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comments/comment1.xml" ContentType="application/vnd.openxmlformats-officedocument.spreadsheetml.comments+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pivotCache/pivotCacheRecords1.xml" ContentType="application/vnd.openxmlformats-officedocument.spreadsheetml.pivotCacheRecords+xml"/>
  <Override PartName="/xl/pivotCache/pivotCacheDefinition1.xml" ContentType="application/vnd.openxmlformats-officedocument.spreadsheetml.pivotCacheDefinition+xml"/>
  <Override PartName="/xl/pivotTables/pivotTable1.xml" ContentType="application/vnd.openxmlformats-officedocument.spreadsheetml.pivotTable+xml"/>
  <Override PartName="/xl/worksheets/sheet7.xml" ContentType="application/vnd.openxmlformats-officedocument.spreadsheetml.worksheet+xml"/>
  <Override PartName="/xl/pivotCache/pivotCacheRecords2.xml" ContentType="application/vnd.openxmlformats-officedocument.spreadsheetml.pivotCacheRecords+xml"/>
  <Override PartName="/xl/pivotCache/pivotCacheDefinition2.xml" ContentType="application/vnd.openxmlformats-officedocument.spreadsheetml.pivotCacheDefinition+xml"/>
  <Override PartName="/xl/pivotTables/pivotTable2.xml" ContentType="application/vnd.openxmlformats-officedocument.spreadsheetml.pivotTable+xml"/>
  <Override PartName="/xl/worksheets/sheet8.xml" ContentType="application/vnd.openxmlformats-officedocument.spreadsheetml.worksheet+xml"/>
  <Override PartName="/xl/tables/table6.xml" ContentType="application/vnd.openxmlformats-officedocument.spreadsheetml.table+xml"/>
  <Override PartName="/xl/worksheets/sheet9.xml" ContentType="application/vnd.openxmlformats-officedocument.spreadsheetml.worksheet+xml"/>
  <Override PartName="/xl/tables/table7.xml" ContentType="application/vnd.openxmlformats-officedocument.spreadsheetml.table+xml"/>
  <Override PartName="/xl/worksheets/sheet10.xml" ContentType="application/vnd.openxmlformats-officedocument.spreadsheetml.worksheet+xml"/>
  <Override PartName="/xl/tables/table8.xml" ContentType="application/vnd.openxmlformats-officedocument.spreadsheetml.table+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37180" yWindow="1520" windowWidth="60560" windowHeight="25580" tabRatio="600" firstSheet="2" activeTab="2" autoFilterDateGrouping="1"/>
  </bookViews>
  <sheets>
    <sheet xmlns:r="http://schemas.openxmlformats.org/officeDocument/2006/relationships" name="In CM not in Mietposi" sheetId="1" state="visible" r:id="rId1"/>
    <sheet xmlns:r="http://schemas.openxmlformats.org/officeDocument/2006/relationships" name="In Mietposi not in CM" sheetId="2" state="visible" r:id="rId2"/>
    <sheet xmlns:r="http://schemas.openxmlformats.org/officeDocument/2006/relationships" name="CM" sheetId="3" state="visible" r:id="rId3"/>
    <sheet xmlns:r="http://schemas.openxmlformats.org/officeDocument/2006/relationships" name="CA" sheetId="4" state="visible" r:id="rId4"/>
    <sheet xmlns:r="http://schemas.openxmlformats.org/officeDocument/2006/relationships" name="CT" sheetId="5" state="visible" r:id="rId5"/>
    <sheet xmlns:r="http://schemas.openxmlformats.org/officeDocument/2006/relationships" name="PAYG_Contracts" sheetId="6" state="visible" r:id="rId6"/>
    <sheet xmlns:r="http://schemas.openxmlformats.org/officeDocument/2006/relationships" name="Contract Overview" sheetId="7" state="visible" r:id="rId7"/>
    <sheet xmlns:r="http://schemas.openxmlformats.org/officeDocument/2006/relationships" name="Next_possible_notice" sheetId="8" state="visible" r:id="rId8"/>
    <sheet xmlns:r="http://schemas.openxmlformats.org/officeDocument/2006/relationships" name="Mietpos MaxEndDate per Contract" sheetId="9" state="visible" r:id="rId9"/>
    <sheet xmlns:r="http://schemas.openxmlformats.org/officeDocument/2006/relationships" name="Active_PAYG_Contracts" sheetId="10" state="visible" r:id="rId10"/>
    <sheet xmlns:r="http://schemas.openxmlformats.org/officeDocument/2006/relationships" name="Mietpos" sheetId="11" state="visible" r:id="rId11"/>
    <sheet xmlns:r="http://schemas.openxmlformats.org/officeDocument/2006/relationships" name="Dropdowns" sheetId="12" state="visible" r:id="rId12"/>
  </sheets>
  <definedNames>
    <definedName name="AccessDatabase" hidden="1">"\\Vedder\betrieb\Versicherung\DVA HPF 2001.mdb"</definedName>
    <definedName name="asdfd" hidden="1">{"Equipment, Financing and Liquidity summary",#N/A,TRUE,"Sheet1";"Liability structure and tranche sizing",#N/A,TRUE,"Sheet1";"Summary annual cashflows (cashflow stress)",#N/A,TRUE,"Cashflow stress"}</definedName>
    <definedName name="asdfff" hidden="1">{"detailed annual cashflows (cashflow stress)",#N/A,TRUE,"Cashflow stress"}</definedName>
    <definedName name="b" hidden="1">{"summary monthly cashflows",#N/A,FALSE,"Method B analysis"}</definedName>
    <definedName name="CIQWBGuid" hidden="1">"75af8a1c-e625-41aa-971c-69cc556ef99f"</definedName>
    <definedName name="CM_DATA">CM[[#Headers],[#Data]]</definedName>
    <definedName name="CM_Mietposi">'CM'!$C$3:$CS$7481</definedName>
    <definedName name="Contract_Flex">Dropdowns!$F$2:$F$10</definedName>
    <definedName name="Contract_Indexation">Dropdowns!$J$2:$J$4</definedName>
    <definedName name="Contract_Juristiction">Dropdowns!$K$2:$K$5</definedName>
    <definedName name="Contract_RentFree_Pattern">Dropdowns!$N$2:$N$7</definedName>
    <definedName name="Contract_Status">Dropdowns!$I$2:$I$13</definedName>
    <definedName name="Contract_Type">Dropdowns!$D$2:$D$8</definedName>
    <definedName name="Country">Dropdowns!$G$2:$G$49</definedName>
    <definedName name="Country_Cluster">Dropdowns!$C$2:$C$9</definedName>
    <definedName name="d" hidden="1">{"detailed annual cashflows (cashflow stress)",#N/A,TRUE,"Cashflow stress"}</definedName>
    <definedName name="Early_Termination">Dropdowns!$L$2:$L$6</definedName>
    <definedName name="Expection_Rating">[1]Dropdowns!$A$3:$A$6</definedName>
    <definedName name="fr" hidden="1">{"detailed annual cashflows (cashflow stress)",#N/A,TRUE,"Cashflow stress"}</definedName>
    <definedName name="IQ_AE_BR" hidden="1">"c10"</definedName>
    <definedName name="IQ_AP_BR" hidden="1">"c34"</definedName>
    <definedName name="IQ_AR_BR" hidden="1">"c41"</definedName>
    <definedName name="IQ_ASSET_WRITEDOWN_BR" hidden="1">"c50"</definedName>
    <definedName name="IQ_ASSET_WRITEDOWN_CF_BR" hidden="1">"c53"</definedName>
    <definedName name="IQ_CAPEX_BR" hidden="1">"c111"</definedName>
    <definedName name="IQ_CHANGE_AP_BR" hidden="1">"c135"</definedName>
    <definedName name="IQ_CHANGE_AR_BR" hidden="1">"c142"</definedName>
    <definedName name="IQ_CHANGE_OTHER_WORK_CAP_BR" hidden="1">"c154"</definedName>
    <definedName name="IQ_COMMERCIAL_DOM" hidden="1">"c177"</definedName>
    <definedName name="IQ_COMMERCIAL_MORT" hidden="1">"c179"</definedName>
    <definedName name="IQ_COMMON_APIC_BR" hidden="1">"c185"</definedName>
    <definedName name="IQ_COMMON_ISSUED_BR" hidden="1">"c199"</definedName>
    <definedName name="IQ_COMMON_REP_BR" hidden="1">"c208"</definedName>
    <definedName name="IQ_CONV_RATE" hidden="1">"c2192"</definedName>
    <definedName name="IQ_CURRENCY_GAIN_BR" hidden="1">"c236"</definedName>
    <definedName name="IQ_CURRENT_PORT_DEBT_BR" hidden="1">"c1567"</definedName>
    <definedName name="IQ_DA_BR" hidden="1">"c248"</definedName>
    <definedName name="IQ_DA_CF_BR" hidden="1">"c251"</definedName>
    <definedName name="IQ_DA_SUPPL_BR" hidden="1">"c260"</definedName>
    <definedName name="IQ_DA_SUPPL_CF_BR" hidden="1">"c263"</definedName>
    <definedName name="IQ_DEF_AMORT_BR" hidden="1">"c278"</definedName>
    <definedName name="IQ_DEF_CHARGES_BR" hidden="1">"c288"</definedName>
    <definedName name="IQ_DEF_CHARGES_LT_BR" hidden="1">"c294"</definedName>
    <definedName name="IQ_DEF_TAX_ASSET_LT_BR" hidden="1">"c304"</definedName>
    <definedName name="IQ_DEF_TAX_LIAB_LT_BR" hidden="1">"c315"</definedName>
    <definedName name="IQ_DNTM" hidden="1">700000</definedName>
    <definedName name="IQ_EBT_BR" hidden="1">"c378"</definedName>
    <definedName name="IQ_EBT_EXCL_BR" hidden="1">"c381"</definedName>
    <definedName name="IQ_EXTRA_ACC_ITEMS_BR" hidden="1">"c412"</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GAIN_ASSETS_BR" hidden="1">"c454"</definedName>
    <definedName name="IQ_GAIN_ASSETS_CF_BR" hidden="1">"c457"</definedName>
    <definedName name="IQ_GAIN_ASSETS_REV_BR" hidden="1">"c474"</definedName>
    <definedName name="IQ_GAIN_INVEST_BR" hidden="1">"c1464"</definedName>
    <definedName name="IQ_GAIN_INVEST_CF_BR" hidden="1">"c482"</definedName>
    <definedName name="IQ_GAIN_INVEST_REV_BR" hidden="1">"c496"</definedName>
    <definedName name="IQ_GW_AMORT_BR" hidden="1">"c532"</definedName>
    <definedName name="IQ_GW_INTAN_AMORT_BR" hidden="1">"c1470"</definedName>
    <definedName name="IQ_GW_INTAN_AMORT_CF_BR" hidden="1">"c1473"</definedName>
    <definedName name="IQ_INC_EQUITY_BR" hidden="1">"c550"</definedName>
    <definedName name="IQ_INS_SETTLE_BR" hidden="1">"c572"</definedName>
    <definedName name="IQ_INT_EXP_BR" hidden="1">"c586"</definedName>
    <definedName name="IQ_INT_INC_BR" hidden="1">"c593"</definedName>
    <definedName name="IQ_INVEST_LOANS_CF_BR" hidden="1">"c630"</definedName>
    <definedName name="IQ_INVEST_SECURITY_CF_BR" hidden="1">"c639"</definedName>
    <definedName name="IQ_LATESTK" hidden="1">1000</definedName>
    <definedName name="IQ_LATESTQ" hidden="1">500</definedName>
    <definedName name="IQ_LEGAL_SETTLE_BR" hidden="1">"c649"</definedName>
    <definedName name="IQ_LOANS_CF_BR" hidden="1">"c661"</definedName>
    <definedName name="IQ_LT_DEBT_BR" hidden="1">"c676"</definedName>
    <definedName name="IQ_LT_DEBT_ISSUED_BR" hidden="1">"c683"</definedName>
    <definedName name="IQ_LT_DEBT_REPAID_BR" hidden="1">"c691"</definedName>
    <definedName name="IQ_LT_INVEST_BR" hidden="1">"c698"</definedName>
    <definedName name="IQ_LTMMONTH" hidden="1">120000</definedName>
    <definedName name="IQ_MERGER_BR" hidden="1">"c715"</definedName>
    <definedName name="IQ_MERGER_RESTRUCTURE_BR" hidden="1">"c721"</definedName>
    <definedName name="IQ_MINORITY_INTEREST_BR" hidden="1">"c729"</definedName>
    <definedName name="IQ_MTD" hidden="1">800000</definedName>
    <definedName name="IQ_NAMES_REVISION_DATE_" hidden="1">"08/30/2019 09:52:29"</definedName>
    <definedName name="IQ_NET_DEBT_ISSUED_BR" hidden="1">"c753"</definedName>
    <definedName name="IQ_NET_INT_INC_BR" hidden="1">"c765"</definedName>
    <definedName name="IQ_OPER_INC_BR" hidden="1">"c850"</definedName>
    <definedName name="IQ_OTHER_ASSETS_BR" hidden="1">"c862"</definedName>
    <definedName name="IQ_OTHER_CA_SUPPL_BR" hidden="1">"c871"</definedName>
    <definedName name="IQ_OTHER_CL_SUPPL_BR" hidden="1">"c880"</definedName>
    <definedName name="IQ_OTHER_EQUITY_BR" hidden="1">"c888"</definedName>
    <definedName name="IQ_OTHER_FINANCE_ACT_BR" hidden="1">"c895"</definedName>
    <definedName name="IQ_OTHER_FINANCE_ACT_SUPPL_BR" hidden="1">"c901"</definedName>
    <definedName name="IQ_OTHER_INTAN_BR" hidden="1">"c909"</definedName>
    <definedName name="IQ_OTHER_INVEST_ACT_BR" hidden="1">"c918"</definedName>
    <definedName name="IQ_OTHER_INVEST_ACT_SUPPL_BR" hidden="1">"c924"</definedName>
    <definedName name="IQ_OTHER_LIAB_BR" hidden="1">"c932"</definedName>
    <definedName name="IQ_OTHER_LIAB_LT_BR" hidden="1">"c937"</definedName>
    <definedName name="IQ_OTHER_LT_ASSETS_BR" hidden="1">"c948"</definedName>
    <definedName name="IQ_OTHER_NON_OPER_EXP_BR" hidden="1">"c957"</definedName>
    <definedName name="IQ_OTHER_NON_OPER_EXP_SUPPL_BR" hidden="1">"c962"</definedName>
    <definedName name="IQ_OTHER_OPER_ACT_BR" hidden="1">"c985"</definedName>
    <definedName name="IQ_OTHER_OPER_BR" hidden="1">"c990"</definedName>
    <definedName name="IQ_OTHER_OPER_SUPPL_BR" hidden="1">"c994"</definedName>
    <definedName name="IQ_OTHER_OPER_TOT_BR" hidden="1">"c1000"</definedName>
    <definedName name="IQ_OTHER_REV_BR" hidden="1">"c1011"</definedName>
    <definedName name="IQ_OTHER_REV_SUPPL_BR" hidden="1">"c1016"</definedName>
    <definedName name="IQ_OTHER_UNUSUAL_BR" hidden="1">"c1561"</definedName>
    <definedName name="IQ_OTHER_UNUSUAL_SUPPL_BR" hidden="1">"c1496"</definedName>
    <definedName name="IQ_PC_WRITTEN" hidden="1">"c1027"</definedName>
    <definedName name="IQ_PREF_ISSUED_BR" hidden="1">"c1047"</definedName>
    <definedName name="IQ_PREF_OTHER_BR" hidden="1">"c1055"</definedName>
    <definedName name="IQ_PREF_REP_BR" hidden="1">"c1062"</definedName>
    <definedName name="IQ_QTD" hidden="1">750000</definedName>
    <definedName name="IQ_RESIDENTIAL_LOANS" hidden="1">"c1102"</definedName>
    <definedName name="IQ_RESTRUCTURE_BR" hidden="1">"c1106"</definedName>
    <definedName name="IQ_RETURN_ASSETS_BROK" hidden="1">"c1115"</definedName>
    <definedName name="IQ_RETURN_EQUITY_BROK" hidden="1">"c1120"</definedName>
    <definedName name="IQ_SALE_INTAN_CF_BR" hidden="1">"c1133"</definedName>
    <definedName name="IQ_SALE_PPE_CF_BR" hidden="1">"c1139"</definedName>
    <definedName name="IQ_SALE_REAL_ESTATE_CF_BR" hidden="1">"c1145"</definedName>
    <definedName name="IQ_SHAREOUTSTANDING" hidden="1">"c1347"</definedName>
    <definedName name="IQ_SPECIAL_DIV_CF_BR" hidden="1">"c1171"</definedName>
    <definedName name="IQ_ST_DEBT_BR" hidden="1">"c1178"</definedName>
    <definedName name="IQ_ST_DEBT_ISSUED_BR" hidden="1">"c1183"</definedName>
    <definedName name="IQ_ST_DEBT_REPAID_BR" hidden="1">"c1191"</definedName>
    <definedName name="IQ_TODAY" hidden="1">0</definedName>
    <definedName name="IQ_TOTAL_AR_BR" hidden="1">"c1231"</definedName>
    <definedName name="IQ_TOTAL_DEBT_ISSUED_BR" hidden="1">"c1253"</definedName>
    <definedName name="IQ_TOTAL_DEBT_REPAID_BR" hidden="1">"c1260"</definedName>
    <definedName name="IQ_TOTAL_LIAB_BR" hidden="1">"c1278"</definedName>
    <definedName name="IQ_TOTAL_OPER_EXP_BR" hidden="1">"c1284"</definedName>
    <definedName name="IQ_TOTAL_REV_BR" hidden="1">"c1303"</definedName>
    <definedName name="IQ_TREASURY_OTHER_EQUITY_BR" hidden="1">"c1314"</definedName>
    <definedName name="IQ_UNEARN_REV_CURRENT_BR" hidden="1">"c1324"</definedName>
    <definedName name="IQ_YTDMONTH" hidden="1">130000</definedName>
    <definedName name="Lease_Security">Dropdowns!$A$2:$A$10</definedName>
    <definedName name="MBFC2011" hidden="1">{"detailed annual cashflows (cashflow stress)",#N/A,TRUE,"Cashflow stress"}</definedName>
    <definedName name="name" hidden="1">{"detailed annual cashflows (cashflow stress)",#N/A,TRUE,"Cashflow stress"}</definedName>
    <definedName name="name1" hidden="1">{"summary monthly cashflows",#N/A,FALSE,"Method B analysis"}</definedName>
    <definedName name="name2" hidden="1">{"Equipment, Financing and Liquidity summary",#N/A,TRUE,"Sheet1";"Liability structure and tranche sizing",#N/A,TRUE,"Sheet1";"Summary annual cashflows (cashflow stress)",#N/A,TRUE,"Cashflow stress"}</definedName>
    <definedName name="other" hidden="1">{"detailed annual cashflows (cashflow stress)",#N/A,TRUE,"Cashflow stress"}</definedName>
    <definedName name="qw" hidden="1">{"Equipment, Financing and Liquidity summary",#N/A,TRUE,"Sheet1";"Liability structure and tranche sizing",#N/A,TRUE,"Sheet1";"Summary annual cashflows (cashflow stress)",#N/A,TRUE,"Cashflow stress"}</definedName>
    <definedName name="Renewal_Status">Dropdowns!$P$2:$P$5</definedName>
    <definedName name="Row_Type">Dropdowns!$M$2:$M$5</definedName>
    <definedName name="Sales_Agents">Dropdowns!$E$2:$E$12</definedName>
    <definedName name="SAPBEXdnldView" hidden="1">"D4MVI130F05QPD96QDPE409ZA"</definedName>
    <definedName name="SAPBEXsysID" hidden="1">"P71"</definedName>
    <definedName name="Termination_Category">Dropdowns!$O$2:$O$10</definedName>
    <definedName name="Wagon_Type">Dropdowns!$B$2:$B$16</definedName>
    <definedName name="Wagon_Types">[1]Dropdowns!$B$3:$B$9</definedName>
    <definedName name="wrn.Detailed._.annual._.cashflows." hidden="1">{"detailed annual cashflows (cashflow stress)",#N/A,TRUE,"Cashflow stress"}</definedName>
    <definedName name="wrn.detailed._.monthly._.cashflows." hidden="1">{"detailed monthly cashflows (cashflow stress)",#N/A,TRUE,"Cashflow stress"}</definedName>
    <definedName name="wrn.Rating._.stress._.and._.portfolio._.profile." hidden="1">{"Rental stress assumptions",#N/A,TRUE,"Cash Flow";"Moodys stress profile",#N/A,TRUE,"Sheet1";"Rental decline assumptions",#N/A,TRUE,"Cash Flow";"Portfolio profile assumptions (distributions)",#N/A,TRUE,"Cash Flow";"Rental default assumptions",#N/A,TRUE,"Cash Flow";"Rental witholding assumptions",#N/A,TRUE,"Cash Flow"}</definedName>
    <definedName name="wrn.summary._.monthly._.cashflows." hidden="1">{"summary monthly cashflows",#N/A,FALSE,"Method B analysis"}</definedName>
    <definedName name="wrn.Summary._.structure._.and._.cflw._.results." hidden="1">{"Equipment, Financing and Liquidity summary",#N/A,TRUE,"Sheet1";"Liability structure and tranche sizing",#N/A,TRUE,"Sheet1";"Summary annual cashflows (cashflow stress)",#N/A,TRUE,"Cashflow stress"}</definedName>
    <definedName name="x" hidden="1">{"detailed annual cashflows (cashflow stress)",#N/A,TRUE,"Cashflow stress"}</definedName>
    <definedName name="Z_5D918D81_F5F1_11D0_967E_000000000000_.wvu.PrintArea" hidden="1">#REF!</definedName>
    <definedName name="Z_5D918D81_F5F1_11D0_967E_000000000000_.wvu.PrintTitles" hidden="1">#REF!</definedName>
    <definedName name="Z_5D918D81_F5F1_11D0_967E_000000000000_.wvu.Rows" hidden="1">#REF!</definedName>
    <definedName name="Z_7EF21370_7BD3_11D2_A630_00C04FE00A88_.wvu.Cols" hidden="1">#REF!,#REF!,#REF!,#REF!,#REF!</definedName>
    <definedName name="Z_7EF21370_7BD3_11D2_A630_00C04FE00A88_.wvu.FilterData" hidden="1">#REF!</definedName>
    <definedName name="Z_7EF21370_7BD3_11D2_A630_00C04FE00A88_.wvu.PrintArea" hidden="1">#REF!</definedName>
    <definedName name="Z_7EF21370_7BD3_11D2_A630_00C04FE00A88_.wvu.PrintTitles" hidden="1">#REF!</definedName>
    <definedName name="Z_7EF21370_7BD3_11D2_A630_00C04FE00A88_.wvu.Rows" hidden="1">#REF!</definedName>
    <definedName name="Z_C78B0020_7FB4_11D2_B664_00105AC7F7EC_.wvu.FilterData" hidden="1">#REF!</definedName>
    <definedName name="Z_C78B0020_7FB4_11D2_B664_00105AC7F7EC_.wvu.PrintArea" hidden="1">#REF!</definedName>
    <definedName name="Z_C78B0020_7FB4_11D2_B664_00105AC7F7EC_.wvu.PrintTitles" hidden="1">#REF!</definedName>
    <definedName name="ExternalData_1" localSheetId="0" hidden="1">'In CM not in Mietposi'!$A$1:$AW$188</definedName>
    <definedName name="ExternalData_1" localSheetId="1" hidden="1">'In Mietposi not in CM'!$A$1:$N$169</definedName>
    <definedName name="CM_DATA" localSheetId="6">CM[[#Headers],[#Data]]</definedName>
    <definedName name="ExternalData_1" localSheetId="7" hidden="1">Next_possible_notice!$A$1:$AD$4088</definedName>
    <definedName name="ExternalData_1" localSheetId="8" hidden="1">'Mietpos MaxEndDate per Contract'!$A$1:$B$110</definedName>
    <definedName name="ExternalData_1" localSheetId="9" hidden="1">Active_PAYG_Contracts!$A$1:$AE$221</definedName>
    <definedName name="ExternalData_1" localSheetId="10" hidden="1">Mietpos!$A$1:$O$4087</definedName>
  </definedNames>
  <calcPr calcId="191028" fullCalcOnLoad="1"/>
  <pivotCaches>
    <pivotCache xmlns:r="http://schemas.openxmlformats.org/officeDocument/2006/relationships" cacheId="1452" r:id="rId13"/>
    <pivotCache xmlns:r="http://schemas.openxmlformats.org/officeDocument/2006/relationships" cacheId="1438" r:id="rId14"/>
  </pivotCaches>
</workbook>
</file>

<file path=xl/styles.xml><?xml version="1.0" encoding="utf-8"?>
<styleSheet xmlns="http://schemas.openxmlformats.org/spreadsheetml/2006/main">
  <numFmts count="7">
    <numFmt numFmtId="164" formatCode="dd/mm/yy;@"/>
    <numFmt numFmtId="165" formatCode="yyyy\-mm\-dd;@"/>
    <numFmt numFmtId="166" formatCode="[$]dd/mm/yy;@"/>
    <numFmt numFmtId="167" formatCode="_ * #,##0.00_ ;_ * \-#,##0.00_ ;_ * &quot;-&quot;??_ ;_ @_ "/>
    <numFmt numFmtId="168" formatCode="dd/mm/yyyy;@"/>
    <numFmt numFmtId="169" formatCode="0.0"/>
    <numFmt numFmtId="170" formatCode="#,##0_ ;\-#,##0\ "/>
  </numFmts>
  <fonts count="40">
    <font>
      <name val="Calibri"/>
      <family val="2"/>
      <color theme="1"/>
      <sz val="12"/>
      <scheme val="minor"/>
    </font>
    <font>
      <name val="Calibri"/>
      <family val="2"/>
      <color theme="1"/>
      <sz val="12"/>
      <scheme val="minor"/>
    </font>
    <font>
      <name val="Calibri"/>
      <family val="2"/>
      <color theme="1"/>
      <sz val="11"/>
      <scheme val="minor"/>
    </font>
    <font>
      <name val="HELVETICA NEUE LIGHT"/>
      <color theme="1"/>
      <sz val="11"/>
    </font>
    <font>
      <name val="HELVETICA NEUE LIGHT"/>
      <b val="1"/>
      <sz val="11"/>
    </font>
    <font>
      <name val="HELVETICA NEUE LIGHT"/>
      <sz val="11"/>
    </font>
    <font>
      <name val="HELVETICA NEUE LIGHT"/>
      <color rgb="FF0070C0"/>
      <sz val="11"/>
    </font>
    <font>
      <name val="HELVETICA NEUE LIGHT"/>
      <color theme="5"/>
      <sz val="11"/>
    </font>
    <font>
      <name val="HELVETICA NEUE LIGHT"/>
      <i val="1"/>
      <color rgb="FF0070C0"/>
      <sz val="11"/>
    </font>
    <font>
      <name val="HELVETICA NEUE LIGHT"/>
      <i val="1"/>
      <sz val="11"/>
    </font>
    <font>
      <name val="HELVETICA NEUE LIGHT"/>
      <color theme="4"/>
      <sz val="11"/>
    </font>
    <font>
      <name val="HELVETICA NEUE LIGHT"/>
      <color theme="1"/>
      <sz val="10"/>
    </font>
    <font>
      <name val="HELVETICA NEUE LIGHT"/>
      <b val="1"/>
      <color theme="1"/>
      <sz val="11"/>
    </font>
    <font>
      <name val="HELVETICA NEUE LIGHT"/>
      <b val="1"/>
      <color rgb="FF0070C0"/>
      <sz val="11"/>
    </font>
    <font>
      <name val="HELVETICA NEUE LIGHT"/>
      <i val="1"/>
      <color theme="4"/>
      <sz val="11"/>
    </font>
    <font>
      <name val="HELVETICA NEUE LIGHT"/>
      <b val="1"/>
      <color theme="4"/>
      <sz val="11"/>
    </font>
    <font>
      <name val="HELVETICA NEUE LIGHT"/>
      <color rgb="FF000000"/>
      <sz val="11"/>
    </font>
    <font>
      <name val="HELVETICA NEUE LIGHT"/>
      <b val="1"/>
      <i val="1"/>
      <sz val="11"/>
    </font>
    <font>
      <name val="Tahoma"/>
      <family val="2"/>
      <b val="1"/>
      <color rgb="FF000000"/>
      <sz val="10"/>
    </font>
    <font>
      <name val="Tahoma"/>
      <family val="2"/>
      <color rgb="FF000000"/>
      <sz val="10"/>
    </font>
    <font>
      <name val="Calibri"/>
      <family val="2"/>
      <b val="1"/>
      <color theme="1"/>
      <sz val="11"/>
      <scheme val="minor"/>
    </font>
    <font>
      <name val="Helvetica"/>
      <family val="2"/>
      <b val="1"/>
      <sz val="11"/>
    </font>
    <font>
      <name val="Helvetica"/>
      <family val="2"/>
      <b val="1"/>
      <sz val="10"/>
    </font>
    <font>
      <name val="Calibri"/>
      <family val="2"/>
      <sz val="8"/>
      <scheme val="minor"/>
    </font>
    <font>
      <name val="HELVETICA NEUE LIGHT"/>
      <color rgb="FFFF2F92"/>
      <sz val="11"/>
    </font>
    <font>
      <name val="Helvetica"/>
      <family val="2"/>
      <b val="1"/>
      <color theme="1"/>
      <sz val="10"/>
    </font>
    <font>
      <name val="HELVETICA NEUE LIGHT"/>
      <color theme="1"/>
      <sz val="12"/>
    </font>
    <font>
      <name val="Calibri"/>
      <family val="2"/>
      <color theme="10"/>
      <sz val="12"/>
      <u val="single"/>
      <scheme val="minor"/>
    </font>
    <font>
      <name val="Calibri"/>
      <family val="2"/>
      <color indexed="8"/>
      <sz val="11"/>
      <scheme val="minor"/>
    </font>
    <font>
      <name val="Helvetica"/>
      <family val="2"/>
      <sz val="11"/>
    </font>
    <font>
      <name val="Helvetica"/>
      <family val="2"/>
      <color theme="1"/>
      <sz val="10"/>
    </font>
    <font>
      <name val="Helvetica"/>
      <family val="2"/>
      <sz val="10"/>
    </font>
    <font>
      <name val="HELVETICA NEUE LIGHT"/>
      <b val="1"/>
      <i val="1"/>
      <color theme="4"/>
      <sz val="11"/>
    </font>
    <font>
      <name val="HELVETICA NEUE LIGHT"/>
      <b val="1"/>
      <color rgb="FF000000"/>
      <sz val="11"/>
    </font>
    <font>
      <name val="HELVETICA NEUE LIGHT"/>
      <i val="1"/>
      <color theme="1"/>
      <sz val="11"/>
    </font>
    <font>
      <name val="HELVETICA NEUE LIGHT"/>
      <b val="1"/>
      <color rgb="FFFF0000"/>
      <sz val="11"/>
    </font>
    <font>
      <name val="Calibri"/>
      <family val="2"/>
      <b val="1"/>
      <color theme="1"/>
      <sz val="16"/>
      <scheme val="minor"/>
    </font>
    <font>
      <name val="Calibri"/>
      <family val="2"/>
      <b val="1"/>
      <color theme="1"/>
      <sz val="12"/>
      <scheme val="minor"/>
    </font>
    <font>
      <name val="HELVETICA NEUE LIGHT"/>
      <b val="1"/>
      <i val="1"/>
      <color theme="1"/>
      <sz val="11"/>
    </font>
    <font>
      <name val="Arial"/>
      <family val="2"/>
      <color rgb="FF000000"/>
      <sz val="10"/>
    </font>
  </fonts>
  <fills count="16">
    <fill>
      <patternFill/>
    </fill>
    <fill>
      <patternFill patternType="gray125"/>
    </fill>
    <fill>
      <patternFill patternType="solid">
        <fgColor theme="7" tint="0.7999816888943144"/>
        <bgColor indexed="64"/>
      </patternFill>
    </fill>
    <fill>
      <patternFill patternType="solid">
        <fgColor theme="2" tint="-0.09997863704336681"/>
        <bgColor indexed="64"/>
      </patternFill>
    </fill>
    <fill>
      <patternFill patternType="solid">
        <fgColor rgb="FFFFFF00"/>
        <bgColor indexed="64"/>
      </patternFill>
    </fill>
    <fill>
      <patternFill patternType="solid">
        <fgColor rgb="FFFFC000"/>
        <bgColor indexed="64"/>
      </patternFill>
    </fill>
    <fill>
      <patternFill patternType="solid">
        <fgColor rgb="FFFF0000"/>
        <bgColor indexed="64"/>
      </patternFill>
    </fill>
    <fill>
      <patternFill patternType="solid">
        <fgColor theme="0"/>
        <bgColor indexed="64"/>
      </patternFill>
    </fill>
    <fill>
      <patternFill patternType="solid">
        <fgColor theme="9" tint="0.7999816888943144"/>
        <bgColor indexed="64"/>
      </patternFill>
    </fill>
    <fill>
      <patternFill patternType="solid">
        <fgColor rgb="FFFFA394"/>
        <bgColor indexed="64"/>
      </patternFill>
    </fill>
    <fill>
      <patternFill patternType="solid">
        <fgColor theme="7"/>
        <bgColor indexed="64"/>
      </patternFill>
    </fill>
    <fill>
      <patternFill patternType="solid">
        <fgColor rgb="FFFFE7DB"/>
        <bgColor indexed="64"/>
      </patternFill>
    </fill>
    <fill>
      <patternFill patternType="solid">
        <fgColor rgb="FF70AD47"/>
        <bgColor rgb="FFEDEDED"/>
      </patternFill>
    </fill>
    <fill>
      <patternFill patternType="solid">
        <fgColor rgb="FFFF8682"/>
        <bgColor indexed="64"/>
      </patternFill>
    </fill>
    <fill>
      <patternFill patternType="solid">
        <fgColor rgb="FFFF2F92"/>
        <bgColor indexed="64"/>
      </patternFill>
    </fill>
    <fill>
      <patternFill patternType="solid">
        <fgColor rgb="FFEDEDED"/>
        <bgColor rgb="FFEDEDED"/>
      </patternFill>
    </fill>
  </fills>
  <borders count="4">
    <border>
      <left/>
      <right/>
      <top/>
      <bottom/>
      <diagonal/>
    </border>
    <border>
      <left/>
      <right/>
      <top/>
      <bottom style="thin">
        <color auto="1"/>
      </bottom>
      <diagonal/>
    </border>
    <border>
      <left style="thin">
        <color rgb="FFA5A5A5"/>
      </left>
      <right style="thin">
        <color rgb="FFA5A5A5"/>
      </right>
      <top style="thin">
        <color rgb="FFA5A5A5"/>
      </top>
      <bottom style="thin">
        <color rgb="FFA5A5A5"/>
      </bottom>
      <diagonal/>
    </border>
    <border>
      <left style="thin">
        <color theme="6"/>
      </left>
      <right style="thin">
        <color theme="6"/>
      </right>
      <top style="thin">
        <color theme="6"/>
      </top>
      <bottom style="thin">
        <color theme="6"/>
      </bottom>
      <diagonal/>
    </border>
  </borders>
  <cellStyleXfs count="9">
    <xf numFmtId="0" fontId="1" fillId="0" borderId="0"/>
    <xf numFmtId="167" fontId="1" fillId="0" borderId="0"/>
    <xf numFmtId="9" fontId="1" fillId="0" borderId="0"/>
    <xf numFmtId="0" fontId="2" fillId="0" borderId="0"/>
    <xf numFmtId="0" fontId="1" fillId="0" borderId="0"/>
    <xf numFmtId="0" fontId="2" fillId="0" borderId="0"/>
    <xf numFmtId="0" fontId="27" fillId="0" borderId="0"/>
    <xf numFmtId="0" fontId="28" fillId="0" borderId="0"/>
    <xf numFmtId="0" fontId="39" fillId="0" borderId="0"/>
  </cellStyleXfs>
  <cellXfs count="310">
    <xf numFmtId="0" fontId="0" fillId="0" borderId="0" pivotButton="0" quotePrefix="0" xfId="0"/>
    <xf numFmtId="0" fontId="20" fillId="0" borderId="1" pivotButton="0" quotePrefix="0" xfId="5"/>
    <xf numFmtId="0" fontId="20" fillId="0" borderId="0" pivotButton="0" quotePrefix="0" xfId="5"/>
    <xf numFmtId="0" fontId="2" fillId="0" borderId="0" pivotButton="0" quotePrefix="0" xfId="5"/>
    <xf numFmtId="0" fontId="0" fillId="0" borderId="0" applyAlignment="1" pivotButton="0" quotePrefix="0" xfId="0">
      <alignment horizontal="right"/>
    </xf>
    <xf numFmtId="0" fontId="0" fillId="0" borderId="0" pivotButton="1" quotePrefix="0" xfId="0"/>
    <xf numFmtId="14" fontId="0" fillId="0" borderId="0" pivotButton="0" quotePrefix="0" xfId="0"/>
    <xf numFmtId="0" fontId="3" fillId="0" borderId="0" applyAlignment="1" pivotButton="0" quotePrefix="0" xfId="0">
      <alignment horizontal="center"/>
    </xf>
    <xf numFmtId="0" fontId="3" fillId="0" borderId="0" applyAlignment="1" pivotButton="0" quotePrefix="0" xfId="0">
      <alignment horizontal="left"/>
    </xf>
    <xf numFmtId="164" fontId="0" fillId="0" borderId="0" pivotButton="0" quotePrefix="0" xfId="0"/>
    <xf numFmtId="0" fontId="3" fillId="0" borderId="0" applyAlignment="1" pivotButton="0" quotePrefix="0" xfId="3">
      <alignment horizontal="center"/>
    </xf>
    <xf numFmtId="0" fontId="3" fillId="0" borderId="0" applyAlignment="1" pivotButton="0" quotePrefix="0" xfId="3">
      <alignment horizontal="left"/>
    </xf>
    <xf numFmtId="4" fontId="3" fillId="0" borderId="0" applyAlignment="1" pivotButton="0" quotePrefix="0" xfId="3">
      <alignment horizontal="center"/>
    </xf>
    <xf numFmtId="0" fontId="4" fillId="0" borderId="0" applyAlignment="1" pivotButton="0" quotePrefix="0" xfId="3">
      <alignment horizontal="center"/>
    </xf>
    <xf numFmtId="0" fontId="5" fillId="0" borderId="0" applyAlignment="1" pivotButton="0" quotePrefix="0" xfId="3">
      <alignment horizontal="center"/>
    </xf>
    <xf numFmtId="0" fontId="10" fillId="0" borderId="0" applyAlignment="1" pivotButton="0" quotePrefix="0" xfId="3">
      <alignment horizontal="center"/>
    </xf>
    <xf numFmtId="165" fontId="3" fillId="0" borderId="0" applyAlignment="1" pivotButton="0" quotePrefix="0" xfId="3">
      <alignment horizontal="center"/>
    </xf>
    <xf numFmtId="14" fontId="3" fillId="0" borderId="0" applyAlignment="1" pivotButton="0" quotePrefix="0" xfId="3">
      <alignment horizontal="center"/>
    </xf>
    <xf numFmtId="164" fontId="3" fillId="0" borderId="0" applyAlignment="1" pivotButton="0" quotePrefix="0" xfId="3">
      <alignment horizontal="center"/>
    </xf>
    <xf numFmtId="3" fontId="5" fillId="0" borderId="0" applyAlignment="1" pivotButton="0" quotePrefix="0" xfId="3">
      <alignment horizontal="center"/>
    </xf>
    <xf numFmtId="3" fontId="6" fillId="0" borderId="0" applyAlignment="1" pivotButton="0" quotePrefix="0" xfId="3">
      <alignment horizontal="center"/>
    </xf>
    <xf numFmtId="166" fontId="3" fillId="0" borderId="0" applyAlignment="1" pivotButton="0" quotePrefix="0" xfId="3">
      <alignment horizontal="center"/>
    </xf>
    <xf numFmtId="1" fontId="3" fillId="0" borderId="0" applyAlignment="1" pivotButton="0" quotePrefix="0" xfId="3">
      <alignment horizontal="center"/>
    </xf>
    <xf numFmtId="2" fontId="3" fillId="0" borderId="0" applyAlignment="1" pivotButton="0" quotePrefix="0" xfId="1">
      <alignment horizontal="center"/>
    </xf>
    <xf numFmtId="0" fontId="6" fillId="0" borderId="0" applyAlignment="1" pivotButton="0" quotePrefix="0" xfId="3">
      <alignment horizontal="center"/>
    </xf>
    <xf numFmtId="167" fontId="3" fillId="0" borderId="0" applyAlignment="1" pivotButton="0" quotePrefix="0" xfId="1">
      <alignment horizontal="center"/>
    </xf>
    <xf numFmtId="3" fontId="3" fillId="0" borderId="0" applyAlignment="1" pivotButton="0" quotePrefix="0" xfId="1">
      <alignment horizontal="center"/>
    </xf>
    <xf numFmtId="3" fontId="3" fillId="0" borderId="0" applyAlignment="1" pivotButton="0" quotePrefix="0" xfId="2">
      <alignment horizontal="center"/>
    </xf>
    <xf numFmtId="4" fontId="9" fillId="0" borderId="0" applyAlignment="1" pivotButton="0" quotePrefix="0" xfId="3">
      <alignment horizontal="center"/>
    </xf>
    <xf numFmtId="9" fontId="8" fillId="0" borderId="0" applyAlignment="1" pivotButton="0" quotePrefix="0" xfId="2">
      <alignment horizontal="center"/>
    </xf>
    <xf numFmtId="3" fontId="7" fillId="0" borderId="0" applyAlignment="1" pivotButton="0" quotePrefix="0" xfId="3">
      <alignment horizontal="center"/>
    </xf>
    <xf numFmtId="2" fontId="10" fillId="0" borderId="0" applyAlignment="1" pivotButton="0" quotePrefix="0" xfId="1">
      <alignment horizontal="center"/>
    </xf>
    <xf numFmtId="3" fontId="3" fillId="0" borderId="0" applyAlignment="1" pivotButton="0" quotePrefix="0" xfId="3">
      <alignment horizontal="center"/>
    </xf>
    <xf numFmtId="0" fontId="3" fillId="0" borderId="0" pivotButton="0" quotePrefix="0" xfId="0"/>
    <xf numFmtId="4" fontId="5" fillId="0" borderId="0" applyAlignment="1" pivotButton="0" quotePrefix="0" xfId="3">
      <alignment horizontal="center"/>
    </xf>
    <xf numFmtId="0" fontId="12" fillId="0" borderId="0" applyAlignment="1" pivotButton="0" quotePrefix="0" xfId="3">
      <alignment horizontal="center"/>
    </xf>
    <xf numFmtId="4" fontId="12" fillId="0" borderId="0" applyAlignment="1" pivotButton="0" quotePrefix="0" xfId="3">
      <alignment horizontal="center"/>
    </xf>
    <xf numFmtId="14" fontId="12" fillId="0" borderId="0" applyAlignment="1" pivotButton="0" quotePrefix="0" xfId="3">
      <alignment horizontal="center"/>
    </xf>
    <xf numFmtId="165" fontId="12" fillId="0" borderId="0" applyAlignment="1" pivotButton="0" quotePrefix="0" xfId="3">
      <alignment horizontal="center"/>
    </xf>
    <xf numFmtId="164" fontId="12" fillId="0" borderId="0" applyAlignment="1" pivotButton="0" quotePrefix="0" xfId="3">
      <alignment horizontal="center"/>
    </xf>
    <xf numFmtId="3" fontId="13" fillId="0" borderId="0" applyAlignment="1" pivotButton="0" quotePrefix="0" xfId="3">
      <alignment horizontal="center"/>
    </xf>
    <xf numFmtId="166" fontId="12" fillId="0" borderId="0" applyAlignment="1" pivotButton="0" quotePrefix="0" xfId="3">
      <alignment horizontal="center"/>
    </xf>
    <xf numFmtId="1" fontId="12" fillId="0" borderId="0" applyAlignment="1" pivotButton="0" quotePrefix="0" xfId="3">
      <alignment horizontal="center"/>
    </xf>
    <xf numFmtId="165" fontId="12" fillId="0" borderId="0" applyAlignment="1" pivotButton="0" quotePrefix="0" xfId="3">
      <alignment horizontal="left"/>
    </xf>
    <xf numFmtId="2" fontId="12" fillId="0" borderId="0" applyAlignment="1" pivotButton="0" quotePrefix="0" xfId="1">
      <alignment horizontal="center"/>
    </xf>
    <xf numFmtId="0" fontId="13" fillId="0" borderId="0" applyAlignment="1" pivotButton="0" quotePrefix="0" xfId="3">
      <alignment horizontal="center"/>
    </xf>
    <xf numFmtId="3" fontId="12" fillId="0" borderId="0" applyAlignment="1" pivotButton="0" quotePrefix="0" xfId="1">
      <alignment horizontal="center"/>
    </xf>
    <xf numFmtId="4" fontId="4" fillId="0" borderId="0" applyAlignment="1" pivotButton="0" quotePrefix="0" xfId="3">
      <alignment horizontal="center"/>
    </xf>
    <xf numFmtId="9" fontId="13" fillId="0" borderId="0" applyAlignment="1" pivotButton="0" quotePrefix="0" xfId="2">
      <alignment horizontal="center"/>
    </xf>
    <xf numFmtId="0" fontId="12" fillId="0" borderId="0" applyAlignment="1" pivotButton="0" quotePrefix="0" xfId="3">
      <alignment horizontal="left"/>
    </xf>
    <xf numFmtId="3" fontId="10" fillId="0" borderId="0" applyAlignment="1" pivotButton="0" quotePrefix="0" xfId="3">
      <alignment horizontal="center"/>
    </xf>
    <xf numFmtId="4" fontId="10" fillId="0" borderId="0" applyAlignment="1" pivotButton="0" quotePrefix="0" xfId="3">
      <alignment horizontal="center"/>
    </xf>
    <xf numFmtId="166" fontId="10" fillId="0" borderId="0" applyAlignment="1" pivotButton="0" quotePrefix="0" xfId="3">
      <alignment horizontal="center"/>
    </xf>
    <xf numFmtId="1" fontId="10" fillId="0" borderId="0" applyAlignment="1" pivotButton="0" quotePrefix="0" xfId="3">
      <alignment horizontal="center"/>
    </xf>
    <xf numFmtId="14" fontId="10" fillId="0" borderId="0" applyAlignment="1" pivotButton="0" quotePrefix="0" xfId="3">
      <alignment horizontal="center"/>
    </xf>
    <xf numFmtId="167" fontId="10" fillId="0" borderId="0" applyAlignment="1" pivotButton="0" quotePrefix="0" xfId="1">
      <alignment horizontal="center"/>
    </xf>
    <xf numFmtId="3" fontId="10" fillId="0" borderId="0" applyAlignment="1" pivotButton="0" quotePrefix="0" xfId="1">
      <alignment horizontal="center"/>
    </xf>
    <xf numFmtId="165" fontId="5" fillId="0" borderId="0" applyAlignment="1" pivotButton="0" quotePrefix="0" xfId="3">
      <alignment horizontal="center"/>
    </xf>
    <xf numFmtId="14" fontId="5" fillId="0" borderId="0" applyAlignment="1" pivotButton="0" quotePrefix="0" xfId="3">
      <alignment horizontal="center"/>
    </xf>
    <xf numFmtId="164" fontId="5" fillId="0" borderId="0" applyAlignment="1" pivotButton="0" quotePrefix="0" xfId="3">
      <alignment horizontal="center"/>
    </xf>
    <xf numFmtId="1" fontId="5" fillId="0" borderId="0" applyAlignment="1" pivotButton="0" quotePrefix="0" xfId="3">
      <alignment horizontal="center"/>
    </xf>
    <xf numFmtId="2" fontId="5" fillId="0" borderId="0" applyAlignment="1" pivotButton="0" quotePrefix="0" xfId="1">
      <alignment horizontal="center"/>
    </xf>
    <xf numFmtId="3" fontId="5" fillId="0" borderId="0" applyAlignment="1" pivotButton="0" quotePrefix="0" xfId="1">
      <alignment horizontal="center"/>
    </xf>
    <xf numFmtId="0" fontId="15" fillId="0" borderId="0" applyAlignment="1" pivotButton="0" quotePrefix="0" xfId="3">
      <alignment horizontal="center"/>
    </xf>
    <xf numFmtId="49" fontId="3" fillId="0" borderId="0" applyAlignment="1" pivotButton="0" quotePrefix="0" xfId="3">
      <alignment horizontal="center"/>
    </xf>
    <xf numFmtId="0" fontId="3" fillId="0" borderId="0" applyAlignment="1" pivotButton="0" quotePrefix="0" xfId="4">
      <alignment horizontal="center"/>
    </xf>
    <xf numFmtId="0" fontId="16" fillId="0" borderId="0" applyAlignment="1" pivotButton="0" quotePrefix="0" xfId="0">
      <alignment horizontal="center"/>
    </xf>
    <xf numFmtId="4" fontId="17" fillId="0" borderId="0" applyAlignment="1" pivotButton="0" quotePrefix="0" xfId="3">
      <alignment horizontal="center"/>
    </xf>
    <xf numFmtId="2" fontId="6" fillId="0" borderId="0" applyAlignment="1" pivotButton="0" quotePrefix="0" xfId="3">
      <alignment horizontal="center"/>
    </xf>
    <xf numFmtId="3" fontId="15" fillId="0" borderId="0" applyAlignment="1" pivotButton="0" quotePrefix="0" xfId="3">
      <alignment horizontal="center"/>
    </xf>
    <xf numFmtId="49" fontId="12" fillId="0" borderId="0" applyAlignment="1" pivotButton="0" quotePrefix="0" xfId="3">
      <alignment horizontal="center"/>
    </xf>
    <xf numFmtId="167" fontId="15" fillId="0" borderId="0" applyAlignment="1" pivotButton="0" quotePrefix="0" xfId="1">
      <alignment horizontal="center"/>
    </xf>
    <xf numFmtId="0" fontId="10" fillId="0" borderId="0" applyAlignment="1" pivotButton="0" quotePrefix="0" xfId="3">
      <alignment horizontal="left"/>
    </xf>
    <xf numFmtId="0" fontId="24" fillId="0" borderId="0" applyAlignment="1" pivotButton="0" quotePrefix="0" xfId="3">
      <alignment horizontal="center"/>
    </xf>
    <xf numFmtId="14" fontId="24" fillId="0" borderId="0" applyAlignment="1" pivotButton="0" quotePrefix="0" xfId="3">
      <alignment horizontal="center"/>
    </xf>
    <xf numFmtId="2" fontId="10" fillId="0" borderId="0" applyAlignment="1" pivotButton="0" quotePrefix="0" xfId="3">
      <alignment horizontal="center"/>
    </xf>
    <xf numFmtId="0" fontId="5" fillId="0" borderId="0" applyAlignment="1" pivotButton="0" quotePrefix="0" xfId="0">
      <alignment horizontal="center"/>
    </xf>
    <xf numFmtId="0" fontId="6" fillId="0" borderId="0" applyAlignment="1" pivotButton="0" quotePrefix="0" xfId="0">
      <alignment horizontal="center"/>
    </xf>
    <xf numFmtId="0" fontId="7" fillId="0" borderId="0" applyAlignment="1" pivotButton="0" quotePrefix="0" xfId="0">
      <alignment horizontal="center"/>
    </xf>
    <xf numFmtId="0" fontId="9" fillId="0" borderId="0" applyAlignment="1" pivotButton="0" quotePrefix="0" xfId="0">
      <alignment horizontal="center"/>
    </xf>
    <xf numFmtId="0" fontId="8" fillId="0" borderId="0" applyAlignment="1" pivotButton="0" quotePrefix="0" xfId="0">
      <alignment horizontal="center"/>
    </xf>
    <xf numFmtId="0" fontId="21" fillId="3" borderId="0" applyAlignment="1" pivotButton="0" quotePrefix="0" xfId="3">
      <alignment horizontal="center" vertical="center" wrapText="1"/>
    </xf>
    <xf numFmtId="14" fontId="21" fillId="3" borderId="0" applyAlignment="1" pivotButton="0" quotePrefix="0" xfId="3">
      <alignment horizontal="center" vertical="center" wrapText="1"/>
    </xf>
    <xf numFmtId="1" fontId="21" fillId="3" borderId="0" applyAlignment="1" pivotButton="0" quotePrefix="0" xfId="3">
      <alignment horizontal="center" vertical="center" wrapText="1"/>
    </xf>
    <xf numFmtId="167" fontId="21" fillId="3" borderId="0" applyAlignment="1" pivotButton="0" quotePrefix="0" xfId="1">
      <alignment horizontal="center" vertical="center" wrapText="1"/>
    </xf>
    <xf numFmtId="167" fontId="21" fillId="3" borderId="0" applyAlignment="1" pivotButton="0" quotePrefix="0" xfId="1">
      <alignment horizontal="right" vertical="center" wrapText="1"/>
    </xf>
    <xf numFmtId="0" fontId="22" fillId="3" borderId="0" applyAlignment="1" pivotButton="0" quotePrefix="0" xfId="3">
      <alignment horizontal="center" vertical="center" wrapText="1"/>
    </xf>
    <xf numFmtId="164" fontId="24" fillId="0" borderId="0" applyAlignment="1" pivotButton="0" quotePrefix="0" xfId="3">
      <alignment horizontal="center"/>
    </xf>
    <xf numFmtId="3" fontId="10" fillId="0" borderId="0" applyAlignment="1" pivotButton="0" quotePrefix="0" xfId="2">
      <alignment horizontal="center"/>
    </xf>
    <xf numFmtId="3" fontId="15" fillId="0" borderId="0" applyAlignment="1" pivotButton="0" quotePrefix="0" xfId="2">
      <alignment horizontal="center"/>
    </xf>
    <xf numFmtId="49" fontId="10" fillId="0" borderId="0" applyAlignment="1" pivotButton="0" quotePrefix="0" xfId="3">
      <alignment horizontal="center"/>
    </xf>
    <xf numFmtId="49" fontId="5" fillId="0" borderId="0" applyAlignment="1" pivotButton="0" quotePrefix="0" xfId="3">
      <alignment horizontal="center"/>
    </xf>
    <xf numFmtId="14" fontId="3" fillId="0" borderId="0" applyAlignment="1" pivotButton="0" quotePrefix="0" xfId="3">
      <alignment horizontal="left"/>
    </xf>
    <xf numFmtId="14" fontId="5" fillId="0" borderId="0" applyAlignment="1" pivotButton="0" quotePrefix="0" xfId="3">
      <alignment horizontal="left"/>
    </xf>
    <xf numFmtId="14" fontId="12" fillId="0" borderId="0" applyAlignment="1" pivotButton="0" quotePrefix="0" xfId="3">
      <alignment horizontal="left"/>
    </xf>
    <xf numFmtId="14" fontId="10" fillId="0" borderId="0" applyAlignment="1" pivotButton="0" quotePrefix="0" xfId="3">
      <alignment horizontal="left"/>
    </xf>
    <xf numFmtId="14" fontId="5" fillId="0" borderId="0" applyAlignment="1" pivotButton="0" quotePrefix="0" xfId="0">
      <alignment horizontal="center"/>
    </xf>
    <xf numFmtId="166" fontId="5" fillId="0" borderId="0" applyAlignment="1" pivotButton="0" quotePrefix="0" xfId="3">
      <alignment horizontal="center"/>
    </xf>
    <xf numFmtId="0" fontId="0" fillId="6" borderId="0" pivotButton="0" quotePrefix="0" xfId="0"/>
    <xf numFmtId="4" fontId="14" fillId="0" borderId="0" applyAlignment="1" pivotButton="0" quotePrefix="0" xfId="3">
      <alignment horizontal="center"/>
    </xf>
    <xf numFmtId="9" fontId="10" fillId="0" borderId="0" applyAlignment="1" pivotButton="0" quotePrefix="0" xfId="2">
      <alignment horizontal="center"/>
    </xf>
    <xf numFmtId="0" fontId="0" fillId="4" borderId="0" pivotButton="0" quotePrefix="0" xfId="0"/>
    <xf numFmtId="0" fontId="12" fillId="4" borderId="0" applyAlignment="1" pivotButton="0" quotePrefix="0" xfId="3">
      <alignment horizontal="center"/>
    </xf>
    <xf numFmtId="3" fontId="12" fillId="0" borderId="0" applyAlignment="1" pivotButton="0" quotePrefix="0" xfId="2">
      <alignment horizontal="center"/>
    </xf>
    <xf numFmtId="0" fontId="25" fillId="3" borderId="0" applyAlignment="1" pivotButton="0" quotePrefix="0" xfId="3">
      <alignment horizontal="center" vertical="center" wrapText="1"/>
    </xf>
    <xf numFmtId="1" fontId="12" fillId="0" borderId="0" applyAlignment="1" pivotButton="0" quotePrefix="0" xfId="1">
      <alignment horizontal="center"/>
    </xf>
    <xf numFmtId="1" fontId="10" fillId="0" borderId="0" applyAlignment="1" pivotButton="0" quotePrefix="0" xfId="1">
      <alignment horizontal="center"/>
    </xf>
    <xf numFmtId="1" fontId="3" fillId="0" borderId="0" applyAlignment="1" pivotButton="0" quotePrefix="0" xfId="1">
      <alignment horizontal="center"/>
    </xf>
    <xf numFmtId="1" fontId="5" fillId="0" borderId="0" applyAlignment="1" pivotButton="0" quotePrefix="0" xfId="1">
      <alignment horizontal="center"/>
    </xf>
    <xf numFmtId="14" fontId="12" fillId="0" borderId="0" applyAlignment="1" pivotButton="0" quotePrefix="0" xfId="1">
      <alignment horizontal="center"/>
    </xf>
    <xf numFmtId="14" fontId="10" fillId="0" borderId="0" applyAlignment="1" pivotButton="0" quotePrefix="0" xfId="1">
      <alignment horizontal="center"/>
    </xf>
    <xf numFmtId="14" fontId="3" fillId="0" borderId="0" applyAlignment="1" pivotButton="0" quotePrefix="0" xfId="1">
      <alignment horizontal="center"/>
    </xf>
    <xf numFmtId="14" fontId="5" fillId="0" borderId="0" applyAlignment="1" pivotButton="0" quotePrefix="0" xfId="1">
      <alignment horizontal="center"/>
    </xf>
    <xf numFmtId="0" fontId="12" fillId="0" borderId="0" applyAlignment="1" pivotButton="0" quotePrefix="0" xfId="3">
      <alignment horizontal="left" vertical="top"/>
    </xf>
    <xf numFmtId="0" fontId="10" fillId="0" borderId="0" applyAlignment="1" pivotButton="0" quotePrefix="0" xfId="3">
      <alignment horizontal="left" vertical="top"/>
    </xf>
    <xf numFmtId="14" fontId="12" fillId="0" borderId="0" applyAlignment="1" pivotButton="0" quotePrefix="0" xfId="3">
      <alignment horizontal="left" vertical="top"/>
    </xf>
    <xf numFmtId="14" fontId="3" fillId="0" borderId="0" applyAlignment="1" pivotButton="0" quotePrefix="0" xfId="3">
      <alignment horizontal="left" vertical="top"/>
    </xf>
    <xf numFmtId="14" fontId="10" fillId="0" borderId="0" applyAlignment="1" pivotButton="0" quotePrefix="0" xfId="3">
      <alignment horizontal="left" vertical="top"/>
    </xf>
    <xf numFmtId="0" fontId="3" fillId="0" borderId="0" applyAlignment="1" pivotButton="0" quotePrefix="0" xfId="3">
      <alignment horizontal="left" vertical="top"/>
    </xf>
    <xf numFmtId="0" fontId="26" fillId="0" borderId="0" pivotButton="0" quotePrefix="0" xfId="0"/>
    <xf numFmtId="0" fontId="26" fillId="0" borderId="0" applyAlignment="1" pivotButton="0" quotePrefix="0" xfId="0">
      <alignment horizontal="center"/>
    </xf>
    <xf numFmtId="164" fontId="3" fillId="0" borderId="0" pivotButton="0" quotePrefix="0" xfId="0"/>
    <xf numFmtId="0" fontId="3" fillId="7" borderId="0" applyAlignment="1" pivotButton="0" quotePrefix="0" xfId="3">
      <alignment horizontal="center"/>
    </xf>
    <xf numFmtId="14" fontId="12" fillId="4" borderId="0" applyAlignment="1" pivotButton="0" quotePrefix="0" xfId="3">
      <alignment horizontal="center"/>
    </xf>
    <xf numFmtId="3" fontId="4" fillId="0" borderId="0" applyAlignment="1" pivotButton="0" quotePrefix="0" xfId="3">
      <alignment horizontal="center"/>
    </xf>
    <xf numFmtId="3" fontId="4" fillId="0" borderId="0" applyAlignment="1" pivotButton="0" quotePrefix="0" xfId="2">
      <alignment horizontal="center"/>
    </xf>
    <xf numFmtId="165" fontId="4" fillId="0" borderId="0" applyAlignment="1" pivotButton="0" quotePrefix="0" xfId="3">
      <alignment horizontal="center"/>
    </xf>
    <xf numFmtId="0" fontId="0" fillId="0" borderId="0" applyAlignment="1" pivotButton="0" quotePrefix="0" xfId="0">
      <alignment horizontal="left"/>
    </xf>
    <xf numFmtId="2" fontId="3" fillId="0" borderId="0" applyAlignment="1" pivotButton="0" quotePrefix="0" xfId="3">
      <alignment horizontal="center"/>
    </xf>
    <xf numFmtId="0" fontId="0" fillId="0" borderId="0" applyAlignment="1" pivotButton="0" quotePrefix="0" xfId="3">
      <alignment horizontal="center"/>
    </xf>
    <xf numFmtId="168" fontId="3" fillId="0" borderId="0" applyAlignment="1" pivotButton="0" quotePrefix="0" xfId="3">
      <alignment horizontal="center"/>
    </xf>
    <xf numFmtId="168" fontId="24" fillId="0" borderId="0" applyAlignment="1" pivotButton="0" quotePrefix="0" xfId="3">
      <alignment horizontal="center"/>
    </xf>
    <xf numFmtId="168" fontId="12" fillId="0" borderId="0" applyAlignment="1" pivotButton="0" quotePrefix="0" xfId="3">
      <alignment horizontal="center"/>
    </xf>
    <xf numFmtId="168" fontId="5" fillId="0" borderId="0" applyAlignment="1" pivotButton="0" quotePrefix="0" xfId="3">
      <alignment horizontal="center"/>
    </xf>
    <xf numFmtId="0" fontId="0" fillId="0" borderId="0" applyAlignment="1" pivotButton="0" quotePrefix="0" xfId="0">
      <alignment horizontal="center"/>
    </xf>
    <xf numFmtId="168" fontId="10" fillId="0" borderId="0" applyAlignment="1" pivotButton="0" quotePrefix="0" xfId="0">
      <alignment horizontal="center"/>
    </xf>
    <xf numFmtId="168" fontId="10" fillId="0" borderId="0" applyAlignment="1" pivotButton="0" quotePrefix="0" xfId="3">
      <alignment horizontal="center"/>
    </xf>
    <xf numFmtId="0" fontId="21" fillId="3" borderId="0" applyAlignment="1" pivotButton="0" quotePrefix="0" xfId="3">
      <alignment horizontal="left" vertical="center" wrapText="1"/>
    </xf>
    <xf numFmtId="4" fontId="4" fillId="4" borderId="0" applyAlignment="1" pivotButton="0" quotePrefix="0" xfId="3">
      <alignment horizontal="center"/>
    </xf>
    <xf numFmtId="0" fontId="4" fillId="4" borderId="0" applyAlignment="1" pivotButton="0" quotePrefix="0" xfId="3">
      <alignment horizontal="center"/>
    </xf>
    <xf numFmtId="0" fontId="0" fillId="7" borderId="0" pivotButton="0" quotePrefix="0" xfId="0"/>
    <xf numFmtId="164" fontId="3" fillId="9" borderId="0" applyAlignment="1" pivotButton="0" quotePrefix="0" xfId="3">
      <alignment horizontal="center"/>
    </xf>
    <xf numFmtId="3" fontId="3" fillId="0" borderId="0" applyAlignment="1" pivotButton="0" quotePrefix="0" xfId="2">
      <alignment horizontal="center"/>
    </xf>
    <xf numFmtId="3" fontId="10" fillId="0" borderId="0" applyAlignment="1" pivotButton="0" quotePrefix="0" xfId="1">
      <alignment horizontal="center"/>
    </xf>
    <xf numFmtId="3" fontId="10" fillId="0" borderId="0" applyAlignment="1" pivotButton="0" quotePrefix="0" xfId="2">
      <alignment horizontal="center"/>
    </xf>
    <xf numFmtId="0" fontId="21" fillId="0" borderId="0" applyAlignment="1" pivotButton="0" quotePrefix="0" xfId="3">
      <alignment horizontal="center" vertical="center" wrapText="1"/>
    </xf>
    <xf numFmtId="0" fontId="21" fillId="0" borderId="0" applyAlignment="1" pivotButton="0" quotePrefix="0" xfId="3">
      <alignment horizontal="center" vertical="center"/>
    </xf>
    <xf numFmtId="14" fontId="21" fillId="0" borderId="0" applyAlignment="1" pivotButton="0" quotePrefix="0" xfId="3">
      <alignment horizontal="center" vertical="center" wrapText="1"/>
    </xf>
    <xf numFmtId="1" fontId="21" fillId="0" borderId="0" applyAlignment="1" pivotButton="0" quotePrefix="0" xfId="3">
      <alignment horizontal="center" vertical="center" wrapText="1"/>
    </xf>
    <xf numFmtId="167" fontId="21" fillId="0" borderId="0" applyAlignment="1" pivotButton="0" quotePrefix="0" xfId="1">
      <alignment horizontal="center" vertical="center" wrapText="1"/>
    </xf>
    <xf numFmtId="0" fontId="21" fillId="0" borderId="0" applyAlignment="1" pivotButton="0" quotePrefix="0" xfId="3">
      <alignment horizontal="left" vertical="center" wrapText="1"/>
    </xf>
    <xf numFmtId="167" fontId="21" fillId="0" borderId="0" applyAlignment="1" pivotButton="0" quotePrefix="0" xfId="1">
      <alignment horizontal="right" vertical="center" wrapText="1"/>
    </xf>
    <xf numFmtId="0" fontId="22" fillId="0" borderId="0" applyAlignment="1" pivotButton="0" quotePrefix="0" xfId="3">
      <alignment horizontal="center" vertical="center" wrapText="1"/>
    </xf>
    <xf numFmtId="2" fontId="5" fillId="0" borderId="0" applyAlignment="1" pivotButton="0" quotePrefix="0" xfId="3">
      <alignment horizontal="center"/>
    </xf>
    <xf numFmtId="165" fontId="3" fillId="0" borderId="0" applyAlignment="1" pivotButton="0" quotePrefix="0" xfId="3">
      <alignment horizontal="left"/>
    </xf>
    <xf numFmtId="0" fontId="21" fillId="3" borderId="0" applyAlignment="1" pivotButton="0" quotePrefix="0" xfId="3">
      <alignment horizontal="left" vertical="center"/>
    </xf>
    <xf numFmtId="165" fontId="5" fillId="0" borderId="0" applyAlignment="1" pivotButton="0" quotePrefix="0" xfId="3">
      <alignment horizontal="left"/>
    </xf>
    <xf numFmtId="165" fontId="10" fillId="0" borderId="0" applyAlignment="1" pivotButton="0" quotePrefix="0" xfId="3">
      <alignment horizontal="left"/>
    </xf>
    <xf numFmtId="0" fontId="12" fillId="0" borderId="0" pivotButton="0" quotePrefix="0" xfId="3"/>
    <xf numFmtId="0" fontId="10" fillId="0" borderId="0" pivotButton="0" quotePrefix="0" xfId="3"/>
    <xf numFmtId="0" fontId="3" fillId="0" borderId="0" pivotButton="0" quotePrefix="0" xfId="3"/>
    <xf numFmtId="0" fontId="5" fillId="0" borderId="0" pivotButton="0" quotePrefix="0" xfId="3"/>
    <xf numFmtId="0" fontId="4" fillId="0" borderId="0" pivotButton="0" quotePrefix="0" xfId="3"/>
    <xf numFmtId="169" fontId="10" fillId="0" borderId="0" applyAlignment="1" pivotButton="0" quotePrefix="0" xfId="3">
      <alignment horizontal="center"/>
    </xf>
    <xf numFmtId="2" fontId="3" fillId="0" borderId="0" applyAlignment="1" pivotButton="0" quotePrefix="0" xfId="3">
      <alignment horizontal="center" vertical="center"/>
    </xf>
    <xf numFmtId="2" fontId="15" fillId="0" borderId="0" applyAlignment="1" pivotButton="0" quotePrefix="0" xfId="1">
      <alignment horizontal="center"/>
    </xf>
    <xf numFmtId="168" fontId="15" fillId="0" borderId="0" applyAlignment="1" pivotButton="0" quotePrefix="0" xfId="3">
      <alignment horizontal="center"/>
    </xf>
    <xf numFmtId="168" fontId="3" fillId="0" borderId="0" applyAlignment="1" pivotButton="0" quotePrefix="0" xfId="3">
      <alignment horizontal="left"/>
    </xf>
    <xf numFmtId="168" fontId="5" fillId="0" borderId="0" applyAlignment="1" pivotButton="0" quotePrefix="0" xfId="3">
      <alignment horizontal="left"/>
    </xf>
    <xf numFmtId="168" fontId="12" fillId="0" borderId="0" applyAlignment="1" pivotButton="0" quotePrefix="0" xfId="3">
      <alignment horizontal="left"/>
    </xf>
    <xf numFmtId="168" fontId="10" fillId="0" borderId="0" applyAlignment="1" pivotButton="0" quotePrefix="0" xfId="3">
      <alignment horizontal="left"/>
    </xf>
    <xf numFmtId="2" fontId="3" fillId="2" borderId="0" applyAlignment="1" pivotButton="0" quotePrefix="0" xfId="1">
      <alignment horizontal="center"/>
    </xf>
    <xf numFmtId="170" fontId="12" fillId="0" borderId="0" applyAlignment="1" pivotButton="0" quotePrefix="0" xfId="1">
      <alignment horizontal="center"/>
    </xf>
    <xf numFmtId="170" fontId="10" fillId="0" borderId="0" applyAlignment="1" pivotButton="0" quotePrefix="0" xfId="1">
      <alignment horizontal="center"/>
    </xf>
    <xf numFmtId="170" fontId="10" fillId="0" borderId="0" applyAlignment="1" pivotButton="0" quotePrefix="0" xfId="1">
      <alignment horizontal="center"/>
    </xf>
    <xf numFmtId="170" fontId="3" fillId="0" borderId="0" applyAlignment="1" pivotButton="0" quotePrefix="0" xfId="1">
      <alignment horizontal="center"/>
    </xf>
    <xf numFmtId="170" fontId="5" fillId="0" borderId="0" applyAlignment="1" pivotButton="0" quotePrefix="0" xfId="1">
      <alignment horizontal="center"/>
    </xf>
    <xf numFmtId="2" fontId="10" fillId="0" borderId="0" applyAlignment="1" pivotButton="0" quotePrefix="0" xfId="1">
      <alignment horizontal="center"/>
    </xf>
    <xf numFmtId="2" fontId="24" fillId="0" borderId="0" applyAlignment="1" pivotButton="0" quotePrefix="0" xfId="1">
      <alignment horizontal="center"/>
    </xf>
    <xf numFmtId="2" fontId="24" fillId="0" borderId="0" applyAlignment="1" pivotButton="0" quotePrefix="0" xfId="1">
      <alignment horizontal="center"/>
    </xf>
    <xf numFmtId="2" fontId="12" fillId="0" borderId="0" applyAlignment="1" pivotButton="0" quotePrefix="0" xfId="3">
      <alignment horizontal="center"/>
    </xf>
    <xf numFmtId="9" fontId="6" fillId="0" borderId="0" applyAlignment="1" pivotButton="0" quotePrefix="0" xfId="2">
      <alignment horizontal="center"/>
    </xf>
    <xf numFmtId="2" fontId="12" fillId="0" borderId="0" applyAlignment="1" pivotButton="0" quotePrefix="0" xfId="1">
      <alignment horizontal="center" wrapText="1"/>
    </xf>
    <xf numFmtId="2" fontId="4" fillId="0" borderId="0" applyAlignment="1" pivotButton="0" quotePrefix="0" xfId="3">
      <alignment horizontal="center"/>
    </xf>
    <xf numFmtId="9" fontId="10" fillId="0" borderId="0" applyAlignment="1" pivotButton="0" quotePrefix="0" xfId="2">
      <alignment horizontal="center"/>
    </xf>
    <xf numFmtId="2" fontId="3" fillId="0" borderId="0" applyAlignment="1" pivotButton="0" quotePrefix="0" xfId="1">
      <alignment horizontal="center"/>
    </xf>
    <xf numFmtId="9" fontId="8" fillId="0" borderId="0" applyAlignment="1" pivotButton="0" quotePrefix="0" xfId="2">
      <alignment horizontal="center"/>
    </xf>
    <xf numFmtId="3" fontId="6" fillId="0" borderId="0" applyAlignment="1" pivotButton="0" quotePrefix="0" xfId="1">
      <alignment horizontal="center"/>
    </xf>
    <xf numFmtId="2" fontId="3" fillId="0" borderId="0" applyAlignment="1" pivotButton="0" quotePrefix="0" xfId="1">
      <alignment horizontal="center" wrapText="1"/>
    </xf>
    <xf numFmtId="170" fontId="3" fillId="0" borderId="0" applyAlignment="1" pivotButton="0" quotePrefix="0" xfId="1">
      <alignment horizontal="center"/>
    </xf>
    <xf numFmtId="168" fontId="10" fillId="10" borderId="0" applyAlignment="1" pivotButton="0" quotePrefix="0" xfId="3">
      <alignment horizontal="center"/>
    </xf>
    <xf numFmtId="169" fontId="12" fillId="0" borderId="0" applyAlignment="1" pivotButton="0" quotePrefix="0" xfId="3">
      <alignment horizontal="center"/>
    </xf>
    <xf numFmtId="166" fontId="12" fillId="0" borderId="0" applyAlignment="1" pivotButton="0" quotePrefix="0" xfId="3">
      <alignment horizontal="left"/>
    </xf>
    <xf numFmtId="0" fontId="21" fillId="11" borderId="0" applyAlignment="1" pivotButton="0" quotePrefix="0" xfId="3">
      <alignment horizontal="center" vertical="center" wrapText="1"/>
    </xf>
    <xf numFmtId="167" fontId="21" fillId="11" borderId="0" applyAlignment="1" pivotButton="0" quotePrefix="0" xfId="1">
      <alignment horizontal="center" vertical="center" wrapText="1"/>
    </xf>
    <xf numFmtId="4" fontId="15" fillId="0" borderId="0" applyAlignment="1" pivotButton="0" quotePrefix="0" xfId="3">
      <alignment horizontal="center"/>
    </xf>
    <xf numFmtId="0" fontId="2" fillId="0" borderId="0" applyAlignment="1" pivotButton="0" quotePrefix="0" xfId="5">
      <alignment horizontal="left"/>
    </xf>
    <xf numFmtId="0" fontId="29" fillId="0" borderId="0" applyAlignment="1" pivotButton="0" quotePrefix="0" xfId="3">
      <alignment horizontal="left" vertical="center" wrapText="1"/>
    </xf>
    <xf numFmtId="14" fontId="29" fillId="0" borderId="0" applyAlignment="1" pivotButton="0" quotePrefix="0" xfId="3">
      <alignment horizontal="left" vertical="center" wrapText="1"/>
    </xf>
    <xf numFmtId="1" fontId="29" fillId="0" borderId="0" applyAlignment="1" pivotButton="0" quotePrefix="0" xfId="3">
      <alignment horizontal="left" vertical="center" wrapText="1"/>
    </xf>
    <xf numFmtId="167" fontId="29" fillId="0" borderId="0" applyAlignment="1" pivotButton="0" quotePrefix="0" xfId="1">
      <alignment horizontal="left" vertical="center" wrapText="1"/>
    </xf>
    <xf numFmtId="0" fontId="30" fillId="0" borderId="0" applyAlignment="1" pivotButton="0" quotePrefix="0" xfId="3">
      <alignment horizontal="left" vertical="center" wrapText="1"/>
    </xf>
    <xf numFmtId="0" fontId="31" fillId="0" borderId="0" applyAlignment="1" pivotButton="0" quotePrefix="0" xfId="3">
      <alignment horizontal="left" vertical="center" wrapText="1"/>
    </xf>
    <xf numFmtId="0" fontId="12" fillId="0" borderId="0" pivotButton="0" quotePrefix="0" xfId="5"/>
    <xf numFmtId="2" fontId="15" fillId="0" borderId="0" applyAlignment="1" pivotButton="0" quotePrefix="0" xfId="1">
      <alignment horizontal="center"/>
    </xf>
    <xf numFmtId="4" fontId="32" fillId="0" borderId="0" applyAlignment="1" pivotButton="0" quotePrefix="0" xfId="3">
      <alignment horizontal="center"/>
    </xf>
    <xf numFmtId="165" fontId="33" fillId="12" borderId="2" applyAlignment="1" pivotButton="0" quotePrefix="0" xfId="0">
      <alignment horizontal="left"/>
    </xf>
    <xf numFmtId="14" fontId="15" fillId="0" borderId="0" applyAlignment="1" pivotButton="0" quotePrefix="0" xfId="3">
      <alignment horizontal="center"/>
    </xf>
    <xf numFmtId="167" fontId="29" fillId="3" borderId="0" applyAlignment="1" pivotButton="0" quotePrefix="0" xfId="1">
      <alignment horizontal="center" vertical="center" wrapText="1"/>
    </xf>
    <xf numFmtId="3" fontId="12" fillId="0" borderId="0" applyAlignment="1" pivotButton="0" quotePrefix="0" xfId="3">
      <alignment horizontal="center"/>
    </xf>
    <xf numFmtId="4" fontId="34" fillId="0" borderId="0" applyAlignment="1" pivotButton="0" quotePrefix="0" xfId="3">
      <alignment horizontal="center"/>
    </xf>
    <xf numFmtId="9" fontId="3" fillId="0" borderId="0" applyAlignment="1" pivotButton="0" quotePrefix="0" xfId="2">
      <alignment horizontal="center"/>
    </xf>
    <xf numFmtId="9" fontId="34" fillId="0" borderId="0" applyAlignment="1" pivotButton="0" quotePrefix="0" xfId="2">
      <alignment horizontal="center"/>
    </xf>
    <xf numFmtId="167" fontId="3" fillId="0" borderId="0" applyAlignment="1" pivotButton="0" quotePrefix="0" xfId="1">
      <alignment horizontal="center"/>
    </xf>
    <xf numFmtId="0" fontId="33" fillId="12" borderId="2" applyAlignment="1" pivotButton="0" quotePrefix="0" xfId="0">
      <alignment horizontal="center"/>
    </xf>
    <xf numFmtId="165" fontId="35" fillId="0" borderId="0" applyAlignment="1" pivotButton="0" quotePrefix="0" xfId="3">
      <alignment horizontal="left"/>
    </xf>
    <xf numFmtId="0" fontId="12" fillId="0" borderId="0" applyAlignment="1" pivotButton="0" quotePrefix="0" xfId="3">
      <alignment horizontal="center" vertical="top"/>
    </xf>
    <xf numFmtId="2" fontId="35" fillId="0" borderId="0" applyAlignment="1" pivotButton="0" quotePrefix="0" xfId="1">
      <alignment horizontal="center"/>
    </xf>
    <xf numFmtId="1" fontId="3" fillId="0" borderId="0" applyAlignment="1" pivotButton="0" quotePrefix="0" xfId="1">
      <alignment horizontal="center"/>
    </xf>
    <xf numFmtId="9" fontId="12" fillId="0" borderId="0" applyAlignment="1" pivotButton="0" quotePrefix="0" xfId="2">
      <alignment horizontal="center"/>
    </xf>
    <xf numFmtId="0" fontId="36" fillId="0" borderId="0" pivotButton="0" quotePrefix="0" xfId="0"/>
    <xf numFmtId="0" fontId="37" fillId="0" borderId="0" applyAlignment="1" pivotButton="0" quotePrefix="0" xfId="0">
      <alignment horizontal="right"/>
    </xf>
    <xf numFmtId="14" fontId="3" fillId="0" borderId="0" applyAlignment="1" pivotButton="0" quotePrefix="0" xfId="0">
      <alignment horizontal="center"/>
    </xf>
    <xf numFmtId="168" fontId="3" fillId="0" borderId="0" applyAlignment="1" pivotButton="0" quotePrefix="0" xfId="0">
      <alignment horizontal="center"/>
    </xf>
    <xf numFmtId="4" fontId="38" fillId="0" borderId="0" applyAlignment="1" pivotButton="0" quotePrefix="0" xfId="3">
      <alignment horizontal="center"/>
    </xf>
    <xf numFmtId="0" fontId="3" fillId="2" borderId="0" applyAlignment="1" pivotButton="0" quotePrefix="0" xfId="3">
      <alignment horizontal="center"/>
    </xf>
    <xf numFmtId="0" fontId="3" fillId="4" borderId="0" applyAlignment="1" pivotButton="0" quotePrefix="0" xfId="3">
      <alignment horizontal="center"/>
    </xf>
    <xf numFmtId="0" fontId="3" fillId="5" borderId="0" applyAlignment="1" pivotButton="0" quotePrefix="0" xfId="3">
      <alignment horizontal="center"/>
    </xf>
    <xf numFmtId="14" fontId="3" fillId="2" borderId="0" applyAlignment="1" pivotButton="0" quotePrefix="0" xfId="3">
      <alignment horizontal="center"/>
    </xf>
    <xf numFmtId="49" fontId="3" fillId="2" borderId="0" applyAlignment="1" pivotButton="0" quotePrefix="0" xfId="3">
      <alignment horizontal="center"/>
    </xf>
    <xf numFmtId="168" fontId="3" fillId="2" borderId="0" applyAlignment="1" pivotButton="0" quotePrefix="0" xfId="3">
      <alignment horizontal="center"/>
    </xf>
    <xf numFmtId="168" fontId="3" fillId="2" borderId="0" applyAlignment="1" pivotButton="0" quotePrefix="0" xfId="3">
      <alignment horizontal="left"/>
    </xf>
    <xf numFmtId="170" fontId="3" fillId="0" borderId="0" applyAlignment="1" pivotButton="0" quotePrefix="0" xfId="1">
      <alignment horizontal="center"/>
    </xf>
    <xf numFmtId="2" fontId="3" fillId="2" borderId="0" applyAlignment="1" pivotButton="0" quotePrefix="0" xfId="1">
      <alignment horizontal="center"/>
    </xf>
    <xf numFmtId="2" fontId="12" fillId="0" borderId="0" applyAlignment="1" pivotButton="0" quotePrefix="0" xfId="1">
      <alignment horizontal="center"/>
    </xf>
    <xf numFmtId="2" fontId="3" fillId="0" borderId="0" applyAlignment="1" pivotButton="0" quotePrefix="0" xfId="1">
      <alignment horizontal="left"/>
    </xf>
    <xf numFmtId="0" fontId="1" fillId="0" borderId="0" applyAlignment="1" pivotButton="0" quotePrefix="0" xfId="3">
      <alignment horizontal="center"/>
    </xf>
    <xf numFmtId="3" fontId="3" fillId="0" borderId="0" applyAlignment="1" pivotButton="0" quotePrefix="0" xfId="1">
      <alignment horizontal="center"/>
    </xf>
    <xf numFmtId="165" fontId="12" fillId="13" borderId="2" applyAlignment="1" pivotButton="0" quotePrefix="0" xfId="0">
      <alignment horizontal="left"/>
    </xf>
    <xf numFmtId="14" fontId="3" fillId="0" borderId="0" applyAlignment="1" pivotButton="0" quotePrefix="0" xfId="3">
      <alignment horizontal="left" wrapText="1"/>
    </xf>
    <xf numFmtId="0" fontId="0" fillId="0" borderId="0" applyAlignment="1" pivotButton="1" quotePrefix="0" xfId="0">
      <alignment horizontal="left"/>
    </xf>
    <xf numFmtId="49" fontId="0" fillId="0" borderId="0" pivotButton="0" quotePrefix="0" xfId="0"/>
    <xf numFmtId="49" fontId="21" fillId="3" borderId="0" applyAlignment="1" pivotButton="0" quotePrefix="0" xfId="3">
      <alignment horizontal="center" vertical="center" wrapText="1"/>
    </xf>
    <xf numFmtId="49" fontId="4" fillId="4" borderId="0" applyAlignment="1" pivotButton="0" quotePrefix="0" xfId="3">
      <alignment horizontal="center"/>
    </xf>
    <xf numFmtId="49" fontId="12" fillId="0" borderId="0" applyAlignment="1" pivotButton="0" quotePrefix="1" xfId="3">
      <alignment horizontal="center"/>
    </xf>
    <xf numFmtId="49" fontId="3" fillId="0" borderId="0" applyAlignment="1" pivotButton="0" quotePrefix="0" xfId="0">
      <alignment horizontal="center"/>
    </xf>
    <xf numFmtId="0" fontId="10" fillId="0" borderId="0" applyAlignment="1" pivotButton="0" quotePrefix="0" xfId="3">
      <alignment horizontal="center" vertical="top"/>
    </xf>
    <xf numFmtId="165" fontId="12" fillId="0" borderId="0" pivotButton="0" quotePrefix="0" xfId="3"/>
    <xf numFmtId="1" fontId="10" fillId="0" borderId="0" applyAlignment="1" pivotButton="0" quotePrefix="0" xfId="1">
      <alignment horizontal="center"/>
    </xf>
    <xf numFmtId="14" fontId="10" fillId="0" borderId="0" applyAlignment="1" pivotButton="0" quotePrefix="0" xfId="1">
      <alignment horizontal="center"/>
    </xf>
    <xf numFmtId="1" fontId="12" fillId="0" borderId="0" applyAlignment="1" pivotButton="0" quotePrefix="0" xfId="1">
      <alignment horizontal="center"/>
    </xf>
    <xf numFmtId="14" fontId="12" fillId="0" borderId="0" applyAlignment="1" pivotButton="0" quotePrefix="0" xfId="1">
      <alignment horizontal="center"/>
    </xf>
    <xf numFmtId="3" fontId="12" fillId="0" borderId="0" applyAlignment="1" pivotButton="0" quotePrefix="0" xfId="1">
      <alignment horizontal="center"/>
    </xf>
    <xf numFmtId="9" fontId="13" fillId="0" borderId="0" applyAlignment="1" pivotButton="0" quotePrefix="0" xfId="2">
      <alignment horizontal="center"/>
    </xf>
    <xf numFmtId="167" fontId="15" fillId="0" borderId="0" applyAlignment="1" pivotButton="0" quotePrefix="0" xfId="1">
      <alignment horizontal="center"/>
    </xf>
    <xf numFmtId="3" fontId="12" fillId="0" borderId="0" applyAlignment="1" pivotButton="0" quotePrefix="0" xfId="2">
      <alignment horizontal="center"/>
    </xf>
    <xf numFmtId="0" fontId="3" fillId="0" borderId="3" applyAlignment="1" pivotButton="0" quotePrefix="0" xfId="3">
      <alignment horizontal="left"/>
    </xf>
    <xf numFmtId="167" fontId="10" fillId="0" borderId="0" applyAlignment="1" pivotButton="0" quotePrefix="0" xfId="1">
      <alignment horizontal="center"/>
    </xf>
    <xf numFmtId="165" fontId="5" fillId="0" borderId="0" applyAlignment="1" pivotButton="0" quotePrefix="0" xfId="3">
      <alignment horizontal="center" vertical="center"/>
    </xf>
    <xf numFmtId="167" fontId="10" fillId="0" borderId="0" applyAlignment="1" pivotButton="0" quotePrefix="0" xfId="1">
      <alignment horizontal="center" vertical="center"/>
    </xf>
    <xf numFmtId="2" fontId="15" fillId="0" borderId="0" applyAlignment="1" pivotButton="0" quotePrefix="0" xfId="0">
      <alignment horizontal="center"/>
    </xf>
    <xf numFmtId="167" fontId="15" fillId="0" borderId="0" applyAlignment="1" pivotButton="0" quotePrefix="0" xfId="1">
      <alignment vertical="center"/>
    </xf>
    <xf numFmtId="167" fontId="10" fillId="0" borderId="0" applyAlignment="1" pivotButton="0" quotePrefix="0" xfId="1">
      <alignment vertical="center"/>
    </xf>
    <xf numFmtId="0" fontId="12" fillId="0" borderId="0" applyAlignment="1" pivotButton="0" quotePrefix="0" xfId="1">
      <alignment horizontal="center"/>
    </xf>
    <xf numFmtId="168" fontId="5" fillId="4" borderId="0" applyAlignment="1" pivotButton="0" quotePrefix="0" xfId="3">
      <alignment horizontal="center"/>
    </xf>
    <xf numFmtId="165" fontId="12" fillId="12" borderId="2" applyAlignment="1" pivotButton="0" quotePrefix="0" xfId="0">
      <alignment horizontal="left"/>
    </xf>
    <xf numFmtId="167" fontId="12" fillId="0" borderId="0" applyAlignment="1" pivotButton="0" quotePrefix="0" xfId="1">
      <alignment horizontal="center"/>
    </xf>
    <xf numFmtId="0" fontId="1" fillId="0" borderId="2" pivotButton="0" quotePrefix="0" xfId="0"/>
    <xf numFmtId="165" fontId="3" fillId="8" borderId="0" applyAlignment="1" pivotButton="0" quotePrefix="0" xfId="3">
      <alignment horizontal="left"/>
    </xf>
    <xf numFmtId="0" fontId="0" fillId="14" borderId="0" pivotButton="0" quotePrefix="0" xfId="0"/>
    <xf numFmtId="166" fontId="3" fillId="0" borderId="0" applyAlignment="1" pivotButton="0" quotePrefix="0" xfId="3">
      <alignment horizontal="left"/>
    </xf>
    <xf numFmtId="167" fontId="12" fillId="0" borderId="0" pivotButton="0" quotePrefix="0" xfId="1"/>
    <xf numFmtId="0" fontId="10" fillId="0" borderId="0" applyAlignment="1" pivotButton="0" quotePrefix="1" xfId="3">
      <alignment horizontal="left"/>
    </xf>
    <xf numFmtId="167" fontId="15" fillId="0" borderId="0" applyAlignment="1" pivotButton="0" quotePrefix="0" xfId="1">
      <alignment horizontal="left"/>
    </xf>
    <xf numFmtId="167" fontId="15" fillId="0" borderId="0" applyAlignment="1" pivotButton="0" quotePrefix="0" xfId="1">
      <alignment horizontal="center" vertical="center"/>
    </xf>
    <xf numFmtId="170" fontId="16" fillId="15" borderId="2" applyAlignment="1" pivotButton="0" quotePrefix="0" xfId="0">
      <alignment horizontal="center"/>
    </xf>
    <xf numFmtId="0" fontId="10" fillId="0" borderId="0" applyAlignment="1" pivotButton="0" quotePrefix="0" xfId="0">
      <alignment horizontal="center"/>
    </xf>
    <xf numFmtId="3" fontId="15" fillId="0" borderId="0" applyAlignment="1" pivotButton="0" quotePrefix="0" xfId="2">
      <alignment horizontal="center"/>
    </xf>
    <xf numFmtId="2" fontId="3" fillId="0" borderId="0" applyAlignment="1" pivotButton="0" quotePrefix="0" xfId="0">
      <alignment horizontal="center"/>
    </xf>
    <xf numFmtId="14" fontId="3" fillId="0" borderId="0" applyAlignment="1" pivotButton="0" quotePrefix="0" xfId="1">
      <alignment horizontal="center"/>
    </xf>
    <xf numFmtId="9" fontId="3" fillId="0" borderId="0" applyAlignment="1" pivotButton="0" quotePrefix="0" xfId="2">
      <alignment horizontal="center"/>
    </xf>
    <xf numFmtId="14" fontId="3" fillId="2" borderId="0" applyAlignment="1" pivotButton="0" quotePrefix="0" xfId="3">
      <alignment horizontal="left"/>
    </xf>
    <xf numFmtId="169" fontId="3" fillId="0" borderId="0" applyAlignment="1" pivotButton="0" quotePrefix="0" xfId="3">
      <alignment horizontal="center"/>
    </xf>
    <xf numFmtId="1" fontId="3" fillId="0" borderId="0" applyAlignment="1" pivotButton="0" quotePrefix="0" xfId="1">
      <alignment horizontal="center"/>
    </xf>
    <xf numFmtId="2" fontId="3" fillId="0" borderId="0" applyAlignment="1" pivotButton="0" quotePrefix="0" xfId="1">
      <alignment horizontal="center"/>
    </xf>
    <xf numFmtId="14" fontId="3" fillId="0" borderId="0" applyAlignment="1" pivotButton="0" quotePrefix="0" xfId="1">
      <alignment horizontal="center"/>
    </xf>
    <xf numFmtId="0" fontId="3" fillId="0" borderId="0" applyAlignment="1" pivotButton="0" quotePrefix="0" xfId="3">
      <alignment horizontal="center" vertical="top"/>
    </xf>
    <xf numFmtId="0" fontId="0" fillId="0" borderId="0" pivotButton="0" quotePrefix="0" xfId="0"/>
    <xf numFmtId="0" fontId="37" fillId="0" borderId="0" pivotButton="0" quotePrefix="0" xfId="0"/>
    <xf numFmtId="167" fontId="21" fillId="3" borderId="0" applyAlignment="1" pivotButton="0" quotePrefix="0" xfId="1">
      <alignment horizontal="center" vertical="center" wrapText="1"/>
    </xf>
    <xf numFmtId="167" fontId="29" fillId="3" borderId="0" applyAlignment="1" pivotButton="0" quotePrefix="0" xfId="1">
      <alignment horizontal="center" vertical="center" wrapText="1"/>
    </xf>
    <xf numFmtId="165" fontId="12" fillId="0" borderId="0" applyAlignment="1" pivotButton="0" quotePrefix="0" xfId="3">
      <alignment horizontal="center"/>
    </xf>
    <xf numFmtId="165" fontId="12" fillId="0" borderId="0" applyAlignment="1" pivotButton="0" quotePrefix="0" xfId="3">
      <alignment horizontal="left"/>
    </xf>
    <xf numFmtId="164" fontId="12" fillId="0" borderId="0" applyAlignment="1" pivotButton="0" quotePrefix="0" xfId="3">
      <alignment horizontal="center"/>
    </xf>
    <xf numFmtId="166" fontId="12" fillId="0" borderId="0" applyAlignment="1" pivotButton="0" quotePrefix="0" xfId="3">
      <alignment horizontal="center"/>
    </xf>
    <xf numFmtId="166" fontId="12" fillId="0" borderId="0" applyAlignment="1" pivotButton="0" quotePrefix="0" xfId="3">
      <alignment horizontal="left"/>
    </xf>
    <xf numFmtId="165" fontId="3" fillId="0" borderId="0" applyAlignment="1" pivotButton="0" quotePrefix="0" xfId="3">
      <alignment horizontal="center"/>
    </xf>
    <xf numFmtId="164" fontId="3" fillId="0" borderId="0" applyAlignment="1" pivotButton="0" quotePrefix="0" xfId="3">
      <alignment horizontal="center"/>
    </xf>
    <xf numFmtId="166" fontId="3" fillId="0" borderId="0" applyAlignment="1" pivotButton="0" quotePrefix="0" xfId="3">
      <alignment horizontal="center"/>
    </xf>
    <xf numFmtId="167" fontId="21" fillId="0" borderId="0" applyAlignment="1" pivotButton="0" quotePrefix="0" xfId="1">
      <alignment horizontal="center" vertical="center" wrapText="1"/>
    </xf>
    <xf numFmtId="167" fontId="21" fillId="0" borderId="0" applyAlignment="1" pivotButton="0" quotePrefix="0" xfId="1">
      <alignment horizontal="right" vertical="center" wrapText="1"/>
    </xf>
    <xf numFmtId="164" fontId="3" fillId="0" borderId="0" pivotButton="0" quotePrefix="0" xfId="0"/>
    <xf numFmtId="167" fontId="21" fillId="3" borderId="0" applyAlignment="1" pivotButton="0" quotePrefix="0" xfId="1">
      <alignment horizontal="right" vertical="center" wrapText="1"/>
    </xf>
    <xf numFmtId="167" fontId="21" fillId="11" borderId="0" applyAlignment="1" pivotButton="0" quotePrefix="0" xfId="1">
      <alignment horizontal="center" vertical="center" wrapText="1"/>
    </xf>
    <xf numFmtId="167" fontId="15" fillId="0" borderId="0" applyAlignment="1" pivotButton="0" quotePrefix="0" xfId="1">
      <alignment horizontal="center"/>
    </xf>
    <xf numFmtId="166" fontId="10" fillId="0" borderId="0" applyAlignment="1" pivotButton="0" quotePrefix="0" xfId="3">
      <alignment horizontal="center"/>
    </xf>
    <xf numFmtId="167" fontId="10" fillId="0" borderId="0" applyAlignment="1" pivotButton="0" quotePrefix="0" xfId="1">
      <alignment horizontal="center"/>
    </xf>
    <xf numFmtId="167" fontId="3" fillId="0" borderId="0" applyAlignment="1" pivotButton="0" quotePrefix="0" xfId="1">
      <alignment horizontal="center"/>
    </xf>
    <xf numFmtId="164" fontId="0" fillId="0" borderId="0" pivotButton="0" quotePrefix="0" xfId="0"/>
    <xf numFmtId="167" fontId="29" fillId="0" borderId="0" applyAlignment="1" pivotButton="0" quotePrefix="0" xfId="1">
      <alignment horizontal="left" vertical="center" wrapText="1"/>
    </xf>
  </cellXfs>
  <cellStyles count="9">
    <cellStyle name="Standard" xfId="0" builtinId="0"/>
    <cellStyle name="Komma" xfId="1" builtinId="3"/>
    <cellStyle name="Prozent" xfId="2" builtinId="5"/>
    <cellStyle name="Standard 2 2" xfId="3"/>
    <cellStyle name="Normal 3" xfId="4"/>
    <cellStyle name="Normal 2" xfId="5"/>
    <cellStyle name="Hyperlink" xfId="6"/>
    <cellStyle name="Normal 4" xfId="7"/>
    <cellStyle name="Normal 3 2" xfId="8"/>
  </cellStyles>
  <dxfs count="663">
    <dxf>
      <numFmt numFmtId="19" formatCode="dd/mm/yyyy"/>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19" formatCode="dd/mm/yyyy"/>
    </dxf>
    <dxf>
      <numFmt numFmtId="19" formatCode="dd/mm/yyyy"/>
    </dxf>
    <dxf>
      <numFmt numFmtId="19" formatCode="dd/mm/yyyy"/>
    </dxf>
    <dxf>
      <numFmt numFmtId="19" formatCode="dd/mm/yyyy"/>
    </dxf>
    <dxf>
      <numFmt numFmtId="19" formatCode="dd/mm/yyyy"/>
    </dxf>
    <dxf>
      <numFmt numFmtId="19" formatCode="dd/mm/yyyy"/>
    </dxf>
    <dxf>
      <numFmt numFmtId="19" formatCode="dd/mm/yyyy"/>
    </dxf>
    <dxf>
      <numFmt numFmtId="19" formatCode="dd/mm/yyyy"/>
    </dxf>
    <dxf>
      <numFmt numFmtId="0" formatCode="General"/>
    </dxf>
    <dxf>
      <numFmt numFmtId="19" formatCode="dd/mm/yyyy"/>
    </dxf>
    <dxf>
      <numFmt numFmtId="0" formatCode="General"/>
    </dxf>
    <dxf>
      <numFmt numFmtId="19" formatCode="dd/mm/yyyy"/>
    </dxf>
    <dxf>
      <numFmt numFmtId="0" formatCode="General"/>
    </dxf>
    <dxf>
      <numFmt numFmtId="19" formatCode="dd/mm/yyyy"/>
    </dxf>
    <dxf>
      <numFmt numFmtId="0" formatCode="General"/>
    </dxf>
    <dxf>
      <numFmt numFmtId="19" formatCode="dd/mm/yyyy"/>
    </dxf>
    <dxf>
      <numFmt numFmtId="19" formatCode="dd/mm/yyyy"/>
    </dxf>
    <dxf>
      <numFmt numFmtId="19" formatCode="dd/mm/yyyy"/>
    </dxf>
    <dxf>
      <numFmt numFmtId="19" formatCode="dd/mm/yyyy"/>
    </dxf>
    <dxf>
      <numFmt numFmtId="0" formatCode="General"/>
    </dxf>
    <dxf>
      <numFmt numFmtId="19" formatCode="dd/mm/yyyy"/>
    </dxf>
    <dxf>
      <numFmt numFmtId="19" formatCode="dd/mm/yyyy"/>
    </dxf>
    <dxf>
      <numFmt numFmtId="19" formatCode="dd/mm/yyyy"/>
    </dxf>
    <dxf>
      <numFmt numFmtId="0" formatCode="General"/>
    </dxf>
    <dxf>
      <numFmt numFmtId="19" formatCode="dd/mm/yyyy"/>
    </dxf>
    <dxf>
      <numFmt numFmtId="19" formatCode="dd/mm/yyyy"/>
    </dxf>
    <dxf>
      <numFmt numFmtId="0" formatCode="General"/>
    </dxf>
    <dxf>
      <numFmt numFmtId="0" formatCode="General"/>
    </dxf>
    <dxf>
      <numFmt numFmtId="0" formatCode="General"/>
    </dxf>
    <dxf>
      <numFmt numFmtId="0" formatCode="General"/>
    </dxf>
    <dxf>
      <font>
        <name val="Helvetica Neue Light"/>
        <strike val="0"/>
        <outline val="0"/>
        <shadow val="0"/>
        <condense val="0"/>
        <color rgb="FF0070C0"/>
        <extend val="0"/>
        <sz val="11"/>
        <vertAlign val="baseline"/>
      </font>
      <numFmt numFmtId="3" formatCode="#,##0"/>
      <fill>
        <patternFill>
          <fgColor theme="0" tint="-0.1499984740745262"/>
          <bgColor auto="1"/>
        </patternFill>
      </fill>
      <alignment horizontal="center" vertical="bottom"/>
    </dxf>
    <dxf>
      <font>
        <name val="HELVETICA NEUE LIGHT"/>
        <strike val="0"/>
        <outline val="0"/>
        <shadow val="0"/>
        <condense val="0"/>
        <color rgb="FF0070C0"/>
        <extend val="0"/>
        <sz val="11"/>
        <vertAlign val="baseline"/>
      </font>
      <alignment horizontal="center" vertical="bottom"/>
    </dxf>
    <dxf>
      <font>
        <name val="HELVETICA NEUE LIGHT"/>
        <strike val="0"/>
        <outline val="0"/>
        <shadow val="0"/>
        <condense val="0"/>
        <color theme="1"/>
        <extend val="0"/>
        <sz val="11"/>
        <vertAlign val="baseline"/>
      </font>
      <numFmt numFmtId="3" formatCode="#,##0"/>
      <fill>
        <patternFill>
          <fgColor indexed="64"/>
          <bgColor indexed="65"/>
        </patternFill>
      </fill>
      <alignment horizontal="center" vertical="bottom"/>
    </dxf>
    <dxf>
      <font>
        <name val="HELVETICA NEUE LIGHT"/>
        <strike val="0"/>
        <outline val="0"/>
        <shadow val="0"/>
        <condense val="0"/>
        <color theme="1"/>
        <extend val="0"/>
        <sz val="11"/>
        <vertAlign val="baseline"/>
      </font>
      <alignment horizontal="center" vertical="bottom"/>
    </dxf>
    <dxf>
      <font>
        <name val="Helvetica Neue Light"/>
        <strike val="0"/>
        <outline val="0"/>
        <shadow val="0"/>
        <condense val="0"/>
        <color theme="1"/>
        <extend val="0"/>
        <sz val="11"/>
        <vertAlign val="baseline"/>
      </font>
      <numFmt numFmtId="3" formatCode="#,##0"/>
      <fill>
        <patternFill>
          <fgColor indexed="64"/>
          <bgColor indexed="65"/>
        </patternFill>
      </fill>
      <alignment horizontal="center" vertical="bottom"/>
    </dxf>
    <dxf>
      <font>
        <name val="HELVETICA NEUE LIGHT"/>
        <strike val="0"/>
        <outline val="0"/>
        <shadow val="0"/>
        <condense val="0"/>
        <color theme="1"/>
        <extend val="0"/>
        <sz val="11"/>
        <vertAlign val="baseline"/>
      </font>
      <alignment horizontal="center" vertical="bottom"/>
    </dxf>
    <dxf>
      <font>
        <name val="Helvetica Neue Light"/>
        <strike val="0"/>
        <outline val="0"/>
        <shadow val="0"/>
        <condense val="0"/>
        <color theme="1"/>
        <extend val="0"/>
        <sz val="11"/>
        <vertAlign val="baseline"/>
      </font>
      <numFmt numFmtId="3" formatCode="#,##0"/>
      <fill>
        <patternFill>
          <fgColor theme="0" tint="-0.1499984740745262"/>
          <bgColor auto="1"/>
        </patternFill>
      </fill>
      <alignment horizontal="center" vertical="bottom"/>
    </dxf>
    <dxf>
      <font>
        <name val="HELVETICA NEUE LIGHT"/>
        <strike val="0"/>
        <outline val="0"/>
        <shadow val="0"/>
        <condense val="0"/>
        <color theme="1"/>
        <extend val="0"/>
        <sz val="11"/>
        <vertAlign val="baseline"/>
      </font>
      <alignment horizontal="center" vertical="bottom"/>
    </dxf>
    <dxf>
      <font>
        <name val="Helvetica Neue Light"/>
        <strike val="0"/>
        <outline val="0"/>
        <shadow val="0"/>
        <condense val="0"/>
        <color rgb="FF0070C0"/>
        <extend val="0"/>
        <sz val="11"/>
        <vertAlign val="baseline"/>
      </font>
      <numFmt numFmtId="2" formatCode="0.00"/>
      <fill>
        <patternFill>
          <fgColor theme="0" tint="-0.1499984740745262"/>
          <bgColor auto="1"/>
        </patternFill>
      </fill>
      <alignment horizontal="center" vertical="bottom"/>
    </dxf>
    <dxf>
      <font>
        <name val="HELVETICA NEUE LIGHT"/>
        <strike val="0"/>
        <outline val="0"/>
        <shadow val="0"/>
        <condense val="0"/>
        <color rgb="FF0070C0"/>
        <extend val="0"/>
        <sz val="11"/>
        <vertAlign val="baseline"/>
      </font>
      <alignment horizontal="center" vertical="bottom"/>
    </dxf>
    <dxf>
      <font>
        <name val="Helvetica Neue Light"/>
        <strike val="0"/>
        <outline val="0"/>
        <shadow val="0"/>
        <condense val="0"/>
        <color theme="1"/>
        <extend val="0"/>
        <sz val="11"/>
        <vertAlign val="baseline"/>
      </font>
      <numFmt numFmtId="4" formatCode="#,##0.00"/>
      <fill>
        <patternFill>
          <fgColor theme="0" tint="-0.1499984740745262"/>
          <bgColor auto="1"/>
        </patternFill>
      </fill>
      <alignment horizontal="center" vertical="bottom"/>
    </dxf>
    <dxf>
      <font>
        <name val="HELVETICA NEUE LIGHT"/>
        <strike val="0"/>
        <outline val="0"/>
        <shadow val="0"/>
        <condense val="0"/>
        <color theme="1"/>
        <extend val="0"/>
        <sz val="11"/>
        <vertAlign val="baseline"/>
      </font>
      <alignment horizontal="center" vertical="bottom"/>
    </dxf>
    <dxf>
      <font>
        <name val="Helvetica Neue Light"/>
        <strike val="0"/>
        <outline val="0"/>
        <shadow val="0"/>
        <condense val="0"/>
        <color theme="1"/>
        <extend val="0"/>
        <sz val="11"/>
        <vertAlign val="baseline"/>
      </font>
      <numFmt numFmtId="164" formatCode="_ * #,##0.00_ ;_ * \-#,##0.00_ ;_ * &quot;-&quot;??_ ;_ @_ "/>
      <fill>
        <patternFill>
          <fgColor theme="0" tint="-0.1499984740745262"/>
          <bgColor auto="1"/>
        </patternFill>
      </fill>
      <alignment horizontal="center" vertical="bottom"/>
    </dxf>
    <dxf>
      <font>
        <name val="HELVETICA NEUE LIGHT"/>
        <strike val="0"/>
        <outline val="0"/>
        <shadow val="0"/>
        <condense val="0"/>
        <color theme="1"/>
        <extend val="0"/>
        <sz val="11"/>
        <vertAlign val="baseline"/>
      </font>
      <alignment horizontal="center" vertical="bottom"/>
    </dxf>
    <dxf>
      <font>
        <name val="Helvetica Neue Light"/>
        <strike val="0"/>
        <outline val="0"/>
        <shadow val="0"/>
        <condense val="0"/>
        <color theme="1"/>
        <extend val="0"/>
        <sz val="11"/>
        <vertAlign val="baseline"/>
      </font>
      <numFmt numFmtId="164" formatCode="_ * #,##0.00_ ;_ * \-#,##0.00_ ;_ * &quot;-&quot;??_ ;_ @_ "/>
      <fill>
        <patternFill>
          <fgColor theme="0" tint="-0.1499984740745262"/>
          <bgColor auto="1"/>
        </patternFill>
      </fill>
      <alignment horizontal="center" vertical="bottom"/>
    </dxf>
    <dxf>
      <font>
        <name val="HELVETICA NEUE LIGHT"/>
        <strike val="0"/>
        <outline val="0"/>
        <shadow val="0"/>
        <condense val="0"/>
        <color theme="1"/>
        <extend val="0"/>
        <sz val="11"/>
        <vertAlign val="baseline"/>
      </font>
      <alignment horizontal="center" vertical="bottom"/>
    </dxf>
    <dxf>
      <font>
        <name val="HELVETICA NEUE LIGHT"/>
        <i val="1"/>
        <strike val="0"/>
        <outline val="0"/>
        <shadow val="0"/>
        <condense val="0"/>
        <color rgb="FF0070C0"/>
        <extend val="0"/>
        <sz val="11"/>
        <vertAlign val="baseline"/>
      </font>
      <numFmt numFmtId="4" formatCode="#,##0.00"/>
      <fill>
        <patternFill>
          <fgColor indexed="64"/>
          <bgColor indexed="65"/>
        </patternFill>
      </fill>
      <alignment horizontal="center" vertical="bottom"/>
    </dxf>
    <dxf>
      <font>
        <name val="HELVETICA NEUE LIGHT"/>
        <i val="1"/>
        <strike val="0"/>
        <outline val="0"/>
        <shadow val="0"/>
        <condense val="0"/>
        <color rgb="FF0070C0"/>
        <extend val="0"/>
        <sz val="11"/>
        <vertAlign val="baseline"/>
      </font>
      <alignment horizontal="center" vertical="bottom"/>
    </dxf>
    <dxf>
      <font>
        <name val="HELVETICA NEUE LIGHT"/>
        <i val="1"/>
        <strike val="0"/>
        <outline val="0"/>
        <shadow val="0"/>
        <condense val="0"/>
        <color auto="1"/>
        <extend val="0"/>
        <sz val="11"/>
        <vertAlign val="baseline"/>
      </font>
      <numFmt numFmtId="4" formatCode="#,##0.00"/>
      <alignment horizontal="center" vertical="bottom"/>
    </dxf>
    <dxf>
      <font>
        <name val="HELVETICA NEUE LIGHT"/>
        <i val="1"/>
        <strike val="0"/>
        <outline val="0"/>
        <shadow val="0"/>
        <condense val="0"/>
        <color auto="1"/>
        <extend val="0"/>
        <sz val="11"/>
        <vertAlign val="baseline"/>
      </font>
      <alignment horizontal="center" vertical="bottom"/>
    </dxf>
    <dxf>
      <font>
        <name val="HELVETICA NEUE LIGHT"/>
        <i val="1"/>
        <strike val="0"/>
        <outline val="0"/>
        <shadow val="0"/>
        <condense val="0"/>
        <color auto="1"/>
        <extend val="0"/>
        <sz val="11"/>
        <vertAlign val="baseline"/>
      </font>
      <numFmt numFmtId="4" formatCode="#,##0.00"/>
      <fill>
        <patternFill>
          <fgColor indexed="64"/>
          <bgColor indexed="65"/>
        </patternFill>
      </fill>
      <alignment horizontal="center" vertical="bottom"/>
    </dxf>
    <dxf>
      <font>
        <name val="HELVETICA NEUE LIGHT"/>
        <i val="1"/>
        <strike val="0"/>
        <outline val="0"/>
        <shadow val="0"/>
        <condense val="0"/>
        <color auto="1"/>
        <extend val="0"/>
        <sz val="11"/>
        <vertAlign val="baseline"/>
      </font>
      <alignment horizontal="center" vertical="bottom"/>
    </dxf>
    <dxf>
      <font>
        <name val="HELVETICA NEUE LIGHT"/>
        <i val="1"/>
        <strike val="0"/>
        <outline val="0"/>
        <shadow val="0"/>
        <condense val="0"/>
        <color auto="1"/>
        <extend val="0"/>
        <sz val="11"/>
        <vertAlign val="baseline"/>
      </font>
      <numFmt numFmtId="4" formatCode="#,##0.00"/>
      <fill>
        <patternFill>
          <fgColor indexed="64"/>
          <bgColor indexed="65"/>
        </patternFill>
      </fill>
      <alignment horizontal="center" vertical="bottom"/>
    </dxf>
    <dxf>
      <font>
        <name val="HELVETICA NEUE LIGHT"/>
        <i val="1"/>
        <strike val="0"/>
        <outline val="0"/>
        <shadow val="0"/>
        <condense val="0"/>
        <color auto="1"/>
        <extend val="0"/>
        <sz val="11"/>
        <vertAlign val="baseline"/>
      </font>
      <alignment horizontal="center" vertical="bottom"/>
    </dxf>
    <dxf>
      <font>
        <name val="HELVETICA NEUE LIGHT"/>
        <strike val="0"/>
        <outline val="0"/>
        <shadow val="0"/>
        <condense val="0"/>
        <color theme="1"/>
        <extend val="0"/>
        <sz val="11"/>
        <vertAlign val="baseline"/>
      </font>
      <numFmt numFmtId="164" formatCode="_ * #,##0.00_ ;_ * \-#,##0.00_ ;_ * &quot;-&quot;??_ ;_ @_ "/>
      <fill>
        <patternFill>
          <fgColor indexed="64"/>
          <bgColor indexed="65"/>
        </patternFill>
      </fill>
      <alignment horizontal="center" vertical="bottom"/>
    </dxf>
    <dxf>
      <font>
        <name val="HELVETICA NEUE LIGHT"/>
        <strike val="0"/>
        <outline val="0"/>
        <shadow val="0"/>
        <condense val="0"/>
        <color theme="1"/>
        <extend val="0"/>
        <sz val="11"/>
        <vertAlign val="baseline"/>
      </font>
      <alignment horizontal="center" vertical="bottom"/>
    </dxf>
    <dxf>
      <font>
        <name val="HELVETICA NEUE LIGHT"/>
        <strike val="0"/>
        <outline val="0"/>
        <shadow val="0"/>
        <condense val="0"/>
        <color theme="1"/>
        <extend val="0"/>
        <sz val="11"/>
        <vertAlign val="baseline"/>
      </font>
      <numFmt numFmtId="2" formatCode="0.00"/>
      <fill>
        <patternFill>
          <fgColor indexed="64"/>
          <bgColor indexed="65"/>
        </patternFill>
      </fill>
      <alignment horizontal="center" vertical="bottom"/>
    </dxf>
    <dxf>
      <font>
        <name val="HELVETICA NEUE LIGHT"/>
        <strike val="0"/>
        <outline val="0"/>
        <shadow val="0"/>
        <condense val="0"/>
        <color theme="1"/>
        <extend val="0"/>
        <sz val="11"/>
        <vertAlign val="baseline"/>
      </font>
      <alignment horizontal="center" vertical="bottom"/>
    </dxf>
    <dxf>
      <font>
        <name val="HELVETICA NEUE LIGHT"/>
        <strike val="0"/>
        <outline val="0"/>
        <shadow val="0"/>
        <condense val="0"/>
        <color theme="4"/>
        <extend val="0"/>
        <sz val="11"/>
        <vertAlign val="baseline"/>
      </font>
      <numFmt numFmtId="2" formatCode="0.00"/>
      <fill>
        <patternFill>
          <fgColor indexed="64"/>
          <bgColor indexed="65"/>
        </patternFill>
      </fill>
      <alignment horizontal="center" vertical="bottom"/>
    </dxf>
    <dxf>
      <font>
        <name val="HELVETICA NEUE LIGHT"/>
        <strike val="0"/>
        <outline val="0"/>
        <shadow val="0"/>
        <condense val="0"/>
        <color theme="1"/>
        <extend val="0"/>
        <sz val="11"/>
        <vertAlign val="baseline"/>
      </font>
      <alignment horizontal="center" vertical="bottom"/>
    </dxf>
    <dxf>
      <font>
        <name val="HELVETICA NEUE LIGHT"/>
        <strike val="0"/>
        <outline val="0"/>
        <shadow val="0"/>
        <condense val="0"/>
        <color theme="4"/>
        <extend val="0"/>
        <sz val="11"/>
        <vertAlign val="baseline"/>
      </font>
      <numFmt numFmtId="2" formatCode="0.00"/>
      <fill>
        <patternFill>
          <fgColor indexed="64"/>
          <bgColor indexed="65"/>
        </patternFill>
      </fill>
      <alignment horizontal="center" vertical="bottom"/>
    </dxf>
    <dxf>
      <font>
        <name val="HELVETICA NEUE LIGHT"/>
        <strike val="0"/>
        <outline val="0"/>
        <shadow val="0"/>
        <condense val="0"/>
        <color theme="1"/>
        <extend val="0"/>
        <sz val="11"/>
        <vertAlign val="baseline"/>
      </font>
      <alignment horizontal="center" vertical="bottom"/>
    </dxf>
    <dxf>
      <font>
        <name val="HELVETICA NEUE LIGHT"/>
        <strike val="0"/>
        <outline val="0"/>
        <shadow val="0"/>
        <condense val="0"/>
        <color theme="4"/>
        <extend val="0"/>
        <sz val="11"/>
        <vertAlign val="baseline"/>
      </font>
      <numFmt numFmtId="2" formatCode="0.00"/>
      <alignment horizontal="center" vertical="bottom"/>
    </dxf>
    <dxf>
      <font>
        <name val="HELVETICA NEUE LIGHT"/>
        <strike val="0"/>
        <outline val="0"/>
        <shadow val="0"/>
        <condense val="0"/>
        <color theme="1"/>
        <extend val="0"/>
        <sz val="11"/>
        <vertAlign val="baseline"/>
      </font>
      <alignment horizontal="center" vertical="bottom"/>
    </dxf>
    <dxf>
      <font>
        <name val="HELVETICA NEUE LIGHT"/>
        <strike val="0"/>
        <outline val="0"/>
        <shadow val="0"/>
        <condense val="0"/>
        <color theme="4"/>
        <extend val="0"/>
        <sz val="11"/>
        <vertAlign val="baseline"/>
      </font>
      <numFmt numFmtId="2" formatCode="0.00"/>
      <alignment horizontal="center" vertical="bottom"/>
    </dxf>
    <dxf>
      <font>
        <name val="HELVETICA NEUE LIGHT"/>
        <strike val="0"/>
        <outline val="0"/>
        <shadow val="0"/>
        <condense val="0"/>
        <color theme="1"/>
        <extend val="0"/>
        <sz val="11"/>
        <vertAlign val="baseline"/>
      </font>
      <alignment horizontal="center" vertical="bottom"/>
    </dxf>
    <dxf>
      <font>
        <name val="HELVETICA NEUE LIGHT"/>
        <strike val="0"/>
        <outline val="0"/>
        <shadow val="0"/>
        <condense val="0"/>
        <color theme="4"/>
        <extend val="0"/>
        <sz val="11"/>
        <vertAlign val="baseline"/>
      </font>
      <numFmt numFmtId="2" formatCode="0.00"/>
      <alignment horizontal="center" vertical="bottom"/>
    </dxf>
    <dxf>
      <font>
        <name val="HELVETICA NEUE LIGHT"/>
        <strike val="0"/>
        <outline val="0"/>
        <shadow val="0"/>
        <condense val="0"/>
        <color theme="1"/>
        <extend val="0"/>
        <sz val="11"/>
        <vertAlign val="baseline"/>
      </font>
      <alignment horizontal="center" vertical="bottom"/>
    </dxf>
    <dxf>
      <font>
        <name val="Helvetica Neue Light"/>
        <strike val="0"/>
        <outline val="0"/>
        <shadow val="0"/>
        <condense val="0"/>
        <color theme="4"/>
        <extend val="0"/>
        <sz val="11"/>
        <vertAlign val="baseline"/>
      </font>
      <numFmt numFmtId="2" formatCode="0.00"/>
      <alignment horizontal="center" vertical="bottom"/>
    </dxf>
    <dxf>
      <font>
        <name val="HELVETICA NEUE LIGHT"/>
        <strike val="0"/>
        <outline val="0"/>
        <shadow val="0"/>
        <condense val="0"/>
        <color theme="1"/>
        <extend val="0"/>
        <sz val="11"/>
        <vertAlign val="baseline"/>
      </font>
      <alignment horizontal="center" vertical="bottom"/>
    </dxf>
    <dxf>
      <font>
        <name val="Helvetica Neue Light"/>
        <strike val="0"/>
        <outline val="0"/>
        <shadow val="0"/>
        <condense val="0"/>
        <color theme="1"/>
        <extend val="0"/>
        <sz val="11"/>
        <vertAlign val="baseline"/>
      </font>
      <numFmt numFmtId="2" formatCode="0.00"/>
      <fill>
        <patternFill>
          <fgColor theme="0" tint="-0.1499984740745262"/>
          <bgColor auto="1"/>
        </patternFill>
      </fill>
      <alignment horizontal="center" vertical="bottom"/>
    </dxf>
    <dxf>
      <font>
        <name val="HELVETICA NEUE LIGHT"/>
        <strike val="0"/>
        <outline val="0"/>
        <shadow val="0"/>
        <condense val="0"/>
        <color theme="1"/>
        <extend val="0"/>
        <sz val="11"/>
        <vertAlign val="baseline"/>
      </font>
      <alignment horizontal="center" vertical="bottom"/>
    </dxf>
    <dxf>
      <font>
        <name val="Helvetica Neue Light"/>
        <strike val="0"/>
        <outline val="0"/>
        <shadow val="0"/>
        <condense val="0"/>
        <color theme="1"/>
        <extend val="0"/>
        <sz val="11"/>
        <vertAlign val="baseline"/>
      </font>
      <numFmt numFmtId="164" formatCode="_ * #,##0.00_ ;_ * \-#,##0.00_ ;_ * &quot;-&quot;??_ ;_ @_ "/>
      <fill>
        <patternFill>
          <fgColor theme="0" tint="-0.1499984740745262"/>
          <bgColor auto="1"/>
        </patternFill>
      </fill>
      <alignment horizontal="center" vertical="bottom"/>
    </dxf>
    <dxf>
      <font>
        <name val="HELVETICA NEUE LIGHT"/>
        <strike val="0"/>
        <outline val="0"/>
        <shadow val="0"/>
        <condense val="0"/>
        <color theme="1"/>
        <extend val="0"/>
        <sz val="11"/>
        <vertAlign val="baseline"/>
      </font>
      <alignment horizontal="center" vertical="bottom"/>
    </dxf>
    <dxf>
      <font>
        <name val="Helvetica Neue Light"/>
        <strike val="0"/>
        <outline val="0"/>
        <shadow val="0"/>
        <condense val="0"/>
        <color theme="1"/>
        <extend val="0"/>
        <sz val="11"/>
        <vertAlign val="baseline"/>
      </font>
      <numFmt numFmtId="2" formatCode="0.00"/>
      <fill>
        <patternFill>
          <fgColor theme="0" tint="-0.1499984740745262"/>
          <bgColor auto="1"/>
        </patternFill>
      </fill>
      <alignment horizontal="center" vertical="bottom"/>
    </dxf>
    <dxf>
      <font>
        <name val="HELVETICA NEUE LIGHT"/>
        <strike val="0"/>
        <outline val="0"/>
        <shadow val="0"/>
        <condense val="0"/>
        <color theme="1"/>
        <extend val="0"/>
        <sz val="11"/>
        <vertAlign val="baseline"/>
      </font>
      <alignment horizontal="center" vertical="bottom"/>
    </dxf>
    <dxf>
      <font>
        <name val="Helvetica Neue Light"/>
        <strike val="0"/>
        <outline val="0"/>
        <shadow val="0"/>
        <condense val="0"/>
        <color theme="1"/>
        <extend val="0"/>
        <sz val="11"/>
        <vertAlign val="baseline"/>
      </font>
      <numFmt numFmtId="164" formatCode="_ * #,##0.00_ ;_ * \-#,##0.00_ ;_ * &quot;-&quot;??_ ;_ @_ "/>
      <fill>
        <patternFill>
          <fgColor theme="0" tint="-0.1499984740745262"/>
          <bgColor auto="1"/>
        </patternFill>
      </fill>
      <alignment horizontal="center" vertical="bottom"/>
    </dxf>
    <dxf>
      <font>
        <name val="HELVETICA NEUE LIGHT"/>
        <strike val="0"/>
        <outline val="0"/>
        <shadow val="0"/>
        <condense val="0"/>
        <color theme="1"/>
        <extend val="0"/>
        <sz val="11"/>
        <vertAlign val="baseline"/>
      </font>
      <alignment horizontal="center" vertical="bottom"/>
    </dxf>
    <dxf>
      <font>
        <name val="HELVETICA NEUE LIGHT"/>
        <strike val="0"/>
        <outline val="0"/>
        <shadow val="0"/>
        <condense val="0"/>
        <color theme="4"/>
        <extend val="0"/>
        <sz val="11"/>
        <vertAlign val="baseline"/>
      </font>
      <numFmt numFmtId="2" formatCode="0.00"/>
      <fill>
        <patternFill>
          <fgColor indexed="64"/>
          <bgColor indexed="65"/>
        </patternFill>
      </fill>
      <alignment horizontal="center" vertical="bottom"/>
    </dxf>
    <dxf>
      <font>
        <name val="HELVETICA NEUE LIGHT"/>
        <strike val="0"/>
        <outline val="0"/>
        <shadow val="0"/>
        <condense val="0"/>
        <color theme="1"/>
        <extend val="0"/>
        <sz val="11"/>
        <vertAlign val="baseline"/>
      </font>
      <alignment horizontal="center" vertical="bottom"/>
    </dxf>
    <dxf>
      <font>
        <name val="Helvetica Neue Light"/>
        <strike val="0"/>
        <outline val="0"/>
        <shadow val="0"/>
        <condense val="0"/>
        <color theme="1"/>
        <extend val="0"/>
        <sz val="11"/>
        <vertAlign val="baseline"/>
      </font>
      <numFmt numFmtId="164" formatCode="_ * #,##0.00_ ;_ * \-#,##0.00_ ;_ * &quot;-&quot;??_ ;_ @_ "/>
      <fill>
        <patternFill>
          <fgColor theme="0" tint="-0.1499984740745262"/>
          <bgColor auto="1"/>
        </patternFill>
      </fill>
      <alignment horizontal="center" vertical="bottom"/>
    </dxf>
    <dxf>
      <font>
        <name val="HELVETICA NEUE LIGHT"/>
        <strike val="0"/>
        <outline val="0"/>
        <shadow val="0"/>
        <condense val="0"/>
        <color theme="1"/>
        <extend val="0"/>
        <sz val="11"/>
        <vertAlign val="baseline"/>
      </font>
      <alignment horizontal="center" vertical="bottom"/>
    </dxf>
    <dxf>
      <font>
        <name val="Helvetica Neue Light"/>
        <strike val="0"/>
        <outline val="0"/>
        <shadow val="0"/>
        <condense val="0"/>
        <color theme="1"/>
        <extend val="0"/>
        <sz val="11"/>
        <vertAlign val="baseline"/>
      </font>
      <numFmt numFmtId="164" formatCode="_ * #,##0.00_ ;_ * \-#,##0.00_ ;_ * &quot;-&quot;??_ ;_ @_ "/>
      <fill>
        <patternFill>
          <fgColor theme="0" tint="-0.1499984740745262"/>
          <bgColor auto="1"/>
        </patternFill>
      </fill>
      <alignment horizontal="center" vertical="bottom"/>
    </dxf>
    <dxf>
      <font>
        <name val="HELVETICA NEUE LIGHT"/>
        <strike val="0"/>
        <outline val="0"/>
        <shadow val="0"/>
        <condense val="0"/>
        <color theme="1"/>
        <extend val="0"/>
        <sz val="11"/>
        <vertAlign val="baseline"/>
      </font>
      <alignment horizontal="center" vertical="bottom"/>
    </dxf>
    <dxf>
      <font>
        <name val="Helvetica Neue Light"/>
        <strike val="0"/>
        <outline val="0"/>
        <shadow val="0"/>
        <condense val="0"/>
        <color theme="1"/>
        <extend val="0"/>
        <sz val="11"/>
        <vertAlign val="baseline"/>
      </font>
      <numFmt numFmtId="2" formatCode="0.00"/>
      <fill>
        <patternFill>
          <fgColor theme="0" tint="-0.1499984740745262"/>
          <bgColor auto="1"/>
        </patternFill>
      </fill>
      <alignment horizontal="center" vertical="bottom"/>
    </dxf>
    <dxf>
      <font>
        <name val="HELVETICA NEUE LIGHT"/>
        <strike val="0"/>
        <outline val="0"/>
        <shadow val="0"/>
        <condense val="0"/>
        <color theme="1"/>
        <extend val="0"/>
        <sz val="11"/>
        <vertAlign val="baseline"/>
      </font>
      <alignment horizontal="center" vertical="bottom"/>
    </dxf>
    <dxf>
      <font>
        <name val="Helvetica Neue Light"/>
        <strike val="0"/>
        <outline val="0"/>
        <shadow val="0"/>
        <condense val="0"/>
        <color theme="1"/>
        <extend val="0"/>
        <sz val="11"/>
        <vertAlign val="baseline"/>
      </font>
      <numFmt numFmtId="4" formatCode="#,##0.00"/>
      <fill>
        <patternFill>
          <fgColor theme="0" tint="-0.1499984740745262"/>
          <bgColor auto="1"/>
        </patternFill>
      </fill>
      <alignment horizontal="center" vertical="bottom"/>
    </dxf>
    <dxf>
      <font>
        <name val="HELVETICA NEUE LIGHT"/>
        <strike val="0"/>
        <outline val="0"/>
        <shadow val="0"/>
        <condense val="0"/>
        <color theme="1"/>
        <extend val="0"/>
        <sz val="11"/>
        <vertAlign val="baseline"/>
      </font>
      <alignment horizontal="center" vertical="bottom"/>
    </dxf>
    <dxf>
      <font>
        <name val="Helvetica Neue Light"/>
        <strike val="0"/>
        <outline val="0"/>
        <shadow val="0"/>
        <condense val="0"/>
        <color theme="4"/>
        <extend val="0"/>
        <sz val="11"/>
        <vertAlign val="baseline"/>
      </font>
      <numFmt numFmtId="171" formatCode="dd/mm/yy"/>
      <alignment horizontal="center" vertical="bottom"/>
    </dxf>
    <dxf>
      <font>
        <name val="HELVETICA NEUE LIGHT"/>
        <strike val="0"/>
        <outline val="0"/>
        <shadow val="0"/>
        <condense val="0"/>
        <color theme="1"/>
        <extend val="0"/>
        <sz val="11"/>
        <vertAlign val="baseline"/>
      </font>
      <alignment horizontal="center" vertical="bottom"/>
    </dxf>
    <dxf>
      <font>
        <name val="Helvetica Neue Light"/>
        <strike val="0"/>
        <outline val="0"/>
        <shadow val="0"/>
        <condense val="0"/>
        <color theme="4"/>
        <extend val="0"/>
        <sz val="11"/>
        <vertAlign val="baseline"/>
      </font>
      <numFmt numFmtId="3" formatCode="#,##0"/>
      <alignment horizontal="center" vertical="bottom"/>
    </dxf>
    <dxf>
      <font>
        <name val="HELVETICA NEUE LIGHT"/>
        <strike val="0"/>
        <outline val="0"/>
        <shadow val="0"/>
        <condense val="0"/>
        <color theme="1"/>
        <extend val="0"/>
        <sz val="11"/>
        <vertAlign val="baseline"/>
      </font>
      <alignment horizontal="center" vertical="bottom"/>
    </dxf>
    <dxf>
      <font>
        <name val="Helvetica Neue Light"/>
        <strike val="0"/>
        <outline val="0"/>
        <shadow val="0"/>
        <condense val="0"/>
        <color theme="1"/>
        <extend val="0"/>
        <sz val="11"/>
        <vertAlign val="baseline"/>
      </font>
      <numFmt numFmtId="3" formatCode="#,##0"/>
      <fill>
        <patternFill>
          <fgColor theme="0" tint="-0.1499984740745262"/>
          <bgColor auto="1"/>
        </patternFill>
      </fill>
      <alignment horizontal="center" vertical="bottom"/>
    </dxf>
    <dxf>
      <font>
        <name val="HELVETICA NEUE LIGHT"/>
        <strike val="0"/>
        <outline val="0"/>
        <shadow val="0"/>
        <condense val="0"/>
        <color theme="1"/>
        <extend val="0"/>
        <sz val="11"/>
        <vertAlign val="baseline"/>
      </font>
      <alignment horizontal="center" vertical="bottom"/>
    </dxf>
    <dxf>
      <font>
        <name val="HELVETICA NEUE LIGHT"/>
        <strike val="0"/>
        <outline val="0"/>
        <shadow val="0"/>
        <condense val="0"/>
        <color rgb="FF0070C0"/>
        <extend val="0"/>
        <sz val="11"/>
        <vertAlign val="baseline"/>
      </font>
      <alignment horizontal="center" vertical="bottom"/>
    </dxf>
    <dxf>
      <font>
        <name val="HELVETICA NEUE LIGHT"/>
        <strike val="0"/>
        <outline val="0"/>
        <shadow val="0"/>
        <condense val="0"/>
        <color rgb="FF0070C0"/>
        <extend val="0"/>
        <sz val="11"/>
        <vertAlign val="baseline"/>
      </font>
      <alignment horizontal="center" vertical="bottom"/>
    </dxf>
    <dxf>
      <font>
        <name val="HELVETICA NEUE LIGHT"/>
        <strike val="0"/>
        <outline val="0"/>
        <shadow val="0"/>
        <condense val="0"/>
        <color theme="4"/>
        <extend val="0"/>
        <sz val="11"/>
        <vertAlign val="baseline"/>
      </font>
      <numFmt numFmtId="19" formatCode="dd/mm/yyyy"/>
      <alignment horizontal="center" vertical="bottom"/>
    </dxf>
    <dxf>
      <font>
        <name val="HELVETICA NEUE LIGHT"/>
        <strike val="0"/>
        <outline val="0"/>
        <shadow val="0"/>
        <condense val="0"/>
        <color rgb="FF0070C0"/>
        <extend val="0"/>
        <sz val="11"/>
        <vertAlign val="baseline"/>
      </font>
      <alignment horizontal="center" vertical="bottom"/>
    </dxf>
    <dxf>
      <font>
        <name val="Helvetica Neue Light"/>
        <strike val="0"/>
        <outline val="0"/>
        <shadow val="0"/>
        <condense val="0"/>
        <color rgb="FF0070C0"/>
        <extend val="0"/>
        <sz val="11"/>
        <vertAlign val="baseline"/>
      </font>
      <numFmt numFmtId="0" formatCode="General"/>
      <fill>
        <patternFill>
          <fgColor theme="0" tint="-0.1499984740745262"/>
          <bgColor auto="1"/>
        </patternFill>
      </fill>
      <alignment horizontal="center" vertical="bottom"/>
    </dxf>
    <dxf>
      <font>
        <name val="HELVETICA NEUE LIGHT"/>
        <strike val="0"/>
        <outline val="0"/>
        <shadow val="0"/>
        <condense val="0"/>
        <color rgb="FF0070C0"/>
        <extend val="0"/>
        <sz val="11"/>
        <vertAlign val="baseline"/>
      </font>
      <alignment horizontal="center" vertical="bottom"/>
    </dxf>
    <dxf>
      <font>
        <name val="Helvetica Neue Light"/>
        <strike val="0"/>
        <outline val="0"/>
        <shadow val="0"/>
        <condense val="0"/>
        <color theme="1"/>
        <extend val="0"/>
        <sz val="11"/>
        <vertAlign val="baseline"/>
      </font>
      <numFmt numFmtId="0" formatCode="General"/>
      <fill>
        <patternFill>
          <fgColor theme="0" tint="-0.1499984740745262"/>
          <bgColor auto="1"/>
        </patternFill>
      </fill>
      <alignment horizontal="left" vertical="top"/>
    </dxf>
    <dxf>
      <font>
        <name val="HELVETICA NEUE LIGHT"/>
        <strike val="0"/>
        <outline val="0"/>
        <shadow val="0"/>
        <condense val="0"/>
        <color theme="1"/>
        <extend val="0"/>
        <sz val="11"/>
        <vertAlign val="baseline"/>
      </font>
      <alignment horizontal="center" vertical="bottom"/>
    </dxf>
    <dxf>
      <font>
        <name val="Helvetica Neue Light"/>
        <strike val="0"/>
        <outline val="0"/>
        <shadow val="0"/>
        <condense val="0"/>
        <color theme="1"/>
        <extend val="0"/>
        <sz val="11"/>
        <vertAlign val="baseline"/>
      </font>
      <numFmt numFmtId="0" formatCode="General"/>
      <fill>
        <patternFill>
          <fgColor theme="0" tint="-0.1499984740745262"/>
          <bgColor auto="1"/>
        </patternFill>
      </fill>
      <alignment horizontal="center" vertical="bottom"/>
    </dxf>
    <dxf>
      <font>
        <name val="HELVETICA NEUE LIGHT"/>
        <strike val="0"/>
        <outline val="0"/>
        <shadow val="0"/>
        <condense val="0"/>
        <color theme="1"/>
        <extend val="0"/>
        <sz val="11"/>
        <vertAlign val="baseline"/>
      </font>
      <alignment horizontal="center" vertical="bottom"/>
    </dxf>
    <dxf>
      <font>
        <name val="Helvetica Neue Light"/>
        <strike val="0"/>
        <outline val="0"/>
        <shadow val="0"/>
        <condense val="0"/>
        <color rgb="FF0070C0"/>
        <extend val="0"/>
        <sz val="11"/>
        <vertAlign val="baseline"/>
      </font>
      <numFmt numFmtId="0" formatCode="General"/>
      <fill>
        <patternFill>
          <fgColor theme="0" tint="-0.1499984740745262"/>
          <bgColor auto="1"/>
        </patternFill>
      </fill>
      <alignment horizontal="center" vertical="bottom"/>
    </dxf>
    <dxf>
      <font>
        <name val="HELVETICA NEUE LIGHT"/>
        <strike val="0"/>
        <outline val="0"/>
        <shadow val="0"/>
        <condense val="0"/>
        <color rgb="FF0070C0"/>
        <extend val="0"/>
        <sz val="11"/>
        <vertAlign val="baseline"/>
      </font>
      <alignment horizontal="center" vertical="bottom"/>
    </dxf>
    <dxf>
      <font>
        <name val="Helvetica Neue Light"/>
        <strike val="0"/>
        <outline val="0"/>
        <shadow val="0"/>
        <condense val="0"/>
        <color theme="1"/>
        <extend val="0"/>
        <sz val="11"/>
        <vertAlign val="baseline"/>
      </font>
      <numFmt numFmtId="0" formatCode="General"/>
      <fill>
        <patternFill>
          <fgColor theme="0" tint="-0.1499984740745262"/>
          <bgColor auto="1"/>
        </patternFill>
      </fill>
      <alignment horizontal="center" vertical="bottom"/>
    </dxf>
    <dxf>
      <font>
        <name val="HELVETICA NEUE LIGHT"/>
        <strike val="0"/>
        <outline val="0"/>
        <shadow val="0"/>
        <condense val="0"/>
        <color theme="1"/>
        <extend val="0"/>
        <sz val="11"/>
        <vertAlign val="baseline"/>
      </font>
      <alignment horizontal="center" vertical="bottom"/>
    </dxf>
    <dxf>
      <font>
        <name val="Helvetica Neue Light"/>
        <strike val="0"/>
        <outline val="0"/>
        <shadow val="0"/>
        <condense val="0"/>
        <color theme="1"/>
        <extend val="0"/>
        <sz val="11"/>
        <vertAlign val="baseline"/>
      </font>
      <numFmt numFmtId="0" formatCode="General"/>
      <fill>
        <patternFill>
          <fgColor theme="0" tint="-0.1499984740745262"/>
          <bgColor auto="1"/>
        </patternFill>
      </fill>
      <alignment horizontal="center" vertical="bottom"/>
    </dxf>
    <dxf>
      <font>
        <name val="HELVETICA NEUE LIGHT"/>
        <strike val="0"/>
        <outline val="0"/>
        <shadow val="0"/>
        <condense val="0"/>
        <color theme="1"/>
        <extend val="0"/>
        <sz val="11"/>
        <vertAlign val="baseline"/>
      </font>
      <alignment horizontal="center" vertical="bottom"/>
    </dxf>
    <dxf>
      <font>
        <name val="Helvetica Neue Light"/>
        <strike val="0"/>
        <outline val="0"/>
        <shadow val="0"/>
        <condense val="0"/>
        <color theme="1"/>
        <extend val="0"/>
        <sz val="11"/>
        <vertAlign val="baseline"/>
      </font>
      <numFmt numFmtId="0" formatCode="General"/>
      <fill>
        <patternFill>
          <fgColor theme="0" tint="-0.1499984740745262"/>
          <bgColor auto="1"/>
        </patternFill>
      </fill>
      <alignment horizontal="center" vertical="bottom"/>
    </dxf>
    <dxf>
      <font>
        <name val="HELVETICA NEUE LIGHT"/>
        <strike val="0"/>
        <outline val="0"/>
        <shadow val="0"/>
        <condense val="0"/>
        <color theme="1"/>
        <extend val="0"/>
        <sz val="11"/>
        <vertAlign val="baseline"/>
      </font>
      <alignment horizontal="center" vertical="bottom"/>
    </dxf>
    <dxf>
      <font>
        <name val="Helvetica Neue Light"/>
        <strike val="0"/>
        <outline val="0"/>
        <shadow val="0"/>
        <condense val="0"/>
        <color theme="1"/>
        <extend val="0"/>
        <sz val="11"/>
        <vertAlign val="baseline"/>
      </font>
      <numFmt numFmtId="4" formatCode="#,##0.00"/>
      <fill>
        <patternFill>
          <fgColor theme="0" tint="-0.1499984740745262"/>
          <bgColor auto="1"/>
        </patternFill>
      </fill>
      <alignment horizontal="center" vertical="bottom"/>
    </dxf>
    <dxf>
      <font>
        <name val="HELVETICA NEUE LIGHT"/>
        <strike val="0"/>
        <outline val="0"/>
        <shadow val="0"/>
        <condense val="0"/>
        <color theme="1"/>
        <extend val="0"/>
        <sz val="11"/>
        <vertAlign val="baseline"/>
      </font>
      <alignment horizontal="center" vertical="bottom"/>
    </dxf>
    <dxf>
      <font>
        <name val="Helvetica Neue Light"/>
        <strike val="0"/>
        <outline val="0"/>
        <shadow val="0"/>
        <condense val="0"/>
        <color theme="1"/>
        <extend val="0"/>
        <sz val="11"/>
        <vertAlign val="baseline"/>
      </font>
      <numFmt numFmtId="4" formatCode="#,##0.00"/>
      <fill>
        <patternFill>
          <fgColor theme="0" tint="-0.1499984740745262"/>
          <bgColor auto="1"/>
        </patternFill>
      </fill>
      <alignment horizontal="center" vertical="bottom"/>
    </dxf>
    <dxf>
      <font>
        <name val="HELVETICA NEUE LIGHT"/>
        <strike val="0"/>
        <outline val="0"/>
        <shadow val="0"/>
        <condense val="0"/>
        <color theme="1"/>
        <extend val="0"/>
        <sz val="11"/>
        <vertAlign val="baseline"/>
      </font>
      <alignment horizontal="center" vertical="bottom"/>
    </dxf>
    <dxf>
      <font>
        <name val="Helvetica Neue Light"/>
        <strike val="0"/>
        <outline val="0"/>
        <shadow val="0"/>
        <condense val="0"/>
        <color theme="1"/>
        <extend val="0"/>
        <sz val="11"/>
        <vertAlign val="baseline"/>
      </font>
      <numFmt numFmtId="4" formatCode="#,##0.00"/>
      <fill>
        <patternFill>
          <fgColor theme="0" tint="-0.1499984740745262"/>
          <bgColor auto="1"/>
        </patternFill>
      </fill>
      <alignment horizontal="center" vertical="bottom"/>
    </dxf>
    <dxf>
      <font>
        <name val="HELVETICA NEUE LIGHT"/>
        <strike val="0"/>
        <outline val="0"/>
        <shadow val="0"/>
        <condense val="0"/>
        <color theme="1"/>
        <extend val="0"/>
        <sz val="11"/>
        <vertAlign val="baseline"/>
      </font>
      <alignment horizontal="center" vertical="bottom"/>
    </dxf>
    <dxf>
      <font>
        <name val="Helvetica Neue Light"/>
        <strike val="0"/>
        <outline val="0"/>
        <shadow val="0"/>
        <condense val="0"/>
        <color theme="4"/>
        <extend val="0"/>
        <sz val="11"/>
        <vertAlign val="baseline"/>
      </font>
      <numFmt numFmtId="3" formatCode="#,##0"/>
      <fill>
        <patternFill>
          <fgColor indexed="64"/>
          <bgColor indexed="65"/>
        </patternFill>
      </fill>
      <alignment horizontal="center" vertical="bottom"/>
    </dxf>
    <dxf>
      <font>
        <name val="HELVETICA NEUE LIGHT"/>
        <strike val="0"/>
        <outline val="0"/>
        <shadow val="0"/>
        <condense val="0"/>
        <color theme="5"/>
        <extend val="0"/>
        <sz val="11"/>
        <vertAlign val="baseline"/>
      </font>
      <alignment horizontal="center" vertical="bottom"/>
    </dxf>
    <dxf>
      <font>
        <name val="Helvetica Neue Light"/>
        <strike val="0"/>
        <outline val="0"/>
        <shadow val="0"/>
        <condense val="0"/>
        <color theme="4"/>
        <extend val="0"/>
        <sz val="11"/>
        <vertAlign val="baseline"/>
      </font>
      <numFmt numFmtId="19" formatCode="dd/mm/yyyy"/>
      <alignment horizontal="center" vertical="bottom"/>
    </dxf>
    <dxf>
      <font>
        <name val="HELVETICA NEUE LIGHT"/>
        <strike val="0"/>
        <outline val="0"/>
        <shadow val="0"/>
        <condense val="0"/>
        <color theme="1"/>
        <extend val="0"/>
        <sz val="11"/>
        <vertAlign val="baseline"/>
      </font>
      <alignment horizontal="center" vertical="bottom"/>
    </dxf>
    <dxf>
      <font>
        <name val="Helvetica Neue Light"/>
        <strike val="0"/>
        <outline val="0"/>
        <shadow val="0"/>
        <condense val="0"/>
        <color theme="4"/>
        <extend val="0"/>
        <sz val="11"/>
        <vertAlign val="baseline"/>
      </font>
      <numFmt numFmtId="2" formatCode="0.00"/>
      <alignment horizontal="center" vertical="bottom"/>
    </dxf>
    <dxf>
      <font>
        <name val="HELVETICA NEUE LIGHT"/>
        <strike val="0"/>
        <outline val="0"/>
        <shadow val="0"/>
        <condense val="0"/>
        <color theme="1"/>
        <extend val="0"/>
        <sz val="11"/>
        <vertAlign val="baseline"/>
      </font>
      <alignment horizontal="center" vertical="bottom"/>
    </dxf>
    <dxf>
      <font>
        <name val="Helvetica Neue Light"/>
        <strike val="0"/>
        <outline val="0"/>
        <shadow val="0"/>
        <condense val="0"/>
        <color theme="4"/>
        <extend val="0"/>
        <sz val="11"/>
        <vertAlign val="baseline"/>
      </font>
      <numFmt numFmtId="1" formatCode="0"/>
      <alignment horizontal="center" vertical="bottom"/>
    </dxf>
    <dxf>
      <font>
        <name val="HELVETICA NEUE LIGHT"/>
        <strike val="0"/>
        <outline val="0"/>
        <shadow val="0"/>
        <condense val="0"/>
        <color theme="1"/>
        <extend val="0"/>
        <sz val="11"/>
        <vertAlign val="baseline"/>
      </font>
      <alignment horizontal="center" vertical="bottom"/>
    </dxf>
    <dxf>
      <font>
        <name val="HELVETICA NEUE LIGHT"/>
        <strike val="0"/>
        <outline val="0"/>
        <shadow val="0"/>
        <condense val="0"/>
        <color theme="4"/>
        <extend val="0"/>
        <sz val="11"/>
        <vertAlign val="baseline"/>
      </font>
      <numFmt numFmtId="2" formatCode="0.00"/>
      <alignment horizontal="center" vertical="bottom"/>
    </dxf>
    <dxf>
      <font>
        <name val="HELVETICA NEUE LIGHT"/>
        <strike val="0"/>
        <outline val="0"/>
        <shadow val="0"/>
        <condense val="0"/>
        <color theme="1"/>
        <extend val="0"/>
        <sz val="11"/>
        <vertAlign val="baseline"/>
      </font>
      <alignment horizontal="center" vertical="bottom"/>
    </dxf>
    <dxf>
      <font>
        <name val="HELVETICA NEUE LIGHT"/>
        <strike val="0"/>
        <outline val="0"/>
        <shadow val="0"/>
        <condense val="0"/>
        <color theme="4"/>
        <extend val="0"/>
        <sz val="11"/>
        <vertAlign val="baseline"/>
      </font>
      <numFmt numFmtId="2" formatCode="0.00"/>
      <alignment horizontal="center" vertical="bottom"/>
    </dxf>
    <dxf>
      <font>
        <name val="HELVETICA NEUE LIGHT"/>
        <strike val="0"/>
        <outline val="0"/>
        <shadow val="0"/>
        <condense val="0"/>
        <color theme="1"/>
        <extend val="0"/>
        <sz val="11"/>
        <vertAlign val="baseline"/>
      </font>
      <alignment horizontal="center" vertical="bottom"/>
    </dxf>
    <dxf>
      <font>
        <name val="Helvetica Neue Light"/>
        <strike val="0"/>
        <outline val="0"/>
        <shadow val="0"/>
        <condense val="0"/>
        <color theme="1"/>
        <extend val="0"/>
        <sz val="11"/>
        <vertAlign val="baseline"/>
      </font>
      <numFmt numFmtId="2" formatCode="0.00"/>
      <fill>
        <patternFill>
          <fgColor indexed="64"/>
          <bgColor indexed="65"/>
        </patternFill>
      </fill>
      <alignment horizontal="center" vertical="bottom"/>
    </dxf>
    <dxf>
      <font>
        <name val="HELVETICA NEUE LIGHT"/>
        <strike val="0"/>
        <outline val="0"/>
        <shadow val="0"/>
        <condense val="0"/>
        <color theme="1"/>
        <extend val="0"/>
        <sz val="11"/>
        <vertAlign val="baseline"/>
      </font>
      <alignment horizontal="center" vertical="bottom"/>
    </dxf>
    <dxf>
      <font>
        <name val="Helvetica Neue Light"/>
        <strike val="0"/>
        <outline val="0"/>
        <shadow val="0"/>
        <condense val="0"/>
        <color theme="1"/>
        <extend val="0"/>
        <sz val="11"/>
        <vertAlign val="baseline"/>
      </font>
      <numFmt numFmtId="2" formatCode="0.00"/>
      <fill>
        <patternFill>
          <fgColor indexed="64"/>
          <bgColor indexed="65"/>
        </patternFill>
      </fill>
      <alignment horizontal="center" vertical="bottom"/>
    </dxf>
    <dxf>
      <font>
        <name val="HELVETICA NEUE LIGHT"/>
        <strike val="0"/>
        <outline val="0"/>
        <shadow val="0"/>
        <condense val="0"/>
        <color theme="1"/>
        <extend val="0"/>
        <sz val="11"/>
        <vertAlign val="baseline"/>
      </font>
      <alignment horizontal="center" vertical="bottom"/>
    </dxf>
    <dxf>
      <font>
        <name val="Helvetica Neue Light"/>
        <strike val="0"/>
        <outline val="0"/>
        <shadow val="0"/>
        <condense val="0"/>
        <color theme="1"/>
        <extend val="0"/>
        <sz val="11"/>
        <vertAlign val="baseline"/>
      </font>
      <numFmt numFmtId="171" formatCode="dd/mm/yy"/>
      <fill>
        <patternFill>
          <fgColor theme="0" tint="-0.1499984740745262"/>
          <bgColor auto="1"/>
        </patternFill>
      </fill>
      <alignment horizontal="left" vertical="top"/>
    </dxf>
    <dxf>
      <font>
        <name val="HELVETICA NEUE LIGHT"/>
        <strike val="0"/>
        <outline val="0"/>
        <shadow val="0"/>
        <condense val="0"/>
        <color theme="1"/>
        <extend val="0"/>
        <sz val="11"/>
        <vertAlign val="baseline"/>
      </font>
      <alignment horizontal="center" vertical="bottom"/>
    </dxf>
    <dxf>
      <font>
        <name val="Helvetica Neue Light"/>
        <strike val="0"/>
        <outline val="0"/>
        <shadow val="0"/>
        <condense val="0"/>
        <color theme="4"/>
        <extend val="0"/>
        <sz val="11"/>
        <vertAlign val="baseline"/>
      </font>
      <numFmt numFmtId="171" formatCode="dd/mm/yy"/>
      <alignment horizontal="center" vertical="bottom"/>
    </dxf>
    <dxf>
      <font>
        <name val="HELVETICA NEUE LIGHT"/>
        <strike val="0"/>
        <outline val="0"/>
        <shadow val="0"/>
        <condense val="0"/>
        <color theme="1"/>
        <extend val="0"/>
        <sz val="11"/>
        <vertAlign val="baseline"/>
      </font>
      <alignment horizontal="center" vertical="bottom"/>
    </dxf>
    <dxf>
      <font>
        <name val="Helvetica Neue Light"/>
        <strike val="0"/>
        <outline val="0"/>
        <shadow val="0"/>
        <condense val="0"/>
        <color theme="4"/>
        <extend val="0"/>
        <sz val="11"/>
        <vertAlign val="baseline"/>
      </font>
      <numFmt numFmtId="171" formatCode="dd/mm/yy"/>
      <fill>
        <patternFill>
          <fgColor theme="0" tint="-0.1499984740745262"/>
          <bgColor auto="1"/>
        </patternFill>
      </fill>
      <alignment horizontal="center" vertical="bottom"/>
    </dxf>
    <dxf>
      <font>
        <name val="HELVETICA NEUE LIGHT"/>
        <strike val="0"/>
        <outline val="0"/>
        <shadow val="0"/>
        <condense val="0"/>
        <color theme="1"/>
        <extend val="0"/>
        <sz val="11"/>
        <vertAlign val="baseline"/>
      </font>
      <alignment horizontal="center" vertical="bottom"/>
    </dxf>
    <dxf>
      <font>
        <name val="Helvetica Neue Light"/>
        <strike val="0"/>
        <outline val="0"/>
        <shadow val="0"/>
        <condense val="0"/>
        <color theme="4"/>
        <extend val="0"/>
        <sz val="11"/>
        <vertAlign val="baseline"/>
      </font>
      <numFmt numFmtId="1" formatCode="0"/>
      <fill>
        <patternFill>
          <fgColor theme="0" tint="-0.1499984740745262"/>
          <bgColor auto="1"/>
        </patternFill>
      </fill>
      <alignment horizontal="center" vertical="bottom"/>
    </dxf>
    <dxf>
      <font>
        <name val="HELVETICA NEUE LIGHT"/>
        <strike val="0"/>
        <outline val="0"/>
        <shadow val="0"/>
        <condense val="0"/>
        <color theme="1"/>
        <extend val="0"/>
        <sz val="11"/>
        <vertAlign val="baseline"/>
      </font>
      <alignment horizontal="center" vertical="bottom"/>
    </dxf>
    <dxf>
      <font>
        <name val="Helvetica Neue Light"/>
        <strike val="0"/>
        <outline val="0"/>
        <shadow val="0"/>
        <condense val="0"/>
        <color theme="1"/>
        <extend val="0"/>
        <sz val="11"/>
        <vertAlign val="baseline"/>
      </font>
      <numFmt numFmtId="1" formatCode="0"/>
      <fill>
        <patternFill>
          <fgColor theme="0" tint="-0.1499984740745262"/>
          <bgColor auto="1"/>
        </patternFill>
      </fill>
      <alignment horizontal="center" vertical="bottom"/>
    </dxf>
    <dxf>
      <font>
        <name val="HELVETICA NEUE LIGHT"/>
        <strike val="0"/>
        <outline val="0"/>
        <shadow val="0"/>
        <condense val="0"/>
        <color theme="1"/>
        <extend val="0"/>
        <sz val="11"/>
        <vertAlign val="baseline"/>
      </font>
      <alignment horizontal="center" vertical="bottom"/>
    </dxf>
    <dxf>
      <font>
        <name val="Helvetica Neue Light"/>
        <strike val="0"/>
        <outline val="0"/>
        <shadow val="0"/>
        <condense val="0"/>
        <color theme="1"/>
        <extend val="0"/>
        <sz val="11"/>
        <vertAlign val="baseline"/>
      </font>
      <numFmt numFmtId="168" formatCode="dd/mm/yyyy;@"/>
      <alignment horizontal="center" vertical="bottom"/>
    </dxf>
    <dxf>
      <font>
        <name val="HELVETICA NEUE LIGHT"/>
        <strike val="0"/>
        <outline val="0"/>
        <shadow val="0"/>
        <condense val="0"/>
        <color theme="1"/>
        <extend val="0"/>
        <sz val="11"/>
        <vertAlign val="baseline"/>
      </font>
      <alignment horizontal="left" vertical="bottom"/>
    </dxf>
    <dxf>
      <font>
        <name val="Helvetica Neue Light"/>
        <strike val="0"/>
        <outline val="0"/>
        <shadow val="0"/>
        <condense val="0"/>
        <color theme="1"/>
        <extend val="0"/>
        <sz val="11"/>
        <vertAlign val="baseline"/>
      </font>
      <numFmt numFmtId="168" formatCode="dd/mm/yyyy;@"/>
      <alignment horizontal="center" vertical="bottom"/>
    </dxf>
    <dxf>
      <font>
        <name val="HELVETICA NEUE LIGHT"/>
        <strike val="0"/>
        <outline val="0"/>
        <shadow val="0"/>
        <condense val="0"/>
        <color theme="1"/>
        <extend val="0"/>
        <sz val="11"/>
        <vertAlign val="baseline"/>
      </font>
      <alignment horizontal="left" vertical="bottom"/>
    </dxf>
    <dxf>
      <font>
        <name val="Helvetica Neue Light"/>
        <strike val="0"/>
        <outline val="0"/>
        <shadow val="0"/>
        <condense val="0"/>
        <color theme="1"/>
        <extend val="0"/>
        <sz val="11"/>
        <vertAlign val="baseline"/>
      </font>
      <numFmt numFmtId="30" formatCode="@"/>
      <fill>
        <patternFill>
          <fgColor theme="0" tint="-0.1499984740745262"/>
          <bgColor auto="1"/>
        </patternFill>
      </fill>
      <alignment horizontal="center" vertical="bottom"/>
    </dxf>
    <dxf>
      <font>
        <name val="HELVETICA NEUE LIGHT"/>
        <strike val="0"/>
        <outline val="0"/>
        <shadow val="0"/>
        <condense val="0"/>
        <color theme="1"/>
        <extend val="0"/>
        <sz val="11"/>
        <vertAlign val="baseline"/>
      </font>
      <alignment horizontal="left" vertical="bottom"/>
    </dxf>
    <dxf>
      <font>
        <name val="Helvetica Neue Light"/>
        <strike val="0"/>
        <outline val="0"/>
        <shadow val="0"/>
        <condense val="0"/>
        <color theme="1"/>
        <extend val="0"/>
        <sz val="11"/>
        <vertAlign val="baseline"/>
      </font>
      <numFmt numFmtId="1" formatCode="0"/>
      <fill>
        <patternFill>
          <fgColor theme="0" tint="-0.1499984740745262"/>
          <bgColor auto="1"/>
        </patternFill>
      </fill>
      <alignment horizontal="center" vertical="bottom"/>
    </dxf>
    <dxf>
      <font>
        <name val="HELVETICA NEUE LIGHT"/>
        <strike val="0"/>
        <outline val="0"/>
        <shadow val="0"/>
        <condense val="0"/>
        <color theme="1"/>
        <extend val="0"/>
        <sz val="11"/>
        <vertAlign val="baseline"/>
      </font>
      <alignment horizontal="center" vertical="bottom"/>
    </dxf>
    <dxf>
      <font>
        <name val="HELVETICA NEUE LIGHT"/>
        <strike val="0"/>
        <outline val="0"/>
        <shadow val="0"/>
        <condense val="0"/>
        <color theme="4"/>
        <extend val="0"/>
        <sz val="11"/>
        <vertAlign val="baseline"/>
      </font>
      <numFmt numFmtId="167" formatCode="[$]dd/mm/yy;@"/>
      <alignment horizontal="center" vertical="bottom"/>
    </dxf>
    <dxf>
      <font>
        <name val="HELVETICA NEUE LIGHT"/>
        <strike val="0"/>
        <outline val="0"/>
        <shadow val="0"/>
        <condense val="0"/>
        <color theme="1"/>
        <extend val="0"/>
        <sz val="11"/>
        <vertAlign val="baseline"/>
      </font>
      <alignment horizontal="center" vertical="bottom"/>
    </dxf>
    <dxf>
      <font>
        <name val="HELVETICA NEUE LIGHT"/>
        <strike val="0"/>
        <outline val="0"/>
        <shadow val="0"/>
        <condense val="0"/>
        <color theme="4"/>
        <extend val="0"/>
        <sz val="11"/>
        <vertAlign val="baseline"/>
      </font>
      <numFmt numFmtId="167" formatCode="[$]dd/mm/yy;@"/>
      <alignment horizontal="center" vertical="bottom"/>
    </dxf>
    <dxf>
      <font>
        <name val="HELVETICA NEUE LIGHT"/>
        <strike val="0"/>
        <outline val="0"/>
        <shadow val="0"/>
        <condense val="0"/>
        <color theme="1"/>
        <extend val="0"/>
        <sz val="11"/>
        <vertAlign val="baseline"/>
      </font>
      <alignment horizontal="center" vertical="bottom"/>
    </dxf>
    <dxf>
      <font>
        <name val="Helvetica Neue Light"/>
        <strike val="0"/>
        <outline val="0"/>
        <shadow val="0"/>
        <condense val="0"/>
        <color theme="1"/>
        <extend val="0"/>
        <sz val="11"/>
        <vertAlign val="baseline"/>
      </font>
      <numFmt numFmtId="167" formatCode="[$]dd/mm/yy;@"/>
      <fill>
        <patternFill>
          <fgColor theme="0" tint="-0.1499984740745262"/>
          <bgColor auto="1"/>
        </patternFill>
      </fill>
      <alignment horizontal="center" vertical="bottom"/>
    </dxf>
    <dxf>
      <font>
        <name val="HELVETICA NEUE LIGHT"/>
        <strike val="0"/>
        <outline val="0"/>
        <shadow val="0"/>
        <condense val="0"/>
        <color theme="1"/>
        <extend val="0"/>
        <sz val="11"/>
        <vertAlign val="baseline"/>
      </font>
      <alignment horizontal="center" vertical="bottom"/>
    </dxf>
    <dxf>
      <font>
        <name val="Helvetica Neue Light"/>
        <strike val="0"/>
        <outline val="0"/>
        <shadow val="0"/>
        <condense val="0"/>
        <color theme="1"/>
        <extend val="0"/>
        <sz val="11"/>
        <vertAlign val="baseline"/>
      </font>
      <numFmt numFmtId="168" formatCode="dd/mm/yyyy;@"/>
      <fill>
        <patternFill>
          <fgColor theme="0" tint="-0.1499984740745262"/>
          <bgColor auto="1"/>
        </patternFill>
      </fill>
      <alignment horizontal="center" vertical="bottom"/>
    </dxf>
    <dxf>
      <font>
        <name val="HELVETICA NEUE LIGHT"/>
        <strike val="0"/>
        <outline val="0"/>
        <shadow val="0"/>
        <condense val="0"/>
        <color theme="1"/>
        <extend val="0"/>
        <sz val="11"/>
        <vertAlign val="baseline"/>
      </font>
      <alignment horizontal="center" vertical="bottom"/>
    </dxf>
    <dxf>
      <font>
        <name val="Helvetica Neue Light"/>
        <strike val="0"/>
        <outline val="0"/>
        <shadow val="0"/>
        <condense val="0"/>
        <color auto="1"/>
        <extend val="0"/>
        <sz val="11"/>
        <vertAlign val="baseline"/>
      </font>
      <numFmt numFmtId="3" formatCode="#,##0"/>
      <fill>
        <patternFill>
          <fgColor theme="0" tint="-0.1499984740745262"/>
          <bgColor auto="1"/>
        </patternFill>
      </fill>
      <alignment horizontal="center" vertical="bottom"/>
    </dxf>
    <dxf>
      <font>
        <name val="HELVETICA NEUE LIGHT"/>
        <strike val="0"/>
        <outline val="0"/>
        <shadow val="0"/>
        <condense val="0"/>
        <color auto="1"/>
        <extend val="0"/>
        <sz val="11"/>
        <vertAlign val="baseline"/>
      </font>
      <alignment horizontal="center" vertical="bottom"/>
    </dxf>
    <dxf>
      <font>
        <name val="Helvetica Neue Light"/>
        <strike val="0"/>
        <outline val="0"/>
        <shadow val="0"/>
        <condense val="0"/>
        <color theme="1"/>
        <extend val="0"/>
        <sz val="11"/>
        <vertAlign val="baseline"/>
      </font>
      <numFmt numFmtId="168" formatCode="dd/mm/yyyy;@"/>
      <fill>
        <patternFill>
          <fgColor theme="0" tint="-0.1499984740745262"/>
          <bgColor auto="1"/>
        </patternFill>
      </fill>
      <alignment horizontal="center" vertical="bottom"/>
    </dxf>
    <dxf>
      <font>
        <name val="HELVETICA NEUE LIGHT"/>
        <strike val="0"/>
        <outline val="0"/>
        <shadow val="0"/>
        <condense val="0"/>
        <color theme="1"/>
        <extend val="0"/>
        <sz val="11"/>
        <vertAlign val="baseline"/>
      </font>
      <alignment horizontal="center" vertical="bottom"/>
    </dxf>
    <dxf>
      <font>
        <name val="Helvetica Neue Light"/>
        <strike val="0"/>
        <outline val="0"/>
        <shadow val="0"/>
        <condense val="0"/>
        <color theme="1"/>
        <extend val="0"/>
        <sz val="11"/>
        <vertAlign val="baseline"/>
      </font>
      <numFmt numFmtId="168" formatCode="dd/mm/yyyy;@"/>
      <fill>
        <patternFill>
          <fgColor theme="0" tint="-0.1499984740745262"/>
          <bgColor auto="1"/>
        </patternFill>
      </fill>
      <alignment horizontal="center" vertical="bottom"/>
    </dxf>
    <dxf>
      <font>
        <name val="HELVETICA NEUE LIGHT"/>
        <strike val="0"/>
        <outline val="0"/>
        <shadow val="0"/>
        <condense val="0"/>
        <color theme="1"/>
        <extend val="0"/>
        <sz val="11"/>
        <vertAlign val="baseline"/>
      </font>
      <alignment horizontal="center" vertical="bottom"/>
    </dxf>
    <dxf>
      <font>
        <name val="Helvetica Neue Light"/>
        <strike val="0"/>
        <outline val="0"/>
        <shadow val="0"/>
        <condense val="0"/>
        <color rgb="FFFF2F92"/>
        <extend val="0"/>
        <sz val="11"/>
        <vertAlign val="baseline"/>
      </font>
      <numFmt numFmtId="171" formatCode="dd/mm/yy"/>
      <alignment horizontal="center" vertical="bottom"/>
    </dxf>
    <dxf>
      <font>
        <name val="HELVETICA NEUE LIGHT"/>
        <strike val="0"/>
        <outline val="0"/>
        <shadow val="0"/>
        <condense val="0"/>
        <color theme="1"/>
        <extend val="0"/>
        <sz val="11"/>
        <vertAlign val="baseline"/>
      </font>
      <alignment horizontal="center" vertical="bottom"/>
    </dxf>
    <dxf>
      <font>
        <name val="Helvetica Neue Light"/>
        <strike val="0"/>
        <outline val="0"/>
        <shadow val="0"/>
        <condense val="0"/>
        <color rgb="FFFF2F92"/>
        <extend val="0"/>
        <sz val="11"/>
        <vertAlign val="baseline"/>
      </font>
      <numFmt numFmtId="171" formatCode="dd/mm/yy"/>
      <alignment horizontal="center" vertical="bottom"/>
    </dxf>
    <dxf>
      <font>
        <name val="HELVETICA NEUE LIGHT"/>
        <strike val="0"/>
        <outline val="0"/>
        <shadow val="0"/>
        <condense val="0"/>
        <color theme="1"/>
        <extend val="0"/>
        <sz val="11"/>
        <vertAlign val="baseline"/>
      </font>
      <alignment horizontal="center" vertical="bottom"/>
    </dxf>
    <dxf>
      <font>
        <name val="Helvetica Neue Light"/>
        <strike val="0"/>
        <outline val="0"/>
        <shadow val="0"/>
        <condense val="0"/>
        <color theme="4"/>
        <extend val="0"/>
        <sz val="11"/>
        <vertAlign val="baseline"/>
      </font>
      <alignment horizontal="center" vertical="bottom"/>
    </dxf>
    <dxf>
      <font>
        <name val="HELVETICA NEUE LIGHT"/>
        <strike val="0"/>
        <outline val="0"/>
        <shadow val="0"/>
        <condense val="0"/>
        <color theme="1"/>
        <extend val="0"/>
        <sz val="11"/>
        <vertAlign val="baseline"/>
      </font>
      <alignment horizontal="center" vertical="bottom"/>
    </dxf>
    <dxf>
      <font>
        <name val="Helvetica Neue Light"/>
        <strike val="0"/>
        <outline val="0"/>
        <shadow val="0"/>
        <condense val="0"/>
        <color theme="1"/>
        <extend val="0"/>
        <sz val="11"/>
        <vertAlign val="baseline"/>
      </font>
      <numFmt numFmtId="166" formatCode="yyyy\-mm\-dd;@"/>
      <fill>
        <patternFill>
          <fgColor theme="0" tint="-0.1499984740745262"/>
          <bgColor auto="1"/>
        </patternFill>
      </fill>
      <alignment horizontal="center" vertical="bottom"/>
    </dxf>
    <dxf>
      <font>
        <name val="HELVETICA NEUE LIGHT"/>
        <strike val="0"/>
        <outline val="0"/>
        <shadow val="0"/>
        <condense val="0"/>
        <color theme="1"/>
        <extend val="0"/>
        <sz val="11"/>
        <vertAlign val="baseline"/>
      </font>
      <alignment horizontal="center" vertical="bottom"/>
    </dxf>
    <dxf>
      <font>
        <name val="Helvetica Neue Light"/>
        <strike val="0"/>
        <outline val="0"/>
        <shadow val="0"/>
        <condense val="0"/>
        <color theme="1"/>
        <extend val="0"/>
        <sz val="11"/>
        <vertAlign val="baseline"/>
      </font>
      <numFmt numFmtId="171" formatCode="dd/mm/yy"/>
      <fill>
        <patternFill>
          <fgColor theme="0" tint="-0.1499984740745262"/>
          <bgColor auto="1"/>
        </patternFill>
      </fill>
      <alignment horizontal="center" vertical="bottom"/>
    </dxf>
    <dxf>
      <font>
        <name val="HELVETICA NEUE LIGHT"/>
        <strike val="0"/>
        <outline val="0"/>
        <shadow val="0"/>
        <condense val="0"/>
        <color theme="1"/>
        <extend val="0"/>
        <sz val="11"/>
        <vertAlign val="baseline"/>
      </font>
      <alignment horizontal="center" vertical="bottom"/>
    </dxf>
    <dxf>
      <font>
        <name val="Helvetica Neue Light"/>
        <strike val="0"/>
        <outline val="0"/>
        <shadow val="0"/>
        <condense val="0"/>
        <color theme="1"/>
        <extend val="0"/>
        <sz val="11"/>
        <vertAlign val="baseline"/>
      </font>
      <numFmt numFmtId="171" formatCode="dd/mm/yy"/>
      <fill>
        <patternFill>
          <fgColor theme="0" tint="-0.1499984740745262"/>
          <bgColor auto="1"/>
        </patternFill>
      </fill>
      <alignment horizontal="center" vertical="bottom"/>
    </dxf>
    <dxf>
      <font>
        <name val="HELVETICA NEUE LIGHT"/>
        <strike val="0"/>
        <outline val="0"/>
        <shadow val="0"/>
        <condense val="0"/>
        <color theme="1"/>
        <extend val="0"/>
        <sz val="11"/>
        <vertAlign val="baseline"/>
      </font>
      <alignment horizontal="center" vertical="bottom"/>
    </dxf>
    <dxf>
      <font>
        <name val="Helvetica Neue Light"/>
        <strike val="0"/>
        <outline val="0"/>
        <shadow val="0"/>
        <condense val="0"/>
        <color theme="1"/>
        <extend val="0"/>
        <sz val="11"/>
        <vertAlign val="baseline"/>
      </font>
      <numFmt numFmtId="0" formatCode="General"/>
      <fill>
        <patternFill>
          <fgColor theme="0" tint="-0.1499984740745262"/>
          <bgColor auto="1"/>
        </patternFill>
      </fill>
      <alignment horizontal="center" vertical="bottom"/>
    </dxf>
    <dxf>
      <font>
        <name val="HELVETICA NEUE LIGHT"/>
        <strike val="0"/>
        <outline val="0"/>
        <shadow val="0"/>
        <condense val="0"/>
        <color theme="1"/>
        <extend val="0"/>
        <sz val="11"/>
        <vertAlign val="baseline"/>
      </font>
      <alignment horizontal="center" vertical="bottom"/>
    </dxf>
    <dxf>
      <font>
        <name val="Helvetica Neue Light"/>
        <strike val="0"/>
        <outline val="0"/>
        <shadow val="0"/>
        <condense val="0"/>
        <color theme="1"/>
        <extend val="0"/>
        <sz val="11"/>
        <vertAlign val="baseline"/>
      </font>
      <numFmt numFmtId="0" formatCode="General"/>
      <fill>
        <patternFill>
          <fgColor theme="0" tint="-0.1499984740745262"/>
          <bgColor auto="1"/>
        </patternFill>
      </fill>
      <alignment horizontal="center" vertical="bottom"/>
    </dxf>
    <dxf>
      <font>
        <name val="HELVETICA NEUE LIGHT"/>
        <strike val="0"/>
        <outline val="0"/>
        <shadow val="0"/>
        <condense val="0"/>
        <color theme="1"/>
        <extend val="0"/>
        <sz val="11"/>
        <vertAlign val="baseline"/>
      </font>
      <alignment horizontal="center" vertical="bottom"/>
    </dxf>
    <dxf>
      <fill>
        <patternFill>
          <bgColor auto="1"/>
        </patternFill>
      </fill>
    </dxf>
    <dxf>
      <font>
        <name val="Helvetica Neue Light"/>
        <strike val="0"/>
        <outline val="0"/>
        <shadow val="0"/>
        <condense val="0"/>
        <color theme="1"/>
        <extend val="0"/>
        <sz val="11"/>
        <vertAlign val="baseline"/>
      </font>
      <numFmt numFmtId="0" formatCode="General"/>
      <fill>
        <patternFill>
          <fgColor theme="0" tint="-0.1499984740745262"/>
          <bgColor auto="1"/>
        </patternFill>
      </fill>
      <alignment horizontal="center" vertical="bottom"/>
    </dxf>
    <dxf>
      <font>
        <name val="HELVETICA NEUE LIGHT"/>
        <strike val="0"/>
        <outline val="0"/>
        <shadow val="0"/>
        <condense val="0"/>
        <color theme="1"/>
        <extend val="0"/>
        <sz val="11"/>
        <vertAlign val="baseline"/>
      </font>
      <alignment horizontal="center" vertical="bottom"/>
    </dxf>
    <dxf>
      <font>
        <name val="Helvetica Neue Light"/>
        <strike val="0"/>
        <outline val="0"/>
        <shadow val="0"/>
        <condense val="0"/>
        <color theme="1"/>
        <extend val="0"/>
        <sz val="11"/>
        <vertAlign val="baseline"/>
      </font>
      <numFmt numFmtId="0" formatCode="General"/>
      <fill>
        <patternFill>
          <fgColor theme="0" tint="-0.1499984740745262"/>
          <bgColor auto="1"/>
        </patternFill>
      </fill>
      <alignment horizontal="center" vertical="bottom"/>
    </dxf>
    <dxf>
      <font>
        <name val="HELVETICA NEUE LIGHT"/>
        <strike val="0"/>
        <outline val="0"/>
        <shadow val="0"/>
        <condense val="0"/>
        <color theme="1"/>
        <extend val="0"/>
        <sz val="11"/>
        <vertAlign val="baseline"/>
      </font>
      <alignment horizontal="center" vertical="bottom"/>
    </dxf>
    <dxf>
      <font>
        <name val="Helvetica Neue Light"/>
        <strike val="0"/>
        <outline val="0"/>
        <shadow val="0"/>
        <condense val="0"/>
        <color theme="1"/>
        <extend val="0"/>
        <sz val="11"/>
        <vertAlign val="baseline"/>
      </font>
      <numFmt numFmtId="0" formatCode="General"/>
      <fill>
        <patternFill>
          <fgColor theme="0" tint="-0.1499984740745262"/>
          <bgColor auto="1"/>
        </patternFill>
      </fill>
      <alignment horizontal="center" vertical="bottom"/>
    </dxf>
    <dxf>
      <font>
        <name val="HELVETICA NEUE LIGHT"/>
        <strike val="0"/>
        <outline val="0"/>
        <shadow val="0"/>
        <condense val="0"/>
        <color theme="1"/>
        <extend val="0"/>
        <sz val="11"/>
        <vertAlign val="baseline"/>
      </font>
      <alignment horizontal="center" vertical="bottom"/>
    </dxf>
    <dxf>
      <font>
        <name val="Helvetica Neue Light"/>
        <strike val="0"/>
        <outline val="0"/>
        <shadow val="0"/>
        <condense val="0"/>
        <color theme="1"/>
        <extend val="0"/>
        <sz val="11"/>
        <vertAlign val="baseline"/>
      </font>
      <alignment horizontal="center" vertical="bottom"/>
    </dxf>
    <dxf>
      <font>
        <name val="HELVETICA NEUE LIGHT"/>
        <strike val="0"/>
        <outline val="0"/>
        <shadow val="0"/>
        <condense val="0"/>
        <color theme="1"/>
        <extend val="0"/>
        <sz val="11"/>
        <vertAlign val="baseline"/>
      </font>
      <alignment horizontal="center" vertical="bottom"/>
    </dxf>
    <dxf>
      <font>
        <name val="Helvetica Neue Light"/>
        <strike val="0"/>
        <outline val="0"/>
        <shadow val="0"/>
        <condense val="0"/>
        <color theme="1"/>
        <extend val="0"/>
        <sz val="11"/>
        <vertAlign val="baseline"/>
      </font>
      <alignment horizontal="center" vertical="bottom"/>
    </dxf>
    <dxf>
      <font>
        <name val="HELVETICA NEUE LIGHT"/>
        <strike val="0"/>
        <outline val="0"/>
        <shadow val="0"/>
        <condense val="0"/>
        <color theme="1"/>
        <extend val="0"/>
        <sz val="11"/>
        <vertAlign val="baseline"/>
      </font>
      <alignment horizontal="center" vertical="bottom"/>
    </dxf>
    <dxf>
      <font>
        <name val="Helvetica Neue Light"/>
        <strike val="0"/>
        <outline val="0"/>
        <shadow val="0"/>
        <condense val="0"/>
        <color theme="1"/>
        <extend val="0"/>
        <sz val="11"/>
        <vertAlign val="baseline"/>
      </font>
      <numFmt numFmtId="0" formatCode="General"/>
      <fill>
        <patternFill>
          <fgColor theme="0" tint="-0.1499984740745262"/>
          <bgColor auto="1"/>
        </patternFill>
      </fill>
      <alignment horizontal="center" vertical="bottom"/>
    </dxf>
    <dxf>
      <font>
        <name val="HELVETICA NEUE LIGHT"/>
        <strike val="0"/>
        <outline val="0"/>
        <shadow val="0"/>
        <condense val="0"/>
        <color theme="1"/>
        <extend val="0"/>
        <sz val="11"/>
        <vertAlign val="baseline"/>
      </font>
      <alignment horizontal="center" vertical="bottom"/>
    </dxf>
    <dxf>
      <font>
        <name val="Helvetica Neue Light"/>
        <strike val="0"/>
        <outline val="0"/>
        <shadow val="0"/>
        <condense val="0"/>
        <color theme="1"/>
        <extend val="0"/>
        <sz val="11"/>
        <vertAlign val="baseline"/>
      </font>
      <numFmt numFmtId="0" formatCode="General"/>
      <fill>
        <patternFill>
          <fgColor theme="0" tint="-0.1499984740745262"/>
          <bgColor auto="1"/>
        </patternFill>
      </fill>
      <alignment horizontal="center" vertical="bottom"/>
    </dxf>
    <dxf>
      <font>
        <name val="HELVETICA NEUE LIGHT"/>
        <strike val="0"/>
        <outline val="0"/>
        <shadow val="0"/>
        <condense val="0"/>
        <color theme="1"/>
        <extend val="0"/>
        <sz val="11"/>
        <vertAlign val="baseline"/>
      </font>
      <alignment horizontal="center" vertical="bottom"/>
    </dxf>
    <dxf>
      <font>
        <name val="Helvetica Neue Light"/>
        <strike val="0"/>
        <outline val="0"/>
        <shadow val="0"/>
        <condense val="0"/>
        <color theme="1"/>
        <extend val="0"/>
        <sz val="11"/>
        <vertAlign val="baseline"/>
      </font>
      <numFmt numFmtId="0" formatCode="General"/>
      <fill>
        <patternFill>
          <fgColor theme="0" tint="-0.1499984740745262"/>
          <bgColor auto="1"/>
        </patternFill>
      </fill>
      <alignment horizontal="center" vertical="bottom"/>
    </dxf>
    <dxf>
      <font>
        <name val="HELVETICA NEUE LIGHT"/>
        <strike val="0"/>
        <outline val="0"/>
        <shadow val="0"/>
        <condense val="0"/>
        <color theme="1"/>
        <extend val="0"/>
        <sz val="11"/>
        <vertAlign val="baseline"/>
      </font>
      <alignment horizontal="center" vertical="bottom"/>
    </dxf>
    <dxf>
      <font>
        <name val="Helvetica Neue Light"/>
        <strike val="0"/>
        <outline val="0"/>
        <shadow val="0"/>
        <condense val="0"/>
        <color theme="1"/>
        <extend val="0"/>
        <sz val="11"/>
        <vertAlign val="baseline"/>
      </font>
      <numFmt numFmtId="4" formatCode="#,##0.00"/>
      <fill>
        <patternFill>
          <fgColor theme="0" tint="-0.1499984740745262"/>
          <bgColor auto="1"/>
        </patternFill>
      </fill>
      <alignment horizontal="center" vertical="bottom"/>
    </dxf>
    <dxf>
      <font>
        <name val="HELVETICA NEUE LIGHT"/>
        <strike val="0"/>
        <outline val="0"/>
        <shadow val="0"/>
        <condense val="0"/>
        <color theme="1"/>
        <extend val="0"/>
        <sz val="11"/>
        <vertAlign val="baseline"/>
      </font>
      <alignment horizontal="center" vertical="bottom"/>
    </dxf>
    <dxf>
      <font>
        <name val="Helvetica Neue Light"/>
        <strike val="0"/>
        <outline val="0"/>
        <shadow val="0"/>
        <condense val="0"/>
        <color theme="1"/>
        <extend val="0"/>
        <sz val="11"/>
        <vertAlign val="baseline"/>
      </font>
      <numFmt numFmtId="4" formatCode="#,##0.00"/>
      <fill>
        <patternFill>
          <fgColor theme="0" tint="-0.1499984740745262"/>
          <bgColor auto="1"/>
        </patternFill>
      </fill>
      <alignment horizontal="center" vertical="bottom"/>
    </dxf>
    <dxf>
      <font>
        <name val="HELVETICA NEUE LIGHT"/>
        <strike val="0"/>
        <outline val="0"/>
        <shadow val="0"/>
        <condense val="0"/>
        <color theme="1"/>
        <extend val="0"/>
        <sz val="11"/>
        <vertAlign val="baseline"/>
      </font>
      <alignment horizontal="center" vertical="bottom"/>
    </dxf>
    <dxf>
      <font>
        <name val="Helvetica Neue Light"/>
        <strike val="0"/>
        <outline val="0"/>
        <shadow val="0"/>
        <condense val="0"/>
        <color theme="1"/>
        <extend val="0"/>
        <sz val="11"/>
        <vertAlign val="baseline"/>
      </font>
      <numFmt numFmtId="0" formatCode="General"/>
      <fill>
        <patternFill>
          <fgColor theme="0" tint="-0.1499984740745262"/>
          <bgColor auto="1"/>
        </patternFill>
      </fill>
      <alignment horizontal="left" vertical="bottom"/>
    </dxf>
    <dxf>
      <font>
        <name val="HELVETICA NEUE LIGHT"/>
        <strike val="0"/>
        <outline val="0"/>
        <shadow val="0"/>
        <condense val="0"/>
        <color theme="1"/>
        <extend val="0"/>
        <sz val="11"/>
        <vertAlign val="baseline"/>
      </font>
      <alignment horizontal="left" vertical="bottom"/>
    </dxf>
    <dxf>
      <font>
        <name val="Helvetica Neue Light"/>
        <strike val="0"/>
        <outline val="0"/>
        <shadow val="0"/>
        <condense val="0"/>
        <color theme="1"/>
        <extend val="0"/>
        <sz val="11"/>
        <vertAlign val="baseline"/>
      </font>
      <numFmt numFmtId="0" formatCode="General"/>
      <fill>
        <patternFill>
          <fgColor theme="0" tint="-0.1499984740745262"/>
          <bgColor auto="1"/>
        </patternFill>
      </fill>
      <alignment horizontal="center" vertical="bottom"/>
    </dxf>
    <dxf>
      <font>
        <name val="HELVETICA NEUE LIGHT"/>
        <strike val="0"/>
        <outline val="0"/>
        <shadow val="0"/>
        <condense val="0"/>
        <color theme="1"/>
        <extend val="0"/>
        <sz val="11"/>
        <vertAlign val="baseline"/>
      </font>
      <alignment horizontal="center" vertical="bottom"/>
    </dxf>
    <dxf>
      <font>
        <name val="Helvetica Neue Light"/>
        <strike val="0"/>
        <outline val="0"/>
        <shadow val="0"/>
        <condense val="0"/>
        <color theme="1"/>
        <extend val="0"/>
        <sz val="11"/>
        <vertAlign val="baseline"/>
      </font>
      <numFmt numFmtId="0" formatCode="General"/>
      <fill>
        <patternFill>
          <fgColor theme="0" tint="-0.1499984740745262"/>
          <bgColor auto="1"/>
        </patternFill>
      </fill>
      <alignment horizontal="center" vertical="bottom"/>
    </dxf>
    <dxf>
      <font>
        <name val="HELVETICA NEUE LIGHT"/>
        <strike val="0"/>
        <outline val="0"/>
        <shadow val="0"/>
        <condense val="0"/>
        <color theme="1"/>
        <extend val="0"/>
        <sz val="11"/>
        <vertAlign val="baseline"/>
      </font>
      <alignment horizontal="center" vertical="bottom"/>
    </dxf>
    <dxf>
      <font>
        <name val="Helvetica Neue Light"/>
        <strike val="0"/>
        <outline val="0"/>
        <shadow val="0"/>
        <condense val="0"/>
        <color theme="1"/>
        <extend val="0"/>
        <sz val="11"/>
        <vertAlign val="baseline"/>
      </font>
      <numFmt numFmtId="0" formatCode="General"/>
      <fill>
        <patternFill>
          <fgColor theme="0" tint="-0.1499984740745262"/>
          <bgColor auto="1"/>
        </patternFill>
      </fill>
      <alignment horizontal="center" vertical="bottom"/>
    </dxf>
    <dxf>
      <font>
        <name val="HELVETICA NEUE LIGHT"/>
        <strike val="0"/>
        <outline val="0"/>
        <shadow val="0"/>
        <condense val="0"/>
        <color theme="1"/>
        <extend val="0"/>
        <sz val="11"/>
        <vertAlign val="baseline"/>
      </font>
      <alignment horizontal="center" vertical="bottom"/>
    </dxf>
    <dxf>
      <font>
        <name val="Helvetica Neue Light"/>
        <strike val="0"/>
        <outline val="0"/>
        <shadow val="0"/>
        <condense val="0"/>
        <color theme="1"/>
        <extend val="0"/>
        <sz val="11"/>
        <vertAlign val="baseline"/>
      </font>
      <numFmt numFmtId="0" formatCode="General"/>
      <fill>
        <patternFill>
          <fgColor theme="0" tint="-0.1499984740745262"/>
          <bgColor auto="1"/>
        </patternFill>
      </fill>
      <alignment horizontal="center" vertical="bottom"/>
    </dxf>
    <dxf>
      <font>
        <name val="HELVETICA NEUE LIGHT"/>
        <strike val="0"/>
        <outline val="0"/>
        <shadow val="0"/>
        <condense val="0"/>
        <color theme="1"/>
        <extend val="0"/>
        <sz val="11"/>
        <vertAlign val="baseline"/>
      </font>
      <alignment horizontal="center" vertical="bottom"/>
    </dxf>
    <dxf>
      <font>
        <name val="Helvetica Neue Light"/>
        <strike val="0"/>
        <outline val="0"/>
        <shadow val="0"/>
        <condense val="0"/>
        <color theme="1"/>
        <extend val="0"/>
        <sz val="11"/>
        <vertAlign val="baseline"/>
      </font>
      <numFmt numFmtId="0" formatCode="General"/>
      <fill>
        <patternFill>
          <fgColor theme="0" tint="-0.1499984740745262"/>
          <bgColor auto="1"/>
        </patternFill>
      </fill>
      <alignment horizontal="center" vertical="bottom"/>
    </dxf>
    <dxf>
      <font>
        <name val="HELVETICA NEUE LIGHT"/>
        <strike val="0"/>
        <outline val="0"/>
        <shadow val="0"/>
        <condense val="0"/>
        <color theme="1"/>
        <extend val="0"/>
        <sz val="11"/>
        <vertAlign val="baseline"/>
      </font>
      <alignment horizontal="center" vertical="bottom"/>
    </dxf>
    <dxf>
      <font>
        <name val="Helvetica Neue Light"/>
        <strike val="0"/>
        <outline val="0"/>
        <shadow val="0"/>
        <condense val="0"/>
        <color theme="1"/>
        <extend val="0"/>
        <sz val="11"/>
        <vertAlign val="baseline"/>
      </font>
      <numFmt numFmtId="0" formatCode="General"/>
      <fill>
        <patternFill>
          <fgColor theme="0" tint="-0.1499984740745262"/>
          <bgColor auto="1"/>
        </patternFill>
      </fill>
      <alignment horizontal="center" vertical="bottom"/>
    </dxf>
    <dxf>
      <font>
        <name val="HELVETICA NEUE LIGHT"/>
        <strike val="0"/>
        <outline val="0"/>
        <shadow val="0"/>
        <condense val="0"/>
        <color theme="1"/>
        <extend val="0"/>
        <sz val="11"/>
        <vertAlign val="baseline"/>
      </font>
      <alignment horizontal="center" vertical="bottom"/>
    </dxf>
    <dxf>
      <font>
        <name val="Helvetica Neue Light"/>
        <strike val="0"/>
        <outline val="0"/>
        <shadow val="0"/>
        <condense val="0"/>
        <color theme="1"/>
        <extend val="0"/>
        <sz val="11"/>
        <vertAlign val="baseline"/>
      </font>
      <numFmt numFmtId="0" formatCode="General"/>
      <fill>
        <patternFill>
          <fgColor theme="0" tint="-0.1499984740745262"/>
          <bgColor auto="1"/>
        </patternFill>
      </fill>
      <alignment horizontal="center" vertical="bottom"/>
    </dxf>
    <dxf>
      <font>
        <name val="HELVETICA NEUE LIGHT"/>
        <strike val="0"/>
        <outline val="0"/>
        <shadow val="0"/>
        <condense val="0"/>
        <color theme="1"/>
        <extend val="0"/>
        <sz val="11"/>
        <vertAlign val="baseline"/>
      </font>
      <alignment horizontal="center" vertical="bottom"/>
    </dxf>
    <dxf>
      <font>
        <name val="Helvetica Neue Light"/>
        <strike val="0"/>
        <outline val="0"/>
        <shadow val="0"/>
        <condense val="0"/>
        <color theme="1"/>
        <extend val="0"/>
        <sz val="11"/>
        <vertAlign val="baseline"/>
      </font>
      <numFmt numFmtId="0" formatCode="General"/>
      <fill>
        <patternFill>
          <fgColor theme="0" tint="-0.1499984740745262"/>
          <bgColor auto="1"/>
        </patternFill>
      </fill>
      <alignment horizontal="left" vertical="bottom"/>
    </dxf>
    <dxf>
      <fill>
        <patternFill>
          <bgColor auto="1"/>
        </patternFill>
      </fill>
    </dxf>
    <dxf>
      <font>
        <name val="Helvetica"/>
        <family val="2"/>
        <strike val="0"/>
        <outline val="0"/>
        <shadow val="0"/>
        <color auto="1"/>
        <vertAlign val="baseline"/>
      </font>
      <fill>
        <patternFill patternType="solid">
          <fgColor indexed="64"/>
          <bgColor theme="2" tint="-0.09997863704336681"/>
        </patternFill>
      </fill>
    </dxf>
    <dxf>
      <font>
        <b val="1"/>
      </font>
      <fill>
        <patternFill>
          <bgColor rgb="FFFF816E"/>
        </patternFill>
      </fill>
    </dxf>
    <dxf>
      <font>
        <b val="1"/>
      </font>
      <fill>
        <patternFill>
          <bgColor theme="8" tint="0.5999633777886288"/>
        </patternFill>
      </fill>
    </dxf>
    <dxf>
      <font>
        <b val="1"/>
      </font>
      <fill>
        <patternFill>
          <bgColor theme="4" tint="0.3999450666829432"/>
        </patternFill>
      </fill>
    </dxf>
    <dxf>
      <font>
        <b val="1"/>
      </font>
      <fill>
        <patternFill>
          <bgColor theme="9" tint="0.5999633777886288"/>
        </patternFill>
      </fill>
    </dxf>
    <dxf>
      <font>
        <b val="1"/>
      </font>
      <fill>
        <patternFill>
          <bgColor rgb="FFFFE1DC"/>
        </patternFill>
      </fill>
    </dxf>
    <dxf>
      <font>
        <b val="1"/>
      </font>
      <fill>
        <patternFill>
          <bgColor rgb="FF649D40"/>
        </patternFill>
      </fill>
    </dxf>
    <dxf>
      <fill>
        <patternFill>
          <bgColor rgb="FFFF2600"/>
        </patternFill>
      </fill>
    </dxf>
    <dxf>
      <fill>
        <patternFill>
          <bgColor rgb="FFFF2600"/>
        </patternFill>
      </fill>
    </dxf>
    <dxf>
      <font>
        <name val="Helvetica Neue Light"/>
        <strike val="0"/>
        <outline val="0"/>
        <shadow val="0"/>
        <condense val="0"/>
        <color rgb="FF0070C0"/>
        <extend val="0"/>
        <sz val="11"/>
        <vertAlign val="baseline"/>
      </font>
      <numFmt numFmtId="3" formatCode="#,##0"/>
      <fill>
        <patternFill>
          <fgColor theme="0" tint="-0.1499984740745262"/>
          <bgColor auto="1"/>
        </patternFill>
      </fill>
      <alignment horizontal="center" vertical="bottom"/>
    </dxf>
    <dxf>
      <font>
        <name val="HELVETICA NEUE LIGHT"/>
        <strike val="0"/>
        <outline val="0"/>
        <shadow val="0"/>
        <condense val="0"/>
        <color rgb="FF0070C0"/>
        <extend val="0"/>
        <sz val="11"/>
        <vertAlign val="baseline"/>
      </font>
      <alignment horizontal="center" vertical="bottom"/>
    </dxf>
    <dxf>
      <font>
        <name val="HELVETICA NEUE LIGHT"/>
        <strike val="0"/>
        <outline val="0"/>
        <shadow val="0"/>
        <condense val="0"/>
        <color theme="1"/>
        <extend val="0"/>
        <sz val="11"/>
        <vertAlign val="baseline"/>
      </font>
      <numFmt numFmtId="3" formatCode="#,##0"/>
      <fill>
        <patternFill>
          <fgColor indexed="64"/>
          <bgColor indexed="65"/>
        </patternFill>
      </fill>
      <alignment horizontal="center" vertical="bottom"/>
    </dxf>
    <dxf>
      <font>
        <name val="HELVETICA NEUE LIGHT"/>
        <strike val="0"/>
        <outline val="0"/>
        <shadow val="0"/>
        <condense val="0"/>
        <color theme="1"/>
        <extend val="0"/>
        <sz val="11"/>
        <vertAlign val="baseline"/>
      </font>
      <alignment horizontal="center" vertical="bottom"/>
    </dxf>
    <dxf>
      <font>
        <name val="Helvetica Neue Light"/>
        <strike val="0"/>
        <outline val="0"/>
        <shadow val="0"/>
        <condense val="0"/>
        <color theme="1"/>
        <extend val="0"/>
        <sz val="11"/>
        <vertAlign val="baseline"/>
      </font>
      <numFmt numFmtId="3" formatCode="#,##0"/>
      <fill>
        <patternFill>
          <fgColor indexed="64"/>
          <bgColor indexed="65"/>
        </patternFill>
      </fill>
      <alignment horizontal="center" vertical="bottom"/>
    </dxf>
    <dxf>
      <font>
        <name val="HELVETICA NEUE LIGHT"/>
        <strike val="0"/>
        <outline val="0"/>
        <shadow val="0"/>
        <condense val="0"/>
        <color theme="1"/>
        <extend val="0"/>
        <sz val="11"/>
        <vertAlign val="baseline"/>
      </font>
      <alignment horizontal="center" vertical="bottom"/>
    </dxf>
    <dxf>
      <font>
        <name val="Helvetica Neue Light"/>
        <strike val="0"/>
        <outline val="0"/>
        <shadow val="0"/>
        <condense val="0"/>
        <color theme="1"/>
        <extend val="0"/>
        <sz val="11"/>
        <vertAlign val="baseline"/>
      </font>
      <numFmt numFmtId="3" formatCode="#,##0"/>
      <fill>
        <patternFill>
          <fgColor theme="0" tint="-0.1499984740745262"/>
          <bgColor auto="1"/>
        </patternFill>
      </fill>
      <alignment horizontal="center" vertical="bottom"/>
    </dxf>
    <dxf>
      <font>
        <name val="HELVETICA NEUE LIGHT"/>
        <strike val="0"/>
        <outline val="0"/>
        <shadow val="0"/>
        <condense val="0"/>
        <color theme="1"/>
        <extend val="0"/>
        <sz val="11"/>
        <vertAlign val="baseline"/>
      </font>
      <alignment horizontal="center" vertical="bottom"/>
    </dxf>
    <dxf>
      <font>
        <name val="Helvetica Neue Light"/>
        <strike val="0"/>
        <outline val="0"/>
        <shadow val="0"/>
        <condense val="0"/>
        <color rgb="FF0070C0"/>
        <extend val="0"/>
        <sz val="11"/>
        <vertAlign val="baseline"/>
      </font>
      <numFmt numFmtId="2" formatCode="0.00"/>
      <fill>
        <patternFill>
          <fgColor theme="0" tint="-0.1499984740745262"/>
          <bgColor auto="1"/>
        </patternFill>
      </fill>
      <alignment horizontal="center" vertical="bottom"/>
    </dxf>
    <dxf>
      <font>
        <name val="HELVETICA NEUE LIGHT"/>
        <strike val="0"/>
        <outline val="0"/>
        <shadow val="0"/>
        <condense val="0"/>
        <color rgb="FF0070C0"/>
        <extend val="0"/>
        <sz val="11"/>
        <vertAlign val="baseline"/>
      </font>
      <alignment horizontal="center" vertical="bottom"/>
    </dxf>
    <dxf>
      <font>
        <name val="Helvetica Neue Light"/>
        <strike val="0"/>
        <outline val="0"/>
        <shadow val="0"/>
        <condense val="0"/>
        <color theme="1"/>
        <extend val="0"/>
        <sz val="11"/>
        <vertAlign val="baseline"/>
      </font>
      <numFmt numFmtId="4" formatCode="#,##0.00"/>
      <fill>
        <patternFill>
          <fgColor theme="0" tint="-0.1499984740745262"/>
          <bgColor auto="1"/>
        </patternFill>
      </fill>
      <alignment horizontal="center" vertical="bottom"/>
    </dxf>
    <dxf>
      <font>
        <name val="HELVETICA NEUE LIGHT"/>
        <strike val="0"/>
        <outline val="0"/>
        <shadow val="0"/>
        <condense val="0"/>
        <color theme="1"/>
        <extend val="0"/>
        <sz val="11"/>
        <vertAlign val="baseline"/>
      </font>
      <alignment horizontal="center" vertical="bottom"/>
    </dxf>
    <dxf>
      <font>
        <name val="Helvetica Neue Light"/>
        <strike val="0"/>
        <outline val="0"/>
        <shadow val="0"/>
        <condense val="0"/>
        <color theme="1"/>
        <extend val="0"/>
        <sz val="11"/>
        <vertAlign val="baseline"/>
      </font>
      <numFmt numFmtId="164" formatCode="_ * #,##0.00_ ;_ * \-#,##0.00_ ;_ * &quot;-&quot;??_ ;_ @_ "/>
      <fill>
        <patternFill>
          <fgColor theme="0" tint="-0.1499984740745262"/>
          <bgColor auto="1"/>
        </patternFill>
      </fill>
      <alignment horizontal="center" vertical="bottom"/>
    </dxf>
    <dxf>
      <font>
        <name val="HELVETICA NEUE LIGHT"/>
        <strike val="0"/>
        <outline val="0"/>
        <shadow val="0"/>
        <condense val="0"/>
        <color theme="1"/>
        <extend val="0"/>
        <sz val="11"/>
        <vertAlign val="baseline"/>
      </font>
      <alignment horizontal="center" vertical="bottom"/>
    </dxf>
    <dxf>
      <font>
        <name val="Helvetica Neue Light"/>
        <strike val="0"/>
        <outline val="0"/>
        <shadow val="0"/>
        <condense val="0"/>
        <color theme="1"/>
        <extend val="0"/>
        <sz val="11"/>
        <vertAlign val="baseline"/>
      </font>
      <numFmt numFmtId="164" formatCode="_ * #,##0.00_ ;_ * \-#,##0.00_ ;_ * &quot;-&quot;??_ ;_ @_ "/>
      <fill>
        <patternFill>
          <fgColor theme="0" tint="-0.1499984740745262"/>
          <bgColor auto="1"/>
        </patternFill>
      </fill>
      <alignment horizontal="center" vertical="bottom"/>
    </dxf>
    <dxf>
      <font>
        <name val="HELVETICA NEUE LIGHT"/>
        <strike val="0"/>
        <outline val="0"/>
        <shadow val="0"/>
        <condense val="0"/>
        <color theme="1"/>
        <extend val="0"/>
        <sz val="11"/>
        <vertAlign val="baseline"/>
      </font>
      <alignment horizontal="center" vertical="bottom"/>
    </dxf>
    <dxf>
      <font>
        <name val="HELVETICA NEUE LIGHT"/>
        <i val="1"/>
        <strike val="0"/>
        <outline val="0"/>
        <shadow val="0"/>
        <condense val="0"/>
        <color rgb="FF0070C0"/>
        <extend val="0"/>
        <sz val="11"/>
        <vertAlign val="baseline"/>
      </font>
      <numFmt numFmtId="4" formatCode="#,##0.00"/>
      <fill>
        <patternFill>
          <fgColor indexed="64"/>
          <bgColor indexed="65"/>
        </patternFill>
      </fill>
      <alignment horizontal="center" vertical="bottom"/>
    </dxf>
    <dxf>
      <font>
        <name val="HELVETICA NEUE LIGHT"/>
        <i val="1"/>
        <strike val="0"/>
        <outline val="0"/>
        <shadow val="0"/>
        <condense val="0"/>
        <color rgb="FF0070C0"/>
        <extend val="0"/>
        <sz val="11"/>
        <vertAlign val="baseline"/>
      </font>
      <alignment horizontal="center" vertical="bottom"/>
    </dxf>
    <dxf>
      <font>
        <name val="HELVETICA NEUE LIGHT"/>
        <i val="1"/>
        <strike val="0"/>
        <outline val="0"/>
        <shadow val="0"/>
        <condense val="0"/>
        <color auto="1"/>
        <extend val="0"/>
        <sz val="11"/>
        <vertAlign val="baseline"/>
      </font>
      <numFmt numFmtId="4" formatCode="#,##0.00"/>
      <alignment horizontal="center" vertical="bottom"/>
    </dxf>
    <dxf>
      <font>
        <name val="HELVETICA NEUE LIGHT"/>
        <i val="1"/>
        <strike val="0"/>
        <outline val="0"/>
        <shadow val="0"/>
        <condense val="0"/>
        <color auto="1"/>
        <extend val="0"/>
        <sz val="11"/>
        <vertAlign val="baseline"/>
      </font>
      <alignment horizontal="center" vertical="bottom"/>
    </dxf>
    <dxf>
      <font>
        <name val="HELVETICA NEUE LIGHT"/>
        <i val="1"/>
        <strike val="0"/>
        <outline val="0"/>
        <shadow val="0"/>
        <condense val="0"/>
        <color auto="1"/>
        <extend val="0"/>
        <sz val="11"/>
        <vertAlign val="baseline"/>
      </font>
      <numFmt numFmtId="4" formatCode="#,##0.00"/>
      <fill>
        <patternFill>
          <fgColor indexed="64"/>
          <bgColor indexed="65"/>
        </patternFill>
      </fill>
      <alignment horizontal="center" vertical="bottom"/>
    </dxf>
    <dxf>
      <font>
        <name val="HELVETICA NEUE LIGHT"/>
        <i val="1"/>
        <strike val="0"/>
        <outline val="0"/>
        <shadow val="0"/>
        <condense val="0"/>
        <color auto="1"/>
        <extend val="0"/>
        <sz val="11"/>
        <vertAlign val="baseline"/>
      </font>
      <alignment horizontal="center" vertical="bottom"/>
    </dxf>
    <dxf>
      <font>
        <name val="HELVETICA NEUE LIGHT"/>
        <i val="1"/>
        <strike val="0"/>
        <outline val="0"/>
        <shadow val="0"/>
        <condense val="0"/>
        <color auto="1"/>
        <extend val="0"/>
        <sz val="11"/>
        <vertAlign val="baseline"/>
      </font>
      <numFmt numFmtId="4" formatCode="#,##0.00"/>
      <fill>
        <patternFill>
          <fgColor indexed="64"/>
          <bgColor indexed="65"/>
        </patternFill>
      </fill>
      <alignment horizontal="center" vertical="bottom"/>
    </dxf>
    <dxf>
      <font>
        <name val="HELVETICA NEUE LIGHT"/>
        <i val="1"/>
        <strike val="0"/>
        <outline val="0"/>
        <shadow val="0"/>
        <condense val="0"/>
        <color auto="1"/>
        <extend val="0"/>
        <sz val="11"/>
        <vertAlign val="baseline"/>
      </font>
      <alignment horizontal="center" vertical="bottom"/>
    </dxf>
    <dxf>
      <font>
        <name val="HELVETICA NEUE LIGHT"/>
        <strike val="0"/>
        <outline val="0"/>
        <shadow val="0"/>
        <condense val="0"/>
        <color theme="1"/>
        <extend val="0"/>
        <sz val="11"/>
        <vertAlign val="baseline"/>
      </font>
      <numFmt numFmtId="164" formatCode="_ * #,##0.00_ ;_ * \-#,##0.00_ ;_ * &quot;-&quot;??_ ;_ @_ "/>
      <fill>
        <patternFill>
          <fgColor indexed="64"/>
          <bgColor indexed="65"/>
        </patternFill>
      </fill>
      <alignment horizontal="center" vertical="bottom"/>
    </dxf>
    <dxf>
      <font>
        <name val="HELVETICA NEUE LIGHT"/>
        <strike val="0"/>
        <outline val="0"/>
        <shadow val="0"/>
        <condense val="0"/>
        <color theme="1"/>
        <extend val="0"/>
        <sz val="11"/>
        <vertAlign val="baseline"/>
      </font>
      <alignment horizontal="center" vertical="bottom"/>
    </dxf>
    <dxf>
      <font>
        <name val="HELVETICA NEUE LIGHT"/>
        <strike val="0"/>
        <outline val="0"/>
        <shadow val="0"/>
        <condense val="0"/>
        <color theme="1"/>
        <extend val="0"/>
        <sz val="11"/>
        <vertAlign val="baseline"/>
      </font>
      <numFmt numFmtId="2" formatCode="0.00"/>
      <fill>
        <patternFill>
          <fgColor indexed="64"/>
          <bgColor indexed="65"/>
        </patternFill>
      </fill>
      <alignment horizontal="center" vertical="bottom"/>
    </dxf>
    <dxf>
      <font>
        <name val="HELVETICA NEUE LIGHT"/>
        <strike val="0"/>
        <outline val="0"/>
        <shadow val="0"/>
        <condense val="0"/>
        <color theme="1"/>
        <extend val="0"/>
        <sz val="11"/>
        <vertAlign val="baseline"/>
      </font>
      <alignment horizontal="center" vertical="bottom"/>
    </dxf>
    <dxf>
      <font>
        <name val="HELVETICA NEUE LIGHT"/>
        <strike val="0"/>
        <outline val="0"/>
        <shadow val="0"/>
        <condense val="0"/>
        <color theme="4"/>
        <extend val="0"/>
        <sz val="11"/>
        <vertAlign val="baseline"/>
      </font>
      <numFmt numFmtId="2" formatCode="0.00"/>
      <fill>
        <patternFill>
          <fgColor indexed="64"/>
          <bgColor indexed="65"/>
        </patternFill>
      </fill>
      <alignment horizontal="center" vertical="bottom"/>
    </dxf>
    <dxf>
      <font>
        <name val="HELVETICA NEUE LIGHT"/>
        <strike val="0"/>
        <outline val="0"/>
        <shadow val="0"/>
        <condense val="0"/>
        <color theme="1"/>
        <extend val="0"/>
        <sz val="11"/>
        <vertAlign val="baseline"/>
      </font>
      <alignment horizontal="center" vertical="bottom"/>
    </dxf>
    <dxf>
      <font>
        <name val="HELVETICA NEUE LIGHT"/>
        <strike val="0"/>
        <outline val="0"/>
        <shadow val="0"/>
        <condense val="0"/>
        <color theme="4"/>
        <extend val="0"/>
        <sz val="11"/>
        <vertAlign val="baseline"/>
      </font>
      <numFmt numFmtId="2" formatCode="0.00"/>
      <fill>
        <patternFill>
          <fgColor indexed="64"/>
          <bgColor indexed="65"/>
        </patternFill>
      </fill>
      <alignment horizontal="center" vertical="bottom"/>
    </dxf>
    <dxf>
      <font>
        <name val="HELVETICA NEUE LIGHT"/>
        <strike val="0"/>
        <outline val="0"/>
        <shadow val="0"/>
        <condense val="0"/>
        <color theme="1"/>
        <extend val="0"/>
        <sz val="11"/>
        <vertAlign val="baseline"/>
      </font>
      <alignment horizontal="center" vertical="bottom"/>
    </dxf>
    <dxf>
      <font>
        <name val="HELVETICA NEUE LIGHT"/>
        <strike val="0"/>
        <outline val="0"/>
        <shadow val="0"/>
        <condense val="0"/>
        <color theme="4"/>
        <extend val="0"/>
        <sz val="11"/>
        <vertAlign val="baseline"/>
      </font>
      <numFmt numFmtId="2" formatCode="0.00"/>
      <alignment horizontal="center" vertical="bottom"/>
    </dxf>
    <dxf>
      <font>
        <name val="HELVETICA NEUE LIGHT"/>
        <strike val="0"/>
        <outline val="0"/>
        <shadow val="0"/>
        <condense val="0"/>
        <color theme="1"/>
        <extend val="0"/>
        <sz val="11"/>
        <vertAlign val="baseline"/>
      </font>
      <alignment horizontal="center" vertical="bottom"/>
    </dxf>
    <dxf>
      <font>
        <name val="HELVETICA NEUE LIGHT"/>
        <strike val="0"/>
        <outline val="0"/>
        <shadow val="0"/>
        <condense val="0"/>
        <color theme="4"/>
        <extend val="0"/>
        <sz val="11"/>
        <vertAlign val="baseline"/>
      </font>
      <numFmt numFmtId="2" formatCode="0.00"/>
      <alignment horizontal="center" vertical="bottom"/>
    </dxf>
    <dxf>
      <font>
        <name val="HELVETICA NEUE LIGHT"/>
        <strike val="0"/>
        <outline val="0"/>
        <shadow val="0"/>
        <condense val="0"/>
        <color theme="1"/>
        <extend val="0"/>
        <sz val="11"/>
        <vertAlign val="baseline"/>
      </font>
      <alignment horizontal="center" vertical="bottom"/>
    </dxf>
    <dxf>
      <font>
        <name val="HELVETICA NEUE LIGHT"/>
        <strike val="0"/>
        <outline val="0"/>
        <shadow val="0"/>
        <condense val="0"/>
        <color theme="4"/>
        <extend val="0"/>
        <sz val="11"/>
        <vertAlign val="baseline"/>
      </font>
      <numFmt numFmtId="2" formatCode="0.00"/>
      <alignment horizontal="center" vertical="bottom"/>
    </dxf>
    <dxf>
      <font>
        <name val="HELVETICA NEUE LIGHT"/>
        <strike val="0"/>
        <outline val="0"/>
        <shadow val="0"/>
        <condense val="0"/>
        <color theme="1"/>
        <extend val="0"/>
        <sz val="11"/>
        <vertAlign val="baseline"/>
      </font>
      <alignment horizontal="center" vertical="bottom"/>
    </dxf>
    <dxf>
      <font>
        <name val="Helvetica Neue Light"/>
        <strike val="0"/>
        <outline val="0"/>
        <shadow val="0"/>
        <condense val="0"/>
        <color theme="4"/>
        <extend val="0"/>
        <sz val="11"/>
        <vertAlign val="baseline"/>
      </font>
      <numFmt numFmtId="2" formatCode="0.00"/>
      <alignment horizontal="center" vertical="bottom"/>
    </dxf>
    <dxf>
      <font>
        <name val="HELVETICA NEUE LIGHT"/>
        <strike val="0"/>
        <outline val="0"/>
        <shadow val="0"/>
        <condense val="0"/>
        <color theme="1"/>
        <extend val="0"/>
        <sz val="11"/>
        <vertAlign val="baseline"/>
      </font>
      <alignment horizontal="center" vertical="bottom"/>
    </dxf>
    <dxf>
      <font>
        <name val="Helvetica Neue Light"/>
        <strike val="0"/>
        <outline val="0"/>
        <shadow val="0"/>
        <condense val="0"/>
        <color theme="1"/>
        <extend val="0"/>
        <sz val="11"/>
        <vertAlign val="baseline"/>
      </font>
      <numFmt numFmtId="2" formatCode="0.00"/>
      <fill>
        <patternFill>
          <fgColor theme="0" tint="-0.1499984740745262"/>
          <bgColor auto="1"/>
        </patternFill>
      </fill>
      <alignment horizontal="center" vertical="bottom"/>
    </dxf>
    <dxf>
      <font>
        <name val="HELVETICA NEUE LIGHT"/>
        <strike val="0"/>
        <outline val="0"/>
        <shadow val="0"/>
        <condense val="0"/>
        <color theme="1"/>
        <extend val="0"/>
        <sz val="11"/>
        <vertAlign val="baseline"/>
      </font>
      <alignment horizontal="center" vertical="bottom"/>
    </dxf>
    <dxf>
      <font>
        <name val="Helvetica Neue Light"/>
        <strike val="0"/>
        <outline val="0"/>
        <shadow val="0"/>
        <condense val="0"/>
        <color theme="1"/>
        <extend val="0"/>
        <sz val="11"/>
        <vertAlign val="baseline"/>
      </font>
      <numFmt numFmtId="164" formatCode="_ * #,##0.00_ ;_ * \-#,##0.00_ ;_ * &quot;-&quot;??_ ;_ @_ "/>
      <fill>
        <patternFill>
          <fgColor theme="0" tint="-0.1499984740745262"/>
          <bgColor auto="1"/>
        </patternFill>
      </fill>
      <alignment horizontal="center" vertical="bottom"/>
    </dxf>
    <dxf>
      <font>
        <name val="HELVETICA NEUE LIGHT"/>
        <strike val="0"/>
        <outline val="0"/>
        <shadow val="0"/>
        <condense val="0"/>
        <color theme="1"/>
        <extend val="0"/>
        <sz val="11"/>
        <vertAlign val="baseline"/>
      </font>
      <alignment horizontal="center" vertical="bottom"/>
    </dxf>
    <dxf>
      <font>
        <name val="Helvetica Neue Light"/>
        <strike val="0"/>
        <outline val="0"/>
        <shadow val="0"/>
        <condense val="0"/>
        <color theme="1"/>
        <extend val="0"/>
        <sz val="11"/>
        <vertAlign val="baseline"/>
      </font>
      <numFmt numFmtId="2" formatCode="0.00"/>
      <fill>
        <patternFill>
          <fgColor theme="0" tint="-0.1499984740745262"/>
          <bgColor auto="1"/>
        </patternFill>
      </fill>
      <alignment horizontal="center" vertical="bottom"/>
    </dxf>
    <dxf>
      <font>
        <name val="HELVETICA NEUE LIGHT"/>
        <strike val="0"/>
        <outline val="0"/>
        <shadow val="0"/>
        <condense val="0"/>
        <color theme="1"/>
        <extend val="0"/>
        <sz val="11"/>
        <vertAlign val="baseline"/>
      </font>
      <alignment horizontal="center" vertical="bottom"/>
    </dxf>
    <dxf>
      <font>
        <name val="Helvetica Neue Light"/>
        <strike val="0"/>
        <outline val="0"/>
        <shadow val="0"/>
        <condense val="0"/>
        <color theme="1"/>
        <extend val="0"/>
        <sz val="11"/>
        <vertAlign val="baseline"/>
      </font>
      <numFmt numFmtId="164" formatCode="_ * #,##0.00_ ;_ * \-#,##0.00_ ;_ * &quot;-&quot;??_ ;_ @_ "/>
      <fill>
        <patternFill>
          <fgColor theme="0" tint="-0.1499984740745262"/>
          <bgColor auto="1"/>
        </patternFill>
      </fill>
      <alignment horizontal="center" vertical="bottom"/>
    </dxf>
    <dxf>
      <font>
        <name val="HELVETICA NEUE LIGHT"/>
        <strike val="0"/>
        <outline val="0"/>
        <shadow val="0"/>
        <condense val="0"/>
        <color theme="1"/>
        <extend val="0"/>
        <sz val="11"/>
        <vertAlign val="baseline"/>
      </font>
      <alignment horizontal="center" vertical="bottom"/>
    </dxf>
    <dxf>
      <font>
        <name val="HELVETICA NEUE LIGHT"/>
        <strike val="0"/>
        <outline val="0"/>
        <shadow val="0"/>
        <condense val="0"/>
        <color theme="4"/>
        <extend val="0"/>
        <sz val="11"/>
        <vertAlign val="baseline"/>
      </font>
      <numFmt numFmtId="2" formatCode="0.00"/>
      <fill>
        <patternFill>
          <fgColor indexed="64"/>
          <bgColor indexed="65"/>
        </patternFill>
      </fill>
      <alignment horizontal="center" vertical="bottom"/>
    </dxf>
    <dxf>
      <font>
        <name val="HELVETICA NEUE LIGHT"/>
        <strike val="0"/>
        <outline val="0"/>
        <shadow val="0"/>
        <condense val="0"/>
        <color theme="1"/>
        <extend val="0"/>
        <sz val="11"/>
        <vertAlign val="baseline"/>
      </font>
      <alignment horizontal="center" vertical="bottom"/>
    </dxf>
    <dxf>
      <font>
        <name val="Helvetica Neue Light"/>
        <strike val="0"/>
        <outline val="0"/>
        <shadow val="0"/>
        <condense val="0"/>
        <color theme="1"/>
        <extend val="0"/>
        <sz val="11"/>
        <vertAlign val="baseline"/>
      </font>
      <numFmt numFmtId="164" formatCode="_ * #,##0.00_ ;_ * \-#,##0.00_ ;_ * &quot;-&quot;??_ ;_ @_ "/>
      <fill>
        <patternFill>
          <fgColor theme="0" tint="-0.1499984740745262"/>
          <bgColor auto="1"/>
        </patternFill>
      </fill>
      <alignment horizontal="center" vertical="bottom"/>
    </dxf>
    <dxf>
      <font>
        <name val="HELVETICA NEUE LIGHT"/>
        <strike val="0"/>
        <outline val="0"/>
        <shadow val="0"/>
        <condense val="0"/>
        <color theme="1"/>
        <extend val="0"/>
        <sz val="11"/>
        <vertAlign val="baseline"/>
      </font>
      <alignment horizontal="center" vertical="bottom"/>
    </dxf>
    <dxf>
      <font>
        <name val="Helvetica Neue Light"/>
        <strike val="0"/>
        <outline val="0"/>
        <shadow val="0"/>
        <condense val="0"/>
        <color theme="1"/>
        <extend val="0"/>
        <sz val="11"/>
        <vertAlign val="baseline"/>
      </font>
      <numFmt numFmtId="164" formatCode="_ * #,##0.00_ ;_ * \-#,##0.00_ ;_ * &quot;-&quot;??_ ;_ @_ "/>
      <fill>
        <patternFill>
          <fgColor theme="0" tint="-0.1499984740745262"/>
          <bgColor auto="1"/>
        </patternFill>
      </fill>
      <alignment horizontal="center" vertical="bottom"/>
    </dxf>
    <dxf>
      <font>
        <name val="HELVETICA NEUE LIGHT"/>
        <strike val="0"/>
        <outline val="0"/>
        <shadow val="0"/>
        <condense val="0"/>
        <color theme="1"/>
        <extend val="0"/>
        <sz val="11"/>
        <vertAlign val="baseline"/>
      </font>
      <alignment horizontal="center" vertical="bottom"/>
    </dxf>
    <dxf>
      <font>
        <name val="Helvetica Neue Light"/>
        <strike val="0"/>
        <outline val="0"/>
        <shadow val="0"/>
        <condense val="0"/>
        <color theme="1"/>
        <extend val="0"/>
        <sz val="11"/>
        <vertAlign val="baseline"/>
      </font>
      <numFmt numFmtId="2" formatCode="0.00"/>
      <fill>
        <patternFill>
          <fgColor theme="0" tint="-0.1499984740745262"/>
          <bgColor auto="1"/>
        </patternFill>
      </fill>
      <alignment horizontal="center" vertical="bottom"/>
    </dxf>
    <dxf>
      <font>
        <name val="HELVETICA NEUE LIGHT"/>
        <strike val="0"/>
        <outline val="0"/>
        <shadow val="0"/>
        <condense val="0"/>
        <color theme="1"/>
        <extend val="0"/>
        <sz val="11"/>
        <vertAlign val="baseline"/>
      </font>
      <alignment horizontal="center" vertical="bottom"/>
    </dxf>
    <dxf>
      <font>
        <name val="Helvetica Neue Light"/>
        <strike val="0"/>
        <outline val="0"/>
        <shadow val="0"/>
        <condense val="0"/>
        <color theme="1"/>
        <extend val="0"/>
        <sz val="11"/>
        <vertAlign val="baseline"/>
      </font>
      <numFmt numFmtId="4" formatCode="#,##0.00"/>
      <fill>
        <patternFill>
          <fgColor theme="0" tint="-0.1499984740745262"/>
          <bgColor auto="1"/>
        </patternFill>
      </fill>
      <alignment horizontal="center" vertical="bottom"/>
    </dxf>
    <dxf>
      <font>
        <name val="HELVETICA NEUE LIGHT"/>
        <strike val="0"/>
        <outline val="0"/>
        <shadow val="0"/>
        <condense val="0"/>
        <color theme="1"/>
        <extend val="0"/>
        <sz val="11"/>
        <vertAlign val="baseline"/>
      </font>
      <alignment horizontal="center" vertical="bottom"/>
    </dxf>
    <dxf>
      <font>
        <name val="Helvetica Neue Light"/>
        <strike val="0"/>
        <outline val="0"/>
        <shadow val="0"/>
        <condense val="0"/>
        <color theme="4"/>
        <extend val="0"/>
        <sz val="11"/>
        <vertAlign val="baseline"/>
      </font>
      <numFmt numFmtId="171" formatCode="dd/mm/yy"/>
      <alignment horizontal="center" vertical="bottom"/>
    </dxf>
    <dxf>
      <font>
        <name val="HELVETICA NEUE LIGHT"/>
        <strike val="0"/>
        <outline val="0"/>
        <shadow val="0"/>
        <condense val="0"/>
        <color theme="1"/>
        <extend val="0"/>
        <sz val="11"/>
        <vertAlign val="baseline"/>
      </font>
      <alignment horizontal="center" vertical="bottom"/>
    </dxf>
    <dxf>
      <font>
        <name val="Helvetica Neue Light"/>
        <strike val="0"/>
        <outline val="0"/>
        <shadow val="0"/>
        <condense val="0"/>
        <color theme="4"/>
        <extend val="0"/>
        <sz val="11"/>
        <vertAlign val="baseline"/>
      </font>
      <numFmt numFmtId="3" formatCode="#,##0"/>
      <alignment horizontal="center" vertical="bottom"/>
    </dxf>
    <dxf>
      <font>
        <name val="HELVETICA NEUE LIGHT"/>
        <strike val="0"/>
        <outline val="0"/>
        <shadow val="0"/>
        <condense val="0"/>
        <color theme="1"/>
        <extend val="0"/>
        <sz val="11"/>
        <vertAlign val="baseline"/>
      </font>
      <alignment horizontal="center" vertical="bottom"/>
    </dxf>
    <dxf>
      <font>
        <name val="Helvetica Neue Light"/>
        <strike val="0"/>
        <outline val="0"/>
        <shadow val="0"/>
        <condense val="0"/>
        <color theme="1"/>
        <extend val="0"/>
        <sz val="11"/>
        <vertAlign val="baseline"/>
      </font>
      <numFmt numFmtId="3" formatCode="#,##0"/>
      <fill>
        <patternFill>
          <fgColor theme="0" tint="-0.1499984740745262"/>
          <bgColor auto="1"/>
        </patternFill>
      </fill>
      <alignment horizontal="center" vertical="bottom"/>
    </dxf>
    <dxf>
      <font>
        <name val="HELVETICA NEUE LIGHT"/>
        <strike val="0"/>
        <outline val="0"/>
        <shadow val="0"/>
        <condense val="0"/>
        <color theme="1"/>
        <extend val="0"/>
        <sz val="11"/>
        <vertAlign val="baseline"/>
      </font>
      <alignment horizontal="center" vertical="bottom"/>
    </dxf>
    <dxf>
      <font>
        <name val="HELVETICA NEUE LIGHT"/>
        <strike val="0"/>
        <outline val="0"/>
        <shadow val="0"/>
        <condense val="0"/>
        <color rgb="FF0070C0"/>
        <extend val="0"/>
        <sz val="11"/>
        <vertAlign val="baseline"/>
      </font>
      <alignment horizontal="center" vertical="bottom"/>
    </dxf>
    <dxf>
      <font>
        <name val="HELVETICA NEUE LIGHT"/>
        <strike val="0"/>
        <outline val="0"/>
        <shadow val="0"/>
        <condense val="0"/>
        <color rgb="FF0070C0"/>
        <extend val="0"/>
        <sz val="11"/>
        <vertAlign val="baseline"/>
      </font>
      <alignment horizontal="center" vertical="bottom"/>
    </dxf>
    <dxf>
      <font>
        <name val="Helvetica Neue Light"/>
        <strike val="0"/>
        <outline val="0"/>
        <shadow val="0"/>
        <condense val="0"/>
        <color rgb="FF0070C0"/>
        <extend val="0"/>
        <sz val="11"/>
        <vertAlign val="baseline"/>
      </font>
      <numFmt numFmtId="0" formatCode="General"/>
      <fill>
        <patternFill>
          <fgColor theme="0" tint="-0.1499984740745262"/>
          <bgColor auto="1"/>
        </patternFill>
      </fill>
      <alignment horizontal="center" vertical="bottom"/>
    </dxf>
    <dxf>
      <font>
        <name val="HELVETICA NEUE LIGHT"/>
        <strike val="0"/>
        <outline val="0"/>
        <shadow val="0"/>
        <condense val="0"/>
        <color rgb="FF0070C0"/>
        <extend val="0"/>
        <sz val="11"/>
        <vertAlign val="baseline"/>
      </font>
      <alignment horizontal="center" vertical="bottom"/>
    </dxf>
    <dxf>
      <font>
        <name val="Helvetica Neue Light"/>
        <strike val="0"/>
        <outline val="0"/>
        <shadow val="0"/>
        <condense val="0"/>
        <color theme="1"/>
        <extend val="0"/>
        <sz val="11"/>
        <vertAlign val="baseline"/>
      </font>
      <numFmt numFmtId="0" formatCode="General"/>
      <fill>
        <patternFill>
          <fgColor theme="0" tint="-0.1499984740745262"/>
          <bgColor auto="1"/>
        </patternFill>
      </fill>
      <alignment horizontal="left" vertical="top"/>
    </dxf>
    <dxf>
      <font>
        <name val="HELVETICA NEUE LIGHT"/>
        <strike val="0"/>
        <outline val="0"/>
        <shadow val="0"/>
        <condense val="0"/>
        <color theme="1"/>
        <extend val="0"/>
        <sz val="11"/>
        <vertAlign val="baseline"/>
      </font>
      <alignment horizontal="center" vertical="bottom"/>
    </dxf>
    <dxf>
      <font>
        <name val="Helvetica Neue Light"/>
        <strike val="0"/>
        <outline val="0"/>
        <shadow val="0"/>
        <condense val="0"/>
        <color theme="1"/>
        <extend val="0"/>
        <sz val="11"/>
        <vertAlign val="baseline"/>
      </font>
      <numFmt numFmtId="0" formatCode="General"/>
      <fill>
        <patternFill>
          <fgColor theme="0" tint="-0.1499984740745262"/>
          <bgColor auto="1"/>
        </patternFill>
      </fill>
      <alignment horizontal="center" vertical="bottom"/>
    </dxf>
    <dxf>
      <font>
        <name val="HELVETICA NEUE LIGHT"/>
        <strike val="0"/>
        <outline val="0"/>
        <shadow val="0"/>
        <condense val="0"/>
        <color theme="1"/>
        <extend val="0"/>
        <sz val="11"/>
        <vertAlign val="baseline"/>
      </font>
      <alignment horizontal="center" vertical="bottom"/>
    </dxf>
    <dxf>
      <font>
        <name val="Helvetica Neue Light"/>
        <strike val="0"/>
        <outline val="0"/>
        <shadow val="0"/>
        <condense val="0"/>
        <color rgb="FF0070C0"/>
        <extend val="0"/>
        <sz val="11"/>
        <vertAlign val="baseline"/>
      </font>
      <numFmt numFmtId="0" formatCode="General"/>
      <fill>
        <patternFill>
          <fgColor theme="0" tint="-0.1499984740745262"/>
          <bgColor auto="1"/>
        </patternFill>
      </fill>
      <alignment horizontal="center" vertical="bottom"/>
    </dxf>
    <dxf>
      <font>
        <name val="HELVETICA NEUE LIGHT"/>
        <strike val="0"/>
        <outline val="0"/>
        <shadow val="0"/>
        <condense val="0"/>
        <color rgb="FF0070C0"/>
        <extend val="0"/>
        <sz val="11"/>
        <vertAlign val="baseline"/>
      </font>
      <alignment horizontal="center" vertical="bottom"/>
    </dxf>
    <dxf>
      <font>
        <name val="Helvetica Neue Light"/>
        <strike val="0"/>
        <outline val="0"/>
        <shadow val="0"/>
        <condense val="0"/>
        <color theme="1"/>
        <extend val="0"/>
        <sz val="11"/>
        <vertAlign val="baseline"/>
      </font>
      <numFmt numFmtId="0" formatCode="General"/>
      <fill>
        <patternFill>
          <fgColor theme="0" tint="-0.1499984740745262"/>
          <bgColor auto="1"/>
        </patternFill>
      </fill>
      <alignment horizontal="center" vertical="bottom"/>
    </dxf>
    <dxf>
      <font>
        <name val="HELVETICA NEUE LIGHT"/>
        <strike val="0"/>
        <outline val="0"/>
        <shadow val="0"/>
        <condense val="0"/>
        <color theme="1"/>
        <extend val="0"/>
        <sz val="11"/>
        <vertAlign val="baseline"/>
      </font>
      <alignment horizontal="center" vertical="bottom"/>
    </dxf>
    <dxf>
      <font>
        <name val="Helvetica Neue Light"/>
        <strike val="0"/>
        <outline val="0"/>
        <shadow val="0"/>
        <condense val="0"/>
        <color theme="1"/>
        <extend val="0"/>
        <sz val="11"/>
        <vertAlign val="baseline"/>
      </font>
      <numFmt numFmtId="0" formatCode="General"/>
      <fill>
        <patternFill>
          <fgColor theme="0" tint="-0.1499984740745262"/>
          <bgColor auto="1"/>
        </patternFill>
      </fill>
      <alignment horizontal="center" vertical="bottom"/>
    </dxf>
    <dxf>
      <font>
        <name val="HELVETICA NEUE LIGHT"/>
        <strike val="0"/>
        <outline val="0"/>
        <shadow val="0"/>
        <condense val="0"/>
        <color theme="1"/>
        <extend val="0"/>
        <sz val="11"/>
        <vertAlign val="baseline"/>
      </font>
      <alignment horizontal="center" vertical="bottom"/>
    </dxf>
    <dxf>
      <font>
        <name val="Helvetica Neue Light"/>
        <strike val="0"/>
        <outline val="0"/>
        <shadow val="0"/>
        <condense val="0"/>
        <color theme="1"/>
        <extend val="0"/>
        <sz val="11"/>
        <vertAlign val="baseline"/>
      </font>
      <numFmt numFmtId="0" formatCode="General"/>
      <fill>
        <patternFill>
          <fgColor theme="0" tint="-0.1499984740745262"/>
          <bgColor auto="1"/>
        </patternFill>
      </fill>
      <alignment horizontal="center" vertical="bottom"/>
    </dxf>
    <dxf>
      <font>
        <name val="HELVETICA NEUE LIGHT"/>
        <strike val="0"/>
        <outline val="0"/>
        <shadow val="0"/>
        <condense val="0"/>
        <color theme="1"/>
        <extend val="0"/>
        <sz val="11"/>
        <vertAlign val="baseline"/>
      </font>
      <alignment horizontal="center" vertical="bottom"/>
    </dxf>
    <dxf>
      <font>
        <name val="Helvetica Neue Light"/>
        <strike val="0"/>
        <outline val="0"/>
        <shadow val="0"/>
        <condense val="0"/>
        <color theme="1"/>
        <extend val="0"/>
        <sz val="11"/>
        <vertAlign val="baseline"/>
      </font>
      <numFmt numFmtId="4" formatCode="#,##0.00"/>
      <fill>
        <patternFill>
          <fgColor theme="0" tint="-0.1499984740745262"/>
          <bgColor auto="1"/>
        </patternFill>
      </fill>
      <alignment horizontal="center" vertical="bottom"/>
    </dxf>
    <dxf>
      <font>
        <name val="HELVETICA NEUE LIGHT"/>
        <strike val="0"/>
        <outline val="0"/>
        <shadow val="0"/>
        <condense val="0"/>
        <color theme="1"/>
        <extend val="0"/>
        <sz val="11"/>
        <vertAlign val="baseline"/>
      </font>
      <alignment horizontal="center" vertical="bottom"/>
    </dxf>
    <dxf>
      <font>
        <name val="Helvetica Neue Light"/>
        <strike val="0"/>
        <outline val="0"/>
        <shadow val="0"/>
        <condense val="0"/>
        <color theme="1"/>
        <extend val="0"/>
        <sz val="11"/>
        <vertAlign val="baseline"/>
      </font>
      <numFmt numFmtId="4" formatCode="#,##0.00"/>
      <fill>
        <patternFill>
          <fgColor theme="0" tint="-0.1499984740745262"/>
          <bgColor auto="1"/>
        </patternFill>
      </fill>
      <alignment horizontal="center" vertical="bottom"/>
    </dxf>
    <dxf>
      <font>
        <name val="HELVETICA NEUE LIGHT"/>
        <strike val="0"/>
        <outline val="0"/>
        <shadow val="0"/>
        <condense val="0"/>
        <color theme="1"/>
        <extend val="0"/>
        <sz val="11"/>
        <vertAlign val="baseline"/>
      </font>
      <alignment horizontal="center" vertical="bottom"/>
    </dxf>
    <dxf>
      <font>
        <name val="Helvetica Neue Light"/>
        <strike val="0"/>
        <outline val="0"/>
        <shadow val="0"/>
        <condense val="0"/>
        <color theme="1"/>
        <extend val="0"/>
        <sz val="11"/>
        <vertAlign val="baseline"/>
      </font>
      <numFmt numFmtId="4" formatCode="#,##0.00"/>
      <fill>
        <patternFill>
          <fgColor theme="0" tint="-0.1499984740745262"/>
          <bgColor auto="1"/>
        </patternFill>
      </fill>
      <alignment horizontal="center" vertical="bottom"/>
    </dxf>
    <dxf>
      <font>
        <name val="HELVETICA NEUE LIGHT"/>
        <strike val="0"/>
        <outline val="0"/>
        <shadow val="0"/>
        <condense val="0"/>
        <color theme="1"/>
        <extend val="0"/>
        <sz val="11"/>
        <vertAlign val="baseline"/>
      </font>
      <alignment horizontal="center" vertical="bottom"/>
    </dxf>
    <dxf>
      <font>
        <name val="Helvetica Neue Light"/>
        <strike val="0"/>
        <outline val="0"/>
        <shadow val="0"/>
        <condense val="0"/>
        <color theme="4"/>
        <extend val="0"/>
        <sz val="11"/>
        <vertAlign val="baseline"/>
      </font>
      <numFmt numFmtId="3" formatCode="#,##0"/>
      <fill>
        <patternFill>
          <fgColor indexed="64"/>
          <bgColor indexed="65"/>
        </patternFill>
      </fill>
      <alignment horizontal="center" vertical="bottom"/>
    </dxf>
    <dxf>
      <font>
        <name val="HELVETICA NEUE LIGHT"/>
        <strike val="0"/>
        <outline val="0"/>
        <shadow val="0"/>
        <condense val="0"/>
        <color theme="5"/>
        <extend val="0"/>
        <sz val="11"/>
        <vertAlign val="baseline"/>
      </font>
      <alignment horizontal="center" vertical="bottom"/>
    </dxf>
    <dxf>
      <font>
        <name val="Helvetica Neue Light"/>
        <strike val="0"/>
        <outline val="0"/>
        <shadow val="0"/>
        <condense val="0"/>
        <color theme="4"/>
        <extend val="0"/>
        <sz val="11"/>
        <vertAlign val="baseline"/>
      </font>
      <numFmt numFmtId="19" formatCode="dd/mm/yyyy"/>
      <alignment horizontal="center" vertical="bottom"/>
    </dxf>
    <dxf>
      <font>
        <name val="HELVETICA NEUE LIGHT"/>
        <strike val="0"/>
        <outline val="0"/>
        <shadow val="0"/>
        <condense val="0"/>
        <color theme="1"/>
        <extend val="0"/>
        <sz val="11"/>
        <vertAlign val="baseline"/>
      </font>
      <alignment horizontal="center" vertical="bottom"/>
    </dxf>
    <dxf>
      <font>
        <name val="Helvetica Neue Light"/>
        <strike val="0"/>
        <outline val="0"/>
        <shadow val="0"/>
        <condense val="0"/>
        <color theme="4"/>
        <extend val="0"/>
        <sz val="11"/>
        <vertAlign val="baseline"/>
      </font>
      <numFmt numFmtId="2" formatCode="0.00"/>
      <alignment horizontal="center" vertical="bottom"/>
    </dxf>
    <dxf>
      <font>
        <name val="HELVETICA NEUE LIGHT"/>
        <strike val="0"/>
        <outline val="0"/>
        <shadow val="0"/>
        <condense val="0"/>
        <color theme="1"/>
        <extend val="0"/>
        <sz val="11"/>
        <vertAlign val="baseline"/>
      </font>
      <alignment horizontal="center" vertical="bottom"/>
    </dxf>
    <dxf>
      <font>
        <name val="Helvetica Neue Light"/>
        <strike val="0"/>
        <outline val="0"/>
        <shadow val="0"/>
        <condense val="0"/>
        <color theme="4"/>
        <extend val="0"/>
        <sz val="11"/>
        <vertAlign val="baseline"/>
      </font>
      <numFmt numFmtId="1" formatCode="0"/>
      <alignment horizontal="center" vertical="bottom"/>
    </dxf>
    <dxf>
      <font>
        <name val="HELVETICA NEUE LIGHT"/>
        <strike val="0"/>
        <outline val="0"/>
        <shadow val="0"/>
        <condense val="0"/>
        <color theme="1"/>
        <extend val="0"/>
        <sz val="11"/>
        <vertAlign val="baseline"/>
      </font>
      <alignment horizontal="center" vertical="bottom"/>
    </dxf>
    <dxf>
      <font>
        <name val="HELVETICA NEUE LIGHT"/>
        <strike val="0"/>
        <outline val="0"/>
        <shadow val="0"/>
        <condense val="0"/>
        <color theme="4"/>
        <extend val="0"/>
        <sz val="11"/>
        <vertAlign val="baseline"/>
      </font>
      <numFmt numFmtId="2" formatCode="0.00"/>
      <alignment horizontal="center" vertical="bottom"/>
    </dxf>
    <dxf>
      <font>
        <name val="HELVETICA NEUE LIGHT"/>
        <strike val="0"/>
        <outline val="0"/>
        <shadow val="0"/>
        <condense val="0"/>
        <color theme="1"/>
        <extend val="0"/>
        <sz val="11"/>
        <vertAlign val="baseline"/>
      </font>
      <alignment horizontal="center" vertical="bottom"/>
    </dxf>
    <dxf>
      <font>
        <name val="HELVETICA NEUE LIGHT"/>
        <strike val="0"/>
        <outline val="0"/>
        <shadow val="0"/>
        <condense val="0"/>
        <color theme="4"/>
        <extend val="0"/>
        <sz val="11"/>
        <vertAlign val="baseline"/>
      </font>
      <numFmt numFmtId="2" formatCode="0.00"/>
      <alignment horizontal="center" vertical="bottom"/>
    </dxf>
    <dxf>
      <font>
        <name val="HELVETICA NEUE LIGHT"/>
        <strike val="0"/>
        <outline val="0"/>
        <shadow val="0"/>
        <condense val="0"/>
        <color theme="1"/>
        <extend val="0"/>
        <sz val="11"/>
        <vertAlign val="baseline"/>
      </font>
      <alignment horizontal="center" vertical="bottom"/>
    </dxf>
    <dxf>
      <font>
        <name val="Helvetica Neue Light"/>
        <strike val="0"/>
        <outline val="0"/>
        <shadow val="0"/>
        <condense val="0"/>
        <color theme="1"/>
        <extend val="0"/>
        <sz val="11"/>
        <vertAlign val="baseline"/>
      </font>
      <numFmt numFmtId="2" formatCode="0.00"/>
      <fill>
        <patternFill>
          <fgColor indexed="64"/>
          <bgColor indexed="65"/>
        </patternFill>
      </fill>
      <alignment horizontal="center" vertical="bottom"/>
    </dxf>
    <dxf>
      <font>
        <name val="HELVETICA NEUE LIGHT"/>
        <strike val="0"/>
        <outline val="0"/>
        <shadow val="0"/>
        <condense val="0"/>
        <color theme="1"/>
        <extend val="0"/>
        <sz val="11"/>
        <vertAlign val="baseline"/>
      </font>
      <alignment horizontal="center" vertical="bottom"/>
    </dxf>
    <dxf>
      <font>
        <name val="Helvetica Neue Light"/>
        <strike val="0"/>
        <outline val="0"/>
        <shadow val="0"/>
        <condense val="0"/>
        <color theme="1"/>
        <extend val="0"/>
        <sz val="11"/>
        <vertAlign val="baseline"/>
      </font>
      <numFmt numFmtId="2" formatCode="0.00"/>
      <fill>
        <patternFill>
          <fgColor indexed="64"/>
          <bgColor indexed="65"/>
        </patternFill>
      </fill>
      <alignment horizontal="center" vertical="bottom"/>
    </dxf>
    <dxf>
      <font>
        <name val="HELVETICA NEUE LIGHT"/>
        <strike val="0"/>
        <outline val="0"/>
        <shadow val="0"/>
        <condense val="0"/>
        <color theme="1"/>
        <extend val="0"/>
        <sz val="11"/>
        <vertAlign val="baseline"/>
      </font>
      <alignment horizontal="center" vertical="bottom"/>
    </dxf>
    <dxf>
      <font>
        <name val="Helvetica Neue Light"/>
        <strike val="0"/>
        <outline val="0"/>
        <shadow val="0"/>
        <condense val="0"/>
        <color theme="1"/>
        <extend val="0"/>
        <sz val="11"/>
        <vertAlign val="baseline"/>
      </font>
      <numFmt numFmtId="171" formatCode="dd/mm/yy"/>
      <fill>
        <patternFill>
          <fgColor theme="0" tint="-0.1499984740745262"/>
          <bgColor auto="1"/>
        </patternFill>
      </fill>
      <alignment horizontal="left" vertical="top"/>
    </dxf>
    <dxf>
      <font>
        <name val="HELVETICA NEUE LIGHT"/>
        <strike val="0"/>
        <outline val="0"/>
        <shadow val="0"/>
        <condense val="0"/>
        <color theme="1"/>
        <extend val="0"/>
        <sz val="11"/>
        <vertAlign val="baseline"/>
      </font>
      <alignment horizontal="center" vertical="bottom"/>
    </dxf>
    <dxf>
      <font>
        <name val="Helvetica Neue Light"/>
        <strike val="0"/>
        <outline val="0"/>
        <shadow val="0"/>
        <condense val="0"/>
        <color theme="4"/>
        <extend val="0"/>
        <sz val="11"/>
        <vertAlign val="baseline"/>
      </font>
      <numFmt numFmtId="171" formatCode="dd/mm/yy"/>
      <alignment horizontal="center" vertical="bottom"/>
    </dxf>
    <dxf>
      <font>
        <name val="HELVETICA NEUE LIGHT"/>
        <strike val="0"/>
        <outline val="0"/>
        <shadow val="0"/>
        <condense val="0"/>
        <color theme="1"/>
        <extend val="0"/>
        <sz val="11"/>
        <vertAlign val="baseline"/>
      </font>
      <alignment horizontal="center" vertical="bottom"/>
    </dxf>
    <dxf>
      <font>
        <name val="Helvetica Neue Light"/>
        <strike val="0"/>
        <outline val="0"/>
        <shadow val="0"/>
        <condense val="0"/>
        <color theme="4"/>
        <extend val="0"/>
        <sz val="11"/>
        <vertAlign val="baseline"/>
      </font>
      <numFmt numFmtId="171" formatCode="dd/mm/yy"/>
      <fill>
        <patternFill>
          <fgColor theme="0" tint="-0.1499984740745262"/>
          <bgColor auto="1"/>
        </patternFill>
      </fill>
      <alignment horizontal="center" vertical="bottom"/>
    </dxf>
    <dxf>
      <font>
        <name val="HELVETICA NEUE LIGHT"/>
        <strike val="0"/>
        <outline val="0"/>
        <shadow val="0"/>
        <condense val="0"/>
        <color theme="1"/>
        <extend val="0"/>
        <sz val="11"/>
        <vertAlign val="baseline"/>
      </font>
      <alignment horizontal="center" vertical="bottom"/>
    </dxf>
    <dxf>
      <font>
        <name val="Helvetica Neue Light"/>
        <strike val="0"/>
        <outline val="0"/>
        <shadow val="0"/>
        <condense val="0"/>
        <color theme="4"/>
        <extend val="0"/>
        <sz val="11"/>
        <vertAlign val="baseline"/>
      </font>
      <numFmt numFmtId="1" formatCode="0"/>
      <fill>
        <patternFill>
          <fgColor theme="0" tint="-0.1499984740745262"/>
          <bgColor auto="1"/>
        </patternFill>
      </fill>
      <alignment horizontal="center" vertical="bottom"/>
    </dxf>
    <dxf>
      <font>
        <name val="HELVETICA NEUE LIGHT"/>
        <strike val="0"/>
        <outline val="0"/>
        <shadow val="0"/>
        <condense val="0"/>
        <color theme="1"/>
        <extend val="0"/>
        <sz val="11"/>
        <vertAlign val="baseline"/>
      </font>
      <alignment horizontal="center" vertical="bottom"/>
    </dxf>
    <dxf>
      <font>
        <name val="Helvetica Neue Light"/>
        <strike val="0"/>
        <outline val="0"/>
        <shadow val="0"/>
        <condense val="0"/>
        <color theme="1"/>
        <extend val="0"/>
        <sz val="11"/>
        <vertAlign val="baseline"/>
      </font>
      <numFmt numFmtId="1" formatCode="0"/>
      <fill>
        <patternFill>
          <fgColor theme="0" tint="-0.1499984740745262"/>
          <bgColor auto="1"/>
        </patternFill>
      </fill>
      <alignment horizontal="center" vertical="bottom"/>
    </dxf>
    <dxf>
      <font>
        <name val="HELVETICA NEUE LIGHT"/>
        <strike val="0"/>
        <outline val="0"/>
        <shadow val="0"/>
        <condense val="0"/>
        <color theme="1"/>
        <extend val="0"/>
        <sz val="11"/>
        <vertAlign val="baseline"/>
      </font>
      <alignment horizontal="center" vertical="bottom"/>
    </dxf>
    <dxf>
      <font>
        <name val="Helvetica Neue Light"/>
        <strike val="0"/>
        <outline val="0"/>
        <shadow val="0"/>
        <condense val="0"/>
        <color theme="1"/>
        <extend val="0"/>
        <sz val="11"/>
        <vertAlign val="baseline"/>
      </font>
      <numFmt numFmtId="168" formatCode="dd/mm/yyyy;@"/>
      <alignment horizontal="center" vertical="bottom"/>
    </dxf>
    <dxf>
      <font>
        <name val="HELVETICA NEUE LIGHT"/>
        <strike val="0"/>
        <outline val="0"/>
        <shadow val="0"/>
        <condense val="0"/>
        <color theme="1"/>
        <extend val="0"/>
        <sz val="11"/>
        <vertAlign val="baseline"/>
      </font>
      <alignment horizontal="left" vertical="bottom"/>
    </dxf>
    <dxf>
      <font>
        <name val="Helvetica Neue Light"/>
        <strike val="0"/>
        <outline val="0"/>
        <shadow val="0"/>
        <condense val="0"/>
        <color theme="1"/>
        <extend val="0"/>
        <sz val="11"/>
        <vertAlign val="baseline"/>
      </font>
      <numFmt numFmtId="168" formatCode="dd/mm/yyyy;@"/>
      <alignment horizontal="center" vertical="bottom"/>
    </dxf>
    <dxf>
      <font>
        <name val="HELVETICA NEUE LIGHT"/>
        <strike val="0"/>
        <outline val="0"/>
        <shadow val="0"/>
        <condense val="0"/>
        <color theme="1"/>
        <extend val="0"/>
        <sz val="11"/>
        <vertAlign val="baseline"/>
      </font>
      <alignment horizontal="left" vertical="bottom"/>
    </dxf>
    <dxf>
      <font>
        <name val="Helvetica Neue Light"/>
        <strike val="0"/>
        <outline val="0"/>
        <shadow val="0"/>
        <condense val="0"/>
        <color theme="1"/>
        <extend val="0"/>
        <sz val="11"/>
        <vertAlign val="baseline"/>
      </font>
      <numFmt numFmtId="30" formatCode="@"/>
      <fill>
        <patternFill>
          <fgColor theme="0" tint="-0.1499984740745262"/>
          <bgColor auto="1"/>
        </patternFill>
      </fill>
      <alignment horizontal="center" vertical="bottom"/>
    </dxf>
    <dxf>
      <font>
        <name val="HELVETICA NEUE LIGHT"/>
        <strike val="0"/>
        <outline val="0"/>
        <shadow val="0"/>
        <condense val="0"/>
        <color theme="1"/>
        <extend val="0"/>
        <sz val="11"/>
        <vertAlign val="baseline"/>
      </font>
      <alignment horizontal="left" vertical="bottom"/>
    </dxf>
    <dxf>
      <font>
        <name val="Helvetica Neue Light"/>
        <strike val="0"/>
        <outline val="0"/>
        <shadow val="0"/>
        <condense val="0"/>
        <color theme="1"/>
        <extend val="0"/>
        <sz val="11"/>
        <vertAlign val="baseline"/>
      </font>
      <numFmt numFmtId="1" formatCode="0"/>
      <fill>
        <patternFill>
          <fgColor theme="0" tint="-0.1499984740745262"/>
          <bgColor auto="1"/>
        </patternFill>
      </fill>
      <alignment horizontal="center" vertical="bottom"/>
    </dxf>
    <dxf>
      <font>
        <name val="HELVETICA NEUE LIGHT"/>
        <strike val="0"/>
        <outline val="0"/>
        <shadow val="0"/>
        <condense val="0"/>
        <color theme="1"/>
        <extend val="0"/>
        <sz val="11"/>
        <vertAlign val="baseline"/>
      </font>
      <alignment horizontal="center" vertical="bottom"/>
    </dxf>
    <dxf>
      <font>
        <name val="HELVETICA NEUE LIGHT"/>
        <strike val="0"/>
        <outline val="0"/>
        <shadow val="0"/>
        <condense val="0"/>
        <color theme="4"/>
        <extend val="0"/>
        <sz val="11"/>
        <vertAlign val="baseline"/>
      </font>
      <numFmt numFmtId="167" formatCode="[$]dd/mm/yy;@"/>
      <alignment horizontal="center" vertical="bottom"/>
    </dxf>
    <dxf>
      <font>
        <name val="HELVETICA NEUE LIGHT"/>
        <strike val="0"/>
        <outline val="0"/>
        <shadow val="0"/>
        <condense val="0"/>
        <color theme="1"/>
        <extend val="0"/>
        <sz val="11"/>
        <vertAlign val="baseline"/>
      </font>
      <alignment horizontal="center" vertical="bottom"/>
    </dxf>
    <dxf>
      <font>
        <name val="HELVETICA NEUE LIGHT"/>
        <strike val="0"/>
        <outline val="0"/>
        <shadow val="0"/>
        <condense val="0"/>
        <color theme="4"/>
        <extend val="0"/>
        <sz val="11"/>
        <vertAlign val="baseline"/>
      </font>
      <numFmt numFmtId="167" formatCode="[$]dd/mm/yy;@"/>
      <alignment horizontal="center" vertical="bottom"/>
    </dxf>
    <dxf>
      <font>
        <name val="HELVETICA NEUE LIGHT"/>
        <strike val="0"/>
        <outline val="0"/>
        <shadow val="0"/>
        <condense val="0"/>
        <color theme="1"/>
        <extend val="0"/>
        <sz val="11"/>
        <vertAlign val="baseline"/>
      </font>
      <alignment horizontal="center" vertical="bottom"/>
    </dxf>
    <dxf>
      <font>
        <name val="Helvetica Neue Light"/>
        <strike val="0"/>
        <outline val="0"/>
        <shadow val="0"/>
        <condense val="0"/>
        <color theme="1"/>
        <extend val="0"/>
        <sz val="11"/>
        <vertAlign val="baseline"/>
      </font>
      <numFmt numFmtId="167" formatCode="[$]dd/mm/yy;@"/>
      <fill>
        <patternFill>
          <fgColor theme="0" tint="-0.1499984740745262"/>
          <bgColor auto="1"/>
        </patternFill>
      </fill>
      <alignment horizontal="center" vertical="bottom"/>
    </dxf>
    <dxf>
      <font>
        <name val="HELVETICA NEUE LIGHT"/>
        <strike val="0"/>
        <outline val="0"/>
        <shadow val="0"/>
        <condense val="0"/>
        <color theme="1"/>
        <extend val="0"/>
        <sz val="11"/>
        <vertAlign val="baseline"/>
      </font>
      <alignment horizontal="center" vertical="bottom"/>
    </dxf>
    <dxf>
      <font>
        <name val="Helvetica Neue Light"/>
        <strike val="0"/>
        <outline val="0"/>
        <shadow val="0"/>
        <condense val="0"/>
        <color theme="1"/>
        <extend val="0"/>
        <sz val="11"/>
        <vertAlign val="baseline"/>
      </font>
      <numFmt numFmtId="168" formatCode="dd/mm/yyyy;@"/>
      <fill>
        <patternFill>
          <fgColor theme="0" tint="-0.1499984740745262"/>
          <bgColor auto="1"/>
        </patternFill>
      </fill>
      <alignment horizontal="center" vertical="bottom"/>
    </dxf>
    <dxf>
      <font>
        <name val="HELVETICA NEUE LIGHT"/>
        <strike val="0"/>
        <outline val="0"/>
        <shadow val="0"/>
        <condense val="0"/>
        <color theme="1"/>
        <extend val="0"/>
        <sz val="11"/>
        <vertAlign val="baseline"/>
      </font>
      <alignment horizontal="center" vertical="bottom"/>
    </dxf>
    <dxf>
      <font>
        <name val="Helvetica Neue Light"/>
        <strike val="0"/>
        <outline val="0"/>
        <shadow val="0"/>
        <condense val="0"/>
        <color auto="1"/>
        <extend val="0"/>
        <sz val="11"/>
        <vertAlign val="baseline"/>
      </font>
      <numFmt numFmtId="3" formatCode="#,##0"/>
      <fill>
        <patternFill>
          <fgColor theme="0" tint="-0.1499984740745262"/>
          <bgColor auto="1"/>
        </patternFill>
      </fill>
      <alignment horizontal="center" vertical="bottom"/>
    </dxf>
    <dxf>
      <font>
        <name val="HELVETICA NEUE LIGHT"/>
        <strike val="0"/>
        <outline val="0"/>
        <shadow val="0"/>
        <condense val="0"/>
        <color auto="1"/>
        <extend val="0"/>
        <sz val="11"/>
        <vertAlign val="baseline"/>
      </font>
      <alignment horizontal="center" vertical="bottom"/>
    </dxf>
    <dxf>
      <font>
        <name val="Helvetica Neue Light"/>
        <strike val="0"/>
        <outline val="0"/>
        <shadow val="0"/>
        <condense val="0"/>
        <color theme="1"/>
        <extend val="0"/>
        <sz val="11"/>
        <vertAlign val="baseline"/>
      </font>
      <numFmt numFmtId="168" formatCode="dd/mm/yyyy;@"/>
      <fill>
        <patternFill>
          <fgColor theme="0" tint="-0.1499984740745262"/>
          <bgColor auto="1"/>
        </patternFill>
      </fill>
      <alignment horizontal="center" vertical="bottom"/>
    </dxf>
    <dxf>
      <font>
        <name val="HELVETICA NEUE LIGHT"/>
        <strike val="0"/>
        <outline val="0"/>
        <shadow val="0"/>
        <condense val="0"/>
        <color theme="1"/>
        <extend val="0"/>
        <sz val="11"/>
        <vertAlign val="baseline"/>
      </font>
      <alignment horizontal="center" vertical="bottom"/>
    </dxf>
    <dxf>
      <font>
        <name val="Helvetica Neue Light"/>
        <strike val="0"/>
        <outline val="0"/>
        <shadow val="0"/>
        <condense val="0"/>
        <color theme="1"/>
        <extend val="0"/>
        <sz val="11"/>
        <vertAlign val="baseline"/>
      </font>
      <numFmt numFmtId="168" formatCode="dd/mm/yyyy;@"/>
      <fill>
        <patternFill>
          <fgColor theme="0" tint="-0.1499984740745262"/>
          <bgColor auto="1"/>
        </patternFill>
      </fill>
      <alignment horizontal="center" vertical="bottom"/>
    </dxf>
    <dxf>
      <font>
        <name val="HELVETICA NEUE LIGHT"/>
        <strike val="0"/>
        <outline val="0"/>
        <shadow val="0"/>
        <condense val="0"/>
        <color theme="1"/>
        <extend val="0"/>
        <sz val="11"/>
        <vertAlign val="baseline"/>
      </font>
      <alignment horizontal="center" vertical="bottom"/>
    </dxf>
    <dxf>
      <font>
        <name val="Helvetica Neue Light"/>
        <strike val="0"/>
        <outline val="0"/>
        <shadow val="0"/>
        <condense val="0"/>
        <color rgb="FFFF2F92"/>
        <extend val="0"/>
        <sz val="11"/>
        <vertAlign val="baseline"/>
      </font>
      <numFmt numFmtId="171" formatCode="dd/mm/yy"/>
      <alignment horizontal="center" vertical="bottom"/>
    </dxf>
    <dxf>
      <font>
        <name val="HELVETICA NEUE LIGHT"/>
        <strike val="0"/>
        <outline val="0"/>
        <shadow val="0"/>
        <condense val="0"/>
        <color theme="1"/>
        <extend val="0"/>
        <sz val="11"/>
        <vertAlign val="baseline"/>
      </font>
      <alignment horizontal="center" vertical="bottom"/>
    </dxf>
    <dxf>
      <font>
        <name val="Helvetica Neue Light"/>
        <strike val="0"/>
        <outline val="0"/>
        <shadow val="0"/>
        <condense val="0"/>
        <color rgb="FFFF2F92"/>
        <extend val="0"/>
        <sz val="11"/>
        <vertAlign val="baseline"/>
      </font>
      <numFmt numFmtId="171" formatCode="dd/mm/yy"/>
      <alignment horizontal="center" vertical="bottom"/>
    </dxf>
    <dxf>
      <font>
        <name val="HELVETICA NEUE LIGHT"/>
        <strike val="0"/>
        <outline val="0"/>
        <shadow val="0"/>
        <condense val="0"/>
        <color theme="1"/>
        <extend val="0"/>
        <sz val="11"/>
        <vertAlign val="baseline"/>
      </font>
      <alignment horizontal="center" vertical="bottom"/>
    </dxf>
    <dxf>
      <font>
        <name val="Helvetica Neue Light"/>
        <strike val="0"/>
        <outline val="0"/>
        <shadow val="0"/>
        <condense val="0"/>
        <color theme="4"/>
        <extend val="0"/>
        <sz val="11"/>
        <vertAlign val="baseline"/>
      </font>
      <alignment horizontal="center" vertical="bottom"/>
    </dxf>
    <dxf>
      <font>
        <name val="HELVETICA NEUE LIGHT"/>
        <strike val="0"/>
        <outline val="0"/>
        <shadow val="0"/>
        <condense val="0"/>
        <color theme="1"/>
        <extend val="0"/>
        <sz val="11"/>
        <vertAlign val="baseline"/>
      </font>
      <alignment horizontal="center" vertical="bottom"/>
    </dxf>
    <dxf>
      <font>
        <name val="Helvetica Neue Light"/>
        <strike val="0"/>
        <outline val="0"/>
        <shadow val="0"/>
        <condense val="0"/>
        <color theme="1"/>
        <extend val="0"/>
        <sz val="11"/>
        <vertAlign val="baseline"/>
      </font>
      <numFmt numFmtId="166" formatCode="yyyy\-mm\-dd;@"/>
      <fill>
        <patternFill>
          <fgColor theme="0" tint="-0.1499984740745262"/>
          <bgColor auto="1"/>
        </patternFill>
      </fill>
      <alignment horizontal="center" vertical="bottom"/>
    </dxf>
    <dxf>
      <font>
        <name val="HELVETICA NEUE LIGHT"/>
        <strike val="0"/>
        <outline val="0"/>
        <shadow val="0"/>
        <condense val="0"/>
        <color theme="1"/>
        <extend val="0"/>
        <sz val="11"/>
        <vertAlign val="baseline"/>
      </font>
      <alignment horizontal="center" vertical="bottom"/>
    </dxf>
    <dxf>
      <font>
        <name val="Helvetica Neue Light"/>
        <strike val="0"/>
        <outline val="0"/>
        <shadow val="0"/>
        <condense val="0"/>
        <color theme="1"/>
        <extend val="0"/>
        <sz val="11"/>
        <vertAlign val="baseline"/>
      </font>
      <numFmt numFmtId="171" formatCode="dd/mm/yy"/>
      <fill>
        <patternFill>
          <fgColor theme="0" tint="-0.1499984740745262"/>
          <bgColor auto="1"/>
        </patternFill>
      </fill>
      <alignment horizontal="center" vertical="bottom"/>
    </dxf>
    <dxf>
      <font>
        <name val="HELVETICA NEUE LIGHT"/>
        <strike val="0"/>
        <outline val="0"/>
        <shadow val="0"/>
        <condense val="0"/>
        <color theme="1"/>
        <extend val="0"/>
        <sz val="11"/>
        <vertAlign val="baseline"/>
      </font>
      <alignment horizontal="center" vertical="bottom"/>
    </dxf>
    <dxf>
      <font>
        <name val="Helvetica Neue Light"/>
        <strike val="0"/>
        <outline val="0"/>
        <shadow val="0"/>
        <condense val="0"/>
        <color theme="1"/>
        <extend val="0"/>
        <sz val="11"/>
        <vertAlign val="baseline"/>
      </font>
      <numFmt numFmtId="171" formatCode="dd/mm/yy"/>
      <fill>
        <patternFill>
          <fgColor theme="0" tint="-0.1499984740745262"/>
          <bgColor auto="1"/>
        </patternFill>
      </fill>
      <alignment horizontal="center" vertical="bottom"/>
    </dxf>
    <dxf>
      <font>
        <name val="HELVETICA NEUE LIGHT"/>
        <strike val="0"/>
        <outline val="0"/>
        <shadow val="0"/>
        <condense val="0"/>
        <color theme="1"/>
        <extend val="0"/>
        <sz val="11"/>
        <vertAlign val="baseline"/>
      </font>
      <alignment horizontal="center" vertical="bottom"/>
    </dxf>
    <dxf>
      <font>
        <name val="Helvetica Neue Light"/>
        <strike val="0"/>
        <outline val="0"/>
        <shadow val="0"/>
        <condense val="0"/>
        <color theme="1"/>
        <extend val="0"/>
        <sz val="11"/>
        <vertAlign val="baseline"/>
      </font>
      <numFmt numFmtId="0" formatCode="General"/>
      <fill>
        <patternFill>
          <fgColor theme="0" tint="-0.1499984740745262"/>
          <bgColor auto="1"/>
        </patternFill>
      </fill>
      <alignment horizontal="center" vertical="bottom"/>
    </dxf>
    <dxf>
      <font>
        <name val="HELVETICA NEUE LIGHT"/>
        <strike val="0"/>
        <outline val="0"/>
        <shadow val="0"/>
        <condense val="0"/>
        <color theme="1"/>
        <extend val="0"/>
        <sz val="11"/>
        <vertAlign val="baseline"/>
      </font>
      <alignment horizontal="center" vertical="bottom"/>
    </dxf>
    <dxf>
      <font>
        <name val="Helvetica Neue Light"/>
        <strike val="0"/>
        <outline val="0"/>
        <shadow val="0"/>
        <condense val="0"/>
        <color theme="1"/>
        <extend val="0"/>
        <sz val="11"/>
        <vertAlign val="baseline"/>
      </font>
      <numFmt numFmtId="0" formatCode="General"/>
      <fill>
        <patternFill>
          <fgColor theme="0" tint="-0.1499984740745262"/>
          <bgColor auto="1"/>
        </patternFill>
      </fill>
      <alignment horizontal="center" vertical="bottom"/>
    </dxf>
    <dxf>
      <font>
        <name val="HELVETICA NEUE LIGHT"/>
        <strike val="0"/>
        <outline val="0"/>
        <shadow val="0"/>
        <condense val="0"/>
        <color theme="1"/>
        <extend val="0"/>
        <sz val="11"/>
        <vertAlign val="baseline"/>
      </font>
      <alignment horizontal="center" vertical="bottom"/>
    </dxf>
    <dxf>
      <fill>
        <patternFill>
          <bgColor auto="1"/>
        </patternFill>
      </fill>
    </dxf>
    <dxf>
      <font>
        <name val="Helvetica Neue Light"/>
        <strike val="0"/>
        <outline val="0"/>
        <shadow val="0"/>
        <condense val="0"/>
        <color theme="1"/>
        <extend val="0"/>
        <sz val="11"/>
        <vertAlign val="baseline"/>
      </font>
      <numFmt numFmtId="0" formatCode="General"/>
      <fill>
        <patternFill>
          <fgColor theme="0" tint="-0.1499984740745262"/>
          <bgColor auto="1"/>
        </patternFill>
      </fill>
      <alignment horizontal="center" vertical="bottom"/>
    </dxf>
    <dxf>
      <font>
        <name val="HELVETICA NEUE LIGHT"/>
        <strike val="0"/>
        <outline val="0"/>
        <shadow val="0"/>
        <condense val="0"/>
        <color theme="1"/>
        <extend val="0"/>
        <sz val="11"/>
        <vertAlign val="baseline"/>
      </font>
      <alignment horizontal="center" vertical="bottom"/>
    </dxf>
    <dxf>
      <font>
        <name val="Helvetica Neue Light"/>
        <strike val="0"/>
        <outline val="0"/>
        <shadow val="0"/>
        <condense val="0"/>
        <color theme="1"/>
        <extend val="0"/>
        <sz val="11"/>
        <vertAlign val="baseline"/>
      </font>
      <numFmt numFmtId="0" formatCode="General"/>
      <fill>
        <patternFill>
          <fgColor theme="0" tint="-0.1499984740745262"/>
          <bgColor auto="1"/>
        </patternFill>
      </fill>
      <alignment horizontal="center" vertical="bottom"/>
    </dxf>
    <dxf>
      <font>
        <name val="HELVETICA NEUE LIGHT"/>
        <strike val="0"/>
        <outline val="0"/>
        <shadow val="0"/>
        <condense val="0"/>
        <color theme="1"/>
        <extend val="0"/>
        <sz val="11"/>
        <vertAlign val="baseline"/>
      </font>
      <alignment horizontal="center" vertical="bottom"/>
    </dxf>
    <dxf>
      <font>
        <name val="Helvetica Neue Light"/>
        <strike val="0"/>
        <outline val="0"/>
        <shadow val="0"/>
        <condense val="0"/>
        <color theme="1"/>
        <extend val="0"/>
        <sz val="11"/>
        <vertAlign val="baseline"/>
      </font>
      <numFmt numFmtId="0" formatCode="General"/>
      <fill>
        <patternFill>
          <fgColor theme="0" tint="-0.1499984740745262"/>
          <bgColor auto="1"/>
        </patternFill>
      </fill>
      <alignment horizontal="center" vertical="bottom"/>
    </dxf>
    <dxf>
      <font>
        <name val="HELVETICA NEUE LIGHT"/>
        <strike val="0"/>
        <outline val="0"/>
        <shadow val="0"/>
        <condense val="0"/>
        <color theme="1"/>
        <extend val="0"/>
        <sz val="11"/>
        <vertAlign val="baseline"/>
      </font>
      <alignment horizontal="center" vertical="bottom"/>
    </dxf>
    <dxf>
      <font>
        <name val="Helvetica Neue Light"/>
        <strike val="0"/>
        <outline val="0"/>
        <shadow val="0"/>
        <condense val="0"/>
        <color theme="1"/>
        <extend val="0"/>
        <sz val="11"/>
        <vertAlign val="baseline"/>
      </font>
      <alignment horizontal="center" vertical="bottom"/>
    </dxf>
    <dxf>
      <font>
        <name val="HELVETICA NEUE LIGHT"/>
        <strike val="0"/>
        <outline val="0"/>
        <shadow val="0"/>
        <condense val="0"/>
        <color theme="1"/>
        <extend val="0"/>
        <sz val="11"/>
        <vertAlign val="baseline"/>
      </font>
      <alignment horizontal="center" vertical="bottom"/>
    </dxf>
    <dxf>
      <font>
        <name val="Helvetica Neue Light"/>
        <strike val="0"/>
        <outline val="0"/>
        <shadow val="0"/>
        <condense val="0"/>
        <color theme="1"/>
        <extend val="0"/>
        <sz val="11"/>
        <vertAlign val="baseline"/>
      </font>
      <alignment horizontal="center" vertical="bottom"/>
    </dxf>
    <dxf>
      <font>
        <name val="HELVETICA NEUE LIGHT"/>
        <strike val="0"/>
        <outline val="0"/>
        <shadow val="0"/>
        <condense val="0"/>
        <color theme="1"/>
        <extend val="0"/>
        <sz val="11"/>
        <vertAlign val="baseline"/>
      </font>
      <alignment horizontal="center" vertical="bottom"/>
    </dxf>
    <dxf>
      <font>
        <name val="Helvetica Neue Light"/>
        <strike val="0"/>
        <outline val="0"/>
        <shadow val="0"/>
        <condense val="0"/>
        <color theme="1"/>
        <extend val="0"/>
        <sz val="11"/>
        <vertAlign val="baseline"/>
      </font>
      <numFmt numFmtId="0" formatCode="General"/>
      <fill>
        <patternFill>
          <fgColor theme="0" tint="-0.1499984740745262"/>
          <bgColor auto="1"/>
        </patternFill>
      </fill>
      <alignment horizontal="center" vertical="bottom"/>
    </dxf>
    <dxf>
      <font>
        <name val="HELVETICA NEUE LIGHT"/>
        <strike val="0"/>
        <outline val="0"/>
        <shadow val="0"/>
        <condense val="0"/>
        <color theme="1"/>
        <extend val="0"/>
        <sz val="11"/>
        <vertAlign val="baseline"/>
      </font>
      <alignment horizontal="center" vertical="bottom"/>
    </dxf>
    <dxf>
      <font>
        <name val="Helvetica Neue Light"/>
        <strike val="0"/>
        <outline val="0"/>
        <shadow val="0"/>
        <condense val="0"/>
        <color theme="1"/>
        <extend val="0"/>
        <sz val="11"/>
        <vertAlign val="baseline"/>
      </font>
      <numFmt numFmtId="0" formatCode="General"/>
      <fill>
        <patternFill>
          <fgColor theme="0" tint="-0.1499984740745262"/>
          <bgColor auto="1"/>
        </patternFill>
      </fill>
      <alignment horizontal="center" vertical="bottom"/>
    </dxf>
    <dxf>
      <font>
        <name val="HELVETICA NEUE LIGHT"/>
        <strike val="0"/>
        <outline val="0"/>
        <shadow val="0"/>
        <condense val="0"/>
        <color theme="1"/>
        <extend val="0"/>
        <sz val="11"/>
        <vertAlign val="baseline"/>
      </font>
      <alignment horizontal="center" vertical="bottom"/>
    </dxf>
    <dxf>
      <font>
        <name val="Helvetica Neue Light"/>
        <strike val="0"/>
        <outline val="0"/>
        <shadow val="0"/>
        <condense val="0"/>
        <color theme="1"/>
        <extend val="0"/>
        <sz val="11"/>
        <vertAlign val="baseline"/>
      </font>
      <numFmt numFmtId="0" formatCode="General"/>
      <fill>
        <patternFill>
          <fgColor theme="0" tint="-0.1499984740745262"/>
          <bgColor auto="1"/>
        </patternFill>
      </fill>
      <alignment horizontal="center" vertical="bottom"/>
    </dxf>
    <dxf>
      <font>
        <name val="HELVETICA NEUE LIGHT"/>
        <strike val="0"/>
        <outline val="0"/>
        <shadow val="0"/>
        <condense val="0"/>
        <color theme="1"/>
        <extend val="0"/>
        <sz val="11"/>
        <vertAlign val="baseline"/>
      </font>
      <alignment horizontal="center" vertical="bottom"/>
    </dxf>
    <dxf>
      <font>
        <name val="Helvetica Neue Light"/>
        <strike val="0"/>
        <outline val="0"/>
        <shadow val="0"/>
        <condense val="0"/>
        <color theme="1"/>
        <extend val="0"/>
        <sz val="11"/>
        <vertAlign val="baseline"/>
      </font>
      <numFmt numFmtId="4" formatCode="#,##0.00"/>
      <fill>
        <patternFill>
          <fgColor theme="0" tint="-0.1499984740745262"/>
          <bgColor auto="1"/>
        </patternFill>
      </fill>
      <alignment horizontal="center" vertical="bottom"/>
    </dxf>
    <dxf>
      <font>
        <name val="HELVETICA NEUE LIGHT"/>
        <strike val="0"/>
        <outline val="0"/>
        <shadow val="0"/>
        <condense val="0"/>
        <color theme="1"/>
        <extend val="0"/>
        <sz val="11"/>
        <vertAlign val="baseline"/>
      </font>
      <alignment horizontal="center" vertical="bottom"/>
    </dxf>
    <dxf>
      <font>
        <name val="Helvetica Neue Light"/>
        <strike val="0"/>
        <outline val="0"/>
        <shadow val="0"/>
        <condense val="0"/>
        <color theme="1"/>
        <extend val="0"/>
        <sz val="11"/>
        <vertAlign val="baseline"/>
      </font>
      <numFmt numFmtId="4" formatCode="#,##0.00"/>
      <fill>
        <patternFill>
          <fgColor theme="0" tint="-0.1499984740745262"/>
          <bgColor auto="1"/>
        </patternFill>
      </fill>
      <alignment horizontal="center" vertical="bottom"/>
    </dxf>
    <dxf>
      <font>
        <name val="HELVETICA NEUE LIGHT"/>
        <strike val="0"/>
        <outline val="0"/>
        <shadow val="0"/>
        <condense val="0"/>
        <color theme="1"/>
        <extend val="0"/>
        <sz val="11"/>
        <vertAlign val="baseline"/>
      </font>
      <alignment horizontal="center" vertical="bottom"/>
    </dxf>
    <dxf>
      <font>
        <name val="Helvetica Neue Light"/>
        <strike val="0"/>
        <outline val="0"/>
        <shadow val="0"/>
        <condense val="0"/>
        <color theme="1"/>
        <extend val="0"/>
        <sz val="11"/>
        <vertAlign val="baseline"/>
      </font>
      <numFmt numFmtId="0" formatCode="General"/>
      <fill>
        <patternFill>
          <fgColor theme="0" tint="-0.1499984740745262"/>
          <bgColor auto="1"/>
        </patternFill>
      </fill>
      <alignment horizontal="left" vertical="bottom"/>
    </dxf>
    <dxf>
      <font>
        <name val="HELVETICA NEUE LIGHT"/>
        <strike val="0"/>
        <outline val="0"/>
        <shadow val="0"/>
        <condense val="0"/>
        <color theme="1"/>
        <extend val="0"/>
        <sz val="11"/>
        <vertAlign val="baseline"/>
      </font>
      <alignment horizontal="left" vertical="bottom"/>
    </dxf>
    <dxf>
      <font>
        <name val="Helvetica Neue Light"/>
        <strike val="0"/>
        <outline val="0"/>
        <shadow val="0"/>
        <condense val="0"/>
        <color theme="1"/>
        <extend val="0"/>
        <sz val="11"/>
        <vertAlign val="baseline"/>
      </font>
      <numFmt numFmtId="0" formatCode="General"/>
      <fill>
        <patternFill>
          <fgColor theme="0" tint="-0.1499984740745262"/>
          <bgColor auto="1"/>
        </patternFill>
      </fill>
      <alignment horizontal="center" vertical="bottom"/>
    </dxf>
    <dxf>
      <font>
        <name val="HELVETICA NEUE LIGHT"/>
        <strike val="0"/>
        <outline val="0"/>
        <shadow val="0"/>
        <condense val="0"/>
        <color theme="1"/>
        <extend val="0"/>
        <sz val="11"/>
        <vertAlign val="baseline"/>
      </font>
      <alignment horizontal="center" vertical="bottom"/>
    </dxf>
    <dxf>
      <font>
        <name val="Helvetica Neue Light"/>
        <strike val="0"/>
        <outline val="0"/>
        <shadow val="0"/>
        <condense val="0"/>
        <color theme="1"/>
        <extend val="0"/>
        <sz val="11"/>
        <vertAlign val="baseline"/>
      </font>
      <numFmt numFmtId="0" formatCode="General"/>
      <fill>
        <patternFill>
          <fgColor theme="0" tint="-0.1499984740745262"/>
          <bgColor auto="1"/>
        </patternFill>
      </fill>
      <alignment horizontal="center" vertical="bottom"/>
    </dxf>
    <dxf>
      <font>
        <name val="HELVETICA NEUE LIGHT"/>
        <strike val="0"/>
        <outline val="0"/>
        <shadow val="0"/>
        <condense val="0"/>
        <color theme="1"/>
        <extend val="0"/>
        <sz val="11"/>
        <vertAlign val="baseline"/>
      </font>
      <alignment horizontal="center" vertical="bottom"/>
    </dxf>
    <dxf>
      <font>
        <name val="Helvetica Neue Light"/>
        <strike val="0"/>
        <outline val="0"/>
        <shadow val="0"/>
        <condense val="0"/>
        <color theme="1"/>
        <extend val="0"/>
        <sz val="11"/>
        <vertAlign val="baseline"/>
      </font>
      <numFmt numFmtId="0" formatCode="General"/>
      <fill>
        <patternFill>
          <fgColor theme="0" tint="-0.1499984740745262"/>
          <bgColor auto="1"/>
        </patternFill>
      </fill>
      <alignment horizontal="center" vertical="bottom"/>
    </dxf>
    <dxf>
      <font>
        <name val="HELVETICA NEUE LIGHT"/>
        <strike val="0"/>
        <outline val="0"/>
        <shadow val="0"/>
        <condense val="0"/>
        <color theme="1"/>
        <extend val="0"/>
        <sz val="11"/>
        <vertAlign val="baseline"/>
      </font>
      <alignment horizontal="center" vertical="bottom"/>
    </dxf>
    <dxf>
      <font>
        <name val="Helvetica Neue Light"/>
        <strike val="0"/>
        <outline val="0"/>
        <shadow val="0"/>
        <condense val="0"/>
        <color theme="1"/>
        <extend val="0"/>
        <sz val="11"/>
        <vertAlign val="baseline"/>
      </font>
      <numFmt numFmtId="0" formatCode="General"/>
      <fill>
        <patternFill>
          <fgColor theme="0" tint="-0.1499984740745262"/>
          <bgColor auto="1"/>
        </patternFill>
      </fill>
      <alignment horizontal="center" vertical="bottom"/>
    </dxf>
    <dxf>
      <font>
        <name val="HELVETICA NEUE LIGHT"/>
        <strike val="0"/>
        <outline val="0"/>
        <shadow val="0"/>
        <condense val="0"/>
        <color theme="1"/>
        <extend val="0"/>
        <sz val="11"/>
        <vertAlign val="baseline"/>
      </font>
      <alignment horizontal="center" vertical="bottom"/>
    </dxf>
    <dxf>
      <font>
        <name val="Helvetica Neue Light"/>
        <strike val="0"/>
        <outline val="0"/>
        <shadow val="0"/>
        <condense val="0"/>
        <color theme="1"/>
        <extend val="0"/>
        <sz val="11"/>
        <vertAlign val="baseline"/>
      </font>
      <numFmt numFmtId="0" formatCode="General"/>
      <fill>
        <patternFill>
          <fgColor theme="0" tint="-0.1499984740745262"/>
          <bgColor auto="1"/>
        </patternFill>
      </fill>
      <alignment horizontal="center" vertical="bottom"/>
    </dxf>
    <dxf>
      <font>
        <name val="HELVETICA NEUE LIGHT"/>
        <strike val="0"/>
        <outline val="0"/>
        <shadow val="0"/>
        <condense val="0"/>
        <color theme="1"/>
        <extend val="0"/>
        <sz val="11"/>
        <vertAlign val="baseline"/>
      </font>
      <alignment horizontal="center" vertical="bottom"/>
    </dxf>
    <dxf>
      <font>
        <name val="Helvetica Neue Light"/>
        <strike val="0"/>
        <outline val="0"/>
        <shadow val="0"/>
        <condense val="0"/>
        <color theme="1"/>
        <extend val="0"/>
        <sz val="11"/>
        <vertAlign val="baseline"/>
      </font>
      <numFmt numFmtId="0" formatCode="General"/>
      <fill>
        <patternFill>
          <fgColor theme="0" tint="-0.1499984740745262"/>
          <bgColor auto="1"/>
        </patternFill>
      </fill>
      <alignment horizontal="center" vertical="bottom"/>
    </dxf>
    <dxf>
      <font>
        <name val="HELVETICA NEUE LIGHT"/>
        <strike val="0"/>
        <outline val="0"/>
        <shadow val="0"/>
        <condense val="0"/>
        <color theme="1"/>
        <extend val="0"/>
        <sz val="11"/>
        <vertAlign val="baseline"/>
      </font>
      <alignment horizontal="center" vertical="bottom"/>
    </dxf>
    <dxf>
      <font>
        <name val="Helvetica Neue Light"/>
        <strike val="0"/>
        <outline val="0"/>
        <shadow val="0"/>
        <condense val="0"/>
        <color theme="1"/>
        <extend val="0"/>
        <sz val="11"/>
        <vertAlign val="baseline"/>
      </font>
      <numFmt numFmtId="0" formatCode="General"/>
      <fill>
        <patternFill>
          <fgColor theme="0" tint="-0.1499984740745262"/>
          <bgColor auto="1"/>
        </patternFill>
      </fill>
      <alignment horizontal="center" vertical="bottom"/>
    </dxf>
    <dxf>
      <font>
        <name val="HELVETICA NEUE LIGHT"/>
        <strike val="0"/>
        <outline val="0"/>
        <shadow val="0"/>
        <condense val="0"/>
        <color theme="1"/>
        <extend val="0"/>
        <sz val="11"/>
        <vertAlign val="baseline"/>
      </font>
      <alignment horizontal="center" vertical="bottom"/>
    </dxf>
    <dxf>
      <font>
        <name val="Helvetica Neue Light"/>
        <strike val="0"/>
        <outline val="0"/>
        <shadow val="0"/>
        <condense val="0"/>
        <color theme="1"/>
        <extend val="0"/>
        <sz val="11"/>
        <vertAlign val="baseline"/>
      </font>
      <numFmt numFmtId="0" formatCode="General"/>
      <fill>
        <patternFill>
          <fgColor theme="0" tint="-0.1499984740745262"/>
          <bgColor auto="1"/>
        </patternFill>
      </fill>
      <alignment horizontal="left" vertical="bottom"/>
    </dxf>
    <dxf>
      <fill>
        <patternFill>
          <bgColor auto="1"/>
        </patternFill>
      </fill>
    </dxf>
    <dxf>
      <font>
        <name val="Helvetica"/>
        <family val="2"/>
        <strike val="0"/>
        <outline val="0"/>
        <shadow val="0"/>
        <color auto="1"/>
        <vertAlign val="baseline"/>
      </font>
      <fill>
        <patternFill patternType="solid">
          <fgColor indexed="64"/>
          <bgColor theme="2" tint="-0.09997863704336681"/>
        </patternFill>
      </fill>
    </dxf>
    <dxf>
      <font>
        <b val="1"/>
      </font>
      <fill>
        <patternFill>
          <bgColor rgb="FFFF816E"/>
        </patternFill>
      </fill>
    </dxf>
    <dxf>
      <font>
        <b val="1"/>
      </font>
      <fill>
        <patternFill>
          <bgColor theme="8" tint="0.5999633777886288"/>
        </patternFill>
      </fill>
    </dxf>
    <dxf>
      <font>
        <b val="1"/>
      </font>
      <fill>
        <patternFill>
          <bgColor theme="4" tint="0.3999450666829432"/>
        </patternFill>
      </fill>
    </dxf>
    <dxf>
      <font>
        <b val="1"/>
      </font>
      <fill>
        <patternFill>
          <bgColor theme="9" tint="0.5999633777886288"/>
        </patternFill>
      </fill>
    </dxf>
    <dxf>
      <font>
        <b val="1"/>
      </font>
      <fill>
        <patternFill>
          <bgColor rgb="FFFFE1DC"/>
        </patternFill>
      </fill>
    </dxf>
    <dxf>
      <font>
        <b val="1"/>
      </font>
      <fill>
        <patternFill>
          <bgColor rgb="FF649D40"/>
        </patternFill>
      </fill>
    </dxf>
    <dxf>
      <fill>
        <patternFill>
          <bgColor rgb="FFFF2600"/>
        </patternFill>
      </fill>
    </dxf>
    <dxf>
      <fill>
        <patternFill>
          <bgColor rgb="FFFF2600"/>
        </patternFill>
      </fill>
    </dxf>
    <dxf>
      <font>
        <name val="Helvetica Neue Light"/>
        <strike val="0"/>
        <outline val="0"/>
        <shadow val="0"/>
        <condense val="0"/>
        <color rgb="FF0070C0"/>
        <extend val="0"/>
        <sz val="11"/>
        <vertAlign val="baseline"/>
      </font>
      <numFmt numFmtId="3" formatCode="#,##0"/>
      <fill>
        <patternFill>
          <fgColor theme="0" tint="-0.1499984740745262"/>
          <bgColor auto="1"/>
        </patternFill>
      </fill>
      <alignment horizontal="center" vertical="bottom"/>
    </dxf>
    <dxf>
      <font>
        <name val="HELVETICA NEUE LIGHT"/>
        <strike val="0"/>
        <outline val="0"/>
        <shadow val="0"/>
        <condense val="0"/>
        <color rgb="FF0070C0"/>
        <extend val="0"/>
        <sz val="11"/>
        <vertAlign val="baseline"/>
      </font>
      <alignment horizontal="center" vertical="bottom"/>
    </dxf>
    <dxf>
      <font>
        <name val="HELVETICA NEUE LIGHT"/>
        <strike val="0"/>
        <outline val="0"/>
        <shadow val="0"/>
        <condense val="0"/>
        <color theme="1"/>
        <extend val="0"/>
        <sz val="11"/>
        <vertAlign val="baseline"/>
      </font>
      <numFmt numFmtId="3" formatCode="#,##0"/>
      <fill>
        <patternFill>
          <fgColor indexed="64"/>
          <bgColor indexed="65"/>
        </patternFill>
      </fill>
      <alignment horizontal="center" vertical="bottom"/>
    </dxf>
    <dxf>
      <font>
        <name val="HELVETICA NEUE LIGHT"/>
        <strike val="0"/>
        <outline val="0"/>
        <shadow val="0"/>
        <condense val="0"/>
        <color theme="1"/>
        <extend val="0"/>
        <sz val="11"/>
        <vertAlign val="baseline"/>
      </font>
      <alignment horizontal="center" vertical="bottom"/>
    </dxf>
    <dxf>
      <font>
        <name val="Helvetica Neue Light"/>
        <strike val="0"/>
        <outline val="0"/>
        <shadow val="0"/>
        <condense val="0"/>
        <color theme="1"/>
        <extend val="0"/>
        <sz val="11"/>
        <vertAlign val="baseline"/>
      </font>
      <numFmt numFmtId="3" formatCode="#,##0"/>
      <fill>
        <patternFill>
          <fgColor indexed="64"/>
          <bgColor indexed="65"/>
        </patternFill>
      </fill>
      <alignment horizontal="center" vertical="bottom"/>
    </dxf>
    <dxf>
      <font>
        <name val="HELVETICA NEUE LIGHT"/>
        <strike val="0"/>
        <outline val="0"/>
        <shadow val="0"/>
        <condense val="0"/>
        <color theme="1"/>
        <extend val="0"/>
        <sz val="11"/>
        <vertAlign val="baseline"/>
      </font>
      <alignment horizontal="center" vertical="bottom"/>
    </dxf>
    <dxf>
      <font>
        <name val="Helvetica Neue Light"/>
        <strike val="0"/>
        <outline val="0"/>
        <shadow val="0"/>
        <condense val="0"/>
        <color theme="1"/>
        <extend val="0"/>
        <sz val="11"/>
        <vertAlign val="baseline"/>
      </font>
      <numFmt numFmtId="3" formatCode="#,##0"/>
      <fill>
        <patternFill>
          <fgColor theme="0" tint="-0.1499984740745262"/>
          <bgColor auto="1"/>
        </patternFill>
      </fill>
      <alignment horizontal="center" vertical="bottom"/>
    </dxf>
    <dxf>
      <font>
        <name val="HELVETICA NEUE LIGHT"/>
        <strike val="0"/>
        <outline val="0"/>
        <shadow val="0"/>
        <condense val="0"/>
        <color theme="1"/>
        <extend val="0"/>
        <sz val="11"/>
        <vertAlign val="baseline"/>
      </font>
      <alignment horizontal="center" vertical="bottom"/>
    </dxf>
    <dxf>
      <font>
        <name val="Helvetica Neue Light"/>
        <strike val="0"/>
        <outline val="0"/>
        <shadow val="0"/>
        <condense val="0"/>
        <color rgb="FF0070C0"/>
        <extend val="0"/>
        <sz val="11"/>
        <vertAlign val="baseline"/>
      </font>
      <numFmt numFmtId="3" formatCode="#,##0"/>
      <fill>
        <patternFill>
          <fgColor theme="0" tint="-0.1499984740745262"/>
          <bgColor auto="1"/>
        </patternFill>
      </fill>
      <alignment horizontal="center" vertical="bottom"/>
    </dxf>
    <dxf>
      <font>
        <name val="HELVETICA NEUE LIGHT"/>
        <strike val="0"/>
        <outline val="0"/>
        <shadow val="0"/>
        <condense val="0"/>
        <color rgb="FF0070C0"/>
        <extend val="0"/>
        <sz val="11"/>
        <vertAlign val="baseline"/>
      </font>
      <alignment horizontal="center" vertical="bottom"/>
    </dxf>
    <dxf>
      <font>
        <name val="Helvetica Neue Light"/>
        <strike val="0"/>
        <outline val="0"/>
        <shadow val="0"/>
        <condense val="0"/>
        <color theme="1"/>
        <extend val="0"/>
        <sz val="11"/>
        <vertAlign val="baseline"/>
      </font>
      <numFmt numFmtId="2" formatCode="0.00"/>
      <fill>
        <patternFill>
          <fgColor theme="0" tint="-0.1499984740745262"/>
          <bgColor auto="1"/>
        </patternFill>
      </fill>
      <alignment horizontal="center" vertical="bottom"/>
    </dxf>
    <dxf>
      <font>
        <name val="HELVETICA NEUE LIGHT"/>
        <strike val="0"/>
        <outline val="0"/>
        <shadow val="0"/>
        <condense val="0"/>
        <color theme="1"/>
        <extend val="0"/>
        <sz val="11"/>
        <vertAlign val="baseline"/>
      </font>
      <alignment horizontal="center" vertical="bottom"/>
    </dxf>
    <dxf>
      <font>
        <name val="Helvetica Neue Light"/>
        <strike val="0"/>
        <outline val="0"/>
        <shadow val="0"/>
        <condense val="0"/>
        <color theme="1"/>
        <extend val="0"/>
        <sz val="11"/>
        <vertAlign val="baseline"/>
      </font>
      <numFmt numFmtId="2" formatCode="0.00"/>
      <fill>
        <patternFill>
          <fgColor theme="0" tint="-0.1499984740745262"/>
          <bgColor auto="1"/>
        </patternFill>
      </fill>
      <alignment horizontal="center" vertical="bottom"/>
    </dxf>
    <dxf>
      <font>
        <name val="HELVETICA NEUE LIGHT"/>
        <strike val="0"/>
        <outline val="0"/>
        <shadow val="0"/>
        <condense val="0"/>
        <color theme="1"/>
        <extend val="0"/>
        <sz val="11"/>
        <vertAlign val="baseline"/>
      </font>
      <alignment horizontal="center" vertical="bottom"/>
    </dxf>
    <dxf>
      <font>
        <name val="Helvetica Neue Light"/>
        <strike val="0"/>
        <outline val="0"/>
        <shadow val="0"/>
        <condense val="0"/>
        <color theme="1"/>
        <extend val="0"/>
        <sz val="11"/>
        <vertAlign val="baseline"/>
      </font>
      <numFmt numFmtId="2" formatCode="0.00"/>
      <fill>
        <patternFill>
          <fgColor theme="0" tint="-0.1499984740745262"/>
          <bgColor auto="1"/>
        </patternFill>
      </fill>
      <alignment horizontal="center" vertical="bottom"/>
    </dxf>
    <dxf>
      <font>
        <name val="HELVETICA NEUE LIGHT"/>
        <strike val="0"/>
        <outline val="0"/>
        <shadow val="0"/>
        <condense val="0"/>
        <color theme="1"/>
        <extend val="0"/>
        <sz val="11"/>
        <vertAlign val="baseline"/>
      </font>
      <alignment horizontal="center" vertical="bottom"/>
    </dxf>
    <dxf>
      <font>
        <name val="HELVETICA NEUE LIGHT"/>
        <i val="1"/>
        <strike val="0"/>
        <outline val="0"/>
        <shadow val="0"/>
        <condense val="0"/>
        <color rgb="FF0070C0"/>
        <extend val="0"/>
        <sz val="11"/>
        <vertAlign val="baseline"/>
      </font>
      <numFmt numFmtId="4" formatCode="#,##0.00"/>
      <fill>
        <patternFill>
          <fgColor indexed="64"/>
          <bgColor indexed="65"/>
        </patternFill>
      </fill>
      <alignment horizontal="center" vertical="bottom"/>
    </dxf>
    <dxf>
      <font>
        <name val="HELVETICA NEUE LIGHT"/>
        <i val="1"/>
        <strike val="0"/>
        <outline val="0"/>
        <shadow val="0"/>
        <condense val="0"/>
        <color rgb="FF0070C0"/>
        <extend val="0"/>
        <sz val="11"/>
        <vertAlign val="baseline"/>
      </font>
      <alignment horizontal="center" vertical="bottom"/>
    </dxf>
    <dxf>
      <font>
        <name val="HELVETICA NEUE LIGHT"/>
        <i val="1"/>
        <strike val="0"/>
        <outline val="0"/>
        <shadow val="0"/>
        <condense val="0"/>
        <color auto="1"/>
        <extend val="0"/>
        <sz val="11"/>
        <vertAlign val="baseline"/>
      </font>
      <numFmt numFmtId="4" formatCode="#,##0.00"/>
      <alignment horizontal="center" vertical="bottom"/>
    </dxf>
    <dxf>
      <font>
        <name val="HELVETICA NEUE LIGHT"/>
        <i val="1"/>
        <strike val="0"/>
        <outline val="0"/>
        <shadow val="0"/>
        <condense val="0"/>
        <color auto="1"/>
        <extend val="0"/>
        <sz val="11"/>
        <vertAlign val="baseline"/>
      </font>
      <alignment horizontal="center" vertical="bottom"/>
    </dxf>
    <dxf>
      <font>
        <name val="HELVETICA NEUE LIGHT"/>
        <i val="1"/>
        <strike val="0"/>
        <outline val="0"/>
        <shadow val="0"/>
        <condense val="0"/>
        <color auto="1"/>
        <extend val="0"/>
        <sz val="11"/>
        <vertAlign val="baseline"/>
      </font>
      <numFmt numFmtId="4" formatCode="#,##0.00"/>
      <fill>
        <patternFill>
          <fgColor indexed="64"/>
          <bgColor indexed="65"/>
        </patternFill>
      </fill>
      <alignment horizontal="center" vertical="bottom"/>
    </dxf>
    <dxf>
      <font>
        <name val="HELVETICA NEUE LIGHT"/>
        <i val="1"/>
        <strike val="0"/>
        <outline val="0"/>
        <shadow val="0"/>
        <condense val="0"/>
        <color auto="1"/>
        <extend val="0"/>
        <sz val="11"/>
        <vertAlign val="baseline"/>
      </font>
      <alignment horizontal="center" vertical="bottom"/>
    </dxf>
    <dxf>
      <font>
        <name val="HELVETICA NEUE LIGHT"/>
        <i val="1"/>
        <strike val="0"/>
        <outline val="0"/>
        <shadow val="0"/>
        <condense val="0"/>
        <color auto="1"/>
        <extend val="0"/>
        <sz val="11"/>
        <vertAlign val="baseline"/>
      </font>
      <numFmt numFmtId="4" formatCode="#,##0.00"/>
      <fill>
        <patternFill>
          <fgColor indexed="64"/>
          <bgColor indexed="65"/>
        </patternFill>
      </fill>
      <alignment horizontal="center" vertical="bottom"/>
    </dxf>
    <dxf>
      <font>
        <name val="HELVETICA NEUE LIGHT"/>
        <i val="1"/>
        <strike val="0"/>
        <outline val="0"/>
        <shadow val="0"/>
        <condense val="0"/>
        <color auto="1"/>
        <extend val="0"/>
        <sz val="11"/>
        <vertAlign val="baseline"/>
      </font>
      <alignment horizontal="center" vertical="bottom"/>
    </dxf>
    <dxf>
      <font>
        <name val="HELVETICA NEUE LIGHT"/>
        <strike val="0"/>
        <outline val="0"/>
        <shadow val="0"/>
        <condense val="0"/>
        <color theme="1"/>
        <extend val="0"/>
        <sz val="11"/>
        <vertAlign val="baseline"/>
      </font>
      <numFmt numFmtId="2" formatCode="0.00"/>
      <fill>
        <patternFill>
          <fgColor indexed="64"/>
          <bgColor indexed="65"/>
        </patternFill>
      </fill>
      <alignment horizontal="center" vertical="bottom"/>
    </dxf>
    <dxf>
      <font>
        <name val="HELVETICA NEUE LIGHT"/>
        <b val="1"/>
        <strike val="0"/>
        <outline val="0"/>
        <shadow val="0"/>
        <condense val="0"/>
        <color theme="4"/>
        <extend val="0"/>
        <sz val="11"/>
        <vertAlign val="baseline"/>
      </font>
      <numFmt numFmtId="2" formatCode="0.00"/>
      <alignment horizontal="center" vertical="bottom"/>
    </dxf>
    <dxf>
      <font>
        <name val="HELVETICA NEUE LIGHT"/>
        <strike val="0"/>
        <outline val="0"/>
        <shadow val="0"/>
        <condense val="0"/>
        <color theme="1"/>
        <extend val="0"/>
        <sz val="11"/>
        <vertAlign val="baseline"/>
      </font>
      <numFmt numFmtId="2" formatCode="0.00"/>
      <fill>
        <patternFill>
          <fgColor indexed="64"/>
          <bgColor indexed="65"/>
        </patternFill>
      </fill>
      <alignment horizontal="center" vertical="bottom"/>
    </dxf>
    <dxf>
      <font>
        <name val="HELVETICA NEUE LIGHT"/>
        <strike val="0"/>
        <outline val="0"/>
        <shadow val="0"/>
        <condense val="0"/>
        <color theme="1"/>
        <extend val="0"/>
        <sz val="11"/>
        <vertAlign val="baseline"/>
      </font>
      <alignment horizontal="center" vertical="bottom"/>
    </dxf>
    <dxf>
      <font>
        <name val="HELVETICA NEUE LIGHT"/>
        <strike val="0"/>
        <outline val="0"/>
        <shadow val="0"/>
        <condense val="0"/>
        <color theme="4"/>
        <extend val="0"/>
        <sz val="11"/>
        <vertAlign val="baseline"/>
      </font>
      <numFmt numFmtId="2" formatCode="0.00"/>
      <fill>
        <patternFill>
          <fgColor indexed="64"/>
          <bgColor indexed="65"/>
        </patternFill>
      </fill>
      <alignment horizontal="center" vertical="bottom"/>
    </dxf>
    <dxf>
      <font>
        <name val="HELVETICA NEUE LIGHT"/>
        <strike val="0"/>
        <outline val="0"/>
        <shadow val="0"/>
        <condense val="0"/>
        <color theme="1"/>
        <extend val="0"/>
        <sz val="11"/>
        <vertAlign val="baseline"/>
      </font>
      <alignment horizontal="center" vertical="bottom"/>
    </dxf>
    <dxf>
      <font>
        <name val="HELVETICA NEUE LIGHT"/>
        <strike val="0"/>
        <outline val="0"/>
        <shadow val="0"/>
        <condense val="0"/>
        <color theme="4"/>
        <extend val="0"/>
        <sz val="11"/>
        <vertAlign val="baseline"/>
      </font>
      <numFmt numFmtId="2" formatCode="0.00"/>
      <fill>
        <patternFill>
          <fgColor indexed="64"/>
          <bgColor indexed="65"/>
        </patternFill>
      </fill>
      <alignment horizontal="center" vertical="bottom"/>
    </dxf>
    <dxf>
      <font>
        <name val="HELVETICA NEUE LIGHT"/>
        <strike val="0"/>
        <outline val="0"/>
        <shadow val="0"/>
        <condense val="0"/>
        <color theme="1"/>
        <extend val="0"/>
        <sz val="11"/>
        <vertAlign val="baseline"/>
      </font>
      <alignment horizontal="center" vertical="bottom"/>
    </dxf>
    <dxf>
      <font>
        <name val="HELVETICA NEUE LIGHT"/>
        <strike val="0"/>
        <outline val="0"/>
        <shadow val="0"/>
        <condense val="0"/>
        <color theme="4"/>
        <extend val="0"/>
        <sz val="11"/>
        <vertAlign val="baseline"/>
      </font>
      <numFmt numFmtId="2" formatCode="0.00"/>
      <alignment horizontal="center" vertical="bottom"/>
    </dxf>
    <dxf>
      <font>
        <name val="HELVETICA NEUE LIGHT"/>
        <strike val="0"/>
        <outline val="0"/>
        <shadow val="0"/>
        <condense val="0"/>
        <color theme="1"/>
        <extend val="0"/>
        <sz val="11"/>
        <vertAlign val="baseline"/>
      </font>
      <alignment horizontal="center" vertical="bottom"/>
    </dxf>
    <dxf>
      <font>
        <name val="HELVETICA NEUE LIGHT"/>
        <strike val="0"/>
        <outline val="0"/>
        <shadow val="0"/>
        <condense val="0"/>
        <color theme="4"/>
        <extend val="0"/>
        <sz val="11"/>
        <vertAlign val="baseline"/>
      </font>
      <numFmt numFmtId="2" formatCode="0.00"/>
      <alignment horizontal="center" vertical="bottom"/>
    </dxf>
    <dxf>
      <font>
        <name val="HELVETICA NEUE LIGHT"/>
        <strike val="0"/>
        <outline val="0"/>
        <shadow val="0"/>
        <condense val="0"/>
        <color theme="1"/>
        <extend val="0"/>
        <sz val="11"/>
        <vertAlign val="baseline"/>
      </font>
      <alignment horizontal="center" vertical="bottom"/>
    </dxf>
    <dxf>
      <font>
        <name val="HELVETICA NEUE LIGHT"/>
        <strike val="0"/>
        <outline val="0"/>
        <shadow val="0"/>
        <condense val="0"/>
        <color theme="4"/>
        <extend val="0"/>
        <sz val="11"/>
        <vertAlign val="baseline"/>
      </font>
      <numFmt numFmtId="2" formatCode="0.00"/>
      <alignment horizontal="center" vertical="bottom"/>
    </dxf>
    <dxf>
      <font>
        <name val="HELVETICA NEUE LIGHT"/>
        <strike val="0"/>
        <outline val="0"/>
        <shadow val="0"/>
        <condense val="0"/>
        <color theme="1"/>
        <extend val="0"/>
        <sz val="11"/>
        <vertAlign val="baseline"/>
      </font>
      <alignment horizontal="center" vertical="bottom"/>
    </dxf>
    <dxf>
      <font>
        <name val="Helvetica Neue Light"/>
        <strike val="0"/>
        <outline val="0"/>
        <shadow val="0"/>
        <condense val="0"/>
        <color auto="1"/>
        <extend val="0"/>
        <sz val="11"/>
        <vertAlign val="baseline"/>
      </font>
      <numFmt numFmtId="2" formatCode="0.00"/>
      <fill>
        <patternFill>
          <fgColor indexed="64"/>
          <bgColor indexed="65"/>
        </patternFill>
      </fill>
      <alignment horizontal="center" vertical="bottom"/>
    </dxf>
    <dxf>
      <font>
        <name val="HELVETICA NEUE LIGHT"/>
        <strike val="0"/>
        <outline val="0"/>
        <shadow val="0"/>
        <condense val="0"/>
        <color theme="1"/>
        <extend val="0"/>
        <sz val="11"/>
        <vertAlign val="baseline"/>
      </font>
      <alignment horizontal="center" vertical="bottom"/>
    </dxf>
    <dxf>
      <font>
        <name val="Helvetica Neue Light"/>
        <strike val="0"/>
        <outline val="0"/>
        <shadow val="0"/>
        <condense val="0"/>
        <color theme="1"/>
        <extend val="0"/>
        <sz val="11"/>
        <vertAlign val="baseline"/>
      </font>
      <numFmt numFmtId="3" formatCode="#,##0"/>
      <fill>
        <patternFill>
          <fgColor theme="0" tint="-0.1499984740745262"/>
          <bgColor auto="1"/>
        </patternFill>
      </fill>
      <alignment horizontal="center" vertical="bottom"/>
    </dxf>
    <dxf>
      <font>
        <name val="HELVETICA NEUE LIGHT"/>
        <strike val="0"/>
        <outline val="0"/>
        <shadow val="0"/>
        <condense val="0"/>
        <color theme="1"/>
        <extend val="0"/>
        <sz val="11"/>
        <vertAlign val="baseline"/>
      </font>
      <alignment horizontal="center" vertical="bottom"/>
    </dxf>
    <dxf>
      <font>
        <name val="Helvetica Neue Light"/>
        <strike val="0"/>
        <outline val="0"/>
        <shadow val="0"/>
        <condense val="0"/>
        <color theme="1"/>
        <extend val="0"/>
        <sz val="11"/>
        <vertAlign val="baseline"/>
      </font>
      <numFmt numFmtId="2" formatCode="0.00"/>
      <fill>
        <patternFill>
          <fgColor theme="0" tint="-0.1499984740745262"/>
          <bgColor auto="1"/>
        </patternFill>
      </fill>
      <alignment horizontal="center" vertical="bottom"/>
    </dxf>
    <dxf>
      <font>
        <name val="HELVETICA NEUE LIGHT"/>
        <strike val="0"/>
        <outline val="0"/>
        <shadow val="0"/>
        <condense val="0"/>
        <color theme="1"/>
        <extend val="0"/>
        <sz val="11"/>
        <vertAlign val="baseline"/>
      </font>
      <alignment horizontal="center" vertical="bottom"/>
    </dxf>
    <dxf>
      <font>
        <name val="Helvetica Neue Light"/>
        <strike val="0"/>
        <outline val="0"/>
        <shadow val="0"/>
        <condense val="0"/>
        <color theme="1"/>
        <extend val="0"/>
        <sz val="11"/>
        <vertAlign val="baseline"/>
      </font>
      <numFmt numFmtId="2" formatCode="0.00"/>
      <fill>
        <patternFill>
          <fgColor theme="0" tint="-0.1499984740745262"/>
          <bgColor auto="1"/>
        </patternFill>
      </fill>
      <alignment horizontal="center" vertical="bottom"/>
    </dxf>
    <dxf>
      <font>
        <name val="HELVETICA NEUE LIGHT"/>
        <strike val="0"/>
        <outline val="0"/>
        <shadow val="0"/>
        <condense val="0"/>
        <color theme="1"/>
        <extend val="0"/>
        <sz val="11"/>
        <vertAlign val="baseline"/>
      </font>
      <alignment horizontal="center" vertical="bottom"/>
    </dxf>
    <dxf>
      <font>
        <name val="Helvetica Neue Light"/>
        <strike val="0"/>
        <outline val="0"/>
        <shadow val="0"/>
        <condense val="0"/>
        <color theme="1"/>
        <extend val="0"/>
        <sz val="11"/>
        <vertAlign val="baseline"/>
      </font>
      <numFmt numFmtId="2" formatCode="0.00"/>
      <fill>
        <patternFill>
          <fgColor theme="0" tint="-0.1499984740745262"/>
          <bgColor auto="1"/>
        </patternFill>
      </fill>
      <alignment horizontal="center" vertical="bottom"/>
    </dxf>
    <dxf>
      <font>
        <name val="HELVETICA NEUE LIGHT"/>
        <strike val="0"/>
        <outline val="0"/>
        <shadow val="0"/>
        <condense val="0"/>
        <color theme="1"/>
        <extend val="0"/>
        <sz val="11"/>
        <vertAlign val="baseline"/>
      </font>
      <alignment horizontal="center" vertical="bottom"/>
    </dxf>
    <dxf>
      <font>
        <name val="HELVETICA NEUE LIGHT"/>
        <strike val="0"/>
        <outline val="0"/>
        <shadow val="0"/>
        <condense val="0"/>
        <color theme="4"/>
        <extend val="0"/>
        <sz val="11"/>
        <vertAlign val="baseline"/>
      </font>
      <numFmt numFmtId="2" formatCode="0.00"/>
      <fill>
        <patternFill>
          <fgColor indexed="64"/>
          <bgColor indexed="65"/>
        </patternFill>
      </fill>
      <alignment horizontal="center" vertical="bottom"/>
    </dxf>
    <dxf>
      <font>
        <name val="HELVETICA NEUE LIGHT"/>
        <strike val="0"/>
        <outline val="0"/>
        <shadow val="0"/>
        <condense val="0"/>
        <color theme="1"/>
        <extend val="0"/>
        <sz val="11"/>
        <vertAlign val="baseline"/>
      </font>
      <alignment horizontal="center" vertical="bottom"/>
    </dxf>
    <dxf>
      <font>
        <name val="Helvetica Neue Light"/>
        <strike val="0"/>
        <outline val="0"/>
        <shadow val="0"/>
        <condense val="0"/>
        <color theme="1"/>
        <extend val="0"/>
        <sz val="11"/>
        <vertAlign val="baseline"/>
      </font>
      <numFmt numFmtId="2" formatCode="0.00"/>
      <fill>
        <patternFill>
          <fgColor theme="0" tint="-0.1499984740745262"/>
          <bgColor auto="1"/>
        </patternFill>
      </fill>
      <alignment horizontal="center" vertical="bottom"/>
    </dxf>
    <dxf>
      <font>
        <name val="HELVETICA NEUE LIGHT"/>
        <strike val="0"/>
        <outline val="0"/>
        <shadow val="0"/>
        <condense val="0"/>
        <color theme="1"/>
        <extend val="0"/>
        <sz val="11"/>
        <vertAlign val="baseline"/>
      </font>
      <alignment horizontal="center" vertical="bottom"/>
    </dxf>
    <dxf>
      <font>
        <name val="Helvetica Neue Light"/>
        <strike val="0"/>
        <outline val="0"/>
        <shadow val="0"/>
        <condense val="0"/>
        <color theme="1"/>
        <extend val="0"/>
        <sz val="11"/>
        <vertAlign val="baseline"/>
      </font>
      <numFmt numFmtId="2" formatCode="0.00"/>
      <fill>
        <patternFill>
          <fgColor theme="0" tint="-0.1499984740745262"/>
          <bgColor auto="1"/>
        </patternFill>
      </fill>
      <alignment horizontal="center" vertical="bottom"/>
    </dxf>
    <dxf>
      <font>
        <name val="HELVETICA NEUE LIGHT"/>
        <strike val="0"/>
        <outline val="0"/>
        <shadow val="0"/>
        <condense val="0"/>
        <color theme="1"/>
        <extend val="0"/>
        <sz val="11"/>
        <vertAlign val="baseline"/>
      </font>
      <alignment horizontal="center" vertical="bottom"/>
    </dxf>
    <dxf>
      <font>
        <name val="Helvetica Neue Light"/>
        <strike val="0"/>
        <outline val="0"/>
        <shadow val="0"/>
        <condense val="0"/>
        <color theme="1"/>
        <extend val="0"/>
        <sz val="11"/>
        <vertAlign val="baseline"/>
      </font>
      <numFmt numFmtId="2" formatCode="0.00"/>
      <fill>
        <patternFill>
          <fgColor theme="0" tint="-0.1499984740745262"/>
          <bgColor auto="1"/>
        </patternFill>
      </fill>
      <alignment horizontal="center" vertical="bottom"/>
    </dxf>
    <dxf>
      <font>
        <name val="HELVETICA NEUE LIGHT"/>
        <strike val="0"/>
        <outline val="0"/>
        <shadow val="0"/>
        <condense val="0"/>
        <color theme="1"/>
        <extend val="0"/>
        <sz val="11"/>
        <vertAlign val="baseline"/>
      </font>
      <alignment horizontal="center" vertical="bottom"/>
    </dxf>
    <dxf>
      <font>
        <name val="Helvetica Neue Light"/>
        <strike val="0"/>
        <outline val="0"/>
        <shadow val="0"/>
        <condense val="0"/>
        <color theme="1"/>
        <extend val="0"/>
        <sz val="11"/>
        <vertAlign val="baseline"/>
      </font>
      <numFmt numFmtId="4" formatCode="#,##0.00"/>
      <fill>
        <patternFill>
          <fgColor theme="0" tint="-0.1499984740745262"/>
          <bgColor auto="1"/>
        </patternFill>
      </fill>
      <alignment horizontal="center" vertical="bottom"/>
    </dxf>
    <dxf>
      <font>
        <name val="HELVETICA NEUE LIGHT"/>
        <strike val="0"/>
        <outline val="0"/>
        <shadow val="0"/>
        <condense val="0"/>
        <color theme="1"/>
        <extend val="0"/>
        <sz val="11"/>
        <vertAlign val="baseline"/>
      </font>
      <alignment horizontal="center" vertical="bottom"/>
    </dxf>
    <dxf>
      <font>
        <name val="Helvetica Neue Light"/>
        <strike val="0"/>
        <outline val="0"/>
        <shadow val="0"/>
        <condense val="0"/>
        <color auto="1"/>
        <extend val="0"/>
        <sz val="11"/>
        <vertAlign val="baseline"/>
      </font>
      <numFmt numFmtId="171" formatCode="dd/mm/yy"/>
      <fill>
        <patternFill>
          <fgColor indexed="64"/>
          <bgColor indexed="65"/>
        </patternFill>
      </fill>
      <alignment horizontal="center" vertical="bottom"/>
    </dxf>
    <dxf>
      <font>
        <name val="HELVETICA NEUE LIGHT"/>
        <strike val="0"/>
        <outline val="0"/>
        <shadow val="0"/>
        <condense val="0"/>
        <color theme="1"/>
        <extend val="0"/>
        <sz val="11"/>
        <vertAlign val="baseline"/>
      </font>
      <alignment horizontal="center" vertical="bottom"/>
    </dxf>
    <dxf>
      <font>
        <name val="Helvetica Neue Light"/>
        <strike val="0"/>
        <outline val="0"/>
        <shadow val="0"/>
        <condense val="0"/>
        <color auto="1"/>
        <extend val="0"/>
        <sz val="11"/>
        <vertAlign val="baseline"/>
      </font>
      <numFmt numFmtId="3" formatCode="#,##0"/>
      <fill>
        <patternFill>
          <fgColor indexed="64"/>
          <bgColor indexed="65"/>
        </patternFill>
      </fill>
      <alignment horizontal="center" vertical="bottom"/>
    </dxf>
    <dxf>
      <font>
        <name val="HELVETICA NEUE LIGHT"/>
        <strike val="0"/>
        <outline val="0"/>
        <shadow val="0"/>
        <condense val="0"/>
        <color theme="1"/>
        <extend val="0"/>
        <sz val="11"/>
        <vertAlign val="baseline"/>
      </font>
      <alignment horizontal="center" vertical="bottom"/>
    </dxf>
    <dxf>
      <font>
        <name val="Helvetica Neue Light"/>
        <strike val="0"/>
        <outline val="0"/>
        <shadow val="0"/>
        <condense val="0"/>
        <color theme="1"/>
        <extend val="0"/>
        <sz val="11"/>
        <vertAlign val="baseline"/>
      </font>
      <numFmt numFmtId="170" formatCode="#,##0_ ;\-#,##0\ "/>
      <fill>
        <patternFill>
          <fgColor theme="0" tint="-0.1499984740745262"/>
          <bgColor auto="1"/>
        </patternFill>
      </fill>
      <alignment horizontal="center" vertical="bottom"/>
    </dxf>
    <dxf>
      <font>
        <name val="HELVETICA NEUE LIGHT"/>
        <strike val="0"/>
        <outline val="0"/>
        <shadow val="0"/>
        <condense val="0"/>
        <color theme="1"/>
        <extend val="0"/>
        <sz val="11"/>
        <vertAlign val="baseline"/>
      </font>
      <alignment horizontal="center" vertical="bottom"/>
    </dxf>
    <dxf>
      <font>
        <name val="HELVETICA NEUE LIGHT"/>
        <strike val="0"/>
        <outline val="0"/>
        <shadow val="0"/>
        <condense val="0"/>
        <color theme="1"/>
        <extend val="0"/>
        <sz val="11"/>
        <vertAlign val="baseline"/>
      </font>
      <alignment horizontal="center" vertical="bottom"/>
    </dxf>
    <dxf>
      <font>
        <name val="HELVETICA NEUE LIGHT"/>
        <strike val="0"/>
        <outline val="0"/>
        <shadow val="0"/>
        <condense val="0"/>
        <color rgb="FF0070C0"/>
        <extend val="0"/>
        <sz val="11"/>
        <vertAlign val="baseline"/>
      </font>
      <alignment horizontal="center" vertical="bottom"/>
    </dxf>
    <dxf>
      <font>
        <name val="HELVETICA NEUE LIGHT"/>
        <strike val="0"/>
        <outline val="0"/>
        <shadow val="0"/>
        <condense val="0"/>
        <color theme="4"/>
        <extend val="0"/>
        <sz val="11"/>
        <vertAlign val="baseline"/>
      </font>
      <numFmt numFmtId="19" formatCode="dd/mm/yyyy"/>
      <alignment horizontal="center" vertical="bottom"/>
    </dxf>
    <dxf>
      <font>
        <name val="HELVETICA NEUE LIGHT"/>
        <strike val="0"/>
        <outline val="0"/>
        <shadow val="0"/>
        <condense val="0"/>
        <color rgb="FF0070C0"/>
        <extend val="0"/>
        <sz val="11"/>
        <vertAlign val="baseline"/>
      </font>
      <alignment horizontal="center" vertical="bottom"/>
    </dxf>
    <dxf>
      <font>
        <name val="HELVETICA NEUE LIGHT"/>
        <strike val="0"/>
        <outline val="0"/>
        <shadow val="0"/>
        <condense val="0"/>
        <color theme="1"/>
        <extend val="0"/>
        <sz val="11"/>
        <vertAlign val="baseline"/>
      </font>
      <numFmt numFmtId="0" formatCode="General"/>
      <fill>
        <patternFill>
          <fgColor theme="0" tint="-0.1499984740745262"/>
          <bgColor auto="1"/>
        </patternFill>
      </fill>
      <alignment horizontal="center" vertical="bottom"/>
    </dxf>
    <dxf>
      <font>
        <name val="HELVETICA NEUE LIGHT"/>
        <strike val="0"/>
        <outline val="0"/>
        <shadow val="0"/>
        <condense val="0"/>
        <color rgb="FF0070C0"/>
        <extend val="0"/>
        <sz val="11"/>
        <vertAlign val="baseline"/>
      </font>
      <alignment horizontal="center" vertical="bottom"/>
    </dxf>
    <dxf>
      <font>
        <name val="Helvetica Neue Light"/>
        <strike val="0"/>
        <outline val="0"/>
        <shadow val="0"/>
        <condense val="0"/>
        <color theme="1"/>
        <extend val="0"/>
        <sz val="11"/>
        <vertAlign val="baseline"/>
      </font>
      <numFmt numFmtId="0" formatCode="General"/>
      <fill>
        <patternFill>
          <fgColor theme="0" tint="-0.1499984740745262"/>
          <bgColor auto="1"/>
        </patternFill>
      </fill>
      <alignment horizontal="center" vertical="bottom"/>
    </dxf>
    <dxf>
      <font>
        <name val="HELVETICA NEUE LIGHT"/>
        <strike val="0"/>
        <outline val="0"/>
        <shadow val="0"/>
        <condense val="0"/>
        <color theme="1"/>
        <extend val="0"/>
        <sz val="11"/>
        <vertAlign val="baseline"/>
      </font>
      <alignment horizontal="center" vertical="bottom"/>
    </dxf>
    <dxf>
      <font>
        <name val="Helvetica Neue Light"/>
        <strike val="0"/>
        <outline val="0"/>
        <shadow val="0"/>
        <condense val="0"/>
        <color theme="1"/>
        <extend val="0"/>
        <sz val="11"/>
        <vertAlign val="baseline"/>
      </font>
      <numFmt numFmtId="0" formatCode="General"/>
      <fill>
        <patternFill>
          <fgColor theme="0" tint="-0.1499984740745262"/>
          <bgColor auto="1"/>
        </patternFill>
      </fill>
      <alignment horizontal="center" vertical="bottom"/>
    </dxf>
    <dxf>
      <font>
        <name val="HELVETICA NEUE LIGHT"/>
        <strike val="0"/>
        <outline val="0"/>
        <shadow val="0"/>
        <condense val="0"/>
        <color theme="1"/>
        <extend val="0"/>
        <sz val="11"/>
        <vertAlign val="baseline"/>
      </font>
      <alignment horizontal="center" vertical="bottom"/>
    </dxf>
    <dxf>
      <font>
        <name val="Helvetica Neue Light"/>
        <strike val="0"/>
        <outline val="0"/>
        <shadow val="0"/>
        <condense val="0"/>
        <color rgb="FF0070C0"/>
        <extend val="0"/>
        <sz val="11"/>
        <vertAlign val="baseline"/>
      </font>
      <numFmt numFmtId="0" formatCode="General"/>
      <fill>
        <patternFill>
          <fgColor indexed="64"/>
          <bgColor auto="1"/>
        </patternFill>
      </fill>
      <alignment horizontal="center" vertical="bottom"/>
    </dxf>
    <dxf>
      <font>
        <name val="HELVETICA NEUE LIGHT"/>
        <strike val="0"/>
        <outline val="0"/>
        <shadow val="0"/>
        <condense val="0"/>
        <color rgb="FF0070C0"/>
        <extend val="0"/>
        <sz val="11"/>
        <vertAlign val="baseline"/>
      </font>
      <alignment horizontal="center" vertical="bottom"/>
    </dxf>
    <dxf>
      <font>
        <name val="Helvetica Neue Light"/>
        <strike val="0"/>
        <outline val="0"/>
        <shadow val="0"/>
        <condense val="0"/>
        <color theme="1"/>
        <extend val="0"/>
        <sz val="11"/>
        <vertAlign val="baseline"/>
      </font>
      <numFmt numFmtId="0" formatCode="General"/>
      <fill>
        <patternFill>
          <fgColor theme="0" tint="-0.1499984740745262"/>
          <bgColor auto="1"/>
        </patternFill>
      </fill>
      <alignment horizontal="center" vertical="bottom"/>
    </dxf>
    <dxf>
      <font>
        <name val="HELVETICA NEUE LIGHT"/>
        <strike val="0"/>
        <outline val="0"/>
        <shadow val="0"/>
        <condense val="0"/>
        <color theme="1"/>
        <extend val="0"/>
        <sz val="11"/>
        <vertAlign val="baseline"/>
      </font>
      <alignment horizontal="center" vertical="bottom"/>
    </dxf>
    <dxf>
      <font>
        <name val="Helvetica Neue Light"/>
        <strike val="0"/>
        <outline val="0"/>
        <shadow val="0"/>
        <condense val="0"/>
        <color theme="1"/>
        <extend val="0"/>
        <sz val="11"/>
        <vertAlign val="baseline"/>
      </font>
      <numFmt numFmtId="0" formatCode="General"/>
      <fill>
        <patternFill>
          <fgColor indexed="64"/>
          <bgColor auto="1"/>
        </patternFill>
      </fill>
      <alignment horizontal="general" vertical="bottom"/>
    </dxf>
    <dxf>
      <font>
        <name val="HELVETICA NEUE LIGHT"/>
        <strike val="0"/>
        <outline val="0"/>
        <shadow val="0"/>
        <condense val="0"/>
        <color theme="1"/>
        <extend val="0"/>
        <sz val="11"/>
        <vertAlign val="baseline"/>
      </font>
      <alignment horizontal="left" vertical="bottom"/>
    </dxf>
    <dxf>
      <font>
        <name val="Helvetica Neue Light"/>
        <strike val="0"/>
        <outline val="0"/>
        <shadow val="0"/>
        <condense val="0"/>
        <color theme="1"/>
        <extend val="0"/>
        <sz val="11"/>
        <vertAlign val="baseline"/>
      </font>
      <numFmt numFmtId="0" formatCode="General"/>
      <fill>
        <patternFill>
          <fgColor theme="0" tint="-0.1499984740745262"/>
          <bgColor auto="1"/>
        </patternFill>
      </fill>
      <alignment horizontal="center" vertical="bottom"/>
    </dxf>
    <dxf>
      <font>
        <name val="HELVETICA NEUE LIGHT"/>
        <strike val="0"/>
        <outline val="0"/>
        <shadow val="0"/>
        <condense val="0"/>
        <color theme="1"/>
        <extend val="0"/>
        <sz val="11"/>
        <vertAlign val="baseline"/>
      </font>
      <alignment horizontal="center" vertical="bottom"/>
    </dxf>
    <dxf>
      <font>
        <name val="Helvetica Neue Light"/>
        <strike val="0"/>
        <outline val="0"/>
        <shadow val="0"/>
        <condense val="0"/>
        <color theme="1"/>
        <extend val="0"/>
        <sz val="11"/>
        <vertAlign val="baseline"/>
      </font>
      <numFmt numFmtId="30" formatCode="@"/>
      <fill>
        <patternFill>
          <fgColor theme="0" tint="-0.1499984740745262"/>
          <bgColor auto="1"/>
        </patternFill>
      </fill>
      <alignment horizontal="center" vertical="bottom"/>
    </dxf>
    <dxf>
      <font>
        <name val="HELVETICA NEUE LIGHT"/>
        <strike val="0"/>
        <outline val="0"/>
        <shadow val="0"/>
        <condense val="0"/>
        <color theme="1"/>
        <extend val="0"/>
        <sz val="11"/>
        <vertAlign val="baseline"/>
      </font>
      <numFmt numFmtId="30" formatCode="@"/>
      <alignment horizontal="center" vertical="bottom"/>
    </dxf>
    <dxf>
      <font>
        <name val="Helvetica Neue Light"/>
        <strike val="0"/>
        <outline val="0"/>
        <shadow val="0"/>
        <condense val="0"/>
        <color theme="1"/>
        <extend val="0"/>
        <sz val="11"/>
        <vertAlign val="baseline"/>
      </font>
      <numFmt numFmtId="4" formatCode="#,##0.00"/>
      <fill>
        <patternFill>
          <fgColor theme="0" tint="-0.1499984740745262"/>
          <bgColor auto="1"/>
        </patternFill>
      </fill>
      <alignment horizontal="center" vertical="bottom"/>
    </dxf>
    <dxf>
      <font>
        <name val="HELVETICA NEUE LIGHT"/>
        <strike val="0"/>
        <outline val="0"/>
        <shadow val="0"/>
        <condense val="0"/>
        <color theme="1"/>
        <extend val="0"/>
        <sz val="11"/>
        <vertAlign val="baseline"/>
      </font>
      <alignment horizontal="center" vertical="bottom"/>
    </dxf>
    <dxf>
      <font>
        <name val="Helvetica Neue Light"/>
        <strike val="0"/>
        <outline val="0"/>
        <shadow val="0"/>
        <condense val="0"/>
        <color theme="1"/>
        <extend val="0"/>
        <sz val="11"/>
        <vertAlign val="baseline"/>
      </font>
      <numFmt numFmtId="4" formatCode="#,##0.00"/>
      <fill>
        <patternFill>
          <fgColor theme="0" tint="-0.1499984740745262"/>
          <bgColor auto="1"/>
        </patternFill>
      </fill>
      <alignment horizontal="center" vertical="bottom"/>
    </dxf>
    <dxf>
      <font>
        <name val="HELVETICA NEUE LIGHT"/>
        <strike val="0"/>
        <outline val="0"/>
        <shadow val="0"/>
        <condense val="0"/>
        <color theme="1"/>
        <extend val="0"/>
        <sz val="11"/>
        <vertAlign val="baseline"/>
      </font>
      <alignment horizontal="center" vertical="bottom"/>
    </dxf>
    <dxf>
      <font>
        <name val="Helvetica Neue Light"/>
        <strike val="0"/>
        <outline val="0"/>
        <shadow val="0"/>
        <condense val="0"/>
        <color theme="4"/>
        <extend val="0"/>
        <sz val="11"/>
        <vertAlign val="baseline"/>
      </font>
      <numFmt numFmtId="3" formatCode="#,##0"/>
      <fill>
        <patternFill>
          <fgColor indexed="64"/>
          <bgColor auto="1"/>
        </patternFill>
      </fill>
      <alignment horizontal="center" vertical="bottom"/>
    </dxf>
    <dxf>
      <font>
        <name val="HELVETICA NEUE LIGHT"/>
        <strike val="0"/>
        <outline val="0"/>
        <shadow val="0"/>
        <condense val="0"/>
        <color theme="5"/>
        <extend val="0"/>
        <sz val="11"/>
        <vertAlign val="baseline"/>
      </font>
      <alignment horizontal="center" vertical="bottom"/>
    </dxf>
    <dxf>
      <font>
        <name val="Helvetica Neue Light"/>
        <strike val="0"/>
        <outline val="0"/>
        <shadow val="0"/>
        <condense val="0"/>
        <color auto="1"/>
        <extend val="0"/>
        <sz val="11"/>
        <vertAlign val="baseline"/>
      </font>
      <numFmt numFmtId="19" formatCode="dd/mm/yyyy"/>
      <fill>
        <patternFill>
          <fgColor indexed="64"/>
          <bgColor indexed="65"/>
        </patternFill>
      </fill>
      <alignment horizontal="center" vertical="bottom"/>
    </dxf>
    <dxf>
      <font>
        <name val="HELVETICA NEUE LIGHT"/>
        <strike val="0"/>
        <outline val="0"/>
        <shadow val="0"/>
        <condense val="0"/>
        <color theme="1"/>
        <extend val="0"/>
        <sz val="11"/>
        <vertAlign val="baseline"/>
      </font>
      <alignment horizontal="center" vertical="bottom"/>
    </dxf>
    <dxf>
      <font>
        <name val="Helvetica Neue Light"/>
        <strike val="0"/>
        <outline val="0"/>
        <shadow val="0"/>
        <condense val="0"/>
        <color auto="1"/>
        <extend val="0"/>
        <sz val="11"/>
        <vertAlign val="baseline"/>
      </font>
      <numFmt numFmtId="2" formatCode="0.00"/>
      <fill>
        <patternFill>
          <fgColor indexed="64"/>
          <bgColor auto="1"/>
        </patternFill>
      </fill>
      <alignment horizontal="center" vertical="bottom"/>
    </dxf>
    <dxf>
      <font>
        <name val="HELVETICA NEUE LIGHT"/>
        <strike val="0"/>
        <outline val="0"/>
        <shadow val="0"/>
        <condense val="0"/>
        <color theme="1"/>
        <extend val="0"/>
        <sz val="11"/>
        <vertAlign val="baseline"/>
      </font>
      <alignment horizontal="center" vertical="bottom"/>
    </dxf>
    <dxf>
      <font>
        <name val="HELVETICA NEUE LIGHT"/>
        <strike val="0"/>
        <outline val="0"/>
        <shadow val="0"/>
        <condense val="0"/>
        <color theme="1"/>
        <extend val="0"/>
        <sz val="11"/>
        <vertAlign val="baseline"/>
      </font>
      <alignment horizontal="center" vertical="bottom"/>
    </dxf>
    <dxf>
      <font>
        <name val="HELVETICA NEUE LIGHT"/>
        <strike val="0"/>
        <outline val="0"/>
        <shadow val="0"/>
        <condense val="0"/>
        <color theme="1"/>
        <extend val="0"/>
        <sz val="11"/>
        <vertAlign val="baseline"/>
      </font>
      <alignment horizontal="center" vertical="bottom"/>
    </dxf>
    <dxf>
      <font>
        <name val="Helvetica Neue Light"/>
        <strike val="0"/>
        <outline val="0"/>
        <shadow val="0"/>
        <condense val="0"/>
        <color auto="1"/>
        <extend val="0"/>
        <sz val="11"/>
        <vertAlign val="baseline"/>
      </font>
      <numFmt numFmtId="1" formatCode="0"/>
      <fill>
        <patternFill>
          <fgColor indexed="64"/>
          <bgColor indexed="65"/>
        </patternFill>
      </fill>
      <alignment horizontal="center" vertical="bottom"/>
    </dxf>
    <dxf>
      <font>
        <name val="HELVETICA NEUE LIGHT"/>
        <strike val="0"/>
        <outline val="0"/>
        <shadow val="0"/>
        <condense val="0"/>
        <color theme="1"/>
        <extend val="0"/>
        <sz val="11"/>
        <vertAlign val="baseline"/>
      </font>
      <alignment horizontal="center" vertical="bottom"/>
    </dxf>
    <dxf>
      <font>
        <name val="Helvetica Neue Light"/>
        <strike val="0"/>
        <outline val="0"/>
        <shadow val="0"/>
        <condense val="0"/>
        <color theme="1"/>
        <extend val="0"/>
        <sz val="11"/>
        <vertAlign val="baseline"/>
      </font>
      <numFmt numFmtId="2" formatCode="0.00"/>
      <fill>
        <patternFill>
          <fgColor indexed="64"/>
          <bgColor indexed="65"/>
        </patternFill>
      </fill>
      <alignment horizontal="center" vertical="bottom"/>
    </dxf>
    <dxf>
      <font>
        <name val="HELVETICA NEUE LIGHT"/>
        <strike val="0"/>
        <outline val="0"/>
        <shadow val="0"/>
        <condense val="0"/>
        <color theme="1"/>
        <extend val="0"/>
        <sz val="11"/>
        <vertAlign val="baseline"/>
      </font>
      <alignment horizontal="center" vertical="bottom"/>
    </dxf>
    <dxf>
      <font>
        <name val="Helvetica Neue Light"/>
        <strike val="0"/>
        <outline val="0"/>
        <shadow val="0"/>
        <condense val="0"/>
        <color theme="1"/>
        <extend val="0"/>
        <sz val="11"/>
        <vertAlign val="baseline"/>
      </font>
      <numFmt numFmtId="2" formatCode="0.00"/>
      <fill>
        <patternFill>
          <fgColor indexed="64"/>
          <bgColor indexed="65"/>
        </patternFill>
      </fill>
      <alignment horizontal="center" vertical="bottom"/>
    </dxf>
    <dxf>
      <font>
        <name val="HELVETICA NEUE LIGHT"/>
        <strike val="0"/>
        <outline val="0"/>
        <shadow val="0"/>
        <condense val="0"/>
        <color theme="1"/>
        <extend val="0"/>
        <sz val="11"/>
        <vertAlign val="baseline"/>
      </font>
      <alignment horizontal="center" vertical="bottom"/>
    </dxf>
    <dxf>
      <font>
        <name val="Helvetica Neue Light"/>
        <strike val="0"/>
        <outline val="0"/>
        <shadow val="0"/>
        <condense val="0"/>
        <color theme="1"/>
        <extend val="0"/>
        <sz val="11"/>
        <vertAlign val="baseline"/>
      </font>
      <numFmt numFmtId="171" formatCode="dd/mm/yy"/>
      <fill>
        <patternFill>
          <fgColor theme="0" tint="-0.1499984740745262"/>
          <bgColor auto="1"/>
        </patternFill>
      </fill>
      <alignment horizontal="left" vertical="bottom"/>
    </dxf>
    <dxf>
      <font>
        <name val="HELVETICA NEUE LIGHT"/>
        <strike val="0"/>
        <outline val="0"/>
        <shadow val="0"/>
        <condense val="0"/>
        <color theme="1"/>
        <extend val="0"/>
        <sz val="11"/>
        <vertAlign val="baseline"/>
      </font>
      <alignment horizontal="center" vertical="bottom"/>
    </dxf>
    <dxf>
      <font>
        <name val="Helvetica Neue Light"/>
        <strike val="0"/>
        <outline val="0"/>
        <shadow val="0"/>
        <condense val="0"/>
        <color theme="4"/>
        <extend val="0"/>
        <sz val="11"/>
        <vertAlign val="baseline"/>
      </font>
      <numFmt numFmtId="168" formatCode="dd/mm/yyyy;@"/>
      <fill>
        <patternFill>
          <fgColor indexed="64"/>
          <bgColor auto="1"/>
        </patternFill>
      </fill>
      <alignment horizontal="center" vertical="bottom"/>
    </dxf>
    <dxf>
      <font>
        <name val="HELVETICA NEUE LIGHT"/>
        <strike val="0"/>
        <outline val="0"/>
        <shadow val="0"/>
        <condense val="0"/>
        <color theme="1"/>
        <extend val="0"/>
        <sz val="11"/>
        <vertAlign val="baseline"/>
      </font>
      <alignment horizontal="center" vertical="bottom"/>
    </dxf>
    <dxf>
      <font>
        <name val="Helvetica Neue Light"/>
        <strike val="0"/>
        <outline val="0"/>
        <shadow val="0"/>
        <condense val="0"/>
        <color theme="4"/>
        <extend val="0"/>
        <sz val="11"/>
        <vertAlign val="baseline"/>
      </font>
      <numFmt numFmtId="171" formatCode="dd/mm/yy"/>
      <fill>
        <patternFill>
          <fgColor theme="0" tint="-0.1499984740745262"/>
          <bgColor auto="1"/>
        </patternFill>
      </fill>
      <alignment horizontal="center" vertical="bottom"/>
    </dxf>
    <dxf>
      <font>
        <name val="HELVETICA NEUE LIGHT"/>
        <strike val="0"/>
        <outline val="0"/>
        <shadow val="0"/>
        <condense val="0"/>
        <color theme="1"/>
        <extend val="0"/>
        <sz val="11"/>
        <vertAlign val="baseline"/>
      </font>
      <alignment horizontal="center" vertical="bottom"/>
    </dxf>
    <dxf>
      <font>
        <name val="Helvetica Neue Light"/>
        <strike val="0"/>
        <outline val="0"/>
        <shadow val="0"/>
        <condense val="0"/>
        <color theme="4"/>
        <extend val="0"/>
        <sz val="11"/>
        <vertAlign val="baseline"/>
      </font>
      <numFmt numFmtId="1" formatCode="0"/>
      <fill>
        <patternFill>
          <fgColor theme="0" tint="-0.1499984740745262"/>
          <bgColor auto="1"/>
        </patternFill>
      </fill>
      <alignment horizontal="center" vertical="bottom"/>
    </dxf>
    <dxf>
      <font>
        <name val="HELVETICA NEUE LIGHT"/>
        <strike val="0"/>
        <outline val="0"/>
        <shadow val="0"/>
        <condense val="0"/>
        <color theme="1"/>
        <extend val="0"/>
        <sz val="11"/>
        <vertAlign val="baseline"/>
      </font>
      <alignment horizontal="center" vertical="bottom"/>
    </dxf>
    <dxf>
      <font>
        <name val="Helvetica Neue Light"/>
        <strike val="0"/>
        <outline val="0"/>
        <shadow val="0"/>
        <condense val="0"/>
        <color theme="1"/>
        <extend val="0"/>
        <sz val="11"/>
        <vertAlign val="baseline"/>
      </font>
      <numFmt numFmtId="1" formatCode="0"/>
      <fill>
        <patternFill>
          <fgColor theme="0" tint="-0.1499984740745262"/>
          <bgColor auto="1"/>
        </patternFill>
      </fill>
      <alignment horizontal="center" vertical="bottom"/>
    </dxf>
    <dxf>
      <font>
        <name val="HELVETICA NEUE LIGHT"/>
        <strike val="0"/>
        <outline val="0"/>
        <shadow val="0"/>
        <condense val="0"/>
        <color theme="1"/>
        <extend val="0"/>
        <sz val="11"/>
        <vertAlign val="baseline"/>
      </font>
      <alignment horizontal="center" vertical="bottom"/>
    </dxf>
    <dxf>
      <font>
        <name val="Helvetica Neue Light"/>
        <strike val="0"/>
        <outline val="0"/>
        <shadow val="0"/>
        <condense val="0"/>
        <color theme="1"/>
        <extend val="0"/>
        <sz val="11"/>
        <vertAlign val="baseline"/>
      </font>
      <numFmt numFmtId="168" formatCode="dd/mm/yyyy;@"/>
      <alignment horizontal="center" vertical="bottom"/>
    </dxf>
    <dxf>
      <font>
        <name val="HELVETICA NEUE LIGHT"/>
        <strike val="0"/>
        <outline val="0"/>
        <shadow val="0"/>
        <condense val="0"/>
        <color theme="1"/>
        <extend val="0"/>
        <sz val="11"/>
        <vertAlign val="baseline"/>
      </font>
      <alignment horizontal="left" vertical="bottom"/>
    </dxf>
    <dxf>
      <font>
        <name val="Helvetica Neue Light"/>
        <strike val="0"/>
        <outline val="0"/>
        <shadow val="0"/>
        <condense val="0"/>
        <color theme="1"/>
        <extend val="0"/>
        <sz val="11"/>
        <vertAlign val="baseline"/>
      </font>
      <numFmt numFmtId="168" formatCode="dd/mm/yyyy;@"/>
      <alignment horizontal="center" vertical="bottom"/>
    </dxf>
    <dxf>
      <font>
        <name val="HELVETICA NEUE LIGHT"/>
        <strike val="0"/>
        <outline val="0"/>
        <shadow val="0"/>
        <condense val="0"/>
        <color theme="1"/>
        <extend val="0"/>
        <sz val="11"/>
        <vertAlign val="baseline"/>
      </font>
      <alignment horizontal="left" vertical="bottom"/>
    </dxf>
    <dxf>
      <font>
        <name val="Helvetica Neue Light"/>
        <strike val="0"/>
        <outline val="0"/>
        <shadow val="0"/>
        <condense val="0"/>
        <color theme="1"/>
        <extend val="0"/>
        <sz val="11"/>
        <vertAlign val="baseline"/>
      </font>
      <numFmt numFmtId="30" formatCode="@"/>
      <fill>
        <patternFill>
          <fgColor theme="0" tint="-0.1499984740745262"/>
          <bgColor auto="1"/>
        </patternFill>
      </fill>
      <alignment horizontal="center" vertical="bottom"/>
    </dxf>
    <dxf>
      <font>
        <name val="HELVETICA NEUE LIGHT"/>
        <strike val="0"/>
        <outline val="0"/>
        <shadow val="0"/>
        <condense val="0"/>
        <color theme="1"/>
        <extend val="0"/>
        <sz val="11"/>
        <vertAlign val="baseline"/>
      </font>
      <alignment horizontal="left" vertical="bottom"/>
    </dxf>
    <dxf>
      <font>
        <name val="Helvetica Neue Light"/>
        <strike val="0"/>
        <outline val="0"/>
        <shadow val="0"/>
        <condense val="0"/>
        <color theme="1"/>
        <extend val="0"/>
        <sz val="11"/>
        <vertAlign val="baseline"/>
      </font>
      <numFmt numFmtId="1" formatCode="0"/>
      <fill>
        <patternFill>
          <fgColor theme="0" tint="-0.1499984740745262"/>
          <bgColor auto="1"/>
        </patternFill>
      </fill>
      <alignment horizontal="center" vertical="bottom"/>
    </dxf>
    <dxf>
      <font>
        <name val="HELVETICA NEUE LIGHT"/>
        <strike val="0"/>
        <outline val="0"/>
        <shadow val="0"/>
        <condense val="0"/>
        <color theme="1"/>
        <extend val="0"/>
        <sz val="11"/>
        <vertAlign val="baseline"/>
      </font>
      <alignment horizontal="center" vertical="bottom"/>
    </dxf>
    <dxf>
      <font>
        <name val="HELVETICA NEUE LIGHT"/>
        <strike val="0"/>
        <outline val="0"/>
        <shadow val="0"/>
        <condense val="0"/>
        <color theme="1"/>
        <extend val="0"/>
        <sz val="11"/>
        <vertAlign val="baseline"/>
      </font>
      <numFmt numFmtId="167" formatCode="[$]dd/mm/yy;@"/>
      <alignment horizontal="center" vertical="bottom"/>
    </dxf>
    <dxf>
      <font>
        <name val="HELVETICA NEUE LIGHT"/>
        <strike val="0"/>
        <outline val="0"/>
        <shadow val="0"/>
        <condense val="0"/>
        <color theme="1"/>
        <extend val="0"/>
        <sz val="11"/>
        <vertAlign val="baseline"/>
      </font>
      <alignment horizontal="center" vertical="bottom"/>
    </dxf>
    <dxf>
      <font>
        <name val="HELVETICA NEUE LIGHT"/>
        <strike val="0"/>
        <outline val="0"/>
        <shadow val="0"/>
        <condense val="0"/>
        <color theme="1"/>
        <extend val="0"/>
        <sz val="11"/>
        <vertAlign val="baseline"/>
      </font>
      <numFmt numFmtId="167" formatCode="[$]dd/mm/yy;@"/>
      <alignment horizontal="center" vertical="bottom"/>
    </dxf>
    <dxf>
      <font>
        <name val="HELVETICA NEUE LIGHT"/>
        <strike val="0"/>
        <outline val="0"/>
        <shadow val="0"/>
        <condense val="0"/>
        <color theme="1"/>
        <extend val="0"/>
        <sz val="11"/>
        <vertAlign val="baseline"/>
      </font>
      <alignment horizontal="center" vertical="bottom"/>
    </dxf>
    <dxf>
      <font>
        <name val="Helvetica Neue Light"/>
        <strike val="0"/>
        <outline val="0"/>
        <shadow val="0"/>
        <condense val="0"/>
        <color theme="1"/>
        <extend val="0"/>
        <sz val="11"/>
        <vertAlign val="baseline"/>
      </font>
      <numFmt numFmtId="167" formatCode="[$]dd/mm/yy;@"/>
      <fill>
        <patternFill>
          <fgColor indexed="64"/>
          <bgColor auto="1"/>
        </patternFill>
      </fill>
      <alignment horizontal="center" vertical="bottom"/>
    </dxf>
    <dxf>
      <font>
        <name val="HELVETICA NEUE LIGHT"/>
        <strike val="0"/>
        <outline val="0"/>
        <shadow val="0"/>
        <condense val="0"/>
        <color theme="1"/>
        <extend val="0"/>
        <sz val="11"/>
        <vertAlign val="baseline"/>
      </font>
      <alignment horizontal="center" vertical="bottom"/>
    </dxf>
    <dxf>
      <font>
        <name val="HELVETICA NEUE LIGHT"/>
        <strike val="0"/>
        <outline val="0"/>
        <shadow val="0"/>
        <condense val="0"/>
        <color theme="4"/>
        <extend val="0"/>
        <sz val="11"/>
        <vertAlign val="baseline"/>
      </font>
      <numFmt numFmtId="168" formatCode="dd/mm/yyyy;@"/>
      <fill>
        <patternFill>
          <fgColor theme="0" tint="-0.1499984740745262"/>
          <bgColor auto="1"/>
        </patternFill>
      </fill>
      <alignment horizontal="center" vertical="bottom"/>
    </dxf>
    <dxf>
      <font>
        <name val="HELVETICA NEUE LIGHT"/>
        <strike val="0"/>
        <outline val="0"/>
        <shadow val="0"/>
        <condense val="0"/>
        <color theme="1"/>
        <extend val="0"/>
        <sz val="11"/>
        <vertAlign val="baseline"/>
      </font>
      <numFmt numFmtId="168" formatCode="dd/mm/yyyy;@"/>
      <alignment horizontal="center" vertical="bottom"/>
    </dxf>
    <dxf>
      <font>
        <name val="HELVETICA NEUE LIGHT"/>
        <strike val="0"/>
        <outline val="0"/>
        <shadow val="0"/>
        <condense val="0"/>
        <color theme="4"/>
        <extend val="0"/>
        <sz val="11"/>
        <vertAlign val="baseline"/>
      </font>
      <numFmt numFmtId="3" formatCode="#,##0"/>
      <fill>
        <patternFill>
          <fgColor indexed="64"/>
          <bgColor auto="1"/>
        </patternFill>
      </fill>
      <alignment horizontal="center" vertical="bottom"/>
    </dxf>
    <dxf>
      <font>
        <name val="HELVETICA NEUE LIGHT"/>
        <strike val="0"/>
        <outline val="0"/>
        <shadow val="0"/>
        <condense val="0"/>
        <color auto="1"/>
        <extend val="0"/>
        <sz val="11"/>
        <vertAlign val="baseline"/>
      </font>
      <alignment horizontal="center" vertical="bottom"/>
    </dxf>
    <dxf>
      <font>
        <name val="Helvetica Neue Light"/>
        <strike val="0"/>
        <outline val="0"/>
        <shadow val="0"/>
        <condense val="0"/>
        <color auto="1"/>
        <extend val="0"/>
        <sz val="11"/>
        <vertAlign val="baseline"/>
      </font>
      <numFmt numFmtId="168" formatCode="dd/mm/yyyy;@"/>
      <alignment horizontal="center" vertical="bottom"/>
    </dxf>
    <dxf>
      <font>
        <name val="HELVETICA NEUE LIGHT"/>
        <strike val="0"/>
        <outline val="0"/>
        <shadow val="0"/>
        <condense val="0"/>
        <color theme="1"/>
        <extend val="0"/>
        <sz val="11"/>
        <vertAlign val="baseline"/>
      </font>
      <alignment horizontal="center" vertical="bottom"/>
    </dxf>
    <dxf>
      <font>
        <name val="Helvetica Neue Light"/>
        <strike val="0"/>
        <outline val="0"/>
        <shadow val="0"/>
        <condense val="0"/>
        <color auto="1"/>
        <extend val="0"/>
        <sz val="11"/>
        <vertAlign val="baseline"/>
      </font>
      <numFmt numFmtId="19" formatCode="dd/mm/yyyy"/>
      <alignment horizontal="center" vertical="bottom"/>
    </dxf>
    <dxf>
      <font>
        <name val="HELVETICA NEUE LIGHT"/>
        <strike val="0"/>
        <outline val="0"/>
        <shadow val="0"/>
        <condense val="0"/>
        <color theme="1"/>
        <extend val="0"/>
        <sz val="11"/>
        <vertAlign val="baseline"/>
      </font>
      <alignment horizontal="center" vertical="bottom"/>
    </dxf>
    <dxf>
      <font>
        <name val="Helvetica Neue Light"/>
        <strike val="0"/>
        <outline val="0"/>
        <shadow val="0"/>
        <condense val="0"/>
        <color theme="1"/>
        <extend val="0"/>
        <sz val="11"/>
        <vertAlign val="baseline"/>
      </font>
      <numFmt numFmtId="165" formatCode="dd/mm/yy;@"/>
      <fill>
        <patternFill>
          <fgColor theme="0" tint="-0.1499984740745262"/>
          <bgColor auto="1"/>
        </patternFill>
      </fill>
      <alignment horizontal="center" vertical="bottom"/>
    </dxf>
    <dxf>
      <font>
        <name val="HELVETICA NEUE LIGHT"/>
        <strike val="0"/>
        <outline val="0"/>
        <shadow val="0"/>
        <condense val="0"/>
        <color theme="1"/>
        <extend val="0"/>
        <sz val="11"/>
        <vertAlign val="baseline"/>
      </font>
      <alignment horizontal="center" vertical="bottom"/>
    </dxf>
    <dxf>
      <font>
        <name val="Helvetica Neue Light"/>
        <strike val="0"/>
        <outline val="0"/>
        <shadow val="0"/>
        <condense val="0"/>
        <color theme="1"/>
        <extend val="0"/>
        <sz val="11"/>
        <vertAlign val="baseline"/>
      </font>
      <numFmt numFmtId="171" formatCode="dd/mm/yy"/>
      <fill>
        <patternFill>
          <fgColor theme="0" tint="-0.1499984740745262"/>
          <bgColor auto="1"/>
        </patternFill>
      </fill>
      <alignment horizontal="center" vertical="bottom"/>
    </dxf>
    <dxf>
      <font>
        <name val="HELVETICA NEUE LIGHT"/>
        <strike val="0"/>
        <outline val="0"/>
        <shadow val="0"/>
        <condense val="0"/>
        <color theme="1"/>
        <extend val="0"/>
        <sz val="11"/>
        <vertAlign val="baseline"/>
      </font>
      <alignment horizontal="center" vertical="bottom"/>
    </dxf>
    <dxf>
      <font>
        <name val="Helvetica Neue Light"/>
        <strike val="0"/>
        <outline val="0"/>
        <shadow val="0"/>
        <condense val="0"/>
        <color theme="1"/>
        <extend val="0"/>
        <sz val="11"/>
        <vertAlign val="baseline"/>
      </font>
      <numFmt numFmtId="166" formatCode="yyyy\-mm\-dd;@"/>
      <alignment horizontal="left" vertical="bottom"/>
    </dxf>
    <dxf>
      <font>
        <name val="HELVETICA NEUE LIGHT"/>
        <strike val="0"/>
        <outline val="0"/>
        <shadow val="0"/>
        <condense val="0"/>
        <color theme="1"/>
        <extend val="0"/>
        <sz val="11"/>
        <vertAlign val="baseline"/>
      </font>
      <alignment horizontal="left" vertical="bottom"/>
    </dxf>
    <dxf>
      <font>
        <name val="HELVETICA NEUE LIGHT"/>
        <strike val="0"/>
        <outline val="0"/>
        <shadow val="0"/>
        <condense val="0"/>
        <color auto="1"/>
        <extend val="0"/>
        <sz val="11"/>
        <vertAlign val="baseline"/>
      </font>
      <numFmt numFmtId="166" formatCode="yyyy\-mm\-dd;@"/>
      <fill>
        <patternFill>
          <fgColor theme="0" tint="-0.1499984740745262"/>
          <bgColor auto="1"/>
        </patternFill>
      </fill>
      <alignment horizontal="center" vertical="bottom"/>
    </dxf>
    <dxf>
      <font>
        <name val="HELVETICA NEUE LIGHT"/>
        <strike val="0"/>
        <outline val="0"/>
        <shadow val="0"/>
        <condense val="0"/>
        <color theme="4"/>
        <extend val="0"/>
        <sz val="11"/>
        <vertAlign val="baseline"/>
      </font>
      <alignment horizontal="center" vertical="bottom"/>
    </dxf>
    <dxf>
      <font>
        <name val="Helvetica Neue Light"/>
        <strike val="0"/>
        <outline val="0"/>
        <shadow val="0"/>
        <condense val="0"/>
        <color theme="1"/>
        <extend val="0"/>
        <sz val="11"/>
        <vertAlign val="baseline"/>
      </font>
      <numFmt numFmtId="19" formatCode="dd/mm/yyyy"/>
      <fill>
        <patternFill>
          <fgColor theme="0" tint="-0.1499984740745262"/>
          <bgColor auto="1"/>
        </patternFill>
      </fill>
      <alignment horizontal="center" vertical="bottom"/>
    </dxf>
    <dxf>
      <font>
        <name val="HELVETICA NEUE LIGHT"/>
        <strike val="0"/>
        <outline val="0"/>
        <shadow val="0"/>
        <condense val="0"/>
        <color theme="1"/>
        <extend val="0"/>
        <sz val="11"/>
        <vertAlign val="baseline"/>
      </font>
      <alignment horizontal="center" vertical="bottom"/>
    </dxf>
    <dxf>
      <font>
        <name val="Helvetica Neue Light"/>
        <strike val="0"/>
        <outline val="0"/>
        <shadow val="0"/>
        <condense val="0"/>
        <color theme="1"/>
        <extend val="0"/>
        <sz val="11"/>
        <vertAlign val="baseline"/>
      </font>
      <numFmt numFmtId="19" formatCode="dd/mm/yyyy"/>
      <fill>
        <patternFill>
          <fgColor theme="0" tint="-0.1499984740745262"/>
          <bgColor auto="1"/>
        </patternFill>
      </fill>
      <alignment horizontal="center" vertical="bottom"/>
    </dxf>
    <dxf>
      <font>
        <name val="HELVETICA NEUE LIGHT"/>
        <strike val="0"/>
        <outline val="0"/>
        <shadow val="0"/>
        <condense val="0"/>
        <color theme="1"/>
        <extend val="0"/>
        <sz val="11"/>
        <vertAlign val="baseline"/>
      </font>
      <alignment horizontal="center" vertical="bottom"/>
    </dxf>
    <dxf>
      <font>
        <name val="Helvetica Neue Light"/>
        <strike val="0"/>
        <outline val="0"/>
        <shadow val="0"/>
        <condense val="0"/>
        <color theme="1"/>
        <extend val="0"/>
        <sz val="11"/>
        <vertAlign val="baseline"/>
      </font>
      <numFmt numFmtId="0" formatCode="General"/>
      <fill>
        <patternFill>
          <fgColor theme="0" tint="-0.1499984740745262"/>
          <bgColor auto="1"/>
        </patternFill>
      </fill>
      <alignment horizontal="center" vertical="bottom"/>
    </dxf>
    <dxf>
      <font>
        <name val="HELVETICA NEUE LIGHT"/>
        <strike val="0"/>
        <outline val="0"/>
        <shadow val="0"/>
        <condense val="0"/>
        <color theme="1"/>
        <extend val="0"/>
        <sz val="11"/>
        <vertAlign val="baseline"/>
      </font>
      <alignment horizontal="center" vertical="bottom"/>
    </dxf>
    <dxf>
      <font>
        <name val="Helvetica Neue Light"/>
        <strike val="0"/>
        <outline val="0"/>
        <shadow val="0"/>
        <condense val="0"/>
        <color theme="1"/>
        <extend val="0"/>
        <sz val="11"/>
        <vertAlign val="baseline"/>
      </font>
      <numFmt numFmtId="0" formatCode="General"/>
      <fill>
        <patternFill>
          <fgColor theme="0" tint="-0.1499984740745262"/>
          <bgColor auto="1"/>
        </patternFill>
      </fill>
      <alignment horizontal="center" vertical="bottom"/>
    </dxf>
    <dxf>
      <font>
        <name val="HELVETICA NEUE LIGHT"/>
        <strike val="0"/>
        <outline val="0"/>
        <shadow val="0"/>
        <condense val="0"/>
        <color theme="1"/>
        <extend val="0"/>
        <sz val="11"/>
        <vertAlign val="baseline"/>
      </font>
      <alignment horizontal="center" vertical="bottom"/>
    </dxf>
    <dxf>
      <fill>
        <patternFill>
          <bgColor auto="1"/>
        </patternFill>
      </fill>
    </dxf>
    <dxf>
      <font>
        <name val="HELVETICA NEUE LIGHT"/>
        <strike val="0"/>
        <outline val="0"/>
        <shadow val="0"/>
        <condense val="0"/>
        <color theme="1"/>
        <extend val="0"/>
        <sz val="11"/>
        <vertAlign val="baseline"/>
      </font>
      <alignment horizontal="center" vertical="bottom"/>
    </dxf>
    <dxf>
      <font>
        <name val="Helvetica Neue Light"/>
        <strike val="0"/>
        <outline val="0"/>
        <shadow val="0"/>
        <condense val="0"/>
        <color theme="1"/>
        <extend val="0"/>
        <sz val="11"/>
        <vertAlign val="baseline"/>
      </font>
      <numFmt numFmtId="0" formatCode="General"/>
      <fill>
        <patternFill>
          <fgColor theme="0" tint="-0.1499984740745262"/>
          <bgColor auto="1"/>
        </patternFill>
      </fill>
      <alignment horizontal="center" vertical="bottom"/>
    </dxf>
    <dxf>
      <font>
        <name val="HELVETICA NEUE LIGHT"/>
        <strike val="0"/>
        <outline val="0"/>
        <shadow val="0"/>
        <condense val="0"/>
        <color theme="1"/>
        <extend val="0"/>
        <sz val="11"/>
        <vertAlign val="baseline"/>
      </font>
      <alignment horizontal="center" vertical="bottom"/>
    </dxf>
    <dxf>
      <font>
        <name val="Helvetica Neue Light"/>
        <strike val="0"/>
        <outline val="0"/>
        <shadow val="0"/>
        <condense val="0"/>
        <color theme="1"/>
        <extend val="0"/>
        <sz val="11"/>
        <vertAlign val="baseline"/>
      </font>
      <numFmt numFmtId="0" formatCode="General"/>
      <fill>
        <patternFill>
          <fgColor theme="0" tint="-0.1499984740745262"/>
          <bgColor auto="1"/>
        </patternFill>
      </fill>
      <alignment horizontal="center" vertical="bottom"/>
    </dxf>
    <dxf>
      <font>
        <name val="HELVETICA NEUE LIGHT"/>
        <strike val="0"/>
        <outline val="0"/>
        <shadow val="0"/>
        <condense val="0"/>
        <color theme="1"/>
        <extend val="0"/>
        <sz val="11"/>
        <vertAlign val="baseline"/>
      </font>
      <alignment horizontal="center" vertical="bottom"/>
    </dxf>
    <dxf>
      <font>
        <name val="Helvetica Neue Light"/>
        <strike val="0"/>
        <outline val="0"/>
        <shadow val="0"/>
        <condense val="0"/>
        <color theme="1"/>
        <extend val="0"/>
        <sz val="11"/>
        <vertAlign val="baseline"/>
      </font>
      <numFmt numFmtId="0" formatCode="General"/>
      <fill>
        <patternFill>
          <fgColor theme="0" tint="-0.1499984740745262"/>
          <bgColor auto="1"/>
        </patternFill>
      </fill>
      <alignment horizontal="center" vertical="bottom"/>
    </dxf>
    <dxf>
      <font>
        <name val="HELVETICA NEUE LIGHT"/>
        <strike val="0"/>
        <outline val="0"/>
        <shadow val="0"/>
        <condense val="0"/>
        <color theme="1"/>
        <extend val="0"/>
        <sz val="11"/>
        <vertAlign val="baseline"/>
      </font>
      <alignment horizontal="center" vertical="bottom"/>
    </dxf>
    <dxf>
      <font>
        <name val="Helvetica Neue Light"/>
        <strike val="0"/>
        <outline val="0"/>
        <shadow val="0"/>
        <condense val="0"/>
        <color theme="1"/>
        <extend val="0"/>
        <sz val="11"/>
        <vertAlign val="baseline"/>
      </font>
      <alignment horizontal="center" vertical="bottom"/>
    </dxf>
    <dxf>
      <font>
        <name val="HELVETICA NEUE LIGHT"/>
        <strike val="0"/>
        <outline val="0"/>
        <shadow val="0"/>
        <condense val="0"/>
        <color theme="1"/>
        <extend val="0"/>
        <sz val="11"/>
        <vertAlign val="baseline"/>
      </font>
      <alignment horizontal="center" vertical="bottom"/>
    </dxf>
    <dxf>
      <font>
        <name val="Helvetica Neue Light"/>
        <strike val="0"/>
        <outline val="0"/>
        <shadow val="0"/>
        <condense val="0"/>
        <color theme="1"/>
        <extend val="0"/>
        <sz val="11"/>
        <vertAlign val="baseline"/>
      </font>
      <alignment horizontal="center" vertical="bottom"/>
    </dxf>
    <dxf>
      <font>
        <name val="HELVETICA NEUE LIGHT"/>
        <strike val="0"/>
        <outline val="0"/>
        <shadow val="0"/>
        <condense val="0"/>
        <color theme="1"/>
        <extend val="0"/>
        <sz val="11"/>
        <vertAlign val="baseline"/>
      </font>
      <alignment horizontal="center" vertical="bottom"/>
    </dxf>
    <dxf>
      <font>
        <name val="Helvetica Neue Light"/>
        <strike val="0"/>
        <outline val="0"/>
        <shadow val="0"/>
        <condense val="0"/>
        <color theme="1"/>
        <extend val="0"/>
        <sz val="11"/>
        <vertAlign val="baseline"/>
      </font>
      <numFmt numFmtId="0" formatCode="General"/>
      <fill>
        <patternFill>
          <fgColor theme="0" tint="-0.1499984740745262"/>
          <bgColor auto="1"/>
        </patternFill>
      </fill>
      <alignment horizontal="center" vertical="bottom"/>
    </dxf>
    <dxf>
      <font>
        <name val="HELVETICA NEUE LIGHT"/>
        <strike val="0"/>
        <outline val="0"/>
        <shadow val="0"/>
        <condense val="0"/>
        <color theme="1"/>
        <extend val="0"/>
        <sz val="11"/>
        <vertAlign val="baseline"/>
      </font>
      <alignment horizontal="center" vertical="bottom"/>
    </dxf>
    <dxf>
      <font>
        <name val="Helvetica Neue Light"/>
        <strike val="0"/>
        <outline val="0"/>
        <shadow val="0"/>
        <condense val="0"/>
        <color theme="1"/>
        <extend val="0"/>
        <sz val="11"/>
        <vertAlign val="baseline"/>
      </font>
      <numFmt numFmtId="0" formatCode="General"/>
      <fill>
        <patternFill>
          <fgColor theme="0" tint="-0.1499984740745262"/>
          <bgColor auto="1"/>
        </patternFill>
      </fill>
      <alignment horizontal="center" vertical="bottom"/>
    </dxf>
    <dxf>
      <font>
        <name val="HELVETICA NEUE LIGHT"/>
        <strike val="0"/>
        <outline val="0"/>
        <shadow val="0"/>
        <condense val="0"/>
        <color theme="1"/>
        <extend val="0"/>
        <sz val="11"/>
        <vertAlign val="baseline"/>
      </font>
      <alignment horizontal="center" vertical="bottom"/>
    </dxf>
    <dxf>
      <font>
        <name val="Helvetica Neue Light"/>
        <strike val="0"/>
        <outline val="0"/>
        <shadow val="0"/>
        <condense val="0"/>
        <color theme="1"/>
        <extend val="0"/>
        <sz val="11"/>
        <vertAlign val="baseline"/>
      </font>
      <numFmt numFmtId="0" formatCode="General"/>
      <fill>
        <patternFill>
          <fgColor theme="0" tint="-0.1499984740745262"/>
          <bgColor auto="1"/>
        </patternFill>
      </fill>
      <alignment horizontal="center" vertical="bottom"/>
    </dxf>
    <dxf>
      <font>
        <name val="HELVETICA NEUE LIGHT"/>
        <strike val="0"/>
        <outline val="0"/>
        <shadow val="0"/>
        <condense val="0"/>
        <color theme="1"/>
        <extend val="0"/>
        <sz val="11"/>
        <vertAlign val="baseline"/>
      </font>
      <alignment horizontal="center" vertical="bottom"/>
    </dxf>
    <dxf>
      <font>
        <name val="Helvetica Neue Light"/>
        <strike val="0"/>
        <outline val="0"/>
        <shadow val="0"/>
        <condense val="0"/>
        <color theme="1"/>
        <extend val="0"/>
        <sz val="11"/>
        <vertAlign val="baseline"/>
      </font>
      <numFmt numFmtId="4" formatCode="#,##0.00"/>
      <fill>
        <patternFill>
          <fgColor theme="0" tint="-0.1499984740745262"/>
          <bgColor auto="1"/>
        </patternFill>
      </fill>
      <alignment horizontal="center" vertical="bottom"/>
    </dxf>
    <dxf>
      <font>
        <name val="HELVETICA NEUE LIGHT"/>
        <strike val="0"/>
        <outline val="0"/>
        <shadow val="0"/>
        <condense val="0"/>
        <color theme="1"/>
        <extend val="0"/>
        <sz val="11"/>
        <vertAlign val="baseline"/>
      </font>
      <alignment horizontal="center" vertical="bottom"/>
    </dxf>
    <dxf>
      <font>
        <name val="Helvetica Neue Light"/>
        <strike val="0"/>
        <outline val="0"/>
        <shadow val="0"/>
        <condense val="0"/>
        <color theme="1"/>
        <extend val="0"/>
        <sz val="11"/>
        <vertAlign val="baseline"/>
      </font>
      <numFmt numFmtId="4" formatCode="#,##0.00"/>
      <fill>
        <patternFill>
          <fgColor theme="0" tint="-0.1499984740745262"/>
          <bgColor auto="1"/>
        </patternFill>
      </fill>
      <alignment horizontal="center" vertical="bottom"/>
    </dxf>
    <dxf>
      <font>
        <name val="HELVETICA NEUE LIGHT"/>
        <strike val="0"/>
        <outline val="0"/>
        <shadow val="0"/>
        <condense val="0"/>
        <color theme="1"/>
        <extend val="0"/>
        <sz val="11"/>
        <vertAlign val="baseline"/>
      </font>
      <alignment horizontal="center" vertical="bottom"/>
    </dxf>
    <dxf>
      <font>
        <name val="Helvetica Neue Light"/>
        <strike val="0"/>
        <outline val="0"/>
        <shadow val="0"/>
        <condense val="0"/>
        <color theme="1"/>
        <extend val="0"/>
        <sz val="11"/>
        <vertAlign val="baseline"/>
      </font>
      <numFmt numFmtId="0" formatCode="General"/>
      <fill>
        <patternFill>
          <fgColor theme="0" tint="-0.1499984740745262"/>
          <bgColor auto="1"/>
        </patternFill>
      </fill>
      <alignment horizontal="left" vertical="bottom"/>
    </dxf>
    <dxf>
      <font>
        <name val="HELVETICA NEUE LIGHT"/>
        <strike val="0"/>
        <outline val="0"/>
        <shadow val="0"/>
        <condense val="0"/>
        <color theme="1"/>
        <extend val="0"/>
        <sz val="11"/>
        <vertAlign val="baseline"/>
      </font>
      <alignment horizontal="left" vertical="bottom"/>
    </dxf>
    <dxf>
      <font>
        <name val="Helvetica Neue Light"/>
        <strike val="0"/>
        <outline val="0"/>
        <shadow val="0"/>
        <condense val="0"/>
        <color theme="1"/>
        <extend val="0"/>
        <sz val="11"/>
        <vertAlign val="baseline"/>
      </font>
      <numFmt numFmtId="0" formatCode="General"/>
      <fill>
        <patternFill>
          <fgColor theme="0" tint="-0.1499984740745262"/>
          <bgColor auto="1"/>
        </patternFill>
      </fill>
      <alignment horizontal="center" vertical="bottom"/>
    </dxf>
    <dxf>
      <font>
        <name val="HELVETICA NEUE LIGHT"/>
        <strike val="0"/>
        <outline val="0"/>
        <shadow val="0"/>
        <condense val="0"/>
        <color theme="1"/>
        <extend val="0"/>
        <sz val="11"/>
        <vertAlign val="baseline"/>
      </font>
      <alignment horizontal="center" vertical="bottom"/>
    </dxf>
    <dxf>
      <font>
        <name val="Helvetica Neue Light"/>
        <strike val="0"/>
        <outline val="0"/>
        <shadow val="0"/>
        <condense val="0"/>
        <color theme="1"/>
        <extend val="0"/>
        <sz val="11"/>
        <vertAlign val="baseline"/>
      </font>
      <numFmt numFmtId="0" formatCode="General"/>
      <fill>
        <patternFill>
          <fgColor theme="0" tint="-0.1499984740745262"/>
          <bgColor auto="1"/>
        </patternFill>
      </fill>
      <alignment horizontal="center" vertical="bottom"/>
    </dxf>
    <dxf>
      <font>
        <name val="HELVETICA NEUE LIGHT"/>
        <strike val="0"/>
        <outline val="0"/>
        <shadow val="0"/>
        <condense val="0"/>
        <color theme="1"/>
        <extend val="0"/>
        <sz val="11"/>
        <vertAlign val="baseline"/>
      </font>
      <alignment horizontal="center" vertical="bottom"/>
    </dxf>
    <dxf>
      <font>
        <name val="Helvetica Neue Light"/>
        <strike val="0"/>
        <outline val="0"/>
        <shadow val="0"/>
        <condense val="0"/>
        <color theme="1"/>
        <extend val="0"/>
        <sz val="11"/>
        <vertAlign val="baseline"/>
      </font>
      <numFmt numFmtId="0" formatCode="General"/>
      <fill>
        <patternFill>
          <fgColor theme="0" tint="-0.1499984740745262"/>
          <bgColor auto="1"/>
        </patternFill>
      </fill>
      <alignment horizontal="center" vertical="bottom"/>
    </dxf>
    <dxf>
      <font>
        <name val="HELVETICA NEUE LIGHT"/>
        <strike val="0"/>
        <outline val="0"/>
        <shadow val="0"/>
        <condense val="0"/>
        <color theme="1"/>
        <extend val="0"/>
        <sz val="11"/>
        <vertAlign val="baseline"/>
      </font>
      <alignment horizontal="center" vertical="bottom"/>
    </dxf>
    <dxf>
      <font>
        <name val="Helvetica Neue Light"/>
        <strike val="0"/>
        <outline val="0"/>
        <shadow val="0"/>
        <condense val="0"/>
        <color theme="1"/>
        <extend val="0"/>
        <sz val="11"/>
        <vertAlign val="baseline"/>
      </font>
      <numFmt numFmtId="0" formatCode="General"/>
      <fill>
        <patternFill>
          <fgColor theme="0" tint="-0.1499984740745262"/>
          <bgColor auto="1"/>
        </patternFill>
      </fill>
      <alignment horizontal="center" vertical="bottom"/>
    </dxf>
    <dxf>
      <font>
        <name val="HELVETICA NEUE LIGHT"/>
        <strike val="0"/>
        <outline val="0"/>
        <shadow val="0"/>
        <condense val="0"/>
        <color theme="1"/>
        <extend val="0"/>
        <sz val="11"/>
        <vertAlign val="baseline"/>
      </font>
      <alignment horizontal="center" vertical="bottom"/>
    </dxf>
    <dxf>
      <font>
        <name val="Helvetica Neue Light"/>
        <strike val="0"/>
        <outline val="0"/>
        <shadow val="0"/>
        <condense val="0"/>
        <color theme="1"/>
        <extend val="0"/>
        <sz val="11"/>
        <vertAlign val="baseline"/>
      </font>
      <numFmt numFmtId="0" formatCode="General"/>
      <fill>
        <patternFill>
          <fgColor theme="0" tint="-0.1499984740745262"/>
          <bgColor auto="1"/>
        </patternFill>
      </fill>
      <alignment horizontal="center" vertical="bottom"/>
    </dxf>
    <dxf>
      <font>
        <name val="HELVETICA NEUE LIGHT"/>
        <strike val="0"/>
        <outline val="0"/>
        <shadow val="0"/>
        <condense val="0"/>
        <color theme="1"/>
        <extend val="0"/>
        <sz val="11"/>
        <vertAlign val="baseline"/>
      </font>
      <alignment horizontal="center" vertical="bottom"/>
    </dxf>
    <dxf>
      <font>
        <name val="Helvetica Neue Light"/>
        <strike val="0"/>
        <outline val="0"/>
        <shadow val="0"/>
        <condense val="0"/>
        <color theme="1"/>
        <extend val="0"/>
        <sz val="11"/>
        <vertAlign val="baseline"/>
      </font>
      <numFmt numFmtId="0" formatCode="General"/>
      <fill>
        <patternFill>
          <fgColor theme="0" tint="-0.1499984740745262"/>
          <bgColor auto="1"/>
        </patternFill>
      </fill>
      <alignment horizontal="center" vertical="bottom"/>
    </dxf>
    <dxf>
      <font>
        <name val="HELVETICA NEUE LIGHT"/>
        <strike val="0"/>
        <outline val="0"/>
        <shadow val="0"/>
        <condense val="0"/>
        <color theme="1"/>
        <extend val="0"/>
        <sz val="11"/>
        <vertAlign val="baseline"/>
      </font>
      <alignment horizontal="center" vertical="bottom"/>
    </dxf>
    <dxf>
      <font>
        <name val="Helvetica Neue Light"/>
        <strike val="0"/>
        <outline val="0"/>
        <shadow val="0"/>
        <condense val="0"/>
        <color theme="1"/>
        <extend val="0"/>
        <sz val="11"/>
        <vertAlign val="baseline"/>
      </font>
      <numFmt numFmtId="0" formatCode="General"/>
      <fill>
        <patternFill>
          <fgColor theme="0" tint="-0.1499984740745262"/>
          <bgColor auto="1"/>
        </patternFill>
      </fill>
      <alignment horizontal="center" vertical="bottom"/>
    </dxf>
    <dxf>
      <font>
        <name val="HELVETICA NEUE LIGHT"/>
        <strike val="0"/>
        <outline val="0"/>
        <shadow val="0"/>
        <condense val="0"/>
        <color theme="1"/>
        <extend val="0"/>
        <sz val="11"/>
        <vertAlign val="baseline"/>
      </font>
      <alignment horizontal="center" vertical="bottom"/>
    </dxf>
    <dxf>
      <font>
        <name val="Helvetica Neue Light"/>
        <strike val="0"/>
        <outline val="0"/>
        <shadow val="0"/>
        <condense val="0"/>
        <color theme="1"/>
        <extend val="0"/>
        <sz val="11"/>
        <vertAlign val="baseline"/>
      </font>
      <numFmt numFmtId="0" formatCode="General"/>
      <fill>
        <patternFill>
          <fgColor theme="0" tint="-0.1499984740745262"/>
          <bgColor auto="1"/>
        </patternFill>
      </fill>
      <alignment horizontal="left" vertical="bottom"/>
    </dxf>
    <dxf>
      <fill>
        <patternFill>
          <fgColor indexed="64"/>
          <bgColor auto="1"/>
        </patternFill>
      </fill>
    </dxf>
    <dxf>
      <fill>
        <patternFill>
          <bgColor auto="1"/>
        </patternFill>
      </fill>
    </dxf>
    <dxf>
      <font>
        <name val="Helvetica"/>
        <family val="2"/>
        <strike val="0"/>
        <outline val="0"/>
        <shadow val="0"/>
        <color auto="1"/>
        <vertAlign val="baseline"/>
      </font>
      <fill>
        <patternFill patternType="solid">
          <fgColor indexed="64"/>
          <bgColor theme="2" tint="-0.09997863704336681"/>
        </patternFill>
      </fill>
    </dxf>
    <dxf>
      <fill>
        <patternFill>
          <bgColor rgb="FFFF2600"/>
        </patternFill>
      </fill>
    </dxf>
    <dxf>
      <fill>
        <patternFill>
          <bgColor rgb="FFFF2600"/>
        </patternFill>
      </fill>
    </dxf>
    <dxf>
      <font>
        <b val="1"/>
      </font>
      <fill>
        <patternFill>
          <bgColor theme="8" tint="0.5999633777886288"/>
        </patternFill>
      </fill>
    </dxf>
    <dxf>
      <font>
        <b val="1"/>
      </font>
      <fill>
        <patternFill>
          <bgColor theme="4" tint="0.3999450666829432"/>
        </patternFill>
      </fill>
    </dxf>
    <dxf>
      <font>
        <b val="1"/>
      </font>
      <fill>
        <patternFill>
          <bgColor theme="9" tint="0.5999633777886288"/>
        </patternFill>
      </fill>
    </dxf>
    <dxf>
      <font>
        <b val="1"/>
      </font>
      <fill>
        <patternFill>
          <bgColor theme="9"/>
        </patternFill>
      </fill>
    </dxf>
    <dxf>
      <font/>
      <fill>
        <patternFill>
          <bgColor rgb="FFFFE7DB"/>
        </patternFill>
      </fill>
    </dxf>
    <dxf>
      <font>
        <b val="1"/>
      </font>
      <fill>
        <patternFill>
          <bgColor rgb="FFFFB9AC"/>
        </patternFill>
      </fill>
    </dxf>
    <dxf>
      <font>
        <b val="1"/>
      </font>
      <fill>
        <patternFill>
          <bgColor rgb="FFFF7E79"/>
        </patternFill>
      </fill>
    </dxf>
    <dxf>
      <numFmt numFmtId="19" formatCode="dd/mm/yyyy"/>
    </dxf>
    <dxf>
      <numFmt numFmtId="19" formatCode="dd/mm/yyyy"/>
    </dxf>
    <dxf>
      <font>
        <b val="1"/>
      </font>
      <fill>
        <patternFill>
          <bgColor rgb="FFFF816E"/>
        </patternFill>
      </fill>
    </dxf>
    <dxf>
      <font>
        <b val="1"/>
      </font>
      <fill>
        <patternFill>
          <bgColor theme="8" tint="0.5999633777886288"/>
        </patternFill>
      </fill>
    </dxf>
    <dxf>
      <font>
        <b val="1"/>
      </font>
      <fill>
        <patternFill>
          <bgColor theme="4" tint="0.3999450666829432"/>
        </patternFill>
      </fill>
    </dxf>
    <dxf>
      <font>
        <b val="1"/>
      </font>
      <fill>
        <patternFill>
          <bgColor theme="9" tint="0.5999633777886288"/>
        </patternFill>
      </fill>
    </dxf>
    <dxf>
      <font>
        <b val="1"/>
      </font>
      <fill>
        <patternFill>
          <bgColor rgb="FFFFE1DC"/>
        </patternFill>
      </fill>
    </dxf>
    <dxf>
      <font>
        <b val="1"/>
      </font>
      <fill>
        <patternFill>
          <bgColor rgb="FF649D40"/>
        </patternFill>
      </fill>
    </dxf>
    <dxf>
      <fill>
        <patternFill>
          <bgColor rgb="FFFF2600"/>
        </patternFill>
      </fill>
    </dxf>
    <dxf>
      <fill>
        <patternFill>
          <bgColor rgb="FFFF2600"/>
        </patternFill>
      </fill>
    </dxf>
    <dxf>
      <numFmt numFmtId="19" formatCode="dd/mm/yyyy"/>
    </dxf>
    <dxf>
      <numFmt numFmtId="19" formatCode="dd/mm/yyyy"/>
    </dxf>
    <dxf>
      <numFmt numFmtId="19" formatCode="dd/mm/yyyy"/>
    </dxf>
    <dxf>
      <numFmt numFmtId="19" formatCode="dd/mm/yyyy"/>
    </dxf>
    <dxf>
      <alignment horizontal="left"/>
    </dxf>
    <dxf>
      <alignment horizontal="right"/>
    </dxf>
    <dxf>
      <font>
        <b val="1"/>
      </font>
    </dxf>
    <dxf>
      <alignment horizontal="left"/>
    </dxf>
    <dxf>
      <alignment horizontal="right"/>
    </dxf>
    <dxf>
      <font>
        <b val="1"/>
      </font>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pivotCacheDefinition" Target="/xl/pivotCache/pivotCacheDefinition1.xml" Id="rId13"/><Relationship Type="http://schemas.openxmlformats.org/officeDocument/2006/relationships/pivotCacheDefinition" Target="/xl/pivotCache/pivotCacheDefinition2.xml" Id="rId14"/><Relationship Type="http://schemas.openxmlformats.org/officeDocument/2006/relationships/styles" Target="styles.xml" Id="rId15"/><Relationship Type="http://schemas.openxmlformats.org/officeDocument/2006/relationships/theme" Target="theme/theme1.xml" Id="rId16"/></Relationships>
</file>

<file path=xl/comments/comment1.xml><?xml version="1.0" encoding="utf-8"?>
<comments xmlns="http://schemas.openxmlformats.org/spreadsheetml/2006/main">
  <authors>
    <author>tc={8E10473E-3E59-0F48-BD93-BD4664A7AB7B}</author>
    <author>tc={4EF0141C-EC7F-FC49-BE3C-1D33C761B88A}</author>
    <author>tc={69050EFB-A63C-534A-B019-A72B23C644D9}</author>
    <author>tc={BD537817-D9AF-7541-9BB3-C4C3C29BD5B6}</author>
    <author>tc={6B9C2F49-6F0A-714C-B1B9-851A251EF35E}</author>
    <author>tc={1A231A96-19D4-1440-ABB1-F4C3D8FC3EBD}</author>
    <author>tc={841BB2D6-7248-124C-B7EF-E9B897F11E95}</author>
    <author>tc={56A9A524-87F3-E94B-9B3B-AD3E0F47DCD1}</author>
    <author>tc={6707DB71-2373-F047-ACED-812418B07743}</author>
    <author>tc={8905BCD2-B0E4-FC4E-A8D7-5747141389D6}</author>
    <author>tc={876E3443-2C4A-E448-AB69-F9BEED79069B}</author>
    <author>tc={700BF8A6-903D-084F-B953-2B9FFE090A1F}</author>
    <author>tc={3F499599-DD8B-8B4F-88AD-371A116B1AF0}</author>
    <author>tc={D0805EEC-19F1-D240-9C21-30AFD4B5931C}</author>
    <author>tc={BD9F014C-341D-3C44-8918-AD5742E24CF8}</author>
  </authors>
  <commentList>
    <comment ref="BR3" authorId="0" shapeId="0">
      <text>
        <t>[Threaded comment]
Your version of Excel allows you to read this threaded comment; however, any edits to it will get removed if the file is opened in a newer version of Excel. Learn more: https://go.microsoft.com/fwlink/?linkid=870924
Comment:
    Bruttopreis (Formel)</t>
      </text>
    </comment>
    <comment ref="BS3" authorId="1" shapeId="0">
      <text>
        <t>[Threaded comment]
Your version of Excel allows you to read this threaded comment; however, any edits to it will get removed if the file is opened in a newer version of Excel. Learn more: https://go.microsoft.com/fwlink/?linkid=870924
Comment:
    Rabatt gem. Papiervertrag</t>
      </text>
    </comment>
    <comment ref="BT3" authorId="2" shapeId="0">
      <text>
        <t>[Threaded comment]
Your version of Excel allows you to read this threaded comment; however, any edits to it will get removed if the file is opened in a newer version of Excel. Learn more: https://go.microsoft.com/fwlink/?linkid=870924
Comment:
    Lärmbonus gem. Papiervertrag</t>
      </text>
    </comment>
    <comment ref="BV3" authorId="3" shapeId="0">
      <text>
        <t>[Threaded comment]
Your version of Excel allows you to read this threaded comment; however, any edits to it will get removed if the file is opened in a newer version of Excel. Learn more: https://go.microsoft.com/fwlink/?linkid=870924
Comment:
    Discount Daily (Formel)
Wenn mietfreie Tage vereinbart, wird Discount berechenet, ansonsten 0</t>
      </text>
    </comment>
    <comment ref="BW3" authorId="4" shapeId="0">
      <text>
        <t>[Threaded comment]
Your version of Excel allows you to read this threaded comment; however, any edits to it will get removed if the file is opened in a newer version of Excel. Learn more: https://go.microsoft.com/fwlink/?linkid=870924
Comment:
    Nettopreis (Formel)</t>
      </text>
    </comment>
    <comment ref="BY3" authorId="5" shapeId="0">
      <text>
        <t>[Threaded comment]
Your version of Excel allows you to read this threaded comment; however, any edits to it will get removed if the file is opened in a newer version of Excel. Learn more: https://go.microsoft.com/fwlink/?linkid=870924
Comment:
    Nur bei Base Lease: Radsatzpauschale gem. Papiervertrag</t>
      </text>
    </comment>
    <comment ref="BZ3" authorId="6" shapeId="0">
      <text>
        <t>[Threaded comment]
Your version of Excel allows you to read this threaded comment; however, any edits to it will get removed if the file is opened in a newer version of Excel. Learn more: https://go.microsoft.com/fwlink/?linkid=870924
Comment:
    Nur bei PAYG: Wheelset PAYG per km gem. Papiervertrag</t>
      </text>
    </comment>
    <comment ref="CA3" authorId="7" shapeId="0">
      <text>
        <t>[Threaded comment]
Your version of Excel allows you to read this threaded comment; however, any edits to it will get removed if the file is opened in a newer version of Excel. Learn more: https://go.microsoft.com/fwlink/?linkid=870924
Comment:
    Excess mileage gem. Papiervertrag</t>
      </text>
    </comment>
    <comment ref="CB3" authorId="8" shapeId="0">
      <text>
        <t>[Threaded comment]
Your version of Excel allows you to read this threaded comment; however, any edits to it will get removed if the file is opened in a newer version of Excel. Learn more: https://go.microsoft.com/fwlink/?linkid=870924
Comment:
    Cost Base Lease Plus aus Pricing Policy
Reply:
    RR Base Lease Plus (Zeile 36) in LOA</t>
      </text>
    </comment>
    <comment ref="CE3" authorId="9" shapeId="0">
      <text>
        <t>[Threaded comment]
Your version of Excel allows you to read this threaded comment; however, any edits to it will get removed if the file is opened in a newer version of Excel. Learn more: https://go.microsoft.com/fwlink/?linkid=870924
Comment:
    Cost Comfort Lease aus Pricing Policy
Reply:
    RR Comfort Lease (Zeile 37) in LOA</t>
      </text>
    </comment>
    <comment ref="CH3" authorId="10" shapeId="0">
      <text>
        <t>[Threaded comment]
Your version of Excel allows you to read this threaded comment; however, any edits to it will get removed if the file is opened in a newer version of Excel. Learn more: https://go.microsoft.com/fwlink/?linkid=870924
Comment:
    Cost Comfort Lease aus Pricing Policy
Reply:
    RR Base Lease (Zeile 35) in LOA</t>
      </text>
    </comment>
    <comment ref="CL3" authorId="11" shapeId="0">
      <text>
        <t>[Threaded comment]
Your version of Excel allows you to read this threaded comment; however, any edits to it will get removed if the file is opened in a newer version of Excel. Learn more: https://go.microsoft.com/fwlink/?linkid=870924
Comment:
    Taucht hauptsächlich in Italien auf =&gt; gem. Papiervertrag</t>
      </text>
    </comment>
    <comment ref="CN3" authorId="12" shapeId="0">
      <text>
        <t>[Threaded comment]
Your version of Excel allows you to read this threaded comment; however, any edits to it will get removed if the file is opened in a newer version of Excel. Learn more: https://go.microsoft.com/fwlink/?linkid=870924
Comment:
    Calc Base Lease Gross EUR aus Initial hartkodiert übernehmen
Reply:
    Sobald Vertrag verlängert wurde, kann der Calc Base Lease Gross Initial (Freeze) (hartkodiert) vom Calc Base Lease Gross EUR (Formel) abweichen</t>
      </text>
    </comment>
    <comment ref="CP3" authorId="13" shapeId="0">
      <text>
        <t>[Threaded comment]
Your version of Excel allows you to read this threaded comment; however, any edits to it will get removed if the file is opened in a newer version of Excel. Learn more: https://go.microsoft.com/fwlink/?linkid=870924
Comment:
    Prozent gem. Papiervertrag in Formel eingeben, sofern vereinbart</t>
      </text>
    </comment>
    <comment ref="CQ3" authorId="14" shapeId="0">
      <text>
        <t>[Threaded comment]
Your version of Excel allows you to read this threaded comment; however, any edits to it will get removed if the file is opened in a newer version of Excel. Learn more: https://go.microsoft.com/fwlink/?linkid=870924
Comment:
    Yes / No eingeben</t>
      </text>
    </comment>
  </commentList>
</comments>
</file>

<file path=xl/pivotCache/_rels/pivotCacheDefinition1.xml.rels><Relationships xmlns="http://schemas.openxmlformats.org/package/2006/relationships"><Relationship Type="http://schemas.openxmlformats.org/officeDocument/2006/relationships/pivotCacheRecords" Target="/xl/pivotCache/pivotCacheRecords1.xml" Id="rId1"/></Relationships>
</file>

<file path=xl/pivotCache/_rels/pivotCacheDefinition2.xml.rels><Relationships xmlns="http://schemas.openxmlformats.org/package/2006/relationships"><Relationship Type="http://schemas.openxmlformats.org/officeDocument/2006/relationships/pivotCacheRecords" Target="/xl/pivotCache/pivotCacheRecords1.xml" Id="rId1"/></Relationships>
</file>

<file path=xl/pivotCache/pivotCacheDefinition1.xml><?xml version="1.0" encoding="utf-8"?>
<pivotCacheDefinition xmlns:r="http://schemas.openxmlformats.org/officeDocument/2006/relationships" xmlns="http://schemas.openxmlformats.org/spreadsheetml/2006/main" refreshOnLoad="1" refreshedBy="Excel Services" refreshedDate="46076.46812777778" createdVersion="8" refreshedVersion="8" minRefreshableVersion="3" recordCount="220" r:id="rId1">
  <cacheSource type="worksheet">
    <worksheetSource name="Active_PAYG_Contracts"/>
  </cacheSource>
  <cacheFields count="37">
    <cacheField name="Contract Number M3" uniqueList="1" numFmtId="0" sqlType="0" hierarchy="0" level="0" databaseField="1">
      <sharedItems count="0"/>
    </cacheField>
    <cacheField name="Contract Number Customer" uniqueList="1" numFmtId="0" sqlType="0" hierarchy="0" level="0" databaseField="1">
      <sharedItems count="33">
        <s v="2025-0019"/>
        <s v="2025-0007"/>
        <s v="2023-0040"/>
        <s v="2024-0018"/>
        <s v="2025-0042"/>
        <s v="2025-0034"/>
        <s v="2025-0004"/>
        <s v="2025-0030"/>
        <s v="2025-0025"/>
        <s v="2025-0026"/>
        <s v="2023-0039"/>
        <s v="2024-0029"/>
        <s v="2025-0014"/>
        <s v="2025-0015"/>
        <s v="2024-0011" u="1"/>
        <s v="2024-0043" u="1"/>
        <s v="2022-0027" u="1"/>
        <s v="2024-0026" u="1"/>
        <s v="2025-0003" u="1"/>
        <s v="2022-0004" u="1"/>
        <s v="2024-0038" u="1"/>
        <s v="2021-0021" u="1"/>
        <s v="2024-0041" u="1"/>
        <s v="2021-0004" u="1"/>
        <s v="2023-0020" u="1"/>
        <s v="2024-0025" u="1"/>
        <s v="2020-0003" u="1"/>
        <s v="2020-0004" u="1"/>
        <s v="2023-0025" u="1"/>
        <s v="2023-0024" u="1"/>
        <s v="2023-0018" u="1"/>
        <s v="2022-0024N" u="1"/>
        <s v="2023-0013" u="1"/>
      </sharedItems>
    </cacheField>
    <cacheField name="Wagon Number" uniqueList="1" numFmtId="0" sqlType="0" hierarchy="0" level="0" databaseField="1">
      <sharedItems count="0"/>
    </cacheField>
    <cacheField name="Customer" uniqueList="1" numFmtId="0" sqlType="0" hierarchy="0" level="0" databaseField="1">
      <sharedItems count="16">
        <s v="G.T.S. Rail S.p.a."/>
        <s v="LION Logistics GmbH"/>
        <s v="LTE Logistik- und Transport GmbH"/>
        <s v="Martin Tolksdorf Logistics GmbH"/>
        <s v="Mindener Kreisbahnen GmbH"/>
        <s v="NAVILAND CARGO SAS"/>
        <s v="Necoss GmbH"/>
        <s v="Rail Cargo Austria AG"/>
        <s v="Sangritana SpA"/>
        <s v="Weco Rail GmbH"/>
        <s v="CargoBeamer intermodal op. GmbH" u="1"/>
        <s v="Railport Brück GmbH" u="1"/>
        <s v="SBB Cargo AG" u="1"/>
        <s v="Eurorail NV/SA" u="1"/>
        <s v="Dortmunder Eisenbahn GmbH" u="1"/>
        <s v="Contargo Rail Services GmbH" u="1"/>
      </sharedItems>
    </cacheField>
    <cacheField name="Sales Manager" uniqueList="1" numFmtId="0" sqlType="0" hierarchy="0" level="0" databaseField="1">
      <sharedItems count="0"/>
    </cacheField>
    <cacheField name="Wagon Type" uniqueList="1" numFmtId="0" sqlType="0" hierarchy="0" level="0" databaseField="1">
      <sharedItems count="5">
        <s v="80' 6-A CW"/>
        <s v="DPW"/>
        <s v="60' CW"/>
        <s v="90' CW"/>
        <s v="80' 4-A CW" u="1"/>
      </sharedItems>
    </cacheField>
    <cacheField name="Wagon Quantity Actual" uniqueList="1" numFmtId="0" sqlType="0" hierarchy="0" level="0" databaseField="1">
      <sharedItems count="0" containsInteger="1" containsNumber="1" containsSemiMixedTypes="0" containsString="0" minValue="1" maxValue="1"/>
    </cacheField>
    <cacheField name="Contract Flex" uniqueList="1" numFmtId="0" sqlType="0" hierarchy="0" level="0" databaseField="1">
      <sharedItems count="2">
        <s v="PAYG"/>
        <s v="PAYG-Abrg"/>
      </sharedItems>
    </cacheField>
    <cacheField name="Flex StartDate" uniqueList="1" numFmtId="14" sqlType="0" hierarchy="0" level="0" databaseField="1">
      <sharedItems count="20" containsDate="1" containsNonDate="0" containsSemiMixedTypes="0" containsString="0" minDate="2023-04-04T00:00:00" maxDate="2026-02-17T00:00:00">
        <d v="2025-11-01T00:00:00"/>
        <d v="2024-12-01T00:00:00"/>
        <d v="2025-08-11T00:00:00"/>
        <d v="2026-01-01T00:00:00"/>
        <d v="2026-02-16T00:00:00"/>
        <d v="2025-12-01T00:00:00"/>
        <d v="2025-03-15T00:00:00"/>
        <d v="2025-10-01T00:00:00"/>
        <d v="2025-01-01T00:00:00"/>
        <d v="2024-08-01T00:00:00"/>
        <d v="2024-04-01T00:00:00" u="1"/>
        <d v="2025-09-01T00:00:00" u="1"/>
        <d v="2023-04-04T00:00:00" u="1"/>
        <d v="2025-02-21T00:00:00" u="1"/>
        <d v="2024-06-01T00:00:00" u="1"/>
        <d v="2025-02-01T00:00:00" u="1"/>
        <d v="2025-02-19T00:00:00" u="1"/>
        <d v="2025-04-01T00:00:00" u="1"/>
        <d v="2023-07-14T00:00:00" u="1"/>
        <d v="2023-07-20T00:00:00" u="1"/>
      </sharedItems>
      <fieldGroup par="33"/>
    </cacheField>
    <cacheField name="Flex EndDate" uniqueList="1" numFmtId="14" sqlType="0" hierarchy="0" level="0" databaseField="1">
      <sharedItems count="21" containsDate="1" containsNonDate="0" containsSemiMixedTypes="0" containsString="0" minDate="2025-04-30T00:00:00" maxDate="2100-01-01T00:00:00">
        <d v="2026-10-31T00:00:00"/>
        <d v="2026-12-31T00:00:00"/>
        <d v="2026-08-16T00:00:00"/>
        <d v="2026-03-14T00:00:00"/>
        <d v="2027-11-30T00:00:00"/>
        <d v="2026-03-31T00:00:00"/>
        <d v="2026-01-31T00:00:00"/>
        <d v="2026-07-31T00:00:00"/>
        <d v="2026-01-01T00:00:00" u="1"/>
        <d v="2025-12-31T00:00:00" u="1"/>
        <d v="2099-12-31T00:00:00" u="1"/>
        <d v="2026-02-28T00:00:00" u="1"/>
        <d v="2025-10-20T00:00:00" u="1"/>
        <d v="2025-09-30T00:00:00" u="1"/>
        <d v="2025-11-30T00:00:00" u="1"/>
        <d v="2025-08-31T00:00:00" u="1"/>
        <d v="2025-08-21T00:00:00" u="1"/>
        <d v="2025-07-31T00:00:00" u="1"/>
        <d v="2025-06-19T00:00:00" u="1"/>
        <d v="2025-06-30T00:00:00" u="1"/>
        <d v="2025-04-30T00:00:00" u="1"/>
      </sharedItems>
      <fieldGroup par="36"/>
    </cacheField>
    <cacheField name="Contract Status" uniqueList="1" numFmtId="0" sqlType="0" hierarchy="0" level="0" databaseField="1">
      <sharedItems count="6">
        <s v="run_initial"/>
        <s v="run_prolonged"/>
        <s v="plan_deliver_fleet"/>
        <s v="run_initial_fixed_duration"/>
        <s v="terminated_duly" u="1"/>
        <s v="ended" u="1"/>
      </sharedItems>
    </cacheField>
    <cacheField name="Contract Remarks" uniqueList="1" numFmtId="0" sqlType="0" hierarchy="0" level="0" databaseField="1">
      <sharedItems count="0" containsBlank="1" containsNonDate="0" containsString="0"/>
    </cacheField>
    <cacheField name="Rental StartDate" uniqueList="1" numFmtId="14" sqlType="0" hierarchy="0" level="0" databaseField="1">
      <sharedItems count="0" containsDate="1" containsNonDate="0" containsSemiMixedTypes="0" containsString="0" minDate="2024-02-25T00:00:00" maxDate="2026-02-17T00:00:00"/>
    </cacheField>
    <cacheField name="Rental EndDate" uniqueList="1" numFmtId="14" sqlType="0" hierarchy="0" level="0" databaseField="1">
      <sharedItems count="0" containsDate="1" containsNonDate="0" containsSemiMixedTypes="0" containsString="0" minDate="2025-12-31T00:00:00" maxDate="2028-01-01T00:00:00"/>
    </cacheField>
    <cacheField name="Contract EndDate Actual" uniqueList="1" numFmtId="14" sqlType="0" hierarchy="0" level="0" databaseField="1">
      <sharedItems count="0" containsDate="1" containsNonDate="0" containsSemiMixedTypes="0" containsString="0" minDate="2025-12-31T00:00:00" maxDate="2028-01-01T00:00:00"/>
    </cacheField>
    <cacheField name="Termination Reason Category" uniqueList="1" numFmtId="0" sqlType="0" hierarchy="0" level="0" databaseField="1">
      <sharedItems count="0" containsBlank="1" containsNonDate="0" containsString="0"/>
    </cacheField>
    <cacheField name="Termination Reason Remark" uniqueList="1" numFmtId="0" sqlType="0" hierarchy="0" level="0" databaseField="1">
      <sharedItems count="0" containsBlank="1" containsNonDate="0" containsString="0"/>
    </cacheField>
    <cacheField name="Early Termination Category" uniqueList="1" numFmtId="0" sqlType="0" hierarchy="0" level="0" databaseField="1">
      <sharedItems count="4">
        <s v="with as-of date"/>
        <s v="n.a."/>
        <s v="with cut-off date"/>
        <s v="TEMPLATE" u="1"/>
      </sharedItems>
    </cacheField>
    <cacheField name="Early Termination cut-off date1" uniqueList="1" numFmtId="14" sqlType="0" hierarchy="0" level="0" databaseField="1">
      <sharedItems count="26" containsBlank="1" containsDate="1" containsNonDate="0" containsString="0" minDate="1899-12-30T00:00:00" maxDate="2026-08-17T00:00:00">
        <d v="2025-12-01T00:00:00"/>
        <d v="2024-12-01T00:00:00"/>
        <m/>
        <d v="2026-08-16T00:00:00"/>
        <d v="2026-01-01T00:00:00"/>
        <d v="2025-10-30T00:00:00"/>
        <d v="2025-01-01T00:00:00"/>
        <d v="2024-04-01T00:00:00" u="1"/>
        <d v="2024-08-01T00:00:00" u="1"/>
        <d v="2026-04-16T00:00:00" u="1"/>
        <d v="2023-01-31T00:00:00" u="1"/>
        <d v="1899-12-30T00:00:00" u="1"/>
        <d v="2025-08-20T00:00:00" u="1"/>
        <d v="2025-09-30T00:00:00" u="1"/>
        <d v="2025-11-30T00:00:00" u="1"/>
        <d v="2025-12-31T00:00:00" u="1"/>
        <d v="2025-02-01T00:00:00" u="1"/>
        <d v="2023-07-14T00:00:00" u="1"/>
        <d v="2023-07-29T00:00:00" u="1"/>
        <d v="2024-03-31T00:00:00" u="1"/>
        <d v="2025-09-01T00:00:00" u="1"/>
        <d v="2025-12-14T00:00:00" u="1"/>
        <d v="2025-12-17T00:00:00" u="1"/>
        <d v="2025-03-31T00:00:00" u="1"/>
        <d v="2024-06-01T00:00:00" u="1"/>
        <d v="2023-07-15T00:00:00" u="1"/>
      </sharedItems>
    </cacheField>
    <cacheField name="Early Termination cut-off date2" uniqueList="1" numFmtId="14" sqlType="0" hierarchy="0" level="0" databaseField="1">
      <sharedItems count="0" containsBlank="1" containsDate="1" containsNonDate="0" containsString="0" minDate="2026-12-31T00:00:00" maxDate="2027-01-01T00:00:00"/>
    </cacheField>
    <cacheField name="Early Termination Notice Period Mths" uniqueList="1" numFmtId="0" sqlType="0" hierarchy="0" level="0" databaseField="1">
      <sharedItems count="5" containsInteger="1" containsNumber="1" containsSemiMixedTypes="0" containsString="0" minValue="0" maxValue="99">
        <n v="1"/>
        <n v="0"/>
        <n v="2"/>
        <n v="99" u="1"/>
        <n v="3" u="1"/>
      </sharedItems>
    </cacheField>
    <cacheField name="Duly Termination Notice Period Mths" uniqueList="1" numFmtId="0" sqlType="0" hierarchy="0" level="0" databaseField="1">
      <sharedItems count="0" containsInteger="1" containsNumber="1" containsSemiMixedTypes="0" containsString="0" minValue="0" maxValue="3"/>
    </cacheField>
    <cacheField name="Next possible TermDate various options" uniqueList="1" numFmtId="14" sqlType="0" hierarchy="0" level="0" databaseField="1">
      <sharedItems count="0" containsBlank="1" containsNonDate="0" containsString="0"/>
    </cacheField>
    <cacheField name="NoticeDateCalc" uniqueList="1" numFmtId="14" sqlType="0" hierarchy="0" level="0" databaseField="1">
      <sharedItems count="51" containsDate="1" containsNonDate="0" containsSemiMixedTypes="0" containsString="0" minDate="1899-12-30T00:00:00" maxDate="2027-11-29T00:00:00">
        <d v="2026-01-31T00:00:00"/>
        <d v="2026-09-30T00:00:00"/>
        <d v="2024-01-01T00:00:00"/>
        <d v="2026-06-16T00:00:00"/>
        <d v="2026-02-14T00:00:00"/>
        <d v="2026-04-30T00:00:00"/>
        <d v="2025-09-30T00:00:00" u="1"/>
        <d v="2025-12-31T00:00:00" u="1"/>
        <d v="2027-09-30T00:00:00" u="1"/>
        <d v="2027-05-31T00:00:00" u="1"/>
        <d v="2025-11-30T00:00:00" u="1"/>
        <d v="2026-11-30T00:00:00" u="1"/>
        <d v="2027-10-30T00:00:00" u="1"/>
        <d v="2026-03-31T00:00:00" u="1"/>
        <d v="2018-09-30T00:00:00" u="1"/>
        <d v="2025-12-01T00:00:00" u="1"/>
        <d v="2025-10-01T00:00:00" u="1"/>
        <d v="2026-02-28T00:00:00" u="1"/>
        <d v="2017-12-31T00:00:00" u="1"/>
        <d v="2025-10-31T00:00:00" u="1"/>
        <d v="2027-11-28T00:00:00" u="1"/>
        <d v="2026-01-20T00:00:00" u="1"/>
        <d v="2026-06-30T00:00:00" u="1"/>
        <d v="2025-11-20T00:00:00" u="1"/>
        <d v="2025-10-30T00:00:00" u="1"/>
        <d v="2025-08-31T00:00:00" u="1"/>
        <d v="2025-08-30T00:00:00" u="1"/>
        <d v="2026-05-31T00:00:00" u="1"/>
        <d v="2026-05-30T00:00:00" u="1"/>
        <d v="2025-07-31T00:00:00" u="1"/>
        <d v="2025-06-30T00:00:00" u="1"/>
        <d v="2025-07-20T00:00:00" u="1"/>
        <d v="2026-03-30T00:00:00" u="1"/>
        <d v="2025-05-31T00:00:00" u="1"/>
        <d v="2025-04-30T00:00:00" u="1"/>
        <d v="2025-03-30T00:00:00" u="1"/>
        <d v="1899-12-30T00:00:00" u="1"/>
        <d v="2025-08-01T00:00:00" u="1"/>
        <d v="2017-09-30T00:00:00" u="1"/>
        <d v="2025-03-31T00:00:00" u="1"/>
        <d v="2025-09-14T00:00:00" u="1"/>
        <d v="2025-10-19T00:00:00" u="1"/>
        <d v="2024-10-31T00:00:00" u="1"/>
        <d v="2025-09-17T00:00:00" u="1"/>
        <d v="2025-01-30T00:00:00" u="1"/>
        <d v="2025-03-16T00:00:00" u="1"/>
        <d v="2025-11-28T00:00:00" u="1"/>
        <d v="2025-02-28T00:00:00" u="1"/>
        <d v="2024-12-31T00:00:00" u="1"/>
        <d v="2025-02-16T00:00:00" u="1"/>
        <d v="2025-01-31T00:00:00" u="1"/>
      </sharedItems>
    </cacheField>
    <cacheField name="Call Option Lessee" uniqueList="1" numFmtId="0" sqlType="0" hierarchy="0" level="0" databaseField="1">
      <sharedItems count="0" containsBlank="1" containsNonDate="0" containsString="0"/>
    </cacheField>
    <cacheField name="Renewal Process StartDate" uniqueList="1" numFmtId="0" sqlType="0" hierarchy="0" level="0" databaseField="1">
      <sharedItems count="0" containsInteger="1" containsNumber="1" containsSemiMixedTypes="0" containsString="0" minValue="45928" maxValue="46234"/>
    </cacheField>
    <cacheField name="Renewal Process Status" uniqueList="1" numFmtId="0" sqlType="0" hierarchy="0" level="0" databaseField="1">
      <sharedItems count="0" containsBlank="1" containsNonDate="0" containsString="0"/>
    </cacheField>
    <cacheField name="Contract Mileage" uniqueList="1" numFmtId="0" sqlType="0" hierarchy="0" level="0" databaseField="1">
      <sharedItems count="0" containsInteger="1" containsNumber="1" containsSemiMixedTypes="0" containsString="0" minValue="50000" maxValue="200000"/>
    </cacheField>
    <cacheField name="Currency" uniqueList="1" numFmtId="0" sqlType="0" hierarchy="0" level="0" databaseField="1">
      <sharedItems count="0"/>
    </cacheField>
    <cacheField name="Lease Rate EUR" uniqueList="1" numFmtId="0" sqlType="0" hierarchy="0" level="0" databaseField="1">
      <sharedItems count="0" containsNumber="1" containsSemiMixedTypes="0" containsString="0" minValue="26.7" maxValue="78.87"/>
    </cacheField>
    <cacheField name="Lease Payment EUR" uniqueList="1" numFmtId="0" sqlType="0" hierarchy="0" level="0" databaseField="1">
      <sharedItems count="0" containsNumber="1" containsSemiMixedTypes="0" containsString="0" minValue="19.15" maxValue="62.85"/>
    </cacheField>
    <cacheField name="Months (Flex StartDate)" uniqueList="1" numFmtId="0" sqlType="0" hierarchy="0" level="0" databaseField="0">
      <fieldGroup base="8">
        <rangePr autoStart="1" autoEnd="1" groupBy="months" startDate="2024-08-01T00:00:00" endDate="2026-02-17T00:00:00" groupInterval="1"/>
        <groupItems count="14">
          <s v="&lt;01.08.2024"/>
          <s v="Jan"/>
          <s v="Feb"/>
          <s v="Mrz"/>
          <s v="Apr"/>
          <s v="Mai"/>
          <s v="Jun"/>
          <s v="Jul"/>
          <s v="Aug"/>
          <s v="Sep"/>
          <s v="Okt"/>
          <s v="Nov"/>
          <s v="Dez"/>
          <s v="&gt;17.02.2026"/>
        </groupItems>
      </fieldGroup>
    </cacheField>
    <cacheField name="Quarters (Flex StartDate)" uniqueList="1" numFmtId="0" sqlType="0" hierarchy="0" level="0" databaseField="0">
      <fieldGroup base="8">
        <rangePr autoStart="1" autoEnd="1" groupBy="quarters" startDate="2024-08-01T00:00:00" endDate="2026-02-17T00:00:00" groupInterval="1"/>
        <groupItems count="6">
          <s v="&lt;01.08.2024"/>
          <s v="Qrtl1"/>
          <s v="Qrtl2"/>
          <s v="Qrtl3"/>
          <s v="Qrtl4"/>
          <s v="&gt;17.02.2026"/>
        </groupItems>
      </fieldGroup>
    </cacheField>
    <cacheField name="Years (Flex StartDate)" uniqueList="1" numFmtId="0" sqlType="0" hierarchy="0" level="0" databaseField="0">
      <fieldGroup base="8">
        <rangePr autoStart="1" autoEnd="1" groupBy="years" startDate="2024-08-01T00:00:00" endDate="2026-02-17T00:00:00" groupInterval="1"/>
        <groupItems count="5">
          <s v="&lt;01.08.2024"/>
          <s v="2024"/>
          <s v="2025"/>
          <s v="2026"/>
          <s v="&gt;17.02.2026"/>
        </groupItems>
      </fieldGroup>
    </cacheField>
    <cacheField name="Months (Flex EndDate)" uniqueList="1" numFmtId="0" sqlType="0" hierarchy="0" level="0" databaseField="0">
      <fieldGroup base="9">
        <rangePr autoStart="1" autoEnd="1" groupBy="months" startDate="2026-01-31T00:00:00" endDate="2027-12-01T00:00:00" groupInterval="1"/>
        <groupItems count="14">
          <s v="&lt;31.01.2026"/>
          <s v="Jan"/>
          <s v="Feb"/>
          <s v="Mrz"/>
          <s v="Apr"/>
          <s v="Mai"/>
          <s v="Jun"/>
          <s v="Jul"/>
          <s v="Aug"/>
          <s v="Sep"/>
          <s v="Okt"/>
          <s v="Nov"/>
          <s v="Dez"/>
          <s v="&gt;01.12.2027"/>
        </groupItems>
      </fieldGroup>
    </cacheField>
    <cacheField name="Quarters (Flex EndDate)" uniqueList="1" numFmtId="0" sqlType="0" hierarchy="0" level="0" databaseField="0">
      <fieldGroup base="9">
        <rangePr autoStart="1" autoEnd="1" groupBy="quarters" startDate="2026-01-31T00:00:00" endDate="2027-12-01T00:00:00" groupInterval="1"/>
        <groupItems count="6">
          <s v="&lt;31.01.2026"/>
          <s v="Qrtl1"/>
          <s v="Qrtl2"/>
          <s v="Qrtl3"/>
          <s v="Qrtl4"/>
          <s v="&gt;01.12.2027"/>
        </groupItems>
      </fieldGroup>
    </cacheField>
    <cacheField name="Years (Flex EndDate)" uniqueList="1" numFmtId="0" sqlType="0" hierarchy="0" level="0" databaseField="0">
      <fieldGroup base="9">
        <rangePr autoStart="1" autoEnd="1" groupBy="years" startDate="2026-01-31T00:00:00" endDate="2027-12-01T00:00:00" groupInterval="1"/>
        <groupItems count="4">
          <s v="&lt;31.01.2026"/>
          <s v="2026"/>
          <s v="2027"/>
          <s v="&gt;01.12.2027"/>
        </groupItems>
      </fieldGroup>
    </cacheField>
  </cacheFields>
</pivotCacheDefinition>
</file>

<file path=xl/pivotCache/pivotCacheDefinition2.xml><?xml version="1.0" encoding="utf-8"?>
<pivotCacheDefinition xmlns:r="http://schemas.openxmlformats.org/officeDocument/2006/relationships" xmlns="http://schemas.openxmlformats.org/spreadsheetml/2006/main" refreshOnLoad="1" refreshedBy="Excel Services" refreshedDate="46076.46812754629" createdVersion="8" refreshedVersion="8" minRefreshableVersion="3" recordCount="7478" r:id="rId1">
  <cacheSource type="worksheet">
    <worksheetSource name="CM"/>
  </cacheSource>
  <cacheFields count="96">
    <cacheField name="Remarks" uniqueList="1" numFmtId="0" sqlType="0" hierarchy="0" level="0" databaseField="1">
      <sharedItems count="0" containsBlank="1"/>
    </cacheField>
    <cacheField name="Contract Number M3" uniqueList="1" numFmtId="0" sqlType="0" hierarchy="0" level="0" databaseField="1">
      <sharedItems count="0" containsBlank="1"/>
    </cacheField>
    <cacheField name="Framecontract Number" uniqueList="1" numFmtId="0" sqlType="0" hierarchy="0" level="0" databaseField="1">
      <sharedItems count="0" containsBlank="1"/>
    </cacheField>
    <cacheField name="Contract Number Customer" uniqueList="1" numFmtId="0" sqlType="0" hierarchy="0" level="0" databaseField="1">
      <sharedItems count="188">
        <s v="2024-0022"/>
        <s v="2024-0042"/>
        <s v="2023-0006"/>
        <s v="2022-0010"/>
        <s v="2024-0010"/>
        <s v="2024-0044"/>
        <s v="2024-0003"/>
        <s v="2024-0004"/>
        <s v="2022-0001"/>
        <s v="2024-0001"/>
        <s v="2024-0035"/>
        <s v="2021-0002"/>
        <s v="2021-0034"/>
        <s v="2022-0022"/>
        <s v="2024-0011"/>
        <s v="2025-0009"/>
        <s v="2020-0003"/>
        <s v="2020-0004"/>
        <s v="2021-0013"/>
        <s v="2021-0014"/>
        <s v="2021-0015"/>
        <s v="2021-0016"/>
        <s v="2021-0017"/>
        <s v="2021-0018"/>
        <s v="2022-0007"/>
        <s v="2022-0008"/>
        <s v="2023-0017"/>
        <s v="2023-0025"/>
        <s v="2023-0024"/>
        <s v="2023-0018"/>
        <s v="2025-0023"/>
        <s v="2025-0017"/>
        <s v="2025-0016"/>
        <s v="2025-0032"/>
        <s v="2023-0004"/>
        <s v="2023-0028"/>
        <s v="2024-0024"/>
        <s v="2022-0025"/>
        <s v="2020-0006"/>
        <s v="2021-0010"/>
        <s v="2022-0017"/>
        <s v="2021-2420"/>
        <s v="2021-0019"/>
        <s v="2021-0004"/>
        <s v="2023-0020"/>
        <s v="2021-0001"/>
        <s v="2023-0002"/>
        <s v="2025-0005"/>
        <s v="2023-0008"/>
        <s v="2023-0007"/>
        <s v="2023-0026"/>
        <s v="2023-0026-1"/>
        <s v="2023-0035"/>
        <s v="2025-0006"/>
        <s v="2024-0009"/>
        <s v="2021-0012"/>
        <s v="2021-0023"/>
        <s v="2021-0024"/>
        <s v="2023-0011"/>
        <s v="2021-0031"/>
        <s v="2022-0002"/>
        <s v="2022-0029"/>
        <s v="2023-0030"/>
        <s v="2023-0031"/>
        <s v="2023-0027"/>
        <s v="2024-0039"/>
        <s v="2024-0038"/>
        <s v="2025-0013"/>
        <s v="2025-0019"/>
        <s v="2021-0007"/>
        <s v="2022-0019"/>
        <s v="2022-0020"/>
        <s v="2025-0044"/>
        <s v="2024-0023"/>
        <s v="2024-0033"/>
        <s v="2025-0018"/>
        <s v="2024-0036"/>
        <s v="2025-0038"/>
        <s v="2022-0005"/>
        <s v="2023-0012"/>
        <s v="2023-0033"/>
        <s v="2025-0012"/>
        <s v="2025-0027"/>
        <s v="2022-0016"/>
        <s v="2022-0004"/>
        <s v="2022-0021"/>
        <s v="2024-0002"/>
        <s v="2025-0007"/>
        <s v="2021-0006"/>
        <s v="2023-0040"/>
        <s v="2024-0012"/>
        <s v="2024-0018"/>
        <s v="2025-0042"/>
        <s v="2023-0003"/>
        <s v="2024-0006"/>
        <s v="2024-0005"/>
        <s v="2025-0003"/>
        <s v="2025-0034"/>
        <s v="2022-0018"/>
        <s v="2022-0024"/>
        <s v="2022-0024N"/>
        <s v="2025-0002"/>
        <s v="2025-0004"/>
        <s v="2024-0027"/>
        <s v="2025-0029"/>
        <s v="2025-0030"/>
        <s v="2021-0021"/>
        <s v="2023-0032"/>
        <s v="2024-0025"/>
        <s v="2025-0024"/>
        <s v="2025-0025"/>
        <s v="2021-0003"/>
        <s v="2021-0005"/>
        <s v="2021-0033"/>
        <s v="2022-0006"/>
        <s v="2023-0005"/>
        <s v="2023-0016"/>
        <s v="2023-0016-1"/>
        <s v="2024-0021"/>
        <s v="2024-0040"/>
        <s v="2022-0013"/>
        <s v="2022-0014"/>
        <s v="2024-0034"/>
        <s v="2024-0019"/>
        <s v="2025-0011"/>
        <s v="2024-0043"/>
        <s v="2021-0035"/>
        <s v="2021-0036"/>
        <s v="2022-0009"/>
        <s v="2022-0011"/>
        <s v="2022-0023"/>
        <s v="2022-0015"/>
        <s v="2023-0038"/>
        <s v="2024-0007"/>
        <s v="2023-0010"/>
        <s v="2024-0030"/>
        <s v="2025-0010"/>
        <s v="2024-0031"/>
        <s v="2025-0008"/>
        <s v="2025-0026"/>
        <s v="2021-0008"/>
        <s v="2021-0011"/>
        <s v="2022-0003"/>
        <s v="2024-0020"/>
        <s v="2024-0020-1"/>
        <s v="2022-0012"/>
        <s v="2020-0001"/>
        <s v="2021-0026"/>
        <s v="2021-0027"/>
        <s v="2021-0028"/>
        <s v="2021-0029"/>
        <s v="2021-0030"/>
        <s v="2023-0023"/>
        <s v="2023-0037"/>
        <s v="2023-0039"/>
        <s v="2023-0013"/>
        <s v="2024-0029"/>
        <s v="2021-0032"/>
        <s v="2022-0026"/>
        <s v="2022-0027"/>
        <s v="2025-0020"/>
        <s v="2021-0025"/>
        <s v="2023-0009"/>
        <s v="2024-0032"/>
        <s v="2024-0032N1"/>
        <s v="2025-0021"/>
        <s v="2022-0028"/>
        <s v="2022-0030"/>
        <s v="2023-0001"/>
        <s v="2023-0029"/>
        <s v="2025-0039"/>
        <s v="2023-0015"/>
        <s v="2023-0014"/>
        <s v="2024-0008"/>
        <s v="2024-0041"/>
        <s v="2025-0014"/>
        <s v="2025-0015"/>
        <s v="2025-0036"/>
        <s v="2025-0037"/>
        <s v="2021-0009"/>
        <s v="2023-0036"/>
        <s v="2025-0028"/>
        <s v="2023-0021"/>
        <s v="2023-0021-1"/>
        <e v="#N/A" u="1"/>
        <s v="2024-0026" u="1"/>
        <s v="2023-0040-1" u="1"/>
        <s v="2025-0099" u="1"/>
      </sharedItems>
    </cacheField>
    <cacheField name="Delivery Batch" uniqueList="1" numFmtId="0" sqlType="0" hierarchy="0" level="0" databaseField="1">
      <sharedItems count="0" containsBlank="1" containsInteger="1" containsNumber="1" containsString="0" minValue="1" maxValue="17"/>
    </cacheField>
    <cacheField name="Row Type" uniqueList="1" numFmtId="0" sqlType="0" hierarchy="0" level="0" databaseField="1">
      <sharedItems count="0"/>
    </cacheField>
    <cacheField name="Rentalposition M3" uniqueList="1" numFmtId="0" sqlType="0" hierarchy="0" level="0" databaseField="1">
      <sharedItems count="0" containsBlank="1" containsInteger="1" containsNumber="1" containsString="0" minValue="0" maxValue="500"/>
    </cacheField>
    <cacheField name="Wagon Number" uniqueList="1" numFmtId="0" sqlType="0" hierarchy="0" level="0" databaseField="1">
      <sharedItems count="0" containsBlank="1"/>
    </cacheField>
    <cacheField name="Customer" uniqueList="1" numFmtId="0" sqlType="0" hierarchy="0" level="0" databaseField="1">
      <sharedItems count="66">
        <s v="Agrolog SP.z.o.o"/>
        <s v="Alza Cargo Sp. z.o.o."/>
        <s v="Atir-Rail"/>
        <s v="Captrain Deutschland CargoWest GmbH"/>
        <s v="Captrain Italia S.r.l."/>
        <s v="Captrain Polska SP.z.o.o."/>
        <s v="CargoBeamer intermodal op. GmbH"/>
        <s v="Contargo Rail Services GmbH"/>
        <s v="CFL Cargo S.A."/>
        <s v="BLS Cargo AG"/>
        <s v="CTL  Logistics Sp. z o.o."/>
        <s v="DB Cargo AG"/>
        <s v="Deucon Chemielogistik GmbH"/>
        <s v="Dortmunder Eisenbahn GmbH"/>
        <s v="Duisport Agency GmbH"/>
        <s v="duisport logistics &amp; port services GmbH"/>
        <s v="EWG Rail Zrt."/>
        <s v="Grain Logistic Sp.z.o.o."/>
        <s v="Grampet Rail d.o.o."/>
        <s v="Grenland Rail AS"/>
        <s v="G.T.S.General Transport Services SpA"/>
        <s v="G.T.S. Rail S.p.a."/>
        <s v="Hupac Intermodal SA"/>
        <s v="Imerys Graphite &amp; Carbon Switzerland"/>
        <s v="Innofreight Transportlogistik GmbH"/>
        <s v="IPC Business GmbH"/>
        <s v="Kombiverkehr GmbH und Co. KG"/>
        <s v="Laude Smart Intermodal S.A."/>
        <s v="Lineas Asset 2 NV"/>
        <s v="LION Logistics GmbH"/>
        <s v="Logtainer s.r.l."/>
        <s v="LTE Logistik- und Transport GmbH"/>
        <s v="LTG Cargo Polska sp.z.o.o"/>
        <s v="Mars Logistics AS"/>
        <s v="Martin Tolksdorf Logistics GmbH"/>
        <s v="mvc services &amp; project management SR"/>
        <s v="Mindener Kreisbahnen GmbH"/>
        <s v="Naviland Cargo"/>
        <s v="NAVILAND CARGO SAS"/>
        <s v="Necoss GmbH"/>
        <s v="Nordliner GmbH"/>
        <s v="Oceanogate Italia SpA"/>
        <s v="PCC Intermodal S.A."/>
        <s v="Petrolsped Kft."/>
        <s v="Pimk Rail PLS"/>
        <s v="railCare AG"/>
        <s v="RAILDOX GmbH &amp; Co. KG"/>
        <s v="Railport Brück GmbH"/>
        <s v="Rail Cargo Austria AG"/>
        <s v="RheinCargo GmbH &amp; Co KG"/>
        <s v="Routier European Transport srl"/>
        <s v="RTB Cargo Netherlands B.V."/>
        <s v="Sangritana SpA"/>
        <s v="SBB Cargo AG"/>
        <s v="STORK Cargo GmbH"/>
        <s v="TIBER.CO. S.r.l."/>
        <s v="Thommen-Furler AG"/>
        <s v="Translogservice Sp.z.o.o"/>
        <s v="VA-KO Vagon Konteyner Mak. Muh."/>
        <s v="Weco Rail GmbH"/>
        <s v="WRS Widmer Rail Services AG"/>
        <s v="zigsXpress GmbH"/>
        <s v="Zaklad Inzynierli Kolejowej Sp.z.o.o"/>
        <e v="#N/A" u="1"/>
        <s v="STORK Umweltdienste GmbH" u="1"/>
        <s v="Eurorail NV/SA" u="1"/>
      </sharedItems>
    </cacheField>
    <cacheField name="Country" uniqueList="1" numFmtId="0" sqlType="0" hierarchy="0" level="0" databaseField="1">
      <sharedItems count="0" containsBlank="1"/>
    </cacheField>
    <cacheField name="Cluster" uniqueList="1" numFmtId="0" sqlType="0" hierarchy="0" level="0" databaseField="1">
      <sharedItems count="0" containsBlank="1"/>
    </cacheField>
    <cacheField name="Sales Manager" uniqueList="1" numFmtId="0" sqlType="0" hierarchy="0" level="0" databaseField="1">
      <sharedItems count="13">
        <s v="TNO"/>
        <s v="LSA"/>
        <s v="PFL"/>
        <s v="DME"/>
        <s v="BRI"/>
        <s v="WBA"/>
        <s v="RKR"/>
        <s v="TBO"/>
        <s v="IGA"/>
        <s v="HKL"/>
        <s v="MZI"/>
        <e v="#N/A" u="1"/>
        <s v="TEMPLATE" u="1"/>
      </sharedItems>
    </cacheField>
    <cacheField name="Wagon Type" uniqueList="1" numFmtId="0" sqlType="0" hierarchy="0" level="0" databaseField="1">
      <sharedItems count="12">
        <s v="60' CW"/>
        <s v="40' CW"/>
        <s v="DPW"/>
        <s v="80' 6-A CW"/>
        <s v="90' CW"/>
        <s v="80' 4-A CW"/>
        <s v="104' CW"/>
        <s v="60' Mobiler"/>
        <s v="EANOS_95"/>
        <e v="#N/A" u="1"/>
        <s v="l" u="1"/>
        <s v="TEMPLATE" u="1"/>
      </sharedItems>
    </cacheField>
    <cacheField name="Wagon Quantity Initial" uniqueList="1" numFmtId="0" sqlType="0" hierarchy="0" level="0" databaseField="1">
      <sharedItems count="0" containsBlank="1" containsInteger="1" containsNumber="1" containsString="0" minValue="0" maxValue="500"/>
    </cacheField>
    <cacheField name="Wagon Quantity Optional" uniqueList="1" numFmtId="0" sqlType="0" hierarchy="0" level="0" databaseField="1">
      <sharedItems count="0" containsBlank="1" containsNonDate="0" containsString="0"/>
    </cacheField>
    <cacheField name="Wagon Quantity Optional UntilDate" uniqueList="1" numFmtId="0" sqlType="0" hierarchy="0" level="0" databaseField="1">
      <sharedItems count="0" containsBlank="1" containsDate="1" containsNonDate="0" containsString="0" minDate="2024-06-30T00:00:00" maxDate="2024-07-01T00:00:00"/>
    </cacheField>
    <cacheField name="Wagon Quantity Newbuild" uniqueList="1" numFmtId="0" sqlType="0" hierarchy="0" level="0" databaseField="1">
      <sharedItems count="0" containsBlank="1" containsInteger="1" containsNumber="1" containsString="0" minValue="0" maxValue="500"/>
    </cacheField>
    <cacheField name="Wagon Quantity Existing" uniqueList="1" numFmtId="0" sqlType="0" hierarchy="0" level="0" databaseField="1">
      <sharedItems count="0" containsBlank="1" containsInteger="1" containsNumber="1" containsString="0" minValue="0" maxValue="130"/>
    </cacheField>
    <cacheField name="Wagons To Be Financed" uniqueList="1" numFmtId="0" sqlType="0" hierarchy="0" level="0" databaseField="1">
      <sharedItems count="0" containsBlank="1" containsInteger="1" containsMixedTypes="1" containsNumber="1" minValue="0" maxValue="500"/>
    </cacheField>
    <cacheField name="Wagon Quantity Actual" uniqueList="1" numFmtId="0" sqlType="0" hierarchy="0" level="0" databaseField="1">
      <sharedItems count="0" containsBlank="1" containsInteger="1" containsNumber="1" containsString="0" minValue="0" maxValue="500"/>
    </cacheField>
    <cacheField name="Contract Type" uniqueList="1" numFmtId="0" sqlType="0" hierarchy="0" level="0" databaseField="1">
      <sharedItems count="7" containsBlank="1" containsInteger="1" containsMixedTypes="1" containsNumber="1" minValue="0" maxValue="0">
        <s v="Base Lease"/>
        <m/>
        <s v="Base Lease Plus"/>
        <s v="Comfort Lease"/>
        <s v="Base Lease Capacity"/>
        <s v="Capital Lease"/>
        <n v="0"/>
      </sharedItems>
    </cacheField>
    <cacheField name="Contract Flex" uniqueList="1" numFmtId="0" sqlType="0" hierarchy="0" level="0" databaseField="1">
      <sharedItems count="0" containsBlank="1" containsInteger="1" containsMixedTypes="1" containsNumber="1" minValue="0" maxValue="0"/>
    </cacheField>
    <cacheField name="Flex StartDate" uniqueList="1" numFmtId="14" sqlType="0" hierarchy="0" level="0" databaseField="1">
      <sharedItems count="0" containsBlank="1" containsDate="1" containsNonDate="0" containsString="0" minDate="1899-12-30T00:00:00" maxDate="2026-02-17T00:00:00"/>
    </cacheField>
    <cacheField name="Flex EndDate" uniqueList="1" numFmtId="0" sqlType="0" hierarchy="0" level="0" databaseField="1">
      <sharedItems count="0" containsBlank="1" containsDate="1" containsNonDate="0" containsString="0" minDate="1899-12-30T00:00:00" maxDate="2100-01-01T00:00:00"/>
    </cacheField>
    <cacheField name="Contract Status" uniqueList="1" numFmtId="0" sqlType="0" hierarchy="0" level="0" databaseField="1">
      <sharedItems count="13">
        <s v="ended"/>
        <s v="run_prolonged"/>
        <s v="terminated_early"/>
        <s v="run_initial"/>
        <s v="terminated_duly"/>
        <s v="run_initial_fixed_duration"/>
        <s v="plan_deliver_fleet"/>
        <s v="run_prolonged_fixed_duration"/>
        <s v="plan_deliver_newbuild"/>
        <s v="TEMPLATE" u="1"/>
        <e v="#N/A" u="1"/>
        <s v="returned_maintain" u="1"/>
        <s v="terminated_exceptionally" u="1"/>
      </sharedItems>
    </cacheField>
    <cacheField name="Contract Remarks" uniqueList="1" numFmtId="0" sqlType="0" hierarchy="0" level="0" databaseField="1">
      <sharedItems count="0" containsBlank="1" containsDate="1" containsMixedTypes="1" minDate="2025-06-13T00:00:00" maxDate="2025-06-14T00:00:00"/>
    </cacheField>
    <cacheField name="Contract StartDate" uniqueList="1" numFmtId="0" sqlType="0" hierarchy="0" level="0" databaseField="1">
      <sharedItems count="0" containsBlank="1" containsDate="1" containsNonDate="0" containsString="0" minDate="2021-01-01T00:00:00" maxDate="2027-07-10T00:00:00"/>
    </cacheField>
    <cacheField name="Contract EndDate Initial" uniqueList="1" numFmtId="0" sqlType="0" hierarchy="0" level="0" databaseField="1">
      <sharedItems count="0" containsBlank="1" containsDate="1" containsNonDate="0" containsString="0" minDate="2021-12-01T00:00:00" maxDate="2039-07-09T00:00:00"/>
    </cacheField>
    <cacheField name="Rental StartDate" uniqueList="1" numFmtId="0" sqlType="0" hierarchy="0" level="0" databaseField="1">
      <sharedItems count="0" containsBlank="1" containsDate="1" containsMixedTypes="1" minDate="2021-01-01T00:00:00" maxDate="2027-07-10T00:00:00"/>
    </cacheField>
    <cacheField name="Rental EndDate" uniqueList="1" numFmtId="0" sqlType="0" hierarchy="0" level="0" databaseField="1">
      <sharedItems count="0" containsBlank="1" containsDate="1" containsMixedTypes="1" minDate="2023-07-29T00:00:00" maxDate="2039-07-09T00:00:00"/>
    </cacheField>
    <cacheField name="Contract Lenght Initial" uniqueList="1" numFmtId="0" sqlType="0" hierarchy="0" level="0" databaseField="1">
      <sharedItems count="0" containsBlank="1" containsInteger="1" containsNumber="1" containsString="0" minValue="-45017" maxValue="5020"/>
    </cacheField>
    <cacheField name="Contract EndDate Actual" uniqueList="1" numFmtId="168" sqlType="0" hierarchy="0" level="0" databaseField="1">
      <sharedItems count="273" containsBlank="1" containsDate="1" containsMixedTypes="1" minDate="1899-12-30T00:00:00" maxDate="2039-07-09T00:00:00">
        <d v="2025-05-31T00:00:00"/>
        <e v="#N/A"/>
        <d v="2026-01-19T00:00:00"/>
        <d v="2027-01-16T00:00:00"/>
        <d v="2026-12-31T00:00:00"/>
        <d v="2027-01-14T00:00:00"/>
        <d v="2029-04-14T00:00:00"/>
        <d v="2026-06-30T00:00:00"/>
        <d v="2029-12-31T00:00:00"/>
        <d v="2025-07-31T00:00:00"/>
        <d v="2025-12-31T00:00:00"/>
        <d v="2023-06-30T00:00:00"/>
        <d v="1899-12-30T00:00:00"/>
        <d v="2027-12-31T00:00:00"/>
        <d v="2024-08-21T00:00:00"/>
        <d v="2023-07-29T00:00:00"/>
        <d v="2024-01-13T00:00:00"/>
        <d v="2024-03-29T00:00:00"/>
        <d v="2024-07-28T00:00:00"/>
        <d v="2024-09-13T00:00:00"/>
        <d v="2025-03-31T00:00:00"/>
        <d v="2025-10-31T00:00:00"/>
        <d v="2025-01-31T00:00:00"/>
        <d v="2025-05-01T00:00:00"/>
        <d v="2025-08-01T00:00:00"/>
        <d v="2025-09-01T00:00:00"/>
        <d v="2025-10-01T00:00:00"/>
        <d v="2025-11-30T00:00:00"/>
        <d v="2027-05-31T00:00:00"/>
        <d v="2026-11-07T00:00:00"/>
        <d v="2022-05-10T00:00:00"/>
        <d v="2021-12-01T00:00:00"/>
        <d v="2027-03-31T00:00:00"/>
        <d v="2023-12-31T00:00:00"/>
        <d v="2026-12-17T00:00:00"/>
        <d v="2026-03-31T00:00:00"/>
        <d v="2028-09-25T00:00:00"/>
        <d v="2028-11-30T00:00:00"/>
        <d v="2027-12-23T00:00:00"/>
        <d v="2023-09-30T00:00:00"/>
        <d v="2025-09-30T00:00:00"/>
        <d v="2024-04-30T00:00:00"/>
        <d v="2026-02-28T00:00:00"/>
        <d v="2026-01-31T00:00:00"/>
        <d v="2023-01-20T00:00:00"/>
        <d v="2029-07-31T00:00:00"/>
        <d v="2027-09-30T00:00:00"/>
        <d v="2028-02-28T00:00:00"/>
        <d v="2024-09-30T00:00:00"/>
        <d v="2024-03-31T00:00:00"/>
        <d v="2028-01-31T00:00:00"/>
        <d v="2028-06-01T00:00:00"/>
        <d v="2026-09-30T00:00:00"/>
        <d v="2027-02-28T00:00:00"/>
        <d v="2025-07-15T00:00:00"/>
        <d v="2027-03-27T00:00:00"/>
        <d v="2026-03-27T00:00:00"/>
        <d v="2027-11-24T00:00:00"/>
        <d v="2027-10-14T00:00:00"/>
        <d v="2027-11-28T00:00:00"/>
        <d v="2023-03-23T00:00:00"/>
        <d v="2023-03-31T00:00:00"/>
        <m/>
        <d v="2023-10-31T00:00:00"/>
        <d v="2025-02-27T00:00:00"/>
        <d v="2024-02-29T00:00:00"/>
        <d v="2024-05-31T00:00:00"/>
        <d v="2024-12-31T00:00:00"/>
        <d v="2027-10-31T00:00:00"/>
        <d v="2026-10-31T00:00:00"/>
        <d v="2023-10-17T00:00:00"/>
        <d v="2023-09-26T00:00:00"/>
        <d v="2026-01-01T00:00:00"/>
        <d v="2024-06-13T00:00:00"/>
        <d v="2024-11-27T00:00:00"/>
        <d v="2026-09-25T00:00:00"/>
        <d v="2026-03-03T00:00:00"/>
        <d v="2028-04-30T00:00:00"/>
        <d v="2028-03-31T00:00:00"/>
        <d v="2028-10-25T00:00:00"/>
        <d v="2026-05-21T00:00:00"/>
        <d v="2028-05-21T00:00:00"/>
        <d v="2026-09-29T00:00:00"/>
        <d v="2028-09-29T00:00:00"/>
        <d v="2026-10-25T00:00:00"/>
        <d v="2030-05-28T00:00:00"/>
        <d v="2030-07-08T00:00:00"/>
        <d v="2024-01-24T00:00:00"/>
        <d v="2025-04-10T00:00:00"/>
        <d v="2028-02-21T00:00:00"/>
        <d v="2027-04-30T00:00:00"/>
        <d v="2027-05-01T00:00:00"/>
        <d v="2028-01-15T00:00:00"/>
        <d v="2028-02-19T00:00:00"/>
        <d v="2028-02-09T00:00:00"/>
        <d v="2026-10-20T00:00:00"/>
        <d v="2026-04-20T00:00:00"/>
        <d v="2023-10-05T00:00:00"/>
        <d v="2025-02-16T00:00:00"/>
        <d v="2026-03-14T00:00:00"/>
        <d v="2025-08-21T00:00:00"/>
        <d v="2025-09-21T00:00:00"/>
        <d v="2025-10-19T00:00:00"/>
        <d v="2025-11-09T00:00:00"/>
        <d v="2025-09-08T00:00:00"/>
        <d v="2025-12-28T00:00:00"/>
        <d v="2027-11-30T00:00:00"/>
        <d v="2026-05-31T00:00:00"/>
        <d v="2022-01-31T00:00:00"/>
        <d v="2026-11-30T00:00:00"/>
        <d v="2026-10-17T00:00:00"/>
        <d v="2026-08-06T00:00:00"/>
        <d v="2026-09-04T00:00:00"/>
        <d v="2028-11-12T00:00:00"/>
        <d v="2025-11-08T00:00:00"/>
        <d v="2028-09-08T00:00:00"/>
        <d v="2031-01-19T00:00:00"/>
        <d v="2023-05-31T00:00:00"/>
        <d v="2031-04-30T00:00:00"/>
        <d v="2027-01-31T00:00:00"/>
        <d v="2027-08-31T00:00:00"/>
        <d v="2026-08-30T00:00:00"/>
        <d v="2027-01-04T00:00:00"/>
        <d v="2027-08-04T00:00:00"/>
        <d v="2028-02-16T00:00:00"/>
        <d v="2028-10-12T00:00:00"/>
        <d v="2029-01-25T00:00:00"/>
        <d v="2029-03-08T00:00:00"/>
        <d v="2039-07-08T00:00:00"/>
        <d v="2037-09-30T00:00:00"/>
        <d v="2038-04-23T00:00:00"/>
        <d v="2038-05-28T00:00:00"/>
        <d v="2038-06-25T00:00:00"/>
        <d v="2038-07-23T00:00:00"/>
        <d v="2038-08-27T00:00:00"/>
        <d v="2038-09-24T00:00:00"/>
        <d v="2038-10-22T00:00:00"/>
        <d v="2038-11-19T00:00:00"/>
        <d v="2038-12-17T00:00:00"/>
        <d v="2039-01-21T00:00:00"/>
        <d v="2039-02-18T00:00:00"/>
        <d v="2039-03-18T00:00:00"/>
        <d v="2039-04-15T00:00:00"/>
        <d v="2039-05-13T00:00:00"/>
        <d v="2039-06-10T00:00:00"/>
        <d v="2028-06-20T00:00:00"/>
        <d v="2027-11-20T00:00:00"/>
        <d v="2028-06-30T00:00:00"/>
        <d v="2032-02-11T00:00:00"/>
        <d v="2032-01-01T00:00:00"/>
        <d v="2031-12-31T00:00:00"/>
        <d v="2025-08-13T00:00:00"/>
        <d v="2025-07-30T00:00:00"/>
        <d v="2026-04-30T00:00:00"/>
        <d v="2030-10-31T00:00:00"/>
        <d v="2031-09-30T00:00:00"/>
        <d v="2031-10-31T00:00:00"/>
        <d v="2024-06-30T00:00:00"/>
        <d v="2025-02-28T00:00:00"/>
        <d v="2025-02-25T00:00:00"/>
        <d v="2026-10-18T00:00:00"/>
        <d v="2025-08-27T00:00:00"/>
        <d v="2025-08-29T00:00:00"/>
        <d v="2025-11-03T00:00:00"/>
        <d v="2025-11-05T00:00:00"/>
        <d v="2026-01-21T00:00:00"/>
        <d v="2026-01-24T00:00:00"/>
        <d v="2025-11-02T00:00:00"/>
        <d v="2025-11-10T00:00:00"/>
        <d v="2027-10-29T00:00:00"/>
        <d v="2027-10-09T00:00:00"/>
        <d v="2027-11-05T00:00:00"/>
        <d v="2025-08-31T00:00:00"/>
        <d v="2026-07-31T00:00:00"/>
        <d v="2028-12-31T00:00:00"/>
        <d v="2027-04-01T00:00:00"/>
        <d v="2026-04-01T00:00:00"/>
        <d v="2039-06-30T00:00:00" u="1"/>
        <d v="2038-03-31T00:00:00" u="1"/>
        <d v="2038-04-30T00:00:00" u="1"/>
        <d v="2038-05-31T00:00:00" u="1"/>
        <d v="2038-06-30T00:00:00" u="1"/>
        <d v="2038-07-31T00:00:00" u="1"/>
        <d v="2038-08-31T00:00:00" u="1"/>
        <d v="2038-09-30T00:00:00" u="1"/>
        <d v="2038-10-31T00:00:00" u="1"/>
        <d v="2038-11-30T00:00:00" u="1"/>
        <d v="2038-12-31T00:00:00" u="1"/>
        <d v="2039-01-31T00:00:00" u="1"/>
        <d v="2039-02-28T00:00:00" u="1"/>
        <d v="2039-03-31T00:00:00" u="1"/>
        <d v="2039-04-30T00:00:00" u="1"/>
        <d v="2039-05-31T00:00:00" u="1"/>
        <d v="2032-01-11T00:00:00" u="1"/>
        <d v="2027-01-26T00:00:00" u="1"/>
        <d v="2026-04-14T00:00:00" u="1"/>
        <d v="2025-12-19T00:00:00" u="1"/>
        <d v="2026-02-13T00:00:00" u="1"/>
        <d v="2026-02-14T00:00:00" u="1"/>
        <d v="1932-01-01T00:00:00" u="1"/>
        <d v="2025-10-23T00:00:00" u="1"/>
        <d v="2025-11-21T00:00:00" u="1"/>
        <d v="2025-12-05T00:00:00" u="1"/>
        <d v="2026-01-23T00:00:00" u="1"/>
        <d v="2026-02-20T00:00:00" u="1"/>
        <d v="2025-12-10T00:00:00" u="1"/>
        <d v="2023-12-11T00:00:00" u="1"/>
        <d v="2033-06-30T00:00:00" u="1"/>
        <d v="2032-03-31T00:00:00" u="1"/>
        <d v="2032-04-30T00:00:00" u="1"/>
        <d v="2032-05-31T00:00:00" u="1"/>
        <d v="2032-06-30T00:00:00" u="1"/>
        <d v="2032-07-31T00:00:00" u="1"/>
        <d v="2032-08-31T00:00:00" u="1"/>
        <d v="2032-09-30T00:00:00" u="1"/>
        <d v="2032-10-31T00:00:00" u="1"/>
        <d v="2032-11-30T00:00:00" u="1"/>
        <d v="2032-12-31T00:00:00" u="1"/>
        <d v="2033-01-31T00:00:00" u="1"/>
        <d v="2033-02-28T00:00:00" u="1"/>
        <d v="2033-03-31T00:00:00" u="1"/>
        <d v="2033-04-30T00:00:00" u="1"/>
        <d v="2033-05-31T00:00:00" u="1"/>
        <d v="2025-11-01T00:00:00" u="1"/>
        <d v="2026-12-14T00:00:00" u="1"/>
        <d v="2028-11-29T00:00:00" u="1"/>
        <d v="2026-01-16T00:00:00" u="1"/>
        <d v="2026-01-14T00:00:00" u="1"/>
        <d v="2031-11-30T00:00:00" u="1"/>
        <d v="2033-04-29T00:00:00" u="1"/>
        <d v="2032-01-30T00:00:00" u="1"/>
        <d v="2032-02-27T00:00:00" u="1"/>
        <d v="2032-03-30T00:00:00" u="1"/>
        <d v="2032-04-29T00:00:00" u="1"/>
        <d v="2032-05-30T00:00:00" u="1"/>
        <d v="2032-06-29T00:00:00" u="1"/>
        <d v="2032-07-30T00:00:00" u="1"/>
        <d v="2032-08-30T00:00:00" u="1"/>
        <d v="2032-09-29T00:00:00" u="1"/>
        <d v="2032-10-30T00:00:00" u="1"/>
        <d v="2032-11-29T00:00:00" u="1"/>
        <d v="2032-12-30T00:00:00" u="1"/>
        <d v="2033-01-30T00:00:00" u="1"/>
        <d v="2033-02-27T00:00:00" u="1"/>
        <d v="2033-03-30T00:00:00" u="1"/>
        <d v="2025-12-14T00:00:00" u="1"/>
        <d v="2031-10-02T00:00:00" u="1"/>
        <d v="2026-11-28T00:00:00" u="1"/>
        <d v="2025-11-28T00:00:00" u="1"/>
        <d v="2026-06-27T00:00:00" u="1"/>
        <d v="2025-12-07T00:00:00" u="1"/>
        <d v="2025-12-15T00:00:00" u="1"/>
        <d v="2026-03-02T00:00:00" u="1"/>
        <d v="2025-10-26T00:00:00" u="1"/>
        <d v="2025-06-30T00:00:00" u="1"/>
        <d v="2027-07-31T00:00:00" u="1"/>
        <d v="2026-08-31T00:00:00" u="1"/>
        <d v="2039-04-29T00:00:00" u="1"/>
        <d v="2028-11-23T00:00:00" u="1"/>
        <d v="2038-01-30T00:00:00" u="1"/>
        <d v="2038-02-27T00:00:00" u="1"/>
        <d v="2038-03-30T00:00:00" u="1"/>
        <d v="2038-04-29T00:00:00" u="1"/>
        <d v="2038-05-30T00:00:00" u="1"/>
        <d v="2038-06-29T00:00:00" u="1"/>
        <d v="2038-07-30T00:00:00" u="1"/>
        <d v="2038-08-30T00:00:00" u="1"/>
        <d v="2038-09-29T00:00:00" u="1"/>
        <d v="2038-10-30T00:00:00" u="1"/>
        <d v="2038-11-29T00:00:00" u="1"/>
        <d v="2038-12-30T00:00:00" u="1"/>
        <d v="2039-02-27T00:00:00" u="1"/>
        <d v="2039-03-30T00:00:00" u="1"/>
      </sharedItems>
    </cacheField>
    <cacheField name="Termination notification received on" uniqueList="1" numFmtId="0" sqlType="0" hierarchy="0" level="0" databaseField="1">
      <sharedItems count="0" containsBlank="1" containsDate="1" containsMixedTypes="1" minDate="2023-02-06T00:00:00" maxDate="2025-12-23T00:00:00"/>
    </cacheField>
    <cacheField name="Termination Reason Category" uniqueList="1" numFmtId="0" sqlType="0" hierarchy="0" level="0" databaseField="1">
      <sharedItems count="0" containsBlank="1" containsDate="1" containsMixedTypes="1" minDate="2025-12-15T00:00:00" maxDate="2025-12-16T00:00:00"/>
    </cacheField>
    <cacheField name="Termination Reason Remark" uniqueList="1" numFmtId="0" sqlType="0" hierarchy="0" level="0" databaseField="1">
      <sharedItems count="0" containsBlank="1"/>
    </cacheField>
    <cacheField name="Wagon Quantity Terminated" uniqueList="1" numFmtId="1" sqlType="0" hierarchy="0" level="0" databaseField="1">
      <sharedItems count="0" containsBlank="1" containsInteger="1" containsMixedTypes="1" containsNumber="1" minValue="0" maxValue="197"/>
    </cacheField>
    <cacheField name="Early Termination Category" uniqueList="1" numFmtId="0" sqlType="0" hierarchy="0" level="0" databaseField="1">
      <sharedItems count="0" containsBlank="1"/>
    </cacheField>
    <cacheField name="Early Termination cut-off date1" uniqueList="1" numFmtId="0" sqlType="0" hierarchy="0" level="0" databaseField="1">
      <sharedItems count="0" containsBlank="1" containsDate="1" containsMixedTypes="1" minDate="1899-12-30T00:00:00" maxDate="2028-05-01T00:00:00"/>
    </cacheField>
    <cacheField name="Early Termination cut-off date2" uniqueList="1" numFmtId="168" sqlType="0" hierarchy="0" level="0" databaseField="1">
      <sharedItems count="0" containsBlank="1" containsDate="1" containsMixedTypes="1" minDate="1899-12-30T00:00:00" maxDate="2027-02-01T00:00:00"/>
    </cacheField>
    <cacheField name="Early Termination Notice Period Mths" uniqueList="1" numFmtId="0" sqlType="0" hierarchy="0" level="0" databaseField="1">
      <sharedItems count="0" containsBlank="1" containsInteger="1" containsNumber="1" containsString="0" minValue="0" maxValue="99"/>
    </cacheField>
    <cacheField name="Duly Termination Notice Period Mths" uniqueList="1" numFmtId="0" sqlType="0" hierarchy="0" level="0" databaseField="1">
      <sharedItems count="0" containsInteger="1" containsNumber="1" containsSemiMixedTypes="0" containsString="0" minValue="0" maxValue="99"/>
    </cacheField>
    <cacheField name="Next possible TermDate various options" uniqueList="1" numFmtId="0" sqlType="0" hierarchy="0" level="0" databaseField="1">
      <sharedItems count="0" containsBlank="1" containsDate="1" containsMixedTypes="1" minDate="2024-05-31T00:00:00" maxDate="2026-01-01T00:00:00"/>
    </cacheField>
    <cacheField name="NoticeDateCalc" uniqueList="1" numFmtId="0" sqlType="0" hierarchy="0" level="0" databaseField="1">
      <sharedItems count="0" containsBlank="1" containsDate="1" containsMixedTypes="1" minDate="2023-07-05T00:00:00" maxDate="2039-07-01T00:00:00"/>
    </cacheField>
    <cacheField name="Early Termination Clause" uniqueList="1" numFmtId="0" sqlType="0" hierarchy="0" level="0" databaseField="1">
      <sharedItems count="0" containsBlank="1" containsDate="1" containsMixedTypes="1" minDate="1899-12-31T00:00:00" maxDate="2025-01-01T00:00:00" longText="1"/>
    </cacheField>
    <cacheField name="Early Termination Penalty EUR" uniqueList="1" numFmtId="2" sqlType="0" hierarchy="0" level="0" databaseField="1">
      <sharedItems count="0" containsBlank="1" containsMixedTypes="1" containsNumber="1" minValue="0" maxValue="99"/>
    </cacheField>
    <cacheField name="Early Termination Cost Assumption" uniqueList="1" numFmtId="0" sqlType="0" hierarchy="0" level="0" databaseField="1">
      <sharedItems count="0" containsBlank="1" containsInteger="1" containsMixedTypes="1" containsNumber="1" minValue="0" maxValue="99"/>
    </cacheField>
    <cacheField name="Rent free days no of days" uniqueList="1" numFmtId="0" sqlType="0" hierarchy="0" level="0" databaseField="1">
      <sharedItems count="0" containsBlank="1" containsInteger="1" containsNumber="1" containsString="0" minValue="0" maxValue="65"/>
    </cacheField>
    <cacheField name="Self-Termination date" uniqueList="1" numFmtId="0" sqlType="0" hierarchy="0" level="0" databaseField="1">
      <sharedItems count="0" containsBlank="1" containsDate="1" containsMixedTypes="1" containsString="0" minDate="1899-12-31T00:00:00" maxDate="2025-06-24T00:00:00"/>
    </cacheField>
    <cacheField name="Self-Termination reason" uniqueList="1" numFmtId="1" sqlType="0" hierarchy="0" level="0" databaseField="1">
      <sharedItems count="0" containsBlank="1" containsInteger="1" containsMixedTypes="1" containsNumber="1" minValue="0" maxValue="0"/>
    </cacheField>
    <cacheField name="Rent free days pattern" uniqueList="1" numFmtId="2" sqlType="0" hierarchy="0" level="0" databaseField="1">
      <sharedItems count="0" containsBlank="1"/>
    </cacheField>
    <cacheField name="Rent free days next date" uniqueList="1" numFmtId="14" sqlType="0" hierarchy="0" level="0" databaseField="1">
      <sharedItems count="0" containsBlank="1" containsDate="1" containsMixedTypes="1" minDate="2025-01-01T00:00:00" maxDate="2028-01-02T00:00:00"/>
    </cacheField>
    <cacheField name="Contract Lenght Early Clause &amp; Option" uniqueList="1" numFmtId="3" sqlType="0" hierarchy="0" level="0" databaseField="1">
      <sharedItems count="0" containsBlank="1" containsInteger="1" containsNumber="1" containsString="0" minValue="-44956" maxValue="46203"/>
    </cacheField>
    <cacheField name="Customer Rank" uniqueList="1" numFmtId="0" sqlType="0" hierarchy="0" level="0" databaseField="1">
      <sharedItems count="0" containsBlank="1" containsInteger="1" containsMixedTypes="1" containsNumber="1" minValue="0" maxValue="0"/>
    </cacheField>
    <cacheField name="D&amp;B Score" uniqueList="1" numFmtId="0" sqlType="0" hierarchy="0" level="0" databaseField="1">
      <sharedItems count="0" containsBlank="1" containsInteger="1" containsMixedTypes="1" containsNumber="1" minValue="0" maxValue="100"/>
    </cacheField>
    <cacheField name="GTC Version" uniqueList="1" numFmtId="0" sqlType="0" hierarchy="0" level="0" databaseField="1">
      <sharedItems count="0" containsBlank="1" containsMixedTypes="1" containsNumber="1" minValue="0" maxValue="2.01"/>
    </cacheField>
    <cacheField name="Jurisdiction" uniqueList="1" numFmtId="0" sqlType="0" hierarchy="0" level="0" databaseField="1">
      <sharedItems count="0" containsBlank="1"/>
    </cacheField>
    <cacheField name="Contract Security" uniqueList="1" numFmtId="0" sqlType="0" hierarchy="0" level="0" databaseField="1">
      <sharedItems count="0" containsBlank="1"/>
    </cacheField>
    <cacheField name="Contract Indexation" uniqueList="1" numFmtId="0" sqlType="0" hierarchy="0" level="0" databaseField="1">
      <sharedItems count="0" containsBlank="1" containsInteger="1" containsMixedTypes="1" containsNumber="1" minValue="0" maxValue="0"/>
    </cacheField>
    <cacheField name="Call Option Lessee" uniqueList="1" numFmtId="0" sqlType="0" hierarchy="0" level="0" databaseField="1">
      <sharedItems count="0" containsBlank="1"/>
    </cacheField>
    <cacheField name="Prolongation Option Mths" uniqueList="1" numFmtId="0" sqlType="0" hierarchy="0" level="0" databaseField="1">
      <sharedItems count="0" containsBlank="1" containsInteger="1" containsMixedTypes="1" containsNumber="1" minValue="0" maxValue="99"/>
    </cacheField>
    <cacheField name="Prolongation Clause" uniqueList="1" numFmtId="0" sqlType="0" hierarchy="0" level="0" databaseField="1">
      <sharedItems count="0" containsBlank="1" containsInteger="1" containsMixedTypes="1" containsNumber="1" minValue="0" maxValue="0" longText="1"/>
    </cacheField>
    <cacheField name="Prolongation Sequence" uniqueList="1" numFmtId="0" sqlType="0" hierarchy="0" level="0" databaseField="1">
      <sharedItems count="0" containsBlank="1" containsInteger="1" containsNumber="1" containsString="0" minValue="1" maxValue="4"/>
    </cacheField>
    <cacheField name="Renewal Process StartDate" uniqueList="1" numFmtId="14" sqlType="0" hierarchy="0" level="0" databaseField="1">
      <sharedItems count="0" containsBlank="1" containsDate="1" containsMixedTypes="1" minDate="2025-08-31T00:00:00" maxDate="2037-05-01T00:00:00"/>
    </cacheField>
    <cacheField name="Renewal Process Status" uniqueList="1" numFmtId="0" sqlType="0" hierarchy="0" level="0" databaseField="1">
      <sharedItems count="0" containsBlank="1"/>
    </cacheField>
    <cacheField name="Contract Mileage" uniqueList="1" numFmtId="0" sqlType="0" hierarchy="0" level="0" databaseField="1">
      <sharedItems count="0" containsBlank="1" containsInteger="1" containsNumber="1" containsString="0" minValue="20000" maxValue="999999"/>
    </cacheField>
    <cacheField name="Staggered Rental Rates" uniqueList="1" numFmtId="3" sqlType="0" hierarchy="0" level="0" databaseField="1">
      <sharedItems count="0" containsBlank="1" containsInteger="1" containsMixedTypes="1" containsNumber="1" minValue="0" maxValue="0"/>
    </cacheField>
    <cacheField name="Next Rental Rate Adjustment Date" uniqueList="1" numFmtId="14" sqlType="0" hierarchy="0" level="0" databaseField="1">
      <sharedItems count="0" containsBlank="1" containsDate="1" containsNonDate="0" containsString="0" minDate="1899-12-30T00:00:00" maxDate="2100-01-01T00:00:00"/>
    </cacheField>
    <cacheField name="Currency" uniqueList="1" numFmtId="0" sqlType="0" hierarchy="0" level="0" databaseField="1">
      <sharedItems count="0" containsBlank="1"/>
    </cacheField>
    <cacheField name="Lease Rate EUR" uniqueList="1" numFmtId="2" sqlType="0" hierarchy="0" level="0" databaseField="1">
      <sharedItems count="0" containsNumber="1" containsSemiMixedTypes="0" containsString="0" minValue="15.75" maxValue="297"/>
    </cacheField>
    <cacheField name="Discount Flat EUR" uniqueList="1" numFmtId="0" sqlType="0" hierarchy="0" level="0" databaseField="1">
      <sharedItems count="0" containsBlank="1" containsNumber="1" containsString="0" minValue="-34.95" maxValue="99"/>
    </cacheField>
    <cacheField name="Noise Bonus EUR" uniqueList="1" numFmtId="0" sqlType="0" hierarchy="0" level="0" databaseField="1">
      <sharedItems count="0" containsBlank="1" containsNumber="1" containsString="0" minValue="0" maxValue="99"/>
    </cacheField>
    <cacheField name="Technical Customer Requests EUR" uniqueList="1" numFmtId="2" sqlType="0" hierarchy="0" level="0" databaseField="1">
      <sharedItems count="0" containsBlank="1" containsNumber="1" containsString="0" minValue="0" maxValue="99"/>
    </cacheField>
    <cacheField name="Discount Calc EUR" uniqueList="1" numFmtId="0" sqlType="0" hierarchy="0" level="0" databaseField="1">
      <sharedItems count="0" containsBlank="1" containsNumber="1" containsString="0" minValue="-8.828219178082191" maxValue="0"/>
    </cacheField>
    <cacheField name="Lease Payment EUR" uniqueList="1" numFmtId="2" sqlType="0" hierarchy="0" level="0" databaseField="1">
      <sharedItems count="0" containsBlank="1" containsMixedTypes="1" containsNumber="1" minValue="0" maxValue="495"/>
    </cacheField>
    <cacheField name="GPS Fee EUR" uniqueList="1" numFmtId="0" sqlType="0" hierarchy="0" level="0" databaseField="1">
      <sharedItems count="0" containsBlank="1" containsNumber="1" containsString="0" minValue="0" maxValue="2.79"/>
    </cacheField>
    <cacheField name="Wheelset Fee EUR" uniqueList="1" numFmtId="0" sqlType="0" hierarchy="0" level="0" databaseField="1">
      <sharedItems count="0" containsBlank="1" containsInteger="1" containsNumber="1" containsString="0" minValue="0" maxValue="9999"/>
    </cacheField>
    <cacheField name="Wheelset PAYG per km" uniqueList="1" numFmtId="2" sqlType="0" hierarchy="0" level="0" databaseField="1">
      <sharedItems count="0" containsBlank="1" containsNumber="1" containsString="0" minValue="0" maxValue="99"/>
    </cacheField>
    <cacheField name="Excess Mileage EUR per km" uniqueList="1" numFmtId="2" sqlType="0" hierarchy="0" level="0" databaseField="1">
      <sharedItems count="0" containsBlank="1" containsMixedTypes="1" containsNumber="1" minValue="0" maxValue="99"/>
    </cacheField>
    <cacheField name="PP Wheelset EUR" uniqueList="1" numFmtId="2" sqlType="0" hierarchy="0" level="0" databaseField="1">
      <sharedItems count="0" containsBlank="1" containsNumber="1" containsString="0" minValue="0" maxValue="99"/>
    </cacheField>
    <cacheField name="Discount Wheelset EUR" uniqueList="1" numFmtId="2" sqlType="0" hierarchy="0" level="0" databaseField="1">
      <sharedItems count="0" containsBlank="1" containsMixedTypes="1" containsNumber="1" minValue="-26.22" maxValue="0"/>
    </cacheField>
    <cacheField name="Calc Wheelset" uniqueList="1" numFmtId="0" sqlType="0" hierarchy="0" level="0" databaseField="1">
      <sharedItems count="0" containsBlank="1" containsNumber="1" containsString="0" minValue="-12.37" maxValue="99"/>
    </cacheField>
    <cacheField name="PP Maintenance EUR" uniqueList="1" numFmtId="0" sqlType="0" hierarchy="0" level="0" databaseField="1">
      <sharedItems count="0" containsBlank="1" containsNumber="1" containsString="0" minValue="0" maxValue="99"/>
    </cacheField>
    <cacheField name="Discount Maintenance EUR" uniqueList="1" numFmtId="0" sqlType="0" hierarchy="0" level="0" databaseField="1">
      <sharedItems count="0" containsBlank="1" containsMixedTypes="1" containsNumber="1" minValue="-10.95" maxValue="0"/>
    </cacheField>
    <cacheField name="Calc Maintenance EUR" uniqueList="1" numFmtId="0" sqlType="0" hierarchy="0" level="0" databaseField="1">
      <sharedItems count="0" containsBlank="1" containsNumber="1" containsString="0" minValue="0" maxValue="99"/>
    </cacheField>
    <cacheField name="PP Base Lease" uniqueList="1" numFmtId="0" sqlType="0" hierarchy="0" level="0" databaseField="1">
      <sharedItems count="0" containsBlank="1" containsNumber="1" containsString="0" minValue="15.75" maxValue="99"/>
    </cacheField>
    <cacheField name="Discount Base Lease EUR" uniqueList="1" numFmtId="4" sqlType="0" hierarchy="0" level="0" databaseField="1">
      <sharedItems count="0" containsBlank="1" containsMixedTypes="1" containsNumber="1" minValue="-11.23" maxValue="0"/>
    </cacheField>
    <cacheField name="Calc Bease Lease EUR" uniqueList="1" numFmtId="4" sqlType="0" hierarchy="0" level="0" databaseField="1">
      <sharedItems count="0" containsBlank="1" containsNumber="1" containsString="0" minValue="9.5" maxValue="99"/>
    </cacheField>
    <cacheField name="Delta" uniqueList="1" numFmtId="9" sqlType="0" hierarchy="0" level="0" databaseField="1">
      <sharedItems count="0" containsBlank="1" containsMixedTypes="1" containsNumber="1" minValue="0.5831381733021079" maxValue="1.190442225392297"/>
    </cacheField>
    <cacheField name="Calc Withholding Tax EUR" uniqueList="1" numFmtId="0" sqlType="0" hierarchy="0" level="0" databaseField="1">
      <sharedItems count="0" containsBlank="1" containsNumber="1" containsString="0" minValue="0" maxValue="99"/>
    </cacheField>
    <cacheField name="Calc Base Lease Gross EUR" uniqueList="1" numFmtId="0" sqlType="0" hierarchy="0" level="0" databaseField="1">
      <sharedItems count="0" containsBlank="1" containsNumber="1" containsString="0" minValue="12.45" maxValue="99"/>
    </cacheField>
    <cacheField name="Calc Base Lease Gross Initial (Freeze)" uniqueList="1" numFmtId="0" sqlType="0" hierarchy="0" level="0" databaseField="1">
      <sharedItems count="0" containsBlank="1" containsNumber="1" containsString="0" minValue="0" maxValue="99"/>
    </cacheField>
    <cacheField name="GreenLoan Plan Kilometers of rail p.a." uniqueList="1" numFmtId="3" sqlType="0" hierarchy="0" level="0" databaseField="1">
      <sharedItems count="0" containsBlank="1" containsInteger="1" containsNumber="1" containsString="0" minValue="0" maxValue="27580000"/>
    </cacheField>
    <cacheField name="Green Loan fossil fuels / petrochemicals / radioactive material " uniqueList="1" numFmtId="3" sqlType="0" hierarchy="0" level="0" databaseField="1">
      <sharedItems count="0" containsBlank="1" containsInteger="1" containsNumber="1" containsString="0" minValue="0" maxValue="2010000"/>
    </cacheField>
    <cacheField name="ESG Customer CodeOfConduct" uniqueList="1" numFmtId="3" sqlType="0" hierarchy="0" level="0" databaseField="1">
      <sharedItems count="0" containsBlank="1" containsInteger="1" containsMixedTypes="1" containsNumber="1" minValue="0" maxValue="0"/>
    </cacheField>
    <cacheField name="Concentration Limit" uniqueList="1" numFmtId="3" sqlType="0" hierarchy="0" level="0" databaseField="1">
      <sharedItems count="0" containsBlank="1" containsInteger="1" containsNumber="1" containsString="0" minValue="0" maxValue="198"/>
    </cacheField>
    <cacheField name="Turnover pa" uniqueList="1" numFmtId="3" sqlType="0" hierarchy="0" level="0" databaseField="1">
      <sharedItems count="0" containsBlank="1" containsNumber="1" containsString="0" minValue="0" maxValue="4732000"/>
    </cacheField>
  </cacheFields>
</pivotCacheDefinition>
</file>

<file path=xl/pivotCache/pivotCacheRecords1.xml><?xml version="1.0" encoding="utf-8"?>
<pivotCacheRecords xmlns="http://schemas.openxmlformats.org/spreadsheetml/2006/main" count="220">
  <r>
    <s v="V730005"/>
    <x v="0"/>
    <s v="37 80 4980 265-5"/>
    <x v="0"/>
    <s v="BRI"/>
    <x v="0"/>
    <n v="1"/>
    <x v="0"/>
    <x v="0"/>
    <x v="0"/>
    <x v="0"/>
    <m/>
    <d v="2025-11-01T00:00:00"/>
    <d v="2026-10-31T00:00:00"/>
    <d v="2026-10-31T00:00:00"/>
    <m/>
    <m/>
    <x v="0"/>
    <x v="0"/>
    <m/>
    <x v="0"/>
    <n v="1"/>
    <m/>
    <x v="0"/>
    <m/>
    <n v="45928"/>
    <m/>
    <n v="80000"/>
    <s v="Euro"/>
    <n v="41.25"/>
    <n v="30"/>
  </r>
  <r>
    <s v="V730005"/>
    <x v="0"/>
    <s v="37 80 4980 271-3"/>
    <x v="0"/>
    <s v="BRI"/>
    <x v="0"/>
    <n v="1"/>
    <x v="0"/>
    <x v="0"/>
    <x v="0"/>
    <x v="0"/>
    <m/>
    <d v="2025-11-01T00:00:00"/>
    <d v="2026-10-31T00:00:00"/>
    <d v="2026-10-31T00:00:00"/>
    <m/>
    <m/>
    <x v="0"/>
    <x v="0"/>
    <m/>
    <x v="0"/>
    <n v="1"/>
    <m/>
    <x v="0"/>
    <m/>
    <n v="45928"/>
    <m/>
    <n v="80000"/>
    <s v="Euro"/>
    <n v="41.25"/>
    <n v="30"/>
  </r>
  <r>
    <s v="V730005"/>
    <x v="0"/>
    <s v="37 80 4980 274-7"/>
    <x v="0"/>
    <s v="BRI"/>
    <x v="0"/>
    <n v="1"/>
    <x v="0"/>
    <x v="0"/>
    <x v="0"/>
    <x v="0"/>
    <m/>
    <d v="2025-11-01T00:00:00"/>
    <d v="2026-10-31T00:00:00"/>
    <d v="2026-10-31T00:00:00"/>
    <m/>
    <m/>
    <x v="0"/>
    <x v="0"/>
    <m/>
    <x v="0"/>
    <n v="1"/>
    <m/>
    <x v="0"/>
    <m/>
    <n v="45928"/>
    <m/>
    <n v="80000"/>
    <s v="Euro"/>
    <n v="41.25"/>
    <n v="30"/>
  </r>
  <r>
    <s v="V730005"/>
    <x v="0"/>
    <s v="37 80 4980 276-2"/>
    <x v="0"/>
    <s v="BRI"/>
    <x v="0"/>
    <n v="1"/>
    <x v="0"/>
    <x v="0"/>
    <x v="0"/>
    <x v="0"/>
    <m/>
    <d v="2025-11-01T00:00:00"/>
    <d v="2026-10-31T00:00:00"/>
    <d v="2026-10-31T00:00:00"/>
    <m/>
    <m/>
    <x v="0"/>
    <x v="0"/>
    <m/>
    <x v="0"/>
    <n v="1"/>
    <m/>
    <x v="0"/>
    <m/>
    <n v="45928"/>
    <m/>
    <n v="80000"/>
    <s v="Euro"/>
    <n v="41.25"/>
    <n v="30"/>
  </r>
  <r>
    <s v="V730005"/>
    <x v="0"/>
    <s v="37 80 4980 282-0"/>
    <x v="0"/>
    <s v="BRI"/>
    <x v="0"/>
    <n v="1"/>
    <x v="0"/>
    <x v="0"/>
    <x v="0"/>
    <x v="0"/>
    <m/>
    <d v="2025-11-01T00:00:00"/>
    <d v="2026-10-31T00:00:00"/>
    <d v="2026-10-31T00:00:00"/>
    <m/>
    <m/>
    <x v="0"/>
    <x v="0"/>
    <m/>
    <x v="0"/>
    <n v="1"/>
    <m/>
    <x v="0"/>
    <m/>
    <n v="45928"/>
    <m/>
    <n v="80000"/>
    <s v="Euro"/>
    <n v="41.25"/>
    <n v="30"/>
  </r>
  <r>
    <s v="V730005"/>
    <x v="0"/>
    <s v="37 80 4980 284-6"/>
    <x v="0"/>
    <s v="BRI"/>
    <x v="0"/>
    <n v="1"/>
    <x v="0"/>
    <x v="0"/>
    <x v="0"/>
    <x v="0"/>
    <m/>
    <d v="2025-11-01T00:00:00"/>
    <d v="2026-10-31T00:00:00"/>
    <d v="2026-10-31T00:00:00"/>
    <m/>
    <m/>
    <x v="0"/>
    <x v="0"/>
    <m/>
    <x v="0"/>
    <n v="1"/>
    <m/>
    <x v="0"/>
    <m/>
    <n v="45928"/>
    <m/>
    <n v="80000"/>
    <s v="Euro"/>
    <n v="41.25"/>
    <n v="30"/>
  </r>
  <r>
    <s v="V730005"/>
    <x v="0"/>
    <s v="37 80 4980 286-1"/>
    <x v="0"/>
    <s v="BRI"/>
    <x v="0"/>
    <n v="1"/>
    <x v="0"/>
    <x v="0"/>
    <x v="0"/>
    <x v="0"/>
    <m/>
    <d v="2025-11-01T00:00:00"/>
    <d v="2026-10-31T00:00:00"/>
    <d v="2026-10-31T00:00:00"/>
    <m/>
    <m/>
    <x v="0"/>
    <x v="0"/>
    <m/>
    <x v="0"/>
    <n v="1"/>
    <m/>
    <x v="0"/>
    <m/>
    <n v="45928"/>
    <m/>
    <n v="80000"/>
    <s v="Euro"/>
    <n v="41.25"/>
    <n v="30"/>
  </r>
  <r>
    <s v="V730005"/>
    <x v="0"/>
    <s v="37 80 4980 691-2"/>
    <x v="0"/>
    <s v="BRI"/>
    <x v="0"/>
    <n v="1"/>
    <x v="0"/>
    <x v="0"/>
    <x v="0"/>
    <x v="0"/>
    <m/>
    <d v="2025-11-01T00:00:00"/>
    <d v="2026-10-31T00:00:00"/>
    <d v="2026-10-31T00:00:00"/>
    <m/>
    <m/>
    <x v="0"/>
    <x v="0"/>
    <m/>
    <x v="0"/>
    <n v="1"/>
    <m/>
    <x v="0"/>
    <m/>
    <n v="45928"/>
    <m/>
    <n v="80000"/>
    <s v="Euro"/>
    <n v="41.25"/>
    <n v="30"/>
  </r>
  <r>
    <s v="V730005"/>
    <x v="0"/>
    <s v="37 80 4980 787-8"/>
    <x v="0"/>
    <s v="BRI"/>
    <x v="0"/>
    <n v="1"/>
    <x v="0"/>
    <x v="0"/>
    <x v="0"/>
    <x v="0"/>
    <m/>
    <d v="2025-11-01T00:00:00"/>
    <d v="2026-10-31T00:00:00"/>
    <d v="2026-10-31T00:00:00"/>
    <m/>
    <m/>
    <x v="0"/>
    <x v="0"/>
    <m/>
    <x v="0"/>
    <n v="1"/>
    <m/>
    <x v="0"/>
    <m/>
    <n v="45928"/>
    <m/>
    <n v="80000"/>
    <s v="Euro"/>
    <n v="41.25"/>
    <n v="30"/>
  </r>
  <r>
    <s v="V730005"/>
    <x v="0"/>
    <s v="37 80 4980 790-2"/>
    <x v="0"/>
    <s v="BRI"/>
    <x v="0"/>
    <n v="1"/>
    <x v="0"/>
    <x v="0"/>
    <x v="0"/>
    <x v="0"/>
    <m/>
    <d v="2025-11-01T00:00:00"/>
    <d v="2026-10-31T00:00:00"/>
    <d v="2026-10-31T00:00:00"/>
    <m/>
    <m/>
    <x v="0"/>
    <x v="0"/>
    <m/>
    <x v="0"/>
    <n v="1"/>
    <m/>
    <x v="0"/>
    <m/>
    <n v="45928"/>
    <m/>
    <n v="80000"/>
    <s v="Euro"/>
    <n v="41.25"/>
    <n v="30"/>
  </r>
  <r>
    <s v="V730005"/>
    <x v="0"/>
    <s v="37 80 4980 793-6"/>
    <x v="0"/>
    <s v="BRI"/>
    <x v="0"/>
    <n v="1"/>
    <x v="0"/>
    <x v="0"/>
    <x v="0"/>
    <x v="0"/>
    <m/>
    <d v="2025-11-01T00:00:00"/>
    <d v="2026-10-31T00:00:00"/>
    <d v="2026-10-31T00:00:00"/>
    <m/>
    <m/>
    <x v="0"/>
    <x v="0"/>
    <m/>
    <x v="0"/>
    <n v="1"/>
    <m/>
    <x v="0"/>
    <m/>
    <n v="45928"/>
    <m/>
    <n v="80000"/>
    <s v="Euro"/>
    <n v="41.25"/>
    <n v="30"/>
  </r>
  <r>
    <s v="V730005"/>
    <x v="0"/>
    <s v="37 80 4980 795-1"/>
    <x v="0"/>
    <s v="BRI"/>
    <x v="0"/>
    <n v="1"/>
    <x v="0"/>
    <x v="0"/>
    <x v="0"/>
    <x v="0"/>
    <m/>
    <d v="2025-11-01T00:00:00"/>
    <d v="2026-10-31T00:00:00"/>
    <d v="2026-10-31T00:00:00"/>
    <m/>
    <m/>
    <x v="0"/>
    <x v="0"/>
    <m/>
    <x v="0"/>
    <n v="1"/>
    <m/>
    <x v="0"/>
    <m/>
    <n v="45928"/>
    <m/>
    <n v="80000"/>
    <s v="Euro"/>
    <n v="41.25"/>
    <n v="30"/>
  </r>
  <r>
    <s v="V720003"/>
    <x v="1"/>
    <s v="37 80 4992 776-7"/>
    <x v="1"/>
    <s v="DME"/>
    <x v="1"/>
    <n v="1"/>
    <x v="0"/>
    <x v="1"/>
    <x v="1"/>
    <x v="1"/>
    <m/>
    <d v="2024-12-01T00:00:00"/>
    <d v="2025-12-31T00:00:00"/>
    <d v="2025-12-31T00:00:00"/>
    <m/>
    <m/>
    <x v="0"/>
    <x v="1"/>
    <m/>
    <x v="0"/>
    <n v="1"/>
    <m/>
    <x v="0"/>
    <m/>
    <n v="45928"/>
    <m/>
    <n v="90000"/>
    <s v="Euro"/>
    <n v="58.71"/>
    <n v="42.5"/>
  </r>
  <r>
    <s v="V730004"/>
    <x v="2"/>
    <s v="37 80 4993 287-4"/>
    <x v="2"/>
    <s v="TNO"/>
    <x v="1"/>
    <n v="1"/>
    <x v="1"/>
    <x v="2"/>
    <x v="1"/>
    <x v="1"/>
    <m/>
    <d v="2025-08-11T00:00:00"/>
    <d v="2026-12-31T00:00:00"/>
    <d v="2026-12-31T00:00:00"/>
    <m/>
    <m/>
    <x v="1"/>
    <x v="2"/>
    <m/>
    <x v="1"/>
    <n v="3"/>
    <m/>
    <x v="1"/>
    <m/>
    <n v="46234"/>
    <m/>
    <n v="180000"/>
    <s v="Euro"/>
    <n v="76.5"/>
    <n v="46"/>
  </r>
  <r>
    <s v="V730004"/>
    <x v="2"/>
    <s v="37 80 4993 285-8"/>
    <x v="2"/>
    <s v="TNO"/>
    <x v="1"/>
    <n v="1"/>
    <x v="1"/>
    <x v="2"/>
    <x v="1"/>
    <x v="1"/>
    <m/>
    <d v="2025-08-29T00:00:00"/>
    <d v="2026-12-31T00:00:00"/>
    <d v="2026-12-31T00:00:00"/>
    <m/>
    <m/>
    <x v="1"/>
    <x v="2"/>
    <m/>
    <x v="1"/>
    <n v="3"/>
    <m/>
    <x v="1"/>
    <m/>
    <n v="46234"/>
    <m/>
    <n v="180000"/>
    <s v="Euro"/>
    <n v="76.5"/>
    <n v="46"/>
  </r>
  <r>
    <s v="V730004"/>
    <x v="2"/>
    <s v="37 80 4993 299-9"/>
    <x v="2"/>
    <s v="TNO"/>
    <x v="1"/>
    <n v="1"/>
    <x v="1"/>
    <x v="2"/>
    <x v="1"/>
    <x v="1"/>
    <m/>
    <d v="2025-08-29T00:00:00"/>
    <d v="2026-12-31T00:00:00"/>
    <d v="2026-12-31T00:00:00"/>
    <m/>
    <m/>
    <x v="1"/>
    <x v="2"/>
    <m/>
    <x v="1"/>
    <n v="3"/>
    <m/>
    <x v="1"/>
    <m/>
    <n v="46234"/>
    <m/>
    <n v="180000"/>
    <s v="Euro"/>
    <n v="76.5"/>
    <n v="46"/>
  </r>
  <r>
    <s v="V730004"/>
    <x v="2"/>
    <s v="37 80 4993 300-5"/>
    <x v="2"/>
    <s v="TNO"/>
    <x v="1"/>
    <n v="1"/>
    <x v="1"/>
    <x v="2"/>
    <x v="1"/>
    <x v="1"/>
    <m/>
    <d v="2025-08-29T00:00:00"/>
    <d v="2026-12-31T00:00:00"/>
    <d v="2026-12-31T00:00:00"/>
    <m/>
    <m/>
    <x v="1"/>
    <x v="2"/>
    <m/>
    <x v="1"/>
    <n v="3"/>
    <m/>
    <x v="1"/>
    <m/>
    <n v="46234"/>
    <m/>
    <n v="180000"/>
    <s v="Euro"/>
    <n v="76.5"/>
    <n v="46"/>
  </r>
  <r>
    <s v="V730010"/>
    <x v="3"/>
    <s v=""/>
    <x v="2"/>
    <s v="TNO"/>
    <x v="2"/>
    <n v="1"/>
    <x v="0"/>
    <x v="3"/>
    <x v="1"/>
    <x v="0"/>
    <m/>
    <d v="2026-01-01T00:00:00"/>
    <d v="2026-12-31T00:00:00"/>
    <d v="2026-12-31T00:00:00"/>
    <m/>
    <m/>
    <x v="0"/>
    <x v="2"/>
    <m/>
    <x v="1"/>
    <n v="3"/>
    <m/>
    <x v="2"/>
    <m/>
    <n v="45962"/>
    <m/>
    <n v="180000"/>
    <s v="Euro"/>
    <n v="35.7"/>
    <n v="19.15"/>
  </r>
  <r>
    <s v="V730011"/>
    <x v="4"/>
    <s v=""/>
    <x v="2"/>
    <s v="WBA"/>
    <x v="3"/>
    <n v="1"/>
    <x v="1"/>
    <x v="4"/>
    <x v="2"/>
    <x v="2"/>
    <m/>
    <d v="2026-02-16T00:00:00"/>
    <d v="2027-12-31T00:00:00"/>
    <d v="2027-12-31T00:00:00"/>
    <m/>
    <m/>
    <x v="2"/>
    <x v="3"/>
    <d v="2026-12-31T00:00:00"/>
    <x v="2"/>
    <n v="3"/>
    <m/>
    <x v="3"/>
    <m/>
    <n v="45962"/>
    <m/>
    <n v="200000"/>
    <s v="Euro"/>
    <n v="59.45"/>
    <n v="24.5"/>
  </r>
  <r>
    <s v="V730011"/>
    <x v="4"/>
    <s v=""/>
    <x v="2"/>
    <s v="WBA"/>
    <x v="3"/>
    <n v="1"/>
    <x v="1"/>
    <x v="4"/>
    <x v="2"/>
    <x v="2"/>
    <m/>
    <d v="2026-02-16T00:00:00"/>
    <d v="2027-12-31T00:00:00"/>
    <d v="2027-12-31T00:00:00"/>
    <m/>
    <m/>
    <x v="2"/>
    <x v="3"/>
    <d v="2026-12-31T00:00:00"/>
    <x v="2"/>
    <n v="3"/>
    <m/>
    <x v="3"/>
    <m/>
    <n v="45962"/>
    <m/>
    <n v="200000"/>
    <s v="Euro"/>
    <n v="59.45"/>
    <n v="24.5"/>
  </r>
  <r>
    <s v="V730011"/>
    <x v="4"/>
    <s v=""/>
    <x v="2"/>
    <s v="WBA"/>
    <x v="3"/>
    <n v="1"/>
    <x v="1"/>
    <x v="4"/>
    <x v="2"/>
    <x v="2"/>
    <m/>
    <d v="2026-02-16T00:00:00"/>
    <d v="2027-12-31T00:00:00"/>
    <d v="2027-12-31T00:00:00"/>
    <m/>
    <m/>
    <x v="2"/>
    <x v="3"/>
    <d v="2026-12-31T00:00:00"/>
    <x v="2"/>
    <n v="3"/>
    <m/>
    <x v="3"/>
    <m/>
    <n v="45962"/>
    <m/>
    <n v="200000"/>
    <s v="Euro"/>
    <n v="59.45"/>
    <n v="24.5"/>
  </r>
  <r>
    <s v="V730011"/>
    <x v="4"/>
    <s v=""/>
    <x v="2"/>
    <s v="WBA"/>
    <x v="3"/>
    <n v="1"/>
    <x v="1"/>
    <x v="4"/>
    <x v="2"/>
    <x v="2"/>
    <m/>
    <d v="2026-02-16T00:00:00"/>
    <d v="2027-12-31T00:00:00"/>
    <d v="2027-12-31T00:00:00"/>
    <m/>
    <m/>
    <x v="2"/>
    <x v="3"/>
    <d v="2026-12-31T00:00:00"/>
    <x v="2"/>
    <n v="3"/>
    <m/>
    <x v="3"/>
    <m/>
    <n v="45962"/>
    <m/>
    <n v="200000"/>
    <s v="Euro"/>
    <n v="59.45"/>
    <n v="24.5"/>
  </r>
  <r>
    <s v="V730011"/>
    <x v="4"/>
    <s v=""/>
    <x v="2"/>
    <s v="WBA"/>
    <x v="3"/>
    <n v="1"/>
    <x v="1"/>
    <x v="4"/>
    <x v="2"/>
    <x v="2"/>
    <m/>
    <d v="2026-02-16T00:00:00"/>
    <d v="2027-12-31T00:00:00"/>
    <d v="2027-12-31T00:00:00"/>
    <m/>
    <m/>
    <x v="2"/>
    <x v="3"/>
    <d v="2026-12-31T00:00:00"/>
    <x v="2"/>
    <n v="3"/>
    <m/>
    <x v="3"/>
    <m/>
    <n v="45962"/>
    <m/>
    <n v="200000"/>
    <s v="Euro"/>
    <n v="59.45"/>
    <n v="24.5"/>
  </r>
  <r>
    <s v="V730011"/>
    <x v="4"/>
    <s v=""/>
    <x v="2"/>
    <s v="WBA"/>
    <x v="3"/>
    <n v="1"/>
    <x v="1"/>
    <x v="4"/>
    <x v="2"/>
    <x v="2"/>
    <m/>
    <d v="2026-02-16T00:00:00"/>
    <d v="2027-12-31T00:00:00"/>
    <d v="2027-12-31T00:00:00"/>
    <m/>
    <m/>
    <x v="2"/>
    <x v="3"/>
    <d v="2026-12-31T00:00:00"/>
    <x v="2"/>
    <n v="3"/>
    <m/>
    <x v="3"/>
    <m/>
    <n v="45962"/>
    <m/>
    <n v="200000"/>
    <s v="Euro"/>
    <n v="59.45"/>
    <n v="24.5"/>
  </r>
  <r>
    <s v="V730011"/>
    <x v="4"/>
    <s v=""/>
    <x v="2"/>
    <s v="WBA"/>
    <x v="3"/>
    <n v="1"/>
    <x v="1"/>
    <x v="4"/>
    <x v="2"/>
    <x v="2"/>
    <m/>
    <d v="2026-02-16T00:00:00"/>
    <d v="2027-12-31T00:00:00"/>
    <d v="2027-12-31T00:00:00"/>
    <m/>
    <m/>
    <x v="2"/>
    <x v="3"/>
    <d v="2026-12-31T00:00:00"/>
    <x v="2"/>
    <n v="3"/>
    <m/>
    <x v="3"/>
    <m/>
    <n v="45962"/>
    <m/>
    <n v="200000"/>
    <s v="Euro"/>
    <n v="59.45"/>
    <n v="24.5"/>
  </r>
  <r>
    <s v="V730011"/>
    <x v="4"/>
    <s v=""/>
    <x v="2"/>
    <s v="WBA"/>
    <x v="3"/>
    <n v="1"/>
    <x v="1"/>
    <x v="4"/>
    <x v="2"/>
    <x v="2"/>
    <m/>
    <d v="2026-02-16T00:00:00"/>
    <d v="2027-12-31T00:00:00"/>
    <d v="2027-12-31T00:00:00"/>
    <m/>
    <m/>
    <x v="2"/>
    <x v="3"/>
    <d v="2026-12-31T00:00:00"/>
    <x v="2"/>
    <n v="3"/>
    <m/>
    <x v="3"/>
    <m/>
    <n v="45962"/>
    <m/>
    <n v="200000"/>
    <s v="Euro"/>
    <n v="59.45"/>
    <n v="24.5"/>
  </r>
  <r>
    <s v="V730011"/>
    <x v="4"/>
    <s v=""/>
    <x v="2"/>
    <s v="WBA"/>
    <x v="3"/>
    <n v="1"/>
    <x v="1"/>
    <x v="4"/>
    <x v="2"/>
    <x v="2"/>
    <m/>
    <d v="2026-02-16T00:00:00"/>
    <d v="2027-12-31T00:00:00"/>
    <d v="2027-12-31T00:00:00"/>
    <m/>
    <m/>
    <x v="2"/>
    <x v="3"/>
    <d v="2026-12-31T00:00:00"/>
    <x v="2"/>
    <n v="3"/>
    <m/>
    <x v="3"/>
    <m/>
    <n v="45962"/>
    <m/>
    <n v="200000"/>
    <s v="Euro"/>
    <n v="59.45"/>
    <n v="24.5"/>
  </r>
  <r>
    <s v="V730011"/>
    <x v="4"/>
    <s v=""/>
    <x v="2"/>
    <s v="WBA"/>
    <x v="3"/>
    <n v="1"/>
    <x v="1"/>
    <x v="4"/>
    <x v="2"/>
    <x v="2"/>
    <m/>
    <d v="2026-02-16T00:00:00"/>
    <d v="2027-12-31T00:00:00"/>
    <d v="2027-12-31T00:00:00"/>
    <m/>
    <m/>
    <x v="2"/>
    <x v="3"/>
    <d v="2026-12-31T00:00:00"/>
    <x v="2"/>
    <n v="3"/>
    <m/>
    <x v="3"/>
    <m/>
    <n v="45962"/>
    <m/>
    <n v="200000"/>
    <s v="Euro"/>
    <n v="59.45"/>
    <n v="24.5"/>
  </r>
  <r>
    <s v="V730011"/>
    <x v="4"/>
    <s v=""/>
    <x v="2"/>
    <s v="WBA"/>
    <x v="3"/>
    <n v="1"/>
    <x v="1"/>
    <x v="4"/>
    <x v="2"/>
    <x v="2"/>
    <m/>
    <d v="2026-02-16T00:00:00"/>
    <d v="2027-12-31T00:00:00"/>
    <d v="2027-12-31T00:00:00"/>
    <m/>
    <m/>
    <x v="2"/>
    <x v="3"/>
    <d v="2026-12-31T00:00:00"/>
    <x v="2"/>
    <n v="3"/>
    <m/>
    <x v="3"/>
    <m/>
    <n v="45962"/>
    <m/>
    <n v="200000"/>
    <s v="Euro"/>
    <n v="59.45"/>
    <n v="24.5"/>
  </r>
  <r>
    <s v="V730011"/>
    <x v="4"/>
    <s v=""/>
    <x v="2"/>
    <s v="WBA"/>
    <x v="3"/>
    <n v="1"/>
    <x v="1"/>
    <x v="4"/>
    <x v="2"/>
    <x v="2"/>
    <m/>
    <d v="2026-02-16T00:00:00"/>
    <d v="2027-12-31T00:00:00"/>
    <d v="2027-12-31T00:00:00"/>
    <m/>
    <m/>
    <x v="2"/>
    <x v="3"/>
    <d v="2026-12-31T00:00:00"/>
    <x v="2"/>
    <n v="3"/>
    <m/>
    <x v="3"/>
    <m/>
    <n v="45962"/>
    <m/>
    <n v="200000"/>
    <s v="Euro"/>
    <n v="59.45"/>
    <n v="24.5"/>
  </r>
  <r>
    <s v="V730011"/>
    <x v="4"/>
    <s v=""/>
    <x v="2"/>
    <s v="WBA"/>
    <x v="3"/>
    <n v="1"/>
    <x v="1"/>
    <x v="4"/>
    <x v="2"/>
    <x v="2"/>
    <m/>
    <d v="2026-02-16T00:00:00"/>
    <d v="2027-12-31T00:00:00"/>
    <d v="2027-12-31T00:00:00"/>
    <m/>
    <m/>
    <x v="2"/>
    <x v="3"/>
    <d v="2026-12-31T00:00:00"/>
    <x v="2"/>
    <n v="3"/>
    <m/>
    <x v="3"/>
    <m/>
    <n v="45962"/>
    <m/>
    <n v="200000"/>
    <s v="Euro"/>
    <n v="59.45"/>
    <n v="24.5"/>
  </r>
  <r>
    <s v="V730011"/>
    <x v="4"/>
    <s v=""/>
    <x v="2"/>
    <s v="WBA"/>
    <x v="3"/>
    <n v="1"/>
    <x v="1"/>
    <x v="4"/>
    <x v="2"/>
    <x v="2"/>
    <m/>
    <d v="2026-02-16T00:00:00"/>
    <d v="2027-12-31T00:00:00"/>
    <d v="2027-12-31T00:00:00"/>
    <m/>
    <m/>
    <x v="2"/>
    <x v="3"/>
    <d v="2026-12-31T00:00:00"/>
    <x v="2"/>
    <n v="3"/>
    <m/>
    <x v="3"/>
    <m/>
    <n v="45962"/>
    <m/>
    <n v="200000"/>
    <s v="Euro"/>
    <n v="59.45"/>
    <n v="24.5"/>
  </r>
  <r>
    <s v="V730011"/>
    <x v="4"/>
    <s v=""/>
    <x v="2"/>
    <s v="WBA"/>
    <x v="3"/>
    <n v="1"/>
    <x v="1"/>
    <x v="4"/>
    <x v="2"/>
    <x v="2"/>
    <m/>
    <d v="2026-02-16T00:00:00"/>
    <d v="2027-12-31T00:00:00"/>
    <d v="2027-12-31T00:00:00"/>
    <m/>
    <m/>
    <x v="2"/>
    <x v="3"/>
    <d v="2026-12-31T00:00:00"/>
    <x v="2"/>
    <n v="3"/>
    <m/>
    <x v="3"/>
    <m/>
    <n v="45962"/>
    <m/>
    <n v="200000"/>
    <s v="Euro"/>
    <n v="59.45"/>
    <n v="24.5"/>
  </r>
  <r>
    <s v="V730011"/>
    <x v="4"/>
    <s v=""/>
    <x v="2"/>
    <s v="WBA"/>
    <x v="3"/>
    <n v="1"/>
    <x v="1"/>
    <x v="4"/>
    <x v="2"/>
    <x v="2"/>
    <m/>
    <d v="2026-02-16T00:00:00"/>
    <d v="2027-12-31T00:00:00"/>
    <d v="2027-12-31T00:00:00"/>
    <m/>
    <m/>
    <x v="2"/>
    <x v="3"/>
    <d v="2026-12-31T00:00:00"/>
    <x v="2"/>
    <n v="3"/>
    <m/>
    <x v="3"/>
    <m/>
    <n v="45962"/>
    <m/>
    <n v="200000"/>
    <s v="Euro"/>
    <n v="59.45"/>
    <n v="24.5"/>
  </r>
  <r>
    <s v="V730011"/>
    <x v="4"/>
    <s v=""/>
    <x v="2"/>
    <s v="WBA"/>
    <x v="3"/>
    <n v="1"/>
    <x v="1"/>
    <x v="4"/>
    <x v="2"/>
    <x v="2"/>
    <m/>
    <d v="2026-02-16T00:00:00"/>
    <d v="2027-12-31T00:00:00"/>
    <d v="2027-12-31T00:00:00"/>
    <m/>
    <m/>
    <x v="2"/>
    <x v="3"/>
    <d v="2026-12-31T00:00:00"/>
    <x v="2"/>
    <n v="3"/>
    <m/>
    <x v="3"/>
    <m/>
    <n v="45962"/>
    <m/>
    <n v="200000"/>
    <s v="Euro"/>
    <n v="59.45"/>
    <n v="24.5"/>
  </r>
  <r>
    <s v="V730011"/>
    <x v="4"/>
    <s v=""/>
    <x v="2"/>
    <s v="WBA"/>
    <x v="3"/>
    <n v="1"/>
    <x v="1"/>
    <x v="4"/>
    <x v="2"/>
    <x v="2"/>
    <m/>
    <d v="2026-02-16T00:00:00"/>
    <d v="2027-12-31T00:00:00"/>
    <d v="2027-12-31T00:00:00"/>
    <m/>
    <m/>
    <x v="2"/>
    <x v="3"/>
    <d v="2026-12-31T00:00:00"/>
    <x v="2"/>
    <n v="3"/>
    <m/>
    <x v="3"/>
    <m/>
    <n v="45962"/>
    <m/>
    <n v="200000"/>
    <s v="Euro"/>
    <n v="59.45"/>
    <n v="24.5"/>
  </r>
  <r>
    <s v="V730011"/>
    <x v="4"/>
    <s v=""/>
    <x v="2"/>
    <s v="WBA"/>
    <x v="3"/>
    <n v="1"/>
    <x v="1"/>
    <x v="4"/>
    <x v="2"/>
    <x v="2"/>
    <m/>
    <d v="2026-02-16T00:00:00"/>
    <d v="2027-12-31T00:00:00"/>
    <d v="2027-12-31T00:00:00"/>
    <m/>
    <m/>
    <x v="2"/>
    <x v="3"/>
    <d v="2026-12-31T00:00:00"/>
    <x v="2"/>
    <n v="3"/>
    <m/>
    <x v="3"/>
    <m/>
    <n v="45962"/>
    <m/>
    <n v="200000"/>
    <s v="Euro"/>
    <n v="59.45"/>
    <n v="24.5"/>
  </r>
  <r>
    <s v="V730011"/>
    <x v="4"/>
    <s v=""/>
    <x v="2"/>
    <s v="WBA"/>
    <x v="3"/>
    <n v="1"/>
    <x v="1"/>
    <x v="4"/>
    <x v="2"/>
    <x v="2"/>
    <m/>
    <d v="2026-02-16T00:00:00"/>
    <d v="2027-12-31T00:00:00"/>
    <d v="2027-12-31T00:00:00"/>
    <m/>
    <m/>
    <x v="2"/>
    <x v="3"/>
    <d v="2026-12-31T00:00:00"/>
    <x v="2"/>
    <n v="3"/>
    <m/>
    <x v="3"/>
    <m/>
    <n v="45962"/>
    <m/>
    <n v="200000"/>
    <s v="Euro"/>
    <n v="59.45"/>
    <n v="24.5"/>
  </r>
  <r>
    <s v="V730011"/>
    <x v="4"/>
    <s v=""/>
    <x v="2"/>
    <s v="WBA"/>
    <x v="3"/>
    <n v="1"/>
    <x v="1"/>
    <x v="4"/>
    <x v="2"/>
    <x v="2"/>
    <m/>
    <d v="2026-02-16T00:00:00"/>
    <d v="2027-12-31T00:00:00"/>
    <d v="2027-12-31T00:00:00"/>
    <m/>
    <m/>
    <x v="2"/>
    <x v="3"/>
    <d v="2026-12-31T00:00:00"/>
    <x v="2"/>
    <n v="3"/>
    <m/>
    <x v="3"/>
    <m/>
    <n v="45962"/>
    <m/>
    <n v="200000"/>
    <s v="Euro"/>
    <n v="59.45"/>
    <n v="24.5"/>
  </r>
  <r>
    <s v="V730008"/>
    <x v="5"/>
    <s v=""/>
    <x v="3"/>
    <s v="WBA"/>
    <x v="1"/>
    <n v="1"/>
    <x v="0"/>
    <x v="5"/>
    <x v="1"/>
    <x v="0"/>
    <m/>
    <d v="2025-12-01T00:00:00"/>
    <d v="2026-12-31T00:00:00"/>
    <d v="2026-12-31T00:00:00"/>
    <m/>
    <m/>
    <x v="0"/>
    <x v="0"/>
    <m/>
    <x v="0"/>
    <n v="1"/>
    <m/>
    <x v="0"/>
    <m/>
    <n v="45962"/>
    <m/>
    <n v="100000"/>
    <s v="Euro"/>
    <n v="78.87"/>
    <n v="62.85"/>
  </r>
  <r>
    <s v="V730008"/>
    <x v="5"/>
    <s v=""/>
    <x v="3"/>
    <s v="WBA"/>
    <x v="1"/>
    <n v="1"/>
    <x v="0"/>
    <x v="5"/>
    <x v="1"/>
    <x v="0"/>
    <m/>
    <d v="2025-12-01T00:00:00"/>
    <d v="2026-12-31T00:00:00"/>
    <d v="2026-12-31T00:00:00"/>
    <m/>
    <m/>
    <x v="0"/>
    <x v="0"/>
    <m/>
    <x v="0"/>
    <n v="1"/>
    <m/>
    <x v="0"/>
    <m/>
    <n v="45962"/>
    <m/>
    <n v="100000"/>
    <s v="Euro"/>
    <n v="78.87"/>
    <n v="62.85"/>
  </r>
  <r>
    <s v="V730008"/>
    <x v="5"/>
    <s v=""/>
    <x v="3"/>
    <s v="WBA"/>
    <x v="1"/>
    <n v="1"/>
    <x v="0"/>
    <x v="5"/>
    <x v="1"/>
    <x v="0"/>
    <m/>
    <d v="2025-12-01T00:00:00"/>
    <d v="2026-12-31T00:00:00"/>
    <d v="2026-12-31T00:00:00"/>
    <m/>
    <m/>
    <x v="0"/>
    <x v="0"/>
    <m/>
    <x v="0"/>
    <n v="1"/>
    <m/>
    <x v="0"/>
    <m/>
    <n v="45962"/>
    <m/>
    <n v="100000"/>
    <s v="Euro"/>
    <n v="78.87"/>
    <n v="62.85"/>
  </r>
  <r>
    <s v="V730008"/>
    <x v="5"/>
    <s v=""/>
    <x v="3"/>
    <s v="WBA"/>
    <x v="1"/>
    <n v="1"/>
    <x v="0"/>
    <x v="5"/>
    <x v="1"/>
    <x v="0"/>
    <m/>
    <d v="2025-12-01T00:00:00"/>
    <d v="2026-12-31T00:00:00"/>
    <d v="2026-12-31T00:00:00"/>
    <m/>
    <m/>
    <x v="0"/>
    <x v="0"/>
    <m/>
    <x v="0"/>
    <n v="1"/>
    <m/>
    <x v="0"/>
    <m/>
    <n v="45962"/>
    <m/>
    <n v="100000"/>
    <s v="Euro"/>
    <n v="78.87"/>
    <n v="62.85"/>
  </r>
  <r>
    <s v="V730008"/>
    <x v="5"/>
    <s v=""/>
    <x v="3"/>
    <s v="WBA"/>
    <x v="1"/>
    <n v="1"/>
    <x v="0"/>
    <x v="5"/>
    <x v="1"/>
    <x v="0"/>
    <m/>
    <d v="2025-12-01T00:00:00"/>
    <d v="2026-12-31T00:00:00"/>
    <d v="2026-12-31T00:00:00"/>
    <m/>
    <m/>
    <x v="0"/>
    <x v="0"/>
    <m/>
    <x v="0"/>
    <n v="1"/>
    <m/>
    <x v="0"/>
    <m/>
    <n v="45962"/>
    <m/>
    <n v="100000"/>
    <s v="Euro"/>
    <n v="78.87"/>
    <n v="62.85"/>
  </r>
  <r>
    <s v="V730008"/>
    <x v="5"/>
    <s v=""/>
    <x v="3"/>
    <s v="WBA"/>
    <x v="1"/>
    <n v="1"/>
    <x v="0"/>
    <x v="5"/>
    <x v="1"/>
    <x v="0"/>
    <m/>
    <d v="2025-12-01T00:00:00"/>
    <d v="2026-12-31T00:00:00"/>
    <d v="2026-12-31T00:00:00"/>
    <m/>
    <m/>
    <x v="0"/>
    <x v="0"/>
    <m/>
    <x v="0"/>
    <n v="1"/>
    <m/>
    <x v="0"/>
    <m/>
    <n v="45962"/>
    <m/>
    <n v="100000"/>
    <s v="Euro"/>
    <n v="78.87"/>
    <n v="62.85"/>
  </r>
  <r>
    <s v="V730008"/>
    <x v="5"/>
    <s v=""/>
    <x v="3"/>
    <s v="WBA"/>
    <x v="1"/>
    <n v="1"/>
    <x v="0"/>
    <x v="5"/>
    <x v="1"/>
    <x v="0"/>
    <m/>
    <d v="2025-12-01T00:00:00"/>
    <d v="2026-12-31T00:00:00"/>
    <d v="2026-12-31T00:00:00"/>
    <m/>
    <m/>
    <x v="0"/>
    <x v="0"/>
    <m/>
    <x v="0"/>
    <n v="1"/>
    <m/>
    <x v="0"/>
    <m/>
    <n v="45962"/>
    <m/>
    <n v="100000"/>
    <s v="Euro"/>
    <n v="78.87"/>
    <n v="62.85"/>
  </r>
  <r>
    <s v="V730008"/>
    <x v="5"/>
    <s v=""/>
    <x v="3"/>
    <s v="WBA"/>
    <x v="1"/>
    <n v="1"/>
    <x v="0"/>
    <x v="5"/>
    <x v="1"/>
    <x v="0"/>
    <m/>
    <d v="2025-12-01T00:00:00"/>
    <d v="2026-12-31T00:00:00"/>
    <d v="2026-12-31T00:00:00"/>
    <m/>
    <m/>
    <x v="0"/>
    <x v="0"/>
    <m/>
    <x v="0"/>
    <n v="1"/>
    <m/>
    <x v="0"/>
    <m/>
    <n v="45962"/>
    <m/>
    <n v="100000"/>
    <s v="Euro"/>
    <n v="78.87"/>
    <n v="62.85"/>
  </r>
  <r>
    <s v="V730008"/>
    <x v="5"/>
    <s v=""/>
    <x v="3"/>
    <s v="WBA"/>
    <x v="1"/>
    <n v="1"/>
    <x v="0"/>
    <x v="5"/>
    <x v="1"/>
    <x v="0"/>
    <m/>
    <d v="2025-12-01T00:00:00"/>
    <d v="2026-12-31T00:00:00"/>
    <d v="2026-12-31T00:00:00"/>
    <m/>
    <m/>
    <x v="0"/>
    <x v="0"/>
    <m/>
    <x v="0"/>
    <n v="1"/>
    <m/>
    <x v="0"/>
    <m/>
    <n v="45962"/>
    <m/>
    <n v="100000"/>
    <s v="Euro"/>
    <n v="78.87"/>
    <n v="62.85"/>
  </r>
  <r>
    <s v="V730008"/>
    <x v="5"/>
    <s v=""/>
    <x v="3"/>
    <s v="WBA"/>
    <x v="1"/>
    <n v="1"/>
    <x v="0"/>
    <x v="5"/>
    <x v="1"/>
    <x v="0"/>
    <m/>
    <d v="2025-12-01T00:00:00"/>
    <d v="2026-12-31T00:00:00"/>
    <d v="2026-12-31T00:00:00"/>
    <m/>
    <m/>
    <x v="0"/>
    <x v="0"/>
    <m/>
    <x v="0"/>
    <n v="1"/>
    <m/>
    <x v="0"/>
    <m/>
    <n v="45962"/>
    <m/>
    <n v="100000"/>
    <s v="Euro"/>
    <n v="78.87"/>
    <n v="62.85"/>
  </r>
  <r>
    <s v="V730008"/>
    <x v="5"/>
    <s v=""/>
    <x v="3"/>
    <s v="WBA"/>
    <x v="1"/>
    <n v="1"/>
    <x v="0"/>
    <x v="5"/>
    <x v="1"/>
    <x v="0"/>
    <m/>
    <d v="2025-12-01T00:00:00"/>
    <d v="2026-12-31T00:00:00"/>
    <d v="2026-12-31T00:00:00"/>
    <m/>
    <m/>
    <x v="0"/>
    <x v="0"/>
    <m/>
    <x v="0"/>
    <n v="1"/>
    <m/>
    <x v="0"/>
    <m/>
    <n v="45962"/>
    <m/>
    <n v="100000"/>
    <s v="Euro"/>
    <n v="78.87"/>
    <n v="62.85"/>
  </r>
  <r>
    <s v="V730008"/>
    <x v="5"/>
    <s v=""/>
    <x v="3"/>
    <s v="WBA"/>
    <x v="1"/>
    <n v="1"/>
    <x v="0"/>
    <x v="5"/>
    <x v="1"/>
    <x v="0"/>
    <m/>
    <d v="2025-12-01T00:00:00"/>
    <d v="2026-12-31T00:00:00"/>
    <d v="2026-12-31T00:00:00"/>
    <m/>
    <m/>
    <x v="0"/>
    <x v="0"/>
    <m/>
    <x v="0"/>
    <n v="1"/>
    <m/>
    <x v="0"/>
    <m/>
    <n v="45962"/>
    <m/>
    <n v="100000"/>
    <s v="Euro"/>
    <n v="78.87"/>
    <n v="62.85"/>
  </r>
  <r>
    <s v="V730008"/>
    <x v="5"/>
    <s v=""/>
    <x v="3"/>
    <s v="WBA"/>
    <x v="1"/>
    <n v="1"/>
    <x v="0"/>
    <x v="5"/>
    <x v="1"/>
    <x v="0"/>
    <m/>
    <d v="2025-12-01T00:00:00"/>
    <d v="2026-12-31T00:00:00"/>
    <d v="2026-12-31T00:00:00"/>
    <m/>
    <m/>
    <x v="0"/>
    <x v="0"/>
    <m/>
    <x v="0"/>
    <n v="1"/>
    <m/>
    <x v="0"/>
    <m/>
    <n v="45962"/>
    <m/>
    <n v="100000"/>
    <s v="Euro"/>
    <n v="78.87"/>
    <n v="62.85"/>
  </r>
  <r>
    <s v="V730008"/>
    <x v="5"/>
    <s v=""/>
    <x v="3"/>
    <s v="WBA"/>
    <x v="1"/>
    <n v="1"/>
    <x v="0"/>
    <x v="5"/>
    <x v="1"/>
    <x v="0"/>
    <m/>
    <d v="2025-12-01T00:00:00"/>
    <d v="2026-12-31T00:00:00"/>
    <d v="2026-12-31T00:00:00"/>
    <m/>
    <m/>
    <x v="0"/>
    <x v="0"/>
    <m/>
    <x v="0"/>
    <n v="1"/>
    <m/>
    <x v="0"/>
    <m/>
    <n v="45962"/>
    <m/>
    <n v="100000"/>
    <s v="Euro"/>
    <n v="78.87"/>
    <n v="62.85"/>
  </r>
  <r>
    <s v="V730008"/>
    <x v="5"/>
    <s v=""/>
    <x v="3"/>
    <s v="WBA"/>
    <x v="1"/>
    <n v="1"/>
    <x v="0"/>
    <x v="5"/>
    <x v="1"/>
    <x v="0"/>
    <m/>
    <d v="2025-12-01T00:00:00"/>
    <d v="2026-12-31T00:00:00"/>
    <d v="2026-12-31T00:00:00"/>
    <m/>
    <m/>
    <x v="0"/>
    <x v="0"/>
    <m/>
    <x v="0"/>
    <n v="1"/>
    <m/>
    <x v="0"/>
    <m/>
    <n v="45962"/>
    <m/>
    <n v="100000"/>
    <s v="Euro"/>
    <n v="78.87"/>
    <n v="62.85"/>
  </r>
  <r>
    <s v="V730008"/>
    <x v="5"/>
    <s v=""/>
    <x v="3"/>
    <s v="WBA"/>
    <x v="1"/>
    <n v="1"/>
    <x v="0"/>
    <x v="5"/>
    <x v="1"/>
    <x v="0"/>
    <m/>
    <d v="2025-12-01T00:00:00"/>
    <d v="2026-12-31T00:00:00"/>
    <d v="2026-12-31T00:00:00"/>
    <m/>
    <m/>
    <x v="0"/>
    <x v="0"/>
    <m/>
    <x v="0"/>
    <n v="1"/>
    <m/>
    <x v="0"/>
    <m/>
    <n v="45962"/>
    <m/>
    <n v="100000"/>
    <s v="Euro"/>
    <n v="78.87"/>
    <n v="62.85"/>
  </r>
  <r>
    <s v="V730008"/>
    <x v="5"/>
    <s v=""/>
    <x v="3"/>
    <s v="WBA"/>
    <x v="1"/>
    <n v="1"/>
    <x v="0"/>
    <x v="5"/>
    <x v="1"/>
    <x v="0"/>
    <m/>
    <d v="2025-12-01T00:00:00"/>
    <d v="2026-12-31T00:00:00"/>
    <d v="2026-12-31T00:00:00"/>
    <m/>
    <m/>
    <x v="0"/>
    <x v="0"/>
    <m/>
    <x v="0"/>
    <n v="1"/>
    <m/>
    <x v="0"/>
    <m/>
    <n v="45962"/>
    <m/>
    <n v="100000"/>
    <s v="Euro"/>
    <n v="78.87"/>
    <n v="62.85"/>
  </r>
  <r>
    <s v="V730008"/>
    <x v="5"/>
    <s v=""/>
    <x v="3"/>
    <s v="WBA"/>
    <x v="1"/>
    <n v="1"/>
    <x v="0"/>
    <x v="5"/>
    <x v="1"/>
    <x v="0"/>
    <m/>
    <d v="2025-12-01T00:00:00"/>
    <d v="2026-12-31T00:00:00"/>
    <d v="2026-12-31T00:00:00"/>
    <m/>
    <m/>
    <x v="0"/>
    <x v="0"/>
    <m/>
    <x v="0"/>
    <n v="1"/>
    <m/>
    <x v="0"/>
    <m/>
    <n v="45962"/>
    <m/>
    <n v="100000"/>
    <s v="Euro"/>
    <n v="78.87"/>
    <n v="62.85"/>
  </r>
  <r>
    <s v="V730008"/>
    <x v="5"/>
    <s v=""/>
    <x v="3"/>
    <s v="WBA"/>
    <x v="1"/>
    <n v="1"/>
    <x v="0"/>
    <x v="5"/>
    <x v="1"/>
    <x v="0"/>
    <m/>
    <d v="2025-12-01T00:00:00"/>
    <d v="2026-12-31T00:00:00"/>
    <d v="2026-12-31T00:00:00"/>
    <m/>
    <m/>
    <x v="0"/>
    <x v="0"/>
    <m/>
    <x v="0"/>
    <n v="1"/>
    <m/>
    <x v="0"/>
    <m/>
    <n v="45962"/>
    <m/>
    <n v="100000"/>
    <s v="Euro"/>
    <n v="78.87"/>
    <n v="62.85"/>
  </r>
  <r>
    <s v="V730008"/>
    <x v="5"/>
    <s v=""/>
    <x v="3"/>
    <s v="WBA"/>
    <x v="1"/>
    <n v="1"/>
    <x v="0"/>
    <x v="5"/>
    <x v="1"/>
    <x v="0"/>
    <m/>
    <d v="2025-12-01T00:00:00"/>
    <d v="2026-12-31T00:00:00"/>
    <d v="2026-12-31T00:00:00"/>
    <m/>
    <m/>
    <x v="0"/>
    <x v="0"/>
    <m/>
    <x v="0"/>
    <n v="1"/>
    <m/>
    <x v="0"/>
    <m/>
    <n v="45962"/>
    <m/>
    <n v="100000"/>
    <s v="Euro"/>
    <n v="78.87"/>
    <n v="62.85"/>
  </r>
  <r>
    <s v="V730008"/>
    <x v="5"/>
    <s v=""/>
    <x v="3"/>
    <s v="WBA"/>
    <x v="1"/>
    <n v="1"/>
    <x v="0"/>
    <x v="5"/>
    <x v="1"/>
    <x v="0"/>
    <m/>
    <d v="2025-12-01T00:00:00"/>
    <d v="2026-12-31T00:00:00"/>
    <d v="2026-12-31T00:00:00"/>
    <m/>
    <m/>
    <x v="0"/>
    <x v="0"/>
    <m/>
    <x v="0"/>
    <n v="1"/>
    <m/>
    <x v="0"/>
    <m/>
    <n v="45962"/>
    <m/>
    <n v="100000"/>
    <s v="Euro"/>
    <n v="78.87"/>
    <n v="62.85"/>
  </r>
  <r>
    <s v="V730008"/>
    <x v="5"/>
    <s v=""/>
    <x v="3"/>
    <s v="WBA"/>
    <x v="1"/>
    <n v="1"/>
    <x v="0"/>
    <x v="5"/>
    <x v="1"/>
    <x v="0"/>
    <m/>
    <d v="2025-12-01T00:00:00"/>
    <d v="2026-12-31T00:00:00"/>
    <d v="2026-12-31T00:00:00"/>
    <m/>
    <m/>
    <x v="0"/>
    <x v="0"/>
    <m/>
    <x v="0"/>
    <n v="1"/>
    <m/>
    <x v="0"/>
    <m/>
    <n v="45962"/>
    <m/>
    <n v="100000"/>
    <s v="Euro"/>
    <n v="78.87"/>
    <n v="62.85"/>
  </r>
  <r>
    <s v="V730008"/>
    <x v="5"/>
    <s v=""/>
    <x v="3"/>
    <s v="WBA"/>
    <x v="1"/>
    <n v="1"/>
    <x v="0"/>
    <x v="5"/>
    <x v="1"/>
    <x v="0"/>
    <m/>
    <d v="2025-12-01T00:00:00"/>
    <d v="2026-12-31T00:00:00"/>
    <d v="2026-12-31T00:00:00"/>
    <m/>
    <m/>
    <x v="0"/>
    <x v="0"/>
    <m/>
    <x v="0"/>
    <n v="1"/>
    <m/>
    <x v="0"/>
    <m/>
    <n v="45962"/>
    <m/>
    <n v="100000"/>
    <s v="Euro"/>
    <n v="78.87"/>
    <n v="62.85"/>
  </r>
  <r>
    <s v="V730008"/>
    <x v="5"/>
    <s v=""/>
    <x v="3"/>
    <s v="WBA"/>
    <x v="1"/>
    <n v="1"/>
    <x v="0"/>
    <x v="5"/>
    <x v="1"/>
    <x v="0"/>
    <m/>
    <d v="2025-12-01T00:00:00"/>
    <d v="2026-12-31T00:00:00"/>
    <d v="2026-12-31T00:00:00"/>
    <m/>
    <m/>
    <x v="0"/>
    <x v="0"/>
    <m/>
    <x v="0"/>
    <n v="1"/>
    <m/>
    <x v="0"/>
    <m/>
    <n v="45962"/>
    <m/>
    <n v="100000"/>
    <s v="Euro"/>
    <n v="78.87"/>
    <n v="62.85"/>
  </r>
  <r>
    <s v="V730008"/>
    <x v="5"/>
    <s v=""/>
    <x v="3"/>
    <s v="WBA"/>
    <x v="1"/>
    <n v="1"/>
    <x v="0"/>
    <x v="5"/>
    <x v="1"/>
    <x v="0"/>
    <m/>
    <d v="2025-12-01T00:00:00"/>
    <d v="2026-12-31T00:00:00"/>
    <d v="2026-12-31T00:00:00"/>
    <m/>
    <m/>
    <x v="0"/>
    <x v="0"/>
    <m/>
    <x v="0"/>
    <n v="1"/>
    <m/>
    <x v="0"/>
    <m/>
    <n v="45962"/>
    <m/>
    <n v="100000"/>
    <s v="Euro"/>
    <n v="78.87"/>
    <n v="62.85"/>
  </r>
  <r>
    <s v="V730008"/>
    <x v="5"/>
    <s v=""/>
    <x v="3"/>
    <s v="WBA"/>
    <x v="1"/>
    <n v="1"/>
    <x v="0"/>
    <x v="5"/>
    <x v="1"/>
    <x v="0"/>
    <m/>
    <d v="2025-12-01T00:00:00"/>
    <d v="2026-12-31T00:00:00"/>
    <d v="2026-12-31T00:00:00"/>
    <m/>
    <m/>
    <x v="0"/>
    <x v="0"/>
    <m/>
    <x v="0"/>
    <n v="1"/>
    <m/>
    <x v="0"/>
    <m/>
    <n v="45962"/>
    <m/>
    <n v="100000"/>
    <s v="Euro"/>
    <n v="78.87"/>
    <n v="62.85"/>
  </r>
  <r>
    <s v="V730008"/>
    <x v="5"/>
    <s v=""/>
    <x v="3"/>
    <s v="WBA"/>
    <x v="1"/>
    <n v="1"/>
    <x v="0"/>
    <x v="5"/>
    <x v="1"/>
    <x v="0"/>
    <m/>
    <d v="2025-12-01T00:00:00"/>
    <d v="2026-12-31T00:00:00"/>
    <d v="2026-12-31T00:00:00"/>
    <m/>
    <m/>
    <x v="0"/>
    <x v="0"/>
    <m/>
    <x v="0"/>
    <n v="1"/>
    <m/>
    <x v="0"/>
    <m/>
    <n v="45962"/>
    <m/>
    <n v="100000"/>
    <s v="Euro"/>
    <n v="78.87"/>
    <n v="62.85"/>
  </r>
  <r>
    <s v="V730008"/>
    <x v="5"/>
    <s v=""/>
    <x v="3"/>
    <s v="WBA"/>
    <x v="1"/>
    <n v="1"/>
    <x v="0"/>
    <x v="5"/>
    <x v="1"/>
    <x v="0"/>
    <m/>
    <d v="2025-12-01T00:00:00"/>
    <d v="2026-12-31T00:00:00"/>
    <d v="2026-12-31T00:00:00"/>
    <m/>
    <m/>
    <x v="0"/>
    <x v="0"/>
    <m/>
    <x v="0"/>
    <n v="1"/>
    <m/>
    <x v="0"/>
    <m/>
    <n v="45962"/>
    <m/>
    <n v="100000"/>
    <s v="Euro"/>
    <n v="78.87"/>
    <n v="62.85"/>
  </r>
  <r>
    <s v="V730008"/>
    <x v="5"/>
    <s v=""/>
    <x v="3"/>
    <s v="WBA"/>
    <x v="1"/>
    <n v="1"/>
    <x v="0"/>
    <x v="5"/>
    <x v="1"/>
    <x v="0"/>
    <m/>
    <d v="2025-12-01T00:00:00"/>
    <d v="2026-12-31T00:00:00"/>
    <d v="2026-12-31T00:00:00"/>
    <m/>
    <m/>
    <x v="0"/>
    <x v="0"/>
    <m/>
    <x v="0"/>
    <n v="1"/>
    <m/>
    <x v="0"/>
    <m/>
    <n v="45962"/>
    <m/>
    <n v="100000"/>
    <s v="Euro"/>
    <n v="78.87"/>
    <n v="62.85"/>
  </r>
  <r>
    <s v="V730008"/>
    <x v="5"/>
    <s v=""/>
    <x v="3"/>
    <s v="WBA"/>
    <x v="1"/>
    <n v="1"/>
    <x v="0"/>
    <x v="5"/>
    <x v="1"/>
    <x v="0"/>
    <m/>
    <d v="2025-12-01T00:00:00"/>
    <d v="2026-12-31T00:00:00"/>
    <d v="2026-12-31T00:00:00"/>
    <m/>
    <m/>
    <x v="0"/>
    <x v="0"/>
    <m/>
    <x v="0"/>
    <n v="1"/>
    <m/>
    <x v="0"/>
    <m/>
    <n v="45962"/>
    <m/>
    <n v="100000"/>
    <s v="Euro"/>
    <n v="78.87"/>
    <n v="62.85"/>
  </r>
  <r>
    <s v="V730008"/>
    <x v="5"/>
    <s v=""/>
    <x v="3"/>
    <s v="WBA"/>
    <x v="1"/>
    <n v="1"/>
    <x v="0"/>
    <x v="5"/>
    <x v="1"/>
    <x v="0"/>
    <m/>
    <d v="2025-12-01T00:00:00"/>
    <d v="2026-12-31T00:00:00"/>
    <d v="2026-12-31T00:00:00"/>
    <m/>
    <m/>
    <x v="0"/>
    <x v="0"/>
    <m/>
    <x v="0"/>
    <n v="1"/>
    <m/>
    <x v="0"/>
    <m/>
    <n v="45962"/>
    <m/>
    <n v="100000"/>
    <s v="Euro"/>
    <n v="78.87"/>
    <n v="62.85"/>
  </r>
  <r>
    <s v="V730008"/>
    <x v="5"/>
    <s v=""/>
    <x v="3"/>
    <s v="WBA"/>
    <x v="1"/>
    <n v="1"/>
    <x v="0"/>
    <x v="5"/>
    <x v="1"/>
    <x v="0"/>
    <m/>
    <d v="2025-12-01T00:00:00"/>
    <d v="2026-12-31T00:00:00"/>
    <d v="2026-12-31T00:00:00"/>
    <m/>
    <m/>
    <x v="0"/>
    <x v="0"/>
    <m/>
    <x v="0"/>
    <n v="1"/>
    <m/>
    <x v="0"/>
    <m/>
    <n v="45962"/>
    <m/>
    <n v="100000"/>
    <s v="Euro"/>
    <n v="78.87"/>
    <n v="62.85"/>
  </r>
  <r>
    <s v="V730008"/>
    <x v="5"/>
    <s v=""/>
    <x v="3"/>
    <s v="WBA"/>
    <x v="1"/>
    <n v="1"/>
    <x v="0"/>
    <x v="5"/>
    <x v="1"/>
    <x v="0"/>
    <m/>
    <d v="2025-12-01T00:00:00"/>
    <d v="2026-12-31T00:00:00"/>
    <d v="2026-12-31T00:00:00"/>
    <m/>
    <m/>
    <x v="0"/>
    <x v="0"/>
    <m/>
    <x v="0"/>
    <n v="1"/>
    <m/>
    <x v="0"/>
    <m/>
    <n v="45962"/>
    <m/>
    <n v="100000"/>
    <s v="Euro"/>
    <n v="78.87"/>
    <n v="62.85"/>
  </r>
  <r>
    <s v="V730008"/>
    <x v="5"/>
    <s v=""/>
    <x v="3"/>
    <s v="WBA"/>
    <x v="1"/>
    <n v="1"/>
    <x v="0"/>
    <x v="5"/>
    <x v="1"/>
    <x v="0"/>
    <m/>
    <d v="2025-12-01T00:00:00"/>
    <d v="2026-12-31T00:00:00"/>
    <d v="2026-12-31T00:00:00"/>
    <m/>
    <m/>
    <x v="0"/>
    <x v="0"/>
    <m/>
    <x v="0"/>
    <n v="1"/>
    <m/>
    <x v="0"/>
    <m/>
    <n v="45962"/>
    <m/>
    <n v="100000"/>
    <s v="Euro"/>
    <n v="78.87"/>
    <n v="62.85"/>
  </r>
  <r>
    <s v="V730008"/>
    <x v="5"/>
    <s v=""/>
    <x v="3"/>
    <s v="WBA"/>
    <x v="1"/>
    <n v="1"/>
    <x v="0"/>
    <x v="5"/>
    <x v="1"/>
    <x v="0"/>
    <m/>
    <d v="2025-12-01T00:00:00"/>
    <d v="2026-12-31T00:00:00"/>
    <d v="2026-12-31T00:00:00"/>
    <m/>
    <m/>
    <x v="0"/>
    <x v="0"/>
    <m/>
    <x v="0"/>
    <n v="1"/>
    <m/>
    <x v="0"/>
    <m/>
    <n v="45962"/>
    <m/>
    <n v="100000"/>
    <s v="Euro"/>
    <n v="78.87"/>
    <n v="62.85"/>
  </r>
  <r>
    <s v="V730008"/>
    <x v="5"/>
    <s v=""/>
    <x v="3"/>
    <s v="WBA"/>
    <x v="1"/>
    <n v="1"/>
    <x v="0"/>
    <x v="5"/>
    <x v="1"/>
    <x v="0"/>
    <m/>
    <d v="2025-12-01T00:00:00"/>
    <d v="2026-12-31T00:00:00"/>
    <d v="2026-12-31T00:00:00"/>
    <m/>
    <m/>
    <x v="0"/>
    <x v="0"/>
    <m/>
    <x v="0"/>
    <n v="1"/>
    <m/>
    <x v="0"/>
    <m/>
    <n v="45962"/>
    <m/>
    <n v="100000"/>
    <s v="Euro"/>
    <n v="78.87"/>
    <n v="62.85"/>
  </r>
  <r>
    <s v="V730008"/>
    <x v="5"/>
    <s v=""/>
    <x v="3"/>
    <s v="WBA"/>
    <x v="1"/>
    <n v="1"/>
    <x v="0"/>
    <x v="5"/>
    <x v="1"/>
    <x v="0"/>
    <m/>
    <d v="2025-12-01T00:00:00"/>
    <d v="2026-12-31T00:00:00"/>
    <d v="2026-12-31T00:00:00"/>
    <m/>
    <m/>
    <x v="0"/>
    <x v="0"/>
    <m/>
    <x v="0"/>
    <n v="1"/>
    <m/>
    <x v="0"/>
    <m/>
    <n v="45962"/>
    <m/>
    <n v="100000"/>
    <s v="Euro"/>
    <n v="78.87"/>
    <n v="62.85"/>
  </r>
  <r>
    <s v="V730008"/>
    <x v="5"/>
    <s v=""/>
    <x v="3"/>
    <s v="WBA"/>
    <x v="1"/>
    <n v="1"/>
    <x v="0"/>
    <x v="5"/>
    <x v="1"/>
    <x v="0"/>
    <m/>
    <d v="2025-12-01T00:00:00"/>
    <d v="2026-12-31T00:00:00"/>
    <d v="2026-12-31T00:00:00"/>
    <m/>
    <m/>
    <x v="0"/>
    <x v="0"/>
    <m/>
    <x v="0"/>
    <n v="1"/>
    <m/>
    <x v="0"/>
    <m/>
    <n v="45962"/>
    <m/>
    <n v="100000"/>
    <s v="Euro"/>
    <n v="78.87"/>
    <n v="62.85"/>
  </r>
  <r>
    <s v="V730008"/>
    <x v="5"/>
    <s v=""/>
    <x v="3"/>
    <s v="WBA"/>
    <x v="1"/>
    <n v="1"/>
    <x v="0"/>
    <x v="5"/>
    <x v="1"/>
    <x v="0"/>
    <m/>
    <d v="2025-12-01T00:00:00"/>
    <d v="2026-12-31T00:00:00"/>
    <d v="2026-12-31T00:00:00"/>
    <m/>
    <m/>
    <x v="0"/>
    <x v="0"/>
    <m/>
    <x v="0"/>
    <n v="1"/>
    <m/>
    <x v="0"/>
    <m/>
    <n v="45962"/>
    <m/>
    <n v="100000"/>
    <s v="Euro"/>
    <n v="78.87"/>
    <n v="62.85"/>
  </r>
  <r>
    <s v="V730008"/>
    <x v="5"/>
    <s v=""/>
    <x v="3"/>
    <s v="WBA"/>
    <x v="1"/>
    <n v="1"/>
    <x v="0"/>
    <x v="5"/>
    <x v="1"/>
    <x v="0"/>
    <m/>
    <d v="2025-12-01T00:00:00"/>
    <d v="2026-12-31T00:00:00"/>
    <d v="2026-12-31T00:00:00"/>
    <m/>
    <m/>
    <x v="0"/>
    <x v="0"/>
    <m/>
    <x v="0"/>
    <n v="1"/>
    <m/>
    <x v="0"/>
    <m/>
    <n v="45962"/>
    <m/>
    <n v="100000"/>
    <s v="Euro"/>
    <n v="78.87"/>
    <n v="62.85"/>
  </r>
  <r>
    <s v="V730008"/>
    <x v="5"/>
    <s v=""/>
    <x v="3"/>
    <s v="WBA"/>
    <x v="1"/>
    <n v="1"/>
    <x v="0"/>
    <x v="5"/>
    <x v="1"/>
    <x v="0"/>
    <m/>
    <d v="2025-12-01T00:00:00"/>
    <d v="2026-12-31T00:00:00"/>
    <d v="2026-12-31T00:00:00"/>
    <m/>
    <m/>
    <x v="0"/>
    <x v="0"/>
    <m/>
    <x v="0"/>
    <n v="1"/>
    <m/>
    <x v="0"/>
    <m/>
    <n v="45962"/>
    <m/>
    <n v="100000"/>
    <s v="Euro"/>
    <n v="78.87"/>
    <n v="62.85"/>
  </r>
  <r>
    <s v="V730008"/>
    <x v="5"/>
    <s v=""/>
    <x v="3"/>
    <s v="WBA"/>
    <x v="1"/>
    <n v="1"/>
    <x v="0"/>
    <x v="5"/>
    <x v="1"/>
    <x v="0"/>
    <m/>
    <d v="2025-12-01T00:00:00"/>
    <d v="2026-12-31T00:00:00"/>
    <d v="2026-12-31T00:00:00"/>
    <m/>
    <m/>
    <x v="0"/>
    <x v="0"/>
    <m/>
    <x v="0"/>
    <n v="1"/>
    <m/>
    <x v="0"/>
    <m/>
    <n v="45962"/>
    <m/>
    <n v="100000"/>
    <s v="Euro"/>
    <n v="78.87"/>
    <n v="62.85"/>
  </r>
  <r>
    <s v="V730008"/>
    <x v="5"/>
    <s v=""/>
    <x v="3"/>
    <s v="WBA"/>
    <x v="1"/>
    <n v="1"/>
    <x v="0"/>
    <x v="5"/>
    <x v="1"/>
    <x v="0"/>
    <m/>
    <d v="2025-12-01T00:00:00"/>
    <d v="2026-12-31T00:00:00"/>
    <d v="2026-12-31T00:00:00"/>
    <m/>
    <m/>
    <x v="0"/>
    <x v="0"/>
    <m/>
    <x v="0"/>
    <n v="1"/>
    <m/>
    <x v="0"/>
    <m/>
    <n v="45962"/>
    <m/>
    <n v="100000"/>
    <s v="Euro"/>
    <n v="78.87"/>
    <n v="62.85"/>
  </r>
  <r>
    <s v="V730008"/>
    <x v="5"/>
    <s v=""/>
    <x v="3"/>
    <s v="WBA"/>
    <x v="1"/>
    <n v="1"/>
    <x v="0"/>
    <x v="5"/>
    <x v="1"/>
    <x v="0"/>
    <m/>
    <d v="2025-12-01T00:00:00"/>
    <d v="2026-12-31T00:00:00"/>
    <d v="2026-12-31T00:00:00"/>
    <m/>
    <m/>
    <x v="0"/>
    <x v="0"/>
    <m/>
    <x v="0"/>
    <n v="1"/>
    <m/>
    <x v="0"/>
    <m/>
    <n v="45962"/>
    <m/>
    <n v="100000"/>
    <s v="Euro"/>
    <n v="78.87"/>
    <n v="62.85"/>
  </r>
  <r>
    <s v="V730008"/>
    <x v="5"/>
    <s v=""/>
    <x v="3"/>
    <s v="WBA"/>
    <x v="1"/>
    <n v="1"/>
    <x v="0"/>
    <x v="5"/>
    <x v="1"/>
    <x v="0"/>
    <m/>
    <d v="2025-12-01T00:00:00"/>
    <d v="2026-12-31T00:00:00"/>
    <d v="2026-12-31T00:00:00"/>
    <m/>
    <m/>
    <x v="0"/>
    <x v="0"/>
    <m/>
    <x v="0"/>
    <n v="1"/>
    <m/>
    <x v="0"/>
    <m/>
    <n v="45962"/>
    <m/>
    <n v="100000"/>
    <s v="Euro"/>
    <n v="78.87"/>
    <n v="62.85"/>
  </r>
  <r>
    <s v="V730008"/>
    <x v="5"/>
    <s v=""/>
    <x v="3"/>
    <s v="WBA"/>
    <x v="1"/>
    <n v="1"/>
    <x v="0"/>
    <x v="5"/>
    <x v="1"/>
    <x v="0"/>
    <m/>
    <d v="2025-12-01T00:00:00"/>
    <d v="2026-12-31T00:00:00"/>
    <d v="2026-12-31T00:00:00"/>
    <m/>
    <m/>
    <x v="0"/>
    <x v="0"/>
    <m/>
    <x v="0"/>
    <n v="1"/>
    <m/>
    <x v="0"/>
    <m/>
    <n v="45962"/>
    <m/>
    <n v="100000"/>
    <s v="Euro"/>
    <n v="78.87"/>
    <n v="62.85"/>
  </r>
  <r>
    <s v="V730008"/>
    <x v="5"/>
    <s v=""/>
    <x v="3"/>
    <s v="WBA"/>
    <x v="1"/>
    <n v="1"/>
    <x v="0"/>
    <x v="5"/>
    <x v="1"/>
    <x v="0"/>
    <m/>
    <d v="2025-12-01T00:00:00"/>
    <d v="2026-12-31T00:00:00"/>
    <d v="2026-12-31T00:00:00"/>
    <m/>
    <m/>
    <x v="0"/>
    <x v="0"/>
    <m/>
    <x v="0"/>
    <n v="1"/>
    <m/>
    <x v="0"/>
    <m/>
    <n v="45962"/>
    <m/>
    <n v="100000"/>
    <s v="Euro"/>
    <n v="78.87"/>
    <n v="62.85"/>
  </r>
  <r>
    <s v="V730008"/>
    <x v="5"/>
    <s v=""/>
    <x v="3"/>
    <s v="WBA"/>
    <x v="1"/>
    <n v="1"/>
    <x v="0"/>
    <x v="5"/>
    <x v="1"/>
    <x v="0"/>
    <m/>
    <d v="2025-12-01T00:00:00"/>
    <d v="2026-12-31T00:00:00"/>
    <d v="2026-12-31T00:00:00"/>
    <m/>
    <m/>
    <x v="0"/>
    <x v="0"/>
    <m/>
    <x v="0"/>
    <n v="1"/>
    <m/>
    <x v="0"/>
    <m/>
    <n v="45962"/>
    <m/>
    <n v="100000"/>
    <s v="Euro"/>
    <n v="78.87"/>
    <n v="62.85"/>
  </r>
  <r>
    <s v="V730003"/>
    <x v="6"/>
    <s v="35 80 4950 139-0"/>
    <x v="4"/>
    <s v="DME"/>
    <x v="0"/>
    <n v="1"/>
    <x v="1"/>
    <x v="6"/>
    <x v="3"/>
    <x v="0"/>
    <m/>
    <d v="2025-03-23T00:00:00"/>
    <d v="2026-03-14T00:00:00"/>
    <d v="2026-03-14T00:00:00"/>
    <m/>
    <m/>
    <x v="1"/>
    <x v="2"/>
    <m/>
    <x v="1"/>
    <n v="1"/>
    <m/>
    <x v="4"/>
    <m/>
    <n v="45944"/>
    <m/>
    <n v="50000"/>
    <s v="Euro"/>
    <n v="41.25"/>
    <n v="27.5"/>
  </r>
  <r>
    <s v="V730003"/>
    <x v="6"/>
    <s v="35 80 4950 170-5"/>
    <x v="4"/>
    <s v="DME"/>
    <x v="0"/>
    <n v="1"/>
    <x v="1"/>
    <x v="6"/>
    <x v="3"/>
    <x v="0"/>
    <m/>
    <d v="2025-03-23T00:00:00"/>
    <d v="2026-03-14T00:00:00"/>
    <d v="2026-03-14T00:00:00"/>
    <m/>
    <m/>
    <x v="1"/>
    <x v="2"/>
    <m/>
    <x v="1"/>
    <n v="1"/>
    <m/>
    <x v="4"/>
    <m/>
    <n v="45944"/>
    <m/>
    <n v="50000"/>
    <s v="Euro"/>
    <n v="41.25"/>
    <n v="27.5"/>
  </r>
  <r>
    <s v="V730003"/>
    <x v="6"/>
    <s v="35 80 4950 173-9"/>
    <x v="4"/>
    <s v="DME"/>
    <x v="0"/>
    <n v="1"/>
    <x v="1"/>
    <x v="6"/>
    <x v="3"/>
    <x v="0"/>
    <m/>
    <d v="2025-03-23T00:00:00"/>
    <d v="2026-03-14T00:00:00"/>
    <d v="2026-03-14T00:00:00"/>
    <m/>
    <m/>
    <x v="1"/>
    <x v="2"/>
    <m/>
    <x v="1"/>
    <n v="1"/>
    <m/>
    <x v="4"/>
    <m/>
    <n v="45944"/>
    <m/>
    <n v="50000"/>
    <s v="Euro"/>
    <n v="41.25"/>
    <n v="27.5"/>
  </r>
  <r>
    <s v="V730009"/>
    <x v="7"/>
    <s v="33 80 4960 026-9"/>
    <x v="5"/>
    <s v="LSA"/>
    <x v="0"/>
    <n v="1"/>
    <x v="0"/>
    <x v="5"/>
    <x v="4"/>
    <x v="0"/>
    <m/>
    <d v="2025-12-01T00:00:00"/>
    <d v="2027-11-30T00:00:00"/>
    <d v="2027-11-30T00:00:00"/>
    <m/>
    <m/>
    <x v="0"/>
    <x v="0"/>
    <m/>
    <x v="0"/>
    <n v="1"/>
    <m/>
    <x v="0"/>
    <m/>
    <n v="45928"/>
    <m/>
    <n v="80000"/>
    <s v="Euro"/>
    <n v="40.8"/>
    <n v="20.5"/>
  </r>
  <r>
    <s v="V730009"/>
    <x v="7"/>
    <s v="33 80 4960 027-7"/>
    <x v="5"/>
    <s v="LSA"/>
    <x v="0"/>
    <n v="1"/>
    <x v="0"/>
    <x v="5"/>
    <x v="4"/>
    <x v="0"/>
    <m/>
    <d v="2025-12-01T00:00:00"/>
    <d v="2027-11-30T00:00:00"/>
    <d v="2027-11-30T00:00:00"/>
    <m/>
    <m/>
    <x v="0"/>
    <x v="0"/>
    <m/>
    <x v="0"/>
    <n v="1"/>
    <m/>
    <x v="0"/>
    <m/>
    <n v="45928"/>
    <m/>
    <n v="80000"/>
    <s v="Euro"/>
    <n v="40.8"/>
    <n v="20.5"/>
  </r>
  <r>
    <s v="V730009"/>
    <x v="7"/>
    <s v="33 80 4960 030-1"/>
    <x v="5"/>
    <s v="LSA"/>
    <x v="0"/>
    <n v="1"/>
    <x v="0"/>
    <x v="5"/>
    <x v="4"/>
    <x v="0"/>
    <m/>
    <d v="2025-12-01T00:00:00"/>
    <d v="2027-11-30T00:00:00"/>
    <d v="2027-11-30T00:00:00"/>
    <m/>
    <m/>
    <x v="0"/>
    <x v="0"/>
    <m/>
    <x v="0"/>
    <n v="1"/>
    <m/>
    <x v="0"/>
    <m/>
    <n v="45928"/>
    <m/>
    <n v="80000"/>
    <s v="Euro"/>
    <n v="40.8"/>
    <n v="20.5"/>
  </r>
  <r>
    <s v="V730009"/>
    <x v="7"/>
    <s v="33 80 4960 031-9"/>
    <x v="5"/>
    <s v="LSA"/>
    <x v="0"/>
    <n v="1"/>
    <x v="0"/>
    <x v="5"/>
    <x v="4"/>
    <x v="0"/>
    <m/>
    <d v="2025-12-01T00:00:00"/>
    <d v="2027-11-30T00:00:00"/>
    <d v="2027-11-30T00:00:00"/>
    <m/>
    <m/>
    <x v="0"/>
    <x v="0"/>
    <m/>
    <x v="0"/>
    <n v="1"/>
    <m/>
    <x v="0"/>
    <m/>
    <n v="45928"/>
    <m/>
    <n v="80000"/>
    <s v="Euro"/>
    <n v="40.8"/>
    <n v="20.5"/>
  </r>
  <r>
    <s v="V730009"/>
    <x v="7"/>
    <s v="33 80 4960 041-8"/>
    <x v="5"/>
    <s v="LSA"/>
    <x v="0"/>
    <n v="1"/>
    <x v="0"/>
    <x v="5"/>
    <x v="4"/>
    <x v="0"/>
    <m/>
    <d v="2025-12-01T00:00:00"/>
    <d v="2027-11-30T00:00:00"/>
    <d v="2027-11-30T00:00:00"/>
    <m/>
    <m/>
    <x v="0"/>
    <x v="0"/>
    <m/>
    <x v="0"/>
    <n v="1"/>
    <m/>
    <x v="0"/>
    <m/>
    <n v="45928"/>
    <m/>
    <n v="80000"/>
    <s v="Euro"/>
    <n v="40.8"/>
    <n v="20.5"/>
  </r>
  <r>
    <s v="V730009"/>
    <x v="7"/>
    <s v="33 80 4960 042-6"/>
    <x v="5"/>
    <s v="LSA"/>
    <x v="0"/>
    <n v="1"/>
    <x v="0"/>
    <x v="5"/>
    <x v="4"/>
    <x v="0"/>
    <m/>
    <d v="2025-12-01T00:00:00"/>
    <d v="2027-11-30T00:00:00"/>
    <d v="2027-11-30T00:00:00"/>
    <m/>
    <m/>
    <x v="0"/>
    <x v="0"/>
    <m/>
    <x v="0"/>
    <n v="1"/>
    <m/>
    <x v="0"/>
    <m/>
    <n v="45928"/>
    <m/>
    <n v="80000"/>
    <s v="Euro"/>
    <n v="40.8"/>
    <n v="20.5"/>
  </r>
  <r>
    <s v="V730009"/>
    <x v="7"/>
    <s v="33 80 4960 044-2"/>
    <x v="5"/>
    <s v="LSA"/>
    <x v="0"/>
    <n v="1"/>
    <x v="0"/>
    <x v="5"/>
    <x v="4"/>
    <x v="0"/>
    <m/>
    <d v="2025-12-01T00:00:00"/>
    <d v="2027-11-30T00:00:00"/>
    <d v="2027-11-30T00:00:00"/>
    <m/>
    <m/>
    <x v="0"/>
    <x v="0"/>
    <m/>
    <x v="0"/>
    <n v="1"/>
    <m/>
    <x v="0"/>
    <m/>
    <n v="45928"/>
    <m/>
    <n v="80000"/>
    <s v="Euro"/>
    <n v="40.8"/>
    <n v="20.5"/>
  </r>
  <r>
    <s v="V730009"/>
    <x v="7"/>
    <s v="33 80 4960 046-7"/>
    <x v="5"/>
    <s v="LSA"/>
    <x v="0"/>
    <n v="1"/>
    <x v="0"/>
    <x v="5"/>
    <x v="4"/>
    <x v="0"/>
    <m/>
    <d v="2025-12-01T00:00:00"/>
    <d v="2027-11-30T00:00:00"/>
    <d v="2027-11-30T00:00:00"/>
    <m/>
    <m/>
    <x v="0"/>
    <x v="0"/>
    <m/>
    <x v="0"/>
    <n v="1"/>
    <m/>
    <x v="0"/>
    <m/>
    <n v="45928"/>
    <m/>
    <n v="80000"/>
    <s v="Euro"/>
    <n v="40.8"/>
    <n v="20.5"/>
  </r>
  <r>
    <s v="V730009"/>
    <x v="7"/>
    <s v="33 80 4960 054-1"/>
    <x v="5"/>
    <s v="LSA"/>
    <x v="0"/>
    <n v="1"/>
    <x v="0"/>
    <x v="5"/>
    <x v="4"/>
    <x v="0"/>
    <m/>
    <d v="2025-12-01T00:00:00"/>
    <d v="2027-11-30T00:00:00"/>
    <d v="2027-11-30T00:00:00"/>
    <m/>
    <m/>
    <x v="0"/>
    <x v="0"/>
    <m/>
    <x v="0"/>
    <n v="1"/>
    <m/>
    <x v="0"/>
    <m/>
    <n v="45928"/>
    <m/>
    <n v="80000"/>
    <s v="Euro"/>
    <n v="40.8"/>
    <n v="20.5"/>
  </r>
  <r>
    <s v="V730009"/>
    <x v="7"/>
    <s v="33 80 4960 056-6"/>
    <x v="5"/>
    <s v="LSA"/>
    <x v="0"/>
    <n v="1"/>
    <x v="0"/>
    <x v="5"/>
    <x v="4"/>
    <x v="0"/>
    <m/>
    <d v="2025-12-01T00:00:00"/>
    <d v="2027-11-30T00:00:00"/>
    <d v="2027-11-30T00:00:00"/>
    <m/>
    <m/>
    <x v="0"/>
    <x v="0"/>
    <m/>
    <x v="0"/>
    <n v="1"/>
    <m/>
    <x v="0"/>
    <m/>
    <n v="45928"/>
    <m/>
    <n v="80000"/>
    <s v="Euro"/>
    <n v="40.8"/>
    <n v="20.5"/>
  </r>
  <r>
    <s v="V730009"/>
    <x v="7"/>
    <s v="33 80 4960 061-6"/>
    <x v="5"/>
    <s v="LSA"/>
    <x v="0"/>
    <n v="1"/>
    <x v="0"/>
    <x v="5"/>
    <x v="4"/>
    <x v="0"/>
    <m/>
    <d v="2025-12-01T00:00:00"/>
    <d v="2027-11-30T00:00:00"/>
    <d v="2027-11-30T00:00:00"/>
    <m/>
    <m/>
    <x v="0"/>
    <x v="0"/>
    <m/>
    <x v="0"/>
    <n v="1"/>
    <m/>
    <x v="0"/>
    <m/>
    <n v="45928"/>
    <m/>
    <n v="80000"/>
    <s v="Euro"/>
    <n v="40.8"/>
    <n v="20.5"/>
  </r>
  <r>
    <s v="V730009"/>
    <x v="7"/>
    <s v="33 80 4960 093-9"/>
    <x v="5"/>
    <s v="LSA"/>
    <x v="0"/>
    <n v="1"/>
    <x v="0"/>
    <x v="5"/>
    <x v="4"/>
    <x v="0"/>
    <m/>
    <d v="2025-12-01T00:00:00"/>
    <d v="2027-11-30T00:00:00"/>
    <d v="2027-11-30T00:00:00"/>
    <m/>
    <m/>
    <x v="0"/>
    <x v="0"/>
    <m/>
    <x v="0"/>
    <n v="1"/>
    <m/>
    <x v="0"/>
    <m/>
    <n v="45928"/>
    <m/>
    <n v="80000"/>
    <s v="Euro"/>
    <n v="40.8"/>
    <n v="20.5"/>
  </r>
  <r>
    <s v="V730009"/>
    <x v="7"/>
    <s v="33 80 4960 097-0"/>
    <x v="5"/>
    <s v="LSA"/>
    <x v="0"/>
    <n v="1"/>
    <x v="0"/>
    <x v="5"/>
    <x v="4"/>
    <x v="0"/>
    <m/>
    <d v="2025-12-01T00:00:00"/>
    <d v="2027-11-30T00:00:00"/>
    <d v="2027-11-30T00:00:00"/>
    <m/>
    <m/>
    <x v="0"/>
    <x v="0"/>
    <m/>
    <x v="0"/>
    <n v="1"/>
    <m/>
    <x v="0"/>
    <m/>
    <n v="45928"/>
    <m/>
    <n v="80000"/>
    <s v="Euro"/>
    <n v="40.8"/>
    <n v="20.5"/>
  </r>
  <r>
    <s v="V730009"/>
    <x v="7"/>
    <s v="33 80 4960 101-0"/>
    <x v="5"/>
    <s v="LSA"/>
    <x v="0"/>
    <n v="1"/>
    <x v="0"/>
    <x v="5"/>
    <x v="4"/>
    <x v="0"/>
    <m/>
    <d v="2025-12-01T00:00:00"/>
    <d v="2027-11-30T00:00:00"/>
    <d v="2027-11-30T00:00:00"/>
    <m/>
    <m/>
    <x v="0"/>
    <x v="0"/>
    <m/>
    <x v="0"/>
    <n v="1"/>
    <m/>
    <x v="0"/>
    <m/>
    <n v="45928"/>
    <m/>
    <n v="80000"/>
    <s v="Euro"/>
    <n v="40.8"/>
    <n v="20.5"/>
  </r>
  <r>
    <s v="V730009"/>
    <x v="7"/>
    <s v="33 80 4960 194-5"/>
    <x v="5"/>
    <s v="LSA"/>
    <x v="0"/>
    <n v="1"/>
    <x v="0"/>
    <x v="5"/>
    <x v="4"/>
    <x v="0"/>
    <m/>
    <d v="2025-12-01T00:00:00"/>
    <d v="2027-11-30T00:00:00"/>
    <d v="2027-11-30T00:00:00"/>
    <m/>
    <m/>
    <x v="0"/>
    <x v="0"/>
    <m/>
    <x v="0"/>
    <n v="1"/>
    <m/>
    <x v="0"/>
    <m/>
    <n v="45928"/>
    <m/>
    <n v="80000"/>
    <s v="Euro"/>
    <n v="40.8"/>
    <n v="20.5"/>
  </r>
  <r>
    <s v="V730009"/>
    <x v="7"/>
    <s v="33 80 4960 196-0"/>
    <x v="5"/>
    <s v="LSA"/>
    <x v="0"/>
    <n v="1"/>
    <x v="0"/>
    <x v="5"/>
    <x v="4"/>
    <x v="0"/>
    <m/>
    <d v="2025-12-01T00:00:00"/>
    <d v="2027-11-30T00:00:00"/>
    <d v="2027-11-30T00:00:00"/>
    <m/>
    <m/>
    <x v="0"/>
    <x v="0"/>
    <m/>
    <x v="0"/>
    <n v="1"/>
    <m/>
    <x v="0"/>
    <m/>
    <n v="45928"/>
    <m/>
    <n v="80000"/>
    <s v="Euro"/>
    <n v="40.8"/>
    <n v="20.5"/>
  </r>
  <r>
    <s v="V730009"/>
    <x v="7"/>
    <s v="33 80 4960 199-4"/>
    <x v="5"/>
    <s v="LSA"/>
    <x v="0"/>
    <n v="1"/>
    <x v="0"/>
    <x v="5"/>
    <x v="4"/>
    <x v="0"/>
    <m/>
    <d v="2025-12-01T00:00:00"/>
    <d v="2027-11-30T00:00:00"/>
    <d v="2027-11-30T00:00:00"/>
    <m/>
    <m/>
    <x v="0"/>
    <x v="0"/>
    <m/>
    <x v="0"/>
    <n v="1"/>
    <m/>
    <x v="0"/>
    <m/>
    <n v="45928"/>
    <m/>
    <n v="80000"/>
    <s v="Euro"/>
    <n v="40.8"/>
    <n v="20.5"/>
  </r>
  <r>
    <s v="V730009"/>
    <x v="7"/>
    <s v="37 80 4980 299-4"/>
    <x v="5"/>
    <s v="LSA"/>
    <x v="0"/>
    <n v="1"/>
    <x v="0"/>
    <x v="5"/>
    <x v="4"/>
    <x v="0"/>
    <m/>
    <d v="2025-12-01T00:00:00"/>
    <d v="2027-11-30T00:00:00"/>
    <d v="2027-11-30T00:00:00"/>
    <m/>
    <m/>
    <x v="0"/>
    <x v="0"/>
    <m/>
    <x v="0"/>
    <n v="1"/>
    <m/>
    <x v="0"/>
    <m/>
    <n v="45928"/>
    <m/>
    <n v="80000"/>
    <s v="Euro"/>
    <n v="40.8"/>
    <n v="20.5"/>
  </r>
  <r>
    <s v="V730009"/>
    <x v="7"/>
    <s v="37 80 4980 612-8"/>
    <x v="5"/>
    <s v="LSA"/>
    <x v="0"/>
    <n v="1"/>
    <x v="0"/>
    <x v="5"/>
    <x v="4"/>
    <x v="0"/>
    <m/>
    <d v="2025-12-01T00:00:00"/>
    <d v="2027-11-30T00:00:00"/>
    <d v="2027-11-30T00:00:00"/>
    <m/>
    <m/>
    <x v="0"/>
    <x v="0"/>
    <m/>
    <x v="0"/>
    <n v="1"/>
    <m/>
    <x v="0"/>
    <m/>
    <n v="45928"/>
    <m/>
    <n v="80000"/>
    <s v="Euro"/>
    <n v="40.8"/>
    <n v="20.5"/>
  </r>
  <r>
    <s v="V730009"/>
    <x v="7"/>
    <s v="37 80 4980 630-0"/>
    <x v="5"/>
    <s v="LSA"/>
    <x v="0"/>
    <n v="1"/>
    <x v="0"/>
    <x v="5"/>
    <x v="4"/>
    <x v="0"/>
    <m/>
    <d v="2025-12-01T00:00:00"/>
    <d v="2027-11-30T00:00:00"/>
    <d v="2027-11-30T00:00:00"/>
    <m/>
    <m/>
    <x v="0"/>
    <x v="0"/>
    <m/>
    <x v="0"/>
    <n v="1"/>
    <m/>
    <x v="0"/>
    <m/>
    <n v="45928"/>
    <m/>
    <n v="80000"/>
    <s v="Euro"/>
    <n v="40.8"/>
    <n v="20.5"/>
  </r>
  <r>
    <s v="V720004"/>
    <x v="8"/>
    <s v="35 80 4950 136-6"/>
    <x v="6"/>
    <s v="DME"/>
    <x v="0"/>
    <n v="1"/>
    <x v="0"/>
    <x v="3"/>
    <x v="1"/>
    <x v="0"/>
    <m/>
    <d v="2026-01-01T00:00:00"/>
    <d v="2026-12-31T00:00:00"/>
    <d v="2026-12-31T00:00:00"/>
    <m/>
    <m/>
    <x v="0"/>
    <x v="4"/>
    <m/>
    <x v="0"/>
    <n v="1"/>
    <m/>
    <x v="0"/>
    <m/>
    <n v="45928"/>
    <m/>
    <n v="100000"/>
    <s v="Euro"/>
    <n v="40.5"/>
    <n v="26.75"/>
  </r>
  <r>
    <s v="V720004"/>
    <x v="8"/>
    <s v="35 80 4950 137-4"/>
    <x v="6"/>
    <s v="DME"/>
    <x v="0"/>
    <n v="1"/>
    <x v="0"/>
    <x v="3"/>
    <x v="1"/>
    <x v="0"/>
    <m/>
    <d v="2026-01-01T00:00:00"/>
    <d v="2026-12-31T00:00:00"/>
    <d v="2026-12-31T00:00:00"/>
    <m/>
    <m/>
    <x v="0"/>
    <x v="4"/>
    <m/>
    <x v="0"/>
    <n v="1"/>
    <m/>
    <x v="0"/>
    <m/>
    <n v="45928"/>
    <m/>
    <n v="100000"/>
    <s v="Euro"/>
    <n v="40.5"/>
    <n v="26.75"/>
  </r>
  <r>
    <s v="V720004"/>
    <x v="8"/>
    <s v="35 80 4950 138-2"/>
    <x v="6"/>
    <s v="DME"/>
    <x v="0"/>
    <n v="1"/>
    <x v="0"/>
    <x v="3"/>
    <x v="1"/>
    <x v="0"/>
    <m/>
    <d v="2026-01-01T00:00:00"/>
    <d v="2026-12-31T00:00:00"/>
    <d v="2026-12-31T00:00:00"/>
    <m/>
    <m/>
    <x v="0"/>
    <x v="4"/>
    <m/>
    <x v="0"/>
    <n v="1"/>
    <m/>
    <x v="0"/>
    <m/>
    <n v="45928"/>
    <m/>
    <n v="100000"/>
    <s v="Euro"/>
    <n v="40.5"/>
    <n v="26.75"/>
  </r>
  <r>
    <s v="V720004"/>
    <x v="8"/>
    <s v="35 80 4950 140-8"/>
    <x v="6"/>
    <s v="DME"/>
    <x v="0"/>
    <n v="1"/>
    <x v="0"/>
    <x v="3"/>
    <x v="1"/>
    <x v="0"/>
    <m/>
    <d v="2026-01-01T00:00:00"/>
    <d v="2026-12-31T00:00:00"/>
    <d v="2026-12-31T00:00:00"/>
    <m/>
    <m/>
    <x v="0"/>
    <x v="4"/>
    <m/>
    <x v="0"/>
    <n v="1"/>
    <m/>
    <x v="0"/>
    <m/>
    <n v="45928"/>
    <m/>
    <n v="100000"/>
    <s v="Euro"/>
    <n v="40.5"/>
    <n v="26.75"/>
  </r>
  <r>
    <s v="V720004"/>
    <x v="8"/>
    <s v="35 80 4950 143-2"/>
    <x v="6"/>
    <s v="DME"/>
    <x v="0"/>
    <n v="1"/>
    <x v="0"/>
    <x v="3"/>
    <x v="1"/>
    <x v="0"/>
    <m/>
    <d v="2026-01-01T00:00:00"/>
    <d v="2026-12-31T00:00:00"/>
    <d v="2026-12-31T00:00:00"/>
    <m/>
    <m/>
    <x v="0"/>
    <x v="4"/>
    <m/>
    <x v="0"/>
    <n v="1"/>
    <m/>
    <x v="0"/>
    <m/>
    <n v="45928"/>
    <m/>
    <n v="100000"/>
    <s v="Euro"/>
    <n v="40.5"/>
    <n v="26.75"/>
  </r>
  <r>
    <s v="V720004"/>
    <x v="8"/>
    <s v="35 80 4950 153-1"/>
    <x v="6"/>
    <s v="DME"/>
    <x v="0"/>
    <n v="1"/>
    <x v="0"/>
    <x v="3"/>
    <x v="1"/>
    <x v="0"/>
    <m/>
    <d v="2026-01-01T00:00:00"/>
    <d v="2026-12-31T00:00:00"/>
    <d v="2026-12-31T00:00:00"/>
    <m/>
    <m/>
    <x v="0"/>
    <x v="4"/>
    <m/>
    <x v="0"/>
    <n v="1"/>
    <m/>
    <x v="0"/>
    <m/>
    <n v="45928"/>
    <m/>
    <n v="100000"/>
    <s v="Euro"/>
    <n v="40.5"/>
    <n v="26.75"/>
  </r>
  <r>
    <s v="V720004"/>
    <x v="8"/>
    <s v="35 80 4950 154-9"/>
    <x v="6"/>
    <s v="DME"/>
    <x v="0"/>
    <n v="1"/>
    <x v="0"/>
    <x v="3"/>
    <x v="1"/>
    <x v="0"/>
    <m/>
    <d v="2026-01-01T00:00:00"/>
    <d v="2026-12-31T00:00:00"/>
    <d v="2026-12-31T00:00:00"/>
    <m/>
    <m/>
    <x v="0"/>
    <x v="4"/>
    <m/>
    <x v="0"/>
    <n v="1"/>
    <m/>
    <x v="0"/>
    <m/>
    <n v="45928"/>
    <m/>
    <n v="100000"/>
    <s v="Euro"/>
    <n v="40.5"/>
    <n v="26.75"/>
  </r>
  <r>
    <s v="V720004"/>
    <x v="8"/>
    <s v="35 80 4950 155-6"/>
    <x v="6"/>
    <s v="DME"/>
    <x v="0"/>
    <n v="1"/>
    <x v="0"/>
    <x v="3"/>
    <x v="1"/>
    <x v="0"/>
    <m/>
    <d v="2026-01-01T00:00:00"/>
    <d v="2026-12-31T00:00:00"/>
    <d v="2026-12-31T00:00:00"/>
    <m/>
    <m/>
    <x v="0"/>
    <x v="4"/>
    <m/>
    <x v="0"/>
    <n v="1"/>
    <m/>
    <x v="0"/>
    <m/>
    <n v="45928"/>
    <m/>
    <n v="100000"/>
    <s v="Euro"/>
    <n v="40.5"/>
    <n v="26.75"/>
  </r>
  <r>
    <s v="V720004"/>
    <x v="8"/>
    <s v="35 80 4950 156-4"/>
    <x v="6"/>
    <s v="DME"/>
    <x v="0"/>
    <n v="1"/>
    <x v="0"/>
    <x v="3"/>
    <x v="1"/>
    <x v="0"/>
    <m/>
    <d v="2026-01-01T00:00:00"/>
    <d v="2026-12-31T00:00:00"/>
    <d v="2026-12-31T00:00:00"/>
    <m/>
    <m/>
    <x v="0"/>
    <x v="4"/>
    <m/>
    <x v="0"/>
    <n v="1"/>
    <m/>
    <x v="0"/>
    <m/>
    <n v="45928"/>
    <m/>
    <n v="100000"/>
    <s v="Euro"/>
    <n v="40.5"/>
    <n v="26.75"/>
  </r>
  <r>
    <s v="V720004"/>
    <x v="8"/>
    <s v="35 80 4950 157-2"/>
    <x v="6"/>
    <s v="DME"/>
    <x v="0"/>
    <n v="1"/>
    <x v="0"/>
    <x v="3"/>
    <x v="1"/>
    <x v="0"/>
    <m/>
    <d v="2026-01-01T00:00:00"/>
    <d v="2026-12-31T00:00:00"/>
    <d v="2026-12-31T00:00:00"/>
    <m/>
    <m/>
    <x v="0"/>
    <x v="4"/>
    <m/>
    <x v="0"/>
    <n v="1"/>
    <m/>
    <x v="0"/>
    <m/>
    <n v="45928"/>
    <m/>
    <n v="100000"/>
    <s v="Euro"/>
    <n v="40.5"/>
    <n v="26.75"/>
  </r>
  <r>
    <s v="V720004"/>
    <x v="8"/>
    <s v="35 80 4950 158-0"/>
    <x v="6"/>
    <s v="DME"/>
    <x v="0"/>
    <n v="1"/>
    <x v="0"/>
    <x v="3"/>
    <x v="1"/>
    <x v="0"/>
    <m/>
    <d v="2026-01-01T00:00:00"/>
    <d v="2026-12-31T00:00:00"/>
    <d v="2026-12-31T00:00:00"/>
    <m/>
    <m/>
    <x v="0"/>
    <x v="4"/>
    <m/>
    <x v="0"/>
    <n v="1"/>
    <m/>
    <x v="0"/>
    <m/>
    <n v="45928"/>
    <m/>
    <n v="100000"/>
    <s v="Euro"/>
    <n v="40.5"/>
    <n v="26.75"/>
  </r>
  <r>
    <s v="V720004"/>
    <x v="8"/>
    <s v="35 80 4950 159-8"/>
    <x v="6"/>
    <s v="DME"/>
    <x v="0"/>
    <n v="1"/>
    <x v="0"/>
    <x v="3"/>
    <x v="1"/>
    <x v="0"/>
    <m/>
    <d v="2026-01-01T00:00:00"/>
    <d v="2026-12-31T00:00:00"/>
    <d v="2026-12-31T00:00:00"/>
    <m/>
    <m/>
    <x v="0"/>
    <x v="4"/>
    <m/>
    <x v="0"/>
    <n v="1"/>
    <m/>
    <x v="0"/>
    <m/>
    <n v="45928"/>
    <m/>
    <n v="100000"/>
    <s v="Euro"/>
    <n v="40.5"/>
    <n v="26.75"/>
  </r>
  <r>
    <s v="V720004"/>
    <x v="8"/>
    <s v="35 80 4950 160-6"/>
    <x v="6"/>
    <s v="DME"/>
    <x v="0"/>
    <n v="1"/>
    <x v="0"/>
    <x v="3"/>
    <x v="1"/>
    <x v="0"/>
    <m/>
    <d v="2026-01-01T00:00:00"/>
    <d v="2026-12-31T00:00:00"/>
    <d v="2026-12-31T00:00:00"/>
    <m/>
    <m/>
    <x v="0"/>
    <x v="4"/>
    <m/>
    <x v="0"/>
    <n v="1"/>
    <m/>
    <x v="0"/>
    <m/>
    <n v="45928"/>
    <m/>
    <n v="100000"/>
    <s v="Euro"/>
    <n v="40.5"/>
    <n v="26.75"/>
  </r>
  <r>
    <s v="V720004"/>
    <x v="8"/>
    <s v="35 80 4950 161-4"/>
    <x v="6"/>
    <s v="DME"/>
    <x v="0"/>
    <n v="1"/>
    <x v="0"/>
    <x v="3"/>
    <x v="1"/>
    <x v="0"/>
    <m/>
    <d v="2026-01-01T00:00:00"/>
    <d v="2026-12-31T00:00:00"/>
    <d v="2026-12-31T00:00:00"/>
    <m/>
    <m/>
    <x v="0"/>
    <x v="4"/>
    <m/>
    <x v="0"/>
    <n v="1"/>
    <m/>
    <x v="0"/>
    <m/>
    <n v="45928"/>
    <m/>
    <n v="100000"/>
    <s v="Euro"/>
    <n v="40.5"/>
    <n v="26.75"/>
  </r>
  <r>
    <s v="V720004"/>
    <x v="8"/>
    <s v="35 80 4950 162-2"/>
    <x v="6"/>
    <s v="DME"/>
    <x v="0"/>
    <n v="1"/>
    <x v="0"/>
    <x v="3"/>
    <x v="1"/>
    <x v="0"/>
    <m/>
    <d v="2026-01-01T00:00:00"/>
    <d v="2026-12-31T00:00:00"/>
    <d v="2026-12-31T00:00:00"/>
    <m/>
    <m/>
    <x v="0"/>
    <x v="4"/>
    <m/>
    <x v="0"/>
    <n v="1"/>
    <m/>
    <x v="0"/>
    <m/>
    <n v="45928"/>
    <m/>
    <n v="100000"/>
    <s v="Euro"/>
    <n v="40.5"/>
    <n v="26.75"/>
  </r>
  <r>
    <s v="V720004"/>
    <x v="8"/>
    <s v="35 80 4950 163-0"/>
    <x v="6"/>
    <s v="DME"/>
    <x v="0"/>
    <n v="1"/>
    <x v="0"/>
    <x v="3"/>
    <x v="1"/>
    <x v="0"/>
    <m/>
    <d v="2026-01-01T00:00:00"/>
    <d v="2026-12-31T00:00:00"/>
    <d v="2026-12-31T00:00:00"/>
    <m/>
    <m/>
    <x v="0"/>
    <x v="4"/>
    <m/>
    <x v="0"/>
    <n v="1"/>
    <m/>
    <x v="0"/>
    <m/>
    <n v="45928"/>
    <m/>
    <n v="100000"/>
    <s v="Euro"/>
    <n v="40.5"/>
    <n v="26.75"/>
  </r>
  <r>
    <s v="V720004"/>
    <x v="8"/>
    <s v="35 80 4950 164-8"/>
    <x v="6"/>
    <s v="DME"/>
    <x v="0"/>
    <n v="1"/>
    <x v="0"/>
    <x v="3"/>
    <x v="1"/>
    <x v="0"/>
    <m/>
    <d v="2026-01-01T00:00:00"/>
    <d v="2026-12-31T00:00:00"/>
    <d v="2026-12-31T00:00:00"/>
    <m/>
    <m/>
    <x v="0"/>
    <x v="4"/>
    <m/>
    <x v="0"/>
    <n v="1"/>
    <m/>
    <x v="0"/>
    <m/>
    <n v="45928"/>
    <m/>
    <n v="100000"/>
    <s v="Euro"/>
    <n v="40.5"/>
    <n v="26.75"/>
  </r>
  <r>
    <s v="V720004"/>
    <x v="8"/>
    <s v="35 80 4950 165-5"/>
    <x v="6"/>
    <s v="DME"/>
    <x v="0"/>
    <n v="1"/>
    <x v="0"/>
    <x v="3"/>
    <x v="1"/>
    <x v="0"/>
    <m/>
    <d v="2026-01-01T00:00:00"/>
    <d v="2026-12-31T00:00:00"/>
    <d v="2026-12-31T00:00:00"/>
    <m/>
    <m/>
    <x v="0"/>
    <x v="4"/>
    <m/>
    <x v="0"/>
    <n v="1"/>
    <m/>
    <x v="0"/>
    <m/>
    <n v="45928"/>
    <m/>
    <n v="100000"/>
    <s v="Euro"/>
    <n v="40.5"/>
    <n v="26.75"/>
  </r>
  <r>
    <s v="V720004"/>
    <x v="8"/>
    <s v="35 80 4950 166-3"/>
    <x v="6"/>
    <s v="DME"/>
    <x v="0"/>
    <n v="1"/>
    <x v="0"/>
    <x v="3"/>
    <x v="1"/>
    <x v="0"/>
    <m/>
    <d v="2026-01-01T00:00:00"/>
    <d v="2026-12-31T00:00:00"/>
    <d v="2026-12-31T00:00:00"/>
    <m/>
    <m/>
    <x v="0"/>
    <x v="4"/>
    <m/>
    <x v="0"/>
    <n v="1"/>
    <m/>
    <x v="0"/>
    <m/>
    <n v="45928"/>
    <m/>
    <n v="100000"/>
    <s v="Euro"/>
    <n v="40.5"/>
    <n v="26.75"/>
  </r>
  <r>
    <s v="V720004"/>
    <x v="8"/>
    <s v="35 80 4950 167-1"/>
    <x v="6"/>
    <s v="DME"/>
    <x v="0"/>
    <n v="1"/>
    <x v="0"/>
    <x v="3"/>
    <x v="1"/>
    <x v="0"/>
    <m/>
    <d v="2026-01-01T00:00:00"/>
    <d v="2026-12-31T00:00:00"/>
    <d v="2026-12-31T00:00:00"/>
    <m/>
    <m/>
    <x v="0"/>
    <x v="4"/>
    <m/>
    <x v="0"/>
    <n v="1"/>
    <m/>
    <x v="0"/>
    <m/>
    <n v="45928"/>
    <m/>
    <n v="100000"/>
    <s v="Euro"/>
    <n v="40.5"/>
    <n v="26.75"/>
  </r>
  <r>
    <s v="V720004"/>
    <x v="8"/>
    <s v="35 80 4950 168-9"/>
    <x v="6"/>
    <s v="DME"/>
    <x v="0"/>
    <n v="1"/>
    <x v="0"/>
    <x v="3"/>
    <x v="1"/>
    <x v="0"/>
    <m/>
    <d v="2026-01-01T00:00:00"/>
    <d v="2026-12-31T00:00:00"/>
    <d v="2026-12-31T00:00:00"/>
    <m/>
    <m/>
    <x v="0"/>
    <x v="4"/>
    <m/>
    <x v="0"/>
    <n v="1"/>
    <m/>
    <x v="0"/>
    <m/>
    <n v="45928"/>
    <m/>
    <n v="100000"/>
    <s v="Euro"/>
    <n v="40.5"/>
    <n v="26.75"/>
  </r>
  <r>
    <s v="V720004"/>
    <x v="8"/>
    <s v="35 80 4950 169-7"/>
    <x v="6"/>
    <s v="DME"/>
    <x v="0"/>
    <n v="1"/>
    <x v="0"/>
    <x v="3"/>
    <x v="1"/>
    <x v="0"/>
    <m/>
    <d v="2026-01-01T00:00:00"/>
    <d v="2026-12-31T00:00:00"/>
    <d v="2026-12-31T00:00:00"/>
    <m/>
    <m/>
    <x v="0"/>
    <x v="4"/>
    <m/>
    <x v="0"/>
    <n v="1"/>
    <m/>
    <x v="0"/>
    <m/>
    <n v="45928"/>
    <m/>
    <n v="100000"/>
    <s v="Euro"/>
    <n v="40.5"/>
    <n v="26.75"/>
  </r>
  <r>
    <s v="V720004"/>
    <x v="8"/>
    <s v="35 80 4950 171-3"/>
    <x v="6"/>
    <s v="DME"/>
    <x v="0"/>
    <n v="1"/>
    <x v="0"/>
    <x v="3"/>
    <x v="1"/>
    <x v="0"/>
    <m/>
    <d v="2026-01-01T00:00:00"/>
    <d v="2026-12-31T00:00:00"/>
    <d v="2026-12-31T00:00:00"/>
    <m/>
    <m/>
    <x v="0"/>
    <x v="4"/>
    <m/>
    <x v="0"/>
    <n v="1"/>
    <m/>
    <x v="0"/>
    <m/>
    <n v="45928"/>
    <m/>
    <n v="100000"/>
    <s v="Euro"/>
    <n v="40.5"/>
    <n v="26.75"/>
  </r>
  <r>
    <s v="V720004"/>
    <x v="8"/>
    <s v="35 80 4950 172-1"/>
    <x v="6"/>
    <s v="DME"/>
    <x v="0"/>
    <n v="1"/>
    <x v="0"/>
    <x v="3"/>
    <x v="1"/>
    <x v="0"/>
    <m/>
    <d v="2026-01-01T00:00:00"/>
    <d v="2026-12-31T00:00:00"/>
    <d v="2026-12-31T00:00:00"/>
    <m/>
    <m/>
    <x v="0"/>
    <x v="4"/>
    <m/>
    <x v="0"/>
    <n v="1"/>
    <m/>
    <x v="0"/>
    <m/>
    <n v="45928"/>
    <m/>
    <n v="100000"/>
    <s v="Euro"/>
    <n v="40.5"/>
    <n v="26.75"/>
  </r>
  <r>
    <s v="V720004"/>
    <x v="8"/>
    <s v="35 80 4950 174-7"/>
    <x v="6"/>
    <s v="DME"/>
    <x v="0"/>
    <n v="1"/>
    <x v="0"/>
    <x v="3"/>
    <x v="1"/>
    <x v="0"/>
    <m/>
    <d v="2026-01-01T00:00:00"/>
    <d v="2026-12-31T00:00:00"/>
    <d v="2026-12-31T00:00:00"/>
    <m/>
    <m/>
    <x v="0"/>
    <x v="4"/>
    <m/>
    <x v="0"/>
    <n v="1"/>
    <m/>
    <x v="0"/>
    <m/>
    <n v="45928"/>
    <m/>
    <n v="100000"/>
    <s v="Euro"/>
    <n v="40.5"/>
    <n v="26.75"/>
  </r>
  <r>
    <s v="V710001"/>
    <x v="9"/>
    <s v="37 80 4956 561-7"/>
    <x v="7"/>
    <s v="WBA"/>
    <x v="1"/>
    <n v="1"/>
    <x v="0"/>
    <x v="7"/>
    <x v="5"/>
    <x v="3"/>
    <m/>
    <d v="2025-10-01T00:00:00"/>
    <d v="2026-03-31T00:00:00"/>
    <d v="2026-03-31T00:00:00"/>
    <m/>
    <m/>
    <x v="0"/>
    <x v="5"/>
    <m/>
    <x v="0"/>
    <n v="0"/>
    <m/>
    <x v="0"/>
    <m/>
    <n v="45928"/>
    <m/>
    <n v="100000"/>
    <s v="Euro"/>
    <n v="37"/>
    <n v="37"/>
  </r>
  <r>
    <s v="V710001"/>
    <x v="9"/>
    <s v="37 80 4956 562-5"/>
    <x v="7"/>
    <s v="WBA"/>
    <x v="1"/>
    <n v="1"/>
    <x v="0"/>
    <x v="7"/>
    <x v="5"/>
    <x v="3"/>
    <m/>
    <d v="2025-10-01T00:00:00"/>
    <d v="2026-03-31T00:00:00"/>
    <d v="2026-03-31T00:00:00"/>
    <m/>
    <m/>
    <x v="0"/>
    <x v="5"/>
    <m/>
    <x v="0"/>
    <n v="0"/>
    <m/>
    <x v="0"/>
    <m/>
    <n v="45928"/>
    <m/>
    <n v="100000"/>
    <s v="Euro"/>
    <n v="37"/>
    <n v="37"/>
  </r>
  <r>
    <s v="V710001"/>
    <x v="9"/>
    <s v="37 80 4956 564-1"/>
    <x v="7"/>
    <s v="WBA"/>
    <x v="1"/>
    <n v="1"/>
    <x v="0"/>
    <x v="7"/>
    <x v="5"/>
    <x v="3"/>
    <m/>
    <d v="2025-10-01T00:00:00"/>
    <d v="2026-03-31T00:00:00"/>
    <d v="2026-03-31T00:00:00"/>
    <m/>
    <m/>
    <x v="0"/>
    <x v="5"/>
    <m/>
    <x v="0"/>
    <n v="0"/>
    <m/>
    <x v="0"/>
    <m/>
    <n v="45928"/>
    <m/>
    <n v="100000"/>
    <s v="Euro"/>
    <n v="37"/>
    <n v="37"/>
  </r>
  <r>
    <s v="V710001"/>
    <x v="9"/>
    <s v="37 80 4956 566-6"/>
    <x v="7"/>
    <s v="WBA"/>
    <x v="1"/>
    <n v="1"/>
    <x v="0"/>
    <x v="7"/>
    <x v="5"/>
    <x v="3"/>
    <m/>
    <d v="2025-10-01T00:00:00"/>
    <d v="2026-03-31T00:00:00"/>
    <d v="2026-03-31T00:00:00"/>
    <m/>
    <m/>
    <x v="0"/>
    <x v="5"/>
    <m/>
    <x v="0"/>
    <n v="0"/>
    <m/>
    <x v="0"/>
    <m/>
    <n v="45928"/>
    <m/>
    <n v="100000"/>
    <s v="Euro"/>
    <n v="37"/>
    <n v="37"/>
  </r>
  <r>
    <s v="V710001"/>
    <x v="9"/>
    <s v="37 80 4956 576-5"/>
    <x v="7"/>
    <s v="WBA"/>
    <x v="1"/>
    <n v="1"/>
    <x v="0"/>
    <x v="7"/>
    <x v="5"/>
    <x v="3"/>
    <m/>
    <d v="2025-10-01T00:00:00"/>
    <d v="2026-03-31T00:00:00"/>
    <d v="2026-03-31T00:00:00"/>
    <m/>
    <m/>
    <x v="0"/>
    <x v="5"/>
    <m/>
    <x v="0"/>
    <n v="0"/>
    <m/>
    <x v="0"/>
    <m/>
    <n v="45928"/>
    <m/>
    <n v="100000"/>
    <s v="Euro"/>
    <n v="37"/>
    <n v="37"/>
  </r>
  <r>
    <s v="V710001"/>
    <x v="9"/>
    <s v="37 80 4956 578-1"/>
    <x v="7"/>
    <s v="WBA"/>
    <x v="1"/>
    <n v="1"/>
    <x v="0"/>
    <x v="7"/>
    <x v="5"/>
    <x v="3"/>
    <m/>
    <d v="2025-10-01T00:00:00"/>
    <d v="2026-03-31T00:00:00"/>
    <d v="2026-03-31T00:00:00"/>
    <m/>
    <m/>
    <x v="0"/>
    <x v="5"/>
    <m/>
    <x v="0"/>
    <n v="0"/>
    <m/>
    <x v="0"/>
    <m/>
    <n v="45928"/>
    <m/>
    <n v="100000"/>
    <s v="Euro"/>
    <n v="37"/>
    <n v="37"/>
  </r>
  <r>
    <s v="V710001"/>
    <x v="9"/>
    <s v="37 80 4956 579-9"/>
    <x v="7"/>
    <s v="WBA"/>
    <x v="1"/>
    <n v="1"/>
    <x v="0"/>
    <x v="7"/>
    <x v="5"/>
    <x v="3"/>
    <m/>
    <d v="2025-10-01T00:00:00"/>
    <d v="2026-03-31T00:00:00"/>
    <d v="2026-03-31T00:00:00"/>
    <m/>
    <m/>
    <x v="0"/>
    <x v="5"/>
    <m/>
    <x v="0"/>
    <n v="0"/>
    <m/>
    <x v="0"/>
    <m/>
    <n v="45928"/>
    <m/>
    <n v="100000"/>
    <s v="Euro"/>
    <n v="37"/>
    <n v="37"/>
  </r>
  <r>
    <s v="V710001"/>
    <x v="9"/>
    <s v="37 80 4955 113-8"/>
    <x v="7"/>
    <s v="WBA"/>
    <x v="1"/>
    <n v="1"/>
    <x v="0"/>
    <x v="7"/>
    <x v="5"/>
    <x v="3"/>
    <m/>
    <d v="2025-10-01T00:00:00"/>
    <d v="2026-03-31T00:00:00"/>
    <d v="2026-03-31T00:00:00"/>
    <m/>
    <m/>
    <x v="0"/>
    <x v="5"/>
    <m/>
    <x v="0"/>
    <n v="0"/>
    <m/>
    <x v="0"/>
    <m/>
    <n v="45928"/>
    <m/>
    <n v="100000"/>
    <s v="Euro"/>
    <n v="37"/>
    <n v="37"/>
  </r>
  <r>
    <s v="V710001"/>
    <x v="9"/>
    <s v="37 80 4955 114-6"/>
    <x v="7"/>
    <s v="WBA"/>
    <x v="1"/>
    <n v="1"/>
    <x v="0"/>
    <x v="7"/>
    <x v="5"/>
    <x v="3"/>
    <m/>
    <d v="2025-10-01T00:00:00"/>
    <d v="2026-03-31T00:00:00"/>
    <d v="2026-03-31T00:00:00"/>
    <m/>
    <m/>
    <x v="0"/>
    <x v="5"/>
    <m/>
    <x v="0"/>
    <n v="0"/>
    <m/>
    <x v="0"/>
    <m/>
    <n v="45928"/>
    <m/>
    <n v="100000"/>
    <s v="Euro"/>
    <n v="37"/>
    <n v="37"/>
  </r>
  <r>
    <s v="V710001"/>
    <x v="9"/>
    <s v="37 80 4955 115-3"/>
    <x v="7"/>
    <s v="WBA"/>
    <x v="1"/>
    <n v="1"/>
    <x v="0"/>
    <x v="7"/>
    <x v="5"/>
    <x v="3"/>
    <m/>
    <d v="2025-10-01T00:00:00"/>
    <d v="2026-03-31T00:00:00"/>
    <d v="2026-03-31T00:00:00"/>
    <m/>
    <m/>
    <x v="0"/>
    <x v="5"/>
    <m/>
    <x v="0"/>
    <n v="0"/>
    <m/>
    <x v="0"/>
    <m/>
    <n v="45928"/>
    <m/>
    <n v="100000"/>
    <s v="Euro"/>
    <n v="37"/>
    <n v="37"/>
  </r>
  <r>
    <s v="V710001"/>
    <x v="9"/>
    <s v="37 80 4955 117-9"/>
    <x v="7"/>
    <s v="WBA"/>
    <x v="1"/>
    <n v="1"/>
    <x v="0"/>
    <x v="7"/>
    <x v="5"/>
    <x v="3"/>
    <m/>
    <d v="2025-10-01T00:00:00"/>
    <d v="2026-03-31T00:00:00"/>
    <d v="2026-03-31T00:00:00"/>
    <m/>
    <m/>
    <x v="0"/>
    <x v="5"/>
    <m/>
    <x v="0"/>
    <n v="0"/>
    <m/>
    <x v="0"/>
    <m/>
    <n v="45928"/>
    <m/>
    <n v="100000"/>
    <s v="Euro"/>
    <n v="37"/>
    <n v="37"/>
  </r>
  <r>
    <s v="V710001"/>
    <x v="9"/>
    <s v="37 80 4955 118-7"/>
    <x v="7"/>
    <s v="WBA"/>
    <x v="1"/>
    <n v="1"/>
    <x v="0"/>
    <x v="7"/>
    <x v="5"/>
    <x v="3"/>
    <m/>
    <d v="2025-10-01T00:00:00"/>
    <d v="2026-03-31T00:00:00"/>
    <d v="2026-03-31T00:00:00"/>
    <m/>
    <m/>
    <x v="0"/>
    <x v="5"/>
    <m/>
    <x v="0"/>
    <n v="0"/>
    <m/>
    <x v="0"/>
    <m/>
    <n v="45928"/>
    <m/>
    <n v="100000"/>
    <s v="Euro"/>
    <n v="37"/>
    <n v="37"/>
  </r>
  <r>
    <s v="V710001"/>
    <x v="9"/>
    <s v="37 80 4955 119-5"/>
    <x v="7"/>
    <s v="WBA"/>
    <x v="1"/>
    <n v="1"/>
    <x v="0"/>
    <x v="7"/>
    <x v="5"/>
    <x v="3"/>
    <m/>
    <d v="2025-10-01T00:00:00"/>
    <d v="2026-03-31T00:00:00"/>
    <d v="2026-03-31T00:00:00"/>
    <m/>
    <m/>
    <x v="0"/>
    <x v="5"/>
    <m/>
    <x v="0"/>
    <n v="0"/>
    <m/>
    <x v="0"/>
    <m/>
    <n v="45928"/>
    <m/>
    <n v="100000"/>
    <s v="Euro"/>
    <n v="37"/>
    <n v="37"/>
  </r>
  <r>
    <s v="V710001"/>
    <x v="9"/>
    <s v="37 80 4955 120-3"/>
    <x v="7"/>
    <s v="WBA"/>
    <x v="1"/>
    <n v="1"/>
    <x v="0"/>
    <x v="7"/>
    <x v="5"/>
    <x v="3"/>
    <m/>
    <d v="2025-10-01T00:00:00"/>
    <d v="2026-03-31T00:00:00"/>
    <d v="2026-03-31T00:00:00"/>
    <m/>
    <m/>
    <x v="0"/>
    <x v="5"/>
    <m/>
    <x v="0"/>
    <n v="0"/>
    <m/>
    <x v="0"/>
    <m/>
    <n v="45928"/>
    <m/>
    <n v="100000"/>
    <s v="Euro"/>
    <n v="37"/>
    <n v="37"/>
  </r>
  <r>
    <s v="V710001"/>
    <x v="9"/>
    <s v="37 80 4955 121-1"/>
    <x v="7"/>
    <s v="WBA"/>
    <x v="1"/>
    <n v="1"/>
    <x v="0"/>
    <x v="7"/>
    <x v="5"/>
    <x v="3"/>
    <m/>
    <d v="2025-10-01T00:00:00"/>
    <d v="2026-03-31T00:00:00"/>
    <d v="2026-03-31T00:00:00"/>
    <m/>
    <m/>
    <x v="0"/>
    <x v="5"/>
    <m/>
    <x v="0"/>
    <n v="0"/>
    <m/>
    <x v="0"/>
    <m/>
    <n v="45928"/>
    <m/>
    <n v="100000"/>
    <s v="Euro"/>
    <n v="37"/>
    <n v="37"/>
  </r>
  <r>
    <s v="V710001"/>
    <x v="9"/>
    <s v="37 80 4955 122-9"/>
    <x v="7"/>
    <s v="WBA"/>
    <x v="1"/>
    <n v="1"/>
    <x v="0"/>
    <x v="7"/>
    <x v="5"/>
    <x v="3"/>
    <m/>
    <d v="2025-10-01T00:00:00"/>
    <d v="2026-03-31T00:00:00"/>
    <d v="2026-03-31T00:00:00"/>
    <m/>
    <m/>
    <x v="0"/>
    <x v="5"/>
    <m/>
    <x v="0"/>
    <n v="0"/>
    <m/>
    <x v="0"/>
    <m/>
    <n v="45928"/>
    <m/>
    <n v="100000"/>
    <s v="Euro"/>
    <n v="37"/>
    <n v="37"/>
  </r>
  <r>
    <s v="V710001"/>
    <x v="9"/>
    <s v="37 80 4955 123-7"/>
    <x v="7"/>
    <s v="WBA"/>
    <x v="1"/>
    <n v="1"/>
    <x v="0"/>
    <x v="7"/>
    <x v="5"/>
    <x v="3"/>
    <m/>
    <d v="2025-10-01T00:00:00"/>
    <d v="2026-03-31T00:00:00"/>
    <d v="2026-03-31T00:00:00"/>
    <m/>
    <m/>
    <x v="0"/>
    <x v="5"/>
    <m/>
    <x v="0"/>
    <n v="0"/>
    <m/>
    <x v="0"/>
    <m/>
    <n v="45928"/>
    <m/>
    <n v="100000"/>
    <s v="Euro"/>
    <n v="37"/>
    <n v="37"/>
  </r>
  <r>
    <s v="V710001"/>
    <x v="9"/>
    <s v="37 80 4955 124-5"/>
    <x v="7"/>
    <s v="WBA"/>
    <x v="1"/>
    <n v="1"/>
    <x v="0"/>
    <x v="7"/>
    <x v="5"/>
    <x v="3"/>
    <m/>
    <d v="2025-10-01T00:00:00"/>
    <d v="2026-03-31T00:00:00"/>
    <d v="2026-03-31T00:00:00"/>
    <m/>
    <m/>
    <x v="0"/>
    <x v="5"/>
    <m/>
    <x v="0"/>
    <n v="0"/>
    <m/>
    <x v="0"/>
    <m/>
    <n v="45928"/>
    <m/>
    <n v="100000"/>
    <s v="Euro"/>
    <n v="37"/>
    <n v="37"/>
  </r>
  <r>
    <s v="V710001"/>
    <x v="9"/>
    <s v="37 80 4955 125-2"/>
    <x v="7"/>
    <s v="WBA"/>
    <x v="1"/>
    <n v="1"/>
    <x v="0"/>
    <x v="7"/>
    <x v="5"/>
    <x v="3"/>
    <m/>
    <d v="2025-10-01T00:00:00"/>
    <d v="2026-03-31T00:00:00"/>
    <d v="2026-03-31T00:00:00"/>
    <m/>
    <m/>
    <x v="0"/>
    <x v="5"/>
    <m/>
    <x v="0"/>
    <n v="0"/>
    <m/>
    <x v="0"/>
    <m/>
    <n v="45928"/>
    <m/>
    <n v="100000"/>
    <s v="Euro"/>
    <n v="37"/>
    <n v="37"/>
  </r>
  <r>
    <s v="V710001"/>
    <x v="9"/>
    <s v="37 80 4955 126-0"/>
    <x v="7"/>
    <s v="WBA"/>
    <x v="1"/>
    <n v="1"/>
    <x v="0"/>
    <x v="7"/>
    <x v="5"/>
    <x v="3"/>
    <m/>
    <d v="2025-10-01T00:00:00"/>
    <d v="2026-03-31T00:00:00"/>
    <d v="2026-03-31T00:00:00"/>
    <m/>
    <m/>
    <x v="0"/>
    <x v="5"/>
    <m/>
    <x v="0"/>
    <n v="0"/>
    <m/>
    <x v="0"/>
    <m/>
    <n v="45928"/>
    <m/>
    <n v="100000"/>
    <s v="Euro"/>
    <n v="37"/>
    <n v="37"/>
  </r>
  <r>
    <s v="V710001"/>
    <x v="9"/>
    <s v="37 80 4955 127-8"/>
    <x v="7"/>
    <s v="WBA"/>
    <x v="1"/>
    <n v="1"/>
    <x v="0"/>
    <x v="7"/>
    <x v="5"/>
    <x v="3"/>
    <m/>
    <d v="2025-10-01T00:00:00"/>
    <d v="2026-03-31T00:00:00"/>
    <d v="2026-03-31T00:00:00"/>
    <m/>
    <m/>
    <x v="0"/>
    <x v="5"/>
    <m/>
    <x v="0"/>
    <n v="0"/>
    <m/>
    <x v="0"/>
    <m/>
    <n v="45928"/>
    <m/>
    <n v="100000"/>
    <s v="Euro"/>
    <n v="37"/>
    <n v="37"/>
  </r>
  <r>
    <s v="V710001"/>
    <x v="9"/>
    <s v="37 80 4955 128-6"/>
    <x v="7"/>
    <s v="WBA"/>
    <x v="1"/>
    <n v="1"/>
    <x v="0"/>
    <x v="7"/>
    <x v="5"/>
    <x v="3"/>
    <m/>
    <d v="2025-10-01T00:00:00"/>
    <d v="2026-03-31T00:00:00"/>
    <d v="2026-03-31T00:00:00"/>
    <m/>
    <m/>
    <x v="0"/>
    <x v="5"/>
    <m/>
    <x v="0"/>
    <n v="0"/>
    <m/>
    <x v="0"/>
    <m/>
    <n v="45928"/>
    <m/>
    <n v="100000"/>
    <s v="Euro"/>
    <n v="37"/>
    <n v="37"/>
  </r>
  <r>
    <s v="V710001"/>
    <x v="9"/>
    <s v="37 80 4955 129-4"/>
    <x v="7"/>
    <s v="WBA"/>
    <x v="1"/>
    <n v="1"/>
    <x v="0"/>
    <x v="7"/>
    <x v="5"/>
    <x v="3"/>
    <m/>
    <d v="2025-10-01T00:00:00"/>
    <d v="2026-03-31T00:00:00"/>
    <d v="2026-03-31T00:00:00"/>
    <m/>
    <m/>
    <x v="0"/>
    <x v="5"/>
    <m/>
    <x v="0"/>
    <n v="0"/>
    <m/>
    <x v="0"/>
    <m/>
    <n v="45928"/>
    <m/>
    <n v="100000"/>
    <s v="Euro"/>
    <n v="37"/>
    <n v="37"/>
  </r>
  <r>
    <s v="V710001"/>
    <x v="9"/>
    <s v="37 80 4955 130-2"/>
    <x v="7"/>
    <s v="WBA"/>
    <x v="1"/>
    <n v="1"/>
    <x v="0"/>
    <x v="7"/>
    <x v="5"/>
    <x v="3"/>
    <m/>
    <d v="2025-10-01T00:00:00"/>
    <d v="2026-03-31T00:00:00"/>
    <d v="2026-03-31T00:00:00"/>
    <m/>
    <m/>
    <x v="0"/>
    <x v="5"/>
    <m/>
    <x v="0"/>
    <n v="0"/>
    <m/>
    <x v="0"/>
    <m/>
    <n v="45928"/>
    <m/>
    <n v="100000"/>
    <s v="Euro"/>
    <n v="37"/>
    <n v="37"/>
  </r>
  <r>
    <s v="V710001"/>
    <x v="9"/>
    <s v="37 80 4956 595-5"/>
    <x v="7"/>
    <s v="WBA"/>
    <x v="1"/>
    <n v="1"/>
    <x v="0"/>
    <x v="7"/>
    <x v="5"/>
    <x v="3"/>
    <m/>
    <d v="2025-10-01T00:00:00"/>
    <d v="2026-03-31T00:00:00"/>
    <d v="2026-03-31T00:00:00"/>
    <m/>
    <m/>
    <x v="0"/>
    <x v="5"/>
    <m/>
    <x v="0"/>
    <n v="0"/>
    <m/>
    <x v="0"/>
    <m/>
    <n v="45928"/>
    <m/>
    <n v="100000"/>
    <s v="Euro"/>
    <n v="37"/>
    <n v="37"/>
  </r>
  <r>
    <s v="V710001"/>
    <x v="9"/>
    <s v="37 80 4956 597-1"/>
    <x v="7"/>
    <s v="WBA"/>
    <x v="1"/>
    <n v="1"/>
    <x v="0"/>
    <x v="7"/>
    <x v="5"/>
    <x v="3"/>
    <m/>
    <d v="2025-10-01T00:00:00"/>
    <d v="2026-03-31T00:00:00"/>
    <d v="2026-03-31T00:00:00"/>
    <m/>
    <m/>
    <x v="0"/>
    <x v="5"/>
    <m/>
    <x v="0"/>
    <n v="0"/>
    <m/>
    <x v="0"/>
    <m/>
    <n v="45928"/>
    <m/>
    <n v="100000"/>
    <s v="Euro"/>
    <n v="37"/>
    <n v="37"/>
  </r>
  <r>
    <s v="V710001"/>
    <x v="9"/>
    <s v="37 80 4956 598-9"/>
    <x v="7"/>
    <s v="WBA"/>
    <x v="1"/>
    <n v="1"/>
    <x v="0"/>
    <x v="7"/>
    <x v="5"/>
    <x v="3"/>
    <m/>
    <d v="2025-10-01T00:00:00"/>
    <d v="2026-03-31T00:00:00"/>
    <d v="2026-03-31T00:00:00"/>
    <m/>
    <m/>
    <x v="0"/>
    <x v="5"/>
    <m/>
    <x v="0"/>
    <n v="0"/>
    <m/>
    <x v="0"/>
    <m/>
    <n v="45928"/>
    <m/>
    <n v="100000"/>
    <s v="Euro"/>
    <n v="37"/>
    <n v="37"/>
  </r>
  <r>
    <s v="V710001"/>
    <x v="9"/>
    <s v="37 80 4956 601-1"/>
    <x v="7"/>
    <s v="WBA"/>
    <x v="1"/>
    <n v="1"/>
    <x v="0"/>
    <x v="7"/>
    <x v="5"/>
    <x v="3"/>
    <m/>
    <d v="2025-10-01T00:00:00"/>
    <d v="2026-03-31T00:00:00"/>
    <d v="2026-03-31T00:00:00"/>
    <m/>
    <m/>
    <x v="0"/>
    <x v="5"/>
    <m/>
    <x v="0"/>
    <n v="0"/>
    <m/>
    <x v="0"/>
    <m/>
    <n v="45928"/>
    <m/>
    <n v="100000"/>
    <s v="Euro"/>
    <n v="37"/>
    <n v="37"/>
  </r>
  <r>
    <s v="V710001"/>
    <x v="9"/>
    <s v="37 80 4956 604-5"/>
    <x v="7"/>
    <s v="WBA"/>
    <x v="1"/>
    <n v="1"/>
    <x v="0"/>
    <x v="7"/>
    <x v="5"/>
    <x v="3"/>
    <m/>
    <d v="2025-10-01T00:00:00"/>
    <d v="2026-03-31T00:00:00"/>
    <d v="2026-03-31T00:00:00"/>
    <m/>
    <m/>
    <x v="0"/>
    <x v="5"/>
    <m/>
    <x v="0"/>
    <n v="0"/>
    <m/>
    <x v="0"/>
    <m/>
    <n v="45928"/>
    <m/>
    <n v="100000"/>
    <s v="Euro"/>
    <n v="37"/>
    <n v="37"/>
  </r>
  <r>
    <s v="V710001"/>
    <x v="9"/>
    <s v="37 80 4955 107-0"/>
    <x v="7"/>
    <s v="WBA"/>
    <x v="1"/>
    <n v="1"/>
    <x v="0"/>
    <x v="7"/>
    <x v="5"/>
    <x v="3"/>
    <m/>
    <d v="2025-10-01T00:00:00"/>
    <d v="2026-03-31T00:00:00"/>
    <d v="2026-03-31T00:00:00"/>
    <m/>
    <m/>
    <x v="0"/>
    <x v="5"/>
    <m/>
    <x v="0"/>
    <n v="0"/>
    <m/>
    <x v="0"/>
    <m/>
    <n v="45928"/>
    <m/>
    <n v="100000"/>
    <s v="Euro"/>
    <n v="37"/>
    <n v="37"/>
  </r>
  <r>
    <s v="V710001"/>
    <x v="9"/>
    <s v="37 80 4955 108-8"/>
    <x v="7"/>
    <s v="WBA"/>
    <x v="1"/>
    <n v="1"/>
    <x v="0"/>
    <x v="7"/>
    <x v="5"/>
    <x v="3"/>
    <m/>
    <d v="2025-10-01T00:00:00"/>
    <d v="2026-03-31T00:00:00"/>
    <d v="2026-03-31T00:00:00"/>
    <m/>
    <m/>
    <x v="0"/>
    <x v="5"/>
    <m/>
    <x v="0"/>
    <n v="0"/>
    <m/>
    <x v="0"/>
    <m/>
    <n v="45928"/>
    <m/>
    <n v="100000"/>
    <s v="Euro"/>
    <n v="37"/>
    <n v="37"/>
  </r>
  <r>
    <s v="V710001"/>
    <x v="9"/>
    <s v="37 80 4955 109-6"/>
    <x v="7"/>
    <s v="WBA"/>
    <x v="1"/>
    <n v="1"/>
    <x v="0"/>
    <x v="7"/>
    <x v="5"/>
    <x v="3"/>
    <m/>
    <d v="2025-10-01T00:00:00"/>
    <d v="2026-03-31T00:00:00"/>
    <d v="2026-03-31T00:00:00"/>
    <m/>
    <m/>
    <x v="0"/>
    <x v="5"/>
    <m/>
    <x v="0"/>
    <n v="0"/>
    <m/>
    <x v="0"/>
    <m/>
    <n v="45928"/>
    <m/>
    <n v="100000"/>
    <s v="Euro"/>
    <n v="37"/>
    <n v="37"/>
  </r>
  <r>
    <s v="V710001"/>
    <x v="9"/>
    <s v="37 80 4955 110-4"/>
    <x v="7"/>
    <s v="WBA"/>
    <x v="1"/>
    <n v="1"/>
    <x v="0"/>
    <x v="7"/>
    <x v="5"/>
    <x v="3"/>
    <m/>
    <d v="2025-10-01T00:00:00"/>
    <d v="2026-03-31T00:00:00"/>
    <d v="2026-03-31T00:00:00"/>
    <m/>
    <m/>
    <x v="0"/>
    <x v="5"/>
    <m/>
    <x v="0"/>
    <n v="0"/>
    <m/>
    <x v="0"/>
    <m/>
    <n v="45928"/>
    <m/>
    <n v="100000"/>
    <s v="Euro"/>
    <n v="37"/>
    <n v="37"/>
  </r>
  <r>
    <s v="V710001"/>
    <x v="9"/>
    <s v="37 80 4993 333-6"/>
    <x v="7"/>
    <s v="WBA"/>
    <x v="1"/>
    <n v="1"/>
    <x v="0"/>
    <x v="7"/>
    <x v="5"/>
    <x v="3"/>
    <m/>
    <d v="2025-10-01T00:00:00"/>
    <d v="2026-03-31T00:00:00"/>
    <d v="2026-03-31T00:00:00"/>
    <m/>
    <m/>
    <x v="0"/>
    <x v="5"/>
    <m/>
    <x v="0"/>
    <n v="0"/>
    <m/>
    <x v="0"/>
    <m/>
    <n v="45928"/>
    <m/>
    <n v="100000"/>
    <s v="Euro"/>
    <n v="37"/>
    <n v="37"/>
  </r>
  <r>
    <s v="V710001"/>
    <x v="9"/>
    <s v="37 80 4993 334-4"/>
    <x v="7"/>
    <s v="WBA"/>
    <x v="1"/>
    <n v="1"/>
    <x v="0"/>
    <x v="7"/>
    <x v="5"/>
    <x v="3"/>
    <m/>
    <d v="2025-10-01T00:00:00"/>
    <d v="2026-03-31T00:00:00"/>
    <d v="2026-03-31T00:00:00"/>
    <m/>
    <m/>
    <x v="0"/>
    <x v="5"/>
    <m/>
    <x v="0"/>
    <n v="0"/>
    <m/>
    <x v="0"/>
    <m/>
    <n v="45928"/>
    <m/>
    <n v="100000"/>
    <s v="Euro"/>
    <n v="37"/>
    <n v="37"/>
  </r>
  <r>
    <s v="V710001"/>
    <x v="9"/>
    <s v="37 80 4993 335-1"/>
    <x v="7"/>
    <s v="WBA"/>
    <x v="1"/>
    <n v="1"/>
    <x v="0"/>
    <x v="7"/>
    <x v="5"/>
    <x v="3"/>
    <m/>
    <d v="2025-10-01T00:00:00"/>
    <d v="2026-03-31T00:00:00"/>
    <d v="2026-03-31T00:00:00"/>
    <m/>
    <m/>
    <x v="0"/>
    <x v="5"/>
    <m/>
    <x v="0"/>
    <n v="0"/>
    <m/>
    <x v="0"/>
    <m/>
    <n v="45928"/>
    <m/>
    <n v="100000"/>
    <s v="Euro"/>
    <n v="37"/>
    <n v="37"/>
  </r>
  <r>
    <s v="V710001"/>
    <x v="9"/>
    <s v="37 80 4993 337-7"/>
    <x v="7"/>
    <s v="WBA"/>
    <x v="1"/>
    <n v="1"/>
    <x v="0"/>
    <x v="7"/>
    <x v="5"/>
    <x v="3"/>
    <m/>
    <d v="2025-10-01T00:00:00"/>
    <d v="2026-03-31T00:00:00"/>
    <d v="2026-03-31T00:00:00"/>
    <m/>
    <m/>
    <x v="0"/>
    <x v="5"/>
    <m/>
    <x v="0"/>
    <n v="0"/>
    <m/>
    <x v="0"/>
    <m/>
    <n v="45928"/>
    <m/>
    <n v="100000"/>
    <s v="Euro"/>
    <n v="37"/>
    <n v="37"/>
  </r>
  <r>
    <s v="V710001"/>
    <x v="9"/>
    <s v="37 80 4993 338-5"/>
    <x v="7"/>
    <s v="WBA"/>
    <x v="1"/>
    <n v="1"/>
    <x v="0"/>
    <x v="7"/>
    <x v="5"/>
    <x v="3"/>
    <m/>
    <d v="2025-10-01T00:00:00"/>
    <d v="2026-03-31T00:00:00"/>
    <d v="2026-03-31T00:00:00"/>
    <m/>
    <m/>
    <x v="0"/>
    <x v="5"/>
    <m/>
    <x v="0"/>
    <n v="0"/>
    <m/>
    <x v="0"/>
    <m/>
    <n v="45928"/>
    <m/>
    <n v="100000"/>
    <s v="Euro"/>
    <n v="37"/>
    <n v="37"/>
  </r>
  <r>
    <s v="V710001"/>
    <x v="9"/>
    <s v="37 80 4993 340-1"/>
    <x v="7"/>
    <s v="WBA"/>
    <x v="1"/>
    <n v="1"/>
    <x v="0"/>
    <x v="7"/>
    <x v="5"/>
    <x v="3"/>
    <m/>
    <d v="2025-10-01T00:00:00"/>
    <d v="2026-03-31T00:00:00"/>
    <d v="2026-03-31T00:00:00"/>
    <m/>
    <m/>
    <x v="0"/>
    <x v="5"/>
    <m/>
    <x v="0"/>
    <n v="0"/>
    <m/>
    <x v="0"/>
    <m/>
    <n v="45928"/>
    <m/>
    <n v="100000"/>
    <s v="Euro"/>
    <n v="37"/>
    <n v="37"/>
  </r>
  <r>
    <s v="V710001"/>
    <x v="9"/>
    <s v="37 80 4992 311-3"/>
    <x v="7"/>
    <s v="WBA"/>
    <x v="1"/>
    <n v="1"/>
    <x v="0"/>
    <x v="7"/>
    <x v="5"/>
    <x v="3"/>
    <m/>
    <d v="2025-10-01T00:00:00"/>
    <d v="2026-03-31T00:00:00"/>
    <d v="2026-03-31T00:00:00"/>
    <m/>
    <m/>
    <x v="0"/>
    <x v="5"/>
    <m/>
    <x v="0"/>
    <n v="0"/>
    <m/>
    <x v="0"/>
    <m/>
    <n v="45928"/>
    <m/>
    <n v="100000"/>
    <s v="Euro"/>
    <n v="37"/>
    <n v="37"/>
  </r>
  <r>
    <s v="V710001"/>
    <x v="9"/>
    <s v="37 80 4992 312-1"/>
    <x v="7"/>
    <s v="WBA"/>
    <x v="1"/>
    <n v="1"/>
    <x v="0"/>
    <x v="7"/>
    <x v="5"/>
    <x v="3"/>
    <m/>
    <d v="2025-10-01T00:00:00"/>
    <d v="2026-03-31T00:00:00"/>
    <d v="2026-03-31T00:00:00"/>
    <m/>
    <m/>
    <x v="0"/>
    <x v="5"/>
    <m/>
    <x v="0"/>
    <n v="0"/>
    <m/>
    <x v="0"/>
    <m/>
    <n v="45928"/>
    <m/>
    <n v="100000"/>
    <s v="Euro"/>
    <n v="37"/>
    <n v="37"/>
  </r>
  <r>
    <s v="V710001"/>
    <x v="9"/>
    <s v="37 80 4992 314-7"/>
    <x v="7"/>
    <s v="WBA"/>
    <x v="1"/>
    <n v="1"/>
    <x v="0"/>
    <x v="7"/>
    <x v="5"/>
    <x v="3"/>
    <m/>
    <d v="2025-10-01T00:00:00"/>
    <d v="2026-03-31T00:00:00"/>
    <d v="2026-03-31T00:00:00"/>
    <m/>
    <m/>
    <x v="0"/>
    <x v="5"/>
    <m/>
    <x v="0"/>
    <n v="0"/>
    <m/>
    <x v="0"/>
    <m/>
    <n v="45928"/>
    <m/>
    <n v="100000"/>
    <s v="Euro"/>
    <n v="37"/>
    <n v="37"/>
  </r>
  <r>
    <s v="V710001"/>
    <x v="9"/>
    <s v="37 80 4992 316-2"/>
    <x v="7"/>
    <s v="WBA"/>
    <x v="1"/>
    <n v="1"/>
    <x v="0"/>
    <x v="7"/>
    <x v="5"/>
    <x v="3"/>
    <m/>
    <d v="2025-10-01T00:00:00"/>
    <d v="2026-03-31T00:00:00"/>
    <d v="2026-03-31T00:00:00"/>
    <m/>
    <m/>
    <x v="0"/>
    <x v="5"/>
    <m/>
    <x v="0"/>
    <n v="0"/>
    <m/>
    <x v="0"/>
    <m/>
    <n v="45928"/>
    <m/>
    <n v="100000"/>
    <s v="Euro"/>
    <n v="37"/>
    <n v="37"/>
  </r>
  <r>
    <s v="V710001"/>
    <x v="9"/>
    <s v="37 80 4992 317-0"/>
    <x v="7"/>
    <s v="WBA"/>
    <x v="1"/>
    <n v="1"/>
    <x v="0"/>
    <x v="7"/>
    <x v="5"/>
    <x v="3"/>
    <m/>
    <d v="2025-10-01T00:00:00"/>
    <d v="2026-03-31T00:00:00"/>
    <d v="2026-03-31T00:00:00"/>
    <m/>
    <m/>
    <x v="0"/>
    <x v="5"/>
    <m/>
    <x v="0"/>
    <n v="0"/>
    <m/>
    <x v="0"/>
    <m/>
    <n v="45928"/>
    <m/>
    <n v="100000"/>
    <s v="Euro"/>
    <n v="37"/>
    <n v="37"/>
  </r>
  <r>
    <s v="V710001"/>
    <x v="9"/>
    <s v="37 80 4992 318-8"/>
    <x v="7"/>
    <s v="WBA"/>
    <x v="1"/>
    <n v="1"/>
    <x v="0"/>
    <x v="7"/>
    <x v="5"/>
    <x v="3"/>
    <m/>
    <d v="2025-10-01T00:00:00"/>
    <d v="2026-03-31T00:00:00"/>
    <d v="2026-03-31T00:00:00"/>
    <m/>
    <m/>
    <x v="0"/>
    <x v="5"/>
    <m/>
    <x v="0"/>
    <n v="0"/>
    <m/>
    <x v="0"/>
    <m/>
    <n v="45928"/>
    <m/>
    <n v="100000"/>
    <s v="Euro"/>
    <n v="37"/>
    <n v="37"/>
  </r>
  <r>
    <s v="V710001"/>
    <x v="9"/>
    <s v="37 80 4992 325-3"/>
    <x v="7"/>
    <s v="WBA"/>
    <x v="1"/>
    <n v="1"/>
    <x v="0"/>
    <x v="7"/>
    <x v="5"/>
    <x v="3"/>
    <m/>
    <d v="2025-10-01T00:00:00"/>
    <d v="2026-03-31T00:00:00"/>
    <d v="2026-03-31T00:00:00"/>
    <m/>
    <m/>
    <x v="0"/>
    <x v="5"/>
    <m/>
    <x v="0"/>
    <n v="0"/>
    <m/>
    <x v="0"/>
    <m/>
    <n v="45928"/>
    <m/>
    <n v="100000"/>
    <s v="Euro"/>
    <n v="37"/>
    <n v="37"/>
  </r>
  <r>
    <s v="V710001"/>
    <x v="9"/>
    <s v="37 80 4992 330-3"/>
    <x v="7"/>
    <s v="WBA"/>
    <x v="1"/>
    <n v="1"/>
    <x v="0"/>
    <x v="7"/>
    <x v="5"/>
    <x v="3"/>
    <m/>
    <d v="2025-10-01T00:00:00"/>
    <d v="2026-03-31T00:00:00"/>
    <d v="2026-03-31T00:00:00"/>
    <m/>
    <m/>
    <x v="0"/>
    <x v="5"/>
    <m/>
    <x v="0"/>
    <n v="0"/>
    <m/>
    <x v="0"/>
    <m/>
    <n v="45928"/>
    <m/>
    <n v="100000"/>
    <s v="Euro"/>
    <n v="37"/>
    <n v="37"/>
  </r>
  <r>
    <s v="V710001"/>
    <x v="9"/>
    <s v="37 80 4992 331-1"/>
    <x v="7"/>
    <s v="WBA"/>
    <x v="1"/>
    <n v="1"/>
    <x v="0"/>
    <x v="7"/>
    <x v="5"/>
    <x v="3"/>
    <m/>
    <d v="2025-10-01T00:00:00"/>
    <d v="2026-03-31T00:00:00"/>
    <d v="2026-03-31T00:00:00"/>
    <m/>
    <m/>
    <x v="0"/>
    <x v="5"/>
    <m/>
    <x v="0"/>
    <n v="0"/>
    <m/>
    <x v="0"/>
    <m/>
    <n v="45928"/>
    <m/>
    <n v="100000"/>
    <s v="Euro"/>
    <n v="37"/>
    <n v="37"/>
  </r>
  <r>
    <s v="V710001"/>
    <x v="9"/>
    <s v="37 80 4992 335-2"/>
    <x v="7"/>
    <s v="WBA"/>
    <x v="1"/>
    <n v="1"/>
    <x v="0"/>
    <x v="7"/>
    <x v="5"/>
    <x v="3"/>
    <m/>
    <d v="2025-10-01T00:00:00"/>
    <d v="2026-03-31T00:00:00"/>
    <d v="2026-03-31T00:00:00"/>
    <m/>
    <m/>
    <x v="0"/>
    <x v="5"/>
    <m/>
    <x v="0"/>
    <n v="0"/>
    <m/>
    <x v="0"/>
    <m/>
    <n v="45928"/>
    <m/>
    <n v="100000"/>
    <s v="Euro"/>
    <n v="37"/>
    <n v="37"/>
  </r>
  <r>
    <s v="V710001"/>
    <x v="9"/>
    <s v="35 80 4956 035-4"/>
    <x v="7"/>
    <s v="WBA"/>
    <x v="1"/>
    <n v="1"/>
    <x v="0"/>
    <x v="7"/>
    <x v="5"/>
    <x v="3"/>
    <m/>
    <d v="2025-10-01T00:00:00"/>
    <d v="2026-03-31T00:00:00"/>
    <d v="2026-03-31T00:00:00"/>
    <m/>
    <m/>
    <x v="0"/>
    <x v="5"/>
    <m/>
    <x v="0"/>
    <n v="0"/>
    <m/>
    <x v="0"/>
    <m/>
    <n v="45928"/>
    <m/>
    <n v="100000"/>
    <s v="Euro"/>
    <n v="37"/>
    <n v="37"/>
  </r>
  <r>
    <s v="V300043"/>
    <x v="10"/>
    <s v="37 80 4564 179-2"/>
    <x v="8"/>
    <s v="BRI"/>
    <x v="2"/>
    <n v="1"/>
    <x v="0"/>
    <x v="8"/>
    <x v="6"/>
    <x v="1"/>
    <m/>
    <d v="2024-02-25T00:00:00"/>
    <d v="2026-01-31T00:00:00"/>
    <d v="2026-01-31T00:00:00"/>
    <m/>
    <m/>
    <x v="0"/>
    <x v="6"/>
    <m/>
    <x v="0"/>
    <n v="3"/>
    <m/>
    <x v="0"/>
    <m/>
    <n v="45928"/>
    <m/>
    <n v="80000"/>
    <s v="Euro"/>
    <n v="26.92"/>
    <n v="20.92"/>
  </r>
  <r>
    <s v="V300043"/>
    <x v="10"/>
    <s v="37 80 4564 181-8"/>
    <x v="8"/>
    <s v="BRI"/>
    <x v="2"/>
    <n v="1"/>
    <x v="0"/>
    <x v="8"/>
    <x v="6"/>
    <x v="1"/>
    <m/>
    <d v="2024-02-25T00:00:00"/>
    <d v="2026-01-31T00:00:00"/>
    <d v="2026-01-31T00:00:00"/>
    <m/>
    <m/>
    <x v="0"/>
    <x v="6"/>
    <m/>
    <x v="0"/>
    <n v="3"/>
    <m/>
    <x v="0"/>
    <m/>
    <n v="45928"/>
    <m/>
    <n v="80000"/>
    <s v="Euro"/>
    <n v="26.92"/>
    <n v="20.92"/>
  </r>
  <r>
    <s v="V300043"/>
    <x v="10"/>
    <s v="37 80 4564 183-4"/>
    <x v="8"/>
    <s v="BRI"/>
    <x v="2"/>
    <n v="1"/>
    <x v="0"/>
    <x v="8"/>
    <x v="6"/>
    <x v="1"/>
    <m/>
    <d v="2024-02-25T00:00:00"/>
    <d v="2026-01-31T00:00:00"/>
    <d v="2026-01-31T00:00:00"/>
    <m/>
    <m/>
    <x v="0"/>
    <x v="6"/>
    <m/>
    <x v="0"/>
    <n v="3"/>
    <m/>
    <x v="0"/>
    <m/>
    <n v="45928"/>
    <m/>
    <n v="80000"/>
    <s v="Euro"/>
    <n v="26.92"/>
    <n v="20.92"/>
  </r>
  <r>
    <s v="V300043"/>
    <x v="10"/>
    <s v="37 80 4564 193-3"/>
    <x v="8"/>
    <s v="BRI"/>
    <x v="2"/>
    <n v="1"/>
    <x v="0"/>
    <x v="8"/>
    <x v="6"/>
    <x v="1"/>
    <m/>
    <d v="2024-02-25T00:00:00"/>
    <d v="2026-01-31T00:00:00"/>
    <d v="2026-01-31T00:00:00"/>
    <m/>
    <m/>
    <x v="0"/>
    <x v="6"/>
    <m/>
    <x v="0"/>
    <n v="3"/>
    <m/>
    <x v="0"/>
    <m/>
    <n v="45928"/>
    <m/>
    <n v="80000"/>
    <s v="Euro"/>
    <n v="26.92"/>
    <n v="20.92"/>
  </r>
  <r>
    <s v="V300043"/>
    <x v="10"/>
    <s v="37 80 4564 201-4"/>
    <x v="8"/>
    <s v="BRI"/>
    <x v="2"/>
    <n v="1"/>
    <x v="0"/>
    <x v="8"/>
    <x v="6"/>
    <x v="1"/>
    <m/>
    <d v="2024-02-25T00:00:00"/>
    <d v="2026-01-31T00:00:00"/>
    <d v="2026-01-31T00:00:00"/>
    <m/>
    <m/>
    <x v="0"/>
    <x v="6"/>
    <m/>
    <x v="0"/>
    <n v="3"/>
    <m/>
    <x v="0"/>
    <m/>
    <n v="45928"/>
    <m/>
    <n v="80000"/>
    <s v="Euro"/>
    <n v="26.92"/>
    <n v="20.92"/>
  </r>
  <r>
    <s v="V300043"/>
    <x v="10"/>
    <s v="37 80 4564 204-8"/>
    <x v="8"/>
    <s v="BRI"/>
    <x v="2"/>
    <n v="1"/>
    <x v="0"/>
    <x v="8"/>
    <x v="6"/>
    <x v="1"/>
    <m/>
    <d v="2024-02-25T00:00:00"/>
    <d v="2026-01-31T00:00:00"/>
    <d v="2026-01-31T00:00:00"/>
    <m/>
    <m/>
    <x v="0"/>
    <x v="6"/>
    <m/>
    <x v="0"/>
    <n v="3"/>
    <m/>
    <x v="0"/>
    <m/>
    <n v="45928"/>
    <m/>
    <n v="80000"/>
    <s v="Euro"/>
    <n v="26.92"/>
    <n v="20.92"/>
  </r>
  <r>
    <s v="V300043"/>
    <x v="10"/>
    <s v="37 80 4564 218-8"/>
    <x v="8"/>
    <s v="BRI"/>
    <x v="2"/>
    <n v="1"/>
    <x v="0"/>
    <x v="8"/>
    <x v="6"/>
    <x v="1"/>
    <m/>
    <d v="2024-02-25T00:00:00"/>
    <d v="2026-01-31T00:00:00"/>
    <d v="2026-01-31T00:00:00"/>
    <m/>
    <m/>
    <x v="0"/>
    <x v="6"/>
    <m/>
    <x v="0"/>
    <n v="3"/>
    <m/>
    <x v="0"/>
    <m/>
    <n v="45928"/>
    <m/>
    <n v="80000"/>
    <s v="Euro"/>
    <n v="26.92"/>
    <n v="20.92"/>
  </r>
  <r>
    <s v="V300043"/>
    <x v="10"/>
    <s v="37 80 4564 225-3"/>
    <x v="8"/>
    <s v="BRI"/>
    <x v="2"/>
    <n v="1"/>
    <x v="0"/>
    <x v="8"/>
    <x v="6"/>
    <x v="1"/>
    <m/>
    <d v="2024-02-25T00:00:00"/>
    <d v="2026-01-31T00:00:00"/>
    <d v="2026-01-31T00:00:00"/>
    <m/>
    <m/>
    <x v="0"/>
    <x v="6"/>
    <m/>
    <x v="0"/>
    <n v="3"/>
    <m/>
    <x v="0"/>
    <m/>
    <n v="45928"/>
    <m/>
    <n v="80000"/>
    <s v="Euro"/>
    <n v="26.92"/>
    <n v="20.92"/>
  </r>
  <r>
    <s v="V300043"/>
    <x v="10"/>
    <s v="37 80 4564 229-5"/>
    <x v="8"/>
    <s v="BRI"/>
    <x v="2"/>
    <n v="1"/>
    <x v="0"/>
    <x v="8"/>
    <x v="6"/>
    <x v="1"/>
    <m/>
    <d v="2024-02-25T00:00:00"/>
    <d v="2026-01-31T00:00:00"/>
    <d v="2026-01-31T00:00:00"/>
    <m/>
    <m/>
    <x v="0"/>
    <x v="6"/>
    <m/>
    <x v="0"/>
    <n v="3"/>
    <m/>
    <x v="0"/>
    <m/>
    <n v="45928"/>
    <m/>
    <n v="80000"/>
    <s v="Euro"/>
    <n v="26.92"/>
    <n v="20.92"/>
  </r>
  <r>
    <s v="V300043"/>
    <x v="10"/>
    <s v="37 80 4564 240-2"/>
    <x v="8"/>
    <s v="BRI"/>
    <x v="2"/>
    <n v="1"/>
    <x v="0"/>
    <x v="8"/>
    <x v="6"/>
    <x v="1"/>
    <m/>
    <d v="2024-02-25T00:00:00"/>
    <d v="2026-01-31T00:00:00"/>
    <d v="2026-01-31T00:00:00"/>
    <m/>
    <m/>
    <x v="0"/>
    <x v="6"/>
    <m/>
    <x v="0"/>
    <n v="3"/>
    <m/>
    <x v="0"/>
    <m/>
    <n v="45928"/>
    <m/>
    <n v="80000"/>
    <s v="Euro"/>
    <n v="26.92"/>
    <n v="20.92"/>
  </r>
  <r>
    <s v="V300043"/>
    <x v="10"/>
    <s v="37 80 4564 249-3"/>
    <x v="8"/>
    <s v="BRI"/>
    <x v="2"/>
    <n v="1"/>
    <x v="0"/>
    <x v="8"/>
    <x v="6"/>
    <x v="1"/>
    <m/>
    <d v="2024-02-25T00:00:00"/>
    <d v="2026-01-31T00:00:00"/>
    <d v="2026-01-31T00:00:00"/>
    <m/>
    <m/>
    <x v="0"/>
    <x v="6"/>
    <m/>
    <x v="0"/>
    <n v="3"/>
    <m/>
    <x v="0"/>
    <m/>
    <n v="45928"/>
    <m/>
    <n v="80000"/>
    <s v="Euro"/>
    <n v="26.92"/>
    <n v="20.92"/>
  </r>
  <r>
    <s v="V300043"/>
    <x v="10"/>
    <s v="37 80 4564 256-8"/>
    <x v="8"/>
    <s v="BRI"/>
    <x v="2"/>
    <n v="1"/>
    <x v="0"/>
    <x v="8"/>
    <x v="6"/>
    <x v="1"/>
    <m/>
    <d v="2024-02-25T00:00:00"/>
    <d v="2026-01-31T00:00:00"/>
    <d v="2026-01-31T00:00:00"/>
    <m/>
    <m/>
    <x v="0"/>
    <x v="6"/>
    <m/>
    <x v="0"/>
    <n v="3"/>
    <m/>
    <x v="0"/>
    <m/>
    <n v="45928"/>
    <m/>
    <n v="80000"/>
    <s v="Euro"/>
    <n v="26.92"/>
    <n v="20.92"/>
  </r>
  <r>
    <s v="V300043"/>
    <x v="10"/>
    <s v="37 80 4564 261-8"/>
    <x v="8"/>
    <s v="BRI"/>
    <x v="2"/>
    <n v="1"/>
    <x v="0"/>
    <x v="8"/>
    <x v="6"/>
    <x v="1"/>
    <m/>
    <d v="2024-02-25T00:00:00"/>
    <d v="2026-01-31T00:00:00"/>
    <d v="2026-01-31T00:00:00"/>
    <m/>
    <m/>
    <x v="0"/>
    <x v="6"/>
    <m/>
    <x v="0"/>
    <n v="3"/>
    <m/>
    <x v="0"/>
    <m/>
    <n v="45928"/>
    <m/>
    <n v="80000"/>
    <s v="Euro"/>
    <n v="26.92"/>
    <n v="20.92"/>
  </r>
  <r>
    <s v="V300043"/>
    <x v="10"/>
    <s v="37 80 4564 264-2"/>
    <x v="8"/>
    <s v="BRI"/>
    <x v="2"/>
    <n v="1"/>
    <x v="0"/>
    <x v="8"/>
    <x v="6"/>
    <x v="1"/>
    <m/>
    <d v="2024-02-25T00:00:00"/>
    <d v="2026-01-31T00:00:00"/>
    <d v="2026-01-31T00:00:00"/>
    <m/>
    <m/>
    <x v="0"/>
    <x v="6"/>
    <m/>
    <x v="0"/>
    <n v="3"/>
    <m/>
    <x v="0"/>
    <m/>
    <n v="45928"/>
    <m/>
    <n v="80000"/>
    <s v="Euro"/>
    <n v="26.92"/>
    <n v="20.92"/>
  </r>
  <r>
    <s v="V300043"/>
    <x v="10"/>
    <s v="37 80 4564 268-3"/>
    <x v="8"/>
    <s v="BRI"/>
    <x v="2"/>
    <n v="1"/>
    <x v="0"/>
    <x v="8"/>
    <x v="6"/>
    <x v="1"/>
    <m/>
    <d v="2024-02-25T00:00:00"/>
    <d v="2026-01-31T00:00:00"/>
    <d v="2026-01-31T00:00:00"/>
    <m/>
    <m/>
    <x v="0"/>
    <x v="6"/>
    <m/>
    <x v="0"/>
    <n v="3"/>
    <m/>
    <x v="0"/>
    <m/>
    <n v="45928"/>
    <m/>
    <n v="80000"/>
    <s v="Euro"/>
    <n v="26.92"/>
    <n v="20.92"/>
  </r>
  <r>
    <s v="V300043"/>
    <x v="10"/>
    <s v="37 80 4564 270-9"/>
    <x v="8"/>
    <s v="BRI"/>
    <x v="2"/>
    <n v="1"/>
    <x v="0"/>
    <x v="8"/>
    <x v="6"/>
    <x v="1"/>
    <m/>
    <d v="2024-02-25T00:00:00"/>
    <d v="2026-01-31T00:00:00"/>
    <d v="2026-01-31T00:00:00"/>
    <m/>
    <m/>
    <x v="0"/>
    <x v="6"/>
    <m/>
    <x v="0"/>
    <n v="3"/>
    <m/>
    <x v="0"/>
    <m/>
    <n v="45928"/>
    <m/>
    <n v="80000"/>
    <s v="Euro"/>
    <n v="26.92"/>
    <n v="20.92"/>
  </r>
  <r>
    <s v="V300043"/>
    <x v="10"/>
    <s v="37 80 4564 284-0"/>
    <x v="8"/>
    <s v="BRI"/>
    <x v="2"/>
    <n v="1"/>
    <x v="0"/>
    <x v="8"/>
    <x v="6"/>
    <x v="1"/>
    <m/>
    <d v="2024-02-25T00:00:00"/>
    <d v="2026-01-31T00:00:00"/>
    <d v="2026-01-31T00:00:00"/>
    <m/>
    <m/>
    <x v="0"/>
    <x v="6"/>
    <m/>
    <x v="0"/>
    <n v="3"/>
    <m/>
    <x v="0"/>
    <m/>
    <n v="45928"/>
    <m/>
    <n v="80000"/>
    <s v="Euro"/>
    <n v="26.92"/>
    <n v="20.92"/>
  </r>
  <r>
    <s v="V300043"/>
    <x v="10"/>
    <s v="37 80 4564 293-1"/>
    <x v="8"/>
    <s v="BRI"/>
    <x v="2"/>
    <n v="1"/>
    <x v="0"/>
    <x v="8"/>
    <x v="6"/>
    <x v="1"/>
    <m/>
    <d v="2024-02-25T00:00:00"/>
    <d v="2026-01-31T00:00:00"/>
    <d v="2026-01-31T00:00:00"/>
    <m/>
    <m/>
    <x v="0"/>
    <x v="6"/>
    <m/>
    <x v="0"/>
    <n v="3"/>
    <m/>
    <x v="0"/>
    <m/>
    <n v="45928"/>
    <m/>
    <n v="80000"/>
    <s v="Euro"/>
    <n v="26.92"/>
    <n v="20.92"/>
  </r>
  <r>
    <s v="V300043"/>
    <x v="10"/>
    <s v="37 80 4564 294-9"/>
    <x v="8"/>
    <s v="BRI"/>
    <x v="2"/>
    <n v="1"/>
    <x v="0"/>
    <x v="8"/>
    <x v="6"/>
    <x v="1"/>
    <m/>
    <d v="2024-02-25T00:00:00"/>
    <d v="2026-01-31T00:00:00"/>
    <d v="2026-01-31T00:00:00"/>
    <m/>
    <m/>
    <x v="0"/>
    <x v="6"/>
    <m/>
    <x v="0"/>
    <n v="3"/>
    <m/>
    <x v="0"/>
    <m/>
    <n v="45928"/>
    <m/>
    <n v="80000"/>
    <s v="Euro"/>
    <n v="26.92"/>
    <n v="20.92"/>
  </r>
  <r>
    <s v="V300043"/>
    <x v="10"/>
    <s v="37 80 4564 414-3"/>
    <x v="8"/>
    <s v="BRI"/>
    <x v="2"/>
    <n v="1"/>
    <x v="0"/>
    <x v="8"/>
    <x v="6"/>
    <x v="1"/>
    <m/>
    <d v="2024-02-25T00:00:00"/>
    <d v="2026-01-31T00:00:00"/>
    <d v="2026-01-31T00:00:00"/>
    <m/>
    <m/>
    <x v="0"/>
    <x v="6"/>
    <m/>
    <x v="0"/>
    <n v="3"/>
    <m/>
    <x v="0"/>
    <m/>
    <n v="45928"/>
    <m/>
    <n v="80000"/>
    <s v="Euro"/>
    <n v="26.92"/>
    <n v="20.92"/>
  </r>
  <r>
    <s v="V300043"/>
    <x v="10"/>
    <s v="37 80 4564 426-7"/>
    <x v="8"/>
    <s v="BRI"/>
    <x v="2"/>
    <n v="1"/>
    <x v="0"/>
    <x v="8"/>
    <x v="6"/>
    <x v="1"/>
    <m/>
    <d v="2024-02-25T00:00:00"/>
    <d v="2026-01-31T00:00:00"/>
    <d v="2026-01-31T00:00:00"/>
    <m/>
    <m/>
    <x v="0"/>
    <x v="6"/>
    <m/>
    <x v="0"/>
    <n v="3"/>
    <m/>
    <x v="0"/>
    <m/>
    <n v="45928"/>
    <m/>
    <n v="80000"/>
    <s v="Euro"/>
    <n v="26.92"/>
    <n v="20.92"/>
  </r>
  <r>
    <s v="V300043"/>
    <x v="10"/>
    <s v="37 80 4564 429-1"/>
    <x v="8"/>
    <s v="BRI"/>
    <x v="2"/>
    <n v="1"/>
    <x v="0"/>
    <x v="8"/>
    <x v="6"/>
    <x v="1"/>
    <m/>
    <d v="2024-02-25T00:00:00"/>
    <d v="2026-01-31T00:00:00"/>
    <d v="2026-01-31T00:00:00"/>
    <m/>
    <m/>
    <x v="0"/>
    <x v="6"/>
    <m/>
    <x v="0"/>
    <n v="3"/>
    <m/>
    <x v="0"/>
    <m/>
    <n v="45928"/>
    <m/>
    <n v="80000"/>
    <s v="Euro"/>
    <n v="26.92"/>
    <n v="20.92"/>
  </r>
  <r>
    <s v="V300043"/>
    <x v="10"/>
    <s v="37 80 4564 435-8"/>
    <x v="8"/>
    <s v="BRI"/>
    <x v="2"/>
    <n v="1"/>
    <x v="0"/>
    <x v="8"/>
    <x v="6"/>
    <x v="1"/>
    <m/>
    <d v="2024-02-25T00:00:00"/>
    <d v="2026-01-31T00:00:00"/>
    <d v="2026-01-31T00:00:00"/>
    <m/>
    <m/>
    <x v="0"/>
    <x v="6"/>
    <m/>
    <x v="0"/>
    <n v="3"/>
    <m/>
    <x v="0"/>
    <m/>
    <n v="45928"/>
    <m/>
    <n v="80000"/>
    <s v="Euro"/>
    <n v="26.92"/>
    <n v="20.92"/>
  </r>
  <r>
    <s v="V700011"/>
    <x v="11"/>
    <s v="37 80 4565 506-5"/>
    <x v="8"/>
    <s v="BRI"/>
    <x v="2"/>
    <n v="1"/>
    <x v="0"/>
    <x v="9"/>
    <x v="6"/>
    <x v="1"/>
    <m/>
    <d v="2024-11-01T00:00:00"/>
    <d v="2026-01-31T00:00:00"/>
    <d v="2026-01-31T00:00:00"/>
    <m/>
    <m/>
    <x v="0"/>
    <x v="1"/>
    <m/>
    <x v="0"/>
    <n v="1"/>
    <m/>
    <x v="0"/>
    <m/>
    <n v="45928"/>
    <m/>
    <n v="50000"/>
    <s v="Euro"/>
    <n v="26.7"/>
    <n v="26.7"/>
  </r>
  <r>
    <s v="V700011"/>
    <x v="11"/>
    <s v="37 80 4565 555-2"/>
    <x v="8"/>
    <s v="BRI"/>
    <x v="2"/>
    <n v="1"/>
    <x v="0"/>
    <x v="9"/>
    <x v="6"/>
    <x v="1"/>
    <m/>
    <d v="2024-11-01T00:00:00"/>
    <d v="2026-01-31T00:00:00"/>
    <d v="2026-01-31T00:00:00"/>
    <m/>
    <m/>
    <x v="0"/>
    <x v="1"/>
    <m/>
    <x v="0"/>
    <n v="1"/>
    <m/>
    <x v="0"/>
    <m/>
    <n v="45928"/>
    <m/>
    <n v="50000"/>
    <s v="Euro"/>
    <n v="26.7"/>
    <n v="26.7"/>
  </r>
  <r>
    <s v="V730006"/>
    <x v="12"/>
    <s v="37 80 4953 390-4"/>
    <x v="9"/>
    <s v="DME"/>
    <x v="3"/>
    <n v="1"/>
    <x v="1"/>
    <x v="7"/>
    <x v="7"/>
    <x v="0"/>
    <m/>
    <d v="2025-10-01T00:00:00"/>
    <d v="2026-07-31T00:00:00"/>
    <d v="2026-07-31T00:00:00"/>
    <m/>
    <m/>
    <x v="1"/>
    <x v="2"/>
    <m/>
    <x v="1"/>
    <n v="3"/>
    <m/>
    <x v="5"/>
    <m/>
    <n v="46081"/>
    <m/>
    <n v="140000"/>
    <s v="Euro"/>
    <n v="50.95"/>
    <n v="26"/>
  </r>
  <r>
    <s v="V730006"/>
    <x v="12"/>
    <s v="37 80 4953 372-2"/>
    <x v="9"/>
    <s v="DME"/>
    <x v="3"/>
    <n v="1"/>
    <x v="1"/>
    <x v="7"/>
    <x v="7"/>
    <x v="0"/>
    <m/>
    <d v="2025-10-01T00:00:00"/>
    <d v="2026-07-31T00:00:00"/>
    <d v="2026-07-31T00:00:00"/>
    <m/>
    <m/>
    <x v="1"/>
    <x v="2"/>
    <m/>
    <x v="1"/>
    <n v="3"/>
    <m/>
    <x v="5"/>
    <m/>
    <n v="46081"/>
    <m/>
    <n v="140000"/>
    <s v="Euro"/>
    <n v="50.95"/>
    <n v="26"/>
  </r>
  <r>
    <s v="V730007"/>
    <x v="13"/>
    <s v="37 80 4992 768-4"/>
    <x v="9"/>
    <s v="DME"/>
    <x v="1"/>
    <n v="1"/>
    <x v="1"/>
    <x v="7"/>
    <x v="7"/>
    <x v="0"/>
    <m/>
    <d v="2025-10-01T00:00:00"/>
    <d v="2026-07-31T00:00:00"/>
    <d v="2026-07-31T00:00:00"/>
    <m/>
    <m/>
    <x v="1"/>
    <x v="2"/>
    <m/>
    <x v="1"/>
    <n v="3"/>
    <m/>
    <x v="5"/>
    <m/>
    <n v="46081"/>
    <m/>
    <n v="140000"/>
    <s v="Euro"/>
    <n v="70.55"/>
    <n v="46"/>
  </r>
  <r>
    <s v="V730007"/>
    <x v="13"/>
    <s v="37 80 4992 778-3"/>
    <x v="9"/>
    <s v="DME"/>
    <x v="1"/>
    <n v="1"/>
    <x v="1"/>
    <x v="7"/>
    <x v="7"/>
    <x v="0"/>
    <m/>
    <d v="2025-10-01T00:00:00"/>
    <d v="2026-07-31T00:00:00"/>
    <d v="2026-07-31T00:00:00"/>
    <m/>
    <m/>
    <x v="1"/>
    <x v="2"/>
    <m/>
    <x v="1"/>
    <n v="3"/>
    <m/>
    <x v="5"/>
    <m/>
    <n v="46081"/>
    <m/>
    <n v="140000"/>
    <s v="Euro"/>
    <n v="70.55"/>
    <n v="46"/>
  </r>
  <r>
    <s v="V730007"/>
    <x v="13"/>
    <s v="37 80 4992 781-7"/>
    <x v="9"/>
    <s v="DME"/>
    <x v="1"/>
    <n v="1"/>
    <x v="1"/>
    <x v="7"/>
    <x v="7"/>
    <x v="0"/>
    <m/>
    <d v="2025-10-01T00:00:00"/>
    <d v="2026-07-31T00:00:00"/>
    <d v="2026-07-31T00:00:00"/>
    <m/>
    <m/>
    <x v="1"/>
    <x v="2"/>
    <m/>
    <x v="1"/>
    <n v="3"/>
    <m/>
    <x v="5"/>
    <m/>
    <n v="46081"/>
    <m/>
    <n v="140000"/>
    <s v="Euro"/>
    <n v="70.55"/>
    <n v="46"/>
  </r>
  <r>
    <s v="V730007"/>
    <x v="13"/>
    <s v="37 80 4992 785-8"/>
    <x v="9"/>
    <s v="DME"/>
    <x v="1"/>
    <n v="1"/>
    <x v="1"/>
    <x v="7"/>
    <x v="7"/>
    <x v="0"/>
    <m/>
    <d v="2025-10-01T00:00:00"/>
    <d v="2026-07-31T00:00:00"/>
    <d v="2026-07-31T00:00:00"/>
    <m/>
    <m/>
    <x v="1"/>
    <x v="2"/>
    <m/>
    <x v="1"/>
    <n v="3"/>
    <m/>
    <x v="5"/>
    <m/>
    <n v="46081"/>
    <m/>
    <n v="140000"/>
    <s v="Euro"/>
    <n v="70.55"/>
    <n v="46"/>
  </r>
  <r>
    <s v="V730007"/>
    <x v="13"/>
    <s v="37 80 4992 788-2"/>
    <x v="9"/>
    <s v="DME"/>
    <x v="1"/>
    <n v="1"/>
    <x v="1"/>
    <x v="7"/>
    <x v="7"/>
    <x v="0"/>
    <m/>
    <d v="2025-10-01T00:00:00"/>
    <d v="2026-07-31T00:00:00"/>
    <d v="2026-07-31T00:00:00"/>
    <m/>
    <m/>
    <x v="1"/>
    <x v="2"/>
    <m/>
    <x v="1"/>
    <n v="3"/>
    <m/>
    <x v="5"/>
    <m/>
    <n v="46081"/>
    <m/>
    <n v="140000"/>
    <s v="Euro"/>
    <n v="70.55"/>
    <n v="46"/>
  </r>
  <r>
    <s v="V730007"/>
    <x v="13"/>
    <s v="37 80 4992 790-8"/>
    <x v="9"/>
    <s v="DME"/>
    <x v="1"/>
    <n v="1"/>
    <x v="1"/>
    <x v="7"/>
    <x v="7"/>
    <x v="0"/>
    <m/>
    <d v="2025-10-01T00:00:00"/>
    <d v="2026-07-31T00:00:00"/>
    <d v="2026-07-31T00:00:00"/>
    <m/>
    <m/>
    <x v="1"/>
    <x v="2"/>
    <m/>
    <x v="1"/>
    <n v="3"/>
    <m/>
    <x v="5"/>
    <m/>
    <n v="46081"/>
    <m/>
    <n v="140000"/>
    <s v="Euro"/>
    <n v="70.55"/>
    <n v="46"/>
  </r>
  <r>
    <s v="V730007"/>
    <x v="13"/>
    <s v="37 80 4992 802-1"/>
    <x v="9"/>
    <s v="DME"/>
    <x v="1"/>
    <n v="1"/>
    <x v="1"/>
    <x v="7"/>
    <x v="7"/>
    <x v="0"/>
    <m/>
    <d v="2025-10-01T00:00:00"/>
    <d v="2026-07-31T00:00:00"/>
    <d v="2026-07-31T00:00:00"/>
    <m/>
    <m/>
    <x v="1"/>
    <x v="2"/>
    <m/>
    <x v="1"/>
    <n v="3"/>
    <m/>
    <x v="5"/>
    <m/>
    <n v="46081"/>
    <m/>
    <n v="140000"/>
    <s v="Euro"/>
    <n v="70.55"/>
    <n v="46"/>
  </r>
  <r>
    <s v="V730007"/>
    <x v="13"/>
    <s v="37 80 4992 806-2"/>
    <x v="9"/>
    <s v="DME"/>
    <x v="1"/>
    <n v="1"/>
    <x v="1"/>
    <x v="7"/>
    <x v="7"/>
    <x v="0"/>
    <m/>
    <d v="2025-10-01T00:00:00"/>
    <d v="2026-07-31T00:00:00"/>
    <d v="2026-07-31T00:00:00"/>
    <m/>
    <m/>
    <x v="1"/>
    <x v="2"/>
    <m/>
    <x v="1"/>
    <n v="3"/>
    <m/>
    <x v="5"/>
    <m/>
    <n v="46081"/>
    <m/>
    <n v="140000"/>
    <s v="Euro"/>
    <n v="70.55"/>
    <n v="46"/>
  </r>
</pivotCacheRecords>
</file>

<file path=xl/pivotCache/pivotCacheRecords2.xml><?xml version="1.0" encoding="utf-8"?>
<pivotCacheRecords xmlns="http://schemas.openxmlformats.org/spreadsheetml/2006/main" count="7478">
  <r>
    <m/>
    <s v="V100056"/>
    <s v="2024-0022"/>
    <x v="0"/>
    <m/>
    <s v="Header"/>
    <m/>
    <m/>
    <x v="0"/>
    <s v="POL"/>
    <s v="East EU"/>
    <x v="0"/>
    <x v="0"/>
    <n v="30"/>
    <m/>
    <m/>
    <n v="0"/>
    <n v="30"/>
    <n v="0"/>
    <n v="0"/>
    <x v="0"/>
    <m/>
    <m/>
    <m/>
    <x v="0"/>
    <s v="gibt 30 Wagen Ende Jan zurück für EWG - zahlt bis 30.4.25 oder 31.05.25?"/>
    <d v="2024-07-15T00:00:00"/>
    <d v="2025-07-14T00:00:00"/>
    <m/>
    <m/>
    <n v="364"/>
    <x v="0"/>
    <d v="2024-09-30T00:00:00"/>
    <s v="Economy"/>
    <m/>
    <n v="30"/>
    <s v="n.a."/>
    <m/>
    <m/>
    <n v="0"/>
    <n v="3"/>
    <m/>
    <m/>
    <m/>
    <n v="0"/>
    <n v="0"/>
    <n v="0"/>
    <m/>
    <m/>
    <m/>
    <m/>
    <n v="364"/>
    <s v="C"/>
    <n v="59"/>
    <m/>
    <s v="CHE"/>
    <s v="3 Mths Cash Deposit"/>
    <s v="Y"/>
    <s v="N"/>
    <n v="0"/>
    <m/>
    <m/>
    <m/>
    <m/>
    <n v="80000"/>
    <s v="N"/>
    <m/>
    <s v="Euro"/>
    <n v="19.6"/>
    <n v="0"/>
    <n v="0"/>
    <m/>
    <n v="0"/>
    <n v="19.6"/>
    <n v="0"/>
    <n v="1090"/>
    <n v="0"/>
    <n v="0.06"/>
    <n v="0"/>
    <s v="0.00"/>
    <n v="0"/>
    <n v="0"/>
    <s v="0.00"/>
    <n v="0"/>
    <n v="19.6"/>
    <n v="0"/>
    <n v="19.6"/>
    <n v="1"/>
    <n v="0"/>
    <n v="19.6"/>
    <n v="19.6"/>
    <n v="2400000"/>
    <n v="0"/>
    <s v="N"/>
    <n v="0"/>
    <n v="214032"/>
  </r>
  <r>
    <m/>
    <s v="V100056"/>
    <s v="2024-0022"/>
    <x v="0"/>
    <n v="1"/>
    <s v="Batch"/>
    <m/>
    <m/>
    <x v="0"/>
    <s v="POL"/>
    <s v="East EU"/>
    <x v="0"/>
    <x v="0"/>
    <n v="30"/>
    <m/>
    <m/>
    <n v="0"/>
    <n v="30"/>
    <n v="0"/>
    <n v="0"/>
    <x v="0"/>
    <m/>
    <m/>
    <m/>
    <x v="0"/>
    <s v="gibt 30 Wagen Ende Jan zurück für EWG - zahlt bis 30.4.25 oder 31.05.25?"/>
    <m/>
    <m/>
    <d v="2024-07-15T00:00:00"/>
    <d v="2025-05-31T00:00:00"/>
    <m/>
    <x v="0"/>
    <m/>
    <m/>
    <m/>
    <m/>
    <s v="n.a."/>
    <m/>
    <m/>
    <n v="0"/>
    <n v="3"/>
    <m/>
    <m/>
    <n v="0"/>
    <m/>
    <m/>
    <m/>
    <m/>
    <m/>
    <m/>
    <m/>
    <m/>
    <s v="C"/>
    <n v="59"/>
    <n v="0"/>
    <s v="CHE"/>
    <s v="3 Mths Cash Deposit"/>
    <s v="Y"/>
    <s v="N"/>
    <n v="0"/>
    <n v="0"/>
    <m/>
    <m/>
    <m/>
    <n v="80000"/>
    <s v="N"/>
    <d v="1899-12-30T00:00:00"/>
    <s v="Euro"/>
    <n v="19.6"/>
    <n v="0"/>
    <n v="0"/>
    <m/>
    <n v="0"/>
    <n v="19.6"/>
    <n v="0"/>
    <n v="1090"/>
    <n v="0"/>
    <n v="0.06"/>
    <n v="0"/>
    <s v="0.00"/>
    <n v="0"/>
    <n v="0"/>
    <s v="0.00"/>
    <n v="0"/>
    <n v="19.6"/>
    <n v="0"/>
    <n v="19.6"/>
    <n v="1"/>
    <n v="0"/>
    <n v="19.6"/>
    <n v="19.6"/>
    <n v="2400000"/>
    <n v="0"/>
    <s v="N"/>
    <n v="0"/>
    <n v="214032"/>
  </r>
  <r>
    <m/>
    <s v="V100056"/>
    <s v="2024-0022"/>
    <x v="0"/>
    <n v="1"/>
    <s v="Wagon"/>
    <n v="1"/>
    <m/>
    <x v="0"/>
    <m/>
    <m/>
    <x v="0"/>
    <x v="0"/>
    <n v="1"/>
    <m/>
    <m/>
    <m/>
    <n v="1"/>
    <n v="0"/>
    <n v="0"/>
    <x v="1"/>
    <n v="0"/>
    <d v="1899-12-30T00:00:00"/>
    <d v="1899-12-30T00:00:00"/>
    <x v="0"/>
    <s v="gibt 30 Wagen Ende Jan zurück für EWG - zahlt bis 30.4.25 oder 31.05.25?"/>
    <m/>
    <m/>
    <e v="#N/A"/>
    <e v="#N/A"/>
    <n v="364"/>
    <x v="1"/>
    <m/>
    <m/>
    <m/>
    <m/>
    <s v="n.a."/>
    <m/>
    <m/>
    <n v="0"/>
    <n v="3"/>
    <m/>
    <e v="#N/A"/>
    <m/>
    <m/>
    <m/>
    <m/>
    <m/>
    <m/>
    <m/>
    <m/>
    <m/>
    <m/>
    <m/>
    <m/>
    <m/>
    <m/>
    <m/>
    <m/>
    <m/>
    <m/>
    <m/>
    <m/>
    <m/>
    <n v="80000"/>
    <m/>
    <m/>
    <s v="Euro"/>
    <n v="19.6"/>
    <m/>
    <m/>
    <m/>
    <m/>
    <e v="#N/A"/>
    <m/>
    <m/>
    <m/>
    <m/>
    <m/>
    <m/>
    <m/>
    <m/>
    <m/>
    <m/>
    <m/>
    <m/>
    <m/>
    <m/>
    <m/>
    <m/>
    <m/>
    <m/>
    <m/>
    <m/>
    <m/>
    <m/>
  </r>
  <r>
    <m/>
    <s v="V100056"/>
    <s v="2024-0022"/>
    <x v="0"/>
    <n v="1"/>
    <s v="Wagon"/>
    <n v="2"/>
    <m/>
    <x v="0"/>
    <m/>
    <m/>
    <x v="0"/>
    <x v="0"/>
    <n v="1"/>
    <m/>
    <m/>
    <m/>
    <n v="1"/>
    <n v="0"/>
    <n v="0"/>
    <x v="1"/>
    <n v="0"/>
    <d v="1899-12-30T00:00:00"/>
    <d v="1899-12-30T00:00:00"/>
    <x v="0"/>
    <s v="gibt 30 Wagen Ende Jan zurück für EWG - zahlt bis 30.4.25 oder 31.05.25?"/>
    <m/>
    <m/>
    <e v="#N/A"/>
    <e v="#N/A"/>
    <n v="364"/>
    <x v="1"/>
    <m/>
    <m/>
    <m/>
    <m/>
    <s v="n.a."/>
    <m/>
    <m/>
    <n v="0"/>
    <n v="3"/>
    <m/>
    <e v="#N/A"/>
    <m/>
    <m/>
    <m/>
    <m/>
    <m/>
    <m/>
    <m/>
    <m/>
    <m/>
    <m/>
    <m/>
    <m/>
    <m/>
    <m/>
    <m/>
    <m/>
    <m/>
    <m/>
    <m/>
    <m/>
    <m/>
    <n v="80000"/>
    <m/>
    <m/>
    <s v="Euro"/>
    <n v="19.6"/>
    <m/>
    <m/>
    <m/>
    <m/>
    <e v="#N/A"/>
    <m/>
    <m/>
    <m/>
    <m/>
    <m/>
    <m/>
    <m/>
    <m/>
    <m/>
    <m/>
    <m/>
    <m/>
    <m/>
    <m/>
    <m/>
    <m/>
    <m/>
    <m/>
    <m/>
    <m/>
    <m/>
    <m/>
  </r>
  <r>
    <m/>
    <s v="V100056"/>
    <s v="2024-0022"/>
    <x v="0"/>
    <n v="1"/>
    <s v="Wagon"/>
    <n v="3"/>
    <m/>
    <x v="0"/>
    <m/>
    <m/>
    <x v="0"/>
    <x v="0"/>
    <n v="1"/>
    <m/>
    <m/>
    <m/>
    <n v="1"/>
    <n v="0"/>
    <n v="0"/>
    <x v="1"/>
    <n v="0"/>
    <d v="1899-12-30T00:00:00"/>
    <d v="1899-12-30T00:00:00"/>
    <x v="0"/>
    <s v="gibt 30 Wagen Ende Jan zurück für EWG - zahlt bis 30.4.25 oder 31.05.25?"/>
    <m/>
    <m/>
    <e v="#N/A"/>
    <e v="#N/A"/>
    <n v="364"/>
    <x v="1"/>
    <m/>
    <m/>
    <m/>
    <m/>
    <s v="n.a."/>
    <m/>
    <m/>
    <n v="0"/>
    <n v="3"/>
    <m/>
    <e v="#N/A"/>
    <m/>
    <m/>
    <m/>
    <m/>
    <m/>
    <m/>
    <m/>
    <m/>
    <m/>
    <m/>
    <m/>
    <m/>
    <m/>
    <m/>
    <m/>
    <m/>
    <m/>
    <m/>
    <m/>
    <m/>
    <m/>
    <n v="80000"/>
    <m/>
    <m/>
    <s v="Euro"/>
    <n v="19.6"/>
    <m/>
    <m/>
    <m/>
    <m/>
    <e v="#N/A"/>
    <m/>
    <m/>
    <m/>
    <m/>
    <m/>
    <m/>
    <m/>
    <m/>
    <m/>
    <m/>
    <m/>
    <m/>
    <m/>
    <m/>
    <m/>
    <m/>
    <m/>
    <m/>
    <m/>
    <m/>
    <m/>
    <m/>
  </r>
  <r>
    <m/>
    <s v="V100056"/>
    <s v="2024-0022"/>
    <x v="0"/>
    <n v="1"/>
    <s v="Wagon"/>
    <n v="4"/>
    <m/>
    <x v="0"/>
    <m/>
    <m/>
    <x v="0"/>
    <x v="0"/>
    <n v="1"/>
    <m/>
    <m/>
    <m/>
    <n v="1"/>
    <n v="0"/>
    <n v="0"/>
    <x v="1"/>
    <n v="0"/>
    <d v="1899-12-30T00:00:00"/>
    <d v="1899-12-30T00:00:00"/>
    <x v="0"/>
    <s v="gibt 30 Wagen Ende Jan zurück für EWG - zahlt bis 30.4.25 oder 31.05.25?"/>
    <m/>
    <m/>
    <e v="#N/A"/>
    <e v="#N/A"/>
    <n v="364"/>
    <x v="1"/>
    <m/>
    <m/>
    <m/>
    <m/>
    <s v="n.a."/>
    <m/>
    <m/>
    <n v="0"/>
    <n v="3"/>
    <m/>
    <e v="#N/A"/>
    <m/>
    <m/>
    <m/>
    <m/>
    <m/>
    <m/>
    <m/>
    <m/>
    <m/>
    <m/>
    <m/>
    <m/>
    <m/>
    <m/>
    <m/>
    <m/>
    <m/>
    <m/>
    <m/>
    <m/>
    <m/>
    <n v="80000"/>
    <m/>
    <m/>
    <s v="Euro"/>
    <n v="19.6"/>
    <m/>
    <m/>
    <m/>
    <m/>
    <e v="#N/A"/>
    <m/>
    <m/>
    <m/>
    <m/>
    <m/>
    <m/>
    <m/>
    <m/>
    <m/>
    <m/>
    <m/>
    <m/>
    <m/>
    <m/>
    <m/>
    <m/>
    <m/>
    <m/>
    <m/>
    <m/>
    <m/>
    <m/>
  </r>
  <r>
    <m/>
    <s v="V100056"/>
    <s v="2024-0022"/>
    <x v="0"/>
    <n v="1"/>
    <s v="Wagon"/>
    <n v="5"/>
    <m/>
    <x v="0"/>
    <m/>
    <m/>
    <x v="0"/>
    <x v="0"/>
    <n v="1"/>
    <m/>
    <m/>
    <m/>
    <n v="1"/>
    <n v="0"/>
    <n v="0"/>
    <x v="1"/>
    <n v="0"/>
    <d v="1899-12-30T00:00:00"/>
    <d v="1899-12-30T00:00:00"/>
    <x v="0"/>
    <s v="gibt 30 Wagen Ende Jan zurück für EWG - zahlt bis 30.4.25 oder 31.05.25?"/>
    <m/>
    <m/>
    <e v="#N/A"/>
    <e v="#N/A"/>
    <n v="364"/>
    <x v="1"/>
    <m/>
    <m/>
    <m/>
    <m/>
    <s v="n.a."/>
    <m/>
    <m/>
    <n v="0"/>
    <n v="3"/>
    <m/>
    <e v="#N/A"/>
    <m/>
    <m/>
    <m/>
    <m/>
    <m/>
    <m/>
    <m/>
    <m/>
    <m/>
    <m/>
    <m/>
    <m/>
    <m/>
    <m/>
    <m/>
    <m/>
    <m/>
    <m/>
    <m/>
    <m/>
    <m/>
    <n v="80000"/>
    <m/>
    <m/>
    <s v="Euro"/>
    <n v="19.6"/>
    <m/>
    <m/>
    <m/>
    <m/>
    <e v="#N/A"/>
    <m/>
    <m/>
    <m/>
    <m/>
    <m/>
    <m/>
    <m/>
    <m/>
    <m/>
    <m/>
    <m/>
    <m/>
    <m/>
    <m/>
    <m/>
    <m/>
    <m/>
    <m/>
    <m/>
    <m/>
    <m/>
    <m/>
  </r>
  <r>
    <m/>
    <s v="V100056"/>
    <s v="2024-0022"/>
    <x v="0"/>
    <n v="1"/>
    <s v="Wagon"/>
    <n v="6"/>
    <m/>
    <x v="0"/>
    <m/>
    <m/>
    <x v="0"/>
    <x v="0"/>
    <n v="1"/>
    <m/>
    <m/>
    <m/>
    <n v="1"/>
    <n v="0"/>
    <n v="0"/>
    <x v="1"/>
    <n v="0"/>
    <d v="1899-12-30T00:00:00"/>
    <d v="1899-12-30T00:00:00"/>
    <x v="0"/>
    <s v="gibt 30 Wagen Ende Jan zurück für EWG - zahlt bis 30.4.25 oder 31.05.25?"/>
    <m/>
    <m/>
    <e v="#N/A"/>
    <e v="#N/A"/>
    <n v="364"/>
    <x v="1"/>
    <m/>
    <m/>
    <m/>
    <m/>
    <s v="n.a."/>
    <m/>
    <m/>
    <n v="0"/>
    <n v="3"/>
    <m/>
    <e v="#N/A"/>
    <m/>
    <m/>
    <m/>
    <m/>
    <m/>
    <m/>
    <m/>
    <m/>
    <m/>
    <m/>
    <m/>
    <m/>
    <m/>
    <m/>
    <m/>
    <m/>
    <m/>
    <m/>
    <m/>
    <m/>
    <m/>
    <n v="80000"/>
    <m/>
    <m/>
    <s v="Euro"/>
    <n v="19.6"/>
    <m/>
    <m/>
    <m/>
    <m/>
    <e v="#N/A"/>
    <m/>
    <m/>
    <m/>
    <m/>
    <m/>
    <m/>
    <m/>
    <m/>
    <m/>
    <m/>
    <m/>
    <m/>
    <m/>
    <m/>
    <m/>
    <m/>
    <m/>
    <m/>
    <m/>
    <m/>
    <m/>
    <m/>
  </r>
  <r>
    <m/>
    <s v="V100056"/>
    <s v="2024-0022"/>
    <x v="0"/>
    <n v="1"/>
    <s v="Wagon"/>
    <n v="7"/>
    <m/>
    <x v="0"/>
    <m/>
    <m/>
    <x v="0"/>
    <x v="0"/>
    <n v="1"/>
    <m/>
    <m/>
    <m/>
    <n v="1"/>
    <n v="0"/>
    <n v="0"/>
    <x v="1"/>
    <n v="0"/>
    <d v="1899-12-30T00:00:00"/>
    <d v="1899-12-30T00:00:00"/>
    <x v="0"/>
    <s v="gibt 30 Wagen Ende Jan zurück für EWG - zahlt bis 30.4.25 oder 31.05.25?"/>
    <m/>
    <m/>
    <e v="#N/A"/>
    <e v="#N/A"/>
    <n v="364"/>
    <x v="1"/>
    <m/>
    <m/>
    <m/>
    <m/>
    <s v="n.a."/>
    <m/>
    <m/>
    <n v="0"/>
    <n v="3"/>
    <m/>
    <e v="#N/A"/>
    <m/>
    <m/>
    <m/>
    <m/>
    <m/>
    <m/>
    <m/>
    <m/>
    <m/>
    <m/>
    <m/>
    <m/>
    <m/>
    <m/>
    <m/>
    <m/>
    <m/>
    <m/>
    <m/>
    <m/>
    <m/>
    <n v="80000"/>
    <m/>
    <m/>
    <s v="Euro"/>
    <n v="19.6"/>
    <m/>
    <m/>
    <m/>
    <m/>
    <e v="#N/A"/>
    <m/>
    <m/>
    <m/>
    <m/>
    <m/>
    <m/>
    <m/>
    <m/>
    <m/>
    <m/>
    <m/>
    <m/>
    <m/>
    <m/>
    <m/>
    <m/>
    <m/>
    <m/>
    <m/>
    <m/>
    <m/>
    <m/>
  </r>
  <r>
    <m/>
    <s v="V100056"/>
    <s v="2024-0022"/>
    <x v="0"/>
    <n v="1"/>
    <s v="Wagon"/>
    <n v="8"/>
    <m/>
    <x v="0"/>
    <m/>
    <m/>
    <x v="0"/>
    <x v="0"/>
    <n v="1"/>
    <m/>
    <m/>
    <m/>
    <n v="1"/>
    <n v="0"/>
    <n v="0"/>
    <x v="1"/>
    <n v="0"/>
    <d v="1899-12-30T00:00:00"/>
    <d v="1899-12-30T00:00:00"/>
    <x v="0"/>
    <s v="gibt 30 Wagen Ende Jan zurück für EWG - zahlt bis 30.4.25 oder 31.05.25?"/>
    <m/>
    <m/>
    <e v="#N/A"/>
    <e v="#N/A"/>
    <n v="364"/>
    <x v="1"/>
    <m/>
    <m/>
    <m/>
    <m/>
    <s v="n.a."/>
    <m/>
    <m/>
    <n v="0"/>
    <n v="3"/>
    <m/>
    <e v="#N/A"/>
    <m/>
    <m/>
    <m/>
    <m/>
    <m/>
    <m/>
    <m/>
    <m/>
    <m/>
    <m/>
    <m/>
    <m/>
    <m/>
    <m/>
    <m/>
    <m/>
    <m/>
    <m/>
    <m/>
    <m/>
    <m/>
    <n v="80000"/>
    <m/>
    <m/>
    <s v="Euro"/>
    <n v="19.6"/>
    <m/>
    <m/>
    <m/>
    <m/>
    <e v="#N/A"/>
    <m/>
    <m/>
    <m/>
    <m/>
    <m/>
    <m/>
    <m/>
    <m/>
    <m/>
    <m/>
    <m/>
    <m/>
    <m/>
    <m/>
    <m/>
    <m/>
    <m/>
    <m/>
    <m/>
    <m/>
    <m/>
    <m/>
  </r>
  <r>
    <m/>
    <s v="V100056"/>
    <s v="2024-0022"/>
    <x v="0"/>
    <n v="1"/>
    <s v="Wagon"/>
    <n v="9"/>
    <m/>
    <x v="0"/>
    <m/>
    <m/>
    <x v="0"/>
    <x v="0"/>
    <n v="1"/>
    <m/>
    <m/>
    <m/>
    <n v="1"/>
    <n v="0"/>
    <n v="0"/>
    <x v="1"/>
    <n v="0"/>
    <d v="1899-12-30T00:00:00"/>
    <d v="1899-12-30T00:00:00"/>
    <x v="0"/>
    <s v="gibt 30 Wagen Ende Jan zurück für EWG - zahlt bis 30.4.25 oder 31.05.25?"/>
    <m/>
    <m/>
    <e v="#N/A"/>
    <e v="#N/A"/>
    <n v="364"/>
    <x v="1"/>
    <m/>
    <m/>
    <m/>
    <m/>
    <s v="n.a."/>
    <m/>
    <m/>
    <n v="0"/>
    <n v="3"/>
    <m/>
    <e v="#N/A"/>
    <m/>
    <m/>
    <m/>
    <m/>
    <m/>
    <m/>
    <m/>
    <m/>
    <m/>
    <m/>
    <m/>
    <m/>
    <m/>
    <m/>
    <m/>
    <m/>
    <m/>
    <m/>
    <m/>
    <m/>
    <m/>
    <n v="80000"/>
    <m/>
    <m/>
    <s v="Euro"/>
    <n v="19.6"/>
    <m/>
    <m/>
    <m/>
    <m/>
    <e v="#N/A"/>
    <m/>
    <m/>
    <m/>
    <m/>
    <m/>
    <m/>
    <m/>
    <m/>
    <m/>
    <m/>
    <m/>
    <m/>
    <m/>
    <m/>
    <m/>
    <m/>
    <m/>
    <m/>
    <m/>
    <m/>
    <m/>
    <m/>
  </r>
  <r>
    <m/>
    <s v="V100056"/>
    <s v="2024-0022"/>
    <x v="0"/>
    <n v="1"/>
    <s v="Wagon"/>
    <n v="10"/>
    <m/>
    <x v="0"/>
    <m/>
    <m/>
    <x v="0"/>
    <x v="0"/>
    <n v="1"/>
    <m/>
    <m/>
    <m/>
    <n v="1"/>
    <n v="0"/>
    <n v="0"/>
    <x v="1"/>
    <n v="0"/>
    <d v="1899-12-30T00:00:00"/>
    <d v="1899-12-30T00:00:00"/>
    <x v="0"/>
    <s v="gibt 30 Wagen Ende Jan zurück für EWG - zahlt bis 30.4.25 oder 31.05.25?"/>
    <m/>
    <m/>
    <e v="#N/A"/>
    <e v="#N/A"/>
    <n v="364"/>
    <x v="1"/>
    <m/>
    <m/>
    <m/>
    <m/>
    <s v="n.a."/>
    <m/>
    <m/>
    <n v="0"/>
    <n v="3"/>
    <m/>
    <e v="#N/A"/>
    <m/>
    <m/>
    <m/>
    <m/>
    <m/>
    <m/>
    <m/>
    <m/>
    <m/>
    <m/>
    <m/>
    <m/>
    <m/>
    <m/>
    <m/>
    <m/>
    <m/>
    <m/>
    <m/>
    <m/>
    <m/>
    <n v="80000"/>
    <m/>
    <m/>
    <s v="Euro"/>
    <n v="19.6"/>
    <m/>
    <m/>
    <m/>
    <m/>
    <e v="#N/A"/>
    <m/>
    <m/>
    <m/>
    <m/>
    <m/>
    <m/>
    <m/>
    <m/>
    <m/>
    <m/>
    <m/>
    <m/>
    <m/>
    <m/>
    <m/>
    <m/>
    <m/>
    <m/>
    <m/>
    <m/>
    <m/>
    <m/>
  </r>
  <r>
    <m/>
    <s v="V100056"/>
    <s v="2024-0022"/>
    <x v="0"/>
    <n v="1"/>
    <s v="Wagon"/>
    <n v="11"/>
    <m/>
    <x v="0"/>
    <m/>
    <m/>
    <x v="0"/>
    <x v="0"/>
    <n v="1"/>
    <m/>
    <m/>
    <m/>
    <n v="1"/>
    <n v="0"/>
    <n v="0"/>
    <x v="1"/>
    <n v="0"/>
    <d v="1899-12-30T00:00:00"/>
    <d v="1899-12-30T00:00:00"/>
    <x v="0"/>
    <s v="gibt 30 Wagen Ende Jan zurück für EWG - zahlt bis 30.4.25 oder 31.05.25?"/>
    <m/>
    <m/>
    <e v="#N/A"/>
    <e v="#N/A"/>
    <n v="364"/>
    <x v="1"/>
    <m/>
    <m/>
    <m/>
    <m/>
    <s v="n.a."/>
    <m/>
    <m/>
    <n v="0"/>
    <n v="3"/>
    <m/>
    <e v="#N/A"/>
    <m/>
    <m/>
    <m/>
    <m/>
    <m/>
    <m/>
    <m/>
    <m/>
    <m/>
    <m/>
    <m/>
    <m/>
    <m/>
    <m/>
    <m/>
    <m/>
    <m/>
    <m/>
    <m/>
    <m/>
    <m/>
    <n v="80000"/>
    <m/>
    <m/>
    <s v="Euro"/>
    <n v="19.6"/>
    <m/>
    <m/>
    <m/>
    <m/>
    <e v="#N/A"/>
    <m/>
    <m/>
    <m/>
    <m/>
    <m/>
    <m/>
    <m/>
    <m/>
    <m/>
    <m/>
    <m/>
    <m/>
    <m/>
    <m/>
    <m/>
    <m/>
    <m/>
    <m/>
    <m/>
    <m/>
    <m/>
    <m/>
  </r>
  <r>
    <m/>
    <s v="V100056"/>
    <s v="2024-0022"/>
    <x v="0"/>
    <n v="1"/>
    <s v="Wagon"/>
    <n v="13"/>
    <m/>
    <x v="0"/>
    <m/>
    <m/>
    <x v="0"/>
    <x v="0"/>
    <n v="1"/>
    <m/>
    <m/>
    <m/>
    <n v="1"/>
    <n v="0"/>
    <n v="0"/>
    <x v="1"/>
    <n v="0"/>
    <d v="1899-12-30T00:00:00"/>
    <d v="1899-12-30T00:00:00"/>
    <x v="0"/>
    <s v="gibt 30 Wagen Ende Jan zurück für EWG - zahlt bis 30.4.25 oder 31.05.25?"/>
    <m/>
    <m/>
    <e v="#N/A"/>
    <e v="#N/A"/>
    <n v="364"/>
    <x v="1"/>
    <m/>
    <m/>
    <m/>
    <m/>
    <s v="n.a."/>
    <m/>
    <m/>
    <n v="0"/>
    <n v="3"/>
    <m/>
    <e v="#N/A"/>
    <m/>
    <m/>
    <m/>
    <m/>
    <m/>
    <m/>
    <m/>
    <m/>
    <m/>
    <m/>
    <m/>
    <m/>
    <m/>
    <m/>
    <m/>
    <m/>
    <m/>
    <m/>
    <m/>
    <m/>
    <m/>
    <n v="80000"/>
    <m/>
    <m/>
    <s v="Euro"/>
    <n v="19.6"/>
    <m/>
    <m/>
    <m/>
    <m/>
    <e v="#N/A"/>
    <m/>
    <m/>
    <m/>
    <m/>
    <m/>
    <m/>
    <m/>
    <m/>
    <m/>
    <m/>
    <m/>
    <m/>
    <m/>
    <m/>
    <m/>
    <m/>
    <m/>
    <m/>
    <m/>
    <m/>
    <m/>
    <m/>
  </r>
  <r>
    <m/>
    <s v="V100056"/>
    <s v="2024-0022"/>
    <x v="0"/>
    <n v="1"/>
    <s v="Wagon"/>
    <n v="14"/>
    <m/>
    <x v="0"/>
    <m/>
    <m/>
    <x v="0"/>
    <x v="0"/>
    <n v="1"/>
    <m/>
    <m/>
    <m/>
    <n v="1"/>
    <n v="0"/>
    <n v="0"/>
    <x v="1"/>
    <n v="0"/>
    <d v="1899-12-30T00:00:00"/>
    <d v="1899-12-30T00:00:00"/>
    <x v="0"/>
    <s v="gibt 30 Wagen Ende Jan zurück für EWG - zahlt bis 30.4.25 oder 31.05.25?"/>
    <m/>
    <m/>
    <e v="#N/A"/>
    <e v="#N/A"/>
    <n v="364"/>
    <x v="1"/>
    <m/>
    <m/>
    <m/>
    <m/>
    <s v="n.a."/>
    <m/>
    <m/>
    <n v="0"/>
    <n v="3"/>
    <m/>
    <e v="#N/A"/>
    <m/>
    <m/>
    <m/>
    <m/>
    <m/>
    <m/>
    <m/>
    <m/>
    <m/>
    <m/>
    <m/>
    <m/>
    <m/>
    <m/>
    <m/>
    <m/>
    <m/>
    <m/>
    <m/>
    <m/>
    <m/>
    <n v="80000"/>
    <m/>
    <m/>
    <s v="Euro"/>
    <n v="19.6"/>
    <m/>
    <m/>
    <m/>
    <m/>
    <e v="#N/A"/>
    <m/>
    <m/>
    <m/>
    <m/>
    <m/>
    <m/>
    <m/>
    <m/>
    <m/>
    <m/>
    <m/>
    <m/>
    <m/>
    <m/>
    <m/>
    <m/>
    <m/>
    <m/>
    <m/>
    <m/>
    <m/>
    <m/>
  </r>
  <r>
    <m/>
    <s v="V100056"/>
    <s v="2024-0022"/>
    <x v="0"/>
    <n v="1"/>
    <s v="Wagon"/>
    <n v="15"/>
    <m/>
    <x v="0"/>
    <m/>
    <m/>
    <x v="0"/>
    <x v="0"/>
    <n v="1"/>
    <m/>
    <m/>
    <m/>
    <n v="1"/>
    <n v="0"/>
    <n v="0"/>
    <x v="1"/>
    <n v="0"/>
    <d v="1899-12-30T00:00:00"/>
    <d v="1899-12-30T00:00:00"/>
    <x v="0"/>
    <s v="gibt 30 Wagen Ende Jan zurück für EWG - zahlt bis 30.4.25 oder 31.05.25?"/>
    <m/>
    <m/>
    <e v="#N/A"/>
    <e v="#N/A"/>
    <n v="364"/>
    <x v="1"/>
    <m/>
    <m/>
    <m/>
    <m/>
    <s v="n.a."/>
    <m/>
    <m/>
    <n v="0"/>
    <n v="3"/>
    <m/>
    <e v="#N/A"/>
    <m/>
    <m/>
    <m/>
    <m/>
    <m/>
    <m/>
    <m/>
    <m/>
    <m/>
    <m/>
    <m/>
    <m/>
    <m/>
    <m/>
    <m/>
    <m/>
    <m/>
    <m/>
    <m/>
    <m/>
    <m/>
    <n v="80000"/>
    <m/>
    <m/>
    <s v="Euro"/>
    <n v="19.6"/>
    <m/>
    <m/>
    <m/>
    <m/>
    <e v="#N/A"/>
    <m/>
    <m/>
    <m/>
    <m/>
    <m/>
    <m/>
    <m/>
    <m/>
    <m/>
    <m/>
    <m/>
    <m/>
    <m/>
    <m/>
    <m/>
    <m/>
    <m/>
    <m/>
    <m/>
    <m/>
    <m/>
    <m/>
  </r>
  <r>
    <m/>
    <s v="V100056"/>
    <s v="2024-0022"/>
    <x v="0"/>
    <n v="1"/>
    <s v="Wagon"/>
    <n v="16"/>
    <m/>
    <x v="0"/>
    <m/>
    <m/>
    <x v="0"/>
    <x v="0"/>
    <n v="1"/>
    <m/>
    <m/>
    <m/>
    <n v="1"/>
    <n v="0"/>
    <n v="0"/>
    <x v="1"/>
    <n v="0"/>
    <d v="1899-12-30T00:00:00"/>
    <d v="1899-12-30T00:00:00"/>
    <x v="0"/>
    <s v="gibt 30 Wagen Ende Jan zurück für EWG - zahlt bis 30.4.25 oder 31.05.25?"/>
    <m/>
    <m/>
    <e v="#N/A"/>
    <e v="#N/A"/>
    <n v="364"/>
    <x v="1"/>
    <m/>
    <m/>
    <m/>
    <m/>
    <s v="n.a."/>
    <m/>
    <m/>
    <n v="0"/>
    <n v="3"/>
    <m/>
    <e v="#N/A"/>
    <m/>
    <m/>
    <m/>
    <m/>
    <m/>
    <m/>
    <m/>
    <m/>
    <m/>
    <m/>
    <m/>
    <m/>
    <m/>
    <m/>
    <m/>
    <m/>
    <m/>
    <m/>
    <m/>
    <m/>
    <m/>
    <n v="80000"/>
    <m/>
    <m/>
    <s v="Euro"/>
    <n v="19.6"/>
    <m/>
    <m/>
    <m/>
    <m/>
    <e v="#N/A"/>
    <m/>
    <m/>
    <m/>
    <m/>
    <m/>
    <m/>
    <m/>
    <m/>
    <m/>
    <m/>
    <m/>
    <m/>
    <m/>
    <m/>
    <m/>
    <m/>
    <m/>
    <m/>
    <m/>
    <m/>
    <m/>
    <m/>
  </r>
  <r>
    <m/>
    <s v="V100056"/>
    <s v="2024-0022"/>
    <x v="0"/>
    <n v="1"/>
    <s v="Wagon"/>
    <n v="17"/>
    <m/>
    <x v="0"/>
    <m/>
    <m/>
    <x v="0"/>
    <x v="0"/>
    <n v="1"/>
    <m/>
    <m/>
    <m/>
    <n v="1"/>
    <n v="0"/>
    <n v="0"/>
    <x v="1"/>
    <n v="0"/>
    <d v="1899-12-30T00:00:00"/>
    <d v="1899-12-30T00:00:00"/>
    <x v="0"/>
    <s v="gibt 30 Wagen Ende Jan zurück für EWG - zahlt bis 30.4.25 oder 31.05.25?"/>
    <m/>
    <m/>
    <e v="#N/A"/>
    <e v="#N/A"/>
    <n v="364"/>
    <x v="1"/>
    <m/>
    <m/>
    <m/>
    <m/>
    <s v="n.a."/>
    <m/>
    <m/>
    <n v="0"/>
    <n v="3"/>
    <m/>
    <e v="#N/A"/>
    <m/>
    <m/>
    <m/>
    <m/>
    <m/>
    <m/>
    <m/>
    <m/>
    <m/>
    <m/>
    <m/>
    <m/>
    <m/>
    <m/>
    <m/>
    <m/>
    <m/>
    <m/>
    <m/>
    <m/>
    <m/>
    <n v="80000"/>
    <m/>
    <m/>
    <s v="Euro"/>
    <n v="19.6"/>
    <m/>
    <m/>
    <m/>
    <m/>
    <e v="#N/A"/>
    <m/>
    <m/>
    <m/>
    <m/>
    <m/>
    <m/>
    <m/>
    <m/>
    <m/>
    <m/>
    <m/>
    <m/>
    <m/>
    <m/>
    <m/>
    <m/>
    <m/>
    <m/>
    <m/>
    <m/>
    <m/>
    <m/>
  </r>
  <r>
    <m/>
    <s v="V100056"/>
    <s v="2024-0022"/>
    <x v="0"/>
    <n v="1"/>
    <s v="Wagon"/>
    <n v="18"/>
    <m/>
    <x v="0"/>
    <m/>
    <m/>
    <x v="0"/>
    <x v="0"/>
    <n v="1"/>
    <m/>
    <m/>
    <m/>
    <n v="1"/>
    <n v="0"/>
    <n v="0"/>
    <x v="1"/>
    <n v="0"/>
    <d v="1899-12-30T00:00:00"/>
    <d v="1899-12-30T00:00:00"/>
    <x v="0"/>
    <s v="gibt 30 Wagen Ende Jan zurück für EWG - zahlt bis 30.4.25 oder 31.05.25?"/>
    <m/>
    <m/>
    <e v="#N/A"/>
    <e v="#N/A"/>
    <n v="364"/>
    <x v="1"/>
    <m/>
    <m/>
    <m/>
    <m/>
    <s v="n.a."/>
    <m/>
    <m/>
    <n v="0"/>
    <n v="3"/>
    <m/>
    <e v="#N/A"/>
    <m/>
    <m/>
    <m/>
    <m/>
    <m/>
    <m/>
    <m/>
    <m/>
    <m/>
    <m/>
    <m/>
    <m/>
    <m/>
    <m/>
    <m/>
    <m/>
    <m/>
    <m/>
    <m/>
    <m/>
    <m/>
    <n v="80000"/>
    <m/>
    <m/>
    <s v="Euro"/>
    <n v="19.6"/>
    <m/>
    <m/>
    <m/>
    <m/>
    <e v="#N/A"/>
    <m/>
    <m/>
    <m/>
    <m/>
    <m/>
    <m/>
    <m/>
    <m/>
    <m/>
    <m/>
    <m/>
    <m/>
    <m/>
    <m/>
    <m/>
    <m/>
    <m/>
    <m/>
    <m/>
    <m/>
    <m/>
    <m/>
  </r>
  <r>
    <m/>
    <s v="V100056"/>
    <s v="2024-0022"/>
    <x v="0"/>
    <n v="1"/>
    <s v="Wagon"/>
    <n v="19"/>
    <m/>
    <x v="0"/>
    <m/>
    <m/>
    <x v="0"/>
    <x v="0"/>
    <n v="1"/>
    <m/>
    <m/>
    <m/>
    <n v="1"/>
    <n v="0"/>
    <n v="0"/>
    <x v="1"/>
    <n v="0"/>
    <d v="1899-12-30T00:00:00"/>
    <d v="1899-12-30T00:00:00"/>
    <x v="0"/>
    <s v="gibt 30 Wagen Ende Jan zurück für EWG - zahlt bis 30.4.25 oder 31.05.25?"/>
    <m/>
    <m/>
    <e v="#N/A"/>
    <e v="#N/A"/>
    <n v="364"/>
    <x v="1"/>
    <m/>
    <m/>
    <m/>
    <m/>
    <s v="n.a."/>
    <m/>
    <m/>
    <n v="0"/>
    <n v="3"/>
    <m/>
    <e v="#N/A"/>
    <m/>
    <m/>
    <m/>
    <m/>
    <m/>
    <m/>
    <m/>
    <m/>
    <m/>
    <m/>
    <m/>
    <m/>
    <m/>
    <m/>
    <m/>
    <m/>
    <m/>
    <m/>
    <m/>
    <m/>
    <m/>
    <n v="80000"/>
    <m/>
    <m/>
    <s v="Euro"/>
    <n v="19.6"/>
    <m/>
    <m/>
    <m/>
    <m/>
    <e v="#N/A"/>
    <m/>
    <m/>
    <m/>
    <m/>
    <m/>
    <m/>
    <m/>
    <m/>
    <m/>
    <m/>
    <m/>
    <m/>
    <m/>
    <m/>
    <m/>
    <m/>
    <m/>
    <m/>
    <m/>
    <m/>
    <m/>
    <m/>
  </r>
  <r>
    <m/>
    <s v="V100056"/>
    <s v="2024-0022"/>
    <x v="0"/>
    <n v="1"/>
    <s v="Wagon"/>
    <n v="20"/>
    <m/>
    <x v="0"/>
    <m/>
    <m/>
    <x v="0"/>
    <x v="0"/>
    <n v="1"/>
    <m/>
    <m/>
    <m/>
    <n v="1"/>
    <n v="0"/>
    <n v="0"/>
    <x v="1"/>
    <n v="0"/>
    <d v="1899-12-30T00:00:00"/>
    <d v="1899-12-30T00:00:00"/>
    <x v="0"/>
    <s v="gibt 30 Wagen Ende Jan zurück für EWG - zahlt bis 30.4.25 oder 31.05.25?"/>
    <m/>
    <m/>
    <e v="#N/A"/>
    <e v="#N/A"/>
    <n v="364"/>
    <x v="1"/>
    <m/>
    <m/>
    <m/>
    <m/>
    <s v="n.a."/>
    <m/>
    <m/>
    <n v="0"/>
    <n v="3"/>
    <m/>
    <e v="#N/A"/>
    <m/>
    <m/>
    <m/>
    <m/>
    <m/>
    <m/>
    <m/>
    <m/>
    <m/>
    <m/>
    <m/>
    <m/>
    <m/>
    <m/>
    <m/>
    <m/>
    <m/>
    <m/>
    <m/>
    <m/>
    <m/>
    <n v="80000"/>
    <m/>
    <m/>
    <s v="Euro"/>
    <n v="19.6"/>
    <m/>
    <m/>
    <m/>
    <m/>
    <e v="#N/A"/>
    <m/>
    <m/>
    <m/>
    <m/>
    <m/>
    <m/>
    <m/>
    <m/>
    <m/>
    <m/>
    <m/>
    <m/>
    <m/>
    <m/>
    <m/>
    <m/>
    <m/>
    <m/>
    <m/>
    <m/>
    <m/>
    <m/>
  </r>
  <r>
    <m/>
    <s v="V100056"/>
    <s v="2024-0022"/>
    <x v="0"/>
    <n v="1"/>
    <s v="Wagon"/>
    <n v="21"/>
    <m/>
    <x v="0"/>
    <m/>
    <m/>
    <x v="0"/>
    <x v="0"/>
    <n v="1"/>
    <m/>
    <m/>
    <m/>
    <n v="1"/>
    <n v="0"/>
    <n v="0"/>
    <x v="1"/>
    <n v="0"/>
    <d v="1899-12-30T00:00:00"/>
    <d v="1899-12-30T00:00:00"/>
    <x v="0"/>
    <s v="gibt 30 Wagen Ende Jan zurück für EWG - zahlt bis 30.4.25 oder 31.05.25?"/>
    <m/>
    <m/>
    <e v="#N/A"/>
    <e v="#N/A"/>
    <n v="364"/>
    <x v="1"/>
    <m/>
    <m/>
    <m/>
    <m/>
    <s v="n.a."/>
    <m/>
    <m/>
    <n v="0"/>
    <n v="3"/>
    <m/>
    <e v="#N/A"/>
    <m/>
    <m/>
    <m/>
    <m/>
    <m/>
    <m/>
    <m/>
    <m/>
    <m/>
    <m/>
    <m/>
    <m/>
    <m/>
    <m/>
    <m/>
    <m/>
    <m/>
    <m/>
    <m/>
    <m/>
    <m/>
    <n v="80000"/>
    <m/>
    <m/>
    <s v="Euro"/>
    <n v="19.6"/>
    <m/>
    <m/>
    <m/>
    <m/>
    <e v="#N/A"/>
    <m/>
    <m/>
    <m/>
    <m/>
    <m/>
    <m/>
    <m/>
    <m/>
    <m/>
    <m/>
    <m/>
    <m/>
    <m/>
    <m/>
    <m/>
    <m/>
    <m/>
    <m/>
    <m/>
    <m/>
    <m/>
    <m/>
  </r>
  <r>
    <m/>
    <s v="V100056"/>
    <s v="2024-0022"/>
    <x v="0"/>
    <n v="1"/>
    <s v="Wagon"/>
    <n v="22"/>
    <m/>
    <x v="0"/>
    <m/>
    <m/>
    <x v="0"/>
    <x v="0"/>
    <n v="1"/>
    <m/>
    <m/>
    <m/>
    <n v="1"/>
    <n v="0"/>
    <n v="0"/>
    <x v="1"/>
    <n v="0"/>
    <d v="1899-12-30T00:00:00"/>
    <d v="1899-12-30T00:00:00"/>
    <x v="0"/>
    <s v="gibt 30 Wagen Ende Jan zurück für EWG - zahlt bis 30.4.25 oder 31.05.25?"/>
    <m/>
    <m/>
    <e v="#N/A"/>
    <e v="#N/A"/>
    <n v="364"/>
    <x v="1"/>
    <m/>
    <m/>
    <m/>
    <m/>
    <s v="n.a."/>
    <m/>
    <m/>
    <n v="0"/>
    <n v="3"/>
    <m/>
    <e v="#N/A"/>
    <m/>
    <m/>
    <m/>
    <m/>
    <m/>
    <m/>
    <m/>
    <m/>
    <m/>
    <m/>
    <m/>
    <m/>
    <m/>
    <m/>
    <m/>
    <m/>
    <m/>
    <m/>
    <m/>
    <m/>
    <m/>
    <n v="80000"/>
    <m/>
    <m/>
    <s v="Euro"/>
    <n v="19.6"/>
    <m/>
    <m/>
    <m/>
    <m/>
    <e v="#N/A"/>
    <m/>
    <m/>
    <m/>
    <m/>
    <m/>
    <m/>
    <m/>
    <m/>
    <m/>
    <m/>
    <m/>
    <m/>
    <m/>
    <m/>
    <m/>
    <m/>
    <m/>
    <m/>
    <m/>
    <m/>
    <m/>
    <m/>
  </r>
  <r>
    <m/>
    <s v="V100056"/>
    <s v="2024-0022"/>
    <x v="0"/>
    <n v="1"/>
    <s v="Wagon"/>
    <n v="23"/>
    <m/>
    <x v="0"/>
    <m/>
    <m/>
    <x v="0"/>
    <x v="0"/>
    <n v="1"/>
    <m/>
    <m/>
    <m/>
    <n v="1"/>
    <n v="0"/>
    <n v="0"/>
    <x v="1"/>
    <n v="0"/>
    <d v="1899-12-30T00:00:00"/>
    <d v="1899-12-30T00:00:00"/>
    <x v="0"/>
    <s v="gibt 30 Wagen Ende Jan zurück für EWG - zahlt bis 30.4.25 oder 31.05.25?"/>
    <m/>
    <m/>
    <e v="#N/A"/>
    <e v="#N/A"/>
    <n v="364"/>
    <x v="1"/>
    <m/>
    <m/>
    <m/>
    <m/>
    <s v="n.a."/>
    <m/>
    <m/>
    <n v="0"/>
    <n v="3"/>
    <m/>
    <e v="#N/A"/>
    <m/>
    <m/>
    <m/>
    <m/>
    <m/>
    <m/>
    <m/>
    <m/>
    <m/>
    <m/>
    <m/>
    <m/>
    <m/>
    <m/>
    <m/>
    <m/>
    <m/>
    <m/>
    <m/>
    <m/>
    <m/>
    <n v="80000"/>
    <m/>
    <m/>
    <s v="Euro"/>
    <n v="19.6"/>
    <m/>
    <m/>
    <m/>
    <m/>
    <e v="#N/A"/>
    <m/>
    <m/>
    <m/>
    <m/>
    <m/>
    <m/>
    <m/>
    <m/>
    <m/>
    <m/>
    <m/>
    <m/>
    <m/>
    <m/>
    <m/>
    <m/>
    <m/>
    <m/>
    <m/>
    <m/>
    <m/>
    <m/>
  </r>
  <r>
    <m/>
    <s v="V100056"/>
    <s v="2024-0022"/>
    <x v="0"/>
    <n v="1"/>
    <s v="Wagon"/>
    <n v="24"/>
    <m/>
    <x v="0"/>
    <m/>
    <m/>
    <x v="0"/>
    <x v="0"/>
    <n v="1"/>
    <m/>
    <m/>
    <m/>
    <n v="1"/>
    <n v="0"/>
    <n v="0"/>
    <x v="1"/>
    <n v="0"/>
    <d v="1899-12-30T00:00:00"/>
    <d v="1899-12-30T00:00:00"/>
    <x v="0"/>
    <s v="gibt 30 Wagen Ende Jan zurück für EWG - zahlt bis 30.4.25 oder 31.05.25?"/>
    <m/>
    <m/>
    <e v="#N/A"/>
    <e v="#N/A"/>
    <n v="364"/>
    <x v="1"/>
    <m/>
    <m/>
    <m/>
    <m/>
    <s v="n.a."/>
    <m/>
    <m/>
    <n v="0"/>
    <n v="3"/>
    <m/>
    <e v="#N/A"/>
    <m/>
    <m/>
    <m/>
    <m/>
    <m/>
    <m/>
    <m/>
    <m/>
    <m/>
    <m/>
    <m/>
    <m/>
    <m/>
    <m/>
    <m/>
    <m/>
    <m/>
    <m/>
    <m/>
    <m/>
    <m/>
    <n v="80000"/>
    <m/>
    <m/>
    <s v="Euro"/>
    <n v="19.6"/>
    <m/>
    <m/>
    <m/>
    <m/>
    <e v="#N/A"/>
    <m/>
    <m/>
    <m/>
    <m/>
    <m/>
    <m/>
    <m/>
    <m/>
    <m/>
    <m/>
    <m/>
    <m/>
    <m/>
    <m/>
    <m/>
    <m/>
    <m/>
    <m/>
    <m/>
    <m/>
    <m/>
    <m/>
  </r>
  <r>
    <m/>
    <s v="V100056"/>
    <s v="2024-0022"/>
    <x v="0"/>
    <n v="1"/>
    <s v="Wagon"/>
    <n v="25"/>
    <m/>
    <x v="0"/>
    <m/>
    <m/>
    <x v="0"/>
    <x v="0"/>
    <n v="1"/>
    <m/>
    <m/>
    <m/>
    <n v="1"/>
    <n v="0"/>
    <n v="0"/>
    <x v="1"/>
    <n v="0"/>
    <d v="1899-12-30T00:00:00"/>
    <d v="1899-12-30T00:00:00"/>
    <x v="0"/>
    <s v="gibt 30 Wagen Ende Jan zurück für EWG - zahlt bis 30.4.25 oder 31.05.25?"/>
    <m/>
    <m/>
    <e v="#N/A"/>
    <e v="#N/A"/>
    <n v="364"/>
    <x v="1"/>
    <m/>
    <m/>
    <m/>
    <m/>
    <s v="n.a."/>
    <m/>
    <m/>
    <n v="0"/>
    <n v="3"/>
    <m/>
    <e v="#N/A"/>
    <m/>
    <m/>
    <m/>
    <m/>
    <m/>
    <m/>
    <m/>
    <m/>
    <m/>
    <m/>
    <m/>
    <m/>
    <m/>
    <m/>
    <m/>
    <m/>
    <m/>
    <m/>
    <m/>
    <m/>
    <m/>
    <n v="80000"/>
    <m/>
    <m/>
    <s v="Euro"/>
    <n v="19.6"/>
    <m/>
    <m/>
    <m/>
    <m/>
    <e v="#N/A"/>
    <m/>
    <m/>
    <m/>
    <m/>
    <m/>
    <m/>
    <m/>
    <m/>
    <m/>
    <m/>
    <m/>
    <m/>
    <m/>
    <m/>
    <m/>
    <m/>
    <m/>
    <m/>
    <m/>
    <m/>
    <m/>
    <m/>
  </r>
  <r>
    <m/>
    <s v="V100056"/>
    <s v="2024-0022"/>
    <x v="0"/>
    <n v="1"/>
    <s v="Wagon"/>
    <n v="26"/>
    <m/>
    <x v="0"/>
    <m/>
    <m/>
    <x v="0"/>
    <x v="0"/>
    <n v="1"/>
    <m/>
    <m/>
    <m/>
    <n v="1"/>
    <n v="0"/>
    <n v="0"/>
    <x v="1"/>
    <n v="0"/>
    <d v="1899-12-30T00:00:00"/>
    <d v="1899-12-30T00:00:00"/>
    <x v="0"/>
    <s v="gibt 30 Wagen Ende Jan zurück für EWG - zahlt bis 30.4.25 oder 31.05.25?"/>
    <m/>
    <m/>
    <e v="#N/A"/>
    <e v="#N/A"/>
    <n v="364"/>
    <x v="1"/>
    <m/>
    <m/>
    <m/>
    <m/>
    <s v="n.a."/>
    <m/>
    <m/>
    <n v="0"/>
    <n v="3"/>
    <m/>
    <e v="#N/A"/>
    <m/>
    <m/>
    <m/>
    <m/>
    <m/>
    <m/>
    <m/>
    <m/>
    <m/>
    <m/>
    <m/>
    <m/>
    <m/>
    <m/>
    <m/>
    <m/>
    <m/>
    <m/>
    <m/>
    <m/>
    <m/>
    <n v="80000"/>
    <m/>
    <m/>
    <s v="Euro"/>
    <n v="19.6"/>
    <m/>
    <m/>
    <m/>
    <m/>
    <e v="#N/A"/>
    <m/>
    <m/>
    <m/>
    <m/>
    <m/>
    <m/>
    <m/>
    <m/>
    <m/>
    <m/>
    <m/>
    <m/>
    <m/>
    <m/>
    <m/>
    <m/>
    <m/>
    <m/>
    <m/>
    <m/>
    <m/>
    <m/>
  </r>
  <r>
    <m/>
    <s v="V100056"/>
    <s v="2024-0022"/>
    <x v="0"/>
    <n v="1"/>
    <s v="Wagon"/>
    <n v="27"/>
    <m/>
    <x v="0"/>
    <m/>
    <m/>
    <x v="0"/>
    <x v="0"/>
    <n v="1"/>
    <m/>
    <m/>
    <m/>
    <n v="1"/>
    <n v="0"/>
    <n v="0"/>
    <x v="1"/>
    <n v="0"/>
    <d v="1899-12-30T00:00:00"/>
    <d v="1899-12-30T00:00:00"/>
    <x v="0"/>
    <s v="gibt 30 Wagen Ende Jan zurück für EWG - zahlt bis 30.4.25 oder 31.05.25?"/>
    <m/>
    <m/>
    <e v="#N/A"/>
    <e v="#N/A"/>
    <n v="364"/>
    <x v="1"/>
    <m/>
    <m/>
    <m/>
    <m/>
    <s v="n.a."/>
    <m/>
    <m/>
    <n v="0"/>
    <n v="3"/>
    <m/>
    <e v="#N/A"/>
    <m/>
    <m/>
    <m/>
    <m/>
    <m/>
    <m/>
    <m/>
    <m/>
    <m/>
    <m/>
    <m/>
    <m/>
    <m/>
    <m/>
    <m/>
    <m/>
    <m/>
    <m/>
    <m/>
    <m/>
    <m/>
    <n v="80000"/>
    <m/>
    <m/>
    <s v="Euro"/>
    <n v="19.6"/>
    <m/>
    <m/>
    <m/>
    <m/>
    <e v="#N/A"/>
    <m/>
    <m/>
    <m/>
    <m/>
    <m/>
    <m/>
    <m/>
    <m/>
    <m/>
    <m/>
    <m/>
    <m/>
    <m/>
    <m/>
    <m/>
    <m/>
    <m/>
    <m/>
    <m/>
    <m/>
    <m/>
    <m/>
  </r>
  <r>
    <m/>
    <s v="V100056"/>
    <s v="2024-0022"/>
    <x v="0"/>
    <n v="1"/>
    <s v="Wagon"/>
    <n v="28"/>
    <m/>
    <x v="0"/>
    <m/>
    <m/>
    <x v="0"/>
    <x v="0"/>
    <n v="1"/>
    <m/>
    <m/>
    <m/>
    <n v="1"/>
    <n v="0"/>
    <n v="0"/>
    <x v="1"/>
    <n v="0"/>
    <d v="1899-12-30T00:00:00"/>
    <d v="1899-12-30T00:00:00"/>
    <x v="0"/>
    <s v="gibt 30 Wagen Ende Jan zurück für EWG - zahlt bis 30.4.25 oder 31.05.25?"/>
    <m/>
    <m/>
    <e v="#N/A"/>
    <e v="#N/A"/>
    <n v="364"/>
    <x v="1"/>
    <m/>
    <m/>
    <m/>
    <m/>
    <s v="n.a."/>
    <m/>
    <m/>
    <n v="0"/>
    <n v="3"/>
    <m/>
    <e v="#N/A"/>
    <m/>
    <m/>
    <m/>
    <m/>
    <m/>
    <m/>
    <m/>
    <m/>
    <m/>
    <m/>
    <m/>
    <m/>
    <m/>
    <m/>
    <m/>
    <m/>
    <m/>
    <m/>
    <m/>
    <m/>
    <m/>
    <n v="80000"/>
    <m/>
    <m/>
    <s v="Euro"/>
    <n v="19.6"/>
    <m/>
    <m/>
    <m/>
    <m/>
    <e v="#N/A"/>
    <m/>
    <m/>
    <m/>
    <m/>
    <m/>
    <m/>
    <m/>
    <m/>
    <m/>
    <m/>
    <m/>
    <m/>
    <m/>
    <m/>
    <m/>
    <m/>
    <m/>
    <m/>
    <m/>
    <m/>
    <m/>
    <m/>
  </r>
  <r>
    <m/>
    <s v="V100056"/>
    <s v="2024-0022"/>
    <x v="0"/>
    <n v="1"/>
    <s v="Wagon"/>
    <n v="29"/>
    <m/>
    <x v="0"/>
    <m/>
    <m/>
    <x v="0"/>
    <x v="0"/>
    <n v="1"/>
    <m/>
    <m/>
    <m/>
    <n v="1"/>
    <n v="0"/>
    <n v="0"/>
    <x v="1"/>
    <n v="0"/>
    <d v="1899-12-30T00:00:00"/>
    <d v="1899-12-30T00:00:00"/>
    <x v="0"/>
    <s v="gibt 30 Wagen Ende Jan zurück für EWG - zahlt bis 30.4.25 oder 31.05.25?"/>
    <m/>
    <m/>
    <e v="#N/A"/>
    <e v="#N/A"/>
    <n v="364"/>
    <x v="1"/>
    <m/>
    <m/>
    <m/>
    <m/>
    <s v="n.a."/>
    <m/>
    <m/>
    <n v="0"/>
    <n v="3"/>
    <m/>
    <e v="#N/A"/>
    <m/>
    <m/>
    <m/>
    <m/>
    <m/>
    <m/>
    <m/>
    <m/>
    <m/>
    <m/>
    <m/>
    <m/>
    <m/>
    <m/>
    <m/>
    <m/>
    <m/>
    <m/>
    <m/>
    <m/>
    <m/>
    <n v="80000"/>
    <m/>
    <m/>
    <s v="Euro"/>
    <n v="19.6"/>
    <m/>
    <m/>
    <m/>
    <m/>
    <e v="#N/A"/>
    <m/>
    <m/>
    <m/>
    <m/>
    <m/>
    <m/>
    <m/>
    <m/>
    <m/>
    <m/>
    <m/>
    <m/>
    <m/>
    <m/>
    <m/>
    <m/>
    <m/>
    <m/>
    <m/>
    <m/>
    <m/>
    <m/>
  </r>
  <r>
    <m/>
    <s v="V100056"/>
    <s v="2024-0022"/>
    <x v="0"/>
    <n v="1"/>
    <s v="Wagon"/>
    <n v="30"/>
    <m/>
    <x v="0"/>
    <m/>
    <m/>
    <x v="0"/>
    <x v="0"/>
    <n v="1"/>
    <m/>
    <m/>
    <m/>
    <n v="1"/>
    <n v="0"/>
    <n v="0"/>
    <x v="1"/>
    <n v="0"/>
    <d v="1899-12-30T00:00:00"/>
    <d v="1899-12-30T00:00:00"/>
    <x v="0"/>
    <s v="gibt 30 Wagen Ende Jan zurück für EWG - zahlt bis 30.4.25 oder 31.05.25?"/>
    <m/>
    <m/>
    <e v="#N/A"/>
    <e v="#N/A"/>
    <n v="364"/>
    <x v="1"/>
    <m/>
    <m/>
    <m/>
    <m/>
    <s v="n.a."/>
    <m/>
    <m/>
    <n v="0"/>
    <n v="3"/>
    <m/>
    <e v="#N/A"/>
    <m/>
    <m/>
    <m/>
    <m/>
    <m/>
    <m/>
    <m/>
    <m/>
    <m/>
    <m/>
    <m/>
    <m/>
    <m/>
    <m/>
    <m/>
    <m/>
    <m/>
    <m/>
    <m/>
    <m/>
    <m/>
    <n v="80000"/>
    <m/>
    <m/>
    <s v="Euro"/>
    <n v="19.6"/>
    <m/>
    <m/>
    <m/>
    <m/>
    <e v="#N/A"/>
    <m/>
    <m/>
    <m/>
    <m/>
    <m/>
    <m/>
    <m/>
    <m/>
    <m/>
    <m/>
    <m/>
    <m/>
    <m/>
    <m/>
    <m/>
    <m/>
    <m/>
    <m/>
    <m/>
    <m/>
    <m/>
    <m/>
  </r>
  <r>
    <m/>
    <s v="V100056"/>
    <s v="2024-0022"/>
    <x v="0"/>
    <n v="1"/>
    <s v="Wagon"/>
    <n v="32"/>
    <m/>
    <x v="0"/>
    <m/>
    <m/>
    <x v="0"/>
    <x v="0"/>
    <n v="1"/>
    <m/>
    <m/>
    <m/>
    <n v="1"/>
    <n v="0"/>
    <n v="0"/>
    <x v="1"/>
    <n v="0"/>
    <d v="1899-12-30T00:00:00"/>
    <d v="1899-12-30T00:00:00"/>
    <x v="0"/>
    <s v="gibt 30 Wagen Ende Jan zurück für EWG - zahlt bis 30.4.25 oder 31.05.25?"/>
    <m/>
    <m/>
    <e v="#N/A"/>
    <e v="#N/A"/>
    <n v="364"/>
    <x v="1"/>
    <m/>
    <m/>
    <m/>
    <m/>
    <s v="n.a."/>
    <m/>
    <m/>
    <n v="0"/>
    <n v="3"/>
    <m/>
    <e v="#N/A"/>
    <m/>
    <m/>
    <m/>
    <m/>
    <m/>
    <m/>
    <m/>
    <m/>
    <m/>
    <m/>
    <m/>
    <m/>
    <m/>
    <m/>
    <m/>
    <m/>
    <m/>
    <m/>
    <m/>
    <m/>
    <m/>
    <n v="80000"/>
    <m/>
    <m/>
    <s v="Euro"/>
    <n v="19.6"/>
    <m/>
    <m/>
    <m/>
    <m/>
    <e v="#N/A"/>
    <m/>
    <m/>
    <m/>
    <m/>
    <m/>
    <m/>
    <m/>
    <m/>
    <m/>
    <m/>
    <m/>
    <m/>
    <m/>
    <m/>
    <m/>
    <m/>
    <m/>
    <m/>
    <m/>
    <m/>
    <m/>
    <m/>
  </r>
  <r>
    <s v="dmo 23.12.24 / emo 31.12.24 / LOA ok CMI 20.06.25"/>
    <s v="V200047"/>
    <s v="2024-0042"/>
    <x v="1"/>
    <m/>
    <s v="Header"/>
    <m/>
    <m/>
    <x v="1"/>
    <s v="POL"/>
    <s v="East EU"/>
    <x v="0"/>
    <x v="1"/>
    <n v="79"/>
    <m/>
    <m/>
    <n v="19"/>
    <n v="60"/>
    <n v="0"/>
    <n v="79"/>
    <x v="2"/>
    <m/>
    <m/>
    <m/>
    <x v="1"/>
    <m/>
    <d v="2024-12-31T00:00:00"/>
    <d v="2026-01-19T00:00:00"/>
    <m/>
    <m/>
    <n v="384"/>
    <x v="2"/>
    <d v="2025-12-22T00:00:00"/>
    <s v="Economy"/>
    <m/>
    <n v="12"/>
    <s v="n.a."/>
    <m/>
    <m/>
    <n v="0"/>
    <n v="3"/>
    <m/>
    <m/>
    <m/>
    <n v="0"/>
    <n v="0"/>
    <m/>
    <m/>
    <n v="0"/>
    <m/>
    <m/>
    <n v="384"/>
    <s v="C"/>
    <n v="50"/>
    <n v="2"/>
    <s v="DEU"/>
    <s v="1 Mths Cash Deposit"/>
    <s v="Y"/>
    <s v="N"/>
    <n v="0"/>
    <n v="0"/>
    <n v="1"/>
    <m/>
    <s v="Not Started"/>
    <n v="150000"/>
    <s v="N"/>
    <m/>
    <s v="Euro"/>
    <n v="31.3"/>
    <n v="-11.8"/>
    <n v="0"/>
    <n v="0"/>
    <n v="0"/>
    <n v="19.5"/>
    <n v="0"/>
    <n v="0"/>
    <n v="0"/>
    <n v="0.06"/>
    <n v="9.199999999999999"/>
    <n v="-11.8"/>
    <n v="-2.600000000000001"/>
    <n v="0"/>
    <n v="0"/>
    <n v="0"/>
    <n v="22.1"/>
    <s v="0.00"/>
    <n v="22.1"/>
    <n v="1"/>
    <n v="0"/>
    <n v="22.1"/>
    <n v="22.1"/>
    <n v="11850000"/>
    <n v="0"/>
    <s v="N"/>
    <n v="0"/>
    <n v="560742"/>
  </r>
  <r>
    <m/>
    <s v="V200047"/>
    <s v="2024-0042"/>
    <x v="1"/>
    <n v="1"/>
    <s v="Batch"/>
    <m/>
    <m/>
    <x v="1"/>
    <s v="POL"/>
    <s v="East EU"/>
    <x v="0"/>
    <x v="1"/>
    <n v="19"/>
    <m/>
    <m/>
    <n v="19"/>
    <n v="0"/>
    <n v="0"/>
    <n v="19"/>
    <x v="2"/>
    <m/>
    <m/>
    <m/>
    <x v="2"/>
    <m/>
    <m/>
    <m/>
    <d v="2025-01-17T00:00:00"/>
    <d v="2027-01-16T00:00:00"/>
    <m/>
    <x v="3"/>
    <d v="2025-12-22T00:00:00"/>
    <s v="Economy"/>
    <m/>
    <n v="12"/>
    <s v="n.a."/>
    <m/>
    <m/>
    <n v="0"/>
    <n v="3"/>
    <m/>
    <m/>
    <n v="0"/>
    <m/>
    <m/>
    <m/>
    <m/>
    <m/>
    <m/>
    <m/>
    <m/>
    <s v="C"/>
    <n v="50"/>
    <n v="2"/>
    <s v="DEU"/>
    <s v="1 Mths Cash Deposit"/>
    <s v="Y"/>
    <s v="N"/>
    <n v="0"/>
    <n v="0"/>
    <n v="1"/>
    <m/>
    <m/>
    <n v="150000"/>
    <s v="N"/>
    <m/>
    <s v="Euro"/>
    <n v="31.3"/>
    <n v="-11.8"/>
    <n v="0"/>
    <n v="0"/>
    <n v="0"/>
    <n v="19.5"/>
    <n v="0"/>
    <n v="0"/>
    <n v="0"/>
    <n v="0.06"/>
    <n v="9.199999999999999"/>
    <n v="-11.8"/>
    <n v="-2.600000000000001"/>
    <n v="0"/>
    <n v="0"/>
    <n v="0"/>
    <n v="22.1"/>
    <s v="0.00"/>
    <n v="22.1"/>
    <n v="1"/>
    <n v="0"/>
    <n v="22.1"/>
    <n v="22.1"/>
    <n v="2850000"/>
    <n v="0"/>
    <s v="N"/>
    <n v="0"/>
    <n v="134862"/>
  </r>
  <r>
    <m/>
    <s v="V200047"/>
    <s v="2024-0042"/>
    <x v="1"/>
    <n v="1"/>
    <s v="Wagon"/>
    <n v="1"/>
    <e v="#N/A"/>
    <x v="1"/>
    <m/>
    <m/>
    <x v="0"/>
    <x v="1"/>
    <n v="1"/>
    <m/>
    <m/>
    <n v="1"/>
    <n v="0"/>
    <n v="0"/>
    <n v="1"/>
    <x v="1"/>
    <n v="0"/>
    <d v="1899-12-30T00:00:00"/>
    <d v="1899-12-30T00:00:00"/>
    <x v="2"/>
    <m/>
    <m/>
    <m/>
    <e v="#N/A"/>
    <e v="#N/A"/>
    <n v="384"/>
    <x v="1"/>
    <m/>
    <m/>
    <m/>
    <n v="1"/>
    <s v="n.a."/>
    <m/>
    <m/>
    <n v="0"/>
    <n v="3"/>
    <m/>
    <d v="2026-10-16T00:00:00"/>
    <m/>
    <m/>
    <m/>
    <m/>
    <m/>
    <m/>
    <m/>
    <m/>
    <m/>
    <m/>
    <m/>
    <m/>
    <m/>
    <m/>
    <m/>
    <m/>
    <m/>
    <m/>
    <m/>
    <e v="#N/A"/>
    <m/>
    <n v="150000"/>
    <m/>
    <m/>
    <s v="Euro"/>
    <n v="31.3"/>
    <m/>
    <m/>
    <m/>
    <m/>
    <e v="#N/A"/>
    <m/>
    <m/>
    <m/>
    <m/>
    <m/>
    <m/>
    <m/>
    <m/>
    <m/>
    <m/>
    <m/>
    <m/>
    <m/>
    <m/>
    <m/>
    <m/>
    <m/>
    <m/>
    <m/>
    <m/>
    <m/>
    <m/>
  </r>
  <r>
    <m/>
    <s v="V200047"/>
    <s v="2024-0042"/>
    <x v="1"/>
    <n v="1"/>
    <s v="Wagon"/>
    <n v="2"/>
    <s v="33 80 4505 951-0"/>
    <x v="1"/>
    <m/>
    <m/>
    <x v="0"/>
    <x v="1"/>
    <n v="1"/>
    <m/>
    <m/>
    <n v="1"/>
    <n v="0"/>
    <n v="0"/>
    <n v="1"/>
    <x v="1"/>
    <n v="0"/>
    <d v="1899-12-30T00:00:00"/>
    <d v="1899-12-30T00:00:00"/>
    <x v="2"/>
    <m/>
    <m/>
    <m/>
    <d v="2025-01-17T00:00:00"/>
    <d v="2027-01-16T00:00:00"/>
    <n v="384"/>
    <x v="3"/>
    <m/>
    <m/>
    <m/>
    <n v="1"/>
    <s v="n.a."/>
    <m/>
    <m/>
    <n v="0"/>
    <n v="3"/>
    <m/>
    <d v="2026-10-16T00:00:00"/>
    <m/>
    <m/>
    <m/>
    <m/>
    <m/>
    <m/>
    <m/>
    <m/>
    <m/>
    <m/>
    <m/>
    <m/>
    <m/>
    <m/>
    <m/>
    <m/>
    <m/>
    <m/>
    <m/>
    <d v="2026-08-16T00:00:00"/>
    <m/>
    <n v="150000"/>
    <m/>
    <m/>
    <s v="Euro"/>
    <n v="31.3"/>
    <m/>
    <m/>
    <m/>
    <m/>
    <n v="19.71"/>
    <m/>
    <m/>
    <m/>
    <m/>
    <m/>
    <m/>
    <m/>
    <m/>
    <m/>
    <m/>
    <m/>
    <m/>
    <m/>
    <m/>
    <m/>
    <m/>
    <m/>
    <m/>
    <m/>
    <m/>
    <m/>
    <m/>
  </r>
  <r>
    <m/>
    <s v="V200047"/>
    <s v="2024-0042"/>
    <x v="1"/>
    <n v="1"/>
    <s v="Wagon"/>
    <n v="3"/>
    <s v="33 80 4505 952-8"/>
    <x v="1"/>
    <m/>
    <m/>
    <x v="0"/>
    <x v="1"/>
    <n v="1"/>
    <m/>
    <m/>
    <n v="1"/>
    <n v="0"/>
    <n v="0"/>
    <n v="1"/>
    <x v="1"/>
    <n v="0"/>
    <d v="1899-12-30T00:00:00"/>
    <d v="1899-12-30T00:00:00"/>
    <x v="2"/>
    <m/>
    <m/>
    <m/>
    <d v="2025-01-17T00:00:00"/>
    <d v="2027-01-16T00:00:00"/>
    <n v="384"/>
    <x v="3"/>
    <m/>
    <m/>
    <m/>
    <n v="1"/>
    <s v="n.a."/>
    <m/>
    <m/>
    <n v="0"/>
    <n v="3"/>
    <m/>
    <d v="2026-10-16T00:00:00"/>
    <m/>
    <m/>
    <m/>
    <m/>
    <m/>
    <m/>
    <m/>
    <m/>
    <m/>
    <m/>
    <m/>
    <m/>
    <m/>
    <m/>
    <m/>
    <m/>
    <m/>
    <m/>
    <m/>
    <d v="2026-08-16T00:00:00"/>
    <m/>
    <n v="150000"/>
    <m/>
    <m/>
    <s v="Euro"/>
    <n v="31.3"/>
    <m/>
    <m/>
    <m/>
    <m/>
    <n v="19.71"/>
    <m/>
    <m/>
    <m/>
    <m/>
    <m/>
    <m/>
    <m/>
    <m/>
    <m/>
    <m/>
    <m/>
    <m/>
    <m/>
    <m/>
    <m/>
    <m/>
    <m/>
    <m/>
    <m/>
    <m/>
    <m/>
    <m/>
  </r>
  <r>
    <m/>
    <s v="V200047"/>
    <s v="2024-0042"/>
    <x v="1"/>
    <n v="1"/>
    <s v="Wagon"/>
    <n v="4"/>
    <s v="33 80 4505 953-6"/>
    <x v="1"/>
    <m/>
    <m/>
    <x v="0"/>
    <x v="1"/>
    <n v="1"/>
    <m/>
    <m/>
    <n v="1"/>
    <n v="0"/>
    <n v="0"/>
    <n v="1"/>
    <x v="1"/>
    <n v="0"/>
    <d v="1899-12-30T00:00:00"/>
    <d v="1899-12-30T00:00:00"/>
    <x v="2"/>
    <m/>
    <m/>
    <m/>
    <d v="2025-01-17T00:00:00"/>
    <d v="2027-01-16T00:00:00"/>
    <n v="384"/>
    <x v="3"/>
    <m/>
    <m/>
    <m/>
    <n v="1"/>
    <s v="n.a."/>
    <m/>
    <m/>
    <n v="0"/>
    <n v="3"/>
    <m/>
    <d v="2026-10-16T00:00:00"/>
    <m/>
    <m/>
    <m/>
    <m/>
    <m/>
    <m/>
    <m/>
    <m/>
    <m/>
    <m/>
    <m/>
    <m/>
    <m/>
    <m/>
    <m/>
    <m/>
    <m/>
    <m/>
    <m/>
    <d v="2026-08-16T00:00:00"/>
    <m/>
    <n v="150000"/>
    <m/>
    <m/>
    <s v="Euro"/>
    <n v="31.3"/>
    <m/>
    <m/>
    <m/>
    <m/>
    <n v="19.71"/>
    <m/>
    <m/>
    <m/>
    <m/>
    <m/>
    <m/>
    <m/>
    <m/>
    <m/>
    <m/>
    <m/>
    <m/>
    <m/>
    <m/>
    <m/>
    <m/>
    <m/>
    <m/>
    <m/>
    <m/>
    <m/>
    <m/>
  </r>
  <r>
    <m/>
    <s v="V200047"/>
    <s v="2024-0042"/>
    <x v="1"/>
    <n v="1"/>
    <s v="Wagon"/>
    <n v="5"/>
    <e v="#N/A"/>
    <x v="1"/>
    <m/>
    <m/>
    <x v="0"/>
    <x v="1"/>
    <n v="1"/>
    <m/>
    <m/>
    <n v="1"/>
    <n v="0"/>
    <n v="0"/>
    <n v="1"/>
    <x v="1"/>
    <n v="0"/>
    <d v="1899-12-30T00:00:00"/>
    <d v="1899-12-30T00:00:00"/>
    <x v="2"/>
    <m/>
    <m/>
    <m/>
    <e v="#N/A"/>
    <e v="#N/A"/>
    <n v="384"/>
    <x v="1"/>
    <m/>
    <m/>
    <m/>
    <n v="1"/>
    <s v="n.a."/>
    <m/>
    <m/>
    <n v="0"/>
    <n v="3"/>
    <m/>
    <d v="2026-10-16T00:00:00"/>
    <m/>
    <m/>
    <m/>
    <m/>
    <m/>
    <m/>
    <m/>
    <m/>
    <m/>
    <m/>
    <m/>
    <m/>
    <m/>
    <m/>
    <m/>
    <m/>
    <m/>
    <m/>
    <m/>
    <e v="#N/A"/>
    <m/>
    <n v="150000"/>
    <m/>
    <m/>
    <s v="Euro"/>
    <n v="31.3"/>
    <m/>
    <m/>
    <m/>
    <m/>
    <e v="#N/A"/>
    <m/>
    <m/>
    <m/>
    <m/>
    <m/>
    <m/>
    <m/>
    <m/>
    <m/>
    <m/>
    <m/>
    <m/>
    <m/>
    <m/>
    <m/>
    <m/>
    <m/>
    <m/>
    <m/>
    <m/>
    <m/>
    <m/>
  </r>
  <r>
    <m/>
    <s v="V200047"/>
    <s v="2024-0042"/>
    <x v="1"/>
    <n v="1"/>
    <s v="Wagon"/>
    <n v="6"/>
    <s v="33 80 4505 955-1"/>
    <x v="1"/>
    <m/>
    <m/>
    <x v="0"/>
    <x v="1"/>
    <n v="1"/>
    <m/>
    <m/>
    <n v="1"/>
    <n v="0"/>
    <n v="0"/>
    <n v="1"/>
    <x v="1"/>
    <n v="0"/>
    <d v="1899-12-30T00:00:00"/>
    <d v="1899-12-30T00:00:00"/>
    <x v="2"/>
    <m/>
    <m/>
    <m/>
    <d v="2025-01-17T00:00:00"/>
    <d v="2027-01-16T00:00:00"/>
    <n v="384"/>
    <x v="3"/>
    <m/>
    <m/>
    <m/>
    <n v="1"/>
    <s v="n.a."/>
    <m/>
    <m/>
    <n v="0"/>
    <n v="3"/>
    <m/>
    <d v="2026-10-16T00:00:00"/>
    <m/>
    <m/>
    <m/>
    <m/>
    <m/>
    <m/>
    <m/>
    <m/>
    <m/>
    <m/>
    <m/>
    <m/>
    <m/>
    <m/>
    <m/>
    <m/>
    <m/>
    <m/>
    <m/>
    <d v="2026-08-16T00:00:00"/>
    <m/>
    <n v="150000"/>
    <m/>
    <m/>
    <s v="Euro"/>
    <n v="31.3"/>
    <m/>
    <m/>
    <m/>
    <m/>
    <n v="19.71"/>
    <m/>
    <m/>
    <m/>
    <m/>
    <m/>
    <m/>
    <m/>
    <m/>
    <m/>
    <m/>
    <m/>
    <m/>
    <m/>
    <m/>
    <m/>
    <m/>
    <m/>
    <m/>
    <m/>
    <m/>
    <m/>
    <m/>
  </r>
  <r>
    <m/>
    <s v="V200047"/>
    <s v="2024-0042"/>
    <x v="1"/>
    <n v="1"/>
    <s v="Wagon"/>
    <n v="7"/>
    <s v="33 80 4505 956-9"/>
    <x v="1"/>
    <m/>
    <m/>
    <x v="0"/>
    <x v="1"/>
    <n v="1"/>
    <m/>
    <m/>
    <n v="1"/>
    <n v="0"/>
    <n v="0"/>
    <n v="1"/>
    <x v="1"/>
    <n v="0"/>
    <d v="1899-12-30T00:00:00"/>
    <d v="1899-12-30T00:00:00"/>
    <x v="2"/>
    <m/>
    <m/>
    <m/>
    <d v="2025-01-17T00:00:00"/>
    <d v="2027-01-16T00:00:00"/>
    <n v="384"/>
    <x v="3"/>
    <m/>
    <m/>
    <m/>
    <n v="1"/>
    <s v="n.a."/>
    <m/>
    <m/>
    <n v="0"/>
    <n v="3"/>
    <m/>
    <d v="2026-10-16T00:00:00"/>
    <m/>
    <m/>
    <m/>
    <m/>
    <m/>
    <m/>
    <m/>
    <m/>
    <m/>
    <m/>
    <m/>
    <m/>
    <m/>
    <m/>
    <m/>
    <m/>
    <m/>
    <m/>
    <m/>
    <d v="2026-08-16T00:00:00"/>
    <m/>
    <n v="150000"/>
    <m/>
    <m/>
    <s v="Euro"/>
    <n v="31.3"/>
    <m/>
    <m/>
    <m/>
    <m/>
    <n v="19.71"/>
    <m/>
    <m/>
    <m/>
    <m/>
    <m/>
    <m/>
    <m/>
    <m/>
    <m/>
    <m/>
    <m/>
    <m/>
    <m/>
    <m/>
    <m/>
    <m/>
    <m/>
    <m/>
    <m/>
    <m/>
    <m/>
    <m/>
  </r>
  <r>
    <m/>
    <s v="V200047"/>
    <s v="2024-0042"/>
    <x v="1"/>
    <n v="1"/>
    <s v="Wagon"/>
    <n v="8"/>
    <s v="33 80 4505 957-7"/>
    <x v="1"/>
    <m/>
    <m/>
    <x v="0"/>
    <x v="1"/>
    <n v="1"/>
    <m/>
    <m/>
    <n v="1"/>
    <n v="0"/>
    <n v="0"/>
    <n v="1"/>
    <x v="1"/>
    <n v="0"/>
    <d v="1899-12-30T00:00:00"/>
    <d v="1899-12-30T00:00:00"/>
    <x v="2"/>
    <m/>
    <m/>
    <m/>
    <d v="2025-01-17T00:00:00"/>
    <d v="2027-01-16T00:00:00"/>
    <n v="384"/>
    <x v="3"/>
    <m/>
    <m/>
    <m/>
    <n v="1"/>
    <s v="n.a."/>
    <m/>
    <m/>
    <n v="0"/>
    <n v="3"/>
    <m/>
    <d v="2026-10-16T00:00:00"/>
    <m/>
    <m/>
    <m/>
    <m/>
    <m/>
    <m/>
    <m/>
    <m/>
    <m/>
    <m/>
    <m/>
    <m/>
    <m/>
    <m/>
    <m/>
    <m/>
    <m/>
    <m/>
    <m/>
    <d v="2026-08-16T00:00:00"/>
    <m/>
    <n v="150000"/>
    <m/>
    <m/>
    <s v="Euro"/>
    <n v="31.3"/>
    <m/>
    <m/>
    <m/>
    <m/>
    <n v="19.71"/>
    <m/>
    <m/>
    <m/>
    <m/>
    <m/>
    <m/>
    <m/>
    <m/>
    <m/>
    <m/>
    <m/>
    <m/>
    <m/>
    <m/>
    <m/>
    <m/>
    <m/>
    <m/>
    <m/>
    <m/>
    <m/>
    <m/>
  </r>
  <r>
    <m/>
    <s v="V200047"/>
    <s v="2024-0042"/>
    <x v="1"/>
    <n v="1"/>
    <s v="Wagon"/>
    <n v="9"/>
    <s v="33 80 4505 958-5"/>
    <x v="1"/>
    <m/>
    <m/>
    <x v="0"/>
    <x v="1"/>
    <n v="1"/>
    <m/>
    <m/>
    <n v="1"/>
    <n v="0"/>
    <n v="0"/>
    <n v="1"/>
    <x v="1"/>
    <n v="0"/>
    <d v="1899-12-30T00:00:00"/>
    <d v="1899-12-30T00:00:00"/>
    <x v="2"/>
    <m/>
    <m/>
    <m/>
    <d v="2025-01-17T00:00:00"/>
    <d v="2027-01-16T00:00:00"/>
    <n v="384"/>
    <x v="3"/>
    <m/>
    <m/>
    <m/>
    <n v="1"/>
    <s v="n.a."/>
    <m/>
    <m/>
    <n v="0"/>
    <n v="3"/>
    <m/>
    <d v="2026-10-16T00:00:00"/>
    <m/>
    <m/>
    <m/>
    <m/>
    <m/>
    <m/>
    <m/>
    <m/>
    <m/>
    <m/>
    <m/>
    <m/>
    <m/>
    <m/>
    <m/>
    <m/>
    <m/>
    <m/>
    <m/>
    <d v="2026-08-16T00:00:00"/>
    <m/>
    <n v="150000"/>
    <m/>
    <m/>
    <s v="Euro"/>
    <n v="31.3"/>
    <m/>
    <m/>
    <m/>
    <m/>
    <n v="19.71"/>
    <m/>
    <m/>
    <m/>
    <m/>
    <m/>
    <m/>
    <m/>
    <m/>
    <m/>
    <m/>
    <m/>
    <m/>
    <m/>
    <m/>
    <m/>
    <m/>
    <m/>
    <m/>
    <m/>
    <m/>
    <m/>
    <m/>
  </r>
  <r>
    <m/>
    <s v="V200047"/>
    <s v="2024-0042"/>
    <x v="1"/>
    <n v="1"/>
    <s v="Wagon"/>
    <n v="10"/>
    <s v="33 80 4505 959-3"/>
    <x v="1"/>
    <m/>
    <m/>
    <x v="0"/>
    <x v="1"/>
    <n v="1"/>
    <m/>
    <m/>
    <n v="1"/>
    <n v="0"/>
    <n v="0"/>
    <n v="1"/>
    <x v="1"/>
    <n v="0"/>
    <d v="1899-12-30T00:00:00"/>
    <d v="1899-12-30T00:00:00"/>
    <x v="2"/>
    <m/>
    <m/>
    <m/>
    <d v="2025-01-17T00:00:00"/>
    <d v="2027-01-16T00:00:00"/>
    <n v="384"/>
    <x v="3"/>
    <m/>
    <m/>
    <m/>
    <n v="1"/>
    <s v="n.a."/>
    <m/>
    <m/>
    <n v="0"/>
    <n v="3"/>
    <m/>
    <d v="2026-10-16T00:00:00"/>
    <m/>
    <m/>
    <m/>
    <m/>
    <m/>
    <m/>
    <m/>
    <m/>
    <m/>
    <m/>
    <m/>
    <m/>
    <m/>
    <m/>
    <m/>
    <m/>
    <m/>
    <m/>
    <m/>
    <d v="2026-08-16T00:00:00"/>
    <m/>
    <n v="150000"/>
    <m/>
    <m/>
    <s v="Euro"/>
    <n v="31.3"/>
    <m/>
    <m/>
    <m/>
    <m/>
    <n v="19.71"/>
    <m/>
    <m/>
    <m/>
    <m/>
    <m/>
    <m/>
    <m/>
    <m/>
    <m/>
    <m/>
    <m/>
    <m/>
    <m/>
    <m/>
    <m/>
    <m/>
    <m/>
    <m/>
    <m/>
    <m/>
    <m/>
    <m/>
  </r>
  <r>
    <m/>
    <s v="V200047"/>
    <s v="2024-0042"/>
    <x v="1"/>
    <n v="1"/>
    <s v="Wagon"/>
    <n v="11"/>
    <s v="33 80 4505 960-1"/>
    <x v="1"/>
    <m/>
    <m/>
    <x v="0"/>
    <x v="1"/>
    <n v="1"/>
    <m/>
    <m/>
    <n v="1"/>
    <n v="0"/>
    <n v="0"/>
    <n v="1"/>
    <x v="1"/>
    <n v="0"/>
    <d v="1899-12-30T00:00:00"/>
    <d v="1899-12-30T00:00:00"/>
    <x v="2"/>
    <m/>
    <m/>
    <m/>
    <d v="2025-01-17T00:00:00"/>
    <d v="2027-01-16T00:00:00"/>
    <n v="384"/>
    <x v="3"/>
    <m/>
    <m/>
    <m/>
    <n v="1"/>
    <s v="n.a."/>
    <m/>
    <m/>
    <n v="0"/>
    <n v="3"/>
    <m/>
    <d v="2026-10-16T00:00:00"/>
    <m/>
    <m/>
    <m/>
    <m/>
    <m/>
    <m/>
    <m/>
    <m/>
    <m/>
    <m/>
    <m/>
    <m/>
    <m/>
    <m/>
    <m/>
    <m/>
    <m/>
    <m/>
    <m/>
    <d v="2026-08-16T00:00:00"/>
    <m/>
    <n v="150000"/>
    <m/>
    <m/>
    <s v="Euro"/>
    <n v="31.3"/>
    <m/>
    <m/>
    <m/>
    <m/>
    <n v="19.71"/>
    <m/>
    <m/>
    <m/>
    <m/>
    <m/>
    <m/>
    <m/>
    <m/>
    <m/>
    <m/>
    <m/>
    <m/>
    <m/>
    <m/>
    <m/>
    <m/>
    <m/>
    <m/>
    <m/>
    <m/>
    <m/>
    <m/>
  </r>
  <r>
    <m/>
    <s v="V200047"/>
    <s v="2024-0042"/>
    <x v="1"/>
    <n v="1"/>
    <s v="Wagon"/>
    <n v="12"/>
    <s v="33 80 4505 961-9"/>
    <x v="1"/>
    <m/>
    <m/>
    <x v="0"/>
    <x v="1"/>
    <n v="1"/>
    <m/>
    <m/>
    <n v="1"/>
    <n v="0"/>
    <n v="0"/>
    <n v="1"/>
    <x v="1"/>
    <n v="0"/>
    <d v="1899-12-30T00:00:00"/>
    <d v="1899-12-30T00:00:00"/>
    <x v="2"/>
    <m/>
    <m/>
    <m/>
    <d v="2025-01-17T00:00:00"/>
    <d v="2027-01-16T00:00:00"/>
    <n v="384"/>
    <x v="3"/>
    <m/>
    <m/>
    <m/>
    <n v="1"/>
    <s v="n.a."/>
    <m/>
    <m/>
    <n v="0"/>
    <n v="3"/>
    <m/>
    <d v="2026-10-16T00:00:00"/>
    <m/>
    <m/>
    <m/>
    <m/>
    <m/>
    <m/>
    <m/>
    <m/>
    <m/>
    <m/>
    <m/>
    <m/>
    <m/>
    <m/>
    <m/>
    <m/>
    <m/>
    <m/>
    <m/>
    <d v="2026-08-16T00:00:00"/>
    <m/>
    <n v="150000"/>
    <m/>
    <m/>
    <s v="Euro"/>
    <n v="31.3"/>
    <m/>
    <m/>
    <m/>
    <m/>
    <n v="19.71"/>
    <m/>
    <m/>
    <m/>
    <m/>
    <m/>
    <m/>
    <m/>
    <m/>
    <m/>
    <m/>
    <m/>
    <m/>
    <m/>
    <m/>
    <m/>
    <m/>
    <m/>
    <m/>
    <m/>
    <m/>
    <m/>
    <m/>
  </r>
  <r>
    <m/>
    <s v="V200047"/>
    <s v="2024-0042"/>
    <x v="1"/>
    <n v="1"/>
    <s v="Wagon"/>
    <n v="13"/>
    <e v="#N/A"/>
    <x v="1"/>
    <m/>
    <m/>
    <x v="0"/>
    <x v="1"/>
    <n v="1"/>
    <m/>
    <m/>
    <n v="1"/>
    <n v="0"/>
    <n v="0"/>
    <n v="1"/>
    <x v="1"/>
    <n v="0"/>
    <d v="1899-12-30T00:00:00"/>
    <d v="1899-12-30T00:00:00"/>
    <x v="1"/>
    <m/>
    <m/>
    <m/>
    <e v="#N/A"/>
    <e v="#N/A"/>
    <n v="384"/>
    <x v="1"/>
    <m/>
    <m/>
    <m/>
    <m/>
    <s v="n.a."/>
    <m/>
    <m/>
    <n v="0"/>
    <n v="3"/>
    <m/>
    <d v="2026-10-16T00:00:00"/>
    <m/>
    <m/>
    <m/>
    <m/>
    <m/>
    <m/>
    <m/>
    <m/>
    <m/>
    <m/>
    <m/>
    <m/>
    <m/>
    <m/>
    <m/>
    <m/>
    <m/>
    <m/>
    <m/>
    <e v="#N/A"/>
    <m/>
    <n v="150000"/>
    <m/>
    <m/>
    <s v="Euro"/>
    <n v="31.3"/>
    <m/>
    <m/>
    <m/>
    <m/>
    <e v="#N/A"/>
    <m/>
    <m/>
    <m/>
    <m/>
    <m/>
    <m/>
    <m/>
    <m/>
    <m/>
    <m/>
    <m/>
    <m/>
    <m/>
    <m/>
    <m/>
    <m/>
    <m/>
    <m/>
    <m/>
    <m/>
    <m/>
    <m/>
  </r>
  <r>
    <m/>
    <s v="V200047"/>
    <s v="2024-0042"/>
    <x v="1"/>
    <n v="1"/>
    <s v="Wagon"/>
    <n v="14"/>
    <e v="#N/A"/>
    <x v="1"/>
    <m/>
    <m/>
    <x v="0"/>
    <x v="1"/>
    <n v="1"/>
    <m/>
    <m/>
    <n v="1"/>
    <n v="0"/>
    <n v="0"/>
    <n v="1"/>
    <x v="1"/>
    <n v="0"/>
    <d v="1899-12-30T00:00:00"/>
    <d v="1899-12-30T00:00:00"/>
    <x v="1"/>
    <m/>
    <m/>
    <m/>
    <e v="#N/A"/>
    <e v="#N/A"/>
    <n v="384"/>
    <x v="1"/>
    <m/>
    <m/>
    <m/>
    <m/>
    <s v="n.a."/>
    <m/>
    <m/>
    <n v="0"/>
    <n v="3"/>
    <m/>
    <d v="2026-10-16T00:00:00"/>
    <m/>
    <m/>
    <m/>
    <m/>
    <m/>
    <m/>
    <m/>
    <m/>
    <m/>
    <m/>
    <m/>
    <m/>
    <m/>
    <m/>
    <m/>
    <m/>
    <m/>
    <m/>
    <m/>
    <e v="#N/A"/>
    <m/>
    <n v="150000"/>
    <m/>
    <m/>
    <s v="Euro"/>
    <n v="31.3"/>
    <m/>
    <m/>
    <m/>
    <m/>
    <e v="#N/A"/>
    <m/>
    <m/>
    <m/>
    <m/>
    <m/>
    <m/>
    <m/>
    <m/>
    <m/>
    <m/>
    <m/>
    <m/>
    <m/>
    <m/>
    <m/>
    <m/>
    <m/>
    <m/>
    <m/>
    <m/>
    <m/>
    <m/>
  </r>
  <r>
    <m/>
    <s v="V200047"/>
    <s v="2024-0042"/>
    <x v="1"/>
    <n v="1"/>
    <s v="Wagon"/>
    <n v="15"/>
    <s v="33 80 4505 964-3"/>
    <x v="1"/>
    <m/>
    <m/>
    <x v="0"/>
    <x v="1"/>
    <n v="1"/>
    <m/>
    <m/>
    <n v="1"/>
    <n v="0"/>
    <n v="0"/>
    <n v="1"/>
    <x v="1"/>
    <n v="0"/>
    <d v="1899-12-30T00:00:00"/>
    <d v="1899-12-30T00:00:00"/>
    <x v="1"/>
    <m/>
    <m/>
    <m/>
    <d v="2025-01-17T00:00:00"/>
    <d v="2027-01-16T00:00:00"/>
    <n v="384"/>
    <x v="3"/>
    <m/>
    <m/>
    <m/>
    <m/>
    <s v="n.a."/>
    <m/>
    <m/>
    <n v="0"/>
    <n v="3"/>
    <m/>
    <d v="2026-10-16T00:00:00"/>
    <m/>
    <m/>
    <m/>
    <m/>
    <m/>
    <m/>
    <m/>
    <m/>
    <m/>
    <m/>
    <m/>
    <m/>
    <m/>
    <m/>
    <m/>
    <m/>
    <m/>
    <m/>
    <m/>
    <d v="2026-08-16T00:00:00"/>
    <m/>
    <n v="150000"/>
    <m/>
    <m/>
    <s v="Euro"/>
    <n v="31.3"/>
    <m/>
    <m/>
    <m/>
    <m/>
    <n v="19.71"/>
    <m/>
    <m/>
    <m/>
    <m/>
    <m/>
    <m/>
    <m/>
    <m/>
    <m/>
    <m/>
    <m/>
    <m/>
    <m/>
    <m/>
    <m/>
    <m/>
    <m/>
    <m/>
    <m/>
    <m/>
    <m/>
    <m/>
  </r>
  <r>
    <m/>
    <s v="V200047"/>
    <s v="2024-0042"/>
    <x v="1"/>
    <n v="1"/>
    <s v="Wagon"/>
    <n v="16"/>
    <s v="33 80 4505 965-0"/>
    <x v="1"/>
    <m/>
    <m/>
    <x v="0"/>
    <x v="1"/>
    <n v="1"/>
    <m/>
    <m/>
    <n v="1"/>
    <n v="0"/>
    <n v="0"/>
    <n v="1"/>
    <x v="1"/>
    <n v="0"/>
    <d v="1899-12-30T00:00:00"/>
    <d v="1899-12-30T00:00:00"/>
    <x v="1"/>
    <m/>
    <m/>
    <m/>
    <d v="2025-01-17T00:00:00"/>
    <d v="2027-01-16T00:00:00"/>
    <n v="384"/>
    <x v="3"/>
    <m/>
    <m/>
    <m/>
    <m/>
    <s v="n.a."/>
    <m/>
    <m/>
    <n v="0"/>
    <n v="3"/>
    <m/>
    <d v="2026-10-16T00:00:00"/>
    <m/>
    <m/>
    <m/>
    <m/>
    <m/>
    <m/>
    <m/>
    <m/>
    <m/>
    <m/>
    <m/>
    <m/>
    <m/>
    <m/>
    <m/>
    <m/>
    <m/>
    <m/>
    <m/>
    <d v="2026-08-16T00:00:00"/>
    <m/>
    <n v="150000"/>
    <m/>
    <m/>
    <s v="Euro"/>
    <n v="31.3"/>
    <m/>
    <m/>
    <m/>
    <m/>
    <n v="19.71"/>
    <m/>
    <m/>
    <m/>
    <m/>
    <m/>
    <m/>
    <m/>
    <m/>
    <m/>
    <m/>
    <m/>
    <m/>
    <m/>
    <m/>
    <m/>
    <m/>
    <m/>
    <m/>
    <m/>
    <m/>
    <m/>
    <m/>
  </r>
  <r>
    <m/>
    <s v="V200047"/>
    <s v="2024-0042"/>
    <x v="1"/>
    <n v="1"/>
    <s v="Wagon"/>
    <n v="17"/>
    <e v="#N/A"/>
    <x v="1"/>
    <m/>
    <m/>
    <x v="0"/>
    <x v="1"/>
    <n v="1"/>
    <m/>
    <m/>
    <n v="1"/>
    <n v="0"/>
    <n v="0"/>
    <n v="1"/>
    <x v="1"/>
    <n v="0"/>
    <d v="1899-12-30T00:00:00"/>
    <d v="1899-12-30T00:00:00"/>
    <x v="1"/>
    <m/>
    <m/>
    <m/>
    <e v="#N/A"/>
    <e v="#N/A"/>
    <n v="384"/>
    <x v="1"/>
    <m/>
    <m/>
    <m/>
    <m/>
    <s v="n.a."/>
    <m/>
    <m/>
    <n v="0"/>
    <n v="3"/>
    <m/>
    <d v="2026-10-16T00:00:00"/>
    <m/>
    <m/>
    <m/>
    <m/>
    <m/>
    <m/>
    <m/>
    <m/>
    <m/>
    <m/>
    <m/>
    <m/>
    <m/>
    <m/>
    <m/>
    <m/>
    <m/>
    <m/>
    <m/>
    <e v="#N/A"/>
    <m/>
    <n v="150000"/>
    <m/>
    <m/>
    <s v="Euro"/>
    <n v="31.3"/>
    <m/>
    <m/>
    <m/>
    <m/>
    <e v="#N/A"/>
    <m/>
    <m/>
    <m/>
    <m/>
    <m/>
    <m/>
    <m/>
    <m/>
    <m/>
    <m/>
    <m/>
    <m/>
    <m/>
    <m/>
    <m/>
    <m/>
    <m/>
    <m/>
    <m/>
    <m/>
    <m/>
    <m/>
  </r>
  <r>
    <m/>
    <s v="V200047"/>
    <s v="2024-0042"/>
    <x v="1"/>
    <n v="1"/>
    <s v="Wagon"/>
    <n v="18"/>
    <e v="#N/A"/>
    <x v="1"/>
    <m/>
    <m/>
    <x v="0"/>
    <x v="1"/>
    <n v="1"/>
    <m/>
    <m/>
    <n v="1"/>
    <n v="0"/>
    <n v="0"/>
    <n v="1"/>
    <x v="1"/>
    <n v="0"/>
    <d v="1899-12-30T00:00:00"/>
    <d v="1899-12-30T00:00:00"/>
    <x v="1"/>
    <m/>
    <m/>
    <m/>
    <e v="#N/A"/>
    <e v="#N/A"/>
    <n v="384"/>
    <x v="1"/>
    <m/>
    <m/>
    <m/>
    <m/>
    <s v="n.a."/>
    <m/>
    <m/>
    <n v="0"/>
    <n v="3"/>
    <m/>
    <d v="2026-10-16T00:00:00"/>
    <m/>
    <m/>
    <m/>
    <m/>
    <m/>
    <m/>
    <m/>
    <m/>
    <m/>
    <m/>
    <m/>
    <m/>
    <m/>
    <m/>
    <m/>
    <m/>
    <m/>
    <m/>
    <m/>
    <e v="#N/A"/>
    <m/>
    <n v="150000"/>
    <m/>
    <m/>
    <s v="Euro"/>
    <n v="31.3"/>
    <m/>
    <m/>
    <m/>
    <m/>
    <e v="#N/A"/>
    <m/>
    <m/>
    <m/>
    <m/>
    <m/>
    <m/>
    <m/>
    <m/>
    <m/>
    <m/>
    <m/>
    <m/>
    <m/>
    <m/>
    <m/>
    <m/>
    <m/>
    <m/>
    <m/>
    <m/>
    <m/>
    <m/>
  </r>
  <r>
    <m/>
    <s v="V200047"/>
    <s v="2024-0042"/>
    <x v="1"/>
    <n v="1"/>
    <s v="Wagon"/>
    <n v="19"/>
    <s v="33 80 4505 968-4"/>
    <x v="1"/>
    <m/>
    <m/>
    <x v="0"/>
    <x v="1"/>
    <n v="1"/>
    <m/>
    <m/>
    <n v="1"/>
    <n v="0"/>
    <n v="0"/>
    <n v="1"/>
    <x v="1"/>
    <n v="0"/>
    <d v="1899-12-30T00:00:00"/>
    <d v="1899-12-30T00:00:00"/>
    <x v="1"/>
    <m/>
    <m/>
    <m/>
    <d v="2025-01-17T00:00:00"/>
    <d v="2027-01-16T00:00:00"/>
    <n v="384"/>
    <x v="3"/>
    <m/>
    <m/>
    <m/>
    <m/>
    <s v="n.a."/>
    <m/>
    <m/>
    <n v="0"/>
    <n v="3"/>
    <m/>
    <d v="2026-10-16T00:00:00"/>
    <m/>
    <m/>
    <m/>
    <m/>
    <m/>
    <m/>
    <m/>
    <m/>
    <m/>
    <m/>
    <m/>
    <m/>
    <m/>
    <m/>
    <m/>
    <m/>
    <m/>
    <m/>
    <m/>
    <d v="2026-08-16T00:00:00"/>
    <m/>
    <n v="150000"/>
    <m/>
    <m/>
    <s v="Euro"/>
    <n v="31.3"/>
    <m/>
    <m/>
    <m/>
    <m/>
    <n v="19.71"/>
    <m/>
    <m/>
    <m/>
    <m/>
    <m/>
    <m/>
    <m/>
    <m/>
    <m/>
    <m/>
    <m/>
    <m/>
    <m/>
    <m/>
    <m/>
    <m/>
    <m/>
    <m/>
    <m/>
    <m/>
    <m/>
    <m/>
  </r>
  <r>
    <m/>
    <s v="V200047"/>
    <s v="2024-0042"/>
    <x v="1"/>
    <n v="2"/>
    <s v="Batch"/>
    <m/>
    <m/>
    <x v="1"/>
    <s v="POL"/>
    <s v="East EU"/>
    <x v="0"/>
    <x v="1"/>
    <n v="42"/>
    <m/>
    <m/>
    <n v="0"/>
    <n v="42"/>
    <n v="0"/>
    <n v="42"/>
    <x v="2"/>
    <m/>
    <m/>
    <m/>
    <x v="1"/>
    <m/>
    <m/>
    <m/>
    <d v="2025-01-01T00:00:00"/>
    <d v="2026-12-31T00:00:00"/>
    <m/>
    <x v="4"/>
    <m/>
    <m/>
    <m/>
    <m/>
    <s v="n.a."/>
    <m/>
    <m/>
    <n v="0"/>
    <n v="3"/>
    <m/>
    <m/>
    <n v="0"/>
    <m/>
    <m/>
    <m/>
    <m/>
    <m/>
    <m/>
    <m/>
    <m/>
    <s v="C"/>
    <n v="50"/>
    <n v="2"/>
    <s v="DEU"/>
    <s v="1 Mths Cash Deposit"/>
    <s v="Y"/>
    <s v="N"/>
    <n v="0"/>
    <n v="0"/>
    <n v="1"/>
    <m/>
    <m/>
    <n v="150000"/>
    <s v="N"/>
    <d v="2023-12-12T00:00:00"/>
    <s v="Euro"/>
    <n v="31.3"/>
    <n v="-11.8"/>
    <n v="0"/>
    <n v="0"/>
    <n v="0"/>
    <n v="19.5"/>
    <n v="0"/>
    <n v="0"/>
    <n v="0"/>
    <n v="0.06"/>
    <n v="9.199999999999999"/>
    <n v="-11.8"/>
    <n v="-2.600000000000001"/>
    <n v="0"/>
    <n v="0"/>
    <n v="0"/>
    <n v="22.1"/>
    <s v="0.00"/>
    <n v="22.1"/>
    <n v="1"/>
    <n v="0"/>
    <n v="22.1"/>
    <n v="22.1"/>
    <n v="6300000"/>
    <n v="0"/>
    <s v="N"/>
    <n v="0"/>
    <n v="298116"/>
  </r>
  <r>
    <m/>
    <s v="V200047"/>
    <s v="2024-0042"/>
    <x v="1"/>
    <n v="2"/>
    <s v="Wagon"/>
    <n v="20"/>
    <s v="33 80 4505 443-8"/>
    <x v="1"/>
    <m/>
    <m/>
    <x v="0"/>
    <x v="1"/>
    <n v="1"/>
    <m/>
    <m/>
    <m/>
    <n v="1"/>
    <n v="0"/>
    <n v="1"/>
    <x v="1"/>
    <n v="0"/>
    <d v="1899-12-30T00:00:00"/>
    <d v="1899-12-30T00:00:00"/>
    <x v="1"/>
    <m/>
    <m/>
    <m/>
    <d v="2025-01-01T00:00:00"/>
    <d v="2026-12-31T00:00:00"/>
    <n v="384"/>
    <x v="4"/>
    <m/>
    <m/>
    <m/>
    <m/>
    <s v="n.a."/>
    <m/>
    <m/>
    <n v="0"/>
    <n v="3"/>
    <m/>
    <d v="2026-09-30T00:00:00"/>
    <m/>
    <m/>
    <m/>
    <m/>
    <m/>
    <m/>
    <m/>
    <m/>
    <m/>
    <m/>
    <m/>
    <m/>
    <m/>
    <m/>
    <m/>
    <m/>
    <m/>
    <m/>
    <m/>
    <d v="2026-07-31T00:00:00"/>
    <m/>
    <n v="150000"/>
    <m/>
    <m/>
    <s v="Euro"/>
    <n v="31.3"/>
    <m/>
    <m/>
    <m/>
    <m/>
    <n v="19.71"/>
    <m/>
    <m/>
    <m/>
    <m/>
    <m/>
    <m/>
    <m/>
    <m/>
    <m/>
    <m/>
    <m/>
    <m/>
    <m/>
    <m/>
    <m/>
    <m/>
    <m/>
    <m/>
    <m/>
    <m/>
    <m/>
    <m/>
  </r>
  <r>
    <m/>
    <s v="V200047"/>
    <s v="2024-0042"/>
    <x v="1"/>
    <n v="2"/>
    <s v="Wagon"/>
    <n v="21"/>
    <s v="33 80 4505 451-1"/>
    <x v="1"/>
    <m/>
    <m/>
    <x v="0"/>
    <x v="1"/>
    <n v="1"/>
    <m/>
    <m/>
    <m/>
    <n v="1"/>
    <n v="0"/>
    <n v="1"/>
    <x v="1"/>
    <n v="0"/>
    <d v="1899-12-30T00:00:00"/>
    <d v="1899-12-30T00:00:00"/>
    <x v="1"/>
    <m/>
    <m/>
    <m/>
    <d v="2025-01-01T00:00:00"/>
    <d v="2026-12-31T00:00:00"/>
    <n v="384"/>
    <x v="4"/>
    <m/>
    <m/>
    <m/>
    <m/>
    <s v="n.a."/>
    <m/>
    <m/>
    <n v="0"/>
    <n v="3"/>
    <m/>
    <d v="2026-09-30T00:00:00"/>
    <m/>
    <m/>
    <m/>
    <m/>
    <m/>
    <m/>
    <m/>
    <m/>
    <m/>
    <m/>
    <m/>
    <m/>
    <m/>
    <m/>
    <m/>
    <m/>
    <m/>
    <m/>
    <m/>
    <d v="2026-07-31T00:00:00"/>
    <m/>
    <n v="150000"/>
    <m/>
    <m/>
    <s v="Euro"/>
    <n v="31.3"/>
    <m/>
    <m/>
    <m/>
    <m/>
    <n v="19.71"/>
    <m/>
    <m/>
    <m/>
    <m/>
    <m/>
    <m/>
    <m/>
    <m/>
    <m/>
    <m/>
    <m/>
    <m/>
    <m/>
    <m/>
    <m/>
    <m/>
    <m/>
    <m/>
    <m/>
    <m/>
    <m/>
    <m/>
  </r>
  <r>
    <m/>
    <s v="V200047"/>
    <s v="2024-0042"/>
    <x v="1"/>
    <n v="2"/>
    <s v="Wagon"/>
    <n v="22"/>
    <s v="33 80 4505 452-9"/>
    <x v="1"/>
    <m/>
    <m/>
    <x v="0"/>
    <x v="1"/>
    <n v="1"/>
    <m/>
    <m/>
    <m/>
    <n v="1"/>
    <n v="0"/>
    <n v="1"/>
    <x v="1"/>
    <n v="0"/>
    <d v="1899-12-30T00:00:00"/>
    <d v="1899-12-30T00:00:00"/>
    <x v="1"/>
    <m/>
    <m/>
    <m/>
    <d v="2025-01-01T00:00:00"/>
    <d v="2026-12-31T00:00:00"/>
    <n v="384"/>
    <x v="4"/>
    <m/>
    <m/>
    <m/>
    <m/>
    <s v="n.a."/>
    <m/>
    <m/>
    <n v="0"/>
    <n v="3"/>
    <m/>
    <d v="2026-09-30T00:00:00"/>
    <m/>
    <m/>
    <m/>
    <m/>
    <m/>
    <m/>
    <m/>
    <m/>
    <m/>
    <m/>
    <m/>
    <m/>
    <m/>
    <m/>
    <m/>
    <m/>
    <m/>
    <m/>
    <m/>
    <d v="2026-07-31T00:00:00"/>
    <m/>
    <n v="150000"/>
    <m/>
    <m/>
    <s v="Euro"/>
    <n v="31.3"/>
    <m/>
    <m/>
    <m/>
    <m/>
    <n v="19.71"/>
    <m/>
    <m/>
    <m/>
    <m/>
    <m/>
    <m/>
    <m/>
    <m/>
    <m/>
    <m/>
    <m/>
    <m/>
    <m/>
    <m/>
    <m/>
    <m/>
    <m/>
    <m/>
    <m/>
    <m/>
    <m/>
    <m/>
  </r>
  <r>
    <m/>
    <s v="V200047"/>
    <s v="2024-0042"/>
    <x v="1"/>
    <n v="2"/>
    <s v="Wagon"/>
    <n v="23"/>
    <s v="33 80 4505 459-4"/>
    <x v="1"/>
    <m/>
    <m/>
    <x v="0"/>
    <x v="1"/>
    <n v="1"/>
    <m/>
    <m/>
    <m/>
    <n v="1"/>
    <n v="0"/>
    <n v="1"/>
    <x v="1"/>
    <n v="0"/>
    <d v="1899-12-30T00:00:00"/>
    <d v="1899-12-30T00:00:00"/>
    <x v="1"/>
    <m/>
    <m/>
    <m/>
    <d v="2025-01-01T00:00:00"/>
    <d v="2026-12-31T00:00:00"/>
    <n v="384"/>
    <x v="4"/>
    <m/>
    <m/>
    <m/>
    <m/>
    <s v="n.a."/>
    <m/>
    <m/>
    <n v="0"/>
    <n v="3"/>
    <m/>
    <d v="2026-09-30T00:00:00"/>
    <m/>
    <m/>
    <m/>
    <m/>
    <m/>
    <m/>
    <m/>
    <m/>
    <m/>
    <m/>
    <m/>
    <m/>
    <m/>
    <m/>
    <m/>
    <m/>
    <m/>
    <m/>
    <m/>
    <d v="2026-07-31T00:00:00"/>
    <m/>
    <n v="150000"/>
    <m/>
    <m/>
    <s v="Euro"/>
    <n v="31.3"/>
    <m/>
    <m/>
    <m/>
    <m/>
    <n v="19.71"/>
    <m/>
    <m/>
    <m/>
    <m/>
    <m/>
    <m/>
    <m/>
    <m/>
    <m/>
    <m/>
    <m/>
    <m/>
    <m/>
    <m/>
    <m/>
    <m/>
    <m/>
    <m/>
    <m/>
    <m/>
    <m/>
    <m/>
  </r>
  <r>
    <m/>
    <s v="V200047"/>
    <s v="2024-0042"/>
    <x v="1"/>
    <n v="2"/>
    <s v="Wagon"/>
    <n v="24"/>
    <s v="33 80 4505 486-7"/>
    <x v="1"/>
    <m/>
    <m/>
    <x v="0"/>
    <x v="1"/>
    <n v="1"/>
    <m/>
    <m/>
    <m/>
    <n v="1"/>
    <n v="0"/>
    <n v="1"/>
    <x v="1"/>
    <n v="0"/>
    <d v="1899-12-30T00:00:00"/>
    <d v="1899-12-30T00:00:00"/>
    <x v="1"/>
    <m/>
    <m/>
    <m/>
    <d v="2025-01-01T00:00:00"/>
    <d v="2026-12-31T00:00:00"/>
    <n v="384"/>
    <x v="4"/>
    <m/>
    <m/>
    <m/>
    <m/>
    <s v="n.a."/>
    <m/>
    <m/>
    <n v="0"/>
    <n v="3"/>
    <m/>
    <d v="2026-09-30T00:00:00"/>
    <m/>
    <m/>
    <m/>
    <m/>
    <m/>
    <m/>
    <m/>
    <m/>
    <m/>
    <m/>
    <m/>
    <m/>
    <m/>
    <m/>
    <m/>
    <m/>
    <m/>
    <m/>
    <m/>
    <d v="2026-07-31T00:00:00"/>
    <m/>
    <n v="150000"/>
    <m/>
    <m/>
    <s v="Euro"/>
    <n v="31.3"/>
    <m/>
    <m/>
    <m/>
    <m/>
    <n v="19.71"/>
    <m/>
    <m/>
    <m/>
    <m/>
    <m/>
    <m/>
    <m/>
    <m/>
    <m/>
    <m/>
    <m/>
    <m/>
    <m/>
    <m/>
    <m/>
    <m/>
    <m/>
    <m/>
    <m/>
    <m/>
    <m/>
    <m/>
  </r>
  <r>
    <m/>
    <s v="V200047"/>
    <s v="2024-0042"/>
    <x v="1"/>
    <n v="2"/>
    <s v="Wagon"/>
    <n v="25"/>
    <s v="33 80 4505 487-5"/>
    <x v="1"/>
    <m/>
    <m/>
    <x v="0"/>
    <x v="1"/>
    <n v="1"/>
    <m/>
    <m/>
    <m/>
    <n v="1"/>
    <n v="0"/>
    <n v="1"/>
    <x v="1"/>
    <n v="0"/>
    <d v="1899-12-30T00:00:00"/>
    <d v="1899-12-30T00:00:00"/>
    <x v="1"/>
    <m/>
    <m/>
    <m/>
    <d v="2025-01-01T00:00:00"/>
    <d v="2026-12-31T00:00:00"/>
    <n v="384"/>
    <x v="4"/>
    <m/>
    <m/>
    <m/>
    <m/>
    <s v="n.a."/>
    <m/>
    <m/>
    <n v="0"/>
    <n v="3"/>
    <m/>
    <d v="2026-09-30T00:00:00"/>
    <m/>
    <m/>
    <m/>
    <m/>
    <m/>
    <m/>
    <m/>
    <m/>
    <m/>
    <m/>
    <m/>
    <m/>
    <m/>
    <m/>
    <m/>
    <m/>
    <m/>
    <m/>
    <m/>
    <d v="2026-07-31T00:00:00"/>
    <m/>
    <n v="150000"/>
    <m/>
    <m/>
    <s v="Euro"/>
    <n v="31.3"/>
    <m/>
    <m/>
    <m/>
    <m/>
    <n v="19.71"/>
    <m/>
    <m/>
    <m/>
    <m/>
    <m/>
    <m/>
    <m/>
    <m/>
    <m/>
    <m/>
    <m/>
    <m/>
    <m/>
    <m/>
    <m/>
    <m/>
    <m/>
    <m/>
    <m/>
    <m/>
    <m/>
    <m/>
  </r>
  <r>
    <m/>
    <s v="V200047"/>
    <s v="2024-0042"/>
    <x v="1"/>
    <n v="2"/>
    <s v="Wagon"/>
    <n v="26"/>
    <s v="33 80 4505 493-3"/>
    <x v="1"/>
    <m/>
    <m/>
    <x v="0"/>
    <x v="1"/>
    <n v="1"/>
    <m/>
    <m/>
    <m/>
    <n v="1"/>
    <n v="0"/>
    <n v="1"/>
    <x v="1"/>
    <n v="0"/>
    <d v="1899-12-30T00:00:00"/>
    <d v="1899-12-30T00:00:00"/>
    <x v="1"/>
    <m/>
    <m/>
    <m/>
    <d v="2025-01-01T00:00:00"/>
    <d v="2026-12-31T00:00:00"/>
    <n v="384"/>
    <x v="4"/>
    <m/>
    <m/>
    <m/>
    <m/>
    <s v="n.a."/>
    <m/>
    <m/>
    <n v="0"/>
    <n v="3"/>
    <m/>
    <d v="2026-09-30T00:00:00"/>
    <m/>
    <m/>
    <m/>
    <m/>
    <m/>
    <m/>
    <m/>
    <m/>
    <m/>
    <m/>
    <m/>
    <m/>
    <m/>
    <m/>
    <m/>
    <m/>
    <m/>
    <m/>
    <m/>
    <d v="2026-07-31T00:00:00"/>
    <m/>
    <n v="150000"/>
    <m/>
    <m/>
    <s v="Euro"/>
    <n v="31.3"/>
    <m/>
    <m/>
    <m/>
    <m/>
    <n v="19.71"/>
    <m/>
    <m/>
    <m/>
    <m/>
    <m/>
    <m/>
    <m/>
    <m/>
    <m/>
    <m/>
    <m/>
    <m/>
    <m/>
    <m/>
    <m/>
    <m/>
    <m/>
    <m/>
    <m/>
    <m/>
    <m/>
    <m/>
  </r>
  <r>
    <m/>
    <s v="V200047"/>
    <s v="2024-0042"/>
    <x v="1"/>
    <n v="2"/>
    <s v="Wagon"/>
    <n v="27"/>
    <s v="33 80 4505 494-1"/>
    <x v="1"/>
    <m/>
    <m/>
    <x v="0"/>
    <x v="1"/>
    <n v="1"/>
    <m/>
    <m/>
    <m/>
    <n v="1"/>
    <n v="0"/>
    <n v="1"/>
    <x v="1"/>
    <n v="0"/>
    <d v="1899-12-30T00:00:00"/>
    <d v="1899-12-30T00:00:00"/>
    <x v="1"/>
    <m/>
    <m/>
    <m/>
    <d v="2025-01-01T00:00:00"/>
    <d v="2026-12-31T00:00:00"/>
    <n v="384"/>
    <x v="4"/>
    <m/>
    <m/>
    <m/>
    <m/>
    <s v="n.a."/>
    <m/>
    <m/>
    <n v="0"/>
    <n v="3"/>
    <m/>
    <d v="2026-09-30T00:00:00"/>
    <m/>
    <m/>
    <m/>
    <m/>
    <m/>
    <m/>
    <m/>
    <m/>
    <m/>
    <m/>
    <m/>
    <m/>
    <m/>
    <m/>
    <m/>
    <m/>
    <m/>
    <m/>
    <m/>
    <d v="2026-07-31T00:00:00"/>
    <m/>
    <n v="150000"/>
    <m/>
    <m/>
    <s v="Euro"/>
    <n v="31.3"/>
    <m/>
    <m/>
    <m/>
    <m/>
    <n v="19.71"/>
    <m/>
    <m/>
    <m/>
    <m/>
    <m/>
    <m/>
    <m/>
    <m/>
    <m/>
    <m/>
    <m/>
    <m/>
    <m/>
    <m/>
    <m/>
    <m/>
    <m/>
    <m/>
    <m/>
    <m/>
    <m/>
    <m/>
  </r>
  <r>
    <m/>
    <s v="V200047"/>
    <s v="2024-0042"/>
    <x v="1"/>
    <n v="2"/>
    <s v="Wagon"/>
    <n v="28"/>
    <s v="33 80 4505 501-3"/>
    <x v="1"/>
    <m/>
    <m/>
    <x v="0"/>
    <x v="1"/>
    <n v="1"/>
    <m/>
    <m/>
    <m/>
    <n v="1"/>
    <n v="0"/>
    <n v="1"/>
    <x v="1"/>
    <n v="0"/>
    <d v="1899-12-30T00:00:00"/>
    <d v="1899-12-30T00:00:00"/>
    <x v="1"/>
    <m/>
    <m/>
    <m/>
    <d v="2025-01-01T00:00:00"/>
    <d v="2026-12-31T00:00:00"/>
    <n v="384"/>
    <x v="4"/>
    <m/>
    <m/>
    <m/>
    <m/>
    <s v="n.a."/>
    <m/>
    <m/>
    <n v="0"/>
    <n v="3"/>
    <m/>
    <d v="2026-09-30T00:00:00"/>
    <m/>
    <m/>
    <m/>
    <m/>
    <m/>
    <m/>
    <m/>
    <m/>
    <m/>
    <m/>
    <m/>
    <m/>
    <m/>
    <m/>
    <m/>
    <m/>
    <m/>
    <m/>
    <m/>
    <d v="2026-07-31T00:00:00"/>
    <m/>
    <n v="150000"/>
    <m/>
    <m/>
    <s v="Euro"/>
    <n v="31.3"/>
    <m/>
    <m/>
    <m/>
    <m/>
    <n v="19.71"/>
    <m/>
    <m/>
    <m/>
    <m/>
    <m/>
    <m/>
    <m/>
    <m/>
    <m/>
    <m/>
    <m/>
    <m/>
    <m/>
    <m/>
    <m/>
    <m/>
    <m/>
    <m/>
    <m/>
    <m/>
    <m/>
    <m/>
  </r>
  <r>
    <m/>
    <s v="V200047"/>
    <s v="2024-0042"/>
    <x v="1"/>
    <n v="2"/>
    <s v="Wagon"/>
    <n v="29"/>
    <s v="33 80 4505 506-2"/>
    <x v="1"/>
    <m/>
    <m/>
    <x v="0"/>
    <x v="1"/>
    <n v="1"/>
    <m/>
    <m/>
    <m/>
    <n v="1"/>
    <n v="0"/>
    <n v="1"/>
    <x v="1"/>
    <n v="0"/>
    <d v="1899-12-30T00:00:00"/>
    <d v="1899-12-30T00:00:00"/>
    <x v="1"/>
    <m/>
    <m/>
    <m/>
    <d v="2025-01-01T00:00:00"/>
    <d v="2026-12-31T00:00:00"/>
    <n v="384"/>
    <x v="4"/>
    <m/>
    <m/>
    <m/>
    <m/>
    <s v="n.a."/>
    <m/>
    <m/>
    <n v="0"/>
    <n v="3"/>
    <m/>
    <d v="2026-09-30T00:00:00"/>
    <m/>
    <m/>
    <m/>
    <m/>
    <m/>
    <m/>
    <m/>
    <m/>
    <m/>
    <m/>
    <m/>
    <m/>
    <m/>
    <m/>
    <m/>
    <m/>
    <m/>
    <m/>
    <m/>
    <d v="2026-07-31T00:00:00"/>
    <m/>
    <n v="150000"/>
    <m/>
    <m/>
    <s v="Euro"/>
    <n v="31.3"/>
    <m/>
    <m/>
    <m/>
    <m/>
    <n v="19.71"/>
    <m/>
    <m/>
    <m/>
    <m/>
    <m/>
    <m/>
    <m/>
    <m/>
    <m/>
    <m/>
    <m/>
    <m/>
    <m/>
    <m/>
    <m/>
    <m/>
    <m/>
    <m/>
    <m/>
    <m/>
    <m/>
    <m/>
  </r>
  <r>
    <m/>
    <s v="V200047"/>
    <s v="2024-0042"/>
    <x v="1"/>
    <n v="2"/>
    <s v="Wagon"/>
    <n v="30"/>
    <s v="33 80 4505 507-0"/>
    <x v="1"/>
    <m/>
    <m/>
    <x v="0"/>
    <x v="1"/>
    <n v="1"/>
    <m/>
    <m/>
    <m/>
    <n v="1"/>
    <n v="0"/>
    <n v="1"/>
    <x v="1"/>
    <n v="0"/>
    <d v="1899-12-30T00:00:00"/>
    <d v="1899-12-30T00:00:00"/>
    <x v="1"/>
    <m/>
    <m/>
    <m/>
    <d v="2025-01-01T00:00:00"/>
    <d v="2026-12-31T00:00:00"/>
    <n v="384"/>
    <x v="4"/>
    <m/>
    <m/>
    <m/>
    <m/>
    <s v="n.a."/>
    <m/>
    <m/>
    <n v="0"/>
    <n v="3"/>
    <m/>
    <d v="2026-09-30T00:00:00"/>
    <m/>
    <m/>
    <m/>
    <m/>
    <m/>
    <m/>
    <m/>
    <m/>
    <m/>
    <m/>
    <m/>
    <m/>
    <m/>
    <m/>
    <m/>
    <m/>
    <m/>
    <m/>
    <m/>
    <d v="2026-07-31T00:00:00"/>
    <m/>
    <n v="150000"/>
    <m/>
    <m/>
    <s v="Euro"/>
    <n v="31.3"/>
    <m/>
    <m/>
    <m/>
    <m/>
    <n v="19.71"/>
    <m/>
    <m/>
    <m/>
    <m/>
    <m/>
    <m/>
    <m/>
    <m/>
    <m/>
    <m/>
    <m/>
    <m/>
    <m/>
    <m/>
    <m/>
    <m/>
    <m/>
    <m/>
    <m/>
    <m/>
    <m/>
    <m/>
  </r>
  <r>
    <m/>
    <s v="V200047"/>
    <s v="2024-0042"/>
    <x v="1"/>
    <n v="2"/>
    <s v="Wagon"/>
    <n v="31"/>
    <s v="33 80 4505 508-8"/>
    <x v="1"/>
    <m/>
    <m/>
    <x v="0"/>
    <x v="1"/>
    <n v="1"/>
    <m/>
    <m/>
    <m/>
    <n v="1"/>
    <n v="0"/>
    <n v="1"/>
    <x v="1"/>
    <n v="0"/>
    <d v="1899-12-30T00:00:00"/>
    <d v="1899-12-30T00:00:00"/>
    <x v="1"/>
    <m/>
    <m/>
    <m/>
    <d v="2025-01-01T00:00:00"/>
    <d v="2026-12-31T00:00:00"/>
    <n v="384"/>
    <x v="4"/>
    <m/>
    <m/>
    <m/>
    <m/>
    <s v="n.a."/>
    <m/>
    <m/>
    <n v="0"/>
    <n v="3"/>
    <m/>
    <d v="2026-09-30T00:00:00"/>
    <m/>
    <m/>
    <m/>
    <m/>
    <m/>
    <m/>
    <m/>
    <m/>
    <m/>
    <m/>
    <m/>
    <m/>
    <m/>
    <m/>
    <m/>
    <m/>
    <m/>
    <m/>
    <m/>
    <d v="2026-07-31T00:00:00"/>
    <m/>
    <n v="150000"/>
    <m/>
    <m/>
    <s v="Euro"/>
    <n v="31.3"/>
    <m/>
    <m/>
    <m/>
    <m/>
    <n v="19.71"/>
    <m/>
    <m/>
    <m/>
    <m/>
    <m/>
    <m/>
    <m/>
    <m/>
    <m/>
    <m/>
    <m/>
    <m/>
    <m/>
    <m/>
    <m/>
    <m/>
    <m/>
    <m/>
    <m/>
    <m/>
    <m/>
    <m/>
  </r>
  <r>
    <m/>
    <s v="V200047"/>
    <s v="2024-0042"/>
    <x v="1"/>
    <n v="2"/>
    <s v="Wagon"/>
    <n v="32"/>
    <s v="33 80 4505 509-6"/>
    <x v="1"/>
    <m/>
    <m/>
    <x v="0"/>
    <x v="1"/>
    <n v="1"/>
    <m/>
    <m/>
    <m/>
    <n v="1"/>
    <n v="0"/>
    <n v="1"/>
    <x v="1"/>
    <n v="0"/>
    <d v="1899-12-30T00:00:00"/>
    <d v="1899-12-30T00:00:00"/>
    <x v="1"/>
    <m/>
    <m/>
    <m/>
    <d v="2025-01-01T00:00:00"/>
    <d v="2026-12-31T00:00:00"/>
    <n v="384"/>
    <x v="4"/>
    <m/>
    <m/>
    <m/>
    <m/>
    <s v="n.a."/>
    <m/>
    <m/>
    <n v="0"/>
    <n v="3"/>
    <m/>
    <d v="2026-09-30T00:00:00"/>
    <m/>
    <m/>
    <m/>
    <m/>
    <m/>
    <m/>
    <m/>
    <m/>
    <m/>
    <m/>
    <m/>
    <m/>
    <m/>
    <m/>
    <m/>
    <m/>
    <m/>
    <m/>
    <m/>
    <d v="2026-07-31T00:00:00"/>
    <m/>
    <n v="150000"/>
    <m/>
    <m/>
    <s v="Euro"/>
    <n v="31.3"/>
    <m/>
    <m/>
    <m/>
    <m/>
    <n v="19.71"/>
    <m/>
    <m/>
    <m/>
    <m/>
    <m/>
    <m/>
    <m/>
    <m/>
    <m/>
    <m/>
    <m/>
    <m/>
    <m/>
    <m/>
    <m/>
    <m/>
    <m/>
    <m/>
    <m/>
    <m/>
    <m/>
    <m/>
  </r>
  <r>
    <m/>
    <s v="V200047"/>
    <s v="2024-0042"/>
    <x v="1"/>
    <n v="2"/>
    <s v="Wagon"/>
    <n v="33"/>
    <s v="33 80 4505 513-8"/>
    <x v="1"/>
    <m/>
    <m/>
    <x v="0"/>
    <x v="1"/>
    <n v="1"/>
    <m/>
    <m/>
    <m/>
    <n v="1"/>
    <n v="0"/>
    <n v="1"/>
    <x v="1"/>
    <n v="0"/>
    <d v="1899-12-30T00:00:00"/>
    <d v="1899-12-30T00:00:00"/>
    <x v="1"/>
    <m/>
    <m/>
    <m/>
    <d v="2025-01-01T00:00:00"/>
    <d v="2026-12-31T00:00:00"/>
    <n v="384"/>
    <x v="4"/>
    <m/>
    <m/>
    <m/>
    <m/>
    <s v="n.a."/>
    <m/>
    <m/>
    <n v="0"/>
    <n v="3"/>
    <m/>
    <d v="2026-09-30T00:00:00"/>
    <m/>
    <m/>
    <m/>
    <m/>
    <m/>
    <m/>
    <m/>
    <m/>
    <m/>
    <m/>
    <m/>
    <m/>
    <m/>
    <m/>
    <m/>
    <m/>
    <m/>
    <m/>
    <m/>
    <d v="2026-07-31T00:00:00"/>
    <m/>
    <n v="150000"/>
    <m/>
    <m/>
    <s v="Euro"/>
    <n v="31.3"/>
    <m/>
    <m/>
    <m/>
    <m/>
    <n v="19.71"/>
    <m/>
    <m/>
    <m/>
    <m/>
    <m/>
    <m/>
    <m/>
    <m/>
    <m/>
    <m/>
    <m/>
    <m/>
    <m/>
    <m/>
    <m/>
    <m/>
    <m/>
    <m/>
    <m/>
    <m/>
    <m/>
    <m/>
  </r>
  <r>
    <m/>
    <s v="V200047"/>
    <s v="2024-0042"/>
    <x v="1"/>
    <n v="2"/>
    <s v="Wagon"/>
    <n v="34"/>
    <s v="33 80 4505 514-6"/>
    <x v="1"/>
    <m/>
    <m/>
    <x v="0"/>
    <x v="1"/>
    <n v="1"/>
    <m/>
    <m/>
    <m/>
    <n v="1"/>
    <n v="0"/>
    <n v="1"/>
    <x v="1"/>
    <n v="0"/>
    <d v="1899-12-30T00:00:00"/>
    <d v="1899-12-30T00:00:00"/>
    <x v="1"/>
    <m/>
    <m/>
    <m/>
    <d v="2025-01-01T00:00:00"/>
    <d v="2026-12-31T00:00:00"/>
    <n v="384"/>
    <x v="4"/>
    <m/>
    <m/>
    <m/>
    <m/>
    <s v="n.a."/>
    <m/>
    <m/>
    <n v="0"/>
    <n v="3"/>
    <m/>
    <d v="2026-09-30T00:00:00"/>
    <m/>
    <m/>
    <m/>
    <m/>
    <m/>
    <m/>
    <m/>
    <m/>
    <m/>
    <m/>
    <m/>
    <m/>
    <m/>
    <m/>
    <m/>
    <m/>
    <m/>
    <m/>
    <m/>
    <d v="2026-07-31T00:00:00"/>
    <m/>
    <n v="150000"/>
    <m/>
    <m/>
    <s v="Euro"/>
    <n v="31.3"/>
    <m/>
    <m/>
    <m/>
    <m/>
    <n v="19.71"/>
    <m/>
    <m/>
    <m/>
    <m/>
    <m/>
    <m/>
    <m/>
    <m/>
    <m/>
    <m/>
    <m/>
    <m/>
    <m/>
    <m/>
    <m/>
    <m/>
    <m/>
    <m/>
    <m/>
    <m/>
    <m/>
    <m/>
  </r>
  <r>
    <m/>
    <s v="V200047"/>
    <s v="2024-0042"/>
    <x v="1"/>
    <n v="2"/>
    <s v="Wagon"/>
    <n v="35"/>
    <s v="33 80 4505 515-3"/>
    <x v="1"/>
    <m/>
    <m/>
    <x v="0"/>
    <x v="1"/>
    <n v="1"/>
    <m/>
    <m/>
    <m/>
    <n v="1"/>
    <n v="0"/>
    <n v="1"/>
    <x v="1"/>
    <n v="0"/>
    <d v="1899-12-30T00:00:00"/>
    <d v="1899-12-30T00:00:00"/>
    <x v="1"/>
    <m/>
    <m/>
    <m/>
    <d v="2025-01-01T00:00:00"/>
    <d v="2026-12-31T00:00:00"/>
    <n v="384"/>
    <x v="4"/>
    <m/>
    <m/>
    <m/>
    <m/>
    <s v="n.a."/>
    <m/>
    <m/>
    <n v="0"/>
    <n v="3"/>
    <m/>
    <d v="2026-09-30T00:00:00"/>
    <m/>
    <m/>
    <m/>
    <m/>
    <m/>
    <m/>
    <m/>
    <m/>
    <m/>
    <m/>
    <m/>
    <m/>
    <m/>
    <m/>
    <m/>
    <m/>
    <m/>
    <m/>
    <m/>
    <d v="2026-07-31T00:00:00"/>
    <m/>
    <n v="150000"/>
    <m/>
    <m/>
    <s v="Euro"/>
    <n v="31.3"/>
    <m/>
    <m/>
    <m/>
    <m/>
    <n v="19.71"/>
    <m/>
    <m/>
    <m/>
    <m/>
    <m/>
    <m/>
    <m/>
    <m/>
    <m/>
    <m/>
    <m/>
    <m/>
    <m/>
    <m/>
    <m/>
    <m/>
    <m/>
    <m/>
    <m/>
    <m/>
    <m/>
    <m/>
  </r>
  <r>
    <m/>
    <s v="V200047"/>
    <s v="2024-0042"/>
    <x v="1"/>
    <n v="2"/>
    <s v="Wagon"/>
    <n v="36"/>
    <s v="33 80 4505 516-1"/>
    <x v="1"/>
    <m/>
    <m/>
    <x v="0"/>
    <x v="1"/>
    <n v="1"/>
    <m/>
    <m/>
    <m/>
    <n v="1"/>
    <n v="0"/>
    <n v="1"/>
    <x v="1"/>
    <n v="0"/>
    <d v="1899-12-30T00:00:00"/>
    <d v="1899-12-30T00:00:00"/>
    <x v="1"/>
    <m/>
    <m/>
    <m/>
    <d v="2025-01-01T00:00:00"/>
    <d v="2026-12-31T00:00:00"/>
    <n v="384"/>
    <x v="4"/>
    <m/>
    <m/>
    <m/>
    <m/>
    <s v="n.a."/>
    <m/>
    <m/>
    <n v="0"/>
    <n v="3"/>
    <m/>
    <d v="2026-09-30T00:00:00"/>
    <m/>
    <m/>
    <m/>
    <m/>
    <m/>
    <m/>
    <m/>
    <m/>
    <m/>
    <m/>
    <m/>
    <m/>
    <m/>
    <m/>
    <m/>
    <m/>
    <m/>
    <m/>
    <m/>
    <d v="2026-07-31T00:00:00"/>
    <m/>
    <n v="150000"/>
    <m/>
    <m/>
    <s v="Euro"/>
    <n v="31.3"/>
    <m/>
    <m/>
    <m/>
    <m/>
    <n v="19.71"/>
    <m/>
    <m/>
    <m/>
    <m/>
    <m/>
    <m/>
    <m/>
    <m/>
    <m/>
    <m/>
    <m/>
    <m/>
    <m/>
    <m/>
    <m/>
    <m/>
    <m/>
    <m/>
    <m/>
    <m/>
    <m/>
    <m/>
  </r>
  <r>
    <m/>
    <s v="V200047"/>
    <s v="2024-0042"/>
    <x v="1"/>
    <n v="2"/>
    <s v="Wagon"/>
    <n v="37"/>
    <s v="33 80 4505 518-7"/>
    <x v="1"/>
    <m/>
    <m/>
    <x v="0"/>
    <x v="1"/>
    <n v="1"/>
    <m/>
    <m/>
    <m/>
    <n v="1"/>
    <n v="0"/>
    <n v="1"/>
    <x v="1"/>
    <n v="0"/>
    <d v="1899-12-30T00:00:00"/>
    <d v="1899-12-30T00:00:00"/>
    <x v="1"/>
    <m/>
    <m/>
    <m/>
    <d v="2025-01-01T00:00:00"/>
    <d v="2026-12-31T00:00:00"/>
    <n v="384"/>
    <x v="4"/>
    <m/>
    <m/>
    <m/>
    <m/>
    <s v="n.a."/>
    <m/>
    <m/>
    <n v="0"/>
    <n v="3"/>
    <m/>
    <d v="2026-09-30T00:00:00"/>
    <m/>
    <m/>
    <m/>
    <m/>
    <m/>
    <m/>
    <m/>
    <m/>
    <m/>
    <m/>
    <m/>
    <m/>
    <m/>
    <m/>
    <m/>
    <m/>
    <m/>
    <m/>
    <m/>
    <d v="2026-07-31T00:00:00"/>
    <m/>
    <n v="150000"/>
    <m/>
    <m/>
    <s v="Euro"/>
    <n v="31.3"/>
    <m/>
    <m/>
    <m/>
    <m/>
    <n v="19.71"/>
    <m/>
    <m/>
    <m/>
    <m/>
    <m/>
    <m/>
    <m/>
    <m/>
    <m/>
    <m/>
    <m/>
    <m/>
    <m/>
    <m/>
    <m/>
    <m/>
    <m/>
    <m/>
    <m/>
    <m/>
    <m/>
    <m/>
  </r>
  <r>
    <m/>
    <s v="V200047"/>
    <s v="2024-0042"/>
    <x v="1"/>
    <n v="2"/>
    <s v="Wagon"/>
    <n v="38"/>
    <s v="33 80 4505 519-5"/>
    <x v="1"/>
    <m/>
    <m/>
    <x v="0"/>
    <x v="1"/>
    <n v="1"/>
    <m/>
    <m/>
    <m/>
    <n v="1"/>
    <n v="0"/>
    <n v="1"/>
    <x v="1"/>
    <n v="0"/>
    <d v="1899-12-30T00:00:00"/>
    <d v="1899-12-30T00:00:00"/>
    <x v="1"/>
    <m/>
    <m/>
    <m/>
    <d v="2025-01-01T00:00:00"/>
    <d v="2026-12-31T00:00:00"/>
    <n v="384"/>
    <x v="4"/>
    <m/>
    <m/>
    <m/>
    <m/>
    <s v="n.a."/>
    <m/>
    <m/>
    <n v="0"/>
    <n v="3"/>
    <m/>
    <d v="2026-09-30T00:00:00"/>
    <m/>
    <m/>
    <m/>
    <m/>
    <m/>
    <m/>
    <m/>
    <m/>
    <m/>
    <m/>
    <m/>
    <m/>
    <m/>
    <m/>
    <m/>
    <m/>
    <m/>
    <m/>
    <m/>
    <d v="2026-07-31T00:00:00"/>
    <m/>
    <n v="150000"/>
    <m/>
    <m/>
    <s v="Euro"/>
    <n v="31.3"/>
    <m/>
    <m/>
    <m/>
    <m/>
    <n v="19.71"/>
    <m/>
    <m/>
    <m/>
    <m/>
    <m/>
    <m/>
    <m/>
    <m/>
    <m/>
    <m/>
    <m/>
    <m/>
    <m/>
    <m/>
    <m/>
    <m/>
    <m/>
    <m/>
    <m/>
    <m/>
    <m/>
    <m/>
  </r>
  <r>
    <m/>
    <s v="V200047"/>
    <s v="2024-0042"/>
    <x v="1"/>
    <n v="2"/>
    <s v="Wagon"/>
    <n v="39"/>
    <s v="33 80 4505 520-3"/>
    <x v="1"/>
    <m/>
    <m/>
    <x v="0"/>
    <x v="1"/>
    <n v="1"/>
    <m/>
    <m/>
    <m/>
    <n v="1"/>
    <n v="0"/>
    <n v="1"/>
    <x v="1"/>
    <n v="0"/>
    <d v="1899-12-30T00:00:00"/>
    <d v="1899-12-30T00:00:00"/>
    <x v="1"/>
    <m/>
    <m/>
    <m/>
    <d v="2025-01-01T00:00:00"/>
    <d v="2026-12-31T00:00:00"/>
    <n v="384"/>
    <x v="4"/>
    <m/>
    <m/>
    <m/>
    <m/>
    <s v="n.a."/>
    <m/>
    <m/>
    <n v="0"/>
    <n v="3"/>
    <m/>
    <d v="2026-09-30T00:00:00"/>
    <m/>
    <m/>
    <m/>
    <m/>
    <m/>
    <m/>
    <m/>
    <m/>
    <m/>
    <m/>
    <m/>
    <m/>
    <m/>
    <m/>
    <m/>
    <m/>
    <m/>
    <m/>
    <m/>
    <d v="2026-07-31T00:00:00"/>
    <m/>
    <n v="150000"/>
    <m/>
    <m/>
    <s v="Euro"/>
    <n v="31.3"/>
    <m/>
    <m/>
    <m/>
    <m/>
    <n v="19.71"/>
    <m/>
    <m/>
    <m/>
    <m/>
    <m/>
    <m/>
    <m/>
    <m/>
    <m/>
    <m/>
    <m/>
    <m/>
    <m/>
    <m/>
    <m/>
    <m/>
    <m/>
    <m/>
    <m/>
    <m/>
    <m/>
    <m/>
  </r>
  <r>
    <m/>
    <s v="V200047"/>
    <s v="2024-0042"/>
    <x v="1"/>
    <n v="2"/>
    <s v="Wagon"/>
    <n v="40"/>
    <s v="33 80 4505 521-1"/>
    <x v="1"/>
    <m/>
    <m/>
    <x v="0"/>
    <x v="1"/>
    <n v="1"/>
    <m/>
    <m/>
    <m/>
    <n v="1"/>
    <n v="0"/>
    <n v="1"/>
    <x v="1"/>
    <n v="0"/>
    <d v="1899-12-30T00:00:00"/>
    <d v="1899-12-30T00:00:00"/>
    <x v="1"/>
    <m/>
    <m/>
    <m/>
    <d v="2025-01-01T00:00:00"/>
    <d v="2026-12-31T00:00:00"/>
    <n v="384"/>
    <x v="4"/>
    <m/>
    <m/>
    <m/>
    <m/>
    <s v="n.a."/>
    <m/>
    <m/>
    <n v="0"/>
    <n v="3"/>
    <m/>
    <d v="2026-09-30T00:00:00"/>
    <m/>
    <m/>
    <m/>
    <m/>
    <m/>
    <m/>
    <m/>
    <m/>
    <m/>
    <m/>
    <m/>
    <m/>
    <m/>
    <m/>
    <m/>
    <m/>
    <m/>
    <m/>
    <m/>
    <d v="2026-07-31T00:00:00"/>
    <m/>
    <n v="150000"/>
    <m/>
    <m/>
    <s v="Euro"/>
    <n v="31.3"/>
    <m/>
    <m/>
    <m/>
    <m/>
    <n v="19.71"/>
    <m/>
    <m/>
    <m/>
    <m/>
    <m/>
    <m/>
    <m/>
    <m/>
    <m/>
    <m/>
    <m/>
    <m/>
    <m/>
    <m/>
    <m/>
    <m/>
    <m/>
    <m/>
    <m/>
    <m/>
    <m/>
    <m/>
  </r>
  <r>
    <m/>
    <s v="V200047"/>
    <s v="2024-0042"/>
    <x v="1"/>
    <n v="2"/>
    <s v="Wagon"/>
    <n v="41"/>
    <s v="33 80 4505 522-9"/>
    <x v="1"/>
    <m/>
    <m/>
    <x v="0"/>
    <x v="1"/>
    <n v="1"/>
    <m/>
    <m/>
    <m/>
    <n v="1"/>
    <n v="0"/>
    <n v="1"/>
    <x v="1"/>
    <n v="0"/>
    <d v="1899-12-30T00:00:00"/>
    <d v="1899-12-30T00:00:00"/>
    <x v="1"/>
    <m/>
    <m/>
    <m/>
    <d v="2025-01-01T00:00:00"/>
    <d v="2026-12-31T00:00:00"/>
    <n v="384"/>
    <x v="4"/>
    <m/>
    <m/>
    <m/>
    <m/>
    <s v="n.a."/>
    <m/>
    <m/>
    <n v="0"/>
    <n v="3"/>
    <m/>
    <d v="2026-09-30T00:00:00"/>
    <m/>
    <m/>
    <m/>
    <m/>
    <m/>
    <m/>
    <m/>
    <m/>
    <m/>
    <m/>
    <m/>
    <m/>
    <m/>
    <m/>
    <m/>
    <m/>
    <m/>
    <m/>
    <m/>
    <d v="2026-07-31T00:00:00"/>
    <m/>
    <n v="150000"/>
    <m/>
    <m/>
    <s v="Euro"/>
    <n v="31.3"/>
    <m/>
    <m/>
    <m/>
    <m/>
    <n v="19.71"/>
    <m/>
    <m/>
    <m/>
    <m/>
    <m/>
    <m/>
    <m/>
    <m/>
    <m/>
    <m/>
    <m/>
    <m/>
    <m/>
    <m/>
    <m/>
    <m/>
    <m/>
    <m/>
    <m/>
    <m/>
    <m/>
    <m/>
  </r>
  <r>
    <m/>
    <s v="V200047"/>
    <s v="2024-0042"/>
    <x v="1"/>
    <n v="2"/>
    <s v="Wagon"/>
    <n v="42"/>
    <s v="33 80 4505 523-7"/>
    <x v="1"/>
    <m/>
    <m/>
    <x v="0"/>
    <x v="1"/>
    <n v="1"/>
    <m/>
    <m/>
    <m/>
    <n v="1"/>
    <n v="0"/>
    <n v="1"/>
    <x v="1"/>
    <n v="0"/>
    <d v="1899-12-30T00:00:00"/>
    <d v="1899-12-30T00:00:00"/>
    <x v="1"/>
    <m/>
    <m/>
    <m/>
    <d v="2025-01-01T00:00:00"/>
    <d v="2026-12-31T00:00:00"/>
    <n v="384"/>
    <x v="4"/>
    <m/>
    <m/>
    <m/>
    <m/>
    <s v="n.a."/>
    <m/>
    <m/>
    <n v="0"/>
    <n v="3"/>
    <m/>
    <d v="2026-09-30T00:00:00"/>
    <m/>
    <m/>
    <m/>
    <m/>
    <m/>
    <m/>
    <m/>
    <m/>
    <m/>
    <m/>
    <m/>
    <m/>
    <m/>
    <m/>
    <m/>
    <m/>
    <m/>
    <m/>
    <m/>
    <d v="2026-07-31T00:00:00"/>
    <m/>
    <n v="150000"/>
    <m/>
    <m/>
    <s v="Euro"/>
    <n v="31.3"/>
    <m/>
    <m/>
    <m/>
    <m/>
    <n v="19.71"/>
    <m/>
    <m/>
    <m/>
    <m/>
    <m/>
    <m/>
    <m/>
    <m/>
    <m/>
    <m/>
    <m/>
    <m/>
    <m/>
    <m/>
    <m/>
    <m/>
    <m/>
    <m/>
    <m/>
    <m/>
    <m/>
    <m/>
  </r>
  <r>
    <m/>
    <s v="V200047"/>
    <s v="2024-0042"/>
    <x v="1"/>
    <n v="2"/>
    <s v="Wagon"/>
    <n v="43"/>
    <s v="33 80 4505 524-5"/>
    <x v="1"/>
    <m/>
    <m/>
    <x v="0"/>
    <x v="1"/>
    <n v="1"/>
    <m/>
    <m/>
    <m/>
    <n v="1"/>
    <n v="0"/>
    <n v="1"/>
    <x v="1"/>
    <n v="0"/>
    <d v="1899-12-30T00:00:00"/>
    <d v="1899-12-30T00:00:00"/>
    <x v="1"/>
    <m/>
    <m/>
    <m/>
    <d v="2025-01-01T00:00:00"/>
    <d v="2026-12-31T00:00:00"/>
    <n v="384"/>
    <x v="4"/>
    <m/>
    <m/>
    <m/>
    <m/>
    <s v="n.a."/>
    <m/>
    <m/>
    <n v="0"/>
    <n v="3"/>
    <m/>
    <d v="2026-09-30T00:00:00"/>
    <m/>
    <m/>
    <m/>
    <m/>
    <m/>
    <m/>
    <m/>
    <m/>
    <m/>
    <m/>
    <m/>
    <m/>
    <m/>
    <m/>
    <m/>
    <m/>
    <m/>
    <m/>
    <m/>
    <d v="2026-07-31T00:00:00"/>
    <m/>
    <n v="150000"/>
    <m/>
    <m/>
    <s v="Euro"/>
    <n v="31.3"/>
    <m/>
    <m/>
    <m/>
    <m/>
    <n v="19.71"/>
    <m/>
    <m/>
    <m/>
    <m/>
    <m/>
    <m/>
    <m/>
    <m/>
    <m/>
    <m/>
    <m/>
    <m/>
    <m/>
    <m/>
    <m/>
    <m/>
    <m/>
    <m/>
    <m/>
    <m/>
    <m/>
    <m/>
  </r>
  <r>
    <m/>
    <s v="V200047"/>
    <s v="2024-0042"/>
    <x v="1"/>
    <n v="2"/>
    <s v="Wagon"/>
    <n v="44"/>
    <s v="33 80 4505 525-2"/>
    <x v="1"/>
    <m/>
    <m/>
    <x v="0"/>
    <x v="1"/>
    <n v="1"/>
    <m/>
    <m/>
    <m/>
    <n v="1"/>
    <n v="0"/>
    <n v="1"/>
    <x v="1"/>
    <n v="0"/>
    <d v="1899-12-30T00:00:00"/>
    <d v="1899-12-30T00:00:00"/>
    <x v="1"/>
    <m/>
    <m/>
    <m/>
    <d v="2025-01-01T00:00:00"/>
    <d v="2026-12-31T00:00:00"/>
    <n v="384"/>
    <x v="4"/>
    <m/>
    <m/>
    <m/>
    <m/>
    <s v="n.a."/>
    <m/>
    <m/>
    <n v="0"/>
    <n v="3"/>
    <m/>
    <d v="2026-09-30T00:00:00"/>
    <m/>
    <m/>
    <m/>
    <m/>
    <m/>
    <m/>
    <m/>
    <m/>
    <m/>
    <m/>
    <m/>
    <m/>
    <m/>
    <m/>
    <m/>
    <m/>
    <m/>
    <m/>
    <m/>
    <d v="2026-07-31T00:00:00"/>
    <m/>
    <n v="150000"/>
    <m/>
    <m/>
    <s v="Euro"/>
    <n v="31.3"/>
    <m/>
    <m/>
    <m/>
    <m/>
    <n v="19.71"/>
    <m/>
    <m/>
    <m/>
    <m/>
    <m/>
    <m/>
    <m/>
    <m/>
    <m/>
    <m/>
    <m/>
    <m/>
    <m/>
    <m/>
    <m/>
    <m/>
    <m/>
    <m/>
    <m/>
    <m/>
    <m/>
    <m/>
  </r>
  <r>
    <m/>
    <s v="V200047"/>
    <s v="2024-0042"/>
    <x v="1"/>
    <n v="2"/>
    <s v="Wagon"/>
    <n v="45"/>
    <s v="33 80 4505 526-0"/>
    <x v="1"/>
    <m/>
    <m/>
    <x v="0"/>
    <x v="1"/>
    <n v="1"/>
    <m/>
    <m/>
    <m/>
    <n v="1"/>
    <n v="0"/>
    <n v="1"/>
    <x v="1"/>
    <n v="0"/>
    <d v="1899-12-30T00:00:00"/>
    <d v="1899-12-30T00:00:00"/>
    <x v="1"/>
    <m/>
    <m/>
    <m/>
    <d v="2025-01-01T00:00:00"/>
    <d v="2026-12-31T00:00:00"/>
    <n v="384"/>
    <x v="4"/>
    <m/>
    <m/>
    <m/>
    <m/>
    <s v="n.a."/>
    <m/>
    <m/>
    <n v="0"/>
    <n v="3"/>
    <m/>
    <d v="2026-09-30T00:00:00"/>
    <m/>
    <m/>
    <m/>
    <m/>
    <m/>
    <m/>
    <m/>
    <m/>
    <m/>
    <m/>
    <m/>
    <m/>
    <m/>
    <m/>
    <m/>
    <m/>
    <m/>
    <m/>
    <m/>
    <d v="2026-07-31T00:00:00"/>
    <m/>
    <n v="150000"/>
    <m/>
    <m/>
    <s v="Euro"/>
    <n v="31.3"/>
    <m/>
    <m/>
    <m/>
    <m/>
    <n v="19.71"/>
    <m/>
    <m/>
    <m/>
    <m/>
    <m/>
    <m/>
    <m/>
    <m/>
    <m/>
    <m/>
    <m/>
    <m/>
    <m/>
    <m/>
    <m/>
    <m/>
    <m/>
    <m/>
    <m/>
    <m/>
    <m/>
    <m/>
  </r>
  <r>
    <m/>
    <s v="V200047"/>
    <s v="2024-0042"/>
    <x v="1"/>
    <n v="2"/>
    <s v="Wagon"/>
    <n v="46"/>
    <s v="33 80 4505 527-8"/>
    <x v="1"/>
    <m/>
    <m/>
    <x v="0"/>
    <x v="1"/>
    <n v="1"/>
    <m/>
    <m/>
    <m/>
    <n v="1"/>
    <n v="0"/>
    <n v="1"/>
    <x v="1"/>
    <n v="0"/>
    <d v="1899-12-30T00:00:00"/>
    <d v="1899-12-30T00:00:00"/>
    <x v="1"/>
    <m/>
    <m/>
    <m/>
    <d v="2025-01-01T00:00:00"/>
    <d v="2026-12-31T00:00:00"/>
    <n v="384"/>
    <x v="4"/>
    <m/>
    <m/>
    <m/>
    <m/>
    <s v="n.a."/>
    <m/>
    <m/>
    <n v="0"/>
    <n v="3"/>
    <m/>
    <d v="2026-09-30T00:00:00"/>
    <m/>
    <m/>
    <m/>
    <m/>
    <m/>
    <m/>
    <m/>
    <m/>
    <m/>
    <m/>
    <m/>
    <m/>
    <m/>
    <m/>
    <m/>
    <m/>
    <m/>
    <m/>
    <m/>
    <d v="2026-07-31T00:00:00"/>
    <m/>
    <n v="150000"/>
    <m/>
    <m/>
    <s v="Euro"/>
    <n v="31.3"/>
    <m/>
    <m/>
    <m/>
    <m/>
    <n v="19.71"/>
    <m/>
    <m/>
    <m/>
    <m/>
    <m/>
    <m/>
    <m/>
    <m/>
    <m/>
    <m/>
    <m/>
    <m/>
    <m/>
    <m/>
    <m/>
    <m/>
    <m/>
    <m/>
    <m/>
    <m/>
    <m/>
    <m/>
  </r>
  <r>
    <m/>
    <s v="V200047"/>
    <s v="2024-0042"/>
    <x v="1"/>
    <n v="2"/>
    <s v="Wagon"/>
    <n v="47"/>
    <s v="33 80 4505 529-4"/>
    <x v="1"/>
    <m/>
    <m/>
    <x v="0"/>
    <x v="1"/>
    <n v="1"/>
    <m/>
    <m/>
    <m/>
    <n v="1"/>
    <n v="0"/>
    <n v="1"/>
    <x v="1"/>
    <n v="0"/>
    <d v="1899-12-30T00:00:00"/>
    <d v="1899-12-30T00:00:00"/>
    <x v="1"/>
    <m/>
    <m/>
    <m/>
    <d v="2025-01-01T00:00:00"/>
    <d v="2026-12-31T00:00:00"/>
    <n v="384"/>
    <x v="4"/>
    <m/>
    <m/>
    <m/>
    <m/>
    <s v="n.a."/>
    <m/>
    <m/>
    <n v="0"/>
    <n v="3"/>
    <m/>
    <d v="2026-09-30T00:00:00"/>
    <m/>
    <m/>
    <m/>
    <m/>
    <m/>
    <m/>
    <m/>
    <m/>
    <m/>
    <m/>
    <m/>
    <m/>
    <m/>
    <m/>
    <m/>
    <m/>
    <m/>
    <m/>
    <m/>
    <d v="2026-07-31T00:00:00"/>
    <m/>
    <n v="150000"/>
    <m/>
    <m/>
    <s v="Euro"/>
    <n v="31.3"/>
    <m/>
    <m/>
    <m/>
    <m/>
    <n v="19.71"/>
    <m/>
    <m/>
    <m/>
    <m/>
    <m/>
    <m/>
    <m/>
    <m/>
    <m/>
    <m/>
    <m/>
    <m/>
    <m/>
    <m/>
    <m/>
    <m/>
    <m/>
    <m/>
    <m/>
    <m/>
    <m/>
    <m/>
  </r>
  <r>
    <m/>
    <s v="V200047"/>
    <s v="2024-0042"/>
    <x v="1"/>
    <n v="2"/>
    <s v="Wagon"/>
    <n v="48"/>
    <s v="33 80 4505 530-2"/>
    <x v="1"/>
    <m/>
    <m/>
    <x v="0"/>
    <x v="1"/>
    <n v="1"/>
    <m/>
    <m/>
    <m/>
    <n v="1"/>
    <n v="0"/>
    <n v="1"/>
    <x v="1"/>
    <n v="0"/>
    <d v="1899-12-30T00:00:00"/>
    <d v="1899-12-30T00:00:00"/>
    <x v="1"/>
    <m/>
    <m/>
    <m/>
    <d v="2025-01-01T00:00:00"/>
    <d v="2026-12-31T00:00:00"/>
    <n v="384"/>
    <x v="4"/>
    <m/>
    <m/>
    <m/>
    <m/>
    <s v="n.a."/>
    <m/>
    <m/>
    <n v="0"/>
    <n v="3"/>
    <m/>
    <d v="2026-09-30T00:00:00"/>
    <m/>
    <m/>
    <m/>
    <m/>
    <m/>
    <m/>
    <m/>
    <m/>
    <m/>
    <m/>
    <m/>
    <m/>
    <m/>
    <m/>
    <m/>
    <m/>
    <m/>
    <m/>
    <m/>
    <d v="2026-07-31T00:00:00"/>
    <m/>
    <n v="150000"/>
    <m/>
    <m/>
    <s v="Euro"/>
    <n v="31.3"/>
    <m/>
    <m/>
    <m/>
    <m/>
    <n v="19.71"/>
    <m/>
    <m/>
    <m/>
    <m/>
    <m/>
    <m/>
    <m/>
    <m/>
    <m/>
    <m/>
    <m/>
    <m/>
    <m/>
    <m/>
    <m/>
    <m/>
    <m/>
    <m/>
    <m/>
    <m/>
    <m/>
    <m/>
  </r>
  <r>
    <m/>
    <s v="V200047"/>
    <s v="2024-0042"/>
    <x v="1"/>
    <n v="2"/>
    <s v="Wagon"/>
    <n v="49"/>
    <s v="33 80 4505 531-0"/>
    <x v="1"/>
    <m/>
    <m/>
    <x v="0"/>
    <x v="1"/>
    <n v="1"/>
    <m/>
    <m/>
    <m/>
    <n v="1"/>
    <n v="0"/>
    <n v="1"/>
    <x v="1"/>
    <n v="0"/>
    <d v="1899-12-30T00:00:00"/>
    <d v="1899-12-30T00:00:00"/>
    <x v="1"/>
    <m/>
    <m/>
    <m/>
    <d v="2025-01-01T00:00:00"/>
    <d v="2026-12-31T00:00:00"/>
    <n v="384"/>
    <x v="4"/>
    <m/>
    <m/>
    <m/>
    <m/>
    <s v="n.a."/>
    <m/>
    <m/>
    <n v="0"/>
    <n v="3"/>
    <m/>
    <d v="2026-09-30T00:00:00"/>
    <m/>
    <m/>
    <m/>
    <m/>
    <m/>
    <m/>
    <m/>
    <m/>
    <m/>
    <m/>
    <m/>
    <m/>
    <m/>
    <m/>
    <m/>
    <m/>
    <m/>
    <m/>
    <m/>
    <d v="2026-07-31T00:00:00"/>
    <m/>
    <n v="150000"/>
    <m/>
    <m/>
    <s v="Euro"/>
    <n v="31.3"/>
    <m/>
    <m/>
    <m/>
    <m/>
    <n v="19.71"/>
    <m/>
    <m/>
    <m/>
    <m/>
    <m/>
    <m/>
    <m/>
    <m/>
    <m/>
    <m/>
    <m/>
    <m/>
    <m/>
    <m/>
    <m/>
    <m/>
    <m/>
    <m/>
    <m/>
    <m/>
    <m/>
    <m/>
  </r>
  <r>
    <m/>
    <s v="V200047"/>
    <s v="2024-0042"/>
    <x v="1"/>
    <n v="2"/>
    <s v="Wagon"/>
    <n v="50"/>
    <s v="33 80 4505 532-8"/>
    <x v="1"/>
    <m/>
    <m/>
    <x v="0"/>
    <x v="1"/>
    <n v="1"/>
    <m/>
    <m/>
    <m/>
    <n v="1"/>
    <n v="0"/>
    <n v="1"/>
    <x v="1"/>
    <n v="0"/>
    <d v="1899-12-30T00:00:00"/>
    <d v="1899-12-30T00:00:00"/>
    <x v="1"/>
    <m/>
    <m/>
    <m/>
    <d v="2025-01-01T00:00:00"/>
    <d v="2026-12-31T00:00:00"/>
    <n v="384"/>
    <x v="4"/>
    <m/>
    <m/>
    <m/>
    <m/>
    <s v="n.a."/>
    <m/>
    <m/>
    <n v="0"/>
    <n v="3"/>
    <m/>
    <d v="2026-09-30T00:00:00"/>
    <m/>
    <m/>
    <m/>
    <m/>
    <m/>
    <m/>
    <m/>
    <m/>
    <m/>
    <m/>
    <m/>
    <m/>
    <m/>
    <m/>
    <m/>
    <m/>
    <m/>
    <m/>
    <m/>
    <d v="2026-07-31T00:00:00"/>
    <m/>
    <n v="150000"/>
    <m/>
    <m/>
    <s v="Euro"/>
    <n v="31.3"/>
    <m/>
    <m/>
    <m/>
    <m/>
    <n v="19.71"/>
    <m/>
    <m/>
    <m/>
    <m/>
    <m/>
    <m/>
    <m/>
    <m/>
    <m/>
    <m/>
    <m/>
    <m/>
    <m/>
    <m/>
    <m/>
    <m/>
    <m/>
    <m/>
    <m/>
    <m/>
    <m/>
    <m/>
  </r>
  <r>
    <m/>
    <s v="V200047"/>
    <s v="2024-0042"/>
    <x v="1"/>
    <n v="2"/>
    <s v="Wagon"/>
    <n v="51"/>
    <s v="33 80 4505 533-6"/>
    <x v="1"/>
    <m/>
    <m/>
    <x v="0"/>
    <x v="1"/>
    <n v="1"/>
    <m/>
    <m/>
    <m/>
    <n v="1"/>
    <n v="0"/>
    <n v="1"/>
    <x v="1"/>
    <n v="0"/>
    <d v="1899-12-30T00:00:00"/>
    <d v="1899-12-30T00:00:00"/>
    <x v="1"/>
    <m/>
    <m/>
    <m/>
    <d v="2025-01-01T00:00:00"/>
    <d v="2026-12-31T00:00:00"/>
    <n v="384"/>
    <x v="4"/>
    <m/>
    <m/>
    <m/>
    <m/>
    <s v="n.a."/>
    <m/>
    <m/>
    <n v="0"/>
    <n v="3"/>
    <m/>
    <d v="2026-09-30T00:00:00"/>
    <m/>
    <m/>
    <m/>
    <m/>
    <m/>
    <m/>
    <m/>
    <m/>
    <m/>
    <m/>
    <m/>
    <m/>
    <m/>
    <m/>
    <m/>
    <m/>
    <m/>
    <m/>
    <m/>
    <d v="2026-07-31T00:00:00"/>
    <m/>
    <n v="150000"/>
    <m/>
    <m/>
    <s v="Euro"/>
    <n v="31.3"/>
    <m/>
    <m/>
    <m/>
    <m/>
    <n v="19.71"/>
    <m/>
    <m/>
    <m/>
    <m/>
    <m/>
    <m/>
    <m/>
    <m/>
    <m/>
    <m/>
    <m/>
    <m/>
    <m/>
    <m/>
    <m/>
    <m/>
    <m/>
    <m/>
    <m/>
    <m/>
    <m/>
    <m/>
  </r>
  <r>
    <m/>
    <s v="V200047"/>
    <s v="2024-0042"/>
    <x v="1"/>
    <n v="2"/>
    <s v="Wagon"/>
    <n v="52"/>
    <s v="33 80 4505 534-4"/>
    <x v="1"/>
    <m/>
    <m/>
    <x v="0"/>
    <x v="1"/>
    <n v="1"/>
    <m/>
    <m/>
    <m/>
    <n v="1"/>
    <n v="0"/>
    <n v="1"/>
    <x v="1"/>
    <n v="0"/>
    <d v="1899-12-30T00:00:00"/>
    <d v="1899-12-30T00:00:00"/>
    <x v="1"/>
    <m/>
    <m/>
    <m/>
    <d v="2025-01-01T00:00:00"/>
    <d v="2026-12-31T00:00:00"/>
    <n v="384"/>
    <x v="4"/>
    <m/>
    <m/>
    <m/>
    <m/>
    <s v="n.a."/>
    <m/>
    <m/>
    <n v="0"/>
    <n v="3"/>
    <m/>
    <d v="2026-09-30T00:00:00"/>
    <m/>
    <m/>
    <m/>
    <m/>
    <m/>
    <m/>
    <m/>
    <m/>
    <m/>
    <m/>
    <m/>
    <m/>
    <m/>
    <m/>
    <m/>
    <m/>
    <m/>
    <m/>
    <m/>
    <d v="2026-07-31T00:00:00"/>
    <m/>
    <n v="150000"/>
    <m/>
    <m/>
    <s v="Euro"/>
    <n v="31.3"/>
    <m/>
    <m/>
    <m/>
    <m/>
    <n v="19.71"/>
    <m/>
    <m/>
    <m/>
    <m/>
    <m/>
    <m/>
    <m/>
    <m/>
    <m/>
    <m/>
    <m/>
    <m/>
    <m/>
    <m/>
    <m/>
    <m/>
    <m/>
    <m/>
    <m/>
    <m/>
    <m/>
    <m/>
  </r>
  <r>
    <m/>
    <s v="V200047"/>
    <s v="2024-0042"/>
    <x v="1"/>
    <n v="2"/>
    <s v="Wagon"/>
    <n v="53"/>
    <s v="33 80 4505 535-1"/>
    <x v="1"/>
    <m/>
    <m/>
    <x v="0"/>
    <x v="1"/>
    <n v="1"/>
    <m/>
    <m/>
    <m/>
    <n v="1"/>
    <n v="0"/>
    <n v="1"/>
    <x v="1"/>
    <n v="0"/>
    <d v="1899-12-30T00:00:00"/>
    <d v="1899-12-30T00:00:00"/>
    <x v="1"/>
    <m/>
    <m/>
    <m/>
    <d v="2025-01-01T00:00:00"/>
    <d v="2026-12-31T00:00:00"/>
    <n v="384"/>
    <x v="4"/>
    <m/>
    <m/>
    <m/>
    <m/>
    <s v="n.a."/>
    <m/>
    <m/>
    <n v="0"/>
    <n v="3"/>
    <m/>
    <d v="2026-09-30T00:00:00"/>
    <m/>
    <m/>
    <m/>
    <m/>
    <m/>
    <m/>
    <m/>
    <m/>
    <m/>
    <m/>
    <m/>
    <m/>
    <m/>
    <m/>
    <m/>
    <m/>
    <m/>
    <m/>
    <m/>
    <d v="2026-07-31T00:00:00"/>
    <m/>
    <n v="150000"/>
    <m/>
    <m/>
    <s v="Euro"/>
    <n v="31.3"/>
    <m/>
    <m/>
    <m/>
    <m/>
    <n v="19.71"/>
    <m/>
    <m/>
    <m/>
    <m/>
    <m/>
    <m/>
    <m/>
    <m/>
    <m/>
    <m/>
    <m/>
    <m/>
    <m/>
    <m/>
    <m/>
    <m/>
    <m/>
    <m/>
    <m/>
    <m/>
    <m/>
    <m/>
  </r>
  <r>
    <m/>
    <s v="V200047"/>
    <s v="2024-0042"/>
    <x v="1"/>
    <n v="2"/>
    <s v="Wagon"/>
    <n v="54"/>
    <s v="33 80 4505 536-9"/>
    <x v="1"/>
    <m/>
    <m/>
    <x v="0"/>
    <x v="1"/>
    <n v="1"/>
    <m/>
    <m/>
    <m/>
    <n v="1"/>
    <n v="0"/>
    <n v="1"/>
    <x v="1"/>
    <n v="0"/>
    <d v="1899-12-30T00:00:00"/>
    <d v="1899-12-30T00:00:00"/>
    <x v="1"/>
    <m/>
    <m/>
    <m/>
    <d v="2025-01-01T00:00:00"/>
    <d v="2026-12-31T00:00:00"/>
    <n v="384"/>
    <x v="4"/>
    <m/>
    <m/>
    <m/>
    <m/>
    <s v="n.a."/>
    <m/>
    <m/>
    <n v="0"/>
    <n v="3"/>
    <m/>
    <d v="2026-09-30T00:00:00"/>
    <m/>
    <m/>
    <m/>
    <m/>
    <m/>
    <m/>
    <m/>
    <m/>
    <m/>
    <m/>
    <m/>
    <m/>
    <m/>
    <m/>
    <m/>
    <m/>
    <m/>
    <m/>
    <m/>
    <d v="2026-07-31T00:00:00"/>
    <m/>
    <n v="150000"/>
    <m/>
    <m/>
    <s v="Euro"/>
    <n v="31.3"/>
    <m/>
    <m/>
    <m/>
    <m/>
    <n v="19.71"/>
    <m/>
    <m/>
    <m/>
    <m/>
    <m/>
    <m/>
    <m/>
    <m/>
    <m/>
    <m/>
    <m/>
    <m/>
    <m/>
    <m/>
    <m/>
    <m/>
    <m/>
    <m/>
    <m/>
    <m/>
    <m/>
    <m/>
  </r>
  <r>
    <m/>
    <s v="V200047"/>
    <s v="2024-0042"/>
    <x v="1"/>
    <n v="2"/>
    <s v="Wagon"/>
    <n v="55"/>
    <s v="33 80 4505 537-7"/>
    <x v="1"/>
    <m/>
    <m/>
    <x v="0"/>
    <x v="1"/>
    <n v="1"/>
    <m/>
    <m/>
    <m/>
    <n v="1"/>
    <n v="0"/>
    <n v="1"/>
    <x v="1"/>
    <n v="0"/>
    <d v="1899-12-30T00:00:00"/>
    <d v="1899-12-30T00:00:00"/>
    <x v="1"/>
    <m/>
    <m/>
    <m/>
    <d v="2025-01-01T00:00:00"/>
    <d v="2026-12-31T00:00:00"/>
    <n v="384"/>
    <x v="4"/>
    <m/>
    <m/>
    <m/>
    <m/>
    <s v="n.a."/>
    <m/>
    <m/>
    <n v="0"/>
    <n v="3"/>
    <m/>
    <d v="2026-09-30T00:00:00"/>
    <m/>
    <m/>
    <m/>
    <m/>
    <m/>
    <m/>
    <m/>
    <m/>
    <m/>
    <m/>
    <m/>
    <m/>
    <m/>
    <m/>
    <m/>
    <m/>
    <m/>
    <m/>
    <m/>
    <d v="2026-07-31T00:00:00"/>
    <m/>
    <n v="150000"/>
    <m/>
    <m/>
    <s v="Euro"/>
    <n v="31.3"/>
    <m/>
    <m/>
    <m/>
    <m/>
    <n v="19.71"/>
    <m/>
    <m/>
    <m/>
    <m/>
    <m/>
    <m/>
    <m/>
    <m/>
    <m/>
    <m/>
    <m/>
    <m/>
    <m/>
    <m/>
    <m/>
    <m/>
    <m/>
    <m/>
    <m/>
    <m/>
    <m/>
    <m/>
  </r>
  <r>
    <m/>
    <s v="V200047"/>
    <s v="2024-0042"/>
    <x v="1"/>
    <n v="2"/>
    <s v="Wagon"/>
    <n v="56"/>
    <s v="33 80 4505 538-5"/>
    <x v="1"/>
    <m/>
    <m/>
    <x v="0"/>
    <x v="1"/>
    <n v="1"/>
    <m/>
    <m/>
    <m/>
    <n v="1"/>
    <n v="0"/>
    <n v="1"/>
    <x v="1"/>
    <n v="0"/>
    <d v="1899-12-30T00:00:00"/>
    <d v="1899-12-30T00:00:00"/>
    <x v="1"/>
    <m/>
    <m/>
    <m/>
    <d v="2025-01-01T00:00:00"/>
    <d v="2026-12-31T00:00:00"/>
    <n v="384"/>
    <x v="4"/>
    <m/>
    <m/>
    <m/>
    <m/>
    <s v="n.a."/>
    <m/>
    <m/>
    <n v="0"/>
    <n v="3"/>
    <m/>
    <d v="2026-09-30T00:00:00"/>
    <m/>
    <m/>
    <m/>
    <m/>
    <m/>
    <m/>
    <m/>
    <m/>
    <m/>
    <m/>
    <m/>
    <m/>
    <m/>
    <m/>
    <m/>
    <m/>
    <m/>
    <m/>
    <m/>
    <d v="2026-07-31T00:00:00"/>
    <m/>
    <n v="150000"/>
    <m/>
    <m/>
    <s v="Euro"/>
    <n v="31.3"/>
    <m/>
    <m/>
    <m/>
    <m/>
    <n v="19.71"/>
    <m/>
    <m/>
    <m/>
    <m/>
    <m/>
    <m/>
    <m/>
    <m/>
    <m/>
    <m/>
    <m/>
    <m/>
    <m/>
    <m/>
    <m/>
    <m/>
    <m/>
    <m/>
    <m/>
    <m/>
    <m/>
    <m/>
  </r>
  <r>
    <m/>
    <s v="V200047"/>
    <s v="2024-0042"/>
    <x v="1"/>
    <n v="2"/>
    <s v="Wagon"/>
    <n v="57"/>
    <s v="33 80 4505 539-3"/>
    <x v="1"/>
    <m/>
    <m/>
    <x v="0"/>
    <x v="1"/>
    <n v="1"/>
    <m/>
    <m/>
    <m/>
    <n v="1"/>
    <n v="0"/>
    <n v="1"/>
    <x v="1"/>
    <n v="0"/>
    <d v="1899-12-30T00:00:00"/>
    <d v="1899-12-30T00:00:00"/>
    <x v="1"/>
    <m/>
    <m/>
    <m/>
    <d v="2025-01-01T00:00:00"/>
    <d v="2026-12-31T00:00:00"/>
    <n v="384"/>
    <x v="4"/>
    <m/>
    <m/>
    <m/>
    <m/>
    <s v="n.a."/>
    <m/>
    <m/>
    <n v="0"/>
    <n v="3"/>
    <m/>
    <d v="2026-09-30T00:00:00"/>
    <m/>
    <m/>
    <m/>
    <m/>
    <m/>
    <m/>
    <m/>
    <m/>
    <m/>
    <m/>
    <m/>
    <m/>
    <m/>
    <m/>
    <m/>
    <m/>
    <m/>
    <m/>
    <m/>
    <d v="2026-07-31T00:00:00"/>
    <m/>
    <n v="150000"/>
    <m/>
    <m/>
    <s v="Euro"/>
    <n v="31.3"/>
    <m/>
    <m/>
    <m/>
    <m/>
    <n v="19.71"/>
    <m/>
    <m/>
    <m/>
    <m/>
    <m/>
    <m/>
    <m/>
    <m/>
    <m/>
    <m/>
    <m/>
    <m/>
    <m/>
    <m/>
    <m/>
    <m/>
    <m/>
    <m/>
    <m/>
    <m/>
    <m/>
    <m/>
  </r>
  <r>
    <m/>
    <s v="V200047"/>
    <s v="2024-0042"/>
    <x v="1"/>
    <n v="2"/>
    <s v="Wagon"/>
    <n v="58"/>
    <s v="33 80 4505 541-9"/>
    <x v="1"/>
    <m/>
    <m/>
    <x v="0"/>
    <x v="1"/>
    <n v="1"/>
    <m/>
    <m/>
    <m/>
    <n v="1"/>
    <n v="0"/>
    <n v="1"/>
    <x v="1"/>
    <n v="0"/>
    <d v="1899-12-30T00:00:00"/>
    <d v="1899-12-30T00:00:00"/>
    <x v="1"/>
    <m/>
    <m/>
    <m/>
    <d v="2025-01-01T00:00:00"/>
    <d v="2026-12-31T00:00:00"/>
    <n v="384"/>
    <x v="4"/>
    <m/>
    <m/>
    <m/>
    <m/>
    <s v="n.a."/>
    <m/>
    <m/>
    <n v="0"/>
    <n v="3"/>
    <m/>
    <d v="2026-09-30T00:00:00"/>
    <m/>
    <m/>
    <m/>
    <m/>
    <m/>
    <m/>
    <m/>
    <m/>
    <m/>
    <m/>
    <m/>
    <m/>
    <m/>
    <m/>
    <m/>
    <m/>
    <m/>
    <m/>
    <m/>
    <d v="2026-07-31T00:00:00"/>
    <m/>
    <n v="150000"/>
    <m/>
    <m/>
    <s v="Euro"/>
    <n v="31.3"/>
    <m/>
    <m/>
    <m/>
    <m/>
    <n v="19.71"/>
    <m/>
    <m/>
    <m/>
    <m/>
    <m/>
    <m/>
    <m/>
    <m/>
    <m/>
    <m/>
    <m/>
    <m/>
    <m/>
    <m/>
    <m/>
    <m/>
    <m/>
    <m/>
    <m/>
    <m/>
    <m/>
    <m/>
  </r>
  <r>
    <m/>
    <s v="V200047"/>
    <s v="2024-0042"/>
    <x v="1"/>
    <n v="2"/>
    <s v="Wagon"/>
    <n v="59"/>
    <s v="33 80 4505 543-5"/>
    <x v="1"/>
    <m/>
    <m/>
    <x v="0"/>
    <x v="1"/>
    <n v="1"/>
    <m/>
    <m/>
    <m/>
    <n v="1"/>
    <n v="0"/>
    <n v="1"/>
    <x v="1"/>
    <n v="0"/>
    <d v="1899-12-30T00:00:00"/>
    <d v="1899-12-30T00:00:00"/>
    <x v="1"/>
    <m/>
    <m/>
    <m/>
    <d v="2025-01-01T00:00:00"/>
    <d v="2026-12-31T00:00:00"/>
    <n v="384"/>
    <x v="4"/>
    <m/>
    <m/>
    <m/>
    <m/>
    <s v="n.a."/>
    <m/>
    <m/>
    <n v="0"/>
    <n v="3"/>
    <m/>
    <d v="2026-09-30T00:00:00"/>
    <m/>
    <m/>
    <m/>
    <m/>
    <m/>
    <m/>
    <m/>
    <m/>
    <m/>
    <m/>
    <m/>
    <m/>
    <m/>
    <m/>
    <m/>
    <m/>
    <m/>
    <m/>
    <m/>
    <d v="2026-07-31T00:00:00"/>
    <m/>
    <n v="150000"/>
    <m/>
    <m/>
    <s v="Euro"/>
    <n v="31.3"/>
    <m/>
    <m/>
    <m/>
    <m/>
    <n v="19.71"/>
    <m/>
    <m/>
    <m/>
    <m/>
    <m/>
    <m/>
    <m/>
    <m/>
    <m/>
    <m/>
    <m/>
    <m/>
    <m/>
    <m/>
    <m/>
    <m/>
    <m/>
    <m/>
    <m/>
    <m/>
    <m/>
    <m/>
  </r>
  <r>
    <m/>
    <s v="V200047"/>
    <s v="2024-0042"/>
    <x v="1"/>
    <n v="2"/>
    <s v="Wagon"/>
    <n v="60"/>
    <s v="33 80 4505 544-3"/>
    <x v="1"/>
    <m/>
    <m/>
    <x v="0"/>
    <x v="1"/>
    <n v="1"/>
    <m/>
    <m/>
    <m/>
    <n v="1"/>
    <n v="0"/>
    <n v="1"/>
    <x v="1"/>
    <n v="0"/>
    <d v="1899-12-30T00:00:00"/>
    <d v="1899-12-30T00:00:00"/>
    <x v="1"/>
    <m/>
    <m/>
    <m/>
    <d v="2025-01-01T00:00:00"/>
    <d v="2026-12-31T00:00:00"/>
    <n v="384"/>
    <x v="4"/>
    <m/>
    <m/>
    <m/>
    <m/>
    <s v="n.a."/>
    <m/>
    <m/>
    <n v="0"/>
    <n v="3"/>
    <m/>
    <d v="2026-09-30T00:00:00"/>
    <m/>
    <m/>
    <m/>
    <m/>
    <m/>
    <m/>
    <m/>
    <m/>
    <m/>
    <m/>
    <m/>
    <m/>
    <m/>
    <m/>
    <m/>
    <m/>
    <m/>
    <m/>
    <m/>
    <d v="2026-07-31T00:00:00"/>
    <m/>
    <n v="150000"/>
    <m/>
    <m/>
    <s v="Euro"/>
    <n v="31.3"/>
    <m/>
    <m/>
    <m/>
    <m/>
    <n v="19.71"/>
    <m/>
    <m/>
    <m/>
    <m/>
    <m/>
    <m/>
    <m/>
    <m/>
    <m/>
    <m/>
    <m/>
    <m/>
    <m/>
    <m/>
    <m/>
    <m/>
    <m/>
    <m/>
    <m/>
    <m/>
    <m/>
    <m/>
  </r>
  <r>
    <m/>
    <s v="V200047"/>
    <s v="2024-0042"/>
    <x v="1"/>
    <n v="2"/>
    <s v="Wagon"/>
    <n v="61"/>
    <s v="33 80 4505 545-0"/>
    <x v="1"/>
    <m/>
    <m/>
    <x v="0"/>
    <x v="1"/>
    <n v="1"/>
    <m/>
    <m/>
    <m/>
    <n v="1"/>
    <n v="0"/>
    <n v="1"/>
    <x v="1"/>
    <n v="0"/>
    <d v="1899-12-30T00:00:00"/>
    <d v="1899-12-30T00:00:00"/>
    <x v="1"/>
    <m/>
    <m/>
    <m/>
    <d v="2025-01-01T00:00:00"/>
    <d v="2026-12-31T00:00:00"/>
    <n v="384"/>
    <x v="4"/>
    <m/>
    <m/>
    <m/>
    <m/>
    <s v="n.a."/>
    <m/>
    <m/>
    <n v="0"/>
    <n v="3"/>
    <m/>
    <d v="2026-09-30T00:00:00"/>
    <m/>
    <m/>
    <m/>
    <m/>
    <m/>
    <m/>
    <m/>
    <m/>
    <m/>
    <m/>
    <m/>
    <m/>
    <m/>
    <m/>
    <m/>
    <m/>
    <m/>
    <m/>
    <m/>
    <d v="2026-07-31T00:00:00"/>
    <m/>
    <n v="150000"/>
    <m/>
    <m/>
    <s v="Euro"/>
    <n v="31.3"/>
    <m/>
    <m/>
    <m/>
    <m/>
    <n v="19.71"/>
    <m/>
    <m/>
    <m/>
    <m/>
    <m/>
    <m/>
    <m/>
    <m/>
    <m/>
    <m/>
    <m/>
    <m/>
    <m/>
    <m/>
    <m/>
    <m/>
    <m/>
    <m/>
    <m/>
    <m/>
    <m/>
    <m/>
  </r>
  <r>
    <m/>
    <s v="V200047"/>
    <s v="2024-0042"/>
    <x v="1"/>
    <n v="3"/>
    <s v="Batch"/>
    <m/>
    <m/>
    <x v="1"/>
    <s v="POL"/>
    <s v="East EU"/>
    <x v="0"/>
    <x v="1"/>
    <n v="18"/>
    <m/>
    <m/>
    <n v="0"/>
    <n v="18"/>
    <n v="0"/>
    <n v="18"/>
    <x v="2"/>
    <m/>
    <m/>
    <m/>
    <x v="1"/>
    <m/>
    <m/>
    <m/>
    <d v="2025-01-15T00:00:00"/>
    <d v="2027-01-14T00:00:00"/>
    <m/>
    <x v="5"/>
    <m/>
    <m/>
    <m/>
    <m/>
    <s v="n.a."/>
    <m/>
    <m/>
    <n v="0"/>
    <n v="3"/>
    <m/>
    <m/>
    <n v="0"/>
    <m/>
    <m/>
    <m/>
    <m/>
    <m/>
    <m/>
    <m/>
    <m/>
    <s v="C"/>
    <n v="50"/>
    <n v="2"/>
    <s v="DEU"/>
    <s v="1 Mths Cash Deposit"/>
    <s v="Y"/>
    <s v="N"/>
    <n v="0"/>
    <n v="0"/>
    <n v="1"/>
    <m/>
    <m/>
    <n v="150000"/>
    <s v="N"/>
    <d v="2023-12-12T00:00:00"/>
    <s v="Euro"/>
    <n v="31.3"/>
    <n v="-11.8"/>
    <n v="0"/>
    <n v="0"/>
    <n v="0"/>
    <n v="19.5"/>
    <n v="0"/>
    <n v="0"/>
    <n v="0"/>
    <n v="0.06"/>
    <n v="9.199999999999999"/>
    <n v="-11.8"/>
    <n v="-2.600000000000001"/>
    <n v="0"/>
    <n v="0"/>
    <n v="0"/>
    <n v="22.1"/>
    <s v="0.00"/>
    <n v="22.1"/>
    <n v="1"/>
    <n v="0"/>
    <n v="22.1"/>
    <n v="22.1"/>
    <n v="2700000"/>
    <n v="0"/>
    <s v="N"/>
    <n v="0"/>
    <n v="127764"/>
  </r>
  <r>
    <m/>
    <s v="V200047"/>
    <s v="2024-0042"/>
    <x v="1"/>
    <n v="3"/>
    <s v="Wagon"/>
    <n v="62"/>
    <s v="33 80 4505 444-6"/>
    <x v="1"/>
    <m/>
    <m/>
    <x v="0"/>
    <x v="1"/>
    <n v="1"/>
    <m/>
    <m/>
    <m/>
    <n v="1"/>
    <n v="0"/>
    <n v="1"/>
    <x v="1"/>
    <n v="0"/>
    <d v="1899-12-30T00:00:00"/>
    <d v="1899-12-30T00:00:00"/>
    <x v="1"/>
    <m/>
    <m/>
    <m/>
    <d v="2025-01-15T00:00:00"/>
    <d v="2027-01-14T00:00:00"/>
    <n v="384"/>
    <x v="5"/>
    <m/>
    <m/>
    <m/>
    <m/>
    <s v="n.a."/>
    <m/>
    <m/>
    <n v="0"/>
    <n v="3"/>
    <m/>
    <d v="2026-10-14T00:00:00"/>
    <m/>
    <m/>
    <m/>
    <m/>
    <m/>
    <m/>
    <m/>
    <m/>
    <m/>
    <m/>
    <m/>
    <m/>
    <m/>
    <m/>
    <m/>
    <m/>
    <m/>
    <m/>
    <m/>
    <d v="2026-08-14T00:00:00"/>
    <m/>
    <n v="150000"/>
    <m/>
    <m/>
    <s v="Euro"/>
    <n v="31.3"/>
    <m/>
    <m/>
    <m/>
    <m/>
    <n v="19.71"/>
    <m/>
    <m/>
    <m/>
    <m/>
    <m/>
    <m/>
    <m/>
    <m/>
    <m/>
    <m/>
    <m/>
    <m/>
    <m/>
    <m/>
    <m/>
    <m/>
    <m/>
    <m/>
    <m/>
    <m/>
    <m/>
    <m/>
  </r>
  <r>
    <m/>
    <s v="V200047"/>
    <s v="2024-0042"/>
    <x v="1"/>
    <n v="3"/>
    <s v="Wagon"/>
    <n v="63"/>
    <s v="33 80 4505 445-3"/>
    <x v="1"/>
    <m/>
    <m/>
    <x v="0"/>
    <x v="1"/>
    <n v="1"/>
    <m/>
    <m/>
    <m/>
    <n v="1"/>
    <n v="0"/>
    <n v="1"/>
    <x v="1"/>
    <n v="0"/>
    <d v="1899-12-30T00:00:00"/>
    <d v="1899-12-30T00:00:00"/>
    <x v="1"/>
    <m/>
    <m/>
    <m/>
    <d v="2025-01-15T00:00:00"/>
    <d v="2027-01-14T00:00:00"/>
    <n v="384"/>
    <x v="5"/>
    <m/>
    <m/>
    <m/>
    <m/>
    <s v="n.a."/>
    <m/>
    <m/>
    <n v="0"/>
    <n v="3"/>
    <m/>
    <d v="2026-10-14T00:00:00"/>
    <m/>
    <m/>
    <m/>
    <m/>
    <m/>
    <m/>
    <m/>
    <m/>
    <m/>
    <m/>
    <m/>
    <m/>
    <m/>
    <m/>
    <m/>
    <m/>
    <m/>
    <m/>
    <m/>
    <d v="2026-08-14T00:00:00"/>
    <m/>
    <n v="150000"/>
    <m/>
    <m/>
    <s v="Euro"/>
    <n v="31.3"/>
    <m/>
    <m/>
    <m/>
    <m/>
    <n v="19.71"/>
    <m/>
    <m/>
    <m/>
    <m/>
    <m/>
    <m/>
    <m/>
    <m/>
    <m/>
    <m/>
    <m/>
    <m/>
    <m/>
    <m/>
    <m/>
    <m/>
    <m/>
    <m/>
    <m/>
    <m/>
    <m/>
    <m/>
  </r>
  <r>
    <m/>
    <s v="V200047"/>
    <s v="2024-0042"/>
    <x v="1"/>
    <n v="3"/>
    <s v="Wagon"/>
    <n v="64"/>
    <s v="33 80 4505 447-9"/>
    <x v="1"/>
    <m/>
    <m/>
    <x v="0"/>
    <x v="1"/>
    <n v="1"/>
    <m/>
    <m/>
    <m/>
    <n v="1"/>
    <n v="0"/>
    <n v="1"/>
    <x v="1"/>
    <n v="0"/>
    <d v="1899-12-30T00:00:00"/>
    <d v="1899-12-30T00:00:00"/>
    <x v="1"/>
    <m/>
    <m/>
    <m/>
    <d v="2025-01-15T00:00:00"/>
    <d v="2027-01-14T00:00:00"/>
    <n v="384"/>
    <x v="5"/>
    <m/>
    <m/>
    <m/>
    <m/>
    <s v="n.a."/>
    <m/>
    <m/>
    <n v="0"/>
    <n v="3"/>
    <m/>
    <d v="2026-10-14T00:00:00"/>
    <m/>
    <m/>
    <m/>
    <m/>
    <m/>
    <m/>
    <m/>
    <m/>
    <m/>
    <m/>
    <m/>
    <m/>
    <m/>
    <m/>
    <m/>
    <m/>
    <m/>
    <m/>
    <m/>
    <d v="2026-08-14T00:00:00"/>
    <m/>
    <n v="150000"/>
    <m/>
    <m/>
    <s v="Euro"/>
    <n v="31.3"/>
    <m/>
    <m/>
    <m/>
    <m/>
    <n v="19.71"/>
    <m/>
    <m/>
    <m/>
    <m/>
    <m/>
    <m/>
    <m/>
    <m/>
    <m/>
    <m/>
    <m/>
    <m/>
    <m/>
    <m/>
    <m/>
    <m/>
    <m/>
    <m/>
    <m/>
    <m/>
    <m/>
    <m/>
  </r>
  <r>
    <m/>
    <s v="V200047"/>
    <s v="2024-0042"/>
    <x v="1"/>
    <n v="3"/>
    <s v="Wagon"/>
    <n v="65"/>
    <e v="#N/A"/>
    <x v="1"/>
    <m/>
    <m/>
    <x v="0"/>
    <x v="1"/>
    <n v="1"/>
    <m/>
    <m/>
    <m/>
    <n v="1"/>
    <n v="0"/>
    <n v="1"/>
    <x v="1"/>
    <n v="0"/>
    <d v="1899-12-30T00:00:00"/>
    <d v="1899-12-30T00:00:00"/>
    <x v="1"/>
    <m/>
    <m/>
    <m/>
    <e v="#N/A"/>
    <e v="#N/A"/>
    <n v="384"/>
    <x v="1"/>
    <m/>
    <m/>
    <m/>
    <m/>
    <s v="n.a."/>
    <m/>
    <m/>
    <n v="0"/>
    <n v="3"/>
    <m/>
    <d v="2026-10-14T00:00:00"/>
    <m/>
    <m/>
    <m/>
    <m/>
    <m/>
    <m/>
    <m/>
    <m/>
    <m/>
    <m/>
    <m/>
    <m/>
    <m/>
    <m/>
    <m/>
    <m/>
    <m/>
    <m/>
    <m/>
    <e v="#N/A"/>
    <m/>
    <n v="150000"/>
    <m/>
    <m/>
    <s v="Euro"/>
    <n v="31.3"/>
    <m/>
    <m/>
    <m/>
    <m/>
    <e v="#N/A"/>
    <m/>
    <m/>
    <m/>
    <m/>
    <m/>
    <m/>
    <m/>
    <m/>
    <m/>
    <m/>
    <m/>
    <m/>
    <m/>
    <m/>
    <m/>
    <m/>
    <m/>
    <m/>
    <m/>
    <m/>
    <m/>
    <m/>
  </r>
  <r>
    <m/>
    <s v="V200047"/>
    <s v="2024-0042"/>
    <x v="1"/>
    <n v="3"/>
    <s v="Wagon"/>
    <n v="66"/>
    <e v="#N/A"/>
    <x v="1"/>
    <m/>
    <m/>
    <x v="0"/>
    <x v="1"/>
    <n v="1"/>
    <m/>
    <m/>
    <m/>
    <n v="1"/>
    <n v="0"/>
    <n v="1"/>
    <x v="1"/>
    <n v="0"/>
    <d v="1899-12-30T00:00:00"/>
    <d v="1899-12-30T00:00:00"/>
    <x v="1"/>
    <m/>
    <m/>
    <m/>
    <e v="#N/A"/>
    <e v="#N/A"/>
    <n v="384"/>
    <x v="1"/>
    <m/>
    <m/>
    <m/>
    <m/>
    <s v="n.a."/>
    <m/>
    <m/>
    <n v="0"/>
    <n v="3"/>
    <m/>
    <d v="2026-10-14T00:00:00"/>
    <m/>
    <m/>
    <m/>
    <m/>
    <m/>
    <m/>
    <m/>
    <m/>
    <m/>
    <m/>
    <m/>
    <m/>
    <m/>
    <m/>
    <m/>
    <m/>
    <m/>
    <m/>
    <m/>
    <e v="#N/A"/>
    <m/>
    <n v="150000"/>
    <m/>
    <m/>
    <s v="Euro"/>
    <n v="31.3"/>
    <m/>
    <m/>
    <m/>
    <m/>
    <e v="#N/A"/>
    <m/>
    <m/>
    <m/>
    <m/>
    <m/>
    <m/>
    <m/>
    <m/>
    <m/>
    <m/>
    <m/>
    <m/>
    <m/>
    <m/>
    <m/>
    <m/>
    <m/>
    <m/>
    <m/>
    <m/>
    <m/>
    <m/>
  </r>
  <r>
    <m/>
    <s v="V200047"/>
    <s v="2024-0042"/>
    <x v="1"/>
    <n v="3"/>
    <s v="Wagon"/>
    <n v="67"/>
    <e v="#N/A"/>
    <x v="1"/>
    <m/>
    <m/>
    <x v="0"/>
    <x v="1"/>
    <n v="1"/>
    <m/>
    <m/>
    <m/>
    <n v="1"/>
    <n v="0"/>
    <n v="1"/>
    <x v="1"/>
    <n v="0"/>
    <d v="1899-12-30T00:00:00"/>
    <d v="1899-12-30T00:00:00"/>
    <x v="1"/>
    <m/>
    <m/>
    <m/>
    <e v="#N/A"/>
    <e v="#N/A"/>
    <n v="384"/>
    <x v="1"/>
    <m/>
    <m/>
    <m/>
    <m/>
    <s v="n.a."/>
    <m/>
    <m/>
    <n v="0"/>
    <n v="3"/>
    <m/>
    <d v="2026-10-14T00:00:00"/>
    <m/>
    <m/>
    <m/>
    <m/>
    <m/>
    <m/>
    <m/>
    <m/>
    <m/>
    <m/>
    <m/>
    <m/>
    <m/>
    <m/>
    <m/>
    <m/>
    <m/>
    <m/>
    <m/>
    <e v="#N/A"/>
    <m/>
    <n v="150000"/>
    <m/>
    <m/>
    <s v="Euro"/>
    <n v="31.3"/>
    <m/>
    <m/>
    <m/>
    <m/>
    <e v="#N/A"/>
    <m/>
    <m/>
    <m/>
    <m/>
    <m/>
    <m/>
    <m/>
    <m/>
    <m/>
    <m/>
    <m/>
    <m/>
    <m/>
    <m/>
    <m/>
    <m/>
    <m/>
    <m/>
    <m/>
    <m/>
    <m/>
    <m/>
  </r>
  <r>
    <m/>
    <s v="V200047"/>
    <s v="2024-0042"/>
    <x v="1"/>
    <n v="3"/>
    <s v="Wagon"/>
    <n v="68"/>
    <s v="33 80 4505 453-7"/>
    <x v="1"/>
    <m/>
    <m/>
    <x v="0"/>
    <x v="1"/>
    <n v="1"/>
    <m/>
    <m/>
    <m/>
    <n v="1"/>
    <n v="0"/>
    <n v="1"/>
    <x v="1"/>
    <n v="0"/>
    <d v="1899-12-30T00:00:00"/>
    <d v="1899-12-30T00:00:00"/>
    <x v="1"/>
    <m/>
    <m/>
    <m/>
    <d v="2025-01-15T00:00:00"/>
    <d v="2027-01-14T00:00:00"/>
    <n v="384"/>
    <x v="5"/>
    <m/>
    <m/>
    <m/>
    <m/>
    <s v="n.a."/>
    <m/>
    <m/>
    <n v="0"/>
    <n v="3"/>
    <m/>
    <d v="2026-10-14T00:00:00"/>
    <m/>
    <m/>
    <m/>
    <m/>
    <m/>
    <m/>
    <m/>
    <m/>
    <m/>
    <m/>
    <m/>
    <m/>
    <m/>
    <m/>
    <m/>
    <m/>
    <m/>
    <m/>
    <m/>
    <d v="2026-08-14T00:00:00"/>
    <m/>
    <n v="150000"/>
    <m/>
    <m/>
    <s v="Euro"/>
    <n v="31.3"/>
    <m/>
    <m/>
    <m/>
    <m/>
    <n v="19.71"/>
    <m/>
    <m/>
    <m/>
    <m/>
    <m/>
    <m/>
    <m/>
    <m/>
    <m/>
    <m/>
    <m/>
    <m/>
    <m/>
    <m/>
    <m/>
    <m/>
    <m/>
    <m/>
    <m/>
    <m/>
    <m/>
    <m/>
  </r>
  <r>
    <m/>
    <s v="V200047"/>
    <s v="2024-0042"/>
    <x v="1"/>
    <n v="3"/>
    <s v="Wagon"/>
    <n v="69"/>
    <s v="33 80 4505 455-2"/>
    <x v="1"/>
    <m/>
    <m/>
    <x v="0"/>
    <x v="1"/>
    <n v="1"/>
    <m/>
    <m/>
    <m/>
    <n v="1"/>
    <n v="0"/>
    <n v="1"/>
    <x v="1"/>
    <n v="0"/>
    <d v="1899-12-30T00:00:00"/>
    <d v="1899-12-30T00:00:00"/>
    <x v="1"/>
    <m/>
    <m/>
    <m/>
    <d v="2025-01-15T00:00:00"/>
    <d v="2027-01-14T00:00:00"/>
    <n v="384"/>
    <x v="5"/>
    <m/>
    <m/>
    <m/>
    <m/>
    <s v="n.a."/>
    <m/>
    <m/>
    <n v="0"/>
    <n v="3"/>
    <m/>
    <d v="2026-10-14T00:00:00"/>
    <m/>
    <m/>
    <m/>
    <m/>
    <m/>
    <m/>
    <m/>
    <m/>
    <m/>
    <m/>
    <m/>
    <m/>
    <m/>
    <m/>
    <m/>
    <m/>
    <m/>
    <m/>
    <m/>
    <d v="2026-08-14T00:00:00"/>
    <m/>
    <n v="150000"/>
    <m/>
    <m/>
    <s v="Euro"/>
    <n v="31.3"/>
    <m/>
    <m/>
    <m/>
    <m/>
    <n v="19.71"/>
    <m/>
    <m/>
    <m/>
    <m/>
    <m/>
    <m/>
    <m/>
    <m/>
    <m/>
    <m/>
    <m/>
    <m/>
    <m/>
    <m/>
    <m/>
    <m/>
    <m/>
    <m/>
    <m/>
    <m/>
    <m/>
    <m/>
  </r>
  <r>
    <m/>
    <s v="V200047"/>
    <s v="2024-0042"/>
    <x v="1"/>
    <n v="3"/>
    <s v="Wagon"/>
    <n v="70"/>
    <s v="33 80 4505 456-0"/>
    <x v="1"/>
    <m/>
    <m/>
    <x v="0"/>
    <x v="1"/>
    <n v="1"/>
    <m/>
    <m/>
    <m/>
    <n v="1"/>
    <n v="0"/>
    <n v="1"/>
    <x v="1"/>
    <n v="0"/>
    <d v="1899-12-30T00:00:00"/>
    <d v="1899-12-30T00:00:00"/>
    <x v="1"/>
    <m/>
    <m/>
    <m/>
    <d v="2025-01-15T00:00:00"/>
    <d v="2027-01-14T00:00:00"/>
    <n v="384"/>
    <x v="5"/>
    <m/>
    <m/>
    <m/>
    <m/>
    <s v="n.a."/>
    <m/>
    <m/>
    <n v="0"/>
    <n v="3"/>
    <m/>
    <d v="2026-10-14T00:00:00"/>
    <m/>
    <m/>
    <m/>
    <m/>
    <m/>
    <m/>
    <m/>
    <m/>
    <m/>
    <m/>
    <m/>
    <m/>
    <m/>
    <m/>
    <m/>
    <m/>
    <m/>
    <m/>
    <m/>
    <d v="2026-08-14T00:00:00"/>
    <m/>
    <n v="150000"/>
    <m/>
    <m/>
    <s v="Euro"/>
    <n v="31.3"/>
    <m/>
    <m/>
    <m/>
    <m/>
    <n v="19.71"/>
    <m/>
    <m/>
    <m/>
    <m/>
    <m/>
    <m/>
    <m/>
    <m/>
    <m/>
    <m/>
    <m/>
    <m/>
    <m/>
    <m/>
    <m/>
    <m/>
    <m/>
    <m/>
    <m/>
    <m/>
    <m/>
    <m/>
  </r>
  <r>
    <m/>
    <s v="V200047"/>
    <s v="2024-0042"/>
    <x v="1"/>
    <n v="3"/>
    <s v="Wagon"/>
    <n v="71"/>
    <e v="#N/A"/>
    <x v="1"/>
    <m/>
    <m/>
    <x v="0"/>
    <x v="1"/>
    <n v="1"/>
    <m/>
    <m/>
    <m/>
    <n v="1"/>
    <n v="0"/>
    <n v="1"/>
    <x v="1"/>
    <n v="0"/>
    <d v="1899-12-30T00:00:00"/>
    <d v="1899-12-30T00:00:00"/>
    <x v="1"/>
    <m/>
    <m/>
    <m/>
    <e v="#N/A"/>
    <e v="#N/A"/>
    <n v="384"/>
    <x v="1"/>
    <m/>
    <m/>
    <m/>
    <m/>
    <s v="n.a."/>
    <m/>
    <m/>
    <n v="0"/>
    <n v="3"/>
    <m/>
    <d v="2026-10-14T00:00:00"/>
    <m/>
    <m/>
    <m/>
    <m/>
    <m/>
    <m/>
    <m/>
    <m/>
    <m/>
    <m/>
    <m/>
    <m/>
    <m/>
    <m/>
    <m/>
    <m/>
    <m/>
    <m/>
    <m/>
    <e v="#N/A"/>
    <m/>
    <n v="150000"/>
    <m/>
    <m/>
    <s v="Euro"/>
    <n v="31.3"/>
    <m/>
    <m/>
    <m/>
    <m/>
    <e v="#N/A"/>
    <m/>
    <m/>
    <m/>
    <m/>
    <m/>
    <m/>
    <m/>
    <m/>
    <m/>
    <m/>
    <m/>
    <m/>
    <m/>
    <m/>
    <m/>
    <m/>
    <m/>
    <m/>
    <m/>
    <m/>
    <m/>
    <m/>
  </r>
  <r>
    <m/>
    <s v="V200047"/>
    <s v="2024-0042"/>
    <x v="1"/>
    <n v="3"/>
    <s v="Wagon"/>
    <n v="72"/>
    <s v="33 80 4505 462-8"/>
    <x v="1"/>
    <m/>
    <m/>
    <x v="0"/>
    <x v="1"/>
    <n v="1"/>
    <m/>
    <m/>
    <m/>
    <n v="1"/>
    <n v="0"/>
    <n v="1"/>
    <x v="1"/>
    <n v="0"/>
    <d v="1899-12-30T00:00:00"/>
    <d v="1899-12-30T00:00:00"/>
    <x v="1"/>
    <m/>
    <m/>
    <m/>
    <d v="2025-01-15T00:00:00"/>
    <d v="2027-01-14T00:00:00"/>
    <n v="384"/>
    <x v="5"/>
    <m/>
    <m/>
    <m/>
    <m/>
    <s v="n.a."/>
    <m/>
    <m/>
    <n v="0"/>
    <n v="3"/>
    <m/>
    <d v="2026-10-14T00:00:00"/>
    <m/>
    <m/>
    <m/>
    <m/>
    <m/>
    <m/>
    <m/>
    <m/>
    <m/>
    <m/>
    <m/>
    <m/>
    <m/>
    <m/>
    <m/>
    <m/>
    <m/>
    <m/>
    <m/>
    <d v="2026-08-14T00:00:00"/>
    <m/>
    <n v="150000"/>
    <m/>
    <m/>
    <s v="Euro"/>
    <n v="31.3"/>
    <m/>
    <m/>
    <m/>
    <m/>
    <n v="19.71"/>
    <m/>
    <m/>
    <m/>
    <m/>
    <m/>
    <m/>
    <m/>
    <m/>
    <m/>
    <m/>
    <m/>
    <m/>
    <m/>
    <m/>
    <m/>
    <m/>
    <m/>
    <m/>
    <m/>
    <m/>
    <m/>
    <m/>
  </r>
  <r>
    <m/>
    <s v="V200047"/>
    <s v="2024-0042"/>
    <x v="1"/>
    <n v="3"/>
    <s v="Wagon"/>
    <n v="73"/>
    <e v="#N/A"/>
    <x v="1"/>
    <m/>
    <m/>
    <x v="0"/>
    <x v="1"/>
    <n v="1"/>
    <m/>
    <m/>
    <m/>
    <n v="1"/>
    <n v="0"/>
    <n v="1"/>
    <x v="1"/>
    <n v="0"/>
    <d v="1899-12-30T00:00:00"/>
    <d v="1899-12-30T00:00:00"/>
    <x v="1"/>
    <m/>
    <m/>
    <m/>
    <e v="#N/A"/>
    <e v="#N/A"/>
    <n v="384"/>
    <x v="1"/>
    <m/>
    <m/>
    <m/>
    <m/>
    <s v="n.a."/>
    <m/>
    <m/>
    <n v="0"/>
    <n v="3"/>
    <m/>
    <d v="2026-10-14T00:00:00"/>
    <m/>
    <m/>
    <m/>
    <m/>
    <m/>
    <m/>
    <m/>
    <m/>
    <m/>
    <m/>
    <m/>
    <m/>
    <m/>
    <m/>
    <m/>
    <m/>
    <m/>
    <m/>
    <m/>
    <e v="#N/A"/>
    <m/>
    <n v="150000"/>
    <m/>
    <m/>
    <s v="Euro"/>
    <n v="31.3"/>
    <m/>
    <m/>
    <m/>
    <m/>
    <e v="#N/A"/>
    <m/>
    <m/>
    <m/>
    <m/>
    <m/>
    <m/>
    <m/>
    <m/>
    <m/>
    <m/>
    <m/>
    <m/>
    <m/>
    <m/>
    <m/>
    <m/>
    <m/>
    <m/>
    <m/>
    <m/>
    <m/>
    <m/>
  </r>
  <r>
    <m/>
    <s v="V200047"/>
    <s v="2024-0042"/>
    <x v="1"/>
    <n v="3"/>
    <s v="Wagon"/>
    <n v="74"/>
    <s v="33 80 4505 490-9"/>
    <x v="1"/>
    <m/>
    <m/>
    <x v="0"/>
    <x v="1"/>
    <n v="1"/>
    <m/>
    <m/>
    <m/>
    <n v="1"/>
    <n v="0"/>
    <n v="1"/>
    <x v="1"/>
    <n v="0"/>
    <d v="1899-12-30T00:00:00"/>
    <d v="1899-12-30T00:00:00"/>
    <x v="1"/>
    <m/>
    <m/>
    <m/>
    <d v="2025-01-15T00:00:00"/>
    <d v="2027-01-14T00:00:00"/>
    <n v="384"/>
    <x v="5"/>
    <m/>
    <m/>
    <m/>
    <m/>
    <s v="n.a."/>
    <m/>
    <m/>
    <n v="0"/>
    <n v="3"/>
    <m/>
    <d v="2026-10-14T00:00:00"/>
    <m/>
    <m/>
    <m/>
    <m/>
    <m/>
    <m/>
    <m/>
    <m/>
    <m/>
    <m/>
    <m/>
    <m/>
    <m/>
    <m/>
    <m/>
    <m/>
    <m/>
    <m/>
    <m/>
    <d v="2026-08-14T00:00:00"/>
    <m/>
    <n v="150000"/>
    <m/>
    <m/>
    <s v="Euro"/>
    <n v="31.3"/>
    <m/>
    <m/>
    <m/>
    <m/>
    <n v="19.71"/>
    <m/>
    <m/>
    <m/>
    <m/>
    <m/>
    <m/>
    <m/>
    <m/>
    <m/>
    <m/>
    <m/>
    <m/>
    <m/>
    <m/>
    <m/>
    <m/>
    <m/>
    <m/>
    <m/>
    <m/>
    <m/>
    <m/>
  </r>
  <r>
    <m/>
    <s v="V200047"/>
    <s v="2024-0042"/>
    <x v="1"/>
    <n v="3"/>
    <s v="Wagon"/>
    <n v="75"/>
    <e v="#N/A"/>
    <x v="1"/>
    <m/>
    <m/>
    <x v="0"/>
    <x v="1"/>
    <n v="1"/>
    <m/>
    <m/>
    <m/>
    <n v="1"/>
    <n v="0"/>
    <n v="1"/>
    <x v="1"/>
    <n v="0"/>
    <d v="1899-12-30T00:00:00"/>
    <d v="1899-12-30T00:00:00"/>
    <x v="1"/>
    <m/>
    <m/>
    <m/>
    <e v="#N/A"/>
    <e v="#N/A"/>
    <n v="384"/>
    <x v="1"/>
    <m/>
    <m/>
    <m/>
    <m/>
    <s v="n.a."/>
    <m/>
    <m/>
    <n v="0"/>
    <n v="3"/>
    <m/>
    <d v="2026-10-14T00:00:00"/>
    <m/>
    <m/>
    <m/>
    <m/>
    <m/>
    <m/>
    <m/>
    <m/>
    <m/>
    <m/>
    <m/>
    <m/>
    <m/>
    <m/>
    <m/>
    <m/>
    <m/>
    <m/>
    <m/>
    <e v="#N/A"/>
    <m/>
    <n v="150000"/>
    <m/>
    <m/>
    <s v="Euro"/>
    <n v="31.3"/>
    <m/>
    <m/>
    <m/>
    <m/>
    <e v="#N/A"/>
    <m/>
    <m/>
    <m/>
    <m/>
    <m/>
    <m/>
    <m/>
    <m/>
    <m/>
    <m/>
    <m/>
    <m/>
    <m/>
    <m/>
    <m/>
    <m/>
    <m/>
    <m/>
    <m/>
    <m/>
    <m/>
    <m/>
  </r>
  <r>
    <m/>
    <s v="V200047"/>
    <s v="2024-0042"/>
    <x v="1"/>
    <n v="3"/>
    <s v="Wagon"/>
    <n v="76"/>
    <s v="33 80 4505 496-6"/>
    <x v="1"/>
    <m/>
    <m/>
    <x v="0"/>
    <x v="1"/>
    <n v="1"/>
    <m/>
    <m/>
    <m/>
    <n v="1"/>
    <n v="0"/>
    <n v="1"/>
    <x v="1"/>
    <n v="0"/>
    <d v="1899-12-30T00:00:00"/>
    <d v="1899-12-30T00:00:00"/>
    <x v="1"/>
    <m/>
    <m/>
    <m/>
    <d v="2025-01-15T00:00:00"/>
    <d v="2027-01-14T00:00:00"/>
    <n v="384"/>
    <x v="5"/>
    <m/>
    <m/>
    <m/>
    <m/>
    <s v="n.a."/>
    <m/>
    <m/>
    <n v="0"/>
    <n v="3"/>
    <m/>
    <d v="2026-10-14T00:00:00"/>
    <m/>
    <m/>
    <m/>
    <m/>
    <m/>
    <m/>
    <m/>
    <m/>
    <m/>
    <m/>
    <m/>
    <m/>
    <m/>
    <m/>
    <m/>
    <m/>
    <m/>
    <m/>
    <m/>
    <d v="2026-08-14T00:00:00"/>
    <m/>
    <n v="150000"/>
    <m/>
    <m/>
    <s v="Euro"/>
    <n v="31.3"/>
    <m/>
    <m/>
    <m/>
    <m/>
    <n v="19.71"/>
    <m/>
    <m/>
    <m/>
    <m/>
    <m/>
    <m/>
    <m/>
    <m/>
    <m/>
    <m/>
    <m/>
    <m/>
    <m/>
    <m/>
    <m/>
    <m/>
    <m/>
    <m/>
    <m/>
    <m/>
    <m/>
    <m/>
  </r>
  <r>
    <m/>
    <s v="V200047"/>
    <s v="2024-0042"/>
    <x v="1"/>
    <n v="3"/>
    <s v="Wagon"/>
    <n v="77"/>
    <s v="33 80 4505 497-4"/>
    <x v="1"/>
    <m/>
    <m/>
    <x v="0"/>
    <x v="1"/>
    <n v="1"/>
    <m/>
    <m/>
    <m/>
    <n v="1"/>
    <n v="0"/>
    <n v="1"/>
    <x v="1"/>
    <n v="0"/>
    <d v="1899-12-30T00:00:00"/>
    <d v="1899-12-30T00:00:00"/>
    <x v="1"/>
    <m/>
    <m/>
    <m/>
    <d v="2025-01-15T00:00:00"/>
    <d v="2027-01-14T00:00:00"/>
    <n v="384"/>
    <x v="5"/>
    <m/>
    <m/>
    <m/>
    <m/>
    <s v="n.a."/>
    <m/>
    <m/>
    <n v="0"/>
    <n v="3"/>
    <m/>
    <d v="2026-10-14T00:00:00"/>
    <m/>
    <m/>
    <m/>
    <m/>
    <m/>
    <m/>
    <m/>
    <m/>
    <m/>
    <m/>
    <m/>
    <m/>
    <m/>
    <m/>
    <m/>
    <m/>
    <m/>
    <m/>
    <m/>
    <d v="2026-08-14T00:00:00"/>
    <m/>
    <n v="150000"/>
    <m/>
    <m/>
    <s v="Euro"/>
    <n v="31.3"/>
    <m/>
    <m/>
    <m/>
    <m/>
    <n v="19.71"/>
    <m/>
    <m/>
    <m/>
    <m/>
    <m/>
    <m/>
    <m/>
    <m/>
    <m/>
    <m/>
    <m/>
    <m/>
    <m/>
    <m/>
    <m/>
    <m/>
    <m/>
    <m/>
    <m/>
    <m/>
    <m/>
    <m/>
  </r>
  <r>
    <m/>
    <s v="V200047"/>
    <s v="2024-0042"/>
    <x v="1"/>
    <n v="3"/>
    <s v="Wagon"/>
    <n v="78"/>
    <s v="33 80 4505 503-9"/>
    <x v="1"/>
    <m/>
    <m/>
    <x v="0"/>
    <x v="1"/>
    <n v="1"/>
    <m/>
    <m/>
    <m/>
    <n v="1"/>
    <n v="0"/>
    <n v="1"/>
    <x v="1"/>
    <n v="0"/>
    <d v="1899-12-30T00:00:00"/>
    <d v="1899-12-30T00:00:00"/>
    <x v="1"/>
    <m/>
    <m/>
    <m/>
    <d v="2025-01-15T00:00:00"/>
    <d v="2027-01-14T00:00:00"/>
    <n v="384"/>
    <x v="5"/>
    <m/>
    <m/>
    <m/>
    <m/>
    <s v="n.a."/>
    <m/>
    <m/>
    <n v="0"/>
    <n v="3"/>
    <m/>
    <d v="2026-10-14T00:00:00"/>
    <m/>
    <m/>
    <m/>
    <m/>
    <m/>
    <m/>
    <m/>
    <m/>
    <m/>
    <m/>
    <m/>
    <m/>
    <m/>
    <m/>
    <m/>
    <m/>
    <m/>
    <m/>
    <m/>
    <d v="2026-08-14T00:00:00"/>
    <m/>
    <n v="150000"/>
    <m/>
    <m/>
    <s v="Euro"/>
    <n v="31.3"/>
    <m/>
    <m/>
    <m/>
    <m/>
    <n v="19.71"/>
    <m/>
    <m/>
    <m/>
    <m/>
    <m/>
    <m/>
    <m/>
    <m/>
    <m/>
    <m/>
    <m/>
    <m/>
    <m/>
    <m/>
    <m/>
    <m/>
    <m/>
    <m/>
    <m/>
    <m/>
    <m/>
    <m/>
  </r>
  <r>
    <m/>
    <s v="V200047"/>
    <s v="2024-0042"/>
    <x v="1"/>
    <n v="3"/>
    <s v="Wagon"/>
    <n v="79"/>
    <s v="33 80 4505 504-7"/>
    <x v="1"/>
    <m/>
    <m/>
    <x v="0"/>
    <x v="1"/>
    <n v="1"/>
    <m/>
    <m/>
    <m/>
    <n v="1"/>
    <n v="0"/>
    <n v="1"/>
    <x v="1"/>
    <n v="0"/>
    <d v="1899-12-30T00:00:00"/>
    <d v="1899-12-30T00:00:00"/>
    <x v="1"/>
    <m/>
    <m/>
    <m/>
    <d v="2025-01-15T00:00:00"/>
    <d v="2027-01-14T00:00:00"/>
    <n v="384"/>
    <x v="5"/>
    <m/>
    <m/>
    <m/>
    <m/>
    <s v="n.a."/>
    <m/>
    <m/>
    <n v="0"/>
    <n v="3"/>
    <m/>
    <d v="2026-10-14T00:00:00"/>
    <m/>
    <m/>
    <m/>
    <m/>
    <m/>
    <m/>
    <m/>
    <m/>
    <m/>
    <m/>
    <m/>
    <m/>
    <m/>
    <m/>
    <m/>
    <m/>
    <m/>
    <m/>
    <m/>
    <d v="2026-08-14T00:00:00"/>
    <m/>
    <n v="150000"/>
    <m/>
    <m/>
    <s v="Euro"/>
    <n v="31.3"/>
    <m/>
    <m/>
    <m/>
    <m/>
    <n v="19.71"/>
    <m/>
    <m/>
    <m/>
    <m/>
    <m/>
    <m/>
    <m/>
    <m/>
    <m/>
    <m/>
    <m/>
    <m/>
    <m/>
    <m/>
    <m/>
    <m/>
    <m/>
    <m/>
    <m/>
    <m/>
    <m/>
    <m/>
  </r>
  <r>
    <s v="OK 26.03.24/emo / LOA ok CMI 20.06.25"/>
    <s v="V300029"/>
    <s v="2023-0006"/>
    <x v="2"/>
    <m/>
    <s v="Header"/>
    <m/>
    <m/>
    <x v="2"/>
    <s v="FRA"/>
    <s v="West EU"/>
    <x v="1"/>
    <x v="0"/>
    <n v="1"/>
    <m/>
    <m/>
    <n v="0"/>
    <n v="1"/>
    <n v="0"/>
    <n v="1"/>
    <x v="3"/>
    <m/>
    <m/>
    <m/>
    <x v="3"/>
    <m/>
    <d v="2023-04-15T00:00:00"/>
    <d v="2029-04-14T00:00:00"/>
    <m/>
    <m/>
    <n v="2191"/>
    <x v="6"/>
    <m/>
    <m/>
    <m/>
    <m/>
    <s v="n.a."/>
    <m/>
    <m/>
    <n v="0"/>
    <n v="3"/>
    <m/>
    <m/>
    <m/>
    <m/>
    <m/>
    <m/>
    <m/>
    <m/>
    <m/>
    <m/>
    <n v="2191"/>
    <s v="C"/>
    <n v="41"/>
    <n v="1.4"/>
    <s v="CHE"/>
    <s v="Not required"/>
    <s v="N"/>
    <s v="N"/>
    <m/>
    <m/>
    <m/>
    <m/>
    <s v="Not Started"/>
    <n v="50000"/>
    <s v="N"/>
    <m/>
    <s v="Euro"/>
    <n v="25.55"/>
    <n v="-5.15"/>
    <n v="0"/>
    <m/>
    <n v="0"/>
    <n v="20.40000000000001"/>
    <n v="0"/>
    <n v="0"/>
    <m/>
    <m/>
    <n v="4.61"/>
    <n v="-2.72"/>
    <n v="1.89"/>
    <n v="2.43"/>
    <n v="-2.43"/>
    <n v="0"/>
    <n v="18.51"/>
    <s v="0.00"/>
    <n v="18.51"/>
    <n v="1"/>
    <n v="0"/>
    <n v="18.51000000000001"/>
    <n v="18.51"/>
    <n v="50000"/>
    <n v="0"/>
    <s v="N"/>
    <n v="0"/>
    <n v="7425.600000000002"/>
  </r>
  <r>
    <m/>
    <s v="V300029"/>
    <s v="2023-0006"/>
    <x v="2"/>
    <m/>
    <s v="Wagon"/>
    <n v="1"/>
    <s v="37 80 4565 502-4"/>
    <x v="2"/>
    <m/>
    <m/>
    <x v="1"/>
    <x v="0"/>
    <n v="1"/>
    <m/>
    <m/>
    <m/>
    <n v="1"/>
    <n v="0"/>
    <n v="1"/>
    <x v="1"/>
    <m/>
    <m/>
    <m/>
    <x v="3"/>
    <m/>
    <m/>
    <m/>
    <d v="2023-05-06T00:00:00"/>
    <d v="2029-04-14T00:00:00"/>
    <n v="2191"/>
    <x v="6"/>
    <m/>
    <m/>
    <m/>
    <m/>
    <s v="n.a."/>
    <m/>
    <m/>
    <n v="0"/>
    <n v="3"/>
    <m/>
    <d v="2029-01-14T00:00:00"/>
    <m/>
    <m/>
    <m/>
    <m/>
    <m/>
    <m/>
    <m/>
    <m/>
    <m/>
    <m/>
    <m/>
    <m/>
    <m/>
    <m/>
    <m/>
    <m/>
    <m/>
    <m/>
    <m/>
    <d v="2028-11-14T00:00:00"/>
    <m/>
    <n v="50000"/>
    <m/>
    <m/>
    <s v="Euro"/>
    <n v="25.55"/>
    <m/>
    <m/>
    <m/>
    <m/>
    <n v="20.4"/>
    <m/>
    <m/>
    <m/>
    <m/>
    <m/>
    <m/>
    <m/>
    <m/>
    <m/>
    <m/>
    <m/>
    <m/>
    <m/>
    <m/>
    <m/>
    <m/>
    <m/>
    <m/>
    <m/>
    <m/>
    <m/>
    <m/>
  </r>
  <r>
    <m/>
    <s v="V100026"/>
    <s v="2022-0010"/>
    <x v="3"/>
    <m/>
    <s v="Header"/>
    <m/>
    <m/>
    <x v="3"/>
    <s v="DEU"/>
    <s v="Middle EU - DEU"/>
    <x v="2"/>
    <x v="1"/>
    <n v="23"/>
    <m/>
    <m/>
    <n v="23"/>
    <n v="0"/>
    <n v="0"/>
    <n v="0"/>
    <x v="0"/>
    <m/>
    <m/>
    <m/>
    <x v="0"/>
    <s v="Vertragsänderung BLP"/>
    <d v="2022-07-01T00:00:00"/>
    <d v="2023-06-30T00:00:00"/>
    <m/>
    <m/>
    <n v="364"/>
    <x v="7"/>
    <d v="2024-03-28T00:00:00"/>
    <s v="Other"/>
    <s v="Tausch 40' gegen 60'"/>
    <n v="23"/>
    <s v="n.a."/>
    <m/>
    <m/>
    <n v="0"/>
    <n v="3"/>
    <m/>
    <m/>
    <m/>
    <m/>
    <m/>
    <m/>
    <m/>
    <m/>
    <m/>
    <m/>
    <n v="364"/>
    <s v="A"/>
    <n v="52"/>
    <n v="1.4"/>
    <s v="CHE"/>
    <s v="Parent Guarantee"/>
    <s v="Y"/>
    <s v="N"/>
    <n v="6"/>
    <s v="Abweichend von der AGB Art. 3.2.3 wird vereinbart, dass sich der Mietvertrag um jeweils 6 Monate verlangert, sollte er nicht 3 Monate vor Ablauf der Laufzeit zum Ende der Laufzeit vom Mieter gekundigt werden. Nach einer Vertragslaufzeit von insgesamt zwei Jahren, kommt Art. 3.2.3 der AGB wieder zur Anwendung. "/>
    <n v="1"/>
    <m/>
    <m/>
    <n v="70000"/>
    <m/>
    <m/>
    <s v="Euro"/>
    <n v="20"/>
    <n v="0"/>
    <n v="0"/>
    <m/>
    <n v="0"/>
    <n v="20"/>
    <n v="0"/>
    <n v="1190"/>
    <m/>
    <m/>
    <n v="0"/>
    <s v="0.00"/>
    <n v="0"/>
    <n v="0"/>
    <s v="0.00"/>
    <n v="0"/>
    <n v="20"/>
    <n v="0"/>
    <n v="20"/>
    <n v="1.024327784891165"/>
    <n v="0"/>
    <n v="20"/>
    <n v="20"/>
    <n v="1610000"/>
    <n v="0"/>
    <s v="N"/>
    <n v="0"/>
    <n v="167440"/>
  </r>
  <r>
    <m/>
    <s v="V100026"/>
    <s v="2022-0010"/>
    <x v="3"/>
    <m/>
    <s v="Wagon"/>
    <n v="1"/>
    <m/>
    <x v="3"/>
    <m/>
    <m/>
    <x v="2"/>
    <x v="1"/>
    <n v="1"/>
    <m/>
    <m/>
    <n v="1"/>
    <m/>
    <n v="0"/>
    <n v="0"/>
    <x v="1"/>
    <m/>
    <m/>
    <m/>
    <x v="0"/>
    <m/>
    <m/>
    <m/>
    <e v="#N/A"/>
    <e v="#N/A"/>
    <n v="364"/>
    <x v="1"/>
    <m/>
    <m/>
    <m/>
    <m/>
    <s v="n.a."/>
    <m/>
    <m/>
    <n v="0"/>
    <n v="3"/>
    <m/>
    <e v="#N/A"/>
    <m/>
    <m/>
    <m/>
    <m/>
    <m/>
    <m/>
    <m/>
    <m/>
    <m/>
    <m/>
    <m/>
    <m/>
    <m/>
    <m/>
    <m/>
    <m/>
    <m/>
    <m/>
    <m/>
    <m/>
    <m/>
    <n v="70000"/>
    <m/>
    <m/>
    <s v="Euro"/>
    <n v="20"/>
    <m/>
    <m/>
    <m/>
    <m/>
    <e v="#N/A"/>
    <n v="0"/>
    <m/>
    <m/>
    <m/>
    <m/>
    <m/>
    <m/>
    <m/>
    <m/>
    <m/>
    <m/>
    <m/>
    <m/>
    <m/>
    <m/>
    <m/>
    <m/>
    <m/>
    <m/>
    <m/>
    <m/>
    <m/>
  </r>
  <r>
    <m/>
    <s v="V100026"/>
    <s v="2022-0010"/>
    <x v="3"/>
    <m/>
    <s v="Wagon"/>
    <n v="2"/>
    <m/>
    <x v="3"/>
    <m/>
    <m/>
    <x v="2"/>
    <x v="1"/>
    <n v="1"/>
    <m/>
    <m/>
    <n v="1"/>
    <m/>
    <n v="0"/>
    <n v="0"/>
    <x v="1"/>
    <m/>
    <m/>
    <m/>
    <x v="0"/>
    <m/>
    <m/>
    <m/>
    <e v="#N/A"/>
    <e v="#N/A"/>
    <n v="364"/>
    <x v="1"/>
    <m/>
    <m/>
    <m/>
    <m/>
    <s v="n.a."/>
    <m/>
    <m/>
    <n v="0"/>
    <n v="3"/>
    <m/>
    <e v="#N/A"/>
    <m/>
    <m/>
    <m/>
    <m/>
    <m/>
    <m/>
    <m/>
    <m/>
    <m/>
    <m/>
    <m/>
    <m/>
    <m/>
    <m/>
    <m/>
    <m/>
    <m/>
    <m/>
    <m/>
    <m/>
    <m/>
    <n v="70000"/>
    <m/>
    <m/>
    <s v="Euro"/>
    <n v="20"/>
    <m/>
    <m/>
    <m/>
    <m/>
    <e v="#N/A"/>
    <n v="0"/>
    <m/>
    <m/>
    <m/>
    <m/>
    <m/>
    <m/>
    <m/>
    <m/>
    <m/>
    <m/>
    <m/>
    <m/>
    <m/>
    <m/>
    <m/>
    <m/>
    <m/>
    <m/>
    <m/>
    <m/>
    <m/>
  </r>
  <r>
    <m/>
    <s v="V100026"/>
    <s v="2022-0010"/>
    <x v="3"/>
    <m/>
    <s v="Wagon"/>
    <n v="3"/>
    <m/>
    <x v="3"/>
    <m/>
    <m/>
    <x v="2"/>
    <x v="1"/>
    <n v="1"/>
    <m/>
    <m/>
    <n v="1"/>
    <m/>
    <n v="0"/>
    <n v="0"/>
    <x v="1"/>
    <m/>
    <m/>
    <m/>
    <x v="0"/>
    <m/>
    <m/>
    <m/>
    <e v="#N/A"/>
    <e v="#N/A"/>
    <n v="364"/>
    <x v="1"/>
    <m/>
    <m/>
    <m/>
    <m/>
    <s v="n.a."/>
    <m/>
    <m/>
    <n v="0"/>
    <n v="3"/>
    <m/>
    <e v="#N/A"/>
    <m/>
    <m/>
    <m/>
    <m/>
    <m/>
    <m/>
    <m/>
    <m/>
    <m/>
    <m/>
    <m/>
    <m/>
    <m/>
    <m/>
    <m/>
    <m/>
    <m/>
    <m/>
    <m/>
    <m/>
    <m/>
    <n v="70000"/>
    <m/>
    <m/>
    <s v="Euro"/>
    <n v="20"/>
    <m/>
    <m/>
    <m/>
    <m/>
    <e v="#N/A"/>
    <n v="0"/>
    <m/>
    <m/>
    <m/>
    <m/>
    <m/>
    <m/>
    <m/>
    <m/>
    <m/>
    <m/>
    <m/>
    <m/>
    <m/>
    <m/>
    <m/>
    <m/>
    <m/>
    <m/>
    <m/>
    <m/>
    <m/>
  </r>
  <r>
    <m/>
    <s v="V100026"/>
    <s v="2022-0010"/>
    <x v="3"/>
    <m/>
    <s v="Wagon"/>
    <n v="4"/>
    <m/>
    <x v="3"/>
    <m/>
    <m/>
    <x v="2"/>
    <x v="1"/>
    <n v="1"/>
    <m/>
    <m/>
    <n v="1"/>
    <m/>
    <n v="0"/>
    <n v="0"/>
    <x v="1"/>
    <m/>
    <m/>
    <m/>
    <x v="0"/>
    <m/>
    <m/>
    <m/>
    <e v="#N/A"/>
    <e v="#N/A"/>
    <n v="364"/>
    <x v="1"/>
    <m/>
    <m/>
    <m/>
    <m/>
    <s v="n.a."/>
    <m/>
    <m/>
    <n v="0"/>
    <n v="3"/>
    <m/>
    <e v="#N/A"/>
    <m/>
    <m/>
    <m/>
    <m/>
    <m/>
    <m/>
    <m/>
    <m/>
    <m/>
    <m/>
    <m/>
    <m/>
    <m/>
    <m/>
    <m/>
    <m/>
    <m/>
    <m/>
    <m/>
    <m/>
    <m/>
    <n v="70000"/>
    <m/>
    <m/>
    <s v="Euro"/>
    <n v="20"/>
    <m/>
    <m/>
    <m/>
    <m/>
    <e v="#N/A"/>
    <n v="0"/>
    <m/>
    <m/>
    <m/>
    <m/>
    <m/>
    <m/>
    <m/>
    <m/>
    <m/>
    <m/>
    <m/>
    <m/>
    <m/>
    <m/>
    <m/>
    <m/>
    <m/>
    <m/>
    <m/>
    <m/>
    <m/>
  </r>
  <r>
    <m/>
    <s v="V100026"/>
    <s v="2022-0010"/>
    <x v="3"/>
    <m/>
    <s v="Wagon"/>
    <n v="5"/>
    <m/>
    <x v="3"/>
    <m/>
    <m/>
    <x v="2"/>
    <x v="1"/>
    <n v="1"/>
    <m/>
    <m/>
    <n v="1"/>
    <m/>
    <n v="0"/>
    <n v="0"/>
    <x v="1"/>
    <m/>
    <m/>
    <m/>
    <x v="0"/>
    <m/>
    <m/>
    <m/>
    <e v="#N/A"/>
    <e v="#N/A"/>
    <n v="364"/>
    <x v="1"/>
    <m/>
    <m/>
    <m/>
    <m/>
    <s v="n.a."/>
    <m/>
    <m/>
    <n v="0"/>
    <n v="3"/>
    <m/>
    <e v="#N/A"/>
    <m/>
    <m/>
    <m/>
    <m/>
    <m/>
    <m/>
    <m/>
    <m/>
    <m/>
    <m/>
    <m/>
    <m/>
    <m/>
    <m/>
    <m/>
    <m/>
    <m/>
    <m/>
    <m/>
    <m/>
    <m/>
    <n v="70000"/>
    <m/>
    <m/>
    <s v="Euro"/>
    <n v="20"/>
    <m/>
    <m/>
    <m/>
    <m/>
    <e v="#N/A"/>
    <n v="0"/>
    <m/>
    <m/>
    <m/>
    <m/>
    <m/>
    <m/>
    <m/>
    <m/>
    <m/>
    <m/>
    <m/>
    <m/>
    <m/>
    <m/>
    <m/>
    <m/>
    <m/>
    <m/>
    <m/>
    <m/>
    <m/>
  </r>
  <r>
    <m/>
    <s v="V100026"/>
    <s v="2022-0010"/>
    <x v="3"/>
    <m/>
    <s v="Wagon"/>
    <n v="6"/>
    <m/>
    <x v="3"/>
    <m/>
    <m/>
    <x v="2"/>
    <x v="1"/>
    <n v="1"/>
    <m/>
    <m/>
    <n v="1"/>
    <m/>
    <n v="0"/>
    <n v="0"/>
    <x v="1"/>
    <m/>
    <m/>
    <m/>
    <x v="0"/>
    <m/>
    <m/>
    <m/>
    <e v="#N/A"/>
    <e v="#N/A"/>
    <n v="364"/>
    <x v="1"/>
    <m/>
    <m/>
    <m/>
    <m/>
    <s v="n.a."/>
    <m/>
    <m/>
    <n v="0"/>
    <n v="3"/>
    <m/>
    <e v="#N/A"/>
    <m/>
    <m/>
    <m/>
    <m/>
    <m/>
    <m/>
    <m/>
    <m/>
    <m/>
    <m/>
    <m/>
    <m/>
    <m/>
    <m/>
    <m/>
    <m/>
    <m/>
    <m/>
    <m/>
    <m/>
    <m/>
    <n v="70000"/>
    <m/>
    <m/>
    <s v="Euro"/>
    <n v="20"/>
    <m/>
    <m/>
    <m/>
    <m/>
    <e v="#N/A"/>
    <n v="0"/>
    <m/>
    <m/>
    <m/>
    <m/>
    <m/>
    <m/>
    <m/>
    <m/>
    <m/>
    <m/>
    <m/>
    <m/>
    <m/>
    <m/>
    <m/>
    <m/>
    <m/>
    <m/>
    <m/>
    <m/>
    <m/>
  </r>
  <r>
    <m/>
    <s v="V100026"/>
    <s v="2022-0010"/>
    <x v="3"/>
    <m/>
    <s v="Wagon"/>
    <n v="7"/>
    <m/>
    <x v="3"/>
    <m/>
    <m/>
    <x v="2"/>
    <x v="1"/>
    <n v="1"/>
    <m/>
    <m/>
    <n v="1"/>
    <m/>
    <n v="0"/>
    <n v="0"/>
    <x v="1"/>
    <m/>
    <m/>
    <m/>
    <x v="0"/>
    <m/>
    <m/>
    <m/>
    <e v="#N/A"/>
    <e v="#N/A"/>
    <n v="364"/>
    <x v="1"/>
    <m/>
    <m/>
    <m/>
    <m/>
    <s v="n.a."/>
    <m/>
    <m/>
    <n v="0"/>
    <n v="3"/>
    <m/>
    <e v="#N/A"/>
    <m/>
    <m/>
    <m/>
    <m/>
    <m/>
    <m/>
    <m/>
    <m/>
    <m/>
    <m/>
    <m/>
    <m/>
    <m/>
    <m/>
    <m/>
    <m/>
    <m/>
    <m/>
    <m/>
    <m/>
    <m/>
    <n v="70000"/>
    <m/>
    <m/>
    <s v="Euro"/>
    <n v="20"/>
    <m/>
    <m/>
    <m/>
    <m/>
    <e v="#N/A"/>
    <n v="0"/>
    <m/>
    <m/>
    <m/>
    <m/>
    <m/>
    <m/>
    <m/>
    <m/>
    <m/>
    <m/>
    <m/>
    <m/>
    <m/>
    <m/>
    <m/>
    <m/>
    <m/>
    <m/>
    <m/>
    <m/>
    <m/>
  </r>
  <r>
    <m/>
    <s v="V100026"/>
    <s v="2022-0010"/>
    <x v="3"/>
    <m/>
    <s v="Wagon"/>
    <n v="8"/>
    <m/>
    <x v="3"/>
    <m/>
    <m/>
    <x v="2"/>
    <x v="1"/>
    <n v="1"/>
    <m/>
    <m/>
    <n v="1"/>
    <m/>
    <n v="0"/>
    <n v="0"/>
    <x v="1"/>
    <m/>
    <m/>
    <m/>
    <x v="0"/>
    <m/>
    <m/>
    <m/>
    <e v="#N/A"/>
    <e v="#N/A"/>
    <n v="364"/>
    <x v="1"/>
    <m/>
    <m/>
    <m/>
    <m/>
    <s v="n.a."/>
    <m/>
    <m/>
    <n v="0"/>
    <n v="3"/>
    <m/>
    <e v="#N/A"/>
    <m/>
    <m/>
    <m/>
    <m/>
    <m/>
    <m/>
    <m/>
    <m/>
    <m/>
    <m/>
    <m/>
    <m/>
    <m/>
    <m/>
    <m/>
    <m/>
    <m/>
    <m/>
    <m/>
    <m/>
    <m/>
    <n v="70000"/>
    <m/>
    <m/>
    <s v="Euro"/>
    <n v="20"/>
    <m/>
    <m/>
    <m/>
    <m/>
    <e v="#N/A"/>
    <n v="0"/>
    <m/>
    <m/>
    <m/>
    <m/>
    <m/>
    <m/>
    <m/>
    <m/>
    <m/>
    <m/>
    <m/>
    <m/>
    <m/>
    <m/>
    <m/>
    <m/>
    <m/>
    <m/>
    <m/>
    <m/>
    <m/>
  </r>
  <r>
    <m/>
    <s v="V100026"/>
    <s v="2022-0010"/>
    <x v="3"/>
    <m/>
    <s v="Wagon"/>
    <n v="9"/>
    <m/>
    <x v="3"/>
    <m/>
    <m/>
    <x v="2"/>
    <x v="1"/>
    <n v="1"/>
    <m/>
    <m/>
    <n v="1"/>
    <m/>
    <n v="0"/>
    <n v="0"/>
    <x v="1"/>
    <m/>
    <m/>
    <m/>
    <x v="0"/>
    <m/>
    <m/>
    <m/>
    <e v="#N/A"/>
    <e v="#N/A"/>
    <n v="364"/>
    <x v="1"/>
    <m/>
    <m/>
    <m/>
    <m/>
    <s v="n.a."/>
    <m/>
    <m/>
    <n v="0"/>
    <n v="3"/>
    <m/>
    <e v="#N/A"/>
    <m/>
    <m/>
    <m/>
    <m/>
    <m/>
    <m/>
    <m/>
    <m/>
    <m/>
    <m/>
    <m/>
    <m/>
    <m/>
    <m/>
    <m/>
    <m/>
    <m/>
    <m/>
    <m/>
    <m/>
    <m/>
    <n v="70000"/>
    <m/>
    <m/>
    <s v="Euro"/>
    <n v="20"/>
    <m/>
    <m/>
    <m/>
    <m/>
    <e v="#N/A"/>
    <n v="0"/>
    <m/>
    <m/>
    <m/>
    <m/>
    <m/>
    <m/>
    <m/>
    <m/>
    <m/>
    <m/>
    <m/>
    <m/>
    <m/>
    <m/>
    <m/>
    <m/>
    <m/>
    <m/>
    <m/>
    <m/>
    <m/>
  </r>
  <r>
    <m/>
    <s v="V100026"/>
    <s v="2022-0010"/>
    <x v="3"/>
    <m/>
    <s v="Wagon"/>
    <n v="10"/>
    <m/>
    <x v="3"/>
    <m/>
    <m/>
    <x v="2"/>
    <x v="1"/>
    <n v="1"/>
    <m/>
    <m/>
    <n v="1"/>
    <m/>
    <n v="0"/>
    <n v="0"/>
    <x v="1"/>
    <m/>
    <m/>
    <m/>
    <x v="0"/>
    <m/>
    <m/>
    <m/>
    <e v="#N/A"/>
    <e v="#N/A"/>
    <n v="364"/>
    <x v="1"/>
    <m/>
    <m/>
    <m/>
    <m/>
    <s v="n.a."/>
    <m/>
    <m/>
    <n v="0"/>
    <n v="3"/>
    <m/>
    <e v="#N/A"/>
    <m/>
    <m/>
    <m/>
    <m/>
    <m/>
    <m/>
    <m/>
    <m/>
    <m/>
    <m/>
    <m/>
    <m/>
    <m/>
    <m/>
    <m/>
    <m/>
    <m/>
    <m/>
    <m/>
    <m/>
    <m/>
    <n v="70000"/>
    <m/>
    <m/>
    <s v="Euro"/>
    <n v="20"/>
    <m/>
    <m/>
    <m/>
    <m/>
    <e v="#N/A"/>
    <n v="0"/>
    <m/>
    <m/>
    <m/>
    <m/>
    <m/>
    <m/>
    <m/>
    <m/>
    <m/>
    <m/>
    <m/>
    <m/>
    <m/>
    <m/>
    <m/>
    <m/>
    <m/>
    <m/>
    <m/>
    <m/>
    <m/>
  </r>
  <r>
    <m/>
    <s v="V100026"/>
    <s v="2022-0010"/>
    <x v="3"/>
    <m/>
    <s v="Wagon"/>
    <n v="11"/>
    <m/>
    <x v="3"/>
    <m/>
    <m/>
    <x v="2"/>
    <x v="1"/>
    <n v="1"/>
    <m/>
    <m/>
    <n v="1"/>
    <m/>
    <n v="0"/>
    <n v="0"/>
    <x v="1"/>
    <m/>
    <m/>
    <m/>
    <x v="0"/>
    <m/>
    <m/>
    <m/>
    <e v="#N/A"/>
    <e v="#N/A"/>
    <n v="364"/>
    <x v="1"/>
    <m/>
    <m/>
    <m/>
    <m/>
    <s v="n.a."/>
    <m/>
    <m/>
    <n v="0"/>
    <n v="3"/>
    <m/>
    <e v="#N/A"/>
    <m/>
    <m/>
    <m/>
    <m/>
    <m/>
    <m/>
    <m/>
    <m/>
    <m/>
    <m/>
    <m/>
    <m/>
    <m/>
    <m/>
    <m/>
    <m/>
    <m/>
    <m/>
    <m/>
    <m/>
    <m/>
    <n v="70000"/>
    <m/>
    <m/>
    <s v="Euro"/>
    <n v="20"/>
    <m/>
    <m/>
    <m/>
    <m/>
    <e v="#N/A"/>
    <n v="0"/>
    <m/>
    <m/>
    <m/>
    <m/>
    <m/>
    <m/>
    <m/>
    <m/>
    <m/>
    <m/>
    <m/>
    <m/>
    <m/>
    <m/>
    <m/>
    <m/>
    <m/>
    <m/>
    <m/>
    <m/>
    <m/>
  </r>
  <r>
    <m/>
    <s v="V100026"/>
    <s v="2022-0010"/>
    <x v="3"/>
    <m/>
    <s v="Wagon"/>
    <n v="12"/>
    <m/>
    <x v="3"/>
    <m/>
    <m/>
    <x v="2"/>
    <x v="1"/>
    <n v="1"/>
    <m/>
    <m/>
    <n v="1"/>
    <m/>
    <n v="0"/>
    <n v="0"/>
    <x v="1"/>
    <m/>
    <m/>
    <m/>
    <x v="0"/>
    <m/>
    <m/>
    <m/>
    <e v="#N/A"/>
    <e v="#N/A"/>
    <n v="364"/>
    <x v="1"/>
    <m/>
    <m/>
    <m/>
    <m/>
    <s v="n.a."/>
    <m/>
    <m/>
    <n v="0"/>
    <n v="3"/>
    <m/>
    <e v="#N/A"/>
    <m/>
    <m/>
    <m/>
    <m/>
    <m/>
    <m/>
    <m/>
    <m/>
    <m/>
    <m/>
    <m/>
    <m/>
    <m/>
    <m/>
    <m/>
    <m/>
    <m/>
    <m/>
    <m/>
    <m/>
    <m/>
    <n v="70000"/>
    <m/>
    <m/>
    <s v="Euro"/>
    <n v="20"/>
    <m/>
    <m/>
    <m/>
    <m/>
    <e v="#N/A"/>
    <n v="0"/>
    <m/>
    <m/>
    <m/>
    <m/>
    <m/>
    <m/>
    <m/>
    <m/>
    <m/>
    <m/>
    <m/>
    <m/>
    <m/>
    <m/>
    <m/>
    <m/>
    <m/>
    <m/>
    <m/>
    <m/>
    <m/>
  </r>
  <r>
    <m/>
    <s v="V100026"/>
    <s v="2022-0010"/>
    <x v="3"/>
    <m/>
    <s v="Wagon"/>
    <n v="13"/>
    <m/>
    <x v="3"/>
    <m/>
    <m/>
    <x v="2"/>
    <x v="1"/>
    <n v="1"/>
    <m/>
    <m/>
    <n v="1"/>
    <m/>
    <n v="0"/>
    <n v="0"/>
    <x v="1"/>
    <m/>
    <m/>
    <m/>
    <x v="0"/>
    <m/>
    <m/>
    <m/>
    <e v="#N/A"/>
    <e v="#N/A"/>
    <n v="364"/>
    <x v="1"/>
    <m/>
    <m/>
    <m/>
    <m/>
    <s v="n.a."/>
    <m/>
    <m/>
    <n v="0"/>
    <n v="3"/>
    <m/>
    <e v="#N/A"/>
    <m/>
    <m/>
    <m/>
    <m/>
    <m/>
    <m/>
    <m/>
    <m/>
    <m/>
    <m/>
    <m/>
    <m/>
    <m/>
    <m/>
    <m/>
    <m/>
    <m/>
    <m/>
    <m/>
    <m/>
    <m/>
    <n v="70000"/>
    <m/>
    <m/>
    <s v="Euro"/>
    <n v="20"/>
    <m/>
    <m/>
    <m/>
    <m/>
    <e v="#N/A"/>
    <n v="0"/>
    <m/>
    <m/>
    <m/>
    <m/>
    <m/>
    <m/>
    <m/>
    <m/>
    <m/>
    <m/>
    <m/>
    <m/>
    <m/>
    <m/>
    <m/>
    <m/>
    <m/>
    <m/>
    <m/>
    <m/>
    <m/>
  </r>
  <r>
    <m/>
    <s v="V100026"/>
    <s v="2022-0010"/>
    <x v="3"/>
    <m/>
    <s v="Wagon"/>
    <n v="14"/>
    <m/>
    <x v="3"/>
    <m/>
    <m/>
    <x v="2"/>
    <x v="1"/>
    <n v="1"/>
    <m/>
    <m/>
    <n v="1"/>
    <m/>
    <n v="0"/>
    <n v="0"/>
    <x v="1"/>
    <m/>
    <m/>
    <m/>
    <x v="0"/>
    <m/>
    <m/>
    <m/>
    <e v="#N/A"/>
    <e v="#N/A"/>
    <n v="364"/>
    <x v="1"/>
    <m/>
    <m/>
    <m/>
    <m/>
    <s v="n.a."/>
    <m/>
    <m/>
    <n v="0"/>
    <n v="3"/>
    <m/>
    <e v="#N/A"/>
    <m/>
    <m/>
    <m/>
    <m/>
    <m/>
    <m/>
    <m/>
    <m/>
    <m/>
    <m/>
    <m/>
    <m/>
    <m/>
    <m/>
    <m/>
    <m/>
    <m/>
    <m/>
    <m/>
    <m/>
    <m/>
    <n v="70000"/>
    <m/>
    <m/>
    <s v="Euro"/>
    <n v="20"/>
    <m/>
    <m/>
    <m/>
    <m/>
    <e v="#N/A"/>
    <n v="0"/>
    <m/>
    <m/>
    <m/>
    <m/>
    <m/>
    <m/>
    <m/>
    <m/>
    <m/>
    <m/>
    <m/>
    <m/>
    <m/>
    <m/>
    <m/>
    <m/>
    <m/>
    <m/>
    <m/>
    <m/>
    <m/>
  </r>
  <r>
    <m/>
    <s v="V100026"/>
    <s v="2022-0010"/>
    <x v="3"/>
    <m/>
    <s v="Wagon"/>
    <n v="15"/>
    <m/>
    <x v="3"/>
    <m/>
    <m/>
    <x v="2"/>
    <x v="1"/>
    <n v="1"/>
    <m/>
    <m/>
    <n v="1"/>
    <m/>
    <n v="0"/>
    <n v="0"/>
    <x v="1"/>
    <m/>
    <m/>
    <m/>
    <x v="0"/>
    <m/>
    <m/>
    <m/>
    <e v="#N/A"/>
    <e v="#N/A"/>
    <n v="364"/>
    <x v="1"/>
    <m/>
    <m/>
    <m/>
    <m/>
    <s v="n.a."/>
    <m/>
    <m/>
    <n v="0"/>
    <n v="3"/>
    <m/>
    <e v="#N/A"/>
    <m/>
    <m/>
    <m/>
    <m/>
    <m/>
    <m/>
    <m/>
    <m/>
    <m/>
    <m/>
    <m/>
    <m/>
    <m/>
    <m/>
    <m/>
    <m/>
    <m/>
    <m/>
    <m/>
    <m/>
    <m/>
    <n v="70000"/>
    <m/>
    <m/>
    <s v="Euro"/>
    <n v="20"/>
    <m/>
    <m/>
    <m/>
    <m/>
    <e v="#N/A"/>
    <n v="0"/>
    <m/>
    <m/>
    <m/>
    <m/>
    <m/>
    <m/>
    <m/>
    <m/>
    <m/>
    <m/>
    <m/>
    <m/>
    <m/>
    <m/>
    <m/>
    <m/>
    <m/>
    <m/>
    <m/>
    <m/>
    <m/>
  </r>
  <r>
    <m/>
    <s v="V100026"/>
    <s v="2022-0010"/>
    <x v="3"/>
    <m/>
    <s v="Wagon"/>
    <n v="16"/>
    <m/>
    <x v="3"/>
    <m/>
    <m/>
    <x v="2"/>
    <x v="1"/>
    <n v="1"/>
    <m/>
    <m/>
    <n v="1"/>
    <m/>
    <n v="0"/>
    <n v="0"/>
    <x v="1"/>
    <m/>
    <m/>
    <m/>
    <x v="0"/>
    <m/>
    <m/>
    <m/>
    <e v="#N/A"/>
    <e v="#N/A"/>
    <n v="364"/>
    <x v="1"/>
    <m/>
    <m/>
    <m/>
    <m/>
    <s v="n.a."/>
    <m/>
    <m/>
    <n v="0"/>
    <n v="3"/>
    <m/>
    <e v="#N/A"/>
    <m/>
    <m/>
    <m/>
    <m/>
    <m/>
    <m/>
    <m/>
    <m/>
    <m/>
    <m/>
    <m/>
    <m/>
    <m/>
    <m/>
    <m/>
    <m/>
    <m/>
    <m/>
    <m/>
    <m/>
    <m/>
    <n v="70000"/>
    <m/>
    <m/>
    <s v="Euro"/>
    <n v="20"/>
    <m/>
    <m/>
    <m/>
    <m/>
    <e v="#N/A"/>
    <n v="0"/>
    <m/>
    <m/>
    <m/>
    <m/>
    <m/>
    <m/>
    <m/>
    <m/>
    <m/>
    <m/>
    <m/>
    <m/>
    <m/>
    <m/>
    <m/>
    <m/>
    <m/>
    <m/>
    <m/>
    <m/>
    <m/>
  </r>
  <r>
    <m/>
    <s v="V100026"/>
    <s v="2022-0010"/>
    <x v="3"/>
    <m/>
    <s v="Wagon"/>
    <n v="17"/>
    <m/>
    <x v="3"/>
    <m/>
    <m/>
    <x v="2"/>
    <x v="1"/>
    <n v="1"/>
    <m/>
    <m/>
    <n v="1"/>
    <m/>
    <n v="0"/>
    <n v="0"/>
    <x v="1"/>
    <m/>
    <m/>
    <m/>
    <x v="0"/>
    <m/>
    <m/>
    <m/>
    <e v="#N/A"/>
    <e v="#N/A"/>
    <n v="364"/>
    <x v="1"/>
    <m/>
    <m/>
    <m/>
    <m/>
    <s v="n.a."/>
    <m/>
    <m/>
    <n v="0"/>
    <n v="3"/>
    <m/>
    <e v="#N/A"/>
    <m/>
    <m/>
    <m/>
    <m/>
    <m/>
    <m/>
    <m/>
    <m/>
    <m/>
    <m/>
    <m/>
    <m/>
    <m/>
    <m/>
    <m/>
    <m/>
    <m/>
    <m/>
    <m/>
    <m/>
    <m/>
    <n v="70000"/>
    <m/>
    <m/>
    <s v="Euro"/>
    <n v="20"/>
    <m/>
    <m/>
    <m/>
    <m/>
    <e v="#N/A"/>
    <n v="0"/>
    <m/>
    <m/>
    <m/>
    <m/>
    <m/>
    <m/>
    <m/>
    <m/>
    <m/>
    <m/>
    <m/>
    <m/>
    <m/>
    <m/>
    <m/>
    <m/>
    <m/>
    <m/>
    <m/>
    <m/>
    <m/>
  </r>
  <r>
    <m/>
    <s v="V100026"/>
    <s v="2022-0010"/>
    <x v="3"/>
    <m/>
    <s v="Wagon"/>
    <n v="18"/>
    <m/>
    <x v="3"/>
    <m/>
    <m/>
    <x v="2"/>
    <x v="1"/>
    <n v="1"/>
    <m/>
    <m/>
    <n v="1"/>
    <m/>
    <n v="0"/>
    <n v="0"/>
    <x v="1"/>
    <m/>
    <m/>
    <m/>
    <x v="0"/>
    <m/>
    <m/>
    <m/>
    <e v="#N/A"/>
    <e v="#N/A"/>
    <n v="364"/>
    <x v="1"/>
    <m/>
    <m/>
    <m/>
    <m/>
    <s v="n.a."/>
    <m/>
    <m/>
    <n v="0"/>
    <n v="3"/>
    <m/>
    <e v="#N/A"/>
    <m/>
    <m/>
    <m/>
    <m/>
    <m/>
    <m/>
    <m/>
    <m/>
    <m/>
    <m/>
    <m/>
    <m/>
    <m/>
    <m/>
    <m/>
    <m/>
    <m/>
    <m/>
    <m/>
    <m/>
    <m/>
    <n v="70000"/>
    <m/>
    <m/>
    <s v="Euro"/>
    <n v="20"/>
    <m/>
    <m/>
    <m/>
    <m/>
    <e v="#N/A"/>
    <n v="0"/>
    <m/>
    <m/>
    <m/>
    <m/>
    <m/>
    <m/>
    <m/>
    <m/>
    <m/>
    <m/>
    <m/>
    <m/>
    <m/>
    <m/>
    <m/>
    <m/>
    <m/>
    <m/>
    <m/>
    <m/>
    <m/>
  </r>
  <r>
    <m/>
    <s v="V100026"/>
    <s v="2022-0010"/>
    <x v="3"/>
    <m/>
    <s v="Wagon"/>
    <n v="19"/>
    <m/>
    <x v="3"/>
    <m/>
    <m/>
    <x v="2"/>
    <x v="1"/>
    <n v="1"/>
    <m/>
    <m/>
    <n v="1"/>
    <m/>
    <n v="0"/>
    <n v="0"/>
    <x v="1"/>
    <m/>
    <m/>
    <m/>
    <x v="0"/>
    <m/>
    <m/>
    <m/>
    <e v="#N/A"/>
    <e v="#N/A"/>
    <n v="364"/>
    <x v="1"/>
    <m/>
    <m/>
    <m/>
    <m/>
    <s v="n.a."/>
    <m/>
    <m/>
    <n v="0"/>
    <n v="3"/>
    <m/>
    <e v="#N/A"/>
    <m/>
    <m/>
    <m/>
    <m/>
    <m/>
    <m/>
    <m/>
    <m/>
    <m/>
    <m/>
    <m/>
    <m/>
    <m/>
    <m/>
    <m/>
    <m/>
    <m/>
    <m/>
    <m/>
    <m/>
    <m/>
    <n v="70000"/>
    <m/>
    <m/>
    <s v="Euro"/>
    <n v="20"/>
    <m/>
    <m/>
    <m/>
    <m/>
    <e v="#N/A"/>
    <n v="0"/>
    <m/>
    <m/>
    <m/>
    <m/>
    <m/>
    <m/>
    <m/>
    <m/>
    <m/>
    <m/>
    <m/>
    <m/>
    <m/>
    <m/>
    <m/>
    <m/>
    <m/>
    <m/>
    <m/>
    <m/>
    <m/>
  </r>
  <r>
    <m/>
    <s v="V100026"/>
    <s v="2022-0010"/>
    <x v="3"/>
    <m/>
    <s v="Wagon"/>
    <n v="20"/>
    <m/>
    <x v="3"/>
    <m/>
    <m/>
    <x v="2"/>
    <x v="1"/>
    <n v="1"/>
    <m/>
    <m/>
    <n v="1"/>
    <m/>
    <n v="0"/>
    <n v="0"/>
    <x v="1"/>
    <m/>
    <m/>
    <m/>
    <x v="0"/>
    <m/>
    <m/>
    <m/>
    <e v="#N/A"/>
    <e v="#N/A"/>
    <n v="364"/>
    <x v="1"/>
    <m/>
    <m/>
    <m/>
    <m/>
    <s v="n.a."/>
    <m/>
    <m/>
    <n v="0"/>
    <n v="3"/>
    <m/>
    <e v="#N/A"/>
    <m/>
    <m/>
    <m/>
    <m/>
    <m/>
    <m/>
    <m/>
    <m/>
    <m/>
    <m/>
    <m/>
    <m/>
    <m/>
    <m/>
    <m/>
    <m/>
    <m/>
    <m/>
    <m/>
    <m/>
    <m/>
    <n v="70000"/>
    <m/>
    <m/>
    <s v="Euro"/>
    <n v="20"/>
    <m/>
    <m/>
    <m/>
    <m/>
    <e v="#N/A"/>
    <n v="0"/>
    <m/>
    <m/>
    <m/>
    <m/>
    <m/>
    <m/>
    <m/>
    <m/>
    <m/>
    <m/>
    <m/>
    <m/>
    <m/>
    <m/>
    <m/>
    <m/>
    <m/>
    <m/>
    <m/>
    <m/>
    <m/>
  </r>
  <r>
    <m/>
    <s v="V100026"/>
    <s v="2022-0010"/>
    <x v="3"/>
    <m/>
    <s v="Wagon"/>
    <n v="21"/>
    <m/>
    <x v="3"/>
    <m/>
    <m/>
    <x v="2"/>
    <x v="1"/>
    <n v="1"/>
    <m/>
    <m/>
    <n v="1"/>
    <m/>
    <n v="0"/>
    <n v="0"/>
    <x v="1"/>
    <m/>
    <m/>
    <m/>
    <x v="0"/>
    <m/>
    <m/>
    <m/>
    <e v="#N/A"/>
    <e v="#N/A"/>
    <n v="364"/>
    <x v="1"/>
    <m/>
    <m/>
    <m/>
    <m/>
    <s v="n.a."/>
    <m/>
    <m/>
    <n v="0"/>
    <n v="3"/>
    <m/>
    <e v="#N/A"/>
    <m/>
    <m/>
    <m/>
    <m/>
    <m/>
    <m/>
    <m/>
    <m/>
    <m/>
    <m/>
    <m/>
    <m/>
    <m/>
    <m/>
    <m/>
    <m/>
    <m/>
    <m/>
    <m/>
    <m/>
    <m/>
    <n v="70000"/>
    <m/>
    <m/>
    <s v="Euro"/>
    <n v="20"/>
    <m/>
    <m/>
    <m/>
    <m/>
    <e v="#N/A"/>
    <n v="0"/>
    <m/>
    <m/>
    <m/>
    <m/>
    <m/>
    <m/>
    <m/>
    <m/>
    <m/>
    <m/>
    <m/>
    <m/>
    <m/>
    <m/>
    <m/>
    <m/>
    <m/>
    <m/>
    <m/>
    <m/>
    <m/>
  </r>
  <r>
    <m/>
    <s v="V100026"/>
    <s v="2022-0010"/>
    <x v="3"/>
    <m/>
    <s v="Wagon"/>
    <n v="22"/>
    <m/>
    <x v="3"/>
    <m/>
    <m/>
    <x v="2"/>
    <x v="1"/>
    <n v="1"/>
    <m/>
    <m/>
    <n v="1"/>
    <m/>
    <n v="0"/>
    <n v="0"/>
    <x v="1"/>
    <m/>
    <m/>
    <m/>
    <x v="0"/>
    <m/>
    <m/>
    <m/>
    <e v="#N/A"/>
    <e v="#N/A"/>
    <n v="364"/>
    <x v="1"/>
    <m/>
    <m/>
    <m/>
    <m/>
    <s v="n.a."/>
    <m/>
    <m/>
    <n v="0"/>
    <n v="3"/>
    <m/>
    <e v="#N/A"/>
    <m/>
    <m/>
    <m/>
    <m/>
    <m/>
    <m/>
    <m/>
    <m/>
    <m/>
    <m/>
    <m/>
    <m/>
    <m/>
    <m/>
    <m/>
    <m/>
    <m/>
    <m/>
    <m/>
    <m/>
    <m/>
    <n v="70000"/>
    <m/>
    <m/>
    <s v="Euro"/>
    <n v="20"/>
    <m/>
    <m/>
    <m/>
    <m/>
    <e v="#N/A"/>
    <n v="0"/>
    <m/>
    <m/>
    <m/>
    <m/>
    <m/>
    <m/>
    <m/>
    <m/>
    <m/>
    <m/>
    <m/>
    <m/>
    <m/>
    <m/>
    <m/>
    <m/>
    <m/>
    <m/>
    <m/>
    <m/>
    <m/>
  </r>
  <r>
    <m/>
    <s v="V100026"/>
    <s v="2022-0010"/>
    <x v="3"/>
    <m/>
    <s v="Wagon"/>
    <n v="23"/>
    <m/>
    <x v="3"/>
    <m/>
    <m/>
    <x v="2"/>
    <x v="1"/>
    <n v="1"/>
    <m/>
    <m/>
    <n v="1"/>
    <m/>
    <n v="0"/>
    <n v="0"/>
    <x v="1"/>
    <m/>
    <m/>
    <m/>
    <x v="0"/>
    <m/>
    <m/>
    <m/>
    <e v="#N/A"/>
    <e v="#N/A"/>
    <n v="364"/>
    <x v="1"/>
    <m/>
    <m/>
    <m/>
    <m/>
    <s v="n.a."/>
    <m/>
    <m/>
    <n v="0"/>
    <n v="3"/>
    <m/>
    <e v="#N/A"/>
    <m/>
    <m/>
    <m/>
    <m/>
    <m/>
    <m/>
    <m/>
    <m/>
    <m/>
    <m/>
    <m/>
    <m/>
    <m/>
    <m/>
    <m/>
    <m/>
    <m/>
    <m/>
    <m/>
    <m/>
    <m/>
    <n v="70000"/>
    <m/>
    <m/>
    <s v="Euro"/>
    <n v="20"/>
    <m/>
    <m/>
    <m/>
    <m/>
    <e v="#N/A"/>
    <n v="0"/>
    <m/>
    <m/>
    <m/>
    <m/>
    <m/>
    <m/>
    <m/>
    <m/>
    <m/>
    <m/>
    <m/>
    <m/>
    <m/>
    <m/>
    <m/>
    <m/>
    <m/>
    <m/>
    <m/>
    <m/>
    <m/>
  </r>
  <r>
    <s v="OK 25.09.24/emo / LOA ok CMI 20.06.25"/>
    <s v="V200042"/>
    <s v="2022-0010"/>
    <x v="3"/>
    <m/>
    <s v="Header"/>
    <m/>
    <m/>
    <x v="3"/>
    <s v="DEU"/>
    <s v="Middle EU - DEU"/>
    <x v="3"/>
    <x v="1"/>
    <n v="15"/>
    <m/>
    <m/>
    <m/>
    <n v="15"/>
    <n v="0"/>
    <n v="15"/>
    <x v="2"/>
    <m/>
    <m/>
    <m/>
    <x v="1"/>
    <m/>
    <d v="2024-07-01T00:00:00"/>
    <d v="2026-06-30T00:00:00"/>
    <m/>
    <m/>
    <n v="729"/>
    <x v="7"/>
    <m/>
    <m/>
    <m/>
    <m/>
    <s v="n.a."/>
    <m/>
    <m/>
    <n v="0"/>
    <n v="3"/>
    <m/>
    <m/>
    <m/>
    <m/>
    <m/>
    <n v="30"/>
    <m/>
    <m/>
    <s v="annually"/>
    <d v="2025-07-01T00:00:00"/>
    <n v="729"/>
    <s v="A"/>
    <n v="69"/>
    <n v="1.4"/>
    <s v="CHE"/>
    <s v="Parent Guarantee"/>
    <s v="Y"/>
    <s v="N"/>
    <n v="6"/>
    <s v="Abweichend von der AGB Art. 3.2.3 wird vereinbart, dass sich der Mietvertrag um jeweils 6 Monate verlangert, sollte er nicht 3 Monate vor Ablauf der Laufzeit zum Ende der Laufzeit vom Mieter gekundigt werden. Nach einer Vertragslaufzeit von insgesamt zwei Jahren, kommt Art. 3.2.3 der AGB wieder zur Anwendung. "/>
    <n v="1"/>
    <m/>
    <s v="Started"/>
    <n v="65000"/>
    <m/>
    <m/>
    <s v="Euro"/>
    <n v="23.625"/>
    <n v="-2.33"/>
    <n v="0"/>
    <n v="0"/>
    <n v="-1.941780821917808"/>
    <n v="21.295"/>
    <n v="0"/>
    <m/>
    <m/>
    <m/>
    <n v="4.1"/>
    <n v="-2.33"/>
    <n v="1.77"/>
    <n v="0"/>
    <n v="0"/>
    <n v="0"/>
    <n v="19.525"/>
    <s v="0.00"/>
    <n v="19.525"/>
    <n v="1"/>
    <n v="0"/>
    <n v="19.525"/>
    <n v="20"/>
    <n v="975000"/>
    <n v="0"/>
    <s v="N"/>
    <n v="0"/>
    <n v="116270.7"/>
  </r>
  <r>
    <m/>
    <s v="V200042"/>
    <s v="2022-0010"/>
    <x v="3"/>
    <m/>
    <s v="Wagon"/>
    <n v="1"/>
    <s v="33 80 4505 464-4"/>
    <x v="3"/>
    <m/>
    <m/>
    <x v="3"/>
    <x v="1"/>
    <n v="1"/>
    <m/>
    <m/>
    <m/>
    <m/>
    <n v="0"/>
    <n v="1"/>
    <x v="1"/>
    <m/>
    <m/>
    <m/>
    <x v="1"/>
    <m/>
    <m/>
    <m/>
    <d v="2024-07-01T00:00:00"/>
    <d v="2026-06-30T00:00:00"/>
    <n v="364"/>
    <x v="7"/>
    <m/>
    <m/>
    <m/>
    <m/>
    <s v="n.a."/>
    <m/>
    <m/>
    <n v="0"/>
    <n v="3"/>
    <m/>
    <d v="2026-03-30T00:00:00"/>
    <m/>
    <m/>
    <m/>
    <m/>
    <m/>
    <m/>
    <m/>
    <m/>
    <m/>
    <m/>
    <m/>
    <m/>
    <m/>
    <m/>
    <m/>
    <m/>
    <m/>
    <m/>
    <m/>
    <d v="2026-01-30T00:00:00"/>
    <m/>
    <n v="65000"/>
    <m/>
    <m/>
    <s v="Euro"/>
    <n v="20"/>
    <m/>
    <m/>
    <m/>
    <m/>
    <n v="21.4"/>
    <n v="0"/>
    <m/>
    <m/>
    <m/>
    <m/>
    <m/>
    <m/>
    <m/>
    <m/>
    <m/>
    <m/>
    <m/>
    <m/>
    <m/>
    <m/>
    <m/>
    <m/>
    <m/>
    <m/>
    <m/>
    <m/>
    <m/>
  </r>
  <r>
    <m/>
    <s v="V200042"/>
    <s v="2022-0010"/>
    <x v="3"/>
    <m/>
    <s v="Wagon"/>
    <n v="2"/>
    <s v="33 80 4505 465-1"/>
    <x v="3"/>
    <m/>
    <m/>
    <x v="3"/>
    <x v="1"/>
    <n v="1"/>
    <m/>
    <m/>
    <m/>
    <m/>
    <n v="0"/>
    <n v="1"/>
    <x v="1"/>
    <m/>
    <m/>
    <m/>
    <x v="1"/>
    <m/>
    <m/>
    <m/>
    <d v="2024-07-01T00:00:00"/>
    <d v="2026-06-30T00:00:00"/>
    <n v="364"/>
    <x v="7"/>
    <m/>
    <m/>
    <m/>
    <m/>
    <s v="n.a."/>
    <m/>
    <m/>
    <n v="0"/>
    <n v="3"/>
    <m/>
    <d v="2026-03-30T00:00:00"/>
    <m/>
    <m/>
    <m/>
    <m/>
    <m/>
    <m/>
    <m/>
    <m/>
    <m/>
    <m/>
    <m/>
    <m/>
    <m/>
    <m/>
    <m/>
    <m/>
    <m/>
    <m/>
    <m/>
    <d v="2026-01-30T00:00:00"/>
    <m/>
    <n v="65000"/>
    <m/>
    <m/>
    <s v="Euro"/>
    <n v="20"/>
    <m/>
    <m/>
    <m/>
    <m/>
    <n v="21.4"/>
    <n v="0"/>
    <m/>
    <m/>
    <m/>
    <m/>
    <m/>
    <m/>
    <m/>
    <m/>
    <m/>
    <m/>
    <m/>
    <m/>
    <m/>
    <m/>
    <m/>
    <m/>
    <m/>
    <m/>
    <m/>
    <m/>
    <m/>
  </r>
  <r>
    <m/>
    <s v="V200042"/>
    <s v="2022-0010"/>
    <x v="3"/>
    <m/>
    <s v="Wagon"/>
    <n v="3"/>
    <s v="33 80 4505 466-9"/>
    <x v="3"/>
    <m/>
    <m/>
    <x v="3"/>
    <x v="1"/>
    <n v="1"/>
    <m/>
    <m/>
    <m/>
    <m/>
    <n v="0"/>
    <n v="1"/>
    <x v="1"/>
    <m/>
    <m/>
    <m/>
    <x v="1"/>
    <m/>
    <m/>
    <m/>
    <d v="2024-07-01T00:00:00"/>
    <d v="2026-06-30T00:00:00"/>
    <n v="364"/>
    <x v="7"/>
    <m/>
    <m/>
    <m/>
    <m/>
    <s v="n.a."/>
    <m/>
    <m/>
    <n v="0"/>
    <n v="3"/>
    <m/>
    <d v="2026-03-30T00:00:00"/>
    <m/>
    <m/>
    <m/>
    <m/>
    <m/>
    <m/>
    <m/>
    <m/>
    <m/>
    <m/>
    <m/>
    <m/>
    <m/>
    <m/>
    <m/>
    <m/>
    <m/>
    <m/>
    <m/>
    <d v="2026-01-30T00:00:00"/>
    <m/>
    <n v="65000"/>
    <m/>
    <m/>
    <s v="Euro"/>
    <n v="20"/>
    <m/>
    <m/>
    <m/>
    <m/>
    <n v="21.4"/>
    <n v="0"/>
    <m/>
    <m/>
    <m/>
    <m/>
    <m/>
    <m/>
    <m/>
    <m/>
    <m/>
    <m/>
    <m/>
    <m/>
    <m/>
    <m/>
    <m/>
    <m/>
    <m/>
    <m/>
    <m/>
    <m/>
    <m/>
  </r>
  <r>
    <m/>
    <s v="V200042"/>
    <s v="2022-0010"/>
    <x v="3"/>
    <m/>
    <s v="Wagon"/>
    <n v="4"/>
    <s v="33 80 4505 469-3"/>
    <x v="3"/>
    <m/>
    <m/>
    <x v="3"/>
    <x v="1"/>
    <n v="1"/>
    <m/>
    <m/>
    <m/>
    <m/>
    <n v="0"/>
    <n v="1"/>
    <x v="1"/>
    <m/>
    <m/>
    <m/>
    <x v="1"/>
    <m/>
    <m/>
    <m/>
    <d v="2024-07-01T00:00:00"/>
    <d v="2026-06-30T00:00:00"/>
    <n v="364"/>
    <x v="7"/>
    <m/>
    <m/>
    <m/>
    <m/>
    <s v="n.a."/>
    <m/>
    <m/>
    <n v="0"/>
    <n v="3"/>
    <m/>
    <d v="2026-03-30T00:00:00"/>
    <m/>
    <m/>
    <m/>
    <m/>
    <m/>
    <m/>
    <m/>
    <m/>
    <m/>
    <m/>
    <m/>
    <m/>
    <m/>
    <m/>
    <m/>
    <m/>
    <m/>
    <m/>
    <m/>
    <d v="2026-01-30T00:00:00"/>
    <m/>
    <n v="65000"/>
    <m/>
    <m/>
    <s v="Euro"/>
    <n v="20"/>
    <m/>
    <m/>
    <m/>
    <m/>
    <n v="21.4"/>
    <n v="0"/>
    <m/>
    <m/>
    <m/>
    <m/>
    <m/>
    <m/>
    <m/>
    <m/>
    <m/>
    <m/>
    <m/>
    <m/>
    <m/>
    <m/>
    <m/>
    <m/>
    <m/>
    <m/>
    <m/>
    <m/>
    <m/>
  </r>
  <r>
    <m/>
    <s v="V200042"/>
    <s v="2022-0010"/>
    <x v="3"/>
    <m/>
    <s v="Wagon"/>
    <n v="5"/>
    <s v="33 80 4505 470-1"/>
    <x v="3"/>
    <m/>
    <m/>
    <x v="3"/>
    <x v="1"/>
    <n v="1"/>
    <m/>
    <m/>
    <m/>
    <m/>
    <n v="0"/>
    <n v="1"/>
    <x v="1"/>
    <m/>
    <m/>
    <m/>
    <x v="1"/>
    <m/>
    <m/>
    <m/>
    <d v="2024-07-01T00:00:00"/>
    <d v="2026-06-30T00:00:00"/>
    <n v="364"/>
    <x v="7"/>
    <m/>
    <m/>
    <m/>
    <m/>
    <s v="n.a."/>
    <m/>
    <m/>
    <n v="0"/>
    <n v="3"/>
    <m/>
    <d v="2026-03-30T00:00:00"/>
    <m/>
    <m/>
    <m/>
    <m/>
    <m/>
    <m/>
    <m/>
    <m/>
    <m/>
    <m/>
    <m/>
    <m/>
    <m/>
    <m/>
    <m/>
    <m/>
    <m/>
    <m/>
    <m/>
    <d v="2026-01-30T00:00:00"/>
    <m/>
    <n v="65000"/>
    <m/>
    <m/>
    <s v="Euro"/>
    <n v="20"/>
    <m/>
    <m/>
    <m/>
    <m/>
    <n v="21.4"/>
    <n v="0"/>
    <m/>
    <m/>
    <m/>
    <m/>
    <m/>
    <m/>
    <m/>
    <m/>
    <m/>
    <m/>
    <m/>
    <m/>
    <m/>
    <m/>
    <m/>
    <m/>
    <m/>
    <m/>
    <m/>
    <m/>
    <m/>
  </r>
  <r>
    <m/>
    <s v="V200042"/>
    <s v="2022-0010"/>
    <x v="3"/>
    <m/>
    <s v="Wagon"/>
    <n v="6"/>
    <s v="33 80 4505 471-9"/>
    <x v="3"/>
    <m/>
    <m/>
    <x v="3"/>
    <x v="1"/>
    <n v="1"/>
    <m/>
    <m/>
    <m/>
    <m/>
    <n v="0"/>
    <n v="1"/>
    <x v="1"/>
    <m/>
    <m/>
    <m/>
    <x v="1"/>
    <m/>
    <m/>
    <m/>
    <d v="2024-07-01T00:00:00"/>
    <d v="2026-06-30T00:00:00"/>
    <n v="364"/>
    <x v="7"/>
    <m/>
    <m/>
    <m/>
    <m/>
    <s v="n.a."/>
    <m/>
    <m/>
    <n v="0"/>
    <n v="3"/>
    <m/>
    <d v="2026-03-30T00:00:00"/>
    <m/>
    <m/>
    <m/>
    <m/>
    <m/>
    <m/>
    <m/>
    <m/>
    <m/>
    <m/>
    <m/>
    <m/>
    <m/>
    <m/>
    <m/>
    <m/>
    <m/>
    <m/>
    <m/>
    <d v="2026-01-30T00:00:00"/>
    <m/>
    <n v="65000"/>
    <m/>
    <m/>
    <s v="Euro"/>
    <n v="20"/>
    <m/>
    <m/>
    <m/>
    <m/>
    <n v="21.4"/>
    <n v="0"/>
    <m/>
    <m/>
    <m/>
    <m/>
    <m/>
    <m/>
    <m/>
    <m/>
    <m/>
    <m/>
    <m/>
    <m/>
    <m/>
    <m/>
    <m/>
    <m/>
    <m/>
    <m/>
    <m/>
    <m/>
    <m/>
  </r>
  <r>
    <m/>
    <s v="V200042"/>
    <s v="2022-0010"/>
    <x v="3"/>
    <m/>
    <s v="Wagon"/>
    <n v="7"/>
    <s v="33 80 4505 473-5"/>
    <x v="3"/>
    <m/>
    <m/>
    <x v="3"/>
    <x v="1"/>
    <n v="1"/>
    <m/>
    <m/>
    <m/>
    <m/>
    <n v="0"/>
    <n v="1"/>
    <x v="1"/>
    <m/>
    <m/>
    <m/>
    <x v="1"/>
    <m/>
    <m/>
    <m/>
    <d v="2024-07-01T00:00:00"/>
    <d v="2026-06-30T00:00:00"/>
    <n v="364"/>
    <x v="7"/>
    <m/>
    <m/>
    <m/>
    <m/>
    <s v="n.a."/>
    <m/>
    <m/>
    <n v="0"/>
    <n v="3"/>
    <m/>
    <d v="2026-03-30T00:00:00"/>
    <m/>
    <m/>
    <m/>
    <m/>
    <m/>
    <m/>
    <m/>
    <m/>
    <m/>
    <m/>
    <m/>
    <m/>
    <m/>
    <m/>
    <m/>
    <m/>
    <m/>
    <m/>
    <m/>
    <d v="2026-01-30T00:00:00"/>
    <m/>
    <n v="65000"/>
    <m/>
    <m/>
    <s v="Euro"/>
    <n v="20"/>
    <m/>
    <m/>
    <m/>
    <m/>
    <n v="21.4"/>
    <n v="0"/>
    <m/>
    <m/>
    <m/>
    <m/>
    <m/>
    <m/>
    <m/>
    <m/>
    <m/>
    <m/>
    <m/>
    <m/>
    <m/>
    <m/>
    <m/>
    <m/>
    <m/>
    <m/>
    <m/>
    <m/>
    <m/>
  </r>
  <r>
    <m/>
    <s v="V200042"/>
    <s v="2022-0010"/>
    <x v="3"/>
    <m/>
    <s v="Wagon"/>
    <n v="8"/>
    <s v="33 80 4505 475-0"/>
    <x v="3"/>
    <m/>
    <m/>
    <x v="3"/>
    <x v="1"/>
    <n v="1"/>
    <m/>
    <m/>
    <m/>
    <m/>
    <n v="0"/>
    <n v="1"/>
    <x v="1"/>
    <m/>
    <m/>
    <m/>
    <x v="1"/>
    <m/>
    <m/>
    <m/>
    <d v="2024-07-01T00:00:00"/>
    <d v="2026-06-30T00:00:00"/>
    <n v="364"/>
    <x v="7"/>
    <m/>
    <m/>
    <m/>
    <m/>
    <s v="n.a."/>
    <m/>
    <m/>
    <n v="0"/>
    <n v="3"/>
    <m/>
    <d v="2026-03-30T00:00:00"/>
    <m/>
    <m/>
    <m/>
    <m/>
    <m/>
    <m/>
    <m/>
    <m/>
    <m/>
    <m/>
    <m/>
    <m/>
    <m/>
    <m/>
    <m/>
    <m/>
    <m/>
    <m/>
    <m/>
    <d v="2026-01-30T00:00:00"/>
    <m/>
    <n v="65000"/>
    <m/>
    <m/>
    <s v="Euro"/>
    <n v="20"/>
    <m/>
    <m/>
    <m/>
    <m/>
    <n v="21.4"/>
    <n v="0"/>
    <m/>
    <m/>
    <m/>
    <m/>
    <m/>
    <m/>
    <m/>
    <m/>
    <m/>
    <m/>
    <m/>
    <m/>
    <m/>
    <m/>
    <m/>
    <m/>
    <m/>
    <m/>
    <m/>
    <m/>
    <m/>
  </r>
  <r>
    <m/>
    <s v="V200042"/>
    <s v="2022-0010"/>
    <x v="3"/>
    <m/>
    <s v="Wagon"/>
    <n v="9"/>
    <s v="33 80 4505 476-8"/>
    <x v="3"/>
    <m/>
    <m/>
    <x v="3"/>
    <x v="1"/>
    <n v="1"/>
    <m/>
    <m/>
    <m/>
    <m/>
    <n v="0"/>
    <n v="1"/>
    <x v="1"/>
    <m/>
    <m/>
    <m/>
    <x v="1"/>
    <m/>
    <m/>
    <m/>
    <d v="2024-07-01T00:00:00"/>
    <d v="2026-06-30T00:00:00"/>
    <n v="364"/>
    <x v="7"/>
    <m/>
    <m/>
    <m/>
    <m/>
    <s v="n.a."/>
    <m/>
    <m/>
    <n v="0"/>
    <n v="3"/>
    <m/>
    <d v="2026-03-30T00:00:00"/>
    <m/>
    <m/>
    <m/>
    <m/>
    <m/>
    <m/>
    <m/>
    <m/>
    <m/>
    <m/>
    <m/>
    <m/>
    <m/>
    <m/>
    <m/>
    <m/>
    <m/>
    <m/>
    <m/>
    <d v="2026-01-30T00:00:00"/>
    <m/>
    <n v="65000"/>
    <m/>
    <m/>
    <s v="Euro"/>
    <n v="20"/>
    <m/>
    <m/>
    <m/>
    <m/>
    <n v="21.4"/>
    <n v="0"/>
    <m/>
    <m/>
    <m/>
    <m/>
    <m/>
    <m/>
    <m/>
    <m/>
    <m/>
    <m/>
    <m/>
    <m/>
    <m/>
    <m/>
    <m/>
    <m/>
    <m/>
    <m/>
    <m/>
    <m/>
    <m/>
  </r>
  <r>
    <m/>
    <s v="V200042"/>
    <s v="2022-0010"/>
    <x v="3"/>
    <m/>
    <s v="Wagon"/>
    <n v="10"/>
    <s v="33 80 4505 477-6"/>
    <x v="3"/>
    <m/>
    <m/>
    <x v="3"/>
    <x v="1"/>
    <n v="1"/>
    <m/>
    <m/>
    <m/>
    <m/>
    <n v="0"/>
    <n v="1"/>
    <x v="1"/>
    <m/>
    <m/>
    <m/>
    <x v="1"/>
    <m/>
    <m/>
    <m/>
    <d v="2024-07-01T00:00:00"/>
    <d v="2026-06-30T00:00:00"/>
    <n v="364"/>
    <x v="7"/>
    <m/>
    <m/>
    <m/>
    <m/>
    <s v="n.a."/>
    <m/>
    <m/>
    <n v="0"/>
    <n v="3"/>
    <m/>
    <d v="2026-03-30T00:00:00"/>
    <m/>
    <m/>
    <m/>
    <m/>
    <m/>
    <m/>
    <m/>
    <m/>
    <m/>
    <m/>
    <m/>
    <m/>
    <m/>
    <m/>
    <m/>
    <m/>
    <m/>
    <m/>
    <m/>
    <d v="2026-01-30T00:00:00"/>
    <m/>
    <n v="65000"/>
    <m/>
    <m/>
    <s v="Euro"/>
    <n v="20"/>
    <m/>
    <m/>
    <m/>
    <m/>
    <n v="21.4"/>
    <n v="0"/>
    <m/>
    <m/>
    <m/>
    <m/>
    <m/>
    <m/>
    <m/>
    <m/>
    <m/>
    <m/>
    <m/>
    <m/>
    <m/>
    <m/>
    <m/>
    <m/>
    <m/>
    <m/>
    <m/>
    <m/>
    <m/>
  </r>
  <r>
    <m/>
    <s v="V200042"/>
    <s v="2022-0010"/>
    <x v="3"/>
    <m/>
    <s v="Wagon"/>
    <n v="11"/>
    <s v="33 80 4505 478-4"/>
    <x v="3"/>
    <m/>
    <m/>
    <x v="3"/>
    <x v="1"/>
    <n v="1"/>
    <m/>
    <m/>
    <m/>
    <m/>
    <n v="0"/>
    <n v="1"/>
    <x v="1"/>
    <m/>
    <m/>
    <m/>
    <x v="1"/>
    <m/>
    <m/>
    <m/>
    <d v="2024-07-01T00:00:00"/>
    <d v="2026-06-30T00:00:00"/>
    <n v="364"/>
    <x v="7"/>
    <m/>
    <m/>
    <m/>
    <m/>
    <s v="n.a."/>
    <m/>
    <m/>
    <n v="0"/>
    <n v="3"/>
    <m/>
    <d v="2026-03-30T00:00:00"/>
    <m/>
    <m/>
    <m/>
    <m/>
    <m/>
    <m/>
    <m/>
    <m/>
    <m/>
    <m/>
    <m/>
    <m/>
    <m/>
    <m/>
    <m/>
    <m/>
    <m/>
    <m/>
    <m/>
    <d v="2026-01-30T00:00:00"/>
    <m/>
    <n v="65000"/>
    <m/>
    <m/>
    <s v="Euro"/>
    <n v="20"/>
    <m/>
    <m/>
    <m/>
    <m/>
    <n v="21.4"/>
    <n v="0"/>
    <m/>
    <m/>
    <m/>
    <m/>
    <m/>
    <m/>
    <m/>
    <m/>
    <m/>
    <m/>
    <m/>
    <m/>
    <m/>
    <m/>
    <m/>
    <m/>
    <m/>
    <m/>
    <m/>
    <m/>
    <m/>
  </r>
  <r>
    <m/>
    <s v="V200042"/>
    <s v="2022-0010"/>
    <x v="3"/>
    <m/>
    <s v="Wagon"/>
    <n v="12"/>
    <s v="33 80 4505 479-2"/>
    <x v="3"/>
    <m/>
    <m/>
    <x v="3"/>
    <x v="1"/>
    <n v="1"/>
    <m/>
    <m/>
    <m/>
    <m/>
    <n v="0"/>
    <n v="1"/>
    <x v="1"/>
    <m/>
    <m/>
    <m/>
    <x v="1"/>
    <m/>
    <m/>
    <m/>
    <d v="2024-07-01T00:00:00"/>
    <d v="2026-06-30T00:00:00"/>
    <n v="364"/>
    <x v="7"/>
    <m/>
    <m/>
    <m/>
    <m/>
    <s v="n.a."/>
    <m/>
    <m/>
    <n v="0"/>
    <n v="3"/>
    <m/>
    <d v="2026-03-30T00:00:00"/>
    <m/>
    <m/>
    <m/>
    <m/>
    <m/>
    <m/>
    <m/>
    <m/>
    <m/>
    <m/>
    <m/>
    <m/>
    <m/>
    <m/>
    <m/>
    <m/>
    <m/>
    <m/>
    <m/>
    <d v="2026-01-30T00:00:00"/>
    <m/>
    <n v="65000"/>
    <m/>
    <m/>
    <s v="Euro"/>
    <n v="20"/>
    <m/>
    <m/>
    <m/>
    <m/>
    <n v="21.4"/>
    <n v="0"/>
    <m/>
    <m/>
    <m/>
    <m/>
    <m/>
    <m/>
    <m/>
    <m/>
    <m/>
    <m/>
    <m/>
    <m/>
    <m/>
    <m/>
    <m/>
    <m/>
    <m/>
    <m/>
    <m/>
    <m/>
    <m/>
  </r>
  <r>
    <m/>
    <s v="V200042"/>
    <s v="2022-0010"/>
    <x v="3"/>
    <m/>
    <s v="Wagon"/>
    <n v="13"/>
    <s v="33 80 4505 481-8"/>
    <x v="3"/>
    <m/>
    <m/>
    <x v="3"/>
    <x v="1"/>
    <n v="1"/>
    <m/>
    <m/>
    <m/>
    <m/>
    <n v="0"/>
    <n v="1"/>
    <x v="1"/>
    <m/>
    <m/>
    <m/>
    <x v="1"/>
    <m/>
    <m/>
    <m/>
    <d v="2024-07-01T00:00:00"/>
    <d v="2026-06-30T00:00:00"/>
    <n v="364"/>
    <x v="7"/>
    <m/>
    <m/>
    <m/>
    <m/>
    <s v="n.a."/>
    <m/>
    <m/>
    <n v="0"/>
    <n v="3"/>
    <m/>
    <d v="2026-03-30T00:00:00"/>
    <m/>
    <m/>
    <m/>
    <m/>
    <m/>
    <m/>
    <m/>
    <m/>
    <m/>
    <m/>
    <m/>
    <m/>
    <m/>
    <m/>
    <m/>
    <m/>
    <m/>
    <m/>
    <m/>
    <d v="2026-01-30T00:00:00"/>
    <m/>
    <n v="65000"/>
    <m/>
    <m/>
    <s v="Euro"/>
    <n v="20"/>
    <m/>
    <m/>
    <m/>
    <m/>
    <n v="21.4"/>
    <n v="0"/>
    <m/>
    <m/>
    <m/>
    <m/>
    <m/>
    <m/>
    <m/>
    <m/>
    <m/>
    <m/>
    <m/>
    <m/>
    <m/>
    <m/>
    <m/>
    <m/>
    <m/>
    <m/>
    <m/>
    <m/>
    <m/>
  </r>
  <r>
    <m/>
    <s v="V200042"/>
    <s v="2022-0010"/>
    <x v="3"/>
    <m/>
    <s v="Wagon"/>
    <n v="14"/>
    <s v="33 80 4505 482-6"/>
    <x v="3"/>
    <m/>
    <m/>
    <x v="3"/>
    <x v="1"/>
    <n v="1"/>
    <m/>
    <m/>
    <m/>
    <m/>
    <n v="0"/>
    <n v="1"/>
    <x v="1"/>
    <m/>
    <m/>
    <m/>
    <x v="1"/>
    <m/>
    <m/>
    <m/>
    <d v="2024-07-01T00:00:00"/>
    <d v="2026-06-30T00:00:00"/>
    <n v="364"/>
    <x v="7"/>
    <m/>
    <m/>
    <m/>
    <m/>
    <s v="n.a."/>
    <m/>
    <m/>
    <n v="0"/>
    <n v="3"/>
    <m/>
    <d v="2026-03-30T00:00:00"/>
    <m/>
    <m/>
    <m/>
    <m/>
    <m/>
    <m/>
    <m/>
    <m/>
    <m/>
    <m/>
    <m/>
    <m/>
    <m/>
    <m/>
    <m/>
    <m/>
    <m/>
    <m/>
    <m/>
    <d v="2026-01-30T00:00:00"/>
    <m/>
    <n v="65000"/>
    <m/>
    <m/>
    <s v="Euro"/>
    <n v="20"/>
    <m/>
    <m/>
    <m/>
    <m/>
    <n v="21.4"/>
    <n v="0"/>
    <m/>
    <m/>
    <m/>
    <m/>
    <m/>
    <m/>
    <m/>
    <m/>
    <m/>
    <m/>
    <m/>
    <m/>
    <m/>
    <m/>
    <m/>
    <m/>
    <m/>
    <m/>
    <m/>
    <m/>
    <m/>
  </r>
  <r>
    <m/>
    <s v="V200042"/>
    <s v="2022-0010"/>
    <x v="3"/>
    <m/>
    <s v="Wagon"/>
    <n v="15"/>
    <s v="33 80 4505 484-2"/>
    <x v="3"/>
    <m/>
    <m/>
    <x v="3"/>
    <x v="1"/>
    <n v="1"/>
    <m/>
    <m/>
    <m/>
    <m/>
    <n v="0"/>
    <n v="1"/>
    <x v="1"/>
    <m/>
    <m/>
    <m/>
    <x v="1"/>
    <m/>
    <m/>
    <m/>
    <d v="2024-07-01T00:00:00"/>
    <d v="2026-06-30T00:00:00"/>
    <n v="364"/>
    <x v="7"/>
    <m/>
    <m/>
    <m/>
    <m/>
    <s v="n.a."/>
    <m/>
    <m/>
    <n v="0"/>
    <n v="3"/>
    <m/>
    <d v="2026-03-30T00:00:00"/>
    <m/>
    <m/>
    <m/>
    <m/>
    <m/>
    <m/>
    <m/>
    <m/>
    <m/>
    <m/>
    <m/>
    <m/>
    <m/>
    <m/>
    <m/>
    <m/>
    <m/>
    <m/>
    <m/>
    <d v="2026-01-30T00:00:00"/>
    <m/>
    <n v="65000"/>
    <m/>
    <m/>
    <s v="Euro"/>
    <n v="20"/>
    <m/>
    <m/>
    <m/>
    <m/>
    <n v="21.4"/>
    <n v="0"/>
    <m/>
    <m/>
    <m/>
    <m/>
    <m/>
    <m/>
    <m/>
    <m/>
    <m/>
    <m/>
    <m/>
    <m/>
    <m/>
    <m/>
    <m/>
    <m/>
    <m/>
    <m/>
    <m/>
    <m/>
    <m/>
  </r>
  <r>
    <s v="OK 29.07.24/emo / LOA ok CMI 20.06.25"/>
    <s v="V200041"/>
    <s v="2024-0010"/>
    <x v="4"/>
    <m/>
    <s v="Header"/>
    <m/>
    <m/>
    <x v="3"/>
    <s v="DEU"/>
    <s v="Middle EU - DEU"/>
    <x v="3"/>
    <x v="0"/>
    <n v="6"/>
    <m/>
    <m/>
    <n v="0"/>
    <n v="6"/>
    <n v="0"/>
    <n v="6"/>
    <x v="2"/>
    <m/>
    <m/>
    <m/>
    <x v="3"/>
    <m/>
    <d v="2024-07-01T00:00:00"/>
    <d v="2026-06-30T00:00:00"/>
    <m/>
    <m/>
    <n v="729"/>
    <x v="7"/>
    <m/>
    <m/>
    <m/>
    <m/>
    <s v="n.a."/>
    <m/>
    <m/>
    <n v="0"/>
    <n v="3"/>
    <m/>
    <m/>
    <m/>
    <n v="0"/>
    <n v="0"/>
    <n v="30"/>
    <m/>
    <m/>
    <s v="annually"/>
    <d v="2025-07-01T00:00:00"/>
    <n v="729"/>
    <s v="A"/>
    <n v="69"/>
    <n v="1.4"/>
    <s v="CHE"/>
    <s v="Not required"/>
    <s v="Y"/>
    <s v="N"/>
    <m/>
    <m/>
    <m/>
    <m/>
    <s v="Started"/>
    <n v="65000"/>
    <s v="N"/>
    <m/>
    <s v="Euro"/>
    <n v="23.8"/>
    <n v="0"/>
    <n v="0"/>
    <m/>
    <n v="-1.956164383561644"/>
    <n v="23.8"/>
    <n v="0"/>
    <n v="0"/>
    <n v="0"/>
    <n v="0.05"/>
    <n v="4.29"/>
    <n v="0"/>
    <n v="4.29"/>
    <n v="0"/>
    <n v="0"/>
    <n v="0"/>
    <n v="19.51"/>
    <s v="0.00"/>
    <n v="19.51"/>
    <n v="1"/>
    <n v="0"/>
    <n v="19.51"/>
    <n v="19.51"/>
    <n v="390000"/>
    <n v="0"/>
    <s v="N"/>
    <n v="0"/>
    <n v="51979.2"/>
  </r>
  <r>
    <m/>
    <s v="V200041"/>
    <s v="2024-0010"/>
    <x v="4"/>
    <n v="1"/>
    <s v="Batch"/>
    <m/>
    <m/>
    <x v="3"/>
    <s v="DEU"/>
    <s v="Middle EU - DEU"/>
    <x v="3"/>
    <x v="0"/>
    <n v="6"/>
    <m/>
    <m/>
    <n v="0"/>
    <n v="6"/>
    <n v="0"/>
    <n v="6"/>
    <x v="2"/>
    <m/>
    <m/>
    <m/>
    <x v="3"/>
    <m/>
    <m/>
    <m/>
    <d v="2024-07-01T00:00:00"/>
    <d v="2026-06-30T00:00:00"/>
    <m/>
    <x v="7"/>
    <m/>
    <m/>
    <m/>
    <m/>
    <s v="n.a."/>
    <m/>
    <m/>
    <n v="0"/>
    <n v="3"/>
    <m/>
    <m/>
    <n v="0"/>
    <m/>
    <m/>
    <m/>
    <m/>
    <m/>
    <m/>
    <m/>
    <m/>
    <s v="A"/>
    <n v="69"/>
    <n v="1.4"/>
    <s v="CHE"/>
    <s v="Not required"/>
    <s v="Y"/>
    <s v="N"/>
    <n v="0"/>
    <n v="0"/>
    <m/>
    <m/>
    <m/>
    <n v="65000"/>
    <s v="N"/>
    <d v="1899-12-30T00:00:00"/>
    <s v="Euro"/>
    <n v="23.8"/>
    <n v="0"/>
    <n v="0"/>
    <m/>
    <n v="-1.956164383561644"/>
    <n v="23.8"/>
    <n v="0"/>
    <n v="0"/>
    <n v="0"/>
    <n v="0.05"/>
    <n v="4.29"/>
    <n v="0"/>
    <n v="4.29"/>
    <n v="0"/>
    <n v="0"/>
    <n v="0"/>
    <n v="19.51"/>
    <s v="0.00"/>
    <n v="19.51"/>
    <n v="1"/>
    <n v="0"/>
    <n v="19.51"/>
    <n v="19.51"/>
    <n v="390000"/>
    <n v="0"/>
    <s v="N"/>
    <n v="0"/>
    <n v="51979.2"/>
  </r>
  <r>
    <m/>
    <s v="V200041"/>
    <s v="2024-0010"/>
    <x v="4"/>
    <n v="1"/>
    <s v="Wagon"/>
    <n v="1"/>
    <s v="37 80 4564 486-1"/>
    <x v="3"/>
    <m/>
    <m/>
    <x v="3"/>
    <x v="0"/>
    <n v="1"/>
    <m/>
    <m/>
    <m/>
    <n v="1"/>
    <n v="0"/>
    <n v="1"/>
    <x v="1"/>
    <n v="0"/>
    <d v="1899-12-30T00:00:00"/>
    <d v="1899-12-30T00:00:00"/>
    <x v="3"/>
    <m/>
    <m/>
    <m/>
    <d v="2024-07-01T00:00:00"/>
    <d v="2026-06-30T00:00:00"/>
    <n v="729"/>
    <x v="7"/>
    <m/>
    <m/>
    <m/>
    <m/>
    <s v="n.a."/>
    <m/>
    <m/>
    <n v="0"/>
    <n v="3"/>
    <m/>
    <d v="2026-03-30T00:00:00"/>
    <m/>
    <m/>
    <m/>
    <m/>
    <m/>
    <m/>
    <m/>
    <m/>
    <m/>
    <m/>
    <m/>
    <m/>
    <m/>
    <m/>
    <m/>
    <m/>
    <m/>
    <m/>
    <m/>
    <d v="2026-01-30T00:00:00"/>
    <m/>
    <n v="65000"/>
    <m/>
    <m/>
    <s v="Euro"/>
    <n v="23.8"/>
    <m/>
    <m/>
    <m/>
    <m/>
    <n v="23.9"/>
    <m/>
    <m/>
    <m/>
    <m/>
    <m/>
    <m/>
    <m/>
    <m/>
    <m/>
    <m/>
    <m/>
    <m/>
    <m/>
    <m/>
    <m/>
    <m/>
    <m/>
    <m/>
    <m/>
    <m/>
    <m/>
    <m/>
  </r>
  <r>
    <m/>
    <s v="V200041"/>
    <s v="2024-0010"/>
    <x v="4"/>
    <n v="1"/>
    <s v="Wagon"/>
    <n v="2"/>
    <s v="37 80 4564 490-3"/>
    <x v="3"/>
    <m/>
    <m/>
    <x v="3"/>
    <x v="0"/>
    <n v="1"/>
    <m/>
    <m/>
    <m/>
    <n v="1"/>
    <n v="0"/>
    <n v="1"/>
    <x v="1"/>
    <n v="0"/>
    <d v="1899-12-30T00:00:00"/>
    <d v="1899-12-30T00:00:00"/>
    <x v="3"/>
    <m/>
    <m/>
    <m/>
    <d v="2024-07-01T00:00:00"/>
    <d v="2026-06-30T00:00:00"/>
    <n v="729"/>
    <x v="7"/>
    <m/>
    <m/>
    <m/>
    <m/>
    <s v="n.a."/>
    <m/>
    <m/>
    <n v="0"/>
    <n v="3"/>
    <m/>
    <d v="2026-03-30T00:00:00"/>
    <m/>
    <m/>
    <m/>
    <m/>
    <m/>
    <m/>
    <m/>
    <m/>
    <m/>
    <m/>
    <m/>
    <m/>
    <m/>
    <m/>
    <m/>
    <m/>
    <m/>
    <m/>
    <m/>
    <d v="2026-01-30T00:00:00"/>
    <m/>
    <n v="65000"/>
    <m/>
    <m/>
    <s v="Euro"/>
    <n v="23.8"/>
    <m/>
    <m/>
    <m/>
    <m/>
    <n v="23.9"/>
    <m/>
    <m/>
    <m/>
    <m/>
    <m/>
    <m/>
    <m/>
    <m/>
    <m/>
    <m/>
    <m/>
    <m/>
    <m/>
    <m/>
    <m/>
    <m/>
    <m/>
    <m/>
    <m/>
    <m/>
    <m/>
    <m/>
  </r>
  <r>
    <m/>
    <s v="V200041"/>
    <s v="2024-0010"/>
    <x v="4"/>
    <n v="1"/>
    <s v="Wagon"/>
    <n v="3"/>
    <s v="37 80 4564 496-0"/>
    <x v="3"/>
    <m/>
    <m/>
    <x v="3"/>
    <x v="0"/>
    <n v="1"/>
    <m/>
    <m/>
    <m/>
    <n v="1"/>
    <n v="0"/>
    <n v="1"/>
    <x v="1"/>
    <n v="0"/>
    <d v="1899-12-30T00:00:00"/>
    <d v="1899-12-30T00:00:00"/>
    <x v="3"/>
    <m/>
    <m/>
    <m/>
    <d v="2024-07-01T00:00:00"/>
    <d v="2026-06-30T00:00:00"/>
    <n v="729"/>
    <x v="7"/>
    <m/>
    <m/>
    <m/>
    <m/>
    <s v="n.a."/>
    <m/>
    <m/>
    <n v="0"/>
    <n v="3"/>
    <m/>
    <d v="2026-03-30T00:00:00"/>
    <m/>
    <m/>
    <m/>
    <m/>
    <m/>
    <m/>
    <m/>
    <m/>
    <m/>
    <m/>
    <m/>
    <m/>
    <m/>
    <m/>
    <m/>
    <m/>
    <m/>
    <m/>
    <m/>
    <d v="2026-01-30T00:00:00"/>
    <m/>
    <n v="65000"/>
    <m/>
    <m/>
    <s v="Euro"/>
    <n v="23.8"/>
    <m/>
    <m/>
    <m/>
    <m/>
    <n v="23.9"/>
    <m/>
    <m/>
    <m/>
    <m/>
    <m/>
    <m/>
    <m/>
    <m/>
    <m/>
    <m/>
    <m/>
    <m/>
    <m/>
    <m/>
    <m/>
    <m/>
    <m/>
    <m/>
    <m/>
    <m/>
    <m/>
    <m/>
  </r>
  <r>
    <m/>
    <s v="V200041"/>
    <s v="2024-0010"/>
    <x v="4"/>
    <n v="1"/>
    <s v="Wagon"/>
    <n v="4"/>
    <s v="37 80 4564 506-6"/>
    <x v="3"/>
    <m/>
    <m/>
    <x v="3"/>
    <x v="0"/>
    <n v="1"/>
    <m/>
    <m/>
    <m/>
    <n v="1"/>
    <n v="0"/>
    <n v="1"/>
    <x v="1"/>
    <n v="0"/>
    <d v="1899-12-30T00:00:00"/>
    <d v="1899-12-30T00:00:00"/>
    <x v="3"/>
    <m/>
    <m/>
    <m/>
    <d v="2024-07-01T00:00:00"/>
    <d v="2026-06-30T00:00:00"/>
    <n v="729"/>
    <x v="7"/>
    <m/>
    <m/>
    <m/>
    <m/>
    <s v="n.a."/>
    <m/>
    <m/>
    <n v="0"/>
    <n v="3"/>
    <m/>
    <d v="2026-03-30T00:00:00"/>
    <m/>
    <m/>
    <m/>
    <m/>
    <m/>
    <m/>
    <m/>
    <m/>
    <m/>
    <m/>
    <m/>
    <m/>
    <m/>
    <m/>
    <m/>
    <m/>
    <m/>
    <m/>
    <m/>
    <d v="2026-01-30T00:00:00"/>
    <m/>
    <n v="65000"/>
    <m/>
    <m/>
    <s v="Euro"/>
    <n v="23.8"/>
    <m/>
    <m/>
    <m/>
    <m/>
    <n v="23.9"/>
    <m/>
    <m/>
    <m/>
    <m/>
    <m/>
    <m/>
    <m/>
    <m/>
    <m/>
    <m/>
    <m/>
    <m/>
    <m/>
    <m/>
    <m/>
    <m/>
    <m/>
    <m/>
    <m/>
    <m/>
    <m/>
    <m/>
  </r>
  <r>
    <m/>
    <s v="V200041"/>
    <s v="2024-0010"/>
    <x v="4"/>
    <n v="1"/>
    <s v="Wagon"/>
    <n v="5"/>
    <s v="37 80 4564 534-8"/>
    <x v="3"/>
    <m/>
    <m/>
    <x v="3"/>
    <x v="0"/>
    <n v="1"/>
    <m/>
    <m/>
    <m/>
    <n v="1"/>
    <n v="0"/>
    <n v="1"/>
    <x v="1"/>
    <n v="0"/>
    <d v="1899-12-30T00:00:00"/>
    <d v="1899-12-30T00:00:00"/>
    <x v="3"/>
    <m/>
    <m/>
    <m/>
    <d v="2024-07-01T00:00:00"/>
    <d v="2026-06-30T00:00:00"/>
    <n v="729"/>
    <x v="7"/>
    <m/>
    <m/>
    <m/>
    <m/>
    <s v="n.a."/>
    <m/>
    <m/>
    <n v="0"/>
    <n v="3"/>
    <m/>
    <d v="2026-03-30T00:00:00"/>
    <m/>
    <m/>
    <m/>
    <m/>
    <m/>
    <m/>
    <m/>
    <m/>
    <m/>
    <m/>
    <m/>
    <m/>
    <m/>
    <m/>
    <m/>
    <m/>
    <m/>
    <m/>
    <m/>
    <d v="2026-01-30T00:00:00"/>
    <m/>
    <n v="65000"/>
    <m/>
    <m/>
    <s v="Euro"/>
    <n v="23.8"/>
    <m/>
    <m/>
    <m/>
    <m/>
    <n v="23.9"/>
    <m/>
    <m/>
    <m/>
    <m/>
    <m/>
    <m/>
    <m/>
    <m/>
    <m/>
    <m/>
    <m/>
    <m/>
    <m/>
    <m/>
    <m/>
    <m/>
    <m/>
    <m/>
    <m/>
    <m/>
    <m/>
    <m/>
  </r>
  <r>
    <m/>
    <s v="V200041"/>
    <s v="2024-0010"/>
    <x v="4"/>
    <n v="1"/>
    <s v="Wagon"/>
    <n v="6"/>
    <s v="37 80 4564 673-4"/>
    <x v="3"/>
    <m/>
    <m/>
    <x v="3"/>
    <x v="0"/>
    <n v="1"/>
    <m/>
    <m/>
    <m/>
    <n v="1"/>
    <n v="0"/>
    <n v="1"/>
    <x v="1"/>
    <n v="0"/>
    <d v="1899-12-30T00:00:00"/>
    <d v="1899-12-30T00:00:00"/>
    <x v="3"/>
    <m/>
    <m/>
    <m/>
    <d v="2024-07-01T00:00:00"/>
    <d v="2026-06-30T00:00:00"/>
    <n v="729"/>
    <x v="7"/>
    <m/>
    <m/>
    <m/>
    <m/>
    <s v="n.a."/>
    <m/>
    <m/>
    <n v="0"/>
    <n v="3"/>
    <m/>
    <d v="2026-03-30T00:00:00"/>
    <m/>
    <m/>
    <m/>
    <m/>
    <m/>
    <m/>
    <m/>
    <m/>
    <m/>
    <m/>
    <m/>
    <m/>
    <m/>
    <m/>
    <m/>
    <m/>
    <m/>
    <m/>
    <m/>
    <d v="2026-01-30T00:00:00"/>
    <m/>
    <n v="65000"/>
    <m/>
    <m/>
    <s v="Euro"/>
    <n v="23.8"/>
    <m/>
    <m/>
    <m/>
    <m/>
    <n v="23.9"/>
    <m/>
    <m/>
    <m/>
    <m/>
    <m/>
    <m/>
    <m/>
    <m/>
    <m/>
    <m/>
    <m/>
    <m/>
    <m/>
    <m/>
    <m/>
    <m/>
    <m/>
    <m/>
    <m/>
    <m/>
    <m/>
    <m/>
  </r>
  <r>
    <s v="ok 07.01.25/emo / LOA ok CMI 20.06.25"/>
    <s v="V300059"/>
    <s v="2024-0044"/>
    <x v="5"/>
    <m/>
    <s v="Header"/>
    <m/>
    <m/>
    <x v="3"/>
    <s v="DEU"/>
    <s v="Middle EU - DEU"/>
    <x v="3"/>
    <x v="2"/>
    <n v="42"/>
    <m/>
    <m/>
    <n v="0"/>
    <n v="42"/>
    <n v="0"/>
    <n v="42"/>
    <x v="3"/>
    <m/>
    <m/>
    <m/>
    <x v="3"/>
    <s v="MV kann bis zum 30.06.25 annuliert werden /keine autom. Prolongation"/>
    <d v="2025-12-15T00:00:00"/>
    <d v="2029-12-31T00:00:00"/>
    <m/>
    <m/>
    <n v="1477"/>
    <x v="8"/>
    <m/>
    <m/>
    <m/>
    <m/>
    <s v="with cut-off date"/>
    <d v="2027-12-31T00:00:00"/>
    <m/>
    <n v="6"/>
    <n v="0"/>
    <m/>
    <m/>
    <m/>
    <n v="0"/>
    <n v="0"/>
    <n v="46"/>
    <m/>
    <m/>
    <s v="twice"/>
    <d v="2028-01-01T00:00:00"/>
    <n v="746"/>
    <s v="A"/>
    <n v="69"/>
    <n v="1.4"/>
    <s v="DEU"/>
    <s v="Parent Guarantee"/>
    <s v="N"/>
    <s v="N"/>
    <n v="0"/>
    <s v="keine autom. Verlängerung"/>
    <m/>
    <m/>
    <m/>
    <n v="140000"/>
    <s v="N"/>
    <m/>
    <s v="Euro"/>
    <n v="70.05"/>
    <n v="-27.34"/>
    <n v="0"/>
    <n v="0"/>
    <n v="-8.828219178082191"/>
    <n v="42.70999999999999"/>
    <m/>
    <m/>
    <m/>
    <n v="0.04"/>
    <n v="10.91"/>
    <n v="-20.68"/>
    <n v="-9.77"/>
    <n v="6.66"/>
    <n v="-6.66"/>
    <n v="0"/>
    <n v="52.48"/>
    <s v="0.00"/>
    <n v="52.48"/>
    <n v="0.9999999999999999"/>
    <n v="0"/>
    <n v="52.47999999999999"/>
    <n v="52.48"/>
    <n v="5880000"/>
    <n v="0"/>
    <s v="N"/>
    <n v="0"/>
    <n v="652950.4799999999"/>
  </r>
  <r>
    <m/>
    <s v="V300059"/>
    <s v="2024-0044"/>
    <x v="5"/>
    <n v="1"/>
    <s v="Batch"/>
    <m/>
    <m/>
    <x v="3"/>
    <s v="DEU"/>
    <s v="Middle EU - DEU"/>
    <x v="3"/>
    <x v="2"/>
    <n v="42"/>
    <m/>
    <m/>
    <n v="0"/>
    <n v="42"/>
    <n v="0"/>
    <n v="42"/>
    <x v="3"/>
    <m/>
    <m/>
    <m/>
    <x v="3"/>
    <m/>
    <m/>
    <m/>
    <d v="2025-12-15T00:00:00"/>
    <d v="2029-12-31T00:00:00"/>
    <m/>
    <x v="8"/>
    <m/>
    <m/>
    <m/>
    <m/>
    <s v="with cut-off date"/>
    <d v="2027-12-31T00:00:00"/>
    <m/>
    <n v="6"/>
    <n v="0"/>
    <m/>
    <m/>
    <n v="0"/>
    <m/>
    <m/>
    <m/>
    <m/>
    <m/>
    <m/>
    <m/>
    <m/>
    <s v="A"/>
    <n v="69"/>
    <n v="1.4"/>
    <s v="DEU"/>
    <s v="Parent Guarantee"/>
    <s v="N"/>
    <s v="N"/>
    <n v="0"/>
    <s v="keine autom. Verlängerung"/>
    <m/>
    <m/>
    <m/>
    <n v="140000"/>
    <s v="N"/>
    <d v="1899-12-30T00:00:00"/>
    <s v="Euro"/>
    <n v="70.05"/>
    <n v="-27.34"/>
    <n v="0"/>
    <n v="0"/>
    <n v="-8.828219178082191"/>
    <n v="42.70999999999999"/>
    <n v="0"/>
    <n v="0"/>
    <n v="0"/>
    <n v="0.04"/>
    <n v="10.91"/>
    <n v="-20.68"/>
    <n v="-9.77"/>
    <n v="6.66"/>
    <n v="-6.66"/>
    <n v="0"/>
    <n v="52.48"/>
    <s v="0.00"/>
    <n v="52.48"/>
    <n v="0.9999999999999999"/>
    <n v="0"/>
    <n v="52.47999999999999"/>
    <n v="52.48"/>
    <n v="5880000"/>
    <n v="0"/>
    <s v="N"/>
    <n v="0"/>
    <n v="652950.4799999999"/>
  </r>
  <r>
    <m/>
    <s v="V300059"/>
    <s v="2024-0044"/>
    <x v="5"/>
    <n v="1"/>
    <s v="Wagon"/>
    <n v="1"/>
    <e v="#N/A"/>
    <x v="3"/>
    <m/>
    <m/>
    <x v="3"/>
    <x v="2"/>
    <n v="1"/>
    <m/>
    <m/>
    <m/>
    <n v="1"/>
    <n v="0"/>
    <n v="1"/>
    <x v="1"/>
    <n v="0"/>
    <d v="1899-12-30T00:00:00"/>
    <d v="1899-12-30T00:00:00"/>
    <x v="3"/>
    <m/>
    <m/>
    <m/>
    <e v="#N/A"/>
    <e v="#N/A"/>
    <n v="1477"/>
    <x v="1"/>
    <m/>
    <m/>
    <m/>
    <m/>
    <s v="with cut-off date"/>
    <d v="2027-12-31T00:00:00"/>
    <d v="1899-12-30T00:00:00"/>
    <n v="6"/>
    <n v="0"/>
    <m/>
    <d v="2027-06-30T00:00:00"/>
    <m/>
    <m/>
    <m/>
    <m/>
    <m/>
    <m/>
    <m/>
    <m/>
    <m/>
    <m/>
    <m/>
    <m/>
    <m/>
    <m/>
    <m/>
    <m/>
    <m/>
    <m/>
    <m/>
    <e v="#N/A"/>
    <m/>
    <n v="140000"/>
    <m/>
    <m/>
    <s v="Euro"/>
    <n v="70.05"/>
    <m/>
    <m/>
    <m/>
    <m/>
    <e v="#N/A"/>
    <m/>
    <m/>
    <m/>
    <m/>
    <m/>
    <m/>
    <m/>
    <m/>
    <m/>
    <m/>
    <m/>
    <m/>
    <m/>
    <m/>
    <m/>
    <m/>
    <m/>
    <m/>
    <m/>
    <m/>
    <m/>
    <m/>
  </r>
  <r>
    <m/>
    <s v="V300059"/>
    <s v="2024-0044"/>
    <x v="5"/>
    <n v="1"/>
    <s v="Wagon"/>
    <n v="2"/>
    <s v="35 80 4956 045-3"/>
    <x v="3"/>
    <m/>
    <m/>
    <x v="3"/>
    <x v="2"/>
    <n v="1"/>
    <m/>
    <m/>
    <m/>
    <n v="1"/>
    <n v="0"/>
    <n v="1"/>
    <x v="1"/>
    <n v="0"/>
    <d v="1899-12-30T00:00:00"/>
    <d v="1899-12-30T00:00:00"/>
    <x v="3"/>
    <m/>
    <m/>
    <m/>
    <d v="2026-01-01T00:00:00"/>
    <d v="2029-12-31T00:00:00"/>
    <n v="1477"/>
    <x v="8"/>
    <m/>
    <m/>
    <m/>
    <m/>
    <s v="with cut-off date"/>
    <d v="2027-12-31T00:00:00"/>
    <d v="1899-12-30T00:00:00"/>
    <n v="6"/>
    <n v="0"/>
    <m/>
    <d v="2027-06-30T00:00:00"/>
    <m/>
    <m/>
    <m/>
    <m/>
    <m/>
    <m/>
    <m/>
    <m/>
    <m/>
    <m/>
    <m/>
    <m/>
    <m/>
    <m/>
    <m/>
    <m/>
    <m/>
    <m/>
    <m/>
    <d v="2027-07-31T00:00:00"/>
    <m/>
    <n v="140000"/>
    <m/>
    <m/>
    <s v="Euro"/>
    <n v="70.05"/>
    <m/>
    <m/>
    <m/>
    <m/>
    <n v="42.71"/>
    <m/>
    <m/>
    <m/>
    <m/>
    <m/>
    <m/>
    <m/>
    <m/>
    <m/>
    <m/>
    <m/>
    <m/>
    <m/>
    <m/>
    <m/>
    <m/>
    <m/>
    <m/>
    <m/>
    <m/>
    <m/>
    <m/>
  </r>
  <r>
    <m/>
    <s v="V300059"/>
    <s v="2024-0044"/>
    <x v="5"/>
    <n v="1"/>
    <s v="Wagon"/>
    <n v="3"/>
    <e v="#N/A"/>
    <x v="3"/>
    <m/>
    <m/>
    <x v="3"/>
    <x v="2"/>
    <n v="1"/>
    <m/>
    <m/>
    <m/>
    <n v="1"/>
    <n v="0"/>
    <n v="1"/>
    <x v="1"/>
    <n v="0"/>
    <d v="1899-12-30T00:00:00"/>
    <d v="1899-12-30T00:00:00"/>
    <x v="3"/>
    <m/>
    <m/>
    <m/>
    <e v="#N/A"/>
    <e v="#N/A"/>
    <n v="1477"/>
    <x v="1"/>
    <m/>
    <m/>
    <m/>
    <m/>
    <s v="with cut-off date"/>
    <d v="2027-12-31T00:00:00"/>
    <d v="1899-12-30T00:00:00"/>
    <n v="6"/>
    <n v="0"/>
    <m/>
    <d v="2027-06-30T00:00:00"/>
    <m/>
    <m/>
    <m/>
    <m/>
    <m/>
    <m/>
    <m/>
    <m/>
    <m/>
    <m/>
    <m/>
    <m/>
    <m/>
    <m/>
    <m/>
    <m/>
    <m/>
    <m/>
    <m/>
    <e v="#N/A"/>
    <m/>
    <n v="140000"/>
    <m/>
    <m/>
    <s v="Euro"/>
    <n v="70.05"/>
    <m/>
    <m/>
    <m/>
    <m/>
    <e v="#N/A"/>
    <m/>
    <m/>
    <m/>
    <m/>
    <m/>
    <m/>
    <m/>
    <m/>
    <m/>
    <m/>
    <m/>
    <m/>
    <m/>
    <m/>
    <m/>
    <m/>
    <m/>
    <m/>
    <m/>
    <m/>
    <m/>
    <m/>
  </r>
  <r>
    <m/>
    <s v="V300059"/>
    <s v="2024-0044"/>
    <x v="5"/>
    <n v="1"/>
    <s v="Wagon"/>
    <n v="4"/>
    <e v="#N/A"/>
    <x v="3"/>
    <m/>
    <m/>
    <x v="3"/>
    <x v="2"/>
    <n v="1"/>
    <m/>
    <m/>
    <m/>
    <n v="1"/>
    <n v="0"/>
    <n v="1"/>
    <x v="1"/>
    <n v="0"/>
    <d v="1899-12-30T00:00:00"/>
    <d v="1899-12-30T00:00:00"/>
    <x v="3"/>
    <m/>
    <m/>
    <m/>
    <e v="#N/A"/>
    <e v="#N/A"/>
    <n v="1477"/>
    <x v="1"/>
    <m/>
    <m/>
    <m/>
    <m/>
    <s v="with cut-off date"/>
    <d v="2027-12-31T00:00:00"/>
    <d v="1899-12-30T00:00:00"/>
    <n v="6"/>
    <n v="0"/>
    <m/>
    <d v="2027-06-30T00:00:00"/>
    <m/>
    <m/>
    <m/>
    <m/>
    <m/>
    <m/>
    <m/>
    <m/>
    <m/>
    <m/>
    <m/>
    <m/>
    <m/>
    <m/>
    <m/>
    <m/>
    <m/>
    <m/>
    <m/>
    <e v="#N/A"/>
    <m/>
    <n v="140000"/>
    <m/>
    <m/>
    <s v="Euro"/>
    <n v="70.05"/>
    <m/>
    <m/>
    <m/>
    <m/>
    <e v="#N/A"/>
    <m/>
    <m/>
    <m/>
    <m/>
    <m/>
    <m/>
    <m/>
    <m/>
    <m/>
    <m/>
    <m/>
    <m/>
    <m/>
    <m/>
    <m/>
    <m/>
    <m/>
    <m/>
    <m/>
    <m/>
    <m/>
    <m/>
  </r>
  <r>
    <m/>
    <s v="V300059"/>
    <s v="2024-0044"/>
    <x v="5"/>
    <n v="1"/>
    <s v="Wagon"/>
    <n v="5"/>
    <s v="35 80 4956 058-6"/>
    <x v="3"/>
    <m/>
    <m/>
    <x v="3"/>
    <x v="2"/>
    <n v="1"/>
    <m/>
    <m/>
    <m/>
    <n v="1"/>
    <n v="0"/>
    <n v="1"/>
    <x v="1"/>
    <n v="0"/>
    <d v="1899-12-30T00:00:00"/>
    <d v="1899-12-30T00:00:00"/>
    <x v="3"/>
    <m/>
    <m/>
    <m/>
    <d v="2026-01-01T00:00:00"/>
    <d v="2029-12-31T00:00:00"/>
    <n v="1477"/>
    <x v="8"/>
    <m/>
    <m/>
    <m/>
    <m/>
    <s v="with cut-off date"/>
    <d v="2027-12-31T00:00:00"/>
    <d v="1899-12-30T00:00:00"/>
    <n v="6"/>
    <n v="0"/>
    <m/>
    <d v="2027-06-30T00:00:00"/>
    <m/>
    <m/>
    <m/>
    <m/>
    <m/>
    <m/>
    <m/>
    <m/>
    <m/>
    <m/>
    <m/>
    <m/>
    <m/>
    <m/>
    <m/>
    <m/>
    <m/>
    <m/>
    <m/>
    <d v="2027-07-31T00:00:00"/>
    <m/>
    <n v="140000"/>
    <m/>
    <m/>
    <s v="Euro"/>
    <n v="70.05"/>
    <m/>
    <m/>
    <m/>
    <m/>
    <n v="42.71"/>
    <m/>
    <m/>
    <m/>
    <m/>
    <m/>
    <m/>
    <m/>
    <m/>
    <m/>
    <m/>
    <m/>
    <m/>
    <m/>
    <m/>
    <m/>
    <m/>
    <m/>
    <m/>
    <m/>
    <m/>
    <m/>
    <m/>
  </r>
  <r>
    <m/>
    <s v="V300059"/>
    <s v="2024-0044"/>
    <x v="5"/>
    <n v="1"/>
    <s v="Wagon"/>
    <n v="6"/>
    <s v="35 80 4956 062-8"/>
    <x v="3"/>
    <m/>
    <m/>
    <x v="3"/>
    <x v="2"/>
    <n v="1"/>
    <m/>
    <m/>
    <m/>
    <n v="1"/>
    <n v="0"/>
    <n v="1"/>
    <x v="1"/>
    <n v="0"/>
    <d v="1899-12-30T00:00:00"/>
    <d v="1899-12-30T00:00:00"/>
    <x v="3"/>
    <m/>
    <m/>
    <m/>
    <d v="2026-01-01T00:00:00"/>
    <d v="2029-12-31T00:00:00"/>
    <n v="1477"/>
    <x v="8"/>
    <m/>
    <m/>
    <m/>
    <m/>
    <s v="with cut-off date"/>
    <d v="2027-12-31T00:00:00"/>
    <d v="1899-12-30T00:00:00"/>
    <n v="6"/>
    <n v="0"/>
    <m/>
    <d v="2027-06-30T00:00:00"/>
    <m/>
    <m/>
    <m/>
    <m/>
    <m/>
    <m/>
    <m/>
    <m/>
    <m/>
    <m/>
    <m/>
    <m/>
    <m/>
    <m/>
    <m/>
    <m/>
    <m/>
    <m/>
    <m/>
    <d v="2027-07-31T00:00:00"/>
    <m/>
    <n v="140000"/>
    <m/>
    <m/>
    <s v="Euro"/>
    <n v="70.05"/>
    <m/>
    <m/>
    <m/>
    <m/>
    <n v="42.71"/>
    <m/>
    <m/>
    <m/>
    <m/>
    <m/>
    <m/>
    <m/>
    <m/>
    <m/>
    <m/>
    <m/>
    <m/>
    <m/>
    <m/>
    <m/>
    <m/>
    <m/>
    <m/>
    <m/>
    <m/>
    <m/>
    <m/>
  </r>
  <r>
    <m/>
    <s v="V300059"/>
    <s v="2024-0044"/>
    <x v="5"/>
    <n v="1"/>
    <s v="Wagon"/>
    <n v="7"/>
    <s v="35 80 4956 071-9"/>
    <x v="3"/>
    <m/>
    <m/>
    <x v="3"/>
    <x v="2"/>
    <n v="1"/>
    <m/>
    <m/>
    <m/>
    <n v="1"/>
    <n v="0"/>
    <n v="1"/>
    <x v="1"/>
    <n v="0"/>
    <d v="1899-12-30T00:00:00"/>
    <d v="1899-12-30T00:00:00"/>
    <x v="3"/>
    <m/>
    <m/>
    <m/>
    <d v="2026-01-01T00:00:00"/>
    <d v="2029-12-31T00:00:00"/>
    <n v="1477"/>
    <x v="8"/>
    <m/>
    <m/>
    <m/>
    <m/>
    <s v="with cut-off date"/>
    <d v="2027-12-31T00:00:00"/>
    <d v="1899-12-30T00:00:00"/>
    <n v="6"/>
    <n v="0"/>
    <m/>
    <d v="2027-06-30T00:00:00"/>
    <m/>
    <m/>
    <m/>
    <m/>
    <m/>
    <m/>
    <m/>
    <m/>
    <m/>
    <m/>
    <m/>
    <m/>
    <m/>
    <m/>
    <m/>
    <m/>
    <m/>
    <m/>
    <m/>
    <d v="2027-07-31T00:00:00"/>
    <m/>
    <n v="140000"/>
    <m/>
    <m/>
    <s v="Euro"/>
    <n v="70.05"/>
    <m/>
    <m/>
    <m/>
    <m/>
    <n v="42.71"/>
    <m/>
    <m/>
    <m/>
    <m/>
    <m/>
    <m/>
    <m/>
    <m/>
    <m/>
    <m/>
    <m/>
    <m/>
    <m/>
    <m/>
    <m/>
    <m/>
    <m/>
    <m/>
    <m/>
    <m/>
    <m/>
    <m/>
  </r>
  <r>
    <m/>
    <s v="V300059"/>
    <s v="2024-0044"/>
    <x v="5"/>
    <n v="1"/>
    <s v="Wagon"/>
    <n v="8"/>
    <s v="35 80 4956 084-2"/>
    <x v="3"/>
    <m/>
    <m/>
    <x v="3"/>
    <x v="2"/>
    <n v="1"/>
    <m/>
    <m/>
    <m/>
    <n v="1"/>
    <n v="0"/>
    <n v="1"/>
    <x v="1"/>
    <n v="0"/>
    <d v="1899-12-30T00:00:00"/>
    <d v="1899-12-30T00:00:00"/>
    <x v="3"/>
    <m/>
    <m/>
    <m/>
    <d v="2026-01-01T00:00:00"/>
    <d v="2029-12-31T00:00:00"/>
    <n v="1477"/>
    <x v="8"/>
    <m/>
    <m/>
    <m/>
    <m/>
    <s v="with cut-off date"/>
    <d v="2027-12-31T00:00:00"/>
    <d v="1899-12-30T00:00:00"/>
    <n v="6"/>
    <n v="0"/>
    <m/>
    <d v="2027-06-30T00:00:00"/>
    <m/>
    <m/>
    <m/>
    <m/>
    <m/>
    <m/>
    <m/>
    <m/>
    <m/>
    <m/>
    <m/>
    <m/>
    <m/>
    <m/>
    <m/>
    <m/>
    <m/>
    <m/>
    <m/>
    <d v="2027-07-31T00:00:00"/>
    <m/>
    <n v="140000"/>
    <m/>
    <m/>
    <s v="Euro"/>
    <n v="70.05"/>
    <m/>
    <m/>
    <m/>
    <m/>
    <n v="42.71"/>
    <m/>
    <m/>
    <m/>
    <m/>
    <m/>
    <m/>
    <m/>
    <m/>
    <m/>
    <m/>
    <m/>
    <m/>
    <m/>
    <m/>
    <m/>
    <m/>
    <m/>
    <m/>
    <m/>
    <m/>
    <m/>
    <m/>
  </r>
  <r>
    <m/>
    <s v="V300059"/>
    <s v="2024-0044"/>
    <x v="5"/>
    <n v="1"/>
    <s v="Wagon"/>
    <n v="9"/>
    <e v="#N/A"/>
    <x v="3"/>
    <m/>
    <m/>
    <x v="3"/>
    <x v="2"/>
    <n v="1"/>
    <m/>
    <m/>
    <m/>
    <n v="1"/>
    <n v="0"/>
    <n v="1"/>
    <x v="1"/>
    <n v="0"/>
    <d v="1899-12-30T00:00:00"/>
    <d v="1899-12-30T00:00:00"/>
    <x v="3"/>
    <m/>
    <m/>
    <m/>
    <e v="#N/A"/>
    <e v="#N/A"/>
    <n v="1477"/>
    <x v="1"/>
    <m/>
    <m/>
    <m/>
    <m/>
    <s v="with cut-off date"/>
    <d v="2027-12-31T00:00:00"/>
    <d v="1899-12-30T00:00:00"/>
    <n v="6"/>
    <n v="0"/>
    <m/>
    <d v="2027-06-30T00:00:00"/>
    <m/>
    <m/>
    <m/>
    <m/>
    <m/>
    <m/>
    <m/>
    <m/>
    <m/>
    <m/>
    <m/>
    <m/>
    <m/>
    <m/>
    <m/>
    <m/>
    <m/>
    <m/>
    <m/>
    <e v="#N/A"/>
    <m/>
    <n v="140000"/>
    <m/>
    <m/>
    <s v="Euro"/>
    <n v="70.05"/>
    <m/>
    <m/>
    <m/>
    <m/>
    <e v="#N/A"/>
    <m/>
    <m/>
    <m/>
    <m/>
    <m/>
    <m/>
    <m/>
    <m/>
    <m/>
    <m/>
    <m/>
    <m/>
    <m/>
    <m/>
    <m/>
    <m/>
    <m/>
    <m/>
    <m/>
    <m/>
    <m/>
    <m/>
  </r>
  <r>
    <m/>
    <s v="V300059"/>
    <s v="2024-0044"/>
    <x v="5"/>
    <n v="1"/>
    <s v="Wagon"/>
    <n v="10"/>
    <e v="#N/A"/>
    <x v="3"/>
    <m/>
    <m/>
    <x v="3"/>
    <x v="2"/>
    <n v="1"/>
    <m/>
    <m/>
    <m/>
    <n v="1"/>
    <n v="0"/>
    <n v="1"/>
    <x v="1"/>
    <n v="0"/>
    <d v="1899-12-30T00:00:00"/>
    <d v="1899-12-30T00:00:00"/>
    <x v="3"/>
    <m/>
    <m/>
    <m/>
    <e v="#N/A"/>
    <e v="#N/A"/>
    <n v="1477"/>
    <x v="1"/>
    <m/>
    <m/>
    <m/>
    <m/>
    <s v="with cut-off date"/>
    <d v="2027-12-31T00:00:00"/>
    <d v="1899-12-30T00:00:00"/>
    <n v="6"/>
    <n v="0"/>
    <m/>
    <d v="2027-06-30T00:00:00"/>
    <m/>
    <m/>
    <m/>
    <m/>
    <m/>
    <m/>
    <m/>
    <m/>
    <m/>
    <m/>
    <m/>
    <m/>
    <m/>
    <m/>
    <m/>
    <m/>
    <m/>
    <m/>
    <m/>
    <e v="#N/A"/>
    <m/>
    <n v="140000"/>
    <m/>
    <m/>
    <s v="Euro"/>
    <n v="70.05"/>
    <m/>
    <m/>
    <m/>
    <m/>
    <e v="#N/A"/>
    <m/>
    <m/>
    <m/>
    <m/>
    <m/>
    <m/>
    <m/>
    <m/>
    <m/>
    <m/>
    <m/>
    <m/>
    <m/>
    <m/>
    <m/>
    <m/>
    <m/>
    <m/>
    <m/>
    <m/>
    <m/>
    <m/>
  </r>
  <r>
    <m/>
    <s v="V300059"/>
    <s v="2024-0044"/>
    <x v="5"/>
    <n v="1"/>
    <s v="Wagon"/>
    <n v="11"/>
    <s v="35 80 4956 088-3"/>
    <x v="3"/>
    <m/>
    <m/>
    <x v="3"/>
    <x v="2"/>
    <n v="1"/>
    <m/>
    <m/>
    <m/>
    <n v="1"/>
    <n v="0"/>
    <n v="1"/>
    <x v="1"/>
    <n v="0"/>
    <d v="1899-12-30T00:00:00"/>
    <d v="1899-12-30T00:00:00"/>
    <x v="3"/>
    <m/>
    <m/>
    <m/>
    <d v="2026-01-01T00:00:00"/>
    <d v="2029-12-31T00:00:00"/>
    <n v="1477"/>
    <x v="8"/>
    <m/>
    <m/>
    <m/>
    <m/>
    <s v="with cut-off date"/>
    <d v="2027-12-31T00:00:00"/>
    <d v="1899-12-30T00:00:00"/>
    <n v="6"/>
    <n v="0"/>
    <m/>
    <d v="2027-06-30T00:00:00"/>
    <m/>
    <m/>
    <m/>
    <m/>
    <m/>
    <m/>
    <m/>
    <m/>
    <m/>
    <m/>
    <m/>
    <m/>
    <m/>
    <m/>
    <m/>
    <m/>
    <m/>
    <m/>
    <m/>
    <d v="2027-07-31T00:00:00"/>
    <m/>
    <n v="140000"/>
    <m/>
    <m/>
    <s v="Euro"/>
    <n v="70.05"/>
    <m/>
    <m/>
    <m/>
    <m/>
    <n v="42.71"/>
    <m/>
    <m/>
    <m/>
    <m/>
    <m/>
    <m/>
    <m/>
    <m/>
    <m/>
    <m/>
    <m/>
    <m/>
    <m/>
    <m/>
    <m/>
    <m/>
    <m/>
    <m/>
    <m/>
    <m/>
    <m/>
    <m/>
  </r>
  <r>
    <m/>
    <s v="V300059"/>
    <s v="2024-0044"/>
    <x v="5"/>
    <n v="1"/>
    <s v="Wagon"/>
    <n v="12"/>
    <e v="#N/A"/>
    <x v="3"/>
    <m/>
    <m/>
    <x v="3"/>
    <x v="2"/>
    <n v="1"/>
    <m/>
    <m/>
    <m/>
    <n v="1"/>
    <n v="0"/>
    <n v="1"/>
    <x v="1"/>
    <n v="0"/>
    <d v="1899-12-30T00:00:00"/>
    <d v="1899-12-30T00:00:00"/>
    <x v="3"/>
    <m/>
    <m/>
    <m/>
    <e v="#N/A"/>
    <e v="#N/A"/>
    <n v="1477"/>
    <x v="1"/>
    <m/>
    <m/>
    <m/>
    <m/>
    <s v="with cut-off date"/>
    <d v="2027-12-31T00:00:00"/>
    <d v="1899-12-30T00:00:00"/>
    <n v="6"/>
    <n v="0"/>
    <m/>
    <d v="2027-06-30T00:00:00"/>
    <m/>
    <m/>
    <m/>
    <m/>
    <m/>
    <m/>
    <m/>
    <m/>
    <m/>
    <m/>
    <m/>
    <m/>
    <m/>
    <m/>
    <m/>
    <m/>
    <m/>
    <m/>
    <m/>
    <e v="#N/A"/>
    <m/>
    <n v="140000"/>
    <m/>
    <m/>
    <s v="Euro"/>
    <n v="70.05"/>
    <m/>
    <m/>
    <m/>
    <m/>
    <e v="#N/A"/>
    <m/>
    <m/>
    <m/>
    <m/>
    <m/>
    <m/>
    <m/>
    <m/>
    <m/>
    <m/>
    <m/>
    <m/>
    <m/>
    <m/>
    <m/>
    <m/>
    <m/>
    <m/>
    <m/>
    <m/>
    <m/>
    <m/>
  </r>
  <r>
    <m/>
    <s v="V300059"/>
    <s v="2024-0044"/>
    <x v="5"/>
    <n v="1"/>
    <s v="Wagon"/>
    <n v="13"/>
    <s v="35 80 4956 093-3"/>
    <x v="3"/>
    <m/>
    <m/>
    <x v="3"/>
    <x v="2"/>
    <n v="1"/>
    <m/>
    <m/>
    <m/>
    <n v="1"/>
    <n v="0"/>
    <n v="1"/>
    <x v="1"/>
    <n v="0"/>
    <d v="1899-12-30T00:00:00"/>
    <d v="1899-12-30T00:00:00"/>
    <x v="3"/>
    <m/>
    <m/>
    <m/>
    <d v="2026-01-01T00:00:00"/>
    <d v="2029-12-31T00:00:00"/>
    <n v="1477"/>
    <x v="8"/>
    <m/>
    <m/>
    <m/>
    <m/>
    <s v="with cut-off date"/>
    <d v="2027-12-31T00:00:00"/>
    <d v="1899-12-30T00:00:00"/>
    <n v="6"/>
    <n v="0"/>
    <m/>
    <d v="2027-06-30T00:00:00"/>
    <m/>
    <m/>
    <m/>
    <m/>
    <m/>
    <m/>
    <m/>
    <m/>
    <m/>
    <m/>
    <m/>
    <m/>
    <m/>
    <m/>
    <m/>
    <m/>
    <m/>
    <m/>
    <m/>
    <d v="2027-07-31T00:00:00"/>
    <m/>
    <n v="140000"/>
    <m/>
    <m/>
    <s v="Euro"/>
    <n v="70.05"/>
    <m/>
    <m/>
    <m/>
    <m/>
    <n v="42.71"/>
    <m/>
    <m/>
    <m/>
    <m/>
    <m/>
    <m/>
    <m/>
    <m/>
    <m/>
    <m/>
    <m/>
    <m/>
    <m/>
    <m/>
    <m/>
    <m/>
    <m/>
    <m/>
    <m/>
    <m/>
    <m/>
    <m/>
  </r>
  <r>
    <m/>
    <s v="V300059"/>
    <s v="2024-0044"/>
    <x v="5"/>
    <n v="1"/>
    <s v="Wagon"/>
    <n v="14"/>
    <s v="35 80 4956 051-1"/>
    <x v="3"/>
    <m/>
    <m/>
    <x v="3"/>
    <x v="2"/>
    <n v="1"/>
    <m/>
    <m/>
    <m/>
    <n v="1"/>
    <n v="0"/>
    <n v="1"/>
    <x v="1"/>
    <n v="0"/>
    <d v="1899-12-30T00:00:00"/>
    <d v="1899-12-30T00:00:00"/>
    <x v="3"/>
    <m/>
    <m/>
    <m/>
    <d v="2026-01-01T00:00:00"/>
    <d v="2029-12-31T00:00:00"/>
    <n v="1477"/>
    <x v="8"/>
    <m/>
    <m/>
    <m/>
    <m/>
    <s v="with cut-off date"/>
    <d v="2027-12-31T00:00:00"/>
    <d v="1899-12-30T00:00:00"/>
    <n v="6"/>
    <n v="0"/>
    <m/>
    <d v="2027-06-30T00:00:00"/>
    <m/>
    <m/>
    <m/>
    <m/>
    <m/>
    <m/>
    <m/>
    <m/>
    <m/>
    <m/>
    <m/>
    <m/>
    <m/>
    <m/>
    <m/>
    <m/>
    <m/>
    <m/>
    <m/>
    <d v="2027-07-31T00:00:00"/>
    <m/>
    <n v="140000"/>
    <m/>
    <m/>
    <s v="Euro"/>
    <n v="70.05"/>
    <m/>
    <m/>
    <m/>
    <m/>
    <n v="42.71"/>
    <m/>
    <m/>
    <m/>
    <m/>
    <m/>
    <m/>
    <m/>
    <m/>
    <m/>
    <m/>
    <m/>
    <m/>
    <m/>
    <m/>
    <m/>
    <m/>
    <m/>
    <m/>
    <m/>
    <m/>
    <m/>
    <m/>
  </r>
  <r>
    <m/>
    <s v="V300059"/>
    <s v="2024-0044"/>
    <x v="5"/>
    <n v="1"/>
    <s v="Wagon"/>
    <n v="15"/>
    <s v="35 80 4956 060-2"/>
    <x v="3"/>
    <m/>
    <m/>
    <x v="3"/>
    <x v="2"/>
    <n v="1"/>
    <m/>
    <m/>
    <m/>
    <n v="1"/>
    <n v="0"/>
    <n v="1"/>
    <x v="1"/>
    <n v="0"/>
    <d v="1899-12-30T00:00:00"/>
    <d v="1899-12-30T00:00:00"/>
    <x v="3"/>
    <m/>
    <m/>
    <m/>
    <d v="2026-01-01T00:00:00"/>
    <d v="2029-12-31T00:00:00"/>
    <n v="1477"/>
    <x v="8"/>
    <m/>
    <m/>
    <m/>
    <m/>
    <s v="with cut-off date"/>
    <d v="2027-12-31T00:00:00"/>
    <d v="1899-12-30T00:00:00"/>
    <n v="6"/>
    <n v="0"/>
    <m/>
    <d v="2027-06-30T00:00:00"/>
    <m/>
    <m/>
    <m/>
    <m/>
    <m/>
    <m/>
    <m/>
    <m/>
    <m/>
    <m/>
    <m/>
    <m/>
    <m/>
    <m/>
    <m/>
    <m/>
    <m/>
    <m/>
    <m/>
    <d v="2027-07-31T00:00:00"/>
    <m/>
    <n v="140000"/>
    <m/>
    <m/>
    <s v="Euro"/>
    <n v="70.05"/>
    <m/>
    <m/>
    <m/>
    <m/>
    <n v="42.71"/>
    <m/>
    <m/>
    <m/>
    <m/>
    <m/>
    <m/>
    <m/>
    <m/>
    <m/>
    <m/>
    <m/>
    <m/>
    <m/>
    <m/>
    <m/>
    <m/>
    <m/>
    <m/>
    <m/>
    <m/>
    <m/>
    <m/>
  </r>
  <r>
    <m/>
    <s v="V300059"/>
    <s v="2024-0044"/>
    <x v="5"/>
    <n v="1"/>
    <s v="Wagon"/>
    <n v="16"/>
    <s v="35 80 4956 063-6"/>
    <x v="3"/>
    <m/>
    <m/>
    <x v="3"/>
    <x v="2"/>
    <n v="1"/>
    <m/>
    <m/>
    <m/>
    <n v="1"/>
    <n v="0"/>
    <n v="1"/>
    <x v="1"/>
    <n v="0"/>
    <d v="1899-12-30T00:00:00"/>
    <d v="1899-12-30T00:00:00"/>
    <x v="3"/>
    <m/>
    <m/>
    <m/>
    <d v="2026-01-01T00:00:00"/>
    <d v="2029-12-31T00:00:00"/>
    <n v="1477"/>
    <x v="8"/>
    <m/>
    <m/>
    <m/>
    <m/>
    <s v="with cut-off date"/>
    <d v="2027-12-31T00:00:00"/>
    <d v="1899-12-30T00:00:00"/>
    <n v="6"/>
    <n v="0"/>
    <m/>
    <d v="2027-06-30T00:00:00"/>
    <m/>
    <m/>
    <m/>
    <m/>
    <m/>
    <m/>
    <m/>
    <m/>
    <m/>
    <m/>
    <m/>
    <m/>
    <m/>
    <m/>
    <m/>
    <m/>
    <m/>
    <m/>
    <m/>
    <d v="2027-07-31T00:00:00"/>
    <m/>
    <n v="140000"/>
    <m/>
    <m/>
    <s v="Euro"/>
    <n v="70.05"/>
    <m/>
    <m/>
    <m/>
    <m/>
    <n v="42.71"/>
    <m/>
    <m/>
    <m/>
    <m/>
    <m/>
    <m/>
    <m/>
    <m/>
    <m/>
    <m/>
    <m/>
    <m/>
    <m/>
    <m/>
    <m/>
    <m/>
    <m/>
    <m/>
    <m/>
    <m/>
    <m/>
    <m/>
  </r>
  <r>
    <m/>
    <s v="V300059"/>
    <s v="2024-0044"/>
    <x v="5"/>
    <n v="1"/>
    <s v="Wagon"/>
    <n v="17"/>
    <s v="35 80 4956 066-9"/>
    <x v="3"/>
    <m/>
    <m/>
    <x v="3"/>
    <x v="2"/>
    <n v="1"/>
    <m/>
    <m/>
    <m/>
    <n v="1"/>
    <n v="0"/>
    <n v="1"/>
    <x v="1"/>
    <n v="0"/>
    <d v="1899-12-30T00:00:00"/>
    <d v="1899-12-30T00:00:00"/>
    <x v="3"/>
    <m/>
    <m/>
    <m/>
    <d v="2026-01-01T00:00:00"/>
    <d v="2029-12-31T00:00:00"/>
    <n v="1477"/>
    <x v="8"/>
    <m/>
    <m/>
    <m/>
    <m/>
    <s v="with cut-off date"/>
    <d v="2027-12-31T00:00:00"/>
    <d v="1899-12-30T00:00:00"/>
    <n v="6"/>
    <n v="0"/>
    <m/>
    <d v="2027-06-30T00:00:00"/>
    <m/>
    <m/>
    <m/>
    <m/>
    <m/>
    <m/>
    <m/>
    <m/>
    <m/>
    <m/>
    <m/>
    <m/>
    <m/>
    <m/>
    <m/>
    <m/>
    <m/>
    <m/>
    <m/>
    <d v="2027-07-31T00:00:00"/>
    <m/>
    <n v="140000"/>
    <m/>
    <m/>
    <s v="Euro"/>
    <n v="70.05"/>
    <m/>
    <m/>
    <m/>
    <m/>
    <n v="42.71"/>
    <m/>
    <m/>
    <m/>
    <m/>
    <m/>
    <m/>
    <m/>
    <m/>
    <m/>
    <m/>
    <m/>
    <m/>
    <m/>
    <m/>
    <m/>
    <m/>
    <m/>
    <m/>
    <m/>
    <m/>
    <m/>
    <m/>
  </r>
  <r>
    <m/>
    <s v="V300059"/>
    <s v="2024-0044"/>
    <x v="5"/>
    <n v="1"/>
    <s v="Wagon"/>
    <n v="18"/>
    <s v="35 80 4956 072-7"/>
    <x v="3"/>
    <m/>
    <m/>
    <x v="3"/>
    <x v="2"/>
    <n v="1"/>
    <m/>
    <m/>
    <m/>
    <n v="1"/>
    <n v="0"/>
    <n v="1"/>
    <x v="1"/>
    <n v="0"/>
    <d v="1899-12-30T00:00:00"/>
    <d v="1899-12-30T00:00:00"/>
    <x v="3"/>
    <m/>
    <m/>
    <m/>
    <d v="2026-01-01T00:00:00"/>
    <d v="2029-12-31T00:00:00"/>
    <n v="1477"/>
    <x v="8"/>
    <m/>
    <m/>
    <m/>
    <m/>
    <s v="with cut-off date"/>
    <d v="2027-12-31T00:00:00"/>
    <d v="1899-12-30T00:00:00"/>
    <n v="6"/>
    <n v="0"/>
    <m/>
    <d v="2027-06-30T00:00:00"/>
    <m/>
    <m/>
    <m/>
    <m/>
    <m/>
    <m/>
    <m/>
    <m/>
    <m/>
    <m/>
    <m/>
    <m/>
    <m/>
    <m/>
    <m/>
    <m/>
    <m/>
    <m/>
    <m/>
    <d v="2027-07-31T00:00:00"/>
    <m/>
    <n v="140000"/>
    <m/>
    <m/>
    <s v="Euro"/>
    <n v="70.05"/>
    <m/>
    <m/>
    <m/>
    <m/>
    <n v="42.71"/>
    <m/>
    <m/>
    <m/>
    <m/>
    <m/>
    <m/>
    <m/>
    <m/>
    <m/>
    <m/>
    <m/>
    <m/>
    <m/>
    <m/>
    <m/>
    <m/>
    <m/>
    <m/>
    <m/>
    <m/>
    <m/>
    <m/>
  </r>
  <r>
    <m/>
    <s v="V300059"/>
    <s v="2024-0044"/>
    <x v="5"/>
    <n v="1"/>
    <s v="Wagon"/>
    <n v="19"/>
    <s v="35 80 4956 078-4"/>
    <x v="3"/>
    <m/>
    <m/>
    <x v="3"/>
    <x v="2"/>
    <n v="1"/>
    <m/>
    <m/>
    <m/>
    <n v="1"/>
    <n v="0"/>
    <n v="1"/>
    <x v="1"/>
    <n v="0"/>
    <d v="1899-12-30T00:00:00"/>
    <d v="1899-12-30T00:00:00"/>
    <x v="3"/>
    <m/>
    <m/>
    <m/>
    <d v="2026-01-01T00:00:00"/>
    <d v="2029-12-31T00:00:00"/>
    <n v="1477"/>
    <x v="8"/>
    <m/>
    <m/>
    <m/>
    <m/>
    <s v="with cut-off date"/>
    <d v="2027-12-31T00:00:00"/>
    <d v="1899-12-30T00:00:00"/>
    <n v="6"/>
    <n v="0"/>
    <m/>
    <d v="2027-06-30T00:00:00"/>
    <m/>
    <m/>
    <m/>
    <m/>
    <m/>
    <m/>
    <m/>
    <m/>
    <m/>
    <m/>
    <m/>
    <m/>
    <m/>
    <m/>
    <m/>
    <m/>
    <m/>
    <m/>
    <m/>
    <d v="2027-07-31T00:00:00"/>
    <m/>
    <n v="140000"/>
    <m/>
    <m/>
    <s v="Euro"/>
    <n v="70.05"/>
    <m/>
    <m/>
    <m/>
    <m/>
    <n v="42.71"/>
    <m/>
    <m/>
    <m/>
    <m/>
    <m/>
    <m/>
    <m/>
    <m/>
    <m/>
    <m/>
    <m/>
    <m/>
    <m/>
    <m/>
    <m/>
    <m/>
    <m/>
    <m/>
    <m/>
    <m/>
    <m/>
    <m/>
  </r>
  <r>
    <m/>
    <s v="V300059"/>
    <s v="2024-0044"/>
    <x v="5"/>
    <n v="1"/>
    <s v="Wagon"/>
    <n v="20"/>
    <s v="35 80 4956 081-8"/>
    <x v="3"/>
    <m/>
    <m/>
    <x v="3"/>
    <x v="2"/>
    <n v="1"/>
    <m/>
    <m/>
    <m/>
    <n v="1"/>
    <n v="0"/>
    <n v="1"/>
    <x v="1"/>
    <n v="0"/>
    <d v="1899-12-30T00:00:00"/>
    <d v="1899-12-30T00:00:00"/>
    <x v="3"/>
    <m/>
    <m/>
    <m/>
    <d v="2026-01-01T00:00:00"/>
    <d v="2029-12-31T00:00:00"/>
    <n v="1477"/>
    <x v="8"/>
    <m/>
    <m/>
    <m/>
    <m/>
    <s v="with cut-off date"/>
    <d v="2027-12-31T00:00:00"/>
    <d v="1899-12-30T00:00:00"/>
    <n v="6"/>
    <n v="0"/>
    <m/>
    <d v="2027-06-30T00:00:00"/>
    <m/>
    <m/>
    <m/>
    <m/>
    <m/>
    <m/>
    <m/>
    <m/>
    <m/>
    <m/>
    <m/>
    <m/>
    <m/>
    <m/>
    <m/>
    <m/>
    <m/>
    <m/>
    <m/>
    <d v="2027-07-31T00:00:00"/>
    <m/>
    <n v="140000"/>
    <m/>
    <m/>
    <s v="Euro"/>
    <n v="70.05"/>
    <m/>
    <m/>
    <m/>
    <m/>
    <n v="42.71"/>
    <m/>
    <m/>
    <m/>
    <m/>
    <m/>
    <m/>
    <m/>
    <m/>
    <m/>
    <m/>
    <m/>
    <m/>
    <m/>
    <m/>
    <m/>
    <m/>
    <m/>
    <m/>
    <m/>
    <m/>
    <m/>
    <m/>
  </r>
  <r>
    <m/>
    <s v="V300059"/>
    <s v="2024-0044"/>
    <x v="5"/>
    <n v="1"/>
    <s v="Wagon"/>
    <n v="21"/>
    <s v="35 80 4956 082-6"/>
    <x v="3"/>
    <m/>
    <m/>
    <x v="3"/>
    <x v="2"/>
    <n v="1"/>
    <m/>
    <m/>
    <m/>
    <n v="1"/>
    <n v="0"/>
    <n v="1"/>
    <x v="1"/>
    <n v="0"/>
    <d v="1899-12-30T00:00:00"/>
    <d v="1899-12-30T00:00:00"/>
    <x v="3"/>
    <m/>
    <m/>
    <m/>
    <d v="2026-01-01T00:00:00"/>
    <d v="2029-12-31T00:00:00"/>
    <n v="1477"/>
    <x v="8"/>
    <m/>
    <m/>
    <m/>
    <m/>
    <s v="with cut-off date"/>
    <d v="2027-12-31T00:00:00"/>
    <d v="1899-12-30T00:00:00"/>
    <n v="6"/>
    <n v="0"/>
    <m/>
    <d v="2027-06-30T00:00:00"/>
    <m/>
    <m/>
    <m/>
    <m/>
    <m/>
    <m/>
    <m/>
    <m/>
    <m/>
    <m/>
    <m/>
    <m/>
    <m/>
    <m/>
    <m/>
    <m/>
    <m/>
    <m/>
    <m/>
    <d v="2027-07-31T00:00:00"/>
    <m/>
    <n v="140000"/>
    <m/>
    <m/>
    <s v="Euro"/>
    <n v="70.05"/>
    <m/>
    <m/>
    <m/>
    <m/>
    <n v="42.71"/>
    <m/>
    <m/>
    <m/>
    <m/>
    <m/>
    <m/>
    <m/>
    <m/>
    <m/>
    <m/>
    <m/>
    <m/>
    <m/>
    <m/>
    <m/>
    <m/>
    <m/>
    <m/>
    <m/>
    <m/>
    <m/>
    <m/>
  </r>
  <r>
    <m/>
    <s v="V300059"/>
    <s v="2024-0044"/>
    <x v="5"/>
    <n v="1"/>
    <s v="Wagon"/>
    <n v="22"/>
    <s v="35 80 4956 092-5"/>
    <x v="3"/>
    <m/>
    <m/>
    <x v="3"/>
    <x v="2"/>
    <n v="1"/>
    <m/>
    <m/>
    <m/>
    <n v="1"/>
    <n v="0"/>
    <n v="1"/>
    <x v="1"/>
    <n v="0"/>
    <d v="1899-12-30T00:00:00"/>
    <d v="1899-12-30T00:00:00"/>
    <x v="3"/>
    <m/>
    <m/>
    <m/>
    <d v="2026-01-01T00:00:00"/>
    <d v="2029-12-31T00:00:00"/>
    <n v="1477"/>
    <x v="8"/>
    <m/>
    <m/>
    <m/>
    <m/>
    <s v="with cut-off date"/>
    <d v="2027-12-31T00:00:00"/>
    <d v="1899-12-30T00:00:00"/>
    <n v="6"/>
    <n v="0"/>
    <m/>
    <d v="2027-06-30T00:00:00"/>
    <m/>
    <m/>
    <m/>
    <m/>
    <m/>
    <m/>
    <m/>
    <m/>
    <m/>
    <m/>
    <m/>
    <m/>
    <m/>
    <m/>
    <m/>
    <m/>
    <m/>
    <m/>
    <m/>
    <d v="2027-07-31T00:00:00"/>
    <m/>
    <n v="140000"/>
    <m/>
    <m/>
    <s v="Euro"/>
    <n v="70.05"/>
    <m/>
    <m/>
    <m/>
    <m/>
    <n v="42.71"/>
    <m/>
    <m/>
    <m/>
    <m/>
    <m/>
    <m/>
    <m/>
    <m/>
    <m/>
    <m/>
    <m/>
    <m/>
    <m/>
    <m/>
    <m/>
    <m/>
    <m/>
    <m/>
    <m/>
    <m/>
    <m/>
    <m/>
  </r>
  <r>
    <m/>
    <s v="V300059"/>
    <s v="2024-0044"/>
    <x v="5"/>
    <n v="1"/>
    <s v="Wagon"/>
    <n v="23"/>
    <s v="35 80 4956 099-0"/>
    <x v="3"/>
    <m/>
    <m/>
    <x v="3"/>
    <x v="2"/>
    <n v="1"/>
    <m/>
    <m/>
    <m/>
    <n v="1"/>
    <n v="0"/>
    <n v="1"/>
    <x v="1"/>
    <n v="0"/>
    <d v="1899-12-30T00:00:00"/>
    <d v="1899-12-30T00:00:00"/>
    <x v="3"/>
    <m/>
    <m/>
    <m/>
    <d v="2026-01-01T00:00:00"/>
    <d v="2029-12-31T00:00:00"/>
    <n v="1477"/>
    <x v="8"/>
    <m/>
    <m/>
    <m/>
    <m/>
    <s v="with cut-off date"/>
    <d v="2027-12-31T00:00:00"/>
    <d v="1899-12-30T00:00:00"/>
    <n v="6"/>
    <n v="0"/>
    <m/>
    <d v="2027-06-30T00:00:00"/>
    <m/>
    <m/>
    <m/>
    <m/>
    <m/>
    <m/>
    <m/>
    <m/>
    <m/>
    <m/>
    <m/>
    <m/>
    <m/>
    <m/>
    <m/>
    <m/>
    <m/>
    <m/>
    <m/>
    <d v="2027-07-31T00:00:00"/>
    <m/>
    <n v="140000"/>
    <m/>
    <m/>
    <s v="Euro"/>
    <n v="70.05"/>
    <m/>
    <m/>
    <m/>
    <m/>
    <n v="42.71"/>
    <m/>
    <m/>
    <m/>
    <m/>
    <m/>
    <m/>
    <m/>
    <m/>
    <m/>
    <m/>
    <m/>
    <m/>
    <m/>
    <m/>
    <m/>
    <m/>
    <m/>
    <m/>
    <m/>
    <m/>
    <m/>
    <m/>
  </r>
  <r>
    <m/>
    <s v="V300059"/>
    <s v="2024-0044"/>
    <x v="5"/>
    <n v="1"/>
    <s v="Wagon"/>
    <n v="24"/>
    <s v="35 80 4956 110-5"/>
    <x v="3"/>
    <m/>
    <m/>
    <x v="3"/>
    <x v="2"/>
    <n v="1"/>
    <m/>
    <m/>
    <m/>
    <n v="1"/>
    <n v="0"/>
    <n v="1"/>
    <x v="1"/>
    <n v="0"/>
    <d v="1899-12-30T00:00:00"/>
    <d v="1899-12-30T00:00:00"/>
    <x v="3"/>
    <m/>
    <m/>
    <m/>
    <d v="2026-01-01T00:00:00"/>
    <d v="2029-12-31T00:00:00"/>
    <n v="1477"/>
    <x v="8"/>
    <m/>
    <m/>
    <m/>
    <m/>
    <s v="with cut-off date"/>
    <d v="2027-12-31T00:00:00"/>
    <d v="1899-12-30T00:00:00"/>
    <n v="6"/>
    <n v="0"/>
    <m/>
    <d v="2027-06-30T00:00:00"/>
    <m/>
    <m/>
    <m/>
    <m/>
    <m/>
    <m/>
    <m/>
    <m/>
    <m/>
    <m/>
    <m/>
    <m/>
    <m/>
    <m/>
    <m/>
    <m/>
    <m/>
    <m/>
    <m/>
    <d v="2027-07-31T00:00:00"/>
    <m/>
    <n v="140000"/>
    <m/>
    <m/>
    <s v="Euro"/>
    <n v="70.05"/>
    <m/>
    <m/>
    <m/>
    <m/>
    <n v="42.71"/>
    <m/>
    <m/>
    <m/>
    <m/>
    <m/>
    <m/>
    <m/>
    <m/>
    <m/>
    <m/>
    <m/>
    <m/>
    <m/>
    <m/>
    <m/>
    <m/>
    <m/>
    <m/>
    <m/>
    <m/>
    <m/>
    <m/>
  </r>
  <r>
    <m/>
    <s v="V300059"/>
    <s v="2024-0044"/>
    <x v="5"/>
    <n v="1"/>
    <s v="Wagon"/>
    <n v="25"/>
    <s v="35 80 4956 015-6"/>
    <x v="3"/>
    <m/>
    <m/>
    <x v="3"/>
    <x v="2"/>
    <n v="1"/>
    <m/>
    <m/>
    <m/>
    <n v="1"/>
    <n v="0"/>
    <n v="1"/>
    <x v="1"/>
    <n v="0"/>
    <d v="1899-12-30T00:00:00"/>
    <d v="1899-12-30T00:00:00"/>
    <x v="3"/>
    <m/>
    <m/>
    <m/>
    <d v="2026-01-04T00:00:00"/>
    <d v="2029-12-31T00:00:00"/>
    <n v="1477"/>
    <x v="8"/>
    <m/>
    <m/>
    <m/>
    <m/>
    <s v="with cut-off date"/>
    <d v="2027-12-31T00:00:00"/>
    <d v="1899-12-30T00:00:00"/>
    <n v="6"/>
    <n v="0"/>
    <m/>
    <d v="2027-06-30T00:00:00"/>
    <m/>
    <m/>
    <m/>
    <m/>
    <m/>
    <m/>
    <m/>
    <m/>
    <m/>
    <m/>
    <m/>
    <m/>
    <m/>
    <m/>
    <m/>
    <m/>
    <m/>
    <m/>
    <m/>
    <d v="2027-07-31T00:00:00"/>
    <m/>
    <n v="140000"/>
    <m/>
    <m/>
    <s v="Euro"/>
    <n v="70.05"/>
    <m/>
    <m/>
    <m/>
    <m/>
    <n v="42.71"/>
    <m/>
    <m/>
    <m/>
    <m/>
    <m/>
    <m/>
    <m/>
    <m/>
    <m/>
    <m/>
    <m/>
    <m/>
    <m/>
    <m/>
    <m/>
    <m/>
    <m/>
    <m/>
    <m/>
    <m/>
    <m/>
    <m/>
  </r>
  <r>
    <m/>
    <s v="V300059"/>
    <s v="2024-0044"/>
    <x v="5"/>
    <n v="1"/>
    <s v="Wagon"/>
    <n v="26"/>
    <s v="35 80 4956 721-9"/>
    <x v="3"/>
    <m/>
    <m/>
    <x v="3"/>
    <x v="2"/>
    <n v="1"/>
    <m/>
    <m/>
    <m/>
    <n v="1"/>
    <n v="0"/>
    <n v="1"/>
    <x v="1"/>
    <n v="0"/>
    <d v="1899-12-30T00:00:00"/>
    <d v="1899-12-30T00:00:00"/>
    <x v="3"/>
    <m/>
    <m/>
    <m/>
    <d v="2026-01-04T00:00:00"/>
    <d v="2029-12-31T00:00:00"/>
    <n v="1477"/>
    <x v="8"/>
    <m/>
    <m/>
    <m/>
    <m/>
    <s v="with cut-off date"/>
    <d v="2027-12-31T00:00:00"/>
    <d v="1899-12-30T00:00:00"/>
    <n v="6"/>
    <n v="0"/>
    <m/>
    <d v="2027-06-30T00:00:00"/>
    <m/>
    <m/>
    <m/>
    <m/>
    <m/>
    <m/>
    <m/>
    <m/>
    <m/>
    <m/>
    <m/>
    <m/>
    <m/>
    <m/>
    <m/>
    <m/>
    <m/>
    <m/>
    <m/>
    <d v="2027-07-31T00:00:00"/>
    <m/>
    <n v="140000"/>
    <m/>
    <m/>
    <s v="Euro"/>
    <n v="70.05"/>
    <m/>
    <m/>
    <m/>
    <m/>
    <n v="42.71"/>
    <m/>
    <m/>
    <m/>
    <m/>
    <m/>
    <m/>
    <m/>
    <m/>
    <m/>
    <m/>
    <m/>
    <m/>
    <m/>
    <m/>
    <m/>
    <m/>
    <m/>
    <m/>
    <m/>
    <m/>
    <m/>
    <m/>
  </r>
  <r>
    <m/>
    <s v="V300059"/>
    <s v="2024-0044"/>
    <x v="5"/>
    <n v="1"/>
    <s v="Wagon"/>
    <n v="27"/>
    <s v="35 80 4956 023-0"/>
    <x v="3"/>
    <m/>
    <m/>
    <x v="3"/>
    <x v="2"/>
    <n v="1"/>
    <m/>
    <m/>
    <m/>
    <n v="1"/>
    <n v="0"/>
    <n v="1"/>
    <x v="1"/>
    <n v="0"/>
    <d v="1899-12-30T00:00:00"/>
    <d v="1899-12-30T00:00:00"/>
    <x v="3"/>
    <m/>
    <m/>
    <m/>
    <d v="2026-01-04T00:00:00"/>
    <d v="2029-12-31T00:00:00"/>
    <n v="1477"/>
    <x v="8"/>
    <m/>
    <m/>
    <m/>
    <m/>
    <s v="with cut-off date"/>
    <d v="2027-12-31T00:00:00"/>
    <d v="1899-12-30T00:00:00"/>
    <n v="6"/>
    <n v="0"/>
    <m/>
    <d v="2027-06-30T00:00:00"/>
    <m/>
    <m/>
    <m/>
    <m/>
    <m/>
    <m/>
    <m/>
    <m/>
    <m/>
    <m/>
    <m/>
    <m/>
    <m/>
    <m/>
    <m/>
    <m/>
    <m/>
    <m/>
    <m/>
    <d v="2027-07-31T00:00:00"/>
    <m/>
    <n v="140000"/>
    <m/>
    <m/>
    <s v="Euro"/>
    <n v="70.05"/>
    <m/>
    <m/>
    <m/>
    <m/>
    <n v="42.71"/>
    <m/>
    <m/>
    <m/>
    <m/>
    <m/>
    <m/>
    <m/>
    <m/>
    <m/>
    <m/>
    <m/>
    <m/>
    <m/>
    <m/>
    <m/>
    <m/>
    <m/>
    <m/>
    <m/>
    <m/>
    <m/>
    <m/>
  </r>
  <r>
    <m/>
    <s v="V300059"/>
    <s v="2024-0044"/>
    <x v="5"/>
    <n v="1"/>
    <s v="Wagon"/>
    <n v="28"/>
    <s v="35 80 4956 706-0"/>
    <x v="3"/>
    <m/>
    <m/>
    <x v="3"/>
    <x v="2"/>
    <n v="1"/>
    <m/>
    <m/>
    <m/>
    <n v="1"/>
    <n v="0"/>
    <n v="1"/>
    <x v="1"/>
    <n v="0"/>
    <d v="1899-12-30T00:00:00"/>
    <d v="1899-12-30T00:00:00"/>
    <x v="3"/>
    <m/>
    <m/>
    <m/>
    <d v="2026-01-04T00:00:00"/>
    <d v="2029-12-31T00:00:00"/>
    <n v="1477"/>
    <x v="8"/>
    <m/>
    <m/>
    <m/>
    <m/>
    <s v="with cut-off date"/>
    <d v="2027-12-31T00:00:00"/>
    <d v="1899-12-30T00:00:00"/>
    <n v="6"/>
    <n v="0"/>
    <m/>
    <d v="2027-06-30T00:00:00"/>
    <m/>
    <m/>
    <m/>
    <m/>
    <m/>
    <m/>
    <m/>
    <m/>
    <m/>
    <m/>
    <m/>
    <m/>
    <m/>
    <m/>
    <m/>
    <m/>
    <m/>
    <m/>
    <m/>
    <d v="2027-07-31T00:00:00"/>
    <m/>
    <n v="140000"/>
    <m/>
    <m/>
    <s v="Euro"/>
    <n v="70.05"/>
    <m/>
    <m/>
    <m/>
    <m/>
    <n v="42.71"/>
    <m/>
    <m/>
    <m/>
    <m/>
    <m/>
    <m/>
    <m/>
    <m/>
    <m/>
    <m/>
    <m/>
    <m/>
    <m/>
    <m/>
    <m/>
    <m/>
    <m/>
    <m/>
    <m/>
    <m/>
    <m/>
    <m/>
  </r>
  <r>
    <m/>
    <s v="V300059"/>
    <s v="2024-0044"/>
    <x v="5"/>
    <n v="1"/>
    <s v="Wagon"/>
    <n v="29"/>
    <s v="35 80 4956 707-8"/>
    <x v="3"/>
    <m/>
    <m/>
    <x v="3"/>
    <x v="2"/>
    <n v="1"/>
    <m/>
    <m/>
    <m/>
    <n v="1"/>
    <n v="0"/>
    <n v="1"/>
    <x v="1"/>
    <n v="0"/>
    <d v="1899-12-30T00:00:00"/>
    <d v="1899-12-30T00:00:00"/>
    <x v="3"/>
    <m/>
    <m/>
    <m/>
    <d v="2026-01-04T00:00:00"/>
    <d v="2029-12-31T00:00:00"/>
    <n v="1477"/>
    <x v="8"/>
    <m/>
    <m/>
    <m/>
    <m/>
    <s v="with cut-off date"/>
    <d v="2027-12-31T00:00:00"/>
    <d v="1899-12-30T00:00:00"/>
    <n v="6"/>
    <n v="0"/>
    <m/>
    <d v="2027-06-30T00:00:00"/>
    <m/>
    <m/>
    <m/>
    <m/>
    <m/>
    <m/>
    <m/>
    <m/>
    <m/>
    <m/>
    <m/>
    <m/>
    <m/>
    <m/>
    <m/>
    <m/>
    <m/>
    <m/>
    <m/>
    <d v="2027-07-31T00:00:00"/>
    <m/>
    <n v="140000"/>
    <m/>
    <m/>
    <s v="Euro"/>
    <n v="70.05"/>
    <m/>
    <m/>
    <m/>
    <m/>
    <n v="42.71"/>
    <m/>
    <m/>
    <m/>
    <m/>
    <m/>
    <m/>
    <m/>
    <m/>
    <m/>
    <m/>
    <m/>
    <m/>
    <m/>
    <m/>
    <m/>
    <m/>
    <m/>
    <m/>
    <m/>
    <m/>
    <m/>
    <m/>
  </r>
  <r>
    <m/>
    <s v="V300059"/>
    <s v="2024-0044"/>
    <x v="5"/>
    <n v="1"/>
    <s v="Wagon"/>
    <n v="30"/>
    <s v="35 80 4956 708-6"/>
    <x v="3"/>
    <m/>
    <m/>
    <x v="3"/>
    <x v="2"/>
    <n v="1"/>
    <m/>
    <m/>
    <m/>
    <n v="1"/>
    <n v="0"/>
    <n v="1"/>
    <x v="1"/>
    <n v="0"/>
    <d v="1899-12-30T00:00:00"/>
    <d v="1899-12-30T00:00:00"/>
    <x v="3"/>
    <m/>
    <m/>
    <m/>
    <d v="2026-01-04T00:00:00"/>
    <d v="2029-12-31T00:00:00"/>
    <n v="1477"/>
    <x v="8"/>
    <m/>
    <m/>
    <m/>
    <m/>
    <s v="with cut-off date"/>
    <d v="2027-12-31T00:00:00"/>
    <d v="1899-12-30T00:00:00"/>
    <n v="6"/>
    <n v="0"/>
    <m/>
    <d v="2027-06-30T00:00:00"/>
    <m/>
    <m/>
    <m/>
    <m/>
    <m/>
    <m/>
    <m/>
    <m/>
    <m/>
    <m/>
    <m/>
    <m/>
    <m/>
    <m/>
    <m/>
    <m/>
    <m/>
    <m/>
    <m/>
    <d v="2027-07-31T00:00:00"/>
    <m/>
    <n v="140000"/>
    <m/>
    <m/>
    <s v="Euro"/>
    <n v="70.05"/>
    <m/>
    <m/>
    <m/>
    <m/>
    <n v="42.71"/>
    <m/>
    <m/>
    <m/>
    <m/>
    <m/>
    <m/>
    <m/>
    <m/>
    <m/>
    <m/>
    <m/>
    <m/>
    <m/>
    <m/>
    <m/>
    <m/>
    <m/>
    <m/>
    <m/>
    <m/>
    <m/>
    <m/>
  </r>
  <r>
    <m/>
    <s v="V300059"/>
    <s v="2024-0044"/>
    <x v="5"/>
    <n v="1"/>
    <s v="Wagon"/>
    <n v="31"/>
    <s v="35 80 4956 709-4"/>
    <x v="3"/>
    <m/>
    <m/>
    <x v="3"/>
    <x v="2"/>
    <n v="1"/>
    <m/>
    <m/>
    <m/>
    <n v="1"/>
    <n v="0"/>
    <n v="1"/>
    <x v="1"/>
    <n v="0"/>
    <d v="1899-12-30T00:00:00"/>
    <d v="1899-12-30T00:00:00"/>
    <x v="3"/>
    <m/>
    <m/>
    <m/>
    <d v="2026-01-04T00:00:00"/>
    <d v="2029-12-31T00:00:00"/>
    <n v="1477"/>
    <x v="8"/>
    <m/>
    <m/>
    <m/>
    <m/>
    <s v="with cut-off date"/>
    <d v="2027-12-31T00:00:00"/>
    <d v="1899-12-30T00:00:00"/>
    <n v="6"/>
    <n v="0"/>
    <m/>
    <d v="2027-06-30T00:00:00"/>
    <m/>
    <m/>
    <m/>
    <m/>
    <m/>
    <m/>
    <m/>
    <m/>
    <m/>
    <m/>
    <m/>
    <m/>
    <m/>
    <m/>
    <m/>
    <m/>
    <m/>
    <m/>
    <m/>
    <d v="2027-07-31T00:00:00"/>
    <m/>
    <n v="140000"/>
    <m/>
    <m/>
    <s v="Euro"/>
    <n v="70.05"/>
    <m/>
    <m/>
    <m/>
    <m/>
    <n v="42.71"/>
    <m/>
    <m/>
    <m/>
    <m/>
    <m/>
    <m/>
    <m/>
    <m/>
    <m/>
    <m/>
    <m/>
    <m/>
    <m/>
    <m/>
    <m/>
    <m/>
    <m/>
    <m/>
    <m/>
    <m/>
    <m/>
    <m/>
  </r>
  <r>
    <m/>
    <s v="V300059"/>
    <s v="2024-0044"/>
    <x v="5"/>
    <n v="1"/>
    <s v="Wagon"/>
    <n v="32"/>
    <s v="35 80 4956 710-2"/>
    <x v="3"/>
    <m/>
    <m/>
    <x v="3"/>
    <x v="2"/>
    <n v="1"/>
    <m/>
    <m/>
    <m/>
    <n v="1"/>
    <n v="0"/>
    <n v="1"/>
    <x v="1"/>
    <n v="0"/>
    <d v="1899-12-30T00:00:00"/>
    <d v="1899-12-30T00:00:00"/>
    <x v="3"/>
    <m/>
    <m/>
    <m/>
    <d v="2026-01-04T00:00:00"/>
    <d v="2029-12-31T00:00:00"/>
    <n v="1477"/>
    <x v="8"/>
    <m/>
    <m/>
    <m/>
    <m/>
    <s v="with cut-off date"/>
    <d v="2027-12-31T00:00:00"/>
    <d v="1899-12-30T00:00:00"/>
    <n v="6"/>
    <n v="0"/>
    <m/>
    <d v="2027-06-30T00:00:00"/>
    <m/>
    <m/>
    <m/>
    <m/>
    <m/>
    <m/>
    <m/>
    <m/>
    <m/>
    <m/>
    <m/>
    <m/>
    <m/>
    <m/>
    <m/>
    <m/>
    <m/>
    <m/>
    <m/>
    <d v="2027-07-31T00:00:00"/>
    <m/>
    <n v="140000"/>
    <m/>
    <m/>
    <s v="Euro"/>
    <n v="70.05"/>
    <m/>
    <m/>
    <m/>
    <m/>
    <n v="42.71"/>
    <m/>
    <m/>
    <m/>
    <m/>
    <m/>
    <m/>
    <m/>
    <m/>
    <m/>
    <m/>
    <m/>
    <m/>
    <m/>
    <m/>
    <m/>
    <m/>
    <m/>
    <m/>
    <m/>
    <m/>
    <m/>
    <m/>
  </r>
  <r>
    <m/>
    <s v="V300059"/>
    <s v="2024-0044"/>
    <x v="5"/>
    <n v="1"/>
    <s v="Wagon"/>
    <n v="33"/>
    <s v="35 80 4956 711-0"/>
    <x v="3"/>
    <m/>
    <m/>
    <x v="3"/>
    <x v="2"/>
    <n v="1"/>
    <m/>
    <m/>
    <m/>
    <n v="1"/>
    <n v="0"/>
    <n v="1"/>
    <x v="1"/>
    <n v="0"/>
    <d v="1899-12-30T00:00:00"/>
    <d v="1899-12-30T00:00:00"/>
    <x v="3"/>
    <m/>
    <m/>
    <m/>
    <d v="2026-01-04T00:00:00"/>
    <d v="2029-12-31T00:00:00"/>
    <n v="1477"/>
    <x v="8"/>
    <m/>
    <m/>
    <m/>
    <m/>
    <s v="with cut-off date"/>
    <d v="2027-12-31T00:00:00"/>
    <d v="1899-12-30T00:00:00"/>
    <n v="6"/>
    <n v="0"/>
    <m/>
    <d v="2027-06-30T00:00:00"/>
    <m/>
    <m/>
    <m/>
    <m/>
    <m/>
    <m/>
    <m/>
    <m/>
    <m/>
    <m/>
    <m/>
    <m/>
    <m/>
    <m/>
    <m/>
    <m/>
    <m/>
    <m/>
    <m/>
    <d v="2027-07-31T00:00:00"/>
    <m/>
    <n v="140000"/>
    <m/>
    <m/>
    <s v="Euro"/>
    <n v="70.05"/>
    <m/>
    <m/>
    <m/>
    <m/>
    <n v="42.71"/>
    <m/>
    <m/>
    <m/>
    <m/>
    <m/>
    <m/>
    <m/>
    <m/>
    <m/>
    <m/>
    <m/>
    <m/>
    <m/>
    <m/>
    <m/>
    <m/>
    <m/>
    <m/>
    <m/>
    <m/>
    <m/>
    <m/>
  </r>
  <r>
    <m/>
    <s v="V300059"/>
    <s v="2024-0044"/>
    <x v="5"/>
    <n v="1"/>
    <s v="Wagon"/>
    <n v="34"/>
    <s v="35 80 4956 712-8"/>
    <x v="3"/>
    <m/>
    <m/>
    <x v="3"/>
    <x v="2"/>
    <n v="1"/>
    <m/>
    <m/>
    <m/>
    <n v="1"/>
    <n v="0"/>
    <n v="1"/>
    <x v="1"/>
    <n v="0"/>
    <d v="1899-12-30T00:00:00"/>
    <d v="1899-12-30T00:00:00"/>
    <x v="3"/>
    <m/>
    <m/>
    <m/>
    <d v="2026-01-04T00:00:00"/>
    <d v="2029-12-31T00:00:00"/>
    <n v="1477"/>
    <x v="8"/>
    <m/>
    <m/>
    <m/>
    <m/>
    <s v="with cut-off date"/>
    <d v="2027-12-31T00:00:00"/>
    <d v="1899-12-30T00:00:00"/>
    <n v="6"/>
    <n v="0"/>
    <m/>
    <d v="2027-06-30T00:00:00"/>
    <m/>
    <m/>
    <m/>
    <m/>
    <m/>
    <m/>
    <m/>
    <m/>
    <m/>
    <m/>
    <m/>
    <m/>
    <m/>
    <m/>
    <m/>
    <m/>
    <m/>
    <m/>
    <m/>
    <d v="2027-07-31T00:00:00"/>
    <m/>
    <n v="140000"/>
    <m/>
    <m/>
    <s v="Euro"/>
    <n v="70.05"/>
    <m/>
    <m/>
    <m/>
    <m/>
    <n v="42.71"/>
    <m/>
    <m/>
    <m/>
    <m/>
    <m/>
    <m/>
    <m/>
    <m/>
    <m/>
    <m/>
    <m/>
    <m/>
    <m/>
    <m/>
    <m/>
    <m/>
    <m/>
    <m/>
    <m/>
    <m/>
    <m/>
    <m/>
  </r>
  <r>
    <m/>
    <s v="V300059"/>
    <s v="2024-0044"/>
    <x v="5"/>
    <n v="1"/>
    <s v="Wagon"/>
    <n v="35"/>
    <s v="35 80 4956 713-6"/>
    <x v="3"/>
    <m/>
    <m/>
    <x v="3"/>
    <x v="2"/>
    <n v="1"/>
    <m/>
    <m/>
    <m/>
    <n v="1"/>
    <n v="0"/>
    <n v="1"/>
    <x v="1"/>
    <n v="0"/>
    <d v="1899-12-30T00:00:00"/>
    <d v="1899-12-30T00:00:00"/>
    <x v="3"/>
    <m/>
    <m/>
    <m/>
    <d v="2026-01-04T00:00:00"/>
    <d v="2029-12-31T00:00:00"/>
    <n v="1477"/>
    <x v="8"/>
    <m/>
    <m/>
    <m/>
    <m/>
    <s v="with cut-off date"/>
    <d v="2027-12-31T00:00:00"/>
    <d v="1899-12-30T00:00:00"/>
    <n v="6"/>
    <n v="0"/>
    <m/>
    <d v="2027-06-30T00:00:00"/>
    <m/>
    <m/>
    <m/>
    <m/>
    <m/>
    <m/>
    <m/>
    <m/>
    <m/>
    <m/>
    <m/>
    <m/>
    <m/>
    <m/>
    <m/>
    <m/>
    <m/>
    <m/>
    <m/>
    <d v="2027-07-31T00:00:00"/>
    <m/>
    <n v="140000"/>
    <m/>
    <m/>
    <s v="Euro"/>
    <n v="70.05"/>
    <m/>
    <m/>
    <m/>
    <m/>
    <n v="42.71"/>
    <m/>
    <m/>
    <m/>
    <m/>
    <m/>
    <m/>
    <m/>
    <m/>
    <m/>
    <m/>
    <m/>
    <m/>
    <m/>
    <m/>
    <m/>
    <m/>
    <m/>
    <m/>
    <m/>
    <m/>
    <m/>
    <m/>
  </r>
  <r>
    <m/>
    <s v="V300059"/>
    <s v="2024-0044"/>
    <x v="5"/>
    <n v="1"/>
    <s v="Wagon"/>
    <n v="36"/>
    <s v="35 80 4956 714-4"/>
    <x v="3"/>
    <m/>
    <m/>
    <x v="3"/>
    <x v="2"/>
    <n v="1"/>
    <m/>
    <m/>
    <m/>
    <n v="1"/>
    <n v="0"/>
    <n v="1"/>
    <x v="1"/>
    <n v="0"/>
    <d v="1899-12-30T00:00:00"/>
    <d v="1899-12-30T00:00:00"/>
    <x v="3"/>
    <m/>
    <m/>
    <m/>
    <d v="2026-01-04T00:00:00"/>
    <d v="2029-12-31T00:00:00"/>
    <n v="1477"/>
    <x v="8"/>
    <m/>
    <m/>
    <m/>
    <m/>
    <s v="with cut-off date"/>
    <d v="2027-12-31T00:00:00"/>
    <d v="1899-12-30T00:00:00"/>
    <n v="6"/>
    <n v="0"/>
    <m/>
    <d v="2027-06-30T00:00:00"/>
    <m/>
    <m/>
    <m/>
    <m/>
    <m/>
    <m/>
    <m/>
    <m/>
    <m/>
    <m/>
    <m/>
    <m/>
    <m/>
    <m/>
    <m/>
    <m/>
    <m/>
    <m/>
    <m/>
    <d v="2027-07-31T00:00:00"/>
    <m/>
    <n v="140000"/>
    <m/>
    <m/>
    <s v="Euro"/>
    <n v="70.05"/>
    <m/>
    <m/>
    <m/>
    <m/>
    <n v="42.71"/>
    <m/>
    <m/>
    <m/>
    <m/>
    <m/>
    <m/>
    <m/>
    <m/>
    <m/>
    <m/>
    <m/>
    <m/>
    <m/>
    <m/>
    <m/>
    <m/>
    <m/>
    <m/>
    <m/>
    <m/>
    <m/>
    <m/>
  </r>
  <r>
    <m/>
    <s v="V300059"/>
    <s v="2024-0044"/>
    <x v="5"/>
    <n v="1"/>
    <s v="Wagon"/>
    <n v="37"/>
    <s v="35 80 4956 715-1"/>
    <x v="3"/>
    <m/>
    <m/>
    <x v="3"/>
    <x v="2"/>
    <n v="1"/>
    <m/>
    <m/>
    <m/>
    <n v="1"/>
    <n v="0"/>
    <n v="1"/>
    <x v="1"/>
    <n v="0"/>
    <d v="1899-12-30T00:00:00"/>
    <d v="1899-12-30T00:00:00"/>
    <x v="3"/>
    <m/>
    <m/>
    <m/>
    <d v="2026-01-04T00:00:00"/>
    <d v="2029-12-31T00:00:00"/>
    <n v="1477"/>
    <x v="8"/>
    <m/>
    <m/>
    <m/>
    <m/>
    <s v="with cut-off date"/>
    <d v="2027-12-31T00:00:00"/>
    <d v="1899-12-30T00:00:00"/>
    <n v="6"/>
    <n v="0"/>
    <m/>
    <d v="2027-06-30T00:00:00"/>
    <m/>
    <m/>
    <m/>
    <m/>
    <m/>
    <m/>
    <m/>
    <m/>
    <m/>
    <m/>
    <m/>
    <m/>
    <m/>
    <m/>
    <m/>
    <m/>
    <m/>
    <m/>
    <m/>
    <d v="2027-07-31T00:00:00"/>
    <m/>
    <n v="140000"/>
    <m/>
    <m/>
    <s v="Euro"/>
    <n v="70.05"/>
    <m/>
    <m/>
    <m/>
    <m/>
    <n v="42.71"/>
    <m/>
    <m/>
    <m/>
    <m/>
    <m/>
    <m/>
    <m/>
    <m/>
    <m/>
    <m/>
    <m/>
    <m/>
    <m/>
    <m/>
    <m/>
    <m/>
    <m/>
    <m/>
    <m/>
    <m/>
    <m/>
    <m/>
  </r>
  <r>
    <m/>
    <s v="V300059"/>
    <s v="2024-0044"/>
    <x v="5"/>
    <n v="1"/>
    <s v="Wagon"/>
    <n v="38"/>
    <s v="35 80 4956 716-9"/>
    <x v="3"/>
    <m/>
    <m/>
    <x v="3"/>
    <x v="2"/>
    <n v="1"/>
    <m/>
    <m/>
    <m/>
    <n v="1"/>
    <n v="0"/>
    <n v="1"/>
    <x v="1"/>
    <n v="0"/>
    <d v="1899-12-30T00:00:00"/>
    <d v="1899-12-30T00:00:00"/>
    <x v="3"/>
    <m/>
    <m/>
    <m/>
    <d v="2026-01-04T00:00:00"/>
    <d v="2029-12-31T00:00:00"/>
    <n v="1477"/>
    <x v="8"/>
    <m/>
    <m/>
    <m/>
    <m/>
    <s v="with cut-off date"/>
    <d v="2027-12-31T00:00:00"/>
    <d v="1899-12-30T00:00:00"/>
    <n v="6"/>
    <n v="0"/>
    <m/>
    <d v="2027-06-30T00:00:00"/>
    <m/>
    <m/>
    <m/>
    <m/>
    <m/>
    <m/>
    <m/>
    <m/>
    <m/>
    <m/>
    <m/>
    <m/>
    <m/>
    <m/>
    <m/>
    <m/>
    <m/>
    <m/>
    <m/>
    <d v="2027-07-31T00:00:00"/>
    <m/>
    <n v="140000"/>
    <m/>
    <m/>
    <s v="Euro"/>
    <n v="70.05"/>
    <m/>
    <m/>
    <m/>
    <m/>
    <n v="42.71"/>
    <m/>
    <m/>
    <m/>
    <m/>
    <m/>
    <m/>
    <m/>
    <m/>
    <m/>
    <m/>
    <m/>
    <m/>
    <m/>
    <m/>
    <m/>
    <m/>
    <m/>
    <m/>
    <m/>
    <m/>
    <m/>
    <m/>
  </r>
  <r>
    <m/>
    <s v="V300059"/>
    <s v="2024-0044"/>
    <x v="5"/>
    <n v="1"/>
    <s v="Wagon"/>
    <n v="39"/>
    <s v="35 80 4956 717-7"/>
    <x v="3"/>
    <m/>
    <m/>
    <x v="3"/>
    <x v="2"/>
    <n v="1"/>
    <m/>
    <m/>
    <m/>
    <n v="1"/>
    <n v="0"/>
    <n v="1"/>
    <x v="1"/>
    <n v="0"/>
    <d v="1899-12-30T00:00:00"/>
    <d v="1899-12-30T00:00:00"/>
    <x v="3"/>
    <m/>
    <m/>
    <m/>
    <d v="2026-01-04T00:00:00"/>
    <d v="2029-12-31T00:00:00"/>
    <n v="1477"/>
    <x v="8"/>
    <m/>
    <m/>
    <m/>
    <m/>
    <s v="with cut-off date"/>
    <d v="2027-12-31T00:00:00"/>
    <d v="1899-12-30T00:00:00"/>
    <n v="6"/>
    <n v="0"/>
    <m/>
    <d v="2027-06-30T00:00:00"/>
    <m/>
    <m/>
    <m/>
    <m/>
    <m/>
    <m/>
    <m/>
    <m/>
    <m/>
    <m/>
    <m/>
    <m/>
    <m/>
    <m/>
    <m/>
    <m/>
    <m/>
    <m/>
    <m/>
    <d v="2027-07-31T00:00:00"/>
    <m/>
    <n v="140000"/>
    <m/>
    <m/>
    <s v="Euro"/>
    <n v="70.05"/>
    <m/>
    <m/>
    <m/>
    <m/>
    <n v="42.71"/>
    <m/>
    <m/>
    <m/>
    <m/>
    <m/>
    <m/>
    <m/>
    <m/>
    <m/>
    <m/>
    <m/>
    <m/>
    <m/>
    <m/>
    <m/>
    <m/>
    <m/>
    <m/>
    <m/>
    <m/>
    <m/>
    <m/>
  </r>
  <r>
    <m/>
    <s v="V300059"/>
    <s v="2024-0044"/>
    <x v="5"/>
    <n v="1"/>
    <s v="Wagon"/>
    <n v="40"/>
    <s v="35 80 4956 718-5"/>
    <x v="3"/>
    <m/>
    <m/>
    <x v="3"/>
    <x v="2"/>
    <n v="1"/>
    <m/>
    <m/>
    <m/>
    <n v="1"/>
    <n v="0"/>
    <n v="1"/>
    <x v="1"/>
    <n v="0"/>
    <d v="1899-12-30T00:00:00"/>
    <d v="1899-12-30T00:00:00"/>
    <x v="3"/>
    <m/>
    <m/>
    <m/>
    <d v="2026-01-04T00:00:00"/>
    <d v="2029-12-31T00:00:00"/>
    <n v="1477"/>
    <x v="8"/>
    <m/>
    <m/>
    <m/>
    <m/>
    <s v="with cut-off date"/>
    <d v="2027-12-31T00:00:00"/>
    <d v="1899-12-30T00:00:00"/>
    <n v="6"/>
    <n v="0"/>
    <m/>
    <d v="2027-06-30T00:00:00"/>
    <m/>
    <m/>
    <m/>
    <m/>
    <m/>
    <m/>
    <m/>
    <m/>
    <m/>
    <m/>
    <m/>
    <m/>
    <m/>
    <m/>
    <m/>
    <m/>
    <m/>
    <m/>
    <m/>
    <d v="2027-07-31T00:00:00"/>
    <m/>
    <n v="140000"/>
    <m/>
    <m/>
    <s v="Euro"/>
    <n v="70.05"/>
    <m/>
    <m/>
    <m/>
    <m/>
    <n v="42.71"/>
    <m/>
    <m/>
    <m/>
    <m/>
    <m/>
    <m/>
    <m/>
    <m/>
    <m/>
    <m/>
    <m/>
    <m/>
    <m/>
    <m/>
    <m/>
    <m/>
    <m/>
    <m/>
    <m/>
    <m/>
    <m/>
    <m/>
  </r>
  <r>
    <m/>
    <s v="V300059"/>
    <s v="2024-0044"/>
    <x v="5"/>
    <n v="1"/>
    <s v="Wagon"/>
    <n v="41"/>
    <s v="35 80 4956 719-3"/>
    <x v="3"/>
    <m/>
    <m/>
    <x v="3"/>
    <x v="2"/>
    <n v="1"/>
    <m/>
    <m/>
    <m/>
    <n v="1"/>
    <n v="0"/>
    <n v="1"/>
    <x v="1"/>
    <n v="0"/>
    <d v="1899-12-30T00:00:00"/>
    <d v="1899-12-30T00:00:00"/>
    <x v="3"/>
    <m/>
    <m/>
    <m/>
    <d v="2026-01-04T00:00:00"/>
    <d v="2029-12-31T00:00:00"/>
    <n v="1477"/>
    <x v="8"/>
    <m/>
    <m/>
    <m/>
    <m/>
    <s v="with cut-off date"/>
    <d v="2027-12-31T00:00:00"/>
    <d v="1899-12-30T00:00:00"/>
    <n v="6"/>
    <n v="0"/>
    <m/>
    <d v="2027-06-30T00:00:00"/>
    <m/>
    <m/>
    <m/>
    <m/>
    <m/>
    <m/>
    <m/>
    <m/>
    <m/>
    <m/>
    <m/>
    <m/>
    <m/>
    <m/>
    <m/>
    <m/>
    <m/>
    <m/>
    <m/>
    <d v="2027-07-31T00:00:00"/>
    <m/>
    <n v="140000"/>
    <m/>
    <m/>
    <s v="Euro"/>
    <n v="70.05"/>
    <m/>
    <m/>
    <m/>
    <m/>
    <n v="42.71"/>
    <m/>
    <m/>
    <m/>
    <m/>
    <m/>
    <m/>
    <m/>
    <m/>
    <m/>
    <m/>
    <m/>
    <m/>
    <m/>
    <m/>
    <m/>
    <m/>
    <m/>
    <m/>
    <m/>
    <m/>
    <m/>
    <m/>
  </r>
  <r>
    <m/>
    <s v="V300059"/>
    <s v="2024-0044"/>
    <x v="5"/>
    <n v="1"/>
    <s v="Wagon"/>
    <n v="42"/>
    <s v="35 80 4956 720-1"/>
    <x v="3"/>
    <m/>
    <m/>
    <x v="3"/>
    <x v="2"/>
    <n v="1"/>
    <m/>
    <m/>
    <m/>
    <n v="1"/>
    <n v="0"/>
    <n v="1"/>
    <x v="1"/>
    <n v="0"/>
    <d v="1899-12-30T00:00:00"/>
    <d v="1899-12-30T00:00:00"/>
    <x v="3"/>
    <m/>
    <m/>
    <m/>
    <d v="2026-01-04T00:00:00"/>
    <d v="2029-12-31T00:00:00"/>
    <n v="1477"/>
    <x v="8"/>
    <m/>
    <m/>
    <m/>
    <m/>
    <s v="with cut-off date"/>
    <d v="2027-12-31T00:00:00"/>
    <d v="1899-12-30T00:00:00"/>
    <n v="6"/>
    <n v="0"/>
    <m/>
    <d v="2027-06-30T00:00:00"/>
    <m/>
    <m/>
    <m/>
    <m/>
    <m/>
    <m/>
    <m/>
    <m/>
    <m/>
    <m/>
    <m/>
    <m/>
    <m/>
    <m/>
    <m/>
    <m/>
    <m/>
    <m/>
    <m/>
    <d v="2027-07-31T00:00:00"/>
    <m/>
    <n v="140000"/>
    <m/>
    <m/>
    <s v="Euro"/>
    <n v="70.05"/>
    <m/>
    <m/>
    <m/>
    <m/>
    <n v="42.71"/>
    <m/>
    <m/>
    <m/>
    <m/>
    <m/>
    <m/>
    <m/>
    <m/>
    <m/>
    <m/>
    <m/>
    <m/>
    <m/>
    <m/>
    <m/>
    <m/>
    <m/>
    <m/>
    <m/>
    <m/>
    <m/>
    <m/>
  </r>
  <r>
    <s v="OK 18.09.24/emo (ex Tiber 2021-0025) / LOA ok CMI 20.06.25"/>
    <s v="V100052"/>
    <s v="2024-0003"/>
    <x v="6"/>
    <m/>
    <s v="Header"/>
    <m/>
    <m/>
    <x v="4"/>
    <s v="ITA"/>
    <s v="South EU"/>
    <x v="4"/>
    <x v="2"/>
    <n v="34"/>
    <m/>
    <m/>
    <n v="0"/>
    <n v="34"/>
    <n v="0"/>
    <n v="0"/>
    <x v="0"/>
    <m/>
    <m/>
    <m/>
    <x v="0"/>
    <s v="RS-Pauschle inkl. Tiber MV errechnen / Vertragsübernahme von Tiber 2021-0025-N01"/>
    <d v="2024-01-01T00:00:00"/>
    <d v="2025-07-31T00:00:00"/>
    <m/>
    <m/>
    <n v="577"/>
    <x v="1"/>
    <d v="2025-04-29T00:00:00"/>
    <s v="Other"/>
    <s v="Captrain hat Verkehr an GTS verloren wegen Schlechtleistung"/>
    <n v="34"/>
    <s v="n.a."/>
    <m/>
    <m/>
    <n v="0"/>
    <n v="3"/>
    <m/>
    <m/>
    <s v="should the contract not last for 42mths, 2000.- EUR repainting"/>
    <n v="0"/>
    <n v="0"/>
    <n v="0"/>
    <m/>
    <m/>
    <m/>
    <m/>
    <n v="577"/>
    <s v="A"/>
    <n v="8"/>
    <s v="1.1"/>
    <s v="CHE"/>
    <s v="Parent Guarantee"/>
    <s v="N"/>
    <s v="N"/>
    <n v="0"/>
    <s v="as per GTC"/>
    <m/>
    <m/>
    <m/>
    <n v="130000"/>
    <s v="N"/>
    <m/>
    <s v="Euro"/>
    <n v="45.4"/>
    <n v="0"/>
    <n v="0"/>
    <m/>
    <n v="0"/>
    <n v="45.4"/>
    <n v="0"/>
    <n v="880"/>
    <n v="0"/>
    <s v="0.135 per 10'000km"/>
    <n v="0"/>
    <s v="0.00"/>
    <n v="0"/>
    <n v="0"/>
    <n v="0"/>
    <n v="0"/>
    <n v="45.4"/>
    <n v="0"/>
    <n v="45.4"/>
    <n v="0.9733000000000001"/>
    <n v="1.21218"/>
    <n v="44.18782"/>
    <n v="44.18782"/>
    <n v="4420000"/>
    <n v="0"/>
    <s v="N"/>
    <n v="0"/>
    <n v="561870.4"/>
  </r>
  <r>
    <m/>
    <s v="V100052"/>
    <s v="2024-0003"/>
    <x v="6"/>
    <n v="1"/>
    <s v="Batch"/>
    <m/>
    <m/>
    <x v="4"/>
    <s v="ITA"/>
    <s v="South EU"/>
    <x v="4"/>
    <x v="2"/>
    <n v="34"/>
    <m/>
    <m/>
    <n v="0"/>
    <n v="34"/>
    <n v="0"/>
    <n v="0"/>
    <x v="0"/>
    <m/>
    <m/>
    <m/>
    <x v="0"/>
    <s v="RS-Pauschle inkl. Tiber MV errechnen / Vertragsübernahme von Tiber 2021-0025-N01"/>
    <m/>
    <m/>
    <d v="2024-01-01T00:00:00"/>
    <d v="2025-07-31T00:00:00"/>
    <m/>
    <x v="9"/>
    <d v="2025-04-29T00:00:00"/>
    <m/>
    <m/>
    <n v="34"/>
    <s v="n.a."/>
    <m/>
    <m/>
    <n v="0"/>
    <n v="3"/>
    <m/>
    <m/>
    <s v="should the contract not last for 42mths, 2000.- EUR repainting"/>
    <m/>
    <m/>
    <m/>
    <m/>
    <m/>
    <m/>
    <m/>
    <m/>
    <s v="A"/>
    <m/>
    <s v="1.1"/>
    <s v="CHE"/>
    <s v="Parent Guarantee"/>
    <s v="N"/>
    <s v="N"/>
    <n v="0"/>
    <s v="as per GTC"/>
    <m/>
    <m/>
    <m/>
    <n v="130000"/>
    <s v="N"/>
    <d v="1899-12-30T00:00:00"/>
    <s v="Euro"/>
    <n v="45.4"/>
    <n v="0"/>
    <n v="0"/>
    <m/>
    <n v="0"/>
    <n v="45.4"/>
    <n v="0"/>
    <n v="880"/>
    <n v="0"/>
    <m/>
    <n v="0"/>
    <s v="0.00"/>
    <n v="0"/>
    <n v="0"/>
    <n v="0"/>
    <n v="0"/>
    <n v="45.4"/>
    <n v="0"/>
    <n v="45.4"/>
    <n v="0.9733000000000001"/>
    <n v="1.21218"/>
    <n v="44.18782"/>
    <n v="44.18782"/>
    <n v="4420000"/>
    <n v="0"/>
    <s v="N"/>
    <n v="0"/>
    <n v="561870.4"/>
  </r>
  <r>
    <m/>
    <s v="V100052"/>
    <s v="2024-0003"/>
    <x v="6"/>
    <n v="1"/>
    <s v="Wagon"/>
    <n v="1"/>
    <e v="#N/A"/>
    <x v="4"/>
    <m/>
    <m/>
    <x v="4"/>
    <x v="2"/>
    <n v="1"/>
    <m/>
    <m/>
    <m/>
    <n v="1"/>
    <n v="0"/>
    <n v="0"/>
    <x v="1"/>
    <n v="0"/>
    <d v="1899-12-30T00:00:00"/>
    <d v="1899-12-30T00:00:00"/>
    <x v="0"/>
    <m/>
    <m/>
    <m/>
    <e v="#N/A"/>
    <e v="#N/A"/>
    <n v="577"/>
    <x v="1"/>
    <m/>
    <m/>
    <m/>
    <m/>
    <s v="n.a."/>
    <m/>
    <m/>
    <n v="0"/>
    <n v="3"/>
    <m/>
    <e v="#N/A"/>
    <m/>
    <m/>
    <m/>
    <m/>
    <m/>
    <m/>
    <m/>
    <m/>
    <m/>
    <m/>
    <m/>
    <m/>
    <m/>
    <m/>
    <m/>
    <m/>
    <m/>
    <m/>
    <m/>
    <m/>
    <m/>
    <n v="130000"/>
    <m/>
    <m/>
    <s v="Euro"/>
    <n v="45.4"/>
    <m/>
    <m/>
    <m/>
    <m/>
    <e v="#N/A"/>
    <m/>
    <m/>
    <m/>
    <m/>
    <m/>
    <m/>
    <m/>
    <m/>
    <m/>
    <m/>
    <m/>
    <m/>
    <m/>
    <m/>
    <m/>
    <m/>
    <m/>
    <m/>
    <m/>
    <m/>
    <m/>
    <m/>
  </r>
  <r>
    <m/>
    <s v="V100052"/>
    <s v="2024-0003"/>
    <x v="6"/>
    <n v="1"/>
    <s v="Wagon"/>
    <n v="2"/>
    <e v="#N/A"/>
    <x v="4"/>
    <m/>
    <m/>
    <x v="4"/>
    <x v="2"/>
    <n v="1"/>
    <m/>
    <m/>
    <m/>
    <n v="1"/>
    <n v="0"/>
    <n v="0"/>
    <x v="1"/>
    <n v="0"/>
    <d v="1899-12-30T00:00:00"/>
    <d v="1899-12-30T00:00:00"/>
    <x v="0"/>
    <m/>
    <m/>
    <m/>
    <e v="#N/A"/>
    <e v="#N/A"/>
    <n v="577"/>
    <x v="1"/>
    <m/>
    <m/>
    <m/>
    <m/>
    <s v="n.a."/>
    <m/>
    <m/>
    <n v="0"/>
    <n v="3"/>
    <m/>
    <e v="#N/A"/>
    <m/>
    <m/>
    <m/>
    <m/>
    <m/>
    <m/>
    <m/>
    <m/>
    <m/>
    <m/>
    <m/>
    <m/>
    <m/>
    <m/>
    <m/>
    <m/>
    <m/>
    <m/>
    <m/>
    <m/>
    <m/>
    <n v="130000"/>
    <m/>
    <m/>
    <s v="Euro"/>
    <n v="45.4"/>
    <m/>
    <m/>
    <m/>
    <m/>
    <e v="#N/A"/>
    <m/>
    <m/>
    <m/>
    <m/>
    <m/>
    <m/>
    <m/>
    <m/>
    <m/>
    <m/>
    <m/>
    <m/>
    <m/>
    <m/>
    <m/>
    <m/>
    <m/>
    <m/>
    <m/>
    <m/>
    <m/>
    <m/>
  </r>
  <r>
    <m/>
    <s v="V100052"/>
    <s v="2024-0003"/>
    <x v="6"/>
    <n v="1"/>
    <s v="Wagon"/>
    <n v="3"/>
    <e v="#N/A"/>
    <x v="4"/>
    <m/>
    <m/>
    <x v="4"/>
    <x v="2"/>
    <n v="1"/>
    <m/>
    <m/>
    <m/>
    <n v="1"/>
    <n v="0"/>
    <n v="0"/>
    <x v="1"/>
    <n v="0"/>
    <d v="1899-12-30T00:00:00"/>
    <d v="1899-12-30T00:00:00"/>
    <x v="0"/>
    <m/>
    <m/>
    <m/>
    <e v="#N/A"/>
    <e v="#N/A"/>
    <n v="577"/>
    <x v="1"/>
    <m/>
    <m/>
    <m/>
    <m/>
    <s v="n.a."/>
    <m/>
    <m/>
    <n v="0"/>
    <n v="3"/>
    <m/>
    <e v="#N/A"/>
    <m/>
    <m/>
    <m/>
    <m/>
    <m/>
    <m/>
    <m/>
    <m/>
    <m/>
    <m/>
    <m/>
    <m/>
    <m/>
    <m/>
    <m/>
    <m/>
    <m/>
    <m/>
    <m/>
    <m/>
    <m/>
    <n v="130000"/>
    <m/>
    <m/>
    <s v="Euro"/>
    <n v="45.4"/>
    <m/>
    <m/>
    <m/>
    <m/>
    <e v="#N/A"/>
    <m/>
    <m/>
    <m/>
    <m/>
    <m/>
    <m/>
    <m/>
    <m/>
    <m/>
    <m/>
    <m/>
    <m/>
    <m/>
    <m/>
    <m/>
    <m/>
    <m/>
    <m/>
    <m/>
    <m/>
    <m/>
    <m/>
  </r>
  <r>
    <m/>
    <s v="V100052"/>
    <s v="2024-0003"/>
    <x v="6"/>
    <n v="1"/>
    <s v="Wagon"/>
    <n v="4"/>
    <e v="#N/A"/>
    <x v="4"/>
    <m/>
    <m/>
    <x v="4"/>
    <x v="2"/>
    <n v="1"/>
    <m/>
    <m/>
    <m/>
    <n v="1"/>
    <n v="0"/>
    <n v="0"/>
    <x v="1"/>
    <n v="0"/>
    <d v="1899-12-30T00:00:00"/>
    <d v="1899-12-30T00:00:00"/>
    <x v="0"/>
    <m/>
    <m/>
    <m/>
    <e v="#N/A"/>
    <e v="#N/A"/>
    <n v="577"/>
    <x v="1"/>
    <m/>
    <m/>
    <m/>
    <m/>
    <s v="n.a."/>
    <m/>
    <m/>
    <n v="0"/>
    <n v="3"/>
    <m/>
    <e v="#N/A"/>
    <m/>
    <m/>
    <m/>
    <m/>
    <m/>
    <m/>
    <m/>
    <m/>
    <m/>
    <m/>
    <m/>
    <m/>
    <m/>
    <m/>
    <m/>
    <m/>
    <m/>
    <m/>
    <m/>
    <m/>
    <m/>
    <n v="130000"/>
    <m/>
    <m/>
    <s v="Euro"/>
    <n v="45.4"/>
    <m/>
    <m/>
    <m/>
    <m/>
    <e v="#N/A"/>
    <m/>
    <m/>
    <m/>
    <m/>
    <m/>
    <m/>
    <m/>
    <m/>
    <m/>
    <m/>
    <m/>
    <m/>
    <m/>
    <m/>
    <m/>
    <m/>
    <m/>
    <m/>
    <m/>
    <m/>
    <m/>
    <m/>
  </r>
  <r>
    <m/>
    <s v="V100052"/>
    <s v="2024-0003"/>
    <x v="6"/>
    <n v="1"/>
    <s v="Wagon"/>
    <n v="5"/>
    <e v="#N/A"/>
    <x v="4"/>
    <m/>
    <m/>
    <x v="4"/>
    <x v="2"/>
    <n v="1"/>
    <m/>
    <m/>
    <m/>
    <n v="1"/>
    <n v="0"/>
    <n v="0"/>
    <x v="1"/>
    <n v="0"/>
    <d v="1899-12-30T00:00:00"/>
    <d v="1899-12-30T00:00:00"/>
    <x v="0"/>
    <m/>
    <m/>
    <m/>
    <e v="#N/A"/>
    <e v="#N/A"/>
    <n v="577"/>
    <x v="1"/>
    <m/>
    <m/>
    <m/>
    <m/>
    <s v="n.a."/>
    <m/>
    <m/>
    <n v="0"/>
    <n v="3"/>
    <m/>
    <e v="#N/A"/>
    <m/>
    <m/>
    <m/>
    <m/>
    <m/>
    <m/>
    <m/>
    <m/>
    <m/>
    <m/>
    <m/>
    <m/>
    <m/>
    <m/>
    <m/>
    <m/>
    <m/>
    <m/>
    <m/>
    <m/>
    <m/>
    <n v="130000"/>
    <m/>
    <m/>
    <s v="Euro"/>
    <n v="45.4"/>
    <m/>
    <m/>
    <m/>
    <m/>
    <e v="#N/A"/>
    <m/>
    <m/>
    <m/>
    <m/>
    <m/>
    <m/>
    <m/>
    <m/>
    <m/>
    <m/>
    <m/>
    <m/>
    <m/>
    <m/>
    <m/>
    <m/>
    <m/>
    <m/>
    <m/>
    <m/>
    <m/>
    <m/>
  </r>
  <r>
    <m/>
    <s v="V100052"/>
    <s v="2024-0003"/>
    <x v="6"/>
    <n v="1"/>
    <s v="Wagon"/>
    <n v="6"/>
    <e v="#N/A"/>
    <x v="4"/>
    <m/>
    <m/>
    <x v="4"/>
    <x v="2"/>
    <n v="1"/>
    <m/>
    <m/>
    <m/>
    <n v="1"/>
    <n v="0"/>
    <n v="0"/>
    <x v="1"/>
    <n v="0"/>
    <d v="1899-12-30T00:00:00"/>
    <d v="1899-12-30T00:00:00"/>
    <x v="0"/>
    <m/>
    <m/>
    <m/>
    <e v="#N/A"/>
    <e v="#N/A"/>
    <n v="577"/>
    <x v="1"/>
    <m/>
    <m/>
    <m/>
    <m/>
    <s v="n.a."/>
    <m/>
    <m/>
    <n v="0"/>
    <n v="3"/>
    <m/>
    <e v="#N/A"/>
    <m/>
    <m/>
    <m/>
    <m/>
    <m/>
    <m/>
    <m/>
    <m/>
    <m/>
    <m/>
    <m/>
    <m/>
    <m/>
    <m/>
    <m/>
    <m/>
    <m/>
    <m/>
    <m/>
    <m/>
    <m/>
    <n v="130000"/>
    <m/>
    <m/>
    <s v="Euro"/>
    <n v="45.4"/>
    <m/>
    <m/>
    <m/>
    <m/>
    <e v="#N/A"/>
    <m/>
    <m/>
    <m/>
    <m/>
    <m/>
    <m/>
    <m/>
    <m/>
    <m/>
    <m/>
    <m/>
    <m/>
    <m/>
    <m/>
    <m/>
    <m/>
    <m/>
    <m/>
    <m/>
    <m/>
    <m/>
    <m/>
  </r>
  <r>
    <m/>
    <s v="V100052"/>
    <s v="2024-0003"/>
    <x v="6"/>
    <n v="1"/>
    <s v="Wagon"/>
    <n v="7"/>
    <e v="#N/A"/>
    <x v="4"/>
    <m/>
    <m/>
    <x v="4"/>
    <x v="2"/>
    <n v="1"/>
    <m/>
    <m/>
    <m/>
    <n v="1"/>
    <n v="0"/>
    <n v="0"/>
    <x v="1"/>
    <n v="0"/>
    <d v="1899-12-30T00:00:00"/>
    <d v="1899-12-30T00:00:00"/>
    <x v="0"/>
    <m/>
    <m/>
    <m/>
    <e v="#N/A"/>
    <e v="#N/A"/>
    <n v="577"/>
    <x v="1"/>
    <m/>
    <m/>
    <m/>
    <m/>
    <s v="n.a."/>
    <m/>
    <m/>
    <n v="0"/>
    <n v="3"/>
    <m/>
    <e v="#N/A"/>
    <m/>
    <m/>
    <m/>
    <m/>
    <m/>
    <m/>
    <m/>
    <m/>
    <m/>
    <m/>
    <m/>
    <m/>
    <m/>
    <m/>
    <m/>
    <m/>
    <m/>
    <m/>
    <m/>
    <m/>
    <m/>
    <n v="130000"/>
    <m/>
    <m/>
    <s v="Euro"/>
    <n v="45.4"/>
    <m/>
    <m/>
    <m/>
    <m/>
    <e v="#N/A"/>
    <m/>
    <m/>
    <m/>
    <m/>
    <m/>
    <m/>
    <m/>
    <m/>
    <m/>
    <m/>
    <m/>
    <m/>
    <m/>
    <m/>
    <m/>
    <m/>
    <m/>
    <m/>
    <m/>
    <m/>
    <m/>
    <m/>
  </r>
  <r>
    <m/>
    <s v="V100052"/>
    <s v="2024-0003"/>
    <x v="6"/>
    <n v="1"/>
    <s v="Wagon"/>
    <n v="8"/>
    <e v="#N/A"/>
    <x v="4"/>
    <m/>
    <m/>
    <x v="4"/>
    <x v="2"/>
    <n v="1"/>
    <m/>
    <m/>
    <m/>
    <n v="1"/>
    <n v="0"/>
    <n v="0"/>
    <x v="1"/>
    <n v="0"/>
    <d v="1899-12-30T00:00:00"/>
    <d v="1899-12-30T00:00:00"/>
    <x v="0"/>
    <m/>
    <m/>
    <m/>
    <e v="#N/A"/>
    <e v="#N/A"/>
    <n v="577"/>
    <x v="1"/>
    <m/>
    <m/>
    <m/>
    <m/>
    <s v="n.a."/>
    <m/>
    <m/>
    <n v="0"/>
    <n v="3"/>
    <m/>
    <e v="#N/A"/>
    <m/>
    <m/>
    <m/>
    <m/>
    <m/>
    <m/>
    <m/>
    <m/>
    <m/>
    <m/>
    <m/>
    <m/>
    <m/>
    <m/>
    <m/>
    <m/>
    <m/>
    <m/>
    <m/>
    <m/>
    <m/>
    <n v="130000"/>
    <m/>
    <m/>
    <s v="Euro"/>
    <n v="45.4"/>
    <m/>
    <m/>
    <m/>
    <m/>
    <e v="#N/A"/>
    <m/>
    <m/>
    <m/>
    <m/>
    <m/>
    <m/>
    <m/>
    <m/>
    <m/>
    <m/>
    <m/>
    <m/>
    <m/>
    <m/>
    <m/>
    <m/>
    <m/>
    <m/>
    <m/>
    <m/>
    <m/>
    <m/>
  </r>
  <r>
    <m/>
    <s v="V100052"/>
    <s v="2024-0003"/>
    <x v="6"/>
    <n v="1"/>
    <s v="Wagon"/>
    <n v="9"/>
    <e v="#N/A"/>
    <x v="4"/>
    <m/>
    <m/>
    <x v="4"/>
    <x v="2"/>
    <n v="1"/>
    <m/>
    <m/>
    <m/>
    <n v="1"/>
    <n v="0"/>
    <n v="0"/>
    <x v="1"/>
    <n v="0"/>
    <d v="1899-12-30T00:00:00"/>
    <d v="1899-12-30T00:00:00"/>
    <x v="0"/>
    <m/>
    <m/>
    <m/>
    <e v="#N/A"/>
    <e v="#N/A"/>
    <n v="577"/>
    <x v="1"/>
    <m/>
    <m/>
    <m/>
    <m/>
    <s v="n.a."/>
    <m/>
    <m/>
    <n v="0"/>
    <n v="3"/>
    <m/>
    <e v="#N/A"/>
    <m/>
    <m/>
    <m/>
    <m/>
    <m/>
    <m/>
    <m/>
    <m/>
    <m/>
    <m/>
    <m/>
    <m/>
    <m/>
    <m/>
    <m/>
    <m/>
    <m/>
    <m/>
    <m/>
    <m/>
    <m/>
    <n v="130000"/>
    <m/>
    <m/>
    <s v="Euro"/>
    <n v="45.4"/>
    <m/>
    <m/>
    <m/>
    <m/>
    <e v="#N/A"/>
    <m/>
    <m/>
    <m/>
    <m/>
    <m/>
    <m/>
    <m/>
    <m/>
    <m/>
    <m/>
    <m/>
    <m/>
    <m/>
    <m/>
    <m/>
    <m/>
    <m/>
    <m/>
    <m/>
    <m/>
    <m/>
    <m/>
  </r>
  <r>
    <m/>
    <s v="V100052"/>
    <s v="2024-0003"/>
    <x v="6"/>
    <n v="1"/>
    <s v="Wagon"/>
    <n v="10"/>
    <e v="#N/A"/>
    <x v="4"/>
    <m/>
    <m/>
    <x v="4"/>
    <x v="2"/>
    <n v="1"/>
    <m/>
    <m/>
    <m/>
    <n v="1"/>
    <n v="0"/>
    <n v="0"/>
    <x v="1"/>
    <n v="0"/>
    <d v="1899-12-30T00:00:00"/>
    <d v="1899-12-30T00:00:00"/>
    <x v="0"/>
    <m/>
    <m/>
    <m/>
    <e v="#N/A"/>
    <e v="#N/A"/>
    <n v="577"/>
    <x v="1"/>
    <m/>
    <m/>
    <m/>
    <m/>
    <s v="n.a."/>
    <m/>
    <m/>
    <n v="0"/>
    <n v="3"/>
    <m/>
    <e v="#N/A"/>
    <m/>
    <m/>
    <m/>
    <m/>
    <m/>
    <m/>
    <m/>
    <m/>
    <m/>
    <m/>
    <m/>
    <m/>
    <m/>
    <m/>
    <m/>
    <m/>
    <m/>
    <m/>
    <m/>
    <m/>
    <m/>
    <n v="130000"/>
    <m/>
    <m/>
    <s v="Euro"/>
    <n v="45.4"/>
    <m/>
    <m/>
    <m/>
    <m/>
    <e v="#N/A"/>
    <m/>
    <m/>
    <m/>
    <m/>
    <m/>
    <m/>
    <m/>
    <m/>
    <m/>
    <m/>
    <m/>
    <m/>
    <m/>
    <m/>
    <m/>
    <m/>
    <m/>
    <m/>
    <m/>
    <m/>
    <m/>
    <m/>
  </r>
  <r>
    <m/>
    <s v="V100052"/>
    <s v="2024-0003"/>
    <x v="6"/>
    <n v="1"/>
    <s v="Wagon"/>
    <n v="11"/>
    <e v="#N/A"/>
    <x v="4"/>
    <m/>
    <m/>
    <x v="4"/>
    <x v="2"/>
    <n v="1"/>
    <m/>
    <m/>
    <m/>
    <n v="1"/>
    <n v="0"/>
    <n v="0"/>
    <x v="1"/>
    <n v="0"/>
    <d v="1899-12-30T00:00:00"/>
    <d v="1899-12-30T00:00:00"/>
    <x v="0"/>
    <m/>
    <m/>
    <m/>
    <e v="#N/A"/>
    <e v="#N/A"/>
    <n v="577"/>
    <x v="1"/>
    <m/>
    <m/>
    <m/>
    <m/>
    <s v="n.a."/>
    <m/>
    <m/>
    <n v="0"/>
    <n v="3"/>
    <m/>
    <e v="#N/A"/>
    <m/>
    <m/>
    <m/>
    <m/>
    <m/>
    <m/>
    <m/>
    <m/>
    <m/>
    <m/>
    <m/>
    <m/>
    <m/>
    <m/>
    <m/>
    <m/>
    <m/>
    <m/>
    <m/>
    <m/>
    <m/>
    <n v="130000"/>
    <m/>
    <m/>
    <s v="Euro"/>
    <n v="45.4"/>
    <m/>
    <m/>
    <m/>
    <m/>
    <e v="#N/A"/>
    <m/>
    <m/>
    <m/>
    <m/>
    <m/>
    <m/>
    <m/>
    <m/>
    <m/>
    <m/>
    <m/>
    <m/>
    <m/>
    <m/>
    <m/>
    <m/>
    <m/>
    <m/>
    <m/>
    <m/>
    <m/>
    <m/>
  </r>
  <r>
    <m/>
    <s v="V100052"/>
    <s v="2024-0003"/>
    <x v="6"/>
    <n v="1"/>
    <s v="Wagon"/>
    <n v="12"/>
    <e v="#N/A"/>
    <x v="4"/>
    <m/>
    <m/>
    <x v="4"/>
    <x v="2"/>
    <n v="1"/>
    <m/>
    <m/>
    <m/>
    <n v="1"/>
    <n v="0"/>
    <n v="0"/>
    <x v="1"/>
    <n v="0"/>
    <d v="1899-12-30T00:00:00"/>
    <d v="1899-12-30T00:00:00"/>
    <x v="0"/>
    <m/>
    <m/>
    <m/>
    <e v="#N/A"/>
    <e v="#N/A"/>
    <n v="577"/>
    <x v="1"/>
    <m/>
    <m/>
    <m/>
    <m/>
    <s v="n.a."/>
    <m/>
    <m/>
    <n v="0"/>
    <n v="3"/>
    <m/>
    <e v="#N/A"/>
    <m/>
    <m/>
    <m/>
    <m/>
    <m/>
    <m/>
    <m/>
    <m/>
    <m/>
    <m/>
    <m/>
    <m/>
    <m/>
    <m/>
    <m/>
    <m/>
    <m/>
    <m/>
    <m/>
    <m/>
    <m/>
    <n v="130000"/>
    <m/>
    <m/>
    <s v="Euro"/>
    <n v="45.4"/>
    <m/>
    <m/>
    <m/>
    <m/>
    <e v="#N/A"/>
    <m/>
    <m/>
    <m/>
    <m/>
    <m/>
    <m/>
    <m/>
    <m/>
    <m/>
    <m/>
    <m/>
    <m/>
    <m/>
    <m/>
    <m/>
    <m/>
    <m/>
    <m/>
    <m/>
    <m/>
    <m/>
    <m/>
  </r>
  <r>
    <m/>
    <s v="V100052"/>
    <s v="2024-0003"/>
    <x v="6"/>
    <n v="1"/>
    <s v="Wagon"/>
    <n v="13"/>
    <e v="#N/A"/>
    <x v="4"/>
    <m/>
    <m/>
    <x v="4"/>
    <x v="2"/>
    <n v="1"/>
    <m/>
    <m/>
    <m/>
    <n v="1"/>
    <n v="0"/>
    <n v="0"/>
    <x v="1"/>
    <n v="0"/>
    <d v="1899-12-30T00:00:00"/>
    <d v="1899-12-30T00:00:00"/>
    <x v="0"/>
    <m/>
    <m/>
    <m/>
    <e v="#N/A"/>
    <e v="#N/A"/>
    <n v="577"/>
    <x v="1"/>
    <m/>
    <m/>
    <m/>
    <m/>
    <s v="n.a."/>
    <m/>
    <m/>
    <n v="0"/>
    <n v="3"/>
    <m/>
    <e v="#N/A"/>
    <m/>
    <m/>
    <m/>
    <m/>
    <m/>
    <m/>
    <m/>
    <m/>
    <m/>
    <m/>
    <m/>
    <m/>
    <m/>
    <m/>
    <m/>
    <m/>
    <m/>
    <m/>
    <m/>
    <m/>
    <m/>
    <n v="130000"/>
    <m/>
    <m/>
    <s v="Euro"/>
    <n v="45.4"/>
    <m/>
    <m/>
    <m/>
    <m/>
    <e v="#N/A"/>
    <m/>
    <m/>
    <m/>
    <m/>
    <m/>
    <m/>
    <m/>
    <m/>
    <m/>
    <m/>
    <m/>
    <m/>
    <m/>
    <m/>
    <m/>
    <m/>
    <m/>
    <m/>
    <m/>
    <m/>
    <m/>
    <m/>
  </r>
  <r>
    <m/>
    <s v="V100052"/>
    <s v="2024-0003"/>
    <x v="6"/>
    <n v="1"/>
    <s v="Wagon"/>
    <n v="14"/>
    <e v="#N/A"/>
    <x v="4"/>
    <m/>
    <m/>
    <x v="4"/>
    <x v="2"/>
    <n v="1"/>
    <m/>
    <m/>
    <m/>
    <n v="1"/>
    <n v="0"/>
    <n v="0"/>
    <x v="1"/>
    <n v="0"/>
    <d v="1899-12-30T00:00:00"/>
    <d v="1899-12-30T00:00:00"/>
    <x v="0"/>
    <m/>
    <m/>
    <m/>
    <e v="#N/A"/>
    <e v="#N/A"/>
    <n v="577"/>
    <x v="1"/>
    <m/>
    <m/>
    <m/>
    <m/>
    <s v="n.a."/>
    <m/>
    <m/>
    <n v="0"/>
    <n v="3"/>
    <m/>
    <e v="#N/A"/>
    <m/>
    <m/>
    <m/>
    <m/>
    <m/>
    <m/>
    <m/>
    <m/>
    <m/>
    <m/>
    <m/>
    <m/>
    <m/>
    <m/>
    <m/>
    <m/>
    <m/>
    <m/>
    <m/>
    <m/>
    <m/>
    <n v="130000"/>
    <m/>
    <m/>
    <s v="Euro"/>
    <n v="45.4"/>
    <m/>
    <m/>
    <m/>
    <m/>
    <e v="#N/A"/>
    <m/>
    <m/>
    <m/>
    <m/>
    <m/>
    <m/>
    <m/>
    <m/>
    <m/>
    <m/>
    <m/>
    <m/>
    <m/>
    <m/>
    <m/>
    <m/>
    <m/>
    <m/>
    <m/>
    <m/>
    <m/>
    <m/>
  </r>
  <r>
    <m/>
    <s v="V100052"/>
    <s v="2024-0003"/>
    <x v="6"/>
    <n v="1"/>
    <s v="Wagon"/>
    <n v="15"/>
    <e v="#N/A"/>
    <x v="4"/>
    <m/>
    <m/>
    <x v="4"/>
    <x v="2"/>
    <n v="1"/>
    <m/>
    <m/>
    <m/>
    <n v="1"/>
    <n v="0"/>
    <n v="0"/>
    <x v="1"/>
    <n v="0"/>
    <d v="1899-12-30T00:00:00"/>
    <d v="1899-12-30T00:00:00"/>
    <x v="0"/>
    <m/>
    <m/>
    <m/>
    <e v="#N/A"/>
    <e v="#N/A"/>
    <n v="577"/>
    <x v="1"/>
    <m/>
    <m/>
    <m/>
    <m/>
    <s v="n.a."/>
    <m/>
    <m/>
    <n v="0"/>
    <n v="3"/>
    <m/>
    <e v="#N/A"/>
    <m/>
    <m/>
    <m/>
    <m/>
    <m/>
    <m/>
    <m/>
    <m/>
    <m/>
    <m/>
    <m/>
    <m/>
    <m/>
    <m/>
    <m/>
    <m/>
    <m/>
    <m/>
    <m/>
    <m/>
    <m/>
    <n v="130000"/>
    <m/>
    <m/>
    <s v="Euro"/>
    <n v="45.4"/>
    <m/>
    <m/>
    <m/>
    <m/>
    <e v="#N/A"/>
    <m/>
    <m/>
    <m/>
    <m/>
    <m/>
    <m/>
    <m/>
    <m/>
    <m/>
    <m/>
    <m/>
    <m/>
    <m/>
    <m/>
    <m/>
    <m/>
    <m/>
    <m/>
    <m/>
    <m/>
    <m/>
    <m/>
  </r>
  <r>
    <m/>
    <s v="V100052"/>
    <s v="2024-0003"/>
    <x v="6"/>
    <n v="1"/>
    <s v="Wagon"/>
    <n v="16"/>
    <e v="#N/A"/>
    <x v="4"/>
    <m/>
    <m/>
    <x v="4"/>
    <x v="2"/>
    <n v="1"/>
    <m/>
    <m/>
    <m/>
    <n v="1"/>
    <n v="0"/>
    <n v="0"/>
    <x v="1"/>
    <n v="0"/>
    <d v="1899-12-30T00:00:00"/>
    <d v="1899-12-30T00:00:00"/>
    <x v="0"/>
    <m/>
    <m/>
    <m/>
    <e v="#N/A"/>
    <e v="#N/A"/>
    <n v="577"/>
    <x v="1"/>
    <m/>
    <m/>
    <m/>
    <m/>
    <s v="n.a."/>
    <m/>
    <m/>
    <n v="0"/>
    <n v="3"/>
    <m/>
    <e v="#N/A"/>
    <m/>
    <m/>
    <m/>
    <m/>
    <m/>
    <m/>
    <m/>
    <m/>
    <m/>
    <m/>
    <m/>
    <m/>
    <m/>
    <m/>
    <m/>
    <m/>
    <m/>
    <m/>
    <m/>
    <m/>
    <m/>
    <n v="130000"/>
    <m/>
    <m/>
    <s v="Euro"/>
    <n v="45.4"/>
    <m/>
    <m/>
    <m/>
    <m/>
    <e v="#N/A"/>
    <m/>
    <m/>
    <m/>
    <m/>
    <m/>
    <m/>
    <m/>
    <m/>
    <m/>
    <m/>
    <m/>
    <m/>
    <m/>
    <m/>
    <m/>
    <m/>
    <m/>
    <m/>
    <m/>
    <m/>
    <m/>
    <m/>
  </r>
  <r>
    <m/>
    <s v="V100052"/>
    <s v="2024-0003"/>
    <x v="6"/>
    <n v="1"/>
    <s v="Wagon"/>
    <n v="17"/>
    <e v="#N/A"/>
    <x v="4"/>
    <m/>
    <m/>
    <x v="4"/>
    <x v="2"/>
    <n v="1"/>
    <m/>
    <m/>
    <m/>
    <n v="1"/>
    <n v="0"/>
    <n v="0"/>
    <x v="1"/>
    <n v="0"/>
    <d v="1899-12-30T00:00:00"/>
    <d v="1899-12-30T00:00:00"/>
    <x v="0"/>
    <m/>
    <m/>
    <m/>
    <e v="#N/A"/>
    <e v="#N/A"/>
    <n v="577"/>
    <x v="1"/>
    <m/>
    <m/>
    <m/>
    <m/>
    <s v="n.a."/>
    <m/>
    <m/>
    <n v="0"/>
    <n v="3"/>
    <m/>
    <e v="#N/A"/>
    <m/>
    <m/>
    <m/>
    <m/>
    <m/>
    <m/>
    <m/>
    <m/>
    <m/>
    <m/>
    <m/>
    <m/>
    <m/>
    <m/>
    <m/>
    <m/>
    <m/>
    <m/>
    <m/>
    <m/>
    <m/>
    <n v="130000"/>
    <m/>
    <m/>
    <s v="Euro"/>
    <n v="45.4"/>
    <m/>
    <m/>
    <m/>
    <m/>
    <e v="#N/A"/>
    <m/>
    <m/>
    <m/>
    <m/>
    <m/>
    <m/>
    <m/>
    <m/>
    <m/>
    <m/>
    <m/>
    <m/>
    <m/>
    <m/>
    <m/>
    <m/>
    <m/>
    <m/>
    <m/>
    <m/>
    <m/>
    <m/>
  </r>
  <r>
    <m/>
    <s v="V100052"/>
    <s v="2024-0003"/>
    <x v="6"/>
    <n v="1"/>
    <s v="Wagon"/>
    <n v="18"/>
    <e v="#N/A"/>
    <x v="4"/>
    <m/>
    <m/>
    <x v="4"/>
    <x v="2"/>
    <n v="1"/>
    <m/>
    <m/>
    <m/>
    <n v="1"/>
    <n v="0"/>
    <n v="0"/>
    <x v="1"/>
    <n v="0"/>
    <d v="1899-12-30T00:00:00"/>
    <d v="1899-12-30T00:00:00"/>
    <x v="0"/>
    <m/>
    <m/>
    <m/>
    <e v="#N/A"/>
    <e v="#N/A"/>
    <n v="577"/>
    <x v="1"/>
    <m/>
    <m/>
    <m/>
    <m/>
    <s v="n.a."/>
    <m/>
    <m/>
    <n v="0"/>
    <n v="3"/>
    <m/>
    <e v="#N/A"/>
    <m/>
    <m/>
    <m/>
    <m/>
    <m/>
    <m/>
    <m/>
    <m/>
    <m/>
    <m/>
    <m/>
    <m/>
    <m/>
    <m/>
    <m/>
    <m/>
    <m/>
    <m/>
    <m/>
    <m/>
    <m/>
    <n v="130000"/>
    <m/>
    <m/>
    <s v="Euro"/>
    <n v="45.4"/>
    <m/>
    <m/>
    <m/>
    <m/>
    <e v="#N/A"/>
    <m/>
    <m/>
    <m/>
    <m/>
    <m/>
    <m/>
    <m/>
    <m/>
    <m/>
    <m/>
    <m/>
    <m/>
    <m/>
    <m/>
    <m/>
    <m/>
    <m/>
    <m/>
    <m/>
    <m/>
    <m/>
    <m/>
  </r>
  <r>
    <m/>
    <s v="V100052"/>
    <s v="2024-0003"/>
    <x v="6"/>
    <n v="1"/>
    <s v="Wagon"/>
    <n v="19"/>
    <e v="#N/A"/>
    <x v="4"/>
    <m/>
    <m/>
    <x v="4"/>
    <x v="2"/>
    <n v="1"/>
    <m/>
    <m/>
    <m/>
    <n v="1"/>
    <n v="0"/>
    <n v="0"/>
    <x v="1"/>
    <n v="0"/>
    <d v="1899-12-30T00:00:00"/>
    <d v="1899-12-30T00:00:00"/>
    <x v="0"/>
    <m/>
    <m/>
    <m/>
    <e v="#N/A"/>
    <e v="#N/A"/>
    <n v="577"/>
    <x v="1"/>
    <m/>
    <m/>
    <m/>
    <m/>
    <s v="n.a."/>
    <m/>
    <m/>
    <n v="0"/>
    <n v="3"/>
    <m/>
    <e v="#N/A"/>
    <m/>
    <m/>
    <m/>
    <m/>
    <m/>
    <m/>
    <m/>
    <m/>
    <m/>
    <m/>
    <m/>
    <m/>
    <m/>
    <m/>
    <m/>
    <m/>
    <m/>
    <m/>
    <m/>
    <m/>
    <m/>
    <n v="130000"/>
    <m/>
    <m/>
    <s v="Euro"/>
    <n v="45.4"/>
    <m/>
    <m/>
    <m/>
    <m/>
    <e v="#N/A"/>
    <m/>
    <m/>
    <m/>
    <m/>
    <m/>
    <m/>
    <m/>
    <m/>
    <m/>
    <m/>
    <m/>
    <m/>
    <m/>
    <m/>
    <m/>
    <m/>
    <m/>
    <m/>
    <m/>
    <m/>
    <m/>
    <m/>
  </r>
  <r>
    <m/>
    <s v="V100052"/>
    <s v="2024-0003"/>
    <x v="6"/>
    <n v="1"/>
    <s v="Wagon"/>
    <n v="20"/>
    <e v="#N/A"/>
    <x v="4"/>
    <m/>
    <m/>
    <x v="4"/>
    <x v="2"/>
    <n v="1"/>
    <m/>
    <m/>
    <m/>
    <n v="1"/>
    <n v="0"/>
    <n v="0"/>
    <x v="1"/>
    <n v="0"/>
    <d v="1899-12-30T00:00:00"/>
    <d v="1899-12-30T00:00:00"/>
    <x v="0"/>
    <m/>
    <m/>
    <m/>
    <e v="#N/A"/>
    <e v="#N/A"/>
    <n v="577"/>
    <x v="1"/>
    <m/>
    <m/>
    <m/>
    <m/>
    <s v="n.a."/>
    <m/>
    <m/>
    <n v="0"/>
    <n v="3"/>
    <m/>
    <e v="#N/A"/>
    <m/>
    <m/>
    <m/>
    <m/>
    <m/>
    <m/>
    <m/>
    <m/>
    <m/>
    <m/>
    <m/>
    <m/>
    <m/>
    <m/>
    <m/>
    <m/>
    <m/>
    <m/>
    <m/>
    <m/>
    <m/>
    <n v="130000"/>
    <m/>
    <m/>
    <s v="Euro"/>
    <n v="45.4"/>
    <m/>
    <m/>
    <m/>
    <m/>
    <e v="#N/A"/>
    <m/>
    <m/>
    <m/>
    <m/>
    <m/>
    <m/>
    <m/>
    <m/>
    <m/>
    <m/>
    <m/>
    <m/>
    <m/>
    <m/>
    <m/>
    <m/>
    <m/>
    <m/>
    <m/>
    <m/>
    <m/>
    <m/>
  </r>
  <r>
    <m/>
    <s v="V100052"/>
    <s v="2024-0003"/>
    <x v="6"/>
    <n v="1"/>
    <s v="Wagon"/>
    <n v="21"/>
    <e v="#N/A"/>
    <x v="4"/>
    <m/>
    <m/>
    <x v="4"/>
    <x v="2"/>
    <n v="1"/>
    <m/>
    <m/>
    <m/>
    <n v="1"/>
    <n v="0"/>
    <n v="0"/>
    <x v="1"/>
    <n v="0"/>
    <d v="1899-12-30T00:00:00"/>
    <d v="1899-12-30T00:00:00"/>
    <x v="0"/>
    <m/>
    <m/>
    <m/>
    <e v="#N/A"/>
    <e v="#N/A"/>
    <n v="577"/>
    <x v="1"/>
    <m/>
    <m/>
    <m/>
    <m/>
    <s v="n.a."/>
    <m/>
    <m/>
    <n v="0"/>
    <n v="3"/>
    <m/>
    <e v="#N/A"/>
    <m/>
    <m/>
    <m/>
    <m/>
    <m/>
    <m/>
    <m/>
    <m/>
    <m/>
    <m/>
    <m/>
    <m/>
    <m/>
    <m/>
    <m/>
    <m/>
    <m/>
    <m/>
    <m/>
    <m/>
    <m/>
    <n v="130000"/>
    <m/>
    <m/>
    <s v="Euro"/>
    <n v="45.4"/>
    <m/>
    <m/>
    <m/>
    <m/>
    <e v="#N/A"/>
    <m/>
    <m/>
    <m/>
    <m/>
    <m/>
    <m/>
    <m/>
    <m/>
    <m/>
    <m/>
    <m/>
    <m/>
    <m/>
    <m/>
    <m/>
    <m/>
    <m/>
    <m/>
    <m/>
    <m/>
    <m/>
    <m/>
  </r>
  <r>
    <m/>
    <s v="V100052"/>
    <s v="2024-0003"/>
    <x v="6"/>
    <n v="1"/>
    <s v="Wagon"/>
    <n v="22"/>
    <e v="#N/A"/>
    <x v="4"/>
    <m/>
    <m/>
    <x v="4"/>
    <x v="2"/>
    <n v="1"/>
    <m/>
    <m/>
    <m/>
    <n v="1"/>
    <n v="0"/>
    <n v="0"/>
    <x v="1"/>
    <n v="0"/>
    <d v="1899-12-30T00:00:00"/>
    <d v="1899-12-30T00:00:00"/>
    <x v="0"/>
    <m/>
    <m/>
    <m/>
    <e v="#N/A"/>
    <e v="#N/A"/>
    <n v="577"/>
    <x v="1"/>
    <m/>
    <m/>
    <m/>
    <m/>
    <s v="n.a."/>
    <m/>
    <m/>
    <n v="0"/>
    <n v="3"/>
    <m/>
    <e v="#N/A"/>
    <m/>
    <m/>
    <m/>
    <m/>
    <m/>
    <m/>
    <m/>
    <m/>
    <m/>
    <m/>
    <m/>
    <m/>
    <m/>
    <m/>
    <m/>
    <m/>
    <m/>
    <m/>
    <m/>
    <m/>
    <m/>
    <n v="130000"/>
    <m/>
    <m/>
    <s v="Euro"/>
    <n v="45.4"/>
    <m/>
    <m/>
    <m/>
    <m/>
    <e v="#N/A"/>
    <m/>
    <m/>
    <m/>
    <m/>
    <m/>
    <m/>
    <m/>
    <m/>
    <m/>
    <m/>
    <m/>
    <m/>
    <m/>
    <m/>
    <m/>
    <m/>
    <m/>
    <m/>
    <m/>
    <m/>
    <m/>
    <m/>
  </r>
  <r>
    <m/>
    <s v="V100052"/>
    <s v="2024-0003"/>
    <x v="6"/>
    <n v="1"/>
    <s v="Wagon"/>
    <n v="23"/>
    <e v="#N/A"/>
    <x v="4"/>
    <m/>
    <m/>
    <x v="4"/>
    <x v="2"/>
    <n v="1"/>
    <m/>
    <m/>
    <m/>
    <n v="1"/>
    <n v="0"/>
    <n v="0"/>
    <x v="1"/>
    <n v="0"/>
    <d v="1899-12-30T00:00:00"/>
    <d v="1899-12-30T00:00:00"/>
    <x v="0"/>
    <m/>
    <m/>
    <m/>
    <e v="#N/A"/>
    <e v="#N/A"/>
    <n v="577"/>
    <x v="1"/>
    <m/>
    <m/>
    <m/>
    <m/>
    <s v="n.a."/>
    <m/>
    <m/>
    <n v="0"/>
    <n v="3"/>
    <m/>
    <e v="#N/A"/>
    <m/>
    <m/>
    <m/>
    <m/>
    <m/>
    <m/>
    <m/>
    <m/>
    <m/>
    <m/>
    <m/>
    <m/>
    <m/>
    <m/>
    <m/>
    <m/>
    <m/>
    <m/>
    <m/>
    <m/>
    <m/>
    <n v="130000"/>
    <m/>
    <m/>
    <s v="Euro"/>
    <n v="45.4"/>
    <m/>
    <m/>
    <m/>
    <m/>
    <e v="#N/A"/>
    <m/>
    <m/>
    <m/>
    <m/>
    <m/>
    <m/>
    <m/>
    <m/>
    <m/>
    <m/>
    <m/>
    <m/>
    <m/>
    <m/>
    <m/>
    <m/>
    <m/>
    <m/>
    <m/>
    <m/>
    <m/>
    <m/>
  </r>
  <r>
    <m/>
    <s v="V100052"/>
    <s v="2024-0003"/>
    <x v="6"/>
    <n v="1"/>
    <s v="Wagon"/>
    <n v="24"/>
    <e v="#N/A"/>
    <x v="4"/>
    <m/>
    <m/>
    <x v="4"/>
    <x v="2"/>
    <n v="1"/>
    <m/>
    <m/>
    <m/>
    <n v="1"/>
    <n v="0"/>
    <n v="0"/>
    <x v="1"/>
    <n v="0"/>
    <d v="1899-12-30T00:00:00"/>
    <d v="1899-12-30T00:00:00"/>
    <x v="0"/>
    <m/>
    <m/>
    <m/>
    <e v="#N/A"/>
    <e v="#N/A"/>
    <n v="577"/>
    <x v="1"/>
    <m/>
    <m/>
    <m/>
    <m/>
    <s v="n.a."/>
    <m/>
    <m/>
    <n v="0"/>
    <n v="3"/>
    <m/>
    <e v="#N/A"/>
    <m/>
    <m/>
    <m/>
    <m/>
    <m/>
    <m/>
    <m/>
    <m/>
    <m/>
    <m/>
    <m/>
    <m/>
    <m/>
    <m/>
    <m/>
    <m/>
    <m/>
    <m/>
    <m/>
    <m/>
    <m/>
    <n v="130000"/>
    <m/>
    <m/>
    <s v="Euro"/>
    <n v="45.4"/>
    <m/>
    <m/>
    <m/>
    <m/>
    <e v="#N/A"/>
    <m/>
    <m/>
    <m/>
    <m/>
    <m/>
    <m/>
    <m/>
    <m/>
    <m/>
    <m/>
    <m/>
    <m/>
    <m/>
    <m/>
    <m/>
    <m/>
    <m/>
    <m/>
    <m/>
    <m/>
    <m/>
    <m/>
  </r>
  <r>
    <m/>
    <s v="V100052"/>
    <s v="2024-0003"/>
    <x v="6"/>
    <n v="1"/>
    <s v="Wagon"/>
    <n v="25"/>
    <e v="#N/A"/>
    <x v="4"/>
    <m/>
    <m/>
    <x v="4"/>
    <x v="2"/>
    <n v="1"/>
    <m/>
    <m/>
    <m/>
    <n v="1"/>
    <n v="0"/>
    <n v="0"/>
    <x v="1"/>
    <n v="0"/>
    <d v="1899-12-30T00:00:00"/>
    <d v="1899-12-30T00:00:00"/>
    <x v="0"/>
    <m/>
    <m/>
    <m/>
    <e v="#N/A"/>
    <e v="#N/A"/>
    <n v="577"/>
    <x v="1"/>
    <m/>
    <m/>
    <m/>
    <m/>
    <s v="n.a."/>
    <m/>
    <m/>
    <n v="0"/>
    <n v="3"/>
    <m/>
    <e v="#N/A"/>
    <m/>
    <m/>
    <m/>
    <m/>
    <m/>
    <m/>
    <m/>
    <m/>
    <m/>
    <m/>
    <m/>
    <m/>
    <m/>
    <m/>
    <m/>
    <m/>
    <m/>
    <m/>
    <m/>
    <m/>
    <m/>
    <n v="130000"/>
    <m/>
    <m/>
    <s v="Euro"/>
    <n v="45.4"/>
    <m/>
    <m/>
    <m/>
    <m/>
    <e v="#N/A"/>
    <m/>
    <m/>
    <m/>
    <m/>
    <m/>
    <m/>
    <m/>
    <m/>
    <m/>
    <m/>
    <m/>
    <m/>
    <m/>
    <m/>
    <m/>
    <m/>
    <m/>
    <m/>
    <m/>
    <m/>
    <m/>
    <m/>
  </r>
  <r>
    <m/>
    <s v="V100052"/>
    <s v="2024-0003"/>
    <x v="6"/>
    <n v="1"/>
    <s v="Wagon"/>
    <n v="26"/>
    <e v="#N/A"/>
    <x v="4"/>
    <m/>
    <m/>
    <x v="4"/>
    <x v="2"/>
    <n v="1"/>
    <m/>
    <m/>
    <m/>
    <n v="1"/>
    <n v="0"/>
    <n v="0"/>
    <x v="1"/>
    <n v="0"/>
    <d v="1899-12-30T00:00:00"/>
    <d v="1899-12-30T00:00:00"/>
    <x v="0"/>
    <m/>
    <m/>
    <m/>
    <e v="#N/A"/>
    <e v="#N/A"/>
    <n v="577"/>
    <x v="1"/>
    <m/>
    <m/>
    <m/>
    <m/>
    <s v="n.a."/>
    <m/>
    <m/>
    <n v="0"/>
    <n v="3"/>
    <m/>
    <e v="#N/A"/>
    <m/>
    <m/>
    <m/>
    <m/>
    <m/>
    <m/>
    <m/>
    <m/>
    <m/>
    <m/>
    <m/>
    <m/>
    <m/>
    <m/>
    <m/>
    <m/>
    <m/>
    <m/>
    <m/>
    <m/>
    <m/>
    <n v="130000"/>
    <m/>
    <m/>
    <s v="Euro"/>
    <n v="45.4"/>
    <m/>
    <m/>
    <m/>
    <m/>
    <e v="#N/A"/>
    <m/>
    <m/>
    <m/>
    <m/>
    <m/>
    <m/>
    <m/>
    <m/>
    <m/>
    <m/>
    <m/>
    <m/>
    <m/>
    <m/>
    <m/>
    <m/>
    <m/>
    <m/>
    <m/>
    <m/>
    <m/>
    <m/>
  </r>
  <r>
    <m/>
    <s v="V100052"/>
    <s v="2024-0003"/>
    <x v="6"/>
    <n v="1"/>
    <s v="Wagon"/>
    <n v="27"/>
    <e v="#N/A"/>
    <x v="4"/>
    <m/>
    <m/>
    <x v="4"/>
    <x v="2"/>
    <n v="1"/>
    <m/>
    <m/>
    <m/>
    <n v="1"/>
    <n v="0"/>
    <n v="0"/>
    <x v="1"/>
    <n v="0"/>
    <d v="1899-12-30T00:00:00"/>
    <d v="1899-12-30T00:00:00"/>
    <x v="0"/>
    <m/>
    <m/>
    <m/>
    <e v="#N/A"/>
    <e v="#N/A"/>
    <n v="577"/>
    <x v="1"/>
    <m/>
    <m/>
    <m/>
    <m/>
    <s v="n.a."/>
    <m/>
    <m/>
    <n v="0"/>
    <n v="3"/>
    <m/>
    <e v="#N/A"/>
    <m/>
    <m/>
    <m/>
    <m/>
    <m/>
    <m/>
    <m/>
    <m/>
    <m/>
    <m/>
    <m/>
    <m/>
    <m/>
    <m/>
    <m/>
    <m/>
    <m/>
    <m/>
    <m/>
    <m/>
    <m/>
    <n v="130000"/>
    <m/>
    <m/>
    <s v="Euro"/>
    <n v="45.4"/>
    <m/>
    <m/>
    <m/>
    <m/>
    <e v="#N/A"/>
    <m/>
    <m/>
    <m/>
    <m/>
    <m/>
    <m/>
    <m/>
    <m/>
    <m/>
    <m/>
    <m/>
    <m/>
    <m/>
    <m/>
    <m/>
    <m/>
    <m/>
    <m/>
    <m/>
    <m/>
    <m/>
    <m/>
  </r>
  <r>
    <m/>
    <s v="V100052"/>
    <s v="2024-0003"/>
    <x v="6"/>
    <n v="1"/>
    <s v="Wagon"/>
    <n v="28"/>
    <e v="#N/A"/>
    <x v="4"/>
    <m/>
    <m/>
    <x v="4"/>
    <x v="2"/>
    <n v="1"/>
    <m/>
    <m/>
    <m/>
    <n v="1"/>
    <n v="0"/>
    <n v="0"/>
    <x v="1"/>
    <n v="0"/>
    <d v="1899-12-30T00:00:00"/>
    <d v="1899-12-30T00:00:00"/>
    <x v="0"/>
    <m/>
    <m/>
    <m/>
    <e v="#N/A"/>
    <e v="#N/A"/>
    <n v="577"/>
    <x v="1"/>
    <m/>
    <m/>
    <m/>
    <m/>
    <s v="n.a."/>
    <m/>
    <m/>
    <n v="0"/>
    <n v="3"/>
    <m/>
    <e v="#N/A"/>
    <m/>
    <m/>
    <m/>
    <m/>
    <m/>
    <m/>
    <m/>
    <m/>
    <m/>
    <m/>
    <m/>
    <m/>
    <m/>
    <m/>
    <m/>
    <m/>
    <m/>
    <m/>
    <m/>
    <m/>
    <m/>
    <n v="130000"/>
    <m/>
    <m/>
    <s v="Euro"/>
    <n v="45.4"/>
    <m/>
    <m/>
    <m/>
    <m/>
    <e v="#N/A"/>
    <m/>
    <m/>
    <m/>
    <m/>
    <m/>
    <m/>
    <m/>
    <m/>
    <m/>
    <m/>
    <m/>
    <m/>
    <m/>
    <m/>
    <m/>
    <m/>
    <m/>
    <m/>
    <m/>
    <m/>
    <m/>
    <m/>
  </r>
  <r>
    <m/>
    <s v="V100052"/>
    <s v="2024-0003"/>
    <x v="6"/>
    <n v="1"/>
    <s v="Wagon"/>
    <n v="29"/>
    <e v="#N/A"/>
    <x v="4"/>
    <m/>
    <m/>
    <x v="4"/>
    <x v="2"/>
    <n v="1"/>
    <m/>
    <m/>
    <m/>
    <n v="1"/>
    <n v="0"/>
    <n v="0"/>
    <x v="1"/>
    <n v="0"/>
    <d v="1899-12-30T00:00:00"/>
    <d v="1899-12-30T00:00:00"/>
    <x v="0"/>
    <m/>
    <m/>
    <m/>
    <e v="#N/A"/>
    <e v="#N/A"/>
    <n v="577"/>
    <x v="1"/>
    <m/>
    <m/>
    <m/>
    <m/>
    <s v="n.a."/>
    <m/>
    <m/>
    <n v="0"/>
    <n v="3"/>
    <m/>
    <e v="#N/A"/>
    <m/>
    <m/>
    <m/>
    <m/>
    <m/>
    <m/>
    <m/>
    <m/>
    <m/>
    <m/>
    <m/>
    <m/>
    <m/>
    <m/>
    <m/>
    <m/>
    <m/>
    <m/>
    <m/>
    <m/>
    <m/>
    <n v="130000"/>
    <m/>
    <m/>
    <s v="Euro"/>
    <n v="45.4"/>
    <m/>
    <m/>
    <m/>
    <m/>
    <e v="#N/A"/>
    <m/>
    <m/>
    <m/>
    <m/>
    <m/>
    <m/>
    <m/>
    <m/>
    <m/>
    <m/>
    <m/>
    <m/>
    <m/>
    <m/>
    <m/>
    <m/>
    <m/>
    <m/>
    <m/>
    <m/>
    <m/>
    <m/>
  </r>
  <r>
    <m/>
    <s v="V100052"/>
    <s v="2024-0003"/>
    <x v="6"/>
    <n v="1"/>
    <s v="Wagon"/>
    <n v="30"/>
    <e v="#N/A"/>
    <x v="4"/>
    <m/>
    <m/>
    <x v="4"/>
    <x v="2"/>
    <n v="1"/>
    <m/>
    <m/>
    <m/>
    <n v="1"/>
    <n v="0"/>
    <n v="0"/>
    <x v="1"/>
    <n v="0"/>
    <d v="1899-12-30T00:00:00"/>
    <d v="1899-12-30T00:00:00"/>
    <x v="0"/>
    <m/>
    <m/>
    <m/>
    <e v="#N/A"/>
    <e v="#N/A"/>
    <n v="577"/>
    <x v="1"/>
    <m/>
    <m/>
    <m/>
    <m/>
    <s v="n.a."/>
    <m/>
    <m/>
    <n v="0"/>
    <n v="3"/>
    <m/>
    <e v="#N/A"/>
    <m/>
    <m/>
    <m/>
    <m/>
    <m/>
    <m/>
    <m/>
    <m/>
    <m/>
    <m/>
    <m/>
    <m/>
    <m/>
    <m/>
    <m/>
    <m/>
    <m/>
    <m/>
    <m/>
    <m/>
    <m/>
    <n v="130000"/>
    <m/>
    <m/>
    <s v="Euro"/>
    <n v="45.4"/>
    <m/>
    <m/>
    <m/>
    <m/>
    <e v="#N/A"/>
    <m/>
    <m/>
    <m/>
    <m/>
    <m/>
    <m/>
    <m/>
    <m/>
    <m/>
    <m/>
    <m/>
    <m/>
    <m/>
    <m/>
    <m/>
    <m/>
    <m/>
    <m/>
    <m/>
    <m/>
    <m/>
    <m/>
  </r>
  <r>
    <m/>
    <s v="V100052"/>
    <s v="2024-0003"/>
    <x v="6"/>
    <n v="1"/>
    <s v="Wagon"/>
    <n v="31"/>
    <e v="#N/A"/>
    <x v="4"/>
    <m/>
    <m/>
    <x v="4"/>
    <x v="2"/>
    <n v="1"/>
    <m/>
    <m/>
    <m/>
    <n v="1"/>
    <n v="0"/>
    <n v="0"/>
    <x v="1"/>
    <n v="0"/>
    <d v="1899-12-30T00:00:00"/>
    <d v="1899-12-30T00:00:00"/>
    <x v="0"/>
    <m/>
    <m/>
    <m/>
    <e v="#N/A"/>
    <e v="#N/A"/>
    <n v="577"/>
    <x v="1"/>
    <m/>
    <m/>
    <m/>
    <m/>
    <s v="n.a."/>
    <m/>
    <m/>
    <n v="0"/>
    <n v="3"/>
    <m/>
    <e v="#N/A"/>
    <m/>
    <m/>
    <m/>
    <m/>
    <m/>
    <m/>
    <m/>
    <m/>
    <m/>
    <m/>
    <m/>
    <m/>
    <m/>
    <m/>
    <m/>
    <m/>
    <m/>
    <m/>
    <m/>
    <m/>
    <m/>
    <n v="130000"/>
    <m/>
    <m/>
    <s v="Euro"/>
    <n v="45.4"/>
    <m/>
    <m/>
    <m/>
    <m/>
    <e v="#N/A"/>
    <m/>
    <m/>
    <m/>
    <m/>
    <m/>
    <m/>
    <m/>
    <m/>
    <m/>
    <m/>
    <m/>
    <m/>
    <m/>
    <m/>
    <m/>
    <m/>
    <m/>
    <m/>
    <m/>
    <m/>
    <m/>
    <m/>
  </r>
  <r>
    <m/>
    <s v="V100052"/>
    <s v="2024-0003"/>
    <x v="6"/>
    <n v="1"/>
    <s v="Wagon"/>
    <n v="32"/>
    <e v="#N/A"/>
    <x v="4"/>
    <m/>
    <m/>
    <x v="4"/>
    <x v="2"/>
    <n v="1"/>
    <m/>
    <m/>
    <m/>
    <n v="1"/>
    <n v="0"/>
    <n v="0"/>
    <x v="1"/>
    <n v="0"/>
    <d v="1899-12-30T00:00:00"/>
    <d v="1899-12-30T00:00:00"/>
    <x v="0"/>
    <m/>
    <m/>
    <m/>
    <e v="#N/A"/>
    <e v="#N/A"/>
    <n v="577"/>
    <x v="1"/>
    <m/>
    <m/>
    <m/>
    <m/>
    <s v="n.a."/>
    <m/>
    <m/>
    <n v="0"/>
    <n v="3"/>
    <m/>
    <e v="#N/A"/>
    <m/>
    <m/>
    <m/>
    <m/>
    <m/>
    <m/>
    <m/>
    <m/>
    <m/>
    <m/>
    <m/>
    <m/>
    <m/>
    <m/>
    <m/>
    <m/>
    <m/>
    <m/>
    <m/>
    <m/>
    <m/>
    <n v="130000"/>
    <m/>
    <m/>
    <s v="Euro"/>
    <n v="45.4"/>
    <m/>
    <m/>
    <m/>
    <m/>
    <e v="#N/A"/>
    <m/>
    <m/>
    <m/>
    <m/>
    <m/>
    <m/>
    <m/>
    <m/>
    <m/>
    <m/>
    <m/>
    <m/>
    <m/>
    <m/>
    <m/>
    <m/>
    <m/>
    <m/>
    <m/>
    <m/>
    <m/>
    <m/>
  </r>
  <r>
    <m/>
    <s v="V100052"/>
    <s v="2024-0003"/>
    <x v="6"/>
    <n v="1"/>
    <s v="Wagon"/>
    <n v="33"/>
    <e v="#N/A"/>
    <x v="4"/>
    <m/>
    <m/>
    <x v="4"/>
    <x v="2"/>
    <n v="1"/>
    <m/>
    <m/>
    <m/>
    <n v="1"/>
    <n v="0"/>
    <n v="0"/>
    <x v="1"/>
    <n v="0"/>
    <d v="1899-12-30T00:00:00"/>
    <d v="1899-12-30T00:00:00"/>
    <x v="0"/>
    <m/>
    <m/>
    <m/>
    <e v="#N/A"/>
    <e v="#N/A"/>
    <n v="577"/>
    <x v="1"/>
    <m/>
    <m/>
    <m/>
    <m/>
    <s v="n.a."/>
    <m/>
    <m/>
    <n v="0"/>
    <n v="3"/>
    <m/>
    <e v="#N/A"/>
    <m/>
    <m/>
    <m/>
    <m/>
    <m/>
    <m/>
    <m/>
    <m/>
    <m/>
    <m/>
    <m/>
    <m/>
    <m/>
    <m/>
    <m/>
    <m/>
    <m/>
    <m/>
    <m/>
    <m/>
    <m/>
    <n v="130000"/>
    <m/>
    <m/>
    <s v="Euro"/>
    <n v="45.4"/>
    <m/>
    <m/>
    <m/>
    <m/>
    <e v="#N/A"/>
    <m/>
    <m/>
    <m/>
    <m/>
    <m/>
    <m/>
    <m/>
    <m/>
    <m/>
    <m/>
    <m/>
    <m/>
    <m/>
    <m/>
    <m/>
    <m/>
    <m/>
    <m/>
    <m/>
    <m/>
    <m/>
    <m/>
  </r>
  <r>
    <m/>
    <s v="V100052"/>
    <s v="2024-0003"/>
    <x v="6"/>
    <n v="1"/>
    <s v="Wagon"/>
    <n v="34"/>
    <e v="#N/A"/>
    <x v="4"/>
    <m/>
    <m/>
    <x v="4"/>
    <x v="2"/>
    <n v="1"/>
    <m/>
    <m/>
    <m/>
    <n v="1"/>
    <n v="0"/>
    <n v="0"/>
    <x v="1"/>
    <n v="0"/>
    <d v="1899-12-30T00:00:00"/>
    <d v="1899-12-30T00:00:00"/>
    <x v="0"/>
    <m/>
    <m/>
    <m/>
    <e v="#N/A"/>
    <e v="#N/A"/>
    <n v="577"/>
    <x v="1"/>
    <m/>
    <m/>
    <m/>
    <m/>
    <s v="n.a."/>
    <m/>
    <m/>
    <n v="0"/>
    <n v="3"/>
    <m/>
    <e v="#N/A"/>
    <m/>
    <m/>
    <m/>
    <m/>
    <m/>
    <m/>
    <m/>
    <m/>
    <m/>
    <m/>
    <m/>
    <m/>
    <m/>
    <m/>
    <m/>
    <m/>
    <m/>
    <m/>
    <m/>
    <m/>
    <m/>
    <n v="130000"/>
    <m/>
    <m/>
    <s v="Euro"/>
    <n v="45.4"/>
    <m/>
    <m/>
    <m/>
    <m/>
    <e v="#N/A"/>
    <m/>
    <m/>
    <m/>
    <m/>
    <m/>
    <m/>
    <m/>
    <m/>
    <m/>
    <m/>
    <m/>
    <m/>
    <m/>
    <m/>
    <m/>
    <m/>
    <m/>
    <m/>
    <m/>
    <m/>
    <m/>
    <m/>
  </r>
  <r>
    <s v="OK 18.09.24/emo (ex Tiber 2023-009) / LOA ok CMI 20.06.25"/>
    <s v="V100053"/>
    <s v="2024-0004"/>
    <x v="7"/>
    <m/>
    <s v="Header"/>
    <m/>
    <m/>
    <x v="4"/>
    <s v="ITA"/>
    <s v="South EU"/>
    <x v="4"/>
    <x v="2"/>
    <n v="5"/>
    <m/>
    <m/>
    <n v="0"/>
    <n v="5"/>
    <n v="0"/>
    <n v="1"/>
    <x v="0"/>
    <m/>
    <m/>
    <m/>
    <x v="4"/>
    <s v="RS Pauschale inkl. Tiber MV errechnen"/>
    <d v="2024-01-01T00:00:00"/>
    <d v="2026-04-30T00:00:00"/>
    <m/>
    <m/>
    <n v="850"/>
    <x v="1"/>
    <d v="2025-08-20T00:00:00"/>
    <s v="Other"/>
    <s v="Captrain hat Verkehr an GTS verloren wegen Schlechtleistung"/>
    <n v="5"/>
    <s v="n.a."/>
    <m/>
    <m/>
    <n v="0"/>
    <n v="3"/>
    <m/>
    <m/>
    <m/>
    <n v="0"/>
    <n v="0"/>
    <n v="0"/>
    <m/>
    <m/>
    <m/>
    <m/>
    <n v="850"/>
    <s v="B"/>
    <n v="8"/>
    <n v="1.4"/>
    <s v="CHE"/>
    <s v="Parent Guarantee"/>
    <s v="Y"/>
    <s v="N"/>
    <n v="0"/>
    <s v="as per GTC"/>
    <m/>
    <m/>
    <m/>
    <n v="130000"/>
    <s v="N"/>
    <m/>
    <s v="Euro"/>
    <n v="52.5"/>
    <n v="0"/>
    <n v="0"/>
    <m/>
    <n v="0"/>
    <n v="52.5"/>
    <n v="0"/>
    <n v="1299"/>
    <n v="0"/>
    <s v="0.06"/>
    <n v="0"/>
    <s v="0.00"/>
    <n v="0"/>
    <n v="0"/>
    <n v="0"/>
    <n v="0"/>
    <n v="52.5"/>
    <n v="0"/>
    <n v="52.5"/>
    <n v="0.9733000000000001"/>
    <n v="1.40175"/>
    <n v="51.09825"/>
    <n v="51.1"/>
    <n v="650000"/>
    <n v="0"/>
    <s v="N"/>
    <n v="0"/>
    <n v="95550"/>
  </r>
  <r>
    <m/>
    <s v="V100053"/>
    <s v="2024-0004"/>
    <x v="7"/>
    <n v="1"/>
    <s v="Batch"/>
    <m/>
    <m/>
    <x v="4"/>
    <s v="ITA"/>
    <s v="South EU"/>
    <x v="4"/>
    <x v="2"/>
    <n v="5"/>
    <m/>
    <m/>
    <n v="0"/>
    <n v="5"/>
    <n v="0"/>
    <n v="1"/>
    <x v="0"/>
    <m/>
    <m/>
    <m/>
    <x v="4"/>
    <m/>
    <m/>
    <m/>
    <d v="2024-01-01T00:00:00"/>
    <d v="2025-12-31T00:00:00"/>
    <m/>
    <x v="10"/>
    <d v="2025-08-20T00:00:00"/>
    <m/>
    <m/>
    <n v="5"/>
    <s v="n.a."/>
    <m/>
    <m/>
    <n v="0"/>
    <n v="3"/>
    <m/>
    <m/>
    <n v="0"/>
    <m/>
    <m/>
    <m/>
    <m/>
    <m/>
    <m/>
    <m/>
    <m/>
    <s v="B"/>
    <m/>
    <n v="1.4"/>
    <s v="CHE"/>
    <s v="Parent Guarantee"/>
    <s v="Y"/>
    <s v="N"/>
    <n v="0"/>
    <s v="as per GTC"/>
    <m/>
    <m/>
    <m/>
    <n v="130000"/>
    <s v="N"/>
    <d v="1899-12-30T00:00:00"/>
    <s v="Euro"/>
    <n v="52.5"/>
    <n v="0"/>
    <n v="0"/>
    <m/>
    <n v="0"/>
    <n v="52.5"/>
    <n v="0"/>
    <n v="1299"/>
    <n v="0"/>
    <m/>
    <n v="0"/>
    <s v="0.00"/>
    <n v="0"/>
    <n v="0"/>
    <n v="0"/>
    <n v="0"/>
    <n v="52.5"/>
    <n v="0"/>
    <n v="52.5"/>
    <n v="0.9733000000000001"/>
    <n v="1.40175"/>
    <n v="51.09825"/>
    <n v="51.1"/>
    <n v="650000"/>
    <n v="0"/>
    <s v="N"/>
    <n v="0"/>
    <n v="95550"/>
  </r>
  <r>
    <m/>
    <s v="V100053"/>
    <s v="2024-0004"/>
    <x v="7"/>
    <n v="1"/>
    <s v="Wagon"/>
    <n v="1"/>
    <e v="#N/A"/>
    <x v="4"/>
    <m/>
    <m/>
    <x v="4"/>
    <x v="2"/>
    <n v="1"/>
    <m/>
    <m/>
    <m/>
    <n v="1"/>
    <n v="0"/>
    <n v="1"/>
    <x v="1"/>
    <n v="0"/>
    <d v="1899-12-30T00:00:00"/>
    <d v="1899-12-30T00:00:00"/>
    <x v="4"/>
    <m/>
    <m/>
    <m/>
    <e v="#N/A"/>
    <e v="#N/A"/>
    <n v="850"/>
    <x v="1"/>
    <m/>
    <m/>
    <m/>
    <m/>
    <s v="n.a."/>
    <m/>
    <m/>
    <n v="0"/>
    <n v="3"/>
    <m/>
    <d v="2025-10-31T00:00:00"/>
    <m/>
    <m/>
    <m/>
    <m/>
    <m/>
    <m/>
    <m/>
    <m/>
    <m/>
    <m/>
    <m/>
    <m/>
    <m/>
    <m/>
    <m/>
    <m/>
    <m/>
    <m/>
    <m/>
    <m/>
    <m/>
    <n v="130000"/>
    <m/>
    <m/>
    <s v="Euro"/>
    <n v="52.5"/>
    <m/>
    <m/>
    <m/>
    <m/>
    <e v="#N/A"/>
    <m/>
    <m/>
    <m/>
    <m/>
    <m/>
    <m/>
    <m/>
    <m/>
    <m/>
    <m/>
    <m/>
    <m/>
    <m/>
    <m/>
    <m/>
    <m/>
    <m/>
    <m/>
    <m/>
    <m/>
    <m/>
    <m/>
  </r>
  <r>
    <m/>
    <s v="V100053"/>
    <s v="2024-0004"/>
    <x v="7"/>
    <n v="1"/>
    <s v="Wagon"/>
    <n v="2"/>
    <e v="#N/A"/>
    <x v="4"/>
    <m/>
    <m/>
    <x v="4"/>
    <x v="2"/>
    <n v="1"/>
    <m/>
    <m/>
    <m/>
    <n v="1"/>
    <n v="0"/>
    <n v="0"/>
    <x v="1"/>
    <n v="0"/>
    <d v="1899-12-30T00:00:00"/>
    <d v="1899-12-30T00:00:00"/>
    <x v="0"/>
    <m/>
    <m/>
    <m/>
    <e v="#N/A"/>
    <e v="#N/A"/>
    <n v="850"/>
    <x v="1"/>
    <m/>
    <m/>
    <m/>
    <m/>
    <s v="n.a."/>
    <m/>
    <m/>
    <n v="0"/>
    <n v="3"/>
    <m/>
    <e v="#N/A"/>
    <m/>
    <m/>
    <m/>
    <m/>
    <m/>
    <m/>
    <m/>
    <m/>
    <m/>
    <m/>
    <m/>
    <m/>
    <m/>
    <m/>
    <m/>
    <m/>
    <m/>
    <m/>
    <m/>
    <m/>
    <m/>
    <n v="130000"/>
    <m/>
    <m/>
    <s v="Euro"/>
    <n v="52.5"/>
    <m/>
    <m/>
    <m/>
    <m/>
    <e v="#N/A"/>
    <m/>
    <m/>
    <m/>
    <m/>
    <m/>
    <m/>
    <m/>
    <m/>
    <m/>
    <m/>
    <m/>
    <m/>
    <m/>
    <m/>
    <m/>
    <m/>
    <m/>
    <m/>
    <m/>
    <m/>
    <m/>
    <m/>
  </r>
  <r>
    <m/>
    <s v="V100053"/>
    <s v="2024-0004"/>
    <x v="7"/>
    <n v="1"/>
    <s v="Wagon"/>
    <n v="3"/>
    <e v="#N/A"/>
    <x v="4"/>
    <m/>
    <m/>
    <x v="4"/>
    <x v="2"/>
    <n v="1"/>
    <m/>
    <m/>
    <m/>
    <n v="1"/>
    <n v="0"/>
    <n v="0"/>
    <x v="1"/>
    <n v="0"/>
    <d v="1899-12-30T00:00:00"/>
    <d v="1899-12-30T00:00:00"/>
    <x v="0"/>
    <m/>
    <m/>
    <m/>
    <e v="#N/A"/>
    <e v="#N/A"/>
    <n v="850"/>
    <x v="1"/>
    <m/>
    <m/>
    <m/>
    <m/>
    <s v="n.a."/>
    <m/>
    <m/>
    <n v="0"/>
    <n v="3"/>
    <m/>
    <e v="#N/A"/>
    <m/>
    <m/>
    <m/>
    <m/>
    <m/>
    <m/>
    <m/>
    <m/>
    <m/>
    <m/>
    <m/>
    <m/>
    <m/>
    <m/>
    <m/>
    <m/>
    <m/>
    <m/>
    <m/>
    <m/>
    <m/>
    <n v="130000"/>
    <m/>
    <m/>
    <s v="Euro"/>
    <n v="52.5"/>
    <m/>
    <m/>
    <m/>
    <m/>
    <e v="#N/A"/>
    <m/>
    <m/>
    <m/>
    <m/>
    <m/>
    <m/>
    <m/>
    <m/>
    <m/>
    <m/>
    <m/>
    <m/>
    <m/>
    <m/>
    <m/>
    <m/>
    <m/>
    <m/>
    <m/>
    <m/>
    <m/>
    <m/>
  </r>
  <r>
    <m/>
    <s v="V100053"/>
    <s v="2024-0004"/>
    <x v="7"/>
    <n v="1"/>
    <s v="Wagon"/>
    <n v="4"/>
    <e v="#N/A"/>
    <x v="4"/>
    <m/>
    <m/>
    <x v="4"/>
    <x v="2"/>
    <n v="1"/>
    <m/>
    <m/>
    <m/>
    <n v="1"/>
    <n v="0"/>
    <n v="0"/>
    <x v="1"/>
    <n v="0"/>
    <d v="1899-12-30T00:00:00"/>
    <d v="1899-12-30T00:00:00"/>
    <x v="0"/>
    <m/>
    <m/>
    <m/>
    <e v="#N/A"/>
    <e v="#N/A"/>
    <n v="850"/>
    <x v="1"/>
    <m/>
    <m/>
    <m/>
    <m/>
    <s v="n.a."/>
    <m/>
    <m/>
    <n v="0"/>
    <n v="3"/>
    <m/>
    <e v="#N/A"/>
    <m/>
    <m/>
    <m/>
    <m/>
    <m/>
    <m/>
    <m/>
    <m/>
    <m/>
    <m/>
    <m/>
    <m/>
    <m/>
    <m/>
    <m/>
    <m/>
    <m/>
    <m/>
    <m/>
    <m/>
    <m/>
    <n v="130000"/>
    <m/>
    <m/>
    <s v="Euro"/>
    <n v="52.5"/>
    <m/>
    <m/>
    <m/>
    <m/>
    <e v="#N/A"/>
    <m/>
    <m/>
    <m/>
    <m/>
    <m/>
    <m/>
    <m/>
    <m/>
    <m/>
    <m/>
    <m/>
    <m/>
    <m/>
    <m/>
    <m/>
    <m/>
    <m/>
    <m/>
    <m/>
    <m/>
    <m/>
    <m/>
  </r>
  <r>
    <m/>
    <s v="V100053"/>
    <s v="2024-0004"/>
    <x v="7"/>
    <n v="1"/>
    <s v="Wagon"/>
    <n v="5"/>
    <e v="#N/A"/>
    <x v="4"/>
    <m/>
    <m/>
    <x v="4"/>
    <x v="2"/>
    <n v="1"/>
    <m/>
    <m/>
    <m/>
    <n v="1"/>
    <n v="0"/>
    <n v="0"/>
    <x v="1"/>
    <n v="0"/>
    <d v="1899-12-30T00:00:00"/>
    <d v="1899-12-30T00:00:00"/>
    <x v="0"/>
    <m/>
    <m/>
    <m/>
    <e v="#N/A"/>
    <e v="#N/A"/>
    <n v="850"/>
    <x v="1"/>
    <m/>
    <m/>
    <m/>
    <m/>
    <s v="n.a."/>
    <m/>
    <m/>
    <n v="0"/>
    <n v="3"/>
    <m/>
    <e v="#N/A"/>
    <m/>
    <m/>
    <m/>
    <m/>
    <m/>
    <m/>
    <m/>
    <m/>
    <m/>
    <m/>
    <m/>
    <m/>
    <m/>
    <m/>
    <m/>
    <m/>
    <m/>
    <m/>
    <m/>
    <m/>
    <m/>
    <n v="130000"/>
    <m/>
    <m/>
    <s v="Euro"/>
    <n v="52.5"/>
    <m/>
    <m/>
    <m/>
    <m/>
    <e v="#N/A"/>
    <m/>
    <m/>
    <m/>
    <m/>
    <m/>
    <m/>
    <m/>
    <m/>
    <m/>
    <m/>
    <m/>
    <m/>
    <m/>
    <m/>
    <m/>
    <m/>
    <m/>
    <m/>
    <m/>
    <m/>
    <m/>
    <m/>
  </r>
  <r>
    <m/>
    <s v="V300015"/>
    <s v="2022-0001"/>
    <x v="8"/>
    <m/>
    <s v="Header"/>
    <m/>
    <m/>
    <x v="5"/>
    <s v="POL"/>
    <s v="East EU"/>
    <x v="0"/>
    <x v="0"/>
    <n v="7"/>
    <m/>
    <m/>
    <n v="7"/>
    <n v="0"/>
    <n v="0"/>
    <n v="0"/>
    <x v="3"/>
    <m/>
    <m/>
    <m/>
    <x v="0"/>
    <m/>
    <d v="2022-03-31T00:00:00"/>
    <d v="2025-12-31T00:00:00"/>
    <m/>
    <m/>
    <n v="1371"/>
    <x v="11"/>
    <m/>
    <m/>
    <m/>
    <n v="7"/>
    <s v="n.a."/>
    <m/>
    <m/>
    <n v="0"/>
    <n v="3"/>
    <m/>
    <m/>
    <m/>
    <m/>
    <m/>
    <m/>
    <m/>
    <m/>
    <m/>
    <m/>
    <n v="1371"/>
    <s v="A"/>
    <n v="70"/>
    <n v="1.3"/>
    <s v="DEU"/>
    <s v="Parent Guarantee"/>
    <s v="N"/>
    <s v="N"/>
    <m/>
    <m/>
    <m/>
    <m/>
    <m/>
    <n v="60000"/>
    <m/>
    <m/>
    <s v="Euro"/>
    <n v="17.99"/>
    <n v="0"/>
    <n v="0"/>
    <m/>
    <n v="0"/>
    <n v="17.99"/>
    <n v="0"/>
    <n v="0"/>
    <m/>
    <m/>
    <n v="0"/>
    <n v="0"/>
    <n v="3.26"/>
    <n v="0"/>
    <n v="0"/>
    <n v="1.97"/>
    <n v="17.99"/>
    <s v="0.00"/>
    <n v="17.99"/>
    <n v="0.8738187882156752"/>
    <n v="0"/>
    <n v="15.72"/>
    <n v="15.72"/>
    <n v="420000"/>
    <n v="0"/>
    <s v="N"/>
    <n v="0"/>
    <n v="53380.6"/>
  </r>
  <r>
    <m/>
    <s v="V300015"/>
    <s v="2022-0001"/>
    <x v="8"/>
    <m/>
    <s v="Wagon"/>
    <n v="1"/>
    <m/>
    <x v="5"/>
    <m/>
    <m/>
    <x v="0"/>
    <x v="0"/>
    <n v="1"/>
    <m/>
    <m/>
    <n v="1"/>
    <m/>
    <n v="0"/>
    <n v="0"/>
    <x v="1"/>
    <m/>
    <m/>
    <m/>
    <x v="0"/>
    <m/>
    <m/>
    <m/>
    <e v="#N/A"/>
    <e v="#N/A"/>
    <n v="1371"/>
    <x v="1"/>
    <m/>
    <m/>
    <m/>
    <m/>
    <s v="n.a."/>
    <m/>
    <m/>
    <n v="0"/>
    <n v="3"/>
    <m/>
    <e v="#N/A"/>
    <m/>
    <m/>
    <m/>
    <m/>
    <m/>
    <m/>
    <m/>
    <m/>
    <m/>
    <m/>
    <m/>
    <m/>
    <m/>
    <m/>
    <m/>
    <m/>
    <m/>
    <m/>
    <m/>
    <m/>
    <m/>
    <n v="60000"/>
    <m/>
    <m/>
    <s v="Euro"/>
    <n v="17.99"/>
    <m/>
    <m/>
    <m/>
    <m/>
    <e v="#N/A"/>
    <n v="0"/>
    <m/>
    <m/>
    <m/>
    <m/>
    <m/>
    <m/>
    <m/>
    <m/>
    <m/>
    <m/>
    <m/>
    <m/>
    <m/>
    <m/>
    <m/>
    <m/>
    <m/>
    <m/>
    <m/>
    <m/>
    <m/>
  </r>
  <r>
    <m/>
    <s v="V300015"/>
    <s v="2022-0001"/>
    <x v="8"/>
    <m/>
    <s v="Wagon"/>
    <n v="2"/>
    <m/>
    <x v="5"/>
    <m/>
    <m/>
    <x v="0"/>
    <x v="0"/>
    <n v="1"/>
    <m/>
    <m/>
    <n v="1"/>
    <m/>
    <n v="0"/>
    <n v="0"/>
    <x v="1"/>
    <m/>
    <m/>
    <m/>
    <x v="0"/>
    <m/>
    <m/>
    <m/>
    <e v="#N/A"/>
    <e v="#N/A"/>
    <n v="1371"/>
    <x v="1"/>
    <m/>
    <m/>
    <m/>
    <m/>
    <s v="n.a."/>
    <m/>
    <m/>
    <n v="0"/>
    <n v="3"/>
    <m/>
    <e v="#N/A"/>
    <m/>
    <m/>
    <m/>
    <m/>
    <m/>
    <m/>
    <m/>
    <m/>
    <m/>
    <m/>
    <m/>
    <m/>
    <m/>
    <m/>
    <m/>
    <m/>
    <m/>
    <m/>
    <m/>
    <m/>
    <m/>
    <n v="60000"/>
    <m/>
    <m/>
    <s v="Euro"/>
    <n v="17.99"/>
    <m/>
    <m/>
    <m/>
    <m/>
    <e v="#N/A"/>
    <n v="0"/>
    <m/>
    <m/>
    <m/>
    <m/>
    <m/>
    <m/>
    <m/>
    <m/>
    <m/>
    <m/>
    <m/>
    <m/>
    <m/>
    <m/>
    <m/>
    <m/>
    <m/>
    <m/>
    <m/>
    <m/>
    <m/>
  </r>
  <r>
    <m/>
    <s v="V300015"/>
    <s v="2022-0001"/>
    <x v="8"/>
    <m/>
    <s v="Wagon"/>
    <n v="3"/>
    <m/>
    <x v="5"/>
    <m/>
    <m/>
    <x v="0"/>
    <x v="0"/>
    <n v="1"/>
    <m/>
    <m/>
    <n v="1"/>
    <m/>
    <n v="0"/>
    <n v="0"/>
    <x v="1"/>
    <m/>
    <m/>
    <m/>
    <x v="0"/>
    <m/>
    <m/>
    <m/>
    <e v="#N/A"/>
    <e v="#N/A"/>
    <n v="1371"/>
    <x v="1"/>
    <m/>
    <m/>
    <m/>
    <m/>
    <s v="n.a."/>
    <m/>
    <m/>
    <n v="0"/>
    <n v="3"/>
    <m/>
    <e v="#N/A"/>
    <m/>
    <m/>
    <m/>
    <m/>
    <m/>
    <m/>
    <m/>
    <m/>
    <m/>
    <m/>
    <m/>
    <m/>
    <m/>
    <m/>
    <m/>
    <m/>
    <m/>
    <m/>
    <m/>
    <m/>
    <m/>
    <n v="60000"/>
    <m/>
    <m/>
    <s v="Euro"/>
    <n v="17.99"/>
    <m/>
    <m/>
    <m/>
    <m/>
    <e v="#N/A"/>
    <n v="0"/>
    <m/>
    <m/>
    <m/>
    <m/>
    <m/>
    <m/>
    <m/>
    <m/>
    <m/>
    <m/>
    <m/>
    <m/>
    <m/>
    <m/>
    <m/>
    <m/>
    <m/>
    <m/>
    <m/>
    <m/>
    <m/>
  </r>
  <r>
    <m/>
    <s v="V300015"/>
    <s v="2022-0001"/>
    <x v="8"/>
    <m/>
    <s v="Wagon"/>
    <n v="4"/>
    <m/>
    <x v="5"/>
    <m/>
    <m/>
    <x v="0"/>
    <x v="0"/>
    <n v="1"/>
    <m/>
    <m/>
    <n v="1"/>
    <m/>
    <n v="0"/>
    <n v="0"/>
    <x v="1"/>
    <m/>
    <m/>
    <m/>
    <x v="0"/>
    <m/>
    <m/>
    <m/>
    <e v="#N/A"/>
    <e v="#N/A"/>
    <n v="1371"/>
    <x v="1"/>
    <m/>
    <m/>
    <m/>
    <m/>
    <s v="n.a."/>
    <m/>
    <m/>
    <n v="0"/>
    <n v="3"/>
    <m/>
    <e v="#N/A"/>
    <m/>
    <m/>
    <m/>
    <m/>
    <m/>
    <m/>
    <m/>
    <m/>
    <m/>
    <m/>
    <m/>
    <m/>
    <m/>
    <m/>
    <m/>
    <m/>
    <m/>
    <m/>
    <m/>
    <m/>
    <m/>
    <n v="60000"/>
    <m/>
    <m/>
    <s v="Euro"/>
    <n v="17.99"/>
    <m/>
    <m/>
    <m/>
    <m/>
    <e v="#N/A"/>
    <n v="0"/>
    <m/>
    <m/>
    <m/>
    <m/>
    <m/>
    <m/>
    <m/>
    <m/>
    <m/>
    <m/>
    <m/>
    <m/>
    <m/>
    <m/>
    <m/>
    <m/>
    <m/>
    <m/>
    <m/>
    <m/>
    <m/>
  </r>
  <r>
    <m/>
    <s v="V300015"/>
    <s v="2022-0001"/>
    <x v="8"/>
    <m/>
    <s v="Wagon"/>
    <n v="5"/>
    <m/>
    <x v="5"/>
    <m/>
    <m/>
    <x v="0"/>
    <x v="0"/>
    <n v="1"/>
    <m/>
    <m/>
    <n v="1"/>
    <m/>
    <n v="0"/>
    <n v="0"/>
    <x v="1"/>
    <m/>
    <m/>
    <m/>
    <x v="0"/>
    <m/>
    <m/>
    <m/>
    <e v="#N/A"/>
    <e v="#N/A"/>
    <n v="1371"/>
    <x v="1"/>
    <m/>
    <m/>
    <m/>
    <m/>
    <s v="n.a."/>
    <m/>
    <m/>
    <n v="0"/>
    <n v="3"/>
    <m/>
    <e v="#N/A"/>
    <m/>
    <m/>
    <m/>
    <m/>
    <m/>
    <m/>
    <m/>
    <m/>
    <m/>
    <m/>
    <m/>
    <m/>
    <m/>
    <m/>
    <m/>
    <m/>
    <m/>
    <m/>
    <m/>
    <m/>
    <m/>
    <n v="60000"/>
    <m/>
    <m/>
    <s v="Euro"/>
    <n v="17.99"/>
    <m/>
    <m/>
    <m/>
    <m/>
    <e v="#N/A"/>
    <n v="0"/>
    <m/>
    <m/>
    <m/>
    <m/>
    <m/>
    <m/>
    <m/>
    <m/>
    <m/>
    <m/>
    <m/>
    <m/>
    <m/>
    <m/>
    <m/>
    <m/>
    <m/>
    <m/>
    <m/>
    <m/>
    <m/>
  </r>
  <r>
    <m/>
    <s v="V300015"/>
    <s v="2022-0001"/>
    <x v="8"/>
    <m/>
    <s v="Wagon"/>
    <n v="6"/>
    <m/>
    <x v="5"/>
    <m/>
    <m/>
    <x v="0"/>
    <x v="0"/>
    <n v="1"/>
    <m/>
    <m/>
    <n v="1"/>
    <m/>
    <n v="0"/>
    <n v="0"/>
    <x v="1"/>
    <m/>
    <m/>
    <m/>
    <x v="0"/>
    <m/>
    <m/>
    <m/>
    <e v="#N/A"/>
    <e v="#N/A"/>
    <n v="1371"/>
    <x v="1"/>
    <m/>
    <m/>
    <m/>
    <m/>
    <s v="n.a."/>
    <m/>
    <m/>
    <n v="0"/>
    <n v="3"/>
    <m/>
    <e v="#N/A"/>
    <m/>
    <m/>
    <m/>
    <m/>
    <m/>
    <m/>
    <m/>
    <m/>
    <m/>
    <m/>
    <m/>
    <m/>
    <m/>
    <m/>
    <m/>
    <m/>
    <m/>
    <m/>
    <m/>
    <m/>
    <m/>
    <n v="60000"/>
    <m/>
    <m/>
    <s v="Euro"/>
    <n v="17.99"/>
    <m/>
    <m/>
    <m/>
    <m/>
    <e v="#N/A"/>
    <n v="0"/>
    <m/>
    <m/>
    <m/>
    <m/>
    <m/>
    <m/>
    <m/>
    <m/>
    <m/>
    <m/>
    <m/>
    <m/>
    <m/>
    <m/>
    <m/>
    <m/>
    <m/>
    <m/>
    <m/>
    <m/>
    <m/>
  </r>
  <r>
    <m/>
    <s v="V300015"/>
    <s v="2022-0001"/>
    <x v="8"/>
    <m/>
    <s v="Wagon"/>
    <n v="7"/>
    <m/>
    <x v="5"/>
    <m/>
    <m/>
    <x v="0"/>
    <x v="0"/>
    <n v="1"/>
    <m/>
    <m/>
    <n v="1"/>
    <m/>
    <n v="0"/>
    <n v="0"/>
    <x v="1"/>
    <m/>
    <m/>
    <m/>
    <x v="0"/>
    <m/>
    <m/>
    <m/>
    <e v="#N/A"/>
    <e v="#N/A"/>
    <n v="1371"/>
    <x v="1"/>
    <m/>
    <m/>
    <m/>
    <m/>
    <s v="n.a."/>
    <m/>
    <m/>
    <n v="0"/>
    <n v="3"/>
    <m/>
    <e v="#N/A"/>
    <m/>
    <m/>
    <m/>
    <m/>
    <m/>
    <m/>
    <m/>
    <m/>
    <m/>
    <m/>
    <m/>
    <m/>
    <m/>
    <m/>
    <m/>
    <m/>
    <m/>
    <m/>
    <m/>
    <m/>
    <m/>
    <n v="60000"/>
    <m/>
    <m/>
    <s v="Euro"/>
    <n v="17.99"/>
    <m/>
    <m/>
    <m/>
    <m/>
    <e v="#N/A"/>
    <n v="0"/>
    <m/>
    <m/>
    <m/>
    <m/>
    <m/>
    <m/>
    <m/>
    <m/>
    <m/>
    <m/>
    <m/>
    <m/>
    <m/>
    <m/>
    <m/>
    <m/>
    <m/>
    <m/>
    <m/>
    <m/>
    <m/>
  </r>
  <r>
    <m/>
    <s v="V100032"/>
    <s v="2022-0001-1"/>
    <x v="8"/>
    <m/>
    <s v="Header"/>
    <m/>
    <m/>
    <x v="5"/>
    <s v="POL"/>
    <s v="East EU"/>
    <x v="0"/>
    <x v="0"/>
    <n v="49"/>
    <m/>
    <m/>
    <n v="49"/>
    <n v="0"/>
    <n v="0"/>
    <n v="0"/>
    <x v="0"/>
    <m/>
    <m/>
    <m/>
    <x v="0"/>
    <m/>
    <d v="2022-10-18T00:00:00"/>
    <d v="2025-12-31T00:00:00"/>
    <m/>
    <m/>
    <n v="1170"/>
    <x v="11"/>
    <m/>
    <m/>
    <m/>
    <n v="49"/>
    <s v="n.a."/>
    <m/>
    <m/>
    <n v="0"/>
    <n v="3"/>
    <m/>
    <m/>
    <m/>
    <m/>
    <m/>
    <m/>
    <m/>
    <m/>
    <m/>
    <m/>
    <n v="1170"/>
    <s v="A"/>
    <n v="70"/>
    <n v="1.3"/>
    <s v="DEU"/>
    <s v="Parent Guarantee"/>
    <s v="N"/>
    <s v="N"/>
    <m/>
    <m/>
    <m/>
    <m/>
    <m/>
    <n v="60000"/>
    <m/>
    <m/>
    <s v="Euro"/>
    <n v="18.4"/>
    <n v="0"/>
    <n v="0"/>
    <m/>
    <n v="0"/>
    <n v="18.4"/>
    <n v="0"/>
    <n v="890"/>
    <m/>
    <m/>
    <n v="0"/>
    <s v="0.00"/>
    <n v="0"/>
    <n v="0"/>
    <s v="0.00"/>
    <n v="0"/>
    <n v="18.4"/>
    <n v="0"/>
    <n v="18.4"/>
    <n v="0.9628466771323914"/>
    <n v="0"/>
    <n v="18.4"/>
    <n v="18.4"/>
    <n v="2940000"/>
    <n v="0"/>
    <s v="N"/>
    <n v="0"/>
    <n v="328182.4"/>
  </r>
  <r>
    <m/>
    <s v="V100032"/>
    <s v="2022-0001-1"/>
    <x v="8"/>
    <n v="1"/>
    <s v="Batch"/>
    <m/>
    <m/>
    <x v="5"/>
    <s v="POL"/>
    <s v="East EU"/>
    <x v="0"/>
    <x v="0"/>
    <n v="28"/>
    <m/>
    <m/>
    <n v="28"/>
    <n v="0"/>
    <n v="0"/>
    <n v="0"/>
    <x v="0"/>
    <m/>
    <m/>
    <m/>
    <x v="0"/>
    <m/>
    <m/>
    <m/>
    <m/>
    <m/>
    <m/>
    <x v="12"/>
    <m/>
    <m/>
    <m/>
    <m/>
    <s v="n.a."/>
    <m/>
    <m/>
    <n v="0"/>
    <n v="3"/>
    <m/>
    <m/>
    <m/>
    <m/>
    <m/>
    <m/>
    <m/>
    <m/>
    <m/>
    <m/>
    <n v="0"/>
    <s v="A"/>
    <m/>
    <n v="1.3"/>
    <s v="DEU"/>
    <s v="Parent Guarantee"/>
    <m/>
    <s v="N"/>
    <m/>
    <m/>
    <m/>
    <m/>
    <m/>
    <n v="60000"/>
    <m/>
    <m/>
    <s v="Euro"/>
    <n v="17.99"/>
    <n v="0"/>
    <n v="0"/>
    <m/>
    <n v="0"/>
    <n v="18.4"/>
    <n v="0"/>
    <n v="890"/>
    <m/>
    <m/>
    <n v="0"/>
    <n v="0"/>
    <n v="0"/>
    <n v="0"/>
    <n v="0"/>
    <n v="0"/>
    <n v="19.11"/>
    <s v="0.00"/>
    <n v="17.99"/>
    <n v="0.9628466771323914"/>
    <n v="0"/>
    <n v="18.4"/>
    <n v="18.4"/>
    <n v="1680000"/>
    <n v="0"/>
    <m/>
    <n v="0"/>
    <n v="187532.8"/>
  </r>
  <r>
    <m/>
    <s v="V100032"/>
    <s v="2022-0001-1"/>
    <x v="8"/>
    <n v="1"/>
    <s v="Wagon"/>
    <n v="1"/>
    <m/>
    <x v="5"/>
    <m/>
    <m/>
    <x v="0"/>
    <x v="0"/>
    <n v="1"/>
    <m/>
    <m/>
    <n v="1"/>
    <m/>
    <n v="0"/>
    <n v="0"/>
    <x v="1"/>
    <m/>
    <m/>
    <m/>
    <x v="0"/>
    <m/>
    <m/>
    <m/>
    <e v="#N/A"/>
    <e v="#N/A"/>
    <n v="1371"/>
    <x v="1"/>
    <m/>
    <m/>
    <m/>
    <m/>
    <s v="n.a."/>
    <m/>
    <m/>
    <n v="0"/>
    <n v="3"/>
    <m/>
    <e v="#N/A"/>
    <m/>
    <m/>
    <m/>
    <m/>
    <m/>
    <m/>
    <m/>
    <m/>
    <m/>
    <m/>
    <m/>
    <m/>
    <m/>
    <m/>
    <m/>
    <m/>
    <m/>
    <m/>
    <m/>
    <m/>
    <m/>
    <n v="60000"/>
    <m/>
    <m/>
    <s v="Euro"/>
    <n v="17.99"/>
    <m/>
    <m/>
    <m/>
    <m/>
    <e v="#N/A"/>
    <n v="0"/>
    <m/>
    <m/>
    <m/>
    <m/>
    <m/>
    <m/>
    <m/>
    <m/>
    <m/>
    <m/>
    <m/>
    <m/>
    <m/>
    <m/>
    <m/>
    <m/>
    <m/>
    <m/>
    <m/>
    <m/>
    <m/>
  </r>
  <r>
    <m/>
    <s v="V100032"/>
    <s v="2022-0001-1"/>
    <x v="8"/>
    <n v="1"/>
    <s v="Wagon"/>
    <n v="2"/>
    <m/>
    <x v="5"/>
    <m/>
    <m/>
    <x v="0"/>
    <x v="0"/>
    <n v="1"/>
    <m/>
    <m/>
    <n v="1"/>
    <m/>
    <n v="0"/>
    <n v="0"/>
    <x v="1"/>
    <m/>
    <m/>
    <m/>
    <x v="0"/>
    <m/>
    <m/>
    <m/>
    <e v="#N/A"/>
    <e v="#N/A"/>
    <n v="1371"/>
    <x v="1"/>
    <m/>
    <m/>
    <m/>
    <m/>
    <s v="n.a."/>
    <m/>
    <m/>
    <n v="0"/>
    <n v="3"/>
    <m/>
    <e v="#N/A"/>
    <m/>
    <m/>
    <m/>
    <m/>
    <m/>
    <m/>
    <m/>
    <m/>
    <m/>
    <m/>
    <m/>
    <m/>
    <m/>
    <m/>
    <m/>
    <m/>
    <m/>
    <m/>
    <m/>
    <m/>
    <m/>
    <n v="60000"/>
    <m/>
    <m/>
    <s v="Euro"/>
    <n v="17.99"/>
    <m/>
    <m/>
    <m/>
    <m/>
    <e v="#N/A"/>
    <n v="0"/>
    <m/>
    <m/>
    <m/>
    <m/>
    <m/>
    <m/>
    <m/>
    <m/>
    <m/>
    <m/>
    <m/>
    <m/>
    <m/>
    <m/>
    <m/>
    <m/>
    <m/>
    <m/>
    <m/>
    <m/>
    <m/>
  </r>
  <r>
    <m/>
    <s v="V100032"/>
    <s v="2022-0001-1"/>
    <x v="8"/>
    <n v="1"/>
    <s v="Wagon"/>
    <n v="3"/>
    <m/>
    <x v="5"/>
    <m/>
    <m/>
    <x v="0"/>
    <x v="0"/>
    <n v="1"/>
    <m/>
    <m/>
    <n v="1"/>
    <m/>
    <n v="0"/>
    <n v="0"/>
    <x v="1"/>
    <m/>
    <m/>
    <m/>
    <x v="0"/>
    <m/>
    <m/>
    <m/>
    <e v="#N/A"/>
    <e v="#N/A"/>
    <n v="1371"/>
    <x v="1"/>
    <m/>
    <m/>
    <m/>
    <m/>
    <s v="n.a."/>
    <m/>
    <m/>
    <n v="0"/>
    <n v="3"/>
    <m/>
    <e v="#N/A"/>
    <m/>
    <m/>
    <m/>
    <m/>
    <m/>
    <m/>
    <m/>
    <m/>
    <m/>
    <m/>
    <m/>
    <m/>
    <m/>
    <m/>
    <m/>
    <m/>
    <m/>
    <m/>
    <m/>
    <m/>
    <m/>
    <n v="60000"/>
    <m/>
    <m/>
    <s v="Euro"/>
    <n v="17.99"/>
    <m/>
    <m/>
    <m/>
    <m/>
    <e v="#N/A"/>
    <n v="0"/>
    <m/>
    <m/>
    <m/>
    <m/>
    <m/>
    <m/>
    <m/>
    <m/>
    <m/>
    <m/>
    <m/>
    <m/>
    <m/>
    <m/>
    <m/>
    <m/>
    <m/>
    <m/>
    <m/>
    <m/>
    <m/>
  </r>
  <r>
    <m/>
    <s v="V100032"/>
    <s v="2022-0001-1"/>
    <x v="8"/>
    <n v="1"/>
    <s v="Wagon"/>
    <n v="4"/>
    <m/>
    <x v="5"/>
    <m/>
    <m/>
    <x v="0"/>
    <x v="0"/>
    <n v="1"/>
    <m/>
    <m/>
    <n v="1"/>
    <m/>
    <n v="0"/>
    <n v="0"/>
    <x v="1"/>
    <m/>
    <m/>
    <m/>
    <x v="0"/>
    <m/>
    <m/>
    <m/>
    <e v="#N/A"/>
    <e v="#N/A"/>
    <n v="1371"/>
    <x v="1"/>
    <m/>
    <m/>
    <m/>
    <m/>
    <s v="n.a."/>
    <m/>
    <m/>
    <n v="0"/>
    <n v="3"/>
    <m/>
    <e v="#N/A"/>
    <m/>
    <m/>
    <m/>
    <m/>
    <m/>
    <m/>
    <m/>
    <m/>
    <m/>
    <m/>
    <m/>
    <m/>
    <m/>
    <m/>
    <m/>
    <m/>
    <m/>
    <m/>
    <m/>
    <m/>
    <m/>
    <n v="60000"/>
    <m/>
    <m/>
    <s v="Euro"/>
    <n v="17.99"/>
    <m/>
    <m/>
    <m/>
    <m/>
    <e v="#N/A"/>
    <n v="0"/>
    <m/>
    <m/>
    <m/>
    <m/>
    <m/>
    <m/>
    <m/>
    <m/>
    <m/>
    <m/>
    <m/>
    <m/>
    <m/>
    <m/>
    <m/>
    <m/>
    <m/>
    <m/>
    <m/>
    <m/>
    <m/>
  </r>
  <r>
    <m/>
    <s v="V100032"/>
    <s v="2022-0001-1"/>
    <x v="8"/>
    <n v="1"/>
    <s v="Wagon"/>
    <n v="5"/>
    <m/>
    <x v="5"/>
    <m/>
    <m/>
    <x v="0"/>
    <x v="0"/>
    <n v="1"/>
    <m/>
    <m/>
    <n v="1"/>
    <m/>
    <n v="0"/>
    <n v="0"/>
    <x v="1"/>
    <m/>
    <m/>
    <m/>
    <x v="0"/>
    <m/>
    <m/>
    <m/>
    <e v="#N/A"/>
    <e v="#N/A"/>
    <n v="1371"/>
    <x v="1"/>
    <m/>
    <m/>
    <m/>
    <m/>
    <s v="n.a."/>
    <m/>
    <m/>
    <n v="0"/>
    <n v="3"/>
    <m/>
    <e v="#N/A"/>
    <m/>
    <m/>
    <m/>
    <m/>
    <m/>
    <m/>
    <m/>
    <m/>
    <m/>
    <m/>
    <m/>
    <m/>
    <m/>
    <m/>
    <m/>
    <m/>
    <m/>
    <m/>
    <m/>
    <m/>
    <m/>
    <n v="60000"/>
    <m/>
    <m/>
    <s v="Euro"/>
    <n v="17.99"/>
    <m/>
    <m/>
    <m/>
    <m/>
    <e v="#N/A"/>
    <n v="0"/>
    <m/>
    <m/>
    <m/>
    <m/>
    <m/>
    <m/>
    <m/>
    <m/>
    <m/>
    <m/>
    <m/>
    <m/>
    <m/>
    <m/>
    <m/>
    <m/>
    <m/>
    <m/>
    <m/>
    <m/>
    <m/>
  </r>
  <r>
    <m/>
    <s v="V100032"/>
    <s v="2022-0001-1"/>
    <x v="8"/>
    <n v="1"/>
    <s v="Wagon"/>
    <n v="6"/>
    <m/>
    <x v="5"/>
    <m/>
    <m/>
    <x v="0"/>
    <x v="0"/>
    <n v="1"/>
    <m/>
    <m/>
    <n v="1"/>
    <m/>
    <n v="0"/>
    <n v="0"/>
    <x v="1"/>
    <m/>
    <m/>
    <m/>
    <x v="0"/>
    <m/>
    <m/>
    <m/>
    <e v="#N/A"/>
    <e v="#N/A"/>
    <n v="1371"/>
    <x v="1"/>
    <m/>
    <m/>
    <m/>
    <m/>
    <s v="n.a."/>
    <m/>
    <m/>
    <n v="0"/>
    <n v="3"/>
    <m/>
    <e v="#N/A"/>
    <m/>
    <m/>
    <m/>
    <m/>
    <m/>
    <m/>
    <m/>
    <m/>
    <m/>
    <m/>
    <m/>
    <m/>
    <m/>
    <m/>
    <m/>
    <m/>
    <m/>
    <m/>
    <m/>
    <m/>
    <m/>
    <n v="60000"/>
    <m/>
    <m/>
    <s v="Euro"/>
    <n v="17.99"/>
    <m/>
    <m/>
    <m/>
    <m/>
    <e v="#N/A"/>
    <n v="0"/>
    <m/>
    <m/>
    <m/>
    <m/>
    <m/>
    <m/>
    <m/>
    <m/>
    <m/>
    <m/>
    <m/>
    <m/>
    <m/>
    <m/>
    <m/>
    <m/>
    <m/>
    <m/>
    <m/>
    <m/>
    <m/>
  </r>
  <r>
    <m/>
    <s v="V100032"/>
    <s v="2022-0001-1"/>
    <x v="8"/>
    <n v="1"/>
    <s v="Wagon"/>
    <n v="7"/>
    <m/>
    <x v="5"/>
    <m/>
    <m/>
    <x v="0"/>
    <x v="0"/>
    <n v="1"/>
    <m/>
    <m/>
    <n v="1"/>
    <m/>
    <n v="0"/>
    <n v="0"/>
    <x v="1"/>
    <m/>
    <m/>
    <m/>
    <x v="0"/>
    <m/>
    <m/>
    <m/>
    <e v="#N/A"/>
    <e v="#N/A"/>
    <n v="1371"/>
    <x v="1"/>
    <m/>
    <m/>
    <m/>
    <m/>
    <s v="n.a."/>
    <m/>
    <m/>
    <n v="0"/>
    <n v="3"/>
    <m/>
    <e v="#N/A"/>
    <m/>
    <m/>
    <m/>
    <m/>
    <m/>
    <m/>
    <m/>
    <m/>
    <m/>
    <m/>
    <m/>
    <m/>
    <m/>
    <m/>
    <m/>
    <m/>
    <m/>
    <m/>
    <m/>
    <m/>
    <m/>
    <n v="60000"/>
    <m/>
    <m/>
    <s v="Euro"/>
    <n v="17.99"/>
    <m/>
    <m/>
    <m/>
    <m/>
    <e v="#N/A"/>
    <n v="0"/>
    <m/>
    <m/>
    <m/>
    <m/>
    <m/>
    <m/>
    <m/>
    <m/>
    <m/>
    <m/>
    <m/>
    <m/>
    <m/>
    <m/>
    <m/>
    <m/>
    <m/>
    <m/>
    <m/>
    <m/>
    <m/>
  </r>
  <r>
    <m/>
    <s v="V100032"/>
    <s v="2022-0001-1"/>
    <x v="8"/>
    <n v="1"/>
    <s v="Wagon"/>
    <n v="8"/>
    <m/>
    <x v="5"/>
    <m/>
    <m/>
    <x v="0"/>
    <x v="0"/>
    <n v="1"/>
    <m/>
    <m/>
    <n v="1"/>
    <m/>
    <n v="0"/>
    <n v="0"/>
    <x v="1"/>
    <m/>
    <m/>
    <m/>
    <x v="0"/>
    <m/>
    <m/>
    <m/>
    <e v="#N/A"/>
    <e v="#N/A"/>
    <n v="1371"/>
    <x v="1"/>
    <m/>
    <m/>
    <m/>
    <m/>
    <s v="n.a."/>
    <m/>
    <m/>
    <n v="0"/>
    <n v="3"/>
    <m/>
    <e v="#N/A"/>
    <m/>
    <m/>
    <m/>
    <m/>
    <m/>
    <m/>
    <m/>
    <m/>
    <m/>
    <m/>
    <m/>
    <m/>
    <m/>
    <m/>
    <m/>
    <m/>
    <m/>
    <m/>
    <m/>
    <m/>
    <m/>
    <n v="60000"/>
    <m/>
    <m/>
    <s v="Euro"/>
    <n v="17.99"/>
    <m/>
    <m/>
    <m/>
    <m/>
    <e v="#N/A"/>
    <n v="0"/>
    <m/>
    <m/>
    <m/>
    <m/>
    <m/>
    <m/>
    <m/>
    <m/>
    <m/>
    <m/>
    <m/>
    <m/>
    <m/>
    <m/>
    <m/>
    <m/>
    <m/>
    <m/>
    <m/>
    <m/>
    <m/>
  </r>
  <r>
    <m/>
    <s v="V100032"/>
    <s v="2022-0001-1"/>
    <x v="8"/>
    <n v="1"/>
    <s v="Wagon"/>
    <n v="9"/>
    <m/>
    <x v="5"/>
    <m/>
    <m/>
    <x v="0"/>
    <x v="0"/>
    <n v="1"/>
    <m/>
    <m/>
    <n v="1"/>
    <m/>
    <n v="0"/>
    <n v="0"/>
    <x v="1"/>
    <m/>
    <m/>
    <m/>
    <x v="0"/>
    <m/>
    <m/>
    <m/>
    <e v="#N/A"/>
    <e v="#N/A"/>
    <n v="1371"/>
    <x v="1"/>
    <m/>
    <m/>
    <m/>
    <m/>
    <s v="n.a."/>
    <m/>
    <m/>
    <n v="0"/>
    <n v="3"/>
    <m/>
    <e v="#N/A"/>
    <m/>
    <m/>
    <m/>
    <m/>
    <m/>
    <m/>
    <m/>
    <m/>
    <m/>
    <m/>
    <m/>
    <m/>
    <m/>
    <m/>
    <m/>
    <m/>
    <m/>
    <m/>
    <m/>
    <m/>
    <m/>
    <n v="60000"/>
    <m/>
    <m/>
    <s v="Euro"/>
    <n v="17.99"/>
    <m/>
    <m/>
    <m/>
    <m/>
    <e v="#N/A"/>
    <n v="0"/>
    <m/>
    <m/>
    <m/>
    <m/>
    <m/>
    <m/>
    <m/>
    <m/>
    <m/>
    <m/>
    <m/>
    <m/>
    <m/>
    <m/>
    <m/>
    <m/>
    <m/>
    <m/>
    <m/>
    <m/>
    <m/>
  </r>
  <r>
    <m/>
    <s v="V100032"/>
    <s v="2022-0001-1"/>
    <x v="8"/>
    <n v="1"/>
    <s v="Wagon"/>
    <n v="10"/>
    <m/>
    <x v="5"/>
    <m/>
    <m/>
    <x v="0"/>
    <x v="0"/>
    <n v="1"/>
    <m/>
    <m/>
    <n v="1"/>
    <m/>
    <n v="0"/>
    <n v="0"/>
    <x v="1"/>
    <m/>
    <m/>
    <m/>
    <x v="0"/>
    <m/>
    <m/>
    <m/>
    <e v="#N/A"/>
    <e v="#N/A"/>
    <n v="1371"/>
    <x v="1"/>
    <m/>
    <m/>
    <m/>
    <m/>
    <s v="n.a."/>
    <m/>
    <m/>
    <n v="0"/>
    <n v="3"/>
    <m/>
    <e v="#N/A"/>
    <m/>
    <m/>
    <m/>
    <m/>
    <m/>
    <m/>
    <m/>
    <m/>
    <m/>
    <m/>
    <m/>
    <m/>
    <m/>
    <m/>
    <m/>
    <m/>
    <m/>
    <m/>
    <m/>
    <m/>
    <m/>
    <n v="60000"/>
    <m/>
    <m/>
    <s v="Euro"/>
    <n v="17.99"/>
    <m/>
    <m/>
    <m/>
    <m/>
    <e v="#N/A"/>
    <n v="0"/>
    <m/>
    <m/>
    <m/>
    <m/>
    <m/>
    <m/>
    <m/>
    <m/>
    <m/>
    <m/>
    <m/>
    <m/>
    <m/>
    <m/>
    <m/>
    <m/>
    <m/>
    <m/>
    <m/>
    <m/>
    <m/>
  </r>
  <r>
    <m/>
    <s v="V100032"/>
    <s v="2022-0001-1"/>
    <x v="8"/>
    <n v="1"/>
    <s v="Wagon"/>
    <n v="11"/>
    <m/>
    <x v="5"/>
    <m/>
    <m/>
    <x v="0"/>
    <x v="0"/>
    <n v="1"/>
    <m/>
    <m/>
    <n v="1"/>
    <m/>
    <n v="0"/>
    <n v="0"/>
    <x v="1"/>
    <m/>
    <m/>
    <m/>
    <x v="0"/>
    <m/>
    <m/>
    <m/>
    <e v="#N/A"/>
    <e v="#N/A"/>
    <n v="1371"/>
    <x v="1"/>
    <m/>
    <m/>
    <m/>
    <m/>
    <s v="n.a."/>
    <m/>
    <m/>
    <n v="0"/>
    <n v="3"/>
    <m/>
    <e v="#N/A"/>
    <m/>
    <m/>
    <m/>
    <m/>
    <m/>
    <m/>
    <m/>
    <m/>
    <m/>
    <m/>
    <m/>
    <m/>
    <m/>
    <m/>
    <m/>
    <m/>
    <m/>
    <m/>
    <m/>
    <m/>
    <m/>
    <n v="60000"/>
    <m/>
    <m/>
    <s v="Euro"/>
    <n v="17.99"/>
    <m/>
    <m/>
    <m/>
    <m/>
    <e v="#N/A"/>
    <n v="0"/>
    <m/>
    <m/>
    <m/>
    <m/>
    <m/>
    <m/>
    <m/>
    <m/>
    <m/>
    <m/>
    <m/>
    <m/>
    <m/>
    <m/>
    <m/>
    <m/>
    <m/>
    <m/>
    <m/>
    <m/>
    <m/>
  </r>
  <r>
    <m/>
    <s v="V100032"/>
    <s v="2022-0001-1"/>
    <x v="8"/>
    <n v="1"/>
    <s v="Wagon"/>
    <n v="12"/>
    <m/>
    <x v="5"/>
    <m/>
    <m/>
    <x v="0"/>
    <x v="0"/>
    <n v="1"/>
    <m/>
    <m/>
    <n v="1"/>
    <m/>
    <n v="0"/>
    <n v="0"/>
    <x v="1"/>
    <m/>
    <m/>
    <m/>
    <x v="0"/>
    <m/>
    <m/>
    <m/>
    <e v="#N/A"/>
    <e v="#N/A"/>
    <n v="1371"/>
    <x v="1"/>
    <m/>
    <m/>
    <m/>
    <m/>
    <s v="n.a."/>
    <m/>
    <m/>
    <n v="0"/>
    <n v="3"/>
    <m/>
    <e v="#N/A"/>
    <m/>
    <m/>
    <m/>
    <m/>
    <m/>
    <m/>
    <m/>
    <m/>
    <m/>
    <m/>
    <m/>
    <m/>
    <m/>
    <m/>
    <m/>
    <m/>
    <m/>
    <m/>
    <m/>
    <m/>
    <m/>
    <n v="60000"/>
    <m/>
    <m/>
    <s v="Euro"/>
    <n v="17.99"/>
    <m/>
    <m/>
    <m/>
    <m/>
    <e v="#N/A"/>
    <n v="0"/>
    <m/>
    <m/>
    <m/>
    <m/>
    <m/>
    <m/>
    <m/>
    <m/>
    <m/>
    <m/>
    <m/>
    <m/>
    <m/>
    <m/>
    <m/>
    <m/>
    <m/>
    <m/>
    <m/>
    <m/>
    <m/>
  </r>
  <r>
    <m/>
    <s v="V100032"/>
    <s v="2022-0001-1"/>
    <x v="8"/>
    <n v="1"/>
    <s v="Wagon"/>
    <n v="13"/>
    <m/>
    <x v="5"/>
    <m/>
    <m/>
    <x v="0"/>
    <x v="0"/>
    <n v="1"/>
    <m/>
    <m/>
    <n v="1"/>
    <m/>
    <n v="0"/>
    <n v="0"/>
    <x v="1"/>
    <m/>
    <m/>
    <m/>
    <x v="0"/>
    <m/>
    <m/>
    <m/>
    <e v="#N/A"/>
    <e v="#N/A"/>
    <n v="1371"/>
    <x v="1"/>
    <m/>
    <m/>
    <m/>
    <m/>
    <s v="n.a."/>
    <m/>
    <m/>
    <n v="0"/>
    <n v="3"/>
    <m/>
    <e v="#N/A"/>
    <m/>
    <m/>
    <m/>
    <m/>
    <m/>
    <m/>
    <m/>
    <m/>
    <m/>
    <m/>
    <m/>
    <m/>
    <m/>
    <m/>
    <m/>
    <m/>
    <m/>
    <m/>
    <m/>
    <m/>
    <m/>
    <n v="60000"/>
    <m/>
    <m/>
    <s v="Euro"/>
    <n v="17.99"/>
    <m/>
    <m/>
    <m/>
    <m/>
    <e v="#N/A"/>
    <n v="0"/>
    <m/>
    <m/>
    <m/>
    <m/>
    <m/>
    <m/>
    <m/>
    <m/>
    <m/>
    <m/>
    <m/>
    <m/>
    <m/>
    <m/>
    <m/>
    <m/>
    <m/>
    <m/>
    <m/>
    <m/>
    <m/>
  </r>
  <r>
    <m/>
    <s v="V100032"/>
    <s v="2022-0001-1"/>
    <x v="8"/>
    <n v="1"/>
    <s v="Wagon"/>
    <n v="14"/>
    <m/>
    <x v="5"/>
    <m/>
    <m/>
    <x v="0"/>
    <x v="0"/>
    <n v="1"/>
    <m/>
    <m/>
    <n v="1"/>
    <m/>
    <n v="0"/>
    <n v="0"/>
    <x v="1"/>
    <m/>
    <m/>
    <m/>
    <x v="0"/>
    <m/>
    <m/>
    <m/>
    <e v="#N/A"/>
    <e v="#N/A"/>
    <n v="1371"/>
    <x v="1"/>
    <m/>
    <m/>
    <m/>
    <m/>
    <s v="n.a."/>
    <m/>
    <m/>
    <n v="0"/>
    <n v="3"/>
    <m/>
    <e v="#N/A"/>
    <m/>
    <m/>
    <m/>
    <m/>
    <m/>
    <m/>
    <m/>
    <m/>
    <m/>
    <m/>
    <m/>
    <m/>
    <m/>
    <m/>
    <m/>
    <m/>
    <m/>
    <m/>
    <m/>
    <m/>
    <m/>
    <n v="60000"/>
    <m/>
    <m/>
    <s v="Euro"/>
    <n v="17.99"/>
    <m/>
    <m/>
    <m/>
    <m/>
    <e v="#N/A"/>
    <n v="0"/>
    <m/>
    <m/>
    <m/>
    <m/>
    <m/>
    <m/>
    <m/>
    <m/>
    <m/>
    <m/>
    <m/>
    <m/>
    <m/>
    <m/>
    <m/>
    <m/>
    <m/>
    <m/>
    <m/>
    <m/>
    <m/>
  </r>
  <r>
    <m/>
    <s v="V100032"/>
    <s v="2022-0001-1"/>
    <x v="8"/>
    <n v="1"/>
    <s v="Wagon"/>
    <n v="15"/>
    <m/>
    <x v="5"/>
    <m/>
    <m/>
    <x v="0"/>
    <x v="0"/>
    <n v="1"/>
    <m/>
    <m/>
    <n v="1"/>
    <m/>
    <n v="0"/>
    <n v="0"/>
    <x v="1"/>
    <m/>
    <m/>
    <m/>
    <x v="0"/>
    <m/>
    <m/>
    <m/>
    <e v="#N/A"/>
    <e v="#N/A"/>
    <n v="1371"/>
    <x v="1"/>
    <m/>
    <m/>
    <m/>
    <m/>
    <s v="n.a."/>
    <m/>
    <m/>
    <n v="0"/>
    <n v="3"/>
    <m/>
    <e v="#N/A"/>
    <m/>
    <m/>
    <m/>
    <m/>
    <m/>
    <m/>
    <m/>
    <m/>
    <m/>
    <m/>
    <m/>
    <m/>
    <m/>
    <m/>
    <m/>
    <m/>
    <m/>
    <m/>
    <m/>
    <m/>
    <m/>
    <n v="60000"/>
    <m/>
    <m/>
    <s v="Euro"/>
    <n v="17.99"/>
    <m/>
    <m/>
    <m/>
    <m/>
    <e v="#N/A"/>
    <n v="0"/>
    <m/>
    <m/>
    <m/>
    <m/>
    <m/>
    <m/>
    <m/>
    <m/>
    <m/>
    <m/>
    <m/>
    <m/>
    <m/>
    <m/>
    <m/>
    <m/>
    <m/>
    <m/>
    <m/>
    <m/>
    <m/>
  </r>
  <r>
    <m/>
    <s v="V100032"/>
    <s v="2022-0001-1"/>
    <x v="8"/>
    <n v="1"/>
    <s v="Wagon"/>
    <n v="16"/>
    <m/>
    <x v="5"/>
    <m/>
    <m/>
    <x v="0"/>
    <x v="0"/>
    <n v="1"/>
    <m/>
    <m/>
    <n v="1"/>
    <m/>
    <n v="0"/>
    <n v="0"/>
    <x v="1"/>
    <m/>
    <m/>
    <m/>
    <x v="0"/>
    <m/>
    <m/>
    <m/>
    <e v="#N/A"/>
    <e v="#N/A"/>
    <n v="1371"/>
    <x v="1"/>
    <m/>
    <m/>
    <m/>
    <m/>
    <s v="n.a."/>
    <m/>
    <m/>
    <n v="0"/>
    <n v="3"/>
    <m/>
    <e v="#N/A"/>
    <m/>
    <m/>
    <m/>
    <m/>
    <m/>
    <m/>
    <m/>
    <m/>
    <m/>
    <m/>
    <m/>
    <m/>
    <m/>
    <m/>
    <m/>
    <m/>
    <m/>
    <m/>
    <m/>
    <m/>
    <m/>
    <n v="60000"/>
    <m/>
    <m/>
    <s v="Euro"/>
    <n v="17.99"/>
    <m/>
    <m/>
    <m/>
    <m/>
    <e v="#N/A"/>
    <n v="0"/>
    <m/>
    <m/>
    <m/>
    <m/>
    <m/>
    <m/>
    <m/>
    <m/>
    <m/>
    <m/>
    <m/>
    <m/>
    <m/>
    <m/>
    <m/>
    <m/>
    <m/>
    <m/>
    <m/>
    <m/>
    <m/>
  </r>
  <r>
    <m/>
    <s v="V100032"/>
    <s v="2022-0001-1"/>
    <x v="8"/>
    <n v="1"/>
    <s v="Wagon"/>
    <n v="17"/>
    <m/>
    <x v="5"/>
    <m/>
    <m/>
    <x v="0"/>
    <x v="0"/>
    <n v="1"/>
    <m/>
    <m/>
    <n v="1"/>
    <m/>
    <n v="0"/>
    <n v="0"/>
    <x v="1"/>
    <m/>
    <m/>
    <m/>
    <x v="0"/>
    <m/>
    <m/>
    <m/>
    <e v="#N/A"/>
    <e v="#N/A"/>
    <n v="1371"/>
    <x v="1"/>
    <m/>
    <m/>
    <m/>
    <m/>
    <s v="n.a."/>
    <m/>
    <m/>
    <n v="0"/>
    <n v="3"/>
    <m/>
    <e v="#N/A"/>
    <m/>
    <m/>
    <m/>
    <m/>
    <m/>
    <m/>
    <m/>
    <m/>
    <m/>
    <m/>
    <m/>
    <m/>
    <m/>
    <m/>
    <m/>
    <m/>
    <m/>
    <m/>
    <m/>
    <m/>
    <m/>
    <n v="60000"/>
    <m/>
    <m/>
    <s v="Euro"/>
    <n v="17.99"/>
    <m/>
    <m/>
    <m/>
    <m/>
    <e v="#N/A"/>
    <n v="0"/>
    <m/>
    <m/>
    <m/>
    <m/>
    <m/>
    <m/>
    <m/>
    <m/>
    <m/>
    <m/>
    <m/>
    <m/>
    <m/>
    <m/>
    <m/>
    <m/>
    <m/>
    <m/>
    <m/>
    <m/>
    <m/>
  </r>
  <r>
    <m/>
    <s v="V100032"/>
    <s v="2022-0001-1"/>
    <x v="8"/>
    <n v="1"/>
    <s v="Wagon"/>
    <n v="18"/>
    <m/>
    <x v="5"/>
    <m/>
    <m/>
    <x v="0"/>
    <x v="0"/>
    <n v="1"/>
    <m/>
    <m/>
    <n v="1"/>
    <m/>
    <n v="0"/>
    <n v="0"/>
    <x v="1"/>
    <m/>
    <m/>
    <m/>
    <x v="0"/>
    <m/>
    <m/>
    <m/>
    <e v="#N/A"/>
    <e v="#N/A"/>
    <n v="1371"/>
    <x v="1"/>
    <m/>
    <m/>
    <m/>
    <m/>
    <s v="n.a."/>
    <m/>
    <m/>
    <n v="0"/>
    <n v="3"/>
    <m/>
    <e v="#N/A"/>
    <m/>
    <m/>
    <m/>
    <m/>
    <m/>
    <m/>
    <m/>
    <m/>
    <m/>
    <m/>
    <m/>
    <m/>
    <m/>
    <m/>
    <m/>
    <m/>
    <m/>
    <m/>
    <m/>
    <m/>
    <m/>
    <n v="60000"/>
    <m/>
    <m/>
    <s v="Euro"/>
    <n v="17.99"/>
    <m/>
    <m/>
    <m/>
    <m/>
    <e v="#N/A"/>
    <n v="0"/>
    <m/>
    <m/>
    <m/>
    <m/>
    <m/>
    <m/>
    <m/>
    <m/>
    <m/>
    <m/>
    <m/>
    <m/>
    <m/>
    <m/>
    <m/>
    <m/>
    <m/>
    <m/>
    <m/>
    <m/>
    <m/>
  </r>
  <r>
    <m/>
    <s v="V100032"/>
    <s v="2022-0001-1"/>
    <x v="8"/>
    <n v="1"/>
    <s v="Wagon"/>
    <n v="19"/>
    <m/>
    <x v="5"/>
    <m/>
    <m/>
    <x v="0"/>
    <x v="0"/>
    <n v="1"/>
    <m/>
    <m/>
    <n v="1"/>
    <m/>
    <n v="0"/>
    <n v="0"/>
    <x v="1"/>
    <m/>
    <m/>
    <m/>
    <x v="0"/>
    <m/>
    <m/>
    <m/>
    <e v="#N/A"/>
    <e v="#N/A"/>
    <n v="1371"/>
    <x v="1"/>
    <m/>
    <m/>
    <m/>
    <m/>
    <s v="n.a."/>
    <m/>
    <m/>
    <n v="0"/>
    <n v="3"/>
    <m/>
    <e v="#N/A"/>
    <m/>
    <m/>
    <m/>
    <m/>
    <m/>
    <m/>
    <m/>
    <m/>
    <m/>
    <m/>
    <m/>
    <m/>
    <m/>
    <m/>
    <m/>
    <m/>
    <m/>
    <m/>
    <m/>
    <m/>
    <m/>
    <n v="60000"/>
    <m/>
    <m/>
    <s v="Euro"/>
    <n v="17.99"/>
    <m/>
    <m/>
    <m/>
    <m/>
    <e v="#N/A"/>
    <n v="0"/>
    <m/>
    <m/>
    <m/>
    <m/>
    <m/>
    <m/>
    <m/>
    <m/>
    <m/>
    <m/>
    <m/>
    <m/>
    <m/>
    <m/>
    <m/>
    <m/>
    <m/>
    <m/>
    <m/>
    <m/>
    <m/>
  </r>
  <r>
    <m/>
    <s v="V100032"/>
    <s v="2022-0001-1"/>
    <x v="8"/>
    <n v="1"/>
    <s v="Wagon"/>
    <n v="20"/>
    <m/>
    <x v="5"/>
    <m/>
    <m/>
    <x v="0"/>
    <x v="0"/>
    <n v="1"/>
    <m/>
    <m/>
    <n v="1"/>
    <m/>
    <n v="0"/>
    <n v="0"/>
    <x v="1"/>
    <m/>
    <m/>
    <m/>
    <x v="0"/>
    <m/>
    <m/>
    <m/>
    <e v="#N/A"/>
    <e v="#N/A"/>
    <n v="1371"/>
    <x v="1"/>
    <m/>
    <m/>
    <m/>
    <m/>
    <s v="n.a."/>
    <m/>
    <m/>
    <n v="0"/>
    <n v="3"/>
    <m/>
    <e v="#N/A"/>
    <m/>
    <m/>
    <m/>
    <m/>
    <m/>
    <m/>
    <m/>
    <m/>
    <m/>
    <m/>
    <m/>
    <m/>
    <m/>
    <m/>
    <m/>
    <m/>
    <m/>
    <m/>
    <m/>
    <m/>
    <m/>
    <n v="60000"/>
    <m/>
    <m/>
    <s v="Euro"/>
    <n v="17.99"/>
    <m/>
    <m/>
    <m/>
    <m/>
    <e v="#N/A"/>
    <n v="0"/>
    <m/>
    <m/>
    <m/>
    <m/>
    <m/>
    <m/>
    <m/>
    <m/>
    <m/>
    <m/>
    <m/>
    <m/>
    <m/>
    <m/>
    <m/>
    <m/>
    <m/>
    <m/>
    <m/>
    <m/>
    <m/>
  </r>
  <r>
    <m/>
    <s v="V100032"/>
    <s v="2022-0001-1"/>
    <x v="8"/>
    <n v="1"/>
    <s v="Wagon"/>
    <n v="21"/>
    <m/>
    <x v="5"/>
    <m/>
    <m/>
    <x v="0"/>
    <x v="0"/>
    <n v="1"/>
    <m/>
    <m/>
    <n v="1"/>
    <m/>
    <n v="0"/>
    <n v="0"/>
    <x v="1"/>
    <m/>
    <m/>
    <m/>
    <x v="0"/>
    <m/>
    <m/>
    <m/>
    <e v="#N/A"/>
    <e v="#N/A"/>
    <n v="1371"/>
    <x v="1"/>
    <m/>
    <m/>
    <m/>
    <m/>
    <s v="n.a."/>
    <m/>
    <m/>
    <n v="0"/>
    <n v="3"/>
    <m/>
    <e v="#N/A"/>
    <m/>
    <m/>
    <m/>
    <m/>
    <m/>
    <m/>
    <m/>
    <m/>
    <m/>
    <m/>
    <m/>
    <m/>
    <m/>
    <m/>
    <m/>
    <m/>
    <m/>
    <m/>
    <m/>
    <m/>
    <m/>
    <n v="60000"/>
    <m/>
    <m/>
    <s v="Euro"/>
    <n v="17.99"/>
    <m/>
    <m/>
    <m/>
    <m/>
    <e v="#N/A"/>
    <n v="0"/>
    <m/>
    <m/>
    <m/>
    <m/>
    <m/>
    <m/>
    <m/>
    <m/>
    <m/>
    <m/>
    <m/>
    <m/>
    <m/>
    <m/>
    <m/>
    <m/>
    <m/>
    <m/>
    <m/>
    <m/>
    <m/>
  </r>
  <r>
    <m/>
    <s v="V100032"/>
    <s v="2022-0001-1"/>
    <x v="8"/>
    <n v="1"/>
    <s v="Wagon"/>
    <n v="22"/>
    <m/>
    <x v="5"/>
    <m/>
    <m/>
    <x v="0"/>
    <x v="0"/>
    <n v="1"/>
    <m/>
    <m/>
    <n v="1"/>
    <m/>
    <n v="0"/>
    <n v="0"/>
    <x v="1"/>
    <m/>
    <m/>
    <m/>
    <x v="0"/>
    <m/>
    <m/>
    <m/>
    <e v="#N/A"/>
    <e v="#N/A"/>
    <n v="1371"/>
    <x v="1"/>
    <m/>
    <m/>
    <m/>
    <m/>
    <s v="n.a."/>
    <m/>
    <m/>
    <n v="0"/>
    <n v="3"/>
    <m/>
    <e v="#N/A"/>
    <m/>
    <m/>
    <m/>
    <m/>
    <m/>
    <m/>
    <m/>
    <m/>
    <m/>
    <m/>
    <m/>
    <m/>
    <m/>
    <m/>
    <m/>
    <m/>
    <m/>
    <m/>
    <m/>
    <m/>
    <m/>
    <n v="60000"/>
    <m/>
    <m/>
    <s v="Euro"/>
    <n v="17.99"/>
    <m/>
    <m/>
    <m/>
    <m/>
    <e v="#N/A"/>
    <n v="0"/>
    <m/>
    <m/>
    <m/>
    <m/>
    <m/>
    <m/>
    <m/>
    <m/>
    <m/>
    <m/>
    <m/>
    <m/>
    <m/>
    <m/>
    <m/>
    <m/>
    <m/>
    <m/>
    <m/>
    <m/>
    <m/>
  </r>
  <r>
    <m/>
    <s v="V100032"/>
    <s v="2022-0001-1"/>
    <x v="8"/>
    <n v="1"/>
    <s v="Wagon"/>
    <n v="23"/>
    <m/>
    <x v="5"/>
    <m/>
    <m/>
    <x v="0"/>
    <x v="0"/>
    <n v="1"/>
    <m/>
    <m/>
    <n v="1"/>
    <m/>
    <n v="0"/>
    <n v="0"/>
    <x v="1"/>
    <m/>
    <m/>
    <m/>
    <x v="0"/>
    <m/>
    <m/>
    <m/>
    <e v="#N/A"/>
    <e v="#N/A"/>
    <n v="1371"/>
    <x v="1"/>
    <m/>
    <m/>
    <m/>
    <m/>
    <s v="n.a."/>
    <m/>
    <m/>
    <n v="0"/>
    <n v="3"/>
    <m/>
    <e v="#N/A"/>
    <m/>
    <m/>
    <m/>
    <m/>
    <m/>
    <m/>
    <m/>
    <m/>
    <m/>
    <m/>
    <m/>
    <m/>
    <m/>
    <m/>
    <m/>
    <m/>
    <m/>
    <m/>
    <m/>
    <m/>
    <m/>
    <n v="60000"/>
    <m/>
    <m/>
    <s v="Euro"/>
    <n v="17.99"/>
    <m/>
    <m/>
    <m/>
    <m/>
    <e v="#N/A"/>
    <n v="0"/>
    <m/>
    <m/>
    <m/>
    <m/>
    <m/>
    <m/>
    <m/>
    <m/>
    <m/>
    <m/>
    <m/>
    <m/>
    <m/>
    <m/>
    <m/>
    <m/>
    <m/>
    <m/>
    <m/>
    <m/>
    <m/>
  </r>
  <r>
    <m/>
    <s v="V100032"/>
    <s v="2022-0001-1"/>
    <x v="8"/>
    <n v="1"/>
    <s v="Wagon"/>
    <n v="24"/>
    <m/>
    <x v="5"/>
    <m/>
    <m/>
    <x v="0"/>
    <x v="0"/>
    <n v="1"/>
    <m/>
    <m/>
    <n v="1"/>
    <m/>
    <n v="0"/>
    <n v="0"/>
    <x v="1"/>
    <m/>
    <m/>
    <m/>
    <x v="0"/>
    <m/>
    <m/>
    <m/>
    <e v="#N/A"/>
    <e v="#N/A"/>
    <n v="1371"/>
    <x v="1"/>
    <m/>
    <m/>
    <m/>
    <m/>
    <s v="n.a."/>
    <m/>
    <m/>
    <n v="0"/>
    <n v="3"/>
    <m/>
    <e v="#N/A"/>
    <m/>
    <m/>
    <m/>
    <m/>
    <m/>
    <m/>
    <m/>
    <m/>
    <m/>
    <m/>
    <m/>
    <m/>
    <m/>
    <m/>
    <m/>
    <m/>
    <m/>
    <m/>
    <m/>
    <m/>
    <m/>
    <n v="60000"/>
    <m/>
    <m/>
    <s v="Euro"/>
    <n v="17.99"/>
    <m/>
    <m/>
    <m/>
    <m/>
    <e v="#N/A"/>
    <n v="0"/>
    <m/>
    <m/>
    <m/>
    <m/>
    <m/>
    <m/>
    <m/>
    <m/>
    <m/>
    <m/>
    <m/>
    <m/>
    <m/>
    <m/>
    <m/>
    <m/>
    <m/>
    <m/>
    <m/>
    <m/>
    <m/>
  </r>
  <r>
    <m/>
    <s v="V100032"/>
    <s v="2022-0001-1"/>
    <x v="8"/>
    <n v="1"/>
    <s v="Wagon"/>
    <n v="25"/>
    <m/>
    <x v="5"/>
    <m/>
    <m/>
    <x v="0"/>
    <x v="0"/>
    <n v="1"/>
    <m/>
    <m/>
    <n v="1"/>
    <m/>
    <n v="0"/>
    <n v="0"/>
    <x v="1"/>
    <m/>
    <m/>
    <m/>
    <x v="0"/>
    <m/>
    <m/>
    <m/>
    <e v="#N/A"/>
    <e v="#N/A"/>
    <n v="1371"/>
    <x v="1"/>
    <m/>
    <m/>
    <m/>
    <m/>
    <s v="n.a."/>
    <m/>
    <m/>
    <n v="0"/>
    <n v="3"/>
    <m/>
    <e v="#N/A"/>
    <m/>
    <m/>
    <m/>
    <m/>
    <m/>
    <m/>
    <m/>
    <m/>
    <m/>
    <m/>
    <m/>
    <m/>
    <m/>
    <m/>
    <m/>
    <m/>
    <m/>
    <m/>
    <m/>
    <m/>
    <m/>
    <n v="60000"/>
    <m/>
    <m/>
    <s v="Euro"/>
    <n v="17.99"/>
    <m/>
    <m/>
    <m/>
    <m/>
    <e v="#N/A"/>
    <n v="0"/>
    <m/>
    <m/>
    <m/>
    <m/>
    <m/>
    <m/>
    <m/>
    <m/>
    <m/>
    <m/>
    <m/>
    <m/>
    <m/>
    <m/>
    <m/>
    <m/>
    <m/>
    <m/>
    <m/>
    <m/>
    <m/>
  </r>
  <r>
    <m/>
    <s v="V100032"/>
    <s v="2022-0001-1"/>
    <x v="8"/>
    <n v="1"/>
    <s v="Wagon"/>
    <n v="26"/>
    <m/>
    <x v="5"/>
    <m/>
    <m/>
    <x v="0"/>
    <x v="0"/>
    <n v="1"/>
    <m/>
    <m/>
    <n v="1"/>
    <m/>
    <n v="0"/>
    <n v="0"/>
    <x v="1"/>
    <m/>
    <m/>
    <m/>
    <x v="0"/>
    <m/>
    <m/>
    <m/>
    <e v="#N/A"/>
    <e v="#N/A"/>
    <n v="1371"/>
    <x v="1"/>
    <m/>
    <m/>
    <m/>
    <m/>
    <s v="n.a."/>
    <m/>
    <m/>
    <n v="0"/>
    <n v="3"/>
    <m/>
    <e v="#N/A"/>
    <m/>
    <m/>
    <m/>
    <m/>
    <m/>
    <m/>
    <m/>
    <m/>
    <m/>
    <m/>
    <m/>
    <m/>
    <m/>
    <m/>
    <m/>
    <m/>
    <m/>
    <m/>
    <m/>
    <m/>
    <m/>
    <n v="60000"/>
    <m/>
    <m/>
    <s v="Euro"/>
    <n v="17.99"/>
    <m/>
    <m/>
    <m/>
    <m/>
    <e v="#N/A"/>
    <n v="0"/>
    <m/>
    <m/>
    <m/>
    <m/>
    <m/>
    <m/>
    <m/>
    <m/>
    <m/>
    <m/>
    <m/>
    <m/>
    <m/>
    <m/>
    <m/>
    <m/>
    <m/>
    <m/>
    <m/>
    <m/>
    <m/>
  </r>
  <r>
    <m/>
    <s v="V100032"/>
    <s v="2022-0001-1"/>
    <x v="8"/>
    <n v="1"/>
    <s v="Wagon"/>
    <n v="27"/>
    <m/>
    <x v="5"/>
    <m/>
    <m/>
    <x v="0"/>
    <x v="0"/>
    <n v="1"/>
    <m/>
    <m/>
    <n v="1"/>
    <m/>
    <n v="0"/>
    <n v="0"/>
    <x v="1"/>
    <m/>
    <m/>
    <m/>
    <x v="0"/>
    <m/>
    <m/>
    <m/>
    <e v="#N/A"/>
    <e v="#N/A"/>
    <n v="1371"/>
    <x v="1"/>
    <m/>
    <m/>
    <m/>
    <m/>
    <s v="n.a."/>
    <m/>
    <m/>
    <n v="0"/>
    <n v="3"/>
    <m/>
    <e v="#N/A"/>
    <m/>
    <m/>
    <m/>
    <m/>
    <m/>
    <m/>
    <m/>
    <m/>
    <m/>
    <m/>
    <m/>
    <m/>
    <m/>
    <m/>
    <m/>
    <m/>
    <m/>
    <m/>
    <m/>
    <m/>
    <m/>
    <n v="60000"/>
    <m/>
    <m/>
    <s v="Euro"/>
    <n v="17.99"/>
    <m/>
    <m/>
    <m/>
    <m/>
    <e v="#N/A"/>
    <n v="0"/>
    <m/>
    <m/>
    <m/>
    <m/>
    <m/>
    <m/>
    <m/>
    <m/>
    <m/>
    <m/>
    <m/>
    <m/>
    <m/>
    <m/>
    <m/>
    <m/>
    <m/>
    <m/>
    <m/>
    <m/>
    <m/>
  </r>
  <r>
    <m/>
    <s v="V100032"/>
    <s v="2022-0001-1"/>
    <x v="8"/>
    <n v="1"/>
    <s v="Wagon"/>
    <n v="28"/>
    <m/>
    <x v="5"/>
    <m/>
    <m/>
    <x v="0"/>
    <x v="0"/>
    <n v="1"/>
    <m/>
    <m/>
    <n v="1"/>
    <m/>
    <n v="0"/>
    <n v="0"/>
    <x v="1"/>
    <m/>
    <m/>
    <m/>
    <x v="0"/>
    <m/>
    <m/>
    <m/>
    <e v="#N/A"/>
    <e v="#N/A"/>
    <n v="1371"/>
    <x v="1"/>
    <m/>
    <m/>
    <m/>
    <m/>
    <s v="n.a."/>
    <m/>
    <m/>
    <n v="0"/>
    <n v="3"/>
    <m/>
    <e v="#N/A"/>
    <m/>
    <m/>
    <m/>
    <m/>
    <m/>
    <m/>
    <m/>
    <m/>
    <m/>
    <m/>
    <m/>
    <m/>
    <m/>
    <m/>
    <m/>
    <m/>
    <m/>
    <m/>
    <m/>
    <m/>
    <m/>
    <n v="60000"/>
    <m/>
    <m/>
    <s v="Euro"/>
    <n v="17.99"/>
    <m/>
    <m/>
    <m/>
    <m/>
    <e v="#N/A"/>
    <n v="0"/>
    <m/>
    <m/>
    <m/>
    <m/>
    <m/>
    <m/>
    <m/>
    <m/>
    <m/>
    <m/>
    <m/>
    <m/>
    <m/>
    <m/>
    <m/>
    <m/>
    <m/>
    <m/>
    <m/>
    <m/>
    <m/>
  </r>
  <r>
    <m/>
    <s v="V100032"/>
    <s v="2022-0001-1"/>
    <x v="8"/>
    <n v="2"/>
    <s v="Batch"/>
    <m/>
    <m/>
    <x v="5"/>
    <s v="POL"/>
    <s v="East EU"/>
    <x v="0"/>
    <x v="0"/>
    <n v="21"/>
    <m/>
    <m/>
    <n v="21"/>
    <n v="0"/>
    <n v="0"/>
    <n v="0"/>
    <x v="0"/>
    <m/>
    <m/>
    <m/>
    <x v="0"/>
    <m/>
    <m/>
    <m/>
    <m/>
    <m/>
    <m/>
    <x v="12"/>
    <m/>
    <m/>
    <m/>
    <m/>
    <s v="n.a."/>
    <m/>
    <m/>
    <n v="0"/>
    <n v="3"/>
    <m/>
    <m/>
    <m/>
    <m/>
    <m/>
    <m/>
    <m/>
    <m/>
    <m/>
    <m/>
    <n v="0"/>
    <s v="A"/>
    <m/>
    <n v="1.3"/>
    <s v="DEU"/>
    <s v="Parent Guarantee"/>
    <m/>
    <s v="N"/>
    <m/>
    <m/>
    <m/>
    <m/>
    <m/>
    <n v="60000"/>
    <m/>
    <m/>
    <s v="Euro"/>
    <n v="17.99"/>
    <n v="0"/>
    <n v="0"/>
    <m/>
    <n v="0"/>
    <n v="18.4"/>
    <n v="0"/>
    <n v="890"/>
    <m/>
    <m/>
    <n v="0"/>
    <n v="0"/>
    <n v="0"/>
    <n v="0"/>
    <n v="0"/>
    <n v="0"/>
    <n v="19.11"/>
    <s v="0.00"/>
    <n v="17.99"/>
    <n v="0.9628466771323914"/>
    <n v="0"/>
    <n v="18.4"/>
    <n v="18.4"/>
    <n v="1260000"/>
    <n v="0"/>
    <m/>
    <n v="0"/>
    <n v="140649.6"/>
  </r>
  <r>
    <m/>
    <s v="V100032"/>
    <s v="2022-0001-1"/>
    <x v="8"/>
    <n v="2"/>
    <s v="Wagon"/>
    <n v="29"/>
    <m/>
    <x v="5"/>
    <m/>
    <m/>
    <x v="0"/>
    <x v="0"/>
    <n v="1"/>
    <m/>
    <m/>
    <n v="1"/>
    <m/>
    <n v="0"/>
    <n v="0"/>
    <x v="1"/>
    <m/>
    <m/>
    <m/>
    <x v="0"/>
    <m/>
    <m/>
    <m/>
    <e v="#N/A"/>
    <e v="#N/A"/>
    <n v="1371"/>
    <x v="1"/>
    <m/>
    <m/>
    <m/>
    <m/>
    <s v="n.a."/>
    <m/>
    <m/>
    <n v="0"/>
    <n v="3"/>
    <m/>
    <e v="#N/A"/>
    <m/>
    <m/>
    <m/>
    <m/>
    <m/>
    <m/>
    <m/>
    <m/>
    <m/>
    <m/>
    <m/>
    <m/>
    <m/>
    <m/>
    <m/>
    <m/>
    <m/>
    <m/>
    <m/>
    <m/>
    <m/>
    <n v="60000"/>
    <m/>
    <m/>
    <s v="Euro"/>
    <n v="17.99"/>
    <m/>
    <m/>
    <m/>
    <m/>
    <e v="#N/A"/>
    <n v="0"/>
    <m/>
    <m/>
    <m/>
    <m/>
    <m/>
    <m/>
    <m/>
    <m/>
    <m/>
    <m/>
    <m/>
    <m/>
    <m/>
    <m/>
    <m/>
    <m/>
    <m/>
    <m/>
    <m/>
    <m/>
    <m/>
  </r>
  <r>
    <m/>
    <s v="V100032"/>
    <s v="2022-0001-1"/>
    <x v="8"/>
    <n v="2"/>
    <s v="Wagon"/>
    <n v="30"/>
    <m/>
    <x v="5"/>
    <m/>
    <m/>
    <x v="0"/>
    <x v="0"/>
    <n v="1"/>
    <m/>
    <m/>
    <n v="1"/>
    <m/>
    <n v="0"/>
    <n v="0"/>
    <x v="1"/>
    <m/>
    <m/>
    <m/>
    <x v="0"/>
    <m/>
    <m/>
    <m/>
    <e v="#N/A"/>
    <e v="#N/A"/>
    <n v="1371"/>
    <x v="1"/>
    <m/>
    <m/>
    <m/>
    <m/>
    <s v="n.a."/>
    <m/>
    <m/>
    <n v="0"/>
    <n v="3"/>
    <m/>
    <e v="#N/A"/>
    <m/>
    <m/>
    <m/>
    <m/>
    <m/>
    <m/>
    <m/>
    <m/>
    <m/>
    <m/>
    <m/>
    <m/>
    <m/>
    <m/>
    <m/>
    <m/>
    <m/>
    <m/>
    <m/>
    <m/>
    <m/>
    <n v="60000"/>
    <m/>
    <m/>
    <s v="Euro"/>
    <n v="17.99"/>
    <m/>
    <m/>
    <m/>
    <m/>
    <e v="#N/A"/>
    <n v="0"/>
    <m/>
    <m/>
    <m/>
    <m/>
    <m/>
    <m/>
    <m/>
    <m/>
    <m/>
    <m/>
    <m/>
    <m/>
    <m/>
    <m/>
    <m/>
    <m/>
    <m/>
    <m/>
    <m/>
    <m/>
    <m/>
  </r>
  <r>
    <m/>
    <s v="V100032"/>
    <s v="2022-0001-1"/>
    <x v="8"/>
    <n v="2"/>
    <s v="Wagon"/>
    <n v="31"/>
    <m/>
    <x v="5"/>
    <m/>
    <m/>
    <x v="0"/>
    <x v="0"/>
    <n v="1"/>
    <m/>
    <m/>
    <n v="1"/>
    <m/>
    <n v="0"/>
    <n v="0"/>
    <x v="1"/>
    <m/>
    <m/>
    <m/>
    <x v="0"/>
    <m/>
    <m/>
    <m/>
    <e v="#N/A"/>
    <e v="#N/A"/>
    <n v="1371"/>
    <x v="1"/>
    <m/>
    <m/>
    <m/>
    <m/>
    <s v="n.a."/>
    <m/>
    <m/>
    <n v="0"/>
    <n v="3"/>
    <m/>
    <e v="#N/A"/>
    <m/>
    <m/>
    <m/>
    <m/>
    <m/>
    <m/>
    <m/>
    <m/>
    <m/>
    <m/>
    <m/>
    <m/>
    <m/>
    <m/>
    <m/>
    <m/>
    <m/>
    <m/>
    <m/>
    <m/>
    <m/>
    <n v="60000"/>
    <m/>
    <m/>
    <s v="Euro"/>
    <n v="17.99"/>
    <m/>
    <m/>
    <m/>
    <m/>
    <e v="#N/A"/>
    <n v="0"/>
    <m/>
    <m/>
    <m/>
    <m/>
    <m/>
    <m/>
    <m/>
    <m/>
    <m/>
    <m/>
    <m/>
    <m/>
    <m/>
    <m/>
    <m/>
    <m/>
    <m/>
    <m/>
    <m/>
    <m/>
    <m/>
  </r>
  <r>
    <m/>
    <s v="V100032"/>
    <s v="2022-0001-1"/>
    <x v="8"/>
    <n v="2"/>
    <s v="Wagon"/>
    <n v="32"/>
    <m/>
    <x v="5"/>
    <m/>
    <m/>
    <x v="0"/>
    <x v="0"/>
    <n v="1"/>
    <m/>
    <m/>
    <n v="1"/>
    <m/>
    <n v="0"/>
    <n v="0"/>
    <x v="1"/>
    <m/>
    <m/>
    <m/>
    <x v="0"/>
    <m/>
    <m/>
    <m/>
    <e v="#N/A"/>
    <e v="#N/A"/>
    <n v="1371"/>
    <x v="1"/>
    <m/>
    <m/>
    <m/>
    <m/>
    <s v="n.a."/>
    <m/>
    <m/>
    <n v="0"/>
    <n v="3"/>
    <m/>
    <e v="#N/A"/>
    <m/>
    <m/>
    <m/>
    <m/>
    <m/>
    <m/>
    <m/>
    <m/>
    <m/>
    <m/>
    <m/>
    <m/>
    <m/>
    <m/>
    <m/>
    <m/>
    <m/>
    <m/>
    <m/>
    <m/>
    <m/>
    <n v="60000"/>
    <m/>
    <m/>
    <s v="Euro"/>
    <n v="17.99"/>
    <m/>
    <m/>
    <m/>
    <m/>
    <e v="#N/A"/>
    <n v="0"/>
    <m/>
    <m/>
    <m/>
    <m/>
    <m/>
    <m/>
    <m/>
    <m/>
    <m/>
    <m/>
    <m/>
    <m/>
    <m/>
    <m/>
    <m/>
    <m/>
    <m/>
    <m/>
    <m/>
    <m/>
    <m/>
  </r>
  <r>
    <m/>
    <s v="V100032"/>
    <s v="2022-0001-1"/>
    <x v="8"/>
    <n v="2"/>
    <s v="Wagon"/>
    <n v="33"/>
    <m/>
    <x v="5"/>
    <m/>
    <m/>
    <x v="0"/>
    <x v="0"/>
    <n v="1"/>
    <m/>
    <m/>
    <n v="1"/>
    <m/>
    <n v="0"/>
    <n v="0"/>
    <x v="1"/>
    <m/>
    <m/>
    <m/>
    <x v="0"/>
    <m/>
    <m/>
    <m/>
    <e v="#N/A"/>
    <e v="#N/A"/>
    <n v="1371"/>
    <x v="1"/>
    <m/>
    <m/>
    <m/>
    <m/>
    <s v="n.a."/>
    <m/>
    <m/>
    <n v="0"/>
    <n v="3"/>
    <m/>
    <e v="#N/A"/>
    <m/>
    <m/>
    <m/>
    <m/>
    <m/>
    <m/>
    <m/>
    <m/>
    <m/>
    <m/>
    <m/>
    <m/>
    <m/>
    <m/>
    <m/>
    <m/>
    <m/>
    <m/>
    <m/>
    <m/>
    <m/>
    <n v="60000"/>
    <m/>
    <m/>
    <s v="Euro"/>
    <n v="17.99"/>
    <m/>
    <m/>
    <m/>
    <m/>
    <e v="#N/A"/>
    <n v="0"/>
    <m/>
    <m/>
    <m/>
    <m/>
    <m/>
    <m/>
    <m/>
    <m/>
    <m/>
    <m/>
    <m/>
    <m/>
    <m/>
    <m/>
    <m/>
    <m/>
    <m/>
    <m/>
    <m/>
    <m/>
    <m/>
  </r>
  <r>
    <m/>
    <s v="V100032"/>
    <s v="2022-0001-1"/>
    <x v="8"/>
    <n v="2"/>
    <s v="Wagon"/>
    <n v="34"/>
    <m/>
    <x v="5"/>
    <m/>
    <m/>
    <x v="0"/>
    <x v="0"/>
    <n v="1"/>
    <m/>
    <m/>
    <n v="1"/>
    <m/>
    <n v="0"/>
    <n v="0"/>
    <x v="1"/>
    <m/>
    <m/>
    <m/>
    <x v="0"/>
    <m/>
    <m/>
    <m/>
    <e v="#N/A"/>
    <e v="#N/A"/>
    <n v="1371"/>
    <x v="1"/>
    <m/>
    <m/>
    <m/>
    <m/>
    <s v="n.a."/>
    <m/>
    <m/>
    <n v="0"/>
    <n v="3"/>
    <m/>
    <e v="#N/A"/>
    <m/>
    <m/>
    <m/>
    <m/>
    <m/>
    <m/>
    <m/>
    <m/>
    <m/>
    <m/>
    <m/>
    <m/>
    <m/>
    <m/>
    <m/>
    <m/>
    <m/>
    <m/>
    <m/>
    <m/>
    <m/>
    <n v="60000"/>
    <m/>
    <m/>
    <s v="Euro"/>
    <n v="17.99"/>
    <m/>
    <m/>
    <m/>
    <m/>
    <e v="#N/A"/>
    <n v="0"/>
    <m/>
    <m/>
    <m/>
    <m/>
    <m/>
    <m/>
    <m/>
    <m/>
    <m/>
    <m/>
    <m/>
    <m/>
    <m/>
    <m/>
    <m/>
    <m/>
    <m/>
    <m/>
    <m/>
    <m/>
    <m/>
  </r>
  <r>
    <m/>
    <s v="V100032"/>
    <s v="2022-0001-1"/>
    <x v="8"/>
    <n v="2"/>
    <s v="Wagon"/>
    <n v="35"/>
    <m/>
    <x v="5"/>
    <m/>
    <m/>
    <x v="0"/>
    <x v="0"/>
    <n v="1"/>
    <m/>
    <m/>
    <n v="1"/>
    <m/>
    <n v="0"/>
    <n v="0"/>
    <x v="1"/>
    <m/>
    <m/>
    <m/>
    <x v="0"/>
    <m/>
    <m/>
    <m/>
    <e v="#N/A"/>
    <e v="#N/A"/>
    <n v="1371"/>
    <x v="1"/>
    <m/>
    <m/>
    <m/>
    <m/>
    <s v="n.a."/>
    <m/>
    <m/>
    <n v="0"/>
    <n v="3"/>
    <m/>
    <e v="#N/A"/>
    <m/>
    <m/>
    <m/>
    <m/>
    <m/>
    <m/>
    <m/>
    <m/>
    <m/>
    <m/>
    <m/>
    <m/>
    <m/>
    <m/>
    <m/>
    <m/>
    <m/>
    <m/>
    <m/>
    <m/>
    <m/>
    <n v="60000"/>
    <m/>
    <m/>
    <s v="Euro"/>
    <n v="17.99"/>
    <m/>
    <m/>
    <m/>
    <m/>
    <e v="#N/A"/>
    <n v="0"/>
    <m/>
    <m/>
    <m/>
    <m/>
    <m/>
    <m/>
    <m/>
    <m/>
    <m/>
    <m/>
    <m/>
    <m/>
    <m/>
    <m/>
    <m/>
    <m/>
    <m/>
    <m/>
    <m/>
    <m/>
    <m/>
  </r>
  <r>
    <m/>
    <s v="V100032"/>
    <s v="2022-0001-1"/>
    <x v="8"/>
    <n v="2"/>
    <s v="Wagon"/>
    <n v="36"/>
    <m/>
    <x v="5"/>
    <m/>
    <m/>
    <x v="0"/>
    <x v="0"/>
    <n v="1"/>
    <m/>
    <m/>
    <n v="1"/>
    <m/>
    <n v="0"/>
    <n v="0"/>
    <x v="1"/>
    <m/>
    <m/>
    <m/>
    <x v="0"/>
    <m/>
    <m/>
    <m/>
    <e v="#N/A"/>
    <e v="#N/A"/>
    <n v="1371"/>
    <x v="1"/>
    <m/>
    <m/>
    <m/>
    <m/>
    <s v="n.a."/>
    <m/>
    <m/>
    <n v="0"/>
    <n v="3"/>
    <m/>
    <e v="#N/A"/>
    <m/>
    <m/>
    <m/>
    <m/>
    <m/>
    <m/>
    <m/>
    <m/>
    <m/>
    <m/>
    <m/>
    <m/>
    <m/>
    <m/>
    <m/>
    <m/>
    <m/>
    <m/>
    <m/>
    <m/>
    <m/>
    <n v="60000"/>
    <m/>
    <m/>
    <s v="Euro"/>
    <n v="17.99"/>
    <m/>
    <m/>
    <m/>
    <m/>
    <e v="#N/A"/>
    <n v="0"/>
    <m/>
    <m/>
    <m/>
    <m/>
    <m/>
    <m/>
    <m/>
    <m/>
    <m/>
    <m/>
    <m/>
    <m/>
    <m/>
    <m/>
    <m/>
    <m/>
    <m/>
    <m/>
    <m/>
    <m/>
    <m/>
  </r>
  <r>
    <m/>
    <s v="V100032"/>
    <s v="2022-0001-1"/>
    <x v="8"/>
    <n v="2"/>
    <s v="Wagon"/>
    <n v="37"/>
    <m/>
    <x v="5"/>
    <m/>
    <m/>
    <x v="0"/>
    <x v="0"/>
    <n v="1"/>
    <m/>
    <m/>
    <n v="1"/>
    <m/>
    <n v="0"/>
    <n v="0"/>
    <x v="1"/>
    <m/>
    <m/>
    <m/>
    <x v="0"/>
    <m/>
    <m/>
    <m/>
    <e v="#N/A"/>
    <e v="#N/A"/>
    <n v="1371"/>
    <x v="1"/>
    <m/>
    <m/>
    <m/>
    <m/>
    <s v="n.a."/>
    <m/>
    <m/>
    <n v="0"/>
    <n v="3"/>
    <m/>
    <e v="#N/A"/>
    <m/>
    <m/>
    <m/>
    <m/>
    <m/>
    <m/>
    <m/>
    <m/>
    <m/>
    <m/>
    <m/>
    <m/>
    <m/>
    <m/>
    <m/>
    <m/>
    <m/>
    <m/>
    <m/>
    <m/>
    <m/>
    <n v="60000"/>
    <m/>
    <m/>
    <s v="Euro"/>
    <n v="17.99"/>
    <m/>
    <m/>
    <m/>
    <m/>
    <e v="#N/A"/>
    <n v="0"/>
    <m/>
    <m/>
    <m/>
    <m/>
    <m/>
    <m/>
    <m/>
    <m/>
    <m/>
    <m/>
    <m/>
    <m/>
    <m/>
    <m/>
    <m/>
    <m/>
    <m/>
    <m/>
    <m/>
    <m/>
    <m/>
  </r>
  <r>
    <m/>
    <s v="V100032"/>
    <s v="2022-0001-1"/>
    <x v="8"/>
    <n v="2"/>
    <s v="Wagon"/>
    <n v="38"/>
    <m/>
    <x v="5"/>
    <m/>
    <m/>
    <x v="0"/>
    <x v="0"/>
    <n v="1"/>
    <m/>
    <m/>
    <n v="1"/>
    <m/>
    <n v="0"/>
    <n v="0"/>
    <x v="1"/>
    <m/>
    <m/>
    <m/>
    <x v="0"/>
    <m/>
    <m/>
    <m/>
    <e v="#N/A"/>
    <e v="#N/A"/>
    <n v="1371"/>
    <x v="1"/>
    <m/>
    <m/>
    <m/>
    <m/>
    <s v="n.a."/>
    <m/>
    <m/>
    <n v="0"/>
    <n v="3"/>
    <m/>
    <e v="#N/A"/>
    <m/>
    <m/>
    <m/>
    <m/>
    <m/>
    <m/>
    <m/>
    <m/>
    <m/>
    <m/>
    <m/>
    <m/>
    <m/>
    <m/>
    <m/>
    <m/>
    <m/>
    <m/>
    <m/>
    <m/>
    <m/>
    <n v="60000"/>
    <m/>
    <m/>
    <s v="Euro"/>
    <n v="17.99"/>
    <m/>
    <m/>
    <m/>
    <m/>
    <e v="#N/A"/>
    <n v="0"/>
    <m/>
    <m/>
    <m/>
    <m/>
    <m/>
    <m/>
    <m/>
    <m/>
    <m/>
    <m/>
    <m/>
    <m/>
    <m/>
    <m/>
    <m/>
    <m/>
    <m/>
    <m/>
    <m/>
    <m/>
    <m/>
  </r>
  <r>
    <m/>
    <s v="V100032"/>
    <s v="2022-0001-1"/>
    <x v="8"/>
    <n v="2"/>
    <s v="Wagon"/>
    <n v="39"/>
    <m/>
    <x v="5"/>
    <m/>
    <m/>
    <x v="0"/>
    <x v="0"/>
    <n v="1"/>
    <m/>
    <m/>
    <n v="1"/>
    <m/>
    <n v="0"/>
    <n v="0"/>
    <x v="1"/>
    <m/>
    <m/>
    <m/>
    <x v="0"/>
    <m/>
    <m/>
    <m/>
    <e v="#N/A"/>
    <e v="#N/A"/>
    <n v="1371"/>
    <x v="1"/>
    <m/>
    <m/>
    <m/>
    <m/>
    <s v="n.a."/>
    <m/>
    <m/>
    <n v="0"/>
    <n v="3"/>
    <m/>
    <e v="#N/A"/>
    <m/>
    <m/>
    <m/>
    <m/>
    <m/>
    <m/>
    <m/>
    <m/>
    <m/>
    <m/>
    <m/>
    <m/>
    <m/>
    <m/>
    <m/>
    <m/>
    <m/>
    <m/>
    <m/>
    <m/>
    <m/>
    <n v="60000"/>
    <m/>
    <m/>
    <s v="Euro"/>
    <n v="17.99"/>
    <m/>
    <m/>
    <m/>
    <m/>
    <e v="#N/A"/>
    <n v="0"/>
    <m/>
    <m/>
    <m/>
    <m/>
    <m/>
    <m/>
    <m/>
    <m/>
    <m/>
    <m/>
    <m/>
    <m/>
    <m/>
    <m/>
    <m/>
    <m/>
    <m/>
    <m/>
    <m/>
    <m/>
    <m/>
  </r>
  <r>
    <m/>
    <s v="V100032"/>
    <s v="2022-0001-1"/>
    <x v="8"/>
    <n v="2"/>
    <s v="Wagon"/>
    <n v="40"/>
    <m/>
    <x v="5"/>
    <m/>
    <m/>
    <x v="0"/>
    <x v="0"/>
    <n v="1"/>
    <m/>
    <m/>
    <n v="1"/>
    <m/>
    <n v="0"/>
    <n v="0"/>
    <x v="1"/>
    <m/>
    <m/>
    <m/>
    <x v="0"/>
    <m/>
    <m/>
    <m/>
    <e v="#N/A"/>
    <e v="#N/A"/>
    <n v="1371"/>
    <x v="1"/>
    <m/>
    <m/>
    <m/>
    <m/>
    <s v="n.a."/>
    <m/>
    <m/>
    <n v="0"/>
    <n v="3"/>
    <m/>
    <e v="#N/A"/>
    <m/>
    <m/>
    <m/>
    <m/>
    <m/>
    <m/>
    <m/>
    <m/>
    <m/>
    <m/>
    <m/>
    <m/>
    <m/>
    <m/>
    <m/>
    <m/>
    <m/>
    <m/>
    <m/>
    <m/>
    <m/>
    <n v="60000"/>
    <m/>
    <m/>
    <s v="Euro"/>
    <n v="17.99"/>
    <m/>
    <m/>
    <m/>
    <m/>
    <e v="#N/A"/>
    <n v="0"/>
    <m/>
    <m/>
    <m/>
    <m/>
    <m/>
    <m/>
    <m/>
    <m/>
    <m/>
    <m/>
    <m/>
    <m/>
    <m/>
    <m/>
    <m/>
    <m/>
    <m/>
    <m/>
    <m/>
    <m/>
    <m/>
  </r>
  <r>
    <m/>
    <s v="V100032"/>
    <s v="2022-0001-1"/>
    <x v="8"/>
    <n v="2"/>
    <s v="Wagon"/>
    <n v="41"/>
    <m/>
    <x v="5"/>
    <m/>
    <m/>
    <x v="0"/>
    <x v="0"/>
    <n v="1"/>
    <m/>
    <m/>
    <n v="1"/>
    <m/>
    <n v="0"/>
    <n v="0"/>
    <x v="1"/>
    <m/>
    <m/>
    <m/>
    <x v="0"/>
    <m/>
    <m/>
    <m/>
    <e v="#N/A"/>
    <e v="#N/A"/>
    <n v="1371"/>
    <x v="1"/>
    <m/>
    <m/>
    <m/>
    <m/>
    <s v="n.a."/>
    <m/>
    <m/>
    <n v="0"/>
    <n v="3"/>
    <m/>
    <e v="#N/A"/>
    <m/>
    <m/>
    <m/>
    <m/>
    <m/>
    <m/>
    <m/>
    <m/>
    <m/>
    <m/>
    <m/>
    <m/>
    <m/>
    <m/>
    <m/>
    <m/>
    <m/>
    <m/>
    <m/>
    <m/>
    <m/>
    <n v="60000"/>
    <m/>
    <m/>
    <s v="Euro"/>
    <n v="17.99"/>
    <m/>
    <m/>
    <m/>
    <m/>
    <e v="#N/A"/>
    <n v="0"/>
    <m/>
    <m/>
    <m/>
    <m/>
    <m/>
    <m/>
    <m/>
    <m/>
    <m/>
    <m/>
    <m/>
    <m/>
    <m/>
    <m/>
    <m/>
    <m/>
    <m/>
    <m/>
    <m/>
    <m/>
    <m/>
  </r>
  <r>
    <m/>
    <s v="V100032"/>
    <s v="2022-0001-1"/>
    <x v="8"/>
    <n v="2"/>
    <s v="Wagon"/>
    <n v="42"/>
    <m/>
    <x v="5"/>
    <m/>
    <m/>
    <x v="0"/>
    <x v="0"/>
    <n v="1"/>
    <m/>
    <m/>
    <n v="1"/>
    <m/>
    <n v="0"/>
    <n v="0"/>
    <x v="1"/>
    <m/>
    <m/>
    <m/>
    <x v="0"/>
    <m/>
    <m/>
    <m/>
    <e v="#N/A"/>
    <e v="#N/A"/>
    <n v="1371"/>
    <x v="1"/>
    <m/>
    <m/>
    <m/>
    <m/>
    <s v="n.a."/>
    <m/>
    <m/>
    <n v="0"/>
    <n v="3"/>
    <m/>
    <e v="#N/A"/>
    <m/>
    <m/>
    <m/>
    <m/>
    <m/>
    <m/>
    <m/>
    <m/>
    <m/>
    <m/>
    <m/>
    <m/>
    <m/>
    <m/>
    <m/>
    <m/>
    <m/>
    <m/>
    <m/>
    <m/>
    <m/>
    <n v="60000"/>
    <m/>
    <m/>
    <s v="Euro"/>
    <n v="17.99"/>
    <m/>
    <m/>
    <m/>
    <m/>
    <e v="#N/A"/>
    <n v="0"/>
    <m/>
    <m/>
    <m/>
    <m/>
    <m/>
    <m/>
    <m/>
    <m/>
    <m/>
    <m/>
    <m/>
    <m/>
    <m/>
    <m/>
    <m/>
    <m/>
    <m/>
    <m/>
    <m/>
    <m/>
    <m/>
  </r>
  <r>
    <m/>
    <s v="V100032"/>
    <s v="2022-0001-1"/>
    <x v="8"/>
    <n v="2"/>
    <s v="Wagon"/>
    <n v="43"/>
    <m/>
    <x v="5"/>
    <m/>
    <m/>
    <x v="0"/>
    <x v="0"/>
    <n v="1"/>
    <m/>
    <m/>
    <n v="1"/>
    <m/>
    <n v="0"/>
    <n v="0"/>
    <x v="1"/>
    <m/>
    <m/>
    <m/>
    <x v="0"/>
    <m/>
    <m/>
    <m/>
    <e v="#N/A"/>
    <e v="#N/A"/>
    <n v="1371"/>
    <x v="1"/>
    <m/>
    <m/>
    <m/>
    <m/>
    <s v="n.a."/>
    <m/>
    <m/>
    <n v="0"/>
    <n v="3"/>
    <m/>
    <e v="#N/A"/>
    <m/>
    <m/>
    <m/>
    <m/>
    <m/>
    <m/>
    <m/>
    <m/>
    <m/>
    <m/>
    <m/>
    <m/>
    <m/>
    <m/>
    <m/>
    <m/>
    <m/>
    <m/>
    <m/>
    <m/>
    <m/>
    <n v="60000"/>
    <m/>
    <m/>
    <s v="Euro"/>
    <n v="17.99"/>
    <m/>
    <m/>
    <m/>
    <m/>
    <e v="#N/A"/>
    <n v="0"/>
    <m/>
    <m/>
    <m/>
    <m/>
    <m/>
    <m/>
    <m/>
    <m/>
    <m/>
    <m/>
    <m/>
    <m/>
    <m/>
    <m/>
    <m/>
    <m/>
    <m/>
    <m/>
    <m/>
    <m/>
    <m/>
  </r>
  <r>
    <m/>
    <s v="V100032"/>
    <s v="2022-0001-1"/>
    <x v="8"/>
    <n v="2"/>
    <s v="Wagon"/>
    <n v="44"/>
    <m/>
    <x v="5"/>
    <m/>
    <m/>
    <x v="0"/>
    <x v="0"/>
    <n v="1"/>
    <m/>
    <m/>
    <n v="1"/>
    <m/>
    <n v="0"/>
    <n v="0"/>
    <x v="1"/>
    <m/>
    <m/>
    <m/>
    <x v="0"/>
    <m/>
    <m/>
    <m/>
    <e v="#N/A"/>
    <e v="#N/A"/>
    <n v="1371"/>
    <x v="1"/>
    <m/>
    <m/>
    <m/>
    <m/>
    <s v="n.a."/>
    <m/>
    <m/>
    <n v="0"/>
    <n v="3"/>
    <m/>
    <e v="#N/A"/>
    <m/>
    <m/>
    <m/>
    <m/>
    <m/>
    <m/>
    <m/>
    <m/>
    <m/>
    <m/>
    <m/>
    <m/>
    <m/>
    <m/>
    <m/>
    <m/>
    <m/>
    <m/>
    <m/>
    <m/>
    <m/>
    <n v="60000"/>
    <m/>
    <m/>
    <s v="Euro"/>
    <n v="17.99"/>
    <m/>
    <m/>
    <m/>
    <m/>
    <e v="#N/A"/>
    <n v="0"/>
    <m/>
    <m/>
    <m/>
    <m/>
    <m/>
    <m/>
    <m/>
    <m/>
    <m/>
    <m/>
    <m/>
    <m/>
    <m/>
    <m/>
    <m/>
    <m/>
    <m/>
    <m/>
    <m/>
    <m/>
    <m/>
  </r>
  <r>
    <m/>
    <s v="V100032"/>
    <s v="2022-0001-1"/>
    <x v="8"/>
    <n v="2"/>
    <s v="Wagon"/>
    <n v="45"/>
    <m/>
    <x v="5"/>
    <m/>
    <m/>
    <x v="0"/>
    <x v="0"/>
    <n v="1"/>
    <m/>
    <m/>
    <n v="1"/>
    <m/>
    <n v="0"/>
    <n v="0"/>
    <x v="1"/>
    <m/>
    <m/>
    <m/>
    <x v="0"/>
    <m/>
    <m/>
    <m/>
    <e v="#N/A"/>
    <e v="#N/A"/>
    <n v="1371"/>
    <x v="1"/>
    <m/>
    <m/>
    <m/>
    <m/>
    <s v="n.a."/>
    <m/>
    <m/>
    <n v="0"/>
    <n v="3"/>
    <m/>
    <e v="#N/A"/>
    <m/>
    <m/>
    <m/>
    <m/>
    <m/>
    <m/>
    <m/>
    <m/>
    <m/>
    <m/>
    <m/>
    <m/>
    <m/>
    <m/>
    <m/>
    <m/>
    <m/>
    <m/>
    <m/>
    <m/>
    <m/>
    <n v="60000"/>
    <m/>
    <m/>
    <s v="Euro"/>
    <n v="17.99"/>
    <m/>
    <m/>
    <m/>
    <m/>
    <e v="#N/A"/>
    <n v="0"/>
    <m/>
    <m/>
    <m/>
    <m/>
    <m/>
    <m/>
    <m/>
    <m/>
    <m/>
    <m/>
    <m/>
    <m/>
    <m/>
    <m/>
    <m/>
    <m/>
    <m/>
    <m/>
    <m/>
    <m/>
    <m/>
  </r>
  <r>
    <m/>
    <s v="V100032"/>
    <s v="2022-0001-1"/>
    <x v="8"/>
    <n v="2"/>
    <s v="Wagon"/>
    <n v="46"/>
    <m/>
    <x v="5"/>
    <m/>
    <m/>
    <x v="0"/>
    <x v="0"/>
    <n v="1"/>
    <m/>
    <m/>
    <n v="1"/>
    <m/>
    <n v="0"/>
    <n v="0"/>
    <x v="1"/>
    <m/>
    <m/>
    <m/>
    <x v="0"/>
    <m/>
    <m/>
    <m/>
    <e v="#N/A"/>
    <e v="#N/A"/>
    <n v="1371"/>
    <x v="1"/>
    <m/>
    <m/>
    <m/>
    <m/>
    <s v="n.a."/>
    <m/>
    <m/>
    <n v="0"/>
    <n v="3"/>
    <m/>
    <e v="#N/A"/>
    <m/>
    <m/>
    <m/>
    <m/>
    <m/>
    <m/>
    <m/>
    <m/>
    <m/>
    <m/>
    <m/>
    <m/>
    <m/>
    <m/>
    <m/>
    <m/>
    <m/>
    <m/>
    <m/>
    <m/>
    <m/>
    <n v="60000"/>
    <m/>
    <m/>
    <s v="Euro"/>
    <n v="17.99"/>
    <m/>
    <m/>
    <m/>
    <m/>
    <e v="#N/A"/>
    <n v="0"/>
    <m/>
    <m/>
    <m/>
    <m/>
    <m/>
    <m/>
    <m/>
    <m/>
    <m/>
    <m/>
    <m/>
    <m/>
    <m/>
    <m/>
    <m/>
    <m/>
    <m/>
    <m/>
    <m/>
    <m/>
    <m/>
  </r>
  <r>
    <m/>
    <s v="V100032"/>
    <s v="2022-0001-1"/>
    <x v="8"/>
    <n v="2"/>
    <s v="Wagon"/>
    <n v="47"/>
    <m/>
    <x v="5"/>
    <m/>
    <m/>
    <x v="0"/>
    <x v="0"/>
    <n v="1"/>
    <m/>
    <m/>
    <n v="1"/>
    <m/>
    <n v="0"/>
    <n v="0"/>
    <x v="1"/>
    <m/>
    <m/>
    <m/>
    <x v="0"/>
    <m/>
    <m/>
    <m/>
    <e v="#N/A"/>
    <e v="#N/A"/>
    <n v="1371"/>
    <x v="1"/>
    <m/>
    <m/>
    <m/>
    <m/>
    <s v="n.a."/>
    <m/>
    <m/>
    <n v="0"/>
    <n v="3"/>
    <m/>
    <e v="#N/A"/>
    <m/>
    <m/>
    <m/>
    <m/>
    <m/>
    <m/>
    <m/>
    <m/>
    <m/>
    <m/>
    <m/>
    <m/>
    <m/>
    <m/>
    <m/>
    <m/>
    <m/>
    <m/>
    <m/>
    <m/>
    <m/>
    <n v="60000"/>
    <m/>
    <m/>
    <s v="Euro"/>
    <n v="17.99"/>
    <m/>
    <m/>
    <m/>
    <m/>
    <e v="#N/A"/>
    <n v="0"/>
    <m/>
    <m/>
    <m/>
    <m/>
    <m/>
    <m/>
    <m/>
    <m/>
    <m/>
    <m/>
    <m/>
    <m/>
    <m/>
    <m/>
    <m/>
    <m/>
    <m/>
    <m/>
    <m/>
    <m/>
    <m/>
  </r>
  <r>
    <m/>
    <s v="V100032"/>
    <s v="2022-0001-1"/>
    <x v="8"/>
    <n v="2"/>
    <s v="Wagon"/>
    <n v="48"/>
    <m/>
    <x v="5"/>
    <m/>
    <m/>
    <x v="0"/>
    <x v="0"/>
    <n v="1"/>
    <m/>
    <m/>
    <n v="1"/>
    <m/>
    <n v="0"/>
    <n v="0"/>
    <x v="1"/>
    <m/>
    <m/>
    <m/>
    <x v="0"/>
    <m/>
    <m/>
    <m/>
    <e v="#N/A"/>
    <e v="#N/A"/>
    <n v="1371"/>
    <x v="1"/>
    <m/>
    <m/>
    <m/>
    <m/>
    <s v="n.a."/>
    <m/>
    <m/>
    <n v="0"/>
    <n v="3"/>
    <m/>
    <e v="#N/A"/>
    <m/>
    <m/>
    <m/>
    <m/>
    <m/>
    <m/>
    <m/>
    <m/>
    <m/>
    <m/>
    <m/>
    <m/>
    <m/>
    <m/>
    <m/>
    <m/>
    <m/>
    <m/>
    <m/>
    <m/>
    <m/>
    <n v="60000"/>
    <m/>
    <m/>
    <s v="Euro"/>
    <n v="17.99"/>
    <m/>
    <m/>
    <m/>
    <m/>
    <e v="#N/A"/>
    <n v="0"/>
    <m/>
    <m/>
    <m/>
    <m/>
    <m/>
    <m/>
    <m/>
    <m/>
    <m/>
    <m/>
    <m/>
    <m/>
    <m/>
    <m/>
    <m/>
    <m/>
    <m/>
    <m/>
    <m/>
    <m/>
    <m/>
  </r>
  <r>
    <m/>
    <s v="V100032"/>
    <s v="2022-0001-1"/>
    <x v="8"/>
    <n v="2"/>
    <s v="Wagon"/>
    <n v="49"/>
    <m/>
    <x v="5"/>
    <m/>
    <m/>
    <x v="0"/>
    <x v="0"/>
    <n v="1"/>
    <m/>
    <m/>
    <n v="1"/>
    <m/>
    <n v="0"/>
    <n v="0"/>
    <x v="1"/>
    <m/>
    <m/>
    <m/>
    <x v="0"/>
    <m/>
    <m/>
    <m/>
    <e v="#N/A"/>
    <e v="#N/A"/>
    <n v="1371"/>
    <x v="1"/>
    <m/>
    <m/>
    <m/>
    <m/>
    <s v="n.a."/>
    <m/>
    <m/>
    <n v="0"/>
    <n v="3"/>
    <m/>
    <e v="#N/A"/>
    <m/>
    <m/>
    <m/>
    <m/>
    <m/>
    <m/>
    <m/>
    <m/>
    <m/>
    <m/>
    <m/>
    <m/>
    <m/>
    <m/>
    <m/>
    <m/>
    <m/>
    <m/>
    <m/>
    <m/>
    <m/>
    <n v="60000"/>
    <m/>
    <m/>
    <s v="Euro"/>
    <n v="17.99"/>
    <m/>
    <m/>
    <m/>
    <m/>
    <e v="#N/A"/>
    <n v="0"/>
    <m/>
    <m/>
    <m/>
    <m/>
    <m/>
    <m/>
    <m/>
    <m/>
    <m/>
    <m/>
    <m/>
    <m/>
    <m/>
    <m/>
    <m/>
    <m/>
    <m/>
    <m/>
    <m/>
    <m/>
    <m/>
  </r>
  <r>
    <s v="OK 25.03.24/emo / LOA ok CMI 20.06.25"/>
    <s v="V200034"/>
    <s v="2024-0001"/>
    <x v="9"/>
    <m/>
    <s v="Header"/>
    <m/>
    <m/>
    <x v="5"/>
    <s v="POL"/>
    <s v="East EU"/>
    <x v="0"/>
    <x v="0"/>
    <n v="29"/>
    <m/>
    <d v="2024-06-30T00:00:00"/>
    <n v="7"/>
    <n v="22"/>
    <n v="0"/>
    <n v="29"/>
    <x v="2"/>
    <m/>
    <d v="1899-12-30T00:00:00"/>
    <d v="1899-12-30T00:00:00"/>
    <x v="1"/>
    <s v="Addendum 2 - 45 days early (effective 01.01.27)"/>
    <d v="2024-01-30T00:00:00"/>
    <d v="2025-12-31T00:00:00"/>
    <m/>
    <m/>
    <n v="701"/>
    <x v="13"/>
    <m/>
    <m/>
    <m/>
    <m/>
    <s v="with as-of date"/>
    <d v="2024-06-30T00:00:00"/>
    <d v="2026-11-17T00:00:00"/>
    <n v="3"/>
    <n v="3"/>
    <m/>
    <m/>
    <s v="if test is ngative, the Lessee has the right to terminate the contract till 30.06.24 with immediate effect. AGB 3.2.2: Lessee may terminate contract with 3 moths period and addidional penalty of 3 month rent"/>
    <m/>
    <n v="0"/>
    <n v="30"/>
    <m/>
    <m/>
    <s v="once"/>
    <d v="2026-01-01T00:00:00"/>
    <n v="1022"/>
    <s v="A"/>
    <n v="79"/>
    <n v="1.4"/>
    <s v="DEU"/>
    <s v="Parent Guarantee"/>
    <s v="N"/>
    <s v="N"/>
    <m/>
    <n v="0"/>
    <m/>
    <m/>
    <m/>
    <n v="60000"/>
    <s v="N"/>
    <d v="1899-12-30T00:00:00"/>
    <s v="Euro"/>
    <n v="23.75"/>
    <n v="-5.8"/>
    <n v="0"/>
    <m/>
    <n v="-1.952054794520548"/>
    <n v="17.95"/>
    <n v="0"/>
    <n v="0"/>
    <n v="0.05"/>
    <n v="0.06"/>
    <n v="3.67"/>
    <n v="-5.8"/>
    <n v="-2.13"/>
    <n v="0"/>
    <n v="0"/>
    <n v="0"/>
    <n v="20.08"/>
    <s v="0.00"/>
    <n v="20.08"/>
    <n v="1"/>
    <n v="0"/>
    <n v="20.08"/>
    <n v="20.08"/>
    <n v="1740000"/>
    <n v="0"/>
    <s v="N"/>
    <n v="0"/>
    <n v="189480.2"/>
  </r>
  <r>
    <m/>
    <s v="V200034"/>
    <s v="2024-0001"/>
    <x v="9"/>
    <n v="1"/>
    <s v="Batch"/>
    <m/>
    <m/>
    <x v="5"/>
    <s v="POL"/>
    <s v="East EU"/>
    <x v="0"/>
    <x v="0"/>
    <n v="7"/>
    <m/>
    <m/>
    <n v="7"/>
    <n v="0"/>
    <n v="0"/>
    <n v="7"/>
    <x v="2"/>
    <m/>
    <d v="1899-12-30T00:00:00"/>
    <d v="1899-12-30T00:00:00"/>
    <x v="1"/>
    <m/>
    <m/>
    <m/>
    <d v="2024-01-30T00:00:00"/>
    <d v="2027-12-31T00:00:00"/>
    <m/>
    <x v="13"/>
    <m/>
    <m/>
    <m/>
    <m/>
    <s v="with as-of date"/>
    <d v="2024-06-30T00:00:00"/>
    <d v="2026-11-17T00:00:00"/>
    <n v="3"/>
    <n v="3"/>
    <m/>
    <m/>
    <s v="if test is ngative, the Lessee has the right to terminate the contract till 30.06.24 with immediate effect. AGB 3.2.2: Lessee may terminate contract with 3 moths period and addidional penalty of 3 month rent"/>
    <m/>
    <m/>
    <m/>
    <m/>
    <m/>
    <m/>
    <m/>
    <m/>
    <s v="A"/>
    <m/>
    <n v="1.4"/>
    <s v="DEU"/>
    <s v="Parent Guarantee"/>
    <s v="N"/>
    <s v="N"/>
    <m/>
    <n v="0"/>
    <m/>
    <m/>
    <m/>
    <n v="60000"/>
    <s v="N"/>
    <d v="1899-12-30T00:00:00"/>
    <s v="Euro"/>
    <n v="23.75"/>
    <n v="-5.8"/>
    <n v="0"/>
    <m/>
    <n v="-1.952054794520548"/>
    <n v="17.95"/>
    <n v="0"/>
    <n v="0"/>
    <n v="0.05"/>
    <n v="0.06"/>
    <n v="3.67"/>
    <n v="-5.8"/>
    <n v="-2.13"/>
    <n v="0"/>
    <n v="0"/>
    <n v="0"/>
    <n v="20.08"/>
    <s v="0.00"/>
    <n v="20.08"/>
    <n v="1"/>
    <n v="0"/>
    <n v="20.08"/>
    <n v="20.08"/>
    <n v="420000"/>
    <n v="0"/>
    <s v="N"/>
    <n v="0"/>
    <n v="45736.6"/>
  </r>
  <r>
    <m/>
    <s v="V200034"/>
    <s v="2024-0001"/>
    <x v="9"/>
    <n v="1"/>
    <s v="Wagon"/>
    <n v="1"/>
    <s v="37 80 4564 333-5"/>
    <x v="5"/>
    <m/>
    <m/>
    <x v="0"/>
    <x v="0"/>
    <n v="1"/>
    <m/>
    <m/>
    <n v="1"/>
    <m/>
    <n v="0"/>
    <n v="1"/>
    <x v="1"/>
    <n v="0"/>
    <d v="1899-12-30T00:00:00"/>
    <d v="1899-12-30T00:00:00"/>
    <x v="4"/>
    <m/>
    <m/>
    <m/>
    <d v="2024-01-30T00:00:00"/>
    <d v="2027-12-31T00:00:00"/>
    <n v="701"/>
    <x v="13"/>
    <d v="2025-12-15T00:00:00"/>
    <s v="Economy"/>
    <m/>
    <n v="1"/>
    <s v="with as-of date"/>
    <d v="2024-06-30T00:00:00"/>
    <m/>
    <n v="3"/>
    <n v="3"/>
    <m/>
    <d v="2026-01-31T00:00:00"/>
    <m/>
    <m/>
    <m/>
    <m/>
    <m/>
    <m/>
    <m/>
    <m/>
    <m/>
    <m/>
    <m/>
    <m/>
    <m/>
    <m/>
    <m/>
    <m/>
    <m/>
    <m/>
    <m/>
    <d v="2025-11-30T00:00:00"/>
    <m/>
    <n v="60000"/>
    <m/>
    <m/>
    <s v="Euro"/>
    <n v="23.75"/>
    <m/>
    <m/>
    <m/>
    <m/>
    <n v="17.95"/>
    <n v="0.25"/>
    <m/>
    <m/>
    <m/>
    <m/>
    <m/>
    <m/>
    <m/>
    <m/>
    <m/>
    <m/>
    <m/>
    <m/>
    <m/>
    <m/>
    <m/>
    <m/>
    <m/>
    <m/>
    <m/>
    <m/>
    <m/>
  </r>
  <r>
    <m/>
    <s v="V200034"/>
    <s v="2024-0001"/>
    <x v="9"/>
    <n v="1"/>
    <s v="Wagon"/>
    <n v="2"/>
    <s v="37 80 4564 359-0"/>
    <x v="5"/>
    <m/>
    <m/>
    <x v="0"/>
    <x v="0"/>
    <n v="1"/>
    <m/>
    <m/>
    <n v="1"/>
    <m/>
    <n v="0"/>
    <n v="1"/>
    <x v="1"/>
    <n v="0"/>
    <d v="1899-12-30T00:00:00"/>
    <d v="1899-12-30T00:00:00"/>
    <x v="1"/>
    <m/>
    <m/>
    <m/>
    <d v="2024-01-30T00:00:00"/>
    <d v="2027-12-31T00:00:00"/>
    <n v="701"/>
    <x v="13"/>
    <m/>
    <m/>
    <m/>
    <m/>
    <s v="with as-of date"/>
    <d v="2024-06-30T00:00:00"/>
    <m/>
    <n v="3"/>
    <n v="3"/>
    <m/>
    <d v="2026-01-31T00:00:00"/>
    <m/>
    <m/>
    <m/>
    <m/>
    <m/>
    <m/>
    <m/>
    <m/>
    <m/>
    <m/>
    <m/>
    <m/>
    <m/>
    <m/>
    <m/>
    <m/>
    <m/>
    <m/>
    <m/>
    <d v="2025-11-30T00:00:00"/>
    <m/>
    <n v="60000"/>
    <m/>
    <m/>
    <s v="Euro"/>
    <n v="23.75"/>
    <m/>
    <m/>
    <m/>
    <m/>
    <n v="17.95"/>
    <m/>
    <m/>
    <m/>
    <m/>
    <m/>
    <m/>
    <m/>
    <m/>
    <m/>
    <m/>
    <m/>
    <m/>
    <m/>
    <m/>
    <m/>
    <m/>
    <m/>
    <m/>
    <m/>
    <m/>
    <m/>
    <m/>
  </r>
  <r>
    <m/>
    <s v="V200034"/>
    <s v="2024-0001"/>
    <x v="9"/>
    <n v="1"/>
    <s v="Wagon"/>
    <n v="3"/>
    <s v="37 80 4564 361-6"/>
    <x v="5"/>
    <m/>
    <m/>
    <x v="0"/>
    <x v="0"/>
    <n v="1"/>
    <m/>
    <m/>
    <n v="1"/>
    <m/>
    <n v="0"/>
    <n v="1"/>
    <x v="1"/>
    <n v="0"/>
    <d v="1899-12-30T00:00:00"/>
    <d v="1899-12-30T00:00:00"/>
    <x v="1"/>
    <m/>
    <m/>
    <m/>
    <d v="2024-01-30T00:00:00"/>
    <d v="2027-12-31T00:00:00"/>
    <n v="701"/>
    <x v="13"/>
    <m/>
    <m/>
    <m/>
    <m/>
    <s v="with as-of date"/>
    <d v="2024-06-30T00:00:00"/>
    <m/>
    <n v="3"/>
    <n v="3"/>
    <m/>
    <d v="2026-01-31T00:00:00"/>
    <m/>
    <m/>
    <m/>
    <m/>
    <m/>
    <m/>
    <m/>
    <m/>
    <m/>
    <m/>
    <m/>
    <m/>
    <m/>
    <m/>
    <m/>
    <m/>
    <m/>
    <m/>
    <m/>
    <d v="2025-11-30T00:00:00"/>
    <m/>
    <n v="60000"/>
    <m/>
    <m/>
    <s v="Euro"/>
    <n v="23.75"/>
    <m/>
    <m/>
    <m/>
    <m/>
    <n v="17.95"/>
    <m/>
    <m/>
    <m/>
    <m/>
    <m/>
    <m/>
    <m/>
    <m/>
    <m/>
    <m/>
    <m/>
    <m/>
    <m/>
    <m/>
    <m/>
    <m/>
    <m/>
    <m/>
    <m/>
    <m/>
    <m/>
    <m/>
  </r>
  <r>
    <m/>
    <s v="V200034"/>
    <s v="2024-0001"/>
    <x v="9"/>
    <n v="1"/>
    <s v="Wagon"/>
    <n v="4"/>
    <s v="37 80 4564 366-5"/>
    <x v="5"/>
    <m/>
    <m/>
    <x v="0"/>
    <x v="0"/>
    <n v="1"/>
    <m/>
    <m/>
    <n v="1"/>
    <m/>
    <n v="0"/>
    <n v="1"/>
    <x v="1"/>
    <n v="0"/>
    <d v="1899-12-30T00:00:00"/>
    <d v="1899-12-30T00:00:00"/>
    <x v="1"/>
    <m/>
    <m/>
    <m/>
    <d v="2024-01-30T00:00:00"/>
    <d v="2027-12-31T00:00:00"/>
    <n v="701"/>
    <x v="13"/>
    <m/>
    <m/>
    <m/>
    <m/>
    <s v="with as-of date"/>
    <d v="2024-06-30T00:00:00"/>
    <m/>
    <n v="3"/>
    <n v="3"/>
    <m/>
    <d v="2026-01-31T00:00:00"/>
    <m/>
    <m/>
    <m/>
    <m/>
    <m/>
    <m/>
    <m/>
    <m/>
    <m/>
    <m/>
    <m/>
    <m/>
    <m/>
    <m/>
    <m/>
    <m/>
    <m/>
    <m/>
    <m/>
    <d v="2025-11-30T00:00:00"/>
    <m/>
    <n v="60000"/>
    <m/>
    <m/>
    <s v="Euro"/>
    <n v="23.75"/>
    <m/>
    <m/>
    <m/>
    <m/>
    <n v="17.95"/>
    <m/>
    <m/>
    <m/>
    <m/>
    <m/>
    <m/>
    <m/>
    <m/>
    <m/>
    <m/>
    <m/>
    <m/>
    <m/>
    <m/>
    <m/>
    <m/>
    <m/>
    <m/>
    <m/>
    <m/>
    <m/>
    <m/>
  </r>
  <r>
    <m/>
    <s v="V200034"/>
    <s v="2024-0001"/>
    <x v="9"/>
    <n v="1"/>
    <s v="Wagon"/>
    <n v="5"/>
    <s v="37 80 4564 368-1"/>
    <x v="5"/>
    <m/>
    <m/>
    <x v="0"/>
    <x v="0"/>
    <n v="1"/>
    <m/>
    <m/>
    <n v="1"/>
    <m/>
    <n v="0"/>
    <n v="1"/>
    <x v="1"/>
    <n v="0"/>
    <d v="1899-12-30T00:00:00"/>
    <d v="1899-12-30T00:00:00"/>
    <x v="1"/>
    <m/>
    <m/>
    <m/>
    <d v="2024-01-30T00:00:00"/>
    <d v="2027-12-31T00:00:00"/>
    <n v="701"/>
    <x v="13"/>
    <m/>
    <m/>
    <m/>
    <m/>
    <s v="with as-of date"/>
    <d v="2024-06-30T00:00:00"/>
    <m/>
    <n v="3"/>
    <n v="3"/>
    <m/>
    <d v="2026-01-31T00:00:00"/>
    <m/>
    <m/>
    <m/>
    <m/>
    <m/>
    <m/>
    <m/>
    <m/>
    <m/>
    <m/>
    <m/>
    <m/>
    <m/>
    <m/>
    <m/>
    <m/>
    <m/>
    <m/>
    <m/>
    <d v="2025-11-30T00:00:00"/>
    <m/>
    <n v="60000"/>
    <m/>
    <m/>
    <s v="Euro"/>
    <n v="23.75"/>
    <m/>
    <m/>
    <m/>
    <m/>
    <n v="17.95"/>
    <m/>
    <m/>
    <m/>
    <m/>
    <m/>
    <m/>
    <m/>
    <m/>
    <m/>
    <m/>
    <m/>
    <m/>
    <m/>
    <m/>
    <m/>
    <m/>
    <m/>
    <m/>
    <m/>
    <m/>
    <m/>
    <m/>
  </r>
  <r>
    <m/>
    <s v="V200034"/>
    <s v="2024-0001"/>
    <x v="9"/>
    <n v="1"/>
    <s v="Wagon"/>
    <n v="6"/>
    <s v="37 80 4564 369-9"/>
    <x v="5"/>
    <m/>
    <m/>
    <x v="0"/>
    <x v="0"/>
    <n v="1"/>
    <m/>
    <m/>
    <n v="1"/>
    <m/>
    <n v="0"/>
    <n v="1"/>
    <x v="1"/>
    <n v="0"/>
    <d v="1899-12-30T00:00:00"/>
    <d v="1899-12-30T00:00:00"/>
    <x v="1"/>
    <m/>
    <m/>
    <m/>
    <d v="2024-01-30T00:00:00"/>
    <d v="2027-12-31T00:00:00"/>
    <n v="701"/>
    <x v="13"/>
    <m/>
    <m/>
    <m/>
    <m/>
    <s v="with as-of date"/>
    <d v="2024-06-30T00:00:00"/>
    <m/>
    <n v="3"/>
    <n v="3"/>
    <m/>
    <d v="2026-01-31T00:00:00"/>
    <m/>
    <m/>
    <m/>
    <m/>
    <m/>
    <m/>
    <m/>
    <m/>
    <m/>
    <m/>
    <m/>
    <m/>
    <m/>
    <m/>
    <m/>
    <m/>
    <m/>
    <m/>
    <m/>
    <d v="2025-11-30T00:00:00"/>
    <m/>
    <n v="60000"/>
    <m/>
    <m/>
    <s v="Euro"/>
    <n v="23.75"/>
    <m/>
    <m/>
    <m/>
    <m/>
    <n v="17.95"/>
    <m/>
    <m/>
    <m/>
    <m/>
    <m/>
    <m/>
    <m/>
    <m/>
    <m/>
    <m/>
    <m/>
    <m/>
    <m/>
    <m/>
    <m/>
    <m/>
    <m/>
    <m/>
    <m/>
    <m/>
    <m/>
    <m/>
  </r>
  <r>
    <m/>
    <s v="V200034"/>
    <s v="2024-0001"/>
    <x v="9"/>
    <n v="1"/>
    <s v="Wagon"/>
    <n v="7"/>
    <s v="37 80 4564 370-7"/>
    <x v="5"/>
    <m/>
    <m/>
    <x v="0"/>
    <x v="0"/>
    <n v="1"/>
    <m/>
    <m/>
    <n v="1"/>
    <m/>
    <n v="0"/>
    <n v="1"/>
    <x v="1"/>
    <n v="0"/>
    <d v="1899-12-30T00:00:00"/>
    <d v="1899-12-30T00:00:00"/>
    <x v="1"/>
    <m/>
    <m/>
    <m/>
    <d v="2024-01-30T00:00:00"/>
    <d v="2027-12-31T00:00:00"/>
    <n v="701"/>
    <x v="13"/>
    <m/>
    <m/>
    <m/>
    <m/>
    <s v="with as-of date"/>
    <d v="2024-06-30T00:00:00"/>
    <m/>
    <n v="3"/>
    <n v="3"/>
    <m/>
    <d v="2026-01-31T00:00:00"/>
    <m/>
    <m/>
    <m/>
    <m/>
    <m/>
    <m/>
    <m/>
    <m/>
    <m/>
    <m/>
    <m/>
    <m/>
    <m/>
    <m/>
    <m/>
    <m/>
    <m/>
    <m/>
    <m/>
    <d v="2025-11-30T00:00:00"/>
    <m/>
    <n v="60000"/>
    <m/>
    <m/>
    <s v="Euro"/>
    <n v="23.75"/>
    <m/>
    <m/>
    <m/>
    <m/>
    <n v="17.95"/>
    <m/>
    <m/>
    <m/>
    <m/>
    <m/>
    <m/>
    <m/>
    <m/>
    <m/>
    <m/>
    <m/>
    <m/>
    <m/>
    <m/>
    <m/>
    <m/>
    <m/>
    <m/>
    <m/>
    <m/>
    <m/>
    <m/>
  </r>
  <r>
    <m/>
    <s v="V200034"/>
    <s v="2024-0001"/>
    <x v="9"/>
    <n v="2"/>
    <s v="Batch"/>
    <m/>
    <m/>
    <x v="5"/>
    <s v="POL"/>
    <s v="East EU"/>
    <x v="0"/>
    <x v="0"/>
    <n v="22"/>
    <m/>
    <m/>
    <n v="0"/>
    <n v="22"/>
    <n v="0"/>
    <n v="22"/>
    <x v="2"/>
    <m/>
    <d v="1899-12-30T00:00:00"/>
    <d v="1899-12-30T00:00:00"/>
    <x v="1"/>
    <m/>
    <m/>
    <m/>
    <d v="2024-06-10T00:00:00"/>
    <d v="2027-12-31T00:00:00"/>
    <m/>
    <x v="13"/>
    <m/>
    <m/>
    <m/>
    <m/>
    <s v="with as-of date"/>
    <d v="2024-06-30T00:00:00"/>
    <d v="2026-11-17T00:00:00"/>
    <n v="3"/>
    <n v="3"/>
    <m/>
    <m/>
    <s v="if test is ngative, the Lessee has the right to terminate the contract till 30.06.24 with immediate effect. AGB 3.2.2: Lessee may terminate contract with 3 moths period and addidional penalty of 3 month rent"/>
    <m/>
    <m/>
    <m/>
    <m/>
    <m/>
    <m/>
    <m/>
    <m/>
    <s v="A"/>
    <m/>
    <n v="1.4"/>
    <s v="DEU"/>
    <s v="Parent Guarantee"/>
    <s v="N"/>
    <s v="N"/>
    <m/>
    <n v="0"/>
    <m/>
    <m/>
    <m/>
    <n v="60000"/>
    <s v="N"/>
    <d v="1899-12-30T00:00:00"/>
    <s v="Euro"/>
    <n v="23.75"/>
    <n v="-5.8"/>
    <n v="0"/>
    <m/>
    <n v="-1.952054794520548"/>
    <n v="17.95"/>
    <n v="0"/>
    <n v="0"/>
    <n v="0.05"/>
    <n v="0.06"/>
    <n v="3.67"/>
    <n v="-5.8"/>
    <n v="-2.13"/>
    <n v="0"/>
    <n v="0"/>
    <n v="0"/>
    <n v="20.08"/>
    <s v="0.00"/>
    <n v="20.08"/>
    <n v="1"/>
    <n v="0"/>
    <n v="20.08"/>
    <n v="20.08"/>
    <n v="1320000"/>
    <n v="0"/>
    <s v="N"/>
    <n v="0"/>
    <n v="143743.6"/>
  </r>
  <r>
    <m/>
    <s v="V200034"/>
    <s v="2024-0001"/>
    <x v="9"/>
    <n v="2"/>
    <s v="Wagon"/>
    <n v="8"/>
    <s v="37 80 4564 171-9"/>
    <x v="5"/>
    <m/>
    <m/>
    <x v="0"/>
    <x v="0"/>
    <n v="1"/>
    <m/>
    <m/>
    <m/>
    <n v="1"/>
    <n v="0"/>
    <n v="1"/>
    <x v="1"/>
    <n v="0"/>
    <d v="1899-12-30T00:00:00"/>
    <d v="1899-12-30T00:00:00"/>
    <x v="1"/>
    <m/>
    <m/>
    <m/>
    <d v="2024-06-10T00:00:00"/>
    <d v="2027-12-31T00:00:00"/>
    <n v="701"/>
    <x v="13"/>
    <m/>
    <m/>
    <m/>
    <m/>
    <s v="with as-of date"/>
    <d v="2024-06-30T00:00:00"/>
    <m/>
    <n v="3"/>
    <n v="3"/>
    <m/>
    <d v="2026-01-31T00:00:00"/>
    <m/>
    <m/>
    <m/>
    <m/>
    <m/>
    <m/>
    <m/>
    <m/>
    <m/>
    <m/>
    <m/>
    <m/>
    <m/>
    <m/>
    <m/>
    <m/>
    <m/>
    <m/>
    <m/>
    <d v="2025-11-30T00:00:00"/>
    <m/>
    <n v="60000"/>
    <m/>
    <m/>
    <s v="Euro"/>
    <n v="23.75"/>
    <m/>
    <m/>
    <m/>
    <m/>
    <n v="17.95"/>
    <m/>
    <m/>
    <m/>
    <m/>
    <m/>
    <m/>
    <m/>
    <m/>
    <m/>
    <m/>
    <m/>
    <m/>
    <m/>
    <m/>
    <m/>
    <m/>
    <m/>
    <m/>
    <m/>
    <m/>
    <m/>
    <m/>
  </r>
  <r>
    <m/>
    <s v="V200034"/>
    <s v="2024-0001"/>
    <x v="9"/>
    <n v="2"/>
    <s v="Wagon"/>
    <n v="9"/>
    <s v="37 80 4564 185-9"/>
    <x v="5"/>
    <m/>
    <m/>
    <x v="0"/>
    <x v="0"/>
    <n v="1"/>
    <m/>
    <m/>
    <m/>
    <n v="1"/>
    <n v="0"/>
    <n v="1"/>
    <x v="1"/>
    <n v="0"/>
    <d v="1899-12-30T00:00:00"/>
    <d v="1899-12-30T00:00:00"/>
    <x v="1"/>
    <m/>
    <m/>
    <m/>
    <d v="2024-06-10T00:00:00"/>
    <d v="2027-12-31T00:00:00"/>
    <n v="701"/>
    <x v="13"/>
    <m/>
    <m/>
    <m/>
    <m/>
    <s v="with as-of date"/>
    <d v="2024-06-30T00:00:00"/>
    <m/>
    <n v="3"/>
    <n v="3"/>
    <m/>
    <d v="2026-01-31T00:00:00"/>
    <m/>
    <m/>
    <m/>
    <m/>
    <m/>
    <m/>
    <m/>
    <m/>
    <m/>
    <m/>
    <m/>
    <m/>
    <m/>
    <m/>
    <m/>
    <m/>
    <m/>
    <m/>
    <m/>
    <d v="2025-11-30T00:00:00"/>
    <m/>
    <n v="60000"/>
    <m/>
    <m/>
    <s v="Euro"/>
    <n v="23.75"/>
    <m/>
    <m/>
    <m/>
    <m/>
    <n v="17.95"/>
    <m/>
    <m/>
    <m/>
    <m/>
    <m/>
    <m/>
    <m/>
    <m/>
    <m/>
    <m/>
    <m/>
    <m/>
    <m/>
    <m/>
    <m/>
    <m/>
    <m/>
    <m/>
    <m/>
    <m/>
    <m/>
    <m/>
  </r>
  <r>
    <m/>
    <s v="V200034"/>
    <s v="2024-0001"/>
    <x v="9"/>
    <n v="2"/>
    <s v="Wagon"/>
    <n v="10"/>
    <s v="37 80 4564 187-5"/>
    <x v="5"/>
    <m/>
    <m/>
    <x v="0"/>
    <x v="0"/>
    <n v="1"/>
    <m/>
    <m/>
    <m/>
    <n v="1"/>
    <n v="0"/>
    <n v="1"/>
    <x v="1"/>
    <n v="0"/>
    <d v="1899-12-30T00:00:00"/>
    <d v="1899-12-30T00:00:00"/>
    <x v="1"/>
    <m/>
    <m/>
    <m/>
    <d v="2024-06-10T00:00:00"/>
    <d v="2027-12-31T00:00:00"/>
    <n v="701"/>
    <x v="13"/>
    <m/>
    <m/>
    <m/>
    <m/>
    <s v="with as-of date"/>
    <d v="2024-06-30T00:00:00"/>
    <m/>
    <n v="3"/>
    <n v="3"/>
    <m/>
    <d v="2026-01-31T00:00:00"/>
    <m/>
    <m/>
    <m/>
    <m/>
    <m/>
    <m/>
    <m/>
    <m/>
    <m/>
    <m/>
    <m/>
    <m/>
    <m/>
    <m/>
    <m/>
    <m/>
    <m/>
    <m/>
    <m/>
    <d v="2025-11-30T00:00:00"/>
    <m/>
    <n v="60000"/>
    <m/>
    <m/>
    <s v="Euro"/>
    <n v="23.75"/>
    <m/>
    <m/>
    <m/>
    <m/>
    <n v="17.95"/>
    <m/>
    <m/>
    <m/>
    <m/>
    <m/>
    <m/>
    <m/>
    <m/>
    <m/>
    <m/>
    <m/>
    <m/>
    <m/>
    <m/>
    <m/>
    <m/>
    <m/>
    <m/>
    <m/>
    <m/>
    <m/>
    <m/>
  </r>
  <r>
    <m/>
    <s v="V200034"/>
    <s v="2024-0001"/>
    <x v="9"/>
    <n v="2"/>
    <s v="Wagon"/>
    <n v="11"/>
    <s v="37 80 4564 188-3"/>
    <x v="5"/>
    <m/>
    <m/>
    <x v="0"/>
    <x v="0"/>
    <n v="1"/>
    <m/>
    <m/>
    <m/>
    <n v="1"/>
    <n v="0"/>
    <n v="1"/>
    <x v="1"/>
    <n v="0"/>
    <d v="1899-12-30T00:00:00"/>
    <d v="1899-12-30T00:00:00"/>
    <x v="1"/>
    <m/>
    <m/>
    <m/>
    <d v="2024-06-10T00:00:00"/>
    <d v="2027-12-31T00:00:00"/>
    <n v="701"/>
    <x v="13"/>
    <m/>
    <m/>
    <m/>
    <m/>
    <s v="with as-of date"/>
    <d v="2024-06-30T00:00:00"/>
    <m/>
    <n v="3"/>
    <n v="3"/>
    <m/>
    <d v="2026-01-31T00:00:00"/>
    <m/>
    <m/>
    <m/>
    <m/>
    <m/>
    <m/>
    <m/>
    <m/>
    <m/>
    <m/>
    <m/>
    <m/>
    <m/>
    <m/>
    <m/>
    <m/>
    <m/>
    <m/>
    <m/>
    <d v="2025-11-30T00:00:00"/>
    <m/>
    <n v="60000"/>
    <m/>
    <m/>
    <s v="Euro"/>
    <n v="23.75"/>
    <m/>
    <m/>
    <m/>
    <m/>
    <n v="17.95"/>
    <m/>
    <m/>
    <m/>
    <m/>
    <m/>
    <m/>
    <m/>
    <m/>
    <m/>
    <m/>
    <m/>
    <m/>
    <m/>
    <m/>
    <m/>
    <m/>
    <m/>
    <m/>
    <m/>
    <m/>
    <m/>
    <m/>
  </r>
  <r>
    <m/>
    <s v="V200034"/>
    <s v="2024-0001"/>
    <x v="9"/>
    <n v="2"/>
    <s v="Wagon"/>
    <n v="12"/>
    <s v="37 80 4564 211-3"/>
    <x v="5"/>
    <m/>
    <m/>
    <x v="0"/>
    <x v="0"/>
    <n v="1"/>
    <m/>
    <m/>
    <m/>
    <n v="1"/>
    <n v="0"/>
    <n v="1"/>
    <x v="1"/>
    <n v="0"/>
    <d v="1899-12-30T00:00:00"/>
    <d v="1899-12-30T00:00:00"/>
    <x v="1"/>
    <m/>
    <m/>
    <m/>
    <d v="2024-06-10T00:00:00"/>
    <d v="2027-12-31T00:00:00"/>
    <n v="701"/>
    <x v="13"/>
    <m/>
    <m/>
    <m/>
    <m/>
    <s v="with as-of date"/>
    <d v="2024-06-30T00:00:00"/>
    <m/>
    <n v="3"/>
    <n v="3"/>
    <m/>
    <d v="2026-01-31T00:00:00"/>
    <m/>
    <m/>
    <m/>
    <m/>
    <m/>
    <m/>
    <m/>
    <m/>
    <m/>
    <m/>
    <m/>
    <m/>
    <m/>
    <m/>
    <m/>
    <m/>
    <m/>
    <m/>
    <m/>
    <d v="2025-11-30T00:00:00"/>
    <m/>
    <n v="60000"/>
    <m/>
    <m/>
    <s v="Euro"/>
    <n v="23.75"/>
    <m/>
    <m/>
    <m/>
    <m/>
    <n v="17.95"/>
    <m/>
    <m/>
    <m/>
    <m/>
    <m/>
    <m/>
    <m/>
    <m/>
    <m/>
    <m/>
    <m/>
    <m/>
    <m/>
    <m/>
    <m/>
    <m/>
    <m/>
    <m/>
    <m/>
    <m/>
    <m/>
    <m/>
  </r>
  <r>
    <m/>
    <s v="V200034"/>
    <s v="2024-0001"/>
    <x v="9"/>
    <n v="2"/>
    <s v="Wagon"/>
    <n v="13"/>
    <s v="37 80 4564 221-2"/>
    <x v="5"/>
    <m/>
    <m/>
    <x v="0"/>
    <x v="0"/>
    <n v="1"/>
    <m/>
    <m/>
    <m/>
    <n v="1"/>
    <n v="0"/>
    <n v="1"/>
    <x v="1"/>
    <n v="0"/>
    <d v="1899-12-30T00:00:00"/>
    <d v="1899-12-30T00:00:00"/>
    <x v="1"/>
    <m/>
    <m/>
    <m/>
    <d v="2024-06-10T00:00:00"/>
    <d v="2027-12-31T00:00:00"/>
    <n v="701"/>
    <x v="13"/>
    <m/>
    <m/>
    <m/>
    <m/>
    <s v="with as-of date"/>
    <d v="2024-06-30T00:00:00"/>
    <m/>
    <n v="3"/>
    <n v="3"/>
    <m/>
    <d v="2026-01-31T00:00:00"/>
    <m/>
    <m/>
    <m/>
    <m/>
    <m/>
    <m/>
    <m/>
    <m/>
    <m/>
    <m/>
    <m/>
    <m/>
    <m/>
    <m/>
    <m/>
    <m/>
    <m/>
    <m/>
    <m/>
    <d v="2025-11-30T00:00:00"/>
    <m/>
    <n v="60000"/>
    <m/>
    <m/>
    <s v="Euro"/>
    <n v="23.75"/>
    <m/>
    <m/>
    <m/>
    <m/>
    <n v="17.95"/>
    <m/>
    <m/>
    <m/>
    <m/>
    <m/>
    <m/>
    <m/>
    <m/>
    <m/>
    <m/>
    <m/>
    <m/>
    <m/>
    <m/>
    <m/>
    <m/>
    <m/>
    <m/>
    <m/>
    <m/>
    <m/>
    <m/>
  </r>
  <r>
    <m/>
    <s v="V200034"/>
    <s v="2024-0001"/>
    <x v="9"/>
    <n v="2"/>
    <s v="Wagon"/>
    <n v="14"/>
    <s v="37 80 4564 236-0"/>
    <x v="5"/>
    <m/>
    <m/>
    <x v="0"/>
    <x v="0"/>
    <n v="1"/>
    <m/>
    <m/>
    <m/>
    <n v="1"/>
    <n v="0"/>
    <n v="1"/>
    <x v="1"/>
    <n v="0"/>
    <d v="1899-12-30T00:00:00"/>
    <d v="1899-12-30T00:00:00"/>
    <x v="1"/>
    <m/>
    <m/>
    <m/>
    <d v="2024-06-10T00:00:00"/>
    <d v="2027-12-31T00:00:00"/>
    <n v="701"/>
    <x v="13"/>
    <m/>
    <m/>
    <m/>
    <m/>
    <s v="with as-of date"/>
    <d v="2024-06-30T00:00:00"/>
    <m/>
    <n v="3"/>
    <n v="3"/>
    <m/>
    <d v="2026-01-31T00:00:00"/>
    <m/>
    <m/>
    <m/>
    <m/>
    <m/>
    <m/>
    <m/>
    <m/>
    <m/>
    <m/>
    <m/>
    <m/>
    <m/>
    <m/>
    <m/>
    <m/>
    <m/>
    <m/>
    <m/>
    <d v="2025-11-30T00:00:00"/>
    <m/>
    <n v="60000"/>
    <m/>
    <m/>
    <s v="Euro"/>
    <n v="23.75"/>
    <m/>
    <m/>
    <m/>
    <m/>
    <n v="17.95"/>
    <m/>
    <m/>
    <m/>
    <m/>
    <m/>
    <m/>
    <m/>
    <m/>
    <m/>
    <m/>
    <m/>
    <m/>
    <m/>
    <m/>
    <m/>
    <m/>
    <m/>
    <m/>
    <m/>
    <m/>
    <m/>
    <m/>
  </r>
  <r>
    <m/>
    <s v="V200034"/>
    <s v="2024-0001"/>
    <x v="9"/>
    <n v="2"/>
    <s v="Wagon"/>
    <n v="15"/>
    <s v="37 80 4564 241-0"/>
    <x v="5"/>
    <m/>
    <m/>
    <x v="0"/>
    <x v="0"/>
    <n v="1"/>
    <m/>
    <m/>
    <m/>
    <n v="1"/>
    <n v="0"/>
    <n v="1"/>
    <x v="1"/>
    <n v="0"/>
    <d v="1899-12-30T00:00:00"/>
    <d v="1899-12-30T00:00:00"/>
    <x v="1"/>
    <m/>
    <m/>
    <m/>
    <d v="2024-06-10T00:00:00"/>
    <d v="2027-12-31T00:00:00"/>
    <n v="701"/>
    <x v="13"/>
    <m/>
    <m/>
    <m/>
    <m/>
    <s v="with as-of date"/>
    <d v="2024-06-30T00:00:00"/>
    <m/>
    <n v="3"/>
    <n v="3"/>
    <m/>
    <d v="2026-01-31T00:00:00"/>
    <m/>
    <m/>
    <m/>
    <m/>
    <m/>
    <m/>
    <m/>
    <m/>
    <m/>
    <m/>
    <m/>
    <m/>
    <m/>
    <m/>
    <m/>
    <m/>
    <m/>
    <m/>
    <m/>
    <d v="2025-11-30T00:00:00"/>
    <m/>
    <n v="60000"/>
    <m/>
    <m/>
    <s v="Euro"/>
    <n v="23.75"/>
    <m/>
    <m/>
    <m/>
    <m/>
    <n v="17.95"/>
    <m/>
    <m/>
    <m/>
    <m/>
    <m/>
    <m/>
    <m/>
    <m/>
    <m/>
    <m/>
    <m/>
    <m/>
    <m/>
    <m/>
    <m/>
    <m/>
    <m/>
    <m/>
    <m/>
    <m/>
    <m/>
    <m/>
  </r>
  <r>
    <m/>
    <s v="V200034"/>
    <s v="2024-0001"/>
    <x v="9"/>
    <n v="2"/>
    <s v="Wagon"/>
    <n v="16"/>
    <s v="37 80 4564 248-5"/>
    <x v="5"/>
    <m/>
    <m/>
    <x v="0"/>
    <x v="0"/>
    <n v="1"/>
    <m/>
    <m/>
    <m/>
    <n v="1"/>
    <n v="0"/>
    <n v="1"/>
    <x v="1"/>
    <n v="0"/>
    <d v="1899-12-30T00:00:00"/>
    <d v="1899-12-30T00:00:00"/>
    <x v="1"/>
    <m/>
    <m/>
    <m/>
    <d v="2024-06-10T00:00:00"/>
    <d v="2027-12-31T00:00:00"/>
    <n v="701"/>
    <x v="13"/>
    <m/>
    <m/>
    <m/>
    <m/>
    <s v="with as-of date"/>
    <d v="2024-06-30T00:00:00"/>
    <m/>
    <n v="3"/>
    <n v="3"/>
    <m/>
    <d v="2026-01-31T00:00:00"/>
    <m/>
    <m/>
    <m/>
    <m/>
    <m/>
    <m/>
    <m/>
    <m/>
    <m/>
    <m/>
    <m/>
    <m/>
    <m/>
    <m/>
    <m/>
    <m/>
    <m/>
    <m/>
    <m/>
    <d v="2025-11-30T00:00:00"/>
    <m/>
    <n v="60000"/>
    <m/>
    <m/>
    <s v="Euro"/>
    <n v="23.75"/>
    <m/>
    <m/>
    <m/>
    <m/>
    <n v="17.95"/>
    <m/>
    <m/>
    <m/>
    <m/>
    <m/>
    <m/>
    <m/>
    <m/>
    <m/>
    <m/>
    <m/>
    <m/>
    <m/>
    <m/>
    <m/>
    <m/>
    <m/>
    <m/>
    <m/>
    <m/>
    <m/>
    <m/>
  </r>
  <r>
    <m/>
    <s v="V200034"/>
    <s v="2024-0001"/>
    <x v="9"/>
    <n v="2"/>
    <s v="Wagon"/>
    <n v="17"/>
    <s v="37 80 4564 254-3"/>
    <x v="5"/>
    <m/>
    <m/>
    <x v="0"/>
    <x v="0"/>
    <n v="1"/>
    <m/>
    <m/>
    <m/>
    <n v="1"/>
    <n v="0"/>
    <n v="1"/>
    <x v="1"/>
    <n v="0"/>
    <d v="1899-12-30T00:00:00"/>
    <d v="1899-12-30T00:00:00"/>
    <x v="1"/>
    <m/>
    <m/>
    <m/>
    <d v="2024-06-10T00:00:00"/>
    <d v="2027-12-31T00:00:00"/>
    <n v="701"/>
    <x v="13"/>
    <m/>
    <m/>
    <m/>
    <m/>
    <s v="with as-of date"/>
    <d v="2024-06-30T00:00:00"/>
    <m/>
    <n v="3"/>
    <n v="3"/>
    <m/>
    <d v="2026-01-31T00:00:00"/>
    <m/>
    <m/>
    <m/>
    <m/>
    <m/>
    <m/>
    <m/>
    <m/>
    <m/>
    <m/>
    <m/>
    <m/>
    <m/>
    <m/>
    <m/>
    <m/>
    <m/>
    <m/>
    <m/>
    <d v="2025-11-30T00:00:00"/>
    <m/>
    <n v="60000"/>
    <m/>
    <m/>
    <s v="Euro"/>
    <n v="23.75"/>
    <m/>
    <m/>
    <m/>
    <m/>
    <n v="17.95"/>
    <m/>
    <m/>
    <m/>
    <m/>
    <m/>
    <m/>
    <m/>
    <m/>
    <m/>
    <m/>
    <m/>
    <m/>
    <m/>
    <m/>
    <m/>
    <m/>
    <m/>
    <m/>
    <m/>
    <m/>
    <m/>
    <m/>
  </r>
  <r>
    <m/>
    <s v="V200034"/>
    <s v="2024-0001"/>
    <x v="9"/>
    <n v="2"/>
    <s v="Wagon"/>
    <n v="18"/>
    <s v="37 80 4564 262-6"/>
    <x v="5"/>
    <m/>
    <m/>
    <x v="0"/>
    <x v="0"/>
    <n v="1"/>
    <m/>
    <m/>
    <m/>
    <n v="1"/>
    <n v="0"/>
    <n v="1"/>
    <x v="1"/>
    <n v="0"/>
    <d v="1899-12-30T00:00:00"/>
    <d v="1899-12-30T00:00:00"/>
    <x v="1"/>
    <m/>
    <m/>
    <m/>
    <d v="2024-06-10T00:00:00"/>
    <d v="2027-12-31T00:00:00"/>
    <n v="701"/>
    <x v="13"/>
    <m/>
    <m/>
    <m/>
    <m/>
    <s v="with as-of date"/>
    <d v="2024-06-30T00:00:00"/>
    <m/>
    <n v="3"/>
    <n v="3"/>
    <m/>
    <d v="2026-01-31T00:00:00"/>
    <m/>
    <m/>
    <m/>
    <m/>
    <m/>
    <m/>
    <m/>
    <m/>
    <m/>
    <m/>
    <m/>
    <m/>
    <m/>
    <m/>
    <m/>
    <m/>
    <m/>
    <m/>
    <m/>
    <d v="2025-11-30T00:00:00"/>
    <m/>
    <n v="60000"/>
    <m/>
    <m/>
    <s v="Euro"/>
    <n v="23.75"/>
    <m/>
    <m/>
    <m/>
    <m/>
    <n v="17.95"/>
    <m/>
    <m/>
    <m/>
    <m/>
    <m/>
    <m/>
    <m/>
    <m/>
    <m/>
    <m/>
    <m/>
    <m/>
    <m/>
    <m/>
    <m/>
    <m/>
    <m/>
    <m/>
    <m/>
    <m/>
    <m/>
    <m/>
  </r>
  <r>
    <m/>
    <s v="V200034"/>
    <s v="2024-0001"/>
    <x v="9"/>
    <n v="2"/>
    <s v="Wagon"/>
    <n v="19"/>
    <s v="37 80 4564 266-7"/>
    <x v="5"/>
    <m/>
    <m/>
    <x v="0"/>
    <x v="0"/>
    <n v="1"/>
    <m/>
    <m/>
    <m/>
    <n v="1"/>
    <n v="0"/>
    <n v="1"/>
    <x v="1"/>
    <n v="0"/>
    <d v="1899-12-30T00:00:00"/>
    <d v="1899-12-30T00:00:00"/>
    <x v="1"/>
    <m/>
    <m/>
    <m/>
    <d v="2024-06-10T00:00:00"/>
    <d v="2027-12-31T00:00:00"/>
    <n v="701"/>
    <x v="13"/>
    <m/>
    <m/>
    <m/>
    <m/>
    <s v="with as-of date"/>
    <d v="2024-06-30T00:00:00"/>
    <m/>
    <n v="3"/>
    <n v="3"/>
    <m/>
    <d v="2026-01-31T00:00:00"/>
    <m/>
    <m/>
    <m/>
    <m/>
    <m/>
    <m/>
    <m/>
    <m/>
    <m/>
    <m/>
    <m/>
    <m/>
    <m/>
    <m/>
    <m/>
    <m/>
    <m/>
    <m/>
    <m/>
    <d v="2025-11-30T00:00:00"/>
    <m/>
    <n v="60000"/>
    <m/>
    <m/>
    <s v="Euro"/>
    <n v="23.75"/>
    <m/>
    <m/>
    <m/>
    <m/>
    <n v="17.95"/>
    <m/>
    <m/>
    <m/>
    <m/>
    <m/>
    <m/>
    <m/>
    <m/>
    <m/>
    <m/>
    <m/>
    <m/>
    <m/>
    <m/>
    <m/>
    <m/>
    <m/>
    <m/>
    <m/>
    <m/>
    <m/>
    <m/>
  </r>
  <r>
    <m/>
    <s v="V200034"/>
    <s v="2024-0001"/>
    <x v="9"/>
    <n v="2"/>
    <s v="Wagon"/>
    <n v="20"/>
    <s v="37 80 4564 267-5"/>
    <x v="5"/>
    <m/>
    <m/>
    <x v="0"/>
    <x v="0"/>
    <n v="1"/>
    <m/>
    <m/>
    <m/>
    <n v="1"/>
    <n v="0"/>
    <n v="1"/>
    <x v="1"/>
    <n v="0"/>
    <d v="1899-12-30T00:00:00"/>
    <d v="1899-12-30T00:00:00"/>
    <x v="1"/>
    <m/>
    <m/>
    <m/>
    <d v="2024-06-10T00:00:00"/>
    <d v="2027-12-31T00:00:00"/>
    <n v="701"/>
    <x v="13"/>
    <m/>
    <m/>
    <m/>
    <m/>
    <s v="with as-of date"/>
    <d v="2024-06-30T00:00:00"/>
    <m/>
    <n v="3"/>
    <n v="3"/>
    <m/>
    <d v="2026-01-31T00:00:00"/>
    <m/>
    <m/>
    <m/>
    <m/>
    <m/>
    <m/>
    <m/>
    <m/>
    <m/>
    <m/>
    <m/>
    <m/>
    <m/>
    <m/>
    <m/>
    <m/>
    <m/>
    <m/>
    <m/>
    <d v="2025-11-30T00:00:00"/>
    <m/>
    <n v="60000"/>
    <m/>
    <m/>
    <s v="Euro"/>
    <n v="23.75"/>
    <m/>
    <m/>
    <m/>
    <m/>
    <n v="17.95"/>
    <m/>
    <m/>
    <m/>
    <m/>
    <m/>
    <m/>
    <m/>
    <m/>
    <m/>
    <m/>
    <m/>
    <m/>
    <m/>
    <m/>
    <m/>
    <m/>
    <m/>
    <m/>
    <m/>
    <m/>
    <m/>
    <m/>
  </r>
  <r>
    <m/>
    <s v="V200034"/>
    <s v="2024-0001"/>
    <x v="9"/>
    <n v="2"/>
    <s v="Wagon"/>
    <n v="21"/>
    <s v="37 80 4564 295-6"/>
    <x v="5"/>
    <m/>
    <m/>
    <x v="0"/>
    <x v="0"/>
    <n v="1"/>
    <m/>
    <m/>
    <m/>
    <n v="1"/>
    <n v="0"/>
    <n v="1"/>
    <x v="1"/>
    <n v="0"/>
    <d v="1899-12-30T00:00:00"/>
    <d v="1899-12-30T00:00:00"/>
    <x v="1"/>
    <m/>
    <m/>
    <m/>
    <d v="2024-06-10T00:00:00"/>
    <d v="2027-12-31T00:00:00"/>
    <n v="701"/>
    <x v="13"/>
    <m/>
    <m/>
    <m/>
    <m/>
    <s v="with as-of date"/>
    <d v="2024-06-30T00:00:00"/>
    <m/>
    <n v="3"/>
    <n v="3"/>
    <m/>
    <d v="2026-01-31T00:00:00"/>
    <m/>
    <m/>
    <m/>
    <m/>
    <m/>
    <m/>
    <m/>
    <m/>
    <m/>
    <m/>
    <m/>
    <m/>
    <m/>
    <m/>
    <m/>
    <m/>
    <m/>
    <m/>
    <m/>
    <d v="2025-11-30T00:00:00"/>
    <m/>
    <n v="60000"/>
    <m/>
    <m/>
    <s v="Euro"/>
    <n v="23.75"/>
    <m/>
    <m/>
    <m/>
    <m/>
    <n v="17.95"/>
    <m/>
    <m/>
    <m/>
    <m/>
    <m/>
    <m/>
    <m/>
    <m/>
    <m/>
    <m/>
    <m/>
    <m/>
    <m/>
    <m/>
    <m/>
    <m/>
    <m/>
    <m/>
    <m/>
    <m/>
    <m/>
    <m/>
  </r>
  <r>
    <m/>
    <s v="V200034"/>
    <s v="2024-0001"/>
    <x v="9"/>
    <n v="2"/>
    <s v="Wagon"/>
    <n v="22"/>
    <e v="#N/A"/>
    <x v="5"/>
    <m/>
    <m/>
    <x v="0"/>
    <x v="0"/>
    <n v="1"/>
    <m/>
    <m/>
    <m/>
    <n v="1"/>
    <n v="0"/>
    <n v="1"/>
    <x v="1"/>
    <n v="0"/>
    <d v="1899-12-30T00:00:00"/>
    <d v="1899-12-30T00:00:00"/>
    <x v="1"/>
    <m/>
    <m/>
    <m/>
    <e v="#N/A"/>
    <e v="#N/A"/>
    <n v="701"/>
    <x v="1"/>
    <m/>
    <m/>
    <m/>
    <m/>
    <s v="with as-of date"/>
    <d v="2024-06-30T00:00:00"/>
    <m/>
    <n v="3"/>
    <n v="3"/>
    <m/>
    <d v="2026-01-31T00:00:00"/>
    <m/>
    <m/>
    <m/>
    <m/>
    <m/>
    <m/>
    <m/>
    <m/>
    <m/>
    <m/>
    <m/>
    <m/>
    <m/>
    <m/>
    <m/>
    <m/>
    <m/>
    <m/>
    <m/>
    <e v="#N/A"/>
    <m/>
    <n v="60000"/>
    <m/>
    <m/>
    <s v="Euro"/>
    <n v="23.75"/>
    <m/>
    <m/>
    <m/>
    <m/>
    <e v="#N/A"/>
    <m/>
    <m/>
    <m/>
    <m/>
    <m/>
    <m/>
    <m/>
    <m/>
    <m/>
    <m/>
    <m/>
    <m/>
    <m/>
    <m/>
    <m/>
    <m/>
    <m/>
    <m/>
    <m/>
    <m/>
    <m/>
    <m/>
  </r>
  <r>
    <m/>
    <s v="V200034"/>
    <s v="2024-0001"/>
    <x v="9"/>
    <n v="2"/>
    <s v="Wagon"/>
    <n v="23"/>
    <s v="37 80 4564 301-2"/>
    <x v="5"/>
    <m/>
    <m/>
    <x v="0"/>
    <x v="0"/>
    <n v="1"/>
    <m/>
    <m/>
    <m/>
    <n v="1"/>
    <n v="0"/>
    <n v="1"/>
    <x v="1"/>
    <n v="0"/>
    <d v="1899-12-30T00:00:00"/>
    <d v="1899-12-30T00:00:00"/>
    <x v="1"/>
    <m/>
    <m/>
    <m/>
    <d v="2024-06-10T00:00:00"/>
    <d v="2027-12-31T00:00:00"/>
    <n v="701"/>
    <x v="13"/>
    <m/>
    <m/>
    <m/>
    <m/>
    <s v="with as-of date"/>
    <d v="2024-06-30T00:00:00"/>
    <m/>
    <n v="3"/>
    <n v="3"/>
    <m/>
    <d v="2026-01-31T00:00:00"/>
    <m/>
    <m/>
    <m/>
    <m/>
    <m/>
    <m/>
    <m/>
    <m/>
    <m/>
    <m/>
    <m/>
    <m/>
    <m/>
    <m/>
    <m/>
    <m/>
    <m/>
    <m/>
    <m/>
    <d v="2025-11-30T00:00:00"/>
    <m/>
    <n v="60000"/>
    <m/>
    <m/>
    <s v="Euro"/>
    <n v="23.75"/>
    <m/>
    <m/>
    <m/>
    <m/>
    <n v="17.95"/>
    <m/>
    <m/>
    <m/>
    <m/>
    <m/>
    <m/>
    <m/>
    <m/>
    <m/>
    <m/>
    <m/>
    <m/>
    <m/>
    <m/>
    <m/>
    <m/>
    <m/>
    <m/>
    <m/>
    <m/>
    <m/>
    <m/>
  </r>
  <r>
    <m/>
    <s v="V200034"/>
    <s v="2024-0001"/>
    <x v="9"/>
    <n v="2"/>
    <s v="Wagon"/>
    <n v="24"/>
    <s v="37 80 4564 303-8"/>
    <x v="5"/>
    <m/>
    <m/>
    <x v="0"/>
    <x v="0"/>
    <n v="1"/>
    <m/>
    <m/>
    <m/>
    <n v="1"/>
    <n v="0"/>
    <n v="1"/>
    <x v="1"/>
    <n v="0"/>
    <d v="1899-12-30T00:00:00"/>
    <d v="1899-12-30T00:00:00"/>
    <x v="1"/>
    <m/>
    <m/>
    <m/>
    <d v="2024-06-10T00:00:00"/>
    <d v="2027-12-31T00:00:00"/>
    <n v="701"/>
    <x v="13"/>
    <m/>
    <m/>
    <m/>
    <m/>
    <s v="with as-of date"/>
    <d v="2024-06-30T00:00:00"/>
    <m/>
    <n v="3"/>
    <n v="3"/>
    <m/>
    <d v="2026-01-31T00:00:00"/>
    <m/>
    <m/>
    <m/>
    <m/>
    <m/>
    <m/>
    <m/>
    <m/>
    <m/>
    <m/>
    <m/>
    <m/>
    <m/>
    <m/>
    <m/>
    <m/>
    <m/>
    <m/>
    <m/>
    <d v="2025-11-30T00:00:00"/>
    <m/>
    <n v="60000"/>
    <m/>
    <m/>
    <s v="Euro"/>
    <n v="23.75"/>
    <m/>
    <m/>
    <m/>
    <m/>
    <n v="17.95"/>
    <m/>
    <m/>
    <m/>
    <m/>
    <m/>
    <m/>
    <m/>
    <m/>
    <m/>
    <m/>
    <m/>
    <m/>
    <m/>
    <m/>
    <m/>
    <m/>
    <m/>
    <m/>
    <m/>
    <m/>
    <m/>
    <m/>
  </r>
  <r>
    <m/>
    <s v="V200034"/>
    <s v="2024-0001"/>
    <x v="9"/>
    <n v="2"/>
    <s v="Wagon"/>
    <n v="25"/>
    <s v="37 80 4564 411-9"/>
    <x v="5"/>
    <m/>
    <m/>
    <x v="0"/>
    <x v="0"/>
    <n v="1"/>
    <m/>
    <m/>
    <m/>
    <n v="1"/>
    <n v="0"/>
    <n v="1"/>
    <x v="1"/>
    <n v="0"/>
    <d v="1899-12-30T00:00:00"/>
    <d v="1899-12-30T00:00:00"/>
    <x v="1"/>
    <m/>
    <m/>
    <m/>
    <d v="2024-06-10T00:00:00"/>
    <d v="2027-12-31T00:00:00"/>
    <n v="701"/>
    <x v="13"/>
    <m/>
    <m/>
    <m/>
    <m/>
    <s v="with as-of date"/>
    <d v="2024-06-30T00:00:00"/>
    <m/>
    <n v="3"/>
    <n v="3"/>
    <m/>
    <d v="2026-01-31T00:00:00"/>
    <m/>
    <m/>
    <m/>
    <m/>
    <m/>
    <m/>
    <m/>
    <m/>
    <m/>
    <m/>
    <m/>
    <m/>
    <m/>
    <m/>
    <m/>
    <m/>
    <m/>
    <m/>
    <m/>
    <d v="2025-11-30T00:00:00"/>
    <m/>
    <n v="60000"/>
    <m/>
    <m/>
    <s v="Euro"/>
    <n v="23.75"/>
    <m/>
    <m/>
    <m/>
    <m/>
    <n v="17.95"/>
    <m/>
    <m/>
    <m/>
    <m/>
    <m/>
    <m/>
    <m/>
    <m/>
    <m/>
    <m/>
    <m/>
    <m/>
    <m/>
    <m/>
    <m/>
    <m/>
    <m/>
    <m/>
    <m/>
    <m/>
    <m/>
    <m/>
  </r>
  <r>
    <m/>
    <s v="V200034"/>
    <s v="2024-0001"/>
    <x v="9"/>
    <n v="2"/>
    <s v="Wagon"/>
    <n v="26"/>
    <s v="37 80 4564 417-6"/>
    <x v="5"/>
    <m/>
    <m/>
    <x v="0"/>
    <x v="0"/>
    <n v="1"/>
    <m/>
    <m/>
    <m/>
    <n v="1"/>
    <n v="0"/>
    <n v="1"/>
    <x v="1"/>
    <n v="0"/>
    <d v="1899-12-30T00:00:00"/>
    <d v="1899-12-30T00:00:00"/>
    <x v="1"/>
    <m/>
    <m/>
    <m/>
    <d v="2024-06-10T00:00:00"/>
    <d v="2027-12-31T00:00:00"/>
    <n v="701"/>
    <x v="13"/>
    <m/>
    <m/>
    <m/>
    <m/>
    <s v="with as-of date"/>
    <d v="2024-06-30T00:00:00"/>
    <m/>
    <n v="3"/>
    <n v="3"/>
    <m/>
    <d v="2026-01-31T00:00:00"/>
    <m/>
    <m/>
    <m/>
    <m/>
    <m/>
    <m/>
    <m/>
    <m/>
    <m/>
    <m/>
    <m/>
    <m/>
    <m/>
    <m/>
    <m/>
    <m/>
    <m/>
    <m/>
    <m/>
    <d v="2025-11-30T00:00:00"/>
    <m/>
    <n v="60000"/>
    <m/>
    <m/>
    <s v="Euro"/>
    <n v="23.75"/>
    <m/>
    <m/>
    <m/>
    <m/>
    <n v="17.95"/>
    <m/>
    <m/>
    <m/>
    <m/>
    <m/>
    <m/>
    <m/>
    <m/>
    <m/>
    <m/>
    <m/>
    <m/>
    <m/>
    <m/>
    <m/>
    <m/>
    <m/>
    <m/>
    <m/>
    <m/>
    <m/>
    <m/>
  </r>
  <r>
    <m/>
    <s v="V200034"/>
    <s v="2024-0001"/>
    <x v="9"/>
    <n v="2"/>
    <s v="Wagon"/>
    <n v="27"/>
    <s v="37 80 4564 424-2"/>
    <x v="5"/>
    <m/>
    <m/>
    <x v="0"/>
    <x v="0"/>
    <n v="1"/>
    <m/>
    <m/>
    <m/>
    <n v="1"/>
    <n v="0"/>
    <n v="1"/>
    <x v="1"/>
    <n v="0"/>
    <d v="1899-12-30T00:00:00"/>
    <d v="1899-12-30T00:00:00"/>
    <x v="1"/>
    <m/>
    <m/>
    <m/>
    <d v="2024-06-10T00:00:00"/>
    <d v="2027-12-31T00:00:00"/>
    <n v="701"/>
    <x v="13"/>
    <m/>
    <m/>
    <m/>
    <m/>
    <s v="with as-of date"/>
    <d v="2024-06-30T00:00:00"/>
    <m/>
    <n v="3"/>
    <n v="3"/>
    <m/>
    <d v="2026-01-31T00:00:00"/>
    <m/>
    <m/>
    <m/>
    <m/>
    <m/>
    <m/>
    <m/>
    <m/>
    <m/>
    <m/>
    <m/>
    <m/>
    <m/>
    <m/>
    <m/>
    <m/>
    <m/>
    <m/>
    <m/>
    <d v="2025-11-30T00:00:00"/>
    <m/>
    <n v="60000"/>
    <m/>
    <m/>
    <s v="Euro"/>
    <n v="23.75"/>
    <m/>
    <m/>
    <m/>
    <m/>
    <n v="17.95"/>
    <m/>
    <m/>
    <m/>
    <m/>
    <m/>
    <m/>
    <m/>
    <m/>
    <m/>
    <m/>
    <m/>
    <m/>
    <m/>
    <m/>
    <m/>
    <m/>
    <m/>
    <m/>
    <m/>
    <m/>
    <m/>
    <m/>
  </r>
  <r>
    <m/>
    <s v="V200034"/>
    <s v="2024-0001"/>
    <x v="9"/>
    <n v="2"/>
    <s v="Wagon"/>
    <n v="28"/>
    <s v="37 80 4564 434-1"/>
    <x v="5"/>
    <m/>
    <m/>
    <x v="0"/>
    <x v="0"/>
    <n v="1"/>
    <m/>
    <m/>
    <m/>
    <n v="1"/>
    <n v="0"/>
    <n v="1"/>
    <x v="1"/>
    <n v="0"/>
    <d v="1899-12-30T00:00:00"/>
    <d v="1899-12-30T00:00:00"/>
    <x v="1"/>
    <m/>
    <m/>
    <m/>
    <d v="2024-06-10T00:00:00"/>
    <d v="2027-12-31T00:00:00"/>
    <n v="701"/>
    <x v="13"/>
    <m/>
    <m/>
    <m/>
    <m/>
    <s v="with as-of date"/>
    <d v="2024-06-30T00:00:00"/>
    <m/>
    <n v="3"/>
    <n v="3"/>
    <m/>
    <d v="2026-01-31T00:00:00"/>
    <m/>
    <m/>
    <m/>
    <m/>
    <m/>
    <m/>
    <m/>
    <m/>
    <m/>
    <m/>
    <m/>
    <m/>
    <m/>
    <m/>
    <m/>
    <m/>
    <m/>
    <m/>
    <m/>
    <d v="2025-11-30T00:00:00"/>
    <m/>
    <n v="60000"/>
    <m/>
    <m/>
    <s v="Euro"/>
    <n v="23.75"/>
    <m/>
    <m/>
    <m/>
    <m/>
    <n v="17.95"/>
    <m/>
    <m/>
    <m/>
    <m/>
    <m/>
    <m/>
    <m/>
    <m/>
    <m/>
    <m/>
    <m/>
    <m/>
    <m/>
    <m/>
    <m/>
    <m/>
    <m/>
    <m/>
    <m/>
    <m/>
    <m/>
    <m/>
  </r>
  <r>
    <m/>
    <s v="V200034"/>
    <s v="2024-0001"/>
    <x v="9"/>
    <n v="2"/>
    <s v="Wagon"/>
    <n v="29"/>
    <s v="37 80 4564 245-1"/>
    <x v="5"/>
    <m/>
    <m/>
    <x v="0"/>
    <x v="0"/>
    <n v="1"/>
    <m/>
    <m/>
    <m/>
    <n v="1"/>
    <n v="0"/>
    <n v="1"/>
    <x v="1"/>
    <n v="0"/>
    <d v="1899-12-30T00:00:00"/>
    <d v="1899-12-30T00:00:00"/>
    <x v="1"/>
    <m/>
    <m/>
    <m/>
    <d v="2024-06-10T00:00:00"/>
    <d v="2027-12-31T00:00:00"/>
    <n v="701"/>
    <x v="13"/>
    <m/>
    <m/>
    <m/>
    <m/>
    <s v="with as-of date"/>
    <d v="2024-06-30T00:00:00"/>
    <m/>
    <n v="3"/>
    <n v="3"/>
    <m/>
    <d v="2026-01-31T00:00:00"/>
    <m/>
    <m/>
    <m/>
    <m/>
    <m/>
    <m/>
    <m/>
    <m/>
    <m/>
    <m/>
    <m/>
    <m/>
    <m/>
    <m/>
    <m/>
    <m/>
    <m/>
    <m/>
    <m/>
    <d v="2025-11-30T00:00:00"/>
    <m/>
    <n v="60000"/>
    <m/>
    <m/>
    <s v="Euro"/>
    <n v="23.75"/>
    <m/>
    <m/>
    <m/>
    <m/>
    <n v="17.95"/>
    <m/>
    <m/>
    <m/>
    <m/>
    <m/>
    <m/>
    <m/>
    <m/>
    <m/>
    <m/>
    <m/>
    <m/>
    <m/>
    <m/>
    <m/>
    <m/>
    <m/>
    <m/>
    <m/>
    <m/>
    <m/>
    <m/>
  </r>
  <r>
    <s v="OK 24.12.24 emo/ dmo 27.12.24 / LOA ok CMI 20.06.25"/>
    <s v="V200048"/>
    <s v="2024-0035"/>
    <x v="10"/>
    <m/>
    <s v="Header"/>
    <m/>
    <m/>
    <x v="5"/>
    <s v="POL"/>
    <s v="East EU"/>
    <x v="0"/>
    <x v="0"/>
    <n v="28"/>
    <m/>
    <m/>
    <n v="0"/>
    <n v="28"/>
    <n v="0"/>
    <n v="28"/>
    <x v="2"/>
    <m/>
    <m/>
    <m/>
    <x v="3"/>
    <s v="no automatic prolongement / termination any time with 3 monts penalty if Arcelor terminates contract"/>
    <d v="2025-01-15T00:00:00"/>
    <d v="2026-12-31T00:00:00"/>
    <m/>
    <m/>
    <n v="715"/>
    <x v="4"/>
    <m/>
    <m/>
    <m/>
    <m/>
    <s v="with as-of date"/>
    <d v="2025-03-31T00:00:00"/>
    <m/>
    <n v="3"/>
    <n v="0"/>
    <m/>
    <m/>
    <s v="termination any time with 3 monts penalty if Arcelor terminates contract"/>
    <s v="3 months rent"/>
    <m/>
    <m/>
    <m/>
    <m/>
    <m/>
    <m/>
    <n v="75"/>
    <s v="A"/>
    <n v="79"/>
    <n v="1.4"/>
    <s v="DEU"/>
    <s v="Parent Guarantee"/>
    <s v="N"/>
    <s v="N"/>
    <m/>
    <m/>
    <m/>
    <m/>
    <m/>
    <n v="60000"/>
    <s v="N"/>
    <m/>
    <s v="Euro"/>
    <n v="23.14"/>
    <n v="-5.19"/>
    <n v="0"/>
    <n v="0"/>
    <n v="0"/>
    <n v="17.95"/>
    <n v="0"/>
    <n v="0"/>
    <n v="0"/>
    <n v="0.06"/>
    <n v="3.68"/>
    <n v="-5.19"/>
    <n v="-1.51"/>
    <n v="0"/>
    <n v="0"/>
    <n v="0"/>
    <n v="19.46"/>
    <s v="0.00"/>
    <n v="19.46"/>
    <n v="1"/>
    <n v="0"/>
    <n v="19.46"/>
    <n v="19.46"/>
    <n v="1680000"/>
    <n v="0"/>
    <s v="N"/>
    <n v="0"/>
    <n v="182946.4"/>
  </r>
  <r>
    <m/>
    <s v="V200048"/>
    <s v="2024-0035"/>
    <x v="10"/>
    <n v="1"/>
    <s v="Batch"/>
    <m/>
    <m/>
    <x v="5"/>
    <s v="POL"/>
    <s v="East EU"/>
    <x v="0"/>
    <x v="0"/>
    <n v="28"/>
    <m/>
    <m/>
    <n v="0"/>
    <n v="0"/>
    <n v="0"/>
    <n v="28"/>
    <x v="2"/>
    <m/>
    <m/>
    <m/>
    <x v="3"/>
    <m/>
    <m/>
    <m/>
    <d v="2025-01-15T00:00:00"/>
    <d v="2026-12-31T00:00:00"/>
    <m/>
    <x v="4"/>
    <m/>
    <m/>
    <m/>
    <m/>
    <s v="with as-of date"/>
    <d v="2025-03-31T00:00:00"/>
    <m/>
    <n v="3"/>
    <n v="0"/>
    <m/>
    <m/>
    <s v="termination any time with 3 monts penalty if Arcelor terminates contract"/>
    <s v="3 months rent"/>
    <m/>
    <m/>
    <m/>
    <m/>
    <m/>
    <m/>
    <m/>
    <s v="A"/>
    <n v="79"/>
    <n v="1.4"/>
    <s v="DEU"/>
    <s v="Parent Guarantee"/>
    <s v="N"/>
    <s v="N"/>
    <n v="0"/>
    <n v="0"/>
    <m/>
    <m/>
    <m/>
    <n v="60000"/>
    <s v="N"/>
    <d v="1899-12-30T00:00:00"/>
    <s v="Euro"/>
    <n v="23.14"/>
    <n v="-5.19"/>
    <n v="0"/>
    <n v="0"/>
    <n v="0"/>
    <n v="17.95"/>
    <n v="0"/>
    <n v="0"/>
    <n v="0"/>
    <n v="0.06"/>
    <n v="3.68"/>
    <n v="-5.19"/>
    <n v="-1.51"/>
    <n v="0"/>
    <n v="0"/>
    <n v="0"/>
    <n v="19.46"/>
    <s v="0.00"/>
    <n v="19.46"/>
    <n v="1"/>
    <n v="0"/>
    <n v="19.46"/>
    <n v="19.46"/>
    <n v="1680000"/>
    <n v="0"/>
    <s v="N"/>
    <n v="0"/>
    <n v="182946.4"/>
  </r>
  <r>
    <m/>
    <s v="V200048"/>
    <s v="2024-0035"/>
    <x v="10"/>
    <n v="1"/>
    <s v="Wagon"/>
    <n v="1"/>
    <s v="37 80 4564 195-8"/>
    <x v="5"/>
    <m/>
    <m/>
    <x v="0"/>
    <x v="0"/>
    <n v="1"/>
    <m/>
    <m/>
    <m/>
    <n v="1"/>
    <n v="0"/>
    <n v="1"/>
    <x v="1"/>
    <m/>
    <m/>
    <m/>
    <x v="3"/>
    <s v="Tauschwagen Grain Log. 07.01.25"/>
    <m/>
    <m/>
    <d v="2025-01-15T00:00:00"/>
    <d v="2026-12-31T00:00:00"/>
    <n v="715"/>
    <x v="4"/>
    <m/>
    <m/>
    <m/>
    <m/>
    <s v="with as-of date"/>
    <d v="2025-03-31T00:00:00"/>
    <m/>
    <n v="3"/>
    <n v="0"/>
    <m/>
    <d v="2026-01-31T00:00:00"/>
    <m/>
    <m/>
    <m/>
    <m/>
    <m/>
    <m/>
    <m/>
    <m/>
    <m/>
    <m/>
    <m/>
    <m/>
    <m/>
    <m/>
    <m/>
    <m/>
    <m/>
    <m/>
    <m/>
    <d v="2025-11-30T00:00:00"/>
    <m/>
    <n v="60000"/>
    <m/>
    <m/>
    <s v="Euro"/>
    <n v="23.14"/>
    <m/>
    <m/>
    <m/>
    <m/>
    <n v="17.95"/>
    <m/>
    <m/>
    <m/>
    <m/>
    <m/>
    <m/>
    <m/>
    <m/>
    <m/>
    <m/>
    <m/>
    <m/>
    <m/>
    <m/>
    <m/>
    <m/>
    <m/>
    <m/>
    <m/>
    <m/>
    <m/>
    <m/>
  </r>
  <r>
    <m/>
    <s v="V200048"/>
    <s v="2024-0035"/>
    <x v="10"/>
    <n v="1"/>
    <s v="Wagon"/>
    <n v="2"/>
    <s v="37 80 4564 806-0"/>
    <x v="5"/>
    <m/>
    <m/>
    <x v="0"/>
    <x v="0"/>
    <n v="1"/>
    <m/>
    <m/>
    <m/>
    <n v="1"/>
    <n v="0"/>
    <n v="1"/>
    <x v="1"/>
    <m/>
    <m/>
    <m/>
    <x v="3"/>
    <s v="Tauschwagen Grain Log. 07.01.25"/>
    <m/>
    <m/>
    <d v="2025-01-15T00:00:00"/>
    <d v="2026-12-31T00:00:00"/>
    <n v="715"/>
    <x v="4"/>
    <m/>
    <m/>
    <m/>
    <m/>
    <s v="with as-of date"/>
    <d v="2025-03-31T00:00:00"/>
    <m/>
    <n v="3"/>
    <n v="0"/>
    <m/>
    <d v="2026-01-31T00:00:00"/>
    <m/>
    <m/>
    <m/>
    <m/>
    <m/>
    <m/>
    <m/>
    <m/>
    <m/>
    <m/>
    <m/>
    <m/>
    <m/>
    <m/>
    <m/>
    <m/>
    <m/>
    <m/>
    <m/>
    <d v="2025-11-30T00:00:00"/>
    <m/>
    <n v="60000"/>
    <m/>
    <m/>
    <s v="Euro"/>
    <n v="23.14"/>
    <m/>
    <m/>
    <m/>
    <m/>
    <n v="17.95"/>
    <m/>
    <m/>
    <m/>
    <m/>
    <m/>
    <m/>
    <m/>
    <m/>
    <m/>
    <m/>
    <m/>
    <m/>
    <m/>
    <m/>
    <m/>
    <m/>
    <m/>
    <m/>
    <m/>
    <m/>
    <m/>
    <m/>
  </r>
  <r>
    <m/>
    <s v="V200048"/>
    <s v="2024-0035"/>
    <x v="10"/>
    <n v="1"/>
    <s v="Wagon"/>
    <n v="3"/>
    <s v="37 80 4564 807-8"/>
    <x v="5"/>
    <m/>
    <m/>
    <x v="0"/>
    <x v="0"/>
    <n v="1"/>
    <m/>
    <m/>
    <m/>
    <n v="1"/>
    <n v="0"/>
    <n v="1"/>
    <x v="1"/>
    <m/>
    <m/>
    <m/>
    <x v="3"/>
    <s v="Tauschwagen Grain Log. 07.01.25"/>
    <m/>
    <m/>
    <d v="2025-01-15T00:00:00"/>
    <d v="2026-12-31T00:00:00"/>
    <n v="715"/>
    <x v="4"/>
    <m/>
    <m/>
    <m/>
    <m/>
    <s v="with as-of date"/>
    <d v="2025-03-31T00:00:00"/>
    <m/>
    <n v="3"/>
    <n v="0"/>
    <m/>
    <d v="2026-01-31T00:00:00"/>
    <m/>
    <m/>
    <m/>
    <m/>
    <m/>
    <m/>
    <m/>
    <m/>
    <m/>
    <m/>
    <m/>
    <m/>
    <m/>
    <m/>
    <m/>
    <m/>
    <m/>
    <m/>
    <m/>
    <d v="2025-11-30T00:00:00"/>
    <m/>
    <n v="60000"/>
    <m/>
    <m/>
    <s v="Euro"/>
    <n v="23.14"/>
    <m/>
    <m/>
    <m/>
    <m/>
    <n v="17.95"/>
    <m/>
    <m/>
    <m/>
    <m/>
    <m/>
    <m/>
    <m/>
    <m/>
    <m/>
    <m/>
    <m/>
    <m/>
    <m/>
    <m/>
    <m/>
    <m/>
    <m/>
    <m/>
    <m/>
    <m/>
    <m/>
    <m/>
  </r>
  <r>
    <m/>
    <s v="V200048"/>
    <s v="2024-0035"/>
    <x v="10"/>
    <n v="1"/>
    <s v="Wagon"/>
    <n v="4"/>
    <s v="37 80 4564 808-6"/>
    <x v="5"/>
    <m/>
    <m/>
    <x v="0"/>
    <x v="0"/>
    <n v="1"/>
    <m/>
    <m/>
    <m/>
    <n v="1"/>
    <n v="0"/>
    <n v="1"/>
    <x v="1"/>
    <m/>
    <m/>
    <m/>
    <x v="3"/>
    <s v="Tauschwagen Grain Log. 07.01.25"/>
    <m/>
    <m/>
    <d v="2025-01-15T00:00:00"/>
    <d v="2026-12-31T00:00:00"/>
    <n v="715"/>
    <x v="4"/>
    <m/>
    <m/>
    <m/>
    <m/>
    <s v="with as-of date"/>
    <d v="2025-03-31T00:00:00"/>
    <m/>
    <n v="3"/>
    <n v="0"/>
    <m/>
    <d v="2026-01-31T00:00:00"/>
    <m/>
    <m/>
    <m/>
    <m/>
    <m/>
    <m/>
    <m/>
    <m/>
    <m/>
    <m/>
    <m/>
    <m/>
    <m/>
    <m/>
    <m/>
    <m/>
    <m/>
    <m/>
    <m/>
    <d v="2025-11-30T00:00:00"/>
    <m/>
    <n v="60000"/>
    <m/>
    <m/>
    <s v="Euro"/>
    <n v="23.14"/>
    <m/>
    <m/>
    <m/>
    <m/>
    <n v="17.95"/>
    <m/>
    <m/>
    <m/>
    <m/>
    <m/>
    <m/>
    <m/>
    <m/>
    <m/>
    <m/>
    <m/>
    <m/>
    <m/>
    <m/>
    <m/>
    <m/>
    <m/>
    <m/>
    <m/>
    <m/>
    <m/>
    <m/>
  </r>
  <r>
    <m/>
    <s v="V200048"/>
    <s v="2024-0035"/>
    <x v="10"/>
    <n v="1"/>
    <s v="Wagon"/>
    <n v="5"/>
    <s v="37 80 4564 809-4"/>
    <x v="5"/>
    <m/>
    <m/>
    <x v="0"/>
    <x v="0"/>
    <n v="1"/>
    <m/>
    <m/>
    <m/>
    <n v="1"/>
    <n v="0"/>
    <n v="1"/>
    <x v="1"/>
    <m/>
    <m/>
    <m/>
    <x v="3"/>
    <s v="Tauschwagen Grain Log. 07.01.25"/>
    <m/>
    <m/>
    <d v="2025-01-15T00:00:00"/>
    <d v="2026-12-31T00:00:00"/>
    <n v="715"/>
    <x v="4"/>
    <m/>
    <m/>
    <m/>
    <m/>
    <s v="with as-of date"/>
    <d v="2025-03-31T00:00:00"/>
    <m/>
    <n v="3"/>
    <n v="0"/>
    <m/>
    <d v="2026-01-31T00:00:00"/>
    <m/>
    <m/>
    <m/>
    <m/>
    <m/>
    <m/>
    <m/>
    <m/>
    <m/>
    <m/>
    <m/>
    <m/>
    <m/>
    <m/>
    <m/>
    <m/>
    <m/>
    <m/>
    <m/>
    <d v="2025-11-30T00:00:00"/>
    <m/>
    <n v="60000"/>
    <m/>
    <m/>
    <s v="Euro"/>
    <n v="23.14"/>
    <m/>
    <m/>
    <m/>
    <m/>
    <n v="17.95"/>
    <m/>
    <m/>
    <m/>
    <m/>
    <m/>
    <m/>
    <m/>
    <m/>
    <m/>
    <m/>
    <m/>
    <m/>
    <m/>
    <m/>
    <m/>
    <m/>
    <m/>
    <m/>
    <m/>
    <m/>
    <m/>
    <m/>
  </r>
  <r>
    <m/>
    <s v="V200048"/>
    <s v="2024-0035"/>
    <x v="10"/>
    <n v="1"/>
    <s v="Wagon"/>
    <n v="6"/>
    <s v="37 80 4564 810-2"/>
    <x v="5"/>
    <m/>
    <m/>
    <x v="0"/>
    <x v="0"/>
    <n v="1"/>
    <m/>
    <m/>
    <m/>
    <n v="1"/>
    <n v="0"/>
    <n v="1"/>
    <x v="1"/>
    <m/>
    <m/>
    <m/>
    <x v="3"/>
    <s v="Tauschwagen Grain Log. 07.01.25"/>
    <m/>
    <m/>
    <d v="2025-01-15T00:00:00"/>
    <d v="2026-12-31T00:00:00"/>
    <n v="715"/>
    <x v="4"/>
    <m/>
    <m/>
    <m/>
    <m/>
    <s v="with as-of date"/>
    <d v="2025-03-31T00:00:00"/>
    <m/>
    <n v="3"/>
    <n v="0"/>
    <m/>
    <d v="2026-01-31T00:00:00"/>
    <m/>
    <m/>
    <m/>
    <m/>
    <m/>
    <m/>
    <m/>
    <m/>
    <m/>
    <m/>
    <m/>
    <m/>
    <m/>
    <m/>
    <m/>
    <m/>
    <m/>
    <m/>
    <m/>
    <d v="2025-11-30T00:00:00"/>
    <m/>
    <n v="60000"/>
    <m/>
    <m/>
    <s v="Euro"/>
    <n v="23.14"/>
    <m/>
    <m/>
    <m/>
    <m/>
    <n v="17.95"/>
    <m/>
    <m/>
    <m/>
    <m/>
    <m/>
    <m/>
    <m/>
    <m/>
    <m/>
    <m/>
    <m/>
    <m/>
    <m/>
    <m/>
    <m/>
    <m/>
    <m/>
    <m/>
    <m/>
    <m/>
    <m/>
    <m/>
  </r>
  <r>
    <m/>
    <s v="V200048"/>
    <s v="2024-0035"/>
    <x v="10"/>
    <n v="1"/>
    <s v="Wagon"/>
    <n v="7"/>
    <s v="37 80 4564 811-0"/>
    <x v="5"/>
    <m/>
    <m/>
    <x v="0"/>
    <x v="0"/>
    <n v="1"/>
    <m/>
    <m/>
    <m/>
    <n v="1"/>
    <n v="0"/>
    <n v="1"/>
    <x v="1"/>
    <m/>
    <m/>
    <m/>
    <x v="3"/>
    <s v="Tauschwagen Grain Log. 07.01.25"/>
    <m/>
    <m/>
    <d v="2025-01-15T00:00:00"/>
    <d v="2026-12-31T00:00:00"/>
    <n v="715"/>
    <x v="4"/>
    <m/>
    <m/>
    <m/>
    <m/>
    <s v="with as-of date"/>
    <d v="2025-03-31T00:00:00"/>
    <m/>
    <n v="3"/>
    <n v="0"/>
    <m/>
    <d v="2026-01-31T00:00:00"/>
    <m/>
    <m/>
    <m/>
    <m/>
    <m/>
    <m/>
    <m/>
    <m/>
    <m/>
    <m/>
    <m/>
    <m/>
    <m/>
    <m/>
    <m/>
    <m/>
    <m/>
    <m/>
    <m/>
    <d v="2025-11-30T00:00:00"/>
    <m/>
    <n v="60000"/>
    <m/>
    <m/>
    <s v="Euro"/>
    <n v="23.14"/>
    <m/>
    <m/>
    <m/>
    <m/>
    <n v="17.95"/>
    <m/>
    <m/>
    <m/>
    <m/>
    <m/>
    <m/>
    <m/>
    <m/>
    <m/>
    <m/>
    <m/>
    <m/>
    <m/>
    <m/>
    <m/>
    <m/>
    <m/>
    <m/>
    <m/>
    <m/>
    <m/>
    <m/>
  </r>
  <r>
    <m/>
    <s v="V200048"/>
    <s v="2024-0035"/>
    <x v="10"/>
    <n v="1"/>
    <s v="Wagon"/>
    <n v="8"/>
    <s v="37 80 4564 812-8"/>
    <x v="5"/>
    <m/>
    <m/>
    <x v="0"/>
    <x v="0"/>
    <n v="1"/>
    <m/>
    <m/>
    <m/>
    <n v="1"/>
    <n v="0"/>
    <n v="1"/>
    <x v="1"/>
    <m/>
    <m/>
    <m/>
    <x v="3"/>
    <s v="Tauschwagen Grain Log. 07.01.25"/>
    <m/>
    <m/>
    <d v="2025-02-01T00:00:00"/>
    <d v="2026-12-31T00:00:00"/>
    <n v="715"/>
    <x v="4"/>
    <m/>
    <m/>
    <m/>
    <m/>
    <s v="with as-of date"/>
    <d v="2025-03-31T00:00:00"/>
    <m/>
    <n v="3"/>
    <n v="0"/>
    <m/>
    <d v="2026-01-31T00:00:00"/>
    <m/>
    <m/>
    <m/>
    <m/>
    <m/>
    <m/>
    <m/>
    <m/>
    <m/>
    <m/>
    <m/>
    <m/>
    <m/>
    <m/>
    <m/>
    <m/>
    <m/>
    <m/>
    <m/>
    <d v="2025-11-30T00:00:00"/>
    <m/>
    <n v="60000"/>
    <m/>
    <m/>
    <s v="Euro"/>
    <n v="23.14"/>
    <m/>
    <m/>
    <m/>
    <m/>
    <n v="17.95"/>
    <m/>
    <m/>
    <m/>
    <m/>
    <m/>
    <m/>
    <m/>
    <m/>
    <m/>
    <m/>
    <m/>
    <m/>
    <m/>
    <m/>
    <m/>
    <m/>
    <m/>
    <m/>
    <m/>
    <m/>
    <m/>
    <m/>
  </r>
  <r>
    <m/>
    <s v="V200048"/>
    <s v="2024-0035"/>
    <x v="10"/>
    <n v="1"/>
    <s v="Wagon"/>
    <n v="9"/>
    <s v="37 80 4564 813-6"/>
    <x v="5"/>
    <m/>
    <m/>
    <x v="0"/>
    <x v="0"/>
    <n v="1"/>
    <m/>
    <m/>
    <m/>
    <n v="1"/>
    <n v="0"/>
    <n v="1"/>
    <x v="1"/>
    <m/>
    <m/>
    <m/>
    <x v="3"/>
    <s v="Tauschwagen Grain Log. 07.01.25"/>
    <m/>
    <m/>
    <d v="2025-02-01T00:00:00"/>
    <d v="2026-12-31T00:00:00"/>
    <n v="715"/>
    <x v="4"/>
    <m/>
    <m/>
    <m/>
    <m/>
    <s v="with as-of date"/>
    <d v="2025-03-31T00:00:00"/>
    <m/>
    <n v="3"/>
    <n v="0"/>
    <m/>
    <d v="2026-01-31T00:00:00"/>
    <m/>
    <m/>
    <m/>
    <m/>
    <m/>
    <m/>
    <m/>
    <m/>
    <m/>
    <m/>
    <m/>
    <m/>
    <m/>
    <m/>
    <m/>
    <m/>
    <m/>
    <m/>
    <m/>
    <d v="2025-11-30T00:00:00"/>
    <m/>
    <n v="60000"/>
    <m/>
    <m/>
    <s v="Euro"/>
    <n v="23.14"/>
    <m/>
    <m/>
    <m/>
    <m/>
    <n v="17.95"/>
    <m/>
    <m/>
    <m/>
    <m/>
    <m/>
    <m/>
    <m/>
    <m/>
    <m/>
    <m/>
    <m/>
    <m/>
    <m/>
    <m/>
    <m/>
    <m/>
    <m/>
    <m/>
    <m/>
    <m/>
    <m/>
    <m/>
  </r>
  <r>
    <m/>
    <s v="V200048"/>
    <s v="2024-0035"/>
    <x v="10"/>
    <n v="1"/>
    <s v="Wagon"/>
    <n v="10"/>
    <s v="37 80 4564 814-4"/>
    <x v="5"/>
    <m/>
    <m/>
    <x v="0"/>
    <x v="0"/>
    <n v="1"/>
    <m/>
    <m/>
    <m/>
    <n v="1"/>
    <n v="0"/>
    <n v="1"/>
    <x v="1"/>
    <m/>
    <m/>
    <m/>
    <x v="3"/>
    <s v="Tauschwagen Grain Log. 07.01.25"/>
    <m/>
    <m/>
    <d v="2025-02-01T00:00:00"/>
    <d v="2026-12-31T00:00:00"/>
    <n v="715"/>
    <x v="4"/>
    <m/>
    <m/>
    <m/>
    <m/>
    <s v="with as-of date"/>
    <d v="2025-03-31T00:00:00"/>
    <m/>
    <n v="3"/>
    <n v="0"/>
    <m/>
    <d v="2026-01-31T00:00:00"/>
    <m/>
    <m/>
    <m/>
    <m/>
    <m/>
    <m/>
    <m/>
    <m/>
    <m/>
    <m/>
    <m/>
    <m/>
    <m/>
    <m/>
    <m/>
    <m/>
    <m/>
    <m/>
    <m/>
    <d v="2025-11-30T00:00:00"/>
    <m/>
    <n v="60000"/>
    <m/>
    <m/>
    <s v="Euro"/>
    <n v="23.14"/>
    <m/>
    <m/>
    <m/>
    <m/>
    <n v="17.95"/>
    <m/>
    <m/>
    <m/>
    <m/>
    <m/>
    <m/>
    <m/>
    <m/>
    <m/>
    <m/>
    <m/>
    <m/>
    <m/>
    <m/>
    <m/>
    <m/>
    <m/>
    <m/>
    <m/>
    <m/>
    <m/>
    <m/>
  </r>
  <r>
    <m/>
    <s v="V200048"/>
    <s v="2024-0035"/>
    <x v="10"/>
    <n v="1"/>
    <s v="Wagon"/>
    <n v="11"/>
    <s v="37 80 4564 815-1"/>
    <x v="5"/>
    <m/>
    <m/>
    <x v="0"/>
    <x v="0"/>
    <n v="1"/>
    <m/>
    <m/>
    <m/>
    <n v="1"/>
    <n v="0"/>
    <n v="1"/>
    <x v="1"/>
    <m/>
    <m/>
    <m/>
    <x v="3"/>
    <s v="Tauschwagen Grain Log. 07.01.25"/>
    <m/>
    <m/>
    <d v="2025-02-01T00:00:00"/>
    <d v="2026-12-31T00:00:00"/>
    <n v="715"/>
    <x v="4"/>
    <m/>
    <m/>
    <m/>
    <m/>
    <s v="with as-of date"/>
    <d v="2025-03-31T00:00:00"/>
    <m/>
    <n v="3"/>
    <n v="0"/>
    <m/>
    <d v="2026-01-31T00:00:00"/>
    <m/>
    <m/>
    <m/>
    <m/>
    <m/>
    <m/>
    <m/>
    <m/>
    <m/>
    <m/>
    <m/>
    <m/>
    <m/>
    <m/>
    <m/>
    <m/>
    <m/>
    <m/>
    <m/>
    <d v="2025-11-30T00:00:00"/>
    <m/>
    <n v="60000"/>
    <m/>
    <m/>
    <s v="Euro"/>
    <n v="23.14"/>
    <m/>
    <m/>
    <m/>
    <m/>
    <n v="17.95"/>
    <m/>
    <m/>
    <m/>
    <m/>
    <m/>
    <m/>
    <m/>
    <m/>
    <m/>
    <m/>
    <m/>
    <m/>
    <m/>
    <m/>
    <m/>
    <m/>
    <m/>
    <m/>
    <m/>
    <m/>
    <m/>
    <m/>
  </r>
  <r>
    <m/>
    <s v="V200048"/>
    <s v="2024-0035"/>
    <x v="10"/>
    <n v="1"/>
    <s v="Wagon"/>
    <n v="12"/>
    <s v="37 80 4564 816-9"/>
    <x v="5"/>
    <m/>
    <m/>
    <x v="0"/>
    <x v="0"/>
    <n v="1"/>
    <m/>
    <m/>
    <m/>
    <n v="1"/>
    <n v="0"/>
    <n v="1"/>
    <x v="1"/>
    <m/>
    <m/>
    <m/>
    <x v="3"/>
    <s v="Tauschwagen Grain Log. 07.01.25"/>
    <m/>
    <m/>
    <d v="2025-02-01T00:00:00"/>
    <d v="2026-12-31T00:00:00"/>
    <n v="715"/>
    <x v="4"/>
    <m/>
    <m/>
    <m/>
    <m/>
    <s v="with as-of date"/>
    <d v="2025-03-31T00:00:00"/>
    <m/>
    <n v="3"/>
    <n v="0"/>
    <m/>
    <d v="2026-01-31T00:00:00"/>
    <m/>
    <m/>
    <m/>
    <m/>
    <m/>
    <m/>
    <m/>
    <m/>
    <m/>
    <m/>
    <m/>
    <m/>
    <m/>
    <m/>
    <m/>
    <m/>
    <m/>
    <m/>
    <m/>
    <d v="2025-11-30T00:00:00"/>
    <m/>
    <n v="60000"/>
    <m/>
    <m/>
    <s v="Euro"/>
    <n v="23.14"/>
    <m/>
    <m/>
    <m/>
    <m/>
    <n v="17.95"/>
    <m/>
    <m/>
    <m/>
    <m/>
    <m/>
    <m/>
    <m/>
    <m/>
    <m/>
    <m/>
    <m/>
    <m/>
    <m/>
    <m/>
    <m/>
    <m/>
    <m/>
    <m/>
    <m/>
    <m/>
    <m/>
    <m/>
  </r>
  <r>
    <m/>
    <s v="V200048"/>
    <s v="2024-0035"/>
    <x v="10"/>
    <n v="1"/>
    <s v="Wagon"/>
    <n v="13"/>
    <s v="37 80 4564 817-7"/>
    <x v="5"/>
    <m/>
    <m/>
    <x v="0"/>
    <x v="0"/>
    <n v="1"/>
    <m/>
    <m/>
    <m/>
    <n v="1"/>
    <n v="0"/>
    <n v="1"/>
    <x v="1"/>
    <m/>
    <m/>
    <m/>
    <x v="3"/>
    <s v="Tauschwagen Grain Log. 07.01.25"/>
    <m/>
    <m/>
    <d v="2025-02-01T00:00:00"/>
    <d v="2026-12-31T00:00:00"/>
    <n v="715"/>
    <x v="4"/>
    <m/>
    <m/>
    <m/>
    <m/>
    <s v="with as-of date"/>
    <d v="2025-03-31T00:00:00"/>
    <m/>
    <n v="3"/>
    <n v="0"/>
    <m/>
    <d v="2026-01-31T00:00:00"/>
    <m/>
    <m/>
    <m/>
    <m/>
    <m/>
    <m/>
    <m/>
    <m/>
    <m/>
    <m/>
    <m/>
    <m/>
    <m/>
    <m/>
    <m/>
    <m/>
    <m/>
    <m/>
    <m/>
    <d v="2025-11-30T00:00:00"/>
    <m/>
    <n v="60000"/>
    <m/>
    <m/>
    <s v="Euro"/>
    <n v="23.14"/>
    <m/>
    <m/>
    <m/>
    <m/>
    <n v="17.95"/>
    <m/>
    <m/>
    <m/>
    <m/>
    <m/>
    <m/>
    <m/>
    <m/>
    <m/>
    <m/>
    <m/>
    <m/>
    <m/>
    <m/>
    <m/>
    <m/>
    <m/>
    <m/>
    <m/>
    <m/>
    <m/>
    <m/>
  </r>
  <r>
    <m/>
    <s v="V200048"/>
    <s v="2024-0035"/>
    <x v="10"/>
    <n v="1"/>
    <s v="Wagon"/>
    <n v="14"/>
    <s v="37 80 4564 818-5"/>
    <x v="5"/>
    <m/>
    <m/>
    <x v="0"/>
    <x v="0"/>
    <n v="1"/>
    <m/>
    <m/>
    <m/>
    <n v="1"/>
    <n v="0"/>
    <n v="1"/>
    <x v="1"/>
    <m/>
    <m/>
    <m/>
    <x v="3"/>
    <s v="Tauschwagen Grain Log. 07.01.25"/>
    <m/>
    <m/>
    <d v="2025-02-01T00:00:00"/>
    <d v="2026-12-31T00:00:00"/>
    <n v="715"/>
    <x v="4"/>
    <m/>
    <m/>
    <m/>
    <m/>
    <s v="with as-of date"/>
    <d v="2025-03-31T00:00:00"/>
    <m/>
    <n v="3"/>
    <n v="0"/>
    <m/>
    <d v="2026-01-31T00:00:00"/>
    <m/>
    <m/>
    <m/>
    <m/>
    <m/>
    <m/>
    <m/>
    <m/>
    <m/>
    <m/>
    <m/>
    <m/>
    <m/>
    <m/>
    <m/>
    <m/>
    <m/>
    <m/>
    <m/>
    <d v="2025-11-30T00:00:00"/>
    <m/>
    <n v="60000"/>
    <m/>
    <m/>
    <s v="Euro"/>
    <n v="23.14"/>
    <m/>
    <m/>
    <m/>
    <m/>
    <n v="17.95"/>
    <m/>
    <m/>
    <m/>
    <m/>
    <m/>
    <m/>
    <m/>
    <m/>
    <m/>
    <m/>
    <m/>
    <m/>
    <m/>
    <m/>
    <m/>
    <m/>
    <m/>
    <m/>
    <m/>
    <m/>
    <m/>
    <m/>
  </r>
  <r>
    <m/>
    <s v="V200048"/>
    <s v="2024-0035"/>
    <x v="10"/>
    <n v="1"/>
    <s v="Wagon"/>
    <n v="15"/>
    <s v="37 80 4564 819-3"/>
    <x v="5"/>
    <m/>
    <m/>
    <x v="0"/>
    <x v="0"/>
    <n v="1"/>
    <m/>
    <m/>
    <m/>
    <n v="1"/>
    <n v="0"/>
    <n v="1"/>
    <x v="1"/>
    <m/>
    <m/>
    <m/>
    <x v="3"/>
    <s v="Tauschwagen Grain Log. 07.01.25"/>
    <m/>
    <m/>
    <d v="2025-02-15T00:00:00"/>
    <d v="2026-12-31T00:00:00"/>
    <n v="715"/>
    <x v="4"/>
    <m/>
    <m/>
    <m/>
    <m/>
    <s v="with as-of date"/>
    <d v="2025-03-31T00:00:00"/>
    <m/>
    <n v="3"/>
    <n v="0"/>
    <m/>
    <d v="2026-01-31T00:00:00"/>
    <m/>
    <m/>
    <m/>
    <m/>
    <m/>
    <m/>
    <m/>
    <m/>
    <m/>
    <m/>
    <m/>
    <m/>
    <m/>
    <m/>
    <m/>
    <m/>
    <m/>
    <m/>
    <m/>
    <d v="2025-11-30T00:00:00"/>
    <m/>
    <n v="60000"/>
    <m/>
    <m/>
    <s v="Euro"/>
    <n v="23.14"/>
    <m/>
    <m/>
    <m/>
    <m/>
    <n v="17.95"/>
    <m/>
    <m/>
    <m/>
    <m/>
    <m/>
    <m/>
    <m/>
    <m/>
    <m/>
    <m/>
    <m/>
    <m/>
    <m/>
    <m/>
    <m/>
    <m/>
    <m/>
    <m/>
    <m/>
    <m/>
    <m/>
    <m/>
  </r>
  <r>
    <m/>
    <s v="V200048"/>
    <s v="2024-0035"/>
    <x v="10"/>
    <n v="1"/>
    <s v="Wagon"/>
    <n v="16"/>
    <s v="37 80 4564 820-1"/>
    <x v="5"/>
    <m/>
    <m/>
    <x v="0"/>
    <x v="0"/>
    <n v="1"/>
    <m/>
    <m/>
    <m/>
    <n v="1"/>
    <n v="0"/>
    <n v="1"/>
    <x v="1"/>
    <m/>
    <m/>
    <m/>
    <x v="3"/>
    <s v="Tauschwagen Grain Log. 07.01.25"/>
    <m/>
    <m/>
    <d v="2025-02-15T00:00:00"/>
    <d v="2026-12-31T00:00:00"/>
    <n v="715"/>
    <x v="4"/>
    <m/>
    <m/>
    <m/>
    <m/>
    <s v="with as-of date"/>
    <d v="2025-03-31T00:00:00"/>
    <m/>
    <n v="3"/>
    <n v="0"/>
    <m/>
    <d v="2026-01-31T00:00:00"/>
    <m/>
    <m/>
    <m/>
    <m/>
    <m/>
    <m/>
    <m/>
    <m/>
    <m/>
    <m/>
    <m/>
    <m/>
    <m/>
    <m/>
    <m/>
    <m/>
    <m/>
    <m/>
    <m/>
    <d v="2025-11-30T00:00:00"/>
    <m/>
    <n v="60000"/>
    <m/>
    <m/>
    <s v="Euro"/>
    <n v="23.14"/>
    <m/>
    <m/>
    <m/>
    <m/>
    <n v="17.95"/>
    <m/>
    <m/>
    <m/>
    <m/>
    <m/>
    <m/>
    <m/>
    <m/>
    <m/>
    <m/>
    <m/>
    <m/>
    <m/>
    <m/>
    <m/>
    <m/>
    <m/>
    <m/>
    <m/>
    <m/>
    <m/>
    <m/>
  </r>
  <r>
    <m/>
    <s v="V200048"/>
    <s v="2024-0035"/>
    <x v="10"/>
    <n v="1"/>
    <s v="Wagon"/>
    <n v="17"/>
    <s v="37 80 4564 821-9"/>
    <x v="5"/>
    <m/>
    <m/>
    <x v="0"/>
    <x v="0"/>
    <n v="1"/>
    <m/>
    <m/>
    <m/>
    <n v="1"/>
    <n v="0"/>
    <n v="1"/>
    <x v="1"/>
    <m/>
    <m/>
    <m/>
    <x v="3"/>
    <s v="Tauschwagen Grain Log. 07.01.25"/>
    <m/>
    <m/>
    <d v="2025-02-15T00:00:00"/>
    <d v="2026-12-31T00:00:00"/>
    <n v="715"/>
    <x v="4"/>
    <m/>
    <m/>
    <m/>
    <m/>
    <s v="with as-of date"/>
    <d v="2025-03-31T00:00:00"/>
    <m/>
    <n v="3"/>
    <n v="0"/>
    <m/>
    <d v="2026-01-31T00:00:00"/>
    <m/>
    <m/>
    <m/>
    <m/>
    <m/>
    <m/>
    <m/>
    <m/>
    <m/>
    <m/>
    <m/>
    <m/>
    <m/>
    <m/>
    <m/>
    <m/>
    <m/>
    <m/>
    <m/>
    <d v="2025-11-30T00:00:00"/>
    <m/>
    <n v="60000"/>
    <m/>
    <m/>
    <s v="Euro"/>
    <n v="23.14"/>
    <m/>
    <m/>
    <m/>
    <m/>
    <n v="17.95"/>
    <m/>
    <m/>
    <m/>
    <m/>
    <m/>
    <m/>
    <m/>
    <m/>
    <m/>
    <m/>
    <m/>
    <m/>
    <m/>
    <m/>
    <m/>
    <m/>
    <m/>
    <m/>
    <m/>
    <m/>
    <m/>
    <m/>
  </r>
  <r>
    <m/>
    <s v="V200048"/>
    <s v="2024-0035"/>
    <x v="10"/>
    <n v="1"/>
    <s v="Wagon"/>
    <n v="18"/>
    <s v="37 80 4564 822-7"/>
    <x v="5"/>
    <m/>
    <m/>
    <x v="0"/>
    <x v="0"/>
    <n v="1"/>
    <m/>
    <m/>
    <m/>
    <n v="1"/>
    <n v="0"/>
    <n v="1"/>
    <x v="1"/>
    <m/>
    <m/>
    <m/>
    <x v="3"/>
    <s v="Tauschwagen Grain Log. 07.01.25"/>
    <m/>
    <m/>
    <d v="2025-02-15T00:00:00"/>
    <d v="2026-12-31T00:00:00"/>
    <n v="715"/>
    <x v="4"/>
    <m/>
    <m/>
    <m/>
    <m/>
    <s v="with as-of date"/>
    <d v="2025-03-31T00:00:00"/>
    <m/>
    <n v="3"/>
    <n v="0"/>
    <m/>
    <d v="2026-01-31T00:00:00"/>
    <m/>
    <m/>
    <m/>
    <m/>
    <m/>
    <m/>
    <m/>
    <m/>
    <m/>
    <m/>
    <m/>
    <m/>
    <m/>
    <m/>
    <m/>
    <m/>
    <m/>
    <m/>
    <m/>
    <d v="2025-11-30T00:00:00"/>
    <m/>
    <n v="60000"/>
    <m/>
    <m/>
    <s v="Euro"/>
    <n v="23.14"/>
    <m/>
    <m/>
    <m/>
    <m/>
    <n v="17.95"/>
    <m/>
    <m/>
    <m/>
    <m/>
    <m/>
    <m/>
    <m/>
    <m/>
    <m/>
    <m/>
    <m/>
    <m/>
    <m/>
    <m/>
    <m/>
    <m/>
    <m/>
    <m/>
    <m/>
    <m/>
    <m/>
    <m/>
  </r>
  <r>
    <m/>
    <s v="V200048"/>
    <s v="2024-0035"/>
    <x v="10"/>
    <n v="1"/>
    <s v="Wagon"/>
    <n v="19"/>
    <s v="37 80 4564 823-5"/>
    <x v="5"/>
    <m/>
    <m/>
    <x v="0"/>
    <x v="0"/>
    <n v="1"/>
    <m/>
    <m/>
    <m/>
    <n v="1"/>
    <n v="0"/>
    <n v="1"/>
    <x v="1"/>
    <m/>
    <m/>
    <m/>
    <x v="3"/>
    <s v="Tauschwagen Grain Log. 07.01.25"/>
    <m/>
    <m/>
    <d v="2025-02-15T00:00:00"/>
    <d v="2026-12-31T00:00:00"/>
    <n v="715"/>
    <x v="4"/>
    <m/>
    <m/>
    <m/>
    <m/>
    <s v="with as-of date"/>
    <d v="2025-03-31T00:00:00"/>
    <m/>
    <n v="3"/>
    <n v="0"/>
    <m/>
    <d v="2026-01-31T00:00:00"/>
    <m/>
    <m/>
    <m/>
    <m/>
    <m/>
    <m/>
    <m/>
    <m/>
    <m/>
    <m/>
    <m/>
    <m/>
    <m/>
    <m/>
    <m/>
    <m/>
    <m/>
    <m/>
    <m/>
    <d v="2025-11-30T00:00:00"/>
    <m/>
    <n v="60000"/>
    <m/>
    <m/>
    <s v="Euro"/>
    <n v="23.14"/>
    <m/>
    <m/>
    <m/>
    <m/>
    <n v="17.95"/>
    <m/>
    <m/>
    <m/>
    <m/>
    <m/>
    <m/>
    <m/>
    <m/>
    <m/>
    <m/>
    <m/>
    <m/>
    <m/>
    <m/>
    <m/>
    <m/>
    <m/>
    <m/>
    <m/>
    <m/>
    <m/>
    <m/>
  </r>
  <r>
    <m/>
    <s v="V200048"/>
    <s v="2024-0035"/>
    <x v="10"/>
    <n v="1"/>
    <s v="Wagon"/>
    <n v="20"/>
    <s v="37 80 4564 825-0"/>
    <x v="5"/>
    <m/>
    <m/>
    <x v="0"/>
    <x v="0"/>
    <n v="1"/>
    <m/>
    <m/>
    <m/>
    <n v="1"/>
    <n v="0"/>
    <n v="1"/>
    <x v="1"/>
    <m/>
    <m/>
    <m/>
    <x v="3"/>
    <s v="Tauschwagen Grain Log. 07.01.25"/>
    <m/>
    <m/>
    <d v="2025-02-15T00:00:00"/>
    <d v="2026-12-31T00:00:00"/>
    <n v="715"/>
    <x v="4"/>
    <m/>
    <m/>
    <m/>
    <m/>
    <s v="with as-of date"/>
    <d v="2025-03-31T00:00:00"/>
    <m/>
    <n v="3"/>
    <n v="0"/>
    <m/>
    <d v="2026-01-31T00:00:00"/>
    <m/>
    <m/>
    <m/>
    <m/>
    <m/>
    <m/>
    <m/>
    <m/>
    <m/>
    <m/>
    <m/>
    <m/>
    <m/>
    <m/>
    <m/>
    <m/>
    <m/>
    <m/>
    <m/>
    <d v="2025-11-30T00:00:00"/>
    <m/>
    <n v="60000"/>
    <m/>
    <m/>
    <s v="Euro"/>
    <n v="23.14"/>
    <m/>
    <m/>
    <m/>
    <m/>
    <n v="17.95"/>
    <m/>
    <m/>
    <m/>
    <m/>
    <m/>
    <m/>
    <m/>
    <m/>
    <m/>
    <m/>
    <m/>
    <m/>
    <m/>
    <m/>
    <m/>
    <m/>
    <m/>
    <m/>
    <m/>
    <m/>
    <m/>
    <m/>
  </r>
  <r>
    <m/>
    <s v="V200048"/>
    <s v="2024-0035"/>
    <x v="10"/>
    <n v="1"/>
    <s v="Wagon"/>
    <n v="21"/>
    <s v="37 80 4564 826-8"/>
    <x v="5"/>
    <m/>
    <m/>
    <x v="0"/>
    <x v="0"/>
    <n v="1"/>
    <m/>
    <m/>
    <m/>
    <n v="1"/>
    <n v="0"/>
    <n v="1"/>
    <x v="1"/>
    <m/>
    <m/>
    <m/>
    <x v="3"/>
    <s v="Tauschwagen Grain Log. 07.01.25"/>
    <m/>
    <m/>
    <d v="2025-02-15T00:00:00"/>
    <d v="2026-12-31T00:00:00"/>
    <n v="715"/>
    <x v="4"/>
    <m/>
    <m/>
    <m/>
    <m/>
    <s v="with as-of date"/>
    <d v="2025-03-31T00:00:00"/>
    <m/>
    <n v="3"/>
    <n v="0"/>
    <m/>
    <d v="2026-01-31T00:00:00"/>
    <m/>
    <m/>
    <m/>
    <m/>
    <m/>
    <m/>
    <m/>
    <m/>
    <m/>
    <m/>
    <m/>
    <m/>
    <m/>
    <m/>
    <m/>
    <m/>
    <m/>
    <m/>
    <m/>
    <d v="2025-11-30T00:00:00"/>
    <m/>
    <n v="60000"/>
    <m/>
    <m/>
    <s v="Euro"/>
    <n v="23.14"/>
    <m/>
    <m/>
    <m/>
    <m/>
    <n v="17.95"/>
    <m/>
    <m/>
    <m/>
    <m/>
    <m/>
    <m/>
    <m/>
    <m/>
    <m/>
    <m/>
    <m/>
    <m/>
    <m/>
    <m/>
    <m/>
    <m/>
    <m/>
    <m/>
    <m/>
    <m/>
    <m/>
    <m/>
  </r>
  <r>
    <m/>
    <s v="V200048"/>
    <s v="2024-0035"/>
    <x v="10"/>
    <n v="1"/>
    <s v="Wagon"/>
    <n v="22"/>
    <s v="37 80 4564 827-6"/>
    <x v="5"/>
    <m/>
    <m/>
    <x v="0"/>
    <x v="0"/>
    <n v="1"/>
    <m/>
    <m/>
    <m/>
    <n v="1"/>
    <n v="0"/>
    <n v="1"/>
    <x v="1"/>
    <m/>
    <m/>
    <m/>
    <x v="3"/>
    <s v="Tauschwagen Grain Log. 07.01.25"/>
    <m/>
    <m/>
    <d v="2025-03-01T00:00:00"/>
    <d v="2026-12-31T00:00:00"/>
    <n v="715"/>
    <x v="4"/>
    <m/>
    <m/>
    <m/>
    <m/>
    <s v="with as-of date"/>
    <d v="2025-03-31T00:00:00"/>
    <m/>
    <n v="3"/>
    <n v="0"/>
    <m/>
    <d v="2026-01-31T00:00:00"/>
    <m/>
    <m/>
    <m/>
    <m/>
    <m/>
    <m/>
    <m/>
    <m/>
    <m/>
    <m/>
    <m/>
    <m/>
    <m/>
    <m/>
    <m/>
    <m/>
    <m/>
    <m/>
    <m/>
    <d v="2025-11-30T00:00:00"/>
    <m/>
    <n v="60000"/>
    <m/>
    <m/>
    <s v="Euro"/>
    <n v="23.14"/>
    <m/>
    <m/>
    <m/>
    <m/>
    <n v="17.95"/>
    <m/>
    <m/>
    <m/>
    <m/>
    <m/>
    <m/>
    <m/>
    <m/>
    <m/>
    <m/>
    <m/>
    <m/>
    <m/>
    <m/>
    <m/>
    <m/>
    <m/>
    <m/>
    <m/>
    <m/>
    <m/>
    <m/>
  </r>
  <r>
    <m/>
    <s v="V200048"/>
    <s v="2024-0035"/>
    <x v="10"/>
    <n v="1"/>
    <s v="Wagon"/>
    <n v="23"/>
    <s v="37 80 4564 828-4"/>
    <x v="5"/>
    <m/>
    <m/>
    <x v="0"/>
    <x v="0"/>
    <n v="1"/>
    <m/>
    <m/>
    <m/>
    <n v="1"/>
    <n v="0"/>
    <n v="1"/>
    <x v="1"/>
    <m/>
    <m/>
    <m/>
    <x v="3"/>
    <s v="Tauschwagen Grain Log. 07.01.25"/>
    <m/>
    <m/>
    <d v="2025-03-01T00:00:00"/>
    <d v="2026-12-31T00:00:00"/>
    <n v="715"/>
    <x v="4"/>
    <m/>
    <m/>
    <m/>
    <m/>
    <s v="with as-of date"/>
    <d v="2025-03-31T00:00:00"/>
    <m/>
    <n v="3"/>
    <n v="0"/>
    <m/>
    <d v="2026-01-31T00:00:00"/>
    <m/>
    <m/>
    <m/>
    <m/>
    <m/>
    <m/>
    <m/>
    <m/>
    <m/>
    <m/>
    <m/>
    <m/>
    <m/>
    <m/>
    <m/>
    <m/>
    <m/>
    <m/>
    <m/>
    <d v="2025-11-30T00:00:00"/>
    <m/>
    <n v="60000"/>
    <m/>
    <m/>
    <s v="Euro"/>
    <n v="23.14"/>
    <m/>
    <m/>
    <m/>
    <m/>
    <n v="17.95"/>
    <m/>
    <m/>
    <m/>
    <m/>
    <m/>
    <m/>
    <m/>
    <m/>
    <m/>
    <m/>
    <m/>
    <m/>
    <m/>
    <m/>
    <m/>
    <m/>
    <m/>
    <m/>
    <m/>
    <m/>
    <m/>
    <m/>
  </r>
  <r>
    <m/>
    <s v="V200048"/>
    <s v="2024-0035"/>
    <x v="10"/>
    <n v="1"/>
    <s v="Wagon"/>
    <n v="24"/>
    <s v="37 80 4564 829-2"/>
    <x v="5"/>
    <m/>
    <m/>
    <x v="0"/>
    <x v="0"/>
    <n v="1"/>
    <m/>
    <m/>
    <m/>
    <n v="1"/>
    <n v="0"/>
    <n v="1"/>
    <x v="1"/>
    <m/>
    <m/>
    <m/>
    <x v="3"/>
    <s v="Tauschwagen Grain Log. 07.01.25"/>
    <m/>
    <m/>
    <d v="2025-03-01T00:00:00"/>
    <d v="2026-12-31T00:00:00"/>
    <n v="715"/>
    <x v="4"/>
    <m/>
    <m/>
    <m/>
    <m/>
    <s v="with as-of date"/>
    <d v="2025-03-31T00:00:00"/>
    <m/>
    <n v="3"/>
    <n v="0"/>
    <m/>
    <d v="2026-01-31T00:00:00"/>
    <m/>
    <m/>
    <m/>
    <m/>
    <m/>
    <m/>
    <m/>
    <m/>
    <m/>
    <m/>
    <m/>
    <m/>
    <m/>
    <m/>
    <m/>
    <m/>
    <m/>
    <m/>
    <m/>
    <d v="2025-11-30T00:00:00"/>
    <m/>
    <n v="60000"/>
    <m/>
    <m/>
    <s v="Euro"/>
    <n v="23.14"/>
    <m/>
    <m/>
    <m/>
    <m/>
    <n v="17.95"/>
    <m/>
    <m/>
    <m/>
    <m/>
    <m/>
    <m/>
    <m/>
    <m/>
    <m/>
    <m/>
    <m/>
    <m/>
    <m/>
    <m/>
    <m/>
    <m/>
    <m/>
    <m/>
    <m/>
    <m/>
    <m/>
    <m/>
  </r>
  <r>
    <m/>
    <s v="V200048"/>
    <s v="2024-0035"/>
    <x v="10"/>
    <n v="1"/>
    <s v="Wagon"/>
    <n v="25"/>
    <s v="37 80 4564 830-0"/>
    <x v="5"/>
    <m/>
    <m/>
    <x v="0"/>
    <x v="0"/>
    <n v="1"/>
    <m/>
    <m/>
    <m/>
    <n v="1"/>
    <n v="0"/>
    <n v="1"/>
    <x v="1"/>
    <m/>
    <m/>
    <m/>
    <x v="3"/>
    <s v="Tauschwagen Grain Log. 07.01.25"/>
    <m/>
    <m/>
    <d v="2025-03-01T00:00:00"/>
    <d v="2026-12-31T00:00:00"/>
    <n v="715"/>
    <x v="4"/>
    <m/>
    <m/>
    <m/>
    <m/>
    <s v="with as-of date"/>
    <d v="2025-03-31T00:00:00"/>
    <m/>
    <n v="3"/>
    <n v="0"/>
    <m/>
    <d v="2026-01-31T00:00:00"/>
    <m/>
    <m/>
    <m/>
    <m/>
    <m/>
    <m/>
    <m/>
    <m/>
    <m/>
    <m/>
    <m/>
    <m/>
    <m/>
    <m/>
    <m/>
    <m/>
    <m/>
    <m/>
    <m/>
    <d v="2025-11-30T00:00:00"/>
    <m/>
    <n v="60000"/>
    <m/>
    <m/>
    <s v="Euro"/>
    <n v="23.14"/>
    <m/>
    <m/>
    <m/>
    <m/>
    <n v="17.95"/>
    <m/>
    <m/>
    <m/>
    <m/>
    <m/>
    <m/>
    <m/>
    <m/>
    <m/>
    <m/>
    <m/>
    <m/>
    <m/>
    <m/>
    <m/>
    <m/>
    <m/>
    <m/>
    <m/>
    <m/>
    <m/>
    <m/>
  </r>
  <r>
    <m/>
    <s v="V200048"/>
    <s v="2024-0035"/>
    <x v="10"/>
    <n v="1"/>
    <s v="Wagon"/>
    <n v="26"/>
    <s v="37 80 4564 250-1"/>
    <x v="5"/>
    <m/>
    <m/>
    <x v="0"/>
    <x v="0"/>
    <n v="1"/>
    <m/>
    <m/>
    <m/>
    <n v="1"/>
    <n v="0"/>
    <n v="1"/>
    <x v="1"/>
    <m/>
    <m/>
    <m/>
    <x v="3"/>
    <m/>
    <m/>
    <m/>
    <d v="2025-03-01T00:00:00"/>
    <d v="2026-12-31T00:00:00"/>
    <n v="715"/>
    <x v="4"/>
    <m/>
    <m/>
    <m/>
    <m/>
    <s v="with as-of date"/>
    <d v="2025-03-31T00:00:00"/>
    <m/>
    <n v="3"/>
    <n v="0"/>
    <m/>
    <d v="2026-01-31T00:00:00"/>
    <m/>
    <m/>
    <m/>
    <m/>
    <m/>
    <m/>
    <m/>
    <m/>
    <m/>
    <m/>
    <m/>
    <m/>
    <m/>
    <m/>
    <m/>
    <m/>
    <m/>
    <m/>
    <m/>
    <d v="2025-11-30T00:00:00"/>
    <m/>
    <n v="60000"/>
    <m/>
    <m/>
    <s v="Euro"/>
    <n v="23.14"/>
    <m/>
    <m/>
    <m/>
    <m/>
    <n v="17.95"/>
    <m/>
    <m/>
    <m/>
    <m/>
    <m/>
    <m/>
    <m/>
    <m/>
    <m/>
    <m/>
    <m/>
    <m/>
    <m/>
    <m/>
    <m/>
    <m/>
    <m/>
    <m/>
    <m/>
    <m/>
    <m/>
    <m/>
  </r>
  <r>
    <m/>
    <s v="V200048"/>
    <s v="2024-0035"/>
    <x v="10"/>
    <n v="1"/>
    <s v="Wagon"/>
    <n v="27"/>
    <s v="37 80 4564 276-6"/>
    <x v="5"/>
    <m/>
    <m/>
    <x v="0"/>
    <x v="0"/>
    <n v="1"/>
    <m/>
    <m/>
    <m/>
    <n v="1"/>
    <n v="0"/>
    <n v="1"/>
    <x v="1"/>
    <m/>
    <m/>
    <m/>
    <x v="3"/>
    <m/>
    <m/>
    <m/>
    <d v="2025-03-01T00:00:00"/>
    <d v="2026-12-31T00:00:00"/>
    <n v="715"/>
    <x v="4"/>
    <m/>
    <m/>
    <m/>
    <m/>
    <s v="with as-of date"/>
    <d v="2025-03-31T00:00:00"/>
    <m/>
    <n v="3"/>
    <n v="0"/>
    <m/>
    <d v="2026-01-31T00:00:00"/>
    <m/>
    <m/>
    <m/>
    <m/>
    <m/>
    <m/>
    <m/>
    <m/>
    <m/>
    <m/>
    <m/>
    <m/>
    <m/>
    <m/>
    <m/>
    <m/>
    <m/>
    <m/>
    <m/>
    <d v="2025-11-30T00:00:00"/>
    <m/>
    <n v="60000"/>
    <m/>
    <m/>
    <s v="Euro"/>
    <n v="23.14"/>
    <m/>
    <m/>
    <m/>
    <m/>
    <n v="17.95"/>
    <m/>
    <m/>
    <m/>
    <m/>
    <m/>
    <m/>
    <m/>
    <m/>
    <m/>
    <m/>
    <m/>
    <m/>
    <m/>
    <m/>
    <m/>
    <m/>
    <m/>
    <m/>
    <m/>
    <m/>
    <m/>
    <m/>
  </r>
  <r>
    <m/>
    <s v="V200048"/>
    <s v="2024-0035"/>
    <x v="10"/>
    <n v="1"/>
    <s v="Wagon"/>
    <n v="28"/>
    <s v="37 80 4564 291-5"/>
    <x v="5"/>
    <m/>
    <m/>
    <x v="0"/>
    <x v="0"/>
    <n v="1"/>
    <m/>
    <m/>
    <m/>
    <n v="1"/>
    <n v="0"/>
    <n v="1"/>
    <x v="1"/>
    <m/>
    <m/>
    <m/>
    <x v="3"/>
    <m/>
    <m/>
    <m/>
    <d v="2025-03-01T00:00:00"/>
    <d v="2026-12-31T00:00:00"/>
    <n v="715"/>
    <x v="4"/>
    <m/>
    <m/>
    <m/>
    <m/>
    <s v="with as-of date"/>
    <d v="2025-03-31T00:00:00"/>
    <m/>
    <n v="3"/>
    <n v="0"/>
    <m/>
    <d v="2026-01-31T00:00:00"/>
    <m/>
    <m/>
    <m/>
    <m/>
    <m/>
    <m/>
    <m/>
    <m/>
    <m/>
    <m/>
    <m/>
    <m/>
    <m/>
    <m/>
    <m/>
    <m/>
    <m/>
    <m/>
    <m/>
    <d v="2025-11-30T00:00:00"/>
    <m/>
    <n v="60000"/>
    <m/>
    <m/>
    <s v="Euro"/>
    <n v="23.14"/>
    <m/>
    <m/>
    <m/>
    <m/>
    <n v="17.95"/>
    <m/>
    <m/>
    <m/>
    <m/>
    <m/>
    <m/>
    <m/>
    <m/>
    <m/>
    <m/>
    <m/>
    <m/>
    <m/>
    <m/>
    <m/>
    <m/>
    <m/>
    <m/>
    <m/>
    <m/>
    <m/>
    <m/>
  </r>
  <r>
    <s v="LOA ok CMI 20.06.25"/>
    <s v="V200002"/>
    <s v="2021-0002"/>
    <x v="11"/>
    <m/>
    <s v="Header"/>
    <m/>
    <m/>
    <x v="6"/>
    <s v="DEU"/>
    <s v="Middle EU - DEU"/>
    <x v="2"/>
    <x v="2"/>
    <n v="112"/>
    <m/>
    <m/>
    <n v="112"/>
    <n v="0"/>
    <n v="0"/>
    <n v="0"/>
    <x v="2"/>
    <m/>
    <m/>
    <m/>
    <x v="0"/>
    <m/>
    <d v="2021-05-01T00:00:00"/>
    <d v="2023-04-30T00:00:00"/>
    <m/>
    <m/>
    <n v="729"/>
    <x v="14"/>
    <m/>
    <m/>
    <m/>
    <n v="112"/>
    <s v="n.a."/>
    <m/>
    <m/>
    <n v="0"/>
    <n v="3"/>
    <m/>
    <m/>
    <m/>
    <m/>
    <m/>
    <m/>
    <m/>
    <m/>
    <m/>
    <m/>
    <n v="729"/>
    <s v="A"/>
    <n v="73"/>
    <n v="1"/>
    <s v="DEU"/>
    <s v="Parent Guarantee"/>
    <s v="N"/>
    <s v="N"/>
    <m/>
    <m/>
    <n v="1"/>
    <m/>
    <m/>
    <n v="180000"/>
    <m/>
    <m/>
    <s v="Euro"/>
    <n v="53.5"/>
    <n v="0"/>
    <n v="0"/>
    <m/>
    <n v="0"/>
    <n v="53.5"/>
    <n v="0"/>
    <n v="0"/>
    <m/>
    <m/>
    <n v="12.94"/>
    <n v="0"/>
    <n v="12.94"/>
    <n v="0"/>
    <n v="0"/>
    <n v="0"/>
    <n v="40.56"/>
    <s v="0.00"/>
    <n v="40.56"/>
    <n v="1"/>
    <n v="0"/>
    <n v="40.56"/>
    <n v="40.35"/>
    <n v="20160000"/>
    <n v="0"/>
    <s v="N"/>
    <n v="0"/>
    <n v="2181088"/>
  </r>
  <r>
    <m/>
    <s v="V200002"/>
    <s v="2021-0002"/>
    <x v="11"/>
    <n v="1"/>
    <s v="Batch"/>
    <m/>
    <m/>
    <x v="6"/>
    <s v="DEU"/>
    <s v="Middle EU - DEU"/>
    <x v="2"/>
    <x v="2"/>
    <n v="6"/>
    <m/>
    <m/>
    <n v="6"/>
    <n v="0"/>
    <n v="0"/>
    <n v="0"/>
    <x v="2"/>
    <m/>
    <m/>
    <m/>
    <x v="0"/>
    <m/>
    <m/>
    <m/>
    <m/>
    <m/>
    <m/>
    <x v="12"/>
    <m/>
    <m/>
    <m/>
    <m/>
    <s v="n.a."/>
    <m/>
    <m/>
    <n v="0"/>
    <n v="3"/>
    <m/>
    <m/>
    <m/>
    <m/>
    <m/>
    <m/>
    <m/>
    <m/>
    <m/>
    <m/>
    <n v="0"/>
    <s v="A"/>
    <m/>
    <n v="1"/>
    <s v="DEU"/>
    <s v="Parent Guarantee"/>
    <m/>
    <s v="N"/>
    <m/>
    <m/>
    <m/>
    <m/>
    <m/>
    <n v="180000"/>
    <m/>
    <m/>
    <s v="Euro"/>
    <n v="53.5"/>
    <n v="0"/>
    <n v="0"/>
    <m/>
    <n v="0"/>
    <n v="53.5"/>
    <n v="0"/>
    <n v="0"/>
    <m/>
    <m/>
    <n v="0"/>
    <n v="0"/>
    <n v="13.15"/>
    <n v="0"/>
    <s v="0.00"/>
    <n v="0"/>
    <n v="40.56"/>
    <s v="0.00"/>
    <n v="40.56"/>
    <n v="0.9948224852071006"/>
    <n v="0"/>
    <n v="40.35"/>
    <n v="41.85"/>
    <n v="1080000"/>
    <n v="0"/>
    <m/>
    <n v="0"/>
    <n v="116844"/>
  </r>
  <r>
    <m/>
    <s v="V200002"/>
    <s v="2021-0002"/>
    <x v="11"/>
    <n v="1"/>
    <s v="Wagon"/>
    <n v="0"/>
    <m/>
    <x v="6"/>
    <m/>
    <m/>
    <x v="2"/>
    <x v="2"/>
    <n v="1"/>
    <m/>
    <m/>
    <n v="1"/>
    <m/>
    <n v="0"/>
    <n v="0"/>
    <x v="1"/>
    <m/>
    <m/>
    <m/>
    <x v="0"/>
    <m/>
    <m/>
    <m/>
    <e v="#N/A"/>
    <e v="#N/A"/>
    <n v="729"/>
    <x v="1"/>
    <m/>
    <m/>
    <m/>
    <m/>
    <s v="n.a."/>
    <m/>
    <m/>
    <n v="0"/>
    <n v="3"/>
    <m/>
    <e v="#N/A"/>
    <m/>
    <m/>
    <m/>
    <m/>
    <m/>
    <m/>
    <m/>
    <m/>
    <m/>
    <m/>
    <m/>
    <m/>
    <m/>
    <m/>
    <m/>
    <m/>
    <m/>
    <m/>
    <m/>
    <m/>
    <m/>
    <n v="180000"/>
    <m/>
    <m/>
    <s v="Euro"/>
    <n v="53.5"/>
    <m/>
    <m/>
    <m/>
    <m/>
    <e v="#N/A"/>
    <n v="0"/>
    <m/>
    <m/>
    <m/>
    <m/>
    <m/>
    <m/>
    <m/>
    <m/>
    <m/>
    <m/>
    <m/>
    <m/>
    <m/>
    <m/>
    <m/>
    <m/>
    <m/>
    <m/>
    <m/>
    <m/>
    <m/>
  </r>
  <r>
    <m/>
    <s v="V200002"/>
    <s v="2021-0002"/>
    <x v="11"/>
    <n v="1"/>
    <s v="Wagon"/>
    <n v="0"/>
    <m/>
    <x v="6"/>
    <m/>
    <m/>
    <x v="2"/>
    <x v="2"/>
    <n v="1"/>
    <m/>
    <m/>
    <n v="1"/>
    <m/>
    <n v="0"/>
    <n v="0"/>
    <x v="1"/>
    <m/>
    <m/>
    <m/>
    <x v="0"/>
    <m/>
    <m/>
    <m/>
    <e v="#N/A"/>
    <e v="#N/A"/>
    <n v="729"/>
    <x v="1"/>
    <m/>
    <m/>
    <m/>
    <m/>
    <s v="n.a."/>
    <m/>
    <m/>
    <n v="0"/>
    <n v="3"/>
    <m/>
    <e v="#N/A"/>
    <m/>
    <m/>
    <m/>
    <m/>
    <m/>
    <m/>
    <m/>
    <m/>
    <m/>
    <m/>
    <m/>
    <m/>
    <m/>
    <m/>
    <m/>
    <m/>
    <m/>
    <m/>
    <m/>
    <m/>
    <m/>
    <n v="180000"/>
    <m/>
    <m/>
    <s v="Euro"/>
    <n v="53.5"/>
    <m/>
    <m/>
    <m/>
    <m/>
    <e v="#N/A"/>
    <n v="0"/>
    <m/>
    <m/>
    <m/>
    <m/>
    <m/>
    <m/>
    <m/>
    <m/>
    <m/>
    <m/>
    <m/>
    <m/>
    <m/>
    <m/>
    <m/>
    <m/>
    <m/>
    <m/>
    <m/>
    <m/>
    <m/>
  </r>
  <r>
    <m/>
    <s v="V200002"/>
    <s v="2021-0002"/>
    <x v="11"/>
    <n v="1"/>
    <s v="Wagon"/>
    <n v="0"/>
    <m/>
    <x v="6"/>
    <m/>
    <m/>
    <x v="2"/>
    <x v="2"/>
    <n v="1"/>
    <m/>
    <m/>
    <n v="1"/>
    <m/>
    <n v="0"/>
    <n v="0"/>
    <x v="1"/>
    <m/>
    <m/>
    <m/>
    <x v="0"/>
    <m/>
    <m/>
    <m/>
    <e v="#N/A"/>
    <e v="#N/A"/>
    <n v="729"/>
    <x v="1"/>
    <m/>
    <m/>
    <m/>
    <m/>
    <s v="n.a."/>
    <m/>
    <m/>
    <n v="0"/>
    <n v="3"/>
    <m/>
    <e v="#N/A"/>
    <m/>
    <m/>
    <m/>
    <m/>
    <m/>
    <m/>
    <m/>
    <m/>
    <m/>
    <m/>
    <m/>
    <m/>
    <m/>
    <m/>
    <m/>
    <m/>
    <m/>
    <m/>
    <m/>
    <m/>
    <m/>
    <n v="180000"/>
    <m/>
    <m/>
    <s v="Euro"/>
    <n v="53.5"/>
    <m/>
    <m/>
    <m/>
    <m/>
    <e v="#N/A"/>
    <n v="0"/>
    <m/>
    <m/>
    <m/>
    <m/>
    <m/>
    <m/>
    <m/>
    <m/>
    <m/>
    <m/>
    <m/>
    <m/>
    <m/>
    <m/>
    <m/>
    <m/>
    <m/>
    <m/>
    <m/>
    <m/>
    <m/>
  </r>
  <r>
    <m/>
    <s v="V200002"/>
    <s v="2021-0002"/>
    <x v="11"/>
    <n v="1"/>
    <s v="Wagon"/>
    <n v="0"/>
    <m/>
    <x v="6"/>
    <m/>
    <m/>
    <x v="2"/>
    <x v="2"/>
    <n v="1"/>
    <m/>
    <m/>
    <n v="1"/>
    <m/>
    <n v="0"/>
    <n v="0"/>
    <x v="1"/>
    <m/>
    <m/>
    <m/>
    <x v="0"/>
    <m/>
    <m/>
    <m/>
    <e v="#N/A"/>
    <e v="#N/A"/>
    <n v="729"/>
    <x v="1"/>
    <m/>
    <m/>
    <m/>
    <m/>
    <s v="n.a."/>
    <m/>
    <m/>
    <n v="0"/>
    <n v="3"/>
    <m/>
    <e v="#N/A"/>
    <m/>
    <m/>
    <m/>
    <m/>
    <m/>
    <m/>
    <m/>
    <m/>
    <m/>
    <m/>
    <m/>
    <m/>
    <m/>
    <m/>
    <m/>
    <m/>
    <m/>
    <m/>
    <m/>
    <m/>
    <m/>
    <n v="180000"/>
    <m/>
    <m/>
    <s v="Euro"/>
    <n v="53.5"/>
    <m/>
    <m/>
    <m/>
    <m/>
    <e v="#N/A"/>
    <n v="0"/>
    <m/>
    <m/>
    <m/>
    <m/>
    <m/>
    <m/>
    <m/>
    <m/>
    <m/>
    <m/>
    <m/>
    <m/>
    <m/>
    <m/>
    <m/>
    <m/>
    <m/>
    <m/>
    <m/>
    <m/>
    <m/>
  </r>
  <r>
    <m/>
    <s v="V200002"/>
    <s v="2021-0002"/>
    <x v="11"/>
    <n v="1"/>
    <s v="Wagon"/>
    <n v="0"/>
    <m/>
    <x v="6"/>
    <m/>
    <m/>
    <x v="2"/>
    <x v="2"/>
    <n v="1"/>
    <m/>
    <m/>
    <n v="1"/>
    <m/>
    <n v="0"/>
    <n v="0"/>
    <x v="1"/>
    <m/>
    <m/>
    <m/>
    <x v="0"/>
    <m/>
    <m/>
    <m/>
    <e v="#N/A"/>
    <e v="#N/A"/>
    <n v="729"/>
    <x v="1"/>
    <m/>
    <m/>
    <m/>
    <m/>
    <s v="n.a."/>
    <m/>
    <m/>
    <n v="0"/>
    <n v="3"/>
    <m/>
    <e v="#N/A"/>
    <m/>
    <m/>
    <m/>
    <m/>
    <m/>
    <m/>
    <m/>
    <m/>
    <m/>
    <m/>
    <m/>
    <m/>
    <m/>
    <m/>
    <m/>
    <m/>
    <m/>
    <m/>
    <m/>
    <m/>
    <m/>
    <n v="180000"/>
    <m/>
    <m/>
    <s v="Euro"/>
    <n v="53.5"/>
    <m/>
    <m/>
    <m/>
    <m/>
    <e v="#N/A"/>
    <n v="0"/>
    <m/>
    <m/>
    <m/>
    <m/>
    <m/>
    <m/>
    <m/>
    <m/>
    <m/>
    <m/>
    <m/>
    <m/>
    <m/>
    <m/>
    <m/>
    <m/>
    <m/>
    <m/>
    <m/>
    <m/>
    <m/>
  </r>
  <r>
    <m/>
    <s v="V200002"/>
    <s v="2021-0002"/>
    <x v="11"/>
    <n v="1"/>
    <s v="Wagon"/>
    <n v="1"/>
    <m/>
    <x v="6"/>
    <m/>
    <m/>
    <x v="2"/>
    <x v="2"/>
    <n v="1"/>
    <m/>
    <m/>
    <n v="1"/>
    <m/>
    <n v="0"/>
    <n v="0"/>
    <x v="1"/>
    <m/>
    <m/>
    <m/>
    <x v="0"/>
    <m/>
    <m/>
    <m/>
    <e v="#N/A"/>
    <e v="#N/A"/>
    <n v="729"/>
    <x v="1"/>
    <m/>
    <m/>
    <m/>
    <m/>
    <s v="n.a."/>
    <m/>
    <m/>
    <n v="0"/>
    <n v="3"/>
    <m/>
    <e v="#N/A"/>
    <m/>
    <m/>
    <m/>
    <m/>
    <m/>
    <m/>
    <m/>
    <m/>
    <m/>
    <m/>
    <m/>
    <m/>
    <m/>
    <m/>
    <m/>
    <m/>
    <m/>
    <m/>
    <m/>
    <m/>
    <m/>
    <n v="180000"/>
    <m/>
    <m/>
    <s v="Euro"/>
    <n v="53.5"/>
    <m/>
    <m/>
    <m/>
    <m/>
    <e v="#N/A"/>
    <n v="0"/>
    <m/>
    <m/>
    <m/>
    <m/>
    <m/>
    <m/>
    <m/>
    <m/>
    <m/>
    <m/>
    <m/>
    <m/>
    <m/>
    <m/>
    <m/>
    <m/>
    <m/>
    <m/>
    <m/>
    <m/>
    <m/>
  </r>
  <r>
    <m/>
    <s v="V200002"/>
    <s v="2021-0002"/>
    <x v="11"/>
    <n v="2"/>
    <s v="Batch"/>
    <m/>
    <m/>
    <x v="6"/>
    <s v="DEU"/>
    <s v="Middle EU - DEU"/>
    <x v="2"/>
    <x v="2"/>
    <n v="6"/>
    <m/>
    <m/>
    <n v="6"/>
    <n v="0"/>
    <n v="0"/>
    <n v="0"/>
    <x v="2"/>
    <m/>
    <m/>
    <m/>
    <x v="0"/>
    <m/>
    <m/>
    <m/>
    <m/>
    <m/>
    <m/>
    <x v="12"/>
    <m/>
    <m/>
    <m/>
    <m/>
    <s v="n.a."/>
    <m/>
    <m/>
    <n v="0"/>
    <n v="3"/>
    <m/>
    <m/>
    <m/>
    <m/>
    <m/>
    <m/>
    <m/>
    <m/>
    <m/>
    <m/>
    <n v="0"/>
    <s v="A"/>
    <n v="73"/>
    <n v="1"/>
    <s v="DEU"/>
    <s v="Parent Guarantee"/>
    <m/>
    <s v="N"/>
    <m/>
    <m/>
    <m/>
    <m/>
    <m/>
    <n v="180000"/>
    <m/>
    <m/>
    <s v="Euro"/>
    <n v="53.5"/>
    <n v="0"/>
    <n v="0"/>
    <m/>
    <n v="0"/>
    <n v="53.5"/>
    <n v="0"/>
    <n v="0"/>
    <m/>
    <m/>
    <n v="0"/>
    <n v="0"/>
    <n v="13.15"/>
    <n v="0"/>
    <s v="0.00"/>
    <n v="0"/>
    <n v="40.56"/>
    <s v="0.00"/>
    <n v="40.56"/>
    <n v="0.9948224852071006"/>
    <n v="0"/>
    <n v="40.35"/>
    <n v="41.85"/>
    <n v="1080000"/>
    <n v="0"/>
    <m/>
    <n v="0"/>
    <n v="116844"/>
  </r>
  <r>
    <m/>
    <s v="V200002"/>
    <s v="2021-0002"/>
    <x v="11"/>
    <n v="2"/>
    <s v="Wagon"/>
    <n v="3"/>
    <m/>
    <x v="6"/>
    <m/>
    <m/>
    <x v="2"/>
    <x v="2"/>
    <n v="1"/>
    <m/>
    <m/>
    <n v="1"/>
    <m/>
    <n v="0"/>
    <n v="0"/>
    <x v="1"/>
    <m/>
    <m/>
    <m/>
    <x v="0"/>
    <m/>
    <m/>
    <m/>
    <e v="#N/A"/>
    <e v="#N/A"/>
    <n v="729"/>
    <x v="1"/>
    <m/>
    <m/>
    <m/>
    <m/>
    <s v="n.a."/>
    <m/>
    <m/>
    <n v="0"/>
    <n v="3"/>
    <m/>
    <e v="#N/A"/>
    <m/>
    <m/>
    <m/>
    <m/>
    <m/>
    <m/>
    <m/>
    <m/>
    <m/>
    <m/>
    <m/>
    <m/>
    <m/>
    <m/>
    <m/>
    <m/>
    <m/>
    <m/>
    <m/>
    <m/>
    <m/>
    <n v="180000"/>
    <m/>
    <m/>
    <s v="Euro"/>
    <n v="53.5"/>
    <m/>
    <m/>
    <m/>
    <m/>
    <e v="#N/A"/>
    <n v="0"/>
    <m/>
    <m/>
    <m/>
    <m/>
    <m/>
    <m/>
    <m/>
    <m/>
    <m/>
    <m/>
    <m/>
    <m/>
    <m/>
    <m/>
    <m/>
    <m/>
    <m/>
    <m/>
    <m/>
    <m/>
    <m/>
  </r>
  <r>
    <m/>
    <s v="V200002"/>
    <s v="2021-0002"/>
    <x v="11"/>
    <n v="2"/>
    <s v="Wagon"/>
    <n v="4"/>
    <m/>
    <x v="6"/>
    <m/>
    <m/>
    <x v="2"/>
    <x v="2"/>
    <n v="1"/>
    <m/>
    <m/>
    <n v="1"/>
    <m/>
    <n v="0"/>
    <n v="0"/>
    <x v="1"/>
    <m/>
    <m/>
    <m/>
    <x v="0"/>
    <m/>
    <m/>
    <m/>
    <e v="#N/A"/>
    <e v="#N/A"/>
    <n v="729"/>
    <x v="1"/>
    <m/>
    <m/>
    <m/>
    <m/>
    <s v="n.a."/>
    <m/>
    <m/>
    <n v="0"/>
    <n v="3"/>
    <m/>
    <e v="#N/A"/>
    <m/>
    <m/>
    <m/>
    <m/>
    <m/>
    <m/>
    <m/>
    <m/>
    <m/>
    <m/>
    <m/>
    <m/>
    <m/>
    <m/>
    <m/>
    <m/>
    <m/>
    <m/>
    <m/>
    <m/>
    <m/>
    <n v="180000"/>
    <m/>
    <m/>
    <s v="Euro"/>
    <n v="53.5"/>
    <m/>
    <m/>
    <m/>
    <m/>
    <e v="#N/A"/>
    <n v="0"/>
    <m/>
    <m/>
    <m/>
    <m/>
    <m/>
    <m/>
    <m/>
    <m/>
    <m/>
    <m/>
    <m/>
    <m/>
    <m/>
    <m/>
    <m/>
    <m/>
    <m/>
    <m/>
    <m/>
    <m/>
    <m/>
  </r>
  <r>
    <m/>
    <s v="V200002"/>
    <s v="2021-0002"/>
    <x v="11"/>
    <n v="2"/>
    <s v="Wagon"/>
    <n v="6"/>
    <m/>
    <x v="6"/>
    <m/>
    <m/>
    <x v="2"/>
    <x v="2"/>
    <n v="1"/>
    <m/>
    <m/>
    <n v="1"/>
    <m/>
    <n v="0"/>
    <n v="0"/>
    <x v="1"/>
    <m/>
    <m/>
    <m/>
    <x v="0"/>
    <m/>
    <m/>
    <m/>
    <e v="#N/A"/>
    <e v="#N/A"/>
    <n v="729"/>
    <x v="1"/>
    <m/>
    <m/>
    <m/>
    <m/>
    <s v="n.a."/>
    <m/>
    <m/>
    <n v="0"/>
    <n v="3"/>
    <m/>
    <e v="#N/A"/>
    <m/>
    <m/>
    <m/>
    <m/>
    <m/>
    <m/>
    <m/>
    <m/>
    <m/>
    <m/>
    <m/>
    <m/>
    <m/>
    <m/>
    <m/>
    <m/>
    <m/>
    <m/>
    <m/>
    <m/>
    <m/>
    <n v="180000"/>
    <m/>
    <m/>
    <s v="Euro"/>
    <n v="53.5"/>
    <m/>
    <m/>
    <m/>
    <m/>
    <e v="#N/A"/>
    <n v="0"/>
    <m/>
    <m/>
    <m/>
    <m/>
    <m/>
    <m/>
    <m/>
    <m/>
    <m/>
    <m/>
    <m/>
    <m/>
    <m/>
    <m/>
    <m/>
    <m/>
    <m/>
    <m/>
    <m/>
    <m/>
    <m/>
  </r>
  <r>
    <m/>
    <s v="V200002"/>
    <s v="2021-0002"/>
    <x v="11"/>
    <n v="2"/>
    <s v="Wagon"/>
    <n v="8"/>
    <m/>
    <x v="6"/>
    <m/>
    <m/>
    <x v="2"/>
    <x v="2"/>
    <n v="1"/>
    <m/>
    <m/>
    <n v="1"/>
    <m/>
    <n v="0"/>
    <n v="0"/>
    <x v="1"/>
    <m/>
    <m/>
    <m/>
    <x v="0"/>
    <m/>
    <m/>
    <m/>
    <e v="#N/A"/>
    <e v="#N/A"/>
    <n v="729"/>
    <x v="1"/>
    <m/>
    <m/>
    <m/>
    <m/>
    <s v="n.a."/>
    <m/>
    <m/>
    <n v="0"/>
    <n v="3"/>
    <m/>
    <e v="#N/A"/>
    <m/>
    <m/>
    <m/>
    <m/>
    <m/>
    <m/>
    <m/>
    <m/>
    <m/>
    <m/>
    <m/>
    <m/>
    <m/>
    <m/>
    <m/>
    <m/>
    <m/>
    <m/>
    <m/>
    <m/>
    <m/>
    <n v="180000"/>
    <m/>
    <m/>
    <s v="Euro"/>
    <n v="53.5"/>
    <m/>
    <m/>
    <m/>
    <m/>
    <e v="#N/A"/>
    <n v="0"/>
    <m/>
    <m/>
    <m/>
    <m/>
    <m/>
    <m/>
    <m/>
    <m/>
    <m/>
    <m/>
    <m/>
    <m/>
    <m/>
    <m/>
    <m/>
    <m/>
    <m/>
    <m/>
    <m/>
    <m/>
    <m/>
  </r>
  <r>
    <m/>
    <s v="V200002"/>
    <s v="2021-0002"/>
    <x v="11"/>
    <n v="2"/>
    <s v="Wagon"/>
    <n v="9"/>
    <m/>
    <x v="6"/>
    <m/>
    <m/>
    <x v="2"/>
    <x v="2"/>
    <n v="1"/>
    <m/>
    <m/>
    <n v="1"/>
    <m/>
    <n v="0"/>
    <n v="0"/>
    <x v="1"/>
    <m/>
    <m/>
    <m/>
    <x v="0"/>
    <m/>
    <m/>
    <m/>
    <e v="#N/A"/>
    <e v="#N/A"/>
    <n v="729"/>
    <x v="1"/>
    <m/>
    <m/>
    <m/>
    <m/>
    <s v="n.a."/>
    <m/>
    <m/>
    <n v="0"/>
    <n v="3"/>
    <m/>
    <e v="#N/A"/>
    <m/>
    <m/>
    <m/>
    <m/>
    <m/>
    <m/>
    <m/>
    <m/>
    <m/>
    <m/>
    <m/>
    <m/>
    <m/>
    <m/>
    <m/>
    <m/>
    <m/>
    <m/>
    <m/>
    <m/>
    <m/>
    <n v="180000"/>
    <m/>
    <m/>
    <s v="Euro"/>
    <n v="53.5"/>
    <m/>
    <m/>
    <m/>
    <m/>
    <e v="#N/A"/>
    <n v="0"/>
    <m/>
    <m/>
    <m/>
    <m/>
    <m/>
    <m/>
    <m/>
    <m/>
    <m/>
    <m/>
    <m/>
    <m/>
    <m/>
    <m/>
    <m/>
    <m/>
    <m/>
    <m/>
    <m/>
    <m/>
    <m/>
  </r>
  <r>
    <m/>
    <s v="V200002"/>
    <s v="2021-0002"/>
    <x v="11"/>
    <n v="2"/>
    <s v="Wagon"/>
    <n v="10"/>
    <m/>
    <x v="6"/>
    <m/>
    <m/>
    <x v="2"/>
    <x v="2"/>
    <n v="1"/>
    <m/>
    <m/>
    <n v="1"/>
    <m/>
    <n v="0"/>
    <n v="0"/>
    <x v="1"/>
    <m/>
    <m/>
    <m/>
    <x v="0"/>
    <m/>
    <m/>
    <m/>
    <e v="#N/A"/>
    <e v="#N/A"/>
    <n v="729"/>
    <x v="1"/>
    <m/>
    <m/>
    <m/>
    <m/>
    <s v="n.a."/>
    <m/>
    <m/>
    <n v="0"/>
    <n v="3"/>
    <m/>
    <e v="#N/A"/>
    <m/>
    <m/>
    <m/>
    <m/>
    <m/>
    <m/>
    <m/>
    <m/>
    <m/>
    <m/>
    <m/>
    <m/>
    <m/>
    <m/>
    <m/>
    <m/>
    <m/>
    <m/>
    <m/>
    <m/>
    <m/>
    <n v="180000"/>
    <m/>
    <m/>
    <s v="Euro"/>
    <n v="53.5"/>
    <m/>
    <m/>
    <m/>
    <m/>
    <e v="#N/A"/>
    <n v="0"/>
    <m/>
    <m/>
    <m/>
    <m/>
    <m/>
    <m/>
    <m/>
    <m/>
    <m/>
    <m/>
    <m/>
    <m/>
    <m/>
    <m/>
    <m/>
    <m/>
    <m/>
    <m/>
    <m/>
    <m/>
    <m/>
  </r>
  <r>
    <m/>
    <s v="V200002"/>
    <s v="2021-0002"/>
    <x v="11"/>
    <n v="3"/>
    <s v="Batch"/>
    <m/>
    <m/>
    <x v="6"/>
    <s v="DEU"/>
    <s v="Middle EU - DEU"/>
    <x v="2"/>
    <x v="2"/>
    <n v="6"/>
    <m/>
    <m/>
    <n v="6"/>
    <n v="0"/>
    <n v="0"/>
    <n v="0"/>
    <x v="2"/>
    <m/>
    <m/>
    <m/>
    <x v="0"/>
    <m/>
    <m/>
    <m/>
    <m/>
    <m/>
    <m/>
    <x v="12"/>
    <m/>
    <m/>
    <m/>
    <m/>
    <s v="n.a."/>
    <m/>
    <m/>
    <n v="0"/>
    <n v="3"/>
    <m/>
    <m/>
    <m/>
    <m/>
    <m/>
    <m/>
    <m/>
    <m/>
    <m/>
    <m/>
    <n v="0"/>
    <s v="A"/>
    <n v="73"/>
    <n v="1"/>
    <s v="DEU"/>
    <s v="Parent Guarantee"/>
    <m/>
    <s v="N"/>
    <m/>
    <m/>
    <m/>
    <m/>
    <m/>
    <n v="180000"/>
    <m/>
    <m/>
    <s v="Euro"/>
    <n v="53.5"/>
    <n v="0"/>
    <n v="0"/>
    <m/>
    <n v="0"/>
    <n v="53.5"/>
    <n v="0"/>
    <n v="0"/>
    <m/>
    <m/>
    <n v="0"/>
    <n v="0"/>
    <n v="13.15"/>
    <n v="0"/>
    <s v="0.00"/>
    <n v="0"/>
    <n v="40.56"/>
    <s v="0.00"/>
    <n v="40.56"/>
    <n v="0.9948224852071006"/>
    <n v="0"/>
    <n v="40.35"/>
    <n v="41.85"/>
    <n v="1080000"/>
    <n v="0"/>
    <m/>
    <n v="0"/>
    <n v="116844"/>
  </r>
  <r>
    <m/>
    <s v="V200002"/>
    <s v="2021-0002"/>
    <x v="11"/>
    <n v="3"/>
    <s v="Wagon"/>
    <n v="11"/>
    <m/>
    <x v="6"/>
    <m/>
    <m/>
    <x v="2"/>
    <x v="2"/>
    <n v="1"/>
    <m/>
    <m/>
    <n v="1"/>
    <m/>
    <n v="0"/>
    <n v="0"/>
    <x v="1"/>
    <m/>
    <m/>
    <m/>
    <x v="0"/>
    <m/>
    <m/>
    <m/>
    <e v="#N/A"/>
    <e v="#N/A"/>
    <n v="729"/>
    <x v="1"/>
    <m/>
    <m/>
    <m/>
    <m/>
    <s v="n.a."/>
    <m/>
    <m/>
    <n v="0"/>
    <n v="3"/>
    <m/>
    <e v="#N/A"/>
    <m/>
    <m/>
    <m/>
    <m/>
    <m/>
    <m/>
    <m/>
    <m/>
    <m/>
    <m/>
    <m/>
    <m/>
    <m/>
    <m/>
    <m/>
    <m/>
    <m/>
    <m/>
    <m/>
    <m/>
    <m/>
    <n v="180000"/>
    <m/>
    <m/>
    <s v="Euro"/>
    <n v="53.5"/>
    <m/>
    <m/>
    <m/>
    <m/>
    <e v="#N/A"/>
    <n v="0"/>
    <m/>
    <m/>
    <m/>
    <m/>
    <m/>
    <m/>
    <m/>
    <m/>
    <m/>
    <m/>
    <m/>
    <m/>
    <m/>
    <m/>
    <m/>
    <m/>
    <m/>
    <m/>
    <m/>
    <m/>
    <m/>
  </r>
  <r>
    <m/>
    <s v="V200002"/>
    <s v="2021-0002"/>
    <x v="11"/>
    <n v="3"/>
    <s v="Wagon"/>
    <n v="12"/>
    <m/>
    <x v="6"/>
    <m/>
    <m/>
    <x v="2"/>
    <x v="2"/>
    <n v="1"/>
    <m/>
    <m/>
    <n v="1"/>
    <m/>
    <n v="0"/>
    <n v="0"/>
    <x v="1"/>
    <m/>
    <m/>
    <m/>
    <x v="0"/>
    <m/>
    <m/>
    <m/>
    <e v="#N/A"/>
    <e v="#N/A"/>
    <n v="729"/>
    <x v="1"/>
    <m/>
    <m/>
    <m/>
    <m/>
    <s v="n.a."/>
    <m/>
    <m/>
    <n v="0"/>
    <n v="3"/>
    <m/>
    <e v="#N/A"/>
    <m/>
    <m/>
    <m/>
    <m/>
    <m/>
    <m/>
    <m/>
    <m/>
    <m/>
    <m/>
    <m/>
    <m/>
    <m/>
    <m/>
    <m/>
    <m/>
    <m/>
    <m/>
    <m/>
    <m/>
    <m/>
    <n v="180000"/>
    <m/>
    <m/>
    <s v="Euro"/>
    <n v="53.5"/>
    <m/>
    <m/>
    <m/>
    <m/>
    <e v="#N/A"/>
    <n v="0"/>
    <m/>
    <m/>
    <m/>
    <m/>
    <m/>
    <m/>
    <m/>
    <m/>
    <m/>
    <m/>
    <m/>
    <m/>
    <m/>
    <m/>
    <m/>
    <m/>
    <m/>
    <m/>
    <m/>
    <m/>
    <m/>
  </r>
  <r>
    <m/>
    <s v="V200002"/>
    <s v="2021-0002"/>
    <x v="11"/>
    <n v="3"/>
    <s v="Wagon"/>
    <n v="13"/>
    <m/>
    <x v="6"/>
    <m/>
    <m/>
    <x v="2"/>
    <x v="2"/>
    <n v="1"/>
    <m/>
    <m/>
    <n v="1"/>
    <m/>
    <n v="0"/>
    <n v="0"/>
    <x v="1"/>
    <m/>
    <m/>
    <m/>
    <x v="0"/>
    <m/>
    <m/>
    <m/>
    <e v="#N/A"/>
    <e v="#N/A"/>
    <n v="729"/>
    <x v="1"/>
    <m/>
    <m/>
    <m/>
    <m/>
    <s v="n.a."/>
    <m/>
    <m/>
    <n v="0"/>
    <n v="3"/>
    <m/>
    <e v="#N/A"/>
    <m/>
    <m/>
    <m/>
    <m/>
    <m/>
    <m/>
    <m/>
    <m/>
    <m/>
    <m/>
    <m/>
    <m/>
    <m/>
    <m/>
    <m/>
    <m/>
    <m/>
    <m/>
    <m/>
    <m/>
    <m/>
    <n v="180000"/>
    <m/>
    <m/>
    <s v="Euro"/>
    <n v="53.5"/>
    <m/>
    <m/>
    <m/>
    <m/>
    <e v="#N/A"/>
    <n v="0"/>
    <m/>
    <m/>
    <m/>
    <m/>
    <m/>
    <m/>
    <m/>
    <m/>
    <m/>
    <m/>
    <m/>
    <m/>
    <m/>
    <m/>
    <m/>
    <m/>
    <m/>
    <m/>
    <m/>
    <m/>
    <m/>
  </r>
  <r>
    <m/>
    <s v="V200002"/>
    <s v="2021-0002"/>
    <x v="11"/>
    <n v="3"/>
    <s v="Wagon"/>
    <n v="15"/>
    <m/>
    <x v="6"/>
    <m/>
    <m/>
    <x v="2"/>
    <x v="2"/>
    <n v="1"/>
    <m/>
    <m/>
    <n v="1"/>
    <m/>
    <n v="0"/>
    <n v="0"/>
    <x v="1"/>
    <m/>
    <m/>
    <m/>
    <x v="0"/>
    <m/>
    <m/>
    <m/>
    <e v="#N/A"/>
    <e v="#N/A"/>
    <n v="729"/>
    <x v="1"/>
    <m/>
    <m/>
    <m/>
    <m/>
    <s v="n.a."/>
    <m/>
    <m/>
    <n v="0"/>
    <n v="3"/>
    <m/>
    <e v="#N/A"/>
    <m/>
    <m/>
    <m/>
    <m/>
    <m/>
    <m/>
    <m/>
    <m/>
    <m/>
    <m/>
    <m/>
    <m/>
    <m/>
    <m/>
    <m/>
    <m/>
    <m/>
    <m/>
    <m/>
    <m/>
    <m/>
    <n v="180000"/>
    <m/>
    <m/>
    <s v="Euro"/>
    <n v="53.5"/>
    <m/>
    <m/>
    <m/>
    <m/>
    <e v="#N/A"/>
    <n v="0"/>
    <m/>
    <m/>
    <m/>
    <m/>
    <m/>
    <m/>
    <m/>
    <m/>
    <m/>
    <m/>
    <m/>
    <m/>
    <m/>
    <m/>
    <m/>
    <m/>
    <m/>
    <m/>
    <m/>
    <m/>
    <m/>
  </r>
  <r>
    <m/>
    <s v="V200002"/>
    <s v="2021-0002"/>
    <x v="11"/>
    <n v="3"/>
    <s v="Wagon"/>
    <n v="16"/>
    <m/>
    <x v="6"/>
    <m/>
    <m/>
    <x v="2"/>
    <x v="2"/>
    <n v="1"/>
    <m/>
    <m/>
    <n v="1"/>
    <m/>
    <n v="0"/>
    <n v="0"/>
    <x v="1"/>
    <m/>
    <m/>
    <m/>
    <x v="0"/>
    <m/>
    <m/>
    <m/>
    <e v="#N/A"/>
    <e v="#N/A"/>
    <n v="729"/>
    <x v="1"/>
    <m/>
    <m/>
    <m/>
    <m/>
    <s v="n.a."/>
    <m/>
    <m/>
    <n v="0"/>
    <n v="3"/>
    <m/>
    <e v="#N/A"/>
    <m/>
    <m/>
    <m/>
    <m/>
    <m/>
    <m/>
    <m/>
    <m/>
    <m/>
    <m/>
    <m/>
    <m/>
    <m/>
    <m/>
    <m/>
    <m/>
    <m/>
    <m/>
    <m/>
    <m/>
    <m/>
    <n v="180000"/>
    <m/>
    <m/>
    <s v="Euro"/>
    <n v="53.5"/>
    <m/>
    <m/>
    <m/>
    <m/>
    <e v="#N/A"/>
    <n v="0"/>
    <m/>
    <m/>
    <m/>
    <m/>
    <m/>
    <m/>
    <m/>
    <m/>
    <m/>
    <m/>
    <m/>
    <m/>
    <m/>
    <m/>
    <m/>
    <m/>
    <m/>
    <m/>
    <m/>
    <m/>
    <m/>
  </r>
  <r>
    <m/>
    <s v="V200002"/>
    <s v="2021-0002"/>
    <x v="11"/>
    <n v="3"/>
    <s v="Wagon"/>
    <n v="17"/>
    <m/>
    <x v="6"/>
    <m/>
    <m/>
    <x v="2"/>
    <x v="2"/>
    <n v="1"/>
    <m/>
    <m/>
    <n v="1"/>
    <m/>
    <n v="0"/>
    <n v="0"/>
    <x v="1"/>
    <m/>
    <m/>
    <m/>
    <x v="0"/>
    <m/>
    <m/>
    <m/>
    <e v="#N/A"/>
    <e v="#N/A"/>
    <n v="729"/>
    <x v="1"/>
    <m/>
    <m/>
    <m/>
    <m/>
    <s v="n.a."/>
    <m/>
    <m/>
    <n v="0"/>
    <n v="3"/>
    <m/>
    <e v="#N/A"/>
    <m/>
    <m/>
    <m/>
    <m/>
    <m/>
    <m/>
    <m/>
    <m/>
    <m/>
    <m/>
    <m/>
    <m/>
    <m/>
    <m/>
    <m/>
    <m/>
    <m/>
    <m/>
    <m/>
    <m/>
    <m/>
    <n v="180000"/>
    <m/>
    <m/>
    <s v="Euro"/>
    <n v="53.5"/>
    <m/>
    <m/>
    <m/>
    <m/>
    <e v="#N/A"/>
    <n v="0"/>
    <m/>
    <m/>
    <m/>
    <m/>
    <m/>
    <m/>
    <m/>
    <m/>
    <m/>
    <m/>
    <m/>
    <m/>
    <m/>
    <m/>
    <m/>
    <m/>
    <m/>
    <m/>
    <m/>
    <m/>
    <m/>
  </r>
  <r>
    <m/>
    <s v="V200002"/>
    <s v="2021-0002"/>
    <x v="11"/>
    <n v="4"/>
    <s v="Batch"/>
    <m/>
    <m/>
    <x v="6"/>
    <s v="DEU"/>
    <s v="Middle EU - DEU"/>
    <x v="2"/>
    <x v="2"/>
    <n v="6"/>
    <m/>
    <m/>
    <n v="6"/>
    <n v="0"/>
    <n v="0"/>
    <n v="0"/>
    <x v="2"/>
    <m/>
    <m/>
    <m/>
    <x v="0"/>
    <m/>
    <m/>
    <m/>
    <d v="2021-07-30T00:00:00"/>
    <d v="2023-07-29T00:00:00"/>
    <m/>
    <x v="15"/>
    <m/>
    <m/>
    <m/>
    <m/>
    <s v="n.a."/>
    <m/>
    <m/>
    <n v="0"/>
    <n v="3"/>
    <m/>
    <m/>
    <m/>
    <m/>
    <m/>
    <m/>
    <m/>
    <m/>
    <m/>
    <m/>
    <n v="45136"/>
    <s v="A"/>
    <n v="73"/>
    <n v="1"/>
    <s v="DEU"/>
    <s v="Parent Guarantee"/>
    <m/>
    <s v="N"/>
    <m/>
    <m/>
    <m/>
    <m/>
    <m/>
    <n v="180000"/>
    <m/>
    <m/>
    <s v="Euro"/>
    <n v="53.5"/>
    <n v="0"/>
    <n v="0"/>
    <m/>
    <n v="0"/>
    <n v="53.5"/>
    <n v="0"/>
    <n v="0"/>
    <m/>
    <m/>
    <n v="0"/>
    <n v="0"/>
    <n v="13.15"/>
    <n v="0"/>
    <s v="0.00"/>
    <n v="0"/>
    <n v="40.56"/>
    <s v="0.00"/>
    <n v="40.56"/>
    <n v="0.9948224852071006"/>
    <n v="0"/>
    <n v="40.35"/>
    <n v="41.85"/>
    <n v="1080000"/>
    <n v="0"/>
    <m/>
    <n v="0"/>
    <n v="116844"/>
  </r>
  <r>
    <m/>
    <s v="V200002"/>
    <s v="2021-0002"/>
    <x v="11"/>
    <n v="4"/>
    <s v="Wagon"/>
    <n v="18"/>
    <m/>
    <x v="6"/>
    <m/>
    <m/>
    <x v="2"/>
    <x v="2"/>
    <n v="1"/>
    <m/>
    <m/>
    <n v="1"/>
    <m/>
    <n v="0"/>
    <n v="0"/>
    <x v="1"/>
    <m/>
    <m/>
    <m/>
    <x v="0"/>
    <m/>
    <m/>
    <m/>
    <e v="#N/A"/>
    <e v="#N/A"/>
    <n v="729"/>
    <x v="1"/>
    <m/>
    <m/>
    <m/>
    <m/>
    <s v="n.a."/>
    <m/>
    <m/>
    <n v="0"/>
    <n v="3"/>
    <m/>
    <e v="#N/A"/>
    <m/>
    <m/>
    <m/>
    <m/>
    <m/>
    <m/>
    <m/>
    <m/>
    <m/>
    <m/>
    <m/>
    <m/>
    <m/>
    <m/>
    <m/>
    <m/>
    <m/>
    <m/>
    <m/>
    <m/>
    <m/>
    <n v="180000"/>
    <m/>
    <m/>
    <s v="Euro"/>
    <n v="53.5"/>
    <m/>
    <m/>
    <m/>
    <m/>
    <e v="#N/A"/>
    <n v="0"/>
    <m/>
    <m/>
    <m/>
    <m/>
    <m/>
    <m/>
    <m/>
    <m/>
    <m/>
    <m/>
    <m/>
    <m/>
    <m/>
    <m/>
    <m/>
    <m/>
    <m/>
    <m/>
    <m/>
    <m/>
    <m/>
  </r>
  <r>
    <m/>
    <s v="V200002"/>
    <s v="2021-0002"/>
    <x v="11"/>
    <n v="4"/>
    <s v="Wagon"/>
    <n v="19"/>
    <m/>
    <x v="6"/>
    <m/>
    <m/>
    <x v="2"/>
    <x v="2"/>
    <n v="1"/>
    <m/>
    <m/>
    <n v="1"/>
    <m/>
    <n v="0"/>
    <n v="0"/>
    <x v="1"/>
    <m/>
    <m/>
    <m/>
    <x v="0"/>
    <m/>
    <m/>
    <m/>
    <e v="#N/A"/>
    <e v="#N/A"/>
    <n v="729"/>
    <x v="1"/>
    <m/>
    <m/>
    <m/>
    <m/>
    <s v="n.a."/>
    <m/>
    <m/>
    <n v="0"/>
    <n v="3"/>
    <m/>
    <e v="#N/A"/>
    <m/>
    <m/>
    <m/>
    <m/>
    <m/>
    <m/>
    <m/>
    <m/>
    <m/>
    <m/>
    <m/>
    <m/>
    <m/>
    <m/>
    <m/>
    <m/>
    <m/>
    <m/>
    <m/>
    <m/>
    <m/>
    <n v="180000"/>
    <m/>
    <m/>
    <s v="Euro"/>
    <n v="53.5"/>
    <m/>
    <m/>
    <m/>
    <m/>
    <e v="#N/A"/>
    <n v="0"/>
    <m/>
    <m/>
    <m/>
    <m/>
    <m/>
    <m/>
    <m/>
    <m/>
    <m/>
    <m/>
    <m/>
    <m/>
    <m/>
    <m/>
    <m/>
    <m/>
    <m/>
    <m/>
    <m/>
    <m/>
    <m/>
  </r>
  <r>
    <m/>
    <s v="V200002"/>
    <s v="2021-0002"/>
    <x v="11"/>
    <n v="4"/>
    <s v="Wagon"/>
    <n v="20"/>
    <m/>
    <x v="6"/>
    <m/>
    <m/>
    <x v="2"/>
    <x v="2"/>
    <n v="1"/>
    <m/>
    <m/>
    <n v="1"/>
    <m/>
    <n v="0"/>
    <n v="0"/>
    <x v="1"/>
    <m/>
    <m/>
    <m/>
    <x v="0"/>
    <m/>
    <m/>
    <m/>
    <e v="#N/A"/>
    <e v="#N/A"/>
    <n v="729"/>
    <x v="1"/>
    <m/>
    <m/>
    <m/>
    <m/>
    <s v="n.a."/>
    <m/>
    <m/>
    <n v="0"/>
    <n v="3"/>
    <m/>
    <e v="#N/A"/>
    <m/>
    <m/>
    <m/>
    <m/>
    <m/>
    <m/>
    <m/>
    <m/>
    <m/>
    <m/>
    <m/>
    <m/>
    <m/>
    <m/>
    <m/>
    <m/>
    <m/>
    <m/>
    <m/>
    <m/>
    <m/>
    <n v="180000"/>
    <m/>
    <m/>
    <s v="Euro"/>
    <n v="53.5"/>
    <m/>
    <m/>
    <m/>
    <m/>
    <e v="#N/A"/>
    <n v="0"/>
    <m/>
    <m/>
    <m/>
    <m/>
    <m/>
    <m/>
    <m/>
    <m/>
    <m/>
    <m/>
    <m/>
    <m/>
    <m/>
    <m/>
    <m/>
    <m/>
    <m/>
    <m/>
    <m/>
    <m/>
    <m/>
  </r>
  <r>
    <m/>
    <s v="V200002"/>
    <s v="2021-0002"/>
    <x v="11"/>
    <n v="4"/>
    <s v="Wagon"/>
    <n v="21"/>
    <m/>
    <x v="6"/>
    <m/>
    <m/>
    <x v="2"/>
    <x v="2"/>
    <n v="1"/>
    <m/>
    <m/>
    <n v="1"/>
    <m/>
    <n v="0"/>
    <n v="0"/>
    <x v="1"/>
    <m/>
    <m/>
    <m/>
    <x v="0"/>
    <m/>
    <m/>
    <m/>
    <e v="#N/A"/>
    <e v="#N/A"/>
    <n v="729"/>
    <x v="1"/>
    <m/>
    <m/>
    <m/>
    <m/>
    <s v="n.a."/>
    <m/>
    <m/>
    <n v="0"/>
    <n v="3"/>
    <m/>
    <e v="#N/A"/>
    <m/>
    <m/>
    <m/>
    <m/>
    <m/>
    <m/>
    <m/>
    <m/>
    <m/>
    <m/>
    <m/>
    <m/>
    <m/>
    <m/>
    <m/>
    <m/>
    <m/>
    <m/>
    <m/>
    <m/>
    <m/>
    <n v="180000"/>
    <m/>
    <m/>
    <s v="Euro"/>
    <n v="53.5"/>
    <m/>
    <m/>
    <m/>
    <m/>
    <e v="#N/A"/>
    <n v="0"/>
    <m/>
    <m/>
    <m/>
    <m/>
    <m/>
    <m/>
    <m/>
    <m/>
    <m/>
    <m/>
    <m/>
    <m/>
    <m/>
    <m/>
    <m/>
    <m/>
    <m/>
    <m/>
    <m/>
    <m/>
    <m/>
  </r>
  <r>
    <m/>
    <s v="V200002"/>
    <s v="2021-0002"/>
    <x v="11"/>
    <n v="4"/>
    <s v="Wagon"/>
    <n v="22"/>
    <m/>
    <x v="6"/>
    <m/>
    <m/>
    <x v="2"/>
    <x v="2"/>
    <n v="1"/>
    <m/>
    <m/>
    <n v="1"/>
    <m/>
    <n v="0"/>
    <n v="0"/>
    <x v="1"/>
    <m/>
    <m/>
    <m/>
    <x v="0"/>
    <m/>
    <m/>
    <m/>
    <e v="#N/A"/>
    <e v="#N/A"/>
    <n v="729"/>
    <x v="1"/>
    <m/>
    <m/>
    <m/>
    <m/>
    <s v="n.a."/>
    <m/>
    <m/>
    <n v="0"/>
    <n v="3"/>
    <m/>
    <e v="#N/A"/>
    <m/>
    <m/>
    <m/>
    <m/>
    <m/>
    <m/>
    <m/>
    <m/>
    <m/>
    <m/>
    <m/>
    <m/>
    <m/>
    <m/>
    <m/>
    <m/>
    <m/>
    <m/>
    <m/>
    <m/>
    <m/>
    <n v="180000"/>
    <m/>
    <m/>
    <s v="Euro"/>
    <n v="53.5"/>
    <m/>
    <m/>
    <m/>
    <m/>
    <e v="#N/A"/>
    <n v="0"/>
    <m/>
    <m/>
    <m/>
    <m/>
    <m/>
    <m/>
    <m/>
    <m/>
    <m/>
    <m/>
    <m/>
    <m/>
    <m/>
    <m/>
    <m/>
    <m/>
    <m/>
    <m/>
    <m/>
    <m/>
    <m/>
  </r>
  <r>
    <m/>
    <s v="V200002"/>
    <s v="2021-0002"/>
    <x v="11"/>
    <n v="4"/>
    <s v="Wagon"/>
    <n v="23"/>
    <m/>
    <x v="6"/>
    <m/>
    <m/>
    <x v="2"/>
    <x v="2"/>
    <n v="1"/>
    <m/>
    <m/>
    <n v="1"/>
    <m/>
    <n v="0"/>
    <n v="0"/>
    <x v="1"/>
    <m/>
    <m/>
    <m/>
    <x v="0"/>
    <m/>
    <m/>
    <m/>
    <e v="#N/A"/>
    <e v="#N/A"/>
    <n v="729"/>
    <x v="1"/>
    <m/>
    <m/>
    <m/>
    <m/>
    <s v="n.a."/>
    <m/>
    <m/>
    <n v="0"/>
    <n v="3"/>
    <m/>
    <e v="#N/A"/>
    <m/>
    <m/>
    <m/>
    <m/>
    <m/>
    <m/>
    <m/>
    <m/>
    <m/>
    <m/>
    <m/>
    <m/>
    <m/>
    <m/>
    <m/>
    <m/>
    <m/>
    <m/>
    <m/>
    <m/>
    <m/>
    <n v="180000"/>
    <m/>
    <m/>
    <s v="Euro"/>
    <n v="53.5"/>
    <m/>
    <m/>
    <m/>
    <m/>
    <e v="#N/A"/>
    <n v="0"/>
    <m/>
    <m/>
    <m/>
    <m/>
    <m/>
    <m/>
    <m/>
    <m/>
    <m/>
    <m/>
    <m/>
    <m/>
    <m/>
    <m/>
    <m/>
    <m/>
    <m/>
    <m/>
    <m/>
    <m/>
    <m/>
  </r>
  <r>
    <m/>
    <s v="V200002"/>
    <s v="2021-0002"/>
    <x v="11"/>
    <n v="5"/>
    <s v="Batch"/>
    <m/>
    <m/>
    <x v="6"/>
    <s v="DEU"/>
    <s v="Middle EU - DEU"/>
    <x v="2"/>
    <x v="2"/>
    <n v="8"/>
    <m/>
    <m/>
    <n v="8"/>
    <n v="0"/>
    <n v="0"/>
    <n v="0"/>
    <x v="2"/>
    <m/>
    <m/>
    <m/>
    <x v="0"/>
    <m/>
    <m/>
    <m/>
    <m/>
    <m/>
    <m/>
    <x v="12"/>
    <m/>
    <m/>
    <m/>
    <m/>
    <s v="n.a."/>
    <m/>
    <m/>
    <n v="0"/>
    <n v="3"/>
    <m/>
    <m/>
    <m/>
    <m/>
    <m/>
    <m/>
    <m/>
    <m/>
    <m/>
    <m/>
    <n v="0"/>
    <s v="A"/>
    <n v="73"/>
    <n v="1"/>
    <s v="DEU"/>
    <s v="Parent Guarantee"/>
    <m/>
    <s v="N"/>
    <m/>
    <m/>
    <m/>
    <m/>
    <m/>
    <n v="180000"/>
    <m/>
    <m/>
    <s v="Euro"/>
    <n v="53.5"/>
    <n v="0"/>
    <n v="0"/>
    <m/>
    <n v="0"/>
    <n v="53.5"/>
    <n v="0"/>
    <n v="0"/>
    <m/>
    <m/>
    <n v="0"/>
    <n v="0"/>
    <n v="13.15"/>
    <n v="0"/>
    <s v="0.00"/>
    <n v="0"/>
    <n v="40.56"/>
    <s v="0.00"/>
    <n v="40.56"/>
    <n v="0.9948224852071006"/>
    <n v="0"/>
    <n v="40.35"/>
    <n v="41.85"/>
    <n v="1440000"/>
    <n v="0"/>
    <m/>
    <n v="0"/>
    <n v="155792"/>
  </r>
  <r>
    <m/>
    <s v="V200002"/>
    <s v="2021-0002"/>
    <x v="11"/>
    <n v="5"/>
    <s v="Wagon"/>
    <n v="24"/>
    <m/>
    <x v="6"/>
    <m/>
    <m/>
    <x v="2"/>
    <x v="2"/>
    <n v="1"/>
    <m/>
    <m/>
    <n v="1"/>
    <m/>
    <n v="0"/>
    <n v="0"/>
    <x v="1"/>
    <m/>
    <m/>
    <m/>
    <x v="0"/>
    <m/>
    <m/>
    <m/>
    <e v="#N/A"/>
    <e v="#N/A"/>
    <n v="729"/>
    <x v="1"/>
    <m/>
    <m/>
    <m/>
    <m/>
    <s v="n.a."/>
    <m/>
    <m/>
    <n v="0"/>
    <n v="3"/>
    <m/>
    <e v="#N/A"/>
    <m/>
    <m/>
    <m/>
    <m/>
    <m/>
    <m/>
    <m/>
    <m/>
    <m/>
    <m/>
    <m/>
    <m/>
    <m/>
    <m/>
    <m/>
    <m/>
    <m/>
    <m/>
    <m/>
    <m/>
    <m/>
    <n v="180000"/>
    <m/>
    <m/>
    <s v="Euro"/>
    <n v="53.5"/>
    <m/>
    <m/>
    <m/>
    <m/>
    <e v="#N/A"/>
    <n v="0"/>
    <m/>
    <m/>
    <m/>
    <m/>
    <m/>
    <m/>
    <m/>
    <m/>
    <m/>
    <m/>
    <m/>
    <m/>
    <m/>
    <m/>
    <m/>
    <m/>
    <m/>
    <m/>
    <m/>
    <m/>
    <m/>
  </r>
  <r>
    <m/>
    <s v="V200002"/>
    <s v="2021-0002"/>
    <x v="11"/>
    <n v="5"/>
    <s v="Wagon"/>
    <n v="26"/>
    <m/>
    <x v="6"/>
    <m/>
    <m/>
    <x v="2"/>
    <x v="2"/>
    <n v="1"/>
    <m/>
    <m/>
    <n v="1"/>
    <m/>
    <n v="0"/>
    <n v="0"/>
    <x v="1"/>
    <m/>
    <m/>
    <m/>
    <x v="0"/>
    <m/>
    <m/>
    <m/>
    <e v="#N/A"/>
    <e v="#N/A"/>
    <n v="729"/>
    <x v="1"/>
    <m/>
    <m/>
    <m/>
    <m/>
    <s v="n.a."/>
    <m/>
    <m/>
    <n v="0"/>
    <n v="3"/>
    <m/>
    <e v="#N/A"/>
    <m/>
    <m/>
    <m/>
    <m/>
    <m/>
    <m/>
    <m/>
    <m/>
    <m/>
    <m/>
    <m/>
    <m/>
    <m/>
    <m/>
    <m/>
    <m/>
    <m/>
    <m/>
    <m/>
    <m/>
    <m/>
    <n v="180000"/>
    <m/>
    <m/>
    <s v="Euro"/>
    <n v="53.5"/>
    <m/>
    <m/>
    <m/>
    <m/>
    <e v="#N/A"/>
    <n v="0"/>
    <m/>
    <m/>
    <m/>
    <m/>
    <m/>
    <m/>
    <m/>
    <m/>
    <m/>
    <m/>
    <m/>
    <m/>
    <m/>
    <m/>
    <m/>
    <m/>
    <m/>
    <m/>
    <m/>
    <m/>
    <m/>
  </r>
  <r>
    <m/>
    <s v="V200002"/>
    <s v="2021-0002"/>
    <x v="11"/>
    <n v="5"/>
    <s v="Wagon"/>
    <n v="27"/>
    <m/>
    <x v="6"/>
    <m/>
    <m/>
    <x v="2"/>
    <x v="2"/>
    <n v="1"/>
    <m/>
    <m/>
    <n v="1"/>
    <m/>
    <n v="0"/>
    <n v="0"/>
    <x v="1"/>
    <m/>
    <m/>
    <m/>
    <x v="0"/>
    <m/>
    <m/>
    <m/>
    <e v="#N/A"/>
    <e v="#N/A"/>
    <n v="729"/>
    <x v="1"/>
    <m/>
    <m/>
    <m/>
    <m/>
    <s v="n.a."/>
    <m/>
    <m/>
    <n v="0"/>
    <n v="3"/>
    <m/>
    <e v="#N/A"/>
    <m/>
    <m/>
    <m/>
    <m/>
    <m/>
    <m/>
    <m/>
    <m/>
    <m/>
    <m/>
    <m/>
    <m/>
    <m/>
    <m/>
    <m/>
    <m/>
    <m/>
    <m/>
    <m/>
    <m/>
    <m/>
    <n v="180000"/>
    <m/>
    <m/>
    <s v="Euro"/>
    <n v="53.5"/>
    <m/>
    <m/>
    <m/>
    <m/>
    <e v="#N/A"/>
    <n v="0"/>
    <m/>
    <m/>
    <m/>
    <m/>
    <m/>
    <m/>
    <m/>
    <m/>
    <m/>
    <m/>
    <m/>
    <m/>
    <m/>
    <m/>
    <m/>
    <m/>
    <m/>
    <m/>
    <m/>
    <m/>
    <m/>
  </r>
  <r>
    <m/>
    <s v="V200002"/>
    <s v="2021-0002"/>
    <x v="11"/>
    <n v="5"/>
    <s v="Wagon"/>
    <n v="28"/>
    <m/>
    <x v="6"/>
    <m/>
    <m/>
    <x v="2"/>
    <x v="2"/>
    <n v="1"/>
    <m/>
    <m/>
    <n v="1"/>
    <m/>
    <n v="0"/>
    <n v="0"/>
    <x v="1"/>
    <m/>
    <m/>
    <m/>
    <x v="0"/>
    <m/>
    <m/>
    <m/>
    <e v="#N/A"/>
    <e v="#N/A"/>
    <n v="729"/>
    <x v="1"/>
    <m/>
    <m/>
    <m/>
    <m/>
    <s v="n.a."/>
    <m/>
    <m/>
    <n v="0"/>
    <n v="3"/>
    <m/>
    <e v="#N/A"/>
    <m/>
    <m/>
    <m/>
    <m/>
    <m/>
    <m/>
    <m/>
    <m/>
    <m/>
    <m/>
    <m/>
    <m/>
    <m/>
    <m/>
    <m/>
    <m/>
    <m/>
    <m/>
    <m/>
    <m/>
    <m/>
    <n v="180000"/>
    <m/>
    <m/>
    <s v="Euro"/>
    <n v="53.5"/>
    <m/>
    <m/>
    <m/>
    <m/>
    <e v="#N/A"/>
    <n v="0"/>
    <m/>
    <m/>
    <m/>
    <m/>
    <m/>
    <m/>
    <m/>
    <m/>
    <m/>
    <m/>
    <m/>
    <m/>
    <m/>
    <m/>
    <m/>
    <m/>
    <m/>
    <m/>
    <m/>
    <m/>
    <m/>
  </r>
  <r>
    <m/>
    <s v="V200002"/>
    <s v="2021-0002"/>
    <x v="11"/>
    <n v="5"/>
    <s v="Wagon"/>
    <n v="29"/>
    <m/>
    <x v="6"/>
    <m/>
    <m/>
    <x v="2"/>
    <x v="2"/>
    <n v="1"/>
    <m/>
    <m/>
    <n v="1"/>
    <m/>
    <n v="0"/>
    <n v="0"/>
    <x v="1"/>
    <m/>
    <m/>
    <m/>
    <x v="0"/>
    <m/>
    <m/>
    <m/>
    <e v="#N/A"/>
    <e v="#N/A"/>
    <n v="729"/>
    <x v="1"/>
    <m/>
    <m/>
    <m/>
    <m/>
    <s v="n.a."/>
    <m/>
    <m/>
    <n v="0"/>
    <n v="3"/>
    <m/>
    <e v="#N/A"/>
    <m/>
    <m/>
    <m/>
    <m/>
    <m/>
    <m/>
    <m/>
    <m/>
    <m/>
    <m/>
    <m/>
    <m/>
    <m/>
    <m/>
    <m/>
    <m/>
    <m/>
    <m/>
    <m/>
    <m/>
    <m/>
    <n v="180000"/>
    <m/>
    <m/>
    <s v="Euro"/>
    <n v="53.5"/>
    <m/>
    <m/>
    <m/>
    <m/>
    <e v="#N/A"/>
    <n v="0"/>
    <m/>
    <m/>
    <m/>
    <m/>
    <m/>
    <m/>
    <m/>
    <m/>
    <m/>
    <m/>
    <m/>
    <m/>
    <m/>
    <m/>
    <m/>
    <m/>
    <m/>
    <m/>
    <m/>
    <m/>
    <m/>
  </r>
  <r>
    <m/>
    <s v="V200002"/>
    <s v="2021-0002"/>
    <x v="11"/>
    <n v="5"/>
    <s v="Wagon"/>
    <n v="30"/>
    <m/>
    <x v="6"/>
    <m/>
    <m/>
    <x v="2"/>
    <x v="2"/>
    <n v="1"/>
    <m/>
    <m/>
    <n v="1"/>
    <m/>
    <n v="0"/>
    <n v="0"/>
    <x v="1"/>
    <m/>
    <m/>
    <m/>
    <x v="0"/>
    <m/>
    <m/>
    <m/>
    <e v="#N/A"/>
    <e v="#N/A"/>
    <n v="729"/>
    <x v="1"/>
    <m/>
    <m/>
    <m/>
    <m/>
    <s v="n.a."/>
    <m/>
    <m/>
    <n v="0"/>
    <n v="3"/>
    <m/>
    <e v="#N/A"/>
    <m/>
    <m/>
    <m/>
    <m/>
    <m/>
    <m/>
    <m/>
    <m/>
    <m/>
    <m/>
    <m/>
    <m/>
    <m/>
    <m/>
    <m/>
    <m/>
    <m/>
    <m/>
    <m/>
    <m/>
    <m/>
    <n v="180000"/>
    <m/>
    <m/>
    <s v="Euro"/>
    <n v="53.5"/>
    <m/>
    <m/>
    <m/>
    <m/>
    <e v="#N/A"/>
    <n v="0"/>
    <m/>
    <m/>
    <m/>
    <m/>
    <m/>
    <m/>
    <m/>
    <m/>
    <m/>
    <m/>
    <m/>
    <m/>
    <m/>
    <m/>
    <m/>
    <m/>
    <m/>
    <m/>
    <m/>
    <m/>
    <m/>
  </r>
  <r>
    <m/>
    <s v="V200002"/>
    <s v="2021-0002"/>
    <x v="11"/>
    <n v="5"/>
    <s v="Wagon"/>
    <n v="31"/>
    <m/>
    <x v="6"/>
    <m/>
    <m/>
    <x v="2"/>
    <x v="2"/>
    <n v="1"/>
    <m/>
    <m/>
    <n v="1"/>
    <m/>
    <n v="0"/>
    <n v="0"/>
    <x v="1"/>
    <m/>
    <m/>
    <m/>
    <x v="0"/>
    <m/>
    <m/>
    <m/>
    <e v="#N/A"/>
    <e v="#N/A"/>
    <n v="729"/>
    <x v="1"/>
    <m/>
    <m/>
    <m/>
    <m/>
    <s v="n.a."/>
    <m/>
    <m/>
    <n v="0"/>
    <n v="3"/>
    <m/>
    <e v="#N/A"/>
    <m/>
    <m/>
    <m/>
    <m/>
    <m/>
    <m/>
    <m/>
    <m/>
    <m/>
    <m/>
    <m/>
    <m/>
    <m/>
    <m/>
    <m/>
    <m/>
    <m/>
    <m/>
    <m/>
    <m/>
    <m/>
    <n v="180000"/>
    <m/>
    <m/>
    <s v="Euro"/>
    <n v="53.5"/>
    <m/>
    <m/>
    <m/>
    <m/>
    <e v="#N/A"/>
    <n v="0"/>
    <m/>
    <m/>
    <m/>
    <m/>
    <m/>
    <m/>
    <m/>
    <m/>
    <m/>
    <m/>
    <m/>
    <m/>
    <m/>
    <m/>
    <m/>
    <m/>
    <m/>
    <m/>
    <m/>
    <m/>
    <m/>
  </r>
  <r>
    <m/>
    <s v="V200002"/>
    <s v="2021-0002"/>
    <x v="11"/>
    <n v="5"/>
    <s v="Wagon"/>
    <n v="32"/>
    <m/>
    <x v="6"/>
    <m/>
    <m/>
    <x v="2"/>
    <x v="2"/>
    <n v="1"/>
    <m/>
    <m/>
    <n v="1"/>
    <m/>
    <n v="0"/>
    <n v="0"/>
    <x v="1"/>
    <m/>
    <m/>
    <m/>
    <x v="0"/>
    <m/>
    <m/>
    <m/>
    <e v="#N/A"/>
    <e v="#N/A"/>
    <n v="729"/>
    <x v="1"/>
    <m/>
    <m/>
    <m/>
    <m/>
    <s v="n.a."/>
    <m/>
    <m/>
    <n v="0"/>
    <n v="3"/>
    <m/>
    <e v="#N/A"/>
    <m/>
    <m/>
    <m/>
    <m/>
    <m/>
    <m/>
    <m/>
    <m/>
    <m/>
    <m/>
    <m/>
    <m/>
    <m/>
    <m/>
    <m/>
    <m/>
    <m/>
    <m/>
    <m/>
    <m/>
    <m/>
    <n v="180000"/>
    <m/>
    <m/>
    <s v="Euro"/>
    <n v="53.5"/>
    <m/>
    <m/>
    <m/>
    <m/>
    <e v="#N/A"/>
    <n v="0"/>
    <m/>
    <m/>
    <m/>
    <m/>
    <m/>
    <m/>
    <m/>
    <m/>
    <m/>
    <m/>
    <m/>
    <m/>
    <m/>
    <m/>
    <m/>
    <m/>
    <m/>
    <m/>
    <m/>
    <m/>
    <m/>
  </r>
  <r>
    <m/>
    <s v="V200002"/>
    <s v="2021-0002"/>
    <x v="11"/>
    <n v="6"/>
    <s v="Batch"/>
    <m/>
    <m/>
    <x v="6"/>
    <s v="DEU"/>
    <s v="Middle EU - DEU"/>
    <x v="2"/>
    <x v="2"/>
    <n v="15"/>
    <m/>
    <m/>
    <n v="15"/>
    <n v="0"/>
    <n v="0"/>
    <n v="0"/>
    <x v="2"/>
    <m/>
    <m/>
    <m/>
    <x v="0"/>
    <m/>
    <m/>
    <m/>
    <d v="2022-01-14T00:00:00"/>
    <d v="2024-01-13T00:00:00"/>
    <m/>
    <x v="16"/>
    <m/>
    <m/>
    <m/>
    <m/>
    <s v="n.a."/>
    <m/>
    <m/>
    <n v="0"/>
    <n v="3"/>
    <m/>
    <m/>
    <m/>
    <m/>
    <m/>
    <m/>
    <m/>
    <m/>
    <m/>
    <m/>
    <n v="45304"/>
    <s v="A"/>
    <n v="73"/>
    <n v="1"/>
    <s v="DEU"/>
    <s v="Parent Guarantee"/>
    <m/>
    <s v="N"/>
    <m/>
    <m/>
    <m/>
    <m/>
    <m/>
    <n v="180000"/>
    <m/>
    <m/>
    <s v="Euro"/>
    <n v="53.5"/>
    <n v="0"/>
    <n v="0"/>
    <m/>
    <n v="0"/>
    <n v="53.5"/>
    <n v="0"/>
    <n v="0"/>
    <m/>
    <m/>
    <n v="0"/>
    <n v="0"/>
    <n v="13.15"/>
    <n v="0"/>
    <s v="0.00"/>
    <n v="0"/>
    <n v="40.56"/>
    <s v="0.00"/>
    <n v="40.56"/>
    <n v="0.9948224852071006"/>
    <n v="0"/>
    <n v="40.35"/>
    <n v="41.85"/>
    <n v="2700000"/>
    <n v="0"/>
    <m/>
    <n v="0"/>
    <n v="292110"/>
  </r>
  <r>
    <m/>
    <s v="V200002"/>
    <s v="2021-0002"/>
    <x v="11"/>
    <n v="6"/>
    <s v="Wagon"/>
    <n v="33"/>
    <m/>
    <x v="6"/>
    <m/>
    <m/>
    <x v="2"/>
    <x v="2"/>
    <n v="1"/>
    <m/>
    <m/>
    <n v="1"/>
    <m/>
    <n v="0"/>
    <n v="0"/>
    <x v="1"/>
    <m/>
    <m/>
    <m/>
    <x v="0"/>
    <m/>
    <m/>
    <m/>
    <e v="#N/A"/>
    <e v="#N/A"/>
    <n v="729"/>
    <x v="1"/>
    <m/>
    <m/>
    <m/>
    <m/>
    <s v="n.a."/>
    <m/>
    <m/>
    <n v="0"/>
    <n v="3"/>
    <m/>
    <e v="#N/A"/>
    <m/>
    <m/>
    <m/>
    <m/>
    <m/>
    <m/>
    <m/>
    <m/>
    <m/>
    <m/>
    <m/>
    <m/>
    <m/>
    <m/>
    <m/>
    <m/>
    <m/>
    <m/>
    <m/>
    <m/>
    <m/>
    <n v="180000"/>
    <m/>
    <m/>
    <s v="Euro"/>
    <n v="53.5"/>
    <m/>
    <m/>
    <m/>
    <m/>
    <e v="#N/A"/>
    <n v="0"/>
    <m/>
    <m/>
    <m/>
    <m/>
    <m/>
    <m/>
    <m/>
    <m/>
    <m/>
    <m/>
    <m/>
    <m/>
    <m/>
    <m/>
    <m/>
    <m/>
    <m/>
    <m/>
    <m/>
    <m/>
    <m/>
  </r>
  <r>
    <m/>
    <s v="V200002"/>
    <s v="2021-0002"/>
    <x v="11"/>
    <n v="6"/>
    <s v="Wagon"/>
    <n v="34"/>
    <m/>
    <x v="6"/>
    <m/>
    <m/>
    <x v="2"/>
    <x v="2"/>
    <n v="1"/>
    <m/>
    <m/>
    <n v="1"/>
    <m/>
    <n v="0"/>
    <n v="0"/>
    <x v="1"/>
    <m/>
    <m/>
    <m/>
    <x v="0"/>
    <m/>
    <m/>
    <m/>
    <e v="#N/A"/>
    <e v="#N/A"/>
    <n v="729"/>
    <x v="1"/>
    <m/>
    <m/>
    <m/>
    <m/>
    <s v="n.a."/>
    <m/>
    <m/>
    <n v="0"/>
    <n v="3"/>
    <m/>
    <e v="#N/A"/>
    <m/>
    <m/>
    <m/>
    <m/>
    <m/>
    <m/>
    <m/>
    <m/>
    <m/>
    <m/>
    <m/>
    <m/>
    <m/>
    <m/>
    <m/>
    <m/>
    <m/>
    <m/>
    <m/>
    <m/>
    <m/>
    <n v="180000"/>
    <m/>
    <m/>
    <s v="Euro"/>
    <n v="53.5"/>
    <m/>
    <m/>
    <m/>
    <m/>
    <e v="#N/A"/>
    <n v="0"/>
    <m/>
    <m/>
    <m/>
    <m/>
    <m/>
    <m/>
    <m/>
    <m/>
    <m/>
    <m/>
    <m/>
    <m/>
    <m/>
    <m/>
    <m/>
    <m/>
    <m/>
    <m/>
    <m/>
    <m/>
    <m/>
  </r>
  <r>
    <m/>
    <s v="V200002"/>
    <s v="2021-0002"/>
    <x v="11"/>
    <n v="6"/>
    <s v="Wagon"/>
    <n v="35"/>
    <m/>
    <x v="6"/>
    <m/>
    <m/>
    <x v="2"/>
    <x v="2"/>
    <n v="1"/>
    <m/>
    <m/>
    <n v="1"/>
    <m/>
    <n v="0"/>
    <n v="0"/>
    <x v="1"/>
    <m/>
    <m/>
    <m/>
    <x v="0"/>
    <m/>
    <m/>
    <m/>
    <e v="#N/A"/>
    <e v="#N/A"/>
    <n v="729"/>
    <x v="1"/>
    <m/>
    <m/>
    <m/>
    <m/>
    <s v="n.a."/>
    <m/>
    <m/>
    <n v="0"/>
    <n v="3"/>
    <m/>
    <e v="#N/A"/>
    <m/>
    <m/>
    <m/>
    <m/>
    <m/>
    <m/>
    <m/>
    <m/>
    <m/>
    <m/>
    <m/>
    <m/>
    <m/>
    <m/>
    <m/>
    <m/>
    <m/>
    <m/>
    <m/>
    <m/>
    <m/>
    <n v="180000"/>
    <m/>
    <m/>
    <s v="Euro"/>
    <n v="53.5"/>
    <m/>
    <m/>
    <m/>
    <m/>
    <e v="#N/A"/>
    <n v="0"/>
    <m/>
    <m/>
    <m/>
    <m/>
    <m/>
    <m/>
    <m/>
    <m/>
    <m/>
    <m/>
    <m/>
    <m/>
    <m/>
    <m/>
    <m/>
    <m/>
    <m/>
    <m/>
    <m/>
    <m/>
    <m/>
  </r>
  <r>
    <m/>
    <s v="V200002"/>
    <s v="2021-0002"/>
    <x v="11"/>
    <n v="6"/>
    <s v="Wagon"/>
    <n v="36"/>
    <m/>
    <x v="6"/>
    <m/>
    <m/>
    <x v="2"/>
    <x v="2"/>
    <n v="1"/>
    <m/>
    <m/>
    <n v="1"/>
    <m/>
    <n v="0"/>
    <n v="0"/>
    <x v="1"/>
    <m/>
    <m/>
    <m/>
    <x v="0"/>
    <m/>
    <m/>
    <m/>
    <e v="#N/A"/>
    <e v="#N/A"/>
    <n v="729"/>
    <x v="1"/>
    <m/>
    <m/>
    <m/>
    <m/>
    <s v="n.a."/>
    <m/>
    <m/>
    <n v="0"/>
    <n v="3"/>
    <m/>
    <e v="#N/A"/>
    <m/>
    <m/>
    <m/>
    <m/>
    <m/>
    <m/>
    <m/>
    <m/>
    <m/>
    <m/>
    <m/>
    <m/>
    <m/>
    <m/>
    <m/>
    <m/>
    <m/>
    <m/>
    <m/>
    <m/>
    <m/>
    <n v="180000"/>
    <m/>
    <m/>
    <s v="Euro"/>
    <n v="53.5"/>
    <m/>
    <m/>
    <m/>
    <m/>
    <e v="#N/A"/>
    <n v="0"/>
    <m/>
    <m/>
    <m/>
    <m/>
    <m/>
    <m/>
    <m/>
    <m/>
    <m/>
    <m/>
    <m/>
    <m/>
    <m/>
    <m/>
    <m/>
    <m/>
    <m/>
    <m/>
    <m/>
    <m/>
    <m/>
  </r>
  <r>
    <m/>
    <s v="V200002"/>
    <s v="2021-0002"/>
    <x v="11"/>
    <n v="6"/>
    <s v="Wagon"/>
    <n v="37"/>
    <m/>
    <x v="6"/>
    <m/>
    <m/>
    <x v="2"/>
    <x v="2"/>
    <n v="1"/>
    <m/>
    <m/>
    <n v="1"/>
    <m/>
    <n v="0"/>
    <n v="0"/>
    <x v="1"/>
    <m/>
    <m/>
    <m/>
    <x v="0"/>
    <m/>
    <m/>
    <m/>
    <e v="#N/A"/>
    <e v="#N/A"/>
    <n v="729"/>
    <x v="1"/>
    <m/>
    <m/>
    <m/>
    <m/>
    <s v="n.a."/>
    <m/>
    <m/>
    <n v="0"/>
    <n v="3"/>
    <m/>
    <e v="#N/A"/>
    <m/>
    <m/>
    <m/>
    <m/>
    <m/>
    <m/>
    <m/>
    <m/>
    <m/>
    <m/>
    <m/>
    <m/>
    <m/>
    <m/>
    <m/>
    <m/>
    <m/>
    <m/>
    <m/>
    <m/>
    <m/>
    <n v="180000"/>
    <m/>
    <m/>
    <s v="Euro"/>
    <n v="53.5"/>
    <m/>
    <m/>
    <m/>
    <m/>
    <e v="#N/A"/>
    <n v="0"/>
    <m/>
    <m/>
    <m/>
    <m/>
    <m/>
    <m/>
    <m/>
    <m/>
    <m/>
    <m/>
    <m/>
    <m/>
    <m/>
    <m/>
    <m/>
    <m/>
    <m/>
    <m/>
    <m/>
    <m/>
    <m/>
  </r>
  <r>
    <m/>
    <s v="V200002"/>
    <s v="2021-0002"/>
    <x v="11"/>
    <n v="6"/>
    <s v="Wagon"/>
    <n v="38"/>
    <m/>
    <x v="6"/>
    <m/>
    <m/>
    <x v="2"/>
    <x v="2"/>
    <n v="1"/>
    <m/>
    <m/>
    <n v="1"/>
    <m/>
    <n v="0"/>
    <n v="0"/>
    <x v="1"/>
    <m/>
    <m/>
    <m/>
    <x v="0"/>
    <m/>
    <m/>
    <m/>
    <e v="#N/A"/>
    <e v="#N/A"/>
    <n v="729"/>
    <x v="1"/>
    <m/>
    <m/>
    <m/>
    <m/>
    <s v="n.a."/>
    <m/>
    <m/>
    <n v="0"/>
    <n v="3"/>
    <m/>
    <e v="#N/A"/>
    <m/>
    <m/>
    <m/>
    <m/>
    <m/>
    <m/>
    <m/>
    <m/>
    <m/>
    <m/>
    <m/>
    <m/>
    <m/>
    <m/>
    <m/>
    <m/>
    <m/>
    <m/>
    <m/>
    <m/>
    <m/>
    <n v="180000"/>
    <m/>
    <m/>
    <s v="Euro"/>
    <n v="53.5"/>
    <m/>
    <m/>
    <m/>
    <m/>
    <e v="#N/A"/>
    <n v="0"/>
    <m/>
    <m/>
    <m/>
    <m/>
    <m/>
    <m/>
    <m/>
    <m/>
    <m/>
    <m/>
    <m/>
    <m/>
    <m/>
    <m/>
    <m/>
    <m/>
    <m/>
    <m/>
    <m/>
    <m/>
    <m/>
  </r>
  <r>
    <m/>
    <s v="V200002"/>
    <s v="2021-0002"/>
    <x v="11"/>
    <n v="6"/>
    <s v="Wagon"/>
    <n v="39"/>
    <m/>
    <x v="6"/>
    <m/>
    <m/>
    <x v="2"/>
    <x v="2"/>
    <n v="1"/>
    <m/>
    <m/>
    <n v="1"/>
    <m/>
    <n v="0"/>
    <n v="0"/>
    <x v="1"/>
    <m/>
    <m/>
    <m/>
    <x v="0"/>
    <m/>
    <m/>
    <m/>
    <e v="#N/A"/>
    <e v="#N/A"/>
    <n v="729"/>
    <x v="1"/>
    <m/>
    <m/>
    <m/>
    <m/>
    <s v="n.a."/>
    <m/>
    <m/>
    <n v="0"/>
    <n v="3"/>
    <m/>
    <e v="#N/A"/>
    <m/>
    <m/>
    <m/>
    <m/>
    <m/>
    <m/>
    <m/>
    <m/>
    <m/>
    <m/>
    <m/>
    <m/>
    <m/>
    <m/>
    <m/>
    <m/>
    <m/>
    <m/>
    <m/>
    <m/>
    <m/>
    <n v="180000"/>
    <m/>
    <m/>
    <s v="Euro"/>
    <n v="53.5"/>
    <m/>
    <m/>
    <m/>
    <m/>
    <e v="#N/A"/>
    <n v="0"/>
    <m/>
    <m/>
    <m/>
    <m/>
    <m/>
    <m/>
    <m/>
    <m/>
    <m/>
    <m/>
    <m/>
    <m/>
    <m/>
    <m/>
    <m/>
    <m/>
    <m/>
    <m/>
    <m/>
    <m/>
    <m/>
  </r>
  <r>
    <m/>
    <s v="V200002"/>
    <s v="2021-0002"/>
    <x v="11"/>
    <n v="6"/>
    <s v="Wagon"/>
    <n v="40"/>
    <m/>
    <x v="6"/>
    <m/>
    <m/>
    <x v="2"/>
    <x v="2"/>
    <n v="1"/>
    <m/>
    <m/>
    <n v="1"/>
    <m/>
    <n v="0"/>
    <n v="0"/>
    <x v="1"/>
    <m/>
    <m/>
    <m/>
    <x v="0"/>
    <m/>
    <m/>
    <m/>
    <e v="#N/A"/>
    <e v="#N/A"/>
    <n v="729"/>
    <x v="1"/>
    <m/>
    <m/>
    <m/>
    <m/>
    <s v="n.a."/>
    <m/>
    <m/>
    <n v="0"/>
    <n v="3"/>
    <m/>
    <e v="#N/A"/>
    <m/>
    <m/>
    <m/>
    <m/>
    <m/>
    <m/>
    <m/>
    <m/>
    <m/>
    <m/>
    <m/>
    <m/>
    <m/>
    <m/>
    <m/>
    <m/>
    <m/>
    <m/>
    <m/>
    <m/>
    <m/>
    <n v="180000"/>
    <m/>
    <m/>
    <s v="Euro"/>
    <n v="53.5"/>
    <m/>
    <m/>
    <m/>
    <m/>
    <e v="#N/A"/>
    <n v="0"/>
    <m/>
    <m/>
    <m/>
    <m/>
    <m/>
    <m/>
    <m/>
    <m/>
    <m/>
    <m/>
    <m/>
    <m/>
    <m/>
    <m/>
    <m/>
    <m/>
    <m/>
    <m/>
    <m/>
    <m/>
    <m/>
  </r>
  <r>
    <m/>
    <s v="V200002"/>
    <s v="2021-0002"/>
    <x v="11"/>
    <n v="6"/>
    <s v="Wagon"/>
    <n v="41"/>
    <m/>
    <x v="6"/>
    <m/>
    <m/>
    <x v="2"/>
    <x v="2"/>
    <n v="1"/>
    <m/>
    <m/>
    <n v="1"/>
    <m/>
    <n v="0"/>
    <n v="0"/>
    <x v="1"/>
    <m/>
    <m/>
    <m/>
    <x v="0"/>
    <m/>
    <m/>
    <m/>
    <e v="#N/A"/>
    <e v="#N/A"/>
    <n v="729"/>
    <x v="1"/>
    <m/>
    <m/>
    <m/>
    <m/>
    <s v="n.a."/>
    <m/>
    <m/>
    <n v="0"/>
    <n v="3"/>
    <m/>
    <e v="#N/A"/>
    <m/>
    <m/>
    <m/>
    <m/>
    <m/>
    <m/>
    <m/>
    <m/>
    <m/>
    <m/>
    <m/>
    <m/>
    <m/>
    <m/>
    <m/>
    <m/>
    <m/>
    <m/>
    <m/>
    <m/>
    <m/>
    <n v="180000"/>
    <m/>
    <m/>
    <s v="Euro"/>
    <n v="53.5"/>
    <m/>
    <m/>
    <m/>
    <m/>
    <e v="#N/A"/>
    <n v="0"/>
    <m/>
    <m/>
    <m/>
    <m/>
    <m/>
    <m/>
    <m/>
    <m/>
    <m/>
    <m/>
    <m/>
    <m/>
    <m/>
    <m/>
    <m/>
    <m/>
    <m/>
    <m/>
    <m/>
    <m/>
    <m/>
  </r>
  <r>
    <m/>
    <s v="V200002"/>
    <s v="2021-0002"/>
    <x v="11"/>
    <n v="6"/>
    <s v="Wagon"/>
    <n v="42"/>
    <m/>
    <x v="6"/>
    <m/>
    <m/>
    <x v="2"/>
    <x v="2"/>
    <n v="1"/>
    <m/>
    <m/>
    <n v="1"/>
    <m/>
    <n v="0"/>
    <n v="0"/>
    <x v="1"/>
    <m/>
    <m/>
    <m/>
    <x v="0"/>
    <m/>
    <m/>
    <m/>
    <e v="#N/A"/>
    <e v="#N/A"/>
    <n v="729"/>
    <x v="1"/>
    <m/>
    <m/>
    <m/>
    <m/>
    <s v="n.a."/>
    <m/>
    <m/>
    <n v="0"/>
    <n v="3"/>
    <m/>
    <e v="#N/A"/>
    <m/>
    <m/>
    <m/>
    <m/>
    <m/>
    <m/>
    <m/>
    <m/>
    <m/>
    <m/>
    <m/>
    <m/>
    <m/>
    <m/>
    <m/>
    <m/>
    <m/>
    <m/>
    <m/>
    <m/>
    <m/>
    <n v="180000"/>
    <m/>
    <m/>
    <s v="Euro"/>
    <n v="53.5"/>
    <m/>
    <m/>
    <m/>
    <m/>
    <e v="#N/A"/>
    <n v="0"/>
    <m/>
    <m/>
    <m/>
    <m/>
    <m/>
    <m/>
    <m/>
    <m/>
    <m/>
    <m/>
    <m/>
    <m/>
    <m/>
    <m/>
    <m/>
    <m/>
    <m/>
    <m/>
    <m/>
    <m/>
    <m/>
  </r>
  <r>
    <m/>
    <s v="V200002"/>
    <s v="2021-0002"/>
    <x v="11"/>
    <n v="6"/>
    <s v="Wagon"/>
    <n v="43"/>
    <m/>
    <x v="6"/>
    <m/>
    <m/>
    <x v="2"/>
    <x v="2"/>
    <n v="1"/>
    <m/>
    <m/>
    <n v="1"/>
    <m/>
    <n v="0"/>
    <n v="0"/>
    <x v="1"/>
    <m/>
    <m/>
    <m/>
    <x v="0"/>
    <m/>
    <m/>
    <m/>
    <e v="#N/A"/>
    <e v="#N/A"/>
    <n v="729"/>
    <x v="1"/>
    <m/>
    <m/>
    <m/>
    <m/>
    <s v="n.a."/>
    <m/>
    <m/>
    <n v="0"/>
    <n v="3"/>
    <m/>
    <e v="#N/A"/>
    <m/>
    <m/>
    <m/>
    <m/>
    <m/>
    <m/>
    <m/>
    <m/>
    <m/>
    <m/>
    <m/>
    <m/>
    <m/>
    <m/>
    <m/>
    <m/>
    <m/>
    <m/>
    <m/>
    <m/>
    <m/>
    <n v="180000"/>
    <m/>
    <m/>
    <s v="Euro"/>
    <n v="53.5"/>
    <m/>
    <m/>
    <m/>
    <m/>
    <e v="#N/A"/>
    <n v="0"/>
    <m/>
    <m/>
    <m/>
    <m/>
    <m/>
    <m/>
    <m/>
    <m/>
    <m/>
    <m/>
    <m/>
    <m/>
    <m/>
    <m/>
    <m/>
    <m/>
    <m/>
    <m/>
    <m/>
    <m/>
    <m/>
  </r>
  <r>
    <m/>
    <s v="V200002"/>
    <s v="2021-0002"/>
    <x v="11"/>
    <n v="6"/>
    <s v="Wagon"/>
    <n v="44"/>
    <m/>
    <x v="6"/>
    <m/>
    <m/>
    <x v="2"/>
    <x v="2"/>
    <n v="1"/>
    <m/>
    <m/>
    <n v="1"/>
    <m/>
    <n v="0"/>
    <n v="0"/>
    <x v="1"/>
    <m/>
    <m/>
    <m/>
    <x v="0"/>
    <m/>
    <m/>
    <m/>
    <e v="#N/A"/>
    <e v="#N/A"/>
    <n v="729"/>
    <x v="1"/>
    <m/>
    <m/>
    <m/>
    <m/>
    <s v="n.a."/>
    <m/>
    <m/>
    <n v="0"/>
    <n v="3"/>
    <m/>
    <e v="#N/A"/>
    <m/>
    <m/>
    <m/>
    <m/>
    <m/>
    <m/>
    <m/>
    <m/>
    <m/>
    <m/>
    <m/>
    <m/>
    <m/>
    <m/>
    <m/>
    <m/>
    <m/>
    <m/>
    <m/>
    <m/>
    <m/>
    <n v="180000"/>
    <m/>
    <m/>
    <s v="Euro"/>
    <n v="53.5"/>
    <m/>
    <m/>
    <m/>
    <m/>
    <e v="#N/A"/>
    <n v="0"/>
    <m/>
    <m/>
    <m/>
    <m/>
    <m/>
    <m/>
    <m/>
    <m/>
    <m/>
    <m/>
    <m/>
    <m/>
    <m/>
    <m/>
    <m/>
    <m/>
    <m/>
    <m/>
    <m/>
    <m/>
    <m/>
  </r>
  <r>
    <m/>
    <s v="V200002"/>
    <s v="2021-0002"/>
    <x v="11"/>
    <n v="6"/>
    <s v="Wagon"/>
    <n v="45"/>
    <m/>
    <x v="6"/>
    <m/>
    <m/>
    <x v="2"/>
    <x v="2"/>
    <n v="1"/>
    <m/>
    <m/>
    <n v="1"/>
    <m/>
    <n v="0"/>
    <n v="0"/>
    <x v="1"/>
    <m/>
    <m/>
    <m/>
    <x v="0"/>
    <m/>
    <m/>
    <m/>
    <e v="#N/A"/>
    <e v="#N/A"/>
    <n v="729"/>
    <x v="1"/>
    <m/>
    <m/>
    <m/>
    <m/>
    <s v="n.a."/>
    <m/>
    <m/>
    <n v="0"/>
    <n v="3"/>
    <m/>
    <e v="#N/A"/>
    <m/>
    <m/>
    <m/>
    <m/>
    <m/>
    <m/>
    <m/>
    <m/>
    <m/>
    <m/>
    <m/>
    <m/>
    <m/>
    <m/>
    <m/>
    <m/>
    <m/>
    <m/>
    <m/>
    <m/>
    <m/>
    <n v="180000"/>
    <m/>
    <m/>
    <s v="Euro"/>
    <n v="53.5"/>
    <m/>
    <m/>
    <m/>
    <m/>
    <e v="#N/A"/>
    <n v="0"/>
    <m/>
    <m/>
    <m/>
    <m/>
    <m/>
    <m/>
    <m/>
    <m/>
    <m/>
    <m/>
    <m/>
    <m/>
    <m/>
    <m/>
    <m/>
    <m/>
    <m/>
    <m/>
    <m/>
    <m/>
    <m/>
  </r>
  <r>
    <m/>
    <s v="V200002"/>
    <s v="2021-0002"/>
    <x v="11"/>
    <n v="6"/>
    <s v="Wagon"/>
    <n v="46"/>
    <m/>
    <x v="6"/>
    <m/>
    <m/>
    <x v="2"/>
    <x v="2"/>
    <n v="1"/>
    <m/>
    <m/>
    <n v="1"/>
    <m/>
    <n v="0"/>
    <n v="0"/>
    <x v="1"/>
    <m/>
    <m/>
    <m/>
    <x v="0"/>
    <m/>
    <m/>
    <m/>
    <e v="#N/A"/>
    <e v="#N/A"/>
    <n v="729"/>
    <x v="1"/>
    <m/>
    <m/>
    <m/>
    <m/>
    <s v="n.a."/>
    <m/>
    <m/>
    <n v="0"/>
    <n v="3"/>
    <m/>
    <e v="#N/A"/>
    <m/>
    <m/>
    <m/>
    <m/>
    <m/>
    <m/>
    <m/>
    <m/>
    <m/>
    <m/>
    <m/>
    <m/>
    <m/>
    <m/>
    <m/>
    <m/>
    <m/>
    <m/>
    <m/>
    <m/>
    <m/>
    <n v="180000"/>
    <m/>
    <m/>
    <s v="Euro"/>
    <n v="53.5"/>
    <m/>
    <m/>
    <m/>
    <m/>
    <e v="#N/A"/>
    <n v="0"/>
    <m/>
    <m/>
    <m/>
    <m/>
    <m/>
    <m/>
    <m/>
    <m/>
    <m/>
    <m/>
    <m/>
    <m/>
    <m/>
    <m/>
    <m/>
    <m/>
    <m/>
    <m/>
    <m/>
    <m/>
    <m/>
  </r>
  <r>
    <m/>
    <s v="V200002"/>
    <s v="2021-0002"/>
    <x v="11"/>
    <n v="6"/>
    <s v="Wagon"/>
    <n v="47"/>
    <m/>
    <x v="6"/>
    <m/>
    <m/>
    <x v="2"/>
    <x v="2"/>
    <n v="1"/>
    <m/>
    <m/>
    <n v="1"/>
    <m/>
    <n v="0"/>
    <n v="0"/>
    <x v="1"/>
    <m/>
    <m/>
    <m/>
    <x v="0"/>
    <m/>
    <m/>
    <m/>
    <e v="#N/A"/>
    <e v="#N/A"/>
    <n v="729"/>
    <x v="1"/>
    <m/>
    <m/>
    <m/>
    <m/>
    <s v="n.a."/>
    <m/>
    <m/>
    <n v="0"/>
    <n v="3"/>
    <m/>
    <e v="#N/A"/>
    <m/>
    <m/>
    <m/>
    <m/>
    <m/>
    <m/>
    <m/>
    <m/>
    <m/>
    <m/>
    <m/>
    <m/>
    <m/>
    <m/>
    <m/>
    <m/>
    <m/>
    <m/>
    <m/>
    <m/>
    <m/>
    <n v="180000"/>
    <m/>
    <m/>
    <s v="Euro"/>
    <n v="53.5"/>
    <m/>
    <m/>
    <m/>
    <m/>
    <e v="#N/A"/>
    <n v="0"/>
    <m/>
    <m/>
    <m/>
    <m/>
    <m/>
    <m/>
    <m/>
    <m/>
    <m/>
    <m/>
    <m/>
    <m/>
    <m/>
    <m/>
    <m/>
    <m/>
    <m/>
    <m/>
    <m/>
    <m/>
    <m/>
  </r>
  <r>
    <m/>
    <s v="V200002"/>
    <s v="2021-0002"/>
    <x v="11"/>
    <n v="7"/>
    <s v="Batch"/>
    <m/>
    <m/>
    <x v="6"/>
    <s v="DEU"/>
    <s v="Middle EU - DEU"/>
    <x v="2"/>
    <x v="2"/>
    <n v="17"/>
    <m/>
    <m/>
    <n v="17"/>
    <n v="0"/>
    <n v="0"/>
    <n v="0"/>
    <x v="2"/>
    <m/>
    <m/>
    <m/>
    <x v="0"/>
    <m/>
    <m/>
    <m/>
    <d v="2022-03-30T00:00:00"/>
    <d v="2024-03-29T00:00:00"/>
    <m/>
    <x v="17"/>
    <m/>
    <m/>
    <m/>
    <m/>
    <s v="n.a."/>
    <m/>
    <m/>
    <n v="0"/>
    <n v="3"/>
    <m/>
    <m/>
    <m/>
    <m/>
    <m/>
    <m/>
    <m/>
    <m/>
    <m/>
    <m/>
    <n v="45380"/>
    <s v="A"/>
    <n v="73"/>
    <n v="1"/>
    <s v="DEU"/>
    <s v="Parent Guarantee"/>
    <m/>
    <s v="N"/>
    <m/>
    <m/>
    <m/>
    <m/>
    <m/>
    <n v="180000"/>
    <m/>
    <m/>
    <s v="Euro"/>
    <n v="53.5"/>
    <n v="0"/>
    <n v="0"/>
    <m/>
    <n v="0"/>
    <n v="53.5"/>
    <n v="0"/>
    <n v="0"/>
    <m/>
    <m/>
    <n v="0"/>
    <n v="0"/>
    <n v="13.15"/>
    <n v="0"/>
    <s v="0.00"/>
    <n v="0"/>
    <n v="40.56"/>
    <s v="0.00"/>
    <n v="40.56"/>
    <n v="0.9948224852071006"/>
    <n v="0"/>
    <n v="40.35"/>
    <n v="41.85"/>
    <n v="3060000"/>
    <n v="0"/>
    <m/>
    <n v="0"/>
    <n v="331058"/>
  </r>
  <r>
    <m/>
    <s v="V200002"/>
    <s v="2021-0002"/>
    <x v="11"/>
    <n v="7"/>
    <s v="Wagon"/>
    <n v="48"/>
    <m/>
    <x v="6"/>
    <m/>
    <m/>
    <x v="2"/>
    <x v="2"/>
    <n v="1"/>
    <m/>
    <m/>
    <n v="1"/>
    <m/>
    <n v="0"/>
    <n v="0"/>
    <x v="1"/>
    <m/>
    <m/>
    <m/>
    <x v="0"/>
    <m/>
    <m/>
    <m/>
    <e v="#N/A"/>
    <e v="#N/A"/>
    <n v="729"/>
    <x v="1"/>
    <m/>
    <m/>
    <m/>
    <m/>
    <s v="n.a."/>
    <m/>
    <m/>
    <n v="0"/>
    <n v="3"/>
    <m/>
    <e v="#N/A"/>
    <m/>
    <m/>
    <m/>
    <m/>
    <m/>
    <m/>
    <m/>
    <m/>
    <m/>
    <m/>
    <m/>
    <m/>
    <m/>
    <m/>
    <m/>
    <m/>
    <m/>
    <m/>
    <m/>
    <m/>
    <m/>
    <n v="180000"/>
    <m/>
    <m/>
    <s v="Euro"/>
    <n v="53.5"/>
    <m/>
    <m/>
    <m/>
    <m/>
    <e v="#N/A"/>
    <n v="0"/>
    <m/>
    <m/>
    <m/>
    <m/>
    <m/>
    <m/>
    <m/>
    <m/>
    <m/>
    <m/>
    <m/>
    <m/>
    <m/>
    <m/>
    <m/>
    <m/>
    <m/>
    <m/>
    <m/>
    <m/>
    <m/>
  </r>
  <r>
    <m/>
    <s v="V200002"/>
    <s v="2021-0002"/>
    <x v="11"/>
    <n v="7"/>
    <s v="Wagon"/>
    <n v="49"/>
    <m/>
    <x v="6"/>
    <m/>
    <m/>
    <x v="2"/>
    <x v="2"/>
    <n v="1"/>
    <m/>
    <m/>
    <n v="1"/>
    <m/>
    <n v="0"/>
    <n v="0"/>
    <x v="1"/>
    <m/>
    <m/>
    <m/>
    <x v="0"/>
    <m/>
    <m/>
    <m/>
    <e v="#N/A"/>
    <e v="#N/A"/>
    <n v="729"/>
    <x v="1"/>
    <m/>
    <m/>
    <m/>
    <m/>
    <s v="n.a."/>
    <m/>
    <m/>
    <n v="0"/>
    <n v="3"/>
    <m/>
    <e v="#N/A"/>
    <m/>
    <m/>
    <m/>
    <m/>
    <m/>
    <m/>
    <m/>
    <m/>
    <m/>
    <m/>
    <m/>
    <m/>
    <m/>
    <m/>
    <m/>
    <m/>
    <m/>
    <m/>
    <m/>
    <m/>
    <m/>
    <n v="180000"/>
    <m/>
    <m/>
    <s v="Euro"/>
    <n v="53.5"/>
    <m/>
    <m/>
    <m/>
    <m/>
    <e v="#N/A"/>
    <n v="0"/>
    <m/>
    <m/>
    <m/>
    <m/>
    <m/>
    <m/>
    <m/>
    <m/>
    <m/>
    <m/>
    <m/>
    <m/>
    <m/>
    <m/>
    <m/>
    <m/>
    <m/>
    <m/>
    <m/>
    <m/>
    <m/>
  </r>
  <r>
    <m/>
    <s v="V200002"/>
    <s v="2021-0002"/>
    <x v="11"/>
    <n v="7"/>
    <s v="Wagon"/>
    <n v="50"/>
    <m/>
    <x v="6"/>
    <m/>
    <m/>
    <x v="2"/>
    <x v="2"/>
    <n v="1"/>
    <m/>
    <m/>
    <n v="1"/>
    <m/>
    <n v="0"/>
    <n v="0"/>
    <x v="1"/>
    <m/>
    <m/>
    <m/>
    <x v="0"/>
    <m/>
    <m/>
    <m/>
    <e v="#N/A"/>
    <e v="#N/A"/>
    <n v="729"/>
    <x v="1"/>
    <m/>
    <m/>
    <m/>
    <m/>
    <s v="n.a."/>
    <m/>
    <m/>
    <n v="0"/>
    <n v="3"/>
    <m/>
    <e v="#N/A"/>
    <m/>
    <m/>
    <m/>
    <m/>
    <m/>
    <m/>
    <m/>
    <m/>
    <m/>
    <m/>
    <m/>
    <m/>
    <m/>
    <m/>
    <m/>
    <m/>
    <m/>
    <m/>
    <m/>
    <m/>
    <m/>
    <n v="180000"/>
    <m/>
    <m/>
    <s v="Euro"/>
    <n v="53.5"/>
    <m/>
    <m/>
    <m/>
    <m/>
    <e v="#N/A"/>
    <n v="0"/>
    <m/>
    <m/>
    <m/>
    <m/>
    <m/>
    <m/>
    <m/>
    <m/>
    <m/>
    <m/>
    <m/>
    <m/>
    <m/>
    <m/>
    <m/>
    <m/>
    <m/>
    <m/>
    <m/>
    <m/>
    <m/>
  </r>
  <r>
    <m/>
    <s v="V200002"/>
    <s v="2021-0002"/>
    <x v="11"/>
    <n v="7"/>
    <s v="Wagon"/>
    <n v="51"/>
    <m/>
    <x v="6"/>
    <m/>
    <m/>
    <x v="2"/>
    <x v="2"/>
    <n v="1"/>
    <m/>
    <m/>
    <n v="1"/>
    <m/>
    <n v="0"/>
    <n v="0"/>
    <x v="1"/>
    <m/>
    <m/>
    <m/>
    <x v="0"/>
    <m/>
    <m/>
    <m/>
    <e v="#N/A"/>
    <e v="#N/A"/>
    <n v="729"/>
    <x v="1"/>
    <m/>
    <m/>
    <m/>
    <m/>
    <s v="n.a."/>
    <m/>
    <m/>
    <n v="0"/>
    <n v="3"/>
    <m/>
    <e v="#N/A"/>
    <m/>
    <m/>
    <m/>
    <m/>
    <m/>
    <m/>
    <m/>
    <m/>
    <m/>
    <m/>
    <m/>
    <m/>
    <m/>
    <m/>
    <m/>
    <m/>
    <m/>
    <m/>
    <m/>
    <m/>
    <m/>
    <n v="180000"/>
    <m/>
    <m/>
    <s v="Euro"/>
    <n v="53.5"/>
    <m/>
    <m/>
    <m/>
    <m/>
    <e v="#N/A"/>
    <n v="0"/>
    <m/>
    <m/>
    <m/>
    <m/>
    <m/>
    <m/>
    <m/>
    <m/>
    <m/>
    <m/>
    <m/>
    <m/>
    <m/>
    <m/>
    <m/>
    <m/>
    <m/>
    <m/>
    <m/>
    <m/>
    <m/>
  </r>
  <r>
    <m/>
    <s v="V200002"/>
    <s v="2021-0002"/>
    <x v="11"/>
    <n v="7"/>
    <s v="Wagon"/>
    <n v="52"/>
    <m/>
    <x v="6"/>
    <m/>
    <m/>
    <x v="2"/>
    <x v="2"/>
    <n v="1"/>
    <m/>
    <m/>
    <n v="1"/>
    <m/>
    <n v="0"/>
    <n v="0"/>
    <x v="1"/>
    <m/>
    <m/>
    <m/>
    <x v="0"/>
    <m/>
    <m/>
    <m/>
    <e v="#N/A"/>
    <e v="#N/A"/>
    <n v="729"/>
    <x v="1"/>
    <m/>
    <m/>
    <m/>
    <m/>
    <s v="n.a."/>
    <m/>
    <m/>
    <n v="0"/>
    <n v="3"/>
    <m/>
    <e v="#N/A"/>
    <m/>
    <m/>
    <m/>
    <m/>
    <m/>
    <m/>
    <m/>
    <m/>
    <m/>
    <m/>
    <m/>
    <m/>
    <m/>
    <m/>
    <m/>
    <m/>
    <m/>
    <m/>
    <m/>
    <m/>
    <m/>
    <n v="180000"/>
    <m/>
    <m/>
    <s v="Euro"/>
    <n v="53.5"/>
    <m/>
    <m/>
    <m/>
    <m/>
    <e v="#N/A"/>
    <n v="0"/>
    <m/>
    <m/>
    <m/>
    <m/>
    <m/>
    <m/>
    <m/>
    <m/>
    <m/>
    <m/>
    <m/>
    <m/>
    <m/>
    <m/>
    <m/>
    <m/>
    <m/>
    <m/>
    <m/>
    <m/>
    <m/>
  </r>
  <r>
    <m/>
    <s v="V200002"/>
    <s v="2021-0002"/>
    <x v="11"/>
    <n v="7"/>
    <s v="Wagon"/>
    <n v="53"/>
    <m/>
    <x v="6"/>
    <m/>
    <m/>
    <x v="2"/>
    <x v="2"/>
    <n v="1"/>
    <m/>
    <m/>
    <n v="1"/>
    <m/>
    <n v="0"/>
    <n v="0"/>
    <x v="1"/>
    <m/>
    <m/>
    <m/>
    <x v="0"/>
    <m/>
    <m/>
    <m/>
    <e v="#N/A"/>
    <e v="#N/A"/>
    <n v="729"/>
    <x v="1"/>
    <m/>
    <m/>
    <m/>
    <m/>
    <s v="n.a."/>
    <m/>
    <m/>
    <n v="0"/>
    <n v="3"/>
    <m/>
    <e v="#N/A"/>
    <m/>
    <m/>
    <m/>
    <m/>
    <m/>
    <m/>
    <m/>
    <m/>
    <m/>
    <m/>
    <m/>
    <m/>
    <m/>
    <m/>
    <m/>
    <m/>
    <m/>
    <m/>
    <m/>
    <m/>
    <m/>
    <n v="180000"/>
    <m/>
    <m/>
    <s v="Euro"/>
    <n v="53.5"/>
    <m/>
    <m/>
    <m/>
    <m/>
    <e v="#N/A"/>
    <n v="0"/>
    <m/>
    <m/>
    <m/>
    <m/>
    <m/>
    <m/>
    <m/>
    <m/>
    <m/>
    <m/>
    <m/>
    <m/>
    <m/>
    <m/>
    <m/>
    <m/>
    <m/>
    <m/>
    <m/>
    <m/>
    <m/>
  </r>
  <r>
    <m/>
    <s v="V200002"/>
    <s v="2021-0002"/>
    <x v="11"/>
    <n v="7"/>
    <s v="Wagon"/>
    <n v="54"/>
    <m/>
    <x v="6"/>
    <m/>
    <m/>
    <x v="2"/>
    <x v="2"/>
    <n v="1"/>
    <m/>
    <m/>
    <n v="1"/>
    <m/>
    <n v="0"/>
    <n v="0"/>
    <x v="1"/>
    <m/>
    <m/>
    <m/>
    <x v="0"/>
    <m/>
    <m/>
    <m/>
    <e v="#N/A"/>
    <e v="#N/A"/>
    <n v="729"/>
    <x v="1"/>
    <m/>
    <m/>
    <m/>
    <m/>
    <s v="n.a."/>
    <m/>
    <m/>
    <n v="0"/>
    <n v="3"/>
    <m/>
    <e v="#N/A"/>
    <m/>
    <m/>
    <m/>
    <m/>
    <m/>
    <m/>
    <m/>
    <m/>
    <m/>
    <m/>
    <m/>
    <m/>
    <m/>
    <m/>
    <m/>
    <m/>
    <m/>
    <m/>
    <m/>
    <m/>
    <m/>
    <n v="180000"/>
    <m/>
    <m/>
    <s v="Euro"/>
    <n v="53.5"/>
    <m/>
    <m/>
    <m/>
    <m/>
    <e v="#N/A"/>
    <n v="0"/>
    <m/>
    <m/>
    <m/>
    <m/>
    <m/>
    <m/>
    <m/>
    <m/>
    <m/>
    <m/>
    <m/>
    <m/>
    <m/>
    <m/>
    <m/>
    <m/>
    <m/>
    <m/>
    <m/>
    <m/>
    <m/>
  </r>
  <r>
    <m/>
    <s v="V200002"/>
    <s v="2021-0002"/>
    <x v="11"/>
    <n v="7"/>
    <s v="Wagon"/>
    <n v="55"/>
    <m/>
    <x v="6"/>
    <m/>
    <m/>
    <x v="2"/>
    <x v="2"/>
    <n v="1"/>
    <m/>
    <m/>
    <n v="1"/>
    <m/>
    <n v="0"/>
    <n v="0"/>
    <x v="1"/>
    <m/>
    <m/>
    <m/>
    <x v="0"/>
    <m/>
    <m/>
    <m/>
    <e v="#N/A"/>
    <e v="#N/A"/>
    <n v="729"/>
    <x v="1"/>
    <m/>
    <m/>
    <m/>
    <m/>
    <s v="n.a."/>
    <m/>
    <m/>
    <n v="0"/>
    <n v="3"/>
    <m/>
    <e v="#N/A"/>
    <m/>
    <m/>
    <m/>
    <m/>
    <m/>
    <m/>
    <m/>
    <m/>
    <m/>
    <m/>
    <m/>
    <m/>
    <m/>
    <m/>
    <m/>
    <m/>
    <m/>
    <m/>
    <m/>
    <m/>
    <m/>
    <n v="180000"/>
    <m/>
    <m/>
    <s v="Euro"/>
    <n v="53.5"/>
    <m/>
    <m/>
    <m/>
    <m/>
    <e v="#N/A"/>
    <n v="0"/>
    <m/>
    <m/>
    <m/>
    <m/>
    <m/>
    <m/>
    <m/>
    <m/>
    <m/>
    <m/>
    <m/>
    <m/>
    <m/>
    <m/>
    <m/>
    <m/>
    <m/>
    <m/>
    <m/>
    <m/>
    <m/>
  </r>
  <r>
    <m/>
    <s v="V200002"/>
    <s v="2021-0002"/>
    <x v="11"/>
    <n v="7"/>
    <s v="Wagon"/>
    <n v="56"/>
    <m/>
    <x v="6"/>
    <m/>
    <m/>
    <x v="2"/>
    <x v="2"/>
    <n v="1"/>
    <m/>
    <m/>
    <n v="1"/>
    <m/>
    <n v="0"/>
    <n v="0"/>
    <x v="1"/>
    <m/>
    <m/>
    <m/>
    <x v="0"/>
    <m/>
    <m/>
    <m/>
    <e v="#N/A"/>
    <e v="#N/A"/>
    <n v="729"/>
    <x v="1"/>
    <m/>
    <m/>
    <m/>
    <m/>
    <s v="n.a."/>
    <m/>
    <m/>
    <n v="0"/>
    <n v="3"/>
    <m/>
    <e v="#N/A"/>
    <m/>
    <m/>
    <m/>
    <m/>
    <m/>
    <m/>
    <m/>
    <m/>
    <m/>
    <m/>
    <m/>
    <m/>
    <m/>
    <m/>
    <m/>
    <m/>
    <m/>
    <m/>
    <m/>
    <m/>
    <m/>
    <n v="180000"/>
    <m/>
    <m/>
    <s v="Euro"/>
    <n v="53.5"/>
    <m/>
    <m/>
    <m/>
    <m/>
    <e v="#N/A"/>
    <n v="0"/>
    <m/>
    <m/>
    <m/>
    <m/>
    <m/>
    <m/>
    <m/>
    <m/>
    <m/>
    <m/>
    <m/>
    <m/>
    <m/>
    <m/>
    <m/>
    <m/>
    <m/>
    <m/>
    <m/>
    <m/>
    <m/>
  </r>
  <r>
    <m/>
    <s v="V200002"/>
    <s v="2021-0002"/>
    <x v="11"/>
    <n v="7"/>
    <s v="Wagon"/>
    <n v="57"/>
    <m/>
    <x v="6"/>
    <m/>
    <m/>
    <x v="2"/>
    <x v="2"/>
    <n v="1"/>
    <m/>
    <m/>
    <n v="1"/>
    <m/>
    <n v="0"/>
    <n v="0"/>
    <x v="1"/>
    <m/>
    <m/>
    <m/>
    <x v="0"/>
    <m/>
    <m/>
    <m/>
    <e v="#N/A"/>
    <e v="#N/A"/>
    <n v="729"/>
    <x v="1"/>
    <m/>
    <m/>
    <m/>
    <m/>
    <s v="n.a."/>
    <m/>
    <m/>
    <n v="0"/>
    <n v="3"/>
    <m/>
    <e v="#N/A"/>
    <m/>
    <m/>
    <m/>
    <m/>
    <m/>
    <m/>
    <m/>
    <m/>
    <m/>
    <m/>
    <m/>
    <m/>
    <m/>
    <m/>
    <m/>
    <m/>
    <m/>
    <m/>
    <m/>
    <m/>
    <m/>
    <n v="180000"/>
    <m/>
    <m/>
    <s v="Euro"/>
    <n v="53.5"/>
    <m/>
    <m/>
    <m/>
    <m/>
    <e v="#N/A"/>
    <n v="0"/>
    <m/>
    <m/>
    <m/>
    <m/>
    <m/>
    <m/>
    <m/>
    <m/>
    <m/>
    <m/>
    <m/>
    <m/>
    <m/>
    <m/>
    <m/>
    <m/>
    <m/>
    <m/>
    <m/>
    <m/>
    <m/>
  </r>
  <r>
    <m/>
    <s v="V200002"/>
    <s v="2021-0002"/>
    <x v="11"/>
    <n v="7"/>
    <s v="Wagon"/>
    <n v="58"/>
    <m/>
    <x v="6"/>
    <m/>
    <m/>
    <x v="2"/>
    <x v="2"/>
    <n v="1"/>
    <m/>
    <m/>
    <n v="1"/>
    <m/>
    <n v="0"/>
    <n v="0"/>
    <x v="1"/>
    <m/>
    <m/>
    <m/>
    <x v="0"/>
    <m/>
    <m/>
    <m/>
    <e v="#N/A"/>
    <e v="#N/A"/>
    <n v="729"/>
    <x v="1"/>
    <m/>
    <m/>
    <m/>
    <m/>
    <s v="n.a."/>
    <m/>
    <m/>
    <n v="0"/>
    <n v="3"/>
    <m/>
    <e v="#N/A"/>
    <m/>
    <m/>
    <m/>
    <m/>
    <m/>
    <m/>
    <m/>
    <m/>
    <m/>
    <m/>
    <m/>
    <m/>
    <m/>
    <m/>
    <m/>
    <m/>
    <m/>
    <m/>
    <m/>
    <m/>
    <m/>
    <n v="180000"/>
    <m/>
    <m/>
    <s v="Euro"/>
    <n v="53.5"/>
    <m/>
    <m/>
    <m/>
    <m/>
    <e v="#N/A"/>
    <n v="0"/>
    <m/>
    <m/>
    <m/>
    <m/>
    <m/>
    <m/>
    <m/>
    <m/>
    <m/>
    <m/>
    <m/>
    <m/>
    <m/>
    <m/>
    <m/>
    <m/>
    <m/>
    <m/>
    <m/>
    <m/>
    <m/>
  </r>
  <r>
    <m/>
    <s v="V200002"/>
    <s v="2021-0002"/>
    <x v="11"/>
    <n v="7"/>
    <s v="Wagon"/>
    <n v="59"/>
    <m/>
    <x v="6"/>
    <m/>
    <m/>
    <x v="2"/>
    <x v="2"/>
    <n v="1"/>
    <m/>
    <m/>
    <n v="1"/>
    <m/>
    <n v="0"/>
    <n v="0"/>
    <x v="1"/>
    <m/>
    <m/>
    <m/>
    <x v="0"/>
    <m/>
    <m/>
    <m/>
    <e v="#N/A"/>
    <e v="#N/A"/>
    <n v="729"/>
    <x v="1"/>
    <m/>
    <m/>
    <m/>
    <m/>
    <s v="n.a."/>
    <m/>
    <m/>
    <n v="0"/>
    <n v="3"/>
    <m/>
    <e v="#N/A"/>
    <m/>
    <m/>
    <m/>
    <m/>
    <m/>
    <m/>
    <m/>
    <m/>
    <m/>
    <m/>
    <m/>
    <m/>
    <m/>
    <m/>
    <m/>
    <m/>
    <m/>
    <m/>
    <m/>
    <m/>
    <m/>
    <n v="180000"/>
    <m/>
    <m/>
    <s v="Euro"/>
    <n v="53.5"/>
    <m/>
    <m/>
    <m/>
    <m/>
    <e v="#N/A"/>
    <n v="0"/>
    <m/>
    <m/>
    <m/>
    <m/>
    <m/>
    <m/>
    <m/>
    <m/>
    <m/>
    <m/>
    <m/>
    <m/>
    <m/>
    <m/>
    <m/>
    <m/>
    <m/>
    <m/>
    <m/>
    <m/>
    <m/>
  </r>
  <r>
    <m/>
    <s v="V200002"/>
    <s v="2021-0002"/>
    <x v="11"/>
    <n v="7"/>
    <s v="Wagon"/>
    <n v="60"/>
    <m/>
    <x v="6"/>
    <m/>
    <m/>
    <x v="2"/>
    <x v="2"/>
    <n v="1"/>
    <m/>
    <m/>
    <n v="1"/>
    <m/>
    <n v="0"/>
    <n v="0"/>
    <x v="1"/>
    <m/>
    <m/>
    <m/>
    <x v="0"/>
    <m/>
    <m/>
    <m/>
    <e v="#N/A"/>
    <e v="#N/A"/>
    <n v="729"/>
    <x v="1"/>
    <m/>
    <m/>
    <m/>
    <m/>
    <s v="n.a."/>
    <m/>
    <m/>
    <n v="0"/>
    <n v="3"/>
    <m/>
    <e v="#N/A"/>
    <m/>
    <m/>
    <m/>
    <m/>
    <m/>
    <m/>
    <m/>
    <m/>
    <m/>
    <m/>
    <m/>
    <m/>
    <m/>
    <m/>
    <m/>
    <m/>
    <m/>
    <m/>
    <m/>
    <m/>
    <m/>
    <n v="180000"/>
    <m/>
    <m/>
    <s v="Euro"/>
    <n v="53.5"/>
    <m/>
    <m/>
    <m/>
    <m/>
    <e v="#N/A"/>
    <n v="0"/>
    <m/>
    <m/>
    <m/>
    <m/>
    <m/>
    <m/>
    <m/>
    <m/>
    <m/>
    <m/>
    <m/>
    <m/>
    <m/>
    <m/>
    <m/>
    <m/>
    <m/>
    <m/>
    <m/>
    <m/>
    <m/>
  </r>
  <r>
    <m/>
    <s v="V200002"/>
    <s v="2021-0002"/>
    <x v="11"/>
    <n v="7"/>
    <s v="Wagon"/>
    <n v="61"/>
    <m/>
    <x v="6"/>
    <m/>
    <m/>
    <x v="2"/>
    <x v="2"/>
    <n v="1"/>
    <m/>
    <m/>
    <n v="1"/>
    <m/>
    <n v="0"/>
    <n v="0"/>
    <x v="1"/>
    <m/>
    <m/>
    <m/>
    <x v="0"/>
    <m/>
    <m/>
    <m/>
    <e v="#N/A"/>
    <e v="#N/A"/>
    <n v="729"/>
    <x v="1"/>
    <m/>
    <m/>
    <m/>
    <m/>
    <s v="n.a."/>
    <m/>
    <m/>
    <n v="0"/>
    <n v="3"/>
    <m/>
    <e v="#N/A"/>
    <m/>
    <m/>
    <m/>
    <m/>
    <m/>
    <m/>
    <m/>
    <m/>
    <m/>
    <m/>
    <m/>
    <m/>
    <m/>
    <m/>
    <m/>
    <m/>
    <m/>
    <m/>
    <m/>
    <m/>
    <m/>
    <n v="180000"/>
    <m/>
    <m/>
    <s v="Euro"/>
    <n v="53.5"/>
    <m/>
    <m/>
    <m/>
    <m/>
    <e v="#N/A"/>
    <n v="0"/>
    <m/>
    <m/>
    <m/>
    <m/>
    <m/>
    <m/>
    <m/>
    <m/>
    <m/>
    <m/>
    <m/>
    <m/>
    <m/>
    <m/>
    <m/>
    <m/>
    <m/>
    <m/>
    <m/>
    <m/>
    <m/>
  </r>
  <r>
    <m/>
    <s v="V200002"/>
    <s v="2021-0002"/>
    <x v="11"/>
    <n v="7"/>
    <s v="Wagon"/>
    <n v="62"/>
    <m/>
    <x v="6"/>
    <m/>
    <m/>
    <x v="2"/>
    <x v="2"/>
    <n v="1"/>
    <m/>
    <m/>
    <n v="1"/>
    <m/>
    <n v="0"/>
    <n v="0"/>
    <x v="1"/>
    <m/>
    <m/>
    <m/>
    <x v="0"/>
    <m/>
    <m/>
    <m/>
    <e v="#N/A"/>
    <e v="#N/A"/>
    <n v="729"/>
    <x v="1"/>
    <m/>
    <m/>
    <m/>
    <m/>
    <s v="n.a."/>
    <m/>
    <m/>
    <n v="0"/>
    <n v="3"/>
    <m/>
    <e v="#N/A"/>
    <m/>
    <m/>
    <m/>
    <m/>
    <m/>
    <m/>
    <m/>
    <m/>
    <m/>
    <m/>
    <m/>
    <m/>
    <m/>
    <m/>
    <m/>
    <m/>
    <m/>
    <m/>
    <m/>
    <m/>
    <m/>
    <n v="180000"/>
    <m/>
    <m/>
    <s v="Euro"/>
    <n v="53.5"/>
    <m/>
    <m/>
    <m/>
    <m/>
    <e v="#N/A"/>
    <n v="0"/>
    <m/>
    <m/>
    <m/>
    <m/>
    <m/>
    <m/>
    <m/>
    <m/>
    <m/>
    <m/>
    <m/>
    <m/>
    <m/>
    <m/>
    <m/>
    <m/>
    <m/>
    <m/>
    <m/>
    <m/>
    <m/>
  </r>
  <r>
    <m/>
    <s v="V200002"/>
    <s v="2021-0002"/>
    <x v="11"/>
    <n v="7"/>
    <s v="Wagon"/>
    <n v="63"/>
    <m/>
    <x v="6"/>
    <m/>
    <m/>
    <x v="2"/>
    <x v="2"/>
    <n v="1"/>
    <m/>
    <m/>
    <n v="1"/>
    <m/>
    <n v="0"/>
    <n v="0"/>
    <x v="1"/>
    <m/>
    <m/>
    <m/>
    <x v="0"/>
    <m/>
    <m/>
    <m/>
    <e v="#N/A"/>
    <e v="#N/A"/>
    <n v="729"/>
    <x v="1"/>
    <m/>
    <m/>
    <m/>
    <m/>
    <s v="n.a."/>
    <m/>
    <m/>
    <n v="0"/>
    <n v="3"/>
    <m/>
    <e v="#N/A"/>
    <m/>
    <m/>
    <m/>
    <m/>
    <m/>
    <m/>
    <m/>
    <m/>
    <m/>
    <m/>
    <m/>
    <m/>
    <m/>
    <m/>
    <m/>
    <m/>
    <m/>
    <m/>
    <m/>
    <m/>
    <m/>
    <n v="180000"/>
    <m/>
    <m/>
    <s v="Euro"/>
    <n v="53.5"/>
    <m/>
    <m/>
    <m/>
    <m/>
    <e v="#N/A"/>
    <n v="0"/>
    <m/>
    <m/>
    <m/>
    <m/>
    <m/>
    <m/>
    <m/>
    <m/>
    <m/>
    <m/>
    <m/>
    <m/>
    <m/>
    <m/>
    <m/>
    <m/>
    <m/>
    <m/>
    <m/>
    <m/>
    <m/>
  </r>
  <r>
    <m/>
    <s v="V200002"/>
    <s v="2021-0002"/>
    <x v="11"/>
    <n v="7"/>
    <s v="Wagon"/>
    <n v="64"/>
    <m/>
    <x v="6"/>
    <m/>
    <m/>
    <x v="2"/>
    <x v="2"/>
    <n v="1"/>
    <m/>
    <m/>
    <n v="1"/>
    <m/>
    <n v="0"/>
    <n v="0"/>
    <x v="1"/>
    <m/>
    <m/>
    <m/>
    <x v="0"/>
    <m/>
    <m/>
    <m/>
    <e v="#N/A"/>
    <e v="#N/A"/>
    <n v="729"/>
    <x v="1"/>
    <m/>
    <m/>
    <m/>
    <m/>
    <s v="n.a."/>
    <m/>
    <m/>
    <n v="0"/>
    <n v="3"/>
    <m/>
    <e v="#N/A"/>
    <m/>
    <m/>
    <m/>
    <m/>
    <m/>
    <m/>
    <m/>
    <m/>
    <m/>
    <m/>
    <m/>
    <m/>
    <m/>
    <m/>
    <m/>
    <m/>
    <m/>
    <m/>
    <m/>
    <m/>
    <m/>
    <n v="180000"/>
    <m/>
    <m/>
    <s v="Euro"/>
    <n v="53.5"/>
    <m/>
    <m/>
    <m/>
    <m/>
    <e v="#N/A"/>
    <n v="0"/>
    <m/>
    <m/>
    <m/>
    <m/>
    <m/>
    <m/>
    <m/>
    <m/>
    <m/>
    <m/>
    <m/>
    <m/>
    <m/>
    <m/>
    <m/>
    <m/>
    <m/>
    <m/>
    <m/>
    <m/>
    <m/>
  </r>
  <r>
    <m/>
    <s v="V200002"/>
    <s v="2021-0002"/>
    <x v="11"/>
    <n v="8"/>
    <s v="Batch"/>
    <m/>
    <m/>
    <x v="6"/>
    <s v="DEU"/>
    <s v="Middle EU - DEU"/>
    <x v="2"/>
    <x v="2"/>
    <n v="17"/>
    <m/>
    <m/>
    <n v="17"/>
    <n v="0"/>
    <n v="0"/>
    <n v="0"/>
    <x v="2"/>
    <m/>
    <m/>
    <m/>
    <x v="0"/>
    <m/>
    <m/>
    <m/>
    <d v="2022-07-29T00:00:00"/>
    <d v="2024-07-28T00:00:00"/>
    <m/>
    <x v="18"/>
    <m/>
    <m/>
    <m/>
    <m/>
    <s v="n.a."/>
    <m/>
    <m/>
    <n v="0"/>
    <n v="3"/>
    <m/>
    <m/>
    <m/>
    <m/>
    <m/>
    <m/>
    <m/>
    <m/>
    <m/>
    <m/>
    <n v="45501"/>
    <s v="A"/>
    <n v="73"/>
    <n v="1"/>
    <s v="DEU"/>
    <s v="Parent Guarantee"/>
    <m/>
    <s v="N"/>
    <m/>
    <m/>
    <m/>
    <m/>
    <m/>
    <n v="180000"/>
    <m/>
    <m/>
    <s v="Euro"/>
    <n v="53.5"/>
    <n v="0"/>
    <n v="0"/>
    <m/>
    <n v="0"/>
    <n v="53.5"/>
    <n v="0"/>
    <n v="0"/>
    <m/>
    <m/>
    <n v="0"/>
    <n v="0"/>
    <n v="13.15"/>
    <n v="0"/>
    <s v="0.00"/>
    <n v="0"/>
    <n v="40.56"/>
    <s v="0.00"/>
    <n v="40.56"/>
    <n v="0.9948224852071006"/>
    <n v="0"/>
    <n v="40.35"/>
    <n v="41.85"/>
    <n v="3060000"/>
    <n v="0"/>
    <m/>
    <n v="0"/>
    <n v="331058"/>
  </r>
  <r>
    <m/>
    <s v="V200002"/>
    <s v="2021-0002"/>
    <x v="11"/>
    <n v="8"/>
    <s v="Wagon"/>
    <n v="65"/>
    <m/>
    <x v="6"/>
    <m/>
    <m/>
    <x v="2"/>
    <x v="2"/>
    <n v="1"/>
    <m/>
    <m/>
    <n v="1"/>
    <m/>
    <n v="0"/>
    <n v="0"/>
    <x v="1"/>
    <m/>
    <m/>
    <m/>
    <x v="0"/>
    <m/>
    <m/>
    <m/>
    <e v="#N/A"/>
    <e v="#N/A"/>
    <n v="729"/>
    <x v="1"/>
    <m/>
    <m/>
    <m/>
    <m/>
    <s v="n.a."/>
    <m/>
    <m/>
    <n v="0"/>
    <n v="3"/>
    <m/>
    <e v="#N/A"/>
    <m/>
    <m/>
    <m/>
    <m/>
    <m/>
    <m/>
    <m/>
    <m/>
    <m/>
    <m/>
    <m/>
    <m/>
    <m/>
    <m/>
    <m/>
    <m/>
    <m/>
    <m/>
    <m/>
    <m/>
    <m/>
    <n v="180000"/>
    <m/>
    <m/>
    <s v="Euro"/>
    <n v="53.5"/>
    <m/>
    <m/>
    <m/>
    <m/>
    <e v="#N/A"/>
    <n v="0"/>
    <m/>
    <m/>
    <m/>
    <m/>
    <m/>
    <m/>
    <m/>
    <m/>
    <m/>
    <m/>
    <m/>
    <m/>
    <m/>
    <m/>
    <m/>
    <m/>
    <m/>
    <m/>
    <m/>
    <m/>
    <m/>
  </r>
  <r>
    <m/>
    <s v="V200002"/>
    <s v="2021-0002"/>
    <x v="11"/>
    <n v="8"/>
    <s v="Wagon"/>
    <n v="66"/>
    <m/>
    <x v="6"/>
    <m/>
    <m/>
    <x v="2"/>
    <x v="2"/>
    <n v="1"/>
    <m/>
    <m/>
    <n v="1"/>
    <m/>
    <n v="0"/>
    <n v="0"/>
    <x v="1"/>
    <m/>
    <m/>
    <m/>
    <x v="0"/>
    <m/>
    <m/>
    <m/>
    <e v="#N/A"/>
    <e v="#N/A"/>
    <n v="729"/>
    <x v="1"/>
    <m/>
    <m/>
    <m/>
    <m/>
    <s v="n.a."/>
    <m/>
    <m/>
    <n v="0"/>
    <n v="3"/>
    <m/>
    <e v="#N/A"/>
    <m/>
    <m/>
    <m/>
    <m/>
    <m/>
    <m/>
    <m/>
    <m/>
    <m/>
    <m/>
    <m/>
    <m/>
    <m/>
    <m/>
    <m/>
    <m/>
    <m/>
    <m/>
    <m/>
    <m/>
    <m/>
    <n v="180000"/>
    <m/>
    <m/>
    <s v="Euro"/>
    <n v="53.5"/>
    <m/>
    <m/>
    <m/>
    <m/>
    <e v="#N/A"/>
    <n v="0"/>
    <m/>
    <m/>
    <m/>
    <m/>
    <m/>
    <m/>
    <m/>
    <m/>
    <m/>
    <m/>
    <m/>
    <m/>
    <m/>
    <m/>
    <m/>
    <m/>
    <m/>
    <m/>
    <m/>
    <m/>
    <m/>
  </r>
  <r>
    <m/>
    <s v="V200002"/>
    <s v="2021-0002"/>
    <x v="11"/>
    <n v="8"/>
    <s v="Wagon"/>
    <n v="67"/>
    <m/>
    <x v="6"/>
    <m/>
    <m/>
    <x v="2"/>
    <x v="2"/>
    <n v="1"/>
    <m/>
    <m/>
    <n v="1"/>
    <m/>
    <n v="0"/>
    <n v="0"/>
    <x v="1"/>
    <m/>
    <m/>
    <m/>
    <x v="0"/>
    <m/>
    <m/>
    <m/>
    <e v="#N/A"/>
    <e v="#N/A"/>
    <n v="729"/>
    <x v="1"/>
    <m/>
    <m/>
    <m/>
    <m/>
    <s v="n.a."/>
    <m/>
    <m/>
    <n v="0"/>
    <n v="3"/>
    <m/>
    <e v="#N/A"/>
    <m/>
    <m/>
    <m/>
    <m/>
    <m/>
    <m/>
    <m/>
    <m/>
    <m/>
    <m/>
    <m/>
    <m/>
    <m/>
    <m/>
    <m/>
    <m/>
    <m/>
    <m/>
    <m/>
    <m/>
    <m/>
    <n v="180000"/>
    <m/>
    <m/>
    <s v="Euro"/>
    <n v="53.5"/>
    <m/>
    <m/>
    <m/>
    <m/>
    <e v="#N/A"/>
    <n v="0"/>
    <m/>
    <m/>
    <m/>
    <m/>
    <m/>
    <m/>
    <m/>
    <m/>
    <m/>
    <m/>
    <m/>
    <m/>
    <m/>
    <m/>
    <m/>
    <m/>
    <m/>
    <m/>
    <m/>
    <m/>
    <m/>
  </r>
  <r>
    <m/>
    <s v="V200002"/>
    <s v="2021-0002"/>
    <x v="11"/>
    <n v="8"/>
    <s v="Wagon"/>
    <n v="68"/>
    <m/>
    <x v="6"/>
    <m/>
    <m/>
    <x v="2"/>
    <x v="2"/>
    <n v="1"/>
    <m/>
    <m/>
    <n v="1"/>
    <m/>
    <n v="0"/>
    <n v="0"/>
    <x v="1"/>
    <m/>
    <m/>
    <m/>
    <x v="0"/>
    <m/>
    <m/>
    <m/>
    <e v="#N/A"/>
    <e v="#N/A"/>
    <n v="729"/>
    <x v="1"/>
    <m/>
    <m/>
    <m/>
    <m/>
    <s v="n.a."/>
    <m/>
    <m/>
    <n v="0"/>
    <n v="3"/>
    <m/>
    <e v="#N/A"/>
    <m/>
    <m/>
    <m/>
    <m/>
    <m/>
    <m/>
    <m/>
    <m/>
    <m/>
    <m/>
    <m/>
    <m/>
    <m/>
    <m/>
    <m/>
    <m/>
    <m/>
    <m/>
    <m/>
    <m/>
    <m/>
    <n v="180000"/>
    <m/>
    <m/>
    <s v="Euro"/>
    <n v="53.5"/>
    <m/>
    <m/>
    <m/>
    <m/>
    <e v="#N/A"/>
    <n v="0"/>
    <m/>
    <m/>
    <m/>
    <m/>
    <m/>
    <m/>
    <m/>
    <m/>
    <m/>
    <m/>
    <m/>
    <m/>
    <m/>
    <m/>
    <m/>
    <m/>
    <m/>
    <m/>
    <m/>
    <m/>
    <m/>
  </r>
  <r>
    <m/>
    <s v="V200002"/>
    <s v="2021-0002"/>
    <x v="11"/>
    <n v="8"/>
    <s v="Wagon"/>
    <n v="69"/>
    <m/>
    <x v="6"/>
    <m/>
    <m/>
    <x v="2"/>
    <x v="2"/>
    <n v="1"/>
    <m/>
    <m/>
    <n v="1"/>
    <m/>
    <n v="0"/>
    <n v="0"/>
    <x v="1"/>
    <m/>
    <m/>
    <m/>
    <x v="0"/>
    <m/>
    <m/>
    <m/>
    <e v="#N/A"/>
    <e v="#N/A"/>
    <n v="729"/>
    <x v="1"/>
    <m/>
    <m/>
    <m/>
    <m/>
    <s v="n.a."/>
    <m/>
    <m/>
    <n v="0"/>
    <n v="3"/>
    <m/>
    <e v="#N/A"/>
    <m/>
    <m/>
    <m/>
    <m/>
    <m/>
    <m/>
    <m/>
    <m/>
    <m/>
    <m/>
    <m/>
    <m/>
    <m/>
    <m/>
    <m/>
    <m/>
    <m/>
    <m/>
    <m/>
    <m/>
    <m/>
    <n v="180000"/>
    <m/>
    <m/>
    <s v="Euro"/>
    <n v="53.5"/>
    <m/>
    <m/>
    <m/>
    <m/>
    <e v="#N/A"/>
    <n v="0"/>
    <m/>
    <m/>
    <m/>
    <m/>
    <m/>
    <m/>
    <m/>
    <m/>
    <m/>
    <m/>
    <m/>
    <m/>
    <m/>
    <m/>
    <m/>
    <m/>
    <m/>
    <m/>
    <m/>
    <m/>
    <m/>
  </r>
  <r>
    <m/>
    <s v="V200002"/>
    <s v="2021-0002"/>
    <x v="11"/>
    <n v="8"/>
    <s v="Wagon"/>
    <n v="70"/>
    <m/>
    <x v="6"/>
    <m/>
    <m/>
    <x v="2"/>
    <x v="2"/>
    <n v="1"/>
    <m/>
    <m/>
    <n v="1"/>
    <m/>
    <n v="0"/>
    <n v="0"/>
    <x v="1"/>
    <m/>
    <m/>
    <m/>
    <x v="0"/>
    <m/>
    <m/>
    <m/>
    <e v="#N/A"/>
    <e v="#N/A"/>
    <n v="729"/>
    <x v="1"/>
    <m/>
    <m/>
    <m/>
    <m/>
    <s v="n.a."/>
    <m/>
    <m/>
    <n v="0"/>
    <n v="3"/>
    <m/>
    <e v="#N/A"/>
    <m/>
    <m/>
    <m/>
    <m/>
    <m/>
    <m/>
    <m/>
    <m/>
    <m/>
    <m/>
    <m/>
    <m/>
    <m/>
    <m/>
    <m/>
    <m/>
    <m/>
    <m/>
    <m/>
    <m/>
    <m/>
    <n v="180000"/>
    <m/>
    <m/>
    <s v="Euro"/>
    <n v="53.5"/>
    <m/>
    <m/>
    <m/>
    <m/>
    <e v="#N/A"/>
    <n v="0"/>
    <m/>
    <m/>
    <m/>
    <m/>
    <m/>
    <m/>
    <m/>
    <m/>
    <m/>
    <m/>
    <m/>
    <m/>
    <m/>
    <m/>
    <m/>
    <m/>
    <m/>
    <m/>
    <m/>
    <m/>
    <m/>
  </r>
  <r>
    <m/>
    <s v="V200002"/>
    <s v="2021-0002"/>
    <x v="11"/>
    <n v="8"/>
    <s v="Wagon"/>
    <n v="71"/>
    <m/>
    <x v="6"/>
    <m/>
    <m/>
    <x v="2"/>
    <x v="2"/>
    <n v="1"/>
    <m/>
    <m/>
    <n v="1"/>
    <m/>
    <n v="0"/>
    <n v="0"/>
    <x v="1"/>
    <m/>
    <m/>
    <m/>
    <x v="0"/>
    <m/>
    <m/>
    <m/>
    <e v="#N/A"/>
    <e v="#N/A"/>
    <n v="729"/>
    <x v="1"/>
    <m/>
    <m/>
    <m/>
    <m/>
    <s v="n.a."/>
    <m/>
    <m/>
    <n v="0"/>
    <n v="3"/>
    <m/>
    <e v="#N/A"/>
    <m/>
    <m/>
    <m/>
    <m/>
    <m/>
    <m/>
    <m/>
    <m/>
    <m/>
    <m/>
    <m/>
    <m/>
    <m/>
    <m/>
    <m/>
    <m/>
    <m/>
    <m/>
    <m/>
    <m/>
    <m/>
    <n v="180000"/>
    <m/>
    <m/>
    <s v="Euro"/>
    <n v="53.5"/>
    <m/>
    <m/>
    <m/>
    <m/>
    <e v="#N/A"/>
    <n v="0"/>
    <m/>
    <m/>
    <m/>
    <m/>
    <m/>
    <m/>
    <m/>
    <m/>
    <m/>
    <m/>
    <m/>
    <m/>
    <m/>
    <m/>
    <m/>
    <m/>
    <m/>
    <m/>
    <m/>
    <m/>
    <m/>
  </r>
  <r>
    <m/>
    <s v="V200002"/>
    <s v="2021-0002"/>
    <x v="11"/>
    <n v="8"/>
    <s v="Wagon"/>
    <n v="72"/>
    <m/>
    <x v="6"/>
    <m/>
    <m/>
    <x v="2"/>
    <x v="2"/>
    <n v="1"/>
    <m/>
    <m/>
    <n v="1"/>
    <m/>
    <n v="0"/>
    <n v="0"/>
    <x v="1"/>
    <m/>
    <m/>
    <m/>
    <x v="0"/>
    <m/>
    <m/>
    <m/>
    <e v="#N/A"/>
    <e v="#N/A"/>
    <n v="729"/>
    <x v="1"/>
    <m/>
    <m/>
    <m/>
    <m/>
    <s v="n.a."/>
    <m/>
    <m/>
    <n v="0"/>
    <n v="3"/>
    <m/>
    <e v="#N/A"/>
    <m/>
    <m/>
    <m/>
    <m/>
    <m/>
    <m/>
    <m/>
    <m/>
    <m/>
    <m/>
    <m/>
    <m/>
    <m/>
    <m/>
    <m/>
    <m/>
    <m/>
    <m/>
    <m/>
    <m/>
    <m/>
    <n v="180000"/>
    <m/>
    <m/>
    <s v="Euro"/>
    <n v="53.5"/>
    <m/>
    <m/>
    <m/>
    <m/>
    <e v="#N/A"/>
    <n v="0"/>
    <m/>
    <m/>
    <m/>
    <m/>
    <m/>
    <m/>
    <m/>
    <m/>
    <m/>
    <m/>
    <m/>
    <m/>
    <m/>
    <m/>
    <m/>
    <m/>
    <m/>
    <m/>
    <m/>
    <m/>
    <m/>
  </r>
  <r>
    <m/>
    <s v="V200002"/>
    <s v="2021-0002"/>
    <x v="11"/>
    <n v="8"/>
    <s v="Wagon"/>
    <n v="73"/>
    <m/>
    <x v="6"/>
    <m/>
    <m/>
    <x v="2"/>
    <x v="2"/>
    <n v="1"/>
    <m/>
    <m/>
    <n v="1"/>
    <m/>
    <n v="0"/>
    <n v="0"/>
    <x v="1"/>
    <m/>
    <m/>
    <m/>
    <x v="0"/>
    <m/>
    <m/>
    <m/>
    <e v="#N/A"/>
    <e v="#N/A"/>
    <n v="729"/>
    <x v="1"/>
    <m/>
    <m/>
    <m/>
    <m/>
    <s v="n.a."/>
    <m/>
    <m/>
    <n v="0"/>
    <n v="3"/>
    <m/>
    <e v="#N/A"/>
    <m/>
    <m/>
    <m/>
    <m/>
    <m/>
    <m/>
    <m/>
    <m/>
    <m/>
    <m/>
    <m/>
    <m/>
    <m/>
    <m/>
    <m/>
    <m/>
    <m/>
    <m/>
    <m/>
    <m/>
    <m/>
    <n v="180000"/>
    <m/>
    <m/>
    <s v="Euro"/>
    <n v="53.5"/>
    <m/>
    <m/>
    <m/>
    <m/>
    <e v="#N/A"/>
    <n v="0"/>
    <m/>
    <m/>
    <m/>
    <m/>
    <m/>
    <m/>
    <m/>
    <m/>
    <m/>
    <m/>
    <m/>
    <m/>
    <m/>
    <m/>
    <m/>
    <m/>
    <m/>
    <m/>
    <m/>
    <m/>
    <m/>
  </r>
  <r>
    <m/>
    <s v="V200002"/>
    <s v="2021-0002"/>
    <x v="11"/>
    <n v="8"/>
    <s v="Wagon"/>
    <n v="74"/>
    <m/>
    <x v="6"/>
    <m/>
    <m/>
    <x v="2"/>
    <x v="2"/>
    <n v="1"/>
    <m/>
    <m/>
    <n v="1"/>
    <m/>
    <n v="0"/>
    <n v="0"/>
    <x v="1"/>
    <m/>
    <m/>
    <m/>
    <x v="0"/>
    <m/>
    <m/>
    <m/>
    <e v="#N/A"/>
    <e v="#N/A"/>
    <n v="729"/>
    <x v="1"/>
    <m/>
    <m/>
    <m/>
    <m/>
    <s v="n.a."/>
    <m/>
    <m/>
    <n v="0"/>
    <n v="3"/>
    <m/>
    <e v="#N/A"/>
    <m/>
    <m/>
    <m/>
    <m/>
    <m/>
    <m/>
    <m/>
    <m/>
    <m/>
    <m/>
    <m/>
    <m/>
    <m/>
    <m/>
    <m/>
    <m/>
    <m/>
    <m/>
    <m/>
    <m/>
    <m/>
    <n v="180000"/>
    <m/>
    <m/>
    <s v="Euro"/>
    <n v="53.5"/>
    <m/>
    <m/>
    <m/>
    <m/>
    <e v="#N/A"/>
    <n v="0"/>
    <m/>
    <m/>
    <m/>
    <m/>
    <m/>
    <m/>
    <m/>
    <m/>
    <m/>
    <m/>
    <m/>
    <m/>
    <m/>
    <m/>
    <m/>
    <m/>
    <m/>
    <m/>
    <m/>
    <m/>
    <m/>
  </r>
  <r>
    <m/>
    <s v="V200002"/>
    <s v="2021-0002"/>
    <x v="11"/>
    <n v="8"/>
    <s v="Wagon"/>
    <n v="75"/>
    <m/>
    <x v="6"/>
    <m/>
    <m/>
    <x v="2"/>
    <x v="2"/>
    <n v="1"/>
    <m/>
    <m/>
    <n v="1"/>
    <m/>
    <n v="0"/>
    <n v="0"/>
    <x v="1"/>
    <m/>
    <m/>
    <m/>
    <x v="0"/>
    <m/>
    <m/>
    <m/>
    <e v="#N/A"/>
    <e v="#N/A"/>
    <n v="729"/>
    <x v="1"/>
    <m/>
    <m/>
    <m/>
    <m/>
    <s v="n.a."/>
    <m/>
    <m/>
    <n v="0"/>
    <n v="3"/>
    <m/>
    <e v="#N/A"/>
    <m/>
    <m/>
    <m/>
    <m/>
    <m/>
    <m/>
    <m/>
    <m/>
    <m/>
    <m/>
    <m/>
    <m/>
    <m/>
    <m/>
    <m/>
    <m/>
    <m/>
    <m/>
    <m/>
    <m/>
    <m/>
    <n v="180000"/>
    <m/>
    <m/>
    <s v="Euro"/>
    <n v="53.5"/>
    <m/>
    <m/>
    <m/>
    <m/>
    <e v="#N/A"/>
    <n v="0"/>
    <m/>
    <m/>
    <m/>
    <m/>
    <m/>
    <m/>
    <m/>
    <m/>
    <m/>
    <m/>
    <m/>
    <m/>
    <m/>
    <m/>
    <m/>
    <m/>
    <m/>
    <m/>
    <m/>
    <m/>
    <m/>
  </r>
  <r>
    <m/>
    <s v="V200002"/>
    <s v="2021-0002"/>
    <x v="11"/>
    <n v="8"/>
    <s v="Wagon"/>
    <n v="76"/>
    <m/>
    <x v="6"/>
    <m/>
    <m/>
    <x v="2"/>
    <x v="2"/>
    <n v="1"/>
    <m/>
    <m/>
    <n v="1"/>
    <m/>
    <n v="0"/>
    <n v="0"/>
    <x v="1"/>
    <m/>
    <m/>
    <m/>
    <x v="0"/>
    <m/>
    <m/>
    <m/>
    <e v="#N/A"/>
    <e v="#N/A"/>
    <n v="729"/>
    <x v="1"/>
    <m/>
    <m/>
    <m/>
    <m/>
    <s v="n.a."/>
    <m/>
    <m/>
    <n v="0"/>
    <n v="3"/>
    <m/>
    <e v="#N/A"/>
    <m/>
    <m/>
    <m/>
    <m/>
    <m/>
    <m/>
    <m/>
    <m/>
    <m/>
    <m/>
    <m/>
    <m/>
    <m/>
    <m/>
    <m/>
    <m/>
    <m/>
    <m/>
    <m/>
    <m/>
    <m/>
    <n v="180000"/>
    <m/>
    <m/>
    <s v="Euro"/>
    <n v="53.5"/>
    <m/>
    <m/>
    <m/>
    <m/>
    <e v="#N/A"/>
    <n v="0"/>
    <m/>
    <m/>
    <m/>
    <m/>
    <m/>
    <m/>
    <m/>
    <m/>
    <m/>
    <m/>
    <m/>
    <m/>
    <m/>
    <m/>
    <m/>
    <m/>
    <m/>
    <m/>
    <m/>
    <m/>
    <m/>
  </r>
  <r>
    <m/>
    <s v="V200002"/>
    <s v="2021-0002"/>
    <x v="11"/>
    <n v="8"/>
    <s v="Wagon"/>
    <n v="77"/>
    <m/>
    <x v="6"/>
    <m/>
    <m/>
    <x v="2"/>
    <x v="2"/>
    <n v="1"/>
    <m/>
    <m/>
    <n v="1"/>
    <m/>
    <n v="0"/>
    <n v="0"/>
    <x v="1"/>
    <m/>
    <m/>
    <m/>
    <x v="0"/>
    <m/>
    <m/>
    <m/>
    <e v="#N/A"/>
    <e v="#N/A"/>
    <n v="729"/>
    <x v="1"/>
    <m/>
    <m/>
    <m/>
    <m/>
    <s v="n.a."/>
    <m/>
    <m/>
    <n v="0"/>
    <n v="3"/>
    <m/>
    <e v="#N/A"/>
    <m/>
    <m/>
    <m/>
    <m/>
    <m/>
    <m/>
    <m/>
    <m/>
    <m/>
    <m/>
    <m/>
    <m/>
    <m/>
    <m/>
    <m/>
    <m/>
    <m/>
    <m/>
    <m/>
    <m/>
    <m/>
    <n v="180000"/>
    <m/>
    <m/>
    <s v="Euro"/>
    <n v="53.5"/>
    <m/>
    <m/>
    <m/>
    <m/>
    <e v="#N/A"/>
    <n v="0"/>
    <m/>
    <m/>
    <m/>
    <m/>
    <m/>
    <m/>
    <m/>
    <m/>
    <m/>
    <m/>
    <m/>
    <m/>
    <m/>
    <m/>
    <m/>
    <m/>
    <m/>
    <m/>
    <m/>
    <m/>
    <m/>
  </r>
  <r>
    <m/>
    <s v="V200002"/>
    <s v="2021-0002"/>
    <x v="11"/>
    <n v="8"/>
    <s v="Wagon"/>
    <n v="78"/>
    <m/>
    <x v="6"/>
    <m/>
    <m/>
    <x v="2"/>
    <x v="2"/>
    <n v="1"/>
    <m/>
    <m/>
    <n v="1"/>
    <m/>
    <n v="0"/>
    <n v="0"/>
    <x v="1"/>
    <m/>
    <m/>
    <m/>
    <x v="0"/>
    <m/>
    <m/>
    <m/>
    <e v="#N/A"/>
    <e v="#N/A"/>
    <n v="729"/>
    <x v="1"/>
    <m/>
    <m/>
    <m/>
    <m/>
    <s v="n.a."/>
    <m/>
    <m/>
    <n v="0"/>
    <n v="3"/>
    <m/>
    <e v="#N/A"/>
    <m/>
    <m/>
    <m/>
    <m/>
    <m/>
    <m/>
    <m/>
    <m/>
    <m/>
    <m/>
    <m/>
    <m/>
    <m/>
    <m/>
    <m/>
    <m/>
    <m/>
    <m/>
    <m/>
    <m/>
    <m/>
    <n v="180000"/>
    <m/>
    <m/>
    <s v="Euro"/>
    <n v="53.5"/>
    <m/>
    <m/>
    <m/>
    <m/>
    <e v="#N/A"/>
    <n v="0"/>
    <m/>
    <m/>
    <m/>
    <m/>
    <m/>
    <m/>
    <m/>
    <m/>
    <m/>
    <m/>
    <m/>
    <m/>
    <m/>
    <m/>
    <m/>
    <m/>
    <m/>
    <m/>
    <m/>
    <m/>
    <m/>
  </r>
  <r>
    <m/>
    <s v="V200002"/>
    <s v="2021-0002"/>
    <x v="11"/>
    <n v="8"/>
    <s v="Wagon"/>
    <n v="79"/>
    <m/>
    <x v="6"/>
    <m/>
    <m/>
    <x v="2"/>
    <x v="2"/>
    <n v="1"/>
    <m/>
    <m/>
    <n v="1"/>
    <m/>
    <n v="0"/>
    <n v="0"/>
    <x v="1"/>
    <m/>
    <m/>
    <m/>
    <x v="0"/>
    <m/>
    <m/>
    <m/>
    <e v="#N/A"/>
    <e v="#N/A"/>
    <n v="729"/>
    <x v="1"/>
    <m/>
    <m/>
    <m/>
    <m/>
    <s v="n.a."/>
    <m/>
    <m/>
    <n v="0"/>
    <n v="3"/>
    <m/>
    <e v="#N/A"/>
    <m/>
    <m/>
    <m/>
    <m/>
    <m/>
    <m/>
    <m/>
    <m/>
    <m/>
    <m/>
    <m/>
    <m/>
    <m/>
    <m/>
    <m/>
    <m/>
    <m/>
    <m/>
    <m/>
    <m/>
    <m/>
    <n v="180000"/>
    <m/>
    <m/>
    <s v="Euro"/>
    <n v="53.5"/>
    <m/>
    <m/>
    <m/>
    <m/>
    <e v="#N/A"/>
    <n v="0"/>
    <m/>
    <m/>
    <m/>
    <m/>
    <m/>
    <m/>
    <m/>
    <m/>
    <m/>
    <m/>
    <m/>
    <m/>
    <m/>
    <m/>
    <m/>
    <m/>
    <m/>
    <m/>
    <m/>
    <m/>
    <m/>
  </r>
  <r>
    <m/>
    <s v="V200002"/>
    <s v="2021-0002"/>
    <x v="11"/>
    <n v="8"/>
    <s v="Wagon"/>
    <n v="80"/>
    <m/>
    <x v="6"/>
    <m/>
    <m/>
    <x v="2"/>
    <x v="2"/>
    <n v="1"/>
    <m/>
    <m/>
    <n v="1"/>
    <m/>
    <n v="0"/>
    <n v="0"/>
    <x v="1"/>
    <m/>
    <m/>
    <m/>
    <x v="0"/>
    <m/>
    <m/>
    <m/>
    <e v="#N/A"/>
    <e v="#N/A"/>
    <n v="729"/>
    <x v="1"/>
    <m/>
    <m/>
    <m/>
    <m/>
    <s v="n.a."/>
    <m/>
    <m/>
    <n v="0"/>
    <n v="3"/>
    <m/>
    <e v="#N/A"/>
    <m/>
    <m/>
    <m/>
    <m/>
    <m/>
    <m/>
    <m/>
    <m/>
    <m/>
    <m/>
    <m/>
    <m/>
    <m/>
    <m/>
    <m/>
    <m/>
    <m/>
    <m/>
    <m/>
    <m/>
    <m/>
    <n v="180000"/>
    <m/>
    <m/>
    <s v="Euro"/>
    <n v="53.5"/>
    <m/>
    <m/>
    <m/>
    <m/>
    <e v="#N/A"/>
    <n v="0"/>
    <m/>
    <m/>
    <m/>
    <m/>
    <m/>
    <m/>
    <m/>
    <m/>
    <m/>
    <m/>
    <m/>
    <m/>
    <m/>
    <m/>
    <m/>
    <m/>
    <m/>
    <m/>
    <m/>
    <m/>
    <m/>
  </r>
  <r>
    <m/>
    <s v="V200002"/>
    <s v="2021-0002"/>
    <x v="11"/>
    <n v="8"/>
    <s v="Wagon"/>
    <n v="81"/>
    <m/>
    <x v="6"/>
    <m/>
    <m/>
    <x v="2"/>
    <x v="2"/>
    <n v="1"/>
    <m/>
    <m/>
    <n v="1"/>
    <m/>
    <n v="0"/>
    <n v="0"/>
    <x v="1"/>
    <m/>
    <m/>
    <m/>
    <x v="0"/>
    <m/>
    <m/>
    <m/>
    <e v="#N/A"/>
    <e v="#N/A"/>
    <n v="729"/>
    <x v="1"/>
    <m/>
    <m/>
    <m/>
    <m/>
    <s v="n.a."/>
    <m/>
    <m/>
    <n v="0"/>
    <n v="3"/>
    <m/>
    <e v="#N/A"/>
    <m/>
    <m/>
    <m/>
    <m/>
    <m/>
    <m/>
    <m/>
    <m/>
    <m/>
    <m/>
    <m/>
    <m/>
    <m/>
    <m/>
    <m/>
    <m/>
    <m/>
    <m/>
    <m/>
    <m/>
    <m/>
    <n v="180000"/>
    <m/>
    <m/>
    <s v="Euro"/>
    <n v="53.5"/>
    <m/>
    <m/>
    <m/>
    <m/>
    <e v="#N/A"/>
    <n v="0"/>
    <m/>
    <m/>
    <m/>
    <m/>
    <m/>
    <m/>
    <m/>
    <m/>
    <m/>
    <m/>
    <m/>
    <m/>
    <m/>
    <m/>
    <m/>
    <m/>
    <m/>
    <m/>
    <m/>
    <m/>
    <m/>
  </r>
  <r>
    <m/>
    <s v="V200002"/>
    <s v="2021-0002"/>
    <x v="11"/>
    <n v="9"/>
    <s v="Batch"/>
    <m/>
    <m/>
    <x v="6"/>
    <s v="DEU"/>
    <s v="Middle EU - DEU"/>
    <x v="2"/>
    <x v="2"/>
    <n v="16"/>
    <m/>
    <m/>
    <n v="16"/>
    <n v="0"/>
    <n v="0"/>
    <n v="0"/>
    <x v="2"/>
    <m/>
    <m/>
    <m/>
    <x v="0"/>
    <m/>
    <m/>
    <m/>
    <d v="2022-08-22T00:00:00"/>
    <d v="2024-08-21T00:00:00"/>
    <m/>
    <x v="14"/>
    <m/>
    <m/>
    <m/>
    <m/>
    <s v="n.a."/>
    <m/>
    <m/>
    <n v="0"/>
    <n v="3"/>
    <m/>
    <m/>
    <m/>
    <m/>
    <m/>
    <m/>
    <m/>
    <m/>
    <m/>
    <m/>
    <n v="0"/>
    <s v="A"/>
    <n v="73"/>
    <n v="1"/>
    <s v="DEU"/>
    <s v="Parent Guarantee"/>
    <m/>
    <s v="N"/>
    <m/>
    <m/>
    <m/>
    <m/>
    <m/>
    <n v="180000"/>
    <m/>
    <m/>
    <s v="Euro"/>
    <n v="53.5"/>
    <n v="0"/>
    <n v="0"/>
    <m/>
    <n v="0"/>
    <n v="53.5"/>
    <n v="0"/>
    <n v="0"/>
    <m/>
    <m/>
    <n v="12.94"/>
    <n v="0"/>
    <n v="12.94"/>
    <n v="0"/>
    <n v="0"/>
    <n v="0"/>
    <n v="40.56"/>
    <s v="0.00"/>
    <n v="40.56"/>
    <n v="1"/>
    <n v="0"/>
    <n v="40.56"/>
    <n v="41.85"/>
    <n v="2880000"/>
    <n v="0"/>
    <m/>
    <n v="0"/>
    <n v="311584"/>
  </r>
  <r>
    <m/>
    <s v="V200002"/>
    <s v="2021-0002"/>
    <x v="11"/>
    <n v="9"/>
    <s v="Wagon"/>
    <n v="82"/>
    <m/>
    <x v="6"/>
    <m/>
    <m/>
    <x v="2"/>
    <x v="2"/>
    <n v="1"/>
    <m/>
    <m/>
    <n v="1"/>
    <m/>
    <n v="0"/>
    <n v="0"/>
    <x v="1"/>
    <m/>
    <m/>
    <m/>
    <x v="0"/>
    <m/>
    <m/>
    <m/>
    <e v="#N/A"/>
    <e v="#N/A"/>
    <n v="729"/>
    <x v="1"/>
    <m/>
    <m/>
    <m/>
    <m/>
    <s v="n.a."/>
    <m/>
    <m/>
    <n v="0"/>
    <n v="3"/>
    <m/>
    <e v="#N/A"/>
    <m/>
    <m/>
    <m/>
    <m/>
    <m/>
    <m/>
    <m/>
    <m/>
    <m/>
    <m/>
    <m/>
    <m/>
    <m/>
    <m/>
    <m/>
    <m/>
    <m/>
    <m/>
    <m/>
    <m/>
    <m/>
    <n v="180000"/>
    <m/>
    <m/>
    <s v="Euro"/>
    <n v="53.5"/>
    <m/>
    <m/>
    <m/>
    <m/>
    <e v="#N/A"/>
    <n v="0"/>
    <m/>
    <m/>
    <m/>
    <m/>
    <m/>
    <m/>
    <m/>
    <m/>
    <m/>
    <m/>
    <m/>
    <m/>
    <m/>
    <m/>
    <m/>
    <m/>
    <m/>
    <m/>
    <m/>
    <m/>
    <m/>
  </r>
  <r>
    <m/>
    <s v="V200002"/>
    <s v="2021-0002"/>
    <x v="11"/>
    <n v="9"/>
    <s v="Wagon"/>
    <n v="83"/>
    <m/>
    <x v="6"/>
    <m/>
    <m/>
    <x v="2"/>
    <x v="2"/>
    <n v="1"/>
    <m/>
    <m/>
    <n v="1"/>
    <m/>
    <n v="0"/>
    <n v="0"/>
    <x v="1"/>
    <m/>
    <m/>
    <m/>
    <x v="0"/>
    <m/>
    <m/>
    <m/>
    <e v="#N/A"/>
    <e v="#N/A"/>
    <n v="729"/>
    <x v="1"/>
    <m/>
    <m/>
    <m/>
    <m/>
    <s v="n.a."/>
    <m/>
    <m/>
    <n v="0"/>
    <n v="3"/>
    <m/>
    <e v="#N/A"/>
    <m/>
    <m/>
    <m/>
    <m/>
    <m/>
    <m/>
    <m/>
    <m/>
    <m/>
    <m/>
    <m/>
    <m/>
    <m/>
    <m/>
    <m/>
    <m/>
    <m/>
    <m/>
    <m/>
    <m/>
    <m/>
    <n v="180000"/>
    <m/>
    <m/>
    <s v="Euro"/>
    <n v="53.5"/>
    <m/>
    <m/>
    <m/>
    <m/>
    <e v="#N/A"/>
    <n v="0"/>
    <m/>
    <m/>
    <m/>
    <m/>
    <m/>
    <m/>
    <m/>
    <m/>
    <m/>
    <m/>
    <m/>
    <m/>
    <m/>
    <m/>
    <m/>
    <m/>
    <m/>
    <m/>
    <m/>
    <m/>
    <m/>
  </r>
  <r>
    <m/>
    <s v="V200002"/>
    <s v="2021-0002"/>
    <x v="11"/>
    <n v="9"/>
    <s v="Wagon"/>
    <n v="84"/>
    <m/>
    <x v="6"/>
    <m/>
    <m/>
    <x v="2"/>
    <x v="2"/>
    <n v="1"/>
    <m/>
    <m/>
    <n v="1"/>
    <m/>
    <n v="0"/>
    <n v="0"/>
    <x v="1"/>
    <m/>
    <m/>
    <m/>
    <x v="0"/>
    <m/>
    <m/>
    <m/>
    <e v="#N/A"/>
    <e v="#N/A"/>
    <n v="729"/>
    <x v="1"/>
    <m/>
    <m/>
    <m/>
    <m/>
    <s v="n.a."/>
    <m/>
    <m/>
    <n v="0"/>
    <n v="3"/>
    <m/>
    <e v="#N/A"/>
    <m/>
    <m/>
    <m/>
    <m/>
    <m/>
    <m/>
    <m/>
    <m/>
    <m/>
    <m/>
    <m/>
    <m/>
    <m/>
    <m/>
    <m/>
    <m/>
    <m/>
    <m/>
    <m/>
    <m/>
    <m/>
    <n v="180000"/>
    <m/>
    <m/>
    <s v="Euro"/>
    <n v="53.5"/>
    <m/>
    <m/>
    <m/>
    <m/>
    <e v="#N/A"/>
    <n v="0"/>
    <m/>
    <m/>
    <m/>
    <m/>
    <m/>
    <m/>
    <m/>
    <m/>
    <m/>
    <m/>
    <m/>
    <m/>
    <m/>
    <m/>
    <m/>
    <m/>
    <m/>
    <m/>
    <m/>
    <m/>
    <m/>
  </r>
  <r>
    <m/>
    <s v="V200002"/>
    <s v="2021-0002"/>
    <x v="11"/>
    <n v="9"/>
    <s v="Wagon"/>
    <n v="85"/>
    <m/>
    <x v="6"/>
    <m/>
    <m/>
    <x v="2"/>
    <x v="2"/>
    <n v="1"/>
    <m/>
    <m/>
    <n v="1"/>
    <m/>
    <n v="0"/>
    <n v="0"/>
    <x v="1"/>
    <m/>
    <m/>
    <m/>
    <x v="0"/>
    <m/>
    <m/>
    <m/>
    <e v="#N/A"/>
    <e v="#N/A"/>
    <n v="729"/>
    <x v="1"/>
    <m/>
    <m/>
    <m/>
    <m/>
    <s v="n.a."/>
    <m/>
    <m/>
    <n v="0"/>
    <n v="3"/>
    <m/>
    <e v="#N/A"/>
    <m/>
    <m/>
    <m/>
    <m/>
    <m/>
    <m/>
    <m/>
    <m/>
    <m/>
    <m/>
    <m/>
    <m/>
    <m/>
    <m/>
    <m/>
    <m/>
    <m/>
    <m/>
    <m/>
    <m/>
    <m/>
    <n v="180000"/>
    <m/>
    <m/>
    <s v="Euro"/>
    <n v="53.5"/>
    <m/>
    <m/>
    <m/>
    <m/>
    <e v="#N/A"/>
    <n v="0"/>
    <m/>
    <m/>
    <m/>
    <m/>
    <m/>
    <m/>
    <m/>
    <m/>
    <m/>
    <m/>
    <m/>
    <m/>
    <m/>
    <m/>
    <m/>
    <m/>
    <m/>
    <m/>
    <m/>
    <m/>
    <m/>
  </r>
  <r>
    <m/>
    <s v="V200002"/>
    <s v="2021-0002"/>
    <x v="11"/>
    <n v="9"/>
    <s v="Wagon"/>
    <n v="86"/>
    <m/>
    <x v="6"/>
    <m/>
    <m/>
    <x v="2"/>
    <x v="2"/>
    <n v="1"/>
    <m/>
    <m/>
    <n v="1"/>
    <m/>
    <n v="0"/>
    <n v="0"/>
    <x v="1"/>
    <m/>
    <m/>
    <m/>
    <x v="0"/>
    <m/>
    <m/>
    <m/>
    <e v="#N/A"/>
    <e v="#N/A"/>
    <n v="729"/>
    <x v="1"/>
    <m/>
    <m/>
    <m/>
    <m/>
    <s v="n.a."/>
    <m/>
    <m/>
    <n v="0"/>
    <n v="3"/>
    <m/>
    <e v="#N/A"/>
    <m/>
    <m/>
    <m/>
    <m/>
    <m/>
    <m/>
    <m/>
    <m/>
    <m/>
    <m/>
    <m/>
    <m/>
    <m/>
    <m/>
    <m/>
    <m/>
    <m/>
    <m/>
    <m/>
    <m/>
    <m/>
    <n v="180000"/>
    <m/>
    <m/>
    <s v="Euro"/>
    <n v="53.5"/>
    <m/>
    <m/>
    <m/>
    <m/>
    <e v="#N/A"/>
    <n v="0"/>
    <m/>
    <m/>
    <m/>
    <m/>
    <m/>
    <m/>
    <m/>
    <m/>
    <m/>
    <m/>
    <m/>
    <m/>
    <m/>
    <m/>
    <m/>
    <m/>
    <m/>
    <m/>
    <m/>
    <m/>
    <m/>
  </r>
  <r>
    <m/>
    <s v="V200002"/>
    <s v="2021-0002"/>
    <x v="11"/>
    <n v="9"/>
    <s v="Wagon"/>
    <n v="87"/>
    <m/>
    <x v="6"/>
    <m/>
    <m/>
    <x v="2"/>
    <x v="2"/>
    <n v="1"/>
    <m/>
    <m/>
    <n v="1"/>
    <m/>
    <n v="0"/>
    <n v="0"/>
    <x v="1"/>
    <m/>
    <m/>
    <m/>
    <x v="0"/>
    <m/>
    <m/>
    <m/>
    <e v="#N/A"/>
    <e v="#N/A"/>
    <n v="729"/>
    <x v="1"/>
    <m/>
    <m/>
    <m/>
    <m/>
    <s v="n.a."/>
    <m/>
    <m/>
    <n v="0"/>
    <n v="3"/>
    <m/>
    <e v="#N/A"/>
    <m/>
    <m/>
    <m/>
    <m/>
    <m/>
    <m/>
    <m/>
    <m/>
    <m/>
    <m/>
    <m/>
    <m/>
    <m/>
    <m/>
    <m/>
    <m/>
    <m/>
    <m/>
    <m/>
    <m/>
    <m/>
    <n v="180000"/>
    <m/>
    <m/>
    <s v="Euro"/>
    <n v="53.5"/>
    <m/>
    <m/>
    <m/>
    <m/>
    <e v="#N/A"/>
    <n v="0"/>
    <m/>
    <m/>
    <m/>
    <m/>
    <m/>
    <m/>
    <m/>
    <m/>
    <m/>
    <m/>
    <m/>
    <m/>
    <m/>
    <m/>
    <m/>
    <m/>
    <m/>
    <m/>
    <m/>
    <m/>
    <m/>
  </r>
  <r>
    <m/>
    <s v="V200002"/>
    <s v="2021-0002"/>
    <x v="11"/>
    <n v="9"/>
    <s v="Wagon"/>
    <n v="88"/>
    <m/>
    <x v="6"/>
    <m/>
    <m/>
    <x v="2"/>
    <x v="2"/>
    <n v="1"/>
    <m/>
    <m/>
    <n v="1"/>
    <m/>
    <n v="0"/>
    <n v="0"/>
    <x v="1"/>
    <m/>
    <m/>
    <m/>
    <x v="0"/>
    <m/>
    <m/>
    <m/>
    <e v="#N/A"/>
    <e v="#N/A"/>
    <n v="729"/>
    <x v="1"/>
    <m/>
    <m/>
    <m/>
    <m/>
    <s v="n.a."/>
    <m/>
    <m/>
    <n v="0"/>
    <n v="3"/>
    <m/>
    <e v="#N/A"/>
    <m/>
    <m/>
    <m/>
    <m/>
    <m/>
    <m/>
    <m/>
    <m/>
    <m/>
    <m/>
    <m/>
    <m/>
    <m/>
    <m/>
    <m/>
    <m/>
    <m/>
    <m/>
    <m/>
    <m/>
    <m/>
    <n v="180000"/>
    <m/>
    <m/>
    <s v="Euro"/>
    <n v="53.5"/>
    <m/>
    <m/>
    <m/>
    <m/>
    <e v="#N/A"/>
    <n v="0"/>
    <m/>
    <m/>
    <m/>
    <m/>
    <m/>
    <m/>
    <m/>
    <m/>
    <m/>
    <m/>
    <m/>
    <m/>
    <m/>
    <m/>
    <m/>
    <m/>
    <m/>
    <m/>
    <m/>
    <m/>
    <m/>
  </r>
  <r>
    <m/>
    <s v="V200002"/>
    <s v="2021-0002"/>
    <x v="11"/>
    <n v="9"/>
    <s v="Wagon"/>
    <n v="89"/>
    <m/>
    <x v="6"/>
    <m/>
    <m/>
    <x v="2"/>
    <x v="2"/>
    <n v="1"/>
    <m/>
    <m/>
    <n v="1"/>
    <m/>
    <n v="0"/>
    <n v="0"/>
    <x v="1"/>
    <m/>
    <m/>
    <m/>
    <x v="0"/>
    <m/>
    <m/>
    <m/>
    <e v="#N/A"/>
    <e v="#N/A"/>
    <n v="729"/>
    <x v="1"/>
    <m/>
    <m/>
    <m/>
    <m/>
    <s v="n.a."/>
    <m/>
    <m/>
    <n v="0"/>
    <n v="3"/>
    <m/>
    <e v="#N/A"/>
    <m/>
    <m/>
    <m/>
    <m/>
    <m/>
    <m/>
    <m/>
    <m/>
    <m/>
    <m/>
    <m/>
    <m/>
    <m/>
    <m/>
    <m/>
    <m/>
    <m/>
    <m/>
    <m/>
    <m/>
    <m/>
    <n v="180000"/>
    <m/>
    <m/>
    <s v="Euro"/>
    <n v="53.5"/>
    <m/>
    <m/>
    <m/>
    <m/>
    <e v="#N/A"/>
    <n v="0"/>
    <m/>
    <m/>
    <m/>
    <m/>
    <m/>
    <m/>
    <m/>
    <m/>
    <m/>
    <m/>
    <m/>
    <m/>
    <m/>
    <m/>
    <m/>
    <m/>
    <m/>
    <m/>
    <m/>
    <m/>
    <m/>
  </r>
  <r>
    <m/>
    <s v="V200002"/>
    <s v="2021-0002"/>
    <x v="11"/>
    <n v="9"/>
    <s v="Wagon"/>
    <n v="90"/>
    <m/>
    <x v="6"/>
    <m/>
    <m/>
    <x v="2"/>
    <x v="2"/>
    <n v="1"/>
    <m/>
    <m/>
    <n v="1"/>
    <m/>
    <n v="0"/>
    <n v="0"/>
    <x v="1"/>
    <m/>
    <m/>
    <m/>
    <x v="0"/>
    <m/>
    <m/>
    <m/>
    <e v="#N/A"/>
    <e v="#N/A"/>
    <n v="729"/>
    <x v="1"/>
    <m/>
    <m/>
    <m/>
    <m/>
    <s v="n.a."/>
    <m/>
    <m/>
    <n v="0"/>
    <n v="3"/>
    <m/>
    <e v="#N/A"/>
    <m/>
    <m/>
    <m/>
    <m/>
    <m/>
    <m/>
    <m/>
    <m/>
    <m/>
    <m/>
    <m/>
    <m/>
    <m/>
    <m/>
    <m/>
    <m/>
    <m/>
    <m/>
    <m/>
    <m/>
    <m/>
    <n v="180000"/>
    <m/>
    <m/>
    <s v="Euro"/>
    <n v="53.5"/>
    <m/>
    <m/>
    <m/>
    <m/>
    <e v="#N/A"/>
    <n v="0"/>
    <m/>
    <m/>
    <m/>
    <m/>
    <m/>
    <m/>
    <m/>
    <m/>
    <m/>
    <m/>
    <m/>
    <m/>
    <m/>
    <m/>
    <m/>
    <m/>
    <m/>
    <m/>
    <m/>
    <m/>
    <m/>
  </r>
  <r>
    <m/>
    <s v="V200002"/>
    <s v="2021-0002"/>
    <x v="11"/>
    <n v="9"/>
    <s v="Wagon"/>
    <n v="91"/>
    <m/>
    <x v="6"/>
    <m/>
    <m/>
    <x v="2"/>
    <x v="2"/>
    <n v="1"/>
    <m/>
    <m/>
    <n v="1"/>
    <m/>
    <n v="0"/>
    <n v="0"/>
    <x v="1"/>
    <m/>
    <m/>
    <m/>
    <x v="0"/>
    <m/>
    <m/>
    <m/>
    <e v="#N/A"/>
    <e v="#N/A"/>
    <n v="729"/>
    <x v="1"/>
    <m/>
    <m/>
    <m/>
    <m/>
    <s v="n.a."/>
    <m/>
    <m/>
    <n v="0"/>
    <n v="3"/>
    <m/>
    <e v="#N/A"/>
    <m/>
    <m/>
    <m/>
    <m/>
    <m/>
    <m/>
    <m/>
    <m/>
    <m/>
    <m/>
    <m/>
    <m/>
    <m/>
    <m/>
    <m/>
    <m/>
    <m/>
    <m/>
    <m/>
    <m/>
    <m/>
    <n v="180000"/>
    <m/>
    <m/>
    <s v="Euro"/>
    <n v="53.5"/>
    <m/>
    <m/>
    <m/>
    <m/>
    <e v="#N/A"/>
    <n v="0"/>
    <m/>
    <m/>
    <m/>
    <m/>
    <m/>
    <m/>
    <m/>
    <m/>
    <m/>
    <m/>
    <m/>
    <m/>
    <m/>
    <m/>
    <m/>
    <m/>
    <m/>
    <m/>
    <m/>
    <m/>
    <m/>
  </r>
  <r>
    <m/>
    <s v="V200002"/>
    <s v="2021-0002"/>
    <x v="11"/>
    <n v="9"/>
    <s v="Wagon"/>
    <n v="92"/>
    <m/>
    <x v="6"/>
    <m/>
    <m/>
    <x v="2"/>
    <x v="2"/>
    <n v="1"/>
    <m/>
    <m/>
    <n v="1"/>
    <m/>
    <n v="0"/>
    <n v="0"/>
    <x v="1"/>
    <m/>
    <m/>
    <m/>
    <x v="0"/>
    <m/>
    <m/>
    <m/>
    <e v="#N/A"/>
    <e v="#N/A"/>
    <n v="729"/>
    <x v="1"/>
    <m/>
    <m/>
    <m/>
    <m/>
    <s v="n.a."/>
    <m/>
    <m/>
    <n v="0"/>
    <n v="3"/>
    <m/>
    <e v="#N/A"/>
    <m/>
    <m/>
    <m/>
    <m/>
    <m/>
    <m/>
    <m/>
    <m/>
    <m/>
    <m/>
    <m/>
    <m/>
    <m/>
    <m/>
    <m/>
    <m/>
    <m/>
    <m/>
    <m/>
    <m/>
    <m/>
    <n v="180000"/>
    <m/>
    <m/>
    <s v="Euro"/>
    <n v="53.5"/>
    <m/>
    <m/>
    <m/>
    <m/>
    <e v="#N/A"/>
    <n v="0"/>
    <m/>
    <m/>
    <m/>
    <m/>
    <m/>
    <m/>
    <m/>
    <m/>
    <m/>
    <m/>
    <m/>
    <m/>
    <m/>
    <m/>
    <m/>
    <m/>
    <m/>
    <m/>
    <m/>
    <m/>
    <m/>
  </r>
  <r>
    <m/>
    <s v="V200002"/>
    <s v="2021-0002"/>
    <x v="11"/>
    <n v="9"/>
    <s v="Wagon"/>
    <n v="93"/>
    <m/>
    <x v="6"/>
    <m/>
    <m/>
    <x v="2"/>
    <x v="2"/>
    <n v="1"/>
    <m/>
    <m/>
    <n v="1"/>
    <m/>
    <n v="0"/>
    <n v="0"/>
    <x v="1"/>
    <m/>
    <m/>
    <m/>
    <x v="0"/>
    <m/>
    <m/>
    <m/>
    <e v="#N/A"/>
    <e v="#N/A"/>
    <n v="729"/>
    <x v="1"/>
    <m/>
    <m/>
    <m/>
    <m/>
    <s v="n.a."/>
    <m/>
    <m/>
    <n v="0"/>
    <n v="3"/>
    <m/>
    <e v="#N/A"/>
    <m/>
    <m/>
    <m/>
    <m/>
    <m/>
    <m/>
    <m/>
    <m/>
    <m/>
    <m/>
    <m/>
    <m/>
    <m/>
    <m/>
    <m/>
    <m/>
    <m/>
    <m/>
    <m/>
    <m/>
    <m/>
    <n v="180000"/>
    <m/>
    <m/>
    <s v="Euro"/>
    <n v="53.5"/>
    <m/>
    <m/>
    <m/>
    <m/>
    <e v="#N/A"/>
    <n v="0"/>
    <m/>
    <m/>
    <m/>
    <m/>
    <m/>
    <m/>
    <m/>
    <m/>
    <m/>
    <m/>
    <m/>
    <m/>
    <m/>
    <m/>
    <m/>
    <m/>
    <m/>
    <m/>
    <m/>
    <m/>
    <m/>
  </r>
  <r>
    <m/>
    <s v="V200002"/>
    <s v="2021-0002"/>
    <x v="11"/>
    <n v="9"/>
    <s v="Wagon"/>
    <n v="94"/>
    <m/>
    <x v="6"/>
    <m/>
    <m/>
    <x v="2"/>
    <x v="2"/>
    <n v="1"/>
    <m/>
    <m/>
    <n v="1"/>
    <m/>
    <n v="0"/>
    <n v="0"/>
    <x v="1"/>
    <m/>
    <m/>
    <m/>
    <x v="0"/>
    <m/>
    <m/>
    <m/>
    <e v="#N/A"/>
    <e v="#N/A"/>
    <n v="729"/>
    <x v="1"/>
    <m/>
    <m/>
    <m/>
    <m/>
    <s v="n.a."/>
    <m/>
    <m/>
    <n v="0"/>
    <n v="3"/>
    <m/>
    <e v="#N/A"/>
    <m/>
    <m/>
    <m/>
    <m/>
    <m/>
    <m/>
    <m/>
    <m/>
    <m/>
    <m/>
    <m/>
    <m/>
    <m/>
    <m/>
    <m/>
    <m/>
    <m/>
    <m/>
    <m/>
    <m/>
    <m/>
    <n v="180000"/>
    <m/>
    <m/>
    <s v="Euro"/>
    <n v="53.5"/>
    <m/>
    <m/>
    <m/>
    <m/>
    <e v="#N/A"/>
    <n v="0"/>
    <m/>
    <m/>
    <m/>
    <m/>
    <m/>
    <m/>
    <m/>
    <m/>
    <m/>
    <m/>
    <m/>
    <m/>
    <m/>
    <m/>
    <m/>
    <m/>
    <m/>
    <m/>
    <m/>
    <m/>
    <m/>
  </r>
  <r>
    <m/>
    <s v="V200002"/>
    <s v="2021-0002"/>
    <x v="11"/>
    <n v="9"/>
    <s v="Wagon"/>
    <n v="95"/>
    <m/>
    <x v="6"/>
    <m/>
    <m/>
    <x v="2"/>
    <x v="2"/>
    <n v="1"/>
    <m/>
    <m/>
    <n v="1"/>
    <m/>
    <n v="0"/>
    <n v="0"/>
    <x v="1"/>
    <m/>
    <m/>
    <m/>
    <x v="0"/>
    <m/>
    <m/>
    <m/>
    <e v="#N/A"/>
    <e v="#N/A"/>
    <n v="729"/>
    <x v="1"/>
    <m/>
    <m/>
    <m/>
    <m/>
    <s v="n.a."/>
    <m/>
    <m/>
    <n v="0"/>
    <n v="3"/>
    <m/>
    <e v="#N/A"/>
    <m/>
    <m/>
    <m/>
    <m/>
    <m/>
    <m/>
    <m/>
    <m/>
    <m/>
    <m/>
    <m/>
    <m/>
    <m/>
    <m/>
    <m/>
    <m/>
    <m/>
    <m/>
    <m/>
    <m/>
    <m/>
    <n v="180000"/>
    <m/>
    <m/>
    <s v="Euro"/>
    <n v="53.5"/>
    <m/>
    <m/>
    <m/>
    <m/>
    <e v="#N/A"/>
    <n v="0"/>
    <m/>
    <m/>
    <m/>
    <m/>
    <m/>
    <m/>
    <m/>
    <m/>
    <m/>
    <m/>
    <m/>
    <m/>
    <m/>
    <m/>
    <m/>
    <m/>
    <m/>
    <m/>
    <m/>
    <m/>
    <m/>
  </r>
  <r>
    <m/>
    <s v="V200002"/>
    <s v="2021-0002"/>
    <x v="11"/>
    <n v="9"/>
    <s v="Wagon"/>
    <n v="96"/>
    <e v="#N/A"/>
    <x v="6"/>
    <m/>
    <m/>
    <x v="2"/>
    <x v="2"/>
    <n v="1"/>
    <m/>
    <m/>
    <n v="1"/>
    <m/>
    <n v="0"/>
    <n v="0"/>
    <x v="1"/>
    <m/>
    <m/>
    <m/>
    <x v="0"/>
    <m/>
    <m/>
    <m/>
    <e v="#N/A"/>
    <e v="#N/A"/>
    <n v="729"/>
    <x v="1"/>
    <m/>
    <m/>
    <m/>
    <m/>
    <s v="n.a."/>
    <m/>
    <m/>
    <n v="0"/>
    <n v="3"/>
    <m/>
    <e v="#N/A"/>
    <m/>
    <m/>
    <m/>
    <m/>
    <m/>
    <m/>
    <m/>
    <m/>
    <m/>
    <m/>
    <m/>
    <m/>
    <m/>
    <m/>
    <m/>
    <m/>
    <m/>
    <m/>
    <m/>
    <m/>
    <m/>
    <n v="180000"/>
    <m/>
    <m/>
    <s v="Euro"/>
    <n v="53.5"/>
    <m/>
    <m/>
    <m/>
    <m/>
    <e v="#N/A"/>
    <n v="0"/>
    <m/>
    <m/>
    <m/>
    <m/>
    <m/>
    <m/>
    <m/>
    <m/>
    <m/>
    <m/>
    <m/>
    <m/>
    <m/>
    <m/>
    <m/>
    <m/>
    <m/>
    <m/>
    <m/>
    <m/>
    <m/>
  </r>
  <r>
    <m/>
    <s v="V200002"/>
    <s v="2021-0002"/>
    <x v="11"/>
    <n v="9"/>
    <s v="Wagon"/>
    <n v="97"/>
    <e v="#N/A"/>
    <x v="6"/>
    <m/>
    <m/>
    <x v="2"/>
    <x v="2"/>
    <n v="1"/>
    <m/>
    <m/>
    <n v="1"/>
    <m/>
    <n v="0"/>
    <n v="0"/>
    <x v="1"/>
    <m/>
    <m/>
    <m/>
    <x v="0"/>
    <m/>
    <m/>
    <m/>
    <e v="#N/A"/>
    <e v="#N/A"/>
    <n v="729"/>
    <x v="1"/>
    <m/>
    <m/>
    <m/>
    <m/>
    <s v="n.a."/>
    <m/>
    <m/>
    <n v="0"/>
    <n v="3"/>
    <m/>
    <e v="#N/A"/>
    <m/>
    <m/>
    <m/>
    <m/>
    <m/>
    <m/>
    <m/>
    <m/>
    <m/>
    <m/>
    <m/>
    <m/>
    <m/>
    <m/>
    <m/>
    <m/>
    <m/>
    <m/>
    <m/>
    <m/>
    <m/>
    <n v="180000"/>
    <m/>
    <m/>
    <s v="Euro"/>
    <n v="53.5"/>
    <m/>
    <m/>
    <m/>
    <m/>
    <e v="#N/A"/>
    <n v="0"/>
    <m/>
    <m/>
    <m/>
    <m/>
    <m/>
    <m/>
    <m/>
    <m/>
    <m/>
    <m/>
    <m/>
    <m/>
    <m/>
    <m/>
    <m/>
    <m/>
    <m/>
    <m/>
    <m/>
    <m/>
    <m/>
  </r>
  <r>
    <m/>
    <s v="V200002"/>
    <s v="2021-0002"/>
    <x v="11"/>
    <n v="10"/>
    <s v="Batch"/>
    <m/>
    <m/>
    <x v="6"/>
    <s v="DEU"/>
    <s v="Middle EU - DEU"/>
    <x v="2"/>
    <x v="2"/>
    <n v="15"/>
    <m/>
    <m/>
    <n v="15"/>
    <n v="0"/>
    <n v="0"/>
    <n v="0"/>
    <x v="2"/>
    <m/>
    <m/>
    <m/>
    <x v="0"/>
    <m/>
    <m/>
    <m/>
    <d v="2022-09-14T00:00:00"/>
    <d v="2024-09-13T00:00:00"/>
    <m/>
    <x v="19"/>
    <m/>
    <m/>
    <m/>
    <m/>
    <s v="n.a."/>
    <m/>
    <m/>
    <n v="0"/>
    <n v="3"/>
    <m/>
    <m/>
    <m/>
    <m/>
    <m/>
    <m/>
    <m/>
    <m/>
    <m/>
    <m/>
    <n v="0"/>
    <s v="A"/>
    <n v="73"/>
    <n v="1"/>
    <s v="DEU"/>
    <s v="Parent Guarantee"/>
    <m/>
    <s v="N"/>
    <m/>
    <m/>
    <m/>
    <m/>
    <m/>
    <n v="180000"/>
    <m/>
    <m/>
    <s v="Euro"/>
    <n v="53.5"/>
    <n v="0"/>
    <n v="0"/>
    <m/>
    <n v="0"/>
    <n v="53.5"/>
    <n v="0"/>
    <n v="0"/>
    <m/>
    <m/>
    <n v="12.94"/>
    <n v="0"/>
    <n v="12.94"/>
    <n v="0"/>
    <n v="0"/>
    <n v="0"/>
    <n v="40.56"/>
    <s v="0.00"/>
    <n v="40.56"/>
    <n v="1"/>
    <n v="0"/>
    <n v="40.56"/>
    <n v="41.85"/>
    <n v="2700000"/>
    <n v="0"/>
    <m/>
    <n v="0"/>
    <n v="292110"/>
  </r>
  <r>
    <m/>
    <s v="V200002"/>
    <s v="2021-0002"/>
    <x v="11"/>
    <n v="10"/>
    <s v="Wagon"/>
    <n v="98"/>
    <e v="#N/A"/>
    <x v="6"/>
    <m/>
    <m/>
    <x v="2"/>
    <x v="2"/>
    <n v="1"/>
    <m/>
    <m/>
    <n v="1"/>
    <m/>
    <n v="0"/>
    <n v="0"/>
    <x v="1"/>
    <m/>
    <m/>
    <m/>
    <x v="0"/>
    <m/>
    <m/>
    <m/>
    <e v="#N/A"/>
    <e v="#N/A"/>
    <n v="729"/>
    <x v="1"/>
    <m/>
    <m/>
    <m/>
    <m/>
    <s v="n.a."/>
    <m/>
    <m/>
    <n v="0"/>
    <n v="3"/>
    <m/>
    <e v="#N/A"/>
    <m/>
    <m/>
    <m/>
    <m/>
    <m/>
    <m/>
    <m/>
    <m/>
    <m/>
    <m/>
    <m/>
    <m/>
    <m/>
    <m/>
    <m/>
    <m/>
    <m/>
    <m/>
    <m/>
    <m/>
    <m/>
    <n v="180000"/>
    <m/>
    <m/>
    <s v="Euro"/>
    <n v="53.5"/>
    <m/>
    <m/>
    <m/>
    <m/>
    <e v="#N/A"/>
    <n v="0"/>
    <m/>
    <m/>
    <m/>
    <m/>
    <m/>
    <m/>
    <m/>
    <m/>
    <m/>
    <m/>
    <m/>
    <m/>
    <m/>
    <m/>
    <m/>
    <m/>
    <m/>
    <m/>
    <m/>
    <m/>
    <m/>
  </r>
  <r>
    <m/>
    <s v="V200002"/>
    <s v="2021-0002"/>
    <x v="11"/>
    <n v="10"/>
    <s v="Wagon"/>
    <n v="99"/>
    <e v="#N/A"/>
    <x v="6"/>
    <m/>
    <m/>
    <x v="2"/>
    <x v="2"/>
    <n v="1"/>
    <m/>
    <m/>
    <n v="1"/>
    <m/>
    <n v="0"/>
    <n v="0"/>
    <x v="1"/>
    <m/>
    <m/>
    <m/>
    <x v="0"/>
    <m/>
    <m/>
    <m/>
    <e v="#N/A"/>
    <e v="#N/A"/>
    <n v="729"/>
    <x v="1"/>
    <m/>
    <m/>
    <m/>
    <m/>
    <s v="n.a."/>
    <m/>
    <m/>
    <n v="0"/>
    <n v="3"/>
    <m/>
    <e v="#N/A"/>
    <m/>
    <m/>
    <m/>
    <m/>
    <m/>
    <m/>
    <m/>
    <m/>
    <m/>
    <m/>
    <m/>
    <m/>
    <m/>
    <m/>
    <m/>
    <m/>
    <m/>
    <m/>
    <m/>
    <m/>
    <m/>
    <n v="180000"/>
    <m/>
    <m/>
    <s v="Euro"/>
    <n v="53.5"/>
    <m/>
    <m/>
    <m/>
    <m/>
    <e v="#N/A"/>
    <n v="0"/>
    <m/>
    <m/>
    <m/>
    <m/>
    <m/>
    <m/>
    <m/>
    <m/>
    <m/>
    <m/>
    <m/>
    <m/>
    <m/>
    <m/>
    <m/>
    <m/>
    <m/>
    <m/>
    <m/>
    <m/>
    <m/>
  </r>
  <r>
    <m/>
    <s v="V200002"/>
    <s v="2021-0002"/>
    <x v="11"/>
    <n v="10"/>
    <s v="Wagon"/>
    <n v="100"/>
    <e v="#N/A"/>
    <x v="6"/>
    <m/>
    <m/>
    <x v="2"/>
    <x v="2"/>
    <n v="1"/>
    <m/>
    <m/>
    <n v="1"/>
    <m/>
    <n v="0"/>
    <n v="0"/>
    <x v="1"/>
    <m/>
    <m/>
    <m/>
    <x v="0"/>
    <m/>
    <m/>
    <m/>
    <e v="#N/A"/>
    <e v="#N/A"/>
    <n v="729"/>
    <x v="1"/>
    <m/>
    <m/>
    <m/>
    <m/>
    <s v="n.a."/>
    <m/>
    <m/>
    <n v="0"/>
    <n v="3"/>
    <m/>
    <e v="#N/A"/>
    <m/>
    <m/>
    <m/>
    <m/>
    <m/>
    <m/>
    <m/>
    <m/>
    <m/>
    <m/>
    <m/>
    <m/>
    <m/>
    <m/>
    <m/>
    <m/>
    <m/>
    <m/>
    <m/>
    <m/>
    <m/>
    <n v="180000"/>
    <m/>
    <m/>
    <s v="Euro"/>
    <n v="53.5"/>
    <m/>
    <m/>
    <m/>
    <m/>
    <e v="#N/A"/>
    <n v="0"/>
    <m/>
    <m/>
    <m/>
    <m/>
    <m/>
    <m/>
    <m/>
    <m/>
    <m/>
    <m/>
    <m/>
    <m/>
    <m/>
    <m/>
    <m/>
    <m/>
    <m/>
    <m/>
    <m/>
    <m/>
    <m/>
  </r>
  <r>
    <m/>
    <s v="V200002"/>
    <s v="2021-0002"/>
    <x v="11"/>
    <n v="10"/>
    <s v="Wagon"/>
    <n v="101"/>
    <e v="#N/A"/>
    <x v="6"/>
    <m/>
    <m/>
    <x v="2"/>
    <x v="2"/>
    <n v="1"/>
    <m/>
    <m/>
    <n v="1"/>
    <m/>
    <n v="0"/>
    <n v="0"/>
    <x v="1"/>
    <m/>
    <m/>
    <m/>
    <x v="0"/>
    <m/>
    <m/>
    <m/>
    <e v="#N/A"/>
    <e v="#N/A"/>
    <n v="729"/>
    <x v="1"/>
    <m/>
    <m/>
    <m/>
    <m/>
    <s v="n.a."/>
    <m/>
    <m/>
    <n v="0"/>
    <n v="3"/>
    <m/>
    <e v="#N/A"/>
    <m/>
    <m/>
    <m/>
    <m/>
    <m/>
    <m/>
    <m/>
    <m/>
    <m/>
    <m/>
    <m/>
    <m/>
    <m/>
    <m/>
    <m/>
    <m/>
    <m/>
    <m/>
    <m/>
    <m/>
    <m/>
    <n v="180000"/>
    <m/>
    <m/>
    <s v="Euro"/>
    <n v="53.5"/>
    <m/>
    <m/>
    <m/>
    <m/>
    <e v="#N/A"/>
    <n v="0"/>
    <m/>
    <m/>
    <m/>
    <m/>
    <m/>
    <m/>
    <m/>
    <m/>
    <m/>
    <m/>
    <m/>
    <m/>
    <m/>
    <m/>
    <m/>
    <m/>
    <m/>
    <m/>
    <m/>
    <m/>
    <m/>
  </r>
  <r>
    <m/>
    <s v="V200002"/>
    <s v="2021-0002"/>
    <x v="11"/>
    <n v="10"/>
    <s v="Wagon"/>
    <n v="102"/>
    <e v="#N/A"/>
    <x v="6"/>
    <m/>
    <m/>
    <x v="2"/>
    <x v="2"/>
    <n v="1"/>
    <m/>
    <m/>
    <n v="1"/>
    <m/>
    <n v="0"/>
    <n v="0"/>
    <x v="1"/>
    <m/>
    <m/>
    <m/>
    <x v="0"/>
    <m/>
    <m/>
    <m/>
    <e v="#N/A"/>
    <e v="#N/A"/>
    <n v="729"/>
    <x v="1"/>
    <m/>
    <m/>
    <m/>
    <m/>
    <s v="n.a."/>
    <m/>
    <m/>
    <n v="0"/>
    <n v="3"/>
    <m/>
    <e v="#N/A"/>
    <m/>
    <m/>
    <m/>
    <m/>
    <m/>
    <m/>
    <m/>
    <m/>
    <m/>
    <m/>
    <m/>
    <m/>
    <m/>
    <m/>
    <m/>
    <m/>
    <m/>
    <m/>
    <m/>
    <m/>
    <m/>
    <n v="180000"/>
    <m/>
    <m/>
    <s v="Euro"/>
    <n v="53.5"/>
    <m/>
    <m/>
    <m/>
    <m/>
    <e v="#N/A"/>
    <n v="0"/>
    <m/>
    <m/>
    <m/>
    <m/>
    <m/>
    <m/>
    <m/>
    <m/>
    <m/>
    <m/>
    <m/>
    <m/>
    <m/>
    <m/>
    <m/>
    <m/>
    <m/>
    <m/>
    <m/>
    <m/>
    <m/>
  </r>
  <r>
    <m/>
    <s v="V200002"/>
    <s v="2021-0002"/>
    <x v="11"/>
    <n v="10"/>
    <s v="Wagon"/>
    <n v="103"/>
    <e v="#N/A"/>
    <x v="6"/>
    <m/>
    <m/>
    <x v="2"/>
    <x v="2"/>
    <n v="1"/>
    <m/>
    <m/>
    <n v="1"/>
    <m/>
    <n v="0"/>
    <n v="0"/>
    <x v="1"/>
    <m/>
    <m/>
    <m/>
    <x v="0"/>
    <m/>
    <m/>
    <m/>
    <e v="#N/A"/>
    <e v="#N/A"/>
    <n v="729"/>
    <x v="1"/>
    <m/>
    <m/>
    <m/>
    <m/>
    <s v="n.a."/>
    <m/>
    <m/>
    <n v="0"/>
    <n v="3"/>
    <m/>
    <e v="#N/A"/>
    <m/>
    <m/>
    <m/>
    <m/>
    <m/>
    <m/>
    <m/>
    <m/>
    <m/>
    <m/>
    <m/>
    <m/>
    <m/>
    <m/>
    <m/>
    <m/>
    <m/>
    <m/>
    <m/>
    <m/>
    <m/>
    <n v="180000"/>
    <m/>
    <m/>
    <s v="Euro"/>
    <n v="53.5"/>
    <m/>
    <m/>
    <m/>
    <m/>
    <e v="#N/A"/>
    <n v="0"/>
    <m/>
    <m/>
    <m/>
    <m/>
    <m/>
    <m/>
    <m/>
    <m/>
    <m/>
    <m/>
    <m/>
    <m/>
    <m/>
    <m/>
    <m/>
    <m/>
    <m/>
    <m/>
    <m/>
    <m/>
    <m/>
  </r>
  <r>
    <m/>
    <s v="V200002"/>
    <s v="2021-0002"/>
    <x v="11"/>
    <n v="10"/>
    <s v="Wagon"/>
    <n v="104"/>
    <e v="#N/A"/>
    <x v="6"/>
    <m/>
    <m/>
    <x v="2"/>
    <x v="2"/>
    <n v="1"/>
    <m/>
    <m/>
    <n v="1"/>
    <m/>
    <n v="0"/>
    <n v="0"/>
    <x v="1"/>
    <m/>
    <m/>
    <m/>
    <x v="0"/>
    <m/>
    <m/>
    <m/>
    <e v="#N/A"/>
    <e v="#N/A"/>
    <n v="729"/>
    <x v="1"/>
    <m/>
    <m/>
    <m/>
    <m/>
    <s v="n.a."/>
    <m/>
    <m/>
    <n v="0"/>
    <n v="3"/>
    <m/>
    <e v="#N/A"/>
    <m/>
    <m/>
    <m/>
    <m/>
    <m/>
    <m/>
    <m/>
    <m/>
    <m/>
    <m/>
    <m/>
    <m/>
    <m/>
    <m/>
    <m/>
    <m/>
    <m/>
    <m/>
    <m/>
    <m/>
    <m/>
    <n v="180000"/>
    <m/>
    <m/>
    <s v="Euro"/>
    <n v="53.5"/>
    <m/>
    <m/>
    <m/>
    <m/>
    <e v="#N/A"/>
    <n v="0"/>
    <m/>
    <m/>
    <m/>
    <m/>
    <m/>
    <m/>
    <m/>
    <m/>
    <m/>
    <m/>
    <m/>
    <m/>
    <m/>
    <m/>
    <m/>
    <m/>
    <m/>
    <m/>
    <m/>
    <m/>
    <m/>
  </r>
  <r>
    <m/>
    <s v="V200002"/>
    <s v="2021-0002"/>
    <x v="11"/>
    <n v="10"/>
    <s v="Wagon"/>
    <n v="105"/>
    <e v="#N/A"/>
    <x v="6"/>
    <m/>
    <m/>
    <x v="2"/>
    <x v="2"/>
    <n v="1"/>
    <m/>
    <m/>
    <n v="1"/>
    <m/>
    <n v="0"/>
    <n v="0"/>
    <x v="1"/>
    <m/>
    <m/>
    <m/>
    <x v="0"/>
    <m/>
    <m/>
    <m/>
    <e v="#N/A"/>
    <e v="#N/A"/>
    <n v="729"/>
    <x v="1"/>
    <m/>
    <m/>
    <m/>
    <m/>
    <s v="n.a."/>
    <m/>
    <m/>
    <n v="0"/>
    <n v="3"/>
    <m/>
    <e v="#N/A"/>
    <m/>
    <m/>
    <m/>
    <m/>
    <m/>
    <m/>
    <m/>
    <m/>
    <m/>
    <m/>
    <m/>
    <m/>
    <m/>
    <m/>
    <m/>
    <m/>
    <m/>
    <m/>
    <m/>
    <m/>
    <m/>
    <n v="180000"/>
    <m/>
    <m/>
    <s v="Euro"/>
    <n v="53.5"/>
    <m/>
    <m/>
    <m/>
    <m/>
    <e v="#N/A"/>
    <n v="0"/>
    <m/>
    <m/>
    <m/>
    <m/>
    <m/>
    <m/>
    <m/>
    <m/>
    <m/>
    <m/>
    <m/>
    <m/>
    <m/>
    <m/>
    <m/>
    <m/>
    <m/>
    <m/>
    <m/>
    <m/>
    <m/>
  </r>
  <r>
    <m/>
    <s v="V200002"/>
    <s v="2021-0002"/>
    <x v="11"/>
    <n v="10"/>
    <s v="Wagon"/>
    <n v="106"/>
    <e v="#N/A"/>
    <x v="6"/>
    <m/>
    <m/>
    <x v="2"/>
    <x v="2"/>
    <n v="1"/>
    <m/>
    <m/>
    <n v="1"/>
    <m/>
    <n v="0"/>
    <n v="0"/>
    <x v="1"/>
    <m/>
    <m/>
    <m/>
    <x v="0"/>
    <m/>
    <m/>
    <m/>
    <e v="#N/A"/>
    <e v="#N/A"/>
    <n v="729"/>
    <x v="1"/>
    <m/>
    <m/>
    <m/>
    <m/>
    <s v="n.a."/>
    <m/>
    <m/>
    <n v="0"/>
    <n v="3"/>
    <m/>
    <e v="#N/A"/>
    <m/>
    <m/>
    <m/>
    <m/>
    <m/>
    <m/>
    <m/>
    <m/>
    <m/>
    <m/>
    <m/>
    <m/>
    <m/>
    <m/>
    <m/>
    <m/>
    <m/>
    <m/>
    <m/>
    <m/>
    <m/>
    <n v="180000"/>
    <m/>
    <m/>
    <s v="Euro"/>
    <n v="53.5"/>
    <m/>
    <m/>
    <m/>
    <m/>
    <e v="#N/A"/>
    <n v="0"/>
    <m/>
    <m/>
    <m/>
    <m/>
    <m/>
    <m/>
    <m/>
    <m/>
    <m/>
    <m/>
    <m/>
    <m/>
    <m/>
    <m/>
    <m/>
    <m/>
    <m/>
    <m/>
    <m/>
    <m/>
    <m/>
  </r>
  <r>
    <m/>
    <s v="V200002"/>
    <s v="2021-0002"/>
    <x v="11"/>
    <n v="10"/>
    <s v="Wagon"/>
    <n v="107"/>
    <e v="#N/A"/>
    <x v="6"/>
    <m/>
    <m/>
    <x v="2"/>
    <x v="2"/>
    <n v="1"/>
    <m/>
    <m/>
    <n v="1"/>
    <m/>
    <n v="0"/>
    <n v="0"/>
    <x v="1"/>
    <m/>
    <m/>
    <m/>
    <x v="0"/>
    <m/>
    <m/>
    <m/>
    <e v="#N/A"/>
    <e v="#N/A"/>
    <n v="729"/>
    <x v="1"/>
    <m/>
    <m/>
    <m/>
    <m/>
    <s v="n.a."/>
    <m/>
    <m/>
    <n v="0"/>
    <n v="3"/>
    <m/>
    <e v="#N/A"/>
    <m/>
    <m/>
    <m/>
    <m/>
    <m/>
    <m/>
    <m/>
    <m/>
    <m/>
    <m/>
    <m/>
    <m/>
    <m/>
    <m/>
    <m/>
    <m/>
    <m/>
    <m/>
    <m/>
    <m/>
    <m/>
    <n v="180000"/>
    <m/>
    <m/>
    <s v="Euro"/>
    <n v="53.5"/>
    <m/>
    <m/>
    <m/>
    <m/>
    <e v="#N/A"/>
    <n v="0"/>
    <m/>
    <m/>
    <m/>
    <m/>
    <m/>
    <m/>
    <m/>
    <m/>
    <m/>
    <m/>
    <m/>
    <m/>
    <m/>
    <m/>
    <m/>
    <m/>
    <m/>
    <m/>
    <m/>
    <m/>
    <m/>
  </r>
  <r>
    <m/>
    <s v="V200002"/>
    <s v="2021-0002"/>
    <x v="11"/>
    <n v="10"/>
    <s v="Wagon"/>
    <n v="108"/>
    <e v="#N/A"/>
    <x v="6"/>
    <m/>
    <m/>
    <x v="2"/>
    <x v="2"/>
    <n v="1"/>
    <m/>
    <m/>
    <n v="1"/>
    <m/>
    <n v="0"/>
    <n v="0"/>
    <x v="1"/>
    <m/>
    <m/>
    <m/>
    <x v="0"/>
    <m/>
    <m/>
    <m/>
    <e v="#N/A"/>
    <e v="#N/A"/>
    <n v="729"/>
    <x v="1"/>
    <m/>
    <m/>
    <m/>
    <m/>
    <s v="n.a."/>
    <m/>
    <m/>
    <n v="0"/>
    <n v="3"/>
    <m/>
    <e v="#N/A"/>
    <m/>
    <m/>
    <m/>
    <m/>
    <m/>
    <m/>
    <m/>
    <m/>
    <m/>
    <m/>
    <m/>
    <m/>
    <m/>
    <m/>
    <m/>
    <m/>
    <m/>
    <m/>
    <m/>
    <m/>
    <m/>
    <n v="180000"/>
    <m/>
    <m/>
    <s v="Euro"/>
    <n v="53.5"/>
    <m/>
    <m/>
    <m/>
    <m/>
    <e v="#N/A"/>
    <n v="0"/>
    <m/>
    <m/>
    <m/>
    <m/>
    <m/>
    <m/>
    <m/>
    <m/>
    <m/>
    <m/>
    <m/>
    <m/>
    <m/>
    <m/>
    <m/>
    <m/>
    <m/>
    <m/>
    <m/>
    <m/>
    <m/>
  </r>
  <r>
    <m/>
    <s v="V200002"/>
    <s v="2021-0002"/>
    <x v="11"/>
    <n v="10"/>
    <s v="Wagon"/>
    <n v="109"/>
    <e v="#N/A"/>
    <x v="6"/>
    <m/>
    <m/>
    <x v="2"/>
    <x v="2"/>
    <n v="1"/>
    <m/>
    <m/>
    <n v="1"/>
    <m/>
    <n v="0"/>
    <n v="0"/>
    <x v="1"/>
    <m/>
    <m/>
    <m/>
    <x v="0"/>
    <m/>
    <m/>
    <m/>
    <e v="#N/A"/>
    <e v="#N/A"/>
    <n v="729"/>
    <x v="1"/>
    <m/>
    <m/>
    <m/>
    <m/>
    <s v="n.a."/>
    <m/>
    <m/>
    <n v="0"/>
    <n v="3"/>
    <m/>
    <e v="#N/A"/>
    <m/>
    <m/>
    <m/>
    <m/>
    <m/>
    <m/>
    <m/>
    <m/>
    <m/>
    <m/>
    <m/>
    <m/>
    <m/>
    <m/>
    <m/>
    <m/>
    <m/>
    <m/>
    <m/>
    <m/>
    <m/>
    <n v="180000"/>
    <m/>
    <m/>
    <s v="Euro"/>
    <n v="53.5"/>
    <m/>
    <m/>
    <m/>
    <m/>
    <e v="#N/A"/>
    <n v="0"/>
    <m/>
    <m/>
    <m/>
    <m/>
    <m/>
    <m/>
    <m/>
    <m/>
    <m/>
    <m/>
    <m/>
    <m/>
    <m/>
    <m/>
    <m/>
    <m/>
    <m/>
    <m/>
    <m/>
    <m/>
    <m/>
  </r>
  <r>
    <m/>
    <s v="V200002"/>
    <s v="2021-0002"/>
    <x v="11"/>
    <n v="10"/>
    <s v="Wagon"/>
    <n v="110"/>
    <e v="#N/A"/>
    <x v="6"/>
    <m/>
    <m/>
    <x v="2"/>
    <x v="2"/>
    <n v="1"/>
    <m/>
    <m/>
    <n v="1"/>
    <m/>
    <n v="0"/>
    <n v="0"/>
    <x v="1"/>
    <m/>
    <m/>
    <m/>
    <x v="0"/>
    <m/>
    <m/>
    <m/>
    <e v="#N/A"/>
    <e v="#N/A"/>
    <n v="729"/>
    <x v="1"/>
    <m/>
    <m/>
    <m/>
    <m/>
    <s v="n.a."/>
    <m/>
    <m/>
    <n v="0"/>
    <n v="3"/>
    <m/>
    <e v="#N/A"/>
    <m/>
    <m/>
    <m/>
    <m/>
    <m/>
    <m/>
    <m/>
    <m/>
    <m/>
    <m/>
    <m/>
    <m/>
    <m/>
    <m/>
    <m/>
    <m/>
    <m/>
    <m/>
    <m/>
    <m/>
    <m/>
    <n v="180000"/>
    <m/>
    <m/>
    <s v="Euro"/>
    <n v="53.5"/>
    <m/>
    <m/>
    <m/>
    <m/>
    <e v="#N/A"/>
    <n v="0"/>
    <m/>
    <m/>
    <m/>
    <m/>
    <m/>
    <m/>
    <m/>
    <m/>
    <m/>
    <m/>
    <m/>
    <m/>
    <m/>
    <m/>
    <m/>
    <m/>
    <m/>
    <m/>
    <m/>
    <m/>
    <m/>
  </r>
  <r>
    <m/>
    <s v="V200002"/>
    <s v="2021-0002"/>
    <x v="11"/>
    <n v="10"/>
    <s v="Wagon"/>
    <n v="111"/>
    <e v="#N/A"/>
    <x v="6"/>
    <m/>
    <m/>
    <x v="2"/>
    <x v="2"/>
    <n v="1"/>
    <m/>
    <m/>
    <n v="1"/>
    <m/>
    <n v="0"/>
    <n v="0"/>
    <x v="1"/>
    <m/>
    <m/>
    <m/>
    <x v="0"/>
    <m/>
    <m/>
    <m/>
    <e v="#N/A"/>
    <e v="#N/A"/>
    <n v="729"/>
    <x v="1"/>
    <m/>
    <m/>
    <m/>
    <m/>
    <s v="n.a."/>
    <m/>
    <m/>
    <n v="0"/>
    <n v="3"/>
    <m/>
    <e v="#N/A"/>
    <m/>
    <m/>
    <m/>
    <m/>
    <m/>
    <m/>
    <m/>
    <m/>
    <m/>
    <m/>
    <m/>
    <m/>
    <m/>
    <m/>
    <m/>
    <m/>
    <m/>
    <m/>
    <m/>
    <m/>
    <m/>
    <n v="180000"/>
    <m/>
    <m/>
    <s v="Euro"/>
    <n v="53.5"/>
    <m/>
    <m/>
    <m/>
    <m/>
    <e v="#N/A"/>
    <n v="0"/>
    <m/>
    <m/>
    <m/>
    <m/>
    <m/>
    <m/>
    <m/>
    <m/>
    <m/>
    <m/>
    <m/>
    <m/>
    <m/>
    <m/>
    <m/>
    <m/>
    <m/>
    <m/>
    <m/>
    <m/>
    <m/>
  </r>
  <r>
    <m/>
    <s v="V200002"/>
    <s v="2021-0002"/>
    <x v="11"/>
    <n v="10"/>
    <s v="Wagon"/>
    <n v="112"/>
    <e v="#N/A"/>
    <x v="6"/>
    <m/>
    <m/>
    <x v="2"/>
    <x v="2"/>
    <n v="1"/>
    <m/>
    <m/>
    <n v="1"/>
    <m/>
    <n v="0"/>
    <n v="0"/>
    <x v="1"/>
    <m/>
    <m/>
    <m/>
    <x v="0"/>
    <m/>
    <m/>
    <m/>
    <e v="#N/A"/>
    <e v="#N/A"/>
    <n v="729"/>
    <x v="1"/>
    <m/>
    <m/>
    <m/>
    <m/>
    <s v="n.a."/>
    <m/>
    <m/>
    <n v="0"/>
    <n v="3"/>
    <m/>
    <e v="#N/A"/>
    <m/>
    <m/>
    <m/>
    <m/>
    <m/>
    <m/>
    <m/>
    <m/>
    <m/>
    <m/>
    <m/>
    <m/>
    <m/>
    <m/>
    <m/>
    <m/>
    <m/>
    <m/>
    <m/>
    <m/>
    <m/>
    <n v="180000"/>
    <m/>
    <m/>
    <s v="Euro"/>
    <n v="53.5"/>
    <m/>
    <m/>
    <m/>
    <m/>
    <e v="#N/A"/>
    <n v="0"/>
    <m/>
    <m/>
    <m/>
    <m/>
    <m/>
    <m/>
    <m/>
    <m/>
    <m/>
    <m/>
    <m/>
    <m/>
    <m/>
    <m/>
    <m/>
    <m/>
    <m/>
    <m/>
    <m/>
    <m/>
    <m/>
  </r>
  <r>
    <m/>
    <s v="V200015"/>
    <s v="2021-0034"/>
    <x v="12"/>
    <m/>
    <s v="Header"/>
    <m/>
    <m/>
    <x v="6"/>
    <s v="DEU"/>
    <s v="Middle EU - DEU"/>
    <x v="2"/>
    <x v="0"/>
    <n v="9"/>
    <m/>
    <m/>
    <n v="9"/>
    <n v="0"/>
    <n v="0"/>
    <n v="0"/>
    <x v="2"/>
    <m/>
    <m/>
    <m/>
    <x v="0"/>
    <s v="Wagen gehen in MV 2025-0009 über"/>
    <d v="2022-04-08T00:00:00"/>
    <d v="2024-04-07T00:00:00"/>
    <m/>
    <m/>
    <n v="730"/>
    <x v="20"/>
    <d v="2025-03-06T00:00:00"/>
    <s v="Displacement"/>
    <m/>
    <n v="9"/>
    <s v="with as-of date"/>
    <m/>
    <m/>
    <n v="0"/>
    <n v="3"/>
    <m/>
    <m/>
    <m/>
    <m/>
    <m/>
    <m/>
    <m/>
    <m/>
    <m/>
    <m/>
    <n v="730"/>
    <s v="A"/>
    <n v="73"/>
    <n v="1"/>
    <s v="DEU"/>
    <s v="Parent Guarantee"/>
    <s v="N"/>
    <s v="N"/>
    <m/>
    <m/>
    <n v="1"/>
    <m/>
    <m/>
    <n v="180000"/>
    <s v="N"/>
    <m/>
    <s v="Euro"/>
    <n v="27.95"/>
    <n v="-0.6"/>
    <n v="0"/>
    <m/>
    <n v="0"/>
    <n v="27.35"/>
    <n v="0"/>
    <n v="0"/>
    <m/>
    <m/>
    <n v="10.01"/>
    <n v="-0.6"/>
    <n v="9.41"/>
    <n v="0"/>
    <s v="0.00"/>
    <n v="0"/>
    <n v="17.94"/>
    <s v="0.00"/>
    <n v="17.94"/>
    <n v="1"/>
    <n v="0"/>
    <n v="17.94"/>
    <n v="17.655"/>
    <n v="1620000"/>
    <n v="0"/>
    <s v="N"/>
    <n v="0"/>
    <n v="89598.60000000001"/>
  </r>
  <r>
    <m/>
    <s v="V200015"/>
    <s v="2021-0034"/>
    <x v="12"/>
    <m/>
    <s v="Wagon"/>
    <n v="8"/>
    <e v="#N/A"/>
    <x v="6"/>
    <m/>
    <m/>
    <x v="2"/>
    <x v="0"/>
    <n v="1"/>
    <m/>
    <m/>
    <n v="1"/>
    <m/>
    <n v="0"/>
    <n v="0"/>
    <x v="1"/>
    <m/>
    <m/>
    <m/>
    <x v="0"/>
    <m/>
    <m/>
    <m/>
    <e v="#N/A"/>
    <e v="#N/A"/>
    <n v="730"/>
    <x v="1"/>
    <m/>
    <m/>
    <m/>
    <m/>
    <s v="n.a."/>
    <m/>
    <m/>
    <n v="0"/>
    <n v="3"/>
    <m/>
    <e v="#N/A"/>
    <m/>
    <m/>
    <m/>
    <m/>
    <m/>
    <m/>
    <m/>
    <m/>
    <m/>
    <m/>
    <m/>
    <m/>
    <m/>
    <m/>
    <m/>
    <m/>
    <m/>
    <m/>
    <m/>
    <m/>
    <m/>
    <n v="180000"/>
    <m/>
    <m/>
    <s v="Euro"/>
    <n v="27.95"/>
    <m/>
    <m/>
    <m/>
    <m/>
    <e v="#N/A"/>
    <n v="0"/>
    <m/>
    <m/>
    <m/>
    <m/>
    <m/>
    <m/>
    <m/>
    <m/>
    <m/>
    <m/>
    <m/>
    <m/>
    <m/>
    <m/>
    <m/>
    <m/>
    <m/>
    <m/>
    <m/>
    <m/>
    <m/>
  </r>
  <r>
    <m/>
    <s v="V200015"/>
    <s v="2021-0034"/>
    <x v="12"/>
    <m/>
    <s v="Wagon"/>
    <n v="9"/>
    <e v="#N/A"/>
    <x v="6"/>
    <m/>
    <m/>
    <x v="2"/>
    <x v="0"/>
    <n v="1"/>
    <m/>
    <m/>
    <n v="1"/>
    <m/>
    <n v="0"/>
    <n v="0"/>
    <x v="1"/>
    <m/>
    <m/>
    <m/>
    <x v="0"/>
    <m/>
    <m/>
    <m/>
    <e v="#N/A"/>
    <e v="#N/A"/>
    <n v="730"/>
    <x v="1"/>
    <m/>
    <m/>
    <m/>
    <m/>
    <s v="n.a."/>
    <m/>
    <m/>
    <n v="0"/>
    <n v="3"/>
    <m/>
    <e v="#N/A"/>
    <m/>
    <m/>
    <m/>
    <m/>
    <m/>
    <m/>
    <m/>
    <m/>
    <m/>
    <m/>
    <m/>
    <m/>
    <m/>
    <m/>
    <m/>
    <m/>
    <m/>
    <m/>
    <m/>
    <m/>
    <m/>
    <n v="180000"/>
    <m/>
    <m/>
    <s v="Euro"/>
    <n v="27.95"/>
    <m/>
    <m/>
    <m/>
    <m/>
    <e v="#N/A"/>
    <n v="0"/>
    <m/>
    <m/>
    <m/>
    <m/>
    <m/>
    <m/>
    <m/>
    <m/>
    <m/>
    <m/>
    <m/>
    <m/>
    <m/>
    <m/>
    <m/>
    <m/>
    <m/>
    <m/>
    <m/>
    <m/>
    <m/>
  </r>
  <r>
    <m/>
    <s v="V200015"/>
    <s v="2021-0034"/>
    <x v="12"/>
    <m/>
    <s v="Wagon"/>
    <n v="1"/>
    <e v="#N/A"/>
    <x v="6"/>
    <m/>
    <m/>
    <x v="2"/>
    <x v="0"/>
    <n v="1"/>
    <m/>
    <m/>
    <n v="1"/>
    <m/>
    <n v="0"/>
    <n v="0"/>
    <x v="1"/>
    <m/>
    <m/>
    <m/>
    <x v="0"/>
    <m/>
    <m/>
    <m/>
    <e v="#N/A"/>
    <e v="#N/A"/>
    <n v="730"/>
    <x v="1"/>
    <m/>
    <m/>
    <m/>
    <m/>
    <s v="n.a."/>
    <m/>
    <m/>
    <n v="0"/>
    <n v="3"/>
    <m/>
    <e v="#N/A"/>
    <m/>
    <m/>
    <m/>
    <m/>
    <m/>
    <m/>
    <m/>
    <m/>
    <m/>
    <m/>
    <m/>
    <m/>
    <m/>
    <m/>
    <m/>
    <m/>
    <m/>
    <m/>
    <m/>
    <m/>
    <m/>
    <n v="180000"/>
    <m/>
    <m/>
    <s v="Euro"/>
    <n v="27.95"/>
    <m/>
    <m/>
    <m/>
    <m/>
    <e v="#N/A"/>
    <n v="0"/>
    <m/>
    <m/>
    <m/>
    <m/>
    <m/>
    <m/>
    <m/>
    <m/>
    <m/>
    <m/>
    <m/>
    <m/>
    <m/>
    <m/>
    <m/>
    <m/>
    <m/>
    <m/>
    <m/>
    <m/>
    <m/>
  </r>
  <r>
    <m/>
    <s v="V200015"/>
    <s v="2021-0034"/>
    <x v="12"/>
    <m/>
    <s v="Wagon"/>
    <n v="2"/>
    <e v="#N/A"/>
    <x v="6"/>
    <m/>
    <m/>
    <x v="2"/>
    <x v="0"/>
    <n v="1"/>
    <m/>
    <m/>
    <n v="1"/>
    <m/>
    <n v="0"/>
    <n v="0"/>
    <x v="1"/>
    <m/>
    <m/>
    <m/>
    <x v="0"/>
    <m/>
    <m/>
    <m/>
    <e v="#N/A"/>
    <e v="#N/A"/>
    <n v="730"/>
    <x v="1"/>
    <m/>
    <m/>
    <m/>
    <m/>
    <s v="n.a."/>
    <m/>
    <m/>
    <n v="0"/>
    <n v="3"/>
    <m/>
    <e v="#N/A"/>
    <m/>
    <m/>
    <m/>
    <m/>
    <m/>
    <m/>
    <m/>
    <m/>
    <m/>
    <m/>
    <m/>
    <m/>
    <m/>
    <m/>
    <m/>
    <m/>
    <m/>
    <m/>
    <m/>
    <m/>
    <m/>
    <n v="180000"/>
    <m/>
    <m/>
    <s v="Euro"/>
    <n v="27.95"/>
    <m/>
    <m/>
    <m/>
    <m/>
    <e v="#N/A"/>
    <n v="0"/>
    <m/>
    <m/>
    <m/>
    <m/>
    <m/>
    <m/>
    <m/>
    <m/>
    <m/>
    <m/>
    <m/>
    <m/>
    <m/>
    <m/>
    <m/>
    <m/>
    <m/>
    <m/>
    <m/>
    <m/>
    <m/>
  </r>
  <r>
    <m/>
    <s v="V200015"/>
    <s v="2021-0034"/>
    <x v="12"/>
    <m/>
    <s v="Wagon"/>
    <n v="3"/>
    <e v="#N/A"/>
    <x v="6"/>
    <m/>
    <m/>
    <x v="2"/>
    <x v="0"/>
    <n v="1"/>
    <m/>
    <m/>
    <n v="1"/>
    <m/>
    <n v="0"/>
    <n v="0"/>
    <x v="1"/>
    <m/>
    <m/>
    <m/>
    <x v="0"/>
    <m/>
    <m/>
    <m/>
    <e v="#N/A"/>
    <e v="#N/A"/>
    <n v="730"/>
    <x v="1"/>
    <m/>
    <m/>
    <m/>
    <m/>
    <s v="n.a."/>
    <m/>
    <m/>
    <n v="0"/>
    <n v="3"/>
    <m/>
    <e v="#N/A"/>
    <m/>
    <m/>
    <m/>
    <m/>
    <m/>
    <m/>
    <m/>
    <m/>
    <m/>
    <m/>
    <m/>
    <m/>
    <m/>
    <m/>
    <m/>
    <m/>
    <m/>
    <m/>
    <m/>
    <m/>
    <m/>
    <n v="180000"/>
    <m/>
    <m/>
    <s v="Euro"/>
    <n v="27.95"/>
    <m/>
    <m/>
    <m/>
    <m/>
    <e v="#N/A"/>
    <n v="0"/>
    <m/>
    <m/>
    <m/>
    <m/>
    <m/>
    <m/>
    <m/>
    <m/>
    <m/>
    <m/>
    <m/>
    <m/>
    <m/>
    <m/>
    <m/>
    <m/>
    <m/>
    <m/>
    <m/>
    <m/>
    <m/>
  </r>
  <r>
    <m/>
    <s v="V200015"/>
    <s v="2021-0034"/>
    <x v="12"/>
    <m/>
    <s v="Wagon"/>
    <n v="4"/>
    <e v="#N/A"/>
    <x v="6"/>
    <m/>
    <m/>
    <x v="2"/>
    <x v="0"/>
    <n v="1"/>
    <m/>
    <m/>
    <n v="1"/>
    <m/>
    <n v="0"/>
    <n v="0"/>
    <x v="1"/>
    <m/>
    <m/>
    <m/>
    <x v="0"/>
    <m/>
    <m/>
    <m/>
    <e v="#N/A"/>
    <e v="#N/A"/>
    <n v="730"/>
    <x v="1"/>
    <m/>
    <m/>
    <m/>
    <m/>
    <s v="n.a."/>
    <m/>
    <m/>
    <n v="0"/>
    <n v="3"/>
    <m/>
    <e v="#N/A"/>
    <m/>
    <m/>
    <m/>
    <m/>
    <m/>
    <m/>
    <m/>
    <m/>
    <m/>
    <m/>
    <m/>
    <m/>
    <m/>
    <m/>
    <m/>
    <m/>
    <m/>
    <m/>
    <m/>
    <m/>
    <m/>
    <n v="180000"/>
    <m/>
    <m/>
    <s v="Euro"/>
    <n v="27.95"/>
    <m/>
    <m/>
    <m/>
    <m/>
    <e v="#N/A"/>
    <n v="0"/>
    <m/>
    <m/>
    <m/>
    <m/>
    <m/>
    <m/>
    <m/>
    <m/>
    <m/>
    <m/>
    <m/>
    <m/>
    <m/>
    <m/>
    <m/>
    <m/>
    <m/>
    <m/>
    <m/>
    <m/>
    <m/>
  </r>
  <r>
    <m/>
    <s v="V200015"/>
    <s v="2021-0034"/>
    <x v="12"/>
    <m/>
    <s v="Wagon"/>
    <n v="5"/>
    <e v="#N/A"/>
    <x v="6"/>
    <m/>
    <m/>
    <x v="2"/>
    <x v="0"/>
    <n v="1"/>
    <m/>
    <m/>
    <n v="1"/>
    <m/>
    <n v="0"/>
    <n v="0"/>
    <x v="1"/>
    <m/>
    <m/>
    <m/>
    <x v="0"/>
    <m/>
    <m/>
    <m/>
    <e v="#N/A"/>
    <e v="#N/A"/>
    <n v="730"/>
    <x v="1"/>
    <m/>
    <m/>
    <m/>
    <m/>
    <s v="n.a."/>
    <m/>
    <m/>
    <n v="0"/>
    <n v="3"/>
    <m/>
    <e v="#N/A"/>
    <m/>
    <m/>
    <m/>
    <m/>
    <m/>
    <m/>
    <m/>
    <m/>
    <m/>
    <m/>
    <m/>
    <m/>
    <m/>
    <m/>
    <m/>
    <m/>
    <m/>
    <m/>
    <m/>
    <m/>
    <m/>
    <n v="180000"/>
    <m/>
    <m/>
    <s v="Euro"/>
    <n v="27.95"/>
    <m/>
    <m/>
    <m/>
    <m/>
    <e v="#N/A"/>
    <n v="0"/>
    <m/>
    <m/>
    <m/>
    <m/>
    <m/>
    <m/>
    <m/>
    <m/>
    <m/>
    <m/>
    <m/>
    <m/>
    <m/>
    <m/>
    <m/>
    <m/>
    <m/>
    <m/>
    <m/>
    <m/>
    <m/>
  </r>
  <r>
    <m/>
    <s v="V200015"/>
    <s v="2021-0034"/>
    <x v="12"/>
    <m/>
    <s v="Wagon"/>
    <n v="6"/>
    <e v="#N/A"/>
    <x v="6"/>
    <m/>
    <m/>
    <x v="2"/>
    <x v="0"/>
    <n v="1"/>
    <m/>
    <m/>
    <n v="1"/>
    <m/>
    <n v="0"/>
    <n v="0"/>
    <x v="1"/>
    <m/>
    <m/>
    <m/>
    <x v="0"/>
    <m/>
    <m/>
    <m/>
    <e v="#N/A"/>
    <e v="#N/A"/>
    <n v="730"/>
    <x v="1"/>
    <m/>
    <m/>
    <m/>
    <m/>
    <s v="n.a."/>
    <m/>
    <m/>
    <n v="0"/>
    <n v="3"/>
    <m/>
    <e v="#N/A"/>
    <m/>
    <m/>
    <m/>
    <m/>
    <m/>
    <m/>
    <m/>
    <m/>
    <m/>
    <m/>
    <m/>
    <m/>
    <m/>
    <m/>
    <m/>
    <m/>
    <m/>
    <m/>
    <m/>
    <m/>
    <m/>
    <n v="180000"/>
    <m/>
    <m/>
    <s v="Euro"/>
    <n v="27.95"/>
    <m/>
    <m/>
    <m/>
    <m/>
    <e v="#N/A"/>
    <n v="0"/>
    <m/>
    <m/>
    <m/>
    <m/>
    <m/>
    <m/>
    <m/>
    <m/>
    <m/>
    <m/>
    <m/>
    <m/>
    <m/>
    <m/>
    <m/>
    <m/>
    <m/>
    <m/>
    <m/>
    <m/>
    <m/>
  </r>
  <r>
    <m/>
    <s v="V200015"/>
    <s v="2021-0034"/>
    <x v="12"/>
    <m/>
    <s v="Wagon"/>
    <n v="7"/>
    <e v="#N/A"/>
    <x v="6"/>
    <m/>
    <m/>
    <x v="2"/>
    <x v="0"/>
    <n v="1"/>
    <m/>
    <m/>
    <n v="1"/>
    <m/>
    <n v="0"/>
    <n v="0"/>
    <x v="1"/>
    <m/>
    <m/>
    <m/>
    <x v="0"/>
    <m/>
    <m/>
    <m/>
    <e v="#N/A"/>
    <e v="#N/A"/>
    <n v="730"/>
    <x v="1"/>
    <m/>
    <m/>
    <m/>
    <m/>
    <s v="n.a."/>
    <m/>
    <m/>
    <n v="0"/>
    <n v="3"/>
    <m/>
    <e v="#N/A"/>
    <m/>
    <m/>
    <m/>
    <m/>
    <m/>
    <m/>
    <m/>
    <m/>
    <m/>
    <m/>
    <m/>
    <m/>
    <m/>
    <m/>
    <m/>
    <m/>
    <m/>
    <m/>
    <m/>
    <m/>
    <m/>
    <n v="180000"/>
    <m/>
    <m/>
    <s v="Euro"/>
    <n v="27.95"/>
    <m/>
    <m/>
    <m/>
    <m/>
    <e v="#N/A"/>
    <n v="0"/>
    <m/>
    <m/>
    <m/>
    <m/>
    <m/>
    <m/>
    <m/>
    <m/>
    <m/>
    <m/>
    <m/>
    <m/>
    <m/>
    <m/>
    <m/>
    <m/>
    <m/>
    <m/>
    <m/>
    <m/>
    <m/>
  </r>
  <r>
    <s v="LOA ok CMI 20.06.25"/>
    <s v="V200024"/>
    <s v="2022-0022"/>
    <x v="13"/>
    <m/>
    <s v="Header"/>
    <m/>
    <m/>
    <x v="6"/>
    <s v="DEU"/>
    <s v="Middle EU - DEU"/>
    <x v="2"/>
    <x v="2"/>
    <n v="96"/>
    <m/>
    <m/>
    <n v="96"/>
    <n v="0"/>
    <n v="0"/>
    <n v="16"/>
    <x v="2"/>
    <m/>
    <m/>
    <m/>
    <x v="0"/>
    <m/>
    <d v="2023-03-31T00:00:00"/>
    <d v="2025-03-30T00:00:00"/>
    <m/>
    <m/>
    <n v="730"/>
    <x v="21"/>
    <m/>
    <s v="Displacement"/>
    <m/>
    <n v="96"/>
    <s v="n.a."/>
    <m/>
    <m/>
    <n v="0"/>
    <n v="3"/>
    <m/>
    <m/>
    <m/>
    <m/>
    <m/>
    <m/>
    <m/>
    <m/>
    <m/>
    <m/>
    <n v="730"/>
    <s v="A"/>
    <n v="73"/>
    <n v="1.4"/>
    <s v="DEU"/>
    <s v="Parent Guarantee"/>
    <s v="Y"/>
    <s v="N"/>
    <m/>
    <m/>
    <m/>
    <m/>
    <m/>
    <n v="180000"/>
    <m/>
    <m/>
    <s v="Euro"/>
    <n v="71.03999999999999"/>
    <n v="0"/>
    <n v="0"/>
    <m/>
    <n v="0"/>
    <n v="71.03999999999999"/>
    <n v="0"/>
    <n v="0"/>
    <m/>
    <m/>
    <n v="16.83"/>
    <n v="0"/>
    <n v="16.83"/>
    <n v="0"/>
    <n v="0"/>
    <n v="0"/>
    <n v="54.21"/>
    <s v="0.00"/>
    <n v="54.21"/>
    <n v="0.9999999999999999"/>
    <n v="0"/>
    <n v="54.20999999999999"/>
    <n v="57.18"/>
    <n v="17280000"/>
    <n v="0"/>
    <s v="N"/>
    <n v="0"/>
    <n v="2482421.76"/>
  </r>
  <r>
    <m/>
    <s v="V200024"/>
    <s v="2022-0022"/>
    <x v="13"/>
    <n v="1"/>
    <s v="Batch"/>
    <m/>
    <m/>
    <x v="6"/>
    <s v="DEU"/>
    <s v="Middle EU - DEU"/>
    <x v="2"/>
    <x v="2"/>
    <n v="16"/>
    <m/>
    <m/>
    <n v="16"/>
    <n v="0"/>
    <n v="0"/>
    <n v="0"/>
    <x v="2"/>
    <m/>
    <m/>
    <m/>
    <x v="0"/>
    <m/>
    <m/>
    <m/>
    <d v="2023-03-31T00:00:00"/>
    <d v="2025-01-31T00:00:00"/>
    <m/>
    <x v="22"/>
    <m/>
    <m/>
    <m/>
    <m/>
    <s v="n.a."/>
    <m/>
    <m/>
    <n v="0"/>
    <n v="3"/>
    <m/>
    <m/>
    <m/>
    <m/>
    <m/>
    <m/>
    <m/>
    <m/>
    <m/>
    <m/>
    <n v="0"/>
    <s v="A"/>
    <m/>
    <n v="1.4"/>
    <s v="DEU"/>
    <s v="Parent Guarantee"/>
    <m/>
    <s v="N"/>
    <m/>
    <m/>
    <m/>
    <m/>
    <m/>
    <n v="180000"/>
    <m/>
    <m/>
    <s v="Euro"/>
    <n v="71.03999999999999"/>
    <n v="0"/>
    <n v="0"/>
    <m/>
    <n v="0"/>
    <n v="71.03999999999999"/>
    <n v="0"/>
    <n v="0"/>
    <m/>
    <m/>
    <n v="16.83"/>
    <n v="0"/>
    <n v="15.76"/>
    <n v="0"/>
    <n v="0"/>
    <n v="0"/>
    <n v="54.21"/>
    <s v="0.00"/>
    <n v="54.21"/>
    <n v="1.019738055709279"/>
    <n v="0"/>
    <n v="55.27999999999999"/>
    <n v="57.18"/>
    <n v="2880000"/>
    <n v="0"/>
    <m/>
    <n v="0"/>
    <n v="413736.96"/>
  </r>
  <r>
    <m/>
    <s v="V200024"/>
    <s v="2022-0022"/>
    <x v="13"/>
    <n v="1"/>
    <s v="Wagon"/>
    <n v="1"/>
    <e v="#N/A"/>
    <x v="6"/>
    <m/>
    <m/>
    <x v="2"/>
    <x v="2"/>
    <n v="1"/>
    <m/>
    <m/>
    <n v="1"/>
    <m/>
    <n v="0"/>
    <n v="0"/>
    <x v="1"/>
    <m/>
    <m/>
    <m/>
    <x v="0"/>
    <m/>
    <m/>
    <m/>
    <e v="#N/A"/>
    <e v="#N/A"/>
    <n v="730"/>
    <x v="1"/>
    <m/>
    <m/>
    <m/>
    <m/>
    <s v="n.a."/>
    <m/>
    <m/>
    <n v="0"/>
    <n v="3"/>
    <m/>
    <e v="#N/A"/>
    <m/>
    <m/>
    <m/>
    <m/>
    <m/>
    <m/>
    <m/>
    <m/>
    <m/>
    <m/>
    <m/>
    <m/>
    <m/>
    <m/>
    <m/>
    <m/>
    <m/>
    <m/>
    <m/>
    <m/>
    <m/>
    <n v="180000"/>
    <m/>
    <m/>
    <s v="Euro"/>
    <n v="71.03999999999999"/>
    <m/>
    <m/>
    <m/>
    <m/>
    <e v="#N/A"/>
    <n v="0"/>
    <m/>
    <m/>
    <m/>
    <m/>
    <m/>
    <m/>
    <m/>
    <m/>
    <m/>
    <m/>
    <m/>
    <m/>
    <m/>
    <m/>
    <m/>
    <m/>
    <m/>
    <m/>
    <m/>
    <m/>
    <m/>
  </r>
  <r>
    <m/>
    <s v="V200024"/>
    <s v="2022-0022"/>
    <x v="13"/>
    <n v="1"/>
    <s v="Wagon"/>
    <n v="2"/>
    <e v="#N/A"/>
    <x v="6"/>
    <m/>
    <m/>
    <x v="2"/>
    <x v="2"/>
    <n v="1"/>
    <m/>
    <m/>
    <n v="1"/>
    <m/>
    <n v="0"/>
    <n v="0"/>
    <x v="1"/>
    <m/>
    <m/>
    <m/>
    <x v="0"/>
    <m/>
    <m/>
    <m/>
    <e v="#N/A"/>
    <e v="#N/A"/>
    <n v="730"/>
    <x v="1"/>
    <m/>
    <m/>
    <m/>
    <m/>
    <s v="n.a."/>
    <m/>
    <m/>
    <n v="0"/>
    <n v="3"/>
    <m/>
    <e v="#N/A"/>
    <m/>
    <m/>
    <m/>
    <m/>
    <m/>
    <m/>
    <m/>
    <m/>
    <m/>
    <m/>
    <m/>
    <m/>
    <m/>
    <m/>
    <m/>
    <m/>
    <m/>
    <m/>
    <m/>
    <m/>
    <m/>
    <n v="180000"/>
    <m/>
    <m/>
    <s v="Euro"/>
    <n v="71.03999999999999"/>
    <m/>
    <m/>
    <m/>
    <m/>
    <e v="#N/A"/>
    <n v="0"/>
    <m/>
    <m/>
    <m/>
    <m/>
    <m/>
    <m/>
    <m/>
    <m/>
    <m/>
    <m/>
    <m/>
    <m/>
    <m/>
    <m/>
    <m/>
    <m/>
    <m/>
    <m/>
    <m/>
    <m/>
    <m/>
  </r>
  <r>
    <m/>
    <s v="V200024"/>
    <s v="2022-0022"/>
    <x v="13"/>
    <n v="1"/>
    <s v="Wagon"/>
    <n v="3"/>
    <e v="#N/A"/>
    <x v="6"/>
    <m/>
    <m/>
    <x v="2"/>
    <x v="2"/>
    <n v="1"/>
    <m/>
    <m/>
    <n v="1"/>
    <m/>
    <n v="0"/>
    <n v="0"/>
    <x v="1"/>
    <m/>
    <m/>
    <m/>
    <x v="0"/>
    <m/>
    <m/>
    <m/>
    <e v="#N/A"/>
    <e v="#N/A"/>
    <n v="730"/>
    <x v="1"/>
    <m/>
    <m/>
    <m/>
    <m/>
    <s v="n.a."/>
    <m/>
    <m/>
    <n v="0"/>
    <n v="3"/>
    <m/>
    <e v="#N/A"/>
    <m/>
    <m/>
    <m/>
    <m/>
    <m/>
    <m/>
    <m/>
    <m/>
    <m/>
    <m/>
    <m/>
    <m/>
    <m/>
    <m/>
    <m/>
    <m/>
    <m/>
    <m/>
    <m/>
    <m/>
    <m/>
    <n v="180000"/>
    <m/>
    <m/>
    <s v="Euro"/>
    <n v="71.03999999999999"/>
    <m/>
    <m/>
    <m/>
    <m/>
    <e v="#N/A"/>
    <n v="0"/>
    <m/>
    <m/>
    <m/>
    <m/>
    <m/>
    <m/>
    <m/>
    <m/>
    <m/>
    <m/>
    <m/>
    <m/>
    <m/>
    <m/>
    <m/>
    <m/>
    <m/>
    <m/>
    <m/>
    <m/>
    <m/>
  </r>
  <r>
    <m/>
    <s v="V200024"/>
    <s v="2022-0022"/>
    <x v="13"/>
    <n v="1"/>
    <s v="Wagon"/>
    <n v="4"/>
    <e v="#N/A"/>
    <x v="6"/>
    <m/>
    <m/>
    <x v="2"/>
    <x v="2"/>
    <n v="1"/>
    <m/>
    <m/>
    <n v="1"/>
    <m/>
    <n v="0"/>
    <n v="0"/>
    <x v="1"/>
    <m/>
    <m/>
    <m/>
    <x v="0"/>
    <m/>
    <m/>
    <m/>
    <e v="#N/A"/>
    <e v="#N/A"/>
    <n v="730"/>
    <x v="1"/>
    <m/>
    <m/>
    <m/>
    <m/>
    <s v="n.a."/>
    <m/>
    <m/>
    <n v="0"/>
    <n v="3"/>
    <m/>
    <e v="#N/A"/>
    <m/>
    <m/>
    <m/>
    <m/>
    <m/>
    <m/>
    <m/>
    <m/>
    <m/>
    <m/>
    <m/>
    <m/>
    <m/>
    <m/>
    <m/>
    <m/>
    <m/>
    <m/>
    <m/>
    <m/>
    <m/>
    <n v="180000"/>
    <m/>
    <m/>
    <s v="Euro"/>
    <n v="71.03999999999999"/>
    <m/>
    <m/>
    <m/>
    <m/>
    <e v="#N/A"/>
    <n v="0"/>
    <m/>
    <m/>
    <m/>
    <m/>
    <m/>
    <m/>
    <m/>
    <m/>
    <m/>
    <m/>
    <m/>
    <m/>
    <m/>
    <m/>
    <m/>
    <m/>
    <m/>
    <m/>
    <m/>
    <m/>
    <m/>
  </r>
  <r>
    <m/>
    <s v="V200024"/>
    <s v="2022-0022"/>
    <x v="13"/>
    <n v="1"/>
    <s v="Wagon"/>
    <n v="5"/>
    <e v="#N/A"/>
    <x v="6"/>
    <m/>
    <m/>
    <x v="2"/>
    <x v="2"/>
    <n v="1"/>
    <m/>
    <m/>
    <n v="1"/>
    <m/>
    <n v="0"/>
    <n v="0"/>
    <x v="1"/>
    <m/>
    <m/>
    <m/>
    <x v="0"/>
    <m/>
    <m/>
    <m/>
    <e v="#N/A"/>
    <e v="#N/A"/>
    <n v="730"/>
    <x v="1"/>
    <m/>
    <m/>
    <m/>
    <m/>
    <s v="n.a."/>
    <m/>
    <m/>
    <n v="0"/>
    <n v="3"/>
    <m/>
    <e v="#N/A"/>
    <m/>
    <m/>
    <m/>
    <m/>
    <m/>
    <m/>
    <m/>
    <m/>
    <m/>
    <m/>
    <m/>
    <m/>
    <m/>
    <m/>
    <m/>
    <m/>
    <m/>
    <m/>
    <m/>
    <m/>
    <m/>
    <n v="180000"/>
    <m/>
    <m/>
    <s v="Euro"/>
    <n v="71.03999999999999"/>
    <m/>
    <m/>
    <m/>
    <m/>
    <e v="#N/A"/>
    <n v="0"/>
    <m/>
    <m/>
    <m/>
    <m/>
    <m/>
    <m/>
    <m/>
    <m/>
    <m/>
    <m/>
    <m/>
    <m/>
    <m/>
    <m/>
    <m/>
    <m/>
    <m/>
    <m/>
    <m/>
    <m/>
    <m/>
  </r>
  <r>
    <m/>
    <s v="V200024"/>
    <s v="2022-0022"/>
    <x v="13"/>
    <n v="1"/>
    <s v="Wagon"/>
    <n v="6"/>
    <e v="#N/A"/>
    <x v="6"/>
    <m/>
    <m/>
    <x v="2"/>
    <x v="2"/>
    <n v="1"/>
    <m/>
    <m/>
    <n v="1"/>
    <m/>
    <n v="0"/>
    <n v="0"/>
    <x v="1"/>
    <m/>
    <m/>
    <m/>
    <x v="0"/>
    <m/>
    <m/>
    <m/>
    <e v="#N/A"/>
    <e v="#N/A"/>
    <n v="730"/>
    <x v="1"/>
    <m/>
    <m/>
    <m/>
    <m/>
    <s v="n.a."/>
    <m/>
    <m/>
    <n v="0"/>
    <n v="3"/>
    <m/>
    <e v="#N/A"/>
    <m/>
    <m/>
    <m/>
    <m/>
    <m/>
    <m/>
    <m/>
    <m/>
    <m/>
    <m/>
    <m/>
    <m/>
    <m/>
    <m/>
    <m/>
    <m/>
    <m/>
    <m/>
    <m/>
    <m/>
    <m/>
    <n v="180000"/>
    <m/>
    <m/>
    <s v="Euro"/>
    <n v="71.03999999999999"/>
    <m/>
    <m/>
    <m/>
    <m/>
    <e v="#N/A"/>
    <n v="0"/>
    <m/>
    <m/>
    <m/>
    <m/>
    <m/>
    <m/>
    <m/>
    <m/>
    <m/>
    <m/>
    <m/>
    <m/>
    <m/>
    <m/>
    <m/>
    <m/>
    <m/>
    <m/>
    <m/>
    <m/>
    <m/>
  </r>
  <r>
    <m/>
    <s v="V200024"/>
    <s v="2022-0022"/>
    <x v="13"/>
    <n v="1"/>
    <s v="Wagon"/>
    <n v="7"/>
    <e v="#N/A"/>
    <x v="6"/>
    <m/>
    <m/>
    <x v="2"/>
    <x v="2"/>
    <n v="1"/>
    <m/>
    <m/>
    <n v="1"/>
    <m/>
    <n v="0"/>
    <n v="0"/>
    <x v="1"/>
    <m/>
    <m/>
    <m/>
    <x v="0"/>
    <m/>
    <m/>
    <m/>
    <e v="#N/A"/>
    <e v="#N/A"/>
    <n v="730"/>
    <x v="1"/>
    <m/>
    <m/>
    <m/>
    <m/>
    <s v="n.a."/>
    <m/>
    <m/>
    <n v="0"/>
    <n v="3"/>
    <m/>
    <e v="#N/A"/>
    <m/>
    <m/>
    <m/>
    <m/>
    <m/>
    <m/>
    <m/>
    <m/>
    <m/>
    <m/>
    <m/>
    <m/>
    <m/>
    <m/>
    <m/>
    <m/>
    <m/>
    <m/>
    <m/>
    <m/>
    <m/>
    <n v="180000"/>
    <m/>
    <m/>
    <s v="Euro"/>
    <n v="71.03999999999999"/>
    <m/>
    <m/>
    <m/>
    <m/>
    <e v="#N/A"/>
    <n v="0"/>
    <m/>
    <m/>
    <m/>
    <m/>
    <m/>
    <m/>
    <m/>
    <m/>
    <m/>
    <m/>
    <m/>
    <m/>
    <m/>
    <m/>
    <m/>
    <m/>
    <m/>
    <m/>
    <m/>
    <m/>
    <m/>
  </r>
  <r>
    <m/>
    <s v="V200024"/>
    <s v="2022-0022"/>
    <x v="13"/>
    <n v="1"/>
    <s v="Wagon"/>
    <n v="8"/>
    <e v="#N/A"/>
    <x v="6"/>
    <m/>
    <m/>
    <x v="2"/>
    <x v="2"/>
    <n v="1"/>
    <m/>
    <m/>
    <n v="1"/>
    <m/>
    <n v="0"/>
    <n v="0"/>
    <x v="1"/>
    <m/>
    <m/>
    <m/>
    <x v="0"/>
    <m/>
    <m/>
    <m/>
    <e v="#N/A"/>
    <e v="#N/A"/>
    <n v="730"/>
    <x v="1"/>
    <m/>
    <m/>
    <m/>
    <m/>
    <s v="n.a."/>
    <m/>
    <m/>
    <n v="0"/>
    <n v="3"/>
    <m/>
    <e v="#N/A"/>
    <m/>
    <m/>
    <m/>
    <m/>
    <m/>
    <m/>
    <m/>
    <m/>
    <m/>
    <m/>
    <m/>
    <m/>
    <m/>
    <m/>
    <m/>
    <m/>
    <m/>
    <m/>
    <m/>
    <m/>
    <m/>
    <n v="180000"/>
    <m/>
    <m/>
    <s v="Euro"/>
    <n v="71.03999999999999"/>
    <m/>
    <m/>
    <m/>
    <m/>
    <e v="#N/A"/>
    <n v="0"/>
    <m/>
    <m/>
    <m/>
    <m/>
    <m/>
    <m/>
    <m/>
    <m/>
    <m/>
    <m/>
    <m/>
    <m/>
    <m/>
    <m/>
    <m/>
    <m/>
    <m/>
    <m/>
    <m/>
    <m/>
    <m/>
  </r>
  <r>
    <m/>
    <s v="V200024"/>
    <s v="2022-0022"/>
    <x v="13"/>
    <n v="1"/>
    <s v="Wagon"/>
    <n v="9"/>
    <e v="#N/A"/>
    <x v="6"/>
    <m/>
    <m/>
    <x v="2"/>
    <x v="2"/>
    <n v="1"/>
    <m/>
    <m/>
    <n v="1"/>
    <m/>
    <n v="0"/>
    <n v="0"/>
    <x v="1"/>
    <m/>
    <m/>
    <m/>
    <x v="0"/>
    <m/>
    <m/>
    <m/>
    <e v="#N/A"/>
    <e v="#N/A"/>
    <n v="730"/>
    <x v="1"/>
    <m/>
    <m/>
    <m/>
    <m/>
    <s v="n.a."/>
    <m/>
    <m/>
    <n v="0"/>
    <n v="3"/>
    <m/>
    <e v="#N/A"/>
    <m/>
    <m/>
    <m/>
    <m/>
    <m/>
    <m/>
    <m/>
    <m/>
    <m/>
    <m/>
    <m/>
    <m/>
    <m/>
    <m/>
    <m/>
    <m/>
    <m/>
    <m/>
    <m/>
    <m/>
    <m/>
    <n v="180000"/>
    <m/>
    <m/>
    <s v="Euro"/>
    <n v="71.03999999999999"/>
    <m/>
    <m/>
    <m/>
    <m/>
    <e v="#N/A"/>
    <n v="0"/>
    <m/>
    <m/>
    <m/>
    <m/>
    <m/>
    <m/>
    <m/>
    <m/>
    <m/>
    <m/>
    <m/>
    <m/>
    <m/>
    <m/>
    <m/>
    <m/>
    <m/>
    <m/>
    <m/>
    <m/>
    <m/>
  </r>
  <r>
    <m/>
    <s v="V200024"/>
    <s v="2022-0022"/>
    <x v="13"/>
    <n v="1"/>
    <s v="Wagon"/>
    <n v="10"/>
    <e v="#N/A"/>
    <x v="6"/>
    <m/>
    <m/>
    <x v="2"/>
    <x v="2"/>
    <n v="1"/>
    <m/>
    <m/>
    <n v="1"/>
    <m/>
    <n v="0"/>
    <n v="0"/>
    <x v="1"/>
    <m/>
    <m/>
    <m/>
    <x v="0"/>
    <m/>
    <m/>
    <m/>
    <e v="#N/A"/>
    <e v="#N/A"/>
    <n v="730"/>
    <x v="1"/>
    <m/>
    <m/>
    <m/>
    <m/>
    <s v="n.a."/>
    <m/>
    <m/>
    <n v="0"/>
    <n v="3"/>
    <m/>
    <e v="#N/A"/>
    <m/>
    <m/>
    <m/>
    <m/>
    <m/>
    <m/>
    <m/>
    <m/>
    <m/>
    <m/>
    <m/>
    <m/>
    <m/>
    <m/>
    <m/>
    <m/>
    <m/>
    <m/>
    <m/>
    <m/>
    <m/>
    <n v="180000"/>
    <m/>
    <m/>
    <s v="Euro"/>
    <n v="71.03999999999999"/>
    <m/>
    <m/>
    <m/>
    <m/>
    <e v="#N/A"/>
    <n v="0"/>
    <m/>
    <m/>
    <m/>
    <m/>
    <m/>
    <m/>
    <m/>
    <m/>
    <m/>
    <m/>
    <m/>
    <m/>
    <m/>
    <m/>
    <m/>
    <m/>
    <m/>
    <m/>
    <m/>
    <m/>
    <m/>
  </r>
  <r>
    <m/>
    <s v="V200024"/>
    <s v="2022-0022"/>
    <x v="13"/>
    <n v="1"/>
    <s v="Wagon"/>
    <n v="11"/>
    <e v="#N/A"/>
    <x v="6"/>
    <m/>
    <m/>
    <x v="2"/>
    <x v="2"/>
    <n v="1"/>
    <m/>
    <m/>
    <n v="1"/>
    <m/>
    <n v="0"/>
    <n v="0"/>
    <x v="1"/>
    <m/>
    <m/>
    <m/>
    <x v="0"/>
    <m/>
    <m/>
    <m/>
    <e v="#N/A"/>
    <e v="#N/A"/>
    <n v="730"/>
    <x v="1"/>
    <m/>
    <m/>
    <m/>
    <m/>
    <s v="n.a."/>
    <m/>
    <m/>
    <n v="0"/>
    <n v="3"/>
    <m/>
    <e v="#N/A"/>
    <m/>
    <m/>
    <m/>
    <m/>
    <m/>
    <m/>
    <m/>
    <m/>
    <m/>
    <m/>
    <m/>
    <m/>
    <m/>
    <m/>
    <m/>
    <m/>
    <m/>
    <m/>
    <m/>
    <m/>
    <m/>
    <n v="180000"/>
    <m/>
    <m/>
    <s v="Euro"/>
    <n v="71.03999999999999"/>
    <m/>
    <m/>
    <m/>
    <m/>
    <e v="#N/A"/>
    <n v="0"/>
    <m/>
    <m/>
    <m/>
    <m/>
    <m/>
    <m/>
    <m/>
    <m/>
    <m/>
    <m/>
    <m/>
    <m/>
    <m/>
    <m/>
    <m/>
    <m/>
    <m/>
    <m/>
    <m/>
    <m/>
    <m/>
  </r>
  <r>
    <m/>
    <s v="V200024"/>
    <s v="2022-0022"/>
    <x v="13"/>
    <n v="1"/>
    <s v="Wagon"/>
    <n v="12"/>
    <e v="#N/A"/>
    <x v="6"/>
    <m/>
    <m/>
    <x v="2"/>
    <x v="2"/>
    <n v="1"/>
    <m/>
    <m/>
    <n v="1"/>
    <m/>
    <n v="0"/>
    <n v="0"/>
    <x v="1"/>
    <m/>
    <m/>
    <m/>
    <x v="0"/>
    <m/>
    <m/>
    <m/>
    <e v="#N/A"/>
    <e v="#N/A"/>
    <n v="730"/>
    <x v="1"/>
    <m/>
    <m/>
    <m/>
    <m/>
    <s v="n.a."/>
    <m/>
    <m/>
    <n v="0"/>
    <n v="3"/>
    <m/>
    <e v="#N/A"/>
    <m/>
    <m/>
    <m/>
    <m/>
    <m/>
    <m/>
    <m/>
    <m/>
    <m/>
    <m/>
    <m/>
    <m/>
    <m/>
    <m/>
    <m/>
    <m/>
    <m/>
    <m/>
    <m/>
    <m/>
    <m/>
    <n v="180000"/>
    <m/>
    <m/>
    <s v="Euro"/>
    <n v="71.03999999999999"/>
    <m/>
    <m/>
    <m/>
    <m/>
    <e v="#N/A"/>
    <n v="0"/>
    <m/>
    <m/>
    <m/>
    <m/>
    <m/>
    <m/>
    <m/>
    <m/>
    <m/>
    <m/>
    <m/>
    <m/>
    <m/>
    <m/>
    <m/>
    <m/>
    <m/>
    <m/>
    <m/>
    <m/>
    <m/>
  </r>
  <r>
    <m/>
    <s v="V200024"/>
    <s v="2022-0022"/>
    <x v="13"/>
    <n v="1"/>
    <s v="Wagon"/>
    <n v="13"/>
    <e v="#N/A"/>
    <x v="6"/>
    <m/>
    <m/>
    <x v="2"/>
    <x v="2"/>
    <n v="1"/>
    <m/>
    <m/>
    <n v="1"/>
    <m/>
    <n v="0"/>
    <n v="0"/>
    <x v="1"/>
    <m/>
    <m/>
    <m/>
    <x v="0"/>
    <m/>
    <m/>
    <m/>
    <e v="#N/A"/>
    <e v="#N/A"/>
    <n v="730"/>
    <x v="1"/>
    <m/>
    <m/>
    <m/>
    <m/>
    <s v="n.a."/>
    <m/>
    <m/>
    <n v="0"/>
    <n v="3"/>
    <m/>
    <e v="#N/A"/>
    <m/>
    <m/>
    <m/>
    <m/>
    <m/>
    <m/>
    <m/>
    <m/>
    <m/>
    <m/>
    <m/>
    <m/>
    <m/>
    <m/>
    <m/>
    <m/>
    <m/>
    <m/>
    <m/>
    <m/>
    <m/>
    <n v="180000"/>
    <m/>
    <m/>
    <s v="Euro"/>
    <n v="71.03999999999999"/>
    <m/>
    <m/>
    <m/>
    <m/>
    <e v="#N/A"/>
    <n v="0"/>
    <m/>
    <m/>
    <m/>
    <m/>
    <m/>
    <m/>
    <m/>
    <m/>
    <m/>
    <m/>
    <m/>
    <m/>
    <m/>
    <m/>
    <m/>
    <m/>
    <m/>
    <m/>
    <m/>
    <m/>
    <m/>
  </r>
  <r>
    <m/>
    <s v="V200024"/>
    <s v="2022-0022"/>
    <x v="13"/>
    <n v="1"/>
    <s v="Wagon"/>
    <n v="14"/>
    <e v="#N/A"/>
    <x v="6"/>
    <m/>
    <m/>
    <x v="2"/>
    <x v="2"/>
    <n v="1"/>
    <m/>
    <m/>
    <n v="1"/>
    <m/>
    <n v="0"/>
    <n v="0"/>
    <x v="1"/>
    <m/>
    <m/>
    <m/>
    <x v="0"/>
    <m/>
    <m/>
    <m/>
    <e v="#N/A"/>
    <e v="#N/A"/>
    <n v="730"/>
    <x v="1"/>
    <m/>
    <m/>
    <m/>
    <m/>
    <s v="n.a."/>
    <m/>
    <m/>
    <n v="0"/>
    <n v="3"/>
    <m/>
    <e v="#N/A"/>
    <m/>
    <m/>
    <m/>
    <m/>
    <m/>
    <m/>
    <m/>
    <m/>
    <m/>
    <m/>
    <m/>
    <m/>
    <m/>
    <m/>
    <m/>
    <m/>
    <m/>
    <m/>
    <m/>
    <m/>
    <m/>
    <n v="180000"/>
    <m/>
    <m/>
    <s v="Euro"/>
    <n v="71.03999999999999"/>
    <m/>
    <m/>
    <m/>
    <m/>
    <e v="#N/A"/>
    <n v="0"/>
    <m/>
    <m/>
    <m/>
    <m/>
    <m/>
    <m/>
    <m/>
    <m/>
    <m/>
    <m/>
    <m/>
    <m/>
    <m/>
    <m/>
    <m/>
    <m/>
    <m/>
    <m/>
    <m/>
    <m/>
    <m/>
  </r>
  <r>
    <m/>
    <s v="V200024"/>
    <s v="2022-0022"/>
    <x v="13"/>
    <n v="1"/>
    <s v="Wagon"/>
    <n v="15"/>
    <e v="#N/A"/>
    <x v="6"/>
    <m/>
    <m/>
    <x v="2"/>
    <x v="2"/>
    <n v="1"/>
    <m/>
    <m/>
    <n v="1"/>
    <m/>
    <n v="0"/>
    <n v="0"/>
    <x v="1"/>
    <m/>
    <m/>
    <m/>
    <x v="0"/>
    <m/>
    <m/>
    <m/>
    <e v="#N/A"/>
    <e v="#N/A"/>
    <n v="730"/>
    <x v="1"/>
    <m/>
    <m/>
    <m/>
    <m/>
    <s v="n.a."/>
    <m/>
    <m/>
    <n v="0"/>
    <n v="3"/>
    <m/>
    <e v="#N/A"/>
    <m/>
    <m/>
    <m/>
    <m/>
    <m/>
    <m/>
    <m/>
    <m/>
    <m/>
    <m/>
    <m/>
    <m/>
    <m/>
    <m/>
    <m/>
    <m/>
    <m/>
    <m/>
    <m/>
    <m/>
    <m/>
    <n v="180000"/>
    <m/>
    <m/>
    <s v="Euro"/>
    <n v="71.03999999999999"/>
    <m/>
    <m/>
    <m/>
    <m/>
    <e v="#N/A"/>
    <n v="0"/>
    <m/>
    <m/>
    <m/>
    <m/>
    <m/>
    <m/>
    <m/>
    <m/>
    <m/>
    <m/>
    <m/>
    <m/>
    <m/>
    <m/>
    <m/>
    <m/>
    <m/>
    <m/>
    <m/>
    <m/>
    <m/>
  </r>
  <r>
    <m/>
    <s v="V200024"/>
    <s v="2022-0022"/>
    <x v="13"/>
    <n v="1"/>
    <s v="Wagon"/>
    <n v="16"/>
    <e v="#N/A"/>
    <x v="6"/>
    <m/>
    <m/>
    <x v="2"/>
    <x v="2"/>
    <n v="1"/>
    <m/>
    <m/>
    <n v="1"/>
    <m/>
    <n v="0"/>
    <n v="0"/>
    <x v="1"/>
    <m/>
    <m/>
    <m/>
    <x v="0"/>
    <m/>
    <m/>
    <m/>
    <e v="#N/A"/>
    <e v="#N/A"/>
    <n v="730"/>
    <x v="1"/>
    <m/>
    <m/>
    <m/>
    <m/>
    <s v="n.a."/>
    <m/>
    <m/>
    <n v="0"/>
    <n v="3"/>
    <m/>
    <e v="#N/A"/>
    <m/>
    <m/>
    <m/>
    <m/>
    <m/>
    <m/>
    <m/>
    <m/>
    <m/>
    <m/>
    <m/>
    <m/>
    <m/>
    <m/>
    <m/>
    <m/>
    <m/>
    <m/>
    <m/>
    <m/>
    <m/>
    <n v="180000"/>
    <m/>
    <m/>
    <s v="Euro"/>
    <n v="71.03999999999999"/>
    <m/>
    <m/>
    <m/>
    <m/>
    <e v="#N/A"/>
    <n v="0"/>
    <m/>
    <m/>
    <m/>
    <m/>
    <m/>
    <m/>
    <m/>
    <m/>
    <m/>
    <m/>
    <m/>
    <m/>
    <m/>
    <m/>
    <m/>
    <m/>
    <m/>
    <m/>
    <m/>
    <m/>
    <m/>
  </r>
  <r>
    <m/>
    <s v="V200024"/>
    <s v="2022-0022"/>
    <x v="13"/>
    <n v="2"/>
    <s v="Batch"/>
    <m/>
    <m/>
    <x v="6"/>
    <s v="DEU"/>
    <s v="Middle EU - DEU"/>
    <x v="2"/>
    <x v="2"/>
    <n v="14"/>
    <m/>
    <m/>
    <n v="14"/>
    <n v="0"/>
    <n v="0"/>
    <n v="0"/>
    <x v="2"/>
    <m/>
    <m/>
    <m/>
    <x v="0"/>
    <m/>
    <m/>
    <m/>
    <d v="2023-04-19T00:00:00"/>
    <d v="2025-05-01T00:00:00"/>
    <m/>
    <x v="23"/>
    <m/>
    <m/>
    <m/>
    <m/>
    <s v="n.a."/>
    <m/>
    <m/>
    <n v="0"/>
    <n v="3"/>
    <m/>
    <m/>
    <m/>
    <m/>
    <m/>
    <m/>
    <m/>
    <m/>
    <m/>
    <m/>
    <n v="0"/>
    <s v="A"/>
    <m/>
    <n v="1.4"/>
    <s v="DEU"/>
    <s v="Parent Guarantee"/>
    <m/>
    <s v="N"/>
    <m/>
    <m/>
    <m/>
    <m/>
    <m/>
    <n v="180000"/>
    <m/>
    <m/>
    <s v="Euro"/>
    <n v="71.03999999999999"/>
    <n v="0"/>
    <n v="0"/>
    <m/>
    <n v="0"/>
    <n v="71.03999999999999"/>
    <n v="0"/>
    <n v="0"/>
    <m/>
    <m/>
    <n v="16.83"/>
    <n v="0"/>
    <n v="16.83"/>
    <n v="0"/>
    <n v="0"/>
    <n v="0"/>
    <n v="54.21"/>
    <s v="0.00"/>
    <n v="54.21"/>
    <n v="0.9999999999999999"/>
    <n v="0"/>
    <n v="54.20999999999999"/>
    <n v="57.18"/>
    <n v="2520000"/>
    <n v="0"/>
    <m/>
    <n v="0"/>
    <n v="362019.84"/>
  </r>
  <r>
    <m/>
    <s v="V200024"/>
    <s v="2022-0022"/>
    <x v="13"/>
    <n v="2"/>
    <s v="Wagon"/>
    <n v="17"/>
    <e v="#N/A"/>
    <x v="6"/>
    <m/>
    <m/>
    <x v="2"/>
    <x v="2"/>
    <n v="1"/>
    <m/>
    <m/>
    <n v="1"/>
    <m/>
    <n v="0"/>
    <n v="0"/>
    <x v="1"/>
    <m/>
    <m/>
    <m/>
    <x v="0"/>
    <m/>
    <m/>
    <m/>
    <e v="#N/A"/>
    <e v="#N/A"/>
    <n v="730"/>
    <x v="1"/>
    <m/>
    <m/>
    <m/>
    <m/>
    <s v="n.a."/>
    <m/>
    <m/>
    <n v="0"/>
    <n v="3"/>
    <m/>
    <e v="#N/A"/>
    <m/>
    <m/>
    <m/>
    <m/>
    <m/>
    <m/>
    <m/>
    <m/>
    <m/>
    <m/>
    <m/>
    <m/>
    <m/>
    <m/>
    <m/>
    <m/>
    <m/>
    <m/>
    <m/>
    <m/>
    <m/>
    <n v="180000"/>
    <m/>
    <m/>
    <s v="Euro"/>
    <n v="71.03999999999999"/>
    <m/>
    <m/>
    <m/>
    <m/>
    <e v="#N/A"/>
    <n v="0"/>
    <m/>
    <m/>
    <m/>
    <m/>
    <m/>
    <m/>
    <m/>
    <m/>
    <m/>
    <m/>
    <m/>
    <m/>
    <m/>
    <m/>
    <m/>
    <m/>
    <m/>
    <m/>
    <m/>
    <m/>
    <m/>
  </r>
  <r>
    <m/>
    <s v="V200024"/>
    <s v="2022-0022"/>
    <x v="13"/>
    <n v="2"/>
    <s v="Wagon"/>
    <n v="18"/>
    <e v="#N/A"/>
    <x v="6"/>
    <m/>
    <m/>
    <x v="2"/>
    <x v="2"/>
    <n v="1"/>
    <m/>
    <m/>
    <n v="1"/>
    <m/>
    <n v="0"/>
    <n v="0"/>
    <x v="1"/>
    <m/>
    <m/>
    <m/>
    <x v="0"/>
    <m/>
    <m/>
    <m/>
    <e v="#N/A"/>
    <e v="#N/A"/>
    <n v="730"/>
    <x v="1"/>
    <m/>
    <m/>
    <m/>
    <m/>
    <s v="n.a."/>
    <m/>
    <m/>
    <n v="0"/>
    <n v="3"/>
    <m/>
    <e v="#N/A"/>
    <m/>
    <m/>
    <m/>
    <m/>
    <m/>
    <m/>
    <m/>
    <m/>
    <m/>
    <m/>
    <m/>
    <m/>
    <m/>
    <m/>
    <m/>
    <m/>
    <m/>
    <m/>
    <m/>
    <m/>
    <m/>
    <n v="180000"/>
    <m/>
    <m/>
    <s v="Euro"/>
    <n v="71.03999999999999"/>
    <m/>
    <m/>
    <m/>
    <m/>
    <e v="#N/A"/>
    <n v="0"/>
    <m/>
    <m/>
    <m/>
    <m/>
    <m/>
    <m/>
    <m/>
    <m/>
    <m/>
    <m/>
    <m/>
    <m/>
    <m/>
    <m/>
    <m/>
    <m/>
    <m/>
    <m/>
    <m/>
    <m/>
    <m/>
  </r>
  <r>
    <m/>
    <s v="V200024"/>
    <s v="2022-0022"/>
    <x v="13"/>
    <n v="2"/>
    <s v="Wagon"/>
    <n v="19"/>
    <e v="#N/A"/>
    <x v="6"/>
    <m/>
    <m/>
    <x v="2"/>
    <x v="2"/>
    <n v="1"/>
    <m/>
    <m/>
    <n v="1"/>
    <m/>
    <n v="0"/>
    <n v="0"/>
    <x v="1"/>
    <m/>
    <m/>
    <m/>
    <x v="0"/>
    <m/>
    <m/>
    <m/>
    <e v="#N/A"/>
    <e v="#N/A"/>
    <n v="730"/>
    <x v="1"/>
    <m/>
    <m/>
    <m/>
    <m/>
    <s v="n.a."/>
    <m/>
    <m/>
    <n v="0"/>
    <n v="3"/>
    <m/>
    <e v="#N/A"/>
    <m/>
    <m/>
    <m/>
    <m/>
    <m/>
    <m/>
    <m/>
    <m/>
    <m/>
    <m/>
    <m/>
    <m/>
    <m/>
    <m/>
    <m/>
    <m/>
    <m/>
    <m/>
    <m/>
    <m/>
    <m/>
    <n v="180000"/>
    <m/>
    <m/>
    <s v="Euro"/>
    <n v="71.03999999999999"/>
    <m/>
    <m/>
    <m/>
    <m/>
    <e v="#N/A"/>
    <n v="0"/>
    <m/>
    <m/>
    <m/>
    <m/>
    <m/>
    <m/>
    <m/>
    <m/>
    <m/>
    <m/>
    <m/>
    <m/>
    <m/>
    <m/>
    <m/>
    <m/>
    <m/>
    <m/>
    <m/>
    <m/>
    <m/>
  </r>
  <r>
    <m/>
    <s v="V200024"/>
    <s v="2022-0022"/>
    <x v="13"/>
    <n v="2"/>
    <s v="Wagon"/>
    <n v="20"/>
    <e v="#N/A"/>
    <x v="6"/>
    <m/>
    <m/>
    <x v="2"/>
    <x v="2"/>
    <n v="1"/>
    <m/>
    <m/>
    <n v="1"/>
    <m/>
    <n v="0"/>
    <n v="0"/>
    <x v="1"/>
    <m/>
    <m/>
    <m/>
    <x v="0"/>
    <m/>
    <m/>
    <m/>
    <e v="#N/A"/>
    <e v="#N/A"/>
    <n v="730"/>
    <x v="1"/>
    <m/>
    <m/>
    <m/>
    <m/>
    <s v="n.a."/>
    <m/>
    <m/>
    <n v="0"/>
    <n v="3"/>
    <m/>
    <e v="#N/A"/>
    <m/>
    <m/>
    <m/>
    <m/>
    <m/>
    <m/>
    <m/>
    <m/>
    <m/>
    <m/>
    <m/>
    <m/>
    <m/>
    <m/>
    <m/>
    <m/>
    <m/>
    <m/>
    <m/>
    <m/>
    <m/>
    <n v="180000"/>
    <m/>
    <m/>
    <s v="Euro"/>
    <n v="71.03999999999999"/>
    <m/>
    <m/>
    <m/>
    <m/>
    <e v="#N/A"/>
    <n v="0"/>
    <m/>
    <m/>
    <m/>
    <m/>
    <m/>
    <m/>
    <m/>
    <m/>
    <m/>
    <m/>
    <m/>
    <m/>
    <m/>
    <m/>
    <m/>
    <m/>
    <m/>
    <m/>
    <m/>
    <m/>
    <m/>
  </r>
  <r>
    <m/>
    <s v="V200024"/>
    <s v="2022-0022"/>
    <x v="13"/>
    <n v="2"/>
    <s v="Wagon"/>
    <n v="21"/>
    <e v="#N/A"/>
    <x v="6"/>
    <m/>
    <m/>
    <x v="2"/>
    <x v="2"/>
    <n v="1"/>
    <m/>
    <m/>
    <n v="1"/>
    <m/>
    <n v="0"/>
    <n v="0"/>
    <x v="1"/>
    <m/>
    <m/>
    <m/>
    <x v="0"/>
    <m/>
    <m/>
    <m/>
    <e v="#N/A"/>
    <e v="#N/A"/>
    <n v="730"/>
    <x v="1"/>
    <m/>
    <m/>
    <m/>
    <m/>
    <s v="n.a."/>
    <m/>
    <m/>
    <n v="0"/>
    <n v="3"/>
    <m/>
    <e v="#N/A"/>
    <m/>
    <m/>
    <m/>
    <m/>
    <m/>
    <m/>
    <m/>
    <m/>
    <m/>
    <m/>
    <m/>
    <m/>
    <m/>
    <m/>
    <m/>
    <m/>
    <m/>
    <m/>
    <m/>
    <m/>
    <m/>
    <n v="180000"/>
    <m/>
    <m/>
    <s v="Euro"/>
    <n v="71.03999999999999"/>
    <m/>
    <m/>
    <m/>
    <m/>
    <e v="#N/A"/>
    <n v="0"/>
    <m/>
    <m/>
    <m/>
    <m/>
    <m/>
    <m/>
    <m/>
    <m/>
    <m/>
    <m/>
    <m/>
    <m/>
    <m/>
    <m/>
    <m/>
    <m/>
    <m/>
    <m/>
    <m/>
    <m/>
    <m/>
  </r>
  <r>
    <m/>
    <s v="V200024"/>
    <s v="2022-0022"/>
    <x v="13"/>
    <n v="2"/>
    <s v="Wagon"/>
    <n v="22"/>
    <e v="#N/A"/>
    <x v="6"/>
    <m/>
    <m/>
    <x v="2"/>
    <x v="2"/>
    <n v="1"/>
    <m/>
    <m/>
    <n v="1"/>
    <m/>
    <n v="0"/>
    <n v="0"/>
    <x v="1"/>
    <m/>
    <m/>
    <m/>
    <x v="0"/>
    <m/>
    <m/>
    <m/>
    <e v="#N/A"/>
    <e v="#N/A"/>
    <n v="730"/>
    <x v="1"/>
    <m/>
    <m/>
    <m/>
    <m/>
    <s v="n.a."/>
    <m/>
    <m/>
    <n v="0"/>
    <n v="3"/>
    <m/>
    <e v="#N/A"/>
    <m/>
    <m/>
    <m/>
    <m/>
    <m/>
    <m/>
    <m/>
    <m/>
    <m/>
    <m/>
    <m/>
    <m/>
    <m/>
    <m/>
    <m/>
    <m/>
    <m/>
    <m/>
    <m/>
    <m/>
    <m/>
    <n v="180000"/>
    <m/>
    <m/>
    <s v="Euro"/>
    <n v="71.03999999999999"/>
    <m/>
    <m/>
    <m/>
    <m/>
    <e v="#N/A"/>
    <n v="0"/>
    <m/>
    <m/>
    <m/>
    <m/>
    <m/>
    <m/>
    <m/>
    <m/>
    <m/>
    <m/>
    <m/>
    <m/>
    <m/>
    <m/>
    <m/>
    <m/>
    <m/>
    <m/>
    <m/>
    <m/>
    <m/>
  </r>
  <r>
    <m/>
    <s v="V200024"/>
    <s v="2022-0022"/>
    <x v="13"/>
    <n v="2"/>
    <s v="Wagon"/>
    <n v="23"/>
    <e v="#N/A"/>
    <x v="6"/>
    <m/>
    <m/>
    <x v="2"/>
    <x v="2"/>
    <n v="1"/>
    <m/>
    <m/>
    <n v="1"/>
    <m/>
    <n v="0"/>
    <n v="0"/>
    <x v="1"/>
    <m/>
    <m/>
    <m/>
    <x v="0"/>
    <m/>
    <m/>
    <m/>
    <e v="#N/A"/>
    <e v="#N/A"/>
    <n v="730"/>
    <x v="1"/>
    <m/>
    <m/>
    <m/>
    <m/>
    <s v="n.a."/>
    <m/>
    <m/>
    <n v="0"/>
    <n v="3"/>
    <m/>
    <e v="#N/A"/>
    <m/>
    <m/>
    <m/>
    <m/>
    <m/>
    <m/>
    <m/>
    <m/>
    <m/>
    <m/>
    <m/>
    <m/>
    <m/>
    <m/>
    <m/>
    <m/>
    <m/>
    <m/>
    <m/>
    <m/>
    <m/>
    <n v="180000"/>
    <m/>
    <m/>
    <s v="Euro"/>
    <n v="71.03999999999999"/>
    <m/>
    <m/>
    <m/>
    <m/>
    <e v="#N/A"/>
    <n v="0"/>
    <m/>
    <m/>
    <m/>
    <m/>
    <m/>
    <m/>
    <m/>
    <m/>
    <m/>
    <m/>
    <m/>
    <m/>
    <m/>
    <m/>
    <m/>
    <m/>
    <m/>
    <m/>
    <m/>
    <m/>
    <m/>
  </r>
  <r>
    <m/>
    <s v="V200024"/>
    <s v="2022-0022"/>
    <x v="13"/>
    <n v="2"/>
    <s v="Wagon"/>
    <n v="24"/>
    <e v="#N/A"/>
    <x v="6"/>
    <m/>
    <m/>
    <x v="2"/>
    <x v="2"/>
    <n v="1"/>
    <m/>
    <m/>
    <n v="1"/>
    <m/>
    <n v="0"/>
    <n v="0"/>
    <x v="1"/>
    <m/>
    <m/>
    <m/>
    <x v="0"/>
    <m/>
    <m/>
    <m/>
    <e v="#N/A"/>
    <e v="#N/A"/>
    <n v="730"/>
    <x v="1"/>
    <m/>
    <m/>
    <m/>
    <m/>
    <s v="n.a."/>
    <m/>
    <m/>
    <n v="0"/>
    <n v="3"/>
    <m/>
    <e v="#N/A"/>
    <m/>
    <m/>
    <m/>
    <m/>
    <m/>
    <m/>
    <m/>
    <m/>
    <m/>
    <m/>
    <m/>
    <m/>
    <m/>
    <m/>
    <m/>
    <m/>
    <m/>
    <m/>
    <m/>
    <m/>
    <m/>
    <n v="180000"/>
    <m/>
    <m/>
    <s v="Euro"/>
    <n v="71.03999999999999"/>
    <m/>
    <m/>
    <m/>
    <m/>
    <e v="#N/A"/>
    <n v="0"/>
    <m/>
    <m/>
    <m/>
    <m/>
    <m/>
    <m/>
    <m/>
    <m/>
    <m/>
    <m/>
    <m/>
    <m/>
    <m/>
    <m/>
    <m/>
    <m/>
    <m/>
    <m/>
    <m/>
    <m/>
    <m/>
  </r>
  <r>
    <m/>
    <s v="V200024"/>
    <s v="2022-0022"/>
    <x v="13"/>
    <n v="2"/>
    <s v="Wagon"/>
    <n v="25"/>
    <e v="#N/A"/>
    <x v="6"/>
    <m/>
    <m/>
    <x v="2"/>
    <x v="2"/>
    <n v="1"/>
    <m/>
    <m/>
    <n v="1"/>
    <m/>
    <n v="0"/>
    <n v="0"/>
    <x v="1"/>
    <m/>
    <m/>
    <m/>
    <x v="0"/>
    <m/>
    <m/>
    <m/>
    <e v="#N/A"/>
    <e v="#N/A"/>
    <n v="730"/>
    <x v="1"/>
    <m/>
    <m/>
    <m/>
    <m/>
    <s v="n.a."/>
    <m/>
    <m/>
    <n v="0"/>
    <n v="3"/>
    <m/>
    <e v="#N/A"/>
    <m/>
    <m/>
    <m/>
    <m/>
    <m/>
    <m/>
    <m/>
    <m/>
    <m/>
    <m/>
    <m/>
    <m/>
    <m/>
    <m/>
    <m/>
    <m/>
    <m/>
    <m/>
    <m/>
    <m/>
    <m/>
    <n v="180000"/>
    <m/>
    <m/>
    <s v="Euro"/>
    <n v="71.03999999999999"/>
    <m/>
    <m/>
    <m/>
    <m/>
    <e v="#N/A"/>
    <n v="0"/>
    <m/>
    <m/>
    <m/>
    <m/>
    <m/>
    <m/>
    <m/>
    <m/>
    <m/>
    <m/>
    <m/>
    <m/>
    <m/>
    <m/>
    <m/>
    <m/>
    <m/>
    <m/>
    <m/>
    <m/>
    <m/>
  </r>
  <r>
    <m/>
    <s v="V200024"/>
    <s v="2022-0022"/>
    <x v="13"/>
    <n v="2"/>
    <s v="Wagon"/>
    <n v="26"/>
    <e v="#N/A"/>
    <x v="6"/>
    <m/>
    <m/>
    <x v="2"/>
    <x v="2"/>
    <n v="1"/>
    <m/>
    <m/>
    <n v="1"/>
    <m/>
    <n v="0"/>
    <n v="0"/>
    <x v="1"/>
    <m/>
    <m/>
    <m/>
    <x v="0"/>
    <m/>
    <m/>
    <m/>
    <e v="#N/A"/>
    <e v="#N/A"/>
    <n v="730"/>
    <x v="1"/>
    <m/>
    <m/>
    <m/>
    <m/>
    <s v="n.a."/>
    <m/>
    <m/>
    <n v="0"/>
    <n v="3"/>
    <m/>
    <e v="#N/A"/>
    <m/>
    <m/>
    <m/>
    <m/>
    <m/>
    <m/>
    <m/>
    <m/>
    <m/>
    <m/>
    <m/>
    <m/>
    <m/>
    <m/>
    <m/>
    <m/>
    <m/>
    <m/>
    <m/>
    <m/>
    <m/>
    <n v="180000"/>
    <m/>
    <m/>
    <s v="Euro"/>
    <n v="71.03999999999999"/>
    <m/>
    <m/>
    <m/>
    <m/>
    <e v="#N/A"/>
    <n v="0"/>
    <m/>
    <m/>
    <m/>
    <m/>
    <m/>
    <m/>
    <m/>
    <m/>
    <m/>
    <m/>
    <m/>
    <m/>
    <m/>
    <m/>
    <m/>
    <m/>
    <m/>
    <m/>
    <m/>
    <m/>
    <m/>
  </r>
  <r>
    <m/>
    <s v="V200024"/>
    <s v="2022-0022"/>
    <x v="13"/>
    <n v="2"/>
    <s v="Wagon"/>
    <n v="27"/>
    <e v="#N/A"/>
    <x v="6"/>
    <m/>
    <m/>
    <x v="2"/>
    <x v="2"/>
    <n v="1"/>
    <m/>
    <m/>
    <n v="1"/>
    <m/>
    <n v="0"/>
    <n v="0"/>
    <x v="1"/>
    <m/>
    <m/>
    <m/>
    <x v="0"/>
    <m/>
    <m/>
    <m/>
    <e v="#N/A"/>
    <e v="#N/A"/>
    <n v="730"/>
    <x v="1"/>
    <m/>
    <m/>
    <m/>
    <m/>
    <s v="n.a."/>
    <m/>
    <m/>
    <n v="0"/>
    <n v="3"/>
    <m/>
    <e v="#N/A"/>
    <m/>
    <m/>
    <m/>
    <m/>
    <m/>
    <m/>
    <m/>
    <m/>
    <m/>
    <m/>
    <m/>
    <m/>
    <m/>
    <m/>
    <m/>
    <m/>
    <m/>
    <m/>
    <m/>
    <m/>
    <m/>
    <n v="180000"/>
    <m/>
    <m/>
    <s v="Euro"/>
    <n v="71.03999999999999"/>
    <m/>
    <m/>
    <m/>
    <m/>
    <e v="#N/A"/>
    <n v="0"/>
    <m/>
    <m/>
    <m/>
    <m/>
    <m/>
    <m/>
    <m/>
    <m/>
    <m/>
    <m/>
    <m/>
    <m/>
    <m/>
    <m/>
    <m/>
    <m/>
    <m/>
    <m/>
    <m/>
    <m/>
    <m/>
  </r>
  <r>
    <m/>
    <s v="V200024"/>
    <s v="2022-0022"/>
    <x v="13"/>
    <n v="2"/>
    <s v="Wagon"/>
    <n v="28"/>
    <e v="#N/A"/>
    <x v="6"/>
    <m/>
    <m/>
    <x v="2"/>
    <x v="2"/>
    <n v="1"/>
    <m/>
    <m/>
    <n v="1"/>
    <m/>
    <n v="0"/>
    <n v="0"/>
    <x v="1"/>
    <m/>
    <m/>
    <m/>
    <x v="0"/>
    <m/>
    <m/>
    <m/>
    <e v="#N/A"/>
    <e v="#N/A"/>
    <n v="730"/>
    <x v="1"/>
    <m/>
    <m/>
    <m/>
    <m/>
    <s v="n.a."/>
    <m/>
    <m/>
    <n v="0"/>
    <n v="3"/>
    <m/>
    <e v="#N/A"/>
    <m/>
    <m/>
    <m/>
    <m/>
    <m/>
    <m/>
    <m/>
    <m/>
    <m/>
    <m/>
    <m/>
    <m/>
    <m/>
    <m/>
    <m/>
    <m/>
    <m/>
    <m/>
    <m/>
    <m/>
    <m/>
    <n v="180000"/>
    <m/>
    <m/>
    <s v="Euro"/>
    <n v="71.03999999999999"/>
    <m/>
    <m/>
    <m/>
    <m/>
    <e v="#N/A"/>
    <n v="0"/>
    <m/>
    <m/>
    <m/>
    <m/>
    <m/>
    <m/>
    <m/>
    <m/>
    <m/>
    <m/>
    <m/>
    <m/>
    <m/>
    <m/>
    <m/>
    <m/>
    <m/>
    <m/>
    <m/>
    <m/>
    <m/>
  </r>
  <r>
    <m/>
    <s v="V200024"/>
    <s v="2022-0022"/>
    <x v="13"/>
    <n v="2"/>
    <s v="Wagon"/>
    <n v="29"/>
    <e v="#N/A"/>
    <x v="6"/>
    <m/>
    <m/>
    <x v="2"/>
    <x v="2"/>
    <n v="1"/>
    <m/>
    <m/>
    <n v="1"/>
    <m/>
    <n v="0"/>
    <n v="0"/>
    <x v="1"/>
    <m/>
    <m/>
    <m/>
    <x v="0"/>
    <m/>
    <m/>
    <m/>
    <e v="#N/A"/>
    <e v="#N/A"/>
    <n v="730"/>
    <x v="1"/>
    <m/>
    <m/>
    <m/>
    <m/>
    <s v="n.a."/>
    <m/>
    <m/>
    <n v="0"/>
    <n v="3"/>
    <m/>
    <e v="#N/A"/>
    <m/>
    <m/>
    <m/>
    <m/>
    <m/>
    <m/>
    <m/>
    <m/>
    <m/>
    <m/>
    <m/>
    <m/>
    <m/>
    <m/>
    <m/>
    <m/>
    <m/>
    <m/>
    <m/>
    <m/>
    <m/>
    <n v="180000"/>
    <m/>
    <m/>
    <s v="Euro"/>
    <n v="71.03999999999999"/>
    <m/>
    <m/>
    <m/>
    <m/>
    <e v="#N/A"/>
    <n v="0"/>
    <m/>
    <m/>
    <m/>
    <m/>
    <m/>
    <m/>
    <m/>
    <m/>
    <m/>
    <m/>
    <m/>
    <m/>
    <m/>
    <m/>
    <m/>
    <m/>
    <m/>
    <m/>
    <m/>
    <m/>
    <m/>
  </r>
  <r>
    <m/>
    <s v="V200024"/>
    <s v="2022-0022"/>
    <x v="13"/>
    <n v="2"/>
    <s v="Wagon"/>
    <n v="30"/>
    <e v="#N/A"/>
    <x v="6"/>
    <m/>
    <m/>
    <x v="2"/>
    <x v="2"/>
    <n v="1"/>
    <m/>
    <m/>
    <n v="1"/>
    <m/>
    <n v="0"/>
    <n v="0"/>
    <x v="1"/>
    <m/>
    <m/>
    <m/>
    <x v="0"/>
    <m/>
    <m/>
    <m/>
    <e v="#N/A"/>
    <e v="#N/A"/>
    <n v="730"/>
    <x v="1"/>
    <m/>
    <m/>
    <m/>
    <m/>
    <s v="n.a."/>
    <m/>
    <m/>
    <n v="0"/>
    <n v="3"/>
    <m/>
    <e v="#N/A"/>
    <m/>
    <m/>
    <m/>
    <m/>
    <m/>
    <m/>
    <m/>
    <m/>
    <m/>
    <m/>
    <m/>
    <m/>
    <m/>
    <m/>
    <m/>
    <m/>
    <m/>
    <m/>
    <m/>
    <m/>
    <m/>
    <n v="180000"/>
    <m/>
    <m/>
    <s v="Euro"/>
    <n v="71.03999999999999"/>
    <m/>
    <m/>
    <m/>
    <m/>
    <e v="#N/A"/>
    <n v="0"/>
    <m/>
    <m/>
    <m/>
    <m/>
    <m/>
    <m/>
    <m/>
    <m/>
    <m/>
    <m/>
    <m/>
    <m/>
    <m/>
    <m/>
    <m/>
    <m/>
    <m/>
    <m/>
    <m/>
    <m/>
    <m/>
  </r>
  <r>
    <m/>
    <s v="V200026"/>
    <s v="2022-0022"/>
    <x v="13"/>
    <n v="3"/>
    <s v="Batch"/>
    <m/>
    <m/>
    <x v="6"/>
    <s v="DEU"/>
    <s v="Middle EU - DEU"/>
    <x v="2"/>
    <x v="2"/>
    <n v="16"/>
    <m/>
    <m/>
    <n v="16"/>
    <n v="0"/>
    <n v="0"/>
    <n v="0"/>
    <x v="2"/>
    <m/>
    <m/>
    <m/>
    <x v="0"/>
    <m/>
    <m/>
    <m/>
    <d v="2023-08-01T00:00:00"/>
    <d v="2025-08-01T00:00:00"/>
    <m/>
    <x v="24"/>
    <m/>
    <m/>
    <m/>
    <m/>
    <s v="n.a."/>
    <m/>
    <m/>
    <n v="0"/>
    <n v="3"/>
    <m/>
    <m/>
    <m/>
    <n v="0"/>
    <n v="0"/>
    <m/>
    <m/>
    <m/>
    <m/>
    <m/>
    <n v="0"/>
    <s v="A"/>
    <m/>
    <n v="1.4"/>
    <s v="DEU"/>
    <s v="Parent Guarantee"/>
    <m/>
    <s v="N"/>
    <m/>
    <m/>
    <m/>
    <m/>
    <m/>
    <n v="180000"/>
    <m/>
    <m/>
    <s v="Euro"/>
    <n v="71.03999999999999"/>
    <n v="0"/>
    <n v="0"/>
    <m/>
    <n v="0"/>
    <n v="71.03999999999999"/>
    <n v="0"/>
    <n v="0"/>
    <m/>
    <m/>
    <n v="16.83"/>
    <n v="0"/>
    <n v="16.83"/>
    <n v="0"/>
    <n v="0"/>
    <n v="0"/>
    <n v="54.21"/>
    <s v="0.00"/>
    <n v="54.21"/>
    <n v="0.9999999999999999"/>
    <n v="0"/>
    <n v="54.20999999999999"/>
    <n v="57.18"/>
    <n v="2880000"/>
    <n v="0"/>
    <m/>
    <n v="0"/>
    <n v="413736.96"/>
  </r>
  <r>
    <m/>
    <s v="V200026"/>
    <s v="2022-0022"/>
    <x v="13"/>
    <n v="3"/>
    <s v="Wagon"/>
    <n v="1"/>
    <e v="#N/A"/>
    <x v="6"/>
    <m/>
    <m/>
    <x v="2"/>
    <x v="2"/>
    <n v="1"/>
    <m/>
    <m/>
    <n v="1"/>
    <m/>
    <n v="0"/>
    <n v="0"/>
    <x v="1"/>
    <m/>
    <m/>
    <m/>
    <x v="0"/>
    <m/>
    <m/>
    <m/>
    <e v="#N/A"/>
    <e v="#N/A"/>
    <n v="730"/>
    <x v="1"/>
    <m/>
    <m/>
    <m/>
    <m/>
    <s v="n.a."/>
    <m/>
    <m/>
    <n v="0"/>
    <n v="3"/>
    <m/>
    <e v="#N/A"/>
    <m/>
    <n v="0"/>
    <n v="0"/>
    <m/>
    <m/>
    <m/>
    <m/>
    <m/>
    <m/>
    <m/>
    <m/>
    <m/>
    <m/>
    <m/>
    <m/>
    <m/>
    <m/>
    <m/>
    <m/>
    <m/>
    <m/>
    <n v="180000"/>
    <m/>
    <m/>
    <s v="Euro"/>
    <n v="71.03999999999999"/>
    <m/>
    <m/>
    <m/>
    <m/>
    <e v="#N/A"/>
    <n v="0"/>
    <m/>
    <m/>
    <m/>
    <m/>
    <m/>
    <m/>
    <m/>
    <m/>
    <m/>
    <m/>
    <m/>
    <m/>
    <m/>
    <m/>
    <m/>
    <m/>
    <m/>
    <m/>
    <m/>
    <m/>
    <m/>
  </r>
  <r>
    <m/>
    <s v="V200026"/>
    <s v="2022-0022"/>
    <x v="13"/>
    <n v="3"/>
    <s v="Wagon"/>
    <n v="2"/>
    <e v="#N/A"/>
    <x v="6"/>
    <m/>
    <m/>
    <x v="2"/>
    <x v="2"/>
    <n v="1"/>
    <m/>
    <m/>
    <n v="1"/>
    <m/>
    <n v="0"/>
    <n v="0"/>
    <x v="1"/>
    <m/>
    <m/>
    <m/>
    <x v="0"/>
    <m/>
    <m/>
    <m/>
    <e v="#N/A"/>
    <e v="#N/A"/>
    <n v="730"/>
    <x v="1"/>
    <m/>
    <m/>
    <m/>
    <m/>
    <s v="n.a."/>
    <m/>
    <m/>
    <n v="0"/>
    <n v="3"/>
    <m/>
    <e v="#N/A"/>
    <m/>
    <n v="0"/>
    <n v="0"/>
    <m/>
    <m/>
    <m/>
    <m/>
    <m/>
    <m/>
    <m/>
    <m/>
    <m/>
    <m/>
    <m/>
    <m/>
    <m/>
    <m/>
    <m/>
    <m/>
    <m/>
    <m/>
    <n v="180000"/>
    <m/>
    <m/>
    <s v="Euro"/>
    <n v="71.03999999999999"/>
    <m/>
    <m/>
    <m/>
    <m/>
    <e v="#N/A"/>
    <n v="0"/>
    <m/>
    <m/>
    <m/>
    <m/>
    <m/>
    <m/>
    <m/>
    <m/>
    <m/>
    <m/>
    <m/>
    <m/>
    <m/>
    <m/>
    <m/>
    <m/>
    <m/>
    <m/>
    <m/>
    <m/>
    <m/>
  </r>
  <r>
    <m/>
    <s v="V200026"/>
    <s v="2022-0022"/>
    <x v="13"/>
    <n v="3"/>
    <s v="Wagon"/>
    <n v="3"/>
    <e v="#N/A"/>
    <x v="6"/>
    <m/>
    <m/>
    <x v="2"/>
    <x v="2"/>
    <n v="1"/>
    <m/>
    <m/>
    <n v="1"/>
    <m/>
    <n v="0"/>
    <n v="0"/>
    <x v="1"/>
    <m/>
    <m/>
    <m/>
    <x v="0"/>
    <m/>
    <m/>
    <m/>
    <e v="#N/A"/>
    <e v="#N/A"/>
    <n v="730"/>
    <x v="1"/>
    <m/>
    <m/>
    <m/>
    <m/>
    <s v="n.a."/>
    <m/>
    <m/>
    <n v="0"/>
    <n v="3"/>
    <m/>
    <e v="#N/A"/>
    <m/>
    <n v="0"/>
    <n v="0"/>
    <m/>
    <m/>
    <m/>
    <m/>
    <m/>
    <m/>
    <m/>
    <m/>
    <m/>
    <m/>
    <m/>
    <m/>
    <m/>
    <m/>
    <m/>
    <m/>
    <m/>
    <m/>
    <n v="180000"/>
    <m/>
    <m/>
    <s v="Euro"/>
    <n v="71.03999999999999"/>
    <m/>
    <m/>
    <m/>
    <m/>
    <e v="#N/A"/>
    <n v="0"/>
    <m/>
    <m/>
    <m/>
    <m/>
    <m/>
    <m/>
    <m/>
    <m/>
    <m/>
    <m/>
    <m/>
    <m/>
    <m/>
    <m/>
    <m/>
    <m/>
    <m/>
    <m/>
    <m/>
    <m/>
    <m/>
  </r>
  <r>
    <m/>
    <s v="V200026"/>
    <s v="2022-0022"/>
    <x v="13"/>
    <n v="3"/>
    <s v="Wagon"/>
    <n v="4"/>
    <e v="#N/A"/>
    <x v="6"/>
    <m/>
    <m/>
    <x v="2"/>
    <x v="2"/>
    <n v="1"/>
    <m/>
    <m/>
    <n v="1"/>
    <m/>
    <n v="0"/>
    <n v="0"/>
    <x v="1"/>
    <m/>
    <m/>
    <m/>
    <x v="0"/>
    <m/>
    <m/>
    <m/>
    <e v="#N/A"/>
    <e v="#N/A"/>
    <n v="730"/>
    <x v="1"/>
    <m/>
    <m/>
    <m/>
    <m/>
    <s v="n.a."/>
    <m/>
    <m/>
    <n v="0"/>
    <n v="3"/>
    <m/>
    <e v="#N/A"/>
    <m/>
    <n v="0"/>
    <n v="0"/>
    <m/>
    <m/>
    <m/>
    <m/>
    <m/>
    <m/>
    <m/>
    <m/>
    <m/>
    <m/>
    <m/>
    <m/>
    <m/>
    <m/>
    <m/>
    <m/>
    <m/>
    <m/>
    <n v="180000"/>
    <m/>
    <m/>
    <s v="Euro"/>
    <n v="71.03999999999999"/>
    <m/>
    <m/>
    <m/>
    <m/>
    <e v="#N/A"/>
    <n v="0"/>
    <m/>
    <m/>
    <m/>
    <m/>
    <m/>
    <m/>
    <m/>
    <m/>
    <m/>
    <m/>
    <m/>
    <m/>
    <m/>
    <m/>
    <m/>
    <m/>
    <m/>
    <m/>
    <m/>
    <m/>
    <m/>
  </r>
  <r>
    <m/>
    <s v="V200026"/>
    <s v="2022-0022"/>
    <x v="13"/>
    <n v="3"/>
    <s v="Wagon"/>
    <n v="5"/>
    <e v="#N/A"/>
    <x v="6"/>
    <m/>
    <m/>
    <x v="2"/>
    <x v="2"/>
    <n v="1"/>
    <m/>
    <m/>
    <n v="1"/>
    <m/>
    <n v="0"/>
    <n v="0"/>
    <x v="1"/>
    <m/>
    <m/>
    <m/>
    <x v="0"/>
    <m/>
    <m/>
    <m/>
    <e v="#N/A"/>
    <e v="#N/A"/>
    <n v="730"/>
    <x v="1"/>
    <m/>
    <m/>
    <m/>
    <m/>
    <s v="n.a."/>
    <m/>
    <m/>
    <n v="0"/>
    <n v="3"/>
    <m/>
    <e v="#N/A"/>
    <m/>
    <n v="0"/>
    <n v="0"/>
    <m/>
    <m/>
    <m/>
    <m/>
    <m/>
    <m/>
    <m/>
    <m/>
    <m/>
    <m/>
    <m/>
    <m/>
    <m/>
    <m/>
    <m/>
    <m/>
    <m/>
    <m/>
    <n v="180000"/>
    <m/>
    <m/>
    <s v="Euro"/>
    <n v="71.03999999999999"/>
    <m/>
    <m/>
    <m/>
    <m/>
    <e v="#N/A"/>
    <n v="0"/>
    <m/>
    <m/>
    <m/>
    <m/>
    <m/>
    <m/>
    <m/>
    <m/>
    <m/>
    <m/>
    <m/>
    <m/>
    <m/>
    <m/>
    <m/>
    <m/>
    <m/>
    <m/>
    <m/>
    <m/>
    <m/>
  </r>
  <r>
    <m/>
    <s v="V200026"/>
    <s v="2022-0022"/>
    <x v="13"/>
    <n v="3"/>
    <s v="Wagon"/>
    <n v="6"/>
    <e v="#N/A"/>
    <x v="6"/>
    <m/>
    <m/>
    <x v="2"/>
    <x v="2"/>
    <n v="1"/>
    <m/>
    <m/>
    <n v="1"/>
    <m/>
    <n v="0"/>
    <n v="0"/>
    <x v="1"/>
    <m/>
    <m/>
    <m/>
    <x v="0"/>
    <m/>
    <m/>
    <m/>
    <e v="#N/A"/>
    <e v="#N/A"/>
    <n v="730"/>
    <x v="1"/>
    <m/>
    <m/>
    <m/>
    <m/>
    <s v="n.a."/>
    <m/>
    <m/>
    <n v="0"/>
    <n v="3"/>
    <m/>
    <e v="#N/A"/>
    <m/>
    <n v="0"/>
    <n v="0"/>
    <m/>
    <m/>
    <m/>
    <m/>
    <m/>
    <m/>
    <m/>
    <m/>
    <m/>
    <m/>
    <m/>
    <m/>
    <m/>
    <m/>
    <m/>
    <m/>
    <m/>
    <m/>
    <n v="180000"/>
    <m/>
    <m/>
    <s v="Euro"/>
    <n v="71.03999999999999"/>
    <m/>
    <m/>
    <m/>
    <m/>
    <e v="#N/A"/>
    <n v="0"/>
    <m/>
    <m/>
    <m/>
    <m/>
    <m/>
    <m/>
    <m/>
    <m/>
    <m/>
    <m/>
    <m/>
    <m/>
    <m/>
    <m/>
    <m/>
    <m/>
    <m/>
    <m/>
    <m/>
    <m/>
    <m/>
  </r>
  <r>
    <m/>
    <s v="V200026"/>
    <s v="2022-0022"/>
    <x v="13"/>
    <n v="3"/>
    <s v="Wagon"/>
    <n v="7"/>
    <e v="#N/A"/>
    <x v="6"/>
    <m/>
    <m/>
    <x v="2"/>
    <x v="2"/>
    <n v="1"/>
    <m/>
    <m/>
    <n v="1"/>
    <m/>
    <n v="0"/>
    <n v="0"/>
    <x v="1"/>
    <m/>
    <m/>
    <m/>
    <x v="0"/>
    <m/>
    <m/>
    <m/>
    <e v="#N/A"/>
    <e v="#N/A"/>
    <n v="730"/>
    <x v="1"/>
    <m/>
    <m/>
    <m/>
    <m/>
    <s v="n.a."/>
    <m/>
    <m/>
    <n v="0"/>
    <n v="3"/>
    <m/>
    <e v="#N/A"/>
    <m/>
    <n v="0"/>
    <n v="0"/>
    <m/>
    <m/>
    <m/>
    <m/>
    <m/>
    <m/>
    <m/>
    <m/>
    <m/>
    <m/>
    <m/>
    <m/>
    <m/>
    <m/>
    <m/>
    <m/>
    <m/>
    <m/>
    <n v="180000"/>
    <m/>
    <m/>
    <s v="Euro"/>
    <n v="71.03999999999999"/>
    <m/>
    <m/>
    <m/>
    <m/>
    <e v="#N/A"/>
    <n v="0"/>
    <m/>
    <m/>
    <m/>
    <m/>
    <m/>
    <m/>
    <m/>
    <m/>
    <m/>
    <m/>
    <m/>
    <m/>
    <m/>
    <m/>
    <m/>
    <m/>
    <m/>
    <m/>
    <m/>
    <m/>
    <m/>
  </r>
  <r>
    <m/>
    <s v="V200026"/>
    <s v="2022-0022"/>
    <x v="13"/>
    <n v="3"/>
    <s v="Wagon"/>
    <n v="8"/>
    <e v="#N/A"/>
    <x v="6"/>
    <m/>
    <m/>
    <x v="2"/>
    <x v="2"/>
    <n v="1"/>
    <m/>
    <m/>
    <n v="1"/>
    <m/>
    <n v="0"/>
    <n v="0"/>
    <x v="1"/>
    <m/>
    <m/>
    <m/>
    <x v="0"/>
    <m/>
    <m/>
    <m/>
    <e v="#N/A"/>
    <e v="#N/A"/>
    <n v="730"/>
    <x v="1"/>
    <m/>
    <m/>
    <m/>
    <m/>
    <s v="n.a."/>
    <m/>
    <m/>
    <n v="0"/>
    <n v="3"/>
    <m/>
    <e v="#N/A"/>
    <m/>
    <n v="0"/>
    <n v="0"/>
    <m/>
    <m/>
    <m/>
    <m/>
    <m/>
    <m/>
    <m/>
    <m/>
    <m/>
    <m/>
    <m/>
    <m/>
    <m/>
    <m/>
    <m/>
    <m/>
    <m/>
    <m/>
    <n v="180000"/>
    <m/>
    <m/>
    <s v="Euro"/>
    <n v="71.03999999999999"/>
    <m/>
    <m/>
    <m/>
    <m/>
    <e v="#N/A"/>
    <n v="0"/>
    <m/>
    <m/>
    <m/>
    <m/>
    <m/>
    <m/>
    <m/>
    <m/>
    <m/>
    <m/>
    <m/>
    <m/>
    <m/>
    <m/>
    <m/>
    <m/>
    <m/>
    <m/>
    <m/>
    <m/>
    <m/>
  </r>
  <r>
    <m/>
    <s v="V200026"/>
    <s v="2022-0022"/>
    <x v="13"/>
    <n v="3"/>
    <s v="Wagon"/>
    <n v="9"/>
    <e v="#N/A"/>
    <x v="6"/>
    <m/>
    <m/>
    <x v="2"/>
    <x v="2"/>
    <n v="1"/>
    <m/>
    <m/>
    <n v="1"/>
    <m/>
    <n v="0"/>
    <n v="0"/>
    <x v="1"/>
    <m/>
    <m/>
    <m/>
    <x v="0"/>
    <m/>
    <m/>
    <m/>
    <e v="#N/A"/>
    <e v="#N/A"/>
    <n v="730"/>
    <x v="1"/>
    <m/>
    <m/>
    <m/>
    <m/>
    <s v="n.a."/>
    <m/>
    <m/>
    <n v="0"/>
    <n v="3"/>
    <m/>
    <e v="#N/A"/>
    <m/>
    <n v="0"/>
    <n v="0"/>
    <m/>
    <m/>
    <m/>
    <m/>
    <m/>
    <m/>
    <m/>
    <m/>
    <m/>
    <m/>
    <m/>
    <m/>
    <m/>
    <m/>
    <m/>
    <m/>
    <m/>
    <m/>
    <n v="180000"/>
    <m/>
    <m/>
    <s v="Euro"/>
    <n v="71.03999999999999"/>
    <m/>
    <m/>
    <m/>
    <m/>
    <e v="#N/A"/>
    <n v="0"/>
    <m/>
    <m/>
    <m/>
    <m/>
    <m/>
    <m/>
    <m/>
    <m/>
    <m/>
    <m/>
    <m/>
    <m/>
    <m/>
    <m/>
    <m/>
    <m/>
    <m/>
    <m/>
    <m/>
    <m/>
    <m/>
  </r>
  <r>
    <m/>
    <s v="V200026"/>
    <s v="2022-0022"/>
    <x v="13"/>
    <n v="3"/>
    <s v="Wagon"/>
    <n v="10"/>
    <e v="#N/A"/>
    <x v="6"/>
    <m/>
    <m/>
    <x v="2"/>
    <x v="2"/>
    <n v="1"/>
    <m/>
    <m/>
    <n v="1"/>
    <m/>
    <n v="0"/>
    <n v="0"/>
    <x v="1"/>
    <m/>
    <m/>
    <m/>
    <x v="0"/>
    <m/>
    <m/>
    <m/>
    <e v="#N/A"/>
    <e v="#N/A"/>
    <n v="730"/>
    <x v="1"/>
    <m/>
    <m/>
    <m/>
    <m/>
    <s v="n.a."/>
    <m/>
    <m/>
    <n v="0"/>
    <n v="3"/>
    <m/>
    <e v="#N/A"/>
    <m/>
    <n v="0"/>
    <n v="0"/>
    <m/>
    <m/>
    <m/>
    <m/>
    <m/>
    <m/>
    <m/>
    <m/>
    <m/>
    <m/>
    <m/>
    <m/>
    <m/>
    <m/>
    <m/>
    <m/>
    <m/>
    <m/>
    <n v="180000"/>
    <m/>
    <m/>
    <s v="Euro"/>
    <n v="71.03999999999999"/>
    <m/>
    <m/>
    <m/>
    <m/>
    <e v="#N/A"/>
    <n v="0"/>
    <m/>
    <m/>
    <m/>
    <m/>
    <m/>
    <m/>
    <m/>
    <m/>
    <m/>
    <m/>
    <m/>
    <m/>
    <m/>
    <m/>
    <m/>
    <m/>
    <m/>
    <m/>
    <m/>
    <m/>
    <m/>
  </r>
  <r>
    <m/>
    <s v="V200026"/>
    <s v="2022-0022"/>
    <x v="13"/>
    <n v="3"/>
    <s v="Wagon"/>
    <n v="11"/>
    <e v="#N/A"/>
    <x v="6"/>
    <m/>
    <m/>
    <x v="2"/>
    <x v="2"/>
    <n v="1"/>
    <m/>
    <m/>
    <n v="1"/>
    <m/>
    <n v="0"/>
    <n v="0"/>
    <x v="1"/>
    <m/>
    <m/>
    <m/>
    <x v="0"/>
    <m/>
    <m/>
    <m/>
    <e v="#N/A"/>
    <e v="#N/A"/>
    <n v="730"/>
    <x v="1"/>
    <m/>
    <m/>
    <m/>
    <m/>
    <s v="n.a."/>
    <m/>
    <m/>
    <n v="0"/>
    <n v="3"/>
    <m/>
    <e v="#N/A"/>
    <m/>
    <n v="0"/>
    <n v="0"/>
    <m/>
    <m/>
    <m/>
    <m/>
    <m/>
    <m/>
    <m/>
    <m/>
    <m/>
    <m/>
    <m/>
    <m/>
    <m/>
    <m/>
    <m/>
    <m/>
    <m/>
    <m/>
    <n v="180000"/>
    <m/>
    <m/>
    <s v="Euro"/>
    <n v="71.03999999999999"/>
    <m/>
    <m/>
    <m/>
    <m/>
    <e v="#N/A"/>
    <n v="0"/>
    <m/>
    <m/>
    <m/>
    <m/>
    <m/>
    <m/>
    <m/>
    <m/>
    <m/>
    <m/>
    <m/>
    <m/>
    <m/>
    <m/>
    <m/>
    <m/>
    <m/>
    <m/>
    <m/>
    <m/>
    <m/>
  </r>
  <r>
    <m/>
    <s v="V200026"/>
    <s v="2022-0022"/>
    <x v="13"/>
    <n v="3"/>
    <s v="Wagon"/>
    <n v="12"/>
    <e v="#N/A"/>
    <x v="6"/>
    <m/>
    <m/>
    <x v="2"/>
    <x v="2"/>
    <n v="1"/>
    <m/>
    <m/>
    <n v="1"/>
    <m/>
    <n v="0"/>
    <n v="0"/>
    <x v="1"/>
    <m/>
    <m/>
    <m/>
    <x v="0"/>
    <m/>
    <m/>
    <m/>
    <e v="#N/A"/>
    <e v="#N/A"/>
    <n v="730"/>
    <x v="1"/>
    <m/>
    <m/>
    <m/>
    <m/>
    <s v="n.a."/>
    <m/>
    <m/>
    <n v="0"/>
    <n v="3"/>
    <m/>
    <e v="#N/A"/>
    <m/>
    <n v="0"/>
    <n v="0"/>
    <m/>
    <m/>
    <m/>
    <m/>
    <m/>
    <m/>
    <m/>
    <m/>
    <m/>
    <m/>
    <m/>
    <m/>
    <m/>
    <m/>
    <m/>
    <m/>
    <m/>
    <m/>
    <n v="180000"/>
    <m/>
    <m/>
    <s v="Euro"/>
    <n v="71.03999999999999"/>
    <m/>
    <m/>
    <m/>
    <m/>
    <e v="#N/A"/>
    <n v="0"/>
    <m/>
    <m/>
    <m/>
    <m/>
    <m/>
    <m/>
    <m/>
    <m/>
    <m/>
    <m/>
    <m/>
    <m/>
    <m/>
    <m/>
    <m/>
    <m/>
    <m/>
    <m/>
    <m/>
    <m/>
    <m/>
  </r>
  <r>
    <m/>
    <s v="V200026"/>
    <s v="2022-0022"/>
    <x v="13"/>
    <n v="3"/>
    <s v="Wagon"/>
    <n v="13"/>
    <e v="#N/A"/>
    <x v="6"/>
    <m/>
    <m/>
    <x v="2"/>
    <x v="2"/>
    <n v="1"/>
    <m/>
    <m/>
    <n v="1"/>
    <m/>
    <n v="0"/>
    <n v="0"/>
    <x v="1"/>
    <m/>
    <m/>
    <m/>
    <x v="0"/>
    <m/>
    <m/>
    <m/>
    <e v="#N/A"/>
    <e v="#N/A"/>
    <n v="730"/>
    <x v="1"/>
    <m/>
    <m/>
    <m/>
    <m/>
    <s v="n.a."/>
    <m/>
    <m/>
    <n v="0"/>
    <n v="3"/>
    <m/>
    <e v="#N/A"/>
    <m/>
    <n v="0"/>
    <n v="0"/>
    <m/>
    <m/>
    <m/>
    <m/>
    <m/>
    <m/>
    <m/>
    <m/>
    <m/>
    <m/>
    <m/>
    <m/>
    <m/>
    <m/>
    <m/>
    <m/>
    <m/>
    <m/>
    <n v="180000"/>
    <m/>
    <m/>
    <s v="Euro"/>
    <n v="71.03999999999999"/>
    <m/>
    <m/>
    <m/>
    <m/>
    <e v="#N/A"/>
    <n v="0"/>
    <m/>
    <m/>
    <m/>
    <m/>
    <m/>
    <m/>
    <m/>
    <m/>
    <m/>
    <m/>
    <m/>
    <m/>
    <m/>
    <m/>
    <m/>
    <m/>
    <m/>
    <m/>
    <m/>
    <m/>
    <m/>
  </r>
  <r>
    <m/>
    <s v="V200026"/>
    <s v="2022-0022"/>
    <x v="13"/>
    <n v="3"/>
    <s v="Wagon"/>
    <n v="14"/>
    <e v="#N/A"/>
    <x v="6"/>
    <m/>
    <m/>
    <x v="2"/>
    <x v="2"/>
    <n v="1"/>
    <m/>
    <m/>
    <n v="1"/>
    <m/>
    <n v="0"/>
    <n v="0"/>
    <x v="1"/>
    <m/>
    <m/>
    <m/>
    <x v="0"/>
    <m/>
    <m/>
    <m/>
    <e v="#N/A"/>
    <e v="#N/A"/>
    <n v="730"/>
    <x v="1"/>
    <m/>
    <m/>
    <m/>
    <m/>
    <s v="n.a."/>
    <m/>
    <m/>
    <n v="0"/>
    <n v="3"/>
    <m/>
    <e v="#N/A"/>
    <m/>
    <n v="0"/>
    <n v="0"/>
    <m/>
    <m/>
    <m/>
    <m/>
    <m/>
    <m/>
    <m/>
    <m/>
    <m/>
    <m/>
    <m/>
    <m/>
    <m/>
    <m/>
    <m/>
    <m/>
    <m/>
    <m/>
    <n v="180000"/>
    <m/>
    <m/>
    <s v="Euro"/>
    <n v="71.03999999999999"/>
    <m/>
    <m/>
    <m/>
    <m/>
    <e v="#N/A"/>
    <n v="0"/>
    <m/>
    <m/>
    <m/>
    <m/>
    <m/>
    <m/>
    <m/>
    <m/>
    <m/>
    <m/>
    <m/>
    <m/>
    <m/>
    <m/>
    <m/>
    <m/>
    <m/>
    <m/>
    <m/>
    <m/>
    <m/>
  </r>
  <r>
    <m/>
    <s v="V200026"/>
    <s v="2022-0022"/>
    <x v="13"/>
    <n v="3"/>
    <s v="Wagon"/>
    <n v="15"/>
    <e v="#N/A"/>
    <x v="6"/>
    <m/>
    <m/>
    <x v="2"/>
    <x v="2"/>
    <n v="1"/>
    <m/>
    <m/>
    <n v="1"/>
    <m/>
    <n v="0"/>
    <n v="0"/>
    <x v="1"/>
    <m/>
    <m/>
    <m/>
    <x v="0"/>
    <m/>
    <m/>
    <m/>
    <e v="#N/A"/>
    <e v="#N/A"/>
    <n v="730"/>
    <x v="1"/>
    <m/>
    <m/>
    <m/>
    <m/>
    <s v="n.a."/>
    <m/>
    <m/>
    <n v="0"/>
    <n v="3"/>
    <m/>
    <e v="#N/A"/>
    <m/>
    <n v="0"/>
    <n v="0"/>
    <m/>
    <m/>
    <m/>
    <m/>
    <m/>
    <m/>
    <m/>
    <m/>
    <m/>
    <m/>
    <m/>
    <m/>
    <m/>
    <m/>
    <m/>
    <m/>
    <m/>
    <m/>
    <n v="180000"/>
    <m/>
    <m/>
    <s v="Euro"/>
    <n v="71.03999999999999"/>
    <m/>
    <m/>
    <m/>
    <m/>
    <e v="#N/A"/>
    <n v="0"/>
    <m/>
    <m/>
    <m/>
    <m/>
    <m/>
    <m/>
    <m/>
    <m/>
    <m/>
    <m/>
    <m/>
    <m/>
    <m/>
    <m/>
    <m/>
    <m/>
    <m/>
    <m/>
    <m/>
    <m/>
    <m/>
  </r>
  <r>
    <m/>
    <s v="V200026"/>
    <s v="2022-0022"/>
    <x v="13"/>
    <n v="3"/>
    <s v="Wagon"/>
    <n v="16"/>
    <e v="#N/A"/>
    <x v="6"/>
    <m/>
    <m/>
    <x v="2"/>
    <x v="2"/>
    <n v="1"/>
    <m/>
    <m/>
    <n v="1"/>
    <m/>
    <n v="0"/>
    <n v="0"/>
    <x v="1"/>
    <m/>
    <m/>
    <m/>
    <x v="0"/>
    <m/>
    <m/>
    <m/>
    <e v="#N/A"/>
    <e v="#N/A"/>
    <n v="730"/>
    <x v="1"/>
    <m/>
    <m/>
    <m/>
    <m/>
    <s v="n.a."/>
    <m/>
    <m/>
    <n v="0"/>
    <n v="3"/>
    <m/>
    <e v="#N/A"/>
    <m/>
    <n v="0"/>
    <n v="0"/>
    <m/>
    <m/>
    <m/>
    <m/>
    <m/>
    <m/>
    <m/>
    <m/>
    <m/>
    <m/>
    <m/>
    <m/>
    <m/>
    <m/>
    <m/>
    <m/>
    <m/>
    <m/>
    <n v="180000"/>
    <m/>
    <m/>
    <s v="Euro"/>
    <n v="71.03999999999999"/>
    <m/>
    <m/>
    <m/>
    <m/>
    <e v="#N/A"/>
    <n v="0"/>
    <m/>
    <m/>
    <m/>
    <m/>
    <m/>
    <m/>
    <m/>
    <m/>
    <m/>
    <m/>
    <m/>
    <m/>
    <m/>
    <m/>
    <m/>
    <m/>
    <m/>
    <m/>
    <m/>
    <m/>
    <m/>
  </r>
  <r>
    <m/>
    <s v="V200026"/>
    <s v="2022-0022"/>
    <x v="13"/>
    <n v="4"/>
    <s v="Batch"/>
    <m/>
    <m/>
    <x v="6"/>
    <s v="DEU"/>
    <s v="Middle EU - DEU"/>
    <x v="2"/>
    <x v="2"/>
    <n v="17"/>
    <m/>
    <m/>
    <n v="17"/>
    <n v="0"/>
    <n v="0"/>
    <n v="0"/>
    <x v="2"/>
    <m/>
    <m/>
    <m/>
    <x v="0"/>
    <m/>
    <m/>
    <m/>
    <d v="2023-09-29T00:00:00"/>
    <d v="2025-09-01T00:00:00"/>
    <m/>
    <x v="25"/>
    <m/>
    <m/>
    <m/>
    <m/>
    <s v="n.a."/>
    <m/>
    <m/>
    <n v="0"/>
    <n v="3"/>
    <m/>
    <m/>
    <m/>
    <n v="0"/>
    <n v="0"/>
    <m/>
    <m/>
    <m/>
    <m/>
    <m/>
    <n v="0"/>
    <s v="A"/>
    <m/>
    <n v="1.4"/>
    <s v="DEU"/>
    <s v="Parent Guarantee"/>
    <m/>
    <s v="N"/>
    <m/>
    <m/>
    <m/>
    <m/>
    <m/>
    <n v="180000"/>
    <m/>
    <m/>
    <s v="Euro"/>
    <n v="71.03999999999999"/>
    <n v="0"/>
    <n v="0"/>
    <m/>
    <n v="0"/>
    <n v="71.03999999999999"/>
    <n v="0"/>
    <n v="0"/>
    <m/>
    <m/>
    <n v="16.83"/>
    <n v="0"/>
    <n v="16.83"/>
    <n v="0"/>
    <n v="0"/>
    <n v="0"/>
    <n v="54.21"/>
    <s v="0.00"/>
    <n v="54.21"/>
    <n v="0.9999999999999999"/>
    <n v="0"/>
    <n v="54.20999999999999"/>
    <n v="57.18"/>
    <n v="3060000"/>
    <n v="0"/>
    <m/>
    <n v="0"/>
    <n v="439595.52"/>
  </r>
  <r>
    <m/>
    <s v="V200026"/>
    <s v="2022-0022"/>
    <x v="13"/>
    <n v="4"/>
    <s v="Wagon"/>
    <n v="17"/>
    <e v="#N/A"/>
    <x v="6"/>
    <m/>
    <m/>
    <x v="2"/>
    <x v="2"/>
    <n v="1"/>
    <m/>
    <m/>
    <n v="1"/>
    <m/>
    <n v="0"/>
    <n v="0"/>
    <x v="1"/>
    <m/>
    <m/>
    <m/>
    <x v="0"/>
    <m/>
    <m/>
    <m/>
    <e v="#N/A"/>
    <e v="#N/A"/>
    <n v="730"/>
    <x v="1"/>
    <m/>
    <m/>
    <m/>
    <m/>
    <s v="n.a."/>
    <m/>
    <m/>
    <n v="0"/>
    <n v="3"/>
    <m/>
    <e v="#N/A"/>
    <m/>
    <n v="0"/>
    <n v="0"/>
    <m/>
    <m/>
    <m/>
    <m/>
    <m/>
    <m/>
    <m/>
    <m/>
    <m/>
    <m/>
    <m/>
    <m/>
    <m/>
    <m/>
    <m/>
    <m/>
    <m/>
    <m/>
    <n v="180000"/>
    <m/>
    <m/>
    <s v="Euro"/>
    <n v="71.03999999999999"/>
    <m/>
    <m/>
    <m/>
    <m/>
    <e v="#N/A"/>
    <n v="0"/>
    <m/>
    <m/>
    <m/>
    <m/>
    <m/>
    <m/>
    <m/>
    <m/>
    <m/>
    <m/>
    <m/>
    <m/>
    <m/>
    <m/>
    <m/>
    <m/>
    <m/>
    <m/>
    <m/>
    <m/>
    <m/>
  </r>
  <r>
    <m/>
    <s v="V200026"/>
    <s v="2022-0022"/>
    <x v="13"/>
    <n v="4"/>
    <s v="Wagon"/>
    <n v="18"/>
    <e v="#N/A"/>
    <x v="6"/>
    <m/>
    <m/>
    <x v="2"/>
    <x v="2"/>
    <n v="1"/>
    <m/>
    <m/>
    <n v="1"/>
    <m/>
    <n v="0"/>
    <n v="0"/>
    <x v="1"/>
    <m/>
    <m/>
    <m/>
    <x v="0"/>
    <m/>
    <m/>
    <m/>
    <e v="#N/A"/>
    <e v="#N/A"/>
    <n v="730"/>
    <x v="1"/>
    <m/>
    <m/>
    <m/>
    <m/>
    <s v="n.a."/>
    <m/>
    <m/>
    <n v="0"/>
    <n v="3"/>
    <m/>
    <e v="#N/A"/>
    <m/>
    <n v="0"/>
    <n v="0"/>
    <m/>
    <m/>
    <m/>
    <m/>
    <m/>
    <m/>
    <m/>
    <m/>
    <m/>
    <m/>
    <m/>
    <m/>
    <m/>
    <m/>
    <m/>
    <m/>
    <m/>
    <m/>
    <n v="180000"/>
    <m/>
    <m/>
    <s v="Euro"/>
    <n v="71.03999999999999"/>
    <m/>
    <m/>
    <m/>
    <m/>
    <e v="#N/A"/>
    <n v="0"/>
    <m/>
    <m/>
    <m/>
    <m/>
    <m/>
    <m/>
    <m/>
    <m/>
    <m/>
    <m/>
    <m/>
    <m/>
    <m/>
    <m/>
    <m/>
    <m/>
    <m/>
    <m/>
    <m/>
    <m/>
    <m/>
  </r>
  <r>
    <m/>
    <s v="V200026"/>
    <s v="2022-0022"/>
    <x v="13"/>
    <n v="4"/>
    <s v="Wagon"/>
    <n v="19"/>
    <e v="#N/A"/>
    <x v="6"/>
    <m/>
    <m/>
    <x v="2"/>
    <x v="2"/>
    <n v="1"/>
    <m/>
    <m/>
    <n v="1"/>
    <m/>
    <n v="0"/>
    <n v="0"/>
    <x v="1"/>
    <m/>
    <m/>
    <m/>
    <x v="0"/>
    <m/>
    <m/>
    <m/>
    <e v="#N/A"/>
    <e v="#N/A"/>
    <n v="730"/>
    <x v="1"/>
    <m/>
    <m/>
    <m/>
    <m/>
    <s v="n.a."/>
    <m/>
    <m/>
    <n v="0"/>
    <n v="3"/>
    <m/>
    <e v="#N/A"/>
    <m/>
    <n v="0"/>
    <n v="0"/>
    <m/>
    <m/>
    <m/>
    <m/>
    <m/>
    <m/>
    <m/>
    <m/>
    <m/>
    <m/>
    <m/>
    <m/>
    <m/>
    <m/>
    <m/>
    <m/>
    <m/>
    <m/>
    <n v="180000"/>
    <m/>
    <m/>
    <s v="Euro"/>
    <n v="71.03999999999999"/>
    <m/>
    <m/>
    <m/>
    <m/>
    <e v="#N/A"/>
    <n v="0"/>
    <m/>
    <m/>
    <m/>
    <m/>
    <m/>
    <m/>
    <m/>
    <m/>
    <m/>
    <m/>
    <m/>
    <m/>
    <m/>
    <m/>
    <m/>
    <m/>
    <m/>
    <m/>
    <m/>
    <m/>
    <m/>
  </r>
  <r>
    <m/>
    <s v="V200026"/>
    <s v="2022-0022"/>
    <x v="13"/>
    <n v="4"/>
    <s v="Wagon"/>
    <n v="20"/>
    <e v="#N/A"/>
    <x v="6"/>
    <m/>
    <m/>
    <x v="2"/>
    <x v="2"/>
    <n v="1"/>
    <m/>
    <m/>
    <n v="1"/>
    <m/>
    <n v="0"/>
    <n v="0"/>
    <x v="1"/>
    <m/>
    <m/>
    <m/>
    <x v="0"/>
    <m/>
    <m/>
    <m/>
    <e v="#N/A"/>
    <e v="#N/A"/>
    <n v="730"/>
    <x v="1"/>
    <m/>
    <m/>
    <m/>
    <m/>
    <s v="n.a."/>
    <m/>
    <m/>
    <n v="0"/>
    <n v="3"/>
    <m/>
    <e v="#N/A"/>
    <m/>
    <n v="0"/>
    <n v="0"/>
    <m/>
    <m/>
    <m/>
    <m/>
    <m/>
    <m/>
    <m/>
    <m/>
    <m/>
    <m/>
    <m/>
    <m/>
    <m/>
    <m/>
    <m/>
    <m/>
    <m/>
    <m/>
    <n v="180000"/>
    <m/>
    <m/>
    <s v="Euro"/>
    <n v="71.03999999999999"/>
    <m/>
    <m/>
    <m/>
    <m/>
    <e v="#N/A"/>
    <n v="0"/>
    <m/>
    <m/>
    <m/>
    <m/>
    <m/>
    <m/>
    <m/>
    <m/>
    <m/>
    <m/>
    <m/>
    <m/>
    <m/>
    <m/>
    <m/>
    <m/>
    <m/>
    <m/>
    <m/>
    <m/>
    <m/>
  </r>
  <r>
    <m/>
    <s v="V200026"/>
    <s v="2022-0022"/>
    <x v="13"/>
    <n v="4"/>
    <s v="Wagon"/>
    <n v="21"/>
    <e v="#N/A"/>
    <x v="6"/>
    <m/>
    <m/>
    <x v="2"/>
    <x v="2"/>
    <n v="1"/>
    <m/>
    <m/>
    <n v="1"/>
    <m/>
    <n v="0"/>
    <n v="0"/>
    <x v="1"/>
    <m/>
    <m/>
    <m/>
    <x v="0"/>
    <m/>
    <m/>
    <m/>
    <e v="#N/A"/>
    <e v="#N/A"/>
    <n v="730"/>
    <x v="1"/>
    <m/>
    <m/>
    <m/>
    <m/>
    <s v="n.a."/>
    <m/>
    <m/>
    <n v="0"/>
    <n v="3"/>
    <m/>
    <e v="#N/A"/>
    <m/>
    <n v="0"/>
    <n v="0"/>
    <m/>
    <m/>
    <m/>
    <m/>
    <m/>
    <m/>
    <m/>
    <m/>
    <m/>
    <m/>
    <m/>
    <m/>
    <m/>
    <m/>
    <m/>
    <m/>
    <m/>
    <m/>
    <n v="180000"/>
    <m/>
    <m/>
    <s v="Euro"/>
    <n v="71.03999999999999"/>
    <m/>
    <m/>
    <m/>
    <m/>
    <e v="#N/A"/>
    <n v="0"/>
    <m/>
    <m/>
    <m/>
    <m/>
    <m/>
    <m/>
    <m/>
    <m/>
    <m/>
    <m/>
    <m/>
    <m/>
    <m/>
    <m/>
    <m/>
    <m/>
    <m/>
    <m/>
    <m/>
    <m/>
    <m/>
  </r>
  <r>
    <m/>
    <s v="V200026"/>
    <s v="2022-0022"/>
    <x v="13"/>
    <n v="4"/>
    <s v="Wagon"/>
    <n v="22"/>
    <e v="#N/A"/>
    <x v="6"/>
    <m/>
    <m/>
    <x v="2"/>
    <x v="2"/>
    <n v="1"/>
    <m/>
    <m/>
    <n v="1"/>
    <m/>
    <n v="0"/>
    <n v="0"/>
    <x v="1"/>
    <m/>
    <m/>
    <m/>
    <x v="0"/>
    <m/>
    <m/>
    <m/>
    <e v="#N/A"/>
    <e v="#N/A"/>
    <n v="730"/>
    <x v="1"/>
    <m/>
    <m/>
    <m/>
    <m/>
    <s v="n.a."/>
    <m/>
    <m/>
    <n v="0"/>
    <n v="3"/>
    <m/>
    <e v="#N/A"/>
    <m/>
    <n v="0"/>
    <n v="0"/>
    <m/>
    <m/>
    <m/>
    <m/>
    <m/>
    <m/>
    <m/>
    <m/>
    <m/>
    <m/>
    <m/>
    <m/>
    <m/>
    <m/>
    <m/>
    <m/>
    <m/>
    <m/>
    <n v="180000"/>
    <m/>
    <m/>
    <s v="Euro"/>
    <n v="71.03999999999999"/>
    <m/>
    <m/>
    <m/>
    <m/>
    <e v="#N/A"/>
    <n v="0"/>
    <m/>
    <m/>
    <m/>
    <m/>
    <m/>
    <m/>
    <m/>
    <m/>
    <m/>
    <m/>
    <m/>
    <m/>
    <m/>
    <m/>
    <m/>
    <m/>
    <m/>
    <m/>
    <m/>
    <m/>
    <m/>
  </r>
  <r>
    <m/>
    <s v="V200026"/>
    <s v="2022-0022"/>
    <x v="13"/>
    <n v="4"/>
    <s v="Wagon"/>
    <n v="23"/>
    <e v="#N/A"/>
    <x v="6"/>
    <m/>
    <m/>
    <x v="2"/>
    <x v="2"/>
    <n v="1"/>
    <m/>
    <m/>
    <n v="1"/>
    <m/>
    <n v="0"/>
    <n v="0"/>
    <x v="1"/>
    <m/>
    <m/>
    <m/>
    <x v="0"/>
    <m/>
    <m/>
    <m/>
    <e v="#N/A"/>
    <e v="#N/A"/>
    <n v="730"/>
    <x v="1"/>
    <m/>
    <m/>
    <m/>
    <m/>
    <s v="n.a."/>
    <m/>
    <m/>
    <n v="0"/>
    <n v="3"/>
    <m/>
    <e v="#N/A"/>
    <m/>
    <n v="0"/>
    <n v="0"/>
    <m/>
    <m/>
    <m/>
    <m/>
    <m/>
    <m/>
    <m/>
    <m/>
    <m/>
    <m/>
    <m/>
    <m/>
    <m/>
    <m/>
    <m/>
    <m/>
    <m/>
    <m/>
    <n v="180000"/>
    <m/>
    <m/>
    <s v="Euro"/>
    <n v="71.03999999999999"/>
    <m/>
    <m/>
    <m/>
    <m/>
    <e v="#N/A"/>
    <n v="0"/>
    <m/>
    <m/>
    <m/>
    <m/>
    <m/>
    <m/>
    <m/>
    <m/>
    <m/>
    <m/>
    <m/>
    <m/>
    <m/>
    <m/>
    <m/>
    <m/>
    <m/>
    <m/>
    <m/>
    <m/>
    <m/>
  </r>
  <r>
    <m/>
    <s v="V200026"/>
    <s v="2022-0022"/>
    <x v="13"/>
    <n v="4"/>
    <s v="Wagon"/>
    <n v="24"/>
    <e v="#N/A"/>
    <x v="6"/>
    <m/>
    <m/>
    <x v="2"/>
    <x v="2"/>
    <n v="1"/>
    <m/>
    <m/>
    <n v="1"/>
    <m/>
    <n v="0"/>
    <n v="0"/>
    <x v="1"/>
    <m/>
    <m/>
    <m/>
    <x v="0"/>
    <m/>
    <m/>
    <m/>
    <e v="#N/A"/>
    <e v="#N/A"/>
    <n v="730"/>
    <x v="1"/>
    <m/>
    <m/>
    <m/>
    <m/>
    <s v="n.a."/>
    <m/>
    <m/>
    <n v="0"/>
    <n v="3"/>
    <m/>
    <e v="#N/A"/>
    <m/>
    <n v="0"/>
    <n v="0"/>
    <m/>
    <m/>
    <m/>
    <m/>
    <m/>
    <m/>
    <m/>
    <m/>
    <m/>
    <m/>
    <m/>
    <m/>
    <m/>
    <m/>
    <m/>
    <m/>
    <m/>
    <m/>
    <n v="180000"/>
    <m/>
    <m/>
    <s v="Euro"/>
    <n v="71.03999999999999"/>
    <m/>
    <m/>
    <m/>
    <m/>
    <e v="#N/A"/>
    <n v="0"/>
    <m/>
    <m/>
    <m/>
    <m/>
    <m/>
    <m/>
    <m/>
    <m/>
    <m/>
    <m/>
    <m/>
    <m/>
    <m/>
    <m/>
    <m/>
    <m/>
    <m/>
    <m/>
    <m/>
    <m/>
    <m/>
  </r>
  <r>
    <m/>
    <s v="V200026"/>
    <s v="2022-0022"/>
    <x v="13"/>
    <n v="4"/>
    <s v="Wagon"/>
    <n v="25"/>
    <e v="#N/A"/>
    <x v="6"/>
    <m/>
    <m/>
    <x v="2"/>
    <x v="2"/>
    <n v="1"/>
    <m/>
    <m/>
    <n v="1"/>
    <m/>
    <n v="0"/>
    <n v="0"/>
    <x v="1"/>
    <m/>
    <m/>
    <m/>
    <x v="0"/>
    <m/>
    <m/>
    <m/>
    <e v="#N/A"/>
    <e v="#N/A"/>
    <n v="730"/>
    <x v="1"/>
    <m/>
    <m/>
    <m/>
    <m/>
    <s v="n.a."/>
    <m/>
    <m/>
    <n v="0"/>
    <n v="3"/>
    <m/>
    <e v="#N/A"/>
    <m/>
    <n v="0"/>
    <n v="0"/>
    <m/>
    <m/>
    <m/>
    <m/>
    <m/>
    <m/>
    <m/>
    <m/>
    <m/>
    <m/>
    <m/>
    <m/>
    <m/>
    <m/>
    <m/>
    <m/>
    <m/>
    <m/>
    <n v="180000"/>
    <m/>
    <m/>
    <s v="Euro"/>
    <n v="71.03999999999999"/>
    <m/>
    <m/>
    <m/>
    <m/>
    <e v="#N/A"/>
    <n v="0"/>
    <m/>
    <m/>
    <m/>
    <m/>
    <m/>
    <m/>
    <m/>
    <m/>
    <m/>
    <m/>
    <m/>
    <m/>
    <m/>
    <m/>
    <m/>
    <m/>
    <m/>
    <m/>
    <m/>
    <m/>
    <m/>
  </r>
  <r>
    <m/>
    <s v="V200026"/>
    <s v="2022-0022"/>
    <x v="13"/>
    <n v="4"/>
    <s v="Wagon"/>
    <n v="26"/>
    <e v="#N/A"/>
    <x v="6"/>
    <m/>
    <m/>
    <x v="2"/>
    <x v="2"/>
    <n v="1"/>
    <m/>
    <m/>
    <n v="1"/>
    <m/>
    <n v="0"/>
    <n v="0"/>
    <x v="1"/>
    <m/>
    <m/>
    <m/>
    <x v="0"/>
    <m/>
    <m/>
    <m/>
    <e v="#N/A"/>
    <e v="#N/A"/>
    <n v="730"/>
    <x v="1"/>
    <m/>
    <m/>
    <m/>
    <m/>
    <s v="n.a."/>
    <m/>
    <m/>
    <n v="0"/>
    <n v="3"/>
    <m/>
    <e v="#N/A"/>
    <m/>
    <n v="0"/>
    <n v="0"/>
    <m/>
    <m/>
    <m/>
    <m/>
    <m/>
    <m/>
    <m/>
    <m/>
    <m/>
    <m/>
    <m/>
    <m/>
    <m/>
    <m/>
    <m/>
    <m/>
    <m/>
    <m/>
    <n v="180000"/>
    <m/>
    <m/>
    <s v="Euro"/>
    <n v="71.03999999999999"/>
    <m/>
    <m/>
    <m/>
    <m/>
    <e v="#N/A"/>
    <n v="0"/>
    <m/>
    <m/>
    <m/>
    <m/>
    <m/>
    <m/>
    <m/>
    <m/>
    <m/>
    <m/>
    <m/>
    <m/>
    <m/>
    <m/>
    <m/>
    <m/>
    <m/>
    <m/>
    <m/>
    <m/>
    <m/>
  </r>
  <r>
    <m/>
    <s v="V200026"/>
    <s v="2022-0022"/>
    <x v="13"/>
    <n v="4"/>
    <s v="Wagon"/>
    <n v="27"/>
    <e v="#N/A"/>
    <x v="6"/>
    <m/>
    <m/>
    <x v="2"/>
    <x v="2"/>
    <n v="1"/>
    <m/>
    <m/>
    <n v="1"/>
    <m/>
    <n v="0"/>
    <n v="0"/>
    <x v="1"/>
    <m/>
    <m/>
    <m/>
    <x v="0"/>
    <m/>
    <m/>
    <m/>
    <e v="#N/A"/>
    <e v="#N/A"/>
    <n v="730"/>
    <x v="1"/>
    <m/>
    <m/>
    <m/>
    <m/>
    <s v="n.a."/>
    <m/>
    <m/>
    <n v="0"/>
    <n v="3"/>
    <m/>
    <e v="#N/A"/>
    <m/>
    <n v="0"/>
    <n v="0"/>
    <m/>
    <m/>
    <m/>
    <m/>
    <m/>
    <m/>
    <m/>
    <m/>
    <m/>
    <m/>
    <m/>
    <m/>
    <m/>
    <m/>
    <m/>
    <m/>
    <m/>
    <m/>
    <n v="180000"/>
    <m/>
    <m/>
    <s v="Euro"/>
    <n v="71.03999999999999"/>
    <m/>
    <m/>
    <m/>
    <m/>
    <e v="#N/A"/>
    <n v="0"/>
    <m/>
    <m/>
    <m/>
    <m/>
    <m/>
    <m/>
    <m/>
    <m/>
    <m/>
    <m/>
    <m/>
    <m/>
    <m/>
    <m/>
    <m/>
    <m/>
    <m/>
    <m/>
    <m/>
    <m/>
    <m/>
  </r>
  <r>
    <m/>
    <s v="V200026"/>
    <s v="2022-0022"/>
    <x v="13"/>
    <n v="4"/>
    <s v="Wagon"/>
    <n v="28"/>
    <e v="#N/A"/>
    <x v="6"/>
    <m/>
    <m/>
    <x v="2"/>
    <x v="2"/>
    <n v="1"/>
    <m/>
    <m/>
    <n v="1"/>
    <m/>
    <n v="0"/>
    <n v="0"/>
    <x v="1"/>
    <m/>
    <m/>
    <m/>
    <x v="0"/>
    <m/>
    <m/>
    <m/>
    <e v="#N/A"/>
    <e v="#N/A"/>
    <n v="730"/>
    <x v="1"/>
    <m/>
    <m/>
    <m/>
    <m/>
    <s v="n.a."/>
    <m/>
    <m/>
    <n v="0"/>
    <n v="3"/>
    <m/>
    <e v="#N/A"/>
    <m/>
    <n v="0"/>
    <n v="0"/>
    <m/>
    <m/>
    <m/>
    <m/>
    <m/>
    <m/>
    <m/>
    <m/>
    <m/>
    <m/>
    <m/>
    <m/>
    <m/>
    <m/>
    <m/>
    <m/>
    <m/>
    <m/>
    <n v="180000"/>
    <m/>
    <m/>
    <s v="Euro"/>
    <n v="71.03999999999999"/>
    <m/>
    <m/>
    <m/>
    <m/>
    <e v="#N/A"/>
    <n v="0"/>
    <m/>
    <m/>
    <m/>
    <m/>
    <m/>
    <m/>
    <m/>
    <m/>
    <m/>
    <m/>
    <m/>
    <m/>
    <m/>
    <m/>
    <m/>
    <m/>
    <m/>
    <m/>
    <m/>
    <m/>
    <m/>
  </r>
  <r>
    <m/>
    <s v="V200026"/>
    <s v="2022-0022"/>
    <x v="13"/>
    <n v="4"/>
    <s v="Wagon"/>
    <n v="29"/>
    <e v="#N/A"/>
    <x v="6"/>
    <m/>
    <m/>
    <x v="2"/>
    <x v="2"/>
    <n v="1"/>
    <m/>
    <m/>
    <n v="1"/>
    <m/>
    <n v="0"/>
    <n v="0"/>
    <x v="1"/>
    <m/>
    <m/>
    <m/>
    <x v="0"/>
    <m/>
    <m/>
    <m/>
    <e v="#N/A"/>
    <e v="#N/A"/>
    <n v="730"/>
    <x v="1"/>
    <m/>
    <m/>
    <m/>
    <m/>
    <s v="n.a."/>
    <m/>
    <m/>
    <n v="0"/>
    <n v="3"/>
    <m/>
    <e v="#N/A"/>
    <m/>
    <n v="0"/>
    <n v="0"/>
    <m/>
    <m/>
    <m/>
    <m/>
    <m/>
    <m/>
    <m/>
    <m/>
    <m/>
    <m/>
    <m/>
    <m/>
    <m/>
    <m/>
    <m/>
    <m/>
    <m/>
    <m/>
    <n v="180000"/>
    <m/>
    <m/>
    <s v="Euro"/>
    <n v="71.03999999999999"/>
    <m/>
    <m/>
    <m/>
    <m/>
    <e v="#N/A"/>
    <n v="0"/>
    <m/>
    <m/>
    <m/>
    <m/>
    <m/>
    <m/>
    <m/>
    <m/>
    <m/>
    <m/>
    <m/>
    <m/>
    <m/>
    <m/>
    <m/>
    <m/>
    <m/>
    <m/>
    <m/>
    <m/>
    <m/>
  </r>
  <r>
    <m/>
    <s v="V200026"/>
    <s v="2022-0022"/>
    <x v="13"/>
    <n v="4"/>
    <s v="Wagon"/>
    <n v="30"/>
    <e v="#N/A"/>
    <x v="6"/>
    <m/>
    <m/>
    <x v="2"/>
    <x v="2"/>
    <n v="1"/>
    <m/>
    <m/>
    <n v="1"/>
    <m/>
    <n v="0"/>
    <n v="0"/>
    <x v="1"/>
    <m/>
    <m/>
    <m/>
    <x v="0"/>
    <m/>
    <m/>
    <m/>
    <e v="#N/A"/>
    <e v="#N/A"/>
    <n v="730"/>
    <x v="1"/>
    <m/>
    <m/>
    <m/>
    <m/>
    <s v="n.a."/>
    <m/>
    <m/>
    <n v="0"/>
    <n v="3"/>
    <m/>
    <e v="#N/A"/>
    <m/>
    <n v="0"/>
    <n v="0"/>
    <m/>
    <m/>
    <m/>
    <m/>
    <m/>
    <m/>
    <m/>
    <m/>
    <m/>
    <m/>
    <m/>
    <m/>
    <m/>
    <m/>
    <m/>
    <m/>
    <m/>
    <m/>
    <n v="180000"/>
    <m/>
    <m/>
    <s v="Euro"/>
    <n v="71.03999999999999"/>
    <m/>
    <m/>
    <m/>
    <m/>
    <e v="#N/A"/>
    <n v="0"/>
    <m/>
    <m/>
    <m/>
    <m/>
    <m/>
    <m/>
    <m/>
    <m/>
    <m/>
    <m/>
    <m/>
    <m/>
    <m/>
    <m/>
    <m/>
    <m/>
    <m/>
    <m/>
    <m/>
    <m/>
    <m/>
  </r>
  <r>
    <m/>
    <s v="V200026"/>
    <s v="2022-0022"/>
    <x v="13"/>
    <n v="4"/>
    <s v="Wagon"/>
    <n v="31"/>
    <e v="#N/A"/>
    <x v="6"/>
    <m/>
    <m/>
    <x v="2"/>
    <x v="2"/>
    <n v="1"/>
    <m/>
    <m/>
    <n v="1"/>
    <m/>
    <n v="0"/>
    <n v="0"/>
    <x v="1"/>
    <m/>
    <m/>
    <m/>
    <x v="0"/>
    <m/>
    <m/>
    <m/>
    <e v="#N/A"/>
    <e v="#N/A"/>
    <n v="730"/>
    <x v="1"/>
    <m/>
    <m/>
    <m/>
    <m/>
    <s v="n.a."/>
    <m/>
    <m/>
    <n v="0"/>
    <n v="3"/>
    <m/>
    <e v="#N/A"/>
    <m/>
    <n v="0"/>
    <n v="0"/>
    <m/>
    <m/>
    <m/>
    <m/>
    <m/>
    <m/>
    <m/>
    <m/>
    <m/>
    <m/>
    <m/>
    <m/>
    <m/>
    <m/>
    <m/>
    <m/>
    <m/>
    <m/>
    <n v="180000"/>
    <m/>
    <m/>
    <s v="Euro"/>
    <n v="71.03999999999999"/>
    <m/>
    <m/>
    <m/>
    <m/>
    <e v="#N/A"/>
    <n v="0"/>
    <m/>
    <m/>
    <m/>
    <m/>
    <m/>
    <m/>
    <m/>
    <m/>
    <m/>
    <m/>
    <m/>
    <m/>
    <m/>
    <m/>
    <m/>
    <m/>
    <m/>
    <m/>
    <m/>
    <m/>
    <m/>
  </r>
  <r>
    <m/>
    <s v="V200026"/>
    <s v="2022-0022"/>
    <x v="13"/>
    <n v="4"/>
    <s v="Wagon"/>
    <n v="32"/>
    <e v="#N/A"/>
    <x v="6"/>
    <m/>
    <m/>
    <x v="2"/>
    <x v="2"/>
    <n v="1"/>
    <m/>
    <m/>
    <n v="1"/>
    <m/>
    <n v="0"/>
    <n v="0"/>
    <x v="1"/>
    <m/>
    <m/>
    <m/>
    <x v="0"/>
    <m/>
    <m/>
    <m/>
    <e v="#N/A"/>
    <e v="#N/A"/>
    <n v="730"/>
    <x v="1"/>
    <m/>
    <m/>
    <m/>
    <m/>
    <s v="n.a."/>
    <m/>
    <m/>
    <n v="0"/>
    <n v="3"/>
    <m/>
    <e v="#N/A"/>
    <m/>
    <n v="0"/>
    <n v="0"/>
    <m/>
    <m/>
    <m/>
    <m/>
    <m/>
    <m/>
    <m/>
    <m/>
    <m/>
    <m/>
    <m/>
    <m/>
    <m/>
    <m/>
    <m/>
    <m/>
    <m/>
    <m/>
    <n v="180000"/>
    <m/>
    <m/>
    <s v="Euro"/>
    <n v="71.03999999999999"/>
    <m/>
    <m/>
    <m/>
    <m/>
    <e v="#N/A"/>
    <n v="0"/>
    <m/>
    <m/>
    <m/>
    <m/>
    <m/>
    <m/>
    <m/>
    <m/>
    <m/>
    <m/>
    <m/>
    <m/>
    <m/>
    <m/>
    <m/>
    <m/>
    <m/>
    <m/>
    <m/>
    <m/>
    <m/>
  </r>
  <r>
    <m/>
    <s v="V200026"/>
    <s v="2022-0022"/>
    <x v="13"/>
    <n v="4"/>
    <s v="Wagon"/>
    <n v="33"/>
    <e v="#N/A"/>
    <x v="6"/>
    <m/>
    <m/>
    <x v="2"/>
    <x v="2"/>
    <n v="1"/>
    <m/>
    <m/>
    <n v="1"/>
    <m/>
    <n v="0"/>
    <n v="0"/>
    <x v="1"/>
    <m/>
    <m/>
    <m/>
    <x v="0"/>
    <m/>
    <m/>
    <m/>
    <e v="#N/A"/>
    <e v="#N/A"/>
    <n v="730"/>
    <x v="1"/>
    <m/>
    <m/>
    <m/>
    <m/>
    <s v="n.a."/>
    <m/>
    <m/>
    <n v="0"/>
    <n v="3"/>
    <m/>
    <e v="#N/A"/>
    <m/>
    <n v="0"/>
    <n v="0"/>
    <m/>
    <m/>
    <m/>
    <m/>
    <m/>
    <m/>
    <m/>
    <m/>
    <m/>
    <m/>
    <m/>
    <m/>
    <m/>
    <m/>
    <m/>
    <m/>
    <m/>
    <m/>
    <n v="180000"/>
    <m/>
    <m/>
    <s v="Euro"/>
    <n v="71.03999999999999"/>
    <m/>
    <m/>
    <m/>
    <m/>
    <e v="#N/A"/>
    <n v="0"/>
    <m/>
    <m/>
    <m/>
    <m/>
    <m/>
    <m/>
    <m/>
    <m/>
    <m/>
    <m/>
    <m/>
    <m/>
    <m/>
    <m/>
    <m/>
    <m/>
    <m/>
    <m/>
    <m/>
    <m/>
    <m/>
  </r>
  <r>
    <m/>
    <s v="V200026"/>
    <s v="2022-0022"/>
    <x v="13"/>
    <n v="5"/>
    <s v="Batch"/>
    <m/>
    <m/>
    <x v="6"/>
    <s v="DEU"/>
    <s v="Middle EU - DEU"/>
    <x v="2"/>
    <x v="2"/>
    <n v="17"/>
    <m/>
    <m/>
    <n v="17"/>
    <n v="0"/>
    <n v="0"/>
    <n v="0"/>
    <x v="2"/>
    <m/>
    <m/>
    <m/>
    <x v="0"/>
    <m/>
    <m/>
    <m/>
    <d v="2023-10-20T00:00:00"/>
    <d v="2025-10-01T00:00:00"/>
    <m/>
    <x v="26"/>
    <m/>
    <m/>
    <m/>
    <m/>
    <s v="n.a."/>
    <m/>
    <m/>
    <n v="0"/>
    <n v="3"/>
    <m/>
    <m/>
    <m/>
    <n v="0"/>
    <n v="0"/>
    <m/>
    <m/>
    <m/>
    <m/>
    <m/>
    <n v="0"/>
    <s v="A"/>
    <n v="73"/>
    <n v="1.4"/>
    <s v="DEU"/>
    <s v="Parent Guarantee"/>
    <m/>
    <s v="N"/>
    <m/>
    <m/>
    <m/>
    <m/>
    <m/>
    <n v="180000"/>
    <m/>
    <m/>
    <s v="Euro"/>
    <n v="71.03999999999999"/>
    <n v="0"/>
    <n v="0"/>
    <m/>
    <n v="0"/>
    <n v="71.03999999999999"/>
    <n v="0"/>
    <n v="0"/>
    <m/>
    <m/>
    <n v="16.83"/>
    <n v="0"/>
    <n v="16.83"/>
    <n v="0"/>
    <n v="0"/>
    <n v="0"/>
    <n v="54.21"/>
    <s v="0.00"/>
    <n v="54.21"/>
    <n v="0.9999999999999999"/>
    <n v="0"/>
    <n v="54.20999999999999"/>
    <n v="57.18"/>
    <n v="3060000"/>
    <n v="0"/>
    <m/>
    <n v="0"/>
    <n v="439595.52"/>
  </r>
  <r>
    <m/>
    <s v="V200026"/>
    <s v="2022-0022"/>
    <x v="13"/>
    <n v="5"/>
    <s v="Wagon"/>
    <n v="34"/>
    <e v="#N/A"/>
    <x v="6"/>
    <m/>
    <m/>
    <x v="2"/>
    <x v="2"/>
    <n v="1"/>
    <m/>
    <m/>
    <n v="1"/>
    <m/>
    <n v="0"/>
    <n v="0"/>
    <x v="1"/>
    <m/>
    <m/>
    <m/>
    <x v="0"/>
    <m/>
    <m/>
    <m/>
    <e v="#N/A"/>
    <e v="#N/A"/>
    <n v="730"/>
    <x v="1"/>
    <m/>
    <m/>
    <m/>
    <m/>
    <s v="n.a."/>
    <m/>
    <m/>
    <n v="0"/>
    <n v="3"/>
    <m/>
    <e v="#N/A"/>
    <m/>
    <n v="0"/>
    <n v="0"/>
    <m/>
    <m/>
    <m/>
    <m/>
    <m/>
    <m/>
    <m/>
    <m/>
    <m/>
    <m/>
    <m/>
    <m/>
    <m/>
    <m/>
    <m/>
    <m/>
    <m/>
    <m/>
    <n v="180000"/>
    <m/>
    <m/>
    <s v="Euro"/>
    <n v="71.03999999999999"/>
    <m/>
    <m/>
    <m/>
    <m/>
    <e v="#N/A"/>
    <n v="0"/>
    <m/>
    <m/>
    <m/>
    <m/>
    <m/>
    <m/>
    <m/>
    <m/>
    <m/>
    <m/>
    <m/>
    <m/>
    <m/>
    <m/>
    <m/>
    <m/>
    <m/>
    <m/>
    <m/>
    <m/>
    <m/>
  </r>
  <r>
    <m/>
    <s v="V200026"/>
    <s v="2022-0022"/>
    <x v="13"/>
    <n v="5"/>
    <s v="Wagon"/>
    <n v="35"/>
    <e v="#N/A"/>
    <x v="6"/>
    <m/>
    <m/>
    <x v="2"/>
    <x v="2"/>
    <n v="1"/>
    <m/>
    <m/>
    <n v="1"/>
    <m/>
    <n v="0"/>
    <n v="0"/>
    <x v="1"/>
    <m/>
    <m/>
    <m/>
    <x v="0"/>
    <m/>
    <m/>
    <m/>
    <e v="#N/A"/>
    <e v="#N/A"/>
    <n v="730"/>
    <x v="1"/>
    <m/>
    <m/>
    <m/>
    <m/>
    <s v="n.a."/>
    <m/>
    <m/>
    <n v="0"/>
    <n v="3"/>
    <m/>
    <e v="#N/A"/>
    <m/>
    <n v="0"/>
    <n v="0"/>
    <m/>
    <m/>
    <m/>
    <m/>
    <m/>
    <m/>
    <m/>
    <m/>
    <m/>
    <m/>
    <m/>
    <m/>
    <m/>
    <m/>
    <m/>
    <m/>
    <m/>
    <m/>
    <n v="180000"/>
    <m/>
    <m/>
    <s v="Euro"/>
    <n v="71.03999999999999"/>
    <m/>
    <m/>
    <m/>
    <m/>
    <e v="#N/A"/>
    <n v="0"/>
    <m/>
    <m/>
    <m/>
    <m/>
    <m/>
    <m/>
    <m/>
    <m/>
    <m/>
    <m/>
    <m/>
    <m/>
    <m/>
    <m/>
    <m/>
    <m/>
    <m/>
    <m/>
    <m/>
    <m/>
    <m/>
  </r>
  <r>
    <m/>
    <s v="V200026"/>
    <s v="2022-0022"/>
    <x v="13"/>
    <n v="5"/>
    <s v="Wagon"/>
    <n v="36"/>
    <e v="#N/A"/>
    <x v="6"/>
    <m/>
    <m/>
    <x v="2"/>
    <x v="2"/>
    <n v="1"/>
    <m/>
    <m/>
    <n v="1"/>
    <m/>
    <n v="0"/>
    <n v="0"/>
    <x v="1"/>
    <m/>
    <m/>
    <m/>
    <x v="0"/>
    <m/>
    <m/>
    <m/>
    <e v="#N/A"/>
    <e v="#N/A"/>
    <n v="730"/>
    <x v="1"/>
    <m/>
    <m/>
    <m/>
    <m/>
    <s v="n.a."/>
    <m/>
    <m/>
    <n v="0"/>
    <n v="3"/>
    <m/>
    <e v="#N/A"/>
    <m/>
    <n v="0"/>
    <n v="0"/>
    <m/>
    <m/>
    <m/>
    <m/>
    <m/>
    <m/>
    <m/>
    <m/>
    <m/>
    <m/>
    <m/>
    <m/>
    <m/>
    <m/>
    <m/>
    <m/>
    <m/>
    <m/>
    <n v="180000"/>
    <m/>
    <m/>
    <s v="Euro"/>
    <n v="71.03999999999999"/>
    <m/>
    <m/>
    <m/>
    <m/>
    <e v="#N/A"/>
    <n v="0"/>
    <m/>
    <m/>
    <m/>
    <m/>
    <m/>
    <m/>
    <m/>
    <m/>
    <m/>
    <m/>
    <m/>
    <m/>
    <m/>
    <m/>
    <m/>
    <m/>
    <m/>
    <m/>
    <m/>
    <m/>
    <m/>
  </r>
  <r>
    <m/>
    <s v="V200026"/>
    <s v="2022-0022"/>
    <x v="13"/>
    <n v="5"/>
    <s v="Wagon"/>
    <n v="37"/>
    <e v="#N/A"/>
    <x v="6"/>
    <m/>
    <m/>
    <x v="2"/>
    <x v="2"/>
    <n v="1"/>
    <m/>
    <m/>
    <n v="1"/>
    <m/>
    <n v="0"/>
    <n v="0"/>
    <x v="1"/>
    <m/>
    <m/>
    <m/>
    <x v="0"/>
    <m/>
    <m/>
    <m/>
    <e v="#N/A"/>
    <e v="#N/A"/>
    <n v="730"/>
    <x v="1"/>
    <m/>
    <m/>
    <m/>
    <m/>
    <s v="n.a."/>
    <m/>
    <m/>
    <n v="0"/>
    <n v="3"/>
    <m/>
    <e v="#N/A"/>
    <m/>
    <n v="0"/>
    <n v="0"/>
    <m/>
    <m/>
    <m/>
    <m/>
    <m/>
    <m/>
    <m/>
    <m/>
    <m/>
    <m/>
    <m/>
    <m/>
    <m/>
    <m/>
    <m/>
    <m/>
    <m/>
    <m/>
    <n v="180000"/>
    <m/>
    <m/>
    <s v="Euro"/>
    <n v="71.03999999999999"/>
    <m/>
    <m/>
    <m/>
    <m/>
    <e v="#N/A"/>
    <n v="0"/>
    <m/>
    <m/>
    <m/>
    <m/>
    <m/>
    <m/>
    <m/>
    <m/>
    <m/>
    <m/>
    <m/>
    <m/>
    <m/>
    <m/>
    <m/>
    <m/>
    <m/>
    <m/>
    <m/>
    <m/>
    <m/>
  </r>
  <r>
    <m/>
    <s v="V200026"/>
    <s v="2022-0022"/>
    <x v="13"/>
    <n v="5"/>
    <s v="Wagon"/>
    <n v="38"/>
    <e v="#N/A"/>
    <x v="6"/>
    <m/>
    <m/>
    <x v="2"/>
    <x v="2"/>
    <n v="1"/>
    <m/>
    <m/>
    <n v="1"/>
    <m/>
    <n v="0"/>
    <n v="0"/>
    <x v="1"/>
    <m/>
    <m/>
    <m/>
    <x v="0"/>
    <m/>
    <m/>
    <m/>
    <e v="#N/A"/>
    <e v="#N/A"/>
    <n v="730"/>
    <x v="1"/>
    <m/>
    <m/>
    <m/>
    <m/>
    <s v="n.a."/>
    <m/>
    <m/>
    <n v="0"/>
    <n v="3"/>
    <m/>
    <e v="#N/A"/>
    <m/>
    <n v="0"/>
    <n v="0"/>
    <m/>
    <m/>
    <m/>
    <m/>
    <m/>
    <m/>
    <m/>
    <m/>
    <m/>
    <m/>
    <m/>
    <m/>
    <m/>
    <m/>
    <m/>
    <m/>
    <m/>
    <m/>
    <n v="180000"/>
    <m/>
    <m/>
    <s v="Euro"/>
    <n v="71.03999999999999"/>
    <m/>
    <m/>
    <m/>
    <m/>
    <e v="#N/A"/>
    <n v="0"/>
    <m/>
    <m/>
    <m/>
    <m/>
    <m/>
    <m/>
    <m/>
    <m/>
    <m/>
    <m/>
    <m/>
    <m/>
    <m/>
    <m/>
    <m/>
    <m/>
    <m/>
    <m/>
    <m/>
    <m/>
    <m/>
  </r>
  <r>
    <m/>
    <s v="V200026"/>
    <s v="2022-0022"/>
    <x v="13"/>
    <n v="5"/>
    <s v="Wagon"/>
    <n v="39"/>
    <e v="#N/A"/>
    <x v="6"/>
    <m/>
    <m/>
    <x v="2"/>
    <x v="2"/>
    <n v="1"/>
    <m/>
    <m/>
    <n v="1"/>
    <m/>
    <n v="0"/>
    <n v="0"/>
    <x v="1"/>
    <m/>
    <m/>
    <m/>
    <x v="0"/>
    <m/>
    <m/>
    <m/>
    <e v="#N/A"/>
    <e v="#N/A"/>
    <n v="730"/>
    <x v="1"/>
    <m/>
    <m/>
    <m/>
    <m/>
    <s v="n.a."/>
    <m/>
    <m/>
    <n v="0"/>
    <n v="3"/>
    <m/>
    <e v="#N/A"/>
    <m/>
    <n v="0"/>
    <n v="0"/>
    <m/>
    <m/>
    <m/>
    <m/>
    <m/>
    <m/>
    <m/>
    <m/>
    <m/>
    <m/>
    <m/>
    <m/>
    <m/>
    <m/>
    <m/>
    <m/>
    <m/>
    <m/>
    <n v="180000"/>
    <m/>
    <m/>
    <s v="Euro"/>
    <n v="71.03999999999999"/>
    <m/>
    <m/>
    <m/>
    <m/>
    <e v="#N/A"/>
    <n v="0"/>
    <m/>
    <m/>
    <m/>
    <m/>
    <m/>
    <m/>
    <m/>
    <m/>
    <m/>
    <m/>
    <m/>
    <m/>
    <m/>
    <m/>
    <m/>
    <m/>
    <m/>
    <m/>
    <m/>
    <m/>
    <m/>
  </r>
  <r>
    <m/>
    <s v="V200026"/>
    <s v="2022-0022"/>
    <x v="13"/>
    <n v="5"/>
    <s v="Wagon"/>
    <n v="40"/>
    <e v="#N/A"/>
    <x v="6"/>
    <m/>
    <m/>
    <x v="2"/>
    <x v="2"/>
    <n v="1"/>
    <m/>
    <m/>
    <n v="1"/>
    <m/>
    <n v="0"/>
    <n v="0"/>
    <x v="1"/>
    <m/>
    <m/>
    <m/>
    <x v="0"/>
    <m/>
    <m/>
    <m/>
    <e v="#N/A"/>
    <e v="#N/A"/>
    <n v="730"/>
    <x v="1"/>
    <m/>
    <m/>
    <m/>
    <m/>
    <s v="n.a."/>
    <m/>
    <m/>
    <n v="0"/>
    <n v="3"/>
    <m/>
    <e v="#N/A"/>
    <m/>
    <n v="0"/>
    <n v="0"/>
    <m/>
    <m/>
    <m/>
    <m/>
    <m/>
    <m/>
    <m/>
    <m/>
    <m/>
    <m/>
    <m/>
    <m/>
    <m/>
    <m/>
    <m/>
    <m/>
    <m/>
    <m/>
    <n v="180000"/>
    <m/>
    <m/>
    <s v="Euro"/>
    <n v="71.03999999999999"/>
    <m/>
    <m/>
    <m/>
    <m/>
    <e v="#N/A"/>
    <n v="0"/>
    <m/>
    <m/>
    <m/>
    <m/>
    <m/>
    <m/>
    <m/>
    <m/>
    <m/>
    <m/>
    <m/>
    <m/>
    <m/>
    <m/>
    <m/>
    <m/>
    <m/>
    <m/>
    <m/>
    <m/>
    <m/>
  </r>
  <r>
    <m/>
    <s v="V200026"/>
    <s v="2022-0022"/>
    <x v="13"/>
    <n v="5"/>
    <s v="Wagon"/>
    <n v="41"/>
    <e v="#N/A"/>
    <x v="6"/>
    <m/>
    <m/>
    <x v="2"/>
    <x v="2"/>
    <n v="1"/>
    <m/>
    <m/>
    <n v="1"/>
    <m/>
    <n v="0"/>
    <n v="0"/>
    <x v="1"/>
    <m/>
    <m/>
    <m/>
    <x v="0"/>
    <m/>
    <m/>
    <m/>
    <e v="#N/A"/>
    <e v="#N/A"/>
    <n v="730"/>
    <x v="1"/>
    <m/>
    <m/>
    <m/>
    <m/>
    <s v="n.a."/>
    <m/>
    <m/>
    <n v="0"/>
    <n v="3"/>
    <m/>
    <e v="#N/A"/>
    <m/>
    <n v="0"/>
    <n v="0"/>
    <m/>
    <m/>
    <m/>
    <m/>
    <m/>
    <m/>
    <m/>
    <m/>
    <m/>
    <m/>
    <m/>
    <m/>
    <m/>
    <m/>
    <m/>
    <m/>
    <m/>
    <m/>
    <n v="180000"/>
    <m/>
    <m/>
    <s v="Euro"/>
    <n v="71.03999999999999"/>
    <m/>
    <m/>
    <m/>
    <m/>
    <e v="#N/A"/>
    <n v="0"/>
    <m/>
    <m/>
    <m/>
    <m/>
    <m/>
    <m/>
    <m/>
    <m/>
    <m/>
    <m/>
    <m/>
    <m/>
    <m/>
    <m/>
    <m/>
    <m/>
    <m/>
    <m/>
    <m/>
    <m/>
    <m/>
  </r>
  <r>
    <m/>
    <s v="V200026"/>
    <s v="2022-0022"/>
    <x v="13"/>
    <n v="5"/>
    <s v="Wagon"/>
    <n v="42"/>
    <e v="#N/A"/>
    <x v="6"/>
    <m/>
    <m/>
    <x v="2"/>
    <x v="2"/>
    <n v="1"/>
    <m/>
    <m/>
    <n v="1"/>
    <m/>
    <n v="0"/>
    <n v="0"/>
    <x v="1"/>
    <m/>
    <m/>
    <m/>
    <x v="0"/>
    <m/>
    <m/>
    <m/>
    <e v="#N/A"/>
    <e v="#N/A"/>
    <n v="730"/>
    <x v="1"/>
    <m/>
    <m/>
    <m/>
    <m/>
    <s v="n.a."/>
    <m/>
    <m/>
    <n v="0"/>
    <n v="3"/>
    <m/>
    <e v="#N/A"/>
    <m/>
    <n v="0"/>
    <n v="0"/>
    <m/>
    <m/>
    <m/>
    <m/>
    <m/>
    <m/>
    <m/>
    <m/>
    <m/>
    <m/>
    <m/>
    <m/>
    <m/>
    <m/>
    <m/>
    <m/>
    <m/>
    <m/>
    <n v="180000"/>
    <m/>
    <m/>
    <s v="Euro"/>
    <n v="71.03999999999999"/>
    <m/>
    <m/>
    <m/>
    <m/>
    <e v="#N/A"/>
    <n v="0"/>
    <m/>
    <m/>
    <m/>
    <m/>
    <m/>
    <m/>
    <m/>
    <m/>
    <m/>
    <m/>
    <m/>
    <m/>
    <m/>
    <m/>
    <m/>
    <m/>
    <m/>
    <m/>
    <m/>
    <m/>
    <m/>
  </r>
  <r>
    <m/>
    <s v="V200026"/>
    <s v="2022-0022"/>
    <x v="13"/>
    <n v="5"/>
    <s v="Wagon"/>
    <n v="43"/>
    <e v="#N/A"/>
    <x v="6"/>
    <m/>
    <m/>
    <x v="2"/>
    <x v="2"/>
    <n v="1"/>
    <m/>
    <m/>
    <n v="1"/>
    <m/>
    <n v="0"/>
    <n v="0"/>
    <x v="1"/>
    <m/>
    <m/>
    <m/>
    <x v="0"/>
    <m/>
    <m/>
    <m/>
    <e v="#N/A"/>
    <e v="#N/A"/>
    <n v="730"/>
    <x v="1"/>
    <m/>
    <m/>
    <m/>
    <m/>
    <s v="n.a."/>
    <m/>
    <m/>
    <n v="0"/>
    <n v="3"/>
    <m/>
    <e v="#N/A"/>
    <m/>
    <n v="0"/>
    <n v="0"/>
    <m/>
    <m/>
    <m/>
    <m/>
    <m/>
    <m/>
    <m/>
    <m/>
    <m/>
    <m/>
    <m/>
    <m/>
    <m/>
    <m/>
    <m/>
    <m/>
    <m/>
    <m/>
    <n v="180000"/>
    <m/>
    <m/>
    <s v="Euro"/>
    <n v="71.03999999999999"/>
    <m/>
    <m/>
    <m/>
    <m/>
    <e v="#N/A"/>
    <n v="0"/>
    <m/>
    <m/>
    <m/>
    <m/>
    <m/>
    <m/>
    <m/>
    <m/>
    <m/>
    <m/>
    <m/>
    <m/>
    <m/>
    <m/>
    <m/>
    <m/>
    <m/>
    <m/>
    <m/>
    <m/>
    <m/>
  </r>
  <r>
    <m/>
    <s v="V200026"/>
    <s v="2022-0022"/>
    <x v="13"/>
    <n v="5"/>
    <s v="Wagon"/>
    <n v="44"/>
    <e v="#N/A"/>
    <x v="6"/>
    <m/>
    <m/>
    <x v="2"/>
    <x v="2"/>
    <n v="1"/>
    <m/>
    <m/>
    <n v="1"/>
    <m/>
    <n v="0"/>
    <n v="0"/>
    <x v="1"/>
    <m/>
    <m/>
    <m/>
    <x v="0"/>
    <m/>
    <m/>
    <m/>
    <e v="#N/A"/>
    <e v="#N/A"/>
    <n v="730"/>
    <x v="1"/>
    <m/>
    <m/>
    <m/>
    <m/>
    <s v="n.a."/>
    <m/>
    <m/>
    <n v="0"/>
    <n v="3"/>
    <m/>
    <e v="#N/A"/>
    <m/>
    <n v="0"/>
    <n v="0"/>
    <m/>
    <m/>
    <m/>
    <m/>
    <m/>
    <m/>
    <m/>
    <m/>
    <m/>
    <m/>
    <m/>
    <m/>
    <m/>
    <m/>
    <m/>
    <m/>
    <m/>
    <m/>
    <n v="180000"/>
    <m/>
    <m/>
    <s v="Euro"/>
    <n v="71.03999999999999"/>
    <m/>
    <m/>
    <m/>
    <m/>
    <e v="#N/A"/>
    <n v="0"/>
    <m/>
    <m/>
    <m/>
    <m/>
    <m/>
    <m/>
    <m/>
    <m/>
    <m/>
    <m/>
    <m/>
    <m/>
    <m/>
    <m/>
    <m/>
    <m/>
    <m/>
    <m/>
    <m/>
    <m/>
    <m/>
  </r>
  <r>
    <m/>
    <s v="V200026"/>
    <s v="2022-0022"/>
    <x v="13"/>
    <n v="5"/>
    <s v="Wagon"/>
    <n v="45"/>
    <e v="#N/A"/>
    <x v="6"/>
    <m/>
    <m/>
    <x v="2"/>
    <x v="2"/>
    <n v="1"/>
    <m/>
    <m/>
    <n v="1"/>
    <m/>
    <n v="0"/>
    <n v="0"/>
    <x v="1"/>
    <m/>
    <m/>
    <m/>
    <x v="0"/>
    <m/>
    <m/>
    <m/>
    <e v="#N/A"/>
    <e v="#N/A"/>
    <n v="730"/>
    <x v="1"/>
    <m/>
    <m/>
    <m/>
    <m/>
    <s v="n.a."/>
    <m/>
    <m/>
    <n v="0"/>
    <n v="3"/>
    <m/>
    <e v="#N/A"/>
    <m/>
    <n v="0"/>
    <n v="0"/>
    <m/>
    <m/>
    <m/>
    <m/>
    <m/>
    <m/>
    <m/>
    <m/>
    <m/>
    <m/>
    <m/>
    <m/>
    <m/>
    <m/>
    <m/>
    <m/>
    <m/>
    <m/>
    <n v="180000"/>
    <m/>
    <m/>
    <s v="Euro"/>
    <n v="71.03999999999999"/>
    <m/>
    <m/>
    <m/>
    <m/>
    <e v="#N/A"/>
    <n v="0"/>
    <m/>
    <m/>
    <m/>
    <m/>
    <m/>
    <m/>
    <m/>
    <m/>
    <m/>
    <m/>
    <m/>
    <m/>
    <m/>
    <m/>
    <m/>
    <m/>
    <m/>
    <m/>
    <m/>
    <m/>
    <m/>
  </r>
  <r>
    <m/>
    <s v="V200026"/>
    <s v="2022-0022"/>
    <x v="13"/>
    <n v="5"/>
    <s v="Wagon"/>
    <n v="46"/>
    <e v="#N/A"/>
    <x v="6"/>
    <m/>
    <m/>
    <x v="2"/>
    <x v="2"/>
    <n v="1"/>
    <m/>
    <m/>
    <n v="1"/>
    <m/>
    <n v="0"/>
    <n v="0"/>
    <x v="1"/>
    <m/>
    <m/>
    <m/>
    <x v="0"/>
    <m/>
    <m/>
    <m/>
    <e v="#N/A"/>
    <e v="#N/A"/>
    <n v="730"/>
    <x v="1"/>
    <m/>
    <m/>
    <m/>
    <m/>
    <s v="n.a."/>
    <m/>
    <m/>
    <n v="0"/>
    <n v="3"/>
    <m/>
    <e v="#N/A"/>
    <m/>
    <n v="0"/>
    <n v="0"/>
    <m/>
    <m/>
    <m/>
    <m/>
    <m/>
    <m/>
    <m/>
    <m/>
    <m/>
    <m/>
    <m/>
    <m/>
    <m/>
    <m/>
    <m/>
    <m/>
    <m/>
    <m/>
    <n v="180000"/>
    <m/>
    <m/>
    <s v="Euro"/>
    <n v="71.03999999999999"/>
    <m/>
    <m/>
    <m/>
    <m/>
    <e v="#N/A"/>
    <n v="0"/>
    <m/>
    <m/>
    <m/>
    <m/>
    <m/>
    <m/>
    <m/>
    <m/>
    <m/>
    <m/>
    <m/>
    <m/>
    <m/>
    <m/>
    <m/>
    <m/>
    <m/>
    <m/>
    <m/>
    <m/>
    <m/>
  </r>
  <r>
    <m/>
    <s v="V200026"/>
    <s v="2022-0022"/>
    <x v="13"/>
    <n v="5"/>
    <s v="Wagon"/>
    <n v="47"/>
    <e v="#N/A"/>
    <x v="6"/>
    <m/>
    <m/>
    <x v="2"/>
    <x v="2"/>
    <n v="1"/>
    <m/>
    <m/>
    <n v="1"/>
    <m/>
    <n v="0"/>
    <n v="0"/>
    <x v="1"/>
    <m/>
    <m/>
    <m/>
    <x v="0"/>
    <m/>
    <m/>
    <m/>
    <e v="#N/A"/>
    <e v="#N/A"/>
    <n v="730"/>
    <x v="1"/>
    <m/>
    <m/>
    <m/>
    <m/>
    <s v="n.a."/>
    <m/>
    <m/>
    <n v="0"/>
    <n v="3"/>
    <m/>
    <e v="#N/A"/>
    <m/>
    <n v="0"/>
    <n v="0"/>
    <m/>
    <m/>
    <m/>
    <m/>
    <m/>
    <m/>
    <m/>
    <m/>
    <m/>
    <m/>
    <m/>
    <m/>
    <m/>
    <m/>
    <m/>
    <m/>
    <m/>
    <m/>
    <n v="180000"/>
    <m/>
    <m/>
    <s v="Euro"/>
    <n v="71.03999999999999"/>
    <m/>
    <m/>
    <m/>
    <m/>
    <e v="#N/A"/>
    <n v="0"/>
    <m/>
    <m/>
    <m/>
    <m/>
    <m/>
    <m/>
    <m/>
    <m/>
    <m/>
    <m/>
    <m/>
    <m/>
    <m/>
    <m/>
    <m/>
    <m/>
    <m/>
    <m/>
    <m/>
    <m/>
    <m/>
  </r>
  <r>
    <m/>
    <s v="V200026"/>
    <s v="2022-0022"/>
    <x v="13"/>
    <n v="5"/>
    <s v="Wagon"/>
    <n v="48"/>
    <e v="#N/A"/>
    <x v="6"/>
    <m/>
    <m/>
    <x v="2"/>
    <x v="2"/>
    <n v="1"/>
    <m/>
    <m/>
    <n v="1"/>
    <m/>
    <n v="0"/>
    <n v="0"/>
    <x v="1"/>
    <m/>
    <m/>
    <m/>
    <x v="0"/>
    <m/>
    <m/>
    <m/>
    <e v="#N/A"/>
    <e v="#N/A"/>
    <n v="730"/>
    <x v="1"/>
    <m/>
    <m/>
    <m/>
    <m/>
    <s v="n.a."/>
    <m/>
    <m/>
    <n v="0"/>
    <n v="3"/>
    <m/>
    <e v="#N/A"/>
    <m/>
    <n v="0"/>
    <n v="0"/>
    <m/>
    <m/>
    <m/>
    <m/>
    <m/>
    <m/>
    <m/>
    <m/>
    <m/>
    <m/>
    <m/>
    <m/>
    <m/>
    <m/>
    <m/>
    <m/>
    <m/>
    <m/>
    <n v="180000"/>
    <m/>
    <m/>
    <s v="Euro"/>
    <n v="71.03999999999999"/>
    <m/>
    <m/>
    <m/>
    <m/>
    <e v="#N/A"/>
    <n v="0"/>
    <m/>
    <m/>
    <m/>
    <m/>
    <m/>
    <m/>
    <m/>
    <m/>
    <m/>
    <m/>
    <m/>
    <m/>
    <m/>
    <m/>
    <m/>
    <m/>
    <m/>
    <m/>
    <m/>
    <m/>
    <m/>
  </r>
  <r>
    <m/>
    <s v="V200026"/>
    <s v="2022-0022"/>
    <x v="13"/>
    <n v="5"/>
    <s v="Wagon"/>
    <n v="49"/>
    <e v="#N/A"/>
    <x v="6"/>
    <m/>
    <m/>
    <x v="2"/>
    <x v="2"/>
    <n v="1"/>
    <m/>
    <m/>
    <n v="1"/>
    <m/>
    <n v="0"/>
    <n v="0"/>
    <x v="1"/>
    <m/>
    <m/>
    <m/>
    <x v="0"/>
    <m/>
    <m/>
    <m/>
    <e v="#N/A"/>
    <e v="#N/A"/>
    <n v="730"/>
    <x v="1"/>
    <m/>
    <m/>
    <m/>
    <m/>
    <s v="n.a."/>
    <m/>
    <m/>
    <n v="0"/>
    <n v="3"/>
    <m/>
    <e v="#N/A"/>
    <m/>
    <n v="0"/>
    <n v="0"/>
    <m/>
    <m/>
    <m/>
    <m/>
    <m/>
    <m/>
    <m/>
    <m/>
    <m/>
    <m/>
    <m/>
    <m/>
    <m/>
    <m/>
    <m/>
    <m/>
    <m/>
    <m/>
    <n v="180000"/>
    <m/>
    <m/>
    <s v="Euro"/>
    <n v="71.03999999999999"/>
    <m/>
    <m/>
    <m/>
    <m/>
    <e v="#N/A"/>
    <n v="0"/>
    <m/>
    <m/>
    <m/>
    <m/>
    <m/>
    <m/>
    <m/>
    <m/>
    <m/>
    <m/>
    <m/>
    <m/>
    <m/>
    <m/>
    <m/>
    <m/>
    <m/>
    <m/>
    <m/>
    <m/>
    <m/>
  </r>
  <r>
    <m/>
    <s v="V200026"/>
    <s v="2022-0022"/>
    <x v="13"/>
    <n v="5"/>
    <s v="Wagon"/>
    <n v="50"/>
    <e v="#N/A"/>
    <x v="6"/>
    <m/>
    <m/>
    <x v="2"/>
    <x v="2"/>
    <n v="1"/>
    <m/>
    <m/>
    <n v="1"/>
    <m/>
    <n v="0"/>
    <n v="0"/>
    <x v="1"/>
    <m/>
    <m/>
    <m/>
    <x v="0"/>
    <m/>
    <m/>
    <m/>
    <e v="#N/A"/>
    <e v="#N/A"/>
    <n v="730"/>
    <x v="1"/>
    <m/>
    <m/>
    <m/>
    <m/>
    <s v="n.a."/>
    <m/>
    <m/>
    <n v="0"/>
    <n v="3"/>
    <m/>
    <e v="#N/A"/>
    <m/>
    <n v="0"/>
    <n v="0"/>
    <m/>
    <m/>
    <m/>
    <m/>
    <m/>
    <m/>
    <m/>
    <m/>
    <m/>
    <m/>
    <m/>
    <m/>
    <m/>
    <m/>
    <m/>
    <m/>
    <m/>
    <m/>
    <n v="180000"/>
    <m/>
    <m/>
    <s v="Euro"/>
    <n v="71.03999999999999"/>
    <m/>
    <m/>
    <m/>
    <m/>
    <e v="#N/A"/>
    <n v="0"/>
    <m/>
    <m/>
    <m/>
    <m/>
    <m/>
    <m/>
    <m/>
    <m/>
    <m/>
    <m/>
    <m/>
    <m/>
    <m/>
    <m/>
    <m/>
    <m/>
    <m/>
    <m/>
    <m/>
    <m/>
    <m/>
  </r>
  <r>
    <m/>
    <s v="V200026"/>
    <s v="2022-0022"/>
    <x v="13"/>
    <n v="6"/>
    <s v="Batch"/>
    <m/>
    <m/>
    <x v="6"/>
    <s v="DEU"/>
    <s v="Middle EU - DEU"/>
    <x v="2"/>
    <x v="2"/>
    <n v="16"/>
    <m/>
    <m/>
    <n v="16"/>
    <n v="0"/>
    <n v="0"/>
    <n v="0"/>
    <x v="2"/>
    <m/>
    <m/>
    <m/>
    <x v="0"/>
    <m/>
    <m/>
    <m/>
    <d v="2023-11-01T00:00:00"/>
    <d v="2025-11-30T00:00:00"/>
    <m/>
    <x v="27"/>
    <m/>
    <m/>
    <m/>
    <m/>
    <s v="n.a."/>
    <m/>
    <m/>
    <n v="0"/>
    <n v="3"/>
    <m/>
    <m/>
    <m/>
    <n v="0"/>
    <n v="0"/>
    <m/>
    <m/>
    <m/>
    <m/>
    <m/>
    <n v="0"/>
    <s v="A"/>
    <n v="73"/>
    <n v="1.4"/>
    <s v="DEU"/>
    <s v="Parent Guarantee"/>
    <m/>
    <s v="N"/>
    <m/>
    <m/>
    <m/>
    <m/>
    <m/>
    <n v="180000"/>
    <m/>
    <m/>
    <s v="Euro"/>
    <n v="71.03999999999999"/>
    <n v="0"/>
    <n v="0"/>
    <m/>
    <n v="0"/>
    <n v="71.03999999999999"/>
    <n v="0"/>
    <n v="0"/>
    <m/>
    <m/>
    <n v="16.83"/>
    <n v="0"/>
    <n v="16.83"/>
    <n v="0"/>
    <n v="0"/>
    <n v="0"/>
    <n v="54.21"/>
    <s v="0.00"/>
    <n v="54.21"/>
    <n v="0.9999999999999999"/>
    <n v="0"/>
    <n v="54.20999999999999"/>
    <n v="57.18"/>
    <n v="2880000"/>
    <n v="0"/>
    <m/>
    <n v="0"/>
    <n v="413736.96"/>
  </r>
  <r>
    <m/>
    <s v="V200026"/>
    <s v="2022-0022"/>
    <x v="13"/>
    <n v="6"/>
    <s v="Wagon"/>
    <n v="51"/>
    <e v="#N/A"/>
    <x v="6"/>
    <m/>
    <m/>
    <x v="2"/>
    <x v="2"/>
    <n v="1"/>
    <m/>
    <m/>
    <n v="1"/>
    <m/>
    <n v="0"/>
    <n v="0"/>
    <x v="1"/>
    <m/>
    <m/>
    <m/>
    <x v="0"/>
    <m/>
    <m/>
    <m/>
    <e v="#N/A"/>
    <e v="#N/A"/>
    <n v="730"/>
    <x v="1"/>
    <m/>
    <m/>
    <m/>
    <m/>
    <s v="n.a."/>
    <m/>
    <m/>
    <n v="0"/>
    <n v="3"/>
    <m/>
    <e v="#N/A"/>
    <m/>
    <n v="0"/>
    <n v="0"/>
    <m/>
    <m/>
    <m/>
    <m/>
    <m/>
    <m/>
    <m/>
    <m/>
    <m/>
    <m/>
    <m/>
    <m/>
    <m/>
    <m/>
    <m/>
    <m/>
    <m/>
    <m/>
    <n v="180000"/>
    <m/>
    <m/>
    <s v="Euro"/>
    <n v="71.03999999999999"/>
    <m/>
    <m/>
    <m/>
    <m/>
    <e v="#N/A"/>
    <n v="0"/>
    <m/>
    <m/>
    <m/>
    <m/>
    <m/>
    <m/>
    <m/>
    <m/>
    <m/>
    <m/>
    <m/>
    <m/>
    <m/>
    <m/>
    <m/>
    <m/>
    <m/>
    <m/>
    <m/>
    <m/>
    <m/>
  </r>
  <r>
    <m/>
    <s v="V200026"/>
    <s v="2022-0022"/>
    <x v="13"/>
    <n v="6"/>
    <s v="Wagon"/>
    <n v="52"/>
    <e v="#N/A"/>
    <x v="6"/>
    <m/>
    <m/>
    <x v="2"/>
    <x v="2"/>
    <n v="1"/>
    <m/>
    <m/>
    <n v="1"/>
    <m/>
    <n v="0"/>
    <n v="0"/>
    <x v="1"/>
    <m/>
    <m/>
    <m/>
    <x v="0"/>
    <m/>
    <m/>
    <m/>
    <e v="#N/A"/>
    <e v="#N/A"/>
    <n v="730"/>
    <x v="1"/>
    <m/>
    <m/>
    <m/>
    <m/>
    <s v="n.a."/>
    <m/>
    <m/>
    <n v="0"/>
    <n v="3"/>
    <m/>
    <e v="#N/A"/>
    <m/>
    <n v="0"/>
    <n v="0"/>
    <m/>
    <m/>
    <m/>
    <m/>
    <m/>
    <m/>
    <m/>
    <m/>
    <m/>
    <m/>
    <m/>
    <m/>
    <m/>
    <m/>
    <m/>
    <m/>
    <m/>
    <m/>
    <n v="180000"/>
    <m/>
    <m/>
    <s v="Euro"/>
    <n v="71.03999999999999"/>
    <m/>
    <m/>
    <m/>
    <m/>
    <e v="#N/A"/>
    <n v="0"/>
    <m/>
    <m/>
    <m/>
    <m/>
    <m/>
    <m/>
    <m/>
    <m/>
    <m/>
    <m/>
    <m/>
    <m/>
    <m/>
    <m/>
    <m/>
    <m/>
    <m/>
    <m/>
    <m/>
    <m/>
    <m/>
  </r>
  <r>
    <m/>
    <s v="V200026"/>
    <s v="2022-0022"/>
    <x v="13"/>
    <n v="6"/>
    <s v="Wagon"/>
    <n v="53"/>
    <e v="#N/A"/>
    <x v="6"/>
    <m/>
    <m/>
    <x v="2"/>
    <x v="2"/>
    <n v="1"/>
    <m/>
    <m/>
    <n v="1"/>
    <m/>
    <n v="0"/>
    <n v="0"/>
    <x v="1"/>
    <m/>
    <m/>
    <m/>
    <x v="0"/>
    <m/>
    <m/>
    <m/>
    <e v="#N/A"/>
    <e v="#N/A"/>
    <n v="730"/>
    <x v="1"/>
    <m/>
    <m/>
    <m/>
    <m/>
    <s v="n.a."/>
    <m/>
    <m/>
    <n v="0"/>
    <n v="3"/>
    <m/>
    <e v="#N/A"/>
    <m/>
    <n v="0"/>
    <n v="0"/>
    <m/>
    <m/>
    <m/>
    <m/>
    <m/>
    <m/>
    <m/>
    <m/>
    <m/>
    <m/>
    <m/>
    <m/>
    <m/>
    <m/>
    <m/>
    <m/>
    <m/>
    <m/>
    <n v="180000"/>
    <m/>
    <m/>
    <s v="Euro"/>
    <n v="71.03999999999999"/>
    <m/>
    <m/>
    <m/>
    <m/>
    <e v="#N/A"/>
    <n v="0"/>
    <m/>
    <m/>
    <m/>
    <m/>
    <m/>
    <m/>
    <m/>
    <m/>
    <m/>
    <m/>
    <m/>
    <m/>
    <m/>
    <m/>
    <m/>
    <m/>
    <m/>
    <m/>
    <m/>
    <m/>
    <m/>
  </r>
  <r>
    <m/>
    <s v="V200026"/>
    <s v="2022-0022"/>
    <x v="13"/>
    <n v="6"/>
    <s v="Wagon"/>
    <n v="54"/>
    <e v="#N/A"/>
    <x v="6"/>
    <m/>
    <m/>
    <x v="2"/>
    <x v="2"/>
    <n v="1"/>
    <m/>
    <m/>
    <n v="1"/>
    <m/>
    <n v="0"/>
    <n v="0"/>
    <x v="1"/>
    <m/>
    <m/>
    <m/>
    <x v="0"/>
    <m/>
    <m/>
    <m/>
    <e v="#N/A"/>
    <e v="#N/A"/>
    <n v="730"/>
    <x v="1"/>
    <m/>
    <m/>
    <m/>
    <m/>
    <s v="n.a."/>
    <m/>
    <m/>
    <n v="0"/>
    <n v="3"/>
    <m/>
    <e v="#N/A"/>
    <m/>
    <n v="0"/>
    <n v="0"/>
    <m/>
    <m/>
    <m/>
    <m/>
    <m/>
    <m/>
    <m/>
    <m/>
    <m/>
    <m/>
    <m/>
    <m/>
    <m/>
    <m/>
    <m/>
    <m/>
    <m/>
    <m/>
    <n v="180000"/>
    <m/>
    <m/>
    <s v="Euro"/>
    <n v="71.03999999999999"/>
    <m/>
    <m/>
    <m/>
    <m/>
    <e v="#N/A"/>
    <n v="0"/>
    <m/>
    <m/>
    <m/>
    <m/>
    <m/>
    <m/>
    <m/>
    <m/>
    <m/>
    <m/>
    <m/>
    <m/>
    <m/>
    <m/>
    <m/>
    <m/>
    <m/>
    <m/>
    <m/>
    <m/>
    <m/>
  </r>
  <r>
    <m/>
    <s v="V200026"/>
    <s v="2022-0022"/>
    <x v="13"/>
    <n v="6"/>
    <s v="Wagon"/>
    <n v="55"/>
    <e v="#N/A"/>
    <x v="6"/>
    <m/>
    <m/>
    <x v="2"/>
    <x v="2"/>
    <n v="1"/>
    <m/>
    <m/>
    <n v="1"/>
    <m/>
    <n v="0"/>
    <n v="0"/>
    <x v="1"/>
    <m/>
    <m/>
    <m/>
    <x v="0"/>
    <m/>
    <m/>
    <m/>
    <e v="#N/A"/>
    <e v="#N/A"/>
    <n v="730"/>
    <x v="1"/>
    <m/>
    <m/>
    <m/>
    <m/>
    <s v="n.a."/>
    <m/>
    <m/>
    <n v="0"/>
    <n v="3"/>
    <m/>
    <e v="#N/A"/>
    <m/>
    <n v="0"/>
    <n v="0"/>
    <m/>
    <m/>
    <m/>
    <m/>
    <m/>
    <m/>
    <m/>
    <m/>
    <m/>
    <m/>
    <m/>
    <m/>
    <m/>
    <m/>
    <m/>
    <m/>
    <m/>
    <m/>
    <n v="180000"/>
    <m/>
    <m/>
    <s v="Euro"/>
    <n v="71.03999999999999"/>
    <m/>
    <m/>
    <m/>
    <m/>
    <e v="#N/A"/>
    <n v="0"/>
    <m/>
    <m/>
    <m/>
    <m/>
    <m/>
    <m/>
    <m/>
    <m/>
    <m/>
    <m/>
    <m/>
    <m/>
    <m/>
    <m/>
    <m/>
    <m/>
    <m/>
    <m/>
    <m/>
    <m/>
    <m/>
  </r>
  <r>
    <m/>
    <s v="V200026"/>
    <s v="2022-0022"/>
    <x v="13"/>
    <n v="6"/>
    <s v="Wagon"/>
    <n v="56"/>
    <e v="#N/A"/>
    <x v="6"/>
    <m/>
    <m/>
    <x v="2"/>
    <x v="2"/>
    <n v="1"/>
    <m/>
    <m/>
    <n v="1"/>
    <m/>
    <n v="0"/>
    <n v="0"/>
    <x v="1"/>
    <m/>
    <m/>
    <m/>
    <x v="0"/>
    <m/>
    <m/>
    <m/>
    <e v="#N/A"/>
    <e v="#N/A"/>
    <n v="730"/>
    <x v="1"/>
    <m/>
    <m/>
    <m/>
    <m/>
    <s v="n.a."/>
    <m/>
    <m/>
    <n v="0"/>
    <n v="3"/>
    <m/>
    <e v="#N/A"/>
    <m/>
    <n v="0"/>
    <n v="0"/>
    <m/>
    <m/>
    <m/>
    <m/>
    <m/>
    <m/>
    <m/>
    <m/>
    <m/>
    <m/>
    <m/>
    <m/>
    <m/>
    <m/>
    <m/>
    <m/>
    <m/>
    <m/>
    <n v="180000"/>
    <m/>
    <m/>
    <s v="Euro"/>
    <n v="71.03999999999999"/>
    <m/>
    <m/>
    <m/>
    <m/>
    <e v="#N/A"/>
    <n v="0"/>
    <m/>
    <m/>
    <m/>
    <m/>
    <m/>
    <m/>
    <m/>
    <m/>
    <m/>
    <m/>
    <m/>
    <m/>
    <m/>
    <m/>
    <m/>
    <m/>
    <m/>
    <m/>
    <m/>
    <m/>
    <m/>
  </r>
  <r>
    <m/>
    <s v="V200026"/>
    <s v="2022-0022"/>
    <x v="13"/>
    <n v="6"/>
    <s v="Wagon"/>
    <n v="57"/>
    <e v="#N/A"/>
    <x v="6"/>
    <m/>
    <m/>
    <x v="2"/>
    <x v="2"/>
    <n v="1"/>
    <m/>
    <m/>
    <n v="1"/>
    <m/>
    <n v="0"/>
    <n v="0"/>
    <x v="1"/>
    <m/>
    <m/>
    <m/>
    <x v="0"/>
    <m/>
    <m/>
    <m/>
    <e v="#N/A"/>
    <e v="#N/A"/>
    <n v="730"/>
    <x v="1"/>
    <m/>
    <m/>
    <m/>
    <m/>
    <s v="n.a."/>
    <m/>
    <m/>
    <n v="0"/>
    <n v="3"/>
    <m/>
    <e v="#N/A"/>
    <m/>
    <n v="0"/>
    <n v="0"/>
    <m/>
    <m/>
    <m/>
    <m/>
    <m/>
    <m/>
    <m/>
    <m/>
    <m/>
    <m/>
    <m/>
    <m/>
    <m/>
    <m/>
    <m/>
    <m/>
    <m/>
    <m/>
    <n v="180000"/>
    <m/>
    <m/>
    <s v="Euro"/>
    <n v="71.03999999999999"/>
    <m/>
    <m/>
    <m/>
    <m/>
    <e v="#N/A"/>
    <n v="0"/>
    <m/>
    <m/>
    <m/>
    <m/>
    <m/>
    <m/>
    <m/>
    <m/>
    <m/>
    <m/>
    <m/>
    <m/>
    <m/>
    <m/>
    <m/>
    <m/>
    <m/>
    <m/>
    <m/>
    <m/>
    <m/>
  </r>
  <r>
    <m/>
    <s v="V200026"/>
    <s v="2022-0022"/>
    <x v="13"/>
    <n v="6"/>
    <s v="Wagon"/>
    <n v="58"/>
    <e v="#N/A"/>
    <x v="6"/>
    <m/>
    <m/>
    <x v="2"/>
    <x v="2"/>
    <n v="1"/>
    <m/>
    <m/>
    <n v="1"/>
    <m/>
    <n v="0"/>
    <n v="0"/>
    <x v="1"/>
    <m/>
    <m/>
    <m/>
    <x v="0"/>
    <m/>
    <m/>
    <m/>
    <e v="#N/A"/>
    <e v="#N/A"/>
    <n v="730"/>
    <x v="1"/>
    <m/>
    <m/>
    <m/>
    <m/>
    <s v="n.a."/>
    <m/>
    <m/>
    <n v="0"/>
    <n v="3"/>
    <m/>
    <e v="#N/A"/>
    <m/>
    <n v="0"/>
    <n v="0"/>
    <m/>
    <m/>
    <m/>
    <m/>
    <m/>
    <m/>
    <m/>
    <m/>
    <m/>
    <m/>
    <m/>
    <m/>
    <m/>
    <m/>
    <m/>
    <m/>
    <m/>
    <m/>
    <n v="180000"/>
    <m/>
    <m/>
    <s v="Euro"/>
    <n v="71.03999999999999"/>
    <m/>
    <m/>
    <m/>
    <m/>
    <e v="#N/A"/>
    <n v="0"/>
    <m/>
    <m/>
    <m/>
    <m/>
    <m/>
    <m/>
    <m/>
    <m/>
    <m/>
    <m/>
    <m/>
    <m/>
    <m/>
    <m/>
    <m/>
    <m/>
    <m/>
    <m/>
    <m/>
    <m/>
    <m/>
  </r>
  <r>
    <m/>
    <s v="V200026"/>
    <s v="2022-0022"/>
    <x v="13"/>
    <n v="6"/>
    <s v="Wagon"/>
    <n v="59"/>
    <e v="#N/A"/>
    <x v="6"/>
    <m/>
    <m/>
    <x v="2"/>
    <x v="2"/>
    <n v="1"/>
    <m/>
    <m/>
    <n v="1"/>
    <m/>
    <n v="0"/>
    <n v="0"/>
    <x v="1"/>
    <m/>
    <m/>
    <m/>
    <x v="0"/>
    <m/>
    <m/>
    <m/>
    <e v="#N/A"/>
    <e v="#N/A"/>
    <n v="730"/>
    <x v="1"/>
    <m/>
    <m/>
    <m/>
    <m/>
    <s v="n.a."/>
    <m/>
    <m/>
    <n v="0"/>
    <n v="3"/>
    <m/>
    <e v="#N/A"/>
    <m/>
    <n v="0"/>
    <n v="0"/>
    <m/>
    <m/>
    <m/>
    <m/>
    <m/>
    <m/>
    <m/>
    <m/>
    <m/>
    <m/>
    <m/>
    <m/>
    <m/>
    <m/>
    <m/>
    <m/>
    <m/>
    <m/>
    <n v="180000"/>
    <m/>
    <m/>
    <s v="Euro"/>
    <n v="71.03999999999999"/>
    <m/>
    <m/>
    <m/>
    <m/>
    <e v="#N/A"/>
    <n v="0"/>
    <m/>
    <m/>
    <m/>
    <m/>
    <m/>
    <m/>
    <m/>
    <m/>
    <m/>
    <m/>
    <m/>
    <m/>
    <m/>
    <m/>
    <m/>
    <m/>
    <m/>
    <m/>
    <m/>
    <m/>
    <m/>
  </r>
  <r>
    <m/>
    <s v="V200026"/>
    <s v="2022-0022"/>
    <x v="13"/>
    <n v="6"/>
    <s v="Wagon"/>
    <n v="60"/>
    <e v="#N/A"/>
    <x v="6"/>
    <m/>
    <m/>
    <x v="2"/>
    <x v="2"/>
    <n v="1"/>
    <m/>
    <m/>
    <n v="1"/>
    <m/>
    <n v="0"/>
    <n v="0"/>
    <x v="1"/>
    <m/>
    <m/>
    <m/>
    <x v="0"/>
    <m/>
    <m/>
    <m/>
    <e v="#N/A"/>
    <e v="#N/A"/>
    <n v="730"/>
    <x v="1"/>
    <m/>
    <m/>
    <m/>
    <m/>
    <s v="n.a."/>
    <m/>
    <m/>
    <n v="0"/>
    <n v="3"/>
    <m/>
    <e v="#N/A"/>
    <m/>
    <n v="0"/>
    <n v="0"/>
    <m/>
    <m/>
    <m/>
    <m/>
    <m/>
    <m/>
    <m/>
    <m/>
    <m/>
    <m/>
    <m/>
    <m/>
    <m/>
    <m/>
    <m/>
    <m/>
    <m/>
    <m/>
    <n v="180000"/>
    <m/>
    <m/>
    <s v="Euro"/>
    <n v="71.03999999999999"/>
    <m/>
    <m/>
    <m/>
    <m/>
    <e v="#N/A"/>
    <n v="0"/>
    <m/>
    <m/>
    <m/>
    <m/>
    <m/>
    <m/>
    <m/>
    <m/>
    <m/>
    <m/>
    <m/>
    <m/>
    <m/>
    <m/>
    <m/>
    <m/>
    <m/>
    <m/>
    <m/>
    <m/>
    <m/>
  </r>
  <r>
    <m/>
    <s v="V200026"/>
    <s v="2022-0022"/>
    <x v="13"/>
    <n v="6"/>
    <s v="Wagon"/>
    <n v="61"/>
    <e v="#N/A"/>
    <x v="6"/>
    <m/>
    <m/>
    <x v="2"/>
    <x v="2"/>
    <n v="1"/>
    <m/>
    <m/>
    <n v="1"/>
    <m/>
    <n v="0"/>
    <n v="0"/>
    <x v="1"/>
    <m/>
    <m/>
    <m/>
    <x v="0"/>
    <m/>
    <m/>
    <m/>
    <e v="#N/A"/>
    <e v="#N/A"/>
    <n v="730"/>
    <x v="1"/>
    <m/>
    <m/>
    <m/>
    <m/>
    <s v="n.a."/>
    <m/>
    <m/>
    <n v="0"/>
    <n v="3"/>
    <m/>
    <e v="#N/A"/>
    <m/>
    <n v="0"/>
    <n v="0"/>
    <m/>
    <m/>
    <m/>
    <m/>
    <m/>
    <m/>
    <m/>
    <m/>
    <m/>
    <m/>
    <m/>
    <m/>
    <m/>
    <m/>
    <m/>
    <m/>
    <m/>
    <m/>
    <n v="180000"/>
    <m/>
    <m/>
    <s v="Euro"/>
    <n v="71.03999999999999"/>
    <m/>
    <m/>
    <m/>
    <m/>
    <e v="#N/A"/>
    <n v="0"/>
    <m/>
    <m/>
    <m/>
    <m/>
    <m/>
    <m/>
    <m/>
    <m/>
    <m/>
    <m/>
    <m/>
    <m/>
    <m/>
    <m/>
    <m/>
    <m/>
    <m/>
    <m/>
    <m/>
    <m/>
    <m/>
  </r>
  <r>
    <m/>
    <s v="V200026"/>
    <s v="2022-0022"/>
    <x v="13"/>
    <n v="6"/>
    <s v="Wagon"/>
    <n v="62"/>
    <e v="#N/A"/>
    <x v="6"/>
    <m/>
    <m/>
    <x v="2"/>
    <x v="2"/>
    <n v="1"/>
    <m/>
    <m/>
    <n v="1"/>
    <m/>
    <n v="0"/>
    <n v="0"/>
    <x v="1"/>
    <m/>
    <m/>
    <m/>
    <x v="0"/>
    <m/>
    <m/>
    <m/>
    <e v="#N/A"/>
    <e v="#N/A"/>
    <n v="730"/>
    <x v="1"/>
    <m/>
    <m/>
    <m/>
    <m/>
    <s v="n.a."/>
    <m/>
    <m/>
    <n v="0"/>
    <n v="3"/>
    <m/>
    <e v="#N/A"/>
    <m/>
    <n v="0"/>
    <n v="0"/>
    <m/>
    <m/>
    <m/>
    <m/>
    <m/>
    <m/>
    <m/>
    <m/>
    <m/>
    <m/>
    <m/>
    <m/>
    <m/>
    <m/>
    <m/>
    <m/>
    <m/>
    <m/>
    <n v="180000"/>
    <m/>
    <m/>
    <s v="Euro"/>
    <n v="71.03999999999999"/>
    <m/>
    <m/>
    <m/>
    <m/>
    <e v="#N/A"/>
    <n v="0"/>
    <m/>
    <m/>
    <m/>
    <m/>
    <m/>
    <m/>
    <m/>
    <m/>
    <m/>
    <m/>
    <m/>
    <m/>
    <m/>
    <m/>
    <m/>
    <m/>
    <m/>
    <m/>
    <m/>
    <m/>
    <m/>
  </r>
  <r>
    <m/>
    <s v="V200026"/>
    <s v="2022-0022"/>
    <x v="13"/>
    <n v="6"/>
    <s v="Wagon"/>
    <n v="63"/>
    <e v="#N/A"/>
    <x v="6"/>
    <m/>
    <m/>
    <x v="2"/>
    <x v="2"/>
    <n v="1"/>
    <m/>
    <m/>
    <n v="1"/>
    <m/>
    <n v="0"/>
    <n v="0"/>
    <x v="1"/>
    <m/>
    <m/>
    <m/>
    <x v="0"/>
    <m/>
    <m/>
    <m/>
    <e v="#N/A"/>
    <e v="#N/A"/>
    <n v="730"/>
    <x v="1"/>
    <m/>
    <m/>
    <m/>
    <m/>
    <s v="n.a."/>
    <m/>
    <m/>
    <n v="0"/>
    <n v="3"/>
    <m/>
    <e v="#N/A"/>
    <m/>
    <n v="0"/>
    <n v="0"/>
    <m/>
    <m/>
    <m/>
    <m/>
    <m/>
    <m/>
    <m/>
    <m/>
    <m/>
    <m/>
    <m/>
    <m/>
    <m/>
    <m/>
    <m/>
    <m/>
    <m/>
    <m/>
    <n v="180000"/>
    <m/>
    <m/>
    <s v="Euro"/>
    <n v="71.03999999999999"/>
    <m/>
    <m/>
    <m/>
    <m/>
    <e v="#N/A"/>
    <n v="0"/>
    <m/>
    <m/>
    <m/>
    <m/>
    <m/>
    <m/>
    <m/>
    <m/>
    <m/>
    <m/>
    <m/>
    <m/>
    <m/>
    <m/>
    <m/>
    <m/>
    <m/>
    <m/>
    <m/>
    <m/>
    <m/>
  </r>
  <r>
    <m/>
    <s v="V200026"/>
    <s v="2022-0022"/>
    <x v="13"/>
    <n v="6"/>
    <s v="Wagon"/>
    <n v="64"/>
    <e v="#N/A"/>
    <x v="6"/>
    <m/>
    <m/>
    <x v="2"/>
    <x v="2"/>
    <n v="1"/>
    <m/>
    <m/>
    <n v="1"/>
    <m/>
    <n v="0"/>
    <n v="0"/>
    <x v="1"/>
    <m/>
    <m/>
    <m/>
    <x v="0"/>
    <m/>
    <m/>
    <m/>
    <e v="#N/A"/>
    <e v="#N/A"/>
    <n v="730"/>
    <x v="1"/>
    <m/>
    <m/>
    <m/>
    <m/>
    <s v="n.a."/>
    <m/>
    <m/>
    <n v="0"/>
    <n v="3"/>
    <m/>
    <e v="#N/A"/>
    <m/>
    <n v="0"/>
    <n v="0"/>
    <m/>
    <m/>
    <m/>
    <m/>
    <m/>
    <m/>
    <m/>
    <m/>
    <m/>
    <m/>
    <m/>
    <m/>
    <m/>
    <m/>
    <m/>
    <m/>
    <m/>
    <m/>
    <n v="180000"/>
    <m/>
    <m/>
    <s v="Euro"/>
    <n v="71.03999999999999"/>
    <m/>
    <m/>
    <m/>
    <m/>
    <e v="#N/A"/>
    <n v="0"/>
    <m/>
    <m/>
    <m/>
    <m/>
    <m/>
    <m/>
    <m/>
    <m/>
    <m/>
    <m/>
    <m/>
    <m/>
    <m/>
    <m/>
    <m/>
    <m/>
    <m/>
    <m/>
    <m/>
    <m/>
    <m/>
  </r>
  <r>
    <m/>
    <s v="V200026"/>
    <s v="2022-0022"/>
    <x v="13"/>
    <n v="6"/>
    <s v="Wagon"/>
    <n v="65"/>
    <e v="#N/A"/>
    <x v="6"/>
    <m/>
    <m/>
    <x v="2"/>
    <x v="2"/>
    <n v="1"/>
    <m/>
    <m/>
    <n v="1"/>
    <m/>
    <n v="0"/>
    <n v="0"/>
    <x v="1"/>
    <m/>
    <m/>
    <m/>
    <x v="0"/>
    <m/>
    <m/>
    <m/>
    <e v="#N/A"/>
    <e v="#N/A"/>
    <n v="730"/>
    <x v="1"/>
    <m/>
    <m/>
    <m/>
    <m/>
    <s v="n.a."/>
    <m/>
    <m/>
    <n v="0"/>
    <n v="3"/>
    <m/>
    <e v="#N/A"/>
    <m/>
    <n v="0"/>
    <n v="0"/>
    <m/>
    <m/>
    <m/>
    <m/>
    <m/>
    <m/>
    <m/>
    <m/>
    <m/>
    <m/>
    <m/>
    <m/>
    <m/>
    <m/>
    <m/>
    <m/>
    <m/>
    <m/>
    <n v="180000"/>
    <m/>
    <m/>
    <s v="Euro"/>
    <n v="71.03999999999999"/>
    <m/>
    <m/>
    <m/>
    <m/>
    <e v="#N/A"/>
    <n v="0"/>
    <m/>
    <m/>
    <m/>
    <m/>
    <m/>
    <m/>
    <m/>
    <m/>
    <m/>
    <m/>
    <m/>
    <m/>
    <m/>
    <m/>
    <m/>
    <m/>
    <m/>
    <m/>
    <m/>
    <m/>
    <m/>
  </r>
  <r>
    <m/>
    <s v="V200026"/>
    <s v="2022-0022"/>
    <x v="13"/>
    <n v="6"/>
    <s v="Wagon"/>
    <n v="66"/>
    <e v="#N/A"/>
    <x v="6"/>
    <m/>
    <m/>
    <x v="2"/>
    <x v="2"/>
    <n v="1"/>
    <m/>
    <m/>
    <n v="1"/>
    <m/>
    <n v="0"/>
    <n v="0"/>
    <x v="1"/>
    <m/>
    <m/>
    <m/>
    <x v="0"/>
    <m/>
    <m/>
    <m/>
    <e v="#N/A"/>
    <e v="#N/A"/>
    <n v="730"/>
    <x v="1"/>
    <m/>
    <m/>
    <m/>
    <m/>
    <s v="n.a."/>
    <m/>
    <m/>
    <n v="0"/>
    <n v="3"/>
    <m/>
    <e v="#N/A"/>
    <m/>
    <n v="0"/>
    <n v="0"/>
    <m/>
    <m/>
    <m/>
    <m/>
    <m/>
    <m/>
    <m/>
    <m/>
    <m/>
    <m/>
    <m/>
    <m/>
    <m/>
    <m/>
    <m/>
    <m/>
    <m/>
    <m/>
    <n v="180000"/>
    <m/>
    <m/>
    <s v="Euro"/>
    <n v="71.03999999999999"/>
    <m/>
    <m/>
    <m/>
    <m/>
    <e v="#N/A"/>
    <n v="0"/>
    <m/>
    <m/>
    <m/>
    <m/>
    <m/>
    <m/>
    <m/>
    <m/>
    <m/>
    <m/>
    <m/>
    <m/>
    <m/>
    <m/>
    <m/>
    <m/>
    <m/>
    <m/>
    <m/>
    <m/>
    <m/>
  </r>
  <r>
    <s v="LOA ok CMI 20.06.25"/>
    <s v="V700009"/>
    <s v="2024-0011"/>
    <x v="14"/>
    <m/>
    <s v="Header"/>
    <m/>
    <m/>
    <x v="6"/>
    <s v="DEU"/>
    <s v="Middle EU - DEU"/>
    <x v="5"/>
    <x v="2"/>
    <n v="33"/>
    <m/>
    <m/>
    <n v="0"/>
    <n v="33"/>
    <n v="0"/>
    <n v="33"/>
    <x v="2"/>
    <s v="PAYG"/>
    <d v="2024-04-01T00:00:00"/>
    <d v="2026-12-31T00:00:00"/>
    <x v="1"/>
    <m/>
    <d v="2024-04-01T00:00:00"/>
    <d v="2024-12-31T00:00:00"/>
    <m/>
    <m/>
    <n v="274"/>
    <x v="4"/>
    <m/>
    <m/>
    <m/>
    <m/>
    <s v="with as-of date"/>
    <m/>
    <m/>
    <n v="1"/>
    <n v="1"/>
    <m/>
    <m/>
    <s v="4 Wochen KFrist effektiv Ende nächster Monat"/>
    <n v="0"/>
    <n v="0"/>
    <n v="0"/>
    <m/>
    <m/>
    <m/>
    <m/>
    <n v="274"/>
    <s v="B"/>
    <n v="73"/>
    <n v="1.4"/>
    <s v="DEU"/>
    <s v="Not required"/>
    <s v="N"/>
    <s v="N"/>
    <m/>
    <m/>
    <n v="2"/>
    <m/>
    <m/>
    <n v="180000"/>
    <s v="N"/>
    <m/>
    <s v="Euro"/>
    <n v="68.06"/>
    <n v="-14.56"/>
    <n v="0"/>
    <m/>
    <n v="0"/>
    <n v="53.5"/>
    <n v="0"/>
    <n v="0"/>
    <n v="0"/>
    <m/>
    <n v="14.02"/>
    <n v="-14.56"/>
    <n v="-0.5400000000000009"/>
    <n v="0"/>
    <n v="0"/>
    <n v="0"/>
    <n v="54.04"/>
    <s v="0.00"/>
    <n v="54.04"/>
    <n v="1"/>
    <n v="0"/>
    <n v="54.04"/>
    <n v="40.35"/>
    <n v="5940000"/>
    <n v="0"/>
    <s v="N"/>
    <n v="0"/>
    <n v="642642"/>
  </r>
  <r>
    <m/>
    <s v="V700009"/>
    <s v="2024-0011"/>
    <x v="14"/>
    <n v="1"/>
    <s v="Batch"/>
    <m/>
    <m/>
    <x v="6"/>
    <s v="DEU"/>
    <s v="Middle EU - DEU"/>
    <x v="5"/>
    <x v="2"/>
    <n v="17"/>
    <m/>
    <m/>
    <n v="0"/>
    <n v="17"/>
    <n v="0"/>
    <n v="17"/>
    <x v="2"/>
    <s v="PAYG"/>
    <d v="2024-04-01T00:00:00"/>
    <d v="2026-12-31T00:00:00"/>
    <x v="1"/>
    <m/>
    <m/>
    <m/>
    <d v="2024-04-01T00:00:00"/>
    <d v="2026-12-31T00:00:00"/>
    <m/>
    <x v="4"/>
    <m/>
    <m/>
    <m/>
    <m/>
    <s v="with as-of date"/>
    <d v="2024-04-01T00:00:00"/>
    <m/>
    <n v="1"/>
    <n v="1"/>
    <m/>
    <m/>
    <s v="4 Wochen KFrist effektiv Ende nächster Monat"/>
    <m/>
    <m/>
    <m/>
    <m/>
    <m/>
    <m/>
    <m/>
    <m/>
    <s v="B"/>
    <m/>
    <n v="1.4"/>
    <s v="DEU"/>
    <s v="Not required"/>
    <s v="N"/>
    <s v="N"/>
    <m/>
    <m/>
    <n v="2"/>
    <m/>
    <m/>
    <n v="180000"/>
    <s v="N"/>
    <d v="1899-12-30T00:00:00"/>
    <s v="Euro"/>
    <n v="68.06"/>
    <n v="-14.56"/>
    <n v="0"/>
    <m/>
    <n v="0"/>
    <n v="53.5"/>
    <n v="0"/>
    <n v="0"/>
    <n v="0"/>
    <m/>
    <n v="14.02"/>
    <n v="-14.56"/>
    <n v="-0.5400000000000009"/>
    <n v="0"/>
    <n v="0"/>
    <n v="0"/>
    <n v="54.04"/>
    <s v="0.00"/>
    <n v="54.04"/>
    <n v="1"/>
    <n v="0"/>
    <n v="54.04"/>
    <n v="40.35"/>
    <n v="3060000"/>
    <n v="0"/>
    <s v="N"/>
    <n v="0"/>
    <n v="331058"/>
  </r>
  <r>
    <m/>
    <s v="V700009"/>
    <s v="2024-0011"/>
    <x v="14"/>
    <n v="1"/>
    <s v="Wagon"/>
    <n v="34"/>
    <s v="35 80 4956 001-6"/>
    <x v="6"/>
    <m/>
    <m/>
    <x v="5"/>
    <x v="2"/>
    <n v="1"/>
    <m/>
    <m/>
    <m/>
    <n v="1"/>
    <n v="0"/>
    <n v="1"/>
    <x v="1"/>
    <s v="PAYG"/>
    <d v="2024-04-01T00:00:00"/>
    <d v="2026-01-01T00:00:00"/>
    <x v="1"/>
    <m/>
    <m/>
    <m/>
    <d v="2024-04-01T00:00:00"/>
    <d v="2026-12-31T00:00:00"/>
    <n v="274"/>
    <x v="4"/>
    <m/>
    <m/>
    <m/>
    <m/>
    <s v="with as-of date"/>
    <d v="2024-04-01T00:00:00"/>
    <m/>
    <n v="1"/>
    <n v="1"/>
    <m/>
    <d v="2026-01-31T00:00:00"/>
    <m/>
    <m/>
    <m/>
    <m/>
    <m/>
    <m/>
    <m/>
    <m/>
    <m/>
    <m/>
    <m/>
    <m/>
    <m/>
    <m/>
    <m/>
    <m/>
    <m/>
    <m/>
    <m/>
    <d v="2025-09-28T00:00:00"/>
    <m/>
    <n v="180000"/>
    <m/>
    <m/>
    <s v="Euro"/>
    <n v="68.06"/>
    <m/>
    <m/>
    <m/>
    <m/>
    <n v="53.5"/>
    <m/>
    <m/>
    <m/>
    <m/>
    <m/>
    <m/>
    <m/>
    <m/>
    <m/>
    <m/>
    <m/>
    <m/>
    <m/>
    <m/>
    <m/>
    <m/>
    <m/>
    <m/>
    <m/>
    <m/>
    <m/>
    <m/>
  </r>
  <r>
    <m/>
    <s v="V700009"/>
    <s v="2024-0011"/>
    <x v="14"/>
    <n v="1"/>
    <s v="Wagon"/>
    <n v="2"/>
    <s v="37 80 4956 246-5"/>
    <x v="6"/>
    <m/>
    <m/>
    <x v="5"/>
    <x v="2"/>
    <n v="1"/>
    <m/>
    <m/>
    <m/>
    <n v="1"/>
    <n v="0"/>
    <n v="1"/>
    <x v="1"/>
    <s v="PAYG"/>
    <d v="2024-04-01T00:00:00"/>
    <d v="2026-01-01T00:00:00"/>
    <x v="1"/>
    <m/>
    <m/>
    <m/>
    <d v="2024-04-01T00:00:00"/>
    <d v="2026-12-31T00:00:00"/>
    <n v="274"/>
    <x v="4"/>
    <m/>
    <m/>
    <m/>
    <m/>
    <s v="with as-of date"/>
    <d v="2024-04-01T00:00:00"/>
    <m/>
    <n v="1"/>
    <n v="1"/>
    <m/>
    <d v="2026-01-31T00:00:00"/>
    <m/>
    <m/>
    <m/>
    <m/>
    <m/>
    <m/>
    <m/>
    <m/>
    <m/>
    <m/>
    <m/>
    <m/>
    <m/>
    <m/>
    <m/>
    <m/>
    <m/>
    <m/>
    <m/>
    <d v="2025-09-28T00:00:00"/>
    <m/>
    <n v="180000"/>
    <m/>
    <m/>
    <s v="Euro"/>
    <n v="68.06"/>
    <m/>
    <m/>
    <m/>
    <m/>
    <n v="53.5"/>
    <m/>
    <m/>
    <m/>
    <m/>
    <m/>
    <m/>
    <m/>
    <m/>
    <m/>
    <m/>
    <m/>
    <m/>
    <m/>
    <m/>
    <m/>
    <m/>
    <m/>
    <m/>
    <m/>
    <m/>
    <m/>
    <m/>
  </r>
  <r>
    <m/>
    <s v="V700009"/>
    <s v="2024-0011"/>
    <x v="14"/>
    <n v="1"/>
    <s v="Wagon"/>
    <n v="3"/>
    <s v="35 80 4956 019-8"/>
    <x v="6"/>
    <m/>
    <m/>
    <x v="5"/>
    <x v="2"/>
    <n v="1"/>
    <m/>
    <m/>
    <m/>
    <n v="1"/>
    <n v="0"/>
    <n v="1"/>
    <x v="1"/>
    <s v="PAYG"/>
    <d v="2024-04-01T00:00:00"/>
    <d v="2026-01-01T00:00:00"/>
    <x v="1"/>
    <m/>
    <m/>
    <m/>
    <d v="2024-04-01T00:00:00"/>
    <d v="2026-12-31T00:00:00"/>
    <n v="274"/>
    <x v="4"/>
    <m/>
    <m/>
    <m/>
    <m/>
    <s v="with as-of date"/>
    <d v="2024-04-01T00:00:00"/>
    <m/>
    <n v="1"/>
    <n v="1"/>
    <m/>
    <d v="2026-01-31T00:00:00"/>
    <m/>
    <m/>
    <m/>
    <m/>
    <m/>
    <m/>
    <m/>
    <m/>
    <m/>
    <m/>
    <m/>
    <m/>
    <m/>
    <m/>
    <m/>
    <m/>
    <m/>
    <m/>
    <m/>
    <d v="2025-09-28T00:00:00"/>
    <m/>
    <n v="180000"/>
    <m/>
    <m/>
    <s v="Euro"/>
    <n v="68.06"/>
    <m/>
    <m/>
    <m/>
    <m/>
    <n v="53.5"/>
    <m/>
    <m/>
    <m/>
    <m/>
    <m/>
    <m/>
    <m/>
    <m/>
    <m/>
    <m/>
    <m/>
    <m/>
    <m/>
    <m/>
    <m/>
    <m/>
    <m/>
    <m/>
    <m/>
    <m/>
    <m/>
    <m/>
  </r>
  <r>
    <m/>
    <s v="V700009"/>
    <s v="2024-0011"/>
    <x v="14"/>
    <n v="1"/>
    <s v="Wagon"/>
    <n v="35"/>
    <s v="35 80 4956 004-0"/>
    <x v="6"/>
    <m/>
    <m/>
    <x v="5"/>
    <x v="2"/>
    <n v="1"/>
    <m/>
    <m/>
    <m/>
    <n v="1"/>
    <n v="0"/>
    <n v="1"/>
    <x v="1"/>
    <s v="PAYG"/>
    <d v="2024-04-01T00:00:00"/>
    <d v="2026-01-01T00:00:00"/>
    <x v="1"/>
    <m/>
    <m/>
    <m/>
    <d v="2025-06-01T00:00:00"/>
    <d v="2026-12-31T00:00:00"/>
    <n v="274"/>
    <x v="4"/>
    <m/>
    <m/>
    <m/>
    <m/>
    <s v="with as-of date"/>
    <d v="2024-04-01T00:00:00"/>
    <m/>
    <n v="1"/>
    <n v="1"/>
    <m/>
    <d v="2026-01-31T00:00:00"/>
    <m/>
    <m/>
    <m/>
    <m/>
    <m/>
    <m/>
    <m/>
    <m/>
    <m/>
    <m/>
    <m/>
    <m/>
    <m/>
    <m/>
    <m/>
    <m/>
    <m/>
    <m/>
    <m/>
    <d v="2025-09-28T00:00:00"/>
    <m/>
    <n v="180000"/>
    <m/>
    <m/>
    <s v="Euro"/>
    <n v="68.06"/>
    <m/>
    <m/>
    <m/>
    <m/>
    <n v="53.5"/>
    <m/>
    <m/>
    <m/>
    <m/>
    <m/>
    <m/>
    <m/>
    <m/>
    <m/>
    <m/>
    <m/>
    <m/>
    <m/>
    <m/>
    <m/>
    <m/>
    <m/>
    <m/>
    <m/>
    <m/>
    <m/>
    <m/>
  </r>
  <r>
    <m/>
    <s v="V700009"/>
    <s v="2024-0011"/>
    <x v="14"/>
    <n v="1"/>
    <s v="Wagon"/>
    <n v="36"/>
    <s v="35 80 4956 007-3"/>
    <x v="6"/>
    <m/>
    <m/>
    <x v="5"/>
    <x v="2"/>
    <n v="1"/>
    <m/>
    <m/>
    <m/>
    <n v="1"/>
    <n v="0"/>
    <n v="1"/>
    <x v="1"/>
    <s v="PAYG"/>
    <d v="2024-04-01T00:00:00"/>
    <d v="2026-01-01T00:00:00"/>
    <x v="1"/>
    <m/>
    <m/>
    <m/>
    <d v="2025-06-01T00:00:00"/>
    <d v="2026-12-31T00:00:00"/>
    <n v="274"/>
    <x v="4"/>
    <m/>
    <m/>
    <m/>
    <m/>
    <s v="with as-of date"/>
    <d v="2024-04-01T00:00:00"/>
    <m/>
    <n v="1"/>
    <n v="1"/>
    <m/>
    <d v="2026-01-31T00:00:00"/>
    <m/>
    <m/>
    <m/>
    <m/>
    <m/>
    <m/>
    <m/>
    <m/>
    <m/>
    <m/>
    <m/>
    <m/>
    <m/>
    <m/>
    <m/>
    <m/>
    <m/>
    <m/>
    <m/>
    <d v="2025-09-28T00:00:00"/>
    <m/>
    <n v="180000"/>
    <m/>
    <m/>
    <s v="Euro"/>
    <n v="68.06"/>
    <m/>
    <m/>
    <m/>
    <m/>
    <n v="53.5"/>
    <m/>
    <m/>
    <m/>
    <m/>
    <m/>
    <m/>
    <m/>
    <m/>
    <m/>
    <m/>
    <m/>
    <m/>
    <m/>
    <m/>
    <m/>
    <m/>
    <m/>
    <m/>
    <m/>
    <m/>
    <m/>
    <m/>
  </r>
  <r>
    <m/>
    <s v="V700009"/>
    <s v="2024-0011"/>
    <x v="14"/>
    <n v="1"/>
    <s v="Wagon"/>
    <n v="37"/>
    <s v="35 80 4956 008-1"/>
    <x v="6"/>
    <m/>
    <m/>
    <x v="5"/>
    <x v="2"/>
    <n v="1"/>
    <m/>
    <m/>
    <m/>
    <n v="1"/>
    <n v="0"/>
    <n v="1"/>
    <x v="1"/>
    <s v="PAYG"/>
    <d v="2024-04-01T00:00:00"/>
    <d v="2026-01-01T00:00:00"/>
    <x v="1"/>
    <m/>
    <m/>
    <m/>
    <d v="2025-06-01T00:00:00"/>
    <d v="2026-12-31T00:00:00"/>
    <n v="274"/>
    <x v="4"/>
    <m/>
    <m/>
    <m/>
    <m/>
    <s v="with as-of date"/>
    <d v="2024-04-01T00:00:00"/>
    <m/>
    <n v="1"/>
    <n v="1"/>
    <m/>
    <d v="2026-01-31T00:00:00"/>
    <m/>
    <m/>
    <m/>
    <m/>
    <m/>
    <m/>
    <m/>
    <m/>
    <m/>
    <m/>
    <m/>
    <m/>
    <m/>
    <m/>
    <m/>
    <m/>
    <m/>
    <m/>
    <m/>
    <d v="2025-09-28T00:00:00"/>
    <m/>
    <n v="180000"/>
    <m/>
    <m/>
    <s v="Euro"/>
    <n v="68.06"/>
    <m/>
    <m/>
    <m/>
    <m/>
    <n v="53.5"/>
    <m/>
    <m/>
    <m/>
    <m/>
    <m/>
    <m/>
    <m/>
    <m/>
    <m/>
    <m/>
    <m/>
    <m/>
    <m/>
    <m/>
    <m/>
    <m/>
    <m/>
    <m/>
    <m/>
    <m/>
    <m/>
    <m/>
  </r>
  <r>
    <m/>
    <s v="V700009"/>
    <s v="2024-0011"/>
    <x v="14"/>
    <n v="1"/>
    <s v="Wagon"/>
    <n v="38"/>
    <s v="35 80 4956 009-9"/>
    <x v="6"/>
    <m/>
    <m/>
    <x v="5"/>
    <x v="2"/>
    <n v="1"/>
    <m/>
    <m/>
    <m/>
    <n v="1"/>
    <n v="0"/>
    <n v="1"/>
    <x v="1"/>
    <s v="PAYG"/>
    <d v="2024-04-01T00:00:00"/>
    <d v="2026-01-01T00:00:00"/>
    <x v="1"/>
    <m/>
    <m/>
    <m/>
    <d v="2025-06-01T00:00:00"/>
    <d v="2026-12-31T00:00:00"/>
    <n v="274"/>
    <x v="4"/>
    <m/>
    <m/>
    <m/>
    <m/>
    <s v="with as-of date"/>
    <d v="2024-04-01T00:00:00"/>
    <m/>
    <n v="1"/>
    <n v="1"/>
    <m/>
    <d v="2026-01-31T00:00:00"/>
    <m/>
    <m/>
    <m/>
    <m/>
    <m/>
    <m/>
    <m/>
    <m/>
    <m/>
    <m/>
    <m/>
    <m/>
    <m/>
    <m/>
    <m/>
    <m/>
    <m/>
    <m/>
    <m/>
    <d v="2025-09-28T00:00:00"/>
    <m/>
    <n v="180000"/>
    <m/>
    <m/>
    <s v="Euro"/>
    <n v="68.06"/>
    <m/>
    <m/>
    <m/>
    <m/>
    <n v="53.5"/>
    <m/>
    <m/>
    <m/>
    <m/>
    <m/>
    <m/>
    <m/>
    <m/>
    <m/>
    <m/>
    <m/>
    <m/>
    <m/>
    <m/>
    <m/>
    <m/>
    <m/>
    <m/>
    <m/>
    <m/>
    <m/>
    <m/>
  </r>
  <r>
    <m/>
    <s v="V700009"/>
    <s v="2024-0011"/>
    <x v="14"/>
    <n v="1"/>
    <s v="Wagon"/>
    <n v="39"/>
    <s v="35 80 4956 010-7"/>
    <x v="6"/>
    <m/>
    <m/>
    <x v="5"/>
    <x v="2"/>
    <n v="1"/>
    <m/>
    <m/>
    <m/>
    <n v="1"/>
    <n v="0"/>
    <n v="1"/>
    <x v="1"/>
    <s v="PAYG"/>
    <d v="2024-04-01T00:00:00"/>
    <d v="2026-01-01T00:00:00"/>
    <x v="1"/>
    <m/>
    <m/>
    <m/>
    <d v="2025-06-01T00:00:00"/>
    <d v="2026-12-31T00:00:00"/>
    <n v="274"/>
    <x v="4"/>
    <m/>
    <m/>
    <m/>
    <m/>
    <s v="with as-of date"/>
    <d v="2024-04-01T00:00:00"/>
    <m/>
    <n v="1"/>
    <n v="1"/>
    <m/>
    <d v="2026-01-31T00:00:00"/>
    <m/>
    <m/>
    <m/>
    <m/>
    <m/>
    <m/>
    <m/>
    <m/>
    <m/>
    <m/>
    <m/>
    <m/>
    <m/>
    <m/>
    <m/>
    <m/>
    <m/>
    <m/>
    <m/>
    <d v="2025-09-28T00:00:00"/>
    <m/>
    <n v="180000"/>
    <m/>
    <m/>
    <s v="Euro"/>
    <n v="68.06"/>
    <m/>
    <m/>
    <m/>
    <m/>
    <n v="53.5"/>
    <m/>
    <m/>
    <m/>
    <m/>
    <m/>
    <m/>
    <m/>
    <m/>
    <m/>
    <m/>
    <m/>
    <m/>
    <m/>
    <m/>
    <m/>
    <m/>
    <m/>
    <m/>
    <m/>
    <m/>
    <m/>
    <m/>
  </r>
  <r>
    <m/>
    <s v="V700009"/>
    <s v="2024-0011"/>
    <x v="14"/>
    <n v="1"/>
    <s v="Wagon"/>
    <n v="40"/>
    <s v="35 80 4956 011-5"/>
    <x v="6"/>
    <m/>
    <m/>
    <x v="5"/>
    <x v="2"/>
    <n v="1"/>
    <m/>
    <m/>
    <m/>
    <n v="1"/>
    <n v="0"/>
    <n v="1"/>
    <x v="1"/>
    <s v="PAYG"/>
    <d v="2024-04-01T00:00:00"/>
    <d v="2026-01-01T00:00:00"/>
    <x v="1"/>
    <m/>
    <m/>
    <m/>
    <d v="2025-06-01T00:00:00"/>
    <d v="2026-12-31T00:00:00"/>
    <n v="274"/>
    <x v="4"/>
    <m/>
    <m/>
    <m/>
    <m/>
    <s v="with as-of date"/>
    <d v="2024-04-01T00:00:00"/>
    <m/>
    <n v="1"/>
    <n v="1"/>
    <m/>
    <d v="2026-01-31T00:00:00"/>
    <m/>
    <m/>
    <m/>
    <m/>
    <m/>
    <m/>
    <m/>
    <m/>
    <m/>
    <m/>
    <m/>
    <m/>
    <m/>
    <m/>
    <m/>
    <m/>
    <m/>
    <m/>
    <m/>
    <d v="2025-09-28T00:00:00"/>
    <m/>
    <n v="180000"/>
    <m/>
    <m/>
    <s v="Euro"/>
    <n v="68.06"/>
    <m/>
    <m/>
    <m/>
    <m/>
    <n v="53.5"/>
    <m/>
    <m/>
    <m/>
    <m/>
    <m/>
    <m/>
    <m/>
    <m/>
    <m/>
    <m/>
    <m/>
    <m/>
    <m/>
    <m/>
    <m/>
    <m/>
    <m/>
    <m/>
    <m/>
    <m/>
    <m/>
    <m/>
  </r>
  <r>
    <m/>
    <s v="V700009"/>
    <s v="2024-0011"/>
    <x v="14"/>
    <n v="1"/>
    <s v="Wagon"/>
    <n v="41"/>
    <s v="35 80 4956 014-9"/>
    <x v="6"/>
    <m/>
    <m/>
    <x v="5"/>
    <x v="2"/>
    <n v="1"/>
    <m/>
    <m/>
    <m/>
    <n v="1"/>
    <n v="0"/>
    <n v="1"/>
    <x v="1"/>
    <s v="PAYG"/>
    <d v="2024-04-01T00:00:00"/>
    <d v="2026-01-01T00:00:00"/>
    <x v="1"/>
    <m/>
    <m/>
    <m/>
    <d v="2025-06-01T00:00:00"/>
    <d v="2026-12-31T00:00:00"/>
    <n v="274"/>
    <x v="4"/>
    <m/>
    <m/>
    <m/>
    <m/>
    <s v="with as-of date"/>
    <d v="2024-04-01T00:00:00"/>
    <m/>
    <n v="1"/>
    <n v="1"/>
    <m/>
    <d v="2026-01-31T00:00:00"/>
    <m/>
    <m/>
    <m/>
    <m/>
    <m/>
    <m/>
    <m/>
    <m/>
    <m/>
    <m/>
    <m/>
    <m/>
    <m/>
    <m/>
    <m/>
    <m/>
    <m/>
    <m/>
    <m/>
    <d v="2025-09-28T00:00:00"/>
    <m/>
    <n v="180000"/>
    <m/>
    <m/>
    <s v="Euro"/>
    <n v="68.06"/>
    <m/>
    <m/>
    <m/>
    <m/>
    <n v="53.5"/>
    <m/>
    <m/>
    <m/>
    <m/>
    <m/>
    <m/>
    <m/>
    <m/>
    <m/>
    <m/>
    <m/>
    <m/>
    <m/>
    <m/>
    <m/>
    <m/>
    <m/>
    <m/>
    <m/>
    <m/>
    <m/>
    <m/>
  </r>
  <r>
    <m/>
    <s v="V700009"/>
    <s v="2024-0011"/>
    <x v="14"/>
    <n v="1"/>
    <s v="Wagon"/>
    <n v="11"/>
    <s v="35 80 4956 021-4"/>
    <x v="6"/>
    <m/>
    <m/>
    <x v="5"/>
    <x v="2"/>
    <n v="1"/>
    <m/>
    <m/>
    <m/>
    <n v="1"/>
    <n v="0"/>
    <n v="1"/>
    <x v="1"/>
    <s v="PAYG"/>
    <d v="2024-04-01T00:00:00"/>
    <d v="2026-01-01T00:00:00"/>
    <x v="1"/>
    <m/>
    <m/>
    <m/>
    <d v="2024-04-01T00:00:00"/>
    <d v="2026-12-31T00:00:00"/>
    <n v="274"/>
    <x v="4"/>
    <m/>
    <m/>
    <m/>
    <m/>
    <s v="with as-of date"/>
    <d v="2024-04-01T00:00:00"/>
    <m/>
    <n v="1"/>
    <n v="1"/>
    <m/>
    <d v="2026-01-31T00:00:00"/>
    <m/>
    <m/>
    <m/>
    <m/>
    <m/>
    <m/>
    <m/>
    <m/>
    <m/>
    <m/>
    <m/>
    <m/>
    <m/>
    <m/>
    <m/>
    <m/>
    <m/>
    <m/>
    <m/>
    <d v="2025-09-28T00:00:00"/>
    <m/>
    <n v="180000"/>
    <m/>
    <m/>
    <s v="Euro"/>
    <n v="68.06"/>
    <m/>
    <m/>
    <m/>
    <m/>
    <n v="53.5"/>
    <m/>
    <m/>
    <m/>
    <m/>
    <m/>
    <m/>
    <m/>
    <m/>
    <m/>
    <m/>
    <m/>
    <m/>
    <m/>
    <m/>
    <m/>
    <m/>
    <m/>
    <m/>
    <m/>
    <m/>
    <m/>
    <m/>
  </r>
  <r>
    <m/>
    <s v="V700009"/>
    <s v="2024-0011"/>
    <x v="14"/>
    <n v="1"/>
    <s v="Wagon"/>
    <n v="12"/>
    <s v="35 80 4956 013-1"/>
    <x v="6"/>
    <m/>
    <m/>
    <x v="5"/>
    <x v="2"/>
    <n v="1"/>
    <m/>
    <m/>
    <m/>
    <n v="1"/>
    <n v="0"/>
    <n v="1"/>
    <x v="1"/>
    <s v="PAYG"/>
    <d v="2024-04-01T00:00:00"/>
    <d v="2026-01-01T00:00:00"/>
    <x v="1"/>
    <m/>
    <m/>
    <m/>
    <d v="2024-04-01T00:00:00"/>
    <d v="2026-12-31T00:00:00"/>
    <n v="274"/>
    <x v="4"/>
    <m/>
    <m/>
    <m/>
    <m/>
    <s v="with as-of date"/>
    <d v="2024-04-01T00:00:00"/>
    <m/>
    <n v="1"/>
    <n v="1"/>
    <m/>
    <d v="2026-01-31T00:00:00"/>
    <m/>
    <m/>
    <m/>
    <m/>
    <m/>
    <m/>
    <m/>
    <m/>
    <m/>
    <m/>
    <m/>
    <m/>
    <m/>
    <m/>
    <m/>
    <m/>
    <m/>
    <m/>
    <m/>
    <d v="2025-09-28T00:00:00"/>
    <m/>
    <n v="180000"/>
    <m/>
    <m/>
    <s v="Euro"/>
    <n v="68.06"/>
    <m/>
    <m/>
    <m/>
    <m/>
    <n v="53.5"/>
    <m/>
    <m/>
    <m/>
    <m/>
    <m/>
    <m/>
    <m/>
    <m/>
    <m/>
    <m/>
    <m/>
    <m/>
    <m/>
    <m/>
    <m/>
    <m/>
    <m/>
    <m/>
    <m/>
    <m/>
    <m/>
    <m/>
  </r>
  <r>
    <m/>
    <s v="V700009"/>
    <s v="2024-0011"/>
    <x v="14"/>
    <n v="1"/>
    <s v="Wagon"/>
    <n v="13"/>
    <s v="35 80 4956 025-5"/>
    <x v="6"/>
    <m/>
    <m/>
    <x v="5"/>
    <x v="2"/>
    <n v="1"/>
    <m/>
    <m/>
    <m/>
    <n v="1"/>
    <n v="0"/>
    <n v="1"/>
    <x v="1"/>
    <s v="PAYG"/>
    <d v="2024-04-01T00:00:00"/>
    <d v="2026-01-01T00:00:00"/>
    <x v="1"/>
    <m/>
    <m/>
    <m/>
    <d v="2024-04-01T00:00:00"/>
    <d v="2026-12-31T00:00:00"/>
    <n v="274"/>
    <x v="4"/>
    <m/>
    <m/>
    <m/>
    <m/>
    <s v="with as-of date"/>
    <d v="2024-04-01T00:00:00"/>
    <m/>
    <n v="1"/>
    <n v="1"/>
    <m/>
    <d v="2026-01-31T00:00:00"/>
    <m/>
    <m/>
    <m/>
    <m/>
    <m/>
    <m/>
    <m/>
    <m/>
    <m/>
    <m/>
    <m/>
    <m/>
    <m/>
    <m/>
    <m/>
    <m/>
    <m/>
    <m/>
    <m/>
    <d v="2025-09-28T00:00:00"/>
    <m/>
    <n v="180000"/>
    <m/>
    <m/>
    <s v="Euro"/>
    <n v="68.06"/>
    <m/>
    <m/>
    <m/>
    <m/>
    <n v="53.5"/>
    <m/>
    <m/>
    <m/>
    <m/>
    <m/>
    <m/>
    <m/>
    <m/>
    <m/>
    <m/>
    <m/>
    <m/>
    <m/>
    <m/>
    <m/>
    <m/>
    <m/>
    <m/>
    <m/>
    <m/>
    <m/>
    <m/>
  </r>
  <r>
    <m/>
    <s v="V700009"/>
    <s v="2024-0011"/>
    <x v="14"/>
    <n v="1"/>
    <s v="Wagon"/>
    <n v="14"/>
    <s v="35 80 4956 024-8"/>
    <x v="6"/>
    <m/>
    <m/>
    <x v="5"/>
    <x v="2"/>
    <n v="1"/>
    <m/>
    <m/>
    <m/>
    <n v="1"/>
    <n v="0"/>
    <n v="1"/>
    <x v="1"/>
    <s v="PAYG"/>
    <d v="2024-04-01T00:00:00"/>
    <d v="2026-01-01T00:00:00"/>
    <x v="1"/>
    <m/>
    <m/>
    <m/>
    <d v="2024-04-01T00:00:00"/>
    <d v="2026-12-31T00:00:00"/>
    <n v="274"/>
    <x v="4"/>
    <m/>
    <m/>
    <m/>
    <m/>
    <s v="with as-of date"/>
    <d v="2024-04-01T00:00:00"/>
    <m/>
    <n v="1"/>
    <n v="1"/>
    <m/>
    <d v="2026-01-31T00:00:00"/>
    <m/>
    <m/>
    <m/>
    <m/>
    <m/>
    <m/>
    <m/>
    <m/>
    <m/>
    <m/>
    <m/>
    <m/>
    <m/>
    <m/>
    <m/>
    <m/>
    <m/>
    <m/>
    <m/>
    <d v="2025-09-28T00:00:00"/>
    <m/>
    <n v="180000"/>
    <m/>
    <m/>
    <s v="Euro"/>
    <n v="68.06"/>
    <m/>
    <m/>
    <m/>
    <m/>
    <n v="53.5"/>
    <m/>
    <m/>
    <m/>
    <m/>
    <m/>
    <m/>
    <m/>
    <m/>
    <m/>
    <m/>
    <m/>
    <m/>
    <m/>
    <m/>
    <m/>
    <m/>
    <m/>
    <m/>
    <m/>
    <m/>
    <m/>
    <m/>
  </r>
  <r>
    <m/>
    <s v="V700009"/>
    <s v="2024-0011"/>
    <x v="14"/>
    <n v="1"/>
    <s v="Wagon"/>
    <n v="15"/>
    <s v="35 80 4956 022-2"/>
    <x v="6"/>
    <m/>
    <m/>
    <x v="5"/>
    <x v="2"/>
    <n v="1"/>
    <m/>
    <m/>
    <m/>
    <n v="1"/>
    <n v="0"/>
    <n v="1"/>
    <x v="1"/>
    <s v="PAYG"/>
    <d v="2024-04-01T00:00:00"/>
    <d v="2026-01-01T00:00:00"/>
    <x v="1"/>
    <m/>
    <m/>
    <m/>
    <d v="2024-04-01T00:00:00"/>
    <d v="2026-12-31T00:00:00"/>
    <n v="274"/>
    <x v="4"/>
    <m/>
    <m/>
    <m/>
    <m/>
    <s v="with as-of date"/>
    <d v="2024-04-01T00:00:00"/>
    <m/>
    <n v="1"/>
    <n v="1"/>
    <m/>
    <d v="2026-01-31T00:00:00"/>
    <m/>
    <m/>
    <m/>
    <m/>
    <m/>
    <m/>
    <m/>
    <m/>
    <m/>
    <m/>
    <m/>
    <m/>
    <m/>
    <m/>
    <m/>
    <m/>
    <m/>
    <m/>
    <m/>
    <d v="2025-09-28T00:00:00"/>
    <m/>
    <n v="180000"/>
    <m/>
    <m/>
    <s v="Euro"/>
    <n v="68.06"/>
    <m/>
    <m/>
    <m/>
    <m/>
    <n v="53.5"/>
    <m/>
    <m/>
    <m/>
    <m/>
    <m/>
    <m/>
    <m/>
    <m/>
    <m/>
    <m/>
    <m/>
    <m/>
    <m/>
    <m/>
    <m/>
    <m/>
    <m/>
    <m/>
    <m/>
    <m/>
    <m/>
    <m/>
  </r>
  <r>
    <m/>
    <s v="V700009"/>
    <s v="2024-0011"/>
    <x v="14"/>
    <n v="1"/>
    <s v="Wagon"/>
    <n v="16"/>
    <s v="37 80 4956 590-6"/>
    <x v="6"/>
    <m/>
    <m/>
    <x v="5"/>
    <x v="2"/>
    <n v="1"/>
    <m/>
    <m/>
    <m/>
    <n v="1"/>
    <n v="0"/>
    <n v="1"/>
    <x v="1"/>
    <s v="PAYG"/>
    <d v="2024-04-01T00:00:00"/>
    <d v="2026-01-01T00:00:00"/>
    <x v="1"/>
    <m/>
    <m/>
    <m/>
    <d v="2024-04-01T00:00:00"/>
    <d v="2026-12-31T00:00:00"/>
    <n v="274"/>
    <x v="4"/>
    <m/>
    <m/>
    <m/>
    <m/>
    <s v="with as-of date"/>
    <d v="2024-04-01T00:00:00"/>
    <m/>
    <n v="1"/>
    <n v="1"/>
    <m/>
    <d v="2026-01-31T00:00:00"/>
    <m/>
    <m/>
    <m/>
    <m/>
    <m/>
    <m/>
    <m/>
    <m/>
    <m/>
    <m/>
    <m/>
    <m/>
    <m/>
    <m/>
    <m/>
    <m/>
    <m/>
    <m/>
    <m/>
    <d v="2025-09-28T00:00:00"/>
    <m/>
    <n v="180000"/>
    <m/>
    <m/>
    <s v="Euro"/>
    <n v="68.06"/>
    <m/>
    <m/>
    <m/>
    <m/>
    <n v="53.5"/>
    <m/>
    <m/>
    <m/>
    <m/>
    <m/>
    <m/>
    <m/>
    <m/>
    <m/>
    <m/>
    <m/>
    <m/>
    <m/>
    <m/>
    <m/>
    <m/>
    <m/>
    <m/>
    <m/>
    <m/>
    <m/>
    <m/>
  </r>
  <r>
    <m/>
    <s v="V700009"/>
    <s v="2024-0011"/>
    <x v="14"/>
    <n v="1"/>
    <s v="Wagon"/>
    <n v="17"/>
    <s v="35 80 4956 005-7"/>
    <x v="6"/>
    <m/>
    <m/>
    <x v="5"/>
    <x v="2"/>
    <n v="1"/>
    <m/>
    <m/>
    <m/>
    <n v="1"/>
    <n v="0"/>
    <n v="1"/>
    <x v="1"/>
    <s v="PAYG"/>
    <d v="2024-04-01T00:00:00"/>
    <d v="2026-01-01T00:00:00"/>
    <x v="1"/>
    <m/>
    <m/>
    <m/>
    <d v="2024-04-01T00:00:00"/>
    <d v="2026-12-31T00:00:00"/>
    <n v="274"/>
    <x v="4"/>
    <m/>
    <m/>
    <m/>
    <m/>
    <s v="with as-of date"/>
    <d v="2024-04-01T00:00:00"/>
    <m/>
    <n v="1"/>
    <n v="1"/>
    <m/>
    <d v="2026-01-31T00:00:00"/>
    <m/>
    <m/>
    <m/>
    <m/>
    <m/>
    <m/>
    <m/>
    <m/>
    <m/>
    <m/>
    <m/>
    <m/>
    <m/>
    <m/>
    <m/>
    <m/>
    <m/>
    <m/>
    <m/>
    <d v="2025-09-28T00:00:00"/>
    <m/>
    <n v="180000"/>
    <m/>
    <m/>
    <s v="Euro"/>
    <n v="68.06"/>
    <m/>
    <m/>
    <m/>
    <m/>
    <n v="53.5"/>
    <m/>
    <m/>
    <m/>
    <m/>
    <m/>
    <m/>
    <m/>
    <m/>
    <m/>
    <m/>
    <m/>
    <m/>
    <m/>
    <m/>
    <m/>
    <m/>
    <m/>
    <m/>
    <m/>
    <m/>
    <m/>
    <m/>
  </r>
  <r>
    <m/>
    <s v="V700009"/>
    <s v="2024-0011"/>
    <x v="14"/>
    <n v="2"/>
    <s v="Batch"/>
    <m/>
    <m/>
    <x v="6"/>
    <s v="DEU"/>
    <s v="Middle EU - DEU"/>
    <x v="5"/>
    <x v="2"/>
    <n v="16"/>
    <m/>
    <m/>
    <n v="0"/>
    <n v="16"/>
    <n v="0"/>
    <n v="16"/>
    <x v="2"/>
    <s v="PAYG"/>
    <d v="2024-04-01T00:00:00"/>
    <d v="2026-12-31T00:00:00"/>
    <x v="1"/>
    <m/>
    <m/>
    <m/>
    <d v="2024-04-01T00:00:00"/>
    <d v="2026-12-31T00:00:00"/>
    <m/>
    <x v="4"/>
    <m/>
    <m/>
    <m/>
    <m/>
    <s v="with as-of date"/>
    <d v="2024-04-01T00:00:00"/>
    <m/>
    <n v="1"/>
    <n v="1"/>
    <m/>
    <m/>
    <s v="4 Wochen KFrist effektiv Ende nächster Monat"/>
    <m/>
    <m/>
    <m/>
    <m/>
    <m/>
    <m/>
    <m/>
    <m/>
    <s v="B"/>
    <m/>
    <n v="1.4"/>
    <s v="DEU"/>
    <s v="Not required"/>
    <s v="N"/>
    <s v="N"/>
    <n v="0"/>
    <n v="0"/>
    <n v="2"/>
    <m/>
    <m/>
    <n v="180000"/>
    <s v="N"/>
    <d v="1899-12-30T00:00:00"/>
    <s v="Euro"/>
    <n v="68.06"/>
    <n v="-14.56"/>
    <n v="0"/>
    <m/>
    <n v="0"/>
    <n v="53.5"/>
    <n v="0"/>
    <n v="0"/>
    <n v="0"/>
    <m/>
    <n v="14.02"/>
    <n v="-14.56"/>
    <n v="-0.5400000000000009"/>
    <n v="0"/>
    <n v="0"/>
    <n v="0"/>
    <n v="54.04"/>
    <s v="0.00"/>
    <n v="54.04"/>
    <n v="1"/>
    <n v="0"/>
    <n v="54.04"/>
    <n v="40.35"/>
    <n v="2880000"/>
    <n v="0"/>
    <s v="N"/>
    <n v="0"/>
    <n v="311584"/>
  </r>
  <r>
    <m/>
    <s v="V700009"/>
    <s v="2024-0011"/>
    <x v="14"/>
    <n v="2"/>
    <s v="Wagon"/>
    <n v="18"/>
    <s v="37 80 4956 553-4"/>
    <x v="6"/>
    <m/>
    <m/>
    <x v="5"/>
    <x v="2"/>
    <n v="1"/>
    <m/>
    <m/>
    <m/>
    <n v="1"/>
    <n v="0"/>
    <n v="1"/>
    <x v="1"/>
    <s v="PAYG"/>
    <d v="2024-04-01T00:00:00"/>
    <d v="2026-01-01T00:00:00"/>
    <x v="1"/>
    <m/>
    <m/>
    <m/>
    <d v="2024-04-01T00:00:00"/>
    <d v="2026-12-31T00:00:00"/>
    <n v="274"/>
    <x v="4"/>
    <m/>
    <m/>
    <m/>
    <m/>
    <s v="with as-of date"/>
    <d v="2024-04-01T00:00:00"/>
    <m/>
    <n v="1"/>
    <n v="1"/>
    <m/>
    <d v="2026-01-31T00:00:00"/>
    <m/>
    <m/>
    <m/>
    <m/>
    <m/>
    <m/>
    <m/>
    <m/>
    <m/>
    <m/>
    <m/>
    <m/>
    <m/>
    <m/>
    <m/>
    <m/>
    <m/>
    <m/>
    <m/>
    <d v="2025-09-28T00:00:00"/>
    <m/>
    <n v="180000"/>
    <m/>
    <m/>
    <s v="Euro"/>
    <n v="68.06"/>
    <m/>
    <m/>
    <m/>
    <m/>
    <n v="53.5"/>
    <m/>
    <m/>
    <m/>
    <m/>
    <m/>
    <m/>
    <m/>
    <m/>
    <m/>
    <m/>
    <m/>
    <m/>
    <m/>
    <m/>
    <m/>
    <m/>
    <m/>
    <m/>
    <m/>
    <m/>
    <m/>
    <m/>
  </r>
  <r>
    <m/>
    <s v="V700009"/>
    <s v="2024-0011"/>
    <x v="14"/>
    <n v="2"/>
    <s v="Wagon"/>
    <n v="47"/>
    <s v="37 80 4956 191-3"/>
    <x v="6"/>
    <m/>
    <m/>
    <x v="5"/>
    <x v="2"/>
    <n v="1"/>
    <m/>
    <m/>
    <m/>
    <n v="1"/>
    <n v="0"/>
    <n v="1"/>
    <x v="1"/>
    <s v="PAYG"/>
    <d v="2024-04-01T00:00:00"/>
    <d v="2026-01-01T00:00:00"/>
    <x v="1"/>
    <m/>
    <m/>
    <m/>
    <d v="2026-01-01T00:00:00"/>
    <d v="2026-12-31T00:00:00"/>
    <n v="274"/>
    <x v="4"/>
    <m/>
    <m/>
    <m/>
    <m/>
    <s v="with as-of date"/>
    <d v="2024-08-01T00:00:00"/>
    <m/>
    <n v="1"/>
    <n v="1"/>
    <m/>
    <d v="2026-01-31T00:00:00"/>
    <m/>
    <m/>
    <m/>
    <m/>
    <m/>
    <m/>
    <m/>
    <m/>
    <m/>
    <m/>
    <m/>
    <m/>
    <m/>
    <m/>
    <m/>
    <m/>
    <m/>
    <m/>
    <m/>
    <d v="2025-09-28T00:00:00"/>
    <m/>
    <n v="180000"/>
    <m/>
    <m/>
    <s v="Euro"/>
    <n v="68.06"/>
    <m/>
    <m/>
    <m/>
    <m/>
    <n v="53.5"/>
    <m/>
    <m/>
    <m/>
    <m/>
    <m/>
    <m/>
    <m/>
    <m/>
    <m/>
    <m/>
    <m/>
    <m/>
    <m/>
    <m/>
    <m/>
    <m/>
    <m/>
    <m/>
    <m/>
    <m/>
    <m/>
    <m/>
  </r>
  <r>
    <m/>
    <s v="V700009"/>
    <s v="2024-0011"/>
    <x v="14"/>
    <n v="2"/>
    <s v="Wagon"/>
    <n v="20"/>
    <s v="37 80 4992 493-9"/>
    <x v="6"/>
    <m/>
    <m/>
    <x v="5"/>
    <x v="2"/>
    <n v="1"/>
    <m/>
    <m/>
    <m/>
    <n v="1"/>
    <n v="0"/>
    <n v="1"/>
    <x v="1"/>
    <s v="PAYG"/>
    <d v="2024-04-01T00:00:00"/>
    <d v="2026-01-01T00:00:00"/>
    <x v="1"/>
    <m/>
    <m/>
    <m/>
    <d v="2024-08-01T00:00:00"/>
    <d v="2026-12-31T00:00:00"/>
    <n v="274"/>
    <x v="4"/>
    <m/>
    <m/>
    <m/>
    <m/>
    <s v="with as-of date"/>
    <d v="2024-08-01T00:00:00"/>
    <m/>
    <n v="1"/>
    <n v="1"/>
    <m/>
    <d v="2026-01-31T00:00:00"/>
    <m/>
    <m/>
    <m/>
    <m/>
    <m/>
    <m/>
    <m/>
    <m/>
    <m/>
    <m/>
    <m/>
    <m/>
    <m/>
    <m/>
    <m/>
    <m/>
    <m/>
    <m/>
    <m/>
    <d v="2025-09-28T00:00:00"/>
    <m/>
    <n v="180000"/>
    <m/>
    <m/>
    <s v="Euro"/>
    <n v="68.06"/>
    <m/>
    <m/>
    <m/>
    <m/>
    <n v="53.5"/>
    <m/>
    <m/>
    <m/>
    <m/>
    <m/>
    <m/>
    <m/>
    <m/>
    <m/>
    <m/>
    <m/>
    <m/>
    <m/>
    <m/>
    <m/>
    <m/>
    <m/>
    <m/>
    <m/>
    <m/>
    <m/>
    <m/>
  </r>
  <r>
    <m/>
    <s v="V700009"/>
    <s v="2024-0011"/>
    <x v="14"/>
    <n v="2"/>
    <s v="Wagon"/>
    <n v="43"/>
    <s v="35 80 4956 016-4"/>
    <x v="6"/>
    <m/>
    <m/>
    <x v="5"/>
    <x v="2"/>
    <n v="1"/>
    <m/>
    <m/>
    <m/>
    <n v="1"/>
    <n v="0"/>
    <n v="1"/>
    <x v="1"/>
    <s v="PAYG"/>
    <d v="2024-04-01T00:00:00"/>
    <d v="2026-01-01T00:00:00"/>
    <x v="1"/>
    <m/>
    <m/>
    <m/>
    <d v="2025-06-01T00:00:00"/>
    <d v="2026-12-31T00:00:00"/>
    <n v="274"/>
    <x v="4"/>
    <m/>
    <m/>
    <m/>
    <m/>
    <s v="with as-of date"/>
    <d v="2024-08-01T00:00:00"/>
    <m/>
    <n v="1"/>
    <n v="1"/>
    <m/>
    <d v="2026-01-31T00:00:00"/>
    <m/>
    <m/>
    <m/>
    <m/>
    <m/>
    <m/>
    <m/>
    <m/>
    <m/>
    <m/>
    <m/>
    <m/>
    <m/>
    <m/>
    <m/>
    <m/>
    <m/>
    <m/>
    <m/>
    <d v="2025-09-28T00:00:00"/>
    <m/>
    <n v="180000"/>
    <m/>
    <m/>
    <s v="Euro"/>
    <n v="68.06"/>
    <m/>
    <m/>
    <m/>
    <m/>
    <n v="53.5"/>
    <m/>
    <m/>
    <m/>
    <m/>
    <m/>
    <m/>
    <m/>
    <m/>
    <m/>
    <m/>
    <m/>
    <m/>
    <m/>
    <m/>
    <m/>
    <m/>
    <m/>
    <m/>
    <m/>
    <m/>
    <m/>
    <m/>
  </r>
  <r>
    <m/>
    <s v="V700009"/>
    <s v="2024-0011"/>
    <x v="14"/>
    <n v="2"/>
    <s v="Wagon"/>
    <n v="22"/>
    <s v="37 80 4992 499-6"/>
    <x v="6"/>
    <m/>
    <m/>
    <x v="5"/>
    <x v="2"/>
    <n v="1"/>
    <m/>
    <m/>
    <m/>
    <n v="1"/>
    <n v="0"/>
    <n v="1"/>
    <x v="1"/>
    <s v="PAYG"/>
    <d v="2024-04-01T00:00:00"/>
    <d v="2026-01-01T00:00:00"/>
    <x v="1"/>
    <m/>
    <m/>
    <m/>
    <d v="2024-08-01T00:00:00"/>
    <d v="2026-12-31T00:00:00"/>
    <n v="274"/>
    <x v="4"/>
    <m/>
    <m/>
    <m/>
    <m/>
    <s v="with as-of date"/>
    <d v="2024-08-01T00:00:00"/>
    <m/>
    <n v="1"/>
    <n v="1"/>
    <m/>
    <d v="2026-01-31T00:00:00"/>
    <m/>
    <m/>
    <m/>
    <m/>
    <m/>
    <m/>
    <m/>
    <m/>
    <m/>
    <m/>
    <m/>
    <m/>
    <m/>
    <m/>
    <m/>
    <m/>
    <m/>
    <m/>
    <m/>
    <d v="2025-09-28T00:00:00"/>
    <m/>
    <n v="180000"/>
    <m/>
    <m/>
    <s v="Euro"/>
    <n v="68.06"/>
    <m/>
    <m/>
    <m/>
    <m/>
    <n v="53.5"/>
    <m/>
    <m/>
    <m/>
    <m/>
    <m/>
    <m/>
    <m/>
    <m/>
    <m/>
    <m/>
    <m/>
    <m/>
    <m/>
    <m/>
    <m/>
    <m/>
    <m/>
    <m/>
    <m/>
    <m/>
    <m/>
    <m/>
  </r>
  <r>
    <m/>
    <s v="V700009"/>
    <s v="2024-0011"/>
    <x v="14"/>
    <n v="2"/>
    <s v="Wagon"/>
    <n v="44"/>
    <s v="35 80 4956 018-0"/>
    <x v="6"/>
    <m/>
    <m/>
    <x v="5"/>
    <x v="2"/>
    <n v="1"/>
    <m/>
    <m/>
    <m/>
    <n v="1"/>
    <n v="0"/>
    <n v="1"/>
    <x v="1"/>
    <s v="PAYG"/>
    <d v="2024-04-01T00:00:00"/>
    <d v="2026-01-01T00:00:00"/>
    <x v="1"/>
    <m/>
    <m/>
    <m/>
    <d v="2025-06-01T00:00:00"/>
    <d v="2026-12-31T00:00:00"/>
    <n v="274"/>
    <x v="4"/>
    <m/>
    <m/>
    <m/>
    <m/>
    <s v="with as-of date"/>
    <d v="2024-08-01T00:00:00"/>
    <m/>
    <n v="1"/>
    <n v="1"/>
    <m/>
    <d v="2026-01-31T00:00:00"/>
    <m/>
    <m/>
    <m/>
    <m/>
    <m/>
    <m/>
    <m/>
    <m/>
    <m/>
    <m/>
    <m/>
    <m/>
    <m/>
    <m/>
    <m/>
    <m/>
    <m/>
    <m/>
    <m/>
    <d v="2025-09-28T00:00:00"/>
    <m/>
    <n v="180000"/>
    <m/>
    <m/>
    <s v="Euro"/>
    <n v="68.06"/>
    <m/>
    <m/>
    <m/>
    <m/>
    <n v="53.5"/>
    <m/>
    <m/>
    <m/>
    <m/>
    <m/>
    <m/>
    <m/>
    <m/>
    <m/>
    <m/>
    <m/>
    <m/>
    <m/>
    <m/>
    <m/>
    <m/>
    <m/>
    <m/>
    <m/>
    <m/>
    <m/>
    <m/>
  </r>
  <r>
    <m/>
    <s v="V700009"/>
    <s v="2024-0011"/>
    <x v="14"/>
    <n v="2"/>
    <s v="Wagon"/>
    <n v="45"/>
    <s v="35 80 4956 020-6"/>
    <x v="6"/>
    <m/>
    <m/>
    <x v="5"/>
    <x v="2"/>
    <n v="1"/>
    <m/>
    <m/>
    <m/>
    <n v="1"/>
    <n v="0"/>
    <n v="1"/>
    <x v="1"/>
    <s v="PAYG"/>
    <d v="2024-04-01T00:00:00"/>
    <d v="2026-01-01T00:00:00"/>
    <x v="1"/>
    <m/>
    <m/>
    <m/>
    <d v="2025-06-01T00:00:00"/>
    <d v="2026-12-31T00:00:00"/>
    <n v="274"/>
    <x v="4"/>
    <m/>
    <m/>
    <m/>
    <m/>
    <s v="with as-of date"/>
    <d v="2024-08-01T00:00:00"/>
    <m/>
    <n v="1"/>
    <n v="1"/>
    <m/>
    <d v="2026-01-31T00:00:00"/>
    <m/>
    <m/>
    <m/>
    <m/>
    <m/>
    <m/>
    <m/>
    <m/>
    <m/>
    <m/>
    <m/>
    <m/>
    <m/>
    <m/>
    <m/>
    <m/>
    <m/>
    <m/>
    <m/>
    <d v="2025-09-28T00:00:00"/>
    <m/>
    <n v="180000"/>
    <m/>
    <m/>
    <s v="Euro"/>
    <n v="68.06"/>
    <m/>
    <m/>
    <m/>
    <m/>
    <n v="53.5"/>
    <m/>
    <m/>
    <m/>
    <m/>
    <m/>
    <m/>
    <m/>
    <m/>
    <m/>
    <m/>
    <m/>
    <m/>
    <m/>
    <m/>
    <m/>
    <m/>
    <m/>
    <m/>
    <m/>
    <m/>
    <m/>
    <m/>
  </r>
  <r>
    <m/>
    <s v="V700009"/>
    <s v="2024-0011"/>
    <x v="14"/>
    <n v="2"/>
    <s v="Wagon"/>
    <n v="48"/>
    <s v="37 80 4956 192-1"/>
    <x v="6"/>
    <m/>
    <m/>
    <x v="5"/>
    <x v="2"/>
    <n v="1"/>
    <m/>
    <m/>
    <m/>
    <n v="1"/>
    <n v="0"/>
    <n v="1"/>
    <x v="1"/>
    <s v="PAYG"/>
    <d v="2024-04-01T00:00:00"/>
    <d v="2026-01-01T00:00:00"/>
    <x v="1"/>
    <m/>
    <m/>
    <m/>
    <d v="2026-01-01T00:00:00"/>
    <d v="2026-12-31T00:00:00"/>
    <n v="274"/>
    <x v="4"/>
    <m/>
    <m/>
    <m/>
    <m/>
    <s v="with as-of date"/>
    <d v="2024-08-01T00:00:00"/>
    <m/>
    <n v="1"/>
    <n v="1"/>
    <m/>
    <d v="2026-01-31T00:00:00"/>
    <m/>
    <m/>
    <m/>
    <m/>
    <m/>
    <m/>
    <m/>
    <m/>
    <m/>
    <m/>
    <m/>
    <m/>
    <m/>
    <m/>
    <m/>
    <m/>
    <m/>
    <m/>
    <m/>
    <d v="2025-09-28T00:00:00"/>
    <m/>
    <n v="180000"/>
    <m/>
    <m/>
    <s v="Euro"/>
    <n v="68.06"/>
    <m/>
    <m/>
    <m/>
    <m/>
    <n v="53.5"/>
    <m/>
    <m/>
    <m/>
    <m/>
    <m/>
    <m/>
    <m/>
    <m/>
    <m/>
    <m/>
    <m/>
    <m/>
    <m/>
    <m/>
    <m/>
    <m/>
    <m/>
    <m/>
    <m/>
    <m/>
    <m/>
    <m/>
  </r>
  <r>
    <m/>
    <s v="V700009"/>
    <s v="2024-0011"/>
    <x v="14"/>
    <n v="2"/>
    <s v="Wagon"/>
    <n v="26"/>
    <s v="35 80 4956 002-4"/>
    <x v="6"/>
    <m/>
    <m/>
    <x v="5"/>
    <x v="2"/>
    <n v="1"/>
    <m/>
    <m/>
    <m/>
    <n v="1"/>
    <n v="0"/>
    <n v="1"/>
    <x v="1"/>
    <s v="PAYG"/>
    <d v="2024-04-01T00:00:00"/>
    <d v="2026-01-01T00:00:00"/>
    <x v="1"/>
    <m/>
    <m/>
    <m/>
    <d v="2024-08-01T00:00:00"/>
    <d v="2026-12-31T00:00:00"/>
    <n v="274"/>
    <x v="4"/>
    <m/>
    <m/>
    <m/>
    <m/>
    <s v="with as-of date"/>
    <d v="2024-08-01T00:00:00"/>
    <m/>
    <n v="1"/>
    <n v="1"/>
    <m/>
    <d v="2026-01-31T00:00:00"/>
    <m/>
    <m/>
    <m/>
    <m/>
    <m/>
    <m/>
    <m/>
    <m/>
    <m/>
    <m/>
    <m/>
    <m/>
    <m/>
    <m/>
    <m/>
    <m/>
    <m/>
    <m/>
    <m/>
    <d v="2025-09-28T00:00:00"/>
    <m/>
    <n v="180000"/>
    <m/>
    <m/>
    <s v="Euro"/>
    <n v="68.06"/>
    <m/>
    <m/>
    <m/>
    <m/>
    <n v="53.5"/>
    <m/>
    <m/>
    <m/>
    <m/>
    <m/>
    <m/>
    <m/>
    <m/>
    <m/>
    <m/>
    <m/>
    <m/>
    <m/>
    <m/>
    <m/>
    <m/>
    <m/>
    <m/>
    <m/>
    <m/>
    <m/>
    <m/>
  </r>
  <r>
    <m/>
    <s v="V700009"/>
    <s v="2024-0011"/>
    <x v="14"/>
    <n v="2"/>
    <s v="Wagon"/>
    <n v="27"/>
    <s v="35 80 4956 003-2"/>
    <x v="6"/>
    <m/>
    <m/>
    <x v="5"/>
    <x v="2"/>
    <n v="1"/>
    <m/>
    <m/>
    <m/>
    <n v="1"/>
    <n v="0"/>
    <n v="1"/>
    <x v="1"/>
    <s v="PAYG"/>
    <d v="2024-04-01T00:00:00"/>
    <d v="2026-01-01T00:00:00"/>
    <x v="1"/>
    <m/>
    <m/>
    <m/>
    <d v="2024-08-01T00:00:00"/>
    <d v="2026-12-31T00:00:00"/>
    <n v="274"/>
    <x v="4"/>
    <m/>
    <m/>
    <m/>
    <m/>
    <s v="with as-of date"/>
    <d v="2024-08-01T00:00:00"/>
    <m/>
    <n v="1"/>
    <n v="1"/>
    <m/>
    <d v="2026-01-31T00:00:00"/>
    <m/>
    <m/>
    <m/>
    <m/>
    <m/>
    <m/>
    <m/>
    <m/>
    <m/>
    <m/>
    <m/>
    <m/>
    <m/>
    <m/>
    <m/>
    <m/>
    <m/>
    <m/>
    <m/>
    <d v="2025-09-28T00:00:00"/>
    <m/>
    <n v="180000"/>
    <m/>
    <m/>
    <s v="Euro"/>
    <n v="68.06"/>
    <m/>
    <m/>
    <m/>
    <m/>
    <n v="53.5"/>
    <m/>
    <m/>
    <m/>
    <m/>
    <m/>
    <m/>
    <m/>
    <m/>
    <m/>
    <m/>
    <m/>
    <m/>
    <m/>
    <m/>
    <m/>
    <m/>
    <m/>
    <m/>
    <m/>
    <m/>
    <m/>
    <m/>
  </r>
  <r>
    <m/>
    <s v="V700009"/>
    <s v="2024-0011"/>
    <x v="14"/>
    <n v="2"/>
    <s v="Wagon"/>
    <n v="28"/>
    <s v="35 80 4956 006-5"/>
    <x v="6"/>
    <m/>
    <m/>
    <x v="5"/>
    <x v="2"/>
    <n v="1"/>
    <m/>
    <m/>
    <m/>
    <n v="1"/>
    <n v="0"/>
    <n v="1"/>
    <x v="1"/>
    <s v="PAYG"/>
    <d v="2024-04-01T00:00:00"/>
    <d v="2026-01-01T00:00:00"/>
    <x v="1"/>
    <m/>
    <m/>
    <m/>
    <d v="2024-08-01T00:00:00"/>
    <d v="2026-12-31T00:00:00"/>
    <n v="274"/>
    <x v="4"/>
    <m/>
    <m/>
    <m/>
    <m/>
    <s v="with as-of date"/>
    <d v="2024-08-01T00:00:00"/>
    <m/>
    <n v="1"/>
    <n v="1"/>
    <m/>
    <d v="2026-01-31T00:00:00"/>
    <m/>
    <m/>
    <m/>
    <m/>
    <m/>
    <m/>
    <m/>
    <m/>
    <m/>
    <m/>
    <m/>
    <m/>
    <m/>
    <m/>
    <m/>
    <m/>
    <m/>
    <m/>
    <m/>
    <d v="2025-09-28T00:00:00"/>
    <m/>
    <n v="180000"/>
    <m/>
    <m/>
    <s v="Euro"/>
    <n v="68.06"/>
    <m/>
    <m/>
    <m/>
    <m/>
    <n v="53.5"/>
    <m/>
    <m/>
    <m/>
    <m/>
    <m/>
    <m/>
    <m/>
    <m/>
    <m/>
    <m/>
    <m/>
    <m/>
    <m/>
    <m/>
    <m/>
    <m/>
    <m/>
    <m/>
    <m/>
    <m/>
    <m/>
    <m/>
  </r>
  <r>
    <m/>
    <s v="V700009"/>
    <s v="2024-0011"/>
    <x v="14"/>
    <n v="2"/>
    <s v="Wagon"/>
    <n v="29"/>
    <s v="35 80 4956 012-3"/>
    <x v="6"/>
    <m/>
    <m/>
    <x v="5"/>
    <x v="2"/>
    <n v="1"/>
    <m/>
    <m/>
    <m/>
    <n v="1"/>
    <n v="0"/>
    <n v="1"/>
    <x v="1"/>
    <s v="PAYG"/>
    <d v="2024-04-01T00:00:00"/>
    <d v="2026-01-01T00:00:00"/>
    <x v="1"/>
    <m/>
    <m/>
    <m/>
    <d v="2024-08-01T00:00:00"/>
    <d v="2026-12-31T00:00:00"/>
    <n v="274"/>
    <x v="4"/>
    <m/>
    <m/>
    <m/>
    <m/>
    <s v="with as-of date"/>
    <d v="2024-08-01T00:00:00"/>
    <m/>
    <n v="1"/>
    <n v="1"/>
    <m/>
    <d v="2026-01-31T00:00:00"/>
    <m/>
    <m/>
    <m/>
    <m/>
    <m/>
    <m/>
    <m/>
    <m/>
    <m/>
    <m/>
    <m/>
    <m/>
    <m/>
    <m/>
    <m/>
    <m/>
    <m/>
    <m/>
    <m/>
    <d v="2025-09-28T00:00:00"/>
    <m/>
    <n v="180000"/>
    <m/>
    <m/>
    <s v="Euro"/>
    <n v="68.06"/>
    <m/>
    <m/>
    <m/>
    <m/>
    <n v="53.5"/>
    <m/>
    <m/>
    <m/>
    <m/>
    <m/>
    <m/>
    <m/>
    <m/>
    <m/>
    <m/>
    <m/>
    <m/>
    <m/>
    <m/>
    <m/>
    <m/>
    <m/>
    <m/>
    <m/>
    <m/>
    <m/>
    <m/>
  </r>
  <r>
    <m/>
    <s v="V700009"/>
    <s v="2024-0011"/>
    <x v="14"/>
    <n v="2"/>
    <s v="Wagon"/>
    <n v="30"/>
    <s v="35 80 4956 017-2"/>
    <x v="6"/>
    <m/>
    <m/>
    <x v="5"/>
    <x v="2"/>
    <n v="1"/>
    <m/>
    <m/>
    <m/>
    <n v="1"/>
    <n v="0"/>
    <n v="1"/>
    <x v="1"/>
    <s v="PAYG"/>
    <d v="2024-04-01T00:00:00"/>
    <d v="2026-01-01T00:00:00"/>
    <x v="1"/>
    <m/>
    <m/>
    <m/>
    <d v="2024-08-01T00:00:00"/>
    <d v="2026-12-31T00:00:00"/>
    <n v="274"/>
    <x v="4"/>
    <m/>
    <m/>
    <m/>
    <m/>
    <s v="with as-of date"/>
    <d v="2024-08-01T00:00:00"/>
    <m/>
    <n v="1"/>
    <n v="1"/>
    <m/>
    <d v="2026-01-31T00:00:00"/>
    <m/>
    <m/>
    <m/>
    <m/>
    <m/>
    <m/>
    <m/>
    <m/>
    <m/>
    <m/>
    <m/>
    <m/>
    <m/>
    <m/>
    <m/>
    <m/>
    <m/>
    <m/>
    <m/>
    <d v="2025-09-28T00:00:00"/>
    <m/>
    <n v="180000"/>
    <m/>
    <m/>
    <s v="Euro"/>
    <n v="68.06"/>
    <m/>
    <m/>
    <m/>
    <m/>
    <n v="53.5"/>
    <m/>
    <m/>
    <m/>
    <m/>
    <m/>
    <m/>
    <m/>
    <m/>
    <m/>
    <m/>
    <m/>
    <m/>
    <m/>
    <m/>
    <m/>
    <m/>
    <m/>
    <m/>
    <m/>
    <m/>
    <m/>
    <m/>
  </r>
  <r>
    <m/>
    <s v="V700009"/>
    <s v="2024-0011"/>
    <x v="14"/>
    <n v="2"/>
    <s v="Wagon"/>
    <n v="31"/>
    <s v="35 80 4956 027-1"/>
    <x v="6"/>
    <m/>
    <m/>
    <x v="5"/>
    <x v="2"/>
    <n v="1"/>
    <m/>
    <m/>
    <m/>
    <n v="1"/>
    <n v="0"/>
    <n v="1"/>
    <x v="1"/>
    <s v="PAYG"/>
    <d v="2024-04-01T00:00:00"/>
    <d v="2026-01-01T00:00:00"/>
    <x v="1"/>
    <m/>
    <m/>
    <m/>
    <d v="2024-08-01T00:00:00"/>
    <d v="2026-12-31T00:00:00"/>
    <n v="274"/>
    <x v="4"/>
    <m/>
    <m/>
    <m/>
    <m/>
    <s v="with as-of date"/>
    <d v="2024-08-01T00:00:00"/>
    <m/>
    <n v="1"/>
    <n v="1"/>
    <m/>
    <d v="2026-01-31T00:00:00"/>
    <m/>
    <m/>
    <m/>
    <m/>
    <m/>
    <m/>
    <m/>
    <m/>
    <m/>
    <m/>
    <m/>
    <m/>
    <m/>
    <m/>
    <m/>
    <m/>
    <m/>
    <m/>
    <m/>
    <d v="2025-09-28T00:00:00"/>
    <m/>
    <n v="180000"/>
    <m/>
    <m/>
    <s v="Euro"/>
    <n v="68.06"/>
    <m/>
    <m/>
    <m/>
    <m/>
    <n v="53.5"/>
    <m/>
    <m/>
    <m/>
    <m/>
    <m/>
    <m/>
    <m/>
    <m/>
    <m/>
    <m/>
    <m/>
    <m/>
    <m/>
    <m/>
    <m/>
    <m/>
    <m/>
    <m/>
    <m/>
    <m/>
    <m/>
    <m/>
  </r>
  <r>
    <m/>
    <s v="V700009"/>
    <s v="2024-0011"/>
    <x v="14"/>
    <n v="2"/>
    <s v="Wagon"/>
    <n v="32"/>
    <s v="35 80 4956 028-9"/>
    <x v="6"/>
    <m/>
    <m/>
    <x v="5"/>
    <x v="2"/>
    <n v="1"/>
    <m/>
    <m/>
    <m/>
    <n v="1"/>
    <n v="0"/>
    <n v="1"/>
    <x v="1"/>
    <s v="PAYG"/>
    <d v="2024-04-01T00:00:00"/>
    <d v="2026-01-01T00:00:00"/>
    <x v="1"/>
    <m/>
    <m/>
    <m/>
    <d v="2024-08-01T00:00:00"/>
    <d v="2026-12-31T00:00:00"/>
    <n v="274"/>
    <x v="4"/>
    <m/>
    <m/>
    <m/>
    <m/>
    <s v="with as-of date"/>
    <d v="2024-08-01T00:00:00"/>
    <m/>
    <n v="1"/>
    <n v="1"/>
    <m/>
    <d v="2026-01-31T00:00:00"/>
    <m/>
    <m/>
    <m/>
    <m/>
    <m/>
    <m/>
    <m/>
    <m/>
    <m/>
    <m/>
    <m/>
    <m/>
    <m/>
    <m/>
    <m/>
    <m/>
    <m/>
    <m/>
    <m/>
    <d v="2025-09-28T00:00:00"/>
    <m/>
    <n v="180000"/>
    <m/>
    <m/>
    <s v="Euro"/>
    <n v="68.06"/>
    <m/>
    <m/>
    <m/>
    <m/>
    <n v="53.5"/>
    <m/>
    <m/>
    <m/>
    <m/>
    <m/>
    <m/>
    <m/>
    <m/>
    <m/>
    <m/>
    <m/>
    <m/>
    <m/>
    <m/>
    <m/>
    <m/>
    <m/>
    <m/>
    <m/>
    <m/>
    <m/>
    <m/>
  </r>
  <r>
    <m/>
    <s v="V700009"/>
    <s v="2024-0011"/>
    <x v="14"/>
    <n v="2"/>
    <s v="Wagon"/>
    <n v="33"/>
    <s v="35 80 4956 030-5"/>
    <x v="6"/>
    <m/>
    <m/>
    <x v="5"/>
    <x v="2"/>
    <n v="1"/>
    <m/>
    <m/>
    <m/>
    <n v="1"/>
    <n v="0"/>
    <n v="1"/>
    <x v="1"/>
    <s v="PAYG"/>
    <d v="2024-04-01T00:00:00"/>
    <d v="2026-01-01T00:00:00"/>
    <x v="1"/>
    <m/>
    <m/>
    <m/>
    <d v="2024-08-01T00:00:00"/>
    <d v="2026-12-31T00:00:00"/>
    <n v="274"/>
    <x v="4"/>
    <m/>
    <m/>
    <m/>
    <m/>
    <s v="with as-of date"/>
    <d v="2024-08-01T00:00:00"/>
    <m/>
    <n v="1"/>
    <n v="1"/>
    <m/>
    <d v="2026-01-31T00:00:00"/>
    <m/>
    <m/>
    <m/>
    <m/>
    <m/>
    <m/>
    <m/>
    <m/>
    <m/>
    <m/>
    <m/>
    <m/>
    <m/>
    <m/>
    <m/>
    <m/>
    <m/>
    <m/>
    <m/>
    <d v="2025-09-28T00:00:00"/>
    <m/>
    <n v="180000"/>
    <m/>
    <m/>
    <s v="Euro"/>
    <n v="68.06"/>
    <m/>
    <m/>
    <m/>
    <m/>
    <n v="53.5"/>
    <m/>
    <m/>
    <m/>
    <m/>
    <m/>
    <m/>
    <m/>
    <m/>
    <m/>
    <m/>
    <m/>
    <m/>
    <m/>
    <m/>
    <m/>
    <m/>
    <m/>
    <m/>
    <m/>
    <m/>
    <m/>
    <m/>
  </r>
  <r>
    <s v="dmo 24.04.25 / emo 29.4.25 / LOA ok CMI 20.06.25"/>
    <s v="V200052"/>
    <s v="2025-0009"/>
    <x v="15"/>
    <m/>
    <s v="Header"/>
    <m/>
    <m/>
    <x v="6"/>
    <s v="DEU"/>
    <s v="Middle EU - DEU"/>
    <x v="5"/>
    <x v="0"/>
    <n v="19"/>
    <m/>
    <m/>
    <n v="0"/>
    <n v="19"/>
    <n v="0"/>
    <n v="19"/>
    <x v="2"/>
    <m/>
    <m/>
    <m/>
    <x v="3"/>
    <s v="Wagen am 09.05.25 geliefert - falsche Ort"/>
    <d v="2025-06-01T00:00:00"/>
    <d v="2027-05-31T00:00:00"/>
    <m/>
    <m/>
    <n v="729"/>
    <x v="28"/>
    <m/>
    <m/>
    <m/>
    <m/>
    <s v="n.a."/>
    <m/>
    <m/>
    <n v="0"/>
    <n v="3"/>
    <m/>
    <m/>
    <n v="0"/>
    <m/>
    <m/>
    <n v="25"/>
    <m/>
    <m/>
    <s v="annually"/>
    <d v="2026-06-01T00:00:00"/>
    <n v="729"/>
    <s v="B"/>
    <n v="73"/>
    <n v="2"/>
    <s v="DEU"/>
    <s v="Not required"/>
    <s v="Y"/>
    <s v="N"/>
    <m/>
    <n v="0"/>
    <m/>
    <m/>
    <s v="Not Started"/>
    <n v="150000"/>
    <s v="N"/>
    <m/>
    <s v="Euro"/>
    <n v="29.55"/>
    <n v="-5.25"/>
    <n v="0"/>
    <n v="0"/>
    <n v="-2.023972602739726"/>
    <n v="24.3"/>
    <n v="0"/>
    <n v="0"/>
    <n v="0"/>
    <n v="0.06"/>
    <n v="9.199999999999999"/>
    <n v="-5.25"/>
    <n v="3.949999999999999"/>
    <n v="0"/>
    <n v="0"/>
    <n v="0"/>
    <n v="20.35"/>
    <s v="0.00"/>
    <n v="20.35"/>
    <n v="1"/>
    <n v="0"/>
    <n v="20.35"/>
    <n v="0"/>
    <n v="2850000"/>
    <n v="0"/>
    <s v="N"/>
    <n v="0"/>
    <n v="168058.8"/>
  </r>
  <r>
    <m/>
    <s v="V200052"/>
    <s v="2025-0009"/>
    <x v="15"/>
    <n v="1"/>
    <s v="Batch"/>
    <m/>
    <m/>
    <x v="6"/>
    <s v="DEU"/>
    <s v="Middle EU - DEU"/>
    <x v="5"/>
    <x v="0"/>
    <n v="19"/>
    <m/>
    <m/>
    <n v="0"/>
    <n v="19"/>
    <n v="0"/>
    <n v="19"/>
    <x v="2"/>
    <n v="0"/>
    <m/>
    <m/>
    <x v="3"/>
    <m/>
    <m/>
    <m/>
    <d v="2025-06-01T00:00:00"/>
    <d v="2027-05-31T00:00:00"/>
    <m/>
    <x v="28"/>
    <m/>
    <m/>
    <m/>
    <m/>
    <s v="n.a."/>
    <m/>
    <m/>
    <n v="0"/>
    <n v="3"/>
    <m/>
    <m/>
    <m/>
    <m/>
    <m/>
    <m/>
    <m/>
    <m/>
    <m/>
    <m/>
    <m/>
    <s v="B"/>
    <n v="73"/>
    <n v="2"/>
    <s v="DEU"/>
    <s v="Not required"/>
    <s v="Y"/>
    <s v="N"/>
    <n v="0"/>
    <n v="0"/>
    <m/>
    <m/>
    <m/>
    <n v="150000"/>
    <s v="N"/>
    <m/>
    <s v="Euro"/>
    <n v="29.55"/>
    <n v="-5.25"/>
    <n v="0"/>
    <n v="0"/>
    <n v="-2.023972602739726"/>
    <n v="24.3"/>
    <n v="0"/>
    <n v="0"/>
    <n v="0"/>
    <n v="0.06"/>
    <n v="9.199999999999999"/>
    <n v="-5.25"/>
    <n v="3.949999999999999"/>
    <n v="0"/>
    <n v="0"/>
    <n v="0"/>
    <n v="20.35"/>
    <s v="0.00"/>
    <n v="20.35"/>
    <n v="1"/>
    <n v="0"/>
    <n v="20.35"/>
    <n v="0"/>
    <n v="2850000"/>
    <n v="0"/>
    <s v="N"/>
    <n v="0"/>
    <n v="168058.8"/>
  </r>
  <r>
    <m/>
    <s v="V200052"/>
    <s v="2025-0009"/>
    <x v="15"/>
    <n v="1"/>
    <s v="Wagon"/>
    <n v="1"/>
    <s v="37 80 4563 762-6"/>
    <x v="6"/>
    <m/>
    <m/>
    <x v="5"/>
    <x v="0"/>
    <n v="1"/>
    <m/>
    <m/>
    <m/>
    <n v="1"/>
    <n v="0"/>
    <n v="1"/>
    <x v="1"/>
    <n v="0"/>
    <d v="1899-12-30T00:00:00"/>
    <d v="1899-12-30T00:00:00"/>
    <x v="3"/>
    <m/>
    <m/>
    <m/>
    <d v="2025-06-01T00:00:00"/>
    <d v="2027-05-31T00:00:00"/>
    <n v="729"/>
    <x v="28"/>
    <m/>
    <m/>
    <m/>
    <m/>
    <s v="n.a."/>
    <m/>
    <m/>
    <n v="0"/>
    <n v="3"/>
    <m/>
    <d v="2027-02-28T00:00:00"/>
    <m/>
    <m/>
    <m/>
    <m/>
    <m/>
    <m/>
    <m/>
    <m/>
    <n v="729"/>
    <m/>
    <m/>
    <m/>
    <m/>
    <m/>
    <m/>
    <m/>
    <m/>
    <m/>
    <m/>
    <d v="2026-12-31T00:00:00"/>
    <m/>
    <n v="150000"/>
    <m/>
    <m/>
    <s v="Euro"/>
    <n v="29.55"/>
    <m/>
    <m/>
    <m/>
    <m/>
    <n v="24.3"/>
    <m/>
    <m/>
    <m/>
    <m/>
    <m/>
    <m/>
    <m/>
    <m/>
    <m/>
    <m/>
    <m/>
    <m/>
    <m/>
    <m/>
    <m/>
    <m/>
    <m/>
    <m/>
    <m/>
    <m/>
    <m/>
    <m/>
  </r>
  <r>
    <m/>
    <s v="V200052"/>
    <s v="2025-0009"/>
    <x v="15"/>
    <n v="1"/>
    <s v="Wagon"/>
    <n v="2"/>
    <s v="37 80 4563 763-4"/>
    <x v="6"/>
    <m/>
    <m/>
    <x v="5"/>
    <x v="0"/>
    <n v="1"/>
    <m/>
    <m/>
    <m/>
    <n v="1"/>
    <n v="0"/>
    <n v="1"/>
    <x v="1"/>
    <n v="0"/>
    <d v="1899-12-30T00:00:00"/>
    <d v="1899-12-30T00:00:00"/>
    <x v="3"/>
    <m/>
    <m/>
    <m/>
    <d v="2025-06-01T00:00:00"/>
    <d v="2027-05-31T00:00:00"/>
    <n v="729"/>
    <x v="28"/>
    <m/>
    <m/>
    <m/>
    <m/>
    <s v="n.a."/>
    <m/>
    <m/>
    <n v="0"/>
    <n v="3"/>
    <m/>
    <d v="2027-02-28T00:00:00"/>
    <m/>
    <m/>
    <m/>
    <m/>
    <m/>
    <m/>
    <m/>
    <m/>
    <n v="729"/>
    <m/>
    <m/>
    <m/>
    <m/>
    <m/>
    <m/>
    <m/>
    <m/>
    <m/>
    <m/>
    <d v="2026-12-31T00:00:00"/>
    <m/>
    <n v="150000"/>
    <m/>
    <m/>
    <s v="Euro"/>
    <n v="29.55"/>
    <m/>
    <m/>
    <m/>
    <m/>
    <n v="24.3"/>
    <m/>
    <m/>
    <m/>
    <m/>
    <m/>
    <m/>
    <m/>
    <m/>
    <m/>
    <m/>
    <m/>
    <m/>
    <m/>
    <m/>
    <m/>
    <m/>
    <m/>
    <m/>
    <m/>
    <m/>
    <m/>
    <m/>
  </r>
  <r>
    <m/>
    <s v="V200052"/>
    <s v="2025-0009"/>
    <x v="15"/>
    <n v="1"/>
    <s v="Wagon"/>
    <n v="3"/>
    <s v="37 80 4563 764-2"/>
    <x v="6"/>
    <m/>
    <m/>
    <x v="5"/>
    <x v="0"/>
    <n v="1"/>
    <m/>
    <m/>
    <m/>
    <n v="1"/>
    <n v="0"/>
    <n v="1"/>
    <x v="1"/>
    <n v="0"/>
    <d v="1899-12-30T00:00:00"/>
    <d v="1899-12-30T00:00:00"/>
    <x v="3"/>
    <m/>
    <m/>
    <m/>
    <d v="2025-06-01T00:00:00"/>
    <d v="2027-05-31T00:00:00"/>
    <n v="729"/>
    <x v="28"/>
    <m/>
    <m/>
    <m/>
    <m/>
    <s v="n.a."/>
    <m/>
    <m/>
    <n v="0"/>
    <n v="3"/>
    <m/>
    <d v="2027-02-28T00:00:00"/>
    <m/>
    <m/>
    <m/>
    <m/>
    <m/>
    <m/>
    <m/>
    <m/>
    <n v="729"/>
    <m/>
    <m/>
    <m/>
    <m/>
    <m/>
    <m/>
    <m/>
    <m/>
    <m/>
    <m/>
    <d v="2026-12-31T00:00:00"/>
    <m/>
    <n v="150000"/>
    <m/>
    <m/>
    <s v="Euro"/>
    <n v="29.55"/>
    <m/>
    <m/>
    <m/>
    <m/>
    <n v="24.3"/>
    <m/>
    <m/>
    <m/>
    <m/>
    <m/>
    <m/>
    <m/>
    <m/>
    <m/>
    <m/>
    <m/>
    <m/>
    <m/>
    <m/>
    <m/>
    <m/>
    <m/>
    <m/>
    <m/>
    <m/>
    <m/>
    <m/>
  </r>
  <r>
    <m/>
    <s v="V200052"/>
    <s v="2025-0009"/>
    <x v="15"/>
    <n v="1"/>
    <s v="Wagon"/>
    <n v="4"/>
    <s v="37 80 4563 769-1"/>
    <x v="6"/>
    <m/>
    <m/>
    <x v="5"/>
    <x v="0"/>
    <n v="1"/>
    <m/>
    <m/>
    <m/>
    <n v="1"/>
    <n v="0"/>
    <n v="1"/>
    <x v="1"/>
    <n v="0"/>
    <d v="1899-12-30T00:00:00"/>
    <d v="1899-12-30T00:00:00"/>
    <x v="3"/>
    <m/>
    <m/>
    <m/>
    <d v="2025-06-01T00:00:00"/>
    <d v="2027-05-31T00:00:00"/>
    <n v="729"/>
    <x v="28"/>
    <m/>
    <m/>
    <m/>
    <m/>
    <s v="n.a."/>
    <m/>
    <m/>
    <n v="0"/>
    <n v="3"/>
    <m/>
    <d v="2027-02-28T00:00:00"/>
    <m/>
    <m/>
    <m/>
    <m/>
    <m/>
    <m/>
    <m/>
    <m/>
    <n v="729"/>
    <m/>
    <m/>
    <m/>
    <m/>
    <m/>
    <m/>
    <m/>
    <m/>
    <m/>
    <m/>
    <d v="2026-12-31T00:00:00"/>
    <m/>
    <n v="150000"/>
    <m/>
    <m/>
    <s v="Euro"/>
    <n v="29.55"/>
    <m/>
    <m/>
    <m/>
    <m/>
    <n v="24.3"/>
    <m/>
    <m/>
    <m/>
    <m/>
    <m/>
    <m/>
    <m/>
    <m/>
    <m/>
    <m/>
    <m/>
    <m/>
    <m/>
    <m/>
    <m/>
    <m/>
    <m/>
    <m/>
    <m/>
    <m/>
    <m/>
    <m/>
  </r>
  <r>
    <m/>
    <s v="V200052"/>
    <s v="2025-0009"/>
    <x v="15"/>
    <n v="1"/>
    <s v="Wagon"/>
    <n v="5"/>
    <s v="37 80 4563 771-7"/>
    <x v="6"/>
    <m/>
    <m/>
    <x v="5"/>
    <x v="0"/>
    <n v="1"/>
    <m/>
    <m/>
    <m/>
    <n v="1"/>
    <n v="0"/>
    <n v="1"/>
    <x v="1"/>
    <n v="0"/>
    <d v="1899-12-30T00:00:00"/>
    <d v="1899-12-30T00:00:00"/>
    <x v="3"/>
    <m/>
    <m/>
    <m/>
    <d v="2025-06-01T00:00:00"/>
    <d v="2027-05-31T00:00:00"/>
    <n v="729"/>
    <x v="28"/>
    <m/>
    <m/>
    <m/>
    <m/>
    <s v="n.a."/>
    <m/>
    <m/>
    <n v="0"/>
    <n v="3"/>
    <m/>
    <d v="2027-02-28T00:00:00"/>
    <m/>
    <m/>
    <m/>
    <m/>
    <m/>
    <m/>
    <m/>
    <m/>
    <n v="729"/>
    <m/>
    <m/>
    <m/>
    <m/>
    <m/>
    <m/>
    <m/>
    <m/>
    <m/>
    <m/>
    <d v="2026-12-31T00:00:00"/>
    <m/>
    <n v="150000"/>
    <m/>
    <m/>
    <s v="Euro"/>
    <n v="29.55"/>
    <m/>
    <m/>
    <m/>
    <m/>
    <n v="24.3"/>
    <m/>
    <m/>
    <m/>
    <m/>
    <m/>
    <m/>
    <m/>
    <m/>
    <m/>
    <m/>
    <m/>
    <m/>
    <m/>
    <m/>
    <m/>
    <m/>
    <m/>
    <m/>
    <m/>
    <m/>
    <m/>
    <m/>
  </r>
  <r>
    <m/>
    <s v="V200052"/>
    <s v="2025-0009"/>
    <x v="15"/>
    <n v="1"/>
    <s v="Wagon"/>
    <n v="6"/>
    <s v="37 80 4565 588-3"/>
    <x v="6"/>
    <m/>
    <m/>
    <x v="5"/>
    <x v="0"/>
    <n v="1"/>
    <m/>
    <m/>
    <m/>
    <n v="1"/>
    <n v="0"/>
    <n v="1"/>
    <x v="1"/>
    <n v="0"/>
    <d v="1899-12-30T00:00:00"/>
    <d v="1899-12-30T00:00:00"/>
    <x v="3"/>
    <m/>
    <m/>
    <m/>
    <d v="2025-06-01T00:00:00"/>
    <d v="2027-05-31T00:00:00"/>
    <n v="729"/>
    <x v="28"/>
    <m/>
    <m/>
    <m/>
    <m/>
    <s v="n.a."/>
    <m/>
    <m/>
    <n v="0"/>
    <n v="3"/>
    <m/>
    <d v="2027-02-28T00:00:00"/>
    <m/>
    <m/>
    <m/>
    <m/>
    <m/>
    <m/>
    <m/>
    <m/>
    <n v="729"/>
    <m/>
    <m/>
    <m/>
    <m/>
    <m/>
    <m/>
    <m/>
    <m/>
    <m/>
    <m/>
    <d v="2026-12-31T00:00:00"/>
    <m/>
    <n v="150000"/>
    <m/>
    <m/>
    <s v="Euro"/>
    <n v="29.55"/>
    <m/>
    <m/>
    <m/>
    <m/>
    <n v="24.3"/>
    <m/>
    <m/>
    <m/>
    <m/>
    <m/>
    <m/>
    <m/>
    <m/>
    <m/>
    <m/>
    <m/>
    <m/>
    <m/>
    <m/>
    <m/>
    <m/>
    <m/>
    <m/>
    <m/>
    <m/>
    <m/>
    <m/>
  </r>
  <r>
    <m/>
    <s v="V200052"/>
    <s v="2025-0009"/>
    <x v="15"/>
    <n v="1"/>
    <s v="Wagon"/>
    <n v="7"/>
    <s v="37 80 4565 590-9"/>
    <x v="6"/>
    <m/>
    <m/>
    <x v="5"/>
    <x v="0"/>
    <n v="1"/>
    <m/>
    <m/>
    <m/>
    <n v="1"/>
    <n v="0"/>
    <n v="1"/>
    <x v="1"/>
    <n v="0"/>
    <d v="1899-12-30T00:00:00"/>
    <d v="1899-12-30T00:00:00"/>
    <x v="3"/>
    <m/>
    <m/>
    <m/>
    <d v="2025-06-01T00:00:00"/>
    <d v="2027-05-31T00:00:00"/>
    <n v="729"/>
    <x v="28"/>
    <m/>
    <m/>
    <m/>
    <m/>
    <s v="n.a."/>
    <m/>
    <m/>
    <n v="0"/>
    <n v="3"/>
    <m/>
    <d v="2027-02-28T00:00:00"/>
    <m/>
    <m/>
    <m/>
    <m/>
    <m/>
    <m/>
    <m/>
    <m/>
    <n v="729"/>
    <m/>
    <m/>
    <m/>
    <m/>
    <m/>
    <m/>
    <m/>
    <m/>
    <m/>
    <m/>
    <d v="2026-12-31T00:00:00"/>
    <m/>
    <n v="150000"/>
    <m/>
    <m/>
    <s v="Euro"/>
    <n v="29.55"/>
    <m/>
    <m/>
    <m/>
    <m/>
    <n v="24.3"/>
    <m/>
    <m/>
    <m/>
    <m/>
    <m/>
    <m/>
    <m/>
    <m/>
    <m/>
    <m/>
    <m/>
    <m/>
    <m/>
    <m/>
    <m/>
    <m/>
    <m/>
    <m/>
    <m/>
    <m/>
    <m/>
    <m/>
  </r>
  <r>
    <m/>
    <s v="V200052"/>
    <s v="2025-0009"/>
    <x v="15"/>
    <n v="1"/>
    <s v="Wagon"/>
    <n v="8"/>
    <s v="37 80 4565 592-5"/>
    <x v="6"/>
    <m/>
    <m/>
    <x v="5"/>
    <x v="0"/>
    <n v="1"/>
    <m/>
    <m/>
    <m/>
    <n v="1"/>
    <n v="0"/>
    <n v="1"/>
    <x v="1"/>
    <n v="0"/>
    <d v="1899-12-30T00:00:00"/>
    <d v="1899-12-30T00:00:00"/>
    <x v="3"/>
    <m/>
    <m/>
    <m/>
    <d v="2025-06-01T00:00:00"/>
    <d v="2027-05-31T00:00:00"/>
    <n v="729"/>
    <x v="28"/>
    <m/>
    <m/>
    <m/>
    <m/>
    <s v="n.a."/>
    <m/>
    <m/>
    <n v="0"/>
    <n v="3"/>
    <m/>
    <d v="2027-02-28T00:00:00"/>
    <m/>
    <m/>
    <m/>
    <m/>
    <m/>
    <m/>
    <m/>
    <m/>
    <n v="729"/>
    <m/>
    <m/>
    <m/>
    <m/>
    <m/>
    <m/>
    <m/>
    <m/>
    <m/>
    <m/>
    <d v="2026-12-31T00:00:00"/>
    <m/>
    <n v="150000"/>
    <m/>
    <m/>
    <s v="Euro"/>
    <n v="29.55"/>
    <m/>
    <m/>
    <m/>
    <m/>
    <n v="24.3"/>
    <m/>
    <m/>
    <m/>
    <m/>
    <m/>
    <m/>
    <m/>
    <m/>
    <m/>
    <m/>
    <m/>
    <m/>
    <m/>
    <m/>
    <m/>
    <m/>
    <m/>
    <m/>
    <m/>
    <m/>
    <m/>
    <m/>
  </r>
  <r>
    <m/>
    <s v="V200052"/>
    <s v="2025-0009"/>
    <x v="15"/>
    <n v="1"/>
    <s v="Wagon"/>
    <n v="9"/>
    <s v="37 80 4565 598-2"/>
    <x v="6"/>
    <m/>
    <m/>
    <x v="5"/>
    <x v="0"/>
    <n v="1"/>
    <m/>
    <m/>
    <m/>
    <n v="1"/>
    <n v="0"/>
    <n v="1"/>
    <x v="1"/>
    <n v="0"/>
    <d v="1899-12-30T00:00:00"/>
    <d v="1899-12-30T00:00:00"/>
    <x v="3"/>
    <m/>
    <m/>
    <m/>
    <d v="2025-06-01T00:00:00"/>
    <d v="2027-05-31T00:00:00"/>
    <n v="729"/>
    <x v="28"/>
    <m/>
    <m/>
    <m/>
    <m/>
    <s v="n.a."/>
    <m/>
    <m/>
    <n v="0"/>
    <n v="3"/>
    <m/>
    <d v="2027-02-28T00:00:00"/>
    <m/>
    <m/>
    <m/>
    <m/>
    <m/>
    <m/>
    <m/>
    <m/>
    <n v="729"/>
    <m/>
    <m/>
    <m/>
    <m/>
    <m/>
    <m/>
    <m/>
    <m/>
    <m/>
    <m/>
    <d v="2026-12-31T00:00:00"/>
    <m/>
    <n v="150000"/>
    <m/>
    <m/>
    <s v="Euro"/>
    <n v="29.55"/>
    <m/>
    <m/>
    <m/>
    <m/>
    <n v="24.3"/>
    <m/>
    <m/>
    <m/>
    <m/>
    <m/>
    <m/>
    <m/>
    <m/>
    <m/>
    <m/>
    <m/>
    <m/>
    <m/>
    <m/>
    <m/>
    <m/>
    <m/>
    <m/>
    <m/>
    <m/>
    <m/>
    <m/>
  </r>
  <r>
    <m/>
    <s v="V200052"/>
    <s v="2025-0009"/>
    <x v="15"/>
    <n v="1"/>
    <s v="Wagon"/>
    <n v="10"/>
    <s v="33 80 4552 657-5"/>
    <x v="6"/>
    <m/>
    <m/>
    <x v="5"/>
    <x v="0"/>
    <n v="1"/>
    <m/>
    <m/>
    <m/>
    <n v="1"/>
    <n v="0"/>
    <n v="1"/>
    <x v="1"/>
    <n v="0"/>
    <d v="1899-12-30T00:00:00"/>
    <d v="1899-12-30T00:00:00"/>
    <x v="3"/>
    <m/>
    <m/>
    <m/>
    <d v="2025-06-01T00:00:00"/>
    <d v="2027-05-31T00:00:00"/>
    <n v="729"/>
    <x v="28"/>
    <m/>
    <m/>
    <m/>
    <m/>
    <s v="n.a."/>
    <m/>
    <m/>
    <n v="0"/>
    <n v="3"/>
    <m/>
    <d v="2027-02-28T00:00:00"/>
    <m/>
    <m/>
    <m/>
    <m/>
    <m/>
    <m/>
    <m/>
    <m/>
    <n v="729"/>
    <m/>
    <m/>
    <m/>
    <m/>
    <m/>
    <m/>
    <m/>
    <m/>
    <m/>
    <m/>
    <d v="2026-12-31T00:00:00"/>
    <m/>
    <n v="150000"/>
    <m/>
    <m/>
    <s v="Euro"/>
    <n v="29.55"/>
    <m/>
    <m/>
    <m/>
    <m/>
    <n v="24.3"/>
    <m/>
    <m/>
    <m/>
    <m/>
    <m/>
    <m/>
    <m/>
    <m/>
    <m/>
    <m/>
    <m/>
    <m/>
    <m/>
    <m/>
    <m/>
    <m/>
    <m/>
    <m/>
    <m/>
    <m/>
    <m/>
    <m/>
  </r>
  <r>
    <m/>
    <s v="V200052"/>
    <s v="2025-0009"/>
    <x v="15"/>
    <n v="1"/>
    <s v="Wagon"/>
    <n v="11"/>
    <s v="33 80 4552 658-3"/>
    <x v="6"/>
    <m/>
    <m/>
    <x v="5"/>
    <x v="0"/>
    <n v="1"/>
    <m/>
    <m/>
    <m/>
    <n v="1"/>
    <n v="0"/>
    <n v="1"/>
    <x v="1"/>
    <n v="0"/>
    <d v="1899-12-30T00:00:00"/>
    <d v="1899-12-30T00:00:00"/>
    <x v="3"/>
    <m/>
    <m/>
    <m/>
    <d v="2025-06-01T00:00:00"/>
    <d v="2027-05-31T00:00:00"/>
    <n v="729"/>
    <x v="28"/>
    <m/>
    <m/>
    <m/>
    <m/>
    <s v="n.a."/>
    <m/>
    <m/>
    <n v="0"/>
    <n v="3"/>
    <m/>
    <d v="2027-02-28T00:00:00"/>
    <m/>
    <m/>
    <m/>
    <m/>
    <m/>
    <m/>
    <m/>
    <m/>
    <n v="729"/>
    <m/>
    <m/>
    <m/>
    <m/>
    <m/>
    <m/>
    <m/>
    <m/>
    <m/>
    <m/>
    <d v="2026-12-31T00:00:00"/>
    <m/>
    <n v="150000"/>
    <m/>
    <m/>
    <s v="Euro"/>
    <n v="29.55"/>
    <m/>
    <m/>
    <m/>
    <m/>
    <n v="24.3"/>
    <m/>
    <m/>
    <m/>
    <m/>
    <m/>
    <m/>
    <m/>
    <m/>
    <m/>
    <m/>
    <m/>
    <m/>
    <m/>
    <m/>
    <m/>
    <m/>
    <m/>
    <m/>
    <m/>
    <m/>
    <m/>
    <m/>
  </r>
  <r>
    <m/>
    <s v="V200052"/>
    <s v="2025-0009"/>
    <x v="15"/>
    <n v="1"/>
    <s v="Wagon"/>
    <n v="12"/>
    <s v="33 80 4552 659-1"/>
    <x v="6"/>
    <m/>
    <m/>
    <x v="5"/>
    <x v="0"/>
    <n v="1"/>
    <m/>
    <m/>
    <m/>
    <n v="1"/>
    <n v="0"/>
    <n v="1"/>
    <x v="1"/>
    <n v="0"/>
    <d v="1899-12-30T00:00:00"/>
    <d v="1899-12-30T00:00:00"/>
    <x v="3"/>
    <m/>
    <m/>
    <m/>
    <d v="2025-06-01T00:00:00"/>
    <d v="2027-05-31T00:00:00"/>
    <n v="729"/>
    <x v="28"/>
    <m/>
    <m/>
    <m/>
    <m/>
    <s v="n.a."/>
    <m/>
    <m/>
    <n v="0"/>
    <n v="3"/>
    <m/>
    <d v="2027-02-28T00:00:00"/>
    <m/>
    <m/>
    <m/>
    <m/>
    <m/>
    <m/>
    <m/>
    <m/>
    <n v="729"/>
    <m/>
    <m/>
    <m/>
    <m/>
    <m/>
    <m/>
    <m/>
    <m/>
    <m/>
    <m/>
    <d v="2026-12-31T00:00:00"/>
    <m/>
    <n v="150000"/>
    <m/>
    <m/>
    <s v="Euro"/>
    <n v="29.55"/>
    <m/>
    <m/>
    <m/>
    <m/>
    <n v="24.3"/>
    <m/>
    <m/>
    <m/>
    <m/>
    <m/>
    <m/>
    <m/>
    <m/>
    <m/>
    <m/>
    <m/>
    <m/>
    <m/>
    <m/>
    <m/>
    <m/>
    <m/>
    <m/>
    <m/>
    <m/>
    <m/>
    <m/>
  </r>
  <r>
    <m/>
    <s v="V200052"/>
    <s v="2025-0009"/>
    <x v="15"/>
    <n v="1"/>
    <s v="Wagon"/>
    <n v="13"/>
    <s v="33 80 4552 660-9"/>
    <x v="6"/>
    <m/>
    <m/>
    <x v="5"/>
    <x v="0"/>
    <n v="1"/>
    <m/>
    <m/>
    <m/>
    <n v="1"/>
    <n v="0"/>
    <n v="1"/>
    <x v="1"/>
    <n v="0"/>
    <d v="1899-12-30T00:00:00"/>
    <d v="1899-12-30T00:00:00"/>
    <x v="3"/>
    <m/>
    <m/>
    <m/>
    <d v="2025-06-01T00:00:00"/>
    <d v="2027-05-31T00:00:00"/>
    <n v="729"/>
    <x v="28"/>
    <m/>
    <m/>
    <m/>
    <m/>
    <s v="n.a."/>
    <m/>
    <m/>
    <n v="0"/>
    <n v="3"/>
    <m/>
    <d v="2027-02-28T00:00:00"/>
    <m/>
    <m/>
    <m/>
    <m/>
    <m/>
    <m/>
    <m/>
    <m/>
    <n v="729"/>
    <m/>
    <m/>
    <m/>
    <m/>
    <m/>
    <m/>
    <m/>
    <m/>
    <m/>
    <m/>
    <d v="2026-12-31T00:00:00"/>
    <m/>
    <n v="150000"/>
    <m/>
    <m/>
    <s v="Euro"/>
    <n v="29.55"/>
    <m/>
    <m/>
    <m/>
    <m/>
    <n v="24.3"/>
    <m/>
    <m/>
    <m/>
    <m/>
    <m/>
    <m/>
    <m/>
    <m/>
    <m/>
    <m/>
    <m/>
    <m/>
    <m/>
    <m/>
    <m/>
    <m/>
    <m/>
    <m/>
    <m/>
    <m/>
    <m/>
    <m/>
  </r>
  <r>
    <m/>
    <s v="V200052"/>
    <s v="2025-0009"/>
    <x v="15"/>
    <n v="1"/>
    <s v="Wagon"/>
    <n v="14"/>
    <s v="33 80 4552 664-1"/>
    <x v="6"/>
    <m/>
    <m/>
    <x v="5"/>
    <x v="0"/>
    <n v="1"/>
    <m/>
    <m/>
    <m/>
    <n v="1"/>
    <n v="0"/>
    <n v="1"/>
    <x v="1"/>
    <n v="0"/>
    <d v="1899-12-30T00:00:00"/>
    <d v="1899-12-30T00:00:00"/>
    <x v="3"/>
    <m/>
    <m/>
    <m/>
    <d v="2025-06-01T00:00:00"/>
    <d v="2027-05-31T00:00:00"/>
    <n v="729"/>
    <x v="28"/>
    <m/>
    <m/>
    <m/>
    <m/>
    <s v="n.a."/>
    <m/>
    <m/>
    <n v="0"/>
    <n v="3"/>
    <m/>
    <d v="2027-02-28T00:00:00"/>
    <m/>
    <m/>
    <m/>
    <m/>
    <m/>
    <m/>
    <m/>
    <m/>
    <n v="729"/>
    <m/>
    <m/>
    <m/>
    <m/>
    <m/>
    <m/>
    <m/>
    <m/>
    <m/>
    <m/>
    <d v="2026-12-31T00:00:00"/>
    <m/>
    <n v="150000"/>
    <m/>
    <m/>
    <s v="Euro"/>
    <n v="29.55"/>
    <m/>
    <m/>
    <m/>
    <m/>
    <n v="24.3"/>
    <m/>
    <m/>
    <m/>
    <m/>
    <m/>
    <m/>
    <m/>
    <m/>
    <m/>
    <m/>
    <m/>
    <m/>
    <m/>
    <m/>
    <m/>
    <m/>
    <m/>
    <m/>
    <m/>
    <m/>
    <m/>
    <m/>
  </r>
  <r>
    <m/>
    <s v="V200052"/>
    <s v="2025-0009"/>
    <x v="15"/>
    <n v="1"/>
    <s v="Wagon"/>
    <n v="15"/>
    <s v="33 80 4552 665-8"/>
    <x v="6"/>
    <m/>
    <m/>
    <x v="5"/>
    <x v="0"/>
    <n v="1"/>
    <m/>
    <m/>
    <m/>
    <n v="1"/>
    <n v="0"/>
    <n v="1"/>
    <x v="1"/>
    <n v="0"/>
    <d v="1899-12-30T00:00:00"/>
    <d v="1899-12-30T00:00:00"/>
    <x v="3"/>
    <m/>
    <m/>
    <m/>
    <d v="2025-06-01T00:00:00"/>
    <d v="2027-05-31T00:00:00"/>
    <n v="729"/>
    <x v="28"/>
    <m/>
    <m/>
    <m/>
    <m/>
    <s v="n.a."/>
    <m/>
    <m/>
    <n v="0"/>
    <n v="3"/>
    <m/>
    <d v="2027-02-28T00:00:00"/>
    <m/>
    <m/>
    <m/>
    <m/>
    <m/>
    <m/>
    <m/>
    <m/>
    <n v="729"/>
    <m/>
    <m/>
    <m/>
    <m/>
    <m/>
    <m/>
    <m/>
    <m/>
    <m/>
    <m/>
    <d v="2026-12-31T00:00:00"/>
    <m/>
    <n v="150000"/>
    <m/>
    <m/>
    <s v="Euro"/>
    <n v="29.55"/>
    <m/>
    <m/>
    <m/>
    <m/>
    <n v="24.3"/>
    <m/>
    <m/>
    <m/>
    <m/>
    <m/>
    <m/>
    <m/>
    <m/>
    <m/>
    <m/>
    <m/>
    <m/>
    <m/>
    <m/>
    <m/>
    <m/>
    <m/>
    <m/>
    <m/>
    <m/>
    <m/>
    <m/>
  </r>
  <r>
    <m/>
    <s v="V200052"/>
    <s v="2025-0009"/>
    <x v="15"/>
    <n v="1"/>
    <s v="Wagon"/>
    <n v="16"/>
    <s v="33 80 4552 666-6"/>
    <x v="6"/>
    <m/>
    <m/>
    <x v="5"/>
    <x v="0"/>
    <n v="1"/>
    <m/>
    <m/>
    <m/>
    <n v="1"/>
    <n v="0"/>
    <n v="1"/>
    <x v="1"/>
    <n v="0"/>
    <d v="1899-12-30T00:00:00"/>
    <d v="1899-12-30T00:00:00"/>
    <x v="3"/>
    <m/>
    <m/>
    <m/>
    <d v="2025-06-01T00:00:00"/>
    <d v="2027-05-31T00:00:00"/>
    <n v="729"/>
    <x v="28"/>
    <m/>
    <m/>
    <m/>
    <m/>
    <s v="n.a."/>
    <m/>
    <m/>
    <n v="0"/>
    <n v="3"/>
    <m/>
    <d v="2027-02-28T00:00:00"/>
    <m/>
    <m/>
    <m/>
    <m/>
    <m/>
    <m/>
    <m/>
    <m/>
    <n v="729"/>
    <m/>
    <m/>
    <m/>
    <m/>
    <m/>
    <m/>
    <m/>
    <m/>
    <m/>
    <m/>
    <d v="2026-12-31T00:00:00"/>
    <m/>
    <n v="150000"/>
    <m/>
    <m/>
    <s v="Euro"/>
    <n v="29.55"/>
    <m/>
    <m/>
    <m/>
    <m/>
    <n v="24.3"/>
    <m/>
    <m/>
    <m/>
    <m/>
    <m/>
    <m/>
    <m/>
    <m/>
    <m/>
    <m/>
    <m/>
    <m/>
    <m/>
    <m/>
    <m/>
    <m/>
    <m/>
    <m/>
    <m/>
    <m/>
    <m/>
    <m/>
  </r>
  <r>
    <m/>
    <s v="V200052"/>
    <s v="2025-0009"/>
    <x v="15"/>
    <n v="1"/>
    <s v="Wagon"/>
    <n v="17"/>
    <s v="33 80 4552 668-2"/>
    <x v="6"/>
    <m/>
    <m/>
    <x v="5"/>
    <x v="0"/>
    <n v="1"/>
    <m/>
    <m/>
    <m/>
    <n v="1"/>
    <n v="0"/>
    <n v="1"/>
    <x v="1"/>
    <n v="0"/>
    <d v="1899-12-30T00:00:00"/>
    <d v="1899-12-30T00:00:00"/>
    <x v="3"/>
    <m/>
    <m/>
    <m/>
    <d v="2025-06-01T00:00:00"/>
    <d v="2027-05-31T00:00:00"/>
    <n v="729"/>
    <x v="28"/>
    <m/>
    <m/>
    <m/>
    <m/>
    <s v="n.a."/>
    <m/>
    <m/>
    <n v="0"/>
    <n v="3"/>
    <m/>
    <d v="2027-02-28T00:00:00"/>
    <m/>
    <m/>
    <m/>
    <m/>
    <m/>
    <m/>
    <m/>
    <m/>
    <n v="729"/>
    <m/>
    <m/>
    <m/>
    <m/>
    <m/>
    <m/>
    <m/>
    <m/>
    <m/>
    <m/>
    <d v="2026-12-31T00:00:00"/>
    <m/>
    <n v="150000"/>
    <m/>
    <m/>
    <s v="Euro"/>
    <n v="29.55"/>
    <m/>
    <m/>
    <m/>
    <m/>
    <n v="24.3"/>
    <m/>
    <m/>
    <m/>
    <m/>
    <m/>
    <m/>
    <m/>
    <m/>
    <m/>
    <m/>
    <m/>
    <m/>
    <m/>
    <m/>
    <m/>
    <m/>
    <m/>
    <m/>
    <m/>
    <m/>
    <m/>
    <m/>
  </r>
  <r>
    <m/>
    <s v="V200052"/>
    <s v="2025-0009"/>
    <x v="15"/>
    <n v="1"/>
    <s v="Wagon"/>
    <n v="18"/>
    <s v="33 80 4552 669-0"/>
    <x v="6"/>
    <m/>
    <m/>
    <x v="5"/>
    <x v="0"/>
    <n v="1"/>
    <m/>
    <m/>
    <m/>
    <n v="1"/>
    <n v="0"/>
    <n v="1"/>
    <x v="1"/>
    <n v="0"/>
    <d v="1899-12-30T00:00:00"/>
    <d v="1899-12-30T00:00:00"/>
    <x v="3"/>
    <m/>
    <m/>
    <m/>
    <d v="2025-06-01T00:00:00"/>
    <d v="2027-05-31T00:00:00"/>
    <n v="729"/>
    <x v="28"/>
    <m/>
    <m/>
    <m/>
    <m/>
    <s v="n.a."/>
    <m/>
    <m/>
    <n v="0"/>
    <n v="3"/>
    <m/>
    <d v="2027-02-28T00:00:00"/>
    <m/>
    <m/>
    <m/>
    <m/>
    <m/>
    <m/>
    <m/>
    <m/>
    <n v="729"/>
    <m/>
    <m/>
    <m/>
    <m/>
    <m/>
    <m/>
    <m/>
    <m/>
    <m/>
    <m/>
    <d v="2026-12-31T00:00:00"/>
    <m/>
    <n v="150000"/>
    <m/>
    <m/>
    <s v="Euro"/>
    <n v="29.55"/>
    <m/>
    <m/>
    <m/>
    <m/>
    <n v="24.3"/>
    <m/>
    <m/>
    <m/>
    <m/>
    <m/>
    <m/>
    <m/>
    <m/>
    <m/>
    <m/>
    <m/>
    <m/>
    <m/>
    <m/>
    <m/>
    <m/>
    <m/>
    <m/>
    <m/>
    <m/>
    <m/>
    <m/>
  </r>
  <r>
    <m/>
    <s v="V200052"/>
    <s v="2025-0009"/>
    <x v="15"/>
    <n v="1"/>
    <s v="Wagon"/>
    <n v="19"/>
    <s v="33 80 4552 671-6"/>
    <x v="6"/>
    <m/>
    <m/>
    <x v="5"/>
    <x v="0"/>
    <n v="1"/>
    <m/>
    <m/>
    <m/>
    <n v="1"/>
    <n v="0"/>
    <n v="1"/>
    <x v="1"/>
    <n v="0"/>
    <d v="1899-12-30T00:00:00"/>
    <d v="1899-12-30T00:00:00"/>
    <x v="3"/>
    <m/>
    <m/>
    <m/>
    <d v="2025-06-01T00:00:00"/>
    <d v="2027-05-31T00:00:00"/>
    <n v="729"/>
    <x v="28"/>
    <m/>
    <m/>
    <m/>
    <m/>
    <s v="n.a."/>
    <m/>
    <m/>
    <n v="0"/>
    <n v="3"/>
    <m/>
    <d v="2027-02-28T00:00:00"/>
    <m/>
    <m/>
    <m/>
    <m/>
    <m/>
    <m/>
    <m/>
    <m/>
    <n v="729"/>
    <m/>
    <m/>
    <m/>
    <m/>
    <m/>
    <m/>
    <m/>
    <m/>
    <m/>
    <m/>
    <d v="2026-12-31T00:00:00"/>
    <m/>
    <n v="150000"/>
    <m/>
    <m/>
    <s v="Euro"/>
    <n v="29.55"/>
    <m/>
    <m/>
    <m/>
    <m/>
    <n v="24.3"/>
    <m/>
    <m/>
    <m/>
    <m/>
    <m/>
    <m/>
    <m/>
    <m/>
    <m/>
    <m/>
    <m/>
    <m/>
    <m/>
    <m/>
    <m/>
    <m/>
    <m/>
    <m/>
    <m/>
    <m/>
    <m/>
    <m/>
  </r>
  <r>
    <s v="OK 13.06.24/emo / LOA ok CMI 20.06.25"/>
    <s v="V300003"/>
    <s v="2020-0003"/>
    <x v="16"/>
    <m/>
    <s v="Header"/>
    <m/>
    <m/>
    <x v="7"/>
    <s v="DEU"/>
    <s v="Middle EU - DEU"/>
    <x v="5"/>
    <x v="3"/>
    <n v="12"/>
    <m/>
    <m/>
    <n v="12"/>
    <n v="0"/>
    <n v="0"/>
    <n v="12"/>
    <x v="3"/>
    <s v="PAYG"/>
    <d v="2024-08-09T00:00:00"/>
    <d v="2024-09-09T00:00:00"/>
    <x v="1"/>
    <s v="revisionsfreie Zeit garantiert oder Ersatzwagen/ neu mileage 120'000"/>
    <d v="2021-01-01T00:00:00"/>
    <d v="2023-12-14T00:00:00"/>
    <m/>
    <m/>
    <n v="1077"/>
    <x v="4"/>
    <m/>
    <m/>
    <m/>
    <m/>
    <s v="with cut-off date"/>
    <d v="2025-12-14T00:00:00"/>
    <m/>
    <n v="3"/>
    <n v="3"/>
    <m/>
    <m/>
    <m/>
    <m/>
    <m/>
    <m/>
    <m/>
    <m/>
    <m/>
    <m/>
    <n v="1808"/>
    <s v="B"/>
    <n v="87"/>
    <n v="1"/>
    <s v="DEU"/>
    <s v="Parent Guarantee"/>
    <s v="N"/>
    <s v="N"/>
    <m/>
    <m/>
    <n v="1"/>
    <m/>
    <s v="Not Started"/>
    <n v="140000"/>
    <m/>
    <m/>
    <s v="Euro"/>
    <n v="42.1"/>
    <n v="-1.5"/>
    <n v="0"/>
    <m/>
    <n v="0"/>
    <n v="40.6"/>
    <n v="0"/>
    <n v="0"/>
    <m/>
    <m/>
    <n v="6.84"/>
    <n v="0"/>
    <n v="6.84"/>
    <n v="5.08"/>
    <n v="-1.5"/>
    <n v="3.58"/>
    <n v="30.18"/>
    <s v="0.00"/>
    <n v="30.18"/>
    <n v="1"/>
    <n v="0"/>
    <n v="30.18000000000001"/>
    <n v="27.1"/>
    <n v="1680000"/>
    <n v="0"/>
    <s v="N"/>
    <n v="0"/>
    <n v="177340.8"/>
  </r>
  <r>
    <m/>
    <s v="V300003"/>
    <s v="2020-0003"/>
    <x v="16"/>
    <m/>
    <s v="Wagon"/>
    <n v="1"/>
    <s v="37 80 4980 654-0"/>
    <x v="7"/>
    <m/>
    <m/>
    <x v="5"/>
    <x v="3"/>
    <n v="1"/>
    <m/>
    <m/>
    <n v="1"/>
    <m/>
    <n v="0"/>
    <n v="1"/>
    <x v="1"/>
    <s v="PAYG"/>
    <d v="2024-08-09T00:00:00"/>
    <d v="2024-09-09T00:00:00"/>
    <x v="1"/>
    <s v="revisionsfreie Zeit garantiert oder Ersatzwagen"/>
    <m/>
    <m/>
    <d v="2021-01-01T00:00:00"/>
    <d v="2026-12-31T00:00:00"/>
    <n v="1077"/>
    <x v="4"/>
    <m/>
    <m/>
    <m/>
    <m/>
    <s v="with cut-off date"/>
    <d v="2025-12-14T00:00:00"/>
    <m/>
    <n v="3"/>
    <n v="3"/>
    <m/>
    <d v="2026-09-30T00:00:00"/>
    <m/>
    <m/>
    <m/>
    <m/>
    <m/>
    <m/>
    <m/>
    <m/>
    <m/>
    <m/>
    <m/>
    <m/>
    <m/>
    <m/>
    <m/>
    <m/>
    <m/>
    <m/>
    <m/>
    <d v="2026-07-31T00:00:00"/>
    <m/>
    <n v="140000"/>
    <m/>
    <m/>
    <s v="Euro"/>
    <n v="42.1"/>
    <m/>
    <m/>
    <m/>
    <m/>
    <n v="39.1"/>
    <n v="0"/>
    <m/>
    <m/>
    <m/>
    <m/>
    <m/>
    <m/>
    <m/>
    <m/>
    <m/>
    <m/>
    <m/>
    <m/>
    <m/>
    <m/>
    <m/>
    <m/>
    <m/>
    <m/>
    <m/>
    <m/>
    <m/>
  </r>
  <r>
    <m/>
    <s v="V300003"/>
    <s v="2020-0003"/>
    <x v="16"/>
    <m/>
    <s v="Wagon"/>
    <n v="2"/>
    <s v="37 80 4980 655-7"/>
    <x v="7"/>
    <m/>
    <m/>
    <x v="5"/>
    <x v="3"/>
    <n v="1"/>
    <m/>
    <m/>
    <n v="1"/>
    <m/>
    <n v="0"/>
    <n v="1"/>
    <x v="1"/>
    <s v="PAYG"/>
    <d v="2024-08-09T00:00:00"/>
    <d v="2024-09-09T00:00:00"/>
    <x v="1"/>
    <s v="revisionsfreie Zeit garantiert oder Ersatzwagen"/>
    <m/>
    <m/>
    <d v="2021-01-01T00:00:00"/>
    <d v="2026-12-31T00:00:00"/>
    <n v="1077"/>
    <x v="4"/>
    <m/>
    <m/>
    <m/>
    <m/>
    <s v="with cut-off date"/>
    <d v="2025-12-14T00:00:00"/>
    <m/>
    <n v="3"/>
    <n v="3"/>
    <m/>
    <d v="2026-09-30T00:00:00"/>
    <m/>
    <m/>
    <m/>
    <m/>
    <m/>
    <m/>
    <m/>
    <m/>
    <m/>
    <m/>
    <m/>
    <m/>
    <m/>
    <m/>
    <m/>
    <m/>
    <m/>
    <m/>
    <m/>
    <d v="2026-07-31T00:00:00"/>
    <m/>
    <n v="140000"/>
    <m/>
    <m/>
    <s v="Euro"/>
    <n v="42.1"/>
    <m/>
    <m/>
    <m/>
    <m/>
    <n v="39.1"/>
    <n v="0"/>
    <m/>
    <m/>
    <m/>
    <m/>
    <m/>
    <m/>
    <m/>
    <m/>
    <m/>
    <m/>
    <m/>
    <m/>
    <m/>
    <m/>
    <m/>
    <m/>
    <m/>
    <m/>
    <m/>
    <m/>
    <m/>
  </r>
  <r>
    <m/>
    <s v="V300003"/>
    <s v="2020-0003"/>
    <x v="16"/>
    <m/>
    <s v="Wagon"/>
    <n v="3"/>
    <s v="37 80 4980 656-5"/>
    <x v="7"/>
    <m/>
    <m/>
    <x v="5"/>
    <x v="3"/>
    <n v="1"/>
    <m/>
    <m/>
    <n v="1"/>
    <m/>
    <n v="0"/>
    <n v="1"/>
    <x v="1"/>
    <s v="PAYG"/>
    <d v="2024-08-09T00:00:00"/>
    <d v="2024-09-09T00:00:00"/>
    <x v="1"/>
    <s v="revisionsfreie Zeit garantiert oder Ersatzwagen"/>
    <m/>
    <m/>
    <d v="2021-01-01T00:00:00"/>
    <d v="2026-12-31T00:00:00"/>
    <n v="1077"/>
    <x v="4"/>
    <m/>
    <m/>
    <m/>
    <m/>
    <s v="with cut-off date"/>
    <d v="2025-12-14T00:00:00"/>
    <m/>
    <n v="3"/>
    <n v="3"/>
    <m/>
    <d v="2026-09-30T00:00:00"/>
    <m/>
    <m/>
    <m/>
    <m/>
    <m/>
    <m/>
    <m/>
    <m/>
    <m/>
    <m/>
    <m/>
    <m/>
    <m/>
    <m/>
    <m/>
    <m/>
    <m/>
    <m/>
    <m/>
    <d v="2026-07-31T00:00:00"/>
    <m/>
    <n v="140000"/>
    <m/>
    <m/>
    <s v="Euro"/>
    <n v="42.1"/>
    <m/>
    <m/>
    <m/>
    <m/>
    <n v="39.1"/>
    <n v="0"/>
    <m/>
    <m/>
    <m/>
    <m/>
    <m/>
    <m/>
    <m/>
    <m/>
    <m/>
    <m/>
    <m/>
    <m/>
    <m/>
    <m/>
    <m/>
    <m/>
    <m/>
    <m/>
    <m/>
    <m/>
    <m/>
  </r>
  <r>
    <m/>
    <s v="V300003"/>
    <s v="2020-0003"/>
    <x v="16"/>
    <m/>
    <s v="Wagon"/>
    <n v="4"/>
    <s v="37 80 4980 658-1"/>
    <x v="7"/>
    <m/>
    <m/>
    <x v="5"/>
    <x v="3"/>
    <n v="1"/>
    <m/>
    <m/>
    <n v="1"/>
    <m/>
    <n v="0"/>
    <n v="1"/>
    <x v="1"/>
    <s v="PAYG"/>
    <d v="2024-08-09T00:00:00"/>
    <d v="2024-09-09T00:00:00"/>
    <x v="1"/>
    <s v="revisionsfreie Zeit garantiert oder Ersatzwagen"/>
    <m/>
    <m/>
    <d v="2021-01-01T00:00:00"/>
    <d v="2026-12-31T00:00:00"/>
    <n v="1077"/>
    <x v="4"/>
    <m/>
    <m/>
    <m/>
    <m/>
    <s v="with cut-off date"/>
    <d v="2025-12-14T00:00:00"/>
    <m/>
    <n v="3"/>
    <n v="3"/>
    <m/>
    <d v="2026-09-30T00:00:00"/>
    <m/>
    <m/>
    <m/>
    <m/>
    <m/>
    <m/>
    <m/>
    <m/>
    <m/>
    <m/>
    <m/>
    <m/>
    <m/>
    <m/>
    <m/>
    <m/>
    <m/>
    <m/>
    <m/>
    <d v="2026-07-31T00:00:00"/>
    <m/>
    <n v="140000"/>
    <m/>
    <m/>
    <s v="Euro"/>
    <n v="42.1"/>
    <m/>
    <m/>
    <m/>
    <m/>
    <n v="39.1"/>
    <n v="0"/>
    <m/>
    <m/>
    <m/>
    <m/>
    <m/>
    <m/>
    <m/>
    <m/>
    <m/>
    <m/>
    <m/>
    <m/>
    <m/>
    <m/>
    <m/>
    <m/>
    <m/>
    <m/>
    <m/>
    <m/>
    <m/>
  </r>
  <r>
    <m/>
    <s v="V300003"/>
    <s v="2020-0003"/>
    <x v="16"/>
    <m/>
    <s v="Wagon"/>
    <n v="5"/>
    <s v="37 80 4980 659-9"/>
    <x v="7"/>
    <m/>
    <m/>
    <x v="5"/>
    <x v="3"/>
    <n v="1"/>
    <m/>
    <m/>
    <n v="1"/>
    <m/>
    <n v="0"/>
    <n v="1"/>
    <x v="1"/>
    <s v="PAYG"/>
    <d v="2024-08-09T00:00:00"/>
    <d v="2024-09-09T00:00:00"/>
    <x v="1"/>
    <s v="revisionsfreie Zeit garantiert oder Ersatzwagen"/>
    <m/>
    <m/>
    <d v="2021-01-01T00:00:00"/>
    <d v="2026-12-31T00:00:00"/>
    <n v="1077"/>
    <x v="4"/>
    <m/>
    <m/>
    <m/>
    <m/>
    <s v="with cut-off date"/>
    <d v="2025-12-14T00:00:00"/>
    <m/>
    <n v="3"/>
    <n v="3"/>
    <m/>
    <d v="2026-09-30T00:00:00"/>
    <m/>
    <m/>
    <m/>
    <m/>
    <m/>
    <m/>
    <m/>
    <m/>
    <m/>
    <m/>
    <m/>
    <m/>
    <m/>
    <m/>
    <m/>
    <m/>
    <m/>
    <m/>
    <m/>
    <d v="2026-07-31T00:00:00"/>
    <m/>
    <n v="140000"/>
    <m/>
    <m/>
    <s v="Euro"/>
    <n v="42.1"/>
    <m/>
    <m/>
    <m/>
    <m/>
    <n v="39.1"/>
    <n v="0"/>
    <m/>
    <m/>
    <m/>
    <m/>
    <m/>
    <m/>
    <m/>
    <m/>
    <m/>
    <m/>
    <m/>
    <m/>
    <m/>
    <m/>
    <m/>
    <m/>
    <m/>
    <m/>
    <m/>
    <m/>
    <m/>
  </r>
  <r>
    <m/>
    <s v="V300003"/>
    <s v="2020-0003"/>
    <x v="16"/>
    <m/>
    <s v="Wagon"/>
    <n v="6"/>
    <s v="37 80 4980 660-7"/>
    <x v="7"/>
    <m/>
    <m/>
    <x v="5"/>
    <x v="3"/>
    <n v="1"/>
    <m/>
    <m/>
    <n v="1"/>
    <m/>
    <n v="0"/>
    <n v="1"/>
    <x v="1"/>
    <s v="PAYG"/>
    <d v="2024-08-09T00:00:00"/>
    <d v="2024-09-09T00:00:00"/>
    <x v="1"/>
    <s v="revisionsfreie Zeit garantiert oder Ersatzwagen"/>
    <m/>
    <m/>
    <d v="2021-01-01T00:00:00"/>
    <d v="2026-12-31T00:00:00"/>
    <n v="1077"/>
    <x v="4"/>
    <m/>
    <m/>
    <m/>
    <m/>
    <s v="with cut-off date"/>
    <d v="2025-12-14T00:00:00"/>
    <m/>
    <n v="3"/>
    <n v="3"/>
    <m/>
    <d v="2026-09-30T00:00:00"/>
    <m/>
    <m/>
    <m/>
    <m/>
    <m/>
    <m/>
    <m/>
    <m/>
    <m/>
    <m/>
    <m/>
    <m/>
    <m/>
    <m/>
    <m/>
    <m/>
    <m/>
    <m/>
    <m/>
    <d v="2026-07-31T00:00:00"/>
    <m/>
    <n v="140000"/>
    <m/>
    <m/>
    <s v="Euro"/>
    <n v="42.1"/>
    <m/>
    <m/>
    <m/>
    <m/>
    <n v="39.1"/>
    <n v="0"/>
    <m/>
    <m/>
    <m/>
    <m/>
    <m/>
    <m/>
    <m/>
    <m/>
    <m/>
    <m/>
    <m/>
    <m/>
    <m/>
    <m/>
    <m/>
    <m/>
    <m/>
    <m/>
    <m/>
    <m/>
    <m/>
  </r>
  <r>
    <m/>
    <s v="V300003"/>
    <s v="2020-0003"/>
    <x v="16"/>
    <m/>
    <s v="Wagon"/>
    <n v="7"/>
    <s v="37 80 4980 661-5"/>
    <x v="7"/>
    <m/>
    <m/>
    <x v="5"/>
    <x v="3"/>
    <n v="1"/>
    <m/>
    <m/>
    <n v="1"/>
    <m/>
    <n v="0"/>
    <n v="1"/>
    <x v="1"/>
    <s v="PAYG"/>
    <d v="2024-08-09T00:00:00"/>
    <d v="2024-09-09T00:00:00"/>
    <x v="1"/>
    <s v="revisionsfreie Zeit garantiert oder Ersatzwagen"/>
    <m/>
    <m/>
    <d v="2021-01-01T00:00:00"/>
    <d v="2026-12-31T00:00:00"/>
    <n v="1077"/>
    <x v="4"/>
    <m/>
    <m/>
    <m/>
    <m/>
    <s v="with cut-off date"/>
    <d v="2025-12-14T00:00:00"/>
    <m/>
    <n v="3"/>
    <n v="3"/>
    <m/>
    <d v="2026-09-30T00:00:00"/>
    <m/>
    <m/>
    <m/>
    <m/>
    <m/>
    <m/>
    <m/>
    <m/>
    <m/>
    <m/>
    <m/>
    <m/>
    <m/>
    <m/>
    <m/>
    <m/>
    <m/>
    <m/>
    <m/>
    <d v="2026-07-31T00:00:00"/>
    <m/>
    <n v="140000"/>
    <m/>
    <m/>
    <s v="Euro"/>
    <n v="42.1"/>
    <m/>
    <m/>
    <m/>
    <m/>
    <n v="39.1"/>
    <n v="0"/>
    <m/>
    <m/>
    <m/>
    <m/>
    <m/>
    <m/>
    <m/>
    <m/>
    <m/>
    <m/>
    <m/>
    <m/>
    <m/>
    <m/>
    <m/>
    <m/>
    <m/>
    <m/>
    <m/>
    <m/>
    <m/>
  </r>
  <r>
    <m/>
    <s v="V300003"/>
    <s v="2020-0003"/>
    <x v="16"/>
    <m/>
    <s v="Wagon"/>
    <n v="8"/>
    <s v="37 80 4980 662-3"/>
    <x v="7"/>
    <m/>
    <m/>
    <x v="5"/>
    <x v="3"/>
    <n v="1"/>
    <m/>
    <m/>
    <n v="1"/>
    <m/>
    <n v="0"/>
    <n v="1"/>
    <x v="1"/>
    <s v="PAYG"/>
    <d v="2024-08-09T00:00:00"/>
    <d v="2024-09-09T00:00:00"/>
    <x v="1"/>
    <s v="revisionsfreie Zeit garantiert oder Ersatzwagen"/>
    <m/>
    <m/>
    <d v="2021-01-01T00:00:00"/>
    <d v="2026-12-31T00:00:00"/>
    <n v="1077"/>
    <x v="4"/>
    <m/>
    <m/>
    <m/>
    <m/>
    <s v="with cut-off date"/>
    <d v="2025-12-14T00:00:00"/>
    <m/>
    <n v="3"/>
    <n v="3"/>
    <m/>
    <d v="2026-09-30T00:00:00"/>
    <m/>
    <m/>
    <m/>
    <m/>
    <m/>
    <m/>
    <m/>
    <m/>
    <m/>
    <m/>
    <m/>
    <m/>
    <m/>
    <m/>
    <m/>
    <m/>
    <m/>
    <m/>
    <m/>
    <d v="2026-07-31T00:00:00"/>
    <m/>
    <n v="140000"/>
    <m/>
    <m/>
    <s v="Euro"/>
    <n v="42.1"/>
    <m/>
    <m/>
    <m/>
    <m/>
    <n v="39.1"/>
    <n v="0"/>
    <m/>
    <m/>
    <m/>
    <m/>
    <m/>
    <m/>
    <m/>
    <m/>
    <m/>
    <m/>
    <m/>
    <m/>
    <m/>
    <m/>
    <m/>
    <m/>
    <m/>
    <m/>
    <m/>
    <m/>
    <m/>
  </r>
  <r>
    <m/>
    <s v="V300003"/>
    <s v="2020-0003"/>
    <x v="16"/>
    <m/>
    <s v="Wagon"/>
    <n v="9"/>
    <s v="37 80 4980 663-1"/>
    <x v="7"/>
    <m/>
    <m/>
    <x v="5"/>
    <x v="3"/>
    <n v="1"/>
    <m/>
    <m/>
    <n v="1"/>
    <m/>
    <n v="0"/>
    <n v="1"/>
    <x v="1"/>
    <s v="PAYG"/>
    <d v="2024-08-09T00:00:00"/>
    <d v="2024-09-09T00:00:00"/>
    <x v="1"/>
    <s v="revisionsfreie Zeit garantiert oder Ersatzwagen"/>
    <m/>
    <m/>
    <d v="2021-01-01T00:00:00"/>
    <d v="2026-12-31T00:00:00"/>
    <n v="1077"/>
    <x v="4"/>
    <m/>
    <m/>
    <m/>
    <m/>
    <s v="with cut-off date"/>
    <d v="2025-12-14T00:00:00"/>
    <m/>
    <n v="3"/>
    <n v="3"/>
    <m/>
    <d v="2026-09-30T00:00:00"/>
    <m/>
    <m/>
    <m/>
    <m/>
    <m/>
    <m/>
    <m/>
    <m/>
    <m/>
    <m/>
    <m/>
    <m/>
    <m/>
    <m/>
    <m/>
    <m/>
    <m/>
    <m/>
    <m/>
    <d v="2026-07-31T00:00:00"/>
    <m/>
    <n v="140000"/>
    <m/>
    <m/>
    <s v="Euro"/>
    <n v="42.1"/>
    <m/>
    <m/>
    <m/>
    <m/>
    <n v="39.1"/>
    <n v="0"/>
    <m/>
    <m/>
    <m/>
    <m/>
    <m/>
    <m/>
    <m/>
    <m/>
    <m/>
    <m/>
    <m/>
    <m/>
    <m/>
    <m/>
    <m/>
    <m/>
    <m/>
    <m/>
    <m/>
    <m/>
    <m/>
  </r>
  <r>
    <m/>
    <s v="V300003"/>
    <s v="2020-0003"/>
    <x v="16"/>
    <m/>
    <s v="Wagon"/>
    <n v="10"/>
    <s v="37 80 4980 664-9"/>
    <x v="7"/>
    <m/>
    <m/>
    <x v="5"/>
    <x v="3"/>
    <n v="1"/>
    <m/>
    <m/>
    <n v="1"/>
    <m/>
    <n v="0"/>
    <n v="1"/>
    <x v="1"/>
    <s v="PAYG"/>
    <d v="2024-08-09T00:00:00"/>
    <d v="2024-09-09T00:00:00"/>
    <x v="1"/>
    <s v="revisionsfreie Zeit garantiert oder Ersatzwagen"/>
    <m/>
    <m/>
    <d v="2021-01-01T00:00:00"/>
    <d v="2026-12-31T00:00:00"/>
    <n v="1077"/>
    <x v="4"/>
    <m/>
    <m/>
    <m/>
    <m/>
    <s v="with cut-off date"/>
    <d v="2025-12-14T00:00:00"/>
    <m/>
    <n v="3"/>
    <n v="3"/>
    <m/>
    <d v="2026-09-30T00:00:00"/>
    <m/>
    <m/>
    <m/>
    <m/>
    <m/>
    <m/>
    <m/>
    <m/>
    <m/>
    <m/>
    <m/>
    <m/>
    <m/>
    <m/>
    <m/>
    <m/>
    <m/>
    <m/>
    <m/>
    <d v="2026-07-31T00:00:00"/>
    <m/>
    <n v="140000"/>
    <m/>
    <m/>
    <s v="Euro"/>
    <n v="42.1"/>
    <m/>
    <m/>
    <m/>
    <m/>
    <n v="39.1"/>
    <n v="0"/>
    <m/>
    <m/>
    <m/>
    <m/>
    <m/>
    <m/>
    <m/>
    <m/>
    <m/>
    <m/>
    <m/>
    <m/>
    <m/>
    <m/>
    <m/>
    <m/>
    <m/>
    <m/>
    <m/>
    <m/>
    <m/>
  </r>
  <r>
    <m/>
    <s v="V300003"/>
    <s v="2020-0003"/>
    <x v="16"/>
    <m/>
    <s v="Wagon"/>
    <n v="11"/>
    <s v="37 80 4980 665-6"/>
    <x v="7"/>
    <m/>
    <m/>
    <x v="5"/>
    <x v="3"/>
    <n v="1"/>
    <m/>
    <m/>
    <n v="1"/>
    <m/>
    <n v="0"/>
    <n v="1"/>
    <x v="1"/>
    <s v="PAYG"/>
    <d v="2024-08-09T00:00:00"/>
    <d v="2024-09-09T00:00:00"/>
    <x v="1"/>
    <s v="revisionsfreie Zeit garantiert oder Ersatzwagen"/>
    <m/>
    <m/>
    <d v="2021-01-01T00:00:00"/>
    <d v="2026-12-31T00:00:00"/>
    <n v="1077"/>
    <x v="4"/>
    <m/>
    <m/>
    <m/>
    <m/>
    <s v="with cut-off date"/>
    <d v="2025-12-14T00:00:00"/>
    <m/>
    <n v="3"/>
    <n v="3"/>
    <m/>
    <d v="2026-09-30T00:00:00"/>
    <m/>
    <m/>
    <m/>
    <m/>
    <m/>
    <m/>
    <m/>
    <m/>
    <m/>
    <m/>
    <m/>
    <m/>
    <m/>
    <m/>
    <m/>
    <m/>
    <m/>
    <m/>
    <m/>
    <d v="2026-07-31T00:00:00"/>
    <m/>
    <n v="140000"/>
    <m/>
    <m/>
    <s v="Euro"/>
    <n v="42.1"/>
    <m/>
    <m/>
    <m/>
    <m/>
    <n v="39.1"/>
    <n v="0"/>
    <m/>
    <m/>
    <m/>
    <m/>
    <m/>
    <m/>
    <m/>
    <m/>
    <m/>
    <m/>
    <m/>
    <m/>
    <m/>
    <m/>
    <m/>
    <m/>
    <m/>
    <m/>
    <m/>
    <m/>
    <m/>
  </r>
  <r>
    <m/>
    <s v="V300003"/>
    <s v="2020-0003"/>
    <x v="16"/>
    <m/>
    <s v="Wagon"/>
    <n v="12"/>
    <s v="37 80 4980 666-4"/>
    <x v="7"/>
    <m/>
    <m/>
    <x v="5"/>
    <x v="3"/>
    <n v="1"/>
    <m/>
    <m/>
    <n v="1"/>
    <m/>
    <n v="0"/>
    <n v="1"/>
    <x v="1"/>
    <s v="PAYG"/>
    <d v="2024-08-09T00:00:00"/>
    <d v="2024-09-09T00:00:00"/>
    <x v="1"/>
    <s v="revisionsfreie Zeit garantiert oder Ersatzwagen"/>
    <m/>
    <m/>
    <d v="2021-01-01T00:00:00"/>
    <d v="2026-12-31T00:00:00"/>
    <n v="1077"/>
    <x v="4"/>
    <m/>
    <m/>
    <m/>
    <m/>
    <s v="with cut-off date"/>
    <d v="2025-12-14T00:00:00"/>
    <m/>
    <n v="3"/>
    <n v="3"/>
    <m/>
    <d v="2026-09-30T00:00:00"/>
    <m/>
    <m/>
    <m/>
    <m/>
    <m/>
    <m/>
    <m/>
    <m/>
    <m/>
    <m/>
    <m/>
    <m/>
    <m/>
    <m/>
    <m/>
    <m/>
    <m/>
    <m/>
    <m/>
    <d v="2026-07-31T00:00:00"/>
    <m/>
    <n v="140000"/>
    <m/>
    <m/>
    <s v="Euro"/>
    <n v="42.1"/>
    <m/>
    <m/>
    <m/>
    <m/>
    <n v="39.1"/>
    <n v="0"/>
    <m/>
    <m/>
    <m/>
    <m/>
    <m/>
    <m/>
    <m/>
    <m/>
    <m/>
    <m/>
    <m/>
    <m/>
    <m/>
    <m/>
    <m/>
    <m/>
    <m/>
    <m/>
    <m/>
    <m/>
    <m/>
  </r>
  <r>
    <s v="OK 13.06.24/emo / LOA ok CMI 20.06.25/dmo 19.12.25"/>
    <s v="V300002"/>
    <s v="2020-0004"/>
    <x v="17"/>
    <m/>
    <s v="Header"/>
    <m/>
    <m/>
    <x v="7"/>
    <s v="DEU"/>
    <s v="Middle EU - DEU"/>
    <x v="5"/>
    <x v="0"/>
    <n v="24"/>
    <m/>
    <m/>
    <n v="24"/>
    <n v="0"/>
    <n v="0"/>
    <n v="24"/>
    <x v="3"/>
    <s v="PAYG"/>
    <d v="2024-08-09T00:00:00"/>
    <d v="2024-09-09T00:00:00"/>
    <x v="1"/>
    <s v="revisionsfreie Zeit garantiert oder Ersatzwagen/neu mileage 120'000"/>
    <d v="2021-02-15T00:00:00"/>
    <d v="2023-12-14T00:00:00"/>
    <m/>
    <m/>
    <n v="1032"/>
    <x v="4"/>
    <m/>
    <m/>
    <m/>
    <m/>
    <s v="with cut-off date"/>
    <d v="2025-12-14T00:00:00"/>
    <d v="2026-03-31T00:00:00"/>
    <n v="3"/>
    <n v="3"/>
    <m/>
    <m/>
    <m/>
    <m/>
    <m/>
    <m/>
    <m/>
    <m/>
    <m/>
    <m/>
    <n v="1870"/>
    <s v="B"/>
    <n v="87"/>
    <n v="1"/>
    <s v="DEU"/>
    <s v="Parent Guarantee"/>
    <s v="N"/>
    <s v="N"/>
    <m/>
    <m/>
    <n v="1"/>
    <m/>
    <s v="Not Started"/>
    <n v="120000"/>
    <m/>
    <m/>
    <s v="Euro"/>
    <n v="30.7"/>
    <n v="-1.5"/>
    <n v="0"/>
    <m/>
    <n v="0"/>
    <n v="29.2"/>
    <n v="0"/>
    <n v="0"/>
    <m/>
    <m/>
    <n v="6.78"/>
    <n v="0"/>
    <n v="6.78"/>
    <n v="3.81"/>
    <n v="-1.5"/>
    <n v="2.31"/>
    <n v="20.11"/>
    <s v="0.00"/>
    <n v="20.11"/>
    <n v="1"/>
    <n v="0"/>
    <n v="20.11"/>
    <n v="16.2"/>
    <n v="2880000"/>
    <n v="0"/>
    <s v="N"/>
    <n v="0"/>
    <n v="255091.2"/>
  </r>
  <r>
    <m/>
    <s v="V300002"/>
    <s v="2020-0004"/>
    <x v="17"/>
    <n v="1"/>
    <s v="Batch"/>
    <m/>
    <m/>
    <x v="7"/>
    <s v="DEU"/>
    <s v="Middle EU - DEU"/>
    <x v="5"/>
    <x v="0"/>
    <n v="11"/>
    <m/>
    <m/>
    <n v="11"/>
    <n v="0"/>
    <n v="0"/>
    <n v="11"/>
    <x v="3"/>
    <s v="PAYG"/>
    <d v="2024-08-09T00:00:00"/>
    <d v="2024-09-09T00:00:00"/>
    <x v="1"/>
    <s v="revisionsfreie Zeit garantiert oder Ersatzwagen"/>
    <m/>
    <m/>
    <d v="2021-11-12T00:00:00"/>
    <d v="2026-12-31T00:00:00"/>
    <m/>
    <x v="4"/>
    <m/>
    <m/>
    <m/>
    <m/>
    <s v="with cut-off date"/>
    <d v="2025-12-14T00:00:00"/>
    <d v="2026-03-31T00:00:00"/>
    <n v="3"/>
    <n v="3"/>
    <m/>
    <m/>
    <m/>
    <m/>
    <m/>
    <m/>
    <m/>
    <m/>
    <m/>
    <m/>
    <n v="46112"/>
    <s v="B"/>
    <m/>
    <n v="1"/>
    <s v="DEU"/>
    <s v="Parent Guarantee"/>
    <m/>
    <s v="N"/>
    <m/>
    <m/>
    <m/>
    <m/>
    <m/>
    <n v="120000"/>
    <m/>
    <m/>
    <s v="Euro"/>
    <n v="30.7"/>
    <n v="-1.5"/>
    <n v="0"/>
    <m/>
    <n v="0"/>
    <n v="29.2"/>
    <n v="0"/>
    <n v="0"/>
    <m/>
    <m/>
    <n v="6.78"/>
    <n v="0"/>
    <n v="6.78"/>
    <n v="3.81"/>
    <n v="-1.5"/>
    <n v="2.31"/>
    <n v="20.11"/>
    <s v="0.00"/>
    <n v="20.11"/>
    <n v="1"/>
    <n v="0"/>
    <n v="20.11"/>
    <n v="16.2"/>
    <n v="1320000"/>
    <n v="0"/>
    <m/>
    <n v="0"/>
    <n v="116916.8"/>
  </r>
  <r>
    <m/>
    <s v="V300002"/>
    <s v="2020-0004"/>
    <x v="17"/>
    <n v="1"/>
    <s v="Wagon"/>
    <n v="72"/>
    <s v="37 80 4565 500-8"/>
    <x v="7"/>
    <m/>
    <m/>
    <x v="5"/>
    <x v="0"/>
    <n v="1"/>
    <m/>
    <m/>
    <n v="1"/>
    <m/>
    <n v="0"/>
    <n v="1"/>
    <x v="1"/>
    <s v="PAYG"/>
    <d v="2024-08-09T00:00:00"/>
    <d v="2024-09-09T00:00:00"/>
    <x v="1"/>
    <s v="revisionsfreie Zeit garantiert oder Ersatzwagen"/>
    <m/>
    <m/>
    <d v="2021-11-12T00:00:00"/>
    <d v="2026-12-31T00:00:00"/>
    <n v="1032"/>
    <x v="4"/>
    <m/>
    <m/>
    <m/>
    <m/>
    <s v="with cut-off date"/>
    <d v="2025-12-14T00:00:00"/>
    <d v="2026-03-31T00:00:00"/>
    <n v="3"/>
    <n v="3"/>
    <m/>
    <d v="2026-09-30T00:00:00"/>
    <m/>
    <m/>
    <m/>
    <m/>
    <m/>
    <m/>
    <m/>
    <m/>
    <m/>
    <m/>
    <m/>
    <m/>
    <m/>
    <m/>
    <m/>
    <m/>
    <m/>
    <m/>
    <m/>
    <d v="2026-07-31T00:00:00"/>
    <m/>
    <n v="120000"/>
    <m/>
    <m/>
    <s v="Euro"/>
    <n v="30.7"/>
    <m/>
    <m/>
    <m/>
    <m/>
    <n v="28.2"/>
    <n v="0"/>
    <m/>
    <m/>
    <m/>
    <m/>
    <m/>
    <m/>
    <m/>
    <m/>
    <m/>
    <m/>
    <m/>
    <m/>
    <m/>
    <m/>
    <m/>
    <m/>
    <m/>
    <m/>
    <m/>
    <m/>
    <m/>
  </r>
  <r>
    <m/>
    <s v="V300002"/>
    <s v="2020-0004"/>
    <x v="17"/>
    <n v="1"/>
    <s v="Wagon"/>
    <n v="49"/>
    <s v="37 80 4565 385-4"/>
    <x v="7"/>
    <m/>
    <m/>
    <x v="5"/>
    <x v="0"/>
    <n v="1"/>
    <m/>
    <m/>
    <n v="1"/>
    <m/>
    <n v="0"/>
    <n v="1"/>
    <x v="1"/>
    <s v="PAYG"/>
    <d v="2024-08-09T00:00:00"/>
    <d v="2024-09-09T00:00:00"/>
    <x v="1"/>
    <s v="revisionsfreie Zeit garantiert oder Ersatzwagen"/>
    <m/>
    <m/>
    <d v="2021-11-12T00:00:00"/>
    <d v="2026-12-31T00:00:00"/>
    <n v="1032"/>
    <x v="4"/>
    <m/>
    <m/>
    <m/>
    <m/>
    <s v="with cut-off date"/>
    <d v="2025-12-14T00:00:00"/>
    <d v="2026-03-31T00:00:00"/>
    <n v="3"/>
    <n v="3"/>
    <m/>
    <d v="2026-09-30T00:00:00"/>
    <m/>
    <m/>
    <m/>
    <m/>
    <m/>
    <m/>
    <m/>
    <m/>
    <m/>
    <m/>
    <m/>
    <m/>
    <m/>
    <m/>
    <m/>
    <m/>
    <m/>
    <m/>
    <m/>
    <d v="2026-07-31T00:00:00"/>
    <m/>
    <n v="120000"/>
    <m/>
    <m/>
    <s v="Euro"/>
    <n v="30.7"/>
    <m/>
    <m/>
    <m/>
    <m/>
    <n v="28.2"/>
    <n v="0"/>
    <m/>
    <m/>
    <m/>
    <m/>
    <m/>
    <m/>
    <m/>
    <m/>
    <m/>
    <m/>
    <m/>
    <m/>
    <m/>
    <m/>
    <m/>
    <m/>
    <m/>
    <m/>
    <m/>
    <m/>
    <m/>
  </r>
  <r>
    <m/>
    <s v="V300002"/>
    <s v="2020-0004"/>
    <x v="17"/>
    <n v="1"/>
    <s v="Wagon"/>
    <n v="50"/>
    <s v="37 80 4565 386-2"/>
    <x v="7"/>
    <m/>
    <m/>
    <x v="5"/>
    <x v="0"/>
    <n v="1"/>
    <m/>
    <m/>
    <n v="1"/>
    <m/>
    <n v="0"/>
    <n v="1"/>
    <x v="1"/>
    <s v="PAYG"/>
    <d v="2024-08-09T00:00:00"/>
    <d v="2024-09-09T00:00:00"/>
    <x v="1"/>
    <s v="revisionsfreie Zeit garantiert oder Ersatzwagen"/>
    <m/>
    <m/>
    <d v="2021-11-12T00:00:00"/>
    <d v="2026-12-31T00:00:00"/>
    <n v="1032"/>
    <x v="4"/>
    <m/>
    <m/>
    <m/>
    <m/>
    <s v="with cut-off date"/>
    <d v="2025-12-14T00:00:00"/>
    <d v="2026-03-31T00:00:00"/>
    <n v="3"/>
    <n v="3"/>
    <m/>
    <d v="2026-09-30T00:00:00"/>
    <m/>
    <m/>
    <m/>
    <m/>
    <m/>
    <m/>
    <m/>
    <m/>
    <m/>
    <m/>
    <m/>
    <m/>
    <m/>
    <m/>
    <m/>
    <m/>
    <m/>
    <m/>
    <m/>
    <d v="2026-07-31T00:00:00"/>
    <m/>
    <n v="120000"/>
    <m/>
    <m/>
    <s v="Euro"/>
    <n v="30.7"/>
    <m/>
    <m/>
    <m/>
    <m/>
    <n v="28.2"/>
    <n v="0"/>
    <m/>
    <m/>
    <m/>
    <m/>
    <m/>
    <m/>
    <m/>
    <m/>
    <m/>
    <m/>
    <m/>
    <m/>
    <m/>
    <m/>
    <m/>
    <m/>
    <m/>
    <m/>
    <m/>
    <m/>
    <m/>
  </r>
  <r>
    <m/>
    <s v="V300002"/>
    <s v="2020-0004"/>
    <x v="17"/>
    <n v="1"/>
    <s v="Wagon"/>
    <n v="51"/>
    <s v="37 80 4565 387-0"/>
    <x v="7"/>
    <m/>
    <m/>
    <x v="5"/>
    <x v="0"/>
    <n v="1"/>
    <m/>
    <m/>
    <n v="1"/>
    <m/>
    <n v="0"/>
    <n v="1"/>
    <x v="1"/>
    <s v="PAYG"/>
    <d v="2024-08-09T00:00:00"/>
    <d v="2024-09-09T00:00:00"/>
    <x v="1"/>
    <s v="revisionsfreie Zeit garantiert oder Ersatzwagen"/>
    <m/>
    <m/>
    <d v="2021-11-12T00:00:00"/>
    <d v="2026-12-31T00:00:00"/>
    <n v="1032"/>
    <x v="4"/>
    <m/>
    <m/>
    <m/>
    <m/>
    <s v="with cut-off date"/>
    <d v="2025-12-14T00:00:00"/>
    <d v="2026-03-31T00:00:00"/>
    <n v="3"/>
    <n v="3"/>
    <m/>
    <d v="2026-09-30T00:00:00"/>
    <m/>
    <m/>
    <m/>
    <m/>
    <m/>
    <m/>
    <m/>
    <m/>
    <m/>
    <m/>
    <m/>
    <m/>
    <m/>
    <m/>
    <m/>
    <m/>
    <m/>
    <m/>
    <m/>
    <d v="2026-07-31T00:00:00"/>
    <m/>
    <n v="120000"/>
    <m/>
    <m/>
    <s v="Euro"/>
    <n v="30.7"/>
    <m/>
    <m/>
    <m/>
    <m/>
    <n v="28.2"/>
    <n v="0"/>
    <m/>
    <m/>
    <m/>
    <m/>
    <m/>
    <m/>
    <m/>
    <m/>
    <m/>
    <m/>
    <m/>
    <m/>
    <m/>
    <m/>
    <m/>
    <m/>
    <m/>
    <m/>
    <m/>
    <m/>
    <m/>
  </r>
  <r>
    <m/>
    <s v="V300002"/>
    <s v="2020-0004"/>
    <x v="17"/>
    <n v="1"/>
    <s v="Wagon"/>
    <n v="52"/>
    <s v="37 80 4565 388-8"/>
    <x v="7"/>
    <m/>
    <m/>
    <x v="5"/>
    <x v="0"/>
    <n v="1"/>
    <m/>
    <m/>
    <n v="1"/>
    <m/>
    <n v="0"/>
    <n v="1"/>
    <x v="1"/>
    <s v="PAYG"/>
    <d v="2024-08-09T00:00:00"/>
    <d v="2024-09-09T00:00:00"/>
    <x v="1"/>
    <s v="revisionsfreie Zeit garantiert oder Ersatzwagen"/>
    <m/>
    <m/>
    <d v="2021-11-12T00:00:00"/>
    <d v="2026-12-31T00:00:00"/>
    <n v="1032"/>
    <x v="4"/>
    <m/>
    <m/>
    <m/>
    <m/>
    <s v="with cut-off date"/>
    <d v="2025-12-14T00:00:00"/>
    <d v="2026-03-31T00:00:00"/>
    <n v="3"/>
    <n v="3"/>
    <m/>
    <d v="2026-09-30T00:00:00"/>
    <m/>
    <m/>
    <m/>
    <m/>
    <m/>
    <m/>
    <m/>
    <m/>
    <m/>
    <m/>
    <m/>
    <m/>
    <m/>
    <m/>
    <m/>
    <m/>
    <m/>
    <m/>
    <m/>
    <d v="2026-07-31T00:00:00"/>
    <m/>
    <n v="120000"/>
    <m/>
    <m/>
    <s v="Euro"/>
    <n v="30.7"/>
    <m/>
    <m/>
    <m/>
    <m/>
    <n v="28.2"/>
    <n v="0"/>
    <m/>
    <m/>
    <m/>
    <m/>
    <m/>
    <m/>
    <m/>
    <m/>
    <m/>
    <m/>
    <m/>
    <m/>
    <m/>
    <m/>
    <m/>
    <m/>
    <m/>
    <m/>
    <m/>
    <m/>
    <m/>
  </r>
  <r>
    <m/>
    <s v="V300002"/>
    <s v="2020-0004"/>
    <x v="17"/>
    <n v="1"/>
    <s v="Wagon"/>
    <n v="53"/>
    <s v="37 80 4565 389-6"/>
    <x v="7"/>
    <m/>
    <m/>
    <x v="5"/>
    <x v="0"/>
    <n v="1"/>
    <m/>
    <m/>
    <n v="1"/>
    <m/>
    <n v="0"/>
    <n v="1"/>
    <x v="1"/>
    <s v="PAYG"/>
    <d v="2024-08-09T00:00:00"/>
    <d v="2024-09-09T00:00:00"/>
    <x v="1"/>
    <s v="revisionsfreie Zeit garantiert oder Ersatzwagen"/>
    <m/>
    <m/>
    <d v="2021-11-12T00:00:00"/>
    <d v="2026-12-31T00:00:00"/>
    <n v="1032"/>
    <x v="4"/>
    <m/>
    <m/>
    <m/>
    <m/>
    <s v="with cut-off date"/>
    <d v="2025-12-14T00:00:00"/>
    <d v="2026-03-31T00:00:00"/>
    <n v="3"/>
    <n v="3"/>
    <m/>
    <d v="2026-09-30T00:00:00"/>
    <m/>
    <m/>
    <m/>
    <m/>
    <m/>
    <m/>
    <m/>
    <m/>
    <m/>
    <m/>
    <m/>
    <m/>
    <m/>
    <m/>
    <m/>
    <m/>
    <m/>
    <m/>
    <m/>
    <d v="2026-07-31T00:00:00"/>
    <m/>
    <n v="120000"/>
    <m/>
    <m/>
    <s v="Euro"/>
    <n v="30.7"/>
    <m/>
    <m/>
    <m/>
    <m/>
    <n v="28.2"/>
    <n v="0"/>
    <m/>
    <m/>
    <m/>
    <m/>
    <m/>
    <m/>
    <m/>
    <m/>
    <m/>
    <m/>
    <m/>
    <m/>
    <m/>
    <m/>
    <m/>
    <m/>
    <m/>
    <m/>
    <m/>
    <m/>
    <m/>
  </r>
  <r>
    <m/>
    <s v="V300002"/>
    <s v="2020-0004"/>
    <x v="17"/>
    <n v="1"/>
    <s v="Wagon"/>
    <n v="54"/>
    <s v="37 80 4565 390-4"/>
    <x v="7"/>
    <m/>
    <m/>
    <x v="5"/>
    <x v="0"/>
    <n v="1"/>
    <m/>
    <m/>
    <n v="1"/>
    <m/>
    <n v="0"/>
    <n v="1"/>
    <x v="1"/>
    <s v="PAYG"/>
    <d v="2024-08-09T00:00:00"/>
    <d v="2024-09-09T00:00:00"/>
    <x v="1"/>
    <s v="revisionsfreie Zeit garantiert oder Ersatzwagen"/>
    <m/>
    <m/>
    <d v="2021-11-12T00:00:00"/>
    <d v="2026-12-31T00:00:00"/>
    <n v="1032"/>
    <x v="4"/>
    <m/>
    <m/>
    <m/>
    <m/>
    <s v="with cut-off date"/>
    <d v="2025-12-14T00:00:00"/>
    <d v="2026-03-31T00:00:00"/>
    <n v="3"/>
    <n v="3"/>
    <m/>
    <d v="2026-09-30T00:00:00"/>
    <m/>
    <m/>
    <m/>
    <m/>
    <m/>
    <m/>
    <m/>
    <m/>
    <m/>
    <m/>
    <m/>
    <m/>
    <m/>
    <m/>
    <m/>
    <m/>
    <m/>
    <m/>
    <m/>
    <d v="2026-07-31T00:00:00"/>
    <m/>
    <n v="120000"/>
    <m/>
    <m/>
    <s v="Euro"/>
    <n v="30.7"/>
    <m/>
    <m/>
    <m/>
    <m/>
    <n v="28.2"/>
    <n v="0"/>
    <m/>
    <m/>
    <m/>
    <m/>
    <m/>
    <m/>
    <m/>
    <m/>
    <m/>
    <m/>
    <m/>
    <m/>
    <m/>
    <m/>
    <m/>
    <m/>
    <m/>
    <m/>
    <m/>
    <m/>
    <m/>
  </r>
  <r>
    <m/>
    <s v="V300002"/>
    <s v="2020-0004"/>
    <x v="17"/>
    <n v="1"/>
    <s v="Wagon"/>
    <n v="55"/>
    <s v="37 80 4565 391-2"/>
    <x v="7"/>
    <m/>
    <m/>
    <x v="5"/>
    <x v="0"/>
    <n v="1"/>
    <m/>
    <m/>
    <n v="1"/>
    <m/>
    <n v="0"/>
    <n v="1"/>
    <x v="1"/>
    <s v="PAYG"/>
    <d v="2024-08-09T00:00:00"/>
    <d v="2024-09-09T00:00:00"/>
    <x v="1"/>
    <s v="revisionsfreie Zeit garantiert oder Ersatzwagen"/>
    <m/>
    <m/>
    <d v="2021-11-12T00:00:00"/>
    <d v="2026-12-31T00:00:00"/>
    <n v="1032"/>
    <x v="4"/>
    <m/>
    <m/>
    <m/>
    <m/>
    <s v="with cut-off date"/>
    <d v="2025-12-14T00:00:00"/>
    <d v="2026-03-31T00:00:00"/>
    <n v="3"/>
    <n v="3"/>
    <m/>
    <d v="2026-09-30T00:00:00"/>
    <m/>
    <m/>
    <m/>
    <m/>
    <m/>
    <m/>
    <m/>
    <m/>
    <m/>
    <m/>
    <m/>
    <m/>
    <m/>
    <m/>
    <m/>
    <m/>
    <m/>
    <m/>
    <m/>
    <d v="2026-07-31T00:00:00"/>
    <m/>
    <n v="120000"/>
    <m/>
    <m/>
    <s v="Euro"/>
    <n v="30.7"/>
    <m/>
    <m/>
    <m/>
    <m/>
    <n v="28.2"/>
    <n v="0"/>
    <m/>
    <m/>
    <m/>
    <m/>
    <m/>
    <m/>
    <m/>
    <m/>
    <m/>
    <m/>
    <m/>
    <m/>
    <m/>
    <m/>
    <m/>
    <m/>
    <m/>
    <m/>
    <m/>
    <m/>
    <m/>
  </r>
  <r>
    <m/>
    <s v="V300002"/>
    <s v="2020-0004"/>
    <x v="17"/>
    <n v="1"/>
    <s v="Wagon"/>
    <n v="56"/>
    <s v="37 80 4565 393-8"/>
    <x v="7"/>
    <m/>
    <m/>
    <x v="5"/>
    <x v="0"/>
    <n v="1"/>
    <m/>
    <m/>
    <n v="1"/>
    <m/>
    <n v="0"/>
    <n v="1"/>
    <x v="1"/>
    <s v="PAYG"/>
    <d v="2024-08-09T00:00:00"/>
    <d v="2024-09-09T00:00:00"/>
    <x v="1"/>
    <s v="revisionsfreie Zeit garantiert oder Ersatzwagen"/>
    <m/>
    <m/>
    <d v="2021-11-12T00:00:00"/>
    <d v="2026-12-31T00:00:00"/>
    <n v="1032"/>
    <x v="4"/>
    <m/>
    <m/>
    <m/>
    <m/>
    <s v="with cut-off date"/>
    <d v="2025-12-14T00:00:00"/>
    <m/>
    <n v="3"/>
    <n v="3"/>
    <m/>
    <d v="2026-09-30T00:00:00"/>
    <m/>
    <m/>
    <m/>
    <m/>
    <m/>
    <m/>
    <m/>
    <m/>
    <m/>
    <m/>
    <m/>
    <m/>
    <m/>
    <m/>
    <m/>
    <m/>
    <m/>
    <m/>
    <m/>
    <d v="2026-07-31T00:00:00"/>
    <m/>
    <n v="120000"/>
    <m/>
    <m/>
    <s v="Euro"/>
    <n v="30.7"/>
    <m/>
    <m/>
    <m/>
    <m/>
    <n v="28.2"/>
    <n v="0"/>
    <m/>
    <m/>
    <m/>
    <m/>
    <m/>
    <m/>
    <m/>
    <m/>
    <m/>
    <m/>
    <m/>
    <m/>
    <m/>
    <m/>
    <m/>
    <m/>
    <m/>
    <m/>
    <m/>
    <m/>
    <m/>
  </r>
  <r>
    <m/>
    <s v="V300002"/>
    <s v="2020-0004"/>
    <x v="17"/>
    <n v="1"/>
    <s v="Wagon"/>
    <n v="57"/>
    <s v="37 80 4565 394-6"/>
    <x v="7"/>
    <m/>
    <m/>
    <x v="5"/>
    <x v="0"/>
    <n v="1"/>
    <m/>
    <m/>
    <n v="1"/>
    <m/>
    <n v="0"/>
    <n v="1"/>
    <x v="1"/>
    <s v="PAYG"/>
    <d v="2024-08-09T00:00:00"/>
    <d v="2024-09-09T00:00:00"/>
    <x v="1"/>
    <s v="revisionsfreie Zeit garantiert oder Ersatzwagen"/>
    <m/>
    <m/>
    <d v="2021-11-12T00:00:00"/>
    <d v="2026-12-31T00:00:00"/>
    <n v="1032"/>
    <x v="4"/>
    <m/>
    <m/>
    <m/>
    <m/>
    <s v="with cut-off date"/>
    <d v="2025-12-14T00:00:00"/>
    <m/>
    <n v="3"/>
    <n v="3"/>
    <m/>
    <d v="2026-09-30T00:00:00"/>
    <m/>
    <m/>
    <m/>
    <m/>
    <m/>
    <m/>
    <m/>
    <m/>
    <m/>
    <m/>
    <m/>
    <m/>
    <m/>
    <m/>
    <m/>
    <m/>
    <m/>
    <m/>
    <m/>
    <d v="2026-07-31T00:00:00"/>
    <m/>
    <n v="120000"/>
    <m/>
    <m/>
    <s v="Euro"/>
    <n v="30.7"/>
    <m/>
    <m/>
    <m/>
    <m/>
    <n v="28.2"/>
    <n v="0"/>
    <m/>
    <m/>
    <m/>
    <m/>
    <m/>
    <m/>
    <m/>
    <m/>
    <m/>
    <m/>
    <m/>
    <m/>
    <m/>
    <m/>
    <m/>
    <m/>
    <m/>
    <m/>
    <m/>
    <m/>
    <m/>
  </r>
  <r>
    <m/>
    <s v="V300002"/>
    <s v="2020-0004"/>
    <x v="17"/>
    <n v="1"/>
    <s v="Wagon"/>
    <n v="58"/>
    <s v="37 80 4565 396-1"/>
    <x v="7"/>
    <m/>
    <m/>
    <x v="5"/>
    <x v="0"/>
    <n v="1"/>
    <m/>
    <m/>
    <n v="1"/>
    <m/>
    <n v="0"/>
    <n v="1"/>
    <x v="1"/>
    <s v="PAYG"/>
    <d v="2024-08-09T00:00:00"/>
    <d v="2024-09-09T00:00:00"/>
    <x v="1"/>
    <s v="revisionsfreie Zeit garantiert oder Ersatzwagen"/>
    <m/>
    <m/>
    <d v="2021-11-12T00:00:00"/>
    <d v="2026-12-31T00:00:00"/>
    <n v="1032"/>
    <x v="4"/>
    <m/>
    <m/>
    <m/>
    <m/>
    <s v="with cut-off date"/>
    <d v="2025-12-14T00:00:00"/>
    <m/>
    <n v="3"/>
    <n v="3"/>
    <m/>
    <d v="2026-09-30T00:00:00"/>
    <m/>
    <m/>
    <m/>
    <m/>
    <m/>
    <m/>
    <m/>
    <m/>
    <m/>
    <m/>
    <m/>
    <m/>
    <m/>
    <m/>
    <m/>
    <m/>
    <m/>
    <m/>
    <m/>
    <d v="2026-07-31T00:00:00"/>
    <m/>
    <n v="120000"/>
    <m/>
    <m/>
    <s v="Euro"/>
    <n v="30.7"/>
    <m/>
    <m/>
    <m/>
    <m/>
    <n v="28.2"/>
    <n v="0"/>
    <m/>
    <m/>
    <m/>
    <m/>
    <m/>
    <m/>
    <m/>
    <m/>
    <m/>
    <m/>
    <m/>
    <m/>
    <m/>
    <m/>
    <m/>
    <m/>
    <m/>
    <m/>
    <m/>
    <m/>
    <m/>
  </r>
  <r>
    <m/>
    <s v="V300002"/>
    <s v="2020-0004"/>
    <x v="17"/>
    <n v="2"/>
    <s v="Batch"/>
    <m/>
    <m/>
    <x v="7"/>
    <s v="DEU"/>
    <s v="Middle EU - DEU"/>
    <x v="5"/>
    <x v="0"/>
    <n v="13"/>
    <m/>
    <m/>
    <n v="13"/>
    <n v="0"/>
    <n v="0"/>
    <n v="13"/>
    <x v="3"/>
    <s v="PAYG"/>
    <d v="2024-08-09T00:00:00"/>
    <d v="2024-09-09T00:00:00"/>
    <x v="1"/>
    <s v="revisionsfreie Zeit garantiert oder Ersatzwagen"/>
    <m/>
    <m/>
    <d v="2021-11-12T00:00:00"/>
    <d v="2026-12-31T00:00:00"/>
    <m/>
    <x v="4"/>
    <m/>
    <m/>
    <m/>
    <m/>
    <s v="with cut-off date"/>
    <d v="2025-12-14T00:00:00"/>
    <m/>
    <n v="3"/>
    <n v="3"/>
    <m/>
    <m/>
    <m/>
    <m/>
    <m/>
    <m/>
    <m/>
    <m/>
    <m/>
    <m/>
    <n v="46005"/>
    <s v="B"/>
    <m/>
    <n v="1"/>
    <s v="DEU"/>
    <s v="Parent Guarantee"/>
    <m/>
    <s v="N"/>
    <m/>
    <m/>
    <m/>
    <m/>
    <m/>
    <n v="120000"/>
    <m/>
    <m/>
    <s v="Euro"/>
    <n v="30.7"/>
    <n v="-1.5"/>
    <n v="0"/>
    <m/>
    <n v="0"/>
    <n v="29.2"/>
    <n v="0"/>
    <n v="0"/>
    <m/>
    <m/>
    <n v="6.78"/>
    <n v="0"/>
    <n v="6.78"/>
    <n v="3.81"/>
    <n v="-1.5"/>
    <n v="2.31"/>
    <n v="20.11"/>
    <s v="0.00"/>
    <n v="20.11"/>
    <n v="1"/>
    <n v="0"/>
    <n v="20.11"/>
    <n v="16.2"/>
    <n v="1560000"/>
    <n v="0"/>
    <m/>
    <n v="0"/>
    <n v="138174.4"/>
  </r>
  <r>
    <m/>
    <s v="V300002"/>
    <s v="2020-0004"/>
    <x v="17"/>
    <n v="2"/>
    <s v="Wagon"/>
    <n v="59"/>
    <s v="37 80 4565 397-9"/>
    <x v="7"/>
    <m/>
    <m/>
    <x v="5"/>
    <x v="0"/>
    <n v="1"/>
    <m/>
    <m/>
    <n v="1"/>
    <m/>
    <n v="0"/>
    <n v="1"/>
    <x v="1"/>
    <s v="PAYG"/>
    <d v="2024-08-09T00:00:00"/>
    <d v="2024-09-09T00:00:00"/>
    <x v="1"/>
    <s v="revisionsfreie Zeit garantiert oder Ersatzwagen"/>
    <m/>
    <m/>
    <d v="2021-11-12T00:00:00"/>
    <d v="2026-12-31T00:00:00"/>
    <n v="1032"/>
    <x v="4"/>
    <m/>
    <m/>
    <m/>
    <m/>
    <s v="with cut-off date"/>
    <d v="2025-12-14T00:00:00"/>
    <m/>
    <n v="3"/>
    <n v="3"/>
    <m/>
    <d v="2026-09-30T00:00:00"/>
    <m/>
    <m/>
    <m/>
    <m/>
    <m/>
    <m/>
    <m/>
    <m/>
    <m/>
    <m/>
    <m/>
    <m/>
    <m/>
    <m/>
    <m/>
    <m/>
    <m/>
    <m/>
    <m/>
    <d v="2026-07-31T00:00:00"/>
    <m/>
    <n v="120000"/>
    <m/>
    <m/>
    <s v="Euro"/>
    <n v="30.7"/>
    <m/>
    <m/>
    <m/>
    <m/>
    <n v="28.2"/>
    <n v="0"/>
    <m/>
    <m/>
    <m/>
    <m/>
    <m/>
    <m/>
    <m/>
    <m/>
    <m/>
    <m/>
    <m/>
    <m/>
    <m/>
    <m/>
    <m/>
    <m/>
    <m/>
    <m/>
    <m/>
    <m/>
    <m/>
  </r>
  <r>
    <m/>
    <s v="V300002"/>
    <s v="2020-0004"/>
    <x v="17"/>
    <n v="2"/>
    <s v="Wagon"/>
    <n v="60"/>
    <s v="37 80 4565 398-7"/>
    <x v="7"/>
    <m/>
    <m/>
    <x v="5"/>
    <x v="0"/>
    <n v="1"/>
    <m/>
    <m/>
    <n v="1"/>
    <m/>
    <n v="0"/>
    <n v="1"/>
    <x v="1"/>
    <s v="PAYG"/>
    <d v="2024-08-09T00:00:00"/>
    <d v="2024-09-09T00:00:00"/>
    <x v="1"/>
    <s v="revisionsfreie Zeit garantiert oder Ersatzwagen"/>
    <m/>
    <m/>
    <d v="2021-11-12T00:00:00"/>
    <d v="2026-12-31T00:00:00"/>
    <n v="1032"/>
    <x v="4"/>
    <m/>
    <m/>
    <m/>
    <m/>
    <s v="with cut-off date"/>
    <d v="2025-12-14T00:00:00"/>
    <m/>
    <n v="3"/>
    <n v="3"/>
    <m/>
    <d v="2026-09-30T00:00:00"/>
    <m/>
    <m/>
    <m/>
    <m/>
    <m/>
    <m/>
    <m/>
    <m/>
    <m/>
    <m/>
    <m/>
    <m/>
    <m/>
    <m/>
    <m/>
    <m/>
    <m/>
    <m/>
    <m/>
    <d v="2026-07-31T00:00:00"/>
    <m/>
    <n v="120000"/>
    <m/>
    <m/>
    <s v="Euro"/>
    <n v="30.7"/>
    <m/>
    <m/>
    <m/>
    <m/>
    <n v="28.2"/>
    <n v="0"/>
    <m/>
    <m/>
    <m/>
    <m/>
    <m/>
    <m/>
    <m/>
    <m/>
    <m/>
    <m/>
    <m/>
    <m/>
    <m/>
    <m/>
    <m/>
    <m/>
    <m/>
    <m/>
    <m/>
    <m/>
    <m/>
  </r>
  <r>
    <m/>
    <s v="V300002"/>
    <s v="2020-0004"/>
    <x v="17"/>
    <n v="2"/>
    <s v="Wagon"/>
    <n v="61"/>
    <s v="37 80 4565 399-5"/>
    <x v="7"/>
    <m/>
    <m/>
    <x v="5"/>
    <x v="0"/>
    <n v="1"/>
    <m/>
    <m/>
    <n v="1"/>
    <m/>
    <n v="0"/>
    <n v="1"/>
    <x v="1"/>
    <s v="PAYG"/>
    <d v="2024-08-09T00:00:00"/>
    <d v="2024-09-09T00:00:00"/>
    <x v="1"/>
    <s v="revisionsfreie Zeit garantiert oder Ersatzwagen"/>
    <m/>
    <m/>
    <d v="2021-11-12T00:00:00"/>
    <d v="2026-12-31T00:00:00"/>
    <n v="1032"/>
    <x v="4"/>
    <m/>
    <m/>
    <m/>
    <m/>
    <s v="with cut-off date"/>
    <d v="2025-12-14T00:00:00"/>
    <m/>
    <n v="3"/>
    <n v="3"/>
    <m/>
    <d v="2026-09-30T00:00:00"/>
    <m/>
    <m/>
    <m/>
    <m/>
    <m/>
    <m/>
    <m/>
    <m/>
    <m/>
    <m/>
    <m/>
    <m/>
    <m/>
    <m/>
    <m/>
    <m/>
    <m/>
    <m/>
    <m/>
    <d v="2026-07-31T00:00:00"/>
    <m/>
    <n v="120000"/>
    <m/>
    <m/>
    <s v="Euro"/>
    <n v="30.7"/>
    <m/>
    <m/>
    <m/>
    <m/>
    <n v="28.2"/>
    <n v="0"/>
    <m/>
    <m/>
    <m/>
    <m/>
    <m/>
    <m/>
    <m/>
    <m/>
    <m/>
    <m/>
    <m/>
    <m/>
    <m/>
    <m/>
    <m/>
    <m/>
    <m/>
    <m/>
    <m/>
    <m/>
    <m/>
  </r>
  <r>
    <m/>
    <s v="V300002"/>
    <s v="2020-0004"/>
    <x v="17"/>
    <n v="2"/>
    <s v="Wagon"/>
    <n v="62"/>
    <s v="37 80 4565 400-1"/>
    <x v="7"/>
    <m/>
    <m/>
    <x v="5"/>
    <x v="0"/>
    <n v="1"/>
    <m/>
    <m/>
    <n v="1"/>
    <m/>
    <n v="0"/>
    <n v="1"/>
    <x v="1"/>
    <s v="PAYG"/>
    <d v="2024-08-09T00:00:00"/>
    <d v="2024-09-09T00:00:00"/>
    <x v="1"/>
    <s v="revisionsfreie Zeit garantiert oder Ersatzwagen"/>
    <m/>
    <m/>
    <d v="2021-11-12T00:00:00"/>
    <d v="2026-12-31T00:00:00"/>
    <n v="1032"/>
    <x v="4"/>
    <m/>
    <m/>
    <m/>
    <m/>
    <s v="with cut-off date"/>
    <d v="2025-12-14T00:00:00"/>
    <m/>
    <n v="3"/>
    <n v="3"/>
    <m/>
    <d v="2026-09-30T00:00:00"/>
    <m/>
    <m/>
    <m/>
    <m/>
    <m/>
    <m/>
    <m/>
    <m/>
    <m/>
    <m/>
    <m/>
    <m/>
    <m/>
    <m/>
    <m/>
    <m/>
    <m/>
    <m/>
    <m/>
    <d v="2026-07-31T00:00:00"/>
    <m/>
    <n v="120000"/>
    <m/>
    <m/>
    <s v="Euro"/>
    <n v="30.7"/>
    <m/>
    <m/>
    <m/>
    <m/>
    <n v="28.2"/>
    <n v="0"/>
    <m/>
    <m/>
    <m/>
    <m/>
    <m/>
    <m/>
    <m/>
    <m/>
    <m/>
    <m/>
    <m/>
    <m/>
    <m/>
    <m/>
    <m/>
    <m/>
    <m/>
    <m/>
    <m/>
    <m/>
    <m/>
  </r>
  <r>
    <m/>
    <s v="V300002"/>
    <s v="2020-0004"/>
    <x v="17"/>
    <n v="2"/>
    <s v="Wagon"/>
    <n v="63"/>
    <s v="37 80 4565 401-9"/>
    <x v="7"/>
    <m/>
    <m/>
    <x v="5"/>
    <x v="0"/>
    <n v="1"/>
    <m/>
    <m/>
    <n v="1"/>
    <m/>
    <n v="0"/>
    <n v="1"/>
    <x v="1"/>
    <s v="PAYG"/>
    <d v="2024-08-09T00:00:00"/>
    <d v="2024-09-09T00:00:00"/>
    <x v="1"/>
    <s v="revisionsfreie Zeit garantiert oder Ersatzwagen"/>
    <m/>
    <m/>
    <d v="2021-11-12T00:00:00"/>
    <d v="2026-12-31T00:00:00"/>
    <n v="1032"/>
    <x v="4"/>
    <m/>
    <m/>
    <m/>
    <m/>
    <s v="with cut-off date"/>
    <d v="2025-12-14T00:00:00"/>
    <m/>
    <n v="3"/>
    <n v="3"/>
    <m/>
    <d v="2026-09-30T00:00:00"/>
    <m/>
    <m/>
    <m/>
    <m/>
    <m/>
    <m/>
    <m/>
    <m/>
    <m/>
    <m/>
    <m/>
    <m/>
    <m/>
    <m/>
    <m/>
    <m/>
    <m/>
    <m/>
    <m/>
    <d v="2026-07-31T00:00:00"/>
    <m/>
    <n v="120000"/>
    <m/>
    <m/>
    <s v="Euro"/>
    <n v="30.7"/>
    <m/>
    <m/>
    <m/>
    <m/>
    <n v="28.2"/>
    <n v="0"/>
    <m/>
    <m/>
    <m/>
    <m/>
    <m/>
    <m/>
    <m/>
    <m/>
    <m/>
    <m/>
    <m/>
    <m/>
    <m/>
    <m/>
    <m/>
    <m/>
    <m/>
    <m/>
    <m/>
    <m/>
    <m/>
  </r>
  <r>
    <m/>
    <s v="V300002"/>
    <s v="2020-0004"/>
    <x v="17"/>
    <n v="2"/>
    <s v="Wagon"/>
    <n v="64"/>
    <s v="37 80 4565 402-7"/>
    <x v="7"/>
    <m/>
    <m/>
    <x v="5"/>
    <x v="0"/>
    <n v="1"/>
    <m/>
    <m/>
    <n v="1"/>
    <m/>
    <n v="0"/>
    <n v="1"/>
    <x v="1"/>
    <s v="PAYG"/>
    <d v="2024-08-09T00:00:00"/>
    <d v="2024-09-09T00:00:00"/>
    <x v="1"/>
    <s v="revisionsfreie Zeit garantiert oder Ersatzwagen"/>
    <m/>
    <m/>
    <d v="2021-11-12T00:00:00"/>
    <d v="2026-12-31T00:00:00"/>
    <n v="1032"/>
    <x v="4"/>
    <m/>
    <m/>
    <m/>
    <m/>
    <s v="with cut-off date"/>
    <d v="2025-12-14T00:00:00"/>
    <m/>
    <n v="3"/>
    <n v="3"/>
    <m/>
    <d v="2026-09-30T00:00:00"/>
    <m/>
    <m/>
    <m/>
    <m/>
    <m/>
    <m/>
    <m/>
    <m/>
    <m/>
    <m/>
    <m/>
    <m/>
    <m/>
    <m/>
    <m/>
    <m/>
    <m/>
    <m/>
    <m/>
    <d v="2026-07-31T00:00:00"/>
    <m/>
    <n v="120000"/>
    <m/>
    <m/>
    <s v="Euro"/>
    <n v="30.7"/>
    <m/>
    <m/>
    <m/>
    <m/>
    <n v="28.2"/>
    <n v="0"/>
    <m/>
    <m/>
    <m/>
    <m/>
    <m/>
    <m/>
    <m/>
    <m/>
    <m/>
    <m/>
    <m/>
    <m/>
    <m/>
    <m/>
    <m/>
    <m/>
    <m/>
    <m/>
    <m/>
    <m/>
    <m/>
  </r>
  <r>
    <m/>
    <s v="V300002"/>
    <s v="2020-0004"/>
    <x v="17"/>
    <n v="2"/>
    <s v="Wagon"/>
    <n v="65"/>
    <s v="37 80 4565 403-5"/>
    <x v="7"/>
    <m/>
    <m/>
    <x v="5"/>
    <x v="0"/>
    <n v="1"/>
    <m/>
    <m/>
    <n v="1"/>
    <m/>
    <n v="0"/>
    <n v="1"/>
    <x v="1"/>
    <s v="PAYG"/>
    <d v="2024-08-09T00:00:00"/>
    <d v="2024-09-09T00:00:00"/>
    <x v="1"/>
    <s v="revisionsfreie Zeit garantiert oder Ersatzwagen"/>
    <m/>
    <m/>
    <d v="2021-11-12T00:00:00"/>
    <d v="2026-12-31T00:00:00"/>
    <n v="1032"/>
    <x v="4"/>
    <m/>
    <m/>
    <m/>
    <m/>
    <s v="with cut-off date"/>
    <d v="2025-12-14T00:00:00"/>
    <m/>
    <n v="3"/>
    <n v="3"/>
    <m/>
    <d v="2026-09-30T00:00:00"/>
    <m/>
    <m/>
    <m/>
    <m/>
    <m/>
    <m/>
    <m/>
    <m/>
    <m/>
    <m/>
    <m/>
    <m/>
    <m/>
    <m/>
    <m/>
    <m/>
    <m/>
    <m/>
    <m/>
    <d v="2026-07-31T00:00:00"/>
    <m/>
    <n v="120000"/>
    <m/>
    <m/>
    <s v="Euro"/>
    <n v="30.7"/>
    <m/>
    <m/>
    <m/>
    <m/>
    <n v="28.2"/>
    <n v="0"/>
    <m/>
    <m/>
    <m/>
    <m/>
    <m/>
    <m/>
    <m/>
    <m/>
    <m/>
    <m/>
    <m/>
    <m/>
    <m/>
    <m/>
    <m/>
    <m/>
    <m/>
    <m/>
    <m/>
    <m/>
    <m/>
  </r>
  <r>
    <m/>
    <s v="V300002"/>
    <s v="2020-0004"/>
    <x v="17"/>
    <n v="2"/>
    <s v="Wagon"/>
    <n v="66"/>
    <s v="37 80 4565 404-3"/>
    <x v="7"/>
    <m/>
    <m/>
    <x v="5"/>
    <x v="0"/>
    <n v="1"/>
    <m/>
    <m/>
    <n v="1"/>
    <m/>
    <n v="0"/>
    <n v="1"/>
    <x v="1"/>
    <s v="PAYG"/>
    <d v="2024-08-09T00:00:00"/>
    <d v="2024-09-09T00:00:00"/>
    <x v="1"/>
    <s v="revisionsfreie Zeit garantiert oder Ersatzwagen"/>
    <m/>
    <m/>
    <d v="2021-11-12T00:00:00"/>
    <d v="2026-12-31T00:00:00"/>
    <n v="1032"/>
    <x v="4"/>
    <m/>
    <m/>
    <m/>
    <m/>
    <s v="with cut-off date"/>
    <d v="2025-12-14T00:00:00"/>
    <m/>
    <n v="3"/>
    <n v="3"/>
    <m/>
    <d v="2026-09-30T00:00:00"/>
    <m/>
    <m/>
    <m/>
    <m/>
    <m/>
    <m/>
    <m/>
    <m/>
    <m/>
    <m/>
    <m/>
    <m/>
    <m/>
    <m/>
    <m/>
    <m/>
    <m/>
    <m/>
    <m/>
    <d v="2026-07-31T00:00:00"/>
    <m/>
    <n v="120000"/>
    <m/>
    <m/>
    <s v="Euro"/>
    <n v="30.7"/>
    <m/>
    <m/>
    <m/>
    <m/>
    <n v="28.2"/>
    <n v="0"/>
    <m/>
    <m/>
    <m/>
    <m/>
    <m/>
    <m/>
    <m/>
    <m/>
    <m/>
    <m/>
    <m/>
    <m/>
    <m/>
    <m/>
    <m/>
    <m/>
    <m/>
    <m/>
    <m/>
    <m/>
    <m/>
  </r>
  <r>
    <m/>
    <s v="V300002"/>
    <s v="2020-0004"/>
    <x v="17"/>
    <n v="2"/>
    <s v="Wagon"/>
    <n v="67"/>
    <s v="37 80 4565 405-0"/>
    <x v="7"/>
    <m/>
    <m/>
    <x v="5"/>
    <x v="0"/>
    <n v="1"/>
    <m/>
    <m/>
    <n v="1"/>
    <m/>
    <n v="0"/>
    <n v="1"/>
    <x v="1"/>
    <s v="PAYG"/>
    <d v="2024-08-09T00:00:00"/>
    <d v="2024-09-09T00:00:00"/>
    <x v="1"/>
    <s v="revisionsfreie Zeit garantiert oder Ersatzwagen"/>
    <m/>
    <m/>
    <d v="2021-11-12T00:00:00"/>
    <d v="2026-12-31T00:00:00"/>
    <n v="1032"/>
    <x v="4"/>
    <m/>
    <m/>
    <m/>
    <m/>
    <s v="with cut-off date"/>
    <d v="2025-12-14T00:00:00"/>
    <m/>
    <n v="3"/>
    <n v="3"/>
    <m/>
    <d v="2026-09-30T00:00:00"/>
    <m/>
    <m/>
    <m/>
    <m/>
    <m/>
    <m/>
    <m/>
    <m/>
    <m/>
    <m/>
    <m/>
    <m/>
    <m/>
    <m/>
    <m/>
    <m/>
    <m/>
    <m/>
    <m/>
    <d v="2026-07-31T00:00:00"/>
    <m/>
    <n v="120000"/>
    <m/>
    <m/>
    <s v="Euro"/>
    <n v="30.7"/>
    <m/>
    <m/>
    <m/>
    <m/>
    <n v="28.2"/>
    <n v="0"/>
    <m/>
    <m/>
    <m/>
    <m/>
    <m/>
    <m/>
    <m/>
    <m/>
    <m/>
    <m/>
    <m/>
    <m/>
    <m/>
    <m/>
    <m/>
    <m/>
    <m/>
    <m/>
    <m/>
    <m/>
    <m/>
  </r>
  <r>
    <m/>
    <s v="V300002"/>
    <s v="2020-0004"/>
    <x v="17"/>
    <n v="2"/>
    <s v="Wagon"/>
    <n v="68"/>
    <s v="37 80 4565 406-8"/>
    <x v="7"/>
    <m/>
    <m/>
    <x v="5"/>
    <x v="0"/>
    <n v="1"/>
    <m/>
    <m/>
    <n v="1"/>
    <m/>
    <n v="0"/>
    <n v="1"/>
    <x v="1"/>
    <s v="PAYG"/>
    <d v="2024-08-09T00:00:00"/>
    <d v="2024-09-09T00:00:00"/>
    <x v="1"/>
    <s v="revisionsfreie Zeit garantiert oder Ersatzwagen"/>
    <m/>
    <m/>
    <d v="2021-11-12T00:00:00"/>
    <d v="2026-12-31T00:00:00"/>
    <n v="1032"/>
    <x v="4"/>
    <m/>
    <m/>
    <m/>
    <m/>
    <s v="with cut-off date"/>
    <d v="2025-12-14T00:00:00"/>
    <m/>
    <n v="3"/>
    <n v="3"/>
    <m/>
    <d v="2026-09-30T00:00:00"/>
    <m/>
    <m/>
    <m/>
    <m/>
    <m/>
    <m/>
    <m/>
    <m/>
    <m/>
    <m/>
    <m/>
    <m/>
    <m/>
    <m/>
    <m/>
    <m/>
    <m/>
    <m/>
    <m/>
    <d v="2026-07-31T00:00:00"/>
    <m/>
    <n v="120000"/>
    <m/>
    <m/>
    <s v="Euro"/>
    <n v="30.7"/>
    <m/>
    <m/>
    <m/>
    <m/>
    <n v="28.2"/>
    <n v="0"/>
    <m/>
    <m/>
    <m/>
    <m/>
    <m/>
    <m/>
    <m/>
    <m/>
    <m/>
    <m/>
    <m/>
    <m/>
    <m/>
    <m/>
    <m/>
    <m/>
    <m/>
    <m/>
    <m/>
    <m/>
    <m/>
  </r>
  <r>
    <m/>
    <s v="V300002"/>
    <s v="2020-0004"/>
    <x v="17"/>
    <n v="2"/>
    <s v="Wagon"/>
    <n v="69"/>
    <s v="37 80 4565 407-6"/>
    <x v="7"/>
    <m/>
    <m/>
    <x v="5"/>
    <x v="0"/>
    <n v="1"/>
    <m/>
    <m/>
    <n v="1"/>
    <m/>
    <n v="0"/>
    <n v="1"/>
    <x v="1"/>
    <s v="PAYG"/>
    <d v="2024-08-09T00:00:00"/>
    <d v="2024-09-09T00:00:00"/>
    <x v="1"/>
    <s v="revisionsfreie Zeit garantiert oder Ersatzwagen"/>
    <m/>
    <m/>
    <d v="2021-11-12T00:00:00"/>
    <d v="2026-12-31T00:00:00"/>
    <n v="1032"/>
    <x v="4"/>
    <m/>
    <m/>
    <m/>
    <m/>
    <s v="with cut-off date"/>
    <d v="2025-12-14T00:00:00"/>
    <m/>
    <n v="3"/>
    <n v="3"/>
    <m/>
    <d v="2026-09-30T00:00:00"/>
    <m/>
    <m/>
    <m/>
    <m/>
    <m/>
    <m/>
    <m/>
    <m/>
    <m/>
    <m/>
    <m/>
    <m/>
    <m/>
    <m/>
    <m/>
    <m/>
    <m/>
    <m/>
    <m/>
    <d v="2026-07-31T00:00:00"/>
    <m/>
    <n v="120000"/>
    <m/>
    <m/>
    <s v="Euro"/>
    <n v="30.7"/>
    <m/>
    <m/>
    <m/>
    <m/>
    <n v="28.2"/>
    <n v="0"/>
    <m/>
    <m/>
    <m/>
    <m/>
    <m/>
    <m/>
    <m/>
    <m/>
    <m/>
    <m/>
    <m/>
    <m/>
    <m/>
    <m/>
    <m/>
    <m/>
    <m/>
    <m/>
    <m/>
    <m/>
    <m/>
  </r>
  <r>
    <m/>
    <s v="V300002"/>
    <s v="2020-0004"/>
    <x v="17"/>
    <n v="2"/>
    <s v="Wagon"/>
    <n v="70"/>
    <s v="37 80 4565 408-4"/>
    <x v="7"/>
    <m/>
    <m/>
    <x v="5"/>
    <x v="0"/>
    <n v="1"/>
    <m/>
    <m/>
    <n v="1"/>
    <m/>
    <n v="0"/>
    <n v="1"/>
    <x v="1"/>
    <s v="PAYG"/>
    <d v="2024-08-09T00:00:00"/>
    <d v="2024-09-09T00:00:00"/>
    <x v="1"/>
    <s v="revisionsfreie Zeit garantiert oder Ersatzwagen"/>
    <m/>
    <m/>
    <d v="2021-11-12T00:00:00"/>
    <d v="2026-12-31T00:00:00"/>
    <n v="1032"/>
    <x v="4"/>
    <m/>
    <m/>
    <m/>
    <m/>
    <s v="with cut-off date"/>
    <d v="2025-12-14T00:00:00"/>
    <m/>
    <n v="3"/>
    <n v="3"/>
    <m/>
    <d v="2026-09-30T00:00:00"/>
    <m/>
    <m/>
    <m/>
    <m/>
    <m/>
    <m/>
    <m/>
    <m/>
    <m/>
    <m/>
    <m/>
    <m/>
    <m/>
    <m/>
    <m/>
    <m/>
    <m/>
    <m/>
    <m/>
    <d v="2026-07-31T00:00:00"/>
    <m/>
    <n v="120000"/>
    <m/>
    <m/>
    <s v="Euro"/>
    <n v="30.7"/>
    <m/>
    <m/>
    <m/>
    <m/>
    <n v="28.2"/>
    <n v="0"/>
    <m/>
    <m/>
    <m/>
    <m/>
    <m/>
    <m/>
    <m/>
    <m/>
    <m/>
    <m/>
    <m/>
    <m/>
    <m/>
    <m/>
    <m/>
    <m/>
    <m/>
    <m/>
    <m/>
    <m/>
    <m/>
  </r>
  <r>
    <m/>
    <s v="V300002"/>
    <s v="2020-0004"/>
    <x v="17"/>
    <n v="2"/>
    <s v="Wagon"/>
    <n v="71"/>
    <s v="37 80 4565 409-2"/>
    <x v="7"/>
    <m/>
    <m/>
    <x v="5"/>
    <x v="0"/>
    <n v="1"/>
    <m/>
    <m/>
    <n v="1"/>
    <m/>
    <n v="0"/>
    <n v="1"/>
    <x v="1"/>
    <s v="PAYG"/>
    <d v="2024-08-09T00:00:00"/>
    <d v="2024-09-09T00:00:00"/>
    <x v="1"/>
    <s v="revisionsfreie Zeit garantiert oder Ersatzwagen"/>
    <m/>
    <m/>
    <d v="2021-11-12T00:00:00"/>
    <d v="2026-12-31T00:00:00"/>
    <n v="1032"/>
    <x v="4"/>
    <m/>
    <m/>
    <m/>
    <m/>
    <s v="with cut-off date"/>
    <d v="2025-12-14T00:00:00"/>
    <m/>
    <n v="3"/>
    <n v="3"/>
    <m/>
    <d v="2026-09-30T00:00:00"/>
    <m/>
    <m/>
    <m/>
    <m/>
    <m/>
    <m/>
    <m/>
    <m/>
    <m/>
    <m/>
    <m/>
    <m/>
    <m/>
    <m/>
    <m/>
    <m/>
    <m/>
    <m/>
    <m/>
    <d v="2026-07-31T00:00:00"/>
    <m/>
    <n v="120000"/>
    <m/>
    <m/>
    <s v="Euro"/>
    <n v="30.7"/>
    <m/>
    <m/>
    <m/>
    <m/>
    <n v="28.2"/>
    <n v="0"/>
    <m/>
    <m/>
    <m/>
    <m/>
    <m/>
    <m/>
    <m/>
    <m/>
    <m/>
    <m/>
    <m/>
    <m/>
    <m/>
    <m/>
    <m/>
    <m/>
    <m/>
    <m/>
    <m/>
    <m/>
    <m/>
  </r>
  <r>
    <s v="OK 11.02.25/emo/dmo / LOA ok CMI 20.06.25"/>
    <s v="V300012"/>
    <s v="2021-0013"/>
    <x v="18"/>
    <m/>
    <s v="Header"/>
    <m/>
    <m/>
    <x v="7"/>
    <s v="DEU"/>
    <s v="Middle EU - DEU"/>
    <x v="5"/>
    <x v="0"/>
    <n v="3"/>
    <m/>
    <m/>
    <n v="3"/>
    <n v="0"/>
    <n v="0"/>
    <n v="3"/>
    <x v="3"/>
    <m/>
    <m/>
    <m/>
    <x v="1"/>
    <s v="N2 "/>
    <d v="2021-12-01T00:00:00"/>
    <d v="2024-11-07T00:00:00"/>
    <m/>
    <m/>
    <n v="1072"/>
    <x v="29"/>
    <m/>
    <m/>
    <m/>
    <m/>
    <s v="with cut-off date"/>
    <d v="2022-11-07T00:00:00"/>
    <d v="2023-11-07T00:00:00"/>
    <n v="3"/>
    <n v="3"/>
    <m/>
    <m/>
    <m/>
    <n v="0.75"/>
    <m/>
    <n v="20"/>
    <m/>
    <m/>
    <s v="annually"/>
    <d v="2026-03-01T00:00:00"/>
    <n v="706"/>
    <s v="B"/>
    <n v="87"/>
    <n v="1"/>
    <s v="DEU"/>
    <s v="Parent Guarantee"/>
    <s v="N"/>
    <s v="N"/>
    <m/>
    <m/>
    <n v="1"/>
    <m/>
    <s v="Not Started"/>
    <n v="120000"/>
    <m/>
    <m/>
    <s v="Euro"/>
    <n v="28.425"/>
    <n v="-1.03"/>
    <n v="0"/>
    <m/>
    <n v="-1.557534246575343"/>
    <n v="27.395"/>
    <n v="0"/>
    <n v="0"/>
    <m/>
    <m/>
    <n v="7.5"/>
    <n v="0"/>
    <n v="7.5"/>
    <n v="3.7"/>
    <n v="-1.03"/>
    <n v="2.67"/>
    <n v="17.225"/>
    <s v="0.00"/>
    <n v="17.225"/>
    <n v="1"/>
    <n v="0"/>
    <n v="17.225"/>
    <n v="16.2"/>
    <n v="360000"/>
    <n v="0"/>
    <s v="N"/>
    <n v="0"/>
    <n v="29915.34"/>
  </r>
  <r>
    <m/>
    <s v="V300012"/>
    <s v="2021-0013"/>
    <x v="18"/>
    <m/>
    <s v="Wagon"/>
    <n v="1"/>
    <s v="37 80 4565 503-2"/>
    <x v="7"/>
    <m/>
    <m/>
    <x v="5"/>
    <x v="0"/>
    <n v="1"/>
    <m/>
    <m/>
    <n v="1"/>
    <m/>
    <n v="0"/>
    <n v="1"/>
    <x v="1"/>
    <m/>
    <m/>
    <m/>
    <x v="1"/>
    <m/>
    <m/>
    <m/>
    <d v="2021-11-08T00:00:00"/>
    <d v="2026-11-07T00:00:00"/>
    <n v="1072"/>
    <x v="29"/>
    <m/>
    <m/>
    <m/>
    <m/>
    <s v="with cut-off date"/>
    <d v="2022-11-07T00:00:00"/>
    <d v="2023-11-07T00:00:00"/>
    <n v="3"/>
    <n v="3"/>
    <m/>
    <d v="2026-08-07T00:00:00"/>
    <m/>
    <n v="0.75"/>
    <m/>
    <m/>
    <m/>
    <m/>
    <m/>
    <m/>
    <m/>
    <m/>
    <m/>
    <m/>
    <m/>
    <m/>
    <m/>
    <m/>
    <m/>
    <m/>
    <m/>
    <d v="2026-06-07T00:00:00"/>
    <m/>
    <n v="120000"/>
    <m/>
    <m/>
    <s v="Euro"/>
    <n v="28.425"/>
    <m/>
    <m/>
    <m/>
    <m/>
    <n v="26.4"/>
    <n v="0"/>
    <m/>
    <m/>
    <m/>
    <m/>
    <m/>
    <m/>
    <m/>
    <m/>
    <m/>
    <m/>
    <m/>
    <m/>
    <m/>
    <m/>
    <m/>
    <m/>
    <m/>
    <m/>
    <m/>
    <m/>
    <m/>
  </r>
  <r>
    <m/>
    <s v="V300012"/>
    <s v="2021-0013"/>
    <x v="18"/>
    <m/>
    <s v="Wagon"/>
    <n v="2"/>
    <s v="37 80 4565 507-3"/>
    <x v="7"/>
    <m/>
    <m/>
    <x v="5"/>
    <x v="0"/>
    <n v="1"/>
    <m/>
    <m/>
    <n v="1"/>
    <m/>
    <n v="0"/>
    <n v="1"/>
    <x v="1"/>
    <m/>
    <m/>
    <m/>
    <x v="1"/>
    <m/>
    <m/>
    <m/>
    <d v="2021-11-08T00:00:00"/>
    <d v="2026-11-07T00:00:00"/>
    <n v="1072"/>
    <x v="29"/>
    <m/>
    <m/>
    <m/>
    <m/>
    <s v="with cut-off date"/>
    <d v="2022-11-07T00:00:00"/>
    <d v="2023-11-07T00:00:00"/>
    <n v="3"/>
    <n v="3"/>
    <m/>
    <d v="2026-08-07T00:00:00"/>
    <m/>
    <n v="0.75"/>
    <m/>
    <m/>
    <m/>
    <m/>
    <m/>
    <m/>
    <m/>
    <m/>
    <m/>
    <m/>
    <m/>
    <m/>
    <m/>
    <m/>
    <m/>
    <m/>
    <m/>
    <d v="2026-06-07T00:00:00"/>
    <m/>
    <n v="120000"/>
    <m/>
    <m/>
    <s v="Euro"/>
    <n v="28.425"/>
    <m/>
    <m/>
    <m/>
    <m/>
    <n v="26.4"/>
    <n v="0"/>
    <m/>
    <m/>
    <m/>
    <m/>
    <m/>
    <m/>
    <m/>
    <m/>
    <m/>
    <m/>
    <m/>
    <m/>
    <m/>
    <m/>
    <m/>
    <m/>
    <m/>
    <m/>
    <m/>
    <m/>
    <m/>
  </r>
  <r>
    <m/>
    <s v="V300012"/>
    <s v="2021-0013"/>
    <x v="18"/>
    <m/>
    <s v="Wagon"/>
    <n v="3"/>
    <s v="37 80 4565 509-9"/>
    <x v="7"/>
    <m/>
    <m/>
    <x v="5"/>
    <x v="0"/>
    <n v="1"/>
    <m/>
    <m/>
    <n v="1"/>
    <m/>
    <n v="0"/>
    <n v="1"/>
    <x v="1"/>
    <m/>
    <m/>
    <m/>
    <x v="1"/>
    <m/>
    <m/>
    <m/>
    <d v="2021-11-08T00:00:00"/>
    <d v="2026-11-07T00:00:00"/>
    <n v="1072"/>
    <x v="29"/>
    <m/>
    <m/>
    <m/>
    <m/>
    <s v="with cut-off date"/>
    <d v="2022-11-07T00:00:00"/>
    <d v="2023-11-07T00:00:00"/>
    <n v="3"/>
    <n v="3"/>
    <m/>
    <d v="2026-08-07T00:00:00"/>
    <m/>
    <n v="0.75"/>
    <m/>
    <m/>
    <m/>
    <m/>
    <m/>
    <m/>
    <m/>
    <m/>
    <m/>
    <m/>
    <m/>
    <m/>
    <m/>
    <m/>
    <m/>
    <m/>
    <m/>
    <d v="2026-06-07T00:00:00"/>
    <m/>
    <n v="120000"/>
    <m/>
    <m/>
    <s v="Euro"/>
    <n v="28.425"/>
    <m/>
    <m/>
    <m/>
    <m/>
    <n v="26.4"/>
    <n v="0"/>
    <m/>
    <m/>
    <m/>
    <m/>
    <m/>
    <m/>
    <m/>
    <m/>
    <m/>
    <m/>
    <m/>
    <m/>
    <m/>
    <m/>
    <m/>
    <m/>
    <m/>
    <m/>
    <m/>
    <m/>
    <m/>
  </r>
  <r>
    <s v="OK 11.02.25/emo/dmo / LOA ok CMI 20.06.25"/>
    <s v="V300011"/>
    <s v="2021-0014"/>
    <x v="19"/>
    <m/>
    <s v="Header"/>
    <m/>
    <m/>
    <x v="7"/>
    <s v="DEU"/>
    <s v="Middle EU - DEU"/>
    <x v="5"/>
    <x v="0"/>
    <n v="5"/>
    <m/>
    <m/>
    <n v="5"/>
    <n v="0"/>
    <n v="0"/>
    <n v="5"/>
    <x v="3"/>
    <m/>
    <m/>
    <m/>
    <x v="1"/>
    <m/>
    <d v="2021-11-15T00:00:00"/>
    <d v="2024-11-07T00:00:00"/>
    <m/>
    <m/>
    <n v="1088"/>
    <x v="29"/>
    <m/>
    <m/>
    <m/>
    <m/>
    <s v="with cut-off date"/>
    <d v="2022-11-07T00:00:00"/>
    <d v="2023-11-07T00:00:00"/>
    <n v="3"/>
    <n v="3"/>
    <m/>
    <m/>
    <m/>
    <n v="0.75"/>
    <m/>
    <n v="20"/>
    <m/>
    <m/>
    <s v="annually"/>
    <d v="2026-03-01T00:00:00"/>
    <n v="722"/>
    <s v="B"/>
    <n v="87"/>
    <n v="1"/>
    <s v="DEU"/>
    <s v="Parent Guarantee"/>
    <s v="N"/>
    <s v="N"/>
    <m/>
    <m/>
    <n v="1"/>
    <m/>
    <s v="Not Started"/>
    <n v="50000"/>
    <m/>
    <m/>
    <s v="Euro"/>
    <n v="23.5"/>
    <n v="0"/>
    <n v="0"/>
    <m/>
    <n v="-1.287671232876712"/>
    <n v="23.5"/>
    <n v="0"/>
    <n v="0"/>
    <m/>
    <m/>
    <n v="4.29"/>
    <n v="0"/>
    <n v="4.29"/>
    <n v="2.35"/>
    <n v="0"/>
    <n v="2.35"/>
    <n v="16.86"/>
    <s v="0.00"/>
    <n v="16.86"/>
    <n v="1"/>
    <n v="0"/>
    <n v="16.86"/>
    <n v="19.04"/>
    <n v="250000"/>
    <n v="0"/>
    <s v="N"/>
    <n v="0"/>
    <n v="42770"/>
  </r>
  <r>
    <m/>
    <s v="V300011"/>
    <s v="2021-0014"/>
    <x v="19"/>
    <m/>
    <s v="Wagon"/>
    <n v="6"/>
    <s v="37 80 4565 551-1"/>
    <x v="7"/>
    <m/>
    <m/>
    <x v="5"/>
    <x v="0"/>
    <n v="1"/>
    <m/>
    <m/>
    <n v="1"/>
    <m/>
    <n v="0"/>
    <n v="1"/>
    <x v="1"/>
    <m/>
    <m/>
    <m/>
    <x v="1"/>
    <m/>
    <m/>
    <m/>
    <d v="2021-12-01T00:00:00"/>
    <d v="2026-11-07T00:00:00"/>
    <n v="1088"/>
    <x v="29"/>
    <m/>
    <m/>
    <m/>
    <m/>
    <s v="with cut-off date"/>
    <d v="2022-11-07T00:00:00"/>
    <d v="2023-11-07T00:00:00"/>
    <n v="3"/>
    <n v="3"/>
    <m/>
    <d v="2026-08-07T00:00:00"/>
    <m/>
    <n v="0.75"/>
    <m/>
    <m/>
    <m/>
    <m/>
    <m/>
    <m/>
    <m/>
    <m/>
    <m/>
    <m/>
    <m/>
    <m/>
    <m/>
    <m/>
    <m/>
    <m/>
    <m/>
    <d v="2026-06-07T00:00:00"/>
    <m/>
    <n v="50000"/>
    <m/>
    <m/>
    <s v="Euro"/>
    <n v="23.5"/>
    <m/>
    <m/>
    <m/>
    <m/>
    <n v="23.5"/>
    <n v="0"/>
    <m/>
    <m/>
    <m/>
    <m/>
    <m/>
    <m/>
    <m/>
    <m/>
    <m/>
    <m/>
    <m/>
    <m/>
    <m/>
    <m/>
    <m/>
    <m/>
    <m/>
    <m/>
    <m/>
    <m/>
    <m/>
  </r>
  <r>
    <m/>
    <s v="V300011"/>
    <s v="2021-0014"/>
    <x v="19"/>
    <m/>
    <s v="Wagon"/>
    <n v="7"/>
    <s v="37 80 4565 554-5"/>
    <x v="7"/>
    <m/>
    <m/>
    <x v="5"/>
    <x v="0"/>
    <n v="1"/>
    <m/>
    <m/>
    <n v="1"/>
    <m/>
    <n v="0"/>
    <n v="1"/>
    <x v="1"/>
    <m/>
    <m/>
    <m/>
    <x v="1"/>
    <m/>
    <m/>
    <m/>
    <d v="2021-12-01T00:00:00"/>
    <d v="2026-11-07T00:00:00"/>
    <n v="1088"/>
    <x v="29"/>
    <m/>
    <m/>
    <m/>
    <m/>
    <s v="with cut-off date"/>
    <d v="2022-11-07T00:00:00"/>
    <d v="2023-11-07T00:00:00"/>
    <n v="3"/>
    <n v="3"/>
    <m/>
    <d v="2026-08-07T00:00:00"/>
    <m/>
    <n v="0.75"/>
    <m/>
    <m/>
    <m/>
    <m/>
    <m/>
    <m/>
    <m/>
    <m/>
    <m/>
    <m/>
    <m/>
    <m/>
    <m/>
    <m/>
    <m/>
    <m/>
    <m/>
    <d v="2026-06-07T00:00:00"/>
    <m/>
    <n v="50000"/>
    <m/>
    <m/>
    <s v="Euro"/>
    <n v="23.5"/>
    <m/>
    <m/>
    <m/>
    <m/>
    <n v="23.5"/>
    <n v="0"/>
    <m/>
    <m/>
    <m/>
    <m/>
    <m/>
    <m/>
    <m/>
    <m/>
    <m/>
    <m/>
    <m/>
    <m/>
    <m/>
    <m/>
    <m/>
    <m/>
    <m/>
    <m/>
    <m/>
    <m/>
    <m/>
  </r>
  <r>
    <m/>
    <s v="V300011"/>
    <s v="2021-0014"/>
    <x v="19"/>
    <m/>
    <s v="Wagon"/>
    <n v="8"/>
    <s v="37 80 4565 556-0"/>
    <x v="7"/>
    <m/>
    <m/>
    <x v="5"/>
    <x v="0"/>
    <n v="1"/>
    <m/>
    <m/>
    <n v="1"/>
    <m/>
    <n v="0"/>
    <n v="1"/>
    <x v="1"/>
    <m/>
    <m/>
    <m/>
    <x v="1"/>
    <m/>
    <m/>
    <m/>
    <d v="2021-12-01T00:00:00"/>
    <d v="2026-11-07T00:00:00"/>
    <n v="1088"/>
    <x v="29"/>
    <m/>
    <m/>
    <m/>
    <m/>
    <s v="with cut-off date"/>
    <d v="2022-11-07T00:00:00"/>
    <d v="2023-11-07T00:00:00"/>
    <n v="3"/>
    <n v="3"/>
    <m/>
    <d v="2026-08-07T00:00:00"/>
    <m/>
    <n v="0.75"/>
    <m/>
    <m/>
    <m/>
    <m/>
    <m/>
    <m/>
    <m/>
    <m/>
    <m/>
    <m/>
    <m/>
    <m/>
    <m/>
    <m/>
    <m/>
    <m/>
    <m/>
    <d v="2026-06-07T00:00:00"/>
    <m/>
    <n v="50000"/>
    <m/>
    <m/>
    <s v="Euro"/>
    <n v="23.5"/>
    <m/>
    <m/>
    <m/>
    <m/>
    <n v="23.5"/>
    <n v="0"/>
    <m/>
    <m/>
    <m/>
    <m/>
    <m/>
    <m/>
    <m/>
    <m/>
    <m/>
    <m/>
    <m/>
    <m/>
    <m/>
    <m/>
    <m/>
    <m/>
    <m/>
    <m/>
    <m/>
    <m/>
    <m/>
  </r>
  <r>
    <m/>
    <s v="V300011"/>
    <s v="2021-0014"/>
    <x v="19"/>
    <m/>
    <s v="Wagon"/>
    <n v="9"/>
    <s v="37 80 4565 392-0"/>
    <x v="7"/>
    <m/>
    <m/>
    <x v="5"/>
    <x v="0"/>
    <n v="1"/>
    <m/>
    <m/>
    <n v="1"/>
    <m/>
    <n v="0"/>
    <n v="1"/>
    <x v="1"/>
    <m/>
    <m/>
    <m/>
    <x v="1"/>
    <m/>
    <m/>
    <m/>
    <d v="2021-12-01T00:00:00"/>
    <d v="2026-11-07T00:00:00"/>
    <n v="1088"/>
    <x v="29"/>
    <m/>
    <m/>
    <m/>
    <m/>
    <s v="with cut-off date"/>
    <d v="2022-11-07T00:00:00"/>
    <d v="2023-11-07T00:00:00"/>
    <n v="3"/>
    <n v="3"/>
    <m/>
    <d v="2026-08-07T00:00:00"/>
    <m/>
    <n v="0.75"/>
    <m/>
    <m/>
    <m/>
    <m/>
    <m/>
    <m/>
    <m/>
    <m/>
    <m/>
    <m/>
    <m/>
    <m/>
    <m/>
    <m/>
    <m/>
    <m/>
    <m/>
    <d v="2026-06-07T00:00:00"/>
    <m/>
    <n v="50000"/>
    <m/>
    <m/>
    <s v="Euro"/>
    <n v="23.5"/>
    <m/>
    <m/>
    <m/>
    <m/>
    <n v="23.5"/>
    <n v="0"/>
    <m/>
    <m/>
    <m/>
    <m/>
    <m/>
    <m/>
    <m/>
    <m/>
    <m/>
    <m/>
    <m/>
    <m/>
    <m/>
    <m/>
    <m/>
    <m/>
    <m/>
    <m/>
    <m/>
    <m/>
    <m/>
  </r>
  <r>
    <m/>
    <s v="V300011"/>
    <s v="2021-0014"/>
    <x v="19"/>
    <m/>
    <s v="Wagon"/>
    <n v="10"/>
    <s v="37 80 4565 395-3"/>
    <x v="7"/>
    <m/>
    <m/>
    <x v="5"/>
    <x v="0"/>
    <n v="1"/>
    <m/>
    <m/>
    <n v="1"/>
    <m/>
    <n v="0"/>
    <n v="1"/>
    <x v="1"/>
    <m/>
    <m/>
    <m/>
    <x v="1"/>
    <m/>
    <m/>
    <m/>
    <d v="2021-12-01T00:00:00"/>
    <d v="2026-11-07T00:00:00"/>
    <n v="1088"/>
    <x v="29"/>
    <m/>
    <m/>
    <m/>
    <m/>
    <s v="with cut-off date"/>
    <d v="2022-11-07T00:00:00"/>
    <d v="2023-11-07T00:00:00"/>
    <n v="3"/>
    <n v="3"/>
    <m/>
    <d v="2026-08-07T00:00:00"/>
    <m/>
    <n v="0.75"/>
    <m/>
    <m/>
    <m/>
    <m/>
    <m/>
    <m/>
    <m/>
    <m/>
    <m/>
    <m/>
    <m/>
    <m/>
    <m/>
    <m/>
    <m/>
    <m/>
    <m/>
    <d v="2026-06-07T00:00:00"/>
    <m/>
    <n v="50000"/>
    <m/>
    <m/>
    <s v="Euro"/>
    <n v="23.5"/>
    <m/>
    <m/>
    <m/>
    <m/>
    <n v="23.5"/>
    <n v="0"/>
    <m/>
    <m/>
    <m/>
    <m/>
    <m/>
    <m/>
    <m/>
    <m/>
    <m/>
    <m/>
    <m/>
    <m/>
    <m/>
    <m/>
    <m/>
    <m/>
    <m/>
    <m/>
    <m/>
    <m/>
    <m/>
  </r>
  <r>
    <s v="OK 11.02.25/emo/dmo / LOA ok CMI 20.06.25"/>
    <s v="V300010"/>
    <s v="2021-0015"/>
    <x v="20"/>
    <m/>
    <s v="Header"/>
    <m/>
    <m/>
    <x v="7"/>
    <s v="DEU"/>
    <s v="Middle EU - DEU"/>
    <x v="5"/>
    <x v="3"/>
    <n v="6"/>
    <m/>
    <m/>
    <n v="6"/>
    <n v="0"/>
    <n v="0"/>
    <n v="6"/>
    <x v="3"/>
    <m/>
    <m/>
    <m/>
    <x v="1"/>
    <s v="N2 "/>
    <d v="2021-11-11T00:00:00"/>
    <d v="2024-11-07T00:00:00"/>
    <m/>
    <m/>
    <n v="1092"/>
    <x v="29"/>
    <m/>
    <m/>
    <m/>
    <m/>
    <s v="with cut-off date"/>
    <d v="2022-11-07T00:00:00"/>
    <d v="2023-11-07T00:00:00"/>
    <n v="3"/>
    <n v="3"/>
    <m/>
    <m/>
    <m/>
    <n v="0.75"/>
    <m/>
    <n v="20"/>
    <m/>
    <m/>
    <s v="annually"/>
    <d v="2026-03-01T00:00:00"/>
    <n v="726"/>
    <s v="B"/>
    <n v="87"/>
    <n v="1"/>
    <s v="DEU"/>
    <s v="Parent Guarantee"/>
    <s v="N"/>
    <s v="N"/>
    <m/>
    <m/>
    <n v="1"/>
    <m/>
    <s v="Not Started"/>
    <n v="120000"/>
    <m/>
    <m/>
    <s v="Euro"/>
    <n v="39.8"/>
    <n v="-1.5"/>
    <n v="0"/>
    <m/>
    <n v="-2.180821917808219"/>
    <n v="38.3"/>
    <n v="0"/>
    <n v="0"/>
    <m/>
    <m/>
    <n v="6.75"/>
    <n v="0"/>
    <n v="6.75"/>
    <n v="4.66"/>
    <n v="-1.5"/>
    <n v="3.16"/>
    <n v="28.39"/>
    <s v="0.00"/>
    <n v="28.39"/>
    <n v="0.9999999999999999"/>
    <n v="0"/>
    <n v="28.39"/>
    <n v="27.1"/>
    <n v="720000"/>
    <n v="0"/>
    <s v="N"/>
    <n v="0"/>
    <n v="83647.2"/>
  </r>
  <r>
    <m/>
    <s v="V300010"/>
    <s v="2021-0015"/>
    <x v="20"/>
    <m/>
    <s v="Wagon"/>
    <n v="1"/>
    <s v="37 80 4980 450-3"/>
    <x v="7"/>
    <m/>
    <m/>
    <x v="5"/>
    <x v="3"/>
    <n v="1"/>
    <m/>
    <m/>
    <n v="1"/>
    <m/>
    <n v="0"/>
    <n v="1"/>
    <x v="1"/>
    <m/>
    <m/>
    <m/>
    <x v="1"/>
    <m/>
    <m/>
    <m/>
    <d v="2021-11-08T00:00:00"/>
    <d v="2026-11-07T00:00:00"/>
    <n v="1092"/>
    <x v="29"/>
    <m/>
    <m/>
    <m/>
    <m/>
    <s v="with cut-off date"/>
    <d v="2022-11-07T00:00:00"/>
    <d v="2023-11-07T00:00:00"/>
    <n v="3"/>
    <n v="3"/>
    <m/>
    <d v="2026-08-07T00:00:00"/>
    <m/>
    <n v="0.75"/>
    <m/>
    <m/>
    <m/>
    <m/>
    <m/>
    <m/>
    <m/>
    <m/>
    <m/>
    <m/>
    <m/>
    <m/>
    <m/>
    <m/>
    <m/>
    <m/>
    <m/>
    <d v="2026-06-07T00:00:00"/>
    <m/>
    <n v="120000"/>
    <m/>
    <m/>
    <s v="Euro"/>
    <n v="39.8"/>
    <m/>
    <m/>
    <m/>
    <m/>
    <n v="36.8"/>
    <n v="0"/>
    <m/>
    <m/>
    <m/>
    <m/>
    <m/>
    <m/>
    <m/>
    <m/>
    <m/>
    <m/>
    <m/>
    <m/>
    <m/>
    <m/>
    <m/>
    <m/>
    <m/>
    <m/>
    <m/>
    <m/>
    <m/>
  </r>
  <r>
    <m/>
    <s v="V300010"/>
    <s v="2021-0015"/>
    <x v="20"/>
    <m/>
    <s v="Wagon"/>
    <n v="2"/>
    <s v="37 80 4980 451-1"/>
    <x v="7"/>
    <m/>
    <m/>
    <x v="5"/>
    <x v="3"/>
    <n v="1"/>
    <m/>
    <m/>
    <n v="1"/>
    <m/>
    <n v="0"/>
    <n v="1"/>
    <x v="1"/>
    <m/>
    <m/>
    <m/>
    <x v="1"/>
    <m/>
    <m/>
    <m/>
    <d v="2021-11-08T00:00:00"/>
    <d v="2026-11-07T00:00:00"/>
    <n v="1092"/>
    <x v="29"/>
    <m/>
    <m/>
    <m/>
    <m/>
    <s v="with cut-off date"/>
    <d v="2022-11-07T00:00:00"/>
    <d v="2023-11-07T00:00:00"/>
    <n v="3"/>
    <n v="3"/>
    <m/>
    <d v="2026-08-07T00:00:00"/>
    <m/>
    <n v="0.75"/>
    <m/>
    <m/>
    <m/>
    <m/>
    <m/>
    <m/>
    <m/>
    <m/>
    <m/>
    <m/>
    <m/>
    <m/>
    <m/>
    <m/>
    <m/>
    <m/>
    <m/>
    <d v="2026-06-07T00:00:00"/>
    <m/>
    <n v="120000"/>
    <m/>
    <m/>
    <s v="Euro"/>
    <n v="39.8"/>
    <m/>
    <m/>
    <m/>
    <m/>
    <n v="36.8"/>
    <n v="0"/>
    <m/>
    <m/>
    <m/>
    <m/>
    <m/>
    <m/>
    <m/>
    <m/>
    <m/>
    <m/>
    <m/>
    <m/>
    <m/>
    <m/>
    <m/>
    <m/>
    <m/>
    <m/>
    <m/>
    <m/>
    <m/>
  </r>
  <r>
    <m/>
    <s v="V300010"/>
    <s v="2021-0015"/>
    <x v="20"/>
    <m/>
    <s v="Wagon"/>
    <n v="3"/>
    <s v="37 80 4980 452-9"/>
    <x v="7"/>
    <m/>
    <m/>
    <x v="5"/>
    <x v="3"/>
    <n v="1"/>
    <m/>
    <m/>
    <n v="1"/>
    <m/>
    <n v="0"/>
    <n v="1"/>
    <x v="1"/>
    <m/>
    <m/>
    <m/>
    <x v="1"/>
    <m/>
    <m/>
    <m/>
    <d v="2021-11-08T00:00:00"/>
    <d v="2026-11-07T00:00:00"/>
    <n v="1092"/>
    <x v="29"/>
    <m/>
    <m/>
    <m/>
    <m/>
    <s v="with cut-off date"/>
    <d v="2022-11-07T00:00:00"/>
    <d v="2023-11-07T00:00:00"/>
    <n v="3"/>
    <n v="3"/>
    <m/>
    <d v="2026-08-07T00:00:00"/>
    <m/>
    <n v="0.75"/>
    <m/>
    <m/>
    <m/>
    <m/>
    <m/>
    <m/>
    <m/>
    <m/>
    <m/>
    <m/>
    <m/>
    <m/>
    <m/>
    <m/>
    <m/>
    <m/>
    <m/>
    <d v="2026-06-07T00:00:00"/>
    <m/>
    <n v="120000"/>
    <m/>
    <m/>
    <s v="Euro"/>
    <n v="39.8"/>
    <m/>
    <m/>
    <m/>
    <m/>
    <n v="36.8"/>
    <n v="0"/>
    <m/>
    <m/>
    <m/>
    <m/>
    <m/>
    <m/>
    <m/>
    <m/>
    <m/>
    <m/>
    <m/>
    <m/>
    <m/>
    <m/>
    <m/>
    <m/>
    <m/>
    <m/>
    <m/>
    <m/>
    <m/>
  </r>
  <r>
    <m/>
    <s v="V300010"/>
    <s v="2021-0015"/>
    <x v="20"/>
    <m/>
    <s v="Wagon"/>
    <n v="4"/>
    <s v="37 80 4980 453-7"/>
    <x v="7"/>
    <m/>
    <m/>
    <x v="5"/>
    <x v="3"/>
    <n v="1"/>
    <m/>
    <m/>
    <n v="1"/>
    <m/>
    <n v="0"/>
    <n v="1"/>
    <x v="1"/>
    <m/>
    <m/>
    <m/>
    <x v="1"/>
    <m/>
    <m/>
    <m/>
    <d v="2021-11-08T00:00:00"/>
    <d v="2026-11-07T00:00:00"/>
    <n v="1092"/>
    <x v="29"/>
    <m/>
    <m/>
    <m/>
    <m/>
    <s v="with cut-off date"/>
    <d v="2022-11-07T00:00:00"/>
    <d v="2023-11-07T00:00:00"/>
    <n v="3"/>
    <n v="3"/>
    <m/>
    <d v="2026-08-07T00:00:00"/>
    <m/>
    <n v="0.75"/>
    <m/>
    <m/>
    <m/>
    <m/>
    <m/>
    <m/>
    <m/>
    <m/>
    <m/>
    <m/>
    <m/>
    <m/>
    <m/>
    <m/>
    <m/>
    <m/>
    <m/>
    <d v="2026-06-07T00:00:00"/>
    <m/>
    <n v="120000"/>
    <m/>
    <m/>
    <s v="Euro"/>
    <n v="39.8"/>
    <m/>
    <m/>
    <m/>
    <m/>
    <n v="36.8"/>
    <n v="0"/>
    <m/>
    <m/>
    <m/>
    <m/>
    <m/>
    <m/>
    <m/>
    <m/>
    <m/>
    <m/>
    <m/>
    <m/>
    <m/>
    <m/>
    <m/>
    <m/>
    <m/>
    <m/>
    <m/>
    <m/>
    <m/>
  </r>
  <r>
    <m/>
    <s v="V300010"/>
    <s v="2021-0015"/>
    <x v="20"/>
    <m/>
    <s v="Wagon"/>
    <n v="6"/>
    <s v="37 80 4980 455-2"/>
    <x v="7"/>
    <m/>
    <m/>
    <x v="5"/>
    <x v="3"/>
    <n v="1"/>
    <m/>
    <m/>
    <n v="1"/>
    <m/>
    <n v="0"/>
    <n v="1"/>
    <x v="1"/>
    <m/>
    <m/>
    <m/>
    <x v="1"/>
    <m/>
    <m/>
    <m/>
    <d v="2021-11-08T00:00:00"/>
    <d v="2026-11-07T00:00:00"/>
    <n v="1092"/>
    <x v="29"/>
    <m/>
    <m/>
    <m/>
    <m/>
    <s v="with cut-off date"/>
    <d v="2022-11-07T00:00:00"/>
    <d v="2023-11-07T00:00:00"/>
    <n v="3"/>
    <n v="3"/>
    <m/>
    <d v="2026-08-07T00:00:00"/>
    <m/>
    <n v="0.75"/>
    <m/>
    <m/>
    <m/>
    <m/>
    <m/>
    <m/>
    <m/>
    <m/>
    <m/>
    <m/>
    <m/>
    <m/>
    <m/>
    <m/>
    <m/>
    <m/>
    <m/>
    <d v="2026-06-07T00:00:00"/>
    <m/>
    <n v="120000"/>
    <m/>
    <m/>
    <s v="Euro"/>
    <n v="39.8"/>
    <m/>
    <m/>
    <m/>
    <m/>
    <n v="36.8"/>
    <n v="0"/>
    <m/>
    <m/>
    <m/>
    <m/>
    <m/>
    <m/>
    <m/>
    <m/>
    <m/>
    <m/>
    <m/>
    <m/>
    <m/>
    <m/>
    <m/>
    <m/>
    <m/>
    <m/>
    <m/>
    <m/>
    <m/>
  </r>
  <r>
    <m/>
    <s v="V300010"/>
    <s v="2021-0015"/>
    <x v="20"/>
    <m/>
    <s v="Wagon"/>
    <n v="7"/>
    <s v="37 80 4980 456-0"/>
    <x v="7"/>
    <m/>
    <m/>
    <x v="5"/>
    <x v="3"/>
    <n v="1"/>
    <m/>
    <m/>
    <n v="1"/>
    <m/>
    <n v="0"/>
    <n v="1"/>
    <x v="1"/>
    <m/>
    <m/>
    <m/>
    <x v="1"/>
    <m/>
    <m/>
    <m/>
    <d v="2021-12-01T00:00:00"/>
    <d v="2026-11-07T00:00:00"/>
    <n v="1092"/>
    <x v="29"/>
    <m/>
    <m/>
    <m/>
    <m/>
    <s v="with cut-off date"/>
    <d v="2022-11-07T00:00:00"/>
    <d v="2023-11-07T00:00:00"/>
    <n v="3"/>
    <n v="3"/>
    <m/>
    <d v="2026-08-07T00:00:00"/>
    <m/>
    <n v="0.75"/>
    <m/>
    <m/>
    <m/>
    <m/>
    <m/>
    <m/>
    <m/>
    <m/>
    <m/>
    <m/>
    <m/>
    <m/>
    <m/>
    <m/>
    <m/>
    <m/>
    <m/>
    <d v="2026-06-07T00:00:00"/>
    <m/>
    <n v="120000"/>
    <m/>
    <m/>
    <s v="Euro"/>
    <n v="39.8"/>
    <m/>
    <m/>
    <m/>
    <m/>
    <n v="36.8"/>
    <n v="0"/>
    <m/>
    <m/>
    <m/>
    <m/>
    <m/>
    <m/>
    <m/>
    <m/>
    <m/>
    <m/>
    <m/>
    <m/>
    <m/>
    <m/>
    <m/>
    <m/>
    <m/>
    <m/>
    <m/>
    <m/>
    <m/>
  </r>
  <r>
    <s v="OK 11.02.25/emo/dmo / LOA ok CMI 20.06.25"/>
    <s v="V300009"/>
    <s v="2021-0016"/>
    <x v="21"/>
    <m/>
    <s v="Header"/>
    <m/>
    <m/>
    <x v="7"/>
    <s v="DEU"/>
    <s v="Middle EU - DEU"/>
    <x v="5"/>
    <x v="3"/>
    <n v="2"/>
    <m/>
    <m/>
    <n v="2"/>
    <n v="0"/>
    <n v="0"/>
    <n v="2"/>
    <x v="3"/>
    <m/>
    <m/>
    <m/>
    <x v="1"/>
    <m/>
    <d v="2021-11-11T00:00:00"/>
    <d v="2024-11-07T00:00:00"/>
    <m/>
    <m/>
    <n v="1092"/>
    <x v="29"/>
    <m/>
    <m/>
    <m/>
    <m/>
    <s v="with cut-off date"/>
    <d v="2022-11-07T00:00:00"/>
    <d v="2023-11-07T00:00:00"/>
    <n v="3"/>
    <n v="3"/>
    <m/>
    <m/>
    <m/>
    <n v="0.75"/>
    <m/>
    <n v="20"/>
    <m/>
    <m/>
    <s v="annually"/>
    <d v="2026-03-01T00:00:00"/>
    <n v="726"/>
    <s v="B"/>
    <n v="87"/>
    <n v="1"/>
    <s v="DEU"/>
    <s v="Parent Guarantee"/>
    <s v="N"/>
    <s v="N"/>
    <m/>
    <m/>
    <n v="1"/>
    <m/>
    <s v="Not Started"/>
    <n v="50000"/>
    <m/>
    <m/>
    <s v="Euro"/>
    <n v="36.6"/>
    <n v="0"/>
    <n v="0"/>
    <m/>
    <n v="-2.005479452054795"/>
    <n v="36.6"/>
    <n v="0"/>
    <n v="0"/>
    <m/>
    <m/>
    <n v="5.38"/>
    <n v="0"/>
    <n v="5.38"/>
    <n v="4.09"/>
    <n v="0"/>
    <n v="4.09"/>
    <n v="27.13"/>
    <s v="0.00"/>
    <n v="27.13"/>
    <n v="1"/>
    <n v="0"/>
    <n v="27.13"/>
    <n v="29.85"/>
    <n v="100000"/>
    <n v="0"/>
    <s v="N"/>
    <n v="0"/>
    <n v="26644.8"/>
  </r>
  <r>
    <m/>
    <s v="V300009"/>
    <s v="2021-0016"/>
    <x v="21"/>
    <m/>
    <s v="Wagon"/>
    <n v="4"/>
    <s v="37 80 4980 454-5"/>
    <x v="7"/>
    <m/>
    <m/>
    <x v="5"/>
    <x v="3"/>
    <n v="1"/>
    <m/>
    <m/>
    <n v="1"/>
    <m/>
    <n v="0"/>
    <n v="1"/>
    <x v="1"/>
    <m/>
    <m/>
    <m/>
    <x v="1"/>
    <m/>
    <m/>
    <m/>
    <d v="2021-12-01T00:00:00"/>
    <d v="2026-11-07T00:00:00"/>
    <n v="1092"/>
    <x v="29"/>
    <m/>
    <m/>
    <m/>
    <m/>
    <s v="with cut-off date"/>
    <d v="2022-11-07T00:00:00"/>
    <d v="2023-11-07T00:00:00"/>
    <n v="3"/>
    <n v="3"/>
    <m/>
    <d v="2026-08-07T00:00:00"/>
    <m/>
    <n v="0.75"/>
    <m/>
    <m/>
    <m/>
    <m/>
    <m/>
    <m/>
    <m/>
    <m/>
    <m/>
    <m/>
    <m/>
    <m/>
    <m/>
    <m/>
    <m/>
    <m/>
    <m/>
    <d v="2026-06-07T00:00:00"/>
    <m/>
    <n v="50000"/>
    <m/>
    <m/>
    <s v="Euro"/>
    <n v="36.6"/>
    <m/>
    <m/>
    <m/>
    <m/>
    <n v="36.6"/>
    <m/>
    <m/>
    <m/>
    <m/>
    <m/>
    <m/>
    <m/>
    <m/>
    <m/>
    <m/>
    <m/>
    <m/>
    <m/>
    <m/>
    <m/>
    <m/>
    <m/>
    <m/>
    <m/>
    <m/>
    <m/>
    <m/>
  </r>
  <r>
    <m/>
    <s v="V300009"/>
    <s v="2021-0016"/>
    <x v="21"/>
    <m/>
    <s v="Wagon"/>
    <n v="3"/>
    <s v="37 80 4980 457-8"/>
    <x v="7"/>
    <m/>
    <m/>
    <x v="5"/>
    <x v="3"/>
    <n v="1"/>
    <m/>
    <m/>
    <n v="1"/>
    <m/>
    <n v="0"/>
    <n v="1"/>
    <x v="1"/>
    <m/>
    <m/>
    <m/>
    <x v="1"/>
    <m/>
    <m/>
    <m/>
    <d v="2021-12-01T00:00:00"/>
    <d v="2026-11-07T00:00:00"/>
    <n v="1092"/>
    <x v="29"/>
    <m/>
    <m/>
    <m/>
    <m/>
    <s v="with cut-off date"/>
    <d v="2022-11-07T00:00:00"/>
    <d v="2023-11-07T00:00:00"/>
    <n v="3"/>
    <n v="3"/>
    <m/>
    <d v="2026-08-07T00:00:00"/>
    <m/>
    <n v="0.75"/>
    <m/>
    <m/>
    <m/>
    <m/>
    <m/>
    <m/>
    <m/>
    <m/>
    <m/>
    <m/>
    <m/>
    <m/>
    <m/>
    <m/>
    <m/>
    <m/>
    <m/>
    <d v="2026-06-07T00:00:00"/>
    <m/>
    <n v="50000"/>
    <m/>
    <m/>
    <s v="Euro"/>
    <n v="36.6"/>
    <m/>
    <m/>
    <m/>
    <m/>
    <n v="36.6"/>
    <m/>
    <m/>
    <m/>
    <m/>
    <m/>
    <m/>
    <m/>
    <m/>
    <m/>
    <m/>
    <m/>
    <m/>
    <m/>
    <m/>
    <m/>
    <m/>
    <m/>
    <m/>
    <m/>
    <m/>
    <m/>
    <m/>
  </r>
  <r>
    <s v="OK 13.06.24/emo"/>
    <s v="V300008"/>
    <s v="2021-0017"/>
    <x v="22"/>
    <m/>
    <s v="Header"/>
    <m/>
    <m/>
    <x v="7"/>
    <s v="DEU"/>
    <s v="Middle EU - DEU"/>
    <x v="6"/>
    <x v="2"/>
    <n v="10"/>
    <m/>
    <m/>
    <n v="10"/>
    <n v="0"/>
    <n v="0"/>
    <n v="0"/>
    <x v="3"/>
    <m/>
    <m/>
    <m/>
    <x v="0"/>
    <m/>
    <d v="2021-11-08T00:00:00"/>
    <d v="2024-11-07T00:00:00"/>
    <m/>
    <m/>
    <n v="1095"/>
    <x v="30"/>
    <m/>
    <m/>
    <m/>
    <n v="10"/>
    <s v="with cut-off date"/>
    <d v="2022-11-07T00:00:00"/>
    <d v="2023-11-07T00:00:00"/>
    <n v="3"/>
    <n v="3"/>
    <m/>
    <m/>
    <m/>
    <n v="1.5"/>
    <m/>
    <m/>
    <m/>
    <m/>
    <m/>
    <m/>
    <n v="729"/>
    <s v="B"/>
    <n v="84"/>
    <n v="1"/>
    <s v="DEU"/>
    <s v="Parent Guarantee"/>
    <s v="N"/>
    <s v="N"/>
    <m/>
    <m/>
    <m/>
    <m/>
    <m/>
    <n v="140000"/>
    <m/>
    <m/>
    <s v="Euro"/>
    <n v="56.6"/>
    <n v="0"/>
    <n v="0"/>
    <m/>
    <n v="0"/>
    <n v="56.6"/>
    <m/>
    <n v="0"/>
    <m/>
    <m/>
    <n v="9.210000000000001"/>
    <n v="0"/>
    <n v="9.210000000000001"/>
    <n v="7.4"/>
    <n v="-7.4"/>
    <n v="0"/>
    <n v="39.99"/>
    <s v="0.00"/>
    <n v="39.99"/>
    <n v="0.982313927781872"/>
    <n v="0"/>
    <n v="39.99"/>
    <n v="39.99"/>
    <n v="1400000"/>
    <n v="0"/>
    <s v="N"/>
    <n v="0"/>
    <n v="206024"/>
  </r>
  <r>
    <m/>
    <m/>
    <s v="2021-0017"/>
    <x v="22"/>
    <m/>
    <s v="Wagon"/>
    <m/>
    <m/>
    <x v="7"/>
    <m/>
    <m/>
    <x v="6"/>
    <x v="2"/>
    <n v="1"/>
    <m/>
    <m/>
    <n v="1"/>
    <m/>
    <n v="0"/>
    <n v="0"/>
    <x v="1"/>
    <m/>
    <m/>
    <m/>
    <x v="0"/>
    <m/>
    <m/>
    <m/>
    <e v="#N/A"/>
    <e v="#N/A"/>
    <n v="1095"/>
    <x v="1"/>
    <m/>
    <m/>
    <m/>
    <m/>
    <s v="with cut-off date"/>
    <d v="2022-11-07T00:00:00"/>
    <d v="2023-11-07T00:00:00"/>
    <n v="3"/>
    <n v="3"/>
    <m/>
    <e v="#N/A"/>
    <m/>
    <n v="1.5"/>
    <m/>
    <m/>
    <m/>
    <m/>
    <m/>
    <m/>
    <m/>
    <m/>
    <m/>
    <m/>
    <m/>
    <m/>
    <m/>
    <m/>
    <m/>
    <m/>
    <m/>
    <m/>
    <m/>
    <n v="140000"/>
    <m/>
    <m/>
    <s v="Euro"/>
    <n v="56.6"/>
    <m/>
    <m/>
    <m/>
    <m/>
    <e v="#N/A"/>
    <m/>
    <m/>
    <m/>
    <m/>
    <m/>
    <m/>
    <m/>
    <m/>
    <m/>
    <m/>
    <m/>
    <m/>
    <m/>
    <m/>
    <m/>
    <m/>
    <m/>
    <m/>
    <m/>
    <m/>
    <m/>
    <m/>
  </r>
  <r>
    <m/>
    <m/>
    <s v="2021-0017"/>
    <x v="22"/>
    <m/>
    <s v="Wagon"/>
    <m/>
    <m/>
    <x v="7"/>
    <m/>
    <m/>
    <x v="6"/>
    <x v="2"/>
    <n v="1"/>
    <m/>
    <m/>
    <n v="1"/>
    <m/>
    <n v="0"/>
    <n v="0"/>
    <x v="1"/>
    <m/>
    <m/>
    <m/>
    <x v="0"/>
    <m/>
    <m/>
    <m/>
    <e v="#N/A"/>
    <e v="#N/A"/>
    <n v="1095"/>
    <x v="1"/>
    <m/>
    <m/>
    <m/>
    <m/>
    <s v="with cut-off date"/>
    <d v="2022-11-07T00:00:00"/>
    <d v="2023-11-07T00:00:00"/>
    <n v="3"/>
    <n v="3"/>
    <m/>
    <e v="#N/A"/>
    <m/>
    <n v="1.5"/>
    <m/>
    <m/>
    <m/>
    <m/>
    <m/>
    <m/>
    <m/>
    <m/>
    <m/>
    <m/>
    <m/>
    <m/>
    <m/>
    <m/>
    <m/>
    <m/>
    <m/>
    <m/>
    <m/>
    <n v="140000"/>
    <m/>
    <m/>
    <s v="Euro"/>
    <n v="56.6"/>
    <m/>
    <m/>
    <m/>
    <m/>
    <e v="#N/A"/>
    <m/>
    <m/>
    <m/>
    <m/>
    <m/>
    <m/>
    <m/>
    <m/>
    <m/>
    <m/>
    <m/>
    <m/>
    <m/>
    <m/>
    <m/>
    <m/>
    <m/>
    <m/>
    <m/>
    <m/>
    <m/>
    <m/>
  </r>
  <r>
    <m/>
    <m/>
    <s v="2021-0017"/>
    <x v="22"/>
    <m/>
    <s v="Wagon"/>
    <m/>
    <m/>
    <x v="7"/>
    <m/>
    <m/>
    <x v="6"/>
    <x v="2"/>
    <n v="1"/>
    <m/>
    <m/>
    <n v="1"/>
    <m/>
    <n v="0"/>
    <n v="0"/>
    <x v="1"/>
    <m/>
    <m/>
    <m/>
    <x v="0"/>
    <m/>
    <m/>
    <m/>
    <e v="#N/A"/>
    <e v="#N/A"/>
    <n v="1095"/>
    <x v="1"/>
    <m/>
    <m/>
    <m/>
    <m/>
    <s v="with cut-off date"/>
    <d v="2022-11-07T00:00:00"/>
    <d v="2023-11-07T00:00:00"/>
    <n v="3"/>
    <n v="3"/>
    <m/>
    <e v="#N/A"/>
    <m/>
    <n v="1.5"/>
    <m/>
    <m/>
    <m/>
    <m/>
    <m/>
    <m/>
    <m/>
    <m/>
    <m/>
    <m/>
    <m/>
    <m/>
    <m/>
    <m/>
    <m/>
    <m/>
    <m/>
    <m/>
    <m/>
    <n v="140000"/>
    <m/>
    <m/>
    <s v="Euro"/>
    <n v="56.6"/>
    <m/>
    <m/>
    <m/>
    <m/>
    <e v="#N/A"/>
    <m/>
    <m/>
    <m/>
    <m/>
    <m/>
    <m/>
    <m/>
    <m/>
    <m/>
    <m/>
    <m/>
    <m/>
    <m/>
    <m/>
    <m/>
    <m/>
    <m/>
    <m/>
    <m/>
    <m/>
    <m/>
    <m/>
  </r>
  <r>
    <m/>
    <m/>
    <s v="2021-0017"/>
    <x v="22"/>
    <m/>
    <s v="Wagon"/>
    <m/>
    <m/>
    <x v="7"/>
    <m/>
    <m/>
    <x v="6"/>
    <x v="2"/>
    <n v="1"/>
    <m/>
    <m/>
    <n v="1"/>
    <m/>
    <n v="0"/>
    <n v="0"/>
    <x v="1"/>
    <m/>
    <m/>
    <m/>
    <x v="0"/>
    <m/>
    <m/>
    <m/>
    <e v="#N/A"/>
    <e v="#N/A"/>
    <n v="1095"/>
    <x v="1"/>
    <m/>
    <m/>
    <m/>
    <m/>
    <s v="with cut-off date"/>
    <d v="2022-11-07T00:00:00"/>
    <d v="2023-11-07T00:00:00"/>
    <n v="3"/>
    <n v="3"/>
    <m/>
    <e v="#N/A"/>
    <m/>
    <n v="1.5"/>
    <m/>
    <m/>
    <m/>
    <m/>
    <m/>
    <m/>
    <m/>
    <m/>
    <m/>
    <m/>
    <m/>
    <m/>
    <m/>
    <m/>
    <m/>
    <m/>
    <m/>
    <m/>
    <m/>
    <n v="140000"/>
    <m/>
    <m/>
    <s v="Euro"/>
    <n v="56.6"/>
    <m/>
    <m/>
    <m/>
    <m/>
    <e v="#N/A"/>
    <m/>
    <m/>
    <m/>
    <m/>
    <m/>
    <m/>
    <m/>
    <m/>
    <m/>
    <m/>
    <m/>
    <m/>
    <m/>
    <m/>
    <m/>
    <m/>
    <m/>
    <m/>
    <m/>
    <m/>
    <m/>
    <m/>
  </r>
  <r>
    <m/>
    <m/>
    <s v="2021-0017"/>
    <x v="22"/>
    <m/>
    <s v="Wagon"/>
    <m/>
    <m/>
    <x v="7"/>
    <m/>
    <m/>
    <x v="6"/>
    <x v="2"/>
    <n v="1"/>
    <m/>
    <m/>
    <n v="1"/>
    <m/>
    <n v="0"/>
    <n v="0"/>
    <x v="1"/>
    <m/>
    <m/>
    <m/>
    <x v="0"/>
    <m/>
    <m/>
    <m/>
    <e v="#N/A"/>
    <e v="#N/A"/>
    <n v="1095"/>
    <x v="1"/>
    <m/>
    <m/>
    <m/>
    <m/>
    <s v="with cut-off date"/>
    <d v="2022-11-07T00:00:00"/>
    <d v="2023-11-07T00:00:00"/>
    <n v="3"/>
    <n v="3"/>
    <m/>
    <e v="#N/A"/>
    <m/>
    <n v="1.5"/>
    <m/>
    <m/>
    <m/>
    <m/>
    <m/>
    <m/>
    <m/>
    <m/>
    <m/>
    <m/>
    <m/>
    <m/>
    <m/>
    <m/>
    <m/>
    <m/>
    <m/>
    <m/>
    <m/>
    <n v="140000"/>
    <m/>
    <m/>
    <s v="Euro"/>
    <n v="56.6"/>
    <m/>
    <m/>
    <m/>
    <m/>
    <e v="#N/A"/>
    <m/>
    <m/>
    <m/>
    <m/>
    <m/>
    <m/>
    <m/>
    <m/>
    <m/>
    <m/>
    <m/>
    <m/>
    <m/>
    <m/>
    <m/>
    <m/>
    <m/>
    <m/>
    <m/>
    <m/>
    <m/>
    <m/>
  </r>
  <r>
    <m/>
    <m/>
    <s v="2021-0017"/>
    <x v="22"/>
    <m/>
    <s v="Wagon"/>
    <m/>
    <m/>
    <x v="7"/>
    <m/>
    <m/>
    <x v="6"/>
    <x v="2"/>
    <n v="1"/>
    <m/>
    <m/>
    <n v="1"/>
    <m/>
    <n v="0"/>
    <n v="0"/>
    <x v="1"/>
    <m/>
    <m/>
    <m/>
    <x v="0"/>
    <m/>
    <m/>
    <m/>
    <e v="#N/A"/>
    <e v="#N/A"/>
    <n v="1095"/>
    <x v="1"/>
    <m/>
    <m/>
    <m/>
    <m/>
    <s v="with cut-off date"/>
    <d v="2022-11-07T00:00:00"/>
    <d v="2023-11-07T00:00:00"/>
    <n v="3"/>
    <n v="3"/>
    <m/>
    <e v="#N/A"/>
    <m/>
    <n v="1.5"/>
    <m/>
    <m/>
    <m/>
    <m/>
    <m/>
    <m/>
    <m/>
    <m/>
    <m/>
    <m/>
    <m/>
    <m/>
    <m/>
    <m/>
    <m/>
    <m/>
    <m/>
    <m/>
    <m/>
    <n v="140000"/>
    <m/>
    <m/>
    <s v="Euro"/>
    <n v="56.6"/>
    <m/>
    <m/>
    <m/>
    <m/>
    <e v="#N/A"/>
    <m/>
    <m/>
    <m/>
    <m/>
    <m/>
    <m/>
    <m/>
    <m/>
    <m/>
    <m/>
    <m/>
    <m/>
    <m/>
    <m/>
    <m/>
    <m/>
    <m/>
    <m/>
    <m/>
    <m/>
    <m/>
    <m/>
  </r>
  <r>
    <m/>
    <m/>
    <s v="2021-0017"/>
    <x v="22"/>
    <m/>
    <s v="Wagon"/>
    <m/>
    <m/>
    <x v="7"/>
    <m/>
    <m/>
    <x v="6"/>
    <x v="2"/>
    <n v="1"/>
    <m/>
    <m/>
    <n v="1"/>
    <m/>
    <n v="0"/>
    <n v="0"/>
    <x v="1"/>
    <m/>
    <m/>
    <m/>
    <x v="0"/>
    <m/>
    <m/>
    <m/>
    <e v="#N/A"/>
    <e v="#N/A"/>
    <n v="1095"/>
    <x v="1"/>
    <m/>
    <m/>
    <m/>
    <m/>
    <s v="with cut-off date"/>
    <d v="2022-11-07T00:00:00"/>
    <d v="2023-11-07T00:00:00"/>
    <n v="3"/>
    <n v="3"/>
    <m/>
    <e v="#N/A"/>
    <m/>
    <n v="1.5"/>
    <m/>
    <m/>
    <m/>
    <m/>
    <m/>
    <m/>
    <m/>
    <m/>
    <m/>
    <m/>
    <m/>
    <m/>
    <m/>
    <m/>
    <m/>
    <m/>
    <m/>
    <m/>
    <m/>
    <n v="140000"/>
    <m/>
    <m/>
    <s v="Euro"/>
    <n v="56.6"/>
    <m/>
    <m/>
    <m/>
    <m/>
    <e v="#N/A"/>
    <m/>
    <m/>
    <m/>
    <m/>
    <m/>
    <m/>
    <m/>
    <m/>
    <m/>
    <m/>
    <m/>
    <m/>
    <m/>
    <m/>
    <m/>
    <m/>
    <m/>
    <m/>
    <m/>
    <m/>
    <m/>
    <m/>
  </r>
  <r>
    <m/>
    <m/>
    <s v="2021-0017"/>
    <x v="22"/>
    <m/>
    <s v="Wagon"/>
    <m/>
    <m/>
    <x v="7"/>
    <m/>
    <m/>
    <x v="6"/>
    <x v="2"/>
    <n v="1"/>
    <m/>
    <m/>
    <n v="1"/>
    <m/>
    <n v="0"/>
    <n v="0"/>
    <x v="1"/>
    <m/>
    <m/>
    <m/>
    <x v="0"/>
    <m/>
    <m/>
    <m/>
    <e v="#N/A"/>
    <e v="#N/A"/>
    <n v="1095"/>
    <x v="1"/>
    <m/>
    <m/>
    <m/>
    <m/>
    <s v="with cut-off date"/>
    <d v="2022-11-07T00:00:00"/>
    <d v="2023-11-07T00:00:00"/>
    <n v="3"/>
    <n v="3"/>
    <m/>
    <e v="#N/A"/>
    <m/>
    <n v="1.5"/>
    <m/>
    <m/>
    <m/>
    <m/>
    <m/>
    <m/>
    <m/>
    <m/>
    <m/>
    <m/>
    <m/>
    <m/>
    <m/>
    <m/>
    <m/>
    <m/>
    <m/>
    <m/>
    <m/>
    <n v="140000"/>
    <m/>
    <m/>
    <s v="Euro"/>
    <n v="56.6"/>
    <m/>
    <m/>
    <m/>
    <m/>
    <e v="#N/A"/>
    <m/>
    <m/>
    <m/>
    <m/>
    <m/>
    <m/>
    <m/>
    <m/>
    <m/>
    <m/>
    <m/>
    <m/>
    <m/>
    <m/>
    <m/>
    <m/>
    <m/>
    <m/>
    <m/>
    <m/>
    <m/>
    <m/>
  </r>
  <r>
    <m/>
    <m/>
    <s v="2021-0017"/>
    <x v="22"/>
    <m/>
    <s v="Wagon"/>
    <m/>
    <m/>
    <x v="7"/>
    <m/>
    <m/>
    <x v="6"/>
    <x v="2"/>
    <n v="1"/>
    <m/>
    <m/>
    <n v="1"/>
    <m/>
    <n v="0"/>
    <n v="0"/>
    <x v="1"/>
    <m/>
    <m/>
    <m/>
    <x v="0"/>
    <m/>
    <m/>
    <m/>
    <e v="#N/A"/>
    <e v="#N/A"/>
    <n v="1095"/>
    <x v="1"/>
    <m/>
    <m/>
    <m/>
    <m/>
    <s v="with cut-off date"/>
    <d v="2022-11-07T00:00:00"/>
    <d v="2023-11-07T00:00:00"/>
    <n v="3"/>
    <n v="3"/>
    <m/>
    <e v="#N/A"/>
    <m/>
    <n v="1.5"/>
    <m/>
    <m/>
    <m/>
    <m/>
    <m/>
    <m/>
    <m/>
    <m/>
    <m/>
    <m/>
    <m/>
    <m/>
    <m/>
    <m/>
    <m/>
    <m/>
    <m/>
    <m/>
    <m/>
    <n v="140000"/>
    <m/>
    <m/>
    <s v="Euro"/>
    <n v="56.6"/>
    <m/>
    <m/>
    <m/>
    <m/>
    <e v="#N/A"/>
    <m/>
    <m/>
    <m/>
    <m/>
    <m/>
    <m/>
    <m/>
    <m/>
    <m/>
    <m/>
    <m/>
    <m/>
    <m/>
    <m/>
    <m/>
    <m/>
    <m/>
    <m/>
    <m/>
    <m/>
    <m/>
    <m/>
  </r>
  <r>
    <m/>
    <m/>
    <s v="2021-0017"/>
    <x v="22"/>
    <m/>
    <s v="Wagon"/>
    <m/>
    <m/>
    <x v="7"/>
    <m/>
    <m/>
    <x v="6"/>
    <x v="2"/>
    <n v="1"/>
    <m/>
    <m/>
    <n v="1"/>
    <m/>
    <n v="0"/>
    <n v="0"/>
    <x v="1"/>
    <m/>
    <m/>
    <m/>
    <x v="0"/>
    <m/>
    <m/>
    <m/>
    <e v="#N/A"/>
    <e v="#N/A"/>
    <n v="1095"/>
    <x v="1"/>
    <m/>
    <m/>
    <m/>
    <m/>
    <s v="with cut-off date"/>
    <d v="2022-11-07T00:00:00"/>
    <d v="2023-11-07T00:00:00"/>
    <n v="3"/>
    <n v="3"/>
    <m/>
    <e v="#N/A"/>
    <m/>
    <n v="1.5"/>
    <m/>
    <m/>
    <m/>
    <m/>
    <m/>
    <m/>
    <m/>
    <m/>
    <m/>
    <m/>
    <m/>
    <m/>
    <m/>
    <m/>
    <m/>
    <m/>
    <m/>
    <m/>
    <m/>
    <n v="140000"/>
    <m/>
    <m/>
    <s v="Euro"/>
    <n v="56.6"/>
    <m/>
    <m/>
    <m/>
    <m/>
    <e v="#N/A"/>
    <m/>
    <m/>
    <m/>
    <m/>
    <m/>
    <m/>
    <m/>
    <m/>
    <m/>
    <m/>
    <m/>
    <m/>
    <m/>
    <m/>
    <m/>
    <m/>
    <m/>
    <m/>
    <m/>
    <m/>
    <m/>
    <m/>
  </r>
  <r>
    <s v="OK 13.06.24/emo"/>
    <m/>
    <s v="2021-0018"/>
    <x v="23"/>
    <m/>
    <s v="Header"/>
    <m/>
    <m/>
    <x v="7"/>
    <s v="DEU"/>
    <s v="Middle EU - DEU"/>
    <x v="6"/>
    <x v="0"/>
    <n v="1"/>
    <m/>
    <m/>
    <n v="1"/>
    <n v="0"/>
    <n v="0"/>
    <n v="0"/>
    <x v="3"/>
    <m/>
    <m/>
    <m/>
    <x v="0"/>
    <m/>
    <d v="2021-11-08T00:00:00"/>
    <d v="2021-12-01T00:00:00"/>
    <m/>
    <m/>
    <n v="23"/>
    <x v="31"/>
    <m/>
    <m/>
    <m/>
    <n v="1"/>
    <s v="with cut-off date"/>
    <m/>
    <m/>
    <n v="3"/>
    <n v="3"/>
    <m/>
    <m/>
    <m/>
    <n v="0.75"/>
    <m/>
    <m/>
    <m/>
    <m/>
    <m/>
    <m/>
    <n v="23"/>
    <s v="B"/>
    <n v="84"/>
    <n v="1"/>
    <s v="DEU"/>
    <s v="Parent Guarantee"/>
    <s v="N"/>
    <s v="N"/>
    <m/>
    <m/>
    <n v="1"/>
    <m/>
    <m/>
    <n v="50000"/>
    <m/>
    <m/>
    <s v="Euro"/>
    <n v="23.495"/>
    <n v="0"/>
    <n v="0"/>
    <m/>
    <n v="0"/>
    <n v="23.495"/>
    <m/>
    <n v="0"/>
    <m/>
    <m/>
    <n v="1.73"/>
    <n v="0"/>
    <n v="1.73"/>
    <n v="2.73"/>
    <n v="-2.73"/>
    <n v="0"/>
    <n v="19.035"/>
    <s v="0.00"/>
    <n v="19.035"/>
    <n v="1.157095107869949"/>
    <n v="0"/>
    <n v="19.04"/>
    <n v="16.46"/>
    <n v="50000"/>
    <n v="0"/>
    <s v="N"/>
    <n v="0"/>
    <n v="8554"/>
  </r>
  <r>
    <m/>
    <m/>
    <s v="2021-0018"/>
    <x v="23"/>
    <m/>
    <s v="Wagon"/>
    <m/>
    <m/>
    <x v="7"/>
    <m/>
    <m/>
    <x v="6"/>
    <x v="0"/>
    <n v="1"/>
    <m/>
    <m/>
    <n v="1"/>
    <m/>
    <n v="0"/>
    <n v="0"/>
    <x v="1"/>
    <m/>
    <m/>
    <m/>
    <x v="0"/>
    <m/>
    <m/>
    <m/>
    <e v="#N/A"/>
    <e v="#N/A"/>
    <n v="23"/>
    <x v="1"/>
    <m/>
    <m/>
    <m/>
    <m/>
    <s v="with cut-off date"/>
    <d v="2022-11-07T00:00:00"/>
    <d v="2023-11-07T00:00:00"/>
    <n v="3"/>
    <n v="3"/>
    <m/>
    <e v="#N/A"/>
    <m/>
    <n v="0.75"/>
    <m/>
    <m/>
    <m/>
    <m/>
    <m/>
    <m/>
    <m/>
    <m/>
    <m/>
    <m/>
    <m/>
    <m/>
    <m/>
    <m/>
    <m/>
    <m/>
    <m/>
    <m/>
    <m/>
    <n v="50000"/>
    <m/>
    <m/>
    <s v="Euro"/>
    <n v="23.495"/>
    <m/>
    <m/>
    <m/>
    <m/>
    <e v="#N/A"/>
    <n v="0"/>
    <m/>
    <m/>
    <m/>
    <m/>
    <m/>
    <m/>
    <m/>
    <m/>
    <m/>
    <m/>
    <m/>
    <m/>
    <m/>
    <m/>
    <m/>
    <m/>
    <m/>
    <m/>
    <m/>
    <m/>
    <m/>
  </r>
  <r>
    <s v="OK 11.02.25/emo/dmo / LOA ok CMI 20.06.25"/>
    <s v="V300017"/>
    <s v="2022-0007"/>
    <x v="24"/>
    <m/>
    <s v="Header"/>
    <m/>
    <m/>
    <x v="7"/>
    <s v="DEU"/>
    <s v="Middle EU - DEU"/>
    <x v="5"/>
    <x v="0"/>
    <n v="3"/>
    <m/>
    <m/>
    <n v="3"/>
    <n v="0"/>
    <s v="46-1"/>
    <n v="3"/>
    <x v="3"/>
    <m/>
    <m/>
    <m/>
    <x v="1"/>
    <s v="Verlängerung ab 01.04.25 um weitere 2 Jahre/N2"/>
    <d v="2022-06-10T00:00:00"/>
    <d v="2025-03-31T00:00:00"/>
    <m/>
    <m/>
    <n v="1025"/>
    <x v="32"/>
    <m/>
    <m/>
    <m/>
    <m/>
    <s v="with cut-off date"/>
    <d v="2023-03-31T00:00:00"/>
    <d v="2024-03-31T00:00:00"/>
    <n v="0"/>
    <n v="3"/>
    <m/>
    <m/>
    <m/>
    <n v="0.38"/>
    <m/>
    <n v="30"/>
    <m/>
    <m/>
    <s v="annually"/>
    <d v="2026-04-01T00:00:00"/>
    <n v="660"/>
    <s v="B"/>
    <n v="87"/>
    <n v="1"/>
    <s v="DEU"/>
    <s v="Parent Guarantee"/>
    <s v="N"/>
    <s v="N"/>
    <m/>
    <m/>
    <m/>
    <m/>
    <s v="Not Started"/>
    <n v="120000"/>
    <m/>
    <m/>
    <s v="Euro"/>
    <n v="31.17"/>
    <n v="-2.77"/>
    <n v="0"/>
    <m/>
    <n v="-2.561917808219178"/>
    <n v="28.4"/>
    <n v="0"/>
    <n v="0"/>
    <m/>
    <m/>
    <n v="7.59"/>
    <n v="0"/>
    <n v="7.59"/>
    <n v="3.7"/>
    <n v="-2.77"/>
    <n v="0.9300000000000002"/>
    <n v="19.88"/>
    <s v="0.00"/>
    <n v="19.88"/>
    <n v="1"/>
    <n v="0"/>
    <n v="19.88"/>
    <n v="18.11"/>
    <n v="360000"/>
    <n v="0"/>
    <s v="N"/>
    <n v="0"/>
    <n v="31012.8"/>
  </r>
  <r>
    <m/>
    <s v="V300017"/>
    <s v="2022-0007"/>
    <x v="24"/>
    <m/>
    <s v="Wagon"/>
    <n v="3"/>
    <s v="37 80 4565 558-6"/>
    <x v="7"/>
    <m/>
    <m/>
    <x v="5"/>
    <x v="0"/>
    <n v="1"/>
    <m/>
    <m/>
    <n v="1"/>
    <m/>
    <n v="0"/>
    <n v="1"/>
    <x v="1"/>
    <m/>
    <m/>
    <m/>
    <x v="1"/>
    <m/>
    <m/>
    <m/>
    <d v="2022-04-01T00:00:00"/>
    <d v="2027-03-31T00:00:00"/>
    <n v="1025"/>
    <x v="32"/>
    <m/>
    <m/>
    <m/>
    <m/>
    <s v="with cut-off date"/>
    <d v="2023-03-31T00:00:00"/>
    <d v="2024-03-31T00:00:00"/>
    <n v="0"/>
    <n v="3"/>
    <m/>
    <d v="2026-12-31T00:00:00"/>
    <m/>
    <n v="0.38"/>
    <m/>
    <m/>
    <m/>
    <m/>
    <m/>
    <m/>
    <m/>
    <m/>
    <m/>
    <m/>
    <m/>
    <m/>
    <m/>
    <m/>
    <m/>
    <m/>
    <m/>
    <d v="2026-10-31T00:00:00"/>
    <m/>
    <n v="120000"/>
    <m/>
    <m/>
    <s v="Euro"/>
    <n v="31.17"/>
    <m/>
    <m/>
    <m/>
    <m/>
    <n v="27.4"/>
    <n v="0"/>
    <m/>
    <m/>
    <m/>
    <m/>
    <m/>
    <m/>
    <m/>
    <m/>
    <m/>
    <m/>
    <m/>
    <m/>
    <m/>
    <m/>
    <m/>
    <m/>
    <m/>
    <m/>
    <m/>
    <m/>
    <m/>
  </r>
  <r>
    <m/>
    <s v="V300017"/>
    <s v="2022-0007"/>
    <x v="24"/>
    <m/>
    <s v="Wagon"/>
    <n v="1"/>
    <s v="37 80 4563 768-3"/>
    <x v="7"/>
    <m/>
    <m/>
    <x v="5"/>
    <x v="0"/>
    <n v="1"/>
    <m/>
    <m/>
    <n v="1"/>
    <m/>
    <n v="0"/>
    <n v="1"/>
    <x v="1"/>
    <m/>
    <m/>
    <m/>
    <x v="1"/>
    <m/>
    <m/>
    <m/>
    <d v="2022-04-01T00:00:00"/>
    <d v="2027-03-31T00:00:00"/>
    <n v="1025"/>
    <x v="32"/>
    <m/>
    <m/>
    <m/>
    <m/>
    <s v="with cut-off date"/>
    <d v="2023-03-31T00:00:00"/>
    <d v="2024-03-31T00:00:00"/>
    <n v="0"/>
    <n v="3"/>
    <m/>
    <d v="2026-12-31T00:00:00"/>
    <m/>
    <n v="0.38"/>
    <m/>
    <m/>
    <m/>
    <m/>
    <m/>
    <m/>
    <m/>
    <m/>
    <m/>
    <m/>
    <m/>
    <m/>
    <m/>
    <m/>
    <m/>
    <m/>
    <m/>
    <d v="2026-10-31T00:00:00"/>
    <m/>
    <n v="120000"/>
    <m/>
    <m/>
    <s v="Euro"/>
    <n v="31.17"/>
    <m/>
    <m/>
    <m/>
    <m/>
    <n v="27.4"/>
    <n v="0"/>
    <m/>
    <m/>
    <m/>
    <m/>
    <m/>
    <m/>
    <m/>
    <m/>
    <m/>
    <m/>
    <m/>
    <m/>
    <m/>
    <m/>
    <m/>
    <m/>
    <m/>
    <m/>
    <m/>
    <m/>
    <m/>
  </r>
  <r>
    <m/>
    <s v="V300017"/>
    <s v="2022-0007"/>
    <x v="24"/>
    <m/>
    <s v="Wagon"/>
    <n v="2"/>
    <s v="37 80 4563 773-3"/>
    <x v="7"/>
    <m/>
    <m/>
    <x v="5"/>
    <x v="0"/>
    <n v="1"/>
    <m/>
    <m/>
    <n v="1"/>
    <m/>
    <n v="0"/>
    <n v="1"/>
    <x v="1"/>
    <m/>
    <m/>
    <m/>
    <x v="1"/>
    <m/>
    <m/>
    <m/>
    <d v="2022-04-01T00:00:00"/>
    <d v="2027-03-31T00:00:00"/>
    <n v="1025"/>
    <x v="32"/>
    <m/>
    <m/>
    <m/>
    <m/>
    <s v="with cut-off date"/>
    <d v="2023-03-31T00:00:00"/>
    <d v="2024-03-31T00:00:00"/>
    <n v="0"/>
    <n v="3"/>
    <m/>
    <d v="2026-12-31T00:00:00"/>
    <m/>
    <n v="0.38"/>
    <m/>
    <m/>
    <m/>
    <m/>
    <m/>
    <m/>
    <m/>
    <m/>
    <m/>
    <m/>
    <m/>
    <m/>
    <m/>
    <m/>
    <m/>
    <m/>
    <m/>
    <d v="2026-10-31T00:00:00"/>
    <m/>
    <n v="120000"/>
    <m/>
    <m/>
    <s v="Euro"/>
    <n v="31.17"/>
    <m/>
    <m/>
    <m/>
    <m/>
    <n v="27.4"/>
    <n v="0"/>
    <m/>
    <m/>
    <m/>
    <m/>
    <m/>
    <m/>
    <m/>
    <m/>
    <m/>
    <m/>
    <m/>
    <m/>
    <m/>
    <m/>
    <m/>
    <m/>
    <m/>
    <m/>
    <m/>
    <m/>
    <m/>
  </r>
  <r>
    <s v="OK 13.06.24/emo / LOA ok CMI 20.06.25"/>
    <s v="V300018"/>
    <s v="2022-0008"/>
    <x v="25"/>
    <m/>
    <s v="Header"/>
    <m/>
    <m/>
    <x v="7"/>
    <s v="DEU"/>
    <s v="Middle EU - DEU"/>
    <x v="5"/>
    <x v="3"/>
    <n v="10"/>
    <m/>
    <m/>
    <n v="10"/>
    <n v="0"/>
    <n v="0"/>
    <n v="10"/>
    <x v="3"/>
    <m/>
    <m/>
    <m/>
    <x v="1"/>
    <s v="Verlängerung ab 01.04.25 um weitere 2 Jahre"/>
    <d v="2022-04-17T00:00:00"/>
    <d v="2025-03-31T00:00:00"/>
    <m/>
    <m/>
    <n v="1079"/>
    <x v="32"/>
    <m/>
    <m/>
    <m/>
    <m/>
    <s v="with cut-off date"/>
    <d v="2023-03-31T00:00:00"/>
    <d v="2024-03-31T00:00:00"/>
    <n v="3"/>
    <n v="3"/>
    <m/>
    <m/>
    <m/>
    <n v="0.75"/>
    <m/>
    <n v="30"/>
    <m/>
    <m/>
    <s v="annually"/>
    <d v="2026-04-01T00:00:00"/>
    <n v="714"/>
    <s v="B"/>
    <n v="87"/>
    <n v="1"/>
    <s v="DEU"/>
    <s v="Parent Guarantee"/>
    <s v="N"/>
    <s v="N"/>
    <m/>
    <m/>
    <m/>
    <m/>
    <s v="Not Started"/>
    <n v="120000"/>
    <m/>
    <m/>
    <s v="Euro"/>
    <n v="45.9"/>
    <n v="-4.1"/>
    <n v="0"/>
    <m/>
    <n v="-3.772602739726028"/>
    <n v="41.8"/>
    <n v="0"/>
    <n v="0"/>
    <m/>
    <m/>
    <n v="9.380000000000001"/>
    <n v="0"/>
    <n v="9.380000000000001"/>
    <n v="4.4"/>
    <n v="-4.1"/>
    <n v="0.3000000000000007"/>
    <n v="32.12"/>
    <s v="0.00"/>
    <n v="32.12"/>
    <n v="0.9999999999999998"/>
    <n v="0"/>
    <n v="32.11999999999999"/>
    <n v="28.02"/>
    <n v="1200000"/>
    <n v="0"/>
    <s v="N"/>
    <n v="0"/>
    <n v="152152"/>
  </r>
  <r>
    <m/>
    <s v="V300018"/>
    <s v="2022-0008"/>
    <x v="25"/>
    <m/>
    <s v="Wagon"/>
    <n v="1"/>
    <s v="37 80 4980 258-0"/>
    <x v="7"/>
    <m/>
    <m/>
    <x v="5"/>
    <x v="3"/>
    <n v="1"/>
    <m/>
    <m/>
    <n v="1"/>
    <m/>
    <n v="0"/>
    <n v="1"/>
    <x v="1"/>
    <m/>
    <m/>
    <m/>
    <x v="1"/>
    <m/>
    <m/>
    <m/>
    <d v="2022-04-01T00:00:00"/>
    <d v="2027-03-31T00:00:00"/>
    <n v="1079"/>
    <x v="32"/>
    <m/>
    <m/>
    <m/>
    <m/>
    <s v="with cut-off date"/>
    <d v="2023-03-31T00:00:00"/>
    <d v="2024-03-31T00:00:00"/>
    <n v="3"/>
    <n v="3"/>
    <m/>
    <d v="2026-12-31T00:00:00"/>
    <m/>
    <n v="0.75"/>
    <m/>
    <m/>
    <m/>
    <m/>
    <m/>
    <m/>
    <m/>
    <m/>
    <m/>
    <m/>
    <m/>
    <m/>
    <m/>
    <m/>
    <m/>
    <m/>
    <m/>
    <d v="2026-10-31T00:00:00"/>
    <m/>
    <n v="120000"/>
    <m/>
    <m/>
    <s v="Euro"/>
    <n v="45.9"/>
    <m/>
    <m/>
    <m/>
    <m/>
    <n v="40.3"/>
    <n v="0"/>
    <m/>
    <m/>
    <m/>
    <m/>
    <m/>
    <m/>
    <m/>
    <m/>
    <m/>
    <m/>
    <m/>
    <m/>
    <m/>
    <m/>
    <m/>
    <m/>
    <m/>
    <m/>
    <m/>
    <m/>
    <m/>
  </r>
  <r>
    <m/>
    <s v="V300018"/>
    <s v="2022-0008"/>
    <x v="25"/>
    <m/>
    <s v="Wagon"/>
    <n v="2"/>
    <s v="37 80 4980 262-2"/>
    <x v="7"/>
    <m/>
    <m/>
    <x v="5"/>
    <x v="3"/>
    <n v="1"/>
    <m/>
    <m/>
    <n v="1"/>
    <m/>
    <n v="0"/>
    <n v="1"/>
    <x v="1"/>
    <m/>
    <m/>
    <m/>
    <x v="1"/>
    <m/>
    <m/>
    <m/>
    <d v="2022-04-01T00:00:00"/>
    <d v="2027-03-31T00:00:00"/>
    <n v="1079"/>
    <x v="32"/>
    <m/>
    <m/>
    <m/>
    <m/>
    <s v="with cut-off date"/>
    <d v="2023-03-31T00:00:00"/>
    <d v="2024-03-31T00:00:00"/>
    <n v="3"/>
    <n v="3"/>
    <m/>
    <d v="2026-12-31T00:00:00"/>
    <m/>
    <n v="0.75"/>
    <m/>
    <m/>
    <m/>
    <m/>
    <m/>
    <m/>
    <m/>
    <m/>
    <m/>
    <m/>
    <m/>
    <m/>
    <m/>
    <m/>
    <m/>
    <m/>
    <m/>
    <d v="2026-10-31T00:00:00"/>
    <m/>
    <n v="120000"/>
    <m/>
    <m/>
    <s v="Euro"/>
    <n v="45.9"/>
    <m/>
    <m/>
    <m/>
    <m/>
    <n v="40.3"/>
    <n v="0"/>
    <m/>
    <m/>
    <m/>
    <m/>
    <m/>
    <m/>
    <m/>
    <m/>
    <m/>
    <m/>
    <m/>
    <m/>
    <m/>
    <m/>
    <m/>
    <m/>
    <m/>
    <m/>
    <m/>
    <m/>
    <m/>
  </r>
  <r>
    <m/>
    <s v="V300018"/>
    <s v="2022-0008"/>
    <x v="25"/>
    <m/>
    <s v="Wagon"/>
    <n v="3"/>
    <s v="37 80 4980 277-0"/>
    <x v="7"/>
    <m/>
    <m/>
    <x v="5"/>
    <x v="3"/>
    <n v="1"/>
    <m/>
    <m/>
    <n v="1"/>
    <m/>
    <n v="0"/>
    <n v="1"/>
    <x v="1"/>
    <m/>
    <m/>
    <m/>
    <x v="1"/>
    <m/>
    <m/>
    <m/>
    <d v="2022-04-01T00:00:00"/>
    <d v="2027-03-31T00:00:00"/>
    <n v="1079"/>
    <x v="32"/>
    <m/>
    <m/>
    <m/>
    <m/>
    <s v="with cut-off date"/>
    <d v="2023-03-31T00:00:00"/>
    <d v="2024-03-31T00:00:00"/>
    <n v="3"/>
    <n v="3"/>
    <m/>
    <d v="2026-12-31T00:00:00"/>
    <m/>
    <n v="0.75"/>
    <m/>
    <m/>
    <m/>
    <m/>
    <m/>
    <m/>
    <m/>
    <m/>
    <m/>
    <m/>
    <m/>
    <m/>
    <m/>
    <m/>
    <m/>
    <m/>
    <m/>
    <d v="2026-10-31T00:00:00"/>
    <m/>
    <n v="120000"/>
    <m/>
    <m/>
    <s v="Euro"/>
    <n v="45.9"/>
    <m/>
    <m/>
    <m/>
    <m/>
    <n v="40.3"/>
    <n v="0"/>
    <m/>
    <m/>
    <m/>
    <m/>
    <m/>
    <m/>
    <m/>
    <m/>
    <m/>
    <m/>
    <m/>
    <m/>
    <m/>
    <m/>
    <m/>
    <m/>
    <m/>
    <m/>
    <m/>
    <m/>
    <m/>
  </r>
  <r>
    <m/>
    <s v="V300018"/>
    <s v="2022-0008"/>
    <x v="25"/>
    <m/>
    <s v="Wagon"/>
    <n v="4"/>
    <s v="37 80 4980 287-9"/>
    <x v="7"/>
    <m/>
    <m/>
    <x v="5"/>
    <x v="3"/>
    <n v="1"/>
    <m/>
    <m/>
    <n v="1"/>
    <m/>
    <n v="0"/>
    <n v="1"/>
    <x v="1"/>
    <m/>
    <m/>
    <m/>
    <x v="1"/>
    <m/>
    <m/>
    <m/>
    <d v="2022-04-01T00:00:00"/>
    <d v="2027-03-31T00:00:00"/>
    <n v="1079"/>
    <x v="32"/>
    <s v=" "/>
    <m/>
    <m/>
    <m/>
    <s v="with cut-off date"/>
    <d v="2023-03-31T00:00:00"/>
    <d v="2024-03-31T00:00:00"/>
    <n v="3"/>
    <n v="3"/>
    <m/>
    <d v="2026-12-31T00:00:00"/>
    <m/>
    <n v="0.75"/>
    <m/>
    <m/>
    <m/>
    <m/>
    <m/>
    <m/>
    <m/>
    <m/>
    <m/>
    <m/>
    <m/>
    <m/>
    <m/>
    <m/>
    <m/>
    <m/>
    <m/>
    <d v="2026-10-31T00:00:00"/>
    <m/>
    <n v="120000"/>
    <m/>
    <m/>
    <s v="Euro"/>
    <n v="45.9"/>
    <m/>
    <m/>
    <m/>
    <m/>
    <n v="40.3"/>
    <n v="0"/>
    <m/>
    <m/>
    <m/>
    <m/>
    <m/>
    <m/>
    <m/>
    <m/>
    <m/>
    <m/>
    <m/>
    <m/>
    <m/>
    <m/>
    <m/>
    <m/>
    <m/>
    <m/>
    <m/>
    <m/>
    <m/>
  </r>
  <r>
    <m/>
    <s v="V300018"/>
    <s v="2022-0008"/>
    <x v="25"/>
    <m/>
    <s v="Wagon"/>
    <n v="5"/>
    <s v="37 80 4980 290-3"/>
    <x v="7"/>
    <m/>
    <m/>
    <x v="5"/>
    <x v="3"/>
    <n v="1"/>
    <m/>
    <m/>
    <n v="1"/>
    <m/>
    <n v="0"/>
    <n v="1"/>
    <x v="1"/>
    <m/>
    <m/>
    <m/>
    <x v="1"/>
    <m/>
    <m/>
    <m/>
    <d v="2022-04-01T00:00:00"/>
    <d v="2027-03-31T00:00:00"/>
    <n v="1079"/>
    <x v="32"/>
    <m/>
    <m/>
    <m/>
    <m/>
    <s v="with cut-off date"/>
    <d v="2023-03-31T00:00:00"/>
    <d v="2024-03-31T00:00:00"/>
    <n v="3"/>
    <n v="3"/>
    <m/>
    <d v="2026-12-31T00:00:00"/>
    <m/>
    <n v="0.75"/>
    <m/>
    <m/>
    <m/>
    <m/>
    <m/>
    <m/>
    <m/>
    <m/>
    <m/>
    <m/>
    <m/>
    <m/>
    <m/>
    <m/>
    <m/>
    <m/>
    <m/>
    <d v="2026-10-31T00:00:00"/>
    <m/>
    <n v="120000"/>
    <m/>
    <m/>
    <s v="Euro"/>
    <n v="45.9"/>
    <m/>
    <m/>
    <m/>
    <m/>
    <n v="40.3"/>
    <n v="0"/>
    <m/>
    <m/>
    <m/>
    <m/>
    <m/>
    <m/>
    <m/>
    <m/>
    <m/>
    <m/>
    <m/>
    <m/>
    <m/>
    <m/>
    <m/>
    <m/>
    <m/>
    <m/>
    <m/>
    <m/>
    <m/>
  </r>
  <r>
    <m/>
    <s v="V300018"/>
    <s v="2022-0008"/>
    <x v="25"/>
    <m/>
    <s v="Wagon"/>
    <n v="6"/>
    <s v="37 80 4980 296-0"/>
    <x v="7"/>
    <m/>
    <m/>
    <x v="5"/>
    <x v="3"/>
    <n v="1"/>
    <m/>
    <m/>
    <n v="1"/>
    <m/>
    <n v="0"/>
    <n v="1"/>
    <x v="1"/>
    <m/>
    <m/>
    <m/>
    <x v="1"/>
    <m/>
    <m/>
    <m/>
    <d v="2022-04-01T00:00:00"/>
    <d v="2027-03-31T00:00:00"/>
    <n v="1079"/>
    <x v="32"/>
    <m/>
    <m/>
    <m/>
    <m/>
    <s v="with cut-off date"/>
    <d v="2023-03-31T00:00:00"/>
    <d v="2024-03-31T00:00:00"/>
    <n v="3"/>
    <n v="3"/>
    <m/>
    <d v="2026-12-31T00:00:00"/>
    <m/>
    <n v="0.75"/>
    <m/>
    <m/>
    <m/>
    <m/>
    <m/>
    <m/>
    <m/>
    <m/>
    <m/>
    <m/>
    <m/>
    <m/>
    <m/>
    <m/>
    <m/>
    <m/>
    <m/>
    <d v="2026-10-31T00:00:00"/>
    <m/>
    <n v="120000"/>
    <m/>
    <m/>
    <s v="Euro"/>
    <n v="45.9"/>
    <m/>
    <m/>
    <m/>
    <m/>
    <n v="40.3"/>
    <n v="0"/>
    <m/>
    <m/>
    <m/>
    <m/>
    <m/>
    <m/>
    <m/>
    <m/>
    <m/>
    <m/>
    <m/>
    <m/>
    <m/>
    <m/>
    <m/>
    <m/>
    <m/>
    <m/>
    <m/>
    <m/>
    <m/>
  </r>
  <r>
    <m/>
    <s v="V300018"/>
    <s v="2022-0008"/>
    <x v="25"/>
    <m/>
    <s v="Wagon"/>
    <n v="7"/>
    <s v="37 80 4980 297-8"/>
    <x v="7"/>
    <m/>
    <m/>
    <x v="5"/>
    <x v="3"/>
    <n v="1"/>
    <m/>
    <m/>
    <n v="1"/>
    <m/>
    <n v="0"/>
    <n v="1"/>
    <x v="1"/>
    <m/>
    <m/>
    <m/>
    <x v="1"/>
    <m/>
    <m/>
    <m/>
    <d v="2022-04-01T00:00:00"/>
    <d v="2027-03-31T00:00:00"/>
    <n v="1079"/>
    <x v="32"/>
    <m/>
    <m/>
    <m/>
    <m/>
    <s v="with cut-off date"/>
    <d v="2023-03-31T00:00:00"/>
    <d v="2024-03-31T00:00:00"/>
    <n v="3"/>
    <n v="3"/>
    <m/>
    <d v="2026-12-31T00:00:00"/>
    <m/>
    <n v="0.75"/>
    <m/>
    <m/>
    <m/>
    <m/>
    <m/>
    <m/>
    <m/>
    <m/>
    <m/>
    <m/>
    <m/>
    <m/>
    <m/>
    <m/>
    <m/>
    <m/>
    <m/>
    <d v="2026-10-31T00:00:00"/>
    <m/>
    <n v="120000"/>
    <m/>
    <m/>
    <s v="Euro"/>
    <n v="45.9"/>
    <m/>
    <m/>
    <m/>
    <m/>
    <n v="40.3"/>
    <n v="0"/>
    <m/>
    <m/>
    <m/>
    <m/>
    <m/>
    <m/>
    <m/>
    <m/>
    <m/>
    <m/>
    <m/>
    <m/>
    <m/>
    <m/>
    <m/>
    <m/>
    <m/>
    <m/>
    <m/>
    <m/>
    <m/>
  </r>
  <r>
    <m/>
    <s v="V300018"/>
    <s v="2022-0008"/>
    <x v="25"/>
    <m/>
    <s v="Wagon"/>
    <n v="8"/>
    <s v="37 80 4980 400-8"/>
    <x v="7"/>
    <m/>
    <m/>
    <x v="5"/>
    <x v="3"/>
    <n v="1"/>
    <m/>
    <m/>
    <n v="1"/>
    <m/>
    <n v="0"/>
    <n v="1"/>
    <x v="1"/>
    <m/>
    <m/>
    <m/>
    <x v="1"/>
    <m/>
    <m/>
    <m/>
    <d v="2022-04-01T00:00:00"/>
    <d v="2027-03-31T00:00:00"/>
    <n v="1079"/>
    <x v="32"/>
    <m/>
    <m/>
    <m/>
    <m/>
    <s v="with cut-off date"/>
    <d v="2023-03-31T00:00:00"/>
    <d v="2024-03-31T00:00:00"/>
    <n v="3"/>
    <n v="3"/>
    <m/>
    <d v="2026-12-31T00:00:00"/>
    <m/>
    <n v="0.75"/>
    <m/>
    <m/>
    <m/>
    <m/>
    <m/>
    <m/>
    <m/>
    <m/>
    <m/>
    <m/>
    <m/>
    <m/>
    <m/>
    <m/>
    <m/>
    <m/>
    <m/>
    <d v="2026-10-31T00:00:00"/>
    <m/>
    <n v="120000"/>
    <m/>
    <m/>
    <s v="Euro"/>
    <n v="45.9"/>
    <m/>
    <m/>
    <m/>
    <m/>
    <n v="40.3"/>
    <n v="0"/>
    <m/>
    <m/>
    <m/>
    <m/>
    <m/>
    <m/>
    <m/>
    <m/>
    <m/>
    <m/>
    <m/>
    <m/>
    <m/>
    <m/>
    <m/>
    <m/>
    <m/>
    <m/>
    <m/>
    <m/>
    <m/>
  </r>
  <r>
    <m/>
    <s v="V300018"/>
    <s v="2022-0008"/>
    <x v="25"/>
    <m/>
    <s v="Wagon"/>
    <n v="9"/>
    <s v="37 80 4980 689-6"/>
    <x v="7"/>
    <m/>
    <m/>
    <x v="5"/>
    <x v="3"/>
    <n v="1"/>
    <m/>
    <m/>
    <n v="1"/>
    <m/>
    <n v="0"/>
    <n v="1"/>
    <x v="1"/>
    <m/>
    <m/>
    <m/>
    <x v="1"/>
    <m/>
    <m/>
    <m/>
    <d v="2022-04-01T00:00:00"/>
    <d v="2027-03-31T00:00:00"/>
    <n v="1079"/>
    <x v="32"/>
    <m/>
    <m/>
    <m/>
    <m/>
    <s v="with cut-off date"/>
    <d v="2023-03-31T00:00:00"/>
    <d v="2024-03-31T00:00:00"/>
    <n v="3"/>
    <n v="3"/>
    <m/>
    <d v="2026-12-31T00:00:00"/>
    <m/>
    <n v="0.75"/>
    <m/>
    <m/>
    <m/>
    <m/>
    <m/>
    <m/>
    <m/>
    <m/>
    <m/>
    <m/>
    <m/>
    <m/>
    <m/>
    <m/>
    <m/>
    <m/>
    <m/>
    <d v="2026-10-31T00:00:00"/>
    <m/>
    <n v="120000"/>
    <m/>
    <m/>
    <s v="Euro"/>
    <n v="45.9"/>
    <m/>
    <m/>
    <m/>
    <m/>
    <n v="40.3"/>
    <n v="0"/>
    <m/>
    <m/>
    <m/>
    <m/>
    <m/>
    <m/>
    <m/>
    <m/>
    <m/>
    <m/>
    <m/>
    <m/>
    <m/>
    <m/>
    <m/>
    <m/>
    <m/>
    <m/>
    <m/>
    <m/>
    <m/>
  </r>
  <r>
    <m/>
    <s v="V300018"/>
    <s v="2022-0008"/>
    <x v="25"/>
    <m/>
    <s v="Wagon"/>
    <n v="10"/>
    <s v="37 80 4980 283-8"/>
    <x v="7"/>
    <m/>
    <m/>
    <x v="5"/>
    <x v="3"/>
    <n v="1"/>
    <m/>
    <m/>
    <n v="1"/>
    <m/>
    <n v="0"/>
    <n v="1"/>
    <x v="1"/>
    <m/>
    <m/>
    <m/>
    <x v="1"/>
    <m/>
    <m/>
    <m/>
    <d v="2022-04-01T00:00:00"/>
    <d v="2027-03-31T00:00:00"/>
    <n v="1079"/>
    <x v="32"/>
    <m/>
    <m/>
    <m/>
    <m/>
    <s v="with cut-off date"/>
    <d v="2023-03-31T00:00:00"/>
    <d v="2024-03-31T00:00:00"/>
    <n v="3"/>
    <n v="3"/>
    <m/>
    <d v="2026-12-31T00:00:00"/>
    <m/>
    <n v="0.75"/>
    <m/>
    <m/>
    <m/>
    <m/>
    <m/>
    <m/>
    <m/>
    <m/>
    <m/>
    <m/>
    <m/>
    <m/>
    <m/>
    <m/>
    <m/>
    <m/>
    <m/>
    <d v="2026-10-31T00:00:00"/>
    <m/>
    <n v="120000"/>
    <m/>
    <m/>
    <s v="Euro"/>
    <n v="45.9"/>
    <m/>
    <m/>
    <m/>
    <m/>
    <n v="40.3"/>
    <n v="0"/>
    <m/>
    <m/>
    <m/>
    <m/>
    <m/>
    <m/>
    <m/>
    <m/>
    <m/>
    <m/>
    <m/>
    <m/>
    <m/>
    <m/>
    <m/>
    <m/>
    <m/>
    <m/>
    <m/>
    <m/>
    <m/>
  </r>
  <r>
    <s v="OK 21.03.24/emo"/>
    <s v="V300033"/>
    <s v="2023-0017"/>
    <x v="26"/>
    <m/>
    <s v="Header"/>
    <m/>
    <m/>
    <x v="7"/>
    <s v="DEU"/>
    <s v="Middle EU - DEU"/>
    <x v="2"/>
    <x v="3"/>
    <n v="22"/>
    <m/>
    <m/>
    <n v="22"/>
    <n v="0"/>
    <n v="0"/>
    <n v="0"/>
    <x v="3"/>
    <s v="PAYG"/>
    <d v="2023-11-20T00:00:00"/>
    <d v="2023-12-31T00:00:00"/>
    <x v="0"/>
    <m/>
    <d v="2023-07-31T00:00:00"/>
    <d v="2023-12-31T00:00:00"/>
    <m/>
    <m/>
    <n v="153"/>
    <x v="33"/>
    <m/>
    <m/>
    <m/>
    <n v="22"/>
    <s v="n.a."/>
    <m/>
    <m/>
    <n v="0"/>
    <n v="0"/>
    <m/>
    <m/>
    <m/>
    <n v="0"/>
    <n v="0"/>
    <m/>
    <m/>
    <m/>
    <m/>
    <m/>
    <n v="153"/>
    <s v="B"/>
    <n v="84"/>
    <n v="1"/>
    <s v="DEU"/>
    <s v="Parent Guarantee"/>
    <s v="N"/>
    <s v="N"/>
    <m/>
    <m/>
    <n v="1"/>
    <m/>
    <m/>
    <n v="115000"/>
    <m/>
    <m/>
    <s v="Euro"/>
    <n v="39"/>
    <n v="0"/>
    <n v="0"/>
    <m/>
    <n v="0"/>
    <n v="39"/>
    <n v="0"/>
    <n v="0"/>
    <m/>
    <m/>
    <n v="7.94"/>
    <n v="0"/>
    <n v="7.94"/>
    <n v="1.09"/>
    <n v="-1.09"/>
    <n v="0"/>
    <n v="29.97"/>
    <s v="0.00"/>
    <n v="29.97"/>
    <n v="0.9878048780487805"/>
    <n v="0"/>
    <n v="29.97"/>
    <n v="29.97"/>
    <n v="2530000"/>
    <n v="0"/>
    <s v="N"/>
    <n v="0"/>
    <n v="312312"/>
  </r>
  <r>
    <m/>
    <s v="V300033"/>
    <s v="2023-0017"/>
    <x v="26"/>
    <n v="1"/>
    <s v="Batch"/>
    <m/>
    <m/>
    <x v="7"/>
    <s v="DEU"/>
    <s v="Middle EU - DEU"/>
    <x v="2"/>
    <x v="3"/>
    <n v="22"/>
    <m/>
    <m/>
    <n v="22"/>
    <n v="0"/>
    <n v="0"/>
    <n v="0"/>
    <x v="3"/>
    <s v="PAYG"/>
    <d v="2023-11-20T00:00:00"/>
    <d v="2023-12-31T00:00:00"/>
    <x v="0"/>
    <m/>
    <m/>
    <m/>
    <d v="2023-07-31T00:00:00"/>
    <d v="2023-12-31T00:00:00"/>
    <m/>
    <x v="33"/>
    <m/>
    <m/>
    <m/>
    <m/>
    <s v="n.a."/>
    <m/>
    <m/>
    <n v="0"/>
    <n v="0"/>
    <m/>
    <m/>
    <n v="0"/>
    <m/>
    <m/>
    <m/>
    <m/>
    <m/>
    <m/>
    <m/>
    <m/>
    <s v="B"/>
    <m/>
    <n v="1"/>
    <s v="DEU"/>
    <s v="Parent Guarantee"/>
    <m/>
    <s v="N"/>
    <n v="0"/>
    <n v="0"/>
    <m/>
    <m/>
    <m/>
    <n v="115000"/>
    <m/>
    <m/>
    <s v="Euro"/>
    <n v="39"/>
    <n v="0"/>
    <n v="0"/>
    <m/>
    <n v="0"/>
    <n v="39"/>
    <n v="0"/>
    <n v="0"/>
    <m/>
    <m/>
    <n v="7.94"/>
    <n v="0"/>
    <n v="7.94"/>
    <n v="1.09"/>
    <n v="-1.09"/>
    <n v="1.09"/>
    <n v="30.34"/>
    <s v="0.00"/>
    <n v="29.97"/>
    <n v="0.9878048780487805"/>
    <n v="0"/>
    <n v="29.97"/>
    <n v="29.97"/>
    <n v="2530000"/>
    <n v="0"/>
    <s v="N"/>
    <n v="0"/>
    <n v="312312"/>
  </r>
  <r>
    <m/>
    <s v="V300033"/>
    <s v="2023-0017"/>
    <x v="26"/>
    <n v="1"/>
    <s v="Wagon"/>
    <n v="1"/>
    <m/>
    <x v="7"/>
    <m/>
    <m/>
    <x v="2"/>
    <x v="3"/>
    <n v="1"/>
    <m/>
    <m/>
    <n v="1"/>
    <m/>
    <n v="0"/>
    <n v="0"/>
    <x v="1"/>
    <s v="PAYG"/>
    <d v="2023-11-20T00:00:00"/>
    <d v="2023-12-31T00:00:00"/>
    <x v="0"/>
    <m/>
    <m/>
    <m/>
    <e v="#N/A"/>
    <e v="#N/A"/>
    <n v="153"/>
    <x v="1"/>
    <m/>
    <m/>
    <m/>
    <m/>
    <s v="n.a."/>
    <m/>
    <m/>
    <n v="0"/>
    <n v="0"/>
    <m/>
    <e v="#N/A"/>
    <m/>
    <m/>
    <m/>
    <m/>
    <m/>
    <m/>
    <m/>
    <m/>
    <m/>
    <m/>
    <m/>
    <m/>
    <m/>
    <m/>
    <m/>
    <m/>
    <m/>
    <m/>
    <m/>
    <m/>
    <m/>
    <n v="115000"/>
    <m/>
    <m/>
    <s v="Euro"/>
    <n v="39"/>
    <m/>
    <m/>
    <m/>
    <m/>
    <e v="#N/A"/>
    <m/>
    <m/>
    <m/>
    <m/>
    <m/>
    <m/>
    <m/>
    <m/>
    <m/>
    <m/>
    <m/>
    <m/>
    <m/>
    <m/>
    <m/>
    <m/>
    <m/>
    <m/>
    <m/>
    <m/>
    <m/>
    <m/>
  </r>
  <r>
    <m/>
    <s v="V300033"/>
    <s v="2023-0017"/>
    <x v="26"/>
    <n v="1"/>
    <s v="Wagon"/>
    <n v="2"/>
    <m/>
    <x v="7"/>
    <m/>
    <m/>
    <x v="2"/>
    <x v="3"/>
    <n v="1"/>
    <m/>
    <m/>
    <n v="1"/>
    <m/>
    <n v="0"/>
    <n v="0"/>
    <x v="1"/>
    <s v="PAYG"/>
    <d v="2023-11-20T00:00:00"/>
    <d v="2023-12-31T00:00:00"/>
    <x v="0"/>
    <m/>
    <m/>
    <m/>
    <e v="#N/A"/>
    <e v="#N/A"/>
    <n v="153"/>
    <x v="1"/>
    <m/>
    <m/>
    <m/>
    <m/>
    <s v="n.a."/>
    <m/>
    <m/>
    <n v="0"/>
    <n v="0"/>
    <m/>
    <e v="#N/A"/>
    <m/>
    <m/>
    <m/>
    <m/>
    <m/>
    <m/>
    <m/>
    <m/>
    <m/>
    <m/>
    <m/>
    <m/>
    <m/>
    <m/>
    <m/>
    <m/>
    <m/>
    <m/>
    <m/>
    <m/>
    <m/>
    <n v="115000"/>
    <m/>
    <m/>
    <s v="Euro"/>
    <n v="39"/>
    <m/>
    <m/>
    <m/>
    <m/>
    <e v="#N/A"/>
    <m/>
    <m/>
    <m/>
    <m/>
    <m/>
    <m/>
    <m/>
    <m/>
    <m/>
    <m/>
    <m/>
    <m/>
    <m/>
    <m/>
    <m/>
    <m/>
    <m/>
    <m/>
    <m/>
    <m/>
    <m/>
    <m/>
  </r>
  <r>
    <m/>
    <s v="V300033"/>
    <s v="2023-0017"/>
    <x v="26"/>
    <n v="1"/>
    <s v="Wagon"/>
    <n v="3"/>
    <m/>
    <x v="7"/>
    <m/>
    <m/>
    <x v="2"/>
    <x v="3"/>
    <n v="1"/>
    <m/>
    <m/>
    <n v="1"/>
    <m/>
    <n v="0"/>
    <n v="0"/>
    <x v="1"/>
    <s v="PAYG"/>
    <d v="2023-11-20T00:00:00"/>
    <d v="2023-12-31T00:00:00"/>
    <x v="0"/>
    <m/>
    <m/>
    <m/>
    <e v="#N/A"/>
    <e v="#N/A"/>
    <n v="153"/>
    <x v="1"/>
    <m/>
    <m/>
    <m/>
    <m/>
    <s v="n.a."/>
    <m/>
    <m/>
    <n v="0"/>
    <n v="0"/>
    <m/>
    <e v="#N/A"/>
    <m/>
    <m/>
    <m/>
    <m/>
    <m/>
    <m/>
    <m/>
    <m/>
    <m/>
    <m/>
    <m/>
    <m/>
    <m/>
    <m/>
    <m/>
    <m/>
    <m/>
    <m/>
    <m/>
    <m/>
    <m/>
    <n v="115000"/>
    <m/>
    <m/>
    <s v="Euro"/>
    <n v="39"/>
    <m/>
    <m/>
    <m/>
    <m/>
    <e v="#N/A"/>
    <m/>
    <m/>
    <m/>
    <m/>
    <m/>
    <m/>
    <m/>
    <m/>
    <m/>
    <m/>
    <m/>
    <m/>
    <m/>
    <m/>
    <m/>
    <m/>
    <m/>
    <m/>
    <m/>
    <m/>
    <m/>
    <m/>
  </r>
  <r>
    <m/>
    <s v="V300033"/>
    <s v="2023-0017"/>
    <x v="26"/>
    <n v="1"/>
    <s v="Wagon"/>
    <n v="4"/>
    <m/>
    <x v="7"/>
    <m/>
    <m/>
    <x v="2"/>
    <x v="3"/>
    <n v="1"/>
    <m/>
    <m/>
    <n v="1"/>
    <m/>
    <n v="0"/>
    <n v="0"/>
    <x v="1"/>
    <s v="PAYG"/>
    <d v="2023-11-20T00:00:00"/>
    <d v="2023-12-31T00:00:00"/>
    <x v="0"/>
    <m/>
    <m/>
    <m/>
    <e v="#N/A"/>
    <e v="#N/A"/>
    <n v="153"/>
    <x v="1"/>
    <m/>
    <m/>
    <m/>
    <m/>
    <s v="n.a."/>
    <m/>
    <m/>
    <n v="0"/>
    <n v="0"/>
    <m/>
    <e v="#N/A"/>
    <m/>
    <m/>
    <m/>
    <m/>
    <m/>
    <m/>
    <m/>
    <m/>
    <m/>
    <m/>
    <m/>
    <m/>
    <m/>
    <m/>
    <m/>
    <m/>
    <m/>
    <m/>
    <m/>
    <m/>
    <m/>
    <n v="115000"/>
    <m/>
    <m/>
    <s v="Euro"/>
    <n v="39"/>
    <m/>
    <m/>
    <m/>
    <m/>
    <e v="#N/A"/>
    <m/>
    <m/>
    <m/>
    <m/>
    <m/>
    <m/>
    <m/>
    <m/>
    <m/>
    <m/>
    <m/>
    <m/>
    <m/>
    <m/>
    <m/>
    <m/>
    <m/>
    <m/>
    <m/>
    <m/>
    <m/>
    <m/>
  </r>
  <r>
    <m/>
    <s v="V300033"/>
    <s v="2023-0017"/>
    <x v="26"/>
    <n v="1"/>
    <s v="Wagon"/>
    <n v="5"/>
    <m/>
    <x v="7"/>
    <m/>
    <m/>
    <x v="2"/>
    <x v="3"/>
    <n v="1"/>
    <m/>
    <m/>
    <n v="1"/>
    <m/>
    <n v="0"/>
    <n v="0"/>
    <x v="1"/>
    <s v="PAYG"/>
    <d v="2023-11-20T00:00:00"/>
    <d v="2023-12-31T00:00:00"/>
    <x v="0"/>
    <m/>
    <m/>
    <m/>
    <e v="#N/A"/>
    <e v="#N/A"/>
    <n v="153"/>
    <x v="1"/>
    <m/>
    <m/>
    <m/>
    <m/>
    <s v="n.a."/>
    <m/>
    <m/>
    <n v="0"/>
    <n v="0"/>
    <m/>
    <e v="#N/A"/>
    <m/>
    <m/>
    <m/>
    <m/>
    <m/>
    <m/>
    <m/>
    <m/>
    <m/>
    <m/>
    <m/>
    <m/>
    <m/>
    <m/>
    <m/>
    <m/>
    <m/>
    <m/>
    <m/>
    <m/>
    <m/>
    <n v="115000"/>
    <m/>
    <m/>
    <s v="Euro"/>
    <n v="39"/>
    <m/>
    <m/>
    <m/>
    <m/>
    <e v="#N/A"/>
    <m/>
    <m/>
    <m/>
    <m/>
    <m/>
    <m/>
    <m/>
    <m/>
    <m/>
    <m/>
    <m/>
    <m/>
    <m/>
    <m/>
    <m/>
    <m/>
    <m/>
    <m/>
    <m/>
    <m/>
    <m/>
    <m/>
  </r>
  <r>
    <m/>
    <s v="V300033"/>
    <s v="2023-0017"/>
    <x v="26"/>
    <n v="1"/>
    <s v="Wagon"/>
    <n v="6"/>
    <m/>
    <x v="7"/>
    <m/>
    <m/>
    <x v="2"/>
    <x v="3"/>
    <n v="1"/>
    <m/>
    <m/>
    <n v="1"/>
    <m/>
    <n v="0"/>
    <n v="0"/>
    <x v="1"/>
    <s v="PAYG"/>
    <d v="2023-11-20T00:00:00"/>
    <d v="2023-12-31T00:00:00"/>
    <x v="0"/>
    <m/>
    <m/>
    <m/>
    <e v="#N/A"/>
    <e v="#N/A"/>
    <n v="153"/>
    <x v="1"/>
    <m/>
    <m/>
    <m/>
    <m/>
    <s v="n.a."/>
    <m/>
    <m/>
    <n v="0"/>
    <n v="0"/>
    <m/>
    <e v="#N/A"/>
    <m/>
    <m/>
    <m/>
    <m/>
    <m/>
    <m/>
    <m/>
    <m/>
    <m/>
    <m/>
    <m/>
    <m/>
    <m/>
    <m/>
    <m/>
    <m/>
    <m/>
    <m/>
    <m/>
    <m/>
    <m/>
    <n v="115000"/>
    <m/>
    <m/>
    <s v="Euro"/>
    <n v="39"/>
    <m/>
    <m/>
    <m/>
    <m/>
    <e v="#N/A"/>
    <m/>
    <m/>
    <m/>
    <m/>
    <m/>
    <m/>
    <m/>
    <m/>
    <m/>
    <m/>
    <m/>
    <m/>
    <m/>
    <m/>
    <m/>
    <m/>
    <m/>
    <m/>
    <m/>
    <m/>
    <m/>
    <m/>
  </r>
  <r>
    <m/>
    <s v="V300033"/>
    <s v="2023-0017"/>
    <x v="26"/>
    <n v="1"/>
    <s v="Wagon"/>
    <n v="7"/>
    <m/>
    <x v="7"/>
    <m/>
    <m/>
    <x v="2"/>
    <x v="3"/>
    <n v="1"/>
    <m/>
    <m/>
    <n v="1"/>
    <m/>
    <n v="0"/>
    <n v="0"/>
    <x v="1"/>
    <s v="PAYG"/>
    <d v="2023-11-20T00:00:00"/>
    <d v="2023-12-31T00:00:00"/>
    <x v="0"/>
    <m/>
    <m/>
    <m/>
    <e v="#N/A"/>
    <e v="#N/A"/>
    <n v="153"/>
    <x v="1"/>
    <m/>
    <m/>
    <m/>
    <m/>
    <s v="n.a."/>
    <m/>
    <m/>
    <n v="0"/>
    <n v="0"/>
    <m/>
    <e v="#N/A"/>
    <m/>
    <m/>
    <m/>
    <m/>
    <m/>
    <m/>
    <m/>
    <m/>
    <m/>
    <m/>
    <m/>
    <m/>
    <m/>
    <m/>
    <m/>
    <m/>
    <m/>
    <m/>
    <m/>
    <m/>
    <m/>
    <n v="115000"/>
    <m/>
    <m/>
    <s v="Euro"/>
    <n v="39"/>
    <m/>
    <m/>
    <m/>
    <m/>
    <e v="#N/A"/>
    <m/>
    <m/>
    <m/>
    <m/>
    <m/>
    <m/>
    <m/>
    <m/>
    <m/>
    <m/>
    <m/>
    <m/>
    <m/>
    <m/>
    <m/>
    <m/>
    <m/>
    <m/>
    <m/>
    <m/>
    <m/>
    <m/>
  </r>
  <r>
    <m/>
    <s v="V300033"/>
    <s v="2023-0017"/>
    <x v="26"/>
    <n v="1"/>
    <s v="Wagon"/>
    <n v="8"/>
    <m/>
    <x v="7"/>
    <m/>
    <m/>
    <x v="2"/>
    <x v="3"/>
    <n v="1"/>
    <m/>
    <m/>
    <n v="1"/>
    <m/>
    <n v="0"/>
    <n v="0"/>
    <x v="1"/>
    <s v="PAYG"/>
    <d v="2023-11-20T00:00:00"/>
    <d v="2023-12-31T00:00:00"/>
    <x v="0"/>
    <m/>
    <m/>
    <m/>
    <e v="#N/A"/>
    <e v="#N/A"/>
    <n v="153"/>
    <x v="1"/>
    <m/>
    <m/>
    <m/>
    <m/>
    <s v="n.a."/>
    <m/>
    <m/>
    <n v="0"/>
    <n v="0"/>
    <m/>
    <e v="#N/A"/>
    <m/>
    <m/>
    <m/>
    <m/>
    <m/>
    <m/>
    <m/>
    <m/>
    <m/>
    <m/>
    <m/>
    <m/>
    <m/>
    <m/>
    <m/>
    <m/>
    <m/>
    <m/>
    <m/>
    <m/>
    <m/>
    <n v="115000"/>
    <m/>
    <m/>
    <s v="Euro"/>
    <n v="39"/>
    <m/>
    <m/>
    <m/>
    <m/>
    <e v="#N/A"/>
    <m/>
    <m/>
    <m/>
    <m/>
    <m/>
    <m/>
    <m/>
    <m/>
    <m/>
    <m/>
    <m/>
    <m/>
    <m/>
    <m/>
    <m/>
    <m/>
    <m/>
    <m/>
    <m/>
    <m/>
    <m/>
    <m/>
  </r>
  <r>
    <m/>
    <s v="V300033"/>
    <s v="2023-0017"/>
    <x v="26"/>
    <n v="1"/>
    <s v="Wagon"/>
    <n v="9"/>
    <m/>
    <x v="7"/>
    <m/>
    <m/>
    <x v="2"/>
    <x v="3"/>
    <n v="1"/>
    <m/>
    <m/>
    <n v="1"/>
    <m/>
    <n v="0"/>
    <n v="0"/>
    <x v="1"/>
    <s v="PAYG"/>
    <d v="2023-11-20T00:00:00"/>
    <d v="2023-12-31T00:00:00"/>
    <x v="0"/>
    <m/>
    <m/>
    <m/>
    <e v="#N/A"/>
    <e v="#N/A"/>
    <n v="153"/>
    <x v="1"/>
    <m/>
    <m/>
    <m/>
    <m/>
    <s v="n.a."/>
    <m/>
    <m/>
    <n v="0"/>
    <n v="0"/>
    <m/>
    <e v="#N/A"/>
    <m/>
    <m/>
    <m/>
    <m/>
    <m/>
    <m/>
    <m/>
    <m/>
    <m/>
    <m/>
    <m/>
    <m/>
    <m/>
    <m/>
    <m/>
    <m/>
    <m/>
    <m/>
    <m/>
    <m/>
    <m/>
    <n v="115000"/>
    <m/>
    <m/>
    <s v="Euro"/>
    <n v="39"/>
    <m/>
    <m/>
    <m/>
    <m/>
    <e v="#N/A"/>
    <m/>
    <m/>
    <m/>
    <m/>
    <m/>
    <m/>
    <m/>
    <m/>
    <m/>
    <m/>
    <m/>
    <m/>
    <m/>
    <m/>
    <m/>
    <m/>
    <m/>
    <m/>
    <m/>
    <m/>
    <m/>
    <m/>
  </r>
  <r>
    <m/>
    <s v="V300033"/>
    <s v="2023-0017"/>
    <x v="26"/>
    <n v="1"/>
    <s v="Wagon"/>
    <n v="10"/>
    <m/>
    <x v="7"/>
    <m/>
    <m/>
    <x v="2"/>
    <x v="3"/>
    <n v="1"/>
    <m/>
    <m/>
    <n v="1"/>
    <m/>
    <n v="0"/>
    <n v="0"/>
    <x v="1"/>
    <s v="PAYG"/>
    <d v="2023-11-20T00:00:00"/>
    <d v="2023-12-31T00:00:00"/>
    <x v="0"/>
    <m/>
    <m/>
    <m/>
    <e v="#N/A"/>
    <e v="#N/A"/>
    <n v="153"/>
    <x v="1"/>
    <m/>
    <m/>
    <m/>
    <m/>
    <s v="n.a."/>
    <m/>
    <m/>
    <n v="0"/>
    <n v="0"/>
    <m/>
    <e v="#N/A"/>
    <m/>
    <m/>
    <m/>
    <m/>
    <m/>
    <m/>
    <m/>
    <m/>
    <m/>
    <m/>
    <m/>
    <m/>
    <m/>
    <m/>
    <m/>
    <m/>
    <m/>
    <m/>
    <m/>
    <m/>
    <m/>
    <n v="115000"/>
    <m/>
    <m/>
    <s v="Euro"/>
    <n v="39"/>
    <m/>
    <m/>
    <m/>
    <m/>
    <e v="#N/A"/>
    <m/>
    <m/>
    <m/>
    <m/>
    <m/>
    <m/>
    <m/>
    <m/>
    <m/>
    <m/>
    <m/>
    <m/>
    <m/>
    <m/>
    <m/>
    <m/>
    <m/>
    <m/>
    <m/>
    <m/>
    <m/>
    <m/>
  </r>
  <r>
    <m/>
    <s v="V300033"/>
    <s v="2023-0017"/>
    <x v="26"/>
    <n v="1"/>
    <s v="Wagon"/>
    <n v="11"/>
    <m/>
    <x v="7"/>
    <m/>
    <m/>
    <x v="2"/>
    <x v="3"/>
    <n v="1"/>
    <m/>
    <m/>
    <n v="1"/>
    <m/>
    <n v="0"/>
    <n v="0"/>
    <x v="1"/>
    <s v="PAYG"/>
    <d v="2023-11-20T00:00:00"/>
    <d v="2023-12-31T00:00:00"/>
    <x v="0"/>
    <m/>
    <m/>
    <m/>
    <e v="#N/A"/>
    <e v="#N/A"/>
    <n v="153"/>
    <x v="1"/>
    <m/>
    <m/>
    <m/>
    <m/>
    <s v="n.a."/>
    <m/>
    <m/>
    <n v="0"/>
    <n v="0"/>
    <m/>
    <e v="#N/A"/>
    <m/>
    <m/>
    <m/>
    <m/>
    <m/>
    <m/>
    <m/>
    <m/>
    <m/>
    <m/>
    <m/>
    <m/>
    <m/>
    <m/>
    <m/>
    <m/>
    <m/>
    <m/>
    <m/>
    <m/>
    <m/>
    <n v="115000"/>
    <m/>
    <m/>
    <s v="Euro"/>
    <n v="39"/>
    <m/>
    <m/>
    <m/>
    <m/>
    <e v="#N/A"/>
    <m/>
    <m/>
    <m/>
    <m/>
    <m/>
    <m/>
    <m/>
    <m/>
    <m/>
    <m/>
    <m/>
    <m/>
    <m/>
    <m/>
    <m/>
    <m/>
    <m/>
    <m/>
    <m/>
    <m/>
    <m/>
    <m/>
  </r>
  <r>
    <m/>
    <s v="V300033"/>
    <s v="2023-0017"/>
    <x v="26"/>
    <n v="1"/>
    <s v="Wagon"/>
    <n v="12"/>
    <m/>
    <x v="7"/>
    <m/>
    <m/>
    <x v="2"/>
    <x v="3"/>
    <n v="1"/>
    <m/>
    <m/>
    <n v="1"/>
    <m/>
    <n v="0"/>
    <n v="0"/>
    <x v="1"/>
    <s v="PAYG"/>
    <d v="2023-11-20T00:00:00"/>
    <d v="2023-12-31T00:00:00"/>
    <x v="0"/>
    <m/>
    <m/>
    <m/>
    <e v="#N/A"/>
    <e v="#N/A"/>
    <n v="153"/>
    <x v="1"/>
    <m/>
    <m/>
    <m/>
    <m/>
    <s v="n.a."/>
    <m/>
    <m/>
    <n v="0"/>
    <n v="0"/>
    <m/>
    <e v="#N/A"/>
    <m/>
    <m/>
    <m/>
    <m/>
    <m/>
    <m/>
    <m/>
    <m/>
    <m/>
    <m/>
    <m/>
    <m/>
    <m/>
    <m/>
    <m/>
    <m/>
    <m/>
    <m/>
    <m/>
    <m/>
    <m/>
    <n v="115000"/>
    <m/>
    <m/>
    <s v="Euro"/>
    <n v="39"/>
    <m/>
    <m/>
    <m/>
    <m/>
    <e v="#N/A"/>
    <m/>
    <m/>
    <m/>
    <m/>
    <m/>
    <m/>
    <m/>
    <m/>
    <m/>
    <m/>
    <m/>
    <m/>
    <m/>
    <m/>
    <m/>
    <m/>
    <m/>
    <m/>
    <m/>
    <m/>
    <m/>
    <m/>
  </r>
  <r>
    <m/>
    <s v="V300033"/>
    <s v="2023-0017"/>
    <x v="26"/>
    <n v="1"/>
    <s v="Wagon"/>
    <n v="13"/>
    <m/>
    <x v="7"/>
    <m/>
    <m/>
    <x v="2"/>
    <x v="3"/>
    <n v="1"/>
    <m/>
    <m/>
    <n v="1"/>
    <m/>
    <n v="0"/>
    <n v="0"/>
    <x v="1"/>
    <s v="PAYG"/>
    <d v="2023-11-20T00:00:00"/>
    <d v="2023-12-31T00:00:00"/>
    <x v="0"/>
    <m/>
    <m/>
    <m/>
    <e v="#N/A"/>
    <e v="#N/A"/>
    <n v="153"/>
    <x v="1"/>
    <m/>
    <m/>
    <m/>
    <m/>
    <s v="n.a."/>
    <m/>
    <m/>
    <n v="0"/>
    <n v="0"/>
    <m/>
    <e v="#N/A"/>
    <m/>
    <m/>
    <m/>
    <m/>
    <m/>
    <m/>
    <m/>
    <m/>
    <m/>
    <m/>
    <m/>
    <m/>
    <m/>
    <m/>
    <m/>
    <m/>
    <m/>
    <m/>
    <m/>
    <m/>
    <m/>
    <n v="115000"/>
    <m/>
    <m/>
    <s v="Euro"/>
    <n v="39"/>
    <m/>
    <m/>
    <m/>
    <m/>
    <e v="#N/A"/>
    <m/>
    <m/>
    <m/>
    <m/>
    <m/>
    <m/>
    <m/>
    <m/>
    <m/>
    <m/>
    <m/>
    <m/>
    <m/>
    <m/>
    <m/>
    <m/>
    <m/>
    <m/>
    <m/>
    <m/>
    <m/>
    <m/>
  </r>
  <r>
    <m/>
    <s v="V300033"/>
    <s v="2023-0017"/>
    <x v="26"/>
    <n v="1"/>
    <s v="Wagon"/>
    <n v="14"/>
    <m/>
    <x v="7"/>
    <m/>
    <m/>
    <x v="2"/>
    <x v="3"/>
    <n v="1"/>
    <m/>
    <m/>
    <n v="1"/>
    <m/>
    <n v="0"/>
    <n v="0"/>
    <x v="1"/>
    <s v="PAYG"/>
    <d v="2023-11-20T00:00:00"/>
    <d v="2023-12-31T00:00:00"/>
    <x v="0"/>
    <m/>
    <m/>
    <m/>
    <e v="#N/A"/>
    <e v="#N/A"/>
    <n v="153"/>
    <x v="1"/>
    <m/>
    <m/>
    <m/>
    <m/>
    <s v="n.a."/>
    <m/>
    <m/>
    <n v="0"/>
    <n v="0"/>
    <m/>
    <e v="#N/A"/>
    <m/>
    <m/>
    <m/>
    <m/>
    <m/>
    <m/>
    <m/>
    <m/>
    <m/>
    <m/>
    <m/>
    <m/>
    <m/>
    <m/>
    <m/>
    <m/>
    <m/>
    <m/>
    <m/>
    <m/>
    <m/>
    <n v="115000"/>
    <m/>
    <m/>
    <s v="Euro"/>
    <n v="39"/>
    <m/>
    <m/>
    <m/>
    <m/>
    <e v="#N/A"/>
    <m/>
    <m/>
    <m/>
    <m/>
    <m/>
    <m/>
    <m/>
    <m/>
    <m/>
    <m/>
    <m/>
    <m/>
    <m/>
    <m/>
    <m/>
    <m/>
    <m/>
    <m/>
    <m/>
    <m/>
    <m/>
    <m/>
  </r>
  <r>
    <m/>
    <s v="V300033"/>
    <s v="2023-0017"/>
    <x v="26"/>
    <n v="1"/>
    <s v="Wagon"/>
    <n v="15"/>
    <m/>
    <x v="7"/>
    <m/>
    <m/>
    <x v="2"/>
    <x v="3"/>
    <n v="1"/>
    <m/>
    <m/>
    <n v="1"/>
    <m/>
    <n v="0"/>
    <n v="0"/>
    <x v="1"/>
    <s v="PAYG"/>
    <d v="2023-11-20T00:00:00"/>
    <d v="2023-12-31T00:00:00"/>
    <x v="0"/>
    <m/>
    <m/>
    <m/>
    <e v="#N/A"/>
    <e v="#N/A"/>
    <n v="153"/>
    <x v="1"/>
    <m/>
    <m/>
    <m/>
    <m/>
    <s v="n.a."/>
    <m/>
    <m/>
    <n v="0"/>
    <n v="0"/>
    <m/>
    <e v="#N/A"/>
    <m/>
    <m/>
    <m/>
    <m/>
    <m/>
    <m/>
    <m/>
    <m/>
    <m/>
    <m/>
    <m/>
    <m/>
    <m/>
    <m/>
    <m/>
    <m/>
    <m/>
    <m/>
    <m/>
    <m/>
    <m/>
    <n v="115000"/>
    <m/>
    <m/>
    <s v="Euro"/>
    <n v="39"/>
    <m/>
    <m/>
    <m/>
    <m/>
    <e v="#N/A"/>
    <m/>
    <m/>
    <m/>
    <m/>
    <m/>
    <m/>
    <m/>
    <m/>
    <m/>
    <m/>
    <m/>
    <m/>
    <m/>
    <m/>
    <m/>
    <m/>
    <m/>
    <m/>
    <m/>
    <m/>
    <m/>
    <m/>
  </r>
  <r>
    <m/>
    <s v="V300033"/>
    <s v="2023-0017"/>
    <x v="26"/>
    <n v="1"/>
    <s v="Wagon"/>
    <n v="16"/>
    <m/>
    <x v="7"/>
    <m/>
    <m/>
    <x v="2"/>
    <x v="3"/>
    <n v="1"/>
    <m/>
    <m/>
    <n v="1"/>
    <m/>
    <n v="0"/>
    <n v="0"/>
    <x v="1"/>
    <s v="PAYG"/>
    <d v="2023-11-20T00:00:00"/>
    <d v="2023-12-31T00:00:00"/>
    <x v="0"/>
    <m/>
    <m/>
    <m/>
    <e v="#N/A"/>
    <e v="#N/A"/>
    <n v="153"/>
    <x v="1"/>
    <m/>
    <m/>
    <m/>
    <m/>
    <s v="n.a."/>
    <m/>
    <m/>
    <n v="0"/>
    <n v="0"/>
    <m/>
    <e v="#N/A"/>
    <m/>
    <m/>
    <m/>
    <m/>
    <m/>
    <m/>
    <m/>
    <m/>
    <m/>
    <m/>
    <m/>
    <m/>
    <m/>
    <m/>
    <m/>
    <m/>
    <m/>
    <m/>
    <m/>
    <m/>
    <m/>
    <n v="115000"/>
    <m/>
    <m/>
    <s v="Euro"/>
    <n v="39"/>
    <m/>
    <m/>
    <m/>
    <m/>
    <e v="#N/A"/>
    <m/>
    <m/>
    <m/>
    <m/>
    <m/>
    <m/>
    <m/>
    <m/>
    <m/>
    <m/>
    <m/>
    <m/>
    <m/>
    <m/>
    <m/>
    <m/>
    <m/>
    <m/>
    <m/>
    <m/>
    <m/>
    <m/>
  </r>
  <r>
    <m/>
    <s v="V300033"/>
    <s v="2023-0017"/>
    <x v="26"/>
    <n v="1"/>
    <s v="Wagon"/>
    <n v="17"/>
    <m/>
    <x v="7"/>
    <m/>
    <m/>
    <x v="2"/>
    <x v="3"/>
    <n v="1"/>
    <m/>
    <m/>
    <n v="1"/>
    <m/>
    <n v="0"/>
    <n v="0"/>
    <x v="1"/>
    <s v="PAYG"/>
    <d v="2023-11-20T00:00:00"/>
    <d v="2023-12-31T00:00:00"/>
    <x v="0"/>
    <m/>
    <m/>
    <m/>
    <e v="#N/A"/>
    <e v="#N/A"/>
    <n v="153"/>
    <x v="1"/>
    <m/>
    <m/>
    <m/>
    <m/>
    <s v="n.a."/>
    <m/>
    <m/>
    <n v="0"/>
    <n v="0"/>
    <m/>
    <e v="#N/A"/>
    <m/>
    <m/>
    <m/>
    <m/>
    <m/>
    <m/>
    <m/>
    <m/>
    <m/>
    <m/>
    <m/>
    <m/>
    <m/>
    <m/>
    <m/>
    <m/>
    <m/>
    <m/>
    <m/>
    <m/>
    <m/>
    <n v="115000"/>
    <m/>
    <m/>
    <s v="Euro"/>
    <n v="39"/>
    <m/>
    <m/>
    <m/>
    <m/>
    <e v="#N/A"/>
    <m/>
    <m/>
    <m/>
    <m/>
    <m/>
    <m/>
    <m/>
    <m/>
    <m/>
    <m/>
    <m/>
    <m/>
    <m/>
    <m/>
    <m/>
    <m/>
    <m/>
    <m/>
    <m/>
    <m/>
    <m/>
    <m/>
  </r>
  <r>
    <m/>
    <s v="V300033"/>
    <s v="2023-0017"/>
    <x v="26"/>
    <n v="1"/>
    <s v="Wagon"/>
    <n v="18"/>
    <m/>
    <x v="7"/>
    <m/>
    <m/>
    <x v="2"/>
    <x v="3"/>
    <n v="1"/>
    <m/>
    <m/>
    <n v="1"/>
    <m/>
    <n v="0"/>
    <n v="0"/>
    <x v="1"/>
    <s v="PAYG"/>
    <d v="2023-11-20T00:00:00"/>
    <d v="2023-12-31T00:00:00"/>
    <x v="0"/>
    <m/>
    <m/>
    <m/>
    <e v="#N/A"/>
    <e v="#N/A"/>
    <n v="153"/>
    <x v="1"/>
    <m/>
    <m/>
    <m/>
    <m/>
    <s v="n.a."/>
    <m/>
    <m/>
    <n v="0"/>
    <n v="0"/>
    <m/>
    <e v="#N/A"/>
    <m/>
    <m/>
    <m/>
    <m/>
    <m/>
    <m/>
    <m/>
    <m/>
    <m/>
    <m/>
    <m/>
    <m/>
    <m/>
    <m/>
    <m/>
    <m/>
    <m/>
    <m/>
    <m/>
    <m/>
    <m/>
    <n v="115000"/>
    <m/>
    <m/>
    <s v="Euro"/>
    <n v="39"/>
    <m/>
    <m/>
    <m/>
    <m/>
    <e v="#N/A"/>
    <m/>
    <m/>
    <m/>
    <m/>
    <m/>
    <m/>
    <m/>
    <m/>
    <m/>
    <m/>
    <m/>
    <m/>
    <m/>
    <m/>
    <m/>
    <m/>
    <m/>
    <m/>
    <m/>
    <m/>
    <m/>
    <m/>
  </r>
  <r>
    <m/>
    <s v="V300033"/>
    <s v="2023-0017"/>
    <x v="26"/>
    <n v="1"/>
    <s v="Wagon"/>
    <n v="19"/>
    <m/>
    <x v="7"/>
    <m/>
    <m/>
    <x v="2"/>
    <x v="3"/>
    <n v="1"/>
    <m/>
    <m/>
    <n v="1"/>
    <m/>
    <n v="0"/>
    <n v="0"/>
    <x v="1"/>
    <s v="PAYG"/>
    <d v="2023-11-20T00:00:00"/>
    <d v="2023-12-31T00:00:00"/>
    <x v="0"/>
    <m/>
    <m/>
    <m/>
    <e v="#N/A"/>
    <e v="#N/A"/>
    <n v="153"/>
    <x v="1"/>
    <m/>
    <m/>
    <m/>
    <m/>
    <s v="n.a."/>
    <m/>
    <m/>
    <n v="0"/>
    <n v="0"/>
    <m/>
    <e v="#N/A"/>
    <m/>
    <m/>
    <m/>
    <m/>
    <m/>
    <m/>
    <m/>
    <m/>
    <m/>
    <m/>
    <m/>
    <m/>
    <m/>
    <m/>
    <m/>
    <m/>
    <m/>
    <m/>
    <m/>
    <m/>
    <m/>
    <n v="115000"/>
    <m/>
    <m/>
    <s v="Euro"/>
    <n v="39"/>
    <m/>
    <m/>
    <m/>
    <m/>
    <e v="#N/A"/>
    <m/>
    <m/>
    <m/>
    <m/>
    <m/>
    <m/>
    <m/>
    <m/>
    <m/>
    <m/>
    <m/>
    <m/>
    <m/>
    <m/>
    <m/>
    <m/>
    <m/>
    <m/>
    <m/>
    <m/>
    <m/>
    <m/>
  </r>
  <r>
    <m/>
    <s v="V300033"/>
    <s v="2023-0017"/>
    <x v="26"/>
    <n v="1"/>
    <s v="Wagon"/>
    <n v="20"/>
    <m/>
    <x v="7"/>
    <m/>
    <m/>
    <x v="2"/>
    <x v="3"/>
    <n v="1"/>
    <m/>
    <m/>
    <n v="1"/>
    <m/>
    <n v="0"/>
    <n v="0"/>
    <x v="1"/>
    <s v="PAYG"/>
    <d v="2023-11-20T00:00:00"/>
    <d v="2023-12-31T00:00:00"/>
    <x v="0"/>
    <m/>
    <m/>
    <m/>
    <e v="#N/A"/>
    <e v="#N/A"/>
    <n v="153"/>
    <x v="1"/>
    <m/>
    <m/>
    <m/>
    <m/>
    <s v="n.a."/>
    <m/>
    <m/>
    <n v="0"/>
    <n v="0"/>
    <m/>
    <e v="#N/A"/>
    <m/>
    <m/>
    <m/>
    <m/>
    <m/>
    <m/>
    <m/>
    <m/>
    <m/>
    <m/>
    <m/>
    <m/>
    <m/>
    <m/>
    <m/>
    <m/>
    <m/>
    <m/>
    <m/>
    <m/>
    <m/>
    <n v="115000"/>
    <m/>
    <m/>
    <s v="Euro"/>
    <n v="39"/>
    <m/>
    <m/>
    <m/>
    <m/>
    <e v="#N/A"/>
    <m/>
    <m/>
    <m/>
    <m/>
    <m/>
    <m/>
    <m/>
    <m/>
    <m/>
    <m/>
    <m/>
    <m/>
    <m/>
    <m/>
    <m/>
    <m/>
    <m/>
    <m/>
    <m/>
    <m/>
    <m/>
    <m/>
  </r>
  <r>
    <m/>
    <s v="V300033"/>
    <s v="2023-0017"/>
    <x v="26"/>
    <n v="1"/>
    <s v="Wagon"/>
    <n v="21"/>
    <m/>
    <x v="7"/>
    <m/>
    <m/>
    <x v="2"/>
    <x v="3"/>
    <n v="1"/>
    <m/>
    <m/>
    <n v="1"/>
    <m/>
    <n v="0"/>
    <n v="0"/>
    <x v="1"/>
    <s v="PAYG"/>
    <d v="2023-11-20T00:00:00"/>
    <d v="2023-12-31T00:00:00"/>
    <x v="0"/>
    <m/>
    <m/>
    <m/>
    <e v="#N/A"/>
    <e v="#N/A"/>
    <n v="153"/>
    <x v="1"/>
    <m/>
    <m/>
    <m/>
    <m/>
    <s v="n.a."/>
    <m/>
    <m/>
    <n v="0"/>
    <n v="0"/>
    <m/>
    <e v="#N/A"/>
    <m/>
    <m/>
    <m/>
    <m/>
    <m/>
    <m/>
    <m/>
    <m/>
    <m/>
    <m/>
    <m/>
    <m/>
    <m/>
    <m/>
    <m/>
    <m/>
    <m/>
    <m/>
    <m/>
    <m/>
    <m/>
    <n v="115000"/>
    <m/>
    <m/>
    <s v="Euro"/>
    <n v="39"/>
    <m/>
    <m/>
    <m/>
    <m/>
    <e v="#N/A"/>
    <m/>
    <m/>
    <m/>
    <m/>
    <m/>
    <m/>
    <m/>
    <m/>
    <m/>
    <m/>
    <m/>
    <m/>
    <m/>
    <m/>
    <m/>
    <m/>
    <m/>
    <m/>
    <m/>
    <m/>
    <m/>
    <m/>
  </r>
  <r>
    <m/>
    <s v="V300033"/>
    <s v="2023-0017"/>
    <x v="26"/>
    <n v="1"/>
    <s v="Wagon"/>
    <n v="22"/>
    <m/>
    <x v="7"/>
    <m/>
    <m/>
    <x v="2"/>
    <x v="3"/>
    <n v="1"/>
    <m/>
    <m/>
    <n v="1"/>
    <m/>
    <n v="0"/>
    <n v="0"/>
    <x v="1"/>
    <s v="PAYG"/>
    <d v="2023-11-20T00:00:00"/>
    <d v="2023-12-31T00:00:00"/>
    <x v="0"/>
    <m/>
    <m/>
    <m/>
    <e v="#N/A"/>
    <e v="#N/A"/>
    <n v="153"/>
    <x v="1"/>
    <m/>
    <m/>
    <m/>
    <m/>
    <s v="n.a."/>
    <m/>
    <m/>
    <n v="0"/>
    <n v="0"/>
    <m/>
    <e v="#N/A"/>
    <m/>
    <m/>
    <m/>
    <m/>
    <m/>
    <m/>
    <m/>
    <m/>
    <m/>
    <m/>
    <m/>
    <m/>
    <m/>
    <m/>
    <m/>
    <m/>
    <m/>
    <m/>
    <m/>
    <m/>
    <m/>
    <n v="115000"/>
    <m/>
    <m/>
    <s v="Euro"/>
    <n v="39"/>
    <m/>
    <m/>
    <m/>
    <m/>
    <e v="#N/A"/>
    <m/>
    <m/>
    <m/>
    <m/>
    <m/>
    <m/>
    <m/>
    <m/>
    <m/>
    <m/>
    <m/>
    <m/>
    <m/>
    <m/>
    <m/>
    <m/>
    <m/>
    <m/>
    <m/>
    <m/>
    <m/>
    <m/>
  </r>
  <r>
    <s v="OK 21.03.24/emo / LOA ok CMI 20.06.25"/>
    <s v="V300038"/>
    <s v="2023-0025"/>
    <x v="27"/>
    <m/>
    <s v="Header"/>
    <m/>
    <m/>
    <x v="7"/>
    <s v="DEU"/>
    <s v="Middle EU - DEU"/>
    <x v="5"/>
    <x v="3"/>
    <n v="4"/>
    <m/>
    <m/>
    <n v="0"/>
    <n v="4"/>
    <n v="0"/>
    <n v="4"/>
    <x v="3"/>
    <s v="PAYG"/>
    <d v="2024-08-09T00:00:00"/>
    <d v="2024-09-09T00:00:00"/>
    <x v="3"/>
    <m/>
    <d v="2023-12-18T00:00:00"/>
    <d v="2026-12-17T00:00:00"/>
    <d v="2023-12-18T00:00:00"/>
    <d v="2026-12-17T00:00:00"/>
    <n v="1095"/>
    <x v="34"/>
    <m/>
    <m/>
    <m/>
    <m/>
    <s v="with cut-off date"/>
    <d v="2025-12-17T00:00:00"/>
    <m/>
    <n v="3"/>
    <n v="3"/>
    <d v="2025-12-17T00:00:00"/>
    <m/>
    <m/>
    <n v="0"/>
    <n v="0"/>
    <n v="30"/>
    <m/>
    <m/>
    <s v="once"/>
    <m/>
    <n v="730"/>
    <s v="B"/>
    <n v="87"/>
    <n v="1"/>
    <s v="DEU"/>
    <s v="Parent Guarantee"/>
    <s v="N"/>
    <s v="N"/>
    <n v="0"/>
    <n v="0"/>
    <m/>
    <m/>
    <s v="Not Started"/>
    <n v="100000"/>
    <s v="N"/>
    <m/>
    <s v="Euro"/>
    <n v="35.09999999999999"/>
    <n v="0"/>
    <n v="0"/>
    <m/>
    <n v="-2.884931506849314"/>
    <n v="35.09999999999999"/>
    <n v="0"/>
    <n v="0"/>
    <n v="0"/>
    <m/>
    <n v="3.42"/>
    <n v="0"/>
    <n v="3.42"/>
    <n v="2.1"/>
    <n v="0"/>
    <n v="2.1"/>
    <n v="29.58"/>
    <s v="0.00"/>
    <n v="29.58"/>
    <n v="0.9999999999999998"/>
    <n v="0"/>
    <n v="29.57999999999999"/>
    <n v="29.8"/>
    <n v="400000"/>
    <n v="0"/>
    <s v="N"/>
    <n v="0"/>
    <n v="51105.59999999999"/>
  </r>
  <r>
    <m/>
    <s v="V300038"/>
    <s v="2023-0025"/>
    <x v="27"/>
    <n v="1"/>
    <s v="Batch"/>
    <m/>
    <m/>
    <x v="7"/>
    <s v="DEU"/>
    <s v="Middle EU - DEU"/>
    <x v="5"/>
    <x v="3"/>
    <n v="4"/>
    <m/>
    <m/>
    <n v="0"/>
    <n v="4"/>
    <n v="0"/>
    <n v="4"/>
    <x v="3"/>
    <s v="PAYG"/>
    <d v="2024-08-09T00:00:00"/>
    <d v="2024-09-09T00:00:00"/>
    <x v="3"/>
    <m/>
    <m/>
    <m/>
    <d v="2023-12-18T00:00:00"/>
    <d v="2026-12-17T00:00:00"/>
    <m/>
    <x v="34"/>
    <m/>
    <m/>
    <m/>
    <m/>
    <s v="with cut-off date"/>
    <d v="2025-12-17T00:00:00"/>
    <m/>
    <n v="3"/>
    <n v="3"/>
    <d v="2025-12-17T00:00:00"/>
    <m/>
    <m/>
    <m/>
    <m/>
    <m/>
    <m/>
    <m/>
    <m/>
    <m/>
    <m/>
    <s v="B"/>
    <m/>
    <n v="1"/>
    <s v="DEU"/>
    <s v="Parent Guarantee"/>
    <s v="N"/>
    <s v="N"/>
    <n v="0"/>
    <n v="0"/>
    <m/>
    <m/>
    <m/>
    <n v="100000"/>
    <s v="N"/>
    <d v="1899-12-30T00:00:00"/>
    <s v="Euro"/>
    <n v="35.09999999999999"/>
    <n v="0"/>
    <n v="0"/>
    <m/>
    <n v="-2.884931506849314"/>
    <n v="35.09999999999999"/>
    <n v="0"/>
    <n v="0"/>
    <n v="0"/>
    <m/>
    <n v="3.42"/>
    <n v="0"/>
    <n v="3.42"/>
    <n v="2.1"/>
    <n v="0"/>
    <n v="2.1"/>
    <n v="29.58"/>
    <s v="0.00"/>
    <n v="29.58"/>
    <n v="0.9999999999999998"/>
    <n v="0"/>
    <n v="29.57999999999999"/>
    <n v="29.8"/>
    <n v="400000"/>
    <n v="0"/>
    <s v="N"/>
    <n v="0"/>
    <n v="51105.59999999999"/>
  </r>
  <r>
    <m/>
    <s v="V300038"/>
    <s v="2023-0025"/>
    <x v="27"/>
    <n v="1"/>
    <s v="Wagon"/>
    <n v="1"/>
    <s v="33 80 4960 233-1"/>
    <x v="7"/>
    <m/>
    <m/>
    <x v="5"/>
    <x v="3"/>
    <n v="1"/>
    <m/>
    <m/>
    <m/>
    <n v="1"/>
    <n v="0"/>
    <n v="1"/>
    <x v="1"/>
    <s v="PAYG"/>
    <d v="2024-08-09T00:00:00"/>
    <d v="2024-09-09T00:00:00"/>
    <x v="3"/>
    <m/>
    <m/>
    <m/>
    <d v="2023-12-18T00:00:00"/>
    <d v="2026-12-17T00:00:00"/>
    <n v="1095"/>
    <x v="34"/>
    <m/>
    <m/>
    <m/>
    <m/>
    <s v="with cut-off date"/>
    <d v="2025-12-17T00:00:00"/>
    <m/>
    <n v="3"/>
    <n v="3"/>
    <m/>
    <d v="2026-09-17T00:00:00"/>
    <m/>
    <m/>
    <m/>
    <m/>
    <m/>
    <m/>
    <m/>
    <m/>
    <m/>
    <m/>
    <m/>
    <m/>
    <m/>
    <m/>
    <m/>
    <m/>
    <m/>
    <m/>
    <m/>
    <d v="2026-07-17T00:00:00"/>
    <m/>
    <n v="100000"/>
    <m/>
    <m/>
    <s v="Euro"/>
    <n v="35.09999999999999"/>
    <m/>
    <m/>
    <m/>
    <m/>
    <n v="35.1"/>
    <m/>
    <m/>
    <m/>
    <m/>
    <m/>
    <m/>
    <m/>
    <m/>
    <m/>
    <m/>
    <m/>
    <m/>
    <m/>
    <m/>
    <m/>
    <m/>
    <m/>
    <m/>
    <m/>
    <m/>
    <m/>
    <m/>
  </r>
  <r>
    <m/>
    <s v="V300038"/>
    <s v="2023-0025"/>
    <x v="27"/>
    <n v="1"/>
    <s v="Wagon"/>
    <n v="2"/>
    <s v="33 80 4960 234-9"/>
    <x v="7"/>
    <m/>
    <m/>
    <x v="5"/>
    <x v="3"/>
    <n v="1"/>
    <m/>
    <m/>
    <m/>
    <n v="1"/>
    <n v="0"/>
    <n v="1"/>
    <x v="1"/>
    <s v="PAYG"/>
    <d v="2024-08-09T00:00:00"/>
    <d v="2024-09-09T00:00:00"/>
    <x v="3"/>
    <m/>
    <m/>
    <m/>
    <d v="2023-12-18T00:00:00"/>
    <d v="2026-12-17T00:00:00"/>
    <n v="1095"/>
    <x v="34"/>
    <m/>
    <m/>
    <m/>
    <m/>
    <s v="with cut-off date"/>
    <d v="2025-12-17T00:00:00"/>
    <m/>
    <n v="3"/>
    <n v="3"/>
    <m/>
    <d v="2026-09-17T00:00:00"/>
    <m/>
    <m/>
    <m/>
    <m/>
    <m/>
    <m/>
    <m/>
    <m/>
    <m/>
    <m/>
    <m/>
    <m/>
    <m/>
    <m/>
    <m/>
    <m/>
    <m/>
    <m/>
    <m/>
    <d v="2026-07-17T00:00:00"/>
    <m/>
    <n v="100000"/>
    <m/>
    <m/>
    <s v="Euro"/>
    <n v="35.09999999999999"/>
    <m/>
    <m/>
    <m/>
    <m/>
    <n v="35.1"/>
    <m/>
    <m/>
    <m/>
    <m/>
    <m/>
    <m/>
    <m/>
    <m/>
    <m/>
    <m/>
    <m/>
    <m/>
    <m/>
    <m/>
    <m/>
    <m/>
    <m/>
    <m/>
    <m/>
    <m/>
    <m/>
    <m/>
  </r>
  <r>
    <m/>
    <s v="V300038"/>
    <s v="2023-0025"/>
    <x v="27"/>
    <n v="1"/>
    <s v="Wagon"/>
    <n v="3"/>
    <s v="33 80 4960 241-4"/>
    <x v="7"/>
    <m/>
    <m/>
    <x v="5"/>
    <x v="3"/>
    <n v="1"/>
    <m/>
    <m/>
    <m/>
    <n v="1"/>
    <n v="0"/>
    <n v="1"/>
    <x v="1"/>
    <s v="PAYG"/>
    <d v="2024-08-09T00:00:00"/>
    <d v="2024-09-09T00:00:00"/>
    <x v="3"/>
    <m/>
    <m/>
    <m/>
    <d v="2023-12-18T00:00:00"/>
    <d v="2026-12-17T00:00:00"/>
    <n v="1095"/>
    <x v="34"/>
    <m/>
    <m/>
    <m/>
    <m/>
    <s v="with cut-off date"/>
    <d v="2025-12-17T00:00:00"/>
    <m/>
    <n v="3"/>
    <n v="3"/>
    <m/>
    <d v="2026-09-17T00:00:00"/>
    <m/>
    <m/>
    <m/>
    <m/>
    <m/>
    <m/>
    <m/>
    <m/>
    <m/>
    <m/>
    <m/>
    <m/>
    <m/>
    <m/>
    <m/>
    <m/>
    <m/>
    <m/>
    <m/>
    <d v="2026-07-17T00:00:00"/>
    <m/>
    <n v="100000"/>
    <m/>
    <m/>
    <s v="Euro"/>
    <n v="35.09999999999999"/>
    <m/>
    <m/>
    <m/>
    <m/>
    <n v="35.1"/>
    <m/>
    <m/>
    <m/>
    <m/>
    <m/>
    <m/>
    <m/>
    <m/>
    <m/>
    <m/>
    <m/>
    <m/>
    <m/>
    <m/>
    <m/>
    <m/>
    <m/>
    <m/>
    <m/>
    <m/>
    <m/>
    <m/>
  </r>
  <r>
    <m/>
    <s v="V300038"/>
    <s v="2023-0025"/>
    <x v="27"/>
    <n v="1"/>
    <s v="Wagon"/>
    <n v="4"/>
    <s v="33 80 4960 242-2"/>
    <x v="7"/>
    <m/>
    <m/>
    <x v="5"/>
    <x v="3"/>
    <n v="1"/>
    <m/>
    <m/>
    <m/>
    <n v="1"/>
    <n v="0"/>
    <n v="1"/>
    <x v="1"/>
    <s v="PAYG"/>
    <d v="2024-08-09T00:00:00"/>
    <d v="2024-09-09T00:00:00"/>
    <x v="3"/>
    <m/>
    <m/>
    <m/>
    <d v="2023-12-18T00:00:00"/>
    <d v="2026-12-17T00:00:00"/>
    <n v="1095"/>
    <x v="34"/>
    <m/>
    <m/>
    <m/>
    <m/>
    <s v="with cut-off date"/>
    <d v="2025-12-17T00:00:00"/>
    <m/>
    <n v="3"/>
    <n v="3"/>
    <m/>
    <d v="2026-09-17T00:00:00"/>
    <m/>
    <m/>
    <m/>
    <m/>
    <m/>
    <m/>
    <m/>
    <m/>
    <m/>
    <m/>
    <m/>
    <m/>
    <m/>
    <m/>
    <m/>
    <m/>
    <m/>
    <m/>
    <m/>
    <d v="2026-07-17T00:00:00"/>
    <m/>
    <n v="100000"/>
    <m/>
    <m/>
    <s v="Euro"/>
    <n v="35.09999999999999"/>
    <m/>
    <m/>
    <m/>
    <m/>
    <n v="35.1"/>
    <m/>
    <m/>
    <m/>
    <m/>
    <m/>
    <m/>
    <m/>
    <m/>
    <m/>
    <m/>
    <m/>
    <m/>
    <m/>
    <m/>
    <m/>
    <m/>
    <m/>
    <m/>
    <m/>
    <m/>
    <m/>
    <m/>
  </r>
  <r>
    <s v="OK 21.03.24/emo / LOA ok CMI 20.06.25"/>
    <s v="V300040"/>
    <s v="2023-0024"/>
    <x v="28"/>
    <m/>
    <s v="Header"/>
    <m/>
    <m/>
    <x v="7"/>
    <s v="DEU"/>
    <s v="Middle EU - DEU"/>
    <x v="5"/>
    <x v="4"/>
    <n v="7"/>
    <m/>
    <m/>
    <n v="0"/>
    <n v="7"/>
    <n v="0"/>
    <n v="7"/>
    <x v="3"/>
    <s v="PAYG"/>
    <d v="2024-08-09T00:00:00"/>
    <d v="2024-09-09T00:00:00"/>
    <x v="3"/>
    <m/>
    <d v="2023-12-18T00:00:00"/>
    <d v="2026-12-17T00:00:00"/>
    <d v="2023-12-18T00:00:00"/>
    <d v="2026-12-17T00:00:00"/>
    <n v="1095"/>
    <x v="34"/>
    <m/>
    <m/>
    <m/>
    <m/>
    <s v="with cut-off date"/>
    <d v="2025-12-17T00:00:00"/>
    <m/>
    <n v="3"/>
    <n v="3"/>
    <d v="2025-12-17T00:00:00"/>
    <m/>
    <m/>
    <n v="0"/>
    <n v="0"/>
    <n v="30"/>
    <m/>
    <m/>
    <s v="once"/>
    <m/>
    <n v="730"/>
    <s v="B"/>
    <n v="87"/>
    <n v="1"/>
    <s v="DEU"/>
    <s v="Parent Guarantee"/>
    <s v="N"/>
    <s v="N"/>
    <n v="0"/>
    <n v="0"/>
    <m/>
    <m/>
    <s v="Not Started"/>
    <n v="100000"/>
    <s v="N"/>
    <m/>
    <s v="Euro"/>
    <n v="37.57"/>
    <n v="-1.77"/>
    <n v="0"/>
    <m/>
    <n v="-3.087945205479452"/>
    <n v="35.8"/>
    <n v="0"/>
    <n v="0"/>
    <n v="0"/>
    <m/>
    <n v="4.9"/>
    <n v="0"/>
    <n v="4.9"/>
    <n v="2.1"/>
    <n v="-1.77"/>
    <n v="0.3300000000000001"/>
    <n v="30.57"/>
    <s v="0.00"/>
    <n v="30.57"/>
    <n v="1"/>
    <n v="0"/>
    <n v="30.57"/>
    <n v="28.8"/>
    <n v="700000"/>
    <n v="0"/>
    <s v="N"/>
    <n v="0"/>
    <n v="91218.39999999999"/>
  </r>
  <r>
    <m/>
    <s v="V300040"/>
    <s v="2023-0024"/>
    <x v="28"/>
    <n v="1"/>
    <s v="Batch"/>
    <m/>
    <m/>
    <x v="7"/>
    <s v="DEU"/>
    <s v="Middle EU - DEU"/>
    <x v="5"/>
    <x v="4"/>
    <n v="7"/>
    <m/>
    <m/>
    <n v="0"/>
    <n v="7"/>
    <n v="0"/>
    <n v="7"/>
    <x v="3"/>
    <s v="PAYG"/>
    <d v="2024-08-09T00:00:00"/>
    <d v="2024-09-09T00:00:00"/>
    <x v="3"/>
    <m/>
    <m/>
    <m/>
    <d v="2023-12-18T00:00:00"/>
    <d v="2026-12-17T00:00:00"/>
    <m/>
    <x v="34"/>
    <m/>
    <m/>
    <m/>
    <m/>
    <s v="with cut-off date"/>
    <d v="2025-12-17T00:00:00"/>
    <m/>
    <n v="3"/>
    <n v="3"/>
    <d v="2025-12-17T00:00:00"/>
    <m/>
    <m/>
    <m/>
    <m/>
    <m/>
    <m/>
    <m/>
    <m/>
    <m/>
    <m/>
    <s v="B"/>
    <m/>
    <n v="1"/>
    <s v="DEU"/>
    <s v="Parent Guarantee"/>
    <s v="N"/>
    <s v="N"/>
    <n v="0"/>
    <n v="0"/>
    <m/>
    <m/>
    <m/>
    <n v="100000"/>
    <s v="N"/>
    <d v="1899-12-30T00:00:00"/>
    <s v="Euro"/>
    <n v="37.57"/>
    <n v="-1.77"/>
    <n v="0"/>
    <m/>
    <n v="-3.087945205479452"/>
    <n v="35.8"/>
    <n v="0"/>
    <n v="0"/>
    <n v="0"/>
    <m/>
    <n v="4.9"/>
    <n v="0"/>
    <n v="4.9"/>
    <n v="2.1"/>
    <n v="-1.77"/>
    <n v="0.3300000000000001"/>
    <n v="30.57"/>
    <s v="0.00"/>
    <n v="30.57"/>
    <n v="1"/>
    <n v="0"/>
    <n v="30.57"/>
    <n v="28.8"/>
    <n v="700000"/>
    <n v="0"/>
    <s v="N"/>
    <n v="0"/>
    <n v="91218.39999999999"/>
  </r>
  <r>
    <m/>
    <s v="V300040"/>
    <s v="2023-0024"/>
    <x v="28"/>
    <n v="1"/>
    <s v="Wagon"/>
    <n v="1"/>
    <s v="37 80 4963 224-3"/>
    <x v="7"/>
    <m/>
    <m/>
    <x v="5"/>
    <x v="4"/>
    <n v="1"/>
    <m/>
    <m/>
    <m/>
    <n v="1"/>
    <n v="0"/>
    <n v="1"/>
    <x v="1"/>
    <s v="PAYG"/>
    <d v="2024-08-09T00:00:00"/>
    <d v="2024-09-09T00:00:00"/>
    <x v="3"/>
    <m/>
    <m/>
    <m/>
    <d v="2023-12-18T00:00:00"/>
    <d v="2026-12-17T00:00:00"/>
    <n v="1095"/>
    <x v="34"/>
    <m/>
    <m/>
    <m/>
    <m/>
    <s v="with cut-off date"/>
    <d v="2025-12-17T00:00:00"/>
    <m/>
    <n v="3"/>
    <n v="3"/>
    <m/>
    <d v="2026-09-17T00:00:00"/>
    <m/>
    <m/>
    <m/>
    <m/>
    <m/>
    <m/>
    <m/>
    <m/>
    <m/>
    <m/>
    <m/>
    <m/>
    <m/>
    <m/>
    <m/>
    <m/>
    <m/>
    <m/>
    <m/>
    <d v="2026-07-17T00:00:00"/>
    <m/>
    <n v="100000"/>
    <m/>
    <m/>
    <s v="Euro"/>
    <n v="37.57"/>
    <m/>
    <m/>
    <m/>
    <m/>
    <n v="35.8"/>
    <m/>
    <m/>
    <m/>
    <m/>
    <m/>
    <m/>
    <m/>
    <m/>
    <m/>
    <m/>
    <m/>
    <m/>
    <m/>
    <m/>
    <m/>
    <m/>
    <m/>
    <m/>
    <m/>
    <m/>
    <m/>
    <m/>
  </r>
  <r>
    <m/>
    <s v="V300040"/>
    <s v="2023-0024"/>
    <x v="28"/>
    <n v="1"/>
    <s v="Wagon"/>
    <n v="2"/>
    <s v="37 80 4963 226-8"/>
    <x v="7"/>
    <m/>
    <m/>
    <x v="5"/>
    <x v="4"/>
    <n v="1"/>
    <m/>
    <m/>
    <m/>
    <n v="1"/>
    <n v="0"/>
    <n v="1"/>
    <x v="1"/>
    <s v="PAYG"/>
    <d v="2024-08-09T00:00:00"/>
    <d v="2024-09-09T00:00:00"/>
    <x v="3"/>
    <m/>
    <m/>
    <m/>
    <d v="2023-12-18T00:00:00"/>
    <d v="2026-12-17T00:00:00"/>
    <n v="1095"/>
    <x v="34"/>
    <m/>
    <m/>
    <m/>
    <m/>
    <s v="with cut-off date"/>
    <d v="2025-12-17T00:00:00"/>
    <m/>
    <n v="3"/>
    <n v="3"/>
    <m/>
    <d v="2026-09-17T00:00:00"/>
    <m/>
    <m/>
    <m/>
    <m/>
    <m/>
    <m/>
    <m/>
    <m/>
    <m/>
    <m/>
    <m/>
    <m/>
    <m/>
    <m/>
    <m/>
    <m/>
    <m/>
    <m/>
    <m/>
    <d v="2026-07-17T00:00:00"/>
    <m/>
    <n v="100000"/>
    <m/>
    <m/>
    <s v="Euro"/>
    <n v="37.57"/>
    <m/>
    <m/>
    <m/>
    <m/>
    <n v="35.8"/>
    <m/>
    <m/>
    <m/>
    <m/>
    <m/>
    <m/>
    <m/>
    <m/>
    <m/>
    <m/>
    <m/>
    <m/>
    <m/>
    <m/>
    <m/>
    <m/>
    <m/>
    <m/>
    <m/>
    <m/>
    <m/>
    <m/>
  </r>
  <r>
    <m/>
    <s v="V300040"/>
    <s v="2023-0024"/>
    <x v="28"/>
    <n v="1"/>
    <s v="Wagon"/>
    <n v="3"/>
    <s v="37 80 4963 228-4"/>
    <x v="7"/>
    <m/>
    <m/>
    <x v="5"/>
    <x v="4"/>
    <n v="1"/>
    <m/>
    <m/>
    <m/>
    <n v="1"/>
    <n v="0"/>
    <n v="1"/>
    <x v="1"/>
    <s v="PAYG"/>
    <d v="2024-08-09T00:00:00"/>
    <d v="2024-09-09T00:00:00"/>
    <x v="3"/>
    <m/>
    <m/>
    <m/>
    <d v="2023-12-18T00:00:00"/>
    <d v="2026-12-17T00:00:00"/>
    <n v="1095"/>
    <x v="34"/>
    <m/>
    <m/>
    <m/>
    <m/>
    <s v="with cut-off date"/>
    <d v="2025-12-17T00:00:00"/>
    <m/>
    <n v="3"/>
    <n v="3"/>
    <m/>
    <d v="2026-09-17T00:00:00"/>
    <m/>
    <m/>
    <m/>
    <m/>
    <m/>
    <m/>
    <m/>
    <m/>
    <m/>
    <m/>
    <m/>
    <m/>
    <m/>
    <m/>
    <m/>
    <m/>
    <m/>
    <m/>
    <m/>
    <d v="2026-07-17T00:00:00"/>
    <m/>
    <n v="100000"/>
    <m/>
    <m/>
    <s v="Euro"/>
    <n v="37.57"/>
    <m/>
    <m/>
    <m/>
    <m/>
    <n v="35.8"/>
    <m/>
    <m/>
    <m/>
    <m/>
    <m/>
    <m/>
    <m/>
    <m/>
    <m/>
    <m/>
    <m/>
    <m/>
    <m/>
    <m/>
    <m/>
    <m/>
    <m/>
    <m/>
    <m/>
    <m/>
    <m/>
    <m/>
  </r>
  <r>
    <m/>
    <s v="V300040"/>
    <s v="2023-0024"/>
    <x v="28"/>
    <n v="1"/>
    <s v="Wagon"/>
    <n v="4"/>
    <s v="37 80 4963 241-7"/>
    <x v="7"/>
    <m/>
    <m/>
    <x v="5"/>
    <x v="4"/>
    <n v="1"/>
    <m/>
    <m/>
    <m/>
    <n v="1"/>
    <n v="0"/>
    <n v="1"/>
    <x v="1"/>
    <s v="PAYG"/>
    <d v="2024-08-09T00:00:00"/>
    <d v="2024-09-09T00:00:00"/>
    <x v="3"/>
    <m/>
    <m/>
    <m/>
    <d v="2023-12-18T00:00:00"/>
    <d v="2026-12-17T00:00:00"/>
    <n v="1095"/>
    <x v="34"/>
    <m/>
    <m/>
    <m/>
    <m/>
    <s v="with cut-off date"/>
    <d v="2025-12-17T00:00:00"/>
    <m/>
    <n v="3"/>
    <n v="3"/>
    <m/>
    <d v="2026-09-17T00:00:00"/>
    <m/>
    <m/>
    <m/>
    <m/>
    <m/>
    <m/>
    <m/>
    <m/>
    <m/>
    <m/>
    <m/>
    <m/>
    <m/>
    <m/>
    <m/>
    <m/>
    <m/>
    <m/>
    <m/>
    <d v="2026-07-17T00:00:00"/>
    <m/>
    <n v="100000"/>
    <m/>
    <m/>
    <s v="Euro"/>
    <n v="37.57"/>
    <m/>
    <m/>
    <m/>
    <m/>
    <n v="35.8"/>
    <m/>
    <m/>
    <m/>
    <m/>
    <m/>
    <m/>
    <m/>
    <m/>
    <m/>
    <m/>
    <m/>
    <m/>
    <m/>
    <m/>
    <m/>
    <m/>
    <m/>
    <m/>
    <m/>
    <m/>
    <m/>
    <m/>
  </r>
  <r>
    <m/>
    <s v="V300040"/>
    <s v="2023-0024"/>
    <x v="28"/>
    <n v="1"/>
    <s v="Wagon"/>
    <n v="5"/>
    <s v="37 80 4963 242-5"/>
    <x v="7"/>
    <m/>
    <m/>
    <x v="5"/>
    <x v="4"/>
    <n v="1"/>
    <m/>
    <m/>
    <m/>
    <n v="1"/>
    <n v="0"/>
    <n v="1"/>
    <x v="1"/>
    <s v="PAYG"/>
    <d v="2024-08-09T00:00:00"/>
    <d v="2024-09-09T00:00:00"/>
    <x v="3"/>
    <m/>
    <m/>
    <m/>
    <d v="2023-12-18T00:00:00"/>
    <d v="2026-12-17T00:00:00"/>
    <n v="1095"/>
    <x v="34"/>
    <m/>
    <m/>
    <m/>
    <m/>
    <s v="with cut-off date"/>
    <d v="2025-12-17T00:00:00"/>
    <m/>
    <n v="3"/>
    <n v="3"/>
    <m/>
    <d v="2026-09-17T00:00:00"/>
    <m/>
    <m/>
    <m/>
    <m/>
    <m/>
    <m/>
    <m/>
    <m/>
    <m/>
    <m/>
    <m/>
    <m/>
    <m/>
    <m/>
    <m/>
    <m/>
    <m/>
    <m/>
    <m/>
    <d v="2026-07-17T00:00:00"/>
    <m/>
    <n v="100000"/>
    <m/>
    <m/>
    <s v="Euro"/>
    <n v="37.57"/>
    <m/>
    <m/>
    <m/>
    <m/>
    <n v="35.8"/>
    <m/>
    <m/>
    <m/>
    <m/>
    <m/>
    <m/>
    <m/>
    <m/>
    <m/>
    <m/>
    <m/>
    <m/>
    <m/>
    <m/>
    <m/>
    <m/>
    <m/>
    <m/>
    <m/>
    <m/>
    <m/>
    <m/>
  </r>
  <r>
    <m/>
    <s v="V300040"/>
    <s v="2023-0024"/>
    <x v="28"/>
    <n v="1"/>
    <s v="Wagon"/>
    <n v="6"/>
    <s v="37 80 4963 246-6"/>
    <x v="7"/>
    <m/>
    <m/>
    <x v="5"/>
    <x v="4"/>
    <n v="1"/>
    <m/>
    <m/>
    <m/>
    <n v="1"/>
    <n v="0"/>
    <n v="1"/>
    <x v="1"/>
    <s v="PAYG"/>
    <d v="2024-08-09T00:00:00"/>
    <d v="2024-09-09T00:00:00"/>
    <x v="3"/>
    <m/>
    <m/>
    <m/>
    <d v="2023-12-18T00:00:00"/>
    <d v="2026-12-17T00:00:00"/>
    <n v="1095"/>
    <x v="34"/>
    <m/>
    <m/>
    <m/>
    <m/>
    <s v="with cut-off date"/>
    <d v="2025-12-17T00:00:00"/>
    <m/>
    <n v="3"/>
    <n v="3"/>
    <m/>
    <d v="2026-09-17T00:00:00"/>
    <m/>
    <m/>
    <m/>
    <m/>
    <m/>
    <m/>
    <m/>
    <m/>
    <m/>
    <m/>
    <m/>
    <m/>
    <m/>
    <m/>
    <m/>
    <m/>
    <m/>
    <m/>
    <m/>
    <d v="2026-07-17T00:00:00"/>
    <m/>
    <n v="100000"/>
    <m/>
    <m/>
    <s v="Euro"/>
    <n v="37.57"/>
    <m/>
    <m/>
    <m/>
    <m/>
    <n v="35.8"/>
    <m/>
    <m/>
    <m/>
    <m/>
    <m/>
    <m/>
    <m/>
    <m/>
    <m/>
    <m/>
    <m/>
    <m/>
    <m/>
    <m/>
    <m/>
    <m/>
    <m/>
    <m/>
    <m/>
    <m/>
    <m/>
    <m/>
  </r>
  <r>
    <m/>
    <s v="V300040"/>
    <s v="2023-0024"/>
    <x v="28"/>
    <n v="1"/>
    <s v="Wagon"/>
    <n v="7"/>
    <s v="37 80 4953 388-8"/>
    <x v="7"/>
    <m/>
    <m/>
    <x v="5"/>
    <x v="4"/>
    <n v="1"/>
    <m/>
    <m/>
    <m/>
    <n v="1"/>
    <n v="0"/>
    <n v="1"/>
    <x v="1"/>
    <s v="PAYG"/>
    <d v="2024-08-09T00:00:00"/>
    <d v="2024-09-09T00:00:00"/>
    <x v="3"/>
    <m/>
    <m/>
    <m/>
    <d v="2023-12-18T00:00:00"/>
    <d v="2026-12-17T00:00:00"/>
    <n v="1095"/>
    <x v="34"/>
    <m/>
    <m/>
    <m/>
    <m/>
    <s v="with cut-off date"/>
    <d v="2025-12-17T00:00:00"/>
    <m/>
    <n v="3"/>
    <n v="3"/>
    <m/>
    <d v="2026-09-17T00:00:00"/>
    <m/>
    <m/>
    <m/>
    <m/>
    <m/>
    <m/>
    <m/>
    <m/>
    <m/>
    <m/>
    <m/>
    <m/>
    <m/>
    <m/>
    <m/>
    <m/>
    <m/>
    <m/>
    <m/>
    <d v="2026-07-17T00:00:00"/>
    <m/>
    <n v="100000"/>
    <m/>
    <m/>
    <s v="Euro"/>
    <n v="37.57"/>
    <m/>
    <m/>
    <m/>
    <m/>
    <n v="35.8"/>
    <m/>
    <m/>
    <m/>
    <m/>
    <m/>
    <m/>
    <m/>
    <m/>
    <m/>
    <m/>
    <m/>
    <m/>
    <m/>
    <m/>
    <m/>
    <m/>
    <m/>
    <m/>
    <m/>
    <m/>
    <m/>
    <m/>
  </r>
  <r>
    <s v="OK 21.03.24/emo (ex MV 2023-0017) / LOA ok CMI 20.06.25"/>
    <s v="V300041"/>
    <s v="2023-0018"/>
    <x v="29"/>
    <m/>
    <s v="Header"/>
    <m/>
    <m/>
    <x v="7"/>
    <s v="DEU"/>
    <s v="Middle EU - DEU"/>
    <x v="5"/>
    <x v="3"/>
    <n v="22"/>
    <m/>
    <m/>
    <n v="0"/>
    <n v="22"/>
    <n v="0"/>
    <n v="22"/>
    <x v="3"/>
    <s v="PAYG"/>
    <d v="2024-08-09T00:00:00"/>
    <d v="2024-09-09T00:00:00"/>
    <x v="1"/>
    <s v="neu mileage 120000"/>
    <d v="2024-01-01T00:00:00"/>
    <d v="2025-12-31T00:00:00"/>
    <m/>
    <m/>
    <n v="730"/>
    <x v="13"/>
    <m/>
    <m/>
    <m/>
    <m/>
    <s v="with cut-off date"/>
    <d v="2026-12-31T00:00:00"/>
    <d v="2026-03-31T00:00:00"/>
    <n v="0"/>
    <n v="3"/>
    <d v="2025-12-31T00:00:00"/>
    <m/>
    <m/>
    <n v="0"/>
    <n v="0"/>
    <n v="0"/>
    <m/>
    <m/>
    <m/>
    <m/>
    <n v="820"/>
    <s v="B"/>
    <n v="87"/>
    <n v="1"/>
    <s v="DEU"/>
    <s v="Parent Guarantee"/>
    <s v="N"/>
    <s v="N"/>
    <n v="12"/>
    <m/>
    <m/>
    <m/>
    <s v="Not Started"/>
    <n v="140000"/>
    <s v="N"/>
    <m/>
    <s v="Euro"/>
    <n v="47.01"/>
    <n v="-6.41"/>
    <n v="0"/>
    <m/>
    <n v="0"/>
    <n v="40.59999999999999"/>
    <n v="0"/>
    <n v="0"/>
    <n v="0"/>
    <m/>
    <n v="10.87"/>
    <n v="-0.6699999999999999"/>
    <n v="10.2"/>
    <n v="5.74"/>
    <n v="-5.74"/>
    <n v="0"/>
    <n v="30.4"/>
    <s v="0.00"/>
    <n v="30.4"/>
    <n v="0.9999999999999999"/>
    <n v="0"/>
    <n v="30.4"/>
    <n v="23.99"/>
    <n v="3080000"/>
    <n v="0"/>
    <s v="N"/>
    <n v="0"/>
    <n v="325124.7999999999"/>
  </r>
  <r>
    <m/>
    <s v="V300041"/>
    <s v="2023-0018"/>
    <x v="29"/>
    <n v="1"/>
    <s v="Batch"/>
    <m/>
    <m/>
    <x v="7"/>
    <s v="DEU"/>
    <s v="Middle EU - DEU"/>
    <x v="5"/>
    <x v="3"/>
    <n v="22"/>
    <m/>
    <m/>
    <n v="0"/>
    <n v="22"/>
    <n v="0"/>
    <n v="22"/>
    <x v="3"/>
    <s v="PAYG"/>
    <d v="2024-08-09T00:00:00"/>
    <d v="2024-09-09T00:00:00"/>
    <x v="1"/>
    <m/>
    <m/>
    <m/>
    <d v="2024-01-01T00:00:00"/>
    <d v="2027-12-31T00:00:00"/>
    <m/>
    <x v="13"/>
    <m/>
    <m/>
    <m/>
    <m/>
    <s v="with cut-off date"/>
    <d v="2026-12-31T00:00:00"/>
    <d v="2026-03-31T00:00:00"/>
    <n v="0"/>
    <n v="3"/>
    <d v="2025-12-31T00:00:00"/>
    <m/>
    <m/>
    <m/>
    <m/>
    <m/>
    <m/>
    <m/>
    <m/>
    <m/>
    <m/>
    <s v="B"/>
    <m/>
    <n v="1"/>
    <s v="DEU"/>
    <s v="Parent Guarantee"/>
    <s v="N"/>
    <s v="N"/>
    <n v="12"/>
    <m/>
    <m/>
    <m/>
    <m/>
    <n v="140000"/>
    <s v="N"/>
    <d v="1899-12-30T00:00:00"/>
    <s v="Euro"/>
    <n v="47.01"/>
    <n v="-6.41"/>
    <n v="0"/>
    <m/>
    <n v="0"/>
    <n v="40.59999999999999"/>
    <n v="0"/>
    <n v="0"/>
    <n v="0"/>
    <m/>
    <n v="10.87"/>
    <n v="-0.6699999999999999"/>
    <n v="10.2"/>
    <n v="5.74"/>
    <n v="-5.74"/>
    <n v="0"/>
    <n v="30.4"/>
    <s v="0.00"/>
    <n v="30.4"/>
    <n v="0.9999999999999999"/>
    <n v="0"/>
    <n v="30.4"/>
    <n v="23.99"/>
    <n v="3080000"/>
    <n v="0"/>
    <s v="N"/>
    <n v="0"/>
    <n v="325124.7999999999"/>
  </r>
  <r>
    <m/>
    <s v="V300041"/>
    <s v="2023-0018"/>
    <x v="29"/>
    <n v="1"/>
    <s v="Wagon"/>
    <n v="1"/>
    <s v="33 80 4960 288-5"/>
    <x v="7"/>
    <m/>
    <m/>
    <x v="5"/>
    <x v="3"/>
    <n v="1"/>
    <m/>
    <m/>
    <m/>
    <n v="1"/>
    <n v="0"/>
    <n v="1"/>
    <x v="1"/>
    <s v="PAYG"/>
    <d v="2024-08-09T00:00:00"/>
    <d v="2024-09-09T00:00:00"/>
    <x v="1"/>
    <m/>
    <m/>
    <m/>
    <d v="2024-01-01T00:00:00"/>
    <d v="2027-12-31T00:00:00"/>
    <n v="730"/>
    <x v="13"/>
    <m/>
    <m/>
    <m/>
    <m/>
    <s v="with cut-off date"/>
    <d v="2026-12-31T00:00:00"/>
    <d v="2026-03-31T00:00:00"/>
    <n v="0"/>
    <n v="3"/>
    <m/>
    <d v="2026-12-31T00:00:00"/>
    <m/>
    <m/>
    <m/>
    <m/>
    <m/>
    <m/>
    <m/>
    <m/>
    <m/>
    <m/>
    <m/>
    <m/>
    <m/>
    <m/>
    <m/>
    <m/>
    <m/>
    <m/>
    <m/>
    <d v="2026-07-31T00:00:00"/>
    <m/>
    <n v="140000"/>
    <m/>
    <m/>
    <s v="Euro"/>
    <n v="47.01"/>
    <m/>
    <m/>
    <m/>
    <m/>
    <n v="39.1"/>
    <m/>
    <m/>
    <m/>
    <m/>
    <m/>
    <m/>
    <m/>
    <m/>
    <m/>
    <m/>
    <m/>
    <m/>
    <m/>
    <m/>
    <m/>
    <m/>
    <m/>
    <m/>
    <m/>
    <m/>
    <m/>
    <m/>
  </r>
  <r>
    <m/>
    <s v="V300041"/>
    <s v="2023-0018"/>
    <x v="29"/>
    <n v="1"/>
    <s v="Wagon"/>
    <n v="2"/>
    <s v="33 80 4960 289-3"/>
    <x v="7"/>
    <m/>
    <m/>
    <x v="5"/>
    <x v="3"/>
    <n v="1"/>
    <m/>
    <m/>
    <m/>
    <n v="1"/>
    <n v="0"/>
    <n v="1"/>
    <x v="1"/>
    <s v="PAYG"/>
    <d v="2024-08-09T00:00:00"/>
    <d v="2024-09-09T00:00:00"/>
    <x v="1"/>
    <m/>
    <m/>
    <m/>
    <d v="2024-01-01T00:00:00"/>
    <d v="2027-12-31T00:00:00"/>
    <n v="730"/>
    <x v="13"/>
    <m/>
    <m/>
    <m/>
    <m/>
    <s v="with cut-off date"/>
    <d v="2026-12-31T00:00:00"/>
    <d v="2026-03-31T00:00:00"/>
    <n v="0"/>
    <n v="3"/>
    <m/>
    <d v="2026-12-31T00:00:00"/>
    <m/>
    <m/>
    <m/>
    <m/>
    <m/>
    <m/>
    <m/>
    <m/>
    <m/>
    <m/>
    <m/>
    <m/>
    <m/>
    <m/>
    <m/>
    <m/>
    <m/>
    <m/>
    <m/>
    <d v="2026-07-31T00:00:00"/>
    <m/>
    <n v="140000"/>
    <m/>
    <m/>
    <s v="Euro"/>
    <n v="47.01"/>
    <m/>
    <m/>
    <m/>
    <m/>
    <n v="39.1"/>
    <m/>
    <m/>
    <m/>
    <m/>
    <m/>
    <m/>
    <m/>
    <m/>
    <m/>
    <m/>
    <m/>
    <m/>
    <m/>
    <m/>
    <m/>
    <m/>
    <m/>
    <m/>
    <m/>
    <m/>
    <m/>
    <m/>
  </r>
  <r>
    <m/>
    <s v="V300041"/>
    <s v="2023-0018"/>
    <x v="29"/>
    <n v="1"/>
    <s v="Wagon"/>
    <n v="3"/>
    <s v="33 80 4960 290-1"/>
    <x v="7"/>
    <m/>
    <m/>
    <x v="5"/>
    <x v="3"/>
    <n v="1"/>
    <m/>
    <m/>
    <m/>
    <n v="1"/>
    <n v="0"/>
    <n v="1"/>
    <x v="1"/>
    <s v="PAYG"/>
    <d v="2024-08-09T00:00:00"/>
    <d v="2024-09-09T00:00:00"/>
    <x v="1"/>
    <m/>
    <m/>
    <m/>
    <d v="2024-01-01T00:00:00"/>
    <d v="2027-12-31T00:00:00"/>
    <n v="730"/>
    <x v="13"/>
    <m/>
    <m/>
    <m/>
    <m/>
    <s v="with cut-off date"/>
    <d v="2026-12-31T00:00:00"/>
    <d v="2026-03-31T00:00:00"/>
    <n v="0"/>
    <n v="3"/>
    <m/>
    <d v="2026-12-31T00:00:00"/>
    <m/>
    <m/>
    <m/>
    <m/>
    <m/>
    <m/>
    <m/>
    <m/>
    <m/>
    <m/>
    <m/>
    <m/>
    <m/>
    <m/>
    <m/>
    <m/>
    <m/>
    <m/>
    <m/>
    <d v="2026-07-31T00:00:00"/>
    <m/>
    <n v="140000"/>
    <m/>
    <m/>
    <s v="Euro"/>
    <n v="47.01"/>
    <m/>
    <m/>
    <m/>
    <m/>
    <n v="39.1"/>
    <m/>
    <m/>
    <m/>
    <m/>
    <m/>
    <m/>
    <m/>
    <m/>
    <m/>
    <m/>
    <m/>
    <m/>
    <m/>
    <m/>
    <m/>
    <m/>
    <m/>
    <m/>
    <m/>
    <m/>
    <m/>
    <m/>
  </r>
  <r>
    <m/>
    <s v="V300041"/>
    <s v="2023-0018"/>
    <x v="29"/>
    <n v="1"/>
    <s v="Wagon"/>
    <n v="4"/>
    <s v="33 80 4960 291-9"/>
    <x v="7"/>
    <m/>
    <m/>
    <x v="5"/>
    <x v="3"/>
    <n v="1"/>
    <m/>
    <m/>
    <m/>
    <n v="1"/>
    <n v="0"/>
    <n v="1"/>
    <x v="1"/>
    <s v="PAYG"/>
    <d v="2024-08-09T00:00:00"/>
    <d v="2024-09-09T00:00:00"/>
    <x v="1"/>
    <m/>
    <m/>
    <m/>
    <d v="2024-01-01T00:00:00"/>
    <d v="2027-12-31T00:00:00"/>
    <n v="730"/>
    <x v="13"/>
    <m/>
    <m/>
    <m/>
    <m/>
    <s v="with cut-off date"/>
    <d v="2026-12-31T00:00:00"/>
    <d v="2026-03-31T00:00:00"/>
    <n v="0"/>
    <n v="3"/>
    <m/>
    <d v="2026-12-31T00:00:00"/>
    <m/>
    <m/>
    <m/>
    <m/>
    <m/>
    <m/>
    <m/>
    <m/>
    <m/>
    <m/>
    <m/>
    <m/>
    <m/>
    <m/>
    <m/>
    <m/>
    <m/>
    <m/>
    <m/>
    <d v="2026-07-31T00:00:00"/>
    <m/>
    <n v="140000"/>
    <m/>
    <m/>
    <s v="Euro"/>
    <n v="47.01"/>
    <m/>
    <m/>
    <m/>
    <m/>
    <n v="39.1"/>
    <m/>
    <m/>
    <m/>
    <m/>
    <m/>
    <m/>
    <m/>
    <m/>
    <m/>
    <m/>
    <m/>
    <m/>
    <m/>
    <m/>
    <m/>
    <m/>
    <m/>
    <m/>
    <m/>
    <m/>
    <m/>
    <m/>
  </r>
  <r>
    <m/>
    <s v="V300041"/>
    <s v="2023-0018"/>
    <x v="29"/>
    <n v="1"/>
    <s v="Wagon"/>
    <n v="5"/>
    <s v="33 80 4960 292-7"/>
    <x v="7"/>
    <m/>
    <m/>
    <x v="5"/>
    <x v="3"/>
    <n v="1"/>
    <m/>
    <m/>
    <m/>
    <n v="1"/>
    <n v="0"/>
    <n v="1"/>
    <x v="1"/>
    <s v="PAYG"/>
    <d v="2024-08-09T00:00:00"/>
    <d v="2024-09-09T00:00:00"/>
    <x v="1"/>
    <m/>
    <m/>
    <m/>
    <d v="2024-01-01T00:00:00"/>
    <d v="2027-12-31T00:00:00"/>
    <n v="730"/>
    <x v="13"/>
    <m/>
    <m/>
    <m/>
    <m/>
    <s v="with cut-off date"/>
    <d v="2026-12-31T00:00:00"/>
    <d v="2026-03-31T00:00:00"/>
    <n v="0"/>
    <n v="3"/>
    <m/>
    <d v="2026-12-31T00:00:00"/>
    <m/>
    <m/>
    <m/>
    <m/>
    <m/>
    <m/>
    <m/>
    <m/>
    <m/>
    <m/>
    <m/>
    <m/>
    <m/>
    <m/>
    <m/>
    <m/>
    <m/>
    <m/>
    <m/>
    <d v="2026-07-31T00:00:00"/>
    <m/>
    <n v="140000"/>
    <m/>
    <m/>
    <s v="Euro"/>
    <n v="47.01"/>
    <m/>
    <m/>
    <m/>
    <m/>
    <n v="39.1"/>
    <m/>
    <m/>
    <m/>
    <m/>
    <m/>
    <m/>
    <m/>
    <m/>
    <m/>
    <m/>
    <m/>
    <m/>
    <m/>
    <m/>
    <m/>
    <m/>
    <m/>
    <m/>
    <m/>
    <m/>
    <m/>
    <m/>
  </r>
  <r>
    <m/>
    <s v="V300041"/>
    <s v="2023-0018"/>
    <x v="29"/>
    <n v="1"/>
    <s v="Wagon"/>
    <n v="6"/>
    <s v="33 80 4960 293-5"/>
    <x v="7"/>
    <m/>
    <m/>
    <x v="5"/>
    <x v="3"/>
    <n v="1"/>
    <m/>
    <m/>
    <m/>
    <n v="1"/>
    <n v="0"/>
    <n v="1"/>
    <x v="1"/>
    <s v="PAYG"/>
    <d v="2024-08-09T00:00:00"/>
    <d v="2024-09-09T00:00:00"/>
    <x v="1"/>
    <m/>
    <m/>
    <m/>
    <d v="2024-01-01T00:00:00"/>
    <d v="2027-12-31T00:00:00"/>
    <n v="730"/>
    <x v="13"/>
    <m/>
    <m/>
    <m/>
    <m/>
    <s v="with cut-off date"/>
    <d v="2026-12-31T00:00:00"/>
    <d v="2026-03-31T00:00:00"/>
    <n v="0"/>
    <n v="3"/>
    <m/>
    <d v="2026-12-31T00:00:00"/>
    <m/>
    <m/>
    <m/>
    <m/>
    <m/>
    <m/>
    <m/>
    <m/>
    <m/>
    <m/>
    <m/>
    <m/>
    <m/>
    <m/>
    <m/>
    <m/>
    <m/>
    <m/>
    <m/>
    <d v="2026-07-31T00:00:00"/>
    <m/>
    <n v="140000"/>
    <m/>
    <m/>
    <s v="Euro"/>
    <n v="47.01"/>
    <m/>
    <m/>
    <m/>
    <m/>
    <n v="39.1"/>
    <m/>
    <m/>
    <m/>
    <m/>
    <m/>
    <m/>
    <m/>
    <m/>
    <m/>
    <m/>
    <m/>
    <m/>
    <m/>
    <m/>
    <m/>
    <m/>
    <m/>
    <m/>
    <m/>
    <m/>
    <m/>
    <m/>
  </r>
  <r>
    <m/>
    <s v="V300041"/>
    <s v="2023-0018"/>
    <x v="29"/>
    <n v="1"/>
    <s v="Wagon"/>
    <n v="7"/>
    <s v="33 80 4960 294-3"/>
    <x v="7"/>
    <m/>
    <m/>
    <x v="5"/>
    <x v="3"/>
    <n v="1"/>
    <m/>
    <m/>
    <m/>
    <n v="1"/>
    <n v="0"/>
    <n v="1"/>
    <x v="1"/>
    <s v="PAYG"/>
    <d v="2024-08-09T00:00:00"/>
    <d v="2024-09-09T00:00:00"/>
    <x v="1"/>
    <m/>
    <m/>
    <m/>
    <d v="2024-01-01T00:00:00"/>
    <d v="2027-12-31T00:00:00"/>
    <n v="730"/>
    <x v="13"/>
    <m/>
    <m/>
    <m/>
    <m/>
    <s v="with cut-off date"/>
    <d v="2026-12-31T00:00:00"/>
    <d v="2026-03-31T00:00:00"/>
    <n v="0"/>
    <n v="3"/>
    <m/>
    <d v="2026-12-31T00:00:00"/>
    <m/>
    <m/>
    <m/>
    <m/>
    <m/>
    <m/>
    <m/>
    <m/>
    <m/>
    <m/>
    <m/>
    <m/>
    <m/>
    <m/>
    <m/>
    <m/>
    <m/>
    <m/>
    <m/>
    <d v="2026-07-31T00:00:00"/>
    <m/>
    <n v="140000"/>
    <m/>
    <m/>
    <s v="Euro"/>
    <n v="47.01"/>
    <m/>
    <m/>
    <m/>
    <m/>
    <n v="39.1"/>
    <m/>
    <m/>
    <m/>
    <m/>
    <m/>
    <m/>
    <m/>
    <m/>
    <m/>
    <m/>
    <m/>
    <m/>
    <m/>
    <m/>
    <m/>
    <m/>
    <m/>
    <m/>
    <m/>
    <m/>
    <m/>
    <m/>
  </r>
  <r>
    <m/>
    <s v="V300041"/>
    <s v="2023-0018"/>
    <x v="29"/>
    <n v="1"/>
    <s v="Wagon"/>
    <n v="8"/>
    <s v="33 80 4960 295-0"/>
    <x v="7"/>
    <m/>
    <m/>
    <x v="5"/>
    <x v="3"/>
    <n v="1"/>
    <m/>
    <m/>
    <m/>
    <n v="1"/>
    <n v="0"/>
    <n v="1"/>
    <x v="1"/>
    <s v="PAYG"/>
    <d v="2024-08-09T00:00:00"/>
    <d v="2024-09-09T00:00:00"/>
    <x v="1"/>
    <m/>
    <m/>
    <m/>
    <d v="2024-01-01T00:00:00"/>
    <d v="2027-12-31T00:00:00"/>
    <n v="730"/>
    <x v="13"/>
    <m/>
    <m/>
    <m/>
    <m/>
    <s v="with cut-off date"/>
    <d v="2026-12-31T00:00:00"/>
    <d v="2026-03-31T00:00:00"/>
    <n v="0"/>
    <n v="3"/>
    <m/>
    <d v="2026-12-31T00:00:00"/>
    <m/>
    <m/>
    <m/>
    <m/>
    <m/>
    <m/>
    <m/>
    <m/>
    <m/>
    <m/>
    <m/>
    <m/>
    <m/>
    <m/>
    <m/>
    <m/>
    <m/>
    <m/>
    <m/>
    <d v="2026-07-31T00:00:00"/>
    <m/>
    <n v="140000"/>
    <m/>
    <m/>
    <s v="Euro"/>
    <n v="47.01"/>
    <m/>
    <m/>
    <m/>
    <m/>
    <n v="39.1"/>
    <m/>
    <m/>
    <m/>
    <m/>
    <m/>
    <m/>
    <m/>
    <m/>
    <m/>
    <m/>
    <m/>
    <m/>
    <m/>
    <m/>
    <m/>
    <m/>
    <m/>
    <m/>
    <m/>
    <m/>
    <m/>
    <m/>
  </r>
  <r>
    <m/>
    <s v="V300041"/>
    <s v="2023-0018"/>
    <x v="29"/>
    <n v="1"/>
    <s v="Wagon"/>
    <n v="9"/>
    <s v="33 80 4960 296-8"/>
    <x v="7"/>
    <m/>
    <m/>
    <x v="5"/>
    <x v="3"/>
    <n v="1"/>
    <m/>
    <m/>
    <m/>
    <n v="1"/>
    <n v="0"/>
    <n v="1"/>
    <x v="1"/>
    <s v="PAYG"/>
    <d v="2024-08-09T00:00:00"/>
    <d v="2024-09-09T00:00:00"/>
    <x v="1"/>
    <m/>
    <m/>
    <m/>
    <d v="2024-01-01T00:00:00"/>
    <d v="2027-12-31T00:00:00"/>
    <n v="730"/>
    <x v="13"/>
    <m/>
    <m/>
    <m/>
    <m/>
    <s v="with cut-off date"/>
    <d v="2026-12-31T00:00:00"/>
    <d v="2026-03-31T00:00:00"/>
    <n v="0"/>
    <n v="3"/>
    <m/>
    <d v="2026-12-31T00:00:00"/>
    <m/>
    <m/>
    <m/>
    <m/>
    <m/>
    <m/>
    <m/>
    <m/>
    <m/>
    <m/>
    <m/>
    <m/>
    <m/>
    <m/>
    <m/>
    <m/>
    <m/>
    <m/>
    <m/>
    <d v="2026-07-31T00:00:00"/>
    <m/>
    <n v="140000"/>
    <m/>
    <m/>
    <s v="Euro"/>
    <n v="47.01"/>
    <m/>
    <m/>
    <m/>
    <m/>
    <n v="39.1"/>
    <m/>
    <m/>
    <m/>
    <m/>
    <m/>
    <m/>
    <m/>
    <m/>
    <m/>
    <m/>
    <m/>
    <m/>
    <m/>
    <m/>
    <m/>
    <m/>
    <m/>
    <m/>
    <m/>
    <m/>
    <m/>
    <m/>
  </r>
  <r>
    <m/>
    <s v="V300041"/>
    <s v="2023-0018"/>
    <x v="29"/>
    <n v="1"/>
    <s v="Wagon"/>
    <n v="10"/>
    <s v="33 80 4960 297-6"/>
    <x v="7"/>
    <m/>
    <m/>
    <x v="5"/>
    <x v="3"/>
    <n v="1"/>
    <m/>
    <m/>
    <m/>
    <n v="1"/>
    <n v="0"/>
    <n v="1"/>
    <x v="1"/>
    <s v="PAYG"/>
    <d v="2024-08-09T00:00:00"/>
    <d v="2024-09-09T00:00:00"/>
    <x v="1"/>
    <m/>
    <m/>
    <m/>
    <d v="2024-01-01T00:00:00"/>
    <d v="2027-12-31T00:00:00"/>
    <n v="730"/>
    <x v="13"/>
    <m/>
    <m/>
    <m/>
    <m/>
    <s v="with cut-off date"/>
    <d v="2026-12-31T00:00:00"/>
    <d v="2026-03-31T00:00:00"/>
    <n v="0"/>
    <n v="3"/>
    <m/>
    <d v="2026-12-31T00:00:00"/>
    <m/>
    <m/>
    <m/>
    <m/>
    <m/>
    <m/>
    <m/>
    <m/>
    <m/>
    <m/>
    <m/>
    <m/>
    <m/>
    <m/>
    <m/>
    <m/>
    <m/>
    <m/>
    <m/>
    <d v="2026-07-31T00:00:00"/>
    <m/>
    <n v="140000"/>
    <m/>
    <m/>
    <s v="Euro"/>
    <n v="47.01"/>
    <m/>
    <m/>
    <m/>
    <m/>
    <n v="39.1"/>
    <m/>
    <m/>
    <m/>
    <m/>
    <m/>
    <m/>
    <m/>
    <m/>
    <m/>
    <m/>
    <m/>
    <m/>
    <m/>
    <m/>
    <m/>
    <m/>
    <m/>
    <m/>
    <m/>
    <m/>
    <m/>
    <m/>
  </r>
  <r>
    <m/>
    <s v="V300041"/>
    <s v="2023-0018"/>
    <x v="29"/>
    <n v="1"/>
    <s v="Wagon"/>
    <n v="11"/>
    <s v="33 80 4960 298-4"/>
    <x v="7"/>
    <m/>
    <m/>
    <x v="5"/>
    <x v="3"/>
    <n v="1"/>
    <m/>
    <m/>
    <m/>
    <n v="1"/>
    <n v="0"/>
    <n v="1"/>
    <x v="1"/>
    <s v="PAYG"/>
    <d v="2024-08-09T00:00:00"/>
    <d v="2024-09-09T00:00:00"/>
    <x v="1"/>
    <m/>
    <m/>
    <m/>
    <d v="2024-01-01T00:00:00"/>
    <d v="2027-12-31T00:00:00"/>
    <n v="730"/>
    <x v="13"/>
    <m/>
    <m/>
    <m/>
    <m/>
    <s v="with cut-off date"/>
    <d v="2026-12-31T00:00:00"/>
    <d v="2026-03-31T00:00:00"/>
    <n v="0"/>
    <n v="3"/>
    <m/>
    <d v="2026-12-31T00:00:00"/>
    <m/>
    <m/>
    <m/>
    <m/>
    <m/>
    <m/>
    <m/>
    <m/>
    <m/>
    <m/>
    <m/>
    <m/>
    <m/>
    <m/>
    <m/>
    <m/>
    <m/>
    <m/>
    <m/>
    <d v="2026-07-31T00:00:00"/>
    <m/>
    <n v="140000"/>
    <m/>
    <m/>
    <s v="Euro"/>
    <n v="47.01"/>
    <m/>
    <m/>
    <m/>
    <m/>
    <n v="39.1"/>
    <m/>
    <m/>
    <m/>
    <m/>
    <m/>
    <m/>
    <m/>
    <m/>
    <m/>
    <m/>
    <m/>
    <m/>
    <m/>
    <m/>
    <m/>
    <m/>
    <m/>
    <m/>
    <m/>
    <m/>
    <m/>
    <m/>
  </r>
  <r>
    <m/>
    <s v="V300041"/>
    <s v="2023-0018"/>
    <x v="29"/>
    <n v="1"/>
    <s v="Wagon"/>
    <n v="12"/>
    <s v="33 80 4960 299-2"/>
    <x v="7"/>
    <m/>
    <m/>
    <x v="5"/>
    <x v="3"/>
    <n v="1"/>
    <m/>
    <m/>
    <m/>
    <n v="1"/>
    <n v="0"/>
    <n v="1"/>
    <x v="1"/>
    <s v="PAYG"/>
    <d v="2024-08-09T00:00:00"/>
    <d v="2024-09-09T00:00:00"/>
    <x v="1"/>
    <m/>
    <m/>
    <m/>
    <d v="2024-01-01T00:00:00"/>
    <d v="2027-12-31T00:00:00"/>
    <n v="730"/>
    <x v="13"/>
    <m/>
    <m/>
    <m/>
    <m/>
    <s v="with cut-off date"/>
    <d v="2026-12-31T00:00:00"/>
    <d v="2026-03-31T00:00:00"/>
    <n v="0"/>
    <n v="3"/>
    <m/>
    <d v="2026-12-31T00:00:00"/>
    <m/>
    <m/>
    <m/>
    <m/>
    <m/>
    <m/>
    <m/>
    <m/>
    <m/>
    <m/>
    <m/>
    <m/>
    <m/>
    <m/>
    <m/>
    <m/>
    <m/>
    <m/>
    <m/>
    <d v="2026-07-31T00:00:00"/>
    <m/>
    <n v="140000"/>
    <m/>
    <m/>
    <s v="Euro"/>
    <n v="47.01"/>
    <m/>
    <m/>
    <m/>
    <m/>
    <n v="39.1"/>
    <m/>
    <m/>
    <m/>
    <m/>
    <m/>
    <m/>
    <m/>
    <m/>
    <m/>
    <m/>
    <m/>
    <m/>
    <m/>
    <m/>
    <m/>
    <m/>
    <m/>
    <m/>
    <m/>
    <m/>
    <m/>
    <m/>
  </r>
  <r>
    <m/>
    <s v="V300041"/>
    <s v="2023-0018"/>
    <x v="29"/>
    <n v="1"/>
    <s v="Wagon"/>
    <n v="13"/>
    <s v="33 80 4960 300-8"/>
    <x v="7"/>
    <m/>
    <m/>
    <x v="5"/>
    <x v="3"/>
    <n v="1"/>
    <m/>
    <m/>
    <m/>
    <n v="1"/>
    <n v="0"/>
    <n v="1"/>
    <x v="1"/>
    <s v="PAYG"/>
    <d v="2024-08-09T00:00:00"/>
    <d v="2024-09-09T00:00:00"/>
    <x v="1"/>
    <m/>
    <m/>
    <m/>
    <d v="2024-01-01T00:00:00"/>
    <d v="2027-12-31T00:00:00"/>
    <n v="730"/>
    <x v="13"/>
    <m/>
    <m/>
    <m/>
    <m/>
    <s v="with cut-off date"/>
    <d v="2026-12-31T00:00:00"/>
    <d v="2026-03-31T00:00:00"/>
    <n v="0"/>
    <n v="3"/>
    <m/>
    <d v="2026-12-31T00:00:00"/>
    <m/>
    <m/>
    <m/>
    <m/>
    <m/>
    <m/>
    <m/>
    <m/>
    <m/>
    <m/>
    <m/>
    <m/>
    <m/>
    <m/>
    <m/>
    <m/>
    <m/>
    <m/>
    <m/>
    <d v="2026-07-31T00:00:00"/>
    <m/>
    <n v="140000"/>
    <m/>
    <m/>
    <s v="Euro"/>
    <n v="47.01"/>
    <m/>
    <m/>
    <m/>
    <m/>
    <n v="39.1"/>
    <m/>
    <m/>
    <m/>
    <m/>
    <m/>
    <m/>
    <m/>
    <m/>
    <m/>
    <m/>
    <m/>
    <m/>
    <m/>
    <m/>
    <m/>
    <m/>
    <m/>
    <m/>
    <m/>
    <m/>
    <m/>
    <m/>
  </r>
  <r>
    <m/>
    <s v="V300041"/>
    <s v="2023-0018"/>
    <x v="29"/>
    <n v="1"/>
    <s v="Wagon"/>
    <n v="14"/>
    <s v="33 80 4960 301-6"/>
    <x v="7"/>
    <m/>
    <m/>
    <x v="5"/>
    <x v="3"/>
    <n v="1"/>
    <m/>
    <m/>
    <m/>
    <n v="1"/>
    <n v="0"/>
    <n v="1"/>
    <x v="1"/>
    <s v="PAYG"/>
    <d v="2024-08-09T00:00:00"/>
    <d v="2024-09-09T00:00:00"/>
    <x v="1"/>
    <m/>
    <m/>
    <m/>
    <d v="2024-01-01T00:00:00"/>
    <d v="2027-12-31T00:00:00"/>
    <n v="730"/>
    <x v="13"/>
    <m/>
    <m/>
    <m/>
    <m/>
    <s v="with cut-off date"/>
    <d v="2026-12-31T00:00:00"/>
    <d v="2026-03-31T00:00:00"/>
    <n v="0"/>
    <n v="3"/>
    <m/>
    <d v="2026-12-31T00:00:00"/>
    <m/>
    <m/>
    <m/>
    <m/>
    <m/>
    <m/>
    <m/>
    <m/>
    <m/>
    <m/>
    <m/>
    <m/>
    <m/>
    <m/>
    <m/>
    <m/>
    <m/>
    <m/>
    <m/>
    <d v="2026-07-31T00:00:00"/>
    <m/>
    <n v="140000"/>
    <m/>
    <m/>
    <s v="Euro"/>
    <n v="47.01"/>
    <m/>
    <m/>
    <m/>
    <m/>
    <n v="39.1"/>
    <m/>
    <m/>
    <m/>
    <m/>
    <m/>
    <m/>
    <m/>
    <m/>
    <m/>
    <m/>
    <m/>
    <m/>
    <m/>
    <m/>
    <m/>
    <m/>
    <m/>
    <m/>
    <m/>
    <m/>
    <m/>
    <m/>
  </r>
  <r>
    <m/>
    <s v="V300041"/>
    <s v="2023-0018"/>
    <x v="29"/>
    <n v="1"/>
    <s v="Wagon"/>
    <n v="15"/>
    <s v="33 80 4960 302-4"/>
    <x v="7"/>
    <m/>
    <m/>
    <x v="5"/>
    <x v="3"/>
    <n v="1"/>
    <m/>
    <m/>
    <m/>
    <n v="1"/>
    <n v="0"/>
    <n v="1"/>
    <x v="1"/>
    <s v="PAYG"/>
    <d v="2024-08-09T00:00:00"/>
    <d v="2024-09-09T00:00:00"/>
    <x v="1"/>
    <m/>
    <m/>
    <m/>
    <d v="2024-01-01T00:00:00"/>
    <d v="2027-12-31T00:00:00"/>
    <n v="730"/>
    <x v="13"/>
    <m/>
    <m/>
    <m/>
    <m/>
    <s v="with cut-off date"/>
    <d v="2026-12-31T00:00:00"/>
    <d v="2026-03-31T00:00:00"/>
    <n v="0"/>
    <n v="3"/>
    <m/>
    <d v="2026-12-31T00:00:00"/>
    <m/>
    <m/>
    <m/>
    <m/>
    <m/>
    <m/>
    <m/>
    <m/>
    <m/>
    <m/>
    <m/>
    <m/>
    <m/>
    <m/>
    <m/>
    <m/>
    <m/>
    <m/>
    <m/>
    <d v="2026-07-31T00:00:00"/>
    <m/>
    <n v="140000"/>
    <m/>
    <m/>
    <s v="Euro"/>
    <n v="47.01"/>
    <m/>
    <m/>
    <m/>
    <m/>
    <n v="39.1"/>
    <m/>
    <m/>
    <m/>
    <m/>
    <m/>
    <m/>
    <m/>
    <m/>
    <m/>
    <m/>
    <m/>
    <m/>
    <m/>
    <m/>
    <m/>
    <m/>
    <m/>
    <m/>
    <m/>
    <m/>
    <m/>
    <m/>
  </r>
  <r>
    <m/>
    <s v="V300041"/>
    <s v="2023-0018"/>
    <x v="29"/>
    <n v="1"/>
    <s v="Wagon"/>
    <n v="16"/>
    <s v="33 80 4960 303-2"/>
    <x v="7"/>
    <m/>
    <m/>
    <x v="5"/>
    <x v="3"/>
    <n v="1"/>
    <m/>
    <m/>
    <m/>
    <n v="1"/>
    <n v="0"/>
    <n v="1"/>
    <x v="1"/>
    <s v="PAYG"/>
    <d v="2024-08-09T00:00:00"/>
    <d v="2024-09-09T00:00:00"/>
    <x v="1"/>
    <m/>
    <m/>
    <m/>
    <d v="2024-01-01T00:00:00"/>
    <d v="2027-12-31T00:00:00"/>
    <n v="730"/>
    <x v="13"/>
    <m/>
    <m/>
    <m/>
    <m/>
    <s v="with cut-off date"/>
    <d v="2026-12-31T00:00:00"/>
    <d v="2026-03-31T00:00:00"/>
    <n v="0"/>
    <n v="3"/>
    <m/>
    <d v="2026-12-31T00:00:00"/>
    <m/>
    <m/>
    <m/>
    <m/>
    <m/>
    <m/>
    <m/>
    <m/>
    <m/>
    <m/>
    <m/>
    <m/>
    <m/>
    <m/>
    <m/>
    <m/>
    <m/>
    <m/>
    <m/>
    <d v="2026-07-31T00:00:00"/>
    <m/>
    <n v="140000"/>
    <m/>
    <m/>
    <s v="Euro"/>
    <n v="47.01"/>
    <m/>
    <m/>
    <m/>
    <m/>
    <n v="39.1"/>
    <m/>
    <m/>
    <m/>
    <m/>
    <m/>
    <m/>
    <m/>
    <m/>
    <m/>
    <m/>
    <m/>
    <m/>
    <m/>
    <m/>
    <m/>
    <m/>
    <m/>
    <m/>
    <m/>
    <m/>
    <m/>
    <m/>
  </r>
  <r>
    <m/>
    <s v="V300041"/>
    <s v="2023-0018"/>
    <x v="29"/>
    <n v="1"/>
    <s v="Wagon"/>
    <n v="17"/>
    <s v="33 80 4960 304-0"/>
    <x v="7"/>
    <m/>
    <m/>
    <x v="5"/>
    <x v="3"/>
    <n v="1"/>
    <m/>
    <m/>
    <m/>
    <n v="1"/>
    <n v="0"/>
    <n v="1"/>
    <x v="1"/>
    <s v="PAYG"/>
    <d v="2024-08-09T00:00:00"/>
    <d v="2024-09-09T00:00:00"/>
    <x v="1"/>
    <m/>
    <m/>
    <m/>
    <d v="2024-01-01T00:00:00"/>
    <d v="2027-12-31T00:00:00"/>
    <n v="730"/>
    <x v="13"/>
    <m/>
    <m/>
    <m/>
    <m/>
    <s v="with cut-off date"/>
    <d v="2026-12-31T00:00:00"/>
    <m/>
    <n v="0"/>
    <n v="3"/>
    <m/>
    <d v="2026-12-31T00:00:00"/>
    <m/>
    <m/>
    <m/>
    <m/>
    <m/>
    <m/>
    <m/>
    <m/>
    <m/>
    <m/>
    <m/>
    <m/>
    <m/>
    <m/>
    <m/>
    <m/>
    <m/>
    <m/>
    <m/>
    <d v="2026-07-31T00:00:00"/>
    <m/>
    <n v="140000"/>
    <m/>
    <m/>
    <s v="Euro"/>
    <n v="47.01"/>
    <m/>
    <m/>
    <m/>
    <m/>
    <n v="39.1"/>
    <m/>
    <m/>
    <m/>
    <m/>
    <m/>
    <m/>
    <m/>
    <m/>
    <m/>
    <m/>
    <m/>
    <m/>
    <m/>
    <m/>
    <m/>
    <m/>
    <m/>
    <m/>
    <m/>
    <m/>
    <m/>
    <m/>
  </r>
  <r>
    <m/>
    <s v="V300041"/>
    <s v="2023-0018"/>
    <x v="29"/>
    <n v="1"/>
    <s v="Wagon"/>
    <n v="18"/>
    <s v="33 80 4960 305-7"/>
    <x v="7"/>
    <m/>
    <m/>
    <x v="5"/>
    <x v="3"/>
    <n v="1"/>
    <m/>
    <m/>
    <m/>
    <n v="1"/>
    <n v="0"/>
    <n v="1"/>
    <x v="1"/>
    <s v="PAYG"/>
    <d v="2024-08-09T00:00:00"/>
    <d v="2024-09-09T00:00:00"/>
    <x v="1"/>
    <m/>
    <m/>
    <m/>
    <d v="2024-01-01T00:00:00"/>
    <d v="2027-12-31T00:00:00"/>
    <n v="730"/>
    <x v="13"/>
    <m/>
    <m/>
    <m/>
    <m/>
    <s v="with cut-off date"/>
    <d v="2026-12-31T00:00:00"/>
    <m/>
    <n v="0"/>
    <n v="3"/>
    <m/>
    <d v="2026-12-31T00:00:00"/>
    <m/>
    <m/>
    <m/>
    <m/>
    <m/>
    <m/>
    <m/>
    <m/>
    <m/>
    <m/>
    <m/>
    <m/>
    <m/>
    <m/>
    <m/>
    <m/>
    <m/>
    <m/>
    <m/>
    <d v="2026-07-31T00:00:00"/>
    <m/>
    <n v="140000"/>
    <m/>
    <m/>
    <s v="Euro"/>
    <n v="47.01"/>
    <m/>
    <m/>
    <m/>
    <m/>
    <n v="39.1"/>
    <m/>
    <m/>
    <m/>
    <m/>
    <m/>
    <m/>
    <m/>
    <m/>
    <m/>
    <m/>
    <m/>
    <m/>
    <m/>
    <m/>
    <m/>
    <m/>
    <m/>
    <m/>
    <m/>
    <m/>
    <m/>
    <m/>
  </r>
  <r>
    <m/>
    <s v="V300041"/>
    <s v="2023-0018"/>
    <x v="29"/>
    <n v="1"/>
    <s v="Wagon"/>
    <n v="19"/>
    <s v="33 80 4960 306-5"/>
    <x v="7"/>
    <m/>
    <m/>
    <x v="5"/>
    <x v="3"/>
    <n v="1"/>
    <m/>
    <m/>
    <m/>
    <n v="1"/>
    <n v="0"/>
    <n v="1"/>
    <x v="1"/>
    <s v="PAYG"/>
    <d v="2024-08-09T00:00:00"/>
    <d v="2024-09-09T00:00:00"/>
    <x v="1"/>
    <m/>
    <m/>
    <m/>
    <d v="2024-01-01T00:00:00"/>
    <d v="2027-12-31T00:00:00"/>
    <n v="730"/>
    <x v="13"/>
    <m/>
    <m/>
    <m/>
    <m/>
    <s v="with cut-off date"/>
    <d v="2026-12-31T00:00:00"/>
    <m/>
    <n v="0"/>
    <n v="3"/>
    <m/>
    <d v="2026-12-31T00:00:00"/>
    <m/>
    <m/>
    <m/>
    <m/>
    <m/>
    <m/>
    <m/>
    <m/>
    <m/>
    <m/>
    <m/>
    <m/>
    <m/>
    <m/>
    <m/>
    <m/>
    <m/>
    <m/>
    <m/>
    <d v="2026-07-31T00:00:00"/>
    <m/>
    <n v="140000"/>
    <m/>
    <m/>
    <s v="Euro"/>
    <n v="47.01"/>
    <m/>
    <m/>
    <m/>
    <m/>
    <n v="39.1"/>
    <m/>
    <m/>
    <m/>
    <m/>
    <m/>
    <m/>
    <m/>
    <m/>
    <m/>
    <m/>
    <m/>
    <m/>
    <m/>
    <m/>
    <m/>
    <m/>
    <m/>
    <m/>
    <m/>
    <m/>
    <m/>
    <m/>
  </r>
  <r>
    <m/>
    <s v="V300041"/>
    <s v="2023-0018"/>
    <x v="29"/>
    <n v="1"/>
    <s v="Wagon"/>
    <n v="20"/>
    <s v="33 80 4960 307-3"/>
    <x v="7"/>
    <m/>
    <m/>
    <x v="5"/>
    <x v="3"/>
    <n v="1"/>
    <m/>
    <m/>
    <m/>
    <n v="1"/>
    <n v="0"/>
    <n v="1"/>
    <x v="1"/>
    <s v="PAYG"/>
    <d v="2024-08-09T00:00:00"/>
    <d v="2024-09-09T00:00:00"/>
    <x v="1"/>
    <m/>
    <m/>
    <m/>
    <d v="2024-01-01T00:00:00"/>
    <d v="2027-12-31T00:00:00"/>
    <n v="730"/>
    <x v="13"/>
    <m/>
    <m/>
    <m/>
    <m/>
    <s v="with cut-off date"/>
    <d v="2026-12-31T00:00:00"/>
    <m/>
    <n v="0"/>
    <n v="3"/>
    <m/>
    <d v="2026-12-31T00:00:00"/>
    <m/>
    <m/>
    <m/>
    <m/>
    <m/>
    <m/>
    <m/>
    <m/>
    <m/>
    <m/>
    <m/>
    <m/>
    <m/>
    <m/>
    <m/>
    <m/>
    <m/>
    <m/>
    <m/>
    <d v="2026-07-31T00:00:00"/>
    <m/>
    <n v="140000"/>
    <m/>
    <m/>
    <s v="Euro"/>
    <n v="47.01"/>
    <m/>
    <m/>
    <m/>
    <m/>
    <n v="39.1"/>
    <m/>
    <m/>
    <m/>
    <m/>
    <m/>
    <m/>
    <m/>
    <m/>
    <m/>
    <m/>
    <m/>
    <m/>
    <m/>
    <m/>
    <m/>
    <m/>
    <m/>
    <m/>
    <m/>
    <m/>
    <m/>
    <m/>
  </r>
  <r>
    <m/>
    <s v="V300041"/>
    <s v="2023-0018"/>
    <x v="29"/>
    <n v="1"/>
    <s v="Wagon"/>
    <n v="21"/>
    <s v="33 80 4960 308-1"/>
    <x v="7"/>
    <m/>
    <m/>
    <x v="5"/>
    <x v="3"/>
    <n v="1"/>
    <m/>
    <m/>
    <m/>
    <n v="1"/>
    <n v="0"/>
    <n v="1"/>
    <x v="1"/>
    <s v="PAYG"/>
    <d v="2024-08-09T00:00:00"/>
    <d v="2024-09-09T00:00:00"/>
    <x v="1"/>
    <m/>
    <m/>
    <m/>
    <d v="2024-01-01T00:00:00"/>
    <d v="2027-12-31T00:00:00"/>
    <n v="730"/>
    <x v="13"/>
    <m/>
    <m/>
    <m/>
    <m/>
    <s v="with cut-off date"/>
    <d v="2026-12-31T00:00:00"/>
    <m/>
    <n v="0"/>
    <n v="3"/>
    <m/>
    <d v="2026-12-31T00:00:00"/>
    <m/>
    <m/>
    <m/>
    <m/>
    <m/>
    <m/>
    <m/>
    <m/>
    <m/>
    <m/>
    <m/>
    <m/>
    <m/>
    <m/>
    <m/>
    <m/>
    <m/>
    <m/>
    <m/>
    <d v="2026-07-31T00:00:00"/>
    <m/>
    <n v="140000"/>
    <m/>
    <m/>
    <s v="Euro"/>
    <n v="47.01"/>
    <m/>
    <m/>
    <m/>
    <m/>
    <n v="39.1"/>
    <m/>
    <m/>
    <m/>
    <m/>
    <m/>
    <m/>
    <m/>
    <m/>
    <m/>
    <m/>
    <m/>
    <m/>
    <m/>
    <m/>
    <m/>
    <m/>
    <m/>
    <m/>
    <m/>
    <m/>
    <m/>
    <m/>
  </r>
  <r>
    <m/>
    <s v="V300041"/>
    <s v="2023-0018"/>
    <x v="29"/>
    <n v="1"/>
    <s v="Wagon"/>
    <n v="22"/>
    <s v="33 80 4960 309-9"/>
    <x v="7"/>
    <m/>
    <m/>
    <x v="5"/>
    <x v="3"/>
    <n v="1"/>
    <m/>
    <m/>
    <m/>
    <n v="1"/>
    <n v="0"/>
    <n v="1"/>
    <x v="1"/>
    <s v="PAYG"/>
    <d v="2024-08-09T00:00:00"/>
    <d v="2024-09-09T00:00:00"/>
    <x v="1"/>
    <m/>
    <m/>
    <m/>
    <d v="2024-01-01T00:00:00"/>
    <d v="2027-12-31T00:00:00"/>
    <n v="730"/>
    <x v="13"/>
    <m/>
    <m/>
    <m/>
    <m/>
    <s v="with cut-off date"/>
    <d v="2026-12-31T00:00:00"/>
    <m/>
    <n v="0"/>
    <n v="3"/>
    <m/>
    <d v="2026-12-31T00:00:00"/>
    <m/>
    <m/>
    <m/>
    <m/>
    <m/>
    <m/>
    <m/>
    <m/>
    <m/>
    <m/>
    <m/>
    <m/>
    <m/>
    <m/>
    <m/>
    <m/>
    <m/>
    <m/>
    <m/>
    <d v="2026-07-31T00:00:00"/>
    <m/>
    <n v="140000"/>
    <m/>
    <m/>
    <s v="Euro"/>
    <n v="47.01"/>
    <m/>
    <m/>
    <m/>
    <m/>
    <n v="39.1"/>
    <m/>
    <m/>
    <m/>
    <m/>
    <m/>
    <m/>
    <m/>
    <m/>
    <m/>
    <m/>
    <m/>
    <m/>
    <m/>
    <m/>
    <m/>
    <m/>
    <m/>
    <m/>
    <m/>
    <m/>
    <m/>
    <m/>
  </r>
  <r>
    <s v="dmo 30.09.25"/>
    <s v="V300075"/>
    <s v="2025-0023"/>
    <x v="30"/>
    <m/>
    <s v="Header"/>
    <m/>
    <m/>
    <x v="7"/>
    <s v="DEU"/>
    <s v="Middle EU - ELSE"/>
    <x v="5"/>
    <x v="2"/>
    <n v="26"/>
    <m/>
    <m/>
    <n v="0"/>
    <n v="26"/>
    <n v="0"/>
    <n v="26"/>
    <x v="3"/>
    <m/>
    <m/>
    <m/>
    <x v="2"/>
    <s v="3 Austiegsklausel: 6 Mt, 12 Mt, 24 Mt./2e Jahr: 45.50/3e Jahr: 52.15"/>
    <d v="2025-09-26T00:00:00"/>
    <d v="2028-11-29T00:00:00"/>
    <m/>
    <m/>
    <n v="1160"/>
    <x v="35"/>
    <d v="2025-12-10T00:00:00"/>
    <s v="Economy"/>
    <s v="Traffic does not work"/>
    <n v="26"/>
    <s v="with cut-off date"/>
    <d v="2026-04-01T00:00:00"/>
    <d v="2026-10-01T00:00:00"/>
    <n v="1"/>
    <n v="3"/>
    <m/>
    <m/>
    <s v="nach 12 &amp; 24 Mt sind 3 Mt Kündigungsfrist"/>
    <s v="Kosten Zu/Rückführung der Wagen"/>
    <n v="0"/>
    <m/>
    <m/>
    <m/>
    <m/>
    <m/>
    <n v="370"/>
    <s v="B"/>
    <n v="87"/>
    <n v="2"/>
    <s v="DEU"/>
    <s v="Parent Guarantee"/>
    <s v="N"/>
    <s v="N"/>
    <n v="0"/>
    <m/>
    <m/>
    <m/>
    <m/>
    <n v="173000"/>
    <s v="Y"/>
    <d v="2025-09-26T00:00:00"/>
    <s v="Euro"/>
    <n v="74.75"/>
    <n v="-33.65"/>
    <n v="0"/>
    <n v="0"/>
    <n v="0"/>
    <n v="41.1"/>
    <n v="0"/>
    <n v="0"/>
    <n v="0"/>
    <n v="0.06"/>
    <n v="13.48"/>
    <n v="-25.85"/>
    <n v="-12.37"/>
    <n v="7.8"/>
    <n v="-7.8"/>
    <n v="0"/>
    <n v="53.47"/>
    <s v="0.00"/>
    <n v="53.47"/>
    <n v="1"/>
    <n v="0"/>
    <n v="53.47"/>
    <n v="33.45"/>
    <n v="4498000"/>
    <n v="0"/>
    <s v="N"/>
    <n v="0"/>
    <n v="388970.4"/>
  </r>
  <r>
    <m/>
    <s v="V300075"/>
    <s v="2025-0023"/>
    <x v="30"/>
    <n v="1"/>
    <s v="Batch"/>
    <m/>
    <m/>
    <x v="7"/>
    <s v="DEU"/>
    <s v="Middle EU - ELSE"/>
    <x v="5"/>
    <x v="2"/>
    <n v="13"/>
    <m/>
    <m/>
    <n v="0"/>
    <n v="13"/>
    <n v="0"/>
    <n v="13"/>
    <x v="3"/>
    <m/>
    <m/>
    <m/>
    <x v="2"/>
    <m/>
    <m/>
    <m/>
    <d v="2025-09-26T00:00:00"/>
    <d v="2028-09-25T00:00:00"/>
    <m/>
    <x v="36"/>
    <d v="2025-12-10T00:00:00"/>
    <s v="Economy"/>
    <s v="Traffic does not work"/>
    <n v="26"/>
    <s v="with cut-off date"/>
    <d v="2026-04-01T00:00:00"/>
    <d v="2026-10-01T00:00:00"/>
    <n v="1"/>
    <n v="3"/>
    <m/>
    <m/>
    <m/>
    <m/>
    <m/>
    <m/>
    <m/>
    <m/>
    <m/>
    <m/>
    <m/>
    <s v="B"/>
    <n v="87"/>
    <n v="2"/>
    <s v="DEU"/>
    <s v="Parent Guarantee"/>
    <s v="N"/>
    <s v="N"/>
    <n v="0"/>
    <m/>
    <m/>
    <m/>
    <m/>
    <n v="173000"/>
    <s v="Y"/>
    <d v="2025-09-26T00:00:00"/>
    <s v="Euro"/>
    <n v="74.75"/>
    <n v="-33.65"/>
    <n v="0"/>
    <n v="0"/>
    <n v="0"/>
    <n v="41.1"/>
    <n v="0"/>
    <n v="0"/>
    <n v="0"/>
    <n v="0.06"/>
    <n v="13.48"/>
    <n v="-25.85"/>
    <n v="-12.37"/>
    <n v="7.8"/>
    <n v="-7.8"/>
    <n v="0"/>
    <n v="53.47"/>
    <s v="0.00"/>
    <n v="53.47"/>
    <n v="1"/>
    <n v="0"/>
    <n v="53.47"/>
    <n v="33.45"/>
    <n v="2249000"/>
    <n v="0"/>
    <s v="N"/>
    <n v="0"/>
    <n v="194485.2"/>
  </r>
  <r>
    <m/>
    <s v="V300075"/>
    <s v="2025-0023"/>
    <x v="30"/>
    <n v="1"/>
    <s v="Wagon"/>
    <n v="14"/>
    <s v="37 80 4992 755-1"/>
    <x v="7"/>
    <m/>
    <m/>
    <x v="5"/>
    <x v="2"/>
    <n v="1"/>
    <m/>
    <m/>
    <m/>
    <n v="1"/>
    <m/>
    <n v="1"/>
    <x v="1"/>
    <m/>
    <m/>
    <m/>
    <x v="2"/>
    <m/>
    <m/>
    <m/>
    <d v="2025-09-26T00:00:00"/>
    <d v="2026-03-31T00:00:00"/>
    <n v="1160"/>
    <x v="35"/>
    <m/>
    <m/>
    <m/>
    <m/>
    <s v="with cut-off date"/>
    <d v="2026-04-01T00:00:00"/>
    <d v="2026-10-01T00:00:00"/>
    <n v="1"/>
    <n v="3"/>
    <m/>
    <d v="2026-03-01T00:00:00"/>
    <m/>
    <m/>
    <m/>
    <m/>
    <m/>
    <m/>
    <m/>
    <m/>
    <n v="370"/>
    <m/>
    <m/>
    <m/>
    <m/>
    <m/>
    <m/>
    <m/>
    <m/>
    <m/>
    <m/>
    <m/>
    <m/>
    <n v="173000"/>
    <m/>
    <m/>
    <s v="Euro"/>
    <n v="74.75"/>
    <m/>
    <m/>
    <m/>
    <m/>
    <n v="41.1"/>
    <m/>
    <m/>
    <m/>
    <m/>
    <m/>
    <m/>
    <m/>
    <m/>
    <m/>
    <m/>
    <m/>
    <m/>
    <m/>
    <m/>
    <m/>
    <m/>
    <m/>
    <m/>
    <m/>
    <m/>
    <m/>
    <m/>
  </r>
  <r>
    <m/>
    <s v="V300075"/>
    <s v="2025-0023"/>
    <x v="30"/>
    <n v="1"/>
    <s v="Wagon"/>
    <n v="15"/>
    <s v="37 80 4992 761-9"/>
    <x v="7"/>
    <m/>
    <m/>
    <x v="5"/>
    <x v="2"/>
    <n v="1"/>
    <m/>
    <m/>
    <m/>
    <n v="1"/>
    <m/>
    <n v="1"/>
    <x v="1"/>
    <m/>
    <m/>
    <m/>
    <x v="2"/>
    <m/>
    <m/>
    <m/>
    <d v="2025-09-26T00:00:00"/>
    <d v="2026-03-31T00:00:00"/>
    <n v="1160"/>
    <x v="35"/>
    <m/>
    <m/>
    <m/>
    <m/>
    <s v="with cut-off date"/>
    <d v="2026-04-01T00:00:00"/>
    <d v="2026-10-01T00:00:00"/>
    <n v="1"/>
    <n v="3"/>
    <m/>
    <d v="2026-03-01T00:00:00"/>
    <m/>
    <m/>
    <m/>
    <m/>
    <m/>
    <m/>
    <m/>
    <m/>
    <n v="370"/>
    <m/>
    <m/>
    <m/>
    <m/>
    <m/>
    <m/>
    <m/>
    <m/>
    <m/>
    <m/>
    <m/>
    <m/>
    <n v="173000"/>
    <m/>
    <m/>
    <s v="Euro"/>
    <n v="74.75"/>
    <m/>
    <m/>
    <m/>
    <m/>
    <n v="41.1"/>
    <m/>
    <m/>
    <m/>
    <m/>
    <m/>
    <m/>
    <m/>
    <m/>
    <m/>
    <m/>
    <m/>
    <m/>
    <m/>
    <m/>
    <m/>
    <m/>
    <m/>
    <m/>
    <m/>
    <m/>
    <m/>
    <m/>
  </r>
  <r>
    <m/>
    <s v="V300075"/>
    <s v="2025-0023"/>
    <x v="30"/>
    <n v="1"/>
    <s v="Wagon"/>
    <n v="16"/>
    <s v="37 80 4992 816-1"/>
    <x v="7"/>
    <m/>
    <m/>
    <x v="5"/>
    <x v="2"/>
    <n v="1"/>
    <m/>
    <m/>
    <m/>
    <n v="1"/>
    <m/>
    <n v="1"/>
    <x v="1"/>
    <m/>
    <m/>
    <m/>
    <x v="2"/>
    <m/>
    <m/>
    <m/>
    <d v="2025-09-26T00:00:00"/>
    <d v="2026-03-31T00:00:00"/>
    <n v="1160"/>
    <x v="35"/>
    <m/>
    <m/>
    <m/>
    <m/>
    <s v="with cut-off date"/>
    <d v="2026-04-01T00:00:00"/>
    <d v="2026-10-01T00:00:00"/>
    <n v="1"/>
    <n v="3"/>
    <m/>
    <d v="2026-03-01T00:00:00"/>
    <m/>
    <m/>
    <m/>
    <m/>
    <m/>
    <m/>
    <m/>
    <m/>
    <n v="370"/>
    <m/>
    <m/>
    <m/>
    <m/>
    <m/>
    <m/>
    <m/>
    <m/>
    <m/>
    <m/>
    <m/>
    <m/>
    <n v="173000"/>
    <m/>
    <m/>
    <s v="Euro"/>
    <n v="74.75"/>
    <m/>
    <m/>
    <m/>
    <m/>
    <n v="41.1"/>
    <m/>
    <m/>
    <m/>
    <m/>
    <m/>
    <m/>
    <m/>
    <m/>
    <m/>
    <m/>
    <m/>
    <m/>
    <m/>
    <m/>
    <m/>
    <m/>
    <m/>
    <m/>
    <m/>
    <m/>
    <m/>
    <m/>
  </r>
  <r>
    <m/>
    <s v="V300075"/>
    <s v="2025-0023"/>
    <x v="30"/>
    <n v="1"/>
    <s v="Wagon"/>
    <n v="17"/>
    <s v="37 80 4992 819-5"/>
    <x v="7"/>
    <m/>
    <m/>
    <x v="5"/>
    <x v="2"/>
    <n v="1"/>
    <m/>
    <m/>
    <m/>
    <n v="1"/>
    <m/>
    <n v="1"/>
    <x v="1"/>
    <m/>
    <m/>
    <m/>
    <x v="2"/>
    <m/>
    <m/>
    <m/>
    <d v="2025-09-26T00:00:00"/>
    <d v="2026-03-31T00:00:00"/>
    <n v="1160"/>
    <x v="35"/>
    <m/>
    <m/>
    <m/>
    <m/>
    <s v="with cut-off date"/>
    <d v="2026-04-01T00:00:00"/>
    <d v="2026-10-01T00:00:00"/>
    <n v="1"/>
    <n v="3"/>
    <m/>
    <d v="2026-03-01T00:00:00"/>
    <m/>
    <m/>
    <m/>
    <m/>
    <m/>
    <m/>
    <m/>
    <m/>
    <n v="370"/>
    <m/>
    <m/>
    <m/>
    <m/>
    <m/>
    <m/>
    <m/>
    <m/>
    <m/>
    <m/>
    <m/>
    <m/>
    <n v="173000"/>
    <m/>
    <m/>
    <s v="Euro"/>
    <n v="74.75"/>
    <m/>
    <m/>
    <m/>
    <m/>
    <n v="41.1"/>
    <m/>
    <m/>
    <m/>
    <m/>
    <m/>
    <m/>
    <m/>
    <m/>
    <m/>
    <m/>
    <m/>
    <m/>
    <m/>
    <m/>
    <m/>
    <m/>
    <m/>
    <m/>
    <m/>
    <m/>
    <m/>
    <m/>
  </r>
  <r>
    <m/>
    <s v="V300075"/>
    <s v="2025-0023"/>
    <x v="30"/>
    <n v="1"/>
    <s v="Wagon"/>
    <n v="18"/>
    <s v="37 80 4992 824-5"/>
    <x v="7"/>
    <m/>
    <m/>
    <x v="5"/>
    <x v="2"/>
    <n v="1"/>
    <m/>
    <m/>
    <m/>
    <n v="1"/>
    <m/>
    <n v="1"/>
    <x v="1"/>
    <m/>
    <m/>
    <m/>
    <x v="2"/>
    <m/>
    <m/>
    <m/>
    <d v="2025-09-26T00:00:00"/>
    <d v="2026-03-31T00:00:00"/>
    <n v="1160"/>
    <x v="35"/>
    <m/>
    <m/>
    <m/>
    <m/>
    <s v="with cut-off date"/>
    <d v="2026-04-01T00:00:00"/>
    <d v="2026-10-01T00:00:00"/>
    <n v="1"/>
    <n v="3"/>
    <m/>
    <d v="2026-03-01T00:00:00"/>
    <m/>
    <m/>
    <m/>
    <m/>
    <m/>
    <m/>
    <m/>
    <m/>
    <n v="370"/>
    <m/>
    <m/>
    <m/>
    <m/>
    <m/>
    <m/>
    <m/>
    <m/>
    <m/>
    <m/>
    <m/>
    <m/>
    <n v="173000"/>
    <m/>
    <m/>
    <s v="Euro"/>
    <n v="74.75"/>
    <m/>
    <m/>
    <m/>
    <m/>
    <n v="41.1"/>
    <m/>
    <m/>
    <m/>
    <m/>
    <m/>
    <m/>
    <m/>
    <m/>
    <m/>
    <m/>
    <m/>
    <m/>
    <m/>
    <m/>
    <m/>
    <m/>
    <m/>
    <m/>
    <m/>
    <m/>
    <m/>
    <m/>
  </r>
  <r>
    <m/>
    <s v="V300075"/>
    <s v="2025-0023"/>
    <x v="30"/>
    <n v="1"/>
    <s v="Wagon"/>
    <n v="19"/>
    <s v="37 80 4992 825-2"/>
    <x v="7"/>
    <m/>
    <m/>
    <x v="5"/>
    <x v="2"/>
    <n v="1"/>
    <m/>
    <m/>
    <m/>
    <n v="1"/>
    <m/>
    <n v="1"/>
    <x v="1"/>
    <m/>
    <m/>
    <m/>
    <x v="2"/>
    <m/>
    <m/>
    <m/>
    <d v="2025-09-26T00:00:00"/>
    <d v="2026-03-31T00:00:00"/>
    <n v="1160"/>
    <x v="35"/>
    <m/>
    <m/>
    <m/>
    <m/>
    <s v="with cut-off date"/>
    <d v="2026-04-01T00:00:00"/>
    <d v="2026-10-01T00:00:00"/>
    <n v="1"/>
    <n v="3"/>
    <m/>
    <d v="2026-03-01T00:00:00"/>
    <m/>
    <m/>
    <m/>
    <m/>
    <m/>
    <m/>
    <m/>
    <m/>
    <n v="370"/>
    <m/>
    <m/>
    <m/>
    <m/>
    <m/>
    <m/>
    <m/>
    <m/>
    <m/>
    <m/>
    <m/>
    <m/>
    <n v="173000"/>
    <m/>
    <m/>
    <s v="Euro"/>
    <n v="74.75"/>
    <m/>
    <m/>
    <m/>
    <m/>
    <n v="41.1"/>
    <m/>
    <m/>
    <m/>
    <m/>
    <m/>
    <m/>
    <m/>
    <m/>
    <m/>
    <m/>
    <m/>
    <m/>
    <m/>
    <m/>
    <m/>
    <m/>
    <m/>
    <m/>
    <m/>
    <m/>
    <m/>
    <m/>
  </r>
  <r>
    <m/>
    <s v="V300075"/>
    <s v="2025-0023"/>
    <x v="30"/>
    <n v="1"/>
    <s v="Wagon"/>
    <n v="20"/>
    <s v="37 80 4992 853-4"/>
    <x v="7"/>
    <m/>
    <m/>
    <x v="5"/>
    <x v="2"/>
    <n v="1"/>
    <m/>
    <m/>
    <m/>
    <n v="1"/>
    <m/>
    <n v="1"/>
    <x v="1"/>
    <m/>
    <m/>
    <m/>
    <x v="2"/>
    <m/>
    <m/>
    <m/>
    <d v="2025-09-26T00:00:00"/>
    <d v="2026-03-31T00:00:00"/>
    <n v="1160"/>
    <x v="35"/>
    <m/>
    <m/>
    <m/>
    <m/>
    <s v="with cut-off date"/>
    <d v="2026-04-01T00:00:00"/>
    <d v="2026-10-01T00:00:00"/>
    <n v="1"/>
    <n v="3"/>
    <m/>
    <d v="2026-03-01T00:00:00"/>
    <m/>
    <m/>
    <m/>
    <m/>
    <m/>
    <m/>
    <m/>
    <m/>
    <n v="370"/>
    <m/>
    <m/>
    <m/>
    <m/>
    <m/>
    <m/>
    <m/>
    <m/>
    <m/>
    <m/>
    <m/>
    <m/>
    <n v="173000"/>
    <m/>
    <m/>
    <s v="Euro"/>
    <n v="74.75"/>
    <m/>
    <m/>
    <m/>
    <m/>
    <n v="41.1"/>
    <m/>
    <m/>
    <m/>
    <m/>
    <m/>
    <m/>
    <m/>
    <m/>
    <m/>
    <m/>
    <m/>
    <m/>
    <m/>
    <m/>
    <m/>
    <m/>
    <m/>
    <m/>
    <m/>
    <m/>
    <m/>
    <m/>
  </r>
  <r>
    <m/>
    <s v="V300075"/>
    <s v="2025-0023"/>
    <x v="30"/>
    <n v="1"/>
    <s v="Wagon"/>
    <n v="21"/>
    <s v="37 80 4992 856-7"/>
    <x v="7"/>
    <m/>
    <m/>
    <x v="5"/>
    <x v="2"/>
    <n v="1"/>
    <m/>
    <m/>
    <m/>
    <n v="1"/>
    <m/>
    <n v="1"/>
    <x v="1"/>
    <m/>
    <m/>
    <m/>
    <x v="2"/>
    <m/>
    <m/>
    <m/>
    <d v="2025-09-26T00:00:00"/>
    <d v="2026-03-31T00:00:00"/>
    <n v="1160"/>
    <x v="35"/>
    <m/>
    <m/>
    <m/>
    <m/>
    <s v="with cut-off date"/>
    <d v="2026-04-01T00:00:00"/>
    <d v="2026-10-01T00:00:00"/>
    <n v="1"/>
    <n v="3"/>
    <m/>
    <d v="2026-03-01T00:00:00"/>
    <m/>
    <m/>
    <m/>
    <m/>
    <m/>
    <m/>
    <m/>
    <m/>
    <n v="370"/>
    <m/>
    <m/>
    <m/>
    <m/>
    <m/>
    <m/>
    <m/>
    <m/>
    <m/>
    <m/>
    <m/>
    <m/>
    <n v="173000"/>
    <m/>
    <m/>
    <s v="Euro"/>
    <n v="74.75"/>
    <m/>
    <m/>
    <m/>
    <m/>
    <n v="41.1"/>
    <m/>
    <m/>
    <m/>
    <m/>
    <m/>
    <m/>
    <m/>
    <m/>
    <m/>
    <m/>
    <m/>
    <m/>
    <m/>
    <m/>
    <m/>
    <m/>
    <m/>
    <m/>
    <m/>
    <m/>
    <m/>
    <m/>
  </r>
  <r>
    <m/>
    <s v="V300075"/>
    <s v="2025-0023"/>
    <x v="30"/>
    <n v="1"/>
    <s v="Wagon"/>
    <n v="22"/>
    <s v="37 80 4992 859-1"/>
    <x v="7"/>
    <m/>
    <m/>
    <x v="5"/>
    <x v="2"/>
    <n v="1"/>
    <m/>
    <m/>
    <m/>
    <n v="1"/>
    <m/>
    <n v="1"/>
    <x v="1"/>
    <m/>
    <m/>
    <m/>
    <x v="2"/>
    <m/>
    <m/>
    <m/>
    <d v="2025-09-26T00:00:00"/>
    <d v="2026-03-31T00:00:00"/>
    <n v="1160"/>
    <x v="35"/>
    <m/>
    <m/>
    <m/>
    <m/>
    <s v="with cut-off date"/>
    <d v="2026-04-01T00:00:00"/>
    <d v="2026-10-01T00:00:00"/>
    <n v="1"/>
    <n v="3"/>
    <m/>
    <d v="2026-03-01T00:00:00"/>
    <m/>
    <m/>
    <m/>
    <m/>
    <m/>
    <m/>
    <m/>
    <m/>
    <n v="370"/>
    <m/>
    <m/>
    <m/>
    <m/>
    <m/>
    <m/>
    <m/>
    <m/>
    <m/>
    <m/>
    <m/>
    <m/>
    <n v="173000"/>
    <m/>
    <m/>
    <s v="Euro"/>
    <n v="74.75"/>
    <m/>
    <m/>
    <m/>
    <m/>
    <n v="41.1"/>
    <m/>
    <m/>
    <m/>
    <m/>
    <m/>
    <m/>
    <m/>
    <m/>
    <m/>
    <m/>
    <m/>
    <m/>
    <m/>
    <m/>
    <m/>
    <m/>
    <m/>
    <m/>
    <m/>
    <m/>
    <m/>
    <m/>
  </r>
  <r>
    <m/>
    <s v="V300075"/>
    <s v="2025-0023"/>
    <x v="30"/>
    <n v="1"/>
    <s v="Wagon"/>
    <n v="23"/>
    <s v="37 80 4992 860-9"/>
    <x v="7"/>
    <m/>
    <m/>
    <x v="5"/>
    <x v="2"/>
    <n v="1"/>
    <m/>
    <m/>
    <m/>
    <n v="1"/>
    <m/>
    <n v="1"/>
    <x v="1"/>
    <m/>
    <m/>
    <m/>
    <x v="2"/>
    <m/>
    <m/>
    <m/>
    <d v="2025-09-26T00:00:00"/>
    <d v="2026-03-31T00:00:00"/>
    <n v="1160"/>
    <x v="35"/>
    <m/>
    <m/>
    <m/>
    <m/>
    <s v="with cut-off date"/>
    <d v="2026-04-01T00:00:00"/>
    <d v="2026-10-01T00:00:00"/>
    <n v="1"/>
    <n v="3"/>
    <m/>
    <d v="2026-03-01T00:00:00"/>
    <m/>
    <m/>
    <m/>
    <m/>
    <m/>
    <m/>
    <m/>
    <m/>
    <n v="370"/>
    <m/>
    <m/>
    <m/>
    <m/>
    <m/>
    <m/>
    <m/>
    <m/>
    <m/>
    <m/>
    <m/>
    <m/>
    <n v="173000"/>
    <m/>
    <m/>
    <s v="Euro"/>
    <n v="74.75"/>
    <m/>
    <m/>
    <m/>
    <m/>
    <n v="41.1"/>
    <m/>
    <m/>
    <m/>
    <m/>
    <m/>
    <m/>
    <m/>
    <m/>
    <m/>
    <m/>
    <m/>
    <m/>
    <m/>
    <m/>
    <m/>
    <m/>
    <m/>
    <m/>
    <m/>
    <m/>
    <m/>
    <m/>
  </r>
  <r>
    <m/>
    <s v="V300075"/>
    <s v="2025-0023"/>
    <x v="30"/>
    <n v="1"/>
    <s v="Wagon"/>
    <n v="24"/>
    <s v="37 80 4992 865-8"/>
    <x v="7"/>
    <m/>
    <m/>
    <x v="5"/>
    <x v="2"/>
    <n v="1"/>
    <m/>
    <m/>
    <m/>
    <n v="1"/>
    <m/>
    <n v="1"/>
    <x v="1"/>
    <m/>
    <m/>
    <m/>
    <x v="2"/>
    <m/>
    <m/>
    <m/>
    <d v="2025-09-26T00:00:00"/>
    <d v="2026-03-31T00:00:00"/>
    <n v="1160"/>
    <x v="35"/>
    <m/>
    <m/>
    <m/>
    <m/>
    <s v="with cut-off date"/>
    <d v="2026-04-01T00:00:00"/>
    <d v="2026-10-01T00:00:00"/>
    <n v="1"/>
    <n v="3"/>
    <m/>
    <d v="2026-03-01T00:00:00"/>
    <m/>
    <m/>
    <m/>
    <m/>
    <m/>
    <m/>
    <m/>
    <m/>
    <n v="370"/>
    <m/>
    <m/>
    <m/>
    <m/>
    <m/>
    <m/>
    <m/>
    <m/>
    <m/>
    <m/>
    <m/>
    <m/>
    <n v="173000"/>
    <m/>
    <m/>
    <s v="Euro"/>
    <n v="74.75"/>
    <m/>
    <m/>
    <m/>
    <m/>
    <n v="41.1"/>
    <m/>
    <m/>
    <m/>
    <m/>
    <m/>
    <m/>
    <m/>
    <m/>
    <m/>
    <m/>
    <m/>
    <m/>
    <m/>
    <m/>
    <m/>
    <m/>
    <m/>
    <m/>
    <m/>
    <m/>
    <m/>
    <m/>
  </r>
  <r>
    <m/>
    <s v="V300075"/>
    <s v="2025-0023"/>
    <x v="30"/>
    <n v="1"/>
    <s v="Wagon"/>
    <n v="25"/>
    <s v="37 80 4992 872-4"/>
    <x v="7"/>
    <m/>
    <m/>
    <x v="5"/>
    <x v="2"/>
    <n v="1"/>
    <m/>
    <m/>
    <m/>
    <n v="1"/>
    <m/>
    <n v="1"/>
    <x v="1"/>
    <m/>
    <m/>
    <m/>
    <x v="2"/>
    <m/>
    <m/>
    <m/>
    <d v="2025-09-26T00:00:00"/>
    <d v="2026-03-31T00:00:00"/>
    <n v="1160"/>
    <x v="35"/>
    <m/>
    <m/>
    <m/>
    <m/>
    <s v="with cut-off date"/>
    <d v="2026-04-01T00:00:00"/>
    <d v="2026-10-01T00:00:00"/>
    <n v="1"/>
    <n v="3"/>
    <m/>
    <d v="2026-03-01T00:00:00"/>
    <m/>
    <m/>
    <m/>
    <m/>
    <m/>
    <m/>
    <m/>
    <m/>
    <n v="370"/>
    <m/>
    <m/>
    <m/>
    <m/>
    <m/>
    <m/>
    <m/>
    <m/>
    <m/>
    <m/>
    <m/>
    <m/>
    <n v="173000"/>
    <m/>
    <m/>
    <s v="Euro"/>
    <n v="74.75"/>
    <m/>
    <m/>
    <m/>
    <m/>
    <n v="41.1"/>
    <m/>
    <m/>
    <m/>
    <m/>
    <m/>
    <m/>
    <m/>
    <m/>
    <m/>
    <m/>
    <m/>
    <m/>
    <m/>
    <m/>
    <m/>
    <m/>
    <m/>
    <m/>
    <m/>
    <m/>
    <m/>
    <m/>
  </r>
  <r>
    <m/>
    <s v="V300075"/>
    <s v="2025-0023"/>
    <x v="30"/>
    <n v="1"/>
    <s v="Wagon"/>
    <n v="26"/>
    <s v="37 80 4992 880-7"/>
    <x v="7"/>
    <m/>
    <m/>
    <x v="5"/>
    <x v="2"/>
    <n v="1"/>
    <m/>
    <m/>
    <m/>
    <n v="1"/>
    <m/>
    <n v="1"/>
    <x v="1"/>
    <m/>
    <m/>
    <m/>
    <x v="2"/>
    <m/>
    <m/>
    <m/>
    <d v="2025-09-26T00:00:00"/>
    <d v="2026-03-31T00:00:00"/>
    <n v="1160"/>
    <x v="35"/>
    <m/>
    <m/>
    <m/>
    <m/>
    <s v="with cut-off date"/>
    <d v="2026-04-01T00:00:00"/>
    <d v="2026-10-01T00:00:00"/>
    <n v="1"/>
    <n v="3"/>
    <m/>
    <d v="2026-03-01T00:00:00"/>
    <m/>
    <m/>
    <m/>
    <m/>
    <m/>
    <m/>
    <m/>
    <m/>
    <n v="370"/>
    <m/>
    <m/>
    <m/>
    <m/>
    <m/>
    <m/>
    <m/>
    <m/>
    <m/>
    <m/>
    <m/>
    <m/>
    <n v="173000"/>
    <m/>
    <m/>
    <s v="Euro"/>
    <n v="74.75"/>
    <m/>
    <m/>
    <m/>
    <m/>
    <n v="41.1"/>
    <m/>
    <m/>
    <m/>
    <m/>
    <m/>
    <m/>
    <m/>
    <m/>
    <m/>
    <m/>
    <m/>
    <m/>
    <m/>
    <m/>
    <m/>
    <m/>
    <m/>
    <m/>
    <m/>
    <m/>
    <m/>
    <m/>
  </r>
  <r>
    <m/>
    <s v="V300075"/>
    <s v="2025-0023"/>
    <x v="30"/>
    <n v="2"/>
    <s v="Batch"/>
    <m/>
    <m/>
    <x v="7"/>
    <s v="DEU"/>
    <s v="Middle EU - ELSE"/>
    <x v="5"/>
    <x v="2"/>
    <n v="13"/>
    <m/>
    <m/>
    <n v="0"/>
    <n v="13"/>
    <n v="0"/>
    <n v="13"/>
    <x v="3"/>
    <m/>
    <m/>
    <m/>
    <x v="2"/>
    <m/>
    <m/>
    <m/>
    <d v="2025-12-01T00:00:00"/>
    <d v="2028-11-30T00:00:00"/>
    <m/>
    <x v="37"/>
    <m/>
    <m/>
    <m/>
    <m/>
    <s v="with cut-off date"/>
    <d v="2026-04-01T00:00:00"/>
    <d v="2026-10-01T00:00:00"/>
    <n v="1"/>
    <n v="3"/>
    <m/>
    <m/>
    <m/>
    <m/>
    <m/>
    <m/>
    <m/>
    <m/>
    <m/>
    <m/>
    <m/>
    <s v="B"/>
    <n v="87"/>
    <n v="2"/>
    <s v="DEU"/>
    <s v="Parent Guarantee"/>
    <s v="N"/>
    <s v="N"/>
    <n v="0"/>
    <m/>
    <m/>
    <m/>
    <m/>
    <n v="173000"/>
    <s v="Y"/>
    <d v="2025-09-26T00:00:00"/>
    <s v="Euro"/>
    <n v="74.75"/>
    <n v="-33.65"/>
    <n v="0"/>
    <n v="0"/>
    <n v="0"/>
    <n v="41.1"/>
    <n v="0"/>
    <n v="0"/>
    <n v="0"/>
    <n v="0.06"/>
    <n v="13.48"/>
    <n v="-25.85"/>
    <n v="-12.37"/>
    <n v="7.8"/>
    <n v="-7.8"/>
    <n v="0"/>
    <n v="53.47"/>
    <s v="0.00"/>
    <n v="53.47"/>
    <n v="1"/>
    <n v="0"/>
    <n v="53.47"/>
    <n v="33.45"/>
    <n v="2249000"/>
    <n v="0"/>
    <s v="N"/>
    <n v="0"/>
    <n v="194485.2"/>
  </r>
  <r>
    <m/>
    <s v="V300075"/>
    <s v="2025-0023"/>
    <x v="30"/>
    <n v="2"/>
    <s v="Wagon"/>
    <n v="27"/>
    <e v="#N/A"/>
    <x v="7"/>
    <m/>
    <m/>
    <x v="5"/>
    <x v="2"/>
    <n v="1"/>
    <m/>
    <m/>
    <m/>
    <n v="1"/>
    <m/>
    <n v="1"/>
    <x v="1"/>
    <m/>
    <m/>
    <m/>
    <x v="2"/>
    <m/>
    <m/>
    <m/>
    <e v="#N/A"/>
    <e v="#N/A"/>
    <n v="1160"/>
    <x v="1"/>
    <m/>
    <m/>
    <m/>
    <m/>
    <s v="with cut-off date"/>
    <d v="2026-04-01T00:00:00"/>
    <d v="2026-10-01T00:00:00"/>
    <n v="1"/>
    <n v="3"/>
    <m/>
    <d v="2026-03-01T00:00:00"/>
    <m/>
    <m/>
    <m/>
    <m/>
    <m/>
    <m/>
    <m/>
    <m/>
    <n v="370"/>
    <m/>
    <m/>
    <m/>
    <m/>
    <m/>
    <m/>
    <m/>
    <m/>
    <m/>
    <m/>
    <m/>
    <m/>
    <n v="173000"/>
    <m/>
    <m/>
    <s v="Euro"/>
    <n v="74.75"/>
    <m/>
    <m/>
    <m/>
    <m/>
    <e v="#N/A"/>
    <m/>
    <m/>
    <m/>
    <m/>
    <m/>
    <m/>
    <m/>
    <m/>
    <m/>
    <m/>
    <m/>
    <m/>
    <m/>
    <m/>
    <m/>
    <m/>
    <m/>
    <m/>
    <m/>
    <m/>
    <m/>
    <m/>
  </r>
  <r>
    <m/>
    <s v="V300075"/>
    <s v="2025-0023"/>
    <x v="30"/>
    <n v="2"/>
    <s v="Wagon"/>
    <n v="28"/>
    <e v="#N/A"/>
    <x v="7"/>
    <m/>
    <m/>
    <x v="5"/>
    <x v="2"/>
    <n v="1"/>
    <m/>
    <m/>
    <m/>
    <n v="1"/>
    <m/>
    <n v="1"/>
    <x v="1"/>
    <m/>
    <m/>
    <m/>
    <x v="2"/>
    <m/>
    <m/>
    <m/>
    <e v="#N/A"/>
    <e v="#N/A"/>
    <n v="1160"/>
    <x v="1"/>
    <m/>
    <m/>
    <m/>
    <m/>
    <s v="with cut-off date"/>
    <d v="2026-04-01T00:00:00"/>
    <d v="2026-10-01T00:00:00"/>
    <n v="1"/>
    <n v="3"/>
    <m/>
    <d v="2026-03-01T00:00:00"/>
    <m/>
    <m/>
    <m/>
    <m/>
    <m/>
    <m/>
    <m/>
    <m/>
    <n v="370"/>
    <m/>
    <m/>
    <m/>
    <m/>
    <m/>
    <m/>
    <m/>
    <m/>
    <m/>
    <m/>
    <m/>
    <m/>
    <n v="173000"/>
    <m/>
    <m/>
    <s v="Euro"/>
    <n v="74.75"/>
    <m/>
    <m/>
    <m/>
    <m/>
    <e v="#N/A"/>
    <m/>
    <m/>
    <m/>
    <m/>
    <m/>
    <m/>
    <m/>
    <m/>
    <m/>
    <m/>
    <m/>
    <m/>
    <m/>
    <m/>
    <m/>
    <m/>
    <m/>
    <m/>
    <m/>
    <m/>
    <m/>
    <m/>
  </r>
  <r>
    <m/>
    <s v="V300075"/>
    <s v="2025-0023"/>
    <x v="30"/>
    <n v="2"/>
    <s v="Wagon"/>
    <n v="29"/>
    <e v="#N/A"/>
    <x v="7"/>
    <m/>
    <m/>
    <x v="5"/>
    <x v="2"/>
    <n v="1"/>
    <m/>
    <m/>
    <m/>
    <n v="1"/>
    <m/>
    <n v="1"/>
    <x v="1"/>
    <m/>
    <m/>
    <m/>
    <x v="2"/>
    <m/>
    <m/>
    <m/>
    <e v="#N/A"/>
    <e v="#N/A"/>
    <n v="1160"/>
    <x v="1"/>
    <m/>
    <m/>
    <m/>
    <m/>
    <s v="with cut-off date"/>
    <d v="2026-04-01T00:00:00"/>
    <d v="2026-10-01T00:00:00"/>
    <n v="1"/>
    <n v="3"/>
    <m/>
    <d v="2026-03-01T00:00:00"/>
    <m/>
    <m/>
    <m/>
    <m/>
    <m/>
    <m/>
    <m/>
    <m/>
    <n v="370"/>
    <m/>
    <m/>
    <m/>
    <m/>
    <m/>
    <m/>
    <m/>
    <m/>
    <m/>
    <m/>
    <m/>
    <m/>
    <n v="173000"/>
    <m/>
    <m/>
    <s v="Euro"/>
    <n v="74.75"/>
    <m/>
    <m/>
    <m/>
    <m/>
    <e v="#N/A"/>
    <m/>
    <m/>
    <m/>
    <m/>
    <m/>
    <m/>
    <m/>
    <m/>
    <m/>
    <m/>
    <m/>
    <m/>
    <m/>
    <m/>
    <m/>
    <m/>
    <m/>
    <m/>
    <m/>
    <m/>
    <m/>
    <m/>
  </r>
  <r>
    <m/>
    <s v="V300075"/>
    <s v="2025-0023"/>
    <x v="30"/>
    <n v="2"/>
    <s v="Wagon"/>
    <n v="30"/>
    <e v="#N/A"/>
    <x v="7"/>
    <m/>
    <m/>
    <x v="5"/>
    <x v="2"/>
    <n v="1"/>
    <m/>
    <m/>
    <m/>
    <n v="1"/>
    <m/>
    <n v="1"/>
    <x v="1"/>
    <m/>
    <m/>
    <m/>
    <x v="2"/>
    <m/>
    <m/>
    <m/>
    <e v="#N/A"/>
    <e v="#N/A"/>
    <n v="1160"/>
    <x v="1"/>
    <m/>
    <m/>
    <m/>
    <m/>
    <s v="with cut-off date"/>
    <d v="2026-04-01T00:00:00"/>
    <d v="2026-10-01T00:00:00"/>
    <n v="1"/>
    <n v="3"/>
    <m/>
    <d v="2026-03-01T00:00:00"/>
    <m/>
    <m/>
    <m/>
    <m/>
    <m/>
    <m/>
    <m/>
    <m/>
    <n v="370"/>
    <m/>
    <m/>
    <m/>
    <m/>
    <m/>
    <m/>
    <m/>
    <m/>
    <m/>
    <m/>
    <m/>
    <m/>
    <n v="173000"/>
    <m/>
    <m/>
    <s v="Euro"/>
    <n v="74.75"/>
    <m/>
    <m/>
    <m/>
    <m/>
    <e v="#N/A"/>
    <m/>
    <m/>
    <m/>
    <m/>
    <m/>
    <m/>
    <m/>
    <m/>
    <m/>
    <m/>
    <m/>
    <m/>
    <m/>
    <m/>
    <m/>
    <m/>
    <m/>
    <m/>
    <m/>
    <m/>
    <m/>
    <m/>
  </r>
  <r>
    <m/>
    <s v="V300075"/>
    <s v="2025-0023"/>
    <x v="30"/>
    <n v="2"/>
    <s v="Wagon"/>
    <n v="31"/>
    <e v="#N/A"/>
    <x v="7"/>
    <m/>
    <m/>
    <x v="5"/>
    <x v="2"/>
    <n v="1"/>
    <m/>
    <m/>
    <m/>
    <n v="1"/>
    <m/>
    <n v="1"/>
    <x v="1"/>
    <m/>
    <m/>
    <m/>
    <x v="2"/>
    <m/>
    <m/>
    <m/>
    <e v="#N/A"/>
    <e v="#N/A"/>
    <n v="1160"/>
    <x v="1"/>
    <m/>
    <m/>
    <m/>
    <m/>
    <s v="with cut-off date"/>
    <d v="2026-04-01T00:00:00"/>
    <d v="2026-10-01T00:00:00"/>
    <n v="1"/>
    <n v="3"/>
    <m/>
    <d v="2026-03-01T00:00:00"/>
    <m/>
    <m/>
    <m/>
    <m/>
    <m/>
    <m/>
    <m/>
    <m/>
    <n v="370"/>
    <m/>
    <m/>
    <m/>
    <m/>
    <m/>
    <m/>
    <m/>
    <m/>
    <m/>
    <m/>
    <m/>
    <m/>
    <n v="173000"/>
    <m/>
    <m/>
    <s v="Euro"/>
    <n v="74.75"/>
    <m/>
    <m/>
    <m/>
    <m/>
    <e v="#N/A"/>
    <m/>
    <m/>
    <m/>
    <m/>
    <m/>
    <m/>
    <m/>
    <m/>
    <m/>
    <m/>
    <m/>
    <m/>
    <m/>
    <m/>
    <m/>
    <m/>
    <m/>
    <m/>
    <m/>
    <m/>
    <m/>
    <m/>
  </r>
  <r>
    <m/>
    <s v="V300075"/>
    <s v="2025-0023"/>
    <x v="30"/>
    <n v="2"/>
    <s v="Wagon"/>
    <n v="32"/>
    <e v="#N/A"/>
    <x v="7"/>
    <m/>
    <m/>
    <x v="5"/>
    <x v="2"/>
    <n v="1"/>
    <m/>
    <m/>
    <m/>
    <n v="1"/>
    <m/>
    <n v="1"/>
    <x v="1"/>
    <m/>
    <m/>
    <m/>
    <x v="2"/>
    <m/>
    <m/>
    <m/>
    <e v="#N/A"/>
    <e v="#N/A"/>
    <n v="1160"/>
    <x v="1"/>
    <m/>
    <m/>
    <m/>
    <m/>
    <s v="with cut-off date"/>
    <d v="2026-04-01T00:00:00"/>
    <d v="2026-10-01T00:00:00"/>
    <n v="1"/>
    <n v="3"/>
    <m/>
    <d v="2026-03-01T00:00:00"/>
    <m/>
    <m/>
    <m/>
    <m/>
    <m/>
    <m/>
    <m/>
    <m/>
    <n v="370"/>
    <m/>
    <m/>
    <m/>
    <m/>
    <m/>
    <m/>
    <m/>
    <m/>
    <m/>
    <m/>
    <m/>
    <m/>
    <n v="173000"/>
    <m/>
    <m/>
    <s v="Euro"/>
    <n v="74.75"/>
    <m/>
    <m/>
    <m/>
    <m/>
    <e v="#N/A"/>
    <m/>
    <m/>
    <m/>
    <m/>
    <m/>
    <m/>
    <m/>
    <m/>
    <m/>
    <m/>
    <m/>
    <m/>
    <m/>
    <m/>
    <m/>
    <m/>
    <m/>
    <m/>
    <m/>
    <m/>
    <m/>
    <m/>
  </r>
  <r>
    <m/>
    <s v="V300075"/>
    <s v="2025-0023"/>
    <x v="30"/>
    <n v="2"/>
    <s v="Wagon"/>
    <n v="33"/>
    <e v="#N/A"/>
    <x v="7"/>
    <m/>
    <m/>
    <x v="5"/>
    <x v="2"/>
    <n v="1"/>
    <m/>
    <m/>
    <m/>
    <n v="1"/>
    <m/>
    <n v="1"/>
    <x v="1"/>
    <m/>
    <m/>
    <m/>
    <x v="2"/>
    <m/>
    <m/>
    <m/>
    <e v="#N/A"/>
    <e v="#N/A"/>
    <n v="1160"/>
    <x v="1"/>
    <m/>
    <m/>
    <m/>
    <m/>
    <s v="with cut-off date"/>
    <d v="2026-04-01T00:00:00"/>
    <d v="2026-10-01T00:00:00"/>
    <n v="1"/>
    <n v="3"/>
    <m/>
    <d v="2026-03-01T00:00:00"/>
    <m/>
    <m/>
    <m/>
    <m/>
    <m/>
    <m/>
    <m/>
    <m/>
    <n v="370"/>
    <m/>
    <m/>
    <m/>
    <m/>
    <m/>
    <m/>
    <m/>
    <m/>
    <m/>
    <m/>
    <m/>
    <m/>
    <n v="173000"/>
    <m/>
    <m/>
    <s v="Euro"/>
    <n v="74.75"/>
    <m/>
    <m/>
    <m/>
    <m/>
    <e v="#N/A"/>
    <m/>
    <m/>
    <m/>
    <m/>
    <m/>
    <m/>
    <m/>
    <m/>
    <m/>
    <m/>
    <m/>
    <m/>
    <m/>
    <m/>
    <m/>
    <m/>
    <m/>
    <m/>
    <m/>
    <m/>
    <m/>
    <m/>
  </r>
  <r>
    <m/>
    <s v="V300075"/>
    <s v="2025-0023"/>
    <x v="30"/>
    <n v="2"/>
    <s v="Wagon"/>
    <n v="34"/>
    <e v="#N/A"/>
    <x v="7"/>
    <m/>
    <m/>
    <x v="5"/>
    <x v="2"/>
    <n v="1"/>
    <m/>
    <m/>
    <m/>
    <n v="1"/>
    <m/>
    <n v="1"/>
    <x v="1"/>
    <m/>
    <m/>
    <m/>
    <x v="2"/>
    <m/>
    <m/>
    <m/>
    <e v="#N/A"/>
    <e v="#N/A"/>
    <n v="1160"/>
    <x v="1"/>
    <m/>
    <m/>
    <m/>
    <m/>
    <s v="with cut-off date"/>
    <d v="2026-04-01T00:00:00"/>
    <d v="2026-10-01T00:00:00"/>
    <n v="1"/>
    <n v="3"/>
    <m/>
    <d v="2026-03-01T00:00:00"/>
    <m/>
    <m/>
    <m/>
    <m/>
    <m/>
    <m/>
    <m/>
    <m/>
    <n v="370"/>
    <m/>
    <m/>
    <m/>
    <m/>
    <m/>
    <m/>
    <m/>
    <m/>
    <m/>
    <m/>
    <m/>
    <m/>
    <n v="173000"/>
    <m/>
    <m/>
    <s v="Euro"/>
    <n v="74.75"/>
    <m/>
    <m/>
    <m/>
    <m/>
    <e v="#N/A"/>
    <m/>
    <m/>
    <m/>
    <m/>
    <m/>
    <m/>
    <m/>
    <m/>
    <m/>
    <m/>
    <m/>
    <m/>
    <m/>
    <m/>
    <m/>
    <m/>
    <m/>
    <m/>
    <m/>
    <m/>
    <m/>
    <m/>
  </r>
  <r>
    <m/>
    <s v="V300075"/>
    <s v="2025-0023"/>
    <x v="30"/>
    <n v="2"/>
    <s v="Wagon"/>
    <n v="35"/>
    <e v="#N/A"/>
    <x v="7"/>
    <m/>
    <m/>
    <x v="5"/>
    <x v="2"/>
    <n v="1"/>
    <m/>
    <m/>
    <m/>
    <n v="1"/>
    <m/>
    <n v="1"/>
    <x v="1"/>
    <m/>
    <m/>
    <m/>
    <x v="2"/>
    <m/>
    <m/>
    <m/>
    <e v="#N/A"/>
    <e v="#N/A"/>
    <n v="1160"/>
    <x v="1"/>
    <m/>
    <m/>
    <m/>
    <m/>
    <s v="with cut-off date"/>
    <d v="2026-04-01T00:00:00"/>
    <d v="2026-10-01T00:00:00"/>
    <n v="1"/>
    <n v="3"/>
    <m/>
    <d v="2026-03-01T00:00:00"/>
    <m/>
    <m/>
    <m/>
    <m/>
    <m/>
    <m/>
    <m/>
    <m/>
    <n v="370"/>
    <m/>
    <m/>
    <m/>
    <m/>
    <m/>
    <m/>
    <m/>
    <m/>
    <m/>
    <m/>
    <m/>
    <m/>
    <n v="173000"/>
    <m/>
    <m/>
    <s v="Euro"/>
    <n v="74.75"/>
    <m/>
    <m/>
    <m/>
    <m/>
    <e v="#N/A"/>
    <m/>
    <m/>
    <m/>
    <m/>
    <m/>
    <m/>
    <m/>
    <m/>
    <m/>
    <m/>
    <m/>
    <m/>
    <m/>
    <m/>
    <m/>
    <m/>
    <m/>
    <m/>
    <m/>
    <m/>
    <m/>
    <m/>
  </r>
  <r>
    <m/>
    <s v="V300075"/>
    <s v="2025-0023"/>
    <x v="30"/>
    <n v="2"/>
    <s v="Wagon"/>
    <n v="36"/>
    <e v="#N/A"/>
    <x v="7"/>
    <m/>
    <m/>
    <x v="5"/>
    <x v="2"/>
    <n v="1"/>
    <m/>
    <m/>
    <m/>
    <n v="1"/>
    <m/>
    <n v="1"/>
    <x v="1"/>
    <m/>
    <m/>
    <m/>
    <x v="2"/>
    <m/>
    <m/>
    <m/>
    <e v="#N/A"/>
    <e v="#N/A"/>
    <n v="1160"/>
    <x v="1"/>
    <m/>
    <m/>
    <m/>
    <m/>
    <s v="with cut-off date"/>
    <d v="2026-04-01T00:00:00"/>
    <d v="2026-10-01T00:00:00"/>
    <n v="1"/>
    <n v="3"/>
    <m/>
    <d v="2026-03-01T00:00:00"/>
    <m/>
    <m/>
    <m/>
    <m/>
    <m/>
    <m/>
    <m/>
    <m/>
    <n v="370"/>
    <m/>
    <m/>
    <m/>
    <m/>
    <m/>
    <m/>
    <m/>
    <m/>
    <m/>
    <m/>
    <m/>
    <m/>
    <n v="173000"/>
    <m/>
    <m/>
    <s v="Euro"/>
    <n v="74.75"/>
    <m/>
    <m/>
    <m/>
    <m/>
    <e v="#N/A"/>
    <m/>
    <m/>
    <m/>
    <m/>
    <m/>
    <m/>
    <m/>
    <m/>
    <m/>
    <m/>
    <m/>
    <m/>
    <m/>
    <m/>
    <m/>
    <m/>
    <m/>
    <m/>
    <m/>
    <m/>
    <m/>
    <m/>
  </r>
  <r>
    <m/>
    <s v="V300075"/>
    <s v="2025-0023"/>
    <x v="30"/>
    <n v="2"/>
    <s v="Wagon"/>
    <n v="37"/>
    <e v="#N/A"/>
    <x v="7"/>
    <m/>
    <m/>
    <x v="5"/>
    <x v="2"/>
    <n v="1"/>
    <m/>
    <m/>
    <m/>
    <n v="1"/>
    <m/>
    <n v="1"/>
    <x v="1"/>
    <m/>
    <m/>
    <m/>
    <x v="2"/>
    <m/>
    <m/>
    <m/>
    <e v="#N/A"/>
    <e v="#N/A"/>
    <n v="1160"/>
    <x v="1"/>
    <m/>
    <m/>
    <m/>
    <m/>
    <s v="with cut-off date"/>
    <d v="2026-04-01T00:00:00"/>
    <d v="2026-10-01T00:00:00"/>
    <n v="1"/>
    <n v="3"/>
    <m/>
    <d v="2026-03-01T00:00:00"/>
    <m/>
    <m/>
    <m/>
    <m/>
    <m/>
    <m/>
    <m/>
    <m/>
    <n v="370"/>
    <m/>
    <m/>
    <m/>
    <m/>
    <m/>
    <m/>
    <m/>
    <m/>
    <m/>
    <m/>
    <m/>
    <m/>
    <n v="173000"/>
    <m/>
    <m/>
    <s v="Euro"/>
    <n v="74.75"/>
    <m/>
    <m/>
    <m/>
    <m/>
    <e v="#N/A"/>
    <m/>
    <m/>
    <m/>
    <m/>
    <m/>
    <m/>
    <m/>
    <m/>
    <m/>
    <m/>
    <m/>
    <m/>
    <m/>
    <m/>
    <m/>
    <m/>
    <m/>
    <m/>
    <m/>
    <m/>
    <m/>
    <m/>
  </r>
  <r>
    <m/>
    <s v="V300075"/>
    <s v="2025-0023"/>
    <x v="30"/>
    <n v="2"/>
    <s v="Wagon"/>
    <n v="38"/>
    <e v="#N/A"/>
    <x v="7"/>
    <m/>
    <m/>
    <x v="5"/>
    <x v="2"/>
    <n v="1"/>
    <m/>
    <m/>
    <m/>
    <n v="1"/>
    <m/>
    <n v="1"/>
    <x v="1"/>
    <m/>
    <m/>
    <m/>
    <x v="2"/>
    <m/>
    <m/>
    <m/>
    <e v="#N/A"/>
    <e v="#N/A"/>
    <n v="1160"/>
    <x v="1"/>
    <m/>
    <m/>
    <m/>
    <m/>
    <s v="with cut-off date"/>
    <d v="2026-04-01T00:00:00"/>
    <d v="2026-10-01T00:00:00"/>
    <n v="1"/>
    <n v="3"/>
    <m/>
    <d v="2026-03-01T00:00:00"/>
    <m/>
    <m/>
    <m/>
    <m/>
    <m/>
    <m/>
    <m/>
    <m/>
    <n v="370"/>
    <m/>
    <m/>
    <m/>
    <m/>
    <m/>
    <m/>
    <m/>
    <m/>
    <m/>
    <m/>
    <m/>
    <m/>
    <n v="173000"/>
    <m/>
    <m/>
    <s v="Euro"/>
    <n v="74.75"/>
    <m/>
    <m/>
    <m/>
    <m/>
    <e v="#N/A"/>
    <m/>
    <m/>
    <m/>
    <m/>
    <m/>
    <m/>
    <m/>
    <m/>
    <m/>
    <m/>
    <m/>
    <m/>
    <m/>
    <m/>
    <m/>
    <m/>
    <m/>
    <m/>
    <m/>
    <m/>
    <m/>
    <m/>
  </r>
  <r>
    <m/>
    <s v="V300075"/>
    <s v="2025-0023"/>
    <x v="30"/>
    <n v="2"/>
    <s v="Wagon"/>
    <n v="39"/>
    <e v="#N/A"/>
    <x v="7"/>
    <m/>
    <m/>
    <x v="5"/>
    <x v="2"/>
    <n v="1"/>
    <m/>
    <m/>
    <m/>
    <n v="1"/>
    <m/>
    <n v="1"/>
    <x v="1"/>
    <m/>
    <m/>
    <m/>
    <x v="2"/>
    <m/>
    <m/>
    <m/>
    <e v="#N/A"/>
    <e v="#N/A"/>
    <n v="1160"/>
    <x v="1"/>
    <m/>
    <m/>
    <m/>
    <m/>
    <s v="with cut-off date"/>
    <d v="2026-04-01T00:00:00"/>
    <d v="2026-10-01T00:00:00"/>
    <n v="1"/>
    <n v="3"/>
    <m/>
    <d v="2026-03-01T00:00:00"/>
    <m/>
    <m/>
    <m/>
    <m/>
    <m/>
    <m/>
    <m/>
    <m/>
    <n v="370"/>
    <m/>
    <m/>
    <m/>
    <m/>
    <m/>
    <m/>
    <m/>
    <m/>
    <m/>
    <m/>
    <m/>
    <m/>
    <n v="173000"/>
    <m/>
    <m/>
    <s v="Euro"/>
    <n v="74.75"/>
    <m/>
    <m/>
    <m/>
    <m/>
    <e v="#N/A"/>
    <m/>
    <m/>
    <m/>
    <m/>
    <m/>
    <m/>
    <m/>
    <m/>
    <m/>
    <m/>
    <m/>
    <m/>
    <m/>
    <m/>
    <m/>
    <m/>
    <m/>
    <m/>
    <m/>
    <m/>
    <m/>
    <m/>
  </r>
  <r>
    <s v="dmo 30.09.25"/>
    <s v="V300076"/>
    <s v="2025-0017"/>
    <x v="31"/>
    <m/>
    <s v="Header"/>
    <m/>
    <m/>
    <x v="7"/>
    <s v="DEU"/>
    <s v="Middle EU - ELSE"/>
    <x v="5"/>
    <x v="0"/>
    <n v="1"/>
    <m/>
    <m/>
    <n v="0"/>
    <n v="6"/>
    <n v="0"/>
    <n v="6"/>
    <x v="3"/>
    <m/>
    <m/>
    <m/>
    <x v="2"/>
    <s v="3 Austiegsklausel: 6 Mt, 12 Mt, 24 Mt./2 Jahr: 22.50/3e Jahr: 24.05"/>
    <d v="2025-09-26T00:00:00"/>
    <d v="2028-11-29T00:00:00"/>
    <m/>
    <m/>
    <n v="1160"/>
    <x v="35"/>
    <d v="2025-12-10T00:00:00"/>
    <s v="Economy"/>
    <s v="Traffic does not work"/>
    <n v="6"/>
    <s v="with cut-off date"/>
    <d v="2026-04-01T00:00:00"/>
    <d v="2026-10-01T00:00:00"/>
    <n v="1"/>
    <n v="3"/>
    <m/>
    <m/>
    <m/>
    <n v="0"/>
    <n v="0"/>
    <m/>
    <m/>
    <m/>
    <m/>
    <m/>
    <n v="370"/>
    <s v="B"/>
    <n v="87"/>
    <n v="2"/>
    <s v="DEU"/>
    <s v="Parent Guarantee"/>
    <s v="N"/>
    <s v="N"/>
    <n v="0"/>
    <n v="0"/>
    <m/>
    <m/>
    <m/>
    <n v="173000"/>
    <s v="Y"/>
    <d v="2026-09-26T00:00:00"/>
    <s v="Euro"/>
    <n v="34.89"/>
    <n v="-14.39"/>
    <n v="0"/>
    <n v="0"/>
    <n v="0"/>
    <n v="20.5"/>
    <n v="0"/>
    <n v="0"/>
    <n v="0"/>
    <n v="0.06"/>
    <n v="10.6"/>
    <n v="-10.5"/>
    <n v="0.09999999999999964"/>
    <n v="3.89"/>
    <n v="-3.89"/>
    <n v="0"/>
    <n v="20.4"/>
    <s v="0.00"/>
    <n v="20.4"/>
    <n v="1"/>
    <n v="0"/>
    <n v="20.4"/>
    <n v="14.45"/>
    <n v="173000"/>
    <n v="0"/>
    <s v="N"/>
    <n v="0"/>
    <n v="7462"/>
  </r>
  <r>
    <m/>
    <s v="V300076"/>
    <s v="2025-0017"/>
    <x v="31"/>
    <n v="1"/>
    <s v="Batch"/>
    <m/>
    <m/>
    <x v="7"/>
    <s v="DEU"/>
    <s v="Middle EU - ELSE"/>
    <x v="5"/>
    <x v="0"/>
    <n v="3"/>
    <m/>
    <m/>
    <n v="0"/>
    <n v="3"/>
    <n v="0"/>
    <n v="3"/>
    <x v="3"/>
    <m/>
    <m/>
    <m/>
    <x v="2"/>
    <m/>
    <m/>
    <m/>
    <d v="2025-09-26T00:00:00"/>
    <d v="2028-09-25T00:00:00"/>
    <m/>
    <x v="36"/>
    <d v="2025-12-10T00:00:00"/>
    <s v="Economy"/>
    <s v="Traffic does not work"/>
    <n v="6"/>
    <s v="with cut-off date"/>
    <d v="2026-04-01T00:00:00"/>
    <d v="2026-10-01T00:00:00"/>
    <n v="1"/>
    <n v="3"/>
    <m/>
    <m/>
    <m/>
    <m/>
    <m/>
    <m/>
    <m/>
    <m/>
    <m/>
    <m/>
    <m/>
    <s v="B"/>
    <n v="87"/>
    <n v="2"/>
    <s v="DEU"/>
    <s v="Parent Guarantee"/>
    <s v="N"/>
    <s v="N"/>
    <n v="0"/>
    <n v="0"/>
    <m/>
    <m/>
    <m/>
    <n v="173000"/>
    <s v="Y"/>
    <d v="2026-09-26T00:00:00"/>
    <s v="Euro"/>
    <n v="34.89"/>
    <n v="-14.39"/>
    <n v="0"/>
    <n v="0"/>
    <n v="0"/>
    <n v="20.5"/>
    <n v="0"/>
    <n v="0"/>
    <n v="0"/>
    <n v="0.06"/>
    <n v="10.6"/>
    <n v="-10.5"/>
    <n v="0.09999999999999964"/>
    <n v="3.89"/>
    <n v="-3.89"/>
    <n v="0"/>
    <n v="20.4"/>
    <s v="0.00"/>
    <n v="20.4"/>
    <n v="1"/>
    <n v="0"/>
    <n v="20.4"/>
    <n v="14.45"/>
    <n v="519000"/>
    <n v="0"/>
    <s v="N"/>
    <n v="0"/>
    <n v="22386"/>
  </r>
  <r>
    <m/>
    <s v="V300076"/>
    <s v="2025-0017"/>
    <x v="31"/>
    <n v="1"/>
    <s v="Wagon"/>
    <n v="1"/>
    <s v="37 80 4565 540-4"/>
    <x v="7"/>
    <m/>
    <m/>
    <x v="5"/>
    <x v="0"/>
    <n v="1"/>
    <m/>
    <m/>
    <m/>
    <n v="1"/>
    <m/>
    <n v="1"/>
    <x v="1"/>
    <m/>
    <m/>
    <m/>
    <x v="2"/>
    <m/>
    <m/>
    <m/>
    <d v="2025-09-26T00:00:00"/>
    <d v="2026-03-31T00:00:00"/>
    <n v="1160"/>
    <x v="35"/>
    <m/>
    <m/>
    <m/>
    <m/>
    <s v="with cut-off date"/>
    <d v="2026-04-01T00:00:00"/>
    <d v="2026-10-01T00:00:00"/>
    <n v="1"/>
    <n v="3"/>
    <m/>
    <d v="2026-03-01T00:00:00"/>
    <m/>
    <m/>
    <m/>
    <m/>
    <m/>
    <m/>
    <m/>
    <m/>
    <n v="370"/>
    <m/>
    <m/>
    <m/>
    <m/>
    <m/>
    <m/>
    <m/>
    <m/>
    <m/>
    <m/>
    <m/>
    <m/>
    <n v="173000"/>
    <m/>
    <m/>
    <s v="Euro"/>
    <n v="34.89"/>
    <m/>
    <m/>
    <m/>
    <m/>
    <n v="20.5"/>
    <m/>
    <m/>
    <m/>
    <m/>
    <m/>
    <m/>
    <m/>
    <m/>
    <m/>
    <m/>
    <m/>
    <m/>
    <m/>
    <m/>
    <m/>
    <m/>
    <m/>
    <m/>
    <m/>
    <m/>
    <m/>
    <m/>
  </r>
  <r>
    <m/>
    <s v="V300076"/>
    <s v="2025-0017"/>
    <x v="31"/>
    <n v="1"/>
    <s v="Wagon"/>
    <n v="2"/>
    <s v="37 80 4565 542-0"/>
    <x v="7"/>
    <m/>
    <m/>
    <x v="5"/>
    <x v="0"/>
    <n v="1"/>
    <m/>
    <m/>
    <m/>
    <n v="1"/>
    <m/>
    <n v="1"/>
    <x v="1"/>
    <m/>
    <m/>
    <m/>
    <x v="2"/>
    <m/>
    <m/>
    <m/>
    <d v="2025-09-26T00:00:00"/>
    <d v="2026-03-31T00:00:00"/>
    <n v="1160"/>
    <x v="35"/>
    <m/>
    <m/>
    <m/>
    <m/>
    <s v="with cut-off date"/>
    <d v="2026-04-01T00:00:00"/>
    <d v="2026-10-01T00:00:00"/>
    <n v="1"/>
    <n v="3"/>
    <m/>
    <d v="2026-03-01T00:00:00"/>
    <m/>
    <m/>
    <m/>
    <m/>
    <m/>
    <m/>
    <m/>
    <m/>
    <n v="370"/>
    <m/>
    <m/>
    <m/>
    <m/>
    <m/>
    <m/>
    <m/>
    <m/>
    <m/>
    <m/>
    <m/>
    <m/>
    <n v="173000"/>
    <m/>
    <m/>
    <s v="Euro"/>
    <n v="34.89"/>
    <m/>
    <m/>
    <m/>
    <m/>
    <n v="20.5"/>
    <m/>
    <m/>
    <m/>
    <m/>
    <m/>
    <m/>
    <m/>
    <m/>
    <m/>
    <m/>
    <m/>
    <m/>
    <m/>
    <m/>
    <m/>
    <m/>
    <m/>
    <m/>
    <m/>
    <m/>
    <m/>
    <m/>
  </r>
  <r>
    <m/>
    <s v="V300076"/>
    <s v="2025-0017"/>
    <x v="31"/>
    <n v="1"/>
    <s v="Wagon"/>
    <n v="3"/>
    <e v="#N/A"/>
    <x v="7"/>
    <m/>
    <m/>
    <x v="5"/>
    <x v="0"/>
    <n v="1"/>
    <m/>
    <m/>
    <m/>
    <n v="1"/>
    <m/>
    <n v="1"/>
    <x v="1"/>
    <m/>
    <m/>
    <m/>
    <x v="2"/>
    <m/>
    <m/>
    <m/>
    <e v="#N/A"/>
    <e v="#N/A"/>
    <n v="1160"/>
    <x v="1"/>
    <m/>
    <m/>
    <m/>
    <m/>
    <s v="with cut-off date"/>
    <d v="2026-04-01T00:00:00"/>
    <d v="2026-10-01T00:00:00"/>
    <n v="1"/>
    <n v="3"/>
    <m/>
    <d v="2026-03-01T00:00:00"/>
    <m/>
    <m/>
    <m/>
    <m/>
    <m/>
    <m/>
    <m/>
    <m/>
    <n v="370"/>
    <m/>
    <m/>
    <m/>
    <m/>
    <m/>
    <m/>
    <m/>
    <m/>
    <m/>
    <m/>
    <m/>
    <m/>
    <n v="173000"/>
    <m/>
    <m/>
    <s v="Euro"/>
    <n v="34.89"/>
    <m/>
    <m/>
    <m/>
    <m/>
    <e v="#N/A"/>
    <m/>
    <m/>
    <m/>
    <m/>
    <m/>
    <m/>
    <m/>
    <m/>
    <m/>
    <m/>
    <m/>
    <m/>
    <m/>
    <m/>
    <m/>
    <m/>
    <m/>
    <m/>
    <m/>
    <m/>
    <m/>
    <m/>
  </r>
  <r>
    <m/>
    <s v="V300076"/>
    <s v="2025-0017"/>
    <x v="31"/>
    <n v="2"/>
    <s v="Batch"/>
    <m/>
    <m/>
    <x v="7"/>
    <s v="DEU"/>
    <s v="Middle EU - ELSE"/>
    <x v="5"/>
    <x v="0"/>
    <n v="3"/>
    <m/>
    <m/>
    <n v="0"/>
    <n v="3"/>
    <n v="0"/>
    <n v="3"/>
    <x v="3"/>
    <m/>
    <m/>
    <m/>
    <x v="2"/>
    <m/>
    <m/>
    <m/>
    <d v="2025-12-01T00:00:00"/>
    <d v="2028-11-30T00:00:00"/>
    <m/>
    <x v="37"/>
    <m/>
    <m/>
    <m/>
    <m/>
    <s v="with cut-off date"/>
    <d v="2026-04-01T00:00:00"/>
    <d v="2026-10-01T00:00:00"/>
    <n v="1"/>
    <n v="3"/>
    <m/>
    <m/>
    <m/>
    <m/>
    <m/>
    <m/>
    <m/>
    <m/>
    <m/>
    <m/>
    <m/>
    <s v="B"/>
    <n v="87"/>
    <n v="2"/>
    <s v="DEU"/>
    <s v="Parent Guarantee"/>
    <s v="N"/>
    <s v="N"/>
    <n v="0"/>
    <n v="0"/>
    <m/>
    <m/>
    <m/>
    <n v="173000"/>
    <s v="Y"/>
    <d v="2026-09-26T00:00:00"/>
    <s v="Euro"/>
    <n v="34.89"/>
    <n v="-14.39"/>
    <n v="0"/>
    <n v="0"/>
    <n v="0"/>
    <n v="20.5"/>
    <n v="0"/>
    <n v="0"/>
    <n v="0"/>
    <n v="0.06"/>
    <n v="10.6"/>
    <n v="-10.5"/>
    <n v="0.09999999999999964"/>
    <n v="3.89"/>
    <n v="-3.89"/>
    <n v="0"/>
    <n v="20.4"/>
    <s v="0.00"/>
    <n v="20.4"/>
    <n v="1"/>
    <n v="0"/>
    <n v="20.4"/>
    <n v="14.45"/>
    <n v="519000"/>
    <n v="0"/>
    <s v="N"/>
    <n v="0"/>
    <n v="22386"/>
  </r>
  <r>
    <m/>
    <s v="V300076"/>
    <s v="2025-0017"/>
    <x v="31"/>
    <n v="2"/>
    <s v="Wagon"/>
    <n v="4"/>
    <e v="#N/A"/>
    <x v="7"/>
    <m/>
    <m/>
    <x v="5"/>
    <x v="0"/>
    <n v="1"/>
    <m/>
    <m/>
    <m/>
    <n v="1"/>
    <m/>
    <n v="1"/>
    <x v="1"/>
    <m/>
    <m/>
    <m/>
    <x v="2"/>
    <m/>
    <m/>
    <m/>
    <e v="#N/A"/>
    <e v="#N/A"/>
    <n v="1160"/>
    <x v="1"/>
    <m/>
    <m/>
    <m/>
    <m/>
    <s v="with cut-off date"/>
    <d v="2026-04-01T00:00:00"/>
    <d v="2026-10-01T00:00:00"/>
    <n v="1"/>
    <n v="3"/>
    <m/>
    <d v="2026-03-01T00:00:00"/>
    <m/>
    <m/>
    <m/>
    <m/>
    <m/>
    <m/>
    <m/>
    <m/>
    <n v="370"/>
    <m/>
    <m/>
    <m/>
    <m/>
    <m/>
    <m/>
    <m/>
    <m/>
    <m/>
    <m/>
    <m/>
    <m/>
    <n v="173000"/>
    <m/>
    <m/>
    <s v="Euro"/>
    <n v="34.89"/>
    <m/>
    <m/>
    <m/>
    <m/>
    <e v="#N/A"/>
    <m/>
    <m/>
    <m/>
    <m/>
    <m/>
    <m/>
    <m/>
    <m/>
    <m/>
    <m/>
    <m/>
    <m/>
    <m/>
    <m/>
    <m/>
    <m/>
    <m/>
    <m/>
    <m/>
    <m/>
    <m/>
    <m/>
  </r>
  <r>
    <m/>
    <s v="V300076"/>
    <s v="2025-0017"/>
    <x v="31"/>
    <n v="2"/>
    <s v="Wagon"/>
    <n v="5"/>
    <e v="#N/A"/>
    <x v="7"/>
    <m/>
    <m/>
    <x v="5"/>
    <x v="0"/>
    <n v="1"/>
    <m/>
    <m/>
    <m/>
    <n v="1"/>
    <m/>
    <n v="1"/>
    <x v="1"/>
    <m/>
    <m/>
    <m/>
    <x v="2"/>
    <m/>
    <m/>
    <m/>
    <e v="#N/A"/>
    <e v="#N/A"/>
    <n v="1160"/>
    <x v="1"/>
    <m/>
    <m/>
    <m/>
    <m/>
    <s v="with cut-off date"/>
    <d v="2026-04-01T00:00:00"/>
    <d v="2026-10-01T00:00:00"/>
    <n v="1"/>
    <n v="3"/>
    <m/>
    <d v="2026-03-01T00:00:00"/>
    <m/>
    <m/>
    <m/>
    <m/>
    <m/>
    <m/>
    <m/>
    <m/>
    <n v="370"/>
    <m/>
    <m/>
    <m/>
    <m/>
    <m/>
    <m/>
    <m/>
    <m/>
    <m/>
    <m/>
    <m/>
    <m/>
    <n v="173000"/>
    <m/>
    <m/>
    <s v="Euro"/>
    <n v="34.89"/>
    <m/>
    <m/>
    <m/>
    <m/>
    <e v="#N/A"/>
    <m/>
    <m/>
    <m/>
    <m/>
    <m/>
    <m/>
    <m/>
    <m/>
    <m/>
    <m/>
    <m/>
    <m/>
    <m/>
    <m/>
    <m/>
    <m/>
    <m/>
    <m/>
    <m/>
    <m/>
    <m/>
    <m/>
  </r>
  <r>
    <m/>
    <s v="V300076"/>
    <s v="2025-0017"/>
    <x v="31"/>
    <n v="2"/>
    <s v="Wagon"/>
    <n v="6"/>
    <e v="#N/A"/>
    <x v="7"/>
    <m/>
    <m/>
    <x v="5"/>
    <x v="0"/>
    <n v="1"/>
    <m/>
    <m/>
    <m/>
    <n v="1"/>
    <m/>
    <n v="1"/>
    <x v="1"/>
    <m/>
    <m/>
    <m/>
    <x v="2"/>
    <m/>
    <m/>
    <m/>
    <e v="#N/A"/>
    <e v="#N/A"/>
    <n v="1160"/>
    <x v="1"/>
    <m/>
    <m/>
    <m/>
    <m/>
    <s v="with cut-off date"/>
    <d v="2026-04-01T00:00:00"/>
    <d v="2026-10-01T00:00:00"/>
    <n v="1"/>
    <n v="3"/>
    <m/>
    <d v="2026-03-01T00:00:00"/>
    <m/>
    <m/>
    <m/>
    <m/>
    <m/>
    <m/>
    <m/>
    <m/>
    <n v="370"/>
    <m/>
    <m/>
    <m/>
    <m/>
    <m/>
    <m/>
    <m/>
    <m/>
    <m/>
    <m/>
    <m/>
    <m/>
    <n v="173000"/>
    <m/>
    <m/>
    <s v="Euro"/>
    <n v="34.89"/>
    <m/>
    <m/>
    <m/>
    <m/>
    <e v="#N/A"/>
    <m/>
    <m/>
    <m/>
    <m/>
    <m/>
    <m/>
    <m/>
    <m/>
    <m/>
    <m/>
    <m/>
    <m/>
    <m/>
    <m/>
    <m/>
    <m/>
    <m/>
    <m/>
    <m/>
    <m/>
    <m/>
    <m/>
  </r>
  <r>
    <s v="dmo 30.09.25"/>
    <s v="V300077"/>
    <s v="2025-0016"/>
    <x v="32"/>
    <m/>
    <s v="Header"/>
    <m/>
    <m/>
    <x v="7"/>
    <s v="DEU"/>
    <s v="Middle EU - DEU"/>
    <x v="5"/>
    <x v="4"/>
    <n v="12"/>
    <m/>
    <m/>
    <n v="0"/>
    <n v="12"/>
    <n v="0"/>
    <n v="12"/>
    <x v="3"/>
    <m/>
    <m/>
    <m/>
    <x v="2"/>
    <s v="3 Austiegsklausel: 6 Mt, 12 Mt, 24 Mt./2 Jahr 25.60/3 Jahr 27.90"/>
    <d v="2025-09-26T00:00:00"/>
    <d v="2028-11-19T00:00:00"/>
    <m/>
    <m/>
    <n v="1150"/>
    <x v="35"/>
    <d v="2025-12-10T00:00:00"/>
    <s v="Economy"/>
    <s v="Traffic does not work"/>
    <n v="12"/>
    <s v="with cut-off date"/>
    <d v="2026-04-01T00:00:00"/>
    <d v="2026-10-01T00:00:00"/>
    <n v="1"/>
    <n v="3"/>
    <m/>
    <m/>
    <m/>
    <n v="0"/>
    <n v="0"/>
    <m/>
    <m/>
    <m/>
    <m/>
    <m/>
    <n v="370"/>
    <s v="B"/>
    <n v="87"/>
    <n v="2"/>
    <s v="DEU"/>
    <s v="Parent Guarantee"/>
    <s v="N"/>
    <s v="N"/>
    <n v="0"/>
    <n v="0"/>
    <m/>
    <m/>
    <m/>
    <n v="173000"/>
    <s v="Y"/>
    <d v="2026-09-25T00:00:00"/>
    <s v="Euro"/>
    <n v="55.4"/>
    <n v="-30.15"/>
    <n v="0"/>
    <n v="0"/>
    <n v="0"/>
    <n v="25.25"/>
    <n v="0"/>
    <n v="0"/>
    <n v="0"/>
    <n v="0.06"/>
    <n v="15.9"/>
    <n v="-22.35"/>
    <n v="-6.449999999999998"/>
    <n v="7.8"/>
    <n v="-7.8"/>
    <n v="0"/>
    <n v="31.7"/>
    <s v="0.00"/>
    <n v="31.7"/>
    <n v="0.9999999999999999"/>
    <n v="0"/>
    <n v="31.7"/>
    <n v="30.15"/>
    <n v="2076000"/>
    <n v="0"/>
    <s v="N"/>
    <n v="0"/>
    <n v="110292"/>
  </r>
  <r>
    <m/>
    <s v="V300077"/>
    <s v="2025-0016"/>
    <x v="32"/>
    <n v="1"/>
    <s v="Batch"/>
    <m/>
    <m/>
    <x v="7"/>
    <s v="DEU"/>
    <s v="Middle EU - DEU"/>
    <x v="5"/>
    <x v="4"/>
    <n v="6"/>
    <m/>
    <m/>
    <n v="0"/>
    <n v="6"/>
    <n v="0"/>
    <n v="6"/>
    <x v="3"/>
    <m/>
    <m/>
    <m/>
    <x v="2"/>
    <m/>
    <m/>
    <m/>
    <d v="2025-09-26T00:00:00"/>
    <d v="2028-09-25T00:00:00"/>
    <m/>
    <x v="36"/>
    <d v="2025-12-10T00:00:00"/>
    <s v="Economy"/>
    <s v="Traffic does not work"/>
    <n v="12"/>
    <s v="with cut-off date"/>
    <d v="2026-04-01T00:00:00"/>
    <d v="2026-10-01T00:00:00"/>
    <n v="1"/>
    <n v="3"/>
    <m/>
    <m/>
    <m/>
    <m/>
    <m/>
    <m/>
    <m/>
    <m/>
    <m/>
    <m/>
    <m/>
    <s v="B"/>
    <n v="87"/>
    <n v="2"/>
    <s v="DEU"/>
    <s v="Parent Guarantee"/>
    <s v="N"/>
    <s v="N"/>
    <n v="0"/>
    <n v="0"/>
    <m/>
    <m/>
    <m/>
    <n v="173000"/>
    <s v="Y"/>
    <d v="2026-09-25T00:00:00"/>
    <s v="Euro"/>
    <n v="55.4"/>
    <n v="-30.15"/>
    <n v="0"/>
    <n v="0"/>
    <n v="0"/>
    <n v="25.25"/>
    <n v="0"/>
    <n v="0"/>
    <n v="0"/>
    <n v="0.06"/>
    <n v="15.9"/>
    <n v="-22.35"/>
    <n v="-6.449999999999998"/>
    <n v="7.8"/>
    <n v="-7.8"/>
    <n v="0"/>
    <n v="31.7"/>
    <s v="0.00"/>
    <n v="31.7"/>
    <n v="0.9999999999999999"/>
    <n v="0"/>
    <n v="31.7"/>
    <n v="30.15"/>
    <n v="1038000"/>
    <n v="0"/>
    <s v="N"/>
    <n v="0"/>
    <n v="55146"/>
  </r>
  <r>
    <m/>
    <s v="V300077"/>
    <s v="2025-0016"/>
    <x v="32"/>
    <n v="1"/>
    <s v="Wagon"/>
    <n v="1"/>
    <s v="37 80 4963 218-5"/>
    <x v="7"/>
    <m/>
    <m/>
    <x v="5"/>
    <x v="4"/>
    <n v="1"/>
    <m/>
    <m/>
    <m/>
    <n v="1"/>
    <m/>
    <n v="1"/>
    <x v="1"/>
    <m/>
    <m/>
    <m/>
    <x v="2"/>
    <m/>
    <m/>
    <m/>
    <d v="2025-09-26T00:00:00"/>
    <d v="2026-03-31T00:00:00"/>
    <n v="1150"/>
    <x v="35"/>
    <m/>
    <m/>
    <m/>
    <m/>
    <s v="with cut-off date"/>
    <d v="2026-04-01T00:00:00"/>
    <d v="2026-10-01T00:00:00"/>
    <n v="1"/>
    <n v="3"/>
    <m/>
    <d v="2026-03-01T00:00:00"/>
    <m/>
    <m/>
    <m/>
    <m/>
    <m/>
    <m/>
    <m/>
    <m/>
    <n v="370"/>
    <m/>
    <m/>
    <m/>
    <m/>
    <m/>
    <m/>
    <m/>
    <m/>
    <m/>
    <m/>
    <m/>
    <m/>
    <n v="173000"/>
    <m/>
    <m/>
    <s v="Euro"/>
    <n v="55.4"/>
    <m/>
    <m/>
    <m/>
    <m/>
    <n v="25.25"/>
    <m/>
    <m/>
    <m/>
    <m/>
    <m/>
    <m/>
    <m/>
    <m/>
    <m/>
    <m/>
    <m/>
    <m/>
    <m/>
    <m/>
    <m/>
    <m/>
    <m/>
    <m/>
    <m/>
    <m/>
    <m/>
    <m/>
  </r>
  <r>
    <m/>
    <s v="V300077"/>
    <s v="2025-0016"/>
    <x v="32"/>
    <n v="1"/>
    <s v="Wagon"/>
    <n v="2"/>
    <s v="37 80 4963 220-1"/>
    <x v="7"/>
    <m/>
    <m/>
    <x v="5"/>
    <x v="4"/>
    <n v="1"/>
    <m/>
    <m/>
    <m/>
    <n v="1"/>
    <m/>
    <n v="1"/>
    <x v="1"/>
    <m/>
    <m/>
    <m/>
    <x v="2"/>
    <m/>
    <m/>
    <m/>
    <d v="2025-09-26T00:00:00"/>
    <d v="2026-03-31T00:00:00"/>
    <n v="1150"/>
    <x v="35"/>
    <m/>
    <m/>
    <m/>
    <m/>
    <s v="with cut-off date"/>
    <d v="2026-04-01T00:00:00"/>
    <d v="2026-10-01T00:00:00"/>
    <n v="1"/>
    <n v="3"/>
    <m/>
    <d v="2026-03-01T00:00:00"/>
    <m/>
    <m/>
    <m/>
    <m/>
    <m/>
    <m/>
    <m/>
    <m/>
    <n v="370"/>
    <m/>
    <m/>
    <m/>
    <m/>
    <m/>
    <m/>
    <m/>
    <m/>
    <m/>
    <m/>
    <m/>
    <m/>
    <n v="173000"/>
    <m/>
    <m/>
    <s v="Euro"/>
    <n v="55.4"/>
    <m/>
    <m/>
    <m/>
    <m/>
    <n v="25.25"/>
    <m/>
    <m/>
    <m/>
    <m/>
    <m/>
    <m/>
    <m/>
    <m/>
    <m/>
    <m/>
    <m/>
    <m/>
    <m/>
    <m/>
    <m/>
    <m/>
    <m/>
    <m/>
    <m/>
    <m/>
    <m/>
    <m/>
  </r>
  <r>
    <m/>
    <s v="V300077"/>
    <s v="2025-0016"/>
    <x v="32"/>
    <n v="1"/>
    <s v="Wagon"/>
    <n v="3"/>
    <s v="37 80 4963 225-0"/>
    <x v="7"/>
    <m/>
    <m/>
    <x v="5"/>
    <x v="4"/>
    <n v="1"/>
    <m/>
    <m/>
    <m/>
    <n v="1"/>
    <m/>
    <n v="1"/>
    <x v="1"/>
    <m/>
    <m/>
    <m/>
    <x v="2"/>
    <m/>
    <m/>
    <m/>
    <d v="2025-09-26T00:00:00"/>
    <d v="2026-03-31T00:00:00"/>
    <n v="1150"/>
    <x v="35"/>
    <m/>
    <m/>
    <m/>
    <m/>
    <s v="with cut-off date"/>
    <d v="2026-04-01T00:00:00"/>
    <d v="2026-10-01T00:00:00"/>
    <n v="1"/>
    <n v="3"/>
    <m/>
    <d v="2026-03-01T00:00:00"/>
    <m/>
    <m/>
    <m/>
    <m/>
    <m/>
    <m/>
    <m/>
    <m/>
    <n v="370"/>
    <m/>
    <m/>
    <m/>
    <m/>
    <m/>
    <m/>
    <m/>
    <m/>
    <m/>
    <m/>
    <m/>
    <m/>
    <n v="173000"/>
    <m/>
    <m/>
    <s v="Euro"/>
    <n v="55.4"/>
    <m/>
    <m/>
    <m/>
    <m/>
    <n v="25.25"/>
    <m/>
    <m/>
    <m/>
    <m/>
    <m/>
    <m/>
    <m/>
    <m/>
    <m/>
    <m/>
    <m/>
    <m/>
    <m/>
    <m/>
    <m/>
    <m/>
    <m/>
    <m/>
    <m/>
    <m/>
    <m/>
    <m/>
  </r>
  <r>
    <m/>
    <s v="V300077"/>
    <s v="2025-0016"/>
    <x v="32"/>
    <n v="1"/>
    <s v="Wagon"/>
    <n v="4"/>
    <s v="37 80 4963 232-6"/>
    <x v="7"/>
    <m/>
    <m/>
    <x v="5"/>
    <x v="4"/>
    <n v="1"/>
    <m/>
    <m/>
    <m/>
    <n v="1"/>
    <m/>
    <n v="1"/>
    <x v="1"/>
    <m/>
    <m/>
    <m/>
    <x v="2"/>
    <m/>
    <m/>
    <m/>
    <d v="2025-09-26T00:00:00"/>
    <d v="2026-03-31T00:00:00"/>
    <n v="1150"/>
    <x v="35"/>
    <m/>
    <m/>
    <m/>
    <m/>
    <s v="with cut-off date"/>
    <d v="2026-04-01T00:00:00"/>
    <d v="2026-10-01T00:00:00"/>
    <n v="1"/>
    <n v="3"/>
    <m/>
    <d v="2026-03-01T00:00:00"/>
    <m/>
    <m/>
    <m/>
    <m/>
    <m/>
    <m/>
    <m/>
    <m/>
    <n v="370"/>
    <m/>
    <m/>
    <m/>
    <m/>
    <m/>
    <m/>
    <m/>
    <m/>
    <m/>
    <m/>
    <m/>
    <m/>
    <n v="173000"/>
    <m/>
    <m/>
    <s v="Euro"/>
    <n v="55.4"/>
    <m/>
    <m/>
    <m/>
    <m/>
    <n v="25.25"/>
    <m/>
    <m/>
    <m/>
    <m/>
    <m/>
    <m/>
    <m/>
    <m/>
    <m/>
    <m/>
    <m/>
    <m/>
    <m/>
    <m/>
    <m/>
    <m/>
    <m/>
    <m/>
    <m/>
    <m/>
    <m/>
    <m/>
  </r>
  <r>
    <m/>
    <s v="V300077"/>
    <s v="2025-0016"/>
    <x v="32"/>
    <n v="1"/>
    <s v="Wagon"/>
    <n v="5"/>
    <s v="37 80 4963 235-9"/>
    <x v="7"/>
    <m/>
    <m/>
    <x v="5"/>
    <x v="4"/>
    <n v="1"/>
    <m/>
    <m/>
    <m/>
    <n v="1"/>
    <m/>
    <n v="1"/>
    <x v="1"/>
    <m/>
    <m/>
    <m/>
    <x v="2"/>
    <m/>
    <m/>
    <m/>
    <d v="2025-09-26T00:00:00"/>
    <d v="2026-03-31T00:00:00"/>
    <n v="1150"/>
    <x v="35"/>
    <m/>
    <m/>
    <m/>
    <m/>
    <s v="with cut-off date"/>
    <d v="2026-04-01T00:00:00"/>
    <d v="2026-10-01T00:00:00"/>
    <n v="1"/>
    <n v="3"/>
    <m/>
    <d v="2026-03-01T00:00:00"/>
    <m/>
    <m/>
    <m/>
    <m/>
    <m/>
    <m/>
    <m/>
    <m/>
    <n v="370"/>
    <m/>
    <m/>
    <m/>
    <m/>
    <m/>
    <m/>
    <m/>
    <m/>
    <m/>
    <m/>
    <m/>
    <m/>
    <n v="173000"/>
    <m/>
    <m/>
    <s v="Euro"/>
    <n v="55.4"/>
    <m/>
    <m/>
    <m/>
    <m/>
    <n v="25.25"/>
    <m/>
    <m/>
    <m/>
    <m/>
    <m/>
    <m/>
    <m/>
    <m/>
    <m/>
    <m/>
    <m/>
    <m/>
    <m/>
    <m/>
    <m/>
    <m/>
    <m/>
    <m/>
    <m/>
    <m/>
    <m/>
    <m/>
  </r>
  <r>
    <m/>
    <s v="V300077"/>
    <s v="2025-0016"/>
    <x v="32"/>
    <n v="1"/>
    <s v="Wagon"/>
    <n v="6"/>
    <s v="37 80 4963 238-3"/>
    <x v="7"/>
    <m/>
    <m/>
    <x v="5"/>
    <x v="4"/>
    <n v="1"/>
    <m/>
    <m/>
    <m/>
    <n v="1"/>
    <m/>
    <n v="1"/>
    <x v="1"/>
    <m/>
    <m/>
    <m/>
    <x v="2"/>
    <m/>
    <m/>
    <m/>
    <d v="2025-09-26T00:00:00"/>
    <d v="2026-03-31T00:00:00"/>
    <n v="1150"/>
    <x v="35"/>
    <m/>
    <m/>
    <m/>
    <m/>
    <s v="with cut-off date"/>
    <d v="2026-04-01T00:00:00"/>
    <d v="2026-10-01T00:00:00"/>
    <n v="1"/>
    <n v="3"/>
    <m/>
    <d v="2026-03-01T00:00:00"/>
    <m/>
    <m/>
    <m/>
    <m/>
    <m/>
    <m/>
    <m/>
    <m/>
    <n v="370"/>
    <m/>
    <m/>
    <m/>
    <m/>
    <m/>
    <m/>
    <m/>
    <m/>
    <m/>
    <m/>
    <m/>
    <m/>
    <n v="173000"/>
    <m/>
    <m/>
    <s v="Euro"/>
    <n v="55.4"/>
    <m/>
    <m/>
    <m/>
    <m/>
    <n v="25.25"/>
    <m/>
    <m/>
    <m/>
    <m/>
    <m/>
    <m/>
    <m/>
    <m/>
    <m/>
    <m/>
    <m/>
    <m/>
    <m/>
    <m/>
    <m/>
    <m/>
    <m/>
    <m/>
    <m/>
    <m/>
    <m/>
    <m/>
  </r>
  <r>
    <m/>
    <s v="V300077"/>
    <s v="2025-0016"/>
    <x v="32"/>
    <n v="2"/>
    <s v="Batch"/>
    <m/>
    <m/>
    <x v="7"/>
    <s v="DEU"/>
    <s v="Middle EU - DEU"/>
    <x v="5"/>
    <x v="4"/>
    <n v="6"/>
    <m/>
    <m/>
    <n v="0"/>
    <n v="6"/>
    <n v="0"/>
    <n v="6"/>
    <x v="3"/>
    <m/>
    <m/>
    <m/>
    <x v="2"/>
    <m/>
    <m/>
    <m/>
    <d v="2025-12-01T00:00:00"/>
    <d v="2028-11-30T00:00:00"/>
    <m/>
    <x v="37"/>
    <m/>
    <m/>
    <m/>
    <m/>
    <s v="with cut-off date"/>
    <d v="2026-04-01T00:00:00"/>
    <d v="2026-10-01T00:00:00"/>
    <n v="1"/>
    <n v="3"/>
    <m/>
    <m/>
    <m/>
    <m/>
    <m/>
    <m/>
    <m/>
    <m/>
    <m/>
    <m/>
    <m/>
    <s v="B"/>
    <n v="87"/>
    <n v="2"/>
    <s v="DEU"/>
    <s v="Parent Guarantee"/>
    <s v="N"/>
    <s v="N"/>
    <n v="0"/>
    <n v="0"/>
    <m/>
    <m/>
    <m/>
    <n v="173000"/>
    <s v="Y"/>
    <d v="2026-09-25T00:00:00"/>
    <s v="Euro"/>
    <n v="55.4"/>
    <n v="-30.15"/>
    <n v="0"/>
    <n v="0"/>
    <n v="0"/>
    <n v="25.25"/>
    <n v="0"/>
    <n v="0"/>
    <n v="0"/>
    <n v="0.06"/>
    <n v="15.9"/>
    <n v="-22.35"/>
    <n v="-6.449999999999998"/>
    <n v="7.8"/>
    <n v="-7.8"/>
    <n v="0"/>
    <n v="31.7"/>
    <s v="0.00"/>
    <n v="31.7"/>
    <n v="0.9999999999999999"/>
    <n v="0"/>
    <n v="31.7"/>
    <n v="30.15"/>
    <n v="1038000"/>
    <n v="0"/>
    <s v="N"/>
    <n v="0"/>
    <n v="55146"/>
  </r>
  <r>
    <m/>
    <s v="V300077"/>
    <s v="2025-0016"/>
    <x v="32"/>
    <n v="2"/>
    <s v="Wagon"/>
    <n v="7"/>
    <e v="#N/A"/>
    <x v="7"/>
    <m/>
    <m/>
    <x v="5"/>
    <x v="4"/>
    <n v="1"/>
    <m/>
    <m/>
    <m/>
    <n v="1"/>
    <m/>
    <n v="1"/>
    <x v="1"/>
    <m/>
    <m/>
    <m/>
    <x v="2"/>
    <m/>
    <m/>
    <m/>
    <e v="#N/A"/>
    <e v="#N/A"/>
    <n v="1150"/>
    <x v="1"/>
    <m/>
    <m/>
    <m/>
    <m/>
    <s v="with cut-off date"/>
    <d v="2026-04-01T00:00:00"/>
    <d v="2026-10-01T00:00:00"/>
    <n v="1"/>
    <n v="3"/>
    <m/>
    <d v="2026-03-01T00:00:00"/>
    <m/>
    <m/>
    <m/>
    <m/>
    <m/>
    <m/>
    <m/>
    <m/>
    <n v="370"/>
    <m/>
    <m/>
    <m/>
    <m/>
    <m/>
    <m/>
    <m/>
    <m/>
    <m/>
    <m/>
    <m/>
    <m/>
    <n v="173000"/>
    <m/>
    <m/>
    <s v="Euro"/>
    <n v="55.4"/>
    <m/>
    <m/>
    <m/>
    <m/>
    <e v="#N/A"/>
    <m/>
    <m/>
    <m/>
    <m/>
    <m/>
    <m/>
    <m/>
    <m/>
    <m/>
    <m/>
    <m/>
    <m/>
    <m/>
    <m/>
    <m/>
    <m/>
    <m/>
    <m/>
    <m/>
    <m/>
    <m/>
    <m/>
  </r>
  <r>
    <m/>
    <s v="V300077"/>
    <s v="2025-0016"/>
    <x v="32"/>
    <n v="2"/>
    <s v="Wagon"/>
    <n v="8"/>
    <e v="#N/A"/>
    <x v="7"/>
    <m/>
    <m/>
    <x v="5"/>
    <x v="4"/>
    <n v="1"/>
    <m/>
    <m/>
    <m/>
    <n v="1"/>
    <m/>
    <n v="1"/>
    <x v="1"/>
    <m/>
    <m/>
    <m/>
    <x v="2"/>
    <m/>
    <m/>
    <m/>
    <e v="#N/A"/>
    <e v="#N/A"/>
    <n v="1150"/>
    <x v="1"/>
    <m/>
    <m/>
    <m/>
    <m/>
    <s v="with cut-off date"/>
    <d v="2026-04-01T00:00:00"/>
    <d v="2026-10-01T00:00:00"/>
    <n v="1"/>
    <n v="3"/>
    <m/>
    <d v="2026-03-01T00:00:00"/>
    <m/>
    <m/>
    <m/>
    <m/>
    <m/>
    <m/>
    <m/>
    <m/>
    <n v="370"/>
    <m/>
    <m/>
    <m/>
    <m/>
    <m/>
    <m/>
    <m/>
    <m/>
    <m/>
    <m/>
    <m/>
    <m/>
    <n v="173000"/>
    <m/>
    <m/>
    <s v="Euro"/>
    <n v="55.4"/>
    <m/>
    <m/>
    <m/>
    <m/>
    <e v="#N/A"/>
    <m/>
    <m/>
    <m/>
    <m/>
    <m/>
    <m/>
    <m/>
    <m/>
    <m/>
    <m/>
    <m/>
    <m/>
    <m/>
    <m/>
    <m/>
    <m/>
    <m/>
    <m/>
    <m/>
    <m/>
    <m/>
    <m/>
  </r>
  <r>
    <m/>
    <s v="V300077"/>
    <s v="2025-0016"/>
    <x v="32"/>
    <n v="2"/>
    <s v="Wagon"/>
    <n v="9"/>
    <e v="#N/A"/>
    <x v="7"/>
    <m/>
    <m/>
    <x v="5"/>
    <x v="4"/>
    <n v="1"/>
    <m/>
    <m/>
    <m/>
    <n v="1"/>
    <m/>
    <n v="1"/>
    <x v="1"/>
    <m/>
    <m/>
    <m/>
    <x v="2"/>
    <m/>
    <m/>
    <m/>
    <e v="#N/A"/>
    <e v="#N/A"/>
    <n v="1150"/>
    <x v="1"/>
    <m/>
    <m/>
    <m/>
    <m/>
    <s v="with cut-off date"/>
    <d v="2026-04-01T00:00:00"/>
    <d v="2026-10-01T00:00:00"/>
    <n v="1"/>
    <n v="3"/>
    <m/>
    <d v="2026-03-01T00:00:00"/>
    <m/>
    <m/>
    <m/>
    <m/>
    <m/>
    <m/>
    <m/>
    <m/>
    <n v="370"/>
    <m/>
    <m/>
    <m/>
    <m/>
    <m/>
    <m/>
    <m/>
    <m/>
    <m/>
    <m/>
    <m/>
    <m/>
    <n v="173000"/>
    <m/>
    <m/>
    <s v="Euro"/>
    <n v="55.4"/>
    <m/>
    <m/>
    <m/>
    <m/>
    <e v="#N/A"/>
    <m/>
    <m/>
    <m/>
    <m/>
    <m/>
    <m/>
    <m/>
    <m/>
    <m/>
    <m/>
    <m/>
    <m/>
    <m/>
    <m/>
    <m/>
    <m/>
    <m/>
    <m/>
    <m/>
    <m/>
    <m/>
    <m/>
  </r>
  <r>
    <m/>
    <s v="V300077"/>
    <s v="2025-0016"/>
    <x v="32"/>
    <n v="2"/>
    <s v="Wagon"/>
    <n v="10"/>
    <e v="#N/A"/>
    <x v="7"/>
    <m/>
    <m/>
    <x v="5"/>
    <x v="4"/>
    <n v="1"/>
    <m/>
    <m/>
    <m/>
    <n v="1"/>
    <m/>
    <n v="1"/>
    <x v="1"/>
    <m/>
    <m/>
    <m/>
    <x v="2"/>
    <m/>
    <m/>
    <m/>
    <e v="#N/A"/>
    <e v="#N/A"/>
    <n v="1150"/>
    <x v="1"/>
    <m/>
    <m/>
    <m/>
    <m/>
    <s v="with cut-off date"/>
    <d v="2026-04-01T00:00:00"/>
    <d v="2026-10-01T00:00:00"/>
    <n v="1"/>
    <n v="3"/>
    <m/>
    <d v="2026-03-01T00:00:00"/>
    <m/>
    <m/>
    <m/>
    <m/>
    <m/>
    <m/>
    <m/>
    <m/>
    <n v="370"/>
    <m/>
    <m/>
    <m/>
    <m/>
    <m/>
    <m/>
    <m/>
    <m/>
    <m/>
    <m/>
    <m/>
    <m/>
    <n v="173000"/>
    <m/>
    <m/>
    <s v="Euro"/>
    <n v="55.4"/>
    <m/>
    <m/>
    <m/>
    <m/>
    <e v="#N/A"/>
    <m/>
    <m/>
    <m/>
    <m/>
    <m/>
    <m/>
    <m/>
    <m/>
    <m/>
    <m/>
    <m/>
    <m/>
    <m/>
    <m/>
    <m/>
    <m/>
    <m/>
    <m/>
    <m/>
    <m/>
    <m/>
    <m/>
  </r>
  <r>
    <m/>
    <s v="V300077"/>
    <s v="2025-0016"/>
    <x v="32"/>
    <n v="2"/>
    <s v="Wagon"/>
    <n v="11"/>
    <e v="#N/A"/>
    <x v="7"/>
    <m/>
    <m/>
    <x v="5"/>
    <x v="4"/>
    <n v="1"/>
    <m/>
    <m/>
    <m/>
    <n v="1"/>
    <m/>
    <n v="1"/>
    <x v="1"/>
    <m/>
    <m/>
    <m/>
    <x v="2"/>
    <m/>
    <m/>
    <m/>
    <e v="#N/A"/>
    <e v="#N/A"/>
    <n v="1150"/>
    <x v="1"/>
    <m/>
    <m/>
    <m/>
    <m/>
    <s v="with cut-off date"/>
    <d v="2026-04-01T00:00:00"/>
    <d v="2026-10-01T00:00:00"/>
    <n v="1"/>
    <n v="3"/>
    <m/>
    <d v="2026-03-01T00:00:00"/>
    <m/>
    <m/>
    <m/>
    <m/>
    <m/>
    <m/>
    <m/>
    <m/>
    <n v="370"/>
    <m/>
    <m/>
    <m/>
    <m/>
    <m/>
    <m/>
    <m/>
    <m/>
    <m/>
    <m/>
    <m/>
    <m/>
    <n v="173000"/>
    <m/>
    <m/>
    <s v="Euro"/>
    <n v="55.4"/>
    <m/>
    <m/>
    <m/>
    <m/>
    <e v="#N/A"/>
    <m/>
    <m/>
    <m/>
    <m/>
    <m/>
    <m/>
    <m/>
    <m/>
    <m/>
    <m/>
    <m/>
    <m/>
    <m/>
    <m/>
    <m/>
    <m/>
    <m/>
    <m/>
    <m/>
    <m/>
    <m/>
    <m/>
  </r>
  <r>
    <m/>
    <s v="V300077"/>
    <s v="2025-0016"/>
    <x v="32"/>
    <n v="2"/>
    <s v="Wagon"/>
    <n v="12"/>
    <e v="#N/A"/>
    <x v="7"/>
    <m/>
    <m/>
    <x v="5"/>
    <x v="4"/>
    <n v="1"/>
    <m/>
    <m/>
    <m/>
    <n v="1"/>
    <m/>
    <n v="1"/>
    <x v="1"/>
    <m/>
    <m/>
    <m/>
    <x v="2"/>
    <m/>
    <m/>
    <m/>
    <e v="#N/A"/>
    <e v="#N/A"/>
    <n v="1150"/>
    <x v="1"/>
    <m/>
    <m/>
    <m/>
    <m/>
    <s v="with cut-off date"/>
    <d v="2026-04-01T00:00:00"/>
    <d v="2026-10-01T00:00:00"/>
    <n v="1"/>
    <n v="3"/>
    <m/>
    <d v="2026-03-01T00:00:00"/>
    <m/>
    <m/>
    <m/>
    <m/>
    <m/>
    <m/>
    <m/>
    <m/>
    <n v="370"/>
    <m/>
    <m/>
    <m/>
    <m/>
    <m/>
    <m/>
    <m/>
    <m/>
    <m/>
    <m/>
    <m/>
    <m/>
    <n v="173000"/>
    <m/>
    <m/>
    <s v="Euro"/>
    <n v="55.4"/>
    <m/>
    <m/>
    <m/>
    <m/>
    <e v="#N/A"/>
    <m/>
    <m/>
    <m/>
    <m/>
    <m/>
    <m/>
    <m/>
    <m/>
    <m/>
    <m/>
    <m/>
    <m/>
    <m/>
    <m/>
    <m/>
    <m/>
    <m/>
    <m/>
    <m/>
    <m/>
    <m/>
    <m/>
  </r>
  <r>
    <s v="dmo 19.12.25"/>
    <s v="V300085"/>
    <s v="2025-0032"/>
    <x v="33"/>
    <m/>
    <s v="Header"/>
    <m/>
    <m/>
    <x v="7"/>
    <s v="DEU"/>
    <s v="Middle EU - DEU"/>
    <x v="5"/>
    <x v="3"/>
    <n v="8"/>
    <m/>
    <m/>
    <n v="0"/>
    <n v="8"/>
    <n v="8"/>
    <n v="8"/>
    <x v="3"/>
    <m/>
    <m/>
    <m/>
    <x v="3"/>
    <m/>
    <d v="2026-01-01T00:00:00"/>
    <d v="2027-12-23T00:00:00"/>
    <m/>
    <m/>
    <n v="721"/>
    <x v="38"/>
    <m/>
    <m/>
    <m/>
    <m/>
    <s v="with cut-off date"/>
    <d v="2026-12-31T00:00:00"/>
    <m/>
    <n v="3"/>
    <n v="3"/>
    <m/>
    <m/>
    <m/>
    <m/>
    <m/>
    <n v="60"/>
    <m/>
    <n v="0"/>
    <s v="annually"/>
    <m/>
    <n v="364"/>
    <s v="B"/>
    <n v="87"/>
    <n v="2"/>
    <s v="DEU"/>
    <s v="Parent Guarantee"/>
    <s v="N"/>
    <s v="N"/>
    <n v="0"/>
    <m/>
    <m/>
    <m/>
    <s v="Not Started"/>
    <n v="50000"/>
    <m/>
    <m/>
    <s v="Euro"/>
    <n v="41.25"/>
    <n v="-16.72"/>
    <m/>
    <m/>
    <n v="-6.780821917808219"/>
    <n v="24.53"/>
    <n v="0"/>
    <n v="0"/>
    <n v="0"/>
    <n v="0.06"/>
    <n v="7.35"/>
    <n v="-12.32"/>
    <n v="-4.969999999999999"/>
    <n v="4.4"/>
    <n v="-4.4"/>
    <n v="0"/>
    <n v="29.5"/>
    <s v="0.00"/>
    <n v="29.5"/>
    <n v="1"/>
    <n v="0"/>
    <n v="29.5"/>
    <n v="24.53"/>
    <n v="400000"/>
    <m/>
    <s v="N"/>
    <n v="0"/>
    <n v="71431.36"/>
  </r>
  <r>
    <m/>
    <s v="V300085"/>
    <s v="2025-0032"/>
    <x v="33"/>
    <n v="1"/>
    <s v="Batch"/>
    <m/>
    <m/>
    <x v="7"/>
    <s v="DEU"/>
    <s v="Middle EU - DEU"/>
    <x v="5"/>
    <x v="3"/>
    <n v="8"/>
    <m/>
    <m/>
    <n v="0"/>
    <n v="8"/>
    <n v="8"/>
    <n v="8"/>
    <x v="3"/>
    <m/>
    <m/>
    <m/>
    <x v="3"/>
    <m/>
    <m/>
    <m/>
    <d v="2025-12-24T00:00:00"/>
    <d v="2027-12-23T00:00:00"/>
    <m/>
    <x v="38"/>
    <m/>
    <m/>
    <m/>
    <m/>
    <s v="with cut-off date"/>
    <d v="2026-12-31T00:00:00"/>
    <m/>
    <n v="3"/>
    <n v="3"/>
    <m/>
    <m/>
    <m/>
    <m/>
    <m/>
    <m/>
    <m/>
    <m/>
    <s v="annually"/>
    <m/>
    <m/>
    <s v="B"/>
    <n v="87"/>
    <n v="2"/>
    <s v="DEU"/>
    <s v="Parent Guarantee"/>
    <s v="N"/>
    <s v="N"/>
    <n v="0"/>
    <m/>
    <m/>
    <m/>
    <m/>
    <n v="50000"/>
    <m/>
    <m/>
    <s v="Euro"/>
    <n v="41.25"/>
    <n v="-16.72"/>
    <m/>
    <m/>
    <n v="-6.780821917808219"/>
    <n v="24.53"/>
    <m/>
    <m/>
    <m/>
    <n v="0.06"/>
    <n v="7.35"/>
    <n v="-12.32"/>
    <n v="-4.969999999999999"/>
    <n v="4.4"/>
    <n v="-4.4"/>
    <n v="0"/>
    <n v="29.5"/>
    <s v="0.00"/>
    <n v="29.5"/>
    <n v="1"/>
    <n v="0"/>
    <n v="29.5"/>
    <n v="24.53"/>
    <n v="400000"/>
    <n v="0"/>
    <s v="N"/>
    <n v="0"/>
    <n v="71431.36"/>
  </r>
  <r>
    <m/>
    <s v="V300085"/>
    <s v="2025-0032"/>
    <x v="33"/>
    <n v="1"/>
    <s v="Wagon"/>
    <n v="1"/>
    <s v="33 80 4960 123-4"/>
    <x v="7"/>
    <m/>
    <m/>
    <x v="5"/>
    <x v="3"/>
    <n v="1"/>
    <m/>
    <m/>
    <m/>
    <n v="1"/>
    <n v="1"/>
    <n v="1"/>
    <x v="1"/>
    <m/>
    <m/>
    <m/>
    <x v="3"/>
    <m/>
    <m/>
    <m/>
    <d v="2025-12-24T00:00:00"/>
    <d v="2027-12-23T00:00:00"/>
    <n v="721"/>
    <x v="38"/>
    <m/>
    <m/>
    <m/>
    <m/>
    <s v="with cut-off date"/>
    <d v="2026-12-31T00:00:00"/>
    <m/>
    <n v="3"/>
    <n v="3"/>
    <m/>
    <d v="2026-09-30T00:00:00"/>
    <m/>
    <m/>
    <m/>
    <m/>
    <m/>
    <m/>
    <m/>
    <m/>
    <n v="364"/>
    <m/>
    <m/>
    <m/>
    <m/>
    <m/>
    <m/>
    <m/>
    <m/>
    <m/>
    <m/>
    <d v="2026-07-31T00:00:00"/>
    <m/>
    <n v="50000"/>
    <m/>
    <m/>
    <s v="Euro"/>
    <n v="41.25"/>
    <m/>
    <m/>
    <m/>
    <m/>
    <n v="24.53"/>
    <m/>
    <m/>
    <m/>
    <m/>
    <m/>
    <m/>
    <m/>
    <m/>
    <m/>
    <m/>
    <m/>
    <m/>
    <m/>
    <m/>
    <m/>
    <m/>
    <m/>
    <m/>
    <m/>
    <m/>
    <m/>
    <m/>
  </r>
  <r>
    <m/>
    <s v="V300085"/>
    <s v="2025-0032"/>
    <x v="33"/>
    <n v="1"/>
    <s v="Wagon"/>
    <n v="2"/>
    <s v="33 80 4960 124-2"/>
    <x v="7"/>
    <m/>
    <m/>
    <x v="5"/>
    <x v="3"/>
    <n v="1"/>
    <m/>
    <m/>
    <m/>
    <n v="1"/>
    <n v="1"/>
    <n v="1"/>
    <x v="1"/>
    <m/>
    <m/>
    <m/>
    <x v="3"/>
    <m/>
    <m/>
    <m/>
    <d v="2025-12-24T00:00:00"/>
    <d v="2027-12-23T00:00:00"/>
    <n v="721"/>
    <x v="38"/>
    <m/>
    <m/>
    <m/>
    <m/>
    <s v="with cut-off date"/>
    <d v="2026-12-31T00:00:00"/>
    <m/>
    <n v="3"/>
    <n v="3"/>
    <m/>
    <d v="2026-09-30T00:00:00"/>
    <m/>
    <m/>
    <m/>
    <m/>
    <m/>
    <m/>
    <m/>
    <m/>
    <n v="364"/>
    <m/>
    <m/>
    <m/>
    <m/>
    <m/>
    <m/>
    <m/>
    <m/>
    <m/>
    <m/>
    <d v="2026-07-31T00:00:00"/>
    <m/>
    <n v="50000"/>
    <m/>
    <m/>
    <s v="Euro"/>
    <n v="41.25"/>
    <m/>
    <m/>
    <m/>
    <m/>
    <n v="24.53"/>
    <m/>
    <m/>
    <m/>
    <m/>
    <m/>
    <m/>
    <m/>
    <m/>
    <m/>
    <m/>
    <m/>
    <m/>
    <m/>
    <m/>
    <m/>
    <m/>
    <m/>
    <m/>
    <m/>
    <m/>
    <m/>
    <m/>
  </r>
  <r>
    <m/>
    <s v="V300085"/>
    <s v="2025-0032"/>
    <x v="33"/>
    <n v="1"/>
    <s v="Wagon"/>
    <n v="3"/>
    <s v="33 80 4960 126-7"/>
    <x v="7"/>
    <m/>
    <m/>
    <x v="5"/>
    <x v="3"/>
    <n v="1"/>
    <m/>
    <m/>
    <m/>
    <n v="1"/>
    <n v="1"/>
    <n v="1"/>
    <x v="1"/>
    <m/>
    <m/>
    <m/>
    <x v="3"/>
    <m/>
    <m/>
    <m/>
    <d v="2025-12-24T00:00:00"/>
    <d v="2027-12-23T00:00:00"/>
    <n v="721"/>
    <x v="38"/>
    <m/>
    <m/>
    <m/>
    <m/>
    <s v="with cut-off date"/>
    <d v="2026-12-31T00:00:00"/>
    <m/>
    <n v="3"/>
    <n v="3"/>
    <m/>
    <d v="2026-09-30T00:00:00"/>
    <m/>
    <m/>
    <m/>
    <m/>
    <m/>
    <m/>
    <m/>
    <m/>
    <n v="364"/>
    <m/>
    <m/>
    <m/>
    <m/>
    <m/>
    <m/>
    <m/>
    <m/>
    <m/>
    <m/>
    <d v="2026-07-31T00:00:00"/>
    <m/>
    <n v="50000"/>
    <m/>
    <m/>
    <s v="Euro"/>
    <n v="41.25"/>
    <m/>
    <m/>
    <m/>
    <m/>
    <n v="24.53"/>
    <m/>
    <m/>
    <m/>
    <m/>
    <m/>
    <m/>
    <m/>
    <m/>
    <m/>
    <m/>
    <m/>
    <m/>
    <m/>
    <m/>
    <m/>
    <m/>
    <m/>
    <m/>
    <m/>
    <m/>
    <m/>
    <m/>
  </r>
  <r>
    <m/>
    <s v="V300085"/>
    <s v="2025-0032"/>
    <x v="33"/>
    <n v="1"/>
    <s v="Wagon"/>
    <n v="4"/>
    <s v="33 80 4960 127-5"/>
    <x v="7"/>
    <m/>
    <m/>
    <x v="5"/>
    <x v="3"/>
    <n v="1"/>
    <m/>
    <m/>
    <m/>
    <n v="1"/>
    <n v="1"/>
    <n v="1"/>
    <x v="1"/>
    <m/>
    <m/>
    <m/>
    <x v="3"/>
    <m/>
    <m/>
    <m/>
    <d v="2025-12-24T00:00:00"/>
    <d v="2027-12-23T00:00:00"/>
    <n v="721"/>
    <x v="38"/>
    <m/>
    <m/>
    <m/>
    <m/>
    <s v="with cut-off date"/>
    <d v="2026-12-31T00:00:00"/>
    <m/>
    <n v="3"/>
    <n v="3"/>
    <m/>
    <d v="2026-09-30T00:00:00"/>
    <m/>
    <m/>
    <m/>
    <m/>
    <m/>
    <m/>
    <m/>
    <m/>
    <n v="364"/>
    <m/>
    <m/>
    <m/>
    <m/>
    <m/>
    <m/>
    <m/>
    <m/>
    <m/>
    <m/>
    <d v="2026-07-31T00:00:00"/>
    <m/>
    <n v="50000"/>
    <m/>
    <m/>
    <s v="Euro"/>
    <n v="41.25"/>
    <m/>
    <m/>
    <m/>
    <m/>
    <n v="24.53"/>
    <m/>
    <m/>
    <m/>
    <m/>
    <m/>
    <m/>
    <m/>
    <m/>
    <m/>
    <m/>
    <m/>
    <m/>
    <m/>
    <m/>
    <m/>
    <m/>
    <m/>
    <m/>
    <m/>
    <m/>
    <m/>
    <m/>
  </r>
  <r>
    <m/>
    <s v="V300085"/>
    <s v="2025-0032"/>
    <x v="33"/>
    <n v="1"/>
    <s v="Wagon"/>
    <n v="5"/>
    <s v="33 80 4960 129-1"/>
    <x v="7"/>
    <m/>
    <m/>
    <x v="5"/>
    <x v="3"/>
    <n v="1"/>
    <m/>
    <m/>
    <m/>
    <n v="1"/>
    <n v="1"/>
    <n v="1"/>
    <x v="1"/>
    <m/>
    <m/>
    <m/>
    <x v="3"/>
    <m/>
    <m/>
    <m/>
    <d v="2025-12-24T00:00:00"/>
    <d v="2027-12-23T00:00:00"/>
    <n v="721"/>
    <x v="38"/>
    <m/>
    <m/>
    <m/>
    <m/>
    <s v="with cut-off date"/>
    <d v="2026-12-31T00:00:00"/>
    <m/>
    <n v="3"/>
    <n v="3"/>
    <m/>
    <d v="2026-09-30T00:00:00"/>
    <m/>
    <m/>
    <m/>
    <m/>
    <m/>
    <m/>
    <m/>
    <m/>
    <n v="364"/>
    <m/>
    <m/>
    <m/>
    <m/>
    <m/>
    <m/>
    <m/>
    <m/>
    <m/>
    <m/>
    <d v="2026-07-31T00:00:00"/>
    <m/>
    <n v="50000"/>
    <m/>
    <m/>
    <s v="Euro"/>
    <n v="41.25"/>
    <m/>
    <m/>
    <m/>
    <m/>
    <n v="24.53"/>
    <m/>
    <m/>
    <m/>
    <m/>
    <m/>
    <m/>
    <m/>
    <m/>
    <m/>
    <m/>
    <m/>
    <m/>
    <m/>
    <m/>
    <m/>
    <m/>
    <m/>
    <m/>
    <m/>
    <m/>
    <m/>
    <m/>
  </r>
  <r>
    <m/>
    <s v="V300085"/>
    <s v="2025-0032"/>
    <x v="33"/>
    <n v="1"/>
    <s v="Wagon"/>
    <n v="6"/>
    <s v="33 80 4960 130-9"/>
    <x v="7"/>
    <m/>
    <m/>
    <x v="5"/>
    <x v="3"/>
    <n v="1"/>
    <m/>
    <m/>
    <m/>
    <n v="1"/>
    <n v="1"/>
    <n v="1"/>
    <x v="1"/>
    <m/>
    <m/>
    <m/>
    <x v="3"/>
    <m/>
    <m/>
    <m/>
    <d v="2025-12-24T00:00:00"/>
    <d v="2027-12-23T00:00:00"/>
    <n v="721"/>
    <x v="38"/>
    <m/>
    <m/>
    <m/>
    <m/>
    <s v="with cut-off date"/>
    <d v="2026-12-31T00:00:00"/>
    <m/>
    <n v="3"/>
    <n v="3"/>
    <m/>
    <d v="2026-09-30T00:00:00"/>
    <m/>
    <m/>
    <m/>
    <m/>
    <m/>
    <m/>
    <m/>
    <m/>
    <n v="364"/>
    <m/>
    <m/>
    <m/>
    <m/>
    <m/>
    <m/>
    <m/>
    <m/>
    <m/>
    <m/>
    <d v="2026-07-31T00:00:00"/>
    <m/>
    <n v="50000"/>
    <m/>
    <m/>
    <s v="Euro"/>
    <n v="41.25"/>
    <m/>
    <m/>
    <m/>
    <m/>
    <n v="24.53"/>
    <m/>
    <m/>
    <m/>
    <m/>
    <m/>
    <m/>
    <m/>
    <m/>
    <m/>
    <m/>
    <m/>
    <m/>
    <m/>
    <m/>
    <m/>
    <m/>
    <m/>
    <m/>
    <m/>
    <m/>
    <m/>
    <m/>
  </r>
  <r>
    <m/>
    <s v="V300085"/>
    <s v="2025-0032"/>
    <x v="33"/>
    <n v="1"/>
    <s v="Wagon"/>
    <n v="7"/>
    <s v="33 80 4960 131-7"/>
    <x v="7"/>
    <m/>
    <m/>
    <x v="5"/>
    <x v="3"/>
    <n v="1"/>
    <m/>
    <m/>
    <m/>
    <n v="1"/>
    <n v="1"/>
    <n v="1"/>
    <x v="1"/>
    <m/>
    <m/>
    <m/>
    <x v="3"/>
    <m/>
    <m/>
    <m/>
    <d v="2025-12-24T00:00:00"/>
    <d v="2027-12-23T00:00:00"/>
    <n v="721"/>
    <x v="38"/>
    <m/>
    <m/>
    <m/>
    <m/>
    <s v="with cut-off date"/>
    <d v="2026-12-31T00:00:00"/>
    <m/>
    <n v="3"/>
    <n v="3"/>
    <m/>
    <d v="2026-09-30T00:00:00"/>
    <m/>
    <m/>
    <m/>
    <m/>
    <m/>
    <m/>
    <m/>
    <m/>
    <n v="364"/>
    <m/>
    <m/>
    <m/>
    <m/>
    <m/>
    <m/>
    <m/>
    <m/>
    <m/>
    <m/>
    <d v="2026-07-31T00:00:00"/>
    <m/>
    <n v="50000"/>
    <m/>
    <m/>
    <s v="Euro"/>
    <n v="41.25"/>
    <m/>
    <m/>
    <m/>
    <m/>
    <n v="24.53"/>
    <m/>
    <m/>
    <m/>
    <m/>
    <m/>
    <m/>
    <m/>
    <m/>
    <m/>
    <m/>
    <m/>
    <m/>
    <m/>
    <m/>
    <m/>
    <m/>
    <m/>
    <m/>
    <m/>
    <m/>
    <m/>
    <m/>
  </r>
  <r>
    <m/>
    <s v="V300085"/>
    <s v="2025-0032"/>
    <x v="33"/>
    <n v="1"/>
    <s v="Wagon"/>
    <n v="8"/>
    <s v="33 80 4960 132-5"/>
    <x v="7"/>
    <m/>
    <m/>
    <x v="5"/>
    <x v="3"/>
    <n v="1"/>
    <m/>
    <m/>
    <m/>
    <n v="1"/>
    <n v="1"/>
    <n v="1"/>
    <x v="1"/>
    <m/>
    <m/>
    <m/>
    <x v="3"/>
    <m/>
    <m/>
    <m/>
    <d v="2025-12-24T00:00:00"/>
    <d v="2027-12-23T00:00:00"/>
    <n v="721"/>
    <x v="38"/>
    <m/>
    <m/>
    <m/>
    <m/>
    <s v="with cut-off date"/>
    <d v="2026-12-31T00:00:00"/>
    <m/>
    <n v="3"/>
    <n v="3"/>
    <m/>
    <d v="2026-09-30T00:00:00"/>
    <m/>
    <m/>
    <m/>
    <m/>
    <m/>
    <m/>
    <m/>
    <m/>
    <n v="364"/>
    <m/>
    <m/>
    <m/>
    <m/>
    <m/>
    <m/>
    <m/>
    <m/>
    <m/>
    <m/>
    <d v="2026-07-31T00:00:00"/>
    <m/>
    <n v="50000"/>
    <m/>
    <m/>
    <s v="Euro"/>
    <n v="41.25"/>
    <m/>
    <m/>
    <m/>
    <m/>
    <n v="24.53"/>
    <m/>
    <m/>
    <m/>
    <m/>
    <m/>
    <m/>
    <m/>
    <m/>
    <m/>
    <m/>
    <m/>
    <m/>
    <m/>
    <m/>
    <m/>
    <m/>
    <m/>
    <m/>
    <m/>
    <m/>
    <m/>
    <m/>
  </r>
  <r>
    <m/>
    <s v="V300027"/>
    <s v="2023-0004"/>
    <x v="34"/>
    <m/>
    <s v="Header"/>
    <m/>
    <m/>
    <x v="8"/>
    <s v="LUX"/>
    <s v="West EU"/>
    <x v="7"/>
    <x v="2"/>
    <n v="68"/>
    <m/>
    <m/>
    <n v="68"/>
    <n v="0"/>
    <n v="0"/>
    <n v="0"/>
    <x v="3"/>
    <m/>
    <m/>
    <m/>
    <x v="0"/>
    <m/>
    <d v="2023-03-13T00:00:00"/>
    <d v="2023-09-30T00:00:00"/>
    <m/>
    <m/>
    <n v="201"/>
    <x v="39"/>
    <m/>
    <m/>
    <m/>
    <n v="68"/>
    <s v="n.a."/>
    <m/>
    <m/>
    <n v="0"/>
    <n v="3"/>
    <m/>
    <m/>
    <m/>
    <m/>
    <m/>
    <m/>
    <m/>
    <m/>
    <m/>
    <m/>
    <n v="201"/>
    <s v="B"/>
    <n v="95"/>
    <n v="1.4"/>
    <s v="CHE"/>
    <s v="Not required"/>
    <s v="Y"/>
    <s v="N"/>
    <m/>
    <m/>
    <n v="1"/>
    <m/>
    <m/>
    <n v="150000"/>
    <m/>
    <m/>
    <s v="Euro"/>
    <n v="74.395"/>
    <n v="-6"/>
    <n v="0"/>
    <m/>
    <n v="0"/>
    <n v="68.395"/>
    <n v="0"/>
    <n v="0"/>
    <m/>
    <m/>
    <n v="10.27"/>
    <n v="0"/>
    <n v="10.27"/>
    <n v="10.95"/>
    <n v="-10.95"/>
    <n v="0"/>
    <n v="53.175"/>
    <s v="0.00"/>
    <n v="53.175"/>
    <n v="1.050305594734368"/>
    <n v="0"/>
    <n v="55.85000000000001"/>
    <n v="55.85"/>
    <n v="10200000"/>
    <n v="0"/>
    <s v="N"/>
    <n v="0"/>
    <n v="1693036.8"/>
  </r>
  <r>
    <m/>
    <s v="V300027"/>
    <s v="2023-0004"/>
    <x v="34"/>
    <n v="1"/>
    <s v="Batch"/>
    <m/>
    <m/>
    <x v="8"/>
    <s v="LUX"/>
    <s v="West EU"/>
    <x v="7"/>
    <x v="2"/>
    <n v="17"/>
    <m/>
    <m/>
    <n v="17"/>
    <n v="0"/>
    <n v="0"/>
    <n v="0"/>
    <x v="3"/>
    <m/>
    <m/>
    <m/>
    <x v="0"/>
    <m/>
    <m/>
    <m/>
    <m/>
    <m/>
    <m/>
    <x v="12"/>
    <m/>
    <m/>
    <m/>
    <m/>
    <s v="n.a."/>
    <m/>
    <m/>
    <n v="0"/>
    <n v="3"/>
    <m/>
    <m/>
    <m/>
    <m/>
    <m/>
    <m/>
    <m/>
    <m/>
    <m/>
    <m/>
    <n v="0"/>
    <s v="B"/>
    <m/>
    <n v="1.4"/>
    <s v="CHE"/>
    <s v="Not required"/>
    <m/>
    <s v="N"/>
    <m/>
    <m/>
    <m/>
    <m/>
    <m/>
    <n v="150000"/>
    <m/>
    <m/>
    <s v="Euro"/>
    <n v="74.395"/>
    <n v="-6"/>
    <n v="0"/>
    <m/>
    <n v="0"/>
    <n v="68.395"/>
    <n v="0"/>
    <n v="0"/>
    <m/>
    <m/>
    <n v="10.27"/>
    <n v="0"/>
    <n v="8.41"/>
    <n v="10.95"/>
    <n v="-10.95"/>
    <n v="4.140000000000001"/>
    <n v="53.175"/>
    <s v="0.00"/>
    <n v="53.175"/>
    <n v="1.050305594734368"/>
    <n v="0"/>
    <n v="55.85000000000001"/>
    <n v="55.85"/>
    <n v="2550000"/>
    <n v="0"/>
    <m/>
    <n v="0"/>
    <n v="423259.2000000001"/>
  </r>
  <r>
    <m/>
    <s v="V300027"/>
    <s v="2023-0004"/>
    <x v="34"/>
    <n v="1"/>
    <s v="Wagon"/>
    <n v="1"/>
    <m/>
    <x v="8"/>
    <m/>
    <m/>
    <x v="7"/>
    <x v="2"/>
    <n v="1"/>
    <m/>
    <m/>
    <n v="1"/>
    <m/>
    <n v="0"/>
    <n v="0"/>
    <x v="1"/>
    <m/>
    <m/>
    <m/>
    <x v="0"/>
    <m/>
    <m/>
    <m/>
    <e v="#N/A"/>
    <e v="#N/A"/>
    <n v="201"/>
    <x v="1"/>
    <m/>
    <m/>
    <m/>
    <m/>
    <s v="n.a."/>
    <m/>
    <m/>
    <n v="0"/>
    <n v="3"/>
    <m/>
    <e v="#N/A"/>
    <m/>
    <m/>
    <m/>
    <m/>
    <m/>
    <m/>
    <m/>
    <m/>
    <m/>
    <m/>
    <m/>
    <m/>
    <m/>
    <m/>
    <m/>
    <m/>
    <m/>
    <m/>
    <m/>
    <m/>
    <m/>
    <n v="150000"/>
    <m/>
    <m/>
    <s v="Euro"/>
    <n v="74.395"/>
    <m/>
    <m/>
    <m/>
    <m/>
    <e v="#N/A"/>
    <n v="0"/>
    <m/>
    <m/>
    <m/>
    <m/>
    <m/>
    <m/>
    <m/>
    <m/>
    <m/>
    <m/>
    <m/>
    <m/>
    <m/>
    <m/>
    <m/>
    <m/>
    <m/>
    <m/>
    <m/>
    <m/>
    <m/>
  </r>
  <r>
    <m/>
    <s v="V300027"/>
    <s v="2023-0004"/>
    <x v="34"/>
    <n v="1"/>
    <s v="Wagon"/>
    <n v="2"/>
    <m/>
    <x v="8"/>
    <m/>
    <m/>
    <x v="7"/>
    <x v="2"/>
    <n v="1"/>
    <m/>
    <m/>
    <n v="1"/>
    <m/>
    <n v="0"/>
    <n v="0"/>
    <x v="1"/>
    <m/>
    <m/>
    <m/>
    <x v="0"/>
    <m/>
    <m/>
    <m/>
    <e v="#N/A"/>
    <e v="#N/A"/>
    <n v="201"/>
    <x v="1"/>
    <m/>
    <m/>
    <m/>
    <m/>
    <s v="n.a."/>
    <m/>
    <m/>
    <n v="0"/>
    <n v="3"/>
    <m/>
    <e v="#N/A"/>
    <m/>
    <m/>
    <m/>
    <m/>
    <m/>
    <m/>
    <m/>
    <m/>
    <m/>
    <m/>
    <m/>
    <m/>
    <m/>
    <m/>
    <m/>
    <m/>
    <m/>
    <m/>
    <m/>
    <m/>
    <m/>
    <n v="150000"/>
    <m/>
    <m/>
    <s v="Euro"/>
    <n v="74.395"/>
    <m/>
    <m/>
    <m/>
    <m/>
    <e v="#N/A"/>
    <n v="0"/>
    <m/>
    <m/>
    <m/>
    <m/>
    <m/>
    <m/>
    <m/>
    <m/>
    <m/>
    <m/>
    <m/>
    <m/>
    <m/>
    <m/>
    <m/>
    <m/>
    <m/>
    <m/>
    <m/>
    <m/>
    <m/>
  </r>
  <r>
    <m/>
    <s v="V300027"/>
    <s v="2023-0004"/>
    <x v="34"/>
    <n v="1"/>
    <s v="Wagon"/>
    <n v="3"/>
    <m/>
    <x v="8"/>
    <m/>
    <m/>
    <x v="7"/>
    <x v="2"/>
    <n v="1"/>
    <m/>
    <m/>
    <n v="1"/>
    <m/>
    <n v="0"/>
    <n v="0"/>
    <x v="1"/>
    <m/>
    <m/>
    <m/>
    <x v="0"/>
    <m/>
    <m/>
    <m/>
    <e v="#N/A"/>
    <e v="#N/A"/>
    <n v="201"/>
    <x v="1"/>
    <m/>
    <m/>
    <m/>
    <m/>
    <s v="n.a."/>
    <m/>
    <m/>
    <n v="0"/>
    <n v="3"/>
    <m/>
    <e v="#N/A"/>
    <m/>
    <m/>
    <m/>
    <m/>
    <m/>
    <m/>
    <m/>
    <m/>
    <m/>
    <m/>
    <m/>
    <m/>
    <m/>
    <m/>
    <m/>
    <m/>
    <m/>
    <m/>
    <m/>
    <m/>
    <m/>
    <n v="150000"/>
    <m/>
    <m/>
    <s v="Euro"/>
    <n v="74.395"/>
    <m/>
    <m/>
    <m/>
    <m/>
    <e v="#N/A"/>
    <n v="0"/>
    <m/>
    <m/>
    <m/>
    <m/>
    <m/>
    <m/>
    <m/>
    <m/>
    <m/>
    <m/>
    <m/>
    <m/>
    <m/>
    <m/>
    <m/>
    <m/>
    <m/>
    <m/>
    <m/>
    <m/>
    <m/>
  </r>
  <r>
    <m/>
    <s v="V300027"/>
    <s v="2023-0004"/>
    <x v="34"/>
    <n v="1"/>
    <s v="Wagon"/>
    <n v="4"/>
    <m/>
    <x v="8"/>
    <m/>
    <m/>
    <x v="7"/>
    <x v="2"/>
    <n v="1"/>
    <m/>
    <m/>
    <n v="1"/>
    <m/>
    <n v="0"/>
    <n v="0"/>
    <x v="1"/>
    <m/>
    <m/>
    <m/>
    <x v="0"/>
    <m/>
    <m/>
    <m/>
    <e v="#N/A"/>
    <e v="#N/A"/>
    <n v="201"/>
    <x v="1"/>
    <m/>
    <m/>
    <m/>
    <m/>
    <s v="n.a."/>
    <m/>
    <m/>
    <n v="0"/>
    <n v="3"/>
    <m/>
    <e v="#N/A"/>
    <m/>
    <m/>
    <m/>
    <m/>
    <m/>
    <m/>
    <m/>
    <m/>
    <m/>
    <m/>
    <m/>
    <m/>
    <m/>
    <m/>
    <m/>
    <m/>
    <m/>
    <m/>
    <m/>
    <m/>
    <m/>
    <n v="150000"/>
    <m/>
    <m/>
    <s v="Euro"/>
    <n v="74.395"/>
    <m/>
    <m/>
    <m/>
    <m/>
    <e v="#N/A"/>
    <n v="0"/>
    <m/>
    <m/>
    <m/>
    <m/>
    <m/>
    <m/>
    <m/>
    <m/>
    <m/>
    <m/>
    <m/>
    <m/>
    <m/>
    <m/>
    <m/>
    <m/>
    <m/>
    <m/>
    <m/>
    <m/>
    <m/>
  </r>
  <r>
    <m/>
    <s v="V300027"/>
    <s v="2023-0004"/>
    <x v="34"/>
    <n v="1"/>
    <s v="Wagon"/>
    <n v="5"/>
    <m/>
    <x v="8"/>
    <m/>
    <m/>
    <x v="7"/>
    <x v="2"/>
    <n v="1"/>
    <m/>
    <m/>
    <n v="1"/>
    <m/>
    <n v="0"/>
    <n v="0"/>
    <x v="1"/>
    <m/>
    <m/>
    <m/>
    <x v="0"/>
    <m/>
    <m/>
    <m/>
    <e v="#N/A"/>
    <e v="#N/A"/>
    <n v="201"/>
    <x v="1"/>
    <m/>
    <m/>
    <m/>
    <m/>
    <s v="n.a."/>
    <m/>
    <m/>
    <n v="0"/>
    <n v="3"/>
    <m/>
    <e v="#N/A"/>
    <m/>
    <m/>
    <m/>
    <m/>
    <m/>
    <m/>
    <m/>
    <m/>
    <m/>
    <m/>
    <m/>
    <m/>
    <m/>
    <m/>
    <m/>
    <m/>
    <m/>
    <m/>
    <m/>
    <m/>
    <m/>
    <n v="150000"/>
    <m/>
    <m/>
    <s v="Euro"/>
    <n v="74.395"/>
    <m/>
    <m/>
    <m/>
    <m/>
    <e v="#N/A"/>
    <n v="0"/>
    <m/>
    <m/>
    <m/>
    <m/>
    <m/>
    <m/>
    <m/>
    <m/>
    <m/>
    <m/>
    <m/>
    <m/>
    <m/>
    <m/>
    <m/>
    <m/>
    <m/>
    <m/>
    <m/>
    <m/>
    <m/>
  </r>
  <r>
    <m/>
    <s v="V300027"/>
    <s v="2023-0004"/>
    <x v="34"/>
    <n v="1"/>
    <s v="Wagon"/>
    <n v="6"/>
    <m/>
    <x v="8"/>
    <m/>
    <m/>
    <x v="7"/>
    <x v="2"/>
    <n v="1"/>
    <m/>
    <m/>
    <n v="1"/>
    <m/>
    <n v="0"/>
    <n v="0"/>
    <x v="1"/>
    <m/>
    <m/>
    <m/>
    <x v="0"/>
    <m/>
    <m/>
    <m/>
    <e v="#N/A"/>
    <e v="#N/A"/>
    <n v="201"/>
    <x v="1"/>
    <m/>
    <m/>
    <m/>
    <m/>
    <s v="n.a."/>
    <m/>
    <m/>
    <n v="0"/>
    <n v="3"/>
    <m/>
    <e v="#N/A"/>
    <m/>
    <m/>
    <m/>
    <m/>
    <m/>
    <m/>
    <m/>
    <m/>
    <m/>
    <m/>
    <m/>
    <m/>
    <m/>
    <m/>
    <m/>
    <m/>
    <m/>
    <m/>
    <m/>
    <m/>
    <m/>
    <n v="150000"/>
    <m/>
    <m/>
    <s v="Euro"/>
    <n v="74.395"/>
    <m/>
    <m/>
    <m/>
    <m/>
    <e v="#N/A"/>
    <n v="0"/>
    <m/>
    <m/>
    <m/>
    <m/>
    <m/>
    <m/>
    <m/>
    <m/>
    <m/>
    <m/>
    <m/>
    <m/>
    <m/>
    <m/>
    <m/>
    <m/>
    <m/>
    <m/>
    <m/>
    <m/>
    <m/>
  </r>
  <r>
    <m/>
    <s v="V300027"/>
    <s v="2023-0004"/>
    <x v="34"/>
    <n v="1"/>
    <s v="Wagon"/>
    <n v="7"/>
    <m/>
    <x v="8"/>
    <m/>
    <m/>
    <x v="7"/>
    <x v="2"/>
    <n v="1"/>
    <m/>
    <m/>
    <n v="1"/>
    <m/>
    <n v="0"/>
    <n v="0"/>
    <x v="1"/>
    <m/>
    <m/>
    <m/>
    <x v="0"/>
    <m/>
    <m/>
    <m/>
    <e v="#N/A"/>
    <e v="#N/A"/>
    <n v="201"/>
    <x v="1"/>
    <m/>
    <m/>
    <m/>
    <m/>
    <s v="n.a."/>
    <m/>
    <m/>
    <n v="0"/>
    <n v="3"/>
    <m/>
    <e v="#N/A"/>
    <m/>
    <m/>
    <m/>
    <m/>
    <m/>
    <m/>
    <m/>
    <m/>
    <m/>
    <m/>
    <m/>
    <m/>
    <m/>
    <m/>
    <m/>
    <m/>
    <m/>
    <m/>
    <m/>
    <m/>
    <m/>
    <n v="150000"/>
    <m/>
    <m/>
    <s v="Euro"/>
    <n v="74.395"/>
    <m/>
    <m/>
    <m/>
    <m/>
    <e v="#N/A"/>
    <n v="0"/>
    <m/>
    <m/>
    <m/>
    <m/>
    <m/>
    <m/>
    <m/>
    <m/>
    <m/>
    <m/>
    <m/>
    <m/>
    <m/>
    <m/>
    <m/>
    <m/>
    <m/>
    <m/>
    <m/>
    <m/>
    <m/>
  </r>
  <r>
    <m/>
    <s v="V300027"/>
    <s v="2023-0004"/>
    <x v="34"/>
    <n v="1"/>
    <s v="Wagon"/>
    <n v="8"/>
    <m/>
    <x v="8"/>
    <m/>
    <m/>
    <x v="7"/>
    <x v="2"/>
    <n v="1"/>
    <m/>
    <m/>
    <n v="1"/>
    <m/>
    <n v="0"/>
    <n v="0"/>
    <x v="1"/>
    <m/>
    <m/>
    <m/>
    <x v="0"/>
    <m/>
    <m/>
    <m/>
    <e v="#N/A"/>
    <e v="#N/A"/>
    <n v="201"/>
    <x v="1"/>
    <m/>
    <m/>
    <m/>
    <m/>
    <s v="n.a."/>
    <m/>
    <m/>
    <n v="0"/>
    <n v="3"/>
    <m/>
    <e v="#N/A"/>
    <m/>
    <m/>
    <m/>
    <m/>
    <m/>
    <m/>
    <m/>
    <m/>
    <m/>
    <m/>
    <m/>
    <m/>
    <m/>
    <m/>
    <m/>
    <m/>
    <m/>
    <m/>
    <m/>
    <m/>
    <m/>
    <n v="150000"/>
    <m/>
    <m/>
    <s v="Euro"/>
    <n v="74.395"/>
    <m/>
    <m/>
    <m/>
    <m/>
    <e v="#N/A"/>
    <n v="0"/>
    <m/>
    <m/>
    <m/>
    <m/>
    <m/>
    <m/>
    <m/>
    <m/>
    <m/>
    <m/>
    <m/>
    <m/>
    <m/>
    <m/>
    <m/>
    <m/>
    <m/>
    <m/>
    <m/>
    <m/>
    <m/>
  </r>
  <r>
    <m/>
    <s v="V300027"/>
    <s v="2023-0004"/>
    <x v="34"/>
    <n v="1"/>
    <s v="Wagon"/>
    <n v="9"/>
    <m/>
    <x v="8"/>
    <m/>
    <m/>
    <x v="7"/>
    <x v="2"/>
    <n v="1"/>
    <m/>
    <m/>
    <n v="1"/>
    <m/>
    <n v="0"/>
    <n v="0"/>
    <x v="1"/>
    <m/>
    <m/>
    <m/>
    <x v="0"/>
    <m/>
    <m/>
    <m/>
    <e v="#N/A"/>
    <e v="#N/A"/>
    <n v="201"/>
    <x v="1"/>
    <m/>
    <m/>
    <m/>
    <m/>
    <s v="n.a."/>
    <m/>
    <m/>
    <n v="0"/>
    <n v="3"/>
    <m/>
    <e v="#N/A"/>
    <m/>
    <m/>
    <m/>
    <m/>
    <m/>
    <m/>
    <m/>
    <m/>
    <m/>
    <m/>
    <m/>
    <m/>
    <m/>
    <m/>
    <m/>
    <m/>
    <m/>
    <m/>
    <m/>
    <m/>
    <m/>
    <n v="150000"/>
    <m/>
    <m/>
    <s v="Euro"/>
    <n v="74.395"/>
    <m/>
    <m/>
    <m/>
    <m/>
    <e v="#N/A"/>
    <n v="0"/>
    <m/>
    <m/>
    <m/>
    <m/>
    <m/>
    <m/>
    <m/>
    <m/>
    <m/>
    <m/>
    <m/>
    <m/>
    <m/>
    <m/>
    <m/>
    <m/>
    <m/>
    <m/>
    <m/>
    <m/>
    <m/>
  </r>
  <r>
    <m/>
    <s v="V300027"/>
    <s v="2023-0004"/>
    <x v="34"/>
    <n v="1"/>
    <s v="Wagon"/>
    <n v="10"/>
    <m/>
    <x v="8"/>
    <m/>
    <m/>
    <x v="7"/>
    <x v="2"/>
    <n v="1"/>
    <m/>
    <m/>
    <n v="1"/>
    <m/>
    <n v="0"/>
    <n v="0"/>
    <x v="1"/>
    <m/>
    <m/>
    <m/>
    <x v="0"/>
    <m/>
    <m/>
    <m/>
    <e v="#N/A"/>
    <e v="#N/A"/>
    <n v="201"/>
    <x v="1"/>
    <m/>
    <m/>
    <m/>
    <m/>
    <s v="n.a."/>
    <m/>
    <m/>
    <n v="0"/>
    <n v="3"/>
    <m/>
    <e v="#N/A"/>
    <m/>
    <m/>
    <m/>
    <m/>
    <m/>
    <m/>
    <m/>
    <m/>
    <m/>
    <m/>
    <m/>
    <m/>
    <m/>
    <m/>
    <m/>
    <m/>
    <m/>
    <m/>
    <m/>
    <m/>
    <m/>
    <n v="150000"/>
    <m/>
    <m/>
    <s v="Euro"/>
    <n v="74.395"/>
    <m/>
    <m/>
    <m/>
    <m/>
    <e v="#N/A"/>
    <n v="0"/>
    <m/>
    <m/>
    <m/>
    <m/>
    <m/>
    <m/>
    <m/>
    <m/>
    <m/>
    <m/>
    <m/>
    <m/>
    <m/>
    <m/>
    <m/>
    <m/>
    <m/>
    <m/>
    <m/>
    <m/>
    <m/>
  </r>
  <r>
    <m/>
    <s v="V300027"/>
    <s v="2023-0004"/>
    <x v="34"/>
    <n v="1"/>
    <s v="Wagon"/>
    <n v="11"/>
    <m/>
    <x v="8"/>
    <m/>
    <m/>
    <x v="7"/>
    <x v="2"/>
    <n v="1"/>
    <m/>
    <m/>
    <n v="1"/>
    <m/>
    <n v="0"/>
    <n v="0"/>
    <x v="1"/>
    <m/>
    <m/>
    <m/>
    <x v="0"/>
    <m/>
    <m/>
    <m/>
    <e v="#N/A"/>
    <e v="#N/A"/>
    <n v="201"/>
    <x v="1"/>
    <m/>
    <m/>
    <m/>
    <m/>
    <s v="n.a."/>
    <m/>
    <m/>
    <n v="0"/>
    <n v="3"/>
    <m/>
    <e v="#N/A"/>
    <m/>
    <m/>
    <m/>
    <m/>
    <m/>
    <m/>
    <m/>
    <m/>
    <m/>
    <m/>
    <m/>
    <m/>
    <m/>
    <m/>
    <m/>
    <m/>
    <m/>
    <m/>
    <m/>
    <m/>
    <m/>
    <n v="150000"/>
    <m/>
    <m/>
    <s v="Euro"/>
    <n v="74.395"/>
    <m/>
    <m/>
    <m/>
    <m/>
    <e v="#N/A"/>
    <n v="0"/>
    <m/>
    <m/>
    <m/>
    <m/>
    <m/>
    <m/>
    <m/>
    <m/>
    <m/>
    <m/>
    <m/>
    <m/>
    <m/>
    <m/>
    <m/>
    <m/>
    <m/>
    <m/>
    <m/>
    <m/>
    <m/>
  </r>
  <r>
    <m/>
    <s v="V300027"/>
    <s v="2023-0004"/>
    <x v="34"/>
    <n v="1"/>
    <s v="Wagon"/>
    <n v="12"/>
    <m/>
    <x v="8"/>
    <m/>
    <m/>
    <x v="7"/>
    <x v="2"/>
    <n v="1"/>
    <m/>
    <m/>
    <n v="1"/>
    <m/>
    <n v="0"/>
    <n v="0"/>
    <x v="1"/>
    <m/>
    <m/>
    <m/>
    <x v="0"/>
    <m/>
    <m/>
    <m/>
    <e v="#N/A"/>
    <e v="#N/A"/>
    <n v="201"/>
    <x v="1"/>
    <m/>
    <m/>
    <m/>
    <m/>
    <s v="n.a."/>
    <m/>
    <m/>
    <n v="0"/>
    <n v="3"/>
    <m/>
    <e v="#N/A"/>
    <m/>
    <m/>
    <m/>
    <m/>
    <m/>
    <m/>
    <m/>
    <m/>
    <m/>
    <m/>
    <m/>
    <m/>
    <m/>
    <m/>
    <m/>
    <m/>
    <m/>
    <m/>
    <m/>
    <m/>
    <m/>
    <n v="150000"/>
    <m/>
    <m/>
    <s v="Euro"/>
    <n v="74.395"/>
    <m/>
    <m/>
    <m/>
    <m/>
    <e v="#N/A"/>
    <n v="0"/>
    <m/>
    <m/>
    <m/>
    <m/>
    <m/>
    <m/>
    <m/>
    <m/>
    <m/>
    <m/>
    <m/>
    <m/>
    <m/>
    <m/>
    <m/>
    <m/>
    <m/>
    <m/>
    <m/>
    <m/>
    <m/>
  </r>
  <r>
    <m/>
    <s v="V300027"/>
    <s v="2023-0004"/>
    <x v="34"/>
    <n v="1"/>
    <s v="Wagon"/>
    <n v="13"/>
    <m/>
    <x v="8"/>
    <m/>
    <m/>
    <x v="7"/>
    <x v="2"/>
    <n v="1"/>
    <m/>
    <m/>
    <n v="1"/>
    <m/>
    <n v="0"/>
    <n v="0"/>
    <x v="1"/>
    <m/>
    <m/>
    <m/>
    <x v="0"/>
    <m/>
    <m/>
    <m/>
    <e v="#N/A"/>
    <e v="#N/A"/>
    <n v="201"/>
    <x v="1"/>
    <m/>
    <m/>
    <m/>
    <m/>
    <s v="n.a."/>
    <m/>
    <m/>
    <n v="0"/>
    <n v="3"/>
    <m/>
    <e v="#N/A"/>
    <m/>
    <m/>
    <m/>
    <m/>
    <m/>
    <m/>
    <m/>
    <m/>
    <m/>
    <m/>
    <m/>
    <m/>
    <m/>
    <m/>
    <m/>
    <m/>
    <m/>
    <m/>
    <m/>
    <m/>
    <m/>
    <n v="150000"/>
    <m/>
    <m/>
    <s v="Euro"/>
    <n v="74.395"/>
    <m/>
    <m/>
    <m/>
    <m/>
    <e v="#N/A"/>
    <n v="0"/>
    <m/>
    <m/>
    <m/>
    <m/>
    <m/>
    <m/>
    <m/>
    <m/>
    <m/>
    <m/>
    <m/>
    <m/>
    <m/>
    <m/>
    <m/>
    <m/>
    <m/>
    <m/>
    <m/>
    <m/>
    <m/>
  </r>
  <r>
    <m/>
    <s v="V300027"/>
    <s v="2023-0004"/>
    <x v="34"/>
    <n v="1"/>
    <s v="Wagon"/>
    <n v="14"/>
    <m/>
    <x v="8"/>
    <m/>
    <m/>
    <x v="7"/>
    <x v="2"/>
    <n v="1"/>
    <m/>
    <m/>
    <n v="1"/>
    <m/>
    <n v="0"/>
    <n v="0"/>
    <x v="1"/>
    <m/>
    <m/>
    <m/>
    <x v="0"/>
    <m/>
    <m/>
    <m/>
    <e v="#N/A"/>
    <e v="#N/A"/>
    <n v="201"/>
    <x v="1"/>
    <m/>
    <m/>
    <m/>
    <m/>
    <s v="n.a."/>
    <m/>
    <m/>
    <n v="0"/>
    <n v="3"/>
    <m/>
    <e v="#N/A"/>
    <m/>
    <m/>
    <m/>
    <m/>
    <m/>
    <m/>
    <m/>
    <m/>
    <m/>
    <m/>
    <m/>
    <m/>
    <m/>
    <m/>
    <m/>
    <m/>
    <m/>
    <m/>
    <m/>
    <m/>
    <m/>
    <n v="150000"/>
    <m/>
    <m/>
    <s v="Euro"/>
    <n v="74.395"/>
    <m/>
    <m/>
    <m/>
    <m/>
    <e v="#N/A"/>
    <n v="0"/>
    <m/>
    <m/>
    <m/>
    <m/>
    <m/>
    <m/>
    <m/>
    <m/>
    <m/>
    <m/>
    <m/>
    <m/>
    <m/>
    <m/>
    <m/>
    <m/>
    <m/>
    <m/>
    <m/>
    <m/>
    <m/>
  </r>
  <r>
    <m/>
    <s v="V300027"/>
    <s v="2023-0004"/>
    <x v="34"/>
    <n v="1"/>
    <s v="Wagon"/>
    <n v="15"/>
    <m/>
    <x v="8"/>
    <m/>
    <m/>
    <x v="7"/>
    <x v="2"/>
    <n v="1"/>
    <m/>
    <m/>
    <n v="1"/>
    <m/>
    <n v="0"/>
    <n v="0"/>
    <x v="1"/>
    <m/>
    <m/>
    <m/>
    <x v="0"/>
    <m/>
    <m/>
    <m/>
    <e v="#N/A"/>
    <e v="#N/A"/>
    <n v="201"/>
    <x v="1"/>
    <m/>
    <m/>
    <m/>
    <m/>
    <s v="n.a."/>
    <m/>
    <m/>
    <n v="0"/>
    <n v="3"/>
    <m/>
    <e v="#N/A"/>
    <m/>
    <m/>
    <m/>
    <m/>
    <m/>
    <m/>
    <m/>
    <m/>
    <m/>
    <m/>
    <m/>
    <m/>
    <m/>
    <m/>
    <m/>
    <m/>
    <m/>
    <m/>
    <m/>
    <m/>
    <m/>
    <n v="150000"/>
    <m/>
    <m/>
    <s v="Euro"/>
    <n v="74.395"/>
    <m/>
    <m/>
    <m/>
    <m/>
    <e v="#N/A"/>
    <n v="0"/>
    <m/>
    <m/>
    <m/>
    <m/>
    <m/>
    <m/>
    <m/>
    <m/>
    <m/>
    <m/>
    <m/>
    <m/>
    <m/>
    <m/>
    <m/>
    <m/>
    <m/>
    <m/>
    <m/>
    <m/>
    <m/>
  </r>
  <r>
    <m/>
    <s v="V300027"/>
    <s v="2023-0004"/>
    <x v="34"/>
    <n v="1"/>
    <s v="Wagon"/>
    <n v="16"/>
    <m/>
    <x v="8"/>
    <m/>
    <m/>
    <x v="7"/>
    <x v="2"/>
    <n v="1"/>
    <m/>
    <m/>
    <n v="1"/>
    <m/>
    <n v="0"/>
    <n v="0"/>
    <x v="1"/>
    <m/>
    <m/>
    <m/>
    <x v="0"/>
    <m/>
    <m/>
    <m/>
    <e v="#N/A"/>
    <e v="#N/A"/>
    <n v="201"/>
    <x v="1"/>
    <m/>
    <m/>
    <m/>
    <m/>
    <s v="n.a."/>
    <m/>
    <m/>
    <n v="0"/>
    <n v="3"/>
    <m/>
    <e v="#N/A"/>
    <m/>
    <m/>
    <m/>
    <m/>
    <m/>
    <m/>
    <m/>
    <m/>
    <m/>
    <m/>
    <m/>
    <m/>
    <m/>
    <m/>
    <m/>
    <m/>
    <m/>
    <m/>
    <m/>
    <m/>
    <m/>
    <n v="150000"/>
    <m/>
    <m/>
    <s v="Euro"/>
    <n v="74.395"/>
    <m/>
    <m/>
    <m/>
    <m/>
    <e v="#N/A"/>
    <n v="0"/>
    <m/>
    <m/>
    <m/>
    <m/>
    <m/>
    <m/>
    <m/>
    <m/>
    <m/>
    <m/>
    <m/>
    <m/>
    <m/>
    <m/>
    <m/>
    <m/>
    <m/>
    <m/>
    <m/>
    <m/>
    <m/>
  </r>
  <r>
    <m/>
    <s v="V300027"/>
    <s v="2023-0004"/>
    <x v="34"/>
    <n v="1"/>
    <s v="Wagon"/>
    <n v="17"/>
    <m/>
    <x v="8"/>
    <m/>
    <m/>
    <x v="7"/>
    <x v="2"/>
    <n v="1"/>
    <m/>
    <m/>
    <n v="1"/>
    <m/>
    <n v="0"/>
    <n v="0"/>
    <x v="1"/>
    <m/>
    <m/>
    <m/>
    <x v="0"/>
    <m/>
    <m/>
    <m/>
    <e v="#N/A"/>
    <e v="#N/A"/>
    <n v="201"/>
    <x v="1"/>
    <m/>
    <m/>
    <m/>
    <m/>
    <s v="n.a."/>
    <m/>
    <m/>
    <n v="0"/>
    <n v="3"/>
    <m/>
    <e v="#N/A"/>
    <m/>
    <m/>
    <m/>
    <m/>
    <m/>
    <m/>
    <m/>
    <m/>
    <m/>
    <m/>
    <m/>
    <m/>
    <m/>
    <m/>
    <m/>
    <m/>
    <m/>
    <m/>
    <m/>
    <m/>
    <m/>
    <n v="150000"/>
    <m/>
    <m/>
    <s v="Euro"/>
    <n v="74.395"/>
    <m/>
    <m/>
    <m/>
    <m/>
    <e v="#N/A"/>
    <n v="0"/>
    <m/>
    <m/>
    <m/>
    <m/>
    <m/>
    <m/>
    <m/>
    <m/>
    <m/>
    <m/>
    <m/>
    <m/>
    <m/>
    <m/>
    <m/>
    <m/>
    <m/>
    <m/>
    <m/>
    <m/>
    <m/>
  </r>
  <r>
    <m/>
    <s v="V300027"/>
    <s v="2023-0004"/>
    <x v="34"/>
    <n v="2"/>
    <s v="Batch"/>
    <m/>
    <m/>
    <x v="8"/>
    <s v="LUX"/>
    <s v="West EU"/>
    <x v="7"/>
    <x v="2"/>
    <n v="17"/>
    <m/>
    <m/>
    <n v="17"/>
    <n v="0"/>
    <n v="0"/>
    <n v="0"/>
    <x v="3"/>
    <m/>
    <m/>
    <m/>
    <x v="0"/>
    <m/>
    <m/>
    <m/>
    <m/>
    <m/>
    <m/>
    <x v="12"/>
    <m/>
    <m/>
    <m/>
    <m/>
    <s v="n.a."/>
    <m/>
    <m/>
    <n v="0"/>
    <n v="3"/>
    <m/>
    <m/>
    <m/>
    <m/>
    <m/>
    <m/>
    <m/>
    <m/>
    <m/>
    <m/>
    <n v="0"/>
    <s v="B"/>
    <m/>
    <n v="1.4"/>
    <s v="CHE"/>
    <s v="Not required"/>
    <m/>
    <s v="N"/>
    <m/>
    <m/>
    <m/>
    <m/>
    <m/>
    <n v="150000"/>
    <m/>
    <m/>
    <s v="Euro"/>
    <n v="74.395"/>
    <n v="-6"/>
    <n v="0"/>
    <m/>
    <n v="0"/>
    <n v="68.395"/>
    <n v="0"/>
    <n v="0"/>
    <m/>
    <m/>
    <n v="10.27"/>
    <n v="0"/>
    <n v="8.41"/>
    <n v="10.95"/>
    <n v="-10.95"/>
    <n v="4.140000000000001"/>
    <n v="53.175"/>
    <s v="0.00"/>
    <n v="53.175"/>
    <n v="1.050305594734368"/>
    <n v="0"/>
    <n v="55.85000000000001"/>
    <n v="55.85"/>
    <n v="2550000"/>
    <n v="0"/>
    <m/>
    <n v="0"/>
    <n v="423259.2000000001"/>
  </r>
  <r>
    <m/>
    <s v="V300027"/>
    <s v="2023-0004"/>
    <x v="34"/>
    <n v="2"/>
    <s v="Wagon"/>
    <n v="18"/>
    <m/>
    <x v="8"/>
    <m/>
    <m/>
    <x v="7"/>
    <x v="2"/>
    <n v="1"/>
    <m/>
    <m/>
    <n v="1"/>
    <m/>
    <n v="0"/>
    <n v="0"/>
    <x v="1"/>
    <m/>
    <m/>
    <m/>
    <x v="0"/>
    <m/>
    <m/>
    <m/>
    <e v="#N/A"/>
    <e v="#N/A"/>
    <n v="201"/>
    <x v="1"/>
    <m/>
    <m/>
    <m/>
    <m/>
    <s v="n.a."/>
    <m/>
    <m/>
    <n v="0"/>
    <n v="3"/>
    <m/>
    <e v="#N/A"/>
    <m/>
    <m/>
    <m/>
    <m/>
    <m/>
    <m/>
    <m/>
    <m/>
    <m/>
    <m/>
    <m/>
    <m/>
    <m/>
    <m/>
    <m/>
    <m/>
    <m/>
    <m/>
    <m/>
    <m/>
    <m/>
    <n v="150000"/>
    <m/>
    <m/>
    <s v="Euro"/>
    <n v="74.395"/>
    <m/>
    <m/>
    <m/>
    <m/>
    <e v="#N/A"/>
    <n v="0"/>
    <m/>
    <m/>
    <m/>
    <m/>
    <m/>
    <m/>
    <m/>
    <m/>
    <m/>
    <m/>
    <m/>
    <m/>
    <m/>
    <m/>
    <m/>
    <m/>
    <m/>
    <m/>
    <m/>
    <m/>
    <m/>
  </r>
  <r>
    <m/>
    <s v="V300027"/>
    <s v="2023-0004"/>
    <x v="34"/>
    <n v="2"/>
    <s v="Wagon"/>
    <n v="19"/>
    <m/>
    <x v="8"/>
    <m/>
    <m/>
    <x v="7"/>
    <x v="2"/>
    <n v="1"/>
    <m/>
    <m/>
    <n v="1"/>
    <m/>
    <n v="0"/>
    <n v="0"/>
    <x v="1"/>
    <m/>
    <m/>
    <m/>
    <x v="0"/>
    <m/>
    <m/>
    <m/>
    <e v="#N/A"/>
    <e v="#N/A"/>
    <n v="201"/>
    <x v="1"/>
    <m/>
    <m/>
    <m/>
    <m/>
    <s v="n.a."/>
    <m/>
    <m/>
    <n v="0"/>
    <n v="3"/>
    <m/>
    <e v="#N/A"/>
    <m/>
    <m/>
    <m/>
    <m/>
    <m/>
    <m/>
    <m/>
    <m/>
    <m/>
    <m/>
    <m/>
    <m/>
    <m/>
    <m/>
    <m/>
    <m/>
    <m/>
    <m/>
    <m/>
    <m/>
    <m/>
    <n v="150000"/>
    <m/>
    <m/>
    <s v="Euro"/>
    <n v="74.395"/>
    <m/>
    <m/>
    <m/>
    <m/>
    <e v="#N/A"/>
    <n v="0"/>
    <m/>
    <m/>
    <m/>
    <m/>
    <m/>
    <m/>
    <m/>
    <m/>
    <m/>
    <m/>
    <m/>
    <m/>
    <m/>
    <m/>
    <m/>
    <m/>
    <m/>
    <m/>
    <m/>
    <m/>
    <m/>
  </r>
  <r>
    <m/>
    <s v="V300027"/>
    <s v="2023-0004"/>
    <x v="34"/>
    <n v="2"/>
    <s v="Wagon"/>
    <n v="20"/>
    <m/>
    <x v="8"/>
    <m/>
    <m/>
    <x v="7"/>
    <x v="2"/>
    <n v="1"/>
    <m/>
    <m/>
    <n v="1"/>
    <m/>
    <n v="0"/>
    <n v="0"/>
    <x v="1"/>
    <m/>
    <m/>
    <m/>
    <x v="0"/>
    <m/>
    <m/>
    <m/>
    <e v="#N/A"/>
    <e v="#N/A"/>
    <n v="201"/>
    <x v="1"/>
    <m/>
    <m/>
    <m/>
    <m/>
    <s v="n.a."/>
    <m/>
    <m/>
    <n v="0"/>
    <n v="3"/>
    <m/>
    <e v="#N/A"/>
    <m/>
    <m/>
    <m/>
    <m/>
    <m/>
    <m/>
    <m/>
    <m/>
    <m/>
    <m/>
    <m/>
    <m/>
    <m/>
    <m/>
    <m/>
    <m/>
    <m/>
    <m/>
    <m/>
    <m/>
    <m/>
    <n v="150000"/>
    <m/>
    <m/>
    <s v="Euro"/>
    <n v="74.395"/>
    <m/>
    <m/>
    <m/>
    <m/>
    <e v="#N/A"/>
    <n v="0"/>
    <m/>
    <m/>
    <m/>
    <m/>
    <m/>
    <m/>
    <m/>
    <m/>
    <m/>
    <m/>
    <m/>
    <m/>
    <m/>
    <m/>
    <m/>
    <m/>
    <m/>
    <m/>
    <m/>
    <m/>
    <m/>
  </r>
  <r>
    <m/>
    <s v="V300027"/>
    <s v="2023-0004"/>
    <x v="34"/>
    <n v="2"/>
    <s v="Wagon"/>
    <n v="21"/>
    <m/>
    <x v="8"/>
    <m/>
    <m/>
    <x v="7"/>
    <x v="2"/>
    <n v="1"/>
    <m/>
    <m/>
    <n v="1"/>
    <m/>
    <n v="0"/>
    <n v="0"/>
    <x v="1"/>
    <m/>
    <m/>
    <m/>
    <x v="0"/>
    <m/>
    <m/>
    <m/>
    <e v="#N/A"/>
    <e v="#N/A"/>
    <n v="201"/>
    <x v="1"/>
    <m/>
    <m/>
    <m/>
    <m/>
    <s v="n.a."/>
    <m/>
    <m/>
    <n v="0"/>
    <n v="3"/>
    <m/>
    <e v="#N/A"/>
    <m/>
    <m/>
    <m/>
    <m/>
    <m/>
    <m/>
    <m/>
    <m/>
    <m/>
    <m/>
    <m/>
    <m/>
    <m/>
    <m/>
    <m/>
    <m/>
    <m/>
    <m/>
    <m/>
    <m/>
    <m/>
    <n v="150000"/>
    <m/>
    <m/>
    <s v="Euro"/>
    <n v="74.395"/>
    <m/>
    <m/>
    <m/>
    <m/>
    <e v="#N/A"/>
    <n v="0"/>
    <m/>
    <m/>
    <m/>
    <m/>
    <m/>
    <m/>
    <m/>
    <m/>
    <m/>
    <m/>
    <m/>
    <m/>
    <m/>
    <m/>
    <m/>
    <m/>
    <m/>
    <m/>
    <m/>
    <m/>
    <m/>
  </r>
  <r>
    <m/>
    <s v="V300027"/>
    <s v="2023-0004"/>
    <x v="34"/>
    <n v="2"/>
    <s v="Wagon"/>
    <n v="22"/>
    <m/>
    <x v="8"/>
    <m/>
    <m/>
    <x v="7"/>
    <x v="2"/>
    <n v="1"/>
    <m/>
    <m/>
    <n v="1"/>
    <m/>
    <n v="0"/>
    <n v="0"/>
    <x v="1"/>
    <m/>
    <m/>
    <m/>
    <x v="0"/>
    <m/>
    <m/>
    <m/>
    <e v="#N/A"/>
    <e v="#N/A"/>
    <n v="201"/>
    <x v="1"/>
    <m/>
    <m/>
    <m/>
    <m/>
    <s v="n.a."/>
    <m/>
    <m/>
    <n v="0"/>
    <n v="3"/>
    <m/>
    <e v="#N/A"/>
    <m/>
    <m/>
    <m/>
    <m/>
    <m/>
    <m/>
    <m/>
    <m/>
    <m/>
    <m/>
    <m/>
    <m/>
    <m/>
    <m/>
    <m/>
    <m/>
    <m/>
    <m/>
    <m/>
    <m/>
    <m/>
    <n v="150000"/>
    <m/>
    <m/>
    <s v="Euro"/>
    <n v="74.395"/>
    <m/>
    <m/>
    <m/>
    <m/>
    <e v="#N/A"/>
    <n v="0"/>
    <m/>
    <m/>
    <m/>
    <m/>
    <m/>
    <m/>
    <m/>
    <m/>
    <m/>
    <m/>
    <m/>
    <m/>
    <m/>
    <m/>
    <m/>
    <m/>
    <m/>
    <m/>
    <m/>
    <m/>
    <m/>
  </r>
  <r>
    <m/>
    <s v="V300027"/>
    <s v="2023-0004"/>
    <x v="34"/>
    <n v="2"/>
    <s v="Wagon"/>
    <n v="23"/>
    <m/>
    <x v="8"/>
    <m/>
    <m/>
    <x v="7"/>
    <x v="2"/>
    <n v="1"/>
    <m/>
    <m/>
    <n v="1"/>
    <m/>
    <n v="0"/>
    <n v="0"/>
    <x v="1"/>
    <m/>
    <m/>
    <m/>
    <x v="0"/>
    <m/>
    <m/>
    <m/>
    <e v="#N/A"/>
    <e v="#N/A"/>
    <n v="201"/>
    <x v="1"/>
    <m/>
    <m/>
    <m/>
    <m/>
    <s v="n.a."/>
    <m/>
    <m/>
    <n v="0"/>
    <n v="3"/>
    <m/>
    <e v="#N/A"/>
    <m/>
    <m/>
    <m/>
    <m/>
    <m/>
    <m/>
    <m/>
    <m/>
    <m/>
    <m/>
    <m/>
    <m/>
    <m/>
    <m/>
    <m/>
    <m/>
    <m/>
    <m/>
    <m/>
    <m/>
    <m/>
    <n v="150000"/>
    <m/>
    <m/>
    <s v="Euro"/>
    <n v="74.395"/>
    <m/>
    <m/>
    <m/>
    <m/>
    <e v="#N/A"/>
    <n v="0"/>
    <m/>
    <m/>
    <m/>
    <m/>
    <m/>
    <m/>
    <m/>
    <m/>
    <m/>
    <m/>
    <m/>
    <m/>
    <m/>
    <m/>
    <m/>
    <m/>
    <m/>
    <m/>
    <m/>
    <m/>
    <m/>
  </r>
  <r>
    <m/>
    <s v="V300027"/>
    <s v="2023-0004"/>
    <x v="34"/>
    <n v="2"/>
    <s v="Wagon"/>
    <n v="24"/>
    <m/>
    <x v="8"/>
    <m/>
    <m/>
    <x v="7"/>
    <x v="2"/>
    <n v="1"/>
    <m/>
    <m/>
    <n v="1"/>
    <m/>
    <n v="0"/>
    <n v="0"/>
    <x v="1"/>
    <m/>
    <m/>
    <m/>
    <x v="0"/>
    <m/>
    <m/>
    <m/>
    <e v="#N/A"/>
    <e v="#N/A"/>
    <n v="201"/>
    <x v="1"/>
    <m/>
    <m/>
    <m/>
    <m/>
    <s v="n.a."/>
    <m/>
    <m/>
    <n v="0"/>
    <n v="3"/>
    <m/>
    <e v="#N/A"/>
    <m/>
    <m/>
    <m/>
    <m/>
    <m/>
    <m/>
    <m/>
    <m/>
    <m/>
    <m/>
    <m/>
    <m/>
    <m/>
    <m/>
    <m/>
    <m/>
    <m/>
    <m/>
    <m/>
    <m/>
    <m/>
    <n v="150000"/>
    <m/>
    <m/>
    <s v="Euro"/>
    <n v="74.395"/>
    <m/>
    <m/>
    <m/>
    <m/>
    <e v="#N/A"/>
    <n v="0"/>
    <m/>
    <m/>
    <m/>
    <m/>
    <m/>
    <m/>
    <m/>
    <m/>
    <m/>
    <m/>
    <m/>
    <m/>
    <m/>
    <m/>
    <m/>
    <m/>
    <m/>
    <m/>
    <m/>
    <m/>
    <m/>
  </r>
  <r>
    <m/>
    <s v="V300027"/>
    <s v="2023-0004"/>
    <x v="34"/>
    <n v="2"/>
    <s v="Wagon"/>
    <n v="25"/>
    <m/>
    <x v="8"/>
    <m/>
    <m/>
    <x v="7"/>
    <x v="2"/>
    <n v="1"/>
    <m/>
    <m/>
    <n v="1"/>
    <m/>
    <n v="0"/>
    <n v="0"/>
    <x v="1"/>
    <m/>
    <m/>
    <m/>
    <x v="0"/>
    <m/>
    <m/>
    <m/>
    <e v="#N/A"/>
    <e v="#N/A"/>
    <n v="201"/>
    <x v="1"/>
    <m/>
    <m/>
    <m/>
    <m/>
    <s v="n.a."/>
    <m/>
    <m/>
    <n v="0"/>
    <n v="3"/>
    <m/>
    <e v="#N/A"/>
    <m/>
    <m/>
    <m/>
    <m/>
    <m/>
    <m/>
    <m/>
    <m/>
    <m/>
    <m/>
    <m/>
    <m/>
    <m/>
    <m/>
    <m/>
    <m/>
    <m/>
    <m/>
    <m/>
    <m/>
    <m/>
    <n v="150000"/>
    <m/>
    <m/>
    <s v="Euro"/>
    <n v="74.395"/>
    <m/>
    <m/>
    <m/>
    <m/>
    <e v="#N/A"/>
    <n v="0"/>
    <m/>
    <m/>
    <m/>
    <m/>
    <m/>
    <m/>
    <m/>
    <m/>
    <m/>
    <m/>
    <m/>
    <m/>
    <m/>
    <m/>
    <m/>
    <m/>
    <m/>
    <m/>
    <m/>
    <m/>
    <m/>
  </r>
  <r>
    <m/>
    <s v="V300027"/>
    <s v="2023-0004"/>
    <x v="34"/>
    <n v="2"/>
    <s v="Wagon"/>
    <n v="26"/>
    <m/>
    <x v="8"/>
    <m/>
    <m/>
    <x v="7"/>
    <x v="2"/>
    <n v="1"/>
    <m/>
    <m/>
    <n v="1"/>
    <m/>
    <n v="0"/>
    <n v="0"/>
    <x v="1"/>
    <m/>
    <m/>
    <m/>
    <x v="0"/>
    <m/>
    <m/>
    <m/>
    <e v="#N/A"/>
    <e v="#N/A"/>
    <n v="201"/>
    <x v="1"/>
    <m/>
    <m/>
    <m/>
    <m/>
    <s v="n.a."/>
    <m/>
    <m/>
    <n v="0"/>
    <n v="3"/>
    <m/>
    <e v="#N/A"/>
    <m/>
    <m/>
    <m/>
    <m/>
    <m/>
    <m/>
    <m/>
    <m/>
    <m/>
    <m/>
    <m/>
    <m/>
    <m/>
    <m/>
    <m/>
    <m/>
    <m/>
    <m/>
    <m/>
    <m/>
    <m/>
    <n v="150000"/>
    <m/>
    <m/>
    <s v="Euro"/>
    <n v="74.395"/>
    <m/>
    <m/>
    <m/>
    <m/>
    <e v="#N/A"/>
    <n v="0"/>
    <m/>
    <m/>
    <m/>
    <m/>
    <m/>
    <m/>
    <m/>
    <m/>
    <m/>
    <m/>
    <m/>
    <m/>
    <m/>
    <m/>
    <m/>
    <m/>
    <m/>
    <m/>
    <m/>
    <m/>
    <m/>
  </r>
  <r>
    <m/>
    <s v="V300027"/>
    <s v="2023-0004"/>
    <x v="34"/>
    <n v="2"/>
    <s v="Wagon"/>
    <n v="27"/>
    <m/>
    <x v="8"/>
    <m/>
    <m/>
    <x v="7"/>
    <x v="2"/>
    <n v="1"/>
    <m/>
    <m/>
    <n v="1"/>
    <m/>
    <n v="0"/>
    <n v="0"/>
    <x v="1"/>
    <m/>
    <m/>
    <m/>
    <x v="0"/>
    <m/>
    <m/>
    <m/>
    <e v="#N/A"/>
    <e v="#N/A"/>
    <n v="201"/>
    <x v="1"/>
    <m/>
    <m/>
    <m/>
    <m/>
    <s v="n.a."/>
    <m/>
    <m/>
    <n v="0"/>
    <n v="3"/>
    <m/>
    <e v="#N/A"/>
    <m/>
    <m/>
    <m/>
    <m/>
    <m/>
    <m/>
    <m/>
    <m/>
    <m/>
    <m/>
    <m/>
    <m/>
    <m/>
    <m/>
    <m/>
    <m/>
    <m/>
    <m/>
    <m/>
    <m/>
    <m/>
    <n v="150000"/>
    <m/>
    <m/>
    <s v="Euro"/>
    <n v="74.395"/>
    <m/>
    <m/>
    <m/>
    <m/>
    <e v="#N/A"/>
    <n v="0"/>
    <m/>
    <m/>
    <m/>
    <m/>
    <m/>
    <m/>
    <m/>
    <m/>
    <m/>
    <m/>
    <m/>
    <m/>
    <m/>
    <m/>
    <m/>
    <m/>
    <m/>
    <m/>
    <m/>
    <m/>
    <m/>
  </r>
  <r>
    <m/>
    <s v="V300027"/>
    <s v="2023-0004"/>
    <x v="34"/>
    <n v="2"/>
    <s v="Wagon"/>
    <n v="28"/>
    <m/>
    <x v="8"/>
    <m/>
    <m/>
    <x v="7"/>
    <x v="2"/>
    <n v="1"/>
    <m/>
    <m/>
    <n v="1"/>
    <m/>
    <n v="0"/>
    <n v="0"/>
    <x v="1"/>
    <m/>
    <m/>
    <m/>
    <x v="0"/>
    <m/>
    <m/>
    <m/>
    <e v="#N/A"/>
    <e v="#N/A"/>
    <n v="201"/>
    <x v="1"/>
    <m/>
    <m/>
    <m/>
    <m/>
    <s v="n.a."/>
    <m/>
    <m/>
    <n v="0"/>
    <n v="3"/>
    <m/>
    <e v="#N/A"/>
    <m/>
    <m/>
    <m/>
    <m/>
    <m/>
    <m/>
    <m/>
    <m/>
    <m/>
    <m/>
    <m/>
    <m/>
    <m/>
    <m/>
    <m/>
    <m/>
    <m/>
    <m/>
    <m/>
    <m/>
    <m/>
    <n v="150000"/>
    <m/>
    <m/>
    <s v="Euro"/>
    <n v="74.395"/>
    <m/>
    <m/>
    <m/>
    <m/>
    <e v="#N/A"/>
    <n v="0"/>
    <m/>
    <m/>
    <m/>
    <m/>
    <m/>
    <m/>
    <m/>
    <m/>
    <m/>
    <m/>
    <m/>
    <m/>
    <m/>
    <m/>
    <m/>
    <m/>
    <m/>
    <m/>
    <m/>
    <m/>
    <m/>
  </r>
  <r>
    <m/>
    <s v="V300027"/>
    <s v="2023-0004"/>
    <x v="34"/>
    <n v="2"/>
    <s v="Wagon"/>
    <n v="29"/>
    <m/>
    <x v="8"/>
    <m/>
    <m/>
    <x v="7"/>
    <x v="2"/>
    <n v="1"/>
    <m/>
    <m/>
    <n v="1"/>
    <m/>
    <n v="0"/>
    <n v="0"/>
    <x v="1"/>
    <m/>
    <m/>
    <m/>
    <x v="0"/>
    <m/>
    <m/>
    <m/>
    <e v="#N/A"/>
    <e v="#N/A"/>
    <n v="201"/>
    <x v="1"/>
    <m/>
    <m/>
    <m/>
    <m/>
    <s v="n.a."/>
    <m/>
    <m/>
    <n v="0"/>
    <n v="3"/>
    <m/>
    <e v="#N/A"/>
    <m/>
    <m/>
    <m/>
    <m/>
    <m/>
    <m/>
    <m/>
    <m/>
    <m/>
    <m/>
    <m/>
    <m/>
    <m/>
    <m/>
    <m/>
    <m/>
    <m/>
    <m/>
    <m/>
    <m/>
    <m/>
    <n v="150000"/>
    <m/>
    <m/>
    <s v="Euro"/>
    <n v="74.395"/>
    <m/>
    <m/>
    <m/>
    <m/>
    <e v="#N/A"/>
    <n v="0"/>
    <m/>
    <m/>
    <m/>
    <m/>
    <m/>
    <m/>
    <m/>
    <m/>
    <m/>
    <m/>
    <m/>
    <m/>
    <m/>
    <m/>
    <m/>
    <m/>
    <m/>
    <m/>
    <m/>
    <m/>
    <m/>
  </r>
  <r>
    <m/>
    <s v="V300027"/>
    <s v="2023-0004"/>
    <x v="34"/>
    <n v="2"/>
    <s v="Wagon"/>
    <n v="30"/>
    <m/>
    <x v="8"/>
    <m/>
    <m/>
    <x v="7"/>
    <x v="2"/>
    <n v="1"/>
    <m/>
    <m/>
    <n v="1"/>
    <m/>
    <n v="0"/>
    <n v="0"/>
    <x v="1"/>
    <m/>
    <m/>
    <m/>
    <x v="0"/>
    <m/>
    <m/>
    <m/>
    <e v="#N/A"/>
    <e v="#N/A"/>
    <n v="201"/>
    <x v="1"/>
    <m/>
    <m/>
    <m/>
    <m/>
    <s v="n.a."/>
    <m/>
    <m/>
    <n v="0"/>
    <n v="3"/>
    <m/>
    <e v="#N/A"/>
    <m/>
    <m/>
    <m/>
    <m/>
    <m/>
    <m/>
    <m/>
    <m/>
    <m/>
    <m/>
    <m/>
    <m/>
    <m/>
    <m/>
    <m/>
    <m/>
    <m/>
    <m/>
    <m/>
    <m/>
    <m/>
    <n v="150000"/>
    <m/>
    <m/>
    <s v="Euro"/>
    <n v="74.395"/>
    <m/>
    <m/>
    <m/>
    <m/>
    <e v="#N/A"/>
    <n v="0"/>
    <m/>
    <m/>
    <m/>
    <m/>
    <m/>
    <m/>
    <m/>
    <m/>
    <m/>
    <m/>
    <m/>
    <m/>
    <m/>
    <m/>
    <m/>
    <m/>
    <m/>
    <m/>
    <m/>
    <m/>
    <m/>
  </r>
  <r>
    <m/>
    <s v="V300027"/>
    <s v="2023-0004"/>
    <x v="34"/>
    <n v="2"/>
    <s v="Wagon"/>
    <n v="31"/>
    <m/>
    <x v="8"/>
    <m/>
    <m/>
    <x v="7"/>
    <x v="2"/>
    <n v="1"/>
    <m/>
    <m/>
    <n v="1"/>
    <m/>
    <n v="0"/>
    <n v="0"/>
    <x v="1"/>
    <m/>
    <m/>
    <m/>
    <x v="0"/>
    <m/>
    <m/>
    <m/>
    <e v="#N/A"/>
    <e v="#N/A"/>
    <n v="201"/>
    <x v="1"/>
    <m/>
    <m/>
    <m/>
    <m/>
    <s v="n.a."/>
    <m/>
    <m/>
    <n v="0"/>
    <n v="3"/>
    <m/>
    <e v="#N/A"/>
    <m/>
    <m/>
    <m/>
    <m/>
    <m/>
    <m/>
    <m/>
    <m/>
    <m/>
    <m/>
    <m/>
    <m/>
    <m/>
    <m/>
    <m/>
    <m/>
    <m/>
    <m/>
    <m/>
    <m/>
    <m/>
    <n v="150000"/>
    <m/>
    <m/>
    <s v="Euro"/>
    <n v="74.395"/>
    <m/>
    <m/>
    <m/>
    <m/>
    <e v="#N/A"/>
    <n v="0"/>
    <m/>
    <m/>
    <m/>
    <m/>
    <m/>
    <m/>
    <m/>
    <m/>
    <m/>
    <m/>
    <m/>
    <m/>
    <m/>
    <m/>
    <m/>
    <m/>
    <m/>
    <m/>
    <m/>
    <m/>
    <m/>
  </r>
  <r>
    <m/>
    <s v="V300027"/>
    <s v="2023-0004"/>
    <x v="34"/>
    <n v="2"/>
    <s v="Wagon"/>
    <n v="32"/>
    <m/>
    <x v="8"/>
    <m/>
    <m/>
    <x v="7"/>
    <x v="2"/>
    <n v="1"/>
    <m/>
    <m/>
    <n v="1"/>
    <m/>
    <n v="0"/>
    <n v="0"/>
    <x v="1"/>
    <m/>
    <m/>
    <m/>
    <x v="0"/>
    <m/>
    <m/>
    <m/>
    <e v="#N/A"/>
    <e v="#N/A"/>
    <n v="201"/>
    <x v="1"/>
    <m/>
    <m/>
    <m/>
    <m/>
    <s v="n.a."/>
    <m/>
    <m/>
    <n v="0"/>
    <n v="3"/>
    <m/>
    <e v="#N/A"/>
    <m/>
    <m/>
    <m/>
    <m/>
    <m/>
    <m/>
    <m/>
    <m/>
    <m/>
    <m/>
    <m/>
    <m/>
    <m/>
    <m/>
    <m/>
    <m/>
    <m/>
    <m/>
    <m/>
    <m/>
    <m/>
    <n v="150000"/>
    <m/>
    <m/>
    <s v="Euro"/>
    <n v="74.395"/>
    <m/>
    <m/>
    <m/>
    <m/>
    <e v="#N/A"/>
    <n v="0"/>
    <m/>
    <m/>
    <m/>
    <m/>
    <m/>
    <m/>
    <m/>
    <m/>
    <m/>
    <m/>
    <m/>
    <m/>
    <m/>
    <m/>
    <m/>
    <m/>
    <m/>
    <m/>
    <m/>
    <m/>
    <m/>
  </r>
  <r>
    <m/>
    <s v="V300027"/>
    <s v="2023-0004"/>
    <x v="34"/>
    <n v="2"/>
    <s v="Wagon"/>
    <n v="33"/>
    <m/>
    <x v="8"/>
    <m/>
    <m/>
    <x v="7"/>
    <x v="2"/>
    <n v="1"/>
    <m/>
    <m/>
    <n v="1"/>
    <m/>
    <n v="0"/>
    <n v="0"/>
    <x v="1"/>
    <m/>
    <m/>
    <m/>
    <x v="0"/>
    <m/>
    <m/>
    <m/>
    <e v="#N/A"/>
    <e v="#N/A"/>
    <n v="201"/>
    <x v="1"/>
    <m/>
    <m/>
    <m/>
    <m/>
    <s v="n.a."/>
    <m/>
    <m/>
    <n v="0"/>
    <n v="3"/>
    <m/>
    <e v="#N/A"/>
    <m/>
    <m/>
    <m/>
    <m/>
    <m/>
    <m/>
    <m/>
    <m/>
    <m/>
    <m/>
    <m/>
    <m/>
    <m/>
    <m/>
    <m/>
    <m/>
    <m/>
    <m/>
    <m/>
    <m/>
    <m/>
    <n v="150000"/>
    <m/>
    <m/>
    <s v="Euro"/>
    <n v="74.395"/>
    <m/>
    <m/>
    <m/>
    <m/>
    <e v="#N/A"/>
    <n v="0"/>
    <m/>
    <m/>
    <m/>
    <m/>
    <m/>
    <m/>
    <m/>
    <m/>
    <m/>
    <m/>
    <m/>
    <m/>
    <m/>
    <m/>
    <m/>
    <m/>
    <m/>
    <m/>
    <m/>
    <m/>
    <m/>
  </r>
  <r>
    <m/>
    <s v="V300027"/>
    <s v="2023-0004"/>
    <x v="34"/>
    <n v="2"/>
    <s v="Wagon"/>
    <n v="34"/>
    <m/>
    <x v="8"/>
    <m/>
    <m/>
    <x v="7"/>
    <x v="2"/>
    <n v="1"/>
    <m/>
    <m/>
    <n v="1"/>
    <m/>
    <n v="0"/>
    <n v="0"/>
    <x v="1"/>
    <m/>
    <m/>
    <m/>
    <x v="0"/>
    <m/>
    <m/>
    <m/>
    <e v="#N/A"/>
    <e v="#N/A"/>
    <n v="201"/>
    <x v="1"/>
    <m/>
    <m/>
    <m/>
    <m/>
    <s v="n.a."/>
    <m/>
    <m/>
    <n v="0"/>
    <n v="3"/>
    <m/>
    <e v="#N/A"/>
    <m/>
    <m/>
    <m/>
    <m/>
    <m/>
    <m/>
    <m/>
    <m/>
    <m/>
    <m/>
    <m/>
    <m/>
    <m/>
    <m/>
    <m/>
    <m/>
    <m/>
    <m/>
    <m/>
    <m/>
    <m/>
    <n v="150000"/>
    <m/>
    <m/>
    <s v="Euro"/>
    <n v="74.395"/>
    <m/>
    <m/>
    <m/>
    <m/>
    <e v="#N/A"/>
    <n v="0"/>
    <m/>
    <m/>
    <m/>
    <m/>
    <m/>
    <m/>
    <m/>
    <m/>
    <m/>
    <m/>
    <m/>
    <m/>
    <m/>
    <m/>
    <m/>
    <m/>
    <m/>
    <m/>
    <m/>
    <m/>
    <m/>
  </r>
  <r>
    <m/>
    <s v="V300027"/>
    <s v="2023-0004"/>
    <x v="34"/>
    <n v="3"/>
    <s v="Batch"/>
    <m/>
    <m/>
    <x v="8"/>
    <s v="LUX"/>
    <s v="West EU"/>
    <x v="7"/>
    <x v="2"/>
    <n v="17"/>
    <m/>
    <m/>
    <n v="17"/>
    <n v="0"/>
    <n v="0"/>
    <n v="0"/>
    <x v="3"/>
    <m/>
    <m/>
    <m/>
    <x v="0"/>
    <m/>
    <m/>
    <m/>
    <m/>
    <m/>
    <m/>
    <x v="12"/>
    <m/>
    <m/>
    <m/>
    <m/>
    <s v="n.a."/>
    <m/>
    <m/>
    <n v="0"/>
    <n v="3"/>
    <m/>
    <m/>
    <m/>
    <m/>
    <m/>
    <m/>
    <m/>
    <m/>
    <m/>
    <m/>
    <n v="0"/>
    <s v="B"/>
    <m/>
    <n v="1.4"/>
    <s v="CHE"/>
    <s v="Not required"/>
    <m/>
    <s v="N"/>
    <m/>
    <m/>
    <m/>
    <m/>
    <m/>
    <n v="150000"/>
    <m/>
    <m/>
    <s v="Euro"/>
    <n v="74.395"/>
    <n v="-6"/>
    <n v="0"/>
    <m/>
    <n v="0"/>
    <n v="68.395"/>
    <n v="0"/>
    <n v="0"/>
    <m/>
    <m/>
    <n v="10.27"/>
    <n v="0"/>
    <n v="8.41"/>
    <n v="10.95"/>
    <n v="-10.95"/>
    <n v="4.140000000000001"/>
    <n v="53.175"/>
    <s v="0.00"/>
    <n v="53.175"/>
    <n v="1.050305594734368"/>
    <n v="0"/>
    <n v="55.85000000000001"/>
    <n v="55.85"/>
    <n v="2550000"/>
    <n v="0"/>
    <m/>
    <n v="0"/>
    <n v="423259.2000000001"/>
  </r>
  <r>
    <m/>
    <s v="V300027"/>
    <s v="2023-0004"/>
    <x v="34"/>
    <n v="3"/>
    <s v="Wagon"/>
    <n v="35"/>
    <m/>
    <x v="8"/>
    <m/>
    <m/>
    <x v="7"/>
    <x v="2"/>
    <n v="1"/>
    <m/>
    <m/>
    <n v="1"/>
    <m/>
    <n v="0"/>
    <n v="0"/>
    <x v="1"/>
    <m/>
    <m/>
    <m/>
    <x v="0"/>
    <m/>
    <m/>
    <m/>
    <e v="#N/A"/>
    <e v="#N/A"/>
    <n v="201"/>
    <x v="1"/>
    <m/>
    <m/>
    <m/>
    <m/>
    <s v="n.a."/>
    <m/>
    <m/>
    <n v="0"/>
    <n v="3"/>
    <m/>
    <e v="#N/A"/>
    <m/>
    <m/>
    <m/>
    <m/>
    <m/>
    <m/>
    <m/>
    <m/>
    <m/>
    <m/>
    <m/>
    <m/>
    <m/>
    <m/>
    <m/>
    <m/>
    <m/>
    <m/>
    <m/>
    <m/>
    <m/>
    <n v="150000"/>
    <m/>
    <m/>
    <s v="Euro"/>
    <n v="74.395"/>
    <m/>
    <m/>
    <m/>
    <m/>
    <e v="#N/A"/>
    <n v="0"/>
    <m/>
    <m/>
    <m/>
    <m/>
    <m/>
    <m/>
    <m/>
    <m/>
    <m/>
    <m/>
    <m/>
    <m/>
    <m/>
    <m/>
    <m/>
    <m/>
    <m/>
    <m/>
    <m/>
    <m/>
    <m/>
  </r>
  <r>
    <m/>
    <s v="V300027"/>
    <s v="2023-0004"/>
    <x v="34"/>
    <n v="3"/>
    <s v="Wagon"/>
    <n v="36"/>
    <m/>
    <x v="8"/>
    <m/>
    <m/>
    <x v="7"/>
    <x v="2"/>
    <n v="1"/>
    <m/>
    <m/>
    <n v="1"/>
    <m/>
    <n v="0"/>
    <n v="0"/>
    <x v="1"/>
    <m/>
    <m/>
    <m/>
    <x v="0"/>
    <m/>
    <m/>
    <m/>
    <e v="#N/A"/>
    <e v="#N/A"/>
    <n v="201"/>
    <x v="1"/>
    <m/>
    <m/>
    <m/>
    <m/>
    <s v="n.a."/>
    <m/>
    <m/>
    <n v="0"/>
    <n v="3"/>
    <m/>
    <e v="#N/A"/>
    <m/>
    <m/>
    <m/>
    <m/>
    <m/>
    <m/>
    <m/>
    <m/>
    <m/>
    <m/>
    <m/>
    <m/>
    <m/>
    <m/>
    <m/>
    <m/>
    <m/>
    <m/>
    <m/>
    <m/>
    <m/>
    <n v="150000"/>
    <m/>
    <m/>
    <s v="Euro"/>
    <n v="74.395"/>
    <m/>
    <m/>
    <m/>
    <m/>
    <e v="#N/A"/>
    <n v="0"/>
    <m/>
    <m/>
    <m/>
    <m/>
    <m/>
    <m/>
    <m/>
    <m/>
    <m/>
    <m/>
    <m/>
    <m/>
    <m/>
    <m/>
    <m/>
    <m/>
    <m/>
    <m/>
    <m/>
    <m/>
    <m/>
  </r>
  <r>
    <m/>
    <s v="V300027"/>
    <s v="2023-0004"/>
    <x v="34"/>
    <n v="3"/>
    <s v="Wagon"/>
    <n v="37"/>
    <m/>
    <x v="8"/>
    <m/>
    <m/>
    <x v="7"/>
    <x v="2"/>
    <n v="1"/>
    <m/>
    <m/>
    <n v="1"/>
    <m/>
    <n v="0"/>
    <n v="0"/>
    <x v="1"/>
    <m/>
    <m/>
    <m/>
    <x v="0"/>
    <m/>
    <m/>
    <m/>
    <e v="#N/A"/>
    <e v="#N/A"/>
    <n v="201"/>
    <x v="1"/>
    <m/>
    <m/>
    <m/>
    <m/>
    <s v="n.a."/>
    <m/>
    <m/>
    <n v="0"/>
    <n v="3"/>
    <m/>
    <e v="#N/A"/>
    <m/>
    <m/>
    <m/>
    <m/>
    <m/>
    <m/>
    <m/>
    <m/>
    <m/>
    <m/>
    <m/>
    <m/>
    <m/>
    <m/>
    <m/>
    <m/>
    <m/>
    <m/>
    <m/>
    <m/>
    <m/>
    <n v="150000"/>
    <m/>
    <m/>
    <s v="Euro"/>
    <n v="74.395"/>
    <m/>
    <m/>
    <m/>
    <m/>
    <e v="#N/A"/>
    <n v="0"/>
    <m/>
    <m/>
    <m/>
    <m/>
    <m/>
    <m/>
    <m/>
    <m/>
    <m/>
    <m/>
    <m/>
    <m/>
    <m/>
    <m/>
    <m/>
    <m/>
    <m/>
    <m/>
    <m/>
    <m/>
    <m/>
  </r>
  <r>
    <m/>
    <s v="V300027"/>
    <s v="2023-0004"/>
    <x v="34"/>
    <n v="3"/>
    <s v="Wagon"/>
    <n v="38"/>
    <m/>
    <x v="8"/>
    <m/>
    <m/>
    <x v="7"/>
    <x v="2"/>
    <n v="1"/>
    <m/>
    <m/>
    <n v="1"/>
    <m/>
    <n v="0"/>
    <n v="0"/>
    <x v="1"/>
    <m/>
    <m/>
    <m/>
    <x v="0"/>
    <m/>
    <m/>
    <m/>
    <e v="#N/A"/>
    <e v="#N/A"/>
    <n v="201"/>
    <x v="1"/>
    <m/>
    <m/>
    <m/>
    <m/>
    <s v="n.a."/>
    <m/>
    <m/>
    <n v="0"/>
    <n v="3"/>
    <m/>
    <e v="#N/A"/>
    <m/>
    <m/>
    <m/>
    <m/>
    <m/>
    <m/>
    <m/>
    <m/>
    <m/>
    <m/>
    <m/>
    <m/>
    <m/>
    <m/>
    <m/>
    <m/>
    <m/>
    <m/>
    <m/>
    <m/>
    <m/>
    <n v="150000"/>
    <m/>
    <m/>
    <s v="Euro"/>
    <n v="74.395"/>
    <m/>
    <m/>
    <m/>
    <m/>
    <e v="#N/A"/>
    <n v="0"/>
    <m/>
    <m/>
    <m/>
    <m/>
    <m/>
    <m/>
    <m/>
    <m/>
    <m/>
    <m/>
    <m/>
    <m/>
    <m/>
    <m/>
    <m/>
    <m/>
    <m/>
    <m/>
    <m/>
    <m/>
    <m/>
  </r>
  <r>
    <m/>
    <s v="V300027"/>
    <s v="2023-0004"/>
    <x v="34"/>
    <n v="3"/>
    <s v="Wagon"/>
    <n v="39"/>
    <m/>
    <x v="8"/>
    <m/>
    <m/>
    <x v="7"/>
    <x v="2"/>
    <n v="1"/>
    <m/>
    <m/>
    <n v="1"/>
    <m/>
    <n v="0"/>
    <n v="0"/>
    <x v="1"/>
    <m/>
    <m/>
    <m/>
    <x v="0"/>
    <m/>
    <m/>
    <m/>
    <e v="#N/A"/>
    <e v="#N/A"/>
    <n v="201"/>
    <x v="1"/>
    <m/>
    <m/>
    <m/>
    <m/>
    <s v="n.a."/>
    <m/>
    <m/>
    <n v="0"/>
    <n v="3"/>
    <m/>
    <e v="#N/A"/>
    <m/>
    <m/>
    <m/>
    <m/>
    <m/>
    <m/>
    <m/>
    <m/>
    <m/>
    <m/>
    <m/>
    <m/>
    <m/>
    <m/>
    <m/>
    <m/>
    <m/>
    <m/>
    <m/>
    <m/>
    <m/>
    <n v="150000"/>
    <m/>
    <m/>
    <s v="Euro"/>
    <n v="74.395"/>
    <m/>
    <m/>
    <m/>
    <m/>
    <e v="#N/A"/>
    <n v="0"/>
    <m/>
    <m/>
    <m/>
    <m/>
    <m/>
    <m/>
    <m/>
    <m/>
    <m/>
    <m/>
    <m/>
    <m/>
    <m/>
    <m/>
    <m/>
    <m/>
    <m/>
    <m/>
    <m/>
    <m/>
    <m/>
  </r>
  <r>
    <m/>
    <s v="V300027"/>
    <s v="2023-0004"/>
    <x v="34"/>
    <n v="3"/>
    <s v="Wagon"/>
    <n v="40"/>
    <m/>
    <x v="8"/>
    <m/>
    <m/>
    <x v="7"/>
    <x v="2"/>
    <n v="1"/>
    <m/>
    <m/>
    <n v="1"/>
    <m/>
    <n v="0"/>
    <n v="0"/>
    <x v="1"/>
    <m/>
    <m/>
    <m/>
    <x v="0"/>
    <m/>
    <m/>
    <m/>
    <e v="#N/A"/>
    <e v="#N/A"/>
    <n v="201"/>
    <x v="1"/>
    <m/>
    <m/>
    <m/>
    <m/>
    <s v="n.a."/>
    <m/>
    <m/>
    <n v="0"/>
    <n v="3"/>
    <m/>
    <e v="#N/A"/>
    <m/>
    <m/>
    <m/>
    <m/>
    <m/>
    <m/>
    <m/>
    <m/>
    <m/>
    <m/>
    <m/>
    <m/>
    <m/>
    <m/>
    <m/>
    <m/>
    <m/>
    <m/>
    <m/>
    <m/>
    <m/>
    <n v="150000"/>
    <m/>
    <m/>
    <s v="Euro"/>
    <n v="74.395"/>
    <m/>
    <m/>
    <m/>
    <m/>
    <e v="#N/A"/>
    <n v="0"/>
    <m/>
    <m/>
    <m/>
    <m/>
    <m/>
    <m/>
    <m/>
    <m/>
    <m/>
    <m/>
    <m/>
    <m/>
    <m/>
    <m/>
    <m/>
    <m/>
    <m/>
    <m/>
    <m/>
    <m/>
    <m/>
  </r>
  <r>
    <m/>
    <s v="V300027"/>
    <s v="2023-0004"/>
    <x v="34"/>
    <n v="3"/>
    <s v="Wagon"/>
    <n v="41"/>
    <m/>
    <x v="8"/>
    <m/>
    <m/>
    <x v="7"/>
    <x v="2"/>
    <n v="1"/>
    <m/>
    <m/>
    <n v="1"/>
    <m/>
    <n v="0"/>
    <n v="0"/>
    <x v="1"/>
    <m/>
    <m/>
    <m/>
    <x v="0"/>
    <m/>
    <m/>
    <m/>
    <e v="#N/A"/>
    <e v="#N/A"/>
    <n v="201"/>
    <x v="1"/>
    <m/>
    <m/>
    <m/>
    <m/>
    <s v="n.a."/>
    <m/>
    <m/>
    <n v="0"/>
    <n v="3"/>
    <m/>
    <e v="#N/A"/>
    <m/>
    <m/>
    <m/>
    <m/>
    <m/>
    <m/>
    <m/>
    <m/>
    <m/>
    <m/>
    <m/>
    <m/>
    <m/>
    <m/>
    <m/>
    <m/>
    <m/>
    <m/>
    <m/>
    <m/>
    <m/>
    <n v="150000"/>
    <m/>
    <m/>
    <s v="Euro"/>
    <n v="74.395"/>
    <m/>
    <m/>
    <m/>
    <m/>
    <e v="#N/A"/>
    <n v="0"/>
    <m/>
    <m/>
    <m/>
    <m/>
    <m/>
    <m/>
    <m/>
    <m/>
    <m/>
    <m/>
    <m/>
    <m/>
    <m/>
    <m/>
    <m/>
    <m/>
    <m/>
    <m/>
    <m/>
    <m/>
    <m/>
  </r>
  <r>
    <m/>
    <s v="V300027"/>
    <s v="2023-0004"/>
    <x v="34"/>
    <n v="3"/>
    <s v="Wagon"/>
    <n v="42"/>
    <m/>
    <x v="8"/>
    <m/>
    <m/>
    <x v="7"/>
    <x v="2"/>
    <n v="1"/>
    <m/>
    <m/>
    <n v="1"/>
    <m/>
    <n v="0"/>
    <n v="0"/>
    <x v="1"/>
    <m/>
    <m/>
    <m/>
    <x v="0"/>
    <m/>
    <m/>
    <m/>
    <e v="#N/A"/>
    <e v="#N/A"/>
    <n v="201"/>
    <x v="1"/>
    <m/>
    <m/>
    <m/>
    <m/>
    <s v="n.a."/>
    <m/>
    <m/>
    <n v="0"/>
    <n v="3"/>
    <m/>
    <e v="#N/A"/>
    <m/>
    <m/>
    <m/>
    <m/>
    <m/>
    <m/>
    <m/>
    <m/>
    <m/>
    <m/>
    <m/>
    <m/>
    <m/>
    <m/>
    <m/>
    <m/>
    <m/>
    <m/>
    <m/>
    <m/>
    <m/>
    <n v="150000"/>
    <m/>
    <m/>
    <s v="Euro"/>
    <n v="74.395"/>
    <m/>
    <m/>
    <m/>
    <m/>
    <e v="#N/A"/>
    <n v="0"/>
    <m/>
    <m/>
    <m/>
    <m/>
    <m/>
    <m/>
    <m/>
    <m/>
    <m/>
    <m/>
    <m/>
    <m/>
    <m/>
    <m/>
    <m/>
    <m/>
    <m/>
    <m/>
    <m/>
    <m/>
    <m/>
  </r>
  <r>
    <m/>
    <s v="V300027"/>
    <s v="2023-0004"/>
    <x v="34"/>
    <n v="3"/>
    <s v="Wagon"/>
    <n v="43"/>
    <m/>
    <x v="8"/>
    <m/>
    <m/>
    <x v="7"/>
    <x v="2"/>
    <n v="1"/>
    <m/>
    <m/>
    <n v="1"/>
    <m/>
    <n v="0"/>
    <n v="0"/>
    <x v="1"/>
    <m/>
    <m/>
    <m/>
    <x v="0"/>
    <m/>
    <m/>
    <m/>
    <e v="#N/A"/>
    <e v="#N/A"/>
    <n v="201"/>
    <x v="1"/>
    <m/>
    <m/>
    <m/>
    <m/>
    <s v="n.a."/>
    <m/>
    <m/>
    <n v="0"/>
    <n v="3"/>
    <m/>
    <e v="#N/A"/>
    <m/>
    <m/>
    <m/>
    <m/>
    <m/>
    <m/>
    <m/>
    <m/>
    <m/>
    <m/>
    <m/>
    <m/>
    <m/>
    <m/>
    <m/>
    <m/>
    <m/>
    <m/>
    <m/>
    <m/>
    <m/>
    <n v="150000"/>
    <m/>
    <m/>
    <s v="Euro"/>
    <n v="74.395"/>
    <m/>
    <m/>
    <m/>
    <m/>
    <e v="#N/A"/>
    <n v="0"/>
    <m/>
    <m/>
    <m/>
    <m/>
    <m/>
    <m/>
    <m/>
    <m/>
    <m/>
    <m/>
    <m/>
    <m/>
    <m/>
    <m/>
    <m/>
    <m/>
    <m/>
    <m/>
    <m/>
    <m/>
    <m/>
  </r>
  <r>
    <m/>
    <s v="V300027"/>
    <s v="2023-0004"/>
    <x v="34"/>
    <n v="3"/>
    <s v="Wagon"/>
    <n v="44"/>
    <m/>
    <x v="8"/>
    <m/>
    <m/>
    <x v="7"/>
    <x v="2"/>
    <n v="1"/>
    <m/>
    <m/>
    <n v="1"/>
    <m/>
    <n v="0"/>
    <n v="0"/>
    <x v="1"/>
    <m/>
    <m/>
    <m/>
    <x v="0"/>
    <m/>
    <m/>
    <m/>
    <e v="#N/A"/>
    <e v="#N/A"/>
    <n v="201"/>
    <x v="1"/>
    <m/>
    <m/>
    <m/>
    <m/>
    <s v="n.a."/>
    <m/>
    <m/>
    <n v="0"/>
    <n v="3"/>
    <m/>
    <e v="#N/A"/>
    <m/>
    <m/>
    <m/>
    <m/>
    <m/>
    <m/>
    <m/>
    <m/>
    <m/>
    <m/>
    <m/>
    <m/>
    <m/>
    <m/>
    <m/>
    <m/>
    <m/>
    <m/>
    <m/>
    <m/>
    <m/>
    <n v="150000"/>
    <m/>
    <m/>
    <s v="Euro"/>
    <n v="74.395"/>
    <m/>
    <m/>
    <m/>
    <m/>
    <e v="#N/A"/>
    <n v="0"/>
    <m/>
    <m/>
    <m/>
    <m/>
    <m/>
    <m/>
    <m/>
    <m/>
    <m/>
    <m/>
    <m/>
    <m/>
    <m/>
    <m/>
    <m/>
    <m/>
    <m/>
    <m/>
    <m/>
    <m/>
    <m/>
  </r>
  <r>
    <m/>
    <s v="V300027"/>
    <s v="2023-0004"/>
    <x v="34"/>
    <n v="3"/>
    <s v="Wagon"/>
    <n v="45"/>
    <m/>
    <x v="8"/>
    <m/>
    <m/>
    <x v="7"/>
    <x v="2"/>
    <n v="1"/>
    <m/>
    <m/>
    <n v="1"/>
    <m/>
    <n v="0"/>
    <n v="0"/>
    <x v="1"/>
    <m/>
    <m/>
    <m/>
    <x v="0"/>
    <m/>
    <m/>
    <m/>
    <e v="#N/A"/>
    <e v="#N/A"/>
    <n v="201"/>
    <x v="1"/>
    <m/>
    <m/>
    <m/>
    <m/>
    <s v="n.a."/>
    <m/>
    <m/>
    <n v="0"/>
    <n v="3"/>
    <m/>
    <e v="#N/A"/>
    <m/>
    <m/>
    <m/>
    <m/>
    <m/>
    <m/>
    <m/>
    <m/>
    <m/>
    <m/>
    <m/>
    <m/>
    <m/>
    <m/>
    <m/>
    <m/>
    <m/>
    <m/>
    <m/>
    <m/>
    <m/>
    <n v="150000"/>
    <m/>
    <m/>
    <s v="Euro"/>
    <n v="74.395"/>
    <m/>
    <m/>
    <m/>
    <m/>
    <e v="#N/A"/>
    <n v="0"/>
    <m/>
    <m/>
    <m/>
    <m/>
    <m/>
    <m/>
    <m/>
    <m/>
    <m/>
    <m/>
    <m/>
    <m/>
    <m/>
    <m/>
    <m/>
    <m/>
    <m/>
    <m/>
    <m/>
    <m/>
    <m/>
  </r>
  <r>
    <m/>
    <s v="V300027"/>
    <s v="2023-0004"/>
    <x v="34"/>
    <n v="3"/>
    <s v="Wagon"/>
    <n v="46"/>
    <m/>
    <x v="8"/>
    <m/>
    <m/>
    <x v="7"/>
    <x v="2"/>
    <n v="1"/>
    <m/>
    <m/>
    <n v="1"/>
    <m/>
    <n v="0"/>
    <n v="0"/>
    <x v="1"/>
    <m/>
    <m/>
    <m/>
    <x v="0"/>
    <m/>
    <m/>
    <m/>
    <e v="#N/A"/>
    <e v="#N/A"/>
    <n v="201"/>
    <x v="1"/>
    <m/>
    <m/>
    <m/>
    <m/>
    <s v="n.a."/>
    <m/>
    <m/>
    <n v="0"/>
    <n v="3"/>
    <m/>
    <e v="#N/A"/>
    <m/>
    <m/>
    <m/>
    <m/>
    <m/>
    <m/>
    <m/>
    <m/>
    <m/>
    <m/>
    <m/>
    <m/>
    <m/>
    <m/>
    <m/>
    <m/>
    <m/>
    <m/>
    <m/>
    <m/>
    <m/>
    <n v="150000"/>
    <m/>
    <m/>
    <s v="Euro"/>
    <n v="74.395"/>
    <m/>
    <m/>
    <m/>
    <m/>
    <e v="#N/A"/>
    <n v="0"/>
    <m/>
    <m/>
    <m/>
    <m/>
    <m/>
    <m/>
    <m/>
    <m/>
    <m/>
    <m/>
    <m/>
    <m/>
    <m/>
    <m/>
    <m/>
    <m/>
    <m/>
    <m/>
    <m/>
    <m/>
    <m/>
  </r>
  <r>
    <m/>
    <s v="V300027"/>
    <s v="2023-0004"/>
    <x v="34"/>
    <n v="3"/>
    <s v="Wagon"/>
    <n v="47"/>
    <m/>
    <x v="8"/>
    <m/>
    <m/>
    <x v="7"/>
    <x v="2"/>
    <n v="1"/>
    <m/>
    <m/>
    <n v="1"/>
    <m/>
    <n v="0"/>
    <n v="0"/>
    <x v="1"/>
    <m/>
    <m/>
    <m/>
    <x v="0"/>
    <m/>
    <m/>
    <m/>
    <e v="#N/A"/>
    <e v="#N/A"/>
    <n v="201"/>
    <x v="1"/>
    <m/>
    <m/>
    <m/>
    <m/>
    <s v="n.a."/>
    <m/>
    <m/>
    <n v="0"/>
    <n v="3"/>
    <m/>
    <e v="#N/A"/>
    <m/>
    <m/>
    <m/>
    <m/>
    <m/>
    <m/>
    <m/>
    <m/>
    <m/>
    <m/>
    <m/>
    <m/>
    <m/>
    <m/>
    <m/>
    <m/>
    <m/>
    <m/>
    <m/>
    <m/>
    <m/>
    <n v="150000"/>
    <m/>
    <m/>
    <s v="Euro"/>
    <n v="74.395"/>
    <m/>
    <m/>
    <m/>
    <m/>
    <e v="#N/A"/>
    <n v="0"/>
    <m/>
    <m/>
    <m/>
    <m/>
    <m/>
    <m/>
    <m/>
    <m/>
    <m/>
    <m/>
    <m/>
    <m/>
    <m/>
    <m/>
    <m/>
    <m/>
    <m/>
    <m/>
    <m/>
    <m/>
    <m/>
  </r>
  <r>
    <m/>
    <s v="V300027"/>
    <s v="2023-0004"/>
    <x v="34"/>
    <n v="3"/>
    <s v="Wagon"/>
    <n v="48"/>
    <m/>
    <x v="8"/>
    <m/>
    <m/>
    <x v="7"/>
    <x v="2"/>
    <n v="1"/>
    <m/>
    <m/>
    <n v="1"/>
    <m/>
    <n v="0"/>
    <n v="0"/>
    <x v="1"/>
    <m/>
    <m/>
    <m/>
    <x v="0"/>
    <m/>
    <m/>
    <m/>
    <e v="#N/A"/>
    <e v="#N/A"/>
    <n v="201"/>
    <x v="1"/>
    <m/>
    <m/>
    <m/>
    <m/>
    <s v="n.a."/>
    <m/>
    <m/>
    <n v="0"/>
    <n v="3"/>
    <m/>
    <e v="#N/A"/>
    <m/>
    <m/>
    <m/>
    <m/>
    <m/>
    <m/>
    <m/>
    <m/>
    <m/>
    <m/>
    <m/>
    <m/>
    <m/>
    <m/>
    <m/>
    <m/>
    <m/>
    <m/>
    <m/>
    <m/>
    <m/>
    <n v="150000"/>
    <m/>
    <m/>
    <s v="Euro"/>
    <n v="74.395"/>
    <m/>
    <m/>
    <m/>
    <m/>
    <e v="#N/A"/>
    <n v="0"/>
    <m/>
    <m/>
    <m/>
    <m/>
    <m/>
    <m/>
    <m/>
    <m/>
    <m/>
    <m/>
    <m/>
    <m/>
    <m/>
    <m/>
    <m/>
    <m/>
    <m/>
    <m/>
    <m/>
    <m/>
    <m/>
  </r>
  <r>
    <m/>
    <s v="V300027"/>
    <s v="2023-0004"/>
    <x v="34"/>
    <n v="3"/>
    <s v="Wagon"/>
    <n v="49"/>
    <m/>
    <x v="8"/>
    <m/>
    <m/>
    <x v="7"/>
    <x v="2"/>
    <n v="1"/>
    <m/>
    <m/>
    <n v="1"/>
    <m/>
    <n v="0"/>
    <n v="0"/>
    <x v="1"/>
    <m/>
    <m/>
    <m/>
    <x v="0"/>
    <m/>
    <m/>
    <m/>
    <e v="#N/A"/>
    <e v="#N/A"/>
    <n v="201"/>
    <x v="1"/>
    <m/>
    <m/>
    <m/>
    <m/>
    <s v="n.a."/>
    <m/>
    <m/>
    <n v="0"/>
    <n v="3"/>
    <m/>
    <e v="#N/A"/>
    <m/>
    <m/>
    <m/>
    <m/>
    <m/>
    <m/>
    <m/>
    <m/>
    <m/>
    <m/>
    <m/>
    <m/>
    <m/>
    <m/>
    <m/>
    <m/>
    <m/>
    <m/>
    <m/>
    <m/>
    <m/>
    <n v="150000"/>
    <m/>
    <m/>
    <s v="Euro"/>
    <n v="74.395"/>
    <m/>
    <m/>
    <m/>
    <m/>
    <e v="#N/A"/>
    <n v="0"/>
    <m/>
    <m/>
    <m/>
    <m/>
    <m/>
    <m/>
    <m/>
    <m/>
    <m/>
    <m/>
    <m/>
    <m/>
    <m/>
    <m/>
    <m/>
    <m/>
    <m/>
    <m/>
    <m/>
    <m/>
    <m/>
  </r>
  <r>
    <m/>
    <s v="V300027"/>
    <s v="2023-0004"/>
    <x v="34"/>
    <n v="3"/>
    <s v="Wagon"/>
    <n v="50"/>
    <m/>
    <x v="8"/>
    <m/>
    <m/>
    <x v="7"/>
    <x v="2"/>
    <n v="1"/>
    <m/>
    <m/>
    <n v="1"/>
    <m/>
    <n v="0"/>
    <n v="0"/>
    <x v="1"/>
    <m/>
    <m/>
    <m/>
    <x v="0"/>
    <m/>
    <m/>
    <m/>
    <e v="#N/A"/>
    <e v="#N/A"/>
    <n v="201"/>
    <x v="1"/>
    <m/>
    <m/>
    <m/>
    <m/>
    <s v="n.a."/>
    <m/>
    <m/>
    <n v="0"/>
    <n v="3"/>
    <m/>
    <e v="#N/A"/>
    <m/>
    <m/>
    <m/>
    <m/>
    <m/>
    <m/>
    <m/>
    <m/>
    <m/>
    <m/>
    <m/>
    <m/>
    <m/>
    <m/>
    <m/>
    <m/>
    <m/>
    <m/>
    <m/>
    <m/>
    <m/>
    <n v="150000"/>
    <m/>
    <m/>
    <s v="Euro"/>
    <n v="74.395"/>
    <m/>
    <m/>
    <m/>
    <m/>
    <e v="#N/A"/>
    <n v="0"/>
    <m/>
    <m/>
    <m/>
    <m/>
    <m/>
    <m/>
    <m/>
    <m/>
    <m/>
    <m/>
    <m/>
    <m/>
    <m/>
    <m/>
    <m/>
    <m/>
    <m/>
    <m/>
    <m/>
    <m/>
    <m/>
  </r>
  <r>
    <m/>
    <s v="V300027"/>
    <s v="2023-0004"/>
    <x v="34"/>
    <n v="3"/>
    <s v="Wagon"/>
    <n v="51"/>
    <m/>
    <x v="8"/>
    <m/>
    <m/>
    <x v="7"/>
    <x v="2"/>
    <n v="1"/>
    <m/>
    <m/>
    <n v="1"/>
    <m/>
    <n v="0"/>
    <n v="0"/>
    <x v="1"/>
    <m/>
    <m/>
    <m/>
    <x v="0"/>
    <m/>
    <m/>
    <m/>
    <e v="#N/A"/>
    <e v="#N/A"/>
    <n v="201"/>
    <x v="1"/>
    <m/>
    <m/>
    <m/>
    <m/>
    <s v="n.a."/>
    <m/>
    <m/>
    <n v="0"/>
    <n v="3"/>
    <m/>
    <e v="#N/A"/>
    <m/>
    <m/>
    <m/>
    <m/>
    <m/>
    <m/>
    <m/>
    <m/>
    <m/>
    <m/>
    <m/>
    <m/>
    <m/>
    <m/>
    <m/>
    <m/>
    <m/>
    <m/>
    <m/>
    <m/>
    <m/>
    <n v="150000"/>
    <m/>
    <m/>
    <s v="Euro"/>
    <n v="74.395"/>
    <m/>
    <m/>
    <m/>
    <m/>
    <e v="#N/A"/>
    <n v="0"/>
    <m/>
    <m/>
    <m/>
    <m/>
    <m/>
    <m/>
    <m/>
    <m/>
    <m/>
    <m/>
    <m/>
    <m/>
    <m/>
    <m/>
    <m/>
    <m/>
    <m/>
    <m/>
    <m/>
    <m/>
    <m/>
  </r>
  <r>
    <m/>
    <s v="V300027"/>
    <s v="2023-0004"/>
    <x v="34"/>
    <n v="4"/>
    <s v="Batch"/>
    <m/>
    <m/>
    <x v="8"/>
    <s v="LUX"/>
    <s v="West EU"/>
    <x v="7"/>
    <x v="2"/>
    <n v="17"/>
    <m/>
    <m/>
    <n v="17"/>
    <n v="0"/>
    <n v="0"/>
    <n v="0"/>
    <x v="3"/>
    <m/>
    <m/>
    <m/>
    <x v="0"/>
    <m/>
    <m/>
    <m/>
    <m/>
    <m/>
    <m/>
    <x v="12"/>
    <m/>
    <m/>
    <m/>
    <m/>
    <s v="n.a."/>
    <m/>
    <m/>
    <n v="0"/>
    <n v="3"/>
    <m/>
    <m/>
    <m/>
    <m/>
    <m/>
    <m/>
    <m/>
    <m/>
    <m/>
    <m/>
    <n v="0"/>
    <s v="B"/>
    <m/>
    <n v="1.4"/>
    <s v="CHE"/>
    <s v="Not required"/>
    <m/>
    <s v="N"/>
    <m/>
    <m/>
    <m/>
    <m/>
    <m/>
    <n v="150000"/>
    <m/>
    <m/>
    <s v="Euro"/>
    <n v="74.395"/>
    <n v="-6"/>
    <n v="0"/>
    <m/>
    <n v="0"/>
    <n v="68.395"/>
    <n v="0"/>
    <n v="0"/>
    <m/>
    <m/>
    <n v="10.27"/>
    <n v="0"/>
    <n v="8.41"/>
    <n v="10.95"/>
    <n v="-10.95"/>
    <n v="4.140000000000001"/>
    <n v="53.175"/>
    <s v="0.00"/>
    <n v="53.175"/>
    <n v="1.050305594734368"/>
    <n v="0"/>
    <n v="55.85000000000001"/>
    <n v="55.85"/>
    <n v="2550000"/>
    <n v="0"/>
    <m/>
    <n v="0"/>
    <n v="423259.2000000001"/>
  </r>
  <r>
    <m/>
    <s v="V300027"/>
    <s v="2023-0004"/>
    <x v="34"/>
    <n v="4"/>
    <s v="Wagon"/>
    <n v="52"/>
    <m/>
    <x v="8"/>
    <m/>
    <m/>
    <x v="7"/>
    <x v="2"/>
    <n v="1"/>
    <m/>
    <m/>
    <n v="1"/>
    <m/>
    <n v="0"/>
    <n v="0"/>
    <x v="1"/>
    <m/>
    <m/>
    <m/>
    <x v="0"/>
    <m/>
    <m/>
    <m/>
    <e v="#N/A"/>
    <e v="#N/A"/>
    <n v="201"/>
    <x v="1"/>
    <m/>
    <m/>
    <m/>
    <m/>
    <s v="n.a."/>
    <m/>
    <m/>
    <n v="0"/>
    <n v="3"/>
    <m/>
    <e v="#N/A"/>
    <m/>
    <m/>
    <m/>
    <m/>
    <m/>
    <m/>
    <m/>
    <m/>
    <m/>
    <m/>
    <m/>
    <m/>
    <m/>
    <m/>
    <m/>
    <m/>
    <m/>
    <m/>
    <m/>
    <m/>
    <m/>
    <n v="150000"/>
    <m/>
    <m/>
    <s v="Euro"/>
    <n v="74.395"/>
    <m/>
    <m/>
    <m/>
    <m/>
    <e v="#N/A"/>
    <n v="0"/>
    <m/>
    <m/>
    <m/>
    <m/>
    <m/>
    <m/>
    <m/>
    <m/>
    <m/>
    <m/>
    <m/>
    <m/>
    <m/>
    <m/>
    <m/>
    <m/>
    <m/>
    <m/>
    <m/>
    <m/>
    <m/>
  </r>
  <r>
    <m/>
    <s v="V300027"/>
    <s v="2023-0004"/>
    <x v="34"/>
    <n v="4"/>
    <s v="Wagon"/>
    <n v="53"/>
    <m/>
    <x v="8"/>
    <m/>
    <m/>
    <x v="7"/>
    <x v="2"/>
    <n v="1"/>
    <m/>
    <m/>
    <n v="1"/>
    <m/>
    <n v="0"/>
    <n v="0"/>
    <x v="1"/>
    <m/>
    <m/>
    <m/>
    <x v="0"/>
    <m/>
    <m/>
    <m/>
    <e v="#N/A"/>
    <e v="#N/A"/>
    <n v="201"/>
    <x v="1"/>
    <m/>
    <m/>
    <m/>
    <m/>
    <s v="n.a."/>
    <m/>
    <m/>
    <n v="0"/>
    <n v="3"/>
    <m/>
    <e v="#N/A"/>
    <m/>
    <m/>
    <m/>
    <m/>
    <m/>
    <m/>
    <m/>
    <m/>
    <m/>
    <m/>
    <m/>
    <m/>
    <m/>
    <m/>
    <m/>
    <m/>
    <m/>
    <m/>
    <m/>
    <m/>
    <m/>
    <n v="150000"/>
    <m/>
    <m/>
    <s v="Euro"/>
    <n v="74.395"/>
    <m/>
    <m/>
    <m/>
    <m/>
    <e v="#N/A"/>
    <n v="0"/>
    <m/>
    <m/>
    <m/>
    <m/>
    <m/>
    <m/>
    <m/>
    <m/>
    <m/>
    <m/>
    <m/>
    <m/>
    <m/>
    <m/>
    <m/>
    <m/>
    <m/>
    <m/>
    <m/>
    <m/>
    <m/>
  </r>
  <r>
    <m/>
    <s v="V300027"/>
    <s v="2023-0004"/>
    <x v="34"/>
    <n v="4"/>
    <s v="Wagon"/>
    <n v="54"/>
    <m/>
    <x v="8"/>
    <m/>
    <m/>
    <x v="7"/>
    <x v="2"/>
    <n v="1"/>
    <m/>
    <m/>
    <n v="1"/>
    <m/>
    <n v="0"/>
    <n v="0"/>
    <x v="1"/>
    <m/>
    <m/>
    <m/>
    <x v="0"/>
    <m/>
    <m/>
    <m/>
    <e v="#N/A"/>
    <e v="#N/A"/>
    <n v="201"/>
    <x v="1"/>
    <m/>
    <m/>
    <m/>
    <m/>
    <s v="n.a."/>
    <m/>
    <m/>
    <n v="0"/>
    <n v="3"/>
    <m/>
    <e v="#N/A"/>
    <m/>
    <m/>
    <m/>
    <m/>
    <m/>
    <m/>
    <m/>
    <m/>
    <m/>
    <m/>
    <m/>
    <m/>
    <m/>
    <m/>
    <m/>
    <m/>
    <m/>
    <m/>
    <m/>
    <m/>
    <m/>
    <n v="150000"/>
    <m/>
    <m/>
    <s v="Euro"/>
    <n v="74.395"/>
    <m/>
    <m/>
    <m/>
    <m/>
    <e v="#N/A"/>
    <n v="0"/>
    <m/>
    <m/>
    <m/>
    <m/>
    <m/>
    <m/>
    <m/>
    <m/>
    <m/>
    <m/>
    <m/>
    <m/>
    <m/>
    <m/>
    <m/>
    <m/>
    <m/>
    <m/>
    <m/>
    <m/>
    <m/>
  </r>
  <r>
    <m/>
    <s v="V300027"/>
    <s v="2023-0004"/>
    <x v="34"/>
    <n v="4"/>
    <s v="Wagon"/>
    <n v="55"/>
    <m/>
    <x v="8"/>
    <m/>
    <m/>
    <x v="7"/>
    <x v="2"/>
    <n v="1"/>
    <m/>
    <m/>
    <n v="1"/>
    <m/>
    <n v="0"/>
    <n v="0"/>
    <x v="1"/>
    <m/>
    <m/>
    <m/>
    <x v="0"/>
    <m/>
    <m/>
    <m/>
    <e v="#N/A"/>
    <e v="#N/A"/>
    <n v="201"/>
    <x v="1"/>
    <m/>
    <m/>
    <m/>
    <m/>
    <s v="n.a."/>
    <m/>
    <m/>
    <n v="0"/>
    <n v="3"/>
    <m/>
    <e v="#N/A"/>
    <m/>
    <m/>
    <m/>
    <m/>
    <m/>
    <m/>
    <m/>
    <m/>
    <m/>
    <m/>
    <m/>
    <m/>
    <m/>
    <m/>
    <m/>
    <m/>
    <m/>
    <m/>
    <m/>
    <m/>
    <m/>
    <n v="150000"/>
    <m/>
    <m/>
    <s v="Euro"/>
    <n v="74.395"/>
    <m/>
    <m/>
    <m/>
    <m/>
    <e v="#N/A"/>
    <n v="0"/>
    <m/>
    <m/>
    <m/>
    <m/>
    <m/>
    <m/>
    <m/>
    <m/>
    <m/>
    <m/>
    <m/>
    <m/>
    <m/>
    <m/>
    <m/>
    <m/>
    <m/>
    <m/>
    <m/>
    <m/>
    <m/>
  </r>
  <r>
    <m/>
    <s v="V300027"/>
    <s v="2023-0004"/>
    <x v="34"/>
    <n v="4"/>
    <s v="Wagon"/>
    <n v="56"/>
    <m/>
    <x v="8"/>
    <m/>
    <m/>
    <x v="7"/>
    <x v="2"/>
    <n v="1"/>
    <m/>
    <m/>
    <n v="1"/>
    <m/>
    <n v="0"/>
    <n v="0"/>
    <x v="1"/>
    <m/>
    <m/>
    <m/>
    <x v="0"/>
    <m/>
    <m/>
    <m/>
    <e v="#N/A"/>
    <e v="#N/A"/>
    <n v="201"/>
    <x v="1"/>
    <m/>
    <m/>
    <m/>
    <m/>
    <s v="n.a."/>
    <m/>
    <m/>
    <n v="0"/>
    <n v="3"/>
    <m/>
    <e v="#N/A"/>
    <m/>
    <m/>
    <m/>
    <m/>
    <m/>
    <m/>
    <m/>
    <m/>
    <m/>
    <m/>
    <m/>
    <m/>
    <m/>
    <m/>
    <m/>
    <m/>
    <m/>
    <m/>
    <m/>
    <m/>
    <m/>
    <n v="150000"/>
    <m/>
    <m/>
    <s v="Euro"/>
    <n v="74.395"/>
    <m/>
    <m/>
    <m/>
    <m/>
    <e v="#N/A"/>
    <n v="0"/>
    <m/>
    <m/>
    <m/>
    <m/>
    <m/>
    <m/>
    <m/>
    <m/>
    <m/>
    <m/>
    <m/>
    <m/>
    <m/>
    <m/>
    <m/>
    <m/>
    <m/>
    <m/>
    <m/>
    <m/>
    <m/>
  </r>
  <r>
    <m/>
    <s v="V300027"/>
    <s v="2023-0004"/>
    <x v="34"/>
    <n v="4"/>
    <s v="Wagon"/>
    <n v="57"/>
    <m/>
    <x v="8"/>
    <m/>
    <m/>
    <x v="7"/>
    <x v="2"/>
    <n v="1"/>
    <m/>
    <m/>
    <n v="1"/>
    <m/>
    <n v="0"/>
    <n v="0"/>
    <x v="1"/>
    <m/>
    <m/>
    <m/>
    <x v="0"/>
    <m/>
    <m/>
    <m/>
    <e v="#N/A"/>
    <e v="#N/A"/>
    <n v="201"/>
    <x v="1"/>
    <m/>
    <m/>
    <m/>
    <m/>
    <s v="n.a."/>
    <m/>
    <m/>
    <n v="0"/>
    <n v="3"/>
    <m/>
    <e v="#N/A"/>
    <m/>
    <m/>
    <m/>
    <m/>
    <m/>
    <m/>
    <m/>
    <m/>
    <m/>
    <m/>
    <m/>
    <m/>
    <m/>
    <m/>
    <m/>
    <m/>
    <m/>
    <m/>
    <m/>
    <m/>
    <m/>
    <n v="150000"/>
    <m/>
    <m/>
    <s v="Euro"/>
    <n v="74.395"/>
    <m/>
    <m/>
    <m/>
    <m/>
    <e v="#N/A"/>
    <n v="0"/>
    <m/>
    <m/>
    <m/>
    <m/>
    <m/>
    <m/>
    <m/>
    <m/>
    <m/>
    <m/>
    <m/>
    <m/>
    <m/>
    <m/>
    <m/>
    <m/>
    <m/>
    <m/>
    <m/>
    <m/>
    <m/>
  </r>
  <r>
    <m/>
    <s v="V300027"/>
    <s v="2023-0004"/>
    <x v="34"/>
    <n v="4"/>
    <s v="Wagon"/>
    <n v="58"/>
    <m/>
    <x v="8"/>
    <m/>
    <m/>
    <x v="7"/>
    <x v="2"/>
    <n v="1"/>
    <m/>
    <m/>
    <n v="1"/>
    <m/>
    <n v="0"/>
    <n v="0"/>
    <x v="1"/>
    <m/>
    <m/>
    <m/>
    <x v="0"/>
    <m/>
    <m/>
    <m/>
    <e v="#N/A"/>
    <e v="#N/A"/>
    <n v="201"/>
    <x v="1"/>
    <m/>
    <m/>
    <m/>
    <m/>
    <s v="n.a."/>
    <m/>
    <m/>
    <n v="0"/>
    <n v="3"/>
    <m/>
    <e v="#N/A"/>
    <m/>
    <m/>
    <m/>
    <m/>
    <m/>
    <m/>
    <m/>
    <m/>
    <m/>
    <m/>
    <m/>
    <m/>
    <m/>
    <m/>
    <m/>
    <m/>
    <m/>
    <m/>
    <m/>
    <m/>
    <m/>
    <n v="150000"/>
    <m/>
    <m/>
    <s v="Euro"/>
    <n v="74.395"/>
    <m/>
    <m/>
    <m/>
    <m/>
    <e v="#N/A"/>
    <n v="0"/>
    <m/>
    <m/>
    <m/>
    <m/>
    <m/>
    <m/>
    <m/>
    <m/>
    <m/>
    <m/>
    <m/>
    <m/>
    <m/>
    <m/>
    <m/>
    <m/>
    <m/>
    <m/>
    <m/>
    <m/>
    <m/>
  </r>
  <r>
    <m/>
    <s v="V300027"/>
    <s v="2023-0004"/>
    <x v="34"/>
    <n v="4"/>
    <s v="Wagon"/>
    <n v="59"/>
    <m/>
    <x v="8"/>
    <m/>
    <m/>
    <x v="7"/>
    <x v="2"/>
    <n v="1"/>
    <m/>
    <m/>
    <n v="1"/>
    <m/>
    <n v="0"/>
    <n v="0"/>
    <x v="1"/>
    <m/>
    <m/>
    <m/>
    <x v="0"/>
    <m/>
    <m/>
    <m/>
    <e v="#N/A"/>
    <e v="#N/A"/>
    <n v="201"/>
    <x v="1"/>
    <m/>
    <m/>
    <m/>
    <m/>
    <s v="n.a."/>
    <m/>
    <m/>
    <n v="0"/>
    <n v="3"/>
    <m/>
    <e v="#N/A"/>
    <m/>
    <m/>
    <m/>
    <m/>
    <m/>
    <m/>
    <m/>
    <m/>
    <m/>
    <m/>
    <m/>
    <m/>
    <m/>
    <m/>
    <m/>
    <m/>
    <m/>
    <m/>
    <m/>
    <m/>
    <m/>
    <n v="150000"/>
    <m/>
    <m/>
    <s v="Euro"/>
    <n v="74.395"/>
    <m/>
    <m/>
    <m/>
    <m/>
    <e v="#N/A"/>
    <n v="0"/>
    <m/>
    <m/>
    <m/>
    <m/>
    <m/>
    <m/>
    <m/>
    <m/>
    <m/>
    <m/>
    <m/>
    <m/>
    <m/>
    <m/>
    <m/>
    <m/>
    <m/>
    <m/>
    <m/>
    <m/>
    <m/>
  </r>
  <r>
    <m/>
    <s v="V300027"/>
    <s v="2023-0004"/>
    <x v="34"/>
    <n v="4"/>
    <s v="Wagon"/>
    <n v="60"/>
    <m/>
    <x v="8"/>
    <m/>
    <m/>
    <x v="7"/>
    <x v="2"/>
    <n v="1"/>
    <m/>
    <m/>
    <n v="1"/>
    <m/>
    <n v="0"/>
    <n v="0"/>
    <x v="1"/>
    <m/>
    <m/>
    <m/>
    <x v="0"/>
    <m/>
    <m/>
    <m/>
    <e v="#N/A"/>
    <e v="#N/A"/>
    <n v="201"/>
    <x v="1"/>
    <m/>
    <m/>
    <m/>
    <m/>
    <s v="n.a."/>
    <m/>
    <m/>
    <n v="0"/>
    <n v="3"/>
    <m/>
    <e v="#N/A"/>
    <m/>
    <m/>
    <m/>
    <m/>
    <m/>
    <m/>
    <m/>
    <m/>
    <m/>
    <m/>
    <m/>
    <m/>
    <m/>
    <m/>
    <m/>
    <m/>
    <m/>
    <m/>
    <m/>
    <m/>
    <m/>
    <n v="150000"/>
    <m/>
    <m/>
    <s v="Euro"/>
    <n v="74.395"/>
    <m/>
    <m/>
    <m/>
    <m/>
    <e v="#N/A"/>
    <n v="0"/>
    <m/>
    <m/>
    <m/>
    <m/>
    <m/>
    <m/>
    <m/>
    <m/>
    <m/>
    <m/>
    <m/>
    <m/>
    <m/>
    <m/>
    <m/>
    <m/>
    <m/>
    <m/>
    <m/>
    <m/>
    <m/>
  </r>
  <r>
    <m/>
    <s v="V300027"/>
    <s v="2023-0004"/>
    <x v="34"/>
    <n v="4"/>
    <s v="Wagon"/>
    <n v="61"/>
    <m/>
    <x v="8"/>
    <m/>
    <m/>
    <x v="7"/>
    <x v="2"/>
    <n v="1"/>
    <m/>
    <m/>
    <n v="1"/>
    <m/>
    <n v="0"/>
    <n v="0"/>
    <x v="1"/>
    <m/>
    <m/>
    <m/>
    <x v="0"/>
    <m/>
    <m/>
    <m/>
    <e v="#N/A"/>
    <e v="#N/A"/>
    <n v="201"/>
    <x v="1"/>
    <m/>
    <m/>
    <m/>
    <m/>
    <s v="n.a."/>
    <m/>
    <m/>
    <n v="0"/>
    <n v="3"/>
    <m/>
    <e v="#N/A"/>
    <m/>
    <m/>
    <m/>
    <m/>
    <m/>
    <m/>
    <m/>
    <m/>
    <m/>
    <m/>
    <m/>
    <m/>
    <m/>
    <m/>
    <m/>
    <m/>
    <m/>
    <m/>
    <m/>
    <m/>
    <m/>
    <n v="150000"/>
    <m/>
    <m/>
    <s v="Euro"/>
    <n v="74.395"/>
    <m/>
    <m/>
    <m/>
    <m/>
    <e v="#N/A"/>
    <n v="0"/>
    <m/>
    <m/>
    <m/>
    <m/>
    <m/>
    <m/>
    <m/>
    <m/>
    <m/>
    <m/>
    <m/>
    <m/>
    <m/>
    <m/>
    <m/>
    <m/>
    <m/>
    <m/>
    <m/>
    <m/>
    <m/>
  </r>
  <r>
    <m/>
    <s v="V300027"/>
    <s v="2023-0004"/>
    <x v="34"/>
    <n v="4"/>
    <s v="Wagon"/>
    <n v="62"/>
    <m/>
    <x v="8"/>
    <m/>
    <m/>
    <x v="7"/>
    <x v="2"/>
    <n v="1"/>
    <m/>
    <m/>
    <n v="1"/>
    <m/>
    <n v="0"/>
    <n v="0"/>
    <x v="1"/>
    <m/>
    <m/>
    <m/>
    <x v="0"/>
    <m/>
    <m/>
    <m/>
    <e v="#N/A"/>
    <e v="#N/A"/>
    <n v="201"/>
    <x v="1"/>
    <m/>
    <m/>
    <m/>
    <m/>
    <s v="n.a."/>
    <m/>
    <m/>
    <n v="0"/>
    <n v="3"/>
    <m/>
    <e v="#N/A"/>
    <m/>
    <m/>
    <m/>
    <m/>
    <m/>
    <m/>
    <m/>
    <m/>
    <m/>
    <m/>
    <m/>
    <m/>
    <m/>
    <m/>
    <m/>
    <m/>
    <m/>
    <m/>
    <m/>
    <m/>
    <m/>
    <n v="150000"/>
    <m/>
    <m/>
    <s v="Euro"/>
    <n v="74.395"/>
    <m/>
    <m/>
    <m/>
    <m/>
    <e v="#N/A"/>
    <n v="0"/>
    <m/>
    <m/>
    <m/>
    <m/>
    <m/>
    <m/>
    <m/>
    <m/>
    <m/>
    <m/>
    <m/>
    <m/>
    <m/>
    <m/>
    <m/>
    <m/>
    <m/>
    <m/>
    <m/>
    <m/>
    <m/>
  </r>
  <r>
    <m/>
    <s v="V300027"/>
    <s v="2023-0004"/>
    <x v="34"/>
    <n v="4"/>
    <s v="Wagon"/>
    <n v="63"/>
    <m/>
    <x v="8"/>
    <m/>
    <m/>
    <x v="7"/>
    <x v="2"/>
    <n v="1"/>
    <m/>
    <m/>
    <n v="1"/>
    <m/>
    <n v="0"/>
    <n v="0"/>
    <x v="1"/>
    <m/>
    <m/>
    <m/>
    <x v="0"/>
    <m/>
    <m/>
    <m/>
    <e v="#N/A"/>
    <e v="#N/A"/>
    <n v="201"/>
    <x v="1"/>
    <m/>
    <m/>
    <m/>
    <m/>
    <s v="n.a."/>
    <m/>
    <m/>
    <n v="0"/>
    <n v="3"/>
    <m/>
    <e v="#N/A"/>
    <m/>
    <m/>
    <m/>
    <m/>
    <m/>
    <m/>
    <m/>
    <m/>
    <m/>
    <m/>
    <m/>
    <m/>
    <m/>
    <m/>
    <m/>
    <m/>
    <m/>
    <m/>
    <m/>
    <m/>
    <m/>
    <n v="150000"/>
    <m/>
    <m/>
    <s v="Euro"/>
    <n v="74.395"/>
    <m/>
    <m/>
    <m/>
    <m/>
    <e v="#N/A"/>
    <n v="0"/>
    <m/>
    <m/>
    <m/>
    <m/>
    <m/>
    <m/>
    <m/>
    <m/>
    <m/>
    <m/>
    <m/>
    <m/>
    <m/>
    <m/>
    <m/>
    <m/>
    <m/>
    <m/>
    <m/>
    <m/>
    <m/>
  </r>
  <r>
    <m/>
    <s v="V300027"/>
    <s v="2023-0004"/>
    <x v="34"/>
    <n v="4"/>
    <s v="Wagon"/>
    <n v="64"/>
    <m/>
    <x v="8"/>
    <m/>
    <m/>
    <x v="7"/>
    <x v="2"/>
    <n v="1"/>
    <m/>
    <m/>
    <n v="1"/>
    <m/>
    <n v="0"/>
    <n v="0"/>
    <x v="1"/>
    <m/>
    <m/>
    <m/>
    <x v="0"/>
    <m/>
    <m/>
    <m/>
    <e v="#N/A"/>
    <e v="#N/A"/>
    <n v="201"/>
    <x v="1"/>
    <m/>
    <m/>
    <m/>
    <m/>
    <s v="n.a."/>
    <m/>
    <m/>
    <n v="0"/>
    <n v="3"/>
    <m/>
    <e v="#N/A"/>
    <m/>
    <m/>
    <m/>
    <m/>
    <m/>
    <m/>
    <m/>
    <m/>
    <m/>
    <m/>
    <m/>
    <m/>
    <m/>
    <m/>
    <m/>
    <m/>
    <m/>
    <m/>
    <m/>
    <m/>
    <m/>
    <n v="150000"/>
    <m/>
    <m/>
    <s v="Euro"/>
    <n v="74.395"/>
    <m/>
    <m/>
    <m/>
    <m/>
    <e v="#N/A"/>
    <n v="0"/>
    <m/>
    <m/>
    <m/>
    <m/>
    <m/>
    <m/>
    <m/>
    <m/>
    <m/>
    <m/>
    <m/>
    <m/>
    <m/>
    <m/>
    <m/>
    <m/>
    <m/>
    <m/>
    <m/>
    <m/>
    <m/>
  </r>
  <r>
    <m/>
    <s v="V300027"/>
    <s v="2023-0004"/>
    <x v="34"/>
    <n v="4"/>
    <s v="Wagon"/>
    <n v="65"/>
    <m/>
    <x v="8"/>
    <m/>
    <m/>
    <x v="7"/>
    <x v="2"/>
    <n v="1"/>
    <m/>
    <m/>
    <n v="1"/>
    <m/>
    <n v="0"/>
    <n v="0"/>
    <x v="1"/>
    <m/>
    <m/>
    <m/>
    <x v="0"/>
    <m/>
    <m/>
    <m/>
    <e v="#N/A"/>
    <e v="#N/A"/>
    <n v="201"/>
    <x v="1"/>
    <m/>
    <m/>
    <m/>
    <m/>
    <s v="n.a."/>
    <m/>
    <m/>
    <n v="0"/>
    <n v="3"/>
    <m/>
    <e v="#N/A"/>
    <m/>
    <m/>
    <m/>
    <m/>
    <m/>
    <m/>
    <m/>
    <m/>
    <m/>
    <m/>
    <m/>
    <m/>
    <m/>
    <m/>
    <m/>
    <m/>
    <m/>
    <m/>
    <m/>
    <m/>
    <m/>
    <n v="150000"/>
    <m/>
    <m/>
    <s v="Euro"/>
    <n v="74.395"/>
    <m/>
    <m/>
    <m/>
    <m/>
    <e v="#N/A"/>
    <n v="0"/>
    <m/>
    <m/>
    <m/>
    <m/>
    <m/>
    <m/>
    <m/>
    <m/>
    <m/>
    <m/>
    <m/>
    <m/>
    <m/>
    <m/>
    <m/>
    <m/>
    <m/>
    <m/>
    <m/>
    <m/>
    <m/>
  </r>
  <r>
    <m/>
    <s v="V300027"/>
    <s v="2023-0004"/>
    <x v="34"/>
    <n v="4"/>
    <s v="Wagon"/>
    <n v="66"/>
    <m/>
    <x v="8"/>
    <m/>
    <m/>
    <x v="7"/>
    <x v="2"/>
    <n v="1"/>
    <m/>
    <m/>
    <n v="1"/>
    <m/>
    <n v="0"/>
    <n v="0"/>
    <x v="1"/>
    <m/>
    <m/>
    <m/>
    <x v="0"/>
    <m/>
    <m/>
    <m/>
    <e v="#N/A"/>
    <e v="#N/A"/>
    <n v="201"/>
    <x v="1"/>
    <m/>
    <m/>
    <m/>
    <m/>
    <s v="n.a."/>
    <m/>
    <m/>
    <n v="0"/>
    <n v="3"/>
    <m/>
    <e v="#N/A"/>
    <m/>
    <m/>
    <m/>
    <m/>
    <m/>
    <m/>
    <m/>
    <m/>
    <m/>
    <m/>
    <m/>
    <m/>
    <m/>
    <m/>
    <m/>
    <m/>
    <m/>
    <m/>
    <m/>
    <m/>
    <m/>
    <n v="150000"/>
    <m/>
    <m/>
    <s v="Euro"/>
    <n v="74.395"/>
    <m/>
    <m/>
    <m/>
    <m/>
    <e v="#N/A"/>
    <n v="0"/>
    <m/>
    <m/>
    <m/>
    <m/>
    <m/>
    <m/>
    <m/>
    <m/>
    <m/>
    <m/>
    <m/>
    <m/>
    <m/>
    <m/>
    <m/>
    <m/>
    <m/>
    <m/>
    <m/>
    <m/>
    <m/>
  </r>
  <r>
    <m/>
    <s v="V300027"/>
    <s v="2023-0004"/>
    <x v="34"/>
    <n v="4"/>
    <s v="Wagon"/>
    <n v="67"/>
    <m/>
    <x v="8"/>
    <m/>
    <m/>
    <x v="7"/>
    <x v="2"/>
    <n v="1"/>
    <m/>
    <m/>
    <n v="1"/>
    <m/>
    <n v="0"/>
    <n v="0"/>
    <x v="1"/>
    <m/>
    <m/>
    <m/>
    <x v="0"/>
    <m/>
    <m/>
    <m/>
    <e v="#N/A"/>
    <e v="#N/A"/>
    <n v="201"/>
    <x v="1"/>
    <m/>
    <m/>
    <m/>
    <m/>
    <s v="n.a."/>
    <m/>
    <m/>
    <n v="0"/>
    <n v="3"/>
    <m/>
    <e v="#N/A"/>
    <m/>
    <m/>
    <m/>
    <m/>
    <m/>
    <m/>
    <m/>
    <m/>
    <m/>
    <m/>
    <m/>
    <m/>
    <m/>
    <m/>
    <m/>
    <m/>
    <m/>
    <m/>
    <m/>
    <m/>
    <m/>
    <n v="150000"/>
    <m/>
    <m/>
    <s v="Euro"/>
    <n v="74.395"/>
    <m/>
    <m/>
    <m/>
    <m/>
    <e v="#N/A"/>
    <n v="0"/>
    <m/>
    <m/>
    <m/>
    <m/>
    <m/>
    <m/>
    <m/>
    <m/>
    <m/>
    <m/>
    <m/>
    <m/>
    <m/>
    <m/>
    <m/>
    <m/>
    <m/>
    <m/>
    <m/>
    <m/>
    <m/>
  </r>
  <r>
    <m/>
    <s v="V300027"/>
    <s v="2023-0004"/>
    <x v="34"/>
    <n v="4"/>
    <s v="Wagon"/>
    <n v="68"/>
    <m/>
    <x v="8"/>
    <m/>
    <m/>
    <x v="7"/>
    <x v="2"/>
    <n v="1"/>
    <m/>
    <m/>
    <n v="1"/>
    <m/>
    <n v="0"/>
    <n v="0"/>
    <x v="1"/>
    <m/>
    <m/>
    <m/>
    <x v="0"/>
    <m/>
    <m/>
    <m/>
    <e v="#N/A"/>
    <e v="#N/A"/>
    <n v="201"/>
    <x v="1"/>
    <m/>
    <m/>
    <m/>
    <m/>
    <s v="n.a."/>
    <m/>
    <m/>
    <n v="0"/>
    <n v="3"/>
    <m/>
    <e v="#N/A"/>
    <m/>
    <m/>
    <m/>
    <m/>
    <m/>
    <m/>
    <m/>
    <m/>
    <m/>
    <m/>
    <m/>
    <m/>
    <m/>
    <m/>
    <m/>
    <m/>
    <m/>
    <m/>
    <m/>
    <m/>
    <m/>
    <n v="150000"/>
    <m/>
    <m/>
    <s v="Euro"/>
    <n v="74.395"/>
    <m/>
    <m/>
    <m/>
    <m/>
    <e v="#N/A"/>
    <n v="0"/>
    <m/>
    <m/>
    <m/>
    <m/>
    <m/>
    <m/>
    <m/>
    <m/>
    <m/>
    <m/>
    <m/>
    <m/>
    <m/>
    <m/>
    <m/>
    <m/>
    <m/>
    <m/>
    <m/>
    <m/>
    <m/>
  </r>
  <r>
    <s v="LOA ok CMI 20.06.25"/>
    <s v="V300035"/>
    <s v="2023-0028"/>
    <x v="35"/>
    <m/>
    <s v="Header"/>
    <m/>
    <m/>
    <x v="8"/>
    <s v="LUX"/>
    <s v="West EU"/>
    <x v="1"/>
    <x v="2"/>
    <n v="68"/>
    <m/>
    <m/>
    <n v="0"/>
    <n v="0"/>
    <n v="0"/>
    <n v="0"/>
    <x v="3"/>
    <m/>
    <m/>
    <m/>
    <x v="0"/>
    <m/>
    <d v="2023-10-01T00:00:00"/>
    <d v="2025-09-30T00:00:00"/>
    <d v="2023-10-01T00:00:00"/>
    <d v="2025-09-30T00:00:00"/>
    <n v="730"/>
    <x v="1"/>
    <d v="2025-06-25T00:00:00"/>
    <s v="Economy"/>
    <m/>
    <n v="68"/>
    <s v="n.a."/>
    <m/>
    <m/>
    <n v="0"/>
    <n v="3"/>
    <m/>
    <m/>
    <m/>
    <n v="0"/>
    <n v="0"/>
    <n v="0"/>
    <m/>
    <m/>
    <m/>
    <m/>
    <n v="730"/>
    <s v="B"/>
    <n v="95"/>
    <n v="1.4"/>
    <s v="CHE"/>
    <s v="Not required"/>
    <s v="Y"/>
    <s v="N"/>
    <m/>
    <m/>
    <m/>
    <m/>
    <m/>
    <n v="150000"/>
    <m/>
    <m/>
    <s v="Euro"/>
    <n v="76.27"/>
    <n v="-6"/>
    <n v="0"/>
    <m/>
    <n v="0"/>
    <n v="70.27"/>
    <n v="0"/>
    <n v="0"/>
    <n v="0"/>
    <n v="0.05"/>
    <n v="14.13"/>
    <n v="0"/>
    <n v="14.13"/>
    <n v="7.85"/>
    <n v="-6"/>
    <n v="1.85"/>
    <n v="54.29"/>
    <s v="0.00"/>
    <n v="54.29"/>
    <n v="0.9999999999999999"/>
    <n v="0"/>
    <n v="54.28999999999999"/>
    <n v="55.85"/>
    <n v="10200000"/>
    <n v="0"/>
    <s v="N"/>
    <n v="0"/>
    <n v="1739323.04"/>
  </r>
  <r>
    <m/>
    <s v="V300035"/>
    <s v="2023-0028"/>
    <x v="35"/>
    <n v="1"/>
    <s v="Batch"/>
    <m/>
    <m/>
    <x v="8"/>
    <s v="LUX"/>
    <s v="West EU"/>
    <x v="1"/>
    <x v="2"/>
    <n v="68"/>
    <m/>
    <m/>
    <n v="68"/>
    <n v="0"/>
    <n v="0"/>
    <n v="0"/>
    <x v="3"/>
    <m/>
    <m/>
    <m/>
    <x v="0"/>
    <m/>
    <m/>
    <m/>
    <d v="2023-10-01T00:00:00"/>
    <d v="2025-09-30T00:00:00"/>
    <m/>
    <x v="40"/>
    <d v="2025-06-25T00:00:00"/>
    <m/>
    <m/>
    <n v="68"/>
    <s v="n.a."/>
    <m/>
    <m/>
    <n v="0"/>
    <n v="3"/>
    <m/>
    <m/>
    <n v="0"/>
    <m/>
    <m/>
    <m/>
    <m/>
    <m/>
    <m/>
    <m/>
    <m/>
    <s v="B"/>
    <m/>
    <n v="1.4"/>
    <s v="CHE"/>
    <s v="Not required"/>
    <s v="Y"/>
    <s v="N"/>
    <n v="0"/>
    <n v="0"/>
    <m/>
    <m/>
    <m/>
    <n v="150000"/>
    <n v="0"/>
    <d v="1899-12-30T00:00:00"/>
    <s v="Euro"/>
    <n v="76.27"/>
    <n v="-6"/>
    <n v="0"/>
    <m/>
    <n v="0"/>
    <n v="70.27"/>
    <n v="0"/>
    <n v="0"/>
    <n v="0"/>
    <n v="0.05"/>
    <n v="14.13"/>
    <n v="0"/>
    <n v="14.13"/>
    <n v="7.85"/>
    <n v="-6"/>
    <n v="1.85"/>
    <n v="54.29"/>
    <s v="0.00"/>
    <n v="54.29"/>
    <n v="0.9999999999999999"/>
    <n v="0"/>
    <n v="54.28999999999999"/>
    <n v="55.85"/>
    <n v="10200000"/>
    <n v="0"/>
    <s v="N"/>
    <n v="0"/>
    <n v="1739323.04"/>
  </r>
  <r>
    <m/>
    <s v="V300035"/>
    <s v="2023-0028"/>
    <x v="35"/>
    <n v="1"/>
    <s v="Wagon"/>
    <n v="1"/>
    <e v="#N/A"/>
    <x v="8"/>
    <m/>
    <m/>
    <x v="1"/>
    <x v="2"/>
    <n v="1"/>
    <m/>
    <m/>
    <n v="1"/>
    <m/>
    <n v="0"/>
    <n v="0"/>
    <x v="1"/>
    <n v="0"/>
    <d v="1899-12-30T00:00:00"/>
    <d v="1899-12-30T00:00:00"/>
    <x v="0"/>
    <m/>
    <m/>
    <m/>
    <e v="#N/A"/>
    <e v="#N/A"/>
    <n v="730"/>
    <x v="1"/>
    <d v="2025-06-25T00:00:00"/>
    <m/>
    <m/>
    <m/>
    <s v="n.a."/>
    <m/>
    <m/>
    <n v="0"/>
    <n v="3"/>
    <m/>
    <e v="#N/A"/>
    <m/>
    <m/>
    <m/>
    <m/>
    <m/>
    <m/>
    <m/>
    <m/>
    <m/>
    <m/>
    <m/>
    <m/>
    <m/>
    <m/>
    <m/>
    <m/>
    <m/>
    <m/>
    <m/>
    <m/>
    <m/>
    <n v="150000"/>
    <m/>
    <m/>
    <s v="Euro"/>
    <n v="76.27"/>
    <m/>
    <m/>
    <m/>
    <m/>
    <e v="#N/A"/>
    <m/>
    <m/>
    <m/>
    <m/>
    <m/>
    <m/>
    <m/>
    <m/>
    <m/>
    <m/>
    <m/>
    <m/>
    <m/>
    <m/>
    <m/>
    <m/>
    <m/>
    <m/>
    <m/>
    <m/>
    <m/>
    <m/>
  </r>
  <r>
    <m/>
    <s v="V300035"/>
    <s v="2023-0028"/>
    <x v="35"/>
    <n v="1"/>
    <s v="Wagon"/>
    <n v="2"/>
    <e v="#N/A"/>
    <x v="8"/>
    <m/>
    <m/>
    <x v="1"/>
    <x v="2"/>
    <n v="1"/>
    <m/>
    <m/>
    <n v="1"/>
    <m/>
    <n v="0"/>
    <n v="0"/>
    <x v="1"/>
    <n v="0"/>
    <d v="1899-12-30T00:00:00"/>
    <d v="1899-12-30T00:00:00"/>
    <x v="0"/>
    <m/>
    <m/>
    <m/>
    <e v="#N/A"/>
    <e v="#N/A"/>
    <n v="730"/>
    <x v="1"/>
    <d v="2025-06-25T00:00:00"/>
    <m/>
    <m/>
    <m/>
    <s v="n.a."/>
    <m/>
    <m/>
    <n v="0"/>
    <n v="3"/>
    <m/>
    <e v="#N/A"/>
    <m/>
    <m/>
    <m/>
    <m/>
    <m/>
    <m/>
    <m/>
    <m/>
    <m/>
    <m/>
    <m/>
    <m/>
    <m/>
    <m/>
    <m/>
    <m/>
    <m/>
    <m/>
    <m/>
    <m/>
    <m/>
    <n v="150000"/>
    <m/>
    <m/>
    <s v="Euro"/>
    <n v="76.27"/>
    <m/>
    <m/>
    <m/>
    <m/>
    <e v="#N/A"/>
    <m/>
    <m/>
    <m/>
    <m/>
    <m/>
    <m/>
    <m/>
    <m/>
    <m/>
    <m/>
    <m/>
    <m/>
    <m/>
    <m/>
    <m/>
    <m/>
    <m/>
    <m/>
    <m/>
    <m/>
    <m/>
    <m/>
  </r>
  <r>
    <m/>
    <s v="V300035"/>
    <s v="2023-0028"/>
    <x v="35"/>
    <n v="1"/>
    <s v="Wagon"/>
    <n v="3"/>
    <e v="#N/A"/>
    <x v="8"/>
    <m/>
    <m/>
    <x v="1"/>
    <x v="2"/>
    <n v="1"/>
    <m/>
    <m/>
    <n v="1"/>
    <m/>
    <n v="0"/>
    <n v="0"/>
    <x v="1"/>
    <n v="0"/>
    <d v="1899-12-30T00:00:00"/>
    <d v="1899-12-30T00:00:00"/>
    <x v="0"/>
    <m/>
    <m/>
    <m/>
    <e v="#N/A"/>
    <e v="#N/A"/>
    <n v="730"/>
    <x v="1"/>
    <d v="2025-06-25T00:00:00"/>
    <m/>
    <m/>
    <m/>
    <s v="n.a."/>
    <m/>
    <m/>
    <n v="0"/>
    <n v="3"/>
    <m/>
    <e v="#N/A"/>
    <m/>
    <m/>
    <m/>
    <m/>
    <m/>
    <m/>
    <m/>
    <m/>
    <m/>
    <m/>
    <m/>
    <m/>
    <m/>
    <m/>
    <m/>
    <m/>
    <m/>
    <m/>
    <m/>
    <m/>
    <m/>
    <n v="150000"/>
    <m/>
    <m/>
    <s v="Euro"/>
    <n v="76.27"/>
    <m/>
    <m/>
    <m/>
    <m/>
    <e v="#N/A"/>
    <m/>
    <m/>
    <m/>
    <m/>
    <m/>
    <m/>
    <m/>
    <m/>
    <m/>
    <m/>
    <m/>
    <m/>
    <m/>
    <m/>
    <m/>
    <m/>
    <m/>
    <m/>
    <m/>
    <m/>
    <m/>
    <m/>
  </r>
  <r>
    <m/>
    <s v="V300035"/>
    <s v="2023-0028"/>
    <x v="35"/>
    <n v="1"/>
    <s v="Wagon"/>
    <n v="4"/>
    <e v="#N/A"/>
    <x v="8"/>
    <m/>
    <m/>
    <x v="1"/>
    <x v="2"/>
    <n v="1"/>
    <m/>
    <m/>
    <n v="1"/>
    <m/>
    <n v="0"/>
    <n v="0"/>
    <x v="1"/>
    <n v="0"/>
    <d v="1899-12-30T00:00:00"/>
    <d v="1899-12-30T00:00:00"/>
    <x v="0"/>
    <m/>
    <m/>
    <m/>
    <e v="#N/A"/>
    <e v="#N/A"/>
    <n v="730"/>
    <x v="1"/>
    <d v="2025-06-25T00:00:00"/>
    <m/>
    <m/>
    <m/>
    <s v="n.a."/>
    <m/>
    <m/>
    <n v="0"/>
    <n v="3"/>
    <m/>
    <e v="#N/A"/>
    <m/>
    <m/>
    <m/>
    <m/>
    <m/>
    <m/>
    <m/>
    <m/>
    <m/>
    <m/>
    <m/>
    <m/>
    <m/>
    <m/>
    <m/>
    <m/>
    <m/>
    <m/>
    <m/>
    <m/>
    <m/>
    <n v="150000"/>
    <m/>
    <m/>
    <s v="Euro"/>
    <n v="76.27"/>
    <m/>
    <m/>
    <m/>
    <m/>
    <e v="#N/A"/>
    <m/>
    <m/>
    <m/>
    <m/>
    <m/>
    <m/>
    <m/>
    <m/>
    <m/>
    <m/>
    <m/>
    <m/>
    <m/>
    <m/>
    <m/>
    <m/>
    <m/>
    <m/>
    <m/>
    <m/>
    <m/>
    <m/>
  </r>
  <r>
    <m/>
    <s v="V300035"/>
    <s v="2023-0028"/>
    <x v="35"/>
    <n v="1"/>
    <s v="Wagon"/>
    <n v="5"/>
    <e v="#N/A"/>
    <x v="8"/>
    <m/>
    <m/>
    <x v="1"/>
    <x v="2"/>
    <n v="1"/>
    <m/>
    <m/>
    <n v="1"/>
    <m/>
    <n v="0"/>
    <n v="0"/>
    <x v="1"/>
    <n v="0"/>
    <d v="1899-12-30T00:00:00"/>
    <d v="1899-12-30T00:00:00"/>
    <x v="0"/>
    <m/>
    <m/>
    <m/>
    <e v="#N/A"/>
    <e v="#N/A"/>
    <n v="730"/>
    <x v="1"/>
    <d v="2025-06-25T00:00:00"/>
    <m/>
    <m/>
    <m/>
    <s v="n.a."/>
    <m/>
    <m/>
    <n v="0"/>
    <n v="3"/>
    <m/>
    <e v="#N/A"/>
    <m/>
    <m/>
    <m/>
    <m/>
    <m/>
    <m/>
    <m/>
    <m/>
    <m/>
    <m/>
    <m/>
    <m/>
    <m/>
    <m/>
    <m/>
    <m/>
    <m/>
    <m/>
    <m/>
    <m/>
    <m/>
    <n v="150000"/>
    <m/>
    <m/>
    <s v="Euro"/>
    <n v="76.27"/>
    <m/>
    <m/>
    <m/>
    <m/>
    <e v="#N/A"/>
    <m/>
    <m/>
    <m/>
    <m/>
    <m/>
    <m/>
    <m/>
    <m/>
    <m/>
    <m/>
    <m/>
    <m/>
    <m/>
    <m/>
    <m/>
    <m/>
    <m/>
    <m/>
    <m/>
    <m/>
    <m/>
    <m/>
  </r>
  <r>
    <m/>
    <s v="V300035"/>
    <s v="2023-0028"/>
    <x v="35"/>
    <n v="1"/>
    <s v="Wagon"/>
    <n v="6"/>
    <e v="#N/A"/>
    <x v="8"/>
    <m/>
    <m/>
    <x v="1"/>
    <x v="2"/>
    <n v="1"/>
    <m/>
    <m/>
    <n v="1"/>
    <m/>
    <n v="0"/>
    <n v="0"/>
    <x v="1"/>
    <n v="0"/>
    <d v="1899-12-30T00:00:00"/>
    <d v="1899-12-30T00:00:00"/>
    <x v="0"/>
    <m/>
    <m/>
    <m/>
    <e v="#N/A"/>
    <e v="#N/A"/>
    <n v="730"/>
    <x v="1"/>
    <d v="2025-06-25T00:00:00"/>
    <m/>
    <m/>
    <m/>
    <s v="n.a."/>
    <m/>
    <m/>
    <n v="0"/>
    <n v="3"/>
    <m/>
    <e v="#N/A"/>
    <m/>
    <m/>
    <m/>
    <m/>
    <m/>
    <m/>
    <m/>
    <m/>
    <m/>
    <m/>
    <m/>
    <m/>
    <m/>
    <m/>
    <m/>
    <m/>
    <m/>
    <m/>
    <m/>
    <m/>
    <m/>
    <n v="150000"/>
    <m/>
    <m/>
    <s v="Euro"/>
    <n v="76.27"/>
    <m/>
    <m/>
    <m/>
    <m/>
    <e v="#N/A"/>
    <m/>
    <m/>
    <m/>
    <m/>
    <m/>
    <m/>
    <m/>
    <m/>
    <m/>
    <m/>
    <m/>
    <m/>
    <m/>
    <m/>
    <m/>
    <m/>
    <m/>
    <m/>
    <m/>
    <m/>
    <m/>
    <m/>
  </r>
  <r>
    <m/>
    <s v="V300035"/>
    <s v="2023-0028"/>
    <x v="35"/>
    <n v="1"/>
    <s v="Wagon"/>
    <n v="7"/>
    <e v="#N/A"/>
    <x v="8"/>
    <m/>
    <m/>
    <x v="1"/>
    <x v="2"/>
    <n v="1"/>
    <m/>
    <m/>
    <n v="1"/>
    <m/>
    <n v="0"/>
    <n v="0"/>
    <x v="1"/>
    <n v="0"/>
    <d v="1899-12-30T00:00:00"/>
    <d v="1899-12-30T00:00:00"/>
    <x v="0"/>
    <m/>
    <m/>
    <m/>
    <e v="#N/A"/>
    <e v="#N/A"/>
    <n v="730"/>
    <x v="1"/>
    <d v="2025-06-25T00:00:00"/>
    <m/>
    <m/>
    <m/>
    <s v="n.a."/>
    <m/>
    <m/>
    <n v="0"/>
    <n v="3"/>
    <m/>
    <e v="#N/A"/>
    <m/>
    <m/>
    <m/>
    <m/>
    <m/>
    <m/>
    <m/>
    <m/>
    <m/>
    <m/>
    <m/>
    <m/>
    <m/>
    <m/>
    <m/>
    <m/>
    <m/>
    <m/>
    <m/>
    <m/>
    <m/>
    <n v="150000"/>
    <m/>
    <m/>
    <s v="Euro"/>
    <n v="76.27"/>
    <m/>
    <m/>
    <m/>
    <m/>
    <e v="#N/A"/>
    <m/>
    <m/>
    <m/>
    <m/>
    <m/>
    <m/>
    <m/>
    <m/>
    <m/>
    <m/>
    <m/>
    <m/>
    <m/>
    <m/>
    <m/>
    <m/>
    <m/>
    <m/>
    <m/>
    <m/>
    <m/>
    <m/>
  </r>
  <r>
    <m/>
    <s v="V300035"/>
    <s v="2023-0028"/>
    <x v="35"/>
    <n v="1"/>
    <s v="Wagon"/>
    <n v="8"/>
    <e v="#N/A"/>
    <x v="8"/>
    <m/>
    <m/>
    <x v="1"/>
    <x v="2"/>
    <n v="1"/>
    <m/>
    <m/>
    <n v="1"/>
    <m/>
    <n v="0"/>
    <n v="0"/>
    <x v="1"/>
    <n v="0"/>
    <d v="1899-12-30T00:00:00"/>
    <d v="1899-12-30T00:00:00"/>
    <x v="0"/>
    <m/>
    <m/>
    <m/>
    <e v="#N/A"/>
    <e v="#N/A"/>
    <n v="730"/>
    <x v="1"/>
    <d v="2025-06-25T00:00:00"/>
    <m/>
    <m/>
    <m/>
    <s v="n.a."/>
    <m/>
    <m/>
    <n v="0"/>
    <n v="3"/>
    <m/>
    <e v="#N/A"/>
    <m/>
    <m/>
    <m/>
    <m/>
    <m/>
    <m/>
    <m/>
    <m/>
    <m/>
    <m/>
    <m/>
    <m/>
    <m/>
    <m/>
    <m/>
    <m/>
    <m/>
    <m/>
    <m/>
    <m/>
    <m/>
    <n v="150000"/>
    <m/>
    <m/>
    <s v="Euro"/>
    <n v="76.27"/>
    <m/>
    <m/>
    <m/>
    <m/>
    <e v="#N/A"/>
    <m/>
    <m/>
    <m/>
    <m/>
    <m/>
    <m/>
    <m/>
    <m/>
    <m/>
    <m/>
    <m/>
    <m/>
    <m/>
    <m/>
    <m/>
    <m/>
    <m/>
    <m/>
    <m/>
    <m/>
    <m/>
    <m/>
  </r>
  <r>
    <m/>
    <s v="V300035"/>
    <s v="2023-0028"/>
    <x v="35"/>
    <n v="1"/>
    <s v="Wagon"/>
    <n v="9"/>
    <e v="#N/A"/>
    <x v="8"/>
    <m/>
    <m/>
    <x v="1"/>
    <x v="2"/>
    <n v="1"/>
    <m/>
    <m/>
    <n v="1"/>
    <m/>
    <n v="0"/>
    <n v="0"/>
    <x v="1"/>
    <n v="0"/>
    <d v="1899-12-30T00:00:00"/>
    <d v="1899-12-30T00:00:00"/>
    <x v="0"/>
    <m/>
    <m/>
    <m/>
    <e v="#N/A"/>
    <e v="#N/A"/>
    <n v="730"/>
    <x v="1"/>
    <d v="2025-06-25T00:00:00"/>
    <m/>
    <m/>
    <m/>
    <s v="n.a."/>
    <m/>
    <m/>
    <n v="0"/>
    <n v="3"/>
    <m/>
    <e v="#N/A"/>
    <m/>
    <m/>
    <m/>
    <m/>
    <m/>
    <m/>
    <m/>
    <m/>
    <m/>
    <m/>
    <m/>
    <m/>
    <m/>
    <m/>
    <m/>
    <m/>
    <m/>
    <m/>
    <m/>
    <m/>
    <m/>
    <n v="150000"/>
    <m/>
    <m/>
    <s v="Euro"/>
    <n v="76.27"/>
    <m/>
    <m/>
    <m/>
    <m/>
    <e v="#N/A"/>
    <m/>
    <m/>
    <m/>
    <m/>
    <m/>
    <m/>
    <m/>
    <m/>
    <m/>
    <m/>
    <m/>
    <m/>
    <m/>
    <m/>
    <m/>
    <m/>
    <m/>
    <m/>
    <m/>
    <m/>
    <m/>
    <m/>
  </r>
  <r>
    <m/>
    <s v="V300035"/>
    <s v="2023-0028"/>
    <x v="35"/>
    <n v="1"/>
    <s v="Wagon"/>
    <n v="10"/>
    <e v="#N/A"/>
    <x v="8"/>
    <m/>
    <m/>
    <x v="1"/>
    <x v="2"/>
    <n v="1"/>
    <m/>
    <m/>
    <n v="1"/>
    <m/>
    <n v="0"/>
    <n v="0"/>
    <x v="1"/>
    <n v="0"/>
    <d v="1899-12-30T00:00:00"/>
    <d v="1899-12-30T00:00:00"/>
    <x v="0"/>
    <m/>
    <m/>
    <m/>
    <e v="#N/A"/>
    <e v="#N/A"/>
    <n v="730"/>
    <x v="1"/>
    <d v="2025-06-25T00:00:00"/>
    <m/>
    <m/>
    <m/>
    <s v="n.a."/>
    <m/>
    <m/>
    <n v="0"/>
    <n v="3"/>
    <m/>
    <e v="#N/A"/>
    <m/>
    <m/>
    <m/>
    <m/>
    <m/>
    <m/>
    <m/>
    <m/>
    <m/>
    <m/>
    <m/>
    <m/>
    <m/>
    <m/>
    <m/>
    <m/>
    <m/>
    <m/>
    <m/>
    <m/>
    <m/>
    <n v="150000"/>
    <m/>
    <m/>
    <s v="Euro"/>
    <n v="76.27"/>
    <m/>
    <m/>
    <m/>
    <m/>
    <e v="#N/A"/>
    <m/>
    <m/>
    <m/>
    <m/>
    <m/>
    <m/>
    <m/>
    <m/>
    <m/>
    <m/>
    <m/>
    <m/>
    <m/>
    <m/>
    <m/>
    <m/>
    <m/>
    <m/>
    <m/>
    <m/>
    <m/>
    <m/>
  </r>
  <r>
    <m/>
    <s v="V300035"/>
    <s v="2023-0028"/>
    <x v="35"/>
    <n v="1"/>
    <s v="Wagon"/>
    <n v="11"/>
    <e v="#N/A"/>
    <x v="8"/>
    <m/>
    <m/>
    <x v="1"/>
    <x v="2"/>
    <n v="1"/>
    <m/>
    <m/>
    <n v="1"/>
    <m/>
    <n v="0"/>
    <n v="0"/>
    <x v="1"/>
    <n v="0"/>
    <d v="1899-12-30T00:00:00"/>
    <d v="1899-12-30T00:00:00"/>
    <x v="0"/>
    <m/>
    <m/>
    <m/>
    <e v="#N/A"/>
    <e v="#N/A"/>
    <n v="730"/>
    <x v="1"/>
    <d v="2025-06-25T00:00:00"/>
    <m/>
    <m/>
    <m/>
    <s v="n.a."/>
    <m/>
    <m/>
    <n v="0"/>
    <n v="3"/>
    <m/>
    <e v="#N/A"/>
    <m/>
    <m/>
    <m/>
    <m/>
    <m/>
    <m/>
    <m/>
    <m/>
    <m/>
    <m/>
    <m/>
    <m/>
    <m/>
    <m/>
    <m/>
    <m/>
    <m/>
    <m/>
    <m/>
    <m/>
    <m/>
    <n v="150000"/>
    <m/>
    <m/>
    <s v="Euro"/>
    <n v="76.27"/>
    <m/>
    <m/>
    <m/>
    <m/>
    <e v="#N/A"/>
    <m/>
    <m/>
    <m/>
    <m/>
    <m/>
    <m/>
    <m/>
    <m/>
    <m/>
    <m/>
    <m/>
    <m/>
    <m/>
    <m/>
    <m/>
    <m/>
    <m/>
    <m/>
    <m/>
    <m/>
    <m/>
    <m/>
  </r>
  <r>
    <m/>
    <s v="V300035"/>
    <s v="2023-0028"/>
    <x v="35"/>
    <n v="1"/>
    <s v="Wagon"/>
    <n v="12"/>
    <e v="#N/A"/>
    <x v="8"/>
    <m/>
    <m/>
    <x v="1"/>
    <x v="2"/>
    <n v="1"/>
    <m/>
    <m/>
    <n v="1"/>
    <m/>
    <n v="0"/>
    <n v="0"/>
    <x v="1"/>
    <n v="0"/>
    <d v="1899-12-30T00:00:00"/>
    <d v="1899-12-30T00:00:00"/>
    <x v="0"/>
    <m/>
    <m/>
    <m/>
    <e v="#N/A"/>
    <e v="#N/A"/>
    <n v="730"/>
    <x v="1"/>
    <d v="2025-06-25T00:00:00"/>
    <m/>
    <m/>
    <m/>
    <s v="n.a."/>
    <m/>
    <m/>
    <n v="0"/>
    <n v="3"/>
    <m/>
    <e v="#N/A"/>
    <m/>
    <m/>
    <m/>
    <m/>
    <m/>
    <m/>
    <m/>
    <m/>
    <m/>
    <m/>
    <m/>
    <m/>
    <m/>
    <m/>
    <m/>
    <m/>
    <m/>
    <m/>
    <m/>
    <m/>
    <m/>
    <n v="150000"/>
    <m/>
    <m/>
    <s v="Euro"/>
    <n v="76.27"/>
    <m/>
    <m/>
    <m/>
    <m/>
    <e v="#N/A"/>
    <m/>
    <m/>
    <m/>
    <m/>
    <m/>
    <m/>
    <m/>
    <m/>
    <m/>
    <m/>
    <m/>
    <m/>
    <m/>
    <m/>
    <m/>
    <m/>
    <m/>
    <m/>
    <m/>
    <m/>
    <m/>
    <m/>
  </r>
  <r>
    <m/>
    <s v="V300035"/>
    <s v="2023-0028"/>
    <x v="35"/>
    <n v="1"/>
    <s v="Wagon"/>
    <n v="13"/>
    <e v="#N/A"/>
    <x v="8"/>
    <m/>
    <m/>
    <x v="1"/>
    <x v="2"/>
    <n v="1"/>
    <m/>
    <m/>
    <n v="1"/>
    <m/>
    <n v="0"/>
    <n v="0"/>
    <x v="1"/>
    <n v="0"/>
    <d v="1899-12-30T00:00:00"/>
    <d v="1899-12-30T00:00:00"/>
    <x v="0"/>
    <m/>
    <m/>
    <m/>
    <e v="#N/A"/>
    <e v="#N/A"/>
    <n v="730"/>
    <x v="1"/>
    <d v="2025-06-25T00:00:00"/>
    <m/>
    <m/>
    <m/>
    <s v="n.a."/>
    <m/>
    <m/>
    <n v="0"/>
    <n v="3"/>
    <m/>
    <e v="#N/A"/>
    <m/>
    <m/>
    <m/>
    <m/>
    <m/>
    <m/>
    <m/>
    <m/>
    <m/>
    <m/>
    <m/>
    <m/>
    <m/>
    <m/>
    <m/>
    <m/>
    <m/>
    <m/>
    <m/>
    <m/>
    <m/>
    <n v="150000"/>
    <m/>
    <m/>
    <s v="Euro"/>
    <n v="76.27"/>
    <m/>
    <m/>
    <m/>
    <m/>
    <e v="#N/A"/>
    <m/>
    <m/>
    <m/>
    <m/>
    <m/>
    <m/>
    <m/>
    <m/>
    <m/>
    <m/>
    <m/>
    <m/>
    <m/>
    <m/>
    <m/>
    <m/>
    <m/>
    <m/>
    <m/>
    <m/>
    <m/>
    <m/>
  </r>
  <r>
    <m/>
    <s v="V300035"/>
    <s v="2023-0028"/>
    <x v="35"/>
    <n v="1"/>
    <s v="Wagon"/>
    <n v="14"/>
    <e v="#N/A"/>
    <x v="8"/>
    <m/>
    <m/>
    <x v="1"/>
    <x v="2"/>
    <n v="1"/>
    <m/>
    <m/>
    <n v="1"/>
    <m/>
    <n v="0"/>
    <n v="0"/>
    <x v="1"/>
    <n v="0"/>
    <d v="1899-12-30T00:00:00"/>
    <d v="1899-12-30T00:00:00"/>
    <x v="0"/>
    <m/>
    <m/>
    <m/>
    <e v="#N/A"/>
    <e v="#N/A"/>
    <n v="730"/>
    <x v="1"/>
    <d v="2025-06-25T00:00:00"/>
    <m/>
    <m/>
    <m/>
    <s v="n.a."/>
    <m/>
    <m/>
    <n v="0"/>
    <n v="3"/>
    <m/>
    <e v="#N/A"/>
    <m/>
    <m/>
    <m/>
    <m/>
    <m/>
    <m/>
    <m/>
    <m/>
    <m/>
    <m/>
    <m/>
    <m/>
    <m/>
    <m/>
    <m/>
    <m/>
    <m/>
    <m/>
    <m/>
    <m/>
    <m/>
    <n v="150000"/>
    <m/>
    <m/>
    <s v="Euro"/>
    <n v="76.27"/>
    <m/>
    <m/>
    <m/>
    <m/>
    <e v="#N/A"/>
    <m/>
    <m/>
    <m/>
    <m/>
    <m/>
    <m/>
    <m/>
    <m/>
    <m/>
    <m/>
    <m/>
    <m/>
    <m/>
    <m/>
    <m/>
    <m/>
    <m/>
    <m/>
    <m/>
    <m/>
    <m/>
    <m/>
  </r>
  <r>
    <m/>
    <s v="V300035"/>
    <s v="2023-0028"/>
    <x v="35"/>
    <n v="1"/>
    <s v="Wagon"/>
    <n v="15"/>
    <e v="#N/A"/>
    <x v="8"/>
    <m/>
    <m/>
    <x v="1"/>
    <x v="2"/>
    <n v="1"/>
    <m/>
    <m/>
    <n v="1"/>
    <m/>
    <n v="0"/>
    <n v="0"/>
    <x v="1"/>
    <n v="0"/>
    <d v="1899-12-30T00:00:00"/>
    <d v="1899-12-30T00:00:00"/>
    <x v="0"/>
    <m/>
    <m/>
    <m/>
    <e v="#N/A"/>
    <e v="#N/A"/>
    <n v="730"/>
    <x v="1"/>
    <d v="2025-06-25T00:00:00"/>
    <m/>
    <m/>
    <m/>
    <s v="n.a."/>
    <m/>
    <m/>
    <n v="0"/>
    <n v="3"/>
    <m/>
    <e v="#N/A"/>
    <m/>
    <m/>
    <m/>
    <m/>
    <m/>
    <m/>
    <m/>
    <m/>
    <m/>
    <m/>
    <m/>
    <m/>
    <m/>
    <m/>
    <m/>
    <m/>
    <m/>
    <m/>
    <m/>
    <m/>
    <m/>
    <n v="150000"/>
    <m/>
    <m/>
    <s v="Euro"/>
    <n v="76.27"/>
    <m/>
    <m/>
    <m/>
    <m/>
    <e v="#N/A"/>
    <m/>
    <m/>
    <m/>
    <m/>
    <m/>
    <m/>
    <m/>
    <m/>
    <m/>
    <m/>
    <m/>
    <m/>
    <m/>
    <m/>
    <m/>
    <m/>
    <m/>
    <m/>
    <m/>
    <m/>
    <m/>
    <m/>
  </r>
  <r>
    <m/>
    <s v="V300035"/>
    <s v="2023-0028"/>
    <x v="35"/>
    <n v="1"/>
    <s v="Wagon"/>
    <n v="16"/>
    <e v="#N/A"/>
    <x v="8"/>
    <m/>
    <m/>
    <x v="1"/>
    <x v="2"/>
    <n v="1"/>
    <m/>
    <m/>
    <n v="1"/>
    <m/>
    <n v="0"/>
    <n v="0"/>
    <x v="1"/>
    <n v="0"/>
    <d v="1899-12-30T00:00:00"/>
    <d v="1899-12-30T00:00:00"/>
    <x v="0"/>
    <m/>
    <m/>
    <m/>
    <e v="#N/A"/>
    <e v="#N/A"/>
    <n v="730"/>
    <x v="1"/>
    <d v="2025-06-25T00:00:00"/>
    <m/>
    <m/>
    <m/>
    <s v="n.a."/>
    <m/>
    <m/>
    <n v="0"/>
    <n v="3"/>
    <m/>
    <e v="#N/A"/>
    <m/>
    <m/>
    <m/>
    <m/>
    <m/>
    <m/>
    <m/>
    <m/>
    <m/>
    <m/>
    <m/>
    <m/>
    <m/>
    <m/>
    <m/>
    <m/>
    <m/>
    <m/>
    <m/>
    <m/>
    <m/>
    <n v="150000"/>
    <m/>
    <m/>
    <s v="Euro"/>
    <n v="76.27"/>
    <m/>
    <m/>
    <m/>
    <m/>
    <e v="#N/A"/>
    <m/>
    <m/>
    <m/>
    <m/>
    <m/>
    <m/>
    <m/>
    <m/>
    <m/>
    <m/>
    <m/>
    <m/>
    <m/>
    <m/>
    <m/>
    <m/>
    <m/>
    <m/>
    <m/>
    <m/>
    <m/>
    <m/>
  </r>
  <r>
    <m/>
    <s v="V300035"/>
    <s v="2023-0028"/>
    <x v="35"/>
    <n v="1"/>
    <s v="Wagon"/>
    <n v="17"/>
    <e v="#N/A"/>
    <x v="8"/>
    <m/>
    <m/>
    <x v="1"/>
    <x v="2"/>
    <n v="1"/>
    <m/>
    <m/>
    <n v="1"/>
    <m/>
    <n v="0"/>
    <n v="0"/>
    <x v="1"/>
    <n v="0"/>
    <d v="1899-12-30T00:00:00"/>
    <d v="1899-12-30T00:00:00"/>
    <x v="0"/>
    <m/>
    <m/>
    <m/>
    <e v="#N/A"/>
    <e v="#N/A"/>
    <n v="730"/>
    <x v="1"/>
    <d v="2025-06-25T00:00:00"/>
    <m/>
    <m/>
    <m/>
    <s v="n.a."/>
    <m/>
    <m/>
    <n v="0"/>
    <n v="3"/>
    <m/>
    <e v="#N/A"/>
    <m/>
    <m/>
    <m/>
    <m/>
    <m/>
    <m/>
    <m/>
    <m/>
    <m/>
    <m/>
    <m/>
    <m/>
    <m/>
    <m/>
    <m/>
    <m/>
    <m/>
    <m/>
    <m/>
    <m/>
    <m/>
    <n v="150000"/>
    <m/>
    <m/>
    <s v="Euro"/>
    <n v="76.27"/>
    <m/>
    <m/>
    <m/>
    <m/>
    <e v="#N/A"/>
    <m/>
    <m/>
    <m/>
    <m/>
    <m/>
    <m/>
    <m/>
    <m/>
    <m/>
    <m/>
    <m/>
    <m/>
    <m/>
    <m/>
    <m/>
    <m/>
    <m/>
    <m/>
    <m/>
    <m/>
    <m/>
    <m/>
  </r>
  <r>
    <m/>
    <s v="V300035"/>
    <s v="2023-0028"/>
    <x v="35"/>
    <n v="1"/>
    <s v="Wagon"/>
    <n v="18"/>
    <e v="#N/A"/>
    <x v="8"/>
    <m/>
    <m/>
    <x v="1"/>
    <x v="2"/>
    <n v="1"/>
    <m/>
    <m/>
    <n v="1"/>
    <m/>
    <n v="0"/>
    <n v="0"/>
    <x v="1"/>
    <n v="0"/>
    <d v="1899-12-30T00:00:00"/>
    <d v="1899-12-30T00:00:00"/>
    <x v="0"/>
    <m/>
    <m/>
    <m/>
    <e v="#N/A"/>
    <e v="#N/A"/>
    <n v="730"/>
    <x v="1"/>
    <d v="2025-06-25T00:00:00"/>
    <m/>
    <m/>
    <m/>
    <s v="n.a."/>
    <m/>
    <m/>
    <n v="0"/>
    <n v="3"/>
    <m/>
    <e v="#N/A"/>
    <m/>
    <m/>
    <m/>
    <m/>
    <m/>
    <m/>
    <m/>
    <m/>
    <m/>
    <m/>
    <m/>
    <m/>
    <m/>
    <m/>
    <m/>
    <m/>
    <m/>
    <m/>
    <m/>
    <m/>
    <m/>
    <n v="150000"/>
    <m/>
    <m/>
    <s v="Euro"/>
    <n v="76.27"/>
    <m/>
    <m/>
    <m/>
    <m/>
    <e v="#N/A"/>
    <m/>
    <m/>
    <m/>
    <m/>
    <m/>
    <m/>
    <m/>
    <m/>
    <m/>
    <m/>
    <m/>
    <m/>
    <m/>
    <m/>
    <m/>
    <m/>
    <m/>
    <m/>
    <m/>
    <m/>
    <m/>
    <m/>
  </r>
  <r>
    <m/>
    <s v="V300035"/>
    <s v="2023-0028"/>
    <x v="35"/>
    <n v="1"/>
    <s v="Wagon"/>
    <n v="19"/>
    <e v="#N/A"/>
    <x v="8"/>
    <m/>
    <m/>
    <x v="1"/>
    <x v="2"/>
    <n v="1"/>
    <m/>
    <m/>
    <n v="1"/>
    <m/>
    <n v="0"/>
    <n v="0"/>
    <x v="1"/>
    <n v="0"/>
    <d v="1899-12-30T00:00:00"/>
    <d v="1899-12-30T00:00:00"/>
    <x v="0"/>
    <m/>
    <m/>
    <m/>
    <e v="#N/A"/>
    <e v="#N/A"/>
    <n v="730"/>
    <x v="1"/>
    <d v="2025-06-25T00:00:00"/>
    <m/>
    <m/>
    <m/>
    <s v="n.a."/>
    <m/>
    <m/>
    <n v="0"/>
    <n v="3"/>
    <m/>
    <e v="#N/A"/>
    <m/>
    <m/>
    <m/>
    <m/>
    <m/>
    <m/>
    <m/>
    <m/>
    <m/>
    <m/>
    <m/>
    <m/>
    <m/>
    <m/>
    <m/>
    <m/>
    <m/>
    <m/>
    <m/>
    <m/>
    <m/>
    <n v="150000"/>
    <m/>
    <m/>
    <s v="Euro"/>
    <n v="76.27"/>
    <m/>
    <m/>
    <m/>
    <m/>
    <e v="#N/A"/>
    <m/>
    <m/>
    <m/>
    <m/>
    <m/>
    <m/>
    <m/>
    <m/>
    <m/>
    <m/>
    <m/>
    <m/>
    <m/>
    <m/>
    <m/>
    <m/>
    <m/>
    <m/>
    <m/>
    <m/>
    <m/>
    <m/>
  </r>
  <r>
    <m/>
    <s v="V300035"/>
    <s v="2023-0028"/>
    <x v="35"/>
    <n v="1"/>
    <s v="Wagon"/>
    <n v="20"/>
    <e v="#N/A"/>
    <x v="8"/>
    <m/>
    <m/>
    <x v="1"/>
    <x v="2"/>
    <n v="1"/>
    <m/>
    <m/>
    <n v="1"/>
    <m/>
    <n v="0"/>
    <n v="0"/>
    <x v="1"/>
    <n v="0"/>
    <d v="1899-12-30T00:00:00"/>
    <d v="1899-12-30T00:00:00"/>
    <x v="0"/>
    <m/>
    <m/>
    <m/>
    <e v="#N/A"/>
    <e v="#N/A"/>
    <n v="730"/>
    <x v="1"/>
    <d v="2025-06-25T00:00:00"/>
    <m/>
    <m/>
    <m/>
    <s v="n.a."/>
    <m/>
    <m/>
    <n v="0"/>
    <n v="3"/>
    <m/>
    <e v="#N/A"/>
    <m/>
    <m/>
    <m/>
    <m/>
    <m/>
    <m/>
    <m/>
    <m/>
    <m/>
    <m/>
    <m/>
    <m/>
    <m/>
    <m/>
    <m/>
    <m/>
    <m/>
    <m/>
    <m/>
    <m/>
    <m/>
    <n v="150000"/>
    <m/>
    <m/>
    <s v="Euro"/>
    <n v="76.27"/>
    <m/>
    <m/>
    <m/>
    <m/>
    <e v="#N/A"/>
    <m/>
    <m/>
    <m/>
    <m/>
    <m/>
    <m/>
    <m/>
    <m/>
    <m/>
    <m/>
    <m/>
    <m/>
    <m/>
    <m/>
    <m/>
    <m/>
    <m/>
    <m/>
    <m/>
    <m/>
    <m/>
    <m/>
  </r>
  <r>
    <m/>
    <s v="V300035"/>
    <s v="2023-0028"/>
    <x v="35"/>
    <n v="1"/>
    <s v="Wagon"/>
    <n v="21"/>
    <e v="#N/A"/>
    <x v="8"/>
    <m/>
    <m/>
    <x v="1"/>
    <x v="2"/>
    <n v="1"/>
    <m/>
    <m/>
    <n v="1"/>
    <m/>
    <n v="0"/>
    <n v="0"/>
    <x v="1"/>
    <n v="0"/>
    <d v="1899-12-30T00:00:00"/>
    <d v="1899-12-30T00:00:00"/>
    <x v="0"/>
    <m/>
    <m/>
    <m/>
    <e v="#N/A"/>
    <e v="#N/A"/>
    <n v="730"/>
    <x v="1"/>
    <d v="2025-06-25T00:00:00"/>
    <m/>
    <m/>
    <m/>
    <s v="n.a."/>
    <m/>
    <m/>
    <n v="0"/>
    <n v="3"/>
    <m/>
    <e v="#N/A"/>
    <m/>
    <m/>
    <m/>
    <m/>
    <m/>
    <m/>
    <m/>
    <m/>
    <m/>
    <m/>
    <m/>
    <m/>
    <m/>
    <m/>
    <m/>
    <m/>
    <m/>
    <m/>
    <m/>
    <m/>
    <m/>
    <n v="150000"/>
    <m/>
    <m/>
    <s v="Euro"/>
    <n v="76.27"/>
    <m/>
    <m/>
    <m/>
    <m/>
    <e v="#N/A"/>
    <m/>
    <m/>
    <m/>
    <m/>
    <m/>
    <m/>
    <m/>
    <m/>
    <m/>
    <m/>
    <m/>
    <m/>
    <m/>
    <m/>
    <m/>
    <m/>
    <m/>
    <m/>
    <m/>
    <m/>
    <m/>
    <m/>
  </r>
  <r>
    <m/>
    <s v="V300035"/>
    <s v="2023-0028"/>
    <x v="35"/>
    <n v="1"/>
    <s v="Wagon"/>
    <n v="22"/>
    <e v="#N/A"/>
    <x v="8"/>
    <m/>
    <m/>
    <x v="1"/>
    <x v="2"/>
    <n v="1"/>
    <m/>
    <m/>
    <n v="1"/>
    <m/>
    <n v="0"/>
    <n v="0"/>
    <x v="1"/>
    <n v="0"/>
    <d v="1899-12-30T00:00:00"/>
    <d v="1899-12-30T00:00:00"/>
    <x v="0"/>
    <m/>
    <m/>
    <m/>
    <e v="#N/A"/>
    <e v="#N/A"/>
    <n v="730"/>
    <x v="1"/>
    <d v="2025-06-25T00:00:00"/>
    <m/>
    <m/>
    <m/>
    <s v="n.a."/>
    <m/>
    <m/>
    <n v="0"/>
    <n v="3"/>
    <m/>
    <e v="#N/A"/>
    <m/>
    <m/>
    <m/>
    <m/>
    <m/>
    <m/>
    <m/>
    <m/>
    <m/>
    <m/>
    <m/>
    <m/>
    <m/>
    <m/>
    <m/>
    <m/>
    <m/>
    <m/>
    <m/>
    <m/>
    <m/>
    <n v="150000"/>
    <m/>
    <m/>
    <s v="Euro"/>
    <n v="76.27"/>
    <m/>
    <m/>
    <m/>
    <m/>
    <e v="#N/A"/>
    <m/>
    <m/>
    <m/>
    <m/>
    <m/>
    <m/>
    <m/>
    <m/>
    <m/>
    <m/>
    <m/>
    <m/>
    <m/>
    <m/>
    <m/>
    <m/>
    <m/>
    <m/>
    <m/>
    <m/>
    <m/>
    <m/>
  </r>
  <r>
    <m/>
    <s v="V300035"/>
    <s v="2023-0028"/>
    <x v="35"/>
    <n v="1"/>
    <s v="Wagon"/>
    <n v="23"/>
    <e v="#N/A"/>
    <x v="8"/>
    <m/>
    <m/>
    <x v="1"/>
    <x v="2"/>
    <n v="1"/>
    <m/>
    <m/>
    <n v="1"/>
    <m/>
    <n v="0"/>
    <n v="0"/>
    <x v="1"/>
    <n v="0"/>
    <d v="1899-12-30T00:00:00"/>
    <d v="1899-12-30T00:00:00"/>
    <x v="0"/>
    <m/>
    <m/>
    <m/>
    <e v="#N/A"/>
    <e v="#N/A"/>
    <n v="730"/>
    <x v="1"/>
    <d v="2025-06-25T00:00:00"/>
    <m/>
    <m/>
    <m/>
    <s v="n.a."/>
    <m/>
    <m/>
    <n v="0"/>
    <n v="3"/>
    <m/>
    <e v="#N/A"/>
    <m/>
    <m/>
    <m/>
    <m/>
    <m/>
    <m/>
    <m/>
    <m/>
    <m/>
    <m/>
    <m/>
    <m/>
    <m/>
    <m/>
    <m/>
    <m/>
    <m/>
    <m/>
    <m/>
    <m/>
    <m/>
    <n v="150000"/>
    <m/>
    <m/>
    <s v="Euro"/>
    <n v="76.27"/>
    <m/>
    <m/>
    <m/>
    <m/>
    <e v="#N/A"/>
    <m/>
    <m/>
    <m/>
    <m/>
    <m/>
    <m/>
    <m/>
    <m/>
    <m/>
    <m/>
    <m/>
    <m/>
    <m/>
    <m/>
    <m/>
    <m/>
    <m/>
    <m/>
    <m/>
    <m/>
    <m/>
    <m/>
  </r>
  <r>
    <m/>
    <s v="V300035"/>
    <s v="2023-0028"/>
    <x v="35"/>
    <n v="1"/>
    <s v="Wagon"/>
    <n v="24"/>
    <e v="#N/A"/>
    <x v="8"/>
    <m/>
    <m/>
    <x v="1"/>
    <x v="2"/>
    <n v="1"/>
    <m/>
    <m/>
    <n v="1"/>
    <m/>
    <n v="0"/>
    <n v="0"/>
    <x v="1"/>
    <n v="0"/>
    <d v="1899-12-30T00:00:00"/>
    <d v="1899-12-30T00:00:00"/>
    <x v="0"/>
    <m/>
    <m/>
    <m/>
    <e v="#N/A"/>
    <e v="#N/A"/>
    <n v="730"/>
    <x v="1"/>
    <d v="2025-06-25T00:00:00"/>
    <m/>
    <m/>
    <m/>
    <s v="n.a."/>
    <m/>
    <m/>
    <n v="0"/>
    <n v="3"/>
    <m/>
    <e v="#N/A"/>
    <m/>
    <m/>
    <m/>
    <m/>
    <m/>
    <m/>
    <m/>
    <m/>
    <m/>
    <m/>
    <m/>
    <m/>
    <m/>
    <m/>
    <m/>
    <m/>
    <m/>
    <m/>
    <m/>
    <m/>
    <m/>
    <n v="150000"/>
    <m/>
    <m/>
    <s v="Euro"/>
    <n v="76.27"/>
    <m/>
    <m/>
    <m/>
    <m/>
    <e v="#N/A"/>
    <m/>
    <m/>
    <m/>
    <m/>
    <m/>
    <m/>
    <m/>
    <m/>
    <m/>
    <m/>
    <m/>
    <m/>
    <m/>
    <m/>
    <m/>
    <m/>
    <m/>
    <m/>
    <m/>
    <m/>
    <m/>
    <m/>
  </r>
  <r>
    <m/>
    <s v="V300035"/>
    <s v="2023-0028"/>
    <x v="35"/>
    <n v="1"/>
    <s v="Wagon"/>
    <n v="25"/>
    <e v="#N/A"/>
    <x v="8"/>
    <m/>
    <m/>
    <x v="1"/>
    <x v="2"/>
    <n v="1"/>
    <m/>
    <m/>
    <n v="1"/>
    <m/>
    <n v="0"/>
    <n v="0"/>
    <x v="1"/>
    <n v="0"/>
    <d v="1899-12-30T00:00:00"/>
    <d v="1899-12-30T00:00:00"/>
    <x v="0"/>
    <m/>
    <m/>
    <m/>
    <e v="#N/A"/>
    <e v="#N/A"/>
    <n v="730"/>
    <x v="1"/>
    <d v="2025-06-25T00:00:00"/>
    <m/>
    <m/>
    <m/>
    <s v="n.a."/>
    <m/>
    <m/>
    <n v="0"/>
    <n v="3"/>
    <m/>
    <e v="#N/A"/>
    <m/>
    <m/>
    <m/>
    <m/>
    <m/>
    <m/>
    <m/>
    <m/>
    <m/>
    <m/>
    <m/>
    <m/>
    <m/>
    <m/>
    <m/>
    <m/>
    <m/>
    <m/>
    <m/>
    <m/>
    <m/>
    <n v="150000"/>
    <m/>
    <m/>
    <s v="Euro"/>
    <n v="76.27"/>
    <m/>
    <m/>
    <m/>
    <m/>
    <e v="#N/A"/>
    <m/>
    <m/>
    <m/>
    <m/>
    <m/>
    <m/>
    <m/>
    <m/>
    <m/>
    <m/>
    <m/>
    <m/>
    <m/>
    <m/>
    <m/>
    <m/>
    <m/>
    <m/>
    <m/>
    <m/>
    <m/>
    <m/>
  </r>
  <r>
    <m/>
    <s v="V300035"/>
    <s v="2023-0028"/>
    <x v="35"/>
    <n v="1"/>
    <s v="Wagon"/>
    <n v="26"/>
    <e v="#N/A"/>
    <x v="8"/>
    <m/>
    <m/>
    <x v="1"/>
    <x v="2"/>
    <n v="1"/>
    <m/>
    <m/>
    <n v="1"/>
    <m/>
    <n v="0"/>
    <n v="0"/>
    <x v="1"/>
    <n v="0"/>
    <d v="1899-12-30T00:00:00"/>
    <d v="1899-12-30T00:00:00"/>
    <x v="0"/>
    <m/>
    <m/>
    <m/>
    <e v="#N/A"/>
    <e v="#N/A"/>
    <n v="730"/>
    <x v="1"/>
    <d v="2025-06-25T00:00:00"/>
    <m/>
    <m/>
    <m/>
    <s v="n.a."/>
    <m/>
    <m/>
    <n v="0"/>
    <n v="3"/>
    <m/>
    <e v="#N/A"/>
    <m/>
    <m/>
    <m/>
    <m/>
    <m/>
    <m/>
    <m/>
    <m/>
    <m/>
    <m/>
    <m/>
    <m/>
    <m/>
    <m/>
    <m/>
    <m/>
    <m/>
    <m/>
    <m/>
    <m/>
    <m/>
    <n v="150000"/>
    <m/>
    <m/>
    <s v="Euro"/>
    <n v="76.27"/>
    <m/>
    <m/>
    <m/>
    <m/>
    <e v="#N/A"/>
    <m/>
    <m/>
    <m/>
    <m/>
    <m/>
    <m/>
    <m/>
    <m/>
    <m/>
    <m/>
    <m/>
    <m/>
    <m/>
    <m/>
    <m/>
    <m/>
    <m/>
    <m/>
    <m/>
    <m/>
    <m/>
    <m/>
  </r>
  <r>
    <m/>
    <s v="V300035"/>
    <s v="2023-0028"/>
    <x v="35"/>
    <n v="1"/>
    <s v="Wagon"/>
    <n v="27"/>
    <e v="#N/A"/>
    <x v="8"/>
    <m/>
    <m/>
    <x v="1"/>
    <x v="2"/>
    <n v="1"/>
    <m/>
    <m/>
    <n v="1"/>
    <m/>
    <n v="0"/>
    <n v="0"/>
    <x v="1"/>
    <n v="0"/>
    <d v="1899-12-30T00:00:00"/>
    <d v="1899-12-30T00:00:00"/>
    <x v="0"/>
    <m/>
    <m/>
    <m/>
    <e v="#N/A"/>
    <e v="#N/A"/>
    <n v="730"/>
    <x v="1"/>
    <d v="2025-06-25T00:00:00"/>
    <m/>
    <m/>
    <m/>
    <s v="n.a."/>
    <m/>
    <m/>
    <n v="0"/>
    <n v="3"/>
    <m/>
    <e v="#N/A"/>
    <m/>
    <m/>
    <m/>
    <m/>
    <m/>
    <m/>
    <m/>
    <m/>
    <m/>
    <m/>
    <m/>
    <m/>
    <m/>
    <m/>
    <m/>
    <m/>
    <m/>
    <m/>
    <m/>
    <m/>
    <m/>
    <n v="150000"/>
    <m/>
    <m/>
    <s v="Euro"/>
    <n v="76.27"/>
    <m/>
    <m/>
    <m/>
    <m/>
    <e v="#N/A"/>
    <m/>
    <m/>
    <m/>
    <m/>
    <m/>
    <m/>
    <m/>
    <m/>
    <m/>
    <m/>
    <m/>
    <m/>
    <m/>
    <m/>
    <m/>
    <m/>
    <m/>
    <m/>
    <m/>
    <m/>
    <m/>
    <m/>
  </r>
  <r>
    <m/>
    <s v="V300035"/>
    <s v="2023-0028"/>
    <x v="35"/>
    <n v="1"/>
    <s v="Wagon"/>
    <n v="28"/>
    <e v="#N/A"/>
    <x v="8"/>
    <m/>
    <m/>
    <x v="1"/>
    <x v="2"/>
    <n v="1"/>
    <m/>
    <m/>
    <n v="1"/>
    <m/>
    <n v="0"/>
    <n v="0"/>
    <x v="1"/>
    <n v="0"/>
    <d v="1899-12-30T00:00:00"/>
    <d v="1899-12-30T00:00:00"/>
    <x v="0"/>
    <m/>
    <m/>
    <m/>
    <e v="#N/A"/>
    <e v="#N/A"/>
    <n v="730"/>
    <x v="1"/>
    <d v="2025-06-25T00:00:00"/>
    <m/>
    <m/>
    <m/>
    <s v="n.a."/>
    <m/>
    <m/>
    <n v="0"/>
    <n v="3"/>
    <m/>
    <e v="#N/A"/>
    <m/>
    <m/>
    <m/>
    <m/>
    <m/>
    <m/>
    <m/>
    <m/>
    <m/>
    <m/>
    <m/>
    <m/>
    <m/>
    <m/>
    <m/>
    <m/>
    <m/>
    <m/>
    <m/>
    <m/>
    <m/>
    <n v="150000"/>
    <m/>
    <m/>
    <s v="Euro"/>
    <n v="76.27"/>
    <m/>
    <m/>
    <m/>
    <m/>
    <e v="#N/A"/>
    <m/>
    <m/>
    <m/>
    <m/>
    <m/>
    <m/>
    <m/>
    <m/>
    <m/>
    <m/>
    <m/>
    <m/>
    <m/>
    <m/>
    <m/>
    <m/>
    <m/>
    <m/>
    <m/>
    <m/>
    <m/>
    <m/>
  </r>
  <r>
    <m/>
    <s v="V300035"/>
    <s v="2023-0028"/>
    <x v="35"/>
    <n v="1"/>
    <s v="Wagon"/>
    <n v="29"/>
    <e v="#N/A"/>
    <x v="8"/>
    <m/>
    <m/>
    <x v="1"/>
    <x v="2"/>
    <n v="1"/>
    <m/>
    <m/>
    <n v="1"/>
    <m/>
    <n v="0"/>
    <n v="0"/>
    <x v="1"/>
    <n v="0"/>
    <d v="1899-12-30T00:00:00"/>
    <d v="1899-12-30T00:00:00"/>
    <x v="0"/>
    <m/>
    <m/>
    <m/>
    <e v="#N/A"/>
    <e v="#N/A"/>
    <n v="730"/>
    <x v="1"/>
    <d v="2025-06-25T00:00:00"/>
    <m/>
    <m/>
    <m/>
    <s v="n.a."/>
    <m/>
    <m/>
    <n v="0"/>
    <n v="3"/>
    <m/>
    <e v="#N/A"/>
    <m/>
    <m/>
    <m/>
    <m/>
    <m/>
    <m/>
    <m/>
    <m/>
    <m/>
    <m/>
    <m/>
    <m/>
    <m/>
    <m/>
    <m/>
    <m/>
    <m/>
    <m/>
    <m/>
    <m/>
    <m/>
    <n v="150000"/>
    <m/>
    <m/>
    <s v="Euro"/>
    <n v="76.27"/>
    <m/>
    <m/>
    <m/>
    <m/>
    <e v="#N/A"/>
    <m/>
    <m/>
    <m/>
    <m/>
    <m/>
    <m/>
    <m/>
    <m/>
    <m/>
    <m/>
    <m/>
    <m/>
    <m/>
    <m/>
    <m/>
    <m/>
    <m/>
    <m/>
    <m/>
    <m/>
    <m/>
    <m/>
  </r>
  <r>
    <m/>
    <s v="V300035"/>
    <s v="2023-0028"/>
    <x v="35"/>
    <n v="1"/>
    <s v="Wagon"/>
    <n v="30"/>
    <e v="#N/A"/>
    <x v="8"/>
    <m/>
    <m/>
    <x v="1"/>
    <x v="2"/>
    <n v="1"/>
    <m/>
    <m/>
    <n v="1"/>
    <m/>
    <n v="0"/>
    <n v="0"/>
    <x v="1"/>
    <n v="0"/>
    <d v="1899-12-30T00:00:00"/>
    <d v="1899-12-30T00:00:00"/>
    <x v="0"/>
    <m/>
    <m/>
    <m/>
    <e v="#N/A"/>
    <e v="#N/A"/>
    <n v="730"/>
    <x v="1"/>
    <d v="2025-06-25T00:00:00"/>
    <m/>
    <m/>
    <m/>
    <s v="n.a."/>
    <m/>
    <m/>
    <n v="0"/>
    <n v="3"/>
    <m/>
    <e v="#N/A"/>
    <m/>
    <m/>
    <m/>
    <m/>
    <m/>
    <m/>
    <m/>
    <m/>
    <m/>
    <m/>
    <m/>
    <m/>
    <m/>
    <m/>
    <m/>
    <m/>
    <m/>
    <m/>
    <m/>
    <m/>
    <m/>
    <n v="150000"/>
    <m/>
    <m/>
    <s v="Euro"/>
    <n v="76.27"/>
    <m/>
    <m/>
    <m/>
    <m/>
    <e v="#N/A"/>
    <m/>
    <m/>
    <m/>
    <m/>
    <m/>
    <m/>
    <m/>
    <m/>
    <m/>
    <m/>
    <m/>
    <m/>
    <m/>
    <m/>
    <m/>
    <m/>
    <m/>
    <m/>
    <m/>
    <m/>
    <m/>
    <m/>
  </r>
  <r>
    <m/>
    <s v="V300035"/>
    <s v="2023-0028"/>
    <x v="35"/>
    <n v="1"/>
    <s v="Wagon"/>
    <n v="31"/>
    <e v="#N/A"/>
    <x v="8"/>
    <m/>
    <m/>
    <x v="1"/>
    <x v="2"/>
    <n v="1"/>
    <m/>
    <m/>
    <n v="1"/>
    <m/>
    <n v="0"/>
    <n v="0"/>
    <x v="1"/>
    <n v="0"/>
    <d v="1899-12-30T00:00:00"/>
    <d v="1899-12-30T00:00:00"/>
    <x v="0"/>
    <m/>
    <m/>
    <m/>
    <e v="#N/A"/>
    <e v="#N/A"/>
    <n v="730"/>
    <x v="1"/>
    <d v="2025-06-25T00:00:00"/>
    <m/>
    <m/>
    <m/>
    <s v="n.a."/>
    <m/>
    <m/>
    <n v="0"/>
    <n v="3"/>
    <m/>
    <e v="#N/A"/>
    <m/>
    <m/>
    <m/>
    <m/>
    <m/>
    <m/>
    <m/>
    <m/>
    <m/>
    <m/>
    <m/>
    <m/>
    <m/>
    <m/>
    <m/>
    <m/>
    <m/>
    <m/>
    <m/>
    <m/>
    <m/>
    <n v="150000"/>
    <m/>
    <m/>
    <s v="Euro"/>
    <n v="76.27"/>
    <m/>
    <m/>
    <m/>
    <m/>
    <e v="#N/A"/>
    <m/>
    <m/>
    <m/>
    <m/>
    <m/>
    <m/>
    <m/>
    <m/>
    <m/>
    <m/>
    <m/>
    <m/>
    <m/>
    <m/>
    <m/>
    <m/>
    <m/>
    <m/>
    <m/>
    <m/>
    <m/>
    <m/>
  </r>
  <r>
    <m/>
    <s v="V300035"/>
    <s v="2023-0028"/>
    <x v="35"/>
    <n v="1"/>
    <s v="Wagon"/>
    <n v="32"/>
    <e v="#N/A"/>
    <x v="8"/>
    <m/>
    <m/>
    <x v="1"/>
    <x v="2"/>
    <n v="1"/>
    <m/>
    <m/>
    <n v="1"/>
    <m/>
    <n v="0"/>
    <n v="0"/>
    <x v="1"/>
    <n v="0"/>
    <d v="1899-12-30T00:00:00"/>
    <d v="1899-12-30T00:00:00"/>
    <x v="0"/>
    <m/>
    <m/>
    <m/>
    <e v="#N/A"/>
    <e v="#N/A"/>
    <n v="730"/>
    <x v="1"/>
    <d v="2025-06-25T00:00:00"/>
    <m/>
    <m/>
    <m/>
    <s v="n.a."/>
    <m/>
    <m/>
    <n v="0"/>
    <n v="3"/>
    <m/>
    <e v="#N/A"/>
    <m/>
    <m/>
    <m/>
    <m/>
    <m/>
    <m/>
    <m/>
    <m/>
    <m/>
    <m/>
    <m/>
    <m/>
    <m/>
    <m/>
    <m/>
    <m/>
    <m/>
    <m/>
    <m/>
    <m/>
    <m/>
    <n v="150000"/>
    <m/>
    <m/>
    <s v="Euro"/>
    <n v="76.27"/>
    <m/>
    <m/>
    <m/>
    <m/>
    <e v="#N/A"/>
    <m/>
    <m/>
    <m/>
    <m/>
    <m/>
    <m/>
    <m/>
    <m/>
    <m/>
    <m/>
    <m/>
    <m/>
    <m/>
    <m/>
    <m/>
    <m/>
    <m/>
    <m/>
    <m/>
    <m/>
    <m/>
    <m/>
  </r>
  <r>
    <m/>
    <s v="V300035"/>
    <s v="2023-0028"/>
    <x v="35"/>
    <n v="1"/>
    <s v="Wagon"/>
    <n v="33"/>
    <e v="#N/A"/>
    <x v="8"/>
    <m/>
    <m/>
    <x v="1"/>
    <x v="2"/>
    <n v="1"/>
    <m/>
    <m/>
    <n v="1"/>
    <m/>
    <n v="0"/>
    <n v="0"/>
    <x v="1"/>
    <n v="0"/>
    <d v="1899-12-30T00:00:00"/>
    <d v="1899-12-30T00:00:00"/>
    <x v="0"/>
    <m/>
    <m/>
    <m/>
    <e v="#N/A"/>
    <e v="#N/A"/>
    <n v="730"/>
    <x v="1"/>
    <d v="2025-06-25T00:00:00"/>
    <m/>
    <m/>
    <m/>
    <s v="n.a."/>
    <m/>
    <m/>
    <n v="0"/>
    <n v="3"/>
    <m/>
    <e v="#N/A"/>
    <m/>
    <m/>
    <m/>
    <m/>
    <m/>
    <m/>
    <m/>
    <m/>
    <m/>
    <m/>
    <m/>
    <m/>
    <m/>
    <m/>
    <m/>
    <m/>
    <m/>
    <m/>
    <m/>
    <m/>
    <m/>
    <n v="150000"/>
    <m/>
    <m/>
    <s v="Euro"/>
    <n v="76.27"/>
    <m/>
    <m/>
    <m/>
    <m/>
    <e v="#N/A"/>
    <m/>
    <m/>
    <m/>
    <m/>
    <m/>
    <m/>
    <m/>
    <m/>
    <m/>
    <m/>
    <m/>
    <m/>
    <m/>
    <m/>
    <m/>
    <m/>
    <m/>
    <m/>
    <m/>
    <m/>
    <m/>
    <m/>
  </r>
  <r>
    <m/>
    <s v="V300035"/>
    <s v="2023-0028"/>
    <x v="35"/>
    <n v="1"/>
    <s v="Wagon"/>
    <n v="34"/>
    <e v="#N/A"/>
    <x v="8"/>
    <m/>
    <m/>
    <x v="1"/>
    <x v="2"/>
    <n v="1"/>
    <m/>
    <m/>
    <n v="1"/>
    <m/>
    <n v="0"/>
    <n v="0"/>
    <x v="1"/>
    <n v="0"/>
    <d v="1899-12-30T00:00:00"/>
    <d v="1899-12-30T00:00:00"/>
    <x v="0"/>
    <m/>
    <m/>
    <m/>
    <e v="#N/A"/>
    <e v="#N/A"/>
    <n v="730"/>
    <x v="1"/>
    <d v="2025-06-25T00:00:00"/>
    <m/>
    <m/>
    <m/>
    <s v="n.a."/>
    <m/>
    <m/>
    <n v="0"/>
    <n v="3"/>
    <m/>
    <e v="#N/A"/>
    <m/>
    <m/>
    <m/>
    <m/>
    <m/>
    <m/>
    <m/>
    <m/>
    <m/>
    <m/>
    <m/>
    <m/>
    <m/>
    <m/>
    <m/>
    <m/>
    <m/>
    <m/>
    <m/>
    <m/>
    <m/>
    <n v="150000"/>
    <m/>
    <m/>
    <s v="Euro"/>
    <n v="76.27"/>
    <m/>
    <m/>
    <m/>
    <m/>
    <e v="#N/A"/>
    <m/>
    <m/>
    <m/>
    <m/>
    <m/>
    <m/>
    <m/>
    <m/>
    <m/>
    <m/>
    <m/>
    <m/>
    <m/>
    <m/>
    <m/>
    <m/>
    <m/>
    <m/>
    <m/>
    <m/>
    <m/>
    <m/>
  </r>
  <r>
    <m/>
    <s v="V300035"/>
    <s v="2023-0028"/>
    <x v="35"/>
    <n v="1"/>
    <s v="Wagon"/>
    <n v="35"/>
    <e v="#N/A"/>
    <x v="8"/>
    <m/>
    <m/>
    <x v="1"/>
    <x v="2"/>
    <n v="1"/>
    <m/>
    <m/>
    <n v="1"/>
    <m/>
    <n v="0"/>
    <n v="0"/>
    <x v="1"/>
    <n v="0"/>
    <d v="1899-12-30T00:00:00"/>
    <d v="1899-12-30T00:00:00"/>
    <x v="0"/>
    <m/>
    <m/>
    <m/>
    <e v="#N/A"/>
    <e v="#N/A"/>
    <n v="730"/>
    <x v="1"/>
    <d v="2025-07-18T00:00:00"/>
    <m/>
    <m/>
    <m/>
    <s v="n.a."/>
    <m/>
    <m/>
    <n v="0"/>
    <n v="3"/>
    <m/>
    <e v="#N/A"/>
    <m/>
    <m/>
    <m/>
    <m/>
    <m/>
    <m/>
    <m/>
    <m/>
    <m/>
    <m/>
    <m/>
    <m/>
    <m/>
    <m/>
    <m/>
    <m/>
    <m/>
    <m/>
    <m/>
    <m/>
    <m/>
    <n v="150000"/>
    <m/>
    <m/>
    <s v="Euro"/>
    <n v="76.27"/>
    <m/>
    <m/>
    <m/>
    <m/>
    <e v="#N/A"/>
    <m/>
    <m/>
    <m/>
    <m/>
    <m/>
    <m/>
    <m/>
    <m/>
    <m/>
    <m/>
    <m/>
    <m/>
    <m/>
    <m/>
    <m/>
    <m/>
    <m/>
    <m/>
    <m/>
    <m/>
    <m/>
    <m/>
  </r>
  <r>
    <m/>
    <s v="V300035"/>
    <s v="2023-0028"/>
    <x v="35"/>
    <n v="1"/>
    <s v="Wagon"/>
    <n v="36"/>
    <e v="#N/A"/>
    <x v="8"/>
    <m/>
    <m/>
    <x v="1"/>
    <x v="2"/>
    <n v="1"/>
    <m/>
    <m/>
    <n v="1"/>
    <m/>
    <n v="0"/>
    <n v="0"/>
    <x v="1"/>
    <n v="0"/>
    <d v="1899-12-30T00:00:00"/>
    <d v="1899-12-30T00:00:00"/>
    <x v="0"/>
    <m/>
    <m/>
    <m/>
    <e v="#N/A"/>
    <e v="#N/A"/>
    <n v="730"/>
    <x v="1"/>
    <d v="2025-07-18T00:00:00"/>
    <m/>
    <m/>
    <m/>
    <s v="n.a."/>
    <m/>
    <m/>
    <n v="0"/>
    <n v="3"/>
    <m/>
    <e v="#N/A"/>
    <m/>
    <m/>
    <m/>
    <m/>
    <m/>
    <m/>
    <m/>
    <m/>
    <m/>
    <m/>
    <m/>
    <m/>
    <m/>
    <m/>
    <m/>
    <m/>
    <m/>
    <m/>
    <m/>
    <m/>
    <m/>
    <n v="150000"/>
    <m/>
    <m/>
    <s v="Euro"/>
    <n v="76.27"/>
    <m/>
    <m/>
    <m/>
    <m/>
    <e v="#N/A"/>
    <m/>
    <m/>
    <m/>
    <m/>
    <m/>
    <m/>
    <m/>
    <m/>
    <m/>
    <m/>
    <m/>
    <m/>
    <m/>
    <m/>
    <m/>
    <m/>
    <m/>
    <m/>
    <m/>
    <m/>
    <m/>
    <m/>
  </r>
  <r>
    <m/>
    <s v="V300035"/>
    <s v="2023-0028"/>
    <x v="35"/>
    <n v="1"/>
    <s v="Wagon"/>
    <n v="37"/>
    <e v="#N/A"/>
    <x v="8"/>
    <m/>
    <m/>
    <x v="1"/>
    <x v="2"/>
    <n v="1"/>
    <m/>
    <m/>
    <n v="1"/>
    <m/>
    <n v="0"/>
    <n v="0"/>
    <x v="1"/>
    <n v="0"/>
    <d v="1899-12-30T00:00:00"/>
    <d v="1899-12-30T00:00:00"/>
    <x v="0"/>
    <m/>
    <m/>
    <m/>
    <e v="#N/A"/>
    <e v="#N/A"/>
    <n v="730"/>
    <x v="1"/>
    <d v="2025-07-18T00:00:00"/>
    <m/>
    <m/>
    <m/>
    <s v="n.a."/>
    <m/>
    <m/>
    <n v="0"/>
    <n v="3"/>
    <m/>
    <e v="#N/A"/>
    <m/>
    <m/>
    <m/>
    <m/>
    <m/>
    <m/>
    <m/>
    <m/>
    <m/>
    <m/>
    <m/>
    <m/>
    <m/>
    <m/>
    <m/>
    <m/>
    <m/>
    <m/>
    <m/>
    <m/>
    <m/>
    <n v="150000"/>
    <m/>
    <m/>
    <s v="Euro"/>
    <n v="76.27"/>
    <m/>
    <m/>
    <m/>
    <m/>
    <e v="#N/A"/>
    <m/>
    <m/>
    <m/>
    <m/>
    <m/>
    <m/>
    <m/>
    <m/>
    <m/>
    <m/>
    <m/>
    <m/>
    <m/>
    <m/>
    <m/>
    <m/>
    <m/>
    <m/>
    <m/>
    <m/>
    <m/>
    <m/>
  </r>
  <r>
    <m/>
    <s v="V300035"/>
    <s v="2023-0028"/>
    <x v="35"/>
    <n v="1"/>
    <s v="Wagon"/>
    <n v="38"/>
    <e v="#N/A"/>
    <x v="8"/>
    <m/>
    <m/>
    <x v="1"/>
    <x v="2"/>
    <n v="1"/>
    <m/>
    <m/>
    <n v="1"/>
    <m/>
    <n v="0"/>
    <n v="0"/>
    <x v="1"/>
    <n v="0"/>
    <d v="1899-12-30T00:00:00"/>
    <d v="1899-12-30T00:00:00"/>
    <x v="0"/>
    <m/>
    <m/>
    <m/>
    <e v="#N/A"/>
    <e v="#N/A"/>
    <n v="730"/>
    <x v="1"/>
    <d v="2025-07-18T00:00:00"/>
    <m/>
    <m/>
    <m/>
    <s v="n.a."/>
    <m/>
    <m/>
    <n v="0"/>
    <n v="3"/>
    <m/>
    <e v="#N/A"/>
    <m/>
    <m/>
    <m/>
    <m/>
    <m/>
    <m/>
    <m/>
    <m/>
    <m/>
    <m/>
    <m/>
    <m/>
    <m/>
    <m/>
    <m/>
    <m/>
    <m/>
    <m/>
    <m/>
    <m/>
    <m/>
    <n v="150000"/>
    <m/>
    <m/>
    <s v="Euro"/>
    <n v="76.27"/>
    <m/>
    <m/>
    <m/>
    <m/>
    <e v="#N/A"/>
    <m/>
    <m/>
    <m/>
    <m/>
    <m/>
    <m/>
    <m/>
    <m/>
    <m/>
    <m/>
    <m/>
    <m/>
    <m/>
    <m/>
    <m/>
    <m/>
    <m/>
    <m/>
    <m/>
    <m/>
    <m/>
    <m/>
  </r>
  <r>
    <m/>
    <s v="V300035"/>
    <s v="2023-0028"/>
    <x v="35"/>
    <n v="1"/>
    <s v="Wagon"/>
    <n v="39"/>
    <e v="#N/A"/>
    <x v="8"/>
    <m/>
    <m/>
    <x v="1"/>
    <x v="2"/>
    <n v="1"/>
    <m/>
    <m/>
    <n v="1"/>
    <m/>
    <n v="0"/>
    <n v="0"/>
    <x v="1"/>
    <n v="0"/>
    <d v="1899-12-30T00:00:00"/>
    <d v="1899-12-30T00:00:00"/>
    <x v="0"/>
    <m/>
    <m/>
    <m/>
    <e v="#N/A"/>
    <e v="#N/A"/>
    <n v="730"/>
    <x v="1"/>
    <d v="2025-07-18T00:00:00"/>
    <m/>
    <m/>
    <m/>
    <s v="n.a."/>
    <m/>
    <m/>
    <n v="0"/>
    <n v="3"/>
    <m/>
    <e v="#N/A"/>
    <m/>
    <m/>
    <m/>
    <m/>
    <m/>
    <m/>
    <m/>
    <m/>
    <m/>
    <m/>
    <m/>
    <m/>
    <m/>
    <m/>
    <m/>
    <m/>
    <m/>
    <m/>
    <m/>
    <m/>
    <m/>
    <n v="150000"/>
    <m/>
    <m/>
    <s v="Euro"/>
    <n v="76.27"/>
    <m/>
    <m/>
    <m/>
    <m/>
    <e v="#N/A"/>
    <m/>
    <m/>
    <m/>
    <m/>
    <m/>
    <m/>
    <m/>
    <m/>
    <m/>
    <m/>
    <m/>
    <m/>
    <m/>
    <m/>
    <m/>
    <m/>
    <m/>
    <m/>
    <m/>
    <m/>
    <m/>
    <m/>
  </r>
  <r>
    <m/>
    <s v="V300035"/>
    <s v="2023-0028"/>
    <x v="35"/>
    <n v="1"/>
    <s v="Wagon"/>
    <n v="40"/>
    <e v="#N/A"/>
    <x v="8"/>
    <m/>
    <m/>
    <x v="1"/>
    <x v="2"/>
    <n v="1"/>
    <m/>
    <m/>
    <n v="1"/>
    <m/>
    <n v="0"/>
    <n v="0"/>
    <x v="1"/>
    <n v="0"/>
    <d v="1899-12-30T00:00:00"/>
    <d v="1899-12-30T00:00:00"/>
    <x v="0"/>
    <m/>
    <m/>
    <m/>
    <e v="#N/A"/>
    <e v="#N/A"/>
    <n v="730"/>
    <x v="1"/>
    <d v="2025-07-18T00:00:00"/>
    <m/>
    <m/>
    <m/>
    <s v="n.a."/>
    <m/>
    <m/>
    <n v="0"/>
    <n v="3"/>
    <m/>
    <e v="#N/A"/>
    <m/>
    <m/>
    <m/>
    <m/>
    <m/>
    <m/>
    <m/>
    <m/>
    <m/>
    <m/>
    <m/>
    <m/>
    <m/>
    <m/>
    <m/>
    <m/>
    <m/>
    <m/>
    <m/>
    <m/>
    <m/>
    <n v="150000"/>
    <m/>
    <m/>
    <s v="Euro"/>
    <n v="76.27"/>
    <m/>
    <m/>
    <m/>
    <m/>
    <e v="#N/A"/>
    <m/>
    <m/>
    <m/>
    <m/>
    <m/>
    <m/>
    <m/>
    <m/>
    <m/>
    <m/>
    <m/>
    <m/>
    <m/>
    <m/>
    <m/>
    <m/>
    <m/>
    <m/>
    <m/>
    <m/>
    <m/>
    <m/>
  </r>
  <r>
    <m/>
    <s v="V300035"/>
    <s v="2023-0028"/>
    <x v="35"/>
    <n v="1"/>
    <s v="Wagon"/>
    <n v="41"/>
    <e v="#N/A"/>
    <x v="8"/>
    <m/>
    <m/>
    <x v="1"/>
    <x v="2"/>
    <n v="1"/>
    <m/>
    <m/>
    <n v="1"/>
    <m/>
    <n v="0"/>
    <n v="0"/>
    <x v="1"/>
    <n v="0"/>
    <d v="1899-12-30T00:00:00"/>
    <d v="1899-12-30T00:00:00"/>
    <x v="0"/>
    <m/>
    <m/>
    <m/>
    <e v="#N/A"/>
    <e v="#N/A"/>
    <n v="730"/>
    <x v="1"/>
    <d v="2025-07-18T00:00:00"/>
    <m/>
    <m/>
    <m/>
    <s v="n.a."/>
    <m/>
    <m/>
    <n v="0"/>
    <n v="3"/>
    <m/>
    <e v="#N/A"/>
    <m/>
    <m/>
    <m/>
    <m/>
    <m/>
    <m/>
    <m/>
    <m/>
    <m/>
    <m/>
    <m/>
    <m/>
    <m/>
    <m/>
    <m/>
    <m/>
    <m/>
    <m/>
    <m/>
    <m/>
    <m/>
    <n v="150000"/>
    <m/>
    <m/>
    <s v="Euro"/>
    <n v="76.27"/>
    <m/>
    <m/>
    <m/>
    <m/>
    <e v="#N/A"/>
    <m/>
    <m/>
    <m/>
    <m/>
    <m/>
    <m/>
    <m/>
    <m/>
    <m/>
    <m/>
    <m/>
    <m/>
    <m/>
    <m/>
    <m/>
    <m/>
    <m/>
    <m/>
    <m/>
    <m/>
    <m/>
    <m/>
  </r>
  <r>
    <m/>
    <s v="V300035"/>
    <s v="2023-0028"/>
    <x v="35"/>
    <n v="1"/>
    <s v="Wagon"/>
    <n v="42"/>
    <e v="#N/A"/>
    <x v="8"/>
    <m/>
    <m/>
    <x v="1"/>
    <x v="2"/>
    <n v="1"/>
    <m/>
    <m/>
    <n v="1"/>
    <m/>
    <n v="0"/>
    <n v="0"/>
    <x v="1"/>
    <n v="0"/>
    <d v="1899-12-30T00:00:00"/>
    <d v="1899-12-30T00:00:00"/>
    <x v="0"/>
    <m/>
    <m/>
    <m/>
    <e v="#N/A"/>
    <e v="#N/A"/>
    <n v="730"/>
    <x v="1"/>
    <d v="2025-07-18T00:00:00"/>
    <m/>
    <m/>
    <m/>
    <s v="n.a."/>
    <m/>
    <m/>
    <n v="0"/>
    <n v="3"/>
    <m/>
    <e v="#N/A"/>
    <m/>
    <m/>
    <m/>
    <m/>
    <m/>
    <m/>
    <m/>
    <m/>
    <m/>
    <m/>
    <m/>
    <m/>
    <m/>
    <m/>
    <m/>
    <m/>
    <m/>
    <m/>
    <m/>
    <m/>
    <m/>
    <n v="150000"/>
    <m/>
    <m/>
    <s v="Euro"/>
    <n v="76.27"/>
    <m/>
    <m/>
    <m/>
    <m/>
    <e v="#N/A"/>
    <m/>
    <m/>
    <m/>
    <m/>
    <m/>
    <m/>
    <m/>
    <m/>
    <m/>
    <m/>
    <m/>
    <m/>
    <m/>
    <m/>
    <m/>
    <m/>
    <m/>
    <m/>
    <m/>
    <m/>
    <m/>
    <m/>
  </r>
  <r>
    <m/>
    <s v="V300035"/>
    <s v="2023-0028"/>
    <x v="35"/>
    <n v="1"/>
    <s v="Wagon"/>
    <n v="43"/>
    <e v="#N/A"/>
    <x v="8"/>
    <m/>
    <m/>
    <x v="1"/>
    <x v="2"/>
    <n v="1"/>
    <m/>
    <m/>
    <n v="1"/>
    <m/>
    <n v="0"/>
    <n v="0"/>
    <x v="1"/>
    <n v="0"/>
    <d v="1899-12-30T00:00:00"/>
    <d v="1899-12-30T00:00:00"/>
    <x v="0"/>
    <m/>
    <m/>
    <m/>
    <e v="#N/A"/>
    <e v="#N/A"/>
    <n v="730"/>
    <x v="1"/>
    <d v="2025-07-18T00:00:00"/>
    <m/>
    <m/>
    <m/>
    <s v="n.a."/>
    <m/>
    <m/>
    <n v="0"/>
    <n v="3"/>
    <m/>
    <e v="#N/A"/>
    <m/>
    <m/>
    <m/>
    <m/>
    <m/>
    <m/>
    <m/>
    <m/>
    <m/>
    <m/>
    <m/>
    <m/>
    <m/>
    <m/>
    <m/>
    <m/>
    <m/>
    <m/>
    <m/>
    <m/>
    <m/>
    <n v="150000"/>
    <m/>
    <m/>
    <s v="Euro"/>
    <n v="76.27"/>
    <m/>
    <m/>
    <m/>
    <m/>
    <e v="#N/A"/>
    <m/>
    <m/>
    <m/>
    <m/>
    <m/>
    <m/>
    <m/>
    <m/>
    <m/>
    <m/>
    <m/>
    <m/>
    <m/>
    <m/>
    <m/>
    <m/>
    <m/>
    <m/>
    <m/>
    <m/>
    <m/>
    <m/>
  </r>
  <r>
    <m/>
    <s v="V300035"/>
    <s v="2023-0028"/>
    <x v="35"/>
    <n v="1"/>
    <s v="Wagon"/>
    <n v="44"/>
    <e v="#N/A"/>
    <x v="8"/>
    <m/>
    <m/>
    <x v="1"/>
    <x v="2"/>
    <n v="1"/>
    <m/>
    <m/>
    <n v="1"/>
    <m/>
    <n v="0"/>
    <n v="0"/>
    <x v="1"/>
    <n v="0"/>
    <d v="1899-12-30T00:00:00"/>
    <d v="1899-12-30T00:00:00"/>
    <x v="0"/>
    <m/>
    <m/>
    <m/>
    <e v="#N/A"/>
    <e v="#N/A"/>
    <n v="730"/>
    <x v="1"/>
    <d v="2025-07-18T00:00:00"/>
    <m/>
    <m/>
    <m/>
    <s v="n.a."/>
    <m/>
    <m/>
    <n v="0"/>
    <n v="3"/>
    <m/>
    <e v="#N/A"/>
    <m/>
    <m/>
    <m/>
    <m/>
    <m/>
    <m/>
    <m/>
    <m/>
    <m/>
    <m/>
    <m/>
    <m/>
    <m/>
    <m/>
    <m/>
    <m/>
    <m/>
    <m/>
    <m/>
    <m/>
    <m/>
    <n v="150000"/>
    <m/>
    <m/>
    <s v="Euro"/>
    <n v="76.27"/>
    <m/>
    <m/>
    <m/>
    <m/>
    <e v="#N/A"/>
    <m/>
    <m/>
    <m/>
    <m/>
    <m/>
    <m/>
    <m/>
    <m/>
    <m/>
    <m/>
    <m/>
    <m/>
    <m/>
    <m/>
    <m/>
    <m/>
    <m/>
    <m/>
    <m/>
    <m/>
    <m/>
    <m/>
  </r>
  <r>
    <m/>
    <s v="V300035"/>
    <s v="2023-0028"/>
    <x v="35"/>
    <n v="1"/>
    <s v="Wagon"/>
    <n v="45"/>
    <e v="#N/A"/>
    <x v="8"/>
    <m/>
    <m/>
    <x v="1"/>
    <x v="2"/>
    <n v="1"/>
    <m/>
    <m/>
    <n v="1"/>
    <m/>
    <n v="0"/>
    <n v="0"/>
    <x v="1"/>
    <n v="0"/>
    <d v="1899-12-30T00:00:00"/>
    <d v="1899-12-30T00:00:00"/>
    <x v="0"/>
    <m/>
    <m/>
    <m/>
    <e v="#N/A"/>
    <e v="#N/A"/>
    <n v="730"/>
    <x v="1"/>
    <d v="2025-07-18T00:00:00"/>
    <m/>
    <m/>
    <m/>
    <s v="n.a."/>
    <m/>
    <m/>
    <n v="0"/>
    <n v="3"/>
    <m/>
    <e v="#N/A"/>
    <m/>
    <m/>
    <m/>
    <m/>
    <m/>
    <m/>
    <m/>
    <m/>
    <m/>
    <m/>
    <m/>
    <m/>
    <m/>
    <m/>
    <m/>
    <m/>
    <m/>
    <m/>
    <m/>
    <m/>
    <m/>
    <n v="150000"/>
    <m/>
    <m/>
    <s v="Euro"/>
    <n v="76.27"/>
    <m/>
    <m/>
    <m/>
    <m/>
    <e v="#N/A"/>
    <m/>
    <m/>
    <m/>
    <m/>
    <m/>
    <m/>
    <m/>
    <m/>
    <m/>
    <m/>
    <m/>
    <m/>
    <m/>
    <m/>
    <m/>
    <m/>
    <m/>
    <m/>
    <m/>
    <m/>
    <m/>
    <m/>
  </r>
  <r>
    <m/>
    <s v="V300035"/>
    <s v="2023-0028"/>
    <x v="35"/>
    <n v="1"/>
    <s v="Wagon"/>
    <n v="46"/>
    <e v="#N/A"/>
    <x v="8"/>
    <m/>
    <m/>
    <x v="1"/>
    <x v="2"/>
    <n v="1"/>
    <m/>
    <m/>
    <n v="1"/>
    <m/>
    <n v="0"/>
    <n v="0"/>
    <x v="1"/>
    <n v="0"/>
    <d v="1899-12-30T00:00:00"/>
    <d v="1899-12-30T00:00:00"/>
    <x v="0"/>
    <m/>
    <m/>
    <m/>
    <e v="#N/A"/>
    <e v="#N/A"/>
    <n v="730"/>
    <x v="1"/>
    <d v="2025-07-18T00:00:00"/>
    <m/>
    <m/>
    <m/>
    <s v="n.a."/>
    <m/>
    <m/>
    <n v="0"/>
    <n v="3"/>
    <m/>
    <e v="#N/A"/>
    <m/>
    <m/>
    <m/>
    <m/>
    <m/>
    <m/>
    <m/>
    <m/>
    <m/>
    <m/>
    <m/>
    <m/>
    <m/>
    <m/>
    <m/>
    <m/>
    <m/>
    <m/>
    <m/>
    <m/>
    <m/>
    <n v="150000"/>
    <m/>
    <m/>
    <s v="Euro"/>
    <n v="76.27"/>
    <m/>
    <m/>
    <m/>
    <m/>
    <e v="#N/A"/>
    <m/>
    <m/>
    <m/>
    <m/>
    <m/>
    <m/>
    <m/>
    <m/>
    <m/>
    <m/>
    <m/>
    <m/>
    <m/>
    <m/>
    <m/>
    <m/>
    <m/>
    <m/>
    <m/>
    <m/>
    <m/>
    <m/>
  </r>
  <r>
    <m/>
    <s v="V300035"/>
    <s v="2023-0028"/>
    <x v="35"/>
    <n v="1"/>
    <s v="Wagon"/>
    <n v="47"/>
    <e v="#N/A"/>
    <x v="8"/>
    <m/>
    <m/>
    <x v="1"/>
    <x v="2"/>
    <n v="1"/>
    <m/>
    <m/>
    <n v="1"/>
    <m/>
    <n v="0"/>
    <n v="0"/>
    <x v="1"/>
    <n v="0"/>
    <d v="1899-12-30T00:00:00"/>
    <d v="1899-12-30T00:00:00"/>
    <x v="0"/>
    <m/>
    <m/>
    <m/>
    <e v="#N/A"/>
    <e v="#N/A"/>
    <n v="730"/>
    <x v="1"/>
    <d v="2025-07-18T00:00:00"/>
    <m/>
    <m/>
    <m/>
    <s v="n.a."/>
    <m/>
    <m/>
    <n v="0"/>
    <n v="3"/>
    <m/>
    <e v="#N/A"/>
    <m/>
    <m/>
    <m/>
    <m/>
    <m/>
    <m/>
    <m/>
    <m/>
    <m/>
    <m/>
    <m/>
    <m/>
    <m/>
    <m/>
    <m/>
    <m/>
    <m/>
    <m/>
    <m/>
    <m/>
    <m/>
    <n v="150000"/>
    <m/>
    <m/>
    <s v="Euro"/>
    <n v="76.27"/>
    <m/>
    <m/>
    <m/>
    <m/>
    <e v="#N/A"/>
    <m/>
    <m/>
    <m/>
    <m/>
    <m/>
    <m/>
    <m/>
    <m/>
    <m/>
    <m/>
    <m/>
    <m/>
    <m/>
    <m/>
    <m/>
    <m/>
    <m/>
    <m/>
    <m/>
    <m/>
    <m/>
    <m/>
  </r>
  <r>
    <m/>
    <s v="V300035"/>
    <s v="2023-0028"/>
    <x v="35"/>
    <n v="1"/>
    <s v="Wagon"/>
    <n v="48"/>
    <e v="#N/A"/>
    <x v="8"/>
    <m/>
    <m/>
    <x v="1"/>
    <x v="2"/>
    <n v="1"/>
    <m/>
    <m/>
    <n v="1"/>
    <m/>
    <n v="0"/>
    <n v="0"/>
    <x v="1"/>
    <n v="0"/>
    <d v="1899-12-30T00:00:00"/>
    <d v="1899-12-30T00:00:00"/>
    <x v="0"/>
    <m/>
    <m/>
    <m/>
    <e v="#N/A"/>
    <e v="#N/A"/>
    <n v="730"/>
    <x v="1"/>
    <d v="2025-07-18T00:00:00"/>
    <m/>
    <m/>
    <m/>
    <s v="n.a."/>
    <m/>
    <m/>
    <n v="0"/>
    <n v="3"/>
    <m/>
    <e v="#N/A"/>
    <m/>
    <m/>
    <m/>
    <m/>
    <m/>
    <m/>
    <m/>
    <m/>
    <m/>
    <m/>
    <m/>
    <m/>
    <m/>
    <m/>
    <m/>
    <m/>
    <m/>
    <m/>
    <m/>
    <m/>
    <m/>
    <n v="150000"/>
    <m/>
    <m/>
    <s v="Euro"/>
    <n v="76.27"/>
    <m/>
    <m/>
    <m/>
    <m/>
    <e v="#N/A"/>
    <m/>
    <m/>
    <m/>
    <m/>
    <m/>
    <m/>
    <m/>
    <m/>
    <m/>
    <m/>
    <m/>
    <m/>
    <m/>
    <m/>
    <m/>
    <m/>
    <m/>
    <m/>
    <m/>
    <m/>
    <m/>
    <m/>
  </r>
  <r>
    <m/>
    <s v="V300035"/>
    <s v="2023-0028"/>
    <x v="35"/>
    <n v="1"/>
    <s v="Wagon"/>
    <n v="49"/>
    <e v="#N/A"/>
    <x v="8"/>
    <m/>
    <m/>
    <x v="1"/>
    <x v="2"/>
    <n v="1"/>
    <m/>
    <m/>
    <n v="1"/>
    <m/>
    <n v="0"/>
    <n v="0"/>
    <x v="1"/>
    <n v="0"/>
    <d v="1899-12-30T00:00:00"/>
    <d v="1899-12-30T00:00:00"/>
    <x v="0"/>
    <m/>
    <m/>
    <m/>
    <e v="#N/A"/>
    <e v="#N/A"/>
    <n v="730"/>
    <x v="1"/>
    <d v="2025-07-18T00:00:00"/>
    <m/>
    <m/>
    <m/>
    <s v="n.a."/>
    <m/>
    <m/>
    <n v="0"/>
    <n v="3"/>
    <m/>
    <e v="#N/A"/>
    <m/>
    <m/>
    <m/>
    <m/>
    <m/>
    <m/>
    <m/>
    <m/>
    <m/>
    <m/>
    <m/>
    <m/>
    <m/>
    <m/>
    <m/>
    <m/>
    <m/>
    <m/>
    <m/>
    <m/>
    <m/>
    <n v="150000"/>
    <m/>
    <m/>
    <s v="Euro"/>
    <n v="76.27"/>
    <m/>
    <m/>
    <m/>
    <m/>
    <e v="#N/A"/>
    <m/>
    <m/>
    <m/>
    <m/>
    <m/>
    <m/>
    <m/>
    <m/>
    <m/>
    <m/>
    <m/>
    <m/>
    <m/>
    <m/>
    <m/>
    <m/>
    <m/>
    <m/>
    <m/>
    <m/>
    <m/>
    <m/>
  </r>
  <r>
    <m/>
    <s v="V300035"/>
    <s v="2023-0028"/>
    <x v="35"/>
    <n v="1"/>
    <s v="Wagon"/>
    <n v="50"/>
    <e v="#N/A"/>
    <x v="8"/>
    <m/>
    <m/>
    <x v="1"/>
    <x v="2"/>
    <n v="1"/>
    <m/>
    <m/>
    <n v="1"/>
    <m/>
    <n v="0"/>
    <n v="0"/>
    <x v="1"/>
    <n v="0"/>
    <d v="1899-12-30T00:00:00"/>
    <d v="1899-12-30T00:00:00"/>
    <x v="0"/>
    <m/>
    <m/>
    <m/>
    <e v="#N/A"/>
    <e v="#N/A"/>
    <n v="730"/>
    <x v="1"/>
    <d v="2025-07-18T00:00:00"/>
    <m/>
    <m/>
    <m/>
    <s v="n.a."/>
    <m/>
    <m/>
    <n v="0"/>
    <n v="3"/>
    <m/>
    <e v="#N/A"/>
    <m/>
    <m/>
    <m/>
    <m/>
    <m/>
    <m/>
    <m/>
    <m/>
    <m/>
    <m/>
    <m/>
    <m/>
    <m/>
    <m/>
    <m/>
    <m/>
    <m/>
    <m/>
    <m/>
    <m/>
    <m/>
    <n v="150000"/>
    <m/>
    <m/>
    <s v="Euro"/>
    <n v="76.27"/>
    <m/>
    <m/>
    <m/>
    <m/>
    <e v="#N/A"/>
    <m/>
    <m/>
    <m/>
    <m/>
    <m/>
    <m/>
    <m/>
    <m/>
    <m/>
    <m/>
    <m/>
    <m/>
    <m/>
    <m/>
    <m/>
    <m/>
    <m/>
    <m/>
    <m/>
    <m/>
    <m/>
    <m/>
  </r>
  <r>
    <m/>
    <s v="V300035"/>
    <s v="2023-0028"/>
    <x v="35"/>
    <n v="1"/>
    <s v="Wagon"/>
    <n v="51"/>
    <e v="#N/A"/>
    <x v="8"/>
    <m/>
    <m/>
    <x v="1"/>
    <x v="2"/>
    <n v="1"/>
    <m/>
    <m/>
    <n v="1"/>
    <m/>
    <n v="0"/>
    <n v="0"/>
    <x v="1"/>
    <n v="0"/>
    <d v="1899-12-30T00:00:00"/>
    <d v="1899-12-30T00:00:00"/>
    <x v="0"/>
    <m/>
    <m/>
    <m/>
    <e v="#N/A"/>
    <e v="#N/A"/>
    <n v="730"/>
    <x v="1"/>
    <d v="2025-07-18T00:00:00"/>
    <m/>
    <m/>
    <m/>
    <s v="n.a."/>
    <m/>
    <m/>
    <n v="0"/>
    <n v="3"/>
    <m/>
    <e v="#N/A"/>
    <m/>
    <m/>
    <m/>
    <m/>
    <m/>
    <m/>
    <m/>
    <m/>
    <m/>
    <m/>
    <m/>
    <m/>
    <m/>
    <m/>
    <m/>
    <m/>
    <m/>
    <m/>
    <m/>
    <m/>
    <m/>
    <n v="150000"/>
    <m/>
    <m/>
    <s v="Euro"/>
    <n v="76.27"/>
    <m/>
    <m/>
    <m/>
    <m/>
    <e v="#N/A"/>
    <m/>
    <m/>
    <m/>
    <m/>
    <m/>
    <m/>
    <m/>
    <m/>
    <m/>
    <m/>
    <m/>
    <m/>
    <m/>
    <m/>
    <m/>
    <m/>
    <m/>
    <m/>
    <m/>
    <m/>
    <m/>
    <m/>
  </r>
  <r>
    <m/>
    <s v="V300035"/>
    <s v="2023-0028"/>
    <x v="35"/>
    <n v="1"/>
    <s v="Wagon"/>
    <n v="52"/>
    <e v="#N/A"/>
    <x v="8"/>
    <m/>
    <m/>
    <x v="1"/>
    <x v="2"/>
    <n v="1"/>
    <m/>
    <m/>
    <n v="1"/>
    <m/>
    <n v="0"/>
    <n v="0"/>
    <x v="1"/>
    <n v="0"/>
    <d v="1899-12-30T00:00:00"/>
    <d v="1899-12-30T00:00:00"/>
    <x v="0"/>
    <m/>
    <m/>
    <m/>
    <e v="#N/A"/>
    <e v="#N/A"/>
    <n v="730"/>
    <x v="1"/>
    <d v="2025-07-18T00:00:00"/>
    <m/>
    <m/>
    <m/>
    <s v="n.a."/>
    <m/>
    <m/>
    <n v="0"/>
    <n v="3"/>
    <m/>
    <e v="#N/A"/>
    <m/>
    <m/>
    <m/>
    <m/>
    <m/>
    <m/>
    <m/>
    <m/>
    <m/>
    <m/>
    <m/>
    <m/>
    <m/>
    <m/>
    <m/>
    <m/>
    <m/>
    <m/>
    <m/>
    <m/>
    <m/>
    <n v="150000"/>
    <m/>
    <m/>
    <s v="Euro"/>
    <n v="76.27"/>
    <m/>
    <m/>
    <m/>
    <m/>
    <e v="#N/A"/>
    <m/>
    <m/>
    <m/>
    <m/>
    <m/>
    <m/>
    <m/>
    <m/>
    <m/>
    <m/>
    <m/>
    <m/>
    <m/>
    <m/>
    <m/>
    <m/>
    <m/>
    <m/>
    <m/>
    <m/>
    <m/>
    <m/>
  </r>
  <r>
    <m/>
    <s v="V300035"/>
    <s v="2023-0028"/>
    <x v="35"/>
    <n v="1"/>
    <s v="Wagon"/>
    <n v="53"/>
    <e v="#N/A"/>
    <x v="8"/>
    <m/>
    <m/>
    <x v="1"/>
    <x v="2"/>
    <n v="1"/>
    <m/>
    <m/>
    <n v="1"/>
    <m/>
    <n v="0"/>
    <n v="0"/>
    <x v="1"/>
    <n v="0"/>
    <d v="1899-12-30T00:00:00"/>
    <d v="1899-12-30T00:00:00"/>
    <x v="0"/>
    <m/>
    <m/>
    <m/>
    <e v="#N/A"/>
    <e v="#N/A"/>
    <n v="730"/>
    <x v="1"/>
    <d v="2025-07-18T00:00:00"/>
    <m/>
    <m/>
    <m/>
    <s v="n.a."/>
    <m/>
    <m/>
    <n v="0"/>
    <n v="3"/>
    <m/>
    <e v="#N/A"/>
    <m/>
    <m/>
    <m/>
    <m/>
    <m/>
    <m/>
    <m/>
    <m/>
    <m/>
    <m/>
    <m/>
    <m/>
    <m/>
    <m/>
    <m/>
    <m/>
    <m/>
    <m/>
    <m/>
    <m/>
    <m/>
    <n v="150000"/>
    <m/>
    <m/>
    <s v="Euro"/>
    <n v="76.27"/>
    <m/>
    <m/>
    <m/>
    <m/>
    <e v="#N/A"/>
    <m/>
    <m/>
    <m/>
    <m/>
    <m/>
    <m/>
    <m/>
    <m/>
    <m/>
    <m/>
    <m/>
    <m/>
    <m/>
    <m/>
    <m/>
    <m/>
    <m/>
    <m/>
    <m/>
    <m/>
    <m/>
    <m/>
  </r>
  <r>
    <m/>
    <s v="V300035"/>
    <s v="2023-0028"/>
    <x v="35"/>
    <n v="1"/>
    <s v="Wagon"/>
    <n v="54"/>
    <e v="#N/A"/>
    <x v="8"/>
    <m/>
    <m/>
    <x v="1"/>
    <x v="2"/>
    <n v="1"/>
    <m/>
    <m/>
    <n v="1"/>
    <m/>
    <n v="0"/>
    <n v="0"/>
    <x v="1"/>
    <n v="0"/>
    <d v="1899-12-30T00:00:00"/>
    <d v="1899-12-30T00:00:00"/>
    <x v="0"/>
    <m/>
    <m/>
    <m/>
    <e v="#N/A"/>
    <e v="#N/A"/>
    <n v="730"/>
    <x v="1"/>
    <d v="2025-07-18T00:00:00"/>
    <m/>
    <m/>
    <m/>
    <s v="n.a."/>
    <m/>
    <m/>
    <n v="0"/>
    <n v="3"/>
    <m/>
    <e v="#N/A"/>
    <m/>
    <m/>
    <m/>
    <m/>
    <m/>
    <m/>
    <m/>
    <m/>
    <m/>
    <m/>
    <m/>
    <m/>
    <m/>
    <m/>
    <m/>
    <m/>
    <m/>
    <m/>
    <m/>
    <m/>
    <m/>
    <n v="150000"/>
    <m/>
    <m/>
    <s v="Euro"/>
    <n v="76.27"/>
    <m/>
    <m/>
    <m/>
    <m/>
    <e v="#N/A"/>
    <m/>
    <m/>
    <m/>
    <m/>
    <m/>
    <m/>
    <m/>
    <m/>
    <m/>
    <m/>
    <m/>
    <m/>
    <m/>
    <m/>
    <m/>
    <m/>
    <m/>
    <m/>
    <m/>
    <m/>
    <m/>
    <m/>
  </r>
  <r>
    <m/>
    <s v="V300035"/>
    <s v="2023-0028"/>
    <x v="35"/>
    <n v="1"/>
    <s v="Wagon"/>
    <n v="55"/>
    <e v="#N/A"/>
    <x v="8"/>
    <m/>
    <m/>
    <x v="1"/>
    <x v="2"/>
    <n v="1"/>
    <m/>
    <m/>
    <n v="1"/>
    <m/>
    <n v="0"/>
    <n v="0"/>
    <x v="1"/>
    <n v="0"/>
    <d v="1899-12-30T00:00:00"/>
    <d v="1899-12-30T00:00:00"/>
    <x v="0"/>
    <m/>
    <m/>
    <m/>
    <e v="#N/A"/>
    <e v="#N/A"/>
    <n v="730"/>
    <x v="1"/>
    <d v="2025-07-18T00:00:00"/>
    <m/>
    <m/>
    <m/>
    <s v="n.a."/>
    <m/>
    <m/>
    <n v="0"/>
    <n v="3"/>
    <m/>
    <e v="#N/A"/>
    <m/>
    <m/>
    <m/>
    <m/>
    <m/>
    <m/>
    <m/>
    <m/>
    <m/>
    <m/>
    <m/>
    <m/>
    <m/>
    <m/>
    <m/>
    <m/>
    <m/>
    <m/>
    <m/>
    <m/>
    <m/>
    <n v="150000"/>
    <m/>
    <m/>
    <s v="Euro"/>
    <n v="76.27"/>
    <m/>
    <m/>
    <m/>
    <m/>
    <e v="#N/A"/>
    <m/>
    <m/>
    <m/>
    <m/>
    <m/>
    <m/>
    <m/>
    <m/>
    <m/>
    <m/>
    <m/>
    <m/>
    <m/>
    <m/>
    <m/>
    <m/>
    <m/>
    <m/>
    <m/>
    <m/>
    <m/>
    <m/>
  </r>
  <r>
    <m/>
    <s v="V300035"/>
    <s v="2023-0028"/>
    <x v="35"/>
    <n v="1"/>
    <s v="Wagon"/>
    <n v="56"/>
    <e v="#N/A"/>
    <x v="8"/>
    <m/>
    <m/>
    <x v="1"/>
    <x v="2"/>
    <n v="1"/>
    <m/>
    <m/>
    <n v="1"/>
    <m/>
    <n v="0"/>
    <n v="0"/>
    <x v="1"/>
    <n v="0"/>
    <d v="1899-12-30T00:00:00"/>
    <d v="1899-12-30T00:00:00"/>
    <x v="0"/>
    <m/>
    <m/>
    <m/>
    <e v="#N/A"/>
    <e v="#N/A"/>
    <n v="730"/>
    <x v="1"/>
    <d v="2025-07-18T00:00:00"/>
    <m/>
    <m/>
    <m/>
    <s v="n.a."/>
    <m/>
    <m/>
    <n v="0"/>
    <n v="3"/>
    <m/>
    <e v="#N/A"/>
    <m/>
    <m/>
    <m/>
    <m/>
    <m/>
    <m/>
    <m/>
    <m/>
    <m/>
    <m/>
    <m/>
    <m/>
    <m/>
    <m/>
    <m/>
    <m/>
    <m/>
    <m/>
    <m/>
    <m/>
    <m/>
    <n v="150000"/>
    <m/>
    <m/>
    <s v="Euro"/>
    <n v="76.27"/>
    <m/>
    <m/>
    <m/>
    <m/>
    <e v="#N/A"/>
    <m/>
    <m/>
    <m/>
    <m/>
    <m/>
    <m/>
    <m/>
    <m/>
    <m/>
    <m/>
    <m/>
    <m/>
    <m/>
    <m/>
    <m/>
    <m/>
    <m/>
    <m/>
    <m/>
    <m/>
    <m/>
    <m/>
  </r>
  <r>
    <m/>
    <s v="V300035"/>
    <s v="2023-0028"/>
    <x v="35"/>
    <n v="1"/>
    <s v="Wagon"/>
    <n v="57"/>
    <e v="#N/A"/>
    <x v="8"/>
    <m/>
    <m/>
    <x v="1"/>
    <x v="2"/>
    <n v="1"/>
    <m/>
    <m/>
    <n v="1"/>
    <m/>
    <n v="0"/>
    <n v="0"/>
    <x v="1"/>
    <n v="0"/>
    <d v="1899-12-30T00:00:00"/>
    <d v="1899-12-30T00:00:00"/>
    <x v="0"/>
    <m/>
    <m/>
    <m/>
    <e v="#N/A"/>
    <e v="#N/A"/>
    <n v="730"/>
    <x v="1"/>
    <d v="2025-07-18T00:00:00"/>
    <m/>
    <m/>
    <m/>
    <s v="n.a."/>
    <m/>
    <m/>
    <n v="0"/>
    <n v="3"/>
    <m/>
    <e v="#N/A"/>
    <m/>
    <m/>
    <m/>
    <m/>
    <m/>
    <m/>
    <m/>
    <m/>
    <m/>
    <m/>
    <m/>
    <m/>
    <m/>
    <m/>
    <m/>
    <m/>
    <m/>
    <m/>
    <m/>
    <m/>
    <m/>
    <n v="150000"/>
    <m/>
    <m/>
    <s v="Euro"/>
    <n v="76.27"/>
    <m/>
    <m/>
    <m/>
    <m/>
    <e v="#N/A"/>
    <m/>
    <m/>
    <m/>
    <m/>
    <m/>
    <m/>
    <m/>
    <m/>
    <m/>
    <m/>
    <m/>
    <m/>
    <m/>
    <m/>
    <m/>
    <m/>
    <m/>
    <m/>
    <m/>
    <m/>
    <m/>
    <m/>
  </r>
  <r>
    <m/>
    <s v="V300035"/>
    <s v="2023-0028"/>
    <x v="35"/>
    <n v="1"/>
    <s v="Wagon"/>
    <n v="58"/>
    <e v="#N/A"/>
    <x v="8"/>
    <m/>
    <m/>
    <x v="1"/>
    <x v="2"/>
    <n v="1"/>
    <m/>
    <m/>
    <n v="1"/>
    <m/>
    <n v="0"/>
    <n v="0"/>
    <x v="1"/>
    <n v="0"/>
    <d v="1899-12-30T00:00:00"/>
    <d v="1899-12-30T00:00:00"/>
    <x v="0"/>
    <m/>
    <m/>
    <m/>
    <e v="#N/A"/>
    <e v="#N/A"/>
    <n v="730"/>
    <x v="1"/>
    <d v="2025-07-18T00:00:00"/>
    <m/>
    <m/>
    <m/>
    <s v="n.a."/>
    <m/>
    <m/>
    <n v="0"/>
    <n v="3"/>
    <m/>
    <e v="#N/A"/>
    <m/>
    <m/>
    <m/>
    <m/>
    <m/>
    <m/>
    <m/>
    <m/>
    <m/>
    <m/>
    <m/>
    <m/>
    <m/>
    <m/>
    <m/>
    <m/>
    <m/>
    <m/>
    <m/>
    <m/>
    <m/>
    <n v="150000"/>
    <m/>
    <m/>
    <s v="Euro"/>
    <n v="76.27"/>
    <m/>
    <m/>
    <m/>
    <m/>
    <e v="#N/A"/>
    <m/>
    <m/>
    <m/>
    <m/>
    <m/>
    <m/>
    <m/>
    <m/>
    <m/>
    <m/>
    <m/>
    <m/>
    <m/>
    <m/>
    <m/>
    <m/>
    <m/>
    <m/>
    <m/>
    <m/>
    <m/>
    <m/>
  </r>
  <r>
    <m/>
    <s v="V300035"/>
    <s v="2023-0028"/>
    <x v="35"/>
    <n v="1"/>
    <s v="Wagon"/>
    <n v="59"/>
    <e v="#N/A"/>
    <x v="8"/>
    <m/>
    <m/>
    <x v="1"/>
    <x v="2"/>
    <n v="1"/>
    <m/>
    <m/>
    <n v="1"/>
    <m/>
    <n v="0"/>
    <n v="0"/>
    <x v="1"/>
    <n v="0"/>
    <d v="1899-12-30T00:00:00"/>
    <d v="1899-12-30T00:00:00"/>
    <x v="0"/>
    <m/>
    <m/>
    <m/>
    <e v="#N/A"/>
    <e v="#N/A"/>
    <n v="730"/>
    <x v="1"/>
    <d v="2025-07-18T00:00:00"/>
    <m/>
    <m/>
    <m/>
    <s v="n.a."/>
    <m/>
    <m/>
    <n v="0"/>
    <n v="3"/>
    <m/>
    <e v="#N/A"/>
    <m/>
    <m/>
    <m/>
    <m/>
    <m/>
    <m/>
    <m/>
    <m/>
    <m/>
    <m/>
    <m/>
    <m/>
    <m/>
    <m/>
    <m/>
    <m/>
    <m/>
    <m/>
    <m/>
    <m/>
    <m/>
    <n v="150000"/>
    <m/>
    <m/>
    <s v="Euro"/>
    <n v="76.27"/>
    <m/>
    <m/>
    <m/>
    <m/>
    <e v="#N/A"/>
    <m/>
    <m/>
    <m/>
    <m/>
    <m/>
    <m/>
    <m/>
    <m/>
    <m/>
    <m/>
    <m/>
    <m/>
    <m/>
    <m/>
    <m/>
    <m/>
    <m/>
    <m/>
    <m/>
    <m/>
    <m/>
    <m/>
  </r>
  <r>
    <m/>
    <s v="V300035"/>
    <s v="2023-0028"/>
    <x v="35"/>
    <n v="1"/>
    <s v="Wagon"/>
    <n v="60"/>
    <e v="#N/A"/>
    <x v="8"/>
    <m/>
    <m/>
    <x v="1"/>
    <x v="2"/>
    <n v="1"/>
    <m/>
    <m/>
    <n v="1"/>
    <m/>
    <n v="0"/>
    <n v="0"/>
    <x v="1"/>
    <n v="0"/>
    <d v="1899-12-30T00:00:00"/>
    <d v="1899-12-30T00:00:00"/>
    <x v="0"/>
    <m/>
    <m/>
    <m/>
    <e v="#N/A"/>
    <e v="#N/A"/>
    <n v="730"/>
    <x v="1"/>
    <d v="2025-07-18T00:00:00"/>
    <m/>
    <m/>
    <m/>
    <s v="n.a."/>
    <m/>
    <m/>
    <n v="0"/>
    <n v="3"/>
    <m/>
    <e v="#N/A"/>
    <m/>
    <m/>
    <m/>
    <m/>
    <m/>
    <m/>
    <m/>
    <m/>
    <m/>
    <m/>
    <m/>
    <m/>
    <m/>
    <m/>
    <m/>
    <m/>
    <m/>
    <m/>
    <m/>
    <m/>
    <m/>
    <n v="150000"/>
    <m/>
    <m/>
    <s v="Euro"/>
    <n v="76.27"/>
    <m/>
    <m/>
    <m/>
    <m/>
    <e v="#N/A"/>
    <m/>
    <m/>
    <m/>
    <m/>
    <m/>
    <m/>
    <m/>
    <m/>
    <m/>
    <m/>
    <m/>
    <m/>
    <m/>
    <m/>
    <m/>
    <m/>
    <m/>
    <m/>
    <m/>
    <m/>
    <m/>
    <m/>
  </r>
  <r>
    <m/>
    <s v="V300035"/>
    <s v="2023-0028"/>
    <x v="35"/>
    <n v="1"/>
    <s v="Wagon"/>
    <n v="61"/>
    <e v="#N/A"/>
    <x v="8"/>
    <m/>
    <m/>
    <x v="1"/>
    <x v="2"/>
    <n v="1"/>
    <m/>
    <m/>
    <n v="1"/>
    <m/>
    <n v="0"/>
    <n v="0"/>
    <x v="1"/>
    <n v="0"/>
    <d v="1899-12-30T00:00:00"/>
    <d v="1899-12-30T00:00:00"/>
    <x v="0"/>
    <m/>
    <m/>
    <m/>
    <e v="#N/A"/>
    <e v="#N/A"/>
    <n v="730"/>
    <x v="1"/>
    <d v="2025-07-18T00:00:00"/>
    <m/>
    <m/>
    <m/>
    <s v="n.a."/>
    <m/>
    <m/>
    <n v="0"/>
    <n v="3"/>
    <m/>
    <e v="#N/A"/>
    <m/>
    <m/>
    <m/>
    <m/>
    <m/>
    <m/>
    <m/>
    <m/>
    <m/>
    <m/>
    <m/>
    <m/>
    <m/>
    <m/>
    <m/>
    <m/>
    <m/>
    <m/>
    <m/>
    <m/>
    <m/>
    <n v="150000"/>
    <m/>
    <m/>
    <s v="Euro"/>
    <n v="76.27"/>
    <m/>
    <m/>
    <m/>
    <m/>
    <e v="#N/A"/>
    <m/>
    <m/>
    <m/>
    <m/>
    <m/>
    <m/>
    <m/>
    <m/>
    <m/>
    <m/>
    <m/>
    <m/>
    <m/>
    <m/>
    <m/>
    <m/>
    <m/>
    <m/>
    <m/>
    <m/>
    <m/>
    <m/>
  </r>
  <r>
    <m/>
    <s v="V300035"/>
    <s v="2023-0028"/>
    <x v="35"/>
    <n v="1"/>
    <s v="Wagon"/>
    <n v="62"/>
    <e v="#N/A"/>
    <x v="8"/>
    <m/>
    <m/>
    <x v="1"/>
    <x v="2"/>
    <n v="1"/>
    <m/>
    <m/>
    <n v="1"/>
    <m/>
    <n v="0"/>
    <n v="0"/>
    <x v="1"/>
    <n v="0"/>
    <d v="1899-12-30T00:00:00"/>
    <d v="1899-12-30T00:00:00"/>
    <x v="0"/>
    <m/>
    <m/>
    <m/>
    <e v="#N/A"/>
    <e v="#N/A"/>
    <n v="730"/>
    <x v="1"/>
    <d v="2025-07-18T00:00:00"/>
    <m/>
    <m/>
    <m/>
    <s v="n.a."/>
    <m/>
    <m/>
    <n v="0"/>
    <n v="3"/>
    <m/>
    <e v="#N/A"/>
    <m/>
    <m/>
    <m/>
    <m/>
    <m/>
    <m/>
    <m/>
    <m/>
    <m/>
    <m/>
    <m/>
    <m/>
    <m/>
    <m/>
    <m/>
    <m/>
    <m/>
    <m/>
    <m/>
    <m/>
    <m/>
    <n v="150000"/>
    <m/>
    <m/>
    <s v="Euro"/>
    <n v="76.27"/>
    <m/>
    <m/>
    <m/>
    <m/>
    <e v="#N/A"/>
    <m/>
    <m/>
    <m/>
    <m/>
    <m/>
    <m/>
    <m/>
    <m/>
    <m/>
    <m/>
    <m/>
    <m/>
    <m/>
    <m/>
    <m/>
    <m/>
    <m/>
    <m/>
    <m/>
    <m/>
    <m/>
    <m/>
  </r>
  <r>
    <m/>
    <s v="V300035"/>
    <s v="2023-0028"/>
    <x v="35"/>
    <n v="1"/>
    <s v="Wagon"/>
    <n v="63"/>
    <e v="#N/A"/>
    <x v="8"/>
    <m/>
    <m/>
    <x v="1"/>
    <x v="2"/>
    <n v="1"/>
    <m/>
    <m/>
    <n v="1"/>
    <m/>
    <n v="0"/>
    <n v="0"/>
    <x v="1"/>
    <n v="0"/>
    <d v="1899-12-30T00:00:00"/>
    <d v="1899-12-30T00:00:00"/>
    <x v="0"/>
    <m/>
    <m/>
    <m/>
    <e v="#N/A"/>
    <e v="#N/A"/>
    <n v="730"/>
    <x v="1"/>
    <d v="2025-07-18T00:00:00"/>
    <m/>
    <m/>
    <m/>
    <s v="n.a."/>
    <m/>
    <m/>
    <n v="0"/>
    <n v="3"/>
    <m/>
    <e v="#N/A"/>
    <m/>
    <m/>
    <m/>
    <m/>
    <m/>
    <m/>
    <m/>
    <m/>
    <m/>
    <m/>
    <m/>
    <m/>
    <m/>
    <m/>
    <m/>
    <m/>
    <m/>
    <m/>
    <m/>
    <m/>
    <m/>
    <n v="150000"/>
    <m/>
    <m/>
    <s v="Euro"/>
    <n v="76.27"/>
    <m/>
    <m/>
    <m/>
    <m/>
    <e v="#N/A"/>
    <m/>
    <m/>
    <m/>
    <m/>
    <m/>
    <m/>
    <m/>
    <m/>
    <m/>
    <m/>
    <m/>
    <m/>
    <m/>
    <m/>
    <m/>
    <m/>
    <m/>
    <m/>
    <m/>
    <m/>
    <m/>
    <m/>
  </r>
  <r>
    <m/>
    <s v="V300035"/>
    <s v="2023-0028"/>
    <x v="35"/>
    <n v="1"/>
    <s v="Wagon"/>
    <n v="64"/>
    <e v="#N/A"/>
    <x v="8"/>
    <m/>
    <m/>
    <x v="1"/>
    <x v="2"/>
    <n v="1"/>
    <m/>
    <m/>
    <n v="1"/>
    <m/>
    <n v="0"/>
    <n v="0"/>
    <x v="1"/>
    <n v="0"/>
    <d v="1899-12-30T00:00:00"/>
    <d v="1899-12-30T00:00:00"/>
    <x v="0"/>
    <m/>
    <m/>
    <m/>
    <e v="#N/A"/>
    <e v="#N/A"/>
    <n v="730"/>
    <x v="1"/>
    <d v="2025-07-18T00:00:00"/>
    <m/>
    <m/>
    <m/>
    <s v="n.a."/>
    <m/>
    <m/>
    <n v="0"/>
    <n v="3"/>
    <m/>
    <e v="#N/A"/>
    <m/>
    <m/>
    <m/>
    <m/>
    <m/>
    <m/>
    <m/>
    <m/>
    <m/>
    <m/>
    <m/>
    <m/>
    <m/>
    <m/>
    <m/>
    <m/>
    <m/>
    <m/>
    <m/>
    <m/>
    <m/>
    <n v="150000"/>
    <m/>
    <m/>
    <s v="Euro"/>
    <n v="76.27"/>
    <m/>
    <m/>
    <m/>
    <m/>
    <e v="#N/A"/>
    <m/>
    <m/>
    <m/>
    <m/>
    <m/>
    <m/>
    <m/>
    <m/>
    <m/>
    <m/>
    <m/>
    <m/>
    <m/>
    <m/>
    <m/>
    <m/>
    <m/>
    <m/>
    <m/>
    <m/>
    <m/>
    <m/>
  </r>
  <r>
    <m/>
    <s v="V300035"/>
    <s v="2023-0028"/>
    <x v="35"/>
    <n v="1"/>
    <s v="Wagon"/>
    <n v="65"/>
    <e v="#N/A"/>
    <x v="8"/>
    <m/>
    <m/>
    <x v="1"/>
    <x v="2"/>
    <n v="1"/>
    <m/>
    <m/>
    <n v="1"/>
    <m/>
    <n v="0"/>
    <n v="0"/>
    <x v="1"/>
    <n v="0"/>
    <d v="1899-12-30T00:00:00"/>
    <d v="1899-12-30T00:00:00"/>
    <x v="0"/>
    <m/>
    <m/>
    <m/>
    <e v="#N/A"/>
    <e v="#N/A"/>
    <n v="730"/>
    <x v="1"/>
    <d v="2025-07-18T00:00:00"/>
    <m/>
    <m/>
    <m/>
    <s v="n.a."/>
    <m/>
    <m/>
    <n v="0"/>
    <n v="3"/>
    <m/>
    <e v="#N/A"/>
    <m/>
    <m/>
    <m/>
    <m/>
    <m/>
    <m/>
    <m/>
    <m/>
    <m/>
    <m/>
    <m/>
    <m/>
    <m/>
    <m/>
    <m/>
    <m/>
    <m/>
    <m/>
    <m/>
    <m/>
    <m/>
    <n v="150000"/>
    <m/>
    <m/>
    <s v="Euro"/>
    <n v="76.27"/>
    <m/>
    <m/>
    <m/>
    <m/>
    <e v="#N/A"/>
    <m/>
    <m/>
    <m/>
    <m/>
    <m/>
    <m/>
    <m/>
    <m/>
    <m/>
    <m/>
    <m/>
    <m/>
    <m/>
    <m/>
    <m/>
    <m/>
    <m/>
    <m/>
    <m/>
    <m/>
    <m/>
    <m/>
  </r>
  <r>
    <m/>
    <s v="V300035"/>
    <s v="2023-0028"/>
    <x v="35"/>
    <n v="1"/>
    <s v="Wagon"/>
    <n v="66"/>
    <e v="#N/A"/>
    <x v="8"/>
    <m/>
    <m/>
    <x v="1"/>
    <x v="2"/>
    <n v="1"/>
    <m/>
    <m/>
    <n v="1"/>
    <m/>
    <n v="0"/>
    <n v="0"/>
    <x v="1"/>
    <n v="0"/>
    <d v="1899-12-30T00:00:00"/>
    <d v="1899-12-30T00:00:00"/>
    <x v="0"/>
    <m/>
    <m/>
    <m/>
    <e v="#N/A"/>
    <e v="#N/A"/>
    <n v="730"/>
    <x v="1"/>
    <d v="2025-07-18T00:00:00"/>
    <m/>
    <m/>
    <m/>
    <s v="n.a."/>
    <m/>
    <m/>
    <n v="0"/>
    <n v="3"/>
    <m/>
    <e v="#N/A"/>
    <m/>
    <m/>
    <m/>
    <m/>
    <m/>
    <m/>
    <m/>
    <m/>
    <m/>
    <m/>
    <m/>
    <m/>
    <m/>
    <m/>
    <m/>
    <m/>
    <m/>
    <m/>
    <m/>
    <m/>
    <m/>
    <n v="150000"/>
    <m/>
    <m/>
    <s v="Euro"/>
    <n v="76.27"/>
    <m/>
    <m/>
    <m/>
    <m/>
    <e v="#N/A"/>
    <m/>
    <m/>
    <m/>
    <m/>
    <m/>
    <m/>
    <m/>
    <m/>
    <m/>
    <m/>
    <m/>
    <m/>
    <m/>
    <m/>
    <m/>
    <m/>
    <m/>
    <m/>
    <m/>
    <m/>
    <m/>
    <m/>
  </r>
  <r>
    <m/>
    <s v="V300035"/>
    <s v="2023-0028"/>
    <x v="35"/>
    <n v="1"/>
    <s v="Wagon"/>
    <n v="67"/>
    <e v="#N/A"/>
    <x v="8"/>
    <m/>
    <m/>
    <x v="1"/>
    <x v="2"/>
    <n v="1"/>
    <m/>
    <m/>
    <n v="1"/>
    <m/>
    <n v="0"/>
    <n v="0"/>
    <x v="1"/>
    <n v="0"/>
    <d v="1899-12-30T00:00:00"/>
    <d v="1899-12-30T00:00:00"/>
    <x v="0"/>
    <m/>
    <m/>
    <m/>
    <e v="#N/A"/>
    <e v="#N/A"/>
    <n v="730"/>
    <x v="1"/>
    <d v="2025-07-18T00:00:00"/>
    <m/>
    <m/>
    <m/>
    <s v="n.a."/>
    <m/>
    <m/>
    <n v="0"/>
    <n v="3"/>
    <m/>
    <e v="#N/A"/>
    <m/>
    <m/>
    <m/>
    <m/>
    <m/>
    <m/>
    <m/>
    <m/>
    <m/>
    <m/>
    <m/>
    <m/>
    <m/>
    <m/>
    <m/>
    <m/>
    <m/>
    <m/>
    <m/>
    <m/>
    <m/>
    <n v="150000"/>
    <m/>
    <m/>
    <s v="Euro"/>
    <n v="76.27"/>
    <m/>
    <m/>
    <m/>
    <m/>
    <e v="#N/A"/>
    <m/>
    <m/>
    <m/>
    <m/>
    <m/>
    <m/>
    <m/>
    <m/>
    <m/>
    <m/>
    <m/>
    <m/>
    <m/>
    <m/>
    <m/>
    <m/>
    <m/>
    <m/>
    <m/>
    <m/>
    <m/>
    <m/>
  </r>
  <r>
    <m/>
    <s v="V300035"/>
    <s v="2023-0028"/>
    <x v="35"/>
    <n v="1"/>
    <s v="Wagon"/>
    <n v="68"/>
    <e v="#N/A"/>
    <x v="8"/>
    <m/>
    <m/>
    <x v="1"/>
    <x v="2"/>
    <n v="1"/>
    <m/>
    <m/>
    <n v="1"/>
    <m/>
    <n v="0"/>
    <n v="0"/>
    <x v="1"/>
    <n v="0"/>
    <d v="1899-12-30T00:00:00"/>
    <d v="1899-12-30T00:00:00"/>
    <x v="0"/>
    <m/>
    <m/>
    <m/>
    <e v="#N/A"/>
    <e v="#N/A"/>
    <n v="730"/>
    <x v="1"/>
    <d v="2025-07-18T00:00:00"/>
    <m/>
    <m/>
    <m/>
    <s v="n.a."/>
    <m/>
    <m/>
    <n v="0"/>
    <n v="3"/>
    <m/>
    <e v="#N/A"/>
    <m/>
    <m/>
    <m/>
    <m/>
    <m/>
    <m/>
    <m/>
    <m/>
    <m/>
    <m/>
    <m/>
    <m/>
    <m/>
    <m/>
    <m/>
    <m/>
    <m/>
    <m/>
    <m/>
    <m/>
    <m/>
    <n v="150000"/>
    <m/>
    <m/>
    <s v="Euro"/>
    <n v="76.27"/>
    <m/>
    <m/>
    <m/>
    <m/>
    <e v="#N/A"/>
    <m/>
    <m/>
    <m/>
    <m/>
    <m/>
    <m/>
    <m/>
    <m/>
    <m/>
    <m/>
    <m/>
    <m/>
    <m/>
    <m/>
    <m/>
    <m/>
    <m/>
    <m/>
    <m/>
    <m/>
    <m/>
    <m/>
  </r>
  <r>
    <s v="OK 18.09.24/emo / LOA ok CMI 20.06.25"/>
    <s v="V300054"/>
    <s v="2024-0024"/>
    <x v="36"/>
    <m/>
    <s v="Header"/>
    <m/>
    <m/>
    <x v="9"/>
    <s v="CHE"/>
    <s v="Middle EU - ELSE"/>
    <x v="1"/>
    <x v="1"/>
    <n v="21"/>
    <m/>
    <m/>
    <n v="21"/>
    <n v="0"/>
    <n v="0"/>
    <n v="21"/>
    <x v="3"/>
    <m/>
    <m/>
    <m/>
    <x v="1"/>
    <s v="Vertragsausführung über Crossrail Belgien-12.11.25 no early termination"/>
    <d v="2024-09-30T00:00:00"/>
    <d v="2026-10-31T00:00:00"/>
    <m/>
    <m/>
    <n v="761"/>
    <x v="4"/>
    <m/>
    <m/>
    <m/>
    <m/>
    <s v="with cut-off date"/>
    <m/>
    <m/>
    <n v="3"/>
    <n v="3"/>
    <m/>
    <m/>
    <s v="Early Termination nur wenn sein Kunde kündigt / muss bewiesen werden"/>
    <s v="10 or 4"/>
    <n v="0"/>
    <m/>
    <m/>
    <n v="0"/>
    <m/>
    <m/>
    <n v="761"/>
    <s v="B"/>
    <n v="99"/>
    <n v="1.4"/>
    <s v="CHE"/>
    <s v="Not required"/>
    <s v="N"/>
    <s v="N"/>
    <m/>
    <s v="no autom.prolongation"/>
    <m/>
    <m/>
    <s v="Not Started"/>
    <n v="110000"/>
    <s v="N"/>
    <m/>
    <s v="Euro"/>
    <n v="31.1"/>
    <n v="-7.6"/>
    <n v="0"/>
    <m/>
    <n v="0"/>
    <n v="23.5"/>
    <n v="0.25"/>
    <n v="0"/>
    <n v="0"/>
    <n v="0.06"/>
    <n v="6.74"/>
    <n v="-4.869999999999999"/>
    <n v="1.870000000000001"/>
    <n v="2.73"/>
    <n v="-2.73"/>
    <n v="0"/>
    <n v="21.63"/>
    <s v="0.00"/>
    <n v="21.63"/>
    <n v="0.9884419787332409"/>
    <n v="0"/>
    <n v="21.38"/>
    <n v="21.42"/>
    <n v="2310000"/>
    <n v="0"/>
    <s v="N"/>
    <n v="0"/>
    <n v="179634"/>
  </r>
  <r>
    <m/>
    <s v="V300054"/>
    <s v="2024-0024"/>
    <x v="36"/>
    <n v="1"/>
    <s v="Batch"/>
    <m/>
    <m/>
    <x v="9"/>
    <s v="CHE"/>
    <s v="Middle EU - ELSE"/>
    <x v="1"/>
    <x v="1"/>
    <n v="21"/>
    <m/>
    <m/>
    <n v="21"/>
    <n v="0"/>
    <n v="0"/>
    <n v="21"/>
    <x v="3"/>
    <m/>
    <m/>
    <m/>
    <x v="1"/>
    <m/>
    <m/>
    <m/>
    <d v="2024-09-30T00:00:00"/>
    <d v="2026-12-31T00:00:00"/>
    <m/>
    <x v="4"/>
    <m/>
    <m/>
    <m/>
    <m/>
    <s v="with cut-off date"/>
    <d v="2025-06-30T00:00:00"/>
    <d v="2025-12-31T00:00:00"/>
    <n v="3"/>
    <n v="3"/>
    <m/>
    <m/>
    <s v="Early Termination nur wenn sein Kunde kündigt / muss bewiesen werden"/>
    <m/>
    <m/>
    <m/>
    <m/>
    <m/>
    <m/>
    <m/>
    <m/>
    <s v="B"/>
    <n v="99"/>
    <n v="1.4"/>
    <s v="CHE"/>
    <s v="Not required"/>
    <s v="N"/>
    <s v="N"/>
    <n v="0"/>
    <s v="no autom.prolongation"/>
    <m/>
    <m/>
    <m/>
    <n v="110000"/>
    <s v="N"/>
    <d v="1899-12-30T00:00:00"/>
    <s v="Euro"/>
    <n v="31.1"/>
    <n v="-7.6"/>
    <n v="0"/>
    <m/>
    <n v="0"/>
    <n v="23.5"/>
    <n v="0.25"/>
    <n v="0"/>
    <n v="0"/>
    <n v="0.06"/>
    <n v="6.74"/>
    <n v="-4.869999999999999"/>
    <n v="1.870000000000001"/>
    <n v="2.73"/>
    <n v="-2.73"/>
    <n v="0"/>
    <n v="21.63"/>
    <s v="0.00"/>
    <n v="21.63"/>
    <n v="0.9884419787332409"/>
    <n v="0"/>
    <n v="21.38"/>
    <n v="21.42"/>
    <n v="2310000"/>
    <n v="0"/>
    <s v="N"/>
    <n v="0"/>
    <n v="179634"/>
  </r>
  <r>
    <m/>
    <s v="V300054"/>
    <s v="2024-0024"/>
    <x v="36"/>
    <n v="1"/>
    <s v="Wagon"/>
    <n v="1"/>
    <s v="33 80 4505 929-6"/>
    <x v="9"/>
    <m/>
    <m/>
    <x v="1"/>
    <x v="1"/>
    <n v="1"/>
    <m/>
    <m/>
    <n v="1"/>
    <m/>
    <n v="0"/>
    <n v="1"/>
    <x v="1"/>
    <n v="0"/>
    <d v="1899-12-30T00:00:00"/>
    <d v="1899-12-30T00:00:00"/>
    <x v="1"/>
    <m/>
    <m/>
    <m/>
    <d v="2024-10-02T00:00:00"/>
    <d v="2026-12-31T00:00:00"/>
    <n v="761"/>
    <x v="4"/>
    <m/>
    <m/>
    <m/>
    <m/>
    <s v="with cut-off date"/>
    <d v="2025-06-30T00:00:00"/>
    <d v="2025-12-31T00:00:00"/>
    <n v="3"/>
    <n v="3"/>
    <m/>
    <d v="2026-09-30T00:00:00"/>
    <m/>
    <m/>
    <m/>
    <m/>
    <m/>
    <m/>
    <m/>
    <m/>
    <m/>
    <m/>
    <m/>
    <m/>
    <m/>
    <m/>
    <m/>
    <m/>
    <m/>
    <m/>
    <m/>
    <d v="2026-07-31T00:00:00"/>
    <m/>
    <n v="110000"/>
    <m/>
    <m/>
    <s v="Euro"/>
    <n v="31.1"/>
    <m/>
    <m/>
    <m/>
    <m/>
    <n v="23.5"/>
    <m/>
    <m/>
    <m/>
    <m/>
    <m/>
    <m/>
    <m/>
    <m/>
    <m/>
    <m/>
    <m/>
    <m/>
    <m/>
    <m/>
    <m/>
    <m/>
    <m/>
    <m/>
    <m/>
    <m/>
    <m/>
    <m/>
  </r>
  <r>
    <m/>
    <s v="V300054"/>
    <s v="2024-0024"/>
    <x v="36"/>
    <n v="1"/>
    <s v="Wagon"/>
    <n v="2"/>
    <s v="33 80 4505 930-4"/>
    <x v="9"/>
    <m/>
    <m/>
    <x v="1"/>
    <x v="1"/>
    <n v="1"/>
    <m/>
    <m/>
    <n v="1"/>
    <m/>
    <n v="0"/>
    <n v="1"/>
    <x v="1"/>
    <n v="0"/>
    <d v="1899-12-30T00:00:00"/>
    <d v="1899-12-30T00:00:00"/>
    <x v="1"/>
    <m/>
    <m/>
    <m/>
    <d v="2024-10-02T00:00:00"/>
    <d v="2026-12-31T00:00:00"/>
    <n v="761"/>
    <x v="4"/>
    <m/>
    <m/>
    <m/>
    <m/>
    <s v="with cut-off date"/>
    <d v="2025-06-30T00:00:00"/>
    <d v="2025-12-31T00:00:00"/>
    <n v="3"/>
    <n v="3"/>
    <m/>
    <d v="2026-09-30T00:00:00"/>
    <m/>
    <m/>
    <m/>
    <m/>
    <m/>
    <m/>
    <m/>
    <m/>
    <m/>
    <m/>
    <m/>
    <m/>
    <m/>
    <m/>
    <m/>
    <m/>
    <m/>
    <m/>
    <m/>
    <d v="2026-07-31T00:00:00"/>
    <m/>
    <n v="110000"/>
    <m/>
    <m/>
    <s v="Euro"/>
    <n v="31.1"/>
    <m/>
    <m/>
    <m/>
    <m/>
    <n v="23.5"/>
    <m/>
    <m/>
    <m/>
    <m/>
    <m/>
    <m/>
    <m/>
    <m/>
    <m/>
    <m/>
    <m/>
    <m/>
    <m/>
    <m/>
    <m/>
    <m/>
    <m/>
    <m/>
    <m/>
    <m/>
    <m/>
    <m/>
  </r>
  <r>
    <m/>
    <s v="V300054"/>
    <s v="2024-0024"/>
    <x v="36"/>
    <n v="1"/>
    <s v="Wagon"/>
    <n v="3"/>
    <s v="33 80 4505 931-2"/>
    <x v="9"/>
    <m/>
    <m/>
    <x v="1"/>
    <x v="1"/>
    <n v="1"/>
    <m/>
    <m/>
    <n v="1"/>
    <m/>
    <n v="0"/>
    <n v="1"/>
    <x v="1"/>
    <n v="0"/>
    <d v="1899-12-30T00:00:00"/>
    <d v="1899-12-30T00:00:00"/>
    <x v="1"/>
    <m/>
    <m/>
    <m/>
    <d v="2024-10-02T00:00:00"/>
    <d v="2026-12-31T00:00:00"/>
    <n v="761"/>
    <x v="4"/>
    <m/>
    <m/>
    <m/>
    <m/>
    <s v="with cut-off date"/>
    <d v="2025-06-30T00:00:00"/>
    <d v="2025-12-31T00:00:00"/>
    <n v="3"/>
    <n v="3"/>
    <m/>
    <d v="2026-09-30T00:00:00"/>
    <m/>
    <m/>
    <m/>
    <m/>
    <m/>
    <m/>
    <m/>
    <m/>
    <m/>
    <m/>
    <m/>
    <m/>
    <m/>
    <m/>
    <m/>
    <m/>
    <m/>
    <m/>
    <m/>
    <d v="2026-07-31T00:00:00"/>
    <m/>
    <n v="110000"/>
    <m/>
    <m/>
    <s v="Euro"/>
    <n v="31.1"/>
    <m/>
    <m/>
    <m/>
    <m/>
    <n v="23.5"/>
    <m/>
    <m/>
    <m/>
    <m/>
    <m/>
    <m/>
    <m/>
    <m/>
    <m/>
    <m/>
    <m/>
    <m/>
    <m/>
    <m/>
    <m/>
    <m/>
    <m/>
    <m/>
    <m/>
    <m/>
    <m/>
    <m/>
  </r>
  <r>
    <m/>
    <s v="V300054"/>
    <s v="2024-0024"/>
    <x v="36"/>
    <n v="1"/>
    <s v="Wagon"/>
    <n v="4"/>
    <s v="33 80 4505 932-0"/>
    <x v="9"/>
    <m/>
    <m/>
    <x v="1"/>
    <x v="1"/>
    <n v="1"/>
    <m/>
    <m/>
    <n v="1"/>
    <m/>
    <n v="0"/>
    <n v="1"/>
    <x v="1"/>
    <n v="0"/>
    <d v="1899-12-30T00:00:00"/>
    <d v="1899-12-30T00:00:00"/>
    <x v="1"/>
    <m/>
    <m/>
    <m/>
    <d v="2024-10-02T00:00:00"/>
    <d v="2026-12-31T00:00:00"/>
    <n v="761"/>
    <x v="4"/>
    <m/>
    <m/>
    <m/>
    <m/>
    <s v="with cut-off date"/>
    <d v="2025-06-30T00:00:00"/>
    <d v="2025-12-31T00:00:00"/>
    <n v="3"/>
    <n v="3"/>
    <m/>
    <d v="2026-09-30T00:00:00"/>
    <m/>
    <m/>
    <m/>
    <m/>
    <m/>
    <m/>
    <m/>
    <m/>
    <m/>
    <m/>
    <m/>
    <m/>
    <m/>
    <m/>
    <m/>
    <m/>
    <m/>
    <m/>
    <m/>
    <d v="2026-07-31T00:00:00"/>
    <m/>
    <n v="110000"/>
    <m/>
    <m/>
    <s v="Euro"/>
    <n v="31.1"/>
    <m/>
    <m/>
    <m/>
    <m/>
    <n v="23.5"/>
    <m/>
    <m/>
    <m/>
    <m/>
    <m/>
    <m/>
    <m/>
    <m/>
    <m/>
    <m/>
    <m/>
    <m/>
    <m/>
    <m/>
    <m/>
    <m/>
    <m/>
    <m/>
    <m/>
    <m/>
    <m/>
    <m/>
  </r>
  <r>
    <m/>
    <s v="V300054"/>
    <s v="2024-0024"/>
    <x v="36"/>
    <n v="1"/>
    <s v="Wagon"/>
    <n v="5"/>
    <s v="33 80 4505 933-8"/>
    <x v="9"/>
    <m/>
    <m/>
    <x v="1"/>
    <x v="1"/>
    <n v="1"/>
    <m/>
    <m/>
    <n v="1"/>
    <m/>
    <n v="0"/>
    <n v="1"/>
    <x v="1"/>
    <n v="0"/>
    <d v="1899-12-30T00:00:00"/>
    <d v="1899-12-30T00:00:00"/>
    <x v="1"/>
    <m/>
    <m/>
    <m/>
    <d v="2024-10-02T00:00:00"/>
    <d v="2026-12-31T00:00:00"/>
    <n v="761"/>
    <x v="4"/>
    <m/>
    <m/>
    <m/>
    <m/>
    <s v="with cut-off date"/>
    <d v="2025-06-30T00:00:00"/>
    <d v="2025-12-31T00:00:00"/>
    <n v="3"/>
    <n v="3"/>
    <m/>
    <d v="2026-09-30T00:00:00"/>
    <m/>
    <m/>
    <m/>
    <m/>
    <m/>
    <m/>
    <m/>
    <m/>
    <m/>
    <m/>
    <m/>
    <m/>
    <m/>
    <m/>
    <m/>
    <m/>
    <m/>
    <m/>
    <m/>
    <d v="2026-07-31T00:00:00"/>
    <m/>
    <n v="110000"/>
    <m/>
    <m/>
    <s v="Euro"/>
    <n v="31.1"/>
    <m/>
    <m/>
    <m/>
    <m/>
    <n v="23.5"/>
    <m/>
    <m/>
    <m/>
    <m/>
    <m/>
    <m/>
    <m/>
    <m/>
    <m/>
    <m/>
    <m/>
    <m/>
    <m/>
    <m/>
    <m/>
    <m/>
    <m/>
    <m/>
    <m/>
    <m/>
    <m/>
    <m/>
  </r>
  <r>
    <m/>
    <s v="V300054"/>
    <s v="2024-0024"/>
    <x v="36"/>
    <n v="1"/>
    <s v="Wagon"/>
    <n v="6"/>
    <s v="33 80 4505 934-6"/>
    <x v="9"/>
    <m/>
    <m/>
    <x v="1"/>
    <x v="1"/>
    <n v="1"/>
    <m/>
    <m/>
    <n v="1"/>
    <m/>
    <n v="0"/>
    <n v="1"/>
    <x v="1"/>
    <n v="0"/>
    <d v="1899-12-30T00:00:00"/>
    <d v="1899-12-30T00:00:00"/>
    <x v="1"/>
    <m/>
    <m/>
    <m/>
    <d v="2024-10-02T00:00:00"/>
    <d v="2026-12-31T00:00:00"/>
    <n v="761"/>
    <x v="4"/>
    <m/>
    <m/>
    <m/>
    <m/>
    <s v="with cut-off date"/>
    <d v="2025-06-30T00:00:00"/>
    <d v="2025-12-31T00:00:00"/>
    <n v="3"/>
    <n v="3"/>
    <m/>
    <d v="2026-09-30T00:00:00"/>
    <m/>
    <m/>
    <m/>
    <m/>
    <m/>
    <m/>
    <m/>
    <m/>
    <m/>
    <m/>
    <m/>
    <m/>
    <m/>
    <m/>
    <m/>
    <m/>
    <m/>
    <m/>
    <m/>
    <d v="2026-07-31T00:00:00"/>
    <m/>
    <n v="110000"/>
    <m/>
    <m/>
    <s v="Euro"/>
    <n v="31.1"/>
    <m/>
    <m/>
    <m/>
    <m/>
    <n v="23.5"/>
    <m/>
    <m/>
    <m/>
    <m/>
    <m/>
    <m/>
    <m/>
    <m/>
    <m/>
    <m/>
    <m/>
    <m/>
    <m/>
    <m/>
    <m/>
    <m/>
    <m/>
    <m/>
    <m/>
    <m/>
    <m/>
    <m/>
  </r>
  <r>
    <m/>
    <s v="V300054"/>
    <s v="2024-0024"/>
    <x v="36"/>
    <n v="1"/>
    <s v="Wagon"/>
    <n v="7"/>
    <s v="33 80 4505 935-3"/>
    <x v="9"/>
    <m/>
    <m/>
    <x v="1"/>
    <x v="1"/>
    <n v="1"/>
    <m/>
    <m/>
    <n v="1"/>
    <m/>
    <n v="0"/>
    <n v="1"/>
    <x v="1"/>
    <n v="0"/>
    <d v="1899-12-30T00:00:00"/>
    <d v="1899-12-30T00:00:00"/>
    <x v="1"/>
    <m/>
    <m/>
    <m/>
    <d v="2024-10-02T00:00:00"/>
    <d v="2026-12-31T00:00:00"/>
    <n v="761"/>
    <x v="4"/>
    <m/>
    <m/>
    <m/>
    <m/>
    <s v="with cut-off date"/>
    <d v="2025-06-30T00:00:00"/>
    <d v="2025-12-31T00:00:00"/>
    <n v="3"/>
    <n v="3"/>
    <m/>
    <d v="2026-09-30T00:00:00"/>
    <m/>
    <m/>
    <m/>
    <m/>
    <m/>
    <m/>
    <m/>
    <m/>
    <m/>
    <m/>
    <m/>
    <m/>
    <m/>
    <m/>
    <m/>
    <m/>
    <m/>
    <m/>
    <m/>
    <d v="2026-07-31T00:00:00"/>
    <m/>
    <n v="110000"/>
    <m/>
    <m/>
    <s v="Euro"/>
    <n v="31.1"/>
    <m/>
    <m/>
    <m/>
    <m/>
    <n v="23.5"/>
    <m/>
    <m/>
    <m/>
    <m/>
    <m/>
    <m/>
    <m/>
    <m/>
    <m/>
    <m/>
    <m/>
    <m/>
    <m/>
    <m/>
    <m/>
    <m/>
    <m/>
    <m/>
    <m/>
    <m/>
    <m/>
    <m/>
  </r>
  <r>
    <m/>
    <s v="V300054"/>
    <s v="2024-0024"/>
    <x v="36"/>
    <n v="1"/>
    <s v="Wagon"/>
    <n v="8"/>
    <s v="33 80 4505 936-1"/>
    <x v="9"/>
    <m/>
    <m/>
    <x v="1"/>
    <x v="1"/>
    <n v="1"/>
    <m/>
    <m/>
    <n v="1"/>
    <m/>
    <n v="0"/>
    <n v="1"/>
    <x v="1"/>
    <n v="0"/>
    <d v="1899-12-30T00:00:00"/>
    <d v="1899-12-30T00:00:00"/>
    <x v="1"/>
    <m/>
    <m/>
    <m/>
    <d v="2024-10-02T00:00:00"/>
    <d v="2026-12-31T00:00:00"/>
    <n v="761"/>
    <x v="4"/>
    <m/>
    <m/>
    <m/>
    <m/>
    <s v="with cut-off date"/>
    <d v="2025-06-30T00:00:00"/>
    <d v="2025-12-31T00:00:00"/>
    <n v="3"/>
    <n v="3"/>
    <m/>
    <d v="2026-09-30T00:00:00"/>
    <m/>
    <m/>
    <m/>
    <m/>
    <m/>
    <m/>
    <m/>
    <m/>
    <m/>
    <m/>
    <m/>
    <m/>
    <m/>
    <m/>
    <m/>
    <m/>
    <m/>
    <m/>
    <m/>
    <d v="2026-07-31T00:00:00"/>
    <m/>
    <n v="110000"/>
    <m/>
    <m/>
    <s v="Euro"/>
    <n v="31.1"/>
    <m/>
    <m/>
    <m/>
    <m/>
    <n v="23.5"/>
    <m/>
    <m/>
    <m/>
    <m/>
    <m/>
    <m/>
    <m/>
    <m/>
    <m/>
    <m/>
    <m/>
    <m/>
    <m/>
    <m/>
    <m/>
    <m/>
    <m/>
    <m/>
    <m/>
    <m/>
    <m/>
    <m/>
  </r>
  <r>
    <m/>
    <s v="V300054"/>
    <s v="2024-0024"/>
    <x v="36"/>
    <n v="1"/>
    <s v="Wagon"/>
    <n v="9"/>
    <s v="33 80 4505 937-9"/>
    <x v="9"/>
    <m/>
    <m/>
    <x v="1"/>
    <x v="1"/>
    <n v="1"/>
    <m/>
    <m/>
    <n v="1"/>
    <m/>
    <n v="0"/>
    <n v="1"/>
    <x v="1"/>
    <n v="0"/>
    <d v="1899-12-30T00:00:00"/>
    <d v="1899-12-30T00:00:00"/>
    <x v="1"/>
    <m/>
    <m/>
    <m/>
    <d v="2024-10-02T00:00:00"/>
    <d v="2026-12-31T00:00:00"/>
    <n v="761"/>
    <x v="4"/>
    <m/>
    <m/>
    <m/>
    <m/>
    <s v="with cut-off date"/>
    <d v="2025-06-30T00:00:00"/>
    <d v="2025-12-31T00:00:00"/>
    <n v="3"/>
    <n v="3"/>
    <m/>
    <d v="2026-09-30T00:00:00"/>
    <m/>
    <m/>
    <m/>
    <m/>
    <m/>
    <m/>
    <m/>
    <m/>
    <m/>
    <m/>
    <m/>
    <m/>
    <m/>
    <m/>
    <m/>
    <m/>
    <m/>
    <m/>
    <m/>
    <d v="2026-07-31T00:00:00"/>
    <m/>
    <n v="110000"/>
    <m/>
    <m/>
    <s v="Euro"/>
    <n v="31.1"/>
    <m/>
    <m/>
    <m/>
    <m/>
    <n v="23.5"/>
    <m/>
    <m/>
    <m/>
    <m/>
    <m/>
    <m/>
    <m/>
    <m/>
    <m/>
    <m/>
    <m/>
    <m/>
    <m/>
    <m/>
    <m/>
    <m/>
    <m/>
    <m/>
    <m/>
    <m/>
    <m/>
    <m/>
  </r>
  <r>
    <m/>
    <s v="V300054"/>
    <s v="2024-0024"/>
    <x v="36"/>
    <n v="1"/>
    <s v="Wagon"/>
    <n v="10"/>
    <s v="33 80 4505 938-7"/>
    <x v="9"/>
    <m/>
    <m/>
    <x v="1"/>
    <x v="1"/>
    <n v="1"/>
    <m/>
    <m/>
    <n v="1"/>
    <m/>
    <n v="0"/>
    <n v="1"/>
    <x v="1"/>
    <n v="0"/>
    <d v="1899-12-30T00:00:00"/>
    <d v="1899-12-30T00:00:00"/>
    <x v="1"/>
    <m/>
    <m/>
    <m/>
    <d v="2024-10-02T00:00:00"/>
    <d v="2026-12-31T00:00:00"/>
    <n v="761"/>
    <x v="4"/>
    <m/>
    <m/>
    <m/>
    <m/>
    <s v="with cut-off date"/>
    <d v="2025-06-30T00:00:00"/>
    <d v="2025-12-31T00:00:00"/>
    <n v="3"/>
    <n v="3"/>
    <m/>
    <d v="2026-09-30T00:00:00"/>
    <m/>
    <m/>
    <m/>
    <m/>
    <m/>
    <m/>
    <m/>
    <m/>
    <m/>
    <m/>
    <m/>
    <m/>
    <m/>
    <m/>
    <m/>
    <m/>
    <m/>
    <m/>
    <m/>
    <d v="2026-07-31T00:00:00"/>
    <m/>
    <n v="110000"/>
    <m/>
    <m/>
    <s v="Euro"/>
    <n v="31.1"/>
    <m/>
    <m/>
    <m/>
    <m/>
    <n v="23.5"/>
    <m/>
    <m/>
    <m/>
    <m/>
    <m/>
    <m/>
    <m/>
    <m/>
    <m/>
    <m/>
    <m/>
    <m/>
    <m/>
    <m/>
    <m/>
    <m/>
    <m/>
    <m/>
    <m/>
    <m/>
    <m/>
    <m/>
  </r>
  <r>
    <m/>
    <s v="V300054"/>
    <s v="2024-0024"/>
    <x v="36"/>
    <n v="1"/>
    <s v="Wagon"/>
    <n v="11"/>
    <s v="33 80 4505 939-5"/>
    <x v="9"/>
    <m/>
    <m/>
    <x v="1"/>
    <x v="1"/>
    <n v="1"/>
    <m/>
    <m/>
    <n v="1"/>
    <m/>
    <n v="0"/>
    <n v="1"/>
    <x v="1"/>
    <n v="0"/>
    <d v="1899-12-30T00:00:00"/>
    <d v="1899-12-30T00:00:00"/>
    <x v="1"/>
    <m/>
    <m/>
    <m/>
    <d v="2024-10-02T00:00:00"/>
    <d v="2026-12-31T00:00:00"/>
    <n v="761"/>
    <x v="4"/>
    <m/>
    <m/>
    <m/>
    <m/>
    <s v="with cut-off date"/>
    <d v="2025-06-30T00:00:00"/>
    <d v="2025-12-31T00:00:00"/>
    <n v="3"/>
    <n v="3"/>
    <m/>
    <d v="2026-09-30T00:00:00"/>
    <m/>
    <m/>
    <m/>
    <m/>
    <m/>
    <m/>
    <m/>
    <m/>
    <m/>
    <m/>
    <m/>
    <m/>
    <m/>
    <m/>
    <m/>
    <m/>
    <m/>
    <m/>
    <m/>
    <d v="2026-07-31T00:00:00"/>
    <m/>
    <n v="110000"/>
    <m/>
    <m/>
    <s v="Euro"/>
    <n v="31.1"/>
    <m/>
    <m/>
    <m/>
    <m/>
    <n v="23.5"/>
    <m/>
    <m/>
    <m/>
    <m/>
    <m/>
    <m/>
    <m/>
    <m/>
    <m/>
    <m/>
    <m/>
    <m/>
    <m/>
    <m/>
    <m/>
    <m/>
    <m/>
    <m/>
    <m/>
    <m/>
    <m/>
    <m/>
  </r>
  <r>
    <m/>
    <s v="V300054"/>
    <s v="2024-0024"/>
    <x v="36"/>
    <n v="1"/>
    <s v="Wagon"/>
    <n v="12"/>
    <s v="33 80 4505 940-3"/>
    <x v="9"/>
    <m/>
    <m/>
    <x v="1"/>
    <x v="1"/>
    <n v="1"/>
    <m/>
    <m/>
    <n v="1"/>
    <m/>
    <n v="0"/>
    <n v="1"/>
    <x v="1"/>
    <n v="0"/>
    <d v="1899-12-30T00:00:00"/>
    <d v="1899-12-30T00:00:00"/>
    <x v="1"/>
    <m/>
    <m/>
    <m/>
    <d v="2024-10-02T00:00:00"/>
    <d v="2026-12-31T00:00:00"/>
    <n v="761"/>
    <x v="4"/>
    <m/>
    <m/>
    <m/>
    <m/>
    <s v="with cut-off date"/>
    <d v="2025-06-30T00:00:00"/>
    <d v="2025-12-31T00:00:00"/>
    <n v="3"/>
    <n v="3"/>
    <m/>
    <d v="2026-09-30T00:00:00"/>
    <m/>
    <m/>
    <m/>
    <m/>
    <m/>
    <m/>
    <m/>
    <m/>
    <m/>
    <m/>
    <m/>
    <m/>
    <m/>
    <m/>
    <m/>
    <m/>
    <m/>
    <m/>
    <m/>
    <d v="2026-07-31T00:00:00"/>
    <m/>
    <n v="110000"/>
    <m/>
    <m/>
    <s v="Euro"/>
    <n v="31.1"/>
    <m/>
    <m/>
    <m/>
    <m/>
    <n v="23.5"/>
    <m/>
    <m/>
    <m/>
    <m/>
    <m/>
    <m/>
    <m/>
    <m/>
    <m/>
    <m/>
    <m/>
    <m/>
    <m/>
    <m/>
    <m/>
    <m/>
    <m/>
    <m/>
    <m/>
    <m/>
    <m/>
    <m/>
  </r>
  <r>
    <m/>
    <s v="V300054"/>
    <s v="2024-0024"/>
    <x v="36"/>
    <n v="1"/>
    <s v="Wagon"/>
    <n v="13"/>
    <s v="33 80 4505 941-1"/>
    <x v="9"/>
    <m/>
    <m/>
    <x v="1"/>
    <x v="1"/>
    <n v="1"/>
    <m/>
    <m/>
    <n v="1"/>
    <m/>
    <n v="0"/>
    <n v="1"/>
    <x v="1"/>
    <n v="0"/>
    <d v="1899-12-30T00:00:00"/>
    <d v="1899-12-30T00:00:00"/>
    <x v="1"/>
    <m/>
    <m/>
    <m/>
    <d v="2024-10-02T00:00:00"/>
    <d v="2026-12-31T00:00:00"/>
    <n v="761"/>
    <x v="4"/>
    <m/>
    <m/>
    <m/>
    <m/>
    <s v="with cut-off date"/>
    <d v="2025-06-30T00:00:00"/>
    <d v="2025-12-31T00:00:00"/>
    <n v="3"/>
    <n v="3"/>
    <m/>
    <d v="2026-09-30T00:00:00"/>
    <m/>
    <m/>
    <m/>
    <m/>
    <m/>
    <m/>
    <m/>
    <m/>
    <m/>
    <m/>
    <m/>
    <m/>
    <m/>
    <m/>
    <m/>
    <m/>
    <m/>
    <m/>
    <m/>
    <d v="2026-07-31T00:00:00"/>
    <m/>
    <n v="110000"/>
    <m/>
    <m/>
    <s v="Euro"/>
    <n v="31.1"/>
    <m/>
    <m/>
    <m/>
    <m/>
    <n v="23.5"/>
    <m/>
    <m/>
    <m/>
    <m/>
    <m/>
    <m/>
    <m/>
    <m/>
    <m/>
    <m/>
    <m/>
    <m/>
    <m/>
    <m/>
    <m/>
    <m/>
    <m/>
    <m/>
    <m/>
    <m/>
    <m/>
    <m/>
  </r>
  <r>
    <m/>
    <s v="V300054"/>
    <s v="2024-0024"/>
    <x v="36"/>
    <n v="1"/>
    <s v="Wagon"/>
    <n v="14"/>
    <s v="33 80 4505 942-9"/>
    <x v="9"/>
    <m/>
    <m/>
    <x v="1"/>
    <x v="1"/>
    <n v="1"/>
    <m/>
    <m/>
    <n v="1"/>
    <m/>
    <n v="0"/>
    <n v="1"/>
    <x v="1"/>
    <n v="0"/>
    <d v="1899-12-30T00:00:00"/>
    <d v="1899-12-30T00:00:00"/>
    <x v="1"/>
    <m/>
    <m/>
    <m/>
    <d v="2024-10-02T00:00:00"/>
    <d v="2026-12-31T00:00:00"/>
    <n v="761"/>
    <x v="4"/>
    <m/>
    <m/>
    <m/>
    <m/>
    <s v="with cut-off date"/>
    <d v="2025-06-30T00:00:00"/>
    <d v="2025-12-31T00:00:00"/>
    <n v="3"/>
    <n v="3"/>
    <m/>
    <d v="2026-09-30T00:00:00"/>
    <m/>
    <m/>
    <m/>
    <m/>
    <m/>
    <m/>
    <m/>
    <m/>
    <m/>
    <m/>
    <m/>
    <m/>
    <m/>
    <m/>
    <m/>
    <m/>
    <m/>
    <m/>
    <m/>
    <d v="2026-07-31T00:00:00"/>
    <m/>
    <n v="110000"/>
    <m/>
    <m/>
    <s v="Euro"/>
    <n v="31.1"/>
    <m/>
    <m/>
    <m/>
    <m/>
    <n v="23.5"/>
    <m/>
    <m/>
    <m/>
    <m/>
    <m/>
    <m/>
    <m/>
    <m/>
    <m/>
    <m/>
    <m/>
    <m/>
    <m/>
    <m/>
    <m/>
    <m/>
    <m/>
    <m/>
    <m/>
    <m/>
    <m/>
    <m/>
  </r>
  <r>
    <m/>
    <s v="V300054"/>
    <s v="2024-0024"/>
    <x v="36"/>
    <n v="1"/>
    <s v="Wagon"/>
    <n v="15"/>
    <s v="33 80 4505 943-7"/>
    <x v="9"/>
    <m/>
    <m/>
    <x v="1"/>
    <x v="1"/>
    <n v="1"/>
    <m/>
    <m/>
    <n v="1"/>
    <m/>
    <n v="0"/>
    <n v="1"/>
    <x v="1"/>
    <n v="0"/>
    <d v="1899-12-30T00:00:00"/>
    <d v="1899-12-30T00:00:00"/>
    <x v="1"/>
    <m/>
    <m/>
    <m/>
    <d v="2024-10-02T00:00:00"/>
    <d v="2026-12-31T00:00:00"/>
    <n v="761"/>
    <x v="4"/>
    <m/>
    <m/>
    <m/>
    <m/>
    <s v="with cut-off date"/>
    <d v="2025-06-30T00:00:00"/>
    <d v="2025-12-31T00:00:00"/>
    <n v="3"/>
    <n v="3"/>
    <m/>
    <d v="2026-09-30T00:00:00"/>
    <m/>
    <m/>
    <m/>
    <m/>
    <m/>
    <m/>
    <m/>
    <m/>
    <m/>
    <m/>
    <m/>
    <m/>
    <m/>
    <m/>
    <m/>
    <m/>
    <m/>
    <m/>
    <m/>
    <d v="2026-07-31T00:00:00"/>
    <m/>
    <n v="110000"/>
    <m/>
    <m/>
    <s v="Euro"/>
    <n v="31.1"/>
    <m/>
    <m/>
    <m/>
    <m/>
    <n v="23.5"/>
    <m/>
    <m/>
    <m/>
    <m/>
    <m/>
    <m/>
    <m/>
    <m/>
    <m/>
    <m/>
    <m/>
    <m/>
    <m/>
    <m/>
    <m/>
    <m/>
    <m/>
    <m/>
    <m/>
    <m/>
    <m/>
    <m/>
  </r>
  <r>
    <m/>
    <s v="V300054"/>
    <s v="2024-0024"/>
    <x v="36"/>
    <n v="1"/>
    <s v="Wagon"/>
    <n v="16"/>
    <s v="33 80 4505 944-5"/>
    <x v="9"/>
    <m/>
    <m/>
    <x v="1"/>
    <x v="1"/>
    <n v="1"/>
    <m/>
    <m/>
    <n v="1"/>
    <m/>
    <n v="0"/>
    <n v="1"/>
    <x v="1"/>
    <n v="0"/>
    <d v="1899-12-30T00:00:00"/>
    <d v="1899-12-30T00:00:00"/>
    <x v="1"/>
    <m/>
    <m/>
    <m/>
    <d v="2024-10-02T00:00:00"/>
    <d v="2026-12-31T00:00:00"/>
    <n v="761"/>
    <x v="4"/>
    <m/>
    <m/>
    <m/>
    <m/>
    <s v="with cut-off date"/>
    <d v="2025-06-30T00:00:00"/>
    <d v="2025-12-31T00:00:00"/>
    <n v="3"/>
    <n v="3"/>
    <m/>
    <d v="2026-09-30T00:00:00"/>
    <m/>
    <m/>
    <m/>
    <m/>
    <m/>
    <m/>
    <m/>
    <m/>
    <m/>
    <m/>
    <m/>
    <m/>
    <m/>
    <m/>
    <m/>
    <m/>
    <m/>
    <m/>
    <m/>
    <d v="2026-07-31T00:00:00"/>
    <m/>
    <n v="110000"/>
    <m/>
    <m/>
    <s v="Euro"/>
    <n v="31.1"/>
    <m/>
    <m/>
    <m/>
    <m/>
    <n v="23.5"/>
    <m/>
    <m/>
    <m/>
    <m/>
    <m/>
    <m/>
    <m/>
    <m/>
    <m/>
    <m/>
    <m/>
    <m/>
    <m/>
    <m/>
    <m/>
    <m/>
    <m/>
    <m/>
    <m/>
    <m/>
    <m/>
    <m/>
  </r>
  <r>
    <m/>
    <s v="V300054"/>
    <s v="2024-0024"/>
    <x v="36"/>
    <n v="1"/>
    <s v="Wagon"/>
    <n v="17"/>
    <s v="33 80 4505 945-2"/>
    <x v="9"/>
    <m/>
    <m/>
    <x v="1"/>
    <x v="1"/>
    <n v="1"/>
    <m/>
    <m/>
    <n v="1"/>
    <m/>
    <n v="0"/>
    <n v="1"/>
    <x v="1"/>
    <n v="0"/>
    <d v="1899-12-30T00:00:00"/>
    <d v="1899-12-30T00:00:00"/>
    <x v="1"/>
    <m/>
    <m/>
    <m/>
    <d v="2024-10-02T00:00:00"/>
    <d v="2026-12-31T00:00:00"/>
    <n v="761"/>
    <x v="4"/>
    <m/>
    <m/>
    <m/>
    <m/>
    <s v="with cut-off date"/>
    <d v="2025-06-30T00:00:00"/>
    <d v="2025-12-31T00:00:00"/>
    <n v="3"/>
    <n v="3"/>
    <m/>
    <d v="2026-09-30T00:00:00"/>
    <m/>
    <m/>
    <m/>
    <m/>
    <m/>
    <m/>
    <m/>
    <m/>
    <m/>
    <m/>
    <m/>
    <m/>
    <m/>
    <m/>
    <m/>
    <m/>
    <m/>
    <m/>
    <m/>
    <d v="2026-07-31T00:00:00"/>
    <m/>
    <n v="110000"/>
    <m/>
    <m/>
    <s v="Euro"/>
    <n v="31.1"/>
    <m/>
    <m/>
    <m/>
    <m/>
    <n v="23.5"/>
    <m/>
    <m/>
    <m/>
    <m/>
    <m/>
    <m/>
    <m/>
    <m/>
    <m/>
    <m/>
    <m/>
    <m/>
    <m/>
    <m/>
    <m/>
    <m/>
    <m/>
    <m/>
    <m/>
    <m/>
    <m/>
    <m/>
  </r>
  <r>
    <m/>
    <s v="V300054"/>
    <s v="2024-0024"/>
    <x v="36"/>
    <n v="1"/>
    <s v="Wagon"/>
    <n v="18"/>
    <s v="33 80 4505 946-0"/>
    <x v="9"/>
    <m/>
    <m/>
    <x v="1"/>
    <x v="1"/>
    <n v="1"/>
    <m/>
    <m/>
    <n v="1"/>
    <m/>
    <n v="0"/>
    <n v="1"/>
    <x v="1"/>
    <n v="0"/>
    <d v="1899-12-30T00:00:00"/>
    <d v="1899-12-30T00:00:00"/>
    <x v="1"/>
    <m/>
    <m/>
    <m/>
    <d v="2024-10-02T00:00:00"/>
    <d v="2026-12-31T00:00:00"/>
    <n v="761"/>
    <x v="4"/>
    <m/>
    <m/>
    <m/>
    <m/>
    <s v="with cut-off date"/>
    <d v="2025-06-30T00:00:00"/>
    <d v="2025-12-31T00:00:00"/>
    <n v="3"/>
    <n v="3"/>
    <m/>
    <d v="2026-09-30T00:00:00"/>
    <m/>
    <m/>
    <m/>
    <m/>
    <m/>
    <m/>
    <m/>
    <m/>
    <m/>
    <m/>
    <m/>
    <m/>
    <m/>
    <m/>
    <m/>
    <m/>
    <m/>
    <m/>
    <m/>
    <d v="2026-07-31T00:00:00"/>
    <m/>
    <n v="110000"/>
    <m/>
    <m/>
    <s v="Euro"/>
    <n v="31.1"/>
    <m/>
    <m/>
    <m/>
    <m/>
    <n v="23.5"/>
    <m/>
    <m/>
    <m/>
    <m/>
    <m/>
    <m/>
    <m/>
    <m/>
    <m/>
    <m/>
    <m/>
    <m/>
    <m/>
    <m/>
    <m/>
    <m/>
    <m/>
    <m/>
    <m/>
    <m/>
    <m/>
    <m/>
  </r>
  <r>
    <m/>
    <s v="V300054"/>
    <s v="2024-0024"/>
    <x v="36"/>
    <n v="1"/>
    <s v="Wagon"/>
    <n v="19"/>
    <s v="33 80 4505 947-8"/>
    <x v="9"/>
    <m/>
    <m/>
    <x v="1"/>
    <x v="1"/>
    <n v="1"/>
    <m/>
    <m/>
    <n v="1"/>
    <m/>
    <n v="0"/>
    <n v="1"/>
    <x v="1"/>
    <n v="0"/>
    <d v="1899-12-30T00:00:00"/>
    <d v="1899-12-30T00:00:00"/>
    <x v="1"/>
    <m/>
    <m/>
    <m/>
    <d v="2024-10-02T00:00:00"/>
    <d v="2026-12-31T00:00:00"/>
    <n v="761"/>
    <x v="4"/>
    <m/>
    <m/>
    <m/>
    <m/>
    <s v="with cut-off date"/>
    <d v="2025-06-30T00:00:00"/>
    <d v="2025-12-31T00:00:00"/>
    <n v="3"/>
    <n v="3"/>
    <m/>
    <d v="2026-09-30T00:00:00"/>
    <m/>
    <m/>
    <m/>
    <m/>
    <m/>
    <m/>
    <m/>
    <m/>
    <m/>
    <m/>
    <m/>
    <m/>
    <m/>
    <m/>
    <m/>
    <m/>
    <m/>
    <m/>
    <m/>
    <d v="2026-07-31T00:00:00"/>
    <m/>
    <n v="110000"/>
    <m/>
    <m/>
    <s v="Euro"/>
    <n v="31.1"/>
    <m/>
    <m/>
    <m/>
    <m/>
    <n v="23.5"/>
    <m/>
    <m/>
    <m/>
    <m/>
    <m/>
    <m/>
    <m/>
    <m/>
    <m/>
    <m/>
    <m/>
    <m/>
    <m/>
    <m/>
    <m/>
    <m/>
    <m/>
    <m/>
    <m/>
    <m/>
    <m/>
    <m/>
  </r>
  <r>
    <m/>
    <s v="V300054"/>
    <s v="2024-0024"/>
    <x v="36"/>
    <n v="1"/>
    <s v="Wagon"/>
    <n v="20"/>
    <s v="33 80 4505 948-6"/>
    <x v="9"/>
    <m/>
    <m/>
    <x v="1"/>
    <x v="1"/>
    <n v="1"/>
    <m/>
    <m/>
    <n v="1"/>
    <m/>
    <n v="0"/>
    <n v="1"/>
    <x v="1"/>
    <n v="0"/>
    <d v="1899-12-30T00:00:00"/>
    <d v="1899-12-30T00:00:00"/>
    <x v="1"/>
    <m/>
    <m/>
    <m/>
    <d v="2024-10-02T00:00:00"/>
    <d v="2026-12-31T00:00:00"/>
    <n v="761"/>
    <x v="4"/>
    <m/>
    <m/>
    <m/>
    <m/>
    <s v="with cut-off date"/>
    <d v="2025-06-30T00:00:00"/>
    <d v="2025-12-31T00:00:00"/>
    <n v="3"/>
    <n v="3"/>
    <m/>
    <d v="2026-09-30T00:00:00"/>
    <m/>
    <m/>
    <m/>
    <m/>
    <m/>
    <m/>
    <m/>
    <m/>
    <m/>
    <m/>
    <m/>
    <m/>
    <m/>
    <m/>
    <m/>
    <m/>
    <m/>
    <m/>
    <m/>
    <d v="2026-07-31T00:00:00"/>
    <m/>
    <n v="110000"/>
    <m/>
    <m/>
    <s v="Euro"/>
    <n v="31.1"/>
    <m/>
    <m/>
    <m/>
    <m/>
    <n v="23.5"/>
    <m/>
    <m/>
    <m/>
    <m/>
    <m/>
    <m/>
    <m/>
    <m/>
    <m/>
    <m/>
    <m/>
    <m/>
    <m/>
    <m/>
    <m/>
    <m/>
    <m/>
    <m/>
    <m/>
    <m/>
    <m/>
    <m/>
  </r>
  <r>
    <m/>
    <s v="V300054"/>
    <s v="2024-0024"/>
    <x v="36"/>
    <n v="1"/>
    <s v="Wagon"/>
    <n v="21"/>
    <s v="33 80 4505 949-4"/>
    <x v="9"/>
    <m/>
    <m/>
    <x v="1"/>
    <x v="1"/>
    <n v="1"/>
    <m/>
    <m/>
    <n v="1"/>
    <m/>
    <n v="0"/>
    <n v="1"/>
    <x v="1"/>
    <n v="0"/>
    <d v="1899-12-30T00:00:00"/>
    <d v="1899-12-30T00:00:00"/>
    <x v="1"/>
    <m/>
    <m/>
    <m/>
    <d v="2024-10-02T00:00:00"/>
    <d v="2026-12-31T00:00:00"/>
    <n v="761"/>
    <x v="4"/>
    <m/>
    <m/>
    <m/>
    <m/>
    <s v="with cut-off date"/>
    <d v="2025-06-30T00:00:00"/>
    <d v="2025-12-31T00:00:00"/>
    <n v="3"/>
    <n v="3"/>
    <m/>
    <d v="2026-09-30T00:00:00"/>
    <m/>
    <m/>
    <m/>
    <m/>
    <m/>
    <m/>
    <m/>
    <m/>
    <m/>
    <m/>
    <m/>
    <m/>
    <m/>
    <m/>
    <m/>
    <m/>
    <m/>
    <m/>
    <m/>
    <d v="2026-07-31T00:00:00"/>
    <m/>
    <n v="110000"/>
    <m/>
    <m/>
    <s v="Euro"/>
    <n v="31.1"/>
    <m/>
    <m/>
    <m/>
    <m/>
    <n v="23.5"/>
    <m/>
    <m/>
    <m/>
    <m/>
    <m/>
    <m/>
    <m/>
    <m/>
    <m/>
    <m/>
    <m/>
    <m/>
    <m/>
    <m/>
    <m/>
    <m/>
    <m/>
    <m/>
    <m/>
    <m/>
    <m/>
    <m/>
  </r>
  <r>
    <m/>
    <s v="V200020"/>
    <s v="2022-0025"/>
    <x v="37"/>
    <m/>
    <s v="Header"/>
    <m/>
    <m/>
    <x v="10"/>
    <s v="POL"/>
    <s v="East EU"/>
    <x v="0"/>
    <x v="3"/>
    <n v="22"/>
    <m/>
    <m/>
    <n v="22"/>
    <n v="0"/>
    <n v="0"/>
    <n v="0"/>
    <x v="2"/>
    <m/>
    <m/>
    <m/>
    <x v="0"/>
    <m/>
    <d v="2022-12-02T00:00:00"/>
    <d v="2025-11-29T00:00:00"/>
    <m/>
    <m/>
    <n v="1093"/>
    <x v="41"/>
    <m/>
    <s v="Economy"/>
    <m/>
    <n v="22"/>
    <s v="with cut-off date"/>
    <d v="2023-11-29T00:00:00"/>
    <d v="2024-11-29T00:00:00"/>
    <n v="3"/>
    <n v="3"/>
    <m/>
    <m/>
    <s v="29.11.23 and 29.11.24"/>
    <n v="1"/>
    <m/>
    <m/>
    <m/>
    <m/>
    <m/>
    <m/>
    <n v="728"/>
    <s v="C"/>
    <n v="50"/>
    <n v="1"/>
    <s v="DEU"/>
    <s v="1 Mths Cash Deposit"/>
    <s v="Y"/>
    <s v="N"/>
    <m/>
    <m/>
    <m/>
    <m/>
    <m/>
    <n v="120000"/>
    <m/>
    <m/>
    <s v="Euro"/>
    <n v="43.98"/>
    <n v="-8"/>
    <n v="0"/>
    <m/>
    <n v="0"/>
    <n v="35.98"/>
    <n v="0"/>
    <n v="0"/>
    <m/>
    <m/>
    <n v="12.17"/>
    <n v="-8"/>
    <n v="4.17"/>
    <n v="0"/>
    <s v="0.00"/>
    <n v="0"/>
    <n v="31.81"/>
    <s v="0.00"/>
    <n v="31.81"/>
    <n v="0.7475636592266582"/>
    <n v="0"/>
    <n v="23.78"/>
    <n v="22.26"/>
    <n v="2640000"/>
    <n v="0"/>
    <s v="N"/>
    <n v="0"/>
    <n v="288127.84"/>
  </r>
  <r>
    <m/>
    <s v="V200020"/>
    <s v="2022-0025"/>
    <x v="37"/>
    <m/>
    <s v="Wagon"/>
    <n v="1"/>
    <m/>
    <x v="10"/>
    <m/>
    <m/>
    <x v="0"/>
    <x v="3"/>
    <n v="1"/>
    <m/>
    <m/>
    <n v="1"/>
    <m/>
    <n v="0"/>
    <n v="0"/>
    <x v="1"/>
    <m/>
    <m/>
    <m/>
    <x v="0"/>
    <m/>
    <m/>
    <m/>
    <e v="#N/A"/>
    <e v="#N/A"/>
    <n v="1093"/>
    <x v="1"/>
    <m/>
    <m/>
    <m/>
    <m/>
    <s v="with cut-off date"/>
    <d v="2023-11-29T00:00:00"/>
    <d v="2024-11-29T00:00:00"/>
    <n v="3"/>
    <n v="3"/>
    <m/>
    <e v="#N/A"/>
    <s v="29.11.23 and 29.11.24"/>
    <n v="1"/>
    <m/>
    <m/>
    <m/>
    <m/>
    <m/>
    <m/>
    <m/>
    <m/>
    <m/>
    <m/>
    <m/>
    <m/>
    <m/>
    <m/>
    <m/>
    <m/>
    <m/>
    <m/>
    <m/>
    <n v="120000"/>
    <m/>
    <m/>
    <s v="Euro"/>
    <n v="43.98"/>
    <m/>
    <m/>
    <m/>
    <m/>
    <m/>
    <n v="0"/>
    <m/>
    <m/>
    <m/>
    <m/>
    <m/>
    <m/>
    <m/>
    <m/>
    <m/>
    <m/>
    <m/>
    <m/>
    <m/>
    <m/>
    <m/>
    <m/>
    <m/>
    <m/>
    <m/>
    <m/>
    <m/>
  </r>
  <r>
    <m/>
    <s v="V200020"/>
    <s v="2022-0025"/>
    <x v="37"/>
    <m/>
    <s v="Wagon"/>
    <n v="2"/>
    <m/>
    <x v="10"/>
    <m/>
    <m/>
    <x v="0"/>
    <x v="3"/>
    <n v="1"/>
    <m/>
    <m/>
    <n v="1"/>
    <m/>
    <n v="0"/>
    <n v="0"/>
    <x v="1"/>
    <m/>
    <m/>
    <m/>
    <x v="0"/>
    <m/>
    <m/>
    <m/>
    <e v="#N/A"/>
    <e v="#N/A"/>
    <n v="1093"/>
    <x v="1"/>
    <m/>
    <m/>
    <m/>
    <m/>
    <s v="with cut-off date"/>
    <d v="2023-11-29T00:00:00"/>
    <d v="2024-11-29T00:00:00"/>
    <n v="3"/>
    <n v="3"/>
    <m/>
    <e v="#N/A"/>
    <s v="29.11.23 and 29.11.24"/>
    <n v="1"/>
    <m/>
    <m/>
    <m/>
    <m/>
    <m/>
    <m/>
    <m/>
    <m/>
    <m/>
    <m/>
    <m/>
    <m/>
    <m/>
    <m/>
    <m/>
    <m/>
    <m/>
    <m/>
    <m/>
    <n v="120000"/>
    <m/>
    <m/>
    <s v="Euro"/>
    <n v="43.98"/>
    <m/>
    <m/>
    <m/>
    <m/>
    <e v="#N/A"/>
    <n v="0"/>
    <m/>
    <m/>
    <m/>
    <m/>
    <m/>
    <m/>
    <m/>
    <m/>
    <m/>
    <m/>
    <m/>
    <m/>
    <m/>
    <m/>
    <m/>
    <m/>
    <m/>
    <m/>
    <m/>
    <m/>
    <m/>
  </r>
  <r>
    <m/>
    <s v="V200020"/>
    <s v="2022-0025"/>
    <x v="37"/>
    <m/>
    <s v="Wagon"/>
    <n v="3"/>
    <m/>
    <x v="10"/>
    <m/>
    <m/>
    <x v="0"/>
    <x v="3"/>
    <n v="1"/>
    <m/>
    <m/>
    <n v="1"/>
    <m/>
    <n v="0"/>
    <n v="0"/>
    <x v="1"/>
    <m/>
    <m/>
    <m/>
    <x v="0"/>
    <m/>
    <m/>
    <m/>
    <e v="#N/A"/>
    <e v="#N/A"/>
    <n v="1093"/>
    <x v="1"/>
    <m/>
    <m/>
    <m/>
    <m/>
    <s v="with cut-off date"/>
    <d v="2023-11-29T00:00:00"/>
    <d v="2024-11-29T00:00:00"/>
    <n v="3"/>
    <n v="3"/>
    <m/>
    <e v="#N/A"/>
    <s v="29.11.23 and 29.11.24"/>
    <n v="1"/>
    <m/>
    <m/>
    <m/>
    <m/>
    <m/>
    <m/>
    <m/>
    <m/>
    <m/>
    <m/>
    <m/>
    <m/>
    <m/>
    <m/>
    <m/>
    <m/>
    <m/>
    <m/>
    <m/>
    <n v="120000"/>
    <m/>
    <m/>
    <s v="Euro"/>
    <n v="43.98"/>
    <m/>
    <m/>
    <m/>
    <m/>
    <e v="#N/A"/>
    <n v="0"/>
    <m/>
    <m/>
    <m/>
    <m/>
    <m/>
    <m/>
    <m/>
    <m/>
    <m/>
    <m/>
    <m/>
    <m/>
    <m/>
    <m/>
    <m/>
    <m/>
    <m/>
    <m/>
    <m/>
    <m/>
    <m/>
  </r>
  <r>
    <m/>
    <s v="V200020"/>
    <s v="2022-0025"/>
    <x v="37"/>
    <m/>
    <s v="Wagon"/>
    <n v="4"/>
    <m/>
    <x v="10"/>
    <m/>
    <m/>
    <x v="0"/>
    <x v="3"/>
    <n v="1"/>
    <m/>
    <m/>
    <n v="1"/>
    <m/>
    <n v="0"/>
    <n v="0"/>
    <x v="1"/>
    <m/>
    <m/>
    <m/>
    <x v="0"/>
    <m/>
    <m/>
    <m/>
    <e v="#N/A"/>
    <e v="#N/A"/>
    <n v="1093"/>
    <x v="1"/>
    <m/>
    <m/>
    <m/>
    <m/>
    <s v="with cut-off date"/>
    <d v="2023-11-29T00:00:00"/>
    <d v="2024-11-29T00:00:00"/>
    <n v="3"/>
    <n v="3"/>
    <m/>
    <e v="#N/A"/>
    <s v="29.11.23 and 29.11.24"/>
    <n v="1"/>
    <m/>
    <m/>
    <m/>
    <m/>
    <m/>
    <m/>
    <m/>
    <m/>
    <m/>
    <m/>
    <m/>
    <m/>
    <m/>
    <m/>
    <m/>
    <m/>
    <m/>
    <m/>
    <m/>
    <n v="120000"/>
    <m/>
    <m/>
    <s v="Euro"/>
    <n v="43.98"/>
    <m/>
    <m/>
    <m/>
    <m/>
    <e v="#N/A"/>
    <n v="0"/>
    <m/>
    <m/>
    <m/>
    <m/>
    <m/>
    <m/>
    <m/>
    <m/>
    <m/>
    <m/>
    <m/>
    <m/>
    <m/>
    <m/>
    <m/>
    <m/>
    <m/>
    <m/>
    <m/>
    <m/>
    <m/>
  </r>
  <r>
    <m/>
    <s v="V200020"/>
    <s v="2022-0025"/>
    <x v="37"/>
    <m/>
    <s v="Wagon"/>
    <n v="5"/>
    <m/>
    <x v="10"/>
    <m/>
    <m/>
    <x v="0"/>
    <x v="3"/>
    <n v="1"/>
    <m/>
    <m/>
    <n v="1"/>
    <m/>
    <n v="0"/>
    <n v="0"/>
    <x v="1"/>
    <m/>
    <m/>
    <m/>
    <x v="0"/>
    <m/>
    <m/>
    <m/>
    <e v="#N/A"/>
    <e v="#N/A"/>
    <n v="1093"/>
    <x v="1"/>
    <m/>
    <m/>
    <m/>
    <m/>
    <s v="with cut-off date"/>
    <d v="2023-11-29T00:00:00"/>
    <d v="2024-11-29T00:00:00"/>
    <n v="3"/>
    <n v="3"/>
    <m/>
    <e v="#N/A"/>
    <s v="29.11.23 and 29.11.24"/>
    <n v="1"/>
    <m/>
    <m/>
    <m/>
    <m/>
    <m/>
    <m/>
    <m/>
    <m/>
    <m/>
    <m/>
    <m/>
    <m/>
    <m/>
    <m/>
    <m/>
    <m/>
    <m/>
    <m/>
    <m/>
    <n v="120000"/>
    <m/>
    <m/>
    <s v="Euro"/>
    <n v="43.98"/>
    <m/>
    <m/>
    <m/>
    <m/>
    <e v="#N/A"/>
    <n v="0"/>
    <m/>
    <m/>
    <m/>
    <m/>
    <m/>
    <m/>
    <m/>
    <m/>
    <m/>
    <m/>
    <m/>
    <m/>
    <m/>
    <m/>
    <m/>
    <m/>
    <m/>
    <m/>
    <m/>
    <m/>
    <m/>
  </r>
  <r>
    <m/>
    <s v="V200020"/>
    <s v="2022-0025"/>
    <x v="37"/>
    <m/>
    <s v="Wagon"/>
    <n v="6"/>
    <m/>
    <x v="10"/>
    <m/>
    <m/>
    <x v="0"/>
    <x v="3"/>
    <n v="1"/>
    <m/>
    <m/>
    <n v="1"/>
    <m/>
    <n v="0"/>
    <n v="0"/>
    <x v="1"/>
    <m/>
    <m/>
    <m/>
    <x v="0"/>
    <m/>
    <m/>
    <m/>
    <e v="#N/A"/>
    <e v="#N/A"/>
    <n v="1093"/>
    <x v="1"/>
    <m/>
    <m/>
    <m/>
    <m/>
    <s v="with cut-off date"/>
    <d v="2023-11-29T00:00:00"/>
    <d v="2024-11-29T00:00:00"/>
    <n v="3"/>
    <n v="3"/>
    <m/>
    <e v="#N/A"/>
    <s v="29.11.23 and 29.11.24"/>
    <n v="1"/>
    <m/>
    <m/>
    <m/>
    <m/>
    <m/>
    <m/>
    <m/>
    <m/>
    <m/>
    <m/>
    <m/>
    <m/>
    <m/>
    <m/>
    <m/>
    <m/>
    <m/>
    <m/>
    <m/>
    <n v="120000"/>
    <m/>
    <m/>
    <s v="Euro"/>
    <n v="43.98"/>
    <m/>
    <m/>
    <m/>
    <m/>
    <e v="#N/A"/>
    <n v="0"/>
    <m/>
    <m/>
    <m/>
    <m/>
    <m/>
    <m/>
    <m/>
    <m/>
    <m/>
    <m/>
    <m/>
    <m/>
    <m/>
    <m/>
    <m/>
    <m/>
    <m/>
    <m/>
    <m/>
    <m/>
    <m/>
  </r>
  <r>
    <m/>
    <s v="V200020"/>
    <s v="2022-0025"/>
    <x v="37"/>
    <m/>
    <s v="Wagon"/>
    <n v="7"/>
    <m/>
    <x v="10"/>
    <m/>
    <m/>
    <x v="0"/>
    <x v="3"/>
    <n v="1"/>
    <m/>
    <m/>
    <n v="1"/>
    <m/>
    <n v="0"/>
    <n v="0"/>
    <x v="1"/>
    <m/>
    <m/>
    <m/>
    <x v="0"/>
    <m/>
    <m/>
    <m/>
    <e v="#N/A"/>
    <e v="#N/A"/>
    <n v="1093"/>
    <x v="1"/>
    <m/>
    <m/>
    <m/>
    <m/>
    <s v="with cut-off date"/>
    <d v="2023-11-29T00:00:00"/>
    <d v="2024-11-29T00:00:00"/>
    <n v="3"/>
    <n v="3"/>
    <m/>
    <e v="#N/A"/>
    <s v="29.11.23 and 29.11.24"/>
    <n v="1"/>
    <m/>
    <m/>
    <m/>
    <m/>
    <m/>
    <m/>
    <m/>
    <m/>
    <m/>
    <m/>
    <m/>
    <m/>
    <m/>
    <m/>
    <m/>
    <m/>
    <m/>
    <m/>
    <m/>
    <n v="120000"/>
    <m/>
    <m/>
    <s v="Euro"/>
    <n v="43.98"/>
    <m/>
    <m/>
    <m/>
    <m/>
    <e v="#N/A"/>
    <n v="0"/>
    <m/>
    <m/>
    <m/>
    <m/>
    <m/>
    <m/>
    <m/>
    <m/>
    <m/>
    <m/>
    <m/>
    <m/>
    <m/>
    <m/>
    <m/>
    <m/>
    <m/>
    <m/>
    <m/>
    <m/>
    <m/>
  </r>
  <r>
    <m/>
    <s v="V200020"/>
    <s v="2022-0025"/>
    <x v="37"/>
    <m/>
    <s v="Wagon"/>
    <n v="8"/>
    <m/>
    <x v="10"/>
    <m/>
    <m/>
    <x v="0"/>
    <x v="3"/>
    <n v="1"/>
    <m/>
    <m/>
    <n v="1"/>
    <m/>
    <n v="0"/>
    <n v="0"/>
    <x v="1"/>
    <m/>
    <m/>
    <m/>
    <x v="0"/>
    <m/>
    <m/>
    <m/>
    <e v="#N/A"/>
    <e v="#N/A"/>
    <n v="1093"/>
    <x v="1"/>
    <m/>
    <m/>
    <m/>
    <m/>
    <s v="with cut-off date"/>
    <d v="2023-11-29T00:00:00"/>
    <d v="2024-11-29T00:00:00"/>
    <n v="3"/>
    <n v="3"/>
    <m/>
    <e v="#N/A"/>
    <s v="29.11.23 and 29.11.24"/>
    <n v="1"/>
    <m/>
    <m/>
    <m/>
    <m/>
    <m/>
    <m/>
    <m/>
    <m/>
    <m/>
    <m/>
    <m/>
    <m/>
    <m/>
    <m/>
    <m/>
    <m/>
    <m/>
    <m/>
    <m/>
    <n v="120000"/>
    <m/>
    <m/>
    <s v="Euro"/>
    <n v="43.98"/>
    <m/>
    <m/>
    <m/>
    <m/>
    <e v="#N/A"/>
    <n v="0"/>
    <m/>
    <m/>
    <m/>
    <m/>
    <m/>
    <m/>
    <m/>
    <m/>
    <m/>
    <m/>
    <m/>
    <m/>
    <m/>
    <m/>
    <m/>
    <m/>
    <m/>
    <m/>
    <m/>
    <m/>
    <m/>
  </r>
  <r>
    <m/>
    <s v="V200020"/>
    <s v="2022-0025"/>
    <x v="37"/>
    <m/>
    <s v="Wagon"/>
    <n v="9"/>
    <m/>
    <x v="10"/>
    <m/>
    <m/>
    <x v="0"/>
    <x v="3"/>
    <n v="1"/>
    <m/>
    <m/>
    <n v="1"/>
    <m/>
    <n v="0"/>
    <n v="0"/>
    <x v="1"/>
    <m/>
    <m/>
    <m/>
    <x v="0"/>
    <m/>
    <m/>
    <m/>
    <e v="#N/A"/>
    <e v="#N/A"/>
    <n v="1093"/>
    <x v="1"/>
    <m/>
    <m/>
    <m/>
    <m/>
    <s v="with cut-off date"/>
    <d v="2023-11-29T00:00:00"/>
    <d v="2024-11-29T00:00:00"/>
    <n v="3"/>
    <n v="3"/>
    <m/>
    <e v="#N/A"/>
    <s v="29.11.23 and 29.11.24"/>
    <n v="1"/>
    <m/>
    <m/>
    <m/>
    <m/>
    <m/>
    <m/>
    <m/>
    <m/>
    <m/>
    <m/>
    <m/>
    <m/>
    <m/>
    <m/>
    <m/>
    <m/>
    <m/>
    <m/>
    <m/>
    <n v="120000"/>
    <m/>
    <m/>
    <s v="Euro"/>
    <n v="43.98"/>
    <m/>
    <m/>
    <m/>
    <m/>
    <e v="#N/A"/>
    <n v="0"/>
    <m/>
    <m/>
    <m/>
    <m/>
    <m/>
    <m/>
    <m/>
    <m/>
    <m/>
    <m/>
    <m/>
    <m/>
    <m/>
    <m/>
    <m/>
    <m/>
    <m/>
    <m/>
    <m/>
    <m/>
    <m/>
  </r>
  <r>
    <m/>
    <s v="V200020"/>
    <s v="2022-0025"/>
    <x v="37"/>
    <m/>
    <s v="Wagon"/>
    <n v="10"/>
    <m/>
    <x v="10"/>
    <m/>
    <m/>
    <x v="0"/>
    <x v="3"/>
    <n v="1"/>
    <m/>
    <m/>
    <n v="1"/>
    <m/>
    <n v="0"/>
    <n v="0"/>
    <x v="1"/>
    <m/>
    <m/>
    <m/>
    <x v="0"/>
    <m/>
    <m/>
    <m/>
    <e v="#N/A"/>
    <e v="#N/A"/>
    <n v="1093"/>
    <x v="1"/>
    <m/>
    <m/>
    <m/>
    <m/>
    <s v="with cut-off date"/>
    <d v="2023-11-29T00:00:00"/>
    <d v="2024-11-29T00:00:00"/>
    <n v="3"/>
    <n v="3"/>
    <m/>
    <e v="#N/A"/>
    <s v="29.11.23 and 29.11.24"/>
    <n v="1"/>
    <m/>
    <m/>
    <m/>
    <m/>
    <m/>
    <m/>
    <m/>
    <m/>
    <m/>
    <m/>
    <m/>
    <m/>
    <m/>
    <m/>
    <m/>
    <m/>
    <m/>
    <m/>
    <m/>
    <n v="120000"/>
    <m/>
    <m/>
    <s v="Euro"/>
    <n v="43.98"/>
    <m/>
    <m/>
    <m/>
    <m/>
    <e v="#N/A"/>
    <n v="0"/>
    <m/>
    <m/>
    <m/>
    <m/>
    <m/>
    <m/>
    <m/>
    <m/>
    <m/>
    <m/>
    <m/>
    <m/>
    <m/>
    <m/>
    <m/>
    <m/>
    <m/>
    <m/>
    <m/>
    <m/>
    <m/>
  </r>
  <r>
    <m/>
    <s v="V200020"/>
    <s v="2022-0025"/>
    <x v="37"/>
    <m/>
    <s v="Wagon"/>
    <n v="11"/>
    <m/>
    <x v="10"/>
    <m/>
    <m/>
    <x v="0"/>
    <x v="3"/>
    <n v="1"/>
    <m/>
    <m/>
    <n v="1"/>
    <m/>
    <n v="0"/>
    <n v="0"/>
    <x v="1"/>
    <m/>
    <m/>
    <m/>
    <x v="0"/>
    <m/>
    <m/>
    <m/>
    <e v="#N/A"/>
    <e v="#N/A"/>
    <n v="1093"/>
    <x v="1"/>
    <m/>
    <m/>
    <m/>
    <m/>
    <s v="with cut-off date"/>
    <d v="2023-11-29T00:00:00"/>
    <d v="2024-11-29T00:00:00"/>
    <n v="3"/>
    <n v="3"/>
    <m/>
    <e v="#N/A"/>
    <s v="29.11.23 and 29.11.24"/>
    <n v="1"/>
    <m/>
    <m/>
    <m/>
    <m/>
    <m/>
    <m/>
    <m/>
    <m/>
    <m/>
    <m/>
    <m/>
    <m/>
    <m/>
    <m/>
    <m/>
    <m/>
    <m/>
    <m/>
    <m/>
    <n v="120000"/>
    <m/>
    <m/>
    <s v="Euro"/>
    <n v="43.98"/>
    <m/>
    <m/>
    <m/>
    <m/>
    <e v="#N/A"/>
    <n v="0"/>
    <m/>
    <m/>
    <m/>
    <m/>
    <m/>
    <m/>
    <m/>
    <m/>
    <m/>
    <m/>
    <m/>
    <m/>
    <m/>
    <m/>
    <m/>
    <m/>
    <m/>
    <m/>
    <m/>
    <m/>
    <m/>
  </r>
  <r>
    <m/>
    <s v="V200020"/>
    <s v="2022-0025"/>
    <x v="37"/>
    <m/>
    <s v="Wagon"/>
    <n v="12"/>
    <m/>
    <x v="10"/>
    <m/>
    <m/>
    <x v="0"/>
    <x v="3"/>
    <n v="1"/>
    <m/>
    <m/>
    <n v="1"/>
    <m/>
    <n v="0"/>
    <n v="0"/>
    <x v="1"/>
    <m/>
    <m/>
    <m/>
    <x v="0"/>
    <m/>
    <m/>
    <m/>
    <e v="#N/A"/>
    <e v="#N/A"/>
    <n v="1093"/>
    <x v="1"/>
    <m/>
    <m/>
    <m/>
    <m/>
    <s v="with cut-off date"/>
    <d v="2023-11-29T00:00:00"/>
    <d v="2024-11-29T00:00:00"/>
    <n v="3"/>
    <n v="3"/>
    <m/>
    <e v="#N/A"/>
    <s v="29.11.23 and 29.11.24"/>
    <n v="1"/>
    <m/>
    <m/>
    <m/>
    <m/>
    <m/>
    <m/>
    <m/>
    <m/>
    <m/>
    <m/>
    <m/>
    <m/>
    <m/>
    <m/>
    <m/>
    <m/>
    <m/>
    <m/>
    <m/>
    <n v="120000"/>
    <m/>
    <m/>
    <s v="Euro"/>
    <n v="43.98"/>
    <m/>
    <m/>
    <m/>
    <m/>
    <e v="#N/A"/>
    <n v="0"/>
    <m/>
    <m/>
    <m/>
    <m/>
    <m/>
    <m/>
    <m/>
    <m/>
    <m/>
    <m/>
    <m/>
    <m/>
    <m/>
    <m/>
    <m/>
    <m/>
    <m/>
    <m/>
    <m/>
    <m/>
    <m/>
  </r>
  <r>
    <m/>
    <s v="V200020"/>
    <s v="2022-0025"/>
    <x v="37"/>
    <m/>
    <s v="Wagon"/>
    <n v="13"/>
    <m/>
    <x v="10"/>
    <m/>
    <m/>
    <x v="0"/>
    <x v="3"/>
    <n v="1"/>
    <m/>
    <m/>
    <n v="1"/>
    <m/>
    <n v="0"/>
    <n v="0"/>
    <x v="1"/>
    <m/>
    <m/>
    <m/>
    <x v="0"/>
    <m/>
    <m/>
    <m/>
    <e v="#N/A"/>
    <e v="#N/A"/>
    <n v="1093"/>
    <x v="1"/>
    <m/>
    <m/>
    <m/>
    <m/>
    <s v="with cut-off date"/>
    <d v="2023-11-29T00:00:00"/>
    <d v="2024-11-29T00:00:00"/>
    <n v="3"/>
    <n v="3"/>
    <m/>
    <e v="#N/A"/>
    <s v="29.11.23 and 29.11.24"/>
    <n v="1"/>
    <m/>
    <m/>
    <m/>
    <m/>
    <m/>
    <m/>
    <m/>
    <m/>
    <m/>
    <m/>
    <m/>
    <m/>
    <m/>
    <m/>
    <m/>
    <m/>
    <m/>
    <m/>
    <m/>
    <n v="120000"/>
    <m/>
    <m/>
    <s v="Euro"/>
    <n v="43.98"/>
    <m/>
    <m/>
    <m/>
    <m/>
    <e v="#N/A"/>
    <n v="0"/>
    <m/>
    <m/>
    <m/>
    <m/>
    <m/>
    <m/>
    <m/>
    <m/>
    <m/>
    <m/>
    <m/>
    <m/>
    <m/>
    <m/>
    <m/>
    <m/>
    <m/>
    <m/>
    <m/>
    <m/>
    <m/>
  </r>
  <r>
    <m/>
    <s v="V200020"/>
    <s v="2022-0025"/>
    <x v="37"/>
    <m/>
    <s v="Wagon"/>
    <n v="14"/>
    <m/>
    <x v="10"/>
    <m/>
    <m/>
    <x v="0"/>
    <x v="3"/>
    <n v="1"/>
    <m/>
    <m/>
    <n v="1"/>
    <m/>
    <n v="0"/>
    <n v="0"/>
    <x v="1"/>
    <m/>
    <m/>
    <m/>
    <x v="0"/>
    <m/>
    <m/>
    <m/>
    <e v="#N/A"/>
    <e v="#N/A"/>
    <n v="1093"/>
    <x v="1"/>
    <m/>
    <m/>
    <m/>
    <m/>
    <s v="with cut-off date"/>
    <d v="2023-11-29T00:00:00"/>
    <d v="2024-11-29T00:00:00"/>
    <n v="3"/>
    <n v="3"/>
    <m/>
    <e v="#N/A"/>
    <s v="29.11.23 and 29.11.24"/>
    <n v="1"/>
    <m/>
    <m/>
    <m/>
    <m/>
    <m/>
    <m/>
    <m/>
    <m/>
    <m/>
    <m/>
    <m/>
    <m/>
    <m/>
    <m/>
    <m/>
    <m/>
    <m/>
    <m/>
    <m/>
    <n v="120000"/>
    <m/>
    <m/>
    <s v="Euro"/>
    <n v="43.98"/>
    <m/>
    <m/>
    <m/>
    <m/>
    <e v="#N/A"/>
    <n v="0"/>
    <m/>
    <m/>
    <m/>
    <m/>
    <m/>
    <m/>
    <m/>
    <m/>
    <m/>
    <m/>
    <m/>
    <m/>
    <m/>
    <m/>
    <m/>
    <m/>
    <m/>
    <m/>
    <m/>
    <m/>
    <m/>
  </r>
  <r>
    <m/>
    <s v="V200020"/>
    <s v="2022-0025"/>
    <x v="37"/>
    <m/>
    <s v="Wagon"/>
    <n v="15"/>
    <m/>
    <x v="10"/>
    <m/>
    <m/>
    <x v="0"/>
    <x v="3"/>
    <n v="1"/>
    <m/>
    <m/>
    <n v="1"/>
    <m/>
    <n v="0"/>
    <n v="0"/>
    <x v="1"/>
    <m/>
    <m/>
    <m/>
    <x v="0"/>
    <m/>
    <m/>
    <m/>
    <e v="#N/A"/>
    <e v="#N/A"/>
    <n v="1093"/>
    <x v="1"/>
    <m/>
    <m/>
    <m/>
    <m/>
    <s v="with cut-off date"/>
    <d v="2023-11-29T00:00:00"/>
    <d v="2024-11-29T00:00:00"/>
    <n v="3"/>
    <n v="3"/>
    <m/>
    <e v="#N/A"/>
    <s v="29.11.23 and 29.11.24"/>
    <n v="1"/>
    <m/>
    <m/>
    <m/>
    <m/>
    <m/>
    <m/>
    <m/>
    <m/>
    <m/>
    <m/>
    <m/>
    <m/>
    <m/>
    <m/>
    <m/>
    <m/>
    <m/>
    <m/>
    <m/>
    <n v="120000"/>
    <m/>
    <m/>
    <s v="Euro"/>
    <n v="43.98"/>
    <m/>
    <m/>
    <m/>
    <m/>
    <e v="#N/A"/>
    <n v="0"/>
    <m/>
    <m/>
    <m/>
    <m/>
    <m/>
    <m/>
    <m/>
    <m/>
    <m/>
    <m/>
    <m/>
    <m/>
    <m/>
    <m/>
    <m/>
    <m/>
    <m/>
    <m/>
    <m/>
    <m/>
    <m/>
  </r>
  <r>
    <m/>
    <s v="V200020"/>
    <s v="2022-0025"/>
    <x v="37"/>
    <m/>
    <s v="Wagon"/>
    <n v="16"/>
    <m/>
    <x v="10"/>
    <m/>
    <m/>
    <x v="0"/>
    <x v="3"/>
    <n v="1"/>
    <m/>
    <m/>
    <n v="1"/>
    <m/>
    <n v="0"/>
    <n v="0"/>
    <x v="1"/>
    <m/>
    <m/>
    <m/>
    <x v="0"/>
    <m/>
    <m/>
    <m/>
    <e v="#N/A"/>
    <e v="#N/A"/>
    <n v="1093"/>
    <x v="1"/>
    <m/>
    <m/>
    <m/>
    <m/>
    <s v="with cut-off date"/>
    <d v="2023-11-29T00:00:00"/>
    <d v="2024-11-29T00:00:00"/>
    <n v="3"/>
    <n v="3"/>
    <m/>
    <e v="#N/A"/>
    <s v="29.11.23 and 29.11.24"/>
    <n v="1"/>
    <m/>
    <m/>
    <m/>
    <m/>
    <m/>
    <m/>
    <m/>
    <m/>
    <m/>
    <m/>
    <m/>
    <m/>
    <m/>
    <m/>
    <m/>
    <m/>
    <m/>
    <m/>
    <m/>
    <n v="120000"/>
    <m/>
    <m/>
    <s v="Euro"/>
    <n v="43.98"/>
    <m/>
    <m/>
    <m/>
    <m/>
    <e v="#N/A"/>
    <n v="0"/>
    <m/>
    <m/>
    <m/>
    <m/>
    <m/>
    <m/>
    <m/>
    <m/>
    <m/>
    <m/>
    <m/>
    <m/>
    <m/>
    <m/>
    <m/>
    <m/>
    <m/>
    <m/>
    <m/>
    <m/>
    <m/>
  </r>
  <r>
    <m/>
    <s v="V200020"/>
    <s v="2022-0025"/>
    <x v="37"/>
    <m/>
    <s v="Wagon"/>
    <n v="17"/>
    <m/>
    <x v="10"/>
    <m/>
    <m/>
    <x v="0"/>
    <x v="3"/>
    <n v="1"/>
    <m/>
    <m/>
    <n v="1"/>
    <m/>
    <n v="0"/>
    <n v="0"/>
    <x v="1"/>
    <m/>
    <m/>
    <m/>
    <x v="0"/>
    <m/>
    <m/>
    <m/>
    <e v="#N/A"/>
    <e v="#N/A"/>
    <n v="1093"/>
    <x v="1"/>
    <m/>
    <m/>
    <m/>
    <m/>
    <s v="with cut-off date"/>
    <d v="2023-11-29T00:00:00"/>
    <d v="2024-11-29T00:00:00"/>
    <n v="3"/>
    <n v="3"/>
    <m/>
    <e v="#N/A"/>
    <s v="29.11.23 and 29.11.24"/>
    <n v="1"/>
    <m/>
    <m/>
    <m/>
    <m/>
    <m/>
    <m/>
    <m/>
    <m/>
    <m/>
    <m/>
    <m/>
    <m/>
    <m/>
    <m/>
    <m/>
    <m/>
    <m/>
    <m/>
    <m/>
    <n v="120000"/>
    <m/>
    <m/>
    <s v="Euro"/>
    <n v="43.98"/>
    <m/>
    <m/>
    <m/>
    <m/>
    <e v="#N/A"/>
    <n v="0"/>
    <m/>
    <m/>
    <m/>
    <m/>
    <m/>
    <m/>
    <m/>
    <m/>
    <m/>
    <m/>
    <m/>
    <m/>
    <m/>
    <m/>
    <m/>
    <m/>
    <m/>
    <m/>
    <m/>
    <m/>
    <m/>
  </r>
  <r>
    <m/>
    <s v="V200020"/>
    <s v="2022-0025"/>
    <x v="37"/>
    <m/>
    <s v="Wagon"/>
    <n v="18"/>
    <m/>
    <x v="10"/>
    <m/>
    <m/>
    <x v="0"/>
    <x v="3"/>
    <n v="1"/>
    <m/>
    <m/>
    <n v="1"/>
    <m/>
    <n v="0"/>
    <n v="0"/>
    <x v="1"/>
    <m/>
    <m/>
    <m/>
    <x v="0"/>
    <m/>
    <m/>
    <m/>
    <e v="#N/A"/>
    <e v="#N/A"/>
    <n v="1093"/>
    <x v="1"/>
    <m/>
    <m/>
    <m/>
    <m/>
    <s v="with cut-off date"/>
    <d v="2023-11-29T00:00:00"/>
    <d v="2024-11-29T00:00:00"/>
    <n v="3"/>
    <n v="3"/>
    <m/>
    <e v="#N/A"/>
    <s v="29.11.23 and 29.11.24"/>
    <n v="1"/>
    <m/>
    <m/>
    <m/>
    <m/>
    <m/>
    <m/>
    <m/>
    <m/>
    <m/>
    <m/>
    <m/>
    <m/>
    <m/>
    <m/>
    <m/>
    <m/>
    <m/>
    <m/>
    <m/>
    <n v="120000"/>
    <m/>
    <m/>
    <s v="Euro"/>
    <n v="43.98"/>
    <m/>
    <m/>
    <m/>
    <m/>
    <e v="#N/A"/>
    <n v="0"/>
    <m/>
    <m/>
    <m/>
    <m/>
    <m/>
    <m/>
    <m/>
    <m/>
    <m/>
    <m/>
    <m/>
    <m/>
    <m/>
    <m/>
    <m/>
    <m/>
    <m/>
    <m/>
    <m/>
    <m/>
    <m/>
  </r>
  <r>
    <m/>
    <s v="V200020"/>
    <s v="2022-0025"/>
    <x v="37"/>
    <m/>
    <s v="Wagon"/>
    <n v="19"/>
    <m/>
    <x v="10"/>
    <m/>
    <m/>
    <x v="0"/>
    <x v="3"/>
    <n v="1"/>
    <m/>
    <m/>
    <n v="1"/>
    <m/>
    <n v="0"/>
    <n v="0"/>
    <x v="1"/>
    <m/>
    <m/>
    <m/>
    <x v="0"/>
    <m/>
    <m/>
    <m/>
    <e v="#N/A"/>
    <e v="#N/A"/>
    <n v="1093"/>
    <x v="1"/>
    <m/>
    <m/>
    <m/>
    <m/>
    <s v="with cut-off date"/>
    <d v="2023-11-29T00:00:00"/>
    <d v="2024-11-29T00:00:00"/>
    <n v="3"/>
    <n v="3"/>
    <m/>
    <e v="#N/A"/>
    <s v="29.11.23 and 29.11.24"/>
    <n v="1"/>
    <m/>
    <m/>
    <m/>
    <m/>
    <m/>
    <m/>
    <m/>
    <m/>
    <m/>
    <m/>
    <m/>
    <m/>
    <m/>
    <m/>
    <m/>
    <m/>
    <m/>
    <m/>
    <m/>
    <n v="120000"/>
    <m/>
    <m/>
    <s v="Euro"/>
    <n v="43.98"/>
    <m/>
    <m/>
    <m/>
    <m/>
    <e v="#N/A"/>
    <n v="0"/>
    <m/>
    <m/>
    <m/>
    <m/>
    <m/>
    <m/>
    <m/>
    <m/>
    <m/>
    <m/>
    <m/>
    <m/>
    <m/>
    <m/>
    <m/>
    <m/>
    <m/>
    <m/>
    <m/>
    <m/>
    <m/>
  </r>
  <r>
    <m/>
    <s v="V200020"/>
    <s v="2022-0025"/>
    <x v="37"/>
    <m/>
    <s v="Wagon"/>
    <n v="20"/>
    <m/>
    <x v="10"/>
    <m/>
    <m/>
    <x v="0"/>
    <x v="3"/>
    <n v="1"/>
    <m/>
    <m/>
    <n v="1"/>
    <m/>
    <n v="0"/>
    <n v="0"/>
    <x v="1"/>
    <m/>
    <m/>
    <m/>
    <x v="0"/>
    <m/>
    <m/>
    <m/>
    <e v="#N/A"/>
    <e v="#N/A"/>
    <n v="1093"/>
    <x v="1"/>
    <m/>
    <m/>
    <m/>
    <m/>
    <s v="with cut-off date"/>
    <d v="2023-11-29T00:00:00"/>
    <d v="2024-11-29T00:00:00"/>
    <n v="3"/>
    <n v="3"/>
    <m/>
    <e v="#N/A"/>
    <s v="29.11.23 and 29.11.24"/>
    <n v="1"/>
    <m/>
    <m/>
    <m/>
    <m/>
    <m/>
    <m/>
    <m/>
    <m/>
    <m/>
    <m/>
    <m/>
    <m/>
    <m/>
    <m/>
    <m/>
    <m/>
    <m/>
    <m/>
    <m/>
    <n v="120000"/>
    <m/>
    <m/>
    <s v="Euro"/>
    <n v="43.98"/>
    <m/>
    <m/>
    <m/>
    <m/>
    <e v="#N/A"/>
    <n v="0"/>
    <m/>
    <m/>
    <m/>
    <m/>
    <m/>
    <m/>
    <m/>
    <m/>
    <m/>
    <m/>
    <m/>
    <m/>
    <m/>
    <m/>
    <m/>
    <m/>
    <m/>
    <m/>
    <m/>
    <m/>
    <m/>
  </r>
  <r>
    <m/>
    <s v="V200020"/>
    <s v="2022-0025"/>
    <x v="37"/>
    <m/>
    <s v="Wagon"/>
    <n v="21"/>
    <m/>
    <x v="10"/>
    <m/>
    <m/>
    <x v="0"/>
    <x v="3"/>
    <n v="1"/>
    <m/>
    <m/>
    <n v="1"/>
    <m/>
    <n v="0"/>
    <n v="0"/>
    <x v="1"/>
    <m/>
    <m/>
    <m/>
    <x v="0"/>
    <m/>
    <m/>
    <m/>
    <e v="#N/A"/>
    <e v="#N/A"/>
    <n v="1093"/>
    <x v="1"/>
    <m/>
    <m/>
    <m/>
    <m/>
    <s v="with cut-off date"/>
    <d v="2023-11-29T00:00:00"/>
    <d v="2024-11-29T00:00:00"/>
    <n v="3"/>
    <n v="3"/>
    <m/>
    <e v="#N/A"/>
    <s v="29.11.23 and 29.11.24"/>
    <n v="1"/>
    <m/>
    <m/>
    <m/>
    <m/>
    <m/>
    <m/>
    <m/>
    <m/>
    <m/>
    <m/>
    <m/>
    <m/>
    <m/>
    <m/>
    <m/>
    <m/>
    <m/>
    <m/>
    <m/>
    <n v="120000"/>
    <m/>
    <m/>
    <s v="Euro"/>
    <n v="43.98"/>
    <m/>
    <m/>
    <m/>
    <m/>
    <e v="#N/A"/>
    <n v="0"/>
    <m/>
    <m/>
    <m/>
    <m/>
    <m/>
    <m/>
    <m/>
    <m/>
    <m/>
    <m/>
    <m/>
    <m/>
    <m/>
    <m/>
    <m/>
    <m/>
    <m/>
    <m/>
    <m/>
    <m/>
    <m/>
  </r>
  <r>
    <m/>
    <s v="V200020"/>
    <s v="2022-0025"/>
    <x v="37"/>
    <m/>
    <s v="Wagon"/>
    <n v="22"/>
    <m/>
    <x v="10"/>
    <m/>
    <m/>
    <x v="0"/>
    <x v="3"/>
    <n v="1"/>
    <m/>
    <m/>
    <n v="1"/>
    <m/>
    <n v="0"/>
    <n v="0"/>
    <x v="1"/>
    <m/>
    <m/>
    <m/>
    <x v="0"/>
    <m/>
    <m/>
    <m/>
    <e v="#N/A"/>
    <e v="#N/A"/>
    <n v="1093"/>
    <x v="1"/>
    <m/>
    <m/>
    <m/>
    <m/>
    <s v="with cut-off date"/>
    <d v="2023-11-29T00:00:00"/>
    <d v="2024-11-29T00:00:00"/>
    <n v="3"/>
    <n v="3"/>
    <m/>
    <e v="#N/A"/>
    <s v="29.11.23 and 29.11.24"/>
    <n v="1"/>
    <m/>
    <m/>
    <m/>
    <m/>
    <m/>
    <m/>
    <m/>
    <m/>
    <m/>
    <m/>
    <m/>
    <m/>
    <m/>
    <m/>
    <m/>
    <m/>
    <m/>
    <m/>
    <m/>
    <n v="120000"/>
    <m/>
    <m/>
    <s v="Euro"/>
    <n v="43.98"/>
    <m/>
    <m/>
    <m/>
    <m/>
    <e v="#N/A"/>
    <n v="0"/>
    <m/>
    <m/>
    <m/>
    <m/>
    <m/>
    <m/>
    <m/>
    <m/>
    <m/>
    <m/>
    <m/>
    <m/>
    <m/>
    <m/>
    <m/>
    <m/>
    <m/>
    <m/>
    <m/>
    <m/>
    <m/>
  </r>
  <r>
    <s v="LOA ok CMI 20.06.25"/>
    <s v="V100003"/>
    <s v="2020-0006"/>
    <x v="38"/>
    <m/>
    <s v="Header"/>
    <m/>
    <m/>
    <x v="11"/>
    <s v="DEU"/>
    <s v="Middle EU - DBC"/>
    <x v="5"/>
    <x v="4"/>
    <n v="50"/>
    <m/>
    <m/>
    <n v="50"/>
    <n v="0"/>
    <n v="0"/>
    <n v="35"/>
    <x v="0"/>
    <m/>
    <m/>
    <m/>
    <x v="4"/>
    <m/>
    <d v="2021-03-19T00:00:00"/>
    <d v="2021-12-31T00:00:00"/>
    <m/>
    <m/>
    <n v="287"/>
    <x v="42"/>
    <d v="2025-09-27T00:00:00"/>
    <s v="Economy"/>
    <m/>
    <n v="15"/>
    <s v="n.a."/>
    <m/>
    <m/>
    <n v="0"/>
    <n v="0"/>
    <m/>
    <m/>
    <m/>
    <m/>
    <m/>
    <m/>
    <m/>
    <m/>
    <m/>
    <m/>
    <n v="287"/>
    <s v="A"/>
    <n v="70"/>
    <n v="1"/>
    <s v="DEU"/>
    <s v="Not required"/>
    <s v="N"/>
    <s v="N"/>
    <n v="12"/>
    <m/>
    <n v="4"/>
    <m/>
    <m/>
    <n v="120000"/>
    <s v="N"/>
    <m/>
    <s v="Euro"/>
    <n v="30.5"/>
    <n v="0"/>
    <n v="0"/>
    <m/>
    <n v="0"/>
    <n v="30.5"/>
    <n v="0"/>
    <n v="880"/>
    <m/>
    <m/>
    <n v="0"/>
    <s v="0.00"/>
    <n v="0"/>
    <n v="0"/>
    <n v="0"/>
    <n v="0"/>
    <n v="30.5"/>
    <n v="0"/>
    <n v="30.5"/>
    <n v="1"/>
    <n v="0"/>
    <n v="30.5"/>
    <n v="28.37"/>
    <n v="6000000"/>
    <n v="0"/>
    <s v="Y"/>
    <n v="50"/>
    <n v="555100"/>
  </r>
  <r>
    <m/>
    <s v="V100003"/>
    <s v="2020-0006"/>
    <x v="38"/>
    <n v="1"/>
    <s v="Batch"/>
    <m/>
    <m/>
    <x v="11"/>
    <s v="DEU"/>
    <s v="Middle EU - DBC"/>
    <x v="5"/>
    <x v="4"/>
    <n v="20"/>
    <m/>
    <m/>
    <n v="20"/>
    <n v="0"/>
    <n v="0"/>
    <n v="17"/>
    <x v="0"/>
    <m/>
    <m/>
    <m/>
    <x v="4"/>
    <m/>
    <m/>
    <m/>
    <d v="2021-03-19T00:00:00"/>
    <d v="2026-01-31T00:00:00"/>
    <m/>
    <x v="43"/>
    <d v="2025-09-27T00:00:00"/>
    <m/>
    <m/>
    <m/>
    <s v="n.a."/>
    <m/>
    <m/>
    <n v="0"/>
    <n v="0"/>
    <m/>
    <m/>
    <m/>
    <m/>
    <m/>
    <m/>
    <m/>
    <m/>
    <m/>
    <m/>
    <n v="0"/>
    <s v="A"/>
    <m/>
    <n v="1"/>
    <s v="DEU"/>
    <s v="Not required"/>
    <m/>
    <s v="N"/>
    <n v="12"/>
    <m/>
    <n v="4"/>
    <m/>
    <m/>
    <n v="120000"/>
    <m/>
    <m/>
    <s v="Euro"/>
    <n v="30.5"/>
    <n v="0"/>
    <n v="0"/>
    <m/>
    <n v="0"/>
    <n v="30.5"/>
    <n v="0"/>
    <n v="880"/>
    <m/>
    <m/>
    <n v="0"/>
    <s v="0.00"/>
    <n v="0"/>
    <n v="0"/>
    <n v="0"/>
    <n v="0"/>
    <n v="30.5"/>
    <n v="0"/>
    <n v="30.5"/>
    <n v="1"/>
    <n v="0"/>
    <n v="30.5"/>
    <n v="28.37"/>
    <n v="2400000"/>
    <n v="0"/>
    <m/>
    <n v="20"/>
    <n v="222040"/>
  </r>
  <r>
    <m/>
    <s v="V100003"/>
    <s v="2020-0006"/>
    <x v="38"/>
    <n v="1"/>
    <s v="Wagon"/>
    <n v="1"/>
    <s v="37 80 4963 171-6"/>
    <x v="11"/>
    <m/>
    <m/>
    <x v="5"/>
    <x v="4"/>
    <n v="1"/>
    <m/>
    <m/>
    <n v="1"/>
    <m/>
    <n v="0"/>
    <n v="1"/>
    <x v="1"/>
    <m/>
    <m/>
    <m/>
    <x v="4"/>
    <m/>
    <m/>
    <m/>
    <d v="2021-03-19T00:00:00"/>
    <d v="2026-02-28T00:00:00"/>
    <n v="287"/>
    <x v="42"/>
    <m/>
    <m/>
    <m/>
    <m/>
    <s v="n.a."/>
    <m/>
    <m/>
    <n v="0"/>
    <n v="0"/>
    <m/>
    <d v="2026-01-31T00:00:00"/>
    <m/>
    <m/>
    <m/>
    <m/>
    <m/>
    <m/>
    <m/>
    <m/>
    <m/>
    <m/>
    <m/>
    <m/>
    <m/>
    <m/>
    <m/>
    <m/>
    <m/>
    <m/>
    <m/>
    <m/>
    <m/>
    <n v="120000"/>
    <m/>
    <m/>
    <s v="Euro"/>
    <n v="30.5"/>
    <m/>
    <m/>
    <m/>
    <m/>
    <n v="30.5"/>
    <n v="0"/>
    <m/>
    <m/>
    <m/>
    <m/>
    <m/>
    <m/>
    <m/>
    <m/>
    <m/>
    <m/>
    <m/>
    <m/>
    <m/>
    <m/>
    <m/>
    <m/>
    <m/>
    <m/>
    <m/>
    <n v="1"/>
    <m/>
  </r>
  <r>
    <m/>
    <s v="V100003"/>
    <s v="2020-0006"/>
    <x v="38"/>
    <n v="1"/>
    <s v="Wagon"/>
    <n v="2"/>
    <s v="37 80 4963 172-4"/>
    <x v="11"/>
    <m/>
    <m/>
    <x v="5"/>
    <x v="4"/>
    <n v="1"/>
    <m/>
    <m/>
    <n v="1"/>
    <m/>
    <n v="0"/>
    <n v="1"/>
    <x v="1"/>
    <m/>
    <m/>
    <m/>
    <x v="4"/>
    <m/>
    <m/>
    <m/>
    <d v="2021-03-19T00:00:00"/>
    <d v="2026-02-28T00:00:00"/>
    <n v="287"/>
    <x v="42"/>
    <m/>
    <m/>
    <m/>
    <m/>
    <s v="n.a."/>
    <m/>
    <m/>
    <n v="0"/>
    <n v="0"/>
    <m/>
    <d v="2026-01-31T00:00:00"/>
    <m/>
    <m/>
    <m/>
    <m/>
    <m/>
    <m/>
    <m/>
    <m/>
    <m/>
    <m/>
    <m/>
    <m/>
    <m/>
    <m/>
    <m/>
    <m/>
    <m/>
    <m/>
    <m/>
    <m/>
    <m/>
    <n v="120000"/>
    <m/>
    <m/>
    <s v="Euro"/>
    <n v="30.5"/>
    <m/>
    <m/>
    <m/>
    <m/>
    <n v="30.5"/>
    <n v="0"/>
    <m/>
    <m/>
    <m/>
    <m/>
    <m/>
    <m/>
    <m/>
    <m/>
    <m/>
    <m/>
    <m/>
    <m/>
    <m/>
    <m/>
    <m/>
    <m/>
    <m/>
    <m/>
    <m/>
    <n v="1"/>
    <m/>
  </r>
  <r>
    <m/>
    <s v="V100003"/>
    <s v="2020-0006"/>
    <x v="38"/>
    <n v="1"/>
    <s v="Wagon"/>
    <n v="3"/>
    <s v="37 80 4963 173-2"/>
    <x v="11"/>
    <m/>
    <m/>
    <x v="5"/>
    <x v="4"/>
    <n v="1"/>
    <m/>
    <m/>
    <n v="1"/>
    <m/>
    <n v="0"/>
    <n v="1"/>
    <x v="1"/>
    <m/>
    <m/>
    <m/>
    <x v="4"/>
    <m/>
    <m/>
    <m/>
    <d v="2021-03-19T00:00:00"/>
    <d v="2026-02-28T00:00:00"/>
    <n v="287"/>
    <x v="42"/>
    <m/>
    <m/>
    <m/>
    <m/>
    <s v="n.a."/>
    <m/>
    <m/>
    <n v="0"/>
    <n v="0"/>
    <m/>
    <d v="2026-01-31T00:00:00"/>
    <m/>
    <m/>
    <m/>
    <m/>
    <m/>
    <m/>
    <m/>
    <m/>
    <m/>
    <m/>
    <m/>
    <m/>
    <m/>
    <m/>
    <m/>
    <m/>
    <m/>
    <m/>
    <m/>
    <m/>
    <m/>
    <n v="120000"/>
    <m/>
    <m/>
    <s v="Euro"/>
    <n v="30.5"/>
    <m/>
    <m/>
    <m/>
    <m/>
    <n v="30.5"/>
    <n v="0"/>
    <m/>
    <m/>
    <m/>
    <m/>
    <m/>
    <m/>
    <m/>
    <m/>
    <m/>
    <m/>
    <m/>
    <m/>
    <m/>
    <m/>
    <m/>
    <m/>
    <m/>
    <m/>
    <m/>
    <n v="1"/>
    <m/>
  </r>
  <r>
    <m/>
    <s v="V100003"/>
    <s v="2020-0006"/>
    <x v="38"/>
    <n v="1"/>
    <s v="Wagon"/>
    <n v="4"/>
    <s v="37 80 4963 174-0"/>
    <x v="11"/>
    <m/>
    <m/>
    <x v="5"/>
    <x v="4"/>
    <n v="1"/>
    <m/>
    <m/>
    <n v="1"/>
    <m/>
    <n v="0"/>
    <n v="1"/>
    <x v="1"/>
    <m/>
    <m/>
    <m/>
    <x v="4"/>
    <m/>
    <m/>
    <m/>
    <d v="2021-03-19T00:00:00"/>
    <d v="2026-02-28T00:00:00"/>
    <n v="287"/>
    <x v="42"/>
    <m/>
    <m/>
    <m/>
    <m/>
    <s v="n.a."/>
    <m/>
    <m/>
    <n v="0"/>
    <n v="0"/>
    <m/>
    <d v="2026-01-31T00:00:00"/>
    <m/>
    <m/>
    <m/>
    <m/>
    <m/>
    <m/>
    <m/>
    <m/>
    <m/>
    <m/>
    <m/>
    <m/>
    <m/>
    <m/>
    <m/>
    <m/>
    <m/>
    <m/>
    <m/>
    <m/>
    <m/>
    <n v="120000"/>
    <m/>
    <m/>
    <s v="Euro"/>
    <n v="30.5"/>
    <m/>
    <m/>
    <m/>
    <m/>
    <n v="30.5"/>
    <n v="0"/>
    <m/>
    <m/>
    <m/>
    <m/>
    <m/>
    <m/>
    <m/>
    <m/>
    <m/>
    <m/>
    <m/>
    <m/>
    <m/>
    <m/>
    <m/>
    <m/>
    <m/>
    <m/>
    <m/>
    <n v="1"/>
    <m/>
  </r>
  <r>
    <m/>
    <s v="V100003"/>
    <s v="2020-0006"/>
    <x v="38"/>
    <n v="1"/>
    <s v="Wagon"/>
    <n v="5"/>
    <s v="37 80 4963 175-7"/>
    <x v="11"/>
    <m/>
    <m/>
    <x v="5"/>
    <x v="4"/>
    <n v="1"/>
    <m/>
    <m/>
    <n v="1"/>
    <m/>
    <n v="0"/>
    <n v="1"/>
    <x v="1"/>
    <m/>
    <m/>
    <m/>
    <x v="4"/>
    <m/>
    <m/>
    <m/>
    <d v="2021-03-19T00:00:00"/>
    <d v="2026-02-28T00:00:00"/>
    <n v="287"/>
    <x v="42"/>
    <m/>
    <m/>
    <m/>
    <m/>
    <s v="n.a."/>
    <m/>
    <m/>
    <n v="0"/>
    <n v="0"/>
    <m/>
    <d v="2026-01-31T00:00:00"/>
    <m/>
    <m/>
    <m/>
    <m/>
    <m/>
    <m/>
    <m/>
    <m/>
    <m/>
    <m/>
    <m/>
    <m/>
    <m/>
    <m/>
    <m/>
    <m/>
    <m/>
    <m/>
    <m/>
    <m/>
    <m/>
    <n v="120000"/>
    <m/>
    <m/>
    <s v="Euro"/>
    <n v="30.5"/>
    <m/>
    <m/>
    <m/>
    <m/>
    <n v="30.5"/>
    <n v="0"/>
    <m/>
    <m/>
    <m/>
    <m/>
    <m/>
    <m/>
    <m/>
    <m/>
    <m/>
    <m/>
    <m/>
    <m/>
    <m/>
    <m/>
    <m/>
    <m/>
    <m/>
    <m/>
    <m/>
    <n v="1"/>
    <m/>
  </r>
  <r>
    <m/>
    <s v="V100003"/>
    <s v="2020-0006"/>
    <x v="38"/>
    <n v="1"/>
    <s v="Wagon"/>
    <n v="6"/>
    <s v="37 80 4963 176-5"/>
    <x v="11"/>
    <m/>
    <m/>
    <x v="5"/>
    <x v="4"/>
    <n v="1"/>
    <m/>
    <m/>
    <n v="1"/>
    <m/>
    <n v="0"/>
    <n v="1"/>
    <x v="1"/>
    <m/>
    <m/>
    <m/>
    <x v="4"/>
    <m/>
    <m/>
    <m/>
    <d v="2021-03-19T00:00:00"/>
    <d v="2026-02-28T00:00:00"/>
    <n v="287"/>
    <x v="42"/>
    <m/>
    <m/>
    <m/>
    <m/>
    <s v="n.a."/>
    <m/>
    <m/>
    <n v="0"/>
    <n v="0"/>
    <m/>
    <d v="2026-01-31T00:00:00"/>
    <m/>
    <m/>
    <m/>
    <m/>
    <m/>
    <m/>
    <m/>
    <m/>
    <m/>
    <m/>
    <m/>
    <m/>
    <m/>
    <m/>
    <m/>
    <m/>
    <m/>
    <m/>
    <m/>
    <m/>
    <m/>
    <n v="120000"/>
    <m/>
    <m/>
    <s v="Euro"/>
    <n v="30.5"/>
    <m/>
    <m/>
    <m/>
    <m/>
    <n v="30.5"/>
    <n v="0"/>
    <m/>
    <m/>
    <m/>
    <m/>
    <m/>
    <m/>
    <m/>
    <m/>
    <m/>
    <m/>
    <m/>
    <m/>
    <m/>
    <m/>
    <m/>
    <m/>
    <m/>
    <m/>
    <m/>
    <n v="1"/>
    <m/>
  </r>
  <r>
    <m/>
    <s v="V100003"/>
    <s v="2020-0006"/>
    <x v="38"/>
    <n v="1"/>
    <s v="Wagon"/>
    <n v="7"/>
    <s v="37 80 4963 177-3"/>
    <x v="11"/>
    <m/>
    <m/>
    <x v="5"/>
    <x v="4"/>
    <n v="1"/>
    <m/>
    <m/>
    <n v="1"/>
    <m/>
    <n v="0"/>
    <n v="1"/>
    <x v="1"/>
    <m/>
    <m/>
    <m/>
    <x v="4"/>
    <m/>
    <m/>
    <m/>
    <d v="2021-03-19T00:00:00"/>
    <d v="2026-02-28T00:00:00"/>
    <n v="287"/>
    <x v="42"/>
    <m/>
    <m/>
    <m/>
    <m/>
    <s v="n.a."/>
    <m/>
    <m/>
    <n v="0"/>
    <n v="0"/>
    <m/>
    <d v="2026-01-31T00:00:00"/>
    <m/>
    <m/>
    <m/>
    <m/>
    <m/>
    <m/>
    <m/>
    <m/>
    <m/>
    <m/>
    <m/>
    <m/>
    <m/>
    <m/>
    <m/>
    <m/>
    <m/>
    <m/>
    <m/>
    <m/>
    <m/>
    <n v="120000"/>
    <m/>
    <m/>
    <s v="Euro"/>
    <n v="30.5"/>
    <m/>
    <m/>
    <m/>
    <m/>
    <n v="30.5"/>
    <n v="0"/>
    <m/>
    <m/>
    <m/>
    <m/>
    <m/>
    <m/>
    <m/>
    <m/>
    <m/>
    <m/>
    <m/>
    <m/>
    <m/>
    <m/>
    <m/>
    <m/>
    <m/>
    <m/>
    <m/>
    <n v="1"/>
    <m/>
  </r>
  <r>
    <m/>
    <s v="V100003"/>
    <s v="2020-0006"/>
    <x v="38"/>
    <n v="1"/>
    <s v="Wagon"/>
    <n v="8"/>
    <e v="#N/A"/>
    <x v="11"/>
    <m/>
    <m/>
    <x v="5"/>
    <x v="4"/>
    <n v="1"/>
    <m/>
    <m/>
    <n v="1"/>
    <m/>
    <n v="0"/>
    <n v="0"/>
    <x v="1"/>
    <m/>
    <m/>
    <m/>
    <x v="0"/>
    <m/>
    <m/>
    <m/>
    <e v="#N/A"/>
    <e v="#N/A"/>
    <n v="287"/>
    <x v="1"/>
    <m/>
    <m/>
    <m/>
    <m/>
    <s v="n.a."/>
    <m/>
    <m/>
    <n v="0"/>
    <n v="0"/>
    <m/>
    <e v="#N/A"/>
    <m/>
    <m/>
    <m/>
    <m/>
    <m/>
    <m/>
    <m/>
    <m/>
    <m/>
    <m/>
    <m/>
    <m/>
    <m/>
    <m/>
    <m/>
    <m/>
    <m/>
    <m/>
    <m/>
    <m/>
    <m/>
    <n v="120000"/>
    <m/>
    <m/>
    <s v="Euro"/>
    <n v="30.5"/>
    <m/>
    <m/>
    <m/>
    <m/>
    <e v="#N/A"/>
    <n v="0"/>
    <m/>
    <m/>
    <m/>
    <m/>
    <m/>
    <m/>
    <m/>
    <m/>
    <m/>
    <m/>
    <m/>
    <m/>
    <m/>
    <m/>
    <m/>
    <m/>
    <m/>
    <m/>
    <m/>
    <n v="1"/>
    <m/>
  </r>
  <r>
    <m/>
    <s v="V100003"/>
    <s v="2020-0006"/>
    <x v="38"/>
    <n v="1"/>
    <s v="Wagon"/>
    <n v="9"/>
    <s v="37 80 4963 179-9"/>
    <x v="11"/>
    <m/>
    <m/>
    <x v="5"/>
    <x v="4"/>
    <n v="1"/>
    <m/>
    <m/>
    <n v="1"/>
    <m/>
    <n v="0"/>
    <n v="1"/>
    <x v="1"/>
    <m/>
    <m/>
    <m/>
    <x v="4"/>
    <m/>
    <m/>
    <m/>
    <d v="2021-03-19T00:00:00"/>
    <d v="2026-02-28T00:00:00"/>
    <n v="287"/>
    <x v="42"/>
    <m/>
    <m/>
    <m/>
    <m/>
    <s v="n.a."/>
    <m/>
    <m/>
    <n v="0"/>
    <n v="0"/>
    <m/>
    <d v="2026-01-31T00:00:00"/>
    <m/>
    <m/>
    <m/>
    <m/>
    <m/>
    <m/>
    <m/>
    <m/>
    <m/>
    <m/>
    <m/>
    <m/>
    <m/>
    <m/>
    <m/>
    <m/>
    <m/>
    <m/>
    <m/>
    <m/>
    <m/>
    <n v="120000"/>
    <m/>
    <m/>
    <s v="Euro"/>
    <n v="30.5"/>
    <m/>
    <m/>
    <m/>
    <m/>
    <n v="30.5"/>
    <n v="0"/>
    <m/>
    <m/>
    <m/>
    <m/>
    <m/>
    <m/>
    <m/>
    <m/>
    <m/>
    <m/>
    <m/>
    <m/>
    <m/>
    <m/>
    <m/>
    <m/>
    <m/>
    <m/>
    <m/>
    <n v="1"/>
    <m/>
  </r>
  <r>
    <m/>
    <s v="V100003"/>
    <s v="2020-0006"/>
    <x v="38"/>
    <n v="1"/>
    <s v="Wagon"/>
    <n v="10"/>
    <s v="37 80 4963 180-7"/>
    <x v="11"/>
    <m/>
    <m/>
    <x v="5"/>
    <x v="4"/>
    <n v="1"/>
    <m/>
    <m/>
    <n v="1"/>
    <m/>
    <n v="0"/>
    <n v="1"/>
    <x v="1"/>
    <m/>
    <m/>
    <m/>
    <x v="4"/>
    <m/>
    <m/>
    <m/>
    <d v="2021-03-19T00:00:00"/>
    <d v="2026-02-28T00:00:00"/>
    <n v="287"/>
    <x v="42"/>
    <m/>
    <m/>
    <m/>
    <m/>
    <s v="n.a."/>
    <m/>
    <m/>
    <n v="0"/>
    <n v="0"/>
    <m/>
    <d v="2026-01-31T00:00:00"/>
    <m/>
    <m/>
    <m/>
    <m/>
    <m/>
    <m/>
    <m/>
    <m/>
    <m/>
    <m/>
    <m/>
    <m/>
    <m/>
    <m/>
    <m/>
    <m/>
    <m/>
    <m/>
    <m/>
    <m/>
    <m/>
    <n v="120000"/>
    <m/>
    <m/>
    <s v="Euro"/>
    <n v="30.5"/>
    <m/>
    <m/>
    <m/>
    <m/>
    <n v="30.5"/>
    <n v="0"/>
    <m/>
    <m/>
    <m/>
    <m/>
    <m/>
    <m/>
    <m/>
    <m/>
    <m/>
    <m/>
    <m/>
    <m/>
    <m/>
    <m/>
    <m/>
    <m/>
    <m/>
    <m/>
    <m/>
    <n v="1"/>
    <m/>
  </r>
  <r>
    <m/>
    <s v="V100003"/>
    <s v="2020-0006"/>
    <x v="38"/>
    <n v="1"/>
    <s v="Wagon"/>
    <n v="11"/>
    <e v="#N/A"/>
    <x v="11"/>
    <m/>
    <m/>
    <x v="5"/>
    <x v="4"/>
    <n v="1"/>
    <m/>
    <m/>
    <n v="1"/>
    <m/>
    <n v="0"/>
    <n v="0"/>
    <x v="1"/>
    <m/>
    <m/>
    <m/>
    <x v="0"/>
    <m/>
    <m/>
    <m/>
    <e v="#N/A"/>
    <e v="#N/A"/>
    <n v="287"/>
    <x v="1"/>
    <m/>
    <m/>
    <m/>
    <m/>
    <s v="n.a."/>
    <m/>
    <m/>
    <n v="0"/>
    <n v="0"/>
    <m/>
    <e v="#N/A"/>
    <m/>
    <m/>
    <m/>
    <m/>
    <m/>
    <m/>
    <m/>
    <m/>
    <m/>
    <m/>
    <m/>
    <m/>
    <m/>
    <m/>
    <m/>
    <m/>
    <m/>
    <m/>
    <m/>
    <m/>
    <m/>
    <n v="120000"/>
    <m/>
    <m/>
    <s v="Euro"/>
    <n v="30.5"/>
    <m/>
    <m/>
    <m/>
    <m/>
    <e v="#N/A"/>
    <n v="0"/>
    <m/>
    <m/>
    <m/>
    <m/>
    <m/>
    <m/>
    <m/>
    <m/>
    <m/>
    <m/>
    <m/>
    <m/>
    <m/>
    <m/>
    <m/>
    <m/>
    <m/>
    <m/>
    <m/>
    <n v="1"/>
    <m/>
  </r>
  <r>
    <m/>
    <s v="V100003"/>
    <s v="2020-0006"/>
    <x v="38"/>
    <n v="1"/>
    <s v="Wagon"/>
    <n v="12"/>
    <e v="#N/A"/>
    <x v="11"/>
    <m/>
    <m/>
    <x v="5"/>
    <x v="4"/>
    <n v="1"/>
    <m/>
    <m/>
    <n v="1"/>
    <m/>
    <n v="0"/>
    <n v="0"/>
    <x v="1"/>
    <m/>
    <m/>
    <m/>
    <x v="0"/>
    <m/>
    <m/>
    <m/>
    <e v="#N/A"/>
    <e v="#N/A"/>
    <n v="287"/>
    <x v="1"/>
    <m/>
    <m/>
    <m/>
    <m/>
    <s v="n.a."/>
    <m/>
    <m/>
    <n v="0"/>
    <n v="0"/>
    <m/>
    <e v="#N/A"/>
    <m/>
    <m/>
    <m/>
    <m/>
    <m/>
    <m/>
    <m/>
    <m/>
    <m/>
    <m/>
    <m/>
    <m/>
    <m/>
    <m/>
    <m/>
    <m/>
    <m/>
    <m/>
    <m/>
    <m/>
    <m/>
    <n v="120000"/>
    <m/>
    <m/>
    <s v="Euro"/>
    <n v="30.5"/>
    <m/>
    <m/>
    <m/>
    <m/>
    <e v="#N/A"/>
    <n v="0"/>
    <m/>
    <m/>
    <m/>
    <m/>
    <m/>
    <m/>
    <m/>
    <m/>
    <m/>
    <m/>
    <m/>
    <m/>
    <m/>
    <m/>
    <m/>
    <m/>
    <m/>
    <m/>
    <m/>
    <n v="1"/>
    <m/>
  </r>
  <r>
    <m/>
    <s v="V100003"/>
    <s v="2020-0006"/>
    <x v="38"/>
    <n v="1"/>
    <s v="Wagon"/>
    <n v="13"/>
    <s v="37 80 4963 183-1"/>
    <x v="11"/>
    <m/>
    <m/>
    <x v="5"/>
    <x v="4"/>
    <n v="1"/>
    <m/>
    <m/>
    <n v="1"/>
    <m/>
    <n v="0"/>
    <n v="1"/>
    <x v="1"/>
    <m/>
    <m/>
    <m/>
    <x v="4"/>
    <m/>
    <m/>
    <m/>
    <d v="2021-03-19T00:00:00"/>
    <d v="2026-02-28T00:00:00"/>
    <n v="287"/>
    <x v="42"/>
    <m/>
    <m/>
    <m/>
    <m/>
    <s v="n.a."/>
    <m/>
    <m/>
    <n v="0"/>
    <n v="0"/>
    <m/>
    <d v="2026-01-31T00:00:00"/>
    <m/>
    <m/>
    <m/>
    <m/>
    <m/>
    <m/>
    <m/>
    <m/>
    <m/>
    <m/>
    <m/>
    <m/>
    <m/>
    <m/>
    <m/>
    <m/>
    <m/>
    <m/>
    <m/>
    <m/>
    <m/>
    <n v="120000"/>
    <m/>
    <m/>
    <s v="Euro"/>
    <n v="30.5"/>
    <m/>
    <m/>
    <m/>
    <m/>
    <n v="30.5"/>
    <n v="0"/>
    <m/>
    <m/>
    <m/>
    <m/>
    <m/>
    <m/>
    <m/>
    <m/>
    <m/>
    <m/>
    <m/>
    <m/>
    <m/>
    <m/>
    <m/>
    <m/>
    <m/>
    <m/>
    <m/>
    <n v="1"/>
    <m/>
  </r>
  <r>
    <m/>
    <s v="V100003"/>
    <s v="2020-0006"/>
    <x v="38"/>
    <n v="1"/>
    <s v="Wagon"/>
    <n v="14"/>
    <s v="37 80 4963 184-9"/>
    <x v="11"/>
    <m/>
    <m/>
    <x v="5"/>
    <x v="4"/>
    <n v="1"/>
    <m/>
    <m/>
    <n v="1"/>
    <m/>
    <n v="0"/>
    <n v="1"/>
    <x v="1"/>
    <m/>
    <m/>
    <m/>
    <x v="4"/>
    <m/>
    <m/>
    <m/>
    <d v="2021-03-19T00:00:00"/>
    <d v="2026-02-28T00:00:00"/>
    <n v="287"/>
    <x v="42"/>
    <m/>
    <m/>
    <m/>
    <m/>
    <s v="n.a."/>
    <m/>
    <m/>
    <n v="0"/>
    <n v="0"/>
    <m/>
    <d v="2026-01-31T00:00:00"/>
    <m/>
    <m/>
    <m/>
    <m/>
    <m/>
    <m/>
    <m/>
    <m/>
    <m/>
    <m/>
    <m/>
    <m/>
    <m/>
    <m/>
    <m/>
    <m/>
    <m/>
    <m/>
    <m/>
    <m/>
    <m/>
    <n v="120000"/>
    <m/>
    <m/>
    <s v="Euro"/>
    <n v="30.5"/>
    <m/>
    <m/>
    <m/>
    <m/>
    <n v="30.5"/>
    <n v="0"/>
    <m/>
    <m/>
    <m/>
    <m/>
    <m/>
    <m/>
    <m/>
    <m/>
    <m/>
    <m/>
    <m/>
    <m/>
    <m/>
    <m/>
    <m/>
    <m/>
    <m/>
    <m/>
    <m/>
    <n v="1"/>
    <m/>
  </r>
  <r>
    <m/>
    <s v="V100003"/>
    <s v="2020-0006"/>
    <x v="38"/>
    <n v="1"/>
    <s v="Wagon"/>
    <n v="15"/>
    <s v="37 80 4963 185-6"/>
    <x v="11"/>
    <m/>
    <m/>
    <x v="5"/>
    <x v="4"/>
    <n v="1"/>
    <m/>
    <m/>
    <n v="1"/>
    <m/>
    <n v="0"/>
    <n v="1"/>
    <x v="1"/>
    <m/>
    <m/>
    <m/>
    <x v="4"/>
    <m/>
    <m/>
    <m/>
    <d v="2021-03-19T00:00:00"/>
    <d v="2026-02-28T00:00:00"/>
    <n v="287"/>
    <x v="42"/>
    <m/>
    <m/>
    <m/>
    <m/>
    <s v="n.a."/>
    <m/>
    <m/>
    <n v="0"/>
    <n v="0"/>
    <m/>
    <d v="2026-01-31T00:00:00"/>
    <m/>
    <m/>
    <m/>
    <m/>
    <m/>
    <m/>
    <m/>
    <m/>
    <m/>
    <m/>
    <m/>
    <m/>
    <m/>
    <m/>
    <m/>
    <m/>
    <m/>
    <m/>
    <m/>
    <m/>
    <m/>
    <n v="120000"/>
    <m/>
    <m/>
    <s v="Euro"/>
    <n v="30.5"/>
    <m/>
    <m/>
    <m/>
    <m/>
    <n v="30.5"/>
    <n v="0"/>
    <m/>
    <m/>
    <m/>
    <m/>
    <m/>
    <m/>
    <m/>
    <m/>
    <m/>
    <m/>
    <m/>
    <m/>
    <m/>
    <m/>
    <m/>
    <m/>
    <m/>
    <m/>
    <m/>
    <n v="1"/>
    <m/>
  </r>
  <r>
    <m/>
    <s v="V100003"/>
    <s v="2020-0006"/>
    <x v="38"/>
    <n v="1"/>
    <s v="Wagon"/>
    <n v="16"/>
    <s v="37 80 4963 186-4"/>
    <x v="11"/>
    <m/>
    <m/>
    <x v="5"/>
    <x v="4"/>
    <n v="1"/>
    <m/>
    <m/>
    <n v="1"/>
    <m/>
    <n v="0"/>
    <n v="1"/>
    <x v="1"/>
    <m/>
    <m/>
    <m/>
    <x v="4"/>
    <m/>
    <m/>
    <m/>
    <d v="2021-03-19T00:00:00"/>
    <d v="2026-02-28T00:00:00"/>
    <n v="287"/>
    <x v="42"/>
    <m/>
    <m/>
    <m/>
    <m/>
    <s v="n.a."/>
    <m/>
    <m/>
    <n v="0"/>
    <n v="0"/>
    <m/>
    <d v="2026-01-31T00:00:00"/>
    <m/>
    <m/>
    <m/>
    <m/>
    <m/>
    <m/>
    <m/>
    <m/>
    <m/>
    <m/>
    <m/>
    <m/>
    <m/>
    <m/>
    <m/>
    <m/>
    <m/>
    <m/>
    <m/>
    <m/>
    <m/>
    <n v="120000"/>
    <m/>
    <m/>
    <s v="Euro"/>
    <n v="30.5"/>
    <m/>
    <m/>
    <m/>
    <m/>
    <n v="30.5"/>
    <n v="0"/>
    <m/>
    <m/>
    <m/>
    <m/>
    <m/>
    <m/>
    <m/>
    <m/>
    <m/>
    <m/>
    <m/>
    <m/>
    <m/>
    <m/>
    <m/>
    <m/>
    <m/>
    <m/>
    <m/>
    <n v="1"/>
    <m/>
  </r>
  <r>
    <m/>
    <s v="V100003"/>
    <s v="2020-0006"/>
    <x v="38"/>
    <n v="1"/>
    <s v="Wagon"/>
    <n v="17"/>
    <s v="37 80 4963 187-2"/>
    <x v="11"/>
    <m/>
    <m/>
    <x v="5"/>
    <x v="4"/>
    <n v="1"/>
    <m/>
    <m/>
    <n v="1"/>
    <m/>
    <n v="0"/>
    <n v="1"/>
    <x v="1"/>
    <m/>
    <m/>
    <m/>
    <x v="4"/>
    <m/>
    <m/>
    <m/>
    <d v="2021-03-19T00:00:00"/>
    <d v="2026-02-28T00:00:00"/>
    <n v="287"/>
    <x v="42"/>
    <m/>
    <m/>
    <m/>
    <m/>
    <s v="n.a."/>
    <m/>
    <m/>
    <n v="0"/>
    <n v="0"/>
    <m/>
    <d v="2026-01-31T00:00:00"/>
    <m/>
    <m/>
    <m/>
    <m/>
    <m/>
    <m/>
    <m/>
    <m/>
    <m/>
    <m/>
    <m/>
    <m/>
    <m/>
    <m/>
    <m/>
    <m/>
    <m/>
    <m/>
    <m/>
    <m/>
    <m/>
    <n v="120000"/>
    <m/>
    <m/>
    <s v="Euro"/>
    <n v="30.5"/>
    <m/>
    <m/>
    <m/>
    <m/>
    <n v="30.5"/>
    <n v="0"/>
    <m/>
    <m/>
    <m/>
    <m/>
    <m/>
    <m/>
    <m/>
    <m/>
    <m/>
    <m/>
    <m/>
    <m/>
    <m/>
    <m/>
    <m/>
    <m/>
    <m/>
    <m/>
    <m/>
    <n v="1"/>
    <m/>
  </r>
  <r>
    <m/>
    <s v="V100003"/>
    <s v="2020-0006"/>
    <x v="38"/>
    <n v="1"/>
    <s v="Wagon"/>
    <n v="18"/>
    <s v="37 80 4963 188-0"/>
    <x v="11"/>
    <m/>
    <m/>
    <x v="5"/>
    <x v="4"/>
    <n v="1"/>
    <m/>
    <m/>
    <n v="1"/>
    <m/>
    <n v="0"/>
    <n v="1"/>
    <x v="1"/>
    <m/>
    <m/>
    <m/>
    <x v="4"/>
    <m/>
    <m/>
    <m/>
    <d v="2021-03-19T00:00:00"/>
    <d v="2026-02-28T00:00:00"/>
    <n v="287"/>
    <x v="42"/>
    <m/>
    <m/>
    <m/>
    <m/>
    <s v="n.a."/>
    <m/>
    <m/>
    <n v="0"/>
    <n v="0"/>
    <m/>
    <d v="2026-01-31T00:00:00"/>
    <m/>
    <m/>
    <m/>
    <m/>
    <m/>
    <m/>
    <m/>
    <m/>
    <m/>
    <m/>
    <m/>
    <m/>
    <m/>
    <m/>
    <m/>
    <m/>
    <m/>
    <m/>
    <m/>
    <m/>
    <m/>
    <n v="120000"/>
    <m/>
    <m/>
    <s v="Euro"/>
    <n v="30.5"/>
    <m/>
    <m/>
    <m/>
    <m/>
    <n v="30.5"/>
    <n v="0"/>
    <m/>
    <m/>
    <m/>
    <m/>
    <m/>
    <m/>
    <m/>
    <m/>
    <m/>
    <m/>
    <m/>
    <m/>
    <m/>
    <m/>
    <m/>
    <m/>
    <m/>
    <m/>
    <m/>
    <n v="1"/>
    <m/>
  </r>
  <r>
    <m/>
    <s v="V100003"/>
    <s v="2020-0006"/>
    <x v="38"/>
    <n v="1"/>
    <s v="Wagon"/>
    <n v="19"/>
    <s v="37 80 4963 189-8"/>
    <x v="11"/>
    <m/>
    <m/>
    <x v="5"/>
    <x v="4"/>
    <n v="1"/>
    <m/>
    <m/>
    <n v="1"/>
    <m/>
    <n v="0"/>
    <n v="1"/>
    <x v="1"/>
    <m/>
    <m/>
    <m/>
    <x v="4"/>
    <m/>
    <m/>
    <m/>
    <d v="2021-03-19T00:00:00"/>
    <d v="2026-02-28T00:00:00"/>
    <n v="287"/>
    <x v="42"/>
    <m/>
    <m/>
    <m/>
    <m/>
    <s v="n.a."/>
    <m/>
    <m/>
    <n v="0"/>
    <n v="0"/>
    <m/>
    <d v="2026-01-31T00:00:00"/>
    <m/>
    <m/>
    <m/>
    <m/>
    <m/>
    <m/>
    <m/>
    <m/>
    <m/>
    <m/>
    <m/>
    <m/>
    <m/>
    <m/>
    <m/>
    <m/>
    <m/>
    <m/>
    <m/>
    <m/>
    <m/>
    <n v="120000"/>
    <m/>
    <m/>
    <s v="Euro"/>
    <n v="30.5"/>
    <m/>
    <m/>
    <m/>
    <m/>
    <n v="30.5"/>
    <n v="0"/>
    <m/>
    <m/>
    <m/>
    <m/>
    <m/>
    <m/>
    <m/>
    <m/>
    <m/>
    <m/>
    <m/>
    <m/>
    <m/>
    <m/>
    <m/>
    <m/>
    <m/>
    <m/>
    <m/>
    <n v="1"/>
    <m/>
  </r>
  <r>
    <m/>
    <s v="V100003"/>
    <s v="2020-0006"/>
    <x v="38"/>
    <n v="1"/>
    <s v="Wagon"/>
    <n v="20"/>
    <s v="37 80 4963 191-4"/>
    <x v="11"/>
    <m/>
    <m/>
    <x v="5"/>
    <x v="4"/>
    <n v="1"/>
    <m/>
    <m/>
    <n v="1"/>
    <m/>
    <n v="0"/>
    <n v="1"/>
    <x v="1"/>
    <m/>
    <m/>
    <m/>
    <x v="4"/>
    <m/>
    <m/>
    <m/>
    <d v="2021-03-19T00:00:00"/>
    <d v="2026-02-28T00:00:00"/>
    <n v="287"/>
    <x v="42"/>
    <m/>
    <m/>
    <m/>
    <m/>
    <s v="n.a."/>
    <m/>
    <m/>
    <n v="0"/>
    <n v="0"/>
    <m/>
    <d v="2026-01-31T00:00:00"/>
    <m/>
    <m/>
    <m/>
    <m/>
    <m/>
    <m/>
    <m/>
    <m/>
    <m/>
    <m/>
    <m/>
    <m/>
    <m/>
    <m/>
    <m/>
    <m/>
    <m/>
    <m/>
    <m/>
    <m/>
    <m/>
    <n v="120000"/>
    <m/>
    <m/>
    <s v="Euro"/>
    <n v="30.5"/>
    <m/>
    <m/>
    <m/>
    <m/>
    <n v="30.5"/>
    <n v="0"/>
    <m/>
    <m/>
    <m/>
    <m/>
    <m/>
    <m/>
    <m/>
    <m/>
    <m/>
    <m/>
    <m/>
    <m/>
    <m/>
    <m/>
    <m/>
    <m/>
    <m/>
    <m/>
    <m/>
    <n v="1"/>
    <m/>
  </r>
  <r>
    <m/>
    <s v="V100003"/>
    <s v="2020-0006"/>
    <x v="38"/>
    <n v="2"/>
    <s v="Batch"/>
    <m/>
    <m/>
    <x v="11"/>
    <s v="DEU"/>
    <s v="Middle EU - DBC"/>
    <x v="5"/>
    <x v="4"/>
    <n v="30"/>
    <m/>
    <m/>
    <n v="30"/>
    <n v="0"/>
    <n v="0"/>
    <n v="18"/>
    <x v="0"/>
    <m/>
    <m/>
    <m/>
    <x v="4"/>
    <m/>
    <m/>
    <m/>
    <d v="2021-03-29T00:00:00"/>
    <d v="2025-12-31T00:00:00"/>
    <m/>
    <x v="10"/>
    <m/>
    <m/>
    <m/>
    <n v="10"/>
    <s v="n.a."/>
    <m/>
    <m/>
    <n v="0"/>
    <n v="0"/>
    <m/>
    <m/>
    <m/>
    <m/>
    <m/>
    <m/>
    <m/>
    <m/>
    <m/>
    <m/>
    <n v="0"/>
    <s v="A"/>
    <m/>
    <n v="1"/>
    <s v="DEU"/>
    <s v="Not required"/>
    <m/>
    <s v="N"/>
    <n v="12"/>
    <m/>
    <n v="4"/>
    <m/>
    <m/>
    <n v="120000"/>
    <m/>
    <m/>
    <s v="Euro"/>
    <n v="30.5"/>
    <n v="0"/>
    <n v="0"/>
    <m/>
    <n v="0"/>
    <n v="30.5"/>
    <n v="0"/>
    <n v="880"/>
    <m/>
    <m/>
    <n v="0"/>
    <s v="0.00"/>
    <n v="0"/>
    <n v="0"/>
    <n v="0"/>
    <n v="0"/>
    <n v="30.5"/>
    <n v="0"/>
    <n v="30.5"/>
    <n v="1"/>
    <n v="0"/>
    <n v="30.5"/>
    <n v="28.37"/>
    <n v="3600000"/>
    <n v="0"/>
    <m/>
    <n v="30"/>
    <n v="333060"/>
  </r>
  <r>
    <m/>
    <s v="V100003"/>
    <s v="2020-0006"/>
    <x v="38"/>
    <n v="2"/>
    <s v="Wagon"/>
    <n v="21"/>
    <s v="37 80 4963 190-6"/>
    <x v="11"/>
    <m/>
    <m/>
    <x v="5"/>
    <x v="4"/>
    <n v="1"/>
    <m/>
    <m/>
    <n v="1"/>
    <m/>
    <n v="0"/>
    <n v="1"/>
    <x v="1"/>
    <m/>
    <m/>
    <m/>
    <x v="4"/>
    <m/>
    <m/>
    <m/>
    <d v="2021-03-29T00:00:00"/>
    <d v="2026-02-28T00:00:00"/>
    <n v="287"/>
    <x v="42"/>
    <m/>
    <m/>
    <m/>
    <m/>
    <s v="n.a."/>
    <m/>
    <m/>
    <n v="0"/>
    <n v="0"/>
    <m/>
    <d v="2026-01-31T00:00:00"/>
    <m/>
    <m/>
    <m/>
    <m/>
    <m/>
    <m/>
    <m/>
    <m/>
    <m/>
    <m/>
    <m/>
    <m/>
    <m/>
    <m/>
    <m/>
    <m/>
    <m/>
    <m/>
    <m/>
    <m/>
    <m/>
    <n v="120000"/>
    <m/>
    <m/>
    <s v="Euro"/>
    <n v="30.5"/>
    <m/>
    <m/>
    <m/>
    <m/>
    <n v="30.5"/>
    <n v="0"/>
    <m/>
    <m/>
    <m/>
    <m/>
    <m/>
    <m/>
    <m/>
    <m/>
    <m/>
    <m/>
    <m/>
    <m/>
    <m/>
    <m/>
    <m/>
    <m/>
    <m/>
    <m/>
    <m/>
    <n v="1"/>
    <m/>
  </r>
  <r>
    <m/>
    <s v="V100003"/>
    <s v="2020-0006"/>
    <x v="38"/>
    <n v="2"/>
    <s v="Wagon"/>
    <n v="22"/>
    <s v="37 80 4963 192-2"/>
    <x v="11"/>
    <m/>
    <m/>
    <x v="5"/>
    <x v="4"/>
    <n v="1"/>
    <m/>
    <m/>
    <n v="1"/>
    <m/>
    <n v="0"/>
    <n v="1"/>
    <x v="1"/>
    <m/>
    <m/>
    <m/>
    <x v="4"/>
    <m/>
    <m/>
    <m/>
    <d v="2021-03-29T00:00:00"/>
    <d v="2026-02-28T00:00:00"/>
    <n v="287"/>
    <x v="42"/>
    <m/>
    <m/>
    <m/>
    <m/>
    <s v="n.a."/>
    <m/>
    <m/>
    <n v="0"/>
    <n v="0"/>
    <m/>
    <d v="2026-01-31T00:00:00"/>
    <m/>
    <m/>
    <m/>
    <m/>
    <m/>
    <m/>
    <m/>
    <m/>
    <m/>
    <m/>
    <m/>
    <m/>
    <m/>
    <m/>
    <m/>
    <m/>
    <m/>
    <m/>
    <m/>
    <m/>
    <m/>
    <n v="120000"/>
    <m/>
    <m/>
    <s v="Euro"/>
    <n v="30.5"/>
    <m/>
    <m/>
    <m/>
    <m/>
    <n v="30.5"/>
    <n v="0"/>
    <m/>
    <m/>
    <m/>
    <m/>
    <m/>
    <m/>
    <m/>
    <m/>
    <m/>
    <m/>
    <m/>
    <m/>
    <m/>
    <m/>
    <m/>
    <m/>
    <m/>
    <m/>
    <m/>
    <n v="1"/>
    <m/>
  </r>
  <r>
    <m/>
    <s v="V100003"/>
    <s v="2020-0006"/>
    <x v="38"/>
    <n v="2"/>
    <s v="Wagon"/>
    <n v="23"/>
    <s v="37 80 4963 193-0"/>
    <x v="11"/>
    <m/>
    <m/>
    <x v="5"/>
    <x v="4"/>
    <n v="1"/>
    <m/>
    <m/>
    <n v="1"/>
    <m/>
    <n v="0"/>
    <n v="1"/>
    <x v="1"/>
    <m/>
    <m/>
    <m/>
    <x v="4"/>
    <m/>
    <m/>
    <m/>
    <d v="2021-03-29T00:00:00"/>
    <d v="2026-02-28T00:00:00"/>
    <n v="287"/>
    <x v="42"/>
    <m/>
    <m/>
    <m/>
    <m/>
    <s v="n.a."/>
    <m/>
    <m/>
    <n v="0"/>
    <n v="0"/>
    <m/>
    <d v="2026-01-31T00:00:00"/>
    <m/>
    <m/>
    <m/>
    <m/>
    <m/>
    <m/>
    <m/>
    <m/>
    <m/>
    <m/>
    <m/>
    <m/>
    <m/>
    <m/>
    <m/>
    <m/>
    <m/>
    <m/>
    <m/>
    <m/>
    <m/>
    <n v="120000"/>
    <m/>
    <m/>
    <s v="Euro"/>
    <n v="30.5"/>
    <m/>
    <m/>
    <m/>
    <m/>
    <n v="30.5"/>
    <n v="0"/>
    <m/>
    <m/>
    <m/>
    <m/>
    <m/>
    <m/>
    <m/>
    <m/>
    <m/>
    <m/>
    <m/>
    <m/>
    <m/>
    <m/>
    <m/>
    <m/>
    <m/>
    <m/>
    <m/>
    <n v="1"/>
    <m/>
  </r>
  <r>
    <m/>
    <s v="V100003"/>
    <s v="2020-0006"/>
    <x v="38"/>
    <n v="2"/>
    <s v="Wagon"/>
    <n v="24"/>
    <s v="37 80 4963 194-8"/>
    <x v="11"/>
    <m/>
    <m/>
    <x v="5"/>
    <x v="4"/>
    <n v="1"/>
    <m/>
    <m/>
    <n v="1"/>
    <m/>
    <n v="0"/>
    <n v="1"/>
    <x v="1"/>
    <m/>
    <m/>
    <m/>
    <x v="4"/>
    <m/>
    <m/>
    <m/>
    <d v="2021-03-29T00:00:00"/>
    <d v="2026-02-28T00:00:00"/>
    <n v="287"/>
    <x v="42"/>
    <m/>
    <m/>
    <m/>
    <m/>
    <s v="n.a."/>
    <m/>
    <m/>
    <n v="0"/>
    <n v="0"/>
    <m/>
    <d v="2026-01-31T00:00:00"/>
    <m/>
    <m/>
    <m/>
    <m/>
    <m/>
    <m/>
    <m/>
    <m/>
    <m/>
    <m/>
    <m/>
    <m/>
    <m/>
    <m/>
    <m/>
    <m/>
    <m/>
    <m/>
    <m/>
    <m/>
    <m/>
    <n v="120000"/>
    <m/>
    <m/>
    <s v="Euro"/>
    <n v="30.5"/>
    <m/>
    <m/>
    <m/>
    <m/>
    <n v="30.5"/>
    <n v="0"/>
    <m/>
    <m/>
    <m/>
    <m/>
    <m/>
    <m/>
    <m/>
    <m/>
    <m/>
    <m/>
    <m/>
    <m/>
    <m/>
    <m/>
    <m/>
    <m/>
    <m/>
    <m/>
    <m/>
    <n v="1"/>
    <m/>
  </r>
  <r>
    <m/>
    <s v="V100003"/>
    <s v="2020-0006"/>
    <x v="38"/>
    <n v="2"/>
    <s v="Wagon"/>
    <n v="25"/>
    <s v="37 80 4963 195-5"/>
    <x v="11"/>
    <m/>
    <m/>
    <x v="5"/>
    <x v="4"/>
    <n v="1"/>
    <m/>
    <m/>
    <n v="1"/>
    <m/>
    <n v="0"/>
    <n v="1"/>
    <x v="1"/>
    <m/>
    <m/>
    <m/>
    <x v="4"/>
    <m/>
    <m/>
    <m/>
    <d v="2021-03-29T00:00:00"/>
    <d v="2026-02-28T00:00:00"/>
    <n v="287"/>
    <x v="42"/>
    <m/>
    <m/>
    <m/>
    <m/>
    <s v="n.a."/>
    <m/>
    <m/>
    <n v="0"/>
    <n v="0"/>
    <m/>
    <d v="2026-01-31T00:00:00"/>
    <m/>
    <m/>
    <m/>
    <m/>
    <m/>
    <m/>
    <m/>
    <m/>
    <m/>
    <m/>
    <m/>
    <m/>
    <m/>
    <m/>
    <m/>
    <m/>
    <m/>
    <m/>
    <m/>
    <m/>
    <m/>
    <n v="120000"/>
    <m/>
    <m/>
    <s v="Euro"/>
    <n v="30.5"/>
    <m/>
    <m/>
    <m/>
    <m/>
    <n v="30.5"/>
    <n v="0"/>
    <m/>
    <m/>
    <m/>
    <m/>
    <m/>
    <m/>
    <m/>
    <m/>
    <m/>
    <m/>
    <m/>
    <m/>
    <m/>
    <m/>
    <m/>
    <m/>
    <m/>
    <m/>
    <m/>
    <n v="1"/>
    <m/>
  </r>
  <r>
    <m/>
    <s v="V100003"/>
    <s v="2020-0006"/>
    <x v="38"/>
    <n v="2"/>
    <s v="Wagon"/>
    <n v="26"/>
    <s v="37 80 4963 196-3"/>
    <x v="11"/>
    <m/>
    <m/>
    <x v="5"/>
    <x v="4"/>
    <n v="1"/>
    <m/>
    <m/>
    <n v="1"/>
    <m/>
    <n v="0"/>
    <n v="1"/>
    <x v="1"/>
    <m/>
    <m/>
    <m/>
    <x v="4"/>
    <m/>
    <m/>
    <m/>
    <d v="2021-03-29T00:00:00"/>
    <d v="2026-02-28T00:00:00"/>
    <n v="287"/>
    <x v="42"/>
    <m/>
    <m/>
    <m/>
    <m/>
    <s v="n.a."/>
    <m/>
    <m/>
    <n v="0"/>
    <n v="0"/>
    <m/>
    <d v="2026-01-31T00:00:00"/>
    <m/>
    <m/>
    <m/>
    <m/>
    <m/>
    <m/>
    <m/>
    <m/>
    <m/>
    <m/>
    <m/>
    <m/>
    <m/>
    <m/>
    <m/>
    <m/>
    <m/>
    <m/>
    <m/>
    <m/>
    <m/>
    <n v="120000"/>
    <m/>
    <m/>
    <s v="Euro"/>
    <n v="30.5"/>
    <m/>
    <m/>
    <m/>
    <m/>
    <n v="30.5"/>
    <n v="0"/>
    <m/>
    <m/>
    <m/>
    <m/>
    <m/>
    <m/>
    <m/>
    <m/>
    <m/>
    <m/>
    <m/>
    <m/>
    <m/>
    <m/>
    <m/>
    <m/>
    <m/>
    <m/>
    <m/>
    <n v="1"/>
    <m/>
  </r>
  <r>
    <m/>
    <s v="V100003"/>
    <s v="2020-0006"/>
    <x v="38"/>
    <n v="2"/>
    <s v="Wagon"/>
    <n v="27"/>
    <s v="37 80 4963 197-1"/>
    <x v="11"/>
    <m/>
    <m/>
    <x v="5"/>
    <x v="4"/>
    <n v="1"/>
    <m/>
    <m/>
    <n v="1"/>
    <m/>
    <n v="0"/>
    <n v="1"/>
    <x v="1"/>
    <m/>
    <m/>
    <m/>
    <x v="4"/>
    <m/>
    <m/>
    <m/>
    <d v="2021-03-29T00:00:00"/>
    <d v="2026-02-28T00:00:00"/>
    <n v="287"/>
    <x v="42"/>
    <m/>
    <m/>
    <m/>
    <m/>
    <s v="n.a."/>
    <m/>
    <m/>
    <n v="0"/>
    <n v="0"/>
    <m/>
    <d v="2026-01-31T00:00:00"/>
    <m/>
    <m/>
    <m/>
    <m/>
    <m/>
    <m/>
    <m/>
    <m/>
    <m/>
    <m/>
    <m/>
    <m/>
    <m/>
    <m/>
    <m/>
    <m/>
    <m/>
    <m/>
    <m/>
    <m/>
    <m/>
    <n v="120000"/>
    <m/>
    <m/>
    <s v="Euro"/>
    <n v="30.5"/>
    <m/>
    <m/>
    <m/>
    <m/>
    <n v="30.5"/>
    <n v="0"/>
    <m/>
    <m/>
    <m/>
    <m/>
    <m/>
    <m/>
    <m/>
    <m/>
    <m/>
    <m/>
    <m/>
    <m/>
    <m/>
    <m/>
    <m/>
    <m/>
    <m/>
    <m/>
    <m/>
    <n v="1"/>
    <m/>
  </r>
  <r>
    <m/>
    <s v="V100003"/>
    <s v="2020-0006"/>
    <x v="38"/>
    <n v="2"/>
    <s v="Wagon"/>
    <n v="28"/>
    <s v="37 80 4963 198-9"/>
    <x v="11"/>
    <m/>
    <m/>
    <x v="5"/>
    <x v="4"/>
    <n v="1"/>
    <m/>
    <m/>
    <n v="1"/>
    <m/>
    <n v="0"/>
    <n v="1"/>
    <x v="1"/>
    <m/>
    <m/>
    <m/>
    <x v="4"/>
    <m/>
    <m/>
    <m/>
    <d v="2021-03-29T00:00:00"/>
    <d v="2026-02-28T00:00:00"/>
    <n v="287"/>
    <x v="42"/>
    <m/>
    <m/>
    <m/>
    <m/>
    <s v="n.a."/>
    <m/>
    <m/>
    <n v="0"/>
    <n v="0"/>
    <m/>
    <d v="2026-01-31T00:00:00"/>
    <m/>
    <m/>
    <m/>
    <m/>
    <m/>
    <m/>
    <m/>
    <m/>
    <m/>
    <m/>
    <m/>
    <m/>
    <m/>
    <m/>
    <m/>
    <m/>
    <m/>
    <m/>
    <m/>
    <m/>
    <m/>
    <n v="120000"/>
    <m/>
    <m/>
    <s v="Euro"/>
    <n v="30.5"/>
    <m/>
    <m/>
    <m/>
    <m/>
    <n v="30.5"/>
    <n v="0"/>
    <m/>
    <m/>
    <m/>
    <m/>
    <m/>
    <m/>
    <m/>
    <m/>
    <m/>
    <m/>
    <m/>
    <m/>
    <m/>
    <m/>
    <m/>
    <m/>
    <m/>
    <m/>
    <m/>
    <n v="1"/>
    <m/>
  </r>
  <r>
    <m/>
    <s v="V100003"/>
    <s v="2020-0006"/>
    <x v="38"/>
    <n v="2"/>
    <s v="Wagon"/>
    <n v="29"/>
    <e v="#N/A"/>
    <x v="11"/>
    <m/>
    <m/>
    <x v="5"/>
    <x v="4"/>
    <n v="1"/>
    <m/>
    <m/>
    <n v="1"/>
    <m/>
    <n v="0"/>
    <n v="0"/>
    <x v="1"/>
    <m/>
    <m/>
    <m/>
    <x v="0"/>
    <m/>
    <m/>
    <m/>
    <e v="#N/A"/>
    <e v="#N/A"/>
    <n v="287"/>
    <x v="1"/>
    <m/>
    <m/>
    <m/>
    <m/>
    <s v="n.a."/>
    <m/>
    <m/>
    <n v="0"/>
    <n v="0"/>
    <m/>
    <e v="#N/A"/>
    <m/>
    <m/>
    <m/>
    <m/>
    <m/>
    <m/>
    <m/>
    <m/>
    <m/>
    <m/>
    <m/>
    <m/>
    <m/>
    <m/>
    <m/>
    <m/>
    <m/>
    <m/>
    <m/>
    <m/>
    <m/>
    <n v="120000"/>
    <m/>
    <m/>
    <s v="Euro"/>
    <n v="30.5"/>
    <m/>
    <m/>
    <m/>
    <m/>
    <e v="#N/A"/>
    <n v="0"/>
    <m/>
    <m/>
    <m/>
    <m/>
    <m/>
    <m/>
    <m/>
    <m/>
    <m/>
    <m/>
    <m/>
    <m/>
    <m/>
    <m/>
    <m/>
    <m/>
    <m/>
    <m/>
    <m/>
    <n v="1"/>
    <m/>
  </r>
  <r>
    <m/>
    <s v="V100003"/>
    <s v="2020-0006"/>
    <x v="38"/>
    <n v="2"/>
    <s v="Wagon"/>
    <n v="30"/>
    <e v="#N/A"/>
    <x v="11"/>
    <m/>
    <m/>
    <x v="5"/>
    <x v="4"/>
    <n v="1"/>
    <m/>
    <m/>
    <n v="1"/>
    <m/>
    <n v="0"/>
    <n v="0"/>
    <x v="1"/>
    <m/>
    <m/>
    <m/>
    <x v="0"/>
    <m/>
    <m/>
    <m/>
    <e v="#N/A"/>
    <e v="#N/A"/>
    <n v="287"/>
    <x v="1"/>
    <m/>
    <m/>
    <m/>
    <m/>
    <s v="n.a."/>
    <m/>
    <m/>
    <n v="0"/>
    <n v="0"/>
    <m/>
    <e v="#N/A"/>
    <m/>
    <m/>
    <m/>
    <m/>
    <m/>
    <m/>
    <m/>
    <m/>
    <m/>
    <m/>
    <m/>
    <m/>
    <m/>
    <m/>
    <m/>
    <m/>
    <m/>
    <m/>
    <m/>
    <m/>
    <m/>
    <n v="120000"/>
    <m/>
    <m/>
    <s v="Euro"/>
    <n v="30.5"/>
    <m/>
    <m/>
    <m/>
    <m/>
    <e v="#N/A"/>
    <n v="0"/>
    <m/>
    <m/>
    <m/>
    <m/>
    <m/>
    <m/>
    <m/>
    <m/>
    <m/>
    <m/>
    <m/>
    <m/>
    <m/>
    <m/>
    <m/>
    <m/>
    <m/>
    <m/>
    <m/>
    <n v="1"/>
    <m/>
  </r>
  <r>
    <m/>
    <s v="V100003"/>
    <s v="2020-0006"/>
    <x v="38"/>
    <n v="2"/>
    <s v="Wagon"/>
    <n v="31"/>
    <s v="37 80 4963 201-1"/>
    <x v="11"/>
    <m/>
    <m/>
    <x v="5"/>
    <x v="4"/>
    <n v="1"/>
    <m/>
    <m/>
    <n v="1"/>
    <m/>
    <n v="0"/>
    <n v="1"/>
    <x v="1"/>
    <m/>
    <m/>
    <m/>
    <x v="4"/>
    <m/>
    <m/>
    <m/>
    <d v="2021-03-29T00:00:00"/>
    <d v="2026-02-28T00:00:00"/>
    <n v="287"/>
    <x v="42"/>
    <m/>
    <m/>
    <m/>
    <m/>
    <s v="n.a."/>
    <m/>
    <m/>
    <n v="0"/>
    <n v="0"/>
    <m/>
    <d v="2026-01-31T00:00:00"/>
    <m/>
    <m/>
    <m/>
    <m/>
    <m/>
    <m/>
    <m/>
    <m/>
    <m/>
    <m/>
    <m/>
    <m/>
    <m/>
    <m/>
    <m/>
    <m/>
    <m/>
    <m/>
    <m/>
    <m/>
    <m/>
    <n v="120000"/>
    <m/>
    <m/>
    <s v="Euro"/>
    <n v="30.5"/>
    <m/>
    <m/>
    <m/>
    <m/>
    <n v="30.5"/>
    <n v="0"/>
    <m/>
    <m/>
    <m/>
    <m/>
    <m/>
    <m/>
    <m/>
    <m/>
    <m/>
    <m/>
    <m/>
    <m/>
    <m/>
    <m/>
    <m/>
    <m/>
    <m/>
    <m/>
    <m/>
    <n v="1"/>
    <m/>
  </r>
  <r>
    <m/>
    <s v="V100003"/>
    <s v="2020-0006"/>
    <x v="38"/>
    <n v="2"/>
    <s v="Wagon"/>
    <n v="32"/>
    <s v="37 80 4963 202-9"/>
    <x v="11"/>
    <m/>
    <m/>
    <x v="5"/>
    <x v="4"/>
    <n v="1"/>
    <m/>
    <m/>
    <n v="1"/>
    <m/>
    <n v="0"/>
    <n v="1"/>
    <x v="1"/>
    <m/>
    <m/>
    <m/>
    <x v="4"/>
    <m/>
    <m/>
    <m/>
    <d v="2021-03-29T00:00:00"/>
    <d v="2026-02-28T00:00:00"/>
    <n v="287"/>
    <x v="42"/>
    <m/>
    <m/>
    <m/>
    <m/>
    <s v="n.a."/>
    <m/>
    <m/>
    <n v="0"/>
    <n v="0"/>
    <m/>
    <d v="2026-01-31T00:00:00"/>
    <m/>
    <m/>
    <m/>
    <m/>
    <m/>
    <m/>
    <m/>
    <m/>
    <m/>
    <m/>
    <m/>
    <m/>
    <m/>
    <m/>
    <m/>
    <m/>
    <m/>
    <m/>
    <m/>
    <m/>
    <m/>
    <n v="120000"/>
    <m/>
    <m/>
    <s v="Euro"/>
    <n v="30.5"/>
    <m/>
    <m/>
    <m/>
    <m/>
    <n v="30.5"/>
    <n v="0"/>
    <m/>
    <m/>
    <m/>
    <m/>
    <m/>
    <m/>
    <m/>
    <m/>
    <m/>
    <m/>
    <m/>
    <m/>
    <m/>
    <m/>
    <m/>
    <m/>
    <m/>
    <m/>
    <m/>
    <n v="1"/>
    <m/>
  </r>
  <r>
    <m/>
    <s v="V100003"/>
    <s v="2020-0006"/>
    <x v="38"/>
    <n v="2"/>
    <s v="Wagon"/>
    <n v="33"/>
    <s v="37 80 4963 203-7"/>
    <x v="11"/>
    <m/>
    <m/>
    <x v="5"/>
    <x v="4"/>
    <n v="1"/>
    <m/>
    <m/>
    <n v="1"/>
    <m/>
    <n v="0"/>
    <n v="1"/>
    <x v="1"/>
    <m/>
    <m/>
    <m/>
    <x v="4"/>
    <m/>
    <m/>
    <m/>
    <d v="2021-03-29T00:00:00"/>
    <d v="2026-02-28T00:00:00"/>
    <n v="287"/>
    <x v="42"/>
    <m/>
    <m/>
    <m/>
    <m/>
    <s v="n.a."/>
    <m/>
    <m/>
    <n v="0"/>
    <n v="0"/>
    <m/>
    <d v="2026-01-31T00:00:00"/>
    <m/>
    <m/>
    <m/>
    <m/>
    <m/>
    <m/>
    <m/>
    <m/>
    <m/>
    <m/>
    <m/>
    <m/>
    <m/>
    <m/>
    <m/>
    <m/>
    <m/>
    <m/>
    <m/>
    <m/>
    <m/>
    <n v="120000"/>
    <m/>
    <m/>
    <s v="Euro"/>
    <n v="30.5"/>
    <m/>
    <m/>
    <m/>
    <m/>
    <n v="30.5"/>
    <n v="0"/>
    <m/>
    <m/>
    <m/>
    <m/>
    <m/>
    <m/>
    <m/>
    <m/>
    <m/>
    <m/>
    <m/>
    <m/>
    <m/>
    <m/>
    <m/>
    <m/>
    <m/>
    <m/>
    <m/>
    <n v="1"/>
    <m/>
  </r>
  <r>
    <m/>
    <s v="V100003"/>
    <s v="2020-0006"/>
    <x v="38"/>
    <n v="2"/>
    <s v="Wagon"/>
    <n v="34"/>
    <s v="37 80 4963 204-5"/>
    <x v="11"/>
    <m/>
    <m/>
    <x v="5"/>
    <x v="4"/>
    <n v="1"/>
    <m/>
    <m/>
    <n v="1"/>
    <m/>
    <n v="0"/>
    <n v="1"/>
    <x v="1"/>
    <m/>
    <m/>
    <m/>
    <x v="4"/>
    <m/>
    <m/>
    <m/>
    <d v="2021-03-29T00:00:00"/>
    <d v="2026-02-28T00:00:00"/>
    <n v="287"/>
    <x v="42"/>
    <m/>
    <m/>
    <m/>
    <m/>
    <s v="n.a."/>
    <m/>
    <m/>
    <n v="0"/>
    <n v="0"/>
    <m/>
    <d v="2026-01-31T00:00:00"/>
    <m/>
    <m/>
    <m/>
    <m/>
    <m/>
    <m/>
    <m/>
    <m/>
    <m/>
    <m/>
    <m/>
    <m/>
    <m/>
    <m/>
    <m/>
    <m/>
    <m/>
    <m/>
    <m/>
    <m/>
    <m/>
    <n v="120000"/>
    <m/>
    <m/>
    <s v="Euro"/>
    <n v="30.5"/>
    <m/>
    <m/>
    <m/>
    <m/>
    <n v="30.5"/>
    <n v="0"/>
    <m/>
    <m/>
    <m/>
    <m/>
    <m/>
    <m/>
    <m/>
    <m/>
    <m/>
    <m/>
    <m/>
    <m/>
    <m/>
    <m/>
    <m/>
    <m/>
    <m/>
    <m/>
    <m/>
    <n v="1"/>
    <m/>
  </r>
  <r>
    <m/>
    <s v="V100003"/>
    <s v="2020-0006"/>
    <x v="38"/>
    <n v="2"/>
    <s v="Wagon"/>
    <n v="35"/>
    <s v="37 80 4963 205-2"/>
    <x v="11"/>
    <m/>
    <m/>
    <x v="5"/>
    <x v="4"/>
    <n v="1"/>
    <m/>
    <m/>
    <n v="1"/>
    <m/>
    <n v="0"/>
    <n v="1"/>
    <x v="1"/>
    <m/>
    <m/>
    <m/>
    <x v="4"/>
    <m/>
    <m/>
    <m/>
    <d v="2021-03-29T00:00:00"/>
    <d v="2026-02-28T00:00:00"/>
    <n v="287"/>
    <x v="42"/>
    <m/>
    <m/>
    <m/>
    <m/>
    <s v="n.a."/>
    <m/>
    <m/>
    <n v="0"/>
    <n v="0"/>
    <m/>
    <d v="2026-01-31T00:00:00"/>
    <m/>
    <m/>
    <m/>
    <m/>
    <m/>
    <m/>
    <m/>
    <m/>
    <m/>
    <m/>
    <m/>
    <m/>
    <m/>
    <m/>
    <m/>
    <m/>
    <m/>
    <m/>
    <m/>
    <m/>
    <m/>
    <n v="120000"/>
    <m/>
    <m/>
    <s v="Euro"/>
    <n v="30.5"/>
    <m/>
    <m/>
    <m/>
    <m/>
    <n v="30.5"/>
    <n v="0"/>
    <m/>
    <m/>
    <m/>
    <m/>
    <m/>
    <m/>
    <m/>
    <m/>
    <m/>
    <m/>
    <m/>
    <m/>
    <m/>
    <m/>
    <m/>
    <m/>
    <m/>
    <m/>
    <m/>
    <n v="1"/>
    <m/>
  </r>
  <r>
    <m/>
    <s v="V100003"/>
    <s v="2020-0006"/>
    <x v="38"/>
    <n v="2"/>
    <s v="Wagon"/>
    <n v="36"/>
    <s v="37 80 4963 206-0"/>
    <x v="11"/>
    <m/>
    <m/>
    <x v="5"/>
    <x v="4"/>
    <n v="1"/>
    <m/>
    <m/>
    <n v="1"/>
    <m/>
    <n v="0"/>
    <n v="1"/>
    <x v="1"/>
    <m/>
    <m/>
    <m/>
    <x v="4"/>
    <m/>
    <m/>
    <m/>
    <d v="2021-03-29T00:00:00"/>
    <d v="2026-02-28T00:00:00"/>
    <n v="287"/>
    <x v="42"/>
    <m/>
    <m/>
    <m/>
    <m/>
    <s v="n.a."/>
    <m/>
    <m/>
    <n v="0"/>
    <n v="0"/>
    <m/>
    <d v="2026-01-31T00:00:00"/>
    <m/>
    <m/>
    <m/>
    <m/>
    <m/>
    <m/>
    <m/>
    <m/>
    <m/>
    <m/>
    <m/>
    <m/>
    <m/>
    <m/>
    <m/>
    <m/>
    <m/>
    <m/>
    <m/>
    <m/>
    <m/>
    <n v="120000"/>
    <m/>
    <m/>
    <s v="Euro"/>
    <n v="30.5"/>
    <m/>
    <m/>
    <m/>
    <m/>
    <n v="30.5"/>
    <n v="0"/>
    <m/>
    <m/>
    <m/>
    <m/>
    <m/>
    <m/>
    <m/>
    <m/>
    <m/>
    <m/>
    <m/>
    <m/>
    <m/>
    <m/>
    <m/>
    <m/>
    <m/>
    <m/>
    <m/>
    <n v="1"/>
    <m/>
  </r>
  <r>
    <m/>
    <s v="V100003"/>
    <s v="2020-0006"/>
    <x v="38"/>
    <n v="2"/>
    <s v="Wagon"/>
    <n v="37"/>
    <s v="37 80 4963 207-8"/>
    <x v="11"/>
    <m/>
    <m/>
    <x v="5"/>
    <x v="4"/>
    <n v="1"/>
    <m/>
    <m/>
    <n v="1"/>
    <m/>
    <n v="0"/>
    <n v="1"/>
    <x v="1"/>
    <m/>
    <m/>
    <m/>
    <x v="4"/>
    <m/>
    <m/>
    <m/>
    <d v="2021-03-29T00:00:00"/>
    <d v="2026-02-28T00:00:00"/>
    <n v="287"/>
    <x v="42"/>
    <m/>
    <m/>
    <m/>
    <m/>
    <s v="n.a."/>
    <m/>
    <m/>
    <n v="0"/>
    <n v="0"/>
    <m/>
    <d v="2026-01-31T00:00:00"/>
    <m/>
    <m/>
    <m/>
    <m/>
    <m/>
    <m/>
    <m/>
    <m/>
    <m/>
    <m/>
    <m/>
    <m/>
    <m/>
    <m/>
    <m/>
    <m/>
    <m/>
    <m/>
    <m/>
    <m/>
    <m/>
    <n v="120000"/>
    <m/>
    <m/>
    <s v="Euro"/>
    <n v="30.5"/>
    <m/>
    <m/>
    <m/>
    <m/>
    <n v="30.5"/>
    <n v="0"/>
    <m/>
    <m/>
    <m/>
    <m/>
    <m/>
    <m/>
    <m/>
    <m/>
    <m/>
    <m/>
    <m/>
    <m/>
    <m/>
    <m/>
    <m/>
    <m/>
    <m/>
    <m/>
    <m/>
    <n v="1"/>
    <m/>
  </r>
  <r>
    <m/>
    <s v="V100003"/>
    <s v="2020-0006"/>
    <x v="38"/>
    <n v="2"/>
    <s v="Wagon"/>
    <n v="38"/>
    <s v="37 80 4963 208-6"/>
    <x v="11"/>
    <m/>
    <m/>
    <x v="5"/>
    <x v="4"/>
    <n v="1"/>
    <m/>
    <m/>
    <n v="1"/>
    <m/>
    <n v="0"/>
    <n v="1"/>
    <x v="1"/>
    <m/>
    <m/>
    <m/>
    <x v="4"/>
    <m/>
    <m/>
    <m/>
    <d v="2021-03-29T00:00:00"/>
    <d v="2026-02-28T00:00:00"/>
    <n v="287"/>
    <x v="42"/>
    <m/>
    <m/>
    <m/>
    <m/>
    <s v="n.a."/>
    <m/>
    <m/>
    <n v="0"/>
    <n v="0"/>
    <m/>
    <d v="2026-01-31T00:00:00"/>
    <m/>
    <m/>
    <m/>
    <m/>
    <m/>
    <m/>
    <m/>
    <m/>
    <m/>
    <m/>
    <m/>
    <m/>
    <m/>
    <m/>
    <m/>
    <m/>
    <m/>
    <m/>
    <m/>
    <m/>
    <m/>
    <n v="120000"/>
    <m/>
    <m/>
    <s v="Euro"/>
    <n v="30.5"/>
    <m/>
    <m/>
    <m/>
    <m/>
    <n v="30.5"/>
    <n v="0"/>
    <m/>
    <m/>
    <m/>
    <m/>
    <m/>
    <m/>
    <m/>
    <m/>
    <m/>
    <m/>
    <m/>
    <m/>
    <m/>
    <m/>
    <m/>
    <m/>
    <m/>
    <m/>
    <m/>
    <n v="1"/>
    <m/>
  </r>
  <r>
    <m/>
    <s v="V100003"/>
    <s v="2020-0006"/>
    <x v="38"/>
    <n v="2"/>
    <s v="Wagon"/>
    <n v="39"/>
    <s v="37 80 4963 209-4"/>
    <x v="11"/>
    <m/>
    <m/>
    <x v="5"/>
    <x v="4"/>
    <n v="1"/>
    <m/>
    <m/>
    <n v="1"/>
    <m/>
    <n v="0"/>
    <n v="1"/>
    <x v="1"/>
    <m/>
    <m/>
    <m/>
    <x v="4"/>
    <m/>
    <m/>
    <m/>
    <d v="2021-03-29T00:00:00"/>
    <d v="2026-02-28T00:00:00"/>
    <n v="287"/>
    <x v="42"/>
    <m/>
    <m/>
    <m/>
    <m/>
    <s v="n.a."/>
    <m/>
    <m/>
    <n v="0"/>
    <n v="0"/>
    <m/>
    <d v="2026-01-31T00:00:00"/>
    <m/>
    <m/>
    <m/>
    <m/>
    <m/>
    <m/>
    <m/>
    <m/>
    <m/>
    <m/>
    <m/>
    <m/>
    <m/>
    <m/>
    <m/>
    <m/>
    <m/>
    <m/>
    <m/>
    <m/>
    <m/>
    <n v="120000"/>
    <m/>
    <m/>
    <s v="Euro"/>
    <n v="30.5"/>
    <m/>
    <m/>
    <m/>
    <m/>
    <n v="30.5"/>
    <n v="0"/>
    <m/>
    <m/>
    <m/>
    <m/>
    <m/>
    <m/>
    <m/>
    <m/>
    <m/>
    <m/>
    <m/>
    <m/>
    <m/>
    <m/>
    <m/>
    <m/>
    <m/>
    <m/>
    <m/>
    <n v="1"/>
    <m/>
  </r>
  <r>
    <m/>
    <s v="V100003"/>
    <s v="2020-0006"/>
    <x v="38"/>
    <n v="2"/>
    <s v="Wagon"/>
    <n v="40"/>
    <s v="37 80 4963 210-2"/>
    <x v="11"/>
    <m/>
    <m/>
    <x v="5"/>
    <x v="4"/>
    <n v="1"/>
    <m/>
    <m/>
    <n v="1"/>
    <m/>
    <n v="0"/>
    <n v="1"/>
    <x v="1"/>
    <m/>
    <m/>
    <m/>
    <x v="4"/>
    <m/>
    <m/>
    <m/>
    <d v="2021-03-29T00:00:00"/>
    <d v="2026-02-28T00:00:00"/>
    <n v="287"/>
    <x v="42"/>
    <m/>
    <m/>
    <m/>
    <m/>
    <s v="n.a."/>
    <m/>
    <m/>
    <n v="0"/>
    <n v="0"/>
    <m/>
    <d v="2026-01-31T00:00:00"/>
    <m/>
    <m/>
    <m/>
    <m/>
    <m/>
    <m/>
    <m/>
    <m/>
    <m/>
    <m/>
    <m/>
    <m/>
    <m/>
    <m/>
    <m/>
    <m/>
    <m/>
    <m/>
    <m/>
    <m/>
    <m/>
    <n v="120000"/>
    <m/>
    <m/>
    <s v="Euro"/>
    <n v="30.5"/>
    <m/>
    <m/>
    <m/>
    <m/>
    <n v="30.5"/>
    <n v="0"/>
    <m/>
    <m/>
    <m/>
    <m/>
    <m/>
    <m/>
    <m/>
    <m/>
    <m/>
    <m/>
    <m/>
    <m/>
    <m/>
    <m/>
    <m/>
    <m/>
    <m/>
    <m/>
    <m/>
    <n v="1"/>
    <m/>
  </r>
  <r>
    <m/>
    <s v="V100003"/>
    <s v="2020-0006"/>
    <x v="38"/>
    <n v="2"/>
    <s v="Wagon"/>
    <n v="41"/>
    <e v="#N/A"/>
    <x v="11"/>
    <m/>
    <m/>
    <x v="5"/>
    <x v="4"/>
    <n v="1"/>
    <m/>
    <m/>
    <n v="1"/>
    <m/>
    <n v="0"/>
    <n v="0"/>
    <x v="1"/>
    <m/>
    <m/>
    <m/>
    <x v="0"/>
    <m/>
    <m/>
    <m/>
    <e v="#N/A"/>
    <e v="#N/A"/>
    <n v="287"/>
    <x v="1"/>
    <m/>
    <m/>
    <m/>
    <m/>
    <s v="n.a."/>
    <m/>
    <m/>
    <n v="0"/>
    <n v="0"/>
    <m/>
    <e v="#N/A"/>
    <m/>
    <m/>
    <m/>
    <m/>
    <m/>
    <m/>
    <m/>
    <m/>
    <m/>
    <m/>
    <m/>
    <m/>
    <m/>
    <m/>
    <m/>
    <m/>
    <m/>
    <m/>
    <m/>
    <m/>
    <m/>
    <n v="120000"/>
    <m/>
    <m/>
    <s v="Euro"/>
    <n v="30.5"/>
    <m/>
    <m/>
    <m/>
    <m/>
    <e v="#N/A"/>
    <n v="0"/>
    <m/>
    <m/>
    <m/>
    <m/>
    <m/>
    <m/>
    <m/>
    <m/>
    <m/>
    <m/>
    <m/>
    <m/>
    <m/>
    <m/>
    <m/>
    <m/>
    <m/>
    <m/>
    <m/>
    <n v="1"/>
    <m/>
  </r>
  <r>
    <m/>
    <s v="V100003"/>
    <s v="2020-0006"/>
    <x v="38"/>
    <n v="2"/>
    <s v="Wagon"/>
    <n v="42"/>
    <e v="#N/A"/>
    <x v="11"/>
    <m/>
    <m/>
    <x v="5"/>
    <x v="4"/>
    <n v="1"/>
    <m/>
    <m/>
    <n v="1"/>
    <m/>
    <n v="0"/>
    <n v="0"/>
    <x v="1"/>
    <m/>
    <m/>
    <m/>
    <x v="0"/>
    <m/>
    <m/>
    <m/>
    <e v="#N/A"/>
    <e v="#N/A"/>
    <n v="287"/>
    <x v="1"/>
    <m/>
    <m/>
    <m/>
    <m/>
    <s v="n.a."/>
    <m/>
    <m/>
    <n v="0"/>
    <n v="0"/>
    <m/>
    <e v="#N/A"/>
    <m/>
    <m/>
    <m/>
    <m/>
    <m/>
    <m/>
    <m/>
    <m/>
    <m/>
    <m/>
    <m/>
    <m/>
    <m/>
    <m/>
    <m/>
    <m/>
    <m/>
    <m/>
    <m/>
    <m/>
    <m/>
    <n v="120000"/>
    <m/>
    <m/>
    <s v="Euro"/>
    <n v="30.5"/>
    <m/>
    <m/>
    <m/>
    <m/>
    <e v="#N/A"/>
    <n v="0"/>
    <m/>
    <m/>
    <m/>
    <m/>
    <m/>
    <m/>
    <m/>
    <m/>
    <m/>
    <m/>
    <m/>
    <m/>
    <m/>
    <m/>
    <m/>
    <m/>
    <m/>
    <m/>
    <m/>
    <n v="1"/>
    <m/>
  </r>
  <r>
    <m/>
    <s v="V100003"/>
    <s v="2020-0006"/>
    <x v="38"/>
    <n v="2"/>
    <s v="Wagon"/>
    <n v="43"/>
    <e v="#N/A"/>
    <x v="11"/>
    <m/>
    <m/>
    <x v="5"/>
    <x v="4"/>
    <n v="1"/>
    <m/>
    <m/>
    <n v="1"/>
    <m/>
    <n v="0"/>
    <n v="0"/>
    <x v="1"/>
    <m/>
    <m/>
    <m/>
    <x v="0"/>
    <m/>
    <m/>
    <m/>
    <e v="#N/A"/>
    <e v="#N/A"/>
    <n v="287"/>
    <x v="1"/>
    <m/>
    <m/>
    <m/>
    <m/>
    <s v="n.a."/>
    <m/>
    <m/>
    <n v="0"/>
    <n v="0"/>
    <m/>
    <e v="#N/A"/>
    <m/>
    <m/>
    <m/>
    <m/>
    <m/>
    <m/>
    <m/>
    <m/>
    <m/>
    <m/>
    <m/>
    <m/>
    <m/>
    <m/>
    <m/>
    <m/>
    <m/>
    <m/>
    <m/>
    <m/>
    <m/>
    <n v="120000"/>
    <m/>
    <m/>
    <s v="Euro"/>
    <n v="30.5"/>
    <m/>
    <m/>
    <m/>
    <m/>
    <e v="#N/A"/>
    <n v="0"/>
    <m/>
    <m/>
    <m/>
    <m/>
    <m/>
    <m/>
    <m/>
    <m/>
    <m/>
    <m/>
    <m/>
    <m/>
    <m/>
    <m/>
    <m/>
    <m/>
    <m/>
    <m/>
    <m/>
    <n v="1"/>
    <m/>
  </r>
  <r>
    <m/>
    <s v="V100003"/>
    <s v="2020-0006"/>
    <x v="38"/>
    <n v="2"/>
    <s v="Wagon"/>
    <n v="44"/>
    <e v="#N/A"/>
    <x v="11"/>
    <m/>
    <m/>
    <x v="5"/>
    <x v="4"/>
    <n v="1"/>
    <m/>
    <m/>
    <n v="1"/>
    <m/>
    <n v="0"/>
    <n v="0"/>
    <x v="1"/>
    <m/>
    <m/>
    <m/>
    <x v="0"/>
    <m/>
    <m/>
    <m/>
    <e v="#N/A"/>
    <e v="#N/A"/>
    <n v="287"/>
    <x v="1"/>
    <m/>
    <m/>
    <m/>
    <m/>
    <s v="n.a."/>
    <m/>
    <m/>
    <n v="0"/>
    <n v="0"/>
    <m/>
    <e v="#N/A"/>
    <m/>
    <m/>
    <m/>
    <m/>
    <m/>
    <m/>
    <m/>
    <m/>
    <m/>
    <m/>
    <m/>
    <m/>
    <m/>
    <m/>
    <m/>
    <m/>
    <m/>
    <m/>
    <m/>
    <m/>
    <m/>
    <n v="120000"/>
    <m/>
    <m/>
    <s v="Euro"/>
    <n v="30.5"/>
    <m/>
    <m/>
    <m/>
    <m/>
    <e v="#N/A"/>
    <n v="0"/>
    <m/>
    <m/>
    <m/>
    <m/>
    <m/>
    <m/>
    <m/>
    <m/>
    <m/>
    <m/>
    <m/>
    <m/>
    <m/>
    <m/>
    <m/>
    <m/>
    <m/>
    <m/>
    <m/>
    <n v="1"/>
    <m/>
  </r>
  <r>
    <m/>
    <s v="V100003"/>
    <s v="2020-0006"/>
    <x v="38"/>
    <n v="2"/>
    <s v="Wagon"/>
    <n v="45"/>
    <e v="#N/A"/>
    <x v="11"/>
    <m/>
    <m/>
    <x v="5"/>
    <x v="4"/>
    <n v="1"/>
    <m/>
    <m/>
    <n v="1"/>
    <m/>
    <n v="0"/>
    <n v="0"/>
    <x v="1"/>
    <m/>
    <m/>
    <m/>
    <x v="0"/>
    <m/>
    <m/>
    <m/>
    <e v="#N/A"/>
    <e v="#N/A"/>
    <n v="287"/>
    <x v="1"/>
    <m/>
    <m/>
    <m/>
    <m/>
    <s v="n.a."/>
    <m/>
    <m/>
    <n v="0"/>
    <n v="0"/>
    <m/>
    <e v="#N/A"/>
    <m/>
    <m/>
    <m/>
    <m/>
    <m/>
    <m/>
    <m/>
    <m/>
    <m/>
    <m/>
    <m/>
    <m/>
    <m/>
    <m/>
    <m/>
    <m/>
    <m/>
    <m/>
    <m/>
    <m/>
    <m/>
    <n v="120000"/>
    <m/>
    <m/>
    <s v="Euro"/>
    <n v="30.5"/>
    <m/>
    <m/>
    <m/>
    <m/>
    <e v="#N/A"/>
    <n v="0"/>
    <m/>
    <m/>
    <m/>
    <m/>
    <m/>
    <m/>
    <m/>
    <m/>
    <m/>
    <m/>
    <m/>
    <m/>
    <m/>
    <m/>
    <m/>
    <m/>
    <m/>
    <m/>
    <m/>
    <n v="1"/>
    <m/>
  </r>
  <r>
    <m/>
    <s v="V100003"/>
    <s v="2020-0006"/>
    <x v="38"/>
    <n v="2"/>
    <s v="Wagon"/>
    <n v="46"/>
    <e v="#N/A"/>
    <x v="11"/>
    <m/>
    <m/>
    <x v="5"/>
    <x v="4"/>
    <n v="1"/>
    <m/>
    <m/>
    <n v="1"/>
    <m/>
    <n v="0"/>
    <n v="0"/>
    <x v="1"/>
    <m/>
    <m/>
    <m/>
    <x v="0"/>
    <m/>
    <m/>
    <m/>
    <e v="#N/A"/>
    <e v="#N/A"/>
    <n v="287"/>
    <x v="1"/>
    <m/>
    <m/>
    <m/>
    <m/>
    <s v="n.a."/>
    <m/>
    <m/>
    <n v="0"/>
    <n v="0"/>
    <m/>
    <e v="#N/A"/>
    <m/>
    <m/>
    <m/>
    <m/>
    <m/>
    <m/>
    <m/>
    <m/>
    <m/>
    <m/>
    <m/>
    <m/>
    <m/>
    <m/>
    <m/>
    <m/>
    <m/>
    <m/>
    <m/>
    <m/>
    <m/>
    <n v="120000"/>
    <m/>
    <m/>
    <s v="Euro"/>
    <n v="30.5"/>
    <m/>
    <m/>
    <m/>
    <m/>
    <e v="#N/A"/>
    <n v="0"/>
    <m/>
    <m/>
    <m/>
    <m/>
    <m/>
    <m/>
    <m/>
    <m/>
    <m/>
    <m/>
    <m/>
    <m/>
    <m/>
    <m/>
    <m/>
    <m/>
    <m/>
    <m/>
    <m/>
    <n v="1"/>
    <m/>
  </r>
  <r>
    <m/>
    <s v="V100003"/>
    <s v="2020-0006"/>
    <x v="38"/>
    <n v="2"/>
    <s v="Wagon"/>
    <n v="47"/>
    <e v="#N/A"/>
    <x v="11"/>
    <m/>
    <m/>
    <x v="5"/>
    <x v="4"/>
    <n v="1"/>
    <m/>
    <m/>
    <n v="1"/>
    <m/>
    <n v="0"/>
    <n v="0"/>
    <x v="1"/>
    <m/>
    <m/>
    <m/>
    <x v="0"/>
    <m/>
    <m/>
    <m/>
    <e v="#N/A"/>
    <e v="#N/A"/>
    <n v="287"/>
    <x v="1"/>
    <m/>
    <m/>
    <m/>
    <m/>
    <s v="n.a."/>
    <m/>
    <m/>
    <n v="0"/>
    <n v="0"/>
    <m/>
    <e v="#N/A"/>
    <m/>
    <m/>
    <m/>
    <m/>
    <m/>
    <m/>
    <m/>
    <m/>
    <m/>
    <m/>
    <m/>
    <m/>
    <m/>
    <m/>
    <m/>
    <m/>
    <m/>
    <m/>
    <m/>
    <m/>
    <m/>
    <n v="120000"/>
    <m/>
    <m/>
    <s v="Euro"/>
    <n v="30.5"/>
    <m/>
    <m/>
    <m/>
    <m/>
    <e v="#N/A"/>
    <n v="0"/>
    <m/>
    <m/>
    <m/>
    <m/>
    <m/>
    <m/>
    <m/>
    <m/>
    <m/>
    <m/>
    <m/>
    <m/>
    <m/>
    <m/>
    <m/>
    <m/>
    <m/>
    <m/>
    <m/>
    <n v="1"/>
    <m/>
  </r>
  <r>
    <m/>
    <s v="V100003"/>
    <s v="2020-0006"/>
    <x v="38"/>
    <n v="2"/>
    <s v="Wagon"/>
    <n v="48"/>
    <e v="#N/A"/>
    <x v="11"/>
    <m/>
    <m/>
    <x v="5"/>
    <x v="4"/>
    <n v="1"/>
    <m/>
    <m/>
    <n v="1"/>
    <m/>
    <n v="0"/>
    <n v="0"/>
    <x v="1"/>
    <m/>
    <m/>
    <m/>
    <x v="0"/>
    <m/>
    <m/>
    <m/>
    <e v="#N/A"/>
    <e v="#N/A"/>
    <n v="287"/>
    <x v="1"/>
    <m/>
    <m/>
    <m/>
    <m/>
    <s v="n.a."/>
    <m/>
    <m/>
    <n v="0"/>
    <n v="0"/>
    <m/>
    <e v="#N/A"/>
    <m/>
    <m/>
    <m/>
    <m/>
    <m/>
    <m/>
    <m/>
    <m/>
    <m/>
    <m/>
    <m/>
    <m/>
    <m/>
    <m/>
    <m/>
    <m/>
    <m/>
    <m/>
    <m/>
    <m/>
    <m/>
    <n v="120000"/>
    <m/>
    <m/>
    <s v="Euro"/>
    <n v="30.5"/>
    <m/>
    <m/>
    <m/>
    <m/>
    <e v="#N/A"/>
    <n v="0"/>
    <m/>
    <m/>
    <m/>
    <m/>
    <m/>
    <m/>
    <m/>
    <m/>
    <m/>
    <m/>
    <m/>
    <m/>
    <m/>
    <m/>
    <m/>
    <m/>
    <m/>
    <m/>
    <m/>
    <n v="1"/>
    <m/>
  </r>
  <r>
    <m/>
    <s v="V100003"/>
    <s v="2020-0006"/>
    <x v="38"/>
    <n v="2"/>
    <s v="Wagon"/>
    <n v="49"/>
    <e v="#N/A"/>
    <x v="11"/>
    <m/>
    <m/>
    <x v="5"/>
    <x v="4"/>
    <n v="1"/>
    <m/>
    <m/>
    <n v="1"/>
    <m/>
    <n v="0"/>
    <n v="0"/>
    <x v="1"/>
    <m/>
    <m/>
    <m/>
    <x v="0"/>
    <m/>
    <m/>
    <m/>
    <e v="#N/A"/>
    <e v="#N/A"/>
    <n v="287"/>
    <x v="1"/>
    <m/>
    <m/>
    <m/>
    <m/>
    <s v="n.a."/>
    <m/>
    <m/>
    <n v="0"/>
    <n v="0"/>
    <m/>
    <e v="#N/A"/>
    <m/>
    <m/>
    <m/>
    <m/>
    <m/>
    <m/>
    <m/>
    <m/>
    <m/>
    <m/>
    <m/>
    <m/>
    <m/>
    <m/>
    <m/>
    <m/>
    <m/>
    <m/>
    <m/>
    <m/>
    <m/>
    <n v="120000"/>
    <m/>
    <m/>
    <s v="Euro"/>
    <n v="30.5"/>
    <m/>
    <m/>
    <m/>
    <m/>
    <e v="#N/A"/>
    <n v="0"/>
    <m/>
    <m/>
    <m/>
    <m/>
    <m/>
    <m/>
    <m/>
    <m/>
    <m/>
    <m/>
    <m/>
    <m/>
    <m/>
    <m/>
    <m/>
    <m/>
    <m/>
    <m/>
    <m/>
    <n v="1"/>
    <m/>
  </r>
  <r>
    <m/>
    <s v="V100003"/>
    <s v="2020-0006"/>
    <x v="38"/>
    <n v="2"/>
    <s v="Wagon"/>
    <n v="50"/>
    <e v="#N/A"/>
    <x v="11"/>
    <m/>
    <m/>
    <x v="5"/>
    <x v="4"/>
    <n v="1"/>
    <m/>
    <m/>
    <n v="1"/>
    <m/>
    <n v="0"/>
    <n v="0"/>
    <x v="1"/>
    <m/>
    <m/>
    <m/>
    <x v="0"/>
    <m/>
    <m/>
    <m/>
    <e v="#N/A"/>
    <e v="#N/A"/>
    <n v="287"/>
    <x v="1"/>
    <m/>
    <m/>
    <m/>
    <m/>
    <s v="n.a."/>
    <m/>
    <m/>
    <n v="0"/>
    <n v="0"/>
    <m/>
    <e v="#N/A"/>
    <m/>
    <m/>
    <m/>
    <m/>
    <m/>
    <m/>
    <m/>
    <m/>
    <m/>
    <m/>
    <m/>
    <m/>
    <m/>
    <m/>
    <m/>
    <m/>
    <m/>
    <m/>
    <m/>
    <m/>
    <m/>
    <n v="120000"/>
    <m/>
    <m/>
    <s v="Euro"/>
    <n v="30.5"/>
    <m/>
    <m/>
    <m/>
    <m/>
    <e v="#N/A"/>
    <n v="0"/>
    <m/>
    <m/>
    <m/>
    <m/>
    <m/>
    <m/>
    <m/>
    <m/>
    <m/>
    <m/>
    <m/>
    <m/>
    <m/>
    <m/>
    <m/>
    <m/>
    <m/>
    <m/>
    <m/>
    <n v="1"/>
    <m/>
  </r>
  <r>
    <m/>
    <s v="V100007"/>
    <s v="2021-0010"/>
    <x v="39"/>
    <m/>
    <s v="Header"/>
    <m/>
    <m/>
    <x v="11"/>
    <s v="DEU"/>
    <s v="Middle EU - DBC"/>
    <x v="5"/>
    <x v="2"/>
    <n v="40"/>
    <m/>
    <m/>
    <n v="0"/>
    <n v="20"/>
    <n v="0"/>
    <n v="0"/>
    <x v="0"/>
    <m/>
    <m/>
    <m/>
    <x v="0"/>
    <m/>
    <d v="2021-10-01T00:00:00"/>
    <d v="2022-12-31T00:00:00"/>
    <m/>
    <m/>
    <n v="456"/>
    <x v="33"/>
    <d v="2023-08-31T00:00:00"/>
    <m/>
    <m/>
    <n v="40"/>
    <s v="n.a."/>
    <m/>
    <m/>
    <n v="0"/>
    <n v="0"/>
    <m/>
    <m/>
    <m/>
    <m/>
    <m/>
    <m/>
    <m/>
    <m/>
    <m/>
    <m/>
    <n v="456"/>
    <s v="A"/>
    <n v="70"/>
    <n v="1"/>
    <s v="DEU"/>
    <s v="Not required"/>
    <s v="N"/>
    <s v="N"/>
    <n v="12"/>
    <s v="muss bis 30.09.23 wahrgenommen werden"/>
    <n v="1"/>
    <m/>
    <m/>
    <n v="120000"/>
    <m/>
    <m/>
    <s v="Euro"/>
    <n v="44.25"/>
    <n v="0"/>
    <n v="0"/>
    <m/>
    <n v="0"/>
    <n v="44.25"/>
    <n v="0"/>
    <n v="890"/>
    <m/>
    <m/>
    <n v="0"/>
    <s v="0.00"/>
    <n v="0"/>
    <n v="0"/>
    <s v="0.00"/>
    <n v="0"/>
    <n v="44.25"/>
    <n v="0"/>
    <n v="44.25"/>
    <n v="1.031468531468531"/>
    <n v="0"/>
    <n v="44.25"/>
    <n v="44.25"/>
    <n v="4800000"/>
    <n v="0"/>
    <s v="Y"/>
    <n v="40"/>
    <n v="644280"/>
  </r>
  <r>
    <m/>
    <s v="V100007"/>
    <s v="2021-0010"/>
    <x v="39"/>
    <n v="1"/>
    <s v="Batch"/>
    <m/>
    <m/>
    <x v="11"/>
    <s v="DEU"/>
    <s v="Middle EU - DBC"/>
    <x v="5"/>
    <x v="2"/>
    <n v="20"/>
    <m/>
    <m/>
    <n v="0"/>
    <n v="20"/>
    <n v="0"/>
    <n v="0"/>
    <x v="0"/>
    <m/>
    <m/>
    <m/>
    <x v="0"/>
    <m/>
    <m/>
    <m/>
    <m/>
    <m/>
    <m/>
    <x v="12"/>
    <d v="2023-08-31T00:00:00"/>
    <m/>
    <m/>
    <m/>
    <s v="n.a."/>
    <m/>
    <m/>
    <n v="0"/>
    <n v="0"/>
    <m/>
    <m/>
    <m/>
    <m/>
    <m/>
    <m/>
    <m/>
    <m/>
    <m/>
    <m/>
    <n v="0"/>
    <s v="A"/>
    <m/>
    <n v="1"/>
    <s v="DEU"/>
    <s v="Not required"/>
    <m/>
    <s v="N"/>
    <n v="12"/>
    <s v="muss bis 30.09.23 wahrgenommen werden"/>
    <m/>
    <m/>
    <m/>
    <n v="120000"/>
    <m/>
    <m/>
    <s v="Euro"/>
    <n v="44.25"/>
    <n v="0"/>
    <n v="0"/>
    <m/>
    <n v="0"/>
    <n v="44.25"/>
    <n v="0"/>
    <n v="890"/>
    <m/>
    <m/>
    <n v="0"/>
    <s v="0.00"/>
    <n v="0"/>
    <n v="0"/>
    <s v="0.00"/>
    <n v="0"/>
    <n v="42.9"/>
    <n v="0"/>
    <n v="44.25"/>
    <n v="1.031468531468531"/>
    <n v="0"/>
    <n v="44.25"/>
    <n v="44.25"/>
    <n v="4800000"/>
    <n v="0"/>
    <m/>
    <n v="20"/>
    <n v="644280"/>
  </r>
  <r>
    <m/>
    <s v="V100007"/>
    <s v="2021-0010"/>
    <x v="39"/>
    <n v="1"/>
    <s v="Wagon"/>
    <n v="1"/>
    <m/>
    <x v="11"/>
    <m/>
    <m/>
    <x v="5"/>
    <x v="2"/>
    <n v="1"/>
    <m/>
    <m/>
    <m/>
    <n v="1"/>
    <n v="0"/>
    <n v="0"/>
    <x v="1"/>
    <m/>
    <m/>
    <m/>
    <x v="0"/>
    <m/>
    <m/>
    <m/>
    <e v="#N/A"/>
    <e v="#N/A"/>
    <n v="456"/>
    <x v="1"/>
    <m/>
    <m/>
    <m/>
    <m/>
    <s v="n.a."/>
    <m/>
    <m/>
    <n v="0"/>
    <n v="0"/>
    <m/>
    <e v="#N/A"/>
    <m/>
    <m/>
    <m/>
    <m/>
    <m/>
    <m/>
    <m/>
    <m/>
    <m/>
    <m/>
    <m/>
    <m/>
    <m/>
    <m/>
    <m/>
    <m/>
    <m/>
    <m/>
    <m/>
    <m/>
    <m/>
    <n v="120000"/>
    <m/>
    <m/>
    <s v="Euro"/>
    <n v="44.25"/>
    <m/>
    <m/>
    <m/>
    <m/>
    <e v="#N/A"/>
    <n v="0"/>
    <m/>
    <m/>
    <m/>
    <m/>
    <m/>
    <m/>
    <m/>
    <m/>
    <m/>
    <m/>
    <m/>
    <m/>
    <m/>
    <m/>
    <m/>
    <m/>
    <m/>
    <m/>
    <m/>
    <n v="1"/>
    <m/>
  </r>
  <r>
    <m/>
    <s v="V100007"/>
    <s v="2021-0010"/>
    <x v="39"/>
    <n v="1"/>
    <s v="Wagon"/>
    <n v="2"/>
    <m/>
    <x v="11"/>
    <m/>
    <m/>
    <x v="5"/>
    <x v="2"/>
    <n v="1"/>
    <m/>
    <m/>
    <m/>
    <n v="1"/>
    <n v="0"/>
    <n v="0"/>
    <x v="1"/>
    <m/>
    <m/>
    <m/>
    <x v="0"/>
    <m/>
    <m/>
    <m/>
    <e v="#N/A"/>
    <e v="#N/A"/>
    <n v="456"/>
    <x v="1"/>
    <m/>
    <m/>
    <m/>
    <m/>
    <s v="n.a."/>
    <m/>
    <m/>
    <n v="0"/>
    <n v="0"/>
    <m/>
    <e v="#N/A"/>
    <m/>
    <m/>
    <m/>
    <m/>
    <m/>
    <m/>
    <m/>
    <m/>
    <m/>
    <m/>
    <m/>
    <m/>
    <m/>
    <m/>
    <m/>
    <m/>
    <m/>
    <m/>
    <m/>
    <m/>
    <m/>
    <n v="120000"/>
    <m/>
    <m/>
    <s v="Euro"/>
    <n v="44.25"/>
    <m/>
    <m/>
    <m/>
    <m/>
    <e v="#N/A"/>
    <n v="0"/>
    <m/>
    <m/>
    <m/>
    <m/>
    <m/>
    <m/>
    <m/>
    <m/>
    <m/>
    <m/>
    <m/>
    <m/>
    <m/>
    <m/>
    <m/>
    <m/>
    <m/>
    <m/>
    <m/>
    <n v="1"/>
    <m/>
  </r>
  <r>
    <m/>
    <s v="V100007"/>
    <s v="2021-0010"/>
    <x v="39"/>
    <n v="1"/>
    <s v="Wagon"/>
    <n v="3"/>
    <m/>
    <x v="11"/>
    <m/>
    <m/>
    <x v="5"/>
    <x v="2"/>
    <n v="1"/>
    <m/>
    <m/>
    <m/>
    <n v="1"/>
    <n v="0"/>
    <n v="0"/>
    <x v="1"/>
    <m/>
    <m/>
    <m/>
    <x v="0"/>
    <m/>
    <m/>
    <m/>
    <e v="#N/A"/>
    <e v="#N/A"/>
    <n v="456"/>
    <x v="1"/>
    <m/>
    <m/>
    <m/>
    <m/>
    <s v="n.a."/>
    <m/>
    <m/>
    <n v="0"/>
    <n v="0"/>
    <m/>
    <e v="#N/A"/>
    <m/>
    <m/>
    <m/>
    <m/>
    <m/>
    <m/>
    <m/>
    <m/>
    <m/>
    <m/>
    <m/>
    <m/>
    <m/>
    <m/>
    <m/>
    <m/>
    <m/>
    <m/>
    <m/>
    <m/>
    <m/>
    <n v="120000"/>
    <m/>
    <m/>
    <s v="Euro"/>
    <n v="44.25"/>
    <m/>
    <m/>
    <m/>
    <m/>
    <e v="#N/A"/>
    <n v="0"/>
    <m/>
    <m/>
    <m/>
    <m/>
    <m/>
    <m/>
    <m/>
    <m/>
    <m/>
    <m/>
    <m/>
    <m/>
    <m/>
    <m/>
    <m/>
    <m/>
    <m/>
    <m/>
    <m/>
    <n v="1"/>
    <m/>
  </r>
  <r>
    <m/>
    <s v="V100007"/>
    <s v="2021-0010"/>
    <x v="39"/>
    <n v="1"/>
    <s v="Wagon"/>
    <n v="4"/>
    <m/>
    <x v="11"/>
    <m/>
    <m/>
    <x v="5"/>
    <x v="2"/>
    <n v="1"/>
    <m/>
    <m/>
    <m/>
    <n v="1"/>
    <n v="0"/>
    <n v="0"/>
    <x v="1"/>
    <m/>
    <m/>
    <m/>
    <x v="0"/>
    <m/>
    <m/>
    <m/>
    <e v="#N/A"/>
    <e v="#N/A"/>
    <n v="456"/>
    <x v="1"/>
    <m/>
    <m/>
    <m/>
    <m/>
    <s v="n.a."/>
    <m/>
    <m/>
    <n v="0"/>
    <n v="0"/>
    <m/>
    <e v="#N/A"/>
    <m/>
    <m/>
    <m/>
    <m/>
    <m/>
    <m/>
    <m/>
    <m/>
    <m/>
    <m/>
    <m/>
    <m/>
    <m/>
    <m/>
    <m/>
    <m/>
    <m/>
    <m/>
    <m/>
    <m/>
    <m/>
    <n v="120000"/>
    <m/>
    <m/>
    <s v="Euro"/>
    <n v="44.25"/>
    <m/>
    <m/>
    <m/>
    <m/>
    <e v="#N/A"/>
    <n v="0"/>
    <m/>
    <m/>
    <m/>
    <m/>
    <m/>
    <m/>
    <m/>
    <m/>
    <m/>
    <m/>
    <m/>
    <m/>
    <m/>
    <m/>
    <m/>
    <m/>
    <m/>
    <m/>
    <m/>
    <n v="1"/>
    <m/>
  </r>
  <r>
    <m/>
    <s v="V100007"/>
    <s v="2021-0010"/>
    <x v="39"/>
    <n v="1"/>
    <s v="Wagon"/>
    <n v="5"/>
    <m/>
    <x v="11"/>
    <m/>
    <m/>
    <x v="5"/>
    <x v="2"/>
    <n v="1"/>
    <m/>
    <m/>
    <m/>
    <n v="1"/>
    <n v="0"/>
    <n v="0"/>
    <x v="1"/>
    <m/>
    <m/>
    <m/>
    <x v="0"/>
    <m/>
    <m/>
    <m/>
    <e v="#N/A"/>
    <e v="#N/A"/>
    <n v="456"/>
    <x v="1"/>
    <m/>
    <m/>
    <m/>
    <m/>
    <s v="n.a."/>
    <m/>
    <m/>
    <n v="0"/>
    <n v="0"/>
    <m/>
    <e v="#N/A"/>
    <m/>
    <m/>
    <m/>
    <m/>
    <m/>
    <m/>
    <m/>
    <m/>
    <m/>
    <m/>
    <m/>
    <m/>
    <m/>
    <m/>
    <m/>
    <m/>
    <m/>
    <m/>
    <m/>
    <m/>
    <m/>
    <n v="120000"/>
    <m/>
    <m/>
    <s v="Euro"/>
    <n v="44.25"/>
    <m/>
    <m/>
    <m/>
    <m/>
    <e v="#N/A"/>
    <n v="0"/>
    <m/>
    <m/>
    <m/>
    <m/>
    <m/>
    <m/>
    <m/>
    <m/>
    <m/>
    <m/>
    <m/>
    <m/>
    <m/>
    <m/>
    <m/>
    <m/>
    <m/>
    <m/>
    <m/>
    <n v="1"/>
    <m/>
  </r>
  <r>
    <m/>
    <s v="V100007"/>
    <s v="2021-0010"/>
    <x v="39"/>
    <n v="1"/>
    <s v="Wagon"/>
    <n v="6"/>
    <m/>
    <x v="11"/>
    <m/>
    <m/>
    <x v="5"/>
    <x v="2"/>
    <n v="1"/>
    <m/>
    <m/>
    <m/>
    <n v="1"/>
    <n v="0"/>
    <n v="0"/>
    <x v="1"/>
    <m/>
    <m/>
    <m/>
    <x v="0"/>
    <m/>
    <m/>
    <m/>
    <e v="#N/A"/>
    <e v="#N/A"/>
    <n v="456"/>
    <x v="1"/>
    <m/>
    <m/>
    <m/>
    <m/>
    <s v="n.a."/>
    <m/>
    <m/>
    <n v="0"/>
    <n v="0"/>
    <m/>
    <e v="#N/A"/>
    <m/>
    <m/>
    <m/>
    <m/>
    <m/>
    <m/>
    <m/>
    <m/>
    <m/>
    <m/>
    <m/>
    <m/>
    <m/>
    <m/>
    <m/>
    <m/>
    <m/>
    <m/>
    <m/>
    <m/>
    <m/>
    <n v="120000"/>
    <m/>
    <m/>
    <s v="Euro"/>
    <n v="44.25"/>
    <m/>
    <m/>
    <m/>
    <m/>
    <e v="#N/A"/>
    <n v="0"/>
    <m/>
    <m/>
    <m/>
    <m/>
    <m/>
    <m/>
    <m/>
    <m/>
    <m/>
    <m/>
    <m/>
    <m/>
    <m/>
    <m/>
    <m/>
    <m/>
    <m/>
    <m/>
    <m/>
    <n v="1"/>
    <m/>
  </r>
  <r>
    <m/>
    <s v="V100007"/>
    <s v="2021-0010"/>
    <x v="39"/>
    <n v="1"/>
    <s v="Wagon"/>
    <n v="7"/>
    <m/>
    <x v="11"/>
    <m/>
    <m/>
    <x v="5"/>
    <x v="2"/>
    <n v="1"/>
    <m/>
    <m/>
    <m/>
    <n v="1"/>
    <n v="0"/>
    <n v="0"/>
    <x v="1"/>
    <m/>
    <m/>
    <m/>
    <x v="0"/>
    <m/>
    <m/>
    <m/>
    <e v="#N/A"/>
    <e v="#N/A"/>
    <n v="456"/>
    <x v="1"/>
    <m/>
    <m/>
    <m/>
    <m/>
    <s v="n.a."/>
    <m/>
    <m/>
    <n v="0"/>
    <n v="0"/>
    <m/>
    <e v="#N/A"/>
    <m/>
    <m/>
    <m/>
    <m/>
    <m/>
    <m/>
    <m/>
    <m/>
    <m/>
    <m/>
    <m/>
    <m/>
    <m/>
    <m/>
    <m/>
    <m/>
    <m/>
    <m/>
    <m/>
    <m/>
    <m/>
    <n v="120000"/>
    <m/>
    <m/>
    <s v="Euro"/>
    <n v="44.25"/>
    <m/>
    <m/>
    <m/>
    <m/>
    <e v="#N/A"/>
    <n v="0"/>
    <m/>
    <m/>
    <m/>
    <m/>
    <m/>
    <m/>
    <m/>
    <m/>
    <m/>
    <m/>
    <m/>
    <m/>
    <m/>
    <m/>
    <m/>
    <m/>
    <m/>
    <m/>
    <m/>
    <n v="1"/>
    <m/>
  </r>
  <r>
    <m/>
    <s v="V100007"/>
    <s v="2021-0010"/>
    <x v="39"/>
    <n v="1"/>
    <s v="Wagon"/>
    <n v="8"/>
    <m/>
    <x v="11"/>
    <m/>
    <m/>
    <x v="5"/>
    <x v="2"/>
    <n v="1"/>
    <m/>
    <m/>
    <m/>
    <n v="1"/>
    <n v="0"/>
    <n v="0"/>
    <x v="1"/>
    <m/>
    <m/>
    <m/>
    <x v="0"/>
    <m/>
    <m/>
    <m/>
    <e v="#N/A"/>
    <e v="#N/A"/>
    <n v="456"/>
    <x v="1"/>
    <m/>
    <m/>
    <m/>
    <m/>
    <s v="n.a."/>
    <m/>
    <m/>
    <n v="0"/>
    <n v="0"/>
    <m/>
    <e v="#N/A"/>
    <m/>
    <m/>
    <m/>
    <m/>
    <m/>
    <m/>
    <m/>
    <m/>
    <m/>
    <m/>
    <m/>
    <m/>
    <m/>
    <m/>
    <m/>
    <m/>
    <m/>
    <m/>
    <m/>
    <m/>
    <m/>
    <n v="120000"/>
    <m/>
    <m/>
    <s v="Euro"/>
    <n v="44.25"/>
    <m/>
    <m/>
    <m/>
    <m/>
    <e v="#N/A"/>
    <n v="0"/>
    <m/>
    <m/>
    <m/>
    <m/>
    <m/>
    <m/>
    <m/>
    <m/>
    <m/>
    <m/>
    <m/>
    <m/>
    <m/>
    <m/>
    <m/>
    <m/>
    <m/>
    <m/>
    <m/>
    <n v="1"/>
    <m/>
  </r>
  <r>
    <m/>
    <s v="V100007"/>
    <s v="2021-0010"/>
    <x v="39"/>
    <n v="1"/>
    <s v="Wagon"/>
    <n v="9"/>
    <m/>
    <x v="11"/>
    <m/>
    <m/>
    <x v="5"/>
    <x v="2"/>
    <n v="1"/>
    <m/>
    <m/>
    <m/>
    <n v="1"/>
    <n v="0"/>
    <n v="0"/>
    <x v="1"/>
    <m/>
    <m/>
    <m/>
    <x v="0"/>
    <m/>
    <m/>
    <m/>
    <e v="#N/A"/>
    <e v="#N/A"/>
    <n v="456"/>
    <x v="1"/>
    <m/>
    <m/>
    <m/>
    <m/>
    <s v="n.a."/>
    <m/>
    <m/>
    <n v="0"/>
    <n v="0"/>
    <m/>
    <e v="#N/A"/>
    <m/>
    <m/>
    <m/>
    <m/>
    <m/>
    <m/>
    <m/>
    <m/>
    <m/>
    <m/>
    <m/>
    <m/>
    <m/>
    <m/>
    <m/>
    <m/>
    <m/>
    <m/>
    <m/>
    <m/>
    <m/>
    <n v="120000"/>
    <m/>
    <m/>
    <s v="Euro"/>
    <n v="44.25"/>
    <m/>
    <m/>
    <m/>
    <m/>
    <e v="#N/A"/>
    <n v="0"/>
    <m/>
    <m/>
    <m/>
    <m/>
    <m/>
    <m/>
    <m/>
    <m/>
    <m/>
    <m/>
    <m/>
    <m/>
    <m/>
    <m/>
    <m/>
    <m/>
    <m/>
    <m/>
    <m/>
    <n v="1"/>
    <m/>
  </r>
  <r>
    <m/>
    <s v="V100007"/>
    <s v="2021-0010"/>
    <x v="39"/>
    <n v="1"/>
    <s v="Wagon"/>
    <n v="10"/>
    <m/>
    <x v="11"/>
    <m/>
    <m/>
    <x v="5"/>
    <x v="2"/>
    <n v="1"/>
    <m/>
    <m/>
    <m/>
    <n v="1"/>
    <n v="0"/>
    <n v="0"/>
    <x v="1"/>
    <m/>
    <m/>
    <m/>
    <x v="0"/>
    <m/>
    <m/>
    <m/>
    <e v="#N/A"/>
    <e v="#N/A"/>
    <n v="456"/>
    <x v="1"/>
    <m/>
    <m/>
    <m/>
    <m/>
    <s v="n.a."/>
    <m/>
    <m/>
    <n v="0"/>
    <n v="0"/>
    <m/>
    <e v="#N/A"/>
    <m/>
    <m/>
    <m/>
    <m/>
    <m/>
    <m/>
    <m/>
    <m/>
    <m/>
    <m/>
    <m/>
    <m/>
    <m/>
    <m/>
    <m/>
    <m/>
    <m/>
    <m/>
    <m/>
    <m/>
    <m/>
    <n v="120000"/>
    <m/>
    <m/>
    <s v="Euro"/>
    <n v="44.25"/>
    <m/>
    <m/>
    <m/>
    <m/>
    <e v="#N/A"/>
    <n v="0"/>
    <m/>
    <m/>
    <m/>
    <m/>
    <m/>
    <m/>
    <m/>
    <m/>
    <m/>
    <m/>
    <m/>
    <m/>
    <m/>
    <m/>
    <m/>
    <m/>
    <m/>
    <m/>
    <m/>
    <n v="1"/>
    <m/>
  </r>
  <r>
    <m/>
    <s v="V100007"/>
    <s v="2021-0010"/>
    <x v="39"/>
    <n v="1"/>
    <s v="Wagon"/>
    <n v="11"/>
    <m/>
    <x v="11"/>
    <m/>
    <m/>
    <x v="5"/>
    <x v="2"/>
    <n v="1"/>
    <m/>
    <m/>
    <m/>
    <n v="1"/>
    <n v="0"/>
    <n v="0"/>
    <x v="1"/>
    <m/>
    <m/>
    <m/>
    <x v="0"/>
    <m/>
    <m/>
    <m/>
    <e v="#N/A"/>
    <e v="#N/A"/>
    <n v="456"/>
    <x v="1"/>
    <m/>
    <m/>
    <m/>
    <m/>
    <s v="n.a."/>
    <m/>
    <m/>
    <n v="0"/>
    <n v="0"/>
    <m/>
    <e v="#N/A"/>
    <m/>
    <m/>
    <m/>
    <m/>
    <m/>
    <m/>
    <m/>
    <m/>
    <m/>
    <m/>
    <m/>
    <m/>
    <m/>
    <m/>
    <m/>
    <m/>
    <m/>
    <m/>
    <m/>
    <m/>
    <m/>
    <n v="120000"/>
    <m/>
    <m/>
    <s v="Euro"/>
    <n v="44.25"/>
    <m/>
    <m/>
    <m/>
    <m/>
    <e v="#N/A"/>
    <n v="0"/>
    <m/>
    <m/>
    <m/>
    <m/>
    <m/>
    <m/>
    <m/>
    <m/>
    <m/>
    <m/>
    <m/>
    <m/>
    <m/>
    <m/>
    <m/>
    <m/>
    <m/>
    <m/>
    <m/>
    <n v="1"/>
    <m/>
  </r>
  <r>
    <m/>
    <s v="V100007"/>
    <s v="2021-0010"/>
    <x v="39"/>
    <n v="1"/>
    <s v="Wagon"/>
    <n v="12"/>
    <m/>
    <x v="11"/>
    <m/>
    <m/>
    <x v="5"/>
    <x v="2"/>
    <n v="1"/>
    <m/>
    <m/>
    <m/>
    <n v="1"/>
    <n v="0"/>
    <n v="0"/>
    <x v="1"/>
    <m/>
    <m/>
    <m/>
    <x v="0"/>
    <m/>
    <m/>
    <m/>
    <e v="#N/A"/>
    <e v="#N/A"/>
    <n v="456"/>
    <x v="1"/>
    <m/>
    <m/>
    <m/>
    <m/>
    <s v="n.a."/>
    <m/>
    <m/>
    <n v="0"/>
    <n v="0"/>
    <m/>
    <e v="#N/A"/>
    <m/>
    <m/>
    <m/>
    <m/>
    <m/>
    <m/>
    <m/>
    <m/>
    <m/>
    <m/>
    <m/>
    <m/>
    <m/>
    <m/>
    <m/>
    <m/>
    <m/>
    <m/>
    <m/>
    <m/>
    <m/>
    <n v="120000"/>
    <m/>
    <m/>
    <s v="Euro"/>
    <n v="44.25"/>
    <m/>
    <m/>
    <m/>
    <m/>
    <e v="#N/A"/>
    <n v="0"/>
    <m/>
    <m/>
    <m/>
    <m/>
    <m/>
    <m/>
    <m/>
    <m/>
    <m/>
    <m/>
    <m/>
    <m/>
    <m/>
    <m/>
    <m/>
    <m/>
    <m/>
    <m/>
    <m/>
    <n v="1"/>
    <m/>
  </r>
  <r>
    <m/>
    <s v="V100007"/>
    <s v="2021-0010"/>
    <x v="39"/>
    <n v="1"/>
    <s v="Wagon"/>
    <n v="13"/>
    <m/>
    <x v="11"/>
    <m/>
    <m/>
    <x v="5"/>
    <x v="2"/>
    <n v="1"/>
    <m/>
    <m/>
    <m/>
    <n v="1"/>
    <n v="0"/>
    <n v="0"/>
    <x v="1"/>
    <m/>
    <m/>
    <m/>
    <x v="0"/>
    <m/>
    <m/>
    <m/>
    <e v="#N/A"/>
    <e v="#N/A"/>
    <n v="456"/>
    <x v="1"/>
    <m/>
    <m/>
    <m/>
    <m/>
    <s v="n.a."/>
    <m/>
    <m/>
    <n v="0"/>
    <n v="0"/>
    <m/>
    <e v="#N/A"/>
    <m/>
    <m/>
    <m/>
    <m/>
    <m/>
    <m/>
    <m/>
    <m/>
    <m/>
    <m/>
    <m/>
    <m/>
    <m/>
    <m/>
    <m/>
    <m/>
    <m/>
    <m/>
    <m/>
    <m/>
    <m/>
    <n v="120000"/>
    <m/>
    <m/>
    <s v="Euro"/>
    <n v="44.25"/>
    <m/>
    <m/>
    <m/>
    <m/>
    <e v="#N/A"/>
    <n v="0"/>
    <m/>
    <m/>
    <m/>
    <m/>
    <m/>
    <m/>
    <m/>
    <m/>
    <m/>
    <m/>
    <m/>
    <m/>
    <m/>
    <m/>
    <m/>
    <m/>
    <m/>
    <m/>
    <m/>
    <n v="1"/>
    <m/>
  </r>
  <r>
    <m/>
    <s v="V100007"/>
    <s v="2021-0010"/>
    <x v="39"/>
    <n v="1"/>
    <s v="Wagon"/>
    <n v="14"/>
    <m/>
    <x v="11"/>
    <m/>
    <m/>
    <x v="5"/>
    <x v="2"/>
    <n v="1"/>
    <m/>
    <m/>
    <m/>
    <n v="1"/>
    <n v="0"/>
    <n v="0"/>
    <x v="1"/>
    <m/>
    <m/>
    <m/>
    <x v="0"/>
    <m/>
    <m/>
    <m/>
    <e v="#N/A"/>
    <e v="#N/A"/>
    <n v="456"/>
    <x v="1"/>
    <m/>
    <m/>
    <m/>
    <m/>
    <s v="n.a."/>
    <m/>
    <m/>
    <n v="0"/>
    <n v="0"/>
    <m/>
    <e v="#N/A"/>
    <m/>
    <m/>
    <m/>
    <m/>
    <m/>
    <m/>
    <m/>
    <m/>
    <m/>
    <m/>
    <m/>
    <m/>
    <m/>
    <m/>
    <m/>
    <m/>
    <m/>
    <m/>
    <m/>
    <m/>
    <m/>
    <n v="120000"/>
    <m/>
    <m/>
    <s v="Euro"/>
    <n v="44.25"/>
    <m/>
    <m/>
    <m/>
    <m/>
    <e v="#N/A"/>
    <n v="0"/>
    <m/>
    <m/>
    <m/>
    <m/>
    <m/>
    <m/>
    <m/>
    <m/>
    <m/>
    <m/>
    <m/>
    <m/>
    <m/>
    <m/>
    <m/>
    <m/>
    <m/>
    <m/>
    <m/>
    <n v="1"/>
    <m/>
  </r>
  <r>
    <m/>
    <s v="V100007"/>
    <s v="2021-0010"/>
    <x v="39"/>
    <n v="1"/>
    <s v="Wagon"/>
    <n v="15"/>
    <m/>
    <x v="11"/>
    <m/>
    <m/>
    <x v="5"/>
    <x v="2"/>
    <n v="1"/>
    <m/>
    <m/>
    <m/>
    <n v="1"/>
    <n v="0"/>
    <n v="0"/>
    <x v="1"/>
    <m/>
    <m/>
    <m/>
    <x v="0"/>
    <m/>
    <m/>
    <m/>
    <e v="#N/A"/>
    <e v="#N/A"/>
    <n v="456"/>
    <x v="1"/>
    <m/>
    <m/>
    <m/>
    <m/>
    <s v="n.a."/>
    <m/>
    <m/>
    <n v="0"/>
    <n v="0"/>
    <m/>
    <e v="#N/A"/>
    <m/>
    <m/>
    <m/>
    <m/>
    <m/>
    <m/>
    <m/>
    <m/>
    <m/>
    <m/>
    <m/>
    <m/>
    <m/>
    <m/>
    <m/>
    <m/>
    <m/>
    <m/>
    <m/>
    <m/>
    <m/>
    <n v="120000"/>
    <m/>
    <m/>
    <s v="Euro"/>
    <n v="44.25"/>
    <m/>
    <m/>
    <m/>
    <m/>
    <e v="#N/A"/>
    <n v="0"/>
    <m/>
    <m/>
    <m/>
    <m/>
    <m/>
    <m/>
    <m/>
    <m/>
    <m/>
    <m/>
    <m/>
    <m/>
    <m/>
    <m/>
    <m/>
    <m/>
    <m/>
    <m/>
    <m/>
    <n v="1"/>
    <m/>
  </r>
  <r>
    <m/>
    <s v="V100007"/>
    <s v="2021-0010"/>
    <x v="39"/>
    <n v="1"/>
    <s v="Wagon"/>
    <n v="16"/>
    <m/>
    <x v="11"/>
    <m/>
    <m/>
    <x v="5"/>
    <x v="2"/>
    <n v="1"/>
    <m/>
    <m/>
    <m/>
    <n v="1"/>
    <n v="0"/>
    <n v="0"/>
    <x v="1"/>
    <m/>
    <m/>
    <m/>
    <x v="0"/>
    <m/>
    <m/>
    <m/>
    <e v="#N/A"/>
    <e v="#N/A"/>
    <n v="456"/>
    <x v="1"/>
    <m/>
    <m/>
    <m/>
    <m/>
    <s v="n.a."/>
    <m/>
    <m/>
    <n v="0"/>
    <n v="0"/>
    <m/>
    <e v="#N/A"/>
    <m/>
    <m/>
    <m/>
    <m/>
    <m/>
    <m/>
    <m/>
    <m/>
    <m/>
    <m/>
    <m/>
    <m/>
    <m/>
    <m/>
    <m/>
    <m/>
    <m/>
    <m/>
    <m/>
    <m/>
    <m/>
    <n v="120000"/>
    <m/>
    <m/>
    <s v="Euro"/>
    <n v="44.25"/>
    <m/>
    <m/>
    <m/>
    <m/>
    <e v="#N/A"/>
    <n v="0"/>
    <m/>
    <m/>
    <m/>
    <m/>
    <m/>
    <m/>
    <m/>
    <m/>
    <m/>
    <m/>
    <m/>
    <m/>
    <m/>
    <m/>
    <m/>
    <m/>
    <m/>
    <m/>
    <m/>
    <n v="1"/>
    <m/>
  </r>
  <r>
    <m/>
    <s v="V100007"/>
    <s v="2021-0010"/>
    <x v="39"/>
    <n v="1"/>
    <s v="Wagon"/>
    <n v="17"/>
    <m/>
    <x v="11"/>
    <m/>
    <m/>
    <x v="5"/>
    <x v="2"/>
    <n v="1"/>
    <m/>
    <m/>
    <m/>
    <n v="1"/>
    <n v="0"/>
    <n v="0"/>
    <x v="1"/>
    <m/>
    <m/>
    <m/>
    <x v="0"/>
    <m/>
    <m/>
    <m/>
    <e v="#N/A"/>
    <e v="#N/A"/>
    <n v="456"/>
    <x v="1"/>
    <m/>
    <m/>
    <m/>
    <m/>
    <s v="n.a."/>
    <m/>
    <m/>
    <n v="0"/>
    <n v="0"/>
    <m/>
    <e v="#N/A"/>
    <m/>
    <m/>
    <m/>
    <m/>
    <m/>
    <m/>
    <m/>
    <m/>
    <m/>
    <m/>
    <m/>
    <m/>
    <m/>
    <m/>
    <m/>
    <m/>
    <m/>
    <m/>
    <m/>
    <m/>
    <m/>
    <n v="120000"/>
    <m/>
    <m/>
    <s v="Euro"/>
    <n v="44.25"/>
    <m/>
    <m/>
    <m/>
    <m/>
    <e v="#N/A"/>
    <n v="0"/>
    <m/>
    <m/>
    <m/>
    <m/>
    <m/>
    <m/>
    <m/>
    <m/>
    <m/>
    <m/>
    <m/>
    <m/>
    <m/>
    <m/>
    <m/>
    <m/>
    <m/>
    <m/>
    <m/>
    <n v="1"/>
    <m/>
  </r>
  <r>
    <m/>
    <s v="V100007"/>
    <s v="2021-0010"/>
    <x v="39"/>
    <n v="1"/>
    <s v="Wagon"/>
    <n v="18"/>
    <m/>
    <x v="11"/>
    <m/>
    <m/>
    <x v="5"/>
    <x v="2"/>
    <n v="1"/>
    <m/>
    <m/>
    <m/>
    <n v="1"/>
    <n v="0"/>
    <n v="0"/>
    <x v="1"/>
    <m/>
    <m/>
    <m/>
    <x v="0"/>
    <m/>
    <m/>
    <m/>
    <e v="#N/A"/>
    <e v="#N/A"/>
    <n v="456"/>
    <x v="1"/>
    <m/>
    <m/>
    <m/>
    <m/>
    <s v="n.a."/>
    <m/>
    <m/>
    <n v="0"/>
    <n v="0"/>
    <m/>
    <e v="#N/A"/>
    <m/>
    <m/>
    <m/>
    <m/>
    <m/>
    <m/>
    <m/>
    <m/>
    <m/>
    <m/>
    <m/>
    <m/>
    <m/>
    <m/>
    <m/>
    <m/>
    <m/>
    <m/>
    <m/>
    <m/>
    <m/>
    <n v="120000"/>
    <m/>
    <m/>
    <s v="Euro"/>
    <n v="44.25"/>
    <m/>
    <m/>
    <m/>
    <m/>
    <e v="#N/A"/>
    <n v="0"/>
    <m/>
    <m/>
    <m/>
    <m/>
    <m/>
    <m/>
    <m/>
    <m/>
    <m/>
    <m/>
    <m/>
    <m/>
    <m/>
    <m/>
    <m/>
    <m/>
    <m/>
    <m/>
    <m/>
    <n v="1"/>
    <m/>
  </r>
  <r>
    <m/>
    <s v="V100007"/>
    <s v="2021-0010"/>
    <x v="39"/>
    <n v="1"/>
    <s v="Wagon"/>
    <n v="19"/>
    <m/>
    <x v="11"/>
    <m/>
    <m/>
    <x v="5"/>
    <x v="2"/>
    <n v="1"/>
    <m/>
    <m/>
    <m/>
    <n v="1"/>
    <n v="0"/>
    <n v="0"/>
    <x v="1"/>
    <m/>
    <m/>
    <m/>
    <x v="0"/>
    <m/>
    <m/>
    <m/>
    <e v="#N/A"/>
    <e v="#N/A"/>
    <n v="456"/>
    <x v="1"/>
    <m/>
    <m/>
    <m/>
    <m/>
    <s v="n.a."/>
    <m/>
    <m/>
    <n v="0"/>
    <n v="0"/>
    <m/>
    <e v="#N/A"/>
    <m/>
    <m/>
    <m/>
    <m/>
    <m/>
    <m/>
    <m/>
    <m/>
    <m/>
    <m/>
    <m/>
    <m/>
    <m/>
    <m/>
    <m/>
    <m/>
    <m/>
    <m/>
    <m/>
    <m/>
    <m/>
    <n v="120000"/>
    <m/>
    <m/>
    <s v="Euro"/>
    <n v="44.25"/>
    <m/>
    <m/>
    <m/>
    <m/>
    <e v="#N/A"/>
    <n v="0"/>
    <m/>
    <m/>
    <m/>
    <m/>
    <m/>
    <m/>
    <m/>
    <m/>
    <m/>
    <m/>
    <m/>
    <m/>
    <m/>
    <m/>
    <m/>
    <m/>
    <m/>
    <m/>
    <m/>
    <n v="1"/>
    <m/>
  </r>
  <r>
    <m/>
    <s v="V100007"/>
    <s v="2021-0010"/>
    <x v="39"/>
    <n v="1"/>
    <s v="Wagon"/>
    <n v="20"/>
    <m/>
    <x v="11"/>
    <m/>
    <m/>
    <x v="5"/>
    <x v="2"/>
    <n v="1"/>
    <m/>
    <m/>
    <m/>
    <n v="1"/>
    <n v="0"/>
    <n v="0"/>
    <x v="1"/>
    <m/>
    <m/>
    <m/>
    <x v="0"/>
    <m/>
    <m/>
    <m/>
    <e v="#N/A"/>
    <e v="#N/A"/>
    <n v="456"/>
    <x v="1"/>
    <m/>
    <m/>
    <m/>
    <m/>
    <s v="n.a."/>
    <m/>
    <m/>
    <n v="0"/>
    <n v="0"/>
    <m/>
    <e v="#N/A"/>
    <m/>
    <m/>
    <m/>
    <m/>
    <m/>
    <m/>
    <m/>
    <m/>
    <m/>
    <m/>
    <m/>
    <m/>
    <m/>
    <m/>
    <m/>
    <m/>
    <m/>
    <m/>
    <m/>
    <m/>
    <m/>
    <n v="120000"/>
    <m/>
    <m/>
    <s v="Euro"/>
    <n v="44.25"/>
    <m/>
    <m/>
    <m/>
    <m/>
    <e v="#N/A"/>
    <n v="0"/>
    <m/>
    <m/>
    <m/>
    <m/>
    <m/>
    <m/>
    <m/>
    <m/>
    <m/>
    <m/>
    <m/>
    <m/>
    <m/>
    <m/>
    <m/>
    <m/>
    <m/>
    <m/>
    <m/>
    <n v="1"/>
    <m/>
  </r>
  <r>
    <m/>
    <s v="V100025"/>
    <s v="2021-0010"/>
    <x v="39"/>
    <n v="3"/>
    <s v="Batch"/>
    <m/>
    <m/>
    <x v="11"/>
    <s v="DEU"/>
    <s v="Middle EU - DBC"/>
    <x v="5"/>
    <x v="2"/>
    <n v="10"/>
    <m/>
    <m/>
    <n v="0"/>
    <n v="10"/>
    <n v="0"/>
    <n v="0"/>
    <x v="0"/>
    <m/>
    <m/>
    <m/>
    <x v="0"/>
    <m/>
    <m/>
    <m/>
    <m/>
    <m/>
    <m/>
    <x v="12"/>
    <d v="2023-08-31T00:00:00"/>
    <m/>
    <m/>
    <m/>
    <s v="n.a."/>
    <m/>
    <m/>
    <n v="0"/>
    <n v="0"/>
    <m/>
    <m/>
    <m/>
    <m/>
    <m/>
    <m/>
    <m/>
    <m/>
    <m/>
    <m/>
    <n v="0"/>
    <s v="A"/>
    <m/>
    <n v="1"/>
    <s v="DEU"/>
    <s v="Not required"/>
    <m/>
    <s v="N"/>
    <n v="12"/>
    <s v="muss bis 30.11.22 wahrgenommen werden"/>
    <m/>
    <m/>
    <m/>
    <n v="120000"/>
    <m/>
    <m/>
    <s v="Euro"/>
    <n v="44.25"/>
    <n v="0"/>
    <n v="0"/>
    <m/>
    <n v="0"/>
    <n v="44.25"/>
    <n v="0"/>
    <n v="890"/>
    <m/>
    <m/>
    <n v="0"/>
    <s v="0.00"/>
    <n v="0"/>
    <n v="0"/>
    <s v="0.00"/>
    <n v="0"/>
    <n v="42.9"/>
    <n v="0"/>
    <n v="44.25"/>
    <n v="1.031468531468531"/>
    <n v="0"/>
    <n v="44.25"/>
    <n v="44.25"/>
    <n v="4800000"/>
    <n v="0"/>
    <m/>
    <n v="10"/>
    <n v="644280"/>
  </r>
  <r>
    <m/>
    <s v="V100025"/>
    <s v="2021-0010"/>
    <x v="39"/>
    <n v="3"/>
    <s v="Wagon"/>
    <n v="1"/>
    <m/>
    <x v="11"/>
    <m/>
    <m/>
    <x v="5"/>
    <x v="2"/>
    <n v="1"/>
    <m/>
    <m/>
    <m/>
    <n v="1"/>
    <n v="0"/>
    <n v="0"/>
    <x v="1"/>
    <m/>
    <m/>
    <m/>
    <x v="0"/>
    <m/>
    <m/>
    <m/>
    <e v="#N/A"/>
    <e v="#N/A"/>
    <n v="456"/>
    <x v="1"/>
    <m/>
    <m/>
    <m/>
    <m/>
    <s v="n.a."/>
    <m/>
    <m/>
    <n v="0"/>
    <n v="0"/>
    <m/>
    <e v="#N/A"/>
    <m/>
    <m/>
    <m/>
    <m/>
    <m/>
    <m/>
    <m/>
    <m/>
    <m/>
    <m/>
    <m/>
    <m/>
    <m/>
    <m/>
    <m/>
    <m/>
    <m/>
    <m/>
    <m/>
    <m/>
    <m/>
    <n v="120000"/>
    <m/>
    <m/>
    <s v="Euro"/>
    <n v="44.25"/>
    <m/>
    <m/>
    <m/>
    <m/>
    <e v="#N/A"/>
    <n v="0"/>
    <m/>
    <m/>
    <m/>
    <m/>
    <m/>
    <m/>
    <m/>
    <m/>
    <m/>
    <m/>
    <m/>
    <m/>
    <m/>
    <m/>
    <m/>
    <m/>
    <m/>
    <m/>
    <m/>
    <n v="1"/>
    <m/>
  </r>
  <r>
    <m/>
    <s v="V100025"/>
    <s v="2021-0010"/>
    <x v="39"/>
    <n v="3"/>
    <s v="Wagon"/>
    <n v="2"/>
    <m/>
    <x v="11"/>
    <m/>
    <m/>
    <x v="5"/>
    <x v="2"/>
    <n v="1"/>
    <m/>
    <m/>
    <m/>
    <n v="1"/>
    <n v="0"/>
    <n v="0"/>
    <x v="1"/>
    <m/>
    <m/>
    <m/>
    <x v="0"/>
    <m/>
    <m/>
    <m/>
    <e v="#N/A"/>
    <e v="#N/A"/>
    <n v="456"/>
    <x v="1"/>
    <m/>
    <m/>
    <m/>
    <m/>
    <s v="n.a."/>
    <m/>
    <m/>
    <n v="0"/>
    <n v="0"/>
    <m/>
    <e v="#N/A"/>
    <m/>
    <m/>
    <m/>
    <m/>
    <m/>
    <m/>
    <m/>
    <m/>
    <m/>
    <m/>
    <m/>
    <m/>
    <m/>
    <m/>
    <m/>
    <m/>
    <m/>
    <m/>
    <m/>
    <m/>
    <m/>
    <n v="120000"/>
    <m/>
    <m/>
    <s v="Euro"/>
    <n v="44.25"/>
    <m/>
    <m/>
    <m/>
    <m/>
    <e v="#N/A"/>
    <n v="0"/>
    <m/>
    <m/>
    <m/>
    <m/>
    <m/>
    <m/>
    <m/>
    <m/>
    <m/>
    <m/>
    <m/>
    <m/>
    <m/>
    <m/>
    <m/>
    <m/>
    <m/>
    <m/>
    <m/>
    <n v="1"/>
    <m/>
  </r>
  <r>
    <m/>
    <s v="V100025"/>
    <s v="2021-0010"/>
    <x v="39"/>
    <n v="3"/>
    <s v="Wagon"/>
    <n v="3"/>
    <m/>
    <x v="11"/>
    <m/>
    <m/>
    <x v="5"/>
    <x v="2"/>
    <n v="1"/>
    <m/>
    <m/>
    <m/>
    <n v="1"/>
    <n v="0"/>
    <n v="0"/>
    <x v="1"/>
    <m/>
    <m/>
    <m/>
    <x v="0"/>
    <m/>
    <m/>
    <m/>
    <e v="#N/A"/>
    <e v="#N/A"/>
    <n v="456"/>
    <x v="1"/>
    <m/>
    <m/>
    <m/>
    <m/>
    <s v="n.a."/>
    <m/>
    <m/>
    <n v="0"/>
    <n v="0"/>
    <m/>
    <e v="#N/A"/>
    <m/>
    <m/>
    <m/>
    <m/>
    <m/>
    <m/>
    <m/>
    <m/>
    <m/>
    <m/>
    <m/>
    <m/>
    <m/>
    <m/>
    <m/>
    <m/>
    <m/>
    <m/>
    <m/>
    <m/>
    <m/>
    <n v="120000"/>
    <m/>
    <m/>
    <s v="Euro"/>
    <n v="44.25"/>
    <m/>
    <m/>
    <m/>
    <m/>
    <e v="#N/A"/>
    <n v="0"/>
    <m/>
    <m/>
    <m/>
    <m/>
    <m/>
    <m/>
    <m/>
    <m/>
    <m/>
    <m/>
    <m/>
    <m/>
    <m/>
    <m/>
    <m/>
    <m/>
    <m/>
    <m/>
    <m/>
    <n v="1"/>
    <m/>
  </r>
  <r>
    <m/>
    <s v="V100025"/>
    <s v="2021-0010"/>
    <x v="39"/>
    <n v="3"/>
    <s v="Wagon"/>
    <n v="4"/>
    <m/>
    <x v="11"/>
    <m/>
    <m/>
    <x v="5"/>
    <x v="2"/>
    <n v="1"/>
    <m/>
    <m/>
    <m/>
    <n v="1"/>
    <n v="0"/>
    <n v="0"/>
    <x v="1"/>
    <m/>
    <m/>
    <m/>
    <x v="0"/>
    <m/>
    <m/>
    <m/>
    <e v="#N/A"/>
    <e v="#N/A"/>
    <n v="456"/>
    <x v="1"/>
    <m/>
    <m/>
    <m/>
    <m/>
    <s v="n.a."/>
    <m/>
    <m/>
    <n v="0"/>
    <n v="0"/>
    <m/>
    <e v="#N/A"/>
    <m/>
    <m/>
    <m/>
    <m/>
    <m/>
    <m/>
    <m/>
    <m/>
    <m/>
    <m/>
    <m/>
    <m/>
    <m/>
    <m/>
    <m/>
    <m/>
    <m/>
    <m/>
    <m/>
    <m/>
    <m/>
    <n v="120000"/>
    <m/>
    <m/>
    <s v="Euro"/>
    <n v="44.25"/>
    <m/>
    <m/>
    <m/>
    <m/>
    <e v="#N/A"/>
    <n v="0"/>
    <m/>
    <m/>
    <m/>
    <m/>
    <m/>
    <m/>
    <m/>
    <m/>
    <m/>
    <m/>
    <m/>
    <m/>
    <m/>
    <m/>
    <m/>
    <m/>
    <m/>
    <m/>
    <m/>
    <n v="1"/>
    <m/>
  </r>
  <r>
    <m/>
    <s v="V100025"/>
    <s v="2021-0010"/>
    <x v="39"/>
    <n v="3"/>
    <s v="Wagon"/>
    <n v="5"/>
    <m/>
    <x v="11"/>
    <m/>
    <m/>
    <x v="5"/>
    <x v="2"/>
    <n v="1"/>
    <m/>
    <m/>
    <m/>
    <n v="1"/>
    <n v="0"/>
    <n v="0"/>
    <x v="1"/>
    <m/>
    <m/>
    <m/>
    <x v="0"/>
    <m/>
    <m/>
    <m/>
    <e v="#N/A"/>
    <e v="#N/A"/>
    <n v="456"/>
    <x v="1"/>
    <m/>
    <m/>
    <m/>
    <m/>
    <s v="n.a."/>
    <m/>
    <m/>
    <n v="0"/>
    <n v="0"/>
    <m/>
    <e v="#N/A"/>
    <m/>
    <m/>
    <m/>
    <m/>
    <m/>
    <m/>
    <m/>
    <m/>
    <m/>
    <m/>
    <m/>
    <m/>
    <m/>
    <m/>
    <m/>
    <m/>
    <m/>
    <m/>
    <m/>
    <m/>
    <m/>
    <n v="120000"/>
    <m/>
    <m/>
    <s v="Euro"/>
    <n v="44.25"/>
    <m/>
    <m/>
    <m/>
    <m/>
    <e v="#N/A"/>
    <n v="0"/>
    <m/>
    <m/>
    <m/>
    <m/>
    <m/>
    <m/>
    <m/>
    <m/>
    <m/>
    <m/>
    <m/>
    <m/>
    <m/>
    <m/>
    <m/>
    <m/>
    <m/>
    <m/>
    <m/>
    <n v="1"/>
    <m/>
  </r>
  <r>
    <m/>
    <s v="V100025"/>
    <s v="2021-0010"/>
    <x v="39"/>
    <n v="3"/>
    <s v="Wagon"/>
    <n v="6"/>
    <m/>
    <x v="11"/>
    <m/>
    <m/>
    <x v="5"/>
    <x v="2"/>
    <n v="1"/>
    <m/>
    <m/>
    <m/>
    <n v="1"/>
    <n v="0"/>
    <n v="0"/>
    <x v="1"/>
    <m/>
    <m/>
    <m/>
    <x v="0"/>
    <m/>
    <m/>
    <m/>
    <e v="#N/A"/>
    <e v="#N/A"/>
    <n v="456"/>
    <x v="1"/>
    <m/>
    <m/>
    <m/>
    <m/>
    <s v="n.a."/>
    <m/>
    <m/>
    <n v="0"/>
    <n v="0"/>
    <m/>
    <e v="#N/A"/>
    <m/>
    <m/>
    <m/>
    <m/>
    <m/>
    <m/>
    <m/>
    <m/>
    <m/>
    <m/>
    <m/>
    <m/>
    <m/>
    <m/>
    <m/>
    <m/>
    <m/>
    <m/>
    <m/>
    <m/>
    <m/>
    <n v="120000"/>
    <m/>
    <m/>
    <s v="Euro"/>
    <n v="44.25"/>
    <m/>
    <m/>
    <m/>
    <m/>
    <e v="#N/A"/>
    <n v="0"/>
    <m/>
    <m/>
    <m/>
    <m/>
    <m/>
    <m/>
    <m/>
    <m/>
    <m/>
    <m/>
    <m/>
    <m/>
    <m/>
    <m/>
    <m/>
    <m/>
    <m/>
    <m/>
    <m/>
    <n v="1"/>
    <m/>
  </r>
  <r>
    <m/>
    <s v="V100025"/>
    <s v="2021-0010"/>
    <x v="39"/>
    <n v="3"/>
    <s v="Wagon"/>
    <n v="7"/>
    <m/>
    <x v="11"/>
    <m/>
    <m/>
    <x v="5"/>
    <x v="2"/>
    <n v="1"/>
    <m/>
    <m/>
    <m/>
    <n v="1"/>
    <n v="0"/>
    <n v="0"/>
    <x v="1"/>
    <m/>
    <m/>
    <m/>
    <x v="0"/>
    <m/>
    <m/>
    <m/>
    <e v="#N/A"/>
    <e v="#N/A"/>
    <n v="456"/>
    <x v="1"/>
    <m/>
    <m/>
    <m/>
    <m/>
    <s v="n.a."/>
    <m/>
    <m/>
    <n v="0"/>
    <n v="0"/>
    <m/>
    <e v="#N/A"/>
    <m/>
    <m/>
    <m/>
    <m/>
    <m/>
    <m/>
    <m/>
    <m/>
    <m/>
    <m/>
    <m/>
    <m/>
    <m/>
    <m/>
    <m/>
    <m/>
    <m/>
    <m/>
    <m/>
    <m/>
    <m/>
    <n v="120000"/>
    <m/>
    <m/>
    <s v="Euro"/>
    <n v="44.25"/>
    <m/>
    <m/>
    <m/>
    <m/>
    <e v="#N/A"/>
    <n v="0"/>
    <m/>
    <m/>
    <m/>
    <m/>
    <m/>
    <m/>
    <m/>
    <m/>
    <m/>
    <m/>
    <m/>
    <m/>
    <m/>
    <m/>
    <m/>
    <m/>
    <m/>
    <m/>
    <m/>
    <n v="1"/>
    <m/>
  </r>
  <r>
    <m/>
    <s v="V100025"/>
    <s v="2021-0010"/>
    <x v="39"/>
    <n v="3"/>
    <s v="Wagon"/>
    <n v="8"/>
    <m/>
    <x v="11"/>
    <m/>
    <m/>
    <x v="5"/>
    <x v="2"/>
    <n v="1"/>
    <m/>
    <m/>
    <m/>
    <n v="1"/>
    <n v="0"/>
    <n v="0"/>
    <x v="1"/>
    <m/>
    <m/>
    <m/>
    <x v="0"/>
    <m/>
    <m/>
    <m/>
    <e v="#N/A"/>
    <e v="#N/A"/>
    <n v="456"/>
    <x v="1"/>
    <m/>
    <m/>
    <m/>
    <m/>
    <s v="n.a."/>
    <m/>
    <m/>
    <n v="0"/>
    <n v="0"/>
    <m/>
    <e v="#N/A"/>
    <m/>
    <m/>
    <m/>
    <m/>
    <m/>
    <m/>
    <m/>
    <m/>
    <m/>
    <m/>
    <m/>
    <m/>
    <m/>
    <m/>
    <m/>
    <m/>
    <m/>
    <m/>
    <m/>
    <m/>
    <m/>
    <n v="120000"/>
    <m/>
    <m/>
    <s v="Euro"/>
    <n v="44.25"/>
    <m/>
    <m/>
    <m/>
    <m/>
    <e v="#N/A"/>
    <n v="0"/>
    <m/>
    <m/>
    <m/>
    <m/>
    <m/>
    <m/>
    <m/>
    <m/>
    <m/>
    <m/>
    <m/>
    <m/>
    <m/>
    <m/>
    <m/>
    <m/>
    <m/>
    <m/>
    <m/>
    <n v="1"/>
    <m/>
  </r>
  <r>
    <m/>
    <s v="V100025"/>
    <s v="2021-0010"/>
    <x v="39"/>
    <n v="3"/>
    <s v="Wagon"/>
    <n v="9"/>
    <m/>
    <x v="11"/>
    <m/>
    <m/>
    <x v="5"/>
    <x v="2"/>
    <n v="1"/>
    <m/>
    <m/>
    <m/>
    <n v="1"/>
    <n v="0"/>
    <n v="0"/>
    <x v="1"/>
    <m/>
    <m/>
    <m/>
    <x v="0"/>
    <m/>
    <m/>
    <m/>
    <e v="#N/A"/>
    <e v="#N/A"/>
    <n v="456"/>
    <x v="1"/>
    <m/>
    <m/>
    <m/>
    <m/>
    <s v="n.a."/>
    <m/>
    <m/>
    <n v="0"/>
    <n v="0"/>
    <m/>
    <e v="#N/A"/>
    <m/>
    <m/>
    <m/>
    <m/>
    <m/>
    <m/>
    <m/>
    <m/>
    <m/>
    <m/>
    <m/>
    <m/>
    <m/>
    <m/>
    <m/>
    <m/>
    <m/>
    <m/>
    <m/>
    <m/>
    <m/>
    <n v="120000"/>
    <m/>
    <m/>
    <s v="Euro"/>
    <n v="44.25"/>
    <m/>
    <m/>
    <m/>
    <m/>
    <e v="#N/A"/>
    <n v="0"/>
    <m/>
    <m/>
    <m/>
    <m/>
    <m/>
    <m/>
    <m/>
    <m/>
    <m/>
    <m/>
    <m/>
    <m/>
    <m/>
    <m/>
    <m/>
    <m/>
    <m/>
    <m/>
    <m/>
    <n v="1"/>
    <m/>
  </r>
  <r>
    <m/>
    <s v="V100025"/>
    <s v="2021-0010"/>
    <x v="39"/>
    <n v="3"/>
    <s v="Wagon"/>
    <n v="10"/>
    <m/>
    <x v="11"/>
    <m/>
    <m/>
    <x v="5"/>
    <x v="2"/>
    <n v="1"/>
    <m/>
    <m/>
    <m/>
    <n v="1"/>
    <n v="0"/>
    <n v="0"/>
    <x v="1"/>
    <m/>
    <m/>
    <m/>
    <x v="0"/>
    <m/>
    <m/>
    <m/>
    <e v="#N/A"/>
    <e v="#N/A"/>
    <n v="456"/>
    <x v="1"/>
    <m/>
    <m/>
    <m/>
    <m/>
    <s v="n.a."/>
    <m/>
    <m/>
    <n v="0"/>
    <n v="0"/>
    <m/>
    <e v="#N/A"/>
    <m/>
    <m/>
    <m/>
    <m/>
    <m/>
    <m/>
    <m/>
    <m/>
    <m/>
    <m/>
    <m/>
    <m/>
    <m/>
    <m/>
    <m/>
    <m/>
    <m/>
    <m/>
    <m/>
    <m/>
    <m/>
    <n v="120000"/>
    <m/>
    <m/>
    <s v="Euro"/>
    <n v="44.25"/>
    <m/>
    <m/>
    <m/>
    <m/>
    <e v="#N/A"/>
    <n v="0"/>
    <m/>
    <m/>
    <m/>
    <m/>
    <m/>
    <m/>
    <m/>
    <m/>
    <m/>
    <m/>
    <m/>
    <m/>
    <m/>
    <m/>
    <m/>
    <m/>
    <m/>
    <m/>
    <m/>
    <n v="1"/>
    <m/>
  </r>
  <r>
    <m/>
    <m/>
    <s v="2021-0010"/>
    <x v="39"/>
    <n v="2"/>
    <s v="Batch"/>
    <m/>
    <m/>
    <x v="11"/>
    <s v="DEU"/>
    <s v="Middle EU - DBC"/>
    <x v="5"/>
    <x v="2"/>
    <n v="10"/>
    <m/>
    <m/>
    <n v="0"/>
    <n v="10"/>
    <n v="0"/>
    <n v="0"/>
    <x v="0"/>
    <m/>
    <m/>
    <m/>
    <x v="0"/>
    <m/>
    <m/>
    <m/>
    <m/>
    <m/>
    <m/>
    <x v="12"/>
    <m/>
    <m/>
    <m/>
    <m/>
    <s v="n.a."/>
    <m/>
    <m/>
    <n v="0"/>
    <n v="0"/>
    <m/>
    <m/>
    <m/>
    <m/>
    <m/>
    <m/>
    <m/>
    <m/>
    <m/>
    <m/>
    <n v="0"/>
    <s v="A"/>
    <m/>
    <n v="1"/>
    <s v="DEU"/>
    <s v="Not required"/>
    <m/>
    <s v="N"/>
    <s v="Prolong. Option"/>
    <m/>
    <m/>
    <m/>
    <m/>
    <n v="120000"/>
    <m/>
    <m/>
    <s v="Euro"/>
    <n v="44.25"/>
    <n v="0"/>
    <n v="0"/>
    <m/>
    <n v="0"/>
    <n v="44.25"/>
    <n v="0"/>
    <n v="890"/>
    <m/>
    <m/>
    <n v="0"/>
    <s v="0.00"/>
    <n v="0"/>
    <n v="0"/>
    <s v="0.00"/>
    <n v="0"/>
    <n v="42.9"/>
    <n v="0"/>
    <n v="44.25"/>
    <n v="1.031468531468531"/>
    <n v="0"/>
    <n v="44.25"/>
    <n v="44.25"/>
    <n v="4800000"/>
    <n v="0"/>
    <m/>
    <n v="10"/>
    <n v="644280"/>
  </r>
  <r>
    <m/>
    <s v="V100020"/>
    <s v="2021-0010"/>
    <x v="39"/>
    <n v="2"/>
    <s v="Wagon"/>
    <n v="1"/>
    <m/>
    <x v="11"/>
    <m/>
    <m/>
    <x v="5"/>
    <x v="2"/>
    <n v="1"/>
    <m/>
    <m/>
    <m/>
    <n v="1"/>
    <n v="0"/>
    <n v="0"/>
    <x v="1"/>
    <m/>
    <m/>
    <m/>
    <x v="0"/>
    <m/>
    <m/>
    <m/>
    <e v="#N/A"/>
    <e v="#N/A"/>
    <n v="456"/>
    <x v="1"/>
    <m/>
    <m/>
    <m/>
    <m/>
    <s v="n.a."/>
    <m/>
    <m/>
    <n v="0"/>
    <n v="0"/>
    <m/>
    <e v="#N/A"/>
    <m/>
    <m/>
    <m/>
    <m/>
    <m/>
    <m/>
    <m/>
    <m/>
    <m/>
    <m/>
    <m/>
    <m/>
    <m/>
    <m/>
    <m/>
    <m/>
    <m/>
    <m/>
    <m/>
    <m/>
    <m/>
    <n v="120000"/>
    <m/>
    <m/>
    <s v="Euro"/>
    <n v="44.25"/>
    <m/>
    <m/>
    <m/>
    <m/>
    <e v="#N/A"/>
    <n v="0"/>
    <m/>
    <m/>
    <m/>
    <m/>
    <m/>
    <m/>
    <m/>
    <m/>
    <m/>
    <m/>
    <m/>
    <m/>
    <m/>
    <m/>
    <m/>
    <m/>
    <m/>
    <m/>
    <m/>
    <n v="1"/>
    <m/>
  </r>
  <r>
    <m/>
    <s v="V100020"/>
    <s v="2021-0010"/>
    <x v="39"/>
    <n v="2"/>
    <s v="Wagon"/>
    <n v="2"/>
    <m/>
    <x v="11"/>
    <m/>
    <m/>
    <x v="5"/>
    <x v="2"/>
    <n v="1"/>
    <m/>
    <m/>
    <m/>
    <n v="1"/>
    <n v="0"/>
    <n v="0"/>
    <x v="1"/>
    <m/>
    <m/>
    <m/>
    <x v="0"/>
    <m/>
    <m/>
    <m/>
    <e v="#N/A"/>
    <e v="#N/A"/>
    <n v="456"/>
    <x v="1"/>
    <m/>
    <m/>
    <m/>
    <m/>
    <s v="n.a."/>
    <m/>
    <m/>
    <n v="0"/>
    <n v="0"/>
    <m/>
    <e v="#N/A"/>
    <m/>
    <m/>
    <m/>
    <m/>
    <m/>
    <m/>
    <m/>
    <m/>
    <m/>
    <m/>
    <m/>
    <m/>
    <m/>
    <m/>
    <m/>
    <m/>
    <m/>
    <m/>
    <m/>
    <m/>
    <m/>
    <n v="120000"/>
    <m/>
    <m/>
    <s v="Euro"/>
    <n v="44.25"/>
    <m/>
    <m/>
    <m/>
    <m/>
    <e v="#N/A"/>
    <n v="0"/>
    <m/>
    <m/>
    <m/>
    <m/>
    <m/>
    <m/>
    <m/>
    <m/>
    <m/>
    <m/>
    <m/>
    <m/>
    <m/>
    <m/>
    <m/>
    <m/>
    <m/>
    <m/>
    <m/>
    <n v="1"/>
    <m/>
  </r>
  <r>
    <m/>
    <s v="V100020"/>
    <s v="2021-0010"/>
    <x v="39"/>
    <n v="2"/>
    <s v="Wagon"/>
    <n v="3"/>
    <m/>
    <x v="11"/>
    <m/>
    <m/>
    <x v="5"/>
    <x v="2"/>
    <n v="1"/>
    <m/>
    <m/>
    <m/>
    <n v="1"/>
    <n v="0"/>
    <n v="0"/>
    <x v="1"/>
    <m/>
    <m/>
    <m/>
    <x v="0"/>
    <m/>
    <m/>
    <m/>
    <e v="#N/A"/>
    <e v="#N/A"/>
    <n v="456"/>
    <x v="1"/>
    <m/>
    <m/>
    <m/>
    <m/>
    <s v="n.a."/>
    <m/>
    <m/>
    <n v="0"/>
    <n v="0"/>
    <m/>
    <e v="#N/A"/>
    <m/>
    <m/>
    <m/>
    <m/>
    <m/>
    <m/>
    <m/>
    <m/>
    <m/>
    <m/>
    <m/>
    <m/>
    <m/>
    <m/>
    <m/>
    <m/>
    <m/>
    <m/>
    <m/>
    <m/>
    <m/>
    <n v="120000"/>
    <m/>
    <m/>
    <s v="Euro"/>
    <n v="44.25"/>
    <m/>
    <m/>
    <m/>
    <m/>
    <e v="#N/A"/>
    <n v="0"/>
    <m/>
    <m/>
    <m/>
    <m/>
    <m/>
    <m/>
    <m/>
    <m/>
    <m/>
    <m/>
    <m/>
    <m/>
    <m/>
    <m/>
    <m/>
    <m/>
    <m/>
    <m/>
    <m/>
    <n v="1"/>
    <m/>
  </r>
  <r>
    <m/>
    <s v="V100020"/>
    <s v="2021-0010"/>
    <x v="39"/>
    <n v="2"/>
    <s v="Wagon"/>
    <n v="4"/>
    <m/>
    <x v="11"/>
    <m/>
    <m/>
    <x v="5"/>
    <x v="2"/>
    <n v="1"/>
    <m/>
    <m/>
    <m/>
    <n v="1"/>
    <n v="0"/>
    <n v="0"/>
    <x v="1"/>
    <m/>
    <m/>
    <m/>
    <x v="0"/>
    <m/>
    <m/>
    <m/>
    <e v="#N/A"/>
    <e v="#N/A"/>
    <n v="456"/>
    <x v="1"/>
    <m/>
    <m/>
    <m/>
    <m/>
    <s v="n.a."/>
    <m/>
    <m/>
    <n v="0"/>
    <n v="0"/>
    <m/>
    <e v="#N/A"/>
    <m/>
    <m/>
    <m/>
    <m/>
    <m/>
    <m/>
    <m/>
    <m/>
    <m/>
    <m/>
    <m/>
    <m/>
    <m/>
    <m/>
    <m/>
    <m/>
    <m/>
    <m/>
    <m/>
    <m/>
    <m/>
    <n v="120000"/>
    <m/>
    <m/>
    <s v="Euro"/>
    <n v="44.25"/>
    <m/>
    <m/>
    <m/>
    <m/>
    <e v="#N/A"/>
    <n v="0"/>
    <m/>
    <m/>
    <m/>
    <m/>
    <m/>
    <m/>
    <m/>
    <m/>
    <m/>
    <m/>
    <m/>
    <m/>
    <m/>
    <m/>
    <m/>
    <m/>
    <m/>
    <m/>
    <m/>
    <n v="1"/>
    <m/>
  </r>
  <r>
    <m/>
    <s v="V100020"/>
    <s v="2021-0010"/>
    <x v="39"/>
    <n v="2"/>
    <s v="Wagon"/>
    <n v="5"/>
    <m/>
    <x v="11"/>
    <m/>
    <m/>
    <x v="5"/>
    <x v="2"/>
    <n v="1"/>
    <m/>
    <m/>
    <m/>
    <n v="1"/>
    <n v="0"/>
    <n v="0"/>
    <x v="1"/>
    <m/>
    <m/>
    <m/>
    <x v="0"/>
    <m/>
    <m/>
    <m/>
    <e v="#N/A"/>
    <e v="#N/A"/>
    <n v="456"/>
    <x v="1"/>
    <m/>
    <m/>
    <m/>
    <m/>
    <s v="n.a."/>
    <m/>
    <m/>
    <n v="0"/>
    <n v="0"/>
    <m/>
    <e v="#N/A"/>
    <m/>
    <m/>
    <m/>
    <m/>
    <m/>
    <m/>
    <m/>
    <m/>
    <m/>
    <m/>
    <m/>
    <m/>
    <m/>
    <m/>
    <m/>
    <m/>
    <m/>
    <m/>
    <m/>
    <m/>
    <m/>
    <n v="120000"/>
    <m/>
    <m/>
    <s v="Euro"/>
    <n v="44.25"/>
    <m/>
    <m/>
    <m/>
    <m/>
    <e v="#N/A"/>
    <n v="0"/>
    <m/>
    <m/>
    <m/>
    <m/>
    <m/>
    <m/>
    <m/>
    <m/>
    <m/>
    <m/>
    <m/>
    <m/>
    <m/>
    <m/>
    <m/>
    <m/>
    <m/>
    <m/>
    <m/>
    <n v="1"/>
    <m/>
  </r>
  <r>
    <m/>
    <s v="V100020"/>
    <s v="2021-0010"/>
    <x v="39"/>
    <n v="2"/>
    <s v="Wagon"/>
    <n v="6"/>
    <m/>
    <x v="11"/>
    <m/>
    <m/>
    <x v="5"/>
    <x v="2"/>
    <n v="1"/>
    <m/>
    <m/>
    <m/>
    <n v="1"/>
    <n v="0"/>
    <n v="0"/>
    <x v="1"/>
    <m/>
    <m/>
    <m/>
    <x v="0"/>
    <m/>
    <m/>
    <m/>
    <e v="#N/A"/>
    <e v="#N/A"/>
    <n v="456"/>
    <x v="1"/>
    <m/>
    <m/>
    <m/>
    <m/>
    <s v="n.a."/>
    <m/>
    <m/>
    <n v="0"/>
    <n v="0"/>
    <m/>
    <e v="#N/A"/>
    <m/>
    <m/>
    <m/>
    <m/>
    <m/>
    <m/>
    <m/>
    <m/>
    <m/>
    <m/>
    <m/>
    <m/>
    <m/>
    <m/>
    <m/>
    <m/>
    <m/>
    <m/>
    <m/>
    <m/>
    <m/>
    <n v="120000"/>
    <m/>
    <m/>
    <s v="Euro"/>
    <n v="44.25"/>
    <m/>
    <m/>
    <m/>
    <m/>
    <e v="#N/A"/>
    <n v="0"/>
    <m/>
    <m/>
    <m/>
    <m/>
    <m/>
    <m/>
    <m/>
    <m/>
    <m/>
    <m/>
    <m/>
    <m/>
    <m/>
    <m/>
    <m/>
    <m/>
    <m/>
    <m/>
    <m/>
    <n v="1"/>
    <m/>
  </r>
  <r>
    <m/>
    <s v="V100020"/>
    <s v="2021-0010"/>
    <x v="39"/>
    <n v="2"/>
    <s v="Wagon"/>
    <n v="7"/>
    <m/>
    <x v="11"/>
    <m/>
    <m/>
    <x v="5"/>
    <x v="2"/>
    <n v="1"/>
    <m/>
    <m/>
    <m/>
    <n v="1"/>
    <n v="0"/>
    <n v="0"/>
    <x v="1"/>
    <m/>
    <m/>
    <m/>
    <x v="0"/>
    <m/>
    <m/>
    <m/>
    <e v="#N/A"/>
    <e v="#N/A"/>
    <n v="456"/>
    <x v="1"/>
    <m/>
    <m/>
    <m/>
    <m/>
    <s v="n.a."/>
    <m/>
    <m/>
    <n v="0"/>
    <n v="0"/>
    <m/>
    <e v="#N/A"/>
    <m/>
    <m/>
    <m/>
    <m/>
    <m/>
    <m/>
    <m/>
    <m/>
    <m/>
    <m/>
    <m/>
    <m/>
    <m/>
    <m/>
    <m/>
    <m/>
    <m/>
    <m/>
    <m/>
    <m/>
    <m/>
    <n v="120000"/>
    <m/>
    <m/>
    <s v="Euro"/>
    <n v="44.25"/>
    <m/>
    <m/>
    <m/>
    <m/>
    <e v="#N/A"/>
    <n v="0"/>
    <m/>
    <m/>
    <m/>
    <m/>
    <m/>
    <m/>
    <m/>
    <m/>
    <m/>
    <m/>
    <m/>
    <m/>
    <m/>
    <m/>
    <m/>
    <m/>
    <m/>
    <m/>
    <m/>
    <n v="1"/>
    <m/>
  </r>
  <r>
    <m/>
    <s v="V100020"/>
    <s v="2021-0010"/>
    <x v="39"/>
    <n v="2"/>
    <s v="Wagon"/>
    <n v="8"/>
    <m/>
    <x v="11"/>
    <m/>
    <m/>
    <x v="5"/>
    <x v="2"/>
    <n v="1"/>
    <m/>
    <m/>
    <m/>
    <n v="1"/>
    <n v="0"/>
    <n v="0"/>
    <x v="1"/>
    <m/>
    <m/>
    <m/>
    <x v="0"/>
    <m/>
    <m/>
    <m/>
    <e v="#N/A"/>
    <e v="#N/A"/>
    <n v="456"/>
    <x v="1"/>
    <m/>
    <m/>
    <m/>
    <m/>
    <s v="n.a."/>
    <m/>
    <m/>
    <n v="0"/>
    <n v="0"/>
    <m/>
    <e v="#N/A"/>
    <m/>
    <m/>
    <m/>
    <m/>
    <m/>
    <m/>
    <m/>
    <m/>
    <m/>
    <m/>
    <m/>
    <m/>
    <m/>
    <m/>
    <m/>
    <m/>
    <m/>
    <m/>
    <m/>
    <m/>
    <m/>
    <n v="120000"/>
    <m/>
    <m/>
    <s v="Euro"/>
    <n v="44.25"/>
    <m/>
    <m/>
    <m/>
    <m/>
    <e v="#N/A"/>
    <n v="0"/>
    <m/>
    <m/>
    <m/>
    <m/>
    <m/>
    <m/>
    <m/>
    <m/>
    <m/>
    <m/>
    <m/>
    <m/>
    <m/>
    <m/>
    <m/>
    <m/>
    <m/>
    <m/>
    <m/>
    <n v="1"/>
    <m/>
  </r>
  <r>
    <m/>
    <s v="V100020"/>
    <s v="2021-0010"/>
    <x v="39"/>
    <n v="2"/>
    <s v="Wagon"/>
    <n v="9"/>
    <m/>
    <x v="11"/>
    <m/>
    <m/>
    <x v="5"/>
    <x v="2"/>
    <n v="1"/>
    <m/>
    <m/>
    <m/>
    <n v="1"/>
    <n v="0"/>
    <n v="0"/>
    <x v="1"/>
    <m/>
    <m/>
    <m/>
    <x v="0"/>
    <m/>
    <m/>
    <m/>
    <e v="#N/A"/>
    <e v="#N/A"/>
    <n v="456"/>
    <x v="1"/>
    <m/>
    <m/>
    <m/>
    <m/>
    <s v="n.a."/>
    <m/>
    <m/>
    <n v="0"/>
    <n v="0"/>
    <m/>
    <e v="#N/A"/>
    <m/>
    <m/>
    <m/>
    <m/>
    <m/>
    <m/>
    <m/>
    <m/>
    <m/>
    <m/>
    <m/>
    <m/>
    <m/>
    <m/>
    <m/>
    <m/>
    <m/>
    <m/>
    <m/>
    <m/>
    <m/>
    <n v="120000"/>
    <m/>
    <m/>
    <s v="Euro"/>
    <n v="44.25"/>
    <m/>
    <m/>
    <m/>
    <m/>
    <e v="#N/A"/>
    <n v="0"/>
    <m/>
    <m/>
    <m/>
    <m/>
    <m/>
    <m/>
    <m/>
    <m/>
    <m/>
    <m/>
    <m/>
    <m/>
    <m/>
    <m/>
    <m/>
    <m/>
    <m/>
    <m/>
    <m/>
    <n v="1"/>
    <m/>
  </r>
  <r>
    <m/>
    <s v="V100020"/>
    <s v="2021-0010"/>
    <x v="39"/>
    <n v="2"/>
    <s v="Wagon"/>
    <n v="10"/>
    <m/>
    <x v="11"/>
    <m/>
    <m/>
    <x v="5"/>
    <x v="2"/>
    <n v="1"/>
    <m/>
    <m/>
    <m/>
    <n v="1"/>
    <n v="0"/>
    <n v="0"/>
    <x v="1"/>
    <m/>
    <m/>
    <m/>
    <x v="0"/>
    <m/>
    <m/>
    <m/>
    <e v="#N/A"/>
    <e v="#N/A"/>
    <n v="456"/>
    <x v="1"/>
    <m/>
    <m/>
    <m/>
    <m/>
    <s v="n.a."/>
    <m/>
    <m/>
    <n v="0"/>
    <n v="0"/>
    <m/>
    <e v="#N/A"/>
    <m/>
    <m/>
    <m/>
    <m/>
    <m/>
    <m/>
    <m/>
    <m/>
    <m/>
    <m/>
    <m/>
    <m/>
    <m/>
    <m/>
    <m/>
    <m/>
    <m/>
    <m/>
    <m/>
    <m/>
    <m/>
    <n v="120000"/>
    <m/>
    <m/>
    <s v="Euro"/>
    <n v="44.25"/>
    <m/>
    <m/>
    <m/>
    <m/>
    <e v="#N/A"/>
    <n v="0"/>
    <m/>
    <m/>
    <m/>
    <m/>
    <m/>
    <m/>
    <m/>
    <m/>
    <m/>
    <m/>
    <m/>
    <m/>
    <m/>
    <m/>
    <m/>
    <m/>
    <m/>
    <m/>
    <m/>
    <n v="1"/>
    <m/>
  </r>
  <r>
    <m/>
    <m/>
    <s v="2022-0017"/>
    <x v="40"/>
    <m/>
    <s v="Header"/>
    <m/>
    <m/>
    <x v="11"/>
    <s v="DEU"/>
    <s v="Middle EU - DBC"/>
    <x v="5"/>
    <x v="2"/>
    <n v="17"/>
    <m/>
    <m/>
    <n v="17"/>
    <n v="0"/>
    <n v="0"/>
    <n v="0"/>
    <x v="0"/>
    <m/>
    <m/>
    <m/>
    <x v="0"/>
    <m/>
    <d v="2022-10-25T00:00:00"/>
    <d v="2023-10-24T00:00:00"/>
    <m/>
    <m/>
    <n v="364"/>
    <x v="44"/>
    <m/>
    <m/>
    <m/>
    <n v="17"/>
    <s v="n.a."/>
    <m/>
    <m/>
    <n v="0"/>
    <n v="0"/>
    <m/>
    <m/>
    <m/>
    <m/>
    <m/>
    <m/>
    <m/>
    <m/>
    <m/>
    <m/>
    <n v="364"/>
    <s v="A"/>
    <n v="70"/>
    <n v="1"/>
    <s v="DEU"/>
    <s v="Not required"/>
    <s v="N"/>
    <s v="N"/>
    <s v="Prolong. Option"/>
    <m/>
    <n v="1"/>
    <m/>
    <m/>
    <n v="120000"/>
    <m/>
    <m/>
    <s v="Euro"/>
    <n v="49.1"/>
    <n v="0"/>
    <n v="0"/>
    <m/>
    <n v="0"/>
    <n v="49.1"/>
    <n v="0"/>
    <n v="995"/>
    <m/>
    <m/>
    <n v="0"/>
    <s v="0.00"/>
    <n v="0"/>
    <n v="0"/>
    <s v="0.00"/>
    <n v="0"/>
    <n v="49.1"/>
    <n v="0"/>
    <n v="49.1"/>
    <n v="0.9422375743619267"/>
    <n v="0"/>
    <n v="49.1"/>
    <n v="49.1"/>
    <n v="2040000"/>
    <n v="0"/>
    <s v="Y"/>
    <n v="17"/>
    <n v="303830.8"/>
  </r>
  <r>
    <m/>
    <m/>
    <s v="2022-0017"/>
    <x v="40"/>
    <m/>
    <s v="Wagon"/>
    <m/>
    <m/>
    <x v="11"/>
    <m/>
    <m/>
    <x v="5"/>
    <x v="2"/>
    <n v="1"/>
    <m/>
    <m/>
    <n v="1"/>
    <m/>
    <n v="0"/>
    <n v="0"/>
    <x v="1"/>
    <m/>
    <m/>
    <m/>
    <x v="0"/>
    <m/>
    <m/>
    <m/>
    <e v="#N/A"/>
    <e v="#N/A"/>
    <n v="364"/>
    <x v="1"/>
    <m/>
    <m/>
    <m/>
    <m/>
    <s v="n.a."/>
    <m/>
    <m/>
    <n v="0"/>
    <n v="0"/>
    <m/>
    <e v="#N/A"/>
    <m/>
    <m/>
    <m/>
    <m/>
    <m/>
    <m/>
    <m/>
    <m/>
    <m/>
    <m/>
    <m/>
    <m/>
    <m/>
    <m/>
    <m/>
    <m/>
    <m/>
    <m/>
    <m/>
    <m/>
    <m/>
    <n v="120000"/>
    <m/>
    <m/>
    <s v="Euro"/>
    <n v="49.1"/>
    <m/>
    <m/>
    <m/>
    <m/>
    <e v="#N/A"/>
    <n v="0"/>
    <m/>
    <m/>
    <m/>
    <m/>
    <m/>
    <m/>
    <m/>
    <m/>
    <m/>
    <m/>
    <m/>
    <m/>
    <m/>
    <m/>
    <m/>
    <m/>
    <m/>
    <m/>
    <m/>
    <n v="1"/>
    <m/>
  </r>
  <r>
    <m/>
    <m/>
    <s v="2022-0017"/>
    <x v="40"/>
    <m/>
    <s v="Wagon"/>
    <m/>
    <m/>
    <x v="11"/>
    <m/>
    <m/>
    <x v="5"/>
    <x v="2"/>
    <n v="1"/>
    <m/>
    <m/>
    <n v="1"/>
    <m/>
    <n v="0"/>
    <n v="0"/>
    <x v="1"/>
    <m/>
    <m/>
    <m/>
    <x v="0"/>
    <m/>
    <m/>
    <m/>
    <e v="#N/A"/>
    <e v="#N/A"/>
    <n v="364"/>
    <x v="1"/>
    <m/>
    <m/>
    <m/>
    <m/>
    <s v="n.a."/>
    <m/>
    <m/>
    <n v="0"/>
    <n v="0"/>
    <m/>
    <e v="#N/A"/>
    <m/>
    <m/>
    <m/>
    <m/>
    <m/>
    <m/>
    <m/>
    <m/>
    <m/>
    <m/>
    <m/>
    <m/>
    <m/>
    <m/>
    <m/>
    <m/>
    <m/>
    <m/>
    <m/>
    <m/>
    <m/>
    <n v="120000"/>
    <m/>
    <m/>
    <s v="Euro"/>
    <n v="49.1"/>
    <m/>
    <m/>
    <m/>
    <m/>
    <e v="#N/A"/>
    <n v="0"/>
    <m/>
    <m/>
    <m/>
    <m/>
    <m/>
    <m/>
    <m/>
    <m/>
    <m/>
    <m/>
    <m/>
    <m/>
    <m/>
    <m/>
    <m/>
    <m/>
    <m/>
    <m/>
    <m/>
    <n v="1"/>
    <m/>
  </r>
  <r>
    <m/>
    <m/>
    <s v="2022-0017"/>
    <x v="40"/>
    <m/>
    <s v="Wagon"/>
    <m/>
    <m/>
    <x v="11"/>
    <m/>
    <m/>
    <x v="5"/>
    <x v="2"/>
    <n v="1"/>
    <m/>
    <m/>
    <n v="1"/>
    <m/>
    <n v="0"/>
    <n v="0"/>
    <x v="1"/>
    <m/>
    <m/>
    <m/>
    <x v="0"/>
    <m/>
    <m/>
    <m/>
    <e v="#N/A"/>
    <e v="#N/A"/>
    <n v="364"/>
    <x v="1"/>
    <m/>
    <m/>
    <m/>
    <m/>
    <s v="n.a."/>
    <m/>
    <m/>
    <n v="0"/>
    <n v="0"/>
    <m/>
    <e v="#N/A"/>
    <m/>
    <m/>
    <m/>
    <m/>
    <m/>
    <m/>
    <m/>
    <m/>
    <m/>
    <m/>
    <m/>
    <m/>
    <m/>
    <m/>
    <m/>
    <m/>
    <m/>
    <m/>
    <m/>
    <m/>
    <m/>
    <n v="120000"/>
    <m/>
    <m/>
    <s v="Euro"/>
    <n v="49.1"/>
    <m/>
    <m/>
    <m/>
    <m/>
    <e v="#N/A"/>
    <n v="0"/>
    <m/>
    <m/>
    <m/>
    <m/>
    <m/>
    <m/>
    <m/>
    <m/>
    <m/>
    <m/>
    <m/>
    <m/>
    <m/>
    <m/>
    <m/>
    <m/>
    <m/>
    <m/>
    <m/>
    <n v="1"/>
    <m/>
  </r>
  <r>
    <m/>
    <m/>
    <s v="2022-0017"/>
    <x v="40"/>
    <m/>
    <s v="Wagon"/>
    <m/>
    <m/>
    <x v="11"/>
    <m/>
    <m/>
    <x v="5"/>
    <x v="2"/>
    <n v="1"/>
    <m/>
    <m/>
    <n v="1"/>
    <m/>
    <n v="0"/>
    <n v="0"/>
    <x v="1"/>
    <m/>
    <m/>
    <m/>
    <x v="0"/>
    <m/>
    <m/>
    <m/>
    <e v="#N/A"/>
    <e v="#N/A"/>
    <n v="364"/>
    <x v="1"/>
    <m/>
    <m/>
    <m/>
    <m/>
    <s v="n.a."/>
    <m/>
    <m/>
    <n v="0"/>
    <n v="0"/>
    <m/>
    <e v="#N/A"/>
    <m/>
    <m/>
    <m/>
    <m/>
    <m/>
    <m/>
    <m/>
    <m/>
    <m/>
    <m/>
    <m/>
    <m/>
    <m/>
    <m/>
    <m/>
    <m/>
    <m/>
    <m/>
    <m/>
    <m/>
    <m/>
    <n v="120000"/>
    <m/>
    <m/>
    <s v="Euro"/>
    <n v="49.1"/>
    <m/>
    <m/>
    <m/>
    <m/>
    <e v="#N/A"/>
    <n v="0"/>
    <m/>
    <m/>
    <m/>
    <m/>
    <m/>
    <m/>
    <m/>
    <m/>
    <m/>
    <m/>
    <m/>
    <m/>
    <m/>
    <m/>
    <m/>
    <m/>
    <m/>
    <m/>
    <m/>
    <n v="1"/>
    <m/>
  </r>
  <r>
    <m/>
    <m/>
    <s v="2022-0017"/>
    <x v="40"/>
    <m/>
    <s v="Wagon"/>
    <m/>
    <m/>
    <x v="11"/>
    <m/>
    <m/>
    <x v="5"/>
    <x v="2"/>
    <n v="1"/>
    <m/>
    <m/>
    <n v="1"/>
    <m/>
    <n v="0"/>
    <n v="0"/>
    <x v="1"/>
    <m/>
    <m/>
    <m/>
    <x v="0"/>
    <m/>
    <m/>
    <m/>
    <e v="#N/A"/>
    <e v="#N/A"/>
    <n v="364"/>
    <x v="1"/>
    <m/>
    <m/>
    <m/>
    <m/>
    <s v="n.a."/>
    <m/>
    <m/>
    <n v="0"/>
    <n v="0"/>
    <m/>
    <e v="#N/A"/>
    <m/>
    <m/>
    <m/>
    <m/>
    <m/>
    <m/>
    <m/>
    <m/>
    <m/>
    <m/>
    <m/>
    <m/>
    <m/>
    <m/>
    <m/>
    <m/>
    <m/>
    <m/>
    <m/>
    <m/>
    <m/>
    <n v="120000"/>
    <m/>
    <m/>
    <s v="Euro"/>
    <n v="49.1"/>
    <m/>
    <m/>
    <m/>
    <m/>
    <e v="#N/A"/>
    <n v="0"/>
    <m/>
    <m/>
    <m/>
    <m/>
    <m/>
    <m/>
    <m/>
    <m/>
    <m/>
    <m/>
    <m/>
    <m/>
    <m/>
    <m/>
    <m/>
    <m/>
    <m/>
    <m/>
    <m/>
    <n v="1"/>
    <m/>
  </r>
  <r>
    <m/>
    <m/>
    <s v="2022-0017"/>
    <x v="40"/>
    <m/>
    <s v="Wagon"/>
    <m/>
    <m/>
    <x v="11"/>
    <m/>
    <m/>
    <x v="5"/>
    <x v="2"/>
    <n v="1"/>
    <m/>
    <m/>
    <n v="1"/>
    <m/>
    <n v="0"/>
    <n v="0"/>
    <x v="1"/>
    <m/>
    <m/>
    <m/>
    <x v="0"/>
    <m/>
    <m/>
    <m/>
    <e v="#N/A"/>
    <e v="#N/A"/>
    <n v="364"/>
    <x v="1"/>
    <m/>
    <m/>
    <m/>
    <m/>
    <s v="n.a."/>
    <m/>
    <m/>
    <n v="0"/>
    <n v="0"/>
    <m/>
    <e v="#N/A"/>
    <m/>
    <m/>
    <m/>
    <m/>
    <m/>
    <m/>
    <m/>
    <m/>
    <m/>
    <m/>
    <m/>
    <m/>
    <m/>
    <m/>
    <m/>
    <m/>
    <m/>
    <m/>
    <m/>
    <m/>
    <m/>
    <n v="120000"/>
    <m/>
    <m/>
    <s v="Euro"/>
    <n v="49.1"/>
    <m/>
    <m/>
    <m/>
    <m/>
    <e v="#N/A"/>
    <n v="0"/>
    <m/>
    <m/>
    <m/>
    <m/>
    <m/>
    <m/>
    <m/>
    <m/>
    <m/>
    <m/>
    <m/>
    <m/>
    <m/>
    <m/>
    <m/>
    <m/>
    <m/>
    <m/>
    <m/>
    <n v="1"/>
    <m/>
  </r>
  <r>
    <m/>
    <m/>
    <s v="2022-0017"/>
    <x v="40"/>
    <m/>
    <s v="Wagon"/>
    <m/>
    <m/>
    <x v="11"/>
    <m/>
    <m/>
    <x v="5"/>
    <x v="2"/>
    <n v="1"/>
    <m/>
    <m/>
    <n v="1"/>
    <m/>
    <n v="0"/>
    <n v="0"/>
    <x v="1"/>
    <m/>
    <m/>
    <m/>
    <x v="0"/>
    <m/>
    <m/>
    <m/>
    <e v="#N/A"/>
    <e v="#N/A"/>
    <n v="364"/>
    <x v="1"/>
    <m/>
    <m/>
    <m/>
    <m/>
    <s v="n.a."/>
    <m/>
    <m/>
    <n v="0"/>
    <n v="0"/>
    <m/>
    <e v="#N/A"/>
    <m/>
    <m/>
    <m/>
    <m/>
    <m/>
    <m/>
    <m/>
    <m/>
    <m/>
    <m/>
    <m/>
    <m/>
    <m/>
    <m/>
    <m/>
    <m/>
    <m/>
    <m/>
    <m/>
    <m/>
    <m/>
    <n v="120000"/>
    <m/>
    <m/>
    <s v="Euro"/>
    <n v="49.1"/>
    <m/>
    <m/>
    <m/>
    <m/>
    <e v="#N/A"/>
    <n v="0"/>
    <m/>
    <m/>
    <m/>
    <m/>
    <m/>
    <m/>
    <m/>
    <m/>
    <m/>
    <m/>
    <m/>
    <m/>
    <m/>
    <m/>
    <m/>
    <m/>
    <m/>
    <m/>
    <m/>
    <n v="1"/>
    <m/>
  </r>
  <r>
    <m/>
    <m/>
    <s v="2022-0017"/>
    <x v="40"/>
    <m/>
    <s v="Wagon"/>
    <m/>
    <m/>
    <x v="11"/>
    <m/>
    <m/>
    <x v="5"/>
    <x v="2"/>
    <n v="1"/>
    <m/>
    <m/>
    <n v="1"/>
    <m/>
    <n v="0"/>
    <n v="0"/>
    <x v="1"/>
    <m/>
    <m/>
    <m/>
    <x v="0"/>
    <m/>
    <m/>
    <m/>
    <e v="#N/A"/>
    <e v="#N/A"/>
    <n v="364"/>
    <x v="1"/>
    <m/>
    <m/>
    <m/>
    <m/>
    <s v="n.a."/>
    <m/>
    <m/>
    <n v="0"/>
    <n v="0"/>
    <m/>
    <e v="#N/A"/>
    <m/>
    <m/>
    <m/>
    <m/>
    <m/>
    <m/>
    <m/>
    <m/>
    <m/>
    <m/>
    <m/>
    <m/>
    <m/>
    <m/>
    <m/>
    <m/>
    <m/>
    <m/>
    <m/>
    <m/>
    <m/>
    <n v="120000"/>
    <m/>
    <m/>
    <s v="Euro"/>
    <n v="49.1"/>
    <m/>
    <m/>
    <m/>
    <m/>
    <e v="#N/A"/>
    <n v="0"/>
    <m/>
    <m/>
    <m/>
    <m/>
    <m/>
    <m/>
    <m/>
    <m/>
    <m/>
    <m/>
    <m/>
    <m/>
    <m/>
    <m/>
    <m/>
    <m/>
    <m/>
    <m/>
    <m/>
    <n v="1"/>
    <m/>
  </r>
  <r>
    <m/>
    <m/>
    <s v="2022-0017"/>
    <x v="40"/>
    <m/>
    <s v="Wagon"/>
    <m/>
    <m/>
    <x v="11"/>
    <m/>
    <m/>
    <x v="5"/>
    <x v="2"/>
    <n v="1"/>
    <m/>
    <m/>
    <n v="1"/>
    <m/>
    <n v="0"/>
    <n v="0"/>
    <x v="1"/>
    <m/>
    <m/>
    <m/>
    <x v="0"/>
    <m/>
    <m/>
    <m/>
    <e v="#N/A"/>
    <e v="#N/A"/>
    <n v="364"/>
    <x v="1"/>
    <m/>
    <m/>
    <m/>
    <m/>
    <s v="n.a."/>
    <m/>
    <m/>
    <n v="0"/>
    <n v="0"/>
    <m/>
    <e v="#N/A"/>
    <m/>
    <m/>
    <m/>
    <m/>
    <m/>
    <m/>
    <m/>
    <m/>
    <m/>
    <m/>
    <m/>
    <m/>
    <m/>
    <m/>
    <m/>
    <m/>
    <m/>
    <m/>
    <m/>
    <m/>
    <m/>
    <n v="120000"/>
    <m/>
    <m/>
    <s v="Euro"/>
    <n v="49.1"/>
    <m/>
    <m/>
    <m/>
    <m/>
    <e v="#N/A"/>
    <n v="0"/>
    <m/>
    <m/>
    <m/>
    <m/>
    <m/>
    <m/>
    <m/>
    <m/>
    <m/>
    <m/>
    <m/>
    <m/>
    <m/>
    <m/>
    <m/>
    <m/>
    <m/>
    <m/>
    <m/>
    <n v="1"/>
    <m/>
  </r>
  <r>
    <m/>
    <m/>
    <s v="2022-0017"/>
    <x v="40"/>
    <m/>
    <s v="Wagon"/>
    <m/>
    <m/>
    <x v="11"/>
    <m/>
    <m/>
    <x v="5"/>
    <x v="2"/>
    <n v="1"/>
    <m/>
    <m/>
    <n v="1"/>
    <m/>
    <n v="0"/>
    <n v="0"/>
    <x v="1"/>
    <m/>
    <m/>
    <m/>
    <x v="0"/>
    <m/>
    <m/>
    <m/>
    <e v="#N/A"/>
    <e v="#N/A"/>
    <n v="364"/>
    <x v="1"/>
    <m/>
    <m/>
    <m/>
    <m/>
    <s v="n.a."/>
    <m/>
    <m/>
    <n v="0"/>
    <n v="0"/>
    <m/>
    <e v="#N/A"/>
    <m/>
    <m/>
    <m/>
    <m/>
    <m/>
    <m/>
    <m/>
    <m/>
    <m/>
    <m/>
    <m/>
    <m/>
    <m/>
    <m/>
    <m/>
    <m/>
    <m/>
    <m/>
    <m/>
    <m/>
    <m/>
    <n v="120000"/>
    <m/>
    <m/>
    <s v="Euro"/>
    <n v="49.1"/>
    <m/>
    <m/>
    <m/>
    <m/>
    <e v="#N/A"/>
    <n v="0"/>
    <m/>
    <m/>
    <m/>
    <m/>
    <m/>
    <m/>
    <m/>
    <m/>
    <m/>
    <m/>
    <m/>
    <m/>
    <m/>
    <m/>
    <m/>
    <m/>
    <m/>
    <m/>
    <m/>
    <n v="1"/>
    <m/>
  </r>
  <r>
    <m/>
    <m/>
    <s v="2022-0017"/>
    <x v="40"/>
    <m/>
    <s v="Wagon"/>
    <m/>
    <m/>
    <x v="11"/>
    <m/>
    <m/>
    <x v="5"/>
    <x v="2"/>
    <n v="1"/>
    <m/>
    <m/>
    <n v="1"/>
    <m/>
    <n v="0"/>
    <n v="0"/>
    <x v="1"/>
    <m/>
    <m/>
    <m/>
    <x v="0"/>
    <m/>
    <m/>
    <m/>
    <e v="#N/A"/>
    <e v="#N/A"/>
    <n v="364"/>
    <x v="1"/>
    <m/>
    <m/>
    <m/>
    <m/>
    <s v="n.a."/>
    <m/>
    <m/>
    <n v="0"/>
    <n v="0"/>
    <m/>
    <e v="#N/A"/>
    <m/>
    <m/>
    <m/>
    <m/>
    <m/>
    <m/>
    <m/>
    <m/>
    <m/>
    <m/>
    <m/>
    <m/>
    <m/>
    <m/>
    <m/>
    <m/>
    <m/>
    <m/>
    <m/>
    <m/>
    <m/>
    <n v="120000"/>
    <m/>
    <m/>
    <s v="Euro"/>
    <n v="49.1"/>
    <m/>
    <m/>
    <m/>
    <m/>
    <e v="#N/A"/>
    <n v="0"/>
    <m/>
    <m/>
    <m/>
    <m/>
    <m/>
    <m/>
    <m/>
    <m/>
    <m/>
    <m/>
    <m/>
    <m/>
    <m/>
    <m/>
    <m/>
    <m/>
    <m/>
    <m/>
    <m/>
    <n v="1"/>
    <m/>
  </r>
  <r>
    <m/>
    <m/>
    <s v="2022-0017"/>
    <x v="40"/>
    <m/>
    <s v="Wagon"/>
    <m/>
    <m/>
    <x v="11"/>
    <m/>
    <m/>
    <x v="5"/>
    <x v="2"/>
    <n v="1"/>
    <m/>
    <m/>
    <n v="1"/>
    <m/>
    <n v="0"/>
    <n v="0"/>
    <x v="1"/>
    <m/>
    <m/>
    <m/>
    <x v="0"/>
    <m/>
    <m/>
    <m/>
    <e v="#N/A"/>
    <e v="#N/A"/>
    <n v="364"/>
    <x v="1"/>
    <m/>
    <m/>
    <m/>
    <m/>
    <s v="n.a."/>
    <m/>
    <m/>
    <n v="0"/>
    <n v="0"/>
    <m/>
    <e v="#N/A"/>
    <m/>
    <m/>
    <m/>
    <m/>
    <m/>
    <m/>
    <m/>
    <m/>
    <m/>
    <m/>
    <m/>
    <m/>
    <m/>
    <m/>
    <m/>
    <m/>
    <m/>
    <m/>
    <m/>
    <m/>
    <m/>
    <n v="120000"/>
    <m/>
    <m/>
    <s v="Euro"/>
    <n v="49.1"/>
    <m/>
    <m/>
    <m/>
    <m/>
    <e v="#N/A"/>
    <n v="0"/>
    <m/>
    <m/>
    <m/>
    <m/>
    <m/>
    <m/>
    <m/>
    <m/>
    <m/>
    <m/>
    <m/>
    <m/>
    <m/>
    <m/>
    <m/>
    <m/>
    <m/>
    <m/>
    <m/>
    <n v="1"/>
    <m/>
  </r>
  <r>
    <m/>
    <m/>
    <s v="2022-0017"/>
    <x v="40"/>
    <m/>
    <s v="Wagon"/>
    <m/>
    <m/>
    <x v="11"/>
    <m/>
    <m/>
    <x v="5"/>
    <x v="2"/>
    <n v="1"/>
    <m/>
    <m/>
    <n v="1"/>
    <m/>
    <n v="0"/>
    <n v="0"/>
    <x v="1"/>
    <m/>
    <m/>
    <m/>
    <x v="0"/>
    <m/>
    <m/>
    <m/>
    <e v="#N/A"/>
    <e v="#N/A"/>
    <n v="364"/>
    <x v="1"/>
    <m/>
    <m/>
    <m/>
    <m/>
    <s v="n.a."/>
    <m/>
    <m/>
    <n v="0"/>
    <n v="0"/>
    <m/>
    <e v="#N/A"/>
    <m/>
    <m/>
    <m/>
    <m/>
    <m/>
    <m/>
    <m/>
    <m/>
    <m/>
    <m/>
    <m/>
    <m/>
    <m/>
    <m/>
    <m/>
    <m/>
    <m/>
    <m/>
    <m/>
    <m/>
    <m/>
    <n v="120000"/>
    <m/>
    <m/>
    <s v="Euro"/>
    <n v="49.1"/>
    <m/>
    <m/>
    <m/>
    <m/>
    <e v="#N/A"/>
    <n v="0"/>
    <m/>
    <m/>
    <m/>
    <m/>
    <m/>
    <m/>
    <m/>
    <m/>
    <m/>
    <m/>
    <m/>
    <m/>
    <m/>
    <m/>
    <m/>
    <m/>
    <m/>
    <m/>
    <m/>
    <n v="1"/>
    <m/>
  </r>
  <r>
    <m/>
    <m/>
    <s v="2022-0017"/>
    <x v="40"/>
    <m/>
    <s v="Wagon"/>
    <m/>
    <m/>
    <x v="11"/>
    <m/>
    <m/>
    <x v="5"/>
    <x v="2"/>
    <n v="1"/>
    <m/>
    <m/>
    <n v="1"/>
    <m/>
    <n v="0"/>
    <n v="0"/>
    <x v="1"/>
    <m/>
    <m/>
    <m/>
    <x v="0"/>
    <m/>
    <m/>
    <m/>
    <e v="#N/A"/>
    <e v="#N/A"/>
    <n v="364"/>
    <x v="1"/>
    <m/>
    <m/>
    <m/>
    <m/>
    <s v="n.a."/>
    <m/>
    <m/>
    <n v="0"/>
    <n v="0"/>
    <m/>
    <e v="#N/A"/>
    <m/>
    <m/>
    <m/>
    <m/>
    <m/>
    <m/>
    <m/>
    <m/>
    <m/>
    <m/>
    <m/>
    <m/>
    <m/>
    <m/>
    <m/>
    <m/>
    <m/>
    <m/>
    <m/>
    <m/>
    <m/>
    <n v="120000"/>
    <m/>
    <m/>
    <s v="Euro"/>
    <n v="49.1"/>
    <m/>
    <m/>
    <m/>
    <m/>
    <e v="#N/A"/>
    <n v="0"/>
    <m/>
    <m/>
    <m/>
    <m/>
    <m/>
    <m/>
    <m/>
    <m/>
    <m/>
    <m/>
    <m/>
    <m/>
    <m/>
    <m/>
    <m/>
    <m/>
    <m/>
    <m/>
    <m/>
    <n v="1"/>
    <m/>
  </r>
  <r>
    <m/>
    <m/>
    <s v="2022-0017"/>
    <x v="40"/>
    <m/>
    <s v="Wagon"/>
    <m/>
    <m/>
    <x v="11"/>
    <m/>
    <m/>
    <x v="5"/>
    <x v="2"/>
    <n v="1"/>
    <m/>
    <m/>
    <n v="1"/>
    <m/>
    <n v="0"/>
    <n v="0"/>
    <x v="1"/>
    <m/>
    <m/>
    <m/>
    <x v="0"/>
    <m/>
    <m/>
    <m/>
    <e v="#N/A"/>
    <e v="#N/A"/>
    <n v="364"/>
    <x v="1"/>
    <m/>
    <m/>
    <m/>
    <m/>
    <s v="n.a."/>
    <m/>
    <m/>
    <n v="0"/>
    <n v="0"/>
    <m/>
    <e v="#N/A"/>
    <m/>
    <m/>
    <m/>
    <m/>
    <m/>
    <m/>
    <m/>
    <m/>
    <m/>
    <m/>
    <m/>
    <m/>
    <m/>
    <m/>
    <m/>
    <m/>
    <m/>
    <m/>
    <m/>
    <m/>
    <m/>
    <n v="120000"/>
    <m/>
    <m/>
    <s v="Euro"/>
    <n v="49.1"/>
    <m/>
    <m/>
    <m/>
    <m/>
    <e v="#N/A"/>
    <n v="0"/>
    <m/>
    <m/>
    <m/>
    <m/>
    <m/>
    <m/>
    <m/>
    <m/>
    <m/>
    <m/>
    <m/>
    <m/>
    <m/>
    <m/>
    <m/>
    <m/>
    <m/>
    <m/>
    <m/>
    <n v="1"/>
    <m/>
  </r>
  <r>
    <m/>
    <m/>
    <s v="2022-0017"/>
    <x v="40"/>
    <m/>
    <s v="Wagon"/>
    <m/>
    <m/>
    <x v="11"/>
    <m/>
    <m/>
    <x v="5"/>
    <x v="2"/>
    <n v="1"/>
    <m/>
    <m/>
    <n v="1"/>
    <m/>
    <n v="0"/>
    <n v="0"/>
    <x v="1"/>
    <m/>
    <m/>
    <m/>
    <x v="0"/>
    <m/>
    <m/>
    <m/>
    <e v="#N/A"/>
    <e v="#N/A"/>
    <n v="364"/>
    <x v="1"/>
    <m/>
    <m/>
    <m/>
    <m/>
    <s v="n.a."/>
    <m/>
    <m/>
    <n v="0"/>
    <n v="0"/>
    <m/>
    <e v="#N/A"/>
    <m/>
    <m/>
    <m/>
    <m/>
    <m/>
    <m/>
    <m/>
    <m/>
    <m/>
    <m/>
    <m/>
    <m/>
    <m/>
    <m/>
    <m/>
    <m/>
    <m/>
    <m/>
    <m/>
    <m/>
    <m/>
    <n v="120000"/>
    <m/>
    <m/>
    <s v="Euro"/>
    <n v="49.1"/>
    <m/>
    <m/>
    <m/>
    <m/>
    <e v="#N/A"/>
    <n v="0"/>
    <m/>
    <m/>
    <m/>
    <m/>
    <m/>
    <m/>
    <m/>
    <m/>
    <m/>
    <m/>
    <m/>
    <m/>
    <m/>
    <m/>
    <m/>
    <m/>
    <m/>
    <m/>
    <m/>
    <n v="1"/>
    <m/>
  </r>
  <r>
    <m/>
    <m/>
    <s v="2022-0017"/>
    <x v="40"/>
    <m/>
    <s v="Wagon"/>
    <m/>
    <m/>
    <x v="11"/>
    <m/>
    <m/>
    <x v="5"/>
    <x v="2"/>
    <n v="1"/>
    <m/>
    <m/>
    <n v="1"/>
    <m/>
    <n v="0"/>
    <n v="0"/>
    <x v="1"/>
    <m/>
    <m/>
    <m/>
    <x v="0"/>
    <m/>
    <m/>
    <m/>
    <e v="#N/A"/>
    <e v="#N/A"/>
    <n v="364"/>
    <x v="1"/>
    <m/>
    <m/>
    <m/>
    <m/>
    <s v="n.a."/>
    <m/>
    <m/>
    <n v="0"/>
    <n v="0"/>
    <m/>
    <e v="#N/A"/>
    <m/>
    <m/>
    <m/>
    <m/>
    <m/>
    <m/>
    <m/>
    <m/>
    <m/>
    <m/>
    <m/>
    <m/>
    <m/>
    <m/>
    <m/>
    <m/>
    <m/>
    <m/>
    <m/>
    <m/>
    <m/>
    <n v="120000"/>
    <m/>
    <m/>
    <s v="Euro"/>
    <n v="49.1"/>
    <m/>
    <m/>
    <m/>
    <m/>
    <e v="#N/A"/>
    <n v="0"/>
    <m/>
    <m/>
    <m/>
    <m/>
    <m/>
    <m/>
    <m/>
    <m/>
    <m/>
    <m/>
    <m/>
    <m/>
    <m/>
    <m/>
    <m/>
    <m/>
    <m/>
    <m/>
    <m/>
    <n v="1"/>
    <m/>
  </r>
  <r>
    <m/>
    <s v="V400003"/>
    <s v="2021-2420-1"/>
    <x v="41"/>
    <m/>
    <s v="Header"/>
    <m/>
    <m/>
    <x v="11"/>
    <s v="DEU"/>
    <s v="Middle EU - DBC"/>
    <x v="5"/>
    <x v="0"/>
    <n v="197"/>
    <m/>
    <m/>
    <n v="197"/>
    <n v="1"/>
    <n v="0"/>
    <n v="0"/>
    <x v="4"/>
    <m/>
    <m/>
    <m/>
    <x v="0"/>
    <s v="bis zu 50% early termination möglich mit versch. Pönalen"/>
    <d v="2021-10-01T00:00:00"/>
    <d v="2027-09-30T00:00:00"/>
    <m/>
    <m/>
    <n v="2190"/>
    <x v="45"/>
    <d v="2023-07-25T00:00:00"/>
    <m/>
    <m/>
    <n v="197"/>
    <s v="with various options"/>
    <m/>
    <m/>
    <n v="0"/>
    <n v="3"/>
    <m/>
    <m/>
    <s v="ab dem 30.06.2023 bis zum 31.12.2023 bis zu 20% und danach pro Kalenderjahr bis zu 40 %, ab dem 31.12.2023 insgesamt bis zu 50 %,  Ankündigungsfristen zwischen 3-9 Mte "/>
    <m/>
    <m/>
    <m/>
    <m/>
    <m/>
    <m/>
    <m/>
    <n v="2190"/>
    <s v="A"/>
    <n v="70"/>
    <n v="1"/>
    <s v="DEU"/>
    <s v="Not required"/>
    <s v="N"/>
    <s v="N"/>
    <n v="24"/>
    <s v="muss bis 31.01.27 wargenommen werden"/>
    <m/>
    <m/>
    <m/>
    <n v="140000"/>
    <m/>
    <m/>
    <s v="Euro"/>
    <n v="16.59"/>
    <n v="0"/>
    <n v="0"/>
    <m/>
    <n v="0"/>
    <n v="16.59"/>
    <n v="0"/>
    <n v="780"/>
    <m/>
    <m/>
    <n v="0"/>
    <s v="0.00"/>
    <n v="0"/>
    <n v="0"/>
    <s v="0.00"/>
    <n v="0"/>
    <n v="16.59"/>
    <n v="0"/>
    <n v="16.59"/>
    <n v="0.9644364074743822"/>
    <n v="0"/>
    <n v="16"/>
    <n v="16"/>
    <n v="27580000"/>
    <n v="0"/>
    <s v="Y"/>
    <n v="198"/>
    <n v="1147328"/>
  </r>
  <r>
    <m/>
    <s v="V400003"/>
    <s v="2021-2420-1"/>
    <x v="41"/>
    <n v="1"/>
    <s v="Batch"/>
    <m/>
    <m/>
    <x v="11"/>
    <s v="DEU"/>
    <s v="Middle EU - DBC"/>
    <x v="5"/>
    <x v="0"/>
    <n v="24"/>
    <m/>
    <m/>
    <n v="24"/>
    <n v="0"/>
    <n v="0"/>
    <n v="0"/>
    <x v="4"/>
    <m/>
    <m/>
    <m/>
    <x v="0"/>
    <m/>
    <m/>
    <m/>
    <d v="2022-01-01T00:00:00"/>
    <d v="2027-09-30T00:00:00"/>
    <m/>
    <x v="46"/>
    <m/>
    <m/>
    <m/>
    <m/>
    <s v="with various options"/>
    <m/>
    <m/>
    <n v="0"/>
    <n v="3"/>
    <m/>
    <m/>
    <s v="ab dem 30.06.2023 bis zum 31.12.2023 bis zu 20% und danach pro Kalenderjahr bis zu 40 %, ab dem 31.12.2023 insgesamt bis zu 50 %,  Ankündigungsfristen zwischen 3-9 Mte "/>
    <m/>
    <m/>
    <m/>
    <m/>
    <m/>
    <m/>
    <m/>
    <m/>
    <s v="A"/>
    <m/>
    <n v="1"/>
    <s v="DEU"/>
    <s v="Not required"/>
    <s v="N"/>
    <s v="N"/>
    <n v="24"/>
    <s v="muss bis 31.01.27 wargenommen werden"/>
    <m/>
    <m/>
    <m/>
    <n v="140000"/>
    <m/>
    <m/>
    <s v="Euro"/>
    <n v="16.59"/>
    <n v="0"/>
    <n v="0"/>
    <m/>
    <n v="0"/>
    <n v="16"/>
    <n v="0"/>
    <n v="780"/>
    <n v="0"/>
    <m/>
    <n v="0"/>
    <s v="0.00"/>
    <n v="0"/>
    <n v="0"/>
    <s v="0.00"/>
    <n v="0"/>
    <n v="16.59"/>
    <n v="0"/>
    <n v="16.59"/>
    <n v="0.9644364074743822"/>
    <n v="0"/>
    <n v="16"/>
    <n v="16"/>
    <n v="3360000"/>
    <n v="0"/>
    <s v="Y"/>
    <n v="24"/>
    <n v="139776"/>
  </r>
  <r>
    <m/>
    <s v="V400003"/>
    <s v="2021-2420-1"/>
    <x v="41"/>
    <n v="1"/>
    <s v="Wagon"/>
    <n v="2"/>
    <m/>
    <x v="11"/>
    <m/>
    <m/>
    <x v="5"/>
    <x v="0"/>
    <n v="1"/>
    <m/>
    <m/>
    <n v="1"/>
    <m/>
    <n v="0"/>
    <n v="0"/>
    <x v="1"/>
    <m/>
    <m/>
    <m/>
    <x v="0"/>
    <m/>
    <m/>
    <m/>
    <e v="#N/A"/>
    <e v="#N/A"/>
    <n v="2190"/>
    <x v="1"/>
    <m/>
    <m/>
    <m/>
    <m/>
    <s v="with various options"/>
    <m/>
    <m/>
    <n v="0"/>
    <n v="3"/>
    <m/>
    <e v="#N/A"/>
    <m/>
    <m/>
    <m/>
    <m/>
    <m/>
    <m/>
    <m/>
    <m/>
    <m/>
    <m/>
    <m/>
    <m/>
    <m/>
    <m/>
    <m/>
    <m/>
    <m/>
    <m/>
    <m/>
    <m/>
    <m/>
    <n v="140000"/>
    <m/>
    <m/>
    <s v="Euro"/>
    <n v="16.59"/>
    <m/>
    <m/>
    <m/>
    <m/>
    <e v="#N/A"/>
    <n v="0"/>
    <m/>
    <m/>
    <m/>
    <m/>
    <m/>
    <m/>
    <m/>
    <m/>
    <m/>
    <m/>
    <m/>
    <m/>
    <m/>
    <m/>
    <m/>
    <m/>
    <m/>
    <m/>
    <m/>
    <n v="1"/>
    <m/>
  </r>
  <r>
    <m/>
    <s v="V400003"/>
    <s v="2021-2420-1"/>
    <x v="41"/>
    <n v="1"/>
    <s v="Wagon"/>
    <n v="3"/>
    <m/>
    <x v="11"/>
    <m/>
    <m/>
    <x v="5"/>
    <x v="0"/>
    <n v="1"/>
    <m/>
    <m/>
    <n v="1"/>
    <m/>
    <n v="0"/>
    <n v="0"/>
    <x v="1"/>
    <m/>
    <m/>
    <m/>
    <x v="0"/>
    <m/>
    <m/>
    <m/>
    <e v="#N/A"/>
    <e v="#N/A"/>
    <n v="2190"/>
    <x v="1"/>
    <m/>
    <m/>
    <m/>
    <m/>
    <s v="with various options"/>
    <m/>
    <m/>
    <n v="0"/>
    <n v="3"/>
    <m/>
    <e v="#N/A"/>
    <m/>
    <m/>
    <m/>
    <m/>
    <m/>
    <m/>
    <m/>
    <m/>
    <m/>
    <m/>
    <m/>
    <m/>
    <m/>
    <m/>
    <m/>
    <m/>
    <m/>
    <m/>
    <m/>
    <m/>
    <m/>
    <n v="140000"/>
    <m/>
    <m/>
    <s v="Euro"/>
    <n v="16.59"/>
    <m/>
    <m/>
    <m/>
    <m/>
    <e v="#N/A"/>
    <n v="0"/>
    <m/>
    <m/>
    <m/>
    <m/>
    <m/>
    <m/>
    <m/>
    <m/>
    <m/>
    <m/>
    <m/>
    <m/>
    <m/>
    <m/>
    <m/>
    <m/>
    <m/>
    <m/>
    <m/>
    <n v="1"/>
    <m/>
  </r>
  <r>
    <m/>
    <s v="V400003"/>
    <s v="2021-2420-1"/>
    <x v="41"/>
    <n v="1"/>
    <s v="Wagon"/>
    <n v="4"/>
    <m/>
    <x v="11"/>
    <m/>
    <m/>
    <x v="5"/>
    <x v="0"/>
    <n v="1"/>
    <m/>
    <m/>
    <n v="1"/>
    <m/>
    <n v="0"/>
    <n v="0"/>
    <x v="1"/>
    <m/>
    <m/>
    <m/>
    <x v="0"/>
    <m/>
    <m/>
    <m/>
    <e v="#N/A"/>
    <e v="#N/A"/>
    <n v="2190"/>
    <x v="1"/>
    <m/>
    <m/>
    <m/>
    <m/>
    <s v="with various options"/>
    <m/>
    <m/>
    <n v="0"/>
    <n v="3"/>
    <m/>
    <e v="#N/A"/>
    <m/>
    <m/>
    <m/>
    <m/>
    <m/>
    <m/>
    <m/>
    <m/>
    <m/>
    <m/>
    <m/>
    <m/>
    <m/>
    <m/>
    <m/>
    <m/>
    <m/>
    <m/>
    <m/>
    <m/>
    <m/>
    <n v="140000"/>
    <m/>
    <m/>
    <s v="Euro"/>
    <n v="16.59"/>
    <m/>
    <m/>
    <m/>
    <m/>
    <e v="#N/A"/>
    <n v="0"/>
    <m/>
    <m/>
    <m/>
    <m/>
    <m/>
    <m/>
    <m/>
    <m/>
    <m/>
    <m/>
    <m/>
    <m/>
    <m/>
    <m/>
    <m/>
    <m/>
    <m/>
    <m/>
    <m/>
    <n v="1"/>
    <m/>
  </r>
  <r>
    <m/>
    <s v="V400003"/>
    <s v="2021-2420-1"/>
    <x v="41"/>
    <n v="1"/>
    <s v="Wagon"/>
    <n v="5"/>
    <m/>
    <x v="11"/>
    <m/>
    <m/>
    <x v="5"/>
    <x v="0"/>
    <n v="1"/>
    <m/>
    <m/>
    <n v="1"/>
    <m/>
    <n v="0"/>
    <n v="0"/>
    <x v="1"/>
    <m/>
    <m/>
    <m/>
    <x v="0"/>
    <m/>
    <m/>
    <m/>
    <e v="#N/A"/>
    <e v="#N/A"/>
    <n v="2190"/>
    <x v="1"/>
    <m/>
    <m/>
    <m/>
    <m/>
    <s v="with various options"/>
    <m/>
    <m/>
    <n v="0"/>
    <n v="3"/>
    <m/>
    <e v="#N/A"/>
    <m/>
    <m/>
    <m/>
    <m/>
    <m/>
    <m/>
    <m/>
    <m/>
    <m/>
    <m/>
    <m/>
    <m/>
    <m/>
    <m/>
    <m/>
    <m/>
    <m/>
    <m/>
    <m/>
    <m/>
    <m/>
    <n v="140000"/>
    <m/>
    <m/>
    <s v="Euro"/>
    <n v="16.59"/>
    <m/>
    <m/>
    <m/>
    <m/>
    <e v="#N/A"/>
    <n v="0"/>
    <m/>
    <m/>
    <m/>
    <m/>
    <m/>
    <m/>
    <m/>
    <m/>
    <m/>
    <m/>
    <m/>
    <m/>
    <m/>
    <m/>
    <m/>
    <m/>
    <m/>
    <m/>
    <m/>
    <n v="1"/>
    <m/>
  </r>
  <r>
    <m/>
    <s v="V400003"/>
    <s v="2021-2420-1"/>
    <x v="41"/>
    <n v="1"/>
    <s v="Wagon"/>
    <n v="6"/>
    <m/>
    <x v="11"/>
    <m/>
    <m/>
    <x v="5"/>
    <x v="0"/>
    <n v="1"/>
    <m/>
    <m/>
    <n v="1"/>
    <m/>
    <n v="0"/>
    <n v="0"/>
    <x v="1"/>
    <m/>
    <m/>
    <m/>
    <x v="0"/>
    <m/>
    <m/>
    <m/>
    <e v="#N/A"/>
    <e v="#N/A"/>
    <n v="2190"/>
    <x v="1"/>
    <m/>
    <m/>
    <m/>
    <m/>
    <s v="with various options"/>
    <m/>
    <m/>
    <n v="0"/>
    <n v="3"/>
    <m/>
    <e v="#N/A"/>
    <m/>
    <m/>
    <m/>
    <m/>
    <m/>
    <m/>
    <m/>
    <m/>
    <m/>
    <m/>
    <m/>
    <m/>
    <m/>
    <m/>
    <m/>
    <m/>
    <m/>
    <m/>
    <m/>
    <m/>
    <m/>
    <n v="140000"/>
    <m/>
    <m/>
    <s v="Euro"/>
    <n v="16.59"/>
    <m/>
    <m/>
    <m/>
    <m/>
    <e v="#N/A"/>
    <n v="0"/>
    <m/>
    <m/>
    <m/>
    <m/>
    <m/>
    <m/>
    <m/>
    <m/>
    <m/>
    <m/>
    <m/>
    <m/>
    <m/>
    <m/>
    <m/>
    <m/>
    <m/>
    <m/>
    <m/>
    <n v="1"/>
    <m/>
  </r>
  <r>
    <m/>
    <s v="V400003"/>
    <s v="2021-2420-1"/>
    <x v="41"/>
    <n v="1"/>
    <s v="Wagon"/>
    <n v="7"/>
    <m/>
    <x v="11"/>
    <m/>
    <m/>
    <x v="5"/>
    <x v="0"/>
    <n v="1"/>
    <m/>
    <m/>
    <n v="1"/>
    <m/>
    <n v="0"/>
    <n v="0"/>
    <x v="1"/>
    <m/>
    <m/>
    <m/>
    <x v="0"/>
    <m/>
    <m/>
    <m/>
    <e v="#N/A"/>
    <e v="#N/A"/>
    <n v="2190"/>
    <x v="1"/>
    <m/>
    <m/>
    <m/>
    <m/>
    <s v="with various options"/>
    <m/>
    <m/>
    <n v="0"/>
    <n v="3"/>
    <m/>
    <e v="#N/A"/>
    <m/>
    <m/>
    <m/>
    <m/>
    <m/>
    <m/>
    <m/>
    <m/>
    <m/>
    <m/>
    <m/>
    <m/>
    <m/>
    <m/>
    <m/>
    <m/>
    <m/>
    <m/>
    <m/>
    <m/>
    <m/>
    <n v="140000"/>
    <m/>
    <m/>
    <s v="Euro"/>
    <n v="16.59"/>
    <m/>
    <m/>
    <m/>
    <m/>
    <e v="#N/A"/>
    <n v="0"/>
    <m/>
    <m/>
    <m/>
    <m/>
    <m/>
    <m/>
    <m/>
    <m/>
    <m/>
    <m/>
    <m/>
    <m/>
    <m/>
    <m/>
    <m/>
    <m/>
    <m/>
    <m/>
    <m/>
    <n v="1"/>
    <m/>
  </r>
  <r>
    <m/>
    <s v="V400003"/>
    <s v="2021-2420-1"/>
    <x v="41"/>
    <n v="1"/>
    <s v="Wagon"/>
    <n v="8"/>
    <m/>
    <x v="11"/>
    <m/>
    <m/>
    <x v="5"/>
    <x v="0"/>
    <n v="1"/>
    <m/>
    <m/>
    <n v="1"/>
    <m/>
    <n v="0"/>
    <n v="0"/>
    <x v="1"/>
    <m/>
    <m/>
    <m/>
    <x v="0"/>
    <m/>
    <m/>
    <m/>
    <e v="#N/A"/>
    <e v="#N/A"/>
    <n v="2190"/>
    <x v="1"/>
    <m/>
    <m/>
    <m/>
    <m/>
    <s v="with various options"/>
    <m/>
    <m/>
    <n v="0"/>
    <n v="3"/>
    <m/>
    <e v="#N/A"/>
    <m/>
    <m/>
    <m/>
    <m/>
    <m/>
    <m/>
    <m/>
    <m/>
    <m/>
    <m/>
    <m/>
    <m/>
    <m/>
    <m/>
    <m/>
    <m/>
    <m/>
    <m/>
    <m/>
    <m/>
    <m/>
    <n v="140000"/>
    <m/>
    <m/>
    <s v="Euro"/>
    <n v="16.59"/>
    <m/>
    <m/>
    <m/>
    <m/>
    <e v="#N/A"/>
    <n v="0"/>
    <m/>
    <m/>
    <m/>
    <m/>
    <m/>
    <m/>
    <m/>
    <m/>
    <m/>
    <m/>
    <m/>
    <m/>
    <m/>
    <m/>
    <m/>
    <m/>
    <m/>
    <m/>
    <m/>
    <n v="1"/>
    <m/>
  </r>
  <r>
    <m/>
    <s v="V400003"/>
    <s v="2021-2420-1"/>
    <x v="41"/>
    <n v="1"/>
    <s v="Wagon"/>
    <n v="9"/>
    <m/>
    <x v="11"/>
    <m/>
    <m/>
    <x v="5"/>
    <x v="0"/>
    <n v="1"/>
    <m/>
    <m/>
    <n v="1"/>
    <m/>
    <n v="0"/>
    <n v="0"/>
    <x v="1"/>
    <m/>
    <m/>
    <m/>
    <x v="0"/>
    <m/>
    <m/>
    <m/>
    <e v="#N/A"/>
    <e v="#N/A"/>
    <n v="2190"/>
    <x v="1"/>
    <m/>
    <m/>
    <m/>
    <m/>
    <s v="with various options"/>
    <m/>
    <m/>
    <n v="0"/>
    <n v="3"/>
    <m/>
    <e v="#N/A"/>
    <m/>
    <m/>
    <m/>
    <m/>
    <m/>
    <m/>
    <m/>
    <m/>
    <m/>
    <m/>
    <m/>
    <m/>
    <m/>
    <m/>
    <m/>
    <m/>
    <m/>
    <m/>
    <m/>
    <m/>
    <m/>
    <n v="140000"/>
    <m/>
    <m/>
    <s v="Euro"/>
    <n v="16.59"/>
    <m/>
    <m/>
    <m/>
    <m/>
    <e v="#N/A"/>
    <n v="0"/>
    <m/>
    <m/>
    <m/>
    <m/>
    <m/>
    <m/>
    <m/>
    <m/>
    <m/>
    <m/>
    <m/>
    <m/>
    <m/>
    <m/>
    <m/>
    <m/>
    <m/>
    <m/>
    <m/>
    <n v="1"/>
    <m/>
  </r>
  <r>
    <m/>
    <s v="V400003"/>
    <s v="2021-2420-1"/>
    <x v="41"/>
    <n v="1"/>
    <s v="Wagon"/>
    <n v="10"/>
    <m/>
    <x v="11"/>
    <m/>
    <m/>
    <x v="5"/>
    <x v="0"/>
    <n v="1"/>
    <m/>
    <m/>
    <n v="1"/>
    <m/>
    <n v="0"/>
    <n v="0"/>
    <x v="1"/>
    <m/>
    <m/>
    <m/>
    <x v="0"/>
    <m/>
    <m/>
    <m/>
    <e v="#N/A"/>
    <e v="#N/A"/>
    <n v="2190"/>
    <x v="1"/>
    <m/>
    <m/>
    <m/>
    <m/>
    <s v="with various options"/>
    <m/>
    <m/>
    <n v="0"/>
    <n v="3"/>
    <m/>
    <e v="#N/A"/>
    <m/>
    <m/>
    <m/>
    <m/>
    <m/>
    <m/>
    <m/>
    <m/>
    <m/>
    <m/>
    <m/>
    <m/>
    <m/>
    <m/>
    <m/>
    <m/>
    <m/>
    <m/>
    <m/>
    <m/>
    <m/>
    <n v="140000"/>
    <m/>
    <m/>
    <s v="Euro"/>
    <n v="16.59"/>
    <m/>
    <m/>
    <m/>
    <m/>
    <e v="#N/A"/>
    <n v="0"/>
    <m/>
    <m/>
    <m/>
    <m/>
    <m/>
    <m/>
    <m/>
    <m/>
    <m/>
    <m/>
    <m/>
    <m/>
    <m/>
    <m/>
    <m/>
    <m/>
    <m/>
    <m/>
    <m/>
    <n v="1"/>
    <m/>
  </r>
  <r>
    <m/>
    <s v="V400003"/>
    <s v="2021-2420-1"/>
    <x v="41"/>
    <n v="1"/>
    <s v="Wagon"/>
    <n v="11"/>
    <m/>
    <x v="11"/>
    <m/>
    <m/>
    <x v="5"/>
    <x v="0"/>
    <n v="1"/>
    <m/>
    <m/>
    <n v="1"/>
    <m/>
    <n v="0"/>
    <n v="0"/>
    <x v="1"/>
    <m/>
    <m/>
    <m/>
    <x v="0"/>
    <m/>
    <m/>
    <m/>
    <e v="#N/A"/>
    <e v="#N/A"/>
    <n v="2190"/>
    <x v="1"/>
    <m/>
    <m/>
    <m/>
    <m/>
    <s v="with various options"/>
    <m/>
    <m/>
    <n v="0"/>
    <n v="3"/>
    <m/>
    <e v="#N/A"/>
    <m/>
    <m/>
    <m/>
    <m/>
    <m/>
    <m/>
    <m/>
    <m/>
    <m/>
    <m/>
    <m/>
    <m/>
    <m/>
    <m/>
    <m/>
    <m/>
    <m/>
    <m/>
    <m/>
    <m/>
    <m/>
    <n v="140000"/>
    <m/>
    <m/>
    <s v="Euro"/>
    <n v="16.59"/>
    <m/>
    <m/>
    <m/>
    <m/>
    <e v="#N/A"/>
    <n v="0"/>
    <m/>
    <m/>
    <m/>
    <m/>
    <m/>
    <m/>
    <m/>
    <m/>
    <m/>
    <m/>
    <m/>
    <m/>
    <m/>
    <m/>
    <m/>
    <m/>
    <m/>
    <m/>
    <m/>
    <n v="1"/>
    <m/>
  </r>
  <r>
    <m/>
    <s v="V400003"/>
    <s v="2021-2420-1"/>
    <x v="41"/>
    <n v="1"/>
    <s v="Wagon"/>
    <n v="12"/>
    <m/>
    <x v="11"/>
    <m/>
    <m/>
    <x v="5"/>
    <x v="0"/>
    <n v="1"/>
    <m/>
    <m/>
    <n v="1"/>
    <m/>
    <n v="0"/>
    <n v="0"/>
    <x v="1"/>
    <m/>
    <m/>
    <m/>
    <x v="0"/>
    <m/>
    <m/>
    <m/>
    <e v="#N/A"/>
    <e v="#N/A"/>
    <n v="2190"/>
    <x v="1"/>
    <m/>
    <m/>
    <m/>
    <m/>
    <s v="with various options"/>
    <m/>
    <m/>
    <n v="0"/>
    <n v="3"/>
    <m/>
    <e v="#N/A"/>
    <m/>
    <m/>
    <m/>
    <m/>
    <m/>
    <m/>
    <m/>
    <m/>
    <m/>
    <m/>
    <m/>
    <m/>
    <m/>
    <m/>
    <m/>
    <m/>
    <m/>
    <m/>
    <m/>
    <m/>
    <m/>
    <n v="140000"/>
    <m/>
    <m/>
    <s v="Euro"/>
    <n v="16.59"/>
    <m/>
    <m/>
    <m/>
    <m/>
    <e v="#N/A"/>
    <n v="0"/>
    <m/>
    <m/>
    <m/>
    <m/>
    <m/>
    <m/>
    <m/>
    <m/>
    <m/>
    <m/>
    <m/>
    <m/>
    <m/>
    <m/>
    <m/>
    <m/>
    <m/>
    <m/>
    <m/>
    <n v="1"/>
    <m/>
  </r>
  <r>
    <m/>
    <s v="V400003"/>
    <s v="2021-2420-1"/>
    <x v="41"/>
    <n v="1"/>
    <s v="Wagon"/>
    <n v="13"/>
    <m/>
    <x v="11"/>
    <m/>
    <m/>
    <x v="5"/>
    <x v="0"/>
    <n v="1"/>
    <m/>
    <m/>
    <n v="1"/>
    <m/>
    <n v="0"/>
    <n v="0"/>
    <x v="1"/>
    <m/>
    <m/>
    <m/>
    <x v="0"/>
    <m/>
    <m/>
    <m/>
    <e v="#N/A"/>
    <e v="#N/A"/>
    <n v="2190"/>
    <x v="1"/>
    <m/>
    <m/>
    <m/>
    <m/>
    <s v="with various options"/>
    <m/>
    <m/>
    <n v="0"/>
    <n v="3"/>
    <m/>
    <e v="#N/A"/>
    <m/>
    <m/>
    <m/>
    <m/>
    <m/>
    <m/>
    <m/>
    <m/>
    <m/>
    <m/>
    <m/>
    <m/>
    <m/>
    <m/>
    <m/>
    <m/>
    <m/>
    <m/>
    <m/>
    <m/>
    <m/>
    <n v="140000"/>
    <m/>
    <m/>
    <s v="Euro"/>
    <n v="16.59"/>
    <m/>
    <m/>
    <m/>
    <m/>
    <e v="#N/A"/>
    <n v="0"/>
    <m/>
    <m/>
    <m/>
    <m/>
    <m/>
    <m/>
    <m/>
    <m/>
    <m/>
    <m/>
    <m/>
    <m/>
    <m/>
    <m/>
    <m/>
    <m/>
    <m/>
    <m/>
    <m/>
    <n v="1"/>
    <m/>
  </r>
  <r>
    <m/>
    <s v="V400003"/>
    <s v="2021-2420-1"/>
    <x v="41"/>
    <n v="1"/>
    <s v="Wagon"/>
    <n v="14"/>
    <m/>
    <x v="11"/>
    <m/>
    <m/>
    <x v="5"/>
    <x v="0"/>
    <n v="1"/>
    <m/>
    <m/>
    <n v="1"/>
    <m/>
    <n v="0"/>
    <n v="0"/>
    <x v="1"/>
    <m/>
    <m/>
    <m/>
    <x v="0"/>
    <m/>
    <m/>
    <m/>
    <e v="#N/A"/>
    <e v="#N/A"/>
    <n v="2190"/>
    <x v="1"/>
    <m/>
    <m/>
    <m/>
    <m/>
    <s v="with various options"/>
    <m/>
    <m/>
    <n v="0"/>
    <n v="3"/>
    <m/>
    <e v="#N/A"/>
    <m/>
    <m/>
    <m/>
    <m/>
    <m/>
    <m/>
    <m/>
    <m/>
    <m/>
    <m/>
    <m/>
    <m/>
    <m/>
    <m/>
    <m/>
    <m/>
    <m/>
    <m/>
    <m/>
    <m/>
    <m/>
    <n v="140000"/>
    <m/>
    <m/>
    <s v="Euro"/>
    <n v="16.59"/>
    <m/>
    <m/>
    <m/>
    <m/>
    <e v="#N/A"/>
    <n v="0"/>
    <m/>
    <m/>
    <m/>
    <m/>
    <m/>
    <m/>
    <m/>
    <m/>
    <m/>
    <m/>
    <m/>
    <m/>
    <m/>
    <m/>
    <m/>
    <m/>
    <m/>
    <m/>
    <m/>
    <n v="1"/>
    <m/>
  </r>
  <r>
    <m/>
    <s v="V400003"/>
    <s v="2021-2420-1"/>
    <x v="41"/>
    <n v="1"/>
    <s v="Wagon"/>
    <n v="15"/>
    <m/>
    <x v="11"/>
    <m/>
    <m/>
    <x v="5"/>
    <x v="0"/>
    <n v="1"/>
    <m/>
    <m/>
    <n v="1"/>
    <m/>
    <n v="0"/>
    <n v="0"/>
    <x v="1"/>
    <m/>
    <m/>
    <m/>
    <x v="0"/>
    <m/>
    <m/>
    <m/>
    <e v="#N/A"/>
    <e v="#N/A"/>
    <n v="2190"/>
    <x v="1"/>
    <m/>
    <m/>
    <m/>
    <m/>
    <s v="with various options"/>
    <m/>
    <m/>
    <n v="0"/>
    <n v="3"/>
    <m/>
    <e v="#N/A"/>
    <m/>
    <m/>
    <m/>
    <m/>
    <m/>
    <m/>
    <m/>
    <m/>
    <m/>
    <m/>
    <m/>
    <m/>
    <m/>
    <m/>
    <m/>
    <m/>
    <m/>
    <m/>
    <m/>
    <m/>
    <m/>
    <n v="140000"/>
    <m/>
    <m/>
    <s v="Euro"/>
    <n v="16.59"/>
    <m/>
    <m/>
    <m/>
    <m/>
    <e v="#N/A"/>
    <n v="0"/>
    <m/>
    <m/>
    <m/>
    <m/>
    <m/>
    <m/>
    <m/>
    <m/>
    <m/>
    <m/>
    <m/>
    <m/>
    <m/>
    <m/>
    <m/>
    <m/>
    <m/>
    <m/>
    <m/>
    <n v="1"/>
    <m/>
  </r>
  <r>
    <m/>
    <s v="V400003"/>
    <s v="2021-2420-1"/>
    <x v="41"/>
    <n v="1"/>
    <s v="Wagon"/>
    <n v="16"/>
    <m/>
    <x v="11"/>
    <m/>
    <m/>
    <x v="5"/>
    <x v="0"/>
    <n v="1"/>
    <m/>
    <m/>
    <n v="1"/>
    <m/>
    <n v="0"/>
    <n v="0"/>
    <x v="1"/>
    <m/>
    <m/>
    <m/>
    <x v="0"/>
    <m/>
    <m/>
    <m/>
    <e v="#N/A"/>
    <e v="#N/A"/>
    <n v="2190"/>
    <x v="1"/>
    <m/>
    <m/>
    <m/>
    <m/>
    <s v="with various options"/>
    <m/>
    <m/>
    <n v="0"/>
    <n v="3"/>
    <m/>
    <e v="#N/A"/>
    <m/>
    <m/>
    <m/>
    <m/>
    <m/>
    <m/>
    <m/>
    <m/>
    <m/>
    <m/>
    <m/>
    <m/>
    <m/>
    <m/>
    <m/>
    <m/>
    <m/>
    <m/>
    <m/>
    <m/>
    <m/>
    <n v="140000"/>
    <m/>
    <m/>
    <s v="Euro"/>
    <n v="16.59"/>
    <m/>
    <m/>
    <m/>
    <m/>
    <e v="#N/A"/>
    <n v="0"/>
    <m/>
    <m/>
    <m/>
    <m/>
    <m/>
    <m/>
    <m/>
    <m/>
    <m/>
    <m/>
    <m/>
    <m/>
    <m/>
    <m/>
    <m/>
    <m/>
    <m/>
    <m/>
    <m/>
    <n v="1"/>
    <m/>
  </r>
  <r>
    <m/>
    <s v="V400003"/>
    <s v="2021-2420-1"/>
    <x v="41"/>
    <n v="1"/>
    <s v="Wagon"/>
    <n v="17"/>
    <m/>
    <x v="11"/>
    <m/>
    <m/>
    <x v="5"/>
    <x v="0"/>
    <n v="1"/>
    <m/>
    <m/>
    <n v="1"/>
    <m/>
    <n v="0"/>
    <n v="0"/>
    <x v="1"/>
    <m/>
    <m/>
    <m/>
    <x v="0"/>
    <m/>
    <m/>
    <m/>
    <e v="#N/A"/>
    <e v="#N/A"/>
    <n v="2190"/>
    <x v="1"/>
    <m/>
    <m/>
    <m/>
    <m/>
    <s v="with various options"/>
    <m/>
    <m/>
    <n v="0"/>
    <n v="3"/>
    <m/>
    <e v="#N/A"/>
    <m/>
    <m/>
    <m/>
    <m/>
    <m/>
    <m/>
    <m/>
    <m/>
    <m/>
    <m/>
    <m/>
    <m/>
    <m/>
    <m/>
    <m/>
    <m/>
    <m/>
    <m/>
    <m/>
    <m/>
    <m/>
    <n v="140000"/>
    <m/>
    <m/>
    <s v="Euro"/>
    <n v="16.59"/>
    <m/>
    <m/>
    <m/>
    <m/>
    <e v="#N/A"/>
    <n v="0"/>
    <m/>
    <m/>
    <m/>
    <m/>
    <m/>
    <m/>
    <m/>
    <m/>
    <m/>
    <m/>
    <m/>
    <m/>
    <m/>
    <m/>
    <m/>
    <m/>
    <m/>
    <m/>
    <m/>
    <n v="1"/>
    <m/>
  </r>
  <r>
    <m/>
    <s v="V400003"/>
    <s v="2021-2420-1"/>
    <x v="41"/>
    <n v="1"/>
    <s v="Wagon"/>
    <n v="18"/>
    <m/>
    <x v="11"/>
    <m/>
    <m/>
    <x v="5"/>
    <x v="0"/>
    <n v="1"/>
    <m/>
    <m/>
    <n v="1"/>
    <m/>
    <n v="0"/>
    <n v="0"/>
    <x v="1"/>
    <m/>
    <m/>
    <m/>
    <x v="0"/>
    <m/>
    <m/>
    <m/>
    <e v="#N/A"/>
    <e v="#N/A"/>
    <n v="2190"/>
    <x v="1"/>
    <m/>
    <m/>
    <m/>
    <m/>
    <s v="with various options"/>
    <m/>
    <m/>
    <n v="0"/>
    <n v="3"/>
    <m/>
    <e v="#N/A"/>
    <m/>
    <m/>
    <m/>
    <m/>
    <m/>
    <m/>
    <m/>
    <m/>
    <m/>
    <m/>
    <m/>
    <m/>
    <m/>
    <m/>
    <m/>
    <m/>
    <m/>
    <m/>
    <m/>
    <m/>
    <m/>
    <n v="140000"/>
    <m/>
    <m/>
    <s v="Euro"/>
    <n v="16.59"/>
    <m/>
    <m/>
    <m/>
    <m/>
    <e v="#N/A"/>
    <n v="0"/>
    <m/>
    <m/>
    <m/>
    <m/>
    <m/>
    <m/>
    <m/>
    <m/>
    <m/>
    <m/>
    <m/>
    <m/>
    <m/>
    <m/>
    <m/>
    <m/>
    <m/>
    <m/>
    <m/>
    <n v="1"/>
    <m/>
  </r>
  <r>
    <m/>
    <s v="V400003"/>
    <s v="2021-2420-1"/>
    <x v="41"/>
    <n v="1"/>
    <s v="Wagon"/>
    <n v="19"/>
    <m/>
    <x v="11"/>
    <m/>
    <m/>
    <x v="5"/>
    <x v="0"/>
    <n v="1"/>
    <m/>
    <m/>
    <n v="1"/>
    <m/>
    <n v="0"/>
    <n v="0"/>
    <x v="1"/>
    <m/>
    <m/>
    <m/>
    <x v="0"/>
    <m/>
    <m/>
    <m/>
    <e v="#N/A"/>
    <e v="#N/A"/>
    <n v="2190"/>
    <x v="1"/>
    <m/>
    <m/>
    <m/>
    <m/>
    <s v="with various options"/>
    <m/>
    <m/>
    <n v="0"/>
    <n v="3"/>
    <m/>
    <e v="#N/A"/>
    <m/>
    <m/>
    <m/>
    <m/>
    <m/>
    <m/>
    <m/>
    <m/>
    <m/>
    <m/>
    <m/>
    <m/>
    <m/>
    <m/>
    <m/>
    <m/>
    <m/>
    <m/>
    <m/>
    <m/>
    <m/>
    <n v="140000"/>
    <m/>
    <m/>
    <s v="Euro"/>
    <n v="16.59"/>
    <m/>
    <m/>
    <m/>
    <m/>
    <e v="#N/A"/>
    <n v="0"/>
    <m/>
    <m/>
    <m/>
    <m/>
    <m/>
    <m/>
    <m/>
    <m/>
    <m/>
    <m/>
    <m/>
    <m/>
    <m/>
    <m/>
    <m/>
    <m/>
    <m/>
    <m/>
    <m/>
    <n v="1"/>
    <m/>
  </r>
  <r>
    <m/>
    <s v="V400003"/>
    <s v="2021-2420-1"/>
    <x v="41"/>
    <n v="1"/>
    <s v="Wagon"/>
    <n v="20"/>
    <m/>
    <x v="11"/>
    <m/>
    <m/>
    <x v="5"/>
    <x v="0"/>
    <n v="1"/>
    <m/>
    <m/>
    <n v="1"/>
    <m/>
    <n v="0"/>
    <n v="0"/>
    <x v="1"/>
    <m/>
    <m/>
    <m/>
    <x v="0"/>
    <m/>
    <m/>
    <m/>
    <e v="#N/A"/>
    <e v="#N/A"/>
    <n v="2190"/>
    <x v="1"/>
    <m/>
    <m/>
    <m/>
    <m/>
    <s v="with various options"/>
    <m/>
    <m/>
    <n v="0"/>
    <n v="3"/>
    <m/>
    <e v="#N/A"/>
    <m/>
    <m/>
    <m/>
    <m/>
    <m/>
    <m/>
    <m/>
    <m/>
    <m/>
    <m/>
    <m/>
    <m/>
    <m/>
    <m/>
    <m/>
    <m/>
    <m/>
    <m/>
    <m/>
    <m/>
    <m/>
    <n v="140000"/>
    <m/>
    <m/>
    <s v="Euro"/>
    <n v="16.59"/>
    <m/>
    <m/>
    <m/>
    <m/>
    <e v="#N/A"/>
    <n v="0"/>
    <m/>
    <m/>
    <m/>
    <m/>
    <m/>
    <m/>
    <m/>
    <m/>
    <m/>
    <m/>
    <m/>
    <m/>
    <m/>
    <m/>
    <m/>
    <m/>
    <m/>
    <m/>
    <m/>
    <n v="1"/>
    <m/>
  </r>
  <r>
    <m/>
    <s v="V400003"/>
    <s v="2021-2420-1"/>
    <x v="41"/>
    <n v="1"/>
    <s v="Wagon"/>
    <n v="21"/>
    <m/>
    <x v="11"/>
    <m/>
    <m/>
    <x v="5"/>
    <x v="0"/>
    <n v="1"/>
    <m/>
    <m/>
    <n v="1"/>
    <m/>
    <n v="0"/>
    <n v="0"/>
    <x v="1"/>
    <m/>
    <m/>
    <m/>
    <x v="0"/>
    <m/>
    <m/>
    <m/>
    <e v="#N/A"/>
    <e v="#N/A"/>
    <n v="2190"/>
    <x v="1"/>
    <m/>
    <m/>
    <m/>
    <m/>
    <s v="with various options"/>
    <m/>
    <m/>
    <n v="0"/>
    <n v="3"/>
    <m/>
    <e v="#N/A"/>
    <m/>
    <m/>
    <m/>
    <m/>
    <m/>
    <m/>
    <m/>
    <m/>
    <m/>
    <m/>
    <m/>
    <m/>
    <m/>
    <m/>
    <m/>
    <m/>
    <m/>
    <m/>
    <m/>
    <m/>
    <m/>
    <n v="140000"/>
    <m/>
    <m/>
    <s v="Euro"/>
    <n v="16.59"/>
    <m/>
    <m/>
    <m/>
    <m/>
    <e v="#N/A"/>
    <n v="0"/>
    <m/>
    <m/>
    <m/>
    <m/>
    <m/>
    <m/>
    <m/>
    <m/>
    <m/>
    <m/>
    <m/>
    <m/>
    <m/>
    <m/>
    <m/>
    <m/>
    <m/>
    <m/>
    <m/>
    <n v="1"/>
    <m/>
  </r>
  <r>
    <m/>
    <s v="V400003"/>
    <s v="2021-2420-1"/>
    <x v="41"/>
    <n v="1"/>
    <s v="Wagon"/>
    <n v="22"/>
    <m/>
    <x v="11"/>
    <m/>
    <m/>
    <x v="5"/>
    <x v="0"/>
    <n v="1"/>
    <m/>
    <m/>
    <n v="1"/>
    <m/>
    <n v="0"/>
    <n v="0"/>
    <x v="1"/>
    <m/>
    <m/>
    <m/>
    <x v="0"/>
    <m/>
    <m/>
    <m/>
    <e v="#N/A"/>
    <e v="#N/A"/>
    <n v="2190"/>
    <x v="1"/>
    <m/>
    <m/>
    <m/>
    <m/>
    <s v="with various options"/>
    <m/>
    <m/>
    <n v="0"/>
    <n v="3"/>
    <m/>
    <e v="#N/A"/>
    <m/>
    <m/>
    <m/>
    <m/>
    <m/>
    <m/>
    <m/>
    <m/>
    <m/>
    <m/>
    <m/>
    <m/>
    <m/>
    <m/>
    <m/>
    <m/>
    <m/>
    <m/>
    <m/>
    <m/>
    <m/>
    <n v="140000"/>
    <m/>
    <m/>
    <s v="Euro"/>
    <n v="16.59"/>
    <m/>
    <m/>
    <m/>
    <m/>
    <e v="#N/A"/>
    <n v="0"/>
    <m/>
    <m/>
    <m/>
    <m/>
    <m/>
    <m/>
    <m/>
    <m/>
    <m/>
    <m/>
    <m/>
    <m/>
    <m/>
    <m/>
    <m/>
    <m/>
    <m/>
    <m/>
    <m/>
    <n v="1"/>
    <m/>
  </r>
  <r>
    <m/>
    <s v="V400003"/>
    <s v="2021-2420-1"/>
    <x v="41"/>
    <n v="1"/>
    <s v="Wagon"/>
    <n v="23"/>
    <m/>
    <x v="11"/>
    <m/>
    <m/>
    <x v="5"/>
    <x v="0"/>
    <n v="1"/>
    <m/>
    <m/>
    <n v="1"/>
    <m/>
    <n v="0"/>
    <n v="0"/>
    <x v="1"/>
    <m/>
    <m/>
    <m/>
    <x v="0"/>
    <m/>
    <m/>
    <m/>
    <e v="#N/A"/>
    <e v="#N/A"/>
    <n v="2190"/>
    <x v="1"/>
    <m/>
    <m/>
    <m/>
    <m/>
    <s v="with various options"/>
    <m/>
    <m/>
    <n v="0"/>
    <n v="3"/>
    <m/>
    <e v="#N/A"/>
    <m/>
    <m/>
    <m/>
    <m/>
    <m/>
    <m/>
    <m/>
    <m/>
    <m/>
    <m/>
    <m/>
    <m/>
    <m/>
    <m/>
    <m/>
    <m/>
    <m/>
    <m/>
    <m/>
    <m/>
    <m/>
    <n v="140000"/>
    <m/>
    <m/>
    <s v="Euro"/>
    <n v="16.59"/>
    <m/>
    <m/>
    <m/>
    <m/>
    <e v="#N/A"/>
    <n v="0"/>
    <m/>
    <m/>
    <m/>
    <m/>
    <m/>
    <m/>
    <m/>
    <m/>
    <m/>
    <m/>
    <m/>
    <m/>
    <m/>
    <m/>
    <m/>
    <m/>
    <m/>
    <m/>
    <m/>
    <n v="1"/>
    <m/>
  </r>
  <r>
    <m/>
    <s v="V400003"/>
    <s v="2021-2420-1"/>
    <x v="41"/>
    <n v="1"/>
    <s v="Wagon"/>
    <n v="24"/>
    <m/>
    <x v="11"/>
    <m/>
    <m/>
    <x v="5"/>
    <x v="0"/>
    <n v="1"/>
    <m/>
    <m/>
    <n v="1"/>
    <m/>
    <n v="0"/>
    <n v="0"/>
    <x v="1"/>
    <m/>
    <m/>
    <m/>
    <x v="0"/>
    <m/>
    <m/>
    <m/>
    <e v="#N/A"/>
    <e v="#N/A"/>
    <n v="2190"/>
    <x v="1"/>
    <m/>
    <m/>
    <m/>
    <m/>
    <s v="with various options"/>
    <m/>
    <m/>
    <n v="0"/>
    <n v="3"/>
    <m/>
    <e v="#N/A"/>
    <m/>
    <m/>
    <m/>
    <m/>
    <m/>
    <m/>
    <m/>
    <m/>
    <m/>
    <m/>
    <m/>
    <m/>
    <m/>
    <m/>
    <m/>
    <m/>
    <m/>
    <m/>
    <m/>
    <m/>
    <m/>
    <n v="140000"/>
    <m/>
    <m/>
    <s v="Euro"/>
    <n v="16.59"/>
    <m/>
    <m/>
    <m/>
    <m/>
    <e v="#N/A"/>
    <n v="0"/>
    <m/>
    <m/>
    <m/>
    <m/>
    <m/>
    <m/>
    <m/>
    <m/>
    <m/>
    <m/>
    <m/>
    <m/>
    <m/>
    <m/>
    <m/>
    <m/>
    <m/>
    <m/>
    <m/>
    <n v="1"/>
    <m/>
  </r>
  <r>
    <m/>
    <s v="V400003"/>
    <s v="2021-2420-1"/>
    <x v="41"/>
    <n v="1"/>
    <s v="Wagon"/>
    <n v="25"/>
    <m/>
    <x v="11"/>
    <m/>
    <m/>
    <x v="5"/>
    <x v="0"/>
    <n v="1"/>
    <m/>
    <m/>
    <n v="1"/>
    <m/>
    <n v="0"/>
    <n v="0"/>
    <x v="1"/>
    <m/>
    <m/>
    <m/>
    <x v="0"/>
    <m/>
    <m/>
    <m/>
    <e v="#N/A"/>
    <e v="#N/A"/>
    <n v="2190"/>
    <x v="1"/>
    <m/>
    <m/>
    <m/>
    <m/>
    <s v="with various options"/>
    <m/>
    <m/>
    <n v="0"/>
    <n v="3"/>
    <m/>
    <e v="#N/A"/>
    <m/>
    <m/>
    <m/>
    <m/>
    <m/>
    <m/>
    <m/>
    <m/>
    <m/>
    <m/>
    <m/>
    <m/>
    <m/>
    <m/>
    <m/>
    <m/>
    <m/>
    <m/>
    <m/>
    <m/>
    <m/>
    <n v="140000"/>
    <m/>
    <m/>
    <s v="Euro"/>
    <n v="16.59"/>
    <m/>
    <m/>
    <m/>
    <m/>
    <e v="#N/A"/>
    <n v="0"/>
    <m/>
    <m/>
    <m/>
    <m/>
    <m/>
    <m/>
    <m/>
    <m/>
    <m/>
    <m/>
    <m/>
    <m/>
    <m/>
    <m/>
    <m/>
    <m/>
    <m/>
    <m/>
    <m/>
    <n v="1"/>
    <m/>
  </r>
  <r>
    <m/>
    <s v="V400004"/>
    <s v="2021-2420-1"/>
    <x v="41"/>
    <n v="2"/>
    <s v="Batch"/>
    <m/>
    <m/>
    <x v="11"/>
    <s v="DEU"/>
    <s v="Middle EU - DBC"/>
    <x v="5"/>
    <x v="0"/>
    <n v="174"/>
    <m/>
    <m/>
    <n v="173"/>
    <n v="1"/>
    <n v="0"/>
    <n v="0"/>
    <x v="4"/>
    <m/>
    <m/>
    <m/>
    <x v="0"/>
    <m/>
    <d v="2022-01-01T00:00:00"/>
    <d v="2027-09-30T00:00:00"/>
    <m/>
    <m/>
    <n v="-44562"/>
    <x v="12"/>
    <d v="2023-07-25T00:00:00"/>
    <m/>
    <m/>
    <m/>
    <s v="with various options"/>
    <m/>
    <m/>
    <n v="0"/>
    <n v="3"/>
    <m/>
    <m/>
    <s v="ab dem 30.06.2023 bis zum 31.12.2023 bis zu 20% und danach pro Kalenderjahr bis zu 40 %, ab dem 31.12.2023 insgesamt bis zu 50 %,  Ankündigungsfristen zwischen 3-9 Mte "/>
    <m/>
    <m/>
    <m/>
    <m/>
    <m/>
    <m/>
    <m/>
    <m/>
    <s v="A"/>
    <m/>
    <n v="1"/>
    <s v="DEU"/>
    <s v="Not required"/>
    <s v="N"/>
    <s v="N"/>
    <m/>
    <m/>
    <m/>
    <m/>
    <m/>
    <n v="140000"/>
    <m/>
    <m/>
    <s v="Euro"/>
    <n v="16.59"/>
    <n v="0"/>
    <n v="0"/>
    <m/>
    <n v="0"/>
    <n v="16"/>
    <n v="0"/>
    <n v="780"/>
    <m/>
    <m/>
    <n v="0"/>
    <s v="0.00"/>
    <n v="0"/>
    <n v="0"/>
    <s v="0.00"/>
    <n v="0"/>
    <n v="16.59"/>
    <n v="0"/>
    <n v="16.59"/>
    <n v="0.9644364074743822"/>
    <n v="0"/>
    <n v="16"/>
    <n v="16"/>
    <n v="24360000"/>
    <n v="0"/>
    <m/>
    <n v="174"/>
    <n v="1013376"/>
  </r>
  <r>
    <m/>
    <s v="V400004"/>
    <s v="2021-2420-1"/>
    <x v="41"/>
    <n v="2"/>
    <s v="Wagon"/>
    <n v="1"/>
    <m/>
    <x v="11"/>
    <m/>
    <m/>
    <x v="5"/>
    <x v="0"/>
    <n v="1"/>
    <m/>
    <m/>
    <n v="1"/>
    <m/>
    <n v="0"/>
    <n v="0"/>
    <x v="1"/>
    <m/>
    <m/>
    <m/>
    <x v="0"/>
    <m/>
    <m/>
    <m/>
    <e v="#N/A"/>
    <e v="#N/A"/>
    <n v="2190"/>
    <x v="1"/>
    <m/>
    <m/>
    <m/>
    <m/>
    <s v="with various options"/>
    <m/>
    <m/>
    <n v="0"/>
    <n v="3"/>
    <m/>
    <e v="#N/A"/>
    <m/>
    <m/>
    <m/>
    <m/>
    <m/>
    <m/>
    <m/>
    <m/>
    <m/>
    <m/>
    <m/>
    <m/>
    <m/>
    <m/>
    <m/>
    <m/>
    <m/>
    <m/>
    <m/>
    <m/>
    <m/>
    <n v="140000"/>
    <m/>
    <m/>
    <s v="Euro"/>
    <n v="16.59"/>
    <m/>
    <m/>
    <m/>
    <m/>
    <e v="#N/A"/>
    <n v="0"/>
    <m/>
    <m/>
    <m/>
    <m/>
    <m/>
    <m/>
    <m/>
    <m/>
    <m/>
    <m/>
    <m/>
    <m/>
    <m/>
    <m/>
    <m/>
    <m/>
    <m/>
    <m/>
    <m/>
    <n v="1"/>
    <m/>
  </r>
  <r>
    <m/>
    <s v="V400004"/>
    <s v="2021-2420-1"/>
    <x v="41"/>
    <n v="2"/>
    <s v="Wagon"/>
    <n v="2"/>
    <m/>
    <x v="11"/>
    <m/>
    <m/>
    <x v="5"/>
    <x v="0"/>
    <n v="1"/>
    <m/>
    <m/>
    <n v="1"/>
    <m/>
    <n v="0"/>
    <n v="0"/>
    <x v="1"/>
    <m/>
    <m/>
    <m/>
    <x v="0"/>
    <m/>
    <m/>
    <m/>
    <e v="#N/A"/>
    <e v="#N/A"/>
    <n v="2190"/>
    <x v="1"/>
    <m/>
    <m/>
    <m/>
    <m/>
    <s v="with various options"/>
    <m/>
    <m/>
    <n v="0"/>
    <n v="3"/>
    <m/>
    <e v="#N/A"/>
    <m/>
    <m/>
    <m/>
    <m/>
    <m/>
    <m/>
    <m/>
    <m/>
    <m/>
    <m/>
    <m/>
    <m/>
    <m/>
    <m/>
    <m/>
    <m/>
    <m/>
    <m/>
    <m/>
    <m/>
    <m/>
    <n v="140000"/>
    <m/>
    <m/>
    <s v="Euro"/>
    <n v="16.59"/>
    <m/>
    <m/>
    <m/>
    <m/>
    <e v="#N/A"/>
    <n v="0"/>
    <m/>
    <m/>
    <m/>
    <m/>
    <m/>
    <m/>
    <m/>
    <m/>
    <m/>
    <m/>
    <m/>
    <m/>
    <m/>
    <m/>
    <m/>
    <m/>
    <m/>
    <m/>
    <m/>
    <n v="1"/>
    <m/>
  </r>
  <r>
    <m/>
    <s v="V400004"/>
    <s v="2021-2420-1"/>
    <x v="41"/>
    <n v="2"/>
    <s v="Wagon"/>
    <n v="3"/>
    <m/>
    <x v="11"/>
    <m/>
    <m/>
    <x v="5"/>
    <x v="0"/>
    <n v="1"/>
    <m/>
    <m/>
    <n v="1"/>
    <m/>
    <n v="0"/>
    <n v="0"/>
    <x v="1"/>
    <m/>
    <m/>
    <m/>
    <x v="0"/>
    <m/>
    <m/>
    <m/>
    <e v="#N/A"/>
    <e v="#N/A"/>
    <n v="2190"/>
    <x v="1"/>
    <m/>
    <m/>
    <m/>
    <m/>
    <s v="with various options"/>
    <m/>
    <m/>
    <n v="0"/>
    <n v="3"/>
    <m/>
    <e v="#N/A"/>
    <m/>
    <m/>
    <m/>
    <m/>
    <m/>
    <m/>
    <m/>
    <m/>
    <m/>
    <m/>
    <m/>
    <m/>
    <m/>
    <m/>
    <m/>
    <m/>
    <m/>
    <m/>
    <m/>
    <m/>
    <m/>
    <n v="140000"/>
    <m/>
    <m/>
    <s v="Euro"/>
    <n v="16.59"/>
    <m/>
    <m/>
    <m/>
    <m/>
    <e v="#N/A"/>
    <n v="0"/>
    <m/>
    <m/>
    <m/>
    <m/>
    <m/>
    <m/>
    <m/>
    <m/>
    <m/>
    <m/>
    <m/>
    <m/>
    <m/>
    <m/>
    <m/>
    <m/>
    <m/>
    <m/>
    <m/>
    <n v="1"/>
    <m/>
  </r>
  <r>
    <m/>
    <s v="V400004"/>
    <s v="2021-2420-1"/>
    <x v="41"/>
    <n v="2"/>
    <s v="Wagon"/>
    <n v="4"/>
    <m/>
    <x v="11"/>
    <m/>
    <m/>
    <x v="5"/>
    <x v="0"/>
    <n v="1"/>
    <m/>
    <m/>
    <n v="1"/>
    <m/>
    <n v="0"/>
    <n v="0"/>
    <x v="1"/>
    <m/>
    <m/>
    <m/>
    <x v="0"/>
    <m/>
    <m/>
    <m/>
    <e v="#N/A"/>
    <e v="#N/A"/>
    <n v="2190"/>
    <x v="1"/>
    <m/>
    <m/>
    <m/>
    <m/>
    <s v="with various options"/>
    <m/>
    <m/>
    <n v="0"/>
    <n v="3"/>
    <m/>
    <e v="#N/A"/>
    <m/>
    <m/>
    <m/>
    <m/>
    <m/>
    <m/>
    <m/>
    <m/>
    <m/>
    <m/>
    <m/>
    <m/>
    <m/>
    <m/>
    <m/>
    <m/>
    <m/>
    <m/>
    <m/>
    <m/>
    <m/>
    <n v="140000"/>
    <m/>
    <m/>
    <s v="Euro"/>
    <n v="16.59"/>
    <m/>
    <m/>
    <m/>
    <m/>
    <e v="#N/A"/>
    <n v="0"/>
    <m/>
    <m/>
    <m/>
    <m/>
    <m/>
    <m/>
    <m/>
    <m/>
    <m/>
    <m/>
    <m/>
    <m/>
    <m/>
    <m/>
    <m/>
    <m/>
    <m/>
    <m/>
    <m/>
    <n v="1"/>
    <m/>
  </r>
  <r>
    <m/>
    <s v="V400004"/>
    <s v="2021-2420-1"/>
    <x v="41"/>
    <n v="2"/>
    <s v="Wagon"/>
    <n v="5"/>
    <m/>
    <x v="11"/>
    <m/>
    <m/>
    <x v="5"/>
    <x v="0"/>
    <n v="1"/>
    <m/>
    <m/>
    <n v="1"/>
    <m/>
    <n v="0"/>
    <n v="0"/>
    <x v="1"/>
    <m/>
    <m/>
    <m/>
    <x v="0"/>
    <m/>
    <m/>
    <m/>
    <e v="#N/A"/>
    <e v="#N/A"/>
    <n v="2190"/>
    <x v="1"/>
    <m/>
    <m/>
    <m/>
    <m/>
    <s v="with various options"/>
    <m/>
    <m/>
    <n v="0"/>
    <n v="3"/>
    <m/>
    <e v="#N/A"/>
    <m/>
    <m/>
    <m/>
    <m/>
    <m/>
    <m/>
    <m/>
    <m/>
    <m/>
    <m/>
    <m/>
    <m/>
    <m/>
    <m/>
    <m/>
    <m/>
    <m/>
    <m/>
    <m/>
    <m/>
    <m/>
    <n v="140000"/>
    <m/>
    <m/>
    <s v="Euro"/>
    <n v="16.59"/>
    <m/>
    <m/>
    <m/>
    <m/>
    <e v="#N/A"/>
    <n v="0"/>
    <m/>
    <m/>
    <m/>
    <m/>
    <m/>
    <m/>
    <m/>
    <m/>
    <m/>
    <m/>
    <m/>
    <m/>
    <m/>
    <m/>
    <m/>
    <m/>
    <m/>
    <m/>
    <m/>
    <n v="1"/>
    <m/>
  </r>
  <r>
    <m/>
    <s v="V400004"/>
    <s v="2021-2420-1"/>
    <x v="41"/>
    <n v="2"/>
    <s v="Wagon"/>
    <n v="6"/>
    <m/>
    <x v="11"/>
    <m/>
    <m/>
    <x v="5"/>
    <x v="0"/>
    <n v="1"/>
    <m/>
    <m/>
    <n v="1"/>
    <m/>
    <n v="0"/>
    <n v="0"/>
    <x v="1"/>
    <m/>
    <m/>
    <m/>
    <x v="0"/>
    <m/>
    <m/>
    <m/>
    <e v="#N/A"/>
    <e v="#N/A"/>
    <n v="2190"/>
    <x v="1"/>
    <m/>
    <m/>
    <m/>
    <m/>
    <s v="with various options"/>
    <m/>
    <m/>
    <n v="0"/>
    <n v="3"/>
    <m/>
    <e v="#N/A"/>
    <m/>
    <m/>
    <m/>
    <m/>
    <m/>
    <m/>
    <m/>
    <m/>
    <m/>
    <m/>
    <m/>
    <m/>
    <m/>
    <m/>
    <m/>
    <m/>
    <m/>
    <m/>
    <m/>
    <m/>
    <m/>
    <n v="140000"/>
    <m/>
    <m/>
    <s v="Euro"/>
    <n v="16.59"/>
    <m/>
    <m/>
    <m/>
    <m/>
    <e v="#N/A"/>
    <n v="0"/>
    <m/>
    <m/>
    <m/>
    <m/>
    <m/>
    <m/>
    <m/>
    <m/>
    <m/>
    <m/>
    <m/>
    <m/>
    <m/>
    <m/>
    <m/>
    <m/>
    <m/>
    <m/>
    <m/>
    <n v="1"/>
    <m/>
  </r>
  <r>
    <m/>
    <s v="V400004"/>
    <s v="2021-2420-1"/>
    <x v="41"/>
    <n v="2"/>
    <s v="Wagon"/>
    <n v="7"/>
    <m/>
    <x v="11"/>
    <m/>
    <m/>
    <x v="5"/>
    <x v="0"/>
    <n v="1"/>
    <m/>
    <m/>
    <n v="1"/>
    <m/>
    <n v="0"/>
    <n v="0"/>
    <x v="1"/>
    <m/>
    <m/>
    <m/>
    <x v="0"/>
    <m/>
    <m/>
    <m/>
    <e v="#N/A"/>
    <e v="#N/A"/>
    <n v="2190"/>
    <x v="1"/>
    <m/>
    <m/>
    <m/>
    <m/>
    <s v="with various options"/>
    <m/>
    <m/>
    <n v="0"/>
    <n v="3"/>
    <m/>
    <e v="#N/A"/>
    <m/>
    <m/>
    <m/>
    <m/>
    <m/>
    <m/>
    <m/>
    <m/>
    <m/>
    <m/>
    <m/>
    <m/>
    <m/>
    <m/>
    <m/>
    <m/>
    <m/>
    <m/>
    <m/>
    <m/>
    <m/>
    <n v="140000"/>
    <m/>
    <m/>
    <s v="Euro"/>
    <n v="16.59"/>
    <m/>
    <m/>
    <m/>
    <m/>
    <e v="#N/A"/>
    <n v="0"/>
    <m/>
    <m/>
    <m/>
    <m/>
    <m/>
    <m/>
    <m/>
    <m/>
    <m/>
    <m/>
    <m/>
    <m/>
    <m/>
    <m/>
    <m/>
    <m/>
    <m/>
    <m/>
    <m/>
    <n v="1"/>
    <m/>
  </r>
  <r>
    <m/>
    <s v="V400004"/>
    <s v="2021-2420-1"/>
    <x v="41"/>
    <n v="2"/>
    <s v="Wagon"/>
    <n v="8"/>
    <m/>
    <x v="11"/>
    <m/>
    <m/>
    <x v="5"/>
    <x v="0"/>
    <n v="1"/>
    <m/>
    <m/>
    <n v="1"/>
    <m/>
    <n v="0"/>
    <n v="0"/>
    <x v="1"/>
    <m/>
    <m/>
    <m/>
    <x v="0"/>
    <m/>
    <m/>
    <m/>
    <e v="#N/A"/>
    <e v="#N/A"/>
    <n v="2190"/>
    <x v="1"/>
    <m/>
    <m/>
    <m/>
    <m/>
    <s v="with various options"/>
    <m/>
    <m/>
    <n v="0"/>
    <n v="3"/>
    <m/>
    <e v="#N/A"/>
    <m/>
    <m/>
    <m/>
    <m/>
    <m/>
    <m/>
    <m/>
    <m/>
    <m/>
    <m/>
    <m/>
    <m/>
    <m/>
    <m/>
    <m/>
    <m/>
    <m/>
    <m/>
    <m/>
    <m/>
    <m/>
    <n v="140000"/>
    <m/>
    <m/>
    <s v="Euro"/>
    <n v="16.59"/>
    <m/>
    <m/>
    <m/>
    <m/>
    <e v="#N/A"/>
    <n v="0"/>
    <m/>
    <m/>
    <m/>
    <m/>
    <m/>
    <m/>
    <m/>
    <m/>
    <m/>
    <m/>
    <m/>
    <m/>
    <m/>
    <m/>
    <m/>
    <m/>
    <m/>
    <m/>
    <m/>
    <n v="1"/>
    <m/>
  </r>
  <r>
    <m/>
    <s v="V400004"/>
    <s v="2021-2420-1"/>
    <x v="41"/>
    <n v="2"/>
    <s v="Wagon"/>
    <n v="9"/>
    <m/>
    <x v="11"/>
    <m/>
    <m/>
    <x v="5"/>
    <x v="0"/>
    <n v="1"/>
    <m/>
    <m/>
    <n v="1"/>
    <m/>
    <n v="0"/>
    <n v="0"/>
    <x v="1"/>
    <m/>
    <m/>
    <m/>
    <x v="0"/>
    <m/>
    <m/>
    <m/>
    <e v="#N/A"/>
    <e v="#N/A"/>
    <n v="2190"/>
    <x v="1"/>
    <m/>
    <m/>
    <m/>
    <m/>
    <s v="with various options"/>
    <m/>
    <m/>
    <n v="0"/>
    <n v="3"/>
    <m/>
    <e v="#N/A"/>
    <m/>
    <m/>
    <m/>
    <m/>
    <m/>
    <m/>
    <m/>
    <m/>
    <m/>
    <m/>
    <m/>
    <m/>
    <m/>
    <m/>
    <m/>
    <m/>
    <m/>
    <m/>
    <m/>
    <m/>
    <m/>
    <n v="140000"/>
    <m/>
    <m/>
    <s v="Euro"/>
    <n v="16.59"/>
    <m/>
    <m/>
    <m/>
    <m/>
    <e v="#N/A"/>
    <n v="0"/>
    <m/>
    <m/>
    <m/>
    <m/>
    <m/>
    <m/>
    <m/>
    <m/>
    <m/>
    <m/>
    <m/>
    <m/>
    <m/>
    <m/>
    <m/>
    <m/>
    <m/>
    <m/>
    <m/>
    <n v="1"/>
    <m/>
  </r>
  <r>
    <m/>
    <s v="V400004"/>
    <s v="2021-2420-1"/>
    <x v="41"/>
    <n v="2"/>
    <s v="Wagon"/>
    <n v="10"/>
    <m/>
    <x v="11"/>
    <m/>
    <m/>
    <x v="5"/>
    <x v="0"/>
    <n v="1"/>
    <m/>
    <m/>
    <n v="1"/>
    <m/>
    <n v="0"/>
    <n v="0"/>
    <x v="1"/>
    <m/>
    <m/>
    <m/>
    <x v="0"/>
    <m/>
    <m/>
    <m/>
    <e v="#N/A"/>
    <e v="#N/A"/>
    <n v="2190"/>
    <x v="1"/>
    <m/>
    <m/>
    <m/>
    <m/>
    <s v="with various options"/>
    <m/>
    <m/>
    <n v="0"/>
    <n v="3"/>
    <m/>
    <e v="#N/A"/>
    <m/>
    <m/>
    <m/>
    <m/>
    <m/>
    <m/>
    <m/>
    <m/>
    <m/>
    <m/>
    <m/>
    <m/>
    <m/>
    <m/>
    <m/>
    <m/>
    <m/>
    <m/>
    <m/>
    <m/>
    <m/>
    <n v="140000"/>
    <m/>
    <m/>
    <s v="Euro"/>
    <n v="16.59"/>
    <m/>
    <m/>
    <m/>
    <m/>
    <e v="#N/A"/>
    <n v="0"/>
    <m/>
    <m/>
    <m/>
    <m/>
    <m/>
    <m/>
    <m/>
    <m/>
    <m/>
    <m/>
    <m/>
    <m/>
    <m/>
    <m/>
    <m/>
    <m/>
    <m/>
    <m/>
    <m/>
    <n v="1"/>
    <m/>
  </r>
  <r>
    <m/>
    <s v="V400004"/>
    <s v="2021-2420-1"/>
    <x v="41"/>
    <n v="2"/>
    <s v="Wagon"/>
    <n v="11"/>
    <m/>
    <x v="11"/>
    <m/>
    <m/>
    <x v="5"/>
    <x v="0"/>
    <n v="1"/>
    <m/>
    <m/>
    <n v="1"/>
    <m/>
    <n v="0"/>
    <n v="0"/>
    <x v="1"/>
    <m/>
    <m/>
    <m/>
    <x v="0"/>
    <m/>
    <m/>
    <m/>
    <e v="#N/A"/>
    <e v="#N/A"/>
    <n v="2190"/>
    <x v="1"/>
    <m/>
    <m/>
    <m/>
    <m/>
    <s v="with various options"/>
    <m/>
    <m/>
    <n v="0"/>
    <n v="3"/>
    <m/>
    <e v="#N/A"/>
    <m/>
    <m/>
    <m/>
    <m/>
    <m/>
    <m/>
    <m/>
    <m/>
    <m/>
    <m/>
    <m/>
    <m/>
    <m/>
    <m/>
    <m/>
    <m/>
    <m/>
    <m/>
    <m/>
    <m/>
    <m/>
    <n v="140000"/>
    <m/>
    <m/>
    <s v="Euro"/>
    <n v="16.59"/>
    <m/>
    <m/>
    <m/>
    <m/>
    <e v="#N/A"/>
    <n v="0"/>
    <m/>
    <m/>
    <m/>
    <m/>
    <m/>
    <m/>
    <m/>
    <m/>
    <m/>
    <m/>
    <m/>
    <m/>
    <m/>
    <m/>
    <m/>
    <m/>
    <m/>
    <m/>
    <m/>
    <n v="1"/>
    <m/>
  </r>
  <r>
    <m/>
    <s v="V400004"/>
    <s v="2021-2420-1"/>
    <x v="41"/>
    <n v="2"/>
    <s v="Wagon"/>
    <n v="12"/>
    <m/>
    <x v="11"/>
    <m/>
    <m/>
    <x v="5"/>
    <x v="0"/>
    <n v="1"/>
    <m/>
    <m/>
    <n v="1"/>
    <m/>
    <n v="0"/>
    <n v="0"/>
    <x v="1"/>
    <m/>
    <m/>
    <m/>
    <x v="0"/>
    <m/>
    <m/>
    <m/>
    <e v="#N/A"/>
    <e v="#N/A"/>
    <n v="2190"/>
    <x v="1"/>
    <m/>
    <m/>
    <m/>
    <m/>
    <s v="with various options"/>
    <m/>
    <m/>
    <n v="0"/>
    <n v="3"/>
    <m/>
    <e v="#N/A"/>
    <m/>
    <m/>
    <m/>
    <m/>
    <m/>
    <m/>
    <m/>
    <m/>
    <m/>
    <m/>
    <m/>
    <m/>
    <m/>
    <m/>
    <m/>
    <m/>
    <m/>
    <m/>
    <m/>
    <m/>
    <m/>
    <n v="140000"/>
    <m/>
    <m/>
    <s v="Euro"/>
    <n v="16.59"/>
    <m/>
    <m/>
    <m/>
    <m/>
    <e v="#N/A"/>
    <n v="0"/>
    <m/>
    <m/>
    <m/>
    <m/>
    <m/>
    <m/>
    <m/>
    <m/>
    <m/>
    <m/>
    <m/>
    <m/>
    <m/>
    <m/>
    <m/>
    <m/>
    <m/>
    <m/>
    <m/>
    <n v="1"/>
    <m/>
  </r>
  <r>
    <m/>
    <s v="V400004"/>
    <s v="2021-2420-1"/>
    <x v="41"/>
    <n v="2"/>
    <s v="Wagon"/>
    <n v="13"/>
    <m/>
    <x v="11"/>
    <m/>
    <m/>
    <x v="5"/>
    <x v="0"/>
    <n v="1"/>
    <m/>
    <m/>
    <n v="1"/>
    <m/>
    <n v="0"/>
    <n v="0"/>
    <x v="1"/>
    <m/>
    <m/>
    <m/>
    <x v="0"/>
    <m/>
    <m/>
    <m/>
    <e v="#N/A"/>
    <e v="#N/A"/>
    <n v="2190"/>
    <x v="1"/>
    <m/>
    <m/>
    <m/>
    <m/>
    <s v="with various options"/>
    <m/>
    <m/>
    <n v="0"/>
    <n v="3"/>
    <m/>
    <e v="#N/A"/>
    <m/>
    <m/>
    <m/>
    <m/>
    <m/>
    <m/>
    <m/>
    <m/>
    <m/>
    <m/>
    <m/>
    <m/>
    <m/>
    <m/>
    <m/>
    <m/>
    <m/>
    <m/>
    <m/>
    <m/>
    <m/>
    <n v="140000"/>
    <m/>
    <m/>
    <s v="Euro"/>
    <n v="16.59"/>
    <m/>
    <m/>
    <m/>
    <m/>
    <e v="#N/A"/>
    <n v="0"/>
    <m/>
    <m/>
    <m/>
    <m/>
    <m/>
    <m/>
    <m/>
    <m/>
    <m/>
    <m/>
    <m/>
    <m/>
    <m/>
    <m/>
    <m/>
    <m/>
    <m/>
    <m/>
    <m/>
    <n v="1"/>
    <m/>
  </r>
  <r>
    <m/>
    <s v="V400004"/>
    <s v="2021-2420-1"/>
    <x v="41"/>
    <n v="2"/>
    <s v="Wagon"/>
    <n v="14"/>
    <m/>
    <x v="11"/>
    <m/>
    <m/>
    <x v="5"/>
    <x v="0"/>
    <n v="1"/>
    <m/>
    <m/>
    <n v="1"/>
    <m/>
    <n v="0"/>
    <n v="0"/>
    <x v="1"/>
    <m/>
    <m/>
    <m/>
    <x v="0"/>
    <m/>
    <m/>
    <m/>
    <e v="#N/A"/>
    <e v="#N/A"/>
    <n v="2190"/>
    <x v="1"/>
    <m/>
    <m/>
    <m/>
    <m/>
    <s v="with various options"/>
    <m/>
    <m/>
    <n v="0"/>
    <n v="3"/>
    <m/>
    <e v="#N/A"/>
    <m/>
    <m/>
    <m/>
    <m/>
    <m/>
    <m/>
    <m/>
    <m/>
    <m/>
    <m/>
    <m/>
    <m/>
    <m/>
    <m/>
    <m/>
    <m/>
    <m/>
    <m/>
    <m/>
    <m/>
    <m/>
    <n v="140000"/>
    <m/>
    <m/>
    <s v="Euro"/>
    <n v="16.59"/>
    <m/>
    <m/>
    <m/>
    <m/>
    <e v="#N/A"/>
    <n v="0"/>
    <m/>
    <m/>
    <m/>
    <m/>
    <m/>
    <m/>
    <m/>
    <m/>
    <m/>
    <m/>
    <m/>
    <m/>
    <m/>
    <m/>
    <m/>
    <m/>
    <m/>
    <m/>
    <m/>
    <n v="1"/>
    <m/>
  </r>
  <r>
    <m/>
    <s v="V400004"/>
    <s v="2021-2420-1"/>
    <x v="41"/>
    <n v="2"/>
    <s v="Wagon"/>
    <n v="15"/>
    <m/>
    <x v="11"/>
    <m/>
    <m/>
    <x v="5"/>
    <x v="0"/>
    <n v="1"/>
    <m/>
    <m/>
    <n v="1"/>
    <m/>
    <n v="0"/>
    <n v="0"/>
    <x v="1"/>
    <m/>
    <m/>
    <m/>
    <x v="0"/>
    <m/>
    <m/>
    <m/>
    <e v="#N/A"/>
    <e v="#N/A"/>
    <n v="2190"/>
    <x v="1"/>
    <m/>
    <m/>
    <m/>
    <m/>
    <s v="with various options"/>
    <m/>
    <m/>
    <n v="0"/>
    <n v="3"/>
    <m/>
    <e v="#N/A"/>
    <m/>
    <m/>
    <m/>
    <m/>
    <m/>
    <m/>
    <m/>
    <m/>
    <m/>
    <m/>
    <m/>
    <m/>
    <m/>
    <m/>
    <m/>
    <m/>
    <m/>
    <m/>
    <m/>
    <m/>
    <m/>
    <n v="140000"/>
    <m/>
    <m/>
    <s v="Euro"/>
    <n v="16.59"/>
    <m/>
    <m/>
    <m/>
    <m/>
    <e v="#N/A"/>
    <n v="0"/>
    <m/>
    <m/>
    <m/>
    <m/>
    <m/>
    <m/>
    <m/>
    <m/>
    <m/>
    <m/>
    <m/>
    <m/>
    <m/>
    <m/>
    <m/>
    <m/>
    <m/>
    <m/>
    <m/>
    <n v="1"/>
    <m/>
  </r>
  <r>
    <m/>
    <s v="V400004"/>
    <s v="2021-2420-1"/>
    <x v="41"/>
    <n v="2"/>
    <s v="Wagon"/>
    <n v="16"/>
    <m/>
    <x v="11"/>
    <m/>
    <m/>
    <x v="5"/>
    <x v="0"/>
    <n v="1"/>
    <m/>
    <m/>
    <n v="1"/>
    <m/>
    <n v="0"/>
    <n v="0"/>
    <x v="1"/>
    <m/>
    <m/>
    <m/>
    <x v="0"/>
    <m/>
    <m/>
    <m/>
    <e v="#N/A"/>
    <e v="#N/A"/>
    <n v="2190"/>
    <x v="1"/>
    <m/>
    <m/>
    <m/>
    <m/>
    <s v="with various options"/>
    <m/>
    <m/>
    <n v="0"/>
    <n v="3"/>
    <m/>
    <e v="#N/A"/>
    <m/>
    <m/>
    <m/>
    <m/>
    <m/>
    <m/>
    <m/>
    <m/>
    <m/>
    <m/>
    <m/>
    <m/>
    <m/>
    <m/>
    <m/>
    <m/>
    <m/>
    <m/>
    <m/>
    <m/>
    <m/>
    <n v="140000"/>
    <m/>
    <m/>
    <s v="Euro"/>
    <n v="16.59"/>
    <m/>
    <m/>
    <m/>
    <m/>
    <e v="#N/A"/>
    <n v="0"/>
    <m/>
    <m/>
    <m/>
    <m/>
    <m/>
    <m/>
    <m/>
    <m/>
    <m/>
    <m/>
    <m/>
    <m/>
    <m/>
    <m/>
    <m/>
    <m/>
    <m/>
    <m/>
    <m/>
    <n v="1"/>
    <m/>
  </r>
  <r>
    <m/>
    <s v="V400004"/>
    <s v="2021-2420-1"/>
    <x v="41"/>
    <n v="2"/>
    <s v="Wagon"/>
    <n v="17"/>
    <m/>
    <x v="11"/>
    <m/>
    <m/>
    <x v="5"/>
    <x v="0"/>
    <n v="1"/>
    <m/>
    <m/>
    <n v="1"/>
    <m/>
    <n v="0"/>
    <n v="0"/>
    <x v="1"/>
    <m/>
    <m/>
    <m/>
    <x v="0"/>
    <m/>
    <m/>
    <m/>
    <e v="#N/A"/>
    <e v="#N/A"/>
    <n v="2190"/>
    <x v="1"/>
    <m/>
    <m/>
    <m/>
    <m/>
    <s v="with various options"/>
    <m/>
    <m/>
    <n v="0"/>
    <n v="3"/>
    <m/>
    <e v="#N/A"/>
    <m/>
    <m/>
    <m/>
    <m/>
    <m/>
    <m/>
    <m/>
    <m/>
    <m/>
    <m/>
    <m/>
    <m/>
    <m/>
    <m/>
    <m/>
    <m/>
    <m/>
    <m/>
    <m/>
    <m/>
    <m/>
    <n v="140000"/>
    <m/>
    <m/>
    <s v="Euro"/>
    <n v="16.59"/>
    <m/>
    <m/>
    <m/>
    <m/>
    <e v="#N/A"/>
    <n v="0"/>
    <m/>
    <m/>
    <m/>
    <m/>
    <m/>
    <m/>
    <m/>
    <m/>
    <m/>
    <m/>
    <m/>
    <m/>
    <m/>
    <m/>
    <m/>
    <m/>
    <m/>
    <m/>
    <m/>
    <n v="1"/>
    <m/>
  </r>
  <r>
    <m/>
    <s v="V400004"/>
    <s v="2021-2420-1"/>
    <x v="41"/>
    <n v="2"/>
    <s v="Wagon"/>
    <n v="18"/>
    <m/>
    <x v="11"/>
    <m/>
    <m/>
    <x v="5"/>
    <x v="0"/>
    <n v="1"/>
    <m/>
    <m/>
    <n v="1"/>
    <m/>
    <n v="0"/>
    <n v="0"/>
    <x v="1"/>
    <m/>
    <m/>
    <m/>
    <x v="0"/>
    <m/>
    <m/>
    <m/>
    <e v="#N/A"/>
    <e v="#N/A"/>
    <n v="2190"/>
    <x v="1"/>
    <m/>
    <m/>
    <m/>
    <m/>
    <s v="with various options"/>
    <m/>
    <m/>
    <n v="0"/>
    <n v="3"/>
    <m/>
    <e v="#N/A"/>
    <m/>
    <m/>
    <m/>
    <m/>
    <m/>
    <m/>
    <m/>
    <m/>
    <m/>
    <m/>
    <m/>
    <m/>
    <m/>
    <m/>
    <m/>
    <m/>
    <m/>
    <m/>
    <m/>
    <m/>
    <m/>
    <n v="140000"/>
    <m/>
    <m/>
    <s v="Euro"/>
    <n v="16.59"/>
    <m/>
    <m/>
    <m/>
    <m/>
    <e v="#N/A"/>
    <n v="0"/>
    <m/>
    <m/>
    <m/>
    <m/>
    <m/>
    <m/>
    <m/>
    <m/>
    <m/>
    <m/>
    <m/>
    <m/>
    <m/>
    <m/>
    <m/>
    <m/>
    <m/>
    <m/>
    <m/>
    <n v="1"/>
    <m/>
  </r>
  <r>
    <m/>
    <s v="V400004"/>
    <s v="2021-2420-1"/>
    <x v="41"/>
    <n v="2"/>
    <s v="Wagon"/>
    <n v="19"/>
    <m/>
    <x v="11"/>
    <m/>
    <m/>
    <x v="5"/>
    <x v="0"/>
    <n v="1"/>
    <m/>
    <m/>
    <n v="1"/>
    <m/>
    <n v="0"/>
    <n v="0"/>
    <x v="1"/>
    <m/>
    <m/>
    <m/>
    <x v="0"/>
    <m/>
    <m/>
    <m/>
    <e v="#N/A"/>
    <e v="#N/A"/>
    <n v="2190"/>
    <x v="1"/>
    <m/>
    <m/>
    <m/>
    <m/>
    <s v="with various options"/>
    <m/>
    <m/>
    <n v="0"/>
    <n v="3"/>
    <m/>
    <e v="#N/A"/>
    <m/>
    <m/>
    <m/>
    <m/>
    <m/>
    <m/>
    <m/>
    <m/>
    <m/>
    <m/>
    <m/>
    <m/>
    <m/>
    <m/>
    <m/>
    <m/>
    <m/>
    <m/>
    <m/>
    <m/>
    <m/>
    <n v="140000"/>
    <m/>
    <m/>
    <s v="Euro"/>
    <n v="16.59"/>
    <m/>
    <m/>
    <m/>
    <m/>
    <e v="#N/A"/>
    <n v="0"/>
    <m/>
    <m/>
    <m/>
    <m/>
    <m/>
    <m/>
    <m/>
    <m/>
    <m/>
    <m/>
    <m/>
    <m/>
    <m/>
    <m/>
    <m/>
    <m/>
    <m/>
    <m/>
    <m/>
    <n v="1"/>
    <m/>
  </r>
  <r>
    <m/>
    <s v="V400004"/>
    <s v="2021-2420-1"/>
    <x v="41"/>
    <n v="2"/>
    <s v="Wagon"/>
    <n v="20"/>
    <m/>
    <x v="11"/>
    <m/>
    <m/>
    <x v="5"/>
    <x v="0"/>
    <n v="1"/>
    <m/>
    <m/>
    <n v="1"/>
    <m/>
    <n v="0"/>
    <n v="0"/>
    <x v="1"/>
    <m/>
    <m/>
    <m/>
    <x v="0"/>
    <m/>
    <m/>
    <m/>
    <e v="#N/A"/>
    <e v="#N/A"/>
    <n v="2190"/>
    <x v="1"/>
    <m/>
    <m/>
    <m/>
    <m/>
    <s v="with various options"/>
    <m/>
    <m/>
    <n v="0"/>
    <n v="3"/>
    <m/>
    <e v="#N/A"/>
    <m/>
    <m/>
    <m/>
    <m/>
    <m/>
    <m/>
    <m/>
    <m/>
    <m/>
    <m/>
    <m/>
    <m/>
    <m/>
    <m/>
    <m/>
    <m/>
    <m/>
    <m/>
    <m/>
    <m/>
    <m/>
    <n v="140000"/>
    <m/>
    <m/>
    <s v="Euro"/>
    <n v="16.59"/>
    <m/>
    <m/>
    <m/>
    <m/>
    <e v="#N/A"/>
    <n v="0"/>
    <m/>
    <m/>
    <m/>
    <m/>
    <m/>
    <m/>
    <m/>
    <m/>
    <m/>
    <m/>
    <m/>
    <m/>
    <m/>
    <m/>
    <m/>
    <m/>
    <m/>
    <m/>
    <m/>
    <n v="1"/>
    <m/>
  </r>
  <r>
    <m/>
    <s v="V400004"/>
    <s v="2021-2420-1"/>
    <x v="41"/>
    <n v="2"/>
    <s v="Wagon"/>
    <n v="21"/>
    <m/>
    <x v="11"/>
    <m/>
    <m/>
    <x v="5"/>
    <x v="0"/>
    <n v="1"/>
    <m/>
    <m/>
    <n v="1"/>
    <m/>
    <n v="0"/>
    <n v="0"/>
    <x v="1"/>
    <m/>
    <m/>
    <m/>
    <x v="0"/>
    <m/>
    <m/>
    <m/>
    <e v="#N/A"/>
    <e v="#N/A"/>
    <n v="2190"/>
    <x v="1"/>
    <m/>
    <m/>
    <m/>
    <m/>
    <s v="with various options"/>
    <m/>
    <m/>
    <n v="0"/>
    <n v="3"/>
    <m/>
    <e v="#N/A"/>
    <m/>
    <m/>
    <m/>
    <m/>
    <m/>
    <m/>
    <m/>
    <m/>
    <m/>
    <m/>
    <m/>
    <m/>
    <m/>
    <m/>
    <m/>
    <m/>
    <m/>
    <m/>
    <m/>
    <m/>
    <m/>
    <n v="140000"/>
    <m/>
    <m/>
    <s v="Euro"/>
    <n v="16.59"/>
    <m/>
    <m/>
    <m/>
    <m/>
    <e v="#N/A"/>
    <n v="0"/>
    <m/>
    <m/>
    <m/>
    <m/>
    <m/>
    <m/>
    <m/>
    <m/>
    <m/>
    <m/>
    <m/>
    <m/>
    <m/>
    <m/>
    <m/>
    <m/>
    <m/>
    <m/>
    <m/>
    <n v="1"/>
    <m/>
  </r>
  <r>
    <m/>
    <s v="V400004"/>
    <s v="2021-2420-1"/>
    <x v="41"/>
    <n v="2"/>
    <s v="Wagon"/>
    <n v="22"/>
    <m/>
    <x v="11"/>
    <m/>
    <m/>
    <x v="5"/>
    <x v="0"/>
    <n v="1"/>
    <m/>
    <m/>
    <n v="1"/>
    <m/>
    <n v="0"/>
    <n v="0"/>
    <x v="1"/>
    <m/>
    <m/>
    <m/>
    <x v="0"/>
    <m/>
    <m/>
    <m/>
    <e v="#N/A"/>
    <e v="#N/A"/>
    <n v="2190"/>
    <x v="1"/>
    <m/>
    <m/>
    <m/>
    <m/>
    <s v="with various options"/>
    <m/>
    <m/>
    <n v="0"/>
    <n v="3"/>
    <m/>
    <e v="#N/A"/>
    <m/>
    <m/>
    <m/>
    <m/>
    <m/>
    <m/>
    <m/>
    <m/>
    <m/>
    <m/>
    <m/>
    <m/>
    <m/>
    <m/>
    <m/>
    <m/>
    <m/>
    <m/>
    <m/>
    <m/>
    <m/>
    <n v="140000"/>
    <m/>
    <m/>
    <s v="Euro"/>
    <n v="16.59"/>
    <m/>
    <m/>
    <m/>
    <m/>
    <e v="#N/A"/>
    <n v="0"/>
    <m/>
    <m/>
    <m/>
    <m/>
    <m/>
    <m/>
    <m/>
    <m/>
    <m/>
    <m/>
    <m/>
    <m/>
    <m/>
    <m/>
    <m/>
    <m/>
    <m/>
    <m/>
    <m/>
    <n v="1"/>
    <m/>
  </r>
  <r>
    <m/>
    <s v="V400004"/>
    <s v="2021-2420-1"/>
    <x v="41"/>
    <n v="2"/>
    <s v="Wagon"/>
    <n v="23"/>
    <m/>
    <x v="11"/>
    <m/>
    <m/>
    <x v="5"/>
    <x v="0"/>
    <n v="1"/>
    <m/>
    <m/>
    <n v="1"/>
    <m/>
    <n v="0"/>
    <n v="0"/>
    <x v="1"/>
    <m/>
    <m/>
    <m/>
    <x v="0"/>
    <m/>
    <m/>
    <m/>
    <e v="#N/A"/>
    <e v="#N/A"/>
    <n v="2190"/>
    <x v="1"/>
    <m/>
    <m/>
    <m/>
    <m/>
    <s v="with various options"/>
    <m/>
    <m/>
    <n v="0"/>
    <n v="3"/>
    <m/>
    <e v="#N/A"/>
    <m/>
    <m/>
    <m/>
    <m/>
    <m/>
    <m/>
    <m/>
    <m/>
    <m/>
    <m/>
    <m/>
    <m/>
    <m/>
    <m/>
    <m/>
    <m/>
    <m/>
    <m/>
    <m/>
    <m/>
    <m/>
    <n v="140000"/>
    <m/>
    <m/>
    <s v="Euro"/>
    <n v="16.59"/>
    <m/>
    <m/>
    <m/>
    <m/>
    <e v="#N/A"/>
    <n v="0"/>
    <m/>
    <m/>
    <m/>
    <m/>
    <m/>
    <m/>
    <m/>
    <m/>
    <m/>
    <m/>
    <m/>
    <m/>
    <m/>
    <m/>
    <m/>
    <m/>
    <m/>
    <m/>
    <m/>
    <n v="1"/>
    <m/>
  </r>
  <r>
    <m/>
    <s v="V400004"/>
    <s v="2021-2420-1"/>
    <x v="41"/>
    <n v="2"/>
    <s v="Wagon"/>
    <n v="24"/>
    <m/>
    <x v="11"/>
    <m/>
    <m/>
    <x v="5"/>
    <x v="0"/>
    <n v="1"/>
    <m/>
    <m/>
    <n v="1"/>
    <m/>
    <n v="0"/>
    <n v="0"/>
    <x v="1"/>
    <m/>
    <m/>
    <m/>
    <x v="0"/>
    <m/>
    <m/>
    <m/>
    <e v="#N/A"/>
    <e v="#N/A"/>
    <n v="2190"/>
    <x v="1"/>
    <m/>
    <m/>
    <m/>
    <m/>
    <s v="with various options"/>
    <m/>
    <m/>
    <n v="0"/>
    <n v="3"/>
    <m/>
    <e v="#N/A"/>
    <m/>
    <m/>
    <m/>
    <m/>
    <m/>
    <m/>
    <m/>
    <m/>
    <m/>
    <m/>
    <m/>
    <m/>
    <m/>
    <m/>
    <m/>
    <m/>
    <m/>
    <m/>
    <m/>
    <m/>
    <m/>
    <n v="140000"/>
    <m/>
    <m/>
    <s v="Euro"/>
    <n v="16.59"/>
    <m/>
    <m/>
    <m/>
    <m/>
    <e v="#N/A"/>
    <n v="0"/>
    <m/>
    <m/>
    <m/>
    <m/>
    <m/>
    <m/>
    <m/>
    <m/>
    <m/>
    <m/>
    <m/>
    <m/>
    <m/>
    <m/>
    <m/>
    <m/>
    <m/>
    <m/>
    <m/>
    <n v="1"/>
    <m/>
  </r>
  <r>
    <m/>
    <s v="V400004"/>
    <s v="2021-2420-1"/>
    <x v="41"/>
    <n v="2"/>
    <s v="Wagon"/>
    <n v="25"/>
    <m/>
    <x v="11"/>
    <m/>
    <m/>
    <x v="5"/>
    <x v="0"/>
    <n v="1"/>
    <m/>
    <m/>
    <n v="1"/>
    <m/>
    <n v="0"/>
    <n v="0"/>
    <x v="1"/>
    <m/>
    <m/>
    <m/>
    <x v="0"/>
    <m/>
    <m/>
    <m/>
    <e v="#N/A"/>
    <e v="#N/A"/>
    <n v="2190"/>
    <x v="1"/>
    <m/>
    <m/>
    <m/>
    <m/>
    <s v="with various options"/>
    <m/>
    <m/>
    <n v="0"/>
    <n v="3"/>
    <m/>
    <e v="#N/A"/>
    <m/>
    <m/>
    <m/>
    <m/>
    <m/>
    <m/>
    <m/>
    <m/>
    <m/>
    <m/>
    <m/>
    <m/>
    <m/>
    <m/>
    <m/>
    <m/>
    <m/>
    <m/>
    <m/>
    <m/>
    <m/>
    <n v="140000"/>
    <m/>
    <m/>
    <s v="Euro"/>
    <n v="16.59"/>
    <m/>
    <m/>
    <m/>
    <m/>
    <e v="#N/A"/>
    <n v="0"/>
    <m/>
    <m/>
    <m/>
    <m/>
    <m/>
    <m/>
    <m/>
    <m/>
    <m/>
    <m/>
    <m/>
    <m/>
    <m/>
    <m/>
    <m/>
    <m/>
    <m/>
    <m/>
    <m/>
    <n v="1"/>
    <m/>
  </r>
  <r>
    <m/>
    <s v="V400004"/>
    <s v="2021-2420-1"/>
    <x v="41"/>
    <n v="2"/>
    <s v="Wagon"/>
    <n v="26"/>
    <m/>
    <x v="11"/>
    <m/>
    <m/>
    <x v="5"/>
    <x v="0"/>
    <n v="1"/>
    <m/>
    <m/>
    <n v="1"/>
    <m/>
    <n v="0"/>
    <n v="0"/>
    <x v="1"/>
    <m/>
    <m/>
    <m/>
    <x v="0"/>
    <m/>
    <m/>
    <m/>
    <e v="#N/A"/>
    <e v="#N/A"/>
    <n v="2190"/>
    <x v="1"/>
    <m/>
    <m/>
    <m/>
    <m/>
    <s v="with various options"/>
    <m/>
    <m/>
    <n v="0"/>
    <n v="3"/>
    <m/>
    <e v="#N/A"/>
    <m/>
    <m/>
    <m/>
    <m/>
    <m/>
    <m/>
    <m/>
    <m/>
    <m/>
    <m/>
    <m/>
    <m/>
    <m/>
    <m/>
    <m/>
    <m/>
    <m/>
    <m/>
    <m/>
    <m/>
    <m/>
    <n v="140000"/>
    <m/>
    <m/>
    <s v="Euro"/>
    <n v="16.59"/>
    <m/>
    <m/>
    <m/>
    <m/>
    <e v="#N/A"/>
    <n v="0"/>
    <m/>
    <m/>
    <m/>
    <m/>
    <m/>
    <m/>
    <m/>
    <m/>
    <m/>
    <m/>
    <m/>
    <m/>
    <m/>
    <m/>
    <m/>
    <m/>
    <m/>
    <m/>
    <m/>
    <n v="1"/>
    <m/>
  </r>
  <r>
    <m/>
    <s v="V400004"/>
    <s v="2021-2420-1"/>
    <x v="41"/>
    <n v="2"/>
    <s v="Wagon"/>
    <n v="27"/>
    <m/>
    <x v="11"/>
    <m/>
    <m/>
    <x v="5"/>
    <x v="0"/>
    <n v="1"/>
    <m/>
    <m/>
    <n v="1"/>
    <m/>
    <n v="0"/>
    <n v="0"/>
    <x v="1"/>
    <m/>
    <m/>
    <m/>
    <x v="0"/>
    <m/>
    <m/>
    <m/>
    <e v="#N/A"/>
    <e v="#N/A"/>
    <n v="2190"/>
    <x v="1"/>
    <m/>
    <m/>
    <m/>
    <m/>
    <s v="with various options"/>
    <m/>
    <m/>
    <n v="0"/>
    <n v="3"/>
    <m/>
    <e v="#N/A"/>
    <m/>
    <m/>
    <m/>
    <m/>
    <m/>
    <m/>
    <m/>
    <m/>
    <m/>
    <m/>
    <m/>
    <m/>
    <m/>
    <m/>
    <m/>
    <m/>
    <m/>
    <m/>
    <m/>
    <m/>
    <m/>
    <n v="140000"/>
    <m/>
    <m/>
    <s v="Euro"/>
    <n v="16.59"/>
    <m/>
    <m/>
    <m/>
    <m/>
    <e v="#N/A"/>
    <n v="0"/>
    <m/>
    <m/>
    <m/>
    <m/>
    <m/>
    <m/>
    <m/>
    <m/>
    <m/>
    <m/>
    <m/>
    <m/>
    <m/>
    <m/>
    <m/>
    <m/>
    <m/>
    <m/>
    <m/>
    <n v="1"/>
    <m/>
  </r>
  <r>
    <m/>
    <s v="V400004"/>
    <s v="2021-2420-1"/>
    <x v="41"/>
    <n v="2"/>
    <s v="Wagon"/>
    <n v="28"/>
    <m/>
    <x v="11"/>
    <m/>
    <m/>
    <x v="5"/>
    <x v="0"/>
    <n v="1"/>
    <m/>
    <m/>
    <n v="1"/>
    <m/>
    <n v="0"/>
    <n v="0"/>
    <x v="1"/>
    <m/>
    <m/>
    <m/>
    <x v="0"/>
    <m/>
    <m/>
    <m/>
    <e v="#N/A"/>
    <e v="#N/A"/>
    <n v="2190"/>
    <x v="1"/>
    <m/>
    <m/>
    <m/>
    <m/>
    <s v="with various options"/>
    <m/>
    <m/>
    <n v="0"/>
    <n v="3"/>
    <m/>
    <e v="#N/A"/>
    <m/>
    <m/>
    <m/>
    <m/>
    <m/>
    <m/>
    <m/>
    <m/>
    <m/>
    <m/>
    <m/>
    <m/>
    <m/>
    <m/>
    <m/>
    <m/>
    <m/>
    <m/>
    <m/>
    <m/>
    <m/>
    <n v="140000"/>
    <m/>
    <m/>
    <s v="Euro"/>
    <n v="16.59"/>
    <m/>
    <m/>
    <m/>
    <m/>
    <e v="#N/A"/>
    <n v="0"/>
    <m/>
    <m/>
    <m/>
    <m/>
    <m/>
    <m/>
    <m/>
    <m/>
    <m/>
    <m/>
    <m/>
    <m/>
    <m/>
    <m/>
    <m/>
    <m/>
    <m/>
    <m/>
    <m/>
    <n v="1"/>
    <m/>
  </r>
  <r>
    <m/>
    <s v="V400004"/>
    <s v="2021-2420-1"/>
    <x v="41"/>
    <n v="2"/>
    <s v="Wagon"/>
    <n v="29"/>
    <m/>
    <x v="11"/>
    <m/>
    <m/>
    <x v="5"/>
    <x v="0"/>
    <n v="1"/>
    <m/>
    <m/>
    <n v="1"/>
    <m/>
    <n v="0"/>
    <n v="0"/>
    <x v="1"/>
    <m/>
    <m/>
    <m/>
    <x v="0"/>
    <m/>
    <m/>
    <m/>
    <e v="#N/A"/>
    <e v="#N/A"/>
    <n v="2190"/>
    <x v="1"/>
    <m/>
    <m/>
    <m/>
    <m/>
    <s v="with various options"/>
    <m/>
    <m/>
    <n v="0"/>
    <n v="3"/>
    <m/>
    <e v="#N/A"/>
    <m/>
    <m/>
    <m/>
    <m/>
    <m/>
    <m/>
    <m/>
    <m/>
    <m/>
    <m/>
    <m/>
    <m/>
    <m/>
    <m/>
    <m/>
    <m/>
    <m/>
    <m/>
    <m/>
    <m/>
    <m/>
    <n v="140000"/>
    <m/>
    <m/>
    <s v="Euro"/>
    <n v="16.59"/>
    <m/>
    <m/>
    <m/>
    <m/>
    <e v="#N/A"/>
    <n v="0"/>
    <m/>
    <m/>
    <m/>
    <m/>
    <m/>
    <m/>
    <m/>
    <m/>
    <m/>
    <m/>
    <m/>
    <m/>
    <m/>
    <m/>
    <m/>
    <m/>
    <m/>
    <m/>
    <m/>
    <n v="1"/>
    <m/>
  </r>
  <r>
    <m/>
    <s v="V400004"/>
    <s v="2021-2420-1"/>
    <x v="41"/>
    <n v="2"/>
    <s v="Wagon"/>
    <n v="30"/>
    <m/>
    <x v="11"/>
    <m/>
    <m/>
    <x v="5"/>
    <x v="0"/>
    <n v="1"/>
    <m/>
    <m/>
    <n v="1"/>
    <m/>
    <n v="0"/>
    <n v="0"/>
    <x v="1"/>
    <m/>
    <m/>
    <m/>
    <x v="0"/>
    <m/>
    <m/>
    <m/>
    <e v="#N/A"/>
    <e v="#N/A"/>
    <n v="2190"/>
    <x v="1"/>
    <m/>
    <m/>
    <m/>
    <m/>
    <s v="with various options"/>
    <m/>
    <m/>
    <n v="0"/>
    <n v="3"/>
    <m/>
    <e v="#N/A"/>
    <m/>
    <m/>
    <m/>
    <m/>
    <m/>
    <m/>
    <m/>
    <m/>
    <m/>
    <m/>
    <m/>
    <m/>
    <m/>
    <m/>
    <m/>
    <m/>
    <m/>
    <m/>
    <m/>
    <m/>
    <m/>
    <n v="140000"/>
    <m/>
    <m/>
    <s v="Euro"/>
    <n v="16.59"/>
    <m/>
    <m/>
    <m/>
    <m/>
    <e v="#N/A"/>
    <n v="0"/>
    <m/>
    <m/>
    <m/>
    <m/>
    <m/>
    <m/>
    <m/>
    <m/>
    <m/>
    <m/>
    <m/>
    <m/>
    <m/>
    <m/>
    <m/>
    <m/>
    <m/>
    <m/>
    <m/>
    <n v="1"/>
    <m/>
  </r>
  <r>
    <m/>
    <s v="V400004"/>
    <s v="2021-2420-1"/>
    <x v="41"/>
    <n v="2"/>
    <s v="Wagon"/>
    <n v="31"/>
    <m/>
    <x v="11"/>
    <m/>
    <m/>
    <x v="5"/>
    <x v="0"/>
    <n v="1"/>
    <m/>
    <m/>
    <n v="1"/>
    <m/>
    <n v="0"/>
    <n v="0"/>
    <x v="1"/>
    <m/>
    <m/>
    <m/>
    <x v="0"/>
    <m/>
    <m/>
    <m/>
    <e v="#N/A"/>
    <e v="#N/A"/>
    <n v="2190"/>
    <x v="1"/>
    <m/>
    <m/>
    <m/>
    <m/>
    <s v="with various options"/>
    <m/>
    <m/>
    <n v="0"/>
    <n v="3"/>
    <m/>
    <e v="#N/A"/>
    <m/>
    <m/>
    <m/>
    <m/>
    <m/>
    <m/>
    <m/>
    <m/>
    <m/>
    <m/>
    <m/>
    <m/>
    <m/>
    <m/>
    <m/>
    <m/>
    <m/>
    <m/>
    <m/>
    <m/>
    <m/>
    <n v="140000"/>
    <m/>
    <m/>
    <s v="Euro"/>
    <n v="16.59"/>
    <m/>
    <m/>
    <m/>
    <m/>
    <e v="#N/A"/>
    <n v="0"/>
    <m/>
    <m/>
    <m/>
    <m/>
    <m/>
    <m/>
    <m/>
    <m/>
    <m/>
    <m/>
    <m/>
    <m/>
    <m/>
    <m/>
    <m/>
    <m/>
    <m/>
    <m/>
    <m/>
    <n v="1"/>
    <m/>
  </r>
  <r>
    <m/>
    <s v="V400004"/>
    <s v="2021-2420-1"/>
    <x v="41"/>
    <n v="2"/>
    <s v="Wagon"/>
    <n v="32"/>
    <m/>
    <x v="11"/>
    <m/>
    <m/>
    <x v="5"/>
    <x v="0"/>
    <n v="1"/>
    <m/>
    <m/>
    <n v="1"/>
    <m/>
    <n v="0"/>
    <n v="0"/>
    <x v="1"/>
    <m/>
    <m/>
    <m/>
    <x v="0"/>
    <m/>
    <m/>
    <m/>
    <e v="#N/A"/>
    <e v="#N/A"/>
    <n v="2190"/>
    <x v="1"/>
    <m/>
    <m/>
    <m/>
    <m/>
    <s v="with various options"/>
    <m/>
    <m/>
    <n v="0"/>
    <n v="3"/>
    <m/>
    <e v="#N/A"/>
    <m/>
    <m/>
    <m/>
    <m/>
    <m/>
    <m/>
    <m/>
    <m/>
    <m/>
    <m/>
    <m/>
    <m/>
    <m/>
    <m/>
    <m/>
    <m/>
    <m/>
    <m/>
    <m/>
    <m/>
    <m/>
    <n v="140000"/>
    <m/>
    <m/>
    <s v="Euro"/>
    <n v="16.59"/>
    <m/>
    <m/>
    <m/>
    <m/>
    <e v="#N/A"/>
    <n v="0"/>
    <m/>
    <m/>
    <m/>
    <m/>
    <m/>
    <m/>
    <m/>
    <m/>
    <m/>
    <m/>
    <m/>
    <m/>
    <m/>
    <m/>
    <m/>
    <m/>
    <m/>
    <m/>
    <m/>
    <n v="1"/>
    <m/>
  </r>
  <r>
    <m/>
    <s v="V400004"/>
    <s v="2021-2420-1"/>
    <x v="41"/>
    <n v="2"/>
    <s v="Wagon"/>
    <n v="33"/>
    <m/>
    <x v="11"/>
    <m/>
    <m/>
    <x v="5"/>
    <x v="0"/>
    <n v="1"/>
    <m/>
    <m/>
    <n v="1"/>
    <m/>
    <n v="0"/>
    <n v="0"/>
    <x v="1"/>
    <m/>
    <m/>
    <m/>
    <x v="0"/>
    <m/>
    <m/>
    <m/>
    <e v="#N/A"/>
    <e v="#N/A"/>
    <n v="2190"/>
    <x v="1"/>
    <m/>
    <m/>
    <m/>
    <m/>
    <s v="with various options"/>
    <m/>
    <m/>
    <n v="0"/>
    <n v="3"/>
    <m/>
    <e v="#N/A"/>
    <m/>
    <m/>
    <m/>
    <m/>
    <m/>
    <m/>
    <m/>
    <m/>
    <m/>
    <m/>
    <m/>
    <m/>
    <m/>
    <m/>
    <m/>
    <m/>
    <m/>
    <m/>
    <m/>
    <m/>
    <m/>
    <n v="140000"/>
    <m/>
    <m/>
    <s v="Euro"/>
    <n v="16.59"/>
    <m/>
    <m/>
    <m/>
    <m/>
    <e v="#N/A"/>
    <n v="0"/>
    <m/>
    <m/>
    <m/>
    <m/>
    <m/>
    <m/>
    <m/>
    <m/>
    <m/>
    <m/>
    <m/>
    <m/>
    <m/>
    <m/>
    <m/>
    <m/>
    <m/>
    <m/>
    <m/>
    <n v="1"/>
    <m/>
  </r>
  <r>
    <m/>
    <s v="V400004"/>
    <s v="2021-2420-1"/>
    <x v="41"/>
    <n v="2"/>
    <s v="Wagon"/>
    <n v="34"/>
    <m/>
    <x v="11"/>
    <m/>
    <m/>
    <x v="5"/>
    <x v="0"/>
    <n v="1"/>
    <m/>
    <m/>
    <n v="1"/>
    <m/>
    <n v="0"/>
    <n v="0"/>
    <x v="1"/>
    <m/>
    <m/>
    <m/>
    <x v="0"/>
    <m/>
    <m/>
    <m/>
    <e v="#N/A"/>
    <e v="#N/A"/>
    <n v="2190"/>
    <x v="1"/>
    <m/>
    <m/>
    <m/>
    <m/>
    <s v="with various options"/>
    <m/>
    <m/>
    <n v="0"/>
    <n v="3"/>
    <m/>
    <e v="#N/A"/>
    <m/>
    <m/>
    <m/>
    <m/>
    <m/>
    <m/>
    <m/>
    <m/>
    <m/>
    <m/>
    <m/>
    <m/>
    <m/>
    <m/>
    <m/>
    <m/>
    <m/>
    <m/>
    <m/>
    <m/>
    <m/>
    <n v="140000"/>
    <m/>
    <m/>
    <s v="Euro"/>
    <n v="16.59"/>
    <m/>
    <m/>
    <m/>
    <m/>
    <e v="#N/A"/>
    <n v="0"/>
    <m/>
    <m/>
    <m/>
    <m/>
    <m/>
    <m/>
    <m/>
    <m/>
    <m/>
    <m/>
    <m/>
    <m/>
    <m/>
    <m/>
    <m/>
    <m/>
    <m/>
    <m/>
    <m/>
    <n v="1"/>
    <m/>
  </r>
  <r>
    <m/>
    <s v="V400004"/>
    <s v="2021-2420-1"/>
    <x v="41"/>
    <n v="2"/>
    <s v="Wagon"/>
    <n v="35"/>
    <m/>
    <x v="11"/>
    <m/>
    <m/>
    <x v="5"/>
    <x v="0"/>
    <n v="1"/>
    <m/>
    <m/>
    <n v="1"/>
    <m/>
    <n v="0"/>
    <n v="0"/>
    <x v="1"/>
    <m/>
    <m/>
    <m/>
    <x v="0"/>
    <m/>
    <m/>
    <m/>
    <e v="#N/A"/>
    <e v="#N/A"/>
    <n v="2190"/>
    <x v="1"/>
    <m/>
    <m/>
    <m/>
    <m/>
    <s v="with various options"/>
    <m/>
    <m/>
    <n v="0"/>
    <n v="3"/>
    <m/>
    <e v="#N/A"/>
    <m/>
    <m/>
    <m/>
    <m/>
    <m/>
    <m/>
    <m/>
    <m/>
    <m/>
    <m/>
    <m/>
    <m/>
    <m/>
    <m/>
    <m/>
    <m/>
    <m/>
    <m/>
    <m/>
    <m/>
    <m/>
    <n v="140000"/>
    <m/>
    <m/>
    <s v="Euro"/>
    <n v="16.59"/>
    <m/>
    <m/>
    <m/>
    <m/>
    <e v="#N/A"/>
    <n v="0"/>
    <m/>
    <m/>
    <m/>
    <m/>
    <m/>
    <m/>
    <m/>
    <m/>
    <m/>
    <m/>
    <m/>
    <m/>
    <m/>
    <m/>
    <m/>
    <m/>
    <m/>
    <m/>
    <m/>
    <n v="1"/>
    <m/>
  </r>
  <r>
    <m/>
    <s v="V400004"/>
    <s v="2021-2420-1"/>
    <x v="41"/>
    <n v="2"/>
    <s v="Wagon"/>
    <n v="36"/>
    <m/>
    <x v="11"/>
    <m/>
    <m/>
    <x v="5"/>
    <x v="0"/>
    <n v="1"/>
    <m/>
    <m/>
    <n v="1"/>
    <m/>
    <n v="0"/>
    <n v="0"/>
    <x v="1"/>
    <m/>
    <m/>
    <m/>
    <x v="0"/>
    <m/>
    <m/>
    <m/>
    <e v="#N/A"/>
    <e v="#N/A"/>
    <n v="2190"/>
    <x v="1"/>
    <m/>
    <m/>
    <m/>
    <m/>
    <s v="with various options"/>
    <m/>
    <m/>
    <n v="0"/>
    <n v="3"/>
    <m/>
    <e v="#N/A"/>
    <m/>
    <m/>
    <m/>
    <m/>
    <m/>
    <m/>
    <m/>
    <m/>
    <m/>
    <m/>
    <m/>
    <m/>
    <m/>
    <m/>
    <m/>
    <m/>
    <m/>
    <m/>
    <m/>
    <m/>
    <m/>
    <n v="140000"/>
    <m/>
    <m/>
    <s v="Euro"/>
    <n v="16.59"/>
    <m/>
    <m/>
    <m/>
    <m/>
    <e v="#N/A"/>
    <n v="0"/>
    <m/>
    <m/>
    <m/>
    <m/>
    <m/>
    <m/>
    <m/>
    <m/>
    <m/>
    <m/>
    <m/>
    <m/>
    <m/>
    <m/>
    <m/>
    <m/>
    <m/>
    <m/>
    <m/>
    <n v="1"/>
    <m/>
  </r>
  <r>
    <m/>
    <s v="V400004"/>
    <s v="2021-2420-1"/>
    <x v="41"/>
    <n v="2"/>
    <s v="Wagon"/>
    <n v="37"/>
    <m/>
    <x v="11"/>
    <m/>
    <m/>
    <x v="5"/>
    <x v="0"/>
    <n v="1"/>
    <m/>
    <m/>
    <n v="1"/>
    <m/>
    <n v="0"/>
    <n v="0"/>
    <x v="1"/>
    <m/>
    <m/>
    <m/>
    <x v="0"/>
    <m/>
    <m/>
    <m/>
    <e v="#N/A"/>
    <e v="#N/A"/>
    <n v="2190"/>
    <x v="1"/>
    <m/>
    <m/>
    <m/>
    <m/>
    <s v="with various options"/>
    <m/>
    <m/>
    <n v="0"/>
    <n v="3"/>
    <m/>
    <e v="#N/A"/>
    <m/>
    <m/>
    <m/>
    <m/>
    <m/>
    <m/>
    <m/>
    <m/>
    <m/>
    <m/>
    <m/>
    <m/>
    <m/>
    <m/>
    <m/>
    <m/>
    <m/>
    <m/>
    <m/>
    <m/>
    <m/>
    <n v="140000"/>
    <m/>
    <m/>
    <s v="Euro"/>
    <n v="16.59"/>
    <m/>
    <m/>
    <m/>
    <m/>
    <e v="#N/A"/>
    <n v="0"/>
    <m/>
    <m/>
    <m/>
    <m/>
    <m/>
    <m/>
    <m/>
    <m/>
    <m/>
    <m/>
    <m/>
    <m/>
    <m/>
    <m/>
    <m/>
    <m/>
    <m/>
    <m/>
    <m/>
    <n v="1"/>
    <m/>
  </r>
  <r>
    <m/>
    <s v="V400004"/>
    <s v="2021-2420-1"/>
    <x v="41"/>
    <n v="2"/>
    <s v="Wagon"/>
    <n v="38"/>
    <m/>
    <x v="11"/>
    <m/>
    <m/>
    <x v="5"/>
    <x v="0"/>
    <n v="1"/>
    <m/>
    <m/>
    <n v="1"/>
    <m/>
    <n v="0"/>
    <n v="0"/>
    <x v="1"/>
    <m/>
    <m/>
    <m/>
    <x v="0"/>
    <m/>
    <m/>
    <m/>
    <e v="#N/A"/>
    <e v="#N/A"/>
    <n v="2190"/>
    <x v="1"/>
    <m/>
    <m/>
    <m/>
    <m/>
    <s v="with various options"/>
    <m/>
    <m/>
    <n v="0"/>
    <n v="3"/>
    <m/>
    <e v="#N/A"/>
    <m/>
    <m/>
    <m/>
    <m/>
    <m/>
    <m/>
    <m/>
    <m/>
    <m/>
    <m/>
    <m/>
    <m/>
    <m/>
    <m/>
    <m/>
    <m/>
    <m/>
    <m/>
    <m/>
    <m/>
    <m/>
    <n v="140000"/>
    <m/>
    <m/>
    <s v="Euro"/>
    <n v="16.59"/>
    <m/>
    <m/>
    <m/>
    <m/>
    <e v="#N/A"/>
    <n v="0"/>
    <m/>
    <m/>
    <m/>
    <m/>
    <m/>
    <m/>
    <m/>
    <m/>
    <m/>
    <m/>
    <m/>
    <m/>
    <m/>
    <m/>
    <m/>
    <m/>
    <m/>
    <m/>
    <m/>
    <n v="1"/>
    <m/>
  </r>
  <r>
    <m/>
    <s v="V400004"/>
    <s v="2021-2420-1"/>
    <x v="41"/>
    <n v="2"/>
    <s v="Wagon"/>
    <n v="39"/>
    <m/>
    <x v="11"/>
    <m/>
    <m/>
    <x v="5"/>
    <x v="0"/>
    <n v="1"/>
    <m/>
    <m/>
    <n v="1"/>
    <m/>
    <n v="0"/>
    <n v="0"/>
    <x v="1"/>
    <m/>
    <m/>
    <m/>
    <x v="0"/>
    <m/>
    <m/>
    <m/>
    <e v="#N/A"/>
    <e v="#N/A"/>
    <n v="2190"/>
    <x v="1"/>
    <m/>
    <m/>
    <m/>
    <m/>
    <s v="with various options"/>
    <m/>
    <m/>
    <n v="0"/>
    <n v="3"/>
    <m/>
    <e v="#N/A"/>
    <m/>
    <m/>
    <m/>
    <m/>
    <m/>
    <m/>
    <m/>
    <m/>
    <m/>
    <m/>
    <m/>
    <m/>
    <m/>
    <m/>
    <m/>
    <m/>
    <m/>
    <m/>
    <m/>
    <m/>
    <m/>
    <n v="140000"/>
    <m/>
    <m/>
    <s v="Euro"/>
    <n v="16.59"/>
    <m/>
    <m/>
    <m/>
    <m/>
    <e v="#N/A"/>
    <n v="0"/>
    <m/>
    <m/>
    <m/>
    <m/>
    <m/>
    <m/>
    <m/>
    <m/>
    <m/>
    <m/>
    <m/>
    <m/>
    <m/>
    <m/>
    <m/>
    <m/>
    <m/>
    <m/>
    <m/>
    <n v="1"/>
    <m/>
  </r>
  <r>
    <m/>
    <s v="V400004"/>
    <s v="2021-2420-1"/>
    <x v="41"/>
    <n v="2"/>
    <s v="Wagon"/>
    <n v="40"/>
    <m/>
    <x v="11"/>
    <m/>
    <m/>
    <x v="5"/>
    <x v="0"/>
    <n v="1"/>
    <m/>
    <m/>
    <n v="1"/>
    <m/>
    <n v="0"/>
    <n v="0"/>
    <x v="1"/>
    <m/>
    <m/>
    <m/>
    <x v="0"/>
    <m/>
    <m/>
    <m/>
    <e v="#N/A"/>
    <e v="#N/A"/>
    <n v="2190"/>
    <x v="1"/>
    <m/>
    <m/>
    <m/>
    <m/>
    <s v="with various options"/>
    <m/>
    <m/>
    <n v="0"/>
    <n v="3"/>
    <m/>
    <e v="#N/A"/>
    <m/>
    <m/>
    <m/>
    <m/>
    <m/>
    <m/>
    <m/>
    <m/>
    <m/>
    <m/>
    <m/>
    <m/>
    <m/>
    <m/>
    <m/>
    <m/>
    <m/>
    <m/>
    <m/>
    <m/>
    <m/>
    <n v="140000"/>
    <m/>
    <m/>
    <s v="Euro"/>
    <n v="16.59"/>
    <m/>
    <m/>
    <m/>
    <m/>
    <e v="#N/A"/>
    <n v="0"/>
    <m/>
    <m/>
    <m/>
    <m/>
    <m/>
    <m/>
    <m/>
    <m/>
    <m/>
    <m/>
    <m/>
    <m/>
    <m/>
    <m/>
    <m/>
    <m/>
    <m/>
    <m/>
    <m/>
    <n v="1"/>
    <m/>
  </r>
  <r>
    <m/>
    <s v="V400004"/>
    <s v="2021-2420-1"/>
    <x v="41"/>
    <n v="2"/>
    <s v="Wagon"/>
    <n v="41"/>
    <m/>
    <x v="11"/>
    <m/>
    <m/>
    <x v="5"/>
    <x v="0"/>
    <n v="1"/>
    <m/>
    <m/>
    <n v="1"/>
    <m/>
    <n v="0"/>
    <n v="0"/>
    <x v="1"/>
    <m/>
    <m/>
    <m/>
    <x v="0"/>
    <m/>
    <m/>
    <m/>
    <e v="#N/A"/>
    <e v="#N/A"/>
    <n v="2190"/>
    <x v="1"/>
    <m/>
    <m/>
    <m/>
    <m/>
    <s v="with various options"/>
    <m/>
    <m/>
    <n v="0"/>
    <n v="3"/>
    <m/>
    <e v="#N/A"/>
    <m/>
    <m/>
    <m/>
    <m/>
    <m/>
    <m/>
    <m/>
    <m/>
    <m/>
    <m/>
    <m/>
    <m/>
    <m/>
    <m/>
    <m/>
    <m/>
    <m/>
    <m/>
    <m/>
    <m/>
    <m/>
    <n v="140000"/>
    <m/>
    <m/>
    <s v="Euro"/>
    <n v="16.59"/>
    <m/>
    <m/>
    <m/>
    <m/>
    <e v="#N/A"/>
    <n v="0"/>
    <m/>
    <m/>
    <m/>
    <m/>
    <m/>
    <m/>
    <m/>
    <m/>
    <m/>
    <m/>
    <m/>
    <m/>
    <m/>
    <m/>
    <m/>
    <m/>
    <m/>
    <m/>
    <m/>
    <n v="1"/>
    <m/>
  </r>
  <r>
    <m/>
    <s v="V400004"/>
    <s v="2021-2420-1"/>
    <x v="41"/>
    <n v="2"/>
    <s v="Wagon"/>
    <n v="42"/>
    <m/>
    <x v="11"/>
    <m/>
    <m/>
    <x v="5"/>
    <x v="0"/>
    <n v="1"/>
    <m/>
    <m/>
    <n v="1"/>
    <m/>
    <n v="0"/>
    <n v="0"/>
    <x v="1"/>
    <m/>
    <m/>
    <m/>
    <x v="0"/>
    <m/>
    <m/>
    <m/>
    <e v="#N/A"/>
    <e v="#N/A"/>
    <n v="2190"/>
    <x v="1"/>
    <m/>
    <m/>
    <m/>
    <m/>
    <s v="with various options"/>
    <m/>
    <m/>
    <n v="0"/>
    <n v="3"/>
    <m/>
    <e v="#N/A"/>
    <m/>
    <m/>
    <m/>
    <m/>
    <m/>
    <m/>
    <m/>
    <m/>
    <m/>
    <m/>
    <m/>
    <m/>
    <m/>
    <m/>
    <m/>
    <m/>
    <m/>
    <m/>
    <m/>
    <m/>
    <m/>
    <n v="140000"/>
    <m/>
    <m/>
    <s v="Euro"/>
    <n v="16.59"/>
    <m/>
    <m/>
    <m/>
    <m/>
    <e v="#N/A"/>
    <n v="0"/>
    <m/>
    <m/>
    <m/>
    <m/>
    <m/>
    <m/>
    <m/>
    <m/>
    <m/>
    <m/>
    <m/>
    <m/>
    <m/>
    <m/>
    <m/>
    <m/>
    <m/>
    <m/>
    <m/>
    <n v="1"/>
    <m/>
  </r>
  <r>
    <m/>
    <s v="V400004"/>
    <s v="2021-2420-1"/>
    <x v="41"/>
    <n v="2"/>
    <s v="Wagon"/>
    <n v="43"/>
    <m/>
    <x v="11"/>
    <m/>
    <m/>
    <x v="5"/>
    <x v="0"/>
    <n v="1"/>
    <m/>
    <m/>
    <n v="1"/>
    <m/>
    <n v="0"/>
    <n v="0"/>
    <x v="1"/>
    <m/>
    <m/>
    <m/>
    <x v="0"/>
    <m/>
    <m/>
    <m/>
    <e v="#N/A"/>
    <e v="#N/A"/>
    <n v="2190"/>
    <x v="1"/>
    <m/>
    <m/>
    <m/>
    <m/>
    <s v="with various options"/>
    <m/>
    <m/>
    <n v="0"/>
    <n v="3"/>
    <m/>
    <e v="#N/A"/>
    <m/>
    <m/>
    <m/>
    <m/>
    <m/>
    <m/>
    <m/>
    <m/>
    <m/>
    <m/>
    <m/>
    <m/>
    <m/>
    <m/>
    <m/>
    <m/>
    <m/>
    <m/>
    <m/>
    <m/>
    <m/>
    <n v="140000"/>
    <m/>
    <m/>
    <s v="Euro"/>
    <n v="16.59"/>
    <m/>
    <m/>
    <m/>
    <m/>
    <e v="#N/A"/>
    <n v="0"/>
    <m/>
    <m/>
    <m/>
    <m/>
    <m/>
    <m/>
    <m/>
    <m/>
    <m/>
    <m/>
    <m/>
    <m/>
    <m/>
    <m/>
    <m/>
    <m/>
    <m/>
    <m/>
    <m/>
    <n v="1"/>
    <m/>
  </r>
  <r>
    <m/>
    <s v="V400004"/>
    <s v="2021-2420-1"/>
    <x v="41"/>
    <n v="2"/>
    <s v="Wagon"/>
    <n v="44"/>
    <m/>
    <x v="11"/>
    <m/>
    <m/>
    <x v="5"/>
    <x v="0"/>
    <n v="1"/>
    <m/>
    <m/>
    <n v="1"/>
    <m/>
    <n v="0"/>
    <n v="0"/>
    <x v="1"/>
    <m/>
    <m/>
    <m/>
    <x v="0"/>
    <m/>
    <m/>
    <m/>
    <e v="#N/A"/>
    <e v="#N/A"/>
    <n v="2190"/>
    <x v="1"/>
    <m/>
    <m/>
    <m/>
    <m/>
    <s v="with various options"/>
    <m/>
    <m/>
    <n v="0"/>
    <n v="3"/>
    <m/>
    <e v="#N/A"/>
    <m/>
    <m/>
    <m/>
    <m/>
    <m/>
    <m/>
    <m/>
    <m/>
    <m/>
    <m/>
    <m/>
    <m/>
    <m/>
    <m/>
    <m/>
    <m/>
    <m/>
    <m/>
    <m/>
    <m/>
    <m/>
    <n v="140000"/>
    <m/>
    <m/>
    <s v="Euro"/>
    <n v="16.59"/>
    <m/>
    <m/>
    <m/>
    <m/>
    <e v="#N/A"/>
    <n v="0"/>
    <m/>
    <m/>
    <m/>
    <m/>
    <m/>
    <m/>
    <m/>
    <m/>
    <m/>
    <m/>
    <m/>
    <m/>
    <m/>
    <m/>
    <m/>
    <m/>
    <m/>
    <m/>
    <m/>
    <n v="1"/>
    <m/>
  </r>
  <r>
    <m/>
    <s v="V400004"/>
    <s v="2021-2420-1"/>
    <x v="41"/>
    <n v="2"/>
    <s v="Wagon"/>
    <n v="45"/>
    <m/>
    <x v="11"/>
    <m/>
    <m/>
    <x v="5"/>
    <x v="0"/>
    <n v="1"/>
    <m/>
    <m/>
    <n v="1"/>
    <m/>
    <n v="0"/>
    <n v="0"/>
    <x v="1"/>
    <m/>
    <m/>
    <m/>
    <x v="0"/>
    <m/>
    <m/>
    <m/>
    <e v="#N/A"/>
    <e v="#N/A"/>
    <n v="2190"/>
    <x v="1"/>
    <m/>
    <m/>
    <m/>
    <m/>
    <s v="with various options"/>
    <m/>
    <m/>
    <n v="0"/>
    <n v="3"/>
    <m/>
    <e v="#N/A"/>
    <m/>
    <m/>
    <m/>
    <m/>
    <m/>
    <m/>
    <m/>
    <m/>
    <m/>
    <m/>
    <m/>
    <m/>
    <m/>
    <m/>
    <m/>
    <m/>
    <m/>
    <m/>
    <m/>
    <m/>
    <m/>
    <n v="140000"/>
    <m/>
    <m/>
    <s v="Euro"/>
    <n v="16.59"/>
    <m/>
    <m/>
    <m/>
    <m/>
    <e v="#N/A"/>
    <n v="0"/>
    <m/>
    <m/>
    <m/>
    <m/>
    <m/>
    <m/>
    <m/>
    <m/>
    <m/>
    <m/>
    <m/>
    <m/>
    <m/>
    <m/>
    <m/>
    <m/>
    <m/>
    <m/>
    <m/>
    <n v="1"/>
    <m/>
  </r>
  <r>
    <m/>
    <s v="V400004"/>
    <s v="2021-2420-1"/>
    <x v="41"/>
    <n v="2"/>
    <s v="Wagon"/>
    <n v="46"/>
    <m/>
    <x v="11"/>
    <m/>
    <m/>
    <x v="5"/>
    <x v="0"/>
    <n v="1"/>
    <m/>
    <m/>
    <n v="1"/>
    <m/>
    <n v="0"/>
    <n v="0"/>
    <x v="1"/>
    <m/>
    <m/>
    <m/>
    <x v="0"/>
    <m/>
    <m/>
    <m/>
    <e v="#N/A"/>
    <e v="#N/A"/>
    <n v="2190"/>
    <x v="1"/>
    <m/>
    <m/>
    <m/>
    <m/>
    <s v="with various options"/>
    <m/>
    <m/>
    <n v="0"/>
    <n v="3"/>
    <m/>
    <e v="#N/A"/>
    <m/>
    <m/>
    <m/>
    <m/>
    <m/>
    <m/>
    <m/>
    <m/>
    <m/>
    <m/>
    <m/>
    <m/>
    <m/>
    <m/>
    <m/>
    <m/>
    <m/>
    <m/>
    <m/>
    <m/>
    <m/>
    <n v="140000"/>
    <m/>
    <m/>
    <s v="Euro"/>
    <n v="16.59"/>
    <m/>
    <m/>
    <m/>
    <m/>
    <e v="#N/A"/>
    <n v="0"/>
    <m/>
    <m/>
    <m/>
    <m/>
    <m/>
    <m/>
    <m/>
    <m/>
    <m/>
    <m/>
    <m/>
    <m/>
    <m/>
    <m/>
    <m/>
    <m/>
    <m/>
    <m/>
    <m/>
    <n v="1"/>
    <m/>
  </r>
  <r>
    <m/>
    <s v="V400004"/>
    <s v="2021-2420-1"/>
    <x v="41"/>
    <n v="2"/>
    <s v="Wagon"/>
    <n v="47"/>
    <m/>
    <x v="11"/>
    <m/>
    <m/>
    <x v="5"/>
    <x v="0"/>
    <n v="1"/>
    <m/>
    <m/>
    <n v="1"/>
    <m/>
    <n v="0"/>
    <n v="0"/>
    <x v="1"/>
    <m/>
    <m/>
    <m/>
    <x v="0"/>
    <m/>
    <m/>
    <m/>
    <e v="#N/A"/>
    <e v="#N/A"/>
    <n v="2190"/>
    <x v="1"/>
    <m/>
    <m/>
    <m/>
    <m/>
    <s v="with various options"/>
    <m/>
    <m/>
    <n v="0"/>
    <n v="3"/>
    <m/>
    <e v="#N/A"/>
    <m/>
    <m/>
    <m/>
    <m/>
    <m/>
    <m/>
    <m/>
    <m/>
    <m/>
    <m/>
    <m/>
    <m/>
    <m/>
    <m/>
    <m/>
    <m/>
    <m/>
    <m/>
    <m/>
    <m/>
    <m/>
    <n v="140000"/>
    <m/>
    <m/>
    <s v="Euro"/>
    <n v="16.59"/>
    <m/>
    <m/>
    <m/>
    <m/>
    <e v="#N/A"/>
    <n v="0"/>
    <m/>
    <m/>
    <m/>
    <m/>
    <m/>
    <m/>
    <m/>
    <m/>
    <m/>
    <m/>
    <m/>
    <m/>
    <m/>
    <m/>
    <m/>
    <m/>
    <m/>
    <m/>
    <m/>
    <n v="1"/>
    <m/>
  </r>
  <r>
    <m/>
    <s v="V400004"/>
    <s v="2021-2420-1"/>
    <x v="41"/>
    <n v="2"/>
    <s v="Wagon"/>
    <n v="48"/>
    <m/>
    <x v="11"/>
    <m/>
    <m/>
    <x v="5"/>
    <x v="0"/>
    <n v="1"/>
    <m/>
    <m/>
    <n v="1"/>
    <m/>
    <n v="0"/>
    <n v="0"/>
    <x v="1"/>
    <m/>
    <m/>
    <m/>
    <x v="0"/>
    <m/>
    <m/>
    <m/>
    <e v="#N/A"/>
    <e v="#N/A"/>
    <n v="2190"/>
    <x v="1"/>
    <m/>
    <m/>
    <m/>
    <m/>
    <s v="with various options"/>
    <m/>
    <m/>
    <n v="0"/>
    <n v="3"/>
    <m/>
    <e v="#N/A"/>
    <m/>
    <m/>
    <m/>
    <m/>
    <m/>
    <m/>
    <m/>
    <m/>
    <m/>
    <m/>
    <m/>
    <m/>
    <m/>
    <m/>
    <m/>
    <m/>
    <m/>
    <m/>
    <m/>
    <m/>
    <m/>
    <n v="140000"/>
    <m/>
    <m/>
    <s v="Euro"/>
    <n v="16.59"/>
    <m/>
    <m/>
    <m/>
    <m/>
    <e v="#N/A"/>
    <n v="0"/>
    <m/>
    <m/>
    <m/>
    <m/>
    <m/>
    <m/>
    <m/>
    <m/>
    <m/>
    <m/>
    <m/>
    <m/>
    <m/>
    <m/>
    <m/>
    <m/>
    <m/>
    <m/>
    <m/>
    <n v="1"/>
    <m/>
  </r>
  <r>
    <m/>
    <s v="V400004"/>
    <s v="2021-2420-1"/>
    <x v="41"/>
    <n v="2"/>
    <s v="Wagon"/>
    <n v="49"/>
    <m/>
    <x v="11"/>
    <m/>
    <m/>
    <x v="5"/>
    <x v="0"/>
    <n v="1"/>
    <m/>
    <m/>
    <n v="1"/>
    <m/>
    <n v="0"/>
    <n v="0"/>
    <x v="1"/>
    <m/>
    <m/>
    <m/>
    <x v="0"/>
    <m/>
    <m/>
    <m/>
    <e v="#N/A"/>
    <e v="#N/A"/>
    <n v="2190"/>
    <x v="1"/>
    <m/>
    <m/>
    <m/>
    <m/>
    <s v="with various options"/>
    <m/>
    <m/>
    <n v="0"/>
    <n v="3"/>
    <m/>
    <e v="#N/A"/>
    <m/>
    <m/>
    <m/>
    <m/>
    <m/>
    <m/>
    <m/>
    <m/>
    <m/>
    <m/>
    <m/>
    <m/>
    <m/>
    <m/>
    <m/>
    <m/>
    <m/>
    <m/>
    <m/>
    <m/>
    <m/>
    <n v="140000"/>
    <m/>
    <m/>
    <s v="Euro"/>
    <n v="16.59"/>
    <m/>
    <m/>
    <m/>
    <m/>
    <e v="#N/A"/>
    <n v="0"/>
    <m/>
    <m/>
    <m/>
    <m/>
    <m/>
    <m/>
    <m/>
    <m/>
    <m/>
    <m/>
    <m/>
    <m/>
    <m/>
    <m/>
    <m/>
    <m/>
    <m/>
    <m/>
    <m/>
    <n v="1"/>
    <m/>
  </r>
  <r>
    <m/>
    <s v="V400004"/>
    <s v="2021-2420-1"/>
    <x v="41"/>
    <n v="2"/>
    <s v="Wagon"/>
    <n v="50"/>
    <m/>
    <x v="11"/>
    <m/>
    <m/>
    <x v="5"/>
    <x v="0"/>
    <n v="1"/>
    <m/>
    <m/>
    <n v="1"/>
    <m/>
    <n v="0"/>
    <n v="0"/>
    <x v="1"/>
    <m/>
    <m/>
    <m/>
    <x v="0"/>
    <m/>
    <m/>
    <m/>
    <e v="#N/A"/>
    <e v="#N/A"/>
    <n v="2190"/>
    <x v="1"/>
    <m/>
    <m/>
    <m/>
    <m/>
    <s v="with various options"/>
    <m/>
    <m/>
    <n v="0"/>
    <n v="3"/>
    <m/>
    <e v="#N/A"/>
    <m/>
    <m/>
    <m/>
    <m/>
    <m/>
    <m/>
    <m/>
    <m/>
    <m/>
    <m/>
    <m/>
    <m/>
    <m/>
    <m/>
    <m/>
    <m/>
    <m/>
    <m/>
    <m/>
    <m/>
    <m/>
    <n v="140000"/>
    <m/>
    <m/>
    <s v="Euro"/>
    <n v="16.59"/>
    <m/>
    <m/>
    <m/>
    <m/>
    <e v="#N/A"/>
    <n v="0"/>
    <m/>
    <m/>
    <m/>
    <m/>
    <m/>
    <m/>
    <m/>
    <m/>
    <m/>
    <m/>
    <m/>
    <m/>
    <m/>
    <m/>
    <m/>
    <m/>
    <m/>
    <m/>
    <m/>
    <n v="1"/>
    <m/>
  </r>
  <r>
    <m/>
    <s v="V400004"/>
    <s v="2021-2420-1"/>
    <x v="41"/>
    <n v="2"/>
    <s v="Wagon"/>
    <n v="51"/>
    <m/>
    <x v="11"/>
    <m/>
    <m/>
    <x v="5"/>
    <x v="0"/>
    <n v="1"/>
    <m/>
    <m/>
    <n v="1"/>
    <m/>
    <n v="0"/>
    <n v="0"/>
    <x v="1"/>
    <m/>
    <m/>
    <m/>
    <x v="0"/>
    <m/>
    <m/>
    <m/>
    <e v="#N/A"/>
    <e v="#N/A"/>
    <n v="2190"/>
    <x v="1"/>
    <m/>
    <m/>
    <m/>
    <m/>
    <s v="with various options"/>
    <m/>
    <m/>
    <n v="0"/>
    <n v="3"/>
    <m/>
    <e v="#N/A"/>
    <m/>
    <m/>
    <m/>
    <m/>
    <m/>
    <m/>
    <m/>
    <m/>
    <m/>
    <m/>
    <m/>
    <m/>
    <m/>
    <m/>
    <m/>
    <m/>
    <m/>
    <m/>
    <m/>
    <m/>
    <m/>
    <n v="140000"/>
    <m/>
    <m/>
    <s v="Euro"/>
    <n v="16.59"/>
    <m/>
    <m/>
    <m/>
    <m/>
    <e v="#N/A"/>
    <n v="0"/>
    <m/>
    <m/>
    <m/>
    <m/>
    <m/>
    <m/>
    <m/>
    <m/>
    <m/>
    <m/>
    <m/>
    <m/>
    <m/>
    <m/>
    <m/>
    <m/>
    <m/>
    <m/>
    <m/>
    <n v="1"/>
    <m/>
  </r>
  <r>
    <m/>
    <s v="V400004"/>
    <s v="2021-2420-1"/>
    <x v="41"/>
    <n v="2"/>
    <s v="Wagon"/>
    <n v="52"/>
    <m/>
    <x v="11"/>
    <m/>
    <m/>
    <x v="5"/>
    <x v="0"/>
    <n v="1"/>
    <m/>
    <m/>
    <n v="1"/>
    <m/>
    <n v="0"/>
    <n v="0"/>
    <x v="1"/>
    <m/>
    <m/>
    <m/>
    <x v="0"/>
    <m/>
    <m/>
    <m/>
    <e v="#N/A"/>
    <e v="#N/A"/>
    <n v="2190"/>
    <x v="1"/>
    <m/>
    <m/>
    <m/>
    <m/>
    <s v="with various options"/>
    <m/>
    <m/>
    <n v="0"/>
    <n v="3"/>
    <m/>
    <e v="#N/A"/>
    <m/>
    <m/>
    <m/>
    <m/>
    <m/>
    <m/>
    <m/>
    <m/>
    <m/>
    <m/>
    <m/>
    <m/>
    <m/>
    <m/>
    <m/>
    <m/>
    <m/>
    <m/>
    <m/>
    <m/>
    <m/>
    <n v="140000"/>
    <m/>
    <m/>
    <s v="Euro"/>
    <n v="16.59"/>
    <m/>
    <m/>
    <m/>
    <m/>
    <e v="#N/A"/>
    <n v="0"/>
    <m/>
    <m/>
    <m/>
    <m/>
    <m/>
    <m/>
    <m/>
    <m/>
    <m/>
    <m/>
    <m/>
    <m/>
    <m/>
    <m/>
    <m/>
    <m/>
    <m/>
    <m/>
    <m/>
    <n v="1"/>
    <m/>
  </r>
  <r>
    <m/>
    <s v="V400004"/>
    <s v="2021-2420-1"/>
    <x v="41"/>
    <n v="2"/>
    <s v="Wagon"/>
    <n v="53"/>
    <m/>
    <x v="11"/>
    <m/>
    <m/>
    <x v="5"/>
    <x v="0"/>
    <n v="1"/>
    <m/>
    <m/>
    <n v="1"/>
    <m/>
    <n v="0"/>
    <n v="0"/>
    <x v="1"/>
    <m/>
    <m/>
    <m/>
    <x v="0"/>
    <m/>
    <m/>
    <m/>
    <e v="#N/A"/>
    <e v="#N/A"/>
    <n v="2190"/>
    <x v="1"/>
    <m/>
    <m/>
    <m/>
    <m/>
    <s v="with various options"/>
    <m/>
    <m/>
    <n v="0"/>
    <n v="3"/>
    <m/>
    <e v="#N/A"/>
    <m/>
    <m/>
    <m/>
    <m/>
    <m/>
    <m/>
    <m/>
    <m/>
    <m/>
    <m/>
    <m/>
    <m/>
    <m/>
    <m/>
    <m/>
    <m/>
    <m/>
    <m/>
    <m/>
    <m/>
    <m/>
    <n v="140000"/>
    <m/>
    <m/>
    <s v="Euro"/>
    <n v="16.59"/>
    <m/>
    <m/>
    <m/>
    <m/>
    <e v="#N/A"/>
    <n v="0"/>
    <m/>
    <m/>
    <m/>
    <m/>
    <m/>
    <m/>
    <m/>
    <m/>
    <m/>
    <m/>
    <m/>
    <m/>
    <m/>
    <m/>
    <m/>
    <m/>
    <m/>
    <m/>
    <m/>
    <n v="1"/>
    <m/>
  </r>
  <r>
    <m/>
    <s v="V400004"/>
    <s v="2021-2420-1"/>
    <x v="41"/>
    <n v="2"/>
    <s v="Wagon"/>
    <n v="54"/>
    <m/>
    <x v="11"/>
    <m/>
    <m/>
    <x v="5"/>
    <x v="0"/>
    <n v="1"/>
    <m/>
    <m/>
    <n v="1"/>
    <m/>
    <n v="0"/>
    <n v="0"/>
    <x v="1"/>
    <m/>
    <m/>
    <m/>
    <x v="0"/>
    <m/>
    <m/>
    <m/>
    <e v="#N/A"/>
    <e v="#N/A"/>
    <n v="2190"/>
    <x v="1"/>
    <m/>
    <m/>
    <m/>
    <m/>
    <s v="with various options"/>
    <m/>
    <m/>
    <n v="0"/>
    <n v="3"/>
    <m/>
    <e v="#N/A"/>
    <m/>
    <m/>
    <m/>
    <m/>
    <m/>
    <m/>
    <m/>
    <m/>
    <m/>
    <m/>
    <m/>
    <m/>
    <m/>
    <m/>
    <m/>
    <m/>
    <m/>
    <m/>
    <m/>
    <m/>
    <m/>
    <n v="140000"/>
    <m/>
    <m/>
    <s v="Euro"/>
    <n v="16.59"/>
    <m/>
    <m/>
    <m/>
    <m/>
    <e v="#N/A"/>
    <n v="0"/>
    <m/>
    <m/>
    <m/>
    <m/>
    <m/>
    <m/>
    <m/>
    <m/>
    <m/>
    <m/>
    <m/>
    <m/>
    <m/>
    <m/>
    <m/>
    <m/>
    <m/>
    <m/>
    <m/>
    <n v="1"/>
    <m/>
  </r>
  <r>
    <m/>
    <s v="V400004"/>
    <s v="2021-2420-1"/>
    <x v="41"/>
    <n v="2"/>
    <s v="Wagon"/>
    <n v="55"/>
    <m/>
    <x v="11"/>
    <m/>
    <m/>
    <x v="5"/>
    <x v="0"/>
    <n v="1"/>
    <m/>
    <m/>
    <n v="1"/>
    <m/>
    <n v="0"/>
    <n v="0"/>
    <x v="1"/>
    <m/>
    <m/>
    <m/>
    <x v="0"/>
    <m/>
    <m/>
    <m/>
    <e v="#N/A"/>
    <e v="#N/A"/>
    <n v="2190"/>
    <x v="1"/>
    <m/>
    <m/>
    <m/>
    <m/>
    <s v="with various options"/>
    <m/>
    <m/>
    <n v="0"/>
    <n v="3"/>
    <m/>
    <e v="#N/A"/>
    <m/>
    <m/>
    <m/>
    <m/>
    <m/>
    <m/>
    <m/>
    <m/>
    <m/>
    <m/>
    <m/>
    <m/>
    <m/>
    <m/>
    <m/>
    <m/>
    <m/>
    <m/>
    <m/>
    <m/>
    <m/>
    <n v="140000"/>
    <m/>
    <m/>
    <s v="Euro"/>
    <n v="16.59"/>
    <m/>
    <m/>
    <m/>
    <m/>
    <e v="#N/A"/>
    <n v="0"/>
    <m/>
    <m/>
    <m/>
    <m/>
    <m/>
    <m/>
    <m/>
    <m/>
    <m/>
    <m/>
    <m/>
    <m/>
    <m/>
    <m/>
    <m/>
    <m/>
    <m/>
    <m/>
    <m/>
    <n v="1"/>
    <m/>
  </r>
  <r>
    <m/>
    <s v="V400004"/>
    <s v="2021-2420-1"/>
    <x v="41"/>
    <n v="2"/>
    <s v="Wagon"/>
    <n v="56"/>
    <m/>
    <x v="11"/>
    <m/>
    <m/>
    <x v="5"/>
    <x v="0"/>
    <n v="1"/>
    <m/>
    <m/>
    <n v="1"/>
    <m/>
    <n v="0"/>
    <n v="0"/>
    <x v="1"/>
    <m/>
    <m/>
    <m/>
    <x v="0"/>
    <m/>
    <m/>
    <m/>
    <e v="#N/A"/>
    <e v="#N/A"/>
    <n v="2190"/>
    <x v="1"/>
    <m/>
    <m/>
    <m/>
    <m/>
    <s v="with various options"/>
    <m/>
    <m/>
    <n v="0"/>
    <n v="3"/>
    <m/>
    <e v="#N/A"/>
    <m/>
    <m/>
    <m/>
    <m/>
    <m/>
    <m/>
    <m/>
    <m/>
    <m/>
    <m/>
    <m/>
    <m/>
    <m/>
    <m/>
    <m/>
    <m/>
    <m/>
    <m/>
    <m/>
    <m/>
    <m/>
    <n v="140000"/>
    <m/>
    <m/>
    <s v="Euro"/>
    <n v="16.59"/>
    <m/>
    <m/>
    <m/>
    <m/>
    <e v="#N/A"/>
    <n v="0"/>
    <m/>
    <m/>
    <m/>
    <m/>
    <m/>
    <m/>
    <m/>
    <m/>
    <m/>
    <m/>
    <m/>
    <m/>
    <m/>
    <m/>
    <m/>
    <m/>
    <m/>
    <m/>
    <m/>
    <n v="1"/>
    <m/>
  </r>
  <r>
    <m/>
    <s v="V400004"/>
    <s v="2021-2420-1"/>
    <x v="41"/>
    <n v="2"/>
    <s v="Wagon"/>
    <n v="57"/>
    <m/>
    <x v="11"/>
    <m/>
    <m/>
    <x v="5"/>
    <x v="0"/>
    <n v="1"/>
    <m/>
    <m/>
    <n v="1"/>
    <m/>
    <n v="0"/>
    <n v="0"/>
    <x v="1"/>
    <m/>
    <m/>
    <m/>
    <x v="0"/>
    <m/>
    <m/>
    <m/>
    <e v="#N/A"/>
    <e v="#N/A"/>
    <n v="2190"/>
    <x v="1"/>
    <m/>
    <m/>
    <m/>
    <m/>
    <s v="with various options"/>
    <m/>
    <m/>
    <n v="0"/>
    <n v="3"/>
    <m/>
    <e v="#N/A"/>
    <m/>
    <m/>
    <m/>
    <m/>
    <m/>
    <m/>
    <m/>
    <m/>
    <m/>
    <m/>
    <m/>
    <m/>
    <m/>
    <m/>
    <m/>
    <m/>
    <m/>
    <m/>
    <m/>
    <m/>
    <m/>
    <n v="140000"/>
    <m/>
    <m/>
    <s v="Euro"/>
    <n v="16.59"/>
    <m/>
    <m/>
    <m/>
    <m/>
    <e v="#N/A"/>
    <n v="0"/>
    <m/>
    <m/>
    <m/>
    <m/>
    <m/>
    <m/>
    <m/>
    <m/>
    <m/>
    <m/>
    <m/>
    <m/>
    <m/>
    <m/>
    <m/>
    <m/>
    <m/>
    <m/>
    <m/>
    <n v="1"/>
    <m/>
  </r>
  <r>
    <m/>
    <s v="V400004"/>
    <s v="2021-2420-1"/>
    <x v="41"/>
    <n v="2"/>
    <s v="Wagon"/>
    <n v="58"/>
    <m/>
    <x v="11"/>
    <m/>
    <m/>
    <x v="5"/>
    <x v="0"/>
    <n v="1"/>
    <m/>
    <m/>
    <n v="1"/>
    <m/>
    <n v="0"/>
    <n v="0"/>
    <x v="1"/>
    <m/>
    <m/>
    <m/>
    <x v="0"/>
    <m/>
    <m/>
    <m/>
    <e v="#N/A"/>
    <e v="#N/A"/>
    <n v="2190"/>
    <x v="1"/>
    <m/>
    <m/>
    <m/>
    <m/>
    <s v="with various options"/>
    <m/>
    <m/>
    <n v="0"/>
    <n v="3"/>
    <m/>
    <e v="#N/A"/>
    <m/>
    <m/>
    <m/>
    <m/>
    <m/>
    <m/>
    <m/>
    <m/>
    <m/>
    <m/>
    <m/>
    <m/>
    <m/>
    <m/>
    <m/>
    <m/>
    <m/>
    <m/>
    <m/>
    <m/>
    <m/>
    <n v="140000"/>
    <m/>
    <m/>
    <s v="Euro"/>
    <n v="16.59"/>
    <m/>
    <m/>
    <m/>
    <m/>
    <e v="#N/A"/>
    <n v="0"/>
    <m/>
    <m/>
    <m/>
    <m/>
    <m/>
    <m/>
    <m/>
    <m/>
    <m/>
    <m/>
    <m/>
    <m/>
    <m/>
    <m/>
    <m/>
    <m/>
    <m/>
    <m/>
    <m/>
    <n v="1"/>
    <m/>
  </r>
  <r>
    <m/>
    <s v="V400004"/>
    <s v="2021-2420-1"/>
    <x v="41"/>
    <n v="2"/>
    <s v="Wagon"/>
    <n v="59"/>
    <m/>
    <x v="11"/>
    <m/>
    <m/>
    <x v="5"/>
    <x v="0"/>
    <n v="1"/>
    <m/>
    <m/>
    <n v="1"/>
    <m/>
    <n v="0"/>
    <n v="0"/>
    <x v="1"/>
    <m/>
    <m/>
    <m/>
    <x v="0"/>
    <m/>
    <m/>
    <m/>
    <e v="#N/A"/>
    <e v="#N/A"/>
    <n v="2190"/>
    <x v="1"/>
    <m/>
    <m/>
    <m/>
    <m/>
    <s v="with various options"/>
    <m/>
    <m/>
    <n v="0"/>
    <n v="3"/>
    <m/>
    <e v="#N/A"/>
    <m/>
    <m/>
    <m/>
    <m/>
    <m/>
    <m/>
    <m/>
    <m/>
    <m/>
    <m/>
    <m/>
    <m/>
    <m/>
    <m/>
    <m/>
    <m/>
    <m/>
    <m/>
    <m/>
    <m/>
    <m/>
    <n v="140000"/>
    <m/>
    <m/>
    <s v="Euro"/>
    <n v="16.59"/>
    <m/>
    <m/>
    <m/>
    <m/>
    <e v="#N/A"/>
    <n v="0"/>
    <m/>
    <m/>
    <m/>
    <m/>
    <m/>
    <m/>
    <m/>
    <m/>
    <m/>
    <m/>
    <m/>
    <m/>
    <m/>
    <m/>
    <m/>
    <m/>
    <m/>
    <m/>
    <m/>
    <n v="1"/>
    <m/>
  </r>
  <r>
    <m/>
    <s v="V400004"/>
    <s v="2021-2420-1"/>
    <x v="41"/>
    <n v="2"/>
    <s v="Wagon"/>
    <n v="60"/>
    <m/>
    <x v="11"/>
    <m/>
    <m/>
    <x v="5"/>
    <x v="0"/>
    <n v="1"/>
    <m/>
    <m/>
    <n v="1"/>
    <m/>
    <n v="0"/>
    <n v="0"/>
    <x v="1"/>
    <m/>
    <m/>
    <m/>
    <x v="0"/>
    <m/>
    <m/>
    <m/>
    <e v="#N/A"/>
    <e v="#N/A"/>
    <n v="2190"/>
    <x v="1"/>
    <m/>
    <m/>
    <m/>
    <m/>
    <s v="with various options"/>
    <m/>
    <m/>
    <n v="0"/>
    <n v="3"/>
    <m/>
    <e v="#N/A"/>
    <m/>
    <m/>
    <m/>
    <m/>
    <m/>
    <m/>
    <m/>
    <m/>
    <m/>
    <m/>
    <m/>
    <m/>
    <m/>
    <m/>
    <m/>
    <m/>
    <m/>
    <m/>
    <m/>
    <m/>
    <m/>
    <n v="140000"/>
    <m/>
    <m/>
    <s v="Euro"/>
    <n v="16.59"/>
    <m/>
    <m/>
    <m/>
    <m/>
    <e v="#N/A"/>
    <n v="0"/>
    <m/>
    <m/>
    <m/>
    <m/>
    <m/>
    <m/>
    <m/>
    <m/>
    <m/>
    <m/>
    <m/>
    <m/>
    <m/>
    <m/>
    <m/>
    <m/>
    <m/>
    <m/>
    <m/>
    <n v="1"/>
    <m/>
  </r>
  <r>
    <m/>
    <s v="V400004"/>
    <s v="2021-2420-1"/>
    <x v="41"/>
    <n v="2"/>
    <s v="Wagon"/>
    <n v="61"/>
    <m/>
    <x v="11"/>
    <m/>
    <m/>
    <x v="5"/>
    <x v="0"/>
    <n v="1"/>
    <m/>
    <m/>
    <n v="1"/>
    <m/>
    <n v="0"/>
    <n v="0"/>
    <x v="1"/>
    <m/>
    <m/>
    <m/>
    <x v="0"/>
    <m/>
    <m/>
    <m/>
    <e v="#N/A"/>
    <e v="#N/A"/>
    <n v="2190"/>
    <x v="1"/>
    <m/>
    <m/>
    <m/>
    <m/>
    <s v="with various options"/>
    <m/>
    <m/>
    <n v="0"/>
    <n v="3"/>
    <m/>
    <e v="#N/A"/>
    <m/>
    <m/>
    <m/>
    <m/>
    <m/>
    <m/>
    <m/>
    <m/>
    <m/>
    <m/>
    <m/>
    <m/>
    <m/>
    <m/>
    <m/>
    <m/>
    <m/>
    <m/>
    <m/>
    <m/>
    <m/>
    <n v="140000"/>
    <m/>
    <m/>
    <s v="Euro"/>
    <n v="16.59"/>
    <m/>
    <m/>
    <m/>
    <m/>
    <e v="#N/A"/>
    <n v="0"/>
    <m/>
    <m/>
    <m/>
    <m/>
    <m/>
    <m/>
    <m/>
    <m/>
    <m/>
    <m/>
    <m/>
    <m/>
    <m/>
    <m/>
    <m/>
    <m/>
    <m/>
    <m/>
    <m/>
    <n v="1"/>
    <m/>
  </r>
  <r>
    <m/>
    <s v="V400004"/>
    <s v="2021-2420-1"/>
    <x v="41"/>
    <n v="2"/>
    <s v="Wagon"/>
    <n v="62"/>
    <m/>
    <x v="11"/>
    <m/>
    <m/>
    <x v="5"/>
    <x v="0"/>
    <n v="1"/>
    <m/>
    <m/>
    <n v="1"/>
    <m/>
    <n v="0"/>
    <n v="0"/>
    <x v="1"/>
    <m/>
    <m/>
    <m/>
    <x v="0"/>
    <m/>
    <m/>
    <m/>
    <e v="#N/A"/>
    <e v="#N/A"/>
    <n v="2190"/>
    <x v="1"/>
    <m/>
    <m/>
    <m/>
    <m/>
    <s v="with various options"/>
    <m/>
    <m/>
    <n v="0"/>
    <n v="3"/>
    <m/>
    <e v="#N/A"/>
    <m/>
    <m/>
    <m/>
    <m/>
    <m/>
    <m/>
    <m/>
    <m/>
    <m/>
    <m/>
    <m/>
    <m/>
    <m/>
    <m/>
    <m/>
    <m/>
    <m/>
    <m/>
    <m/>
    <m/>
    <m/>
    <n v="140000"/>
    <m/>
    <m/>
    <s v="Euro"/>
    <n v="16.59"/>
    <m/>
    <m/>
    <m/>
    <m/>
    <e v="#N/A"/>
    <n v="0"/>
    <m/>
    <m/>
    <m/>
    <m/>
    <m/>
    <m/>
    <m/>
    <m/>
    <m/>
    <m/>
    <m/>
    <m/>
    <m/>
    <m/>
    <m/>
    <m/>
    <m/>
    <m/>
    <m/>
    <n v="1"/>
    <m/>
  </r>
  <r>
    <m/>
    <s v="V400004"/>
    <s v="2021-2420-1"/>
    <x v="41"/>
    <n v="2"/>
    <s v="Wagon"/>
    <n v="63"/>
    <m/>
    <x v="11"/>
    <m/>
    <m/>
    <x v="5"/>
    <x v="0"/>
    <n v="1"/>
    <m/>
    <m/>
    <n v="1"/>
    <m/>
    <n v="0"/>
    <n v="0"/>
    <x v="1"/>
    <m/>
    <m/>
    <m/>
    <x v="0"/>
    <m/>
    <m/>
    <m/>
    <e v="#N/A"/>
    <e v="#N/A"/>
    <n v="2190"/>
    <x v="1"/>
    <m/>
    <m/>
    <m/>
    <m/>
    <s v="with various options"/>
    <m/>
    <m/>
    <n v="0"/>
    <n v="3"/>
    <m/>
    <e v="#N/A"/>
    <m/>
    <m/>
    <m/>
    <m/>
    <m/>
    <m/>
    <m/>
    <m/>
    <m/>
    <m/>
    <m/>
    <m/>
    <m/>
    <m/>
    <m/>
    <m/>
    <m/>
    <m/>
    <m/>
    <m/>
    <m/>
    <n v="140000"/>
    <m/>
    <m/>
    <s v="Euro"/>
    <n v="16.59"/>
    <m/>
    <m/>
    <m/>
    <m/>
    <e v="#N/A"/>
    <n v="0"/>
    <m/>
    <m/>
    <m/>
    <m/>
    <m/>
    <m/>
    <m/>
    <m/>
    <m/>
    <m/>
    <m/>
    <m/>
    <m/>
    <m/>
    <m/>
    <m/>
    <m/>
    <m/>
    <m/>
    <n v="1"/>
    <m/>
  </r>
  <r>
    <m/>
    <s v="V400004"/>
    <s v="2021-2420-1"/>
    <x v="41"/>
    <n v="2"/>
    <s v="Wagon"/>
    <n v="64"/>
    <m/>
    <x v="11"/>
    <m/>
    <m/>
    <x v="5"/>
    <x v="0"/>
    <n v="1"/>
    <m/>
    <m/>
    <n v="1"/>
    <m/>
    <n v="0"/>
    <n v="0"/>
    <x v="1"/>
    <m/>
    <m/>
    <m/>
    <x v="0"/>
    <m/>
    <m/>
    <m/>
    <e v="#N/A"/>
    <e v="#N/A"/>
    <n v="2190"/>
    <x v="1"/>
    <m/>
    <m/>
    <m/>
    <m/>
    <s v="with various options"/>
    <m/>
    <m/>
    <n v="0"/>
    <n v="3"/>
    <m/>
    <e v="#N/A"/>
    <m/>
    <m/>
    <m/>
    <m/>
    <m/>
    <m/>
    <m/>
    <m/>
    <m/>
    <m/>
    <m/>
    <m/>
    <m/>
    <m/>
    <m/>
    <m/>
    <m/>
    <m/>
    <m/>
    <m/>
    <m/>
    <n v="140000"/>
    <m/>
    <m/>
    <s v="Euro"/>
    <n v="16.59"/>
    <m/>
    <m/>
    <m/>
    <m/>
    <e v="#N/A"/>
    <n v="0"/>
    <m/>
    <m/>
    <m/>
    <m/>
    <m/>
    <m/>
    <m/>
    <m/>
    <m/>
    <m/>
    <m/>
    <m/>
    <m/>
    <m/>
    <m/>
    <m/>
    <m/>
    <m/>
    <m/>
    <n v="1"/>
    <m/>
  </r>
  <r>
    <m/>
    <s v="V400004"/>
    <s v="2021-2420-1"/>
    <x v="41"/>
    <n v="2"/>
    <s v="Wagon"/>
    <n v="65"/>
    <m/>
    <x v="11"/>
    <m/>
    <m/>
    <x v="5"/>
    <x v="0"/>
    <n v="1"/>
    <m/>
    <m/>
    <n v="1"/>
    <m/>
    <n v="0"/>
    <n v="0"/>
    <x v="1"/>
    <m/>
    <m/>
    <m/>
    <x v="0"/>
    <m/>
    <m/>
    <m/>
    <e v="#N/A"/>
    <e v="#N/A"/>
    <n v="2190"/>
    <x v="1"/>
    <m/>
    <m/>
    <m/>
    <m/>
    <s v="with various options"/>
    <m/>
    <m/>
    <n v="0"/>
    <n v="3"/>
    <m/>
    <e v="#N/A"/>
    <m/>
    <m/>
    <m/>
    <m/>
    <m/>
    <m/>
    <m/>
    <m/>
    <m/>
    <m/>
    <m/>
    <m/>
    <m/>
    <m/>
    <m/>
    <m/>
    <m/>
    <m/>
    <m/>
    <m/>
    <m/>
    <n v="140000"/>
    <m/>
    <m/>
    <s v="Euro"/>
    <n v="16.59"/>
    <m/>
    <m/>
    <m/>
    <m/>
    <e v="#N/A"/>
    <n v="0"/>
    <m/>
    <m/>
    <m/>
    <m/>
    <m/>
    <m/>
    <m/>
    <m/>
    <m/>
    <m/>
    <m/>
    <m/>
    <m/>
    <m/>
    <m/>
    <m/>
    <m/>
    <m/>
    <m/>
    <n v="1"/>
    <m/>
  </r>
  <r>
    <m/>
    <s v="V400004"/>
    <s v="2021-2420-1"/>
    <x v="41"/>
    <n v="2"/>
    <s v="Wagon"/>
    <n v="66"/>
    <m/>
    <x v="11"/>
    <m/>
    <m/>
    <x v="5"/>
    <x v="0"/>
    <n v="1"/>
    <m/>
    <m/>
    <n v="1"/>
    <m/>
    <n v="0"/>
    <n v="0"/>
    <x v="1"/>
    <m/>
    <m/>
    <m/>
    <x v="0"/>
    <m/>
    <m/>
    <m/>
    <e v="#N/A"/>
    <e v="#N/A"/>
    <n v="2190"/>
    <x v="1"/>
    <m/>
    <m/>
    <m/>
    <m/>
    <s v="with various options"/>
    <m/>
    <m/>
    <n v="0"/>
    <n v="3"/>
    <m/>
    <e v="#N/A"/>
    <m/>
    <m/>
    <m/>
    <m/>
    <m/>
    <m/>
    <m/>
    <m/>
    <m/>
    <m/>
    <m/>
    <m/>
    <m/>
    <m/>
    <m/>
    <m/>
    <m/>
    <m/>
    <m/>
    <m/>
    <m/>
    <n v="140000"/>
    <m/>
    <m/>
    <s v="Euro"/>
    <n v="16.59"/>
    <m/>
    <m/>
    <m/>
    <m/>
    <e v="#N/A"/>
    <n v="0"/>
    <m/>
    <m/>
    <m/>
    <m/>
    <m/>
    <m/>
    <m/>
    <m/>
    <m/>
    <m/>
    <m/>
    <m/>
    <m/>
    <m/>
    <m/>
    <m/>
    <m/>
    <m/>
    <m/>
    <n v="1"/>
    <m/>
  </r>
  <r>
    <m/>
    <s v="V400004"/>
    <s v="2021-2420-1"/>
    <x v="41"/>
    <n v="2"/>
    <s v="Wagon"/>
    <n v="67"/>
    <m/>
    <x v="11"/>
    <m/>
    <m/>
    <x v="5"/>
    <x v="0"/>
    <n v="1"/>
    <m/>
    <m/>
    <n v="1"/>
    <m/>
    <n v="0"/>
    <n v="0"/>
    <x v="1"/>
    <m/>
    <m/>
    <m/>
    <x v="0"/>
    <m/>
    <m/>
    <m/>
    <e v="#N/A"/>
    <e v="#N/A"/>
    <n v="2190"/>
    <x v="1"/>
    <m/>
    <m/>
    <m/>
    <m/>
    <s v="with various options"/>
    <m/>
    <m/>
    <n v="0"/>
    <n v="3"/>
    <m/>
    <e v="#N/A"/>
    <m/>
    <m/>
    <m/>
    <m/>
    <m/>
    <m/>
    <m/>
    <m/>
    <m/>
    <m/>
    <m/>
    <m/>
    <m/>
    <m/>
    <m/>
    <m/>
    <m/>
    <m/>
    <m/>
    <m/>
    <m/>
    <n v="140000"/>
    <m/>
    <m/>
    <s v="Euro"/>
    <n v="16.59"/>
    <m/>
    <m/>
    <m/>
    <m/>
    <e v="#N/A"/>
    <n v="0"/>
    <m/>
    <m/>
    <m/>
    <m/>
    <m/>
    <m/>
    <m/>
    <m/>
    <m/>
    <m/>
    <m/>
    <m/>
    <m/>
    <m/>
    <m/>
    <m/>
    <m/>
    <m/>
    <m/>
    <n v="1"/>
    <m/>
  </r>
  <r>
    <m/>
    <s v="V400004"/>
    <s v="2021-2420-1"/>
    <x v="41"/>
    <n v="2"/>
    <s v="Wagon"/>
    <n v="68"/>
    <m/>
    <x v="11"/>
    <m/>
    <m/>
    <x v="5"/>
    <x v="0"/>
    <n v="1"/>
    <m/>
    <m/>
    <n v="1"/>
    <m/>
    <n v="0"/>
    <n v="0"/>
    <x v="1"/>
    <m/>
    <m/>
    <m/>
    <x v="0"/>
    <m/>
    <m/>
    <m/>
    <e v="#N/A"/>
    <e v="#N/A"/>
    <n v="2190"/>
    <x v="1"/>
    <m/>
    <m/>
    <m/>
    <m/>
    <s v="with various options"/>
    <m/>
    <m/>
    <n v="0"/>
    <n v="3"/>
    <m/>
    <e v="#N/A"/>
    <m/>
    <m/>
    <m/>
    <m/>
    <m/>
    <m/>
    <m/>
    <m/>
    <m/>
    <m/>
    <m/>
    <m/>
    <m/>
    <m/>
    <m/>
    <m/>
    <m/>
    <m/>
    <m/>
    <m/>
    <m/>
    <n v="140000"/>
    <m/>
    <m/>
    <s v="Euro"/>
    <n v="16.59"/>
    <m/>
    <m/>
    <m/>
    <m/>
    <e v="#N/A"/>
    <n v="0"/>
    <m/>
    <m/>
    <m/>
    <m/>
    <m/>
    <m/>
    <m/>
    <m/>
    <m/>
    <m/>
    <m/>
    <m/>
    <m/>
    <m/>
    <m/>
    <m/>
    <m/>
    <m/>
    <m/>
    <n v="1"/>
    <m/>
  </r>
  <r>
    <m/>
    <s v="V400004"/>
    <s v="2021-2420-1"/>
    <x v="41"/>
    <n v="2"/>
    <s v="Wagon"/>
    <n v="69"/>
    <m/>
    <x v="11"/>
    <m/>
    <m/>
    <x v="5"/>
    <x v="0"/>
    <n v="1"/>
    <m/>
    <m/>
    <n v="1"/>
    <m/>
    <n v="0"/>
    <n v="0"/>
    <x v="1"/>
    <m/>
    <m/>
    <m/>
    <x v="0"/>
    <m/>
    <m/>
    <m/>
    <e v="#N/A"/>
    <e v="#N/A"/>
    <n v="2190"/>
    <x v="1"/>
    <m/>
    <m/>
    <m/>
    <m/>
    <s v="with various options"/>
    <m/>
    <m/>
    <n v="0"/>
    <n v="3"/>
    <m/>
    <e v="#N/A"/>
    <m/>
    <m/>
    <m/>
    <m/>
    <m/>
    <m/>
    <m/>
    <m/>
    <m/>
    <m/>
    <m/>
    <m/>
    <m/>
    <m/>
    <m/>
    <m/>
    <m/>
    <m/>
    <m/>
    <m/>
    <m/>
    <n v="140000"/>
    <m/>
    <m/>
    <s v="Euro"/>
    <n v="16.59"/>
    <m/>
    <m/>
    <m/>
    <m/>
    <e v="#N/A"/>
    <n v="0"/>
    <m/>
    <m/>
    <m/>
    <m/>
    <m/>
    <m/>
    <m/>
    <m/>
    <m/>
    <m/>
    <m/>
    <m/>
    <m/>
    <m/>
    <m/>
    <m/>
    <m/>
    <m/>
    <m/>
    <n v="1"/>
    <m/>
  </r>
  <r>
    <m/>
    <s v="V400004"/>
    <s v="2021-2420-1"/>
    <x v="41"/>
    <n v="2"/>
    <s v="Wagon"/>
    <n v="70"/>
    <m/>
    <x v="11"/>
    <m/>
    <m/>
    <x v="5"/>
    <x v="0"/>
    <n v="1"/>
    <m/>
    <m/>
    <n v="1"/>
    <m/>
    <n v="0"/>
    <n v="0"/>
    <x v="1"/>
    <m/>
    <m/>
    <m/>
    <x v="0"/>
    <m/>
    <m/>
    <m/>
    <e v="#N/A"/>
    <e v="#N/A"/>
    <n v="2190"/>
    <x v="1"/>
    <m/>
    <m/>
    <m/>
    <m/>
    <s v="with various options"/>
    <m/>
    <m/>
    <n v="0"/>
    <n v="3"/>
    <m/>
    <e v="#N/A"/>
    <m/>
    <m/>
    <m/>
    <m/>
    <m/>
    <m/>
    <m/>
    <m/>
    <m/>
    <m/>
    <m/>
    <m/>
    <m/>
    <m/>
    <m/>
    <m/>
    <m/>
    <m/>
    <m/>
    <m/>
    <m/>
    <n v="140000"/>
    <m/>
    <m/>
    <s v="Euro"/>
    <n v="16.59"/>
    <m/>
    <m/>
    <m/>
    <m/>
    <e v="#N/A"/>
    <n v="0"/>
    <m/>
    <m/>
    <m/>
    <m/>
    <m/>
    <m/>
    <m/>
    <m/>
    <m/>
    <m/>
    <m/>
    <m/>
    <m/>
    <m/>
    <m/>
    <m/>
    <m/>
    <m/>
    <m/>
    <n v="1"/>
    <m/>
  </r>
  <r>
    <m/>
    <s v="V400004"/>
    <s v="2021-2420-1"/>
    <x v="41"/>
    <n v="2"/>
    <s v="Wagon"/>
    <n v="71"/>
    <m/>
    <x v="11"/>
    <m/>
    <m/>
    <x v="5"/>
    <x v="0"/>
    <n v="1"/>
    <m/>
    <m/>
    <n v="1"/>
    <m/>
    <n v="0"/>
    <n v="0"/>
    <x v="1"/>
    <m/>
    <m/>
    <m/>
    <x v="0"/>
    <m/>
    <m/>
    <m/>
    <e v="#N/A"/>
    <e v="#N/A"/>
    <n v="2190"/>
    <x v="1"/>
    <m/>
    <m/>
    <m/>
    <m/>
    <s v="with various options"/>
    <m/>
    <m/>
    <n v="0"/>
    <n v="3"/>
    <m/>
    <e v="#N/A"/>
    <m/>
    <m/>
    <m/>
    <m/>
    <m/>
    <m/>
    <m/>
    <m/>
    <m/>
    <m/>
    <m/>
    <m/>
    <m/>
    <m/>
    <m/>
    <m/>
    <m/>
    <m/>
    <m/>
    <m/>
    <m/>
    <n v="140000"/>
    <m/>
    <m/>
    <s v="Euro"/>
    <n v="16.59"/>
    <m/>
    <m/>
    <m/>
    <m/>
    <e v="#N/A"/>
    <n v="0"/>
    <m/>
    <m/>
    <m/>
    <m/>
    <m/>
    <m/>
    <m/>
    <m/>
    <m/>
    <m/>
    <m/>
    <m/>
    <m/>
    <m/>
    <m/>
    <m/>
    <m/>
    <m/>
    <m/>
    <n v="1"/>
    <m/>
  </r>
  <r>
    <m/>
    <s v="V400004"/>
    <s v="2021-2420-1"/>
    <x v="41"/>
    <n v="2"/>
    <s v="Wagon"/>
    <n v="72"/>
    <m/>
    <x v="11"/>
    <m/>
    <m/>
    <x v="5"/>
    <x v="0"/>
    <n v="1"/>
    <m/>
    <m/>
    <n v="1"/>
    <m/>
    <n v="0"/>
    <n v="0"/>
    <x v="1"/>
    <m/>
    <m/>
    <m/>
    <x v="0"/>
    <m/>
    <m/>
    <m/>
    <e v="#N/A"/>
    <e v="#N/A"/>
    <n v="2190"/>
    <x v="1"/>
    <m/>
    <m/>
    <m/>
    <m/>
    <s v="with various options"/>
    <m/>
    <m/>
    <n v="0"/>
    <n v="3"/>
    <m/>
    <e v="#N/A"/>
    <m/>
    <m/>
    <m/>
    <m/>
    <m/>
    <m/>
    <m/>
    <m/>
    <m/>
    <m/>
    <m/>
    <m/>
    <m/>
    <m/>
    <m/>
    <m/>
    <m/>
    <m/>
    <m/>
    <m/>
    <m/>
    <n v="140000"/>
    <m/>
    <m/>
    <s v="Euro"/>
    <n v="16.59"/>
    <m/>
    <m/>
    <m/>
    <m/>
    <e v="#N/A"/>
    <n v="0"/>
    <m/>
    <m/>
    <m/>
    <m/>
    <m/>
    <m/>
    <m/>
    <m/>
    <m/>
    <m/>
    <m/>
    <m/>
    <m/>
    <m/>
    <m/>
    <m/>
    <m/>
    <m/>
    <m/>
    <n v="1"/>
    <m/>
  </r>
  <r>
    <m/>
    <s v="V400004"/>
    <s v="2021-2420-1"/>
    <x v="41"/>
    <n v="2"/>
    <s v="Wagon"/>
    <n v="73"/>
    <m/>
    <x v="11"/>
    <m/>
    <m/>
    <x v="5"/>
    <x v="0"/>
    <n v="1"/>
    <m/>
    <m/>
    <n v="1"/>
    <m/>
    <n v="0"/>
    <n v="0"/>
    <x v="1"/>
    <m/>
    <m/>
    <m/>
    <x v="0"/>
    <m/>
    <m/>
    <m/>
    <e v="#N/A"/>
    <e v="#N/A"/>
    <n v="2190"/>
    <x v="1"/>
    <m/>
    <m/>
    <m/>
    <m/>
    <s v="with various options"/>
    <m/>
    <m/>
    <n v="0"/>
    <n v="3"/>
    <m/>
    <e v="#N/A"/>
    <m/>
    <m/>
    <m/>
    <m/>
    <m/>
    <m/>
    <m/>
    <m/>
    <m/>
    <m/>
    <m/>
    <m/>
    <m/>
    <m/>
    <m/>
    <m/>
    <m/>
    <m/>
    <m/>
    <m/>
    <m/>
    <n v="140000"/>
    <m/>
    <m/>
    <s v="Euro"/>
    <n v="16.59"/>
    <m/>
    <m/>
    <m/>
    <m/>
    <e v="#N/A"/>
    <n v="0"/>
    <m/>
    <m/>
    <m/>
    <m/>
    <m/>
    <m/>
    <m/>
    <m/>
    <m/>
    <m/>
    <m/>
    <m/>
    <m/>
    <m/>
    <m/>
    <m/>
    <m/>
    <m/>
    <m/>
    <n v="1"/>
    <m/>
  </r>
  <r>
    <m/>
    <s v="V400004"/>
    <s v="2021-2420-1"/>
    <x v="41"/>
    <n v="2"/>
    <s v="Wagon"/>
    <n v="74"/>
    <m/>
    <x v="11"/>
    <m/>
    <m/>
    <x v="5"/>
    <x v="0"/>
    <n v="1"/>
    <m/>
    <m/>
    <n v="1"/>
    <m/>
    <n v="0"/>
    <n v="0"/>
    <x v="1"/>
    <m/>
    <m/>
    <m/>
    <x v="0"/>
    <m/>
    <m/>
    <m/>
    <e v="#N/A"/>
    <e v="#N/A"/>
    <n v="2190"/>
    <x v="1"/>
    <m/>
    <m/>
    <m/>
    <m/>
    <s v="with various options"/>
    <m/>
    <m/>
    <n v="0"/>
    <n v="3"/>
    <m/>
    <e v="#N/A"/>
    <m/>
    <m/>
    <m/>
    <m/>
    <m/>
    <m/>
    <m/>
    <m/>
    <m/>
    <m/>
    <m/>
    <m/>
    <m/>
    <m/>
    <m/>
    <m/>
    <m/>
    <m/>
    <m/>
    <m/>
    <m/>
    <n v="140000"/>
    <m/>
    <m/>
    <s v="Euro"/>
    <n v="16.59"/>
    <m/>
    <m/>
    <m/>
    <m/>
    <e v="#N/A"/>
    <n v="0"/>
    <m/>
    <m/>
    <m/>
    <m/>
    <m/>
    <m/>
    <m/>
    <m/>
    <m/>
    <m/>
    <m/>
    <m/>
    <m/>
    <m/>
    <m/>
    <m/>
    <m/>
    <m/>
    <m/>
    <n v="1"/>
    <m/>
  </r>
  <r>
    <m/>
    <s v="V400004"/>
    <s v="2021-2420-1"/>
    <x v="41"/>
    <n v="2"/>
    <s v="Wagon"/>
    <n v="75"/>
    <m/>
    <x v="11"/>
    <m/>
    <m/>
    <x v="5"/>
    <x v="0"/>
    <n v="1"/>
    <m/>
    <m/>
    <n v="1"/>
    <m/>
    <n v="0"/>
    <n v="0"/>
    <x v="1"/>
    <m/>
    <m/>
    <m/>
    <x v="0"/>
    <m/>
    <m/>
    <m/>
    <e v="#N/A"/>
    <e v="#N/A"/>
    <n v="2190"/>
    <x v="1"/>
    <m/>
    <m/>
    <m/>
    <m/>
    <s v="with various options"/>
    <m/>
    <m/>
    <n v="0"/>
    <n v="3"/>
    <m/>
    <e v="#N/A"/>
    <m/>
    <m/>
    <m/>
    <m/>
    <m/>
    <m/>
    <m/>
    <m/>
    <m/>
    <m/>
    <m/>
    <m/>
    <m/>
    <m/>
    <m/>
    <m/>
    <m/>
    <m/>
    <m/>
    <m/>
    <m/>
    <n v="140000"/>
    <m/>
    <m/>
    <s v="Euro"/>
    <n v="16.59"/>
    <m/>
    <m/>
    <m/>
    <m/>
    <e v="#N/A"/>
    <n v="0"/>
    <m/>
    <m/>
    <m/>
    <m/>
    <m/>
    <m/>
    <m/>
    <m/>
    <m/>
    <m/>
    <m/>
    <m/>
    <m/>
    <m/>
    <m/>
    <m/>
    <m/>
    <m/>
    <m/>
    <n v="1"/>
    <m/>
  </r>
  <r>
    <m/>
    <s v="V400004"/>
    <s v="2021-2420-1"/>
    <x v="41"/>
    <n v="2"/>
    <s v="Wagon"/>
    <n v="76"/>
    <m/>
    <x v="11"/>
    <m/>
    <m/>
    <x v="5"/>
    <x v="0"/>
    <n v="1"/>
    <m/>
    <m/>
    <n v="1"/>
    <m/>
    <n v="0"/>
    <n v="0"/>
    <x v="1"/>
    <m/>
    <m/>
    <m/>
    <x v="0"/>
    <m/>
    <m/>
    <m/>
    <e v="#N/A"/>
    <e v="#N/A"/>
    <n v="2190"/>
    <x v="1"/>
    <m/>
    <m/>
    <m/>
    <m/>
    <s v="with various options"/>
    <m/>
    <m/>
    <n v="0"/>
    <n v="3"/>
    <m/>
    <e v="#N/A"/>
    <m/>
    <m/>
    <m/>
    <m/>
    <m/>
    <m/>
    <m/>
    <m/>
    <m/>
    <m/>
    <m/>
    <m/>
    <m/>
    <m/>
    <m/>
    <m/>
    <m/>
    <m/>
    <m/>
    <m/>
    <m/>
    <n v="140000"/>
    <m/>
    <m/>
    <s v="Euro"/>
    <n v="16.59"/>
    <m/>
    <m/>
    <m/>
    <m/>
    <e v="#N/A"/>
    <n v="0"/>
    <m/>
    <m/>
    <m/>
    <m/>
    <m/>
    <m/>
    <m/>
    <m/>
    <m/>
    <m/>
    <m/>
    <m/>
    <m/>
    <m/>
    <m/>
    <m/>
    <m/>
    <m/>
    <m/>
    <n v="1"/>
    <m/>
  </r>
  <r>
    <m/>
    <s v="V400004"/>
    <s v="2021-2420-1"/>
    <x v="41"/>
    <n v="2"/>
    <s v="Wagon"/>
    <n v="77"/>
    <m/>
    <x v="11"/>
    <m/>
    <m/>
    <x v="5"/>
    <x v="0"/>
    <n v="1"/>
    <m/>
    <m/>
    <n v="1"/>
    <m/>
    <n v="0"/>
    <n v="0"/>
    <x v="1"/>
    <m/>
    <m/>
    <m/>
    <x v="0"/>
    <m/>
    <m/>
    <m/>
    <e v="#N/A"/>
    <e v="#N/A"/>
    <n v="2190"/>
    <x v="1"/>
    <m/>
    <m/>
    <m/>
    <m/>
    <s v="with various options"/>
    <m/>
    <m/>
    <n v="0"/>
    <n v="3"/>
    <m/>
    <e v="#N/A"/>
    <m/>
    <m/>
    <m/>
    <m/>
    <m/>
    <m/>
    <m/>
    <m/>
    <m/>
    <m/>
    <m/>
    <m/>
    <m/>
    <m/>
    <m/>
    <m/>
    <m/>
    <m/>
    <m/>
    <m/>
    <m/>
    <n v="140000"/>
    <m/>
    <m/>
    <s v="Euro"/>
    <n v="16.59"/>
    <m/>
    <m/>
    <m/>
    <m/>
    <e v="#N/A"/>
    <n v="0"/>
    <m/>
    <m/>
    <m/>
    <m/>
    <m/>
    <m/>
    <m/>
    <m/>
    <m/>
    <m/>
    <m/>
    <m/>
    <m/>
    <m/>
    <m/>
    <m/>
    <m/>
    <m/>
    <m/>
    <n v="1"/>
    <m/>
  </r>
  <r>
    <m/>
    <s v="V400004"/>
    <s v="2021-2420-1"/>
    <x v="41"/>
    <n v="2"/>
    <s v="Wagon"/>
    <n v="78"/>
    <m/>
    <x v="11"/>
    <m/>
    <m/>
    <x v="5"/>
    <x v="0"/>
    <n v="1"/>
    <m/>
    <m/>
    <n v="1"/>
    <m/>
    <n v="0"/>
    <n v="0"/>
    <x v="1"/>
    <m/>
    <m/>
    <m/>
    <x v="0"/>
    <m/>
    <m/>
    <m/>
    <e v="#N/A"/>
    <e v="#N/A"/>
    <n v="2190"/>
    <x v="1"/>
    <m/>
    <m/>
    <m/>
    <m/>
    <s v="with various options"/>
    <m/>
    <m/>
    <n v="0"/>
    <n v="3"/>
    <m/>
    <e v="#N/A"/>
    <m/>
    <m/>
    <m/>
    <m/>
    <m/>
    <m/>
    <m/>
    <m/>
    <m/>
    <m/>
    <m/>
    <m/>
    <m/>
    <m/>
    <m/>
    <m/>
    <m/>
    <m/>
    <m/>
    <m/>
    <m/>
    <n v="140000"/>
    <m/>
    <m/>
    <s v="Euro"/>
    <n v="16.59"/>
    <m/>
    <m/>
    <m/>
    <m/>
    <e v="#N/A"/>
    <n v="0"/>
    <m/>
    <m/>
    <m/>
    <m/>
    <m/>
    <m/>
    <m/>
    <m/>
    <m/>
    <m/>
    <m/>
    <m/>
    <m/>
    <m/>
    <m/>
    <m/>
    <m/>
    <m/>
    <m/>
    <n v="1"/>
    <m/>
  </r>
  <r>
    <m/>
    <s v="V400004"/>
    <s v="2021-2420-1"/>
    <x v="41"/>
    <n v="2"/>
    <s v="Wagon"/>
    <n v="79"/>
    <m/>
    <x v="11"/>
    <m/>
    <m/>
    <x v="5"/>
    <x v="0"/>
    <n v="1"/>
    <m/>
    <m/>
    <n v="1"/>
    <m/>
    <n v="0"/>
    <n v="0"/>
    <x v="1"/>
    <m/>
    <m/>
    <m/>
    <x v="0"/>
    <m/>
    <m/>
    <m/>
    <e v="#N/A"/>
    <e v="#N/A"/>
    <n v="2190"/>
    <x v="1"/>
    <m/>
    <m/>
    <m/>
    <m/>
    <s v="with various options"/>
    <m/>
    <m/>
    <n v="0"/>
    <n v="3"/>
    <m/>
    <e v="#N/A"/>
    <m/>
    <m/>
    <m/>
    <m/>
    <m/>
    <m/>
    <m/>
    <m/>
    <m/>
    <m/>
    <m/>
    <m/>
    <m/>
    <m/>
    <m/>
    <m/>
    <m/>
    <m/>
    <m/>
    <m/>
    <m/>
    <n v="140000"/>
    <m/>
    <m/>
    <s v="Euro"/>
    <n v="16.59"/>
    <m/>
    <m/>
    <m/>
    <m/>
    <e v="#N/A"/>
    <n v="0"/>
    <m/>
    <m/>
    <m/>
    <m/>
    <m/>
    <m/>
    <m/>
    <m/>
    <m/>
    <m/>
    <m/>
    <m/>
    <m/>
    <m/>
    <m/>
    <m/>
    <m/>
    <m/>
    <m/>
    <n v="1"/>
    <m/>
  </r>
  <r>
    <m/>
    <s v="V400004"/>
    <s v="2021-2420-1"/>
    <x v="41"/>
    <n v="2"/>
    <s v="Wagon"/>
    <n v="80"/>
    <m/>
    <x v="11"/>
    <m/>
    <m/>
    <x v="5"/>
    <x v="0"/>
    <n v="1"/>
    <m/>
    <m/>
    <n v="1"/>
    <m/>
    <n v="0"/>
    <n v="0"/>
    <x v="1"/>
    <m/>
    <m/>
    <m/>
    <x v="0"/>
    <m/>
    <m/>
    <m/>
    <e v="#N/A"/>
    <e v="#N/A"/>
    <n v="2190"/>
    <x v="1"/>
    <m/>
    <m/>
    <m/>
    <m/>
    <s v="with various options"/>
    <m/>
    <m/>
    <n v="0"/>
    <n v="3"/>
    <m/>
    <e v="#N/A"/>
    <m/>
    <m/>
    <m/>
    <m/>
    <m/>
    <m/>
    <m/>
    <m/>
    <m/>
    <m/>
    <m/>
    <m/>
    <m/>
    <m/>
    <m/>
    <m/>
    <m/>
    <m/>
    <m/>
    <m/>
    <m/>
    <n v="140000"/>
    <m/>
    <m/>
    <s v="Euro"/>
    <n v="16.59"/>
    <m/>
    <m/>
    <m/>
    <m/>
    <e v="#N/A"/>
    <n v="0"/>
    <m/>
    <m/>
    <m/>
    <m/>
    <m/>
    <m/>
    <m/>
    <m/>
    <m/>
    <m/>
    <m/>
    <m/>
    <m/>
    <m/>
    <m/>
    <m/>
    <m/>
    <m/>
    <m/>
    <n v="1"/>
    <m/>
  </r>
  <r>
    <m/>
    <s v="V400004"/>
    <s v="2021-2420-1"/>
    <x v="41"/>
    <n v="2"/>
    <s v="Wagon"/>
    <n v="81"/>
    <m/>
    <x v="11"/>
    <m/>
    <m/>
    <x v="5"/>
    <x v="0"/>
    <n v="1"/>
    <m/>
    <m/>
    <n v="1"/>
    <m/>
    <n v="0"/>
    <n v="0"/>
    <x v="1"/>
    <m/>
    <m/>
    <m/>
    <x v="0"/>
    <m/>
    <m/>
    <m/>
    <e v="#N/A"/>
    <e v="#N/A"/>
    <n v="2190"/>
    <x v="1"/>
    <m/>
    <m/>
    <m/>
    <m/>
    <s v="with various options"/>
    <m/>
    <m/>
    <n v="0"/>
    <n v="3"/>
    <m/>
    <e v="#N/A"/>
    <m/>
    <m/>
    <m/>
    <m/>
    <m/>
    <m/>
    <m/>
    <m/>
    <m/>
    <m/>
    <m/>
    <m/>
    <m/>
    <m/>
    <m/>
    <m/>
    <m/>
    <m/>
    <m/>
    <m/>
    <m/>
    <n v="140000"/>
    <m/>
    <m/>
    <s v="Euro"/>
    <n v="16.59"/>
    <m/>
    <m/>
    <m/>
    <m/>
    <e v="#N/A"/>
    <n v="0"/>
    <m/>
    <m/>
    <m/>
    <m/>
    <m/>
    <m/>
    <m/>
    <m/>
    <m/>
    <m/>
    <m/>
    <m/>
    <m/>
    <m/>
    <m/>
    <m/>
    <m/>
    <m/>
    <m/>
    <n v="1"/>
    <m/>
  </r>
  <r>
    <m/>
    <s v="V400004"/>
    <s v="2021-2420-1"/>
    <x v="41"/>
    <n v="2"/>
    <s v="Wagon"/>
    <n v="82"/>
    <m/>
    <x v="11"/>
    <m/>
    <m/>
    <x v="5"/>
    <x v="0"/>
    <n v="1"/>
    <m/>
    <m/>
    <n v="1"/>
    <m/>
    <n v="0"/>
    <n v="0"/>
    <x v="1"/>
    <m/>
    <m/>
    <m/>
    <x v="0"/>
    <m/>
    <m/>
    <m/>
    <e v="#N/A"/>
    <e v="#N/A"/>
    <n v="2190"/>
    <x v="1"/>
    <m/>
    <m/>
    <m/>
    <m/>
    <s v="with various options"/>
    <m/>
    <m/>
    <n v="0"/>
    <n v="3"/>
    <m/>
    <e v="#N/A"/>
    <m/>
    <m/>
    <m/>
    <m/>
    <m/>
    <m/>
    <m/>
    <m/>
    <m/>
    <m/>
    <m/>
    <m/>
    <m/>
    <m/>
    <m/>
    <m/>
    <m/>
    <m/>
    <m/>
    <m/>
    <m/>
    <n v="140000"/>
    <m/>
    <m/>
    <s v="Euro"/>
    <n v="16.59"/>
    <m/>
    <m/>
    <m/>
    <m/>
    <e v="#N/A"/>
    <n v="0"/>
    <m/>
    <m/>
    <m/>
    <m/>
    <m/>
    <m/>
    <m/>
    <m/>
    <m/>
    <m/>
    <m/>
    <m/>
    <m/>
    <m/>
    <m/>
    <m/>
    <m/>
    <m/>
    <m/>
    <n v="1"/>
    <m/>
  </r>
  <r>
    <m/>
    <s v="V400004"/>
    <s v="2021-2420-1"/>
    <x v="41"/>
    <n v="2"/>
    <s v="Wagon"/>
    <n v="83"/>
    <m/>
    <x v="11"/>
    <m/>
    <m/>
    <x v="5"/>
    <x v="0"/>
    <n v="1"/>
    <m/>
    <m/>
    <n v="1"/>
    <m/>
    <n v="0"/>
    <n v="0"/>
    <x v="1"/>
    <m/>
    <m/>
    <m/>
    <x v="0"/>
    <m/>
    <m/>
    <m/>
    <e v="#N/A"/>
    <e v="#N/A"/>
    <n v="2190"/>
    <x v="1"/>
    <m/>
    <m/>
    <m/>
    <m/>
    <s v="with various options"/>
    <m/>
    <m/>
    <n v="0"/>
    <n v="3"/>
    <m/>
    <e v="#N/A"/>
    <m/>
    <m/>
    <m/>
    <m/>
    <m/>
    <m/>
    <m/>
    <m/>
    <m/>
    <m/>
    <m/>
    <m/>
    <m/>
    <m/>
    <m/>
    <m/>
    <m/>
    <m/>
    <m/>
    <m/>
    <m/>
    <n v="140000"/>
    <m/>
    <m/>
    <s v="Euro"/>
    <n v="16.59"/>
    <m/>
    <m/>
    <m/>
    <m/>
    <e v="#N/A"/>
    <n v="0"/>
    <m/>
    <m/>
    <m/>
    <m/>
    <m/>
    <m/>
    <m/>
    <m/>
    <m/>
    <m/>
    <m/>
    <m/>
    <m/>
    <m/>
    <m/>
    <m/>
    <m/>
    <m/>
    <m/>
    <n v="1"/>
    <m/>
  </r>
  <r>
    <m/>
    <s v="V400004"/>
    <s v="2021-2420-1"/>
    <x v="41"/>
    <n v="2"/>
    <s v="Wagon"/>
    <n v="84"/>
    <m/>
    <x v="11"/>
    <m/>
    <m/>
    <x v="5"/>
    <x v="0"/>
    <n v="1"/>
    <m/>
    <m/>
    <n v="1"/>
    <m/>
    <n v="0"/>
    <n v="0"/>
    <x v="1"/>
    <m/>
    <m/>
    <m/>
    <x v="0"/>
    <m/>
    <m/>
    <m/>
    <e v="#N/A"/>
    <e v="#N/A"/>
    <n v="2190"/>
    <x v="1"/>
    <m/>
    <m/>
    <m/>
    <m/>
    <s v="with various options"/>
    <m/>
    <m/>
    <n v="0"/>
    <n v="3"/>
    <m/>
    <e v="#N/A"/>
    <m/>
    <m/>
    <m/>
    <m/>
    <m/>
    <m/>
    <m/>
    <m/>
    <m/>
    <m/>
    <m/>
    <m/>
    <m/>
    <m/>
    <m/>
    <m/>
    <m/>
    <m/>
    <m/>
    <m/>
    <m/>
    <n v="140000"/>
    <m/>
    <m/>
    <s v="Euro"/>
    <n v="16.59"/>
    <m/>
    <m/>
    <m/>
    <m/>
    <e v="#N/A"/>
    <n v="0"/>
    <m/>
    <m/>
    <m/>
    <m/>
    <m/>
    <m/>
    <m/>
    <m/>
    <m/>
    <m/>
    <m/>
    <m/>
    <m/>
    <m/>
    <m/>
    <m/>
    <m/>
    <m/>
    <m/>
    <n v="1"/>
    <m/>
  </r>
  <r>
    <m/>
    <s v="V400004"/>
    <s v="2021-2420-1"/>
    <x v="41"/>
    <n v="2"/>
    <s v="Wagon"/>
    <n v="85"/>
    <m/>
    <x v="11"/>
    <m/>
    <m/>
    <x v="5"/>
    <x v="0"/>
    <n v="1"/>
    <m/>
    <m/>
    <n v="1"/>
    <m/>
    <n v="0"/>
    <n v="0"/>
    <x v="1"/>
    <m/>
    <m/>
    <m/>
    <x v="0"/>
    <m/>
    <m/>
    <m/>
    <e v="#N/A"/>
    <e v="#N/A"/>
    <n v="2190"/>
    <x v="1"/>
    <m/>
    <m/>
    <m/>
    <m/>
    <s v="with various options"/>
    <m/>
    <m/>
    <n v="0"/>
    <n v="3"/>
    <m/>
    <e v="#N/A"/>
    <m/>
    <m/>
    <m/>
    <m/>
    <m/>
    <m/>
    <m/>
    <m/>
    <m/>
    <m/>
    <m/>
    <m/>
    <m/>
    <m/>
    <m/>
    <m/>
    <m/>
    <m/>
    <m/>
    <m/>
    <m/>
    <n v="140000"/>
    <m/>
    <m/>
    <s v="Euro"/>
    <n v="16.59"/>
    <m/>
    <m/>
    <m/>
    <m/>
    <e v="#N/A"/>
    <n v="0"/>
    <m/>
    <m/>
    <m/>
    <m/>
    <m/>
    <m/>
    <m/>
    <m/>
    <m/>
    <m/>
    <m/>
    <m/>
    <m/>
    <m/>
    <m/>
    <m/>
    <m/>
    <m/>
    <m/>
    <n v="1"/>
    <m/>
  </r>
  <r>
    <m/>
    <s v="V400004"/>
    <s v="2021-2420-1"/>
    <x v="41"/>
    <n v="2"/>
    <s v="Wagon"/>
    <n v="86"/>
    <m/>
    <x v="11"/>
    <m/>
    <m/>
    <x v="5"/>
    <x v="0"/>
    <n v="1"/>
    <m/>
    <m/>
    <n v="1"/>
    <m/>
    <n v="0"/>
    <n v="0"/>
    <x v="1"/>
    <m/>
    <m/>
    <m/>
    <x v="0"/>
    <m/>
    <m/>
    <m/>
    <e v="#N/A"/>
    <e v="#N/A"/>
    <n v="2190"/>
    <x v="1"/>
    <m/>
    <m/>
    <m/>
    <m/>
    <s v="with various options"/>
    <m/>
    <m/>
    <n v="0"/>
    <n v="3"/>
    <m/>
    <e v="#N/A"/>
    <m/>
    <m/>
    <m/>
    <m/>
    <m/>
    <m/>
    <m/>
    <m/>
    <m/>
    <m/>
    <m/>
    <m/>
    <m/>
    <m/>
    <m/>
    <m/>
    <m/>
    <m/>
    <m/>
    <m/>
    <m/>
    <n v="140000"/>
    <m/>
    <m/>
    <s v="Euro"/>
    <n v="16.59"/>
    <m/>
    <m/>
    <m/>
    <m/>
    <e v="#N/A"/>
    <n v="0"/>
    <m/>
    <m/>
    <m/>
    <m/>
    <m/>
    <m/>
    <m/>
    <m/>
    <m/>
    <m/>
    <m/>
    <m/>
    <m/>
    <m/>
    <m/>
    <m/>
    <m/>
    <m/>
    <m/>
    <n v="1"/>
    <m/>
  </r>
  <r>
    <m/>
    <s v="V400004"/>
    <s v="2021-2420-1"/>
    <x v="41"/>
    <n v="2"/>
    <s v="Wagon"/>
    <n v="87"/>
    <m/>
    <x v="11"/>
    <m/>
    <m/>
    <x v="5"/>
    <x v="0"/>
    <n v="1"/>
    <m/>
    <m/>
    <n v="1"/>
    <m/>
    <n v="0"/>
    <n v="0"/>
    <x v="1"/>
    <m/>
    <m/>
    <m/>
    <x v="0"/>
    <m/>
    <m/>
    <m/>
    <e v="#N/A"/>
    <e v="#N/A"/>
    <n v="2190"/>
    <x v="1"/>
    <m/>
    <m/>
    <m/>
    <m/>
    <s v="with various options"/>
    <m/>
    <m/>
    <n v="0"/>
    <n v="3"/>
    <m/>
    <e v="#N/A"/>
    <m/>
    <m/>
    <m/>
    <m/>
    <m/>
    <m/>
    <m/>
    <m/>
    <m/>
    <m/>
    <m/>
    <m/>
    <m/>
    <m/>
    <m/>
    <m/>
    <m/>
    <m/>
    <m/>
    <m/>
    <m/>
    <n v="140000"/>
    <m/>
    <m/>
    <s v="Euro"/>
    <n v="16.59"/>
    <m/>
    <m/>
    <m/>
    <m/>
    <e v="#N/A"/>
    <n v="0"/>
    <m/>
    <m/>
    <m/>
    <m/>
    <m/>
    <m/>
    <m/>
    <m/>
    <m/>
    <m/>
    <m/>
    <m/>
    <m/>
    <m/>
    <m/>
    <m/>
    <m/>
    <m/>
    <m/>
    <n v="1"/>
    <m/>
  </r>
  <r>
    <m/>
    <s v="V400004"/>
    <s v="2021-2420-1"/>
    <x v="41"/>
    <n v="2"/>
    <s v="Wagon"/>
    <n v="88"/>
    <m/>
    <x v="11"/>
    <m/>
    <m/>
    <x v="5"/>
    <x v="0"/>
    <n v="1"/>
    <m/>
    <m/>
    <n v="1"/>
    <m/>
    <n v="0"/>
    <n v="0"/>
    <x v="1"/>
    <m/>
    <m/>
    <m/>
    <x v="0"/>
    <m/>
    <m/>
    <m/>
    <e v="#N/A"/>
    <e v="#N/A"/>
    <n v="2190"/>
    <x v="1"/>
    <m/>
    <m/>
    <m/>
    <m/>
    <s v="with various options"/>
    <m/>
    <m/>
    <n v="0"/>
    <n v="3"/>
    <m/>
    <e v="#N/A"/>
    <m/>
    <m/>
    <m/>
    <m/>
    <m/>
    <m/>
    <m/>
    <m/>
    <m/>
    <m/>
    <m/>
    <m/>
    <m/>
    <m/>
    <m/>
    <m/>
    <m/>
    <m/>
    <m/>
    <m/>
    <m/>
    <n v="140000"/>
    <m/>
    <m/>
    <s v="Euro"/>
    <n v="16.59"/>
    <m/>
    <m/>
    <m/>
    <m/>
    <e v="#N/A"/>
    <n v="0"/>
    <m/>
    <m/>
    <m/>
    <m/>
    <m/>
    <m/>
    <m/>
    <m/>
    <m/>
    <m/>
    <m/>
    <m/>
    <m/>
    <m/>
    <m/>
    <m/>
    <m/>
    <m/>
    <m/>
    <n v="1"/>
    <m/>
  </r>
  <r>
    <m/>
    <s v="V400004"/>
    <s v="2021-2420-1"/>
    <x v="41"/>
    <n v="2"/>
    <s v="Wagon"/>
    <n v="89"/>
    <m/>
    <x v="11"/>
    <m/>
    <m/>
    <x v="5"/>
    <x v="0"/>
    <n v="1"/>
    <m/>
    <m/>
    <n v="1"/>
    <m/>
    <n v="0"/>
    <n v="0"/>
    <x v="1"/>
    <m/>
    <m/>
    <m/>
    <x v="0"/>
    <m/>
    <m/>
    <m/>
    <e v="#N/A"/>
    <e v="#N/A"/>
    <n v="2190"/>
    <x v="1"/>
    <m/>
    <m/>
    <m/>
    <m/>
    <s v="with various options"/>
    <m/>
    <m/>
    <n v="0"/>
    <n v="3"/>
    <m/>
    <e v="#N/A"/>
    <m/>
    <m/>
    <m/>
    <m/>
    <m/>
    <m/>
    <m/>
    <m/>
    <m/>
    <m/>
    <m/>
    <m/>
    <m/>
    <m/>
    <m/>
    <m/>
    <m/>
    <m/>
    <m/>
    <m/>
    <m/>
    <n v="140000"/>
    <m/>
    <m/>
    <s v="Euro"/>
    <n v="16.59"/>
    <m/>
    <m/>
    <m/>
    <m/>
    <e v="#N/A"/>
    <n v="0"/>
    <m/>
    <m/>
    <m/>
    <m/>
    <m/>
    <m/>
    <m/>
    <m/>
    <m/>
    <m/>
    <m/>
    <m/>
    <m/>
    <m/>
    <m/>
    <m/>
    <m/>
    <m/>
    <m/>
    <n v="1"/>
    <m/>
  </r>
  <r>
    <m/>
    <s v="V400004"/>
    <s v="2021-2420-1"/>
    <x v="41"/>
    <n v="2"/>
    <s v="Wagon"/>
    <n v="90"/>
    <m/>
    <x v="11"/>
    <m/>
    <m/>
    <x v="5"/>
    <x v="0"/>
    <n v="1"/>
    <m/>
    <m/>
    <n v="1"/>
    <m/>
    <n v="0"/>
    <n v="0"/>
    <x v="1"/>
    <m/>
    <m/>
    <m/>
    <x v="0"/>
    <m/>
    <m/>
    <m/>
    <e v="#N/A"/>
    <e v="#N/A"/>
    <n v="2190"/>
    <x v="1"/>
    <m/>
    <m/>
    <m/>
    <m/>
    <s v="with various options"/>
    <m/>
    <m/>
    <n v="0"/>
    <n v="3"/>
    <m/>
    <e v="#N/A"/>
    <m/>
    <m/>
    <m/>
    <m/>
    <m/>
    <m/>
    <m/>
    <m/>
    <m/>
    <m/>
    <m/>
    <m/>
    <m/>
    <m/>
    <m/>
    <m/>
    <m/>
    <m/>
    <m/>
    <m/>
    <m/>
    <n v="140000"/>
    <m/>
    <m/>
    <s v="Euro"/>
    <n v="16.59"/>
    <m/>
    <m/>
    <m/>
    <m/>
    <e v="#N/A"/>
    <n v="0"/>
    <m/>
    <m/>
    <m/>
    <m/>
    <m/>
    <m/>
    <m/>
    <m/>
    <m/>
    <m/>
    <m/>
    <m/>
    <m/>
    <m/>
    <m/>
    <m/>
    <m/>
    <m/>
    <m/>
    <n v="1"/>
    <m/>
  </r>
  <r>
    <m/>
    <s v="V400004"/>
    <s v="2021-2420-1"/>
    <x v="41"/>
    <n v="2"/>
    <s v="Wagon"/>
    <n v="91"/>
    <m/>
    <x v="11"/>
    <m/>
    <m/>
    <x v="5"/>
    <x v="0"/>
    <n v="1"/>
    <m/>
    <m/>
    <n v="1"/>
    <m/>
    <n v="0"/>
    <n v="0"/>
    <x v="1"/>
    <m/>
    <m/>
    <m/>
    <x v="0"/>
    <m/>
    <m/>
    <m/>
    <e v="#N/A"/>
    <e v="#N/A"/>
    <n v="2190"/>
    <x v="1"/>
    <m/>
    <m/>
    <m/>
    <m/>
    <s v="with various options"/>
    <m/>
    <m/>
    <n v="0"/>
    <n v="3"/>
    <m/>
    <e v="#N/A"/>
    <m/>
    <m/>
    <m/>
    <m/>
    <m/>
    <m/>
    <m/>
    <m/>
    <m/>
    <m/>
    <m/>
    <m/>
    <m/>
    <m/>
    <m/>
    <m/>
    <m/>
    <m/>
    <m/>
    <m/>
    <m/>
    <n v="140000"/>
    <m/>
    <m/>
    <s v="Euro"/>
    <n v="16.59"/>
    <m/>
    <m/>
    <m/>
    <m/>
    <e v="#N/A"/>
    <n v="0"/>
    <m/>
    <m/>
    <m/>
    <m/>
    <m/>
    <m/>
    <m/>
    <m/>
    <m/>
    <m/>
    <m/>
    <m/>
    <m/>
    <m/>
    <m/>
    <m/>
    <m/>
    <m/>
    <m/>
    <n v="1"/>
    <m/>
  </r>
  <r>
    <m/>
    <s v="V400004"/>
    <s v="2021-2420-1"/>
    <x v="41"/>
    <n v="2"/>
    <s v="Wagon"/>
    <n v="92"/>
    <m/>
    <x v="11"/>
    <m/>
    <m/>
    <x v="5"/>
    <x v="0"/>
    <n v="1"/>
    <m/>
    <m/>
    <n v="1"/>
    <m/>
    <n v="0"/>
    <n v="0"/>
    <x v="1"/>
    <m/>
    <m/>
    <m/>
    <x v="0"/>
    <m/>
    <m/>
    <m/>
    <e v="#N/A"/>
    <e v="#N/A"/>
    <n v="2190"/>
    <x v="1"/>
    <m/>
    <m/>
    <m/>
    <m/>
    <s v="with various options"/>
    <m/>
    <m/>
    <n v="0"/>
    <n v="3"/>
    <m/>
    <e v="#N/A"/>
    <m/>
    <m/>
    <m/>
    <m/>
    <m/>
    <m/>
    <m/>
    <m/>
    <m/>
    <m/>
    <m/>
    <m/>
    <m/>
    <m/>
    <m/>
    <m/>
    <m/>
    <m/>
    <m/>
    <m/>
    <m/>
    <n v="140000"/>
    <m/>
    <m/>
    <s v="Euro"/>
    <n v="16.59"/>
    <m/>
    <m/>
    <m/>
    <m/>
    <e v="#N/A"/>
    <n v="0"/>
    <m/>
    <m/>
    <m/>
    <m/>
    <m/>
    <m/>
    <m/>
    <m/>
    <m/>
    <m/>
    <m/>
    <m/>
    <m/>
    <m/>
    <m/>
    <m/>
    <m/>
    <m/>
    <m/>
    <n v="1"/>
    <m/>
  </r>
  <r>
    <m/>
    <s v="V400004"/>
    <s v="2021-2420-1"/>
    <x v="41"/>
    <n v="2"/>
    <s v="Wagon"/>
    <n v="93"/>
    <m/>
    <x v="11"/>
    <m/>
    <m/>
    <x v="5"/>
    <x v="0"/>
    <n v="1"/>
    <m/>
    <m/>
    <n v="1"/>
    <m/>
    <n v="0"/>
    <n v="0"/>
    <x v="1"/>
    <m/>
    <m/>
    <m/>
    <x v="0"/>
    <m/>
    <m/>
    <m/>
    <e v="#N/A"/>
    <e v="#N/A"/>
    <n v="2190"/>
    <x v="1"/>
    <m/>
    <m/>
    <m/>
    <m/>
    <s v="with various options"/>
    <m/>
    <m/>
    <n v="0"/>
    <n v="3"/>
    <m/>
    <e v="#N/A"/>
    <m/>
    <m/>
    <m/>
    <m/>
    <m/>
    <m/>
    <m/>
    <m/>
    <m/>
    <m/>
    <m/>
    <m/>
    <m/>
    <m/>
    <m/>
    <m/>
    <m/>
    <m/>
    <m/>
    <m/>
    <m/>
    <n v="140000"/>
    <m/>
    <m/>
    <s v="Euro"/>
    <n v="16.59"/>
    <m/>
    <m/>
    <m/>
    <m/>
    <e v="#N/A"/>
    <n v="0"/>
    <m/>
    <m/>
    <m/>
    <m/>
    <m/>
    <m/>
    <m/>
    <m/>
    <m/>
    <m/>
    <m/>
    <m/>
    <m/>
    <m/>
    <m/>
    <m/>
    <m/>
    <m/>
    <m/>
    <n v="1"/>
    <m/>
  </r>
  <r>
    <m/>
    <s v="V400004"/>
    <s v="2021-2420-1"/>
    <x v="41"/>
    <n v="2"/>
    <s v="Wagon"/>
    <n v="94"/>
    <m/>
    <x v="11"/>
    <m/>
    <m/>
    <x v="5"/>
    <x v="0"/>
    <n v="1"/>
    <m/>
    <m/>
    <n v="1"/>
    <m/>
    <n v="0"/>
    <n v="0"/>
    <x v="1"/>
    <m/>
    <m/>
    <m/>
    <x v="0"/>
    <m/>
    <m/>
    <m/>
    <e v="#N/A"/>
    <e v="#N/A"/>
    <n v="2190"/>
    <x v="1"/>
    <m/>
    <m/>
    <m/>
    <m/>
    <s v="with various options"/>
    <m/>
    <m/>
    <n v="0"/>
    <n v="3"/>
    <m/>
    <e v="#N/A"/>
    <m/>
    <m/>
    <m/>
    <m/>
    <m/>
    <m/>
    <m/>
    <m/>
    <m/>
    <m/>
    <m/>
    <m/>
    <m/>
    <m/>
    <m/>
    <m/>
    <m/>
    <m/>
    <m/>
    <m/>
    <m/>
    <n v="140000"/>
    <m/>
    <m/>
    <s v="Euro"/>
    <n v="16.59"/>
    <m/>
    <m/>
    <m/>
    <m/>
    <e v="#N/A"/>
    <n v="0"/>
    <m/>
    <m/>
    <m/>
    <m/>
    <m/>
    <m/>
    <m/>
    <m/>
    <m/>
    <m/>
    <m/>
    <m/>
    <m/>
    <m/>
    <m/>
    <m/>
    <m/>
    <m/>
    <m/>
    <n v="1"/>
    <m/>
  </r>
  <r>
    <m/>
    <s v="V400004"/>
    <s v="2021-2420-1"/>
    <x v="41"/>
    <n v="2"/>
    <s v="Wagon"/>
    <n v="95"/>
    <m/>
    <x v="11"/>
    <m/>
    <m/>
    <x v="5"/>
    <x v="0"/>
    <n v="1"/>
    <m/>
    <m/>
    <n v="1"/>
    <m/>
    <n v="0"/>
    <n v="0"/>
    <x v="1"/>
    <m/>
    <m/>
    <m/>
    <x v="0"/>
    <m/>
    <m/>
    <m/>
    <e v="#N/A"/>
    <e v="#N/A"/>
    <n v="2190"/>
    <x v="1"/>
    <m/>
    <m/>
    <m/>
    <m/>
    <s v="with various options"/>
    <m/>
    <m/>
    <n v="0"/>
    <n v="3"/>
    <m/>
    <e v="#N/A"/>
    <m/>
    <m/>
    <m/>
    <m/>
    <m/>
    <m/>
    <m/>
    <m/>
    <m/>
    <m/>
    <m/>
    <m/>
    <m/>
    <m/>
    <m/>
    <m/>
    <m/>
    <m/>
    <m/>
    <m/>
    <m/>
    <n v="140000"/>
    <m/>
    <m/>
    <s v="Euro"/>
    <n v="16.59"/>
    <m/>
    <m/>
    <m/>
    <m/>
    <e v="#N/A"/>
    <n v="0"/>
    <m/>
    <m/>
    <m/>
    <m/>
    <m/>
    <m/>
    <m/>
    <m/>
    <m/>
    <m/>
    <m/>
    <m/>
    <m/>
    <m/>
    <m/>
    <m/>
    <m/>
    <m/>
    <m/>
    <n v="1"/>
    <m/>
  </r>
  <r>
    <m/>
    <s v="V400004"/>
    <s v="2021-2420-1"/>
    <x v="41"/>
    <n v="2"/>
    <s v="Wagon"/>
    <n v="96"/>
    <m/>
    <x v="11"/>
    <m/>
    <m/>
    <x v="5"/>
    <x v="0"/>
    <n v="1"/>
    <m/>
    <m/>
    <n v="1"/>
    <m/>
    <n v="0"/>
    <n v="0"/>
    <x v="1"/>
    <m/>
    <m/>
    <m/>
    <x v="0"/>
    <m/>
    <m/>
    <m/>
    <e v="#N/A"/>
    <e v="#N/A"/>
    <n v="2190"/>
    <x v="1"/>
    <m/>
    <m/>
    <m/>
    <m/>
    <s v="with various options"/>
    <m/>
    <m/>
    <n v="0"/>
    <n v="3"/>
    <m/>
    <e v="#N/A"/>
    <m/>
    <m/>
    <m/>
    <m/>
    <m/>
    <m/>
    <m/>
    <m/>
    <m/>
    <m/>
    <m/>
    <m/>
    <m/>
    <m/>
    <m/>
    <m/>
    <m/>
    <m/>
    <m/>
    <m/>
    <m/>
    <n v="140000"/>
    <m/>
    <m/>
    <s v="Euro"/>
    <n v="16.59"/>
    <m/>
    <m/>
    <m/>
    <m/>
    <e v="#N/A"/>
    <n v="0"/>
    <m/>
    <m/>
    <m/>
    <m/>
    <m/>
    <m/>
    <m/>
    <m/>
    <m/>
    <m/>
    <m/>
    <m/>
    <m/>
    <m/>
    <m/>
    <m/>
    <m/>
    <m/>
    <m/>
    <n v="1"/>
    <m/>
  </r>
  <r>
    <m/>
    <s v="V400004"/>
    <s v="2021-2420-1"/>
    <x v="41"/>
    <n v="2"/>
    <s v="Wagon"/>
    <n v="97"/>
    <m/>
    <x v="11"/>
    <m/>
    <m/>
    <x v="5"/>
    <x v="0"/>
    <n v="1"/>
    <m/>
    <m/>
    <n v="1"/>
    <m/>
    <n v="0"/>
    <n v="0"/>
    <x v="1"/>
    <m/>
    <m/>
    <m/>
    <x v="0"/>
    <m/>
    <m/>
    <m/>
    <e v="#N/A"/>
    <e v="#N/A"/>
    <n v="2190"/>
    <x v="1"/>
    <m/>
    <m/>
    <m/>
    <m/>
    <s v="with various options"/>
    <m/>
    <m/>
    <n v="0"/>
    <n v="3"/>
    <m/>
    <e v="#N/A"/>
    <m/>
    <m/>
    <m/>
    <m/>
    <m/>
    <m/>
    <m/>
    <m/>
    <m/>
    <m/>
    <m/>
    <m/>
    <m/>
    <m/>
    <m/>
    <m/>
    <m/>
    <m/>
    <m/>
    <m/>
    <m/>
    <n v="140000"/>
    <m/>
    <m/>
    <s v="Euro"/>
    <n v="16.59"/>
    <m/>
    <m/>
    <m/>
    <m/>
    <e v="#N/A"/>
    <n v="0"/>
    <m/>
    <m/>
    <m/>
    <m/>
    <m/>
    <m/>
    <m/>
    <m/>
    <m/>
    <m/>
    <m/>
    <m/>
    <m/>
    <m/>
    <m/>
    <m/>
    <m/>
    <m/>
    <m/>
    <n v="1"/>
    <m/>
  </r>
  <r>
    <m/>
    <s v="V400004"/>
    <s v="2021-2420-1"/>
    <x v="41"/>
    <n v="2"/>
    <s v="Wagon"/>
    <n v="98"/>
    <m/>
    <x v="11"/>
    <m/>
    <m/>
    <x v="5"/>
    <x v="0"/>
    <n v="1"/>
    <m/>
    <m/>
    <n v="1"/>
    <m/>
    <n v="0"/>
    <n v="0"/>
    <x v="1"/>
    <m/>
    <m/>
    <m/>
    <x v="0"/>
    <m/>
    <m/>
    <m/>
    <e v="#N/A"/>
    <e v="#N/A"/>
    <n v="2190"/>
    <x v="1"/>
    <m/>
    <m/>
    <m/>
    <m/>
    <s v="with various options"/>
    <m/>
    <m/>
    <n v="0"/>
    <n v="3"/>
    <m/>
    <e v="#N/A"/>
    <m/>
    <m/>
    <m/>
    <m/>
    <m/>
    <m/>
    <m/>
    <m/>
    <m/>
    <m/>
    <m/>
    <m/>
    <m/>
    <m/>
    <m/>
    <m/>
    <m/>
    <m/>
    <m/>
    <m/>
    <m/>
    <n v="140000"/>
    <m/>
    <m/>
    <s v="Euro"/>
    <n v="16.59"/>
    <m/>
    <m/>
    <m/>
    <m/>
    <e v="#N/A"/>
    <n v="0"/>
    <m/>
    <m/>
    <m/>
    <m/>
    <m/>
    <m/>
    <m/>
    <m/>
    <m/>
    <m/>
    <m/>
    <m/>
    <m/>
    <m/>
    <m/>
    <m/>
    <m/>
    <m/>
    <m/>
    <n v="1"/>
    <m/>
  </r>
  <r>
    <m/>
    <s v="V400004"/>
    <s v="2021-2420-1"/>
    <x v="41"/>
    <n v="2"/>
    <s v="Wagon"/>
    <n v="99"/>
    <m/>
    <x v="11"/>
    <m/>
    <m/>
    <x v="5"/>
    <x v="0"/>
    <n v="1"/>
    <m/>
    <m/>
    <n v="1"/>
    <m/>
    <n v="0"/>
    <n v="0"/>
    <x v="1"/>
    <m/>
    <m/>
    <m/>
    <x v="0"/>
    <m/>
    <m/>
    <m/>
    <e v="#N/A"/>
    <e v="#N/A"/>
    <n v="2190"/>
    <x v="1"/>
    <m/>
    <m/>
    <m/>
    <m/>
    <s v="with various options"/>
    <m/>
    <m/>
    <n v="0"/>
    <n v="3"/>
    <m/>
    <e v="#N/A"/>
    <m/>
    <m/>
    <m/>
    <m/>
    <m/>
    <m/>
    <m/>
    <m/>
    <m/>
    <m/>
    <m/>
    <m/>
    <m/>
    <m/>
    <m/>
    <m/>
    <m/>
    <m/>
    <m/>
    <m/>
    <m/>
    <n v="140000"/>
    <m/>
    <m/>
    <s v="Euro"/>
    <n v="16.59"/>
    <m/>
    <m/>
    <m/>
    <m/>
    <e v="#N/A"/>
    <n v="0"/>
    <m/>
    <m/>
    <m/>
    <m/>
    <m/>
    <m/>
    <m/>
    <m/>
    <m/>
    <m/>
    <m/>
    <m/>
    <m/>
    <m/>
    <m/>
    <m/>
    <m/>
    <m/>
    <m/>
    <n v="1"/>
    <m/>
  </r>
  <r>
    <m/>
    <s v="V400004"/>
    <s v="2021-2420-1"/>
    <x v="41"/>
    <n v="2"/>
    <s v="Wagon"/>
    <n v="100"/>
    <m/>
    <x v="11"/>
    <m/>
    <m/>
    <x v="5"/>
    <x v="0"/>
    <n v="1"/>
    <m/>
    <m/>
    <n v="1"/>
    <m/>
    <n v="0"/>
    <n v="0"/>
    <x v="1"/>
    <m/>
    <m/>
    <m/>
    <x v="0"/>
    <m/>
    <m/>
    <m/>
    <e v="#N/A"/>
    <e v="#N/A"/>
    <n v="2190"/>
    <x v="1"/>
    <m/>
    <m/>
    <m/>
    <m/>
    <s v="with various options"/>
    <m/>
    <m/>
    <n v="0"/>
    <n v="3"/>
    <m/>
    <e v="#N/A"/>
    <m/>
    <m/>
    <m/>
    <m/>
    <m/>
    <m/>
    <m/>
    <m/>
    <m/>
    <m/>
    <m/>
    <m/>
    <m/>
    <m/>
    <m/>
    <m/>
    <m/>
    <m/>
    <m/>
    <m/>
    <m/>
    <n v="140000"/>
    <m/>
    <m/>
    <s v="Euro"/>
    <n v="16.59"/>
    <m/>
    <m/>
    <m/>
    <m/>
    <e v="#N/A"/>
    <n v="0"/>
    <m/>
    <m/>
    <m/>
    <m/>
    <m/>
    <m/>
    <m/>
    <m/>
    <m/>
    <m/>
    <m/>
    <m/>
    <m/>
    <m/>
    <m/>
    <m/>
    <m/>
    <m/>
    <m/>
    <n v="1"/>
    <m/>
  </r>
  <r>
    <m/>
    <s v="V400004"/>
    <s v="2021-2420-1"/>
    <x v="41"/>
    <n v="2"/>
    <s v="Wagon"/>
    <n v="101"/>
    <m/>
    <x v="11"/>
    <m/>
    <m/>
    <x v="5"/>
    <x v="0"/>
    <n v="1"/>
    <m/>
    <m/>
    <n v="1"/>
    <m/>
    <n v="0"/>
    <n v="0"/>
    <x v="1"/>
    <m/>
    <m/>
    <m/>
    <x v="0"/>
    <m/>
    <m/>
    <m/>
    <e v="#N/A"/>
    <e v="#N/A"/>
    <n v="2190"/>
    <x v="1"/>
    <m/>
    <m/>
    <m/>
    <m/>
    <s v="with various options"/>
    <m/>
    <m/>
    <n v="0"/>
    <n v="3"/>
    <m/>
    <e v="#N/A"/>
    <m/>
    <m/>
    <m/>
    <m/>
    <m/>
    <m/>
    <m/>
    <m/>
    <m/>
    <m/>
    <m/>
    <m/>
    <m/>
    <m/>
    <m/>
    <m/>
    <m/>
    <m/>
    <m/>
    <m/>
    <m/>
    <n v="140000"/>
    <m/>
    <m/>
    <s v="Euro"/>
    <n v="16.59"/>
    <m/>
    <m/>
    <m/>
    <m/>
    <e v="#N/A"/>
    <n v="0"/>
    <m/>
    <m/>
    <m/>
    <m/>
    <m/>
    <m/>
    <m/>
    <m/>
    <m/>
    <m/>
    <m/>
    <m/>
    <m/>
    <m/>
    <m/>
    <m/>
    <m/>
    <m/>
    <m/>
    <n v="1"/>
    <m/>
  </r>
  <r>
    <m/>
    <s v="V400004"/>
    <s v="2021-2420-1"/>
    <x v="41"/>
    <n v="2"/>
    <s v="Wagon"/>
    <n v="102"/>
    <m/>
    <x v="11"/>
    <m/>
    <m/>
    <x v="5"/>
    <x v="0"/>
    <n v="1"/>
    <m/>
    <m/>
    <n v="1"/>
    <m/>
    <n v="0"/>
    <n v="0"/>
    <x v="1"/>
    <m/>
    <m/>
    <m/>
    <x v="0"/>
    <m/>
    <m/>
    <m/>
    <e v="#N/A"/>
    <e v="#N/A"/>
    <n v="2190"/>
    <x v="1"/>
    <m/>
    <m/>
    <m/>
    <m/>
    <s v="with various options"/>
    <m/>
    <m/>
    <n v="0"/>
    <n v="3"/>
    <m/>
    <e v="#N/A"/>
    <m/>
    <m/>
    <m/>
    <m/>
    <m/>
    <m/>
    <m/>
    <m/>
    <m/>
    <m/>
    <m/>
    <m/>
    <m/>
    <m/>
    <m/>
    <m/>
    <m/>
    <m/>
    <m/>
    <m/>
    <m/>
    <n v="140000"/>
    <m/>
    <m/>
    <s v="Euro"/>
    <n v="16.59"/>
    <m/>
    <m/>
    <m/>
    <m/>
    <e v="#N/A"/>
    <n v="0"/>
    <m/>
    <m/>
    <m/>
    <m/>
    <m/>
    <m/>
    <m/>
    <m/>
    <m/>
    <m/>
    <m/>
    <m/>
    <m/>
    <m/>
    <m/>
    <m/>
    <m/>
    <m/>
    <m/>
    <n v="1"/>
    <m/>
  </r>
  <r>
    <m/>
    <s v="V400004"/>
    <s v="2021-2420-1"/>
    <x v="41"/>
    <n v="2"/>
    <s v="Wagon"/>
    <n v="103"/>
    <m/>
    <x v="11"/>
    <m/>
    <m/>
    <x v="5"/>
    <x v="0"/>
    <n v="1"/>
    <m/>
    <m/>
    <n v="1"/>
    <m/>
    <n v="0"/>
    <n v="0"/>
    <x v="1"/>
    <m/>
    <m/>
    <m/>
    <x v="0"/>
    <m/>
    <m/>
    <m/>
    <e v="#N/A"/>
    <e v="#N/A"/>
    <n v="2190"/>
    <x v="1"/>
    <m/>
    <m/>
    <m/>
    <m/>
    <s v="with various options"/>
    <m/>
    <m/>
    <n v="0"/>
    <n v="3"/>
    <m/>
    <e v="#N/A"/>
    <m/>
    <m/>
    <m/>
    <m/>
    <m/>
    <m/>
    <m/>
    <m/>
    <m/>
    <m/>
    <m/>
    <m/>
    <m/>
    <m/>
    <m/>
    <m/>
    <m/>
    <m/>
    <m/>
    <m/>
    <m/>
    <n v="140000"/>
    <m/>
    <m/>
    <s v="Euro"/>
    <n v="16.59"/>
    <m/>
    <m/>
    <m/>
    <m/>
    <e v="#N/A"/>
    <n v="0"/>
    <m/>
    <m/>
    <m/>
    <m/>
    <m/>
    <m/>
    <m/>
    <m/>
    <m/>
    <m/>
    <m/>
    <m/>
    <m/>
    <m/>
    <m/>
    <m/>
    <m/>
    <m/>
    <m/>
    <n v="1"/>
    <m/>
  </r>
  <r>
    <m/>
    <s v="V400004"/>
    <s v="2021-2420-1"/>
    <x v="41"/>
    <n v="2"/>
    <s v="Wagon"/>
    <n v="104"/>
    <m/>
    <x v="11"/>
    <m/>
    <m/>
    <x v="5"/>
    <x v="0"/>
    <n v="1"/>
    <m/>
    <m/>
    <n v="1"/>
    <m/>
    <n v="0"/>
    <n v="0"/>
    <x v="1"/>
    <m/>
    <m/>
    <m/>
    <x v="0"/>
    <m/>
    <m/>
    <m/>
    <e v="#N/A"/>
    <e v="#N/A"/>
    <n v="2190"/>
    <x v="1"/>
    <m/>
    <m/>
    <m/>
    <m/>
    <s v="with various options"/>
    <m/>
    <m/>
    <n v="0"/>
    <n v="3"/>
    <m/>
    <e v="#N/A"/>
    <m/>
    <m/>
    <m/>
    <m/>
    <m/>
    <m/>
    <m/>
    <m/>
    <m/>
    <m/>
    <m/>
    <m/>
    <m/>
    <m/>
    <m/>
    <m/>
    <m/>
    <m/>
    <m/>
    <m/>
    <m/>
    <n v="140000"/>
    <m/>
    <m/>
    <s v="Euro"/>
    <n v="16.59"/>
    <m/>
    <m/>
    <m/>
    <m/>
    <e v="#N/A"/>
    <n v="0"/>
    <m/>
    <m/>
    <m/>
    <m/>
    <m/>
    <m/>
    <m/>
    <m/>
    <m/>
    <m/>
    <m/>
    <m/>
    <m/>
    <m/>
    <m/>
    <m/>
    <m/>
    <m/>
    <m/>
    <n v="1"/>
    <m/>
  </r>
  <r>
    <m/>
    <s v="V400004"/>
    <s v="2021-2420-1"/>
    <x v="41"/>
    <n v="2"/>
    <s v="Wagon"/>
    <n v="105"/>
    <m/>
    <x v="11"/>
    <m/>
    <m/>
    <x v="5"/>
    <x v="0"/>
    <n v="1"/>
    <m/>
    <m/>
    <n v="1"/>
    <m/>
    <n v="0"/>
    <n v="0"/>
    <x v="1"/>
    <m/>
    <m/>
    <m/>
    <x v="0"/>
    <m/>
    <m/>
    <m/>
    <e v="#N/A"/>
    <e v="#N/A"/>
    <n v="2190"/>
    <x v="1"/>
    <m/>
    <m/>
    <m/>
    <m/>
    <s v="with various options"/>
    <m/>
    <m/>
    <n v="0"/>
    <n v="3"/>
    <m/>
    <e v="#N/A"/>
    <m/>
    <m/>
    <m/>
    <m/>
    <m/>
    <m/>
    <m/>
    <m/>
    <m/>
    <m/>
    <m/>
    <m/>
    <m/>
    <m/>
    <m/>
    <m/>
    <m/>
    <m/>
    <m/>
    <m/>
    <m/>
    <n v="140000"/>
    <m/>
    <m/>
    <s v="Euro"/>
    <n v="16.59"/>
    <m/>
    <m/>
    <m/>
    <m/>
    <e v="#N/A"/>
    <n v="0"/>
    <m/>
    <m/>
    <m/>
    <m/>
    <m/>
    <m/>
    <m/>
    <m/>
    <m/>
    <m/>
    <m/>
    <m/>
    <m/>
    <m/>
    <m/>
    <m/>
    <m/>
    <m/>
    <m/>
    <n v="1"/>
    <m/>
  </r>
  <r>
    <m/>
    <s v="V400004"/>
    <s v="2021-2420-1"/>
    <x v="41"/>
    <n v="2"/>
    <s v="Wagon"/>
    <n v="106"/>
    <m/>
    <x v="11"/>
    <m/>
    <m/>
    <x v="5"/>
    <x v="0"/>
    <n v="1"/>
    <m/>
    <m/>
    <n v="1"/>
    <m/>
    <n v="0"/>
    <n v="0"/>
    <x v="1"/>
    <m/>
    <m/>
    <m/>
    <x v="0"/>
    <m/>
    <m/>
    <m/>
    <e v="#N/A"/>
    <e v="#N/A"/>
    <n v="2190"/>
    <x v="1"/>
    <m/>
    <m/>
    <m/>
    <m/>
    <s v="with various options"/>
    <m/>
    <m/>
    <n v="0"/>
    <n v="3"/>
    <m/>
    <e v="#N/A"/>
    <m/>
    <m/>
    <m/>
    <m/>
    <m/>
    <m/>
    <m/>
    <m/>
    <m/>
    <m/>
    <m/>
    <m/>
    <m/>
    <m/>
    <m/>
    <m/>
    <m/>
    <m/>
    <m/>
    <m/>
    <m/>
    <n v="140000"/>
    <m/>
    <m/>
    <s v="Euro"/>
    <n v="16.59"/>
    <m/>
    <m/>
    <m/>
    <m/>
    <e v="#N/A"/>
    <n v="0"/>
    <m/>
    <m/>
    <m/>
    <m/>
    <m/>
    <m/>
    <m/>
    <m/>
    <m/>
    <m/>
    <m/>
    <m/>
    <m/>
    <m/>
    <m/>
    <m/>
    <m/>
    <m/>
    <m/>
    <n v="1"/>
    <m/>
  </r>
  <r>
    <m/>
    <s v="V400004"/>
    <s v="2021-2420-1"/>
    <x v="41"/>
    <n v="2"/>
    <s v="Wagon"/>
    <n v="107"/>
    <m/>
    <x v="11"/>
    <m/>
    <m/>
    <x v="5"/>
    <x v="0"/>
    <n v="1"/>
    <m/>
    <m/>
    <n v="1"/>
    <m/>
    <n v="0"/>
    <n v="0"/>
    <x v="1"/>
    <m/>
    <m/>
    <m/>
    <x v="0"/>
    <m/>
    <m/>
    <m/>
    <e v="#N/A"/>
    <e v="#N/A"/>
    <n v="2190"/>
    <x v="1"/>
    <m/>
    <m/>
    <m/>
    <m/>
    <s v="with various options"/>
    <m/>
    <m/>
    <n v="0"/>
    <n v="3"/>
    <m/>
    <e v="#N/A"/>
    <m/>
    <m/>
    <m/>
    <m/>
    <m/>
    <m/>
    <m/>
    <m/>
    <m/>
    <m/>
    <m/>
    <m/>
    <m/>
    <m/>
    <m/>
    <m/>
    <m/>
    <m/>
    <m/>
    <m/>
    <m/>
    <n v="140000"/>
    <m/>
    <m/>
    <s v="Euro"/>
    <n v="16.59"/>
    <m/>
    <m/>
    <m/>
    <m/>
    <e v="#N/A"/>
    <n v="0"/>
    <m/>
    <m/>
    <m/>
    <m/>
    <m/>
    <m/>
    <m/>
    <m/>
    <m/>
    <m/>
    <m/>
    <m/>
    <m/>
    <m/>
    <m/>
    <m/>
    <m/>
    <m/>
    <m/>
    <n v="1"/>
    <m/>
  </r>
  <r>
    <m/>
    <s v="V400004"/>
    <s v="2021-2420-1"/>
    <x v="41"/>
    <n v="2"/>
    <s v="Wagon"/>
    <n v="108"/>
    <m/>
    <x v="11"/>
    <m/>
    <m/>
    <x v="5"/>
    <x v="0"/>
    <n v="1"/>
    <m/>
    <m/>
    <n v="1"/>
    <m/>
    <n v="0"/>
    <n v="0"/>
    <x v="1"/>
    <m/>
    <m/>
    <m/>
    <x v="0"/>
    <m/>
    <m/>
    <m/>
    <e v="#N/A"/>
    <e v="#N/A"/>
    <n v="2190"/>
    <x v="1"/>
    <m/>
    <m/>
    <m/>
    <m/>
    <s v="with various options"/>
    <m/>
    <m/>
    <n v="0"/>
    <n v="3"/>
    <m/>
    <e v="#N/A"/>
    <m/>
    <m/>
    <m/>
    <m/>
    <m/>
    <m/>
    <m/>
    <m/>
    <m/>
    <m/>
    <m/>
    <m/>
    <m/>
    <m/>
    <m/>
    <m/>
    <m/>
    <m/>
    <m/>
    <m/>
    <m/>
    <n v="140000"/>
    <m/>
    <m/>
    <s v="Euro"/>
    <n v="16.59"/>
    <m/>
    <m/>
    <m/>
    <m/>
    <e v="#N/A"/>
    <n v="0"/>
    <m/>
    <m/>
    <m/>
    <m/>
    <m/>
    <m/>
    <m/>
    <m/>
    <m/>
    <m/>
    <m/>
    <m/>
    <m/>
    <m/>
    <m/>
    <m/>
    <m/>
    <m/>
    <m/>
    <n v="1"/>
    <m/>
  </r>
  <r>
    <m/>
    <s v="V400004"/>
    <s v="2021-2420-1"/>
    <x v="41"/>
    <n v="2"/>
    <s v="Wagon"/>
    <n v="109"/>
    <m/>
    <x v="11"/>
    <m/>
    <m/>
    <x v="5"/>
    <x v="0"/>
    <n v="1"/>
    <m/>
    <m/>
    <n v="1"/>
    <m/>
    <n v="0"/>
    <n v="0"/>
    <x v="1"/>
    <m/>
    <m/>
    <m/>
    <x v="0"/>
    <m/>
    <m/>
    <m/>
    <e v="#N/A"/>
    <e v="#N/A"/>
    <n v="2190"/>
    <x v="1"/>
    <m/>
    <m/>
    <m/>
    <m/>
    <s v="with various options"/>
    <m/>
    <m/>
    <n v="0"/>
    <n v="3"/>
    <m/>
    <e v="#N/A"/>
    <m/>
    <m/>
    <m/>
    <m/>
    <m/>
    <m/>
    <m/>
    <m/>
    <m/>
    <m/>
    <m/>
    <m/>
    <m/>
    <m/>
    <m/>
    <m/>
    <m/>
    <m/>
    <m/>
    <m/>
    <m/>
    <n v="140000"/>
    <m/>
    <m/>
    <s v="Euro"/>
    <n v="16.59"/>
    <m/>
    <m/>
    <m/>
    <m/>
    <e v="#N/A"/>
    <n v="0"/>
    <m/>
    <m/>
    <m/>
    <m/>
    <m/>
    <m/>
    <m/>
    <m/>
    <m/>
    <m/>
    <m/>
    <m/>
    <m/>
    <m/>
    <m/>
    <m/>
    <m/>
    <m/>
    <m/>
    <n v="1"/>
    <m/>
  </r>
  <r>
    <m/>
    <s v="V400004"/>
    <s v="2021-2420-1"/>
    <x v="41"/>
    <n v="2"/>
    <s v="Wagon"/>
    <n v="110"/>
    <m/>
    <x v="11"/>
    <m/>
    <m/>
    <x v="5"/>
    <x v="0"/>
    <n v="1"/>
    <m/>
    <m/>
    <n v="1"/>
    <m/>
    <n v="0"/>
    <n v="0"/>
    <x v="1"/>
    <m/>
    <m/>
    <m/>
    <x v="0"/>
    <m/>
    <m/>
    <m/>
    <e v="#N/A"/>
    <e v="#N/A"/>
    <n v="2190"/>
    <x v="1"/>
    <m/>
    <m/>
    <m/>
    <m/>
    <s v="with various options"/>
    <m/>
    <m/>
    <n v="0"/>
    <n v="3"/>
    <m/>
    <e v="#N/A"/>
    <m/>
    <m/>
    <m/>
    <m/>
    <m/>
    <m/>
    <m/>
    <m/>
    <m/>
    <m/>
    <m/>
    <m/>
    <m/>
    <m/>
    <m/>
    <m/>
    <m/>
    <m/>
    <m/>
    <m/>
    <m/>
    <n v="140000"/>
    <m/>
    <m/>
    <s v="Euro"/>
    <n v="16.59"/>
    <m/>
    <m/>
    <m/>
    <m/>
    <e v="#N/A"/>
    <n v="0"/>
    <m/>
    <m/>
    <m/>
    <m/>
    <m/>
    <m/>
    <m/>
    <m/>
    <m/>
    <m/>
    <m/>
    <m/>
    <m/>
    <m/>
    <m/>
    <m/>
    <m/>
    <m/>
    <m/>
    <n v="1"/>
    <m/>
  </r>
  <r>
    <m/>
    <s v="V400004"/>
    <s v="2021-2420-1"/>
    <x v="41"/>
    <n v="2"/>
    <s v="Wagon"/>
    <n v="111"/>
    <m/>
    <x v="11"/>
    <m/>
    <m/>
    <x v="5"/>
    <x v="0"/>
    <n v="1"/>
    <m/>
    <m/>
    <n v="1"/>
    <m/>
    <n v="0"/>
    <n v="0"/>
    <x v="1"/>
    <m/>
    <m/>
    <m/>
    <x v="0"/>
    <m/>
    <m/>
    <m/>
    <e v="#N/A"/>
    <e v="#N/A"/>
    <n v="2190"/>
    <x v="1"/>
    <m/>
    <m/>
    <m/>
    <m/>
    <s v="with various options"/>
    <m/>
    <m/>
    <n v="0"/>
    <n v="3"/>
    <m/>
    <e v="#N/A"/>
    <m/>
    <m/>
    <m/>
    <m/>
    <m/>
    <m/>
    <m/>
    <m/>
    <m/>
    <m/>
    <m/>
    <m/>
    <m/>
    <m/>
    <m/>
    <m/>
    <m/>
    <m/>
    <m/>
    <m/>
    <m/>
    <n v="140000"/>
    <m/>
    <m/>
    <s v="Euro"/>
    <n v="16.59"/>
    <m/>
    <m/>
    <m/>
    <m/>
    <e v="#N/A"/>
    <n v="0"/>
    <m/>
    <m/>
    <m/>
    <m/>
    <m/>
    <m/>
    <m/>
    <m/>
    <m/>
    <m/>
    <m/>
    <m/>
    <m/>
    <m/>
    <m/>
    <m/>
    <m/>
    <m/>
    <m/>
    <n v="1"/>
    <m/>
  </r>
  <r>
    <m/>
    <s v="V400004"/>
    <s v="2021-2420-1"/>
    <x v="41"/>
    <n v="2"/>
    <s v="Wagon"/>
    <n v="112"/>
    <m/>
    <x v="11"/>
    <m/>
    <m/>
    <x v="5"/>
    <x v="0"/>
    <n v="1"/>
    <m/>
    <m/>
    <n v="1"/>
    <m/>
    <n v="0"/>
    <n v="0"/>
    <x v="1"/>
    <m/>
    <m/>
    <m/>
    <x v="0"/>
    <m/>
    <m/>
    <m/>
    <e v="#N/A"/>
    <e v="#N/A"/>
    <n v="2190"/>
    <x v="1"/>
    <m/>
    <m/>
    <m/>
    <m/>
    <s v="with various options"/>
    <m/>
    <m/>
    <n v="0"/>
    <n v="3"/>
    <m/>
    <e v="#N/A"/>
    <m/>
    <m/>
    <m/>
    <m/>
    <m/>
    <m/>
    <m/>
    <m/>
    <m/>
    <m/>
    <m/>
    <m/>
    <m/>
    <m/>
    <m/>
    <m/>
    <m/>
    <m/>
    <m/>
    <m/>
    <m/>
    <n v="140000"/>
    <m/>
    <m/>
    <s v="Euro"/>
    <n v="16.59"/>
    <m/>
    <m/>
    <m/>
    <m/>
    <e v="#N/A"/>
    <n v="0"/>
    <m/>
    <m/>
    <m/>
    <m/>
    <m/>
    <m/>
    <m/>
    <m/>
    <m/>
    <m/>
    <m/>
    <m/>
    <m/>
    <m/>
    <m/>
    <m/>
    <m/>
    <m/>
    <m/>
    <n v="1"/>
    <m/>
  </r>
  <r>
    <m/>
    <s v="V400004"/>
    <s v="2021-2420-1"/>
    <x v="41"/>
    <n v="2"/>
    <s v="Wagon"/>
    <n v="113"/>
    <m/>
    <x v="11"/>
    <m/>
    <m/>
    <x v="5"/>
    <x v="0"/>
    <n v="1"/>
    <m/>
    <m/>
    <n v="1"/>
    <m/>
    <n v="0"/>
    <n v="0"/>
    <x v="1"/>
    <m/>
    <m/>
    <m/>
    <x v="0"/>
    <m/>
    <m/>
    <m/>
    <e v="#N/A"/>
    <e v="#N/A"/>
    <n v="2190"/>
    <x v="1"/>
    <m/>
    <m/>
    <m/>
    <m/>
    <s v="with various options"/>
    <m/>
    <m/>
    <n v="0"/>
    <n v="3"/>
    <m/>
    <e v="#N/A"/>
    <m/>
    <m/>
    <m/>
    <m/>
    <m/>
    <m/>
    <m/>
    <m/>
    <m/>
    <m/>
    <m/>
    <m/>
    <m/>
    <m/>
    <m/>
    <m/>
    <m/>
    <m/>
    <m/>
    <m/>
    <m/>
    <n v="140000"/>
    <m/>
    <m/>
    <s v="Euro"/>
    <n v="16.59"/>
    <m/>
    <m/>
    <m/>
    <m/>
    <e v="#N/A"/>
    <n v="0"/>
    <m/>
    <m/>
    <m/>
    <m/>
    <m/>
    <m/>
    <m/>
    <m/>
    <m/>
    <m/>
    <m/>
    <m/>
    <m/>
    <m/>
    <m/>
    <m/>
    <m/>
    <m/>
    <m/>
    <n v="1"/>
    <m/>
  </r>
  <r>
    <m/>
    <s v="V400004"/>
    <s v="2021-2420-1"/>
    <x v="41"/>
    <n v="2"/>
    <s v="Wagon"/>
    <n v="114"/>
    <m/>
    <x v="11"/>
    <m/>
    <m/>
    <x v="5"/>
    <x v="0"/>
    <n v="1"/>
    <m/>
    <m/>
    <n v="1"/>
    <m/>
    <n v="0"/>
    <n v="0"/>
    <x v="1"/>
    <m/>
    <m/>
    <m/>
    <x v="0"/>
    <m/>
    <m/>
    <m/>
    <e v="#N/A"/>
    <e v="#N/A"/>
    <n v="2190"/>
    <x v="1"/>
    <m/>
    <m/>
    <m/>
    <m/>
    <s v="with various options"/>
    <m/>
    <m/>
    <n v="0"/>
    <n v="3"/>
    <m/>
    <e v="#N/A"/>
    <m/>
    <m/>
    <m/>
    <m/>
    <m/>
    <m/>
    <m/>
    <m/>
    <m/>
    <m/>
    <m/>
    <m/>
    <m/>
    <m/>
    <m/>
    <m/>
    <m/>
    <m/>
    <m/>
    <m/>
    <m/>
    <n v="140000"/>
    <m/>
    <m/>
    <s v="Euro"/>
    <n v="16.59"/>
    <m/>
    <m/>
    <m/>
    <m/>
    <e v="#N/A"/>
    <n v="0"/>
    <m/>
    <m/>
    <m/>
    <m/>
    <m/>
    <m/>
    <m/>
    <m/>
    <m/>
    <m/>
    <m/>
    <m/>
    <m/>
    <m/>
    <m/>
    <m/>
    <m/>
    <m/>
    <m/>
    <n v="1"/>
    <m/>
  </r>
  <r>
    <m/>
    <s v="V400004"/>
    <s v="2021-2420-1"/>
    <x v="41"/>
    <n v="2"/>
    <s v="Wagon"/>
    <n v="115"/>
    <m/>
    <x v="11"/>
    <m/>
    <m/>
    <x v="5"/>
    <x v="0"/>
    <n v="1"/>
    <m/>
    <m/>
    <n v="1"/>
    <m/>
    <n v="0"/>
    <n v="0"/>
    <x v="1"/>
    <m/>
    <m/>
    <m/>
    <x v="0"/>
    <m/>
    <m/>
    <m/>
    <e v="#N/A"/>
    <e v="#N/A"/>
    <n v="2190"/>
    <x v="1"/>
    <m/>
    <m/>
    <m/>
    <m/>
    <s v="with various options"/>
    <m/>
    <m/>
    <n v="0"/>
    <n v="3"/>
    <m/>
    <e v="#N/A"/>
    <m/>
    <m/>
    <m/>
    <m/>
    <m/>
    <m/>
    <m/>
    <m/>
    <m/>
    <m/>
    <m/>
    <m/>
    <m/>
    <m/>
    <m/>
    <m/>
    <m/>
    <m/>
    <m/>
    <m/>
    <m/>
    <n v="140000"/>
    <m/>
    <m/>
    <s v="Euro"/>
    <n v="16.59"/>
    <m/>
    <m/>
    <m/>
    <m/>
    <e v="#N/A"/>
    <n v="0"/>
    <m/>
    <m/>
    <m/>
    <m/>
    <m/>
    <m/>
    <m/>
    <m/>
    <m/>
    <m/>
    <m/>
    <m/>
    <m/>
    <m/>
    <m/>
    <m/>
    <m/>
    <m/>
    <m/>
    <n v="1"/>
    <m/>
  </r>
  <r>
    <m/>
    <s v="V400004"/>
    <s v="2021-2420-1"/>
    <x v="41"/>
    <n v="2"/>
    <s v="Wagon"/>
    <n v="116"/>
    <m/>
    <x v="11"/>
    <m/>
    <m/>
    <x v="5"/>
    <x v="0"/>
    <n v="1"/>
    <m/>
    <m/>
    <n v="1"/>
    <m/>
    <n v="0"/>
    <n v="0"/>
    <x v="1"/>
    <m/>
    <m/>
    <m/>
    <x v="0"/>
    <m/>
    <m/>
    <m/>
    <e v="#N/A"/>
    <e v="#N/A"/>
    <n v="2190"/>
    <x v="1"/>
    <m/>
    <m/>
    <m/>
    <m/>
    <s v="with various options"/>
    <m/>
    <m/>
    <n v="0"/>
    <n v="3"/>
    <m/>
    <e v="#N/A"/>
    <m/>
    <m/>
    <m/>
    <m/>
    <m/>
    <m/>
    <m/>
    <m/>
    <m/>
    <m/>
    <m/>
    <m/>
    <m/>
    <m/>
    <m/>
    <m/>
    <m/>
    <m/>
    <m/>
    <m/>
    <m/>
    <n v="140000"/>
    <m/>
    <m/>
    <s v="Euro"/>
    <n v="16.59"/>
    <m/>
    <m/>
    <m/>
    <m/>
    <e v="#N/A"/>
    <n v="0"/>
    <m/>
    <m/>
    <m/>
    <m/>
    <m/>
    <m/>
    <m/>
    <m/>
    <m/>
    <m/>
    <m/>
    <m/>
    <m/>
    <m/>
    <m/>
    <m/>
    <m/>
    <m/>
    <m/>
    <n v="1"/>
    <m/>
  </r>
  <r>
    <m/>
    <s v="V400004"/>
    <s v="2021-2420-1"/>
    <x v="41"/>
    <n v="2"/>
    <s v="Wagon"/>
    <n v="117"/>
    <m/>
    <x v="11"/>
    <m/>
    <m/>
    <x v="5"/>
    <x v="0"/>
    <n v="1"/>
    <m/>
    <m/>
    <n v="1"/>
    <m/>
    <n v="0"/>
    <n v="0"/>
    <x v="1"/>
    <m/>
    <m/>
    <m/>
    <x v="0"/>
    <m/>
    <m/>
    <m/>
    <e v="#N/A"/>
    <e v="#N/A"/>
    <n v="2190"/>
    <x v="1"/>
    <m/>
    <m/>
    <m/>
    <m/>
    <s v="with various options"/>
    <m/>
    <m/>
    <n v="0"/>
    <n v="3"/>
    <m/>
    <e v="#N/A"/>
    <m/>
    <m/>
    <m/>
    <m/>
    <m/>
    <m/>
    <m/>
    <m/>
    <m/>
    <m/>
    <m/>
    <m/>
    <m/>
    <m/>
    <m/>
    <m/>
    <m/>
    <m/>
    <m/>
    <m/>
    <m/>
    <n v="140000"/>
    <m/>
    <m/>
    <s v="Euro"/>
    <n v="16.59"/>
    <m/>
    <m/>
    <m/>
    <m/>
    <e v="#N/A"/>
    <n v="0"/>
    <m/>
    <m/>
    <m/>
    <m/>
    <m/>
    <m/>
    <m/>
    <m/>
    <m/>
    <m/>
    <m/>
    <m/>
    <m/>
    <m/>
    <m/>
    <m/>
    <m/>
    <m/>
    <m/>
    <n v="1"/>
    <m/>
  </r>
  <r>
    <m/>
    <s v="V400004"/>
    <s v="2021-2420-1"/>
    <x v="41"/>
    <n v="2"/>
    <s v="Wagon"/>
    <n v="118"/>
    <m/>
    <x v="11"/>
    <m/>
    <m/>
    <x v="5"/>
    <x v="0"/>
    <n v="1"/>
    <m/>
    <m/>
    <n v="1"/>
    <m/>
    <n v="0"/>
    <n v="0"/>
    <x v="1"/>
    <m/>
    <m/>
    <m/>
    <x v="0"/>
    <m/>
    <m/>
    <m/>
    <e v="#N/A"/>
    <e v="#N/A"/>
    <n v="2190"/>
    <x v="1"/>
    <m/>
    <m/>
    <m/>
    <m/>
    <s v="with various options"/>
    <m/>
    <m/>
    <n v="0"/>
    <n v="3"/>
    <m/>
    <e v="#N/A"/>
    <m/>
    <m/>
    <m/>
    <m/>
    <m/>
    <m/>
    <m/>
    <m/>
    <m/>
    <m/>
    <m/>
    <m/>
    <m/>
    <m/>
    <m/>
    <m/>
    <m/>
    <m/>
    <m/>
    <m/>
    <m/>
    <n v="140000"/>
    <m/>
    <m/>
    <s v="Euro"/>
    <n v="16.59"/>
    <m/>
    <m/>
    <m/>
    <m/>
    <e v="#N/A"/>
    <n v="0"/>
    <m/>
    <m/>
    <m/>
    <m/>
    <m/>
    <m/>
    <m/>
    <m/>
    <m/>
    <m/>
    <m/>
    <m/>
    <m/>
    <m/>
    <m/>
    <m/>
    <m/>
    <m/>
    <m/>
    <n v="1"/>
    <m/>
  </r>
  <r>
    <m/>
    <s v="V400004"/>
    <s v="2021-2420-1"/>
    <x v="41"/>
    <n v="2"/>
    <s v="Wagon"/>
    <n v="119"/>
    <m/>
    <x v="11"/>
    <m/>
    <m/>
    <x v="5"/>
    <x v="0"/>
    <n v="1"/>
    <m/>
    <m/>
    <n v="1"/>
    <m/>
    <n v="0"/>
    <n v="0"/>
    <x v="1"/>
    <m/>
    <m/>
    <m/>
    <x v="0"/>
    <m/>
    <m/>
    <m/>
    <e v="#N/A"/>
    <e v="#N/A"/>
    <n v="2190"/>
    <x v="1"/>
    <m/>
    <m/>
    <m/>
    <m/>
    <s v="with various options"/>
    <m/>
    <m/>
    <n v="0"/>
    <n v="3"/>
    <m/>
    <e v="#N/A"/>
    <m/>
    <m/>
    <m/>
    <m/>
    <m/>
    <m/>
    <m/>
    <m/>
    <m/>
    <m/>
    <m/>
    <m/>
    <m/>
    <m/>
    <m/>
    <m/>
    <m/>
    <m/>
    <m/>
    <m/>
    <m/>
    <n v="140000"/>
    <m/>
    <m/>
    <s v="Euro"/>
    <n v="16.59"/>
    <m/>
    <m/>
    <m/>
    <m/>
    <e v="#N/A"/>
    <n v="0"/>
    <m/>
    <m/>
    <m/>
    <m/>
    <m/>
    <m/>
    <m/>
    <m/>
    <m/>
    <m/>
    <m/>
    <m/>
    <m/>
    <m/>
    <m/>
    <m/>
    <m/>
    <m/>
    <m/>
    <n v="1"/>
    <m/>
  </r>
  <r>
    <m/>
    <s v="V400004"/>
    <s v="2021-2420-1"/>
    <x v="41"/>
    <n v="2"/>
    <s v="Wagon"/>
    <n v="120"/>
    <m/>
    <x v="11"/>
    <m/>
    <m/>
    <x v="5"/>
    <x v="0"/>
    <n v="1"/>
    <m/>
    <m/>
    <n v="1"/>
    <m/>
    <n v="0"/>
    <n v="0"/>
    <x v="1"/>
    <m/>
    <m/>
    <m/>
    <x v="0"/>
    <m/>
    <m/>
    <m/>
    <e v="#N/A"/>
    <e v="#N/A"/>
    <n v="2190"/>
    <x v="1"/>
    <m/>
    <m/>
    <m/>
    <m/>
    <s v="with various options"/>
    <m/>
    <m/>
    <n v="0"/>
    <n v="3"/>
    <m/>
    <e v="#N/A"/>
    <m/>
    <m/>
    <m/>
    <m/>
    <m/>
    <m/>
    <m/>
    <m/>
    <m/>
    <m/>
    <m/>
    <m/>
    <m/>
    <m/>
    <m/>
    <m/>
    <m/>
    <m/>
    <m/>
    <m/>
    <m/>
    <n v="140000"/>
    <m/>
    <m/>
    <s v="Euro"/>
    <n v="16.59"/>
    <m/>
    <m/>
    <m/>
    <m/>
    <e v="#N/A"/>
    <n v="0"/>
    <m/>
    <m/>
    <m/>
    <m/>
    <m/>
    <m/>
    <m/>
    <m/>
    <m/>
    <m/>
    <m/>
    <m/>
    <m/>
    <m/>
    <m/>
    <m/>
    <m/>
    <m/>
    <m/>
    <n v="1"/>
    <m/>
  </r>
  <r>
    <m/>
    <s v="V400004"/>
    <s v="2021-2420-1"/>
    <x v="41"/>
    <n v="2"/>
    <s v="Wagon"/>
    <n v="121"/>
    <m/>
    <x v="11"/>
    <m/>
    <m/>
    <x v="5"/>
    <x v="0"/>
    <n v="1"/>
    <m/>
    <m/>
    <n v="1"/>
    <m/>
    <n v="0"/>
    <n v="0"/>
    <x v="1"/>
    <m/>
    <m/>
    <m/>
    <x v="0"/>
    <m/>
    <m/>
    <m/>
    <e v="#N/A"/>
    <e v="#N/A"/>
    <n v="2190"/>
    <x v="1"/>
    <m/>
    <m/>
    <m/>
    <m/>
    <s v="with various options"/>
    <m/>
    <m/>
    <n v="0"/>
    <n v="3"/>
    <m/>
    <e v="#N/A"/>
    <m/>
    <m/>
    <m/>
    <m/>
    <m/>
    <m/>
    <m/>
    <m/>
    <m/>
    <m/>
    <m/>
    <m/>
    <m/>
    <m/>
    <m/>
    <m/>
    <m/>
    <m/>
    <m/>
    <m/>
    <m/>
    <n v="140000"/>
    <m/>
    <m/>
    <s v="Euro"/>
    <n v="16.59"/>
    <m/>
    <m/>
    <m/>
    <m/>
    <e v="#N/A"/>
    <n v="0"/>
    <m/>
    <m/>
    <m/>
    <m/>
    <m/>
    <m/>
    <m/>
    <m/>
    <m/>
    <m/>
    <m/>
    <m/>
    <m/>
    <m/>
    <m/>
    <m/>
    <m/>
    <m/>
    <m/>
    <n v="1"/>
    <m/>
  </r>
  <r>
    <m/>
    <s v="V400004"/>
    <s v="2021-2420-1"/>
    <x v="41"/>
    <n v="2"/>
    <s v="Wagon"/>
    <n v="122"/>
    <m/>
    <x v="11"/>
    <m/>
    <m/>
    <x v="5"/>
    <x v="0"/>
    <n v="1"/>
    <m/>
    <m/>
    <n v="1"/>
    <m/>
    <n v="0"/>
    <n v="0"/>
    <x v="1"/>
    <m/>
    <m/>
    <m/>
    <x v="0"/>
    <m/>
    <m/>
    <m/>
    <e v="#N/A"/>
    <e v="#N/A"/>
    <n v="2190"/>
    <x v="1"/>
    <m/>
    <m/>
    <m/>
    <m/>
    <s v="with various options"/>
    <m/>
    <m/>
    <n v="0"/>
    <n v="3"/>
    <m/>
    <e v="#N/A"/>
    <m/>
    <m/>
    <m/>
    <m/>
    <m/>
    <m/>
    <m/>
    <m/>
    <m/>
    <m/>
    <m/>
    <m/>
    <m/>
    <m/>
    <m/>
    <m/>
    <m/>
    <m/>
    <m/>
    <m/>
    <m/>
    <n v="140000"/>
    <m/>
    <m/>
    <s v="Euro"/>
    <n v="16.59"/>
    <m/>
    <m/>
    <m/>
    <m/>
    <e v="#N/A"/>
    <n v="0"/>
    <m/>
    <m/>
    <m/>
    <m/>
    <m/>
    <m/>
    <m/>
    <m/>
    <m/>
    <m/>
    <m/>
    <m/>
    <m/>
    <m/>
    <m/>
    <m/>
    <m/>
    <m/>
    <m/>
    <n v="1"/>
    <m/>
  </r>
  <r>
    <m/>
    <s v="V400004"/>
    <s v="2021-2420-1"/>
    <x v="41"/>
    <n v="2"/>
    <s v="Wagon"/>
    <n v="123"/>
    <m/>
    <x v="11"/>
    <m/>
    <m/>
    <x v="5"/>
    <x v="0"/>
    <n v="1"/>
    <m/>
    <m/>
    <n v="1"/>
    <m/>
    <n v="0"/>
    <n v="0"/>
    <x v="1"/>
    <m/>
    <m/>
    <m/>
    <x v="0"/>
    <m/>
    <m/>
    <m/>
    <e v="#N/A"/>
    <e v="#N/A"/>
    <n v="2190"/>
    <x v="1"/>
    <m/>
    <m/>
    <m/>
    <m/>
    <s v="with various options"/>
    <m/>
    <m/>
    <n v="0"/>
    <n v="3"/>
    <m/>
    <e v="#N/A"/>
    <m/>
    <m/>
    <m/>
    <m/>
    <m/>
    <m/>
    <m/>
    <m/>
    <m/>
    <m/>
    <m/>
    <m/>
    <m/>
    <m/>
    <m/>
    <m/>
    <m/>
    <m/>
    <m/>
    <m/>
    <m/>
    <n v="140000"/>
    <m/>
    <m/>
    <s v="Euro"/>
    <n v="16.59"/>
    <m/>
    <m/>
    <m/>
    <m/>
    <e v="#N/A"/>
    <n v="0"/>
    <m/>
    <m/>
    <m/>
    <m/>
    <m/>
    <m/>
    <m/>
    <m/>
    <m/>
    <m/>
    <m/>
    <m/>
    <m/>
    <m/>
    <m/>
    <m/>
    <m/>
    <m/>
    <m/>
    <n v="1"/>
    <m/>
  </r>
  <r>
    <m/>
    <s v="V400004"/>
    <s v="2021-2420-1"/>
    <x v="41"/>
    <n v="2"/>
    <s v="Wagon"/>
    <n v="124"/>
    <m/>
    <x v="11"/>
    <m/>
    <m/>
    <x v="5"/>
    <x v="0"/>
    <n v="1"/>
    <m/>
    <m/>
    <n v="1"/>
    <m/>
    <n v="0"/>
    <n v="0"/>
    <x v="1"/>
    <m/>
    <m/>
    <m/>
    <x v="0"/>
    <m/>
    <m/>
    <m/>
    <e v="#N/A"/>
    <e v="#N/A"/>
    <n v="2190"/>
    <x v="1"/>
    <m/>
    <m/>
    <m/>
    <m/>
    <s v="with various options"/>
    <m/>
    <m/>
    <n v="0"/>
    <n v="3"/>
    <m/>
    <e v="#N/A"/>
    <m/>
    <m/>
    <m/>
    <m/>
    <m/>
    <m/>
    <m/>
    <m/>
    <m/>
    <m/>
    <m/>
    <m/>
    <m/>
    <m/>
    <m/>
    <m/>
    <m/>
    <m/>
    <m/>
    <m/>
    <m/>
    <n v="140000"/>
    <m/>
    <m/>
    <s v="Euro"/>
    <n v="16.59"/>
    <m/>
    <m/>
    <m/>
    <m/>
    <e v="#N/A"/>
    <n v="0"/>
    <m/>
    <m/>
    <m/>
    <m/>
    <m/>
    <m/>
    <m/>
    <m/>
    <m/>
    <m/>
    <m/>
    <m/>
    <m/>
    <m/>
    <m/>
    <m/>
    <m/>
    <m/>
    <m/>
    <n v="1"/>
    <m/>
  </r>
  <r>
    <m/>
    <s v="V400004"/>
    <s v="2021-2420-1"/>
    <x v="41"/>
    <n v="2"/>
    <s v="Wagon"/>
    <n v="125"/>
    <m/>
    <x v="11"/>
    <m/>
    <m/>
    <x v="5"/>
    <x v="0"/>
    <n v="1"/>
    <m/>
    <m/>
    <n v="1"/>
    <m/>
    <n v="0"/>
    <n v="0"/>
    <x v="1"/>
    <m/>
    <m/>
    <m/>
    <x v="0"/>
    <m/>
    <m/>
    <m/>
    <e v="#N/A"/>
    <e v="#N/A"/>
    <n v="2190"/>
    <x v="1"/>
    <m/>
    <m/>
    <m/>
    <m/>
    <s v="with various options"/>
    <m/>
    <m/>
    <n v="0"/>
    <n v="3"/>
    <m/>
    <e v="#N/A"/>
    <m/>
    <m/>
    <m/>
    <m/>
    <m/>
    <m/>
    <m/>
    <m/>
    <m/>
    <m/>
    <m/>
    <m/>
    <m/>
    <m/>
    <m/>
    <m/>
    <m/>
    <m/>
    <m/>
    <m/>
    <m/>
    <n v="140000"/>
    <m/>
    <m/>
    <s v="Euro"/>
    <n v="16.59"/>
    <m/>
    <m/>
    <m/>
    <m/>
    <e v="#N/A"/>
    <n v="0"/>
    <m/>
    <m/>
    <m/>
    <m/>
    <m/>
    <m/>
    <m/>
    <m/>
    <m/>
    <m/>
    <m/>
    <m/>
    <m/>
    <m/>
    <m/>
    <m/>
    <m/>
    <m/>
    <m/>
    <n v="1"/>
    <m/>
  </r>
  <r>
    <m/>
    <s v="V400004"/>
    <s v="2021-2420-1"/>
    <x v="41"/>
    <n v="2"/>
    <s v="Wagon"/>
    <n v="126"/>
    <m/>
    <x v="11"/>
    <m/>
    <m/>
    <x v="5"/>
    <x v="0"/>
    <n v="1"/>
    <m/>
    <m/>
    <n v="1"/>
    <m/>
    <n v="0"/>
    <n v="0"/>
    <x v="1"/>
    <m/>
    <m/>
    <m/>
    <x v="0"/>
    <m/>
    <m/>
    <m/>
    <e v="#N/A"/>
    <e v="#N/A"/>
    <n v="2190"/>
    <x v="1"/>
    <m/>
    <m/>
    <m/>
    <m/>
    <s v="with various options"/>
    <m/>
    <m/>
    <n v="0"/>
    <n v="3"/>
    <m/>
    <e v="#N/A"/>
    <m/>
    <m/>
    <m/>
    <m/>
    <m/>
    <m/>
    <m/>
    <m/>
    <m/>
    <m/>
    <m/>
    <m/>
    <m/>
    <m/>
    <m/>
    <m/>
    <m/>
    <m/>
    <m/>
    <m/>
    <m/>
    <n v="140000"/>
    <m/>
    <m/>
    <s v="Euro"/>
    <n v="16.59"/>
    <m/>
    <m/>
    <m/>
    <m/>
    <e v="#N/A"/>
    <n v="0"/>
    <m/>
    <m/>
    <m/>
    <m/>
    <m/>
    <m/>
    <m/>
    <m/>
    <m/>
    <m/>
    <m/>
    <m/>
    <m/>
    <m/>
    <m/>
    <m/>
    <m/>
    <m/>
    <m/>
    <n v="1"/>
    <m/>
  </r>
  <r>
    <m/>
    <s v="V400004"/>
    <s v="2021-2420-1"/>
    <x v="41"/>
    <n v="2"/>
    <s v="Wagon"/>
    <n v="127"/>
    <m/>
    <x v="11"/>
    <m/>
    <m/>
    <x v="5"/>
    <x v="0"/>
    <n v="1"/>
    <m/>
    <m/>
    <n v="1"/>
    <m/>
    <n v="0"/>
    <n v="0"/>
    <x v="1"/>
    <m/>
    <m/>
    <m/>
    <x v="0"/>
    <m/>
    <m/>
    <m/>
    <e v="#N/A"/>
    <e v="#N/A"/>
    <n v="2190"/>
    <x v="1"/>
    <m/>
    <m/>
    <m/>
    <m/>
    <s v="with various options"/>
    <m/>
    <m/>
    <n v="0"/>
    <n v="3"/>
    <m/>
    <e v="#N/A"/>
    <m/>
    <m/>
    <m/>
    <m/>
    <m/>
    <m/>
    <m/>
    <m/>
    <m/>
    <m/>
    <m/>
    <m/>
    <m/>
    <m/>
    <m/>
    <m/>
    <m/>
    <m/>
    <m/>
    <m/>
    <m/>
    <n v="140000"/>
    <m/>
    <m/>
    <s v="Euro"/>
    <n v="16.59"/>
    <m/>
    <m/>
    <m/>
    <m/>
    <e v="#N/A"/>
    <n v="0"/>
    <m/>
    <m/>
    <m/>
    <m/>
    <m/>
    <m/>
    <m/>
    <m/>
    <m/>
    <m/>
    <m/>
    <m/>
    <m/>
    <m/>
    <m/>
    <m/>
    <m/>
    <m/>
    <m/>
    <n v="1"/>
    <m/>
  </r>
  <r>
    <m/>
    <s v="V400004"/>
    <s v="2021-2420-1"/>
    <x v="41"/>
    <n v="2"/>
    <s v="Wagon"/>
    <n v="128"/>
    <m/>
    <x v="11"/>
    <m/>
    <m/>
    <x v="5"/>
    <x v="0"/>
    <n v="1"/>
    <m/>
    <m/>
    <n v="1"/>
    <m/>
    <n v="0"/>
    <n v="0"/>
    <x v="1"/>
    <m/>
    <m/>
    <m/>
    <x v="0"/>
    <m/>
    <m/>
    <m/>
    <e v="#N/A"/>
    <e v="#N/A"/>
    <n v="2190"/>
    <x v="1"/>
    <m/>
    <m/>
    <m/>
    <m/>
    <s v="with various options"/>
    <m/>
    <m/>
    <n v="0"/>
    <n v="3"/>
    <m/>
    <e v="#N/A"/>
    <m/>
    <m/>
    <m/>
    <m/>
    <m/>
    <m/>
    <m/>
    <m/>
    <m/>
    <m/>
    <m/>
    <m/>
    <m/>
    <m/>
    <m/>
    <m/>
    <m/>
    <m/>
    <m/>
    <m/>
    <m/>
    <n v="140000"/>
    <m/>
    <m/>
    <s v="Euro"/>
    <n v="16.59"/>
    <m/>
    <m/>
    <m/>
    <m/>
    <e v="#N/A"/>
    <n v="0"/>
    <m/>
    <m/>
    <m/>
    <m/>
    <m/>
    <m/>
    <m/>
    <m/>
    <m/>
    <m/>
    <m/>
    <m/>
    <m/>
    <m/>
    <m/>
    <m/>
    <m/>
    <m/>
    <m/>
    <n v="1"/>
    <m/>
  </r>
  <r>
    <m/>
    <s v="V400004"/>
    <s v="2021-2420-1"/>
    <x v="41"/>
    <n v="2"/>
    <s v="Wagon"/>
    <n v="129"/>
    <m/>
    <x v="11"/>
    <m/>
    <m/>
    <x v="5"/>
    <x v="0"/>
    <n v="1"/>
    <m/>
    <m/>
    <n v="1"/>
    <m/>
    <n v="0"/>
    <n v="0"/>
    <x v="1"/>
    <m/>
    <m/>
    <m/>
    <x v="0"/>
    <m/>
    <m/>
    <m/>
    <e v="#N/A"/>
    <e v="#N/A"/>
    <n v="2190"/>
    <x v="1"/>
    <m/>
    <m/>
    <m/>
    <m/>
    <s v="with various options"/>
    <m/>
    <m/>
    <n v="0"/>
    <n v="3"/>
    <m/>
    <e v="#N/A"/>
    <m/>
    <m/>
    <m/>
    <m/>
    <m/>
    <m/>
    <m/>
    <m/>
    <m/>
    <m/>
    <m/>
    <m/>
    <m/>
    <m/>
    <m/>
    <m/>
    <m/>
    <m/>
    <m/>
    <m/>
    <m/>
    <n v="140000"/>
    <m/>
    <m/>
    <s v="Euro"/>
    <n v="16.59"/>
    <m/>
    <m/>
    <m/>
    <m/>
    <e v="#N/A"/>
    <n v="0"/>
    <m/>
    <m/>
    <m/>
    <m/>
    <m/>
    <m/>
    <m/>
    <m/>
    <m/>
    <m/>
    <m/>
    <m/>
    <m/>
    <m/>
    <m/>
    <m/>
    <m/>
    <m/>
    <m/>
    <n v="1"/>
    <m/>
  </r>
  <r>
    <m/>
    <s v="V400004"/>
    <s v="2021-2420-1"/>
    <x v="41"/>
    <n v="2"/>
    <s v="Wagon"/>
    <n v="130"/>
    <m/>
    <x v="11"/>
    <m/>
    <m/>
    <x v="5"/>
    <x v="0"/>
    <n v="1"/>
    <m/>
    <m/>
    <n v="1"/>
    <m/>
    <n v="0"/>
    <n v="0"/>
    <x v="1"/>
    <m/>
    <m/>
    <m/>
    <x v="0"/>
    <m/>
    <m/>
    <m/>
    <e v="#N/A"/>
    <e v="#N/A"/>
    <n v="2190"/>
    <x v="1"/>
    <m/>
    <m/>
    <m/>
    <m/>
    <s v="with various options"/>
    <m/>
    <m/>
    <n v="0"/>
    <n v="3"/>
    <m/>
    <e v="#N/A"/>
    <m/>
    <m/>
    <m/>
    <m/>
    <m/>
    <m/>
    <m/>
    <m/>
    <m/>
    <m/>
    <m/>
    <m/>
    <m/>
    <m/>
    <m/>
    <m/>
    <m/>
    <m/>
    <m/>
    <m/>
    <m/>
    <n v="140000"/>
    <m/>
    <m/>
    <s v="Euro"/>
    <n v="16.59"/>
    <m/>
    <m/>
    <m/>
    <m/>
    <e v="#N/A"/>
    <n v="0"/>
    <m/>
    <m/>
    <m/>
    <m/>
    <m/>
    <m/>
    <m/>
    <m/>
    <m/>
    <m/>
    <m/>
    <m/>
    <m/>
    <m/>
    <m/>
    <m/>
    <m/>
    <m/>
    <m/>
    <n v="1"/>
    <m/>
  </r>
  <r>
    <m/>
    <s v="V400004"/>
    <s v="2021-2420-1"/>
    <x v="41"/>
    <n v="2"/>
    <s v="Wagon"/>
    <n v="131"/>
    <m/>
    <x v="11"/>
    <m/>
    <m/>
    <x v="5"/>
    <x v="0"/>
    <n v="1"/>
    <m/>
    <m/>
    <n v="1"/>
    <m/>
    <n v="0"/>
    <n v="0"/>
    <x v="1"/>
    <m/>
    <m/>
    <m/>
    <x v="0"/>
    <m/>
    <m/>
    <m/>
    <e v="#N/A"/>
    <e v="#N/A"/>
    <n v="2190"/>
    <x v="1"/>
    <m/>
    <m/>
    <m/>
    <m/>
    <s v="with various options"/>
    <m/>
    <m/>
    <n v="0"/>
    <n v="3"/>
    <m/>
    <e v="#N/A"/>
    <m/>
    <m/>
    <m/>
    <m/>
    <m/>
    <m/>
    <m/>
    <m/>
    <m/>
    <m/>
    <m/>
    <m/>
    <m/>
    <m/>
    <m/>
    <m/>
    <m/>
    <m/>
    <m/>
    <m/>
    <m/>
    <n v="140000"/>
    <m/>
    <m/>
    <s v="Euro"/>
    <n v="16.59"/>
    <m/>
    <m/>
    <m/>
    <m/>
    <e v="#N/A"/>
    <n v="0"/>
    <m/>
    <m/>
    <m/>
    <m/>
    <m/>
    <m/>
    <m/>
    <m/>
    <m/>
    <m/>
    <m/>
    <m/>
    <m/>
    <m/>
    <m/>
    <m/>
    <m/>
    <m/>
    <m/>
    <n v="1"/>
    <m/>
  </r>
  <r>
    <m/>
    <s v="V400004"/>
    <s v="2021-2420-1"/>
    <x v="41"/>
    <n v="2"/>
    <s v="Wagon"/>
    <n v="132"/>
    <m/>
    <x v="11"/>
    <m/>
    <m/>
    <x v="5"/>
    <x v="0"/>
    <n v="1"/>
    <m/>
    <m/>
    <n v="1"/>
    <m/>
    <n v="0"/>
    <n v="0"/>
    <x v="1"/>
    <m/>
    <m/>
    <m/>
    <x v="0"/>
    <m/>
    <m/>
    <m/>
    <e v="#N/A"/>
    <e v="#N/A"/>
    <n v="2190"/>
    <x v="1"/>
    <m/>
    <m/>
    <m/>
    <m/>
    <s v="with various options"/>
    <m/>
    <m/>
    <n v="0"/>
    <n v="3"/>
    <m/>
    <e v="#N/A"/>
    <m/>
    <m/>
    <m/>
    <m/>
    <m/>
    <m/>
    <m/>
    <m/>
    <m/>
    <m/>
    <m/>
    <m/>
    <m/>
    <m/>
    <m/>
    <m/>
    <m/>
    <m/>
    <m/>
    <m/>
    <m/>
    <n v="140000"/>
    <m/>
    <m/>
    <s v="Euro"/>
    <n v="16.59"/>
    <m/>
    <m/>
    <m/>
    <m/>
    <e v="#N/A"/>
    <n v="0"/>
    <m/>
    <m/>
    <m/>
    <m/>
    <m/>
    <m/>
    <m/>
    <m/>
    <m/>
    <m/>
    <m/>
    <m/>
    <m/>
    <m/>
    <m/>
    <m/>
    <m/>
    <m/>
    <m/>
    <n v="1"/>
    <m/>
  </r>
  <r>
    <m/>
    <s v="V400004"/>
    <s v="2021-2420-1"/>
    <x v="41"/>
    <n v="2"/>
    <s v="Wagon"/>
    <n v="133"/>
    <m/>
    <x v="11"/>
    <m/>
    <m/>
    <x v="5"/>
    <x v="0"/>
    <n v="1"/>
    <m/>
    <m/>
    <n v="1"/>
    <m/>
    <n v="0"/>
    <n v="0"/>
    <x v="1"/>
    <m/>
    <m/>
    <m/>
    <x v="0"/>
    <m/>
    <m/>
    <m/>
    <e v="#N/A"/>
    <e v="#N/A"/>
    <n v="2190"/>
    <x v="1"/>
    <m/>
    <m/>
    <m/>
    <m/>
    <s v="with various options"/>
    <m/>
    <m/>
    <n v="0"/>
    <n v="3"/>
    <m/>
    <e v="#N/A"/>
    <m/>
    <m/>
    <m/>
    <m/>
    <m/>
    <m/>
    <m/>
    <m/>
    <m/>
    <m/>
    <m/>
    <m/>
    <m/>
    <m/>
    <m/>
    <m/>
    <m/>
    <m/>
    <m/>
    <m/>
    <m/>
    <n v="140000"/>
    <m/>
    <m/>
    <s v="Euro"/>
    <n v="16.59"/>
    <m/>
    <m/>
    <m/>
    <m/>
    <e v="#N/A"/>
    <n v="0"/>
    <m/>
    <m/>
    <m/>
    <m/>
    <m/>
    <m/>
    <m/>
    <m/>
    <m/>
    <m/>
    <m/>
    <m/>
    <m/>
    <m/>
    <m/>
    <m/>
    <m/>
    <m/>
    <m/>
    <n v="1"/>
    <m/>
  </r>
  <r>
    <m/>
    <s v="V400004"/>
    <s v="2021-2420-1"/>
    <x v="41"/>
    <n v="2"/>
    <s v="Wagon"/>
    <n v="134"/>
    <m/>
    <x v="11"/>
    <m/>
    <m/>
    <x v="5"/>
    <x v="0"/>
    <n v="1"/>
    <m/>
    <m/>
    <n v="1"/>
    <m/>
    <n v="0"/>
    <n v="0"/>
    <x v="1"/>
    <m/>
    <m/>
    <m/>
    <x v="0"/>
    <m/>
    <m/>
    <m/>
    <e v="#N/A"/>
    <e v="#N/A"/>
    <n v="2190"/>
    <x v="1"/>
    <m/>
    <m/>
    <m/>
    <m/>
    <s v="with various options"/>
    <m/>
    <m/>
    <n v="0"/>
    <n v="3"/>
    <m/>
    <e v="#N/A"/>
    <m/>
    <m/>
    <m/>
    <m/>
    <m/>
    <m/>
    <m/>
    <m/>
    <m/>
    <m/>
    <m/>
    <m/>
    <m/>
    <m/>
    <m/>
    <m/>
    <m/>
    <m/>
    <m/>
    <m/>
    <m/>
    <n v="140000"/>
    <m/>
    <m/>
    <s v="Euro"/>
    <n v="16.59"/>
    <m/>
    <m/>
    <m/>
    <m/>
    <e v="#N/A"/>
    <n v="0"/>
    <m/>
    <m/>
    <m/>
    <m/>
    <m/>
    <m/>
    <m/>
    <m/>
    <m/>
    <m/>
    <m/>
    <m/>
    <m/>
    <m/>
    <m/>
    <m/>
    <m/>
    <m/>
    <m/>
    <n v="1"/>
    <m/>
  </r>
  <r>
    <m/>
    <s v="V400004"/>
    <s v="2021-2420-1"/>
    <x v="41"/>
    <n v="2"/>
    <s v="Wagon"/>
    <n v="135"/>
    <m/>
    <x v="11"/>
    <m/>
    <m/>
    <x v="5"/>
    <x v="0"/>
    <n v="1"/>
    <m/>
    <m/>
    <n v="1"/>
    <m/>
    <n v="0"/>
    <n v="0"/>
    <x v="1"/>
    <m/>
    <m/>
    <m/>
    <x v="0"/>
    <m/>
    <m/>
    <m/>
    <e v="#N/A"/>
    <e v="#N/A"/>
    <n v="2190"/>
    <x v="1"/>
    <m/>
    <m/>
    <m/>
    <m/>
    <s v="with various options"/>
    <m/>
    <m/>
    <n v="0"/>
    <n v="3"/>
    <m/>
    <e v="#N/A"/>
    <m/>
    <m/>
    <m/>
    <m/>
    <m/>
    <m/>
    <m/>
    <m/>
    <m/>
    <m/>
    <m/>
    <m/>
    <m/>
    <m/>
    <m/>
    <m/>
    <m/>
    <m/>
    <m/>
    <m/>
    <m/>
    <n v="140000"/>
    <m/>
    <m/>
    <s v="Euro"/>
    <n v="16.59"/>
    <m/>
    <m/>
    <m/>
    <m/>
    <e v="#N/A"/>
    <n v="0"/>
    <m/>
    <m/>
    <m/>
    <m/>
    <m/>
    <m/>
    <m/>
    <m/>
    <m/>
    <m/>
    <m/>
    <m/>
    <m/>
    <m/>
    <m/>
    <m/>
    <m/>
    <m/>
    <m/>
    <n v="1"/>
    <m/>
  </r>
  <r>
    <m/>
    <s v="V400004"/>
    <s v="2021-2420-1"/>
    <x v="41"/>
    <n v="2"/>
    <s v="Wagon"/>
    <n v="136"/>
    <m/>
    <x v="11"/>
    <m/>
    <m/>
    <x v="5"/>
    <x v="0"/>
    <n v="1"/>
    <m/>
    <m/>
    <n v="1"/>
    <m/>
    <n v="0"/>
    <n v="0"/>
    <x v="1"/>
    <m/>
    <m/>
    <m/>
    <x v="0"/>
    <m/>
    <m/>
    <m/>
    <e v="#N/A"/>
    <e v="#N/A"/>
    <n v="2190"/>
    <x v="1"/>
    <m/>
    <m/>
    <m/>
    <m/>
    <s v="with various options"/>
    <m/>
    <m/>
    <n v="0"/>
    <n v="3"/>
    <m/>
    <e v="#N/A"/>
    <m/>
    <m/>
    <m/>
    <m/>
    <m/>
    <m/>
    <m/>
    <m/>
    <m/>
    <m/>
    <m/>
    <m/>
    <m/>
    <m/>
    <m/>
    <m/>
    <m/>
    <m/>
    <m/>
    <m/>
    <m/>
    <n v="140000"/>
    <m/>
    <m/>
    <s v="Euro"/>
    <n v="16.59"/>
    <m/>
    <m/>
    <m/>
    <m/>
    <e v="#N/A"/>
    <n v="0"/>
    <m/>
    <m/>
    <m/>
    <m/>
    <m/>
    <m/>
    <m/>
    <m/>
    <m/>
    <m/>
    <m/>
    <m/>
    <m/>
    <m/>
    <m/>
    <m/>
    <m/>
    <m/>
    <m/>
    <n v="1"/>
    <m/>
  </r>
  <r>
    <m/>
    <s v="V400004"/>
    <s v="2021-2420-1"/>
    <x v="41"/>
    <n v="2"/>
    <s v="Wagon"/>
    <n v="137"/>
    <m/>
    <x v="11"/>
    <m/>
    <m/>
    <x v="5"/>
    <x v="0"/>
    <n v="1"/>
    <m/>
    <m/>
    <n v="1"/>
    <m/>
    <n v="0"/>
    <n v="0"/>
    <x v="1"/>
    <m/>
    <m/>
    <m/>
    <x v="0"/>
    <m/>
    <m/>
    <m/>
    <e v="#N/A"/>
    <e v="#N/A"/>
    <n v="2190"/>
    <x v="1"/>
    <m/>
    <m/>
    <m/>
    <m/>
    <s v="with various options"/>
    <m/>
    <m/>
    <n v="0"/>
    <n v="3"/>
    <m/>
    <e v="#N/A"/>
    <m/>
    <m/>
    <m/>
    <m/>
    <m/>
    <m/>
    <m/>
    <m/>
    <m/>
    <m/>
    <m/>
    <m/>
    <m/>
    <m/>
    <m/>
    <m/>
    <m/>
    <m/>
    <m/>
    <m/>
    <m/>
    <n v="140000"/>
    <m/>
    <m/>
    <s v="Euro"/>
    <n v="16.59"/>
    <m/>
    <m/>
    <m/>
    <m/>
    <e v="#N/A"/>
    <n v="0"/>
    <m/>
    <m/>
    <m/>
    <m/>
    <m/>
    <m/>
    <m/>
    <m/>
    <m/>
    <m/>
    <m/>
    <m/>
    <m/>
    <m/>
    <m/>
    <m/>
    <m/>
    <m/>
    <m/>
    <n v="1"/>
    <m/>
  </r>
  <r>
    <m/>
    <s v="V400004"/>
    <s v="2021-2420-1"/>
    <x v="41"/>
    <n v="2"/>
    <s v="Wagon"/>
    <n v="138"/>
    <m/>
    <x v="11"/>
    <m/>
    <m/>
    <x v="5"/>
    <x v="0"/>
    <n v="1"/>
    <m/>
    <m/>
    <n v="1"/>
    <m/>
    <n v="0"/>
    <n v="0"/>
    <x v="1"/>
    <m/>
    <m/>
    <m/>
    <x v="0"/>
    <m/>
    <m/>
    <m/>
    <e v="#N/A"/>
    <e v="#N/A"/>
    <n v="2190"/>
    <x v="1"/>
    <m/>
    <m/>
    <m/>
    <m/>
    <s v="with various options"/>
    <m/>
    <m/>
    <n v="0"/>
    <n v="3"/>
    <m/>
    <e v="#N/A"/>
    <m/>
    <m/>
    <m/>
    <m/>
    <m/>
    <m/>
    <m/>
    <m/>
    <m/>
    <m/>
    <m/>
    <m/>
    <m/>
    <m/>
    <m/>
    <m/>
    <m/>
    <m/>
    <m/>
    <m/>
    <m/>
    <n v="140000"/>
    <m/>
    <m/>
    <s v="Euro"/>
    <n v="16.59"/>
    <m/>
    <m/>
    <m/>
    <m/>
    <e v="#N/A"/>
    <n v="0"/>
    <m/>
    <m/>
    <m/>
    <m/>
    <m/>
    <m/>
    <m/>
    <m/>
    <m/>
    <m/>
    <m/>
    <m/>
    <m/>
    <m/>
    <m/>
    <m/>
    <m/>
    <m/>
    <m/>
    <n v="1"/>
    <m/>
  </r>
  <r>
    <m/>
    <s v="V400004"/>
    <s v="2021-2420-1"/>
    <x v="41"/>
    <n v="2"/>
    <s v="Wagon"/>
    <n v="139"/>
    <m/>
    <x v="11"/>
    <m/>
    <m/>
    <x v="5"/>
    <x v="0"/>
    <n v="1"/>
    <m/>
    <m/>
    <n v="1"/>
    <m/>
    <n v="0"/>
    <n v="0"/>
    <x v="1"/>
    <m/>
    <m/>
    <m/>
    <x v="0"/>
    <m/>
    <m/>
    <m/>
    <e v="#N/A"/>
    <e v="#N/A"/>
    <n v="2190"/>
    <x v="1"/>
    <m/>
    <m/>
    <m/>
    <m/>
    <s v="with various options"/>
    <m/>
    <m/>
    <n v="0"/>
    <n v="3"/>
    <m/>
    <e v="#N/A"/>
    <m/>
    <m/>
    <m/>
    <m/>
    <m/>
    <m/>
    <m/>
    <m/>
    <m/>
    <m/>
    <m/>
    <m/>
    <m/>
    <m/>
    <m/>
    <m/>
    <m/>
    <m/>
    <m/>
    <m/>
    <m/>
    <n v="140000"/>
    <m/>
    <m/>
    <s v="Euro"/>
    <n v="16.59"/>
    <m/>
    <m/>
    <m/>
    <m/>
    <e v="#N/A"/>
    <n v="0"/>
    <m/>
    <m/>
    <m/>
    <m/>
    <m/>
    <m/>
    <m/>
    <m/>
    <m/>
    <m/>
    <m/>
    <m/>
    <m/>
    <m/>
    <m/>
    <m/>
    <m/>
    <m/>
    <m/>
    <n v="1"/>
    <m/>
  </r>
  <r>
    <m/>
    <s v="V400004"/>
    <s v="2021-2420-1"/>
    <x v="41"/>
    <n v="2"/>
    <s v="Wagon"/>
    <n v="140"/>
    <m/>
    <x v="11"/>
    <m/>
    <m/>
    <x v="5"/>
    <x v="0"/>
    <n v="1"/>
    <m/>
    <m/>
    <n v="1"/>
    <m/>
    <n v="0"/>
    <n v="0"/>
    <x v="1"/>
    <m/>
    <m/>
    <m/>
    <x v="0"/>
    <m/>
    <m/>
    <m/>
    <e v="#N/A"/>
    <e v="#N/A"/>
    <n v="2190"/>
    <x v="1"/>
    <m/>
    <m/>
    <m/>
    <m/>
    <s v="with various options"/>
    <m/>
    <m/>
    <n v="0"/>
    <n v="3"/>
    <m/>
    <e v="#N/A"/>
    <m/>
    <m/>
    <m/>
    <m/>
    <m/>
    <m/>
    <m/>
    <m/>
    <m/>
    <m/>
    <m/>
    <m/>
    <m/>
    <m/>
    <m/>
    <m/>
    <m/>
    <m/>
    <m/>
    <m/>
    <m/>
    <n v="140000"/>
    <m/>
    <m/>
    <s v="Euro"/>
    <n v="16.59"/>
    <m/>
    <m/>
    <m/>
    <m/>
    <e v="#N/A"/>
    <n v="0"/>
    <m/>
    <m/>
    <m/>
    <m/>
    <m/>
    <m/>
    <m/>
    <m/>
    <m/>
    <m/>
    <m/>
    <m/>
    <m/>
    <m/>
    <m/>
    <m/>
    <m/>
    <m/>
    <m/>
    <n v="1"/>
    <m/>
  </r>
  <r>
    <m/>
    <s v="V400004"/>
    <s v="2021-2420-1"/>
    <x v="41"/>
    <n v="2"/>
    <s v="Wagon"/>
    <n v="141"/>
    <m/>
    <x v="11"/>
    <m/>
    <m/>
    <x v="5"/>
    <x v="0"/>
    <n v="1"/>
    <m/>
    <m/>
    <n v="1"/>
    <m/>
    <n v="0"/>
    <n v="0"/>
    <x v="1"/>
    <m/>
    <m/>
    <m/>
    <x v="0"/>
    <m/>
    <m/>
    <m/>
    <e v="#N/A"/>
    <e v="#N/A"/>
    <n v="2190"/>
    <x v="1"/>
    <m/>
    <m/>
    <m/>
    <m/>
    <s v="with various options"/>
    <m/>
    <m/>
    <n v="0"/>
    <n v="3"/>
    <m/>
    <e v="#N/A"/>
    <m/>
    <m/>
    <m/>
    <m/>
    <m/>
    <m/>
    <m/>
    <m/>
    <m/>
    <m/>
    <m/>
    <m/>
    <m/>
    <m/>
    <m/>
    <m/>
    <m/>
    <m/>
    <m/>
    <m/>
    <m/>
    <n v="140000"/>
    <m/>
    <m/>
    <s v="Euro"/>
    <n v="16.59"/>
    <m/>
    <m/>
    <m/>
    <m/>
    <e v="#N/A"/>
    <n v="0"/>
    <m/>
    <m/>
    <m/>
    <m/>
    <m/>
    <m/>
    <m/>
    <m/>
    <m/>
    <m/>
    <m/>
    <m/>
    <m/>
    <m/>
    <m/>
    <m/>
    <m/>
    <m/>
    <m/>
    <n v="1"/>
    <m/>
  </r>
  <r>
    <m/>
    <s v="V400004"/>
    <s v="2021-2420-1"/>
    <x v="41"/>
    <n v="2"/>
    <s v="Wagon"/>
    <n v="142"/>
    <m/>
    <x v="11"/>
    <m/>
    <m/>
    <x v="5"/>
    <x v="0"/>
    <n v="1"/>
    <m/>
    <m/>
    <n v="1"/>
    <m/>
    <n v="0"/>
    <n v="0"/>
    <x v="1"/>
    <m/>
    <m/>
    <m/>
    <x v="0"/>
    <m/>
    <m/>
    <m/>
    <e v="#N/A"/>
    <e v="#N/A"/>
    <n v="2190"/>
    <x v="1"/>
    <m/>
    <m/>
    <m/>
    <m/>
    <s v="with various options"/>
    <m/>
    <m/>
    <n v="0"/>
    <n v="3"/>
    <m/>
    <e v="#N/A"/>
    <m/>
    <m/>
    <m/>
    <m/>
    <m/>
    <m/>
    <m/>
    <m/>
    <m/>
    <m/>
    <m/>
    <m/>
    <m/>
    <m/>
    <m/>
    <m/>
    <m/>
    <m/>
    <m/>
    <m/>
    <m/>
    <n v="140000"/>
    <m/>
    <m/>
    <s v="Euro"/>
    <n v="16.59"/>
    <m/>
    <m/>
    <m/>
    <m/>
    <e v="#N/A"/>
    <n v="0"/>
    <m/>
    <m/>
    <m/>
    <m/>
    <m/>
    <m/>
    <m/>
    <m/>
    <m/>
    <m/>
    <m/>
    <m/>
    <m/>
    <m/>
    <m/>
    <m/>
    <m/>
    <m/>
    <m/>
    <n v="1"/>
    <m/>
  </r>
  <r>
    <m/>
    <s v="V400004"/>
    <s v="2021-2420-1"/>
    <x v="41"/>
    <n v="2"/>
    <s v="Wagon"/>
    <n v="143"/>
    <m/>
    <x v="11"/>
    <m/>
    <m/>
    <x v="5"/>
    <x v="0"/>
    <n v="1"/>
    <m/>
    <m/>
    <n v="1"/>
    <m/>
    <n v="0"/>
    <n v="0"/>
    <x v="1"/>
    <m/>
    <m/>
    <m/>
    <x v="0"/>
    <m/>
    <m/>
    <m/>
    <e v="#N/A"/>
    <e v="#N/A"/>
    <n v="2190"/>
    <x v="1"/>
    <m/>
    <m/>
    <m/>
    <m/>
    <s v="with various options"/>
    <m/>
    <m/>
    <n v="0"/>
    <n v="3"/>
    <m/>
    <e v="#N/A"/>
    <m/>
    <m/>
    <m/>
    <m/>
    <m/>
    <m/>
    <m/>
    <m/>
    <m/>
    <m/>
    <m/>
    <m/>
    <m/>
    <m/>
    <m/>
    <m/>
    <m/>
    <m/>
    <m/>
    <m/>
    <m/>
    <n v="140000"/>
    <m/>
    <m/>
    <s v="Euro"/>
    <n v="16.59"/>
    <m/>
    <m/>
    <m/>
    <m/>
    <e v="#N/A"/>
    <n v="0"/>
    <m/>
    <m/>
    <m/>
    <m/>
    <m/>
    <m/>
    <m/>
    <m/>
    <m/>
    <m/>
    <m/>
    <m/>
    <m/>
    <m/>
    <m/>
    <m/>
    <m/>
    <m/>
    <m/>
    <n v="1"/>
    <m/>
  </r>
  <r>
    <m/>
    <s v="V400004"/>
    <s v="2021-2420-1"/>
    <x v="41"/>
    <n v="2"/>
    <s v="Wagon"/>
    <n v="144"/>
    <m/>
    <x v="11"/>
    <m/>
    <m/>
    <x v="5"/>
    <x v="0"/>
    <n v="1"/>
    <m/>
    <m/>
    <n v="1"/>
    <m/>
    <n v="0"/>
    <n v="0"/>
    <x v="1"/>
    <m/>
    <m/>
    <m/>
    <x v="0"/>
    <m/>
    <m/>
    <m/>
    <e v="#N/A"/>
    <e v="#N/A"/>
    <n v="2190"/>
    <x v="1"/>
    <m/>
    <m/>
    <m/>
    <m/>
    <s v="with various options"/>
    <m/>
    <m/>
    <n v="0"/>
    <n v="3"/>
    <m/>
    <e v="#N/A"/>
    <m/>
    <m/>
    <m/>
    <m/>
    <m/>
    <m/>
    <m/>
    <m/>
    <m/>
    <m/>
    <m/>
    <m/>
    <m/>
    <m/>
    <m/>
    <m/>
    <m/>
    <m/>
    <m/>
    <m/>
    <m/>
    <n v="140000"/>
    <m/>
    <m/>
    <s v="Euro"/>
    <n v="16.59"/>
    <m/>
    <m/>
    <m/>
    <m/>
    <e v="#N/A"/>
    <n v="0"/>
    <m/>
    <m/>
    <m/>
    <m/>
    <m/>
    <m/>
    <m/>
    <m/>
    <m/>
    <m/>
    <m/>
    <m/>
    <m/>
    <m/>
    <m/>
    <m/>
    <m/>
    <m/>
    <m/>
    <n v="1"/>
    <m/>
  </r>
  <r>
    <m/>
    <s v="V400004"/>
    <s v="2021-2420-1"/>
    <x v="41"/>
    <n v="2"/>
    <s v="Wagon"/>
    <n v="145"/>
    <m/>
    <x v="11"/>
    <m/>
    <m/>
    <x v="5"/>
    <x v="0"/>
    <n v="1"/>
    <m/>
    <m/>
    <n v="1"/>
    <m/>
    <n v="0"/>
    <n v="0"/>
    <x v="1"/>
    <m/>
    <m/>
    <m/>
    <x v="0"/>
    <m/>
    <m/>
    <m/>
    <e v="#N/A"/>
    <e v="#N/A"/>
    <n v="2190"/>
    <x v="1"/>
    <m/>
    <m/>
    <m/>
    <m/>
    <s v="with various options"/>
    <m/>
    <m/>
    <n v="0"/>
    <n v="3"/>
    <m/>
    <e v="#N/A"/>
    <m/>
    <m/>
    <m/>
    <m/>
    <m/>
    <m/>
    <m/>
    <m/>
    <m/>
    <m/>
    <m/>
    <m/>
    <m/>
    <m/>
    <m/>
    <m/>
    <m/>
    <m/>
    <m/>
    <m/>
    <m/>
    <n v="140000"/>
    <m/>
    <m/>
    <s v="Euro"/>
    <n v="16.59"/>
    <m/>
    <m/>
    <m/>
    <m/>
    <e v="#N/A"/>
    <n v="0"/>
    <m/>
    <m/>
    <m/>
    <m/>
    <m/>
    <m/>
    <m/>
    <m/>
    <m/>
    <m/>
    <m/>
    <m/>
    <m/>
    <m/>
    <m/>
    <m/>
    <m/>
    <m/>
    <m/>
    <n v="1"/>
    <m/>
  </r>
  <r>
    <m/>
    <s v="V400004"/>
    <s v="2021-2420-1"/>
    <x v="41"/>
    <n v="2"/>
    <s v="Wagon"/>
    <n v="146"/>
    <m/>
    <x v="11"/>
    <m/>
    <m/>
    <x v="5"/>
    <x v="0"/>
    <n v="1"/>
    <m/>
    <m/>
    <n v="1"/>
    <m/>
    <n v="0"/>
    <n v="0"/>
    <x v="1"/>
    <m/>
    <m/>
    <m/>
    <x v="0"/>
    <m/>
    <m/>
    <m/>
    <e v="#N/A"/>
    <e v="#N/A"/>
    <n v="2190"/>
    <x v="1"/>
    <m/>
    <m/>
    <m/>
    <m/>
    <s v="with various options"/>
    <m/>
    <m/>
    <n v="0"/>
    <n v="3"/>
    <m/>
    <e v="#N/A"/>
    <m/>
    <m/>
    <m/>
    <m/>
    <m/>
    <m/>
    <m/>
    <m/>
    <m/>
    <m/>
    <m/>
    <m/>
    <m/>
    <m/>
    <m/>
    <m/>
    <m/>
    <m/>
    <m/>
    <m/>
    <m/>
    <n v="140000"/>
    <m/>
    <m/>
    <s v="Euro"/>
    <n v="16.59"/>
    <m/>
    <m/>
    <m/>
    <m/>
    <e v="#N/A"/>
    <n v="0"/>
    <m/>
    <m/>
    <m/>
    <m/>
    <m/>
    <m/>
    <m/>
    <m/>
    <m/>
    <m/>
    <m/>
    <m/>
    <m/>
    <m/>
    <m/>
    <m/>
    <m/>
    <m/>
    <m/>
    <n v="1"/>
    <m/>
  </r>
  <r>
    <m/>
    <s v="V400004"/>
    <s v="2021-2420-1"/>
    <x v="41"/>
    <n v="2"/>
    <s v="Wagon"/>
    <n v="147"/>
    <m/>
    <x v="11"/>
    <m/>
    <m/>
    <x v="5"/>
    <x v="0"/>
    <n v="1"/>
    <m/>
    <m/>
    <n v="1"/>
    <m/>
    <n v="0"/>
    <n v="0"/>
    <x v="1"/>
    <m/>
    <m/>
    <m/>
    <x v="0"/>
    <m/>
    <m/>
    <m/>
    <e v="#N/A"/>
    <e v="#N/A"/>
    <n v="2190"/>
    <x v="1"/>
    <m/>
    <m/>
    <m/>
    <m/>
    <s v="with various options"/>
    <m/>
    <m/>
    <n v="0"/>
    <n v="3"/>
    <m/>
    <e v="#N/A"/>
    <m/>
    <m/>
    <m/>
    <m/>
    <m/>
    <m/>
    <m/>
    <m/>
    <m/>
    <m/>
    <m/>
    <m/>
    <m/>
    <m/>
    <m/>
    <m/>
    <m/>
    <m/>
    <m/>
    <m/>
    <m/>
    <n v="140000"/>
    <m/>
    <m/>
    <s v="Euro"/>
    <n v="16.59"/>
    <m/>
    <m/>
    <m/>
    <m/>
    <e v="#N/A"/>
    <n v="0"/>
    <m/>
    <m/>
    <m/>
    <m/>
    <m/>
    <m/>
    <m/>
    <m/>
    <m/>
    <m/>
    <m/>
    <m/>
    <m/>
    <m/>
    <m/>
    <m/>
    <m/>
    <m/>
    <m/>
    <n v="1"/>
    <m/>
  </r>
  <r>
    <m/>
    <s v="V400004"/>
    <s v="2021-2420-1"/>
    <x v="41"/>
    <n v="2"/>
    <s v="Wagon"/>
    <n v="148"/>
    <m/>
    <x v="11"/>
    <m/>
    <m/>
    <x v="5"/>
    <x v="0"/>
    <n v="1"/>
    <m/>
    <m/>
    <n v="1"/>
    <m/>
    <n v="0"/>
    <n v="0"/>
    <x v="1"/>
    <m/>
    <m/>
    <m/>
    <x v="0"/>
    <m/>
    <m/>
    <m/>
    <e v="#N/A"/>
    <e v="#N/A"/>
    <n v="2190"/>
    <x v="1"/>
    <m/>
    <m/>
    <m/>
    <m/>
    <s v="with various options"/>
    <m/>
    <m/>
    <n v="0"/>
    <n v="3"/>
    <m/>
    <e v="#N/A"/>
    <m/>
    <m/>
    <m/>
    <m/>
    <m/>
    <m/>
    <m/>
    <m/>
    <m/>
    <m/>
    <m/>
    <m/>
    <m/>
    <m/>
    <m/>
    <m/>
    <m/>
    <m/>
    <m/>
    <m/>
    <m/>
    <n v="140000"/>
    <m/>
    <m/>
    <s v="Euro"/>
    <n v="16.59"/>
    <m/>
    <m/>
    <m/>
    <m/>
    <e v="#N/A"/>
    <n v="0"/>
    <m/>
    <m/>
    <m/>
    <m/>
    <m/>
    <m/>
    <m/>
    <m/>
    <m/>
    <m/>
    <m/>
    <m/>
    <m/>
    <m/>
    <m/>
    <m/>
    <m/>
    <m/>
    <m/>
    <n v="1"/>
    <m/>
  </r>
  <r>
    <m/>
    <s v="V400004"/>
    <s v="2021-2420-1"/>
    <x v="41"/>
    <n v="2"/>
    <s v="Wagon"/>
    <n v="149"/>
    <m/>
    <x v="11"/>
    <m/>
    <m/>
    <x v="5"/>
    <x v="0"/>
    <n v="1"/>
    <m/>
    <m/>
    <n v="1"/>
    <m/>
    <n v="0"/>
    <n v="0"/>
    <x v="1"/>
    <m/>
    <m/>
    <m/>
    <x v="0"/>
    <m/>
    <m/>
    <m/>
    <e v="#N/A"/>
    <e v="#N/A"/>
    <n v="2190"/>
    <x v="1"/>
    <m/>
    <m/>
    <m/>
    <m/>
    <s v="with various options"/>
    <m/>
    <m/>
    <n v="0"/>
    <n v="3"/>
    <m/>
    <e v="#N/A"/>
    <m/>
    <m/>
    <m/>
    <m/>
    <m/>
    <m/>
    <m/>
    <m/>
    <m/>
    <m/>
    <m/>
    <m/>
    <m/>
    <m/>
    <m/>
    <m/>
    <m/>
    <m/>
    <m/>
    <m/>
    <m/>
    <n v="140000"/>
    <m/>
    <m/>
    <s v="Euro"/>
    <n v="16.59"/>
    <m/>
    <m/>
    <m/>
    <m/>
    <e v="#N/A"/>
    <n v="0"/>
    <m/>
    <m/>
    <m/>
    <m/>
    <m/>
    <m/>
    <m/>
    <m/>
    <m/>
    <m/>
    <m/>
    <m/>
    <m/>
    <m/>
    <m/>
    <m/>
    <m/>
    <m/>
    <m/>
    <n v="1"/>
    <m/>
  </r>
  <r>
    <m/>
    <s v="V400004"/>
    <s v="2021-2420-1"/>
    <x v="41"/>
    <n v="2"/>
    <s v="Wagon"/>
    <n v="150"/>
    <m/>
    <x v="11"/>
    <m/>
    <m/>
    <x v="5"/>
    <x v="0"/>
    <n v="1"/>
    <m/>
    <m/>
    <n v="1"/>
    <m/>
    <n v="0"/>
    <n v="0"/>
    <x v="1"/>
    <m/>
    <m/>
    <m/>
    <x v="0"/>
    <m/>
    <m/>
    <m/>
    <e v="#N/A"/>
    <e v="#N/A"/>
    <n v="2190"/>
    <x v="1"/>
    <m/>
    <m/>
    <m/>
    <m/>
    <s v="with various options"/>
    <m/>
    <m/>
    <n v="0"/>
    <n v="3"/>
    <m/>
    <e v="#N/A"/>
    <m/>
    <m/>
    <m/>
    <m/>
    <m/>
    <m/>
    <m/>
    <m/>
    <m/>
    <m/>
    <m/>
    <m/>
    <m/>
    <m/>
    <m/>
    <m/>
    <m/>
    <m/>
    <m/>
    <m/>
    <m/>
    <n v="140000"/>
    <m/>
    <m/>
    <s v="Euro"/>
    <n v="16.59"/>
    <m/>
    <m/>
    <m/>
    <m/>
    <e v="#N/A"/>
    <n v="0"/>
    <m/>
    <m/>
    <m/>
    <m/>
    <m/>
    <m/>
    <m/>
    <m/>
    <m/>
    <m/>
    <m/>
    <m/>
    <m/>
    <m/>
    <m/>
    <m/>
    <m/>
    <m/>
    <m/>
    <n v="1"/>
    <m/>
  </r>
  <r>
    <m/>
    <s v="V400004"/>
    <s v="2021-2420-1"/>
    <x v="41"/>
    <n v="2"/>
    <s v="Wagon"/>
    <n v="151"/>
    <m/>
    <x v="11"/>
    <m/>
    <m/>
    <x v="5"/>
    <x v="0"/>
    <n v="1"/>
    <m/>
    <m/>
    <n v="1"/>
    <m/>
    <n v="0"/>
    <n v="0"/>
    <x v="1"/>
    <m/>
    <m/>
    <m/>
    <x v="0"/>
    <m/>
    <m/>
    <m/>
    <e v="#N/A"/>
    <e v="#N/A"/>
    <n v="2190"/>
    <x v="1"/>
    <m/>
    <m/>
    <m/>
    <m/>
    <s v="with various options"/>
    <m/>
    <m/>
    <n v="0"/>
    <n v="3"/>
    <m/>
    <e v="#N/A"/>
    <m/>
    <m/>
    <m/>
    <m/>
    <m/>
    <m/>
    <m/>
    <m/>
    <m/>
    <m/>
    <m/>
    <m/>
    <m/>
    <m/>
    <m/>
    <m/>
    <m/>
    <m/>
    <m/>
    <m/>
    <m/>
    <n v="140000"/>
    <m/>
    <m/>
    <s v="Euro"/>
    <n v="16.59"/>
    <m/>
    <m/>
    <m/>
    <m/>
    <e v="#N/A"/>
    <n v="0"/>
    <m/>
    <m/>
    <m/>
    <m/>
    <m/>
    <m/>
    <m/>
    <m/>
    <m/>
    <m/>
    <m/>
    <m/>
    <m/>
    <m/>
    <m/>
    <m/>
    <m/>
    <m/>
    <m/>
    <n v="1"/>
    <m/>
  </r>
  <r>
    <m/>
    <s v="V400004"/>
    <s v="2021-2420-1"/>
    <x v="41"/>
    <n v="2"/>
    <s v="Wagon"/>
    <n v="152"/>
    <m/>
    <x v="11"/>
    <m/>
    <m/>
    <x v="5"/>
    <x v="0"/>
    <n v="1"/>
    <m/>
    <m/>
    <n v="1"/>
    <m/>
    <n v="0"/>
    <n v="0"/>
    <x v="1"/>
    <m/>
    <m/>
    <m/>
    <x v="0"/>
    <m/>
    <m/>
    <m/>
    <e v="#N/A"/>
    <e v="#N/A"/>
    <n v="2190"/>
    <x v="1"/>
    <m/>
    <m/>
    <m/>
    <m/>
    <s v="with various options"/>
    <m/>
    <m/>
    <n v="0"/>
    <n v="3"/>
    <m/>
    <e v="#N/A"/>
    <m/>
    <m/>
    <m/>
    <m/>
    <m/>
    <m/>
    <m/>
    <m/>
    <m/>
    <m/>
    <m/>
    <m/>
    <m/>
    <m/>
    <m/>
    <m/>
    <m/>
    <m/>
    <m/>
    <m/>
    <m/>
    <n v="140000"/>
    <m/>
    <m/>
    <s v="Euro"/>
    <n v="16.59"/>
    <m/>
    <m/>
    <m/>
    <m/>
    <e v="#N/A"/>
    <n v="0"/>
    <m/>
    <m/>
    <m/>
    <m/>
    <m/>
    <m/>
    <m/>
    <m/>
    <m/>
    <m/>
    <m/>
    <m/>
    <m/>
    <m/>
    <m/>
    <m/>
    <m/>
    <m/>
    <m/>
    <n v="1"/>
    <m/>
  </r>
  <r>
    <m/>
    <s v="V400004"/>
    <s v="2021-2420-1"/>
    <x v="41"/>
    <n v="2"/>
    <s v="Wagon"/>
    <n v="153"/>
    <m/>
    <x v="11"/>
    <m/>
    <m/>
    <x v="5"/>
    <x v="0"/>
    <n v="1"/>
    <m/>
    <m/>
    <n v="1"/>
    <m/>
    <n v="0"/>
    <n v="0"/>
    <x v="1"/>
    <m/>
    <m/>
    <m/>
    <x v="0"/>
    <m/>
    <m/>
    <m/>
    <e v="#N/A"/>
    <e v="#N/A"/>
    <n v="2190"/>
    <x v="1"/>
    <m/>
    <m/>
    <m/>
    <m/>
    <s v="with various options"/>
    <m/>
    <m/>
    <n v="0"/>
    <n v="3"/>
    <m/>
    <e v="#N/A"/>
    <m/>
    <m/>
    <m/>
    <m/>
    <m/>
    <m/>
    <m/>
    <m/>
    <m/>
    <m/>
    <m/>
    <m/>
    <m/>
    <m/>
    <m/>
    <m/>
    <m/>
    <m/>
    <m/>
    <m/>
    <m/>
    <n v="140000"/>
    <m/>
    <m/>
    <s v="Euro"/>
    <n v="16.59"/>
    <m/>
    <m/>
    <m/>
    <m/>
    <e v="#N/A"/>
    <n v="0"/>
    <m/>
    <m/>
    <m/>
    <m/>
    <m/>
    <m/>
    <m/>
    <m/>
    <m/>
    <m/>
    <m/>
    <m/>
    <m/>
    <m/>
    <m/>
    <m/>
    <m/>
    <m/>
    <m/>
    <n v="1"/>
    <m/>
  </r>
  <r>
    <m/>
    <s v="V400004"/>
    <s v="2021-2420-1"/>
    <x v="41"/>
    <n v="2"/>
    <s v="Wagon"/>
    <n v="154"/>
    <m/>
    <x v="11"/>
    <m/>
    <m/>
    <x v="5"/>
    <x v="0"/>
    <n v="1"/>
    <m/>
    <m/>
    <n v="1"/>
    <m/>
    <n v="0"/>
    <n v="0"/>
    <x v="1"/>
    <m/>
    <m/>
    <m/>
    <x v="0"/>
    <m/>
    <m/>
    <m/>
    <e v="#N/A"/>
    <e v="#N/A"/>
    <n v="2190"/>
    <x v="1"/>
    <m/>
    <m/>
    <m/>
    <m/>
    <s v="with various options"/>
    <m/>
    <m/>
    <n v="0"/>
    <n v="3"/>
    <m/>
    <e v="#N/A"/>
    <m/>
    <m/>
    <m/>
    <m/>
    <m/>
    <m/>
    <m/>
    <m/>
    <m/>
    <m/>
    <m/>
    <m/>
    <m/>
    <m/>
    <m/>
    <m/>
    <m/>
    <m/>
    <m/>
    <m/>
    <m/>
    <n v="140000"/>
    <m/>
    <m/>
    <s v="Euro"/>
    <n v="16.59"/>
    <m/>
    <m/>
    <m/>
    <m/>
    <e v="#N/A"/>
    <n v="0"/>
    <m/>
    <m/>
    <m/>
    <m/>
    <m/>
    <m/>
    <m/>
    <m/>
    <m/>
    <m/>
    <m/>
    <m/>
    <m/>
    <m/>
    <m/>
    <m/>
    <m/>
    <m/>
    <m/>
    <n v="1"/>
    <m/>
  </r>
  <r>
    <m/>
    <s v="V400004"/>
    <s v="2021-2420-1"/>
    <x v="41"/>
    <n v="2"/>
    <s v="Wagon"/>
    <n v="155"/>
    <m/>
    <x v="11"/>
    <m/>
    <m/>
    <x v="5"/>
    <x v="0"/>
    <n v="1"/>
    <m/>
    <m/>
    <n v="1"/>
    <m/>
    <n v="0"/>
    <n v="0"/>
    <x v="1"/>
    <m/>
    <m/>
    <m/>
    <x v="0"/>
    <m/>
    <m/>
    <m/>
    <e v="#N/A"/>
    <e v="#N/A"/>
    <n v="2190"/>
    <x v="1"/>
    <m/>
    <m/>
    <m/>
    <m/>
    <s v="with various options"/>
    <m/>
    <m/>
    <n v="0"/>
    <n v="3"/>
    <m/>
    <e v="#N/A"/>
    <m/>
    <m/>
    <m/>
    <m/>
    <m/>
    <m/>
    <m/>
    <m/>
    <m/>
    <m/>
    <m/>
    <m/>
    <m/>
    <m/>
    <m/>
    <m/>
    <m/>
    <m/>
    <m/>
    <m/>
    <m/>
    <n v="140000"/>
    <m/>
    <m/>
    <s v="Euro"/>
    <n v="16.59"/>
    <m/>
    <m/>
    <m/>
    <m/>
    <e v="#N/A"/>
    <n v="0"/>
    <m/>
    <m/>
    <m/>
    <m/>
    <m/>
    <m/>
    <m/>
    <m/>
    <m/>
    <m/>
    <m/>
    <m/>
    <m/>
    <m/>
    <m/>
    <m/>
    <m/>
    <m/>
    <m/>
    <n v="1"/>
    <m/>
  </r>
  <r>
    <m/>
    <s v="V400004"/>
    <s v="2021-2420-1"/>
    <x v="41"/>
    <n v="2"/>
    <s v="Wagon"/>
    <n v="156"/>
    <m/>
    <x v="11"/>
    <m/>
    <m/>
    <x v="5"/>
    <x v="0"/>
    <n v="1"/>
    <m/>
    <m/>
    <n v="1"/>
    <m/>
    <n v="0"/>
    <n v="0"/>
    <x v="1"/>
    <m/>
    <m/>
    <m/>
    <x v="0"/>
    <m/>
    <m/>
    <m/>
    <e v="#N/A"/>
    <e v="#N/A"/>
    <n v="2190"/>
    <x v="1"/>
    <m/>
    <m/>
    <m/>
    <m/>
    <s v="with various options"/>
    <m/>
    <m/>
    <n v="0"/>
    <n v="3"/>
    <m/>
    <e v="#N/A"/>
    <m/>
    <m/>
    <m/>
    <m/>
    <m/>
    <m/>
    <m/>
    <m/>
    <m/>
    <m/>
    <m/>
    <m/>
    <m/>
    <m/>
    <m/>
    <m/>
    <m/>
    <m/>
    <m/>
    <m/>
    <m/>
    <n v="140000"/>
    <m/>
    <m/>
    <s v="Euro"/>
    <n v="16.59"/>
    <m/>
    <m/>
    <m/>
    <m/>
    <e v="#N/A"/>
    <n v="0"/>
    <m/>
    <m/>
    <m/>
    <m/>
    <m/>
    <m/>
    <m/>
    <m/>
    <m/>
    <m/>
    <m/>
    <m/>
    <m/>
    <m/>
    <m/>
    <m/>
    <m/>
    <m/>
    <m/>
    <n v="1"/>
    <m/>
  </r>
  <r>
    <m/>
    <s v="V400004"/>
    <s v="2021-2420-1"/>
    <x v="41"/>
    <n v="2"/>
    <s v="Wagon"/>
    <n v="157"/>
    <m/>
    <x v="11"/>
    <m/>
    <m/>
    <x v="5"/>
    <x v="0"/>
    <n v="1"/>
    <m/>
    <m/>
    <n v="1"/>
    <m/>
    <n v="0"/>
    <n v="0"/>
    <x v="1"/>
    <m/>
    <m/>
    <m/>
    <x v="0"/>
    <m/>
    <m/>
    <m/>
    <e v="#N/A"/>
    <e v="#N/A"/>
    <n v="2190"/>
    <x v="1"/>
    <m/>
    <m/>
    <m/>
    <m/>
    <s v="with various options"/>
    <m/>
    <m/>
    <n v="0"/>
    <n v="3"/>
    <m/>
    <e v="#N/A"/>
    <m/>
    <m/>
    <m/>
    <m/>
    <m/>
    <m/>
    <m/>
    <m/>
    <m/>
    <m/>
    <m/>
    <m/>
    <m/>
    <m/>
    <m/>
    <m/>
    <m/>
    <m/>
    <m/>
    <m/>
    <m/>
    <n v="140000"/>
    <m/>
    <m/>
    <s v="Euro"/>
    <n v="16.59"/>
    <m/>
    <m/>
    <m/>
    <m/>
    <e v="#N/A"/>
    <n v="0"/>
    <m/>
    <m/>
    <m/>
    <m/>
    <m/>
    <m/>
    <m/>
    <m/>
    <m/>
    <m/>
    <m/>
    <m/>
    <m/>
    <m/>
    <m/>
    <m/>
    <m/>
    <m/>
    <m/>
    <n v="1"/>
    <m/>
  </r>
  <r>
    <m/>
    <s v="V400004"/>
    <s v="2021-2420-1"/>
    <x v="41"/>
    <n v="2"/>
    <s v="Wagon"/>
    <n v="158"/>
    <m/>
    <x v="11"/>
    <m/>
    <m/>
    <x v="5"/>
    <x v="0"/>
    <n v="1"/>
    <m/>
    <m/>
    <n v="1"/>
    <m/>
    <n v="0"/>
    <n v="0"/>
    <x v="1"/>
    <m/>
    <m/>
    <m/>
    <x v="0"/>
    <m/>
    <m/>
    <m/>
    <e v="#N/A"/>
    <e v="#N/A"/>
    <n v="2190"/>
    <x v="1"/>
    <m/>
    <m/>
    <m/>
    <m/>
    <s v="with various options"/>
    <m/>
    <m/>
    <n v="0"/>
    <n v="3"/>
    <m/>
    <e v="#N/A"/>
    <m/>
    <m/>
    <m/>
    <m/>
    <m/>
    <m/>
    <m/>
    <m/>
    <m/>
    <m/>
    <m/>
    <m/>
    <m/>
    <m/>
    <m/>
    <m/>
    <m/>
    <m/>
    <m/>
    <m/>
    <m/>
    <n v="140000"/>
    <m/>
    <m/>
    <s v="Euro"/>
    <n v="16.59"/>
    <m/>
    <m/>
    <m/>
    <m/>
    <e v="#N/A"/>
    <n v="0"/>
    <m/>
    <m/>
    <m/>
    <m/>
    <m/>
    <m/>
    <m/>
    <m/>
    <m/>
    <m/>
    <m/>
    <m/>
    <m/>
    <m/>
    <m/>
    <m/>
    <m/>
    <m/>
    <m/>
    <n v="1"/>
    <m/>
  </r>
  <r>
    <m/>
    <s v="V400004"/>
    <s v="2021-2420-1"/>
    <x v="41"/>
    <n v="2"/>
    <s v="Wagon"/>
    <n v="159"/>
    <m/>
    <x v="11"/>
    <m/>
    <m/>
    <x v="5"/>
    <x v="0"/>
    <n v="1"/>
    <m/>
    <m/>
    <n v="1"/>
    <m/>
    <n v="0"/>
    <n v="0"/>
    <x v="1"/>
    <m/>
    <m/>
    <m/>
    <x v="0"/>
    <m/>
    <m/>
    <m/>
    <e v="#N/A"/>
    <e v="#N/A"/>
    <n v="2190"/>
    <x v="1"/>
    <m/>
    <m/>
    <m/>
    <m/>
    <s v="with various options"/>
    <m/>
    <m/>
    <n v="0"/>
    <n v="3"/>
    <m/>
    <e v="#N/A"/>
    <m/>
    <m/>
    <m/>
    <m/>
    <m/>
    <m/>
    <m/>
    <m/>
    <m/>
    <m/>
    <m/>
    <m/>
    <m/>
    <m/>
    <m/>
    <m/>
    <m/>
    <m/>
    <m/>
    <m/>
    <m/>
    <n v="140000"/>
    <m/>
    <m/>
    <s v="Euro"/>
    <n v="16.59"/>
    <m/>
    <m/>
    <m/>
    <m/>
    <e v="#N/A"/>
    <n v="0"/>
    <m/>
    <m/>
    <m/>
    <m/>
    <m/>
    <m/>
    <m/>
    <m/>
    <m/>
    <m/>
    <m/>
    <m/>
    <m/>
    <m/>
    <m/>
    <m/>
    <m/>
    <m/>
    <m/>
    <n v="1"/>
    <m/>
  </r>
  <r>
    <m/>
    <s v="V400004"/>
    <s v="2021-2420-1"/>
    <x v="41"/>
    <n v="2"/>
    <s v="Wagon"/>
    <n v="160"/>
    <m/>
    <x v="11"/>
    <m/>
    <m/>
    <x v="5"/>
    <x v="0"/>
    <n v="1"/>
    <m/>
    <m/>
    <n v="1"/>
    <m/>
    <n v="0"/>
    <n v="0"/>
    <x v="1"/>
    <m/>
    <m/>
    <m/>
    <x v="0"/>
    <m/>
    <m/>
    <m/>
    <e v="#N/A"/>
    <e v="#N/A"/>
    <n v="2190"/>
    <x v="1"/>
    <m/>
    <m/>
    <m/>
    <m/>
    <s v="with various options"/>
    <m/>
    <m/>
    <n v="0"/>
    <n v="3"/>
    <m/>
    <e v="#N/A"/>
    <m/>
    <m/>
    <m/>
    <m/>
    <m/>
    <m/>
    <m/>
    <m/>
    <m/>
    <m/>
    <m/>
    <m/>
    <m/>
    <m/>
    <m/>
    <m/>
    <m/>
    <m/>
    <m/>
    <m/>
    <m/>
    <n v="140000"/>
    <m/>
    <m/>
    <s v="Euro"/>
    <n v="16.59"/>
    <m/>
    <m/>
    <m/>
    <m/>
    <e v="#N/A"/>
    <n v="0"/>
    <m/>
    <m/>
    <m/>
    <m/>
    <m/>
    <m/>
    <m/>
    <m/>
    <m/>
    <m/>
    <m/>
    <m/>
    <m/>
    <m/>
    <m/>
    <m/>
    <m/>
    <m/>
    <m/>
    <n v="1"/>
    <m/>
  </r>
  <r>
    <m/>
    <s v="V400004"/>
    <s v="2021-2420-1"/>
    <x v="41"/>
    <n v="2"/>
    <s v="Wagon"/>
    <n v="161"/>
    <m/>
    <x v="11"/>
    <m/>
    <m/>
    <x v="5"/>
    <x v="0"/>
    <n v="1"/>
    <m/>
    <m/>
    <n v="1"/>
    <m/>
    <n v="0"/>
    <n v="0"/>
    <x v="1"/>
    <m/>
    <m/>
    <m/>
    <x v="0"/>
    <m/>
    <m/>
    <m/>
    <e v="#N/A"/>
    <e v="#N/A"/>
    <n v="2190"/>
    <x v="1"/>
    <m/>
    <m/>
    <m/>
    <m/>
    <s v="with various options"/>
    <m/>
    <m/>
    <n v="0"/>
    <n v="3"/>
    <m/>
    <e v="#N/A"/>
    <m/>
    <m/>
    <m/>
    <m/>
    <m/>
    <m/>
    <m/>
    <m/>
    <m/>
    <m/>
    <m/>
    <m/>
    <m/>
    <m/>
    <m/>
    <m/>
    <m/>
    <m/>
    <m/>
    <m/>
    <m/>
    <n v="140000"/>
    <m/>
    <m/>
    <s v="Euro"/>
    <n v="16.59"/>
    <m/>
    <m/>
    <m/>
    <m/>
    <e v="#N/A"/>
    <n v="0"/>
    <m/>
    <m/>
    <m/>
    <m/>
    <m/>
    <m/>
    <m/>
    <m/>
    <m/>
    <m/>
    <m/>
    <m/>
    <m/>
    <m/>
    <m/>
    <m/>
    <m/>
    <m/>
    <m/>
    <n v="1"/>
    <m/>
  </r>
  <r>
    <m/>
    <s v="V400004"/>
    <s v="2021-2420-1"/>
    <x v="41"/>
    <n v="2"/>
    <s v="Wagon"/>
    <n v="162"/>
    <m/>
    <x v="11"/>
    <m/>
    <m/>
    <x v="5"/>
    <x v="0"/>
    <n v="1"/>
    <m/>
    <m/>
    <n v="1"/>
    <m/>
    <n v="0"/>
    <n v="0"/>
    <x v="1"/>
    <m/>
    <m/>
    <m/>
    <x v="0"/>
    <m/>
    <m/>
    <m/>
    <e v="#N/A"/>
    <e v="#N/A"/>
    <n v="2190"/>
    <x v="1"/>
    <m/>
    <m/>
    <m/>
    <m/>
    <s v="with various options"/>
    <m/>
    <m/>
    <n v="0"/>
    <n v="3"/>
    <m/>
    <e v="#N/A"/>
    <m/>
    <m/>
    <m/>
    <m/>
    <m/>
    <m/>
    <m/>
    <m/>
    <m/>
    <m/>
    <m/>
    <m/>
    <m/>
    <m/>
    <m/>
    <m/>
    <m/>
    <m/>
    <m/>
    <m/>
    <m/>
    <n v="140000"/>
    <m/>
    <m/>
    <s v="Euro"/>
    <n v="16.59"/>
    <m/>
    <m/>
    <m/>
    <m/>
    <e v="#N/A"/>
    <n v="0"/>
    <m/>
    <m/>
    <m/>
    <m/>
    <m/>
    <m/>
    <m/>
    <m/>
    <m/>
    <m/>
    <m/>
    <m/>
    <m/>
    <m/>
    <m/>
    <m/>
    <m/>
    <m/>
    <m/>
    <n v="1"/>
    <m/>
  </r>
  <r>
    <m/>
    <s v="V400004"/>
    <s v="2021-2420-1"/>
    <x v="41"/>
    <n v="2"/>
    <s v="Wagon"/>
    <n v="163"/>
    <m/>
    <x v="11"/>
    <m/>
    <m/>
    <x v="5"/>
    <x v="0"/>
    <n v="1"/>
    <m/>
    <m/>
    <n v="1"/>
    <m/>
    <n v="0"/>
    <n v="0"/>
    <x v="1"/>
    <m/>
    <m/>
    <m/>
    <x v="0"/>
    <m/>
    <m/>
    <m/>
    <e v="#N/A"/>
    <e v="#N/A"/>
    <n v="2190"/>
    <x v="1"/>
    <m/>
    <m/>
    <m/>
    <m/>
    <s v="with various options"/>
    <m/>
    <m/>
    <n v="0"/>
    <n v="3"/>
    <m/>
    <e v="#N/A"/>
    <m/>
    <m/>
    <m/>
    <m/>
    <m/>
    <m/>
    <m/>
    <m/>
    <m/>
    <m/>
    <m/>
    <m/>
    <m/>
    <m/>
    <m/>
    <m/>
    <m/>
    <m/>
    <m/>
    <m/>
    <m/>
    <n v="140000"/>
    <m/>
    <m/>
    <s v="Euro"/>
    <n v="16.59"/>
    <m/>
    <m/>
    <m/>
    <m/>
    <e v="#N/A"/>
    <n v="0"/>
    <m/>
    <m/>
    <m/>
    <m/>
    <m/>
    <m/>
    <m/>
    <m/>
    <m/>
    <m/>
    <m/>
    <m/>
    <m/>
    <m/>
    <m/>
    <m/>
    <m/>
    <m/>
    <m/>
    <n v="1"/>
    <m/>
  </r>
  <r>
    <m/>
    <s v="V400004"/>
    <s v="2021-2420-1"/>
    <x v="41"/>
    <n v="2"/>
    <s v="Wagon"/>
    <n v="164"/>
    <m/>
    <x v="11"/>
    <m/>
    <m/>
    <x v="5"/>
    <x v="0"/>
    <n v="1"/>
    <m/>
    <m/>
    <n v="1"/>
    <m/>
    <n v="0"/>
    <n v="0"/>
    <x v="1"/>
    <m/>
    <m/>
    <m/>
    <x v="0"/>
    <m/>
    <m/>
    <m/>
    <e v="#N/A"/>
    <e v="#N/A"/>
    <n v="2190"/>
    <x v="1"/>
    <m/>
    <m/>
    <m/>
    <m/>
    <s v="with various options"/>
    <m/>
    <m/>
    <n v="0"/>
    <n v="3"/>
    <m/>
    <e v="#N/A"/>
    <m/>
    <m/>
    <m/>
    <m/>
    <m/>
    <m/>
    <m/>
    <m/>
    <m/>
    <m/>
    <m/>
    <m/>
    <m/>
    <m/>
    <m/>
    <m/>
    <m/>
    <m/>
    <m/>
    <m/>
    <m/>
    <n v="140000"/>
    <m/>
    <m/>
    <s v="Euro"/>
    <n v="16.59"/>
    <m/>
    <m/>
    <m/>
    <m/>
    <e v="#N/A"/>
    <n v="0"/>
    <m/>
    <m/>
    <m/>
    <m/>
    <m/>
    <m/>
    <m/>
    <m/>
    <m/>
    <m/>
    <m/>
    <m/>
    <m/>
    <m/>
    <m/>
    <m/>
    <m/>
    <m/>
    <m/>
    <n v="1"/>
    <m/>
  </r>
  <r>
    <m/>
    <s v="V400004"/>
    <s v="2021-2420-1"/>
    <x v="41"/>
    <n v="2"/>
    <s v="Wagon"/>
    <n v="165"/>
    <m/>
    <x v="11"/>
    <m/>
    <m/>
    <x v="5"/>
    <x v="0"/>
    <n v="1"/>
    <m/>
    <m/>
    <n v="1"/>
    <m/>
    <n v="0"/>
    <n v="0"/>
    <x v="1"/>
    <m/>
    <m/>
    <m/>
    <x v="0"/>
    <m/>
    <m/>
    <m/>
    <e v="#N/A"/>
    <e v="#N/A"/>
    <n v="2190"/>
    <x v="1"/>
    <m/>
    <m/>
    <m/>
    <m/>
    <s v="with various options"/>
    <m/>
    <m/>
    <n v="0"/>
    <n v="3"/>
    <m/>
    <e v="#N/A"/>
    <m/>
    <m/>
    <m/>
    <m/>
    <m/>
    <m/>
    <m/>
    <m/>
    <m/>
    <m/>
    <m/>
    <m/>
    <m/>
    <m/>
    <m/>
    <m/>
    <m/>
    <m/>
    <m/>
    <m/>
    <m/>
    <n v="140000"/>
    <m/>
    <m/>
    <s v="Euro"/>
    <n v="16.59"/>
    <m/>
    <m/>
    <m/>
    <m/>
    <e v="#N/A"/>
    <n v="0"/>
    <m/>
    <m/>
    <m/>
    <m/>
    <m/>
    <m/>
    <m/>
    <m/>
    <m/>
    <m/>
    <m/>
    <m/>
    <m/>
    <m/>
    <m/>
    <m/>
    <m/>
    <m/>
    <m/>
    <n v="1"/>
    <m/>
  </r>
  <r>
    <m/>
    <s v="V400004"/>
    <s v="2021-2420-1"/>
    <x v="41"/>
    <n v="2"/>
    <s v="Wagon"/>
    <n v="166"/>
    <m/>
    <x v="11"/>
    <m/>
    <m/>
    <x v="5"/>
    <x v="0"/>
    <n v="1"/>
    <m/>
    <m/>
    <n v="1"/>
    <m/>
    <n v="0"/>
    <n v="0"/>
    <x v="1"/>
    <m/>
    <m/>
    <m/>
    <x v="0"/>
    <m/>
    <m/>
    <m/>
    <e v="#N/A"/>
    <e v="#N/A"/>
    <n v="2190"/>
    <x v="1"/>
    <m/>
    <m/>
    <m/>
    <m/>
    <s v="with various options"/>
    <m/>
    <m/>
    <n v="0"/>
    <n v="3"/>
    <m/>
    <e v="#N/A"/>
    <m/>
    <m/>
    <m/>
    <m/>
    <m/>
    <m/>
    <m/>
    <m/>
    <m/>
    <m/>
    <m/>
    <m/>
    <m/>
    <m/>
    <m/>
    <m/>
    <m/>
    <m/>
    <m/>
    <m/>
    <m/>
    <n v="140000"/>
    <m/>
    <m/>
    <s v="Euro"/>
    <n v="16.59"/>
    <m/>
    <m/>
    <m/>
    <m/>
    <e v="#N/A"/>
    <n v="0"/>
    <m/>
    <m/>
    <m/>
    <m/>
    <m/>
    <m/>
    <m/>
    <m/>
    <m/>
    <m/>
    <m/>
    <m/>
    <m/>
    <m/>
    <m/>
    <m/>
    <m/>
    <m/>
    <m/>
    <n v="1"/>
    <m/>
  </r>
  <r>
    <m/>
    <s v="V400004"/>
    <s v="2021-2420-1"/>
    <x v="41"/>
    <n v="2"/>
    <s v="Wagon"/>
    <n v="167"/>
    <m/>
    <x v="11"/>
    <m/>
    <m/>
    <x v="5"/>
    <x v="0"/>
    <n v="1"/>
    <m/>
    <m/>
    <n v="1"/>
    <m/>
    <n v="0"/>
    <n v="0"/>
    <x v="1"/>
    <m/>
    <m/>
    <m/>
    <x v="0"/>
    <m/>
    <m/>
    <m/>
    <e v="#N/A"/>
    <e v="#N/A"/>
    <n v="2190"/>
    <x v="1"/>
    <m/>
    <m/>
    <m/>
    <m/>
    <s v="with various options"/>
    <m/>
    <m/>
    <n v="0"/>
    <n v="3"/>
    <m/>
    <e v="#N/A"/>
    <m/>
    <m/>
    <m/>
    <m/>
    <m/>
    <m/>
    <m/>
    <m/>
    <m/>
    <m/>
    <m/>
    <m/>
    <m/>
    <m/>
    <m/>
    <m/>
    <m/>
    <m/>
    <m/>
    <m/>
    <m/>
    <n v="140000"/>
    <m/>
    <m/>
    <s v="Euro"/>
    <n v="16.59"/>
    <m/>
    <m/>
    <m/>
    <m/>
    <e v="#N/A"/>
    <n v="0"/>
    <m/>
    <m/>
    <m/>
    <m/>
    <m/>
    <m/>
    <m/>
    <m/>
    <m/>
    <m/>
    <m/>
    <m/>
    <m/>
    <m/>
    <m/>
    <m/>
    <m/>
    <m/>
    <m/>
    <n v="1"/>
    <m/>
  </r>
  <r>
    <m/>
    <s v="V400004"/>
    <s v="2021-2420-1"/>
    <x v="41"/>
    <n v="2"/>
    <s v="Wagon"/>
    <n v="168"/>
    <m/>
    <x v="11"/>
    <m/>
    <m/>
    <x v="5"/>
    <x v="0"/>
    <n v="1"/>
    <m/>
    <m/>
    <n v="1"/>
    <m/>
    <n v="0"/>
    <n v="0"/>
    <x v="1"/>
    <m/>
    <m/>
    <m/>
    <x v="0"/>
    <m/>
    <m/>
    <m/>
    <e v="#N/A"/>
    <e v="#N/A"/>
    <n v="2190"/>
    <x v="1"/>
    <m/>
    <m/>
    <m/>
    <m/>
    <s v="with various options"/>
    <m/>
    <m/>
    <n v="0"/>
    <n v="3"/>
    <m/>
    <e v="#N/A"/>
    <m/>
    <m/>
    <m/>
    <m/>
    <m/>
    <m/>
    <m/>
    <m/>
    <m/>
    <m/>
    <m/>
    <m/>
    <m/>
    <m/>
    <m/>
    <m/>
    <m/>
    <m/>
    <m/>
    <m/>
    <m/>
    <n v="140000"/>
    <m/>
    <m/>
    <s v="Euro"/>
    <n v="16.59"/>
    <m/>
    <m/>
    <m/>
    <m/>
    <e v="#N/A"/>
    <n v="0"/>
    <m/>
    <m/>
    <m/>
    <m/>
    <m/>
    <m/>
    <m/>
    <m/>
    <m/>
    <m/>
    <m/>
    <m/>
    <m/>
    <m/>
    <m/>
    <m/>
    <m/>
    <m/>
    <m/>
    <n v="1"/>
    <m/>
  </r>
  <r>
    <m/>
    <s v="V400004"/>
    <s v="2021-2420-1"/>
    <x v="41"/>
    <n v="2"/>
    <s v="Wagon"/>
    <n v="169"/>
    <m/>
    <x v="11"/>
    <m/>
    <m/>
    <x v="5"/>
    <x v="0"/>
    <n v="1"/>
    <m/>
    <m/>
    <n v="1"/>
    <m/>
    <n v="0"/>
    <n v="0"/>
    <x v="1"/>
    <m/>
    <m/>
    <m/>
    <x v="0"/>
    <m/>
    <m/>
    <m/>
    <e v="#N/A"/>
    <e v="#N/A"/>
    <n v="2190"/>
    <x v="1"/>
    <m/>
    <m/>
    <m/>
    <m/>
    <s v="with various options"/>
    <m/>
    <m/>
    <n v="0"/>
    <n v="3"/>
    <m/>
    <e v="#N/A"/>
    <m/>
    <m/>
    <m/>
    <m/>
    <m/>
    <m/>
    <m/>
    <m/>
    <m/>
    <m/>
    <m/>
    <m/>
    <m/>
    <m/>
    <m/>
    <m/>
    <m/>
    <m/>
    <m/>
    <m/>
    <m/>
    <n v="140000"/>
    <m/>
    <m/>
    <s v="Euro"/>
    <n v="16.59"/>
    <m/>
    <m/>
    <m/>
    <m/>
    <e v="#N/A"/>
    <n v="0"/>
    <m/>
    <m/>
    <m/>
    <m/>
    <m/>
    <m/>
    <m/>
    <m/>
    <m/>
    <m/>
    <m/>
    <m/>
    <m/>
    <m/>
    <m/>
    <m/>
    <m/>
    <m/>
    <m/>
    <n v="1"/>
    <m/>
  </r>
  <r>
    <m/>
    <s v="V400004"/>
    <s v="2021-2420-1"/>
    <x v="41"/>
    <n v="2"/>
    <s v="Wagon"/>
    <n v="170"/>
    <m/>
    <x v="11"/>
    <m/>
    <m/>
    <x v="5"/>
    <x v="0"/>
    <n v="1"/>
    <m/>
    <m/>
    <n v="1"/>
    <m/>
    <n v="0"/>
    <n v="0"/>
    <x v="1"/>
    <m/>
    <m/>
    <m/>
    <x v="0"/>
    <m/>
    <m/>
    <m/>
    <e v="#N/A"/>
    <e v="#N/A"/>
    <n v="2190"/>
    <x v="1"/>
    <m/>
    <m/>
    <m/>
    <m/>
    <s v="with various options"/>
    <m/>
    <m/>
    <n v="0"/>
    <n v="3"/>
    <m/>
    <e v="#N/A"/>
    <m/>
    <m/>
    <m/>
    <m/>
    <m/>
    <m/>
    <m/>
    <m/>
    <m/>
    <m/>
    <m/>
    <m/>
    <m/>
    <m/>
    <m/>
    <m/>
    <m/>
    <m/>
    <m/>
    <m/>
    <m/>
    <n v="140000"/>
    <m/>
    <m/>
    <s v="Euro"/>
    <n v="16.59"/>
    <m/>
    <m/>
    <m/>
    <m/>
    <e v="#N/A"/>
    <n v="0"/>
    <m/>
    <m/>
    <m/>
    <m/>
    <m/>
    <m/>
    <m/>
    <m/>
    <m/>
    <m/>
    <m/>
    <m/>
    <m/>
    <m/>
    <m/>
    <m/>
    <m/>
    <m/>
    <m/>
    <n v="1"/>
    <m/>
  </r>
  <r>
    <m/>
    <s v="V400004"/>
    <s v="2021-2420-1"/>
    <x v="41"/>
    <n v="2"/>
    <s v="Wagon"/>
    <n v="171"/>
    <m/>
    <x v="11"/>
    <m/>
    <m/>
    <x v="5"/>
    <x v="0"/>
    <n v="1"/>
    <m/>
    <m/>
    <n v="1"/>
    <m/>
    <n v="0"/>
    <n v="0"/>
    <x v="1"/>
    <m/>
    <m/>
    <m/>
    <x v="0"/>
    <m/>
    <m/>
    <m/>
    <e v="#N/A"/>
    <e v="#N/A"/>
    <n v="2190"/>
    <x v="1"/>
    <m/>
    <m/>
    <m/>
    <m/>
    <s v="with various options"/>
    <m/>
    <m/>
    <n v="0"/>
    <n v="3"/>
    <m/>
    <e v="#N/A"/>
    <m/>
    <m/>
    <m/>
    <m/>
    <m/>
    <m/>
    <m/>
    <m/>
    <m/>
    <m/>
    <m/>
    <m/>
    <m/>
    <m/>
    <m/>
    <m/>
    <m/>
    <m/>
    <m/>
    <m/>
    <m/>
    <n v="140000"/>
    <m/>
    <m/>
    <s v="Euro"/>
    <n v="16.59"/>
    <m/>
    <m/>
    <m/>
    <m/>
    <e v="#N/A"/>
    <n v="0"/>
    <m/>
    <m/>
    <m/>
    <m/>
    <m/>
    <m/>
    <m/>
    <m/>
    <m/>
    <m/>
    <m/>
    <m/>
    <m/>
    <m/>
    <m/>
    <m/>
    <m/>
    <m/>
    <m/>
    <n v="1"/>
    <m/>
  </r>
  <r>
    <m/>
    <s v="V400004"/>
    <s v="2021-2420-1"/>
    <x v="41"/>
    <n v="2"/>
    <s v="Wagon"/>
    <n v="172"/>
    <m/>
    <x v="11"/>
    <m/>
    <m/>
    <x v="5"/>
    <x v="0"/>
    <n v="1"/>
    <m/>
    <m/>
    <n v="1"/>
    <m/>
    <n v="0"/>
    <n v="0"/>
    <x v="1"/>
    <m/>
    <m/>
    <m/>
    <x v="0"/>
    <m/>
    <m/>
    <m/>
    <e v="#N/A"/>
    <e v="#N/A"/>
    <n v="2190"/>
    <x v="1"/>
    <m/>
    <m/>
    <m/>
    <m/>
    <s v="with various options"/>
    <m/>
    <m/>
    <n v="0"/>
    <n v="3"/>
    <m/>
    <e v="#N/A"/>
    <m/>
    <m/>
    <m/>
    <m/>
    <m/>
    <m/>
    <m/>
    <m/>
    <m/>
    <m/>
    <m/>
    <m/>
    <m/>
    <m/>
    <m/>
    <m/>
    <m/>
    <m/>
    <m/>
    <m/>
    <m/>
    <n v="140000"/>
    <m/>
    <m/>
    <s v="Euro"/>
    <n v="16.59"/>
    <m/>
    <m/>
    <m/>
    <m/>
    <e v="#N/A"/>
    <n v="0"/>
    <m/>
    <m/>
    <m/>
    <m/>
    <m/>
    <m/>
    <m/>
    <m/>
    <m/>
    <m/>
    <m/>
    <m/>
    <m/>
    <m/>
    <m/>
    <m/>
    <m/>
    <m/>
    <m/>
    <n v="1"/>
    <m/>
  </r>
  <r>
    <m/>
    <s v="V400004"/>
    <s v="2021-2420-1"/>
    <x v="41"/>
    <n v="2"/>
    <s v="Wagon"/>
    <n v="173"/>
    <m/>
    <x v="11"/>
    <m/>
    <m/>
    <x v="5"/>
    <x v="0"/>
    <n v="1"/>
    <m/>
    <m/>
    <n v="1"/>
    <m/>
    <n v="0"/>
    <n v="0"/>
    <x v="1"/>
    <m/>
    <m/>
    <m/>
    <x v="0"/>
    <m/>
    <m/>
    <m/>
    <e v="#N/A"/>
    <e v="#N/A"/>
    <n v="2190"/>
    <x v="1"/>
    <m/>
    <m/>
    <m/>
    <m/>
    <s v="with various options"/>
    <m/>
    <m/>
    <n v="0"/>
    <n v="3"/>
    <m/>
    <e v="#N/A"/>
    <m/>
    <m/>
    <m/>
    <m/>
    <m/>
    <m/>
    <m/>
    <m/>
    <m/>
    <m/>
    <m/>
    <m/>
    <m/>
    <m/>
    <m/>
    <m/>
    <m/>
    <m/>
    <m/>
    <m/>
    <m/>
    <n v="140000"/>
    <m/>
    <m/>
    <s v="Euro"/>
    <n v="16.59"/>
    <m/>
    <m/>
    <m/>
    <m/>
    <e v="#N/A"/>
    <n v="0"/>
    <m/>
    <m/>
    <m/>
    <m/>
    <m/>
    <m/>
    <m/>
    <m/>
    <m/>
    <m/>
    <m/>
    <m/>
    <m/>
    <m/>
    <m/>
    <m/>
    <m/>
    <m/>
    <m/>
    <n v="1"/>
    <m/>
  </r>
  <r>
    <m/>
    <s v="V400004"/>
    <s v="2021-2420-1"/>
    <x v="41"/>
    <n v="2"/>
    <s v="Wagon"/>
    <n v="208"/>
    <m/>
    <x v="11"/>
    <m/>
    <m/>
    <x v="5"/>
    <x v="0"/>
    <n v="1"/>
    <m/>
    <m/>
    <n v="0"/>
    <n v="1"/>
    <n v="0"/>
    <n v="0"/>
    <x v="1"/>
    <m/>
    <m/>
    <m/>
    <x v="0"/>
    <m/>
    <m/>
    <m/>
    <e v="#N/A"/>
    <e v="#N/A"/>
    <n v="2190"/>
    <x v="1"/>
    <m/>
    <m/>
    <m/>
    <m/>
    <s v="with various options"/>
    <m/>
    <m/>
    <n v="0"/>
    <n v="3"/>
    <m/>
    <e v="#N/A"/>
    <m/>
    <m/>
    <m/>
    <m/>
    <m/>
    <m/>
    <m/>
    <m/>
    <m/>
    <m/>
    <m/>
    <m/>
    <m/>
    <m/>
    <m/>
    <m/>
    <m/>
    <m/>
    <m/>
    <m/>
    <m/>
    <n v="140000"/>
    <m/>
    <m/>
    <s v="Euro"/>
    <n v="16.59"/>
    <m/>
    <m/>
    <m/>
    <m/>
    <e v="#N/A"/>
    <n v="0"/>
    <m/>
    <m/>
    <m/>
    <m/>
    <m/>
    <m/>
    <m/>
    <m/>
    <m/>
    <m/>
    <m/>
    <m/>
    <m/>
    <m/>
    <m/>
    <m/>
    <m/>
    <m/>
    <m/>
    <n v="1"/>
    <m/>
  </r>
  <r>
    <m/>
    <s v="V400002"/>
    <s v="2021-2420-2"/>
    <x v="41"/>
    <m/>
    <s v="Header"/>
    <m/>
    <m/>
    <x v="11"/>
    <s v="DEU"/>
    <s v="Middle EU - DBC"/>
    <x v="5"/>
    <x v="0"/>
    <n v="53"/>
    <m/>
    <m/>
    <n v="53"/>
    <n v="0"/>
    <n v="0"/>
    <n v="0"/>
    <x v="4"/>
    <m/>
    <m/>
    <m/>
    <x v="0"/>
    <m/>
    <d v="2021-10-01T00:00:00"/>
    <d v="2028-03-31T00:00:00"/>
    <m/>
    <m/>
    <n v="2373"/>
    <x v="45"/>
    <d v="2023-07-25T00:00:00"/>
    <m/>
    <m/>
    <n v="53"/>
    <s v="with various options"/>
    <m/>
    <m/>
    <n v="0"/>
    <n v="3"/>
    <m/>
    <m/>
    <s v="ab dem 30.06.2023 bis zum 31.12.2023 bis zu 20% und danach pro Kalenderjahr bis zu 40 %, ab dem 31.12.2023 insgesamt bis zu 50 %,  Ankündigungsfristen zwischen 3-9 Mte "/>
    <m/>
    <m/>
    <m/>
    <m/>
    <m/>
    <m/>
    <m/>
    <n v="2373"/>
    <s v="A"/>
    <n v="70"/>
    <n v="1"/>
    <s v="DEU"/>
    <s v="Not required"/>
    <s v="N"/>
    <s v="N"/>
    <n v="24"/>
    <s v="muss bis 31.05.27 wahrgenommen werden"/>
    <m/>
    <m/>
    <m/>
    <n v="140000"/>
    <m/>
    <m/>
    <s v="Euro"/>
    <n v="16.59"/>
    <n v="0"/>
    <n v="0"/>
    <m/>
    <n v="0"/>
    <n v="16.59"/>
    <n v="0"/>
    <n v="780"/>
    <m/>
    <m/>
    <n v="0"/>
    <s v="0.00"/>
    <n v="0"/>
    <n v="0"/>
    <s v="0.00"/>
    <n v="0"/>
    <n v="16.59"/>
    <n v="0"/>
    <n v="16.59"/>
    <n v="1.051838456901748"/>
    <n v="0"/>
    <n v="17.45"/>
    <n v="17.45"/>
    <n v="7420000"/>
    <n v="0"/>
    <s v="Y"/>
    <n v="53"/>
    <n v="336645.4"/>
  </r>
  <r>
    <m/>
    <s v="V400002"/>
    <s v="2021-2420-2"/>
    <x v="41"/>
    <m/>
    <s v="Wagon"/>
    <n v="1"/>
    <m/>
    <x v="11"/>
    <m/>
    <m/>
    <x v="5"/>
    <x v="0"/>
    <n v="1"/>
    <m/>
    <m/>
    <n v="1"/>
    <m/>
    <n v="0"/>
    <n v="0"/>
    <x v="1"/>
    <m/>
    <m/>
    <m/>
    <x v="0"/>
    <m/>
    <m/>
    <m/>
    <e v="#N/A"/>
    <e v="#N/A"/>
    <n v="2190"/>
    <x v="1"/>
    <m/>
    <m/>
    <m/>
    <m/>
    <s v="with various options"/>
    <m/>
    <m/>
    <n v="0"/>
    <n v="3"/>
    <m/>
    <e v="#N/A"/>
    <m/>
    <m/>
    <m/>
    <m/>
    <m/>
    <m/>
    <m/>
    <m/>
    <m/>
    <m/>
    <m/>
    <m/>
    <m/>
    <m/>
    <m/>
    <m/>
    <m/>
    <m/>
    <m/>
    <m/>
    <m/>
    <n v="140000"/>
    <m/>
    <m/>
    <s v="Euro"/>
    <n v="16.59"/>
    <m/>
    <m/>
    <m/>
    <m/>
    <e v="#N/A"/>
    <n v="0"/>
    <m/>
    <m/>
    <m/>
    <m/>
    <m/>
    <m/>
    <m/>
    <m/>
    <m/>
    <m/>
    <m/>
    <m/>
    <m/>
    <m/>
    <m/>
    <m/>
    <m/>
    <m/>
    <m/>
    <n v="1"/>
    <m/>
  </r>
  <r>
    <m/>
    <s v="V400002"/>
    <s v="2021-2420-2"/>
    <x v="41"/>
    <m/>
    <s v="Wagon"/>
    <n v="2"/>
    <m/>
    <x v="11"/>
    <m/>
    <m/>
    <x v="5"/>
    <x v="0"/>
    <n v="1"/>
    <m/>
    <m/>
    <n v="1"/>
    <m/>
    <n v="0"/>
    <n v="0"/>
    <x v="1"/>
    <m/>
    <m/>
    <m/>
    <x v="0"/>
    <m/>
    <m/>
    <m/>
    <e v="#N/A"/>
    <e v="#N/A"/>
    <n v="2190"/>
    <x v="1"/>
    <m/>
    <m/>
    <m/>
    <m/>
    <s v="with various options"/>
    <m/>
    <m/>
    <n v="0"/>
    <n v="3"/>
    <m/>
    <e v="#N/A"/>
    <m/>
    <m/>
    <m/>
    <m/>
    <m/>
    <m/>
    <m/>
    <m/>
    <m/>
    <m/>
    <m/>
    <m/>
    <m/>
    <m/>
    <m/>
    <m/>
    <m/>
    <m/>
    <m/>
    <m/>
    <m/>
    <n v="140000"/>
    <m/>
    <m/>
    <s v="Euro"/>
    <n v="16.59"/>
    <m/>
    <m/>
    <m/>
    <m/>
    <e v="#N/A"/>
    <n v="0"/>
    <m/>
    <m/>
    <m/>
    <m/>
    <m/>
    <m/>
    <m/>
    <m/>
    <m/>
    <m/>
    <m/>
    <m/>
    <m/>
    <m/>
    <m/>
    <m/>
    <m/>
    <m/>
    <m/>
    <n v="1"/>
    <m/>
  </r>
  <r>
    <m/>
    <s v="V400002"/>
    <s v="2021-2420-2"/>
    <x v="41"/>
    <m/>
    <s v="Wagon"/>
    <n v="3"/>
    <m/>
    <x v="11"/>
    <m/>
    <m/>
    <x v="5"/>
    <x v="0"/>
    <n v="1"/>
    <m/>
    <m/>
    <n v="1"/>
    <m/>
    <n v="0"/>
    <n v="0"/>
    <x v="1"/>
    <m/>
    <m/>
    <m/>
    <x v="0"/>
    <m/>
    <m/>
    <m/>
    <e v="#N/A"/>
    <e v="#N/A"/>
    <n v="2190"/>
    <x v="1"/>
    <m/>
    <m/>
    <m/>
    <m/>
    <s v="with various options"/>
    <m/>
    <m/>
    <n v="0"/>
    <n v="3"/>
    <m/>
    <e v="#N/A"/>
    <m/>
    <m/>
    <m/>
    <m/>
    <m/>
    <m/>
    <m/>
    <m/>
    <m/>
    <m/>
    <m/>
    <m/>
    <m/>
    <m/>
    <m/>
    <m/>
    <m/>
    <m/>
    <m/>
    <m/>
    <m/>
    <n v="140000"/>
    <m/>
    <m/>
    <s v="Euro"/>
    <n v="16.59"/>
    <m/>
    <m/>
    <m/>
    <m/>
    <e v="#N/A"/>
    <n v="0"/>
    <m/>
    <m/>
    <m/>
    <m/>
    <m/>
    <m/>
    <m/>
    <m/>
    <m/>
    <m/>
    <m/>
    <m/>
    <m/>
    <m/>
    <m/>
    <m/>
    <m/>
    <m/>
    <m/>
    <n v="1"/>
    <m/>
  </r>
  <r>
    <m/>
    <s v="V400002"/>
    <s v="2021-2420-2"/>
    <x v="41"/>
    <m/>
    <s v="Wagon"/>
    <n v="4"/>
    <m/>
    <x v="11"/>
    <m/>
    <m/>
    <x v="5"/>
    <x v="0"/>
    <n v="1"/>
    <m/>
    <m/>
    <n v="1"/>
    <m/>
    <n v="0"/>
    <n v="0"/>
    <x v="1"/>
    <m/>
    <m/>
    <m/>
    <x v="0"/>
    <m/>
    <m/>
    <m/>
    <e v="#N/A"/>
    <e v="#N/A"/>
    <n v="2190"/>
    <x v="1"/>
    <m/>
    <m/>
    <m/>
    <m/>
    <s v="with various options"/>
    <m/>
    <m/>
    <n v="0"/>
    <n v="3"/>
    <m/>
    <e v="#N/A"/>
    <m/>
    <m/>
    <m/>
    <m/>
    <m/>
    <m/>
    <m/>
    <m/>
    <m/>
    <m/>
    <m/>
    <m/>
    <m/>
    <m/>
    <m/>
    <m/>
    <m/>
    <m/>
    <m/>
    <m/>
    <m/>
    <n v="140000"/>
    <m/>
    <m/>
    <s v="Euro"/>
    <n v="16.59"/>
    <m/>
    <m/>
    <m/>
    <m/>
    <e v="#N/A"/>
    <n v="0"/>
    <m/>
    <m/>
    <m/>
    <m/>
    <m/>
    <m/>
    <m/>
    <m/>
    <m/>
    <m/>
    <m/>
    <m/>
    <m/>
    <m/>
    <m/>
    <m/>
    <m/>
    <m/>
    <m/>
    <n v="1"/>
    <m/>
  </r>
  <r>
    <m/>
    <s v="V400002"/>
    <s v="2021-2420-2"/>
    <x v="41"/>
    <m/>
    <s v="Wagon"/>
    <n v="5"/>
    <m/>
    <x v="11"/>
    <m/>
    <m/>
    <x v="5"/>
    <x v="0"/>
    <n v="1"/>
    <m/>
    <m/>
    <n v="1"/>
    <m/>
    <n v="0"/>
    <n v="0"/>
    <x v="1"/>
    <m/>
    <m/>
    <m/>
    <x v="0"/>
    <m/>
    <m/>
    <m/>
    <e v="#N/A"/>
    <e v="#N/A"/>
    <n v="2190"/>
    <x v="1"/>
    <m/>
    <m/>
    <m/>
    <m/>
    <s v="with various options"/>
    <m/>
    <m/>
    <n v="0"/>
    <n v="3"/>
    <m/>
    <e v="#N/A"/>
    <m/>
    <m/>
    <m/>
    <m/>
    <m/>
    <m/>
    <m/>
    <m/>
    <m/>
    <m/>
    <m/>
    <m/>
    <m/>
    <m/>
    <m/>
    <m/>
    <m/>
    <m/>
    <m/>
    <m/>
    <m/>
    <n v="140000"/>
    <m/>
    <m/>
    <s v="Euro"/>
    <n v="16.59"/>
    <m/>
    <m/>
    <m/>
    <m/>
    <e v="#N/A"/>
    <n v="0"/>
    <m/>
    <m/>
    <m/>
    <m/>
    <m/>
    <m/>
    <m/>
    <m/>
    <m/>
    <m/>
    <m/>
    <m/>
    <m/>
    <m/>
    <m/>
    <m/>
    <m/>
    <m/>
    <m/>
    <n v="1"/>
    <m/>
  </r>
  <r>
    <m/>
    <s v="V400002"/>
    <s v="2021-2420-2"/>
    <x v="41"/>
    <m/>
    <s v="Wagon"/>
    <n v="6"/>
    <m/>
    <x v="11"/>
    <m/>
    <m/>
    <x v="5"/>
    <x v="0"/>
    <n v="1"/>
    <m/>
    <m/>
    <n v="1"/>
    <m/>
    <n v="0"/>
    <n v="0"/>
    <x v="1"/>
    <m/>
    <m/>
    <m/>
    <x v="0"/>
    <m/>
    <m/>
    <m/>
    <e v="#N/A"/>
    <e v="#N/A"/>
    <n v="2190"/>
    <x v="1"/>
    <m/>
    <m/>
    <m/>
    <m/>
    <s v="with various options"/>
    <m/>
    <m/>
    <n v="0"/>
    <n v="3"/>
    <m/>
    <e v="#N/A"/>
    <m/>
    <m/>
    <m/>
    <m/>
    <m/>
    <m/>
    <m/>
    <m/>
    <m/>
    <m/>
    <m/>
    <m/>
    <m/>
    <m/>
    <m/>
    <m/>
    <m/>
    <m/>
    <m/>
    <m/>
    <m/>
    <n v="140000"/>
    <m/>
    <m/>
    <s v="Euro"/>
    <n v="16.59"/>
    <m/>
    <m/>
    <m/>
    <m/>
    <e v="#N/A"/>
    <n v="0"/>
    <m/>
    <m/>
    <m/>
    <m/>
    <m/>
    <m/>
    <m/>
    <m/>
    <m/>
    <m/>
    <m/>
    <m/>
    <m/>
    <m/>
    <m/>
    <m/>
    <m/>
    <m/>
    <m/>
    <n v="1"/>
    <m/>
  </r>
  <r>
    <m/>
    <s v="V400002"/>
    <s v="2021-2420-2"/>
    <x v="41"/>
    <m/>
    <s v="Wagon"/>
    <n v="7"/>
    <m/>
    <x v="11"/>
    <m/>
    <m/>
    <x v="5"/>
    <x v="0"/>
    <n v="1"/>
    <m/>
    <m/>
    <n v="1"/>
    <m/>
    <n v="0"/>
    <n v="0"/>
    <x v="1"/>
    <m/>
    <m/>
    <m/>
    <x v="0"/>
    <m/>
    <m/>
    <m/>
    <e v="#N/A"/>
    <e v="#N/A"/>
    <n v="2190"/>
    <x v="1"/>
    <m/>
    <m/>
    <m/>
    <m/>
    <s v="with various options"/>
    <m/>
    <m/>
    <n v="0"/>
    <n v="3"/>
    <m/>
    <e v="#N/A"/>
    <m/>
    <m/>
    <m/>
    <m/>
    <m/>
    <m/>
    <m/>
    <m/>
    <m/>
    <m/>
    <m/>
    <m/>
    <m/>
    <m/>
    <m/>
    <m/>
    <m/>
    <m/>
    <m/>
    <m/>
    <m/>
    <n v="140000"/>
    <m/>
    <m/>
    <s v="Euro"/>
    <n v="16.59"/>
    <m/>
    <m/>
    <m/>
    <m/>
    <e v="#N/A"/>
    <n v="0"/>
    <m/>
    <m/>
    <m/>
    <m/>
    <m/>
    <m/>
    <m/>
    <m/>
    <m/>
    <m/>
    <m/>
    <m/>
    <m/>
    <m/>
    <m/>
    <m/>
    <m/>
    <m/>
    <m/>
    <n v="1"/>
    <m/>
  </r>
  <r>
    <m/>
    <s v="V400002"/>
    <s v="2021-2420-2"/>
    <x v="41"/>
    <m/>
    <s v="Wagon"/>
    <n v="8"/>
    <m/>
    <x v="11"/>
    <m/>
    <m/>
    <x v="5"/>
    <x v="0"/>
    <n v="1"/>
    <m/>
    <m/>
    <n v="1"/>
    <m/>
    <n v="0"/>
    <n v="0"/>
    <x v="1"/>
    <m/>
    <m/>
    <m/>
    <x v="0"/>
    <m/>
    <m/>
    <m/>
    <e v="#N/A"/>
    <e v="#N/A"/>
    <n v="2190"/>
    <x v="1"/>
    <m/>
    <m/>
    <m/>
    <m/>
    <s v="with various options"/>
    <m/>
    <m/>
    <n v="0"/>
    <n v="3"/>
    <m/>
    <e v="#N/A"/>
    <m/>
    <m/>
    <m/>
    <m/>
    <m/>
    <m/>
    <m/>
    <m/>
    <m/>
    <m/>
    <m/>
    <m/>
    <m/>
    <m/>
    <m/>
    <m/>
    <m/>
    <m/>
    <m/>
    <m/>
    <m/>
    <n v="140000"/>
    <m/>
    <m/>
    <s v="Euro"/>
    <n v="16.59"/>
    <m/>
    <m/>
    <m/>
    <m/>
    <e v="#N/A"/>
    <n v="0"/>
    <m/>
    <m/>
    <m/>
    <m/>
    <m/>
    <m/>
    <m/>
    <m/>
    <m/>
    <m/>
    <m/>
    <m/>
    <m/>
    <m/>
    <m/>
    <m/>
    <m/>
    <m/>
    <m/>
    <n v="1"/>
    <m/>
  </r>
  <r>
    <m/>
    <s v="V400002"/>
    <s v="2021-2420-2"/>
    <x v="41"/>
    <m/>
    <s v="Wagon"/>
    <n v="9"/>
    <m/>
    <x v="11"/>
    <m/>
    <m/>
    <x v="5"/>
    <x v="0"/>
    <n v="1"/>
    <m/>
    <m/>
    <n v="1"/>
    <m/>
    <n v="0"/>
    <n v="0"/>
    <x v="1"/>
    <m/>
    <m/>
    <m/>
    <x v="0"/>
    <m/>
    <m/>
    <m/>
    <e v="#N/A"/>
    <e v="#N/A"/>
    <n v="2190"/>
    <x v="1"/>
    <m/>
    <m/>
    <m/>
    <m/>
    <s v="with various options"/>
    <m/>
    <m/>
    <n v="0"/>
    <n v="3"/>
    <m/>
    <e v="#N/A"/>
    <m/>
    <m/>
    <m/>
    <m/>
    <m/>
    <m/>
    <m/>
    <m/>
    <m/>
    <m/>
    <m/>
    <m/>
    <m/>
    <m/>
    <m/>
    <m/>
    <m/>
    <m/>
    <m/>
    <m/>
    <m/>
    <n v="140000"/>
    <m/>
    <m/>
    <s v="Euro"/>
    <n v="16.59"/>
    <m/>
    <m/>
    <m/>
    <m/>
    <e v="#N/A"/>
    <n v="0"/>
    <m/>
    <m/>
    <m/>
    <m/>
    <m/>
    <m/>
    <m/>
    <m/>
    <m/>
    <m/>
    <m/>
    <m/>
    <m/>
    <m/>
    <m/>
    <m/>
    <m/>
    <m/>
    <m/>
    <n v="1"/>
    <m/>
  </r>
  <r>
    <m/>
    <s v="V400002"/>
    <s v="2021-2420-2"/>
    <x v="41"/>
    <m/>
    <s v="Wagon"/>
    <n v="10"/>
    <m/>
    <x v="11"/>
    <m/>
    <m/>
    <x v="5"/>
    <x v="0"/>
    <n v="1"/>
    <m/>
    <m/>
    <n v="1"/>
    <m/>
    <n v="0"/>
    <n v="0"/>
    <x v="1"/>
    <m/>
    <m/>
    <m/>
    <x v="0"/>
    <m/>
    <m/>
    <m/>
    <e v="#N/A"/>
    <e v="#N/A"/>
    <n v="2190"/>
    <x v="1"/>
    <m/>
    <m/>
    <m/>
    <m/>
    <s v="with various options"/>
    <m/>
    <m/>
    <n v="0"/>
    <n v="3"/>
    <m/>
    <e v="#N/A"/>
    <m/>
    <m/>
    <m/>
    <m/>
    <m/>
    <m/>
    <m/>
    <m/>
    <m/>
    <m/>
    <m/>
    <m/>
    <m/>
    <m/>
    <m/>
    <m/>
    <m/>
    <m/>
    <m/>
    <m/>
    <m/>
    <n v="140000"/>
    <m/>
    <m/>
    <s v="Euro"/>
    <n v="16.59"/>
    <m/>
    <m/>
    <m/>
    <m/>
    <e v="#N/A"/>
    <n v="0"/>
    <m/>
    <m/>
    <m/>
    <m/>
    <m/>
    <m/>
    <m/>
    <m/>
    <m/>
    <m/>
    <m/>
    <m/>
    <m/>
    <m/>
    <m/>
    <m/>
    <m/>
    <m/>
    <m/>
    <n v="1"/>
    <m/>
  </r>
  <r>
    <m/>
    <s v="V400002"/>
    <s v="2021-2420-2"/>
    <x v="41"/>
    <m/>
    <s v="Wagon"/>
    <n v="11"/>
    <m/>
    <x v="11"/>
    <m/>
    <m/>
    <x v="5"/>
    <x v="0"/>
    <n v="1"/>
    <m/>
    <m/>
    <n v="1"/>
    <m/>
    <n v="0"/>
    <n v="0"/>
    <x v="1"/>
    <m/>
    <m/>
    <m/>
    <x v="0"/>
    <m/>
    <m/>
    <m/>
    <e v="#N/A"/>
    <e v="#N/A"/>
    <n v="2190"/>
    <x v="1"/>
    <m/>
    <m/>
    <m/>
    <m/>
    <s v="with various options"/>
    <m/>
    <m/>
    <n v="0"/>
    <n v="3"/>
    <m/>
    <e v="#N/A"/>
    <m/>
    <m/>
    <m/>
    <m/>
    <m/>
    <m/>
    <m/>
    <m/>
    <m/>
    <m/>
    <m/>
    <m/>
    <m/>
    <m/>
    <m/>
    <m/>
    <m/>
    <m/>
    <m/>
    <m/>
    <m/>
    <n v="140000"/>
    <m/>
    <m/>
    <s v="Euro"/>
    <n v="16.59"/>
    <m/>
    <m/>
    <m/>
    <m/>
    <e v="#N/A"/>
    <n v="0"/>
    <m/>
    <m/>
    <m/>
    <m/>
    <m/>
    <m/>
    <m/>
    <m/>
    <m/>
    <m/>
    <m/>
    <m/>
    <m/>
    <m/>
    <m/>
    <m/>
    <m/>
    <m/>
    <m/>
    <n v="1"/>
    <m/>
  </r>
  <r>
    <m/>
    <s v="V400002"/>
    <s v="2021-2420-2"/>
    <x v="41"/>
    <m/>
    <s v="Wagon"/>
    <n v="12"/>
    <m/>
    <x v="11"/>
    <m/>
    <m/>
    <x v="5"/>
    <x v="0"/>
    <n v="1"/>
    <m/>
    <m/>
    <n v="1"/>
    <m/>
    <n v="0"/>
    <n v="0"/>
    <x v="1"/>
    <m/>
    <m/>
    <m/>
    <x v="0"/>
    <m/>
    <m/>
    <m/>
    <e v="#N/A"/>
    <e v="#N/A"/>
    <n v="2190"/>
    <x v="1"/>
    <m/>
    <m/>
    <m/>
    <m/>
    <s v="with various options"/>
    <m/>
    <m/>
    <n v="0"/>
    <n v="3"/>
    <m/>
    <e v="#N/A"/>
    <m/>
    <m/>
    <m/>
    <m/>
    <m/>
    <m/>
    <m/>
    <m/>
    <m/>
    <m/>
    <m/>
    <m/>
    <m/>
    <m/>
    <m/>
    <m/>
    <m/>
    <m/>
    <m/>
    <m/>
    <m/>
    <n v="140000"/>
    <m/>
    <m/>
    <s v="Euro"/>
    <n v="16.59"/>
    <m/>
    <m/>
    <m/>
    <m/>
    <e v="#N/A"/>
    <n v="0"/>
    <m/>
    <m/>
    <m/>
    <m/>
    <m/>
    <m/>
    <m/>
    <m/>
    <m/>
    <m/>
    <m/>
    <m/>
    <m/>
    <m/>
    <m/>
    <m/>
    <m/>
    <m/>
    <m/>
    <n v="1"/>
    <m/>
  </r>
  <r>
    <m/>
    <s v="V400002"/>
    <s v="2021-2420-2"/>
    <x v="41"/>
    <m/>
    <s v="Wagon"/>
    <n v="13"/>
    <m/>
    <x v="11"/>
    <m/>
    <m/>
    <x v="5"/>
    <x v="0"/>
    <n v="1"/>
    <m/>
    <m/>
    <n v="1"/>
    <m/>
    <n v="0"/>
    <n v="0"/>
    <x v="1"/>
    <m/>
    <m/>
    <m/>
    <x v="0"/>
    <m/>
    <m/>
    <m/>
    <e v="#N/A"/>
    <e v="#N/A"/>
    <n v="2190"/>
    <x v="1"/>
    <m/>
    <m/>
    <m/>
    <m/>
    <s v="with various options"/>
    <m/>
    <m/>
    <n v="0"/>
    <n v="3"/>
    <m/>
    <e v="#N/A"/>
    <m/>
    <m/>
    <m/>
    <m/>
    <m/>
    <m/>
    <m/>
    <m/>
    <m/>
    <m/>
    <m/>
    <m/>
    <m/>
    <m/>
    <m/>
    <m/>
    <m/>
    <m/>
    <m/>
    <m/>
    <m/>
    <n v="140000"/>
    <m/>
    <m/>
    <s v="Euro"/>
    <n v="16.59"/>
    <m/>
    <m/>
    <m/>
    <m/>
    <e v="#N/A"/>
    <n v="0"/>
    <m/>
    <m/>
    <m/>
    <m/>
    <m/>
    <m/>
    <m/>
    <m/>
    <m/>
    <m/>
    <m/>
    <m/>
    <m/>
    <m/>
    <m/>
    <m/>
    <m/>
    <m/>
    <m/>
    <n v="1"/>
    <m/>
  </r>
  <r>
    <m/>
    <s v="V400002"/>
    <s v="2021-2420-2"/>
    <x v="41"/>
    <m/>
    <s v="Wagon"/>
    <n v="14"/>
    <m/>
    <x v="11"/>
    <m/>
    <m/>
    <x v="5"/>
    <x v="0"/>
    <n v="1"/>
    <m/>
    <m/>
    <n v="1"/>
    <m/>
    <n v="0"/>
    <n v="0"/>
    <x v="1"/>
    <m/>
    <m/>
    <m/>
    <x v="0"/>
    <m/>
    <m/>
    <m/>
    <e v="#N/A"/>
    <e v="#N/A"/>
    <n v="2190"/>
    <x v="1"/>
    <m/>
    <m/>
    <m/>
    <m/>
    <s v="with various options"/>
    <m/>
    <m/>
    <n v="0"/>
    <n v="3"/>
    <m/>
    <e v="#N/A"/>
    <m/>
    <m/>
    <m/>
    <m/>
    <m/>
    <m/>
    <m/>
    <m/>
    <m/>
    <m/>
    <m/>
    <m/>
    <m/>
    <m/>
    <m/>
    <m/>
    <m/>
    <m/>
    <m/>
    <m/>
    <m/>
    <n v="140000"/>
    <m/>
    <m/>
    <s v="Euro"/>
    <n v="16.59"/>
    <m/>
    <m/>
    <m/>
    <m/>
    <e v="#N/A"/>
    <n v="0"/>
    <m/>
    <m/>
    <m/>
    <m/>
    <m/>
    <m/>
    <m/>
    <m/>
    <m/>
    <m/>
    <m/>
    <m/>
    <m/>
    <m/>
    <m/>
    <m/>
    <m/>
    <m/>
    <m/>
    <n v="1"/>
    <m/>
  </r>
  <r>
    <m/>
    <s v="V400002"/>
    <s v="2021-2420-2"/>
    <x v="41"/>
    <m/>
    <s v="Wagon"/>
    <n v="15"/>
    <m/>
    <x v="11"/>
    <m/>
    <m/>
    <x v="5"/>
    <x v="0"/>
    <n v="1"/>
    <m/>
    <m/>
    <n v="1"/>
    <m/>
    <n v="0"/>
    <n v="0"/>
    <x v="1"/>
    <m/>
    <m/>
    <m/>
    <x v="0"/>
    <m/>
    <m/>
    <m/>
    <e v="#N/A"/>
    <e v="#N/A"/>
    <n v="2190"/>
    <x v="1"/>
    <m/>
    <m/>
    <m/>
    <m/>
    <s v="with various options"/>
    <m/>
    <m/>
    <n v="0"/>
    <n v="3"/>
    <m/>
    <e v="#N/A"/>
    <m/>
    <m/>
    <m/>
    <m/>
    <m/>
    <m/>
    <m/>
    <m/>
    <m/>
    <m/>
    <m/>
    <m/>
    <m/>
    <m/>
    <m/>
    <m/>
    <m/>
    <m/>
    <m/>
    <m/>
    <m/>
    <n v="140000"/>
    <m/>
    <m/>
    <s v="Euro"/>
    <n v="16.59"/>
    <m/>
    <m/>
    <m/>
    <m/>
    <e v="#N/A"/>
    <n v="0"/>
    <m/>
    <m/>
    <m/>
    <m/>
    <m/>
    <m/>
    <m/>
    <m/>
    <m/>
    <m/>
    <m/>
    <m/>
    <m/>
    <m/>
    <m/>
    <m/>
    <m/>
    <m/>
    <m/>
    <n v="1"/>
    <m/>
  </r>
  <r>
    <m/>
    <s v="V400002"/>
    <s v="2021-2420-2"/>
    <x v="41"/>
    <m/>
    <s v="Wagon"/>
    <n v="16"/>
    <m/>
    <x v="11"/>
    <m/>
    <m/>
    <x v="5"/>
    <x v="0"/>
    <n v="1"/>
    <m/>
    <m/>
    <n v="1"/>
    <m/>
    <n v="0"/>
    <n v="0"/>
    <x v="1"/>
    <m/>
    <m/>
    <m/>
    <x v="0"/>
    <m/>
    <m/>
    <m/>
    <e v="#N/A"/>
    <e v="#N/A"/>
    <n v="2190"/>
    <x v="1"/>
    <m/>
    <m/>
    <m/>
    <m/>
    <s v="with various options"/>
    <m/>
    <m/>
    <n v="0"/>
    <n v="3"/>
    <m/>
    <e v="#N/A"/>
    <m/>
    <m/>
    <m/>
    <m/>
    <m/>
    <m/>
    <m/>
    <m/>
    <m/>
    <m/>
    <m/>
    <m/>
    <m/>
    <m/>
    <m/>
    <m/>
    <m/>
    <m/>
    <m/>
    <m/>
    <m/>
    <n v="140000"/>
    <m/>
    <m/>
    <s v="Euro"/>
    <n v="16.59"/>
    <m/>
    <m/>
    <m/>
    <m/>
    <e v="#N/A"/>
    <n v="0"/>
    <m/>
    <m/>
    <m/>
    <m/>
    <m/>
    <m/>
    <m/>
    <m/>
    <m/>
    <m/>
    <m/>
    <m/>
    <m/>
    <m/>
    <m/>
    <m/>
    <m/>
    <m/>
    <m/>
    <n v="1"/>
    <m/>
  </r>
  <r>
    <m/>
    <s v="V400002"/>
    <s v="2021-2420-2"/>
    <x v="41"/>
    <m/>
    <s v="Wagon"/>
    <n v="17"/>
    <m/>
    <x v="11"/>
    <m/>
    <m/>
    <x v="5"/>
    <x v="0"/>
    <n v="1"/>
    <m/>
    <m/>
    <n v="1"/>
    <m/>
    <n v="0"/>
    <n v="0"/>
    <x v="1"/>
    <m/>
    <m/>
    <m/>
    <x v="0"/>
    <m/>
    <m/>
    <m/>
    <e v="#N/A"/>
    <e v="#N/A"/>
    <n v="2190"/>
    <x v="1"/>
    <m/>
    <m/>
    <m/>
    <m/>
    <s v="with various options"/>
    <m/>
    <m/>
    <n v="0"/>
    <n v="3"/>
    <m/>
    <e v="#N/A"/>
    <m/>
    <m/>
    <m/>
    <m/>
    <m/>
    <m/>
    <m/>
    <m/>
    <m/>
    <m/>
    <m/>
    <m/>
    <m/>
    <m/>
    <m/>
    <m/>
    <m/>
    <m/>
    <m/>
    <m/>
    <m/>
    <n v="140000"/>
    <m/>
    <m/>
    <s v="Euro"/>
    <n v="16.59"/>
    <m/>
    <m/>
    <m/>
    <m/>
    <e v="#N/A"/>
    <n v="0"/>
    <m/>
    <m/>
    <m/>
    <m/>
    <m/>
    <m/>
    <m/>
    <m/>
    <m/>
    <m/>
    <m/>
    <m/>
    <m/>
    <m/>
    <m/>
    <m/>
    <m/>
    <m/>
    <m/>
    <n v="1"/>
    <m/>
  </r>
  <r>
    <m/>
    <s v="V400002"/>
    <s v="2021-2420-2"/>
    <x v="41"/>
    <m/>
    <s v="Wagon"/>
    <n v="18"/>
    <m/>
    <x v="11"/>
    <m/>
    <m/>
    <x v="5"/>
    <x v="0"/>
    <n v="1"/>
    <m/>
    <m/>
    <n v="1"/>
    <m/>
    <n v="0"/>
    <n v="0"/>
    <x v="1"/>
    <m/>
    <m/>
    <m/>
    <x v="0"/>
    <m/>
    <m/>
    <m/>
    <e v="#N/A"/>
    <e v="#N/A"/>
    <n v="2190"/>
    <x v="1"/>
    <m/>
    <m/>
    <m/>
    <m/>
    <s v="with various options"/>
    <m/>
    <m/>
    <n v="0"/>
    <n v="3"/>
    <m/>
    <e v="#N/A"/>
    <m/>
    <m/>
    <m/>
    <m/>
    <m/>
    <m/>
    <m/>
    <m/>
    <m/>
    <m/>
    <m/>
    <m/>
    <m/>
    <m/>
    <m/>
    <m/>
    <m/>
    <m/>
    <m/>
    <m/>
    <m/>
    <n v="140000"/>
    <m/>
    <m/>
    <s v="Euro"/>
    <n v="16.59"/>
    <m/>
    <m/>
    <m/>
    <m/>
    <e v="#N/A"/>
    <n v="0"/>
    <m/>
    <m/>
    <m/>
    <m/>
    <m/>
    <m/>
    <m/>
    <m/>
    <m/>
    <m/>
    <m/>
    <m/>
    <m/>
    <m/>
    <m/>
    <m/>
    <m/>
    <m/>
    <m/>
    <n v="1"/>
    <m/>
  </r>
  <r>
    <m/>
    <s v="V400002"/>
    <s v="2021-2420-2"/>
    <x v="41"/>
    <m/>
    <s v="Wagon"/>
    <n v="19"/>
    <m/>
    <x v="11"/>
    <m/>
    <m/>
    <x v="5"/>
    <x v="0"/>
    <n v="1"/>
    <m/>
    <m/>
    <n v="1"/>
    <m/>
    <n v="0"/>
    <n v="0"/>
    <x v="1"/>
    <m/>
    <m/>
    <m/>
    <x v="0"/>
    <m/>
    <m/>
    <m/>
    <e v="#N/A"/>
    <e v="#N/A"/>
    <n v="2190"/>
    <x v="1"/>
    <m/>
    <m/>
    <m/>
    <m/>
    <s v="with various options"/>
    <m/>
    <m/>
    <n v="0"/>
    <n v="3"/>
    <m/>
    <e v="#N/A"/>
    <m/>
    <m/>
    <m/>
    <m/>
    <m/>
    <m/>
    <m/>
    <m/>
    <m/>
    <m/>
    <m/>
    <m/>
    <m/>
    <m/>
    <m/>
    <m/>
    <m/>
    <m/>
    <m/>
    <m/>
    <m/>
    <n v="140000"/>
    <m/>
    <m/>
    <s v="Euro"/>
    <n v="16.59"/>
    <m/>
    <m/>
    <m/>
    <m/>
    <e v="#N/A"/>
    <n v="0"/>
    <m/>
    <m/>
    <m/>
    <m/>
    <m/>
    <m/>
    <m/>
    <m/>
    <m/>
    <m/>
    <m/>
    <m/>
    <m/>
    <m/>
    <m/>
    <m/>
    <m/>
    <m/>
    <m/>
    <n v="1"/>
    <m/>
  </r>
  <r>
    <m/>
    <s v="V400002"/>
    <s v="2021-2420-2"/>
    <x v="41"/>
    <m/>
    <s v="Wagon"/>
    <n v="20"/>
    <m/>
    <x v="11"/>
    <m/>
    <m/>
    <x v="5"/>
    <x v="0"/>
    <n v="1"/>
    <m/>
    <m/>
    <n v="1"/>
    <m/>
    <n v="0"/>
    <n v="0"/>
    <x v="1"/>
    <m/>
    <m/>
    <m/>
    <x v="0"/>
    <m/>
    <m/>
    <m/>
    <e v="#N/A"/>
    <e v="#N/A"/>
    <n v="2190"/>
    <x v="1"/>
    <m/>
    <m/>
    <m/>
    <m/>
    <s v="with various options"/>
    <m/>
    <m/>
    <n v="0"/>
    <n v="3"/>
    <m/>
    <e v="#N/A"/>
    <m/>
    <m/>
    <m/>
    <m/>
    <m/>
    <m/>
    <m/>
    <m/>
    <m/>
    <m/>
    <m/>
    <m/>
    <m/>
    <m/>
    <m/>
    <m/>
    <m/>
    <m/>
    <m/>
    <m/>
    <m/>
    <n v="140000"/>
    <m/>
    <m/>
    <s v="Euro"/>
    <n v="16.59"/>
    <m/>
    <m/>
    <m/>
    <m/>
    <e v="#N/A"/>
    <n v="0"/>
    <m/>
    <m/>
    <m/>
    <m/>
    <m/>
    <m/>
    <m/>
    <m/>
    <m/>
    <m/>
    <m/>
    <m/>
    <m/>
    <m/>
    <m/>
    <m/>
    <m/>
    <m/>
    <m/>
    <n v="1"/>
    <m/>
  </r>
  <r>
    <m/>
    <s v="V400002"/>
    <s v="2021-2420-2"/>
    <x v="41"/>
    <m/>
    <s v="Wagon"/>
    <n v="21"/>
    <m/>
    <x v="11"/>
    <m/>
    <m/>
    <x v="5"/>
    <x v="0"/>
    <n v="1"/>
    <m/>
    <m/>
    <n v="1"/>
    <m/>
    <n v="0"/>
    <n v="0"/>
    <x v="1"/>
    <m/>
    <m/>
    <m/>
    <x v="0"/>
    <m/>
    <m/>
    <m/>
    <e v="#N/A"/>
    <e v="#N/A"/>
    <n v="2190"/>
    <x v="1"/>
    <m/>
    <m/>
    <m/>
    <m/>
    <s v="with various options"/>
    <m/>
    <m/>
    <n v="0"/>
    <n v="3"/>
    <m/>
    <e v="#N/A"/>
    <m/>
    <m/>
    <m/>
    <m/>
    <m/>
    <m/>
    <m/>
    <m/>
    <m/>
    <m/>
    <m/>
    <m/>
    <m/>
    <m/>
    <m/>
    <m/>
    <m/>
    <m/>
    <m/>
    <m/>
    <m/>
    <n v="140000"/>
    <m/>
    <m/>
    <s v="Euro"/>
    <n v="16.59"/>
    <m/>
    <m/>
    <m/>
    <m/>
    <e v="#N/A"/>
    <n v="0"/>
    <m/>
    <m/>
    <m/>
    <m/>
    <m/>
    <m/>
    <m/>
    <m/>
    <m/>
    <m/>
    <m/>
    <m/>
    <m/>
    <m/>
    <m/>
    <m/>
    <m/>
    <m/>
    <m/>
    <n v="1"/>
    <m/>
  </r>
  <r>
    <m/>
    <s v="V400002"/>
    <s v="2021-2420-2"/>
    <x v="41"/>
    <m/>
    <s v="Wagon"/>
    <n v="22"/>
    <m/>
    <x v="11"/>
    <m/>
    <m/>
    <x v="5"/>
    <x v="0"/>
    <n v="1"/>
    <m/>
    <m/>
    <n v="1"/>
    <m/>
    <n v="0"/>
    <n v="0"/>
    <x v="1"/>
    <m/>
    <m/>
    <m/>
    <x v="0"/>
    <m/>
    <m/>
    <m/>
    <e v="#N/A"/>
    <e v="#N/A"/>
    <n v="2190"/>
    <x v="1"/>
    <m/>
    <m/>
    <m/>
    <m/>
    <s v="with various options"/>
    <m/>
    <m/>
    <n v="0"/>
    <n v="3"/>
    <m/>
    <e v="#N/A"/>
    <m/>
    <m/>
    <m/>
    <m/>
    <m/>
    <m/>
    <m/>
    <m/>
    <m/>
    <m/>
    <m/>
    <m/>
    <m/>
    <m/>
    <m/>
    <m/>
    <m/>
    <m/>
    <m/>
    <m/>
    <m/>
    <n v="140000"/>
    <m/>
    <m/>
    <s v="Euro"/>
    <n v="16.59"/>
    <m/>
    <m/>
    <m/>
    <m/>
    <e v="#N/A"/>
    <n v="0"/>
    <m/>
    <m/>
    <m/>
    <m/>
    <m/>
    <m/>
    <m/>
    <m/>
    <m/>
    <m/>
    <m/>
    <m/>
    <m/>
    <m/>
    <m/>
    <m/>
    <m/>
    <m/>
    <m/>
    <n v="1"/>
    <m/>
  </r>
  <r>
    <m/>
    <s v="V400002"/>
    <s v="2021-2420-2"/>
    <x v="41"/>
    <m/>
    <s v="Wagon"/>
    <n v="23"/>
    <m/>
    <x v="11"/>
    <m/>
    <m/>
    <x v="5"/>
    <x v="0"/>
    <n v="1"/>
    <m/>
    <m/>
    <n v="1"/>
    <m/>
    <n v="0"/>
    <n v="0"/>
    <x v="1"/>
    <m/>
    <m/>
    <m/>
    <x v="0"/>
    <m/>
    <m/>
    <m/>
    <e v="#N/A"/>
    <e v="#N/A"/>
    <n v="2190"/>
    <x v="1"/>
    <m/>
    <m/>
    <m/>
    <m/>
    <s v="with various options"/>
    <m/>
    <m/>
    <n v="0"/>
    <n v="3"/>
    <m/>
    <e v="#N/A"/>
    <m/>
    <m/>
    <m/>
    <m/>
    <m/>
    <m/>
    <m/>
    <m/>
    <m/>
    <m/>
    <m/>
    <m/>
    <m/>
    <m/>
    <m/>
    <m/>
    <m/>
    <m/>
    <m/>
    <m/>
    <m/>
    <n v="140000"/>
    <m/>
    <m/>
    <s v="Euro"/>
    <n v="16.59"/>
    <m/>
    <m/>
    <m/>
    <m/>
    <e v="#N/A"/>
    <n v="0"/>
    <m/>
    <m/>
    <m/>
    <m/>
    <m/>
    <m/>
    <m/>
    <m/>
    <m/>
    <m/>
    <m/>
    <m/>
    <m/>
    <m/>
    <m/>
    <m/>
    <m/>
    <m/>
    <m/>
    <n v="1"/>
    <m/>
  </r>
  <r>
    <m/>
    <s v="V400002"/>
    <s v="2021-2420-2"/>
    <x v="41"/>
    <m/>
    <s v="Wagon"/>
    <n v="24"/>
    <m/>
    <x v="11"/>
    <m/>
    <m/>
    <x v="5"/>
    <x v="0"/>
    <n v="1"/>
    <m/>
    <m/>
    <n v="1"/>
    <m/>
    <n v="0"/>
    <n v="0"/>
    <x v="1"/>
    <m/>
    <m/>
    <m/>
    <x v="0"/>
    <m/>
    <m/>
    <m/>
    <e v="#N/A"/>
    <e v="#N/A"/>
    <n v="2190"/>
    <x v="1"/>
    <m/>
    <m/>
    <m/>
    <m/>
    <s v="with various options"/>
    <m/>
    <m/>
    <n v="0"/>
    <n v="3"/>
    <m/>
    <e v="#N/A"/>
    <m/>
    <m/>
    <m/>
    <m/>
    <m/>
    <m/>
    <m/>
    <m/>
    <m/>
    <m/>
    <m/>
    <m/>
    <m/>
    <m/>
    <m/>
    <m/>
    <m/>
    <m/>
    <m/>
    <m/>
    <m/>
    <n v="140000"/>
    <m/>
    <m/>
    <s v="Euro"/>
    <n v="16.59"/>
    <m/>
    <m/>
    <m/>
    <m/>
    <e v="#N/A"/>
    <n v="0"/>
    <m/>
    <m/>
    <m/>
    <m/>
    <m/>
    <m/>
    <m/>
    <m/>
    <m/>
    <m/>
    <m/>
    <m/>
    <m/>
    <m/>
    <m/>
    <m/>
    <m/>
    <m/>
    <m/>
    <n v="1"/>
    <m/>
  </r>
  <r>
    <m/>
    <s v="V400002"/>
    <s v="2021-2420-2"/>
    <x v="41"/>
    <m/>
    <s v="Wagon"/>
    <n v="25"/>
    <m/>
    <x v="11"/>
    <m/>
    <m/>
    <x v="5"/>
    <x v="0"/>
    <n v="1"/>
    <m/>
    <m/>
    <n v="1"/>
    <m/>
    <n v="0"/>
    <n v="0"/>
    <x v="1"/>
    <m/>
    <m/>
    <m/>
    <x v="0"/>
    <m/>
    <m/>
    <m/>
    <e v="#N/A"/>
    <e v="#N/A"/>
    <n v="2190"/>
    <x v="1"/>
    <m/>
    <m/>
    <m/>
    <m/>
    <s v="with various options"/>
    <m/>
    <m/>
    <n v="0"/>
    <n v="3"/>
    <m/>
    <e v="#N/A"/>
    <m/>
    <m/>
    <m/>
    <m/>
    <m/>
    <m/>
    <m/>
    <m/>
    <m/>
    <m/>
    <m/>
    <m/>
    <m/>
    <m/>
    <m/>
    <m/>
    <m/>
    <m/>
    <m/>
    <m/>
    <m/>
    <n v="140000"/>
    <m/>
    <m/>
    <s v="Euro"/>
    <n v="16.59"/>
    <m/>
    <m/>
    <m/>
    <m/>
    <e v="#N/A"/>
    <n v="0"/>
    <m/>
    <m/>
    <m/>
    <m/>
    <m/>
    <m/>
    <m/>
    <m/>
    <m/>
    <m/>
    <m/>
    <m/>
    <m/>
    <m/>
    <m/>
    <m/>
    <m/>
    <m/>
    <m/>
    <n v="1"/>
    <m/>
  </r>
  <r>
    <m/>
    <s v="V400002"/>
    <s v="2021-2420-2"/>
    <x v="41"/>
    <m/>
    <s v="Wagon"/>
    <n v="26"/>
    <m/>
    <x v="11"/>
    <m/>
    <m/>
    <x v="5"/>
    <x v="0"/>
    <n v="1"/>
    <m/>
    <m/>
    <n v="1"/>
    <m/>
    <n v="0"/>
    <n v="0"/>
    <x v="1"/>
    <m/>
    <m/>
    <m/>
    <x v="0"/>
    <m/>
    <m/>
    <m/>
    <e v="#N/A"/>
    <e v="#N/A"/>
    <n v="2190"/>
    <x v="1"/>
    <m/>
    <m/>
    <m/>
    <m/>
    <s v="with various options"/>
    <m/>
    <m/>
    <n v="0"/>
    <n v="3"/>
    <m/>
    <e v="#N/A"/>
    <m/>
    <m/>
    <m/>
    <m/>
    <m/>
    <m/>
    <m/>
    <m/>
    <m/>
    <m/>
    <m/>
    <m/>
    <m/>
    <m/>
    <m/>
    <m/>
    <m/>
    <m/>
    <m/>
    <m/>
    <m/>
    <n v="140000"/>
    <m/>
    <m/>
    <s v="Euro"/>
    <n v="16.59"/>
    <m/>
    <m/>
    <m/>
    <m/>
    <e v="#N/A"/>
    <n v="0"/>
    <m/>
    <m/>
    <m/>
    <m/>
    <m/>
    <m/>
    <m/>
    <m/>
    <m/>
    <m/>
    <m/>
    <m/>
    <m/>
    <m/>
    <m/>
    <m/>
    <m/>
    <m/>
    <m/>
    <n v="1"/>
    <m/>
  </r>
  <r>
    <m/>
    <s v="V400002"/>
    <s v="2021-2420-2"/>
    <x v="41"/>
    <m/>
    <s v="Wagon"/>
    <n v="27"/>
    <m/>
    <x v="11"/>
    <m/>
    <m/>
    <x v="5"/>
    <x v="0"/>
    <n v="1"/>
    <m/>
    <m/>
    <n v="1"/>
    <m/>
    <n v="0"/>
    <n v="0"/>
    <x v="1"/>
    <m/>
    <m/>
    <m/>
    <x v="0"/>
    <m/>
    <m/>
    <m/>
    <e v="#N/A"/>
    <e v="#N/A"/>
    <n v="2190"/>
    <x v="1"/>
    <m/>
    <m/>
    <m/>
    <m/>
    <s v="with various options"/>
    <m/>
    <m/>
    <n v="0"/>
    <n v="3"/>
    <m/>
    <e v="#N/A"/>
    <m/>
    <m/>
    <m/>
    <m/>
    <m/>
    <m/>
    <m/>
    <m/>
    <m/>
    <m/>
    <m/>
    <m/>
    <m/>
    <m/>
    <m/>
    <m/>
    <m/>
    <m/>
    <m/>
    <m/>
    <m/>
    <n v="140000"/>
    <m/>
    <m/>
    <s v="Euro"/>
    <n v="16.59"/>
    <m/>
    <m/>
    <m/>
    <m/>
    <e v="#N/A"/>
    <n v="0"/>
    <m/>
    <m/>
    <m/>
    <m/>
    <m/>
    <m/>
    <m/>
    <m/>
    <m/>
    <m/>
    <m/>
    <m/>
    <m/>
    <m/>
    <m/>
    <m/>
    <m/>
    <m/>
    <m/>
    <n v="1"/>
    <m/>
  </r>
  <r>
    <m/>
    <s v="V400002"/>
    <s v="2021-2420-2"/>
    <x v="41"/>
    <m/>
    <s v="Wagon"/>
    <n v="28"/>
    <m/>
    <x v="11"/>
    <m/>
    <m/>
    <x v="5"/>
    <x v="0"/>
    <n v="1"/>
    <m/>
    <m/>
    <n v="1"/>
    <m/>
    <n v="0"/>
    <n v="0"/>
    <x v="1"/>
    <m/>
    <m/>
    <m/>
    <x v="0"/>
    <m/>
    <m/>
    <m/>
    <e v="#N/A"/>
    <e v="#N/A"/>
    <n v="2190"/>
    <x v="1"/>
    <m/>
    <m/>
    <m/>
    <m/>
    <s v="with various options"/>
    <m/>
    <m/>
    <n v="0"/>
    <n v="3"/>
    <m/>
    <e v="#N/A"/>
    <m/>
    <m/>
    <m/>
    <m/>
    <m/>
    <m/>
    <m/>
    <m/>
    <m/>
    <m/>
    <m/>
    <m/>
    <m/>
    <m/>
    <m/>
    <m/>
    <m/>
    <m/>
    <m/>
    <m/>
    <m/>
    <n v="140000"/>
    <m/>
    <m/>
    <s v="Euro"/>
    <n v="16.59"/>
    <m/>
    <m/>
    <m/>
    <m/>
    <e v="#N/A"/>
    <n v="0"/>
    <m/>
    <m/>
    <m/>
    <m/>
    <m/>
    <m/>
    <m/>
    <m/>
    <m/>
    <m/>
    <m/>
    <m/>
    <m/>
    <m/>
    <m/>
    <m/>
    <m/>
    <m/>
    <m/>
    <n v="1"/>
    <m/>
  </r>
  <r>
    <m/>
    <s v="V400002"/>
    <s v="2021-2420-2"/>
    <x v="41"/>
    <m/>
    <s v="Wagon"/>
    <n v="29"/>
    <m/>
    <x v="11"/>
    <m/>
    <m/>
    <x v="5"/>
    <x v="0"/>
    <n v="1"/>
    <m/>
    <m/>
    <n v="1"/>
    <m/>
    <n v="0"/>
    <n v="0"/>
    <x v="1"/>
    <m/>
    <m/>
    <m/>
    <x v="0"/>
    <m/>
    <m/>
    <m/>
    <e v="#N/A"/>
    <e v="#N/A"/>
    <n v="2190"/>
    <x v="1"/>
    <m/>
    <m/>
    <m/>
    <m/>
    <s v="with various options"/>
    <m/>
    <m/>
    <n v="0"/>
    <n v="3"/>
    <m/>
    <e v="#N/A"/>
    <m/>
    <m/>
    <m/>
    <m/>
    <m/>
    <m/>
    <m/>
    <m/>
    <m/>
    <m/>
    <m/>
    <m/>
    <m/>
    <m/>
    <m/>
    <m/>
    <m/>
    <m/>
    <m/>
    <m/>
    <m/>
    <n v="140000"/>
    <m/>
    <m/>
    <s v="Euro"/>
    <n v="16.59"/>
    <m/>
    <m/>
    <m/>
    <m/>
    <e v="#N/A"/>
    <n v="0"/>
    <m/>
    <m/>
    <m/>
    <m/>
    <m/>
    <m/>
    <m/>
    <m/>
    <m/>
    <m/>
    <m/>
    <m/>
    <m/>
    <m/>
    <m/>
    <m/>
    <m/>
    <m/>
    <m/>
    <n v="1"/>
    <m/>
  </r>
  <r>
    <m/>
    <s v="V400002"/>
    <s v="2021-2420-2"/>
    <x v="41"/>
    <m/>
    <s v="Wagon"/>
    <n v="30"/>
    <m/>
    <x v="11"/>
    <m/>
    <m/>
    <x v="5"/>
    <x v="0"/>
    <n v="1"/>
    <m/>
    <m/>
    <n v="1"/>
    <m/>
    <n v="0"/>
    <n v="0"/>
    <x v="1"/>
    <m/>
    <m/>
    <m/>
    <x v="0"/>
    <m/>
    <m/>
    <m/>
    <e v="#N/A"/>
    <e v="#N/A"/>
    <n v="2190"/>
    <x v="1"/>
    <m/>
    <m/>
    <m/>
    <m/>
    <s v="with various options"/>
    <m/>
    <m/>
    <n v="0"/>
    <n v="3"/>
    <m/>
    <e v="#N/A"/>
    <m/>
    <m/>
    <m/>
    <m/>
    <m/>
    <m/>
    <m/>
    <m/>
    <m/>
    <m/>
    <m/>
    <m/>
    <m/>
    <m/>
    <m/>
    <m/>
    <m/>
    <m/>
    <m/>
    <m/>
    <m/>
    <n v="140000"/>
    <m/>
    <m/>
    <s v="Euro"/>
    <n v="16.59"/>
    <m/>
    <m/>
    <m/>
    <m/>
    <e v="#N/A"/>
    <n v="0"/>
    <m/>
    <m/>
    <m/>
    <m/>
    <m/>
    <m/>
    <m/>
    <m/>
    <m/>
    <m/>
    <m/>
    <m/>
    <m/>
    <m/>
    <m/>
    <m/>
    <m/>
    <m/>
    <m/>
    <n v="1"/>
    <m/>
  </r>
  <r>
    <m/>
    <s v="V400002"/>
    <s v="2021-2420-2"/>
    <x v="41"/>
    <m/>
    <s v="Wagon"/>
    <n v="31"/>
    <m/>
    <x v="11"/>
    <m/>
    <m/>
    <x v="5"/>
    <x v="0"/>
    <n v="1"/>
    <m/>
    <m/>
    <n v="1"/>
    <m/>
    <n v="0"/>
    <n v="0"/>
    <x v="1"/>
    <m/>
    <m/>
    <m/>
    <x v="0"/>
    <m/>
    <m/>
    <m/>
    <e v="#N/A"/>
    <e v="#N/A"/>
    <n v="2190"/>
    <x v="1"/>
    <m/>
    <m/>
    <m/>
    <m/>
    <s v="with various options"/>
    <m/>
    <m/>
    <n v="0"/>
    <n v="3"/>
    <m/>
    <e v="#N/A"/>
    <m/>
    <m/>
    <m/>
    <m/>
    <m/>
    <m/>
    <m/>
    <m/>
    <m/>
    <m/>
    <m/>
    <m/>
    <m/>
    <m/>
    <m/>
    <m/>
    <m/>
    <m/>
    <m/>
    <m/>
    <m/>
    <n v="140000"/>
    <m/>
    <m/>
    <s v="Euro"/>
    <n v="16.59"/>
    <m/>
    <m/>
    <m/>
    <m/>
    <e v="#N/A"/>
    <n v="0"/>
    <m/>
    <m/>
    <m/>
    <m/>
    <m/>
    <m/>
    <m/>
    <m/>
    <m/>
    <m/>
    <m/>
    <m/>
    <m/>
    <m/>
    <m/>
    <m/>
    <m/>
    <m/>
    <m/>
    <n v="1"/>
    <m/>
  </r>
  <r>
    <m/>
    <s v="V400002"/>
    <s v="2021-2420-2"/>
    <x v="41"/>
    <m/>
    <s v="Wagon"/>
    <n v="32"/>
    <m/>
    <x v="11"/>
    <m/>
    <m/>
    <x v="5"/>
    <x v="0"/>
    <n v="1"/>
    <m/>
    <m/>
    <n v="1"/>
    <m/>
    <n v="0"/>
    <n v="0"/>
    <x v="1"/>
    <m/>
    <m/>
    <m/>
    <x v="0"/>
    <m/>
    <m/>
    <m/>
    <e v="#N/A"/>
    <e v="#N/A"/>
    <n v="2190"/>
    <x v="1"/>
    <m/>
    <m/>
    <m/>
    <m/>
    <s v="with various options"/>
    <m/>
    <m/>
    <n v="0"/>
    <n v="3"/>
    <m/>
    <e v="#N/A"/>
    <m/>
    <m/>
    <m/>
    <m/>
    <m/>
    <m/>
    <m/>
    <m/>
    <m/>
    <m/>
    <m/>
    <m/>
    <m/>
    <m/>
    <m/>
    <m/>
    <m/>
    <m/>
    <m/>
    <m/>
    <m/>
    <n v="140000"/>
    <m/>
    <m/>
    <s v="Euro"/>
    <n v="16.59"/>
    <m/>
    <m/>
    <m/>
    <m/>
    <e v="#N/A"/>
    <n v="0"/>
    <m/>
    <m/>
    <m/>
    <m/>
    <m/>
    <m/>
    <m/>
    <m/>
    <m/>
    <m/>
    <m/>
    <m/>
    <m/>
    <m/>
    <m/>
    <m/>
    <m/>
    <m/>
    <m/>
    <n v="1"/>
    <m/>
  </r>
  <r>
    <m/>
    <s v="V400002"/>
    <s v="2021-2420-2"/>
    <x v="41"/>
    <m/>
    <s v="Wagon"/>
    <n v="33"/>
    <m/>
    <x v="11"/>
    <m/>
    <m/>
    <x v="5"/>
    <x v="0"/>
    <n v="1"/>
    <m/>
    <m/>
    <n v="1"/>
    <m/>
    <n v="0"/>
    <n v="0"/>
    <x v="1"/>
    <m/>
    <m/>
    <m/>
    <x v="0"/>
    <m/>
    <m/>
    <m/>
    <e v="#N/A"/>
    <e v="#N/A"/>
    <n v="2190"/>
    <x v="1"/>
    <m/>
    <m/>
    <m/>
    <m/>
    <s v="with various options"/>
    <m/>
    <m/>
    <n v="0"/>
    <n v="3"/>
    <m/>
    <e v="#N/A"/>
    <m/>
    <m/>
    <m/>
    <m/>
    <m/>
    <m/>
    <m/>
    <m/>
    <m/>
    <m/>
    <m/>
    <m/>
    <m/>
    <m/>
    <m/>
    <m/>
    <m/>
    <m/>
    <m/>
    <m/>
    <m/>
    <n v="140000"/>
    <m/>
    <m/>
    <s v="Euro"/>
    <n v="16.59"/>
    <m/>
    <m/>
    <m/>
    <m/>
    <e v="#N/A"/>
    <n v="0"/>
    <m/>
    <m/>
    <m/>
    <m/>
    <m/>
    <m/>
    <m/>
    <m/>
    <m/>
    <m/>
    <m/>
    <m/>
    <m/>
    <m/>
    <m/>
    <m/>
    <m/>
    <m/>
    <m/>
    <n v="1"/>
    <m/>
  </r>
  <r>
    <m/>
    <s v="V400002"/>
    <s v="2021-2420-2"/>
    <x v="41"/>
    <m/>
    <s v="Wagon"/>
    <n v="34"/>
    <m/>
    <x v="11"/>
    <m/>
    <m/>
    <x v="5"/>
    <x v="0"/>
    <n v="1"/>
    <m/>
    <m/>
    <n v="1"/>
    <m/>
    <n v="0"/>
    <n v="0"/>
    <x v="1"/>
    <m/>
    <m/>
    <m/>
    <x v="0"/>
    <m/>
    <m/>
    <m/>
    <e v="#N/A"/>
    <e v="#N/A"/>
    <n v="2190"/>
    <x v="1"/>
    <m/>
    <m/>
    <m/>
    <m/>
    <s v="with various options"/>
    <m/>
    <m/>
    <n v="0"/>
    <n v="3"/>
    <m/>
    <e v="#N/A"/>
    <m/>
    <m/>
    <m/>
    <m/>
    <m/>
    <m/>
    <m/>
    <m/>
    <m/>
    <m/>
    <m/>
    <m/>
    <m/>
    <m/>
    <m/>
    <m/>
    <m/>
    <m/>
    <m/>
    <m/>
    <m/>
    <n v="140000"/>
    <m/>
    <m/>
    <s v="Euro"/>
    <n v="16.59"/>
    <m/>
    <m/>
    <m/>
    <m/>
    <e v="#N/A"/>
    <n v="0"/>
    <m/>
    <m/>
    <m/>
    <m/>
    <m/>
    <m/>
    <m/>
    <m/>
    <m/>
    <m/>
    <m/>
    <m/>
    <m/>
    <m/>
    <m/>
    <m/>
    <m/>
    <m/>
    <m/>
    <n v="1"/>
    <m/>
  </r>
  <r>
    <m/>
    <s v="V400002"/>
    <s v="2021-2420-2"/>
    <x v="41"/>
    <m/>
    <s v="Wagon"/>
    <n v="35"/>
    <m/>
    <x v="11"/>
    <m/>
    <m/>
    <x v="5"/>
    <x v="0"/>
    <n v="1"/>
    <m/>
    <m/>
    <n v="1"/>
    <m/>
    <n v="0"/>
    <n v="0"/>
    <x v="1"/>
    <m/>
    <m/>
    <m/>
    <x v="0"/>
    <m/>
    <m/>
    <m/>
    <e v="#N/A"/>
    <e v="#N/A"/>
    <n v="2190"/>
    <x v="1"/>
    <m/>
    <m/>
    <m/>
    <m/>
    <s v="with various options"/>
    <m/>
    <m/>
    <n v="0"/>
    <n v="3"/>
    <m/>
    <e v="#N/A"/>
    <m/>
    <m/>
    <m/>
    <m/>
    <m/>
    <m/>
    <m/>
    <m/>
    <m/>
    <m/>
    <m/>
    <m/>
    <m/>
    <m/>
    <m/>
    <m/>
    <m/>
    <m/>
    <m/>
    <m/>
    <m/>
    <n v="140000"/>
    <m/>
    <m/>
    <s v="Euro"/>
    <n v="16.59"/>
    <m/>
    <m/>
    <m/>
    <m/>
    <e v="#N/A"/>
    <n v="0"/>
    <m/>
    <m/>
    <m/>
    <m/>
    <m/>
    <m/>
    <m/>
    <m/>
    <m/>
    <m/>
    <m/>
    <m/>
    <m/>
    <m/>
    <m/>
    <m/>
    <m/>
    <m/>
    <m/>
    <n v="1"/>
    <m/>
  </r>
  <r>
    <m/>
    <s v="V400002"/>
    <s v="2021-2420-2"/>
    <x v="41"/>
    <m/>
    <s v="Wagon"/>
    <n v="36"/>
    <m/>
    <x v="11"/>
    <m/>
    <m/>
    <x v="5"/>
    <x v="0"/>
    <n v="1"/>
    <m/>
    <m/>
    <n v="1"/>
    <m/>
    <n v="0"/>
    <n v="0"/>
    <x v="1"/>
    <m/>
    <m/>
    <m/>
    <x v="0"/>
    <m/>
    <m/>
    <m/>
    <e v="#N/A"/>
    <e v="#N/A"/>
    <n v="2190"/>
    <x v="1"/>
    <m/>
    <m/>
    <m/>
    <m/>
    <s v="with various options"/>
    <m/>
    <m/>
    <n v="0"/>
    <n v="3"/>
    <m/>
    <e v="#N/A"/>
    <m/>
    <m/>
    <m/>
    <m/>
    <m/>
    <m/>
    <m/>
    <m/>
    <m/>
    <m/>
    <m/>
    <m/>
    <m/>
    <m/>
    <m/>
    <m/>
    <m/>
    <m/>
    <m/>
    <m/>
    <m/>
    <n v="140000"/>
    <m/>
    <m/>
    <s v="Euro"/>
    <n v="16.59"/>
    <m/>
    <m/>
    <m/>
    <m/>
    <e v="#N/A"/>
    <n v="0"/>
    <m/>
    <m/>
    <m/>
    <m/>
    <m/>
    <m/>
    <m/>
    <m/>
    <m/>
    <m/>
    <m/>
    <m/>
    <m/>
    <m/>
    <m/>
    <m/>
    <m/>
    <m/>
    <m/>
    <n v="1"/>
    <m/>
  </r>
  <r>
    <m/>
    <s v="V400002"/>
    <s v="2021-2420-2"/>
    <x v="41"/>
    <m/>
    <s v="Wagon"/>
    <n v="37"/>
    <m/>
    <x v="11"/>
    <m/>
    <m/>
    <x v="5"/>
    <x v="0"/>
    <n v="1"/>
    <m/>
    <m/>
    <n v="1"/>
    <m/>
    <n v="0"/>
    <n v="0"/>
    <x v="1"/>
    <m/>
    <m/>
    <m/>
    <x v="0"/>
    <m/>
    <m/>
    <m/>
    <e v="#N/A"/>
    <e v="#N/A"/>
    <n v="2190"/>
    <x v="1"/>
    <m/>
    <m/>
    <m/>
    <m/>
    <s v="with various options"/>
    <m/>
    <m/>
    <n v="0"/>
    <n v="3"/>
    <m/>
    <e v="#N/A"/>
    <m/>
    <m/>
    <m/>
    <m/>
    <m/>
    <m/>
    <m/>
    <m/>
    <m/>
    <m/>
    <m/>
    <m/>
    <m/>
    <m/>
    <m/>
    <m/>
    <m/>
    <m/>
    <m/>
    <m/>
    <m/>
    <n v="140000"/>
    <m/>
    <m/>
    <s v="Euro"/>
    <n v="16.59"/>
    <m/>
    <m/>
    <m/>
    <m/>
    <e v="#N/A"/>
    <n v="0"/>
    <m/>
    <m/>
    <m/>
    <m/>
    <m/>
    <m/>
    <m/>
    <m/>
    <m/>
    <m/>
    <m/>
    <m/>
    <m/>
    <m/>
    <m/>
    <m/>
    <m/>
    <m/>
    <m/>
    <n v="1"/>
    <m/>
  </r>
  <r>
    <m/>
    <s v="V400002"/>
    <s v="2021-2420-2"/>
    <x v="41"/>
    <m/>
    <s v="Wagon"/>
    <n v="38"/>
    <m/>
    <x v="11"/>
    <m/>
    <m/>
    <x v="5"/>
    <x v="0"/>
    <n v="1"/>
    <m/>
    <m/>
    <n v="1"/>
    <m/>
    <n v="0"/>
    <n v="0"/>
    <x v="1"/>
    <m/>
    <m/>
    <m/>
    <x v="0"/>
    <m/>
    <m/>
    <m/>
    <e v="#N/A"/>
    <e v="#N/A"/>
    <n v="2190"/>
    <x v="1"/>
    <m/>
    <m/>
    <m/>
    <m/>
    <s v="with various options"/>
    <m/>
    <m/>
    <n v="0"/>
    <n v="3"/>
    <m/>
    <e v="#N/A"/>
    <m/>
    <m/>
    <m/>
    <m/>
    <m/>
    <m/>
    <m/>
    <m/>
    <m/>
    <m/>
    <m/>
    <m/>
    <m/>
    <m/>
    <m/>
    <m/>
    <m/>
    <m/>
    <m/>
    <m/>
    <m/>
    <n v="140000"/>
    <m/>
    <m/>
    <s v="Euro"/>
    <n v="16.59"/>
    <m/>
    <m/>
    <m/>
    <m/>
    <e v="#N/A"/>
    <n v="0"/>
    <m/>
    <m/>
    <m/>
    <m/>
    <m/>
    <m/>
    <m/>
    <m/>
    <m/>
    <m/>
    <m/>
    <m/>
    <m/>
    <m/>
    <m/>
    <m/>
    <m/>
    <m/>
    <m/>
    <n v="1"/>
    <m/>
  </r>
  <r>
    <m/>
    <s v="V400002"/>
    <s v="2021-2420-2"/>
    <x v="41"/>
    <m/>
    <s v="Wagon"/>
    <n v="39"/>
    <m/>
    <x v="11"/>
    <m/>
    <m/>
    <x v="5"/>
    <x v="0"/>
    <n v="1"/>
    <m/>
    <m/>
    <n v="1"/>
    <m/>
    <n v="0"/>
    <n v="0"/>
    <x v="1"/>
    <m/>
    <m/>
    <m/>
    <x v="0"/>
    <m/>
    <m/>
    <m/>
    <e v="#N/A"/>
    <e v="#N/A"/>
    <n v="2190"/>
    <x v="1"/>
    <m/>
    <m/>
    <m/>
    <m/>
    <s v="with various options"/>
    <m/>
    <m/>
    <n v="0"/>
    <n v="3"/>
    <m/>
    <e v="#N/A"/>
    <m/>
    <m/>
    <m/>
    <m/>
    <m/>
    <m/>
    <m/>
    <m/>
    <m/>
    <m/>
    <m/>
    <m/>
    <m/>
    <m/>
    <m/>
    <m/>
    <m/>
    <m/>
    <m/>
    <m/>
    <m/>
    <n v="140000"/>
    <m/>
    <m/>
    <s v="Euro"/>
    <n v="16.59"/>
    <m/>
    <m/>
    <m/>
    <m/>
    <e v="#N/A"/>
    <n v="0"/>
    <m/>
    <m/>
    <m/>
    <m/>
    <m/>
    <m/>
    <m/>
    <m/>
    <m/>
    <m/>
    <m/>
    <m/>
    <m/>
    <m/>
    <m/>
    <m/>
    <m/>
    <m/>
    <m/>
    <n v="1"/>
    <m/>
  </r>
  <r>
    <m/>
    <s v="V400002"/>
    <s v="2021-2420-2"/>
    <x v="41"/>
    <m/>
    <s v="Wagon"/>
    <n v="40"/>
    <m/>
    <x v="11"/>
    <m/>
    <m/>
    <x v="5"/>
    <x v="0"/>
    <n v="1"/>
    <m/>
    <m/>
    <n v="1"/>
    <m/>
    <n v="0"/>
    <n v="0"/>
    <x v="1"/>
    <m/>
    <m/>
    <m/>
    <x v="0"/>
    <m/>
    <m/>
    <m/>
    <e v="#N/A"/>
    <e v="#N/A"/>
    <n v="2190"/>
    <x v="1"/>
    <m/>
    <m/>
    <m/>
    <m/>
    <s v="with various options"/>
    <m/>
    <m/>
    <n v="0"/>
    <n v="3"/>
    <m/>
    <e v="#N/A"/>
    <m/>
    <m/>
    <m/>
    <m/>
    <m/>
    <m/>
    <m/>
    <m/>
    <m/>
    <m/>
    <m/>
    <m/>
    <m/>
    <m/>
    <m/>
    <m/>
    <m/>
    <m/>
    <m/>
    <m/>
    <m/>
    <n v="140000"/>
    <m/>
    <m/>
    <s v="Euro"/>
    <n v="16.59"/>
    <m/>
    <m/>
    <m/>
    <m/>
    <e v="#N/A"/>
    <n v="0"/>
    <m/>
    <m/>
    <m/>
    <m/>
    <m/>
    <m/>
    <m/>
    <m/>
    <m/>
    <m/>
    <m/>
    <m/>
    <m/>
    <m/>
    <m/>
    <m/>
    <m/>
    <m/>
    <m/>
    <n v="1"/>
    <m/>
  </r>
  <r>
    <m/>
    <s v="V400002"/>
    <s v="2021-2420-2"/>
    <x v="41"/>
    <m/>
    <s v="Wagon"/>
    <n v="41"/>
    <m/>
    <x v="11"/>
    <m/>
    <m/>
    <x v="5"/>
    <x v="0"/>
    <n v="1"/>
    <m/>
    <m/>
    <n v="1"/>
    <m/>
    <n v="0"/>
    <n v="0"/>
    <x v="1"/>
    <m/>
    <m/>
    <m/>
    <x v="0"/>
    <m/>
    <m/>
    <m/>
    <e v="#N/A"/>
    <e v="#N/A"/>
    <n v="2190"/>
    <x v="1"/>
    <m/>
    <m/>
    <m/>
    <m/>
    <s v="with various options"/>
    <m/>
    <m/>
    <n v="0"/>
    <n v="3"/>
    <m/>
    <e v="#N/A"/>
    <m/>
    <m/>
    <m/>
    <m/>
    <m/>
    <m/>
    <m/>
    <m/>
    <m/>
    <m/>
    <m/>
    <m/>
    <m/>
    <m/>
    <m/>
    <m/>
    <m/>
    <m/>
    <m/>
    <m/>
    <m/>
    <n v="140000"/>
    <m/>
    <m/>
    <s v="Euro"/>
    <n v="16.59"/>
    <m/>
    <m/>
    <m/>
    <m/>
    <e v="#N/A"/>
    <n v="0"/>
    <m/>
    <m/>
    <m/>
    <m/>
    <m/>
    <m/>
    <m/>
    <m/>
    <m/>
    <m/>
    <m/>
    <m/>
    <m/>
    <m/>
    <m/>
    <m/>
    <m/>
    <m/>
    <m/>
    <n v="1"/>
    <m/>
  </r>
  <r>
    <m/>
    <s v="V400002"/>
    <s v="2021-2420-2"/>
    <x v="41"/>
    <m/>
    <s v="Wagon"/>
    <n v="42"/>
    <m/>
    <x v="11"/>
    <m/>
    <m/>
    <x v="5"/>
    <x v="0"/>
    <n v="1"/>
    <m/>
    <m/>
    <n v="1"/>
    <m/>
    <n v="0"/>
    <n v="0"/>
    <x v="1"/>
    <m/>
    <m/>
    <m/>
    <x v="0"/>
    <m/>
    <m/>
    <m/>
    <e v="#N/A"/>
    <e v="#N/A"/>
    <n v="2190"/>
    <x v="1"/>
    <m/>
    <m/>
    <m/>
    <m/>
    <s v="with various options"/>
    <m/>
    <m/>
    <n v="0"/>
    <n v="3"/>
    <m/>
    <e v="#N/A"/>
    <m/>
    <m/>
    <m/>
    <m/>
    <m/>
    <m/>
    <m/>
    <m/>
    <m/>
    <m/>
    <m/>
    <m/>
    <m/>
    <m/>
    <m/>
    <m/>
    <m/>
    <m/>
    <m/>
    <m/>
    <m/>
    <n v="140000"/>
    <m/>
    <m/>
    <s v="Euro"/>
    <n v="16.59"/>
    <m/>
    <m/>
    <m/>
    <m/>
    <e v="#N/A"/>
    <n v="0"/>
    <m/>
    <m/>
    <m/>
    <m/>
    <m/>
    <m/>
    <m/>
    <m/>
    <m/>
    <m/>
    <m/>
    <m/>
    <m/>
    <m/>
    <m/>
    <m/>
    <m/>
    <m/>
    <m/>
    <n v="1"/>
    <m/>
  </r>
  <r>
    <m/>
    <s v="V400002"/>
    <s v="2021-2420-2"/>
    <x v="41"/>
    <m/>
    <s v="Wagon"/>
    <n v="43"/>
    <m/>
    <x v="11"/>
    <m/>
    <m/>
    <x v="5"/>
    <x v="0"/>
    <n v="1"/>
    <m/>
    <m/>
    <n v="1"/>
    <m/>
    <n v="0"/>
    <n v="0"/>
    <x v="1"/>
    <m/>
    <m/>
    <m/>
    <x v="0"/>
    <m/>
    <m/>
    <m/>
    <e v="#N/A"/>
    <e v="#N/A"/>
    <n v="2190"/>
    <x v="1"/>
    <m/>
    <m/>
    <m/>
    <m/>
    <s v="with various options"/>
    <m/>
    <m/>
    <n v="0"/>
    <n v="3"/>
    <m/>
    <e v="#N/A"/>
    <m/>
    <m/>
    <m/>
    <m/>
    <m/>
    <m/>
    <m/>
    <m/>
    <m/>
    <m/>
    <m/>
    <m/>
    <m/>
    <m/>
    <m/>
    <m/>
    <m/>
    <m/>
    <m/>
    <m/>
    <m/>
    <n v="140000"/>
    <m/>
    <m/>
    <s v="Euro"/>
    <n v="16.59"/>
    <m/>
    <m/>
    <m/>
    <m/>
    <e v="#N/A"/>
    <n v="0"/>
    <m/>
    <m/>
    <m/>
    <m/>
    <m/>
    <m/>
    <m/>
    <m/>
    <m/>
    <m/>
    <m/>
    <m/>
    <m/>
    <m/>
    <m/>
    <m/>
    <m/>
    <m/>
    <m/>
    <n v="1"/>
    <m/>
  </r>
  <r>
    <m/>
    <s v="V400002"/>
    <s v="2021-2420-2"/>
    <x v="41"/>
    <m/>
    <s v="Wagon"/>
    <n v="44"/>
    <m/>
    <x v="11"/>
    <m/>
    <m/>
    <x v="5"/>
    <x v="0"/>
    <n v="1"/>
    <m/>
    <m/>
    <n v="1"/>
    <m/>
    <n v="0"/>
    <n v="0"/>
    <x v="1"/>
    <m/>
    <m/>
    <m/>
    <x v="0"/>
    <m/>
    <m/>
    <m/>
    <e v="#N/A"/>
    <e v="#N/A"/>
    <n v="2190"/>
    <x v="1"/>
    <m/>
    <m/>
    <m/>
    <m/>
    <s v="with various options"/>
    <m/>
    <m/>
    <n v="0"/>
    <n v="3"/>
    <m/>
    <e v="#N/A"/>
    <m/>
    <m/>
    <m/>
    <m/>
    <m/>
    <m/>
    <m/>
    <m/>
    <m/>
    <m/>
    <m/>
    <m/>
    <m/>
    <m/>
    <m/>
    <m/>
    <m/>
    <m/>
    <m/>
    <m/>
    <m/>
    <n v="140000"/>
    <m/>
    <m/>
    <s v="Euro"/>
    <n v="16.59"/>
    <m/>
    <m/>
    <m/>
    <m/>
    <e v="#N/A"/>
    <n v="0"/>
    <m/>
    <m/>
    <m/>
    <m/>
    <m/>
    <m/>
    <m/>
    <m/>
    <m/>
    <m/>
    <m/>
    <m/>
    <m/>
    <m/>
    <m/>
    <m/>
    <m/>
    <m/>
    <m/>
    <n v="1"/>
    <m/>
  </r>
  <r>
    <m/>
    <s v="V400002"/>
    <s v="2021-2420-2"/>
    <x v="41"/>
    <m/>
    <s v="Wagon"/>
    <n v="45"/>
    <m/>
    <x v="11"/>
    <m/>
    <m/>
    <x v="5"/>
    <x v="0"/>
    <n v="1"/>
    <m/>
    <m/>
    <n v="1"/>
    <m/>
    <n v="0"/>
    <n v="0"/>
    <x v="1"/>
    <m/>
    <m/>
    <m/>
    <x v="0"/>
    <m/>
    <m/>
    <m/>
    <e v="#N/A"/>
    <e v="#N/A"/>
    <n v="2190"/>
    <x v="1"/>
    <m/>
    <m/>
    <m/>
    <m/>
    <s v="with various options"/>
    <m/>
    <m/>
    <n v="0"/>
    <n v="3"/>
    <m/>
    <e v="#N/A"/>
    <m/>
    <m/>
    <m/>
    <m/>
    <m/>
    <m/>
    <m/>
    <m/>
    <m/>
    <m/>
    <m/>
    <m/>
    <m/>
    <m/>
    <m/>
    <m/>
    <m/>
    <m/>
    <m/>
    <m/>
    <m/>
    <n v="140000"/>
    <m/>
    <m/>
    <s v="Euro"/>
    <n v="16.59"/>
    <m/>
    <m/>
    <m/>
    <m/>
    <e v="#N/A"/>
    <n v="0"/>
    <m/>
    <m/>
    <m/>
    <m/>
    <m/>
    <m/>
    <m/>
    <m/>
    <m/>
    <m/>
    <m/>
    <m/>
    <m/>
    <m/>
    <m/>
    <m/>
    <m/>
    <m/>
    <m/>
    <n v="1"/>
    <m/>
  </r>
  <r>
    <m/>
    <s v="V400002"/>
    <s v="2021-2420-2"/>
    <x v="41"/>
    <m/>
    <s v="Wagon"/>
    <n v="46"/>
    <m/>
    <x v="11"/>
    <m/>
    <m/>
    <x v="5"/>
    <x v="0"/>
    <n v="1"/>
    <m/>
    <m/>
    <n v="1"/>
    <m/>
    <n v="0"/>
    <n v="0"/>
    <x v="1"/>
    <m/>
    <m/>
    <m/>
    <x v="0"/>
    <m/>
    <m/>
    <m/>
    <e v="#N/A"/>
    <e v="#N/A"/>
    <n v="2190"/>
    <x v="1"/>
    <m/>
    <m/>
    <m/>
    <m/>
    <s v="with various options"/>
    <m/>
    <m/>
    <n v="0"/>
    <n v="3"/>
    <m/>
    <e v="#N/A"/>
    <m/>
    <m/>
    <m/>
    <m/>
    <m/>
    <m/>
    <m/>
    <m/>
    <m/>
    <m/>
    <m/>
    <m/>
    <m/>
    <m/>
    <m/>
    <m/>
    <m/>
    <m/>
    <m/>
    <m/>
    <m/>
    <n v="140000"/>
    <m/>
    <m/>
    <s v="Euro"/>
    <n v="16.59"/>
    <m/>
    <m/>
    <m/>
    <m/>
    <e v="#N/A"/>
    <n v="0"/>
    <m/>
    <m/>
    <m/>
    <m/>
    <m/>
    <m/>
    <m/>
    <m/>
    <m/>
    <m/>
    <m/>
    <m/>
    <m/>
    <m/>
    <m/>
    <m/>
    <m/>
    <m/>
    <m/>
    <n v="1"/>
    <m/>
  </r>
  <r>
    <m/>
    <s v="V400002"/>
    <s v="2021-2420-2"/>
    <x v="41"/>
    <m/>
    <s v="Wagon"/>
    <n v="47"/>
    <m/>
    <x v="11"/>
    <m/>
    <m/>
    <x v="5"/>
    <x v="0"/>
    <n v="1"/>
    <m/>
    <m/>
    <n v="1"/>
    <m/>
    <n v="0"/>
    <n v="0"/>
    <x v="1"/>
    <m/>
    <m/>
    <m/>
    <x v="0"/>
    <m/>
    <m/>
    <m/>
    <e v="#N/A"/>
    <e v="#N/A"/>
    <n v="2190"/>
    <x v="1"/>
    <m/>
    <m/>
    <m/>
    <m/>
    <s v="with various options"/>
    <m/>
    <m/>
    <n v="0"/>
    <n v="3"/>
    <m/>
    <e v="#N/A"/>
    <m/>
    <m/>
    <m/>
    <m/>
    <m/>
    <m/>
    <m/>
    <m/>
    <m/>
    <m/>
    <m/>
    <m/>
    <m/>
    <m/>
    <m/>
    <m/>
    <m/>
    <m/>
    <m/>
    <m/>
    <m/>
    <n v="140000"/>
    <m/>
    <m/>
    <s v="Euro"/>
    <n v="16.59"/>
    <m/>
    <m/>
    <m/>
    <m/>
    <e v="#N/A"/>
    <n v="0"/>
    <m/>
    <m/>
    <m/>
    <m/>
    <m/>
    <m/>
    <m/>
    <m/>
    <m/>
    <m/>
    <m/>
    <m/>
    <m/>
    <m/>
    <m/>
    <m/>
    <m/>
    <m/>
    <m/>
    <n v="1"/>
    <m/>
  </r>
  <r>
    <m/>
    <s v="V400002"/>
    <s v="2021-2420-2"/>
    <x v="41"/>
    <m/>
    <s v="Wagon"/>
    <n v="48"/>
    <m/>
    <x v="11"/>
    <m/>
    <m/>
    <x v="5"/>
    <x v="0"/>
    <n v="1"/>
    <m/>
    <m/>
    <n v="1"/>
    <m/>
    <n v="0"/>
    <n v="0"/>
    <x v="1"/>
    <m/>
    <m/>
    <m/>
    <x v="0"/>
    <m/>
    <m/>
    <m/>
    <e v="#N/A"/>
    <e v="#N/A"/>
    <n v="2190"/>
    <x v="1"/>
    <m/>
    <m/>
    <m/>
    <m/>
    <s v="with various options"/>
    <m/>
    <m/>
    <n v="0"/>
    <n v="3"/>
    <m/>
    <e v="#N/A"/>
    <m/>
    <m/>
    <m/>
    <m/>
    <m/>
    <m/>
    <m/>
    <m/>
    <m/>
    <m/>
    <m/>
    <m/>
    <m/>
    <m/>
    <m/>
    <m/>
    <m/>
    <m/>
    <m/>
    <m/>
    <m/>
    <n v="140000"/>
    <m/>
    <m/>
    <s v="Euro"/>
    <n v="16.59"/>
    <m/>
    <m/>
    <m/>
    <m/>
    <e v="#N/A"/>
    <n v="0"/>
    <m/>
    <m/>
    <m/>
    <m/>
    <m/>
    <m/>
    <m/>
    <m/>
    <m/>
    <m/>
    <m/>
    <m/>
    <m/>
    <m/>
    <m/>
    <m/>
    <m/>
    <m/>
    <m/>
    <n v="1"/>
    <m/>
  </r>
  <r>
    <m/>
    <s v="V400002"/>
    <s v="2021-2420-2"/>
    <x v="41"/>
    <m/>
    <s v="Wagon"/>
    <n v="49"/>
    <m/>
    <x v="11"/>
    <m/>
    <m/>
    <x v="5"/>
    <x v="0"/>
    <n v="1"/>
    <m/>
    <m/>
    <n v="1"/>
    <m/>
    <n v="0"/>
    <n v="0"/>
    <x v="1"/>
    <m/>
    <m/>
    <m/>
    <x v="0"/>
    <m/>
    <m/>
    <m/>
    <e v="#N/A"/>
    <e v="#N/A"/>
    <n v="2190"/>
    <x v="1"/>
    <m/>
    <m/>
    <m/>
    <m/>
    <s v="with various options"/>
    <m/>
    <m/>
    <n v="0"/>
    <n v="3"/>
    <m/>
    <e v="#N/A"/>
    <m/>
    <m/>
    <m/>
    <m/>
    <m/>
    <m/>
    <m/>
    <m/>
    <m/>
    <m/>
    <m/>
    <m/>
    <m/>
    <m/>
    <m/>
    <m/>
    <m/>
    <m/>
    <m/>
    <m/>
    <m/>
    <n v="140000"/>
    <m/>
    <m/>
    <s v="Euro"/>
    <n v="16.59"/>
    <m/>
    <m/>
    <m/>
    <m/>
    <e v="#N/A"/>
    <n v="0"/>
    <m/>
    <m/>
    <m/>
    <m/>
    <m/>
    <m/>
    <m/>
    <m/>
    <m/>
    <m/>
    <m/>
    <m/>
    <m/>
    <m/>
    <m/>
    <m/>
    <m/>
    <m/>
    <m/>
    <n v="1"/>
    <m/>
  </r>
  <r>
    <m/>
    <s v="V400002"/>
    <s v="2021-2420-2"/>
    <x v="41"/>
    <m/>
    <s v="Wagon"/>
    <n v="50"/>
    <m/>
    <x v="11"/>
    <m/>
    <m/>
    <x v="5"/>
    <x v="0"/>
    <n v="1"/>
    <m/>
    <m/>
    <n v="1"/>
    <m/>
    <n v="0"/>
    <n v="0"/>
    <x v="1"/>
    <m/>
    <m/>
    <m/>
    <x v="0"/>
    <m/>
    <m/>
    <m/>
    <e v="#N/A"/>
    <e v="#N/A"/>
    <n v="2190"/>
    <x v="1"/>
    <m/>
    <m/>
    <m/>
    <m/>
    <s v="with various options"/>
    <m/>
    <m/>
    <n v="0"/>
    <n v="3"/>
    <m/>
    <e v="#N/A"/>
    <m/>
    <m/>
    <m/>
    <m/>
    <m/>
    <m/>
    <m/>
    <m/>
    <m/>
    <m/>
    <m/>
    <m/>
    <m/>
    <m/>
    <m/>
    <m/>
    <m/>
    <m/>
    <m/>
    <m/>
    <m/>
    <n v="140000"/>
    <m/>
    <m/>
    <s v="Euro"/>
    <n v="16.59"/>
    <m/>
    <m/>
    <m/>
    <m/>
    <e v="#N/A"/>
    <n v="0"/>
    <m/>
    <m/>
    <m/>
    <m/>
    <m/>
    <m/>
    <m/>
    <m/>
    <m/>
    <m/>
    <m/>
    <m/>
    <m/>
    <m/>
    <m/>
    <m/>
    <m/>
    <m/>
    <m/>
    <n v="1"/>
    <m/>
  </r>
  <r>
    <m/>
    <s v="V400002"/>
    <s v="2021-2420-2"/>
    <x v="41"/>
    <m/>
    <s v="Wagon"/>
    <n v="51"/>
    <m/>
    <x v="11"/>
    <m/>
    <m/>
    <x v="5"/>
    <x v="0"/>
    <n v="1"/>
    <m/>
    <m/>
    <n v="1"/>
    <m/>
    <n v="0"/>
    <n v="0"/>
    <x v="1"/>
    <m/>
    <m/>
    <m/>
    <x v="0"/>
    <m/>
    <m/>
    <m/>
    <e v="#N/A"/>
    <e v="#N/A"/>
    <n v="2190"/>
    <x v="1"/>
    <m/>
    <m/>
    <m/>
    <m/>
    <s v="with various options"/>
    <m/>
    <m/>
    <n v="0"/>
    <n v="3"/>
    <m/>
    <e v="#N/A"/>
    <m/>
    <m/>
    <m/>
    <m/>
    <m/>
    <m/>
    <m/>
    <m/>
    <m/>
    <m/>
    <m/>
    <m/>
    <m/>
    <m/>
    <m/>
    <m/>
    <m/>
    <m/>
    <m/>
    <m/>
    <m/>
    <n v="140000"/>
    <m/>
    <m/>
    <s v="Euro"/>
    <n v="16.59"/>
    <m/>
    <m/>
    <m/>
    <m/>
    <e v="#N/A"/>
    <n v="0"/>
    <m/>
    <m/>
    <m/>
    <m/>
    <m/>
    <m/>
    <m/>
    <m/>
    <m/>
    <m/>
    <m/>
    <m/>
    <m/>
    <m/>
    <m/>
    <m/>
    <m/>
    <m/>
    <m/>
    <n v="1"/>
    <m/>
  </r>
  <r>
    <m/>
    <s v="V400002"/>
    <s v="2021-2420-2"/>
    <x v="41"/>
    <m/>
    <s v="Wagon"/>
    <n v="52"/>
    <m/>
    <x v="11"/>
    <m/>
    <m/>
    <x v="5"/>
    <x v="0"/>
    <n v="1"/>
    <m/>
    <m/>
    <n v="1"/>
    <m/>
    <n v="0"/>
    <n v="0"/>
    <x v="1"/>
    <m/>
    <m/>
    <m/>
    <x v="0"/>
    <m/>
    <m/>
    <m/>
    <e v="#N/A"/>
    <e v="#N/A"/>
    <n v="2190"/>
    <x v="1"/>
    <m/>
    <m/>
    <m/>
    <m/>
    <s v="with various options"/>
    <m/>
    <m/>
    <n v="0"/>
    <n v="3"/>
    <m/>
    <e v="#N/A"/>
    <m/>
    <m/>
    <m/>
    <m/>
    <m/>
    <m/>
    <m/>
    <m/>
    <m/>
    <m/>
    <m/>
    <m/>
    <m/>
    <m/>
    <m/>
    <m/>
    <m/>
    <m/>
    <m/>
    <m/>
    <m/>
    <n v="140000"/>
    <m/>
    <m/>
    <s v="Euro"/>
    <n v="16.59"/>
    <m/>
    <m/>
    <m/>
    <m/>
    <e v="#N/A"/>
    <n v="0"/>
    <m/>
    <m/>
    <m/>
    <m/>
    <m/>
    <m/>
    <m/>
    <m/>
    <m/>
    <m/>
    <m/>
    <m/>
    <m/>
    <m/>
    <m/>
    <m/>
    <m/>
    <m/>
    <m/>
    <n v="1"/>
    <m/>
  </r>
  <r>
    <m/>
    <s v="V400002"/>
    <s v="2021-2420-2"/>
    <x v="41"/>
    <m/>
    <s v="Wagon"/>
    <n v="53"/>
    <m/>
    <x v="11"/>
    <m/>
    <m/>
    <x v="5"/>
    <x v="0"/>
    <n v="1"/>
    <m/>
    <m/>
    <n v="1"/>
    <m/>
    <n v="0"/>
    <n v="0"/>
    <x v="1"/>
    <m/>
    <m/>
    <m/>
    <x v="0"/>
    <m/>
    <m/>
    <m/>
    <e v="#N/A"/>
    <e v="#N/A"/>
    <n v="2190"/>
    <x v="1"/>
    <m/>
    <m/>
    <m/>
    <m/>
    <s v="with various options"/>
    <m/>
    <m/>
    <n v="0"/>
    <n v="3"/>
    <m/>
    <e v="#N/A"/>
    <m/>
    <m/>
    <m/>
    <m/>
    <m/>
    <m/>
    <m/>
    <m/>
    <m/>
    <m/>
    <m/>
    <m/>
    <m/>
    <m/>
    <m/>
    <m/>
    <m/>
    <m/>
    <m/>
    <m/>
    <m/>
    <n v="140000"/>
    <m/>
    <m/>
    <s v="Euro"/>
    <n v="16.59"/>
    <m/>
    <m/>
    <m/>
    <m/>
    <e v="#N/A"/>
    <n v="0"/>
    <m/>
    <m/>
    <m/>
    <m/>
    <m/>
    <m/>
    <m/>
    <m/>
    <m/>
    <m/>
    <m/>
    <m/>
    <m/>
    <m/>
    <m/>
    <m/>
    <m/>
    <m/>
    <m/>
    <n v="1"/>
    <m/>
  </r>
  <r>
    <s v="LOA ok CMI 20.06.25"/>
    <s v="V400001"/>
    <s v="2021-2420-3"/>
    <x v="41"/>
    <m/>
    <s v="Header"/>
    <m/>
    <m/>
    <x v="11"/>
    <s v="DEU"/>
    <s v="Middle EU - DBC"/>
    <x v="5"/>
    <x v="3"/>
    <n v="169"/>
    <m/>
    <m/>
    <n v="169"/>
    <n v="0"/>
    <n v="0"/>
    <n v="132"/>
    <x v="4"/>
    <m/>
    <m/>
    <m/>
    <x v="5"/>
    <s v="bis zu 50% early termination möglich mit versch. Pönalen"/>
    <d v="2021-10-01T00:00:00"/>
    <d v="2028-11-30T00:00:00"/>
    <m/>
    <m/>
    <n v="2617"/>
    <x v="45"/>
    <m/>
    <m/>
    <m/>
    <m/>
    <s v="with various options"/>
    <m/>
    <m/>
    <n v="3"/>
    <n v="0"/>
    <m/>
    <m/>
    <s v="ab dem 30.06.2023 bis zum 31.12.2023 bis zu 20% und danach pro Kalenderjahr bis zu 40 %, ab dem 31.12.2023 insgesamt bis zu 50 %,  Ankündigungsfristen zwischen 3-9 Mte "/>
    <m/>
    <m/>
    <m/>
    <m/>
    <m/>
    <m/>
    <m/>
    <n v="2617"/>
    <s v="A"/>
    <n v="64"/>
    <n v="1"/>
    <s v="DEU"/>
    <s v="Not required"/>
    <s v="N"/>
    <s v="N"/>
    <n v="24"/>
    <s v="muss bis 28.02.28 wahrgenommen werden"/>
    <m/>
    <m/>
    <s v="Not Started"/>
    <n v="140000"/>
    <m/>
    <m/>
    <s v="Euro"/>
    <n v="25.4"/>
    <n v="0"/>
    <n v="0"/>
    <m/>
    <n v="0"/>
    <n v="25.4"/>
    <n v="0"/>
    <n v="780"/>
    <m/>
    <m/>
    <n v="0"/>
    <s v="0.00"/>
    <n v="0"/>
    <n v="0"/>
    <n v="0"/>
    <n v="0"/>
    <n v="25.4"/>
    <n v="0"/>
    <n v="25.4"/>
    <n v="1"/>
    <n v="0"/>
    <n v="25.4"/>
    <n v="25.4"/>
    <n v="23660000"/>
    <n v="0"/>
    <s v="Y"/>
    <n v="169"/>
    <n v="1562506.4"/>
  </r>
  <r>
    <m/>
    <s v="V400001"/>
    <s v="2021-2420-3"/>
    <x v="41"/>
    <m/>
    <s v="Wagon"/>
    <n v="1"/>
    <e v="#N/A"/>
    <x v="11"/>
    <m/>
    <m/>
    <x v="5"/>
    <x v="3"/>
    <n v="1"/>
    <m/>
    <m/>
    <n v="1"/>
    <m/>
    <n v="0"/>
    <n v="0"/>
    <x v="1"/>
    <m/>
    <m/>
    <m/>
    <x v="0"/>
    <m/>
    <m/>
    <m/>
    <e v="#N/A"/>
    <e v="#N/A"/>
    <m/>
    <x v="1"/>
    <m/>
    <m/>
    <m/>
    <m/>
    <s v="with various options"/>
    <m/>
    <m/>
    <n v="3"/>
    <n v="0"/>
    <m/>
    <e v="#N/A"/>
    <m/>
    <m/>
    <m/>
    <m/>
    <m/>
    <m/>
    <m/>
    <m/>
    <m/>
    <m/>
    <m/>
    <m/>
    <m/>
    <m/>
    <m/>
    <m/>
    <m/>
    <m/>
    <m/>
    <e v="#N/A"/>
    <m/>
    <n v="140000"/>
    <m/>
    <m/>
    <s v="Euro"/>
    <n v="16.59"/>
    <m/>
    <m/>
    <m/>
    <m/>
    <e v="#N/A"/>
    <n v="0"/>
    <m/>
    <m/>
    <m/>
    <m/>
    <m/>
    <m/>
    <m/>
    <m/>
    <m/>
    <m/>
    <m/>
    <m/>
    <m/>
    <m/>
    <m/>
    <m/>
    <m/>
    <m/>
    <m/>
    <n v="1"/>
    <m/>
  </r>
  <r>
    <m/>
    <s v="V400001"/>
    <s v="2021-2420-3"/>
    <x v="41"/>
    <m/>
    <s v="Wagon"/>
    <n v="2"/>
    <s v="37 80 4980 613-6"/>
    <x v="11"/>
    <m/>
    <m/>
    <x v="5"/>
    <x v="3"/>
    <n v="1"/>
    <m/>
    <m/>
    <n v="1"/>
    <m/>
    <n v="0"/>
    <n v="1"/>
    <x v="1"/>
    <m/>
    <m/>
    <m/>
    <x v="5"/>
    <m/>
    <m/>
    <m/>
    <d v="2022-01-01T00:00:00"/>
    <d v="2028-02-28T00:00:00"/>
    <n v="2190"/>
    <x v="47"/>
    <m/>
    <m/>
    <m/>
    <m/>
    <s v="with various options"/>
    <m/>
    <m/>
    <n v="3"/>
    <n v="0"/>
    <m/>
    <d v="2028-02-28T00:00:00"/>
    <m/>
    <m/>
    <m/>
    <m/>
    <m/>
    <m/>
    <m/>
    <m/>
    <m/>
    <m/>
    <m/>
    <m/>
    <m/>
    <m/>
    <m/>
    <m/>
    <m/>
    <m/>
    <m/>
    <d v="2027-09-28T00:00:00"/>
    <m/>
    <n v="140000"/>
    <m/>
    <m/>
    <s v="Euro"/>
    <n v="16.59"/>
    <m/>
    <m/>
    <m/>
    <m/>
    <n v="25.4"/>
    <n v="0"/>
    <m/>
    <m/>
    <m/>
    <m/>
    <m/>
    <m/>
    <m/>
    <m/>
    <m/>
    <m/>
    <m/>
    <m/>
    <m/>
    <m/>
    <m/>
    <m/>
    <m/>
    <m/>
    <m/>
    <n v="1"/>
    <m/>
  </r>
  <r>
    <m/>
    <s v="V400001"/>
    <s v="2021-2420-3"/>
    <x v="41"/>
    <m/>
    <s v="Wagon"/>
    <n v="3"/>
    <s v="37 80 4980 614-4"/>
    <x v="11"/>
    <m/>
    <m/>
    <x v="5"/>
    <x v="3"/>
    <n v="1"/>
    <m/>
    <m/>
    <n v="1"/>
    <m/>
    <n v="0"/>
    <n v="1"/>
    <x v="1"/>
    <m/>
    <m/>
    <m/>
    <x v="5"/>
    <m/>
    <m/>
    <m/>
    <d v="2022-01-01T00:00:00"/>
    <d v="2028-02-28T00:00:00"/>
    <n v="2190"/>
    <x v="47"/>
    <m/>
    <m/>
    <m/>
    <m/>
    <s v="with various options"/>
    <m/>
    <m/>
    <n v="3"/>
    <n v="0"/>
    <m/>
    <d v="2028-02-28T00:00:00"/>
    <m/>
    <m/>
    <m/>
    <m/>
    <m/>
    <m/>
    <m/>
    <m/>
    <m/>
    <m/>
    <m/>
    <m/>
    <m/>
    <m/>
    <m/>
    <m/>
    <m/>
    <m/>
    <m/>
    <d v="2027-09-28T00:00:00"/>
    <m/>
    <n v="140000"/>
    <m/>
    <m/>
    <s v="Euro"/>
    <n v="16.59"/>
    <m/>
    <m/>
    <m/>
    <m/>
    <n v="25.4"/>
    <n v="0"/>
    <m/>
    <m/>
    <m/>
    <m/>
    <m/>
    <m/>
    <m/>
    <m/>
    <m/>
    <m/>
    <m/>
    <m/>
    <m/>
    <m/>
    <m/>
    <m/>
    <m/>
    <m/>
    <m/>
    <n v="1"/>
    <m/>
  </r>
  <r>
    <m/>
    <s v="V400001"/>
    <s v="2021-2420-3"/>
    <x v="41"/>
    <m/>
    <s v="Wagon"/>
    <n v="4"/>
    <s v="37 80 4980 615-1"/>
    <x v="11"/>
    <m/>
    <m/>
    <x v="5"/>
    <x v="3"/>
    <n v="1"/>
    <m/>
    <m/>
    <n v="1"/>
    <m/>
    <n v="0"/>
    <n v="1"/>
    <x v="1"/>
    <m/>
    <m/>
    <m/>
    <x v="5"/>
    <m/>
    <m/>
    <m/>
    <d v="2022-01-01T00:00:00"/>
    <d v="2028-02-28T00:00:00"/>
    <n v="2190"/>
    <x v="47"/>
    <m/>
    <m/>
    <m/>
    <m/>
    <s v="with various options"/>
    <m/>
    <m/>
    <n v="3"/>
    <n v="0"/>
    <m/>
    <d v="2028-02-28T00:00:00"/>
    <m/>
    <m/>
    <m/>
    <m/>
    <m/>
    <m/>
    <m/>
    <m/>
    <m/>
    <m/>
    <m/>
    <m/>
    <m/>
    <m/>
    <m/>
    <m/>
    <m/>
    <m/>
    <m/>
    <d v="2027-09-28T00:00:00"/>
    <m/>
    <n v="140000"/>
    <m/>
    <m/>
    <s v="Euro"/>
    <n v="16.59"/>
    <m/>
    <m/>
    <m/>
    <m/>
    <n v="25.4"/>
    <n v="0"/>
    <m/>
    <m/>
    <m/>
    <m/>
    <m/>
    <m/>
    <m/>
    <m/>
    <m/>
    <m/>
    <m/>
    <m/>
    <m/>
    <m/>
    <m/>
    <m/>
    <m/>
    <m/>
    <m/>
    <n v="1"/>
    <m/>
  </r>
  <r>
    <m/>
    <s v="V400001"/>
    <s v="2021-2420-3"/>
    <x v="41"/>
    <m/>
    <s v="Wagon"/>
    <n v="5"/>
    <s v="37 80 4980 616-9"/>
    <x v="11"/>
    <m/>
    <m/>
    <x v="5"/>
    <x v="3"/>
    <n v="1"/>
    <m/>
    <m/>
    <n v="1"/>
    <m/>
    <n v="0"/>
    <n v="1"/>
    <x v="1"/>
    <m/>
    <m/>
    <m/>
    <x v="5"/>
    <m/>
    <m/>
    <m/>
    <d v="2022-01-01T00:00:00"/>
    <d v="2028-02-28T00:00:00"/>
    <n v="2190"/>
    <x v="47"/>
    <m/>
    <m/>
    <m/>
    <m/>
    <s v="with various options"/>
    <m/>
    <m/>
    <n v="3"/>
    <n v="0"/>
    <m/>
    <d v="2028-02-28T00:00:00"/>
    <m/>
    <m/>
    <m/>
    <m/>
    <m/>
    <m/>
    <m/>
    <m/>
    <m/>
    <m/>
    <m/>
    <m/>
    <m/>
    <m/>
    <m/>
    <m/>
    <m/>
    <m/>
    <m/>
    <d v="2027-09-28T00:00:00"/>
    <m/>
    <n v="140000"/>
    <m/>
    <m/>
    <s v="Euro"/>
    <n v="16.59"/>
    <m/>
    <m/>
    <m/>
    <m/>
    <n v="25.4"/>
    <n v="0"/>
    <m/>
    <m/>
    <m/>
    <m/>
    <m/>
    <m/>
    <m/>
    <m/>
    <m/>
    <m/>
    <m/>
    <m/>
    <m/>
    <m/>
    <m/>
    <m/>
    <m/>
    <m/>
    <m/>
    <n v="1"/>
    <m/>
  </r>
  <r>
    <m/>
    <s v="V400001"/>
    <s v="2021-2420-3"/>
    <x v="41"/>
    <m/>
    <s v="Wagon"/>
    <n v="6"/>
    <e v="#N/A"/>
    <x v="11"/>
    <m/>
    <m/>
    <x v="5"/>
    <x v="3"/>
    <n v="1"/>
    <m/>
    <m/>
    <n v="1"/>
    <m/>
    <n v="0"/>
    <n v="0"/>
    <x v="1"/>
    <m/>
    <m/>
    <m/>
    <x v="0"/>
    <m/>
    <m/>
    <m/>
    <e v="#N/A"/>
    <e v="#N/A"/>
    <n v="2190"/>
    <x v="1"/>
    <m/>
    <m/>
    <m/>
    <m/>
    <s v="with various options"/>
    <m/>
    <m/>
    <n v="3"/>
    <n v="0"/>
    <m/>
    <e v="#N/A"/>
    <m/>
    <m/>
    <m/>
    <m/>
    <m/>
    <m/>
    <m/>
    <m/>
    <m/>
    <m/>
    <m/>
    <m/>
    <m/>
    <m/>
    <m/>
    <m/>
    <m/>
    <m/>
    <m/>
    <e v="#N/A"/>
    <m/>
    <n v="140000"/>
    <m/>
    <m/>
    <s v="Euro"/>
    <n v="16.59"/>
    <m/>
    <m/>
    <m/>
    <m/>
    <e v="#N/A"/>
    <n v="0"/>
    <m/>
    <m/>
    <m/>
    <m/>
    <m/>
    <m/>
    <m/>
    <m/>
    <m/>
    <m/>
    <m/>
    <m/>
    <m/>
    <m/>
    <m/>
    <m/>
    <m/>
    <m/>
    <m/>
    <n v="1"/>
    <m/>
  </r>
  <r>
    <m/>
    <s v="V400001"/>
    <s v="2021-2420-3"/>
    <x v="41"/>
    <m/>
    <s v="Wagon"/>
    <n v="7"/>
    <s v="37 80 4980 618-5"/>
    <x v="11"/>
    <m/>
    <m/>
    <x v="5"/>
    <x v="3"/>
    <n v="1"/>
    <m/>
    <m/>
    <n v="1"/>
    <m/>
    <n v="0"/>
    <n v="1"/>
    <x v="1"/>
    <m/>
    <m/>
    <m/>
    <x v="5"/>
    <m/>
    <m/>
    <m/>
    <d v="2022-01-01T00:00:00"/>
    <d v="2028-02-28T00:00:00"/>
    <n v="2190"/>
    <x v="47"/>
    <m/>
    <m/>
    <m/>
    <m/>
    <s v="with various options"/>
    <m/>
    <m/>
    <n v="3"/>
    <n v="0"/>
    <m/>
    <d v="2028-02-28T00:00:00"/>
    <m/>
    <m/>
    <m/>
    <m/>
    <m/>
    <m/>
    <m/>
    <m/>
    <m/>
    <m/>
    <m/>
    <m/>
    <m/>
    <m/>
    <m/>
    <m/>
    <m/>
    <m/>
    <m/>
    <d v="2027-09-28T00:00:00"/>
    <m/>
    <n v="140000"/>
    <m/>
    <m/>
    <s v="Euro"/>
    <n v="16.59"/>
    <m/>
    <m/>
    <m/>
    <m/>
    <n v="25.4"/>
    <n v="0"/>
    <m/>
    <m/>
    <m/>
    <m/>
    <m/>
    <m/>
    <m/>
    <m/>
    <m/>
    <m/>
    <m/>
    <m/>
    <m/>
    <m/>
    <m/>
    <m/>
    <m/>
    <m/>
    <m/>
    <n v="1"/>
    <m/>
  </r>
  <r>
    <m/>
    <s v="V400001"/>
    <s v="2021-2420-3"/>
    <x v="41"/>
    <m/>
    <s v="Wagon"/>
    <n v="8"/>
    <s v="37 80 4980 619-3"/>
    <x v="11"/>
    <m/>
    <m/>
    <x v="5"/>
    <x v="3"/>
    <n v="1"/>
    <m/>
    <m/>
    <n v="1"/>
    <m/>
    <n v="0"/>
    <n v="1"/>
    <x v="1"/>
    <m/>
    <m/>
    <m/>
    <x v="5"/>
    <m/>
    <m/>
    <m/>
    <d v="2022-01-01T00:00:00"/>
    <d v="2028-02-28T00:00:00"/>
    <n v="2190"/>
    <x v="47"/>
    <m/>
    <m/>
    <m/>
    <m/>
    <s v="with various options"/>
    <m/>
    <m/>
    <n v="3"/>
    <n v="0"/>
    <m/>
    <d v="2028-02-28T00:00:00"/>
    <m/>
    <m/>
    <m/>
    <m/>
    <m/>
    <m/>
    <m/>
    <m/>
    <m/>
    <m/>
    <m/>
    <m/>
    <m/>
    <m/>
    <m/>
    <m/>
    <m/>
    <m/>
    <m/>
    <d v="2027-09-28T00:00:00"/>
    <m/>
    <n v="140000"/>
    <m/>
    <m/>
    <s v="Euro"/>
    <n v="16.59"/>
    <m/>
    <m/>
    <m/>
    <m/>
    <n v="25.4"/>
    <n v="0"/>
    <m/>
    <m/>
    <m/>
    <m/>
    <m/>
    <m/>
    <m/>
    <m/>
    <m/>
    <m/>
    <m/>
    <m/>
    <m/>
    <m/>
    <m/>
    <m/>
    <m/>
    <m/>
    <m/>
    <n v="1"/>
    <m/>
  </r>
  <r>
    <m/>
    <s v="V400001"/>
    <s v="2021-2420-3"/>
    <x v="41"/>
    <m/>
    <s v="Wagon"/>
    <n v="9"/>
    <s v="37 80 4980 620-1"/>
    <x v="11"/>
    <m/>
    <m/>
    <x v="5"/>
    <x v="3"/>
    <n v="1"/>
    <m/>
    <m/>
    <n v="1"/>
    <m/>
    <n v="0"/>
    <n v="1"/>
    <x v="1"/>
    <m/>
    <m/>
    <m/>
    <x v="5"/>
    <m/>
    <m/>
    <m/>
    <d v="2022-01-01T00:00:00"/>
    <d v="2028-02-28T00:00:00"/>
    <n v="2190"/>
    <x v="47"/>
    <m/>
    <m/>
    <m/>
    <m/>
    <s v="with various options"/>
    <m/>
    <m/>
    <n v="3"/>
    <n v="0"/>
    <m/>
    <d v="2028-02-28T00:00:00"/>
    <m/>
    <m/>
    <m/>
    <m/>
    <m/>
    <m/>
    <m/>
    <m/>
    <m/>
    <m/>
    <m/>
    <m/>
    <m/>
    <m/>
    <m/>
    <m/>
    <m/>
    <m/>
    <m/>
    <d v="2027-09-28T00:00:00"/>
    <m/>
    <n v="140000"/>
    <m/>
    <m/>
    <s v="Euro"/>
    <n v="16.59"/>
    <m/>
    <m/>
    <m/>
    <m/>
    <n v="25.4"/>
    <n v="0"/>
    <m/>
    <m/>
    <m/>
    <m/>
    <m/>
    <m/>
    <m/>
    <m/>
    <m/>
    <m/>
    <m/>
    <m/>
    <m/>
    <m/>
    <m/>
    <m/>
    <m/>
    <m/>
    <m/>
    <n v="1"/>
    <m/>
  </r>
  <r>
    <m/>
    <s v="V400001"/>
    <s v="2021-2420-3"/>
    <x v="41"/>
    <m/>
    <s v="Wagon"/>
    <n v="10"/>
    <s v="37 80 4980 621-9"/>
    <x v="11"/>
    <m/>
    <m/>
    <x v="5"/>
    <x v="3"/>
    <n v="1"/>
    <m/>
    <m/>
    <n v="1"/>
    <m/>
    <n v="0"/>
    <n v="1"/>
    <x v="1"/>
    <m/>
    <m/>
    <m/>
    <x v="5"/>
    <m/>
    <m/>
    <m/>
    <d v="2022-01-01T00:00:00"/>
    <d v="2028-02-28T00:00:00"/>
    <n v="2190"/>
    <x v="47"/>
    <m/>
    <m/>
    <m/>
    <m/>
    <s v="with various options"/>
    <m/>
    <m/>
    <n v="3"/>
    <n v="0"/>
    <m/>
    <d v="2028-02-28T00:00:00"/>
    <m/>
    <m/>
    <m/>
    <m/>
    <m/>
    <m/>
    <m/>
    <m/>
    <m/>
    <m/>
    <m/>
    <m/>
    <m/>
    <m/>
    <m/>
    <m/>
    <m/>
    <m/>
    <m/>
    <d v="2027-09-28T00:00:00"/>
    <m/>
    <n v="140000"/>
    <m/>
    <m/>
    <s v="Euro"/>
    <n v="16.59"/>
    <m/>
    <m/>
    <m/>
    <m/>
    <n v="25.4"/>
    <n v="0"/>
    <m/>
    <m/>
    <m/>
    <m/>
    <m/>
    <m/>
    <m/>
    <m/>
    <m/>
    <m/>
    <m/>
    <m/>
    <m/>
    <m/>
    <m/>
    <m/>
    <m/>
    <m/>
    <m/>
    <n v="1"/>
    <m/>
  </r>
  <r>
    <m/>
    <s v="V400001"/>
    <s v="2021-2420-3"/>
    <x v="41"/>
    <m/>
    <s v="Wagon"/>
    <n v="11"/>
    <s v="37 80 4980 622-7"/>
    <x v="11"/>
    <m/>
    <m/>
    <x v="5"/>
    <x v="3"/>
    <n v="1"/>
    <m/>
    <m/>
    <n v="1"/>
    <m/>
    <n v="0"/>
    <n v="1"/>
    <x v="1"/>
    <m/>
    <m/>
    <m/>
    <x v="5"/>
    <m/>
    <m/>
    <m/>
    <d v="2022-01-01T00:00:00"/>
    <d v="2028-02-28T00:00:00"/>
    <n v="2190"/>
    <x v="47"/>
    <m/>
    <m/>
    <m/>
    <m/>
    <s v="with various options"/>
    <m/>
    <m/>
    <n v="3"/>
    <n v="0"/>
    <m/>
    <d v="2028-02-28T00:00:00"/>
    <m/>
    <m/>
    <m/>
    <m/>
    <m/>
    <m/>
    <m/>
    <m/>
    <m/>
    <m/>
    <m/>
    <m/>
    <m/>
    <m/>
    <m/>
    <m/>
    <m/>
    <m/>
    <m/>
    <d v="2027-09-28T00:00:00"/>
    <m/>
    <n v="140000"/>
    <m/>
    <m/>
    <s v="Euro"/>
    <n v="16.59"/>
    <m/>
    <m/>
    <m/>
    <m/>
    <n v="25.4"/>
    <n v="0"/>
    <m/>
    <m/>
    <m/>
    <m/>
    <m/>
    <m/>
    <m/>
    <m/>
    <m/>
    <m/>
    <m/>
    <m/>
    <m/>
    <m/>
    <m/>
    <m/>
    <m/>
    <m/>
    <m/>
    <n v="1"/>
    <m/>
  </r>
  <r>
    <m/>
    <s v="V400001"/>
    <s v="2021-2420-3"/>
    <x v="41"/>
    <m/>
    <s v="Wagon"/>
    <n v="12"/>
    <s v="37 80 4980 623-5"/>
    <x v="11"/>
    <m/>
    <m/>
    <x v="5"/>
    <x v="3"/>
    <n v="1"/>
    <m/>
    <m/>
    <n v="1"/>
    <m/>
    <n v="0"/>
    <n v="1"/>
    <x v="1"/>
    <m/>
    <m/>
    <m/>
    <x v="5"/>
    <m/>
    <m/>
    <m/>
    <d v="2022-01-01T00:00:00"/>
    <d v="2028-02-28T00:00:00"/>
    <n v="2190"/>
    <x v="47"/>
    <m/>
    <m/>
    <m/>
    <m/>
    <s v="with various options"/>
    <m/>
    <m/>
    <n v="3"/>
    <n v="0"/>
    <m/>
    <d v="2028-02-28T00:00:00"/>
    <m/>
    <m/>
    <m/>
    <m/>
    <m/>
    <m/>
    <m/>
    <m/>
    <m/>
    <m/>
    <m/>
    <m/>
    <m/>
    <m/>
    <m/>
    <m/>
    <m/>
    <m/>
    <m/>
    <d v="2027-09-28T00:00:00"/>
    <m/>
    <n v="140000"/>
    <m/>
    <m/>
    <s v="Euro"/>
    <n v="16.59"/>
    <m/>
    <m/>
    <m/>
    <m/>
    <n v="25.4"/>
    <n v="0"/>
    <m/>
    <m/>
    <m/>
    <m/>
    <m/>
    <m/>
    <m/>
    <m/>
    <m/>
    <m/>
    <m/>
    <m/>
    <m/>
    <m/>
    <m/>
    <m/>
    <m/>
    <m/>
    <m/>
    <n v="1"/>
    <m/>
  </r>
  <r>
    <m/>
    <s v="V400001"/>
    <s v="2021-2420-3"/>
    <x v="41"/>
    <m/>
    <s v="Wagon"/>
    <n v="13"/>
    <s v="37 80 4980 624-3"/>
    <x v="11"/>
    <m/>
    <m/>
    <x v="5"/>
    <x v="3"/>
    <n v="1"/>
    <m/>
    <m/>
    <n v="1"/>
    <m/>
    <n v="0"/>
    <n v="1"/>
    <x v="1"/>
    <m/>
    <m/>
    <m/>
    <x v="5"/>
    <m/>
    <m/>
    <m/>
    <d v="2022-01-01T00:00:00"/>
    <d v="2028-02-28T00:00:00"/>
    <n v="2190"/>
    <x v="47"/>
    <m/>
    <m/>
    <m/>
    <m/>
    <s v="with various options"/>
    <m/>
    <m/>
    <n v="3"/>
    <n v="0"/>
    <m/>
    <d v="2028-02-28T00:00:00"/>
    <m/>
    <m/>
    <m/>
    <m/>
    <m/>
    <m/>
    <m/>
    <m/>
    <m/>
    <m/>
    <m/>
    <m/>
    <m/>
    <m/>
    <m/>
    <m/>
    <m/>
    <m/>
    <m/>
    <d v="2027-09-28T00:00:00"/>
    <m/>
    <n v="140000"/>
    <m/>
    <m/>
    <s v="Euro"/>
    <n v="16.59"/>
    <m/>
    <m/>
    <m/>
    <m/>
    <n v="25.4"/>
    <n v="0"/>
    <m/>
    <m/>
    <m/>
    <m/>
    <m/>
    <m/>
    <m/>
    <m/>
    <m/>
    <m/>
    <m/>
    <m/>
    <m/>
    <m/>
    <m/>
    <m/>
    <m/>
    <m/>
    <m/>
    <n v="1"/>
    <m/>
  </r>
  <r>
    <m/>
    <s v="V400001"/>
    <s v="2021-2420-3"/>
    <x v="41"/>
    <m/>
    <s v="Wagon"/>
    <n v="14"/>
    <s v="37 80 4980 625-0"/>
    <x v="11"/>
    <m/>
    <m/>
    <x v="5"/>
    <x v="3"/>
    <n v="1"/>
    <m/>
    <m/>
    <n v="1"/>
    <m/>
    <n v="0"/>
    <n v="1"/>
    <x v="1"/>
    <m/>
    <m/>
    <m/>
    <x v="5"/>
    <m/>
    <m/>
    <m/>
    <d v="2022-01-01T00:00:00"/>
    <d v="2028-02-28T00:00:00"/>
    <n v="2190"/>
    <x v="47"/>
    <m/>
    <m/>
    <m/>
    <m/>
    <s v="with various options"/>
    <m/>
    <m/>
    <n v="3"/>
    <n v="0"/>
    <m/>
    <d v="2028-02-28T00:00:00"/>
    <m/>
    <m/>
    <m/>
    <m/>
    <m/>
    <m/>
    <m/>
    <m/>
    <m/>
    <m/>
    <m/>
    <m/>
    <m/>
    <m/>
    <m/>
    <m/>
    <m/>
    <m/>
    <m/>
    <d v="2027-09-28T00:00:00"/>
    <m/>
    <n v="140000"/>
    <m/>
    <m/>
    <s v="Euro"/>
    <n v="16.59"/>
    <m/>
    <m/>
    <m/>
    <m/>
    <n v="25.4"/>
    <n v="0"/>
    <m/>
    <m/>
    <m/>
    <m/>
    <m/>
    <m/>
    <m/>
    <m/>
    <m/>
    <m/>
    <m/>
    <m/>
    <m/>
    <m/>
    <m/>
    <m/>
    <m/>
    <m/>
    <m/>
    <n v="1"/>
    <m/>
  </r>
  <r>
    <m/>
    <s v="V400001"/>
    <s v="2021-2420-3"/>
    <x v="41"/>
    <m/>
    <s v="Wagon"/>
    <n v="15"/>
    <s v="37 80 4980 626-8"/>
    <x v="11"/>
    <m/>
    <m/>
    <x v="5"/>
    <x v="3"/>
    <n v="1"/>
    <m/>
    <m/>
    <n v="1"/>
    <m/>
    <n v="0"/>
    <n v="1"/>
    <x v="1"/>
    <m/>
    <m/>
    <m/>
    <x v="5"/>
    <m/>
    <m/>
    <m/>
    <d v="2022-01-01T00:00:00"/>
    <d v="2028-02-28T00:00:00"/>
    <n v="2190"/>
    <x v="47"/>
    <m/>
    <m/>
    <m/>
    <m/>
    <s v="with various options"/>
    <m/>
    <m/>
    <n v="3"/>
    <n v="0"/>
    <m/>
    <d v="2028-02-28T00:00:00"/>
    <m/>
    <m/>
    <m/>
    <m/>
    <m/>
    <m/>
    <m/>
    <m/>
    <m/>
    <m/>
    <m/>
    <m/>
    <m/>
    <m/>
    <m/>
    <m/>
    <m/>
    <m/>
    <m/>
    <d v="2027-09-28T00:00:00"/>
    <m/>
    <n v="140000"/>
    <m/>
    <m/>
    <s v="Euro"/>
    <n v="16.59"/>
    <m/>
    <m/>
    <m/>
    <m/>
    <n v="25.4"/>
    <n v="0"/>
    <m/>
    <m/>
    <m/>
    <m/>
    <m/>
    <m/>
    <m/>
    <m/>
    <m/>
    <m/>
    <m/>
    <m/>
    <m/>
    <m/>
    <m/>
    <m/>
    <m/>
    <m/>
    <m/>
    <n v="1"/>
    <m/>
  </r>
  <r>
    <m/>
    <s v="V400001"/>
    <s v="2021-2420-3"/>
    <x v="41"/>
    <m/>
    <s v="Wagon"/>
    <n v="16"/>
    <s v="37 80 4980 627-6"/>
    <x v="11"/>
    <m/>
    <m/>
    <x v="5"/>
    <x v="3"/>
    <n v="1"/>
    <m/>
    <m/>
    <n v="1"/>
    <m/>
    <n v="0"/>
    <n v="1"/>
    <x v="1"/>
    <m/>
    <m/>
    <m/>
    <x v="5"/>
    <m/>
    <m/>
    <m/>
    <d v="2022-01-01T00:00:00"/>
    <d v="2028-02-28T00:00:00"/>
    <n v="2190"/>
    <x v="47"/>
    <m/>
    <m/>
    <m/>
    <m/>
    <s v="with various options"/>
    <m/>
    <m/>
    <n v="3"/>
    <n v="0"/>
    <m/>
    <d v="2028-02-28T00:00:00"/>
    <m/>
    <m/>
    <m/>
    <m/>
    <m/>
    <m/>
    <m/>
    <m/>
    <m/>
    <m/>
    <m/>
    <m/>
    <m/>
    <m/>
    <m/>
    <m/>
    <m/>
    <m/>
    <m/>
    <d v="2027-09-28T00:00:00"/>
    <m/>
    <n v="140000"/>
    <m/>
    <m/>
    <s v="Euro"/>
    <n v="16.59"/>
    <m/>
    <m/>
    <m/>
    <m/>
    <n v="25.4"/>
    <n v="0"/>
    <m/>
    <m/>
    <m/>
    <m/>
    <m/>
    <m/>
    <m/>
    <m/>
    <m/>
    <m/>
    <m/>
    <m/>
    <m/>
    <m/>
    <m/>
    <m/>
    <m/>
    <m/>
    <m/>
    <n v="1"/>
    <m/>
  </r>
  <r>
    <m/>
    <s v="V400001"/>
    <s v="2021-2420-3"/>
    <x v="41"/>
    <m/>
    <s v="Wagon"/>
    <n v="17"/>
    <s v="37 80 4980 628-4"/>
    <x v="11"/>
    <m/>
    <m/>
    <x v="5"/>
    <x v="3"/>
    <n v="1"/>
    <m/>
    <m/>
    <n v="1"/>
    <m/>
    <n v="0"/>
    <n v="1"/>
    <x v="1"/>
    <m/>
    <m/>
    <m/>
    <x v="5"/>
    <m/>
    <m/>
    <m/>
    <d v="2022-01-01T00:00:00"/>
    <d v="2028-02-28T00:00:00"/>
    <n v="2190"/>
    <x v="47"/>
    <m/>
    <m/>
    <m/>
    <m/>
    <s v="with various options"/>
    <m/>
    <m/>
    <n v="3"/>
    <n v="0"/>
    <m/>
    <d v="2028-02-28T00:00:00"/>
    <m/>
    <m/>
    <m/>
    <m/>
    <m/>
    <m/>
    <m/>
    <m/>
    <m/>
    <m/>
    <m/>
    <m/>
    <m/>
    <m/>
    <m/>
    <m/>
    <m/>
    <m/>
    <m/>
    <d v="2027-09-28T00:00:00"/>
    <m/>
    <n v="140000"/>
    <m/>
    <m/>
    <s v="Euro"/>
    <n v="16.59"/>
    <m/>
    <m/>
    <m/>
    <m/>
    <n v="25.4"/>
    <n v="0"/>
    <m/>
    <m/>
    <m/>
    <m/>
    <m/>
    <m/>
    <m/>
    <m/>
    <m/>
    <m/>
    <m/>
    <m/>
    <m/>
    <m/>
    <m/>
    <m/>
    <m/>
    <m/>
    <m/>
    <n v="1"/>
    <m/>
  </r>
  <r>
    <m/>
    <s v="V400001"/>
    <s v="2021-2420-3"/>
    <x v="41"/>
    <m/>
    <s v="Wagon"/>
    <n v="18"/>
    <s v="37 80 4980 629-2"/>
    <x v="11"/>
    <m/>
    <m/>
    <x v="5"/>
    <x v="3"/>
    <n v="1"/>
    <m/>
    <m/>
    <n v="1"/>
    <m/>
    <n v="0"/>
    <n v="1"/>
    <x v="1"/>
    <m/>
    <m/>
    <m/>
    <x v="5"/>
    <m/>
    <m/>
    <m/>
    <d v="2022-01-01T00:00:00"/>
    <d v="2028-02-28T00:00:00"/>
    <n v="2190"/>
    <x v="47"/>
    <m/>
    <m/>
    <m/>
    <m/>
    <s v="with various options"/>
    <m/>
    <m/>
    <n v="3"/>
    <n v="0"/>
    <m/>
    <d v="2028-02-28T00:00:00"/>
    <m/>
    <m/>
    <m/>
    <m/>
    <m/>
    <m/>
    <m/>
    <m/>
    <m/>
    <m/>
    <m/>
    <m/>
    <m/>
    <m/>
    <m/>
    <m/>
    <m/>
    <m/>
    <m/>
    <d v="2027-09-28T00:00:00"/>
    <m/>
    <n v="140000"/>
    <m/>
    <m/>
    <s v="Euro"/>
    <n v="16.59"/>
    <m/>
    <m/>
    <m/>
    <m/>
    <n v="25.4"/>
    <n v="0"/>
    <m/>
    <m/>
    <m/>
    <m/>
    <m/>
    <m/>
    <m/>
    <m/>
    <m/>
    <m/>
    <m/>
    <m/>
    <m/>
    <m/>
    <m/>
    <m/>
    <m/>
    <m/>
    <m/>
    <n v="1"/>
    <m/>
  </r>
  <r>
    <m/>
    <s v="V400001"/>
    <s v="2021-2420-3"/>
    <x v="41"/>
    <m/>
    <s v="Wagon"/>
    <n v="19"/>
    <e v="#N/A"/>
    <x v="11"/>
    <m/>
    <m/>
    <x v="5"/>
    <x v="3"/>
    <n v="1"/>
    <m/>
    <m/>
    <n v="1"/>
    <m/>
    <n v="0"/>
    <n v="0"/>
    <x v="1"/>
    <m/>
    <m/>
    <m/>
    <x v="0"/>
    <m/>
    <m/>
    <m/>
    <e v="#N/A"/>
    <e v="#N/A"/>
    <n v="2190"/>
    <x v="1"/>
    <m/>
    <m/>
    <m/>
    <m/>
    <s v="with various options"/>
    <m/>
    <m/>
    <n v="3"/>
    <n v="0"/>
    <m/>
    <e v="#N/A"/>
    <m/>
    <m/>
    <m/>
    <m/>
    <m/>
    <m/>
    <m/>
    <m/>
    <m/>
    <m/>
    <m/>
    <m/>
    <m/>
    <m/>
    <m/>
    <m/>
    <m/>
    <m/>
    <m/>
    <e v="#N/A"/>
    <m/>
    <n v="140000"/>
    <m/>
    <m/>
    <s v="Euro"/>
    <n v="16.59"/>
    <m/>
    <m/>
    <m/>
    <m/>
    <e v="#N/A"/>
    <n v="0"/>
    <m/>
    <m/>
    <m/>
    <m/>
    <m/>
    <m/>
    <m/>
    <m/>
    <m/>
    <m/>
    <m/>
    <m/>
    <m/>
    <m/>
    <m/>
    <m/>
    <m/>
    <m/>
    <m/>
    <n v="1"/>
    <m/>
  </r>
  <r>
    <m/>
    <s v="V400001"/>
    <s v="2021-2420-3"/>
    <x v="41"/>
    <m/>
    <s v="Wagon"/>
    <n v="20"/>
    <s v="37 80 4980 631-8"/>
    <x v="11"/>
    <m/>
    <m/>
    <x v="5"/>
    <x v="3"/>
    <n v="1"/>
    <m/>
    <m/>
    <n v="1"/>
    <m/>
    <n v="0"/>
    <n v="1"/>
    <x v="1"/>
    <m/>
    <m/>
    <m/>
    <x v="5"/>
    <m/>
    <m/>
    <m/>
    <d v="2022-01-01T00:00:00"/>
    <d v="2028-02-28T00:00:00"/>
    <n v="2190"/>
    <x v="47"/>
    <m/>
    <m/>
    <m/>
    <m/>
    <s v="with various options"/>
    <m/>
    <m/>
    <n v="3"/>
    <n v="0"/>
    <m/>
    <d v="2028-02-28T00:00:00"/>
    <m/>
    <m/>
    <m/>
    <m/>
    <m/>
    <m/>
    <m/>
    <m/>
    <m/>
    <m/>
    <m/>
    <m/>
    <m/>
    <m/>
    <m/>
    <m/>
    <m/>
    <m/>
    <m/>
    <d v="2027-09-28T00:00:00"/>
    <m/>
    <n v="140000"/>
    <m/>
    <m/>
    <s v="Euro"/>
    <n v="16.59"/>
    <m/>
    <m/>
    <m/>
    <m/>
    <n v="25.4"/>
    <n v="0"/>
    <m/>
    <m/>
    <m/>
    <m/>
    <m/>
    <m/>
    <m/>
    <m/>
    <m/>
    <m/>
    <m/>
    <m/>
    <m/>
    <m/>
    <m/>
    <m/>
    <m/>
    <m/>
    <m/>
    <n v="1"/>
    <m/>
  </r>
  <r>
    <m/>
    <s v="V400001"/>
    <s v="2021-2420-3"/>
    <x v="41"/>
    <m/>
    <s v="Wagon"/>
    <n v="21"/>
    <e v="#N/A"/>
    <x v="11"/>
    <m/>
    <m/>
    <x v="5"/>
    <x v="3"/>
    <n v="1"/>
    <m/>
    <m/>
    <n v="1"/>
    <m/>
    <n v="0"/>
    <n v="0"/>
    <x v="1"/>
    <m/>
    <m/>
    <m/>
    <x v="0"/>
    <m/>
    <m/>
    <m/>
    <e v="#N/A"/>
    <e v="#N/A"/>
    <n v="2190"/>
    <x v="1"/>
    <m/>
    <m/>
    <m/>
    <m/>
    <s v="with various options"/>
    <m/>
    <m/>
    <n v="3"/>
    <n v="0"/>
    <m/>
    <e v="#N/A"/>
    <m/>
    <m/>
    <m/>
    <m/>
    <m/>
    <m/>
    <m/>
    <m/>
    <m/>
    <m/>
    <m/>
    <m/>
    <m/>
    <m/>
    <m/>
    <m/>
    <m/>
    <m/>
    <m/>
    <e v="#N/A"/>
    <m/>
    <n v="140000"/>
    <m/>
    <m/>
    <s v="Euro"/>
    <n v="16.59"/>
    <m/>
    <m/>
    <m/>
    <m/>
    <e v="#N/A"/>
    <n v="0"/>
    <m/>
    <m/>
    <m/>
    <m/>
    <m/>
    <m/>
    <m/>
    <m/>
    <m/>
    <m/>
    <m/>
    <m/>
    <m/>
    <m/>
    <m/>
    <m/>
    <m/>
    <m/>
    <m/>
    <n v="1"/>
    <m/>
  </r>
  <r>
    <m/>
    <s v="V400001"/>
    <s v="2021-2420-3"/>
    <x v="41"/>
    <m/>
    <s v="Wagon"/>
    <n v="22"/>
    <s v="37 80 4980 633-4"/>
    <x v="11"/>
    <m/>
    <m/>
    <x v="5"/>
    <x v="3"/>
    <n v="1"/>
    <m/>
    <m/>
    <n v="1"/>
    <m/>
    <n v="0"/>
    <n v="1"/>
    <x v="1"/>
    <m/>
    <m/>
    <m/>
    <x v="5"/>
    <m/>
    <m/>
    <m/>
    <d v="2022-01-01T00:00:00"/>
    <d v="2028-02-28T00:00:00"/>
    <n v="2190"/>
    <x v="47"/>
    <m/>
    <m/>
    <m/>
    <m/>
    <s v="with various options"/>
    <m/>
    <m/>
    <n v="3"/>
    <n v="0"/>
    <m/>
    <d v="2028-02-28T00:00:00"/>
    <m/>
    <m/>
    <m/>
    <m/>
    <m/>
    <m/>
    <m/>
    <m/>
    <m/>
    <m/>
    <m/>
    <m/>
    <m/>
    <m/>
    <m/>
    <m/>
    <m/>
    <m/>
    <m/>
    <d v="2027-09-28T00:00:00"/>
    <m/>
    <n v="140000"/>
    <m/>
    <m/>
    <s v="Euro"/>
    <n v="16.59"/>
    <m/>
    <m/>
    <m/>
    <m/>
    <n v="25.4"/>
    <n v="0"/>
    <m/>
    <m/>
    <m/>
    <m/>
    <m/>
    <m/>
    <m/>
    <m/>
    <m/>
    <m/>
    <m/>
    <m/>
    <m/>
    <m/>
    <m/>
    <m/>
    <m/>
    <m/>
    <m/>
    <n v="1"/>
    <m/>
  </r>
  <r>
    <m/>
    <s v="V400001"/>
    <s v="2021-2420-3"/>
    <x v="41"/>
    <m/>
    <s v="Wagon"/>
    <n v="23"/>
    <s v="37 80 4980 634-2"/>
    <x v="11"/>
    <m/>
    <m/>
    <x v="5"/>
    <x v="3"/>
    <n v="1"/>
    <m/>
    <m/>
    <n v="1"/>
    <m/>
    <n v="0"/>
    <n v="1"/>
    <x v="1"/>
    <m/>
    <m/>
    <m/>
    <x v="5"/>
    <m/>
    <m/>
    <m/>
    <d v="2022-01-01T00:00:00"/>
    <d v="2028-02-28T00:00:00"/>
    <n v="2190"/>
    <x v="47"/>
    <m/>
    <m/>
    <m/>
    <m/>
    <s v="with various options"/>
    <m/>
    <m/>
    <n v="3"/>
    <n v="0"/>
    <m/>
    <d v="2028-02-28T00:00:00"/>
    <m/>
    <m/>
    <m/>
    <m/>
    <m/>
    <m/>
    <m/>
    <m/>
    <m/>
    <m/>
    <m/>
    <m/>
    <m/>
    <m/>
    <m/>
    <m/>
    <m/>
    <m/>
    <m/>
    <d v="2027-09-28T00:00:00"/>
    <m/>
    <n v="140000"/>
    <m/>
    <m/>
    <s v="Euro"/>
    <n v="16.59"/>
    <m/>
    <m/>
    <m/>
    <m/>
    <n v="25.4"/>
    <n v="0"/>
    <m/>
    <m/>
    <m/>
    <m/>
    <m/>
    <m/>
    <m/>
    <m/>
    <m/>
    <m/>
    <m/>
    <m/>
    <m/>
    <m/>
    <m/>
    <m/>
    <m/>
    <m/>
    <m/>
    <n v="1"/>
    <m/>
  </r>
  <r>
    <m/>
    <s v="V400001"/>
    <s v="2021-2420-3"/>
    <x v="41"/>
    <m/>
    <s v="Wagon"/>
    <n v="24"/>
    <s v="37 80 4980 635-9"/>
    <x v="11"/>
    <m/>
    <m/>
    <x v="5"/>
    <x v="3"/>
    <n v="1"/>
    <m/>
    <m/>
    <n v="1"/>
    <m/>
    <n v="0"/>
    <n v="1"/>
    <x v="1"/>
    <m/>
    <m/>
    <m/>
    <x v="5"/>
    <m/>
    <m/>
    <m/>
    <d v="2022-01-01T00:00:00"/>
    <d v="2028-02-28T00:00:00"/>
    <n v="2190"/>
    <x v="47"/>
    <m/>
    <m/>
    <m/>
    <m/>
    <s v="with various options"/>
    <m/>
    <m/>
    <n v="3"/>
    <n v="0"/>
    <m/>
    <d v="2028-02-28T00:00:00"/>
    <m/>
    <m/>
    <m/>
    <m/>
    <m/>
    <m/>
    <m/>
    <m/>
    <m/>
    <m/>
    <m/>
    <m/>
    <m/>
    <m/>
    <m/>
    <m/>
    <m/>
    <m/>
    <m/>
    <d v="2027-09-28T00:00:00"/>
    <m/>
    <n v="140000"/>
    <m/>
    <m/>
    <s v="Euro"/>
    <n v="16.59"/>
    <m/>
    <m/>
    <m/>
    <m/>
    <n v="25.4"/>
    <n v="0"/>
    <m/>
    <m/>
    <m/>
    <m/>
    <m/>
    <m/>
    <m/>
    <m/>
    <m/>
    <m/>
    <m/>
    <m/>
    <m/>
    <m/>
    <m/>
    <m/>
    <m/>
    <m/>
    <m/>
    <n v="1"/>
    <m/>
  </r>
  <r>
    <m/>
    <s v="V400001"/>
    <s v="2021-2420-3"/>
    <x v="41"/>
    <m/>
    <s v="Wagon"/>
    <n v="25"/>
    <s v="37 80 4980 636-7"/>
    <x v="11"/>
    <m/>
    <m/>
    <x v="5"/>
    <x v="3"/>
    <n v="1"/>
    <m/>
    <m/>
    <n v="1"/>
    <m/>
    <n v="0"/>
    <n v="1"/>
    <x v="1"/>
    <m/>
    <m/>
    <m/>
    <x v="5"/>
    <m/>
    <m/>
    <m/>
    <d v="2022-01-01T00:00:00"/>
    <d v="2028-02-28T00:00:00"/>
    <n v="2190"/>
    <x v="47"/>
    <m/>
    <m/>
    <m/>
    <m/>
    <s v="with various options"/>
    <m/>
    <m/>
    <n v="3"/>
    <n v="0"/>
    <m/>
    <d v="2028-02-28T00:00:00"/>
    <m/>
    <m/>
    <m/>
    <m/>
    <m/>
    <m/>
    <m/>
    <m/>
    <m/>
    <m/>
    <m/>
    <m/>
    <m/>
    <m/>
    <m/>
    <m/>
    <m/>
    <m/>
    <m/>
    <d v="2027-09-28T00:00:00"/>
    <m/>
    <n v="140000"/>
    <m/>
    <m/>
    <s v="Euro"/>
    <n v="16.59"/>
    <m/>
    <m/>
    <m/>
    <m/>
    <n v="25.4"/>
    <n v="0"/>
    <m/>
    <m/>
    <m/>
    <m/>
    <m/>
    <m/>
    <m/>
    <m/>
    <m/>
    <m/>
    <m/>
    <m/>
    <m/>
    <m/>
    <m/>
    <m/>
    <m/>
    <m/>
    <m/>
    <n v="1"/>
    <m/>
  </r>
  <r>
    <m/>
    <s v="V400001"/>
    <s v="2021-2420-3"/>
    <x v="41"/>
    <m/>
    <s v="Wagon"/>
    <n v="26"/>
    <s v="37 80 4980 637-5"/>
    <x v="11"/>
    <m/>
    <m/>
    <x v="5"/>
    <x v="3"/>
    <n v="1"/>
    <m/>
    <m/>
    <n v="1"/>
    <m/>
    <n v="0"/>
    <n v="1"/>
    <x v="1"/>
    <m/>
    <m/>
    <m/>
    <x v="5"/>
    <m/>
    <m/>
    <m/>
    <d v="2022-01-01T00:00:00"/>
    <d v="2028-02-28T00:00:00"/>
    <n v="2190"/>
    <x v="47"/>
    <m/>
    <m/>
    <m/>
    <m/>
    <s v="with various options"/>
    <m/>
    <m/>
    <n v="3"/>
    <n v="0"/>
    <m/>
    <d v="2028-02-28T00:00:00"/>
    <m/>
    <m/>
    <m/>
    <m/>
    <m/>
    <m/>
    <m/>
    <m/>
    <m/>
    <m/>
    <m/>
    <m/>
    <m/>
    <m/>
    <m/>
    <m/>
    <m/>
    <m/>
    <m/>
    <d v="2027-09-28T00:00:00"/>
    <m/>
    <n v="140000"/>
    <m/>
    <m/>
    <s v="Euro"/>
    <n v="16.59"/>
    <m/>
    <m/>
    <m/>
    <m/>
    <n v="25.4"/>
    <n v="0"/>
    <m/>
    <m/>
    <m/>
    <m/>
    <m/>
    <m/>
    <m/>
    <m/>
    <m/>
    <m/>
    <m/>
    <m/>
    <m/>
    <m/>
    <m/>
    <m/>
    <m/>
    <m/>
    <m/>
    <n v="1"/>
    <m/>
  </r>
  <r>
    <m/>
    <s v="V400001"/>
    <s v="2021-2420-3"/>
    <x v="41"/>
    <m/>
    <s v="Wagon"/>
    <n v="27"/>
    <e v="#N/A"/>
    <x v="11"/>
    <m/>
    <m/>
    <x v="5"/>
    <x v="3"/>
    <n v="1"/>
    <m/>
    <m/>
    <n v="1"/>
    <m/>
    <n v="0"/>
    <n v="0"/>
    <x v="1"/>
    <m/>
    <m/>
    <m/>
    <x v="0"/>
    <m/>
    <m/>
    <m/>
    <e v="#N/A"/>
    <e v="#N/A"/>
    <n v="2190"/>
    <x v="1"/>
    <m/>
    <m/>
    <m/>
    <m/>
    <s v="with various options"/>
    <m/>
    <m/>
    <n v="3"/>
    <n v="0"/>
    <m/>
    <e v="#N/A"/>
    <m/>
    <m/>
    <m/>
    <m/>
    <m/>
    <m/>
    <m/>
    <m/>
    <m/>
    <m/>
    <m/>
    <m/>
    <m/>
    <m/>
    <m/>
    <m/>
    <m/>
    <m/>
    <m/>
    <e v="#N/A"/>
    <m/>
    <n v="140000"/>
    <m/>
    <m/>
    <s v="Euro"/>
    <n v="16.59"/>
    <m/>
    <m/>
    <m/>
    <m/>
    <e v="#N/A"/>
    <n v="0"/>
    <m/>
    <m/>
    <m/>
    <m/>
    <m/>
    <m/>
    <m/>
    <m/>
    <m/>
    <m/>
    <m/>
    <m/>
    <m/>
    <m/>
    <m/>
    <m/>
    <m/>
    <m/>
    <m/>
    <n v="1"/>
    <m/>
  </r>
  <r>
    <m/>
    <s v="V400001"/>
    <s v="2021-2420-3"/>
    <x v="41"/>
    <m/>
    <s v="Wagon"/>
    <n v="28"/>
    <e v="#N/A"/>
    <x v="11"/>
    <m/>
    <m/>
    <x v="5"/>
    <x v="3"/>
    <n v="1"/>
    <m/>
    <m/>
    <n v="1"/>
    <m/>
    <n v="0"/>
    <n v="0"/>
    <x v="1"/>
    <m/>
    <m/>
    <m/>
    <x v="0"/>
    <m/>
    <m/>
    <m/>
    <e v="#N/A"/>
    <e v="#N/A"/>
    <n v="2190"/>
    <x v="1"/>
    <m/>
    <m/>
    <m/>
    <m/>
    <s v="with various options"/>
    <m/>
    <m/>
    <n v="3"/>
    <n v="0"/>
    <m/>
    <e v="#N/A"/>
    <m/>
    <m/>
    <m/>
    <m/>
    <m/>
    <m/>
    <m/>
    <m/>
    <m/>
    <m/>
    <m/>
    <m/>
    <m/>
    <m/>
    <m/>
    <m/>
    <m/>
    <m/>
    <m/>
    <e v="#N/A"/>
    <m/>
    <n v="140000"/>
    <m/>
    <m/>
    <s v="Euro"/>
    <n v="16.59"/>
    <m/>
    <m/>
    <m/>
    <m/>
    <e v="#N/A"/>
    <n v="0"/>
    <m/>
    <m/>
    <m/>
    <m/>
    <m/>
    <m/>
    <m/>
    <m/>
    <m/>
    <m/>
    <m/>
    <m/>
    <m/>
    <m/>
    <m/>
    <m/>
    <m/>
    <m/>
    <m/>
    <n v="1"/>
    <m/>
  </r>
  <r>
    <m/>
    <s v="V400001"/>
    <s v="2021-2420-3"/>
    <x v="41"/>
    <m/>
    <s v="Wagon"/>
    <n v="29"/>
    <e v="#N/A"/>
    <x v="11"/>
    <m/>
    <m/>
    <x v="5"/>
    <x v="3"/>
    <n v="1"/>
    <m/>
    <m/>
    <n v="1"/>
    <m/>
    <n v="0"/>
    <n v="0"/>
    <x v="1"/>
    <m/>
    <m/>
    <m/>
    <x v="0"/>
    <m/>
    <m/>
    <m/>
    <e v="#N/A"/>
    <e v="#N/A"/>
    <n v="2190"/>
    <x v="1"/>
    <m/>
    <m/>
    <m/>
    <m/>
    <s v="with various options"/>
    <m/>
    <m/>
    <n v="3"/>
    <n v="0"/>
    <m/>
    <e v="#N/A"/>
    <m/>
    <m/>
    <m/>
    <m/>
    <m/>
    <m/>
    <m/>
    <m/>
    <m/>
    <m/>
    <m/>
    <m/>
    <m/>
    <m/>
    <m/>
    <m/>
    <m/>
    <m/>
    <m/>
    <e v="#N/A"/>
    <m/>
    <n v="140000"/>
    <m/>
    <m/>
    <s v="Euro"/>
    <n v="16.59"/>
    <m/>
    <m/>
    <m/>
    <m/>
    <e v="#N/A"/>
    <n v="0"/>
    <m/>
    <m/>
    <m/>
    <m/>
    <m/>
    <m/>
    <m/>
    <m/>
    <m/>
    <m/>
    <m/>
    <m/>
    <m/>
    <m/>
    <m/>
    <m/>
    <m/>
    <m/>
    <m/>
    <n v="1"/>
    <m/>
  </r>
  <r>
    <m/>
    <s v="V400001"/>
    <s v="2021-2420-3"/>
    <x v="41"/>
    <m/>
    <s v="Wagon"/>
    <n v="30"/>
    <s v="37 80 4980 641-7"/>
    <x v="11"/>
    <m/>
    <m/>
    <x v="5"/>
    <x v="3"/>
    <n v="1"/>
    <m/>
    <m/>
    <n v="1"/>
    <m/>
    <n v="0"/>
    <n v="1"/>
    <x v="1"/>
    <m/>
    <m/>
    <m/>
    <x v="5"/>
    <m/>
    <m/>
    <m/>
    <d v="2022-01-01T00:00:00"/>
    <d v="2028-02-28T00:00:00"/>
    <n v="2190"/>
    <x v="47"/>
    <m/>
    <m/>
    <m/>
    <m/>
    <s v="with various options"/>
    <m/>
    <m/>
    <n v="3"/>
    <n v="0"/>
    <m/>
    <d v="2028-02-28T00:00:00"/>
    <m/>
    <m/>
    <m/>
    <m/>
    <m/>
    <m/>
    <m/>
    <m/>
    <m/>
    <m/>
    <m/>
    <m/>
    <m/>
    <m/>
    <m/>
    <m/>
    <m/>
    <m/>
    <m/>
    <d v="2027-09-28T00:00:00"/>
    <m/>
    <n v="140000"/>
    <m/>
    <m/>
    <s v="Euro"/>
    <n v="16.59"/>
    <m/>
    <m/>
    <m/>
    <m/>
    <n v="25.4"/>
    <n v="0"/>
    <m/>
    <m/>
    <m/>
    <m/>
    <m/>
    <m/>
    <m/>
    <m/>
    <m/>
    <m/>
    <m/>
    <m/>
    <m/>
    <m/>
    <m/>
    <m/>
    <m/>
    <m/>
    <m/>
    <n v="1"/>
    <m/>
  </r>
  <r>
    <m/>
    <s v="V400001"/>
    <s v="2021-2420-3"/>
    <x v="41"/>
    <m/>
    <s v="Wagon"/>
    <n v="31"/>
    <s v="37 80 4980 642-5"/>
    <x v="11"/>
    <m/>
    <m/>
    <x v="5"/>
    <x v="3"/>
    <n v="1"/>
    <m/>
    <m/>
    <n v="1"/>
    <m/>
    <n v="0"/>
    <n v="1"/>
    <x v="1"/>
    <m/>
    <m/>
    <m/>
    <x v="5"/>
    <m/>
    <m/>
    <m/>
    <d v="2022-01-01T00:00:00"/>
    <d v="2028-02-28T00:00:00"/>
    <n v="2190"/>
    <x v="47"/>
    <m/>
    <m/>
    <m/>
    <m/>
    <s v="with various options"/>
    <m/>
    <m/>
    <n v="3"/>
    <n v="0"/>
    <m/>
    <d v="2028-02-28T00:00:00"/>
    <m/>
    <m/>
    <m/>
    <m/>
    <m/>
    <m/>
    <m/>
    <m/>
    <m/>
    <m/>
    <m/>
    <m/>
    <m/>
    <m/>
    <m/>
    <m/>
    <m/>
    <m/>
    <m/>
    <d v="2027-09-28T00:00:00"/>
    <m/>
    <n v="140000"/>
    <m/>
    <m/>
    <s v="Euro"/>
    <n v="16.59"/>
    <m/>
    <m/>
    <m/>
    <m/>
    <n v="25.4"/>
    <n v="0"/>
    <m/>
    <m/>
    <m/>
    <m/>
    <m/>
    <m/>
    <m/>
    <m/>
    <m/>
    <m/>
    <m/>
    <m/>
    <m/>
    <m/>
    <m/>
    <m/>
    <m/>
    <m/>
    <m/>
    <n v="1"/>
    <m/>
  </r>
  <r>
    <m/>
    <s v="V400001"/>
    <s v="2021-2420-3"/>
    <x v="41"/>
    <m/>
    <s v="Wagon"/>
    <n v="32"/>
    <s v="37 80 4980 643-3"/>
    <x v="11"/>
    <m/>
    <m/>
    <x v="5"/>
    <x v="3"/>
    <n v="1"/>
    <m/>
    <m/>
    <n v="1"/>
    <m/>
    <n v="0"/>
    <n v="1"/>
    <x v="1"/>
    <m/>
    <m/>
    <m/>
    <x v="5"/>
    <m/>
    <m/>
    <m/>
    <d v="2022-01-01T00:00:00"/>
    <d v="2028-02-28T00:00:00"/>
    <n v="2190"/>
    <x v="47"/>
    <m/>
    <m/>
    <m/>
    <m/>
    <s v="with various options"/>
    <m/>
    <m/>
    <n v="3"/>
    <n v="0"/>
    <m/>
    <d v="2028-02-28T00:00:00"/>
    <m/>
    <m/>
    <m/>
    <m/>
    <m/>
    <m/>
    <m/>
    <m/>
    <m/>
    <m/>
    <m/>
    <m/>
    <m/>
    <m/>
    <m/>
    <m/>
    <m/>
    <m/>
    <m/>
    <d v="2027-09-28T00:00:00"/>
    <m/>
    <n v="140000"/>
    <m/>
    <m/>
    <s v="Euro"/>
    <n v="16.59"/>
    <m/>
    <m/>
    <m/>
    <m/>
    <n v="25.4"/>
    <n v="0"/>
    <m/>
    <m/>
    <m/>
    <m/>
    <m/>
    <m/>
    <m/>
    <m/>
    <m/>
    <m/>
    <m/>
    <m/>
    <m/>
    <m/>
    <m/>
    <m/>
    <m/>
    <m/>
    <m/>
    <n v="1"/>
    <m/>
  </r>
  <r>
    <m/>
    <s v="V400001"/>
    <s v="2021-2420-3"/>
    <x v="41"/>
    <m/>
    <s v="Wagon"/>
    <n v="33"/>
    <s v="37 80 4980 644-1"/>
    <x v="11"/>
    <m/>
    <m/>
    <x v="5"/>
    <x v="3"/>
    <n v="1"/>
    <m/>
    <m/>
    <n v="1"/>
    <m/>
    <n v="0"/>
    <n v="1"/>
    <x v="1"/>
    <m/>
    <m/>
    <m/>
    <x v="5"/>
    <m/>
    <m/>
    <m/>
    <d v="2022-01-01T00:00:00"/>
    <d v="2028-02-28T00:00:00"/>
    <n v="2190"/>
    <x v="47"/>
    <m/>
    <m/>
    <m/>
    <m/>
    <s v="with various options"/>
    <m/>
    <m/>
    <n v="3"/>
    <n v="0"/>
    <m/>
    <d v="2028-02-28T00:00:00"/>
    <m/>
    <m/>
    <m/>
    <m/>
    <m/>
    <m/>
    <m/>
    <m/>
    <m/>
    <m/>
    <m/>
    <m/>
    <m/>
    <m/>
    <m/>
    <m/>
    <m/>
    <m/>
    <m/>
    <d v="2027-09-28T00:00:00"/>
    <m/>
    <n v="140000"/>
    <m/>
    <m/>
    <s v="Euro"/>
    <n v="16.59"/>
    <m/>
    <m/>
    <m/>
    <m/>
    <n v="25.4"/>
    <n v="0"/>
    <m/>
    <m/>
    <m/>
    <m/>
    <m/>
    <m/>
    <m/>
    <m/>
    <m/>
    <m/>
    <m/>
    <m/>
    <m/>
    <m/>
    <m/>
    <m/>
    <m/>
    <m/>
    <m/>
    <n v="1"/>
    <m/>
  </r>
  <r>
    <m/>
    <s v="V400001"/>
    <s v="2021-2420-3"/>
    <x v="41"/>
    <m/>
    <s v="Wagon"/>
    <n v="34"/>
    <s v="37 80 4980 645-8"/>
    <x v="11"/>
    <m/>
    <m/>
    <x v="5"/>
    <x v="3"/>
    <n v="1"/>
    <m/>
    <m/>
    <n v="1"/>
    <m/>
    <n v="0"/>
    <n v="1"/>
    <x v="1"/>
    <m/>
    <m/>
    <m/>
    <x v="5"/>
    <m/>
    <m/>
    <m/>
    <d v="2022-01-01T00:00:00"/>
    <d v="2028-02-28T00:00:00"/>
    <n v="2190"/>
    <x v="47"/>
    <m/>
    <m/>
    <m/>
    <m/>
    <s v="with various options"/>
    <m/>
    <m/>
    <n v="3"/>
    <n v="0"/>
    <m/>
    <d v="2028-02-28T00:00:00"/>
    <m/>
    <m/>
    <m/>
    <m/>
    <m/>
    <m/>
    <m/>
    <m/>
    <m/>
    <m/>
    <m/>
    <m/>
    <m/>
    <m/>
    <m/>
    <m/>
    <m/>
    <m/>
    <m/>
    <d v="2027-09-28T00:00:00"/>
    <m/>
    <n v="140000"/>
    <m/>
    <m/>
    <s v="Euro"/>
    <n v="16.59"/>
    <m/>
    <m/>
    <m/>
    <m/>
    <n v="25.4"/>
    <n v="0"/>
    <m/>
    <m/>
    <m/>
    <m/>
    <m/>
    <m/>
    <m/>
    <m/>
    <m/>
    <m/>
    <m/>
    <m/>
    <m/>
    <m/>
    <m/>
    <m/>
    <m/>
    <m/>
    <m/>
    <n v="1"/>
    <m/>
  </r>
  <r>
    <m/>
    <s v="V400001"/>
    <s v="2021-2420-3"/>
    <x v="41"/>
    <m/>
    <s v="Wagon"/>
    <n v="35"/>
    <e v="#N/A"/>
    <x v="11"/>
    <m/>
    <m/>
    <x v="5"/>
    <x v="3"/>
    <n v="1"/>
    <m/>
    <m/>
    <n v="1"/>
    <m/>
    <n v="0"/>
    <n v="0"/>
    <x v="1"/>
    <m/>
    <m/>
    <m/>
    <x v="0"/>
    <m/>
    <m/>
    <m/>
    <e v="#N/A"/>
    <e v="#N/A"/>
    <n v="2190"/>
    <x v="1"/>
    <m/>
    <m/>
    <m/>
    <m/>
    <s v="with various options"/>
    <m/>
    <m/>
    <n v="3"/>
    <n v="0"/>
    <m/>
    <e v="#N/A"/>
    <m/>
    <m/>
    <m/>
    <m/>
    <m/>
    <m/>
    <m/>
    <m/>
    <m/>
    <m/>
    <m/>
    <m/>
    <m/>
    <m/>
    <m/>
    <m/>
    <m/>
    <m/>
    <m/>
    <e v="#N/A"/>
    <m/>
    <n v="140000"/>
    <m/>
    <m/>
    <s v="Euro"/>
    <n v="16.59"/>
    <m/>
    <m/>
    <m/>
    <m/>
    <e v="#N/A"/>
    <n v="0"/>
    <m/>
    <m/>
    <m/>
    <m/>
    <m/>
    <m/>
    <m/>
    <m/>
    <m/>
    <m/>
    <m/>
    <m/>
    <m/>
    <m/>
    <m/>
    <m/>
    <m/>
    <m/>
    <m/>
    <n v="1"/>
    <m/>
  </r>
  <r>
    <m/>
    <s v="V400001"/>
    <s v="2021-2420-3"/>
    <x v="41"/>
    <m/>
    <s v="Wagon"/>
    <n v="36"/>
    <s v="37 80 4980 647-4"/>
    <x v="11"/>
    <m/>
    <m/>
    <x v="5"/>
    <x v="3"/>
    <n v="1"/>
    <m/>
    <m/>
    <n v="1"/>
    <m/>
    <n v="0"/>
    <n v="1"/>
    <x v="1"/>
    <m/>
    <m/>
    <m/>
    <x v="5"/>
    <m/>
    <m/>
    <m/>
    <d v="2022-01-01T00:00:00"/>
    <d v="2028-02-28T00:00:00"/>
    <n v="2190"/>
    <x v="47"/>
    <m/>
    <m/>
    <m/>
    <m/>
    <s v="with various options"/>
    <m/>
    <m/>
    <n v="3"/>
    <n v="0"/>
    <m/>
    <d v="2028-02-28T00:00:00"/>
    <m/>
    <m/>
    <m/>
    <m/>
    <m/>
    <m/>
    <m/>
    <m/>
    <m/>
    <m/>
    <m/>
    <m/>
    <m/>
    <m/>
    <m/>
    <m/>
    <m/>
    <m/>
    <m/>
    <d v="2027-09-28T00:00:00"/>
    <m/>
    <n v="140000"/>
    <m/>
    <m/>
    <s v="Euro"/>
    <n v="16.59"/>
    <m/>
    <m/>
    <m/>
    <m/>
    <n v="25.4"/>
    <n v="0"/>
    <m/>
    <m/>
    <m/>
    <m/>
    <m/>
    <m/>
    <m/>
    <m/>
    <m/>
    <m/>
    <m/>
    <m/>
    <m/>
    <m/>
    <m/>
    <m/>
    <m/>
    <m/>
    <m/>
    <n v="1"/>
    <m/>
  </r>
  <r>
    <m/>
    <s v="V400001"/>
    <s v="2021-2420-3"/>
    <x v="41"/>
    <m/>
    <s v="Wagon"/>
    <n v="37"/>
    <s v="37 80 4980 648-2"/>
    <x v="11"/>
    <m/>
    <m/>
    <x v="5"/>
    <x v="3"/>
    <n v="1"/>
    <m/>
    <m/>
    <n v="1"/>
    <m/>
    <n v="0"/>
    <n v="1"/>
    <x v="1"/>
    <m/>
    <m/>
    <m/>
    <x v="5"/>
    <m/>
    <m/>
    <m/>
    <d v="2022-01-01T00:00:00"/>
    <d v="2028-02-28T00:00:00"/>
    <n v="2190"/>
    <x v="47"/>
    <m/>
    <m/>
    <m/>
    <m/>
    <s v="with various options"/>
    <m/>
    <m/>
    <n v="3"/>
    <n v="0"/>
    <m/>
    <d v="2028-02-28T00:00:00"/>
    <m/>
    <m/>
    <m/>
    <m/>
    <m/>
    <m/>
    <m/>
    <m/>
    <m/>
    <m/>
    <m/>
    <m/>
    <m/>
    <m/>
    <m/>
    <m/>
    <m/>
    <m/>
    <m/>
    <d v="2027-09-28T00:00:00"/>
    <m/>
    <n v="140000"/>
    <m/>
    <m/>
    <s v="Euro"/>
    <n v="16.59"/>
    <m/>
    <m/>
    <m/>
    <m/>
    <n v="25.4"/>
    <n v="0"/>
    <m/>
    <m/>
    <m/>
    <m/>
    <m/>
    <m/>
    <m/>
    <m/>
    <m/>
    <m/>
    <m/>
    <m/>
    <m/>
    <m/>
    <m/>
    <m/>
    <m/>
    <m/>
    <m/>
    <n v="1"/>
    <m/>
  </r>
  <r>
    <m/>
    <s v="V400001"/>
    <s v="2021-2420-3"/>
    <x v="41"/>
    <m/>
    <s v="Wagon"/>
    <n v="38"/>
    <s v="37 80 4980 649-0"/>
    <x v="11"/>
    <m/>
    <m/>
    <x v="5"/>
    <x v="3"/>
    <n v="1"/>
    <m/>
    <m/>
    <n v="1"/>
    <m/>
    <n v="0"/>
    <n v="1"/>
    <x v="1"/>
    <m/>
    <m/>
    <m/>
    <x v="5"/>
    <m/>
    <m/>
    <m/>
    <d v="2022-01-01T00:00:00"/>
    <d v="2028-02-28T00:00:00"/>
    <n v="2190"/>
    <x v="47"/>
    <m/>
    <m/>
    <m/>
    <m/>
    <s v="with various options"/>
    <m/>
    <m/>
    <n v="3"/>
    <n v="0"/>
    <m/>
    <d v="2028-02-28T00:00:00"/>
    <m/>
    <m/>
    <m/>
    <m/>
    <m/>
    <m/>
    <m/>
    <m/>
    <m/>
    <m/>
    <m/>
    <m/>
    <m/>
    <m/>
    <m/>
    <m/>
    <m/>
    <m/>
    <m/>
    <d v="2027-09-28T00:00:00"/>
    <m/>
    <n v="140000"/>
    <m/>
    <m/>
    <s v="Euro"/>
    <n v="16.59"/>
    <m/>
    <m/>
    <m/>
    <m/>
    <n v="25.4"/>
    <n v="0"/>
    <m/>
    <m/>
    <m/>
    <m/>
    <m/>
    <m/>
    <m/>
    <m/>
    <m/>
    <m/>
    <m/>
    <m/>
    <m/>
    <m/>
    <m/>
    <m/>
    <m/>
    <m/>
    <m/>
    <n v="1"/>
    <m/>
  </r>
  <r>
    <m/>
    <s v="V400001"/>
    <s v="2021-2420-3"/>
    <x v="41"/>
    <m/>
    <s v="Wagon"/>
    <n v="39"/>
    <s v="37 80 4980 650-8"/>
    <x v="11"/>
    <m/>
    <m/>
    <x v="5"/>
    <x v="3"/>
    <n v="1"/>
    <m/>
    <m/>
    <n v="1"/>
    <m/>
    <n v="0"/>
    <n v="1"/>
    <x v="1"/>
    <m/>
    <m/>
    <m/>
    <x v="5"/>
    <m/>
    <m/>
    <m/>
    <d v="2022-01-01T00:00:00"/>
    <d v="2028-02-28T00:00:00"/>
    <n v="2190"/>
    <x v="47"/>
    <m/>
    <m/>
    <m/>
    <m/>
    <s v="with various options"/>
    <m/>
    <m/>
    <n v="3"/>
    <n v="0"/>
    <m/>
    <d v="2028-02-28T00:00:00"/>
    <m/>
    <m/>
    <m/>
    <m/>
    <m/>
    <m/>
    <m/>
    <m/>
    <m/>
    <m/>
    <m/>
    <m/>
    <m/>
    <m/>
    <m/>
    <m/>
    <m/>
    <m/>
    <m/>
    <d v="2027-09-28T00:00:00"/>
    <m/>
    <n v="140000"/>
    <m/>
    <m/>
    <s v="Euro"/>
    <n v="16.59"/>
    <m/>
    <m/>
    <m/>
    <m/>
    <n v="25.4"/>
    <n v="0"/>
    <m/>
    <m/>
    <m/>
    <m/>
    <m/>
    <m/>
    <m/>
    <m/>
    <m/>
    <m/>
    <m/>
    <m/>
    <m/>
    <m/>
    <m/>
    <m/>
    <m/>
    <m/>
    <m/>
    <n v="1"/>
    <m/>
  </r>
  <r>
    <m/>
    <s v="V400001"/>
    <s v="2021-2420-3"/>
    <x v="41"/>
    <m/>
    <s v="Wagon"/>
    <n v="40"/>
    <s v="37 80 4980 651-6"/>
    <x v="11"/>
    <m/>
    <m/>
    <x v="5"/>
    <x v="3"/>
    <n v="1"/>
    <m/>
    <m/>
    <n v="1"/>
    <m/>
    <n v="0"/>
    <n v="1"/>
    <x v="1"/>
    <m/>
    <m/>
    <m/>
    <x v="5"/>
    <m/>
    <m/>
    <m/>
    <d v="2022-01-01T00:00:00"/>
    <d v="2028-02-28T00:00:00"/>
    <n v="2190"/>
    <x v="47"/>
    <m/>
    <m/>
    <m/>
    <m/>
    <s v="with various options"/>
    <m/>
    <m/>
    <n v="3"/>
    <n v="0"/>
    <m/>
    <d v="2028-02-28T00:00:00"/>
    <m/>
    <m/>
    <m/>
    <m/>
    <m/>
    <m/>
    <m/>
    <m/>
    <m/>
    <m/>
    <m/>
    <m/>
    <m/>
    <m/>
    <m/>
    <m/>
    <m/>
    <m/>
    <m/>
    <d v="2027-09-28T00:00:00"/>
    <m/>
    <n v="140000"/>
    <m/>
    <m/>
    <s v="Euro"/>
    <n v="16.59"/>
    <m/>
    <m/>
    <m/>
    <m/>
    <n v="25.4"/>
    <n v="0"/>
    <m/>
    <m/>
    <m/>
    <m/>
    <m/>
    <m/>
    <m/>
    <m/>
    <m/>
    <m/>
    <m/>
    <m/>
    <m/>
    <m/>
    <m/>
    <m/>
    <m/>
    <m/>
    <m/>
    <n v="1"/>
    <m/>
  </r>
  <r>
    <m/>
    <s v="V400001"/>
    <s v="2021-2420-3"/>
    <x v="41"/>
    <m/>
    <s v="Wagon"/>
    <n v="41"/>
    <s v="37 80 4980 652-4"/>
    <x v="11"/>
    <m/>
    <m/>
    <x v="5"/>
    <x v="3"/>
    <n v="1"/>
    <m/>
    <m/>
    <n v="1"/>
    <m/>
    <n v="0"/>
    <n v="1"/>
    <x v="1"/>
    <m/>
    <m/>
    <m/>
    <x v="5"/>
    <m/>
    <m/>
    <m/>
    <d v="2022-01-01T00:00:00"/>
    <d v="2028-02-28T00:00:00"/>
    <n v="2190"/>
    <x v="47"/>
    <m/>
    <m/>
    <m/>
    <m/>
    <s v="with various options"/>
    <m/>
    <m/>
    <n v="3"/>
    <n v="0"/>
    <m/>
    <d v="2028-02-28T00:00:00"/>
    <m/>
    <m/>
    <m/>
    <m/>
    <m/>
    <m/>
    <m/>
    <m/>
    <m/>
    <m/>
    <m/>
    <m/>
    <m/>
    <m/>
    <m/>
    <m/>
    <m/>
    <m/>
    <m/>
    <d v="2027-09-28T00:00:00"/>
    <m/>
    <n v="140000"/>
    <m/>
    <m/>
    <s v="Euro"/>
    <n v="16.59"/>
    <m/>
    <m/>
    <m/>
    <m/>
    <n v="25.4"/>
    <n v="0"/>
    <m/>
    <m/>
    <m/>
    <m/>
    <m/>
    <m/>
    <m/>
    <m/>
    <m/>
    <m/>
    <m/>
    <m/>
    <m/>
    <m/>
    <m/>
    <m/>
    <m/>
    <m/>
    <m/>
    <n v="1"/>
    <m/>
  </r>
  <r>
    <m/>
    <s v="V400001"/>
    <s v="2021-2420-3"/>
    <x v="41"/>
    <m/>
    <s v="Wagon"/>
    <n v="42"/>
    <s v="37 80 4980 653-2"/>
    <x v="11"/>
    <m/>
    <m/>
    <x v="5"/>
    <x v="3"/>
    <n v="1"/>
    <m/>
    <m/>
    <n v="1"/>
    <m/>
    <n v="0"/>
    <n v="1"/>
    <x v="1"/>
    <m/>
    <m/>
    <m/>
    <x v="5"/>
    <m/>
    <m/>
    <m/>
    <d v="2022-01-01T00:00:00"/>
    <d v="2028-02-28T00:00:00"/>
    <n v="2190"/>
    <x v="47"/>
    <m/>
    <m/>
    <m/>
    <m/>
    <s v="with various options"/>
    <m/>
    <m/>
    <n v="3"/>
    <n v="0"/>
    <m/>
    <d v="2028-02-28T00:00:00"/>
    <m/>
    <m/>
    <m/>
    <m/>
    <m/>
    <m/>
    <m/>
    <m/>
    <m/>
    <m/>
    <m/>
    <m/>
    <m/>
    <m/>
    <m/>
    <m/>
    <m/>
    <m/>
    <m/>
    <d v="2027-09-28T00:00:00"/>
    <m/>
    <n v="140000"/>
    <m/>
    <m/>
    <s v="Euro"/>
    <n v="16.59"/>
    <m/>
    <m/>
    <m/>
    <m/>
    <n v="25.4"/>
    <n v="0"/>
    <m/>
    <m/>
    <m/>
    <m/>
    <m/>
    <m/>
    <m/>
    <m/>
    <m/>
    <m/>
    <m/>
    <m/>
    <m/>
    <m/>
    <m/>
    <m/>
    <m/>
    <m/>
    <m/>
    <n v="1"/>
    <m/>
  </r>
  <r>
    <m/>
    <s v="V400001"/>
    <s v="2021-2420-3"/>
    <x v="41"/>
    <m/>
    <s v="Wagon"/>
    <n v="43"/>
    <s v="37 80 4980 281-2"/>
    <x v="11"/>
    <m/>
    <m/>
    <x v="5"/>
    <x v="3"/>
    <n v="1"/>
    <m/>
    <m/>
    <n v="1"/>
    <m/>
    <n v="0"/>
    <n v="1"/>
    <x v="1"/>
    <m/>
    <m/>
    <m/>
    <x v="5"/>
    <m/>
    <m/>
    <m/>
    <d v="2022-02-24T00:00:00"/>
    <d v="2028-02-28T00:00:00"/>
    <n v="2190"/>
    <x v="47"/>
    <m/>
    <m/>
    <m/>
    <m/>
    <s v="with various options"/>
    <m/>
    <m/>
    <n v="3"/>
    <n v="0"/>
    <m/>
    <d v="2028-02-28T00:00:00"/>
    <m/>
    <m/>
    <m/>
    <m/>
    <m/>
    <m/>
    <m/>
    <m/>
    <m/>
    <m/>
    <m/>
    <m/>
    <m/>
    <m/>
    <m/>
    <m/>
    <m/>
    <m/>
    <m/>
    <d v="2027-09-28T00:00:00"/>
    <m/>
    <n v="140000"/>
    <m/>
    <m/>
    <s v="Euro"/>
    <n v="16.59"/>
    <m/>
    <m/>
    <m/>
    <m/>
    <n v="25.4"/>
    <n v="0"/>
    <m/>
    <m/>
    <m/>
    <m/>
    <m/>
    <m/>
    <m/>
    <m/>
    <m/>
    <m/>
    <m/>
    <m/>
    <m/>
    <m/>
    <m/>
    <m/>
    <m/>
    <m/>
    <m/>
    <n v="1"/>
    <m/>
  </r>
  <r>
    <m/>
    <s v="V400001"/>
    <s v="2021-2420-3"/>
    <x v="41"/>
    <m/>
    <s v="Wagon"/>
    <n v="44"/>
    <e v="#N/A"/>
    <x v="11"/>
    <m/>
    <m/>
    <x v="5"/>
    <x v="3"/>
    <n v="1"/>
    <m/>
    <m/>
    <n v="1"/>
    <m/>
    <n v="0"/>
    <n v="0"/>
    <x v="1"/>
    <m/>
    <m/>
    <m/>
    <x v="0"/>
    <m/>
    <m/>
    <m/>
    <e v="#N/A"/>
    <e v="#N/A"/>
    <n v="2190"/>
    <x v="1"/>
    <m/>
    <m/>
    <m/>
    <m/>
    <s v="with various options"/>
    <m/>
    <m/>
    <n v="3"/>
    <n v="0"/>
    <m/>
    <e v="#N/A"/>
    <m/>
    <m/>
    <m/>
    <m/>
    <m/>
    <m/>
    <m/>
    <m/>
    <m/>
    <m/>
    <m/>
    <m/>
    <m/>
    <m/>
    <m/>
    <m/>
    <m/>
    <m/>
    <m/>
    <e v="#N/A"/>
    <m/>
    <n v="140000"/>
    <m/>
    <m/>
    <s v="Euro"/>
    <n v="16.59"/>
    <m/>
    <m/>
    <m/>
    <m/>
    <e v="#N/A"/>
    <n v="0"/>
    <m/>
    <m/>
    <m/>
    <m/>
    <m/>
    <m/>
    <m/>
    <m/>
    <m/>
    <m/>
    <m/>
    <m/>
    <m/>
    <m/>
    <m/>
    <m/>
    <m/>
    <m/>
    <m/>
    <n v="1"/>
    <m/>
  </r>
  <r>
    <m/>
    <s v="V400001"/>
    <s v="2021-2420-3"/>
    <x v="41"/>
    <m/>
    <s v="Wagon"/>
    <n v="45"/>
    <s v="37 80 4980 293-7"/>
    <x v="11"/>
    <m/>
    <m/>
    <x v="5"/>
    <x v="3"/>
    <n v="1"/>
    <m/>
    <m/>
    <n v="1"/>
    <m/>
    <n v="0"/>
    <n v="1"/>
    <x v="1"/>
    <m/>
    <m/>
    <m/>
    <x v="5"/>
    <m/>
    <m/>
    <m/>
    <d v="2022-02-24T00:00:00"/>
    <d v="2028-02-28T00:00:00"/>
    <n v="2190"/>
    <x v="47"/>
    <m/>
    <m/>
    <m/>
    <m/>
    <s v="with various options"/>
    <m/>
    <m/>
    <n v="3"/>
    <n v="0"/>
    <m/>
    <d v="2028-02-28T00:00:00"/>
    <m/>
    <m/>
    <m/>
    <m/>
    <m/>
    <m/>
    <m/>
    <m/>
    <m/>
    <m/>
    <m/>
    <m/>
    <m/>
    <m/>
    <m/>
    <m/>
    <m/>
    <m/>
    <m/>
    <d v="2027-09-28T00:00:00"/>
    <m/>
    <n v="140000"/>
    <m/>
    <m/>
    <s v="Euro"/>
    <n v="16.59"/>
    <m/>
    <m/>
    <m/>
    <m/>
    <n v="25.4"/>
    <n v="0"/>
    <m/>
    <m/>
    <m/>
    <m/>
    <m/>
    <m/>
    <m/>
    <m/>
    <m/>
    <m/>
    <m/>
    <m/>
    <m/>
    <m/>
    <m/>
    <m/>
    <m/>
    <m/>
    <m/>
    <n v="1"/>
    <m/>
  </r>
  <r>
    <m/>
    <s v="V400001"/>
    <s v="2021-2420-3"/>
    <x v="41"/>
    <m/>
    <s v="Wagon"/>
    <n v="46"/>
    <s v="37 80 4980 278-8"/>
    <x v="11"/>
    <m/>
    <m/>
    <x v="5"/>
    <x v="3"/>
    <n v="1"/>
    <m/>
    <m/>
    <n v="1"/>
    <m/>
    <n v="0"/>
    <n v="1"/>
    <x v="1"/>
    <m/>
    <m/>
    <m/>
    <x v="5"/>
    <m/>
    <m/>
    <m/>
    <d v="2022-02-24T00:00:00"/>
    <d v="2028-02-28T00:00:00"/>
    <n v="2190"/>
    <x v="47"/>
    <m/>
    <m/>
    <m/>
    <m/>
    <s v="with various options"/>
    <m/>
    <m/>
    <n v="3"/>
    <n v="0"/>
    <m/>
    <d v="2028-02-28T00:00:00"/>
    <m/>
    <m/>
    <m/>
    <m/>
    <m/>
    <m/>
    <m/>
    <m/>
    <m/>
    <m/>
    <m/>
    <m/>
    <m/>
    <m/>
    <m/>
    <m/>
    <m/>
    <m/>
    <m/>
    <d v="2027-09-28T00:00:00"/>
    <m/>
    <n v="140000"/>
    <m/>
    <m/>
    <s v="Euro"/>
    <n v="16.59"/>
    <m/>
    <m/>
    <m/>
    <m/>
    <n v="25.4"/>
    <n v="0"/>
    <m/>
    <m/>
    <m/>
    <m/>
    <m/>
    <m/>
    <m/>
    <m/>
    <m/>
    <m/>
    <m/>
    <m/>
    <m/>
    <m/>
    <m/>
    <m/>
    <m/>
    <m/>
    <m/>
    <n v="1"/>
    <m/>
  </r>
  <r>
    <m/>
    <s v="V400001"/>
    <s v="2021-2420-3"/>
    <x v="41"/>
    <m/>
    <s v="Wagon"/>
    <n v="47"/>
    <s v="37 80 4980 279-6"/>
    <x v="11"/>
    <m/>
    <m/>
    <x v="5"/>
    <x v="3"/>
    <n v="1"/>
    <m/>
    <m/>
    <n v="1"/>
    <m/>
    <n v="0"/>
    <n v="1"/>
    <x v="1"/>
    <m/>
    <m/>
    <m/>
    <x v="5"/>
    <m/>
    <m/>
    <m/>
    <d v="2022-02-24T00:00:00"/>
    <d v="2028-02-28T00:00:00"/>
    <n v="2190"/>
    <x v="47"/>
    <m/>
    <m/>
    <m/>
    <m/>
    <s v="with various options"/>
    <m/>
    <m/>
    <n v="3"/>
    <n v="0"/>
    <m/>
    <d v="2028-02-28T00:00:00"/>
    <m/>
    <m/>
    <m/>
    <m/>
    <m/>
    <m/>
    <m/>
    <m/>
    <m/>
    <m/>
    <m/>
    <m/>
    <m/>
    <m/>
    <m/>
    <m/>
    <m/>
    <m/>
    <m/>
    <d v="2027-09-28T00:00:00"/>
    <m/>
    <n v="140000"/>
    <m/>
    <m/>
    <s v="Euro"/>
    <n v="16.59"/>
    <m/>
    <m/>
    <m/>
    <m/>
    <n v="25.4"/>
    <n v="0"/>
    <m/>
    <m/>
    <m/>
    <m/>
    <m/>
    <m/>
    <m/>
    <m/>
    <m/>
    <m/>
    <m/>
    <m/>
    <m/>
    <m/>
    <m/>
    <m/>
    <m/>
    <m/>
    <m/>
    <n v="1"/>
    <m/>
  </r>
  <r>
    <m/>
    <s v="V400001"/>
    <s v="2021-2420-3"/>
    <x v="41"/>
    <m/>
    <s v="Wagon"/>
    <n v="48"/>
    <e v="#N/A"/>
    <x v="11"/>
    <m/>
    <m/>
    <x v="5"/>
    <x v="3"/>
    <n v="1"/>
    <m/>
    <m/>
    <n v="1"/>
    <m/>
    <n v="0"/>
    <n v="0"/>
    <x v="1"/>
    <m/>
    <m/>
    <m/>
    <x v="0"/>
    <m/>
    <m/>
    <m/>
    <e v="#N/A"/>
    <e v="#N/A"/>
    <n v="2190"/>
    <x v="1"/>
    <m/>
    <m/>
    <m/>
    <m/>
    <s v="with various options"/>
    <m/>
    <m/>
    <n v="3"/>
    <n v="0"/>
    <m/>
    <e v="#N/A"/>
    <m/>
    <m/>
    <m/>
    <m/>
    <m/>
    <m/>
    <m/>
    <m/>
    <m/>
    <m/>
    <m/>
    <m/>
    <m/>
    <m/>
    <m/>
    <m/>
    <m/>
    <m/>
    <m/>
    <e v="#N/A"/>
    <m/>
    <n v="140000"/>
    <m/>
    <m/>
    <s v="Euro"/>
    <n v="16.59"/>
    <m/>
    <m/>
    <m/>
    <m/>
    <e v="#N/A"/>
    <n v="0"/>
    <m/>
    <m/>
    <m/>
    <m/>
    <m/>
    <m/>
    <m/>
    <m/>
    <m/>
    <m/>
    <m/>
    <m/>
    <m/>
    <m/>
    <m/>
    <m/>
    <m/>
    <m/>
    <m/>
    <n v="1"/>
    <m/>
  </r>
  <r>
    <m/>
    <s v="V400001"/>
    <s v="2021-2420-3"/>
    <x v="41"/>
    <m/>
    <s v="Wagon"/>
    <n v="49"/>
    <s v="37 80 4980 289-5"/>
    <x v="11"/>
    <m/>
    <m/>
    <x v="5"/>
    <x v="3"/>
    <n v="1"/>
    <m/>
    <m/>
    <n v="1"/>
    <m/>
    <n v="0"/>
    <n v="1"/>
    <x v="1"/>
    <m/>
    <m/>
    <m/>
    <x v="5"/>
    <m/>
    <m/>
    <m/>
    <d v="2022-02-24T00:00:00"/>
    <d v="2028-02-28T00:00:00"/>
    <n v="2190"/>
    <x v="47"/>
    <m/>
    <m/>
    <m/>
    <m/>
    <s v="with various options"/>
    <m/>
    <m/>
    <n v="3"/>
    <n v="0"/>
    <m/>
    <d v="2028-02-28T00:00:00"/>
    <m/>
    <m/>
    <m/>
    <m/>
    <m/>
    <m/>
    <m/>
    <m/>
    <m/>
    <m/>
    <m/>
    <m/>
    <m/>
    <m/>
    <m/>
    <m/>
    <m/>
    <m/>
    <m/>
    <d v="2027-09-28T00:00:00"/>
    <m/>
    <n v="140000"/>
    <m/>
    <m/>
    <s v="Euro"/>
    <n v="16.59"/>
    <m/>
    <m/>
    <m/>
    <m/>
    <n v="25.4"/>
    <n v="0"/>
    <m/>
    <m/>
    <m/>
    <m/>
    <m/>
    <m/>
    <m/>
    <m/>
    <m/>
    <m/>
    <m/>
    <m/>
    <m/>
    <m/>
    <m/>
    <m/>
    <m/>
    <m/>
    <m/>
    <n v="1"/>
    <m/>
  </r>
  <r>
    <m/>
    <s v="V400001"/>
    <s v="2021-2420-3"/>
    <x v="41"/>
    <m/>
    <s v="Wagon"/>
    <n v="50"/>
    <s v="37 80 4980 288-7"/>
    <x v="11"/>
    <m/>
    <m/>
    <x v="5"/>
    <x v="3"/>
    <n v="1"/>
    <m/>
    <m/>
    <n v="1"/>
    <m/>
    <n v="0"/>
    <n v="1"/>
    <x v="1"/>
    <m/>
    <m/>
    <m/>
    <x v="5"/>
    <m/>
    <m/>
    <m/>
    <d v="2022-02-24T00:00:00"/>
    <d v="2028-02-28T00:00:00"/>
    <n v="2190"/>
    <x v="47"/>
    <m/>
    <m/>
    <m/>
    <m/>
    <s v="with various options"/>
    <m/>
    <m/>
    <n v="3"/>
    <n v="0"/>
    <m/>
    <d v="2028-02-28T00:00:00"/>
    <m/>
    <m/>
    <m/>
    <m/>
    <m/>
    <m/>
    <m/>
    <m/>
    <m/>
    <m/>
    <m/>
    <m/>
    <m/>
    <m/>
    <m/>
    <m/>
    <m/>
    <m/>
    <m/>
    <d v="2027-09-28T00:00:00"/>
    <m/>
    <n v="140000"/>
    <m/>
    <m/>
    <s v="Euro"/>
    <n v="16.59"/>
    <m/>
    <m/>
    <m/>
    <m/>
    <n v="25.4"/>
    <n v="0"/>
    <m/>
    <m/>
    <m/>
    <m/>
    <m/>
    <m/>
    <m/>
    <m/>
    <m/>
    <m/>
    <m/>
    <m/>
    <m/>
    <m/>
    <m/>
    <m/>
    <m/>
    <m/>
    <m/>
    <n v="1"/>
    <m/>
  </r>
  <r>
    <m/>
    <s v="V400001"/>
    <s v="2021-2420-3"/>
    <x v="41"/>
    <m/>
    <s v="Wagon"/>
    <n v="51"/>
    <s v="37 80 4980 294-5"/>
    <x v="11"/>
    <m/>
    <m/>
    <x v="5"/>
    <x v="3"/>
    <n v="1"/>
    <m/>
    <m/>
    <n v="1"/>
    <m/>
    <n v="0"/>
    <n v="1"/>
    <x v="1"/>
    <m/>
    <m/>
    <m/>
    <x v="5"/>
    <m/>
    <m/>
    <m/>
    <d v="2022-02-24T00:00:00"/>
    <d v="2028-02-28T00:00:00"/>
    <n v="2190"/>
    <x v="47"/>
    <m/>
    <m/>
    <m/>
    <m/>
    <s v="with various options"/>
    <m/>
    <m/>
    <n v="3"/>
    <n v="0"/>
    <m/>
    <d v="2028-02-28T00:00:00"/>
    <m/>
    <m/>
    <m/>
    <m/>
    <m/>
    <m/>
    <m/>
    <m/>
    <m/>
    <m/>
    <m/>
    <m/>
    <m/>
    <m/>
    <m/>
    <m/>
    <m/>
    <m/>
    <m/>
    <d v="2027-09-28T00:00:00"/>
    <m/>
    <n v="140000"/>
    <m/>
    <m/>
    <s v="Euro"/>
    <n v="16.59"/>
    <m/>
    <m/>
    <m/>
    <m/>
    <n v="25.4"/>
    <n v="0"/>
    <m/>
    <m/>
    <m/>
    <m/>
    <m/>
    <m/>
    <m/>
    <m/>
    <m/>
    <m/>
    <m/>
    <m/>
    <m/>
    <m/>
    <m/>
    <m/>
    <m/>
    <m/>
    <m/>
    <n v="1"/>
    <m/>
  </r>
  <r>
    <m/>
    <s v="V400001"/>
    <s v="2021-2420-3"/>
    <x v="41"/>
    <m/>
    <s v="Wagon"/>
    <n v="52"/>
    <s v="37 80 4980 291-1"/>
    <x v="11"/>
    <m/>
    <m/>
    <x v="5"/>
    <x v="3"/>
    <n v="1"/>
    <m/>
    <m/>
    <n v="1"/>
    <m/>
    <n v="0"/>
    <n v="1"/>
    <x v="1"/>
    <m/>
    <m/>
    <m/>
    <x v="5"/>
    <m/>
    <m/>
    <m/>
    <d v="2022-02-24T00:00:00"/>
    <d v="2028-02-28T00:00:00"/>
    <n v="2190"/>
    <x v="47"/>
    <m/>
    <m/>
    <m/>
    <m/>
    <s v="with various options"/>
    <m/>
    <m/>
    <n v="3"/>
    <n v="0"/>
    <m/>
    <d v="2028-02-28T00:00:00"/>
    <m/>
    <m/>
    <m/>
    <m/>
    <m/>
    <m/>
    <m/>
    <m/>
    <m/>
    <m/>
    <m/>
    <m/>
    <m/>
    <m/>
    <m/>
    <m/>
    <m/>
    <m/>
    <m/>
    <d v="2027-09-28T00:00:00"/>
    <m/>
    <n v="140000"/>
    <m/>
    <m/>
    <s v="Euro"/>
    <n v="16.59"/>
    <m/>
    <m/>
    <m/>
    <m/>
    <n v="25.4"/>
    <n v="0"/>
    <m/>
    <m/>
    <m/>
    <m/>
    <m/>
    <m/>
    <m/>
    <m/>
    <m/>
    <m/>
    <m/>
    <m/>
    <m/>
    <m/>
    <m/>
    <m/>
    <m/>
    <m/>
    <m/>
    <n v="1"/>
    <m/>
  </r>
  <r>
    <m/>
    <s v="V400001"/>
    <s v="2021-2420-3"/>
    <x v="41"/>
    <m/>
    <s v="Wagon"/>
    <n v="53"/>
    <s v="37 80 4980 292-9"/>
    <x v="11"/>
    <m/>
    <m/>
    <x v="5"/>
    <x v="3"/>
    <n v="1"/>
    <m/>
    <m/>
    <n v="1"/>
    <m/>
    <n v="0"/>
    <n v="1"/>
    <x v="1"/>
    <m/>
    <m/>
    <m/>
    <x v="5"/>
    <m/>
    <m/>
    <m/>
    <d v="2022-02-24T00:00:00"/>
    <d v="2028-02-28T00:00:00"/>
    <n v="2190"/>
    <x v="47"/>
    <m/>
    <m/>
    <m/>
    <m/>
    <s v="with various options"/>
    <m/>
    <m/>
    <n v="3"/>
    <n v="0"/>
    <m/>
    <d v="2028-02-28T00:00:00"/>
    <m/>
    <m/>
    <m/>
    <m/>
    <m/>
    <m/>
    <m/>
    <m/>
    <m/>
    <m/>
    <m/>
    <m/>
    <m/>
    <m/>
    <m/>
    <m/>
    <m/>
    <m/>
    <m/>
    <d v="2027-09-28T00:00:00"/>
    <m/>
    <n v="140000"/>
    <m/>
    <m/>
    <s v="Euro"/>
    <n v="16.59"/>
    <m/>
    <m/>
    <m/>
    <m/>
    <n v="25.4"/>
    <n v="0"/>
    <m/>
    <m/>
    <m/>
    <m/>
    <m/>
    <m/>
    <m/>
    <m/>
    <m/>
    <m/>
    <m/>
    <m/>
    <m/>
    <m/>
    <m/>
    <m/>
    <m/>
    <m/>
    <m/>
    <n v="1"/>
    <m/>
  </r>
  <r>
    <m/>
    <s v="V400001"/>
    <s v="2021-2420-3"/>
    <x v="41"/>
    <m/>
    <s v="Wagon"/>
    <n v="54"/>
    <e v="#N/A"/>
    <x v="11"/>
    <m/>
    <m/>
    <x v="5"/>
    <x v="3"/>
    <n v="1"/>
    <m/>
    <m/>
    <n v="1"/>
    <m/>
    <n v="0"/>
    <n v="0"/>
    <x v="1"/>
    <m/>
    <m/>
    <m/>
    <x v="0"/>
    <m/>
    <m/>
    <m/>
    <e v="#N/A"/>
    <e v="#N/A"/>
    <n v="2190"/>
    <x v="1"/>
    <m/>
    <m/>
    <m/>
    <m/>
    <s v="with various options"/>
    <m/>
    <m/>
    <n v="3"/>
    <n v="0"/>
    <m/>
    <e v="#N/A"/>
    <m/>
    <m/>
    <m/>
    <m/>
    <m/>
    <m/>
    <m/>
    <m/>
    <m/>
    <m/>
    <m/>
    <m/>
    <m/>
    <m/>
    <m/>
    <m/>
    <m/>
    <m/>
    <m/>
    <e v="#N/A"/>
    <m/>
    <n v="140000"/>
    <m/>
    <m/>
    <s v="Euro"/>
    <n v="16.59"/>
    <m/>
    <m/>
    <m/>
    <m/>
    <e v="#N/A"/>
    <n v="0"/>
    <m/>
    <m/>
    <m/>
    <m/>
    <m/>
    <m/>
    <m/>
    <m/>
    <m/>
    <m/>
    <m/>
    <m/>
    <m/>
    <m/>
    <m/>
    <m/>
    <m/>
    <m/>
    <m/>
    <n v="1"/>
    <m/>
  </r>
  <r>
    <m/>
    <s v="V400001"/>
    <s v="2021-2420-3"/>
    <x v="41"/>
    <m/>
    <s v="Wagon"/>
    <n v="55"/>
    <s v="37 80 4980 802-5"/>
    <x v="11"/>
    <m/>
    <m/>
    <x v="5"/>
    <x v="3"/>
    <n v="1"/>
    <m/>
    <m/>
    <n v="1"/>
    <m/>
    <n v="0"/>
    <n v="1"/>
    <x v="1"/>
    <m/>
    <m/>
    <m/>
    <x v="5"/>
    <m/>
    <m/>
    <m/>
    <d v="2022-04-11T00:00:00"/>
    <d v="2028-02-28T00:00:00"/>
    <n v="2190"/>
    <x v="47"/>
    <m/>
    <m/>
    <m/>
    <m/>
    <s v="with various options"/>
    <m/>
    <m/>
    <n v="3"/>
    <n v="0"/>
    <m/>
    <d v="2028-02-28T00:00:00"/>
    <m/>
    <m/>
    <m/>
    <m/>
    <m/>
    <m/>
    <m/>
    <m/>
    <m/>
    <m/>
    <m/>
    <m/>
    <m/>
    <m/>
    <m/>
    <m/>
    <m/>
    <m/>
    <m/>
    <d v="2027-09-28T00:00:00"/>
    <m/>
    <n v="140000"/>
    <m/>
    <m/>
    <s v="Euro"/>
    <n v="16.59"/>
    <m/>
    <m/>
    <m/>
    <m/>
    <n v="25.4"/>
    <n v="0"/>
    <m/>
    <m/>
    <m/>
    <m/>
    <m/>
    <m/>
    <m/>
    <m/>
    <m/>
    <m/>
    <m/>
    <m/>
    <m/>
    <m/>
    <m/>
    <m/>
    <m/>
    <m/>
    <m/>
    <n v="1"/>
    <m/>
  </r>
  <r>
    <m/>
    <s v="V400001"/>
    <s v="2021-2420-3"/>
    <x v="41"/>
    <m/>
    <s v="Wagon"/>
    <n v="56"/>
    <s v="37 80 4980 803-3"/>
    <x v="11"/>
    <m/>
    <m/>
    <x v="5"/>
    <x v="3"/>
    <n v="1"/>
    <m/>
    <m/>
    <n v="1"/>
    <m/>
    <n v="0"/>
    <n v="1"/>
    <x v="1"/>
    <m/>
    <m/>
    <m/>
    <x v="5"/>
    <m/>
    <m/>
    <m/>
    <d v="2022-04-11T00:00:00"/>
    <d v="2028-02-28T00:00:00"/>
    <n v="2190"/>
    <x v="47"/>
    <m/>
    <m/>
    <m/>
    <m/>
    <s v="with various options"/>
    <m/>
    <m/>
    <n v="3"/>
    <n v="0"/>
    <m/>
    <d v="2028-02-28T00:00:00"/>
    <m/>
    <m/>
    <m/>
    <m/>
    <m/>
    <m/>
    <m/>
    <m/>
    <m/>
    <m/>
    <m/>
    <m/>
    <m/>
    <m/>
    <m/>
    <m/>
    <m/>
    <m/>
    <m/>
    <d v="2027-09-28T00:00:00"/>
    <m/>
    <n v="140000"/>
    <m/>
    <m/>
    <s v="Euro"/>
    <n v="16.59"/>
    <m/>
    <m/>
    <m/>
    <m/>
    <n v="25.4"/>
    <n v="0"/>
    <m/>
    <m/>
    <m/>
    <m/>
    <m/>
    <m/>
    <m/>
    <m/>
    <m/>
    <m/>
    <m/>
    <m/>
    <m/>
    <m/>
    <m/>
    <m/>
    <m/>
    <m/>
    <m/>
    <n v="1"/>
    <m/>
  </r>
  <r>
    <m/>
    <s v="V400001"/>
    <s v="2021-2420-3"/>
    <x v="41"/>
    <m/>
    <s v="Wagon"/>
    <n v="57"/>
    <s v="37 80 4980 804-1"/>
    <x v="11"/>
    <m/>
    <m/>
    <x v="5"/>
    <x v="3"/>
    <n v="1"/>
    <m/>
    <m/>
    <n v="1"/>
    <m/>
    <n v="0"/>
    <n v="1"/>
    <x v="1"/>
    <m/>
    <m/>
    <m/>
    <x v="5"/>
    <m/>
    <m/>
    <m/>
    <d v="2022-04-11T00:00:00"/>
    <d v="2028-02-28T00:00:00"/>
    <n v="2190"/>
    <x v="47"/>
    <m/>
    <m/>
    <m/>
    <m/>
    <s v="with various options"/>
    <m/>
    <m/>
    <n v="3"/>
    <n v="0"/>
    <m/>
    <d v="2028-02-28T00:00:00"/>
    <m/>
    <m/>
    <m/>
    <m/>
    <m/>
    <m/>
    <m/>
    <m/>
    <m/>
    <m/>
    <m/>
    <m/>
    <m/>
    <m/>
    <m/>
    <m/>
    <m/>
    <m/>
    <m/>
    <d v="2027-09-28T00:00:00"/>
    <m/>
    <n v="140000"/>
    <m/>
    <m/>
    <s v="Euro"/>
    <n v="16.59"/>
    <m/>
    <m/>
    <m/>
    <m/>
    <n v="25.4"/>
    <n v="0"/>
    <m/>
    <m/>
    <m/>
    <m/>
    <m/>
    <m/>
    <m/>
    <m/>
    <m/>
    <m/>
    <m/>
    <m/>
    <m/>
    <m/>
    <m/>
    <m/>
    <m/>
    <m/>
    <m/>
    <n v="1"/>
    <m/>
  </r>
  <r>
    <m/>
    <s v="V400001"/>
    <s v="2021-2420-3"/>
    <x v="41"/>
    <m/>
    <s v="Wagon"/>
    <n v="58"/>
    <s v="37 80 4980 805-8"/>
    <x v="11"/>
    <m/>
    <m/>
    <x v="5"/>
    <x v="3"/>
    <n v="1"/>
    <m/>
    <m/>
    <n v="1"/>
    <m/>
    <n v="0"/>
    <n v="1"/>
    <x v="1"/>
    <m/>
    <m/>
    <m/>
    <x v="5"/>
    <m/>
    <m/>
    <m/>
    <d v="2022-04-11T00:00:00"/>
    <d v="2028-02-28T00:00:00"/>
    <n v="2190"/>
    <x v="47"/>
    <m/>
    <m/>
    <m/>
    <m/>
    <s v="with various options"/>
    <m/>
    <m/>
    <n v="3"/>
    <n v="0"/>
    <m/>
    <d v="2028-02-28T00:00:00"/>
    <m/>
    <m/>
    <m/>
    <m/>
    <m/>
    <m/>
    <m/>
    <m/>
    <m/>
    <m/>
    <m/>
    <m/>
    <m/>
    <m/>
    <m/>
    <m/>
    <m/>
    <m/>
    <m/>
    <d v="2027-09-28T00:00:00"/>
    <m/>
    <n v="140000"/>
    <m/>
    <m/>
    <s v="Euro"/>
    <n v="16.59"/>
    <m/>
    <m/>
    <m/>
    <m/>
    <n v="25.4"/>
    <n v="0"/>
    <m/>
    <m/>
    <m/>
    <m/>
    <m/>
    <m/>
    <m/>
    <m/>
    <m/>
    <m/>
    <m/>
    <m/>
    <m/>
    <m/>
    <m/>
    <m/>
    <m/>
    <m/>
    <m/>
    <n v="1"/>
    <m/>
  </r>
  <r>
    <m/>
    <s v="V400001"/>
    <s v="2021-2420-3"/>
    <x v="41"/>
    <m/>
    <s v="Wagon"/>
    <n v="59"/>
    <s v="37 80 4980 806-6"/>
    <x v="11"/>
    <m/>
    <m/>
    <x v="5"/>
    <x v="3"/>
    <n v="1"/>
    <m/>
    <m/>
    <n v="1"/>
    <m/>
    <n v="0"/>
    <n v="1"/>
    <x v="1"/>
    <m/>
    <m/>
    <m/>
    <x v="5"/>
    <m/>
    <m/>
    <m/>
    <d v="2022-04-11T00:00:00"/>
    <d v="2028-02-28T00:00:00"/>
    <n v="2190"/>
    <x v="47"/>
    <m/>
    <m/>
    <m/>
    <m/>
    <s v="with various options"/>
    <m/>
    <m/>
    <n v="3"/>
    <n v="0"/>
    <m/>
    <d v="2028-02-28T00:00:00"/>
    <m/>
    <m/>
    <m/>
    <m/>
    <m/>
    <m/>
    <m/>
    <m/>
    <m/>
    <m/>
    <m/>
    <m/>
    <m/>
    <m/>
    <m/>
    <m/>
    <m/>
    <m/>
    <m/>
    <d v="2027-09-28T00:00:00"/>
    <m/>
    <n v="140000"/>
    <m/>
    <m/>
    <s v="Euro"/>
    <n v="16.59"/>
    <m/>
    <m/>
    <m/>
    <m/>
    <n v="25.4"/>
    <n v="0"/>
    <m/>
    <m/>
    <m/>
    <m/>
    <m/>
    <m/>
    <m/>
    <m/>
    <m/>
    <m/>
    <m/>
    <m/>
    <m/>
    <m/>
    <m/>
    <m/>
    <m/>
    <m/>
    <m/>
    <n v="1"/>
    <m/>
  </r>
  <r>
    <m/>
    <s v="V400001"/>
    <s v="2021-2420-3"/>
    <x v="41"/>
    <m/>
    <s v="Wagon"/>
    <n v="60"/>
    <s v="37 80 4980 807-4"/>
    <x v="11"/>
    <m/>
    <m/>
    <x v="5"/>
    <x v="3"/>
    <n v="1"/>
    <m/>
    <m/>
    <n v="1"/>
    <m/>
    <n v="0"/>
    <n v="1"/>
    <x v="1"/>
    <m/>
    <m/>
    <m/>
    <x v="5"/>
    <m/>
    <m/>
    <m/>
    <d v="2022-04-11T00:00:00"/>
    <d v="2028-02-28T00:00:00"/>
    <n v="2190"/>
    <x v="47"/>
    <m/>
    <m/>
    <m/>
    <m/>
    <s v="with various options"/>
    <m/>
    <m/>
    <n v="3"/>
    <n v="0"/>
    <m/>
    <d v="2028-02-28T00:00:00"/>
    <m/>
    <m/>
    <m/>
    <m/>
    <m/>
    <m/>
    <m/>
    <m/>
    <m/>
    <m/>
    <m/>
    <m/>
    <m/>
    <m/>
    <m/>
    <m/>
    <m/>
    <m/>
    <m/>
    <d v="2027-09-28T00:00:00"/>
    <m/>
    <n v="140000"/>
    <m/>
    <m/>
    <s v="Euro"/>
    <n v="16.59"/>
    <m/>
    <m/>
    <m/>
    <m/>
    <n v="25.4"/>
    <n v="0"/>
    <m/>
    <m/>
    <m/>
    <m/>
    <m/>
    <m/>
    <m/>
    <m/>
    <m/>
    <m/>
    <m/>
    <m/>
    <m/>
    <m/>
    <m/>
    <m/>
    <m/>
    <m/>
    <m/>
    <n v="1"/>
    <m/>
  </r>
  <r>
    <m/>
    <s v="V400001"/>
    <s v="2021-2420-3"/>
    <x v="41"/>
    <m/>
    <s v="Wagon"/>
    <n v="61"/>
    <s v="37 80 4980 808-2"/>
    <x v="11"/>
    <m/>
    <m/>
    <x v="5"/>
    <x v="3"/>
    <n v="1"/>
    <m/>
    <m/>
    <n v="1"/>
    <m/>
    <n v="0"/>
    <n v="1"/>
    <x v="1"/>
    <m/>
    <m/>
    <m/>
    <x v="5"/>
    <m/>
    <m/>
    <m/>
    <d v="2022-04-11T00:00:00"/>
    <d v="2028-02-28T00:00:00"/>
    <n v="2190"/>
    <x v="47"/>
    <m/>
    <m/>
    <m/>
    <m/>
    <s v="with various options"/>
    <m/>
    <m/>
    <n v="3"/>
    <n v="0"/>
    <m/>
    <d v="2028-02-28T00:00:00"/>
    <m/>
    <m/>
    <m/>
    <m/>
    <m/>
    <m/>
    <m/>
    <m/>
    <m/>
    <m/>
    <m/>
    <m/>
    <m/>
    <m/>
    <m/>
    <m/>
    <m/>
    <m/>
    <m/>
    <d v="2027-09-28T00:00:00"/>
    <m/>
    <n v="140000"/>
    <m/>
    <m/>
    <s v="Euro"/>
    <n v="16.59"/>
    <m/>
    <m/>
    <m/>
    <m/>
    <n v="25.4"/>
    <n v="0"/>
    <m/>
    <m/>
    <m/>
    <m/>
    <m/>
    <m/>
    <m/>
    <m/>
    <m/>
    <m/>
    <m/>
    <m/>
    <m/>
    <m/>
    <m/>
    <m/>
    <m/>
    <m/>
    <m/>
    <n v="1"/>
    <m/>
  </r>
  <r>
    <m/>
    <s v="V400001"/>
    <s v="2021-2420-3"/>
    <x v="41"/>
    <m/>
    <s v="Wagon"/>
    <n v="62"/>
    <s v="37 80 4980 809-0"/>
    <x v="11"/>
    <m/>
    <m/>
    <x v="5"/>
    <x v="3"/>
    <n v="1"/>
    <m/>
    <m/>
    <n v="1"/>
    <m/>
    <n v="0"/>
    <n v="1"/>
    <x v="1"/>
    <m/>
    <m/>
    <m/>
    <x v="5"/>
    <m/>
    <m/>
    <m/>
    <d v="2022-04-11T00:00:00"/>
    <d v="2028-02-28T00:00:00"/>
    <n v="2190"/>
    <x v="47"/>
    <m/>
    <m/>
    <m/>
    <m/>
    <s v="with various options"/>
    <m/>
    <m/>
    <n v="3"/>
    <n v="0"/>
    <m/>
    <d v="2028-02-28T00:00:00"/>
    <m/>
    <m/>
    <m/>
    <m/>
    <m/>
    <m/>
    <m/>
    <m/>
    <m/>
    <m/>
    <m/>
    <m/>
    <m/>
    <m/>
    <m/>
    <m/>
    <m/>
    <m/>
    <m/>
    <d v="2027-09-28T00:00:00"/>
    <m/>
    <n v="140000"/>
    <m/>
    <m/>
    <s v="Euro"/>
    <n v="16.59"/>
    <m/>
    <m/>
    <m/>
    <m/>
    <n v="25.4"/>
    <n v="0"/>
    <m/>
    <m/>
    <m/>
    <m/>
    <m/>
    <m/>
    <m/>
    <m/>
    <m/>
    <m/>
    <m/>
    <m/>
    <m/>
    <m/>
    <m/>
    <m/>
    <m/>
    <m/>
    <m/>
    <n v="1"/>
    <m/>
  </r>
  <r>
    <m/>
    <s v="V400001"/>
    <s v="2021-2420-3"/>
    <x v="41"/>
    <m/>
    <s v="Wagon"/>
    <n v="63"/>
    <s v="37 80 4980 810-8"/>
    <x v="11"/>
    <m/>
    <m/>
    <x v="5"/>
    <x v="3"/>
    <n v="1"/>
    <m/>
    <m/>
    <n v="1"/>
    <m/>
    <n v="0"/>
    <n v="1"/>
    <x v="1"/>
    <m/>
    <m/>
    <m/>
    <x v="5"/>
    <m/>
    <m/>
    <m/>
    <d v="2022-04-11T00:00:00"/>
    <d v="2028-02-28T00:00:00"/>
    <n v="2190"/>
    <x v="47"/>
    <m/>
    <m/>
    <m/>
    <m/>
    <s v="with various options"/>
    <m/>
    <m/>
    <n v="3"/>
    <n v="0"/>
    <m/>
    <d v="2028-02-28T00:00:00"/>
    <m/>
    <m/>
    <m/>
    <m/>
    <m/>
    <m/>
    <m/>
    <m/>
    <m/>
    <m/>
    <m/>
    <m/>
    <m/>
    <m/>
    <m/>
    <m/>
    <m/>
    <m/>
    <m/>
    <d v="2027-09-28T00:00:00"/>
    <m/>
    <n v="140000"/>
    <m/>
    <m/>
    <s v="Euro"/>
    <n v="16.59"/>
    <m/>
    <m/>
    <m/>
    <m/>
    <n v="25.4"/>
    <n v="0"/>
    <m/>
    <m/>
    <m/>
    <m/>
    <m/>
    <m/>
    <m/>
    <m/>
    <m/>
    <m/>
    <m/>
    <m/>
    <m/>
    <m/>
    <m/>
    <m/>
    <m/>
    <m/>
    <m/>
    <n v="1"/>
    <m/>
  </r>
  <r>
    <m/>
    <s v="V400001"/>
    <s v="2021-2420-3"/>
    <x v="41"/>
    <m/>
    <s v="Wagon"/>
    <n v="64"/>
    <s v="37 80 4980 811-6"/>
    <x v="11"/>
    <m/>
    <m/>
    <x v="5"/>
    <x v="3"/>
    <n v="1"/>
    <m/>
    <m/>
    <n v="1"/>
    <m/>
    <n v="0"/>
    <n v="1"/>
    <x v="1"/>
    <m/>
    <m/>
    <m/>
    <x v="5"/>
    <m/>
    <m/>
    <m/>
    <d v="2022-04-11T00:00:00"/>
    <d v="2028-02-28T00:00:00"/>
    <n v="2190"/>
    <x v="47"/>
    <m/>
    <m/>
    <m/>
    <m/>
    <s v="with various options"/>
    <m/>
    <m/>
    <n v="3"/>
    <n v="0"/>
    <m/>
    <d v="2028-02-28T00:00:00"/>
    <m/>
    <m/>
    <m/>
    <m/>
    <m/>
    <m/>
    <m/>
    <m/>
    <m/>
    <m/>
    <m/>
    <m/>
    <m/>
    <m/>
    <m/>
    <m/>
    <m/>
    <m/>
    <m/>
    <d v="2027-09-28T00:00:00"/>
    <m/>
    <n v="140000"/>
    <m/>
    <m/>
    <s v="Euro"/>
    <n v="16.59"/>
    <m/>
    <m/>
    <m/>
    <m/>
    <n v="25.4"/>
    <n v="0"/>
    <m/>
    <m/>
    <m/>
    <m/>
    <m/>
    <m/>
    <m/>
    <m/>
    <m/>
    <m/>
    <m/>
    <m/>
    <m/>
    <m/>
    <m/>
    <m/>
    <m/>
    <m/>
    <m/>
    <n v="1"/>
    <m/>
  </r>
  <r>
    <m/>
    <s v="V400001"/>
    <s v="2021-2420-3"/>
    <x v="41"/>
    <m/>
    <s v="Wagon"/>
    <n v="65"/>
    <e v="#N/A"/>
    <x v="11"/>
    <m/>
    <m/>
    <x v="5"/>
    <x v="3"/>
    <n v="1"/>
    <m/>
    <m/>
    <n v="1"/>
    <m/>
    <n v="0"/>
    <n v="0"/>
    <x v="1"/>
    <m/>
    <m/>
    <m/>
    <x v="0"/>
    <m/>
    <m/>
    <m/>
    <e v="#N/A"/>
    <e v="#N/A"/>
    <n v="2190"/>
    <x v="1"/>
    <m/>
    <m/>
    <m/>
    <m/>
    <s v="with various options"/>
    <m/>
    <m/>
    <n v="3"/>
    <n v="0"/>
    <m/>
    <e v="#N/A"/>
    <m/>
    <m/>
    <m/>
    <m/>
    <m/>
    <m/>
    <m/>
    <m/>
    <m/>
    <m/>
    <m/>
    <m/>
    <m/>
    <m/>
    <m/>
    <m/>
    <m/>
    <m/>
    <m/>
    <e v="#N/A"/>
    <m/>
    <n v="140000"/>
    <m/>
    <m/>
    <s v="Euro"/>
    <n v="16.59"/>
    <m/>
    <m/>
    <m/>
    <m/>
    <e v="#N/A"/>
    <n v="0"/>
    <m/>
    <m/>
    <m/>
    <m/>
    <m/>
    <m/>
    <m/>
    <m/>
    <m/>
    <m/>
    <m/>
    <m/>
    <m/>
    <m/>
    <m/>
    <m/>
    <m/>
    <m/>
    <m/>
    <n v="1"/>
    <m/>
  </r>
  <r>
    <m/>
    <s v="V400001"/>
    <s v="2021-2420-3"/>
    <x v="41"/>
    <m/>
    <s v="Wagon"/>
    <n v="66"/>
    <s v="37 80 4980 813-2"/>
    <x v="11"/>
    <m/>
    <m/>
    <x v="5"/>
    <x v="3"/>
    <n v="1"/>
    <m/>
    <m/>
    <n v="1"/>
    <m/>
    <n v="0"/>
    <n v="1"/>
    <x v="1"/>
    <m/>
    <m/>
    <m/>
    <x v="5"/>
    <m/>
    <m/>
    <m/>
    <d v="2022-04-11T00:00:00"/>
    <d v="2028-02-28T00:00:00"/>
    <n v="2190"/>
    <x v="47"/>
    <m/>
    <m/>
    <m/>
    <m/>
    <s v="with various options"/>
    <m/>
    <m/>
    <n v="3"/>
    <n v="0"/>
    <m/>
    <d v="2028-02-28T00:00:00"/>
    <m/>
    <m/>
    <m/>
    <m/>
    <m/>
    <m/>
    <m/>
    <m/>
    <m/>
    <m/>
    <m/>
    <m/>
    <m/>
    <m/>
    <m/>
    <m/>
    <m/>
    <m/>
    <m/>
    <d v="2027-09-28T00:00:00"/>
    <m/>
    <n v="140000"/>
    <m/>
    <m/>
    <s v="Euro"/>
    <n v="16.59"/>
    <m/>
    <m/>
    <m/>
    <m/>
    <n v="25.4"/>
    <n v="0"/>
    <m/>
    <m/>
    <m/>
    <m/>
    <m/>
    <m/>
    <m/>
    <m/>
    <m/>
    <m/>
    <m/>
    <m/>
    <m/>
    <m/>
    <m/>
    <m/>
    <m/>
    <m/>
    <m/>
    <n v="1"/>
    <m/>
  </r>
  <r>
    <m/>
    <s v="V400001"/>
    <s v="2021-2420-3"/>
    <x v="41"/>
    <m/>
    <s v="Wagon"/>
    <n v="67"/>
    <s v="37 80 4980 814-0"/>
    <x v="11"/>
    <m/>
    <m/>
    <x v="5"/>
    <x v="3"/>
    <n v="1"/>
    <m/>
    <m/>
    <n v="1"/>
    <m/>
    <n v="0"/>
    <n v="1"/>
    <x v="1"/>
    <m/>
    <m/>
    <m/>
    <x v="5"/>
    <m/>
    <m/>
    <m/>
    <d v="2022-04-11T00:00:00"/>
    <d v="2028-02-28T00:00:00"/>
    <n v="2190"/>
    <x v="47"/>
    <m/>
    <m/>
    <m/>
    <m/>
    <s v="with various options"/>
    <m/>
    <m/>
    <n v="3"/>
    <n v="0"/>
    <m/>
    <d v="2028-02-28T00:00:00"/>
    <m/>
    <m/>
    <m/>
    <m/>
    <m/>
    <m/>
    <m/>
    <m/>
    <m/>
    <m/>
    <m/>
    <m/>
    <m/>
    <m/>
    <m/>
    <m/>
    <m/>
    <m/>
    <m/>
    <d v="2027-09-28T00:00:00"/>
    <m/>
    <n v="140000"/>
    <m/>
    <m/>
    <s v="Euro"/>
    <n v="16.59"/>
    <m/>
    <m/>
    <m/>
    <m/>
    <n v="25.4"/>
    <n v="0"/>
    <m/>
    <m/>
    <m/>
    <m/>
    <m/>
    <m/>
    <m/>
    <m/>
    <m/>
    <m/>
    <m/>
    <m/>
    <m/>
    <m/>
    <m/>
    <m/>
    <m/>
    <m/>
    <m/>
    <n v="1"/>
    <m/>
  </r>
  <r>
    <m/>
    <s v="V400001"/>
    <s v="2021-2420-3"/>
    <x v="41"/>
    <m/>
    <s v="Wagon"/>
    <n v="68"/>
    <s v="37 80 4980 815-7"/>
    <x v="11"/>
    <m/>
    <m/>
    <x v="5"/>
    <x v="3"/>
    <n v="1"/>
    <m/>
    <m/>
    <n v="1"/>
    <m/>
    <n v="0"/>
    <n v="1"/>
    <x v="1"/>
    <m/>
    <m/>
    <m/>
    <x v="5"/>
    <m/>
    <m/>
    <m/>
    <d v="2022-04-11T00:00:00"/>
    <d v="2028-02-28T00:00:00"/>
    <n v="2190"/>
    <x v="47"/>
    <m/>
    <m/>
    <m/>
    <m/>
    <s v="with various options"/>
    <m/>
    <m/>
    <n v="3"/>
    <n v="0"/>
    <m/>
    <d v="2028-02-28T00:00:00"/>
    <m/>
    <m/>
    <m/>
    <m/>
    <m/>
    <m/>
    <m/>
    <m/>
    <m/>
    <m/>
    <m/>
    <m/>
    <m/>
    <m/>
    <m/>
    <m/>
    <m/>
    <m/>
    <m/>
    <d v="2027-09-28T00:00:00"/>
    <m/>
    <n v="140000"/>
    <m/>
    <m/>
    <s v="Euro"/>
    <n v="16.59"/>
    <m/>
    <m/>
    <m/>
    <m/>
    <n v="25.4"/>
    <n v="0"/>
    <m/>
    <m/>
    <m/>
    <m/>
    <m/>
    <m/>
    <m/>
    <m/>
    <m/>
    <m/>
    <m/>
    <m/>
    <m/>
    <m/>
    <m/>
    <m/>
    <m/>
    <m/>
    <m/>
    <n v="1"/>
    <m/>
  </r>
  <r>
    <m/>
    <s v="V400001"/>
    <s v="2021-2420-3"/>
    <x v="41"/>
    <m/>
    <s v="Wagon"/>
    <n v="69"/>
    <s v="37 80 4980 816-5"/>
    <x v="11"/>
    <m/>
    <m/>
    <x v="5"/>
    <x v="3"/>
    <n v="1"/>
    <m/>
    <m/>
    <n v="1"/>
    <m/>
    <n v="0"/>
    <n v="1"/>
    <x v="1"/>
    <m/>
    <m/>
    <m/>
    <x v="5"/>
    <m/>
    <m/>
    <m/>
    <d v="2022-04-11T00:00:00"/>
    <d v="2028-02-28T00:00:00"/>
    <n v="2190"/>
    <x v="47"/>
    <m/>
    <m/>
    <m/>
    <m/>
    <s v="with various options"/>
    <m/>
    <m/>
    <n v="3"/>
    <n v="0"/>
    <m/>
    <d v="2028-02-28T00:00:00"/>
    <m/>
    <m/>
    <m/>
    <m/>
    <m/>
    <m/>
    <m/>
    <m/>
    <m/>
    <m/>
    <m/>
    <m/>
    <m/>
    <m/>
    <m/>
    <m/>
    <m/>
    <m/>
    <m/>
    <d v="2027-09-28T00:00:00"/>
    <m/>
    <n v="140000"/>
    <m/>
    <m/>
    <s v="Euro"/>
    <n v="16.59"/>
    <m/>
    <m/>
    <m/>
    <m/>
    <n v="25.4"/>
    <n v="0"/>
    <m/>
    <m/>
    <m/>
    <m/>
    <m/>
    <m/>
    <m/>
    <m/>
    <m/>
    <m/>
    <m/>
    <m/>
    <m/>
    <m/>
    <m/>
    <m/>
    <m/>
    <m/>
    <m/>
    <n v="1"/>
    <m/>
  </r>
  <r>
    <m/>
    <s v="V400001"/>
    <s v="2021-2420-3"/>
    <x v="41"/>
    <m/>
    <s v="Wagon"/>
    <n v="70"/>
    <s v="37 80 4980 817-3"/>
    <x v="11"/>
    <m/>
    <m/>
    <x v="5"/>
    <x v="3"/>
    <n v="1"/>
    <m/>
    <m/>
    <n v="1"/>
    <m/>
    <n v="0"/>
    <n v="1"/>
    <x v="1"/>
    <m/>
    <m/>
    <m/>
    <x v="5"/>
    <m/>
    <m/>
    <m/>
    <d v="2022-04-11T00:00:00"/>
    <d v="2028-02-28T00:00:00"/>
    <n v="2190"/>
    <x v="47"/>
    <m/>
    <m/>
    <m/>
    <m/>
    <s v="with various options"/>
    <m/>
    <m/>
    <n v="3"/>
    <n v="0"/>
    <m/>
    <d v="2028-02-28T00:00:00"/>
    <m/>
    <m/>
    <m/>
    <m/>
    <m/>
    <m/>
    <m/>
    <m/>
    <m/>
    <m/>
    <m/>
    <m/>
    <m/>
    <m/>
    <m/>
    <m/>
    <m/>
    <m/>
    <m/>
    <d v="2027-09-28T00:00:00"/>
    <m/>
    <n v="140000"/>
    <m/>
    <m/>
    <s v="Euro"/>
    <n v="16.59"/>
    <m/>
    <m/>
    <m/>
    <m/>
    <n v="25.4"/>
    <n v="0"/>
    <m/>
    <m/>
    <m/>
    <m/>
    <m/>
    <m/>
    <m/>
    <m/>
    <m/>
    <m/>
    <m/>
    <m/>
    <m/>
    <m/>
    <m/>
    <m/>
    <m/>
    <m/>
    <m/>
    <n v="1"/>
    <m/>
  </r>
  <r>
    <m/>
    <s v="V400001"/>
    <s v="2021-2420-3"/>
    <x v="41"/>
    <m/>
    <s v="Wagon"/>
    <n v="71"/>
    <s v="37 80 4980 818-1"/>
    <x v="11"/>
    <m/>
    <m/>
    <x v="5"/>
    <x v="3"/>
    <n v="1"/>
    <m/>
    <m/>
    <n v="1"/>
    <m/>
    <n v="0"/>
    <n v="1"/>
    <x v="1"/>
    <m/>
    <m/>
    <m/>
    <x v="5"/>
    <m/>
    <m/>
    <m/>
    <d v="2022-04-11T00:00:00"/>
    <d v="2028-02-28T00:00:00"/>
    <n v="2190"/>
    <x v="47"/>
    <m/>
    <m/>
    <m/>
    <m/>
    <s v="with various options"/>
    <m/>
    <m/>
    <n v="3"/>
    <n v="0"/>
    <m/>
    <d v="2028-02-28T00:00:00"/>
    <m/>
    <m/>
    <m/>
    <m/>
    <m/>
    <m/>
    <m/>
    <m/>
    <m/>
    <m/>
    <m/>
    <m/>
    <m/>
    <m/>
    <m/>
    <m/>
    <m/>
    <m/>
    <m/>
    <d v="2027-09-28T00:00:00"/>
    <m/>
    <n v="140000"/>
    <m/>
    <m/>
    <s v="Euro"/>
    <n v="16.59"/>
    <m/>
    <m/>
    <m/>
    <m/>
    <n v="25.4"/>
    <n v="0"/>
    <m/>
    <m/>
    <m/>
    <m/>
    <m/>
    <m/>
    <m/>
    <m/>
    <m/>
    <m/>
    <m/>
    <m/>
    <m/>
    <m/>
    <m/>
    <m/>
    <m/>
    <m/>
    <m/>
    <n v="1"/>
    <m/>
  </r>
  <r>
    <m/>
    <s v="V400001"/>
    <s v="2021-2420-3"/>
    <x v="41"/>
    <m/>
    <s v="Wagon"/>
    <n v="72"/>
    <s v="37 80 4980 819-9"/>
    <x v="11"/>
    <m/>
    <m/>
    <x v="5"/>
    <x v="3"/>
    <n v="1"/>
    <m/>
    <m/>
    <n v="1"/>
    <m/>
    <n v="0"/>
    <n v="1"/>
    <x v="1"/>
    <m/>
    <m/>
    <m/>
    <x v="5"/>
    <m/>
    <m/>
    <m/>
    <d v="2022-04-11T00:00:00"/>
    <d v="2028-02-28T00:00:00"/>
    <n v="2190"/>
    <x v="47"/>
    <m/>
    <m/>
    <m/>
    <m/>
    <s v="with various options"/>
    <m/>
    <m/>
    <n v="3"/>
    <n v="0"/>
    <m/>
    <d v="2028-02-28T00:00:00"/>
    <m/>
    <m/>
    <m/>
    <m/>
    <m/>
    <m/>
    <m/>
    <m/>
    <m/>
    <m/>
    <m/>
    <m/>
    <m/>
    <m/>
    <m/>
    <m/>
    <m/>
    <m/>
    <m/>
    <d v="2027-09-28T00:00:00"/>
    <m/>
    <n v="140000"/>
    <m/>
    <m/>
    <s v="Euro"/>
    <n v="16.59"/>
    <m/>
    <m/>
    <m/>
    <m/>
    <n v="25.4"/>
    <n v="0"/>
    <m/>
    <m/>
    <m/>
    <m/>
    <m/>
    <m/>
    <m/>
    <m/>
    <m/>
    <m/>
    <m/>
    <m/>
    <m/>
    <m/>
    <m/>
    <m/>
    <m/>
    <m/>
    <m/>
    <n v="1"/>
    <m/>
  </r>
  <r>
    <m/>
    <s v="V400001"/>
    <s v="2021-2420-3"/>
    <x v="41"/>
    <m/>
    <s v="Wagon"/>
    <n v="73"/>
    <s v="37 80 4980 820-7"/>
    <x v="11"/>
    <m/>
    <m/>
    <x v="5"/>
    <x v="3"/>
    <n v="1"/>
    <m/>
    <m/>
    <n v="1"/>
    <m/>
    <n v="0"/>
    <n v="1"/>
    <x v="1"/>
    <m/>
    <m/>
    <m/>
    <x v="5"/>
    <m/>
    <m/>
    <m/>
    <d v="2022-04-11T00:00:00"/>
    <d v="2028-02-28T00:00:00"/>
    <n v="2190"/>
    <x v="47"/>
    <m/>
    <m/>
    <m/>
    <m/>
    <s v="with various options"/>
    <m/>
    <m/>
    <n v="3"/>
    <n v="0"/>
    <m/>
    <d v="2028-02-28T00:00:00"/>
    <m/>
    <m/>
    <m/>
    <m/>
    <m/>
    <m/>
    <m/>
    <m/>
    <m/>
    <m/>
    <m/>
    <m/>
    <m/>
    <m/>
    <m/>
    <m/>
    <m/>
    <m/>
    <m/>
    <d v="2027-09-28T00:00:00"/>
    <m/>
    <n v="140000"/>
    <m/>
    <m/>
    <s v="Euro"/>
    <n v="16.59"/>
    <m/>
    <m/>
    <m/>
    <m/>
    <n v="25.4"/>
    <n v="0"/>
    <m/>
    <m/>
    <m/>
    <m/>
    <m/>
    <m/>
    <m/>
    <m/>
    <m/>
    <m/>
    <m/>
    <m/>
    <m/>
    <m/>
    <m/>
    <m/>
    <m/>
    <m/>
    <m/>
    <n v="1"/>
    <m/>
  </r>
  <r>
    <m/>
    <s v="V400001"/>
    <s v="2021-2420-3"/>
    <x v="41"/>
    <m/>
    <s v="Wagon"/>
    <n v="74"/>
    <e v="#N/A"/>
    <x v="11"/>
    <m/>
    <m/>
    <x v="5"/>
    <x v="3"/>
    <n v="1"/>
    <m/>
    <m/>
    <n v="1"/>
    <m/>
    <n v="0"/>
    <n v="0"/>
    <x v="1"/>
    <m/>
    <m/>
    <m/>
    <x v="0"/>
    <m/>
    <m/>
    <m/>
    <e v="#N/A"/>
    <e v="#N/A"/>
    <n v="2190"/>
    <x v="1"/>
    <m/>
    <m/>
    <m/>
    <m/>
    <s v="with various options"/>
    <m/>
    <m/>
    <n v="3"/>
    <n v="0"/>
    <m/>
    <e v="#N/A"/>
    <m/>
    <m/>
    <m/>
    <m/>
    <m/>
    <m/>
    <m/>
    <m/>
    <m/>
    <m/>
    <m/>
    <m/>
    <m/>
    <m/>
    <m/>
    <m/>
    <m/>
    <m/>
    <m/>
    <e v="#N/A"/>
    <m/>
    <n v="140000"/>
    <m/>
    <m/>
    <s v="Euro"/>
    <n v="16.59"/>
    <m/>
    <m/>
    <m/>
    <m/>
    <e v="#N/A"/>
    <n v="0"/>
    <m/>
    <m/>
    <m/>
    <m/>
    <m/>
    <m/>
    <m/>
    <m/>
    <m/>
    <m/>
    <m/>
    <m/>
    <m/>
    <m/>
    <m/>
    <m/>
    <m/>
    <m/>
    <m/>
    <n v="1"/>
    <m/>
  </r>
  <r>
    <m/>
    <s v="V400001"/>
    <s v="2021-2420-3"/>
    <x v="41"/>
    <m/>
    <s v="Wagon"/>
    <n v="75"/>
    <e v="#N/A"/>
    <x v="11"/>
    <m/>
    <m/>
    <x v="5"/>
    <x v="3"/>
    <n v="1"/>
    <m/>
    <m/>
    <n v="1"/>
    <m/>
    <n v="0"/>
    <n v="0"/>
    <x v="1"/>
    <m/>
    <m/>
    <m/>
    <x v="0"/>
    <m/>
    <m/>
    <m/>
    <e v="#N/A"/>
    <e v="#N/A"/>
    <n v="2190"/>
    <x v="1"/>
    <m/>
    <m/>
    <m/>
    <m/>
    <s v="with various options"/>
    <m/>
    <m/>
    <n v="3"/>
    <n v="0"/>
    <m/>
    <e v="#N/A"/>
    <m/>
    <m/>
    <m/>
    <m/>
    <m/>
    <m/>
    <m/>
    <m/>
    <m/>
    <m/>
    <m/>
    <m/>
    <m/>
    <m/>
    <m/>
    <m/>
    <m/>
    <m/>
    <m/>
    <e v="#N/A"/>
    <m/>
    <n v="140000"/>
    <m/>
    <m/>
    <s v="Euro"/>
    <n v="16.59"/>
    <m/>
    <m/>
    <m/>
    <m/>
    <e v="#N/A"/>
    <n v="0"/>
    <m/>
    <m/>
    <m/>
    <m/>
    <m/>
    <m/>
    <m/>
    <m/>
    <m/>
    <m/>
    <m/>
    <m/>
    <m/>
    <m/>
    <m/>
    <m/>
    <m/>
    <m/>
    <m/>
    <n v="1"/>
    <m/>
  </r>
  <r>
    <m/>
    <s v="V400001"/>
    <s v="2021-2420-3"/>
    <x v="41"/>
    <m/>
    <s v="Wagon"/>
    <n v="76"/>
    <s v="37 80 4980 823-1"/>
    <x v="11"/>
    <m/>
    <m/>
    <x v="5"/>
    <x v="3"/>
    <n v="1"/>
    <m/>
    <m/>
    <n v="1"/>
    <m/>
    <n v="0"/>
    <n v="1"/>
    <x v="1"/>
    <m/>
    <m/>
    <m/>
    <x v="5"/>
    <m/>
    <m/>
    <m/>
    <d v="2022-05-12T00:00:00"/>
    <d v="2028-02-28T00:00:00"/>
    <n v="2190"/>
    <x v="47"/>
    <m/>
    <m/>
    <m/>
    <m/>
    <s v="with various options"/>
    <m/>
    <m/>
    <n v="3"/>
    <n v="0"/>
    <m/>
    <d v="2028-02-28T00:00:00"/>
    <m/>
    <m/>
    <m/>
    <m/>
    <m/>
    <m/>
    <m/>
    <m/>
    <m/>
    <m/>
    <m/>
    <m/>
    <m/>
    <m/>
    <m/>
    <m/>
    <m/>
    <m/>
    <m/>
    <d v="2027-09-28T00:00:00"/>
    <m/>
    <n v="140000"/>
    <m/>
    <m/>
    <s v="Euro"/>
    <n v="16.59"/>
    <m/>
    <m/>
    <m/>
    <m/>
    <n v="25.4"/>
    <n v="0"/>
    <m/>
    <m/>
    <m/>
    <m/>
    <m/>
    <m/>
    <m/>
    <m/>
    <m/>
    <m/>
    <m/>
    <m/>
    <m/>
    <m/>
    <m/>
    <m/>
    <m/>
    <m/>
    <m/>
    <n v="1"/>
    <m/>
  </r>
  <r>
    <m/>
    <s v="V400001"/>
    <s v="2021-2420-3"/>
    <x v="41"/>
    <m/>
    <s v="Wagon"/>
    <n v="77"/>
    <e v="#N/A"/>
    <x v="11"/>
    <m/>
    <m/>
    <x v="5"/>
    <x v="3"/>
    <n v="1"/>
    <m/>
    <m/>
    <n v="1"/>
    <m/>
    <n v="0"/>
    <n v="0"/>
    <x v="1"/>
    <m/>
    <m/>
    <m/>
    <x v="0"/>
    <m/>
    <m/>
    <m/>
    <e v="#N/A"/>
    <e v="#N/A"/>
    <n v="2190"/>
    <x v="1"/>
    <m/>
    <m/>
    <m/>
    <m/>
    <s v="with various options"/>
    <m/>
    <m/>
    <n v="3"/>
    <n v="0"/>
    <m/>
    <e v="#N/A"/>
    <m/>
    <m/>
    <m/>
    <m/>
    <m/>
    <m/>
    <m/>
    <m/>
    <m/>
    <m/>
    <m/>
    <m/>
    <m/>
    <m/>
    <m/>
    <m/>
    <m/>
    <m/>
    <m/>
    <e v="#N/A"/>
    <m/>
    <n v="140000"/>
    <m/>
    <m/>
    <s v="Euro"/>
    <n v="16.59"/>
    <m/>
    <m/>
    <m/>
    <m/>
    <e v="#N/A"/>
    <n v="0"/>
    <m/>
    <m/>
    <m/>
    <m/>
    <m/>
    <m/>
    <m/>
    <m/>
    <m/>
    <m/>
    <m/>
    <m/>
    <m/>
    <m/>
    <m/>
    <m/>
    <m/>
    <m/>
    <m/>
    <n v="1"/>
    <m/>
  </r>
  <r>
    <m/>
    <s v="V400001"/>
    <s v="2021-2420-3"/>
    <x v="41"/>
    <m/>
    <s v="Wagon"/>
    <n v="78"/>
    <s v="37 80 4980 825-6"/>
    <x v="11"/>
    <m/>
    <m/>
    <x v="5"/>
    <x v="3"/>
    <n v="1"/>
    <m/>
    <m/>
    <n v="1"/>
    <m/>
    <n v="0"/>
    <n v="1"/>
    <x v="1"/>
    <m/>
    <m/>
    <m/>
    <x v="5"/>
    <m/>
    <m/>
    <m/>
    <d v="2022-05-12T00:00:00"/>
    <d v="2028-02-28T00:00:00"/>
    <n v="2190"/>
    <x v="47"/>
    <m/>
    <m/>
    <m/>
    <m/>
    <s v="with various options"/>
    <m/>
    <m/>
    <n v="3"/>
    <n v="0"/>
    <m/>
    <d v="2028-02-28T00:00:00"/>
    <m/>
    <m/>
    <m/>
    <m/>
    <m/>
    <m/>
    <m/>
    <m/>
    <m/>
    <m/>
    <m/>
    <m/>
    <m/>
    <m/>
    <m/>
    <m/>
    <m/>
    <m/>
    <m/>
    <d v="2027-09-28T00:00:00"/>
    <m/>
    <n v="140000"/>
    <m/>
    <m/>
    <s v="Euro"/>
    <n v="16.59"/>
    <m/>
    <m/>
    <m/>
    <m/>
    <n v="25.4"/>
    <n v="0"/>
    <m/>
    <m/>
    <m/>
    <m/>
    <m/>
    <m/>
    <m/>
    <m/>
    <m/>
    <m/>
    <m/>
    <m/>
    <m/>
    <m/>
    <m/>
    <m/>
    <m/>
    <m/>
    <m/>
    <n v="1"/>
    <m/>
  </r>
  <r>
    <m/>
    <s v="V400001"/>
    <s v="2021-2420-3"/>
    <x v="41"/>
    <m/>
    <s v="Wagon"/>
    <n v="79"/>
    <s v="37 80 4980 826-4"/>
    <x v="11"/>
    <m/>
    <m/>
    <x v="5"/>
    <x v="3"/>
    <n v="1"/>
    <m/>
    <m/>
    <n v="1"/>
    <m/>
    <n v="0"/>
    <n v="1"/>
    <x v="1"/>
    <m/>
    <m/>
    <m/>
    <x v="5"/>
    <m/>
    <m/>
    <m/>
    <d v="2022-05-12T00:00:00"/>
    <d v="2028-02-28T00:00:00"/>
    <n v="2190"/>
    <x v="47"/>
    <m/>
    <m/>
    <m/>
    <m/>
    <s v="with various options"/>
    <m/>
    <m/>
    <n v="3"/>
    <n v="0"/>
    <m/>
    <d v="2028-02-28T00:00:00"/>
    <m/>
    <m/>
    <m/>
    <m/>
    <m/>
    <m/>
    <m/>
    <m/>
    <m/>
    <m/>
    <m/>
    <m/>
    <m/>
    <m/>
    <m/>
    <m/>
    <m/>
    <m/>
    <m/>
    <d v="2027-09-28T00:00:00"/>
    <m/>
    <n v="140000"/>
    <m/>
    <m/>
    <s v="Euro"/>
    <n v="16.59"/>
    <m/>
    <m/>
    <m/>
    <m/>
    <n v="25.4"/>
    <n v="0"/>
    <m/>
    <m/>
    <m/>
    <m/>
    <m/>
    <m/>
    <m/>
    <m/>
    <m/>
    <m/>
    <m/>
    <m/>
    <m/>
    <m/>
    <m/>
    <m/>
    <m/>
    <m/>
    <m/>
    <n v="1"/>
    <m/>
  </r>
  <r>
    <m/>
    <s v="V400001"/>
    <s v="2021-2420-3"/>
    <x v="41"/>
    <m/>
    <s v="Wagon"/>
    <n v="80"/>
    <e v="#N/A"/>
    <x v="11"/>
    <m/>
    <m/>
    <x v="5"/>
    <x v="3"/>
    <n v="1"/>
    <m/>
    <m/>
    <n v="1"/>
    <m/>
    <n v="0"/>
    <n v="0"/>
    <x v="1"/>
    <m/>
    <m/>
    <m/>
    <x v="0"/>
    <m/>
    <m/>
    <m/>
    <e v="#N/A"/>
    <e v="#N/A"/>
    <n v="2190"/>
    <x v="1"/>
    <m/>
    <m/>
    <m/>
    <m/>
    <s v="with various options"/>
    <m/>
    <m/>
    <n v="3"/>
    <n v="0"/>
    <m/>
    <e v="#N/A"/>
    <m/>
    <m/>
    <m/>
    <m/>
    <m/>
    <m/>
    <m/>
    <m/>
    <m/>
    <m/>
    <m/>
    <m/>
    <m/>
    <m/>
    <m/>
    <m/>
    <m/>
    <m/>
    <m/>
    <e v="#N/A"/>
    <m/>
    <n v="140000"/>
    <m/>
    <m/>
    <s v="Euro"/>
    <n v="16.59"/>
    <m/>
    <m/>
    <m/>
    <m/>
    <e v="#N/A"/>
    <n v="0"/>
    <m/>
    <m/>
    <m/>
    <m/>
    <m/>
    <m/>
    <m/>
    <m/>
    <m/>
    <m/>
    <m/>
    <m/>
    <m/>
    <m/>
    <m/>
    <m/>
    <m/>
    <m/>
    <m/>
    <n v="1"/>
    <m/>
  </r>
  <r>
    <m/>
    <s v="V400001"/>
    <s v="2021-2420-3"/>
    <x v="41"/>
    <m/>
    <s v="Wagon"/>
    <n v="81"/>
    <e v="#N/A"/>
    <x v="11"/>
    <m/>
    <m/>
    <x v="5"/>
    <x v="3"/>
    <n v="1"/>
    <m/>
    <m/>
    <n v="1"/>
    <m/>
    <n v="0"/>
    <n v="0"/>
    <x v="1"/>
    <m/>
    <m/>
    <m/>
    <x v="0"/>
    <m/>
    <m/>
    <m/>
    <e v="#N/A"/>
    <e v="#N/A"/>
    <n v="2190"/>
    <x v="1"/>
    <m/>
    <m/>
    <m/>
    <m/>
    <s v="with various options"/>
    <m/>
    <m/>
    <n v="3"/>
    <n v="0"/>
    <m/>
    <e v="#N/A"/>
    <m/>
    <m/>
    <m/>
    <m/>
    <m/>
    <m/>
    <m/>
    <m/>
    <m/>
    <m/>
    <m/>
    <m/>
    <m/>
    <m/>
    <m/>
    <m/>
    <m/>
    <m/>
    <m/>
    <e v="#N/A"/>
    <m/>
    <n v="140000"/>
    <m/>
    <m/>
    <s v="Euro"/>
    <n v="16.59"/>
    <m/>
    <m/>
    <m/>
    <m/>
    <e v="#N/A"/>
    <n v="0"/>
    <m/>
    <m/>
    <m/>
    <m/>
    <m/>
    <m/>
    <m/>
    <m/>
    <m/>
    <m/>
    <m/>
    <m/>
    <m/>
    <m/>
    <m/>
    <m/>
    <m/>
    <m/>
    <m/>
    <n v="1"/>
    <m/>
  </r>
  <r>
    <m/>
    <s v="V400001"/>
    <s v="2021-2420-3"/>
    <x v="41"/>
    <m/>
    <s v="Wagon"/>
    <n v="82"/>
    <e v="#N/A"/>
    <x v="11"/>
    <m/>
    <m/>
    <x v="5"/>
    <x v="3"/>
    <n v="1"/>
    <m/>
    <m/>
    <n v="1"/>
    <m/>
    <n v="0"/>
    <n v="0"/>
    <x v="1"/>
    <m/>
    <m/>
    <m/>
    <x v="0"/>
    <m/>
    <m/>
    <m/>
    <e v="#N/A"/>
    <e v="#N/A"/>
    <n v="2190"/>
    <x v="1"/>
    <m/>
    <m/>
    <m/>
    <m/>
    <s v="with various options"/>
    <m/>
    <m/>
    <n v="3"/>
    <n v="0"/>
    <m/>
    <e v="#N/A"/>
    <m/>
    <m/>
    <m/>
    <m/>
    <m/>
    <m/>
    <m/>
    <m/>
    <m/>
    <m/>
    <m/>
    <m/>
    <m/>
    <m/>
    <m/>
    <m/>
    <m/>
    <m/>
    <m/>
    <e v="#N/A"/>
    <m/>
    <n v="140000"/>
    <m/>
    <m/>
    <s v="Euro"/>
    <n v="16.59"/>
    <m/>
    <m/>
    <m/>
    <m/>
    <e v="#N/A"/>
    <n v="0"/>
    <m/>
    <m/>
    <m/>
    <m/>
    <m/>
    <m/>
    <m/>
    <m/>
    <m/>
    <m/>
    <m/>
    <m/>
    <m/>
    <m/>
    <m/>
    <m/>
    <m/>
    <m/>
    <m/>
    <n v="1"/>
    <m/>
  </r>
  <r>
    <m/>
    <s v="V400001"/>
    <s v="2021-2420-3"/>
    <x v="41"/>
    <m/>
    <s v="Wagon"/>
    <n v="83"/>
    <s v="37 80 4980 830-6"/>
    <x v="11"/>
    <m/>
    <m/>
    <x v="5"/>
    <x v="3"/>
    <n v="1"/>
    <m/>
    <m/>
    <n v="1"/>
    <m/>
    <n v="0"/>
    <n v="1"/>
    <x v="1"/>
    <m/>
    <m/>
    <m/>
    <x v="5"/>
    <m/>
    <m/>
    <m/>
    <d v="2022-05-12T00:00:00"/>
    <d v="2028-02-28T00:00:00"/>
    <n v="2190"/>
    <x v="47"/>
    <m/>
    <m/>
    <m/>
    <m/>
    <s v="with various options"/>
    <m/>
    <m/>
    <n v="3"/>
    <n v="0"/>
    <m/>
    <d v="2028-02-28T00:00:00"/>
    <m/>
    <m/>
    <m/>
    <m/>
    <m/>
    <m/>
    <m/>
    <m/>
    <m/>
    <m/>
    <m/>
    <m/>
    <m/>
    <m/>
    <m/>
    <m/>
    <m/>
    <m/>
    <m/>
    <d v="2027-09-28T00:00:00"/>
    <m/>
    <n v="140000"/>
    <m/>
    <m/>
    <s v="Euro"/>
    <n v="16.59"/>
    <m/>
    <m/>
    <m/>
    <m/>
    <n v="25.4"/>
    <n v="0"/>
    <m/>
    <m/>
    <m/>
    <m/>
    <m/>
    <m/>
    <m/>
    <m/>
    <m/>
    <m/>
    <m/>
    <m/>
    <m/>
    <m/>
    <m/>
    <m/>
    <m/>
    <m/>
    <m/>
    <n v="1"/>
    <m/>
  </r>
  <r>
    <m/>
    <s v="V400001"/>
    <s v="2021-2420-3"/>
    <x v="41"/>
    <m/>
    <s v="Wagon"/>
    <n v="84"/>
    <s v="37 80 4980 831-4"/>
    <x v="11"/>
    <m/>
    <m/>
    <x v="5"/>
    <x v="3"/>
    <n v="1"/>
    <m/>
    <m/>
    <n v="1"/>
    <m/>
    <n v="0"/>
    <n v="1"/>
    <x v="1"/>
    <m/>
    <m/>
    <m/>
    <x v="5"/>
    <m/>
    <m/>
    <m/>
    <d v="2022-05-12T00:00:00"/>
    <d v="2028-02-28T00:00:00"/>
    <n v="2190"/>
    <x v="47"/>
    <m/>
    <m/>
    <m/>
    <m/>
    <s v="with various options"/>
    <m/>
    <m/>
    <n v="3"/>
    <n v="0"/>
    <m/>
    <d v="2028-02-28T00:00:00"/>
    <m/>
    <m/>
    <m/>
    <m/>
    <m/>
    <m/>
    <m/>
    <m/>
    <m/>
    <m/>
    <m/>
    <m/>
    <m/>
    <m/>
    <m/>
    <m/>
    <m/>
    <m/>
    <m/>
    <d v="2027-09-28T00:00:00"/>
    <m/>
    <n v="140000"/>
    <m/>
    <m/>
    <s v="Euro"/>
    <n v="16.59"/>
    <m/>
    <m/>
    <m/>
    <m/>
    <n v="25.4"/>
    <n v="0"/>
    <m/>
    <m/>
    <m/>
    <m/>
    <m/>
    <m/>
    <m/>
    <m/>
    <m/>
    <m/>
    <m/>
    <m/>
    <m/>
    <m/>
    <m/>
    <m/>
    <m/>
    <m/>
    <m/>
    <n v="1"/>
    <m/>
  </r>
  <r>
    <m/>
    <s v="V400001"/>
    <s v="2021-2420-3"/>
    <x v="41"/>
    <m/>
    <s v="Wagon"/>
    <n v="85"/>
    <s v="37 80 4980 832-2"/>
    <x v="11"/>
    <m/>
    <m/>
    <x v="5"/>
    <x v="3"/>
    <n v="1"/>
    <m/>
    <m/>
    <n v="1"/>
    <m/>
    <n v="0"/>
    <n v="1"/>
    <x v="1"/>
    <m/>
    <m/>
    <m/>
    <x v="5"/>
    <m/>
    <m/>
    <m/>
    <d v="2022-05-12T00:00:00"/>
    <d v="2028-02-28T00:00:00"/>
    <n v="2190"/>
    <x v="47"/>
    <m/>
    <m/>
    <m/>
    <m/>
    <s v="with various options"/>
    <m/>
    <m/>
    <n v="3"/>
    <n v="0"/>
    <m/>
    <d v="2028-02-28T00:00:00"/>
    <m/>
    <m/>
    <m/>
    <m/>
    <m/>
    <m/>
    <m/>
    <m/>
    <m/>
    <m/>
    <m/>
    <m/>
    <m/>
    <m/>
    <m/>
    <m/>
    <m/>
    <m/>
    <m/>
    <d v="2027-09-28T00:00:00"/>
    <m/>
    <n v="140000"/>
    <m/>
    <m/>
    <s v="Euro"/>
    <n v="16.59"/>
    <m/>
    <m/>
    <m/>
    <m/>
    <n v="25.4"/>
    <n v="0"/>
    <m/>
    <m/>
    <m/>
    <m/>
    <m/>
    <m/>
    <m/>
    <m/>
    <m/>
    <m/>
    <m/>
    <m/>
    <m/>
    <m/>
    <m/>
    <m/>
    <m/>
    <m/>
    <m/>
    <n v="1"/>
    <m/>
  </r>
  <r>
    <m/>
    <s v="V400001"/>
    <s v="2021-2420-3"/>
    <x v="41"/>
    <m/>
    <s v="Wagon"/>
    <n v="86"/>
    <s v="37 80 4980 833-0"/>
    <x v="11"/>
    <m/>
    <m/>
    <x v="5"/>
    <x v="3"/>
    <n v="1"/>
    <m/>
    <m/>
    <n v="1"/>
    <m/>
    <n v="0"/>
    <n v="1"/>
    <x v="1"/>
    <m/>
    <m/>
    <m/>
    <x v="5"/>
    <m/>
    <m/>
    <m/>
    <d v="2022-05-12T00:00:00"/>
    <d v="2028-02-28T00:00:00"/>
    <n v="2190"/>
    <x v="47"/>
    <m/>
    <m/>
    <m/>
    <m/>
    <s v="with various options"/>
    <m/>
    <m/>
    <n v="3"/>
    <n v="0"/>
    <m/>
    <d v="2028-02-28T00:00:00"/>
    <m/>
    <m/>
    <m/>
    <m/>
    <m/>
    <m/>
    <m/>
    <m/>
    <m/>
    <m/>
    <m/>
    <m/>
    <m/>
    <m/>
    <m/>
    <m/>
    <m/>
    <m/>
    <m/>
    <d v="2027-09-28T00:00:00"/>
    <m/>
    <n v="140000"/>
    <m/>
    <m/>
    <s v="Euro"/>
    <n v="16.59"/>
    <m/>
    <m/>
    <m/>
    <m/>
    <n v="25.4"/>
    <n v="0"/>
    <m/>
    <m/>
    <m/>
    <m/>
    <m/>
    <m/>
    <m/>
    <m/>
    <m/>
    <m/>
    <m/>
    <m/>
    <m/>
    <m/>
    <m/>
    <m/>
    <m/>
    <m/>
    <m/>
    <n v="1"/>
    <m/>
  </r>
  <r>
    <m/>
    <s v="V400001"/>
    <s v="2021-2420-3"/>
    <x v="41"/>
    <m/>
    <s v="Wagon"/>
    <n v="87"/>
    <s v="37 80 4980 834-8"/>
    <x v="11"/>
    <m/>
    <m/>
    <x v="5"/>
    <x v="3"/>
    <n v="1"/>
    <m/>
    <m/>
    <n v="1"/>
    <m/>
    <n v="0"/>
    <n v="1"/>
    <x v="1"/>
    <m/>
    <m/>
    <m/>
    <x v="5"/>
    <m/>
    <m/>
    <m/>
    <d v="2022-05-12T00:00:00"/>
    <d v="2028-02-28T00:00:00"/>
    <n v="2190"/>
    <x v="47"/>
    <m/>
    <m/>
    <m/>
    <m/>
    <s v="with various options"/>
    <m/>
    <m/>
    <n v="3"/>
    <n v="0"/>
    <m/>
    <d v="2028-02-28T00:00:00"/>
    <m/>
    <m/>
    <m/>
    <m/>
    <m/>
    <m/>
    <m/>
    <m/>
    <m/>
    <m/>
    <m/>
    <m/>
    <m/>
    <m/>
    <m/>
    <m/>
    <m/>
    <m/>
    <m/>
    <d v="2027-09-28T00:00:00"/>
    <m/>
    <n v="140000"/>
    <m/>
    <m/>
    <s v="Euro"/>
    <n v="16.59"/>
    <m/>
    <m/>
    <m/>
    <m/>
    <n v="25.4"/>
    <n v="0"/>
    <m/>
    <m/>
    <m/>
    <m/>
    <m/>
    <m/>
    <m/>
    <m/>
    <m/>
    <m/>
    <m/>
    <m/>
    <m/>
    <m/>
    <m/>
    <m/>
    <m/>
    <m/>
    <m/>
    <n v="1"/>
    <m/>
  </r>
  <r>
    <m/>
    <s v="V400001"/>
    <s v="2021-2420-3"/>
    <x v="41"/>
    <m/>
    <s v="Wagon"/>
    <n v="88"/>
    <s v="37 80 4980 835-5"/>
    <x v="11"/>
    <m/>
    <m/>
    <x v="5"/>
    <x v="3"/>
    <n v="1"/>
    <m/>
    <m/>
    <n v="1"/>
    <m/>
    <n v="0"/>
    <n v="1"/>
    <x v="1"/>
    <m/>
    <m/>
    <m/>
    <x v="5"/>
    <m/>
    <m/>
    <m/>
    <d v="2022-05-12T00:00:00"/>
    <d v="2028-02-28T00:00:00"/>
    <n v="2190"/>
    <x v="47"/>
    <m/>
    <m/>
    <m/>
    <m/>
    <s v="with various options"/>
    <m/>
    <m/>
    <n v="3"/>
    <n v="0"/>
    <m/>
    <d v="2028-02-28T00:00:00"/>
    <m/>
    <m/>
    <m/>
    <m/>
    <m/>
    <m/>
    <m/>
    <m/>
    <m/>
    <m/>
    <m/>
    <m/>
    <m/>
    <m/>
    <m/>
    <m/>
    <m/>
    <m/>
    <m/>
    <d v="2027-09-28T00:00:00"/>
    <m/>
    <n v="140000"/>
    <m/>
    <m/>
    <s v="Euro"/>
    <n v="16.59"/>
    <m/>
    <m/>
    <m/>
    <m/>
    <n v="25.4"/>
    <n v="0"/>
    <m/>
    <m/>
    <m/>
    <m/>
    <m/>
    <m/>
    <m/>
    <m/>
    <m/>
    <m/>
    <m/>
    <m/>
    <m/>
    <m/>
    <m/>
    <m/>
    <m/>
    <m/>
    <m/>
    <n v="1"/>
    <m/>
  </r>
  <r>
    <m/>
    <s v="V400001"/>
    <s v="2021-2420-3"/>
    <x v="41"/>
    <m/>
    <s v="Wagon"/>
    <n v="89"/>
    <s v="37 80 4980 836-3"/>
    <x v="11"/>
    <m/>
    <m/>
    <x v="5"/>
    <x v="3"/>
    <n v="1"/>
    <m/>
    <m/>
    <n v="1"/>
    <m/>
    <n v="0"/>
    <n v="1"/>
    <x v="1"/>
    <m/>
    <m/>
    <m/>
    <x v="5"/>
    <m/>
    <m/>
    <m/>
    <d v="2022-05-12T00:00:00"/>
    <d v="2028-02-28T00:00:00"/>
    <n v="2190"/>
    <x v="47"/>
    <m/>
    <m/>
    <m/>
    <m/>
    <s v="with various options"/>
    <m/>
    <m/>
    <n v="3"/>
    <n v="0"/>
    <m/>
    <d v="2028-02-28T00:00:00"/>
    <m/>
    <m/>
    <m/>
    <m/>
    <m/>
    <m/>
    <m/>
    <m/>
    <m/>
    <m/>
    <m/>
    <m/>
    <m/>
    <m/>
    <m/>
    <m/>
    <m/>
    <m/>
    <m/>
    <d v="2027-09-28T00:00:00"/>
    <m/>
    <n v="140000"/>
    <m/>
    <m/>
    <s v="Euro"/>
    <n v="16.59"/>
    <m/>
    <m/>
    <m/>
    <m/>
    <n v="25.4"/>
    <n v="0"/>
    <m/>
    <m/>
    <m/>
    <m/>
    <m/>
    <m/>
    <m/>
    <m/>
    <m/>
    <m/>
    <m/>
    <m/>
    <m/>
    <m/>
    <m/>
    <m/>
    <m/>
    <m/>
    <m/>
    <n v="1"/>
    <m/>
  </r>
  <r>
    <m/>
    <s v="V400001"/>
    <s v="2021-2420-3"/>
    <x v="41"/>
    <m/>
    <s v="Wagon"/>
    <n v="90"/>
    <e v="#N/A"/>
    <x v="11"/>
    <m/>
    <m/>
    <x v="5"/>
    <x v="3"/>
    <n v="1"/>
    <m/>
    <m/>
    <n v="1"/>
    <m/>
    <n v="0"/>
    <n v="0"/>
    <x v="1"/>
    <m/>
    <m/>
    <m/>
    <x v="0"/>
    <m/>
    <m/>
    <m/>
    <e v="#N/A"/>
    <e v="#N/A"/>
    <n v="2190"/>
    <x v="1"/>
    <m/>
    <m/>
    <m/>
    <m/>
    <s v="with various options"/>
    <m/>
    <m/>
    <n v="3"/>
    <n v="0"/>
    <m/>
    <e v="#N/A"/>
    <m/>
    <m/>
    <m/>
    <m/>
    <m/>
    <m/>
    <m/>
    <m/>
    <m/>
    <m/>
    <m/>
    <m/>
    <m/>
    <m/>
    <m/>
    <m/>
    <m/>
    <m/>
    <m/>
    <e v="#N/A"/>
    <m/>
    <n v="140000"/>
    <m/>
    <m/>
    <s v="Euro"/>
    <n v="16.59"/>
    <m/>
    <m/>
    <m/>
    <m/>
    <e v="#N/A"/>
    <n v="0"/>
    <m/>
    <m/>
    <m/>
    <m/>
    <m/>
    <m/>
    <m/>
    <m/>
    <m/>
    <m/>
    <m/>
    <m/>
    <m/>
    <m/>
    <m/>
    <m/>
    <m/>
    <m/>
    <m/>
    <n v="1"/>
    <m/>
  </r>
  <r>
    <m/>
    <s v="V400001"/>
    <s v="2021-2420-3"/>
    <x v="41"/>
    <m/>
    <s v="Wagon"/>
    <n v="91"/>
    <s v="37 80 4980 838-9"/>
    <x v="11"/>
    <m/>
    <m/>
    <x v="5"/>
    <x v="3"/>
    <n v="1"/>
    <m/>
    <m/>
    <n v="1"/>
    <m/>
    <n v="0"/>
    <n v="1"/>
    <x v="1"/>
    <m/>
    <m/>
    <m/>
    <x v="5"/>
    <m/>
    <m/>
    <m/>
    <d v="2022-05-12T00:00:00"/>
    <d v="2028-02-28T00:00:00"/>
    <n v="2190"/>
    <x v="47"/>
    <m/>
    <m/>
    <m/>
    <m/>
    <s v="with various options"/>
    <m/>
    <m/>
    <n v="3"/>
    <n v="0"/>
    <m/>
    <d v="2028-02-28T00:00:00"/>
    <m/>
    <m/>
    <m/>
    <m/>
    <m/>
    <m/>
    <m/>
    <m/>
    <m/>
    <m/>
    <m/>
    <m/>
    <m/>
    <m/>
    <m/>
    <m/>
    <m/>
    <m/>
    <m/>
    <d v="2027-09-28T00:00:00"/>
    <m/>
    <n v="140000"/>
    <m/>
    <m/>
    <s v="Euro"/>
    <n v="16.59"/>
    <m/>
    <m/>
    <m/>
    <m/>
    <n v="25.4"/>
    <n v="0"/>
    <m/>
    <m/>
    <m/>
    <m/>
    <m/>
    <m/>
    <m/>
    <m/>
    <m/>
    <m/>
    <m/>
    <m/>
    <m/>
    <m/>
    <m/>
    <m/>
    <m/>
    <m/>
    <m/>
    <n v="1"/>
    <m/>
  </r>
  <r>
    <m/>
    <s v="V400001"/>
    <s v="2021-2420-3"/>
    <x v="41"/>
    <m/>
    <s v="Wagon"/>
    <n v="92"/>
    <e v="#N/A"/>
    <x v="11"/>
    <m/>
    <m/>
    <x v="5"/>
    <x v="3"/>
    <n v="1"/>
    <m/>
    <m/>
    <n v="1"/>
    <m/>
    <n v="0"/>
    <n v="0"/>
    <x v="1"/>
    <m/>
    <m/>
    <m/>
    <x v="0"/>
    <m/>
    <m/>
    <m/>
    <e v="#N/A"/>
    <e v="#N/A"/>
    <n v="2190"/>
    <x v="1"/>
    <m/>
    <m/>
    <m/>
    <m/>
    <s v="with various options"/>
    <m/>
    <m/>
    <n v="3"/>
    <n v="0"/>
    <m/>
    <e v="#N/A"/>
    <m/>
    <m/>
    <m/>
    <m/>
    <m/>
    <m/>
    <m/>
    <m/>
    <m/>
    <m/>
    <m/>
    <m/>
    <m/>
    <m/>
    <m/>
    <m/>
    <m/>
    <m/>
    <m/>
    <e v="#N/A"/>
    <m/>
    <n v="140000"/>
    <m/>
    <m/>
    <s v="Euro"/>
    <n v="16.59"/>
    <m/>
    <m/>
    <m/>
    <m/>
    <e v="#N/A"/>
    <n v="0"/>
    <m/>
    <m/>
    <m/>
    <m/>
    <m/>
    <m/>
    <m/>
    <m/>
    <m/>
    <m/>
    <m/>
    <m/>
    <m/>
    <m/>
    <m/>
    <m/>
    <m/>
    <m/>
    <m/>
    <n v="1"/>
    <m/>
  </r>
  <r>
    <m/>
    <s v="V400001"/>
    <s v="2021-2420-3"/>
    <x v="41"/>
    <m/>
    <s v="Wagon"/>
    <n v="93"/>
    <s v="37 80 4980 840-5"/>
    <x v="11"/>
    <m/>
    <m/>
    <x v="5"/>
    <x v="3"/>
    <n v="1"/>
    <m/>
    <m/>
    <n v="1"/>
    <m/>
    <n v="0"/>
    <n v="1"/>
    <x v="1"/>
    <m/>
    <m/>
    <m/>
    <x v="5"/>
    <m/>
    <m/>
    <m/>
    <d v="2022-05-12T00:00:00"/>
    <d v="2028-02-28T00:00:00"/>
    <n v="2190"/>
    <x v="47"/>
    <m/>
    <m/>
    <m/>
    <m/>
    <s v="with various options"/>
    <m/>
    <m/>
    <n v="3"/>
    <n v="0"/>
    <m/>
    <d v="2028-02-28T00:00:00"/>
    <m/>
    <m/>
    <m/>
    <m/>
    <m/>
    <m/>
    <m/>
    <m/>
    <m/>
    <m/>
    <m/>
    <m/>
    <m/>
    <m/>
    <m/>
    <m/>
    <m/>
    <m/>
    <m/>
    <d v="2027-09-28T00:00:00"/>
    <m/>
    <n v="140000"/>
    <m/>
    <m/>
    <s v="Euro"/>
    <n v="16.59"/>
    <m/>
    <m/>
    <m/>
    <m/>
    <n v="25.4"/>
    <n v="0"/>
    <m/>
    <m/>
    <m/>
    <m/>
    <m/>
    <m/>
    <m/>
    <m/>
    <m/>
    <m/>
    <m/>
    <m/>
    <m/>
    <m/>
    <m/>
    <m/>
    <m/>
    <m/>
    <m/>
    <n v="1"/>
    <m/>
  </r>
  <r>
    <m/>
    <s v="V400001"/>
    <s v="2021-2420-3"/>
    <x v="41"/>
    <m/>
    <s v="Wagon"/>
    <n v="94"/>
    <s v="37 80 4980 841-3"/>
    <x v="11"/>
    <m/>
    <m/>
    <x v="5"/>
    <x v="3"/>
    <n v="1"/>
    <m/>
    <m/>
    <n v="1"/>
    <m/>
    <n v="0"/>
    <n v="1"/>
    <x v="1"/>
    <m/>
    <m/>
    <m/>
    <x v="5"/>
    <m/>
    <m/>
    <m/>
    <d v="2022-05-24T00:00:00"/>
    <d v="2028-02-28T00:00:00"/>
    <n v="2190"/>
    <x v="47"/>
    <m/>
    <m/>
    <m/>
    <m/>
    <s v="with various options"/>
    <m/>
    <m/>
    <n v="3"/>
    <n v="0"/>
    <m/>
    <d v="2028-02-28T00:00:00"/>
    <m/>
    <m/>
    <m/>
    <m/>
    <m/>
    <m/>
    <m/>
    <m/>
    <m/>
    <m/>
    <m/>
    <m/>
    <m/>
    <m/>
    <m/>
    <m/>
    <m/>
    <m/>
    <m/>
    <d v="2027-09-28T00:00:00"/>
    <m/>
    <n v="140000"/>
    <m/>
    <m/>
    <s v="Euro"/>
    <n v="16.59"/>
    <m/>
    <m/>
    <m/>
    <m/>
    <n v="25.4"/>
    <n v="0"/>
    <m/>
    <m/>
    <m/>
    <m/>
    <m/>
    <m/>
    <m/>
    <m/>
    <m/>
    <m/>
    <m/>
    <m/>
    <m/>
    <m/>
    <m/>
    <m/>
    <m/>
    <m/>
    <m/>
    <n v="1"/>
    <m/>
  </r>
  <r>
    <m/>
    <s v="V400001"/>
    <s v="2021-2420-3"/>
    <x v="41"/>
    <m/>
    <s v="Wagon"/>
    <n v="95"/>
    <s v="37 80 4980 842-1"/>
    <x v="11"/>
    <m/>
    <m/>
    <x v="5"/>
    <x v="3"/>
    <n v="1"/>
    <m/>
    <m/>
    <n v="1"/>
    <m/>
    <n v="0"/>
    <n v="1"/>
    <x v="1"/>
    <m/>
    <m/>
    <m/>
    <x v="5"/>
    <m/>
    <m/>
    <m/>
    <d v="2022-05-24T00:00:00"/>
    <d v="2028-02-28T00:00:00"/>
    <n v="2190"/>
    <x v="47"/>
    <m/>
    <m/>
    <m/>
    <m/>
    <s v="with various options"/>
    <m/>
    <m/>
    <n v="3"/>
    <n v="0"/>
    <m/>
    <d v="2028-02-28T00:00:00"/>
    <m/>
    <m/>
    <m/>
    <m/>
    <m/>
    <m/>
    <m/>
    <m/>
    <m/>
    <m/>
    <m/>
    <m/>
    <m/>
    <m/>
    <m/>
    <m/>
    <m/>
    <m/>
    <m/>
    <d v="2027-09-28T00:00:00"/>
    <m/>
    <n v="140000"/>
    <m/>
    <m/>
    <s v="Euro"/>
    <n v="16.59"/>
    <m/>
    <m/>
    <m/>
    <m/>
    <n v="25.4"/>
    <n v="0"/>
    <m/>
    <m/>
    <m/>
    <m/>
    <m/>
    <m/>
    <m/>
    <m/>
    <m/>
    <m/>
    <m/>
    <m/>
    <m/>
    <m/>
    <m/>
    <m/>
    <m/>
    <m/>
    <m/>
    <n v="1"/>
    <m/>
  </r>
  <r>
    <m/>
    <s v="V400001"/>
    <s v="2021-2420-3"/>
    <x v="41"/>
    <m/>
    <s v="Wagon"/>
    <n v="96"/>
    <s v="37 80 4980 843-9"/>
    <x v="11"/>
    <m/>
    <m/>
    <x v="5"/>
    <x v="3"/>
    <n v="1"/>
    <m/>
    <m/>
    <n v="1"/>
    <m/>
    <n v="0"/>
    <n v="1"/>
    <x v="1"/>
    <m/>
    <m/>
    <m/>
    <x v="5"/>
    <m/>
    <m/>
    <m/>
    <d v="2022-05-24T00:00:00"/>
    <d v="2028-02-28T00:00:00"/>
    <n v="2190"/>
    <x v="47"/>
    <m/>
    <m/>
    <m/>
    <m/>
    <s v="with various options"/>
    <m/>
    <m/>
    <n v="3"/>
    <n v="0"/>
    <m/>
    <d v="2028-02-28T00:00:00"/>
    <m/>
    <m/>
    <m/>
    <m/>
    <m/>
    <m/>
    <m/>
    <m/>
    <m/>
    <m/>
    <m/>
    <m/>
    <m/>
    <m/>
    <m/>
    <m/>
    <m/>
    <m/>
    <m/>
    <d v="2027-09-28T00:00:00"/>
    <m/>
    <n v="140000"/>
    <m/>
    <m/>
    <s v="Euro"/>
    <n v="16.59"/>
    <m/>
    <m/>
    <m/>
    <m/>
    <n v="25.4"/>
    <n v="0"/>
    <m/>
    <m/>
    <m/>
    <m/>
    <m/>
    <m/>
    <m/>
    <m/>
    <m/>
    <m/>
    <m/>
    <m/>
    <m/>
    <m/>
    <m/>
    <m/>
    <m/>
    <m/>
    <m/>
    <n v="1"/>
    <m/>
  </r>
  <r>
    <m/>
    <s v="V400001"/>
    <s v="2021-2420-3"/>
    <x v="41"/>
    <m/>
    <s v="Wagon"/>
    <n v="97"/>
    <s v="37 80 4980 844-7"/>
    <x v="11"/>
    <m/>
    <m/>
    <x v="5"/>
    <x v="3"/>
    <n v="1"/>
    <m/>
    <m/>
    <n v="1"/>
    <m/>
    <n v="0"/>
    <n v="1"/>
    <x v="1"/>
    <m/>
    <m/>
    <m/>
    <x v="5"/>
    <m/>
    <m/>
    <m/>
    <d v="2022-05-24T00:00:00"/>
    <d v="2028-02-28T00:00:00"/>
    <n v="2190"/>
    <x v="47"/>
    <m/>
    <m/>
    <m/>
    <m/>
    <s v="with various options"/>
    <m/>
    <m/>
    <n v="3"/>
    <n v="0"/>
    <m/>
    <d v="2028-02-28T00:00:00"/>
    <m/>
    <m/>
    <m/>
    <m/>
    <m/>
    <m/>
    <m/>
    <m/>
    <m/>
    <m/>
    <m/>
    <m/>
    <m/>
    <m/>
    <m/>
    <m/>
    <m/>
    <m/>
    <m/>
    <d v="2027-09-28T00:00:00"/>
    <m/>
    <n v="140000"/>
    <m/>
    <m/>
    <s v="Euro"/>
    <n v="16.59"/>
    <m/>
    <m/>
    <m/>
    <m/>
    <n v="25.4"/>
    <n v="0"/>
    <m/>
    <m/>
    <m/>
    <m/>
    <m/>
    <m/>
    <m/>
    <m/>
    <m/>
    <m/>
    <m/>
    <m/>
    <m/>
    <m/>
    <m/>
    <m/>
    <m/>
    <m/>
    <m/>
    <n v="1"/>
    <m/>
  </r>
  <r>
    <m/>
    <s v="V400001"/>
    <s v="2021-2420-3"/>
    <x v="41"/>
    <m/>
    <s v="Wagon"/>
    <n v="98"/>
    <s v="37 80 4980 845-4"/>
    <x v="11"/>
    <m/>
    <m/>
    <x v="5"/>
    <x v="3"/>
    <n v="1"/>
    <m/>
    <m/>
    <n v="1"/>
    <m/>
    <n v="0"/>
    <n v="1"/>
    <x v="1"/>
    <m/>
    <m/>
    <m/>
    <x v="5"/>
    <m/>
    <m/>
    <m/>
    <d v="2022-05-24T00:00:00"/>
    <d v="2028-02-28T00:00:00"/>
    <n v="2190"/>
    <x v="47"/>
    <m/>
    <m/>
    <m/>
    <m/>
    <s v="with various options"/>
    <m/>
    <m/>
    <n v="3"/>
    <n v="0"/>
    <m/>
    <d v="2028-02-28T00:00:00"/>
    <m/>
    <m/>
    <m/>
    <m/>
    <m/>
    <m/>
    <m/>
    <m/>
    <m/>
    <m/>
    <m/>
    <m/>
    <m/>
    <m/>
    <m/>
    <m/>
    <m/>
    <m/>
    <m/>
    <d v="2027-09-28T00:00:00"/>
    <m/>
    <n v="140000"/>
    <m/>
    <m/>
    <s v="Euro"/>
    <n v="16.59"/>
    <m/>
    <m/>
    <m/>
    <m/>
    <n v="25.4"/>
    <n v="0"/>
    <m/>
    <m/>
    <m/>
    <m/>
    <m/>
    <m/>
    <m/>
    <m/>
    <m/>
    <m/>
    <m/>
    <m/>
    <m/>
    <m/>
    <m/>
    <m/>
    <m/>
    <m/>
    <m/>
    <n v="1"/>
    <m/>
  </r>
  <r>
    <m/>
    <s v="V400001"/>
    <s v="2021-2420-3"/>
    <x v="41"/>
    <m/>
    <s v="Wagon"/>
    <n v="99"/>
    <s v="37 80 4980 846-2"/>
    <x v="11"/>
    <m/>
    <m/>
    <x v="5"/>
    <x v="3"/>
    <n v="1"/>
    <m/>
    <m/>
    <n v="1"/>
    <m/>
    <n v="0"/>
    <n v="1"/>
    <x v="1"/>
    <m/>
    <m/>
    <m/>
    <x v="5"/>
    <m/>
    <m/>
    <m/>
    <d v="2022-05-24T00:00:00"/>
    <d v="2028-02-28T00:00:00"/>
    <n v="2190"/>
    <x v="47"/>
    <m/>
    <m/>
    <m/>
    <m/>
    <s v="with various options"/>
    <m/>
    <m/>
    <n v="3"/>
    <n v="0"/>
    <m/>
    <d v="2028-02-28T00:00:00"/>
    <m/>
    <m/>
    <m/>
    <m/>
    <m/>
    <m/>
    <m/>
    <m/>
    <m/>
    <m/>
    <m/>
    <m/>
    <m/>
    <m/>
    <m/>
    <m/>
    <m/>
    <m/>
    <m/>
    <d v="2027-09-28T00:00:00"/>
    <m/>
    <n v="140000"/>
    <m/>
    <m/>
    <s v="Euro"/>
    <n v="16.59"/>
    <m/>
    <m/>
    <m/>
    <m/>
    <n v="25.4"/>
    <n v="0"/>
    <m/>
    <m/>
    <m/>
    <m/>
    <m/>
    <m/>
    <m/>
    <m/>
    <m/>
    <m/>
    <m/>
    <m/>
    <m/>
    <m/>
    <m/>
    <m/>
    <m/>
    <m/>
    <m/>
    <n v="1"/>
    <m/>
  </r>
  <r>
    <m/>
    <s v="V400001"/>
    <s v="2021-2420-3"/>
    <x v="41"/>
    <m/>
    <s v="Wagon"/>
    <n v="100"/>
    <s v="37 80 4980 847-0"/>
    <x v="11"/>
    <m/>
    <m/>
    <x v="5"/>
    <x v="3"/>
    <n v="1"/>
    <m/>
    <m/>
    <n v="1"/>
    <m/>
    <n v="0"/>
    <n v="1"/>
    <x v="1"/>
    <m/>
    <m/>
    <m/>
    <x v="5"/>
    <m/>
    <m/>
    <m/>
    <d v="2022-05-24T00:00:00"/>
    <d v="2028-02-28T00:00:00"/>
    <n v="2190"/>
    <x v="47"/>
    <m/>
    <m/>
    <m/>
    <m/>
    <s v="with various options"/>
    <m/>
    <m/>
    <n v="3"/>
    <n v="0"/>
    <m/>
    <d v="2028-02-28T00:00:00"/>
    <m/>
    <m/>
    <m/>
    <m/>
    <m/>
    <m/>
    <m/>
    <m/>
    <m/>
    <m/>
    <m/>
    <m/>
    <m/>
    <m/>
    <m/>
    <m/>
    <m/>
    <m/>
    <m/>
    <d v="2027-09-28T00:00:00"/>
    <m/>
    <n v="140000"/>
    <m/>
    <m/>
    <s v="Euro"/>
    <n v="16.59"/>
    <m/>
    <m/>
    <m/>
    <m/>
    <n v="25.4"/>
    <n v="0"/>
    <m/>
    <m/>
    <m/>
    <m/>
    <m/>
    <m/>
    <m/>
    <m/>
    <m/>
    <m/>
    <m/>
    <m/>
    <m/>
    <m/>
    <m/>
    <m/>
    <m/>
    <m/>
    <m/>
    <n v="1"/>
    <m/>
  </r>
  <r>
    <m/>
    <s v="V400001"/>
    <s v="2021-2420-3"/>
    <x v="41"/>
    <m/>
    <s v="Wagon"/>
    <n v="101"/>
    <e v="#N/A"/>
    <x v="11"/>
    <m/>
    <m/>
    <x v="5"/>
    <x v="3"/>
    <n v="1"/>
    <m/>
    <m/>
    <n v="1"/>
    <m/>
    <n v="0"/>
    <n v="0"/>
    <x v="1"/>
    <m/>
    <m/>
    <m/>
    <x v="0"/>
    <m/>
    <m/>
    <m/>
    <e v="#N/A"/>
    <e v="#N/A"/>
    <n v="2190"/>
    <x v="1"/>
    <m/>
    <m/>
    <m/>
    <m/>
    <s v="with various options"/>
    <m/>
    <m/>
    <n v="3"/>
    <n v="0"/>
    <m/>
    <e v="#N/A"/>
    <m/>
    <m/>
    <m/>
    <m/>
    <m/>
    <m/>
    <m/>
    <m/>
    <m/>
    <m/>
    <m/>
    <m/>
    <m/>
    <m/>
    <m/>
    <m/>
    <m/>
    <m/>
    <m/>
    <e v="#N/A"/>
    <m/>
    <n v="140000"/>
    <m/>
    <m/>
    <s v="Euro"/>
    <n v="16.59"/>
    <m/>
    <m/>
    <m/>
    <m/>
    <e v="#N/A"/>
    <n v="0"/>
    <m/>
    <m/>
    <m/>
    <m/>
    <m/>
    <m/>
    <m/>
    <m/>
    <m/>
    <m/>
    <m/>
    <m/>
    <m/>
    <m/>
    <m/>
    <m/>
    <m/>
    <m/>
    <m/>
    <n v="1"/>
    <m/>
  </r>
  <r>
    <m/>
    <s v="V400001"/>
    <s v="2021-2420-3"/>
    <x v="41"/>
    <m/>
    <s v="Wagon"/>
    <n v="102"/>
    <e v="#N/A"/>
    <x v="11"/>
    <m/>
    <m/>
    <x v="5"/>
    <x v="3"/>
    <n v="1"/>
    <m/>
    <m/>
    <n v="1"/>
    <m/>
    <n v="0"/>
    <n v="0"/>
    <x v="1"/>
    <m/>
    <m/>
    <m/>
    <x v="0"/>
    <m/>
    <m/>
    <m/>
    <e v="#N/A"/>
    <e v="#N/A"/>
    <n v="2190"/>
    <x v="1"/>
    <m/>
    <m/>
    <m/>
    <m/>
    <s v="with various options"/>
    <m/>
    <m/>
    <n v="3"/>
    <n v="0"/>
    <m/>
    <e v="#N/A"/>
    <m/>
    <m/>
    <m/>
    <m/>
    <m/>
    <m/>
    <m/>
    <m/>
    <m/>
    <m/>
    <m/>
    <m/>
    <m/>
    <m/>
    <m/>
    <m/>
    <m/>
    <m/>
    <m/>
    <e v="#N/A"/>
    <m/>
    <n v="140000"/>
    <m/>
    <m/>
    <s v="Euro"/>
    <n v="16.59"/>
    <m/>
    <m/>
    <m/>
    <m/>
    <e v="#N/A"/>
    <n v="0"/>
    <m/>
    <m/>
    <m/>
    <m/>
    <m/>
    <m/>
    <m/>
    <m/>
    <m/>
    <m/>
    <m/>
    <m/>
    <m/>
    <m/>
    <m/>
    <m/>
    <m/>
    <m/>
    <m/>
    <n v="1"/>
    <m/>
  </r>
  <r>
    <m/>
    <s v="V400001"/>
    <s v="2021-2420-3"/>
    <x v="41"/>
    <m/>
    <s v="Wagon"/>
    <n v="103"/>
    <s v="37 80 4980 850-4"/>
    <x v="11"/>
    <m/>
    <m/>
    <x v="5"/>
    <x v="3"/>
    <n v="1"/>
    <m/>
    <m/>
    <n v="1"/>
    <m/>
    <n v="0"/>
    <n v="1"/>
    <x v="1"/>
    <m/>
    <m/>
    <m/>
    <x v="5"/>
    <m/>
    <m/>
    <m/>
    <d v="2022-05-24T00:00:00"/>
    <d v="2028-02-28T00:00:00"/>
    <n v="2190"/>
    <x v="47"/>
    <m/>
    <m/>
    <m/>
    <m/>
    <s v="with various options"/>
    <m/>
    <m/>
    <n v="3"/>
    <n v="0"/>
    <m/>
    <d v="2028-02-28T00:00:00"/>
    <m/>
    <m/>
    <m/>
    <m/>
    <m/>
    <m/>
    <m/>
    <m/>
    <m/>
    <m/>
    <m/>
    <m/>
    <m/>
    <m/>
    <m/>
    <m/>
    <m/>
    <m/>
    <m/>
    <d v="2027-09-28T00:00:00"/>
    <m/>
    <n v="140000"/>
    <m/>
    <m/>
    <s v="Euro"/>
    <n v="16.59"/>
    <m/>
    <m/>
    <m/>
    <m/>
    <n v="25.4"/>
    <n v="0"/>
    <m/>
    <m/>
    <m/>
    <m/>
    <m/>
    <m/>
    <m/>
    <m/>
    <m/>
    <m/>
    <m/>
    <m/>
    <m/>
    <m/>
    <m/>
    <m/>
    <m/>
    <m/>
    <m/>
    <n v="1"/>
    <m/>
  </r>
  <r>
    <m/>
    <s v="V400001"/>
    <s v="2021-2420-3"/>
    <x v="41"/>
    <m/>
    <s v="Wagon"/>
    <n v="104"/>
    <s v="33 80 4960 023-6"/>
    <x v="11"/>
    <m/>
    <m/>
    <x v="5"/>
    <x v="3"/>
    <n v="1"/>
    <m/>
    <m/>
    <n v="1"/>
    <m/>
    <n v="0"/>
    <n v="1"/>
    <x v="1"/>
    <m/>
    <m/>
    <m/>
    <x v="5"/>
    <m/>
    <m/>
    <m/>
    <d v="2022-07-13T00:00:00"/>
    <d v="2028-02-28T00:00:00"/>
    <n v="2190"/>
    <x v="47"/>
    <m/>
    <m/>
    <m/>
    <m/>
    <s v="with various options"/>
    <m/>
    <m/>
    <n v="3"/>
    <n v="0"/>
    <m/>
    <d v="2028-02-28T00:00:00"/>
    <m/>
    <m/>
    <m/>
    <m/>
    <m/>
    <m/>
    <m/>
    <m/>
    <m/>
    <m/>
    <m/>
    <m/>
    <m/>
    <m/>
    <m/>
    <m/>
    <m/>
    <m/>
    <m/>
    <d v="2027-09-28T00:00:00"/>
    <m/>
    <n v="140000"/>
    <m/>
    <m/>
    <s v="Euro"/>
    <n v="16.59"/>
    <m/>
    <m/>
    <m/>
    <m/>
    <n v="25.4"/>
    <n v="0"/>
    <m/>
    <m/>
    <m/>
    <m/>
    <m/>
    <m/>
    <m/>
    <m/>
    <m/>
    <m/>
    <m/>
    <m/>
    <m/>
    <m/>
    <m/>
    <m/>
    <m/>
    <m/>
    <m/>
    <n v="1"/>
    <m/>
  </r>
  <r>
    <m/>
    <s v="V400001"/>
    <s v="2021-2420-3"/>
    <x v="41"/>
    <m/>
    <s v="Wagon"/>
    <n v="105"/>
    <s v="33 80 4960 024-4"/>
    <x v="11"/>
    <m/>
    <m/>
    <x v="5"/>
    <x v="3"/>
    <n v="1"/>
    <m/>
    <m/>
    <n v="1"/>
    <m/>
    <n v="0"/>
    <n v="1"/>
    <x v="1"/>
    <m/>
    <m/>
    <m/>
    <x v="5"/>
    <m/>
    <m/>
    <m/>
    <d v="2022-07-13T00:00:00"/>
    <d v="2028-02-28T00:00:00"/>
    <n v="2190"/>
    <x v="47"/>
    <m/>
    <m/>
    <m/>
    <m/>
    <s v="with various options"/>
    <m/>
    <m/>
    <n v="3"/>
    <n v="0"/>
    <m/>
    <d v="2028-02-28T00:00:00"/>
    <m/>
    <m/>
    <m/>
    <m/>
    <m/>
    <m/>
    <m/>
    <m/>
    <m/>
    <m/>
    <m/>
    <m/>
    <m/>
    <m/>
    <m/>
    <m/>
    <m/>
    <m/>
    <m/>
    <d v="2027-09-28T00:00:00"/>
    <m/>
    <n v="140000"/>
    <m/>
    <m/>
    <s v="Euro"/>
    <n v="16.59"/>
    <m/>
    <m/>
    <m/>
    <m/>
    <n v="25.4"/>
    <n v="0"/>
    <m/>
    <m/>
    <m/>
    <m/>
    <m/>
    <m/>
    <m/>
    <m/>
    <m/>
    <m/>
    <m/>
    <m/>
    <m/>
    <m/>
    <m/>
    <m/>
    <m/>
    <m/>
    <m/>
    <n v="1"/>
    <m/>
  </r>
  <r>
    <m/>
    <s v="V400001"/>
    <s v="2021-2420-3"/>
    <x v="41"/>
    <m/>
    <s v="Wagon"/>
    <n v="106"/>
    <s v="33 80 4960 025-1"/>
    <x v="11"/>
    <m/>
    <m/>
    <x v="5"/>
    <x v="3"/>
    <n v="1"/>
    <m/>
    <m/>
    <n v="1"/>
    <m/>
    <n v="0"/>
    <n v="1"/>
    <x v="1"/>
    <m/>
    <m/>
    <m/>
    <x v="5"/>
    <m/>
    <m/>
    <m/>
    <d v="2022-07-13T00:00:00"/>
    <d v="2028-02-28T00:00:00"/>
    <n v="2190"/>
    <x v="47"/>
    <m/>
    <m/>
    <m/>
    <m/>
    <s v="with various options"/>
    <m/>
    <m/>
    <n v="3"/>
    <n v="0"/>
    <m/>
    <d v="2028-02-28T00:00:00"/>
    <m/>
    <m/>
    <m/>
    <m/>
    <m/>
    <m/>
    <m/>
    <m/>
    <m/>
    <m/>
    <m/>
    <m/>
    <m/>
    <m/>
    <m/>
    <m/>
    <m/>
    <m/>
    <m/>
    <d v="2027-09-28T00:00:00"/>
    <m/>
    <n v="140000"/>
    <m/>
    <m/>
    <s v="Euro"/>
    <n v="16.59"/>
    <m/>
    <m/>
    <m/>
    <m/>
    <n v="25.4"/>
    <n v="0"/>
    <m/>
    <m/>
    <m/>
    <m/>
    <m/>
    <m/>
    <m/>
    <m/>
    <m/>
    <m/>
    <m/>
    <m/>
    <m/>
    <m/>
    <m/>
    <m/>
    <m/>
    <m/>
    <m/>
    <n v="1"/>
    <m/>
  </r>
  <r>
    <m/>
    <s v="V400001"/>
    <s v="2021-2420-3"/>
    <x v="41"/>
    <m/>
    <s v="Wagon"/>
    <n v="107"/>
    <e v="#N/A"/>
    <x v="11"/>
    <m/>
    <m/>
    <x v="5"/>
    <x v="3"/>
    <n v="1"/>
    <m/>
    <m/>
    <n v="1"/>
    <m/>
    <n v="0"/>
    <n v="0"/>
    <x v="1"/>
    <m/>
    <m/>
    <m/>
    <x v="0"/>
    <m/>
    <m/>
    <m/>
    <e v="#N/A"/>
    <e v="#N/A"/>
    <n v="2190"/>
    <x v="1"/>
    <m/>
    <m/>
    <m/>
    <m/>
    <s v="with various options"/>
    <m/>
    <m/>
    <n v="3"/>
    <n v="0"/>
    <m/>
    <e v="#N/A"/>
    <m/>
    <m/>
    <m/>
    <m/>
    <m/>
    <m/>
    <m/>
    <m/>
    <m/>
    <m/>
    <m/>
    <m/>
    <m/>
    <m/>
    <m/>
    <m/>
    <m/>
    <m/>
    <m/>
    <e v="#N/A"/>
    <m/>
    <n v="140000"/>
    <m/>
    <m/>
    <s v="Euro"/>
    <n v="16.59"/>
    <m/>
    <m/>
    <m/>
    <m/>
    <e v="#N/A"/>
    <n v="0"/>
    <m/>
    <m/>
    <m/>
    <m/>
    <m/>
    <m/>
    <m/>
    <m/>
    <m/>
    <m/>
    <m/>
    <m/>
    <m/>
    <m/>
    <m/>
    <m/>
    <m/>
    <m/>
    <m/>
    <n v="1"/>
    <m/>
  </r>
  <r>
    <m/>
    <s v="V400001"/>
    <s v="2021-2420-3"/>
    <x v="41"/>
    <m/>
    <s v="Wagon"/>
    <n v="108"/>
    <e v="#N/A"/>
    <x v="11"/>
    <m/>
    <m/>
    <x v="5"/>
    <x v="3"/>
    <n v="1"/>
    <m/>
    <m/>
    <n v="1"/>
    <m/>
    <n v="0"/>
    <n v="0"/>
    <x v="1"/>
    <m/>
    <m/>
    <m/>
    <x v="0"/>
    <m/>
    <m/>
    <m/>
    <e v="#N/A"/>
    <e v="#N/A"/>
    <n v="2190"/>
    <x v="1"/>
    <m/>
    <m/>
    <m/>
    <m/>
    <s v="with various options"/>
    <m/>
    <m/>
    <n v="3"/>
    <n v="0"/>
    <m/>
    <e v="#N/A"/>
    <m/>
    <m/>
    <m/>
    <m/>
    <m/>
    <m/>
    <m/>
    <m/>
    <m/>
    <m/>
    <m/>
    <m/>
    <m/>
    <m/>
    <m/>
    <m/>
    <m/>
    <m/>
    <m/>
    <e v="#N/A"/>
    <m/>
    <n v="140000"/>
    <m/>
    <m/>
    <s v="Euro"/>
    <n v="16.59"/>
    <m/>
    <m/>
    <m/>
    <m/>
    <e v="#N/A"/>
    <n v="0"/>
    <m/>
    <m/>
    <m/>
    <m/>
    <m/>
    <m/>
    <m/>
    <m/>
    <m/>
    <m/>
    <m/>
    <m/>
    <m/>
    <m/>
    <m/>
    <m/>
    <m/>
    <m/>
    <m/>
    <n v="1"/>
    <m/>
  </r>
  <r>
    <m/>
    <s v="V400001"/>
    <s v="2021-2420-3"/>
    <x v="41"/>
    <m/>
    <s v="Wagon"/>
    <n v="109"/>
    <s v="33 80 4960 028-5"/>
    <x v="11"/>
    <m/>
    <m/>
    <x v="5"/>
    <x v="3"/>
    <n v="1"/>
    <m/>
    <m/>
    <n v="1"/>
    <m/>
    <n v="0"/>
    <n v="1"/>
    <x v="1"/>
    <m/>
    <m/>
    <m/>
    <x v="5"/>
    <m/>
    <m/>
    <m/>
    <d v="2022-07-13T00:00:00"/>
    <d v="2028-02-28T00:00:00"/>
    <n v="2190"/>
    <x v="47"/>
    <m/>
    <m/>
    <m/>
    <m/>
    <s v="with various options"/>
    <m/>
    <m/>
    <n v="3"/>
    <n v="0"/>
    <m/>
    <d v="2028-02-28T00:00:00"/>
    <m/>
    <m/>
    <m/>
    <m/>
    <m/>
    <m/>
    <m/>
    <m/>
    <m/>
    <m/>
    <m/>
    <m/>
    <m/>
    <m/>
    <m/>
    <m/>
    <m/>
    <m/>
    <m/>
    <d v="2027-09-28T00:00:00"/>
    <m/>
    <n v="140000"/>
    <m/>
    <m/>
    <s v="Euro"/>
    <n v="16.59"/>
    <m/>
    <m/>
    <m/>
    <m/>
    <n v="25.4"/>
    <n v="0"/>
    <m/>
    <m/>
    <m/>
    <m/>
    <m/>
    <m/>
    <m/>
    <m/>
    <m/>
    <m/>
    <m/>
    <m/>
    <m/>
    <m/>
    <m/>
    <m/>
    <m/>
    <m/>
    <m/>
    <n v="1"/>
    <m/>
  </r>
  <r>
    <m/>
    <s v="V400001"/>
    <s v="2021-2420-3"/>
    <x v="41"/>
    <m/>
    <s v="Wagon"/>
    <n v="110"/>
    <s v="33 80 4960 029-3"/>
    <x v="11"/>
    <m/>
    <m/>
    <x v="5"/>
    <x v="3"/>
    <n v="1"/>
    <m/>
    <m/>
    <n v="1"/>
    <m/>
    <n v="0"/>
    <n v="1"/>
    <x v="1"/>
    <m/>
    <m/>
    <m/>
    <x v="5"/>
    <m/>
    <m/>
    <m/>
    <d v="2022-07-13T00:00:00"/>
    <d v="2028-02-28T00:00:00"/>
    <n v="2190"/>
    <x v="47"/>
    <m/>
    <m/>
    <m/>
    <m/>
    <s v="with various options"/>
    <m/>
    <m/>
    <n v="3"/>
    <n v="0"/>
    <m/>
    <d v="2028-02-28T00:00:00"/>
    <m/>
    <m/>
    <m/>
    <m/>
    <m/>
    <m/>
    <m/>
    <m/>
    <m/>
    <m/>
    <m/>
    <m/>
    <m/>
    <m/>
    <m/>
    <m/>
    <m/>
    <m/>
    <m/>
    <d v="2027-09-28T00:00:00"/>
    <m/>
    <n v="140000"/>
    <m/>
    <m/>
    <s v="Euro"/>
    <n v="16.59"/>
    <m/>
    <m/>
    <m/>
    <m/>
    <n v="25.4"/>
    <n v="0"/>
    <m/>
    <m/>
    <m/>
    <m/>
    <m/>
    <m/>
    <m/>
    <m/>
    <m/>
    <m/>
    <m/>
    <m/>
    <m/>
    <m/>
    <m/>
    <m/>
    <m/>
    <m/>
    <m/>
    <n v="1"/>
    <m/>
  </r>
  <r>
    <m/>
    <s v="V400001"/>
    <s v="2021-2420-3"/>
    <x v="41"/>
    <m/>
    <s v="Wagon"/>
    <n v="111"/>
    <e v="#N/A"/>
    <x v="11"/>
    <m/>
    <m/>
    <x v="5"/>
    <x v="3"/>
    <n v="1"/>
    <m/>
    <m/>
    <n v="1"/>
    <m/>
    <n v="0"/>
    <n v="0"/>
    <x v="1"/>
    <m/>
    <m/>
    <m/>
    <x v="0"/>
    <m/>
    <m/>
    <m/>
    <e v="#N/A"/>
    <e v="#N/A"/>
    <n v="2190"/>
    <x v="1"/>
    <m/>
    <m/>
    <m/>
    <m/>
    <s v="with various options"/>
    <m/>
    <m/>
    <n v="3"/>
    <n v="0"/>
    <m/>
    <e v="#N/A"/>
    <m/>
    <m/>
    <m/>
    <m/>
    <m/>
    <m/>
    <m/>
    <m/>
    <m/>
    <m/>
    <m/>
    <m/>
    <m/>
    <m/>
    <m/>
    <m/>
    <m/>
    <m/>
    <m/>
    <e v="#N/A"/>
    <m/>
    <n v="140000"/>
    <m/>
    <m/>
    <s v="Euro"/>
    <n v="16.59"/>
    <m/>
    <m/>
    <m/>
    <m/>
    <e v="#N/A"/>
    <n v="0"/>
    <m/>
    <m/>
    <m/>
    <m/>
    <m/>
    <m/>
    <m/>
    <m/>
    <m/>
    <m/>
    <m/>
    <m/>
    <m/>
    <m/>
    <m/>
    <m/>
    <m/>
    <m/>
    <m/>
    <n v="1"/>
    <m/>
  </r>
  <r>
    <m/>
    <s v="V400001"/>
    <s v="2021-2420-3"/>
    <x v="41"/>
    <m/>
    <s v="Wagon"/>
    <n v="112"/>
    <e v="#N/A"/>
    <x v="11"/>
    <m/>
    <m/>
    <x v="5"/>
    <x v="3"/>
    <n v="1"/>
    <m/>
    <m/>
    <n v="1"/>
    <m/>
    <n v="0"/>
    <n v="0"/>
    <x v="1"/>
    <m/>
    <m/>
    <m/>
    <x v="0"/>
    <m/>
    <m/>
    <m/>
    <e v="#N/A"/>
    <e v="#N/A"/>
    <n v="2190"/>
    <x v="1"/>
    <m/>
    <m/>
    <m/>
    <m/>
    <s v="with various options"/>
    <m/>
    <m/>
    <n v="3"/>
    <n v="0"/>
    <m/>
    <e v="#N/A"/>
    <m/>
    <m/>
    <m/>
    <m/>
    <m/>
    <m/>
    <m/>
    <m/>
    <m/>
    <m/>
    <m/>
    <m/>
    <m/>
    <m/>
    <m/>
    <m/>
    <m/>
    <m/>
    <m/>
    <e v="#N/A"/>
    <m/>
    <n v="140000"/>
    <m/>
    <m/>
    <s v="Euro"/>
    <n v="16.59"/>
    <m/>
    <m/>
    <m/>
    <m/>
    <e v="#N/A"/>
    <n v="0"/>
    <m/>
    <m/>
    <m/>
    <m/>
    <m/>
    <m/>
    <m/>
    <m/>
    <m/>
    <m/>
    <m/>
    <m/>
    <m/>
    <m/>
    <m/>
    <m/>
    <m/>
    <m/>
    <m/>
    <n v="1"/>
    <m/>
  </r>
  <r>
    <m/>
    <s v="V400001"/>
    <s v="2021-2420-3"/>
    <x v="41"/>
    <m/>
    <s v="Wagon"/>
    <n v="113"/>
    <s v="33 80 4960 032-7"/>
    <x v="11"/>
    <m/>
    <m/>
    <x v="5"/>
    <x v="3"/>
    <n v="1"/>
    <m/>
    <m/>
    <n v="1"/>
    <m/>
    <n v="0"/>
    <n v="1"/>
    <x v="1"/>
    <m/>
    <m/>
    <m/>
    <x v="5"/>
    <m/>
    <m/>
    <m/>
    <d v="2022-07-13T00:00:00"/>
    <d v="2028-02-28T00:00:00"/>
    <n v="2190"/>
    <x v="47"/>
    <m/>
    <m/>
    <m/>
    <m/>
    <s v="with various options"/>
    <m/>
    <m/>
    <n v="3"/>
    <n v="0"/>
    <m/>
    <d v="2028-02-28T00:00:00"/>
    <m/>
    <m/>
    <m/>
    <m/>
    <m/>
    <m/>
    <m/>
    <m/>
    <m/>
    <m/>
    <m/>
    <m/>
    <m/>
    <m/>
    <m/>
    <m/>
    <m/>
    <m/>
    <m/>
    <d v="2027-09-28T00:00:00"/>
    <m/>
    <n v="140000"/>
    <m/>
    <m/>
    <s v="Euro"/>
    <n v="16.59"/>
    <m/>
    <m/>
    <m/>
    <m/>
    <n v="25.4"/>
    <n v="0"/>
    <m/>
    <m/>
    <m/>
    <m/>
    <m/>
    <m/>
    <m/>
    <m/>
    <m/>
    <m/>
    <m/>
    <m/>
    <m/>
    <m/>
    <m/>
    <m/>
    <m/>
    <m/>
    <m/>
    <n v="1"/>
    <m/>
  </r>
  <r>
    <m/>
    <s v="V400001"/>
    <s v="2021-2420-3"/>
    <x v="41"/>
    <m/>
    <s v="Wagon"/>
    <n v="114"/>
    <s v="33 80 4960 033-5"/>
    <x v="11"/>
    <m/>
    <m/>
    <x v="5"/>
    <x v="3"/>
    <n v="1"/>
    <m/>
    <m/>
    <n v="1"/>
    <m/>
    <n v="0"/>
    <n v="1"/>
    <x v="1"/>
    <m/>
    <m/>
    <m/>
    <x v="5"/>
    <m/>
    <m/>
    <m/>
    <d v="2022-07-13T00:00:00"/>
    <d v="2028-02-28T00:00:00"/>
    <n v="2190"/>
    <x v="47"/>
    <m/>
    <m/>
    <m/>
    <m/>
    <s v="with various options"/>
    <m/>
    <m/>
    <n v="3"/>
    <n v="0"/>
    <m/>
    <d v="2028-02-28T00:00:00"/>
    <m/>
    <m/>
    <m/>
    <m/>
    <m/>
    <m/>
    <m/>
    <m/>
    <m/>
    <m/>
    <m/>
    <m/>
    <m/>
    <m/>
    <m/>
    <m/>
    <m/>
    <m/>
    <m/>
    <d v="2027-09-28T00:00:00"/>
    <m/>
    <n v="140000"/>
    <m/>
    <m/>
    <s v="Euro"/>
    <n v="16.59"/>
    <m/>
    <m/>
    <m/>
    <m/>
    <n v="25.4"/>
    <n v="0"/>
    <m/>
    <m/>
    <m/>
    <m/>
    <m/>
    <m/>
    <m/>
    <m/>
    <m/>
    <m/>
    <m/>
    <m/>
    <m/>
    <m/>
    <m/>
    <m/>
    <m/>
    <m/>
    <m/>
    <n v="1"/>
    <m/>
  </r>
  <r>
    <m/>
    <s v="V400001"/>
    <s v="2021-2420-3"/>
    <x v="41"/>
    <m/>
    <s v="Wagon"/>
    <n v="115"/>
    <s v="33 80 4960 034-3"/>
    <x v="11"/>
    <m/>
    <m/>
    <x v="5"/>
    <x v="3"/>
    <n v="1"/>
    <m/>
    <m/>
    <n v="1"/>
    <m/>
    <n v="0"/>
    <n v="1"/>
    <x v="1"/>
    <m/>
    <m/>
    <m/>
    <x v="5"/>
    <m/>
    <m/>
    <m/>
    <d v="2022-07-13T00:00:00"/>
    <d v="2028-02-28T00:00:00"/>
    <n v="2190"/>
    <x v="47"/>
    <m/>
    <m/>
    <m/>
    <m/>
    <s v="with various options"/>
    <m/>
    <m/>
    <n v="3"/>
    <n v="0"/>
    <m/>
    <d v="2028-02-28T00:00:00"/>
    <m/>
    <m/>
    <m/>
    <m/>
    <m/>
    <m/>
    <m/>
    <m/>
    <m/>
    <m/>
    <m/>
    <m/>
    <m/>
    <m/>
    <m/>
    <m/>
    <m/>
    <m/>
    <m/>
    <d v="2027-09-28T00:00:00"/>
    <m/>
    <n v="140000"/>
    <m/>
    <m/>
    <s v="Euro"/>
    <n v="16.59"/>
    <m/>
    <m/>
    <m/>
    <m/>
    <n v="25.4"/>
    <n v="0"/>
    <m/>
    <m/>
    <m/>
    <m/>
    <m/>
    <m/>
    <m/>
    <m/>
    <m/>
    <m/>
    <m/>
    <m/>
    <m/>
    <m/>
    <m/>
    <m/>
    <m/>
    <m/>
    <m/>
    <n v="1"/>
    <m/>
  </r>
  <r>
    <m/>
    <s v="V400001"/>
    <s v="2021-2420-3"/>
    <x v="41"/>
    <m/>
    <s v="Wagon"/>
    <n v="116"/>
    <s v="33 80 4960 035-0"/>
    <x v="11"/>
    <m/>
    <m/>
    <x v="5"/>
    <x v="3"/>
    <n v="1"/>
    <m/>
    <m/>
    <n v="1"/>
    <m/>
    <n v="0"/>
    <n v="1"/>
    <x v="1"/>
    <m/>
    <m/>
    <m/>
    <x v="5"/>
    <m/>
    <m/>
    <m/>
    <d v="2022-07-13T00:00:00"/>
    <d v="2028-02-28T00:00:00"/>
    <n v="2190"/>
    <x v="47"/>
    <m/>
    <m/>
    <m/>
    <m/>
    <s v="with various options"/>
    <m/>
    <m/>
    <n v="3"/>
    <n v="0"/>
    <m/>
    <d v="2028-02-28T00:00:00"/>
    <m/>
    <m/>
    <m/>
    <m/>
    <m/>
    <m/>
    <m/>
    <m/>
    <m/>
    <m/>
    <m/>
    <m/>
    <m/>
    <m/>
    <m/>
    <m/>
    <m/>
    <m/>
    <m/>
    <d v="2027-09-28T00:00:00"/>
    <m/>
    <n v="140000"/>
    <m/>
    <m/>
    <s v="Euro"/>
    <n v="16.59"/>
    <m/>
    <m/>
    <m/>
    <m/>
    <n v="25.4"/>
    <n v="0"/>
    <m/>
    <m/>
    <m/>
    <m/>
    <m/>
    <m/>
    <m/>
    <m/>
    <m/>
    <m/>
    <m/>
    <m/>
    <m/>
    <m/>
    <m/>
    <m/>
    <m/>
    <m/>
    <m/>
    <n v="1"/>
    <m/>
  </r>
  <r>
    <m/>
    <s v="V400001"/>
    <s v="2021-2420-3"/>
    <x v="41"/>
    <m/>
    <s v="Wagon"/>
    <n v="117"/>
    <s v="33 80 4960 036-8"/>
    <x v="11"/>
    <m/>
    <m/>
    <x v="5"/>
    <x v="3"/>
    <n v="1"/>
    <m/>
    <m/>
    <n v="1"/>
    <m/>
    <n v="0"/>
    <n v="1"/>
    <x v="1"/>
    <m/>
    <m/>
    <m/>
    <x v="5"/>
    <m/>
    <m/>
    <m/>
    <d v="2022-07-13T00:00:00"/>
    <d v="2028-02-28T00:00:00"/>
    <n v="2190"/>
    <x v="47"/>
    <m/>
    <m/>
    <m/>
    <m/>
    <s v="with various options"/>
    <m/>
    <m/>
    <n v="3"/>
    <n v="0"/>
    <m/>
    <d v="2028-02-28T00:00:00"/>
    <m/>
    <m/>
    <m/>
    <m/>
    <m/>
    <m/>
    <m/>
    <m/>
    <m/>
    <m/>
    <m/>
    <m/>
    <m/>
    <m/>
    <m/>
    <m/>
    <m/>
    <m/>
    <m/>
    <d v="2027-09-28T00:00:00"/>
    <m/>
    <n v="140000"/>
    <m/>
    <m/>
    <s v="Euro"/>
    <n v="16.59"/>
    <m/>
    <m/>
    <m/>
    <m/>
    <n v="25.4"/>
    <n v="0"/>
    <m/>
    <m/>
    <m/>
    <m/>
    <m/>
    <m/>
    <m/>
    <m/>
    <m/>
    <m/>
    <m/>
    <m/>
    <m/>
    <m/>
    <m/>
    <m/>
    <m/>
    <m/>
    <m/>
    <n v="1"/>
    <m/>
  </r>
  <r>
    <m/>
    <s v="V400001"/>
    <s v="2021-2420-3"/>
    <x v="41"/>
    <m/>
    <s v="Wagon"/>
    <n v="118"/>
    <s v="33 80 4960 037-6"/>
    <x v="11"/>
    <m/>
    <m/>
    <x v="5"/>
    <x v="3"/>
    <n v="1"/>
    <m/>
    <m/>
    <n v="1"/>
    <m/>
    <n v="0"/>
    <n v="1"/>
    <x v="1"/>
    <m/>
    <m/>
    <m/>
    <x v="5"/>
    <m/>
    <m/>
    <m/>
    <d v="2022-07-13T00:00:00"/>
    <d v="2028-02-28T00:00:00"/>
    <n v="2190"/>
    <x v="47"/>
    <m/>
    <m/>
    <m/>
    <m/>
    <s v="with various options"/>
    <m/>
    <m/>
    <n v="3"/>
    <n v="0"/>
    <m/>
    <d v="2028-02-28T00:00:00"/>
    <m/>
    <m/>
    <m/>
    <m/>
    <m/>
    <m/>
    <m/>
    <m/>
    <m/>
    <m/>
    <m/>
    <m/>
    <m/>
    <m/>
    <m/>
    <m/>
    <m/>
    <m/>
    <m/>
    <d v="2027-09-28T00:00:00"/>
    <m/>
    <n v="140000"/>
    <m/>
    <m/>
    <s v="Euro"/>
    <n v="16.59"/>
    <m/>
    <m/>
    <m/>
    <m/>
    <n v="25.4"/>
    <n v="0"/>
    <m/>
    <m/>
    <m/>
    <m/>
    <m/>
    <m/>
    <m/>
    <m/>
    <m/>
    <m/>
    <m/>
    <m/>
    <m/>
    <m/>
    <m/>
    <m/>
    <m/>
    <m/>
    <m/>
    <n v="1"/>
    <m/>
  </r>
  <r>
    <m/>
    <s v="V400001"/>
    <s v="2021-2420-3"/>
    <x v="41"/>
    <m/>
    <s v="Wagon"/>
    <n v="119"/>
    <s v="33 80 4960 038-4"/>
    <x v="11"/>
    <m/>
    <m/>
    <x v="5"/>
    <x v="3"/>
    <n v="1"/>
    <m/>
    <m/>
    <n v="1"/>
    <m/>
    <n v="0"/>
    <n v="1"/>
    <x v="1"/>
    <m/>
    <m/>
    <m/>
    <x v="5"/>
    <m/>
    <m/>
    <m/>
    <d v="2022-07-13T00:00:00"/>
    <d v="2028-02-28T00:00:00"/>
    <n v="2190"/>
    <x v="47"/>
    <m/>
    <m/>
    <m/>
    <m/>
    <s v="with various options"/>
    <m/>
    <m/>
    <n v="3"/>
    <n v="0"/>
    <m/>
    <d v="2028-02-28T00:00:00"/>
    <m/>
    <m/>
    <m/>
    <m/>
    <m/>
    <m/>
    <m/>
    <m/>
    <m/>
    <m/>
    <m/>
    <m/>
    <m/>
    <m/>
    <m/>
    <m/>
    <m/>
    <m/>
    <m/>
    <d v="2027-09-28T00:00:00"/>
    <m/>
    <n v="140000"/>
    <m/>
    <m/>
    <s v="Euro"/>
    <n v="16.59"/>
    <m/>
    <m/>
    <m/>
    <m/>
    <n v="25.4"/>
    <n v="0"/>
    <m/>
    <m/>
    <m/>
    <m/>
    <m/>
    <m/>
    <m/>
    <m/>
    <m/>
    <m/>
    <m/>
    <m/>
    <m/>
    <m/>
    <m/>
    <m/>
    <m/>
    <m/>
    <m/>
    <n v="1"/>
    <m/>
  </r>
  <r>
    <m/>
    <s v="V400001"/>
    <s v="2021-2420-3"/>
    <x v="41"/>
    <m/>
    <s v="Wagon"/>
    <n v="120"/>
    <s v="33 80 4960 039-2"/>
    <x v="11"/>
    <m/>
    <m/>
    <x v="5"/>
    <x v="3"/>
    <n v="1"/>
    <m/>
    <m/>
    <n v="1"/>
    <m/>
    <n v="0"/>
    <n v="1"/>
    <x v="1"/>
    <m/>
    <m/>
    <m/>
    <x v="5"/>
    <m/>
    <m/>
    <m/>
    <d v="2022-07-13T00:00:00"/>
    <d v="2028-02-28T00:00:00"/>
    <n v="2190"/>
    <x v="47"/>
    <m/>
    <m/>
    <m/>
    <m/>
    <s v="with various options"/>
    <m/>
    <m/>
    <n v="3"/>
    <n v="0"/>
    <m/>
    <d v="2028-02-28T00:00:00"/>
    <m/>
    <m/>
    <m/>
    <m/>
    <m/>
    <m/>
    <m/>
    <m/>
    <m/>
    <m/>
    <m/>
    <m/>
    <m/>
    <m/>
    <m/>
    <m/>
    <m/>
    <m/>
    <m/>
    <d v="2027-09-28T00:00:00"/>
    <m/>
    <n v="140000"/>
    <m/>
    <m/>
    <s v="Euro"/>
    <n v="16.59"/>
    <m/>
    <m/>
    <m/>
    <m/>
    <n v="25.4"/>
    <n v="0"/>
    <m/>
    <m/>
    <m/>
    <m/>
    <m/>
    <m/>
    <m/>
    <m/>
    <m/>
    <m/>
    <m/>
    <m/>
    <m/>
    <m/>
    <m/>
    <m/>
    <m/>
    <m/>
    <m/>
    <n v="1"/>
    <m/>
  </r>
  <r>
    <m/>
    <s v="V400001"/>
    <s v="2021-2420-3"/>
    <x v="41"/>
    <m/>
    <s v="Wagon"/>
    <n v="121"/>
    <s v="33 80 4960 040-0"/>
    <x v="11"/>
    <m/>
    <m/>
    <x v="5"/>
    <x v="3"/>
    <n v="1"/>
    <m/>
    <m/>
    <n v="1"/>
    <m/>
    <n v="0"/>
    <n v="1"/>
    <x v="1"/>
    <m/>
    <m/>
    <m/>
    <x v="5"/>
    <m/>
    <m/>
    <m/>
    <d v="2022-07-13T00:00:00"/>
    <d v="2028-02-28T00:00:00"/>
    <n v="2190"/>
    <x v="47"/>
    <m/>
    <m/>
    <m/>
    <m/>
    <s v="with various options"/>
    <m/>
    <m/>
    <n v="3"/>
    <n v="0"/>
    <m/>
    <d v="2028-02-28T00:00:00"/>
    <m/>
    <m/>
    <m/>
    <m/>
    <m/>
    <m/>
    <m/>
    <m/>
    <m/>
    <m/>
    <m/>
    <m/>
    <m/>
    <m/>
    <m/>
    <m/>
    <m/>
    <m/>
    <m/>
    <d v="2027-09-28T00:00:00"/>
    <m/>
    <n v="140000"/>
    <m/>
    <m/>
    <s v="Euro"/>
    <n v="16.59"/>
    <m/>
    <m/>
    <m/>
    <m/>
    <n v="25.4"/>
    <n v="0"/>
    <m/>
    <m/>
    <m/>
    <m/>
    <m/>
    <m/>
    <m/>
    <m/>
    <m/>
    <m/>
    <m/>
    <m/>
    <m/>
    <m/>
    <m/>
    <m/>
    <m/>
    <m/>
    <m/>
    <n v="1"/>
    <m/>
  </r>
  <r>
    <m/>
    <s v="V400001"/>
    <s v="2021-2420-3"/>
    <x v="41"/>
    <m/>
    <s v="Wagon"/>
    <n v="122"/>
    <e v="#N/A"/>
    <x v="11"/>
    <m/>
    <m/>
    <x v="5"/>
    <x v="3"/>
    <n v="1"/>
    <m/>
    <m/>
    <n v="1"/>
    <m/>
    <n v="0"/>
    <n v="0"/>
    <x v="1"/>
    <m/>
    <m/>
    <m/>
    <x v="0"/>
    <m/>
    <m/>
    <m/>
    <e v="#N/A"/>
    <e v="#N/A"/>
    <n v="2190"/>
    <x v="1"/>
    <m/>
    <m/>
    <m/>
    <m/>
    <s v="with various options"/>
    <m/>
    <m/>
    <n v="3"/>
    <n v="0"/>
    <m/>
    <e v="#N/A"/>
    <m/>
    <m/>
    <m/>
    <m/>
    <m/>
    <m/>
    <m/>
    <m/>
    <m/>
    <m/>
    <m/>
    <m/>
    <m/>
    <m/>
    <m/>
    <m/>
    <m/>
    <m/>
    <m/>
    <e v="#N/A"/>
    <m/>
    <n v="140000"/>
    <m/>
    <m/>
    <s v="Euro"/>
    <n v="16.59"/>
    <m/>
    <m/>
    <m/>
    <m/>
    <e v="#N/A"/>
    <n v="0"/>
    <m/>
    <m/>
    <m/>
    <m/>
    <m/>
    <m/>
    <m/>
    <m/>
    <m/>
    <m/>
    <m/>
    <m/>
    <m/>
    <m/>
    <m/>
    <m/>
    <m/>
    <m/>
    <m/>
    <n v="1"/>
    <m/>
  </r>
  <r>
    <m/>
    <s v="V400001"/>
    <s v="2021-2420-3"/>
    <x v="41"/>
    <m/>
    <s v="Wagon"/>
    <n v="123"/>
    <e v="#N/A"/>
    <x v="11"/>
    <m/>
    <m/>
    <x v="5"/>
    <x v="3"/>
    <n v="1"/>
    <m/>
    <m/>
    <n v="1"/>
    <m/>
    <n v="0"/>
    <n v="0"/>
    <x v="1"/>
    <m/>
    <m/>
    <m/>
    <x v="0"/>
    <m/>
    <m/>
    <m/>
    <e v="#N/A"/>
    <e v="#N/A"/>
    <n v="2190"/>
    <x v="1"/>
    <m/>
    <m/>
    <m/>
    <m/>
    <s v="with various options"/>
    <m/>
    <m/>
    <n v="3"/>
    <n v="0"/>
    <m/>
    <e v="#N/A"/>
    <m/>
    <m/>
    <m/>
    <m/>
    <m/>
    <m/>
    <m/>
    <m/>
    <m/>
    <m/>
    <m/>
    <m/>
    <m/>
    <m/>
    <m/>
    <m/>
    <m/>
    <m/>
    <m/>
    <e v="#N/A"/>
    <m/>
    <n v="140000"/>
    <m/>
    <m/>
    <s v="Euro"/>
    <n v="16.59"/>
    <m/>
    <m/>
    <m/>
    <m/>
    <e v="#N/A"/>
    <n v="0"/>
    <m/>
    <m/>
    <m/>
    <m/>
    <m/>
    <m/>
    <m/>
    <m/>
    <m/>
    <m/>
    <m/>
    <m/>
    <m/>
    <m/>
    <m/>
    <m/>
    <m/>
    <m/>
    <m/>
    <n v="1"/>
    <m/>
  </r>
  <r>
    <m/>
    <s v="V400001"/>
    <s v="2021-2420-3"/>
    <x v="41"/>
    <m/>
    <s v="Wagon"/>
    <n v="124"/>
    <s v="33 80 4960 043-4"/>
    <x v="11"/>
    <m/>
    <m/>
    <x v="5"/>
    <x v="3"/>
    <n v="1"/>
    <m/>
    <m/>
    <n v="1"/>
    <m/>
    <n v="0"/>
    <n v="1"/>
    <x v="1"/>
    <m/>
    <m/>
    <m/>
    <x v="5"/>
    <m/>
    <m/>
    <m/>
    <d v="2022-07-13T00:00:00"/>
    <d v="2028-02-28T00:00:00"/>
    <n v="2190"/>
    <x v="47"/>
    <m/>
    <m/>
    <m/>
    <m/>
    <s v="with various options"/>
    <m/>
    <m/>
    <n v="3"/>
    <n v="0"/>
    <m/>
    <d v="2028-02-28T00:00:00"/>
    <m/>
    <m/>
    <m/>
    <m/>
    <m/>
    <m/>
    <m/>
    <m/>
    <m/>
    <m/>
    <m/>
    <m/>
    <m/>
    <m/>
    <m/>
    <m/>
    <m/>
    <m/>
    <m/>
    <d v="2027-09-28T00:00:00"/>
    <m/>
    <n v="140000"/>
    <m/>
    <m/>
    <s v="Euro"/>
    <n v="16.59"/>
    <m/>
    <m/>
    <m/>
    <m/>
    <n v="25.4"/>
    <n v="0"/>
    <m/>
    <m/>
    <m/>
    <m/>
    <m/>
    <m/>
    <m/>
    <m/>
    <m/>
    <m/>
    <m/>
    <m/>
    <m/>
    <m/>
    <m/>
    <m/>
    <m/>
    <m/>
    <m/>
    <n v="1"/>
    <m/>
  </r>
  <r>
    <m/>
    <s v="V400001"/>
    <s v="2021-2420-3"/>
    <x v="41"/>
    <m/>
    <s v="Wagon"/>
    <n v="125"/>
    <e v="#N/A"/>
    <x v="11"/>
    <m/>
    <m/>
    <x v="5"/>
    <x v="3"/>
    <n v="1"/>
    <m/>
    <m/>
    <n v="1"/>
    <m/>
    <n v="0"/>
    <n v="0"/>
    <x v="1"/>
    <m/>
    <m/>
    <m/>
    <x v="0"/>
    <m/>
    <m/>
    <m/>
    <e v="#N/A"/>
    <e v="#N/A"/>
    <n v="2190"/>
    <x v="1"/>
    <m/>
    <m/>
    <m/>
    <m/>
    <s v="with various options"/>
    <m/>
    <m/>
    <n v="3"/>
    <n v="0"/>
    <m/>
    <e v="#N/A"/>
    <m/>
    <m/>
    <m/>
    <m/>
    <m/>
    <m/>
    <m/>
    <m/>
    <m/>
    <m/>
    <m/>
    <m/>
    <m/>
    <m/>
    <m/>
    <m/>
    <m/>
    <m/>
    <m/>
    <e v="#N/A"/>
    <m/>
    <n v="140000"/>
    <m/>
    <m/>
    <s v="Euro"/>
    <n v="16.59"/>
    <m/>
    <m/>
    <m/>
    <m/>
    <e v="#N/A"/>
    <n v="0"/>
    <m/>
    <m/>
    <m/>
    <m/>
    <m/>
    <m/>
    <m/>
    <m/>
    <m/>
    <m/>
    <m/>
    <m/>
    <m/>
    <m/>
    <m/>
    <m/>
    <m/>
    <m/>
    <m/>
    <n v="1"/>
    <m/>
  </r>
  <r>
    <m/>
    <s v="V400001"/>
    <s v="2021-2420-3"/>
    <x v="41"/>
    <m/>
    <s v="Wagon"/>
    <n v="135"/>
    <s v="33 80 4960 110-1"/>
    <x v="11"/>
    <m/>
    <m/>
    <x v="5"/>
    <x v="3"/>
    <n v="1"/>
    <m/>
    <m/>
    <n v="1"/>
    <m/>
    <n v="0"/>
    <n v="1"/>
    <x v="1"/>
    <m/>
    <m/>
    <m/>
    <x v="5"/>
    <m/>
    <m/>
    <m/>
    <d v="2022-11-05T00:00:00"/>
    <d v="2028-11-30T00:00:00"/>
    <n v="2190"/>
    <x v="37"/>
    <m/>
    <m/>
    <m/>
    <m/>
    <s v="with various options"/>
    <m/>
    <m/>
    <n v="3"/>
    <n v="0"/>
    <m/>
    <d v="2028-11-30T00:00:00"/>
    <m/>
    <m/>
    <m/>
    <m/>
    <m/>
    <m/>
    <m/>
    <m/>
    <m/>
    <m/>
    <m/>
    <m/>
    <m/>
    <m/>
    <m/>
    <m/>
    <m/>
    <m/>
    <m/>
    <d v="2028-06-30T00:00:00"/>
    <m/>
    <n v="140000"/>
    <m/>
    <m/>
    <s v="Euro"/>
    <n v="16.59"/>
    <m/>
    <m/>
    <m/>
    <m/>
    <n v="25.4"/>
    <n v="0"/>
    <m/>
    <m/>
    <m/>
    <m/>
    <m/>
    <m/>
    <m/>
    <m/>
    <m/>
    <m/>
    <m/>
    <m/>
    <m/>
    <m/>
    <m/>
    <m/>
    <m/>
    <m/>
    <m/>
    <n v="1"/>
    <m/>
  </r>
  <r>
    <m/>
    <s v="V400001"/>
    <s v="2021-2420-3"/>
    <x v="41"/>
    <m/>
    <s v="Wagon"/>
    <n v="136"/>
    <s v="33 80 4960 089-7"/>
    <x v="11"/>
    <m/>
    <m/>
    <x v="5"/>
    <x v="3"/>
    <n v="1"/>
    <m/>
    <m/>
    <n v="1"/>
    <m/>
    <n v="0"/>
    <n v="1"/>
    <x v="1"/>
    <m/>
    <m/>
    <m/>
    <x v="5"/>
    <m/>
    <m/>
    <m/>
    <d v="2022-11-05T00:00:00"/>
    <d v="2028-11-30T00:00:00"/>
    <n v="2190"/>
    <x v="37"/>
    <m/>
    <m/>
    <m/>
    <m/>
    <s v="with various options"/>
    <m/>
    <m/>
    <n v="3"/>
    <n v="0"/>
    <m/>
    <d v="2028-11-30T00:00:00"/>
    <m/>
    <m/>
    <m/>
    <m/>
    <m/>
    <m/>
    <m/>
    <m/>
    <m/>
    <m/>
    <m/>
    <m/>
    <m/>
    <m/>
    <m/>
    <m/>
    <m/>
    <m/>
    <m/>
    <d v="2028-06-30T00:00:00"/>
    <m/>
    <n v="140000"/>
    <m/>
    <m/>
    <s v="Euro"/>
    <n v="16.59"/>
    <m/>
    <m/>
    <m/>
    <m/>
    <n v="25.4"/>
    <n v="0"/>
    <m/>
    <m/>
    <m/>
    <m/>
    <m/>
    <m/>
    <m/>
    <m/>
    <m/>
    <m/>
    <m/>
    <m/>
    <m/>
    <m/>
    <m/>
    <m/>
    <m/>
    <m/>
    <m/>
    <n v="1"/>
    <m/>
  </r>
  <r>
    <m/>
    <s v="V400001"/>
    <s v="2021-2420-3"/>
    <x v="41"/>
    <m/>
    <s v="Wagon"/>
    <n v="137"/>
    <s v="33 80 4960 090-5"/>
    <x v="11"/>
    <m/>
    <m/>
    <x v="5"/>
    <x v="3"/>
    <n v="1"/>
    <m/>
    <m/>
    <n v="1"/>
    <m/>
    <n v="0"/>
    <n v="1"/>
    <x v="1"/>
    <m/>
    <m/>
    <m/>
    <x v="5"/>
    <m/>
    <m/>
    <m/>
    <d v="2022-11-05T00:00:00"/>
    <d v="2028-11-30T00:00:00"/>
    <n v="2190"/>
    <x v="37"/>
    <m/>
    <m/>
    <m/>
    <m/>
    <s v="with various options"/>
    <m/>
    <m/>
    <n v="3"/>
    <n v="0"/>
    <m/>
    <d v="2028-11-30T00:00:00"/>
    <m/>
    <m/>
    <m/>
    <m/>
    <m/>
    <m/>
    <m/>
    <m/>
    <m/>
    <m/>
    <m/>
    <m/>
    <m/>
    <m/>
    <m/>
    <m/>
    <m/>
    <m/>
    <m/>
    <d v="2028-06-30T00:00:00"/>
    <m/>
    <n v="140000"/>
    <m/>
    <m/>
    <s v="Euro"/>
    <n v="16.59"/>
    <m/>
    <m/>
    <m/>
    <m/>
    <n v="25.4"/>
    <n v="0"/>
    <m/>
    <m/>
    <m/>
    <m/>
    <m/>
    <m/>
    <m/>
    <m/>
    <m/>
    <m/>
    <m/>
    <m/>
    <m/>
    <m/>
    <m/>
    <m/>
    <m/>
    <m/>
    <m/>
    <n v="1"/>
    <m/>
  </r>
  <r>
    <m/>
    <s v="V400001"/>
    <s v="2021-2420-3"/>
    <x v="41"/>
    <m/>
    <s v="Wagon"/>
    <n v="138"/>
    <s v="33 80 4960 091-3"/>
    <x v="11"/>
    <m/>
    <m/>
    <x v="5"/>
    <x v="3"/>
    <n v="1"/>
    <m/>
    <m/>
    <n v="1"/>
    <m/>
    <n v="0"/>
    <n v="1"/>
    <x v="1"/>
    <m/>
    <m/>
    <m/>
    <x v="5"/>
    <m/>
    <m/>
    <m/>
    <d v="2022-11-05T00:00:00"/>
    <d v="2028-11-30T00:00:00"/>
    <n v="2190"/>
    <x v="37"/>
    <m/>
    <m/>
    <m/>
    <m/>
    <s v="with various options"/>
    <m/>
    <m/>
    <n v="3"/>
    <n v="0"/>
    <m/>
    <d v="2028-11-30T00:00:00"/>
    <m/>
    <m/>
    <m/>
    <m/>
    <m/>
    <m/>
    <m/>
    <m/>
    <m/>
    <m/>
    <m/>
    <m/>
    <m/>
    <m/>
    <m/>
    <m/>
    <m/>
    <m/>
    <m/>
    <d v="2028-06-30T00:00:00"/>
    <m/>
    <n v="140000"/>
    <m/>
    <m/>
    <s v="Euro"/>
    <n v="16.59"/>
    <m/>
    <m/>
    <m/>
    <m/>
    <n v="25.4"/>
    <n v="0"/>
    <m/>
    <m/>
    <m/>
    <m/>
    <m/>
    <m/>
    <m/>
    <m/>
    <m/>
    <m/>
    <m/>
    <m/>
    <m/>
    <m/>
    <m/>
    <m/>
    <m/>
    <m/>
    <m/>
    <n v="1"/>
    <m/>
  </r>
  <r>
    <m/>
    <s v="V400001"/>
    <s v="2021-2420-3"/>
    <x v="41"/>
    <m/>
    <s v="Wagon"/>
    <n v="139"/>
    <s v="33 80 4960 092-1"/>
    <x v="11"/>
    <m/>
    <m/>
    <x v="5"/>
    <x v="3"/>
    <n v="1"/>
    <m/>
    <m/>
    <n v="1"/>
    <m/>
    <n v="0"/>
    <n v="1"/>
    <x v="1"/>
    <m/>
    <m/>
    <m/>
    <x v="5"/>
    <m/>
    <m/>
    <m/>
    <d v="2022-11-05T00:00:00"/>
    <d v="2028-11-30T00:00:00"/>
    <n v="2190"/>
    <x v="37"/>
    <m/>
    <m/>
    <m/>
    <m/>
    <s v="with various options"/>
    <m/>
    <m/>
    <n v="3"/>
    <n v="0"/>
    <m/>
    <d v="2028-11-30T00:00:00"/>
    <m/>
    <m/>
    <m/>
    <m/>
    <m/>
    <m/>
    <m/>
    <m/>
    <m/>
    <m/>
    <m/>
    <m/>
    <m/>
    <m/>
    <m/>
    <m/>
    <m/>
    <m/>
    <m/>
    <d v="2028-06-30T00:00:00"/>
    <m/>
    <n v="140000"/>
    <m/>
    <m/>
    <s v="Euro"/>
    <n v="16.59"/>
    <m/>
    <m/>
    <m/>
    <m/>
    <n v="25.4"/>
    <n v="0"/>
    <m/>
    <m/>
    <m/>
    <m/>
    <m/>
    <m/>
    <m/>
    <m/>
    <m/>
    <m/>
    <m/>
    <m/>
    <m/>
    <m/>
    <m/>
    <m/>
    <m/>
    <m/>
    <m/>
    <n v="1"/>
    <m/>
  </r>
  <r>
    <m/>
    <s v="V400001"/>
    <s v="2021-2420-3"/>
    <x v="41"/>
    <m/>
    <s v="Wagon"/>
    <n v="140"/>
    <e v="#N/A"/>
    <x v="11"/>
    <m/>
    <m/>
    <x v="5"/>
    <x v="3"/>
    <n v="1"/>
    <m/>
    <m/>
    <n v="1"/>
    <m/>
    <n v="0"/>
    <n v="0"/>
    <x v="1"/>
    <m/>
    <m/>
    <m/>
    <x v="0"/>
    <m/>
    <m/>
    <m/>
    <e v="#N/A"/>
    <e v="#N/A"/>
    <n v="2190"/>
    <x v="1"/>
    <m/>
    <m/>
    <m/>
    <m/>
    <s v="with various options"/>
    <m/>
    <m/>
    <n v="3"/>
    <n v="0"/>
    <m/>
    <e v="#N/A"/>
    <m/>
    <m/>
    <m/>
    <m/>
    <m/>
    <m/>
    <m/>
    <m/>
    <m/>
    <m/>
    <m/>
    <m/>
    <m/>
    <m/>
    <m/>
    <m/>
    <m/>
    <m/>
    <m/>
    <e v="#N/A"/>
    <m/>
    <n v="140000"/>
    <m/>
    <m/>
    <s v="Euro"/>
    <n v="16.59"/>
    <m/>
    <m/>
    <m/>
    <m/>
    <e v="#N/A"/>
    <n v="0"/>
    <m/>
    <m/>
    <m/>
    <m/>
    <m/>
    <m/>
    <m/>
    <m/>
    <m/>
    <m/>
    <m/>
    <m/>
    <m/>
    <m/>
    <m/>
    <m/>
    <m/>
    <m/>
    <m/>
    <n v="1"/>
    <m/>
  </r>
  <r>
    <m/>
    <s v="V400001"/>
    <s v="2021-2420-3"/>
    <x v="41"/>
    <m/>
    <s v="Wagon"/>
    <n v="141"/>
    <s v="33 80 4960 094-7"/>
    <x v="11"/>
    <m/>
    <m/>
    <x v="5"/>
    <x v="3"/>
    <n v="1"/>
    <m/>
    <m/>
    <n v="1"/>
    <m/>
    <n v="0"/>
    <n v="1"/>
    <x v="1"/>
    <m/>
    <m/>
    <m/>
    <x v="5"/>
    <m/>
    <m/>
    <m/>
    <d v="2022-11-05T00:00:00"/>
    <d v="2028-11-30T00:00:00"/>
    <n v="2190"/>
    <x v="37"/>
    <m/>
    <m/>
    <m/>
    <m/>
    <s v="with various options"/>
    <m/>
    <m/>
    <n v="3"/>
    <n v="0"/>
    <m/>
    <d v="2028-11-30T00:00:00"/>
    <m/>
    <m/>
    <m/>
    <m/>
    <m/>
    <m/>
    <m/>
    <m/>
    <m/>
    <m/>
    <m/>
    <m/>
    <m/>
    <m/>
    <m/>
    <m/>
    <m/>
    <m/>
    <m/>
    <d v="2028-06-30T00:00:00"/>
    <m/>
    <n v="140000"/>
    <m/>
    <m/>
    <s v="Euro"/>
    <n v="16.59"/>
    <m/>
    <m/>
    <m/>
    <m/>
    <n v="25.4"/>
    <n v="0"/>
    <m/>
    <m/>
    <m/>
    <m/>
    <m/>
    <m/>
    <m/>
    <m/>
    <m/>
    <m/>
    <m/>
    <m/>
    <m/>
    <m/>
    <m/>
    <m/>
    <m/>
    <m/>
    <m/>
    <n v="1"/>
    <m/>
  </r>
  <r>
    <m/>
    <s v="V400001"/>
    <s v="2021-2420-3"/>
    <x v="41"/>
    <m/>
    <s v="Wagon"/>
    <n v="142"/>
    <s v="33 80 4960 095-4"/>
    <x v="11"/>
    <m/>
    <m/>
    <x v="5"/>
    <x v="3"/>
    <n v="1"/>
    <m/>
    <m/>
    <n v="1"/>
    <m/>
    <n v="0"/>
    <n v="1"/>
    <x v="1"/>
    <m/>
    <m/>
    <m/>
    <x v="5"/>
    <m/>
    <m/>
    <m/>
    <d v="2022-11-05T00:00:00"/>
    <d v="2028-11-30T00:00:00"/>
    <n v="2190"/>
    <x v="37"/>
    <m/>
    <m/>
    <m/>
    <m/>
    <s v="with various options"/>
    <m/>
    <m/>
    <n v="3"/>
    <n v="0"/>
    <m/>
    <d v="2028-11-30T00:00:00"/>
    <m/>
    <m/>
    <m/>
    <m/>
    <m/>
    <m/>
    <m/>
    <m/>
    <m/>
    <m/>
    <m/>
    <m/>
    <m/>
    <m/>
    <m/>
    <m/>
    <m/>
    <m/>
    <m/>
    <d v="2028-06-30T00:00:00"/>
    <m/>
    <n v="140000"/>
    <m/>
    <m/>
    <s v="Euro"/>
    <n v="16.59"/>
    <m/>
    <m/>
    <m/>
    <m/>
    <n v="25.4"/>
    <n v="0"/>
    <m/>
    <m/>
    <m/>
    <m/>
    <m/>
    <m/>
    <m/>
    <m/>
    <m/>
    <m/>
    <m/>
    <m/>
    <m/>
    <m/>
    <m/>
    <m/>
    <m/>
    <m/>
    <m/>
    <n v="1"/>
    <m/>
  </r>
  <r>
    <m/>
    <s v="V400001"/>
    <s v="2021-2420-3"/>
    <x v="41"/>
    <m/>
    <s v="Wagon"/>
    <n v="143"/>
    <s v="33 80 4960 096-2"/>
    <x v="11"/>
    <m/>
    <m/>
    <x v="5"/>
    <x v="3"/>
    <n v="1"/>
    <m/>
    <m/>
    <n v="1"/>
    <m/>
    <n v="0"/>
    <n v="1"/>
    <x v="1"/>
    <m/>
    <m/>
    <m/>
    <x v="5"/>
    <m/>
    <m/>
    <m/>
    <d v="2022-11-05T00:00:00"/>
    <d v="2028-11-30T00:00:00"/>
    <n v="2190"/>
    <x v="37"/>
    <m/>
    <m/>
    <m/>
    <m/>
    <s v="with various options"/>
    <m/>
    <m/>
    <n v="3"/>
    <n v="0"/>
    <m/>
    <d v="2028-11-30T00:00:00"/>
    <m/>
    <m/>
    <m/>
    <m/>
    <m/>
    <m/>
    <m/>
    <m/>
    <m/>
    <m/>
    <m/>
    <m/>
    <m/>
    <m/>
    <m/>
    <m/>
    <m/>
    <m/>
    <m/>
    <d v="2028-06-30T00:00:00"/>
    <m/>
    <n v="140000"/>
    <m/>
    <m/>
    <s v="Euro"/>
    <n v="16.59"/>
    <m/>
    <m/>
    <m/>
    <m/>
    <n v="25.4"/>
    <n v="0"/>
    <m/>
    <m/>
    <m/>
    <m/>
    <m/>
    <m/>
    <m/>
    <m/>
    <m/>
    <m/>
    <m/>
    <m/>
    <m/>
    <m/>
    <m/>
    <m/>
    <m/>
    <m/>
    <m/>
    <n v="1"/>
    <m/>
  </r>
  <r>
    <m/>
    <s v="V400001"/>
    <s v="2021-2420-3"/>
    <x v="41"/>
    <m/>
    <s v="Wagon"/>
    <n v="144"/>
    <e v="#N/A"/>
    <x v="11"/>
    <m/>
    <m/>
    <x v="5"/>
    <x v="3"/>
    <n v="1"/>
    <m/>
    <m/>
    <n v="1"/>
    <m/>
    <n v="0"/>
    <n v="0"/>
    <x v="1"/>
    <m/>
    <m/>
    <m/>
    <x v="0"/>
    <m/>
    <m/>
    <m/>
    <e v="#N/A"/>
    <e v="#N/A"/>
    <n v="2190"/>
    <x v="1"/>
    <m/>
    <m/>
    <m/>
    <m/>
    <s v="with various options"/>
    <m/>
    <m/>
    <n v="3"/>
    <n v="0"/>
    <m/>
    <e v="#N/A"/>
    <m/>
    <m/>
    <m/>
    <m/>
    <m/>
    <m/>
    <m/>
    <m/>
    <m/>
    <m/>
    <m/>
    <m/>
    <m/>
    <m/>
    <m/>
    <m/>
    <m/>
    <m/>
    <m/>
    <e v="#N/A"/>
    <m/>
    <n v="140000"/>
    <m/>
    <m/>
    <s v="Euro"/>
    <n v="16.59"/>
    <m/>
    <m/>
    <m/>
    <m/>
    <e v="#N/A"/>
    <n v="0"/>
    <m/>
    <m/>
    <m/>
    <m/>
    <m/>
    <m/>
    <m/>
    <m/>
    <m/>
    <m/>
    <m/>
    <m/>
    <m/>
    <m/>
    <m/>
    <m/>
    <m/>
    <m/>
    <m/>
    <n v="1"/>
    <m/>
  </r>
  <r>
    <m/>
    <s v="V400001"/>
    <s v="2021-2420-3"/>
    <x v="41"/>
    <m/>
    <s v="Wagon"/>
    <n v="145"/>
    <s v="33 80 4960 098-8"/>
    <x v="11"/>
    <m/>
    <m/>
    <x v="5"/>
    <x v="3"/>
    <n v="1"/>
    <m/>
    <m/>
    <n v="1"/>
    <m/>
    <n v="0"/>
    <n v="1"/>
    <x v="1"/>
    <m/>
    <m/>
    <m/>
    <x v="5"/>
    <m/>
    <m/>
    <m/>
    <d v="2022-11-05T00:00:00"/>
    <d v="2028-11-30T00:00:00"/>
    <n v="2190"/>
    <x v="37"/>
    <m/>
    <m/>
    <m/>
    <m/>
    <s v="with various options"/>
    <m/>
    <m/>
    <n v="3"/>
    <n v="0"/>
    <m/>
    <d v="2028-11-30T00:00:00"/>
    <m/>
    <m/>
    <m/>
    <m/>
    <m/>
    <m/>
    <m/>
    <m/>
    <m/>
    <m/>
    <m/>
    <m/>
    <m/>
    <m/>
    <m/>
    <m/>
    <m/>
    <m/>
    <m/>
    <d v="2028-06-30T00:00:00"/>
    <m/>
    <n v="140000"/>
    <m/>
    <m/>
    <s v="Euro"/>
    <n v="16.59"/>
    <m/>
    <m/>
    <m/>
    <m/>
    <n v="25.4"/>
    <n v="0"/>
    <m/>
    <m/>
    <m/>
    <m/>
    <m/>
    <m/>
    <m/>
    <m/>
    <m/>
    <m/>
    <m/>
    <m/>
    <m/>
    <m/>
    <m/>
    <m/>
    <m/>
    <m/>
    <m/>
    <n v="1"/>
    <m/>
  </r>
  <r>
    <m/>
    <s v="V400001"/>
    <s v="2021-2420-3"/>
    <x v="41"/>
    <m/>
    <s v="Wagon"/>
    <n v="146"/>
    <s v="33 80 4960 099-6"/>
    <x v="11"/>
    <m/>
    <m/>
    <x v="5"/>
    <x v="3"/>
    <n v="1"/>
    <m/>
    <m/>
    <n v="1"/>
    <m/>
    <n v="0"/>
    <n v="1"/>
    <x v="1"/>
    <m/>
    <m/>
    <m/>
    <x v="5"/>
    <m/>
    <m/>
    <m/>
    <d v="2022-11-05T00:00:00"/>
    <d v="2028-11-30T00:00:00"/>
    <n v="2190"/>
    <x v="37"/>
    <m/>
    <m/>
    <m/>
    <m/>
    <s v="with various options"/>
    <m/>
    <m/>
    <n v="3"/>
    <n v="0"/>
    <m/>
    <d v="2028-11-30T00:00:00"/>
    <m/>
    <m/>
    <m/>
    <m/>
    <m/>
    <m/>
    <m/>
    <m/>
    <m/>
    <m/>
    <m/>
    <m/>
    <m/>
    <m/>
    <m/>
    <m/>
    <m/>
    <m/>
    <m/>
    <d v="2028-06-30T00:00:00"/>
    <m/>
    <n v="140000"/>
    <m/>
    <m/>
    <s v="Euro"/>
    <n v="16.59"/>
    <m/>
    <m/>
    <m/>
    <m/>
    <n v="25.4"/>
    <n v="0"/>
    <m/>
    <m/>
    <m/>
    <m/>
    <m/>
    <m/>
    <m/>
    <m/>
    <m/>
    <m/>
    <m/>
    <m/>
    <m/>
    <m/>
    <m/>
    <m/>
    <m/>
    <m/>
    <m/>
    <n v="1"/>
    <m/>
  </r>
  <r>
    <m/>
    <s v="V400001"/>
    <s v="2021-2420-3"/>
    <x v="41"/>
    <m/>
    <s v="Wagon"/>
    <n v="147"/>
    <e v="#N/A"/>
    <x v="11"/>
    <m/>
    <m/>
    <x v="5"/>
    <x v="3"/>
    <n v="1"/>
    <m/>
    <m/>
    <n v="1"/>
    <m/>
    <n v="0"/>
    <n v="0"/>
    <x v="1"/>
    <m/>
    <m/>
    <m/>
    <x v="0"/>
    <m/>
    <m/>
    <m/>
    <e v="#N/A"/>
    <e v="#N/A"/>
    <n v="2190"/>
    <x v="1"/>
    <m/>
    <m/>
    <m/>
    <m/>
    <s v="with various options"/>
    <m/>
    <m/>
    <n v="3"/>
    <n v="0"/>
    <m/>
    <e v="#N/A"/>
    <m/>
    <m/>
    <m/>
    <m/>
    <m/>
    <m/>
    <m/>
    <m/>
    <m/>
    <m/>
    <m/>
    <m/>
    <m/>
    <m/>
    <m/>
    <m/>
    <m/>
    <m/>
    <m/>
    <e v="#N/A"/>
    <m/>
    <n v="140000"/>
    <m/>
    <m/>
    <s v="Euro"/>
    <n v="16.59"/>
    <m/>
    <m/>
    <m/>
    <m/>
    <e v="#N/A"/>
    <n v="0"/>
    <m/>
    <m/>
    <m/>
    <m/>
    <m/>
    <m/>
    <m/>
    <m/>
    <m/>
    <m/>
    <m/>
    <m/>
    <m/>
    <m/>
    <m/>
    <m/>
    <m/>
    <m/>
    <m/>
    <n v="1"/>
    <m/>
  </r>
  <r>
    <m/>
    <s v="V400001"/>
    <s v="2021-2420-3"/>
    <x v="41"/>
    <m/>
    <s v="Wagon"/>
    <n v="148"/>
    <e v="#N/A"/>
    <x v="11"/>
    <m/>
    <m/>
    <x v="5"/>
    <x v="3"/>
    <n v="1"/>
    <m/>
    <m/>
    <n v="1"/>
    <m/>
    <n v="0"/>
    <n v="0"/>
    <x v="1"/>
    <m/>
    <m/>
    <m/>
    <x v="0"/>
    <m/>
    <m/>
    <m/>
    <e v="#N/A"/>
    <e v="#N/A"/>
    <n v="2190"/>
    <x v="1"/>
    <m/>
    <m/>
    <m/>
    <m/>
    <s v="with various options"/>
    <m/>
    <m/>
    <n v="3"/>
    <n v="0"/>
    <m/>
    <e v="#N/A"/>
    <m/>
    <m/>
    <m/>
    <m/>
    <m/>
    <m/>
    <m/>
    <m/>
    <m/>
    <m/>
    <m/>
    <m/>
    <m/>
    <m/>
    <m/>
    <m/>
    <m/>
    <m/>
    <m/>
    <e v="#N/A"/>
    <m/>
    <n v="140000"/>
    <m/>
    <m/>
    <s v="Euro"/>
    <n v="16.59"/>
    <m/>
    <m/>
    <m/>
    <m/>
    <e v="#N/A"/>
    <n v="0"/>
    <m/>
    <m/>
    <m/>
    <m/>
    <m/>
    <m/>
    <m/>
    <m/>
    <m/>
    <m/>
    <m/>
    <m/>
    <m/>
    <m/>
    <m/>
    <m/>
    <m/>
    <m/>
    <m/>
    <n v="1"/>
    <m/>
  </r>
  <r>
    <m/>
    <s v="V400001"/>
    <s v="2021-2420-3"/>
    <x v="41"/>
    <m/>
    <s v="Wagon"/>
    <n v="149"/>
    <s v="33 80 4960 102-8"/>
    <x v="11"/>
    <m/>
    <m/>
    <x v="5"/>
    <x v="3"/>
    <n v="1"/>
    <m/>
    <m/>
    <n v="1"/>
    <m/>
    <n v="0"/>
    <n v="1"/>
    <x v="1"/>
    <m/>
    <m/>
    <m/>
    <x v="5"/>
    <m/>
    <m/>
    <m/>
    <d v="2022-11-05T00:00:00"/>
    <d v="2028-11-30T00:00:00"/>
    <n v="2190"/>
    <x v="37"/>
    <m/>
    <m/>
    <m/>
    <m/>
    <s v="with various options"/>
    <m/>
    <m/>
    <n v="3"/>
    <n v="0"/>
    <m/>
    <d v="2028-11-30T00:00:00"/>
    <m/>
    <m/>
    <m/>
    <m/>
    <m/>
    <m/>
    <m/>
    <m/>
    <m/>
    <m/>
    <m/>
    <m/>
    <m/>
    <m/>
    <m/>
    <m/>
    <m/>
    <m/>
    <m/>
    <d v="2028-06-30T00:00:00"/>
    <m/>
    <n v="140000"/>
    <m/>
    <m/>
    <s v="Euro"/>
    <n v="16.59"/>
    <m/>
    <m/>
    <m/>
    <m/>
    <n v="25.4"/>
    <n v="0"/>
    <m/>
    <m/>
    <m/>
    <m/>
    <m/>
    <m/>
    <m/>
    <m/>
    <m/>
    <m/>
    <m/>
    <m/>
    <m/>
    <m/>
    <m/>
    <m/>
    <m/>
    <m/>
    <m/>
    <n v="1"/>
    <m/>
  </r>
  <r>
    <m/>
    <s v="V400001"/>
    <s v="2021-2420-3"/>
    <x v="41"/>
    <m/>
    <s v="Wagon"/>
    <n v="150"/>
    <s v="33 80 4960 103-6"/>
    <x v="11"/>
    <m/>
    <m/>
    <x v="5"/>
    <x v="3"/>
    <n v="1"/>
    <m/>
    <m/>
    <n v="1"/>
    <m/>
    <n v="0"/>
    <n v="1"/>
    <x v="1"/>
    <m/>
    <m/>
    <m/>
    <x v="5"/>
    <m/>
    <m/>
    <m/>
    <d v="2022-11-05T00:00:00"/>
    <d v="2028-11-30T00:00:00"/>
    <n v="2190"/>
    <x v="37"/>
    <m/>
    <m/>
    <m/>
    <m/>
    <s v="with various options"/>
    <m/>
    <m/>
    <n v="3"/>
    <n v="0"/>
    <m/>
    <d v="2028-11-30T00:00:00"/>
    <m/>
    <m/>
    <m/>
    <m/>
    <m/>
    <m/>
    <m/>
    <m/>
    <m/>
    <m/>
    <m/>
    <m/>
    <m/>
    <m/>
    <m/>
    <m/>
    <m/>
    <m/>
    <m/>
    <d v="2028-06-30T00:00:00"/>
    <m/>
    <n v="140000"/>
    <m/>
    <m/>
    <s v="Euro"/>
    <n v="16.59"/>
    <m/>
    <m/>
    <m/>
    <m/>
    <n v="25.4"/>
    <n v="0"/>
    <m/>
    <m/>
    <m/>
    <m/>
    <m/>
    <m/>
    <m/>
    <m/>
    <m/>
    <m/>
    <m/>
    <m/>
    <m/>
    <m/>
    <m/>
    <m/>
    <m/>
    <m/>
    <m/>
    <n v="1"/>
    <m/>
  </r>
  <r>
    <m/>
    <s v="V400001"/>
    <s v="2021-2420-3"/>
    <x v="41"/>
    <m/>
    <s v="Wagon"/>
    <n v="151"/>
    <s v="33 80 4960 104-4"/>
    <x v="11"/>
    <m/>
    <m/>
    <x v="5"/>
    <x v="3"/>
    <n v="1"/>
    <m/>
    <m/>
    <n v="1"/>
    <m/>
    <n v="0"/>
    <n v="1"/>
    <x v="1"/>
    <m/>
    <m/>
    <m/>
    <x v="5"/>
    <m/>
    <m/>
    <m/>
    <d v="2022-11-05T00:00:00"/>
    <d v="2028-11-30T00:00:00"/>
    <n v="2190"/>
    <x v="37"/>
    <m/>
    <m/>
    <m/>
    <m/>
    <s v="with various options"/>
    <m/>
    <m/>
    <n v="3"/>
    <n v="0"/>
    <m/>
    <d v="2028-11-30T00:00:00"/>
    <m/>
    <m/>
    <m/>
    <m/>
    <m/>
    <m/>
    <m/>
    <m/>
    <m/>
    <m/>
    <m/>
    <m/>
    <m/>
    <m/>
    <m/>
    <m/>
    <m/>
    <m/>
    <m/>
    <d v="2028-06-30T00:00:00"/>
    <m/>
    <n v="140000"/>
    <m/>
    <m/>
    <s v="Euro"/>
    <n v="16.59"/>
    <m/>
    <m/>
    <m/>
    <m/>
    <n v="25.4"/>
    <n v="0"/>
    <m/>
    <m/>
    <m/>
    <m/>
    <m/>
    <m/>
    <m/>
    <m/>
    <m/>
    <m/>
    <m/>
    <m/>
    <m/>
    <m/>
    <m/>
    <m/>
    <m/>
    <m/>
    <m/>
    <n v="1"/>
    <m/>
  </r>
  <r>
    <m/>
    <s v="V400001"/>
    <s v="2021-2420-3"/>
    <x v="41"/>
    <m/>
    <s v="Wagon"/>
    <n v="152"/>
    <s v="33 80 4960 105-1"/>
    <x v="11"/>
    <m/>
    <m/>
    <x v="5"/>
    <x v="3"/>
    <n v="1"/>
    <m/>
    <m/>
    <n v="1"/>
    <m/>
    <n v="0"/>
    <n v="1"/>
    <x v="1"/>
    <m/>
    <m/>
    <m/>
    <x v="5"/>
    <m/>
    <m/>
    <m/>
    <d v="2022-11-05T00:00:00"/>
    <d v="2028-11-30T00:00:00"/>
    <n v="2190"/>
    <x v="37"/>
    <m/>
    <m/>
    <m/>
    <m/>
    <s v="with various options"/>
    <m/>
    <m/>
    <n v="3"/>
    <n v="0"/>
    <m/>
    <d v="2028-11-30T00:00:00"/>
    <m/>
    <m/>
    <m/>
    <m/>
    <m/>
    <m/>
    <m/>
    <m/>
    <m/>
    <m/>
    <m/>
    <m/>
    <m/>
    <m/>
    <m/>
    <m/>
    <m/>
    <m/>
    <m/>
    <d v="2028-06-30T00:00:00"/>
    <m/>
    <n v="140000"/>
    <m/>
    <m/>
    <s v="Euro"/>
    <n v="16.59"/>
    <m/>
    <m/>
    <m/>
    <m/>
    <n v="25.4"/>
    <n v="0"/>
    <m/>
    <m/>
    <m/>
    <m/>
    <m/>
    <m/>
    <m/>
    <m/>
    <m/>
    <m/>
    <m/>
    <m/>
    <m/>
    <m/>
    <m/>
    <m/>
    <m/>
    <m/>
    <m/>
    <n v="1"/>
    <m/>
  </r>
  <r>
    <m/>
    <s v="V400001"/>
    <s v="2021-2420-3"/>
    <x v="41"/>
    <m/>
    <s v="Wagon"/>
    <n v="153"/>
    <s v="33 80 4960 106-9"/>
    <x v="11"/>
    <m/>
    <m/>
    <x v="5"/>
    <x v="3"/>
    <n v="1"/>
    <m/>
    <m/>
    <n v="1"/>
    <m/>
    <n v="0"/>
    <n v="1"/>
    <x v="1"/>
    <m/>
    <m/>
    <m/>
    <x v="5"/>
    <m/>
    <m/>
    <m/>
    <d v="2022-11-05T00:00:00"/>
    <d v="2028-11-30T00:00:00"/>
    <n v="2190"/>
    <x v="37"/>
    <m/>
    <m/>
    <m/>
    <m/>
    <s v="with various options"/>
    <m/>
    <m/>
    <n v="3"/>
    <n v="0"/>
    <m/>
    <d v="2028-11-30T00:00:00"/>
    <m/>
    <m/>
    <m/>
    <m/>
    <m/>
    <m/>
    <m/>
    <m/>
    <m/>
    <m/>
    <m/>
    <m/>
    <m/>
    <m/>
    <m/>
    <m/>
    <m/>
    <m/>
    <m/>
    <d v="2028-06-30T00:00:00"/>
    <m/>
    <n v="140000"/>
    <m/>
    <m/>
    <s v="Euro"/>
    <n v="16.59"/>
    <m/>
    <m/>
    <m/>
    <m/>
    <n v="25.4"/>
    <n v="0"/>
    <m/>
    <m/>
    <m/>
    <m/>
    <m/>
    <m/>
    <m/>
    <m/>
    <m/>
    <m/>
    <m/>
    <m/>
    <m/>
    <m/>
    <m/>
    <m/>
    <m/>
    <m/>
    <m/>
    <n v="1"/>
    <m/>
  </r>
  <r>
    <m/>
    <s v="V400001"/>
    <s v="2021-2420-3"/>
    <x v="41"/>
    <m/>
    <s v="Wagon"/>
    <n v="154"/>
    <s v="33 80 4960 107-7"/>
    <x v="11"/>
    <m/>
    <m/>
    <x v="5"/>
    <x v="3"/>
    <n v="1"/>
    <m/>
    <m/>
    <n v="1"/>
    <m/>
    <n v="0"/>
    <n v="1"/>
    <x v="1"/>
    <m/>
    <m/>
    <m/>
    <x v="5"/>
    <m/>
    <m/>
    <m/>
    <d v="2022-11-05T00:00:00"/>
    <d v="2028-11-30T00:00:00"/>
    <n v="2190"/>
    <x v="37"/>
    <m/>
    <m/>
    <m/>
    <m/>
    <s v="with various options"/>
    <m/>
    <m/>
    <n v="3"/>
    <n v="0"/>
    <m/>
    <d v="2028-11-30T00:00:00"/>
    <m/>
    <m/>
    <m/>
    <m/>
    <m/>
    <m/>
    <m/>
    <m/>
    <m/>
    <m/>
    <m/>
    <m/>
    <m/>
    <m/>
    <m/>
    <m/>
    <m/>
    <m/>
    <m/>
    <d v="2028-06-30T00:00:00"/>
    <m/>
    <n v="140000"/>
    <m/>
    <m/>
    <s v="Euro"/>
    <n v="16.59"/>
    <m/>
    <m/>
    <m/>
    <m/>
    <n v="25.4"/>
    <n v="0"/>
    <m/>
    <m/>
    <m/>
    <m/>
    <m/>
    <m/>
    <m/>
    <m/>
    <m/>
    <m/>
    <m/>
    <m/>
    <m/>
    <m/>
    <m/>
    <m/>
    <m/>
    <m/>
    <m/>
    <n v="1"/>
    <m/>
  </r>
  <r>
    <m/>
    <s v="V400001"/>
    <s v="2021-2420-3"/>
    <x v="41"/>
    <m/>
    <s v="Wagon"/>
    <n v="155"/>
    <s v="33 80 4960 108-5"/>
    <x v="11"/>
    <m/>
    <m/>
    <x v="5"/>
    <x v="3"/>
    <n v="1"/>
    <m/>
    <m/>
    <n v="1"/>
    <m/>
    <n v="0"/>
    <n v="1"/>
    <x v="1"/>
    <m/>
    <m/>
    <m/>
    <x v="5"/>
    <m/>
    <m/>
    <m/>
    <d v="2022-11-05T00:00:00"/>
    <d v="2028-11-30T00:00:00"/>
    <n v="2190"/>
    <x v="37"/>
    <m/>
    <m/>
    <m/>
    <m/>
    <s v="with various options"/>
    <m/>
    <m/>
    <n v="3"/>
    <n v="0"/>
    <m/>
    <d v="2028-11-30T00:00:00"/>
    <m/>
    <m/>
    <m/>
    <m/>
    <m/>
    <m/>
    <m/>
    <m/>
    <m/>
    <m/>
    <m/>
    <m/>
    <m/>
    <m/>
    <m/>
    <m/>
    <m/>
    <m/>
    <m/>
    <d v="2028-06-30T00:00:00"/>
    <m/>
    <n v="140000"/>
    <m/>
    <m/>
    <s v="Euro"/>
    <n v="16.59"/>
    <m/>
    <m/>
    <m/>
    <m/>
    <n v="25.4"/>
    <n v="0"/>
    <m/>
    <m/>
    <m/>
    <m/>
    <m/>
    <m/>
    <m/>
    <m/>
    <m/>
    <m/>
    <m/>
    <m/>
    <m/>
    <m/>
    <m/>
    <m/>
    <m/>
    <m/>
    <m/>
    <n v="1"/>
    <m/>
  </r>
  <r>
    <m/>
    <s v="V400001"/>
    <s v="2021-2420-3"/>
    <x v="41"/>
    <m/>
    <s v="Wagon"/>
    <n v="156"/>
    <s v="33 80 4960 109-3"/>
    <x v="11"/>
    <m/>
    <m/>
    <x v="5"/>
    <x v="3"/>
    <n v="1"/>
    <m/>
    <m/>
    <n v="1"/>
    <m/>
    <n v="0"/>
    <n v="1"/>
    <x v="1"/>
    <m/>
    <m/>
    <m/>
    <x v="5"/>
    <m/>
    <m/>
    <m/>
    <d v="2022-11-05T00:00:00"/>
    <d v="2028-11-30T00:00:00"/>
    <n v="2190"/>
    <x v="37"/>
    <m/>
    <m/>
    <m/>
    <m/>
    <s v="with various options"/>
    <m/>
    <m/>
    <n v="3"/>
    <n v="0"/>
    <m/>
    <d v="2028-11-30T00:00:00"/>
    <m/>
    <m/>
    <m/>
    <m/>
    <m/>
    <m/>
    <m/>
    <m/>
    <m/>
    <m/>
    <m/>
    <m/>
    <m/>
    <m/>
    <m/>
    <m/>
    <m/>
    <m/>
    <m/>
    <d v="2028-06-30T00:00:00"/>
    <m/>
    <n v="140000"/>
    <m/>
    <m/>
    <s v="Euro"/>
    <n v="16.59"/>
    <m/>
    <m/>
    <m/>
    <m/>
    <n v="25.4"/>
    <n v="0"/>
    <m/>
    <m/>
    <m/>
    <m/>
    <m/>
    <m/>
    <m/>
    <m/>
    <m/>
    <m/>
    <m/>
    <m/>
    <m/>
    <m/>
    <m/>
    <m/>
    <m/>
    <m/>
    <m/>
    <n v="1"/>
    <m/>
  </r>
  <r>
    <m/>
    <s v="V400001"/>
    <s v="2021-2420-3"/>
    <x v="41"/>
    <m/>
    <s v="Wagon"/>
    <n v="157"/>
    <s v="33 80 4960 178-8"/>
    <x v="11"/>
    <m/>
    <m/>
    <x v="5"/>
    <x v="3"/>
    <n v="1"/>
    <m/>
    <m/>
    <n v="1"/>
    <m/>
    <n v="0"/>
    <n v="1"/>
    <x v="1"/>
    <m/>
    <m/>
    <m/>
    <x v="5"/>
    <m/>
    <m/>
    <m/>
    <d v="2022-12-14T00:00:00"/>
    <d v="2028-11-30T00:00:00"/>
    <n v="2190"/>
    <x v="37"/>
    <m/>
    <m/>
    <m/>
    <m/>
    <s v="with various options"/>
    <m/>
    <m/>
    <n v="3"/>
    <n v="0"/>
    <m/>
    <d v="2028-11-30T00:00:00"/>
    <m/>
    <m/>
    <m/>
    <m/>
    <m/>
    <m/>
    <m/>
    <m/>
    <m/>
    <m/>
    <m/>
    <m/>
    <m/>
    <m/>
    <m/>
    <m/>
    <m/>
    <m/>
    <m/>
    <d v="2028-06-30T00:00:00"/>
    <m/>
    <n v="140000"/>
    <m/>
    <m/>
    <s v="Euro"/>
    <n v="16.59"/>
    <m/>
    <m/>
    <m/>
    <m/>
    <n v="25.4"/>
    <n v="0"/>
    <m/>
    <m/>
    <m/>
    <m/>
    <m/>
    <m/>
    <m/>
    <m/>
    <m/>
    <m/>
    <m/>
    <m/>
    <m/>
    <m/>
    <m/>
    <m/>
    <m/>
    <m/>
    <m/>
    <n v="1"/>
    <m/>
  </r>
  <r>
    <m/>
    <s v="V400001"/>
    <s v="2021-2420-3"/>
    <x v="41"/>
    <m/>
    <s v="Wagon"/>
    <n v="158"/>
    <s v="33 80 4960 179-6"/>
    <x v="11"/>
    <m/>
    <m/>
    <x v="5"/>
    <x v="3"/>
    <n v="1"/>
    <m/>
    <m/>
    <n v="1"/>
    <m/>
    <n v="0"/>
    <n v="1"/>
    <x v="1"/>
    <m/>
    <m/>
    <m/>
    <x v="5"/>
    <m/>
    <m/>
    <m/>
    <d v="2022-12-14T00:00:00"/>
    <d v="2028-11-30T00:00:00"/>
    <n v="2190"/>
    <x v="37"/>
    <m/>
    <m/>
    <m/>
    <m/>
    <s v="with various options"/>
    <m/>
    <m/>
    <n v="3"/>
    <n v="0"/>
    <m/>
    <d v="2028-11-30T00:00:00"/>
    <m/>
    <m/>
    <m/>
    <m/>
    <m/>
    <m/>
    <m/>
    <m/>
    <m/>
    <m/>
    <m/>
    <m/>
    <m/>
    <m/>
    <m/>
    <m/>
    <m/>
    <m/>
    <m/>
    <d v="2028-06-30T00:00:00"/>
    <m/>
    <n v="140000"/>
    <m/>
    <m/>
    <s v="Euro"/>
    <n v="16.59"/>
    <m/>
    <m/>
    <m/>
    <m/>
    <n v="25.4"/>
    <n v="0"/>
    <m/>
    <m/>
    <m/>
    <m/>
    <m/>
    <m/>
    <m/>
    <m/>
    <m/>
    <m/>
    <m/>
    <m/>
    <m/>
    <m/>
    <m/>
    <m/>
    <m/>
    <m/>
    <m/>
    <n v="1"/>
    <m/>
  </r>
  <r>
    <m/>
    <s v="V400001"/>
    <s v="2021-2420-3"/>
    <x v="41"/>
    <m/>
    <s v="Wagon"/>
    <n v="159"/>
    <s v="33 80 4960 180-4"/>
    <x v="11"/>
    <m/>
    <m/>
    <x v="5"/>
    <x v="3"/>
    <n v="1"/>
    <m/>
    <m/>
    <n v="1"/>
    <m/>
    <n v="0"/>
    <n v="1"/>
    <x v="1"/>
    <m/>
    <m/>
    <m/>
    <x v="5"/>
    <m/>
    <m/>
    <m/>
    <d v="2022-12-14T00:00:00"/>
    <d v="2028-11-30T00:00:00"/>
    <n v="2190"/>
    <x v="37"/>
    <m/>
    <m/>
    <m/>
    <m/>
    <s v="with various options"/>
    <m/>
    <m/>
    <n v="3"/>
    <n v="0"/>
    <m/>
    <d v="2028-11-30T00:00:00"/>
    <m/>
    <m/>
    <m/>
    <m/>
    <m/>
    <m/>
    <m/>
    <m/>
    <m/>
    <m/>
    <m/>
    <m/>
    <m/>
    <m/>
    <m/>
    <m/>
    <m/>
    <m/>
    <m/>
    <d v="2028-06-30T00:00:00"/>
    <m/>
    <n v="140000"/>
    <m/>
    <m/>
    <s v="Euro"/>
    <n v="16.59"/>
    <m/>
    <m/>
    <m/>
    <m/>
    <n v="25.4"/>
    <n v="0"/>
    <m/>
    <m/>
    <m/>
    <m/>
    <m/>
    <m/>
    <m/>
    <m/>
    <m/>
    <m/>
    <m/>
    <m/>
    <m/>
    <m/>
    <m/>
    <m/>
    <m/>
    <m/>
    <m/>
    <n v="1"/>
    <m/>
  </r>
  <r>
    <m/>
    <s v="V400001"/>
    <s v="2021-2420-3"/>
    <x v="41"/>
    <m/>
    <s v="Wagon"/>
    <n v="160"/>
    <s v="33 80 4960 181-2"/>
    <x v="11"/>
    <m/>
    <m/>
    <x v="5"/>
    <x v="3"/>
    <n v="1"/>
    <m/>
    <m/>
    <n v="1"/>
    <m/>
    <n v="0"/>
    <n v="1"/>
    <x v="1"/>
    <m/>
    <m/>
    <m/>
    <x v="5"/>
    <m/>
    <m/>
    <m/>
    <d v="2022-12-14T00:00:00"/>
    <d v="2028-11-30T00:00:00"/>
    <n v="2190"/>
    <x v="37"/>
    <m/>
    <m/>
    <m/>
    <m/>
    <s v="with various options"/>
    <m/>
    <m/>
    <n v="3"/>
    <n v="0"/>
    <m/>
    <d v="2028-11-30T00:00:00"/>
    <m/>
    <m/>
    <m/>
    <m/>
    <m/>
    <m/>
    <m/>
    <m/>
    <m/>
    <m/>
    <m/>
    <m/>
    <m/>
    <m/>
    <m/>
    <m/>
    <m/>
    <m/>
    <m/>
    <d v="2028-06-30T00:00:00"/>
    <m/>
    <n v="140000"/>
    <m/>
    <m/>
    <s v="Euro"/>
    <n v="16.59"/>
    <m/>
    <m/>
    <m/>
    <m/>
    <n v="25.4"/>
    <n v="0"/>
    <m/>
    <m/>
    <m/>
    <m/>
    <m/>
    <m/>
    <m/>
    <m/>
    <m/>
    <m/>
    <m/>
    <m/>
    <m/>
    <m/>
    <m/>
    <m/>
    <m/>
    <m/>
    <m/>
    <n v="1"/>
    <m/>
  </r>
  <r>
    <m/>
    <s v="V400001"/>
    <s v="2021-2420-3"/>
    <x v="41"/>
    <m/>
    <s v="Wagon"/>
    <n v="161"/>
    <s v="33 80 4960 182-0"/>
    <x v="11"/>
    <m/>
    <m/>
    <x v="5"/>
    <x v="3"/>
    <n v="1"/>
    <m/>
    <m/>
    <n v="1"/>
    <m/>
    <n v="0"/>
    <n v="1"/>
    <x v="1"/>
    <m/>
    <m/>
    <m/>
    <x v="5"/>
    <m/>
    <m/>
    <m/>
    <d v="2022-12-14T00:00:00"/>
    <d v="2028-11-30T00:00:00"/>
    <n v="2190"/>
    <x v="37"/>
    <m/>
    <m/>
    <m/>
    <m/>
    <s v="with various options"/>
    <m/>
    <m/>
    <n v="3"/>
    <n v="0"/>
    <m/>
    <d v="2028-11-30T00:00:00"/>
    <m/>
    <m/>
    <m/>
    <m/>
    <m/>
    <m/>
    <m/>
    <m/>
    <m/>
    <m/>
    <m/>
    <m/>
    <m/>
    <m/>
    <m/>
    <m/>
    <m/>
    <m/>
    <m/>
    <d v="2028-06-30T00:00:00"/>
    <m/>
    <n v="140000"/>
    <m/>
    <m/>
    <s v="Euro"/>
    <n v="16.59"/>
    <m/>
    <m/>
    <m/>
    <m/>
    <n v="25.4"/>
    <n v="0"/>
    <m/>
    <m/>
    <m/>
    <m/>
    <m/>
    <m/>
    <m/>
    <m/>
    <m/>
    <m/>
    <m/>
    <m/>
    <m/>
    <m/>
    <m/>
    <m/>
    <m/>
    <m/>
    <m/>
    <n v="1"/>
    <m/>
  </r>
  <r>
    <m/>
    <s v="V400001"/>
    <s v="2021-2420-3"/>
    <x v="41"/>
    <m/>
    <s v="Wagon"/>
    <n v="162"/>
    <s v="33 80 4960 183-8"/>
    <x v="11"/>
    <m/>
    <m/>
    <x v="5"/>
    <x v="3"/>
    <n v="1"/>
    <m/>
    <m/>
    <n v="1"/>
    <m/>
    <n v="0"/>
    <n v="1"/>
    <x v="1"/>
    <m/>
    <m/>
    <m/>
    <x v="5"/>
    <m/>
    <m/>
    <m/>
    <d v="2022-12-14T00:00:00"/>
    <d v="2028-11-30T00:00:00"/>
    <n v="2190"/>
    <x v="37"/>
    <m/>
    <m/>
    <m/>
    <m/>
    <s v="with various options"/>
    <m/>
    <m/>
    <n v="3"/>
    <n v="0"/>
    <m/>
    <d v="2028-11-30T00:00:00"/>
    <m/>
    <m/>
    <m/>
    <m/>
    <m/>
    <m/>
    <m/>
    <m/>
    <m/>
    <m/>
    <m/>
    <m/>
    <m/>
    <m/>
    <m/>
    <m/>
    <m/>
    <m/>
    <m/>
    <d v="2028-06-30T00:00:00"/>
    <m/>
    <n v="140000"/>
    <m/>
    <m/>
    <s v="Euro"/>
    <n v="16.59"/>
    <m/>
    <m/>
    <m/>
    <m/>
    <n v="25.4"/>
    <n v="0"/>
    <m/>
    <m/>
    <m/>
    <m/>
    <m/>
    <m/>
    <m/>
    <m/>
    <m/>
    <m/>
    <m/>
    <m/>
    <m/>
    <m/>
    <m/>
    <m/>
    <m/>
    <m/>
    <m/>
    <n v="1"/>
    <m/>
  </r>
  <r>
    <m/>
    <s v="V400001"/>
    <s v="2021-2420-3"/>
    <x v="41"/>
    <m/>
    <s v="Wagon"/>
    <n v="163"/>
    <e v="#N/A"/>
    <x v="11"/>
    <m/>
    <m/>
    <x v="5"/>
    <x v="3"/>
    <n v="1"/>
    <m/>
    <m/>
    <n v="1"/>
    <m/>
    <n v="0"/>
    <n v="0"/>
    <x v="1"/>
    <m/>
    <m/>
    <m/>
    <x v="0"/>
    <m/>
    <m/>
    <m/>
    <e v="#N/A"/>
    <e v="#N/A"/>
    <n v="2190"/>
    <x v="1"/>
    <m/>
    <m/>
    <m/>
    <m/>
    <s v="with various options"/>
    <m/>
    <m/>
    <n v="3"/>
    <n v="0"/>
    <m/>
    <e v="#N/A"/>
    <m/>
    <m/>
    <m/>
    <m/>
    <m/>
    <m/>
    <m/>
    <m/>
    <m/>
    <m/>
    <m/>
    <m/>
    <m/>
    <m/>
    <m/>
    <m/>
    <m/>
    <m/>
    <m/>
    <e v="#N/A"/>
    <m/>
    <n v="140000"/>
    <m/>
    <m/>
    <s v="Euro"/>
    <n v="16.59"/>
    <m/>
    <m/>
    <m/>
    <m/>
    <e v="#N/A"/>
    <n v="0"/>
    <m/>
    <m/>
    <m/>
    <m/>
    <m/>
    <m/>
    <m/>
    <m/>
    <m/>
    <m/>
    <m/>
    <m/>
    <m/>
    <m/>
    <m/>
    <m/>
    <m/>
    <m/>
    <m/>
    <n v="1"/>
    <m/>
  </r>
  <r>
    <m/>
    <s v="V400001"/>
    <s v="2021-2420-3"/>
    <x v="41"/>
    <m/>
    <s v="Wagon"/>
    <n v="164"/>
    <s v="33 80 4960 185-3"/>
    <x v="11"/>
    <m/>
    <m/>
    <x v="5"/>
    <x v="3"/>
    <n v="1"/>
    <m/>
    <m/>
    <n v="1"/>
    <m/>
    <n v="0"/>
    <n v="1"/>
    <x v="1"/>
    <m/>
    <m/>
    <m/>
    <x v="5"/>
    <m/>
    <m/>
    <m/>
    <d v="2022-12-14T00:00:00"/>
    <d v="2028-11-30T00:00:00"/>
    <n v="2190"/>
    <x v="37"/>
    <m/>
    <m/>
    <m/>
    <m/>
    <s v="with various options"/>
    <m/>
    <m/>
    <n v="3"/>
    <n v="0"/>
    <m/>
    <d v="2028-11-30T00:00:00"/>
    <m/>
    <m/>
    <m/>
    <m/>
    <m/>
    <m/>
    <m/>
    <m/>
    <m/>
    <m/>
    <m/>
    <m/>
    <m/>
    <m/>
    <m/>
    <m/>
    <m/>
    <m/>
    <m/>
    <d v="2028-06-30T00:00:00"/>
    <m/>
    <n v="140000"/>
    <m/>
    <m/>
    <s v="Euro"/>
    <n v="16.59"/>
    <m/>
    <m/>
    <m/>
    <m/>
    <n v="25.4"/>
    <n v="0"/>
    <m/>
    <m/>
    <m/>
    <m/>
    <m/>
    <m/>
    <m/>
    <m/>
    <m/>
    <m/>
    <m/>
    <m/>
    <m/>
    <m/>
    <m/>
    <m/>
    <m/>
    <m/>
    <m/>
    <n v="1"/>
    <m/>
  </r>
  <r>
    <m/>
    <s v="V400001"/>
    <s v="2021-2420-3"/>
    <x v="41"/>
    <m/>
    <s v="Wagon"/>
    <n v="165"/>
    <s v="33 80 4960 186-1"/>
    <x v="11"/>
    <m/>
    <m/>
    <x v="5"/>
    <x v="3"/>
    <n v="1"/>
    <m/>
    <m/>
    <n v="1"/>
    <m/>
    <n v="0"/>
    <n v="1"/>
    <x v="1"/>
    <m/>
    <m/>
    <m/>
    <x v="5"/>
    <m/>
    <m/>
    <m/>
    <d v="2022-12-14T00:00:00"/>
    <d v="2028-11-30T00:00:00"/>
    <n v="2190"/>
    <x v="37"/>
    <m/>
    <m/>
    <m/>
    <m/>
    <s v="with various options"/>
    <m/>
    <m/>
    <n v="3"/>
    <n v="0"/>
    <m/>
    <d v="2028-11-30T00:00:00"/>
    <m/>
    <m/>
    <m/>
    <m/>
    <m/>
    <m/>
    <m/>
    <m/>
    <m/>
    <m/>
    <m/>
    <m/>
    <m/>
    <m/>
    <m/>
    <m/>
    <m/>
    <m/>
    <m/>
    <d v="2028-06-30T00:00:00"/>
    <m/>
    <n v="140000"/>
    <m/>
    <m/>
    <s v="Euro"/>
    <n v="16.59"/>
    <m/>
    <m/>
    <m/>
    <m/>
    <n v="25.4"/>
    <n v="0"/>
    <m/>
    <m/>
    <m/>
    <m/>
    <m/>
    <m/>
    <m/>
    <m/>
    <m/>
    <m/>
    <m/>
    <m/>
    <m/>
    <m/>
    <m/>
    <m/>
    <m/>
    <m/>
    <m/>
    <n v="1"/>
    <m/>
  </r>
  <r>
    <m/>
    <s v="V400001"/>
    <s v="2021-2420-3"/>
    <x v="41"/>
    <m/>
    <s v="Wagon"/>
    <n v="166"/>
    <s v="33 80 4960 187-9"/>
    <x v="11"/>
    <m/>
    <m/>
    <x v="5"/>
    <x v="3"/>
    <n v="1"/>
    <m/>
    <m/>
    <n v="1"/>
    <m/>
    <n v="0"/>
    <n v="1"/>
    <x v="1"/>
    <m/>
    <m/>
    <m/>
    <x v="5"/>
    <m/>
    <m/>
    <m/>
    <d v="2022-12-14T00:00:00"/>
    <d v="2028-11-30T00:00:00"/>
    <n v="2190"/>
    <x v="37"/>
    <m/>
    <m/>
    <m/>
    <m/>
    <s v="with various options"/>
    <m/>
    <m/>
    <n v="3"/>
    <n v="0"/>
    <m/>
    <d v="2028-11-30T00:00:00"/>
    <m/>
    <m/>
    <m/>
    <m/>
    <m/>
    <m/>
    <m/>
    <m/>
    <m/>
    <m/>
    <m/>
    <m/>
    <m/>
    <m/>
    <m/>
    <m/>
    <m/>
    <m/>
    <m/>
    <d v="2028-06-30T00:00:00"/>
    <m/>
    <n v="140000"/>
    <m/>
    <m/>
    <s v="Euro"/>
    <n v="16.59"/>
    <m/>
    <m/>
    <m/>
    <m/>
    <n v="25.4"/>
    <n v="0"/>
    <m/>
    <m/>
    <m/>
    <m/>
    <m/>
    <m/>
    <m/>
    <m/>
    <m/>
    <m/>
    <m/>
    <m/>
    <m/>
    <m/>
    <m/>
    <m/>
    <m/>
    <m/>
    <m/>
    <n v="1"/>
    <m/>
  </r>
  <r>
    <m/>
    <s v="V400001"/>
    <s v="2021-2420-3"/>
    <x v="41"/>
    <m/>
    <s v="Wagon"/>
    <n v="167"/>
    <s v="33 80 4960 188-7"/>
    <x v="11"/>
    <m/>
    <m/>
    <x v="5"/>
    <x v="3"/>
    <n v="1"/>
    <m/>
    <m/>
    <n v="1"/>
    <m/>
    <n v="0"/>
    <n v="1"/>
    <x v="1"/>
    <m/>
    <m/>
    <m/>
    <x v="5"/>
    <m/>
    <m/>
    <m/>
    <d v="2022-12-14T00:00:00"/>
    <d v="2028-11-30T00:00:00"/>
    <n v="2190"/>
    <x v="37"/>
    <m/>
    <m/>
    <m/>
    <m/>
    <s v="with various options"/>
    <m/>
    <m/>
    <n v="3"/>
    <n v="0"/>
    <m/>
    <d v="2028-11-30T00:00:00"/>
    <m/>
    <m/>
    <m/>
    <m/>
    <m/>
    <m/>
    <m/>
    <m/>
    <m/>
    <m/>
    <m/>
    <m/>
    <m/>
    <m/>
    <m/>
    <m/>
    <m/>
    <m/>
    <m/>
    <d v="2028-06-30T00:00:00"/>
    <m/>
    <n v="140000"/>
    <m/>
    <m/>
    <s v="Euro"/>
    <n v="16.59"/>
    <m/>
    <m/>
    <m/>
    <m/>
    <n v="25.4"/>
    <n v="0"/>
    <m/>
    <m/>
    <m/>
    <m/>
    <m/>
    <m/>
    <m/>
    <m/>
    <m/>
    <m/>
    <m/>
    <m/>
    <m/>
    <m/>
    <m/>
    <m/>
    <m/>
    <m/>
    <m/>
    <n v="1"/>
    <m/>
  </r>
  <r>
    <m/>
    <s v="V400001"/>
    <s v="2021-2420-3"/>
    <x v="41"/>
    <m/>
    <s v="Wagon"/>
    <n v="168"/>
    <s v="33 80 4960 189-5"/>
    <x v="11"/>
    <m/>
    <m/>
    <x v="5"/>
    <x v="3"/>
    <n v="1"/>
    <m/>
    <m/>
    <n v="1"/>
    <m/>
    <n v="0"/>
    <n v="1"/>
    <x v="1"/>
    <m/>
    <m/>
    <m/>
    <x v="5"/>
    <m/>
    <m/>
    <m/>
    <d v="2022-12-14T00:00:00"/>
    <d v="2028-11-30T00:00:00"/>
    <n v="2190"/>
    <x v="37"/>
    <m/>
    <m/>
    <m/>
    <m/>
    <s v="with various options"/>
    <m/>
    <m/>
    <n v="3"/>
    <n v="0"/>
    <m/>
    <d v="2028-11-30T00:00:00"/>
    <m/>
    <m/>
    <m/>
    <m/>
    <m/>
    <m/>
    <m/>
    <m/>
    <m/>
    <m/>
    <m/>
    <m/>
    <m/>
    <m/>
    <m/>
    <m/>
    <m/>
    <m/>
    <m/>
    <d v="2028-06-30T00:00:00"/>
    <m/>
    <n v="140000"/>
    <m/>
    <m/>
    <s v="Euro"/>
    <n v="16.59"/>
    <m/>
    <m/>
    <m/>
    <m/>
    <n v="25.4"/>
    <n v="0"/>
    <m/>
    <m/>
    <m/>
    <m/>
    <m/>
    <m/>
    <m/>
    <m/>
    <m/>
    <m/>
    <m/>
    <m/>
    <m/>
    <m/>
    <m/>
    <m/>
    <m/>
    <m/>
    <m/>
    <n v="1"/>
    <m/>
  </r>
  <r>
    <m/>
    <s v="V400001"/>
    <s v="2021-2420-3"/>
    <x v="41"/>
    <m/>
    <s v="Wagon"/>
    <n v="169"/>
    <s v="33 80 4960 190-3"/>
    <x v="11"/>
    <m/>
    <m/>
    <x v="5"/>
    <x v="3"/>
    <n v="1"/>
    <m/>
    <m/>
    <n v="1"/>
    <m/>
    <n v="0"/>
    <n v="1"/>
    <x v="1"/>
    <m/>
    <m/>
    <m/>
    <x v="5"/>
    <m/>
    <m/>
    <m/>
    <d v="2022-12-14T00:00:00"/>
    <d v="2028-11-30T00:00:00"/>
    <n v="2190"/>
    <x v="37"/>
    <m/>
    <m/>
    <m/>
    <m/>
    <s v="with various options"/>
    <m/>
    <m/>
    <n v="3"/>
    <n v="0"/>
    <m/>
    <d v="2028-11-30T00:00:00"/>
    <m/>
    <m/>
    <m/>
    <m/>
    <m/>
    <m/>
    <m/>
    <m/>
    <m/>
    <m/>
    <m/>
    <m/>
    <m/>
    <m/>
    <m/>
    <m/>
    <m/>
    <m/>
    <m/>
    <d v="2028-06-30T00:00:00"/>
    <m/>
    <n v="140000"/>
    <m/>
    <m/>
    <s v="Euro"/>
    <n v="16.59"/>
    <m/>
    <m/>
    <m/>
    <m/>
    <n v="25.4"/>
    <n v="0"/>
    <m/>
    <m/>
    <m/>
    <m/>
    <m/>
    <m/>
    <m/>
    <m/>
    <m/>
    <m/>
    <m/>
    <m/>
    <m/>
    <m/>
    <m/>
    <m/>
    <m/>
    <m/>
    <m/>
    <n v="1"/>
    <m/>
  </r>
  <r>
    <m/>
    <s v="V400001"/>
    <s v="2021-2420-3"/>
    <x v="41"/>
    <m/>
    <s v="Wagon"/>
    <n v="170"/>
    <s v="33 80 4960 191-1"/>
    <x v="11"/>
    <m/>
    <m/>
    <x v="5"/>
    <x v="3"/>
    <n v="1"/>
    <m/>
    <m/>
    <n v="1"/>
    <m/>
    <n v="0"/>
    <n v="1"/>
    <x v="1"/>
    <m/>
    <m/>
    <m/>
    <x v="5"/>
    <m/>
    <m/>
    <m/>
    <d v="2022-12-14T00:00:00"/>
    <d v="2028-11-30T00:00:00"/>
    <n v="2190"/>
    <x v="37"/>
    <m/>
    <m/>
    <m/>
    <m/>
    <s v="with various options"/>
    <m/>
    <m/>
    <n v="3"/>
    <n v="0"/>
    <m/>
    <d v="2028-11-30T00:00:00"/>
    <m/>
    <m/>
    <m/>
    <m/>
    <m/>
    <m/>
    <m/>
    <m/>
    <m/>
    <m/>
    <m/>
    <m/>
    <m/>
    <m/>
    <m/>
    <m/>
    <m/>
    <m/>
    <m/>
    <d v="2028-06-30T00:00:00"/>
    <m/>
    <n v="140000"/>
    <m/>
    <m/>
    <s v="Euro"/>
    <n v="16.59"/>
    <m/>
    <m/>
    <m/>
    <m/>
    <n v="25.4"/>
    <n v="0"/>
    <m/>
    <m/>
    <m/>
    <m/>
    <m/>
    <m/>
    <m/>
    <m/>
    <m/>
    <m/>
    <m/>
    <m/>
    <m/>
    <m/>
    <m/>
    <m/>
    <m/>
    <m/>
    <m/>
    <n v="1"/>
    <m/>
  </r>
  <r>
    <m/>
    <s v="V400001"/>
    <s v="2021-2420-3"/>
    <x v="41"/>
    <m/>
    <s v="Wagon"/>
    <n v="171"/>
    <s v="33 80 4960 192-9"/>
    <x v="11"/>
    <m/>
    <m/>
    <x v="5"/>
    <x v="3"/>
    <n v="1"/>
    <m/>
    <m/>
    <n v="1"/>
    <m/>
    <n v="0"/>
    <n v="1"/>
    <x v="1"/>
    <m/>
    <m/>
    <m/>
    <x v="5"/>
    <m/>
    <m/>
    <m/>
    <d v="2022-12-14T00:00:00"/>
    <d v="2028-11-30T00:00:00"/>
    <n v="2190"/>
    <x v="37"/>
    <m/>
    <m/>
    <m/>
    <m/>
    <s v="with various options"/>
    <m/>
    <m/>
    <n v="3"/>
    <n v="0"/>
    <m/>
    <d v="2028-11-30T00:00:00"/>
    <m/>
    <m/>
    <m/>
    <m/>
    <m/>
    <m/>
    <m/>
    <m/>
    <m/>
    <m/>
    <m/>
    <m/>
    <m/>
    <m/>
    <m/>
    <m/>
    <m/>
    <m/>
    <m/>
    <d v="2028-06-30T00:00:00"/>
    <m/>
    <n v="140000"/>
    <m/>
    <m/>
    <s v="Euro"/>
    <n v="16.59"/>
    <m/>
    <m/>
    <m/>
    <m/>
    <n v="25.4"/>
    <n v="0"/>
    <m/>
    <m/>
    <m/>
    <m/>
    <m/>
    <m/>
    <m/>
    <m/>
    <m/>
    <m/>
    <m/>
    <m/>
    <m/>
    <m/>
    <m/>
    <m/>
    <m/>
    <m/>
    <m/>
    <n v="1"/>
    <m/>
  </r>
  <r>
    <m/>
    <s v="V400001"/>
    <s v="2021-2420-3"/>
    <x v="41"/>
    <m/>
    <s v="Wagon"/>
    <n v="172"/>
    <s v="33 80 4960 193-7"/>
    <x v="11"/>
    <m/>
    <m/>
    <x v="5"/>
    <x v="3"/>
    <n v="1"/>
    <m/>
    <m/>
    <n v="1"/>
    <m/>
    <n v="0"/>
    <n v="1"/>
    <x v="1"/>
    <m/>
    <m/>
    <m/>
    <x v="5"/>
    <m/>
    <m/>
    <m/>
    <d v="2022-12-14T00:00:00"/>
    <d v="2028-11-30T00:00:00"/>
    <n v="2190"/>
    <x v="37"/>
    <m/>
    <m/>
    <m/>
    <m/>
    <s v="with various options"/>
    <m/>
    <m/>
    <n v="3"/>
    <n v="0"/>
    <m/>
    <d v="2028-11-30T00:00:00"/>
    <m/>
    <m/>
    <m/>
    <m/>
    <m/>
    <m/>
    <m/>
    <m/>
    <m/>
    <m/>
    <m/>
    <m/>
    <m/>
    <m/>
    <m/>
    <m/>
    <m/>
    <m/>
    <m/>
    <d v="2028-06-30T00:00:00"/>
    <m/>
    <n v="140000"/>
    <m/>
    <m/>
    <s v="Euro"/>
    <n v="16.59"/>
    <m/>
    <m/>
    <m/>
    <m/>
    <n v="25.4"/>
    <n v="0"/>
    <m/>
    <m/>
    <m/>
    <m/>
    <m/>
    <m/>
    <m/>
    <m/>
    <m/>
    <m/>
    <m/>
    <m/>
    <m/>
    <m/>
    <m/>
    <m/>
    <m/>
    <m/>
    <m/>
    <n v="1"/>
    <m/>
  </r>
  <r>
    <m/>
    <s v="V400001"/>
    <s v="2021-2420-3"/>
    <x v="41"/>
    <m/>
    <s v="Wagon"/>
    <n v="173"/>
    <e v="#N/A"/>
    <x v="11"/>
    <m/>
    <m/>
    <x v="5"/>
    <x v="3"/>
    <n v="1"/>
    <m/>
    <m/>
    <n v="1"/>
    <m/>
    <n v="0"/>
    <n v="0"/>
    <x v="1"/>
    <m/>
    <m/>
    <m/>
    <x v="0"/>
    <m/>
    <m/>
    <m/>
    <e v="#N/A"/>
    <e v="#N/A"/>
    <n v="2190"/>
    <x v="1"/>
    <m/>
    <m/>
    <m/>
    <m/>
    <s v="with various options"/>
    <m/>
    <m/>
    <n v="3"/>
    <n v="0"/>
    <m/>
    <e v="#N/A"/>
    <m/>
    <m/>
    <m/>
    <m/>
    <m/>
    <m/>
    <m/>
    <m/>
    <m/>
    <m/>
    <m/>
    <m/>
    <m/>
    <m/>
    <m/>
    <m/>
    <m/>
    <m/>
    <m/>
    <e v="#N/A"/>
    <m/>
    <n v="140000"/>
    <m/>
    <m/>
    <s v="Euro"/>
    <n v="16.59"/>
    <m/>
    <m/>
    <m/>
    <m/>
    <e v="#N/A"/>
    <n v="0"/>
    <m/>
    <m/>
    <m/>
    <m/>
    <m/>
    <m/>
    <m/>
    <m/>
    <m/>
    <m/>
    <m/>
    <m/>
    <m/>
    <m/>
    <m/>
    <m/>
    <m/>
    <m/>
    <m/>
    <n v="1"/>
    <m/>
  </r>
  <r>
    <m/>
    <s v="V400001"/>
    <s v="2021-2420-3"/>
    <x v="41"/>
    <m/>
    <s v="Wagon"/>
    <n v="174"/>
    <s v="33 80 4960 195-2"/>
    <x v="11"/>
    <m/>
    <m/>
    <x v="5"/>
    <x v="3"/>
    <n v="1"/>
    <m/>
    <m/>
    <n v="1"/>
    <m/>
    <n v="0"/>
    <n v="1"/>
    <x v="1"/>
    <m/>
    <m/>
    <m/>
    <x v="5"/>
    <m/>
    <m/>
    <m/>
    <d v="2022-12-14T00:00:00"/>
    <d v="2028-11-30T00:00:00"/>
    <n v="2190"/>
    <x v="37"/>
    <m/>
    <m/>
    <m/>
    <m/>
    <s v="with various options"/>
    <m/>
    <m/>
    <n v="3"/>
    <n v="0"/>
    <m/>
    <d v="2028-11-30T00:00:00"/>
    <m/>
    <m/>
    <m/>
    <m/>
    <m/>
    <m/>
    <m/>
    <m/>
    <m/>
    <m/>
    <m/>
    <m/>
    <m/>
    <m/>
    <m/>
    <m/>
    <m/>
    <m/>
    <m/>
    <d v="2028-06-30T00:00:00"/>
    <m/>
    <n v="140000"/>
    <m/>
    <m/>
    <s v="Euro"/>
    <n v="16.59"/>
    <m/>
    <m/>
    <m/>
    <m/>
    <n v="25.4"/>
    <n v="0"/>
    <m/>
    <m/>
    <m/>
    <m/>
    <m/>
    <m/>
    <m/>
    <m/>
    <m/>
    <m/>
    <m/>
    <m/>
    <m/>
    <m/>
    <m/>
    <m/>
    <m/>
    <m/>
    <m/>
    <n v="1"/>
    <m/>
  </r>
  <r>
    <m/>
    <s v="V400001"/>
    <s v="2021-2420-3"/>
    <x v="41"/>
    <m/>
    <s v="Wagon"/>
    <n v="175"/>
    <e v="#N/A"/>
    <x v="11"/>
    <m/>
    <m/>
    <x v="5"/>
    <x v="3"/>
    <n v="1"/>
    <m/>
    <m/>
    <n v="1"/>
    <m/>
    <n v="0"/>
    <n v="0"/>
    <x v="1"/>
    <m/>
    <m/>
    <m/>
    <x v="0"/>
    <m/>
    <m/>
    <m/>
    <e v="#N/A"/>
    <e v="#N/A"/>
    <n v="2190"/>
    <x v="1"/>
    <m/>
    <m/>
    <m/>
    <m/>
    <s v="with various options"/>
    <m/>
    <m/>
    <n v="3"/>
    <n v="0"/>
    <m/>
    <e v="#N/A"/>
    <m/>
    <m/>
    <m/>
    <m/>
    <m/>
    <m/>
    <m/>
    <m/>
    <m/>
    <m/>
    <m/>
    <m/>
    <m/>
    <m/>
    <m/>
    <m/>
    <m/>
    <m/>
    <m/>
    <e v="#N/A"/>
    <m/>
    <n v="140000"/>
    <m/>
    <m/>
    <s v="Euro"/>
    <n v="16.59"/>
    <m/>
    <m/>
    <m/>
    <m/>
    <e v="#N/A"/>
    <n v="0"/>
    <m/>
    <m/>
    <m/>
    <m/>
    <m/>
    <m/>
    <m/>
    <m/>
    <m/>
    <m/>
    <m/>
    <m/>
    <m/>
    <m/>
    <m/>
    <m/>
    <m/>
    <m/>
    <m/>
    <n v="1"/>
    <m/>
  </r>
  <r>
    <m/>
    <s v="V400001"/>
    <s v="2021-2420-3"/>
    <x v="41"/>
    <m/>
    <s v="Wagon"/>
    <n v="176"/>
    <s v="33 80 4960 197-8"/>
    <x v="11"/>
    <m/>
    <m/>
    <x v="5"/>
    <x v="3"/>
    <n v="1"/>
    <m/>
    <m/>
    <n v="1"/>
    <m/>
    <n v="0"/>
    <n v="1"/>
    <x v="1"/>
    <m/>
    <m/>
    <m/>
    <x v="5"/>
    <m/>
    <m/>
    <m/>
    <d v="2022-12-14T00:00:00"/>
    <d v="2028-11-30T00:00:00"/>
    <n v="2190"/>
    <x v="37"/>
    <m/>
    <m/>
    <m/>
    <m/>
    <s v="with various options"/>
    <m/>
    <m/>
    <n v="3"/>
    <n v="0"/>
    <m/>
    <d v="2028-11-30T00:00:00"/>
    <m/>
    <m/>
    <m/>
    <m/>
    <m/>
    <m/>
    <m/>
    <m/>
    <m/>
    <m/>
    <m/>
    <m/>
    <m/>
    <m/>
    <m/>
    <m/>
    <m/>
    <m/>
    <m/>
    <d v="2028-06-30T00:00:00"/>
    <m/>
    <n v="140000"/>
    <m/>
    <m/>
    <s v="Euro"/>
    <n v="16.59"/>
    <m/>
    <m/>
    <m/>
    <m/>
    <n v="25.4"/>
    <n v="0"/>
    <m/>
    <m/>
    <m/>
    <m/>
    <m/>
    <m/>
    <m/>
    <m/>
    <m/>
    <m/>
    <m/>
    <m/>
    <m/>
    <m/>
    <m/>
    <m/>
    <m/>
    <m/>
    <m/>
    <n v="1"/>
    <m/>
  </r>
  <r>
    <m/>
    <s v="V400001"/>
    <s v="2021-2420-3"/>
    <x v="41"/>
    <m/>
    <s v="Wagon"/>
    <n v="177"/>
    <s v="33 80 4960 198-6"/>
    <x v="11"/>
    <m/>
    <m/>
    <x v="5"/>
    <x v="3"/>
    <n v="1"/>
    <m/>
    <m/>
    <n v="1"/>
    <m/>
    <n v="0"/>
    <n v="1"/>
    <x v="1"/>
    <m/>
    <m/>
    <m/>
    <x v="5"/>
    <m/>
    <m/>
    <m/>
    <d v="2022-12-14T00:00:00"/>
    <d v="2028-11-30T00:00:00"/>
    <n v="2190"/>
    <x v="37"/>
    <m/>
    <m/>
    <m/>
    <m/>
    <s v="with various options"/>
    <m/>
    <m/>
    <n v="3"/>
    <n v="0"/>
    <m/>
    <d v="2028-11-30T00:00:00"/>
    <m/>
    <m/>
    <m/>
    <m/>
    <m/>
    <m/>
    <m/>
    <m/>
    <m/>
    <m/>
    <m/>
    <m/>
    <m/>
    <m/>
    <m/>
    <m/>
    <m/>
    <m/>
    <m/>
    <d v="2028-06-30T00:00:00"/>
    <m/>
    <n v="140000"/>
    <m/>
    <m/>
    <s v="Euro"/>
    <n v="16.59"/>
    <m/>
    <m/>
    <m/>
    <m/>
    <n v="25.4"/>
    <n v="0"/>
    <m/>
    <m/>
    <m/>
    <m/>
    <m/>
    <m/>
    <m/>
    <m/>
    <m/>
    <m/>
    <m/>
    <m/>
    <m/>
    <m/>
    <m/>
    <m/>
    <m/>
    <m/>
    <m/>
    <n v="1"/>
    <m/>
  </r>
  <r>
    <m/>
    <s v="V400001"/>
    <s v="2021-2420-3"/>
    <x v="41"/>
    <m/>
    <s v="Wagon"/>
    <n v="178"/>
    <e v="#N/A"/>
    <x v="11"/>
    <m/>
    <m/>
    <x v="5"/>
    <x v="3"/>
    <n v="1"/>
    <m/>
    <m/>
    <n v="1"/>
    <m/>
    <n v="0"/>
    <n v="0"/>
    <x v="1"/>
    <m/>
    <m/>
    <m/>
    <x v="0"/>
    <m/>
    <m/>
    <m/>
    <e v="#N/A"/>
    <e v="#N/A"/>
    <n v="2190"/>
    <x v="1"/>
    <m/>
    <m/>
    <m/>
    <m/>
    <s v="with various options"/>
    <m/>
    <m/>
    <n v="3"/>
    <n v="0"/>
    <m/>
    <e v="#N/A"/>
    <m/>
    <m/>
    <m/>
    <m/>
    <m/>
    <m/>
    <m/>
    <m/>
    <m/>
    <m/>
    <m/>
    <m/>
    <m/>
    <m/>
    <m/>
    <m/>
    <m/>
    <m/>
    <m/>
    <e v="#N/A"/>
    <m/>
    <n v="140000"/>
    <m/>
    <m/>
    <s v="Euro"/>
    <n v="16.59"/>
    <m/>
    <m/>
    <m/>
    <m/>
    <e v="#N/A"/>
    <n v="0"/>
    <m/>
    <m/>
    <m/>
    <m/>
    <m/>
    <m/>
    <m/>
    <m/>
    <m/>
    <m/>
    <m/>
    <m/>
    <m/>
    <m/>
    <m/>
    <m/>
    <m/>
    <m/>
    <m/>
    <n v="1"/>
    <m/>
  </r>
  <r>
    <s v="LOA ok CMI 20.06.25"/>
    <s v="V400006"/>
    <s v="2021-2420-4"/>
    <x v="41"/>
    <m/>
    <s v="Header"/>
    <m/>
    <m/>
    <x v="11"/>
    <s v="DEU"/>
    <s v="Middle EU - DBC"/>
    <x v="5"/>
    <x v="3"/>
    <n v="159"/>
    <m/>
    <m/>
    <n v="154"/>
    <n v="18"/>
    <n v="0"/>
    <n v="40"/>
    <x v="4"/>
    <m/>
    <m/>
    <m/>
    <x v="3"/>
    <s v="bis zu 50% early termination möglich mit versch. Pönalen"/>
    <d v="2023-05-05T00:00:00"/>
    <d v="2029-07-31T00:00:00"/>
    <m/>
    <m/>
    <n v="2279"/>
    <x v="45"/>
    <m/>
    <m/>
    <m/>
    <m/>
    <s v="with various options"/>
    <m/>
    <m/>
    <n v="3"/>
    <n v="0"/>
    <m/>
    <m/>
    <s v="ab dem 30.06.2023 bis zum 31.12.2023 bis zu 20% und danach pro Kalenderjahr bis zu 40 %, ab dem 31.12.2023 insgesamt bis zu 50 %,  Ankündigungsfristen zwischen 3-9 Mte "/>
    <m/>
    <m/>
    <m/>
    <m/>
    <m/>
    <m/>
    <m/>
    <n v="2279"/>
    <s v="A"/>
    <n v="64"/>
    <n v="1"/>
    <s v="DEU"/>
    <s v="Not required"/>
    <s v="N"/>
    <s v="N"/>
    <n v="24"/>
    <s v="muss bis 31.10.28 wahrgenommen werden"/>
    <m/>
    <m/>
    <m/>
    <n v="140000"/>
    <m/>
    <m/>
    <s v="Euro"/>
    <n v="27.94"/>
    <n v="0"/>
    <n v="0"/>
    <m/>
    <n v="0"/>
    <n v="27.94"/>
    <n v="0"/>
    <n v="780"/>
    <m/>
    <m/>
    <n v="0"/>
    <s v="0.00"/>
    <n v="0"/>
    <n v="0"/>
    <n v="0"/>
    <n v="0"/>
    <n v="27.94"/>
    <n v="0"/>
    <n v="27.94"/>
    <n v="1"/>
    <n v="0"/>
    <n v="27.94"/>
    <n v="27.94"/>
    <n v="22260000"/>
    <n v="0"/>
    <s v="Y"/>
    <n v="172"/>
    <n v="1617055.44"/>
  </r>
  <r>
    <m/>
    <s v="V400006"/>
    <s v="2021-2420-4"/>
    <x v="41"/>
    <m/>
    <s v="Wagon"/>
    <n v="1"/>
    <e v="#N/A"/>
    <x v="11"/>
    <m/>
    <m/>
    <x v="5"/>
    <x v="3"/>
    <n v="1"/>
    <m/>
    <m/>
    <n v="1"/>
    <m/>
    <n v="0"/>
    <n v="0"/>
    <x v="1"/>
    <m/>
    <m/>
    <m/>
    <x v="0"/>
    <m/>
    <m/>
    <m/>
    <e v="#N/A"/>
    <e v="#N/A"/>
    <n v="2190"/>
    <x v="1"/>
    <m/>
    <m/>
    <m/>
    <m/>
    <s v="with various options"/>
    <m/>
    <m/>
    <n v="3"/>
    <n v="0"/>
    <m/>
    <e v="#N/A"/>
    <m/>
    <m/>
    <m/>
    <m/>
    <m/>
    <m/>
    <m/>
    <m/>
    <m/>
    <m/>
    <m/>
    <m/>
    <m/>
    <m/>
    <m/>
    <m/>
    <m/>
    <m/>
    <m/>
    <e v="#N/A"/>
    <m/>
    <n v="140000"/>
    <m/>
    <m/>
    <s v="Euro"/>
    <n v="16.59"/>
    <m/>
    <m/>
    <m/>
    <m/>
    <e v="#N/A"/>
    <n v="0"/>
    <m/>
    <m/>
    <m/>
    <m/>
    <m/>
    <m/>
    <m/>
    <m/>
    <m/>
    <m/>
    <m/>
    <m/>
    <m/>
    <m/>
    <m/>
    <m/>
    <m/>
    <m/>
    <m/>
    <n v="1"/>
    <m/>
  </r>
  <r>
    <m/>
    <s v="V400006"/>
    <s v="2021-2420-4"/>
    <x v="41"/>
    <m/>
    <s v="Wagon"/>
    <n v="2"/>
    <e v="#N/A"/>
    <x v="11"/>
    <m/>
    <m/>
    <x v="5"/>
    <x v="3"/>
    <n v="1"/>
    <m/>
    <m/>
    <n v="1"/>
    <m/>
    <n v="0"/>
    <n v="0"/>
    <x v="1"/>
    <m/>
    <m/>
    <m/>
    <x v="0"/>
    <m/>
    <m/>
    <m/>
    <e v="#N/A"/>
    <e v="#N/A"/>
    <n v="2190"/>
    <x v="1"/>
    <m/>
    <m/>
    <m/>
    <m/>
    <s v="with various options"/>
    <m/>
    <m/>
    <n v="3"/>
    <n v="0"/>
    <m/>
    <e v="#N/A"/>
    <m/>
    <m/>
    <m/>
    <m/>
    <m/>
    <m/>
    <m/>
    <m/>
    <m/>
    <m/>
    <m/>
    <m/>
    <m/>
    <m/>
    <m/>
    <m/>
    <m/>
    <m/>
    <m/>
    <e v="#N/A"/>
    <m/>
    <n v="140000"/>
    <m/>
    <m/>
    <s v="Euro"/>
    <n v="16.59"/>
    <m/>
    <m/>
    <m/>
    <m/>
    <e v="#N/A"/>
    <n v="0"/>
    <m/>
    <m/>
    <m/>
    <m/>
    <m/>
    <m/>
    <m/>
    <m/>
    <m/>
    <m/>
    <m/>
    <m/>
    <m/>
    <m/>
    <m/>
    <m/>
    <m/>
    <m/>
    <m/>
    <n v="1"/>
    <m/>
  </r>
  <r>
    <m/>
    <s v="V400006"/>
    <s v="2021-2420-4"/>
    <x v="41"/>
    <m/>
    <s v="Wagon"/>
    <n v="3"/>
    <e v="#N/A"/>
    <x v="11"/>
    <m/>
    <m/>
    <x v="5"/>
    <x v="3"/>
    <n v="1"/>
    <m/>
    <m/>
    <n v="1"/>
    <m/>
    <n v="0"/>
    <n v="0"/>
    <x v="1"/>
    <m/>
    <m/>
    <m/>
    <x v="0"/>
    <m/>
    <m/>
    <m/>
    <e v="#N/A"/>
    <e v="#N/A"/>
    <n v="2190"/>
    <x v="1"/>
    <m/>
    <m/>
    <m/>
    <m/>
    <s v="with various options"/>
    <m/>
    <m/>
    <n v="3"/>
    <n v="0"/>
    <m/>
    <e v="#N/A"/>
    <m/>
    <m/>
    <m/>
    <m/>
    <m/>
    <m/>
    <m/>
    <m/>
    <m/>
    <m/>
    <m/>
    <m/>
    <m/>
    <m/>
    <m/>
    <m/>
    <m/>
    <m/>
    <m/>
    <e v="#N/A"/>
    <m/>
    <n v="140000"/>
    <m/>
    <m/>
    <s v="Euro"/>
    <n v="16.59"/>
    <m/>
    <m/>
    <m/>
    <m/>
    <e v="#N/A"/>
    <n v="0"/>
    <m/>
    <m/>
    <m/>
    <m/>
    <m/>
    <m/>
    <m/>
    <m/>
    <m/>
    <m/>
    <m/>
    <m/>
    <m/>
    <m/>
    <m/>
    <m/>
    <m/>
    <m/>
    <m/>
    <n v="1"/>
    <m/>
  </r>
  <r>
    <m/>
    <s v="V400006"/>
    <s v="2021-2420-4"/>
    <x v="41"/>
    <m/>
    <s v="Wagon"/>
    <n v="4"/>
    <e v="#N/A"/>
    <x v="11"/>
    <m/>
    <m/>
    <x v="5"/>
    <x v="3"/>
    <n v="1"/>
    <m/>
    <m/>
    <n v="1"/>
    <m/>
    <n v="0"/>
    <n v="0"/>
    <x v="1"/>
    <m/>
    <m/>
    <m/>
    <x v="0"/>
    <m/>
    <m/>
    <m/>
    <e v="#N/A"/>
    <e v="#N/A"/>
    <n v="2190"/>
    <x v="1"/>
    <m/>
    <m/>
    <m/>
    <m/>
    <s v="with various options"/>
    <m/>
    <m/>
    <n v="3"/>
    <n v="0"/>
    <m/>
    <e v="#N/A"/>
    <m/>
    <m/>
    <m/>
    <m/>
    <m/>
    <m/>
    <m/>
    <m/>
    <m/>
    <m/>
    <m/>
    <m/>
    <m/>
    <m/>
    <m/>
    <m/>
    <m/>
    <m/>
    <m/>
    <e v="#N/A"/>
    <m/>
    <n v="140000"/>
    <m/>
    <m/>
    <s v="Euro"/>
    <n v="16.59"/>
    <m/>
    <m/>
    <m/>
    <m/>
    <e v="#N/A"/>
    <n v="0"/>
    <m/>
    <m/>
    <m/>
    <m/>
    <m/>
    <m/>
    <m/>
    <m/>
    <m/>
    <m/>
    <m/>
    <m/>
    <m/>
    <m/>
    <m/>
    <m/>
    <m/>
    <m/>
    <m/>
    <n v="1"/>
    <m/>
  </r>
  <r>
    <m/>
    <s v="V400006"/>
    <s v="2021-2420-4"/>
    <x v="41"/>
    <m/>
    <s v="Wagon"/>
    <n v="5"/>
    <e v="#N/A"/>
    <x v="11"/>
    <m/>
    <m/>
    <x v="5"/>
    <x v="3"/>
    <n v="1"/>
    <m/>
    <m/>
    <n v="1"/>
    <m/>
    <n v="0"/>
    <n v="0"/>
    <x v="1"/>
    <m/>
    <m/>
    <m/>
    <x v="0"/>
    <m/>
    <m/>
    <m/>
    <e v="#N/A"/>
    <e v="#N/A"/>
    <n v="2190"/>
    <x v="1"/>
    <m/>
    <m/>
    <m/>
    <m/>
    <s v="with various options"/>
    <m/>
    <m/>
    <n v="3"/>
    <n v="0"/>
    <m/>
    <e v="#N/A"/>
    <m/>
    <m/>
    <m/>
    <m/>
    <m/>
    <m/>
    <m/>
    <m/>
    <m/>
    <m/>
    <m/>
    <m/>
    <m/>
    <m/>
    <m/>
    <m/>
    <m/>
    <m/>
    <m/>
    <e v="#N/A"/>
    <m/>
    <n v="140000"/>
    <m/>
    <m/>
    <s v="Euro"/>
    <n v="16.59"/>
    <m/>
    <m/>
    <m/>
    <m/>
    <e v="#N/A"/>
    <n v="0"/>
    <m/>
    <m/>
    <m/>
    <m/>
    <m/>
    <m/>
    <m/>
    <m/>
    <m/>
    <m/>
    <m/>
    <m/>
    <m/>
    <m/>
    <m/>
    <m/>
    <m/>
    <m/>
    <m/>
    <n v="1"/>
    <m/>
  </r>
  <r>
    <m/>
    <s v="V400006"/>
    <s v="2021-2420-4"/>
    <x v="41"/>
    <m/>
    <s v="Wagon"/>
    <n v="6"/>
    <e v="#N/A"/>
    <x v="11"/>
    <m/>
    <m/>
    <x v="5"/>
    <x v="3"/>
    <n v="1"/>
    <m/>
    <m/>
    <n v="1"/>
    <m/>
    <n v="0"/>
    <n v="0"/>
    <x v="1"/>
    <m/>
    <m/>
    <m/>
    <x v="0"/>
    <m/>
    <m/>
    <m/>
    <e v="#N/A"/>
    <e v="#N/A"/>
    <n v="2190"/>
    <x v="1"/>
    <m/>
    <m/>
    <m/>
    <m/>
    <s v="with various options"/>
    <m/>
    <m/>
    <n v="3"/>
    <n v="0"/>
    <m/>
    <e v="#N/A"/>
    <m/>
    <m/>
    <m/>
    <m/>
    <m/>
    <m/>
    <m/>
    <m/>
    <m/>
    <m/>
    <m/>
    <m/>
    <m/>
    <m/>
    <m/>
    <m/>
    <m/>
    <m/>
    <m/>
    <e v="#N/A"/>
    <m/>
    <n v="140000"/>
    <m/>
    <m/>
    <s v="Euro"/>
    <n v="16.59"/>
    <m/>
    <m/>
    <m/>
    <m/>
    <e v="#N/A"/>
    <n v="0"/>
    <m/>
    <m/>
    <m/>
    <m/>
    <m/>
    <m/>
    <m/>
    <m/>
    <m/>
    <m/>
    <m/>
    <m/>
    <m/>
    <m/>
    <m/>
    <m/>
    <m/>
    <m/>
    <m/>
    <n v="1"/>
    <m/>
  </r>
  <r>
    <m/>
    <s v="V400006"/>
    <s v="2021-2420-4"/>
    <x v="41"/>
    <m/>
    <s v="Wagon"/>
    <n v="7"/>
    <e v="#N/A"/>
    <x v="11"/>
    <m/>
    <m/>
    <x v="5"/>
    <x v="3"/>
    <n v="1"/>
    <m/>
    <m/>
    <n v="1"/>
    <m/>
    <n v="0"/>
    <n v="0"/>
    <x v="1"/>
    <m/>
    <m/>
    <m/>
    <x v="0"/>
    <m/>
    <m/>
    <m/>
    <e v="#N/A"/>
    <e v="#N/A"/>
    <n v="2190"/>
    <x v="1"/>
    <m/>
    <m/>
    <m/>
    <m/>
    <s v="with various options"/>
    <m/>
    <m/>
    <n v="3"/>
    <n v="0"/>
    <m/>
    <e v="#N/A"/>
    <m/>
    <m/>
    <m/>
    <m/>
    <m/>
    <m/>
    <m/>
    <m/>
    <m/>
    <m/>
    <m/>
    <m/>
    <m/>
    <m/>
    <m/>
    <m/>
    <m/>
    <m/>
    <m/>
    <e v="#N/A"/>
    <m/>
    <n v="140000"/>
    <m/>
    <m/>
    <s v="Euro"/>
    <n v="16.59"/>
    <m/>
    <m/>
    <m/>
    <m/>
    <e v="#N/A"/>
    <n v="0"/>
    <m/>
    <m/>
    <m/>
    <m/>
    <m/>
    <m/>
    <m/>
    <m/>
    <m/>
    <m/>
    <m/>
    <m/>
    <m/>
    <m/>
    <m/>
    <m/>
    <m/>
    <m/>
    <m/>
    <n v="1"/>
    <m/>
  </r>
  <r>
    <m/>
    <s v="V400006"/>
    <s v="2021-2420-4"/>
    <x v="41"/>
    <m/>
    <s v="Wagon"/>
    <n v="8"/>
    <e v="#N/A"/>
    <x v="11"/>
    <m/>
    <m/>
    <x v="5"/>
    <x v="3"/>
    <n v="1"/>
    <m/>
    <m/>
    <n v="1"/>
    <m/>
    <n v="0"/>
    <n v="0"/>
    <x v="1"/>
    <m/>
    <m/>
    <m/>
    <x v="0"/>
    <m/>
    <m/>
    <m/>
    <e v="#N/A"/>
    <e v="#N/A"/>
    <n v="2190"/>
    <x v="1"/>
    <m/>
    <m/>
    <m/>
    <m/>
    <s v="with various options"/>
    <m/>
    <m/>
    <n v="3"/>
    <n v="0"/>
    <m/>
    <e v="#N/A"/>
    <m/>
    <m/>
    <m/>
    <m/>
    <m/>
    <m/>
    <m/>
    <m/>
    <m/>
    <m/>
    <m/>
    <m/>
    <m/>
    <m/>
    <m/>
    <m/>
    <m/>
    <m/>
    <m/>
    <e v="#N/A"/>
    <m/>
    <n v="140000"/>
    <m/>
    <m/>
    <s v="Euro"/>
    <n v="16.59"/>
    <m/>
    <m/>
    <m/>
    <m/>
    <e v="#N/A"/>
    <n v="0"/>
    <m/>
    <m/>
    <m/>
    <m/>
    <m/>
    <m/>
    <m/>
    <m/>
    <m/>
    <m/>
    <m/>
    <m/>
    <m/>
    <m/>
    <m/>
    <m/>
    <m/>
    <m/>
    <m/>
    <n v="1"/>
    <m/>
  </r>
  <r>
    <m/>
    <s v="V400006"/>
    <s v="2021-2420-4"/>
    <x v="41"/>
    <m/>
    <s v="Wagon"/>
    <n v="9"/>
    <e v="#N/A"/>
    <x v="11"/>
    <m/>
    <m/>
    <x v="5"/>
    <x v="3"/>
    <n v="1"/>
    <m/>
    <m/>
    <n v="1"/>
    <m/>
    <n v="0"/>
    <n v="0"/>
    <x v="1"/>
    <m/>
    <m/>
    <m/>
    <x v="0"/>
    <m/>
    <m/>
    <m/>
    <e v="#N/A"/>
    <e v="#N/A"/>
    <n v="2190"/>
    <x v="1"/>
    <m/>
    <m/>
    <m/>
    <m/>
    <s v="with various options"/>
    <m/>
    <m/>
    <n v="3"/>
    <n v="0"/>
    <m/>
    <e v="#N/A"/>
    <m/>
    <m/>
    <m/>
    <m/>
    <m/>
    <m/>
    <m/>
    <m/>
    <m/>
    <m/>
    <m/>
    <m/>
    <m/>
    <m/>
    <m/>
    <m/>
    <m/>
    <m/>
    <m/>
    <e v="#N/A"/>
    <m/>
    <n v="140000"/>
    <m/>
    <m/>
    <s v="Euro"/>
    <n v="16.59"/>
    <m/>
    <m/>
    <m/>
    <m/>
    <e v="#N/A"/>
    <n v="0"/>
    <m/>
    <m/>
    <m/>
    <m/>
    <m/>
    <m/>
    <m/>
    <m/>
    <m/>
    <m/>
    <m/>
    <m/>
    <m/>
    <m/>
    <m/>
    <m/>
    <m/>
    <m/>
    <m/>
    <n v="1"/>
    <m/>
  </r>
  <r>
    <m/>
    <s v="V400006"/>
    <s v="2021-2420-4"/>
    <x v="41"/>
    <m/>
    <s v="Wagon"/>
    <n v="10"/>
    <e v="#N/A"/>
    <x v="11"/>
    <m/>
    <m/>
    <x v="5"/>
    <x v="3"/>
    <n v="1"/>
    <m/>
    <m/>
    <n v="1"/>
    <m/>
    <n v="0"/>
    <n v="0"/>
    <x v="1"/>
    <m/>
    <m/>
    <m/>
    <x v="0"/>
    <m/>
    <m/>
    <m/>
    <e v="#N/A"/>
    <e v="#N/A"/>
    <n v="2190"/>
    <x v="1"/>
    <m/>
    <m/>
    <m/>
    <m/>
    <s v="with various options"/>
    <m/>
    <m/>
    <n v="3"/>
    <n v="0"/>
    <m/>
    <e v="#N/A"/>
    <m/>
    <m/>
    <m/>
    <m/>
    <m/>
    <m/>
    <m/>
    <m/>
    <m/>
    <m/>
    <m/>
    <m/>
    <m/>
    <m/>
    <m/>
    <m/>
    <m/>
    <m/>
    <m/>
    <e v="#N/A"/>
    <m/>
    <n v="140000"/>
    <m/>
    <m/>
    <s v="Euro"/>
    <n v="16.59"/>
    <m/>
    <m/>
    <m/>
    <m/>
    <e v="#N/A"/>
    <n v="0"/>
    <m/>
    <m/>
    <m/>
    <m/>
    <m/>
    <m/>
    <m/>
    <m/>
    <m/>
    <m/>
    <m/>
    <m/>
    <m/>
    <m/>
    <m/>
    <m/>
    <m/>
    <m/>
    <m/>
    <n v="1"/>
    <m/>
  </r>
  <r>
    <m/>
    <s v="V400006"/>
    <s v="2021-2420-4"/>
    <x v="41"/>
    <m/>
    <s v="Wagon"/>
    <n v="11"/>
    <e v="#N/A"/>
    <x v="11"/>
    <m/>
    <m/>
    <x v="5"/>
    <x v="3"/>
    <n v="1"/>
    <m/>
    <m/>
    <n v="1"/>
    <m/>
    <n v="0"/>
    <n v="0"/>
    <x v="1"/>
    <m/>
    <m/>
    <m/>
    <x v="0"/>
    <m/>
    <m/>
    <m/>
    <e v="#N/A"/>
    <e v="#N/A"/>
    <n v="2190"/>
    <x v="1"/>
    <m/>
    <m/>
    <m/>
    <m/>
    <s v="with various options"/>
    <m/>
    <m/>
    <n v="3"/>
    <n v="0"/>
    <m/>
    <e v="#N/A"/>
    <m/>
    <m/>
    <m/>
    <m/>
    <m/>
    <m/>
    <m/>
    <m/>
    <m/>
    <m/>
    <m/>
    <m/>
    <m/>
    <m/>
    <m/>
    <m/>
    <m/>
    <m/>
    <m/>
    <e v="#N/A"/>
    <m/>
    <n v="140000"/>
    <m/>
    <m/>
    <s v="Euro"/>
    <n v="16.59"/>
    <m/>
    <m/>
    <m/>
    <m/>
    <e v="#N/A"/>
    <n v="0"/>
    <m/>
    <m/>
    <m/>
    <m/>
    <m/>
    <m/>
    <m/>
    <m/>
    <m/>
    <m/>
    <m/>
    <m/>
    <m/>
    <m/>
    <m/>
    <m/>
    <m/>
    <m/>
    <m/>
    <n v="1"/>
    <m/>
  </r>
  <r>
    <m/>
    <s v="V400006"/>
    <s v="2021-2420-4"/>
    <x v="41"/>
    <m/>
    <s v="Wagon"/>
    <n v="12"/>
    <e v="#N/A"/>
    <x v="11"/>
    <m/>
    <m/>
    <x v="5"/>
    <x v="3"/>
    <n v="1"/>
    <m/>
    <m/>
    <n v="1"/>
    <m/>
    <n v="0"/>
    <n v="0"/>
    <x v="1"/>
    <m/>
    <m/>
    <m/>
    <x v="0"/>
    <m/>
    <m/>
    <m/>
    <e v="#N/A"/>
    <e v="#N/A"/>
    <n v="2190"/>
    <x v="1"/>
    <m/>
    <m/>
    <m/>
    <m/>
    <s v="with various options"/>
    <m/>
    <m/>
    <n v="3"/>
    <n v="0"/>
    <m/>
    <e v="#N/A"/>
    <m/>
    <m/>
    <m/>
    <m/>
    <m/>
    <m/>
    <m/>
    <m/>
    <m/>
    <m/>
    <m/>
    <m/>
    <m/>
    <m/>
    <m/>
    <m/>
    <m/>
    <m/>
    <m/>
    <e v="#N/A"/>
    <m/>
    <n v="140000"/>
    <m/>
    <m/>
    <s v="Euro"/>
    <n v="16.59"/>
    <m/>
    <m/>
    <m/>
    <m/>
    <e v="#N/A"/>
    <n v="0"/>
    <m/>
    <m/>
    <m/>
    <m/>
    <m/>
    <m/>
    <m/>
    <m/>
    <m/>
    <m/>
    <m/>
    <m/>
    <m/>
    <m/>
    <m/>
    <m/>
    <m/>
    <m/>
    <m/>
    <n v="1"/>
    <m/>
  </r>
  <r>
    <m/>
    <s v="V400006"/>
    <s v="2021-2420-4"/>
    <x v="41"/>
    <m/>
    <s v="Wagon"/>
    <n v="13"/>
    <e v="#N/A"/>
    <x v="11"/>
    <m/>
    <m/>
    <x v="5"/>
    <x v="3"/>
    <n v="1"/>
    <m/>
    <m/>
    <n v="1"/>
    <m/>
    <n v="0"/>
    <n v="0"/>
    <x v="1"/>
    <m/>
    <m/>
    <m/>
    <x v="0"/>
    <m/>
    <m/>
    <m/>
    <e v="#N/A"/>
    <e v="#N/A"/>
    <n v="2190"/>
    <x v="1"/>
    <m/>
    <m/>
    <m/>
    <m/>
    <s v="with various options"/>
    <m/>
    <m/>
    <n v="3"/>
    <n v="0"/>
    <m/>
    <e v="#N/A"/>
    <m/>
    <m/>
    <m/>
    <m/>
    <m/>
    <m/>
    <m/>
    <m/>
    <m/>
    <m/>
    <m/>
    <m/>
    <m/>
    <m/>
    <m/>
    <m/>
    <m/>
    <m/>
    <m/>
    <e v="#N/A"/>
    <m/>
    <n v="140000"/>
    <m/>
    <m/>
    <s v="Euro"/>
    <n v="16.59"/>
    <m/>
    <m/>
    <m/>
    <m/>
    <e v="#N/A"/>
    <n v="0"/>
    <m/>
    <m/>
    <m/>
    <m/>
    <m/>
    <m/>
    <m/>
    <m/>
    <m/>
    <m/>
    <m/>
    <m/>
    <m/>
    <m/>
    <m/>
    <m/>
    <m/>
    <m/>
    <m/>
    <n v="1"/>
    <m/>
  </r>
  <r>
    <m/>
    <s v="V400006"/>
    <s v="2021-2420-4"/>
    <x v="41"/>
    <m/>
    <s v="Wagon"/>
    <n v="14"/>
    <e v="#N/A"/>
    <x v="11"/>
    <m/>
    <m/>
    <x v="5"/>
    <x v="3"/>
    <n v="1"/>
    <m/>
    <m/>
    <n v="1"/>
    <m/>
    <n v="0"/>
    <n v="0"/>
    <x v="1"/>
    <m/>
    <m/>
    <m/>
    <x v="0"/>
    <m/>
    <m/>
    <m/>
    <e v="#N/A"/>
    <e v="#N/A"/>
    <n v="2190"/>
    <x v="1"/>
    <m/>
    <m/>
    <m/>
    <m/>
    <s v="with various options"/>
    <m/>
    <m/>
    <n v="3"/>
    <n v="0"/>
    <m/>
    <e v="#N/A"/>
    <m/>
    <m/>
    <m/>
    <m/>
    <m/>
    <m/>
    <m/>
    <m/>
    <m/>
    <m/>
    <m/>
    <m/>
    <m/>
    <m/>
    <m/>
    <m/>
    <m/>
    <m/>
    <m/>
    <e v="#N/A"/>
    <m/>
    <n v="140000"/>
    <m/>
    <m/>
    <s v="Euro"/>
    <n v="16.59"/>
    <m/>
    <m/>
    <m/>
    <m/>
    <e v="#N/A"/>
    <n v="0"/>
    <m/>
    <m/>
    <m/>
    <m/>
    <m/>
    <m/>
    <m/>
    <m/>
    <m/>
    <m/>
    <m/>
    <m/>
    <m/>
    <m/>
    <m/>
    <m/>
    <m/>
    <m/>
    <m/>
    <n v="1"/>
    <m/>
  </r>
  <r>
    <m/>
    <s v="V400006"/>
    <s v="2021-2420-4"/>
    <x v="41"/>
    <m/>
    <s v="Wagon"/>
    <n v="15"/>
    <e v="#N/A"/>
    <x v="11"/>
    <m/>
    <m/>
    <x v="5"/>
    <x v="3"/>
    <n v="1"/>
    <m/>
    <m/>
    <n v="1"/>
    <m/>
    <n v="0"/>
    <n v="0"/>
    <x v="1"/>
    <m/>
    <m/>
    <m/>
    <x v="0"/>
    <m/>
    <m/>
    <m/>
    <e v="#N/A"/>
    <e v="#N/A"/>
    <n v="2190"/>
    <x v="1"/>
    <m/>
    <m/>
    <m/>
    <m/>
    <s v="with various options"/>
    <m/>
    <m/>
    <n v="3"/>
    <n v="0"/>
    <m/>
    <e v="#N/A"/>
    <m/>
    <m/>
    <m/>
    <m/>
    <m/>
    <m/>
    <m/>
    <m/>
    <m/>
    <m/>
    <m/>
    <m/>
    <m/>
    <m/>
    <m/>
    <m/>
    <m/>
    <m/>
    <m/>
    <e v="#N/A"/>
    <m/>
    <n v="140000"/>
    <m/>
    <m/>
    <s v="Euro"/>
    <n v="16.59"/>
    <m/>
    <m/>
    <m/>
    <m/>
    <e v="#N/A"/>
    <n v="0"/>
    <m/>
    <m/>
    <m/>
    <m/>
    <m/>
    <m/>
    <m/>
    <m/>
    <m/>
    <m/>
    <m/>
    <m/>
    <m/>
    <m/>
    <m/>
    <m/>
    <m/>
    <m/>
    <m/>
    <n v="1"/>
    <m/>
  </r>
  <r>
    <m/>
    <s v="V400006"/>
    <s v="2021-2420-4"/>
    <x v="41"/>
    <m/>
    <s v="Wagon"/>
    <n v="16"/>
    <e v="#N/A"/>
    <x v="11"/>
    <m/>
    <m/>
    <x v="5"/>
    <x v="3"/>
    <n v="1"/>
    <m/>
    <m/>
    <n v="1"/>
    <m/>
    <n v="0"/>
    <n v="0"/>
    <x v="1"/>
    <m/>
    <m/>
    <m/>
    <x v="0"/>
    <m/>
    <m/>
    <m/>
    <e v="#N/A"/>
    <e v="#N/A"/>
    <n v="2190"/>
    <x v="1"/>
    <m/>
    <m/>
    <m/>
    <m/>
    <s v="with various options"/>
    <m/>
    <m/>
    <n v="3"/>
    <n v="0"/>
    <m/>
    <e v="#N/A"/>
    <m/>
    <m/>
    <m/>
    <m/>
    <m/>
    <m/>
    <m/>
    <m/>
    <m/>
    <m/>
    <m/>
    <m/>
    <m/>
    <m/>
    <m/>
    <m/>
    <m/>
    <m/>
    <m/>
    <e v="#N/A"/>
    <m/>
    <n v="140000"/>
    <m/>
    <m/>
    <s v="Euro"/>
    <n v="16.59"/>
    <m/>
    <m/>
    <m/>
    <m/>
    <e v="#N/A"/>
    <n v="0"/>
    <m/>
    <m/>
    <m/>
    <m/>
    <m/>
    <m/>
    <m/>
    <m/>
    <m/>
    <m/>
    <m/>
    <m/>
    <m/>
    <m/>
    <m/>
    <m/>
    <m/>
    <m/>
    <m/>
    <n v="1"/>
    <m/>
  </r>
  <r>
    <m/>
    <s v="V400006"/>
    <s v="2021-2420-4"/>
    <x v="41"/>
    <m/>
    <s v="Wagon"/>
    <n v="17"/>
    <e v="#N/A"/>
    <x v="11"/>
    <m/>
    <m/>
    <x v="5"/>
    <x v="3"/>
    <n v="1"/>
    <m/>
    <m/>
    <n v="1"/>
    <m/>
    <n v="0"/>
    <n v="0"/>
    <x v="1"/>
    <m/>
    <m/>
    <m/>
    <x v="0"/>
    <m/>
    <m/>
    <m/>
    <e v="#N/A"/>
    <e v="#N/A"/>
    <n v="2190"/>
    <x v="1"/>
    <m/>
    <m/>
    <m/>
    <m/>
    <s v="with various options"/>
    <m/>
    <m/>
    <n v="3"/>
    <n v="0"/>
    <m/>
    <e v="#N/A"/>
    <m/>
    <m/>
    <m/>
    <m/>
    <m/>
    <m/>
    <m/>
    <m/>
    <m/>
    <m/>
    <m/>
    <m/>
    <m/>
    <m/>
    <m/>
    <m/>
    <m/>
    <m/>
    <m/>
    <e v="#N/A"/>
    <m/>
    <n v="140000"/>
    <m/>
    <m/>
    <s v="Euro"/>
    <n v="16.59"/>
    <m/>
    <m/>
    <m/>
    <m/>
    <e v="#N/A"/>
    <n v="0"/>
    <m/>
    <m/>
    <m/>
    <m/>
    <m/>
    <m/>
    <m/>
    <m/>
    <m/>
    <m/>
    <m/>
    <m/>
    <m/>
    <m/>
    <m/>
    <m/>
    <m/>
    <m/>
    <m/>
    <n v="1"/>
    <m/>
  </r>
  <r>
    <m/>
    <s v="V400006"/>
    <s v="2021-2420-4"/>
    <x v="41"/>
    <m/>
    <s v="Wagon"/>
    <n v="18"/>
    <e v="#N/A"/>
    <x v="11"/>
    <m/>
    <m/>
    <x v="5"/>
    <x v="3"/>
    <n v="1"/>
    <m/>
    <m/>
    <n v="1"/>
    <m/>
    <n v="0"/>
    <n v="0"/>
    <x v="1"/>
    <m/>
    <m/>
    <m/>
    <x v="0"/>
    <m/>
    <m/>
    <m/>
    <e v="#N/A"/>
    <e v="#N/A"/>
    <n v="2190"/>
    <x v="1"/>
    <m/>
    <m/>
    <m/>
    <m/>
    <s v="with various options"/>
    <m/>
    <m/>
    <n v="3"/>
    <n v="0"/>
    <m/>
    <e v="#N/A"/>
    <m/>
    <m/>
    <m/>
    <m/>
    <m/>
    <m/>
    <m/>
    <m/>
    <m/>
    <m/>
    <m/>
    <m/>
    <m/>
    <m/>
    <m/>
    <m/>
    <m/>
    <m/>
    <m/>
    <e v="#N/A"/>
    <m/>
    <n v="140000"/>
    <m/>
    <m/>
    <s v="Euro"/>
    <n v="16.59"/>
    <m/>
    <m/>
    <m/>
    <m/>
    <e v="#N/A"/>
    <n v="0"/>
    <m/>
    <m/>
    <m/>
    <m/>
    <m/>
    <m/>
    <m/>
    <m/>
    <m/>
    <m/>
    <m/>
    <m/>
    <m/>
    <m/>
    <m/>
    <m/>
    <m/>
    <m/>
    <m/>
    <n v="1"/>
    <m/>
  </r>
  <r>
    <m/>
    <s v="V400006"/>
    <s v="2021-2420-4"/>
    <x v="41"/>
    <m/>
    <s v="Wagon"/>
    <n v="19"/>
    <e v="#N/A"/>
    <x v="11"/>
    <m/>
    <m/>
    <x v="5"/>
    <x v="3"/>
    <n v="1"/>
    <m/>
    <m/>
    <n v="1"/>
    <m/>
    <n v="0"/>
    <n v="0"/>
    <x v="1"/>
    <m/>
    <m/>
    <m/>
    <x v="0"/>
    <m/>
    <m/>
    <m/>
    <e v="#N/A"/>
    <e v="#N/A"/>
    <n v="2190"/>
    <x v="1"/>
    <m/>
    <m/>
    <m/>
    <m/>
    <s v="with various options"/>
    <m/>
    <m/>
    <n v="3"/>
    <n v="0"/>
    <m/>
    <e v="#N/A"/>
    <m/>
    <m/>
    <m/>
    <m/>
    <m/>
    <m/>
    <m/>
    <m/>
    <m/>
    <m/>
    <m/>
    <m/>
    <m/>
    <m/>
    <m/>
    <m/>
    <m/>
    <m/>
    <m/>
    <e v="#N/A"/>
    <m/>
    <n v="140000"/>
    <m/>
    <m/>
    <s v="Euro"/>
    <n v="16.59"/>
    <m/>
    <m/>
    <m/>
    <m/>
    <e v="#N/A"/>
    <n v="0"/>
    <m/>
    <m/>
    <m/>
    <m/>
    <m/>
    <m/>
    <m/>
    <m/>
    <m/>
    <m/>
    <m/>
    <m/>
    <m/>
    <m/>
    <m/>
    <m/>
    <m/>
    <m/>
    <m/>
    <n v="1"/>
    <m/>
  </r>
  <r>
    <m/>
    <s v="V400006"/>
    <s v="2021-2420-4"/>
    <x v="41"/>
    <m/>
    <s v="Wagon"/>
    <n v="20"/>
    <e v="#N/A"/>
    <x v="11"/>
    <m/>
    <m/>
    <x v="5"/>
    <x v="3"/>
    <n v="1"/>
    <m/>
    <m/>
    <n v="1"/>
    <m/>
    <n v="0"/>
    <n v="0"/>
    <x v="1"/>
    <m/>
    <m/>
    <m/>
    <x v="0"/>
    <m/>
    <m/>
    <m/>
    <e v="#N/A"/>
    <e v="#N/A"/>
    <n v="2190"/>
    <x v="1"/>
    <m/>
    <m/>
    <m/>
    <m/>
    <s v="with various options"/>
    <m/>
    <m/>
    <n v="3"/>
    <n v="0"/>
    <m/>
    <e v="#N/A"/>
    <m/>
    <m/>
    <m/>
    <m/>
    <m/>
    <m/>
    <m/>
    <m/>
    <m/>
    <m/>
    <m/>
    <m/>
    <m/>
    <m/>
    <m/>
    <m/>
    <m/>
    <m/>
    <m/>
    <e v="#N/A"/>
    <m/>
    <n v="140000"/>
    <m/>
    <m/>
    <s v="Euro"/>
    <n v="16.59"/>
    <m/>
    <m/>
    <m/>
    <m/>
    <e v="#N/A"/>
    <n v="0"/>
    <m/>
    <m/>
    <m/>
    <m/>
    <m/>
    <m/>
    <m/>
    <m/>
    <m/>
    <m/>
    <m/>
    <m/>
    <m/>
    <m/>
    <m/>
    <m/>
    <m/>
    <m/>
    <m/>
    <n v="1"/>
    <m/>
  </r>
  <r>
    <m/>
    <s v="V400006"/>
    <s v="2021-2420-4"/>
    <x v="41"/>
    <m/>
    <s v="Wagon"/>
    <n v="21"/>
    <e v="#N/A"/>
    <x v="11"/>
    <m/>
    <m/>
    <x v="5"/>
    <x v="3"/>
    <n v="1"/>
    <m/>
    <m/>
    <n v="1"/>
    <m/>
    <n v="0"/>
    <n v="0"/>
    <x v="1"/>
    <m/>
    <m/>
    <m/>
    <x v="0"/>
    <m/>
    <m/>
    <m/>
    <e v="#N/A"/>
    <e v="#N/A"/>
    <n v="2190"/>
    <x v="1"/>
    <m/>
    <m/>
    <m/>
    <m/>
    <s v="with various options"/>
    <m/>
    <m/>
    <n v="3"/>
    <n v="0"/>
    <m/>
    <e v="#N/A"/>
    <m/>
    <m/>
    <m/>
    <m/>
    <m/>
    <m/>
    <m/>
    <m/>
    <m/>
    <m/>
    <m/>
    <m/>
    <m/>
    <m/>
    <m/>
    <m/>
    <m/>
    <m/>
    <m/>
    <e v="#N/A"/>
    <m/>
    <n v="140000"/>
    <m/>
    <m/>
    <s v="Euro"/>
    <n v="16.59"/>
    <m/>
    <m/>
    <m/>
    <m/>
    <e v="#N/A"/>
    <n v="0"/>
    <m/>
    <m/>
    <m/>
    <m/>
    <m/>
    <m/>
    <m/>
    <m/>
    <m/>
    <m/>
    <m/>
    <m/>
    <m/>
    <m/>
    <m/>
    <m/>
    <m/>
    <m/>
    <m/>
    <n v="1"/>
    <m/>
  </r>
  <r>
    <m/>
    <s v="V400006"/>
    <s v="2021-2420-4"/>
    <x v="41"/>
    <m/>
    <s v="Wagon"/>
    <n v="22"/>
    <e v="#N/A"/>
    <x v="11"/>
    <m/>
    <m/>
    <x v="5"/>
    <x v="3"/>
    <n v="1"/>
    <m/>
    <m/>
    <n v="1"/>
    <m/>
    <n v="0"/>
    <n v="0"/>
    <x v="1"/>
    <m/>
    <m/>
    <m/>
    <x v="0"/>
    <m/>
    <m/>
    <m/>
    <e v="#N/A"/>
    <e v="#N/A"/>
    <n v="2190"/>
    <x v="1"/>
    <m/>
    <m/>
    <m/>
    <m/>
    <s v="with various options"/>
    <m/>
    <m/>
    <n v="3"/>
    <n v="0"/>
    <m/>
    <e v="#N/A"/>
    <m/>
    <m/>
    <m/>
    <m/>
    <m/>
    <m/>
    <m/>
    <m/>
    <m/>
    <m/>
    <m/>
    <m/>
    <m/>
    <m/>
    <m/>
    <m/>
    <m/>
    <m/>
    <m/>
    <e v="#N/A"/>
    <m/>
    <n v="140000"/>
    <m/>
    <m/>
    <s v="Euro"/>
    <n v="16.59"/>
    <m/>
    <m/>
    <m/>
    <m/>
    <e v="#N/A"/>
    <n v="0"/>
    <m/>
    <m/>
    <m/>
    <m/>
    <m/>
    <m/>
    <m/>
    <m/>
    <m/>
    <m/>
    <m/>
    <m/>
    <m/>
    <m/>
    <m/>
    <m/>
    <m/>
    <m/>
    <m/>
    <n v="1"/>
    <m/>
  </r>
  <r>
    <m/>
    <s v="V400006"/>
    <s v="2021-2420-4"/>
    <x v="41"/>
    <m/>
    <s v="Wagon"/>
    <n v="24"/>
    <s v="33 80 4960 045-9"/>
    <x v="11"/>
    <m/>
    <m/>
    <x v="5"/>
    <x v="3"/>
    <n v="1"/>
    <m/>
    <m/>
    <n v="1"/>
    <m/>
    <n v="0"/>
    <n v="1"/>
    <x v="1"/>
    <m/>
    <m/>
    <m/>
    <x v="5"/>
    <m/>
    <m/>
    <m/>
    <d v="2023-07-05T00:00:00"/>
    <d v="2029-07-31T00:00:00"/>
    <n v="2190"/>
    <x v="45"/>
    <m/>
    <m/>
    <m/>
    <m/>
    <s v="with various options"/>
    <m/>
    <m/>
    <n v="3"/>
    <n v="0"/>
    <m/>
    <d v="2029-07-31T00:00:00"/>
    <m/>
    <m/>
    <m/>
    <m/>
    <m/>
    <m/>
    <m/>
    <m/>
    <m/>
    <m/>
    <m/>
    <m/>
    <m/>
    <m/>
    <m/>
    <m/>
    <m/>
    <m/>
    <m/>
    <d v="2029-02-28T00:00:00"/>
    <m/>
    <n v="140000"/>
    <m/>
    <m/>
    <s v="Euro"/>
    <n v="16.59"/>
    <m/>
    <m/>
    <m/>
    <m/>
    <n v="27.94"/>
    <n v="0"/>
    <m/>
    <m/>
    <m/>
    <m/>
    <m/>
    <m/>
    <m/>
    <m/>
    <m/>
    <m/>
    <m/>
    <m/>
    <m/>
    <m/>
    <m/>
    <m/>
    <m/>
    <m/>
    <m/>
    <n v="1"/>
    <m/>
  </r>
  <r>
    <m/>
    <s v="V400006"/>
    <s v="2021-2420-4"/>
    <x v="41"/>
    <m/>
    <s v="Wagon"/>
    <n v="25"/>
    <e v="#N/A"/>
    <x v="11"/>
    <m/>
    <m/>
    <x v="5"/>
    <x v="3"/>
    <n v="1"/>
    <m/>
    <m/>
    <n v="1"/>
    <m/>
    <n v="0"/>
    <n v="0"/>
    <x v="1"/>
    <m/>
    <m/>
    <m/>
    <x v="0"/>
    <m/>
    <m/>
    <m/>
    <e v="#N/A"/>
    <e v="#N/A"/>
    <n v="2190"/>
    <x v="1"/>
    <m/>
    <m/>
    <m/>
    <m/>
    <s v="with various options"/>
    <m/>
    <m/>
    <n v="3"/>
    <n v="0"/>
    <m/>
    <e v="#N/A"/>
    <m/>
    <m/>
    <m/>
    <m/>
    <m/>
    <m/>
    <m/>
    <m/>
    <m/>
    <m/>
    <m/>
    <m/>
    <m/>
    <m/>
    <m/>
    <m/>
    <m/>
    <m/>
    <m/>
    <e v="#N/A"/>
    <m/>
    <n v="140000"/>
    <m/>
    <m/>
    <s v="Euro"/>
    <n v="16.59"/>
    <m/>
    <m/>
    <m/>
    <m/>
    <e v="#N/A"/>
    <n v="0"/>
    <m/>
    <m/>
    <m/>
    <m/>
    <m/>
    <m/>
    <m/>
    <m/>
    <m/>
    <m/>
    <m/>
    <m/>
    <m/>
    <m/>
    <m/>
    <m/>
    <m/>
    <m/>
    <m/>
    <n v="1"/>
    <m/>
  </r>
  <r>
    <m/>
    <s v="V400006"/>
    <s v="2021-2420-4"/>
    <x v="41"/>
    <m/>
    <s v="Wagon"/>
    <n v="26"/>
    <s v="33 80 4960 047-5"/>
    <x v="11"/>
    <m/>
    <m/>
    <x v="5"/>
    <x v="3"/>
    <n v="1"/>
    <m/>
    <m/>
    <n v="1"/>
    <m/>
    <n v="0"/>
    <n v="1"/>
    <x v="1"/>
    <m/>
    <m/>
    <m/>
    <x v="5"/>
    <m/>
    <m/>
    <m/>
    <d v="2023-07-05T00:00:00"/>
    <d v="2029-07-31T00:00:00"/>
    <n v="2190"/>
    <x v="45"/>
    <m/>
    <m/>
    <m/>
    <m/>
    <s v="with various options"/>
    <m/>
    <m/>
    <n v="3"/>
    <n v="0"/>
    <m/>
    <d v="2029-07-31T00:00:00"/>
    <m/>
    <m/>
    <m/>
    <m/>
    <m/>
    <m/>
    <m/>
    <m/>
    <m/>
    <m/>
    <m/>
    <m/>
    <m/>
    <m/>
    <m/>
    <m/>
    <m/>
    <m/>
    <m/>
    <d v="2029-02-28T00:00:00"/>
    <m/>
    <n v="140000"/>
    <m/>
    <m/>
    <s v="Euro"/>
    <n v="16.59"/>
    <m/>
    <m/>
    <m/>
    <m/>
    <n v="27.94"/>
    <n v="0"/>
    <m/>
    <m/>
    <m/>
    <m/>
    <m/>
    <m/>
    <m/>
    <m/>
    <m/>
    <m/>
    <m/>
    <m/>
    <m/>
    <m/>
    <m/>
    <m/>
    <m/>
    <m/>
    <m/>
    <n v="1"/>
    <m/>
  </r>
  <r>
    <m/>
    <s v="V400006"/>
    <s v="2021-2420-4"/>
    <x v="41"/>
    <m/>
    <s v="Wagon"/>
    <n v="27"/>
    <s v="33 80 4960 049-1"/>
    <x v="11"/>
    <m/>
    <m/>
    <x v="5"/>
    <x v="3"/>
    <n v="1"/>
    <m/>
    <m/>
    <n v="1"/>
    <m/>
    <n v="0"/>
    <n v="1"/>
    <x v="1"/>
    <m/>
    <m/>
    <m/>
    <x v="5"/>
    <m/>
    <m/>
    <m/>
    <d v="2023-07-05T00:00:00"/>
    <d v="2029-07-31T00:00:00"/>
    <n v="2190"/>
    <x v="45"/>
    <m/>
    <m/>
    <m/>
    <m/>
    <s v="with various options"/>
    <m/>
    <m/>
    <n v="3"/>
    <n v="0"/>
    <m/>
    <d v="2029-07-31T00:00:00"/>
    <m/>
    <m/>
    <m/>
    <m/>
    <m/>
    <m/>
    <m/>
    <m/>
    <m/>
    <m/>
    <m/>
    <m/>
    <m/>
    <m/>
    <m/>
    <m/>
    <m/>
    <m/>
    <m/>
    <d v="2029-02-28T00:00:00"/>
    <m/>
    <n v="140000"/>
    <m/>
    <m/>
    <s v="Euro"/>
    <n v="16.59"/>
    <m/>
    <m/>
    <m/>
    <m/>
    <n v="27.94"/>
    <n v="0"/>
    <m/>
    <m/>
    <m/>
    <m/>
    <m/>
    <m/>
    <m/>
    <m/>
    <m/>
    <m/>
    <m/>
    <m/>
    <m/>
    <m/>
    <m/>
    <m/>
    <m/>
    <m/>
    <m/>
    <n v="1"/>
    <m/>
  </r>
  <r>
    <m/>
    <s v="V400006"/>
    <s v="2021-2420-4"/>
    <x v="41"/>
    <m/>
    <s v="Wagon"/>
    <n v="28"/>
    <s v="33 80 4960 051-7"/>
    <x v="11"/>
    <m/>
    <m/>
    <x v="5"/>
    <x v="3"/>
    <n v="1"/>
    <m/>
    <m/>
    <n v="1"/>
    <m/>
    <n v="0"/>
    <n v="1"/>
    <x v="1"/>
    <m/>
    <m/>
    <m/>
    <x v="5"/>
    <m/>
    <m/>
    <m/>
    <d v="2023-07-05T00:00:00"/>
    <d v="2029-07-31T00:00:00"/>
    <n v="2190"/>
    <x v="45"/>
    <m/>
    <m/>
    <m/>
    <m/>
    <s v="with various options"/>
    <m/>
    <m/>
    <n v="3"/>
    <n v="0"/>
    <m/>
    <d v="2029-07-31T00:00:00"/>
    <m/>
    <m/>
    <m/>
    <m/>
    <m/>
    <m/>
    <m/>
    <m/>
    <m/>
    <m/>
    <m/>
    <m/>
    <m/>
    <m/>
    <m/>
    <m/>
    <m/>
    <m/>
    <m/>
    <d v="2029-02-28T00:00:00"/>
    <m/>
    <n v="140000"/>
    <m/>
    <m/>
    <s v="Euro"/>
    <n v="16.59"/>
    <m/>
    <m/>
    <m/>
    <m/>
    <n v="27.94"/>
    <n v="0"/>
    <m/>
    <m/>
    <m/>
    <m/>
    <m/>
    <m/>
    <m/>
    <m/>
    <m/>
    <m/>
    <m/>
    <m/>
    <m/>
    <m/>
    <m/>
    <m/>
    <m/>
    <m/>
    <m/>
    <n v="1"/>
    <m/>
  </r>
  <r>
    <m/>
    <s v="V400006"/>
    <s v="2021-2420-4"/>
    <x v="41"/>
    <m/>
    <s v="Wagon"/>
    <n v="29"/>
    <s v="33 80 4960 052-5"/>
    <x v="11"/>
    <m/>
    <m/>
    <x v="5"/>
    <x v="3"/>
    <n v="1"/>
    <m/>
    <m/>
    <n v="1"/>
    <m/>
    <n v="0"/>
    <n v="1"/>
    <x v="1"/>
    <m/>
    <m/>
    <m/>
    <x v="5"/>
    <m/>
    <m/>
    <m/>
    <d v="2023-07-05T00:00:00"/>
    <d v="2029-07-31T00:00:00"/>
    <n v="2190"/>
    <x v="45"/>
    <m/>
    <m/>
    <m/>
    <m/>
    <s v="with various options"/>
    <m/>
    <m/>
    <n v="3"/>
    <n v="0"/>
    <m/>
    <d v="2029-07-31T00:00:00"/>
    <m/>
    <m/>
    <m/>
    <m/>
    <m/>
    <m/>
    <m/>
    <m/>
    <m/>
    <m/>
    <m/>
    <m/>
    <m/>
    <m/>
    <m/>
    <m/>
    <m/>
    <m/>
    <m/>
    <d v="2029-02-28T00:00:00"/>
    <m/>
    <n v="140000"/>
    <m/>
    <m/>
    <s v="Euro"/>
    <n v="16.59"/>
    <m/>
    <m/>
    <m/>
    <m/>
    <n v="27.94"/>
    <n v="0"/>
    <m/>
    <m/>
    <m/>
    <m/>
    <m/>
    <m/>
    <m/>
    <m/>
    <m/>
    <m/>
    <m/>
    <m/>
    <m/>
    <m/>
    <m/>
    <m/>
    <m/>
    <m/>
    <m/>
    <n v="1"/>
    <m/>
  </r>
  <r>
    <m/>
    <s v="V400006"/>
    <s v="2021-2420-4"/>
    <x v="41"/>
    <m/>
    <s v="Wagon"/>
    <n v="30"/>
    <s v="33 80 4960 053-3"/>
    <x v="11"/>
    <m/>
    <m/>
    <x v="5"/>
    <x v="3"/>
    <n v="1"/>
    <m/>
    <m/>
    <n v="1"/>
    <m/>
    <n v="0"/>
    <n v="1"/>
    <x v="1"/>
    <m/>
    <m/>
    <m/>
    <x v="5"/>
    <m/>
    <m/>
    <m/>
    <d v="2023-07-05T00:00:00"/>
    <d v="2029-07-31T00:00:00"/>
    <n v="2190"/>
    <x v="45"/>
    <m/>
    <m/>
    <m/>
    <m/>
    <s v="with various options"/>
    <m/>
    <m/>
    <n v="3"/>
    <n v="0"/>
    <m/>
    <d v="2029-07-31T00:00:00"/>
    <m/>
    <m/>
    <m/>
    <m/>
    <m/>
    <m/>
    <m/>
    <m/>
    <m/>
    <m/>
    <m/>
    <m/>
    <m/>
    <m/>
    <m/>
    <m/>
    <m/>
    <m/>
    <m/>
    <d v="2029-02-28T00:00:00"/>
    <m/>
    <n v="140000"/>
    <m/>
    <m/>
    <s v="Euro"/>
    <n v="16.59"/>
    <m/>
    <m/>
    <m/>
    <m/>
    <n v="27.94"/>
    <n v="0"/>
    <m/>
    <m/>
    <m/>
    <m/>
    <m/>
    <m/>
    <m/>
    <m/>
    <m/>
    <m/>
    <m/>
    <m/>
    <m/>
    <m/>
    <m/>
    <m/>
    <m/>
    <m/>
    <m/>
    <n v="1"/>
    <m/>
  </r>
  <r>
    <m/>
    <s v="V400006"/>
    <s v="2021-2420-4"/>
    <x v="41"/>
    <m/>
    <s v="Wagon"/>
    <n v="31"/>
    <e v="#N/A"/>
    <x v="11"/>
    <m/>
    <m/>
    <x v="5"/>
    <x v="3"/>
    <n v="1"/>
    <m/>
    <m/>
    <n v="1"/>
    <m/>
    <n v="0"/>
    <n v="0"/>
    <x v="1"/>
    <m/>
    <m/>
    <m/>
    <x v="0"/>
    <m/>
    <m/>
    <m/>
    <e v="#N/A"/>
    <e v="#N/A"/>
    <n v="2190"/>
    <x v="1"/>
    <m/>
    <m/>
    <m/>
    <m/>
    <s v="with various options"/>
    <m/>
    <m/>
    <n v="3"/>
    <n v="0"/>
    <m/>
    <e v="#N/A"/>
    <m/>
    <m/>
    <m/>
    <m/>
    <m/>
    <m/>
    <m/>
    <m/>
    <m/>
    <m/>
    <m/>
    <m/>
    <m/>
    <m/>
    <m/>
    <m/>
    <m/>
    <m/>
    <m/>
    <e v="#N/A"/>
    <m/>
    <n v="140000"/>
    <m/>
    <m/>
    <s v="Euro"/>
    <n v="16.59"/>
    <m/>
    <m/>
    <m/>
    <m/>
    <e v="#N/A"/>
    <n v="0"/>
    <m/>
    <m/>
    <m/>
    <m/>
    <m/>
    <m/>
    <m/>
    <m/>
    <m/>
    <m/>
    <m/>
    <m/>
    <m/>
    <m/>
    <m/>
    <m/>
    <m/>
    <m/>
    <m/>
    <n v="1"/>
    <m/>
  </r>
  <r>
    <m/>
    <s v="V400006"/>
    <s v="2021-2420-4"/>
    <x v="41"/>
    <m/>
    <s v="Wagon"/>
    <n v="32"/>
    <s v="33 80 4960 055-8"/>
    <x v="11"/>
    <m/>
    <m/>
    <x v="5"/>
    <x v="3"/>
    <n v="1"/>
    <m/>
    <m/>
    <n v="1"/>
    <m/>
    <n v="0"/>
    <n v="1"/>
    <x v="1"/>
    <m/>
    <m/>
    <m/>
    <x v="5"/>
    <m/>
    <m/>
    <m/>
    <d v="2023-07-05T00:00:00"/>
    <d v="2029-07-31T00:00:00"/>
    <n v="2190"/>
    <x v="45"/>
    <m/>
    <m/>
    <m/>
    <m/>
    <s v="with various options"/>
    <m/>
    <m/>
    <n v="3"/>
    <n v="0"/>
    <m/>
    <d v="2029-07-31T00:00:00"/>
    <m/>
    <m/>
    <m/>
    <m/>
    <m/>
    <m/>
    <m/>
    <m/>
    <m/>
    <m/>
    <m/>
    <m/>
    <m/>
    <m/>
    <m/>
    <m/>
    <m/>
    <m/>
    <m/>
    <d v="2029-02-28T00:00:00"/>
    <m/>
    <n v="140000"/>
    <m/>
    <m/>
    <s v="Euro"/>
    <n v="16.59"/>
    <m/>
    <m/>
    <m/>
    <m/>
    <n v="27.94"/>
    <n v="0"/>
    <m/>
    <m/>
    <m/>
    <m/>
    <m/>
    <m/>
    <m/>
    <m/>
    <m/>
    <m/>
    <m/>
    <m/>
    <m/>
    <m/>
    <m/>
    <m/>
    <m/>
    <m/>
    <m/>
    <n v="1"/>
    <m/>
  </r>
  <r>
    <m/>
    <s v="V400006"/>
    <s v="2021-2420-4"/>
    <x v="41"/>
    <m/>
    <s v="Wagon"/>
    <n v="33"/>
    <e v="#N/A"/>
    <x v="11"/>
    <m/>
    <m/>
    <x v="5"/>
    <x v="3"/>
    <n v="1"/>
    <m/>
    <m/>
    <n v="1"/>
    <m/>
    <n v="0"/>
    <n v="0"/>
    <x v="1"/>
    <m/>
    <m/>
    <m/>
    <x v="0"/>
    <m/>
    <m/>
    <m/>
    <e v="#N/A"/>
    <e v="#N/A"/>
    <n v="2190"/>
    <x v="1"/>
    <m/>
    <m/>
    <m/>
    <m/>
    <s v="with various options"/>
    <m/>
    <m/>
    <n v="3"/>
    <n v="0"/>
    <m/>
    <e v="#N/A"/>
    <m/>
    <m/>
    <m/>
    <m/>
    <m/>
    <m/>
    <m/>
    <m/>
    <m/>
    <m/>
    <m/>
    <m/>
    <m/>
    <m/>
    <m/>
    <m/>
    <m/>
    <m/>
    <m/>
    <e v="#N/A"/>
    <m/>
    <n v="140000"/>
    <m/>
    <m/>
    <s v="Euro"/>
    <n v="16.59"/>
    <m/>
    <m/>
    <m/>
    <m/>
    <e v="#N/A"/>
    <n v="0"/>
    <m/>
    <m/>
    <m/>
    <m/>
    <m/>
    <m/>
    <m/>
    <m/>
    <m/>
    <m/>
    <m/>
    <m/>
    <m/>
    <m/>
    <m/>
    <m/>
    <m/>
    <m/>
    <m/>
    <n v="1"/>
    <m/>
  </r>
  <r>
    <m/>
    <s v="V400006"/>
    <s v="2021-2420-4"/>
    <x v="41"/>
    <m/>
    <s v="Wagon"/>
    <n v="34"/>
    <e v="#N/A"/>
    <x v="11"/>
    <m/>
    <m/>
    <x v="5"/>
    <x v="3"/>
    <n v="1"/>
    <m/>
    <m/>
    <n v="1"/>
    <m/>
    <n v="0"/>
    <n v="0"/>
    <x v="1"/>
    <m/>
    <m/>
    <m/>
    <x v="0"/>
    <m/>
    <m/>
    <m/>
    <e v="#N/A"/>
    <e v="#N/A"/>
    <n v="2190"/>
    <x v="1"/>
    <m/>
    <m/>
    <m/>
    <m/>
    <s v="with various options"/>
    <m/>
    <m/>
    <n v="3"/>
    <n v="0"/>
    <m/>
    <e v="#N/A"/>
    <m/>
    <m/>
    <m/>
    <m/>
    <m/>
    <m/>
    <m/>
    <m/>
    <m/>
    <m/>
    <m/>
    <m/>
    <m/>
    <m/>
    <m/>
    <m/>
    <m/>
    <m/>
    <m/>
    <e v="#N/A"/>
    <m/>
    <n v="140000"/>
    <m/>
    <m/>
    <s v="Euro"/>
    <n v="16.59"/>
    <m/>
    <m/>
    <m/>
    <m/>
    <e v="#N/A"/>
    <n v="0"/>
    <m/>
    <m/>
    <m/>
    <m/>
    <m/>
    <m/>
    <m/>
    <m/>
    <m/>
    <m/>
    <m/>
    <m/>
    <m/>
    <m/>
    <m/>
    <m/>
    <m/>
    <m/>
    <m/>
    <n v="1"/>
    <m/>
  </r>
  <r>
    <m/>
    <s v="V400006"/>
    <s v="2021-2420-4"/>
    <x v="41"/>
    <m/>
    <s v="Wagon"/>
    <n v="35"/>
    <s v="33 80 4960 058-2"/>
    <x v="11"/>
    <m/>
    <m/>
    <x v="5"/>
    <x v="3"/>
    <n v="1"/>
    <m/>
    <m/>
    <n v="1"/>
    <m/>
    <n v="0"/>
    <n v="1"/>
    <x v="1"/>
    <m/>
    <m/>
    <m/>
    <x v="5"/>
    <m/>
    <m/>
    <m/>
    <d v="2023-07-05T00:00:00"/>
    <d v="2029-07-31T00:00:00"/>
    <n v="2190"/>
    <x v="45"/>
    <m/>
    <m/>
    <m/>
    <m/>
    <s v="with various options"/>
    <m/>
    <m/>
    <n v="3"/>
    <n v="0"/>
    <m/>
    <d v="2029-07-31T00:00:00"/>
    <m/>
    <m/>
    <m/>
    <m/>
    <m/>
    <m/>
    <m/>
    <m/>
    <m/>
    <m/>
    <m/>
    <m/>
    <m/>
    <m/>
    <m/>
    <m/>
    <m/>
    <m/>
    <m/>
    <d v="2029-02-28T00:00:00"/>
    <m/>
    <n v="140000"/>
    <m/>
    <m/>
    <s v="Euro"/>
    <n v="16.59"/>
    <m/>
    <m/>
    <m/>
    <m/>
    <n v="27.94"/>
    <n v="0"/>
    <m/>
    <m/>
    <m/>
    <m/>
    <m/>
    <m/>
    <m/>
    <m/>
    <m/>
    <m/>
    <m/>
    <m/>
    <m/>
    <m/>
    <m/>
    <m/>
    <m/>
    <m/>
    <m/>
    <n v="1"/>
    <m/>
  </r>
  <r>
    <m/>
    <s v="V400006"/>
    <s v="2021-2420-4"/>
    <x v="41"/>
    <m/>
    <s v="Wagon"/>
    <n v="36"/>
    <e v="#N/A"/>
    <x v="11"/>
    <m/>
    <m/>
    <x v="5"/>
    <x v="3"/>
    <n v="1"/>
    <m/>
    <m/>
    <n v="1"/>
    <m/>
    <n v="0"/>
    <n v="0"/>
    <x v="1"/>
    <m/>
    <m/>
    <m/>
    <x v="0"/>
    <m/>
    <m/>
    <m/>
    <e v="#N/A"/>
    <e v="#N/A"/>
    <n v="2190"/>
    <x v="1"/>
    <m/>
    <m/>
    <m/>
    <m/>
    <s v="with various options"/>
    <m/>
    <m/>
    <n v="3"/>
    <n v="0"/>
    <m/>
    <e v="#N/A"/>
    <m/>
    <m/>
    <m/>
    <m/>
    <m/>
    <m/>
    <m/>
    <m/>
    <m/>
    <m/>
    <m/>
    <m/>
    <m/>
    <m/>
    <m/>
    <m/>
    <m/>
    <m/>
    <m/>
    <e v="#N/A"/>
    <m/>
    <n v="140000"/>
    <m/>
    <m/>
    <s v="Euro"/>
    <n v="16.59"/>
    <m/>
    <m/>
    <m/>
    <m/>
    <e v="#N/A"/>
    <n v="0"/>
    <m/>
    <m/>
    <m/>
    <m/>
    <m/>
    <m/>
    <m/>
    <m/>
    <m/>
    <m/>
    <m/>
    <m/>
    <m/>
    <m/>
    <m/>
    <m/>
    <m/>
    <m/>
    <m/>
    <n v="1"/>
    <m/>
  </r>
  <r>
    <m/>
    <s v="V400006"/>
    <s v="2021-2420-4"/>
    <x v="41"/>
    <m/>
    <s v="Wagon"/>
    <n v="37"/>
    <e v="#N/A"/>
    <x v="11"/>
    <m/>
    <m/>
    <x v="5"/>
    <x v="3"/>
    <n v="1"/>
    <m/>
    <m/>
    <n v="1"/>
    <m/>
    <n v="0"/>
    <n v="0"/>
    <x v="1"/>
    <m/>
    <m/>
    <m/>
    <x v="0"/>
    <m/>
    <m/>
    <m/>
    <e v="#N/A"/>
    <e v="#N/A"/>
    <n v="2190"/>
    <x v="1"/>
    <m/>
    <m/>
    <m/>
    <m/>
    <s v="with various options"/>
    <m/>
    <m/>
    <n v="3"/>
    <n v="0"/>
    <m/>
    <e v="#N/A"/>
    <m/>
    <m/>
    <m/>
    <m/>
    <m/>
    <m/>
    <m/>
    <m/>
    <m/>
    <m/>
    <m/>
    <m/>
    <m/>
    <m/>
    <m/>
    <m/>
    <m/>
    <m/>
    <m/>
    <e v="#N/A"/>
    <m/>
    <n v="140000"/>
    <m/>
    <m/>
    <s v="Euro"/>
    <n v="16.59"/>
    <m/>
    <m/>
    <m/>
    <m/>
    <e v="#N/A"/>
    <n v="0"/>
    <m/>
    <m/>
    <m/>
    <m/>
    <m/>
    <m/>
    <m/>
    <m/>
    <m/>
    <m/>
    <m/>
    <m/>
    <m/>
    <m/>
    <m/>
    <m/>
    <m/>
    <m/>
    <m/>
    <n v="1"/>
    <m/>
  </r>
  <r>
    <m/>
    <s v="V400006"/>
    <s v="2021-2420-4"/>
    <x v="41"/>
    <m/>
    <s v="Wagon"/>
    <n v="38"/>
    <s v="33 80 4960 062-4"/>
    <x v="11"/>
    <m/>
    <m/>
    <x v="5"/>
    <x v="3"/>
    <n v="1"/>
    <m/>
    <m/>
    <n v="1"/>
    <m/>
    <n v="0"/>
    <n v="1"/>
    <x v="1"/>
    <m/>
    <m/>
    <m/>
    <x v="5"/>
    <m/>
    <m/>
    <m/>
    <d v="2023-07-05T00:00:00"/>
    <d v="2029-07-31T00:00:00"/>
    <n v="2190"/>
    <x v="45"/>
    <m/>
    <m/>
    <m/>
    <m/>
    <s v="with various options"/>
    <m/>
    <m/>
    <n v="3"/>
    <n v="0"/>
    <m/>
    <d v="2029-07-31T00:00:00"/>
    <m/>
    <m/>
    <m/>
    <m/>
    <m/>
    <m/>
    <m/>
    <m/>
    <m/>
    <m/>
    <m/>
    <m/>
    <m/>
    <m/>
    <m/>
    <m/>
    <m/>
    <m/>
    <m/>
    <d v="2029-02-28T00:00:00"/>
    <m/>
    <n v="140000"/>
    <m/>
    <m/>
    <s v="Euro"/>
    <n v="16.59"/>
    <m/>
    <m/>
    <m/>
    <m/>
    <n v="27.94"/>
    <n v="0"/>
    <m/>
    <m/>
    <m/>
    <m/>
    <m/>
    <m/>
    <m/>
    <m/>
    <m/>
    <m/>
    <m/>
    <m/>
    <m/>
    <m/>
    <m/>
    <m/>
    <m/>
    <m/>
    <m/>
    <n v="1"/>
    <m/>
  </r>
  <r>
    <m/>
    <s v="V400006"/>
    <s v="2021-2420-4"/>
    <x v="41"/>
    <m/>
    <s v="Wagon"/>
    <n v="39"/>
    <s v="33 80 4960 063-2"/>
    <x v="11"/>
    <m/>
    <m/>
    <x v="5"/>
    <x v="3"/>
    <n v="1"/>
    <m/>
    <m/>
    <n v="1"/>
    <m/>
    <n v="0"/>
    <n v="1"/>
    <x v="1"/>
    <m/>
    <m/>
    <m/>
    <x v="5"/>
    <m/>
    <m/>
    <m/>
    <d v="2023-07-05T00:00:00"/>
    <d v="2029-07-31T00:00:00"/>
    <n v="2190"/>
    <x v="45"/>
    <m/>
    <m/>
    <m/>
    <m/>
    <s v="with various options"/>
    <m/>
    <m/>
    <n v="3"/>
    <n v="0"/>
    <m/>
    <d v="2029-07-31T00:00:00"/>
    <m/>
    <m/>
    <m/>
    <m/>
    <m/>
    <m/>
    <m/>
    <m/>
    <m/>
    <m/>
    <m/>
    <m/>
    <m/>
    <m/>
    <m/>
    <m/>
    <m/>
    <m/>
    <m/>
    <d v="2029-02-28T00:00:00"/>
    <m/>
    <n v="140000"/>
    <m/>
    <m/>
    <s v="Euro"/>
    <n v="16.59"/>
    <m/>
    <m/>
    <m/>
    <m/>
    <n v="27.94"/>
    <n v="0"/>
    <m/>
    <m/>
    <m/>
    <m/>
    <m/>
    <m/>
    <m/>
    <m/>
    <m/>
    <m/>
    <m/>
    <m/>
    <m/>
    <m/>
    <m/>
    <m/>
    <m/>
    <m/>
    <m/>
    <n v="1"/>
    <m/>
  </r>
  <r>
    <m/>
    <s v="V400006"/>
    <s v="2021-2420-4"/>
    <x v="41"/>
    <m/>
    <s v="Wagon"/>
    <n v="40"/>
    <e v="#N/A"/>
    <x v="11"/>
    <m/>
    <m/>
    <x v="5"/>
    <x v="3"/>
    <n v="1"/>
    <m/>
    <m/>
    <n v="1"/>
    <m/>
    <n v="0"/>
    <n v="0"/>
    <x v="1"/>
    <m/>
    <m/>
    <m/>
    <x v="0"/>
    <m/>
    <m/>
    <m/>
    <e v="#N/A"/>
    <e v="#N/A"/>
    <n v="2190"/>
    <x v="1"/>
    <m/>
    <m/>
    <m/>
    <m/>
    <s v="with various options"/>
    <m/>
    <m/>
    <n v="3"/>
    <n v="0"/>
    <m/>
    <e v="#N/A"/>
    <m/>
    <m/>
    <m/>
    <m/>
    <m/>
    <m/>
    <m/>
    <m/>
    <m/>
    <m/>
    <m/>
    <m/>
    <m/>
    <m/>
    <m/>
    <m/>
    <m/>
    <m/>
    <m/>
    <e v="#N/A"/>
    <m/>
    <n v="140000"/>
    <m/>
    <m/>
    <s v="Euro"/>
    <n v="16.59"/>
    <m/>
    <m/>
    <m/>
    <m/>
    <e v="#N/A"/>
    <n v="0"/>
    <m/>
    <m/>
    <m/>
    <m/>
    <m/>
    <m/>
    <m/>
    <m/>
    <m/>
    <m/>
    <m/>
    <m/>
    <m/>
    <m/>
    <m/>
    <m/>
    <m/>
    <m/>
    <m/>
    <n v="1"/>
    <m/>
  </r>
  <r>
    <m/>
    <s v="V400006"/>
    <s v="2021-2420-4"/>
    <x v="41"/>
    <m/>
    <s v="Wagon"/>
    <n v="41"/>
    <s v="33 80 4960 065-7"/>
    <x v="11"/>
    <m/>
    <m/>
    <x v="5"/>
    <x v="3"/>
    <n v="1"/>
    <m/>
    <m/>
    <n v="1"/>
    <m/>
    <n v="0"/>
    <n v="1"/>
    <x v="1"/>
    <m/>
    <m/>
    <m/>
    <x v="5"/>
    <m/>
    <m/>
    <m/>
    <d v="2023-07-05T00:00:00"/>
    <d v="2029-07-31T00:00:00"/>
    <n v="2190"/>
    <x v="45"/>
    <m/>
    <m/>
    <m/>
    <m/>
    <s v="with various options"/>
    <m/>
    <m/>
    <n v="3"/>
    <n v="0"/>
    <m/>
    <d v="2029-07-31T00:00:00"/>
    <m/>
    <m/>
    <m/>
    <m/>
    <m/>
    <m/>
    <m/>
    <m/>
    <m/>
    <m/>
    <m/>
    <m/>
    <m/>
    <m/>
    <m/>
    <m/>
    <m/>
    <m/>
    <m/>
    <d v="2029-02-28T00:00:00"/>
    <m/>
    <n v="140000"/>
    <m/>
    <m/>
    <s v="Euro"/>
    <n v="16.59"/>
    <m/>
    <m/>
    <m/>
    <m/>
    <n v="27.94"/>
    <n v="0"/>
    <m/>
    <m/>
    <m/>
    <m/>
    <m/>
    <m/>
    <m/>
    <m/>
    <m/>
    <m/>
    <m/>
    <m/>
    <m/>
    <m/>
    <m/>
    <m/>
    <m/>
    <m/>
    <m/>
    <n v="1"/>
    <m/>
  </r>
  <r>
    <m/>
    <s v="V400006"/>
    <s v="2021-2420-4"/>
    <x v="41"/>
    <m/>
    <s v="Wagon"/>
    <n v="42"/>
    <e v="#N/A"/>
    <x v="11"/>
    <m/>
    <m/>
    <x v="5"/>
    <x v="3"/>
    <n v="1"/>
    <m/>
    <m/>
    <n v="1"/>
    <m/>
    <n v="0"/>
    <n v="0"/>
    <x v="1"/>
    <m/>
    <m/>
    <m/>
    <x v="0"/>
    <m/>
    <m/>
    <m/>
    <e v="#N/A"/>
    <e v="#N/A"/>
    <n v="2190"/>
    <x v="1"/>
    <m/>
    <m/>
    <m/>
    <m/>
    <s v="with various options"/>
    <m/>
    <m/>
    <n v="3"/>
    <n v="0"/>
    <m/>
    <e v="#N/A"/>
    <m/>
    <m/>
    <m/>
    <m/>
    <m/>
    <m/>
    <m/>
    <m/>
    <m/>
    <m/>
    <m/>
    <m/>
    <m/>
    <m/>
    <m/>
    <m/>
    <m/>
    <m/>
    <m/>
    <e v="#N/A"/>
    <m/>
    <n v="140000"/>
    <m/>
    <m/>
    <s v="Euro"/>
    <n v="16.59"/>
    <m/>
    <m/>
    <m/>
    <m/>
    <e v="#N/A"/>
    <n v="0"/>
    <m/>
    <m/>
    <m/>
    <m/>
    <m/>
    <m/>
    <m/>
    <m/>
    <m/>
    <m/>
    <m/>
    <m/>
    <m/>
    <m/>
    <m/>
    <m/>
    <m/>
    <m/>
    <m/>
    <n v="1"/>
    <m/>
  </r>
  <r>
    <m/>
    <s v="V400006"/>
    <s v="2021-2420-4"/>
    <x v="41"/>
    <m/>
    <s v="Wagon"/>
    <n v="43"/>
    <s v="33 80 4960 068-1"/>
    <x v="11"/>
    <m/>
    <m/>
    <x v="5"/>
    <x v="3"/>
    <n v="1"/>
    <m/>
    <m/>
    <n v="1"/>
    <m/>
    <n v="0"/>
    <n v="1"/>
    <x v="1"/>
    <m/>
    <m/>
    <m/>
    <x v="5"/>
    <m/>
    <m/>
    <m/>
    <d v="2023-07-05T00:00:00"/>
    <d v="2029-07-31T00:00:00"/>
    <n v="2190"/>
    <x v="45"/>
    <m/>
    <m/>
    <m/>
    <m/>
    <s v="with various options"/>
    <m/>
    <m/>
    <n v="3"/>
    <n v="0"/>
    <m/>
    <d v="2029-07-31T00:00:00"/>
    <m/>
    <m/>
    <m/>
    <m/>
    <m/>
    <m/>
    <m/>
    <m/>
    <m/>
    <m/>
    <m/>
    <m/>
    <m/>
    <m/>
    <m/>
    <m/>
    <m/>
    <m/>
    <m/>
    <d v="2029-02-28T00:00:00"/>
    <m/>
    <n v="140000"/>
    <m/>
    <m/>
    <s v="Euro"/>
    <n v="16.59"/>
    <m/>
    <m/>
    <m/>
    <m/>
    <n v="27.94"/>
    <n v="0"/>
    <m/>
    <m/>
    <m/>
    <m/>
    <m/>
    <m/>
    <m/>
    <m/>
    <m/>
    <m/>
    <m/>
    <m/>
    <m/>
    <m/>
    <m/>
    <m/>
    <m/>
    <m/>
    <m/>
    <n v="1"/>
    <m/>
  </r>
  <r>
    <m/>
    <s v="V400006"/>
    <s v="2021-2420-4"/>
    <x v="41"/>
    <m/>
    <s v="Wagon"/>
    <n v="44"/>
    <s v="33 80 4960 069-9"/>
    <x v="11"/>
    <m/>
    <m/>
    <x v="5"/>
    <x v="3"/>
    <n v="1"/>
    <m/>
    <m/>
    <n v="1"/>
    <m/>
    <n v="0"/>
    <n v="1"/>
    <x v="1"/>
    <m/>
    <m/>
    <m/>
    <x v="5"/>
    <m/>
    <m/>
    <m/>
    <d v="2023-07-05T00:00:00"/>
    <d v="2029-07-31T00:00:00"/>
    <n v="2190"/>
    <x v="45"/>
    <m/>
    <m/>
    <m/>
    <m/>
    <s v="with various options"/>
    <m/>
    <m/>
    <n v="3"/>
    <n v="0"/>
    <m/>
    <d v="2029-07-31T00:00:00"/>
    <m/>
    <m/>
    <m/>
    <m/>
    <m/>
    <m/>
    <m/>
    <m/>
    <m/>
    <m/>
    <m/>
    <m/>
    <m/>
    <m/>
    <m/>
    <m/>
    <m/>
    <m/>
    <m/>
    <d v="2029-02-28T00:00:00"/>
    <m/>
    <n v="140000"/>
    <m/>
    <m/>
    <s v="Euro"/>
    <n v="16.59"/>
    <m/>
    <m/>
    <m/>
    <m/>
    <n v="27.94"/>
    <n v="0"/>
    <m/>
    <m/>
    <m/>
    <m/>
    <m/>
    <m/>
    <m/>
    <m/>
    <m/>
    <m/>
    <m/>
    <m/>
    <m/>
    <m/>
    <m/>
    <m/>
    <m/>
    <m/>
    <m/>
    <n v="1"/>
    <m/>
  </r>
  <r>
    <m/>
    <s v="V400006"/>
    <s v="2021-2420-4"/>
    <x v="41"/>
    <m/>
    <s v="Wagon"/>
    <n v="45"/>
    <s v="33 80 4960 075-6"/>
    <x v="11"/>
    <m/>
    <m/>
    <x v="5"/>
    <x v="3"/>
    <n v="1"/>
    <m/>
    <m/>
    <n v="1"/>
    <m/>
    <n v="0"/>
    <n v="1"/>
    <x v="1"/>
    <m/>
    <m/>
    <m/>
    <x v="5"/>
    <m/>
    <m/>
    <m/>
    <d v="2023-07-05T00:00:00"/>
    <d v="2029-07-31T00:00:00"/>
    <n v="2190"/>
    <x v="45"/>
    <m/>
    <m/>
    <m/>
    <m/>
    <s v="with various options"/>
    <m/>
    <m/>
    <n v="3"/>
    <n v="0"/>
    <m/>
    <d v="2029-07-31T00:00:00"/>
    <m/>
    <m/>
    <m/>
    <m/>
    <m/>
    <m/>
    <m/>
    <m/>
    <m/>
    <m/>
    <m/>
    <m/>
    <m/>
    <m/>
    <m/>
    <m/>
    <m/>
    <m/>
    <m/>
    <d v="2029-02-28T00:00:00"/>
    <m/>
    <n v="140000"/>
    <m/>
    <m/>
    <s v="Euro"/>
    <n v="16.59"/>
    <m/>
    <m/>
    <m/>
    <m/>
    <n v="27.94"/>
    <n v="0"/>
    <m/>
    <m/>
    <m/>
    <m/>
    <m/>
    <m/>
    <m/>
    <m/>
    <m/>
    <m/>
    <m/>
    <m/>
    <m/>
    <m/>
    <m/>
    <m/>
    <m/>
    <m/>
    <m/>
    <n v="1"/>
    <m/>
  </r>
  <r>
    <m/>
    <s v="V400006"/>
    <s v="2021-2420-4"/>
    <x v="41"/>
    <m/>
    <s v="Wagon"/>
    <n v="46"/>
    <s v="33 80 4960 146-5"/>
    <x v="11"/>
    <m/>
    <m/>
    <x v="5"/>
    <x v="3"/>
    <n v="1"/>
    <m/>
    <m/>
    <n v="1"/>
    <m/>
    <n v="0"/>
    <n v="1"/>
    <x v="1"/>
    <m/>
    <m/>
    <m/>
    <x v="5"/>
    <m/>
    <m/>
    <m/>
    <d v="2023-07-05T00:00:00"/>
    <d v="2029-07-31T00:00:00"/>
    <n v="2190"/>
    <x v="45"/>
    <m/>
    <m/>
    <m/>
    <m/>
    <s v="with various options"/>
    <m/>
    <m/>
    <n v="3"/>
    <n v="0"/>
    <m/>
    <d v="2029-07-31T00:00:00"/>
    <m/>
    <m/>
    <m/>
    <m/>
    <m/>
    <m/>
    <m/>
    <m/>
    <m/>
    <m/>
    <m/>
    <m/>
    <m/>
    <m/>
    <m/>
    <m/>
    <m/>
    <m/>
    <m/>
    <d v="2029-02-28T00:00:00"/>
    <m/>
    <n v="140000"/>
    <m/>
    <m/>
    <s v="Euro"/>
    <n v="16.59"/>
    <m/>
    <m/>
    <m/>
    <m/>
    <n v="27.94"/>
    <n v="0"/>
    <m/>
    <m/>
    <m/>
    <m/>
    <m/>
    <m/>
    <m/>
    <m/>
    <m/>
    <m/>
    <m/>
    <m/>
    <m/>
    <m/>
    <m/>
    <m/>
    <m/>
    <m/>
    <m/>
    <n v="1"/>
    <m/>
  </r>
  <r>
    <m/>
    <s v="V400006"/>
    <s v="2021-2420-4"/>
    <x v="41"/>
    <m/>
    <s v="Wagon"/>
    <n v="47"/>
    <s v="33 80 4960 147-3"/>
    <x v="11"/>
    <m/>
    <m/>
    <x v="5"/>
    <x v="3"/>
    <n v="1"/>
    <m/>
    <m/>
    <n v="1"/>
    <m/>
    <n v="0"/>
    <n v="1"/>
    <x v="1"/>
    <m/>
    <m/>
    <m/>
    <x v="5"/>
    <m/>
    <m/>
    <m/>
    <d v="2023-07-05T00:00:00"/>
    <d v="2029-07-31T00:00:00"/>
    <n v="2190"/>
    <x v="45"/>
    <m/>
    <m/>
    <m/>
    <m/>
    <s v="with various options"/>
    <m/>
    <m/>
    <n v="3"/>
    <n v="0"/>
    <m/>
    <d v="2029-07-31T00:00:00"/>
    <m/>
    <m/>
    <m/>
    <m/>
    <m/>
    <m/>
    <m/>
    <m/>
    <m/>
    <m/>
    <m/>
    <m/>
    <m/>
    <m/>
    <m/>
    <m/>
    <m/>
    <m/>
    <m/>
    <d v="2029-02-28T00:00:00"/>
    <m/>
    <n v="140000"/>
    <m/>
    <m/>
    <s v="Euro"/>
    <n v="16.59"/>
    <m/>
    <m/>
    <m/>
    <m/>
    <n v="27.94"/>
    <n v="0"/>
    <m/>
    <m/>
    <m/>
    <m/>
    <m/>
    <m/>
    <m/>
    <m/>
    <m/>
    <m/>
    <m/>
    <m/>
    <m/>
    <m/>
    <m/>
    <m/>
    <m/>
    <m/>
    <m/>
    <n v="1"/>
    <m/>
  </r>
  <r>
    <m/>
    <s v="V400006"/>
    <s v="2021-2420-4"/>
    <x v="41"/>
    <m/>
    <s v="Wagon"/>
    <n v="48"/>
    <s v="33 80 4960 148-1"/>
    <x v="11"/>
    <m/>
    <m/>
    <x v="5"/>
    <x v="3"/>
    <n v="1"/>
    <m/>
    <m/>
    <n v="1"/>
    <m/>
    <n v="0"/>
    <n v="1"/>
    <x v="1"/>
    <m/>
    <m/>
    <m/>
    <x v="5"/>
    <m/>
    <m/>
    <m/>
    <d v="2023-07-05T00:00:00"/>
    <d v="2029-07-31T00:00:00"/>
    <n v="2190"/>
    <x v="45"/>
    <m/>
    <m/>
    <m/>
    <m/>
    <s v="with various options"/>
    <m/>
    <m/>
    <n v="3"/>
    <n v="0"/>
    <m/>
    <d v="2029-07-31T00:00:00"/>
    <m/>
    <m/>
    <m/>
    <m/>
    <m/>
    <m/>
    <m/>
    <m/>
    <m/>
    <m/>
    <m/>
    <m/>
    <m/>
    <m/>
    <m/>
    <m/>
    <m/>
    <m/>
    <m/>
    <d v="2029-02-28T00:00:00"/>
    <m/>
    <n v="140000"/>
    <m/>
    <m/>
    <s v="Euro"/>
    <n v="16.59"/>
    <m/>
    <m/>
    <m/>
    <m/>
    <n v="27.94"/>
    <n v="0"/>
    <m/>
    <m/>
    <m/>
    <m/>
    <m/>
    <m/>
    <m/>
    <m/>
    <m/>
    <m/>
    <m/>
    <m/>
    <m/>
    <m/>
    <m/>
    <m/>
    <m/>
    <m/>
    <m/>
    <n v="1"/>
    <m/>
  </r>
  <r>
    <m/>
    <s v="V400006"/>
    <s v="2021-2420-4"/>
    <x v="41"/>
    <m/>
    <s v="Wagon"/>
    <n v="49"/>
    <s v="33 80 4960 149-9"/>
    <x v="11"/>
    <m/>
    <m/>
    <x v="5"/>
    <x v="3"/>
    <n v="1"/>
    <m/>
    <m/>
    <n v="1"/>
    <m/>
    <n v="0"/>
    <n v="1"/>
    <x v="1"/>
    <m/>
    <m/>
    <m/>
    <x v="5"/>
    <m/>
    <m/>
    <m/>
    <d v="2023-07-05T00:00:00"/>
    <d v="2029-07-31T00:00:00"/>
    <n v="2190"/>
    <x v="45"/>
    <m/>
    <m/>
    <m/>
    <m/>
    <s v="with various options"/>
    <m/>
    <m/>
    <n v="3"/>
    <n v="0"/>
    <m/>
    <d v="2029-07-31T00:00:00"/>
    <m/>
    <m/>
    <m/>
    <m/>
    <m/>
    <m/>
    <m/>
    <m/>
    <m/>
    <m/>
    <m/>
    <m/>
    <m/>
    <m/>
    <m/>
    <m/>
    <m/>
    <m/>
    <m/>
    <d v="2029-02-28T00:00:00"/>
    <m/>
    <n v="140000"/>
    <m/>
    <m/>
    <s v="Euro"/>
    <n v="16.59"/>
    <m/>
    <m/>
    <m/>
    <m/>
    <n v="27.94"/>
    <n v="0"/>
    <m/>
    <m/>
    <m/>
    <m/>
    <m/>
    <m/>
    <m/>
    <m/>
    <m/>
    <m/>
    <m/>
    <m/>
    <m/>
    <m/>
    <m/>
    <m/>
    <m/>
    <m/>
    <m/>
    <n v="1"/>
    <m/>
  </r>
  <r>
    <m/>
    <s v="V400006"/>
    <s v="2021-2420-4"/>
    <x v="41"/>
    <m/>
    <s v="Wagon"/>
    <n v="50"/>
    <s v="33 80 4960 150-7"/>
    <x v="11"/>
    <m/>
    <m/>
    <x v="5"/>
    <x v="3"/>
    <n v="1"/>
    <m/>
    <m/>
    <n v="1"/>
    <m/>
    <n v="0"/>
    <n v="1"/>
    <x v="1"/>
    <m/>
    <m/>
    <m/>
    <x v="5"/>
    <m/>
    <m/>
    <m/>
    <d v="2023-07-05T00:00:00"/>
    <d v="2029-07-31T00:00:00"/>
    <n v="2190"/>
    <x v="45"/>
    <m/>
    <m/>
    <m/>
    <m/>
    <s v="with various options"/>
    <m/>
    <m/>
    <n v="3"/>
    <n v="0"/>
    <m/>
    <d v="2029-07-31T00:00:00"/>
    <m/>
    <m/>
    <m/>
    <m/>
    <m/>
    <m/>
    <m/>
    <m/>
    <m/>
    <m/>
    <m/>
    <m/>
    <m/>
    <m/>
    <m/>
    <m/>
    <m/>
    <m/>
    <m/>
    <d v="2029-02-28T00:00:00"/>
    <m/>
    <n v="140000"/>
    <m/>
    <m/>
    <s v="Euro"/>
    <n v="16.59"/>
    <m/>
    <m/>
    <m/>
    <m/>
    <n v="27.94"/>
    <n v="0"/>
    <m/>
    <m/>
    <m/>
    <m/>
    <m/>
    <m/>
    <m/>
    <m/>
    <m/>
    <m/>
    <m/>
    <m/>
    <m/>
    <m/>
    <m/>
    <m/>
    <m/>
    <m/>
    <m/>
    <n v="1"/>
    <m/>
  </r>
  <r>
    <m/>
    <s v="V400006"/>
    <s v="2021-2420-4"/>
    <x v="41"/>
    <m/>
    <s v="Wagon"/>
    <n v="51"/>
    <e v="#N/A"/>
    <x v="11"/>
    <m/>
    <m/>
    <x v="5"/>
    <x v="3"/>
    <n v="1"/>
    <m/>
    <m/>
    <n v="1"/>
    <m/>
    <n v="0"/>
    <n v="0"/>
    <x v="1"/>
    <m/>
    <m/>
    <m/>
    <x v="0"/>
    <m/>
    <m/>
    <m/>
    <e v="#N/A"/>
    <e v="#N/A"/>
    <n v="2190"/>
    <x v="1"/>
    <m/>
    <m/>
    <m/>
    <m/>
    <s v="with various options"/>
    <m/>
    <m/>
    <n v="3"/>
    <n v="0"/>
    <m/>
    <e v="#N/A"/>
    <m/>
    <m/>
    <m/>
    <m/>
    <m/>
    <m/>
    <m/>
    <m/>
    <m/>
    <m/>
    <m/>
    <m/>
    <m/>
    <m/>
    <m/>
    <m/>
    <m/>
    <m/>
    <m/>
    <e v="#N/A"/>
    <m/>
    <n v="140000"/>
    <m/>
    <m/>
    <s v="Euro"/>
    <n v="16.59"/>
    <m/>
    <m/>
    <m/>
    <m/>
    <e v="#N/A"/>
    <n v="0"/>
    <m/>
    <m/>
    <m/>
    <m/>
    <m/>
    <m/>
    <m/>
    <m/>
    <m/>
    <m/>
    <m/>
    <m/>
    <m/>
    <m/>
    <m/>
    <m/>
    <m/>
    <m/>
    <m/>
    <n v="1"/>
    <m/>
  </r>
  <r>
    <m/>
    <s v="V400006"/>
    <s v="2021-2420-4"/>
    <x v="41"/>
    <m/>
    <s v="Wagon"/>
    <n v="52"/>
    <s v="33 80 4960 152-3"/>
    <x v="11"/>
    <m/>
    <m/>
    <x v="5"/>
    <x v="3"/>
    <n v="1"/>
    <m/>
    <m/>
    <n v="1"/>
    <m/>
    <n v="0"/>
    <n v="1"/>
    <x v="1"/>
    <m/>
    <m/>
    <m/>
    <x v="5"/>
    <m/>
    <m/>
    <m/>
    <d v="2023-07-05T00:00:00"/>
    <d v="2029-07-31T00:00:00"/>
    <n v="2190"/>
    <x v="45"/>
    <m/>
    <m/>
    <m/>
    <m/>
    <s v="with various options"/>
    <m/>
    <m/>
    <n v="3"/>
    <n v="0"/>
    <m/>
    <d v="2029-07-31T00:00:00"/>
    <m/>
    <m/>
    <m/>
    <m/>
    <m/>
    <m/>
    <m/>
    <m/>
    <m/>
    <m/>
    <m/>
    <m/>
    <m/>
    <m/>
    <m/>
    <m/>
    <m/>
    <m/>
    <m/>
    <d v="2029-02-28T00:00:00"/>
    <m/>
    <n v="140000"/>
    <m/>
    <m/>
    <s v="Euro"/>
    <n v="16.59"/>
    <m/>
    <m/>
    <m/>
    <m/>
    <n v="27.94"/>
    <n v="0"/>
    <m/>
    <m/>
    <m/>
    <m/>
    <m/>
    <m/>
    <m/>
    <m/>
    <m/>
    <m/>
    <m/>
    <m/>
    <m/>
    <m/>
    <m/>
    <m/>
    <m/>
    <m/>
    <m/>
    <n v="1"/>
    <m/>
  </r>
  <r>
    <m/>
    <s v="V400006"/>
    <s v="2021-2420-4"/>
    <x v="41"/>
    <m/>
    <s v="Wagon"/>
    <n v="53"/>
    <s v="33 80 4960 153-1"/>
    <x v="11"/>
    <m/>
    <m/>
    <x v="5"/>
    <x v="3"/>
    <n v="1"/>
    <m/>
    <m/>
    <n v="1"/>
    <m/>
    <n v="0"/>
    <n v="1"/>
    <x v="1"/>
    <m/>
    <m/>
    <m/>
    <x v="5"/>
    <m/>
    <m/>
    <m/>
    <d v="2023-07-05T00:00:00"/>
    <d v="2029-07-31T00:00:00"/>
    <n v="2190"/>
    <x v="45"/>
    <m/>
    <m/>
    <m/>
    <m/>
    <s v="with various options"/>
    <m/>
    <m/>
    <n v="3"/>
    <n v="0"/>
    <m/>
    <d v="2029-07-31T00:00:00"/>
    <m/>
    <m/>
    <m/>
    <m/>
    <m/>
    <m/>
    <m/>
    <m/>
    <m/>
    <m/>
    <m/>
    <m/>
    <m/>
    <m/>
    <m/>
    <m/>
    <m/>
    <m/>
    <m/>
    <d v="2029-02-28T00:00:00"/>
    <m/>
    <n v="140000"/>
    <m/>
    <m/>
    <s v="Euro"/>
    <n v="16.59"/>
    <m/>
    <m/>
    <m/>
    <m/>
    <n v="27.94"/>
    <n v="0"/>
    <m/>
    <m/>
    <m/>
    <m/>
    <m/>
    <m/>
    <m/>
    <m/>
    <m/>
    <m/>
    <m/>
    <m/>
    <m/>
    <m/>
    <m/>
    <m/>
    <m/>
    <m/>
    <m/>
    <n v="1"/>
    <m/>
  </r>
  <r>
    <m/>
    <s v="V400006"/>
    <s v="2021-2420-4"/>
    <x v="41"/>
    <m/>
    <s v="Wagon"/>
    <n v="54"/>
    <s v="33 80 4960 154-9"/>
    <x v="11"/>
    <m/>
    <m/>
    <x v="5"/>
    <x v="3"/>
    <n v="1"/>
    <m/>
    <m/>
    <n v="1"/>
    <m/>
    <n v="0"/>
    <n v="1"/>
    <x v="1"/>
    <m/>
    <m/>
    <m/>
    <x v="5"/>
    <m/>
    <m/>
    <m/>
    <d v="2023-07-05T00:00:00"/>
    <d v="2029-07-31T00:00:00"/>
    <n v="2190"/>
    <x v="45"/>
    <m/>
    <m/>
    <m/>
    <m/>
    <s v="with various options"/>
    <m/>
    <m/>
    <n v="3"/>
    <n v="0"/>
    <m/>
    <d v="2029-07-31T00:00:00"/>
    <m/>
    <m/>
    <m/>
    <m/>
    <m/>
    <m/>
    <m/>
    <m/>
    <m/>
    <m/>
    <m/>
    <m/>
    <m/>
    <m/>
    <m/>
    <m/>
    <m/>
    <m/>
    <m/>
    <d v="2029-02-28T00:00:00"/>
    <m/>
    <n v="140000"/>
    <m/>
    <m/>
    <s v="Euro"/>
    <n v="16.59"/>
    <m/>
    <m/>
    <m/>
    <m/>
    <n v="27.94"/>
    <n v="0"/>
    <m/>
    <m/>
    <m/>
    <m/>
    <m/>
    <m/>
    <m/>
    <m/>
    <m/>
    <m/>
    <m/>
    <m/>
    <m/>
    <m/>
    <m/>
    <m/>
    <m/>
    <m/>
    <m/>
    <n v="1"/>
    <m/>
  </r>
  <r>
    <m/>
    <s v="V400006"/>
    <s v="2021-2420-4"/>
    <x v="41"/>
    <m/>
    <s v="Wagon"/>
    <n v="55"/>
    <e v="#N/A"/>
    <x v="11"/>
    <m/>
    <m/>
    <x v="5"/>
    <x v="3"/>
    <n v="1"/>
    <m/>
    <m/>
    <n v="1"/>
    <m/>
    <n v="0"/>
    <n v="0"/>
    <x v="1"/>
    <m/>
    <m/>
    <m/>
    <x v="0"/>
    <m/>
    <m/>
    <m/>
    <e v="#N/A"/>
    <e v="#N/A"/>
    <n v="2190"/>
    <x v="1"/>
    <m/>
    <m/>
    <m/>
    <m/>
    <s v="with various options"/>
    <m/>
    <m/>
    <n v="3"/>
    <n v="0"/>
    <m/>
    <e v="#N/A"/>
    <m/>
    <m/>
    <m/>
    <m/>
    <m/>
    <m/>
    <m/>
    <m/>
    <m/>
    <m/>
    <m/>
    <m/>
    <m/>
    <m/>
    <m/>
    <m/>
    <m/>
    <m/>
    <m/>
    <e v="#N/A"/>
    <m/>
    <n v="140000"/>
    <m/>
    <m/>
    <s v="Euro"/>
    <n v="16.59"/>
    <m/>
    <m/>
    <m/>
    <m/>
    <e v="#N/A"/>
    <n v="0"/>
    <m/>
    <m/>
    <m/>
    <m/>
    <m/>
    <m/>
    <m/>
    <m/>
    <m/>
    <m/>
    <m/>
    <m/>
    <m/>
    <m/>
    <m/>
    <m/>
    <m/>
    <m/>
    <m/>
    <n v="1"/>
    <m/>
  </r>
  <r>
    <m/>
    <s v="V400006"/>
    <s v="2021-2420-4"/>
    <x v="41"/>
    <m/>
    <s v="Wagon"/>
    <n v="56"/>
    <e v="#N/A"/>
    <x v="11"/>
    <m/>
    <m/>
    <x v="5"/>
    <x v="3"/>
    <n v="1"/>
    <m/>
    <m/>
    <n v="1"/>
    <m/>
    <n v="0"/>
    <n v="0"/>
    <x v="1"/>
    <m/>
    <m/>
    <m/>
    <x v="0"/>
    <m/>
    <m/>
    <m/>
    <e v="#N/A"/>
    <e v="#N/A"/>
    <n v="2190"/>
    <x v="1"/>
    <m/>
    <m/>
    <m/>
    <m/>
    <s v="with various options"/>
    <m/>
    <m/>
    <n v="3"/>
    <n v="0"/>
    <m/>
    <e v="#N/A"/>
    <m/>
    <m/>
    <m/>
    <m/>
    <m/>
    <m/>
    <m/>
    <m/>
    <m/>
    <m/>
    <m/>
    <m/>
    <m/>
    <m/>
    <m/>
    <m/>
    <m/>
    <m/>
    <m/>
    <e v="#N/A"/>
    <m/>
    <n v="140000"/>
    <m/>
    <m/>
    <s v="Euro"/>
    <n v="16.59"/>
    <m/>
    <m/>
    <m/>
    <m/>
    <e v="#N/A"/>
    <n v="0"/>
    <m/>
    <m/>
    <m/>
    <m/>
    <m/>
    <m/>
    <m/>
    <m/>
    <m/>
    <m/>
    <m/>
    <m/>
    <m/>
    <m/>
    <m/>
    <m/>
    <m/>
    <m/>
    <m/>
    <n v="1"/>
    <m/>
  </r>
  <r>
    <m/>
    <s v="V400006"/>
    <s v="2021-2420-4"/>
    <x v="41"/>
    <m/>
    <s v="Wagon"/>
    <n v="57"/>
    <e v="#N/A"/>
    <x v="11"/>
    <m/>
    <m/>
    <x v="5"/>
    <x v="3"/>
    <n v="1"/>
    <m/>
    <m/>
    <n v="1"/>
    <m/>
    <n v="0"/>
    <n v="0"/>
    <x v="1"/>
    <m/>
    <m/>
    <m/>
    <x v="0"/>
    <m/>
    <m/>
    <m/>
    <e v="#N/A"/>
    <e v="#N/A"/>
    <n v="2190"/>
    <x v="1"/>
    <m/>
    <m/>
    <m/>
    <m/>
    <s v="with various options"/>
    <m/>
    <m/>
    <n v="3"/>
    <n v="0"/>
    <m/>
    <e v="#N/A"/>
    <m/>
    <m/>
    <m/>
    <m/>
    <m/>
    <m/>
    <m/>
    <m/>
    <m/>
    <m/>
    <m/>
    <m/>
    <m/>
    <m/>
    <m/>
    <m/>
    <m/>
    <m/>
    <m/>
    <e v="#N/A"/>
    <m/>
    <n v="140000"/>
    <m/>
    <m/>
    <s v="Euro"/>
    <n v="16.59"/>
    <m/>
    <m/>
    <m/>
    <m/>
    <e v="#N/A"/>
    <n v="0"/>
    <m/>
    <m/>
    <m/>
    <m/>
    <m/>
    <m/>
    <m/>
    <m/>
    <m/>
    <m/>
    <m/>
    <m/>
    <m/>
    <m/>
    <m/>
    <m/>
    <m/>
    <m/>
    <m/>
    <n v="1"/>
    <m/>
  </r>
  <r>
    <m/>
    <s v="V400006"/>
    <s v="2021-2420-4"/>
    <x v="41"/>
    <m/>
    <s v="Wagon"/>
    <n v="58"/>
    <e v="#N/A"/>
    <x v="11"/>
    <m/>
    <m/>
    <x v="5"/>
    <x v="3"/>
    <n v="1"/>
    <m/>
    <m/>
    <n v="1"/>
    <m/>
    <n v="0"/>
    <n v="0"/>
    <x v="1"/>
    <m/>
    <m/>
    <m/>
    <x v="0"/>
    <m/>
    <m/>
    <m/>
    <e v="#N/A"/>
    <e v="#N/A"/>
    <n v="2190"/>
    <x v="1"/>
    <m/>
    <m/>
    <m/>
    <m/>
    <s v="with various options"/>
    <m/>
    <m/>
    <n v="3"/>
    <n v="0"/>
    <m/>
    <e v="#N/A"/>
    <m/>
    <m/>
    <m/>
    <m/>
    <m/>
    <m/>
    <m/>
    <m/>
    <m/>
    <m/>
    <m/>
    <m/>
    <m/>
    <m/>
    <m/>
    <m/>
    <m/>
    <m/>
    <m/>
    <e v="#N/A"/>
    <m/>
    <n v="140000"/>
    <m/>
    <m/>
    <s v="Euro"/>
    <n v="16.59"/>
    <m/>
    <m/>
    <m/>
    <m/>
    <e v="#N/A"/>
    <n v="0"/>
    <m/>
    <m/>
    <m/>
    <m/>
    <m/>
    <m/>
    <m/>
    <m/>
    <m/>
    <m/>
    <m/>
    <m/>
    <m/>
    <m/>
    <m/>
    <m/>
    <m/>
    <m/>
    <m/>
    <n v="1"/>
    <m/>
  </r>
  <r>
    <m/>
    <s v="V400006"/>
    <s v="2021-2420-4"/>
    <x v="41"/>
    <m/>
    <s v="Wagon"/>
    <n v="59"/>
    <e v="#N/A"/>
    <x v="11"/>
    <m/>
    <m/>
    <x v="5"/>
    <x v="3"/>
    <n v="1"/>
    <m/>
    <m/>
    <n v="1"/>
    <m/>
    <n v="0"/>
    <n v="0"/>
    <x v="1"/>
    <m/>
    <m/>
    <m/>
    <x v="0"/>
    <m/>
    <m/>
    <m/>
    <e v="#N/A"/>
    <e v="#N/A"/>
    <n v="2190"/>
    <x v="1"/>
    <m/>
    <m/>
    <m/>
    <m/>
    <s v="with various options"/>
    <m/>
    <m/>
    <n v="3"/>
    <n v="0"/>
    <m/>
    <e v="#N/A"/>
    <m/>
    <m/>
    <m/>
    <m/>
    <m/>
    <m/>
    <m/>
    <m/>
    <m/>
    <m/>
    <m/>
    <m/>
    <m/>
    <m/>
    <m/>
    <m/>
    <m/>
    <m/>
    <m/>
    <e v="#N/A"/>
    <m/>
    <n v="140000"/>
    <m/>
    <m/>
    <s v="Euro"/>
    <n v="16.59"/>
    <m/>
    <m/>
    <m/>
    <m/>
    <e v="#N/A"/>
    <n v="0"/>
    <m/>
    <m/>
    <m/>
    <m/>
    <m/>
    <m/>
    <m/>
    <m/>
    <m/>
    <m/>
    <m/>
    <m/>
    <m/>
    <m/>
    <m/>
    <m/>
    <m/>
    <m/>
    <m/>
    <n v="1"/>
    <m/>
  </r>
  <r>
    <m/>
    <s v="V400006"/>
    <s v="2021-2420-4"/>
    <x v="41"/>
    <m/>
    <s v="Wagon"/>
    <n v="60"/>
    <e v="#N/A"/>
    <x v="11"/>
    <m/>
    <m/>
    <x v="5"/>
    <x v="3"/>
    <n v="1"/>
    <m/>
    <m/>
    <n v="1"/>
    <m/>
    <n v="0"/>
    <n v="0"/>
    <x v="1"/>
    <m/>
    <m/>
    <m/>
    <x v="0"/>
    <m/>
    <m/>
    <m/>
    <e v="#N/A"/>
    <e v="#N/A"/>
    <n v="2190"/>
    <x v="1"/>
    <m/>
    <m/>
    <m/>
    <m/>
    <s v="with various options"/>
    <m/>
    <m/>
    <n v="3"/>
    <n v="0"/>
    <m/>
    <e v="#N/A"/>
    <m/>
    <m/>
    <m/>
    <m/>
    <m/>
    <m/>
    <m/>
    <m/>
    <m/>
    <m/>
    <m/>
    <m/>
    <m/>
    <m/>
    <m/>
    <m/>
    <m/>
    <m/>
    <m/>
    <e v="#N/A"/>
    <m/>
    <n v="140000"/>
    <m/>
    <m/>
    <s v="Euro"/>
    <n v="16.59"/>
    <m/>
    <m/>
    <m/>
    <m/>
    <e v="#N/A"/>
    <n v="0"/>
    <m/>
    <m/>
    <m/>
    <m/>
    <m/>
    <m/>
    <m/>
    <m/>
    <m/>
    <m/>
    <m/>
    <m/>
    <m/>
    <m/>
    <m/>
    <m/>
    <m/>
    <m/>
    <m/>
    <n v="1"/>
    <m/>
  </r>
  <r>
    <m/>
    <s v="V400006"/>
    <s v="2021-2420-4"/>
    <x v="41"/>
    <m/>
    <s v="Wagon"/>
    <n v="61"/>
    <e v="#N/A"/>
    <x v="11"/>
    <m/>
    <m/>
    <x v="5"/>
    <x v="3"/>
    <n v="1"/>
    <m/>
    <m/>
    <n v="1"/>
    <m/>
    <n v="0"/>
    <n v="0"/>
    <x v="1"/>
    <m/>
    <m/>
    <m/>
    <x v="0"/>
    <m/>
    <m/>
    <m/>
    <e v="#N/A"/>
    <e v="#N/A"/>
    <n v="2190"/>
    <x v="1"/>
    <m/>
    <m/>
    <m/>
    <m/>
    <s v="with various options"/>
    <m/>
    <m/>
    <n v="3"/>
    <n v="0"/>
    <m/>
    <e v="#N/A"/>
    <m/>
    <m/>
    <m/>
    <m/>
    <m/>
    <m/>
    <m/>
    <m/>
    <m/>
    <m/>
    <m/>
    <m/>
    <m/>
    <m/>
    <m/>
    <m/>
    <m/>
    <m/>
    <m/>
    <e v="#N/A"/>
    <m/>
    <n v="140000"/>
    <m/>
    <m/>
    <s v="Euro"/>
    <n v="16.59"/>
    <m/>
    <m/>
    <m/>
    <m/>
    <e v="#N/A"/>
    <n v="0"/>
    <m/>
    <m/>
    <m/>
    <m/>
    <m/>
    <m/>
    <m/>
    <m/>
    <m/>
    <m/>
    <m/>
    <m/>
    <m/>
    <m/>
    <m/>
    <m/>
    <m/>
    <m/>
    <m/>
    <n v="1"/>
    <m/>
  </r>
  <r>
    <m/>
    <s v="V400006"/>
    <s v="2021-2420-4"/>
    <x v="41"/>
    <m/>
    <s v="Wagon"/>
    <n v="62"/>
    <e v="#N/A"/>
    <x v="11"/>
    <m/>
    <m/>
    <x v="5"/>
    <x v="3"/>
    <n v="1"/>
    <m/>
    <m/>
    <n v="1"/>
    <m/>
    <n v="0"/>
    <n v="0"/>
    <x v="1"/>
    <m/>
    <m/>
    <m/>
    <x v="0"/>
    <m/>
    <m/>
    <m/>
    <e v="#N/A"/>
    <e v="#N/A"/>
    <n v="2190"/>
    <x v="1"/>
    <m/>
    <m/>
    <m/>
    <m/>
    <s v="with various options"/>
    <m/>
    <m/>
    <n v="3"/>
    <n v="0"/>
    <m/>
    <e v="#N/A"/>
    <m/>
    <m/>
    <m/>
    <m/>
    <m/>
    <m/>
    <m/>
    <m/>
    <m/>
    <m/>
    <m/>
    <m/>
    <m/>
    <m/>
    <m/>
    <m/>
    <m/>
    <m/>
    <m/>
    <e v="#N/A"/>
    <m/>
    <n v="140000"/>
    <m/>
    <m/>
    <s v="Euro"/>
    <n v="16.59"/>
    <m/>
    <m/>
    <m/>
    <m/>
    <e v="#N/A"/>
    <n v="0"/>
    <m/>
    <m/>
    <m/>
    <m/>
    <m/>
    <m/>
    <m/>
    <m/>
    <m/>
    <m/>
    <m/>
    <m/>
    <m/>
    <m/>
    <m/>
    <m/>
    <m/>
    <m/>
    <m/>
    <n v="1"/>
    <m/>
  </r>
  <r>
    <m/>
    <s v="V400006"/>
    <s v="2021-2420-4"/>
    <x v="41"/>
    <m/>
    <s v="Wagon"/>
    <n v="63"/>
    <e v="#N/A"/>
    <x v="11"/>
    <m/>
    <m/>
    <x v="5"/>
    <x v="3"/>
    <n v="1"/>
    <m/>
    <m/>
    <n v="1"/>
    <m/>
    <n v="0"/>
    <n v="0"/>
    <x v="1"/>
    <m/>
    <m/>
    <m/>
    <x v="0"/>
    <m/>
    <m/>
    <m/>
    <e v="#N/A"/>
    <e v="#N/A"/>
    <n v="2190"/>
    <x v="1"/>
    <m/>
    <m/>
    <m/>
    <m/>
    <s v="with various options"/>
    <m/>
    <m/>
    <n v="3"/>
    <n v="0"/>
    <m/>
    <e v="#N/A"/>
    <m/>
    <m/>
    <m/>
    <m/>
    <m/>
    <m/>
    <m/>
    <m/>
    <m/>
    <m/>
    <m/>
    <m/>
    <m/>
    <m/>
    <m/>
    <m/>
    <m/>
    <m/>
    <m/>
    <e v="#N/A"/>
    <m/>
    <n v="140000"/>
    <m/>
    <m/>
    <s v="Euro"/>
    <n v="16.59"/>
    <m/>
    <m/>
    <m/>
    <m/>
    <e v="#N/A"/>
    <n v="0"/>
    <m/>
    <m/>
    <m/>
    <m/>
    <m/>
    <m/>
    <m/>
    <m/>
    <m/>
    <m/>
    <m/>
    <m/>
    <m/>
    <m/>
    <m/>
    <m/>
    <m/>
    <m/>
    <m/>
    <n v="1"/>
    <m/>
  </r>
  <r>
    <m/>
    <s v="V400006"/>
    <s v="2021-2420-4"/>
    <x v="41"/>
    <m/>
    <s v="Wagon"/>
    <n v="64"/>
    <e v="#N/A"/>
    <x v="11"/>
    <m/>
    <m/>
    <x v="5"/>
    <x v="3"/>
    <n v="1"/>
    <m/>
    <m/>
    <n v="1"/>
    <m/>
    <n v="0"/>
    <n v="0"/>
    <x v="1"/>
    <m/>
    <m/>
    <m/>
    <x v="0"/>
    <m/>
    <m/>
    <m/>
    <e v="#N/A"/>
    <e v="#N/A"/>
    <n v="2190"/>
    <x v="1"/>
    <m/>
    <m/>
    <m/>
    <m/>
    <s v="with various options"/>
    <m/>
    <m/>
    <n v="3"/>
    <n v="0"/>
    <m/>
    <e v="#N/A"/>
    <m/>
    <m/>
    <m/>
    <m/>
    <m/>
    <m/>
    <m/>
    <m/>
    <m/>
    <m/>
    <m/>
    <m/>
    <m/>
    <m/>
    <m/>
    <m/>
    <m/>
    <m/>
    <m/>
    <e v="#N/A"/>
    <m/>
    <n v="140000"/>
    <m/>
    <m/>
    <s v="Euro"/>
    <n v="16.59"/>
    <m/>
    <m/>
    <m/>
    <m/>
    <e v="#N/A"/>
    <n v="0"/>
    <m/>
    <m/>
    <m/>
    <m/>
    <m/>
    <m/>
    <m/>
    <m/>
    <m/>
    <m/>
    <m/>
    <m/>
    <m/>
    <m/>
    <m/>
    <m/>
    <m/>
    <m/>
    <m/>
    <n v="1"/>
    <m/>
  </r>
  <r>
    <m/>
    <s v="V400006"/>
    <s v="2021-2420-4"/>
    <x v="41"/>
    <m/>
    <s v="Wagon"/>
    <n v="65"/>
    <e v="#N/A"/>
    <x v="11"/>
    <m/>
    <m/>
    <x v="5"/>
    <x v="3"/>
    <n v="1"/>
    <m/>
    <m/>
    <n v="1"/>
    <m/>
    <n v="0"/>
    <n v="0"/>
    <x v="1"/>
    <m/>
    <m/>
    <m/>
    <x v="0"/>
    <m/>
    <m/>
    <m/>
    <e v="#N/A"/>
    <e v="#N/A"/>
    <n v="2190"/>
    <x v="1"/>
    <m/>
    <m/>
    <m/>
    <m/>
    <s v="with various options"/>
    <m/>
    <m/>
    <n v="3"/>
    <n v="0"/>
    <m/>
    <e v="#N/A"/>
    <m/>
    <m/>
    <m/>
    <m/>
    <m/>
    <m/>
    <m/>
    <m/>
    <m/>
    <m/>
    <m/>
    <m/>
    <m/>
    <m/>
    <m/>
    <m/>
    <m/>
    <m/>
    <m/>
    <e v="#N/A"/>
    <m/>
    <n v="140000"/>
    <m/>
    <m/>
    <s v="Euro"/>
    <n v="16.59"/>
    <m/>
    <m/>
    <m/>
    <m/>
    <e v="#N/A"/>
    <n v="0"/>
    <m/>
    <m/>
    <m/>
    <m/>
    <m/>
    <m/>
    <m/>
    <m/>
    <m/>
    <m/>
    <m/>
    <m/>
    <m/>
    <m/>
    <m/>
    <m/>
    <m/>
    <m/>
    <m/>
    <n v="1"/>
    <m/>
  </r>
  <r>
    <m/>
    <s v="V400006"/>
    <s v="2021-2420-4"/>
    <x v="41"/>
    <m/>
    <s v="Wagon"/>
    <n v="66"/>
    <e v="#N/A"/>
    <x v="11"/>
    <m/>
    <m/>
    <x v="5"/>
    <x v="3"/>
    <n v="1"/>
    <m/>
    <m/>
    <n v="1"/>
    <m/>
    <n v="0"/>
    <n v="0"/>
    <x v="1"/>
    <m/>
    <m/>
    <m/>
    <x v="0"/>
    <m/>
    <m/>
    <m/>
    <e v="#N/A"/>
    <e v="#N/A"/>
    <n v="2190"/>
    <x v="1"/>
    <m/>
    <m/>
    <m/>
    <m/>
    <s v="with various options"/>
    <m/>
    <m/>
    <n v="3"/>
    <n v="0"/>
    <m/>
    <e v="#N/A"/>
    <m/>
    <m/>
    <m/>
    <m/>
    <m/>
    <m/>
    <m/>
    <m/>
    <m/>
    <m/>
    <m/>
    <m/>
    <m/>
    <m/>
    <m/>
    <m/>
    <m/>
    <m/>
    <m/>
    <e v="#N/A"/>
    <m/>
    <n v="140000"/>
    <m/>
    <m/>
    <s v="Euro"/>
    <n v="16.59"/>
    <m/>
    <m/>
    <m/>
    <m/>
    <e v="#N/A"/>
    <n v="0"/>
    <m/>
    <m/>
    <m/>
    <m/>
    <m/>
    <m/>
    <m/>
    <m/>
    <m/>
    <m/>
    <m/>
    <m/>
    <m/>
    <m/>
    <m/>
    <m/>
    <m/>
    <m/>
    <m/>
    <n v="1"/>
    <m/>
  </r>
  <r>
    <m/>
    <s v="V400006"/>
    <s v="2021-2420-4"/>
    <x v="41"/>
    <m/>
    <s v="Wagon"/>
    <n v="67"/>
    <e v="#N/A"/>
    <x v="11"/>
    <m/>
    <m/>
    <x v="5"/>
    <x v="3"/>
    <n v="1"/>
    <m/>
    <m/>
    <n v="1"/>
    <m/>
    <n v="0"/>
    <n v="0"/>
    <x v="1"/>
    <m/>
    <m/>
    <m/>
    <x v="0"/>
    <m/>
    <m/>
    <m/>
    <e v="#N/A"/>
    <e v="#N/A"/>
    <n v="2190"/>
    <x v="1"/>
    <m/>
    <m/>
    <m/>
    <m/>
    <s v="with various options"/>
    <m/>
    <m/>
    <n v="3"/>
    <n v="0"/>
    <m/>
    <e v="#N/A"/>
    <m/>
    <m/>
    <m/>
    <m/>
    <m/>
    <m/>
    <m/>
    <m/>
    <m/>
    <m/>
    <m/>
    <m/>
    <m/>
    <m/>
    <m/>
    <m/>
    <m/>
    <m/>
    <m/>
    <e v="#N/A"/>
    <m/>
    <n v="140000"/>
    <m/>
    <m/>
    <s v="Euro"/>
    <n v="16.59"/>
    <m/>
    <m/>
    <m/>
    <m/>
    <e v="#N/A"/>
    <n v="0"/>
    <m/>
    <m/>
    <m/>
    <m/>
    <m/>
    <m/>
    <m/>
    <m/>
    <m/>
    <m/>
    <m/>
    <m/>
    <m/>
    <m/>
    <m/>
    <m/>
    <m/>
    <m/>
    <m/>
    <n v="1"/>
    <m/>
  </r>
  <r>
    <m/>
    <s v="V400006"/>
    <s v="2021-2420-4"/>
    <x v="41"/>
    <m/>
    <s v="Wagon"/>
    <n v="68"/>
    <e v="#N/A"/>
    <x v="11"/>
    <m/>
    <m/>
    <x v="5"/>
    <x v="3"/>
    <n v="1"/>
    <m/>
    <m/>
    <n v="1"/>
    <m/>
    <n v="0"/>
    <n v="0"/>
    <x v="1"/>
    <m/>
    <m/>
    <m/>
    <x v="0"/>
    <m/>
    <m/>
    <m/>
    <e v="#N/A"/>
    <e v="#N/A"/>
    <n v="2190"/>
    <x v="1"/>
    <m/>
    <m/>
    <m/>
    <m/>
    <s v="with various options"/>
    <m/>
    <m/>
    <n v="3"/>
    <n v="0"/>
    <m/>
    <e v="#N/A"/>
    <m/>
    <m/>
    <m/>
    <m/>
    <m/>
    <m/>
    <m/>
    <m/>
    <m/>
    <m/>
    <m/>
    <m/>
    <m/>
    <m/>
    <m/>
    <m/>
    <m/>
    <m/>
    <m/>
    <e v="#N/A"/>
    <m/>
    <n v="140000"/>
    <m/>
    <m/>
    <s v="Euro"/>
    <n v="16.59"/>
    <m/>
    <m/>
    <m/>
    <m/>
    <e v="#N/A"/>
    <n v="0"/>
    <m/>
    <m/>
    <m/>
    <m/>
    <m/>
    <m/>
    <m/>
    <m/>
    <m/>
    <m/>
    <m/>
    <m/>
    <m/>
    <m/>
    <m/>
    <m/>
    <m/>
    <m/>
    <m/>
    <n v="1"/>
    <m/>
  </r>
  <r>
    <m/>
    <s v="V400006"/>
    <s v="2021-2420-4"/>
    <x v="41"/>
    <m/>
    <s v="Wagon"/>
    <n v="69"/>
    <e v="#N/A"/>
    <x v="11"/>
    <m/>
    <m/>
    <x v="5"/>
    <x v="3"/>
    <n v="1"/>
    <m/>
    <m/>
    <n v="1"/>
    <m/>
    <n v="0"/>
    <n v="0"/>
    <x v="1"/>
    <m/>
    <m/>
    <m/>
    <x v="0"/>
    <m/>
    <m/>
    <m/>
    <e v="#N/A"/>
    <e v="#N/A"/>
    <n v="2190"/>
    <x v="1"/>
    <m/>
    <m/>
    <m/>
    <m/>
    <s v="with various options"/>
    <m/>
    <m/>
    <n v="3"/>
    <n v="0"/>
    <m/>
    <e v="#N/A"/>
    <m/>
    <m/>
    <m/>
    <m/>
    <m/>
    <m/>
    <m/>
    <m/>
    <m/>
    <m/>
    <m/>
    <m/>
    <m/>
    <m/>
    <m/>
    <m/>
    <m/>
    <m/>
    <m/>
    <e v="#N/A"/>
    <m/>
    <n v="140000"/>
    <m/>
    <m/>
    <s v="Euro"/>
    <n v="16.59"/>
    <m/>
    <m/>
    <m/>
    <m/>
    <e v="#N/A"/>
    <n v="0"/>
    <m/>
    <m/>
    <m/>
    <m/>
    <m/>
    <m/>
    <m/>
    <m/>
    <m/>
    <m/>
    <m/>
    <m/>
    <m/>
    <m/>
    <m/>
    <m/>
    <m/>
    <m/>
    <m/>
    <n v="1"/>
    <m/>
  </r>
  <r>
    <m/>
    <s v="V400006"/>
    <s v="2021-2420-4"/>
    <x v="41"/>
    <m/>
    <s v="Wagon"/>
    <n v="70"/>
    <e v="#N/A"/>
    <x v="11"/>
    <m/>
    <m/>
    <x v="5"/>
    <x v="3"/>
    <n v="1"/>
    <m/>
    <m/>
    <n v="1"/>
    <m/>
    <n v="0"/>
    <n v="0"/>
    <x v="1"/>
    <m/>
    <m/>
    <m/>
    <x v="0"/>
    <m/>
    <m/>
    <m/>
    <e v="#N/A"/>
    <e v="#N/A"/>
    <n v="2190"/>
    <x v="1"/>
    <m/>
    <m/>
    <m/>
    <m/>
    <s v="with various options"/>
    <m/>
    <m/>
    <n v="3"/>
    <n v="0"/>
    <m/>
    <e v="#N/A"/>
    <m/>
    <m/>
    <m/>
    <m/>
    <m/>
    <m/>
    <m/>
    <m/>
    <m/>
    <m/>
    <m/>
    <m/>
    <m/>
    <m/>
    <m/>
    <m/>
    <m/>
    <m/>
    <m/>
    <e v="#N/A"/>
    <m/>
    <n v="140000"/>
    <m/>
    <m/>
    <s v="Euro"/>
    <n v="16.59"/>
    <m/>
    <m/>
    <m/>
    <m/>
    <e v="#N/A"/>
    <n v="0"/>
    <m/>
    <m/>
    <m/>
    <m/>
    <m/>
    <m/>
    <m/>
    <m/>
    <m/>
    <m/>
    <m/>
    <m/>
    <m/>
    <m/>
    <m/>
    <m/>
    <m/>
    <m/>
    <m/>
    <n v="1"/>
    <m/>
  </r>
  <r>
    <m/>
    <s v="V400006"/>
    <s v="2021-2420-4"/>
    <x v="41"/>
    <m/>
    <s v="Wagon"/>
    <n v="71"/>
    <e v="#N/A"/>
    <x v="11"/>
    <m/>
    <m/>
    <x v="5"/>
    <x v="3"/>
    <n v="1"/>
    <m/>
    <m/>
    <n v="1"/>
    <m/>
    <n v="0"/>
    <n v="0"/>
    <x v="1"/>
    <m/>
    <m/>
    <m/>
    <x v="0"/>
    <m/>
    <m/>
    <m/>
    <e v="#N/A"/>
    <e v="#N/A"/>
    <n v="2190"/>
    <x v="1"/>
    <m/>
    <m/>
    <m/>
    <m/>
    <s v="with various options"/>
    <m/>
    <m/>
    <n v="3"/>
    <n v="0"/>
    <m/>
    <e v="#N/A"/>
    <m/>
    <m/>
    <m/>
    <m/>
    <m/>
    <m/>
    <m/>
    <m/>
    <m/>
    <m/>
    <m/>
    <m/>
    <m/>
    <m/>
    <m/>
    <m/>
    <m/>
    <m/>
    <m/>
    <e v="#N/A"/>
    <m/>
    <n v="140000"/>
    <m/>
    <m/>
    <s v="Euro"/>
    <n v="16.59"/>
    <m/>
    <m/>
    <m/>
    <m/>
    <e v="#N/A"/>
    <n v="0"/>
    <m/>
    <m/>
    <m/>
    <m/>
    <m/>
    <m/>
    <m/>
    <m/>
    <m/>
    <m/>
    <m/>
    <m/>
    <m/>
    <m/>
    <m/>
    <m/>
    <m/>
    <m/>
    <m/>
    <n v="1"/>
    <m/>
  </r>
  <r>
    <m/>
    <s v="V400006"/>
    <s v="2021-2420-4"/>
    <x v="41"/>
    <m/>
    <s v="Wagon"/>
    <n v="72"/>
    <e v="#N/A"/>
    <x v="11"/>
    <m/>
    <m/>
    <x v="5"/>
    <x v="3"/>
    <n v="1"/>
    <m/>
    <m/>
    <n v="1"/>
    <m/>
    <n v="0"/>
    <n v="0"/>
    <x v="1"/>
    <m/>
    <m/>
    <m/>
    <x v="0"/>
    <m/>
    <m/>
    <m/>
    <e v="#N/A"/>
    <e v="#N/A"/>
    <n v="2190"/>
    <x v="1"/>
    <m/>
    <m/>
    <m/>
    <m/>
    <s v="with various options"/>
    <m/>
    <m/>
    <n v="3"/>
    <n v="0"/>
    <m/>
    <e v="#N/A"/>
    <m/>
    <m/>
    <m/>
    <m/>
    <m/>
    <m/>
    <m/>
    <m/>
    <m/>
    <m/>
    <m/>
    <m/>
    <m/>
    <m/>
    <m/>
    <m/>
    <m/>
    <m/>
    <m/>
    <e v="#N/A"/>
    <m/>
    <n v="140000"/>
    <m/>
    <m/>
    <s v="Euro"/>
    <n v="16.59"/>
    <m/>
    <m/>
    <m/>
    <m/>
    <e v="#N/A"/>
    <n v="0"/>
    <m/>
    <m/>
    <m/>
    <m/>
    <m/>
    <m/>
    <m/>
    <m/>
    <m/>
    <m/>
    <m/>
    <m/>
    <m/>
    <m/>
    <m/>
    <m/>
    <m/>
    <m/>
    <m/>
    <n v="1"/>
    <m/>
  </r>
  <r>
    <m/>
    <s v="V400006"/>
    <s v="2021-2420-4"/>
    <x v="41"/>
    <m/>
    <s v="Wagon"/>
    <n v="73"/>
    <e v="#N/A"/>
    <x v="11"/>
    <m/>
    <m/>
    <x v="5"/>
    <x v="3"/>
    <n v="1"/>
    <m/>
    <m/>
    <n v="1"/>
    <m/>
    <n v="0"/>
    <n v="0"/>
    <x v="1"/>
    <m/>
    <m/>
    <m/>
    <x v="0"/>
    <m/>
    <m/>
    <m/>
    <e v="#N/A"/>
    <e v="#N/A"/>
    <n v="2190"/>
    <x v="1"/>
    <m/>
    <m/>
    <m/>
    <m/>
    <s v="with various options"/>
    <m/>
    <m/>
    <n v="3"/>
    <n v="0"/>
    <m/>
    <e v="#N/A"/>
    <m/>
    <m/>
    <m/>
    <m/>
    <m/>
    <m/>
    <m/>
    <m/>
    <m/>
    <m/>
    <m/>
    <m/>
    <m/>
    <m/>
    <m/>
    <m/>
    <m/>
    <m/>
    <m/>
    <e v="#N/A"/>
    <m/>
    <n v="140000"/>
    <m/>
    <m/>
    <s v="Euro"/>
    <n v="16.59"/>
    <m/>
    <m/>
    <m/>
    <m/>
    <e v="#N/A"/>
    <n v="0"/>
    <m/>
    <m/>
    <m/>
    <m/>
    <m/>
    <m/>
    <m/>
    <m/>
    <m/>
    <m/>
    <m/>
    <m/>
    <m/>
    <m/>
    <m/>
    <m/>
    <m/>
    <m/>
    <m/>
    <n v="1"/>
    <m/>
  </r>
  <r>
    <m/>
    <s v="V400006"/>
    <s v="2021-2420-4"/>
    <x v="41"/>
    <m/>
    <s v="Wagon"/>
    <n v="74"/>
    <e v="#N/A"/>
    <x v="11"/>
    <m/>
    <m/>
    <x v="5"/>
    <x v="3"/>
    <n v="1"/>
    <m/>
    <m/>
    <n v="1"/>
    <m/>
    <n v="0"/>
    <n v="0"/>
    <x v="1"/>
    <m/>
    <m/>
    <m/>
    <x v="0"/>
    <m/>
    <m/>
    <m/>
    <e v="#N/A"/>
    <e v="#N/A"/>
    <n v="2190"/>
    <x v="1"/>
    <m/>
    <m/>
    <m/>
    <m/>
    <s v="with various options"/>
    <m/>
    <m/>
    <n v="3"/>
    <n v="0"/>
    <m/>
    <e v="#N/A"/>
    <m/>
    <m/>
    <m/>
    <m/>
    <m/>
    <m/>
    <m/>
    <m/>
    <m/>
    <m/>
    <m/>
    <m/>
    <m/>
    <m/>
    <m/>
    <m/>
    <m/>
    <m/>
    <m/>
    <e v="#N/A"/>
    <m/>
    <n v="140000"/>
    <m/>
    <m/>
    <s v="Euro"/>
    <n v="16.59"/>
    <m/>
    <m/>
    <m/>
    <m/>
    <e v="#N/A"/>
    <n v="0"/>
    <m/>
    <m/>
    <m/>
    <m/>
    <m/>
    <m/>
    <m/>
    <m/>
    <m/>
    <m/>
    <m/>
    <m/>
    <m/>
    <m/>
    <m/>
    <m/>
    <m/>
    <m/>
    <m/>
    <n v="1"/>
    <m/>
  </r>
  <r>
    <m/>
    <s v="V400006"/>
    <s v="2021-2420-4"/>
    <x v="41"/>
    <m/>
    <s v="Wagon"/>
    <n v="75"/>
    <e v="#N/A"/>
    <x v="11"/>
    <m/>
    <m/>
    <x v="5"/>
    <x v="3"/>
    <n v="1"/>
    <m/>
    <m/>
    <n v="1"/>
    <m/>
    <n v="0"/>
    <n v="0"/>
    <x v="1"/>
    <m/>
    <m/>
    <m/>
    <x v="0"/>
    <m/>
    <m/>
    <m/>
    <e v="#N/A"/>
    <e v="#N/A"/>
    <n v="2190"/>
    <x v="1"/>
    <m/>
    <m/>
    <m/>
    <m/>
    <s v="with various options"/>
    <m/>
    <m/>
    <n v="3"/>
    <n v="0"/>
    <m/>
    <e v="#N/A"/>
    <m/>
    <m/>
    <m/>
    <m/>
    <m/>
    <m/>
    <m/>
    <m/>
    <m/>
    <m/>
    <m/>
    <m/>
    <m/>
    <m/>
    <m/>
    <m/>
    <m/>
    <m/>
    <m/>
    <e v="#N/A"/>
    <m/>
    <n v="140000"/>
    <m/>
    <m/>
    <s v="Euro"/>
    <n v="16.59"/>
    <m/>
    <m/>
    <m/>
    <m/>
    <e v="#N/A"/>
    <n v="0"/>
    <m/>
    <m/>
    <m/>
    <m/>
    <m/>
    <m/>
    <m/>
    <m/>
    <m/>
    <m/>
    <m/>
    <m/>
    <m/>
    <m/>
    <m/>
    <m/>
    <m/>
    <m/>
    <m/>
    <n v="1"/>
    <m/>
  </r>
  <r>
    <m/>
    <s v="V400006"/>
    <s v="2021-2420-4"/>
    <x v="41"/>
    <m/>
    <s v="Wagon"/>
    <n v="76"/>
    <e v="#N/A"/>
    <x v="11"/>
    <m/>
    <m/>
    <x v="5"/>
    <x v="3"/>
    <n v="1"/>
    <m/>
    <m/>
    <n v="1"/>
    <m/>
    <n v="0"/>
    <n v="0"/>
    <x v="1"/>
    <m/>
    <m/>
    <m/>
    <x v="0"/>
    <m/>
    <m/>
    <m/>
    <e v="#N/A"/>
    <e v="#N/A"/>
    <n v="2190"/>
    <x v="1"/>
    <m/>
    <m/>
    <m/>
    <m/>
    <s v="with various options"/>
    <m/>
    <m/>
    <n v="3"/>
    <n v="0"/>
    <m/>
    <e v="#N/A"/>
    <m/>
    <m/>
    <m/>
    <m/>
    <m/>
    <m/>
    <m/>
    <m/>
    <m/>
    <m/>
    <m/>
    <m/>
    <m/>
    <m/>
    <m/>
    <m/>
    <m/>
    <m/>
    <m/>
    <e v="#N/A"/>
    <m/>
    <n v="140000"/>
    <m/>
    <m/>
    <s v="Euro"/>
    <n v="16.59"/>
    <m/>
    <m/>
    <m/>
    <m/>
    <e v="#N/A"/>
    <n v="0"/>
    <m/>
    <m/>
    <m/>
    <m/>
    <m/>
    <m/>
    <m/>
    <m/>
    <m/>
    <m/>
    <m/>
    <m/>
    <m/>
    <m/>
    <m/>
    <m/>
    <m/>
    <m/>
    <m/>
    <n v="1"/>
    <m/>
  </r>
  <r>
    <m/>
    <s v="V400006"/>
    <s v="2021-2420-4"/>
    <x v="41"/>
    <m/>
    <s v="Wagon"/>
    <n v="77"/>
    <e v="#N/A"/>
    <x v="11"/>
    <m/>
    <m/>
    <x v="5"/>
    <x v="3"/>
    <n v="1"/>
    <m/>
    <m/>
    <n v="1"/>
    <m/>
    <n v="0"/>
    <n v="0"/>
    <x v="1"/>
    <m/>
    <m/>
    <m/>
    <x v="0"/>
    <m/>
    <m/>
    <m/>
    <e v="#N/A"/>
    <e v="#N/A"/>
    <n v="2190"/>
    <x v="1"/>
    <m/>
    <m/>
    <m/>
    <m/>
    <s v="with various options"/>
    <m/>
    <m/>
    <n v="3"/>
    <n v="0"/>
    <m/>
    <e v="#N/A"/>
    <m/>
    <m/>
    <m/>
    <m/>
    <m/>
    <m/>
    <m/>
    <m/>
    <m/>
    <m/>
    <m/>
    <m/>
    <m/>
    <m/>
    <m/>
    <m/>
    <m/>
    <m/>
    <m/>
    <e v="#N/A"/>
    <m/>
    <n v="140000"/>
    <m/>
    <m/>
    <s v="Euro"/>
    <n v="16.59"/>
    <m/>
    <m/>
    <m/>
    <m/>
    <e v="#N/A"/>
    <n v="0"/>
    <m/>
    <m/>
    <m/>
    <m/>
    <m/>
    <m/>
    <m/>
    <m/>
    <m/>
    <m/>
    <m/>
    <m/>
    <m/>
    <m/>
    <m/>
    <m/>
    <m/>
    <m/>
    <m/>
    <n v="1"/>
    <m/>
  </r>
  <r>
    <m/>
    <s v="V400006"/>
    <s v="2021-2420-4"/>
    <x v="41"/>
    <m/>
    <s v="Wagon"/>
    <n v="78"/>
    <e v="#N/A"/>
    <x v="11"/>
    <m/>
    <m/>
    <x v="5"/>
    <x v="3"/>
    <n v="1"/>
    <m/>
    <m/>
    <n v="1"/>
    <m/>
    <n v="0"/>
    <n v="0"/>
    <x v="1"/>
    <m/>
    <m/>
    <m/>
    <x v="0"/>
    <m/>
    <m/>
    <m/>
    <e v="#N/A"/>
    <e v="#N/A"/>
    <n v="2190"/>
    <x v="1"/>
    <m/>
    <m/>
    <m/>
    <m/>
    <s v="with various options"/>
    <m/>
    <m/>
    <n v="3"/>
    <n v="0"/>
    <m/>
    <e v="#N/A"/>
    <m/>
    <m/>
    <m/>
    <m/>
    <m/>
    <m/>
    <m/>
    <m/>
    <m/>
    <m/>
    <m/>
    <m/>
    <m/>
    <m/>
    <m/>
    <m/>
    <m/>
    <m/>
    <m/>
    <e v="#N/A"/>
    <m/>
    <n v="140000"/>
    <m/>
    <m/>
    <s v="Euro"/>
    <n v="16.59"/>
    <m/>
    <m/>
    <m/>
    <m/>
    <e v="#N/A"/>
    <n v="0"/>
    <m/>
    <m/>
    <m/>
    <m/>
    <m/>
    <m/>
    <m/>
    <m/>
    <m/>
    <m/>
    <m/>
    <m/>
    <m/>
    <m/>
    <m/>
    <m/>
    <m/>
    <m/>
    <m/>
    <n v="1"/>
    <m/>
  </r>
  <r>
    <m/>
    <s v="V400006"/>
    <s v="2021-2420-4"/>
    <x v="41"/>
    <m/>
    <s v="Wagon"/>
    <n v="79"/>
    <e v="#N/A"/>
    <x v="11"/>
    <m/>
    <m/>
    <x v="5"/>
    <x v="3"/>
    <n v="1"/>
    <m/>
    <m/>
    <n v="1"/>
    <m/>
    <n v="0"/>
    <n v="0"/>
    <x v="1"/>
    <m/>
    <m/>
    <m/>
    <x v="0"/>
    <m/>
    <m/>
    <m/>
    <e v="#N/A"/>
    <e v="#N/A"/>
    <n v="2190"/>
    <x v="1"/>
    <m/>
    <m/>
    <m/>
    <m/>
    <s v="with various options"/>
    <m/>
    <m/>
    <n v="3"/>
    <n v="0"/>
    <m/>
    <e v="#N/A"/>
    <m/>
    <m/>
    <m/>
    <m/>
    <m/>
    <m/>
    <m/>
    <m/>
    <m/>
    <m/>
    <m/>
    <m/>
    <m/>
    <m/>
    <m/>
    <m/>
    <m/>
    <m/>
    <m/>
    <e v="#N/A"/>
    <m/>
    <n v="140000"/>
    <m/>
    <m/>
    <s v="Euro"/>
    <n v="16.59"/>
    <m/>
    <m/>
    <m/>
    <m/>
    <e v="#N/A"/>
    <n v="0"/>
    <m/>
    <m/>
    <m/>
    <m/>
    <m/>
    <m/>
    <m/>
    <m/>
    <m/>
    <m/>
    <m/>
    <m/>
    <m/>
    <m/>
    <m/>
    <m/>
    <m/>
    <m/>
    <m/>
    <n v="1"/>
    <m/>
  </r>
  <r>
    <m/>
    <s v="V400006"/>
    <s v="2021-2420-4"/>
    <x v="41"/>
    <m/>
    <s v="Wagon"/>
    <n v="80"/>
    <e v="#N/A"/>
    <x v="11"/>
    <m/>
    <m/>
    <x v="5"/>
    <x v="3"/>
    <n v="1"/>
    <m/>
    <m/>
    <n v="1"/>
    <m/>
    <n v="0"/>
    <n v="0"/>
    <x v="1"/>
    <m/>
    <m/>
    <m/>
    <x v="0"/>
    <m/>
    <m/>
    <m/>
    <e v="#N/A"/>
    <e v="#N/A"/>
    <n v="2190"/>
    <x v="1"/>
    <m/>
    <m/>
    <m/>
    <m/>
    <s v="with various options"/>
    <m/>
    <m/>
    <n v="3"/>
    <n v="0"/>
    <m/>
    <e v="#N/A"/>
    <m/>
    <m/>
    <m/>
    <m/>
    <m/>
    <m/>
    <m/>
    <m/>
    <m/>
    <m/>
    <m/>
    <m/>
    <m/>
    <m/>
    <m/>
    <m/>
    <m/>
    <m/>
    <m/>
    <e v="#N/A"/>
    <m/>
    <n v="140000"/>
    <m/>
    <m/>
    <s v="Euro"/>
    <n v="16.59"/>
    <m/>
    <m/>
    <m/>
    <m/>
    <e v="#N/A"/>
    <n v="0"/>
    <m/>
    <m/>
    <m/>
    <m/>
    <m/>
    <m/>
    <m/>
    <m/>
    <m/>
    <m/>
    <m/>
    <m/>
    <m/>
    <m/>
    <m/>
    <m/>
    <m/>
    <m/>
    <m/>
    <n v="1"/>
    <m/>
  </r>
  <r>
    <m/>
    <s v="V400006"/>
    <s v="2021-2420-4"/>
    <x v="41"/>
    <m/>
    <s v="Wagon"/>
    <n v="81"/>
    <e v="#N/A"/>
    <x v="11"/>
    <m/>
    <m/>
    <x v="5"/>
    <x v="3"/>
    <n v="1"/>
    <m/>
    <m/>
    <n v="1"/>
    <m/>
    <n v="0"/>
    <n v="0"/>
    <x v="1"/>
    <m/>
    <m/>
    <m/>
    <x v="0"/>
    <m/>
    <m/>
    <m/>
    <e v="#N/A"/>
    <e v="#N/A"/>
    <n v="2190"/>
    <x v="1"/>
    <m/>
    <m/>
    <m/>
    <m/>
    <s v="with various options"/>
    <m/>
    <m/>
    <n v="3"/>
    <n v="0"/>
    <m/>
    <e v="#N/A"/>
    <m/>
    <m/>
    <m/>
    <m/>
    <m/>
    <m/>
    <m/>
    <m/>
    <m/>
    <m/>
    <m/>
    <m/>
    <m/>
    <m/>
    <m/>
    <m/>
    <m/>
    <m/>
    <m/>
    <e v="#N/A"/>
    <m/>
    <n v="140000"/>
    <m/>
    <m/>
    <s v="Euro"/>
    <n v="16.59"/>
    <m/>
    <m/>
    <m/>
    <m/>
    <e v="#N/A"/>
    <n v="0"/>
    <m/>
    <m/>
    <m/>
    <m/>
    <m/>
    <m/>
    <m/>
    <m/>
    <m/>
    <m/>
    <m/>
    <m/>
    <m/>
    <m/>
    <m/>
    <m/>
    <m/>
    <m/>
    <m/>
    <n v="1"/>
    <m/>
  </r>
  <r>
    <m/>
    <s v="V400006"/>
    <s v="2021-2420-4"/>
    <x v="41"/>
    <m/>
    <s v="Wagon"/>
    <n v="82"/>
    <e v="#N/A"/>
    <x v="11"/>
    <m/>
    <m/>
    <x v="5"/>
    <x v="3"/>
    <n v="1"/>
    <m/>
    <m/>
    <n v="1"/>
    <m/>
    <n v="0"/>
    <n v="0"/>
    <x v="1"/>
    <m/>
    <m/>
    <m/>
    <x v="0"/>
    <m/>
    <m/>
    <m/>
    <e v="#N/A"/>
    <e v="#N/A"/>
    <n v="2190"/>
    <x v="1"/>
    <m/>
    <m/>
    <m/>
    <m/>
    <s v="with various options"/>
    <m/>
    <m/>
    <n v="3"/>
    <n v="0"/>
    <m/>
    <e v="#N/A"/>
    <m/>
    <m/>
    <m/>
    <m/>
    <m/>
    <m/>
    <m/>
    <m/>
    <m/>
    <m/>
    <m/>
    <m/>
    <m/>
    <m/>
    <m/>
    <m/>
    <m/>
    <m/>
    <m/>
    <e v="#N/A"/>
    <m/>
    <n v="140000"/>
    <m/>
    <m/>
    <s v="Euro"/>
    <n v="16.59"/>
    <m/>
    <m/>
    <m/>
    <m/>
    <e v="#N/A"/>
    <n v="0"/>
    <m/>
    <m/>
    <m/>
    <m/>
    <m/>
    <m/>
    <m/>
    <m/>
    <m/>
    <m/>
    <m/>
    <m/>
    <m/>
    <m/>
    <m/>
    <m/>
    <m/>
    <m/>
    <m/>
    <n v="1"/>
    <m/>
  </r>
  <r>
    <m/>
    <s v="V400006"/>
    <s v="2021-2420-4"/>
    <x v="41"/>
    <m/>
    <s v="Wagon"/>
    <n v="83"/>
    <e v="#N/A"/>
    <x v="11"/>
    <m/>
    <m/>
    <x v="5"/>
    <x v="3"/>
    <n v="1"/>
    <m/>
    <m/>
    <n v="1"/>
    <m/>
    <n v="0"/>
    <n v="0"/>
    <x v="1"/>
    <m/>
    <m/>
    <m/>
    <x v="0"/>
    <m/>
    <m/>
    <m/>
    <e v="#N/A"/>
    <e v="#N/A"/>
    <n v="2190"/>
    <x v="1"/>
    <m/>
    <m/>
    <m/>
    <m/>
    <s v="with various options"/>
    <m/>
    <m/>
    <n v="3"/>
    <n v="0"/>
    <m/>
    <e v="#N/A"/>
    <m/>
    <m/>
    <m/>
    <m/>
    <m/>
    <m/>
    <m/>
    <m/>
    <m/>
    <m/>
    <m/>
    <m/>
    <m/>
    <m/>
    <m/>
    <m/>
    <m/>
    <m/>
    <m/>
    <e v="#N/A"/>
    <m/>
    <n v="140000"/>
    <m/>
    <m/>
    <s v="Euro"/>
    <n v="16.59"/>
    <m/>
    <m/>
    <m/>
    <m/>
    <e v="#N/A"/>
    <n v="0"/>
    <m/>
    <m/>
    <m/>
    <m/>
    <m/>
    <m/>
    <m/>
    <m/>
    <m/>
    <m/>
    <m/>
    <m/>
    <m/>
    <m/>
    <m/>
    <m/>
    <m/>
    <m/>
    <m/>
    <n v="1"/>
    <m/>
  </r>
  <r>
    <m/>
    <s v="V400006"/>
    <s v="2021-2420-4"/>
    <x v="41"/>
    <m/>
    <s v="Wagon"/>
    <n v="84"/>
    <e v="#N/A"/>
    <x v="11"/>
    <m/>
    <m/>
    <x v="5"/>
    <x v="3"/>
    <n v="1"/>
    <m/>
    <m/>
    <n v="1"/>
    <m/>
    <n v="0"/>
    <n v="0"/>
    <x v="1"/>
    <m/>
    <m/>
    <m/>
    <x v="0"/>
    <m/>
    <m/>
    <m/>
    <e v="#N/A"/>
    <e v="#N/A"/>
    <n v="2190"/>
    <x v="1"/>
    <m/>
    <m/>
    <m/>
    <m/>
    <s v="with various options"/>
    <m/>
    <m/>
    <n v="3"/>
    <n v="0"/>
    <m/>
    <e v="#N/A"/>
    <m/>
    <m/>
    <m/>
    <m/>
    <m/>
    <m/>
    <m/>
    <m/>
    <m/>
    <m/>
    <m/>
    <m/>
    <m/>
    <m/>
    <m/>
    <m/>
    <m/>
    <m/>
    <m/>
    <e v="#N/A"/>
    <m/>
    <n v="140000"/>
    <m/>
    <m/>
    <s v="Euro"/>
    <n v="16.59"/>
    <m/>
    <m/>
    <m/>
    <m/>
    <e v="#N/A"/>
    <n v="0"/>
    <m/>
    <m/>
    <m/>
    <m/>
    <m/>
    <m/>
    <m/>
    <m/>
    <m/>
    <m/>
    <m/>
    <m/>
    <m/>
    <m/>
    <m/>
    <m/>
    <m/>
    <m/>
    <m/>
    <n v="1"/>
    <m/>
  </r>
  <r>
    <m/>
    <s v="V400006"/>
    <s v="2021-2420-4"/>
    <x v="41"/>
    <m/>
    <s v="Wagon"/>
    <n v="85"/>
    <e v="#N/A"/>
    <x v="11"/>
    <m/>
    <m/>
    <x v="5"/>
    <x v="3"/>
    <n v="1"/>
    <m/>
    <m/>
    <n v="1"/>
    <m/>
    <n v="0"/>
    <n v="0"/>
    <x v="1"/>
    <m/>
    <m/>
    <m/>
    <x v="0"/>
    <m/>
    <m/>
    <m/>
    <e v="#N/A"/>
    <e v="#N/A"/>
    <n v="2190"/>
    <x v="1"/>
    <m/>
    <m/>
    <m/>
    <m/>
    <s v="with various options"/>
    <m/>
    <m/>
    <n v="3"/>
    <n v="0"/>
    <m/>
    <e v="#N/A"/>
    <m/>
    <m/>
    <m/>
    <m/>
    <m/>
    <m/>
    <m/>
    <m/>
    <m/>
    <m/>
    <m/>
    <m/>
    <m/>
    <m/>
    <m/>
    <m/>
    <m/>
    <m/>
    <m/>
    <e v="#N/A"/>
    <m/>
    <n v="140000"/>
    <m/>
    <m/>
    <s v="Euro"/>
    <n v="16.59"/>
    <m/>
    <m/>
    <m/>
    <m/>
    <e v="#N/A"/>
    <n v="0"/>
    <m/>
    <m/>
    <m/>
    <m/>
    <m/>
    <m/>
    <m/>
    <m/>
    <m/>
    <m/>
    <m/>
    <m/>
    <m/>
    <m/>
    <m/>
    <m/>
    <m/>
    <m/>
    <m/>
    <n v="1"/>
    <m/>
  </r>
  <r>
    <m/>
    <s v="V400006"/>
    <s v="2021-2420-4"/>
    <x v="41"/>
    <m/>
    <s v="Wagon"/>
    <n v="86"/>
    <e v="#N/A"/>
    <x v="11"/>
    <m/>
    <m/>
    <x v="5"/>
    <x v="3"/>
    <n v="1"/>
    <m/>
    <m/>
    <n v="1"/>
    <m/>
    <n v="0"/>
    <n v="0"/>
    <x v="1"/>
    <m/>
    <m/>
    <m/>
    <x v="0"/>
    <m/>
    <m/>
    <m/>
    <e v="#N/A"/>
    <e v="#N/A"/>
    <n v="2190"/>
    <x v="1"/>
    <m/>
    <m/>
    <m/>
    <m/>
    <s v="with various options"/>
    <m/>
    <m/>
    <n v="3"/>
    <n v="0"/>
    <m/>
    <e v="#N/A"/>
    <m/>
    <m/>
    <m/>
    <m/>
    <m/>
    <m/>
    <m/>
    <m/>
    <m/>
    <m/>
    <m/>
    <m/>
    <m/>
    <m/>
    <m/>
    <m/>
    <m/>
    <m/>
    <m/>
    <e v="#N/A"/>
    <m/>
    <n v="140000"/>
    <m/>
    <m/>
    <s v="Euro"/>
    <n v="16.59"/>
    <m/>
    <m/>
    <m/>
    <m/>
    <e v="#N/A"/>
    <n v="0"/>
    <m/>
    <m/>
    <m/>
    <m/>
    <m/>
    <m/>
    <m/>
    <m/>
    <m/>
    <m/>
    <m/>
    <m/>
    <m/>
    <m/>
    <m/>
    <m/>
    <m/>
    <m/>
    <m/>
    <n v="1"/>
    <m/>
  </r>
  <r>
    <m/>
    <s v="V400006"/>
    <s v="2021-2420-4"/>
    <x v="41"/>
    <m/>
    <s v="Wagon"/>
    <n v="87"/>
    <e v="#N/A"/>
    <x v="11"/>
    <m/>
    <m/>
    <x v="5"/>
    <x v="3"/>
    <n v="1"/>
    <m/>
    <m/>
    <n v="1"/>
    <m/>
    <n v="0"/>
    <n v="0"/>
    <x v="1"/>
    <m/>
    <m/>
    <m/>
    <x v="0"/>
    <m/>
    <m/>
    <m/>
    <e v="#N/A"/>
    <e v="#N/A"/>
    <n v="2190"/>
    <x v="1"/>
    <m/>
    <m/>
    <m/>
    <m/>
    <s v="with various options"/>
    <m/>
    <m/>
    <n v="3"/>
    <n v="0"/>
    <m/>
    <e v="#N/A"/>
    <m/>
    <m/>
    <m/>
    <m/>
    <m/>
    <m/>
    <m/>
    <m/>
    <m/>
    <m/>
    <m/>
    <m/>
    <m/>
    <m/>
    <m/>
    <m/>
    <m/>
    <m/>
    <m/>
    <e v="#N/A"/>
    <m/>
    <n v="140000"/>
    <m/>
    <m/>
    <s v="Euro"/>
    <n v="16.59"/>
    <m/>
    <m/>
    <m/>
    <m/>
    <e v="#N/A"/>
    <n v="0"/>
    <m/>
    <m/>
    <m/>
    <m/>
    <m/>
    <m/>
    <m/>
    <m/>
    <m/>
    <m/>
    <m/>
    <m/>
    <m/>
    <m/>
    <m/>
    <m/>
    <m/>
    <m/>
    <m/>
    <n v="1"/>
    <m/>
  </r>
  <r>
    <m/>
    <s v="V400006"/>
    <s v="2021-2420-4"/>
    <x v="41"/>
    <m/>
    <s v="Wagon"/>
    <n v="88"/>
    <e v="#N/A"/>
    <x v="11"/>
    <m/>
    <m/>
    <x v="5"/>
    <x v="3"/>
    <n v="1"/>
    <m/>
    <m/>
    <n v="1"/>
    <m/>
    <n v="0"/>
    <n v="0"/>
    <x v="1"/>
    <m/>
    <m/>
    <m/>
    <x v="0"/>
    <m/>
    <m/>
    <m/>
    <e v="#N/A"/>
    <e v="#N/A"/>
    <n v="2190"/>
    <x v="1"/>
    <m/>
    <m/>
    <m/>
    <m/>
    <s v="with various options"/>
    <m/>
    <m/>
    <n v="3"/>
    <n v="0"/>
    <m/>
    <e v="#N/A"/>
    <m/>
    <m/>
    <m/>
    <m/>
    <m/>
    <m/>
    <m/>
    <m/>
    <m/>
    <m/>
    <m/>
    <m/>
    <m/>
    <m/>
    <m/>
    <m/>
    <m/>
    <m/>
    <m/>
    <e v="#N/A"/>
    <m/>
    <n v="140000"/>
    <m/>
    <m/>
    <s v="Euro"/>
    <n v="16.59"/>
    <m/>
    <m/>
    <m/>
    <m/>
    <e v="#N/A"/>
    <n v="0"/>
    <m/>
    <m/>
    <m/>
    <m/>
    <m/>
    <m/>
    <m/>
    <m/>
    <m/>
    <m/>
    <m/>
    <m/>
    <m/>
    <m/>
    <m/>
    <m/>
    <m/>
    <m/>
    <m/>
    <n v="1"/>
    <m/>
  </r>
  <r>
    <m/>
    <s v="V400006"/>
    <s v="2021-2420-4"/>
    <x v="41"/>
    <m/>
    <s v="Wagon"/>
    <n v="89"/>
    <e v="#N/A"/>
    <x v="11"/>
    <m/>
    <m/>
    <x v="5"/>
    <x v="3"/>
    <n v="1"/>
    <m/>
    <m/>
    <n v="1"/>
    <m/>
    <n v="0"/>
    <n v="0"/>
    <x v="1"/>
    <m/>
    <m/>
    <m/>
    <x v="0"/>
    <m/>
    <m/>
    <m/>
    <e v="#N/A"/>
    <e v="#N/A"/>
    <n v="2190"/>
    <x v="1"/>
    <m/>
    <m/>
    <m/>
    <m/>
    <s v="with various options"/>
    <m/>
    <m/>
    <n v="3"/>
    <n v="0"/>
    <m/>
    <e v="#N/A"/>
    <m/>
    <m/>
    <m/>
    <m/>
    <m/>
    <m/>
    <m/>
    <m/>
    <m/>
    <m/>
    <m/>
    <m/>
    <m/>
    <m/>
    <m/>
    <m/>
    <m/>
    <m/>
    <m/>
    <e v="#N/A"/>
    <m/>
    <n v="140000"/>
    <m/>
    <m/>
    <s v="Euro"/>
    <n v="16.59"/>
    <m/>
    <m/>
    <m/>
    <m/>
    <e v="#N/A"/>
    <n v="0"/>
    <m/>
    <m/>
    <m/>
    <m/>
    <m/>
    <m/>
    <m/>
    <m/>
    <m/>
    <m/>
    <m/>
    <m/>
    <m/>
    <m/>
    <m/>
    <m/>
    <m/>
    <m/>
    <m/>
    <n v="1"/>
    <m/>
  </r>
  <r>
    <m/>
    <s v="V400006"/>
    <s v="2021-2420-4"/>
    <x v="41"/>
    <m/>
    <s v="Wagon"/>
    <n v="90"/>
    <e v="#N/A"/>
    <x v="11"/>
    <m/>
    <m/>
    <x v="5"/>
    <x v="3"/>
    <n v="1"/>
    <m/>
    <m/>
    <n v="1"/>
    <m/>
    <n v="0"/>
    <n v="0"/>
    <x v="1"/>
    <m/>
    <m/>
    <m/>
    <x v="0"/>
    <m/>
    <m/>
    <m/>
    <e v="#N/A"/>
    <e v="#N/A"/>
    <n v="2190"/>
    <x v="1"/>
    <m/>
    <m/>
    <m/>
    <m/>
    <s v="with various options"/>
    <m/>
    <m/>
    <n v="3"/>
    <n v="0"/>
    <m/>
    <e v="#N/A"/>
    <m/>
    <m/>
    <m/>
    <m/>
    <m/>
    <m/>
    <m/>
    <m/>
    <m/>
    <m/>
    <m/>
    <m/>
    <m/>
    <m/>
    <m/>
    <m/>
    <m/>
    <m/>
    <m/>
    <e v="#N/A"/>
    <m/>
    <n v="140000"/>
    <m/>
    <m/>
    <s v="Euro"/>
    <n v="16.59"/>
    <m/>
    <m/>
    <m/>
    <m/>
    <e v="#N/A"/>
    <n v="0"/>
    <m/>
    <m/>
    <m/>
    <m/>
    <m/>
    <m/>
    <m/>
    <m/>
    <m/>
    <m/>
    <m/>
    <m/>
    <m/>
    <m/>
    <m/>
    <m/>
    <m/>
    <m/>
    <m/>
    <n v="1"/>
    <m/>
  </r>
  <r>
    <m/>
    <s v="V400006"/>
    <s v="2021-2420-4"/>
    <x v="41"/>
    <m/>
    <s v="Wagon"/>
    <n v="91"/>
    <e v="#N/A"/>
    <x v="11"/>
    <m/>
    <m/>
    <x v="5"/>
    <x v="3"/>
    <n v="1"/>
    <m/>
    <m/>
    <n v="1"/>
    <m/>
    <n v="0"/>
    <n v="0"/>
    <x v="1"/>
    <m/>
    <m/>
    <m/>
    <x v="0"/>
    <m/>
    <m/>
    <m/>
    <e v="#N/A"/>
    <e v="#N/A"/>
    <n v="2190"/>
    <x v="1"/>
    <m/>
    <m/>
    <m/>
    <m/>
    <s v="with various options"/>
    <m/>
    <m/>
    <n v="3"/>
    <n v="0"/>
    <m/>
    <e v="#N/A"/>
    <m/>
    <m/>
    <m/>
    <m/>
    <m/>
    <m/>
    <m/>
    <m/>
    <m/>
    <m/>
    <m/>
    <m/>
    <m/>
    <m/>
    <m/>
    <m/>
    <m/>
    <m/>
    <m/>
    <e v="#N/A"/>
    <m/>
    <n v="140000"/>
    <m/>
    <m/>
    <s v="Euro"/>
    <n v="16.59"/>
    <m/>
    <m/>
    <m/>
    <m/>
    <e v="#N/A"/>
    <n v="0"/>
    <m/>
    <m/>
    <m/>
    <m/>
    <m/>
    <m/>
    <m/>
    <m/>
    <m/>
    <m/>
    <m/>
    <m/>
    <m/>
    <m/>
    <m/>
    <m/>
    <m/>
    <m/>
    <m/>
    <n v="1"/>
    <m/>
  </r>
  <r>
    <m/>
    <s v="V400006"/>
    <s v="2021-2420-4"/>
    <x v="41"/>
    <m/>
    <s v="Wagon"/>
    <n v="92"/>
    <e v="#N/A"/>
    <x v="11"/>
    <m/>
    <m/>
    <x v="5"/>
    <x v="3"/>
    <n v="1"/>
    <m/>
    <m/>
    <n v="1"/>
    <m/>
    <n v="0"/>
    <n v="0"/>
    <x v="1"/>
    <m/>
    <m/>
    <m/>
    <x v="0"/>
    <m/>
    <m/>
    <m/>
    <e v="#N/A"/>
    <e v="#N/A"/>
    <n v="2190"/>
    <x v="1"/>
    <m/>
    <m/>
    <m/>
    <m/>
    <s v="with various options"/>
    <m/>
    <m/>
    <n v="3"/>
    <n v="0"/>
    <m/>
    <e v="#N/A"/>
    <m/>
    <m/>
    <m/>
    <m/>
    <m/>
    <m/>
    <m/>
    <m/>
    <m/>
    <m/>
    <m/>
    <m/>
    <m/>
    <m/>
    <m/>
    <m/>
    <m/>
    <m/>
    <m/>
    <e v="#N/A"/>
    <m/>
    <n v="140000"/>
    <m/>
    <m/>
    <s v="Euro"/>
    <n v="16.59"/>
    <m/>
    <m/>
    <m/>
    <m/>
    <e v="#N/A"/>
    <n v="0"/>
    <m/>
    <m/>
    <m/>
    <m/>
    <m/>
    <m/>
    <m/>
    <m/>
    <m/>
    <m/>
    <m/>
    <m/>
    <m/>
    <m/>
    <m/>
    <m/>
    <m/>
    <m/>
    <m/>
    <n v="1"/>
    <m/>
  </r>
  <r>
    <m/>
    <s v="V400006"/>
    <s v="2021-2420-4"/>
    <x v="41"/>
    <m/>
    <s v="Wagon"/>
    <n v="93"/>
    <e v="#N/A"/>
    <x v="11"/>
    <m/>
    <m/>
    <x v="5"/>
    <x v="3"/>
    <n v="1"/>
    <m/>
    <m/>
    <n v="1"/>
    <m/>
    <n v="0"/>
    <n v="0"/>
    <x v="1"/>
    <m/>
    <m/>
    <m/>
    <x v="0"/>
    <m/>
    <m/>
    <m/>
    <e v="#N/A"/>
    <e v="#N/A"/>
    <n v="2190"/>
    <x v="1"/>
    <m/>
    <m/>
    <m/>
    <m/>
    <s v="with various options"/>
    <m/>
    <m/>
    <n v="3"/>
    <n v="0"/>
    <m/>
    <e v="#N/A"/>
    <m/>
    <m/>
    <m/>
    <m/>
    <m/>
    <m/>
    <m/>
    <m/>
    <m/>
    <m/>
    <m/>
    <m/>
    <m/>
    <m/>
    <m/>
    <m/>
    <m/>
    <m/>
    <m/>
    <e v="#N/A"/>
    <m/>
    <n v="140000"/>
    <m/>
    <m/>
    <s v="Euro"/>
    <n v="16.59"/>
    <m/>
    <m/>
    <m/>
    <m/>
    <e v="#N/A"/>
    <n v="0"/>
    <m/>
    <m/>
    <m/>
    <m/>
    <m/>
    <m/>
    <m/>
    <m/>
    <m/>
    <m/>
    <m/>
    <m/>
    <m/>
    <m/>
    <m/>
    <m/>
    <m/>
    <m/>
    <m/>
    <n v="1"/>
    <m/>
  </r>
  <r>
    <m/>
    <s v="V400006"/>
    <s v="2021-2420-4"/>
    <x v="41"/>
    <m/>
    <s v="Wagon"/>
    <n v="94"/>
    <e v="#N/A"/>
    <x v="11"/>
    <m/>
    <m/>
    <x v="5"/>
    <x v="3"/>
    <n v="1"/>
    <m/>
    <m/>
    <n v="1"/>
    <m/>
    <n v="0"/>
    <n v="0"/>
    <x v="1"/>
    <m/>
    <m/>
    <m/>
    <x v="0"/>
    <m/>
    <m/>
    <m/>
    <e v="#N/A"/>
    <e v="#N/A"/>
    <n v="2190"/>
    <x v="1"/>
    <m/>
    <m/>
    <m/>
    <m/>
    <s v="with various options"/>
    <m/>
    <m/>
    <n v="3"/>
    <n v="0"/>
    <m/>
    <e v="#N/A"/>
    <m/>
    <m/>
    <m/>
    <m/>
    <m/>
    <m/>
    <m/>
    <m/>
    <m/>
    <m/>
    <m/>
    <m/>
    <m/>
    <m/>
    <m/>
    <m/>
    <m/>
    <m/>
    <m/>
    <e v="#N/A"/>
    <m/>
    <n v="140000"/>
    <m/>
    <m/>
    <s v="Euro"/>
    <n v="16.59"/>
    <m/>
    <m/>
    <m/>
    <m/>
    <e v="#N/A"/>
    <n v="0"/>
    <m/>
    <m/>
    <m/>
    <m/>
    <m/>
    <m/>
    <m/>
    <m/>
    <m/>
    <m/>
    <m/>
    <m/>
    <m/>
    <m/>
    <m/>
    <m/>
    <m/>
    <m/>
    <m/>
    <n v="1"/>
    <m/>
  </r>
  <r>
    <m/>
    <s v="V400006"/>
    <s v="2021-2420-4"/>
    <x v="41"/>
    <m/>
    <s v="Wagon"/>
    <n v="95"/>
    <e v="#N/A"/>
    <x v="11"/>
    <m/>
    <m/>
    <x v="5"/>
    <x v="3"/>
    <n v="1"/>
    <m/>
    <m/>
    <n v="1"/>
    <m/>
    <n v="0"/>
    <n v="0"/>
    <x v="1"/>
    <m/>
    <m/>
    <m/>
    <x v="0"/>
    <m/>
    <m/>
    <m/>
    <e v="#N/A"/>
    <e v="#N/A"/>
    <n v="2190"/>
    <x v="1"/>
    <m/>
    <m/>
    <m/>
    <m/>
    <s v="with various options"/>
    <m/>
    <m/>
    <n v="3"/>
    <n v="0"/>
    <m/>
    <e v="#N/A"/>
    <m/>
    <m/>
    <m/>
    <m/>
    <m/>
    <m/>
    <m/>
    <m/>
    <m/>
    <m/>
    <m/>
    <m/>
    <m/>
    <m/>
    <m/>
    <m/>
    <m/>
    <m/>
    <m/>
    <e v="#N/A"/>
    <m/>
    <n v="140000"/>
    <m/>
    <m/>
    <s v="Euro"/>
    <n v="16.59"/>
    <m/>
    <m/>
    <m/>
    <m/>
    <e v="#N/A"/>
    <n v="0"/>
    <m/>
    <m/>
    <m/>
    <m/>
    <m/>
    <m/>
    <m/>
    <m/>
    <m/>
    <m/>
    <m/>
    <m/>
    <m/>
    <m/>
    <m/>
    <m/>
    <m/>
    <m/>
    <m/>
    <n v="1"/>
    <m/>
  </r>
  <r>
    <m/>
    <s v="V400006"/>
    <s v="2021-2420-4"/>
    <x v="41"/>
    <m/>
    <s v="Wagon"/>
    <n v="96"/>
    <e v="#N/A"/>
    <x v="11"/>
    <m/>
    <m/>
    <x v="5"/>
    <x v="3"/>
    <n v="1"/>
    <m/>
    <m/>
    <n v="1"/>
    <m/>
    <n v="0"/>
    <n v="0"/>
    <x v="1"/>
    <m/>
    <m/>
    <m/>
    <x v="0"/>
    <m/>
    <m/>
    <m/>
    <e v="#N/A"/>
    <e v="#N/A"/>
    <n v="2190"/>
    <x v="1"/>
    <m/>
    <m/>
    <m/>
    <m/>
    <s v="with various options"/>
    <m/>
    <m/>
    <n v="3"/>
    <n v="0"/>
    <m/>
    <e v="#N/A"/>
    <m/>
    <m/>
    <m/>
    <m/>
    <m/>
    <m/>
    <m/>
    <m/>
    <m/>
    <m/>
    <m/>
    <m/>
    <m/>
    <m/>
    <m/>
    <m/>
    <m/>
    <m/>
    <m/>
    <e v="#N/A"/>
    <m/>
    <n v="140000"/>
    <m/>
    <m/>
    <s v="Euro"/>
    <n v="16.59"/>
    <m/>
    <m/>
    <m/>
    <m/>
    <e v="#N/A"/>
    <n v="0"/>
    <m/>
    <m/>
    <m/>
    <m/>
    <m/>
    <m/>
    <m/>
    <m/>
    <m/>
    <m/>
    <m/>
    <m/>
    <m/>
    <m/>
    <m/>
    <m/>
    <m/>
    <m/>
    <m/>
    <n v="1"/>
    <m/>
  </r>
  <r>
    <m/>
    <s v="V400006"/>
    <s v="2021-2420-4"/>
    <x v="41"/>
    <m/>
    <s v="Wagon"/>
    <n v="97"/>
    <e v="#N/A"/>
    <x v="11"/>
    <m/>
    <m/>
    <x v="5"/>
    <x v="3"/>
    <n v="1"/>
    <m/>
    <m/>
    <n v="1"/>
    <m/>
    <n v="0"/>
    <n v="0"/>
    <x v="1"/>
    <m/>
    <m/>
    <m/>
    <x v="0"/>
    <m/>
    <m/>
    <m/>
    <e v="#N/A"/>
    <e v="#N/A"/>
    <n v="2190"/>
    <x v="1"/>
    <m/>
    <m/>
    <m/>
    <m/>
    <s v="with various options"/>
    <m/>
    <m/>
    <n v="3"/>
    <n v="0"/>
    <m/>
    <e v="#N/A"/>
    <m/>
    <m/>
    <m/>
    <m/>
    <m/>
    <m/>
    <m/>
    <m/>
    <m/>
    <m/>
    <m/>
    <m/>
    <m/>
    <m/>
    <m/>
    <m/>
    <m/>
    <m/>
    <m/>
    <e v="#N/A"/>
    <m/>
    <n v="140000"/>
    <m/>
    <m/>
    <s v="Euro"/>
    <n v="16.59"/>
    <m/>
    <m/>
    <m/>
    <m/>
    <e v="#N/A"/>
    <n v="0"/>
    <m/>
    <m/>
    <m/>
    <m/>
    <m/>
    <m/>
    <m/>
    <m/>
    <m/>
    <m/>
    <m/>
    <m/>
    <m/>
    <m/>
    <m/>
    <m/>
    <m/>
    <m/>
    <m/>
    <n v="1"/>
    <m/>
  </r>
  <r>
    <m/>
    <s v="V400006"/>
    <s v="2021-2420-4"/>
    <x v="41"/>
    <m/>
    <s v="Wagon"/>
    <n v="98"/>
    <e v="#N/A"/>
    <x v="11"/>
    <m/>
    <m/>
    <x v="5"/>
    <x v="3"/>
    <n v="1"/>
    <m/>
    <m/>
    <n v="1"/>
    <m/>
    <n v="0"/>
    <n v="0"/>
    <x v="1"/>
    <m/>
    <m/>
    <m/>
    <x v="0"/>
    <m/>
    <m/>
    <m/>
    <e v="#N/A"/>
    <e v="#N/A"/>
    <n v="2190"/>
    <x v="1"/>
    <m/>
    <m/>
    <m/>
    <m/>
    <s v="with various options"/>
    <m/>
    <m/>
    <n v="3"/>
    <n v="0"/>
    <m/>
    <e v="#N/A"/>
    <m/>
    <m/>
    <m/>
    <m/>
    <m/>
    <m/>
    <m/>
    <m/>
    <m/>
    <m/>
    <m/>
    <m/>
    <m/>
    <m/>
    <m/>
    <m/>
    <m/>
    <m/>
    <m/>
    <e v="#N/A"/>
    <m/>
    <n v="140000"/>
    <m/>
    <m/>
    <s v="Euro"/>
    <n v="16.59"/>
    <m/>
    <m/>
    <m/>
    <m/>
    <e v="#N/A"/>
    <n v="0"/>
    <m/>
    <m/>
    <m/>
    <m/>
    <m/>
    <m/>
    <m/>
    <m/>
    <m/>
    <m/>
    <m/>
    <m/>
    <m/>
    <m/>
    <m/>
    <m/>
    <m/>
    <m/>
    <m/>
    <n v="1"/>
    <m/>
  </r>
  <r>
    <m/>
    <s v="V400006"/>
    <s v="2021-2420-4"/>
    <x v="41"/>
    <m/>
    <s v="Wagon"/>
    <n v="113"/>
    <e v="#N/A"/>
    <x v="11"/>
    <m/>
    <m/>
    <x v="5"/>
    <x v="3"/>
    <n v="1"/>
    <m/>
    <m/>
    <n v="1"/>
    <m/>
    <n v="0"/>
    <n v="0"/>
    <x v="1"/>
    <m/>
    <m/>
    <m/>
    <x v="0"/>
    <m/>
    <m/>
    <m/>
    <e v="#N/A"/>
    <e v="#N/A"/>
    <n v="2190"/>
    <x v="1"/>
    <m/>
    <m/>
    <m/>
    <m/>
    <s v="with various options"/>
    <m/>
    <m/>
    <n v="3"/>
    <n v="0"/>
    <m/>
    <e v="#N/A"/>
    <m/>
    <m/>
    <m/>
    <m/>
    <m/>
    <m/>
    <m/>
    <m/>
    <m/>
    <m/>
    <m/>
    <m/>
    <m/>
    <m/>
    <m/>
    <m/>
    <m/>
    <m/>
    <m/>
    <e v="#N/A"/>
    <m/>
    <n v="140000"/>
    <m/>
    <m/>
    <s v="Euro"/>
    <n v="16.59"/>
    <m/>
    <m/>
    <m/>
    <m/>
    <e v="#N/A"/>
    <n v="0"/>
    <m/>
    <m/>
    <m/>
    <m/>
    <m/>
    <m/>
    <m/>
    <m/>
    <m/>
    <m/>
    <m/>
    <m/>
    <m/>
    <m/>
    <m/>
    <m/>
    <m/>
    <m/>
    <m/>
    <n v="1"/>
    <m/>
  </r>
  <r>
    <m/>
    <s v="V400006"/>
    <s v="2021-2420-4"/>
    <x v="41"/>
    <m/>
    <s v="Wagon"/>
    <n v="114"/>
    <e v="#N/A"/>
    <x v="11"/>
    <m/>
    <m/>
    <x v="5"/>
    <x v="3"/>
    <n v="1"/>
    <m/>
    <m/>
    <n v="1"/>
    <m/>
    <n v="0"/>
    <n v="0"/>
    <x v="1"/>
    <m/>
    <m/>
    <m/>
    <x v="0"/>
    <m/>
    <m/>
    <m/>
    <e v="#N/A"/>
    <e v="#N/A"/>
    <n v="2190"/>
    <x v="1"/>
    <m/>
    <m/>
    <m/>
    <m/>
    <s v="with various options"/>
    <m/>
    <m/>
    <n v="3"/>
    <n v="0"/>
    <m/>
    <e v="#N/A"/>
    <m/>
    <m/>
    <m/>
    <m/>
    <m/>
    <m/>
    <m/>
    <m/>
    <m/>
    <m/>
    <m/>
    <m/>
    <m/>
    <m/>
    <m/>
    <m/>
    <m/>
    <m/>
    <m/>
    <e v="#N/A"/>
    <m/>
    <n v="140000"/>
    <m/>
    <m/>
    <s v="Euro"/>
    <n v="16.59"/>
    <m/>
    <m/>
    <m/>
    <m/>
    <e v="#N/A"/>
    <n v="0"/>
    <m/>
    <m/>
    <m/>
    <m/>
    <m/>
    <m/>
    <m/>
    <m/>
    <m/>
    <m/>
    <m/>
    <m/>
    <m/>
    <m/>
    <m/>
    <m/>
    <m/>
    <m/>
    <m/>
    <n v="1"/>
    <m/>
  </r>
  <r>
    <m/>
    <s v="V400006"/>
    <s v="2021-2420-4"/>
    <x v="41"/>
    <m/>
    <s v="Wagon"/>
    <n v="115"/>
    <e v="#N/A"/>
    <x v="11"/>
    <m/>
    <m/>
    <x v="5"/>
    <x v="3"/>
    <n v="1"/>
    <m/>
    <m/>
    <n v="1"/>
    <m/>
    <n v="0"/>
    <n v="0"/>
    <x v="1"/>
    <m/>
    <m/>
    <m/>
    <x v="0"/>
    <m/>
    <m/>
    <m/>
    <e v="#N/A"/>
    <e v="#N/A"/>
    <n v="2190"/>
    <x v="1"/>
    <m/>
    <m/>
    <m/>
    <m/>
    <s v="with various options"/>
    <m/>
    <m/>
    <n v="3"/>
    <n v="0"/>
    <m/>
    <e v="#N/A"/>
    <m/>
    <m/>
    <m/>
    <m/>
    <m/>
    <m/>
    <m/>
    <m/>
    <m/>
    <m/>
    <m/>
    <m/>
    <m/>
    <m/>
    <m/>
    <m/>
    <m/>
    <m/>
    <m/>
    <e v="#N/A"/>
    <m/>
    <n v="140000"/>
    <m/>
    <m/>
    <s v="Euro"/>
    <n v="16.59"/>
    <m/>
    <m/>
    <m/>
    <m/>
    <e v="#N/A"/>
    <n v="0"/>
    <m/>
    <m/>
    <m/>
    <m/>
    <m/>
    <m/>
    <m/>
    <m/>
    <m/>
    <m/>
    <m/>
    <m/>
    <m/>
    <m/>
    <m/>
    <m/>
    <m/>
    <m/>
    <m/>
    <n v="1"/>
    <m/>
  </r>
  <r>
    <m/>
    <s v="V400006"/>
    <s v="2021-2420-4"/>
    <x v="41"/>
    <m/>
    <s v="Wagon"/>
    <n v="116"/>
    <e v="#N/A"/>
    <x v="11"/>
    <m/>
    <m/>
    <x v="5"/>
    <x v="3"/>
    <n v="1"/>
    <m/>
    <m/>
    <n v="1"/>
    <m/>
    <n v="0"/>
    <n v="0"/>
    <x v="1"/>
    <m/>
    <m/>
    <m/>
    <x v="0"/>
    <m/>
    <m/>
    <m/>
    <e v="#N/A"/>
    <e v="#N/A"/>
    <n v="2190"/>
    <x v="1"/>
    <m/>
    <m/>
    <m/>
    <m/>
    <s v="with various options"/>
    <m/>
    <m/>
    <n v="3"/>
    <n v="0"/>
    <m/>
    <e v="#N/A"/>
    <m/>
    <m/>
    <m/>
    <m/>
    <m/>
    <m/>
    <m/>
    <m/>
    <m/>
    <m/>
    <m/>
    <m/>
    <m/>
    <m/>
    <m/>
    <m/>
    <m/>
    <m/>
    <m/>
    <e v="#N/A"/>
    <m/>
    <n v="140000"/>
    <m/>
    <m/>
    <s v="Euro"/>
    <n v="16.59"/>
    <m/>
    <m/>
    <m/>
    <m/>
    <e v="#N/A"/>
    <n v="0"/>
    <m/>
    <m/>
    <m/>
    <m/>
    <m/>
    <m/>
    <m/>
    <m/>
    <m/>
    <m/>
    <m/>
    <m/>
    <m/>
    <m/>
    <m/>
    <m/>
    <m/>
    <m/>
    <m/>
    <n v="1"/>
    <m/>
  </r>
  <r>
    <m/>
    <s v="V400006"/>
    <s v="2021-2420-4"/>
    <x v="41"/>
    <m/>
    <s v="Wagon"/>
    <n v="117"/>
    <e v="#N/A"/>
    <x v="11"/>
    <m/>
    <m/>
    <x v="5"/>
    <x v="3"/>
    <n v="1"/>
    <m/>
    <m/>
    <n v="1"/>
    <m/>
    <n v="0"/>
    <n v="0"/>
    <x v="1"/>
    <m/>
    <m/>
    <m/>
    <x v="0"/>
    <m/>
    <m/>
    <m/>
    <e v="#N/A"/>
    <e v="#N/A"/>
    <n v="2190"/>
    <x v="1"/>
    <m/>
    <m/>
    <m/>
    <m/>
    <s v="with various options"/>
    <m/>
    <m/>
    <n v="3"/>
    <n v="0"/>
    <m/>
    <e v="#N/A"/>
    <m/>
    <m/>
    <m/>
    <m/>
    <m/>
    <m/>
    <m/>
    <m/>
    <m/>
    <m/>
    <m/>
    <m/>
    <m/>
    <m/>
    <m/>
    <m/>
    <m/>
    <m/>
    <m/>
    <e v="#N/A"/>
    <m/>
    <n v="140000"/>
    <m/>
    <m/>
    <s v="Euro"/>
    <n v="16.59"/>
    <m/>
    <m/>
    <m/>
    <m/>
    <e v="#N/A"/>
    <n v="0"/>
    <m/>
    <m/>
    <m/>
    <m/>
    <m/>
    <m/>
    <m/>
    <m/>
    <m/>
    <m/>
    <m/>
    <m/>
    <m/>
    <m/>
    <m/>
    <m/>
    <m/>
    <m/>
    <m/>
    <n v="1"/>
    <m/>
  </r>
  <r>
    <m/>
    <s v="V400006"/>
    <s v="2021-2420-4"/>
    <x v="41"/>
    <m/>
    <s v="Wagon"/>
    <n v="118"/>
    <e v="#N/A"/>
    <x v="11"/>
    <m/>
    <m/>
    <x v="5"/>
    <x v="3"/>
    <n v="1"/>
    <m/>
    <m/>
    <n v="1"/>
    <m/>
    <n v="0"/>
    <n v="0"/>
    <x v="1"/>
    <m/>
    <m/>
    <m/>
    <x v="0"/>
    <m/>
    <m/>
    <m/>
    <e v="#N/A"/>
    <e v="#N/A"/>
    <n v="2190"/>
    <x v="1"/>
    <m/>
    <m/>
    <m/>
    <m/>
    <s v="with various options"/>
    <m/>
    <m/>
    <n v="3"/>
    <n v="0"/>
    <m/>
    <e v="#N/A"/>
    <m/>
    <m/>
    <m/>
    <m/>
    <m/>
    <m/>
    <m/>
    <m/>
    <m/>
    <m/>
    <m/>
    <m/>
    <m/>
    <m/>
    <m/>
    <m/>
    <m/>
    <m/>
    <m/>
    <e v="#N/A"/>
    <m/>
    <n v="140000"/>
    <m/>
    <m/>
    <s v="Euro"/>
    <n v="16.59"/>
    <m/>
    <m/>
    <m/>
    <m/>
    <e v="#N/A"/>
    <n v="0"/>
    <m/>
    <m/>
    <m/>
    <m/>
    <m/>
    <m/>
    <m/>
    <m/>
    <m/>
    <m/>
    <m/>
    <m/>
    <m/>
    <m/>
    <m/>
    <m/>
    <m/>
    <m/>
    <m/>
    <n v="1"/>
    <m/>
  </r>
  <r>
    <m/>
    <s v="V400006"/>
    <s v="2021-2420-4"/>
    <x v="41"/>
    <m/>
    <s v="Wagon"/>
    <n v="119"/>
    <e v="#N/A"/>
    <x v="11"/>
    <m/>
    <m/>
    <x v="5"/>
    <x v="3"/>
    <n v="1"/>
    <m/>
    <m/>
    <n v="1"/>
    <m/>
    <n v="0"/>
    <n v="0"/>
    <x v="1"/>
    <m/>
    <m/>
    <m/>
    <x v="0"/>
    <m/>
    <m/>
    <m/>
    <e v="#N/A"/>
    <e v="#N/A"/>
    <n v="2190"/>
    <x v="1"/>
    <m/>
    <m/>
    <m/>
    <m/>
    <s v="with various options"/>
    <m/>
    <m/>
    <n v="3"/>
    <n v="0"/>
    <m/>
    <e v="#N/A"/>
    <m/>
    <m/>
    <m/>
    <m/>
    <m/>
    <m/>
    <m/>
    <m/>
    <m/>
    <m/>
    <m/>
    <m/>
    <m/>
    <m/>
    <m/>
    <m/>
    <m/>
    <m/>
    <m/>
    <e v="#N/A"/>
    <m/>
    <n v="140000"/>
    <m/>
    <m/>
    <s v="Euro"/>
    <n v="16.59"/>
    <m/>
    <m/>
    <m/>
    <m/>
    <e v="#N/A"/>
    <n v="0"/>
    <m/>
    <m/>
    <m/>
    <m/>
    <m/>
    <m/>
    <m/>
    <m/>
    <m/>
    <m/>
    <m/>
    <m/>
    <m/>
    <m/>
    <m/>
    <m/>
    <m/>
    <m/>
    <m/>
    <n v="1"/>
    <m/>
  </r>
  <r>
    <m/>
    <s v="V400006"/>
    <s v="2021-2420-4"/>
    <x v="41"/>
    <m/>
    <s v="Wagon"/>
    <n v="120"/>
    <e v="#N/A"/>
    <x v="11"/>
    <m/>
    <m/>
    <x v="5"/>
    <x v="3"/>
    <n v="1"/>
    <m/>
    <m/>
    <n v="1"/>
    <m/>
    <n v="0"/>
    <n v="0"/>
    <x v="1"/>
    <m/>
    <m/>
    <m/>
    <x v="0"/>
    <m/>
    <m/>
    <m/>
    <e v="#N/A"/>
    <e v="#N/A"/>
    <n v="2190"/>
    <x v="1"/>
    <m/>
    <m/>
    <m/>
    <m/>
    <s v="with various options"/>
    <m/>
    <m/>
    <n v="3"/>
    <n v="0"/>
    <m/>
    <e v="#N/A"/>
    <m/>
    <m/>
    <m/>
    <m/>
    <m/>
    <m/>
    <m/>
    <m/>
    <m/>
    <m/>
    <m/>
    <m/>
    <m/>
    <m/>
    <m/>
    <m/>
    <m/>
    <m/>
    <m/>
    <e v="#N/A"/>
    <m/>
    <n v="140000"/>
    <m/>
    <m/>
    <s v="Euro"/>
    <n v="16.59"/>
    <m/>
    <m/>
    <m/>
    <m/>
    <e v="#N/A"/>
    <n v="0"/>
    <m/>
    <m/>
    <m/>
    <m/>
    <m/>
    <m/>
    <m/>
    <m/>
    <m/>
    <m/>
    <m/>
    <m/>
    <m/>
    <m/>
    <m/>
    <m/>
    <m/>
    <m/>
    <m/>
    <n v="1"/>
    <m/>
  </r>
  <r>
    <m/>
    <s v="V400006"/>
    <s v="2021-2420-4"/>
    <x v="41"/>
    <m/>
    <s v="Wagon"/>
    <n v="121"/>
    <e v="#N/A"/>
    <x v="11"/>
    <m/>
    <m/>
    <x v="5"/>
    <x v="3"/>
    <n v="1"/>
    <m/>
    <m/>
    <n v="1"/>
    <m/>
    <n v="0"/>
    <n v="0"/>
    <x v="1"/>
    <m/>
    <m/>
    <m/>
    <x v="0"/>
    <m/>
    <m/>
    <m/>
    <e v="#N/A"/>
    <e v="#N/A"/>
    <n v="2190"/>
    <x v="1"/>
    <m/>
    <m/>
    <m/>
    <m/>
    <s v="with various options"/>
    <m/>
    <m/>
    <n v="3"/>
    <n v="0"/>
    <m/>
    <e v="#N/A"/>
    <m/>
    <m/>
    <m/>
    <m/>
    <m/>
    <m/>
    <m/>
    <m/>
    <m/>
    <m/>
    <m/>
    <m/>
    <m/>
    <m/>
    <m/>
    <m/>
    <m/>
    <m/>
    <m/>
    <e v="#N/A"/>
    <m/>
    <n v="140000"/>
    <m/>
    <m/>
    <s v="Euro"/>
    <n v="16.59"/>
    <m/>
    <m/>
    <m/>
    <m/>
    <e v="#N/A"/>
    <n v="0"/>
    <m/>
    <m/>
    <m/>
    <m/>
    <m/>
    <m/>
    <m/>
    <m/>
    <m/>
    <m/>
    <m/>
    <m/>
    <m/>
    <m/>
    <m/>
    <m/>
    <m/>
    <m/>
    <m/>
    <n v="1"/>
    <m/>
  </r>
  <r>
    <m/>
    <s v="V400006"/>
    <s v="2021-2420-4"/>
    <x v="41"/>
    <m/>
    <s v="Wagon"/>
    <n v="122"/>
    <e v="#N/A"/>
    <x v="11"/>
    <m/>
    <m/>
    <x v="5"/>
    <x v="3"/>
    <n v="1"/>
    <m/>
    <m/>
    <n v="1"/>
    <m/>
    <n v="0"/>
    <n v="0"/>
    <x v="1"/>
    <m/>
    <m/>
    <m/>
    <x v="0"/>
    <m/>
    <m/>
    <m/>
    <e v="#N/A"/>
    <e v="#N/A"/>
    <n v="2190"/>
    <x v="1"/>
    <m/>
    <m/>
    <m/>
    <m/>
    <s v="with various options"/>
    <m/>
    <m/>
    <n v="3"/>
    <n v="0"/>
    <m/>
    <e v="#N/A"/>
    <m/>
    <m/>
    <m/>
    <m/>
    <m/>
    <m/>
    <m/>
    <m/>
    <m/>
    <m/>
    <m/>
    <m/>
    <m/>
    <m/>
    <m/>
    <m/>
    <m/>
    <m/>
    <m/>
    <e v="#N/A"/>
    <m/>
    <n v="140000"/>
    <m/>
    <m/>
    <s v="Euro"/>
    <n v="16.59"/>
    <m/>
    <m/>
    <m/>
    <m/>
    <e v="#N/A"/>
    <n v="0"/>
    <m/>
    <m/>
    <m/>
    <m/>
    <m/>
    <m/>
    <m/>
    <m/>
    <m/>
    <m/>
    <m/>
    <m/>
    <m/>
    <m/>
    <m/>
    <m/>
    <m/>
    <m/>
    <m/>
    <n v="1"/>
    <m/>
  </r>
  <r>
    <m/>
    <s v="V400006"/>
    <s v="2021-2420-4"/>
    <x v="41"/>
    <m/>
    <s v="Wagon"/>
    <n v="123"/>
    <e v="#N/A"/>
    <x v="11"/>
    <m/>
    <m/>
    <x v="5"/>
    <x v="3"/>
    <n v="1"/>
    <m/>
    <m/>
    <n v="1"/>
    <m/>
    <n v="0"/>
    <n v="0"/>
    <x v="1"/>
    <m/>
    <m/>
    <m/>
    <x v="0"/>
    <m/>
    <m/>
    <m/>
    <e v="#N/A"/>
    <e v="#N/A"/>
    <n v="2190"/>
    <x v="1"/>
    <m/>
    <m/>
    <m/>
    <m/>
    <s v="with various options"/>
    <m/>
    <m/>
    <n v="3"/>
    <n v="0"/>
    <m/>
    <e v="#N/A"/>
    <m/>
    <m/>
    <m/>
    <m/>
    <m/>
    <m/>
    <m/>
    <m/>
    <m/>
    <m/>
    <m/>
    <m/>
    <m/>
    <m/>
    <m/>
    <m/>
    <m/>
    <m/>
    <m/>
    <e v="#N/A"/>
    <m/>
    <n v="140000"/>
    <m/>
    <m/>
    <s v="Euro"/>
    <n v="16.59"/>
    <m/>
    <m/>
    <m/>
    <m/>
    <e v="#N/A"/>
    <n v="0"/>
    <m/>
    <m/>
    <m/>
    <m/>
    <m/>
    <m/>
    <m/>
    <m/>
    <m/>
    <m/>
    <m/>
    <m/>
    <m/>
    <m/>
    <m/>
    <m/>
    <m/>
    <m/>
    <m/>
    <n v="1"/>
    <m/>
  </r>
  <r>
    <m/>
    <s v="V400006"/>
    <s v="2021-2420-4"/>
    <x v="41"/>
    <m/>
    <s v="Wagon"/>
    <n v="124"/>
    <e v="#N/A"/>
    <x v="11"/>
    <m/>
    <m/>
    <x v="5"/>
    <x v="3"/>
    <n v="1"/>
    <m/>
    <m/>
    <n v="1"/>
    <m/>
    <n v="0"/>
    <n v="0"/>
    <x v="1"/>
    <m/>
    <m/>
    <m/>
    <x v="0"/>
    <m/>
    <m/>
    <m/>
    <e v="#N/A"/>
    <e v="#N/A"/>
    <n v="2190"/>
    <x v="1"/>
    <m/>
    <m/>
    <m/>
    <m/>
    <s v="with various options"/>
    <m/>
    <m/>
    <n v="3"/>
    <n v="0"/>
    <m/>
    <e v="#N/A"/>
    <m/>
    <m/>
    <m/>
    <m/>
    <m/>
    <m/>
    <m/>
    <m/>
    <m/>
    <m/>
    <m/>
    <m/>
    <m/>
    <m/>
    <m/>
    <m/>
    <m/>
    <m/>
    <m/>
    <e v="#N/A"/>
    <m/>
    <n v="140000"/>
    <m/>
    <m/>
    <s v="Euro"/>
    <n v="16.59"/>
    <m/>
    <m/>
    <m/>
    <m/>
    <e v="#N/A"/>
    <n v="0"/>
    <m/>
    <m/>
    <m/>
    <m/>
    <m/>
    <m/>
    <m/>
    <m/>
    <m/>
    <m/>
    <m/>
    <m/>
    <m/>
    <m/>
    <m/>
    <m/>
    <m/>
    <m/>
    <m/>
    <n v="1"/>
    <m/>
  </r>
  <r>
    <m/>
    <s v="V400006"/>
    <s v="2021-2420-4"/>
    <x v="41"/>
    <m/>
    <s v="Wagon"/>
    <n v="125"/>
    <e v="#N/A"/>
    <x v="11"/>
    <m/>
    <m/>
    <x v="5"/>
    <x v="3"/>
    <n v="1"/>
    <m/>
    <m/>
    <n v="1"/>
    <m/>
    <n v="0"/>
    <n v="0"/>
    <x v="1"/>
    <m/>
    <m/>
    <m/>
    <x v="0"/>
    <m/>
    <m/>
    <m/>
    <e v="#N/A"/>
    <e v="#N/A"/>
    <n v="2190"/>
    <x v="1"/>
    <m/>
    <m/>
    <m/>
    <m/>
    <s v="with various options"/>
    <m/>
    <m/>
    <n v="3"/>
    <n v="0"/>
    <m/>
    <e v="#N/A"/>
    <m/>
    <m/>
    <m/>
    <m/>
    <m/>
    <m/>
    <m/>
    <m/>
    <m/>
    <m/>
    <m/>
    <m/>
    <m/>
    <m/>
    <m/>
    <m/>
    <m/>
    <m/>
    <m/>
    <e v="#N/A"/>
    <m/>
    <n v="140000"/>
    <m/>
    <m/>
    <s v="Euro"/>
    <n v="16.59"/>
    <m/>
    <m/>
    <m/>
    <m/>
    <e v="#N/A"/>
    <n v="0"/>
    <m/>
    <m/>
    <m/>
    <m/>
    <m/>
    <m/>
    <m/>
    <m/>
    <m/>
    <m/>
    <m/>
    <m/>
    <m/>
    <m/>
    <m/>
    <m/>
    <m/>
    <m/>
    <m/>
    <n v="1"/>
    <m/>
  </r>
  <r>
    <m/>
    <s v="V400006"/>
    <s v="2021-2420-4"/>
    <x v="41"/>
    <m/>
    <s v="Wagon"/>
    <n v="126"/>
    <e v="#N/A"/>
    <x v="11"/>
    <m/>
    <m/>
    <x v="5"/>
    <x v="3"/>
    <n v="1"/>
    <m/>
    <m/>
    <n v="1"/>
    <m/>
    <n v="0"/>
    <n v="0"/>
    <x v="1"/>
    <m/>
    <m/>
    <m/>
    <x v="0"/>
    <m/>
    <m/>
    <m/>
    <e v="#N/A"/>
    <e v="#N/A"/>
    <n v="2190"/>
    <x v="1"/>
    <m/>
    <m/>
    <m/>
    <m/>
    <s v="with various options"/>
    <m/>
    <m/>
    <n v="3"/>
    <n v="0"/>
    <m/>
    <e v="#N/A"/>
    <m/>
    <m/>
    <m/>
    <m/>
    <m/>
    <m/>
    <m/>
    <m/>
    <m/>
    <m/>
    <m/>
    <m/>
    <m/>
    <m/>
    <m/>
    <m/>
    <m/>
    <m/>
    <m/>
    <e v="#N/A"/>
    <m/>
    <n v="140000"/>
    <m/>
    <m/>
    <s v="Euro"/>
    <n v="16.59"/>
    <m/>
    <m/>
    <m/>
    <m/>
    <e v="#N/A"/>
    <n v="0"/>
    <m/>
    <m/>
    <m/>
    <m/>
    <m/>
    <m/>
    <m/>
    <m/>
    <m/>
    <m/>
    <m/>
    <m/>
    <m/>
    <m/>
    <m/>
    <m/>
    <m/>
    <m/>
    <m/>
    <n v="1"/>
    <m/>
  </r>
  <r>
    <m/>
    <s v="V400006"/>
    <s v="2021-2420-4"/>
    <x v="41"/>
    <m/>
    <s v="Wagon"/>
    <n v="127"/>
    <e v="#N/A"/>
    <x v="11"/>
    <m/>
    <m/>
    <x v="5"/>
    <x v="3"/>
    <n v="1"/>
    <m/>
    <m/>
    <n v="1"/>
    <m/>
    <n v="0"/>
    <n v="0"/>
    <x v="1"/>
    <m/>
    <m/>
    <m/>
    <x v="0"/>
    <m/>
    <m/>
    <m/>
    <e v="#N/A"/>
    <e v="#N/A"/>
    <n v="2190"/>
    <x v="1"/>
    <m/>
    <m/>
    <m/>
    <m/>
    <s v="with various options"/>
    <m/>
    <m/>
    <n v="3"/>
    <n v="0"/>
    <m/>
    <e v="#N/A"/>
    <m/>
    <m/>
    <m/>
    <m/>
    <m/>
    <m/>
    <m/>
    <m/>
    <m/>
    <m/>
    <m/>
    <m/>
    <m/>
    <m/>
    <m/>
    <m/>
    <m/>
    <m/>
    <m/>
    <e v="#N/A"/>
    <m/>
    <n v="140000"/>
    <m/>
    <m/>
    <s v="Euro"/>
    <n v="16.59"/>
    <m/>
    <m/>
    <m/>
    <m/>
    <e v="#N/A"/>
    <n v="0"/>
    <m/>
    <m/>
    <m/>
    <m/>
    <m/>
    <m/>
    <m/>
    <m/>
    <m/>
    <m/>
    <m/>
    <m/>
    <m/>
    <m/>
    <m/>
    <m/>
    <m/>
    <m/>
    <m/>
    <n v="1"/>
    <m/>
  </r>
  <r>
    <m/>
    <s v="V400006"/>
    <s v="2021-2420-4"/>
    <x v="41"/>
    <m/>
    <s v="Wagon"/>
    <n v="128"/>
    <e v="#N/A"/>
    <x v="11"/>
    <m/>
    <m/>
    <x v="5"/>
    <x v="3"/>
    <n v="1"/>
    <m/>
    <m/>
    <n v="1"/>
    <m/>
    <n v="0"/>
    <n v="0"/>
    <x v="1"/>
    <m/>
    <m/>
    <m/>
    <x v="0"/>
    <m/>
    <m/>
    <m/>
    <e v="#N/A"/>
    <e v="#N/A"/>
    <n v="2190"/>
    <x v="1"/>
    <m/>
    <m/>
    <m/>
    <m/>
    <s v="with various options"/>
    <m/>
    <m/>
    <n v="3"/>
    <n v="0"/>
    <m/>
    <e v="#N/A"/>
    <m/>
    <m/>
    <m/>
    <m/>
    <m/>
    <m/>
    <m/>
    <m/>
    <m/>
    <m/>
    <m/>
    <m/>
    <m/>
    <m/>
    <m/>
    <m/>
    <m/>
    <m/>
    <m/>
    <e v="#N/A"/>
    <m/>
    <n v="140000"/>
    <m/>
    <m/>
    <s v="Euro"/>
    <n v="16.59"/>
    <m/>
    <m/>
    <m/>
    <m/>
    <e v="#N/A"/>
    <n v="0"/>
    <m/>
    <m/>
    <m/>
    <m/>
    <m/>
    <m/>
    <m/>
    <m/>
    <m/>
    <m/>
    <m/>
    <m/>
    <m/>
    <m/>
    <m/>
    <m/>
    <m/>
    <m/>
    <m/>
    <n v="1"/>
    <m/>
  </r>
  <r>
    <m/>
    <s v="V400006"/>
    <s v="2021-2420-4"/>
    <x v="41"/>
    <m/>
    <s v="Wagon"/>
    <n v="129"/>
    <e v="#N/A"/>
    <x v="11"/>
    <m/>
    <m/>
    <x v="5"/>
    <x v="3"/>
    <n v="1"/>
    <m/>
    <m/>
    <n v="1"/>
    <m/>
    <n v="0"/>
    <n v="0"/>
    <x v="1"/>
    <m/>
    <m/>
    <m/>
    <x v="0"/>
    <m/>
    <m/>
    <m/>
    <e v="#N/A"/>
    <e v="#N/A"/>
    <n v="2190"/>
    <x v="1"/>
    <m/>
    <m/>
    <m/>
    <m/>
    <s v="with various options"/>
    <m/>
    <m/>
    <n v="3"/>
    <n v="0"/>
    <m/>
    <e v="#N/A"/>
    <m/>
    <m/>
    <m/>
    <m/>
    <m/>
    <m/>
    <m/>
    <m/>
    <m/>
    <m/>
    <m/>
    <m/>
    <m/>
    <m/>
    <m/>
    <m/>
    <m/>
    <m/>
    <m/>
    <e v="#N/A"/>
    <m/>
    <n v="140000"/>
    <m/>
    <m/>
    <s v="Euro"/>
    <n v="16.59"/>
    <m/>
    <m/>
    <m/>
    <m/>
    <e v="#N/A"/>
    <n v="0"/>
    <m/>
    <m/>
    <m/>
    <m/>
    <m/>
    <m/>
    <m/>
    <m/>
    <m/>
    <m/>
    <m/>
    <m/>
    <m/>
    <m/>
    <m/>
    <m/>
    <m/>
    <m/>
    <m/>
    <n v="1"/>
    <m/>
  </r>
  <r>
    <m/>
    <s v="V400006"/>
    <s v="2021-2420-4"/>
    <x v="41"/>
    <m/>
    <s v="Wagon"/>
    <n v="130"/>
    <e v="#N/A"/>
    <x v="11"/>
    <m/>
    <m/>
    <x v="5"/>
    <x v="3"/>
    <n v="1"/>
    <m/>
    <m/>
    <n v="1"/>
    <m/>
    <n v="0"/>
    <n v="0"/>
    <x v="1"/>
    <m/>
    <m/>
    <m/>
    <x v="0"/>
    <m/>
    <m/>
    <m/>
    <e v="#N/A"/>
    <e v="#N/A"/>
    <n v="2190"/>
    <x v="1"/>
    <m/>
    <m/>
    <m/>
    <m/>
    <s v="with various options"/>
    <m/>
    <m/>
    <n v="3"/>
    <n v="0"/>
    <m/>
    <e v="#N/A"/>
    <m/>
    <m/>
    <m/>
    <m/>
    <m/>
    <m/>
    <m/>
    <m/>
    <m/>
    <m/>
    <m/>
    <m/>
    <m/>
    <m/>
    <m/>
    <m/>
    <m/>
    <m/>
    <m/>
    <e v="#N/A"/>
    <m/>
    <n v="140000"/>
    <m/>
    <m/>
    <s v="Euro"/>
    <n v="16.59"/>
    <m/>
    <m/>
    <m/>
    <m/>
    <e v="#N/A"/>
    <n v="0"/>
    <m/>
    <m/>
    <m/>
    <m/>
    <m/>
    <m/>
    <m/>
    <m/>
    <m/>
    <m/>
    <m/>
    <m/>
    <m/>
    <m/>
    <m/>
    <m/>
    <m/>
    <m/>
    <m/>
    <n v="1"/>
    <m/>
  </r>
  <r>
    <m/>
    <s v="V400006"/>
    <s v="2021-2420-4"/>
    <x v="41"/>
    <m/>
    <s v="Wagon"/>
    <n v="131"/>
    <e v="#N/A"/>
    <x v="11"/>
    <m/>
    <m/>
    <x v="5"/>
    <x v="3"/>
    <n v="1"/>
    <m/>
    <m/>
    <n v="1"/>
    <m/>
    <n v="0"/>
    <n v="0"/>
    <x v="1"/>
    <m/>
    <m/>
    <m/>
    <x v="0"/>
    <s v="Diese 44 Wagen wurden nie ausgeliefert, 3 Mt verrechnet"/>
    <d v="2024-01-01T00:00:00"/>
    <m/>
    <e v="#N/A"/>
    <e v="#N/A"/>
    <n v="2190"/>
    <x v="1"/>
    <m/>
    <m/>
    <m/>
    <m/>
    <s v="with various options"/>
    <m/>
    <m/>
    <n v="3"/>
    <n v="0"/>
    <m/>
    <e v="#N/A"/>
    <m/>
    <m/>
    <m/>
    <m/>
    <m/>
    <m/>
    <m/>
    <m/>
    <m/>
    <m/>
    <m/>
    <m/>
    <m/>
    <m/>
    <m/>
    <m/>
    <m/>
    <m/>
    <m/>
    <e v="#N/A"/>
    <m/>
    <m/>
    <m/>
    <m/>
    <m/>
    <n v="16.59"/>
    <m/>
    <m/>
    <m/>
    <m/>
    <m/>
    <m/>
    <m/>
    <m/>
    <m/>
    <m/>
    <m/>
    <m/>
    <m/>
    <m/>
    <m/>
    <m/>
    <m/>
    <m/>
    <m/>
    <m/>
    <m/>
    <m/>
    <m/>
    <m/>
    <m/>
    <n v="1"/>
    <m/>
  </r>
  <r>
    <m/>
    <s v="V400006"/>
    <s v="2021-2420-4"/>
    <x v="41"/>
    <m/>
    <s v="Wagon"/>
    <n v="132"/>
    <e v="#N/A"/>
    <x v="11"/>
    <m/>
    <m/>
    <x v="5"/>
    <x v="3"/>
    <n v="1"/>
    <m/>
    <m/>
    <n v="1"/>
    <m/>
    <n v="0"/>
    <n v="0"/>
    <x v="1"/>
    <m/>
    <m/>
    <m/>
    <x v="0"/>
    <s v="Diese 44 Wagen wurden nie ausgeliefert, 3 Mt verrechnet"/>
    <d v="2024-01-01T00:00:00"/>
    <m/>
    <e v="#N/A"/>
    <e v="#N/A"/>
    <n v="2190"/>
    <x v="1"/>
    <m/>
    <m/>
    <m/>
    <m/>
    <s v="with various options"/>
    <m/>
    <m/>
    <n v="3"/>
    <n v="0"/>
    <m/>
    <e v="#N/A"/>
    <m/>
    <m/>
    <m/>
    <m/>
    <m/>
    <m/>
    <m/>
    <m/>
    <m/>
    <m/>
    <m/>
    <m/>
    <m/>
    <m/>
    <m/>
    <m/>
    <m/>
    <m/>
    <m/>
    <e v="#N/A"/>
    <m/>
    <m/>
    <m/>
    <m/>
    <m/>
    <n v="16.59"/>
    <m/>
    <m/>
    <m/>
    <m/>
    <m/>
    <m/>
    <m/>
    <m/>
    <m/>
    <m/>
    <m/>
    <m/>
    <m/>
    <m/>
    <m/>
    <m/>
    <m/>
    <m/>
    <m/>
    <m/>
    <m/>
    <m/>
    <m/>
    <m/>
    <m/>
    <n v="1"/>
    <m/>
  </r>
  <r>
    <m/>
    <s v="V400006"/>
    <s v="2021-2420-4"/>
    <x v="41"/>
    <m/>
    <s v="Wagon"/>
    <n v="133"/>
    <e v="#N/A"/>
    <x v="11"/>
    <m/>
    <m/>
    <x v="5"/>
    <x v="3"/>
    <n v="1"/>
    <m/>
    <m/>
    <n v="1"/>
    <m/>
    <n v="0"/>
    <n v="0"/>
    <x v="1"/>
    <m/>
    <m/>
    <m/>
    <x v="0"/>
    <s v="Diese 44 Wagen wurden nie ausgeliefert, 3 Mt verrechnet"/>
    <d v="2024-01-01T00:00:00"/>
    <m/>
    <e v="#N/A"/>
    <e v="#N/A"/>
    <n v="2190"/>
    <x v="1"/>
    <m/>
    <m/>
    <m/>
    <m/>
    <s v="with various options"/>
    <m/>
    <m/>
    <n v="3"/>
    <n v="0"/>
    <m/>
    <e v="#N/A"/>
    <m/>
    <m/>
    <m/>
    <m/>
    <m/>
    <m/>
    <m/>
    <m/>
    <m/>
    <m/>
    <m/>
    <m/>
    <m/>
    <m/>
    <m/>
    <m/>
    <m/>
    <m/>
    <m/>
    <e v="#N/A"/>
    <m/>
    <m/>
    <m/>
    <m/>
    <m/>
    <n v="16.59"/>
    <m/>
    <m/>
    <m/>
    <m/>
    <m/>
    <m/>
    <m/>
    <m/>
    <m/>
    <m/>
    <m/>
    <m/>
    <m/>
    <m/>
    <m/>
    <m/>
    <m/>
    <m/>
    <m/>
    <m/>
    <m/>
    <m/>
    <m/>
    <m/>
    <m/>
    <n v="1"/>
    <m/>
  </r>
  <r>
    <m/>
    <s v="V400006"/>
    <s v="2021-2420-4"/>
    <x v="41"/>
    <m/>
    <s v="Wagon"/>
    <n v="134"/>
    <e v="#N/A"/>
    <x v="11"/>
    <m/>
    <m/>
    <x v="5"/>
    <x v="3"/>
    <n v="1"/>
    <m/>
    <m/>
    <n v="1"/>
    <m/>
    <n v="0"/>
    <n v="0"/>
    <x v="1"/>
    <m/>
    <m/>
    <m/>
    <x v="0"/>
    <s v="Diese 44 Wagen wurden nie ausgeliefert, 3 Mt verrechnet"/>
    <d v="2024-01-01T00:00:00"/>
    <m/>
    <e v="#N/A"/>
    <e v="#N/A"/>
    <n v="2190"/>
    <x v="1"/>
    <m/>
    <m/>
    <m/>
    <m/>
    <s v="with various options"/>
    <m/>
    <m/>
    <n v="3"/>
    <n v="0"/>
    <m/>
    <e v="#N/A"/>
    <m/>
    <m/>
    <m/>
    <m/>
    <m/>
    <m/>
    <m/>
    <m/>
    <m/>
    <m/>
    <m/>
    <m/>
    <m/>
    <m/>
    <m/>
    <m/>
    <m/>
    <m/>
    <m/>
    <e v="#N/A"/>
    <m/>
    <m/>
    <m/>
    <m/>
    <m/>
    <n v="16.59"/>
    <m/>
    <m/>
    <m/>
    <m/>
    <m/>
    <m/>
    <m/>
    <m/>
    <m/>
    <m/>
    <m/>
    <m/>
    <m/>
    <m/>
    <m/>
    <m/>
    <m/>
    <m/>
    <m/>
    <m/>
    <m/>
    <m/>
    <m/>
    <m/>
    <m/>
    <n v="1"/>
    <m/>
  </r>
  <r>
    <m/>
    <s v="V400006"/>
    <s v="2021-2420-4"/>
    <x v="41"/>
    <m/>
    <s v="Wagon"/>
    <n v="135"/>
    <e v="#N/A"/>
    <x v="11"/>
    <m/>
    <m/>
    <x v="5"/>
    <x v="3"/>
    <n v="1"/>
    <m/>
    <m/>
    <n v="1"/>
    <m/>
    <n v="0"/>
    <n v="0"/>
    <x v="1"/>
    <m/>
    <m/>
    <m/>
    <x v="0"/>
    <s v="Diese 44 Wagen wurden nie ausgeliefert, 3 Mt verrechnet"/>
    <d v="2024-01-01T00:00:00"/>
    <m/>
    <e v="#N/A"/>
    <e v="#N/A"/>
    <n v="2190"/>
    <x v="1"/>
    <m/>
    <m/>
    <m/>
    <m/>
    <s v="with various options"/>
    <m/>
    <m/>
    <n v="3"/>
    <n v="0"/>
    <m/>
    <e v="#N/A"/>
    <m/>
    <m/>
    <m/>
    <m/>
    <m/>
    <m/>
    <m/>
    <m/>
    <m/>
    <m/>
    <m/>
    <m/>
    <m/>
    <m/>
    <m/>
    <m/>
    <m/>
    <m/>
    <m/>
    <e v="#N/A"/>
    <m/>
    <m/>
    <m/>
    <m/>
    <m/>
    <n v="16.59"/>
    <m/>
    <m/>
    <m/>
    <m/>
    <m/>
    <m/>
    <m/>
    <m/>
    <m/>
    <m/>
    <m/>
    <m/>
    <m/>
    <m/>
    <m/>
    <m/>
    <m/>
    <m/>
    <m/>
    <m/>
    <m/>
    <m/>
    <m/>
    <m/>
    <m/>
    <n v="1"/>
    <m/>
  </r>
  <r>
    <m/>
    <s v="V400006"/>
    <s v="2021-2420-4"/>
    <x v="41"/>
    <m/>
    <s v="Wagon"/>
    <n v="136"/>
    <e v="#N/A"/>
    <x v="11"/>
    <m/>
    <m/>
    <x v="5"/>
    <x v="3"/>
    <n v="1"/>
    <m/>
    <m/>
    <n v="1"/>
    <m/>
    <n v="0"/>
    <n v="0"/>
    <x v="1"/>
    <m/>
    <m/>
    <m/>
    <x v="0"/>
    <s v="Diese 44 Wagen wurden nie ausgeliefert, 3 Mt verrechnet"/>
    <d v="2024-01-01T00:00:00"/>
    <m/>
    <e v="#N/A"/>
    <e v="#N/A"/>
    <n v="2190"/>
    <x v="1"/>
    <m/>
    <m/>
    <m/>
    <m/>
    <s v="with various options"/>
    <m/>
    <m/>
    <n v="3"/>
    <n v="0"/>
    <m/>
    <e v="#N/A"/>
    <m/>
    <m/>
    <m/>
    <m/>
    <m/>
    <m/>
    <m/>
    <m/>
    <m/>
    <m/>
    <m/>
    <m/>
    <m/>
    <m/>
    <m/>
    <m/>
    <m/>
    <m/>
    <m/>
    <e v="#N/A"/>
    <m/>
    <m/>
    <m/>
    <m/>
    <m/>
    <n v="16.59"/>
    <m/>
    <m/>
    <m/>
    <m/>
    <m/>
    <m/>
    <m/>
    <m/>
    <m/>
    <m/>
    <m/>
    <m/>
    <m/>
    <m/>
    <m/>
    <m/>
    <m/>
    <m/>
    <m/>
    <m/>
    <m/>
    <m/>
    <m/>
    <m/>
    <m/>
    <n v="1"/>
    <m/>
  </r>
  <r>
    <m/>
    <s v="V400006"/>
    <s v="2021-2420-4"/>
    <x v="41"/>
    <m/>
    <s v="Wagon"/>
    <n v="137"/>
    <e v="#N/A"/>
    <x v="11"/>
    <m/>
    <m/>
    <x v="5"/>
    <x v="3"/>
    <n v="1"/>
    <m/>
    <m/>
    <n v="1"/>
    <m/>
    <n v="0"/>
    <n v="0"/>
    <x v="1"/>
    <m/>
    <m/>
    <m/>
    <x v="0"/>
    <s v="Diese 44 Wagen wurden nie ausgeliefert, 3 Mt verrechnet"/>
    <d v="2024-01-01T00:00:00"/>
    <m/>
    <e v="#N/A"/>
    <e v="#N/A"/>
    <n v="2190"/>
    <x v="1"/>
    <m/>
    <m/>
    <m/>
    <m/>
    <s v="with various options"/>
    <m/>
    <m/>
    <n v="3"/>
    <n v="0"/>
    <m/>
    <e v="#N/A"/>
    <m/>
    <m/>
    <m/>
    <m/>
    <m/>
    <m/>
    <m/>
    <m/>
    <m/>
    <m/>
    <m/>
    <m/>
    <m/>
    <m/>
    <m/>
    <m/>
    <m/>
    <m/>
    <m/>
    <e v="#N/A"/>
    <m/>
    <m/>
    <m/>
    <m/>
    <m/>
    <n v="16.59"/>
    <m/>
    <m/>
    <m/>
    <m/>
    <m/>
    <m/>
    <m/>
    <m/>
    <m/>
    <m/>
    <m/>
    <m/>
    <m/>
    <m/>
    <m/>
    <m/>
    <m/>
    <m/>
    <m/>
    <m/>
    <m/>
    <m/>
    <m/>
    <m/>
    <m/>
    <n v="1"/>
    <m/>
  </r>
  <r>
    <m/>
    <s v="V400006"/>
    <s v="2021-2420-4"/>
    <x v="41"/>
    <m/>
    <s v="Wagon"/>
    <n v="138"/>
    <e v="#N/A"/>
    <x v="11"/>
    <m/>
    <m/>
    <x v="5"/>
    <x v="3"/>
    <n v="1"/>
    <m/>
    <m/>
    <n v="1"/>
    <m/>
    <n v="0"/>
    <n v="0"/>
    <x v="1"/>
    <m/>
    <m/>
    <m/>
    <x v="0"/>
    <s v="Diese 44 Wagen wurden nie ausgeliefert, 3 Mt verrechnet"/>
    <d v="2024-01-01T00:00:00"/>
    <m/>
    <e v="#N/A"/>
    <e v="#N/A"/>
    <n v="2190"/>
    <x v="1"/>
    <m/>
    <m/>
    <m/>
    <m/>
    <s v="with various options"/>
    <m/>
    <m/>
    <n v="3"/>
    <n v="0"/>
    <m/>
    <e v="#N/A"/>
    <m/>
    <m/>
    <m/>
    <m/>
    <m/>
    <m/>
    <m/>
    <m/>
    <m/>
    <m/>
    <m/>
    <m/>
    <m/>
    <m/>
    <m/>
    <m/>
    <m/>
    <m/>
    <m/>
    <e v="#N/A"/>
    <m/>
    <m/>
    <m/>
    <m/>
    <m/>
    <n v="16.59"/>
    <m/>
    <m/>
    <m/>
    <m/>
    <m/>
    <m/>
    <m/>
    <m/>
    <m/>
    <m/>
    <m/>
    <m/>
    <m/>
    <m/>
    <m/>
    <m/>
    <m/>
    <m/>
    <m/>
    <m/>
    <m/>
    <m/>
    <m/>
    <m/>
    <m/>
    <n v="1"/>
    <m/>
  </r>
  <r>
    <m/>
    <s v="V400006"/>
    <s v="2021-2420-4"/>
    <x v="41"/>
    <m/>
    <s v="Wagon"/>
    <n v="139"/>
    <e v="#N/A"/>
    <x v="11"/>
    <m/>
    <m/>
    <x v="5"/>
    <x v="3"/>
    <n v="1"/>
    <m/>
    <m/>
    <n v="1"/>
    <m/>
    <n v="0"/>
    <n v="0"/>
    <x v="1"/>
    <m/>
    <m/>
    <m/>
    <x v="0"/>
    <s v="Diese 44 Wagen wurden nie ausgeliefert, 3 Mt verrechnet"/>
    <d v="2024-01-01T00:00:00"/>
    <m/>
    <e v="#N/A"/>
    <e v="#N/A"/>
    <n v="2190"/>
    <x v="1"/>
    <m/>
    <m/>
    <m/>
    <m/>
    <s v="with various options"/>
    <m/>
    <m/>
    <n v="3"/>
    <n v="0"/>
    <m/>
    <e v="#N/A"/>
    <m/>
    <m/>
    <m/>
    <m/>
    <m/>
    <m/>
    <m/>
    <m/>
    <m/>
    <m/>
    <m/>
    <m/>
    <m/>
    <m/>
    <m/>
    <m/>
    <m/>
    <m/>
    <m/>
    <e v="#N/A"/>
    <m/>
    <m/>
    <m/>
    <m/>
    <m/>
    <n v="16.59"/>
    <m/>
    <m/>
    <m/>
    <m/>
    <m/>
    <m/>
    <m/>
    <m/>
    <m/>
    <m/>
    <m/>
    <m/>
    <m/>
    <m/>
    <m/>
    <m/>
    <m/>
    <m/>
    <m/>
    <m/>
    <m/>
    <m/>
    <m/>
    <m/>
    <m/>
    <n v="1"/>
    <m/>
  </r>
  <r>
    <m/>
    <s v="V400006"/>
    <s v="2021-2420-4"/>
    <x v="41"/>
    <m/>
    <s v="Wagon"/>
    <n v="140"/>
    <e v="#N/A"/>
    <x v="11"/>
    <m/>
    <m/>
    <x v="5"/>
    <x v="3"/>
    <n v="1"/>
    <m/>
    <m/>
    <n v="1"/>
    <m/>
    <n v="0"/>
    <n v="0"/>
    <x v="1"/>
    <m/>
    <m/>
    <m/>
    <x v="0"/>
    <s v="Diese 44 Wagen wurden nie ausgeliefert, 3 Mt verrechnet"/>
    <d v="2024-01-01T00:00:00"/>
    <m/>
    <e v="#N/A"/>
    <e v="#N/A"/>
    <n v="2190"/>
    <x v="1"/>
    <m/>
    <m/>
    <m/>
    <m/>
    <s v="with various options"/>
    <m/>
    <m/>
    <n v="3"/>
    <n v="0"/>
    <m/>
    <e v="#N/A"/>
    <m/>
    <m/>
    <m/>
    <m/>
    <m/>
    <m/>
    <m/>
    <m/>
    <m/>
    <m/>
    <m/>
    <m/>
    <m/>
    <m/>
    <m/>
    <m/>
    <m/>
    <m/>
    <m/>
    <e v="#N/A"/>
    <m/>
    <m/>
    <m/>
    <m/>
    <m/>
    <n v="16.59"/>
    <m/>
    <m/>
    <m/>
    <m/>
    <m/>
    <m/>
    <m/>
    <m/>
    <m/>
    <m/>
    <m/>
    <m/>
    <m/>
    <m/>
    <m/>
    <m/>
    <m/>
    <m/>
    <m/>
    <m/>
    <m/>
    <m/>
    <m/>
    <m/>
    <m/>
    <n v="1"/>
    <m/>
  </r>
  <r>
    <m/>
    <s v="V400006"/>
    <s v="2021-2420-4"/>
    <x v="41"/>
    <m/>
    <s v="Wagon"/>
    <n v="141"/>
    <e v="#N/A"/>
    <x v="11"/>
    <m/>
    <m/>
    <x v="5"/>
    <x v="3"/>
    <n v="1"/>
    <m/>
    <m/>
    <n v="1"/>
    <m/>
    <n v="0"/>
    <n v="0"/>
    <x v="1"/>
    <m/>
    <m/>
    <m/>
    <x v="0"/>
    <s v="Diese 44 Wagen wurden nie ausgeliefert, 3 Mt verrechnet"/>
    <d v="2024-01-01T00:00:00"/>
    <m/>
    <e v="#N/A"/>
    <e v="#N/A"/>
    <n v="2190"/>
    <x v="1"/>
    <m/>
    <m/>
    <m/>
    <m/>
    <s v="with various options"/>
    <m/>
    <m/>
    <n v="3"/>
    <n v="0"/>
    <m/>
    <e v="#N/A"/>
    <m/>
    <m/>
    <m/>
    <m/>
    <m/>
    <m/>
    <m/>
    <m/>
    <m/>
    <m/>
    <m/>
    <m/>
    <m/>
    <m/>
    <m/>
    <m/>
    <m/>
    <m/>
    <m/>
    <e v="#N/A"/>
    <m/>
    <m/>
    <m/>
    <m/>
    <m/>
    <n v="16.59"/>
    <m/>
    <m/>
    <m/>
    <m/>
    <m/>
    <m/>
    <m/>
    <m/>
    <m/>
    <m/>
    <m/>
    <m/>
    <m/>
    <m/>
    <m/>
    <m/>
    <m/>
    <m/>
    <m/>
    <m/>
    <m/>
    <m/>
    <m/>
    <m/>
    <m/>
    <n v="1"/>
    <m/>
  </r>
  <r>
    <m/>
    <s v="V400006"/>
    <s v="2021-2420-4"/>
    <x v="41"/>
    <m/>
    <s v="Wagon"/>
    <n v="142"/>
    <e v="#N/A"/>
    <x v="11"/>
    <m/>
    <m/>
    <x v="5"/>
    <x v="3"/>
    <n v="1"/>
    <m/>
    <m/>
    <n v="1"/>
    <m/>
    <n v="0"/>
    <n v="0"/>
    <x v="1"/>
    <m/>
    <m/>
    <m/>
    <x v="0"/>
    <s v="Diese 44 Wagen wurden nie ausgeliefert, 3 Mt verrechnet"/>
    <d v="2024-01-01T00:00:00"/>
    <m/>
    <e v="#N/A"/>
    <e v="#N/A"/>
    <n v="2190"/>
    <x v="1"/>
    <m/>
    <m/>
    <m/>
    <m/>
    <s v="with various options"/>
    <m/>
    <m/>
    <n v="3"/>
    <n v="0"/>
    <m/>
    <e v="#N/A"/>
    <m/>
    <m/>
    <m/>
    <m/>
    <m/>
    <m/>
    <m/>
    <m/>
    <m/>
    <m/>
    <m/>
    <m/>
    <m/>
    <m/>
    <m/>
    <m/>
    <m/>
    <m/>
    <m/>
    <e v="#N/A"/>
    <m/>
    <m/>
    <m/>
    <m/>
    <m/>
    <n v="16.59"/>
    <m/>
    <m/>
    <m/>
    <m/>
    <m/>
    <m/>
    <m/>
    <m/>
    <m/>
    <m/>
    <m/>
    <m/>
    <m/>
    <m/>
    <m/>
    <m/>
    <m/>
    <m/>
    <m/>
    <m/>
    <m/>
    <m/>
    <m/>
    <m/>
    <m/>
    <n v="1"/>
    <m/>
  </r>
  <r>
    <m/>
    <s v="V400006"/>
    <s v="2021-2420-4"/>
    <x v="41"/>
    <m/>
    <s v="Wagon"/>
    <n v="143"/>
    <e v="#N/A"/>
    <x v="11"/>
    <m/>
    <m/>
    <x v="5"/>
    <x v="3"/>
    <n v="1"/>
    <m/>
    <m/>
    <n v="1"/>
    <m/>
    <n v="0"/>
    <n v="0"/>
    <x v="1"/>
    <m/>
    <m/>
    <m/>
    <x v="0"/>
    <s v="Diese 44 Wagen wurden nie ausgeliefert, 3 Mt verrechnet"/>
    <d v="2024-01-01T00:00:00"/>
    <m/>
    <e v="#N/A"/>
    <e v="#N/A"/>
    <n v="2190"/>
    <x v="1"/>
    <m/>
    <m/>
    <m/>
    <m/>
    <s v="with various options"/>
    <m/>
    <m/>
    <n v="3"/>
    <n v="0"/>
    <m/>
    <e v="#N/A"/>
    <m/>
    <m/>
    <m/>
    <m/>
    <m/>
    <m/>
    <m/>
    <m/>
    <m/>
    <m/>
    <m/>
    <m/>
    <m/>
    <m/>
    <m/>
    <m/>
    <m/>
    <m/>
    <m/>
    <e v="#N/A"/>
    <m/>
    <m/>
    <m/>
    <m/>
    <m/>
    <n v="16.59"/>
    <m/>
    <m/>
    <m/>
    <m/>
    <m/>
    <m/>
    <m/>
    <m/>
    <m/>
    <m/>
    <m/>
    <m/>
    <m/>
    <m/>
    <m/>
    <m/>
    <m/>
    <m/>
    <m/>
    <m/>
    <m/>
    <m/>
    <m/>
    <m/>
    <m/>
    <n v="1"/>
    <m/>
  </r>
  <r>
    <m/>
    <s v="V400006"/>
    <s v="2021-2420-4"/>
    <x v="41"/>
    <m/>
    <s v="Wagon"/>
    <n v="144"/>
    <e v="#N/A"/>
    <x v="11"/>
    <m/>
    <m/>
    <x v="5"/>
    <x v="3"/>
    <n v="1"/>
    <m/>
    <m/>
    <n v="1"/>
    <m/>
    <n v="0"/>
    <n v="0"/>
    <x v="1"/>
    <m/>
    <m/>
    <m/>
    <x v="0"/>
    <s v="Diese 44 Wagen wurden nie ausgeliefert, 3 Mt verrechnet"/>
    <d v="2024-01-01T00:00:00"/>
    <m/>
    <e v="#N/A"/>
    <e v="#N/A"/>
    <n v="2190"/>
    <x v="1"/>
    <m/>
    <m/>
    <m/>
    <m/>
    <s v="with various options"/>
    <m/>
    <m/>
    <n v="3"/>
    <n v="0"/>
    <m/>
    <e v="#N/A"/>
    <m/>
    <m/>
    <m/>
    <m/>
    <m/>
    <m/>
    <m/>
    <m/>
    <m/>
    <m/>
    <m/>
    <m/>
    <m/>
    <m/>
    <m/>
    <m/>
    <m/>
    <m/>
    <m/>
    <e v="#N/A"/>
    <m/>
    <m/>
    <m/>
    <m/>
    <m/>
    <n v="16.59"/>
    <m/>
    <m/>
    <m/>
    <m/>
    <m/>
    <m/>
    <m/>
    <m/>
    <m/>
    <m/>
    <m/>
    <m/>
    <m/>
    <m/>
    <m/>
    <m/>
    <m/>
    <m/>
    <m/>
    <m/>
    <m/>
    <m/>
    <m/>
    <m/>
    <m/>
    <n v="1"/>
    <m/>
  </r>
  <r>
    <m/>
    <s v="V400006"/>
    <s v="2021-2420-4"/>
    <x v="41"/>
    <m/>
    <s v="Wagon"/>
    <n v="145"/>
    <e v="#N/A"/>
    <x v="11"/>
    <m/>
    <m/>
    <x v="5"/>
    <x v="3"/>
    <n v="1"/>
    <m/>
    <m/>
    <n v="1"/>
    <m/>
    <n v="0"/>
    <n v="0"/>
    <x v="1"/>
    <m/>
    <m/>
    <m/>
    <x v="0"/>
    <s v="Diese 44 Wagen wurden nie ausgeliefert, 3 Mt verrechnet"/>
    <d v="2024-01-01T00:00:00"/>
    <m/>
    <e v="#N/A"/>
    <e v="#N/A"/>
    <n v="2190"/>
    <x v="1"/>
    <m/>
    <m/>
    <m/>
    <m/>
    <s v="with various options"/>
    <m/>
    <m/>
    <n v="3"/>
    <n v="0"/>
    <m/>
    <e v="#N/A"/>
    <m/>
    <m/>
    <m/>
    <m/>
    <m/>
    <m/>
    <m/>
    <m/>
    <m/>
    <m/>
    <m/>
    <m/>
    <m/>
    <m/>
    <m/>
    <m/>
    <m/>
    <m/>
    <m/>
    <e v="#N/A"/>
    <m/>
    <m/>
    <m/>
    <m/>
    <m/>
    <n v="16.59"/>
    <m/>
    <m/>
    <m/>
    <m/>
    <m/>
    <m/>
    <m/>
    <m/>
    <m/>
    <m/>
    <m/>
    <m/>
    <m/>
    <m/>
    <m/>
    <m/>
    <m/>
    <m/>
    <m/>
    <m/>
    <m/>
    <m/>
    <m/>
    <m/>
    <m/>
    <n v="1"/>
    <m/>
  </r>
  <r>
    <m/>
    <s v="V400006"/>
    <s v="2021-2420-4"/>
    <x v="41"/>
    <m/>
    <s v="Wagon"/>
    <n v="146"/>
    <e v="#N/A"/>
    <x v="11"/>
    <m/>
    <m/>
    <x v="5"/>
    <x v="3"/>
    <n v="1"/>
    <m/>
    <m/>
    <n v="1"/>
    <m/>
    <n v="0"/>
    <n v="0"/>
    <x v="1"/>
    <m/>
    <m/>
    <m/>
    <x v="0"/>
    <s v="Diese 44 Wagen wurden nie ausgeliefert, 3 Mt verrechnet"/>
    <d v="2024-01-01T00:00:00"/>
    <m/>
    <e v="#N/A"/>
    <e v="#N/A"/>
    <n v="2190"/>
    <x v="1"/>
    <m/>
    <m/>
    <m/>
    <m/>
    <s v="with various options"/>
    <m/>
    <m/>
    <n v="3"/>
    <n v="0"/>
    <m/>
    <e v="#N/A"/>
    <m/>
    <m/>
    <m/>
    <m/>
    <m/>
    <m/>
    <m/>
    <m/>
    <m/>
    <m/>
    <m/>
    <m/>
    <m/>
    <m/>
    <m/>
    <m/>
    <m/>
    <m/>
    <m/>
    <e v="#N/A"/>
    <m/>
    <m/>
    <m/>
    <m/>
    <m/>
    <n v="16.59"/>
    <m/>
    <m/>
    <m/>
    <m/>
    <m/>
    <m/>
    <m/>
    <m/>
    <m/>
    <m/>
    <m/>
    <m/>
    <m/>
    <m/>
    <m/>
    <m/>
    <m/>
    <m/>
    <m/>
    <m/>
    <m/>
    <m/>
    <m/>
    <m/>
    <m/>
    <n v="1"/>
    <m/>
  </r>
  <r>
    <m/>
    <s v="V400006"/>
    <s v="2021-2420-4"/>
    <x v="41"/>
    <m/>
    <s v="Wagon"/>
    <n v="147"/>
    <e v="#N/A"/>
    <x v="11"/>
    <m/>
    <m/>
    <x v="5"/>
    <x v="3"/>
    <n v="1"/>
    <m/>
    <m/>
    <n v="1"/>
    <m/>
    <n v="0"/>
    <n v="0"/>
    <x v="1"/>
    <m/>
    <m/>
    <m/>
    <x v="0"/>
    <s v="Diese 44 Wagen wurden nie ausgeliefert, 3 Mt verrechnet"/>
    <d v="2024-01-01T00:00:00"/>
    <m/>
    <e v="#N/A"/>
    <e v="#N/A"/>
    <n v="2190"/>
    <x v="1"/>
    <m/>
    <m/>
    <m/>
    <m/>
    <s v="with various options"/>
    <m/>
    <m/>
    <n v="3"/>
    <n v="0"/>
    <m/>
    <e v="#N/A"/>
    <m/>
    <m/>
    <m/>
    <m/>
    <m/>
    <m/>
    <m/>
    <m/>
    <m/>
    <m/>
    <m/>
    <m/>
    <m/>
    <m/>
    <m/>
    <m/>
    <m/>
    <m/>
    <m/>
    <e v="#N/A"/>
    <m/>
    <m/>
    <m/>
    <m/>
    <m/>
    <n v="16.59"/>
    <m/>
    <m/>
    <m/>
    <m/>
    <m/>
    <m/>
    <m/>
    <m/>
    <m/>
    <m/>
    <m/>
    <m/>
    <m/>
    <m/>
    <m/>
    <m/>
    <m/>
    <m/>
    <m/>
    <m/>
    <m/>
    <m/>
    <m/>
    <m/>
    <m/>
    <n v="1"/>
    <m/>
  </r>
  <r>
    <m/>
    <s v="V400006"/>
    <s v="2021-2420-4"/>
    <x v="41"/>
    <m/>
    <s v="Wagon"/>
    <n v="148"/>
    <e v="#N/A"/>
    <x v="11"/>
    <m/>
    <m/>
    <x v="5"/>
    <x v="3"/>
    <n v="1"/>
    <m/>
    <m/>
    <n v="1"/>
    <m/>
    <n v="0"/>
    <n v="0"/>
    <x v="1"/>
    <m/>
    <m/>
    <m/>
    <x v="0"/>
    <s v="Diese 44 Wagen wurden nie ausgeliefert, 3 Mt verrechnet"/>
    <d v="2024-01-01T00:00:00"/>
    <m/>
    <e v="#N/A"/>
    <e v="#N/A"/>
    <n v="2190"/>
    <x v="1"/>
    <m/>
    <m/>
    <m/>
    <m/>
    <s v="with various options"/>
    <m/>
    <m/>
    <n v="3"/>
    <n v="0"/>
    <m/>
    <e v="#N/A"/>
    <m/>
    <m/>
    <m/>
    <m/>
    <m/>
    <m/>
    <m/>
    <m/>
    <m/>
    <m/>
    <m/>
    <m/>
    <m/>
    <m/>
    <m/>
    <m/>
    <m/>
    <m/>
    <m/>
    <e v="#N/A"/>
    <m/>
    <m/>
    <m/>
    <m/>
    <m/>
    <n v="16.59"/>
    <m/>
    <m/>
    <m/>
    <m/>
    <m/>
    <m/>
    <m/>
    <m/>
    <m/>
    <m/>
    <m/>
    <m/>
    <m/>
    <m/>
    <m/>
    <m/>
    <m/>
    <m/>
    <m/>
    <m/>
    <m/>
    <m/>
    <m/>
    <m/>
    <m/>
    <n v="1"/>
    <m/>
  </r>
  <r>
    <m/>
    <s v="V400006"/>
    <s v="2021-2420-4"/>
    <x v="41"/>
    <m/>
    <s v="Wagon"/>
    <n v="149"/>
    <e v="#N/A"/>
    <x v="11"/>
    <m/>
    <m/>
    <x v="5"/>
    <x v="3"/>
    <n v="1"/>
    <m/>
    <m/>
    <m/>
    <n v="1"/>
    <n v="0"/>
    <n v="0"/>
    <x v="1"/>
    <m/>
    <m/>
    <m/>
    <x v="0"/>
    <s v="Diese 44 Wagen wurden nie ausgeliefert, 3 Mt verrechnet"/>
    <d v="2024-01-01T00:00:00"/>
    <m/>
    <e v="#N/A"/>
    <e v="#N/A"/>
    <n v="2190"/>
    <x v="1"/>
    <m/>
    <m/>
    <m/>
    <m/>
    <s v="with various options"/>
    <m/>
    <m/>
    <n v="3"/>
    <n v="0"/>
    <m/>
    <e v="#N/A"/>
    <m/>
    <m/>
    <m/>
    <m/>
    <m/>
    <m/>
    <m/>
    <m/>
    <m/>
    <m/>
    <m/>
    <m/>
    <m/>
    <m/>
    <m/>
    <m/>
    <m/>
    <m/>
    <m/>
    <e v="#N/A"/>
    <m/>
    <n v="140000"/>
    <m/>
    <m/>
    <s v="Euro"/>
    <n v="16.59"/>
    <m/>
    <m/>
    <m/>
    <m/>
    <e v="#N/A"/>
    <n v="0"/>
    <m/>
    <m/>
    <m/>
    <m/>
    <m/>
    <m/>
    <m/>
    <m/>
    <m/>
    <m/>
    <m/>
    <m/>
    <m/>
    <m/>
    <m/>
    <m/>
    <m/>
    <m/>
    <m/>
    <n v="1"/>
    <m/>
  </r>
  <r>
    <m/>
    <s v="V400006"/>
    <s v="2021-2420-4"/>
    <x v="41"/>
    <m/>
    <s v="Wagon"/>
    <n v="150"/>
    <e v="#N/A"/>
    <x v="11"/>
    <m/>
    <m/>
    <x v="5"/>
    <x v="3"/>
    <n v="1"/>
    <m/>
    <m/>
    <m/>
    <n v="1"/>
    <n v="0"/>
    <n v="0"/>
    <x v="1"/>
    <m/>
    <m/>
    <m/>
    <x v="0"/>
    <s v="Diese 44 Wagen wurden nie ausgeliefert, 3 Mt verrechnet"/>
    <d v="2024-01-01T00:00:00"/>
    <m/>
    <e v="#N/A"/>
    <e v="#N/A"/>
    <n v="2190"/>
    <x v="1"/>
    <m/>
    <m/>
    <m/>
    <m/>
    <s v="with various options"/>
    <m/>
    <m/>
    <n v="3"/>
    <n v="0"/>
    <m/>
    <e v="#N/A"/>
    <m/>
    <m/>
    <m/>
    <m/>
    <m/>
    <m/>
    <m/>
    <m/>
    <m/>
    <m/>
    <m/>
    <m/>
    <m/>
    <m/>
    <m/>
    <m/>
    <m/>
    <m/>
    <m/>
    <e v="#N/A"/>
    <m/>
    <n v="140000"/>
    <m/>
    <m/>
    <s v="Euro"/>
    <n v="16.59"/>
    <m/>
    <m/>
    <m/>
    <m/>
    <e v="#N/A"/>
    <n v="0"/>
    <m/>
    <m/>
    <m/>
    <m/>
    <m/>
    <m/>
    <m/>
    <m/>
    <m/>
    <m/>
    <m/>
    <m/>
    <m/>
    <m/>
    <m/>
    <m/>
    <m/>
    <m/>
    <m/>
    <n v="1"/>
    <m/>
  </r>
  <r>
    <m/>
    <s v="V400006"/>
    <s v="2021-2420-4"/>
    <x v="41"/>
    <m/>
    <s v="Wagon"/>
    <n v="151"/>
    <e v="#N/A"/>
    <x v="11"/>
    <m/>
    <m/>
    <x v="5"/>
    <x v="3"/>
    <n v="1"/>
    <m/>
    <m/>
    <m/>
    <n v="1"/>
    <n v="0"/>
    <n v="0"/>
    <x v="1"/>
    <m/>
    <m/>
    <m/>
    <x v="0"/>
    <s v="Diese 44 Wagen wurden nie ausgeliefert, 3 Mt verrechnet"/>
    <d v="2024-01-01T00:00:00"/>
    <m/>
    <e v="#N/A"/>
    <e v="#N/A"/>
    <n v="2190"/>
    <x v="1"/>
    <m/>
    <m/>
    <m/>
    <m/>
    <s v="with various options"/>
    <m/>
    <m/>
    <n v="3"/>
    <n v="0"/>
    <m/>
    <e v="#N/A"/>
    <m/>
    <m/>
    <m/>
    <m/>
    <m/>
    <m/>
    <m/>
    <m/>
    <m/>
    <m/>
    <m/>
    <m/>
    <m/>
    <m/>
    <m/>
    <m/>
    <m/>
    <m/>
    <m/>
    <e v="#N/A"/>
    <m/>
    <n v="140000"/>
    <m/>
    <m/>
    <s v="Euro"/>
    <n v="16.59"/>
    <m/>
    <m/>
    <m/>
    <m/>
    <e v="#N/A"/>
    <n v="0"/>
    <m/>
    <m/>
    <m/>
    <m/>
    <m/>
    <m/>
    <m/>
    <m/>
    <m/>
    <m/>
    <m/>
    <m/>
    <m/>
    <m/>
    <m/>
    <m/>
    <m/>
    <m/>
    <m/>
    <n v="1"/>
    <m/>
  </r>
  <r>
    <m/>
    <s v="V400006"/>
    <s v="2021-2420-4"/>
    <x v="41"/>
    <m/>
    <s v="Wagon"/>
    <n v="152"/>
    <e v="#N/A"/>
    <x v="11"/>
    <m/>
    <m/>
    <x v="5"/>
    <x v="3"/>
    <n v="1"/>
    <m/>
    <m/>
    <m/>
    <n v="1"/>
    <n v="0"/>
    <n v="0"/>
    <x v="1"/>
    <m/>
    <m/>
    <m/>
    <x v="0"/>
    <s v="Diese 44 Wagen wurden nie ausgeliefert, 3 Mt verrechnet"/>
    <d v="2024-01-01T00:00:00"/>
    <m/>
    <e v="#N/A"/>
    <e v="#N/A"/>
    <n v="2190"/>
    <x v="1"/>
    <m/>
    <m/>
    <m/>
    <m/>
    <s v="with various options"/>
    <m/>
    <m/>
    <n v="3"/>
    <n v="0"/>
    <m/>
    <e v="#N/A"/>
    <m/>
    <m/>
    <m/>
    <m/>
    <m/>
    <m/>
    <m/>
    <m/>
    <m/>
    <m/>
    <m/>
    <m/>
    <m/>
    <m/>
    <m/>
    <m/>
    <m/>
    <m/>
    <m/>
    <e v="#N/A"/>
    <m/>
    <n v="140000"/>
    <m/>
    <m/>
    <s v="Euro"/>
    <n v="16.59"/>
    <m/>
    <m/>
    <m/>
    <m/>
    <e v="#N/A"/>
    <n v="0"/>
    <m/>
    <m/>
    <m/>
    <m/>
    <m/>
    <m/>
    <m/>
    <m/>
    <m/>
    <m/>
    <m/>
    <m/>
    <m/>
    <m/>
    <m/>
    <m/>
    <m/>
    <m/>
    <m/>
    <n v="1"/>
    <m/>
  </r>
  <r>
    <m/>
    <s v="V400006"/>
    <s v="2021-2420-4"/>
    <x v="41"/>
    <m/>
    <s v="Wagon"/>
    <n v="153"/>
    <e v="#N/A"/>
    <x v="11"/>
    <m/>
    <m/>
    <x v="5"/>
    <x v="3"/>
    <n v="1"/>
    <m/>
    <m/>
    <m/>
    <n v="1"/>
    <n v="0"/>
    <n v="0"/>
    <x v="1"/>
    <m/>
    <m/>
    <m/>
    <x v="0"/>
    <s v="Diese 44 Wagen wurden nie ausgeliefert, 3 Mt verrechnet"/>
    <d v="2024-01-01T00:00:00"/>
    <m/>
    <e v="#N/A"/>
    <e v="#N/A"/>
    <n v="2190"/>
    <x v="1"/>
    <m/>
    <m/>
    <m/>
    <m/>
    <s v="with various options"/>
    <m/>
    <m/>
    <n v="3"/>
    <n v="0"/>
    <m/>
    <e v="#N/A"/>
    <m/>
    <m/>
    <m/>
    <m/>
    <m/>
    <m/>
    <m/>
    <m/>
    <m/>
    <m/>
    <m/>
    <m/>
    <m/>
    <m/>
    <m/>
    <m/>
    <m/>
    <m/>
    <m/>
    <e v="#N/A"/>
    <m/>
    <n v="140000"/>
    <m/>
    <m/>
    <s v="Euro"/>
    <n v="16.59"/>
    <m/>
    <m/>
    <m/>
    <m/>
    <e v="#N/A"/>
    <n v="0"/>
    <m/>
    <m/>
    <m/>
    <m/>
    <m/>
    <m/>
    <m/>
    <m/>
    <m/>
    <m/>
    <m/>
    <m/>
    <m/>
    <m/>
    <m/>
    <m/>
    <m/>
    <m/>
    <m/>
    <n v="1"/>
    <m/>
  </r>
  <r>
    <m/>
    <s v="V400006"/>
    <s v="2021-2420-4"/>
    <x v="41"/>
    <m/>
    <s v="Wagon"/>
    <n v="154"/>
    <e v="#N/A"/>
    <x v="11"/>
    <m/>
    <m/>
    <x v="5"/>
    <x v="3"/>
    <n v="1"/>
    <m/>
    <m/>
    <m/>
    <n v="1"/>
    <n v="0"/>
    <n v="0"/>
    <x v="1"/>
    <m/>
    <m/>
    <m/>
    <x v="0"/>
    <s v="Diese 44 Wagen wurden nie ausgeliefert, 3 Mt verrechnet"/>
    <d v="2024-01-01T00:00:00"/>
    <m/>
    <e v="#N/A"/>
    <e v="#N/A"/>
    <n v="2190"/>
    <x v="1"/>
    <m/>
    <m/>
    <m/>
    <m/>
    <s v="with various options"/>
    <m/>
    <m/>
    <n v="3"/>
    <n v="0"/>
    <m/>
    <e v="#N/A"/>
    <m/>
    <m/>
    <m/>
    <m/>
    <m/>
    <m/>
    <m/>
    <m/>
    <m/>
    <m/>
    <m/>
    <m/>
    <m/>
    <m/>
    <m/>
    <m/>
    <m/>
    <m/>
    <m/>
    <e v="#N/A"/>
    <m/>
    <n v="140000"/>
    <m/>
    <m/>
    <s v="Euro"/>
    <n v="16.59"/>
    <m/>
    <m/>
    <m/>
    <m/>
    <e v="#N/A"/>
    <n v="0"/>
    <m/>
    <m/>
    <m/>
    <m/>
    <m/>
    <m/>
    <m/>
    <m/>
    <m/>
    <m/>
    <m/>
    <m/>
    <m/>
    <m/>
    <m/>
    <m/>
    <m/>
    <m/>
    <m/>
    <n v="1"/>
    <m/>
  </r>
  <r>
    <m/>
    <s v="V400006"/>
    <s v="2021-2420-4"/>
    <x v="41"/>
    <m/>
    <s v="Wagon"/>
    <n v="155"/>
    <e v="#N/A"/>
    <x v="11"/>
    <m/>
    <m/>
    <x v="5"/>
    <x v="3"/>
    <n v="1"/>
    <m/>
    <m/>
    <m/>
    <n v="1"/>
    <n v="0"/>
    <n v="0"/>
    <x v="1"/>
    <m/>
    <m/>
    <m/>
    <x v="0"/>
    <s v="Diese 44 Wagen wurden nie ausgeliefert, 3 Mt verrechnet"/>
    <d v="2024-01-01T00:00:00"/>
    <m/>
    <e v="#N/A"/>
    <e v="#N/A"/>
    <n v="2190"/>
    <x v="1"/>
    <m/>
    <m/>
    <m/>
    <m/>
    <s v="with various options"/>
    <m/>
    <m/>
    <n v="3"/>
    <n v="0"/>
    <m/>
    <e v="#N/A"/>
    <m/>
    <m/>
    <m/>
    <m/>
    <m/>
    <m/>
    <m/>
    <m/>
    <m/>
    <m/>
    <m/>
    <m/>
    <m/>
    <m/>
    <m/>
    <m/>
    <m/>
    <m/>
    <m/>
    <e v="#N/A"/>
    <m/>
    <n v="140000"/>
    <m/>
    <m/>
    <s v="Euro"/>
    <n v="16.59"/>
    <m/>
    <m/>
    <m/>
    <m/>
    <e v="#N/A"/>
    <n v="0"/>
    <m/>
    <m/>
    <m/>
    <m/>
    <m/>
    <m/>
    <m/>
    <m/>
    <m/>
    <m/>
    <m/>
    <m/>
    <m/>
    <m/>
    <m/>
    <m/>
    <m/>
    <m/>
    <m/>
    <n v="1"/>
    <m/>
  </r>
  <r>
    <m/>
    <s v="V400006"/>
    <s v="2021-2420-4"/>
    <x v="41"/>
    <m/>
    <s v="Wagon"/>
    <n v="156"/>
    <e v="#N/A"/>
    <x v="11"/>
    <m/>
    <m/>
    <x v="5"/>
    <x v="3"/>
    <n v="1"/>
    <m/>
    <m/>
    <m/>
    <n v="1"/>
    <n v="0"/>
    <n v="0"/>
    <x v="1"/>
    <m/>
    <m/>
    <m/>
    <x v="0"/>
    <s v="Diese 44 Wagen wurden nie ausgeliefert, 3 Mt verrechnet"/>
    <d v="2024-01-01T00:00:00"/>
    <m/>
    <e v="#N/A"/>
    <e v="#N/A"/>
    <n v="2190"/>
    <x v="1"/>
    <m/>
    <m/>
    <m/>
    <m/>
    <s v="with various options"/>
    <m/>
    <m/>
    <n v="3"/>
    <n v="0"/>
    <m/>
    <e v="#N/A"/>
    <m/>
    <m/>
    <m/>
    <m/>
    <m/>
    <m/>
    <m/>
    <m/>
    <m/>
    <m/>
    <m/>
    <m/>
    <m/>
    <m/>
    <m/>
    <m/>
    <m/>
    <m/>
    <m/>
    <e v="#N/A"/>
    <m/>
    <n v="140000"/>
    <m/>
    <m/>
    <s v="Euro"/>
    <n v="16.59"/>
    <m/>
    <m/>
    <m/>
    <m/>
    <e v="#N/A"/>
    <n v="0"/>
    <m/>
    <m/>
    <m/>
    <m/>
    <m/>
    <m/>
    <m/>
    <m/>
    <m/>
    <m/>
    <m/>
    <m/>
    <m/>
    <m/>
    <m/>
    <m/>
    <m/>
    <m/>
    <m/>
    <n v="1"/>
    <m/>
  </r>
  <r>
    <m/>
    <s v="V400006"/>
    <s v="2021-2420-4"/>
    <x v="41"/>
    <m/>
    <s v="Wagon"/>
    <n v="157"/>
    <e v="#N/A"/>
    <x v="11"/>
    <m/>
    <m/>
    <x v="5"/>
    <x v="3"/>
    <n v="1"/>
    <m/>
    <m/>
    <m/>
    <n v="1"/>
    <n v="0"/>
    <n v="0"/>
    <x v="1"/>
    <m/>
    <m/>
    <m/>
    <x v="0"/>
    <s v="Diese 44 Wagen wurden nie ausgeliefert, 3 Mt verrechnet"/>
    <d v="2024-01-01T00:00:00"/>
    <m/>
    <e v="#N/A"/>
    <e v="#N/A"/>
    <n v="2190"/>
    <x v="1"/>
    <m/>
    <m/>
    <m/>
    <m/>
    <s v="with various options"/>
    <m/>
    <m/>
    <n v="3"/>
    <n v="0"/>
    <m/>
    <e v="#N/A"/>
    <m/>
    <m/>
    <m/>
    <m/>
    <m/>
    <m/>
    <m/>
    <m/>
    <m/>
    <m/>
    <m/>
    <m/>
    <m/>
    <m/>
    <m/>
    <m/>
    <m/>
    <m/>
    <m/>
    <e v="#N/A"/>
    <m/>
    <n v="140000"/>
    <m/>
    <m/>
    <s v="Euro"/>
    <n v="16.59"/>
    <m/>
    <m/>
    <m/>
    <m/>
    <e v="#N/A"/>
    <n v="0"/>
    <m/>
    <m/>
    <m/>
    <m/>
    <m/>
    <m/>
    <m/>
    <m/>
    <m/>
    <m/>
    <m/>
    <m/>
    <m/>
    <m/>
    <m/>
    <m/>
    <m/>
    <m/>
    <m/>
    <n v="1"/>
    <m/>
  </r>
  <r>
    <m/>
    <s v="V400006"/>
    <s v="2021-2420-4"/>
    <x v="41"/>
    <m/>
    <s v="Wagon"/>
    <n v="158"/>
    <e v="#N/A"/>
    <x v="11"/>
    <m/>
    <m/>
    <x v="5"/>
    <x v="3"/>
    <n v="1"/>
    <m/>
    <m/>
    <m/>
    <n v="1"/>
    <n v="0"/>
    <n v="0"/>
    <x v="1"/>
    <m/>
    <m/>
    <m/>
    <x v="0"/>
    <s v="Diese 44 Wagen wurden nie ausgeliefert, 3 Mt verrechnet"/>
    <d v="2024-01-01T00:00:00"/>
    <m/>
    <e v="#N/A"/>
    <e v="#N/A"/>
    <n v="2190"/>
    <x v="1"/>
    <m/>
    <m/>
    <m/>
    <m/>
    <s v="with various options"/>
    <m/>
    <m/>
    <n v="3"/>
    <n v="0"/>
    <m/>
    <e v="#N/A"/>
    <m/>
    <m/>
    <m/>
    <m/>
    <m/>
    <m/>
    <m/>
    <m/>
    <m/>
    <m/>
    <m/>
    <m/>
    <m/>
    <m/>
    <m/>
    <m/>
    <m/>
    <m/>
    <m/>
    <e v="#N/A"/>
    <m/>
    <n v="140000"/>
    <m/>
    <m/>
    <s v="Euro"/>
    <n v="16.59"/>
    <m/>
    <m/>
    <m/>
    <m/>
    <e v="#N/A"/>
    <n v="0"/>
    <m/>
    <m/>
    <m/>
    <m/>
    <m/>
    <m/>
    <m/>
    <m/>
    <m/>
    <m/>
    <m/>
    <m/>
    <m/>
    <m/>
    <m/>
    <m/>
    <m/>
    <m/>
    <m/>
    <n v="1"/>
    <m/>
  </r>
  <r>
    <m/>
    <s v="V400006"/>
    <s v="2021-2420-4"/>
    <x v="41"/>
    <m/>
    <s v="Wagon"/>
    <n v="159"/>
    <e v="#N/A"/>
    <x v="11"/>
    <m/>
    <m/>
    <x v="5"/>
    <x v="3"/>
    <n v="1"/>
    <m/>
    <m/>
    <m/>
    <n v="1"/>
    <n v="0"/>
    <n v="0"/>
    <x v="1"/>
    <m/>
    <m/>
    <m/>
    <x v="0"/>
    <s v="Diese 44 Wagen wurden nie ausgeliefert, 3 Mt verrechnet"/>
    <d v="2024-01-01T00:00:00"/>
    <m/>
    <e v="#N/A"/>
    <e v="#N/A"/>
    <n v="2190"/>
    <x v="1"/>
    <m/>
    <m/>
    <m/>
    <m/>
    <s v="with various options"/>
    <m/>
    <m/>
    <n v="3"/>
    <n v="0"/>
    <m/>
    <e v="#N/A"/>
    <m/>
    <m/>
    <m/>
    <m/>
    <m/>
    <m/>
    <m/>
    <m/>
    <m/>
    <m/>
    <m/>
    <m/>
    <m/>
    <m/>
    <m/>
    <m/>
    <m/>
    <m/>
    <m/>
    <e v="#N/A"/>
    <m/>
    <n v="140000"/>
    <m/>
    <m/>
    <s v="Euro"/>
    <n v="16.59"/>
    <m/>
    <m/>
    <m/>
    <m/>
    <e v="#N/A"/>
    <n v="0"/>
    <m/>
    <m/>
    <m/>
    <m/>
    <m/>
    <m/>
    <m/>
    <m/>
    <m/>
    <m/>
    <m/>
    <m/>
    <m/>
    <m/>
    <m/>
    <m/>
    <m/>
    <m/>
    <m/>
    <n v="1"/>
    <m/>
  </r>
  <r>
    <m/>
    <s v="V400006"/>
    <s v="2021-2420-4"/>
    <x v="41"/>
    <m/>
    <s v="Wagon"/>
    <n v="160"/>
    <e v="#N/A"/>
    <x v="11"/>
    <m/>
    <m/>
    <x v="5"/>
    <x v="3"/>
    <n v="1"/>
    <m/>
    <m/>
    <m/>
    <n v="1"/>
    <n v="0"/>
    <n v="0"/>
    <x v="1"/>
    <m/>
    <m/>
    <m/>
    <x v="0"/>
    <s v="Diese 44 Wagen wurden nie ausgeliefert, 3 Mt verrechnet"/>
    <d v="2024-01-01T00:00:00"/>
    <m/>
    <e v="#N/A"/>
    <e v="#N/A"/>
    <n v="2190"/>
    <x v="1"/>
    <m/>
    <m/>
    <m/>
    <m/>
    <s v="with various options"/>
    <m/>
    <m/>
    <n v="3"/>
    <n v="0"/>
    <m/>
    <e v="#N/A"/>
    <m/>
    <m/>
    <m/>
    <m/>
    <m/>
    <m/>
    <m/>
    <m/>
    <m/>
    <m/>
    <m/>
    <m/>
    <m/>
    <m/>
    <m/>
    <m/>
    <m/>
    <m/>
    <m/>
    <e v="#N/A"/>
    <m/>
    <n v="140000"/>
    <m/>
    <m/>
    <s v="Euro"/>
    <n v="16.59"/>
    <m/>
    <m/>
    <m/>
    <m/>
    <e v="#N/A"/>
    <n v="0"/>
    <m/>
    <m/>
    <m/>
    <m/>
    <m/>
    <m/>
    <m/>
    <m/>
    <m/>
    <m/>
    <m/>
    <m/>
    <m/>
    <m/>
    <m/>
    <m/>
    <m/>
    <m/>
    <m/>
    <n v="1"/>
    <m/>
  </r>
  <r>
    <m/>
    <s v="V400006"/>
    <s v="2021-2420-4"/>
    <x v="41"/>
    <m/>
    <s v="Wagon"/>
    <n v="161"/>
    <e v="#N/A"/>
    <x v="11"/>
    <m/>
    <m/>
    <x v="5"/>
    <x v="3"/>
    <n v="1"/>
    <m/>
    <m/>
    <m/>
    <n v="1"/>
    <n v="0"/>
    <n v="0"/>
    <x v="1"/>
    <m/>
    <m/>
    <m/>
    <x v="0"/>
    <s v="Diese 44 Wagen wurden nie ausgeliefert, 3 Mt verrechnet"/>
    <d v="2024-01-01T00:00:00"/>
    <m/>
    <e v="#N/A"/>
    <e v="#N/A"/>
    <n v="2190"/>
    <x v="1"/>
    <m/>
    <m/>
    <m/>
    <m/>
    <s v="with various options"/>
    <m/>
    <m/>
    <n v="3"/>
    <n v="0"/>
    <m/>
    <e v="#N/A"/>
    <m/>
    <m/>
    <m/>
    <m/>
    <m/>
    <m/>
    <m/>
    <m/>
    <m/>
    <m/>
    <m/>
    <m/>
    <m/>
    <m/>
    <m/>
    <m/>
    <m/>
    <m/>
    <m/>
    <e v="#N/A"/>
    <m/>
    <n v="140000"/>
    <m/>
    <m/>
    <s v="Euro"/>
    <n v="16.59"/>
    <m/>
    <m/>
    <m/>
    <m/>
    <e v="#N/A"/>
    <n v="0"/>
    <m/>
    <m/>
    <m/>
    <m/>
    <m/>
    <m/>
    <m/>
    <m/>
    <m/>
    <m/>
    <m/>
    <m/>
    <m/>
    <m/>
    <m/>
    <m/>
    <m/>
    <m/>
    <m/>
    <n v="1"/>
    <m/>
  </r>
  <r>
    <m/>
    <s v="V400006"/>
    <s v="2021-2420-4"/>
    <x v="41"/>
    <m/>
    <s v="Wagon"/>
    <n v="162"/>
    <e v="#N/A"/>
    <x v="11"/>
    <m/>
    <m/>
    <x v="5"/>
    <x v="3"/>
    <n v="1"/>
    <m/>
    <m/>
    <m/>
    <n v="1"/>
    <n v="0"/>
    <n v="0"/>
    <x v="1"/>
    <m/>
    <m/>
    <m/>
    <x v="0"/>
    <s v="Diese 44 Wagen wurden nie ausgeliefert, 3 Mt verrechnet"/>
    <d v="2024-01-01T00:00:00"/>
    <m/>
    <e v="#N/A"/>
    <e v="#N/A"/>
    <n v="2190"/>
    <x v="1"/>
    <m/>
    <m/>
    <m/>
    <m/>
    <s v="with various options"/>
    <m/>
    <m/>
    <n v="3"/>
    <n v="0"/>
    <m/>
    <e v="#N/A"/>
    <m/>
    <m/>
    <m/>
    <m/>
    <m/>
    <m/>
    <m/>
    <m/>
    <m/>
    <m/>
    <m/>
    <m/>
    <m/>
    <m/>
    <m/>
    <m/>
    <m/>
    <m/>
    <m/>
    <e v="#N/A"/>
    <m/>
    <n v="140000"/>
    <m/>
    <m/>
    <s v="Euro"/>
    <n v="16.59"/>
    <m/>
    <m/>
    <m/>
    <m/>
    <e v="#N/A"/>
    <n v="0"/>
    <m/>
    <m/>
    <m/>
    <m/>
    <m/>
    <m/>
    <m/>
    <m/>
    <m/>
    <m/>
    <m/>
    <m/>
    <m/>
    <m/>
    <m/>
    <m/>
    <m/>
    <m/>
    <m/>
    <n v="1"/>
    <m/>
  </r>
  <r>
    <m/>
    <s v="V400006"/>
    <s v="2021-2420-4"/>
    <x v="41"/>
    <m/>
    <s v="Wagon"/>
    <n v="163"/>
    <e v="#N/A"/>
    <x v="11"/>
    <m/>
    <m/>
    <x v="5"/>
    <x v="3"/>
    <n v="1"/>
    <m/>
    <m/>
    <m/>
    <n v="1"/>
    <n v="0"/>
    <n v="0"/>
    <x v="1"/>
    <m/>
    <m/>
    <m/>
    <x v="0"/>
    <s v="Diese 44 Wagen wurden nie ausgeliefert, 3 Mt verrechnet"/>
    <d v="2024-01-01T00:00:00"/>
    <m/>
    <e v="#N/A"/>
    <e v="#N/A"/>
    <n v="2190"/>
    <x v="1"/>
    <m/>
    <m/>
    <m/>
    <m/>
    <s v="with various options"/>
    <m/>
    <m/>
    <n v="3"/>
    <n v="0"/>
    <m/>
    <e v="#N/A"/>
    <m/>
    <m/>
    <m/>
    <m/>
    <m/>
    <m/>
    <m/>
    <m/>
    <m/>
    <m/>
    <m/>
    <m/>
    <m/>
    <m/>
    <m/>
    <m/>
    <m/>
    <m/>
    <m/>
    <e v="#N/A"/>
    <m/>
    <n v="140000"/>
    <m/>
    <m/>
    <s v="Euro"/>
    <n v="16.59"/>
    <m/>
    <m/>
    <m/>
    <m/>
    <e v="#N/A"/>
    <n v="0"/>
    <m/>
    <m/>
    <m/>
    <m/>
    <m/>
    <m/>
    <m/>
    <m/>
    <m/>
    <m/>
    <m/>
    <m/>
    <m/>
    <m/>
    <m/>
    <m/>
    <m/>
    <m/>
    <m/>
    <n v="1"/>
    <m/>
  </r>
  <r>
    <m/>
    <s v="V400006"/>
    <s v="2021-2420-4"/>
    <x v="41"/>
    <m/>
    <s v="Wagon"/>
    <n v="164"/>
    <e v="#N/A"/>
    <x v="11"/>
    <m/>
    <m/>
    <x v="5"/>
    <x v="3"/>
    <n v="1"/>
    <m/>
    <m/>
    <m/>
    <n v="1"/>
    <n v="0"/>
    <n v="0"/>
    <x v="1"/>
    <m/>
    <m/>
    <m/>
    <x v="0"/>
    <s v="Diese 44 Wagen wurden nie ausgeliefert, 3 Mt verrechnet"/>
    <d v="2024-01-01T00:00:00"/>
    <m/>
    <e v="#N/A"/>
    <e v="#N/A"/>
    <n v="2190"/>
    <x v="1"/>
    <m/>
    <m/>
    <m/>
    <m/>
    <s v="with various options"/>
    <m/>
    <m/>
    <n v="3"/>
    <n v="0"/>
    <m/>
    <e v="#N/A"/>
    <m/>
    <m/>
    <m/>
    <m/>
    <m/>
    <m/>
    <m/>
    <m/>
    <m/>
    <m/>
    <m/>
    <m/>
    <m/>
    <m/>
    <m/>
    <m/>
    <m/>
    <m/>
    <m/>
    <e v="#N/A"/>
    <m/>
    <n v="140000"/>
    <m/>
    <m/>
    <s v="Euro"/>
    <n v="16.59"/>
    <m/>
    <m/>
    <m/>
    <m/>
    <e v="#N/A"/>
    <n v="0"/>
    <m/>
    <m/>
    <m/>
    <m/>
    <m/>
    <m/>
    <m/>
    <m/>
    <m/>
    <m/>
    <m/>
    <m/>
    <m/>
    <m/>
    <m/>
    <m/>
    <m/>
    <m/>
    <m/>
    <n v="1"/>
    <m/>
  </r>
  <r>
    <m/>
    <s v="V400006"/>
    <s v="2021-2420-4"/>
    <x v="41"/>
    <m/>
    <s v="Wagon"/>
    <n v="165"/>
    <e v="#N/A"/>
    <x v="11"/>
    <m/>
    <m/>
    <x v="5"/>
    <x v="3"/>
    <n v="1"/>
    <m/>
    <m/>
    <m/>
    <n v="1"/>
    <n v="0"/>
    <n v="0"/>
    <x v="1"/>
    <m/>
    <m/>
    <m/>
    <x v="0"/>
    <s v="Diese 44 Wagen wurden nie ausgeliefert, 3 Mt verrechnet"/>
    <d v="2024-01-01T00:00:00"/>
    <m/>
    <e v="#N/A"/>
    <e v="#N/A"/>
    <n v="2190"/>
    <x v="1"/>
    <m/>
    <m/>
    <m/>
    <m/>
    <s v="with various options"/>
    <m/>
    <m/>
    <n v="3"/>
    <n v="0"/>
    <m/>
    <e v="#N/A"/>
    <m/>
    <m/>
    <m/>
    <m/>
    <m/>
    <m/>
    <m/>
    <m/>
    <m/>
    <m/>
    <m/>
    <m/>
    <m/>
    <m/>
    <m/>
    <m/>
    <m/>
    <m/>
    <m/>
    <e v="#N/A"/>
    <m/>
    <n v="140000"/>
    <m/>
    <m/>
    <s v="Euro"/>
    <n v="16.59"/>
    <m/>
    <m/>
    <m/>
    <m/>
    <e v="#N/A"/>
    <n v="0"/>
    <m/>
    <m/>
    <m/>
    <m/>
    <m/>
    <m/>
    <m/>
    <m/>
    <m/>
    <m/>
    <m/>
    <m/>
    <m/>
    <m/>
    <m/>
    <m/>
    <m/>
    <m/>
    <m/>
    <n v="1"/>
    <m/>
  </r>
  <r>
    <m/>
    <s v="V400006"/>
    <s v="2021-2420-4"/>
    <x v="41"/>
    <m/>
    <s v="Wagon"/>
    <n v="166"/>
    <e v="#N/A"/>
    <x v="11"/>
    <m/>
    <m/>
    <x v="5"/>
    <x v="3"/>
    <n v="1"/>
    <m/>
    <m/>
    <m/>
    <n v="1"/>
    <n v="0"/>
    <n v="0"/>
    <x v="1"/>
    <m/>
    <m/>
    <m/>
    <x v="0"/>
    <s v="Diese 44 Wagen wurden nie ausgeliefert, 3 Mt verrechnet"/>
    <d v="2024-01-01T00:00:00"/>
    <m/>
    <e v="#N/A"/>
    <e v="#N/A"/>
    <n v="2190"/>
    <x v="1"/>
    <m/>
    <m/>
    <m/>
    <m/>
    <s v="with various options"/>
    <m/>
    <m/>
    <n v="3"/>
    <n v="0"/>
    <m/>
    <e v="#N/A"/>
    <m/>
    <m/>
    <m/>
    <m/>
    <m/>
    <m/>
    <m/>
    <m/>
    <m/>
    <m/>
    <m/>
    <m/>
    <m/>
    <m/>
    <m/>
    <m/>
    <m/>
    <m/>
    <m/>
    <e v="#N/A"/>
    <m/>
    <n v="140000"/>
    <m/>
    <m/>
    <s v="Euro"/>
    <n v="16.59"/>
    <m/>
    <m/>
    <m/>
    <m/>
    <e v="#N/A"/>
    <n v="0"/>
    <m/>
    <m/>
    <m/>
    <m/>
    <m/>
    <m/>
    <m/>
    <m/>
    <m/>
    <m/>
    <m/>
    <m/>
    <m/>
    <m/>
    <m/>
    <m/>
    <m/>
    <m/>
    <m/>
    <n v="1"/>
    <m/>
  </r>
  <r>
    <m/>
    <s v="V400006"/>
    <s v="2021-2420-4"/>
    <x v="41"/>
    <m/>
    <s v="Wagon"/>
    <n v="167"/>
    <e v="#N/A"/>
    <x v="11"/>
    <m/>
    <m/>
    <x v="5"/>
    <x v="3"/>
    <n v="1"/>
    <m/>
    <m/>
    <n v="1"/>
    <m/>
    <n v="0"/>
    <n v="0"/>
    <x v="1"/>
    <m/>
    <m/>
    <m/>
    <x v="0"/>
    <s v="Diese 44 Wagen wurden nie ausgeliefert, 3 Mt verrechnet"/>
    <d v="2024-01-01T00:00:00"/>
    <m/>
    <e v="#N/A"/>
    <e v="#N/A"/>
    <n v="2190"/>
    <x v="1"/>
    <m/>
    <m/>
    <m/>
    <m/>
    <s v="with various options"/>
    <m/>
    <m/>
    <n v="3"/>
    <n v="0"/>
    <m/>
    <e v="#N/A"/>
    <m/>
    <m/>
    <m/>
    <m/>
    <m/>
    <m/>
    <m/>
    <m/>
    <m/>
    <m/>
    <m/>
    <m/>
    <m/>
    <m/>
    <m/>
    <m/>
    <m/>
    <m/>
    <m/>
    <e v="#N/A"/>
    <m/>
    <n v="140000"/>
    <m/>
    <m/>
    <s v="Euro"/>
    <n v="16.59"/>
    <m/>
    <m/>
    <m/>
    <m/>
    <e v="#N/A"/>
    <n v="0"/>
    <m/>
    <m/>
    <m/>
    <m/>
    <m/>
    <m/>
    <m/>
    <m/>
    <m/>
    <m/>
    <m/>
    <m/>
    <m/>
    <m/>
    <m/>
    <m/>
    <m/>
    <m/>
    <m/>
    <n v="1"/>
    <m/>
  </r>
  <r>
    <m/>
    <s v="V400006"/>
    <s v="2021-2420-4"/>
    <x v="41"/>
    <m/>
    <s v="Wagon"/>
    <n v="168"/>
    <e v="#N/A"/>
    <x v="11"/>
    <m/>
    <m/>
    <x v="5"/>
    <x v="3"/>
    <n v="1"/>
    <m/>
    <m/>
    <n v="1"/>
    <m/>
    <n v="0"/>
    <n v="0"/>
    <x v="1"/>
    <m/>
    <m/>
    <m/>
    <x v="0"/>
    <s v="Diese 44 Wagen wurden nie ausgeliefert, 3 Mt verrechnet"/>
    <d v="2024-01-01T00:00:00"/>
    <m/>
    <e v="#N/A"/>
    <e v="#N/A"/>
    <n v="2190"/>
    <x v="1"/>
    <m/>
    <m/>
    <m/>
    <m/>
    <s v="with various options"/>
    <m/>
    <m/>
    <n v="3"/>
    <n v="0"/>
    <m/>
    <e v="#N/A"/>
    <m/>
    <m/>
    <m/>
    <m/>
    <m/>
    <m/>
    <m/>
    <m/>
    <m/>
    <m/>
    <m/>
    <m/>
    <m/>
    <m/>
    <m/>
    <m/>
    <m/>
    <m/>
    <m/>
    <e v="#N/A"/>
    <m/>
    <n v="140000"/>
    <m/>
    <m/>
    <s v="Euro"/>
    <n v="16.59"/>
    <m/>
    <m/>
    <m/>
    <m/>
    <e v="#N/A"/>
    <n v="0"/>
    <m/>
    <m/>
    <m/>
    <m/>
    <m/>
    <m/>
    <m/>
    <m/>
    <m/>
    <m/>
    <m/>
    <m/>
    <m/>
    <m/>
    <m/>
    <m/>
    <m/>
    <m/>
    <m/>
    <n v="1"/>
    <m/>
  </r>
  <r>
    <m/>
    <s v="V400006"/>
    <s v="2021-2420-4"/>
    <x v="41"/>
    <m/>
    <s v="Wagon"/>
    <n v="169"/>
    <e v="#N/A"/>
    <x v="11"/>
    <m/>
    <m/>
    <x v="5"/>
    <x v="3"/>
    <n v="1"/>
    <m/>
    <m/>
    <n v="1"/>
    <m/>
    <n v="0"/>
    <n v="0"/>
    <x v="1"/>
    <m/>
    <m/>
    <m/>
    <x v="0"/>
    <s v="Diese 44 Wagen wurden nie ausgeliefert, 3 Mt verrechnet"/>
    <d v="2024-01-01T00:00:00"/>
    <m/>
    <e v="#N/A"/>
    <e v="#N/A"/>
    <n v="2190"/>
    <x v="1"/>
    <m/>
    <m/>
    <m/>
    <m/>
    <s v="with various options"/>
    <m/>
    <m/>
    <n v="3"/>
    <n v="0"/>
    <m/>
    <e v="#N/A"/>
    <m/>
    <m/>
    <m/>
    <m/>
    <m/>
    <m/>
    <m/>
    <m/>
    <m/>
    <m/>
    <m/>
    <m/>
    <m/>
    <m/>
    <m/>
    <m/>
    <m/>
    <m/>
    <m/>
    <e v="#N/A"/>
    <m/>
    <n v="140000"/>
    <m/>
    <m/>
    <s v="Euro"/>
    <n v="16.59"/>
    <m/>
    <m/>
    <m/>
    <m/>
    <e v="#N/A"/>
    <n v="0"/>
    <m/>
    <m/>
    <m/>
    <m/>
    <m/>
    <m/>
    <m/>
    <m/>
    <m/>
    <m/>
    <m/>
    <m/>
    <m/>
    <m/>
    <m/>
    <m/>
    <m/>
    <m/>
    <m/>
    <n v="1"/>
    <m/>
  </r>
  <r>
    <m/>
    <s v="V400006"/>
    <s v="2021-2420-4"/>
    <x v="41"/>
    <m/>
    <s v="Wagon"/>
    <n v="170"/>
    <s v="37 80 4850 900-4"/>
    <x v="11"/>
    <m/>
    <m/>
    <x v="5"/>
    <x v="3"/>
    <n v="1"/>
    <m/>
    <m/>
    <n v="1"/>
    <m/>
    <n v="0"/>
    <n v="1"/>
    <x v="1"/>
    <m/>
    <m/>
    <m/>
    <x v="5"/>
    <m/>
    <d v="2024-01-01T00:00:00"/>
    <m/>
    <d v="2024-12-09T00:00:00"/>
    <d v="2029-07-31T00:00:00"/>
    <n v="2190"/>
    <x v="45"/>
    <m/>
    <m/>
    <m/>
    <m/>
    <s v="with various options"/>
    <m/>
    <m/>
    <n v="3"/>
    <n v="0"/>
    <m/>
    <e v="#N/A"/>
    <m/>
    <m/>
    <m/>
    <m/>
    <m/>
    <m/>
    <m/>
    <m/>
    <m/>
    <m/>
    <m/>
    <m/>
    <m/>
    <m/>
    <m/>
    <m/>
    <m/>
    <m/>
    <m/>
    <d v="2029-02-28T00:00:00"/>
    <m/>
    <n v="140000"/>
    <m/>
    <m/>
    <s v="Euro"/>
    <n v="16.59"/>
    <m/>
    <m/>
    <m/>
    <m/>
    <n v="27.94"/>
    <n v="0"/>
    <m/>
    <m/>
    <m/>
    <m/>
    <m/>
    <m/>
    <m/>
    <m/>
    <m/>
    <m/>
    <m/>
    <m/>
    <m/>
    <m/>
    <m/>
    <m/>
    <m/>
    <m/>
    <m/>
    <n v="1"/>
    <m/>
  </r>
  <r>
    <m/>
    <s v="V400006"/>
    <s v="2021-2420-4"/>
    <x v="41"/>
    <m/>
    <s v="Wagon"/>
    <n v="171"/>
    <s v="37 80 4850 901-2"/>
    <x v="11"/>
    <m/>
    <m/>
    <x v="5"/>
    <x v="3"/>
    <n v="1"/>
    <m/>
    <m/>
    <n v="1"/>
    <m/>
    <n v="0"/>
    <n v="1"/>
    <x v="1"/>
    <m/>
    <m/>
    <m/>
    <x v="5"/>
    <m/>
    <d v="2024-01-01T00:00:00"/>
    <m/>
    <d v="2024-12-09T00:00:00"/>
    <d v="2029-07-31T00:00:00"/>
    <n v="2190"/>
    <x v="45"/>
    <m/>
    <m/>
    <m/>
    <m/>
    <s v="with various options"/>
    <m/>
    <m/>
    <n v="3"/>
    <n v="0"/>
    <m/>
    <e v="#N/A"/>
    <m/>
    <m/>
    <m/>
    <m/>
    <m/>
    <m/>
    <m/>
    <m/>
    <m/>
    <m/>
    <m/>
    <m/>
    <m/>
    <m/>
    <m/>
    <m/>
    <m/>
    <m/>
    <m/>
    <d v="2029-02-28T00:00:00"/>
    <m/>
    <n v="140000"/>
    <m/>
    <m/>
    <s v="Euro"/>
    <n v="16.59"/>
    <m/>
    <m/>
    <m/>
    <m/>
    <n v="27.94"/>
    <n v="0"/>
    <m/>
    <m/>
    <m/>
    <m/>
    <m/>
    <m/>
    <m/>
    <m/>
    <m/>
    <m/>
    <m/>
    <m/>
    <m/>
    <m/>
    <m/>
    <m/>
    <m/>
    <m/>
    <m/>
    <n v="1"/>
    <m/>
  </r>
  <r>
    <m/>
    <s v="V400006"/>
    <s v="2021-2420-4"/>
    <x v="41"/>
    <m/>
    <s v="Wagon"/>
    <n v="173"/>
    <s v="37 80 4850 903-8"/>
    <x v="11"/>
    <m/>
    <m/>
    <x v="5"/>
    <x v="3"/>
    <n v="1"/>
    <m/>
    <m/>
    <n v="1"/>
    <m/>
    <n v="0"/>
    <n v="1"/>
    <x v="1"/>
    <m/>
    <m/>
    <m/>
    <x v="5"/>
    <m/>
    <d v="2024-01-01T00:00:00"/>
    <m/>
    <d v="2024-12-09T00:00:00"/>
    <d v="2029-07-31T00:00:00"/>
    <n v="2190"/>
    <x v="45"/>
    <m/>
    <m/>
    <m/>
    <m/>
    <s v="with various options"/>
    <m/>
    <m/>
    <n v="3"/>
    <n v="0"/>
    <m/>
    <e v="#N/A"/>
    <m/>
    <m/>
    <m/>
    <m/>
    <m/>
    <m/>
    <m/>
    <m/>
    <m/>
    <m/>
    <m/>
    <m/>
    <m/>
    <m/>
    <m/>
    <m/>
    <m/>
    <m/>
    <m/>
    <d v="2029-02-28T00:00:00"/>
    <m/>
    <n v="140000"/>
    <m/>
    <m/>
    <s v="Euro"/>
    <n v="16.59"/>
    <m/>
    <m/>
    <m/>
    <m/>
    <n v="27.94"/>
    <n v="0"/>
    <m/>
    <m/>
    <m/>
    <m/>
    <m/>
    <m/>
    <m/>
    <m/>
    <m/>
    <m/>
    <m/>
    <m/>
    <m/>
    <m/>
    <m/>
    <m/>
    <m/>
    <m/>
    <m/>
    <n v="1"/>
    <m/>
  </r>
  <r>
    <m/>
    <s v="V400006"/>
    <s v="2021-2420-4"/>
    <x v="41"/>
    <m/>
    <s v="Wagon"/>
    <n v="174"/>
    <s v="37 80 4850 904-6"/>
    <x v="11"/>
    <m/>
    <m/>
    <x v="5"/>
    <x v="3"/>
    <n v="1"/>
    <m/>
    <m/>
    <n v="1"/>
    <m/>
    <n v="0"/>
    <n v="1"/>
    <x v="1"/>
    <m/>
    <m/>
    <m/>
    <x v="5"/>
    <m/>
    <d v="2024-01-01T00:00:00"/>
    <m/>
    <d v="2024-12-09T00:00:00"/>
    <d v="2029-07-31T00:00:00"/>
    <n v="2190"/>
    <x v="45"/>
    <m/>
    <m/>
    <m/>
    <m/>
    <s v="with various options"/>
    <m/>
    <m/>
    <n v="3"/>
    <n v="0"/>
    <m/>
    <e v="#N/A"/>
    <m/>
    <m/>
    <m/>
    <m/>
    <m/>
    <m/>
    <m/>
    <m/>
    <m/>
    <m/>
    <m/>
    <m/>
    <m/>
    <m/>
    <m/>
    <m/>
    <m/>
    <m/>
    <m/>
    <d v="2029-02-28T00:00:00"/>
    <m/>
    <n v="140000"/>
    <m/>
    <m/>
    <s v="Euro"/>
    <n v="16.59"/>
    <m/>
    <m/>
    <m/>
    <m/>
    <n v="27.94"/>
    <n v="0"/>
    <m/>
    <m/>
    <m/>
    <m/>
    <m/>
    <m/>
    <m/>
    <m/>
    <m/>
    <m/>
    <m/>
    <m/>
    <m/>
    <m/>
    <m/>
    <m/>
    <m/>
    <m/>
    <m/>
    <n v="1"/>
    <m/>
  </r>
  <r>
    <m/>
    <s v="V400006"/>
    <s v="2021-2420-4"/>
    <x v="41"/>
    <m/>
    <s v="Wagon"/>
    <n v="175"/>
    <s v="37 80 4850 905-3"/>
    <x v="11"/>
    <m/>
    <m/>
    <x v="5"/>
    <x v="3"/>
    <n v="1"/>
    <m/>
    <m/>
    <n v="1"/>
    <m/>
    <n v="0"/>
    <n v="1"/>
    <x v="1"/>
    <m/>
    <m/>
    <m/>
    <x v="5"/>
    <m/>
    <d v="2024-01-01T00:00:00"/>
    <m/>
    <d v="2024-12-09T00:00:00"/>
    <d v="2029-07-31T00:00:00"/>
    <n v="2190"/>
    <x v="45"/>
    <m/>
    <m/>
    <m/>
    <m/>
    <s v="with various options"/>
    <m/>
    <m/>
    <n v="3"/>
    <n v="0"/>
    <m/>
    <e v="#N/A"/>
    <m/>
    <m/>
    <m/>
    <m/>
    <m/>
    <m/>
    <m/>
    <m/>
    <m/>
    <m/>
    <m/>
    <m/>
    <m/>
    <m/>
    <m/>
    <m/>
    <m/>
    <m/>
    <m/>
    <d v="2029-02-28T00:00:00"/>
    <m/>
    <n v="140000"/>
    <m/>
    <m/>
    <s v="Euro"/>
    <n v="16.59"/>
    <m/>
    <m/>
    <m/>
    <m/>
    <n v="27.94"/>
    <n v="0"/>
    <m/>
    <m/>
    <m/>
    <m/>
    <m/>
    <m/>
    <m/>
    <m/>
    <m/>
    <m/>
    <m/>
    <m/>
    <m/>
    <m/>
    <m/>
    <m/>
    <m/>
    <m/>
    <m/>
    <n v="1"/>
    <m/>
  </r>
  <r>
    <m/>
    <s v="V400006"/>
    <s v="2021-2420-4"/>
    <x v="41"/>
    <m/>
    <s v="Wagon"/>
    <n v="176"/>
    <s v="37 80 4850 906-1"/>
    <x v="11"/>
    <m/>
    <m/>
    <x v="5"/>
    <x v="3"/>
    <n v="1"/>
    <m/>
    <m/>
    <n v="1"/>
    <m/>
    <n v="0"/>
    <n v="1"/>
    <x v="1"/>
    <m/>
    <m/>
    <m/>
    <x v="5"/>
    <m/>
    <d v="2024-01-01T00:00:00"/>
    <m/>
    <d v="2024-12-09T00:00:00"/>
    <d v="2029-07-31T00:00:00"/>
    <n v="2190"/>
    <x v="45"/>
    <m/>
    <m/>
    <m/>
    <m/>
    <s v="with various options"/>
    <m/>
    <m/>
    <n v="3"/>
    <n v="0"/>
    <m/>
    <e v="#N/A"/>
    <m/>
    <m/>
    <m/>
    <m/>
    <m/>
    <m/>
    <m/>
    <m/>
    <m/>
    <m/>
    <m/>
    <m/>
    <m/>
    <m/>
    <m/>
    <m/>
    <m/>
    <m/>
    <m/>
    <d v="2029-02-28T00:00:00"/>
    <m/>
    <n v="140000"/>
    <m/>
    <m/>
    <s v="Euro"/>
    <n v="16.59"/>
    <m/>
    <m/>
    <m/>
    <m/>
    <n v="27.94"/>
    <n v="0"/>
    <m/>
    <m/>
    <m/>
    <m/>
    <m/>
    <m/>
    <m/>
    <m/>
    <m/>
    <m/>
    <m/>
    <m/>
    <m/>
    <m/>
    <m/>
    <m/>
    <m/>
    <m/>
    <m/>
    <n v="1"/>
    <m/>
  </r>
  <r>
    <m/>
    <s v="V400006"/>
    <s v="2021-2420-4"/>
    <x v="41"/>
    <m/>
    <s v="Wagon"/>
    <n v="177"/>
    <s v="37 80 4850 907-9"/>
    <x v="11"/>
    <m/>
    <m/>
    <x v="5"/>
    <x v="3"/>
    <n v="1"/>
    <m/>
    <m/>
    <n v="1"/>
    <m/>
    <n v="0"/>
    <n v="1"/>
    <x v="1"/>
    <m/>
    <m/>
    <m/>
    <x v="5"/>
    <m/>
    <d v="2024-01-01T00:00:00"/>
    <m/>
    <d v="2024-12-09T00:00:00"/>
    <d v="2029-07-31T00:00:00"/>
    <n v="2190"/>
    <x v="45"/>
    <m/>
    <m/>
    <m/>
    <m/>
    <s v="with various options"/>
    <m/>
    <m/>
    <n v="3"/>
    <n v="0"/>
    <m/>
    <e v="#N/A"/>
    <m/>
    <m/>
    <m/>
    <m/>
    <m/>
    <m/>
    <m/>
    <m/>
    <m/>
    <m/>
    <m/>
    <m/>
    <m/>
    <m/>
    <m/>
    <m/>
    <m/>
    <m/>
    <m/>
    <d v="2029-02-28T00:00:00"/>
    <m/>
    <n v="140000"/>
    <m/>
    <m/>
    <s v="Euro"/>
    <n v="16.59"/>
    <m/>
    <m/>
    <m/>
    <m/>
    <n v="27.94"/>
    <n v="0"/>
    <m/>
    <m/>
    <m/>
    <m/>
    <m/>
    <m/>
    <m/>
    <m/>
    <m/>
    <m/>
    <m/>
    <m/>
    <m/>
    <m/>
    <m/>
    <m/>
    <m/>
    <m/>
    <m/>
    <n v="1"/>
    <m/>
  </r>
  <r>
    <m/>
    <s v="V400006"/>
    <s v="2021-2420-4"/>
    <x v="41"/>
    <m/>
    <s v="Wagon"/>
    <n v="179"/>
    <s v="37 80 4850 909-5"/>
    <x v="11"/>
    <m/>
    <m/>
    <x v="5"/>
    <x v="3"/>
    <n v="1"/>
    <m/>
    <m/>
    <n v="1"/>
    <m/>
    <n v="0"/>
    <n v="1"/>
    <x v="1"/>
    <m/>
    <m/>
    <m/>
    <x v="5"/>
    <m/>
    <d v="2024-01-01T00:00:00"/>
    <m/>
    <d v="2024-12-09T00:00:00"/>
    <d v="2029-07-31T00:00:00"/>
    <n v="2190"/>
    <x v="45"/>
    <m/>
    <m/>
    <m/>
    <m/>
    <s v="with various options"/>
    <m/>
    <m/>
    <n v="3"/>
    <n v="0"/>
    <m/>
    <e v="#N/A"/>
    <m/>
    <m/>
    <m/>
    <m/>
    <m/>
    <m/>
    <m/>
    <m/>
    <m/>
    <m/>
    <m/>
    <m/>
    <m/>
    <m/>
    <m/>
    <m/>
    <m/>
    <m/>
    <m/>
    <d v="2029-02-28T00:00:00"/>
    <m/>
    <n v="140000"/>
    <m/>
    <m/>
    <s v="Euro"/>
    <n v="16.59"/>
    <m/>
    <m/>
    <m/>
    <m/>
    <n v="27.94"/>
    <n v="0"/>
    <m/>
    <m/>
    <m/>
    <m/>
    <m/>
    <m/>
    <m/>
    <m/>
    <m/>
    <m/>
    <m/>
    <m/>
    <m/>
    <m/>
    <m/>
    <m/>
    <m/>
    <m/>
    <m/>
    <n v="1"/>
    <m/>
  </r>
  <r>
    <m/>
    <s v="V400006"/>
    <s v="2021-2420-4"/>
    <x v="41"/>
    <m/>
    <s v="Wagon"/>
    <n v="180"/>
    <s v="37 80 4850 910-3"/>
    <x v="11"/>
    <m/>
    <m/>
    <x v="5"/>
    <x v="3"/>
    <n v="1"/>
    <m/>
    <m/>
    <n v="1"/>
    <m/>
    <n v="0"/>
    <n v="1"/>
    <x v="1"/>
    <m/>
    <m/>
    <m/>
    <x v="5"/>
    <m/>
    <d v="2024-01-01T00:00:00"/>
    <m/>
    <d v="2024-12-09T00:00:00"/>
    <d v="2029-07-31T00:00:00"/>
    <n v="2190"/>
    <x v="45"/>
    <m/>
    <m/>
    <m/>
    <m/>
    <s v="with various options"/>
    <m/>
    <m/>
    <n v="3"/>
    <n v="0"/>
    <m/>
    <e v="#N/A"/>
    <m/>
    <m/>
    <m/>
    <m/>
    <m/>
    <m/>
    <m/>
    <m/>
    <m/>
    <m/>
    <m/>
    <m/>
    <m/>
    <m/>
    <m/>
    <m/>
    <m/>
    <m/>
    <m/>
    <d v="2029-02-28T00:00:00"/>
    <m/>
    <n v="140000"/>
    <m/>
    <m/>
    <s v="Euro"/>
    <n v="16.59"/>
    <m/>
    <m/>
    <m/>
    <m/>
    <n v="27.94"/>
    <n v="0"/>
    <m/>
    <m/>
    <m/>
    <m/>
    <m/>
    <m/>
    <m/>
    <m/>
    <m/>
    <m/>
    <m/>
    <m/>
    <m/>
    <m/>
    <m/>
    <m/>
    <m/>
    <m/>
    <m/>
    <n v="1"/>
    <m/>
  </r>
  <r>
    <m/>
    <s v="V400006"/>
    <s v="2021-2420-4"/>
    <x v="41"/>
    <m/>
    <s v="Wagon"/>
    <n v="181"/>
    <s v="37 80 4850 911-1"/>
    <x v="11"/>
    <m/>
    <m/>
    <x v="5"/>
    <x v="3"/>
    <n v="1"/>
    <m/>
    <m/>
    <n v="1"/>
    <m/>
    <n v="0"/>
    <n v="1"/>
    <x v="1"/>
    <m/>
    <m/>
    <m/>
    <x v="5"/>
    <m/>
    <d v="2024-01-01T00:00:00"/>
    <m/>
    <d v="2024-12-09T00:00:00"/>
    <d v="2029-07-31T00:00:00"/>
    <n v="2190"/>
    <x v="45"/>
    <m/>
    <m/>
    <m/>
    <m/>
    <s v="with various options"/>
    <m/>
    <m/>
    <n v="3"/>
    <n v="0"/>
    <m/>
    <e v="#N/A"/>
    <m/>
    <m/>
    <m/>
    <m/>
    <m/>
    <m/>
    <m/>
    <m/>
    <m/>
    <m/>
    <m/>
    <m/>
    <m/>
    <m/>
    <m/>
    <m/>
    <m/>
    <m/>
    <m/>
    <d v="2029-02-28T00:00:00"/>
    <m/>
    <n v="140000"/>
    <m/>
    <m/>
    <s v="Euro"/>
    <n v="16.59"/>
    <m/>
    <m/>
    <m/>
    <m/>
    <n v="27.94"/>
    <n v="0"/>
    <m/>
    <m/>
    <m/>
    <m/>
    <m/>
    <m/>
    <m/>
    <m/>
    <m/>
    <m/>
    <m/>
    <m/>
    <m/>
    <m/>
    <m/>
    <m/>
    <m/>
    <m/>
    <m/>
    <n v="1"/>
    <m/>
  </r>
  <r>
    <m/>
    <s v="V400006"/>
    <s v="2021-2420-4"/>
    <x v="41"/>
    <m/>
    <s v="Wagon"/>
    <n v="182"/>
    <s v="37 80 4850 912-9"/>
    <x v="11"/>
    <m/>
    <m/>
    <x v="5"/>
    <x v="3"/>
    <n v="1"/>
    <m/>
    <m/>
    <n v="1"/>
    <m/>
    <n v="0"/>
    <n v="1"/>
    <x v="1"/>
    <m/>
    <m/>
    <m/>
    <x v="5"/>
    <m/>
    <d v="2024-01-01T00:00:00"/>
    <m/>
    <d v="2024-12-09T00:00:00"/>
    <d v="2029-07-31T00:00:00"/>
    <n v="2190"/>
    <x v="45"/>
    <m/>
    <m/>
    <m/>
    <m/>
    <s v="with various options"/>
    <m/>
    <m/>
    <n v="3"/>
    <n v="0"/>
    <m/>
    <e v="#N/A"/>
    <m/>
    <m/>
    <m/>
    <m/>
    <m/>
    <m/>
    <m/>
    <m/>
    <m/>
    <m/>
    <m/>
    <m/>
    <m/>
    <m/>
    <m/>
    <m/>
    <m/>
    <m/>
    <m/>
    <d v="2029-02-28T00:00:00"/>
    <m/>
    <n v="140000"/>
    <m/>
    <m/>
    <s v="Euro"/>
    <n v="16.59"/>
    <m/>
    <m/>
    <m/>
    <m/>
    <n v="27.94"/>
    <n v="0"/>
    <m/>
    <m/>
    <m/>
    <m/>
    <m/>
    <m/>
    <m/>
    <m/>
    <m/>
    <m/>
    <m/>
    <m/>
    <m/>
    <m/>
    <m/>
    <m/>
    <m/>
    <m/>
    <m/>
    <n v="1"/>
    <m/>
  </r>
  <r>
    <m/>
    <s v="V400006"/>
    <s v="2021-2420-4"/>
    <x v="41"/>
    <m/>
    <s v="Wagon"/>
    <n v="183"/>
    <s v="37 80 4850 913-7"/>
    <x v="11"/>
    <m/>
    <m/>
    <x v="5"/>
    <x v="3"/>
    <n v="1"/>
    <m/>
    <m/>
    <n v="1"/>
    <m/>
    <n v="0"/>
    <n v="1"/>
    <x v="1"/>
    <m/>
    <m/>
    <m/>
    <x v="5"/>
    <m/>
    <d v="2024-01-01T00:00:00"/>
    <m/>
    <d v="2024-12-09T00:00:00"/>
    <d v="2029-07-31T00:00:00"/>
    <n v="2190"/>
    <x v="45"/>
    <m/>
    <m/>
    <m/>
    <m/>
    <s v="with various options"/>
    <m/>
    <m/>
    <n v="3"/>
    <n v="0"/>
    <m/>
    <e v="#N/A"/>
    <m/>
    <m/>
    <m/>
    <m/>
    <m/>
    <m/>
    <m/>
    <m/>
    <m/>
    <m/>
    <m/>
    <m/>
    <m/>
    <m/>
    <m/>
    <m/>
    <m/>
    <m/>
    <m/>
    <d v="2029-02-28T00:00:00"/>
    <m/>
    <n v="140000"/>
    <m/>
    <m/>
    <s v="Euro"/>
    <n v="16.59"/>
    <m/>
    <m/>
    <m/>
    <m/>
    <n v="27.94"/>
    <n v="0"/>
    <m/>
    <m/>
    <m/>
    <m/>
    <m/>
    <m/>
    <m/>
    <m/>
    <m/>
    <m/>
    <m/>
    <m/>
    <m/>
    <m/>
    <m/>
    <m/>
    <m/>
    <m/>
    <m/>
    <n v="1"/>
    <m/>
  </r>
  <r>
    <m/>
    <s v="V400006"/>
    <s v="2021-2420-4"/>
    <x v="41"/>
    <m/>
    <s v="Wagon"/>
    <n v="184"/>
    <s v="37 80 4850 914-5"/>
    <x v="11"/>
    <m/>
    <m/>
    <x v="5"/>
    <x v="3"/>
    <n v="1"/>
    <m/>
    <m/>
    <n v="1"/>
    <m/>
    <n v="0"/>
    <n v="1"/>
    <x v="1"/>
    <m/>
    <m/>
    <m/>
    <x v="5"/>
    <m/>
    <d v="2024-01-01T00:00:00"/>
    <m/>
    <d v="2024-12-09T00:00:00"/>
    <d v="2029-07-31T00:00:00"/>
    <n v="2190"/>
    <x v="45"/>
    <m/>
    <m/>
    <m/>
    <m/>
    <s v="with various options"/>
    <m/>
    <m/>
    <n v="3"/>
    <n v="0"/>
    <m/>
    <e v="#N/A"/>
    <m/>
    <m/>
    <m/>
    <m/>
    <m/>
    <m/>
    <m/>
    <m/>
    <m/>
    <m/>
    <m/>
    <m/>
    <m/>
    <m/>
    <m/>
    <m/>
    <m/>
    <m/>
    <m/>
    <d v="2029-02-28T00:00:00"/>
    <m/>
    <n v="140000"/>
    <m/>
    <m/>
    <s v="Euro"/>
    <n v="16.59"/>
    <m/>
    <m/>
    <m/>
    <m/>
    <n v="27.94"/>
    <n v="0"/>
    <m/>
    <m/>
    <m/>
    <m/>
    <m/>
    <m/>
    <m/>
    <m/>
    <m/>
    <m/>
    <m/>
    <m/>
    <m/>
    <m/>
    <m/>
    <m/>
    <m/>
    <m/>
    <m/>
    <n v="1"/>
    <m/>
  </r>
  <r>
    <m/>
    <s v="V400006"/>
    <s v="2021-2420-4"/>
    <x v="41"/>
    <m/>
    <s v="Wagon"/>
    <n v="186"/>
    <s v="37 80 4850 916-0"/>
    <x v="11"/>
    <m/>
    <m/>
    <x v="5"/>
    <x v="3"/>
    <n v="1"/>
    <m/>
    <m/>
    <n v="1"/>
    <m/>
    <n v="0"/>
    <n v="1"/>
    <x v="1"/>
    <m/>
    <m/>
    <m/>
    <x v="5"/>
    <m/>
    <d v="2024-01-01T00:00:00"/>
    <m/>
    <d v="2024-12-09T00:00:00"/>
    <d v="2029-07-31T00:00:00"/>
    <n v="2190"/>
    <x v="45"/>
    <m/>
    <m/>
    <m/>
    <m/>
    <s v="with various options"/>
    <m/>
    <m/>
    <n v="3"/>
    <n v="0"/>
    <m/>
    <e v="#N/A"/>
    <m/>
    <m/>
    <m/>
    <m/>
    <m/>
    <m/>
    <m/>
    <m/>
    <m/>
    <m/>
    <m/>
    <m/>
    <m/>
    <m/>
    <m/>
    <m/>
    <m/>
    <m/>
    <m/>
    <d v="2029-02-28T00:00:00"/>
    <m/>
    <n v="140000"/>
    <m/>
    <m/>
    <s v="Euro"/>
    <n v="16.59"/>
    <m/>
    <m/>
    <m/>
    <m/>
    <n v="27.94"/>
    <n v="0"/>
    <m/>
    <m/>
    <m/>
    <m/>
    <m/>
    <m/>
    <m/>
    <m/>
    <m/>
    <m/>
    <m/>
    <m/>
    <m/>
    <m/>
    <m/>
    <m/>
    <m/>
    <m/>
    <m/>
    <n v="1"/>
    <m/>
  </r>
  <r>
    <m/>
    <s v="V400006"/>
    <s v="2021-2420-4"/>
    <x v="41"/>
    <m/>
    <s v="Wagon"/>
    <n v="191"/>
    <s v="37 80 4850 918-6"/>
    <x v="11"/>
    <m/>
    <m/>
    <x v="5"/>
    <x v="3"/>
    <n v="1"/>
    <m/>
    <m/>
    <n v="1"/>
    <m/>
    <n v="0"/>
    <n v="1"/>
    <x v="1"/>
    <m/>
    <m/>
    <m/>
    <x v="5"/>
    <m/>
    <d v="2024-01-01T00:00:00"/>
    <m/>
    <d v="2024-12-09T00:00:00"/>
    <d v="2029-07-31T00:00:00"/>
    <n v="2190"/>
    <x v="45"/>
    <m/>
    <m/>
    <m/>
    <m/>
    <s v="with various options"/>
    <m/>
    <m/>
    <n v="3"/>
    <n v="0"/>
    <m/>
    <e v="#N/A"/>
    <m/>
    <m/>
    <m/>
    <m/>
    <m/>
    <m/>
    <m/>
    <m/>
    <m/>
    <m/>
    <m/>
    <m/>
    <m/>
    <m/>
    <m/>
    <m/>
    <m/>
    <m/>
    <m/>
    <d v="2029-02-28T00:00:00"/>
    <m/>
    <n v="140000"/>
    <m/>
    <m/>
    <s v="Euro"/>
    <n v="16.59"/>
    <m/>
    <m/>
    <m/>
    <m/>
    <n v="27.94"/>
    <n v="0"/>
    <m/>
    <m/>
    <m/>
    <m/>
    <m/>
    <m/>
    <m/>
    <m/>
    <m/>
    <m/>
    <m/>
    <m/>
    <m/>
    <m/>
    <m/>
    <m/>
    <m/>
    <m/>
    <m/>
    <n v="1"/>
    <m/>
  </r>
  <r>
    <m/>
    <s v="V400006"/>
    <s v="2021-2420-4"/>
    <x v="41"/>
    <m/>
    <s v="Wagon"/>
    <n v="192"/>
    <s v="37 80 4850 919-4"/>
    <x v="11"/>
    <m/>
    <m/>
    <x v="5"/>
    <x v="3"/>
    <n v="1"/>
    <m/>
    <m/>
    <n v="1"/>
    <m/>
    <n v="0"/>
    <n v="1"/>
    <x v="1"/>
    <m/>
    <m/>
    <m/>
    <x v="5"/>
    <m/>
    <d v="2024-01-01T00:00:00"/>
    <m/>
    <d v="2024-12-09T00:00:00"/>
    <d v="2029-07-31T00:00:00"/>
    <n v="2190"/>
    <x v="45"/>
    <m/>
    <m/>
    <m/>
    <m/>
    <s v="with various options"/>
    <m/>
    <m/>
    <n v="3"/>
    <n v="0"/>
    <m/>
    <e v="#N/A"/>
    <m/>
    <m/>
    <m/>
    <m/>
    <m/>
    <m/>
    <m/>
    <m/>
    <m/>
    <m/>
    <m/>
    <m/>
    <m/>
    <m/>
    <m/>
    <m/>
    <m/>
    <m/>
    <m/>
    <d v="2029-02-28T00:00:00"/>
    <m/>
    <n v="140000"/>
    <m/>
    <m/>
    <s v="Euro"/>
    <n v="16.59"/>
    <m/>
    <m/>
    <m/>
    <m/>
    <n v="27.94"/>
    <n v="0"/>
    <m/>
    <m/>
    <m/>
    <m/>
    <m/>
    <m/>
    <m/>
    <m/>
    <m/>
    <m/>
    <m/>
    <m/>
    <m/>
    <m/>
    <m/>
    <m/>
    <m/>
    <m/>
    <m/>
    <n v="1"/>
    <m/>
  </r>
  <r>
    <m/>
    <s v="V400006"/>
    <s v="2021-2420-4"/>
    <x v="41"/>
    <m/>
    <s v="Wagon"/>
    <n v="193"/>
    <s v="37 80 4850 920-2"/>
    <x v="11"/>
    <m/>
    <m/>
    <x v="5"/>
    <x v="3"/>
    <n v="1"/>
    <m/>
    <m/>
    <n v="1"/>
    <m/>
    <n v="0"/>
    <n v="1"/>
    <x v="1"/>
    <m/>
    <m/>
    <m/>
    <x v="5"/>
    <m/>
    <d v="2024-01-01T00:00:00"/>
    <m/>
    <d v="2024-12-09T00:00:00"/>
    <d v="2029-07-31T00:00:00"/>
    <n v="2190"/>
    <x v="45"/>
    <m/>
    <m/>
    <m/>
    <m/>
    <s v="with various options"/>
    <m/>
    <m/>
    <n v="3"/>
    <n v="0"/>
    <m/>
    <e v="#N/A"/>
    <m/>
    <m/>
    <m/>
    <m/>
    <m/>
    <m/>
    <m/>
    <m/>
    <m/>
    <m/>
    <m/>
    <m/>
    <m/>
    <m/>
    <m/>
    <m/>
    <m/>
    <m/>
    <m/>
    <d v="2029-02-28T00:00:00"/>
    <m/>
    <n v="140000"/>
    <m/>
    <m/>
    <s v="Euro"/>
    <n v="16.59"/>
    <m/>
    <m/>
    <m/>
    <m/>
    <n v="27.94"/>
    <n v="0"/>
    <m/>
    <m/>
    <m/>
    <m/>
    <m/>
    <m/>
    <m/>
    <m/>
    <m/>
    <m/>
    <m/>
    <m/>
    <m/>
    <m/>
    <m/>
    <m/>
    <m/>
    <m/>
    <m/>
    <n v="1"/>
    <m/>
  </r>
  <r>
    <m/>
    <s v="V400006"/>
    <s v="2021-2420-4"/>
    <x v="41"/>
    <m/>
    <s v="Wagon"/>
    <n v="194"/>
    <s v="37 80 4850 921-0"/>
    <x v="11"/>
    <m/>
    <m/>
    <x v="5"/>
    <x v="3"/>
    <n v="1"/>
    <m/>
    <m/>
    <n v="1"/>
    <m/>
    <n v="0"/>
    <n v="1"/>
    <x v="1"/>
    <m/>
    <m/>
    <m/>
    <x v="5"/>
    <m/>
    <d v="2024-01-01T00:00:00"/>
    <m/>
    <d v="2024-12-09T00:00:00"/>
    <d v="2029-07-31T00:00:00"/>
    <n v="2190"/>
    <x v="45"/>
    <m/>
    <m/>
    <m/>
    <m/>
    <s v="with various options"/>
    <m/>
    <m/>
    <n v="3"/>
    <n v="0"/>
    <m/>
    <e v="#N/A"/>
    <m/>
    <m/>
    <m/>
    <m/>
    <m/>
    <m/>
    <m/>
    <m/>
    <m/>
    <m/>
    <m/>
    <m/>
    <m/>
    <m/>
    <m/>
    <m/>
    <m/>
    <m/>
    <m/>
    <d v="2029-02-28T00:00:00"/>
    <m/>
    <n v="140000"/>
    <m/>
    <m/>
    <s v="Euro"/>
    <n v="16.59"/>
    <m/>
    <m/>
    <m/>
    <m/>
    <n v="27.94"/>
    <n v="0"/>
    <m/>
    <m/>
    <m/>
    <m/>
    <m/>
    <m/>
    <m/>
    <m/>
    <m/>
    <m/>
    <m/>
    <m/>
    <m/>
    <m/>
    <m/>
    <m/>
    <m/>
    <m/>
    <m/>
    <n v="1"/>
    <m/>
  </r>
  <r>
    <s v="LOA ok CMI 20.06.25"/>
    <s v="V400005"/>
    <s v="2021-2420-6"/>
    <x v="41"/>
    <m/>
    <s v="Header"/>
    <m/>
    <m/>
    <x v="11"/>
    <s v="DEU"/>
    <s v="Middle EU - DBC"/>
    <x v="5"/>
    <x v="5"/>
    <n v="44"/>
    <m/>
    <m/>
    <n v="44"/>
    <n v="0"/>
    <n v="0"/>
    <n v="44"/>
    <x v="4"/>
    <m/>
    <m/>
    <m/>
    <x v="5"/>
    <s v="bis zu 50% early termination möglich mit versch. Pönalen"/>
    <d v="2021-10-01T00:00:00"/>
    <d v="2029-07-31T00:00:00"/>
    <m/>
    <m/>
    <n v="2860"/>
    <x v="45"/>
    <m/>
    <m/>
    <m/>
    <m/>
    <s v="with various options"/>
    <m/>
    <m/>
    <n v="3"/>
    <n v="0"/>
    <m/>
    <m/>
    <s v="ab dem 30.06.2023 bis zum 31.12.2023 bis zu 20% und danach pro Kalenderjahr bis zu 40 %, ab dem 31.12.2023 insgesamt bis zu 50 %,  Ankündigungsfristen zwischen 3-9 Mte "/>
    <m/>
    <m/>
    <m/>
    <m/>
    <m/>
    <m/>
    <m/>
    <n v="2860"/>
    <s v="A"/>
    <n v="64"/>
    <n v="1"/>
    <s v="DEU"/>
    <s v="Not required"/>
    <s v="N"/>
    <s v="N"/>
    <n v="24"/>
    <s v="muss bis 31.10.28 wahrgenommen werden"/>
    <m/>
    <m/>
    <m/>
    <n v="140000"/>
    <m/>
    <m/>
    <s v="Euro"/>
    <n v="24.4"/>
    <n v="0"/>
    <n v="0"/>
    <m/>
    <n v="0"/>
    <n v="24.4"/>
    <n v="0"/>
    <n v="780"/>
    <m/>
    <m/>
    <n v="0"/>
    <s v="0.00"/>
    <n v="0"/>
    <n v="0"/>
    <n v="0"/>
    <n v="0"/>
    <n v="24.4"/>
    <n v="0"/>
    <n v="24.4"/>
    <n v="1"/>
    <n v="0"/>
    <n v="24.4"/>
    <n v="24.4"/>
    <n v="6160000"/>
    <n v="0"/>
    <s v="Y"/>
    <n v="44"/>
    <n v="390790.4"/>
  </r>
  <r>
    <m/>
    <s v="V400005"/>
    <s v="2021-2420-6"/>
    <x v="41"/>
    <m/>
    <s v="Wagon"/>
    <n v="1"/>
    <s v="37 80 4561 412-0"/>
    <x v="11"/>
    <m/>
    <m/>
    <x v="5"/>
    <x v="5"/>
    <n v="1"/>
    <m/>
    <m/>
    <n v="1"/>
    <m/>
    <n v="0"/>
    <n v="1"/>
    <x v="1"/>
    <m/>
    <m/>
    <m/>
    <x v="5"/>
    <m/>
    <m/>
    <m/>
    <d v="2023-01-04T00:00:00"/>
    <d v="2028-11-30T00:00:00"/>
    <n v="2190"/>
    <x v="37"/>
    <m/>
    <m/>
    <m/>
    <m/>
    <s v="with various options"/>
    <m/>
    <m/>
    <n v="3"/>
    <n v="0"/>
    <m/>
    <d v="2028-11-30T00:00:00"/>
    <m/>
    <m/>
    <m/>
    <m/>
    <m/>
    <m/>
    <m/>
    <m/>
    <m/>
    <m/>
    <m/>
    <m/>
    <m/>
    <m/>
    <m/>
    <m/>
    <m/>
    <m/>
    <m/>
    <d v="2028-06-30T00:00:00"/>
    <m/>
    <n v="140000"/>
    <m/>
    <m/>
    <s v="Euro"/>
    <n v="16.59"/>
    <m/>
    <m/>
    <m/>
    <m/>
    <n v="24.4"/>
    <n v="0"/>
    <m/>
    <m/>
    <m/>
    <m/>
    <m/>
    <m/>
    <m/>
    <m/>
    <m/>
    <m/>
    <m/>
    <m/>
    <m/>
    <m/>
    <m/>
    <m/>
    <m/>
    <m/>
    <m/>
    <n v="1"/>
    <m/>
  </r>
  <r>
    <m/>
    <s v="V400005"/>
    <s v="2021-2420-6"/>
    <x v="41"/>
    <m/>
    <s v="Wagon"/>
    <n v="2"/>
    <s v="37 80 4561 413-8"/>
    <x v="11"/>
    <m/>
    <m/>
    <x v="5"/>
    <x v="5"/>
    <n v="1"/>
    <m/>
    <m/>
    <n v="1"/>
    <m/>
    <n v="0"/>
    <n v="1"/>
    <x v="1"/>
    <m/>
    <m/>
    <m/>
    <x v="5"/>
    <m/>
    <m/>
    <m/>
    <d v="2023-01-04T00:00:00"/>
    <d v="2028-11-30T00:00:00"/>
    <n v="2190"/>
    <x v="37"/>
    <m/>
    <m/>
    <m/>
    <m/>
    <s v="with various options"/>
    <m/>
    <m/>
    <n v="3"/>
    <n v="0"/>
    <m/>
    <d v="2028-11-30T00:00:00"/>
    <m/>
    <m/>
    <m/>
    <m/>
    <m/>
    <m/>
    <m/>
    <m/>
    <m/>
    <m/>
    <m/>
    <m/>
    <m/>
    <m/>
    <m/>
    <m/>
    <m/>
    <m/>
    <m/>
    <d v="2028-06-30T00:00:00"/>
    <m/>
    <n v="140000"/>
    <m/>
    <m/>
    <s v="Euro"/>
    <n v="16.59"/>
    <m/>
    <m/>
    <m/>
    <m/>
    <n v="24.4"/>
    <n v="0"/>
    <m/>
    <m/>
    <m/>
    <m/>
    <m/>
    <m/>
    <m/>
    <m/>
    <m/>
    <m/>
    <m/>
    <m/>
    <m/>
    <m/>
    <m/>
    <m/>
    <m/>
    <m/>
    <m/>
    <n v="1"/>
    <m/>
  </r>
  <r>
    <m/>
    <s v="V400005"/>
    <s v="2021-2420-6"/>
    <x v="41"/>
    <m/>
    <s v="Wagon"/>
    <n v="3"/>
    <s v="37 80 4561 414-6"/>
    <x v="11"/>
    <m/>
    <m/>
    <x v="5"/>
    <x v="5"/>
    <n v="1"/>
    <m/>
    <m/>
    <n v="1"/>
    <m/>
    <n v="0"/>
    <n v="1"/>
    <x v="1"/>
    <m/>
    <m/>
    <m/>
    <x v="5"/>
    <m/>
    <m/>
    <m/>
    <d v="2023-01-04T00:00:00"/>
    <d v="2028-11-30T00:00:00"/>
    <n v="2190"/>
    <x v="37"/>
    <m/>
    <m/>
    <m/>
    <m/>
    <s v="with various options"/>
    <m/>
    <m/>
    <n v="3"/>
    <n v="0"/>
    <m/>
    <d v="2028-11-30T00:00:00"/>
    <m/>
    <m/>
    <m/>
    <m/>
    <m/>
    <m/>
    <m/>
    <m/>
    <m/>
    <m/>
    <m/>
    <m/>
    <m/>
    <m/>
    <m/>
    <m/>
    <m/>
    <m/>
    <m/>
    <d v="2028-06-30T00:00:00"/>
    <m/>
    <n v="140000"/>
    <m/>
    <m/>
    <s v="Euro"/>
    <n v="16.59"/>
    <m/>
    <m/>
    <m/>
    <m/>
    <n v="24.4"/>
    <n v="0"/>
    <m/>
    <m/>
    <m/>
    <m/>
    <m/>
    <m/>
    <m/>
    <m/>
    <m/>
    <m/>
    <m/>
    <m/>
    <m/>
    <m/>
    <m/>
    <m/>
    <m/>
    <m/>
    <m/>
    <n v="1"/>
    <m/>
  </r>
  <r>
    <m/>
    <s v="V400005"/>
    <s v="2021-2420-6"/>
    <x v="41"/>
    <m/>
    <s v="Wagon"/>
    <n v="4"/>
    <s v="37 80 4561 415-3"/>
    <x v="11"/>
    <m/>
    <m/>
    <x v="5"/>
    <x v="5"/>
    <n v="1"/>
    <m/>
    <m/>
    <n v="1"/>
    <m/>
    <n v="0"/>
    <n v="1"/>
    <x v="1"/>
    <m/>
    <m/>
    <m/>
    <x v="5"/>
    <m/>
    <m/>
    <m/>
    <d v="2023-01-04T00:00:00"/>
    <d v="2028-11-30T00:00:00"/>
    <n v="2190"/>
    <x v="37"/>
    <m/>
    <m/>
    <m/>
    <m/>
    <s v="with various options"/>
    <m/>
    <m/>
    <n v="3"/>
    <n v="0"/>
    <m/>
    <d v="2028-11-30T00:00:00"/>
    <m/>
    <m/>
    <m/>
    <m/>
    <m/>
    <m/>
    <m/>
    <m/>
    <m/>
    <m/>
    <m/>
    <m/>
    <m/>
    <m/>
    <m/>
    <m/>
    <m/>
    <m/>
    <m/>
    <d v="2028-06-30T00:00:00"/>
    <m/>
    <n v="140000"/>
    <m/>
    <m/>
    <s v="Euro"/>
    <n v="16.59"/>
    <m/>
    <m/>
    <m/>
    <m/>
    <n v="24.4"/>
    <n v="0"/>
    <m/>
    <m/>
    <m/>
    <m/>
    <m/>
    <m/>
    <m/>
    <m/>
    <m/>
    <m/>
    <m/>
    <m/>
    <m/>
    <m/>
    <m/>
    <m/>
    <m/>
    <m/>
    <m/>
    <n v="1"/>
    <m/>
  </r>
  <r>
    <m/>
    <s v="V400005"/>
    <s v="2021-2420-6"/>
    <x v="41"/>
    <m/>
    <s v="Wagon"/>
    <n v="5"/>
    <s v="37 80 4561 416-1"/>
    <x v="11"/>
    <m/>
    <m/>
    <x v="5"/>
    <x v="5"/>
    <n v="1"/>
    <m/>
    <m/>
    <n v="1"/>
    <m/>
    <n v="0"/>
    <n v="1"/>
    <x v="1"/>
    <m/>
    <m/>
    <m/>
    <x v="5"/>
    <m/>
    <m/>
    <m/>
    <d v="2023-01-04T00:00:00"/>
    <d v="2028-11-30T00:00:00"/>
    <n v="2190"/>
    <x v="37"/>
    <m/>
    <m/>
    <m/>
    <m/>
    <s v="with various options"/>
    <m/>
    <m/>
    <n v="3"/>
    <n v="0"/>
    <m/>
    <d v="2028-11-30T00:00:00"/>
    <m/>
    <m/>
    <m/>
    <m/>
    <m/>
    <m/>
    <m/>
    <m/>
    <m/>
    <m/>
    <m/>
    <m/>
    <m/>
    <m/>
    <m/>
    <m/>
    <m/>
    <m/>
    <m/>
    <d v="2028-06-30T00:00:00"/>
    <m/>
    <n v="140000"/>
    <m/>
    <m/>
    <s v="Euro"/>
    <n v="16.59"/>
    <m/>
    <m/>
    <m/>
    <m/>
    <n v="24.4"/>
    <n v="0"/>
    <m/>
    <m/>
    <m/>
    <m/>
    <m/>
    <m/>
    <m/>
    <m/>
    <m/>
    <m/>
    <m/>
    <m/>
    <m/>
    <m/>
    <m/>
    <m/>
    <m/>
    <m/>
    <m/>
    <n v="1"/>
    <m/>
  </r>
  <r>
    <m/>
    <s v="V400005"/>
    <s v="2021-2420-6"/>
    <x v="41"/>
    <m/>
    <s v="Wagon"/>
    <n v="6"/>
    <s v="37 80 4561 417-9"/>
    <x v="11"/>
    <m/>
    <m/>
    <x v="5"/>
    <x v="5"/>
    <n v="1"/>
    <m/>
    <m/>
    <n v="1"/>
    <m/>
    <n v="0"/>
    <n v="1"/>
    <x v="1"/>
    <m/>
    <m/>
    <m/>
    <x v="5"/>
    <m/>
    <m/>
    <m/>
    <d v="2023-01-04T00:00:00"/>
    <d v="2028-11-30T00:00:00"/>
    <n v="2190"/>
    <x v="37"/>
    <m/>
    <m/>
    <m/>
    <m/>
    <s v="with various options"/>
    <m/>
    <m/>
    <n v="3"/>
    <n v="0"/>
    <m/>
    <d v="2028-11-30T00:00:00"/>
    <m/>
    <m/>
    <m/>
    <m/>
    <m/>
    <m/>
    <m/>
    <m/>
    <m/>
    <m/>
    <m/>
    <m/>
    <m/>
    <m/>
    <m/>
    <m/>
    <m/>
    <m/>
    <m/>
    <d v="2028-06-30T00:00:00"/>
    <m/>
    <n v="140000"/>
    <m/>
    <m/>
    <s v="Euro"/>
    <n v="16.59"/>
    <m/>
    <m/>
    <m/>
    <m/>
    <n v="24.4"/>
    <n v="0"/>
    <m/>
    <m/>
    <m/>
    <m/>
    <m/>
    <m/>
    <m/>
    <m/>
    <m/>
    <m/>
    <m/>
    <m/>
    <m/>
    <m/>
    <m/>
    <m/>
    <m/>
    <m/>
    <m/>
    <n v="1"/>
    <m/>
  </r>
  <r>
    <m/>
    <s v="V400005"/>
    <s v="2021-2420-6"/>
    <x v="41"/>
    <m/>
    <s v="Wagon"/>
    <n v="7"/>
    <s v="37 80 4561 418-7"/>
    <x v="11"/>
    <m/>
    <m/>
    <x v="5"/>
    <x v="5"/>
    <n v="1"/>
    <m/>
    <m/>
    <n v="1"/>
    <m/>
    <n v="0"/>
    <n v="1"/>
    <x v="1"/>
    <m/>
    <m/>
    <m/>
    <x v="5"/>
    <m/>
    <m/>
    <m/>
    <d v="2023-01-04T00:00:00"/>
    <d v="2028-11-30T00:00:00"/>
    <n v="2190"/>
    <x v="37"/>
    <m/>
    <m/>
    <m/>
    <m/>
    <s v="with various options"/>
    <m/>
    <m/>
    <n v="3"/>
    <n v="0"/>
    <m/>
    <d v="2028-11-30T00:00:00"/>
    <m/>
    <m/>
    <m/>
    <m/>
    <m/>
    <m/>
    <m/>
    <m/>
    <m/>
    <m/>
    <m/>
    <m/>
    <m/>
    <m/>
    <m/>
    <m/>
    <m/>
    <m/>
    <m/>
    <d v="2028-06-30T00:00:00"/>
    <m/>
    <n v="140000"/>
    <m/>
    <m/>
    <s v="Euro"/>
    <n v="16.59"/>
    <m/>
    <m/>
    <m/>
    <m/>
    <n v="24.4"/>
    <n v="0"/>
    <m/>
    <m/>
    <m/>
    <m/>
    <m/>
    <m/>
    <m/>
    <m/>
    <m/>
    <m/>
    <m/>
    <m/>
    <m/>
    <m/>
    <m/>
    <m/>
    <m/>
    <m/>
    <m/>
    <n v="1"/>
    <m/>
  </r>
  <r>
    <m/>
    <s v="V400005"/>
    <s v="2021-2420-6"/>
    <x v="41"/>
    <m/>
    <s v="Wagon"/>
    <n v="8"/>
    <s v="37 80 4561 419-5"/>
    <x v="11"/>
    <m/>
    <m/>
    <x v="5"/>
    <x v="5"/>
    <n v="1"/>
    <m/>
    <m/>
    <n v="1"/>
    <m/>
    <n v="0"/>
    <n v="1"/>
    <x v="1"/>
    <m/>
    <m/>
    <m/>
    <x v="5"/>
    <m/>
    <m/>
    <m/>
    <d v="2023-01-04T00:00:00"/>
    <d v="2028-11-30T00:00:00"/>
    <n v="2190"/>
    <x v="37"/>
    <m/>
    <m/>
    <m/>
    <m/>
    <s v="with various options"/>
    <m/>
    <m/>
    <n v="3"/>
    <n v="0"/>
    <m/>
    <d v="2028-11-30T00:00:00"/>
    <m/>
    <m/>
    <m/>
    <m/>
    <m/>
    <m/>
    <m/>
    <m/>
    <m/>
    <m/>
    <m/>
    <m/>
    <m/>
    <m/>
    <m/>
    <m/>
    <m/>
    <m/>
    <m/>
    <d v="2028-06-30T00:00:00"/>
    <m/>
    <n v="140000"/>
    <m/>
    <m/>
    <s v="Euro"/>
    <n v="16.59"/>
    <m/>
    <m/>
    <m/>
    <m/>
    <n v="24.4"/>
    <n v="0"/>
    <m/>
    <m/>
    <m/>
    <m/>
    <m/>
    <m/>
    <m/>
    <m/>
    <m/>
    <m/>
    <m/>
    <m/>
    <m/>
    <m/>
    <m/>
    <m/>
    <m/>
    <m/>
    <m/>
    <n v="1"/>
    <m/>
  </r>
  <r>
    <m/>
    <s v="V400005"/>
    <s v="2021-2420-6"/>
    <x v="41"/>
    <m/>
    <s v="Wagon"/>
    <n v="9"/>
    <s v="37 80 4561 420-3"/>
    <x v="11"/>
    <m/>
    <m/>
    <x v="5"/>
    <x v="5"/>
    <n v="1"/>
    <m/>
    <m/>
    <n v="1"/>
    <m/>
    <n v="0"/>
    <n v="1"/>
    <x v="1"/>
    <m/>
    <m/>
    <m/>
    <x v="5"/>
    <m/>
    <m/>
    <m/>
    <d v="2023-01-04T00:00:00"/>
    <d v="2028-11-30T00:00:00"/>
    <n v="2190"/>
    <x v="37"/>
    <m/>
    <m/>
    <m/>
    <m/>
    <s v="with various options"/>
    <m/>
    <m/>
    <n v="3"/>
    <n v="0"/>
    <m/>
    <d v="2028-11-30T00:00:00"/>
    <m/>
    <m/>
    <m/>
    <m/>
    <m/>
    <m/>
    <m/>
    <m/>
    <m/>
    <m/>
    <m/>
    <m/>
    <m/>
    <m/>
    <m/>
    <m/>
    <m/>
    <m/>
    <m/>
    <d v="2028-06-30T00:00:00"/>
    <m/>
    <n v="140000"/>
    <m/>
    <m/>
    <s v="Euro"/>
    <n v="16.59"/>
    <m/>
    <m/>
    <m/>
    <m/>
    <n v="24.4"/>
    <n v="0"/>
    <m/>
    <m/>
    <m/>
    <m/>
    <m/>
    <m/>
    <m/>
    <m/>
    <m/>
    <m/>
    <m/>
    <m/>
    <m/>
    <m/>
    <m/>
    <m/>
    <m/>
    <m/>
    <m/>
    <n v="1"/>
    <m/>
  </r>
  <r>
    <m/>
    <s v="V400005"/>
    <s v="2021-2420-6"/>
    <x v="41"/>
    <m/>
    <s v="Wagon"/>
    <n v="10"/>
    <s v="37 80 4561 421-1"/>
    <x v="11"/>
    <m/>
    <m/>
    <x v="5"/>
    <x v="5"/>
    <n v="1"/>
    <m/>
    <m/>
    <n v="1"/>
    <m/>
    <n v="0"/>
    <n v="1"/>
    <x v="1"/>
    <m/>
    <m/>
    <m/>
    <x v="5"/>
    <m/>
    <m/>
    <m/>
    <d v="2023-01-04T00:00:00"/>
    <d v="2028-11-30T00:00:00"/>
    <n v="2190"/>
    <x v="37"/>
    <m/>
    <m/>
    <m/>
    <m/>
    <s v="with various options"/>
    <m/>
    <m/>
    <n v="3"/>
    <n v="0"/>
    <m/>
    <d v="2028-11-30T00:00:00"/>
    <m/>
    <m/>
    <m/>
    <m/>
    <m/>
    <m/>
    <m/>
    <m/>
    <m/>
    <m/>
    <m/>
    <m/>
    <m/>
    <m/>
    <m/>
    <m/>
    <m/>
    <m/>
    <m/>
    <d v="2028-06-30T00:00:00"/>
    <m/>
    <n v="140000"/>
    <m/>
    <m/>
    <s v="Euro"/>
    <n v="16.59"/>
    <m/>
    <m/>
    <m/>
    <m/>
    <n v="24.4"/>
    <n v="0"/>
    <m/>
    <m/>
    <m/>
    <m/>
    <m/>
    <m/>
    <m/>
    <m/>
    <m/>
    <m/>
    <m/>
    <m/>
    <m/>
    <m/>
    <m/>
    <m/>
    <m/>
    <m/>
    <m/>
    <n v="1"/>
    <m/>
  </r>
  <r>
    <m/>
    <s v="V400005"/>
    <s v="2021-2420-6"/>
    <x v="41"/>
    <m/>
    <s v="Wagon"/>
    <n v="11"/>
    <s v="37 80 4561 422-9"/>
    <x v="11"/>
    <m/>
    <m/>
    <x v="5"/>
    <x v="5"/>
    <n v="1"/>
    <m/>
    <m/>
    <n v="1"/>
    <m/>
    <n v="0"/>
    <n v="1"/>
    <x v="1"/>
    <m/>
    <m/>
    <m/>
    <x v="5"/>
    <m/>
    <m/>
    <m/>
    <d v="2023-01-04T00:00:00"/>
    <d v="2028-11-30T00:00:00"/>
    <n v="2190"/>
    <x v="37"/>
    <m/>
    <m/>
    <m/>
    <m/>
    <s v="with various options"/>
    <m/>
    <m/>
    <n v="3"/>
    <n v="0"/>
    <m/>
    <d v="2028-11-30T00:00:00"/>
    <m/>
    <m/>
    <m/>
    <m/>
    <m/>
    <m/>
    <m/>
    <m/>
    <m/>
    <m/>
    <m/>
    <m/>
    <m/>
    <m/>
    <m/>
    <m/>
    <m/>
    <m/>
    <m/>
    <d v="2028-06-30T00:00:00"/>
    <m/>
    <n v="140000"/>
    <m/>
    <m/>
    <s v="Euro"/>
    <n v="16.59"/>
    <m/>
    <m/>
    <m/>
    <m/>
    <n v="24.4"/>
    <n v="0"/>
    <m/>
    <m/>
    <m/>
    <m/>
    <m/>
    <m/>
    <m/>
    <m/>
    <m/>
    <m/>
    <m/>
    <m/>
    <m/>
    <m/>
    <m/>
    <m/>
    <m/>
    <m/>
    <m/>
    <n v="1"/>
    <m/>
  </r>
  <r>
    <m/>
    <s v="V400005"/>
    <s v="2021-2420-6"/>
    <x v="41"/>
    <m/>
    <s v="Wagon"/>
    <n v="12"/>
    <s v="37 80 4561 423-7"/>
    <x v="11"/>
    <m/>
    <m/>
    <x v="5"/>
    <x v="5"/>
    <n v="1"/>
    <m/>
    <m/>
    <n v="1"/>
    <m/>
    <n v="0"/>
    <n v="1"/>
    <x v="1"/>
    <m/>
    <m/>
    <m/>
    <x v="5"/>
    <m/>
    <m/>
    <m/>
    <d v="2023-01-04T00:00:00"/>
    <d v="2028-11-30T00:00:00"/>
    <n v="2190"/>
    <x v="37"/>
    <m/>
    <m/>
    <m/>
    <m/>
    <s v="with various options"/>
    <m/>
    <m/>
    <n v="3"/>
    <n v="0"/>
    <m/>
    <d v="2028-11-30T00:00:00"/>
    <m/>
    <m/>
    <m/>
    <m/>
    <m/>
    <m/>
    <m/>
    <m/>
    <m/>
    <m/>
    <m/>
    <m/>
    <m/>
    <m/>
    <m/>
    <m/>
    <m/>
    <m/>
    <m/>
    <d v="2028-06-30T00:00:00"/>
    <m/>
    <n v="140000"/>
    <m/>
    <m/>
    <s v="Euro"/>
    <n v="16.59"/>
    <m/>
    <m/>
    <m/>
    <m/>
    <n v="24.4"/>
    <n v="0"/>
    <m/>
    <m/>
    <m/>
    <m/>
    <m/>
    <m/>
    <m/>
    <m/>
    <m/>
    <m/>
    <m/>
    <m/>
    <m/>
    <m/>
    <m/>
    <m/>
    <m/>
    <m/>
    <m/>
    <n v="1"/>
    <m/>
  </r>
  <r>
    <m/>
    <s v="V400005"/>
    <s v="2021-2420-6"/>
    <x v="41"/>
    <m/>
    <s v="Wagon"/>
    <n v="13"/>
    <s v="37 80 4561 424-5"/>
    <x v="11"/>
    <m/>
    <m/>
    <x v="5"/>
    <x v="5"/>
    <n v="1"/>
    <m/>
    <m/>
    <n v="1"/>
    <m/>
    <n v="0"/>
    <n v="1"/>
    <x v="1"/>
    <m/>
    <m/>
    <m/>
    <x v="5"/>
    <m/>
    <m/>
    <m/>
    <d v="2023-01-04T00:00:00"/>
    <d v="2028-11-30T00:00:00"/>
    <n v="2190"/>
    <x v="37"/>
    <m/>
    <m/>
    <m/>
    <m/>
    <s v="with various options"/>
    <m/>
    <m/>
    <n v="3"/>
    <n v="0"/>
    <m/>
    <d v="2028-11-30T00:00:00"/>
    <m/>
    <m/>
    <m/>
    <m/>
    <m/>
    <m/>
    <m/>
    <m/>
    <m/>
    <m/>
    <m/>
    <m/>
    <m/>
    <m/>
    <m/>
    <m/>
    <m/>
    <m/>
    <m/>
    <d v="2028-06-30T00:00:00"/>
    <m/>
    <n v="140000"/>
    <m/>
    <m/>
    <s v="Euro"/>
    <n v="16.59"/>
    <m/>
    <m/>
    <m/>
    <m/>
    <n v="24.4"/>
    <n v="0"/>
    <m/>
    <m/>
    <m/>
    <m/>
    <m/>
    <m/>
    <m/>
    <m/>
    <m/>
    <m/>
    <m/>
    <m/>
    <m/>
    <m/>
    <m/>
    <m/>
    <m/>
    <m/>
    <m/>
    <n v="1"/>
    <m/>
  </r>
  <r>
    <m/>
    <s v="V400005"/>
    <s v="2021-2420-6"/>
    <x v="41"/>
    <m/>
    <s v="Wagon"/>
    <n v="14"/>
    <s v="37 80 4561 425-2"/>
    <x v="11"/>
    <m/>
    <m/>
    <x v="5"/>
    <x v="5"/>
    <n v="1"/>
    <m/>
    <m/>
    <n v="1"/>
    <m/>
    <n v="0"/>
    <n v="1"/>
    <x v="1"/>
    <m/>
    <m/>
    <m/>
    <x v="5"/>
    <m/>
    <m/>
    <m/>
    <d v="2023-01-04T00:00:00"/>
    <d v="2028-11-30T00:00:00"/>
    <n v="2190"/>
    <x v="37"/>
    <m/>
    <m/>
    <m/>
    <m/>
    <s v="with various options"/>
    <m/>
    <m/>
    <n v="3"/>
    <n v="0"/>
    <m/>
    <d v="2028-11-30T00:00:00"/>
    <m/>
    <m/>
    <m/>
    <m/>
    <m/>
    <m/>
    <m/>
    <m/>
    <m/>
    <m/>
    <m/>
    <m/>
    <m/>
    <m/>
    <m/>
    <m/>
    <m/>
    <m/>
    <m/>
    <d v="2028-06-30T00:00:00"/>
    <m/>
    <n v="140000"/>
    <m/>
    <m/>
    <s v="Euro"/>
    <n v="16.59"/>
    <m/>
    <m/>
    <m/>
    <m/>
    <n v="24.4"/>
    <n v="0"/>
    <m/>
    <m/>
    <m/>
    <m/>
    <m/>
    <m/>
    <m/>
    <m/>
    <m/>
    <m/>
    <m/>
    <m/>
    <m/>
    <m/>
    <m/>
    <m/>
    <m/>
    <m/>
    <m/>
    <n v="1"/>
    <m/>
  </r>
  <r>
    <m/>
    <s v="V400005"/>
    <s v="2021-2420-6"/>
    <x v="41"/>
    <m/>
    <s v="Wagon"/>
    <n v="15"/>
    <s v="37 80 4561 426-0"/>
    <x v="11"/>
    <m/>
    <m/>
    <x v="5"/>
    <x v="5"/>
    <n v="1"/>
    <m/>
    <m/>
    <n v="1"/>
    <m/>
    <n v="0"/>
    <n v="1"/>
    <x v="1"/>
    <m/>
    <m/>
    <m/>
    <x v="5"/>
    <m/>
    <m/>
    <m/>
    <d v="2023-01-04T00:00:00"/>
    <d v="2028-11-30T00:00:00"/>
    <n v="2190"/>
    <x v="37"/>
    <m/>
    <m/>
    <m/>
    <m/>
    <s v="with various options"/>
    <m/>
    <m/>
    <n v="3"/>
    <n v="0"/>
    <m/>
    <d v="2028-11-30T00:00:00"/>
    <m/>
    <m/>
    <m/>
    <m/>
    <m/>
    <m/>
    <m/>
    <m/>
    <m/>
    <m/>
    <m/>
    <m/>
    <m/>
    <m/>
    <m/>
    <m/>
    <m/>
    <m/>
    <m/>
    <d v="2028-06-30T00:00:00"/>
    <m/>
    <n v="140000"/>
    <m/>
    <m/>
    <s v="Euro"/>
    <n v="16.59"/>
    <m/>
    <m/>
    <m/>
    <m/>
    <n v="24.4"/>
    <n v="0"/>
    <m/>
    <m/>
    <m/>
    <m/>
    <m/>
    <m/>
    <m/>
    <m/>
    <m/>
    <m/>
    <m/>
    <m/>
    <m/>
    <m/>
    <m/>
    <m/>
    <m/>
    <m/>
    <m/>
    <n v="1"/>
    <m/>
  </r>
  <r>
    <m/>
    <s v="V400005"/>
    <s v="2021-2420-6"/>
    <x v="41"/>
    <m/>
    <s v="Wagon"/>
    <n v="16"/>
    <s v="37 80 4561 427-8"/>
    <x v="11"/>
    <m/>
    <m/>
    <x v="5"/>
    <x v="5"/>
    <n v="1"/>
    <m/>
    <m/>
    <n v="1"/>
    <m/>
    <n v="0"/>
    <n v="1"/>
    <x v="1"/>
    <m/>
    <m/>
    <m/>
    <x v="5"/>
    <m/>
    <m/>
    <m/>
    <d v="2023-01-04T00:00:00"/>
    <d v="2028-11-30T00:00:00"/>
    <n v="2190"/>
    <x v="37"/>
    <m/>
    <m/>
    <m/>
    <m/>
    <s v="with various options"/>
    <m/>
    <m/>
    <n v="3"/>
    <n v="0"/>
    <m/>
    <d v="2028-11-30T00:00:00"/>
    <m/>
    <m/>
    <m/>
    <m/>
    <m/>
    <m/>
    <m/>
    <m/>
    <m/>
    <m/>
    <m/>
    <m/>
    <m/>
    <m/>
    <m/>
    <m/>
    <m/>
    <m/>
    <m/>
    <d v="2028-06-30T00:00:00"/>
    <m/>
    <n v="140000"/>
    <m/>
    <m/>
    <s v="Euro"/>
    <n v="16.59"/>
    <m/>
    <m/>
    <m/>
    <m/>
    <n v="24.4"/>
    <n v="0"/>
    <m/>
    <m/>
    <m/>
    <m/>
    <m/>
    <m/>
    <m/>
    <m/>
    <m/>
    <m/>
    <m/>
    <m/>
    <m/>
    <m/>
    <m/>
    <m/>
    <m/>
    <m/>
    <m/>
    <n v="1"/>
    <m/>
  </r>
  <r>
    <m/>
    <s v="V400005"/>
    <s v="2021-2420-6"/>
    <x v="41"/>
    <m/>
    <s v="Wagon"/>
    <n v="17"/>
    <s v="37 80 4561 428-6"/>
    <x v="11"/>
    <m/>
    <m/>
    <x v="5"/>
    <x v="5"/>
    <n v="1"/>
    <m/>
    <m/>
    <n v="1"/>
    <m/>
    <n v="0"/>
    <n v="1"/>
    <x v="1"/>
    <m/>
    <m/>
    <m/>
    <x v="5"/>
    <m/>
    <m/>
    <m/>
    <d v="2023-01-04T00:00:00"/>
    <d v="2028-11-30T00:00:00"/>
    <n v="2190"/>
    <x v="37"/>
    <m/>
    <m/>
    <m/>
    <m/>
    <s v="with various options"/>
    <m/>
    <m/>
    <n v="3"/>
    <n v="0"/>
    <m/>
    <d v="2028-11-30T00:00:00"/>
    <m/>
    <m/>
    <m/>
    <m/>
    <m/>
    <m/>
    <m/>
    <m/>
    <m/>
    <m/>
    <m/>
    <m/>
    <m/>
    <m/>
    <m/>
    <m/>
    <m/>
    <m/>
    <m/>
    <d v="2028-06-30T00:00:00"/>
    <m/>
    <n v="140000"/>
    <m/>
    <m/>
    <s v="Euro"/>
    <n v="16.59"/>
    <m/>
    <m/>
    <m/>
    <m/>
    <n v="24.4"/>
    <n v="0"/>
    <m/>
    <m/>
    <m/>
    <m/>
    <m/>
    <m/>
    <m/>
    <m/>
    <m/>
    <m/>
    <m/>
    <m/>
    <m/>
    <m/>
    <m/>
    <m/>
    <m/>
    <m/>
    <m/>
    <n v="1"/>
    <m/>
  </r>
  <r>
    <m/>
    <s v="V400005"/>
    <s v="2021-2420-6"/>
    <x v="41"/>
    <m/>
    <s v="Wagon"/>
    <n v="18"/>
    <s v="37 80 4561 429-4"/>
    <x v="11"/>
    <m/>
    <m/>
    <x v="5"/>
    <x v="5"/>
    <n v="1"/>
    <m/>
    <m/>
    <n v="1"/>
    <m/>
    <n v="0"/>
    <n v="1"/>
    <x v="1"/>
    <m/>
    <m/>
    <m/>
    <x v="5"/>
    <m/>
    <m/>
    <m/>
    <d v="2023-01-04T00:00:00"/>
    <d v="2028-11-30T00:00:00"/>
    <n v="2190"/>
    <x v="37"/>
    <m/>
    <m/>
    <m/>
    <m/>
    <s v="with various options"/>
    <m/>
    <m/>
    <n v="3"/>
    <n v="0"/>
    <m/>
    <d v="2028-11-30T00:00:00"/>
    <m/>
    <m/>
    <m/>
    <m/>
    <m/>
    <m/>
    <m/>
    <m/>
    <m/>
    <m/>
    <m/>
    <m/>
    <m/>
    <m/>
    <m/>
    <m/>
    <m/>
    <m/>
    <m/>
    <d v="2028-06-30T00:00:00"/>
    <m/>
    <n v="140000"/>
    <m/>
    <m/>
    <s v="Euro"/>
    <n v="16.59"/>
    <m/>
    <m/>
    <m/>
    <m/>
    <n v="24.4"/>
    <n v="0"/>
    <m/>
    <m/>
    <m/>
    <m/>
    <m/>
    <m/>
    <m/>
    <m/>
    <m/>
    <m/>
    <m/>
    <m/>
    <m/>
    <m/>
    <m/>
    <m/>
    <m/>
    <m/>
    <m/>
    <n v="1"/>
    <m/>
  </r>
  <r>
    <m/>
    <s v="V400005"/>
    <s v="2021-2420-6"/>
    <x v="41"/>
    <m/>
    <s v="Wagon"/>
    <n v="19"/>
    <s v="37 80 4561 430-2"/>
    <x v="11"/>
    <m/>
    <m/>
    <x v="5"/>
    <x v="5"/>
    <n v="1"/>
    <m/>
    <m/>
    <n v="1"/>
    <m/>
    <n v="0"/>
    <n v="1"/>
    <x v="1"/>
    <m/>
    <m/>
    <m/>
    <x v="5"/>
    <m/>
    <m/>
    <m/>
    <d v="2023-01-04T00:00:00"/>
    <d v="2028-11-30T00:00:00"/>
    <n v="2190"/>
    <x v="37"/>
    <m/>
    <m/>
    <m/>
    <m/>
    <s v="with various options"/>
    <m/>
    <m/>
    <n v="3"/>
    <n v="0"/>
    <m/>
    <d v="2028-11-30T00:00:00"/>
    <m/>
    <m/>
    <m/>
    <m/>
    <m/>
    <m/>
    <m/>
    <m/>
    <m/>
    <m/>
    <m/>
    <m/>
    <m/>
    <m/>
    <m/>
    <m/>
    <m/>
    <m/>
    <m/>
    <d v="2028-06-30T00:00:00"/>
    <m/>
    <n v="140000"/>
    <m/>
    <m/>
    <s v="Euro"/>
    <n v="16.59"/>
    <m/>
    <m/>
    <m/>
    <m/>
    <n v="24.4"/>
    <n v="0"/>
    <m/>
    <m/>
    <m/>
    <m/>
    <m/>
    <m/>
    <m/>
    <m/>
    <m/>
    <m/>
    <m/>
    <m/>
    <m/>
    <m/>
    <m/>
    <m/>
    <m/>
    <m/>
    <m/>
    <n v="1"/>
    <m/>
  </r>
  <r>
    <m/>
    <s v="V400005"/>
    <s v="2021-2420-6"/>
    <x v="41"/>
    <m/>
    <s v="Wagon"/>
    <n v="20"/>
    <s v="37 80 4561 431-0"/>
    <x v="11"/>
    <m/>
    <m/>
    <x v="5"/>
    <x v="5"/>
    <n v="1"/>
    <m/>
    <m/>
    <n v="1"/>
    <m/>
    <n v="0"/>
    <n v="1"/>
    <x v="1"/>
    <m/>
    <m/>
    <m/>
    <x v="5"/>
    <m/>
    <m/>
    <m/>
    <d v="2023-01-04T00:00:00"/>
    <d v="2028-11-30T00:00:00"/>
    <n v="2190"/>
    <x v="37"/>
    <m/>
    <m/>
    <m/>
    <m/>
    <s v="with various options"/>
    <m/>
    <m/>
    <n v="3"/>
    <n v="0"/>
    <m/>
    <d v="2028-11-30T00:00:00"/>
    <m/>
    <m/>
    <m/>
    <m/>
    <m/>
    <m/>
    <m/>
    <m/>
    <m/>
    <m/>
    <m/>
    <m/>
    <m/>
    <m/>
    <m/>
    <m/>
    <m/>
    <m/>
    <m/>
    <d v="2028-06-30T00:00:00"/>
    <m/>
    <n v="140000"/>
    <m/>
    <m/>
    <s v="Euro"/>
    <n v="16.59"/>
    <m/>
    <m/>
    <m/>
    <m/>
    <n v="24.4"/>
    <n v="0"/>
    <m/>
    <m/>
    <m/>
    <m/>
    <m/>
    <m/>
    <m/>
    <m/>
    <m/>
    <m/>
    <m/>
    <m/>
    <m/>
    <m/>
    <m/>
    <m/>
    <m/>
    <m/>
    <m/>
    <n v="1"/>
    <m/>
  </r>
  <r>
    <m/>
    <s v="V400005"/>
    <s v="2021-2420-6"/>
    <x v="41"/>
    <m/>
    <s v="Wagon"/>
    <n v="21"/>
    <s v="37 80 4561 432-8"/>
    <x v="11"/>
    <m/>
    <m/>
    <x v="5"/>
    <x v="5"/>
    <n v="1"/>
    <m/>
    <m/>
    <n v="1"/>
    <m/>
    <n v="0"/>
    <n v="1"/>
    <x v="1"/>
    <m/>
    <m/>
    <m/>
    <x v="5"/>
    <m/>
    <m/>
    <m/>
    <d v="2023-01-04T00:00:00"/>
    <d v="2028-11-30T00:00:00"/>
    <n v="2190"/>
    <x v="37"/>
    <m/>
    <m/>
    <m/>
    <m/>
    <s v="with various options"/>
    <m/>
    <m/>
    <n v="3"/>
    <n v="0"/>
    <m/>
    <d v="2028-11-30T00:00:00"/>
    <m/>
    <m/>
    <m/>
    <m/>
    <m/>
    <m/>
    <m/>
    <m/>
    <m/>
    <m/>
    <m/>
    <m/>
    <m/>
    <m/>
    <m/>
    <m/>
    <m/>
    <m/>
    <m/>
    <d v="2028-06-30T00:00:00"/>
    <m/>
    <n v="140000"/>
    <m/>
    <m/>
    <s v="Euro"/>
    <n v="16.59"/>
    <m/>
    <m/>
    <m/>
    <m/>
    <n v="24.4"/>
    <n v="0"/>
    <m/>
    <m/>
    <m/>
    <m/>
    <m/>
    <m/>
    <m/>
    <m/>
    <m/>
    <m/>
    <m/>
    <m/>
    <m/>
    <m/>
    <m/>
    <m/>
    <m/>
    <m/>
    <m/>
    <n v="1"/>
    <m/>
  </r>
  <r>
    <m/>
    <s v="V400005"/>
    <s v="2021-2420-6"/>
    <x v="41"/>
    <m/>
    <s v="Wagon"/>
    <n v="22"/>
    <s v="37 80 4561 433-6"/>
    <x v="11"/>
    <m/>
    <m/>
    <x v="5"/>
    <x v="5"/>
    <n v="1"/>
    <m/>
    <m/>
    <n v="1"/>
    <m/>
    <n v="0"/>
    <n v="1"/>
    <x v="1"/>
    <m/>
    <m/>
    <m/>
    <x v="5"/>
    <m/>
    <m/>
    <m/>
    <d v="2023-01-04T00:00:00"/>
    <d v="2028-11-30T00:00:00"/>
    <n v="2190"/>
    <x v="37"/>
    <m/>
    <m/>
    <m/>
    <m/>
    <s v="with various options"/>
    <m/>
    <m/>
    <n v="3"/>
    <n v="0"/>
    <m/>
    <d v="2028-11-30T00:00:00"/>
    <m/>
    <m/>
    <m/>
    <m/>
    <m/>
    <m/>
    <m/>
    <m/>
    <m/>
    <m/>
    <m/>
    <m/>
    <m/>
    <m/>
    <m/>
    <m/>
    <m/>
    <m/>
    <m/>
    <d v="2028-06-30T00:00:00"/>
    <m/>
    <n v="140000"/>
    <m/>
    <m/>
    <s v="Euro"/>
    <n v="16.59"/>
    <m/>
    <m/>
    <m/>
    <m/>
    <n v="24.4"/>
    <n v="0"/>
    <m/>
    <m/>
    <m/>
    <m/>
    <m/>
    <m/>
    <m/>
    <m/>
    <m/>
    <m/>
    <m/>
    <m/>
    <m/>
    <m/>
    <m/>
    <m/>
    <m/>
    <m/>
    <m/>
    <n v="1"/>
    <m/>
  </r>
  <r>
    <m/>
    <s v="V400005"/>
    <s v="2021-2420-6"/>
    <x v="41"/>
    <m/>
    <s v="Wagon"/>
    <n v="23"/>
    <s v="37 80 4561 390-8"/>
    <x v="11"/>
    <m/>
    <m/>
    <x v="5"/>
    <x v="5"/>
    <n v="1"/>
    <m/>
    <m/>
    <n v="1"/>
    <m/>
    <n v="0"/>
    <n v="1"/>
    <x v="1"/>
    <m/>
    <m/>
    <m/>
    <x v="5"/>
    <m/>
    <m/>
    <m/>
    <d v="2023-01-24T00:00:00"/>
    <d v="2028-11-30T00:00:00"/>
    <n v="2190"/>
    <x v="37"/>
    <m/>
    <m/>
    <m/>
    <m/>
    <s v="with various options"/>
    <m/>
    <m/>
    <n v="3"/>
    <n v="0"/>
    <m/>
    <d v="2028-11-30T00:00:00"/>
    <m/>
    <m/>
    <m/>
    <m/>
    <m/>
    <m/>
    <m/>
    <m/>
    <m/>
    <m/>
    <m/>
    <m/>
    <m/>
    <m/>
    <m/>
    <m/>
    <m/>
    <m/>
    <m/>
    <d v="2028-06-30T00:00:00"/>
    <m/>
    <n v="140000"/>
    <m/>
    <m/>
    <s v="Euro"/>
    <n v="16.59"/>
    <m/>
    <m/>
    <m/>
    <m/>
    <n v="24.4"/>
    <n v="0"/>
    <m/>
    <m/>
    <m/>
    <m/>
    <m/>
    <m/>
    <m/>
    <m/>
    <m/>
    <m/>
    <m/>
    <m/>
    <m/>
    <m/>
    <m/>
    <m/>
    <m/>
    <m/>
    <m/>
    <n v="1"/>
    <m/>
  </r>
  <r>
    <m/>
    <s v="V400005"/>
    <s v="2021-2420-6"/>
    <x v="41"/>
    <m/>
    <s v="Wagon"/>
    <n v="24"/>
    <s v="37 80 4561 391-6"/>
    <x v="11"/>
    <m/>
    <m/>
    <x v="5"/>
    <x v="5"/>
    <n v="1"/>
    <m/>
    <m/>
    <n v="1"/>
    <m/>
    <n v="0"/>
    <n v="1"/>
    <x v="1"/>
    <m/>
    <m/>
    <m/>
    <x v="5"/>
    <m/>
    <m/>
    <m/>
    <d v="2023-01-24T00:00:00"/>
    <d v="2028-11-30T00:00:00"/>
    <n v="2190"/>
    <x v="37"/>
    <m/>
    <m/>
    <m/>
    <m/>
    <s v="with various options"/>
    <m/>
    <m/>
    <n v="3"/>
    <n v="0"/>
    <m/>
    <d v="2028-11-30T00:00:00"/>
    <m/>
    <m/>
    <m/>
    <m/>
    <m/>
    <m/>
    <m/>
    <m/>
    <m/>
    <m/>
    <m/>
    <m/>
    <m/>
    <m/>
    <m/>
    <m/>
    <m/>
    <m/>
    <m/>
    <d v="2028-06-30T00:00:00"/>
    <m/>
    <n v="140000"/>
    <m/>
    <m/>
    <s v="Euro"/>
    <n v="16.59"/>
    <m/>
    <m/>
    <m/>
    <m/>
    <n v="24.4"/>
    <n v="0"/>
    <m/>
    <m/>
    <m/>
    <m/>
    <m/>
    <m/>
    <m/>
    <m/>
    <m/>
    <m/>
    <m/>
    <m/>
    <m/>
    <m/>
    <m/>
    <m/>
    <m/>
    <m/>
    <m/>
    <n v="1"/>
    <m/>
  </r>
  <r>
    <m/>
    <s v="V400005"/>
    <s v="2021-2420-6"/>
    <x v="41"/>
    <m/>
    <s v="Wagon"/>
    <n v="25"/>
    <s v="37 80 4561 392-4"/>
    <x v="11"/>
    <m/>
    <m/>
    <x v="5"/>
    <x v="5"/>
    <n v="1"/>
    <m/>
    <m/>
    <n v="1"/>
    <m/>
    <n v="0"/>
    <n v="1"/>
    <x v="1"/>
    <m/>
    <m/>
    <m/>
    <x v="5"/>
    <m/>
    <m/>
    <m/>
    <d v="2023-01-24T00:00:00"/>
    <d v="2028-11-30T00:00:00"/>
    <n v="2190"/>
    <x v="37"/>
    <m/>
    <m/>
    <m/>
    <m/>
    <s v="with various options"/>
    <m/>
    <m/>
    <n v="3"/>
    <n v="0"/>
    <m/>
    <d v="2028-11-30T00:00:00"/>
    <m/>
    <m/>
    <m/>
    <m/>
    <m/>
    <m/>
    <m/>
    <m/>
    <m/>
    <m/>
    <m/>
    <m/>
    <m/>
    <m/>
    <m/>
    <m/>
    <m/>
    <m/>
    <m/>
    <d v="2028-06-30T00:00:00"/>
    <m/>
    <n v="140000"/>
    <m/>
    <m/>
    <s v="Euro"/>
    <n v="16.59"/>
    <m/>
    <m/>
    <m/>
    <m/>
    <n v="24.4"/>
    <n v="0"/>
    <m/>
    <m/>
    <m/>
    <m/>
    <m/>
    <m/>
    <m/>
    <m/>
    <m/>
    <m/>
    <m/>
    <m/>
    <m/>
    <m/>
    <m/>
    <m/>
    <m/>
    <m/>
    <m/>
    <n v="1"/>
    <m/>
  </r>
  <r>
    <m/>
    <s v="V400005"/>
    <s v="2021-2420-6"/>
    <x v="41"/>
    <m/>
    <s v="Wagon"/>
    <n v="26"/>
    <s v="37 80 4561 393-2"/>
    <x v="11"/>
    <m/>
    <m/>
    <x v="5"/>
    <x v="5"/>
    <n v="1"/>
    <m/>
    <m/>
    <n v="1"/>
    <m/>
    <n v="0"/>
    <n v="1"/>
    <x v="1"/>
    <m/>
    <m/>
    <m/>
    <x v="5"/>
    <m/>
    <m/>
    <m/>
    <d v="2023-01-24T00:00:00"/>
    <d v="2028-11-30T00:00:00"/>
    <n v="2190"/>
    <x v="37"/>
    <m/>
    <m/>
    <m/>
    <m/>
    <s v="with various options"/>
    <m/>
    <m/>
    <n v="3"/>
    <n v="0"/>
    <m/>
    <d v="2028-11-30T00:00:00"/>
    <m/>
    <m/>
    <m/>
    <m/>
    <m/>
    <m/>
    <m/>
    <m/>
    <m/>
    <m/>
    <m/>
    <m/>
    <m/>
    <m/>
    <m/>
    <m/>
    <m/>
    <m/>
    <m/>
    <d v="2028-06-30T00:00:00"/>
    <m/>
    <n v="140000"/>
    <m/>
    <m/>
    <s v="Euro"/>
    <n v="16.59"/>
    <m/>
    <m/>
    <m/>
    <m/>
    <n v="24.4"/>
    <n v="0"/>
    <m/>
    <m/>
    <m/>
    <m/>
    <m/>
    <m/>
    <m/>
    <m/>
    <m/>
    <m/>
    <m/>
    <m/>
    <m/>
    <m/>
    <m/>
    <m/>
    <m/>
    <m/>
    <m/>
    <n v="1"/>
    <m/>
  </r>
  <r>
    <m/>
    <s v="V400005"/>
    <s v="2021-2420-6"/>
    <x v="41"/>
    <m/>
    <s v="Wagon"/>
    <n v="27"/>
    <s v="37 80 4561 394-0"/>
    <x v="11"/>
    <m/>
    <m/>
    <x v="5"/>
    <x v="5"/>
    <n v="1"/>
    <m/>
    <m/>
    <n v="1"/>
    <m/>
    <n v="0"/>
    <n v="1"/>
    <x v="1"/>
    <m/>
    <m/>
    <m/>
    <x v="5"/>
    <m/>
    <m/>
    <m/>
    <d v="2023-01-24T00:00:00"/>
    <d v="2028-11-30T00:00:00"/>
    <n v="2190"/>
    <x v="37"/>
    <m/>
    <m/>
    <m/>
    <m/>
    <s v="with various options"/>
    <m/>
    <m/>
    <n v="3"/>
    <n v="0"/>
    <m/>
    <d v="2028-11-30T00:00:00"/>
    <m/>
    <m/>
    <m/>
    <m/>
    <m/>
    <m/>
    <m/>
    <m/>
    <m/>
    <m/>
    <m/>
    <m/>
    <m/>
    <m/>
    <m/>
    <m/>
    <m/>
    <m/>
    <m/>
    <d v="2028-06-30T00:00:00"/>
    <m/>
    <n v="140000"/>
    <m/>
    <m/>
    <s v="Euro"/>
    <n v="16.59"/>
    <m/>
    <m/>
    <m/>
    <m/>
    <n v="24.4"/>
    <n v="0"/>
    <m/>
    <m/>
    <m/>
    <m/>
    <m/>
    <m/>
    <m/>
    <m/>
    <m/>
    <m/>
    <m/>
    <m/>
    <m/>
    <m/>
    <m/>
    <m/>
    <m/>
    <m/>
    <m/>
    <n v="1"/>
    <m/>
  </r>
  <r>
    <m/>
    <s v="V400005"/>
    <s v="2021-2420-6"/>
    <x v="41"/>
    <m/>
    <s v="Wagon"/>
    <n v="28"/>
    <s v="37 80 4561 395-7"/>
    <x v="11"/>
    <m/>
    <m/>
    <x v="5"/>
    <x v="5"/>
    <n v="1"/>
    <m/>
    <m/>
    <n v="1"/>
    <m/>
    <n v="0"/>
    <n v="1"/>
    <x v="1"/>
    <m/>
    <m/>
    <m/>
    <x v="5"/>
    <m/>
    <m/>
    <m/>
    <d v="2023-01-24T00:00:00"/>
    <d v="2028-11-30T00:00:00"/>
    <n v="2190"/>
    <x v="37"/>
    <m/>
    <m/>
    <m/>
    <m/>
    <s v="with various options"/>
    <m/>
    <m/>
    <n v="3"/>
    <n v="0"/>
    <m/>
    <d v="2028-11-30T00:00:00"/>
    <m/>
    <m/>
    <m/>
    <m/>
    <m/>
    <m/>
    <m/>
    <m/>
    <m/>
    <m/>
    <m/>
    <m/>
    <m/>
    <m/>
    <m/>
    <m/>
    <m/>
    <m/>
    <m/>
    <d v="2028-06-30T00:00:00"/>
    <m/>
    <n v="140000"/>
    <m/>
    <m/>
    <s v="Euro"/>
    <n v="16.59"/>
    <m/>
    <m/>
    <m/>
    <m/>
    <n v="24.4"/>
    <n v="0"/>
    <m/>
    <m/>
    <m/>
    <m/>
    <m/>
    <m/>
    <m/>
    <m/>
    <m/>
    <m/>
    <m/>
    <m/>
    <m/>
    <m/>
    <m/>
    <m/>
    <m/>
    <m/>
    <m/>
    <n v="1"/>
    <m/>
  </r>
  <r>
    <m/>
    <s v="V400005"/>
    <s v="2021-2420-6"/>
    <x v="41"/>
    <m/>
    <s v="Wagon"/>
    <n v="29"/>
    <s v="37 80 4561 396-5"/>
    <x v="11"/>
    <m/>
    <m/>
    <x v="5"/>
    <x v="5"/>
    <n v="1"/>
    <m/>
    <m/>
    <n v="1"/>
    <m/>
    <n v="0"/>
    <n v="1"/>
    <x v="1"/>
    <m/>
    <m/>
    <m/>
    <x v="5"/>
    <m/>
    <m/>
    <m/>
    <d v="2023-01-24T00:00:00"/>
    <d v="2028-11-30T00:00:00"/>
    <n v="2190"/>
    <x v="37"/>
    <m/>
    <m/>
    <m/>
    <m/>
    <s v="with various options"/>
    <m/>
    <m/>
    <n v="3"/>
    <n v="0"/>
    <m/>
    <d v="2028-11-30T00:00:00"/>
    <m/>
    <m/>
    <m/>
    <m/>
    <m/>
    <m/>
    <m/>
    <m/>
    <m/>
    <m/>
    <m/>
    <m/>
    <m/>
    <m/>
    <m/>
    <m/>
    <m/>
    <m/>
    <m/>
    <d v="2028-06-30T00:00:00"/>
    <m/>
    <n v="140000"/>
    <m/>
    <m/>
    <s v="Euro"/>
    <n v="16.59"/>
    <m/>
    <m/>
    <m/>
    <m/>
    <n v="24.4"/>
    <n v="0"/>
    <m/>
    <m/>
    <m/>
    <m/>
    <m/>
    <m/>
    <m/>
    <m/>
    <m/>
    <m/>
    <m/>
    <m/>
    <m/>
    <m/>
    <m/>
    <m/>
    <m/>
    <m/>
    <m/>
    <n v="1"/>
    <m/>
  </r>
  <r>
    <m/>
    <s v="V400005"/>
    <s v="2021-2420-6"/>
    <x v="41"/>
    <m/>
    <s v="Wagon"/>
    <n v="30"/>
    <s v="37 80 4561 397-3"/>
    <x v="11"/>
    <m/>
    <m/>
    <x v="5"/>
    <x v="5"/>
    <n v="1"/>
    <m/>
    <m/>
    <n v="1"/>
    <m/>
    <n v="0"/>
    <n v="1"/>
    <x v="1"/>
    <m/>
    <m/>
    <m/>
    <x v="5"/>
    <m/>
    <m/>
    <m/>
    <d v="2023-01-24T00:00:00"/>
    <d v="2028-11-30T00:00:00"/>
    <n v="2190"/>
    <x v="37"/>
    <m/>
    <m/>
    <m/>
    <m/>
    <s v="with various options"/>
    <m/>
    <m/>
    <n v="3"/>
    <n v="0"/>
    <m/>
    <d v="2028-11-30T00:00:00"/>
    <m/>
    <m/>
    <m/>
    <m/>
    <m/>
    <m/>
    <m/>
    <m/>
    <m/>
    <m/>
    <m/>
    <m/>
    <m/>
    <m/>
    <m/>
    <m/>
    <m/>
    <m/>
    <m/>
    <d v="2028-06-30T00:00:00"/>
    <m/>
    <n v="140000"/>
    <m/>
    <m/>
    <s v="Euro"/>
    <n v="16.59"/>
    <m/>
    <m/>
    <m/>
    <m/>
    <n v="24.4"/>
    <n v="0"/>
    <m/>
    <m/>
    <m/>
    <m/>
    <m/>
    <m/>
    <m/>
    <m/>
    <m/>
    <m/>
    <m/>
    <m/>
    <m/>
    <m/>
    <m/>
    <m/>
    <m/>
    <m/>
    <m/>
    <n v="1"/>
    <m/>
  </r>
  <r>
    <m/>
    <s v="V400005"/>
    <s v="2021-2420-6"/>
    <x v="41"/>
    <m/>
    <s v="Wagon"/>
    <n v="31"/>
    <s v="37 80 4561 398-1"/>
    <x v="11"/>
    <m/>
    <m/>
    <x v="5"/>
    <x v="5"/>
    <n v="1"/>
    <m/>
    <m/>
    <n v="1"/>
    <m/>
    <n v="0"/>
    <n v="1"/>
    <x v="1"/>
    <m/>
    <m/>
    <m/>
    <x v="5"/>
    <m/>
    <m/>
    <m/>
    <d v="2023-01-24T00:00:00"/>
    <d v="2028-11-30T00:00:00"/>
    <n v="2190"/>
    <x v="37"/>
    <m/>
    <m/>
    <m/>
    <m/>
    <s v="with various options"/>
    <m/>
    <m/>
    <n v="3"/>
    <n v="0"/>
    <m/>
    <d v="2028-11-30T00:00:00"/>
    <m/>
    <m/>
    <m/>
    <m/>
    <m/>
    <m/>
    <m/>
    <m/>
    <m/>
    <m/>
    <m/>
    <m/>
    <m/>
    <m/>
    <m/>
    <m/>
    <m/>
    <m/>
    <m/>
    <d v="2028-06-30T00:00:00"/>
    <m/>
    <n v="140000"/>
    <m/>
    <m/>
    <s v="Euro"/>
    <n v="16.59"/>
    <m/>
    <m/>
    <m/>
    <m/>
    <n v="24.4"/>
    <n v="0"/>
    <m/>
    <m/>
    <m/>
    <m/>
    <m/>
    <m/>
    <m/>
    <m/>
    <m/>
    <m/>
    <m/>
    <m/>
    <m/>
    <m/>
    <m/>
    <m/>
    <m/>
    <m/>
    <m/>
    <n v="1"/>
    <m/>
  </r>
  <r>
    <m/>
    <s v="V400005"/>
    <s v="2021-2420-6"/>
    <x v="41"/>
    <m/>
    <s v="Wagon"/>
    <n v="32"/>
    <s v="37 80 4561 399-9"/>
    <x v="11"/>
    <m/>
    <m/>
    <x v="5"/>
    <x v="5"/>
    <n v="1"/>
    <m/>
    <m/>
    <n v="1"/>
    <m/>
    <n v="0"/>
    <n v="1"/>
    <x v="1"/>
    <m/>
    <m/>
    <m/>
    <x v="5"/>
    <m/>
    <m/>
    <m/>
    <d v="2023-01-24T00:00:00"/>
    <d v="2028-11-30T00:00:00"/>
    <n v="2190"/>
    <x v="37"/>
    <m/>
    <m/>
    <m/>
    <m/>
    <s v="with various options"/>
    <m/>
    <m/>
    <n v="3"/>
    <n v="0"/>
    <m/>
    <d v="2028-11-30T00:00:00"/>
    <m/>
    <m/>
    <m/>
    <m/>
    <m/>
    <m/>
    <m/>
    <m/>
    <m/>
    <m/>
    <m/>
    <m/>
    <m/>
    <m/>
    <m/>
    <m/>
    <m/>
    <m/>
    <m/>
    <d v="2028-06-30T00:00:00"/>
    <m/>
    <n v="140000"/>
    <m/>
    <m/>
    <s v="Euro"/>
    <n v="16.59"/>
    <m/>
    <m/>
    <m/>
    <m/>
    <n v="24.4"/>
    <n v="0"/>
    <m/>
    <m/>
    <m/>
    <m/>
    <m/>
    <m/>
    <m/>
    <m/>
    <m/>
    <m/>
    <m/>
    <m/>
    <m/>
    <m/>
    <m/>
    <m/>
    <m/>
    <m/>
    <m/>
    <n v="1"/>
    <m/>
  </r>
  <r>
    <m/>
    <s v="V400005"/>
    <s v="2021-2420-6"/>
    <x v="41"/>
    <m/>
    <s v="Wagon"/>
    <n v="33"/>
    <s v="37 80 4561 400-5"/>
    <x v="11"/>
    <m/>
    <m/>
    <x v="5"/>
    <x v="5"/>
    <n v="1"/>
    <m/>
    <m/>
    <n v="1"/>
    <m/>
    <n v="0"/>
    <n v="1"/>
    <x v="1"/>
    <m/>
    <m/>
    <m/>
    <x v="5"/>
    <m/>
    <m/>
    <m/>
    <d v="2023-01-24T00:00:00"/>
    <d v="2028-11-30T00:00:00"/>
    <n v="2190"/>
    <x v="37"/>
    <m/>
    <m/>
    <m/>
    <m/>
    <s v="with various options"/>
    <m/>
    <m/>
    <n v="3"/>
    <n v="0"/>
    <m/>
    <d v="2028-11-30T00:00:00"/>
    <m/>
    <m/>
    <m/>
    <m/>
    <m/>
    <m/>
    <m/>
    <m/>
    <m/>
    <m/>
    <m/>
    <m/>
    <m/>
    <m/>
    <m/>
    <m/>
    <m/>
    <m/>
    <m/>
    <d v="2028-06-30T00:00:00"/>
    <m/>
    <n v="140000"/>
    <m/>
    <m/>
    <s v="Euro"/>
    <n v="16.59"/>
    <m/>
    <m/>
    <m/>
    <m/>
    <n v="24.4"/>
    <n v="0"/>
    <m/>
    <m/>
    <m/>
    <m/>
    <m/>
    <m/>
    <m/>
    <m/>
    <m/>
    <m/>
    <m/>
    <m/>
    <m/>
    <m/>
    <m/>
    <m/>
    <m/>
    <m/>
    <m/>
    <n v="1"/>
    <m/>
  </r>
  <r>
    <m/>
    <s v="V400005"/>
    <s v="2021-2420-6"/>
    <x v="41"/>
    <m/>
    <s v="Wagon"/>
    <n v="34"/>
    <s v="37 80 4561 401-3"/>
    <x v="11"/>
    <m/>
    <m/>
    <x v="5"/>
    <x v="5"/>
    <n v="1"/>
    <m/>
    <m/>
    <n v="1"/>
    <m/>
    <n v="0"/>
    <n v="1"/>
    <x v="1"/>
    <m/>
    <m/>
    <m/>
    <x v="5"/>
    <m/>
    <m/>
    <m/>
    <d v="2023-01-24T00:00:00"/>
    <d v="2028-11-30T00:00:00"/>
    <n v="2190"/>
    <x v="37"/>
    <m/>
    <m/>
    <m/>
    <m/>
    <s v="with various options"/>
    <m/>
    <m/>
    <n v="3"/>
    <n v="0"/>
    <m/>
    <d v="2028-11-30T00:00:00"/>
    <m/>
    <m/>
    <m/>
    <m/>
    <m/>
    <m/>
    <m/>
    <m/>
    <m/>
    <m/>
    <m/>
    <m/>
    <m/>
    <m/>
    <m/>
    <m/>
    <m/>
    <m/>
    <m/>
    <d v="2028-06-30T00:00:00"/>
    <m/>
    <n v="140000"/>
    <m/>
    <m/>
    <s v="Euro"/>
    <n v="16.59"/>
    <m/>
    <m/>
    <m/>
    <m/>
    <n v="24.4"/>
    <n v="0"/>
    <m/>
    <m/>
    <m/>
    <m/>
    <m/>
    <m/>
    <m/>
    <m/>
    <m/>
    <m/>
    <m/>
    <m/>
    <m/>
    <m/>
    <m/>
    <m/>
    <m/>
    <m/>
    <m/>
    <n v="1"/>
    <m/>
  </r>
  <r>
    <m/>
    <s v="V400005"/>
    <s v="2021-2420-6"/>
    <x v="41"/>
    <m/>
    <s v="Wagon"/>
    <n v="35"/>
    <s v="37 80 4561 402-1"/>
    <x v="11"/>
    <m/>
    <m/>
    <x v="5"/>
    <x v="5"/>
    <n v="1"/>
    <m/>
    <m/>
    <n v="1"/>
    <m/>
    <n v="0"/>
    <n v="1"/>
    <x v="1"/>
    <m/>
    <m/>
    <m/>
    <x v="5"/>
    <m/>
    <m/>
    <m/>
    <d v="2023-01-24T00:00:00"/>
    <d v="2028-11-30T00:00:00"/>
    <n v="2190"/>
    <x v="37"/>
    <m/>
    <m/>
    <m/>
    <m/>
    <s v="with various options"/>
    <m/>
    <m/>
    <n v="3"/>
    <n v="0"/>
    <m/>
    <d v="2028-11-30T00:00:00"/>
    <m/>
    <m/>
    <m/>
    <m/>
    <m/>
    <m/>
    <m/>
    <m/>
    <m/>
    <m/>
    <m/>
    <m/>
    <m/>
    <m/>
    <m/>
    <m/>
    <m/>
    <m/>
    <m/>
    <d v="2028-06-30T00:00:00"/>
    <m/>
    <n v="140000"/>
    <m/>
    <m/>
    <s v="Euro"/>
    <n v="16.59"/>
    <m/>
    <m/>
    <m/>
    <m/>
    <n v="24.4"/>
    <n v="0"/>
    <m/>
    <m/>
    <m/>
    <m/>
    <m/>
    <m/>
    <m/>
    <m/>
    <m/>
    <m/>
    <m/>
    <m/>
    <m/>
    <m/>
    <m/>
    <m/>
    <m/>
    <m/>
    <m/>
    <n v="1"/>
    <m/>
  </r>
  <r>
    <m/>
    <s v="V400005"/>
    <s v="2021-2420-6"/>
    <x v="41"/>
    <m/>
    <s v="Wagon"/>
    <n v="36"/>
    <s v="37 80 4561 403-9"/>
    <x v="11"/>
    <m/>
    <m/>
    <x v="5"/>
    <x v="5"/>
    <n v="1"/>
    <m/>
    <m/>
    <n v="1"/>
    <m/>
    <n v="0"/>
    <n v="1"/>
    <x v="1"/>
    <m/>
    <m/>
    <m/>
    <x v="5"/>
    <m/>
    <m/>
    <m/>
    <d v="2023-01-24T00:00:00"/>
    <d v="2028-11-30T00:00:00"/>
    <n v="2190"/>
    <x v="37"/>
    <m/>
    <m/>
    <m/>
    <m/>
    <s v="with various options"/>
    <m/>
    <m/>
    <n v="3"/>
    <n v="0"/>
    <m/>
    <d v="2028-11-30T00:00:00"/>
    <m/>
    <m/>
    <m/>
    <m/>
    <m/>
    <m/>
    <m/>
    <m/>
    <m/>
    <m/>
    <m/>
    <m/>
    <m/>
    <m/>
    <m/>
    <m/>
    <m/>
    <m/>
    <m/>
    <d v="2028-06-30T00:00:00"/>
    <m/>
    <n v="140000"/>
    <m/>
    <m/>
    <s v="Euro"/>
    <n v="16.59"/>
    <m/>
    <m/>
    <m/>
    <m/>
    <n v="24.4"/>
    <n v="0"/>
    <m/>
    <m/>
    <m/>
    <m/>
    <m/>
    <m/>
    <m/>
    <m/>
    <m/>
    <m/>
    <m/>
    <m/>
    <m/>
    <m/>
    <m/>
    <m/>
    <m/>
    <m/>
    <m/>
    <n v="1"/>
    <m/>
  </r>
  <r>
    <m/>
    <s v="V400005"/>
    <s v="2021-2420-6"/>
    <x v="41"/>
    <m/>
    <s v="Wagon"/>
    <n v="37"/>
    <s v="37 80 4561 404-7"/>
    <x v="11"/>
    <m/>
    <m/>
    <x v="5"/>
    <x v="5"/>
    <n v="1"/>
    <m/>
    <m/>
    <n v="1"/>
    <m/>
    <n v="0"/>
    <n v="1"/>
    <x v="1"/>
    <m/>
    <m/>
    <m/>
    <x v="5"/>
    <m/>
    <m/>
    <m/>
    <d v="2023-01-24T00:00:00"/>
    <d v="2028-11-30T00:00:00"/>
    <n v="2190"/>
    <x v="37"/>
    <m/>
    <m/>
    <m/>
    <m/>
    <s v="with various options"/>
    <m/>
    <m/>
    <n v="3"/>
    <n v="0"/>
    <m/>
    <d v="2028-11-30T00:00:00"/>
    <m/>
    <m/>
    <m/>
    <m/>
    <m/>
    <m/>
    <m/>
    <m/>
    <m/>
    <m/>
    <m/>
    <m/>
    <m/>
    <m/>
    <m/>
    <m/>
    <m/>
    <m/>
    <m/>
    <d v="2028-06-30T00:00:00"/>
    <m/>
    <n v="140000"/>
    <m/>
    <m/>
    <s v="Euro"/>
    <n v="16.59"/>
    <m/>
    <m/>
    <m/>
    <m/>
    <n v="24.4"/>
    <n v="0"/>
    <m/>
    <m/>
    <m/>
    <m/>
    <m/>
    <m/>
    <m/>
    <m/>
    <m/>
    <m/>
    <m/>
    <m/>
    <m/>
    <m/>
    <m/>
    <m/>
    <m/>
    <m/>
    <m/>
    <n v="1"/>
    <m/>
  </r>
  <r>
    <m/>
    <s v="V400005"/>
    <s v="2021-2420-6"/>
    <x v="41"/>
    <m/>
    <s v="Wagon"/>
    <n v="38"/>
    <s v="37 80 4561 405-4"/>
    <x v="11"/>
    <m/>
    <m/>
    <x v="5"/>
    <x v="5"/>
    <n v="1"/>
    <m/>
    <m/>
    <n v="1"/>
    <m/>
    <n v="0"/>
    <n v="1"/>
    <x v="1"/>
    <m/>
    <m/>
    <m/>
    <x v="5"/>
    <m/>
    <m/>
    <m/>
    <d v="2023-01-24T00:00:00"/>
    <d v="2028-11-30T00:00:00"/>
    <n v="2190"/>
    <x v="37"/>
    <m/>
    <m/>
    <m/>
    <m/>
    <s v="with various options"/>
    <m/>
    <m/>
    <n v="3"/>
    <n v="0"/>
    <m/>
    <d v="2028-11-30T00:00:00"/>
    <m/>
    <m/>
    <m/>
    <m/>
    <m/>
    <m/>
    <m/>
    <m/>
    <m/>
    <m/>
    <m/>
    <m/>
    <m/>
    <m/>
    <m/>
    <m/>
    <m/>
    <m/>
    <m/>
    <d v="2028-06-30T00:00:00"/>
    <m/>
    <n v="140000"/>
    <m/>
    <m/>
    <s v="Euro"/>
    <n v="16.59"/>
    <m/>
    <m/>
    <m/>
    <m/>
    <n v="24.4"/>
    <n v="0"/>
    <m/>
    <m/>
    <m/>
    <m/>
    <m/>
    <m/>
    <m/>
    <m/>
    <m/>
    <m/>
    <m/>
    <m/>
    <m/>
    <m/>
    <m/>
    <m/>
    <m/>
    <m/>
    <m/>
    <n v="1"/>
    <m/>
  </r>
  <r>
    <m/>
    <s v="V400005"/>
    <s v="2021-2420-6"/>
    <x v="41"/>
    <m/>
    <s v="Wagon"/>
    <n v="39"/>
    <s v="37 80 4561 406-2"/>
    <x v="11"/>
    <m/>
    <m/>
    <x v="5"/>
    <x v="5"/>
    <n v="1"/>
    <m/>
    <m/>
    <n v="1"/>
    <m/>
    <n v="0"/>
    <n v="1"/>
    <x v="1"/>
    <m/>
    <m/>
    <m/>
    <x v="5"/>
    <m/>
    <m/>
    <m/>
    <d v="2023-01-24T00:00:00"/>
    <d v="2028-11-30T00:00:00"/>
    <n v="2190"/>
    <x v="37"/>
    <m/>
    <m/>
    <m/>
    <m/>
    <s v="with various options"/>
    <m/>
    <m/>
    <n v="3"/>
    <n v="0"/>
    <m/>
    <d v="2028-11-30T00:00:00"/>
    <m/>
    <m/>
    <m/>
    <m/>
    <m/>
    <m/>
    <m/>
    <m/>
    <m/>
    <m/>
    <m/>
    <m/>
    <m/>
    <m/>
    <m/>
    <m/>
    <m/>
    <m/>
    <m/>
    <d v="2028-06-30T00:00:00"/>
    <m/>
    <n v="140000"/>
    <m/>
    <m/>
    <s v="Euro"/>
    <n v="16.59"/>
    <m/>
    <m/>
    <m/>
    <m/>
    <n v="24.4"/>
    <n v="0"/>
    <m/>
    <m/>
    <m/>
    <m/>
    <m/>
    <m/>
    <m/>
    <m/>
    <m/>
    <m/>
    <m/>
    <m/>
    <m/>
    <m/>
    <m/>
    <m/>
    <m/>
    <m/>
    <m/>
    <n v="1"/>
    <m/>
  </r>
  <r>
    <m/>
    <s v="V400005"/>
    <s v="2021-2420-6"/>
    <x v="41"/>
    <m/>
    <s v="Wagon"/>
    <n v="40"/>
    <s v="37 80 4561 407-0"/>
    <x v="11"/>
    <m/>
    <m/>
    <x v="5"/>
    <x v="5"/>
    <n v="1"/>
    <m/>
    <m/>
    <n v="1"/>
    <m/>
    <n v="0"/>
    <n v="1"/>
    <x v="1"/>
    <m/>
    <m/>
    <m/>
    <x v="5"/>
    <m/>
    <m/>
    <m/>
    <d v="2023-01-24T00:00:00"/>
    <d v="2028-11-30T00:00:00"/>
    <n v="2190"/>
    <x v="37"/>
    <m/>
    <m/>
    <m/>
    <m/>
    <s v="with various options"/>
    <m/>
    <m/>
    <n v="3"/>
    <n v="0"/>
    <m/>
    <d v="2028-11-30T00:00:00"/>
    <m/>
    <m/>
    <m/>
    <m/>
    <m/>
    <m/>
    <m/>
    <m/>
    <m/>
    <m/>
    <m/>
    <m/>
    <m/>
    <m/>
    <m/>
    <m/>
    <m/>
    <m/>
    <m/>
    <d v="2028-06-30T00:00:00"/>
    <m/>
    <n v="140000"/>
    <m/>
    <m/>
    <s v="Euro"/>
    <n v="16.59"/>
    <m/>
    <m/>
    <m/>
    <m/>
    <n v="24.4"/>
    <n v="0"/>
    <m/>
    <m/>
    <m/>
    <m/>
    <m/>
    <m/>
    <m/>
    <m/>
    <m/>
    <m/>
    <m/>
    <m/>
    <m/>
    <m/>
    <m/>
    <m/>
    <m/>
    <m/>
    <m/>
    <n v="1"/>
    <m/>
  </r>
  <r>
    <m/>
    <s v="V400005"/>
    <s v="2021-2420-6"/>
    <x v="41"/>
    <m/>
    <s v="Wagon"/>
    <n v="41"/>
    <s v="37 80 4561 408-8"/>
    <x v="11"/>
    <m/>
    <m/>
    <x v="5"/>
    <x v="5"/>
    <n v="1"/>
    <m/>
    <m/>
    <n v="1"/>
    <m/>
    <n v="0"/>
    <n v="1"/>
    <x v="1"/>
    <m/>
    <m/>
    <m/>
    <x v="5"/>
    <m/>
    <m/>
    <m/>
    <d v="2023-01-24T00:00:00"/>
    <d v="2028-11-30T00:00:00"/>
    <n v="2190"/>
    <x v="37"/>
    <m/>
    <m/>
    <m/>
    <m/>
    <s v="with various options"/>
    <m/>
    <m/>
    <n v="3"/>
    <n v="0"/>
    <m/>
    <d v="2028-11-30T00:00:00"/>
    <m/>
    <m/>
    <m/>
    <m/>
    <m/>
    <m/>
    <m/>
    <m/>
    <m/>
    <m/>
    <m/>
    <m/>
    <m/>
    <m/>
    <m/>
    <m/>
    <m/>
    <m/>
    <m/>
    <d v="2028-06-30T00:00:00"/>
    <m/>
    <n v="140000"/>
    <m/>
    <m/>
    <s v="Euro"/>
    <n v="16.59"/>
    <m/>
    <m/>
    <m/>
    <m/>
    <n v="24.4"/>
    <n v="0"/>
    <m/>
    <m/>
    <m/>
    <m/>
    <m/>
    <m/>
    <m/>
    <m/>
    <m/>
    <m/>
    <m/>
    <m/>
    <m/>
    <m/>
    <m/>
    <m/>
    <m/>
    <m/>
    <m/>
    <n v="1"/>
    <m/>
  </r>
  <r>
    <m/>
    <s v="V400005"/>
    <s v="2021-2420-6"/>
    <x v="41"/>
    <m/>
    <s v="Wagon"/>
    <n v="42"/>
    <s v="37 80 4561 409-6"/>
    <x v="11"/>
    <m/>
    <m/>
    <x v="5"/>
    <x v="5"/>
    <n v="1"/>
    <m/>
    <m/>
    <n v="1"/>
    <m/>
    <n v="0"/>
    <n v="1"/>
    <x v="1"/>
    <m/>
    <m/>
    <m/>
    <x v="5"/>
    <m/>
    <m/>
    <m/>
    <d v="2023-01-24T00:00:00"/>
    <d v="2028-11-30T00:00:00"/>
    <n v="2190"/>
    <x v="37"/>
    <m/>
    <m/>
    <m/>
    <m/>
    <s v="with various options"/>
    <m/>
    <m/>
    <n v="3"/>
    <n v="0"/>
    <m/>
    <d v="2028-11-30T00:00:00"/>
    <m/>
    <m/>
    <m/>
    <m/>
    <m/>
    <m/>
    <m/>
    <m/>
    <m/>
    <m/>
    <m/>
    <m/>
    <m/>
    <m/>
    <m/>
    <m/>
    <m/>
    <m/>
    <m/>
    <d v="2028-06-30T00:00:00"/>
    <m/>
    <n v="140000"/>
    <m/>
    <m/>
    <s v="Euro"/>
    <n v="16.59"/>
    <m/>
    <m/>
    <m/>
    <m/>
    <n v="24.4"/>
    <n v="0"/>
    <m/>
    <m/>
    <m/>
    <m/>
    <m/>
    <m/>
    <m/>
    <m/>
    <m/>
    <m/>
    <m/>
    <m/>
    <m/>
    <m/>
    <m/>
    <m/>
    <m/>
    <m/>
    <m/>
    <n v="1"/>
    <m/>
  </r>
  <r>
    <m/>
    <s v="V400005"/>
    <s v="2021-2420-6"/>
    <x v="41"/>
    <m/>
    <s v="Wagon"/>
    <n v="43"/>
    <s v="37 80 4561 410-4"/>
    <x v="11"/>
    <m/>
    <m/>
    <x v="5"/>
    <x v="5"/>
    <n v="1"/>
    <m/>
    <m/>
    <n v="1"/>
    <m/>
    <n v="0"/>
    <n v="1"/>
    <x v="1"/>
    <m/>
    <m/>
    <m/>
    <x v="5"/>
    <m/>
    <m/>
    <m/>
    <d v="2023-01-24T00:00:00"/>
    <d v="2028-11-30T00:00:00"/>
    <n v="2190"/>
    <x v="37"/>
    <m/>
    <m/>
    <m/>
    <m/>
    <s v="with various options"/>
    <m/>
    <m/>
    <n v="3"/>
    <n v="0"/>
    <m/>
    <d v="2028-11-30T00:00:00"/>
    <m/>
    <m/>
    <m/>
    <m/>
    <m/>
    <m/>
    <m/>
    <m/>
    <m/>
    <m/>
    <m/>
    <m/>
    <m/>
    <m/>
    <m/>
    <m/>
    <m/>
    <m/>
    <m/>
    <d v="2028-06-30T00:00:00"/>
    <m/>
    <n v="140000"/>
    <m/>
    <m/>
    <s v="Euro"/>
    <n v="16.59"/>
    <m/>
    <m/>
    <m/>
    <m/>
    <n v="24.4"/>
    <n v="0"/>
    <m/>
    <m/>
    <m/>
    <m/>
    <m/>
    <m/>
    <m/>
    <m/>
    <m/>
    <m/>
    <m/>
    <m/>
    <m/>
    <m/>
    <m/>
    <m/>
    <m/>
    <m/>
    <m/>
    <n v="1"/>
    <m/>
  </r>
  <r>
    <m/>
    <s v="V400005"/>
    <s v="2021-2420-6"/>
    <x v="41"/>
    <m/>
    <s v="Wagon"/>
    <n v="44"/>
    <s v="37 80 4561 411-2"/>
    <x v="11"/>
    <m/>
    <m/>
    <x v="5"/>
    <x v="5"/>
    <n v="1"/>
    <m/>
    <m/>
    <n v="1"/>
    <m/>
    <n v="0"/>
    <n v="1"/>
    <x v="1"/>
    <m/>
    <m/>
    <m/>
    <x v="5"/>
    <m/>
    <m/>
    <m/>
    <d v="2023-01-24T00:00:00"/>
    <d v="2028-11-30T00:00:00"/>
    <n v="2190"/>
    <x v="37"/>
    <m/>
    <m/>
    <m/>
    <m/>
    <s v="with various options"/>
    <m/>
    <m/>
    <n v="3"/>
    <n v="0"/>
    <m/>
    <d v="2028-11-30T00:00:00"/>
    <m/>
    <m/>
    <m/>
    <m/>
    <m/>
    <m/>
    <m/>
    <m/>
    <m/>
    <m/>
    <m/>
    <m/>
    <m/>
    <m/>
    <m/>
    <m/>
    <m/>
    <m/>
    <m/>
    <d v="2028-06-30T00:00:00"/>
    <m/>
    <n v="140000"/>
    <m/>
    <m/>
    <s v="Euro"/>
    <n v="16.59"/>
    <m/>
    <m/>
    <m/>
    <m/>
    <n v="24.4"/>
    <n v="0"/>
    <m/>
    <m/>
    <m/>
    <m/>
    <m/>
    <m/>
    <m/>
    <m/>
    <m/>
    <m/>
    <m/>
    <m/>
    <m/>
    <m/>
    <m/>
    <m/>
    <m/>
    <m/>
    <m/>
    <n v="1"/>
    <m/>
  </r>
  <r>
    <s v="LOA ok CMI 20.06.25"/>
    <s v="V400008"/>
    <s v="2021-2420-7"/>
    <x v="41"/>
    <m/>
    <s v="Header"/>
    <m/>
    <m/>
    <x v="11"/>
    <s v="DEU"/>
    <s v="Middle EU - DBC"/>
    <x v="5"/>
    <x v="5"/>
    <n v="138"/>
    <m/>
    <m/>
    <n v="115"/>
    <n v="0"/>
    <n v="0"/>
    <n v="115"/>
    <x v="4"/>
    <m/>
    <m/>
    <m/>
    <x v="5"/>
    <s v="bis zu 50% early termination möglich mit versch. Pönalen"/>
    <d v="2023-09-05T00:00:00"/>
    <d v="2029-07-31T00:00:00"/>
    <m/>
    <m/>
    <n v="2156"/>
    <x v="45"/>
    <m/>
    <m/>
    <m/>
    <m/>
    <s v="with various options"/>
    <m/>
    <m/>
    <n v="3"/>
    <n v="0"/>
    <m/>
    <m/>
    <s v="ab dem 30.06.2023 bis zum 31.12.2023 bis zu 20% und danach pro Kalenderjahr bis zu 40 %, ab dem 31.12.2023 insgesamt bis zu 50 %,  Ankündigungsfristen zwischen 3-9 Mte "/>
    <m/>
    <m/>
    <m/>
    <m/>
    <m/>
    <m/>
    <m/>
    <n v="2156"/>
    <s v="A"/>
    <n v="64"/>
    <n v="1"/>
    <s v="DEU"/>
    <s v="Not required"/>
    <s v="N"/>
    <s v="N"/>
    <n v="24"/>
    <s v="muss bis 31.10.28 wahrgenommen werden"/>
    <m/>
    <m/>
    <m/>
    <n v="140000"/>
    <m/>
    <m/>
    <s v="Euro"/>
    <n v="26.23"/>
    <n v="0"/>
    <n v="0"/>
    <m/>
    <n v="0"/>
    <n v="26.23"/>
    <n v="0"/>
    <n v="780"/>
    <m/>
    <m/>
    <n v="0"/>
    <s v="0.00"/>
    <n v="0"/>
    <n v="0"/>
    <n v="0"/>
    <n v="0"/>
    <n v="26.23"/>
    <n v="0"/>
    <n v="26.23"/>
    <n v="1"/>
    <n v="0"/>
    <n v="26.23"/>
    <n v="26.23"/>
    <n v="19320000"/>
    <n v="0"/>
    <s v="Y"/>
    <n v="115"/>
    <n v="1317585.36"/>
  </r>
  <r>
    <m/>
    <s v="V400008"/>
    <s v="2021-2420-7"/>
    <x v="41"/>
    <m/>
    <s v="Wagon"/>
    <n v="1"/>
    <s v="37 80 4561 434-4"/>
    <x v="11"/>
    <m/>
    <m/>
    <x v="5"/>
    <x v="5"/>
    <n v="1"/>
    <m/>
    <m/>
    <n v="1"/>
    <m/>
    <n v="0"/>
    <n v="1"/>
    <x v="1"/>
    <m/>
    <m/>
    <m/>
    <x v="5"/>
    <m/>
    <m/>
    <m/>
    <d v="2023-09-05T00:00:00"/>
    <d v="2029-07-31T00:00:00"/>
    <n v="2190"/>
    <x v="45"/>
    <m/>
    <m/>
    <m/>
    <m/>
    <s v="with various options"/>
    <m/>
    <m/>
    <n v="3"/>
    <n v="0"/>
    <m/>
    <d v="2029-07-31T00:00:00"/>
    <m/>
    <m/>
    <m/>
    <m/>
    <m/>
    <m/>
    <m/>
    <m/>
    <m/>
    <m/>
    <m/>
    <m/>
    <m/>
    <m/>
    <m/>
    <m/>
    <m/>
    <m/>
    <m/>
    <d v="2029-02-28T00:00:00"/>
    <m/>
    <n v="140000"/>
    <m/>
    <m/>
    <s v="Euro"/>
    <n v="16.59"/>
    <m/>
    <m/>
    <m/>
    <m/>
    <n v="26.23"/>
    <n v="0"/>
    <m/>
    <m/>
    <m/>
    <m/>
    <m/>
    <m/>
    <m/>
    <m/>
    <m/>
    <m/>
    <m/>
    <m/>
    <m/>
    <m/>
    <m/>
    <m/>
    <m/>
    <m/>
    <m/>
    <n v="1"/>
    <m/>
  </r>
  <r>
    <m/>
    <s v="V400008"/>
    <s v="2021-2420-7"/>
    <x v="41"/>
    <m/>
    <s v="Wagon"/>
    <n v="2"/>
    <s v="37 80 4561 435-1"/>
    <x v="11"/>
    <m/>
    <m/>
    <x v="5"/>
    <x v="5"/>
    <n v="1"/>
    <m/>
    <m/>
    <n v="1"/>
    <m/>
    <n v="0"/>
    <n v="1"/>
    <x v="1"/>
    <m/>
    <m/>
    <m/>
    <x v="5"/>
    <m/>
    <m/>
    <m/>
    <d v="2023-09-05T00:00:00"/>
    <d v="2029-07-31T00:00:00"/>
    <n v="2190"/>
    <x v="45"/>
    <m/>
    <m/>
    <m/>
    <m/>
    <s v="with various options"/>
    <m/>
    <m/>
    <n v="3"/>
    <n v="0"/>
    <m/>
    <d v="2029-07-31T00:00:00"/>
    <m/>
    <m/>
    <m/>
    <m/>
    <m/>
    <m/>
    <m/>
    <m/>
    <m/>
    <m/>
    <m/>
    <m/>
    <m/>
    <m/>
    <m/>
    <m/>
    <m/>
    <m/>
    <m/>
    <d v="2029-02-28T00:00:00"/>
    <m/>
    <n v="140000"/>
    <m/>
    <m/>
    <s v="Euro"/>
    <n v="16.59"/>
    <m/>
    <m/>
    <m/>
    <m/>
    <n v="26.23"/>
    <n v="0"/>
    <m/>
    <m/>
    <m/>
    <m/>
    <m/>
    <m/>
    <m/>
    <m/>
    <m/>
    <m/>
    <m/>
    <m/>
    <m/>
    <m/>
    <m/>
    <m/>
    <m/>
    <m/>
    <m/>
    <n v="1"/>
    <m/>
  </r>
  <r>
    <m/>
    <s v="V400008"/>
    <s v="2021-2420-7"/>
    <x v="41"/>
    <m/>
    <s v="Wagon"/>
    <n v="3"/>
    <s v="37 80 4561 436-9"/>
    <x v="11"/>
    <m/>
    <m/>
    <x v="5"/>
    <x v="5"/>
    <n v="1"/>
    <m/>
    <m/>
    <n v="1"/>
    <m/>
    <n v="0"/>
    <n v="1"/>
    <x v="1"/>
    <m/>
    <m/>
    <m/>
    <x v="5"/>
    <m/>
    <m/>
    <m/>
    <d v="2023-09-05T00:00:00"/>
    <d v="2029-07-31T00:00:00"/>
    <n v="2190"/>
    <x v="45"/>
    <m/>
    <m/>
    <m/>
    <m/>
    <s v="with various options"/>
    <m/>
    <m/>
    <n v="3"/>
    <n v="0"/>
    <m/>
    <d v="2029-07-31T00:00:00"/>
    <m/>
    <m/>
    <m/>
    <m/>
    <m/>
    <m/>
    <m/>
    <m/>
    <m/>
    <m/>
    <m/>
    <m/>
    <m/>
    <m/>
    <m/>
    <m/>
    <m/>
    <m/>
    <m/>
    <d v="2029-02-28T00:00:00"/>
    <m/>
    <n v="140000"/>
    <m/>
    <m/>
    <s v="Euro"/>
    <n v="16.59"/>
    <m/>
    <m/>
    <m/>
    <m/>
    <n v="26.23"/>
    <n v="0"/>
    <m/>
    <m/>
    <m/>
    <m/>
    <m/>
    <m/>
    <m/>
    <m/>
    <m/>
    <m/>
    <m/>
    <m/>
    <m/>
    <m/>
    <m/>
    <m/>
    <m/>
    <m/>
    <m/>
    <n v="1"/>
    <m/>
  </r>
  <r>
    <m/>
    <s v="V400008"/>
    <s v="2021-2420-7"/>
    <x v="41"/>
    <m/>
    <s v="Wagon"/>
    <n v="4"/>
    <s v="37 80 4561 437-7"/>
    <x v="11"/>
    <m/>
    <m/>
    <x v="5"/>
    <x v="5"/>
    <n v="1"/>
    <m/>
    <m/>
    <n v="1"/>
    <m/>
    <n v="0"/>
    <n v="1"/>
    <x v="1"/>
    <m/>
    <m/>
    <m/>
    <x v="5"/>
    <m/>
    <m/>
    <m/>
    <d v="2023-09-05T00:00:00"/>
    <d v="2029-07-31T00:00:00"/>
    <n v="2190"/>
    <x v="45"/>
    <m/>
    <m/>
    <m/>
    <m/>
    <s v="with various options"/>
    <m/>
    <m/>
    <n v="3"/>
    <n v="0"/>
    <m/>
    <d v="2029-07-31T00:00:00"/>
    <m/>
    <m/>
    <m/>
    <m/>
    <m/>
    <m/>
    <m/>
    <m/>
    <m/>
    <m/>
    <m/>
    <m/>
    <m/>
    <m/>
    <m/>
    <m/>
    <m/>
    <m/>
    <m/>
    <d v="2029-02-28T00:00:00"/>
    <m/>
    <n v="140000"/>
    <m/>
    <m/>
    <s v="Euro"/>
    <n v="16.59"/>
    <m/>
    <m/>
    <m/>
    <m/>
    <n v="26.23"/>
    <n v="0"/>
    <m/>
    <m/>
    <m/>
    <m/>
    <m/>
    <m/>
    <m/>
    <m/>
    <m/>
    <m/>
    <m/>
    <m/>
    <m/>
    <m/>
    <m/>
    <m/>
    <m/>
    <m/>
    <m/>
    <n v="1"/>
    <m/>
  </r>
  <r>
    <m/>
    <s v="V400008"/>
    <s v="2021-2420-7"/>
    <x v="41"/>
    <m/>
    <s v="Wagon"/>
    <n v="5"/>
    <s v="37 80 4561 438-5"/>
    <x v="11"/>
    <m/>
    <m/>
    <x v="5"/>
    <x v="5"/>
    <n v="1"/>
    <m/>
    <m/>
    <n v="1"/>
    <m/>
    <n v="0"/>
    <n v="1"/>
    <x v="1"/>
    <m/>
    <m/>
    <m/>
    <x v="5"/>
    <m/>
    <m/>
    <m/>
    <d v="2023-09-05T00:00:00"/>
    <d v="2029-07-31T00:00:00"/>
    <n v="2190"/>
    <x v="45"/>
    <m/>
    <m/>
    <m/>
    <m/>
    <s v="with various options"/>
    <m/>
    <m/>
    <n v="3"/>
    <n v="0"/>
    <m/>
    <d v="2029-07-31T00:00:00"/>
    <m/>
    <m/>
    <m/>
    <m/>
    <m/>
    <m/>
    <m/>
    <m/>
    <m/>
    <m/>
    <m/>
    <m/>
    <m/>
    <m/>
    <m/>
    <m/>
    <m/>
    <m/>
    <m/>
    <d v="2029-02-28T00:00:00"/>
    <m/>
    <n v="140000"/>
    <m/>
    <m/>
    <s v="Euro"/>
    <n v="16.59"/>
    <m/>
    <m/>
    <m/>
    <m/>
    <n v="26.23"/>
    <n v="0"/>
    <m/>
    <m/>
    <m/>
    <m/>
    <m/>
    <m/>
    <m/>
    <m/>
    <m/>
    <m/>
    <m/>
    <m/>
    <m/>
    <m/>
    <m/>
    <m/>
    <m/>
    <m/>
    <m/>
    <n v="1"/>
    <m/>
  </r>
  <r>
    <m/>
    <s v="V400008"/>
    <s v="2021-2420-7"/>
    <x v="41"/>
    <m/>
    <s v="Wagon"/>
    <n v="6"/>
    <s v="37 80 4561 439-3"/>
    <x v="11"/>
    <m/>
    <m/>
    <x v="5"/>
    <x v="5"/>
    <n v="1"/>
    <m/>
    <m/>
    <n v="1"/>
    <m/>
    <n v="0"/>
    <n v="1"/>
    <x v="1"/>
    <m/>
    <m/>
    <m/>
    <x v="5"/>
    <m/>
    <m/>
    <m/>
    <d v="2023-09-05T00:00:00"/>
    <d v="2029-07-31T00:00:00"/>
    <n v="2190"/>
    <x v="45"/>
    <m/>
    <m/>
    <m/>
    <m/>
    <s v="with various options"/>
    <m/>
    <m/>
    <n v="3"/>
    <n v="0"/>
    <m/>
    <d v="2029-07-31T00:00:00"/>
    <m/>
    <m/>
    <m/>
    <m/>
    <m/>
    <m/>
    <m/>
    <m/>
    <m/>
    <m/>
    <m/>
    <m/>
    <m/>
    <m/>
    <m/>
    <m/>
    <m/>
    <m/>
    <m/>
    <d v="2029-02-28T00:00:00"/>
    <m/>
    <n v="140000"/>
    <m/>
    <m/>
    <s v="Euro"/>
    <n v="16.59"/>
    <m/>
    <m/>
    <m/>
    <m/>
    <n v="26.23"/>
    <n v="0"/>
    <m/>
    <m/>
    <m/>
    <m/>
    <m/>
    <m/>
    <m/>
    <m/>
    <m/>
    <m/>
    <m/>
    <m/>
    <m/>
    <m/>
    <m/>
    <m/>
    <m/>
    <m/>
    <m/>
    <n v="1"/>
    <m/>
  </r>
  <r>
    <m/>
    <s v="V400008"/>
    <s v="2021-2420-7"/>
    <x v="41"/>
    <m/>
    <s v="Wagon"/>
    <n v="7"/>
    <s v="37 80 4561 440-1"/>
    <x v="11"/>
    <m/>
    <m/>
    <x v="5"/>
    <x v="5"/>
    <n v="1"/>
    <m/>
    <m/>
    <n v="1"/>
    <m/>
    <n v="0"/>
    <n v="1"/>
    <x v="1"/>
    <m/>
    <m/>
    <m/>
    <x v="5"/>
    <m/>
    <m/>
    <m/>
    <d v="2023-09-05T00:00:00"/>
    <d v="2029-07-31T00:00:00"/>
    <n v="2190"/>
    <x v="45"/>
    <m/>
    <m/>
    <m/>
    <m/>
    <s v="with various options"/>
    <m/>
    <m/>
    <n v="3"/>
    <n v="0"/>
    <m/>
    <d v="2029-07-31T00:00:00"/>
    <m/>
    <m/>
    <m/>
    <m/>
    <m/>
    <m/>
    <m/>
    <m/>
    <m/>
    <m/>
    <m/>
    <m/>
    <m/>
    <m/>
    <m/>
    <m/>
    <m/>
    <m/>
    <m/>
    <d v="2029-02-28T00:00:00"/>
    <m/>
    <n v="140000"/>
    <m/>
    <m/>
    <s v="Euro"/>
    <n v="16.59"/>
    <m/>
    <m/>
    <m/>
    <m/>
    <n v="26.23"/>
    <n v="0"/>
    <m/>
    <m/>
    <m/>
    <m/>
    <m/>
    <m/>
    <m/>
    <m/>
    <m/>
    <m/>
    <m/>
    <m/>
    <m/>
    <m/>
    <m/>
    <m/>
    <m/>
    <m/>
    <m/>
    <n v="1"/>
    <m/>
  </r>
  <r>
    <m/>
    <s v="V400008"/>
    <s v="2021-2420-7"/>
    <x v="41"/>
    <m/>
    <s v="Wagon"/>
    <n v="8"/>
    <s v="37 80 4561 441-9"/>
    <x v="11"/>
    <m/>
    <m/>
    <x v="5"/>
    <x v="5"/>
    <n v="1"/>
    <m/>
    <m/>
    <n v="1"/>
    <m/>
    <n v="0"/>
    <n v="1"/>
    <x v="1"/>
    <m/>
    <m/>
    <m/>
    <x v="5"/>
    <m/>
    <m/>
    <m/>
    <d v="2023-09-05T00:00:00"/>
    <d v="2029-07-31T00:00:00"/>
    <n v="2190"/>
    <x v="45"/>
    <m/>
    <m/>
    <m/>
    <m/>
    <s v="with various options"/>
    <m/>
    <m/>
    <n v="3"/>
    <n v="0"/>
    <m/>
    <d v="2029-07-31T00:00:00"/>
    <m/>
    <m/>
    <m/>
    <m/>
    <m/>
    <m/>
    <m/>
    <m/>
    <m/>
    <m/>
    <m/>
    <m/>
    <m/>
    <m/>
    <m/>
    <m/>
    <m/>
    <m/>
    <m/>
    <d v="2029-02-28T00:00:00"/>
    <m/>
    <n v="140000"/>
    <m/>
    <m/>
    <s v="Euro"/>
    <n v="16.59"/>
    <m/>
    <m/>
    <m/>
    <m/>
    <n v="26.23"/>
    <n v="0"/>
    <m/>
    <m/>
    <m/>
    <m/>
    <m/>
    <m/>
    <m/>
    <m/>
    <m/>
    <m/>
    <m/>
    <m/>
    <m/>
    <m/>
    <m/>
    <m/>
    <m/>
    <m/>
    <m/>
    <n v="1"/>
    <m/>
  </r>
  <r>
    <m/>
    <s v="V400008"/>
    <s v="2021-2420-7"/>
    <x v="41"/>
    <m/>
    <s v="Wagon"/>
    <n v="9"/>
    <s v="37 80 4561 442-7"/>
    <x v="11"/>
    <m/>
    <m/>
    <x v="5"/>
    <x v="5"/>
    <n v="1"/>
    <m/>
    <m/>
    <n v="1"/>
    <m/>
    <n v="0"/>
    <n v="1"/>
    <x v="1"/>
    <m/>
    <m/>
    <m/>
    <x v="5"/>
    <m/>
    <m/>
    <m/>
    <d v="2023-09-05T00:00:00"/>
    <d v="2029-07-31T00:00:00"/>
    <n v="2190"/>
    <x v="45"/>
    <m/>
    <m/>
    <m/>
    <m/>
    <s v="with various options"/>
    <m/>
    <m/>
    <n v="3"/>
    <n v="0"/>
    <m/>
    <d v="2029-07-31T00:00:00"/>
    <m/>
    <m/>
    <m/>
    <m/>
    <m/>
    <m/>
    <m/>
    <m/>
    <m/>
    <m/>
    <m/>
    <m/>
    <m/>
    <m/>
    <m/>
    <m/>
    <m/>
    <m/>
    <m/>
    <d v="2029-02-28T00:00:00"/>
    <m/>
    <n v="140000"/>
    <m/>
    <m/>
    <s v="Euro"/>
    <n v="16.59"/>
    <m/>
    <m/>
    <m/>
    <m/>
    <n v="26.23"/>
    <n v="0"/>
    <m/>
    <m/>
    <m/>
    <m/>
    <m/>
    <m/>
    <m/>
    <m/>
    <m/>
    <m/>
    <m/>
    <m/>
    <m/>
    <m/>
    <m/>
    <m/>
    <m/>
    <m/>
    <m/>
    <n v="1"/>
    <m/>
  </r>
  <r>
    <m/>
    <s v="V400008"/>
    <s v="2021-2420-7"/>
    <x v="41"/>
    <m/>
    <s v="Wagon"/>
    <n v="10"/>
    <s v="37 80 4561 443-5"/>
    <x v="11"/>
    <m/>
    <m/>
    <x v="5"/>
    <x v="5"/>
    <n v="1"/>
    <m/>
    <m/>
    <n v="1"/>
    <m/>
    <n v="0"/>
    <n v="1"/>
    <x v="1"/>
    <m/>
    <m/>
    <m/>
    <x v="5"/>
    <m/>
    <m/>
    <m/>
    <d v="2023-09-05T00:00:00"/>
    <d v="2029-07-31T00:00:00"/>
    <n v="2190"/>
    <x v="45"/>
    <m/>
    <m/>
    <m/>
    <m/>
    <s v="with various options"/>
    <m/>
    <m/>
    <n v="3"/>
    <n v="0"/>
    <m/>
    <d v="2029-07-31T00:00:00"/>
    <m/>
    <m/>
    <m/>
    <m/>
    <m/>
    <m/>
    <m/>
    <m/>
    <m/>
    <m/>
    <m/>
    <m/>
    <m/>
    <m/>
    <m/>
    <m/>
    <m/>
    <m/>
    <m/>
    <d v="2029-02-28T00:00:00"/>
    <m/>
    <n v="140000"/>
    <m/>
    <m/>
    <s v="Euro"/>
    <n v="16.59"/>
    <m/>
    <m/>
    <m/>
    <m/>
    <n v="26.23"/>
    <n v="0"/>
    <m/>
    <m/>
    <m/>
    <m/>
    <m/>
    <m/>
    <m/>
    <m/>
    <m/>
    <m/>
    <m/>
    <m/>
    <m/>
    <m/>
    <m/>
    <m/>
    <m/>
    <m/>
    <m/>
    <n v="1"/>
    <m/>
  </r>
  <r>
    <m/>
    <s v="V400008"/>
    <s v="2021-2420-7"/>
    <x v="41"/>
    <m/>
    <s v="Wagon"/>
    <n v="11"/>
    <s v="37 80 4561 444-3"/>
    <x v="11"/>
    <m/>
    <m/>
    <x v="5"/>
    <x v="5"/>
    <n v="1"/>
    <m/>
    <m/>
    <n v="1"/>
    <m/>
    <n v="0"/>
    <n v="1"/>
    <x v="1"/>
    <m/>
    <m/>
    <m/>
    <x v="5"/>
    <m/>
    <m/>
    <m/>
    <d v="2023-09-05T00:00:00"/>
    <d v="2029-07-31T00:00:00"/>
    <n v="2190"/>
    <x v="45"/>
    <m/>
    <m/>
    <m/>
    <m/>
    <s v="with various options"/>
    <m/>
    <m/>
    <n v="3"/>
    <n v="0"/>
    <m/>
    <d v="2029-07-31T00:00:00"/>
    <m/>
    <m/>
    <m/>
    <m/>
    <m/>
    <m/>
    <m/>
    <m/>
    <m/>
    <m/>
    <m/>
    <m/>
    <m/>
    <m/>
    <m/>
    <m/>
    <m/>
    <m/>
    <m/>
    <d v="2029-02-28T00:00:00"/>
    <m/>
    <n v="140000"/>
    <m/>
    <m/>
    <s v="Euro"/>
    <n v="16.59"/>
    <m/>
    <m/>
    <m/>
    <m/>
    <n v="26.23"/>
    <n v="0"/>
    <m/>
    <m/>
    <m/>
    <m/>
    <m/>
    <m/>
    <m/>
    <m/>
    <m/>
    <m/>
    <m/>
    <m/>
    <m/>
    <m/>
    <m/>
    <m/>
    <m/>
    <m/>
    <m/>
    <n v="1"/>
    <m/>
  </r>
  <r>
    <m/>
    <s v="V400008"/>
    <s v="2021-2420-7"/>
    <x v="41"/>
    <m/>
    <s v="Wagon"/>
    <n v="12"/>
    <s v="37 80 4561 445-0"/>
    <x v="11"/>
    <m/>
    <m/>
    <x v="5"/>
    <x v="5"/>
    <n v="1"/>
    <m/>
    <m/>
    <n v="1"/>
    <m/>
    <n v="0"/>
    <n v="1"/>
    <x v="1"/>
    <m/>
    <m/>
    <m/>
    <x v="5"/>
    <m/>
    <m/>
    <m/>
    <d v="2023-09-05T00:00:00"/>
    <d v="2029-07-31T00:00:00"/>
    <n v="2190"/>
    <x v="45"/>
    <m/>
    <m/>
    <m/>
    <m/>
    <s v="with various options"/>
    <m/>
    <m/>
    <n v="3"/>
    <n v="0"/>
    <m/>
    <d v="2029-07-31T00:00:00"/>
    <m/>
    <m/>
    <m/>
    <m/>
    <m/>
    <m/>
    <m/>
    <m/>
    <m/>
    <m/>
    <m/>
    <m/>
    <m/>
    <m/>
    <m/>
    <m/>
    <m/>
    <m/>
    <m/>
    <d v="2029-02-28T00:00:00"/>
    <m/>
    <n v="140000"/>
    <m/>
    <m/>
    <s v="Euro"/>
    <n v="16.59"/>
    <m/>
    <m/>
    <m/>
    <m/>
    <n v="26.23"/>
    <n v="0"/>
    <m/>
    <m/>
    <m/>
    <m/>
    <m/>
    <m/>
    <m/>
    <m/>
    <m/>
    <m/>
    <m/>
    <m/>
    <m/>
    <m/>
    <m/>
    <m/>
    <m/>
    <m/>
    <m/>
    <n v="1"/>
    <m/>
  </r>
  <r>
    <m/>
    <s v="V400008"/>
    <s v="2021-2420-7"/>
    <x v="41"/>
    <m/>
    <s v="Wagon"/>
    <n v="13"/>
    <s v="37 80 4561 446-8"/>
    <x v="11"/>
    <m/>
    <m/>
    <x v="5"/>
    <x v="5"/>
    <n v="1"/>
    <m/>
    <m/>
    <n v="1"/>
    <m/>
    <n v="0"/>
    <n v="1"/>
    <x v="1"/>
    <m/>
    <m/>
    <m/>
    <x v="5"/>
    <m/>
    <m/>
    <m/>
    <d v="2023-09-05T00:00:00"/>
    <d v="2029-07-31T00:00:00"/>
    <n v="2190"/>
    <x v="45"/>
    <m/>
    <m/>
    <m/>
    <m/>
    <s v="with various options"/>
    <m/>
    <m/>
    <n v="3"/>
    <n v="0"/>
    <m/>
    <d v="2029-07-31T00:00:00"/>
    <m/>
    <m/>
    <m/>
    <m/>
    <m/>
    <m/>
    <m/>
    <m/>
    <m/>
    <m/>
    <m/>
    <m/>
    <m/>
    <m/>
    <m/>
    <m/>
    <m/>
    <m/>
    <m/>
    <d v="2029-02-28T00:00:00"/>
    <m/>
    <n v="140000"/>
    <m/>
    <m/>
    <s v="Euro"/>
    <n v="16.59"/>
    <m/>
    <m/>
    <m/>
    <m/>
    <n v="26.23"/>
    <n v="0"/>
    <m/>
    <m/>
    <m/>
    <m/>
    <m/>
    <m/>
    <m/>
    <m/>
    <m/>
    <m/>
    <m/>
    <m/>
    <m/>
    <m/>
    <m/>
    <m/>
    <m/>
    <m/>
    <m/>
    <n v="1"/>
    <m/>
  </r>
  <r>
    <m/>
    <s v="V400008"/>
    <s v="2021-2420-7"/>
    <x v="41"/>
    <m/>
    <s v="Wagon"/>
    <n v="14"/>
    <s v="37 80 4561 447-6"/>
    <x v="11"/>
    <m/>
    <m/>
    <x v="5"/>
    <x v="5"/>
    <n v="1"/>
    <m/>
    <m/>
    <n v="1"/>
    <m/>
    <n v="0"/>
    <n v="1"/>
    <x v="1"/>
    <m/>
    <m/>
    <m/>
    <x v="5"/>
    <m/>
    <m/>
    <m/>
    <d v="2023-09-05T00:00:00"/>
    <d v="2029-07-31T00:00:00"/>
    <n v="2190"/>
    <x v="45"/>
    <m/>
    <m/>
    <m/>
    <m/>
    <s v="with various options"/>
    <m/>
    <m/>
    <n v="3"/>
    <n v="0"/>
    <m/>
    <d v="2029-07-31T00:00:00"/>
    <m/>
    <m/>
    <m/>
    <m/>
    <m/>
    <m/>
    <m/>
    <m/>
    <m/>
    <m/>
    <m/>
    <m/>
    <m/>
    <m/>
    <m/>
    <m/>
    <m/>
    <m/>
    <m/>
    <d v="2029-02-28T00:00:00"/>
    <m/>
    <n v="140000"/>
    <m/>
    <m/>
    <s v="Euro"/>
    <n v="16.59"/>
    <m/>
    <m/>
    <m/>
    <m/>
    <n v="26.23"/>
    <n v="0"/>
    <m/>
    <m/>
    <m/>
    <m/>
    <m/>
    <m/>
    <m/>
    <m/>
    <m/>
    <m/>
    <m/>
    <m/>
    <m/>
    <m/>
    <m/>
    <m/>
    <m/>
    <m/>
    <m/>
    <n v="1"/>
    <m/>
  </r>
  <r>
    <m/>
    <s v="V400008"/>
    <s v="2021-2420-7"/>
    <x v="41"/>
    <m/>
    <s v="Wagon"/>
    <n v="15"/>
    <s v="37 80 4561 448-4"/>
    <x v="11"/>
    <m/>
    <m/>
    <x v="5"/>
    <x v="5"/>
    <n v="1"/>
    <m/>
    <m/>
    <n v="1"/>
    <m/>
    <n v="0"/>
    <n v="1"/>
    <x v="1"/>
    <m/>
    <m/>
    <m/>
    <x v="5"/>
    <m/>
    <m/>
    <m/>
    <d v="2023-09-05T00:00:00"/>
    <d v="2029-07-31T00:00:00"/>
    <n v="2190"/>
    <x v="45"/>
    <m/>
    <m/>
    <m/>
    <m/>
    <s v="with various options"/>
    <m/>
    <m/>
    <n v="3"/>
    <n v="0"/>
    <m/>
    <d v="2029-07-31T00:00:00"/>
    <m/>
    <m/>
    <m/>
    <m/>
    <m/>
    <m/>
    <m/>
    <m/>
    <m/>
    <m/>
    <m/>
    <m/>
    <m/>
    <m/>
    <m/>
    <m/>
    <m/>
    <m/>
    <m/>
    <d v="2029-02-28T00:00:00"/>
    <m/>
    <n v="140000"/>
    <m/>
    <m/>
    <s v="Euro"/>
    <n v="16.59"/>
    <m/>
    <m/>
    <m/>
    <m/>
    <n v="26.23"/>
    <n v="0"/>
    <m/>
    <m/>
    <m/>
    <m/>
    <m/>
    <m/>
    <m/>
    <m/>
    <m/>
    <m/>
    <m/>
    <m/>
    <m/>
    <m/>
    <m/>
    <m/>
    <m/>
    <m/>
    <m/>
    <n v="1"/>
    <m/>
  </r>
  <r>
    <m/>
    <s v="V400008"/>
    <s v="2021-2420-7"/>
    <x v="41"/>
    <m/>
    <s v="Wagon"/>
    <n v="16"/>
    <s v="37 80 4561 449-2"/>
    <x v="11"/>
    <m/>
    <m/>
    <x v="5"/>
    <x v="5"/>
    <n v="1"/>
    <m/>
    <m/>
    <n v="1"/>
    <m/>
    <n v="0"/>
    <n v="1"/>
    <x v="1"/>
    <m/>
    <m/>
    <m/>
    <x v="5"/>
    <m/>
    <m/>
    <m/>
    <d v="2023-09-05T00:00:00"/>
    <d v="2029-07-31T00:00:00"/>
    <n v="2190"/>
    <x v="45"/>
    <m/>
    <m/>
    <m/>
    <m/>
    <s v="with various options"/>
    <m/>
    <m/>
    <n v="3"/>
    <n v="0"/>
    <m/>
    <d v="2029-07-31T00:00:00"/>
    <m/>
    <m/>
    <m/>
    <m/>
    <m/>
    <m/>
    <m/>
    <m/>
    <m/>
    <m/>
    <m/>
    <m/>
    <m/>
    <m/>
    <m/>
    <m/>
    <m/>
    <m/>
    <m/>
    <d v="2029-02-28T00:00:00"/>
    <m/>
    <n v="140000"/>
    <m/>
    <m/>
    <s v="Euro"/>
    <n v="16.59"/>
    <m/>
    <m/>
    <m/>
    <m/>
    <n v="26.23"/>
    <n v="0"/>
    <m/>
    <m/>
    <m/>
    <m/>
    <m/>
    <m/>
    <m/>
    <m/>
    <m/>
    <m/>
    <m/>
    <m/>
    <m/>
    <m/>
    <m/>
    <m/>
    <m/>
    <m/>
    <m/>
    <n v="1"/>
    <m/>
  </r>
  <r>
    <m/>
    <s v="V400008"/>
    <s v="2021-2420-7"/>
    <x v="41"/>
    <m/>
    <s v="Wagon"/>
    <n v="17"/>
    <s v="37 80 4561 450-0"/>
    <x v="11"/>
    <m/>
    <m/>
    <x v="5"/>
    <x v="5"/>
    <n v="1"/>
    <m/>
    <m/>
    <n v="1"/>
    <m/>
    <n v="0"/>
    <n v="1"/>
    <x v="1"/>
    <m/>
    <m/>
    <m/>
    <x v="5"/>
    <m/>
    <m/>
    <m/>
    <d v="2023-09-05T00:00:00"/>
    <d v="2029-07-31T00:00:00"/>
    <n v="2190"/>
    <x v="45"/>
    <m/>
    <m/>
    <m/>
    <m/>
    <s v="with various options"/>
    <m/>
    <m/>
    <n v="3"/>
    <n v="0"/>
    <m/>
    <d v="2029-07-31T00:00:00"/>
    <m/>
    <m/>
    <m/>
    <m/>
    <m/>
    <m/>
    <m/>
    <m/>
    <m/>
    <m/>
    <m/>
    <m/>
    <m/>
    <m/>
    <m/>
    <m/>
    <m/>
    <m/>
    <m/>
    <d v="2029-02-28T00:00:00"/>
    <m/>
    <n v="140000"/>
    <m/>
    <m/>
    <s v="Euro"/>
    <n v="16.59"/>
    <m/>
    <m/>
    <m/>
    <m/>
    <n v="26.23"/>
    <n v="0"/>
    <m/>
    <m/>
    <m/>
    <m/>
    <m/>
    <m/>
    <m/>
    <m/>
    <m/>
    <m/>
    <m/>
    <m/>
    <m/>
    <m/>
    <m/>
    <m/>
    <m/>
    <m/>
    <m/>
    <n v="1"/>
    <m/>
  </r>
  <r>
    <m/>
    <s v="V400008"/>
    <s v="2021-2420-7"/>
    <x v="41"/>
    <m/>
    <s v="Wagon"/>
    <n v="18"/>
    <s v="37 80 4561 451-8"/>
    <x v="11"/>
    <m/>
    <m/>
    <x v="5"/>
    <x v="5"/>
    <n v="1"/>
    <m/>
    <m/>
    <n v="1"/>
    <m/>
    <n v="0"/>
    <n v="1"/>
    <x v="1"/>
    <m/>
    <m/>
    <m/>
    <x v="5"/>
    <m/>
    <m/>
    <m/>
    <d v="2023-09-05T00:00:00"/>
    <d v="2029-07-31T00:00:00"/>
    <n v="2190"/>
    <x v="45"/>
    <m/>
    <m/>
    <m/>
    <m/>
    <s v="with various options"/>
    <m/>
    <m/>
    <n v="3"/>
    <n v="0"/>
    <m/>
    <d v="2029-07-31T00:00:00"/>
    <m/>
    <m/>
    <m/>
    <m/>
    <m/>
    <m/>
    <m/>
    <m/>
    <m/>
    <m/>
    <m/>
    <m/>
    <m/>
    <m/>
    <m/>
    <m/>
    <m/>
    <m/>
    <m/>
    <d v="2029-02-28T00:00:00"/>
    <m/>
    <n v="140000"/>
    <m/>
    <m/>
    <s v="Euro"/>
    <n v="16.59"/>
    <m/>
    <m/>
    <m/>
    <m/>
    <n v="26.23"/>
    <n v="0"/>
    <m/>
    <m/>
    <m/>
    <m/>
    <m/>
    <m/>
    <m/>
    <m/>
    <m/>
    <m/>
    <m/>
    <m/>
    <m/>
    <m/>
    <m/>
    <m/>
    <m/>
    <m/>
    <m/>
    <n v="1"/>
    <m/>
  </r>
  <r>
    <m/>
    <s v="V400008"/>
    <s v="2021-2420-7"/>
    <x v="41"/>
    <m/>
    <s v="Wagon"/>
    <n v="19"/>
    <s v="37 80 4561 452-6"/>
    <x v="11"/>
    <m/>
    <m/>
    <x v="5"/>
    <x v="5"/>
    <n v="1"/>
    <m/>
    <m/>
    <n v="1"/>
    <m/>
    <n v="0"/>
    <n v="1"/>
    <x v="1"/>
    <m/>
    <m/>
    <m/>
    <x v="5"/>
    <m/>
    <m/>
    <m/>
    <d v="2023-09-05T00:00:00"/>
    <d v="2029-07-31T00:00:00"/>
    <n v="2190"/>
    <x v="45"/>
    <m/>
    <m/>
    <m/>
    <m/>
    <s v="with various options"/>
    <m/>
    <m/>
    <n v="3"/>
    <n v="0"/>
    <m/>
    <d v="2029-07-31T00:00:00"/>
    <m/>
    <m/>
    <m/>
    <m/>
    <m/>
    <m/>
    <m/>
    <m/>
    <m/>
    <m/>
    <m/>
    <m/>
    <m/>
    <m/>
    <m/>
    <m/>
    <m/>
    <m/>
    <m/>
    <d v="2029-02-28T00:00:00"/>
    <m/>
    <n v="140000"/>
    <m/>
    <m/>
    <s v="Euro"/>
    <n v="16.59"/>
    <m/>
    <m/>
    <m/>
    <m/>
    <n v="26.23"/>
    <n v="0"/>
    <m/>
    <m/>
    <m/>
    <m/>
    <m/>
    <m/>
    <m/>
    <m/>
    <m/>
    <m/>
    <m/>
    <m/>
    <m/>
    <m/>
    <m/>
    <m/>
    <m/>
    <m/>
    <m/>
    <n v="1"/>
    <m/>
  </r>
  <r>
    <m/>
    <s v="V400008"/>
    <s v="2021-2420-7"/>
    <x v="41"/>
    <m/>
    <s v="Wagon"/>
    <n v="20"/>
    <s v="37 80 4561 458-3"/>
    <x v="11"/>
    <m/>
    <m/>
    <x v="5"/>
    <x v="5"/>
    <n v="1"/>
    <m/>
    <m/>
    <n v="1"/>
    <m/>
    <n v="0"/>
    <n v="1"/>
    <x v="1"/>
    <m/>
    <m/>
    <m/>
    <x v="5"/>
    <m/>
    <m/>
    <m/>
    <d v="2023-09-05T00:00:00"/>
    <d v="2029-07-31T00:00:00"/>
    <n v="2190"/>
    <x v="45"/>
    <m/>
    <m/>
    <m/>
    <m/>
    <s v="with various options"/>
    <m/>
    <m/>
    <n v="3"/>
    <n v="0"/>
    <m/>
    <d v="2029-07-31T00:00:00"/>
    <m/>
    <m/>
    <m/>
    <m/>
    <m/>
    <m/>
    <m/>
    <m/>
    <m/>
    <m/>
    <m/>
    <m/>
    <m/>
    <m/>
    <m/>
    <m/>
    <m/>
    <m/>
    <m/>
    <d v="2029-02-28T00:00:00"/>
    <m/>
    <n v="140000"/>
    <m/>
    <m/>
    <s v="Euro"/>
    <n v="16.59"/>
    <m/>
    <m/>
    <m/>
    <m/>
    <n v="26.23"/>
    <n v="0"/>
    <m/>
    <m/>
    <m/>
    <m/>
    <m/>
    <m/>
    <m/>
    <m/>
    <m/>
    <m/>
    <m/>
    <m/>
    <m/>
    <m/>
    <m/>
    <m/>
    <m/>
    <m/>
    <m/>
    <n v="1"/>
    <m/>
  </r>
  <r>
    <m/>
    <s v="V400008"/>
    <s v="2021-2420-7"/>
    <x v="41"/>
    <m/>
    <s v="Wagon"/>
    <n v="21"/>
    <s v="37 80 4561 454-2"/>
    <x v="11"/>
    <m/>
    <m/>
    <x v="5"/>
    <x v="5"/>
    <n v="1"/>
    <m/>
    <m/>
    <n v="1"/>
    <m/>
    <n v="0"/>
    <n v="1"/>
    <x v="1"/>
    <m/>
    <m/>
    <m/>
    <x v="5"/>
    <m/>
    <m/>
    <m/>
    <d v="2023-09-05T00:00:00"/>
    <d v="2029-07-31T00:00:00"/>
    <n v="2190"/>
    <x v="45"/>
    <m/>
    <m/>
    <m/>
    <m/>
    <s v="with various options"/>
    <m/>
    <m/>
    <n v="3"/>
    <n v="0"/>
    <m/>
    <d v="2029-07-31T00:00:00"/>
    <m/>
    <m/>
    <m/>
    <m/>
    <m/>
    <m/>
    <m/>
    <m/>
    <m/>
    <m/>
    <m/>
    <m/>
    <m/>
    <m/>
    <m/>
    <m/>
    <m/>
    <m/>
    <m/>
    <d v="2029-02-28T00:00:00"/>
    <m/>
    <n v="140000"/>
    <m/>
    <m/>
    <s v="Euro"/>
    <n v="16.59"/>
    <m/>
    <m/>
    <m/>
    <m/>
    <n v="26.23"/>
    <n v="0"/>
    <m/>
    <m/>
    <m/>
    <m/>
    <m/>
    <m/>
    <m/>
    <m/>
    <m/>
    <m/>
    <m/>
    <m/>
    <m/>
    <m/>
    <m/>
    <m/>
    <m/>
    <m/>
    <m/>
    <n v="1"/>
    <m/>
  </r>
  <r>
    <m/>
    <s v="V400008"/>
    <s v="2021-2420-7"/>
    <x v="41"/>
    <m/>
    <s v="Wagon"/>
    <n v="22"/>
    <s v="37 80 4561 455-9"/>
    <x v="11"/>
    <m/>
    <m/>
    <x v="5"/>
    <x v="5"/>
    <n v="1"/>
    <m/>
    <m/>
    <n v="1"/>
    <m/>
    <n v="0"/>
    <n v="1"/>
    <x v="1"/>
    <m/>
    <m/>
    <m/>
    <x v="5"/>
    <m/>
    <m/>
    <m/>
    <d v="2023-09-05T00:00:00"/>
    <d v="2029-07-31T00:00:00"/>
    <n v="2190"/>
    <x v="45"/>
    <m/>
    <m/>
    <m/>
    <m/>
    <s v="with various options"/>
    <m/>
    <m/>
    <n v="3"/>
    <n v="0"/>
    <m/>
    <d v="2029-07-31T00:00:00"/>
    <m/>
    <m/>
    <m/>
    <m/>
    <m/>
    <m/>
    <m/>
    <m/>
    <m/>
    <m/>
    <m/>
    <m/>
    <m/>
    <m/>
    <m/>
    <m/>
    <m/>
    <m/>
    <m/>
    <d v="2029-02-28T00:00:00"/>
    <m/>
    <n v="140000"/>
    <m/>
    <m/>
    <s v="Euro"/>
    <n v="16.59"/>
    <m/>
    <m/>
    <m/>
    <m/>
    <n v="26.23"/>
    <n v="0"/>
    <m/>
    <m/>
    <m/>
    <m/>
    <m/>
    <m/>
    <m/>
    <m/>
    <m/>
    <m/>
    <m/>
    <m/>
    <m/>
    <m/>
    <m/>
    <m/>
    <m/>
    <m/>
    <m/>
    <n v="1"/>
    <m/>
  </r>
  <r>
    <m/>
    <s v="V400008"/>
    <s v="2021-2420-7"/>
    <x v="41"/>
    <m/>
    <s v="Wagon"/>
    <n v="23"/>
    <s v="37 80 4561 456-7"/>
    <x v="11"/>
    <m/>
    <m/>
    <x v="5"/>
    <x v="5"/>
    <n v="1"/>
    <m/>
    <m/>
    <n v="1"/>
    <m/>
    <n v="0"/>
    <n v="1"/>
    <x v="1"/>
    <m/>
    <m/>
    <m/>
    <x v="5"/>
    <m/>
    <m/>
    <m/>
    <d v="2023-09-05T00:00:00"/>
    <d v="2029-07-31T00:00:00"/>
    <n v="2190"/>
    <x v="45"/>
    <m/>
    <m/>
    <m/>
    <m/>
    <s v="with various options"/>
    <m/>
    <m/>
    <n v="3"/>
    <n v="0"/>
    <m/>
    <d v="2029-07-31T00:00:00"/>
    <m/>
    <m/>
    <m/>
    <m/>
    <m/>
    <m/>
    <m/>
    <m/>
    <m/>
    <m/>
    <m/>
    <m/>
    <m/>
    <m/>
    <m/>
    <m/>
    <m/>
    <m/>
    <m/>
    <d v="2029-02-28T00:00:00"/>
    <m/>
    <n v="140000"/>
    <m/>
    <m/>
    <s v="Euro"/>
    <n v="16.59"/>
    <m/>
    <m/>
    <m/>
    <m/>
    <n v="26.23"/>
    <n v="0"/>
    <m/>
    <m/>
    <m/>
    <m/>
    <m/>
    <m/>
    <m/>
    <m/>
    <m/>
    <m/>
    <m/>
    <m/>
    <m/>
    <m/>
    <m/>
    <m/>
    <m/>
    <m/>
    <m/>
    <n v="1"/>
    <m/>
  </r>
  <r>
    <m/>
    <s v="V400008"/>
    <s v="2021-2420-7"/>
    <x v="41"/>
    <m/>
    <s v="Wagon"/>
    <n v="24"/>
    <s v="37 80 4561 453-4"/>
    <x v="11"/>
    <m/>
    <m/>
    <x v="5"/>
    <x v="5"/>
    <n v="1"/>
    <m/>
    <m/>
    <n v="1"/>
    <m/>
    <n v="0"/>
    <n v="1"/>
    <x v="1"/>
    <m/>
    <m/>
    <m/>
    <x v="5"/>
    <m/>
    <m/>
    <m/>
    <d v="2023-10-05T00:00:00"/>
    <d v="2029-07-31T00:00:00"/>
    <n v="2190"/>
    <x v="45"/>
    <m/>
    <m/>
    <m/>
    <m/>
    <s v="with various options"/>
    <m/>
    <m/>
    <n v="3"/>
    <n v="0"/>
    <m/>
    <d v="2029-07-31T00:00:00"/>
    <m/>
    <m/>
    <m/>
    <m/>
    <m/>
    <m/>
    <m/>
    <m/>
    <m/>
    <m/>
    <m/>
    <m/>
    <m/>
    <m/>
    <m/>
    <m/>
    <m/>
    <m/>
    <m/>
    <d v="2029-02-28T00:00:00"/>
    <m/>
    <n v="140000"/>
    <m/>
    <m/>
    <s v="Euro"/>
    <n v="16.59"/>
    <m/>
    <m/>
    <m/>
    <m/>
    <n v="26.23"/>
    <n v="0"/>
    <m/>
    <m/>
    <m/>
    <m/>
    <m/>
    <m/>
    <m/>
    <m/>
    <m/>
    <m/>
    <m/>
    <m/>
    <m/>
    <m/>
    <m/>
    <m/>
    <m/>
    <m/>
    <m/>
    <n v="1"/>
    <m/>
  </r>
  <r>
    <m/>
    <s v="V400008"/>
    <s v="2021-2420-7"/>
    <x v="41"/>
    <m/>
    <s v="Wagon"/>
    <n v="25"/>
    <s v="37 80 4561 457-5"/>
    <x v="11"/>
    <m/>
    <m/>
    <x v="5"/>
    <x v="5"/>
    <n v="1"/>
    <m/>
    <m/>
    <n v="1"/>
    <m/>
    <n v="0"/>
    <n v="1"/>
    <x v="1"/>
    <m/>
    <m/>
    <m/>
    <x v="5"/>
    <m/>
    <m/>
    <m/>
    <d v="2023-10-05T00:00:00"/>
    <d v="2029-07-31T00:00:00"/>
    <n v="2190"/>
    <x v="45"/>
    <m/>
    <m/>
    <m/>
    <m/>
    <s v="with various options"/>
    <m/>
    <m/>
    <n v="3"/>
    <n v="0"/>
    <m/>
    <d v="2029-07-31T00:00:00"/>
    <m/>
    <m/>
    <m/>
    <m/>
    <m/>
    <m/>
    <m/>
    <m/>
    <m/>
    <m/>
    <m/>
    <m/>
    <m/>
    <m/>
    <m/>
    <m/>
    <m/>
    <m/>
    <m/>
    <d v="2029-02-28T00:00:00"/>
    <m/>
    <n v="140000"/>
    <m/>
    <m/>
    <s v="Euro"/>
    <n v="16.59"/>
    <m/>
    <m/>
    <m/>
    <m/>
    <n v="26.23"/>
    <n v="0"/>
    <m/>
    <m/>
    <m/>
    <m/>
    <m/>
    <m/>
    <m/>
    <m/>
    <m/>
    <m/>
    <m/>
    <m/>
    <m/>
    <m/>
    <m/>
    <m/>
    <m/>
    <m/>
    <m/>
    <n v="1"/>
    <m/>
  </r>
  <r>
    <m/>
    <s v="V400008"/>
    <s v="2021-2420-7"/>
    <x v="41"/>
    <m/>
    <s v="Wagon"/>
    <n v="26"/>
    <s v="37 80 4561 459-1"/>
    <x v="11"/>
    <m/>
    <m/>
    <x v="5"/>
    <x v="5"/>
    <n v="1"/>
    <m/>
    <m/>
    <n v="1"/>
    <m/>
    <n v="0"/>
    <n v="1"/>
    <x v="1"/>
    <m/>
    <m/>
    <m/>
    <x v="5"/>
    <m/>
    <m/>
    <m/>
    <d v="2023-10-05T00:00:00"/>
    <d v="2029-07-31T00:00:00"/>
    <n v="2190"/>
    <x v="45"/>
    <m/>
    <m/>
    <m/>
    <m/>
    <s v="with various options"/>
    <m/>
    <m/>
    <n v="3"/>
    <n v="0"/>
    <m/>
    <d v="2029-07-31T00:00:00"/>
    <m/>
    <m/>
    <m/>
    <m/>
    <m/>
    <m/>
    <m/>
    <m/>
    <m/>
    <m/>
    <m/>
    <m/>
    <m/>
    <m/>
    <m/>
    <m/>
    <m/>
    <m/>
    <m/>
    <d v="2029-02-28T00:00:00"/>
    <m/>
    <n v="140000"/>
    <m/>
    <m/>
    <s v="Euro"/>
    <n v="16.59"/>
    <m/>
    <m/>
    <m/>
    <m/>
    <n v="26.23"/>
    <n v="0"/>
    <m/>
    <m/>
    <m/>
    <m/>
    <m/>
    <m/>
    <m/>
    <m/>
    <m/>
    <m/>
    <m/>
    <m/>
    <m/>
    <m/>
    <m/>
    <m/>
    <m/>
    <m/>
    <m/>
    <n v="1"/>
    <m/>
  </r>
  <r>
    <m/>
    <s v="V400008"/>
    <s v="2021-2420-7"/>
    <x v="41"/>
    <m/>
    <s v="Wagon"/>
    <n v="27"/>
    <s v="37 80 4561 460-9"/>
    <x v="11"/>
    <m/>
    <m/>
    <x v="5"/>
    <x v="5"/>
    <n v="1"/>
    <m/>
    <m/>
    <n v="1"/>
    <m/>
    <n v="0"/>
    <n v="1"/>
    <x v="1"/>
    <m/>
    <m/>
    <m/>
    <x v="5"/>
    <m/>
    <m/>
    <m/>
    <d v="2023-10-05T00:00:00"/>
    <d v="2029-07-31T00:00:00"/>
    <n v="2190"/>
    <x v="45"/>
    <m/>
    <m/>
    <m/>
    <m/>
    <s v="with various options"/>
    <m/>
    <m/>
    <n v="3"/>
    <n v="0"/>
    <m/>
    <d v="2029-07-31T00:00:00"/>
    <m/>
    <m/>
    <m/>
    <m/>
    <m/>
    <m/>
    <m/>
    <m/>
    <m/>
    <m/>
    <m/>
    <m/>
    <m/>
    <m/>
    <m/>
    <m/>
    <m/>
    <m/>
    <m/>
    <d v="2029-02-28T00:00:00"/>
    <m/>
    <n v="140000"/>
    <m/>
    <m/>
    <s v="Euro"/>
    <n v="16.59"/>
    <m/>
    <m/>
    <m/>
    <m/>
    <n v="26.23"/>
    <n v="0"/>
    <m/>
    <m/>
    <m/>
    <m/>
    <m/>
    <m/>
    <m/>
    <m/>
    <m/>
    <m/>
    <m/>
    <m/>
    <m/>
    <m/>
    <m/>
    <m/>
    <m/>
    <m/>
    <m/>
    <n v="1"/>
    <m/>
  </r>
  <r>
    <m/>
    <s v="V400008"/>
    <s v="2021-2420-7"/>
    <x v="41"/>
    <m/>
    <s v="Wagon"/>
    <n v="28"/>
    <s v="37 80 4561 461-7"/>
    <x v="11"/>
    <m/>
    <m/>
    <x v="5"/>
    <x v="5"/>
    <n v="1"/>
    <m/>
    <m/>
    <n v="1"/>
    <m/>
    <n v="0"/>
    <n v="1"/>
    <x v="1"/>
    <m/>
    <m/>
    <m/>
    <x v="5"/>
    <m/>
    <m/>
    <m/>
    <d v="2023-10-05T00:00:00"/>
    <d v="2029-07-31T00:00:00"/>
    <n v="2190"/>
    <x v="45"/>
    <m/>
    <m/>
    <m/>
    <m/>
    <s v="with various options"/>
    <m/>
    <m/>
    <n v="3"/>
    <n v="0"/>
    <m/>
    <d v="2029-07-31T00:00:00"/>
    <m/>
    <m/>
    <m/>
    <m/>
    <m/>
    <m/>
    <m/>
    <m/>
    <m/>
    <m/>
    <m/>
    <m/>
    <m/>
    <m/>
    <m/>
    <m/>
    <m/>
    <m/>
    <m/>
    <d v="2029-02-28T00:00:00"/>
    <m/>
    <n v="140000"/>
    <m/>
    <m/>
    <s v="Euro"/>
    <n v="16.59"/>
    <m/>
    <m/>
    <m/>
    <m/>
    <n v="26.23"/>
    <n v="0"/>
    <m/>
    <m/>
    <m/>
    <m/>
    <m/>
    <m/>
    <m/>
    <m/>
    <m/>
    <m/>
    <m/>
    <m/>
    <m/>
    <m/>
    <m/>
    <m/>
    <m/>
    <m/>
    <m/>
    <n v="1"/>
    <m/>
  </r>
  <r>
    <m/>
    <s v="V400008"/>
    <s v="2021-2420-7"/>
    <x v="41"/>
    <m/>
    <s v="Wagon"/>
    <n v="29"/>
    <s v="37 80 4561 462-5"/>
    <x v="11"/>
    <m/>
    <m/>
    <x v="5"/>
    <x v="5"/>
    <n v="1"/>
    <m/>
    <m/>
    <n v="1"/>
    <m/>
    <n v="0"/>
    <n v="1"/>
    <x v="1"/>
    <m/>
    <m/>
    <m/>
    <x v="5"/>
    <m/>
    <m/>
    <m/>
    <d v="2023-10-05T00:00:00"/>
    <d v="2029-07-31T00:00:00"/>
    <n v="2190"/>
    <x v="45"/>
    <m/>
    <m/>
    <m/>
    <m/>
    <s v="with various options"/>
    <m/>
    <m/>
    <n v="3"/>
    <n v="0"/>
    <m/>
    <d v="2029-07-31T00:00:00"/>
    <m/>
    <m/>
    <m/>
    <m/>
    <m/>
    <m/>
    <m/>
    <m/>
    <m/>
    <m/>
    <m/>
    <m/>
    <m/>
    <m/>
    <m/>
    <m/>
    <m/>
    <m/>
    <m/>
    <d v="2029-02-28T00:00:00"/>
    <m/>
    <n v="140000"/>
    <m/>
    <m/>
    <s v="Euro"/>
    <n v="16.59"/>
    <m/>
    <m/>
    <m/>
    <m/>
    <n v="26.23"/>
    <n v="0"/>
    <m/>
    <m/>
    <m/>
    <m/>
    <m/>
    <m/>
    <m/>
    <m/>
    <m/>
    <m/>
    <m/>
    <m/>
    <m/>
    <m/>
    <m/>
    <m/>
    <m/>
    <m/>
    <m/>
    <n v="1"/>
    <m/>
  </r>
  <r>
    <m/>
    <s v="V400008"/>
    <s v="2021-2420-7"/>
    <x v="41"/>
    <m/>
    <s v="Wagon"/>
    <n v="30"/>
    <s v="37 80 4561 463-3"/>
    <x v="11"/>
    <m/>
    <m/>
    <x v="5"/>
    <x v="5"/>
    <n v="1"/>
    <m/>
    <m/>
    <n v="1"/>
    <m/>
    <n v="0"/>
    <n v="1"/>
    <x v="1"/>
    <m/>
    <m/>
    <m/>
    <x v="5"/>
    <m/>
    <m/>
    <m/>
    <d v="2023-10-05T00:00:00"/>
    <d v="2029-07-31T00:00:00"/>
    <n v="2190"/>
    <x v="45"/>
    <m/>
    <m/>
    <m/>
    <m/>
    <s v="with various options"/>
    <m/>
    <m/>
    <n v="3"/>
    <n v="0"/>
    <m/>
    <d v="2029-07-31T00:00:00"/>
    <m/>
    <m/>
    <m/>
    <m/>
    <m/>
    <m/>
    <m/>
    <m/>
    <m/>
    <m/>
    <m/>
    <m/>
    <m/>
    <m/>
    <m/>
    <m/>
    <m/>
    <m/>
    <m/>
    <d v="2029-02-28T00:00:00"/>
    <m/>
    <n v="140000"/>
    <m/>
    <m/>
    <s v="Euro"/>
    <n v="16.59"/>
    <m/>
    <m/>
    <m/>
    <m/>
    <n v="26.23"/>
    <n v="0"/>
    <m/>
    <m/>
    <m/>
    <m/>
    <m/>
    <m/>
    <m/>
    <m/>
    <m/>
    <m/>
    <m/>
    <m/>
    <m/>
    <m/>
    <m/>
    <m/>
    <m/>
    <m/>
    <m/>
    <n v="1"/>
    <m/>
  </r>
  <r>
    <m/>
    <s v="V400008"/>
    <s v="2021-2420-7"/>
    <x v="41"/>
    <m/>
    <s v="Wagon"/>
    <n v="31"/>
    <s v="37 80 4561 464-1"/>
    <x v="11"/>
    <m/>
    <m/>
    <x v="5"/>
    <x v="5"/>
    <n v="1"/>
    <m/>
    <m/>
    <n v="1"/>
    <m/>
    <n v="0"/>
    <n v="1"/>
    <x v="1"/>
    <m/>
    <m/>
    <m/>
    <x v="5"/>
    <m/>
    <m/>
    <m/>
    <d v="2023-10-05T00:00:00"/>
    <d v="2029-07-31T00:00:00"/>
    <n v="2190"/>
    <x v="45"/>
    <m/>
    <m/>
    <m/>
    <m/>
    <s v="with various options"/>
    <m/>
    <m/>
    <n v="3"/>
    <n v="0"/>
    <m/>
    <d v="2029-07-31T00:00:00"/>
    <m/>
    <m/>
    <m/>
    <m/>
    <m/>
    <m/>
    <m/>
    <m/>
    <m/>
    <m/>
    <m/>
    <m/>
    <m/>
    <m/>
    <m/>
    <m/>
    <m/>
    <m/>
    <m/>
    <d v="2029-02-28T00:00:00"/>
    <m/>
    <n v="140000"/>
    <m/>
    <m/>
    <s v="Euro"/>
    <n v="16.59"/>
    <m/>
    <m/>
    <m/>
    <m/>
    <n v="26.23"/>
    <n v="0"/>
    <m/>
    <m/>
    <m/>
    <m/>
    <m/>
    <m/>
    <m/>
    <m/>
    <m/>
    <m/>
    <m/>
    <m/>
    <m/>
    <m/>
    <m/>
    <m/>
    <m/>
    <m/>
    <m/>
    <n v="1"/>
    <m/>
  </r>
  <r>
    <m/>
    <s v="V400008"/>
    <s v="2021-2420-7"/>
    <x v="41"/>
    <m/>
    <s v="Wagon"/>
    <n v="32"/>
    <s v="37 80 4561 465-8"/>
    <x v="11"/>
    <m/>
    <m/>
    <x v="5"/>
    <x v="5"/>
    <n v="1"/>
    <m/>
    <m/>
    <n v="1"/>
    <m/>
    <n v="0"/>
    <n v="1"/>
    <x v="1"/>
    <m/>
    <m/>
    <m/>
    <x v="5"/>
    <m/>
    <m/>
    <m/>
    <d v="2023-10-05T00:00:00"/>
    <d v="2029-07-31T00:00:00"/>
    <n v="2190"/>
    <x v="45"/>
    <m/>
    <m/>
    <m/>
    <m/>
    <s v="with various options"/>
    <m/>
    <m/>
    <n v="3"/>
    <n v="0"/>
    <m/>
    <d v="2029-07-31T00:00:00"/>
    <m/>
    <m/>
    <m/>
    <m/>
    <m/>
    <m/>
    <m/>
    <m/>
    <m/>
    <m/>
    <m/>
    <m/>
    <m/>
    <m/>
    <m/>
    <m/>
    <m/>
    <m/>
    <m/>
    <d v="2029-02-28T00:00:00"/>
    <m/>
    <n v="140000"/>
    <m/>
    <m/>
    <s v="Euro"/>
    <n v="16.59"/>
    <m/>
    <m/>
    <m/>
    <m/>
    <n v="26.23"/>
    <n v="0"/>
    <m/>
    <m/>
    <m/>
    <m/>
    <m/>
    <m/>
    <m/>
    <m/>
    <m/>
    <m/>
    <m/>
    <m/>
    <m/>
    <m/>
    <m/>
    <m/>
    <m/>
    <m/>
    <m/>
    <n v="1"/>
    <m/>
  </r>
  <r>
    <m/>
    <s v="V400008"/>
    <s v="2021-2420-7"/>
    <x v="41"/>
    <m/>
    <s v="Wagon"/>
    <n v="33"/>
    <s v="37 80 4561 466-6"/>
    <x v="11"/>
    <m/>
    <m/>
    <x v="5"/>
    <x v="5"/>
    <n v="1"/>
    <m/>
    <m/>
    <n v="1"/>
    <m/>
    <n v="0"/>
    <n v="1"/>
    <x v="1"/>
    <m/>
    <m/>
    <m/>
    <x v="5"/>
    <m/>
    <m/>
    <m/>
    <d v="2023-10-05T00:00:00"/>
    <d v="2029-07-31T00:00:00"/>
    <n v="2190"/>
    <x v="45"/>
    <m/>
    <m/>
    <m/>
    <m/>
    <s v="with various options"/>
    <m/>
    <m/>
    <n v="3"/>
    <n v="0"/>
    <m/>
    <d v="2029-07-31T00:00:00"/>
    <m/>
    <m/>
    <m/>
    <m/>
    <m/>
    <m/>
    <m/>
    <m/>
    <m/>
    <m/>
    <m/>
    <m/>
    <m/>
    <m/>
    <m/>
    <m/>
    <m/>
    <m/>
    <m/>
    <d v="2029-02-28T00:00:00"/>
    <m/>
    <n v="140000"/>
    <m/>
    <m/>
    <s v="Euro"/>
    <n v="16.59"/>
    <m/>
    <m/>
    <m/>
    <m/>
    <n v="26.23"/>
    <n v="0"/>
    <m/>
    <m/>
    <m/>
    <m/>
    <m/>
    <m/>
    <m/>
    <m/>
    <m/>
    <m/>
    <m/>
    <m/>
    <m/>
    <m/>
    <m/>
    <m/>
    <m/>
    <m/>
    <m/>
    <n v="1"/>
    <m/>
  </r>
  <r>
    <m/>
    <s v="V400008"/>
    <s v="2021-2420-7"/>
    <x v="41"/>
    <m/>
    <s v="Wagon"/>
    <n v="34"/>
    <s v="37 80 4561 467-4"/>
    <x v="11"/>
    <m/>
    <m/>
    <x v="5"/>
    <x v="5"/>
    <n v="1"/>
    <m/>
    <m/>
    <n v="1"/>
    <m/>
    <n v="0"/>
    <n v="1"/>
    <x v="1"/>
    <m/>
    <m/>
    <m/>
    <x v="5"/>
    <m/>
    <m/>
    <m/>
    <d v="2023-10-05T00:00:00"/>
    <d v="2029-07-31T00:00:00"/>
    <n v="2190"/>
    <x v="45"/>
    <m/>
    <m/>
    <m/>
    <m/>
    <s v="with various options"/>
    <m/>
    <m/>
    <n v="3"/>
    <n v="0"/>
    <m/>
    <d v="2029-07-31T00:00:00"/>
    <m/>
    <m/>
    <m/>
    <m/>
    <m/>
    <m/>
    <m/>
    <m/>
    <m/>
    <m/>
    <m/>
    <m/>
    <m/>
    <m/>
    <m/>
    <m/>
    <m/>
    <m/>
    <m/>
    <d v="2029-02-28T00:00:00"/>
    <m/>
    <n v="140000"/>
    <m/>
    <m/>
    <s v="Euro"/>
    <n v="16.59"/>
    <m/>
    <m/>
    <m/>
    <m/>
    <n v="26.23"/>
    <n v="0"/>
    <m/>
    <m/>
    <m/>
    <m/>
    <m/>
    <m/>
    <m/>
    <m/>
    <m/>
    <m/>
    <m/>
    <m/>
    <m/>
    <m/>
    <m/>
    <m/>
    <m/>
    <m/>
    <m/>
    <n v="1"/>
    <m/>
  </r>
  <r>
    <m/>
    <s v="V400008"/>
    <s v="2021-2420-7"/>
    <x v="41"/>
    <m/>
    <s v="Wagon"/>
    <n v="35"/>
    <s v="37 80 4561 468-2"/>
    <x v="11"/>
    <m/>
    <m/>
    <x v="5"/>
    <x v="5"/>
    <n v="1"/>
    <m/>
    <m/>
    <n v="1"/>
    <m/>
    <n v="0"/>
    <n v="1"/>
    <x v="1"/>
    <m/>
    <m/>
    <m/>
    <x v="5"/>
    <m/>
    <m/>
    <m/>
    <d v="2023-10-05T00:00:00"/>
    <d v="2029-07-31T00:00:00"/>
    <n v="2190"/>
    <x v="45"/>
    <m/>
    <m/>
    <m/>
    <m/>
    <s v="with various options"/>
    <m/>
    <m/>
    <n v="3"/>
    <n v="0"/>
    <m/>
    <d v="2029-07-31T00:00:00"/>
    <m/>
    <m/>
    <m/>
    <m/>
    <m/>
    <m/>
    <m/>
    <m/>
    <m/>
    <m/>
    <m/>
    <m/>
    <m/>
    <m/>
    <m/>
    <m/>
    <m/>
    <m/>
    <m/>
    <d v="2029-02-28T00:00:00"/>
    <m/>
    <n v="140000"/>
    <m/>
    <m/>
    <s v="Euro"/>
    <n v="16.59"/>
    <m/>
    <m/>
    <m/>
    <m/>
    <n v="26.23"/>
    <n v="0"/>
    <m/>
    <m/>
    <m/>
    <m/>
    <m/>
    <m/>
    <m/>
    <m/>
    <m/>
    <m/>
    <m/>
    <m/>
    <m/>
    <m/>
    <m/>
    <m/>
    <m/>
    <m/>
    <m/>
    <n v="1"/>
    <m/>
  </r>
  <r>
    <m/>
    <s v="V400008"/>
    <s v="2021-2420-7"/>
    <x v="41"/>
    <m/>
    <s v="Wagon"/>
    <n v="36"/>
    <s v="37 80 4561 469-0"/>
    <x v="11"/>
    <m/>
    <m/>
    <x v="5"/>
    <x v="5"/>
    <n v="1"/>
    <m/>
    <m/>
    <n v="1"/>
    <m/>
    <n v="0"/>
    <n v="1"/>
    <x v="1"/>
    <m/>
    <m/>
    <m/>
    <x v="5"/>
    <m/>
    <m/>
    <m/>
    <d v="2023-10-05T00:00:00"/>
    <d v="2029-07-31T00:00:00"/>
    <n v="2190"/>
    <x v="45"/>
    <m/>
    <m/>
    <m/>
    <m/>
    <s v="with various options"/>
    <m/>
    <m/>
    <n v="3"/>
    <n v="0"/>
    <m/>
    <d v="2029-07-31T00:00:00"/>
    <m/>
    <m/>
    <m/>
    <m/>
    <m/>
    <m/>
    <m/>
    <m/>
    <m/>
    <m/>
    <m/>
    <m/>
    <m/>
    <m/>
    <m/>
    <m/>
    <m/>
    <m/>
    <m/>
    <d v="2029-02-28T00:00:00"/>
    <m/>
    <n v="140000"/>
    <m/>
    <m/>
    <s v="Euro"/>
    <n v="16.59"/>
    <m/>
    <m/>
    <m/>
    <m/>
    <n v="26.23"/>
    <n v="0"/>
    <m/>
    <m/>
    <m/>
    <m/>
    <m/>
    <m/>
    <m/>
    <m/>
    <m/>
    <m/>
    <m/>
    <m/>
    <m/>
    <m/>
    <m/>
    <m/>
    <m/>
    <m/>
    <m/>
    <n v="1"/>
    <m/>
  </r>
  <r>
    <m/>
    <s v="V400008"/>
    <s v="2021-2420-7"/>
    <x v="41"/>
    <m/>
    <s v="Wagon"/>
    <n v="37"/>
    <s v="37 80 4561 470-8"/>
    <x v="11"/>
    <m/>
    <m/>
    <x v="5"/>
    <x v="5"/>
    <n v="1"/>
    <m/>
    <m/>
    <n v="1"/>
    <m/>
    <n v="0"/>
    <n v="1"/>
    <x v="1"/>
    <m/>
    <m/>
    <m/>
    <x v="5"/>
    <m/>
    <m/>
    <m/>
    <d v="2023-10-05T00:00:00"/>
    <d v="2029-07-31T00:00:00"/>
    <n v="2190"/>
    <x v="45"/>
    <m/>
    <m/>
    <m/>
    <m/>
    <s v="with various options"/>
    <m/>
    <m/>
    <n v="3"/>
    <n v="0"/>
    <m/>
    <d v="2029-07-31T00:00:00"/>
    <m/>
    <m/>
    <m/>
    <m/>
    <m/>
    <m/>
    <m/>
    <m/>
    <m/>
    <m/>
    <m/>
    <m/>
    <m/>
    <m/>
    <m/>
    <m/>
    <m/>
    <m/>
    <m/>
    <d v="2029-02-28T00:00:00"/>
    <m/>
    <n v="140000"/>
    <m/>
    <m/>
    <s v="Euro"/>
    <n v="16.59"/>
    <m/>
    <m/>
    <m/>
    <m/>
    <n v="26.23"/>
    <n v="0"/>
    <m/>
    <m/>
    <m/>
    <m/>
    <m/>
    <m/>
    <m/>
    <m/>
    <m/>
    <m/>
    <m/>
    <m/>
    <m/>
    <m/>
    <m/>
    <m/>
    <m/>
    <m/>
    <m/>
    <n v="1"/>
    <m/>
  </r>
  <r>
    <m/>
    <s v="V400008"/>
    <s v="2021-2420-7"/>
    <x v="41"/>
    <m/>
    <s v="Wagon"/>
    <n v="38"/>
    <s v="37 80 4561 471-6"/>
    <x v="11"/>
    <m/>
    <m/>
    <x v="5"/>
    <x v="5"/>
    <n v="1"/>
    <m/>
    <m/>
    <n v="1"/>
    <m/>
    <n v="0"/>
    <n v="1"/>
    <x v="1"/>
    <m/>
    <m/>
    <m/>
    <x v="5"/>
    <m/>
    <m/>
    <m/>
    <d v="2023-10-05T00:00:00"/>
    <d v="2029-07-31T00:00:00"/>
    <n v="2190"/>
    <x v="45"/>
    <m/>
    <m/>
    <m/>
    <m/>
    <s v="with various options"/>
    <m/>
    <m/>
    <n v="3"/>
    <n v="0"/>
    <m/>
    <d v="2029-07-31T00:00:00"/>
    <m/>
    <m/>
    <m/>
    <m/>
    <m/>
    <m/>
    <m/>
    <m/>
    <m/>
    <m/>
    <m/>
    <m/>
    <m/>
    <m/>
    <m/>
    <m/>
    <m/>
    <m/>
    <m/>
    <d v="2029-02-28T00:00:00"/>
    <m/>
    <n v="140000"/>
    <m/>
    <m/>
    <s v="Euro"/>
    <n v="16.59"/>
    <m/>
    <m/>
    <m/>
    <m/>
    <n v="26.23"/>
    <n v="0"/>
    <m/>
    <m/>
    <m/>
    <m/>
    <m/>
    <m/>
    <m/>
    <m/>
    <m/>
    <m/>
    <m/>
    <m/>
    <m/>
    <m/>
    <m/>
    <m/>
    <m/>
    <m/>
    <m/>
    <n v="1"/>
    <m/>
  </r>
  <r>
    <m/>
    <s v="V400008"/>
    <s v="2021-2420-7"/>
    <x v="41"/>
    <m/>
    <s v="Wagon"/>
    <n v="39"/>
    <s v="37 80 4561 472-4"/>
    <x v="11"/>
    <m/>
    <m/>
    <x v="5"/>
    <x v="5"/>
    <n v="1"/>
    <m/>
    <m/>
    <n v="1"/>
    <m/>
    <n v="0"/>
    <n v="1"/>
    <x v="1"/>
    <m/>
    <m/>
    <m/>
    <x v="5"/>
    <m/>
    <m/>
    <m/>
    <d v="2023-10-05T00:00:00"/>
    <d v="2029-07-31T00:00:00"/>
    <n v="2190"/>
    <x v="45"/>
    <m/>
    <m/>
    <m/>
    <m/>
    <s v="with various options"/>
    <m/>
    <m/>
    <n v="3"/>
    <n v="0"/>
    <m/>
    <d v="2029-07-31T00:00:00"/>
    <m/>
    <m/>
    <m/>
    <m/>
    <m/>
    <m/>
    <m/>
    <m/>
    <m/>
    <m/>
    <m/>
    <m/>
    <m/>
    <m/>
    <m/>
    <m/>
    <m/>
    <m/>
    <m/>
    <d v="2029-02-28T00:00:00"/>
    <m/>
    <n v="140000"/>
    <m/>
    <m/>
    <s v="Euro"/>
    <n v="16.59"/>
    <m/>
    <m/>
    <m/>
    <m/>
    <n v="26.23"/>
    <n v="0"/>
    <m/>
    <m/>
    <m/>
    <m/>
    <m/>
    <m/>
    <m/>
    <m/>
    <m/>
    <m/>
    <m/>
    <m/>
    <m/>
    <m/>
    <m/>
    <m/>
    <m/>
    <m/>
    <m/>
    <n v="1"/>
    <m/>
  </r>
  <r>
    <m/>
    <s v="V400008"/>
    <s v="2021-2420-7"/>
    <x v="41"/>
    <m/>
    <s v="Wagon"/>
    <n v="40"/>
    <s v="37 80 4561 473-2"/>
    <x v="11"/>
    <m/>
    <m/>
    <x v="5"/>
    <x v="5"/>
    <n v="1"/>
    <m/>
    <m/>
    <n v="1"/>
    <m/>
    <n v="0"/>
    <n v="1"/>
    <x v="1"/>
    <m/>
    <m/>
    <m/>
    <x v="5"/>
    <m/>
    <m/>
    <m/>
    <d v="2023-10-05T00:00:00"/>
    <d v="2029-07-31T00:00:00"/>
    <n v="2190"/>
    <x v="45"/>
    <m/>
    <m/>
    <m/>
    <m/>
    <s v="with various options"/>
    <m/>
    <m/>
    <n v="3"/>
    <n v="0"/>
    <m/>
    <d v="2029-07-31T00:00:00"/>
    <m/>
    <m/>
    <m/>
    <m/>
    <m/>
    <m/>
    <m/>
    <m/>
    <m/>
    <m/>
    <m/>
    <m/>
    <m/>
    <m/>
    <m/>
    <m/>
    <m/>
    <m/>
    <m/>
    <d v="2029-02-28T00:00:00"/>
    <m/>
    <n v="140000"/>
    <m/>
    <m/>
    <s v="Euro"/>
    <n v="16.59"/>
    <m/>
    <m/>
    <m/>
    <m/>
    <n v="26.23"/>
    <n v="0"/>
    <m/>
    <m/>
    <m/>
    <m/>
    <m/>
    <m/>
    <m/>
    <m/>
    <m/>
    <m/>
    <m/>
    <m/>
    <m/>
    <m/>
    <m/>
    <m/>
    <m/>
    <m/>
    <m/>
    <n v="1"/>
    <m/>
  </r>
  <r>
    <m/>
    <s v="V400008"/>
    <s v="2021-2420-7"/>
    <x v="41"/>
    <m/>
    <s v="Wagon"/>
    <n v="41"/>
    <s v="37 80 4561 474-0"/>
    <x v="11"/>
    <m/>
    <m/>
    <x v="5"/>
    <x v="5"/>
    <n v="1"/>
    <m/>
    <m/>
    <n v="1"/>
    <m/>
    <n v="0"/>
    <n v="1"/>
    <x v="1"/>
    <m/>
    <m/>
    <m/>
    <x v="5"/>
    <m/>
    <m/>
    <m/>
    <d v="2023-10-05T00:00:00"/>
    <d v="2029-07-31T00:00:00"/>
    <n v="2190"/>
    <x v="45"/>
    <m/>
    <m/>
    <m/>
    <m/>
    <s v="with various options"/>
    <m/>
    <m/>
    <n v="3"/>
    <n v="0"/>
    <m/>
    <d v="2029-07-31T00:00:00"/>
    <m/>
    <m/>
    <m/>
    <m/>
    <m/>
    <m/>
    <m/>
    <m/>
    <m/>
    <m/>
    <m/>
    <m/>
    <m/>
    <m/>
    <m/>
    <m/>
    <m/>
    <m/>
    <m/>
    <d v="2029-02-28T00:00:00"/>
    <m/>
    <n v="140000"/>
    <m/>
    <m/>
    <s v="Euro"/>
    <n v="16.59"/>
    <m/>
    <m/>
    <m/>
    <m/>
    <n v="26.23"/>
    <n v="0"/>
    <m/>
    <m/>
    <m/>
    <m/>
    <m/>
    <m/>
    <m/>
    <m/>
    <m/>
    <m/>
    <m/>
    <m/>
    <m/>
    <m/>
    <m/>
    <m/>
    <m/>
    <m/>
    <m/>
    <n v="1"/>
    <m/>
  </r>
  <r>
    <m/>
    <s v="V400008"/>
    <s v="2021-2420-7"/>
    <x v="41"/>
    <m/>
    <s v="Wagon"/>
    <n v="42"/>
    <s v="37 80 4561 475-7"/>
    <x v="11"/>
    <m/>
    <m/>
    <x v="5"/>
    <x v="5"/>
    <n v="1"/>
    <m/>
    <m/>
    <n v="1"/>
    <m/>
    <n v="0"/>
    <n v="1"/>
    <x v="1"/>
    <m/>
    <m/>
    <m/>
    <x v="5"/>
    <m/>
    <m/>
    <m/>
    <d v="2023-10-05T00:00:00"/>
    <d v="2029-07-31T00:00:00"/>
    <n v="2190"/>
    <x v="45"/>
    <m/>
    <m/>
    <m/>
    <m/>
    <s v="with various options"/>
    <m/>
    <m/>
    <n v="3"/>
    <n v="0"/>
    <m/>
    <d v="2029-07-31T00:00:00"/>
    <m/>
    <m/>
    <m/>
    <m/>
    <m/>
    <m/>
    <m/>
    <m/>
    <m/>
    <m/>
    <m/>
    <m/>
    <m/>
    <m/>
    <m/>
    <m/>
    <m/>
    <m/>
    <m/>
    <d v="2029-02-28T00:00:00"/>
    <m/>
    <n v="140000"/>
    <m/>
    <m/>
    <s v="Euro"/>
    <n v="16.59"/>
    <m/>
    <m/>
    <m/>
    <m/>
    <n v="26.23"/>
    <n v="0"/>
    <m/>
    <m/>
    <m/>
    <m/>
    <m/>
    <m/>
    <m/>
    <m/>
    <m/>
    <m/>
    <m/>
    <m/>
    <m/>
    <m/>
    <m/>
    <m/>
    <m/>
    <m/>
    <m/>
    <n v="1"/>
    <m/>
  </r>
  <r>
    <m/>
    <s v="V400008"/>
    <s v="2021-2420-7"/>
    <x v="41"/>
    <m/>
    <s v="Wagon"/>
    <n v="43"/>
    <s v="37 80 4561 476-5"/>
    <x v="11"/>
    <m/>
    <m/>
    <x v="5"/>
    <x v="5"/>
    <n v="1"/>
    <m/>
    <m/>
    <n v="1"/>
    <m/>
    <n v="0"/>
    <n v="1"/>
    <x v="1"/>
    <m/>
    <m/>
    <m/>
    <x v="5"/>
    <m/>
    <m/>
    <m/>
    <d v="2023-10-05T00:00:00"/>
    <d v="2029-07-31T00:00:00"/>
    <n v="2190"/>
    <x v="45"/>
    <m/>
    <m/>
    <m/>
    <m/>
    <s v="with various options"/>
    <m/>
    <m/>
    <n v="3"/>
    <n v="0"/>
    <m/>
    <d v="2029-07-31T00:00:00"/>
    <m/>
    <m/>
    <m/>
    <m/>
    <m/>
    <m/>
    <m/>
    <m/>
    <m/>
    <m/>
    <m/>
    <m/>
    <m/>
    <m/>
    <m/>
    <m/>
    <m/>
    <m/>
    <m/>
    <d v="2029-02-28T00:00:00"/>
    <m/>
    <n v="140000"/>
    <m/>
    <m/>
    <s v="Euro"/>
    <n v="16.59"/>
    <m/>
    <m/>
    <m/>
    <m/>
    <n v="26.23"/>
    <n v="0"/>
    <m/>
    <m/>
    <m/>
    <m/>
    <m/>
    <m/>
    <m/>
    <m/>
    <m/>
    <m/>
    <m/>
    <m/>
    <m/>
    <m/>
    <m/>
    <m/>
    <m/>
    <m/>
    <m/>
    <n v="1"/>
    <m/>
  </r>
  <r>
    <m/>
    <s v="V400008"/>
    <s v="2021-2420-7"/>
    <x v="41"/>
    <m/>
    <s v="Wagon"/>
    <n v="44"/>
    <s v="37 80 4561 477-3"/>
    <x v="11"/>
    <m/>
    <m/>
    <x v="5"/>
    <x v="5"/>
    <n v="1"/>
    <m/>
    <m/>
    <n v="1"/>
    <m/>
    <n v="0"/>
    <n v="1"/>
    <x v="1"/>
    <m/>
    <m/>
    <m/>
    <x v="5"/>
    <m/>
    <m/>
    <m/>
    <d v="2023-10-05T00:00:00"/>
    <d v="2029-07-31T00:00:00"/>
    <n v="2190"/>
    <x v="45"/>
    <m/>
    <m/>
    <m/>
    <m/>
    <s v="with various options"/>
    <m/>
    <m/>
    <n v="3"/>
    <n v="0"/>
    <m/>
    <d v="2029-07-31T00:00:00"/>
    <m/>
    <m/>
    <m/>
    <m/>
    <m/>
    <m/>
    <m/>
    <m/>
    <m/>
    <m/>
    <m/>
    <m/>
    <m/>
    <m/>
    <m/>
    <m/>
    <m/>
    <m/>
    <m/>
    <d v="2029-02-28T00:00:00"/>
    <m/>
    <n v="140000"/>
    <m/>
    <m/>
    <s v="Euro"/>
    <n v="16.59"/>
    <m/>
    <m/>
    <m/>
    <m/>
    <n v="26.23"/>
    <n v="0"/>
    <m/>
    <m/>
    <m/>
    <m/>
    <m/>
    <m/>
    <m/>
    <m/>
    <m/>
    <m/>
    <m/>
    <m/>
    <m/>
    <m/>
    <m/>
    <m/>
    <m/>
    <m/>
    <m/>
    <n v="1"/>
    <m/>
  </r>
  <r>
    <m/>
    <s v="V400008"/>
    <s v="2021-2420-7"/>
    <x v="41"/>
    <m/>
    <s v="Wagon"/>
    <n v="45"/>
    <s v="37 80 4561 478-1"/>
    <x v="11"/>
    <m/>
    <m/>
    <x v="5"/>
    <x v="5"/>
    <n v="1"/>
    <m/>
    <m/>
    <n v="1"/>
    <m/>
    <n v="0"/>
    <n v="1"/>
    <x v="1"/>
    <m/>
    <m/>
    <m/>
    <x v="5"/>
    <m/>
    <m/>
    <m/>
    <d v="2023-10-05T00:00:00"/>
    <d v="2029-07-31T00:00:00"/>
    <n v="2190"/>
    <x v="45"/>
    <m/>
    <m/>
    <m/>
    <m/>
    <s v="with various options"/>
    <m/>
    <m/>
    <n v="3"/>
    <n v="0"/>
    <m/>
    <d v="2029-07-31T00:00:00"/>
    <m/>
    <m/>
    <m/>
    <m/>
    <m/>
    <m/>
    <m/>
    <m/>
    <m/>
    <m/>
    <m/>
    <m/>
    <m/>
    <m/>
    <m/>
    <m/>
    <m/>
    <m/>
    <m/>
    <d v="2029-02-28T00:00:00"/>
    <m/>
    <n v="140000"/>
    <m/>
    <m/>
    <s v="Euro"/>
    <n v="16.59"/>
    <m/>
    <m/>
    <m/>
    <m/>
    <n v="26.23"/>
    <n v="0"/>
    <m/>
    <m/>
    <m/>
    <m/>
    <m/>
    <m/>
    <m/>
    <m/>
    <m/>
    <m/>
    <m/>
    <m/>
    <m/>
    <m/>
    <m/>
    <m/>
    <m/>
    <m/>
    <m/>
    <n v="1"/>
    <m/>
  </r>
  <r>
    <m/>
    <s v="V400008"/>
    <s v="2021-2420-7"/>
    <x v="41"/>
    <m/>
    <s v="Wagon"/>
    <n v="46"/>
    <s v="37 80 4561 479-9"/>
    <x v="11"/>
    <m/>
    <m/>
    <x v="5"/>
    <x v="5"/>
    <n v="1"/>
    <m/>
    <m/>
    <n v="1"/>
    <m/>
    <n v="0"/>
    <n v="1"/>
    <x v="1"/>
    <m/>
    <m/>
    <m/>
    <x v="5"/>
    <m/>
    <m/>
    <m/>
    <d v="2023-10-05T00:00:00"/>
    <d v="2029-07-31T00:00:00"/>
    <n v="2190"/>
    <x v="45"/>
    <m/>
    <m/>
    <m/>
    <m/>
    <s v="with various options"/>
    <m/>
    <m/>
    <n v="3"/>
    <n v="0"/>
    <m/>
    <d v="2029-07-31T00:00:00"/>
    <m/>
    <m/>
    <m/>
    <m/>
    <m/>
    <m/>
    <m/>
    <m/>
    <m/>
    <m/>
    <m/>
    <m/>
    <m/>
    <m/>
    <m/>
    <m/>
    <m/>
    <m/>
    <m/>
    <d v="2029-02-28T00:00:00"/>
    <m/>
    <n v="140000"/>
    <m/>
    <m/>
    <s v="Euro"/>
    <n v="16.59"/>
    <m/>
    <m/>
    <m/>
    <m/>
    <n v="26.23"/>
    <n v="0"/>
    <m/>
    <m/>
    <m/>
    <m/>
    <m/>
    <m/>
    <m/>
    <m/>
    <m/>
    <m/>
    <m/>
    <m/>
    <m/>
    <m/>
    <m/>
    <m/>
    <m/>
    <m/>
    <m/>
    <n v="1"/>
    <m/>
  </r>
  <r>
    <m/>
    <s v="V400008"/>
    <s v="2021-2420-7"/>
    <x v="41"/>
    <m/>
    <s v="Wagon"/>
    <n v="47"/>
    <s v="37 80 4561 480-7"/>
    <x v="11"/>
    <m/>
    <m/>
    <x v="5"/>
    <x v="5"/>
    <n v="1"/>
    <m/>
    <m/>
    <n v="1"/>
    <m/>
    <n v="0"/>
    <n v="1"/>
    <x v="1"/>
    <m/>
    <m/>
    <m/>
    <x v="5"/>
    <m/>
    <m/>
    <m/>
    <d v="2024-07-08T00:00:00"/>
    <d v="2029-07-31T00:00:00"/>
    <n v="2190"/>
    <x v="45"/>
    <m/>
    <m/>
    <m/>
    <m/>
    <s v="with various options"/>
    <m/>
    <m/>
    <n v="3"/>
    <n v="0"/>
    <m/>
    <d v="2029-07-31T00:00:00"/>
    <m/>
    <m/>
    <m/>
    <m/>
    <m/>
    <m/>
    <m/>
    <m/>
    <m/>
    <m/>
    <m/>
    <m/>
    <m/>
    <m/>
    <m/>
    <m/>
    <m/>
    <m/>
    <m/>
    <d v="2029-02-28T00:00:00"/>
    <m/>
    <n v="140000"/>
    <m/>
    <m/>
    <s v="Euro"/>
    <n v="16.59"/>
    <m/>
    <m/>
    <m/>
    <m/>
    <n v="26.23"/>
    <n v="0"/>
    <m/>
    <m/>
    <m/>
    <m/>
    <m/>
    <m/>
    <m/>
    <m/>
    <m/>
    <m/>
    <m/>
    <m/>
    <m/>
    <m/>
    <m/>
    <m/>
    <m/>
    <m/>
    <m/>
    <n v="1"/>
    <m/>
  </r>
  <r>
    <m/>
    <s v="V400008"/>
    <s v="2021-2420-7"/>
    <x v="41"/>
    <m/>
    <s v="Wagon"/>
    <n v="48"/>
    <s v="37 80 4561 481-5"/>
    <x v="11"/>
    <m/>
    <m/>
    <x v="5"/>
    <x v="5"/>
    <n v="1"/>
    <m/>
    <m/>
    <n v="1"/>
    <m/>
    <n v="0"/>
    <n v="1"/>
    <x v="1"/>
    <m/>
    <m/>
    <m/>
    <x v="5"/>
    <m/>
    <m/>
    <m/>
    <d v="2024-07-08T00:00:00"/>
    <d v="2029-07-31T00:00:00"/>
    <n v="2190"/>
    <x v="45"/>
    <m/>
    <m/>
    <m/>
    <m/>
    <s v="with various options"/>
    <m/>
    <m/>
    <n v="3"/>
    <n v="0"/>
    <m/>
    <d v="2029-07-31T00:00:00"/>
    <m/>
    <m/>
    <m/>
    <m/>
    <m/>
    <m/>
    <m/>
    <m/>
    <m/>
    <m/>
    <m/>
    <m/>
    <m/>
    <m/>
    <m/>
    <m/>
    <m/>
    <m/>
    <m/>
    <d v="2029-02-28T00:00:00"/>
    <m/>
    <n v="140000"/>
    <m/>
    <m/>
    <s v="Euro"/>
    <n v="16.59"/>
    <m/>
    <m/>
    <m/>
    <m/>
    <n v="26.23"/>
    <n v="0"/>
    <m/>
    <m/>
    <m/>
    <m/>
    <m/>
    <m/>
    <m/>
    <m/>
    <m/>
    <m/>
    <m/>
    <m/>
    <m/>
    <m/>
    <m/>
    <m/>
    <m/>
    <m/>
    <m/>
    <n v="1"/>
    <m/>
  </r>
  <r>
    <m/>
    <s v="V400008"/>
    <s v="2021-2420-7"/>
    <x v="41"/>
    <m/>
    <s v="Wagon"/>
    <n v="49"/>
    <s v="37 80 4561 482-3"/>
    <x v="11"/>
    <m/>
    <m/>
    <x v="5"/>
    <x v="5"/>
    <n v="1"/>
    <m/>
    <m/>
    <n v="1"/>
    <m/>
    <n v="0"/>
    <n v="1"/>
    <x v="1"/>
    <m/>
    <m/>
    <m/>
    <x v="5"/>
    <m/>
    <m/>
    <m/>
    <d v="2024-07-08T00:00:00"/>
    <d v="2029-07-31T00:00:00"/>
    <n v="2190"/>
    <x v="45"/>
    <m/>
    <m/>
    <m/>
    <m/>
    <s v="with various options"/>
    <m/>
    <m/>
    <n v="3"/>
    <n v="0"/>
    <m/>
    <d v="2029-07-31T00:00:00"/>
    <m/>
    <m/>
    <m/>
    <m/>
    <m/>
    <m/>
    <m/>
    <m/>
    <m/>
    <m/>
    <m/>
    <m/>
    <m/>
    <m/>
    <m/>
    <m/>
    <m/>
    <m/>
    <m/>
    <d v="2029-02-28T00:00:00"/>
    <m/>
    <n v="140000"/>
    <m/>
    <m/>
    <s v="Euro"/>
    <n v="16.59"/>
    <m/>
    <m/>
    <m/>
    <m/>
    <n v="26.23"/>
    <n v="0"/>
    <m/>
    <m/>
    <m/>
    <m/>
    <m/>
    <m/>
    <m/>
    <m/>
    <m/>
    <m/>
    <m/>
    <m/>
    <m/>
    <m/>
    <m/>
    <m/>
    <m/>
    <m/>
    <m/>
    <n v="1"/>
    <m/>
  </r>
  <r>
    <m/>
    <s v="V400008"/>
    <s v="2021-2420-7"/>
    <x v="41"/>
    <m/>
    <s v="Wagon"/>
    <n v="50"/>
    <s v="37 80 4561 483-1"/>
    <x v="11"/>
    <m/>
    <m/>
    <x v="5"/>
    <x v="5"/>
    <n v="1"/>
    <m/>
    <m/>
    <n v="1"/>
    <m/>
    <n v="0"/>
    <n v="1"/>
    <x v="1"/>
    <m/>
    <m/>
    <m/>
    <x v="5"/>
    <m/>
    <m/>
    <m/>
    <d v="2024-07-08T00:00:00"/>
    <d v="2029-07-31T00:00:00"/>
    <n v="2190"/>
    <x v="45"/>
    <m/>
    <m/>
    <m/>
    <m/>
    <s v="with various options"/>
    <m/>
    <m/>
    <n v="3"/>
    <n v="0"/>
    <m/>
    <d v="2029-07-31T00:00:00"/>
    <m/>
    <m/>
    <m/>
    <m/>
    <m/>
    <m/>
    <m/>
    <m/>
    <m/>
    <m/>
    <m/>
    <m/>
    <m/>
    <m/>
    <m/>
    <m/>
    <m/>
    <m/>
    <m/>
    <d v="2029-02-28T00:00:00"/>
    <m/>
    <n v="140000"/>
    <m/>
    <m/>
    <s v="Euro"/>
    <n v="16.59"/>
    <m/>
    <m/>
    <m/>
    <m/>
    <n v="26.23"/>
    <n v="0"/>
    <m/>
    <m/>
    <m/>
    <m/>
    <m/>
    <m/>
    <m/>
    <m/>
    <m/>
    <m/>
    <m/>
    <m/>
    <m/>
    <m/>
    <m/>
    <m/>
    <m/>
    <m/>
    <m/>
    <n v="1"/>
    <m/>
  </r>
  <r>
    <m/>
    <s v="V400008"/>
    <s v="2021-2420-7"/>
    <x v="41"/>
    <m/>
    <s v="Wagon"/>
    <n v="51"/>
    <s v="37 80 4561 484-9"/>
    <x v="11"/>
    <m/>
    <m/>
    <x v="5"/>
    <x v="5"/>
    <n v="1"/>
    <m/>
    <m/>
    <n v="1"/>
    <m/>
    <n v="0"/>
    <n v="1"/>
    <x v="1"/>
    <m/>
    <m/>
    <m/>
    <x v="5"/>
    <m/>
    <m/>
    <m/>
    <d v="2024-07-08T00:00:00"/>
    <d v="2029-07-31T00:00:00"/>
    <n v="2190"/>
    <x v="45"/>
    <m/>
    <m/>
    <m/>
    <m/>
    <s v="with various options"/>
    <m/>
    <m/>
    <n v="3"/>
    <n v="0"/>
    <m/>
    <d v="2029-07-31T00:00:00"/>
    <m/>
    <m/>
    <m/>
    <m/>
    <m/>
    <m/>
    <m/>
    <m/>
    <m/>
    <m/>
    <m/>
    <m/>
    <m/>
    <m/>
    <m/>
    <m/>
    <m/>
    <m/>
    <m/>
    <d v="2029-02-28T00:00:00"/>
    <m/>
    <n v="140000"/>
    <m/>
    <m/>
    <s v="Euro"/>
    <n v="16.59"/>
    <m/>
    <m/>
    <m/>
    <m/>
    <n v="26.23"/>
    <n v="0"/>
    <m/>
    <m/>
    <m/>
    <m/>
    <m/>
    <m/>
    <m/>
    <m/>
    <m/>
    <m/>
    <m/>
    <m/>
    <m/>
    <m/>
    <m/>
    <m/>
    <m/>
    <m/>
    <m/>
    <n v="1"/>
    <m/>
  </r>
  <r>
    <m/>
    <s v="V400008"/>
    <s v="2021-2420-7"/>
    <x v="41"/>
    <m/>
    <s v="Wagon"/>
    <n v="52"/>
    <s v="37 80 4561 485-6"/>
    <x v="11"/>
    <m/>
    <m/>
    <x v="5"/>
    <x v="5"/>
    <n v="1"/>
    <m/>
    <m/>
    <n v="1"/>
    <m/>
    <n v="0"/>
    <n v="1"/>
    <x v="1"/>
    <m/>
    <m/>
    <m/>
    <x v="5"/>
    <m/>
    <m/>
    <m/>
    <d v="2024-07-08T00:00:00"/>
    <d v="2029-07-31T00:00:00"/>
    <n v="2190"/>
    <x v="45"/>
    <m/>
    <m/>
    <m/>
    <m/>
    <s v="with various options"/>
    <m/>
    <m/>
    <n v="3"/>
    <n v="0"/>
    <m/>
    <d v="2029-07-31T00:00:00"/>
    <m/>
    <m/>
    <m/>
    <m/>
    <m/>
    <m/>
    <m/>
    <m/>
    <m/>
    <m/>
    <m/>
    <m/>
    <m/>
    <m/>
    <m/>
    <m/>
    <m/>
    <m/>
    <m/>
    <d v="2029-02-28T00:00:00"/>
    <m/>
    <n v="140000"/>
    <m/>
    <m/>
    <s v="Euro"/>
    <n v="16.59"/>
    <m/>
    <m/>
    <m/>
    <m/>
    <n v="26.23"/>
    <n v="0"/>
    <m/>
    <m/>
    <m/>
    <m/>
    <m/>
    <m/>
    <m/>
    <m/>
    <m/>
    <m/>
    <m/>
    <m/>
    <m/>
    <m/>
    <m/>
    <m/>
    <m/>
    <m/>
    <m/>
    <n v="1"/>
    <m/>
  </r>
  <r>
    <m/>
    <s v="V400008"/>
    <s v="2021-2420-7"/>
    <x v="41"/>
    <m/>
    <s v="Wagon"/>
    <n v="53"/>
    <s v="37 80 4561 486-4"/>
    <x v="11"/>
    <m/>
    <m/>
    <x v="5"/>
    <x v="5"/>
    <n v="1"/>
    <m/>
    <m/>
    <n v="1"/>
    <m/>
    <n v="0"/>
    <n v="1"/>
    <x v="1"/>
    <m/>
    <m/>
    <m/>
    <x v="5"/>
    <m/>
    <m/>
    <m/>
    <d v="2024-07-08T00:00:00"/>
    <d v="2029-07-31T00:00:00"/>
    <n v="2190"/>
    <x v="45"/>
    <m/>
    <m/>
    <m/>
    <m/>
    <s v="with various options"/>
    <m/>
    <m/>
    <n v="3"/>
    <n v="0"/>
    <m/>
    <d v="2029-07-31T00:00:00"/>
    <m/>
    <m/>
    <m/>
    <m/>
    <m/>
    <m/>
    <m/>
    <m/>
    <m/>
    <m/>
    <m/>
    <m/>
    <m/>
    <m/>
    <m/>
    <m/>
    <m/>
    <m/>
    <m/>
    <d v="2029-02-28T00:00:00"/>
    <m/>
    <n v="140000"/>
    <m/>
    <m/>
    <s v="Euro"/>
    <n v="16.59"/>
    <m/>
    <m/>
    <m/>
    <m/>
    <n v="26.23"/>
    <n v="0"/>
    <m/>
    <m/>
    <m/>
    <m/>
    <m/>
    <m/>
    <m/>
    <m/>
    <m/>
    <m/>
    <m/>
    <m/>
    <m/>
    <m/>
    <m/>
    <m/>
    <m/>
    <m/>
    <m/>
    <n v="1"/>
    <m/>
  </r>
  <r>
    <m/>
    <s v="V400008"/>
    <s v="2021-2420-7"/>
    <x v="41"/>
    <m/>
    <s v="Wagon"/>
    <n v="54"/>
    <s v="37 80 4561 487-2"/>
    <x v="11"/>
    <m/>
    <m/>
    <x v="5"/>
    <x v="5"/>
    <n v="1"/>
    <m/>
    <m/>
    <n v="1"/>
    <m/>
    <n v="0"/>
    <n v="1"/>
    <x v="1"/>
    <m/>
    <m/>
    <m/>
    <x v="5"/>
    <m/>
    <m/>
    <m/>
    <d v="2024-07-08T00:00:00"/>
    <d v="2029-07-31T00:00:00"/>
    <n v="2190"/>
    <x v="45"/>
    <m/>
    <m/>
    <m/>
    <m/>
    <s v="with various options"/>
    <m/>
    <m/>
    <n v="3"/>
    <n v="0"/>
    <m/>
    <d v="2029-07-31T00:00:00"/>
    <m/>
    <m/>
    <m/>
    <m/>
    <m/>
    <m/>
    <m/>
    <m/>
    <m/>
    <m/>
    <m/>
    <m/>
    <m/>
    <m/>
    <m/>
    <m/>
    <m/>
    <m/>
    <m/>
    <d v="2029-02-28T00:00:00"/>
    <m/>
    <n v="140000"/>
    <m/>
    <m/>
    <s v="Euro"/>
    <n v="16.59"/>
    <m/>
    <m/>
    <m/>
    <m/>
    <n v="26.23"/>
    <n v="0"/>
    <m/>
    <m/>
    <m/>
    <m/>
    <m/>
    <m/>
    <m/>
    <m/>
    <m/>
    <m/>
    <m/>
    <m/>
    <m/>
    <m/>
    <m/>
    <m/>
    <m/>
    <m/>
    <m/>
    <n v="1"/>
    <m/>
  </r>
  <r>
    <m/>
    <s v="V400008"/>
    <s v="2021-2420-7"/>
    <x v="41"/>
    <m/>
    <s v="Wagon"/>
    <n v="55"/>
    <s v="37 80 4561 488-0"/>
    <x v="11"/>
    <m/>
    <m/>
    <x v="5"/>
    <x v="5"/>
    <n v="1"/>
    <m/>
    <m/>
    <n v="1"/>
    <m/>
    <n v="0"/>
    <n v="1"/>
    <x v="1"/>
    <m/>
    <m/>
    <m/>
    <x v="5"/>
    <m/>
    <m/>
    <m/>
    <d v="2024-07-08T00:00:00"/>
    <d v="2029-07-31T00:00:00"/>
    <n v="2190"/>
    <x v="45"/>
    <m/>
    <m/>
    <m/>
    <m/>
    <s v="with various options"/>
    <m/>
    <m/>
    <n v="3"/>
    <n v="0"/>
    <m/>
    <d v="2029-07-31T00:00:00"/>
    <m/>
    <m/>
    <m/>
    <m/>
    <m/>
    <m/>
    <m/>
    <m/>
    <m/>
    <m/>
    <m/>
    <m/>
    <m/>
    <m/>
    <m/>
    <m/>
    <m/>
    <m/>
    <m/>
    <d v="2029-02-28T00:00:00"/>
    <m/>
    <n v="140000"/>
    <m/>
    <m/>
    <s v="Euro"/>
    <n v="16.59"/>
    <m/>
    <m/>
    <m/>
    <m/>
    <n v="26.23"/>
    <n v="0"/>
    <m/>
    <m/>
    <m/>
    <m/>
    <m/>
    <m/>
    <m/>
    <m/>
    <m/>
    <m/>
    <m/>
    <m/>
    <m/>
    <m/>
    <m/>
    <m/>
    <m/>
    <m/>
    <m/>
    <n v="1"/>
    <m/>
  </r>
  <r>
    <m/>
    <s v="V400008"/>
    <s v="2021-2420-7"/>
    <x v="41"/>
    <m/>
    <s v="Wagon"/>
    <n v="56"/>
    <s v="37 80 4561 489-8"/>
    <x v="11"/>
    <m/>
    <m/>
    <x v="5"/>
    <x v="5"/>
    <n v="1"/>
    <m/>
    <m/>
    <n v="1"/>
    <m/>
    <n v="0"/>
    <n v="1"/>
    <x v="1"/>
    <m/>
    <m/>
    <m/>
    <x v="5"/>
    <m/>
    <m/>
    <m/>
    <d v="2024-07-08T00:00:00"/>
    <d v="2029-07-31T00:00:00"/>
    <n v="2190"/>
    <x v="45"/>
    <m/>
    <m/>
    <m/>
    <m/>
    <s v="with various options"/>
    <m/>
    <m/>
    <n v="3"/>
    <n v="0"/>
    <m/>
    <d v="2029-07-31T00:00:00"/>
    <m/>
    <m/>
    <m/>
    <m/>
    <m/>
    <m/>
    <m/>
    <m/>
    <m/>
    <m/>
    <m/>
    <m/>
    <m/>
    <m/>
    <m/>
    <m/>
    <m/>
    <m/>
    <m/>
    <d v="2029-02-28T00:00:00"/>
    <m/>
    <n v="140000"/>
    <m/>
    <m/>
    <s v="Euro"/>
    <n v="16.59"/>
    <m/>
    <m/>
    <m/>
    <m/>
    <n v="26.23"/>
    <n v="0"/>
    <m/>
    <m/>
    <m/>
    <m/>
    <m/>
    <m/>
    <m/>
    <m/>
    <m/>
    <m/>
    <m/>
    <m/>
    <m/>
    <m/>
    <m/>
    <m/>
    <m/>
    <m/>
    <m/>
    <n v="1"/>
    <m/>
  </r>
  <r>
    <m/>
    <s v="V400008"/>
    <s v="2021-2420-7"/>
    <x v="41"/>
    <m/>
    <s v="Wagon"/>
    <n v="57"/>
    <s v="37 80 4561 490-6"/>
    <x v="11"/>
    <m/>
    <m/>
    <x v="5"/>
    <x v="5"/>
    <n v="1"/>
    <m/>
    <m/>
    <n v="1"/>
    <m/>
    <n v="0"/>
    <n v="1"/>
    <x v="1"/>
    <m/>
    <m/>
    <m/>
    <x v="5"/>
    <m/>
    <m/>
    <m/>
    <d v="2024-07-08T00:00:00"/>
    <d v="2029-07-31T00:00:00"/>
    <n v="2190"/>
    <x v="45"/>
    <m/>
    <m/>
    <m/>
    <m/>
    <s v="with various options"/>
    <m/>
    <m/>
    <n v="3"/>
    <n v="0"/>
    <m/>
    <d v="2029-07-31T00:00:00"/>
    <m/>
    <m/>
    <m/>
    <m/>
    <m/>
    <m/>
    <m/>
    <m/>
    <m/>
    <m/>
    <m/>
    <m/>
    <m/>
    <m/>
    <m/>
    <m/>
    <m/>
    <m/>
    <m/>
    <d v="2029-02-28T00:00:00"/>
    <m/>
    <n v="140000"/>
    <m/>
    <m/>
    <s v="Euro"/>
    <n v="16.59"/>
    <m/>
    <m/>
    <m/>
    <m/>
    <n v="26.23"/>
    <n v="0"/>
    <m/>
    <m/>
    <m/>
    <m/>
    <m/>
    <m/>
    <m/>
    <m/>
    <m/>
    <m/>
    <m/>
    <m/>
    <m/>
    <m/>
    <m/>
    <m/>
    <m/>
    <m/>
    <m/>
    <n v="1"/>
    <m/>
  </r>
  <r>
    <m/>
    <s v="V400008"/>
    <s v="2021-2420-7"/>
    <x v="41"/>
    <m/>
    <s v="Wagon"/>
    <n v="58"/>
    <s v="37 80 4561 491-4"/>
    <x v="11"/>
    <m/>
    <m/>
    <x v="5"/>
    <x v="5"/>
    <n v="1"/>
    <m/>
    <m/>
    <n v="1"/>
    <m/>
    <n v="0"/>
    <n v="1"/>
    <x v="1"/>
    <m/>
    <m/>
    <m/>
    <x v="5"/>
    <m/>
    <m/>
    <m/>
    <d v="2024-07-08T00:00:00"/>
    <d v="2029-07-31T00:00:00"/>
    <n v="2190"/>
    <x v="45"/>
    <m/>
    <m/>
    <m/>
    <m/>
    <s v="with various options"/>
    <m/>
    <m/>
    <n v="3"/>
    <n v="0"/>
    <m/>
    <d v="2029-07-31T00:00:00"/>
    <m/>
    <m/>
    <m/>
    <m/>
    <m/>
    <m/>
    <m/>
    <m/>
    <m/>
    <m/>
    <m/>
    <m/>
    <m/>
    <m/>
    <m/>
    <m/>
    <m/>
    <m/>
    <m/>
    <d v="2029-02-28T00:00:00"/>
    <m/>
    <n v="140000"/>
    <m/>
    <m/>
    <s v="Euro"/>
    <n v="16.59"/>
    <m/>
    <m/>
    <m/>
    <m/>
    <n v="26.23"/>
    <n v="0"/>
    <m/>
    <m/>
    <m/>
    <m/>
    <m/>
    <m/>
    <m/>
    <m/>
    <m/>
    <m/>
    <m/>
    <m/>
    <m/>
    <m/>
    <m/>
    <m/>
    <m/>
    <m/>
    <m/>
    <n v="1"/>
    <m/>
  </r>
  <r>
    <m/>
    <s v="V400008"/>
    <s v="2021-2420-7"/>
    <x v="41"/>
    <m/>
    <s v="Wagon"/>
    <n v="59"/>
    <s v="37 80 4561 492-2"/>
    <x v="11"/>
    <m/>
    <m/>
    <x v="5"/>
    <x v="5"/>
    <n v="1"/>
    <m/>
    <m/>
    <n v="1"/>
    <m/>
    <n v="0"/>
    <n v="1"/>
    <x v="1"/>
    <m/>
    <m/>
    <m/>
    <x v="5"/>
    <m/>
    <m/>
    <m/>
    <d v="2024-07-08T00:00:00"/>
    <d v="2029-07-31T00:00:00"/>
    <n v="2190"/>
    <x v="45"/>
    <m/>
    <m/>
    <m/>
    <m/>
    <s v="with various options"/>
    <m/>
    <m/>
    <n v="3"/>
    <n v="0"/>
    <m/>
    <d v="2029-07-31T00:00:00"/>
    <m/>
    <m/>
    <m/>
    <m/>
    <m/>
    <m/>
    <m/>
    <m/>
    <m/>
    <m/>
    <m/>
    <m/>
    <m/>
    <m/>
    <m/>
    <m/>
    <m/>
    <m/>
    <m/>
    <d v="2029-02-28T00:00:00"/>
    <m/>
    <n v="140000"/>
    <m/>
    <m/>
    <s v="Euro"/>
    <n v="16.59"/>
    <m/>
    <m/>
    <m/>
    <m/>
    <n v="26.23"/>
    <n v="0"/>
    <m/>
    <m/>
    <m/>
    <m/>
    <m/>
    <m/>
    <m/>
    <m/>
    <m/>
    <m/>
    <m/>
    <m/>
    <m/>
    <m/>
    <m/>
    <m/>
    <m/>
    <m/>
    <m/>
    <n v="1"/>
    <m/>
  </r>
  <r>
    <m/>
    <s v="V400008"/>
    <s v="2021-2420-7"/>
    <x v="41"/>
    <m/>
    <s v="Wagon"/>
    <n v="60"/>
    <s v="37 80 4561 493-0"/>
    <x v="11"/>
    <m/>
    <m/>
    <x v="5"/>
    <x v="5"/>
    <n v="1"/>
    <m/>
    <m/>
    <n v="1"/>
    <m/>
    <n v="0"/>
    <n v="1"/>
    <x v="1"/>
    <m/>
    <m/>
    <m/>
    <x v="5"/>
    <m/>
    <m/>
    <m/>
    <d v="2024-07-08T00:00:00"/>
    <d v="2029-07-31T00:00:00"/>
    <n v="2190"/>
    <x v="45"/>
    <m/>
    <m/>
    <m/>
    <m/>
    <s v="with various options"/>
    <m/>
    <m/>
    <n v="3"/>
    <n v="0"/>
    <m/>
    <d v="2029-07-31T00:00:00"/>
    <m/>
    <m/>
    <m/>
    <m/>
    <m/>
    <m/>
    <m/>
    <m/>
    <m/>
    <m/>
    <m/>
    <m/>
    <m/>
    <m/>
    <m/>
    <m/>
    <m/>
    <m/>
    <m/>
    <d v="2029-02-28T00:00:00"/>
    <m/>
    <n v="140000"/>
    <m/>
    <m/>
    <s v="Euro"/>
    <n v="16.59"/>
    <m/>
    <m/>
    <m/>
    <m/>
    <n v="26.23"/>
    <n v="0"/>
    <m/>
    <m/>
    <m/>
    <m/>
    <m/>
    <m/>
    <m/>
    <m/>
    <m/>
    <m/>
    <m/>
    <m/>
    <m/>
    <m/>
    <m/>
    <m/>
    <m/>
    <m/>
    <m/>
    <n v="1"/>
    <m/>
  </r>
  <r>
    <m/>
    <s v="V400008"/>
    <s v="2021-2420-7"/>
    <x v="41"/>
    <m/>
    <s v="Wagon"/>
    <n v="61"/>
    <s v="37 80 4561 494-8"/>
    <x v="11"/>
    <m/>
    <m/>
    <x v="5"/>
    <x v="5"/>
    <n v="1"/>
    <m/>
    <m/>
    <n v="1"/>
    <m/>
    <n v="0"/>
    <n v="1"/>
    <x v="1"/>
    <m/>
    <m/>
    <m/>
    <x v="5"/>
    <m/>
    <m/>
    <m/>
    <d v="2024-07-08T00:00:00"/>
    <d v="2029-07-31T00:00:00"/>
    <n v="2190"/>
    <x v="45"/>
    <m/>
    <m/>
    <m/>
    <m/>
    <s v="with various options"/>
    <m/>
    <m/>
    <n v="3"/>
    <n v="0"/>
    <m/>
    <d v="2029-07-31T00:00:00"/>
    <m/>
    <m/>
    <m/>
    <m/>
    <m/>
    <m/>
    <m/>
    <m/>
    <m/>
    <m/>
    <m/>
    <m/>
    <m/>
    <m/>
    <m/>
    <m/>
    <m/>
    <m/>
    <m/>
    <d v="2029-02-28T00:00:00"/>
    <m/>
    <n v="140000"/>
    <m/>
    <m/>
    <s v="Euro"/>
    <n v="16.59"/>
    <m/>
    <m/>
    <m/>
    <m/>
    <n v="26.23"/>
    <n v="0"/>
    <m/>
    <m/>
    <m/>
    <m/>
    <m/>
    <m/>
    <m/>
    <m/>
    <m/>
    <m/>
    <m/>
    <m/>
    <m/>
    <m/>
    <m/>
    <m/>
    <m/>
    <m/>
    <m/>
    <n v="1"/>
    <m/>
  </r>
  <r>
    <m/>
    <s v="V400008"/>
    <s v="2021-2420-7"/>
    <x v="41"/>
    <m/>
    <s v="Wagon"/>
    <n v="62"/>
    <s v="37 80 4561 495-5"/>
    <x v="11"/>
    <m/>
    <m/>
    <x v="5"/>
    <x v="5"/>
    <n v="1"/>
    <m/>
    <m/>
    <n v="1"/>
    <m/>
    <n v="0"/>
    <n v="1"/>
    <x v="1"/>
    <m/>
    <m/>
    <m/>
    <x v="5"/>
    <m/>
    <m/>
    <m/>
    <d v="2024-07-08T00:00:00"/>
    <d v="2029-07-31T00:00:00"/>
    <n v="2190"/>
    <x v="45"/>
    <m/>
    <m/>
    <m/>
    <m/>
    <s v="with various options"/>
    <m/>
    <m/>
    <n v="3"/>
    <n v="0"/>
    <m/>
    <d v="2029-07-31T00:00:00"/>
    <m/>
    <m/>
    <m/>
    <m/>
    <m/>
    <m/>
    <m/>
    <m/>
    <m/>
    <m/>
    <m/>
    <m/>
    <m/>
    <m/>
    <m/>
    <m/>
    <m/>
    <m/>
    <m/>
    <d v="2029-02-28T00:00:00"/>
    <m/>
    <n v="140000"/>
    <m/>
    <m/>
    <s v="Euro"/>
    <n v="16.59"/>
    <m/>
    <m/>
    <m/>
    <m/>
    <n v="26.23"/>
    <n v="0"/>
    <m/>
    <m/>
    <m/>
    <m/>
    <m/>
    <m/>
    <m/>
    <m/>
    <m/>
    <m/>
    <m/>
    <m/>
    <m/>
    <m/>
    <m/>
    <m/>
    <m/>
    <m/>
    <m/>
    <n v="1"/>
    <m/>
  </r>
  <r>
    <m/>
    <s v="V400008"/>
    <s v="2021-2420-7"/>
    <x v="41"/>
    <m/>
    <s v="Wagon"/>
    <n v="63"/>
    <s v="37 80 4561 496-3"/>
    <x v="11"/>
    <m/>
    <m/>
    <x v="5"/>
    <x v="5"/>
    <n v="1"/>
    <m/>
    <m/>
    <n v="1"/>
    <m/>
    <n v="0"/>
    <n v="1"/>
    <x v="1"/>
    <m/>
    <m/>
    <m/>
    <x v="5"/>
    <m/>
    <m/>
    <m/>
    <d v="2024-07-08T00:00:00"/>
    <d v="2029-07-31T00:00:00"/>
    <n v="2190"/>
    <x v="45"/>
    <m/>
    <m/>
    <m/>
    <m/>
    <s v="with various options"/>
    <m/>
    <m/>
    <n v="3"/>
    <n v="0"/>
    <m/>
    <d v="2029-07-31T00:00:00"/>
    <m/>
    <m/>
    <m/>
    <m/>
    <m/>
    <m/>
    <m/>
    <m/>
    <m/>
    <m/>
    <m/>
    <m/>
    <m/>
    <m/>
    <m/>
    <m/>
    <m/>
    <m/>
    <m/>
    <d v="2029-02-28T00:00:00"/>
    <m/>
    <n v="140000"/>
    <m/>
    <m/>
    <s v="Euro"/>
    <n v="16.59"/>
    <m/>
    <m/>
    <m/>
    <m/>
    <n v="26.23"/>
    <n v="0"/>
    <m/>
    <m/>
    <m/>
    <m/>
    <m/>
    <m/>
    <m/>
    <m/>
    <m/>
    <m/>
    <m/>
    <m/>
    <m/>
    <m/>
    <m/>
    <m/>
    <m/>
    <m/>
    <m/>
    <n v="1"/>
    <m/>
  </r>
  <r>
    <m/>
    <s v="V400008"/>
    <s v="2021-2420-7"/>
    <x v="41"/>
    <m/>
    <s v="Wagon"/>
    <n v="64"/>
    <s v="37 80 4561 497-1"/>
    <x v="11"/>
    <m/>
    <m/>
    <x v="5"/>
    <x v="5"/>
    <n v="1"/>
    <m/>
    <m/>
    <n v="1"/>
    <m/>
    <n v="0"/>
    <n v="1"/>
    <x v="1"/>
    <m/>
    <m/>
    <m/>
    <x v="5"/>
    <m/>
    <m/>
    <m/>
    <d v="2024-07-08T00:00:00"/>
    <d v="2029-07-31T00:00:00"/>
    <n v="2190"/>
    <x v="45"/>
    <m/>
    <m/>
    <m/>
    <m/>
    <s v="with various options"/>
    <m/>
    <m/>
    <n v="3"/>
    <n v="0"/>
    <m/>
    <d v="2029-07-31T00:00:00"/>
    <m/>
    <m/>
    <m/>
    <m/>
    <m/>
    <m/>
    <m/>
    <m/>
    <m/>
    <m/>
    <m/>
    <m/>
    <m/>
    <m/>
    <m/>
    <m/>
    <m/>
    <m/>
    <m/>
    <d v="2029-02-28T00:00:00"/>
    <m/>
    <n v="140000"/>
    <m/>
    <m/>
    <s v="Euro"/>
    <n v="16.59"/>
    <m/>
    <m/>
    <m/>
    <m/>
    <n v="26.23"/>
    <n v="0"/>
    <m/>
    <m/>
    <m/>
    <m/>
    <m/>
    <m/>
    <m/>
    <m/>
    <m/>
    <m/>
    <m/>
    <m/>
    <m/>
    <m/>
    <m/>
    <m/>
    <m/>
    <m/>
    <m/>
    <n v="1"/>
    <m/>
  </r>
  <r>
    <m/>
    <s v="V400008"/>
    <s v="2021-2420-7"/>
    <x v="41"/>
    <m/>
    <s v="Wagon"/>
    <n v="65"/>
    <s v="37 80 4561 498-9"/>
    <x v="11"/>
    <m/>
    <m/>
    <x v="5"/>
    <x v="5"/>
    <n v="1"/>
    <m/>
    <m/>
    <n v="1"/>
    <m/>
    <n v="0"/>
    <n v="1"/>
    <x v="1"/>
    <m/>
    <m/>
    <m/>
    <x v="5"/>
    <m/>
    <m/>
    <m/>
    <d v="2024-07-08T00:00:00"/>
    <d v="2029-07-31T00:00:00"/>
    <n v="2190"/>
    <x v="45"/>
    <m/>
    <m/>
    <m/>
    <m/>
    <s v="with various options"/>
    <m/>
    <m/>
    <n v="3"/>
    <n v="0"/>
    <m/>
    <d v="2029-07-31T00:00:00"/>
    <m/>
    <m/>
    <m/>
    <m/>
    <m/>
    <m/>
    <m/>
    <m/>
    <m/>
    <m/>
    <m/>
    <m/>
    <m/>
    <m/>
    <m/>
    <m/>
    <m/>
    <m/>
    <m/>
    <d v="2029-02-28T00:00:00"/>
    <m/>
    <n v="140000"/>
    <m/>
    <m/>
    <s v="Euro"/>
    <n v="16.59"/>
    <m/>
    <m/>
    <m/>
    <m/>
    <n v="26.23"/>
    <n v="0"/>
    <m/>
    <m/>
    <m/>
    <m/>
    <m/>
    <m/>
    <m/>
    <m/>
    <m/>
    <m/>
    <m/>
    <m/>
    <m/>
    <m/>
    <m/>
    <m/>
    <m/>
    <m/>
    <m/>
    <n v="1"/>
    <m/>
  </r>
  <r>
    <m/>
    <s v="V400008"/>
    <s v="2021-2420-7"/>
    <x v="41"/>
    <m/>
    <s v="Wagon"/>
    <n v="66"/>
    <s v="37 80 4561 499-7"/>
    <x v="11"/>
    <m/>
    <m/>
    <x v="5"/>
    <x v="5"/>
    <n v="1"/>
    <m/>
    <m/>
    <n v="1"/>
    <m/>
    <n v="0"/>
    <n v="1"/>
    <x v="1"/>
    <m/>
    <m/>
    <m/>
    <x v="5"/>
    <m/>
    <m/>
    <m/>
    <d v="2024-07-08T00:00:00"/>
    <d v="2029-07-31T00:00:00"/>
    <n v="2190"/>
    <x v="45"/>
    <m/>
    <m/>
    <m/>
    <m/>
    <s v="with various options"/>
    <m/>
    <m/>
    <n v="3"/>
    <n v="0"/>
    <m/>
    <d v="2029-07-31T00:00:00"/>
    <m/>
    <m/>
    <m/>
    <m/>
    <m/>
    <m/>
    <m/>
    <m/>
    <m/>
    <m/>
    <m/>
    <m/>
    <m/>
    <m/>
    <m/>
    <m/>
    <m/>
    <m/>
    <m/>
    <d v="2029-02-28T00:00:00"/>
    <m/>
    <n v="140000"/>
    <m/>
    <m/>
    <s v="Euro"/>
    <n v="16.59"/>
    <m/>
    <m/>
    <m/>
    <m/>
    <n v="26.23"/>
    <n v="0"/>
    <m/>
    <m/>
    <m/>
    <m/>
    <m/>
    <m/>
    <m/>
    <m/>
    <m/>
    <m/>
    <m/>
    <m/>
    <m/>
    <m/>
    <m/>
    <m/>
    <m/>
    <m/>
    <m/>
    <n v="1"/>
    <m/>
  </r>
  <r>
    <m/>
    <s v="V400008"/>
    <s v="2021-2420-7"/>
    <x v="41"/>
    <m/>
    <s v="Wagon"/>
    <n v="67"/>
    <s v="37 80 4561 500-2"/>
    <x v="11"/>
    <m/>
    <m/>
    <x v="5"/>
    <x v="5"/>
    <n v="1"/>
    <m/>
    <m/>
    <n v="1"/>
    <m/>
    <n v="0"/>
    <n v="1"/>
    <x v="1"/>
    <m/>
    <m/>
    <m/>
    <x v="5"/>
    <m/>
    <m/>
    <m/>
    <d v="2024-07-08T00:00:00"/>
    <d v="2029-07-31T00:00:00"/>
    <n v="2190"/>
    <x v="45"/>
    <m/>
    <m/>
    <m/>
    <m/>
    <s v="with various options"/>
    <m/>
    <m/>
    <n v="3"/>
    <n v="0"/>
    <m/>
    <d v="2029-07-31T00:00:00"/>
    <m/>
    <m/>
    <m/>
    <m/>
    <m/>
    <m/>
    <m/>
    <m/>
    <m/>
    <m/>
    <m/>
    <m/>
    <m/>
    <m/>
    <m/>
    <m/>
    <m/>
    <m/>
    <m/>
    <d v="2029-02-28T00:00:00"/>
    <m/>
    <n v="140000"/>
    <m/>
    <m/>
    <s v="Euro"/>
    <n v="16.59"/>
    <m/>
    <m/>
    <m/>
    <m/>
    <n v="26.23"/>
    <n v="0"/>
    <m/>
    <m/>
    <m/>
    <m/>
    <m/>
    <m/>
    <m/>
    <m/>
    <m/>
    <m/>
    <m/>
    <m/>
    <m/>
    <m/>
    <m/>
    <m/>
    <m/>
    <m/>
    <m/>
    <n v="1"/>
    <m/>
  </r>
  <r>
    <m/>
    <s v="V400008"/>
    <s v="2021-2420-7"/>
    <x v="41"/>
    <m/>
    <s v="Wagon"/>
    <n v="68"/>
    <s v="37 80 4561 501-0"/>
    <x v="11"/>
    <m/>
    <m/>
    <x v="5"/>
    <x v="5"/>
    <n v="1"/>
    <m/>
    <m/>
    <n v="1"/>
    <m/>
    <n v="0"/>
    <n v="1"/>
    <x v="1"/>
    <m/>
    <m/>
    <m/>
    <x v="5"/>
    <m/>
    <m/>
    <m/>
    <d v="2024-07-08T00:00:00"/>
    <d v="2029-07-31T00:00:00"/>
    <n v="2190"/>
    <x v="45"/>
    <m/>
    <m/>
    <m/>
    <m/>
    <s v="with various options"/>
    <m/>
    <m/>
    <n v="3"/>
    <n v="0"/>
    <m/>
    <d v="2029-07-31T00:00:00"/>
    <m/>
    <m/>
    <m/>
    <m/>
    <m/>
    <m/>
    <m/>
    <m/>
    <m/>
    <m/>
    <m/>
    <m/>
    <m/>
    <m/>
    <m/>
    <m/>
    <m/>
    <m/>
    <m/>
    <d v="2029-02-28T00:00:00"/>
    <m/>
    <n v="140000"/>
    <m/>
    <m/>
    <s v="Euro"/>
    <n v="16.59"/>
    <m/>
    <m/>
    <m/>
    <m/>
    <n v="26.23"/>
    <n v="0"/>
    <m/>
    <m/>
    <m/>
    <m/>
    <m/>
    <m/>
    <m/>
    <m/>
    <m/>
    <m/>
    <m/>
    <m/>
    <m/>
    <m/>
    <m/>
    <m/>
    <m/>
    <m/>
    <m/>
    <n v="1"/>
    <m/>
  </r>
  <r>
    <m/>
    <s v="V400008"/>
    <s v="2021-2420-7"/>
    <x v="41"/>
    <m/>
    <s v="Wagon"/>
    <n v="69"/>
    <s v="37 80 4561 502-8"/>
    <x v="11"/>
    <m/>
    <m/>
    <x v="5"/>
    <x v="5"/>
    <n v="1"/>
    <m/>
    <m/>
    <n v="1"/>
    <m/>
    <n v="0"/>
    <n v="1"/>
    <x v="1"/>
    <m/>
    <m/>
    <m/>
    <x v="5"/>
    <m/>
    <m/>
    <m/>
    <d v="2024-07-08T00:00:00"/>
    <d v="2029-07-31T00:00:00"/>
    <n v="2190"/>
    <x v="45"/>
    <m/>
    <m/>
    <m/>
    <m/>
    <s v="with various options"/>
    <m/>
    <m/>
    <n v="3"/>
    <n v="0"/>
    <m/>
    <d v="2029-07-31T00:00:00"/>
    <m/>
    <m/>
    <m/>
    <m/>
    <m/>
    <m/>
    <m/>
    <m/>
    <m/>
    <m/>
    <m/>
    <m/>
    <m/>
    <m/>
    <m/>
    <m/>
    <m/>
    <m/>
    <m/>
    <d v="2029-02-28T00:00:00"/>
    <m/>
    <n v="140000"/>
    <m/>
    <m/>
    <s v="Euro"/>
    <n v="16.59"/>
    <m/>
    <m/>
    <m/>
    <m/>
    <n v="26.23"/>
    <n v="0"/>
    <m/>
    <m/>
    <m/>
    <m/>
    <m/>
    <m/>
    <m/>
    <m/>
    <m/>
    <m/>
    <m/>
    <m/>
    <m/>
    <m/>
    <m/>
    <m/>
    <m/>
    <m/>
    <m/>
    <n v="1"/>
    <m/>
  </r>
  <r>
    <m/>
    <s v="V400008"/>
    <s v="2021-2420-7"/>
    <x v="41"/>
    <m/>
    <s v="Wagon"/>
    <n v="70"/>
    <s v="37 80 4561 503-6"/>
    <x v="11"/>
    <m/>
    <m/>
    <x v="5"/>
    <x v="5"/>
    <n v="1"/>
    <m/>
    <m/>
    <n v="1"/>
    <m/>
    <n v="0"/>
    <n v="1"/>
    <x v="1"/>
    <m/>
    <m/>
    <m/>
    <x v="5"/>
    <m/>
    <m/>
    <m/>
    <d v="2024-08-01T00:00:00"/>
    <d v="2029-07-31T00:00:00"/>
    <n v="2190"/>
    <x v="45"/>
    <m/>
    <m/>
    <m/>
    <m/>
    <s v="with various options"/>
    <m/>
    <m/>
    <n v="3"/>
    <n v="0"/>
    <m/>
    <d v="2029-07-31T00:00:00"/>
    <m/>
    <m/>
    <m/>
    <m/>
    <m/>
    <m/>
    <m/>
    <m/>
    <m/>
    <m/>
    <m/>
    <m/>
    <m/>
    <m/>
    <m/>
    <m/>
    <m/>
    <m/>
    <m/>
    <d v="2029-02-28T00:00:00"/>
    <m/>
    <n v="140000"/>
    <m/>
    <m/>
    <s v="Euro"/>
    <n v="16.59"/>
    <m/>
    <m/>
    <m/>
    <m/>
    <n v="26.23"/>
    <n v="0"/>
    <m/>
    <m/>
    <m/>
    <m/>
    <m/>
    <m/>
    <m/>
    <m/>
    <m/>
    <m/>
    <m/>
    <m/>
    <m/>
    <m/>
    <m/>
    <m/>
    <m/>
    <m/>
    <m/>
    <n v="1"/>
    <m/>
  </r>
  <r>
    <m/>
    <s v="V400008"/>
    <s v="2021-2420-7"/>
    <x v="41"/>
    <m/>
    <s v="Wagon"/>
    <n v="71"/>
    <s v="37 80 4561 504-4"/>
    <x v="11"/>
    <m/>
    <m/>
    <x v="5"/>
    <x v="5"/>
    <n v="1"/>
    <m/>
    <m/>
    <n v="1"/>
    <m/>
    <n v="0"/>
    <n v="1"/>
    <x v="1"/>
    <m/>
    <m/>
    <m/>
    <x v="5"/>
    <m/>
    <m/>
    <m/>
    <d v="2024-08-01T00:00:00"/>
    <d v="2029-07-31T00:00:00"/>
    <n v="2190"/>
    <x v="45"/>
    <m/>
    <m/>
    <m/>
    <m/>
    <s v="with various options"/>
    <m/>
    <m/>
    <n v="3"/>
    <n v="0"/>
    <m/>
    <d v="2029-07-31T00:00:00"/>
    <m/>
    <m/>
    <m/>
    <m/>
    <m/>
    <m/>
    <m/>
    <m/>
    <m/>
    <m/>
    <m/>
    <m/>
    <m/>
    <m/>
    <m/>
    <m/>
    <m/>
    <m/>
    <m/>
    <d v="2029-02-28T00:00:00"/>
    <m/>
    <n v="140000"/>
    <m/>
    <m/>
    <s v="Euro"/>
    <n v="16.59"/>
    <m/>
    <m/>
    <m/>
    <m/>
    <n v="26.23"/>
    <n v="0"/>
    <m/>
    <m/>
    <m/>
    <m/>
    <m/>
    <m/>
    <m/>
    <m/>
    <m/>
    <m/>
    <m/>
    <m/>
    <m/>
    <m/>
    <m/>
    <m/>
    <m/>
    <m/>
    <m/>
    <n v="1"/>
    <m/>
  </r>
  <r>
    <m/>
    <s v="V400008"/>
    <s v="2021-2420-7"/>
    <x v="41"/>
    <m/>
    <s v="Wagon"/>
    <n v="72"/>
    <s v="37 80 4561 505-1"/>
    <x v="11"/>
    <m/>
    <m/>
    <x v="5"/>
    <x v="5"/>
    <n v="1"/>
    <m/>
    <m/>
    <n v="1"/>
    <m/>
    <n v="0"/>
    <n v="1"/>
    <x v="1"/>
    <m/>
    <m/>
    <m/>
    <x v="5"/>
    <m/>
    <m/>
    <m/>
    <d v="2024-08-01T00:00:00"/>
    <d v="2029-07-31T00:00:00"/>
    <n v="2190"/>
    <x v="45"/>
    <m/>
    <m/>
    <m/>
    <m/>
    <s v="with various options"/>
    <m/>
    <m/>
    <n v="3"/>
    <n v="0"/>
    <m/>
    <d v="2029-07-31T00:00:00"/>
    <m/>
    <m/>
    <m/>
    <m/>
    <m/>
    <m/>
    <m/>
    <m/>
    <m/>
    <m/>
    <m/>
    <m/>
    <m/>
    <m/>
    <m/>
    <m/>
    <m/>
    <m/>
    <m/>
    <d v="2029-02-28T00:00:00"/>
    <m/>
    <n v="140000"/>
    <m/>
    <m/>
    <s v="Euro"/>
    <n v="16.59"/>
    <m/>
    <m/>
    <m/>
    <m/>
    <n v="26.23"/>
    <n v="0"/>
    <m/>
    <m/>
    <m/>
    <m/>
    <m/>
    <m/>
    <m/>
    <m/>
    <m/>
    <m/>
    <m/>
    <m/>
    <m/>
    <m/>
    <m/>
    <m/>
    <m/>
    <m/>
    <m/>
    <n v="1"/>
    <m/>
  </r>
  <r>
    <m/>
    <s v="V400008"/>
    <s v="2021-2420-7"/>
    <x v="41"/>
    <m/>
    <s v="Wagon"/>
    <n v="73"/>
    <s v="37 80 4561 506-9"/>
    <x v="11"/>
    <m/>
    <m/>
    <x v="5"/>
    <x v="5"/>
    <n v="1"/>
    <m/>
    <m/>
    <n v="1"/>
    <m/>
    <n v="0"/>
    <n v="1"/>
    <x v="1"/>
    <m/>
    <m/>
    <m/>
    <x v="5"/>
    <m/>
    <m/>
    <m/>
    <d v="2024-08-01T00:00:00"/>
    <d v="2029-07-31T00:00:00"/>
    <n v="2190"/>
    <x v="45"/>
    <m/>
    <m/>
    <m/>
    <m/>
    <s v="with various options"/>
    <m/>
    <m/>
    <n v="3"/>
    <n v="0"/>
    <m/>
    <d v="2029-07-31T00:00:00"/>
    <m/>
    <m/>
    <m/>
    <m/>
    <m/>
    <m/>
    <m/>
    <m/>
    <m/>
    <m/>
    <m/>
    <m/>
    <m/>
    <m/>
    <m/>
    <m/>
    <m/>
    <m/>
    <m/>
    <d v="2029-02-28T00:00:00"/>
    <m/>
    <n v="140000"/>
    <m/>
    <m/>
    <s v="Euro"/>
    <n v="16.59"/>
    <m/>
    <m/>
    <m/>
    <m/>
    <n v="26.23"/>
    <n v="0"/>
    <m/>
    <m/>
    <m/>
    <m/>
    <m/>
    <m/>
    <m/>
    <m/>
    <m/>
    <m/>
    <m/>
    <m/>
    <m/>
    <m/>
    <m/>
    <m/>
    <m/>
    <m/>
    <m/>
    <n v="1"/>
    <m/>
  </r>
  <r>
    <m/>
    <s v="V400008"/>
    <s v="2021-2420-7"/>
    <x v="41"/>
    <m/>
    <s v="Wagon"/>
    <n v="74"/>
    <s v="37 80 4561 507-7"/>
    <x v="11"/>
    <m/>
    <m/>
    <x v="5"/>
    <x v="5"/>
    <n v="1"/>
    <m/>
    <m/>
    <n v="1"/>
    <m/>
    <n v="0"/>
    <n v="1"/>
    <x v="1"/>
    <m/>
    <m/>
    <m/>
    <x v="5"/>
    <m/>
    <m/>
    <m/>
    <d v="2024-08-01T00:00:00"/>
    <d v="2029-07-31T00:00:00"/>
    <n v="2190"/>
    <x v="45"/>
    <m/>
    <m/>
    <m/>
    <m/>
    <s v="with various options"/>
    <m/>
    <m/>
    <n v="3"/>
    <n v="0"/>
    <m/>
    <d v="2029-07-31T00:00:00"/>
    <m/>
    <m/>
    <m/>
    <m/>
    <m/>
    <m/>
    <m/>
    <m/>
    <m/>
    <m/>
    <m/>
    <m/>
    <m/>
    <m/>
    <m/>
    <m/>
    <m/>
    <m/>
    <m/>
    <d v="2029-02-28T00:00:00"/>
    <m/>
    <n v="140000"/>
    <m/>
    <m/>
    <s v="Euro"/>
    <n v="16.59"/>
    <m/>
    <m/>
    <m/>
    <m/>
    <n v="26.23"/>
    <n v="0"/>
    <m/>
    <m/>
    <m/>
    <m/>
    <m/>
    <m/>
    <m/>
    <m/>
    <m/>
    <m/>
    <m/>
    <m/>
    <m/>
    <m/>
    <m/>
    <m/>
    <m/>
    <m/>
    <m/>
    <n v="1"/>
    <m/>
  </r>
  <r>
    <m/>
    <s v="V400008"/>
    <s v="2021-2420-7"/>
    <x v="41"/>
    <m/>
    <s v="Wagon"/>
    <n v="75"/>
    <s v="37 80 4561 508-5"/>
    <x v="11"/>
    <m/>
    <m/>
    <x v="5"/>
    <x v="5"/>
    <n v="1"/>
    <m/>
    <m/>
    <n v="1"/>
    <m/>
    <n v="0"/>
    <n v="1"/>
    <x v="1"/>
    <m/>
    <m/>
    <m/>
    <x v="5"/>
    <m/>
    <m/>
    <m/>
    <d v="2024-08-01T00:00:00"/>
    <d v="2029-07-31T00:00:00"/>
    <n v="2190"/>
    <x v="45"/>
    <m/>
    <m/>
    <m/>
    <m/>
    <s v="with various options"/>
    <m/>
    <m/>
    <n v="3"/>
    <n v="0"/>
    <m/>
    <d v="2029-07-31T00:00:00"/>
    <m/>
    <m/>
    <m/>
    <m/>
    <m/>
    <m/>
    <m/>
    <m/>
    <m/>
    <m/>
    <m/>
    <m/>
    <m/>
    <m/>
    <m/>
    <m/>
    <m/>
    <m/>
    <m/>
    <d v="2029-02-28T00:00:00"/>
    <m/>
    <n v="140000"/>
    <m/>
    <m/>
    <s v="Euro"/>
    <n v="16.59"/>
    <m/>
    <m/>
    <m/>
    <m/>
    <n v="26.23"/>
    <n v="0"/>
    <m/>
    <m/>
    <m/>
    <m/>
    <m/>
    <m/>
    <m/>
    <m/>
    <m/>
    <m/>
    <m/>
    <m/>
    <m/>
    <m/>
    <m/>
    <m/>
    <m/>
    <m/>
    <m/>
    <n v="1"/>
    <m/>
  </r>
  <r>
    <m/>
    <s v="V400008"/>
    <s v="2021-2420-7"/>
    <x v="41"/>
    <m/>
    <s v="Wagon"/>
    <n v="76"/>
    <s v="37 80 4561 509-3"/>
    <x v="11"/>
    <m/>
    <m/>
    <x v="5"/>
    <x v="5"/>
    <n v="1"/>
    <m/>
    <m/>
    <n v="1"/>
    <m/>
    <n v="0"/>
    <n v="1"/>
    <x v="1"/>
    <m/>
    <m/>
    <m/>
    <x v="5"/>
    <m/>
    <m/>
    <m/>
    <d v="2024-08-01T00:00:00"/>
    <d v="2029-07-31T00:00:00"/>
    <n v="2190"/>
    <x v="45"/>
    <m/>
    <m/>
    <m/>
    <m/>
    <s v="with various options"/>
    <m/>
    <m/>
    <n v="3"/>
    <n v="0"/>
    <m/>
    <d v="2029-07-31T00:00:00"/>
    <m/>
    <m/>
    <m/>
    <m/>
    <m/>
    <m/>
    <m/>
    <m/>
    <m/>
    <m/>
    <m/>
    <m/>
    <m/>
    <m/>
    <m/>
    <m/>
    <m/>
    <m/>
    <m/>
    <d v="2029-02-28T00:00:00"/>
    <m/>
    <n v="140000"/>
    <m/>
    <m/>
    <s v="Euro"/>
    <n v="16.59"/>
    <m/>
    <m/>
    <m/>
    <m/>
    <n v="26.23"/>
    <n v="0"/>
    <m/>
    <m/>
    <m/>
    <m/>
    <m/>
    <m/>
    <m/>
    <m/>
    <m/>
    <m/>
    <m/>
    <m/>
    <m/>
    <m/>
    <m/>
    <m/>
    <m/>
    <m/>
    <m/>
    <n v="1"/>
    <m/>
  </r>
  <r>
    <m/>
    <s v="V400008"/>
    <s v="2021-2420-7"/>
    <x v="41"/>
    <m/>
    <s v="Wagon"/>
    <n v="77"/>
    <s v="37 80 4561 510-1"/>
    <x v="11"/>
    <m/>
    <m/>
    <x v="5"/>
    <x v="5"/>
    <n v="1"/>
    <m/>
    <m/>
    <n v="1"/>
    <m/>
    <n v="0"/>
    <n v="1"/>
    <x v="1"/>
    <m/>
    <m/>
    <m/>
    <x v="5"/>
    <m/>
    <m/>
    <m/>
    <d v="2024-08-01T00:00:00"/>
    <d v="2029-07-31T00:00:00"/>
    <n v="2190"/>
    <x v="45"/>
    <m/>
    <m/>
    <m/>
    <m/>
    <s v="with various options"/>
    <m/>
    <m/>
    <n v="3"/>
    <n v="0"/>
    <m/>
    <d v="2029-07-31T00:00:00"/>
    <m/>
    <m/>
    <m/>
    <m/>
    <m/>
    <m/>
    <m/>
    <m/>
    <m/>
    <m/>
    <m/>
    <m/>
    <m/>
    <m/>
    <m/>
    <m/>
    <m/>
    <m/>
    <m/>
    <d v="2029-02-28T00:00:00"/>
    <m/>
    <n v="140000"/>
    <m/>
    <m/>
    <s v="Euro"/>
    <n v="16.59"/>
    <m/>
    <m/>
    <m/>
    <m/>
    <n v="26.23"/>
    <n v="0"/>
    <m/>
    <m/>
    <m/>
    <m/>
    <m/>
    <m/>
    <m/>
    <m/>
    <m/>
    <m/>
    <m/>
    <m/>
    <m/>
    <m/>
    <m/>
    <m/>
    <m/>
    <m/>
    <m/>
    <n v="1"/>
    <m/>
  </r>
  <r>
    <m/>
    <s v="V400008"/>
    <s v="2021-2420-7"/>
    <x v="41"/>
    <m/>
    <s v="Wagon"/>
    <n v="78"/>
    <s v="37 80 4561 511-9"/>
    <x v="11"/>
    <m/>
    <m/>
    <x v="5"/>
    <x v="5"/>
    <n v="1"/>
    <m/>
    <m/>
    <n v="1"/>
    <m/>
    <n v="0"/>
    <n v="1"/>
    <x v="1"/>
    <m/>
    <m/>
    <m/>
    <x v="5"/>
    <m/>
    <m/>
    <m/>
    <d v="2024-08-01T00:00:00"/>
    <d v="2029-07-31T00:00:00"/>
    <n v="2190"/>
    <x v="45"/>
    <m/>
    <m/>
    <m/>
    <m/>
    <s v="with various options"/>
    <m/>
    <m/>
    <n v="3"/>
    <n v="0"/>
    <m/>
    <d v="2029-07-31T00:00:00"/>
    <m/>
    <m/>
    <m/>
    <m/>
    <m/>
    <m/>
    <m/>
    <m/>
    <m/>
    <m/>
    <m/>
    <m/>
    <m/>
    <m/>
    <m/>
    <m/>
    <m/>
    <m/>
    <m/>
    <d v="2029-02-28T00:00:00"/>
    <m/>
    <n v="140000"/>
    <m/>
    <m/>
    <s v="Euro"/>
    <n v="16.59"/>
    <m/>
    <m/>
    <m/>
    <m/>
    <n v="26.23"/>
    <n v="0"/>
    <m/>
    <m/>
    <m/>
    <m/>
    <m/>
    <m/>
    <m/>
    <m/>
    <m/>
    <m/>
    <m/>
    <m/>
    <m/>
    <m/>
    <m/>
    <m/>
    <m/>
    <m/>
    <m/>
    <n v="1"/>
    <m/>
  </r>
  <r>
    <m/>
    <s v="V400008"/>
    <s v="2021-2420-7"/>
    <x v="41"/>
    <m/>
    <s v="Wagon"/>
    <n v="79"/>
    <s v="37 80 4561 512-7"/>
    <x v="11"/>
    <m/>
    <m/>
    <x v="5"/>
    <x v="5"/>
    <n v="1"/>
    <m/>
    <m/>
    <n v="1"/>
    <m/>
    <n v="0"/>
    <n v="1"/>
    <x v="1"/>
    <m/>
    <m/>
    <m/>
    <x v="5"/>
    <m/>
    <m/>
    <m/>
    <d v="2024-08-01T00:00:00"/>
    <d v="2029-07-31T00:00:00"/>
    <n v="2190"/>
    <x v="45"/>
    <m/>
    <m/>
    <m/>
    <m/>
    <s v="with various options"/>
    <m/>
    <m/>
    <n v="3"/>
    <n v="0"/>
    <m/>
    <d v="2029-07-31T00:00:00"/>
    <m/>
    <m/>
    <m/>
    <m/>
    <m/>
    <m/>
    <m/>
    <m/>
    <m/>
    <m/>
    <m/>
    <m/>
    <m/>
    <m/>
    <m/>
    <m/>
    <m/>
    <m/>
    <m/>
    <d v="2029-02-28T00:00:00"/>
    <m/>
    <n v="140000"/>
    <m/>
    <m/>
    <s v="Euro"/>
    <n v="16.59"/>
    <m/>
    <m/>
    <m/>
    <m/>
    <n v="26.23"/>
    <n v="0"/>
    <m/>
    <m/>
    <m/>
    <m/>
    <m/>
    <m/>
    <m/>
    <m/>
    <m/>
    <m/>
    <m/>
    <m/>
    <m/>
    <m/>
    <m/>
    <m/>
    <m/>
    <m/>
    <m/>
    <n v="1"/>
    <m/>
  </r>
  <r>
    <m/>
    <s v="V400008"/>
    <s v="2021-2420-7"/>
    <x v="41"/>
    <m/>
    <s v="Wagon"/>
    <n v="80"/>
    <s v="37 80 4561 513-5"/>
    <x v="11"/>
    <m/>
    <m/>
    <x v="5"/>
    <x v="5"/>
    <n v="1"/>
    <m/>
    <m/>
    <n v="1"/>
    <m/>
    <n v="0"/>
    <n v="1"/>
    <x v="1"/>
    <m/>
    <m/>
    <m/>
    <x v="5"/>
    <m/>
    <m/>
    <m/>
    <d v="2024-08-01T00:00:00"/>
    <d v="2029-07-31T00:00:00"/>
    <n v="2190"/>
    <x v="45"/>
    <m/>
    <m/>
    <m/>
    <m/>
    <s v="with various options"/>
    <m/>
    <m/>
    <n v="3"/>
    <n v="0"/>
    <m/>
    <d v="2029-07-31T00:00:00"/>
    <m/>
    <m/>
    <m/>
    <m/>
    <m/>
    <m/>
    <m/>
    <m/>
    <m/>
    <m/>
    <m/>
    <m/>
    <m/>
    <m/>
    <m/>
    <m/>
    <m/>
    <m/>
    <m/>
    <d v="2029-02-28T00:00:00"/>
    <m/>
    <n v="140000"/>
    <m/>
    <m/>
    <s v="Euro"/>
    <n v="16.59"/>
    <m/>
    <m/>
    <m/>
    <m/>
    <n v="26.23"/>
    <n v="0"/>
    <m/>
    <m/>
    <m/>
    <m/>
    <m/>
    <m/>
    <m/>
    <m/>
    <m/>
    <m/>
    <m/>
    <m/>
    <m/>
    <m/>
    <m/>
    <m/>
    <m/>
    <m/>
    <m/>
    <n v="1"/>
    <m/>
  </r>
  <r>
    <m/>
    <s v="V400008"/>
    <s v="2021-2420-7"/>
    <x v="41"/>
    <m/>
    <s v="Wagon"/>
    <n v="81"/>
    <s v="37 80 4561 514-3"/>
    <x v="11"/>
    <m/>
    <m/>
    <x v="5"/>
    <x v="5"/>
    <n v="1"/>
    <m/>
    <m/>
    <n v="1"/>
    <m/>
    <n v="0"/>
    <n v="1"/>
    <x v="1"/>
    <m/>
    <m/>
    <m/>
    <x v="5"/>
    <m/>
    <m/>
    <m/>
    <d v="2024-08-01T00:00:00"/>
    <d v="2029-07-31T00:00:00"/>
    <n v="2190"/>
    <x v="45"/>
    <m/>
    <m/>
    <m/>
    <m/>
    <s v="with various options"/>
    <m/>
    <m/>
    <n v="3"/>
    <n v="0"/>
    <m/>
    <d v="2029-07-31T00:00:00"/>
    <m/>
    <m/>
    <m/>
    <m/>
    <m/>
    <m/>
    <m/>
    <m/>
    <m/>
    <m/>
    <m/>
    <m/>
    <m/>
    <m/>
    <m/>
    <m/>
    <m/>
    <m/>
    <m/>
    <d v="2029-02-28T00:00:00"/>
    <m/>
    <n v="140000"/>
    <m/>
    <m/>
    <s v="Euro"/>
    <n v="16.59"/>
    <m/>
    <m/>
    <m/>
    <m/>
    <n v="26.23"/>
    <n v="0"/>
    <m/>
    <m/>
    <m/>
    <m/>
    <m/>
    <m/>
    <m/>
    <m/>
    <m/>
    <m/>
    <m/>
    <m/>
    <m/>
    <m/>
    <m/>
    <m/>
    <m/>
    <m/>
    <m/>
    <n v="1"/>
    <m/>
  </r>
  <r>
    <m/>
    <s v="V400008"/>
    <s v="2021-2420-7"/>
    <x v="41"/>
    <m/>
    <s v="Wagon"/>
    <n v="82"/>
    <s v="37 80 4561 515-0"/>
    <x v="11"/>
    <m/>
    <m/>
    <x v="5"/>
    <x v="5"/>
    <n v="1"/>
    <m/>
    <m/>
    <n v="1"/>
    <m/>
    <n v="0"/>
    <n v="1"/>
    <x v="1"/>
    <m/>
    <m/>
    <m/>
    <x v="5"/>
    <m/>
    <m/>
    <m/>
    <d v="2024-08-01T00:00:00"/>
    <d v="2029-07-31T00:00:00"/>
    <n v="2190"/>
    <x v="45"/>
    <m/>
    <m/>
    <m/>
    <m/>
    <s v="with various options"/>
    <m/>
    <m/>
    <n v="3"/>
    <n v="0"/>
    <m/>
    <d v="2029-07-31T00:00:00"/>
    <m/>
    <m/>
    <m/>
    <m/>
    <m/>
    <m/>
    <m/>
    <m/>
    <m/>
    <m/>
    <m/>
    <m/>
    <m/>
    <m/>
    <m/>
    <m/>
    <m/>
    <m/>
    <m/>
    <d v="2029-02-28T00:00:00"/>
    <m/>
    <n v="140000"/>
    <m/>
    <m/>
    <s v="Euro"/>
    <n v="16.59"/>
    <m/>
    <m/>
    <m/>
    <m/>
    <n v="26.23"/>
    <n v="0"/>
    <m/>
    <m/>
    <m/>
    <m/>
    <m/>
    <m/>
    <m/>
    <m/>
    <m/>
    <m/>
    <m/>
    <m/>
    <m/>
    <m/>
    <m/>
    <m/>
    <m/>
    <m/>
    <m/>
    <n v="1"/>
    <m/>
  </r>
  <r>
    <m/>
    <s v="V400008"/>
    <s v="2021-2420-7"/>
    <x v="41"/>
    <m/>
    <s v="Wagon"/>
    <n v="83"/>
    <s v="37 80 4561 516-8"/>
    <x v="11"/>
    <m/>
    <m/>
    <x v="5"/>
    <x v="5"/>
    <n v="1"/>
    <m/>
    <m/>
    <n v="1"/>
    <m/>
    <n v="0"/>
    <n v="1"/>
    <x v="1"/>
    <m/>
    <m/>
    <m/>
    <x v="5"/>
    <m/>
    <m/>
    <m/>
    <d v="2024-08-01T00:00:00"/>
    <d v="2029-07-31T00:00:00"/>
    <n v="2190"/>
    <x v="45"/>
    <m/>
    <m/>
    <m/>
    <m/>
    <s v="with various options"/>
    <m/>
    <m/>
    <n v="3"/>
    <n v="0"/>
    <m/>
    <d v="2029-07-31T00:00:00"/>
    <m/>
    <m/>
    <m/>
    <m/>
    <m/>
    <m/>
    <m/>
    <m/>
    <m/>
    <m/>
    <m/>
    <m/>
    <m/>
    <m/>
    <m/>
    <m/>
    <m/>
    <m/>
    <m/>
    <d v="2029-02-28T00:00:00"/>
    <m/>
    <n v="140000"/>
    <m/>
    <m/>
    <s v="Euro"/>
    <n v="16.59"/>
    <m/>
    <m/>
    <m/>
    <m/>
    <n v="26.23"/>
    <n v="0"/>
    <m/>
    <m/>
    <m/>
    <m/>
    <m/>
    <m/>
    <m/>
    <m/>
    <m/>
    <m/>
    <m/>
    <m/>
    <m/>
    <m/>
    <m/>
    <m/>
    <m/>
    <m/>
    <m/>
    <n v="1"/>
    <m/>
  </r>
  <r>
    <m/>
    <s v="V400008"/>
    <s v="2021-2420-7"/>
    <x v="41"/>
    <m/>
    <s v="Wagon"/>
    <n v="84"/>
    <s v="37 80 4561 517-6"/>
    <x v="11"/>
    <m/>
    <m/>
    <x v="5"/>
    <x v="5"/>
    <n v="1"/>
    <m/>
    <m/>
    <n v="1"/>
    <m/>
    <n v="0"/>
    <n v="1"/>
    <x v="1"/>
    <m/>
    <m/>
    <m/>
    <x v="5"/>
    <m/>
    <m/>
    <m/>
    <d v="2024-08-01T00:00:00"/>
    <d v="2029-07-31T00:00:00"/>
    <n v="2190"/>
    <x v="45"/>
    <m/>
    <m/>
    <m/>
    <m/>
    <s v="with various options"/>
    <m/>
    <m/>
    <n v="3"/>
    <n v="0"/>
    <m/>
    <d v="2029-07-31T00:00:00"/>
    <m/>
    <m/>
    <m/>
    <m/>
    <m/>
    <m/>
    <m/>
    <m/>
    <m/>
    <m/>
    <m/>
    <m/>
    <m/>
    <m/>
    <m/>
    <m/>
    <m/>
    <m/>
    <m/>
    <d v="2029-02-28T00:00:00"/>
    <m/>
    <n v="140000"/>
    <m/>
    <m/>
    <s v="Euro"/>
    <n v="16.59"/>
    <m/>
    <m/>
    <m/>
    <m/>
    <n v="26.23"/>
    <n v="0"/>
    <m/>
    <m/>
    <m/>
    <m/>
    <m/>
    <m/>
    <m/>
    <m/>
    <m/>
    <m/>
    <m/>
    <m/>
    <m/>
    <m/>
    <m/>
    <m/>
    <m/>
    <m/>
    <m/>
    <n v="1"/>
    <m/>
  </r>
  <r>
    <m/>
    <s v="V400008"/>
    <s v="2021-2420-7"/>
    <x v="41"/>
    <m/>
    <s v="Wagon"/>
    <n v="85"/>
    <s v="37 80 4561 518-4"/>
    <x v="11"/>
    <m/>
    <m/>
    <x v="5"/>
    <x v="5"/>
    <n v="1"/>
    <m/>
    <m/>
    <n v="1"/>
    <m/>
    <n v="0"/>
    <n v="1"/>
    <x v="1"/>
    <m/>
    <m/>
    <m/>
    <x v="5"/>
    <m/>
    <m/>
    <m/>
    <d v="2024-08-01T00:00:00"/>
    <d v="2029-07-31T00:00:00"/>
    <n v="2190"/>
    <x v="45"/>
    <m/>
    <m/>
    <m/>
    <m/>
    <s v="with various options"/>
    <m/>
    <m/>
    <n v="3"/>
    <n v="0"/>
    <m/>
    <d v="2029-07-31T00:00:00"/>
    <m/>
    <m/>
    <m/>
    <m/>
    <m/>
    <m/>
    <m/>
    <m/>
    <m/>
    <m/>
    <m/>
    <m/>
    <m/>
    <m/>
    <m/>
    <m/>
    <m/>
    <m/>
    <m/>
    <d v="2029-02-28T00:00:00"/>
    <m/>
    <n v="140000"/>
    <m/>
    <m/>
    <s v="Euro"/>
    <n v="16.59"/>
    <m/>
    <m/>
    <m/>
    <m/>
    <n v="26.23"/>
    <n v="0"/>
    <m/>
    <m/>
    <m/>
    <m/>
    <m/>
    <m/>
    <m/>
    <m/>
    <m/>
    <m/>
    <m/>
    <m/>
    <m/>
    <m/>
    <m/>
    <m/>
    <m/>
    <m/>
    <m/>
    <n v="1"/>
    <m/>
  </r>
  <r>
    <m/>
    <s v="V400008"/>
    <s v="2021-2420-7"/>
    <x v="41"/>
    <m/>
    <s v="Wagon"/>
    <n v="86"/>
    <s v="37 80 4561 519-2"/>
    <x v="11"/>
    <m/>
    <m/>
    <x v="5"/>
    <x v="5"/>
    <n v="1"/>
    <m/>
    <m/>
    <n v="1"/>
    <m/>
    <n v="0"/>
    <n v="1"/>
    <x v="1"/>
    <m/>
    <m/>
    <m/>
    <x v="5"/>
    <m/>
    <m/>
    <m/>
    <d v="2024-08-01T00:00:00"/>
    <d v="2029-07-31T00:00:00"/>
    <n v="2190"/>
    <x v="45"/>
    <m/>
    <m/>
    <m/>
    <m/>
    <s v="with various options"/>
    <m/>
    <m/>
    <n v="3"/>
    <n v="0"/>
    <m/>
    <d v="2029-07-31T00:00:00"/>
    <m/>
    <m/>
    <m/>
    <m/>
    <m/>
    <m/>
    <m/>
    <m/>
    <m/>
    <m/>
    <m/>
    <m/>
    <m/>
    <m/>
    <m/>
    <m/>
    <m/>
    <m/>
    <m/>
    <d v="2029-02-28T00:00:00"/>
    <m/>
    <n v="140000"/>
    <m/>
    <m/>
    <s v="Euro"/>
    <n v="16.59"/>
    <m/>
    <m/>
    <m/>
    <m/>
    <n v="26.23"/>
    <n v="0"/>
    <m/>
    <m/>
    <m/>
    <m/>
    <m/>
    <m/>
    <m/>
    <m/>
    <m/>
    <m/>
    <m/>
    <m/>
    <m/>
    <m/>
    <m/>
    <m/>
    <m/>
    <m/>
    <m/>
    <n v="1"/>
    <m/>
  </r>
  <r>
    <m/>
    <s v="V400008"/>
    <s v="2021-2420-7"/>
    <x v="41"/>
    <m/>
    <s v="Wagon"/>
    <n v="87"/>
    <s v="37 80 4561 520-0"/>
    <x v="11"/>
    <m/>
    <m/>
    <x v="5"/>
    <x v="5"/>
    <n v="1"/>
    <m/>
    <m/>
    <n v="1"/>
    <m/>
    <n v="0"/>
    <n v="1"/>
    <x v="1"/>
    <m/>
    <m/>
    <m/>
    <x v="5"/>
    <m/>
    <m/>
    <m/>
    <d v="2024-08-01T00:00:00"/>
    <d v="2029-07-31T00:00:00"/>
    <n v="2190"/>
    <x v="45"/>
    <m/>
    <m/>
    <m/>
    <m/>
    <s v="with various options"/>
    <m/>
    <m/>
    <n v="3"/>
    <n v="0"/>
    <m/>
    <d v="2029-07-31T00:00:00"/>
    <m/>
    <m/>
    <m/>
    <m/>
    <m/>
    <m/>
    <m/>
    <m/>
    <m/>
    <m/>
    <m/>
    <m/>
    <m/>
    <m/>
    <m/>
    <m/>
    <m/>
    <m/>
    <m/>
    <d v="2029-02-28T00:00:00"/>
    <m/>
    <n v="140000"/>
    <m/>
    <m/>
    <s v="Euro"/>
    <n v="16.59"/>
    <m/>
    <m/>
    <m/>
    <m/>
    <n v="26.23"/>
    <n v="0"/>
    <m/>
    <m/>
    <m/>
    <m/>
    <m/>
    <m/>
    <m/>
    <m/>
    <m/>
    <m/>
    <m/>
    <m/>
    <m/>
    <m/>
    <m/>
    <m/>
    <m/>
    <m/>
    <m/>
    <n v="1"/>
    <m/>
  </r>
  <r>
    <m/>
    <s v="V400008"/>
    <s v="2021-2420-7"/>
    <x v="41"/>
    <m/>
    <s v="Wagon"/>
    <n v="88"/>
    <s v="37 80 4561 521-8"/>
    <x v="11"/>
    <m/>
    <m/>
    <x v="5"/>
    <x v="5"/>
    <n v="1"/>
    <m/>
    <m/>
    <n v="1"/>
    <m/>
    <n v="0"/>
    <n v="1"/>
    <x v="1"/>
    <m/>
    <m/>
    <m/>
    <x v="5"/>
    <m/>
    <m/>
    <m/>
    <d v="2024-08-01T00:00:00"/>
    <d v="2029-07-31T00:00:00"/>
    <n v="2190"/>
    <x v="45"/>
    <m/>
    <m/>
    <m/>
    <m/>
    <s v="with various options"/>
    <m/>
    <m/>
    <n v="3"/>
    <n v="0"/>
    <m/>
    <d v="2029-07-31T00:00:00"/>
    <m/>
    <m/>
    <m/>
    <m/>
    <m/>
    <m/>
    <m/>
    <m/>
    <m/>
    <m/>
    <m/>
    <m/>
    <m/>
    <m/>
    <m/>
    <m/>
    <m/>
    <m/>
    <m/>
    <d v="2029-02-28T00:00:00"/>
    <m/>
    <n v="140000"/>
    <m/>
    <m/>
    <s v="Euro"/>
    <n v="16.59"/>
    <m/>
    <m/>
    <m/>
    <m/>
    <n v="26.23"/>
    <n v="0"/>
    <m/>
    <m/>
    <m/>
    <m/>
    <m/>
    <m/>
    <m/>
    <m/>
    <m/>
    <m/>
    <m/>
    <m/>
    <m/>
    <m/>
    <m/>
    <m/>
    <m/>
    <m/>
    <m/>
    <n v="1"/>
    <m/>
  </r>
  <r>
    <m/>
    <s v="V400008"/>
    <s v="2021-2420-7"/>
    <x v="41"/>
    <m/>
    <s v="Wagon"/>
    <n v="89"/>
    <s v="37 80 4561 522-6"/>
    <x v="11"/>
    <m/>
    <m/>
    <x v="5"/>
    <x v="5"/>
    <n v="1"/>
    <m/>
    <m/>
    <n v="1"/>
    <m/>
    <n v="0"/>
    <n v="1"/>
    <x v="1"/>
    <m/>
    <m/>
    <m/>
    <x v="5"/>
    <m/>
    <m/>
    <m/>
    <d v="2024-08-01T00:00:00"/>
    <d v="2029-07-31T00:00:00"/>
    <n v="2190"/>
    <x v="45"/>
    <m/>
    <m/>
    <m/>
    <m/>
    <s v="with various options"/>
    <m/>
    <m/>
    <n v="3"/>
    <n v="0"/>
    <m/>
    <d v="2029-07-31T00:00:00"/>
    <m/>
    <m/>
    <m/>
    <m/>
    <m/>
    <m/>
    <m/>
    <m/>
    <m/>
    <m/>
    <m/>
    <m/>
    <m/>
    <m/>
    <m/>
    <m/>
    <m/>
    <m/>
    <m/>
    <d v="2029-02-28T00:00:00"/>
    <m/>
    <n v="140000"/>
    <m/>
    <m/>
    <s v="Euro"/>
    <n v="16.59"/>
    <m/>
    <m/>
    <m/>
    <m/>
    <n v="26.23"/>
    <n v="0"/>
    <m/>
    <m/>
    <m/>
    <m/>
    <m/>
    <m/>
    <m/>
    <m/>
    <m/>
    <m/>
    <m/>
    <m/>
    <m/>
    <m/>
    <m/>
    <m/>
    <m/>
    <m/>
    <m/>
    <n v="1"/>
    <m/>
  </r>
  <r>
    <m/>
    <s v="V400008"/>
    <s v="2021-2420-7"/>
    <x v="41"/>
    <m/>
    <s v="Wagon"/>
    <n v="90"/>
    <s v="37 80 4561 523-4"/>
    <x v="11"/>
    <m/>
    <m/>
    <x v="5"/>
    <x v="5"/>
    <n v="1"/>
    <m/>
    <m/>
    <n v="1"/>
    <m/>
    <n v="0"/>
    <n v="1"/>
    <x v="1"/>
    <m/>
    <m/>
    <m/>
    <x v="5"/>
    <m/>
    <m/>
    <m/>
    <d v="2024-08-01T00:00:00"/>
    <d v="2029-07-31T00:00:00"/>
    <n v="2190"/>
    <x v="45"/>
    <m/>
    <m/>
    <m/>
    <m/>
    <s v="with various options"/>
    <m/>
    <m/>
    <n v="3"/>
    <n v="0"/>
    <m/>
    <d v="2029-07-31T00:00:00"/>
    <m/>
    <m/>
    <m/>
    <m/>
    <m/>
    <m/>
    <m/>
    <m/>
    <m/>
    <m/>
    <m/>
    <m/>
    <m/>
    <m/>
    <m/>
    <m/>
    <m/>
    <m/>
    <m/>
    <d v="2029-02-28T00:00:00"/>
    <m/>
    <n v="140000"/>
    <m/>
    <m/>
    <s v="Euro"/>
    <n v="16.59"/>
    <m/>
    <m/>
    <m/>
    <m/>
    <n v="26.23"/>
    <n v="0"/>
    <m/>
    <m/>
    <m/>
    <m/>
    <m/>
    <m/>
    <m/>
    <m/>
    <m/>
    <m/>
    <m/>
    <m/>
    <m/>
    <m/>
    <m/>
    <m/>
    <m/>
    <m/>
    <m/>
    <n v="1"/>
    <m/>
  </r>
  <r>
    <m/>
    <s v="V400008"/>
    <s v="2021-2420-7"/>
    <x v="41"/>
    <m/>
    <s v="Wagon"/>
    <n v="91"/>
    <s v="37 80 4561 525-9"/>
    <x v="11"/>
    <m/>
    <m/>
    <x v="5"/>
    <x v="5"/>
    <n v="1"/>
    <m/>
    <m/>
    <n v="1"/>
    <m/>
    <n v="0"/>
    <n v="1"/>
    <x v="1"/>
    <m/>
    <m/>
    <m/>
    <x v="5"/>
    <m/>
    <m/>
    <m/>
    <d v="2024-08-01T00:00:00"/>
    <d v="2029-07-31T00:00:00"/>
    <n v="2190"/>
    <x v="45"/>
    <m/>
    <m/>
    <m/>
    <m/>
    <s v="with various options"/>
    <m/>
    <m/>
    <n v="3"/>
    <n v="0"/>
    <m/>
    <d v="2029-07-31T00:00:00"/>
    <m/>
    <m/>
    <m/>
    <m/>
    <m/>
    <m/>
    <m/>
    <m/>
    <m/>
    <m/>
    <m/>
    <m/>
    <m/>
    <m/>
    <m/>
    <m/>
    <m/>
    <m/>
    <m/>
    <d v="2029-02-28T00:00:00"/>
    <m/>
    <n v="140000"/>
    <m/>
    <m/>
    <s v="Euro"/>
    <n v="16.59"/>
    <m/>
    <m/>
    <m/>
    <m/>
    <n v="26.23"/>
    <n v="0"/>
    <m/>
    <m/>
    <m/>
    <m/>
    <m/>
    <m/>
    <m/>
    <m/>
    <m/>
    <m/>
    <m/>
    <m/>
    <m/>
    <m/>
    <m/>
    <m/>
    <m/>
    <m/>
    <m/>
    <n v="1"/>
    <m/>
  </r>
  <r>
    <m/>
    <s v="V400008"/>
    <s v="2021-2420-7"/>
    <x v="41"/>
    <m/>
    <s v="Wagon"/>
    <n v="92"/>
    <s v="37 80 4561 526-7"/>
    <x v="11"/>
    <m/>
    <m/>
    <x v="5"/>
    <x v="5"/>
    <n v="1"/>
    <m/>
    <m/>
    <n v="1"/>
    <m/>
    <n v="0"/>
    <n v="1"/>
    <x v="1"/>
    <m/>
    <m/>
    <m/>
    <x v="5"/>
    <m/>
    <m/>
    <m/>
    <d v="2024-08-01T00:00:00"/>
    <d v="2029-07-31T00:00:00"/>
    <n v="2190"/>
    <x v="45"/>
    <m/>
    <m/>
    <m/>
    <m/>
    <s v="with various options"/>
    <m/>
    <m/>
    <n v="3"/>
    <n v="0"/>
    <m/>
    <d v="2029-07-31T00:00:00"/>
    <m/>
    <m/>
    <m/>
    <m/>
    <m/>
    <m/>
    <m/>
    <m/>
    <m/>
    <m/>
    <m/>
    <m/>
    <m/>
    <m/>
    <m/>
    <m/>
    <m/>
    <m/>
    <m/>
    <d v="2029-02-28T00:00:00"/>
    <m/>
    <n v="140000"/>
    <m/>
    <m/>
    <s v="Euro"/>
    <n v="16.59"/>
    <m/>
    <m/>
    <m/>
    <m/>
    <n v="26.23"/>
    <n v="0"/>
    <m/>
    <m/>
    <m/>
    <m/>
    <m/>
    <m/>
    <m/>
    <m/>
    <m/>
    <m/>
    <m/>
    <m/>
    <m/>
    <m/>
    <m/>
    <m/>
    <m/>
    <m/>
    <m/>
    <n v="1"/>
    <m/>
  </r>
  <r>
    <m/>
    <s v="V400008"/>
    <s v="2021-2420-7"/>
    <x v="41"/>
    <m/>
    <s v="Wagon"/>
    <n v="93"/>
    <s v="37 80 4561 536-6"/>
    <x v="11"/>
    <m/>
    <m/>
    <x v="5"/>
    <x v="5"/>
    <n v="1"/>
    <m/>
    <m/>
    <n v="1"/>
    <m/>
    <n v="0"/>
    <n v="1"/>
    <x v="1"/>
    <m/>
    <m/>
    <m/>
    <x v="5"/>
    <m/>
    <m/>
    <m/>
    <d v="2024-08-01T00:00:00"/>
    <d v="2029-07-31T00:00:00"/>
    <n v="2190"/>
    <x v="45"/>
    <m/>
    <m/>
    <m/>
    <m/>
    <s v="with various options"/>
    <m/>
    <m/>
    <n v="3"/>
    <n v="0"/>
    <m/>
    <d v="2029-07-31T00:00:00"/>
    <m/>
    <m/>
    <m/>
    <m/>
    <m/>
    <m/>
    <m/>
    <m/>
    <m/>
    <m/>
    <m/>
    <m/>
    <m/>
    <m/>
    <m/>
    <m/>
    <m/>
    <m/>
    <m/>
    <d v="2029-02-28T00:00:00"/>
    <m/>
    <n v="140000"/>
    <m/>
    <m/>
    <s v="Euro"/>
    <n v="16.59"/>
    <m/>
    <m/>
    <m/>
    <m/>
    <n v="26.23"/>
    <n v="0"/>
    <m/>
    <m/>
    <m/>
    <m/>
    <m/>
    <m/>
    <m/>
    <m/>
    <m/>
    <m/>
    <m/>
    <m/>
    <m/>
    <m/>
    <m/>
    <m/>
    <m/>
    <m/>
    <m/>
    <n v="1"/>
    <m/>
  </r>
  <r>
    <m/>
    <s v="V400008"/>
    <s v="2021-2420-7"/>
    <x v="41"/>
    <m/>
    <s v="Wagon"/>
    <n v="94"/>
    <s v="37 80 4694 471-6"/>
    <x v="11"/>
    <m/>
    <m/>
    <x v="5"/>
    <x v="5"/>
    <n v="1"/>
    <m/>
    <m/>
    <n v="1"/>
    <m/>
    <n v="0"/>
    <n v="1"/>
    <x v="1"/>
    <m/>
    <m/>
    <m/>
    <x v="5"/>
    <m/>
    <m/>
    <m/>
    <d v="2025-06-05T00:00:00"/>
    <d v="2029-07-31T00:00:00"/>
    <n v="2190"/>
    <x v="45"/>
    <m/>
    <m/>
    <m/>
    <m/>
    <s v="with various options"/>
    <m/>
    <m/>
    <n v="3"/>
    <n v="0"/>
    <m/>
    <d v="2029-07-31T00:00:00"/>
    <m/>
    <m/>
    <m/>
    <m/>
    <m/>
    <m/>
    <m/>
    <m/>
    <m/>
    <m/>
    <m/>
    <m/>
    <m/>
    <m/>
    <m/>
    <m/>
    <m/>
    <m/>
    <m/>
    <d v="2029-02-28T00:00:00"/>
    <m/>
    <n v="140000"/>
    <m/>
    <m/>
    <s v="Euro"/>
    <n v="16.59"/>
    <m/>
    <m/>
    <m/>
    <m/>
    <n v="26.23"/>
    <n v="0"/>
    <m/>
    <m/>
    <m/>
    <m/>
    <m/>
    <m/>
    <m/>
    <m/>
    <m/>
    <m/>
    <m/>
    <m/>
    <m/>
    <m/>
    <m/>
    <m/>
    <m/>
    <m/>
    <m/>
    <n v="1"/>
    <m/>
  </r>
  <r>
    <m/>
    <s v="V400008"/>
    <s v="2021-2420-7"/>
    <x v="41"/>
    <m/>
    <s v="Wagon"/>
    <n v="95"/>
    <s v="37 80 4694 472-4"/>
    <x v="11"/>
    <m/>
    <m/>
    <x v="5"/>
    <x v="5"/>
    <n v="1"/>
    <m/>
    <m/>
    <n v="1"/>
    <m/>
    <n v="0"/>
    <n v="1"/>
    <x v="1"/>
    <m/>
    <m/>
    <m/>
    <x v="5"/>
    <m/>
    <m/>
    <m/>
    <d v="2025-06-05T00:00:00"/>
    <d v="2029-07-31T00:00:00"/>
    <n v="2190"/>
    <x v="45"/>
    <m/>
    <m/>
    <m/>
    <m/>
    <s v="with various options"/>
    <m/>
    <m/>
    <n v="3"/>
    <n v="0"/>
    <m/>
    <d v="2029-07-31T00:00:00"/>
    <m/>
    <m/>
    <m/>
    <m/>
    <m/>
    <m/>
    <m/>
    <m/>
    <m/>
    <m/>
    <m/>
    <m/>
    <m/>
    <m/>
    <m/>
    <m/>
    <m/>
    <m/>
    <m/>
    <d v="2029-02-28T00:00:00"/>
    <m/>
    <n v="140000"/>
    <m/>
    <m/>
    <s v="Euro"/>
    <n v="16.59"/>
    <m/>
    <m/>
    <m/>
    <m/>
    <n v="26.23"/>
    <n v="0"/>
    <m/>
    <m/>
    <m/>
    <m/>
    <m/>
    <m/>
    <m/>
    <m/>
    <m/>
    <m/>
    <m/>
    <m/>
    <m/>
    <m/>
    <m/>
    <m/>
    <m/>
    <m/>
    <m/>
    <n v="1"/>
    <m/>
  </r>
  <r>
    <m/>
    <s v="V400008"/>
    <s v="2021-2420-7"/>
    <x v="41"/>
    <m/>
    <s v="Wagon"/>
    <n v="96"/>
    <s v="37 80 4694 474-0"/>
    <x v="11"/>
    <m/>
    <m/>
    <x v="5"/>
    <x v="5"/>
    <n v="1"/>
    <m/>
    <m/>
    <n v="1"/>
    <m/>
    <n v="0"/>
    <n v="1"/>
    <x v="1"/>
    <m/>
    <m/>
    <m/>
    <x v="5"/>
    <m/>
    <m/>
    <m/>
    <d v="2025-06-05T00:00:00"/>
    <d v="2029-07-31T00:00:00"/>
    <n v="2190"/>
    <x v="45"/>
    <m/>
    <m/>
    <m/>
    <m/>
    <s v="with various options"/>
    <m/>
    <m/>
    <n v="3"/>
    <n v="0"/>
    <m/>
    <d v="2029-07-31T00:00:00"/>
    <m/>
    <m/>
    <m/>
    <m/>
    <m/>
    <m/>
    <m/>
    <m/>
    <m/>
    <m/>
    <m/>
    <m/>
    <m/>
    <m/>
    <m/>
    <m/>
    <m/>
    <m/>
    <m/>
    <d v="2029-02-28T00:00:00"/>
    <m/>
    <n v="140000"/>
    <m/>
    <m/>
    <s v="Euro"/>
    <n v="16.59"/>
    <m/>
    <m/>
    <m/>
    <m/>
    <n v="26.23"/>
    <n v="0"/>
    <m/>
    <m/>
    <m/>
    <m/>
    <m/>
    <m/>
    <m/>
    <m/>
    <m/>
    <m/>
    <m/>
    <m/>
    <m/>
    <m/>
    <m/>
    <m/>
    <m/>
    <m/>
    <m/>
    <n v="1"/>
    <m/>
  </r>
  <r>
    <m/>
    <s v="V400008"/>
    <s v="2021-2420-7"/>
    <x v="41"/>
    <m/>
    <s v="Wagon"/>
    <n v="97"/>
    <s v="37 80 4694 480-7"/>
    <x v="11"/>
    <m/>
    <m/>
    <x v="5"/>
    <x v="5"/>
    <n v="1"/>
    <m/>
    <m/>
    <n v="1"/>
    <m/>
    <n v="0"/>
    <n v="1"/>
    <x v="1"/>
    <m/>
    <m/>
    <m/>
    <x v="5"/>
    <m/>
    <m/>
    <m/>
    <d v="2025-06-05T00:00:00"/>
    <d v="2029-07-31T00:00:00"/>
    <n v="2190"/>
    <x v="45"/>
    <m/>
    <m/>
    <m/>
    <m/>
    <s v="with various options"/>
    <m/>
    <m/>
    <n v="3"/>
    <n v="0"/>
    <m/>
    <d v="2029-07-31T00:00:00"/>
    <m/>
    <m/>
    <m/>
    <m/>
    <m/>
    <m/>
    <m/>
    <m/>
    <m/>
    <m/>
    <m/>
    <m/>
    <m/>
    <m/>
    <m/>
    <m/>
    <m/>
    <m/>
    <m/>
    <d v="2029-02-28T00:00:00"/>
    <m/>
    <n v="140000"/>
    <m/>
    <m/>
    <s v="Euro"/>
    <n v="16.59"/>
    <m/>
    <m/>
    <m/>
    <m/>
    <n v="26.23"/>
    <n v="0"/>
    <m/>
    <m/>
    <m/>
    <m/>
    <m/>
    <m/>
    <m/>
    <m/>
    <m/>
    <m/>
    <m/>
    <m/>
    <m/>
    <m/>
    <m/>
    <m/>
    <m/>
    <m/>
    <m/>
    <n v="1"/>
    <m/>
  </r>
  <r>
    <m/>
    <s v="V400008"/>
    <s v="2021-2420-7"/>
    <x v="41"/>
    <m/>
    <s v="Wagon"/>
    <n v="98"/>
    <s v="37 80 4694 491-4"/>
    <x v="11"/>
    <m/>
    <m/>
    <x v="5"/>
    <x v="5"/>
    <n v="1"/>
    <m/>
    <m/>
    <n v="1"/>
    <m/>
    <n v="0"/>
    <n v="1"/>
    <x v="1"/>
    <m/>
    <m/>
    <m/>
    <x v="5"/>
    <m/>
    <m/>
    <m/>
    <d v="2025-06-05T00:00:00"/>
    <d v="2029-07-31T00:00:00"/>
    <n v="2190"/>
    <x v="45"/>
    <m/>
    <m/>
    <m/>
    <m/>
    <s v="with various options"/>
    <m/>
    <m/>
    <n v="3"/>
    <n v="0"/>
    <m/>
    <d v="2029-07-31T00:00:00"/>
    <m/>
    <m/>
    <m/>
    <m/>
    <m/>
    <m/>
    <m/>
    <m/>
    <m/>
    <m/>
    <m/>
    <m/>
    <m/>
    <m/>
    <m/>
    <m/>
    <m/>
    <m/>
    <m/>
    <d v="2029-02-28T00:00:00"/>
    <m/>
    <n v="140000"/>
    <m/>
    <m/>
    <s v="Euro"/>
    <n v="16.59"/>
    <m/>
    <m/>
    <m/>
    <m/>
    <n v="26.23"/>
    <n v="0"/>
    <m/>
    <m/>
    <m/>
    <m/>
    <m/>
    <m/>
    <m/>
    <m/>
    <m/>
    <m/>
    <m/>
    <m/>
    <m/>
    <m/>
    <m/>
    <m/>
    <m/>
    <m/>
    <m/>
    <n v="1"/>
    <m/>
  </r>
  <r>
    <m/>
    <s v="V400008"/>
    <s v="2021-2420-7"/>
    <x v="41"/>
    <m/>
    <s v="Wagon"/>
    <n v="99"/>
    <s v="37 80 4694 493-0"/>
    <x v="11"/>
    <m/>
    <m/>
    <x v="5"/>
    <x v="5"/>
    <n v="1"/>
    <m/>
    <m/>
    <n v="1"/>
    <m/>
    <n v="0"/>
    <n v="1"/>
    <x v="1"/>
    <m/>
    <m/>
    <m/>
    <x v="5"/>
    <m/>
    <m/>
    <m/>
    <d v="2025-06-05T00:00:00"/>
    <d v="2029-07-31T00:00:00"/>
    <n v="2190"/>
    <x v="45"/>
    <m/>
    <m/>
    <m/>
    <m/>
    <s v="with various options"/>
    <m/>
    <m/>
    <n v="3"/>
    <n v="0"/>
    <m/>
    <d v="2029-07-31T00:00:00"/>
    <m/>
    <m/>
    <m/>
    <m/>
    <m/>
    <m/>
    <m/>
    <m/>
    <m/>
    <m/>
    <m/>
    <m/>
    <m/>
    <m/>
    <m/>
    <m/>
    <m/>
    <m/>
    <m/>
    <d v="2029-02-28T00:00:00"/>
    <m/>
    <n v="140000"/>
    <m/>
    <m/>
    <s v="Euro"/>
    <n v="16.59"/>
    <m/>
    <m/>
    <m/>
    <m/>
    <n v="26.23"/>
    <n v="0"/>
    <m/>
    <m/>
    <m/>
    <m/>
    <m/>
    <m/>
    <m/>
    <m/>
    <m/>
    <m/>
    <m/>
    <m/>
    <m/>
    <m/>
    <m/>
    <m/>
    <m/>
    <m/>
    <m/>
    <n v="1"/>
    <m/>
  </r>
  <r>
    <m/>
    <s v="V400008"/>
    <s v="2021-2420-7"/>
    <x v="41"/>
    <m/>
    <s v="Wagon"/>
    <n v="100"/>
    <s v="37 80 4694 494-8"/>
    <x v="11"/>
    <m/>
    <m/>
    <x v="5"/>
    <x v="5"/>
    <n v="1"/>
    <m/>
    <m/>
    <n v="1"/>
    <m/>
    <n v="0"/>
    <n v="1"/>
    <x v="1"/>
    <m/>
    <m/>
    <m/>
    <x v="5"/>
    <m/>
    <m/>
    <m/>
    <d v="2025-06-05T00:00:00"/>
    <d v="2029-07-31T00:00:00"/>
    <n v="2190"/>
    <x v="45"/>
    <m/>
    <m/>
    <m/>
    <m/>
    <s v="with various options"/>
    <m/>
    <m/>
    <n v="3"/>
    <n v="0"/>
    <m/>
    <d v="2029-07-31T00:00:00"/>
    <m/>
    <m/>
    <m/>
    <m/>
    <m/>
    <m/>
    <m/>
    <m/>
    <m/>
    <m/>
    <m/>
    <m/>
    <m/>
    <m/>
    <m/>
    <m/>
    <m/>
    <m/>
    <m/>
    <d v="2029-02-28T00:00:00"/>
    <m/>
    <n v="140000"/>
    <m/>
    <m/>
    <s v="Euro"/>
    <n v="16.59"/>
    <m/>
    <m/>
    <m/>
    <m/>
    <n v="26.23"/>
    <n v="0"/>
    <m/>
    <m/>
    <m/>
    <m/>
    <m/>
    <m/>
    <m/>
    <m/>
    <m/>
    <m/>
    <m/>
    <m/>
    <m/>
    <m/>
    <m/>
    <m/>
    <m/>
    <m/>
    <m/>
    <n v="1"/>
    <m/>
  </r>
  <r>
    <m/>
    <s v="V400008"/>
    <s v="2021-2420-7"/>
    <x v="41"/>
    <m/>
    <s v="Wagon"/>
    <n v="101"/>
    <s v="37 80 4694 495-5"/>
    <x v="11"/>
    <m/>
    <m/>
    <x v="5"/>
    <x v="5"/>
    <n v="1"/>
    <m/>
    <m/>
    <n v="1"/>
    <m/>
    <n v="0"/>
    <n v="1"/>
    <x v="1"/>
    <m/>
    <m/>
    <m/>
    <x v="5"/>
    <m/>
    <m/>
    <m/>
    <d v="2025-06-05T00:00:00"/>
    <d v="2029-07-31T00:00:00"/>
    <n v="2190"/>
    <x v="45"/>
    <m/>
    <m/>
    <m/>
    <m/>
    <s v="with various options"/>
    <m/>
    <m/>
    <n v="3"/>
    <n v="0"/>
    <m/>
    <d v="2029-07-31T00:00:00"/>
    <m/>
    <m/>
    <m/>
    <m/>
    <m/>
    <m/>
    <m/>
    <m/>
    <m/>
    <m/>
    <m/>
    <m/>
    <m/>
    <m/>
    <m/>
    <m/>
    <m/>
    <m/>
    <m/>
    <d v="2029-02-28T00:00:00"/>
    <m/>
    <n v="140000"/>
    <m/>
    <m/>
    <s v="Euro"/>
    <n v="16.59"/>
    <m/>
    <m/>
    <m/>
    <m/>
    <n v="26.23"/>
    <n v="0"/>
    <m/>
    <m/>
    <m/>
    <m/>
    <m/>
    <m/>
    <m/>
    <m/>
    <m/>
    <m/>
    <m/>
    <m/>
    <m/>
    <m/>
    <m/>
    <m/>
    <m/>
    <m/>
    <m/>
    <n v="1"/>
    <m/>
  </r>
  <r>
    <m/>
    <s v="V400008"/>
    <s v="2021-2420-7"/>
    <x v="41"/>
    <m/>
    <s v="Wagon"/>
    <n v="102"/>
    <s v="37 80 4694 496-3"/>
    <x v="11"/>
    <m/>
    <m/>
    <x v="5"/>
    <x v="5"/>
    <n v="1"/>
    <m/>
    <m/>
    <n v="1"/>
    <m/>
    <n v="0"/>
    <n v="1"/>
    <x v="1"/>
    <m/>
    <m/>
    <m/>
    <x v="5"/>
    <m/>
    <m/>
    <m/>
    <d v="2025-06-05T00:00:00"/>
    <d v="2029-07-31T00:00:00"/>
    <n v="2190"/>
    <x v="45"/>
    <m/>
    <m/>
    <m/>
    <m/>
    <s v="with various options"/>
    <m/>
    <m/>
    <n v="3"/>
    <n v="0"/>
    <m/>
    <d v="2029-07-31T00:00:00"/>
    <m/>
    <m/>
    <m/>
    <m/>
    <m/>
    <m/>
    <m/>
    <m/>
    <m/>
    <m/>
    <m/>
    <m/>
    <m/>
    <m/>
    <m/>
    <m/>
    <m/>
    <m/>
    <m/>
    <d v="2029-02-28T00:00:00"/>
    <m/>
    <n v="140000"/>
    <m/>
    <m/>
    <s v="Euro"/>
    <n v="16.59"/>
    <m/>
    <m/>
    <m/>
    <m/>
    <n v="26.23"/>
    <n v="0"/>
    <m/>
    <m/>
    <m/>
    <m/>
    <m/>
    <m/>
    <m/>
    <m/>
    <m/>
    <m/>
    <m/>
    <m/>
    <m/>
    <m/>
    <m/>
    <m/>
    <m/>
    <m/>
    <m/>
    <n v="1"/>
    <m/>
  </r>
  <r>
    <m/>
    <s v="V400008"/>
    <s v="2021-2420-7"/>
    <x v="41"/>
    <m/>
    <s v="Wagon"/>
    <n v="103"/>
    <s v="37 80 4694 498-9"/>
    <x v="11"/>
    <m/>
    <m/>
    <x v="5"/>
    <x v="5"/>
    <n v="1"/>
    <m/>
    <m/>
    <n v="1"/>
    <m/>
    <n v="0"/>
    <n v="1"/>
    <x v="1"/>
    <m/>
    <m/>
    <m/>
    <x v="5"/>
    <m/>
    <m/>
    <m/>
    <d v="2025-06-05T00:00:00"/>
    <d v="2029-07-31T00:00:00"/>
    <n v="2190"/>
    <x v="45"/>
    <m/>
    <m/>
    <m/>
    <m/>
    <s v="with various options"/>
    <m/>
    <m/>
    <n v="3"/>
    <n v="0"/>
    <m/>
    <d v="2029-07-31T00:00:00"/>
    <m/>
    <m/>
    <m/>
    <m/>
    <m/>
    <m/>
    <m/>
    <m/>
    <m/>
    <m/>
    <m/>
    <m/>
    <m/>
    <m/>
    <m/>
    <m/>
    <m/>
    <m/>
    <m/>
    <d v="2029-02-28T00:00:00"/>
    <m/>
    <n v="140000"/>
    <m/>
    <m/>
    <s v="Euro"/>
    <n v="16.59"/>
    <m/>
    <m/>
    <m/>
    <m/>
    <n v="26.23"/>
    <n v="0"/>
    <m/>
    <m/>
    <m/>
    <m/>
    <m/>
    <m/>
    <m/>
    <m/>
    <m/>
    <m/>
    <m/>
    <m/>
    <m/>
    <m/>
    <m/>
    <m/>
    <m/>
    <m/>
    <m/>
    <n v="1"/>
    <m/>
  </r>
  <r>
    <m/>
    <s v="V400008"/>
    <s v="2021-2420-7"/>
    <x v="41"/>
    <m/>
    <s v="Wagon"/>
    <n v="104"/>
    <s v="37 80 4694 500-2"/>
    <x v="11"/>
    <m/>
    <m/>
    <x v="5"/>
    <x v="5"/>
    <n v="1"/>
    <m/>
    <m/>
    <n v="1"/>
    <m/>
    <n v="0"/>
    <n v="1"/>
    <x v="1"/>
    <m/>
    <m/>
    <m/>
    <x v="5"/>
    <m/>
    <m/>
    <m/>
    <d v="2025-06-05T00:00:00"/>
    <d v="2029-07-31T00:00:00"/>
    <n v="2190"/>
    <x v="45"/>
    <m/>
    <m/>
    <m/>
    <m/>
    <s v="with various options"/>
    <m/>
    <m/>
    <n v="3"/>
    <n v="0"/>
    <m/>
    <d v="2029-07-31T00:00:00"/>
    <m/>
    <m/>
    <m/>
    <m/>
    <m/>
    <m/>
    <m/>
    <m/>
    <m/>
    <m/>
    <m/>
    <m/>
    <m/>
    <m/>
    <m/>
    <m/>
    <m/>
    <m/>
    <m/>
    <d v="2029-02-28T00:00:00"/>
    <m/>
    <n v="140000"/>
    <m/>
    <m/>
    <s v="Euro"/>
    <n v="16.59"/>
    <m/>
    <m/>
    <m/>
    <m/>
    <n v="26.23"/>
    <n v="0"/>
    <m/>
    <m/>
    <m/>
    <m/>
    <m/>
    <m/>
    <m/>
    <m/>
    <m/>
    <m/>
    <m/>
    <m/>
    <m/>
    <m/>
    <m/>
    <m/>
    <m/>
    <m/>
    <m/>
    <n v="1"/>
    <m/>
  </r>
  <r>
    <m/>
    <s v="V400008"/>
    <s v="2021-2420-7"/>
    <x v="41"/>
    <m/>
    <s v="Wagon"/>
    <n v="105"/>
    <s v="37 80 4694 502-8"/>
    <x v="11"/>
    <m/>
    <m/>
    <x v="5"/>
    <x v="5"/>
    <n v="1"/>
    <m/>
    <m/>
    <n v="1"/>
    <m/>
    <n v="0"/>
    <n v="1"/>
    <x v="1"/>
    <m/>
    <m/>
    <m/>
    <x v="5"/>
    <m/>
    <m/>
    <m/>
    <d v="2025-06-05T00:00:00"/>
    <d v="2029-07-31T00:00:00"/>
    <n v="2190"/>
    <x v="45"/>
    <m/>
    <m/>
    <m/>
    <m/>
    <s v="with various options"/>
    <m/>
    <m/>
    <n v="3"/>
    <n v="0"/>
    <m/>
    <d v="2029-07-31T00:00:00"/>
    <m/>
    <m/>
    <m/>
    <m/>
    <m/>
    <m/>
    <m/>
    <m/>
    <m/>
    <m/>
    <m/>
    <m/>
    <m/>
    <m/>
    <m/>
    <m/>
    <m/>
    <m/>
    <m/>
    <d v="2029-02-28T00:00:00"/>
    <m/>
    <n v="140000"/>
    <m/>
    <m/>
    <s v="Euro"/>
    <n v="16.59"/>
    <m/>
    <m/>
    <m/>
    <m/>
    <n v="26.23"/>
    <n v="0"/>
    <m/>
    <m/>
    <m/>
    <m/>
    <m/>
    <m/>
    <m/>
    <m/>
    <m/>
    <m/>
    <m/>
    <m/>
    <m/>
    <m/>
    <m/>
    <m/>
    <m/>
    <m/>
    <m/>
    <n v="1"/>
    <m/>
  </r>
  <r>
    <m/>
    <s v="V400008"/>
    <s v="2021-2420-7"/>
    <x v="41"/>
    <m/>
    <s v="Wagon"/>
    <n v="106"/>
    <s v="37 80 4694 503-6"/>
    <x v="11"/>
    <m/>
    <m/>
    <x v="5"/>
    <x v="5"/>
    <n v="1"/>
    <m/>
    <m/>
    <n v="1"/>
    <m/>
    <n v="0"/>
    <n v="1"/>
    <x v="1"/>
    <m/>
    <m/>
    <m/>
    <x v="5"/>
    <m/>
    <m/>
    <m/>
    <d v="2025-06-05T00:00:00"/>
    <d v="2029-07-31T00:00:00"/>
    <n v="2190"/>
    <x v="45"/>
    <m/>
    <m/>
    <m/>
    <m/>
    <s v="with various options"/>
    <m/>
    <m/>
    <n v="3"/>
    <n v="0"/>
    <m/>
    <d v="2029-07-31T00:00:00"/>
    <m/>
    <m/>
    <m/>
    <m/>
    <m/>
    <m/>
    <m/>
    <m/>
    <m/>
    <m/>
    <m/>
    <m/>
    <m/>
    <m/>
    <m/>
    <m/>
    <m/>
    <m/>
    <m/>
    <d v="2029-02-28T00:00:00"/>
    <m/>
    <n v="140000"/>
    <m/>
    <m/>
    <s v="Euro"/>
    <n v="16.59"/>
    <m/>
    <m/>
    <m/>
    <m/>
    <n v="26.23"/>
    <n v="0"/>
    <m/>
    <m/>
    <m/>
    <m/>
    <m/>
    <m/>
    <m/>
    <m/>
    <m/>
    <m/>
    <m/>
    <m/>
    <m/>
    <m/>
    <m/>
    <m/>
    <m/>
    <m/>
    <m/>
    <n v="1"/>
    <m/>
  </r>
  <r>
    <m/>
    <s v="V400008"/>
    <s v="2021-2420-7"/>
    <x v="41"/>
    <m/>
    <s v="Wagon"/>
    <n v="107"/>
    <s v="37 80 4694 504-4"/>
    <x v="11"/>
    <m/>
    <m/>
    <x v="5"/>
    <x v="5"/>
    <n v="1"/>
    <m/>
    <m/>
    <n v="1"/>
    <m/>
    <n v="0"/>
    <n v="1"/>
    <x v="1"/>
    <m/>
    <m/>
    <m/>
    <x v="5"/>
    <m/>
    <m/>
    <m/>
    <d v="2025-06-05T00:00:00"/>
    <d v="2029-07-31T00:00:00"/>
    <n v="2190"/>
    <x v="45"/>
    <m/>
    <m/>
    <m/>
    <m/>
    <s v="with various options"/>
    <m/>
    <m/>
    <n v="3"/>
    <n v="0"/>
    <m/>
    <d v="2029-07-31T00:00:00"/>
    <m/>
    <m/>
    <m/>
    <m/>
    <m/>
    <m/>
    <m/>
    <m/>
    <m/>
    <m/>
    <m/>
    <m/>
    <m/>
    <m/>
    <m/>
    <m/>
    <m/>
    <m/>
    <m/>
    <d v="2029-02-28T00:00:00"/>
    <m/>
    <n v="140000"/>
    <m/>
    <m/>
    <s v="Euro"/>
    <n v="16.59"/>
    <m/>
    <m/>
    <m/>
    <m/>
    <n v="26.23"/>
    <n v="0"/>
    <m/>
    <m/>
    <m/>
    <m/>
    <m/>
    <m/>
    <m/>
    <m/>
    <m/>
    <m/>
    <m/>
    <m/>
    <m/>
    <m/>
    <m/>
    <m/>
    <m/>
    <m/>
    <m/>
    <n v="1"/>
    <m/>
  </r>
  <r>
    <m/>
    <s v="V400008"/>
    <s v="2021-2420-7"/>
    <x v="41"/>
    <m/>
    <s v="Wagon"/>
    <n v="108"/>
    <s v="37 80 4694 505-1"/>
    <x v="11"/>
    <m/>
    <m/>
    <x v="5"/>
    <x v="5"/>
    <n v="1"/>
    <m/>
    <m/>
    <n v="1"/>
    <m/>
    <n v="0"/>
    <n v="1"/>
    <x v="1"/>
    <m/>
    <m/>
    <m/>
    <x v="5"/>
    <m/>
    <m/>
    <m/>
    <d v="2025-06-05T00:00:00"/>
    <d v="2029-07-31T00:00:00"/>
    <n v="2190"/>
    <x v="45"/>
    <m/>
    <m/>
    <m/>
    <m/>
    <s v="with various options"/>
    <m/>
    <m/>
    <n v="3"/>
    <n v="0"/>
    <m/>
    <d v="2029-07-31T00:00:00"/>
    <m/>
    <m/>
    <m/>
    <m/>
    <m/>
    <m/>
    <m/>
    <m/>
    <m/>
    <m/>
    <m/>
    <m/>
    <m/>
    <m/>
    <m/>
    <m/>
    <m/>
    <m/>
    <m/>
    <d v="2029-02-28T00:00:00"/>
    <m/>
    <n v="140000"/>
    <m/>
    <m/>
    <s v="Euro"/>
    <n v="16.59"/>
    <m/>
    <m/>
    <m/>
    <m/>
    <n v="26.23"/>
    <n v="0"/>
    <m/>
    <m/>
    <m/>
    <m/>
    <m/>
    <m/>
    <m/>
    <m/>
    <m/>
    <m/>
    <m/>
    <m/>
    <m/>
    <m/>
    <m/>
    <m/>
    <m/>
    <m/>
    <m/>
    <n v="1"/>
    <m/>
  </r>
  <r>
    <m/>
    <s v="V400008"/>
    <s v="2021-2420-7"/>
    <x v="41"/>
    <m/>
    <s v="Wagon"/>
    <n v="109"/>
    <s v="37 80 4694 506-9"/>
    <x v="11"/>
    <m/>
    <m/>
    <x v="5"/>
    <x v="5"/>
    <n v="1"/>
    <m/>
    <m/>
    <n v="1"/>
    <m/>
    <n v="0"/>
    <n v="1"/>
    <x v="1"/>
    <m/>
    <m/>
    <m/>
    <x v="5"/>
    <m/>
    <m/>
    <m/>
    <d v="2025-06-05T00:00:00"/>
    <d v="2029-07-31T00:00:00"/>
    <n v="2190"/>
    <x v="45"/>
    <m/>
    <m/>
    <m/>
    <m/>
    <s v="with various options"/>
    <m/>
    <m/>
    <n v="3"/>
    <n v="0"/>
    <m/>
    <d v="2029-07-31T00:00:00"/>
    <m/>
    <m/>
    <m/>
    <m/>
    <m/>
    <m/>
    <m/>
    <m/>
    <m/>
    <m/>
    <m/>
    <m/>
    <m/>
    <m/>
    <m/>
    <m/>
    <m/>
    <m/>
    <m/>
    <d v="2029-02-28T00:00:00"/>
    <m/>
    <n v="140000"/>
    <m/>
    <m/>
    <s v="Euro"/>
    <n v="16.59"/>
    <m/>
    <m/>
    <m/>
    <m/>
    <n v="26.23"/>
    <n v="0"/>
    <m/>
    <m/>
    <m/>
    <m/>
    <m/>
    <m/>
    <m/>
    <m/>
    <m/>
    <m/>
    <m/>
    <m/>
    <m/>
    <m/>
    <m/>
    <m/>
    <m/>
    <m/>
    <m/>
    <n v="1"/>
    <m/>
  </r>
  <r>
    <m/>
    <s v="V400008"/>
    <s v="2021-2420-7"/>
    <x v="41"/>
    <m/>
    <s v="Wagon"/>
    <n v="110"/>
    <s v="37 80 4694 507-7"/>
    <x v="11"/>
    <m/>
    <m/>
    <x v="5"/>
    <x v="5"/>
    <n v="1"/>
    <m/>
    <m/>
    <n v="1"/>
    <m/>
    <n v="0"/>
    <n v="1"/>
    <x v="1"/>
    <m/>
    <m/>
    <m/>
    <x v="5"/>
    <m/>
    <m/>
    <m/>
    <d v="2025-06-05T00:00:00"/>
    <d v="2029-07-31T00:00:00"/>
    <n v="2190"/>
    <x v="45"/>
    <m/>
    <m/>
    <m/>
    <m/>
    <s v="with various options"/>
    <m/>
    <m/>
    <n v="3"/>
    <n v="0"/>
    <m/>
    <d v="2029-07-31T00:00:00"/>
    <m/>
    <m/>
    <m/>
    <m/>
    <m/>
    <m/>
    <m/>
    <m/>
    <m/>
    <m/>
    <m/>
    <m/>
    <m/>
    <m/>
    <m/>
    <m/>
    <m/>
    <m/>
    <m/>
    <d v="2029-02-28T00:00:00"/>
    <m/>
    <n v="140000"/>
    <m/>
    <m/>
    <s v="Euro"/>
    <n v="16.59"/>
    <m/>
    <m/>
    <m/>
    <m/>
    <n v="26.23"/>
    <n v="0"/>
    <m/>
    <m/>
    <m/>
    <m/>
    <m/>
    <m/>
    <m/>
    <m/>
    <m/>
    <m/>
    <m/>
    <m/>
    <m/>
    <m/>
    <m/>
    <m/>
    <m/>
    <m/>
    <m/>
    <n v="1"/>
    <m/>
  </r>
  <r>
    <m/>
    <s v="V400008"/>
    <s v="2021-2420-7"/>
    <x v="41"/>
    <m/>
    <s v="Wagon"/>
    <n v="111"/>
    <s v="37 80 4694 509-3"/>
    <x v="11"/>
    <m/>
    <m/>
    <x v="5"/>
    <x v="5"/>
    <n v="1"/>
    <m/>
    <m/>
    <n v="1"/>
    <m/>
    <n v="0"/>
    <n v="1"/>
    <x v="1"/>
    <m/>
    <m/>
    <m/>
    <x v="5"/>
    <m/>
    <m/>
    <m/>
    <d v="2025-06-05T00:00:00"/>
    <d v="2029-07-31T00:00:00"/>
    <n v="2190"/>
    <x v="45"/>
    <m/>
    <m/>
    <m/>
    <m/>
    <s v="with various options"/>
    <m/>
    <m/>
    <n v="3"/>
    <n v="0"/>
    <m/>
    <d v="2029-07-31T00:00:00"/>
    <m/>
    <m/>
    <m/>
    <m/>
    <m/>
    <m/>
    <m/>
    <m/>
    <m/>
    <m/>
    <m/>
    <m/>
    <m/>
    <m/>
    <m/>
    <m/>
    <m/>
    <m/>
    <m/>
    <d v="2029-02-28T00:00:00"/>
    <m/>
    <n v="140000"/>
    <m/>
    <m/>
    <s v="Euro"/>
    <n v="16.59"/>
    <m/>
    <m/>
    <m/>
    <m/>
    <n v="26.23"/>
    <n v="0"/>
    <m/>
    <m/>
    <m/>
    <m/>
    <m/>
    <m/>
    <m/>
    <m/>
    <m/>
    <m/>
    <m/>
    <m/>
    <m/>
    <m/>
    <m/>
    <m/>
    <m/>
    <m/>
    <m/>
    <n v="1"/>
    <m/>
  </r>
  <r>
    <m/>
    <s v="V400008"/>
    <s v="2021-2420-7"/>
    <x v="41"/>
    <m/>
    <s v="Wagon"/>
    <n v="112"/>
    <s v="37 80 4694 519-2"/>
    <x v="11"/>
    <m/>
    <m/>
    <x v="5"/>
    <x v="5"/>
    <n v="1"/>
    <m/>
    <m/>
    <n v="1"/>
    <m/>
    <n v="0"/>
    <n v="1"/>
    <x v="1"/>
    <m/>
    <m/>
    <m/>
    <x v="5"/>
    <m/>
    <m/>
    <m/>
    <d v="2025-06-05T00:00:00"/>
    <d v="2029-07-31T00:00:00"/>
    <n v="2190"/>
    <x v="45"/>
    <m/>
    <m/>
    <m/>
    <m/>
    <s v="with various options"/>
    <m/>
    <m/>
    <n v="3"/>
    <n v="0"/>
    <m/>
    <d v="2029-07-31T00:00:00"/>
    <m/>
    <m/>
    <m/>
    <m/>
    <m/>
    <m/>
    <m/>
    <m/>
    <m/>
    <m/>
    <m/>
    <m/>
    <m/>
    <m/>
    <m/>
    <m/>
    <m/>
    <m/>
    <m/>
    <d v="2029-02-28T00:00:00"/>
    <m/>
    <n v="140000"/>
    <m/>
    <m/>
    <s v="Euro"/>
    <n v="16.59"/>
    <m/>
    <m/>
    <m/>
    <m/>
    <n v="26.23"/>
    <n v="0"/>
    <m/>
    <m/>
    <m/>
    <m/>
    <m/>
    <m/>
    <m/>
    <m/>
    <m/>
    <m/>
    <m/>
    <m/>
    <m/>
    <m/>
    <m/>
    <m/>
    <m/>
    <m/>
    <m/>
    <n v="1"/>
    <m/>
  </r>
  <r>
    <m/>
    <s v="V400008"/>
    <s v="2021-2420-7"/>
    <x v="41"/>
    <m/>
    <s v="Wagon"/>
    <n v="113"/>
    <s v="37 80 4694 520-0"/>
    <x v="11"/>
    <m/>
    <m/>
    <x v="5"/>
    <x v="5"/>
    <n v="1"/>
    <m/>
    <m/>
    <n v="1"/>
    <m/>
    <n v="0"/>
    <n v="1"/>
    <x v="1"/>
    <m/>
    <m/>
    <m/>
    <x v="5"/>
    <m/>
    <m/>
    <m/>
    <d v="2025-06-05T00:00:00"/>
    <d v="2029-07-31T00:00:00"/>
    <n v="2190"/>
    <x v="45"/>
    <m/>
    <m/>
    <m/>
    <m/>
    <s v="with various options"/>
    <m/>
    <m/>
    <n v="3"/>
    <n v="0"/>
    <m/>
    <d v="2029-07-31T00:00:00"/>
    <m/>
    <m/>
    <m/>
    <m/>
    <m/>
    <m/>
    <m/>
    <m/>
    <m/>
    <m/>
    <m/>
    <m/>
    <m/>
    <m/>
    <m/>
    <m/>
    <m/>
    <m/>
    <m/>
    <d v="2029-02-28T00:00:00"/>
    <m/>
    <n v="140000"/>
    <m/>
    <m/>
    <s v="Euro"/>
    <n v="16.59"/>
    <m/>
    <m/>
    <m/>
    <m/>
    <n v="26.23"/>
    <n v="0"/>
    <m/>
    <m/>
    <m/>
    <m/>
    <m/>
    <m/>
    <m/>
    <m/>
    <m/>
    <m/>
    <m/>
    <m/>
    <m/>
    <m/>
    <m/>
    <m/>
    <m/>
    <m/>
    <m/>
    <n v="1"/>
    <m/>
  </r>
  <r>
    <m/>
    <s v="V400008"/>
    <s v="2021-2420-7"/>
    <x v="41"/>
    <m/>
    <s v="Wagon"/>
    <n v="114"/>
    <s v="37 80 4694 522-6"/>
    <x v="11"/>
    <m/>
    <m/>
    <x v="5"/>
    <x v="5"/>
    <n v="1"/>
    <m/>
    <m/>
    <n v="1"/>
    <m/>
    <n v="0"/>
    <n v="1"/>
    <x v="1"/>
    <m/>
    <m/>
    <m/>
    <x v="5"/>
    <m/>
    <m/>
    <m/>
    <d v="2025-06-05T00:00:00"/>
    <d v="2029-07-31T00:00:00"/>
    <n v="2190"/>
    <x v="45"/>
    <m/>
    <m/>
    <m/>
    <m/>
    <s v="with various options"/>
    <m/>
    <m/>
    <n v="3"/>
    <n v="0"/>
    <m/>
    <d v="2029-07-31T00:00:00"/>
    <m/>
    <m/>
    <m/>
    <m/>
    <m/>
    <m/>
    <m/>
    <m/>
    <m/>
    <m/>
    <m/>
    <m/>
    <m/>
    <m/>
    <m/>
    <m/>
    <m/>
    <m/>
    <m/>
    <d v="2029-02-28T00:00:00"/>
    <m/>
    <n v="140000"/>
    <m/>
    <m/>
    <s v="Euro"/>
    <n v="16.59"/>
    <m/>
    <m/>
    <m/>
    <m/>
    <n v="26.23"/>
    <n v="0"/>
    <m/>
    <m/>
    <m/>
    <m/>
    <m/>
    <m/>
    <m/>
    <m/>
    <m/>
    <m/>
    <m/>
    <m/>
    <m/>
    <m/>
    <m/>
    <m/>
    <m/>
    <m/>
    <m/>
    <n v="1"/>
    <m/>
  </r>
  <r>
    <m/>
    <s v="V400008"/>
    <s v="2021-2420-7"/>
    <x v="41"/>
    <m/>
    <s v="Wagon"/>
    <n v="115"/>
    <s v="37 80 4694 529-1"/>
    <x v="11"/>
    <m/>
    <m/>
    <x v="5"/>
    <x v="5"/>
    <n v="1"/>
    <m/>
    <m/>
    <n v="1"/>
    <m/>
    <n v="0"/>
    <n v="1"/>
    <x v="1"/>
    <m/>
    <m/>
    <m/>
    <x v="5"/>
    <m/>
    <m/>
    <m/>
    <d v="2025-06-05T00:00:00"/>
    <d v="2029-07-31T00:00:00"/>
    <n v="2190"/>
    <x v="45"/>
    <m/>
    <m/>
    <m/>
    <m/>
    <s v="with various options"/>
    <m/>
    <m/>
    <n v="3"/>
    <n v="0"/>
    <m/>
    <d v="2029-07-31T00:00:00"/>
    <m/>
    <m/>
    <m/>
    <m/>
    <m/>
    <m/>
    <m/>
    <m/>
    <m/>
    <m/>
    <m/>
    <m/>
    <m/>
    <m/>
    <m/>
    <m/>
    <m/>
    <m/>
    <m/>
    <d v="2029-02-28T00:00:00"/>
    <m/>
    <n v="140000"/>
    <m/>
    <m/>
    <s v="Euro"/>
    <n v="16.59"/>
    <m/>
    <m/>
    <m/>
    <m/>
    <n v="26.23"/>
    <n v="0"/>
    <m/>
    <m/>
    <m/>
    <m/>
    <m/>
    <m/>
    <m/>
    <m/>
    <m/>
    <m/>
    <m/>
    <m/>
    <m/>
    <m/>
    <m/>
    <m/>
    <m/>
    <m/>
    <m/>
    <n v="1"/>
    <m/>
  </r>
  <r>
    <s v="OK 18.09.24/emo"/>
    <s v="V700010"/>
    <s v="2021-2420-8"/>
    <x v="41"/>
    <m/>
    <s v="Header"/>
    <m/>
    <m/>
    <x v="11"/>
    <s v="DEU"/>
    <s v="Middle EU - DBC"/>
    <x v="2"/>
    <x v="0"/>
    <n v="100"/>
    <m/>
    <m/>
    <n v="0"/>
    <n v="100"/>
    <n v="0"/>
    <n v="0"/>
    <x v="4"/>
    <s v="PAYG"/>
    <d v="2024-05-01T00:00:00"/>
    <d v="2024-09-30T00:00:00"/>
    <x v="0"/>
    <s v="bis zu 50% early termination möglich mit versch. Pönalen"/>
    <d v="2024-05-01T00:00:00"/>
    <d v="2024-09-30T00:00:00"/>
    <m/>
    <m/>
    <n v="152"/>
    <x v="48"/>
    <m/>
    <m/>
    <m/>
    <n v="100"/>
    <s v="n.a."/>
    <m/>
    <m/>
    <n v="0"/>
    <n v="1"/>
    <m/>
    <m/>
    <m/>
    <n v="0"/>
    <n v="0"/>
    <n v="0"/>
    <m/>
    <m/>
    <m/>
    <m/>
    <n v="152"/>
    <s v="A"/>
    <n v="70"/>
    <n v="1"/>
    <s v="DEU"/>
    <s v="Not required"/>
    <s v="N"/>
    <s v="N"/>
    <m/>
    <m/>
    <m/>
    <m/>
    <m/>
    <n v="140000"/>
    <s v="N"/>
    <m/>
    <s v="Euro"/>
    <n v="20.26"/>
    <n v="0"/>
    <n v="0"/>
    <m/>
    <n v="0"/>
    <n v="20.26"/>
    <n v="0"/>
    <n v="0"/>
    <n v="0"/>
    <m/>
    <n v="0"/>
    <s v="0.00"/>
    <n v="0"/>
    <n v="0"/>
    <s v="0.00"/>
    <n v="0"/>
    <n v="20.26"/>
    <n v="0"/>
    <n v="20.26"/>
    <n v="0.8613030602171766"/>
    <n v="0"/>
    <n v="17.45"/>
    <n v="17.45"/>
    <n v="14000000"/>
    <n v="0"/>
    <s v="Y"/>
    <n v="100"/>
    <n v="635180"/>
  </r>
  <r>
    <m/>
    <s v="V700010"/>
    <s v="2021-2420-8"/>
    <x v="41"/>
    <n v="1"/>
    <s v="Batch"/>
    <m/>
    <m/>
    <x v="11"/>
    <s v="DEU"/>
    <s v="Middle EU - DBC"/>
    <x v="5"/>
    <x v="0"/>
    <n v="50"/>
    <m/>
    <m/>
    <n v="0"/>
    <n v="50"/>
    <n v="0"/>
    <n v="0"/>
    <x v="4"/>
    <s v="PAYG"/>
    <d v="2024-05-01T00:00:00"/>
    <d v="2024-09-30T00:00:00"/>
    <x v="0"/>
    <m/>
    <m/>
    <m/>
    <d v="2024-05-01T00:00:00"/>
    <d v="2024-09-30T00:00:00"/>
    <m/>
    <x v="48"/>
    <m/>
    <m/>
    <m/>
    <m/>
    <s v="n.a."/>
    <m/>
    <m/>
    <n v="0"/>
    <n v="1"/>
    <m/>
    <m/>
    <m/>
    <m/>
    <m/>
    <m/>
    <m/>
    <m/>
    <m/>
    <m/>
    <m/>
    <s v="A"/>
    <m/>
    <n v="1"/>
    <s v="DEU"/>
    <s v="Not required"/>
    <s v="N"/>
    <s v="N"/>
    <m/>
    <m/>
    <m/>
    <m/>
    <m/>
    <n v="140000"/>
    <n v="0"/>
    <d v="1899-12-30T00:00:00"/>
    <s v="Euro"/>
    <n v="16.59"/>
    <n v="0"/>
    <n v="0"/>
    <m/>
    <n v="0"/>
    <n v="17.45"/>
    <n v="0"/>
    <n v="0"/>
    <n v="0"/>
    <m/>
    <n v="0"/>
    <s v="0.00"/>
    <n v="0"/>
    <n v="0"/>
    <s v="0.00"/>
    <n v="0"/>
    <n v="20.26"/>
    <n v="0"/>
    <n v="16.59"/>
    <n v="0.8613030602171766"/>
    <n v="0"/>
    <n v="17.45"/>
    <n v="17.45"/>
    <n v="7000000"/>
    <n v="0"/>
    <s v="Y"/>
    <n v="50"/>
    <n v="317590"/>
  </r>
  <r>
    <m/>
    <s v="V700010"/>
    <s v="2021-2420-8"/>
    <x v="41"/>
    <n v="1"/>
    <s v="Wagon"/>
    <n v="1"/>
    <m/>
    <x v="11"/>
    <m/>
    <m/>
    <x v="5"/>
    <x v="0"/>
    <n v="1"/>
    <m/>
    <m/>
    <m/>
    <n v="1"/>
    <n v="0"/>
    <n v="0"/>
    <x v="1"/>
    <s v="PAYG"/>
    <d v="1899-12-30T00:00:00"/>
    <d v="1899-12-30T00:00:00"/>
    <x v="0"/>
    <m/>
    <m/>
    <m/>
    <d v="2024-05-01T00:00:00"/>
    <d v="2024-09-30T00:00:00"/>
    <n v="2190"/>
    <x v="48"/>
    <m/>
    <m/>
    <m/>
    <m/>
    <s v="n.a."/>
    <m/>
    <m/>
    <n v="0"/>
    <n v="1"/>
    <m/>
    <e v="#N/A"/>
    <m/>
    <m/>
    <m/>
    <m/>
    <m/>
    <m/>
    <m/>
    <m/>
    <m/>
    <m/>
    <m/>
    <m/>
    <m/>
    <m/>
    <m/>
    <m/>
    <m/>
    <m/>
    <m/>
    <m/>
    <m/>
    <n v="140000"/>
    <m/>
    <m/>
    <s v="Euro"/>
    <n v="16.59"/>
    <m/>
    <m/>
    <m/>
    <m/>
    <n v="17.45"/>
    <m/>
    <m/>
    <m/>
    <m/>
    <m/>
    <m/>
    <m/>
    <m/>
    <m/>
    <m/>
    <m/>
    <m/>
    <m/>
    <m/>
    <m/>
    <m/>
    <m/>
    <m/>
    <m/>
    <m/>
    <n v="1"/>
    <m/>
  </r>
  <r>
    <m/>
    <s v="V700010"/>
    <s v="2021-2420-8"/>
    <x v="41"/>
    <n v="1"/>
    <s v="Wagon"/>
    <n v="2"/>
    <m/>
    <x v="11"/>
    <m/>
    <m/>
    <x v="5"/>
    <x v="0"/>
    <n v="1"/>
    <m/>
    <m/>
    <m/>
    <n v="1"/>
    <n v="0"/>
    <n v="0"/>
    <x v="1"/>
    <s v="PAYG"/>
    <d v="1899-12-30T00:00:00"/>
    <d v="1899-12-30T00:00:00"/>
    <x v="0"/>
    <m/>
    <m/>
    <m/>
    <d v="2024-05-01T00:00:00"/>
    <d v="2024-09-30T00:00:00"/>
    <n v="2190"/>
    <x v="48"/>
    <m/>
    <m/>
    <m/>
    <m/>
    <s v="n.a."/>
    <m/>
    <m/>
    <n v="0"/>
    <n v="1"/>
    <m/>
    <e v="#N/A"/>
    <m/>
    <m/>
    <m/>
    <m/>
    <m/>
    <m/>
    <m/>
    <m/>
    <m/>
    <m/>
    <m/>
    <m/>
    <m/>
    <m/>
    <m/>
    <m/>
    <m/>
    <m/>
    <m/>
    <m/>
    <m/>
    <n v="140000"/>
    <m/>
    <m/>
    <s v="Euro"/>
    <n v="16.59"/>
    <m/>
    <m/>
    <m/>
    <m/>
    <n v="17.45"/>
    <m/>
    <m/>
    <m/>
    <m/>
    <m/>
    <m/>
    <m/>
    <m/>
    <m/>
    <m/>
    <m/>
    <m/>
    <m/>
    <m/>
    <m/>
    <m/>
    <m/>
    <m/>
    <m/>
    <m/>
    <n v="1"/>
    <m/>
  </r>
  <r>
    <m/>
    <s v="V700010"/>
    <s v="2021-2420-8"/>
    <x v="41"/>
    <n v="1"/>
    <s v="Wagon"/>
    <n v="3"/>
    <m/>
    <x v="11"/>
    <m/>
    <m/>
    <x v="5"/>
    <x v="0"/>
    <n v="1"/>
    <m/>
    <m/>
    <m/>
    <n v="1"/>
    <n v="0"/>
    <n v="0"/>
    <x v="1"/>
    <s v="PAYG"/>
    <d v="1899-12-30T00:00:00"/>
    <d v="1899-12-30T00:00:00"/>
    <x v="0"/>
    <m/>
    <m/>
    <m/>
    <d v="2024-05-01T00:00:00"/>
    <d v="2024-09-30T00:00:00"/>
    <n v="2190"/>
    <x v="48"/>
    <m/>
    <m/>
    <m/>
    <m/>
    <s v="n.a."/>
    <m/>
    <m/>
    <n v="0"/>
    <n v="1"/>
    <m/>
    <e v="#N/A"/>
    <m/>
    <m/>
    <m/>
    <m/>
    <m/>
    <m/>
    <m/>
    <m/>
    <m/>
    <m/>
    <m/>
    <m/>
    <m/>
    <m/>
    <m/>
    <m/>
    <m/>
    <m/>
    <m/>
    <m/>
    <m/>
    <n v="140000"/>
    <m/>
    <m/>
    <s v="Euro"/>
    <n v="16.59"/>
    <m/>
    <m/>
    <m/>
    <m/>
    <n v="17.45"/>
    <m/>
    <m/>
    <m/>
    <m/>
    <m/>
    <m/>
    <m/>
    <m/>
    <m/>
    <m/>
    <m/>
    <m/>
    <m/>
    <m/>
    <m/>
    <m/>
    <m/>
    <m/>
    <m/>
    <m/>
    <n v="1"/>
    <m/>
  </r>
  <r>
    <m/>
    <s v="V700010"/>
    <s v="2021-2420-8"/>
    <x v="41"/>
    <n v="1"/>
    <s v="Wagon"/>
    <n v="4"/>
    <m/>
    <x v="11"/>
    <m/>
    <m/>
    <x v="5"/>
    <x v="0"/>
    <n v="1"/>
    <m/>
    <m/>
    <m/>
    <n v="1"/>
    <n v="0"/>
    <n v="0"/>
    <x v="1"/>
    <s v="PAYG"/>
    <d v="1899-12-30T00:00:00"/>
    <d v="1899-12-30T00:00:00"/>
    <x v="0"/>
    <m/>
    <m/>
    <m/>
    <d v="2024-05-01T00:00:00"/>
    <d v="2024-09-30T00:00:00"/>
    <n v="2190"/>
    <x v="48"/>
    <m/>
    <m/>
    <m/>
    <m/>
    <s v="n.a."/>
    <m/>
    <m/>
    <n v="0"/>
    <n v="1"/>
    <m/>
    <e v="#N/A"/>
    <m/>
    <m/>
    <m/>
    <m/>
    <m/>
    <m/>
    <m/>
    <m/>
    <m/>
    <m/>
    <m/>
    <m/>
    <m/>
    <m/>
    <m/>
    <m/>
    <m/>
    <m/>
    <m/>
    <m/>
    <m/>
    <n v="140000"/>
    <m/>
    <m/>
    <s v="Euro"/>
    <n v="16.59"/>
    <m/>
    <m/>
    <m/>
    <m/>
    <n v="17.45"/>
    <m/>
    <m/>
    <m/>
    <m/>
    <m/>
    <m/>
    <m/>
    <m/>
    <m/>
    <m/>
    <m/>
    <m/>
    <m/>
    <m/>
    <m/>
    <m/>
    <m/>
    <m/>
    <m/>
    <m/>
    <n v="1"/>
    <m/>
  </r>
  <r>
    <m/>
    <s v="V700010"/>
    <s v="2021-2420-8"/>
    <x v="41"/>
    <n v="1"/>
    <s v="Wagon"/>
    <n v="5"/>
    <m/>
    <x v="11"/>
    <m/>
    <m/>
    <x v="5"/>
    <x v="0"/>
    <n v="1"/>
    <m/>
    <m/>
    <m/>
    <n v="1"/>
    <n v="0"/>
    <n v="0"/>
    <x v="1"/>
    <s v="PAYG"/>
    <d v="1899-12-30T00:00:00"/>
    <d v="1899-12-30T00:00:00"/>
    <x v="0"/>
    <m/>
    <m/>
    <m/>
    <d v="2024-05-01T00:00:00"/>
    <d v="2024-09-30T00:00:00"/>
    <n v="2190"/>
    <x v="48"/>
    <m/>
    <m/>
    <m/>
    <m/>
    <s v="n.a."/>
    <m/>
    <m/>
    <n v="0"/>
    <n v="1"/>
    <m/>
    <e v="#N/A"/>
    <m/>
    <m/>
    <m/>
    <m/>
    <m/>
    <m/>
    <m/>
    <m/>
    <m/>
    <m/>
    <m/>
    <m/>
    <m/>
    <m/>
    <m/>
    <m/>
    <m/>
    <m/>
    <m/>
    <m/>
    <m/>
    <n v="140000"/>
    <m/>
    <m/>
    <s v="Euro"/>
    <n v="16.59"/>
    <m/>
    <m/>
    <m/>
    <m/>
    <n v="17.45"/>
    <m/>
    <m/>
    <m/>
    <m/>
    <m/>
    <m/>
    <m/>
    <m/>
    <m/>
    <m/>
    <m/>
    <m/>
    <m/>
    <m/>
    <m/>
    <m/>
    <m/>
    <m/>
    <m/>
    <m/>
    <n v="1"/>
    <m/>
  </r>
  <r>
    <m/>
    <s v="V700010"/>
    <s v="2021-2420-8"/>
    <x v="41"/>
    <n v="1"/>
    <s v="Wagon"/>
    <n v="6"/>
    <m/>
    <x v="11"/>
    <m/>
    <m/>
    <x v="5"/>
    <x v="0"/>
    <n v="1"/>
    <m/>
    <m/>
    <m/>
    <n v="1"/>
    <n v="0"/>
    <n v="0"/>
    <x v="1"/>
    <s v="PAYG"/>
    <d v="1899-12-30T00:00:00"/>
    <d v="1899-12-30T00:00:00"/>
    <x v="0"/>
    <m/>
    <m/>
    <m/>
    <d v="2024-05-01T00:00:00"/>
    <d v="2024-09-30T00:00:00"/>
    <n v="2190"/>
    <x v="48"/>
    <m/>
    <m/>
    <m/>
    <m/>
    <s v="n.a."/>
    <m/>
    <m/>
    <n v="0"/>
    <n v="1"/>
    <m/>
    <e v="#N/A"/>
    <m/>
    <m/>
    <m/>
    <m/>
    <m/>
    <m/>
    <m/>
    <m/>
    <m/>
    <m/>
    <m/>
    <m/>
    <m/>
    <m/>
    <m/>
    <m/>
    <m/>
    <m/>
    <m/>
    <m/>
    <m/>
    <n v="140000"/>
    <m/>
    <m/>
    <s v="Euro"/>
    <n v="16.59"/>
    <m/>
    <m/>
    <m/>
    <m/>
    <n v="17.45"/>
    <m/>
    <m/>
    <m/>
    <m/>
    <m/>
    <m/>
    <m/>
    <m/>
    <m/>
    <m/>
    <m/>
    <m/>
    <m/>
    <m/>
    <m/>
    <m/>
    <m/>
    <m/>
    <m/>
    <m/>
    <n v="1"/>
    <m/>
  </r>
  <r>
    <m/>
    <s v="V700010"/>
    <s v="2021-2420-8"/>
    <x v="41"/>
    <n v="1"/>
    <s v="Wagon"/>
    <n v="7"/>
    <m/>
    <x v="11"/>
    <m/>
    <m/>
    <x v="5"/>
    <x v="0"/>
    <n v="1"/>
    <m/>
    <m/>
    <m/>
    <n v="1"/>
    <n v="0"/>
    <n v="0"/>
    <x v="1"/>
    <s v="PAYG"/>
    <d v="1899-12-30T00:00:00"/>
    <d v="1899-12-30T00:00:00"/>
    <x v="0"/>
    <m/>
    <m/>
    <m/>
    <d v="2024-05-01T00:00:00"/>
    <d v="2024-09-30T00:00:00"/>
    <n v="2190"/>
    <x v="48"/>
    <m/>
    <m/>
    <m/>
    <m/>
    <s v="n.a."/>
    <m/>
    <m/>
    <n v="0"/>
    <n v="1"/>
    <m/>
    <e v="#N/A"/>
    <m/>
    <m/>
    <m/>
    <m/>
    <m/>
    <m/>
    <m/>
    <m/>
    <m/>
    <m/>
    <m/>
    <m/>
    <m/>
    <m/>
    <m/>
    <m/>
    <m/>
    <m/>
    <m/>
    <m/>
    <m/>
    <n v="140000"/>
    <m/>
    <m/>
    <s v="Euro"/>
    <n v="16.59"/>
    <m/>
    <m/>
    <m/>
    <m/>
    <n v="17.45"/>
    <m/>
    <m/>
    <m/>
    <m/>
    <m/>
    <m/>
    <m/>
    <m/>
    <m/>
    <m/>
    <m/>
    <m/>
    <m/>
    <m/>
    <m/>
    <m/>
    <m/>
    <m/>
    <m/>
    <m/>
    <n v="1"/>
    <m/>
  </r>
  <r>
    <m/>
    <s v="V700010"/>
    <s v="2021-2420-8"/>
    <x v="41"/>
    <n v="1"/>
    <s v="Wagon"/>
    <n v="8"/>
    <m/>
    <x v="11"/>
    <m/>
    <m/>
    <x v="5"/>
    <x v="0"/>
    <n v="1"/>
    <m/>
    <m/>
    <m/>
    <n v="1"/>
    <n v="0"/>
    <n v="0"/>
    <x v="1"/>
    <s v="PAYG"/>
    <d v="1899-12-30T00:00:00"/>
    <d v="1899-12-30T00:00:00"/>
    <x v="0"/>
    <m/>
    <m/>
    <m/>
    <d v="2024-05-01T00:00:00"/>
    <d v="2024-09-30T00:00:00"/>
    <n v="2190"/>
    <x v="48"/>
    <m/>
    <m/>
    <m/>
    <m/>
    <s v="n.a."/>
    <m/>
    <m/>
    <n v="0"/>
    <n v="1"/>
    <m/>
    <e v="#N/A"/>
    <m/>
    <m/>
    <m/>
    <m/>
    <m/>
    <m/>
    <m/>
    <m/>
    <m/>
    <m/>
    <m/>
    <m/>
    <m/>
    <m/>
    <m/>
    <m/>
    <m/>
    <m/>
    <m/>
    <m/>
    <m/>
    <n v="140000"/>
    <m/>
    <m/>
    <s v="Euro"/>
    <n v="16.59"/>
    <m/>
    <m/>
    <m/>
    <m/>
    <n v="17.45"/>
    <m/>
    <m/>
    <m/>
    <m/>
    <m/>
    <m/>
    <m/>
    <m/>
    <m/>
    <m/>
    <m/>
    <m/>
    <m/>
    <m/>
    <m/>
    <m/>
    <m/>
    <m/>
    <m/>
    <m/>
    <n v="1"/>
    <m/>
  </r>
  <r>
    <m/>
    <s v="V700010"/>
    <s v="2021-2420-8"/>
    <x v="41"/>
    <n v="1"/>
    <s v="Wagon"/>
    <n v="9"/>
    <m/>
    <x v="11"/>
    <m/>
    <m/>
    <x v="5"/>
    <x v="0"/>
    <n v="1"/>
    <m/>
    <m/>
    <m/>
    <n v="1"/>
    <n v="0"/>
    <n v="0"/>
    <x v="1"/>
    <s v="PAYG"/>
    <d v="1899-12-30T00:00:00"/>
    <d v="1899-12-30T00:00:00"/>
    <x v="0"/>
    <m/>
    <m/>
    <m/>
    <d v="2024-05-01T00:00:00"/>
    <d v="2024-09-30T00:00:00"/>
    <n v="2190"/>
    <x v="48"/>
    <m/>
    <m/>
    <m/>
    <m/>
    <s v="n.a."/>
    <m/>
    <m/>
    <n v="0"/>
    <n v="1"/>
    <m/>
    <e v="#N/A"/>
    <m/>
    <m/>
    <m/>
    <m/>
    <m/>
    <m/>
    <m/>
    <m/>
    <m/>
    <m/>
    <m/>
    <m/>
    <m/>
    <m/>
    <m/>
    <m/>
    <m/>
    <m/>
    <m/>
    <m/>
    <m/>
    <n v="140000"/>
    <m/>
    <m/>
    <s v="Euro"/>
    <n v="16.59"/>
    <m/>
    <m/>
    <m/>
    <m/>
    <n v="17.45"/>
    <m/>
    <m/>
    <m/>
    <m/>
    <m/>
    <m/>
    <m/>
    <m/>
    <m/>
    <m/>
    <m/>
    <m/>
    <m/>
    <m/>
    <m/>
    <m/>
    <m/>
    <m/>
    <m/>
    <m/>
    <n v="1"/>
    <m/>
  </r>
  <r>
    <m/>
    <s v="V700010"/>
    <s v="2021-2420-8"/>
    <x v="41"/>
    <n v="1"/>
    <s v="Wagon"/>
    <n v="10"/>
    <m/>
    <x v="11"/>
    <m/>
    <m/>
    <x v="5"/>
    <x v="0"/>
    <n v="1"/>
    <m/>
    <m/>
    <m/>
    <n v="1"/>
    <n v="0"/>
    <n v="0"/>
    <x v="1"/>
    <s v="PAYG"/>
    <d v="1899-12-30T00:00:00"/>
    <d v="1899-12-30T00:00:00"/>
    <x v="0"/>
    <m/>
    <m/>
    <m/>
    <d v="2024-05-01T00:00:00"/>
    <d v="2024-09-30T00:00:00"/>
    <n v="2190"/>
    <x v="48"/>
    <m/>
    <m/>
    <m/>
    <m/>
    <s v="n.a."/>
    <m/>
    <m/>
    <n v="0"/>
    <n v="1"/>
    <m/>
    <e v="#N/A"/>
    <m/>
    <m/>
    <m/>
    <m/>
    <m/>
    <m/>
    <m/>
    <m/>
    <m/>
    <m/>
    <m/>
    <m/>
    <m/>
    <m/>
    <m/>
    <m/>
    <m/>
    <m/>
    <m/>
    <m/>
    <m/>
    <n v="140000"/>
    <m/>
    <m/>
    <s v="Euro"/>
    <n v="16.59"/>
    <m/>
    <m/>
    <m/>
    <m/>
    <n v="17.45"/>
    <m/>
    <m/>
    <m/>
    <m/>
    <m/>
    <m/>
    <m/>
    <m/>
    <m/>
    <m/>
    <m/>
    <m/>
    <m/>
    <m/>
    <m/>
    <m/>
    <m/>
    <m/>
    <m/>
    <m/>
    <n v="1"/>
    <m/>
  </r>
  <r>
    <m/>
    <s v="V700010"/>
    <s v="2021-2420-8"/>
    <x v="41"/>
    <n v="1"/>
    <s v="Wagon"/>
    <n v="11"/>
    <m/>
    <x v="11"/>
    <m/>
    <m/>
    <x v="5"/>
    <x v="0"/>
    <n v="1"/>
    <m/>
    <m/>
    <m/>
    <n v="1"/>
    <n v="0"/>
    <n v="0"/>
    <x v="1"/>
    <s v="PAYG"/>
    <d v="1899-12-30T00:00:00"/>
    <d v="1899-12-30T00:00:00"/>
    <x v="0"/>
    <m/>
    <m/>
    <m/>
    <d v="2024-05-01T00:00:00"/>
    <d v="2024-09-30T00:00:00"/>
    <n v="2190"/>
    <x v="48"/>
    <m/>
    <m/>
    <m/>
    <m/>
    <s v="n.a."/>
    <m/>
    <m/>
    <n v="0"/>
    <n v="1"/>
    <m/>
    <e v="#N/A"/>
    <m/>
    <m/>
    <m/>
    <m/>
    <m/>
    <m/>
    <m/>
    <m/>
    <m/>
    <m/>
    <m/>
    <m/>
    <m/>
    <m/>
    <m/>
    <m/>
    <m/>
    <m/>
    <m/>
    <m/>
    <m/>
    <n v="140000"/>
    <m/>
    <m/>
    <s v="Euro"/>
    <n v="16.59"/>
    <m/>
    <m/>
    <m/>
    <m/>
    <n v="17.45"/>
    <m/>
    <m/>
    <m/>
    <m/>
    <m/>
    <m/>
    <m/>
    <m/>
    <m/>
    <m/>
    <m/>
    <m/>
    <m/>
    <m/>
    <m/>
    <m/>
    <m/>
    <m/>
    <m/>
    <m/>
    <n v="1"/>
    <m/>
  </r>
  <r>
    <m/>
    <s v="V700010"/>
    <s v="2021-2420-8"/>
    <x v="41"/>
    <n v="1"/>
    <s v="Wagon"/>
    <n v="12"/>
    <m/>
    <x v="11"/>
    <m/>
    <m/>
    <x v="5"/>
    <x v="0"/>
    <n v="1"/>
    <m/>
    <m/>
    <m/>
    <n v="1"/>
    <n v="0"/>
    <n v="0"/>
    <x v="1"/>
    <s v="PAYG"/>
    <d v="1899-12-30T00:00:00"/>
    <d v="1899-12-30T00:00:00"/>
    <x v="0"/>
    <m/>
    <m/>
    <m/>
    <d v="2024-05-01T00:00:00"/>
    <d v="2024-09-30T00:00:00"/>
    <n v="2190"/>
    <x v="48"/>
    <m/>
    <m/>
    <m/>
    <m/>
    <s v="n.a."/>
    <m/>
    <m/>
    <n v="0"/>
    <n v="1"/>
    <m/>
    <e v="#N/A"/>
    <m/>
    <m/>
    <m/>
    <m/>
    <m/>
    <m/>
    <m/>
    <m/>
    <m/>
    <m/>
    <m/>
    <m/>
    <m/>
    <m/>
    <m/>
    <m/>
    <m/>
    <m/>
    <m/>
    <m/>
    <m/>
    <n v="140000"/>
    <m/>
    <m/>
    <s v="Euro"/>
    <n v="16.59"/>
    <m/>
    <m/>
    <m/>
    <m/>
    <n v="17.45"/>
    <m/>
    <m/>
    <m/>
    <m/>
    <m/>
    <m/>
    <m/>
    <m/>
    <m/>
    <m/>
    <m/>
    <m/>
    <m/>
    <m/>
    <m/>
    <m/>
    <m/>
    <m/>
    <m/>
    <m/>
    <n v="1"/>
    <m/>
  </r>
  <r>
    <m/>
    <s v="V700010"/>
    <s v="2021-2420-8"/>
    <x v="41"/>
    <n v="1"/>
    <s v="Wagon"/>
    <n v="13"/>
    <m/>
    <x v="11"/>
    <m/>
    <m/>
    <x v="5"/>
    <x v="0"/>
    <n v="1"/>
    <m/>
    <m/>
    <m/>
    <n v="1"/>
    <n v="0"/>
    <n v="0"/>
    <x v="1"/>
    <s v="PAYG"/>
    <d v="1899-12-30T00:00:00"/>
    <d v="1899-12-30T00:00:00"/>
    <x v="0"/>
    <m/>
    <m/>
    <m/>
    <d v="2024-05-01T00:00:00"/>
    <d v="2024-09-30T00:00:00"/>
    <n v="2190"/>
    <x v="48"/>
    <m/>
    <m/>
    <m/>
    <m/>
    <s v="n.a."/>
    <m/>
    <m/>
    <n v="0"/>
    <n v="1"/>
    <m/>
    <e v="#N/A"/>
    <m/>
    <m/>
    <m/>
    <m/>
    <m/>
    <m/>
    <m/>
    <m/>
    <m/>
    <m/>
    <m/>
    <m/>
    <m/>
    <m/>
    <m/>
    <m/>
    <m/>
    <m/>
    <m/>
    <m/>
    <m/>
    <n v="140000"/>
    <m/>
    <m/>
    <s v="Euro"/>
    <n v="16.59"/>
    <m/>
    <m/>
    <m/>
    <m/>
    <n v="17.45"/>
    <m/>
    <m/>
    <m/>
    <m/>
    <m/>
    <m/>
    <m/>
    <m/>
    <m/>
    <m/>
    <m/>
    <m/>
    <m/>
    <m/>
    <m/>
    <m/>
    <m/>
    <m/>
    <m/>
    <m/>
    <n v="1"/>
    <m/>
  </r>
  <r>
    <m/>
    <s v="V700010"/>
    <s v="2021-2420-8"/>
    <x v="41"/>
    <n v="1"/>
    <s v="Wagon"/>
    <n v="14"/>
    <m/>
    <x v="11"/>
    <m/>
    <m/>
    <x v="5"/>
    <x v="0"/>
    <n v="1"/>
    <m/>
    <m/>
    <m/>
    <n v="1"/>
    <n v="0"/>
    <n v="0"/>
    <x v="1"/>
    <s v="PAYG"/>
    <d v="1899-12-30T00:00:00"/>
    <d v="1899-12-30T00:00:00"/>
    <x v="0"/>
    <m/>
    <m/>
    <m/>
    <d v="2024-05-01T00:00:00"/>
    <d v="2024-09-30T00:00:00"/>
    <n v="2190"/>
    <x v="48"/>
    <m/>
    <m/>
    <m/>
    <m/>
    <s v="n.a."/>
    <m/>
    <m/>
    <n v="0"/>
    <n v="1"/>
    <m/>
    <e v="#N/A"/>
    <m/>
    <m/>
    <m/>
    <m/>
    <m/>
    <m/>
    <m/>
    <m/>
    <m/>
    <m/>
    <m/>
    <m/>
    <m/>
    <m/>
    <m/>
    <m/>
    <m/>
    <m/>
    <m/>
    <m/>
    <m/>
    <n v="140000"/>
    <m/>
    <m/>
    <s v="Euro"/>
    <n v="16.59"/>
    <m/>
    <m/>
    <m/>
    <m/>
    <n v="17.45"/>
    <m/>
    <m/>
    <m/>
    <m/>
    <m/>
    <m/>
    <m/>
    <m/>
    <m/>
    <m/>
    <m/>
    <m/>
    <m/>
    <m/>
    <m/>
    <m/>
    <m/>
    <m/>
    <m/>
    <m/>
    <n v="1"/>
    <m/>
  </r>
  <r>
    <m/>
    <s v="V700010"/>
    <s v="2021-2420-8"/>
    <x v="41"/>
    <n v="1"/>
    <s v="Wagon"/>
    <n v="15"/>
    <m/>
    <x v="11"/>
    <m/>
    <m/>
    <x v="5"/>
    <x v="0"/>
    <n v="1"/>
    <m/>
    <m/>
    <m/>
    <n v="1"/>
    <n v="0"/>
    <n v="0"/>
    <x v="1"/>
    <s v="PAYG"/>
    <d v="1899-12-30T00:00:00"/>
    <d v="1899-12-30T00:00:00"/>
    <x v="0"/>
    <m/>
    <m/>
    <m/>
    <d v="2024-05-01T00:00:00"/>
    <d v="2024-09-30T00:00:00"/>
    <n v="2190"/>
    <x v="48"/>
    <m/>
    <m/>
    <m/>
    <m/>
    <s v="n.a."/>
    <m/>
    <m/>
    <n v="0"/>
    <n v="1"/>
    <m/>
    <e v="#N/A"/>
    <m/>
    <m/>
    <m/>
    <m/>
    <m/>
    <m/>
    <m/>
    <m/>
    <m/>
    <m/>
    <m/>
    <m/>
    <m/>
    <m/>
    <m/>
    <m/>
    <m/>
    <m/>
    <m/>
    <m/>
    <m/>
    <n v="140000"/>
    <m/>
    <m/>
    <s v="Euro"/>
    <n v="16.59"/>
    <m/>
    <m/>
    <m/>
    <m/>
    <n v="17.45"/>
    <m/>
    <m/>
    <m/>
    <m/>
    <m/>
    <m/>
    <m/>
    <m/>
    <m/>
    <m/>
    <m/>
    <m/>
    <m/>
    <m/>
    <m/>
    <m/>
    <m/>
    <m/>
    <m/>
    <m/>
    <n v="1"/>
    <m/>
  </r>
  <r>
    <m/>
    <s v="V700010"/>
    <s v="2021-2420-8"/>
    <x v="41"/>
    <n v="1"/>
    <s v="Wagon"/>
    <n v="16"/>
    <m/>
    <x v="11"/>
    <m/>
    <m/>
    <x v="5"/>
    <x v="0"/>
    <n v="1"/>
    <m/>
    <m/>
    <m/>
    <n v="1"/>
    <n v="0"/>
    <n v="0"/>
    <x v="1"/>
    <s v="PAYG"/>
    <d v="1899-12-30T00:00:00"/>
    <d v="1899-12-30T00:00:00"/>
    <x v="0"/>
    <m/>
    <m/>
    <m/>
    <d v="2024-05-01T00:00:00"/>
    <d v="2024-09-30T00:00:00"/>
    <n v="2190"/>
    <x v="48"/>
    <m/>
    <m/>
    <m/>
    <m/>
    <s v="n.a."/>
    <m/>
    <m/>
    <n v="0"/>
    <n v="1"/>
    <m/>
    <e v="#N/A"/>
    <m/>
    <m/>
    <m/>
    <m/>
    <m/>
    <m/>
    <m/>
    <m/>
    <m/>
    <m/>
    <m/>
    <m/>
    <m/>
    <m/>
    <m/>
    <m/>
    <m/>
    <m/>
    <m/>
    <m/>
    <m/>
    <n v="140000"/>
    <m/>
    <m/>
    <s v="Euro"/>
    <n v="16.59"/>
    <m/>
    <m/>
    <m/>
    <m/>
    <n v="17.45"/>
    <m/>
    <m/>
    <m/>
    <m/>
    <m/>
    <m/>
    <m/>
    <m/>
    <m/>
    <m/>
    <m/>
    <m/>
    <m/>
    <m/>
    <m/>
    <m/>
    <m/>
    <m/>
    <m/>
    <m/>
    <n v="1"/>
    <m/>
  </r>
  <r>
    <m/>
    <s v="V700010"/>
    <s v="2021-2420-8"/>
    <x v="41"/>
    <n v="1"/>
    <s v="Wagon"/>
    <n v="17"/>
    <m/>
    <x v="11"/>
    <m/>
    <m/>
    <x v="5"/>
    <x v="0"/>
    <n v="1"/>
    <m/>
    <m/>
    <m/>
    <n v="1"/>
    <n v="0"/>
    <n v="0"/>
    <x v="1"/>
    <s v="PAYG"/>
    <d v="1899-12-30T00:00:00"/>
    <d v="1899-12-30T00:00:00"/>
    <x v="0"/>
    <m/>
    <m/>
    <m/>
    <d v="2024-05-01T00:00:00"/>
    <d v="2024-09-30T00:00:00"/>
    <n v="2190"/>
    <x v="48"/>
    <m/>
    <m/>
    <m/>
    <m/>
    <s v="n.a."/>
    <m/>
    <m/>
    <n v="0"/>
    <n v="1"/>
    <m/>
    <e v="#N/A"/>
    <m/>
    <m/>
    <m/>
    <m/>
    <m/>
    <m/>
    <m/>
    <m/>
    <m/>
    <m/>
    <m/>
    <m/>
    <m/>
    <m/>
    <m/>
    <m/>
    <m/>
    <m/>
    <m/>
    <m/>
    <m/>
    <n v="140000"/>
    <m/>
    <m/>
    <s v="Euro"/>
    <n v="16.59"/>
    <m/>
    <m/>
    <m/>
    <m/>
    <n v="17.45"/>
    <m/>
    <m/>
    <m/>
    <m/>
    <m/>
    <m/>
    <m/>
    <m/>
    <m/>
    <m/>
    <m/>
    <m/>
    <m/>
    <m/>
    <m/>
    <m/>
    <m/>
    <m/>
    <m/>
    <m/>
    <n v="1"/>
    <m/>
  </r>
  <r>
    <m/>
    <s v="V700010"/>
    <s v="2021-2420-8"/>
    <x v="41"/>
    <n v="1"/>
    <s v="Wagon"/>
    <n v="18"/>
    <m/>
    <x v="11"/>
    <m/>
    <m/>
    <x v="5"/>
    <x v="0"/>
    <n v="1"/>
    <m/>
    <m/>
    <m/>
    <n v="1"/>
    <n v="0"/>
    <n v="0"/>
    <x v="1"/>
    <s v="PAYG"/>
    <d v="1899-12-30T00:00:00"/>
    <d v="1899-12-30T00:00:00"/>
    <x v="0"/>
    <m/>
    <m/>
    <m/>
    <d v="2024-05-01T00:00:00"/>
    <d v="2024-09-30T00:00:00"/>
    <n v="2190"/>
    <x v="48"/>
    <m/>
    <m/>
    <m/>
    <m/>
    <s v="n.a."/>
    <m/>
    <m/>
    <n v="0"/>
    <n v="1"/>
    <m/>
    <e v="#N/A"/>
    <m/>
    <m/>
    <m/>
    <m/>
    <m/>
    <m/>
    <m/>
    <m/>
    <m/>
    <m/>
    <m/>
    <m/>
    <m/>
    <m/>
    <m/>
    <m/>
    <m/>
    <m/>
    <m/>
    <m/>
    <m/>
    <n v="140000"/>
    <m/>
    <m/>
    <s v="Euro"/>
    <n v="16.59"/>
    <m/>
    <m/>
    <m/>
    <m/>
    <n v="17.45"/>
    <m/>
    <m/>
    <m/>
    <m/>
    <m/>
    <m/>
    <m/>
    <m/>
    <m/>
    <m/>
    <m/>
    <m/>
    <m/>
    <m/>
    <m/>
    <m/>
    <m/>
    <m/>
    <m/>
    <m/>
    <n v="1"/>
    <m/>
  </r>
  <r>
    <m/>
    <s v="V700010"/>
    <s v="2021-2420-8"/>
    <x v="41"/>
    <n v="1"/>
    <s v="Wagon"/>
    <n v="19"/>
    <m/>
    <x v="11"/>
    <m/>
    <m/>
    <x v="5"/>
    <x v="0"/>
    <n v="1"/>
    <m/>
    <m/>
    <m/>
    <n v="1"/>
    <n v="0"/>
    <n v="0"/>
    <x v="1"/>
    <s v="PAYG"/>
    <d v="1899-12-30T00:00:00"/>
    <d v="1899-12-30T00:00:00"/>
    <x v="0"/>
    <m/>
    <m/>
    <m/>
    <d v="2024-05-01T00:00:00"/>
    <d v="2024-09-30T00:00:00"/>
    <n v="2190"/>
    <x v="48"/>
    <m/>
    <m/>
    <m/>
    <m/>
    <s v="n.a."/>
    <m/>
    <m/>
    <n v="0"/>
    <n v="1"/>
    <m/>
    <e v="#N/A"/>
    <m/>
    <m/>
    <m/>
    <m/>
    <m/>
    <m/>
    <m/>
    <m/>
    <m/>
    <m/>
    <m/>
    <m/>
    <m/>
    <m/>
    <m/>
    <m/>
    <m/>
    <m/>
    <m/>
    <m/>
    <m/>
    <n v="140000"/>
    <m/>
    <m/>
    <s v="Euro"/>
    <n v="16.59"/>
    <m/>
    <m/>
    <m/>
    <m/>
    <n v="17.45"/>
    <m/>
    <m/>
    <m/>
    <m/>
    <m/>
    <m/>
    <m/>
    <m/>
    <m/>
    <m/>
    <m/>
    <m/>
    <m/>
    <m/>
    <m/>
    <m/>
    <m/>
    <m/>
    <m/>
    <m/>
    <n v="1"/>
    <m/>
  </r>
  <r>
    <m/>
    <s v="V700010"/>
    <s v="2021-2420-8"/>
    <x v="41"/>
    <n v="1"/>
    <s v="Wagon"/>
    <n v="20"/>
    <m/>
    <x v="11"/>
    <m/>
    <m/>
    <x v="5"/>
    <x v="0"/>
    <n v="1"/>
    <m/>
    <m/>
    <m/>
    <n v="1"/>
    <n v="0"/>
    <n v="0"/>
    <x v="1"/>
    <s v="PAYG"/>
    <d v="1899-12-30T00:00:00"/>
    <d v="1899-12-30T00:00:00"/>
    <x v="0"/>
    <m/>
    <m/>
    <m/>
    <d v="2024-05-01T00:00:00"/>
    <d v="2024-09-30T00:00:00"/>
    <n v="2190"/>
    <x v="48"/>
    <m/>
    <m/>
    <m/>
    <m/>
    <s v="n.a."/>
    <m/>
    <m/>
    <n v="0"/>
    <n v="1"/>
    <m/>
    <e v="#N/A"/>
    <m/>
    <m/>
    <m/>
    <m/>
    <m/>
    <m/>
    <m/>
    <m/>
    <m/>
    <m/>
    <m/>
    <m/>
    <m/>
    <m/>
    <m/>
    <m/>
    <m/>
    <m/>
    <m/>
    <m/>
    <m/>
    <n v="140000"/>
    <m/>
    <m/>
    <s v="Euro"/>
    <n v="16.59"/>
    <m/>
    <m/>
    <m/>
    <m/>
    <n v="17.45"/>
    <m/>
    <m/>
    <m/>
    <m/>
    <m/>
    <m/>
    <m/>
    <m/>
    <m/>
    <m/>
    <m/>
    <m/>
    <m/>
    <m/>
    <m/>
    <m/>
    <m/>
    <m/>
    <m/>
    <m/>
    <n v="1"/>
    <m/>
  </r>
  <r>
    <m/>
    <s v="V700010"/>
    <s v="2021-2420-8"/>
    <x v="41"/>
    <n v="1"/>
    <s v="Wagon"/>
    <n v="21"/>
    <m/>
    <x v="11"/>
    <m/>
    <m/>
    <x v="5"/>
    <x v="0"/>
    <n v="1"/>
    <m/>
    <m/>
    <m/>
    <n v="1"/>
    <n v="0"/>
    <n v="0"/>
    <x v="1"/>
    <s v="PAYG"/>
    <d v="1899-12-30T00:00:00"/>
    <d v="1899-12-30T00:00:00"/>
    <x v="0"/>
    <m/>
    <m/>
    <m/>
    <d v="2024-05-01T00:00:00"/>
    <d v="2024-09-30T00:00:00"/>
    <n v="2190"/>
    <x v="48"/>
    <m/>
    <m/>
    <m/>
    <m/>
    <s v="n.a."/>
    <m/>
    <m/>
    <n v="0"/>
    <n v="1"/>
    <m/>
    <e v="#N/A"/>
    <m/>
    <m/>
    <m/>
    <m/>
    <m/>
    <m/>
    <m/>
    <m/>
    <m/>
    <m/>
    <m/>
    <m/>
    <m/>
    <m/>
    <m/>
    <m/>
    <m/>
    <m/>
    <m/>
    <m/>
    <m/>
    <n v="140000"/>
    <m/>
    <m/>
    <s v="Euro"/>
    <n v="16.59"/>
    <m/>
    <m/>
    <m/>
    <m/>
    <n v="17.45"/>
    <m/>
    <m/>
    <m/>
    <m/>
    <m/>
    <m/>
    <m/>
    <m/>
    <m/>
    <m/>
    <m/>
    <m/>
    <m/>
    <m/>
    <m/>
    <m/>
    <m/>
    <m/>
    <m/>
    <m/>
    <n v="1"/>
    <m/>
  </r>
  <r>
    <m/>
    <s v="V700010"/>
    <s v="2021-2420-8"/>
    <x v="41"/>
    <n v="1"/>
    <s v="Wagon"/>
    <n v="22"/>
    <m/>
    <x v="11"/>
    <m/>
    <m/>
    <x v="5"/>
    <x v="0"/>
    <n v="1"/>
    <m/>
    <m/>
    <m/>
    <n v="1"/>
    <n v="0"/>
    <n v="0"/>
    <x v="1"/>
    <s v="PAYG"/>
    <d v="1899-12-30T00:00:00"/>
    <d v="1899-12-30T00:00:00"/>
    <x v="0"/>
    <m/>
    <m/>
    <m/>
    <d v="2024-05-01T00:00:00"/>
    <d v="2024-09-30T00:00:00"/>
    <n v="2190"/>
    <x v="48"/>
    <m/>
    <m/>
    <m/>
    <m/>
    <s v="n.a."/>
    <m/>
    <m/>
    <n v="0"/>
    <n v="1"/>
    <m/>
    <e v="#N/A"/>
    <m/>
    <m/>
    <m/>
    <m/>
    <m/>
    <m/>
    <m/>
    <m/>
    <m/>
    <m/>
    <m/>
    <m/>
    <m/>
    <m/>
    <m/>
    <m/>
    <m/>
    <m/>
    <m/>
    <m/>
    <m/>
    <n v="140000"/>
    <m/>
    <m/>
    <s v="Euro"/>
    <n v="16.59"/>
    <m/>
    <m/>
    <m/>
    <m/>
    <n v="17.45"/>
    <m/>
    <m/>
    <m/>
    <m/>
    <m/>
    <m/>
    <m/>
    <m/>
    <m/>
    <m/>
    <m/>
    <m/>
    <m/>
    <m/>
    <m/>
    <m/>
    <m/>
    <m/>
    <m/>
    <m/>
    <n v="1"/>
    <m/>
  </r>
  <r>
    <m/>
    <s v="V700010"/>
    <s v="2021-2420-8"/>
    <x v="41"/>
    <n v="1"/>
    <s v="Wagon"/>
    <n v="23"/>
    <m/>
    <x v="11"/>
    <m/>
    <m/>
    <x v="5"/>
    <x v="0"/>
    <n v="1"/>
    <m/>
    <m/>
    <m/>
    <n v="1"/>
    <n v="0"/>
    <n v="0"/>
    <x v="1"/>
    <s v="PAYG"/>
    <d v="1899-12-30T00:00:00"/>
    <d v="1899-12-30T00:00:00"/>
    <x v="0"/>
    <m/>
    <m/>
    <m/>
    <d v="2024-05-01T00:00:00"/>
    <d v="2024-09-30T00:00:00"/>
    <n v="2190"/>
    <x v="48"/>
    <m/>
    <m/>
    <m/>
    <m/>
    <s v="n.a."/>
    <m/>
    <m/>
    <n v="0"/>
    <n v="1"/>
    <m/>
    <e v="#N/A"/>
    <m/>
    <m/>
    <m/>
    <m/>
    <m/>
    <m/>
    <m/>
    <m/>
    <m/>
    <m/>
    <m/>
    <m/>
    <m/>
    <m/>
    <m/>
    <m/>
    <m/>
    <m/>
    <m/>
    <m/>
    <m/>
    <n v="140000"/>
    <m/>
    <m/>
    <s v="Euro"/>
    <n v="16.59"/>
    <m/>
    <m/>
    <m/>
    <m/>
    <n v="17.45"/>
    <m/>
    <m/>
    <m/>
    <m/>
    <m/>
    <m/>
    <m/>
    <m/>
    <m/>
    <m/>
    <m/>
    <m/>
    <m/>
    <m/>
    <m/>
    <m/>
    <m/>
    <m/>
    <m/>
    <m/>
    <n v="1"/>
    <m/>
  </r>
  <r>
    <m/>
    <s v="V700010"/>
    <s v="2021-2420-8"/>
    <x v="41"/>
    <n v="1"/>
    <s v="Wagon"/>
    <n v="24"/>
    <m/>
    <x v="11"/>
    <m/>
    <m/>
    <x v="5"/>
    <x v="0"/>
    <n v="1"/>
    <m/>
    <m/>
    <m/>
    <n v="1"/>
    <n v="0"/>
    <n v="0"/>
    <x v="1"/>
    <s v="PAYG"/>
    <d v="1899-12-30T00:00:00"/>
    <d v="1899-12-30T00:00:00"/>
    <x v="0"/>
    <m/>
    <m/>
    <m/>
    <d v="2024-05-01T00:00:00"/>
    <d v="2024-09-30T00:00:00"/>
    <n v="2190"/>
    <x v="48"/>
    <m/>
    <m/>
    <m/>
    <m/>
    <s v="n.a."/>
    <m/>
    <m/>
    <n v="0"/>
    <n v="1"/>
    <m/>
    <e v="#N/A"/>
    <m/>
    <m/>
    <m/>
    <m/>
    <m/>
    <m/>
    <m/>
    <m/>
    <m/>
    <m/>
    <m/>
    <m/>
    <m/>
    <m/>
    <m/>
    <m/>
    <m/>
    <m/>
    <m/>
    <m/>
    <m/>
    <n v="140000"/>
    <m/>
    <m/>
    <s v="Euro"/>
    <n v="16.59"/>
    <m/>
    <m/>
    <m/>
    <m/>
    <n v="17.45"/>
    <m/>
    <m/>
    <m/>
    <m/>
    <m/>
    <m/>
    <m/>
    <m/>
    <m/>
    <m/>
    <m/>
    <m/>
    <m/>
    <m/>
    <m/>
    <m/>
    <m/>
    <m/>
    <m/>
    <m/>
    <n v="1"/>
    <m/>
  </r>
  <r>
    <m/>
    <s v="V700010"/>
    <s v="2021-2420-8"/>
    <x v="41"/>
    <n v="1"/>
    <s v="Wagon"/>
    <n v="25"/>
    <m/>
    <x v="11"/>
    <m/>
    <m/>
    <x v="5"/>
    <x v="0"/>
    <n v="1"/>
    <m/>
    <m/>
    <m/>
    <n v="1"/>
    <n v="0"/>
    <n v="0"/>
    <x v="1"/>
    <s v="PAYG"/>
    <d v="1899-12-30T00:00:00"/>
    <d v="1899-12-30T00:00:00"/>
    <x v="0"/>
    <m/>
    <m/>
    <m/>
    <d v="2024-05-01T00:00:00"/>
    <d v="2024-09-30T00:00:00"/>
    <n v="2190"/>
    <x v="48"/>
    <m/>
    <m/>
    <m/>
    <m/>
    <s v="n.a."/>
    <m/>
    <m/>
    <n v="0"/>
    <n v="1"/>
    <m/>
    <e v="#N/A"/>
    <m/>
    <m/>
    <m/>
    <m/>
    <m/>
    <m/>
    <m/>
    <m/>
    <m/>
    <m/>
    <m/>
    <m/>
    <m/>
    <m/>
    <m/>
    <m/>
    <m/>
    <m/>
    <m/>
    <m/>
    <m/>
    <n v="140000"/>
    <m/>
    <m/>
    <s v="Euro"/>
    <n v="16.59"/>
    <m/>
    <m/>
    <m/>
    <m/>
    <n v="17.45"/>
    <m/>
    <m/>
    <m/>
    <m/>
    <m/>
    <m/>
    <m/>
    <m/>
    <m/>
    <m/>
    <m/>
    <m/>
    <m/>
    <m/>
    <m/>
    <m/>
    <m/>
    <m/>
    <m/>
    <m/>
    <n v="1"/>
    <m/>
  </r>
  <r>
    <m/>
    <s v="V700010"/>
    <s v="2021-2420-8"/>
    <x v="41"/>
    <n v="1"/>
    <s v="Wagon"/>
    <n v="26"/>
    <m/>
    <x v="11"/>
    <m/>
    <m/>
    <x v="5"/>
    <x v="0"/>
    <n v="1"/>
    <m/>
    <m/>
    <m/>
    <n v="1"/>
    <n v="0"/>
    <n v="0"/>
    <x v="1"/>
    <s v="PAYG"/>
    <d v="1899-12-30T00:00:00"/>
    <d v="1899-12-30T00:00:00"/>
    <x v="0"/>
    <m/>
    <m/>
    <m/>
    <d v="2024-05-01T00:00:00"/>
    <d v="2024-09-30T00:00:00"/>
    <n v="2190"/>
    <x v="48"/>
    <m/>
    <m/>
    <m/>
    <m/>
    <s v="n.a."/>
    <m/>
    <m/>
    <n v="0"/>
    <n v="1"/>
    <m/>
    <e v="#N/A"/>
    <m/>
    <m/>
    <m/>
    <m/>
    <m/>
    <m/>
    <m/>
    <m/>
    <m/>
    <m/>
    <m/>
    <m/>
    <m/>
    <m/>
    <m/>
    <m/>
    <m/>
    <m/>
    <m/>
    <m/>
    <m/>
    <n v="140000"/>
    <m/>
    <m/>
    <s v="Euro"/>
    <n v="16.59"/>
    <m/>
    <m/>
    <m/>
    <m/>
    <n v="17.45"/>
    <m/>
    <m/>
    <m/>
    <m/>
    <m/>
    <m/>
    <m/>
    <m/>
    <m/>
    <m/>
    <m/>
    <m/>
    <m/>
    <m/>
    <m/>
    <m/>
    <m/>
    <m/>
    <m/>
    <m/>
    <n v="1"/>
    <m/>
  </r>
  <r>
    <m/>
    <s v="V700010"/>
    <s v="2021-2420-8"/>
    <x v="41"/>
    <n v="1"/>
    <s v="Wagon"/>
    <n v="27"/>
    <m/>
    <x v="11"/>
    <m/>
    <m/>
    <x v="5"/>
    <x v="0"/>
    <n v="1"/>
    <m/>
    <m/>
    <m/>
    <n v="1"/>
    <n v="0"/>
    <n v="0"/>
    <x v="1"/>
    <s v="PAYG"/>
    <d v="1899-12-30T00:00:00"/>
    <d v="1899-12-30T00:00:00"/>
    <x v="0"/>
    <m/>
    <m/>
    <m/>
    <d v="2024-05-01T00:00:00"/>
    <d v="2024-09-30T00:00:00"/>
    <n v="2190"/>
    <x v="48"/>
    <m/>
    <m/>
    <m/>
    <m/>
    <s v="n.a."/>
    <m/>
    <m/>
    <n v="0"/>
    <n v="1"/>
    <m/>
    <e v="#N/A"/>
    <m/>
    <m/>
    <m/>
    <m/>
    <m/>
    <m/>
    <m/>
    <m/>
    <m/>
    <m/>
    <m/>
    <m/>
    <m/>
    <m/>
    <m/>
    <m/>
    <m/>
    <m/>
    <m/>
    <m/>
    <m/>
    <n v="140000"/>
    <m/>
    <m/>
    <s v="Euro"/>
    <n v="16.59"/>
    <m/>
    <m/>
    <m/>
    <m/>
    <n v="17.45"/>
    <m/>
    <m/>
    <m/>
    <m/>
    <m/>
    <m/>
    <m/>
    <m/>
    <m/>
    <m/>
    <m/>
    <m/>
    <m/>
    <m/>
    <m/>
    <m/>
    <m/>
    <m/>
    <m/>
    <m/>
    <n v="1"/>
    <m/>
  </r>
  <r>
    <m/>
    <s v="V700010"/>
    <s v="2021-2420-8"/>
    <x v="41"/>
    <n v="1"/>
    <s v="Wagon"/>
    <n v="28"/>
    <m/>
    <x v="11"/>
    <m/>
    <m/>
    <x v="5"/>
    <x v="0"/>
    <n v="1"/>
    <m/>
    <m/>
    <m/>
    <n v="1"/>
    <n v="0"/>
    <n v="0"/>
    <x v="1"/>
    <s v="PAYG"/>
    <d v="1899-12-30T00:00:00"/>
    <d v="1899-12-30T00:00:00"/>
    <x v="0"/>
    <m/>
    <m/>
    <m/>
    <d v="2024-05-01T00:00:00"/>
    <d v="2024-09-30T00:00:00"/>
    <n v="2190"/>
    <x v="48"/>
    <m/>
    <m/>
    <m/>
    <m/>
    <s v="n.a."/>
    <m/>
    <m/>
    <n v="0"/>
    <n v="1"/>
    <m/>
    <e v="#N/A"/>
    <m/>
    <m/>
    <m/>
    <m/>
    <m/>
    <m/>
    <m/>
    <m/>
    <m/>
    <m/>
    <m/>
    <m/>
    <m/>
    <m/>
    <m/>
    <m/>
    <m/>
    <m/>
    <m/>
    <m/>
    <m/>
    <n v="140000"/>
    <m/>
    <m/>
    <s v="Euro"/>
    <n v="16.59"/>
    <m/>
    <m/>
    <m/>
    <m/>
    <n v="17.45"/>
    <m/>
    <m/>
    <m/>
    <m/>
    <m/>
    <m/>
    <m/>
    <m/>
    <m/>
    <m/>
    <m/>
    <m/>
    <m/>
    <m/>
    <m/>
    <m/>
    <m/>
    <m/>
    <m/>
    <m/>
    <n v="1"/>
    <m/>
  </r>
  <r>
    <m/>
    <s v="V700010"/>
    <s v="2021-2420-8"/>
    <x v="41"/>
    <n v="1"/>
    <s v="Wagon"/>
    <n v="29"/>
    <m/>
    <x v="11"/>
    <m/>
    <m/>
    <x v="5"/>
    <x v="0"/>
    <n v="1"/>
    <m/>
    <m/>
    <m/>
    <n v="1"/>
    <n v="0"/>
    <n v="0"/>
    <x v="1"/>
    <s v="PAYG"/>
    <d v="1899-12-30T00:00:00"/>
    <d v="1899-12-30T00:00:00"/>
    <x v="0"/>
    <m/>
    <m/>
    <m/>
    <d v="2024-05-01T00:00:00"/>
    <d v="2024-09-30T00:00:00"/>
    <n v="2190"/>
    <x v="48"/>
    <m/>
    <m/>
    <m/>
    <m/>
    <s v="n.a."/>
    <m/>
    <m/>
    <n v="0"/>
    <n v="1"/>
    <m/>
    <e v="#N/A"/>
    <m/>
    <m/>
    <m/>
    <m/>
    <m/>
    <m/>
    <m/>
    <m/>
    <m/>
    <m/>
    <m/>
    <m/>
    <m/>
    <m/>
    <m/>
    <m/>
    <m/>
    <m/>
    <m/>
    <m/>
    <m/>
    <n v="140000"/>
    <m/>
    <m/>
    <s v="Euro"/>
    <n v="16.59"/>
    <m/>
    <m/>
    <m/>
    <m/>
    <n v="17.45"/>
    <m/>
    <m/>
    <m/>
    <m/>
    <m/>
    <m/>
    <m/>
    <m/>
    <m/>
    <m/>
    <m/>
    <m/>
    <m/>
    <m/>
    <m/>
    <m/>
    <m/>
    <m/>
    <m/>
    <m/>
    <n v="1"/>
    <m/>
  </r>
  <r>
    <m/>
    <s v="V700010"/>
    <s v="2021-2420-8"/>
    <x v="41"/>
    <n v="1"/>
    <s v="Wagon"/>
    <n v="30"/>
    <m/>
    <x v="11"/>
    <m/>
    <m/>
    <x v="5"/>
    <x v="0"/>
    <n v="1"/>
    <m/>
    <m/>
    <m/>
    <n v="1"/>
    <n v="0"/>
    <n v="0"/>
    <x v="1"/>
    <s v="PAYG"/>
    <d v="1899-12-30T00:00:00"/>
    <d v="1899-12-30T00:00:00"/>
    <x v="0"/>
    <m/>
    <m/>
    <m/>
    <d v="2024-05-01T00:00:00"/>
    <d v="2024-09-30T00:00:00"/>
    <n v="2190"/>
    <x v="48"/>
    <m/>
    <m/>
    <m/>
    <m/>
    <s v="n.a."/>
    <m/>
    <m/>
    <n v="0"/>
    <n v="1"/>
    <m/>
    <e v="#N/A"/>
    <m/>
    <m/>
    <m/>
    <m/>
    <m/>
    <m/>
    <m/>
    <m/>
    <m/>
    <m/>
    <m/>
    <m/>
    <m/>
    <m/>
    <m/>
    <m/>
    <m/>
    <m/>
    <m/>
    <m/>
    <m/>
    <n v="140000"/>
    <m/>
    <m/>
    <s v="Euro"/>
    <n v="16.59"/>
    <m/>
    <m/>
    <m/>
    <m/>
    <n v="17.45"/>
    <m/>
    <m/>
    <m/>
    <m/>
    <m/>
    <m/>
    <m/>
    <m/>
    <m/>
    <m/>
    <m/>
    <m/>
    <m/>
    <m/>
    <m/>
    <m/>
    <m/>
    <m/>
    <m/>
    <m/>
    <n v="1"/>
    <m/>
  </r>
  <r>
    <m/>
    <s v="V700010"/>
    <s v="2021-2420-8"/>
    <x v="41"/>
    <n v="1"/>
    <s v="Wagon"/>
    <n v="31"/>
    <m/>
    <x v="11"/>
    <m/>
    <m/>
    <x v="5"/>
    <x v="0"/>
    <n v="1"/>
    <m/>
    <m/>
    <m/>
    <n v="1"/>
    <n v="0"/>
    <n v="0"/>
    <x v="1"/>
    <s v="PAYG"/>
    <d v="1899-12-30T00:00:00"/>
    <d v="1899-12-30T00:00:00"/>
    <x v="0"/>
    <m/>
    <m/>
    <m/>
    <d v="2024-05-01T00:00:00"/>
    <d v="2024-09-30T00:00:00"/>
    <n v="2190"/>
    <x v="48"/>
    <m/>
    <m/>
    <m/>
    <m/>
    <s v="n.a."/>
    <m/>
    <m/>
    <n v="0"/>
    <n v="1"/>
    <m/>
    <e v="#N/A"/>
    <m/>
    <m/>
    <m/>
    <m/>
    <m/>
    <m/>
    <m/>
    <m/>
    <m/>
    <m/>
    <m/>
    <m/>
    <m/>
    <m/>
    <m/>
    <m/>
    <m/>
    <m/>
    <m/>
    <m/>
    <m/>
    <n v="140000"/>
    <m/>
    <m/>
    <s v="Euro"/>
    <n v="16.59"/>
    <m/>
    <m/>
    <m/>
    <m/>
    <n v="17.45"/>
    <m/>
    <m/>
    <m/>
    <m/>
    <m/>
    <m/>
    <m/>
    <m/>
    <m/>
    <m/>
    <m/>
    <m/>
    <m/>
    <m/>
    <m/>
    <m/>
    <m/>
    <m/>
    <m/>
    <m/>
    <n v="1"/>
    <m/>
  </r>
  <r>
    <m/>
    <s v="V700010"/>
    <s v="2021-2420-8"/>
    <x v="41"/>
    <n v="1"/>
    <s v="Wagon"/>
    <n v="32"/>
    <m/>
    <x v="11"/>
    <m/>
    <m/>
    <x v="5"/>
    <x v="0"/>
    <n v="1"/>
    <m/>
    <m/>
    <m/>
    <n v="1"/>
    <n v="0"/>
    <n v="0"/>
    <x v="1"/>
    <s v="PAYG"/>
    <d v="1899-12-30T00:00:00"/>
    <d v="1899-12-30T00:00:00"/>
    <x v="0"/>
    <m/>
    <m/>
    <m/>
    <d v="2024-05-01T00:00:00"/>
    <d v="2024-09-30T00:00:00"/>
    <n v="2190"/>
    <x v="48"/>
    <m/>
    <m/>
    <m/>
    <m/>
    <s v="n.a."/>
    <m/>
    <m/>
    <n v="0"/>
    <n v="1"/>
    <m/>
    <e v="#N/A"/>
    <m/>
    <m/>
    <m/>
    <m/>
    <m/>
    <m/>
    <m/>
    <m/>
    <m/>
    <m/>
    <m/>
    <m/>
    <m/>
    <m/>
    <m/>
    <m/>
    <m/>
    <m/>
    <m/>
    <m/>
    <m/>
    <n v="140000"/>
    <m/>
    <m/>
    <s v="Euro"/>
    <n v="16.59"/>
    <m/>
    <m/>
    <m/>
    <m/>
    <n v="17.45"/>
    <m/>
    <m/>
    <m/>
    <m/>
    <m/>
    <m/>
    <m/>
    <m/>
    <m/>
    <m/>
    <m/>
    <m/>
    <m/>
    <m/>
    <m/>
    <m/>
    <m/>
    <m/>
    <m/>
    <m/>
    <n v="1"/>
    <m/>
  </r>
  <r>
    <m/>
    <s v="V700010"/>
    <s v="2021-2420-8"/>
    <x v="41"/>
    <n v="1"/>
    <s v="Wagon"/>
    <n v="33"/>
    <m/>
    <x v="11"/>
    <m/>
    <m/>
    <x v="5"/>
    <x v="0"/>
    <n v="1"/>
    <m/>
    <m/>
    <m/>
    <n v="1"/>
    <n v="0"/>
    <n v="0"/>
    <x v="1"/>
    <s v="PAYG"/>
    <d v="1899-12-30T00:00:00"/>
    <d v="1899-12-30T00:00:00"/>
    <x v="0"/>
    <m/>
    <m/>
    <m/>
    <d v="2024-05-01T00:00:00"/>
    <d v="2024-09-30T00:00:00"/>
    <n v="2190"/>
    <x v="48"/>
    <m/>
    <m/>
    <m/>
    <m/>
    <s v="n.a."/>
    <m/>
    <m/>
    <n v="0"/>
    <n v="1"/>
    <m/>
    <e v="#N/A"/>
    <m/>
    <m/>
    <m/>
    <m/>
    <m/>
    <m/>
    <m/>
    <m/>
    <m/>
    <m/>
    <m/>
    <m/>
    <m/>
    <m/>
    <m/>
    <m/>
    <m/>
    <m/>
    <m/>
    <m/>
    <m/>
    <n v="140000"/>
    <m/>
    <m/>
    <s v="Euro"/>
    <n v="16.59"/>
    <m/>
    <m/>
    <m/>
    <m/>
    <n v="17.45"/>
    <m/>
    <m/>
    <m/>
    <m/>
    <m/>
    <m/>
    <m/>
    <m/>
    <m/>
    <m/>
    <m/>
    <m/>
    <m/>
    <m/>
    <m/>
    <m/>
    <m/>
    <m/>
    <m/>
    <m/>
    <n v="1"/>
    <m/>
  </r>
  <r>
    <m/>
    <s v="V700010"/>
    <s v="2021-2420-8"/>
    <x v="41"/>
    <n v="1"/>
    <s v="Wagon"/>
    <n v="34"/>
    <m/>
    <x v="11"/>
    <m/>
    <m/>
    <x v="5"/>
    <x v="0"/>
    <n v="1"/>
    <m/>
    <m/>
    <m/>
    <n v="1"/>
    <n v="0"/>
    <n v="0"/>
    <x v="1"/>
    <s v="PAYG"/>
    <d v="1899-12-30T00:00:00"/>
    <d v="1899-12-30T00:00:00"/>
    <x v="0"/>
    <m/>
    <m/>
    <m/>
    <d v="2024-05-01T00:00:00"/>
    <d v="2024-09-30T00:00:00"/>
    <n v="2190"/>
    <x v="48"/>
    <m/>
    <m/>
    <m/>
    <m/>
    <s v="n.a."/>
    <m/>
    <m/>
    <n v="0"/>
    <n v="1"/>
    <m/>
    <e v="#N/A"/>
    <m/>
    <m/>
    <m/>
    <m/>
    <m/>
    <m/>
    <m/>
    <m/>
    <m/>
    <m/>
    <m/>
    <m/>
    <m/>
    <m/>
    <m/>
    <m/>
    <m/>
    <m/>
    <m/>
    <m/>
    <m/>
    <n v="140000"/>
    <m/>
    <m/>
    <s v="Euro"/>
    <n v="16.59"/>
    <m/>
    <m/>
    <m/>
    <m/>
    <n v="17.45"/>
    <m/>
    <m/>
    <m/>
    <m/>
    <m/>
    <m/>
    <m/>
    <m/>
    <m/>
    <m/>
    <m/>
    <m/>
    <m/>
    <m/>
    <m/>
    <m/>
    <m/>
    <m/>
    <m/>
    <m/>
    <n v="1"/>
    <m/>
  </r>
  <r>
    <m/>
    <s v="V700010"/>
    <s v="2021-2420-8"/>
    <x v="41"/>
    <n v="1"/>
    <s v="Wagon"/>
    <n v="35"/>
    <m/>
    <x v="11"/>
    <m/>
    <m/>
    <x v="5"/>
    <x v="0"/>
    <n v="1"/>
    <m/>
    <m/>
    <m/>
    <n v="1"/>
    <n v="0"/>
    <n v="0"/>
    <x v="1"/>
    <s v="PAYG"/>
    <d v="1899-12-30T00:00:00"/>
    <d v="1899-12-30T00:00:00"/>
    <x v="0"/>
    <m/>
    <m/>
    <m/>
    <d v="2024-05-01T00:00:00"/>
    <d v="2024-09-30T00:00:00"/>
    <n v="2190"/>
    <x v="48"/>
    <m/>
    <m/>
    <m/>
    <m/>
    <s v="n.a."/>
    <m/>
    <m/>
    <n v="0"/>
    <n v="1"/>
    <m/>
    <e v="#N/A"/>
    <m/>
    <m/>
    <m/>
    <m/>
    <m/>
    <m/>
    <m/>
    <m/>
    <m/>
    <m/>
    <m/>
    <m/>
    <m/>
    <m/>
    <m/>
    <m/>
    <m/>
    <m/>
    <m/>
    <m/>
    <m/>
    <n v="140000"/>
    <m/>
    <m/>
    <s v="Euro"/>
    <n v="16.59"/>
    <m/>
    <m/>
    <m/>
    <m/>
    <n v="17.45"/>
    <m/>
    <m/>
    <m/>
    <m/>
    <m/>
    <m/>
    <m/>
    <m/>
    <m/>
    <m/>
    <m/>
    <m/>
    <m/>
    <m/>
    <m/>
    <m/>
    <m/>
    <m/>
    <m/>
    <m/>
    <n v="1"/>
    <m/>
  </r>
  <r>
    <m/>
    <s v="V700010"/>
    <s v="2021-2420-8"/>
    <x v="41"/>
    <n v="1"/>
    <s v="Wagon"/>
    <n v="36"/>
    <m/>
    <x v="11"/>
    <m/>
    <m/>
    <x v="5"/>
    <x v="0"/>
    <n v="1"/>
    <m/>
    <m/>
    <m/>
    <n v="1"/>
    <n v="0"/>
    <n v="0"/>
    <x v="1"/>
    <s v="PAYG"/>
    <d v="1899-12-30T00:00:00"/>
    <d v="1899-12-30T00:00:00"/>
    <x v="0"/>
    <m/>
    <m/>
    <m/>
    <d v="2024-05-01T00:00:00"/>
    <d v="2024-09-30T00:00:00"/>
    <n v="2190"/>
    <x v="48"/>
    <m/>
    <m/>
    <m/>
    <m/>
    <s v="n.a."/>
    <m/>
    <m/>
    <n v="0"/>
    <n v="1"/>
    <m/>
    <e v="#N/A"/>
    <m/>
    <m/>
    <m/>
    <m/>
    <m/>
    <m/>
    <m/>
    <m/>
    <m/>
    <m/>
    <m/>
    <m/>
    <m/>
    <m/>
    <m/>
    <m/>
    <m/>
    <m/>
    <m/>
    <m/>
    <m/>
    <n v="140000"/>
    <m/>
    <m/>
    <s v="Euro"/>
    <n v="16.59"/>
    <m/>
    <m/>
    <m/>
    <m/>
    <n v="17.45"/>
    <m/>
    <m/>
    <m/>
    <m/>
    <m/>
    <m/>
    <m/>
    <m/>
    <m/>
    <m/>
    <m/>
    <m/>
    <m/>
    <m/>
    <m/>
    <m/>
    <m/>
    <m/>
    <m/>
    <m/>
    <n v="1"/>
    <m/>
  </r>
  <r>
    <m/>
    <s v="V700010"/>
    <s v="2021-2420-8"/>
    <x v="41"/>
    <n v="1"/>
    <s v="Wagon"/>
    <n v="37"/>
    <m/>
    <x v="11"/>
    <m/>
    <m/>
    <x v="5"/>
    <x v="0"/>
    <n v="1"/>
    <m/>
    <m/>
    <m/>
    <n v="1"/>
    <n v="0"/>
    <n v="0"/>
    <x v="1"/>
    <s v="PAYG"/>
    <d v="1899-12-30T00:00:00"/>
    <d v="1899-12-30T00:00:00"/>
    <x v="0"/>
    <m/>
    <m/>
    <m/>
    <d v="2024-05-01T00:00:00"/>
    <d v="2024-09-30T00:00:00"/>
    <n v="2190"/>
    <x v="48"/>
    <m/>
    <m/>
    <m/>
    <m/>
    <s v="n.a."/>
    <m/>
    <m/>
    <n v="0"/>
    <n v="1"/>
    <m/>
    <e v="#N/A"/>
    <m/>
    <m/>
    <m/>
    <m/>
    <m/>
    <m/>
    <m/>
    <m/>
    <m/>
    <m/>
    <m/>
    <m/>
    <m/>
    <m/>
    <m/>
    <m/>
    <m/>
    <m/>
    <m/>
    <m/>
    <m/>
    <n v="140000"/>
    <m/>
    <m/>
    <s v="Euro"/>
    <n v="16.59"/>
    <m/>
    <m/>
    <m/>
    <m/>
    <n v="17.45"/>
    <m/>
    <m/>
    <m/>
    <m/>
    <m/>
    <m/>
    <m/>
    <m/>
    <m/>
    <m/>
    <m/>
    <m/>
    <m/>
    <m/>
    <m/>
    <m/>
    <m/>
    <m/>
    <m/>
    <m/>
    <n v="1"/>
    <m/>
  </r>
  <r>
    <m/>
    <s v="V700010"/>
    <s v="2021-2420-8"/>
    <x v="41"/>
    <n v="1"/>
    <s v="Wagon"/>
    <n v="38"/>
    <m/>
    <x v="11"/>
    <m/>
    <m/>
    <x v="5"/>
    <x v="0"/>
    <n v="1"/>
    <m/>
    <m/>
    <m/>
    <n v="1"/>
    <n v="0"/>
    <n v="0"/>
    <x v="1"/>
    <s v="PAYG"/>
    <d v="1899-12-30T00:00:00"/>
    <d v="1899-12-30T00:00:00"/>
    <x v="0"/>
    <m/>
    <m/>
    <m/>
    <d v="2024-05-01T00:00:00"/>
    <d v="2024-09-30T00:00:00"/>
    <n v="2190"/>
    <x v="48"/>
    <m/>
    <m/>
    <m/>
    <m/>
    <s v="n.a."/>
    <m/>
    <m/>
    <n v="0"/>
    <n v="1"/>
    <m/>
    <e v="#N/A"/>
    <m/>
    <m/>
    <m/>
    <m/>
    <m/>
    <m/>
    <m/>
    <m/>
    <m/>
    <m/>
    <m/>
    <m/>
    <m/>
    <m/>
    <m/>
    <m/>
    <m/>
    <m/>
    <m/>
    <m/>
    <m/>
    <n v="140000"/>
    <m/>
    <m/>
    <s v="Euro"/>
    <n v="16.59"/>
    <m/>
    <m/>
    <m/>
    <m/>
    <n v="17.45"/>
    <m/>
    <m/>
    <m/>
    <m/>
    <m/>
    <m/>
    <m/>
    <m/>
    <m/>
    <m/>
    <m/>
    <m/>
    <m/>
    <m/>
    <m/>
    <m/>
    <m/>
    <m/>
    <m/>
    <m/>
    <n v="1"/>
    <m/>
  </r>
  <r>
    <m/>
    <s v="V700010"/>
    <s v="2021-2420-8"/>
    <x v="41"/>
    <n v="1"/>
    <s v="Wagon"/>
    <n v="39"/>
    <m/>
    <x v="11"/>
    <m/>
    <m/>
    <x v="5"/>
    <x v="0"/>
    <n v="1"/>
    <m/>
    <m/>
    <m/>
    <n v="1"/>
    <n v="0"/>
    <n v="0"/>
    <x v="1"/>
    <s v="PAYG"/>
    <d v="1899-12-30T00:00:00"/>
    <d v="1899-12-30T00:00:00"/>
    <x v="0"/>
    <m/>
    <m/>
    <m/>
    <d v="2024-05-01T00:00:00"/>
    <d v="2024-09-30T00:00:00"/>
    <n v="2190"/>
    <x v="48"/>
    <m/>
    <m/>
    <m/>
    <m/>
    <s v="n.a."/>
    <m/>
    <m/>
    <n v="0"/>
    <n v="1"/>
    <m/>
    <e v="#N/A"/>
    <m/>
    <m/>
    <m/>
    <m/>
    <m/>
    <m/>
    <m/>
    <m/>
    <m/>
    <m/>
    <m/>
    <m/>
    <m/>
    <m/>
    <m/>
    <m/>
    <m/>
    <m/>
    <m/>
    <m/>
    <m/>
    <n v="140000"/>
    <m/>
    <m/>
    <s v="Euro"/>
    <n v="16.59"/>
    <m/>
    <m/>
    <m/>
    <m/>
    <n v="17.45"/>
    <m/>
    <m/>
    <m/>
    <m/>
    <m/>
    <m/>
    <m/>
    <m/>
    <m/>
    <m/>
    <m/>
    <m/>
    <m/>
    <m/>
    <m/>
    <m/>
    <m/>
    <m/>
    <m/>
    <m/>
    <n v="1"/>
    <m/>
  </r>
  <r>
    <m/>
    <s v="V700010"/>
    <s v="2021-2420-8"/>
    <x v="41"/>
    <n v="1"/>
    <s v="Wagon"/>
    <n v="40"/>
    <m/>
    <x v="11"/>
    <m/>
    <m/>
    <x v="5"/>
    <x v="0"/>
    <n v="1"/>
    <m/>
    <m/>
    <m/>
    <n v="1"/>
    <n v="0"/>
    <n v="0"/>
    <x v="1"/>
    <s v="PAYG"/>
    <d v="1899-12-30T00:00:00"/>
    <d v="1899-12-30T00:00:00"/>
    <x v="0"/>
    <m/>
    <m/>
    <m/>
    <d v="2024-05-01T00:00:00"/>
    <d v="2024-09-30T00:00:00"/>
    <n v="2190"/>
    <x v="48"/>
    <m/>
    <m/>
    <m/>
    <m/>
    <s v="n.a."/>
    <m/>
    <m/>
    <n v="0"/>
    <n v="1"/>
    <m/>
    <e v="#N/A"/>
    <m/>
    <m/>
    <m/>
    <m/>
    <m/>
    <m/>
    <m/>
    <m/>
    <m/>
    <m/>
    <m/>
    <m/>
    <m/>
    <m/>
    <m/>
    <m/>
    <m/>
    <m/>
    <m/>
    <m/>
    <m/>
    <n v="140000"/>
    <m/>
    <m/>
    <s v="Euro"/>
    <n v="16.59"/>
    <m/>
    <m/>
    <m/>
    <m/>
    <n v="17.45"/>
    <m/>
    <m/>
    <m/>
    <m/>
    <m/>
    <m/>
    <m/>
    <m/>
    <m/>
    <m/>
    <m/>
    <m/>
    <m/>
    <m/>
    <m/>
    <m/>
    <m/>
    <m/>
    <m/>
    <m/>
    <n v="1"/>
    <m/>
  </r>
  <r>
    <m/>
    <s v="V700010"/>
    <s v="2021-2420-8"/>
    <x v="41"/>
    <n v="1"/>
    <s v="Wagon"/>
    <n v="41"/>
    <m/>
    <x v="11"/>
    <m/>
    <m/>
    <x v="5"/>
    <x v="0"/>
    <n v="1"/>
    <m/>
    <m/>
    <m/>
    <n v="1"/>
    <n v="0"/>
    <n v="0"/>
    <x v="1"/>
    <s v="PAYG"/>
    <d v="1899-12-30T00:00:00"/>
    <d v="1899-12-30T00:00:00"/>
    <x v="0"/>
    <m/>
    <m/>
    <m/>
    <d v="2024-05-01T00:00:00"/>
    <d v="2024-09-30T00:00:00"/>
    <n v="2190"/>
    <x v="48"/>
    <m/>
    <m/>
    <m/>
    <m/>
    <s v="n.a."/>
    <m/>
    <m/>
    <n v="0"/>
    <n v="1"/>
    <m/>
    <e v="#N/A"/>
    <m/>
    <m/>
    <m/>
    <m/>
    <m/>
    <m/>
    <m/>
    <m/>
    <m/>
    <m/>
    <m/>
    <m/>
    <m/>
    <m/>
    <m/>
    <m/>
    <m/>
    <m/>
    <m/>
    <m/>
    <m/>
    <n v="140000"/>
    <m/>
    <m/>
    <s v="Euro"/>
    <n v="16.59"/>
    <m/>
    <m/>
    <m/>
    <m/>
    <n v="17.45"/>
    <m/>
    <m/>
    <m/>
    <m/>
    <m/>
    <m/>
    <m/>
    <m/>
    <m/>
    <m/>
    <m/>
    <m/>
    <m/>
    <m/>
    <m/>
    <m/>
    <m/>
    <m/>
    <m/>
    <m/>
    <n v="1"/>
    <m/>
  </r>
  <r>
    <m/>
    <s v="V700010"/>
    <s v="2021-2420-8"/>
    <x v="41"/>
    <n v="1"/>
    <s v="Wagon"/>
    <n v="42"/>
    <m/>
    <x v="11"/>
    <m/>
    <m/>
    <x v="5"/>
    <x v="0"/>
    <n v="1"/>
    <m/>
    <m/>
    <m/>
    <n v="1"/>
    <n v="0"/>
    <n v="0"/>
    <x v="1"/>
    <s v="PAYG"/>
    <d v="1899-12-30T00:00:00"/>
    <d v="1899-12-30T00:00:00"/>
    <x v="0"/>
    <m/>
    <m/>
    <m/>
    <d v="2024-05-01T00:00:00"/>
    <d v="2024-09-30T00:00:00"/>
    <n v="2190"/>
    <x v="48"/>
    <m/>
    <m/>
    <m/>
    <m/>
    <s v="n.a."/>
    <m/>
    <m/>
    <n v="0"/>
    <n v="1"/>
    <m/>
    <e v="#N/A"/>
    <m/>
    <m/>
    <m/>
    <m/>
    <m/>
    <m/>
    <m/>
    <m/>
    <m/>
    <m/>
    <m/>
    <m/>
    <m/>
    <m/>
    <m/>
    <m/>
    <m/>
    <m/>
    <m/>
    <m/>
    <m/>
    <n v="140000"/>
    <m/>
    <m/>
    <s v="Euro"/>
    <n v="16.59"/>
    <m/>
    <m/>
    <m/>
    <m/>
    <n v="17.45"/>
    <m/>
    <m/>
    <m/>
    <m/>
    <m/>
    <m/>
    <m/>
    <m/>
    <m/>
    <m/>
    <m/>
    <m/>
    <m/>
    <m/>
    <m/>
    <m/>
    <m/>
    <m/>
    <m/>
    <m/>
    <n v="1"/>
    <m/>
  </r>
  <r>
    <m/>
    <s v="V700010"/>
    <s v="2021-2420-8"/>
    <x v="41"/>
    <n v="1"/>
    <s v="Wagon"/>
    <n v="43"/>
    <m/>
    <x v="11"/>
    <m/>
    <m/>
    <x v="5"/>
    <x v="0"/>
    <n v="1"/>
    <m/>
    <m/>
    <m/>
    <n v="1"/>
    <n v="0"/>
    <n v="0"/>
    <x v="1"/>
    <s v="PAYG"/>
    <d v="1899-12-30T00:00:00"/>
    <d v="1899-12-30T00:00:00"/>
    <x v="0"/>
    <m/>
    <m/>
    <m/>
    <d v="2024-05-01T00:00:00"/>
    <d v="2024-09-30T00:00:00"/>
    <n v="2190"/>
    <x v="48"/>
    <m/>
    <m/>
    <m/>
    <m/>
    <s v="n.a."/>
    <m/>
    <m/>
    <n v="0"/>
    <n v="1"/>
    <m/>
    <e v="#N/A"/>
    <m/>
    <m/>
    <m/>
    <m/>
    <m/>
    <m/>
    <m/>
    <m/>
    <m/>
    <m/>
    <m/>
    <m/>
    <m/>
    <m/>
    <m/>
    <m/>
    <m/>
    <m/>
    <m/>
    <m/>
    <m/>
    <n v="140000"/>
    <m/>
    <m/>
    <s v="Euro"/>
    <n v="16.59"/>
    <m/>
    <m/>
    <m/>
    <m/>
    <n v="17.45"/>
    <m/>
    <m/>
    <m/>
    <m/>
    <m/>
    <m/>
    <m/>
    <m/>
    <m/>
    <m/>
    <m/>
    <m/>
    <m/>
    <m/>
    <m/>
    <m/>
    <m/>
    <m/>
    <m/>
    <m/>
    <n v="1"/>
    <m/>
  </r>
  <r>
    <m/>
    <s v="V700010"/>
    <s v="2021-2420-8"/>
    <x v="41"/>
    <n v="1"/>
    <s v="Wagon"/>
    <n v="44"/>
    <m/>
    <x v="11"/>
    <m/>
    <m/>
    <x v="5"/>
    <x v="0"/>
    <n v="1"/>
    <m/>
    <m/>
    <m/>
    <n v="1"/>
    <n v="0"/>
    <n v="0"/>
    <x v="1"/>
    <s v="PAYG"/>
    <d v="1899-12-30T00:00:00"/>
    <d v="1899-12-30T00:00:00"/>
    <x v="0"/>
    <m/>
    <m/>
    <m/>
    <d v="2024-05-01T00:00:00"/>
    <d v="2024-09-30T00:00:00"/>
    <n v="2190"/>
    <x v="48"/>
    <m/>
    <m/>
    <m/>
    <m/>
    <s v="n.a."/>
    <m/>
    <m/>
    <n v="0"/>
    <n v="1"/>
    <m/>
    <e v="#N/A"/>
    <m/>
    <m/>
    <m/>
    <m/>
    <m/>
    <m/>
    <m/>
    <m/>
    <m/>
    <m/>
    <m/>
    <m/>
    <m/>
    <m/>
    <m/>
    <m/>
    <m/>
    <m/>
    <m/>
    <m/>
    <m/>
    <n v="140000"/>
    <m/>
    <m/>
    <s v="Euro"/>
    <n v="16.59"/>
    <m/>
    <m/>
    <m/>
    <m/>
    <n v="17.45"/>
    <m/>
    <m/>
    <m/>
    <m/>
    <m/>
    <m/>
    <m/>
    <m/>
    <m/>
    <m/>
    <m/>
    <m/>
    <m/>
    <m/>
    <m/>
    <m/>
    <m/>
    <m/>
    <m/>
    <m/>
    <n v="1"/>
    <m/>
  </r>
  <r>
    <m/>
    <s v="V700010"/>
    <s v="2021-2420-8"/>
    <x v="41"/>
    <n v="1"/>
    <s v="Wagon"/>
    <n v="45"/>
    <m/>
    <x v="11"/>
    <m/>
    <m/>
    <x v="5"/>
    <x v="0"/>
    <n v="1"/>
    <m/>
    <m/>
    <m/>
    <n v="1"/>
    <n v="0"/>
    <n v="0"/>
    <x v="1"/>
    <s v="PAYG"/>
    <d v="1899-12-30T00:00:00"/>
    <d v="1899-12-30T00:00:00"/>
    <x v="0"/>
    <m/>
    <m/>
    <m/>
    <d v="2024-05-01T00:00:00"/>
    <d v="2024-09-30T00:00:00"/>
    <n v="2190"/>
    <x v="48"/>
    <m/>
    <m/>
    <m/>
    <m/>
    <s v="n.a."/>
    <m/>
    <m/>
    <n v="0"/>
    <n v="1"/>
    <m/>
    <e v="#N/A"/>
    <m/>
    <m/>
    <m/>
    <m/>
    <m/>
    <m/>
    <m/>
    <m/>
    <m/>
    <m/>
    <m/>
    <m/>
    <m/>
    <m/>
    <m/>
    <m/>
    <m/>
    <m/>
    <m/>
    <m/>
    <m/>
    <n v="140000"/>
    <m/>
    <m/>
    <s v="Euro"/>
    <n v="16.59"/>
    <m/>
    <m/>
    <m/>
    <m/>
    <n v="17.45"/>
    <m/>
    <m/>
    <m/>
    <m/>
    <m/>
    <m/>
    <m/>
    <m/>
    <m/>
    <m/>
    <m/>
    <m/>
    <m/>
    <m/>
    <m/>
    <m/>
    <m/>
    <m/>
    <m/>
    <m/>
    <n v="1"/>
    <m/>
  </r>
  <r>
    <m/>
    <s v="V700010"/>
    <s v="2021-2420-8"/>
    <x v="41"/>
    <n v="1"/>
    <s v="Wagon"/>
    <n v="46"/>
    <m/>
    <x v="11"/>
    <m/>
    <m/>
    <x v="5"/>
    <x v="0"/>
    <n v="1"/>
    <m/>
    <m/>
    <m/>
    <n v="1"/>
    <n v="0"/>
    <n v="0"/>
    <x v="1"/>
    <s v="PAYG"/>
    <d v="1899-12-30T00:00:00"/>
    <d v="1899-12-30T00:00:00"/>
    <x v="0"/>
    <m/>
    <m/>
    <m/>
    <d v="2024-05-01T00:00:00"/>
    <d v="2024-09-30T00:00:00"/>
    <n v="2190"/>
    <x v="48"/>
    <m/>
    <m/>
    <m/>
    <m/>
    <s v="n.a."/>
    <m/>
    <m/>
    <n v="0"/>
    <n v="1"/>
    <m/>
    <e v="#N/A"/>
    <m/>
    <m/>
    <m/>
    <m/>
    <m/>
    <m/>
    <m/>
    <m/>
    <m/>
    <m/>
    <m/>
    <m/>
    <m/>
    <m/>
    <m/>
    <m/>
    <m/>
    <m/>
    <m/>
    <m/>
    <m/>
    <n v="140000"/>
    <m/>
    <m/>
    <s v="Euro"/>
    <n v="16.59"/>
    <m/>
    <m/>
    <m/>
    <m/>
    <n v="17.45"/>
    <m/>
    <m/>
    <m/>
    <m/>
    <m/>
    <m/>
    <m/>
    <m/>
    <m/>
    <m/>
    <m/>
    <m/>
    <m/>
    <m/>
    <m/>
    <m/>
    <m/>
    <m/>
    <m/>
    <m/>
    <n v="1"/>
    <m/>
  </r>
  <r>
    <m/>
    <s v="V700010"/>
    <s v="2021-2420-8"/>
    <x v="41"/>
    <n v="1"/>
    <s v="Wagon"/>
    <n v="47"/>
    <m/>
    <x v="11"/>
    <m/>
    <m/>
    <x v="5"/>
    <x v="0"/>
    <n v="1"/>
    <m/>
    <m/>
    <m/>
    <n v="1"/>
    <n v="0"/>
    <n v="0"/>
    <x v="1"/>
    <s v="PAYG"/>
    <d v="1899-12-30T00:00:00"/>
    <d v="1899-12-30T00:00:00"/>
    <x v="0"/>
    <m/>
    <m/>
    <m/>
    <d v="2024-05-01T00:00:00"/>
    <d v="2024-09-30T00:00:00"/>
    <n v="2190"/>
    <x v="48"/>
    <m/>
    <m/>
    <m/>
    <m/>
    <s v="n.a."/>
    <m/>
    <m/>
    <n v="0"/>
    <n v="1"/>
    <m/>
    <e v="#N/A"/>
    <m/>
    <m/>
    <m/>
    <m/>
    <m/>
    <m/>
    <m/>
    <m/>
    <m/>
    <m/>
    <m/>
    <m/>
    <m/>
    <m/>
    <m/>
    <m/>
    <m/>
    <m/>
    <m/>
    <m/>
    <m/>
    <n v="140000"/>
    <m/>
    <m/>
    <s v="Euro"/>
    <n v="16.59"/>
    <m/>
    <m/>
    <m/>
    <m/>
    <n v="17.45"/>
    <m/>
    <m/>
    <m/>
    <m/>
    <m/>
    <m/>
    <m/>
    <m/>
    <m/>
    <m/>
    <m/>
    <m/>
    <m/>
    <m/>
    <m/>
    <m/>
    <m/>
    <m/>
    <m/>
    <m/>
    <n v="1"/>
    <m/>
  </r>
  <r>
    <m/>
    <s v="V700010"/>
    <s v="2021-2420-8"/>
    <x v="41"/>
    <n v="1"/>
    <s v="Wagon"/>
    <n v="48"/>
    <m/>
    <x v="11"/>
    <m/>
    <m/>
    <x v="5"/>
    <x v="0"/>
    <n v="1"/>
    <m/>
    <m/>
    <m/>
    <n v="1"/>
    <n v="0"/>
    <n v="0"/>
    <x v="1"/>
    <s v="PAYG"/>
    <d v="1899-12-30T00:00:00"/>
    <d v="1899-12-30T00:00:00"/>
    <x v="0"/>
    <m/>
    <m/>
    <m/>
    <d v="2024-05-01T00:00:00"/>
    <d v="2024-09-30T00:00:00"/>
    <n v="2190"/>
    <x v="48"/>
    <m/>
    <m/>
    <m/>
    <m/>
    <s v="n.a."/>
    <m/>
    <m/>
    <n v="0"/>
    <n v="1"/>
    <m/>
    <e v="#N/A"/>
    <m/>
    <m/>
    <m/>
    <m/>
    <m/>
    <m/>
    <m/>
    <m/>
    <m/>
    <m/>
    <m/>
    <m/>
    <m/>
    <m/>
    <m/>
    <m/>
    <m/>
    <m/>
    <m/>
    <m/>
    <m/>
    <n v="140000"/>
    <m/>
    <m/>
    <s v="Euro"/>
    <n v="16.59"/>
    <m/>
    <m/>
    <m/>
    <m/>
    <n v="17.45"/>
    <m/>
    <m/>
    <m/>
    <m/>
    <m/>
    <m/>
    <m/>
    <m/>
    <m/>
    <m/>
    <m/>
    <m/>
    <m/>
    <m/>
    <m/>
    <m/>
    <m/>
    <m/>
    <m/>
    <m/>
    <n v="1"/>
    <m/>
  </r>
  <r>
    <m/>
    <s v="V700010"/>
    <s v="2021-2420-8"/>
    <x v="41"/>
    <n v="1"/>
    <s v="Wagon"/>
    <n v="49"/>
    <m/>
    <x v="11"/>
    <m/>
    <m/>
    <x v="5"/>
    <x v="0"/>
    <n v="1"/>
    <m/>
    <m/>
    <m/>
    <n v="1"/>
    <n v="0"/>
    <n v="0"/>
    <x v="1"/>
    <s v="PAYG"/>
    <d v="1899-12-30T00:00:00"/>
    <d v="1899-12-30T00:00:00"/>
    <x v="0"/>
    <m/>
    <m/>
    <m/>
    <d v="2024-05-01T00:00:00"/>
    <d v="2024-09-30T00:00:00"/>
    <n v="2190"/>
    <x v="48"/>
    <m/>
    <m/>
    <m/>
    <m/>
    <s v="n.a."/>
    <m/>
    <m/>
    <n v="0"/>
    <n v="1"/>
    <m/>
    <e v="#N/A"/>
    <m/>
    <m/>
    <m/>
    <m/>
    <m/>
    <m/>
    <m/>
    <m/>
    <m/>
    <m/>
    <m/>
    <m/>
    <m/>
    <m/>
    <m/>
    <m/>
    <m/>
    <m/>
    <m/>
    <m/>
    <m/>
    <n v="140000"/>
    <m/>
    <m/>
    <s v="Euro"/>
    <n v="16.59"/>
    <m/>
    <m/>
    <m/>
    <m/>
    <n v="17.45"/>
    <m/>
    <m/>
    <m/>
    <m/>
    <m/>
    <m/>
    <m/>
    <m/>
    <m/>
    <m/>
    <m/>
    <m/>
    <m/>
    <m/>
    <m/>
    <m/>
    <m/>
    <m/>
    <m/>
    <m/>
    <n v="1"/>
    <m/>
  </r>
  <r>
    <m/>
    <s v="V700010"/>
    <s v="2021-2420-8"/>
    <x v="41"/>
    <n v="1"/>
    <s v="Wagon"/>
    <n v="50"/>
    <m/>
    <x v="11"/>
    <m/>
    <m/>
    <x v="5"/>
    <x v="0"/>
    <n v="1"/>
    <m/>
    <m/>
    <m/>
    <n v="1"/>
    <n v="0"/>
    <n v="0"/>
    <x v="1"/>
    <s v="PAYG"/>
    <d v="1899-12-30T00:00:00"/>
    <d v="1899-12-30T00:00:00"/>
    <x v="0"/>
    <m/>
    <m/>
    <m/>
    <d v="2024-05-01T00:00:00"/>
    <d v="2024-09-30T00:00:00"/>
    <n v="2190"/>
    <x v="48"/>
    <m/>
    <m/>
    <m/>
    <m/>
    <s v="n.a."/>
    <m/>
    <m/>
    <n v="0"/>
    <n v="1"/>
    <m/>
    <e v="#N/A"/>
    <m/>
    <m/>
    <m/>
    <m/>
    <m/>
    <m/>
    <m/>
    <m/>
    <m/>
    <m/>
    <m/>
    <m/>
    <m/>
    <m/>
    <m/>
    <m/>
    <m/>
    <m/>
    <m/>
    <m/>
    <m/>
    <n v="140000"/>
    <m/>
    <m/>
    <s v="Euro"/>
    <n v="16.59"/>
    <m/>
    <m/>
    <m/>
    <m/>
    <n v="17.45"/>
    <m/>
    <m/>
    <m/>
    <m/>
    <m/>
    <m/>
    <m/>
    <m/>
    <m/>
    <m/>
    <m/>
    <m/>
    <m/>
    <m/>
    <m/>
    <m/>
    <m/>
    <m/>
    <m/>
    <m/>
    <n v="1"/>
    <m/>
  </r>
  <r>
    <m/>
    <s v="V700010"/>
    <s v="2021-2420-8"/>
    <x v="41"/>
    <n v="2"/>
    <s v="Batch"/>
    <m/>
    <m/>
    <x v="11"/>
    <s v="DEU"/>
    <s v="Middle EU - DBC"/>
    <x v="5"/>
    <x v="0"/>
    <n v="50"/>
    <m/>
    <m/>
    <n v="0"/>
    <n v="50"/>
    <n v="0"/>
    <m/>
    <x v="4"/>
    <s v="PAYG"/>
    <d v="1899-12-30T00:00:00"/>
    <d v="1899-12-30T00:00:00"/>
    <x v="0"/>
    <m/>
    <m/>
    <m/>
    <d v="2024-06-01T00:00:00"/>
    <d v="2024-09-30T00:00:00"/>
    <m/>
    <x v="48"/>
    <m/>
    <m/>
    <m/>
    <m/>
    <s v="n.a."/>
    <m/>
    <m/>
    <n v="0"/>
    <n v="1"/>
    <m/>
    <m/>
    <m/>
    <m/>
    <m/>
    <m/>
    <m/>
    <m/>
    <m/>
    <m/>
    <m/>
    <s v="A"/>
    <n v="82"/>
    <n v="1"/>
    <s v="DEU"/>
    <s v="Not required"/>
    <s v="N"/>
    <s v="N"/>
    <n v="24"/>
    <m/>
    <m/>
    <m/>
    <m/>
    <n v="140000"/>
    <n v="0"/>
    <m/>
    <s v="Euro"/>
    <n v="16.59"/>
    <n v="0"/>
    <n v="0"/>
    <m/>
    <n v="0"/>
    <n v="17.45"/>
    <n v="0"/>
    <n v="0"/>
    <n v="0"/>
    <m/>
    <n v="0"/>
    <s v="0.00"/>
    <n v="0"/>
    <n v="0"/>
    <s v="0.00"/>
    <n v="0"/>
    <n v="20.26"/>
    <n v="0"/>
    <n v="16.59"/>
    <n v="0.8417752050168837"/>
    <n v="0"/>
    <n v="17.45"/>
    <n v="17.45"/>
    <n v="2800000"/>
    <n v="0"/>
    <s v="Y"/>
    <n v="50"/>
    <n v="127036"/>
  </r>
  <r>
    <m/>
    <s v="V700010"/>
    <s v="2021-2420-8"/>
    <x v="41"/>
    <n v="2"/>
    <s v="Wagon"/>
    <n v="51"/>
    <m/>
    <x v="11"/>
    <m/>
    <m/>
    <x v="5"/>
    <x v="0"/>
    <n v="1"/>
    <m/>
    <m/>
    <m/>
    <n v="1"/>
    <n v="0"/>
    <n v="0"/>
    <x v="1"/>
    <s v="PAYG"/>
    <d v="1899-12-30T00:00:00"/>
    <d v="1899-12-30T00:00:00"/>
    <x v="0"/>
    <m/>
    <m/>
    <m/>
    <d v="2024-06-01T00:00:00"/>
    <d v="2024-09-30T00:00:00"/>
    <n v="2190"/>
    <x v="48"/>
    <m/>
    <m/>
    <m/>
    <m/>
    <s v="n.a."/>
    <m/>
    <m/>
    <n v="0"/>
    <n v="1"/>
    <m/>
    <e v="#N/A"/>
    <m/>
    <m/>
    <m/>
    <m/>
    <m/>
    <m/>
    <m/>
    <m/>
    <m/>
    <m/>
    <m/>
    <m/>
    <m/>
    <m/>
    <m/>
    <m/>
    <m/>
    <m/>
    <m/>
    <m/>
    <m/>
    <n v="140000"/>
    <m/>
    <m/>
    <s v="Euro"/>
    <n v="16.59"/>
    <m/>
    <m/>
    <m/>
    <m/>
    <n v="17.45"/>
    <m/>
    <m/>
    <m/>
    <m/>
    <m/>
    <m/>
    <m/>
    <m/>
    <m/>
    <m/>
    <m/>
    <m/>
    <m/>
    <m/>
    <m/>
    <m/>
    <m/>
    <m/>
    <m/>
    <m/>
    <n v="1"/>
    <m/>
  </r>
  <r>
    <m/>
    <s v="V700010"/>
    <s v="2021-2420-8"/>
    <x v="41"/>
    <n v="2"/>
    <s v="Wagon"/>
    <n v="52"/>
    <m/>
    <x v="11"/>
    <m/>
    <m/>
    <x v="5"/>
    <x v="0"/>
    <n v="1"/>
    <m/>
    <m/>
    <m/>
    <n v="1"/>
    <n v="0"/>
    <n v="0"/>
    <x v="1"/>
    <s v="PAYG"/>
    <d v="1899-12-30T00:00:00"/>
    <d v="1899-12-30T00:00:00"/>
    <x v="0"/>
    <m/>
    <m/>
    <m/>
    <d v="2024-06-01T00:00:00"/>
    <d v="2024-09-30T00:00:00"/>
    <n v="2190"/>
    <x v="48"/>
    <m/>
    <m/>
    <m/>
    <m/>
    <s v="n.a."/>
    <m/>
    <m/>
    <n v="0"/>
    <n v="1"/>
    <m/>
    <e v="#N/A"/>
    <m/>
    <m/>
    <m/>
    <m/>
    <m/>
    <m/>
    <m/>
    <m/>
    <m/>
    <m/>
    <m/>
    <m/>
    <m/>
    <m/>
    <m/>
    <m/>
    <m/>
    <m/>
    <m/>
    <m/>
    <m/>
    <n v="140000"/>
    <m/>
    <m/>
    <s v="Euro"/>
    <n v="16.59"/>
    <m/>
    <m/>
    <m/>
    <m/>
    <n v="17.45"/>
    <m/>
    <m/>
    <m/>
    <m/>
    <m/>
    <m/>
    <m/>
    <m/>
    <m/>
    <m/>
    <m/>
    <m/>
    <m/>
    <m/>
    <m/>
    <m/>
    <m/>
    <m/>
    <m/>
    <m/>
    <n v="1"/>
    <m/>
  </r>
  <r>
    <m/>
    <s v="V700010"/>
    <s v="2021-2420-8"/>
    <x v="41"/>
    <n v="2"/>
    <s v="Wagon"/>
    <n v="53"/>
    <m/>
    <x v="11"/>
    <m/>
    <m/>
    <x v="5"/>
    <x v="0"/>
    <n v="1"/>
    <m/>
    <m/>
    <m/>
    <n v="1"/>
    <n v="0"/>
    <n v="0"/>
    <x v="1"/>
    <s v="PAYG"/>
    <d v="1899-12-30T00:00:00"/>
    <d v="1899-12-30T00:00:00"/>
    <x v="0"/>
    <m/>
    <m/>
    <m/>
    <d v="2024-06-01T00:00:00"/>
    <d v="2024-09-30T00:00:00"/>
    <n v="2190"/>
    <x v="48"/>
    <m/>
    <m/>
    <m/>
    <m/>
    <s v="n.a."/>
    <m/>
    <m/>
    <n v="0"/>
    <n v="1"/>
    <m/>
    <e v="#N/A"/>
    <m/>
    <m/>
    <m/>
    <m/>
    <m/>
    <m/>
    <m/>
    <m/>
    <m/>
    <m/>
    <m/>
    <m/>
    <m/>
    <m/>
    <m/>
    <m/>
    <m/>
    <m/>
    <m/>
    <m/>
    <m/>
    <n v="140000"/>
    <m/>
    <m/>
    <s v="Euro"/>
    <n v="16.59"/>
    <m/>
    <m/>
    <m/>
    <m/>
    <n v="17.45"/>
    <m/>
    <m/>
    <m/>
    <m/>
    <m/>
    <m/>
    <m/>
    <m/>
    <m/>
    <m/>
    <m/>
    <m/>
    <m/>
    <m/>
    <m/>
    <m/>
    <m/>
    <m/>
    <m/>
    <m/>
    <n v="1"/>
    <m/>
  </r>
  <r>
    <m/>
    <s v="V700010"/>
    <s v="2021-2420-8"/>
    <x v="41"/>
    <n v="2"/>
    <s v="Wagon"/>
    <n v="54"/>
    <m/>
    <x v="11"/>
    <m/>
    <m/>
    <x v="5"/>
    <x v="0"/>
    <n v="1"/>
    <m/>
    <m/>
    <m/>
    <n v="1"/>
    <n v="0"/>
    <n v="0"/>
    <x v="1"/>
    <s v="PAYG"/>
    <d v="1899-12-30T00:00:00"/>
    <d v="1899-12-30T00:00:00"/>
    <x v="0"/>
    <m/>
    <m/>
    <m/>
    <d v="2024-06-01T00:00:00"/>
    <d v="2024-09-30T00:00:00"/>
    <n v="2190"/>
    <x v="48"/>
    <m/>
    <m/>
    <m/>
    <m/>
    <s v="n.a."/>
    <m/>
    <m/>
    <n v="0"/>
    <n v="1"/>
    <m/>
    <e v="#N/A"/>
    <m/>
    <m/>
    <m/>
    <m/>
    <m/>
    <m/>
    <m/>
    <m/>
    <m/>
    <m/>
    <m/>
    <m/>
    <m/>
    <m/>
    <m/>
    <m/>
    <m/>
    <m/>
    <m/>
    <m/>
    <m/>
    <n v="140000"/>
    <m/>
    <m/>
    <s v="Euro"/>
    <n v="16.59"/>
    <m/>
    <m/>
    <m/>
    <m/>
    <n v="17.45"/>
    <m/>
    <m/>
    <m/>
    <m/>
    <m/>
    <m/>
    <m/>
    <m/>
    <m/>
    <m/>
    <m/>
    <m/>
    <m/>
    <m/>
    <m/>
    <m/>
    <m/>
    <m/>
    <m/>
    <m/>
    <n v="1"/>
    <m/>
  </r>
  <r>
    <m/>
    <s v="V700010"/>
    <s v="2021-2420-8"/>
    <x v="41"/>
    <n v="2"/>
    <s v="Wagon"/>
    <n v="55"/>
    <m/>
    <x v="11"/>
    <m/>
    <m/>
    <x v="5"/>
    <x v="0"/>
    <n v="1"/>
    <m/>
    <m/>
    <m/>
    <n v="1"/>
    <n v="0"/>
    <n v="0"/>
    <x v="1"/>
    <s v="PAYG"/>
    <d v="1899-12-30T00:00:00"/>
    <d v="1899-12-30T00:00:00"/>
    <x v="0"/>
    <m/>
    <m/>
    <m/>
    <d v="2024-06-01T00:00:00"/>
    <d v="2024-09-30T00:00:00"/>
    <n v="2190"/>
    <x v="48"/>
    <m/>
    <m/>
    <m/>
    <m/>
    <s v="n.a."/>
    <m/>
    <m/>
    <n v="0"/>
    <n v="1"/>
    <m/>
    <e v="#N/A"/>
    <m/>
    <m/>
    <m/>
    <m/>
    <m/>
    <m/>
    <m/>
    <m/>
    <m/>
    <m/>
    <m/>
    <m/>
    <m/>
    <m/>
    <m/>
    <m/>
    <m/>
    <m/>
    <m/>
    <m/>
    <m/>
    <n v="140000"/>
    <m/>
    <m/>
    <s v="Euro"/>
    <n v="16.59"/>
    <m/>
    <m/>
    <m/>
    <m/>
    <n v="17.45"/>
    <m/>
    <m/>
    <m/>
    <m/>
    <m/>
    <m/>
    <m/>
    <m/>
    <m/>
    <m/>
    <m/>
    <m/>
    <m/>
    <m/>
    <m/>
    <m/>
    <m/>
    <m/>
    <m/>
    <m/>
    <n v="1"/>
    <m/>
  </r>
  <r>
    <m/>
    <s v="V700010"/>
    <s v="2021-2420-8"/>
    <x v="41"/>
    <n v="2"/>
    <s v="Wagon"/>
    <n v="56"/>
    <m/>
    <x v="11"/>
    <m/>
    <m/>
    <x v="5"/>
    <x v="0"/>
    <n v="1"/>
    <m/>
    <m/>
    <m/>
    <n v="1"/>
    <n v="0"/>
    <n v="0"/>
    <x v="1"/>
    <s v="PAYG"/>
    <d v="1899-12-30T00:00:00"/>
    <d v="1899-12-30T00:00:00"/>
    <x v="0"/>
    <m/>
    <m/>
    <m/>
    <d v="2024-06-01T00:00:00"/>
    <d v="2024-09-30T00:00:00"/>
    <n v="2190"/>
    <x v="48"/>
    <m/>
    <m/>
    <m/>
    <m/>
    <s v="n.a."/>
    <m/>
    <m/>
    <n v="0"/>
    <n v="1"/>
    <m/>
    <e v="#N/A"/>
    <m/>
    <m/>
    <m/>
    <m/>
    <m/>
    <m/>
    <m/>
    <m/>
    <m/>
    <m/>
    <m/>
    <m/>
    <m/>
    <m/>
    <m/>
    <m/>
    <m/>
    <m/>
    <m/>
    <m/>
    <m/>
    <n v="140000"/>
    <m/>
    <m/>
    <s v="Euro"/>
    <n v="16.59"/>
    <m/>
    <m/>
    <m/>
    <m/>
    <n v="17.45"/>
    <m/>
    <m/>
    <m/>
    <m/>
    <m/>
    <m/>
    <m/>
    <m/>
    <m/>
    <m/>
    <m/>
    <m/>
    <m/>
    <m/>
    <m/>
    <m/>
    <m/>
    <m/>
    <m/>
    <m/>
    <n v="1"/>
    <m/>
  </r>
  <r>
    <m/>
    <s v="V700010"/>
    <s v="2021-2420-8"/>
    <x v="41"/>
    <n v="2"/>
    <s v="Wagon"/>
    <n v="57"/>
    <m/>
    <x v="11"/>
    <m/>
    <m/>
    <x v="5"/>
    <x v="0"/>
    <n v="1"/>
    <m/>
    <m/>
    <m/>
    <n v="1"/>
    <n v="0"/>
    <n v="0"/>
    <x v="1"/>
    <s v="PAYG"/>
    <d v="1899-12-30T00:00:00"/>
    <d v="1899-12-30T00:00:00"/>
    <x v="0"/>
    <m/>
    <m/>
    <m/>
    <d v="2024-06-01T00:00:00"/>
    <d v="2024-09-30T00:00:00"/>
    <n v="2190"/>
    <x v="48"/>
    <m/>
    <m/>
    <m/>
    <m/>
    <s v="n.a."/>
    <m/>
    <m/>
    <n v="0"/>
    <n v="1"/>
    <m/>
    <e v="#N/A"/>
    <m/>
    <m/>
    <m/>
    <m/>
    <m/>
    <m/>
    <m/>
    <m/>
    <m/>
    <m/>
    <m/>
    <m/>
    <m/>
    <m/>
    <m/>
    <m/>
    <m/>
    <m/>
    <m/>
    <m/>
    <m/>
    <n v="140000"/>
    <m/>
    <m/>
    <s v="Euro"/>
    <n v="16.59"/>
    <m/>
    <m/>
    <m/>
    <m/>
    <n v="17.45"/>
    <m/>
    <m/>
    <m/>
    <m/>
    <m/>
    <m/>
    <m/>
    <m/>
    <m/>
    <m/>
    <m/>
    <m/>
    <m/>
    <m/>
    <m/>
    <m/>
    <m/>
    <m/>
    <m/>
    <m/>
    <n v="1"/>
    <m/>
  </r>
  <r>
    <m/>
    <s v="V700010"/>
    <s v="2021-2420-8"/>
    <x v="41"/>
    <n v="2"/>
    <s v="Wagon"/>
    <n v="58"/>
    <m/>
    <x v="11"/>
    <m/>
    <m/>
    <x v="5"/>
    <x v="0"/>
    <n v="1"/>
    <m/>
    <m/>
    <m/>
    <n v="1"/>
    <n v="0"/>
    <n v="0"/>
    <x v="1"/>
    <s v="PAYG"/>
    <d v="1899-12-30T00:00:00"/>
    <d v="1899-12-30T00:00:00"/>
    <x v="0"/>
    <m/>
    <m/>
    <m/>
    <d v="2024-06-01T00:00:00"/>
    <d v="2024-09-30T00:00:00"/>
    <n v="2190"/>
    <x v="48"/>
    <m/>
    <m/>
    <m/>
    <m/>
    <s v="n.a."/>
    <m/>
    <m/>
    <n v="0"/>
    <n v="1"/>
    <m/>
    <e v="#N/A"/>
    <m/>
    <m/>
    <m/>
    <m/>
    <m/>
    <m/>
    <m/>
    <m/>
    <m/>
    <m/>
    <m/>
    <m/>
    <m/>
    <m/>
    <m/>
    <m/>
    <m/>
    <m/>
    <m/>
    <m/>
    <m/>
    <n v="140000"/>
    <m/>
    <m/>
    <s v="Euro"/>
    <n v="16.59"/>
    <m/>
    <m/>
    <m/>
    <m/>
    <n v="17.45"/>
    <m/>
    <m/>
    <m/>
    <m/>
    <m/>
    <m/>
    <m/>
    <m/>
    <m/>
    <m/>
    <m/>
    <m/>
    <m/>
    <m/>
    <m/>
    <m/>
    <m/>
    <m/>
    <m/>
    <m/>
    <n v="1"/>
    <m/>
  </r>
  <r>
    <m/>
    <s v="V700010"/>
    <s v="2021-2420-8"/>
    <x v="41"/>
    <n v="2"/>
    <s v="Wagon"/>
    <n v="59"/>
    <m/>
    <x v="11"/>
    <m/>
    <m/>
    <x v="5"/>
    <x v="0"/>
    <n v="1"/>
    <m/>
    <m/>
    <m/>
    <n v="1"/>
    <n v="0"/>
    <n v="0"/>
    <x v="1"/>
    <s v="PAYG"/>
    <d v="1899-12-30T00:00:00"/>
    <d v="1899-12-30T00:00:00"/>
    <x v="0"/>
    <m/>
    <m/>
    <m/>
    <d v="2024-06-01T00:00:00"/>
    <d v="2024-09-30T00:00:00"/>
    <n v="2190"/>
    <x v="48"/>
    <m/>
    <m/>
    <m/>
    <m/>
    <s v="n.a."/>
    <m/>
    <m/>
    <n v="0"/>
    <n v="1"/>
    <m/>
    <e v="#N/A"/>
    <m/>
    <m/>
    <m/>
    <m/>
    <m/>
    <m/>
    <m/>
    <m/>
    <m/>
    <m/>
    <m/>
    <m/>
    <m/>
    <m/>
    <m/>
    <m/>
    <m/>
    <m/>
    <m/>
    <m/>
    <m/>
    <n v="140000"/>
    <m/>
    <m/>
    <s v="Euro"/>
    <n v="16.59"/>
    <m/>
    <m/>
    <m/>
    <m/>
    <n v="17.45"/>
    <m/>
    <m/>
    <m/>
    <m/>
    <m/>
    <m/>
    <m/>
    <m/>
    <m/>
    <m/>
    <m/>
    <m/>
    <m/>
    <m/>
    <m/>
    <m/>
    <m/>
    <m/>
    <m/>
    <m/>
    <n v="1"/>
    <m/>
  </r>
  <r>
    <m/>
    <s v="V700010"/>
    <s v="2021-2420-8"/>
    <x v="41"/>
    <n v="2"/>
    <s v="Wagon"/>
    <n v="60"/>
    <m/>
    <x v="11"/>
    <m/>
    <m/>
    <x v="5"/>
    <x v="0"/>
    <n v="1"/>
    <m/>
    <m/>
    <m/>
    <n v="1"/>
    <n v="0"/>
    <n v="0"/>
    <x v="1"/>
    <s v="PAYG"/>
    <d v="1899-12-30T00:00:00"/>
    <d v="1899-12-30T00:00:00"/>
    <x v="0"/>
    <m/>
    <m/>
    <m/>
    <d v="2024-06-01T00:00:00"/>
    <d v="2024-09-30T00:00:00"/>
    <n v="2190"/>
    <x v="48"/>
    <m/>
    <m/>
    <m/>
    <m/>
    <s v="n.a."/>
    <m/>
    <m/>
    <n v="0"/>
    <n v="1"/>
    <m/>
    <e v="#N/A"/>
    <m/>
    <m/>
    <m/>
    <m/>
    <m/>
    <m/>
    <m/>
    <m/>
    <m/>
    <m/>
    <m/>
    <m/>
    <m/>
    <m/>
    <m/>
    <m/>
    <m/>
    <m/>
    <m/>
    <m/>
    <m/>
    <n v="140000"/>
    <m/>
    <m/>
    <s v="Euro"/>
    <n v="16.59"/>
    <m/>
    <m/>
    <m/>
    <m/>
    <n v="17.45"/>
    <m/>
    <m/>
    <m/>
    <m/>
    <m/>
    <m/>
    <m/>
    <m/>
    <m/>
    <m/>
    <m/>
    <m/>
    <m/>
    <m/>
    <m/>
    <m/>
    <m/>
    <m/>
    <m/>
    <m/>
    <n v="1"/>
    <m/>
  </r>
  <r>
    <m/>
    <s v="V700010"/>
    <s v="2021-2420-8"/>
    <x v="41"/>
    <n v="2"/>
    <s v="Wagon"/>
    <n v="61"/>
    <m/>
    <x v="11"/>
    <m/>
    <m/>
    <x v="5"/>
    <x v="0"/>
    <n v="1"/>
    <m/>
    <m/>
    <m/>
    <n v="1"/>
    <n v="0"/>
    <n v="0"/>
    <x v="1"/>
    <s v="PAYG"/>
    <d v="1899-12-30T00:00:00"/>
    <d v="1899-12-30T00:00:00"/>
    <x v="0"/>
    <m/>
    <m/>
    <m/>
    <d v="2024-06-01T00:00:00"/>
    <d v="2024-09-30T00:00:00"/>
    <n v="2190"/>
    <x v="48"/>
    <m/>
    <m/>
    <m/>
    <m/>
    <s v="n.a."/>
    <m/>
    <m/>
    <n v="0"/>
    <n v="1"/>
    <m/>
    <e v="#N/A"/>
    <m/>
    <m/>
    <m/>
    <m/>
    <m/>
    <m/>
    <m/>
    <m/>
    <m/>
    <m/>
    <m/>
    <m/>
    <m/>
    <m/>
    <m/>
    <m/>
    <m/>
    <m/>
    <m/>
    <m/>
    <m/>
    <n v="140000"/>
    <m/>
    <m/>
    <s v="Euro"/>
    <n v="16.59"/>
    <m/>
    <m/>
    <m/>
    <m/>
    <n v="17.45"/>
    <m/>
    <m/>
    <m/>
    <m/>
    <m/>
    <m/>
    <m/>
    <m/>
    <m/>
    <m/>
    <m/>
    <m/>
    <m/>
    <m/>
    <m/>
    <m/>
    <m/>
    <m/>
    <m/>
    <m/>
    <n v="1"/>
    <m/>
  </r>
  <r>
    <m/>
    <s v="V700010"/>
    <s v="2021-2420-8"/>
    <x v="41"/>
    <n v="2"/>
    <s v="Wagon"/>
    <n v="62"/>
    <m/>
    <x v="11"/>
    <m/>
    <m/>
    <x v="5"/>
    <x v="0"/>
    <n v="1"/>
    <m/>
    <m/>
    <m/>
    <n v="1"/>
    <n v="0"/>
    <n v="0"/>
    <x v="1"/>
    <s v="PAYG"/>
    <d v="1899-12-30T00:00:00"/>
    <d v="1899-12-30T00:00:00"/>
    <x v="0"/>
    <m/>
    <m/>
    <m/>
    <d v="2024-06-01T00:00:00"/>
    <d v="2024-09-30T00:00:00"/>
    <n v="2190"/>
    <x v="48"/>
    <m/>
    <m/>
    <m/>
    <m/>
    <s v="n.a."/>
    <m/>
    <m/>
    <n v="0"/>
    <n v="1"/>
    <m/>
    <e v="#N/A"/>
    <m/>
    <m/>
    <m/>
    <m/>
    <m/>
    <m/>
    <m/>
    <m/>
    <m/>
    <m/>
    <m/>
    <m/>
    <m/>
    <m/>
    <m/>
    <m/>
    <m/>
    <m/>
    <m/>
    <m/>
    <m/>
    <n v="140000"/>
    <m/>
    <m/>
    <s v="Euro"/>
    <n v="16.59"/>
    <m/>
    <m/>
    <m/>
    <m/>
    <n v="17.45"/>
    <m/>
    <m/>
    <m/>
    <m/>
    <m/>
    <m/>
    <m/>
    <m/>
    <m/>
    <m/>
    <m/>
    <m/>
    <m/>
    <m/>
    <m/>
    <m/>
    <m/>
    <m/>
    <m/>
    <m/>
    <n v="1"/>
    <m/>
  </r>
  <r>
    <m/>
    <s v="V700010"/>
    <s v="2021-2420-8"/>
    <x v="41"/>
    <n v="2"/>
    <s v="Wagon"/>
    <n v="63"/>
    <m/>
    <x v="11"/>
    <m/>
    <m/>
    <x v="5"/>
    <x v="0"/>
    <n v="1"/>
    <m/>
    <m/>
    <m/>
    <n v="1"/>
    <n v="0"/>
    <n v="0"/>
    <x v="1"/>
    <s v="PAYG"/>
    <d v="1899-12-30T00:00:00"/>
    <d v="1899-12-30T00:00:00"/>
    <x v="0"/>
    <m/>
    <m/>
    <m/>
    <d v="2024-06-01T00:00:00"/>
    <d v="2024-09-30T00:00:00"/>
    <n v="2190"/>
    <x v="48"/>
    <m/>
    <m/>
    <m/>
    <m/>
    <s v="n.a."/>
    <m/>
    <m/>
    <n v="0"/>
    <n v="1"/>
    <m/>
    <e v="#N/A"/>
    <m/>
    <m/>
    <m/>
    <m/>
    <m/>
    <m/>
    <m/>
    <m/>
    <m/>
    <m/>
    <m/>
    <m/>
    <m/>
    <m/>
    <m/>
    <m/>
    <m/>
    <m/>
    <m/>
    <m/>
    <m/>
    <n v="140000"/>
    <m/>
    <m/>
    <s v="Euro"/>
    <n v="16.59"/>
    <m/>
    <m/>
    <m/>
    <m/>
    <n v="17.45"/>
    <m/>
    <m/>
    <m/>
    <m/>
    <m/>
    <m/>
    <m/>
    <m/>
    <m/>
    <m/>
    <m/>
    <m/>
    <m/>
    <m/>
    <m/>
    <m/>
    <m/>
    <m/>
    <m/>
    <m/>
    <n v="1"/>
    <m/>
  </r>
  <r>
    <m/>
    <s v="V700010"/>
    <s v="2021-2420-8"/>
    <x v="41"/>
    <n v="2"/>
    <s v="Wagon"/>
    <n v="64"/>
    <m/>
    <x v="11"/>
    <m/>
    <m/>
    <x v="5"/>
    <x v="0"/>
    <n v="1"/>
    <m/>
    <m/>
    <m/>
    <n v="1"/>
    <n v="0"/>
    <n v="0"/>
    <x v="1"/>
    <s v="PAYG"/>
    <d v="1899-12-30T00:00:00"/>
    <d v="1899-12-30T00:00:00"/>
    <x v="0"/>
    <m/>
    <m/>
    <m/>
    <d v="2024-06-01T00:00:00"/>
    <d v="2024-09-30T00:00:00"/>
    <n v="2190"/>
    <x v="48"/>
    <m/>
    <m/>
    <m/>
    <m/>
    <s v="n.a."/>
    <m/>
    <m/>
    <n v="0"/>
    <n v="1"/>
    <m/>
    <e v="#N/A"/>
    <m/>
    <m/>
    <m/>
    <m/>
    <m/>
    <m/>
    <m/>
    <m/>
    <m/>
    <m/>
    <m/>
    <m/>
    <m/>
    <m/>
    <m/>
    <m/>
    <m/>
    <m/>
    <m/>
    <m/>
    <m/>
    <n v="140000"/>
    <m/>
    <m/>
    <s v="Euro"/>
    <n v="16.59"/>
    <m/>
    <m/>
    <m/>
    <m/>
    <n v="17.45"/>
    <m/>
    <m/>
    <m/>
    <m/>
    <m/>
    <m/>
    <m/>
    <m/>
    <m/>
    <m/>
    <m/>
    <m/>
    <m/>
    <m/>
    <m/>
    <m/>
    <m/>
    <m/>
    <m/>
    <m/>
    <n v="1"/>
    <m/>
  </r>
  <r>
    <m/>
    <s v="V700010"/>
    <s v="2021-2420-8"/>
    <x v="41"/>
    <n v="2"/>
    <s v="Wagon"/>
    <n v="65"/>
    <m/>
    <x v="11"/>
    <m/>
    <m/>
    <x v="5"/>
    <x v="0"/>
    <n v="1"/>
    <m/>
    <m/>
    <m/>
    <n v="1"/>
    <n v="0"/>
    <n v="0"/>
    <x v="1"/>
    <s v="PAYG"/>
    <d v="1899-12-30T00:00:00"/>
    <d v="1899-12-30T00:00:00"/>
    <x v="0"/>
    <m/>
    <m/>
    <m/>
    <d v="2024-06-01T00:00:00"/>
    <d v="2024-09-30T00:00:00"/>
    <n v="2190"/>
    <x v="48"/>
    <m/>
    <m/>
    <m/>
    <m/>
    <s v="n.a."/>
    <m/>
    <m/>
    <n v="0"/>
    <n v="1"/>
    <m/>
    <e v="#N/A"/>
    <m/>
    <m/>
    <m/>
    <m/>
    <m/>
    <m/>
    <m/>
    <m/>
    <m/>
    <m/>
    <m/>
    <m/>
    <m/>
    <m/>
    <m/>
    <m/>
    <m/>
    <m/>
    <m/>
    <m/>
    <m/>
    <n v="140000"/>
    <m/>
    <m/>
    <s v="Euro"/>
    <n v="16.59"/>
    <m/>
    <m/>
    <m/>
    <m/>
    <n v="17.45"/>
    <m/>
    <m/>
    <m/>
    <m/>
    <m/>
    <m/>
    <m/>
    <m/>
    <m/>
    <m/>
    <m/>
    <m/>
    <m/>
    <m/>
    <m/>
    <m/>
    <m/>
    <m/>
    <m/>
    <m/>
    <n v="1"/>
    <m/>
  </r>
  <r>
    <m/>
    <s v="V700010"/>
    <s v="2021-2420-8"/>
    <x v="41"/>
    <n v="2"/>
    <s v="Wagon"/>
    <n v="66"/>
    <m/>
    <x v="11"/>
    <m/>
    <m/>
    <x v="5"/>
    <x v="0"/>
    <n v="1"/>
    <m/>
    <m/>
    <m/>
    <n v="1"/>
    <n v="0"/>
    <n v="0"/>
    <x v="1"/>
    <s v="PAYG"/>
    <d v="1899-12-30T00:00:00"/>
    <d v="1899-12-30T00:00:00"/>
    <x v="0"/>
    <m/>
    <m/>
    <m/>
    <d v="2024-06-01T00:00:00"/>
    <d v="2024-09-30T00:00:00"/>
    <n v="2190"/>
    <x v="48"/>
    <m/>
    <m/>
    <m/>
    <m/>
    <s v="n.a."/>
    <m/>
    <m/>
    <n v="0"/>
    <n v="1"/>
    <m/>
    <e v="#N/A"/>
    <m/>
    <m/>
    <m/>
    <m/>
    <m/>
    <m/>
    <m/>
    <m/>
    <m/>
    <m/>
    <m/>
    <m/>
    <m/>
    <m/>
    <m/>
    <m/>
    <m/>
    <m/>
    <m/>
    <m/>
    <m/>
    <n v="140000"/>
    <m/>
    <m/>
    <s v="Euro"/>
    <n v="16.59"/>
    <m/>
    <m/>
    <m/>
    <m/>
    <n v="17.45"/>
    <m/>
    <m/>
    <m/>
    <m/>
    <m/>
    <m/>
    <m/>
    <m/>
    <m/>
    <m/>
    <m/>
    <m/>
    <m/>
    <m/>
    <m/>
    <m/>
    <m/>
    <m/>
    <m/>
    <m/>
    <n v="1"/>
    <m/>
  </r>
  <r>
    <m/>
    <s v="V700010"/>
    <s v="2021-2420-8"/>
    <x v="41"/>
    <n v="2"/>
    <s v="Wagon"/>
    <n v="67"/>
    <m/>
    <x v="11"/>
    <m/>
    <m/>
    <x v="5"/>
    <x v="0"/>
    <n v="1"/>
    <m/>
    <m/>
    <m/>
    <n v="1"/>
    <n v="0"/>
    <n v="0"/>
    <x v="1"/>
    <s v="PAYG"/>
    <d v="1899-12-30T00:00:00"/>
    <d v="1899-12-30T00:00:00"/>
    <x v="0"/>
    <m/>
    <m/>
    <m/>
    <d v="2024-06-01T00:00:00"/>
    <d v="2024-09-30T00:00:00"/>
    <n v="2190"/>
    <x v="48"/>
    <m/>
    <m/>
    <m/>
    <m/>
    <s v="n.a."/>
    <m/>
    <m/>
    <n v="0"/>
    <n v="1"/>
    <m/>
    <e v="#N/A"/>
    <m/>
    <m/>
    <m/>
    <m/>
    <m/>
    <m/>
    <m/>
    <m/>
    <m/>
    <m/>
    <m/>
    <m/>
    <m/>
    <m/>
    <m/>
    <m/>
    <m/>
    <m/>
    <m/>
    <m/>
    <m/>
    <n v="140000"/>
    <m/>
    <m/>
    <s v="Euro"/>
    <n v="16.59"/>
    <m/>
    <m/>
    <m/>
    <m/>
    <n v="17.45"/>
    <m/>
    <m/>
    <m/>
    <m/>
    <m/>
    <m/>
    <m/>
    <m/>
    <m/>
    <m/>
    <m/>
    <m/>
    <m/>
    <m/>
    <m/>
    <m/>
    <m/>
    <m/>
    <m/>
    <m/>
    <n v="1"/>
    <m/>
  </r>
  <r>
    <m/>
    <s v="V700010"/>
    <s v="2021-2420-8"/>
    <x v="41"/>
    <n v="2"/>
    <s v="Wagon"/>
    <n v="68"/>
    <m/>
    <x v="11"/>
    <m/>
    <m/>
    <x v="5"/>
    <x v="0"/>
    <n v="1"/>
    <m/>
    <m/>
    <m/>
    <n v="1"/>
    <n v="0"/>
    <n v="0"/>
    <x v="1"/>
    <s v="PAYG"/>
    <d v="1899-12-30T00:00:00"/>
    <d v="1899-12-30T00:00:00"/>
    <x v="0"/>
    <m/>
    <m/>
    <m/>
    <d v="2024-06-01T00:00:00"/>
    <d v="2024-09-30T00:00:00"/>
    <n v="2190"/>
    <x v="48"/>
    <m/>
    <m/>
    <m/>
    <m/>
    <s v="n.a."/>
    <m/>
    <m/>
    <n v="0"/>
    <n v="1"/>
    <m/>
    <e v="#N/A"/>
    <m/>
    <m/>
    <m/>
    <m/>
    <m/>
    <m/>
    <m/>
    <m/>
    <m/>
    <m/>
    <m/>
    <m/>
    <m/>
    <m/>
    <m/>
    <m/>
    <m/>
    <m/>
    <m/>
    <m/>
    <m/>
    <n v="140000"/>
    <m/>
    <m/>
    <s v="Euro"/>
    <n v="16.59"/>
    <m/>
    <m/>
    <m/>
    <m/>
    <n v="17.45"/>
    <m/>
    <m/>
    <m/>
    <m/>
    <m/>
    <m/>
    <m/>
    <m/>
    <m/>
    <m/>
    <m/>
    <m/>
    <m/>
    <m/>
    <m/>
    <m/>
    <m/>
    <m/>
    <m/>
    <m/>
    <n v="1"/>
    <m/>
  </r>
  <r>
    <m/>
    <s v="V700010"/>
    <s v="2021-2420-8"/>
    <x v="41"/>
    <n v="2"/>
    <s v="Wagon"/>
    <n v="69"/>
    <m/>
    <x v="11"/>
    <m/>
    <m/>
    <x v="5"/>
    <x v="0"/>
    <n v="1"/>
    <m/>
    <m/>
    <m/>
    <n v="1"/>
    <n v="0"/>
    <n v="0"/>
    <x v="1"/>
    <s v="PAYG"/>
    <d v="1899-12-30T00:00:00"/>
    <d v="1899-12-30T00:00:00"/>
    <x v="0"/>
    <m/>
    <m/>
    <m/>
    <d v="2024-06-01T00:00:00"/>
    <d v="2024-09-30T00:00:00"/>
    <n v="2190"/>
    <x v="48"/>
    <m/>
    <m/>
    <m/>
    <m/>
    <s v="n.a."/>
    <m/>
    <m/>
    <n v="0"/>
    <n v="1"/>
    <m/>
    <e v="#N/A"/>
    <m/>
    <m/>
    <m/>
    <m/>
    <m/>
    <m/>
    <m/>
    <m/>
    <m/>
    <m/>
    <m/>
    <m/>
    <m/>
    <m/>
    <m/>
    <m/>
    <m/>
    <m/>
    <m/>
    <m/>
    <m/>
    <n v="140000"/>
    <m/>
    <m/>
    <s v="Euro"/>
    <n v="16.59"/>
    <m/>
    <m/>
    <m/>
    <m/>
    <n v="17.45"/>
    <m/>
    <m/>
    <m/>
    <m/>
    <m/>
    <m/>
    <m/>
    <m/>
    <m/>
    <m/>
    <m/>
    <m/>
    <m/>
    <m/>
    <m/>
    <m/>
    <m/>
    <m/>
    <m/>
    <m/>
    <n v="1"/>
    <m/>
  </r>
  <r>
    <m/>
    <s v="V700010"/>
    <s v="2021-2420-8"/>
    <x v="41"/>
    <n v="2"/>
    <s v="Wagon"/>
    <n v="70"/>
    <m/>
    <x v="11"/>
    <m/>
    <m/>
    <x v="5"/>
    <x v="0"/>
    <n v="1"/>
    <m/>
    <m/>
    <m/>
    <n v="1"/>
    <n v="0"/>
    <n v="0"/>
    <x v="1"/>
    <s v="PAYG"/>
    <d v="1899-12-30T00:00:00"/>
    <d v="1899-12-30T00:00:00"/>
    <x v="0"/>
    <m/>
    <m/>
    <m/>
    <d v="2024-06-01T00:00:00"/>
    <d v="2024-09-30T00:00:00"/>
    <n v="2190"/>
    <x v="48"/>
    <m/>
    <m/>
    <m/>
    <m/>
    <s v="n.a."/>
    <m/>
    <m/>
    <n v="0"/>
    <n v="1"/>
    <m/>
    <e v="#N/A"/>
    <m/>
    <m/>
    <m/>
    <m/>
    <m/>
    <m/>
    <m/>
    <m/>
    <m/>
    <m/>
    <m/>
    <m/>
    <m/>
    <m/>
    <m/>
    <m/>
    <m/>
    <m/>
    <m/>
    <m/>
    <m/>
    <n v="140000"/>
    <m/>
    <m/>
    <s v="Euro"/>
    <n v="16.59"/>
    <m/>
    <m/>
    <m/>
    <m/>
    <n v="17.45"/>
    <m/>
    <m/>
    <m/>
    <m/>
    <m/>
    <m/>
    <m/>
    <m/>
    <m/>
    <m/>
    <m/>
    <m/>
    <m/>
    <m/>
    <m/>
    <m/>
    <m/>
    <m/>
    <m/>
    <m/>
    <n v="1"/>
    <m/>
  </r>
  <r>
    <m/>
    <s v="V700010"/>
    <s v="2021-2420-8"/>
    <x v="41"/>
    <n v="2"/>
    <s v="Wagon"/>
    <n v="71"/>
    <m/>
    <x v="11"/>
    <m/>
    <m/>
    <x v="5"/>
    <x v="0"/>
    <n v="1"/>
    <m/>
    <m/>
    <m/>
    <n v="1"/>
    <n v="0"/>
    <n v="0"/>
    <x v="1"/>
    <s v="PAYG"/>
    <d v="1899-12-30T00:00:00"/>
    <d v="1899-12-30T00:00:00"/>
    <x v="0"/>
    <m/>
    <m/>
    <m/>
    <d v="2024-06-01T00:00:00"/>
    <d v="2024-09-30T00:00:00"/>
    <n v="2190"/>
    <x v="48"/>
    <m/>
    <m/>
    <m/>
    <m/>
    <s v="n.a."/>
    <m/>
    <m/>
    <n v="0"/>
    <n v="1"/>
    <m/>
    <e v="#N/A"/>
    <m/>
    <m/>
    <m/>
    <m/>
    <m/>
    <m/>
    <m/>
    <m/>
    <m/>
    <m/>
    <m/>
    <m/>
    <m/>
    <m/>
    <m/>
    <m/>
    <m/>
    <m/>
    <m/>
    <m/>
    <m/>
    <n v="140000"/>
    <m/>
    <m/>
    <s v="Euro"/>
    <n v="16.59"/>
    <m/>
    <m/>
    <m/>
    <m/>
    <n v="17.45"/>
    <m/>
    <m/>
    <m/>
    <m/>
    <m/>
    <m/>
    <m/>
    <m/>
    <m/>
    <m/>
    <m/>
    <m/>
    <m/>
    <m/>
    <m/>
    <m/>
    <m/>
    <m/>
    <m/>
    <m/>
    <n v="1"/>
    <m/>
  </r>
  <r>
    <m/>
    <s v="V700010"/>
    <s v="2021-2420-8"/>
    <x v="41"/>
    <n v="2"/>
    <s v="Wagon"/>
    <n v="72"/>
    <m/>
    <x v="11"/>
    <m/>
    <m/>
    <x v="5"/>
    <x v="0"/>
    <n v="1"/>
    <m/>
    <m/>
    <m/>
    <n v="1"/>
    <n v="0"/>
    <n v="0"/>
    <x v="1"/>
    <s v="PAYG"/>
    <d v="1899-12-30T00:00:00"/>
    <d v="1899-12-30T00:00:00"/>
    <x v="0"/>
    <m/>
    <m/>
    <m/>
    <d v="2024-06-01T00:00:00"/>
    <d v="2024-09-30T00:00:00"/>
    <n v="2190"/>
    <x v="48"/>
    <m/>
    <m/>
    <m/>
    <m/>
    <s v="n.a."/>
    <m/>
    <m/>
    <n v="0"/>
    <n v="1"/>
    <m/>
    <e v="#N/A"/>
    <m/>
    <m/>
    <m/>
    <m/>
    <m/>
    <m/>
    <m/>
    <m/>
    <m/>
    <m/>
    <m/>
    <m/>
    <m/>
    <m/>
    <m/>
    <m/>
    <m/>
    <m/>
    <m/>
    <m/>
    <m/>
    <n v="140000"/>
    <m/>
    <m/>
    <s v="Euro"/>
    <n v="16.59"/>
    <m/>
    <m/>
    <m/>
    <m/>
    <n v="17.45"/>
    <m/>
    <m/>
    <m/>
    <m/>
    <m/>
    <m/>
    <m/>
    <m/>
    <m/>
    <m/>
    <m/>
    <m/>
    <m/>
    <m/>
    <m/>
    <m/>
    <m/>
    <m/>
    <m/>
    <m/>
    <n v="1"/>
    <m/>
  </r>
  <r>
    <m/>
    <s v="V700010"/>
    <s v="2021-2420-8"/>
    <x v="41"/>
    <n v="2"/>
    <s v="Wagon"/>
    <n v="73"/>
    <m/>
    <x v="11"/>
    <m/>
    <m/>
    <x v="5"/>
    <x v="0"/>
    <n v="1"/>
    <m/>
    <m/>
    <m/>
    <n v="1"/>
    <n v="0"/>
    <n v="0"/>
    <x v="1"/>
    <s v="PAYG"/>
    <d v="1899-12-30T00:00:00"/>
    <d v="1899-12-30T00:00:00"/>
    <x v="0"/>
    <m/>
    <m/>
    <m/>
    <d v="2024-06-01T00:00:00"/>
    <d v="2024-09-30T00:00:00"/>
    <n v="2190"/>
    <x v="48"/>
    <m/>
    <m/>
    <m/>
    <m/>
    <s v="n.a."/>
    <m/>
    <m/>
    <n v="0"/>
    <n v="1"/>
    <m/>
    <e v="#N/A"/>
    <m/>
    <m/>
    <m/>
    <m/>
    <m/>
    <m/>
    <m/>
    <m/>
    <m/>
    <m/>
    <m/>
    <m/>
    <m/>
    <m/>
    <m/>
    <m/>
    <m/>
    <m/>
    <m/>
    <m/>
    <m/>
    <n v="140000"/>
    <m/>
    <m/>
    <s v="Euro"/>
    <n v="16.59"/>
    <m/>
    <m/>
    <m/>
    <m/>
    <n v="17.45"/>
    <m/>
    <m/>
    <m/>
    <m/>
    <m/>
    <m/>
    <m/>
    <m/>
    <m/>
    <m/>
    <m/>
    <m/>
    <m/>
    <m/>
    <m/>
    <m/>
    <m/>
    <m/>
    <m/>
    <m/>
    <n v="1"/>
    <m/>
  </r>
  <r>
    <m/>
    <s v="V700010"/>
    <s v="2021-2420-8"/>
    <x v="41"/>
    <n v="2"/>
    <s v="Wagon"/>
    <n v="74"/>
    <m/>
    <x v="11"/>
    <m/>
    <m/>
    <x v="5"/>
    <x v="0"/>
    <n v="1"/>
    <m/>
    <m/>
    <m/>
    <n v="1"/>
    <n v="0"/>
    <n v="0"/>
    <x v="1"/>
    <s v="PAYG"/>
    <d v="1899-12-30T00:00:00"/>
    <d v="1899-12-30T00:00:00"/>
    <x v="0"/>
    <m/>
    <m/>
    <m/>
    <d v="2024-06-01T00:00:00"/>
    <d v="2024-09-30T00:00:00"/>
    <n v="2190"/>
    <x v="48"/>
    <m/>
    <m/>
    <m/>
    <m/>
    <s v="n.a."/>
    <m/>
    <m/>
    <n v="0"/>
    <n v="1"/>
    <m/>
    <e v="#N/A"/>
    <m/>
    <m/>
    <m/>
    <m/>
    <m/>
    <m/>
    <m/>
    <m/>
    <m/>
    <m/>
    <m/>
    <m/>
    <m/>
    <m/>
    <m/>
    <m/>
    <m/>
    <m/>
    <m/>
    <m/>
    <m/>
    <n v="140000"/>
    <m/>
    <m/>
    <s v="Euro"/>
    <n v="16.59"/>
    <m/>
    <m/>
    <m/>
    <m/>
    <n v="17.45"/>
    <m/>
    <m/>
    <m/>
    <m/>
    <m/>
    <m/>
    <m/>
    <m/>
    <m/>
    <m/>
    <m/>
    <m/>
    <m/>
    <m/>
    <m/>
    <m/>
    <m/>
    <m/>
    <m/>
    <m/>
    <n v="1"/>
    <m/>
  </r>
  <r>
    <m/>
    <s v="V700010"/>
    <s v="2021-2420-8"/>
    <x v="41"/>
    <n v="2"/>
    <s v="Wagon"/>
    <n v="75"/>
    <m/>
    <x v="11"/>
    <m/>
    <m/>
    <x v="5"/>
    <x v="0"/>
    <n v="1"/>
    <m/>
    <m/>
    <m/>
    <n v="1"/>
    <n v="0"/>
    <n v="0"/>
    <x v="1"/>
    <s v="PAYG"/>
    <d v="1899-12-30T00:00:00"/>
    <d v="1899-12-30T00:00:00"/>
    <x v="0"/>
    <m/>
    <m/>
    <m/>
    <d v="2024-06-01T00:00:00"/>
    <d v="2024-09-30T00:00:00"/>
    <n v="2190"/>
    <x v="48"/>
    <m/>
    <m/>
    <m/>
    <m/>
    <s v="n.a."/>
    <m/>
    <m/>
    <n v="0"/>
    <n v="1"/>
    <m/>
    <e v="#N/A"/>
    <m/>
    <m/>
    <m/>
    <m/>
    <m/>
    <m/>
    <m/>
    <m/>
    <m/>
    <m/>
    <m/>
    <m/>
    <m/>
    <m/>
    <m/>
    <m/>
    <m/>
    <m/>
    <m/>
    <m/>
    <m/>
    <n v="140000"/>
    <m/>
    <m/>
    <s v="Euro"/>
    <n v="16.59"/>
    <m/>
    <m/>
    <m/>
    <m/>
    <n v="17.45"/>
    <m/>
    <m/>
    <m/>
    <m/>
    <m/>
    <m/>
    <m/>
    <m/>
    <m/>
    <m/>
    <m/>
    <m/>
    <m/>
    <m/>
    <m/>
    <m/>
    <m/>
    <m/>
    <m/>
    <m/>
    <n v="1"/>
    <m/>
  </r>
  <r>
    <m/>
    <s v="V700010"/>
    <s v="2021-2420-8"/>
    <x v="41"/>
    <n v="2"/>
    <s v="Wagon"/>
    <n v="76"/>
    <m/>
    <x v="11"/>
    <m/>
    <m/>
    <x v="5"/>
    <x v="0"/>
    <n v="1"/>
    <m/>
    <m/>
    <m/>
    <n v="1"/>
    <n v="0"/>
    <n v="0"/>
    <x v="1"/>
    <s v="PAYG"/>
    <d v="1899-12-30T00:00:00"/>
    <d v="1899-12-30T00:00:00"/>
    <x v="0"/>
    <m/>
    <m/>
    <m/>
    <d v="2024-06-01T00:00:00"/>
    <d v="2024-09-30T00:00:00"/>
    <n v="2190"/>
    <x v="48"/>
    <m/>
    <m/>
    <m/>
    <m/>
    <s v="n.a."/>
    <m/>
    <m/>
    <n v="0"/>
    <n v="1"/>
    <m/>
    <e v="#N/A"/>
    <m/>
    <m/>
    <m/>
    <m/>
    <m/>
    <m/>
    <m/>
    <m/>
    <m/>
    <m/>
    <m/>
    <m/>
    <m/>
    <m/>
    <m/>
    <m/>
    <m/>
    <m/>
    <m/>
    <m/>
    <m/>
    <n v="140000"/>
    <m/>
    <m/>
    <s v="Euro"/>
    <n v="16.59"/>
    <m/>
    <m/>
    <m/>
    <m/>
    <n v="17.45"/>
    <m/>
    <m/>
    <m/>
    <m/>
    <m/>
    <m/>
    <m/>
    <m/>
    <m/>
    <m/>
    <m/>
    <m/>
    <m/>
    <m/>
    <m/>
    <m/>
    <m/>
    <m/>
    <m/>
    <m/>
    <n v="1"/>
    <m/>
  </r>
  <r>
    <m/>
    <s v="V700010"/>
    <s v="2021-2420-8"/>
    <x v="41"/>
    <n v="2"/>
    <s v="Wagon"/>
    <n v="77"/>
    <m/>
    <x v="11"/>
    <m/>
    <m/>
    <x v="5"/>
    <x v="0"/>
    <n v="1"/>
    <m/>
    <m/>
    <m/>
    <n v="1"/>
    <n v="0"/>
    <n v="0"/>
    <x v="1"/>
    <s v="PAYG"/>
    <d v="1899-12-30T00:00:00"/>
    <d v="1899-12-30T00:00:00"/>
    <x v="0"/>
    <m/>
    <m/>
    <m/>
    <d v="2024-06-01T00:00:00"/>
    <d v="2024-09-30T00:00:00"/>
    <n v="2190"/>
    <x v="48"/>
    <m/>
    <m/>
    <m/>
    <m/>
    <s v="n.a."/>
    <m/>
    <m/>
    <n v="0"/>
    <n v="1"/>
    <m/>
    <e v="#N/A"/>
    <m/>
    <m/>
    <m/>
    <m/>
    <m/>
    <m/>
    <m/>
    <m/>
    <m/>
    <m/>
    <m/>
    <m/>
    <m/>
    <m/>
    <m/>
    <m/>
    <m/>
    <m/>
    <m/>
    <m/>
    <m/>
    <n v="140000"/>
    <m/>
    <m/>
    <s v="Euro"/>
    <n v="16.59"/>
    <m/>
    <m/>
    <m/>
    <m/>
    <n v="17.45"/>
    <m/>
    <m/>
    <m/>
    <m/>
    <m/>
    <m/>
    <m/>
    <m/>
    <m/>
    <m/>
    <m/>
    <m/>
    <m/>
    <m/>
    <m/>
    <m/>
    <m/>
    <m/>
    <m/>
    <m/>
    <n v="1"/>
    <m/>
  </r>
  <r>
    <m/>
    <s v="V700010"/>
    <s v="2021-2420-8"/>
    <x v="41"/>
    <n v="2"/>
    <s v="Wagon"/>
    <n v="78"/>
    <m/>
    <x v="11"/>
    <m/>
    <m/>
    <x v="5"/>
    <x v="0"/>
    <n v="1"/>
    <m/>
    <m/>
    <m/>
    <n v="1"/>
    <n v="0"/>
    <n v="0"/>
    <x v="1"/>
    <s v="PAYG"/>
    <d v="1899-12-30T00:00:00"/>
    <d v="1899-12-30T00:00:00"/>
    <x v="0"/>
    <m/>
    <m/>
    <m/>
    <d v="2024-06-01T00:00:00"/>
    <d v="2024-09-30T00:00:00"/>
    <n v="2190"/>
    <x v="48"/>
    <m/>
    <m/>
    <m/>
    <m/>
    <s v="n.a."/>
    <m/>
    <m/>
    <n v="0"/>
    <n v="1"/>
    <m/>
    <e v="#N/A"/>
    <m/>
    <m/>
    <m/>
    <m/>
    <m/>
    <m/>
    <m/>
    <m/>
    <m/>
    <m/>
    <m/>
    <m/>
    <m/>
    <m/>
    <m/>
    <m/>
    <m/>
    <m/>
    <m/>
    <m/>
    <m/>
    <n v="140000"/>
    <m/>
    <m/>
    <s v="Euro"/>
    <n v="16.59"/>
    <m/>
    <m/>
    <m/>
    <m/>
    <n v="17.45"/>
    <m/>
    <m/>
    <m/>
    <m/>
    <m/>
    <m/>
    <m/>
    <m/>
    <m/>
    <m/>
    <m/>
    <m/>
    <m/>
    <m/>
    <m/>
    <m/>
    <m/>
    <m/>
    <m/>
    <m/>
    <n v="1"/>
    <m/>
  </r>
  <r>
    <m/>
    <s v="V700010"/>
    <s v="2021-2420-8"/>
    <x v="41"/>
    <n v="2"/>
    <s v="Wagon"/>
    <n v="79"/>
    <m/>
    <x v="11"/>
    <m/>
    <m/>
    <x v="5"/>
    <x v="0"/>
    <n v="1"/>
    <m/>
    <m/>
    <m/>
    <n v="1"/>
    <n v="0"/>
    <n v="0"/>
    <x v="1"/>
    <s v="PAYG"/>
    <d v="1899-12-30T00:00:00"/>
    <d v="1899-12-30T00:00:00"/>
    <x v="0"/>
    <m/>
    <m/>
    <m/>
    <d v="2024-06-01T00:00:00"/>
    <d v="2024-09-30T00:00:00"/>
    <n v="2190"/>
    <x v="48"/>
    <m/>
    <m/>
    <m/>
    <m/>
    <s v="n.a."/>
    <m/>
    <m/>
    <n v="0"/>
    <n v="1"/>
    <m/>
    <e v="#N/A"/>
    <m/>
    <m/>
    <m/>
    <m/>
    <m/>
    <m/>
    <m/>
    <m/>
    <m/>
    <m/>
    <m/>
    <m/>
    <m/>
    <m/>
    <m/>
    <m/>
    <m/>
    <m/>
    <m/>
    <m/>
    <m/>
    <n v="140000"/>
    <m/>
    <m/>
    <s v="Euro"/>
    <n v="16.59"/>
    <m/>
    <m/>
    <m/>
    <m/>
    <n v="17.45"/>
    <m/>
    <m/>
    <m/>
    <m/>
    <m/>
    <m/>
    <m/>
    <m/>
    <m/>
    <m/>
    <m/>
    <m/>
    <m/>
    <m/>
    <m/>
    <m/>
    <m/>
    <m/>
    <m/>
    <m/>
    <n v="1"/>
    <m/>
  </r>
  <r>
    <m/>
    <s v="V700010"/>
    <s v="2021-2420-8"/>
    <x v="41"/>
    <n v="2"/>
    <s v="Wagon"/>
    <n v="80"/>
    <m/>
    <x v="11"/>
    <m/>
    <m/>
    <x v="5"/>
    <x v="0"/>
    <n v="1"/>
    <m/>
    <m/>
    <m/>
    <n v="1"/>
    <n v="0"/>
    <n v="0"/>
    <x v="1"/>
    <s v="PAYG"/>
    <d v="1899-12-30T00:00:00"/>
    <d v="1899-12-30T00:00:00"/>
    <x v="0"/>
    <m/>
    <m/>
    <m/>
    <d v="2024-06-01T00:00:00"/>
    <d v="2024-09-30T00:00:00"/>
    <n v="2190"/>
    <x v="48"/>
    <m/>
    <m/>
    <m/>
    <m/>
    <s v="n.a."/>
    <m/>
    <m/>
    <n v="0"/>
    <n v="1"/>
    <m/>
    <e v="#N/A"/>
    <m/>
    <m/>
    <m/>
    <m/>
    <m/>
    <m/>
    <m/>
    <m/>
    <m/>
    <m/>
    <m/>
    <m/>
    <m/>
    <m/>
    <m/>
    <m/>
    <m/>
    <m/>
    <m/>
    <m/>
    <m/>
    <n v="140000"/>
    <m/>
    <m/>
    <s v="Euro"/>
    <n v="16.59"/>
    <m/>
    <m/>
    <m/>
    <m/>
    <n v="17.45"/>
    <m/>
    <m/>
    <m/>
    <m/>
    <m/>
    <m/>
    <m/>
    <m/>
    <m/>
    <m/>
    <m/>
    <m/>
    <m/>
    <m/>
    <m/>
    <m/>
    <m/>
    <m/>
    <m/>
    <m/>
    <n v="1"/>
    <m/>
  </r>
  <r>
    <m/>
    <s v="V700010"/>
    <s v="2021-2420-8"/>
    <x v="41"/>
    <n v="2"/>
    <s v="Wagon"/>
    <n v="81"/>
    <m/>
    <x v="11"/>
    <m/>
    <m/>
    <x v="5"/>
    <x v="0"/>
    <n v="1"/>
    <m/>
    <m/>
    <m/>
    <n v="1"/>
    <n v="0"/>
    <n v="0"/>
    <x v="1"/>
    <s v="PAYG"/>
    <d v="1899-12-30T00:00:00"/>
    <d v="1899-12-30T00:00:00"/>
    <x v="0"/>
    <m/>
    <m/>
    <m/>
    <d v="2024-06-01T00:00:00"/>
    <d v="2024-09-30T00:00:00"/>
    <n v="2190"/>
    <x v="48"/>
    <m/>
    <m/>
    <m/>
    <m/>
    <s v="n.a."/>
    <m/>
    <m/>
    <n v="0"/>
    <n v="1"/>
    <m/>
    <e v="#N/A"/>
    <m/>
    <m/>
    <m/>
    <m/>
    <m/>
    <m/>
    <m/>
    <m/>
    <m/>
    <m/>
    <m/>
    <m/>
    <m/>
    <m/>
    <m/>
    <m/>
    <m/>
    <m/>
    <m/>
    <m/>
    <m/>
    <n v="140000"/>
    <m/>
    <m/>
    <s v="Euro"/>
    <n v="16.59"/>
    <m/>
    <m/>
    <m/>
    <m/>
    <n v="17.45"/>
    <m/>
    <m/>
    <m/>
    <m/>
    <m/>
    <m/>
    <m/>
    <m/>
    <m/>
    <m/>
    <m/>
    <m/>
    <m/>
    <m/>
    <m/>
    <m/>
    <m/>
    <m/>
    <m/>
    <m/>
    <n v="1"/>
    <m/>
  </r>
  <r>
    <m/>
    <s v="V700010"/>
    <s v="2021-2420-8"/>
    <x v="41"/>
    <n v="2"/>
    <s v="Wagon"/>
    <n v="82"/>
    <m/>
    <x v="11"/>
    <m/>
    <m/>
    <x v="5"/>
    <x v="0"/>
    <n v="1"/>
    <m/>
    <m/>
    <m/>
    <n v="1"/>
    <n v="0"/>
    <n v="0"/>
    <x v="1"/>
    <s v="PAYG"/>
    <d v="1899-12-30T00:00:00"/>
    <d v="1899-12-30T00:00:00"/>
    <x v="0"/>
    <m/>
    <m/>
    <m/>
    <d v="2024-06-01T00:00:00"/>
    <d v="2024-09-30T00:00:00"/>
    <n v="2190"/>
    <x v="48"/>
    <m/>
    <m/>
    <m/>
    <m/>
    <s v="n.a."/>
    <m/>
    <m/>
    <n v="0"/>
    <n v="1"/>
    <m/>
    <e v="#N/A"/>
    <m/>
    <m/>
    <m/>
    <m/>
    <m/>
    <m/>
    <m/>
    <m/>
    <m/>
    <m/>
    <m/>
    <m/>
    <m/>
    <m/>
    <m/>
    <m/>
    <m/>
    <m/>
    <m/>
    <m/>
    <m/>
    <n v="140000"/>
    <m/>
    <m/>
    <s v="Euro"/>
    <n v="16.59"/>
    <m/>
    <m/>
    <m/>
    <m/>
    <n v="17.45"/>
    <m/>
    <m/>
    <m/>
    <m/>
    <m/>
    <m/>
    <m/>
    <m/>
    <m/>
    <m/>
    <m/>
    <m/>
    <m/>
    <m/>
    <m/>
    <m/>
    <m/>
    <m/>
    <m/>
    <m/>
    <n v="1"/>
    <m/>
  </r>
  <r>
    <m/>
    <s v="V700010"/>
    <s v="2021-2420-8"/>
    <x v="41"/>
    <n v="2"/>
    <s v="Wagon"/>
    <n v="83"/>
    <m/>
    <x v="11"/>
    <m/>
    <m/>
    <x v="5"/>
    <x v="0"/>
    <n v="1"/>
    <m/>
    <m/>
    <m/>
    <n v="1"/>
    <n v="0"/>
    <n v="0"/>
    <x v="1"/>
    <s v="PAYG"/>
    <d v="1899-12-30T00:00:00"/>
    <d v="1899-12-30T00:00:00"/>
    <x v="0"/>
    <m/>
    <m/>
    <m/>
    <d v="2024-06-01T00:00:00"/>
    <d v="2024-09-30T00:00:00"/>
    <n v="2190"/>
    <x v="48"/>
    <m/>
    <m/>
    <m/>
    <m/>
    <s v="n.a."/>
    <m/>
    <m/>
    <n v="0"/>
    <n v="1"/>
    <m/>
    <e v="#N/A"/>
    <m/>
    <m/>
    <m/>
    <m/>
    <m/>
    <m/>
    <m/>
    <m/>
    <m/>
    <m/>
    <m/>
    <m/>
    <m/>
    <m/>
    <m/>
    <m/>
    <m/>
    <m/>
    <m/>
    <m/>
    <m/>
    <n v="140000"/>
    <m/>
    <m/>
    <s v="Euro"/>
    <n v="16.59"/>
    <m/>
    <m/>
    <m/>
    <m/>
    <n v="17.45"/>
    <m/>
    <m/>
    <m/>
    <m/>
    <m/>
    <m/>
    <m/>
    <m/>
    <m/>
    <m/>
    <m/>
    <m/>
    <m/>
    <m/>
    <m/>
    <m/>
    <m/>
    <m/>
    <m/>
    <m/>
    <n v="1"/>
    <m/>
  </r>
  <r>
    <m/>
    <s v="V700010"/>
    <s v="2021-2420-8"/>
    <x v="41"/>
    <n v="2"/>
    <s v="Wagon"/>
    <n v="84"/>
    <m/>
    <x v="11"/>
    <m/>
    <m/>
    <x v="5"/>
    <x v="0"/>
    <n v="1"/>
    <m/>
    <m/>
    <m/>
    <n v="1"/>
    <n v="0"/>
    <n v="0"/>
    <x v="1"/>
    <s v="PAYG"/>
    <d v="1899-12-30T00:00:00"/>
    <d v="1899-12-30T00:00:00"/>
    <x v="0"/>
    <m/>
    <m/>
    <m/>
    <d v="2024-06-01T00:00:00"/>
    <d v="2024-09-30T00:00:00"/>
    <n v="2190"/>
    <x v="48"/>
    <m/>
    <m/>
    <m/>
    <m/>
    <s v="n.a."/>
    <m/>
    <m/>
    <n v="0"/>
    <n v="1"/>
    <m/>
    <e v="#N/A"/>
    <m/>
    <m/>
    <m/>
    <m/>
    <m/>
    <m/>
    <m/>
    <m/>
    <m/>
    <m/>
    <m/>
    <m/>
    <m/>
    <m/>
    <m/>
    <m/>
    <m/>
    <m/>
    <m/>
    <m/>
    <m/>
    <n v="140000"/>
    <m/>
    <m/>
    <s v="Euro"/>
    <n v="16.59"/>
    <m/>
    <m/>
    <m/>
    <m/>
    <n v="17.45"/>
    <m/>
    <m/>
    <m/>
    <m/>
    <m/>
    <m/>
    <m/>
    <m/>
    <m/>
    <m/>
    <m/>
    <m/>
    <m/>
    <m/>
    <m/>
    <m/>
    <m/>
    <m/>
    <m/>
    <m/>
    <n v="1"/>
    <m/>
  </r>
  <r>
    <m/>
    <s v="V700010"/>
    <s v="2021-2420-8"/>
    <x v="41"/>
    <n v="2"/>
    <s v="Wagon"/>
    <n v="85"/>
    <m/>
    <x v="11"/>
    <m/>
    <m/>
    <x v="5"/>
    <x v="0"/>
    <n v="1"/>
    <m/>
    <m/>
    <m/>
    <n v="1"/>
    <n v="0"/>
    <n v="0"/>
    <x v="1"/>
    <s v="PAYG"/>
    <d v="1899-12-30T00:00:00"/>
    <d v="1899-12-30T00:00:00"/>
    <x v="0"/>
    <m/>
    <m/>
    <m/>
    <d v="2024-06-01T00:00:00"/>
    <d v="2024-09-30T00:00:00"/>
    <n v="2190"/>
    <x v="48"/>
    <m/>
    <m/>
    <m/>
    <m/>
    <s v="n.a."/>
    <m/>
    <m/>
    <n v="0"/>
    <n v="1"/>
    <m/>
    <e v="#N/A"/>
    <m/>
    <m/>
    <m/>
    <m/>
    <m/>
    <m/>
    <m/>
    <m/>
    <m/>
    <m/>
    <m/>
    <m/>
    <m/>
    <m/>
    <m/>
    <m/>
    <m/>
    <m/>
    <m/>
    <m/>
    <m/>
    <n v="140000"/>
    <m/>
    <m/>
    <s v="Euro"/>
    <n v="16.59"/>
    <m/>
    <m/>
    <m/>
    <m/>
    <n v="17.45"/>
    <m/>
    <m/>
    <m/>
    <m/>
    <m/>
    <m/>
    <m/>
    <m/>
    <m/>
    <m/>
    <m/>
    <m/>
    <m/>
    <m/>
    <m/>
    <m/>
    <m/>
    <m/>
    <m/>
    <m/>
    <n v="1"/>
    <m/>
  </r>
  <r>
    <m/>
    <s v="V700010"/>
    <s v="2021-2420-8"/>
    <x v="41"/>
    <n v="2"/>
    <s v="Wagon"/>
    <n v="86"/>
    <m/>
    <x v="11"/>
    <m/>
    <m/>
    <x v="5"/>
    <x v="0"/>
    <n v="1"/>
    <m/>
    <m/>
    <m/>
    <n v="1"/>
    <n v="0"/>
    <n v="0"/>
    <x v="1"/>
    <s v="PAYG"/>
    <d v="1899-12-30T00:00:00"/>
    <d v="1899-12-30T00:00:00"/>
    <x v="0"/>
    <m/>
    <m/>
    <m/>
    <d v="2024-06-01T00:00:00"/>
    <d v="2024-09-30T00:00:00"/>
    <n v="2190"/>
    <x v="48"/>
    <m/>
    <m/>
    <m/>
    <m/>
    <s v="n.a."/>
    <m/>
    <m/>
    <n v="0"/>
    <n v="1"/>
    <m/>
    <e v="#N/A"/>
    <m/>
    <m/>
    <m/>
    <m/>
    <m/>
    <m/>
    <m/>
    <m/>
    <m/>
    <m/>
    <m/>
    <m/>
    <m/>
    <m/>
    <m/>
    <m/>
    <m/>
    <m/>
    <m/>
    <m/>
    <m/>
    <n v="140000"/>
    <m/>
    <m/>
    <s v="Euro"/>
    <n v="16.59"/>
    <m/>
    <m/>
    <m/>
    <m/>
    <n v="17.45"/>
    <m/>
    <m/>
    <m/>
    <m/>
    <m/>
    <m/>
    <m/>
    <m/>
    <m/>
    <m/>
    <m/>
    <m/>
    <m/>
    <m/>
    <m/>
    <m/>
    <m/>
    <m/>
    <m/>
    <m/>
    <n v="1"/>
    <m/>
  </r>
  <r>
    <m/>
    <s v="V700010"/>
    <s v="2021-2420-8"/>
    <x v="41"/>
    <n v="2"/>
    <s v="Wagon"/>
    <n v="87"/>
    <m/>
    <x v="11"/>
    <m/>
    <m/>
    <x v="5"/>
    <x v="0"/>
    <n v="1"/>
    <m/>
    <m/>
    <m/>
    <n v="1"/>
    <n v="0"/>
    <n v="0"/>
    <x v="1"/>
    <s v="PAYG"/>
    <d v="1899-12-30T00:00:00"/>
    <d v="1899-12-30T00:00:00"/>
    <x v="0"/>
    <m/>
    <m/>
    <m/>
    <d v="2024-06-01T00:00:00"/>
    <d v="2024-09-30T00:00:00"/>
    <n v="2190"/>
    <x v="48"/>
    <m/>
    <m/>
    <m/>
    <m/>
    <s v="n.a."/>
    <m/>
    <m/>
    <n v="0"/>
    <n v="1"/>
    <m/>
    <e v="#N/A"/>
    <m/>
    <m/>
    <m/>
    <m/>
    <m/>
    <m/>
    <m/>
    <m/>
    <m/>
    <m/>
    <m/>
    <m/>
    <m/>
    <m/>
    <m/>
    <m/>
    <m/>
    <m/>
    <m/>
    <m/>
    <m/>
    <n v="140000"/>
    <m/>
    <m/>
    <s v="Euro"/>
    <n v="16.59"/>
    <m/>
    <m/>
    <m/>
    <m/>
    <n v="17.45"/>
    <m/>
    <m/>
    <m/>
    <m/>
    <m/>
    <m/>
    <m/>
    <m/>
    <m/>
    <m/>
    <m/>
    <m/>
    <m/>
    <m/>
    <m/>
    <m/>
    <m/>
    <m/>
    <m/>
    <m/>
    <n v="1"/>
    <m/>
  </r>
  <r>
    <m/>
    <s v="V700010"/>
    <s v="2021-2420-8"/>
    <x v="41"/>
    <n v="2"/>
    <s v="Wagon"/>
    <n v="88"/>
    <m/>
    <x v="11"/>
    <m/>
    <m/>
    <x v="5"/>
    <x v="0"/>
    <n v="1"/>
    <m/>
    <m/>
    <m/>
    <n v="1"/>
    <n v="0"/>
    <n v="0"/>
    <x v="1"/>
    <s v="PAYG"/>
    <d v="1899-12-30T00:00:00"/>
    <d v="1899-12-30T00:00:00"/>
    <x v="0"/>
    <m/>
    <m/>
    <m/>
    <d v="2024-06-01T00:00:00"/>
    <d v="2024-09-30T00:00:00"/>
    <n v="2190"/>
    <x v="48"/>
    <m/>
    <m/>
    <m/>
    <m/>
    <s v="n.a."/>
    <m/>
    <m/>
    <n v="0"/>
    <n v="1"/>
    <m/>
    <e v="#N/A"/>
    <m/>
    <m/>
    <m/>
    <m/>
    <m/>
    <m/>
    <m/>
    <m/>
    <m/>
    <m/>
    <m/>
    <m/>
    <m/>
    <m/>
    <m/>
    <m/>
    <m/>
    <m/>
    <m/>
    <m/>
    <m/>
    <n v="140000"/>
    <m/>
    <m/>
    <s v="Euro"/>
    <n v="16.59"/>
    <m/>
    <m/>
    <m/>
    <m/>
    <n v="17.45"/>
    <m/>
    <m/>
    <m/>
    <m/>
    <m/>
    <m/>
    <m/>
    <m/>
    <m/>
    <m/>
    <m/>
    <m/>
    <m/>
    <m/>
    <m/>
    <m/>
    <m/>
    <m/>
    <m/>
    <m/>
    <n v="1"/>
    <m/>
  </r>
  <r>
    <m/>
    <s v="V700010"/>
    <s v="2021-2420-8"/>
    <x v="41"/>
    <n v="2"/>
    <s v="Wagon"/>
    <n v="89"/>
    <m/>
    <x v="11"/>
    <m/>
    <m/>
    <x v="5"/>
    <x v="0"/>
    <n v="1"/>
    <m/>
    <m/>
    <m/>
    <n v="1"/>
    <n v="0"/>
    <n v="0"/>
    <x v="1"/>
    <s v="PAYG"/>
    <d v="1899-12-30T00:00:00"/>
    <d v="1899-12-30T00:00:00"/>
    <x v="0"/>
    <m/>
    <m/>
    <m/>
    <d v="2024-06-01T00:00:00"/>
    <d v="2024-09-30T00:00:00"/>
    <n v="2190"/>
    <x v="48"/>
    <m/>
    <m/>
    <m/>
    <m/>
    <s v="n.a."/>
    <m/>
    <m/>
    <n v="0"/>
    <n v="1"/>
    <m/>
    <e v="#N/A"/>
    <m/>
    <m/>
    <m/>
    <m/>
    <m/>
    <m/>
    <m/>
    <m/>
    <m/>
    <m/>
    <m/>
    <m/>
    <m/>
    <m/>
    <m/>
    <m/>
    <m/>
    <m/>
    <m/>
    <m/>
    <m/>
    <n v="140000"/>
    <m/>
    <m/>
    <s v="Euro"/>
    <n v="16.59"/>
    <m/>
    <m/>
    <m/>
    <m/>
    <n v="17.45"/>
    <m/>
    <m/>
    <m/>
    <m/>
    <m/>
    <m/>
    <m/>
    <m/>
    <m/>
    <m/>
    <m/>
    <m/>
    <m/>
    <m/>
    <m/>
    <m/>
    <m/>
    <m/>
    <m/>
    <m/>
    <n v="1"/>
    <m/>
  </r>
  <r>
    <m/>
    <s v="V700010"/>
    <s v="2021-2420-8"/>
    <x v="41"/>
    <n v="2"/>
    <s v="Wagon"/>
    <n v="90"/>
    <m/>
    <x v="11"/>
    <m/>
    <m/>
    <x v="5"/>
    <x v="0"/>
    <n v="1"/>
    <m/>
    <m/>
    <m/>
    <n v="1"/>
    <n v="0"/>
    <n v="0"/>
    <x v="1"/>
    <s v="PAYG"/>
    <d v="1899-12-30T00:00:00"/>
    <d v="1899-12-30T00:00:00"/>
    <x v="0"/>
    <m/>
    <m/>
    <m/>
    <d v="2024-06-01T00:00:00"/>
    <d v="2024-09-30T00:00:00"/>
    <n v="2190"/>
    <x v="48"/>
    <m/>
    <m/>
    <m/>
    <m/>
    <s v="n.a."/>
    <m/>
    <m/>
    <n v="0"/>
    <n v="1"/>
    <m/>
    <e v="#N/A"/>
    <m/>
    <m/>
    <m/>
    <m/>
    <m/>
    <m/>
    <m/>
    <m/>
    <m/>
    <m/>
    <m/>
    <m/>
    <m/>
    <m/>
    <m/>
    <m/>
    <m/>
    <m/>
    <m/>
    <m/>
    <m/>
    <n v="140000"/>
    <m/>
    <m/>
    <s v="Euro"/>
    <n v="16.59"/>
    <m/>
    <m/>
    <m/>
    <m/>
    <n v="17.45"/>
    <m/>
    <m/>
    <m/>
    <m/>
    <m/>
    <m/>
    <m/>
    <m/>
    <m/>
    <m/>
    <m/>
    <m/>
    <m/>
    <m/>
    <m/>
    <m/>
    <m/>
    <m/>
    <m/>
    <m/>
    <n v="1"/>
    <m/>
  </r>
  <r>
    <m/>
    <s v="V700010"/>
    <s v="2021-2420-8"/>
    <x v="41"/>
    <n v="2"/>
    <s v="Wagon"/>
    <n v="91"/>
    <m/>
    <x v="11"/>
    <m/>
    <m/>
    <x v="5"/>
    <x v="0"/>
    <n v="1"/>
    <m/>
    <m/>
    <m/>
    <n v="1"/>
    <n v="0"/>
    <n v="0"/>
    <x v="1"/>
    <s v="PAYG"/>
    <d v="1899-12-30T00:00:00"/>
    <d v="1899-12-30T00:00:00"/>
    <x v="0"/>
    <m/>
    <m/>
    <m/>
    <d v="2024-06-01T00:00:00"/>
    <d v="2024-09-30T00:00:00"/>
    <n v="2190"/>
    <x v="48"/>
    <m/>
    <m/>
    <m/>
    <m/>
    <s v="n.a."/>
    <m/>
    <m/>
    <n v="0"/>
    <n v="1"/>
    <m/>
    <e v="#N/A"/>
    <m/>
    <m/>
    <m/>
    <m/>
    <m/>
    <m/>
    <m/>
    <m/>
    <m/>
    <m/>
    <m/>
    <m/>
    <m/>
    <m/>
    <m/>
    <m/>
    <m/>
    <m/>
    <m/>
    <m/>
    <m/>
    <n v="140000"/>
    <m/>
    <m/>
    <s v="Euro"/>
    <n v="16.59"/>
    <m/>
    <m/>
    <m/>
    <m/>
    <n v="17.45"/>
    <m/>
    <m/>
    <m/>
    <m/>
    <m/>
    <m/>
    <m/>
    <m/>
    <m/>
    <m/>
    <m/>
    <m/>
    <m/>
    <m/>
    <m/>
    <m/>
    <m/>
    <m/>
    <m/>
    <m/>
    <n v="1"/>
    <m/>
  </r>
  <r>
    <m/>
    <s v="V700010"/>
    <s v="2021-2420-8"/>
    <x v="41"/>
    <n v="2"/>
    <s v="Wagon"/>
    <n v="92"/>
    <m/>
    <x v="11"/>
    <m/>
    <m/>
    <x v="5"/>
    <x v="0"/>
    <n v="1"/>
    <m/>
    <m/>
    <m/>
    <n v="1"/>
    <n v="0"/>
    <n v="0"/>
    <x v="1"/>
    <s v="PAYG"/>
    <d v="1899-12-30T00:00:00"/>
    <d v="1899-12-30T00:00:00"/>
    <x v="0"/>
    <m/>
    <m/>
    <m/>
    <d v="2024-06-01T00:00:00"/>
    <d v="2024-09-30T00:00:00"/>
    <n v="2190"/>
    <x v="48"/>
    <m/>
    <m/>
    <m/>
    <m/>
    <s v="n.a."/>
    <m/>
    <m/>
    <n v="0"/>
    <n v="1"/>
    <m/>
    <e v="#N/A"/>
    <m/>
    <m/>
    <m/>
    <m/>
    <m/>
    <m/>
    <m/>
    <m/>
    <m/>
    <m/>
    <m/>
    <m/>
    <m/>
    <m/>
    <m/>
    <m/>
    <m/>
    <m/>
    <m/>
    <m/>
    <m/>
    <n v="140000"/>
    <m/>
    <m/>
    <s v="Euro"/>
    <n v="16.59"/>
    <m/>
    <m/>
    <m/>
    <m/>
    <n v="17.45"/>
    <m/>
    <m/>
    <m/>
    <m/>
    <m/>
    <m/>
    <m/>
    <m/>
    <m/>
    <m/>
    <m/>
    <m/>
    <m/>
    <m/>
    <m/>
    <m/>
    <m/>
    <m/>
    <m/>
    <m/>
    <n v="1"/>
    <m/>
  </r>
  <r>
    <m/>
    <s v="V700010"/>
    <s v="2021-2420-8"/>
    <x v="41"/>
    <n v="2"/>
    <s v="Wagon"/>
    <n v="93"/>
    <m/>
    <x v="11"/>
    <m/>
    <m/>
    <x v="5"/>
    <x v="0"/>
    <n v="1"/>
    <m/>
    <m/>
    <m/>
    <n v="1"/>
    <n v="0"/>
    <n v="0"/>
    <x v="1"/>
    <s v="PAYG"/>
    <d v="1899-12-30T00:00:00"/>
    <d v="1899-12-30T00:00:00"/>
    <x v="0"/>
    <m/>
    <m/>
    <m/>
    <d v="2024-06-01T00:00:00"/>
    <d v="2024-09-30T00:00:00"/>
    <n v="2190"/>
    <x v="48"/>
    <m/>
    <m/>
    <m/>
    <m/>
    <s v="n.a."/>
    <m/>
    <m/>
    <n v="0"/>
    <n v="1"/>
    <m/>
    <e v="#N/A"/>
    <m/>
    <m/>
    <m/>
    <m/>
    <m/>
    <m/>
    <m/>
    <m/>
    <m/>
    <m/>
    <m/>
    <m/>
    <m/>
    <m/>
    <m/>
    <m/>
    <m/>
    <m/>
    <m/>
    <m/>
    <m/>
    <n v="140000"/>
    <m/>
    <m/>
    <s v="Euro"/>
    <n v="16.59"/>
    <m/>
    <m/>
    <m/>
    <m/>
    <n v="17.45"/>
    <m/>
    <m/>
    <m/>
    <m/>
    <m/>
    <m/>
    <m/>
    <m/>
    <m/>
    <m/>
    <m/>
    <m/>
    <m/>
    <m/>
    <m/>
    <m/>
    <m/>
    <m/>
    <m/>
    <m/>
    <n v="1"/>
    <m/>
  </r>
  <r>
    <m/>
    <s v="V700010"/>
    <s v="2021-2420-8"/>
    <x v="41"/>
    <n v="2"/>
    <s v="Wagon"/>
    <n v="94"/>
    <m/>
    <x v="11"/>
    <m/>
    <m/>
    <x v="5"/>
    <x v="0"/>
    <n v="1"/>
    <m/>
    <m/>
    <m/>
    <n v="1"/>
    <n v="0"/>
    <n v="0"/>
    <x v="1"/>
    <s v="PAYG"/>
    <d v="1899-12-30T00:00:00"/>
    <d v="1899-12-30T00:00:00"/>
    <x v="0"/>
    <m/>
    <m/>
    <m/>
    <d v="2024-06-01T00:00:00"/>
    <d v="2024-09-30T00:00:00"/>
    <n v="2190"/>
    <x v="48"/>
    <m/>
    <m/>
    <m/>
    <m/>
    <s v="n.a."/>
    <m/>
    <m/>
    <n v="0"/>
    <n v="1"/>
    <m/>
    <e v="#N/A"/>
    <m/>
    <m/>
    <m/>
    <m/>
    <m/>
    <m/>
    <m/>
    <m/>
    <m/>
    <m/>
    <m/>
    <m/>
    <m/>
    <m/>
    <m/>
    <m/>
    <m/>
    <m/>
    <m/>
    <m/>
    <m/>
    <n v="140000"/>
    <m/>
    <m/>
    <s v="Euro"/>
    <n v="16.59"/>
    <m/>
    <m/>
    <m/>
    <m/>
    <n v="17.45"/>
    <m/>
    <m/>
    <m/>
    <m/>
    <m/>
    <m/>
    <m/>
    <m/>
    <m/>
    <m/>
    <m/>
    <m/>
    <m/>
    <m/>
    <m/>
    <m/>
    <m/>
    <m/>
    <m/>
    <m/>
    <n v="1"/>
    <m/>
  </r>
  <r>
    <m/>
    <s v="V700010"/>
    <s v="2021-2420-8"/>
    <x v="41"/>
    <n v="2"/>
    <s v="Wagon"/>
    <n v="95"/>
    <m/>
    <x v="11"/>
    <m/>
    <m/>
    <x v="5"/>
    <x v="0"/>
    <n v="1"/>
    <m/>
    <m/>
    <m/>
    <n v="1"/>
    <n v="0"/>
    <n v="0"/>
    <x v="1"/>
    <s v="PAYG"/>
    <d v="1899-12-30T00:00:00"/>
    <d v="1899-12-30T00:00:00"/>
    <x v="0"/>
    <m/>
    <m/>
    <m/>
    <d v="2024-06-01T00:00:00"/>
    <d v="2024-09-30T00:00:00"/>
    <n v="2190"/>
    <x v="48"/>
    <m/>
    <m/>
    <m/>
    <m/>
    <s v="n.a."/>
    <m/>
    <m/>
    <n v="0"/>
    <n v="1"/>
    <m/>
    <e v="#N/A"/>
    <m/>
    <m/>
    <m/>
    <m/>
    <m/>
    <m/>
    <m/>
    <m/>
    <m/>
    <m/>
    <m/>
    <m/>
    <m/>
    <m/>
    <m/>
    <m/>
    <m/>
    <m/>
    <m/>
    <m/>
    <m/>
    <n v="140000"/>
    <m/>
    <m/>
    <s v="Euro"/>
    <n v="16.59"/>
    <m/>
    <m/>
    <m/>
    <m/>
    <n v="17.45"/>
    <m/>
    <m/>
    <m/>
    <m/>
    <m/>
    <m/>
    <m/>
    <m/>
    <m/>
    <m/>
    <m/>
    <m/>
    <m/>
    <m/>
    <m/>
    <m/>
    <m/>
    <m/>
    <m/>
    <m/>
    <n v="1"/>
    <m/>
  </r>
  <r>
    <m/>
    <s v="V700010"/>
    <s v="2021-2420-8"/>
    <x v="41"/>
    <n v="2"/>
    <s v="Wagon"/>
    <n v="96"/>
    <m/>
    <x v="11"/>
    <m/>
    <m/>
    <x v="5"/>
    <x v="0"/>
    <n v="1"/>
    <m/>
    <m/>
    <m/>
    <n v="1"/>
    <n v="0"/>
    <n v="0"/>
    <x v="1"/>
    <s v="PAYG"/>
    <d v="1899-12-30T00:00:00"/>
    <d v="1899-12-30T00:00:00"/>
    <x v="0"/>
    <m/>
    <m/>
    <m/>
    <d v="2024-06-01T00:00:00"/>
    <d v="2024-09-30T00:00:00"/>
    <n v="2190"/>
    <x v="48"/>
    <m/>
    <m/>
    <m/>
    <m/>
    <s v="n.a."/>
    <m/>
    <m/>
    <n v="0"/>
    <n v="1"/>
    <m/>
    <e v="#N/A"/>
    <m/>
    <m/>
    <m/>
    <m/>
    <m/>
    <m/>
    <m/>
    <m/>
    <m/>
    <m/>
    <m/>
    <m/>
    <m/>
    <m/>
    <m/>
    <m/>
    <m/>
    <m/>
    <m/>
    <m/>
    <m/>
    <n v="140000"/>
    <m/>
    <m/>
    <s v="Euro"/>
    <n v="16.59"/>
    <m/>
    <m/>
    <m/>
    <m/>
    <n v="17.45"/>
    <m/>
    <m/>
    <m/>
    <m/>
    <m/>
    <m/>
    <m/>
    <m/>
    <m/>
    <m/>
    <m/>
    <m/>
    <m/>
    <m/>
    <m/>
    <m/>
    <m/>
    <m/>
    <m/>
    <m/>
    <n v="1"/>
    <m/>
  </r>
  <r>
    <m/>
    <s v="V700010"/>
    <s v="2021-2420-8"/>
    <x v="41"/>
    <n v="2"/>
    <s v="Wagon"/>
    <n v="97"/>
    <m/>
    <x v="11"/>
    <m/>
    <m/>
    <x v="5"/>
    <x v="0"/>
    <n v="1"/>
    <m/>
    <m/>
    <m/>
    <n v="1"/>
    <n v="0"/>
    <n v="0"/>
    <x v="1"/>
    <s v="PAYG"/>
    <d v="1899-12-30T00:00:00"/>
    <d v="1899-12-30T00:00:00"/>
    <x v="0"/>
    <m/>
    <m/>
    <m/>
    <d v="2024-06-01T00:00:00"/>
    <d v="2024-09-30T00:00:00"/>
    <n v="2190"/>
    <x v="48"/>
    <m/>
    <m/>
    <m/>
    <m/>
    <s v="n.a."/>
    <m/>
    <m/>
    <n v="0"/>
    <n v="1"/>
    <m/>
    <e v="#N/A"/>
    <m/>
    <m/>
    <m/>
    <m/>
    <m/>
    <m/>
    <m/>
    <m/>
    <m/>
    <m/>
    <m/>
    <m/>
    <m/>
    <m/>
    <m/>
    <m/>
    <m/>
    <m/>
    <m/>
    <m/>
    <m/>
    <n v="140000"/>
    <m/>
    <m/>
    <s v="Euro"/>
    <n v="16.59"/>
    <m/>
    <m/>
    <m/>
    <m/>
    <n v="17.45"/>
    <m/>
    <m/>
    <m/>
    <m/>
    <m/>
    <m/>
    <m/>
    <m/>
    <m/>
    <m/>
    <m/>
    <m/>
    <m/>
    <m/>
    <m/>
    <m/>
    <m/>
    <m/>
    <m/>
    <m/>
    <n v="1"/>
    <m/>
  </r>
  <r>
    <m/>
    <s v="V700010"/>
    <s v="2021-2420-8"/>
    <x v="41"/>
    <n v="2"/>
    <s v="Wagon"/>
    <n v="98"/>
    <m/>
    <x v="11"/>
    <m/>
    <m/>
    <x v="5"/>
    <x v="0"/>
    <n v="1"/>
    <m/>
    <m/>
    <m/>
    <n v="1"/>
    <n v="0"/>
    <n v="0"/>
    <x v="1"/>
    <s v="PAYG"/>
    <d v="1899-12-30T00:00:00"/>
    <d v="1899-12-30T00:00:00"/>
    <x v="0"/>
    <m/>
    <m/>
    <m/>
    <d v="2024-06-01T00:00:00"/>
    <d v="2024-09-30T00:00:00"/>
    <n v="2190"/>
    <x v="48"/>
    <m/>
    <m/>
    <m/>
    <m/>
    <s v="n.a."/>
    <m/>
    <m/>
    <n v="0"/>
    <n v="1"/>
    <m/>
    <e v="#N/A"/>
    <m/>
    <m/>
    <m/>
    <m/>
    <m/>
    <m/>
    <m/>
    <m/>
    <m/>
    <m/>
    <m/>
    <m/>
    <m/>
    <m/>
    <m/>
    <m/>
    <m/>
    <m/>
    <m/>
    <m/>
    <m/>
    <n v="140000"/>
    <m/>
    <m/>
    <s v="Euro"/>
    <n v="16.59"/>
    <m/>
    <m/>
    <m/>
    <m/>
    <n v="17.45"/>
    <m/>
    <m/>
    <m/>
    <m/>
    <m/>
    <m/>
    <m/>
    <m/>
    <m/>
    <m/>
    <m/>
    <m/>
    <m/>
    <m/>
    <m/>
    <m/>
    <m/>
    <m/>
    <m/>
    <m/>
    <n v="1"/>
    <m/>
  </r>
  <r>
    <m/>
    <s v="V700010"/>
    <s v="2021-2420-8"/>
    <x v="41"/>
    <n v="2"/>
    <s v="Wagon"/>
    <n v="99"/>
    <m/>
    <x v="11"/>
    <m/>
    <m/>
    <x v="5"/>
    <x v="0"/>
    <n v="1"/>
    <m/>
    <m/>
    <m/>
    <n v="1"/>
    <n v="0"/>
    <n v="0"/>
    <x v="1"/>
    <s v="PAYG"/>
    <d v="1899-12-30T00:00:00"/>
    <d v="1899-12-30T00:00:00"/>
    <x v="0"/>
    <m/>
    <m/>
    <m/>
    <d v="2024-06-01T00:00:00"/>
    <d v="2024-09-30T00:00:00"/>
    <n v="2190"/>
    <x v="48"/>
    <m/>
    <m/>
    <m/>
    <m/>
    <s v="n.a."/>
    <m/>
    <m/>
    <n v="0"/>
    <n v="1"/>
    <m/>
    <e v="#N/A"/>
    <m/>
    <m/>
    <m/>
    <m/>
    <m/>
    <m/>
    <m/>
    <m/>
    <m/>
    <m/>
    <m/>
    <m/>
    <m/>
    <m/>
    <m/>
    <m/>
    <m/>
    <m/>
    <m/>
    <m/>
    <m/>
    <n v="140000"/>
    <m/>
    <m/>
    <s v="Euro"/>
    <n v="16.59"/>
    <m/>
    <m/>
    <m/>
    <m/>
    <n v="17.45"/>
    <m/>
    <m/>
    <m/>
    <m/>
    <m/>
    <m/>
    <m/>
    <m/>
    <m/>
    <m/>
    <m/>
    <m/>
    <m/>
    <m/>
    <m/>
    <m/>
    <m/>
    <m/>
    <m/>
    <m/>
    <n v="1"/>
    <m/>
  </r>
  <r>
    <m/>
    <s v="V700010"/>
    <s v="2021-2420-8"/>
    <x v="41"/>
    <n v="2"/>
    <s v="Wagon"/>
    <n v="100"/>
    <m/>
    <x v="11"/>
    <m/>
    <m/>
    <x v="5"/>
    <x v="0"/>
    <n v="1"/>
    <m/>
    <m/>
    <m/>
    <n v="1"/>
    <n v="0"/>
    <n v="0"/>
    <x v="1"/>
    <s v="PAYG"/>
    <d v="1899-12-30T00:00:00"/>
    <d v="1899-12-30T00:00:00"/>
    <x v="0"/>
    <m/>
    <m/>
    <m/>
    <d v="2024-06-01T00:00:00"/>
    <d v="2024-09-30T00:00:00"/>
    <n v="2190"/>
    <x v="48"/>
    <m/>
    <m/>
    <m/>
    <m/>
    <s v="n.a."/>
    <m/>
    <m/>
    <n v="0"/>
    <n v="1"/>
    <m/>
    <e v="#N/A"/>
    <m/>
    <m/>
    <m/>
    <m/>
    <m/>
    <m/>
    <m/>
    <m/>
    <m/>
    <m/>
    <m/>
    <m/>
    <m/>
    <m/>
    <m/>
    <m/>
    <m/>
    <m/>
    <m/>
    <m/>
    <m/>
    <n v="140000"/>
    <m/>
    <m/>
    <s v="Euro"/>
    <n v="16.59"/>
    <m/>
    <m/>
    <m/>
    <m/>
    <n v="17.45"/>
    <m/>
    <m/>
    <m/>
    <m/>
    <m/>
    <m/>
    <m/>
    <m/>
    <m/>
    <m/>
    <m/>
    <m/>
    <m/>
    <m/>
    <m/>
    <m/>
    <m/>
    <m/>
    <m/>
    <m/>
    <n v="1"/>
    <m/>
  </r>
  <r>
    <s v="LOA ok CMI 20.06.25"/>
    <s v="V400010"/>
    <s v="2021-2420-9"/>
    <x v="41"/>
    <m/>
    <s v="Header"/>
    <m/>
    <m/>
    <x v="11"/>
    <s v="DEU"/>
    <s v="Middle EU - DBC"/>
    <x v="5"/>
    <x v="3"/>
    <n v="23"/>
    <m/>
    <m/>
    <n v="0"/>
    <n v="23"/>
    <n v="23"/>
    <n v="23"/>
    <x v="4"/>
    <m/>
    <m/>
    <m/>
    <x v="3"/>
    <s v="bis zu 50% early termination möglich mit versch. Pönalen"/>
    <d v="2025-09-01T00:00:00"/>
    <d v="2029-07-31T00:00:00"/>
    <m/>
    <m/>
    <n v="1429"/>
    <x v="45"/>
    <m/>
    <m/>
    <m/>
    <m/>
    <s v="with various options"/>
    <m/>
    <m/>
    <n v="3"/>
    <n v="0"/>
    <m/>
    <m/>
    <n v="0"/>
    <n v="0"/>
    <n v="0"/>
    <m/>
    <m/>
    <m/>
    <m/>
    <m/>
    <n v="1429"/>
    <s v="A"/>
    <n v="64"/>
    <n v="1"/>
    <s v="DEU"/>
    <s v="Not required"/>
    <s v="N"/>
    <s v="N"/>
    <n v="24"/>
    <m/>
    <m/>
    <m/>
    <m/>
    <n v="140000"/>
    <m/>
    <m/>
    <s v="Euro"/>
    <n v="26.23"/>
    <n v="0"/>
    <m/>
    <m/>
    <n v="0"/>
    <n v="26.23"/>
    <n v="0"/>
    <n v="780"/>
    <n v="0"/>
    <n v="0"/>
    <n v="0"/>
    <s v="0.00"/>
    <n v="0"/>
    <n v="0"/>
    <n v="0"/>
    <n v="0"/>
    <n v="26.23"/>
    <n v="0"/>
    <n v="26.23"/>
    <n v="0.9683568433091879"/>
    <n v="0"/>
    <n v="25.4"/>
    <n v="25.4"/>
    <n v="3220000"/>
    <m/>
    <s v="Y"/>
    <n v="1"/>
    <n v="219597.56"/>
  </r>
  <r>
    <m/>
    <s v="V400010"/>
    <s v="2021-2420-9"/>
    <x v="41"/>
    <n v="1"/>
    <s v="Batch"/>
    <m/>
    <m/>
    <x v="11"/>
    <s v="DEU"/>
    <s v="Middle EU - DBC"/>
    <x v="5"/>
    <x v="3"/>
    <n v="23"/>
    <m/>
    <m/>
    <n v="0"/>
    <n v="23"/>
    <n v="23"/>
    <n v="23"/>
    <x v="4"/>
    <m/>
    <m/>
    <m/>
    <x v="3"/>
    <m/>
    <m/>
    <m/>
    <d v="2025-09-01T00:00:00"/>
    <d v="2029-07-31T00:00:00"/>
    <m/>
    <x v="45"/>
    <m/>
    <m/>
    <m/>
    <m/>
    <s v="with various options"/>
    <m/>
    <m/>
    <n v="3"/>
    <n v="0"/>
    <m/>
    <m/>
    <n v="0"/>
    <m/>
    <m/>
    <m/>
    <m/>
    <m/>
    <m/>
    <m/>
    <m/>
    <m/>
    <n v="64"/>
    <n v="1"/>
    <s v="DEU"/>
    <s v="Not required"/>
    <s v="N"/>
    <s v="N"/>
    <n v="24"/>
    <n v="0"/>
    <m/>
    <m/>
    <m/>
    <n v="140000"/>
    <n v="0"/>
    <m/>
    <s v="Euro"/>
    <n v="26.23"/>
    <n v="0"/>
    <n v="0"/>
    <n v="0"/>
    <n v="0"/>
    <n v="26.23"/>
    <n v="0"/>
    <n v="780"/>
    <n v="0"/>
    <n v="0"/>
    <n v="0"/>
    <s v="0.00"/>
    <n v="0"/>
    <n v="0"/>
    <n v="0"/>
    <n v="0"/>
    <n v="26.23"/>
    <n v="0"/>
    <n v="26.23"/>
    <n v="0.9683568433091879"/>
    <n v="0"/>
    <n v="25.4"/>
    <n v="25.4"/>
    <n v="3220000"/>
    <n v="0"/>
    <s v="Y"/>
    <n v="1"/>
    <n v="219597.56"/>
  </r>
  <r>
    <m/>
    <s v="V400010"/>
    <s v="2021-2420-9"/>
    <x v="41"/>
    <n v="1"/>
    <s v="Wagon"/>
    <n v="1"/>
    <s v="37 80 4980 251-5"/>
    <x v="11"/>
    <m/>
    <m/>
    <x v="5"/>
    <x v="3"/>
    <n v="1"/>
    <m/>
    <m/>
    <m/>
    <n v="1"/>
    <n v="1"/>
    <n v="1"/>
    <x v="1"/>
    <n v="0"/>
    <d v="1899-12-30T00:00:00"/>
    <d v="1899-12-30T00:00:00"/>
    <x v="3"/>
    <m/>
    <m/>
    <m/>
    <d v="2025-08-22T00:00:00"/>
    <d v="2029-07-31T00:00:00"/>
    <n v="1429"/>
    <x v="45"/>
    <m/>
    <m/>
    <m/>
    <m/>
    <s v="with various options"/>
    <m/>
    <m/>
    <n v="3"/>
    <n v="0"/>
    <m/>
    <m/>
    <m/>
    <m/>
    <m/>
    <m/>
    <m/>
    <m/>
    <m/>
    <m/>
    <m/>
    <m/>
    <m/>
    <m/>
    <m/>
    <m/>
    <m/>
    <m/>
    <m/>
    <m/>
    <m/>
    <d v="2029-02-28T00:00:00"/>
    <m/>
    <n v="140000"/>
    <m/>
    <m/>
    <s v="Euro"/>
    <n v="26.23"/>
    <m/>
    <m/>
    <m/>
    <m/>
    <n v="26.23"/>
    <m/>
    <m/>
    <m/>
    <m/>
    <m/>
    <m/>
    <m/>
    <m/>
    <m/>
    <m/>
    <m/>
    <m/>
    <m/>
    <m/>
    <m/>
    <m/>
    <m/>
    <m/>
    <m/>
    <m/>
    <m/>
    <m/>
  </r>
  <r>
    <m/>
    <s v="V400010"/>
    <s v="2021-2420-9"/>
    <x v="41"/>
    <n v="1"/>
    <s v="Wagon"/>
    <n v="2"/>
    <s v="37 80 4980 252-3"/>
    <x v="11"/>
    <m/>
    <m/>
    <x v="5"/>
    <x v="3"/>
    <n v="1"/>
    <m/>
    <m/>
    <m/>
    <n v="1"/>
    <n v="1"/>
    <n v="1"/>
    <x v="1"/>
    <n v="0"/>
    <d v="1899-12-30T00:00:00"/>
    <d v="1899-12-30T00:00:00"/>
    <x v="3"/>
    <m/>
    <m/>
    <m/>
    <d v="2025-08-22T00:00:00"/>
    <d v="2029-07-31T00:00:00"/>
    <n v="1429"/>
    <x v="45"/>
    <m/>
    <m/>
    <m/>
    <m/>
    <s v="with various options"/>
    <m/>
    <m/>
    <n v="3"/>
    <n v="0"/>
    <m/>
    <m/>
    <m/>
    <m/>
    <m/>
    <m/>
    <m/>
    <m/>
    <m/>
    <m/>
    <m/>
    <m/>
    <m/>
    <m/>
    <m/>
    <m/>
    <m/>
    <m/>
    <m/>
    <m/>
    <m/>
    <d v="2029-02-28T00:00:00"/>
    <m/>
    <n v="140000"/>
    <m/>
    <m/>
    <s v="Euro"/>
    <n v="26.23"/>
    <m/>
    <m/>
    <m/>
    <m/>
    <n v="26.23"/>
    <m/>
    <m/>
    <m/>
    <m/>
    <m/>
    <m/>
    <m/>
    <m/>
    <m/>
    <m/>
    <m/>
    <m/>
    <m/>
    <m/>
    <m/>
    <m/>
    <m/>
    <m/>
    <m/>
    <m/>
    <m/>
    <m/>
  </r>
  <r>
    <m/>
    <s v="V400010"/>
    <s v="2021-2420-9"/>
    <x v="41"/>
    <n v="1"/>
    <s v="Wagon"/>
    <n v="3"/>
    <s v="37 80 4980 253-1"/>
    <x v="11"/>
    <m/>
    <m/>
    <x v="5"/>
    <x v="3"/>
    <n v="1"/>
    <m/>
    <m/>
    <m/>
    <n v="1"/>
    <n v="1"/>
    <n v="1"/>
    <x v="1"/>
    <n v="0"/>
    <d v="1899-12-30T00:00:00"/>
    <d v="1899-12-30T00:00:00"/>
    <x v="3"/>
    <m/>
    <m/>
    <m/>
    <d v="2025-08-22T00:00:00"/>
    <d v="2029-07-31T00:00:00"/>
    <n v="1429"/>
    <x v="45"/>
    <m/>
    <m/>
    <m/>
    <m/>
    <s v="with various options"/>
    <m/>
    <m/>
    <n v="3"/>
    <n v="0"/>
    <m/>
    <m/>
    <m/>
    <m/>
    <m/>
    <m/>
    <m/>
    <m/>
    <m/>
    <m/>
    <m/>
    <m/>
    <m/>
    <m/>
    <m/>
    <m/>
    <m/>
    <m/>
    <m/>
    <m/>
    <m/>
    <d v="2029-02-28T00:00:00"/>
    <m/>
    <n v="140000"/>
    <m/>
    <m/>
    <s v="Euro"/>
    <n v="26.23"/>
    <m/>
    <m/>
    <m/>
    <m/>
    <n v="26.23"/>
    <m/>
    <m/>
    <m/>
    <m/>
    <m/>
    <m/>
    <m/>
    <m/>
    <m/>
    <m/>
    <m/>
    <m/>
    <m/>
    <m/>
    <m/>
    <m/>
    <m/>
    <m/>
    <m/>
    <m/>
    <m/>
    <m/>
  </r>
  <r>
    <m/>
    <s v="V400010"/>
    <s v="2021-2420-9"/>
    <x v="41"/>
    <n v="1"/>
    <s v="Wagon"/>
    <n v="4"/>
    <s v="37 80 4980 254-9"/>
    <x v="11"/>
    <m/>
    <m/>
    <x v="5"/>
    <x v="3"/>
    <n v="1"/>
    <m/>
    <m/>
    <m/>
    <n v="1"/>
    <n v="1"/>
    <n v="1"/>
    <x v="1"/>
    <n v="0"/>
    <d v="1899-12-30T00:00:00"/>
    <d v="1899-12-30T00:00:00"/>
    <x v="3"/>
    <m/>
    <m/>
    <m/>
    <d v="2025-08-22T00:00:00"/>
    <d v="2029-07-31T00:00:00"/>
    <n v="1429"/>
    <x v="45"/>
    <m/>
    <m/>
    <m/>
    <m/>
    <s v="with various options"/>
    <m/>
    <m/>
    <n v="3"/>
    <n v="0"/>
    <m/>
    <m/>
    <m/>
    <m/>
    <m/>
    <m/>
    <m/>
    <m/>
    <m/>
    <m/>
    <m/>
    <m/>
    <m/>
    <m/>
    <m/>
    <m/>
    <m/>
    <m/>
    <m/>
    <m/>
    <m/>
    <d v="2029-02-28T00:00:00"/>
    <m/>
    <n v="140000"/>
    <m/>
    <m/>
    <s v="Euro"/>
    <n v="26.23"/>
    <m/>
    <m/>
    <m/>
    <m/>
    <n v="26.23"/>
    <m/>
    <m/>
    <m/>
    <m/>
    <m/>
    <m/>
    <m/>
    <m/>
    <m/>
    <m/>
    <m/>
    <m/>
    <m/>
    <m/>
    <m/>
    <m/>
    <m/>
    <m/>
    <m/>
    <m/>
    <m/>
    <m/>
  </r>
  <r>
    <m/>
    <s v="V400010"/>
    <s v="2021-2420-9"/>
    <x v="41"/>
    <n v="1"/>
    <s v="Wagon"/>
    <n v="5"/>
    <s v="37 80 4980 255-6"/>
    <x v="11"/>
    <m/>
    <m/>
    <x v="5"/>
    <x v="3"/>
    <n v="1"/>
    <m/>
    <m/>
    <m/>
    <n v="1"/>
    <n v="1"/>
    <n v="1"/>
    <x v="1"/>
    <n v="0"/>
    <d v="1899-12-30T00:00:00"/>
    <d v="1899-12-30T00:00:00"/>
    <x v="3"/>
    <m/>
    <m/>
    <m/>
    <d v="2025-08-22T00:00:00"/>
    <d v="2029-07-31T00:00:00"/>
    <n v="1429"/>
    <x v="45"/>
    <m/>
    <m/>
    <m/>
    <m/>
    <s v="with various options"/>
    <m/>
    <m/>
    <n v="3"/>
    <n v="0"/>
    <m/>
    <m/>
    <m/>
    <m/>
    <m/>
    <m/>
    <m/>
    <m/>
    <m/>
    <m/>
    <m/>
    <m/>
    <m/>
    <m/>
    <m/>
    <m/>
    <m/>
    <m/>
    <m/>
    <m/>
    <m/>
    <d v="2029-02-28T00:00:00"/>
    <m/>
    <n v="140000"/>
    <m/>
    <m/>
    <s v="Euro"/>
    <n v="26.23"/>
    <m/>
    <m/>
    <m/>
    <m/>
    <n v="26.23"/>
    <m/>
    <m/>
    <m/>
    <m/>
    <m/>
    <m/>
    <m/>
    <m/>
    <m/>
    <m/>
    <m/>
    <m/>
    <m/>
    <m/>
    <m/>
    <m/>
    <m/>
    <m/>
    <m/>
    <m/>
    <m/>
    <m/>
  </r>
  <r>
    <m/>
    <s v="V400010"/>
    <s v="2021-2420-9"/>
    <x v="41"/>
    <n v="1"/>
    <s v="Wagon"/>
    <n v="6"/>
    <s v="37 80 4980 259-8"/>
    <x v="11"/>
    <m/>
    <m/>
    <x v="5"/>
    <x v="3"/>
    <n v="1"/>
    <m/>
    <m/>
    <m/>
    <n v="1"/>
    <n v="1"/>
    <n v="1"/>
    <x v="1"/>
    <n v="0"/>
    <d v="1899-12-30T00:00:00"/>
    <d v="1899-12-30T00:00:00"/>
    <x v="3"/>
    <m/>
    <m/>
    <m/>
    <d v="2025-08-22T00:00:00"/>
    <d v="2029-07-31T00:00:00"/>
    <n v="1429"/>
    <x v="45"/>
    <m/>
    <m/>
    <m/>
    <m/>
    <s v="with various options"/>
    <m/>
    <m/>
    <n v="3"/>
    <n v="0"/>
    <m/>
    <m/>
    <m/>
    <m/>
    <m/>
    <m/>
    <m/>
    <m/>
    <m/>
    <m/>
    <m/>
    <m/>
    <m/>
    <m/>
    <m/>
    <m/>
    <m/>
    <m/>
    <m/>
    <m/>
    <m/>
    <d v="2029-02-28T00:00:00"/>
    <m/>
    <n v="140000"/>
    <m/>
    <m/>
    <s v="Euro"/>
    <n v="26.23"/>
    <m/>
    <m/>
    <m/>
    <m/>
    <n v="26.23"/>
    <m/>
    <m/>
    <m/>
    <m/>
    <m/>
    <m/>
    <m/>
    <m/>
    <m/>
    <m/>
    <m/>
    <m/>
    <m/>
    <m/>
    <m/>
    <m/>
    <m/>
    <m/>
    <m/>
    <m/>
    <m/>
    <m/>
  </r>
  <r>
    <m/>
    <s v="V400010"/>
    <s v="2021-2420-9"/>
    <x v="41"/>
    <n v="1"/>
    <s v="Wagon"/>
    <n v="7"/>
    <s v="37 80 4980 260-6"/>
    <x v="11"/>
    <m/>
    <m/>
    <x v="5"/>
    <x v="3"/>
    <n v="1"/>
    <m/>
    <m/>
    <m/>
    <n v="1"/>
    <n v="1"/>
    <n v="1"/>
    <x v="1"/>
    <n v="0"/>
    <d v="1899-12-30T00:00:00"/>
    <d v="1899-12-30T00:00:00"/>
    <x v="3"/>
    <m/>
    <m/>
    <m/>
    <d v="2025-08-22T00:00:00"/>
    <d v="2029-07-31T00:00:00"/>
    <n v="1429"/>
    <x v="45"/>
    <m/>
    <m/>
    <m/>
    <m/>
    <s v="with various options"/>
    <m/>
    <m/>
    <n v="3"/>
    <n v="0"/>
    <m/>
    <m/>
    <m/>
    <m/>
    <m/>
    <m/>
    <m/>
    <m/>
    <m/>
    <m/>
    <m/>
    <m/>
    <m/>
    <m/>
    <m/>
    <m/>
    <m/>
    <m/>
    <m/>
    <m/>
    <m/>
    <d v="2029-02-28T00:00:00"/>
    <m/>
    <n v="140000"/>
    <m/>
    <m/>
    <s v="Euro"/>
    <n v="26.23"/>
    <m/>
    <m/>
    <m/>
    <m/>
    <n v="26.23"/>
    <m/>
    <m/>
    <m/>
    <m/>
    <m/>
    <m/>
    <m/>
    <m/>
    <m/>
    <m/>
    <m/>
    <m/>
    <m/>
    <m/>
    <m/>
    <m/>
    <m/>
    <m/>
    <m/>
    <m/>
    <m/>
    <m/>
  </r>
  <r>
    <m/>
    <s v="V400010"/>
    <s v="2021-2420-9"/>
    <x v="41"/>
    <n v="1"/>
    <s v="Wagon"/>
    <n v="8"/>
    <s v="37 80 4980 600-3"/>
    <x v="11"/>
    <m/>
    <m/>
    <x v="5"/>
    <x v="3"/>
    <n v="1"/>
    <m/>
    <m/>
    <m/>
    <n v="1"/>
    <n v="1"/>
    <n v="1"/>
    <x v="1"/>
    <n v="0"/>
    <d v="1899-12-30T00:00:00"/>
    <d v="1899-12-30T00:00:00"/>
    <x v="3"/>
    <m/>
    <m/>
    <m/>
    <d v="2025-08-22T00:00:00"/>
    <d v="2029-07-31T00:00:00"/>
    <n v="1429"/>
    <x v="45"/>
    <m/>
    <m/>
    <m/>
    <m/>
    <s v="with various options"/>
    <m/>
    <m/>
    <n v="3"/>
    <n v="0"/>
    <m/>
    <m/>
    <m/>
    <m/>
    <m/>
    <m/>
    <m/>
    <m/>
    <m/>
    <m/>
    <m/>
    <m/>
    <m/>
    <m/>
    <m/>
    <m/>
    <m/>
    <m/>
    <m/>
    <m/>
    <m/>
    <d v="2029-02-28T00:00:00"/>
    <m/>
    <n v="140000"/>
    <m/>
    <m/>
    <s v="Euro"/>
    <n v="26.23"/>
    <m/>
    <m/>
    <m/>
    <m/>
    <n v="26.23"/>
    <m/>
    <m/>
    <m/>
    <m/>
    <m/>
    <m/>
    <m/>
    <m/>
    <m/>
    <m/>
    <m/>
    <m/>
    <m/>
    <m/>
    <m/>
    <m/>
    <m/>
    <m/>
    <m/>
    <m/>
    <m/>
    <m/>
  </r>
  <r>
    <m/>
    <s v="V400010"/>
    <s v="2021-2420-9"/>
    <x v="41"/>
    <n v="1"/>
    <s v="Wagon"/>
    <n v="9"/>
    <s v="37 80 4980 603-7"/>
    <x v="11"/>
    <m/>
    <m/>
    <x v="5"/>
    <x v="3"/>
    <n v="1"/>
    <m/>
    <m/>
    <m/>
    <n v="1"/>
    <n v="1"/>
    <n v="1"/>
    <x v="1"/>
    <n v="0"/>
    <d v="1899-12-30T00:00:00"/>
    <d v="1899-12-30T00:00:00"/>
    <x v="3"/>
    <m/>
    <m/>
    <m/>
    <d v="2025-08-22T00:00:00"/>
    <d v="2029-07-31T00:00:00"/>
    <n v="1429"/>
    <x v="45"/>
    <m/>
    <m/>
    <m/>
    <m/>
    <s v="with various options"/>
    <m/>
    <m/>
    <n v="3"/>
    <n v="0"/>
    <m/>
    <m/>
    <m/>
    <m/>
    <m/>
    <m/>
    <m/>
    <m/>
    <m/>
    <m/>
    <m/>
    <m/>
    <m/>
    <m/>
    <m/>
    <m/>
    <m/>
    <m/>
    <m/>
    <m/>
    <m/>
    <d v="2029-02-28T00:00:00"/>
    <m/>
    <n v="140000"/>
    <m/>
    <m/>
    <s v="Euro"/>
    <n v="26.23"/>
    <m/>
    <m/>
    <m/>
    <m/>
    <n v="26.23"/>
    <m/>
    <m/>
    <m/>
    <m/>
    <m/>
    <m/>
    <m/>
    <m/>
    <m/>
    <m/>
    <m/>
    <m/>
    <m/>
    <m/>
    <m/>
    <m/>
    <m/>
    <m/>
    <m/>
    <m/>
    <m/>
    <m/>
  </r>
  <r>
    <m/>
    <s v="V400010"/>
    <s v="2021-2420-9"/>
    <x v="41"/>
    <n v="1"/>
    <s v="Wagon"/>
    <n v="10"/>
    <s v="37 80 4980 609-4"/>
    <x v="11"/>
    <m/>
    <m/>
    <x v="5"/>
    <x v="3"/>
    <n v="1"/>
    <m/>
    <m/>
    <m/>
    <n v="1"/>
    <n v="1"/>
    <n v="1"/>
    <x v="1"/>
    <n v="0"/>
    <d v="1899-12-30T00:00:00"/>
    <d v="1899-12-30T00:00:00"/>
    <x v="3"/>
    <m/>
    <m/>
    <m/>
    <d v="2025-08-22T00:00:00"/>
    <d v="2029-07-31T00:00:00"/>
    <n v="1429"/>
    <x v="45"/>
    <m/>
    <m/>
    <m/>
    <m/>
    <s v="with various options"/>
    <m/>
    <m/>
    <n v="3"/>
    <n v="0"/>
    <m/>
    <m/>
    <m/>
    <m/>
    <m/>
    <m/>
    <m/>
    <m/>
    <m/>
    <m/>
    <m/>
    <m/>
    <m/>
    <m/>
    <m/>
    <m/>
    <m/>
    <m/>
    <m/>
    <m/>
    <m/>
    <d v="2029-02-28T00:00:00"/>
    <m/>
    <n v="140000"/>
    <m/>
    <m/>
    <s v="Euro"/>
    <n v="26.23"/>
    <m/>
    <m/>
    <m/>
    <m/>
    <n v="26.23"/>
    <m/>
    <m/>
    <m/>
    <m/>
    <m/>
    <m/>
    <m/>
    <m/>
    <m/>
    <m/>
    <m/>
    <m/>
    <m/>
    <m/>
    <m/>
    <m/>
    <m/>
    <m/>
    <m/>
    <m/>
    <m/>
    <m/>
  </r>
  <r>
    <m/>
    <s v="V400010"/>
    <s v="2021-2420-9"/>
    <x v="41"/>
    <n v="1"/>
    <s v="Wagon"/>
    <n v="11"/>
    <s v="37 80 4980 610-2"/>
    <x v="11"/>
    <m/>
    <m/>
    <x v="5"/>
    <x v="3"/>
    <n v="1"/>
    <m/>
    <m/>
    <m/>
    <n v="1"/>
    <n v="1"/>
    <n v="1"/>
    <x v="1"/>
    <n v="0"/>
    <d v="1899-12-30T00:00:00"/>
    <d v="1899-12-30T00:00:00"/>
    <x v="3"/>
    <m/>
    <m/>
    <m/>
    <d v="2025-08-22T00:00:00"/>
    <d v="2029-07-31T00:00:00"/>
    <n v="1429"/>
    <x v="45"/>
    <m/>
    <m/>
    <m/>
    <m/>
    <s v="with various options"/>
    <m/>
    <m/>
    <n v="3"/>
    <n v="0"/>
    <m/>
    <m/>
    <m/>
    <m/>
    <m/>
    <m/>
    <m/>
    <m/>
    <m/>
    <m/>
    <m/>
    <m/>
    <m/>
    <m/>
    <m/>
    <m/>
    <m/>
    <m/>
    <m/>
    <m/>
    <m/>
    <d v="2029-02-28T00:00:00"/>
    <m/>
    <n v="140000"/>
    <m/>
    <m/>
    <s v="Euro"/>
    <n v="26.23"/>
    <m/>
    <m/>
    <m/>
    <m/>
    <n v="26.23"/>
    <m/>
    <m/>
    <m/>
    <m/>
    <m/>
    <m/>
    <m/>
    <m/>
    <m/>
    <m/>
    <m/>
    <m/>
    <m/>
    <m/>
    <m/>
    <m/>
    <m/>
    <m/>
    <m/>
    <m/>
    <m/>
    <m/>
  </r>
  <r>
    <m/>
    <s v="V400010"/>
    <s v="2021-2420-9"/>
    <x v="41"/>
    <n v="1"/>
    <s v="Wagon"/>
    <n v="12"/>
    <s v="37 80 4980 611-0"/>
    <x v="11"/>
    <m/>
    <m/>
    <x v="5"/>
    <x v="3"/>
    <n v="1"/>
    <m/>
    <m/>
    <m/>
    <n v="1"/>
    <n v="1"/>
    <n v="1"/>
    <x v="1"/>
    <n v="0"/>
    <d v="1899-12-30T00:00:00"/>
    <d v="1899-12-30T00:00:00"/>
    <x v="3"/>
    <m/>
    <m/>
    <m/>
    <d v="2025-08-22T00:00:00"/>
    <d v="2029-07-31T00:00:00"/>
    <n v="1429"/>
    <x v="45"/>
    <m/>
    <m/>
    <m/>
    <m/>
    <s v="with various options"/>
    <m/>
    <m/>
    <n v="3"/>
    <n v="0"/>
    <m/>
    <m/>
    <m/>
    <m/>
    <m/>
    <m/>
    <m/>
    <m/>
    <m/>
    <m/>
    <m/>
    <m/>
    <m/>
    <m/>
    <m/>
    <m/>
    <m/>
    <m/>
    <m/>
    <m/>
    <m/>
    <d v="2029-02-28T00:00:00"/>
    <m/>
    <n v="140000"/>
    <m/>
    <m/>
    <s v="Euro"/>
    <n v="26.23"/>
    <m/>
    <m/>
    <m/>
    <m/>
    <n v="26.23"/>
    <m/>
    <m/>
    <m/>
    <m/>
    <m/>
    <m/>
    <m/>
    <m/>
    <m/>
    <m/>
    <m/>
    <m/>
    <m/>
    <m/>
    <m/>
    <m/>
    <m/>
    <m/>
    <m/>
    <m/>
    <m/>
    <m/>
  </r>
  <r>
    <m/>
    <s v="V400010"/>
    <s v="2021-2420-9"/>
    <x v="41"/>
    <n v="1"/>
    <s v="Wagon"/>
    <n v="13"/>
    <s v="37 80 4980 657-3"/>
    <x v="11"/>
    <m/>
    <m/>
    <x v="5"/>
    <x v="3"/>
    <n v="1"/>
    <m/>
    <m/>
    <m/>
    <n v="1"/>
    <n v="1"/>
    <n v="1"/>
    <x v="1"/>
    <n v="0"/>
    <d v="1899-12-30T00:00:00"/>
    <d v="1899-12-30T00:00:00"/>
    <x v="3"/>
    <m/>
    <m/>
    <m/>
    <d v="2025-08-22T00:00:00"/>
    <d v="2029-07-31T00:00:00"/>
    <n v="1429"/>
    <x v="45"/>
    <m/>
    <m/>
    <m/>
    <m/>
    <s v="with various options"/>
    <m/>
    <m/>
    <n v="3"/>
    <n v="0"/>
    <m/>
    <s v="bb"/>
    <m/>
    <m/>
    <m/>
    <m/>
    <m/>
    <m/>
    <m/>
    <m/>
    <m/>
    <m/>
    <m/>
    <m/>
    <m/>
    <m/>
    <m/>
    <m/>
    <m/>
    <m/>
    <m/>
    <d v="2029-02-28T00:00:00"/>
    <m/>
    <n v="140000"/>
    <m/>
    <m/>
    <s v="Euro"/>
    <n v="26.23"/>
    <m/>
    <m/>
    <m/>
    <m/>
    <n v="26.23"/>
    <m/>
    <m/>
    <m/>
    <m/>
    <m/>
    <m/>
    <m/>
    <m/>
    <m/>
    <m/>
    <m/>
    <m/>
    <m/>
    <m/>
    <m/>
    <m/>
    <m/>
    <m/>
    <m/>
    <m/>
    <m/>
    <m/>
  </r>
  <r>
    <m/>
    <s v="V400010"/>
    <s v="2021-2420-9"/>
    <x v="41"/>
    <n v="1"/>
    <s v="Wagon"/>
    <n v="14"/>
    <s v="37 80 4980 668-0"/>
    <x v="11"/>
    <m/>
    <m/>
    <x v="5"/>
    <x v="3"/>
    <n v="1"/>
    <m/>
    <m/>
    <m/>
    <n v="1"/>
    <n v="1"/>
    <n v="1"/>
    <x v="1"/>
    <n v="0"/>
    <d v="1899-12-30T00:00:00"/>
    <d v="1899-12-30T00:00:00"/>
    <x v="3"/>
    <m/>
    <m/>
    <m/>
    <d v="2025-08-22T00:00:00"/>
    <d v="2029-07-31T00:00:00"/>
    <n v="1429"/>
    <x v="45"/>
    <m/>
    <m/>
    <m/>
    <m/>
    <s v="with various options"/>
    <m/>
    <m/>
    <n v="3"/>
    <n v="0"/>
    <m/>
    <m/>
    <m/>
    <m/>
    <m/>
    <m/>
    <m/>
    <m/>
    <m/>
    <m/>
    <m/>
    <m/>
    <m/>
    <m/>
    <m/>
    <m/>
    <m/>
    <m/>
    <m/>
    <m/>
    <m/>
    <d v="2029-02-28T00:00:00"/>
    <m/>
    <n v="140000"/>
    <m/>
    <m/>
    <s v="Euro"/>
    <n v="26.23"/>
    <m/>
    <m/>
    <m/>
    <m/>
    <n v="26.23"/>
    <m/>
    <m/>
    <m/>
    <m/>
    <m/>
    <m/>
    <m/>
    <m/>
    <m/>
    <m/>
    <m/>
    <m/>
    <m/>
    <m/>
    <m/>
    <m/>
    <m/>
    <m/>
    <m/>
    <m/>
    <m/>
    <m/>
  </r>
  <r>
    <m/>
    <s v="V400010"/>
    <s v="2021-2420-9"/>
    <x v="41"/>
    <n v="1"/>
    <s v="Wagon"/>
    <n v="15"/>
    <s v="37 80 4980 672-2"/>
    <x v="11"/>
    <m/>
    <m/>
    <x v="5"/>
    <x v="3"/>
    <n v="1"/>
    <m/>
    <m/>
    <m/>
    <n v="1"/>
    <n v="1"/>
    <n v="1"/>
    <x v="1"/>
    <n v="0"/>
    <d v="1899-12-30T00:00:00"/>
    <d v="1899-12-30T00:00:00"/>
    <x v="3"/>
    <m/>
    <m/>
    <m/>
    <d v="2025-08-22T00:00:00"/>
    <d v="2029-07-31T00:00:00"/>
    <n v="1429"/>
    <x v="45"/>
    <m/>
    <m/>
    <m/>
    <m/>
    <s v="with various options"/>
    <m/>
    <m/>
    <n v="3"/>
    <n v="0"/>
    <m/>
    <m/>
    <m/>
    <m/>
    <m/>
    <m/>
    <m/>
    <m/>
    <m/>
    <m/>
    <m/>
    <m/>
    <m/>
    <m/>
    <m/>
    <m/>
    <m/>
    <m/>
    <m/>
    <m/>
    <m/>
    <d v="2029-02-28T00:00:00"/>
    <m/>
    <n v="140000"/>
    <m/>
    <m/>
    <s v="Euro"/>
    <n v="26.23"/>
    <m/>
    <m/>
    <m/>
    <m/>
    <n v="26.23"/>
    <m/>
    <m/>
    <m/>
    <m/>
    <m/>
    <m/>
    <m/>
    <m/>
    <m/>
    <m/>
    <m/>
    <m/>
    <m/>
    <m/>
    <m/>
    <m/>
    <m/>
    <m/>
    <m/>
    <m/>
    <m/>
    <m/>
  </r>
  <r>
    <m/>
    <s v="V400010"/>
    <s v="2021-2420-9"/>
    <x v="41"/>
    <n v="1"/>
    <s v="Wagon"/>
    <n v="16"/>
    <s v="37 80 4980 674-8"/>
    <x v="11"/>
    <m/>
    <m/>
    <x v="5"/>
    <x v="3"/>
    <n v="1"/>
    <m/>
    <m/>
    <m/>
    <n v="1"/>
    <n v="1"/>
    <n v="1"/>
    <x v="1"/>
    <n v="0"/>
    <d v="1899-12-30T00:00:00"/>
    <d v="1899-12-30T00:00:00"/>
    <x v="3"/>
    <m/>
    <m/>
    <m/>
    <d v="2025-08-22T00:00:00"/>
    <d v="2029-07-31T00:00:00"/>
    <n v="1429"/>
    <x v="45"/>
    <m/>
    <m/>
    <m/>
    <m/>
    <s v="with various options"/>
    <m/>
    <m/>
    <n v="3"/>
    <n v="0"/>
    <m/>
    <m/>
    <m/>
    <m/>
    <m/>
    <m/>
    <m/>
    <m/>
    <m/>
    <m/>
    <m/>
    <m/>
    <m/>
    <m/>
    <m/>
    <m/>
    <m/>
    <m/>
    <m/>
    <m/>
    <m/>
    <d v="2029-02-28T00:00:00"/>
    <m/>
    <n v="140000"/>
    <m/>
    <m/>
    <s v="Euro"/>
    <n v="26.23"/>
    <m/>
    <m/>
    <m/>
    <m/>
    <n v="26.23"/>
    <m/>
    <m/>
    <m/>
    <m/>
    <m/>
    <m/>
    <m/>
    <m/>
    <m/>
    <m/>
    <m/>
    <m/>
    <m/>
    <m/>
    <m/>
    <m/>
    <m/>
    <m/>
    <m/>
    <m/>
    <m/>
    <m/>
  </r>
  <r>
    <m/>
    <s v="V400010"/>
    <s v="2021-2420-9"/>
    <x v="41"/>
    <n v="1"/>
    <s v="Wagon"/>
    <n v="17"/>
    <s v="37 80 4980 679-7"/>
    <x v="11"/>
    <m/>
    <m/>
    <x v="5"/>
    <x v="3"/>
    <n v="1"/>
    <m/>
    <m/>
    <m/>
    <n v="1"/>
    <n v="1"/>
    <n v="1"/>
    <x v="1"/>
    <n v="0"/>
    <d v="1899-12-30T00:00:00"/>
    <d v="1899-12-30T00:00:00"/>
    <x v="3"/>
    <m/>
    <m/>
    <m/>
    <d v="2025-08-22T00:00:00"/>
    <d v="2029-07-31T00:00:00"/>
    <n v="1429"/>
    <x v="45"/>
    <m/>
    <m/>
    <m/>
    <m/>
    <s v="with various options"/>
    <m/>
    <m/>
    <n v="3"/>
    <n v="0"/>
    <m/>
    <m/>
    <m/>
    <m/>
    <m/>
    <m/>
    <m/>
    <m/>
    <m/>
    <m/>
    <m/>
    <m/>
    <m/>
    <m/>
    <m/>
    <m/>
    <m/>
    <m/>
    <m/>
    <m/>
    <m/>
    <d v="2029-02-28T00:00:00"/>
    <m/>
    <n v="140000"/>
    <m/>
    <m/>
    <s v="Euro"/>
    <n v="26.23"/>
    <m/>
    <m/>
    <m/>
    <m/>
    <n v="26.23"/>
    <m/>
    <m/>
    <m/>
    <m/>
    <m/>
    <m/>
    <m/>
    <m/>
    <m/>
    <m/>
    <m/>
    <m/>
    <m/>
    <m/>
    <m/>
    <m/>
    <m/>
    <m/>
    <m/>
    <m/>
    <m/>
    <m/>
  </r>
  <r>
    <m/>
    <s v="V400010"/>
    <s v="2021-2420-9"/>
    <x v="41"/>
    <n v="1"/>
    <s v="Wagon"/>
    <n v="18"/>
    <s v="37 80 4980 680-5"/>
    <x v="11"/>
    <m/>
    <m/>
    <x v="5"/>
    <x v="3"/>
    <n v="1"/>
    <m/>
    <m/>
    <m/>
    <n v="1"/>
    <n v="1"/>
    <n v="1"/>
    <x v="1"/>
    <n v="0"/>
    <d v="1899-12-30T00:00:00"/>
    <d v="1899-12-30T00:00:00"/>
    <x v="3"/>
    <m/>
    <m/>
    <m/>
    <d v="2025-08-22T00:00:00"/>
    <d v="2029-07-31T00:00:00"/>
    <n v="1429"/>
    <x v="45"/>
    <m/>
    <m/>
    <m/>
    <m/>
    <s v="with various options"/>
    <m/>
    <m/>
    <n v="3"/>
    <n v="0"/>
    <m/>
    <m/>
    <m/>
    <m/>
    <m/>
    <m/>
    <m/>
    <m/>
    <m/>
    <m/>
    <m/>
    <m/>
    <m/>
    <m/>
    <m/>
    <m/>
    <m/>
    <m/>
    <m/>
    <m/>
    <m/>
    <d v="2029-02-28T00:00:00"/>
    <m/>
    <n v="140000"/>
    <m/>
    <m/>
    <s v="Euro"/>
    <n v="26.23"/>
    <m/>
    <m/>
    <m/>
    <m/>
    <n v="26.23"/>
    <m/>
    <m/>
    <m/>
    <m/>
    <m/>
    <m/>
    <m/>
    <m/>
    <m/>
    <m/>
    <m/>
    <m/>
    <m/>
    <m/>
    <m/>
    <m/>
    <m/>
    <m/>
    <m/>
    <m/>
    <m/>
    <m/>
  </r>
  <r>
    <m/>
    <s v="V400010"/>
    <s v="2021-2420-9"/>
    <x v="41"/>
    <n v="1"/>
    <s v="Wagon"/>
    <n v="19"/>
    <s v="37 80 4980 683-9"/>
    <x v="11"/>
    <m/>
    <m/>
    <x v="5"/>
    <x v="3"/>
    <n v="1"/>
    <m/>
    <m/>
    <m/>
    <n v="1"/>
    <n v="1"/>
    <n v="1"/>
    <x v="1"/>
    <n v="0"/>
    <d v="1899-12-30T00:00:00"/>
    <d v="1899-12-30T00:00:00"/>
    <x v="3"/>
    <m/>
    <m/>
    <m/>
    <d v="2025-08-22T00:00:00"/>
    <d v="2029-07-31T00:00:00"/>
    <n v="1429"/>
    <x v="45"/>
    <m/>
    <m/>
    <m/>
    <m/>
    <s v="with various options"/>
    <m/>
    <m/>
    <n v="3"/>
    <n v="0"/>
    <m/>
    <m/>
    <m/>
    <m/>
    <m/>
    <m/>
    <m/>
    <m/>
    <m/>
    <m/>
    <m/>
    <m/>
    <m/>
    <m/>
    <m/>
    <m/>
    <m/>
    <m/>
    <m/>
    <m/>
    <m/>
    <d v="2029-02-28T00:00:00"/>
    <m/>
    <n v="140000"/>
    <m/>
    <m/>
    <s v="Euro"/>
    <n v="26.23"/>
    <m/>
    <m/>
    <m/>
    <m/>
    <n v="26.23"/>
    <m/>
    <m/>
    <m/>
    <m/>
    <m/>
    <m/>
    <m/>
    <m/>
    <m/>
    <m/>
    <m/>
    <m/>
    <m/>
    <m/>
    <m/>
    <m/>
    <m/>
    <m/>
    <m/>
    <m/>
    <m/>
    <m/>
  </r>
  <r>
    <m/>
    <s v="V400010"/>
    <s v="2021-2420-9"/>
    <x v="41"/>
    <n v="1"/>
    <s v="Wagon"/>
    <n v="20"/>
    <s v="37 80 4980 690-4"/>
    <x v="11"/>
    <m/>
    <m/>
    <x v="5"/>
    <x v="3"/>
    <n v="1"/>
    <m/>
    <m/>
    <m/>
    <n v="1"/>
    <n v="1"/>
    <n v="1"/>
    <x v="1"/>
    <n v="0"/>
    <d v="1899-12-30T00:00:00"/>
    <d v="1899-12-30T00:00:00"/>
    <x v="3"/>
    <m/>
    <m/>
    <m/>
    <d v="2025-08-22T00:00:00"/>
    <d v="2029-07-31T00:00:00"/>
    <n v="1429"/>
    <x v="45"/>
    <m/>
    <m/>
    <m/>
    <m/>
    <s v="with various options"/>
    <m/>
    <m/>
    <n v="3"/>
    <n v="0"/>
    <m/>
    <m/>
    <m/>
    <m/>
    <m/>
    <m/>
    <m/>
    <m/>
    <m/>
    <m/>
    <m/>
    <m/>
    <m/>
    <m/>
    <m/>
    <m/>
    <m/>
    <m/>
    <m/>
    <m/>
    <m/>
    <d v="2029-02-28T00:00:00"/>
    <m/>
    <n v="140000"/>
    <m/>
    <m/>
    <s v="Euro"/>
    <n v="26.23"/>
    <m/>
    <m/>
    <m/>
    <m/>
    <n v="26.23"/>
    <m/>
    <m/>
    <m/>
    <m/>
    <m/>
    <m/>
    <m/>
    <m/>
    <m/>
    <m/>
    <m/>
    <m/>
    <m/>
    <m/>
    <m/>
    <m/>
    <m/>
    <m/>
    <m/>
    <m/>
    <m/>
    <m/>
  </r>
  <r>
    <m/>
    <s v="V400010"/>
    <s v="2021-2420-9"/>
    <x v="41"/>
    <n v="1"/>
    <s v="Wagon"/>
    <n v="21"/>
    <s v="37 80 4980 693-8"/>
    <x v="11"/>
    <m/>
    <m/>
    <x v="5"/>
    <x v="3"/>
    <n v="1"/>
    <m/>
    <m/>
    <m/>
    <n v="1"/>
    <n v="1"/>
    <n v="1"/>
    <x v="1"/>
    <n v="0"/>
    <d v="1899-12-30T00:00:00"/>
    <d v="1899-12-30T00:00:00"/>
    <x v="3"/>
    <m/>
    <m/>
    <m/>
    <d v="2025-08-22T00:00:00"/>
    <d v="2029-07-31T00:00:00"/>
    <n v="1429"/>
    <x v="45"/>
    <m/>
    <m/>
    <m/>
    <m/>
    <s v="with various options"/>
    <m/>
    <m/>
    <n v="3"/>
    <n v="0"/>
    <m/>
    <m/>
    <m/>
    <m/>
    <m/>
    <m/>
    <m/>
    <m/>
    <m/>
    <m/>
    <m/>
    <m/>
    <m/>
    <m/>
    <m/>
    <m/>
    <m/>
    <m/>
    <m/>
    <m/>
    <m/>
    <d v="2029-02-28T00:00:00"/>
    <m/>
    <n v="140000"/>
    <m/>
    <m/>
    <s v="Euro"/>
    <n v="26.23"/>
    <m/>
    <m/>
    <m/>
    <m/>
    <n v="26.23"/>
    <m/>
    <m/>
    <m/>
    <m/>
    <m/>
    <m/>
    <m/>
    <m/>
    <m/>
    <m/>
    <m/>
    <m/>
    <m/>
    <m/>
    <m/>
    <m/>
    <m/>
    <m/>
    <m/>
    <m/>
    <m/>
    <m/>
  </r>
  <r>
    <m/>
    <s v="V400010"/>
    <s v="2021-2420-9"/>
    <x v="41"/>
    <n v="1"/>
    <s v="Wagon"/>
    <n v="22"/>
    <s v="37 80 4980 696-1"/>
    <x v="11"/>
    <m/>
    <m/>
    <x v="5"/>
    <x v="3"/>
    <n v="1"/>
    <m/>
    <m/>
    <m/>
    <n v="1"/>
    <n v="1"/>
    <n v="1"/>
    <x v="1"/>
    <n v="0"/>
    <d v="1899-12-30T00:00:00"/>
    <d v="1899-12-30T00:00:00"/>
    <x v="3"/>
    <m/>
    <m/>
    <m/>
    <d v="2025-08-22T00:00:00"/>
    <d v="2029-07-31T00:00:00"/>
    <n v="1429"/>
    <x v="45"/>
    <m/>
    <m/>
    <m/>
    <m/>
    <s v="with various options"/>
    <m/>
    <m/>
    <n v="3"/>
    <n v="0"/>
    <m/>
    <m/>
    <m/>
    <m/>
    <m/>
    <m/>
    <m/>
    <m/>
    <m/>
    <m/>
    <m/>
    <m/>
    <m/>
    <m/>
    <m/>
    <m/>
    <m/>
    <m/>
    <m/>
    <m/>
    <m/>
    <d v="2029-02-28T00:00:00"/>
    <m/>
    <n v="140000"/>
    <m/>
    <m/>
    <s v="Euro"/>
    <n v="26.23"/>
    <m/>
    <m/>
    <m/>
    <m/>
    <n v="26.23"/>
    <m/>
    <m/>
    <m/>
    <m/>
    <m/>
    <m/>
    <m/>
    <m/>
    <m/>
    <m/>
    <m/>
    <m/>
    <m/>
    <m/>
    <m/>
    <m/>
    <m/>
    <m/>
    <m/>
    <m/>
    <m/>
    <m/>
  </r>
  <r>
    <m/>
    <s v="V400010"/>
    <s v="2021-2420-9"/>
    <x v="41"/>
    <n v="1"/>
    <s v="Wagon"/>
    <n v="23"/>
    <s v="37 80 4980 697-9"/>
    <x v="11"/>
    <m/>
    <m/>
    <x v="5"/>
    <x v="3"/>
    <n v="1"/>
    <m/>
    <m/>
    <m/>
    <n v="1"/>
    <n v="1"/>
    <n v="1"/>
    <x v="1"/>
    <n v="0"/>
    <d v="1899-12-30T00:00:00"/>
    <d v="1899-12-30T00:00:00"/>
    <x v="3"/>
    <m/>
    <m/>
    <m/>
    <d v="2025-08-22T00:00:00"/>
    <d v="2029-07-31T00:00:00"/>
    <n v="1429"/>
    <x v="45"/>
    <m/>
    <m/>
    <m/>
    <m/>
    <s v="with various options"/>
    <m/>
    <m/>
    <n v="3"/>
    <n v="0"/>
    <m/>
    <m/>
    <m/>
    <m/>
    <m/>
    <m/>
    <m/>
    <m/>
    <m/>
    <m/>
    <m/>
    <m/>
    <m/>
    <m/>
    <m/>
    <m/>
    <m/>
    <m/>
    <m/>
    <m/>
    <m/>
    <d v="2029-02-28T00:00:00"/>
    <m/>
    <n v="140000"/>
    <m/>
    <m/>
    <s v="Euro"/>
    <n v="26.23"/>
    <m/>
    <m/>
    <m/>
    <m/>
    <n v="26.23"/>
    <m/>
    <m/>
    <m/>
    <m/>
    <m/>
    <m/>
    <m/>
    <m/>
    <m/>
    <m/>
    <m/>
    <m/>
    <m/>
    <m/>
    <m/>
    <m/>
    <m/>
    <m/>
    <m/>
    <m/>
    <m/>
    <m/>
  </r>
  <r>
    <m/>
    <s v="V300006"/>
    <s v="2021-0019"/>
    <x v="42"/>
    <m/>
    <s v="Header"/>
    <m/>
    <m/>
    <x v="12"/>
    <s v="DEU"/>
    <s v="Middle EU - DEU"/>
    <x v="2"/>
    <x v="0"/>
    <n v="5"/>
    <m/>
    <m/>
    <n v="5"/>
    <n v="0"/>
    <n v="0"/>
    <n v="0"/>
    <x v="3"/>
    <m/>
    <m/>
    <m/>
    <x v="0"/>
    <m/>
    <d v="2021-10-01T00:00:00"/>
    <d v="2023-09-30T00:00:00"/>
    <m/>
    <m/>
    <n v="729"/>
    <x v="39"/>
    <d v="2023-02-06T00:00:00"/>
    <m/>
    <m/>
    <n v="5"/>
    <s v="n.a."/>
    <m/>
    <m/>
    <n v="0"/>
    <n v="3"/>
    <m/>
    <m/>
    <m/>
    <m/>
    <m/>
    <m/>
    <m/>
    <m/>
    <m/>
    <m/>
    <n v="729"/>
    <s v="C"/>
    <n v="83"/>
    <n v="1.1"/>
    <s v="DEU"/>
    <s v="2 Mths Cash Deposit"/>
    <s v="Y"/>
    <s v="N"/>
    <s v="Prolong. Option"/>
    <m/>
    <n v="1"/>
    <m/>
    <m/>
    <n v="40000"/>
    <m/>
    <m/>
    <s v="Euro"/>
    <n v="20.91"/>
    <n v="0"/>
    <n v="0"/>
    <m/>
    <n v="0"/>
    <n v="20.91"/>
    <n v="0"/>
    <n v="0"/>
    <m/>
    <m/>
    <n v="2.35"/>
    <n v="0"/>
    <n v="2.35"/>
    <n v="2.06"/>
    <n v="-2.06"/>
    <n v="0"/>
    <n v="16.5"/>
    <s v="0.00"/>
    <n v="16.5"/>
    <n v="1.040606060606061"/>
    <n v="0"/>
    <n v="17.17"/>
    <n v="16.76"/>
    <n v="200000"/>
    <n v="0"/>
    <s v="N"/>
    <n v="0"/>
    <n v="38056.2"/>
  </r>
  <r>
    <m/>
    <s v="V300006"/>
    <s v="2021-0019"/>
    <x v="42"/>
    <m/>
    <s v="Wagon"/>
    <n v="1"/>
    <m/>
    <x v="12"/>
    <m/>
    <m/>
    <x v="2"/>
    <x v="0"/>
    <n v="1"/>
    <m/>
    <m/>
    <n v="1"/>
    <m/>
    <n v="0"/>
    <n v="0"/>
    <x v="1"/>
    <m/>
    <m/>
    <m/>
    <x v="0"/>
    <m/>
    <m/>
    <m/>
    <e v="#N/A"/>
    <e v="#N/A"/>
    <n v="729"/>
    <x v="1"/>
    <m/>
    <m/>
    <m/>
    <m/>
    <s v="n.a."/>
    <m/>
    <m/>
    <n v="0"/>
    <n v="3"/>
    <m/>
    <e v="#N/A"/>
    <m/>
    <m/>
    <m/>
    <m/>
    <m/>
    <m/>
    <m/>
    <m/>
    <m/>
    <m/>
    <m/>
    <m/>
    <m/>
    <m/>
    <m/>
    <m/>
    <m/>
    <m/>
    <m/>
    <m/>
    <m/>
    <n v="40000"/>
    <m/>
    <m/>
    <s v="Euro"/>
    <n v="20.91"/>
    <m/>
    <m/>
    <m/>
    <m/>
    <e v="#N/A"/>
    <n v="0"/>
    <m/>
    <m/>
    <m/>
    <m/>
    <m/>
    <m/>
    <m/>
    <m/>
    <m/>
    <m/>
    <m/>
    <m/>
    <m/>
    <m/>
    <m/>
    <m/>
    <m/>
    <m/>
    <m/>
    <m/>
    <m/>
  </r>
  <r>
    <m/>
    <s v="V300006"/>
    <s v="2021-0019"/>
    <x v="42"/>
    <m/>
    <s v="Wagon"/>
    <n v="2"/>
    <m/>
    <x v="12"/>
    <m/>
    <m/>
    <x v="2"/>
    <x v="0"/>
    <n v="1"/>
    <m/>
    <m/>
    <n v="1"/>
    <m/>
    <n v="0"/>
    <n v="0"/>
    <x v="1"/>
    <m/>
    <m/>
    <m/>
    <x v="0"/>
    <m/>
    <m/>
    <m/>
    <e v="#N/A"/>
    <e v="#N/A"/>
    <n v="729"/>
    <x v="1"/>
    <m/>
    <m/>
    <m/>
    <m/>
    <s v="n.a."/>
    <m/>
    <m/>
    <n v="0"/>
    <n v="3"/>
    <m/>
    <e v="#N/A"/>
    <m/>
    <m/>
    <m/>
    <m/>
    <m/>
    <m/>
    <m/>
    <m/>
    <m/>
    <m/>
    <m/>
    <m/>
    <m/>
    <m/>
    <m/>
    <m/>
    <m/>
    <m/>
    <m/>
    <m/>
    <m/>
    <n v="40000"/>
    <m/>
    <m/>
    <s v="Euro"/>
    <n v="20.91"/>
    <m/>
    <m/>
    <m/>
    <m/>
    <e v="#N/A"/>
    <n v="0"/>
    <m/>
    <m/>
    <m/>
    <m/>
    <m/>
    <m/>
    <m/>
    <m/>
    <m/>
    <m/>
    <m/>
    <m/>
    <m/>
    <m/>
    <m/>
    <m/>
    <m/>
    <m/>
    <m/>
    <m/>
    <m/>
  </r>
  <r>
    <m/>
    <s v="V300006"/>
    <s v="2021-0019"/>
    <x v="42"/>
    <m/>
    <s v="Wagon"/>
    <n v="3"/>
    <m/>
    <x v="12"/>
    <m/>
    <m/>
    <x v="2"/>
    <x v="0"/>
    <n v="1"/>
    <m/>
    <m/>
    <n v="1"/>
    <m/>
    <n v="0"/>
    <n v="0"/>
    <x v="1"/>
    <m/>
    <m/>
    <m/>
    <x v="0"/>
    <m/>
    <m/>
    <m/>
    <e v="#N/A"/>
    <e v="#N/A"/>
    <n v="729"/>
    <x v="1"/>
    <m/>
    <m/>
    <m/>
    <m/>
    <s v="n.a."/>
    <m/>
    <m/>
    <n v="0"/>
    <n v="3"/>
    <m/>
    <e v="#N/A"/>
    <m/>
    <m/>
    <m/>
    <m/>
    <m/>
    <m/>
    <m/>
    <m/>
    <m/>
    <m/>
    <m/>
    <m/>
    <m/>
    <m/>
    <m/>
    <m/>
    <m/>
    <m/>
    <m/>
    <m/>
    <m/>
    <n v="40000"/>
    <m/>
    <m/>
    <s v="Euro"/>
    <n v="20.91"/>
    <m/>
    <m/>
    <m/>
    <m/>
    <e v="#N/A"/>
    <n v="0"/>
    <m/>
    <m/>
    <m/>
    <m/>
    <m/>
    <m/>
    <m/>
    <m/>
    <m/>
    <m/>
    <m/>
    <m/>
    <m/>
    <m/>
    <m/>
    <m/>
    <m/>
    <m/>
    <m/>
    <m/>
    <m/>
  </r>
  <r>
    <m/>
    <s v="V300006"/>
    <s v="2021-0019"/>
    <x v="42"/>
    <m/>
    <s v="Wagon"/>
    <n v="4"/>
    <m/>
    <x v="12"/>
    <m/>
    <m/>
    <x v="2"/>
    <x v="0"/>
    <n v="1"/>
    <m/>
    <m/>
    <n v="1"/>
    <m/>
    <n v="0"/>
    <n v="0"/>
    <x v="1"/>
    <m/>
    <m/>
    <m/>
    <x v="0"/>
    <m/>
    <m/>
    <m/>
    <e v="#N/A"/>
    <e v="#N/A"/>
    <n v="729"/>
    <x v="1"/>
    <m/>
    <m/>
    <m/>
    <m/>
    <s v="n.a."/>
    <m/>
    <m/>
    <n v="0"/>
    <n v="3"/>
    <m/>
    <e v="#N/A"/>
    <m/>
    <m/>
    <m/>
    <m/>
    <m/>
    <m/>
    <m/>
    <m/>
    <m/>
    <m/>
    <m/>
    <m/>
    <m/>
    <m/>
    <m/>
    <m/>
    <m/>
    <m/>
    <m/>
    <m/>
    <m/>
    <n v="40000"/>
    <m/>
    <m/>
    <s v="Euro"/>
    <n v="20.91"/>
    <m/>
    <m/>
    <m/>
    <m/>
    <e v="#N/A"/>
    <n v="0"/>
    <m/>
    <m/>
    <m/>
    <m/>
    <m/>
    <m/>
    <m/>
    <m/>
    <m/>
    <m/>
    <m/>
    <m/>
    <m/>
    <m/>
    <m/>
    <m/>
    <m/>
    <m/>
    <m/>
    <m/>
    <m/>
  </r>
  <r>
    <m/>
    <s v="V300006"/>
    <s v="2021-0019"/>
    <x v="42"/>
    <m/>
    <s v="Wagon"/>
    <n v="5"/>
    <m/>
    <x v="12"/>
    <m/>
    <m/>
    <x v="2"/>
    <x v="0"/>
    <n v="1"/>
    <m/>
    <m/>
    <n v="1"/>
    <m/>
    <n v="0"/>
    <n v="0"/>
    <x v="1"/>
    <m/>
    <m/>
    <m/>
    <x v="0"/>
    <m/>
    <m/>
    <m/>
    <e v="#N/A"/>
    <e v="#N/A"/>
    <n v="729"/>
    <x v="1"/>
    <m/>
    <m/>
    <m/>
    <m/>
    <s v="n.a."/>
    <m/>
    <m/>
    <n v="0"/>
    <n v="3"/>
    <m/>
    <e v="#N/A"/>
    <m/>
    <m/>
    <m/>
    <m/>
    <m/>
    <m/>
    <m/>
    <m/>
    <m/>
    <m/>
    <m/>
    <m/>
    <m/>
    <m/>
    <m/>
    <m/>
    <m/>
    <m/>
    <m/>
    <m/>
    <m/>
    <n v="40000"/>
    <m/>
    <m/>
    <s v="Euro"/>
    <n v="20.91"/>
    <m/>
    <m/>
    <m/>
    <m/>
    <e v="#N/A"/>
    <n v="0"/>
    <m/>
    <m/>
    <m/>
    <m/>
    <m/>
    <m/>
    <m/>
    <m/>
    <m/>
    <m/>
    <m/>
    <m/>
    <m/>
    <m/>
    <m/>
    <m/>
    <m/>
    <m/>
    <m/>
    <m/>
    <m/>
  </r>
  <r>
    <s v="LOA ok CMI 20.06.25"/>
    <s v="V700004"/>
    <s v="2021-0004"/>
    <x v="43"/>
    <m/>
    <s v="Header"/>
    <m/>
    <m/>
    <x v="13"/>
    <s v="DEU"/>
    <s v="Middle EU - DEU"/>
    <x v="2"/>
    <x v="5"/>
    <n v="44"/>
    <m/>
    <m/>
    <n v="44"/>
    <n v="0"/>
    <n v="0"/>
    <n v="0"/>
    <x v="0"/>
    <s v="PAYG"/>
    <d v="2023-07-14T00:00:00"/>
    <d v="2025-04-30T00:00:00"/>
    <x v="0"/>
    <m/>
    <d v="2021-07-16T00:00:00"/>
    <d v="2026-07-14T00:00:00"/>
    <m/>
    <m/>
    <n v="1824"/>
    <x v="1"/>
    <d v="2025-02-12T00:00:00"/>
    <s v="MFD-Termination"/>
    <m/>
    <n v="44"/>
    <s v="with as-of date"/>
    <m/>
    <m/>
    <n v="1"/>
    <n v="3"/>
    <m/>
    <m/>
    <m/>
    <m/>
    <m/>
    <m/>
    <m/>
    <m/>
    <m/>
    <m/>
    <n v="1824"/>
    <s v="A"/>
    <n v="66"/>
    <n v="1"/>
    <s v="CHE"/>
    <s v="Not required"/>
    <s v="N"/>
    <s v="N"/>
    <m/>
    <m/>
    <m/>
    <m/>
    <m/>
    <n v="60000"/>
    <m/>
    <m/>
    <s v="Euro"/>
    <n v="23.1"/>
    <n v="0"/>
    <n v="0"/>
    <m/>
    <n v="0"/>
    <n v="23.1"/>
    <n v="0"/>
    <n v="850"/>
    <n v="0.05"/>
    <n v="0.05"/>
    <n v="0"/>
    <s v="0.00"/>
    <n v="0"/>
    <n v="0"/>
    <n v="0"/>
    <n v="0"/>
    <n v="23.1"/>
    <n v="0"/>
    <n v="23.1"/>
    <n v="1"/>
    <n v="0"/>
    <n v="23.1"/>
    <n v="22.72027397260274"/>
    <n v="2640000"/>
    <n v="0"/>
    <s v="N"/>
    <n v="0"/>
    <n v="369969.6"/>
  </r>
  <r>
    <m/>
    <s v="V700004"/>
    <s v="2021-0004"/>
    <x v="43"/>
    <n v="1"/>
    <s v="Batch"/>
    <m/>
    <m/>
    <x v="13"/>
    <s v="DEU"/>
    <s v="Middle EU - DEU"/>
    <x v="2"/>
    <x v="5"/>
    <n v="22"/>
    <m/>
    <m/>
    <n v="22"/>
    <n v="0"/>
    <n v="0"/>
    <n v="0"/>
    <x v="0"/>
    <s v="PAYG"/>
    <d v="2023-07-14T00:00:00"/>
    <d v="2025-04-30T00:00:00"/>
    <x v="0"/>
    <m/>
    <m/>
    <m/>
    <d v="2023-07-14T00:00:00"/>
    <d v="2025-05-31T00:00:00"/>
    <m/>
    <x v="0"/>
    <d v="2025-02-12T00:00:00"/>
    <m/>
    <m/>
    <m/>
    <s v="with as-of date"/>
    <d v="2023-07-14T00:00:00"/>
    <m/>
    <n v="1"/>
    <n v="3"/>
    <m/>
    <m/>
    <m/>
    <m/>
    <m/>
    <m/>
    <m/>
    <m/>
    <m/>
    <m/>
    <n v="45121"/>
    <s v="A"/>
    <n v="54"/>
    <n v="1"/>
    <s v="CHE"/>
    <s v="Not required"/>
    <m/>
    <s v="N"/>
    <m/>
    <m/>
    <m/>
    <m/>
    <m/>
    <n v="60000"/>
    <m/>
    <m/>
    <s v="Euro"/>
    <n v="23.1"/>
    <n v="0"/>
    <n v="0"/>
    <m/>
    <n v="0"/>
    <n v="23.1"/>
    <n v="0"/>
    <n v="0"/>
    <n v="0.05"/>
    <n v="0.05"/>
    <n v="0"/>
    <s v="0.00"/>
    <n v="0"/>
    <n v="0"/>
    <n v="0"/>
    <n v="0"/>
    <n v="23.1"/>
    <n v="0"/>
    <n v="23.1"/>
    <n v="1"/>
    <n v="0"/>
    <n v="23.1"/>
    <n v="22.72027397260274"/>
    <n v="1320000"/>
    <n v="0"/>
    <m/>
    <n v="0"/>
    <n v="184984.8"/>
  </r>
  <r>
    <m/>
    <s v="V700004"/>
    <s v="2021-0004"/>
    <x v="43"/>
    <n v="1"/>
    <s v="Wagon"/>
    <n v="1"/>
    <m/>
    <x v="13"/>
    <m/>
    <m/>
    <x v="2"/>
    <x v="5"/>
    <n v="1"/>
    <m/>
    <m/>
    <n v="1"/>
    <m/>
    <n v="0"/>
    <n v="0"/>
    <x v="1"/>
    <s v="PAYG"/>
    <d v="2023-07-14T00:00:00"/>
    <d v="2025-04-30T00:00:00"/>
    <x v="0"/>
    <m/>
    <m/>
    <m/>
    <e v="#N/A"/>
    <e v="#N/A"/>
    <n v="1824"/>
    <x v="1"/>
    <m/>
    <m/>
    <m/>
    <m/>
    <s v="with as-of date"/>
    <d v="2023-07-14T00:00:00"/>
    <m/>
    <n v="1"/>
    <n v="3"/>
    <m/>
    <e v="#N/A"/>
    <m/>
    <m/>
    <m/>
    <m/>
    <m/>
    <m/>
    <m/>
    <m/>
    <m/>
    <m/>
    <m/>
    <m/>
    <m/>
    <m/>
    <m/>
    <m/>
    <m/>
    <m/>
    <m/>
    <m/>
    <m/>
    <n v="60000"/>
    <m/>
    <m/>
    <s v="Euro"/>
    <n v="23.1"/>
    <m/>
    <m/>
    <m/>
    <m/>
    <e v="#N/A"/>
    <m/>
    <m/>
    <m/>
    <m/>
    <m/>
    <m/>
    <m/>
    <m/>
    <m/>
    <m/>
    <m/>
    <m/>
    <m/>
    <m/>
    <m/>
    <m/>
    <m/>
    <m/>
    <m/>
    <m/>
    <m/>
    <m/>
  </r>
  <r>
    <m/>
    <s v="V700004"/>
    <s v="2021-0004"/>
    <x v="43"/>
    <n v="1"/>
    <s v="Wagon"/>
    <n v="2"/>
    <m/>
    <x v="13"/>
    <m/>
    <m/>
    <x v="2"/>
    <x v="5"/>
    <n v="1"/>
    <m/>
    <m/>
    <n v="1"/>
    <m/>
    <n v="0"/>
    <n v="0"/>
    <x v="1"/>
    <s v="PAYG"/>
    <d v="2023-07-14T00:00:00"/>
    <d v="2025-04-30T00:00:00"/>
    <x v="0"/>
    <m/>
    <m/>
    <m/>
    <e v="#N/A"/>
    <e v="#N/A"/>
    <n v="1824"/>
    <x v="1"/>
    <m/>
    <m/>
    <m/>
    <m/>
    <s v="with as-of date"/>
    <d v="2023-07-14T00:00:00"/>
    <m/>
    <n v="1"/>
    <n v="3"/>
    <m/>
    <e v="#N/A"/>
    <m/>
    <m/>
    <m/>
    <m/>
    <m/>
    <m/>
    <m/>
    <m/>
    <m/>
    <m/>
    <m/>
    <m/>
    <m/>
    <m/>
    <m/>
    <m/>
    <m/>
    <m/>
    <m/>
    <m/>
    <m/>
    <n v="60000"/>
    <m/>
    <m/>
    <s v="Euro"/>
    <n v="23.1"/>
    <m/>
    <m/>
    <m/>
    <m/>
    <e v="#N/A"/>
    <m/>
    <m/>
    <m/>
    <m/>
    <m/>
    <m/>
    <m/>
    <m/>
    <m/>
    <m/>
    <m/>
    <m/>
    <m/>
    <m/>
    <m/>
    <m/>
    <m/>
    <m/>
    <m/>
    <m/>
    <m/>
    <m/>
  </r>
  <r>
    <m/>
    <s v="V700004"/>
    <s v="2021-0004"/>
    <x v="43"/>
    <n v="1"/>
    <s v="Wagon"/>
    <n v="3"/>
    <m/>
    <x v="13"/>
    <m/>
    <m/>
    <x v="2"/>
    <x v="5"/>
    <n v="1"/>
    <m/>
    <m/>
    <n v="1"/>
    <m/>
    <n v="0"/>
    <n v="0"/>
    <x v="1"/>
    <s v="PAYG"/>
    <d v="2023-07-14T00:00:00"/>
    <d v="2025-04-30T00:00:00"/>
    <x v="0"/>
    <m/>
    <m/>
    <m/>
    <e v="#N/A"/>
    <e v="#N/A"/>
    <n v="1824"/>
    <x v="1"/>
    <m/>
    <m/>
    <m/>
    <m/>
    <s v="with as-of date"/>
    <d v="2023-07-14T00:00:00"/>
    <m/>
    <n v="1"/>
    <n v="3"/>
    <m/>
    <e v="#N/A"/>
    <m/>
    <m/>
    <m/>
    <m/>
    <m/>
    <m/>
    <m/>
    <m/>
    <m/>
    <m/>
    <m/>
    <m/>
    <m/>
    <m/>
    <m/>
    <m/>
    <m/>
    <m/>
    <m/>
    <m/>
    <m/>
    <n v="60000"/>
    <m/>
    <m/>
    <s v="Euro"/>
    <n v="23.1"/>
    <m/>
    <m/>
    <m/>
    <m/>
    <e v="#N/A"/>
    <m/>
    <m/>
    <m/>
    <m/>
    <m/>
    <m/>
    <m/>
    <m/>
    <m/>
    <m/>
    <m/>
    <m/>
    <m/>
    <m/>
    <m/>
    <m/>
    <m/>
    <m/>
    <m/>
    <m/>
    <m/>
    <m/>
  </r>
  <r>
    <m/>
    <s v="V700004"/>
    <s v="2021-0004"/>
    <x v="43"/>
    <n v="1"/>
    <s v="Wagon"/>
    <n v="4"/>
    <m/>
    <x v="13"/>
    <m/>
    <m/>
    <x v="2"/>
    <x v="5"/>
    <n v="1"/>
    <m/>
    <m/>
    <n v="1"/>
    <m/>
    <n v="0"/>
    <n v="0"/>
    <x v="1"/>
    <s v="PAYG"/>
    <d v="2023-07-14T00:00:00"/>
    <d v="2025-04-30T00:00:00"/>
    <x v="0"/>
    <m/>
    <m/>
    <m/>
    <e v="#N/A"/>
    <e v="#N/A"/>
    <n v="1824"/>
    <x v="1"/>
    <m/>
    <m/>
    <m/>
    <m/>
    <s v="with as-of date"/>
    <d v="2023-07-14T00:00:00"/>
    <m/>
    <n v="1"/>
    <n v="3"/>
    <m/>
    <e v="#N/A"/>
    <m/>
    <m/>
    <m/>
    <m/>
    <m/>
    <m/>
    <m/>
    <m/>
    <m/>
    <m/>
    <m/>
    <m/>
    <m/>
    <m/>
    <m/>
    <m/>
    <m/>
    <m/>
    <m/>
    <m/>
    <m/>
    <n v="60000"/>
    <m/>
    <m/>
    <s v="Euro"/>
    <n v="23.1"/>
    <m/>
    <m/>
    <m/>
    <m/>
    <e v="#N/A"/>
    <m/>
    <m/>
    <m/>
    <m/>
    <m/>
    <m/>
    <m/>
    <m/>
    <m/>
    <m/>
    <m/>
    <m/>
    <m/>
    <m/>
    <m/>
    <m/>
    <m/>
    <m/>
    <m/>
    <m/>
    <m/>
    <m/>
  </r>
  <r>
    <m/>
    <s v="V700004"/>
    <s v="2021-0004"/>
    <x v="43"/>
    <n v="1"/>
    <s v="Wagon"/>
    <n v="5"/>
    <m/>
    <x v="13"/>
    <m/>
    <m/>
    <x v="2"/>
    <x v="5"/>
    <n v="1"/>
    <m/>
    <m/>
    <n v="1"/>
    <m/>
    <n v="0"/>
    <n v="0"/>
    <x v="1"/>
    <s v="PAYG"/>
    <d v="2023-07-14T00:00:00"/>
    <d v="2025-04-30T00:00:00"/>
    <x v="0"/>
    <m/>
    <m/>
    <m/>
    <e v="#N/A"/>
    <e v="#N/A"/>
    <n v="1824"/>
    <x v="1"/>
    <m/>
    <m/>
    <m/>
    <m/>
    <s v="with as-of date"/>
    <d v="2023-07-14T00:00:00"/>
    <m/>
    <n v="1"/>
    <n v="3"/>
    <m/>
    <e v="#N/A"/>
    <m/>
    <m/>
    <m/>
    <m/>
    <m/>
    <m/>
    <m/>
    <m/>
    <m/>
    <m/>
    <m/>
    <m/>
    <m/>
    <m/>
    <m/>
    <m/>
    <m/>
    <m/>
    <m/>
    <m/>
    <m/>
    <n v="60000"/>
    <m/>
    <m/>
    <s v="Euro"/>
    <n v="23.1"/>
    <m/>
    <m/>
    <m/>
    <m/>
    <e v="#N/A"/>
    <m/>
    <m/>
    <m/>
    <m/>
    <m/>
    <m/>
    <m/>
    <m/>
    <m/>
    <m/>
    <m/>
    <m/>
    <m/>
    <m/>
    <m/>
    <m/>
    <m/>
    <m/>
    <m/>
    <m/>
    <m/>
    <m/>
  </r>
  <r>
    <m/>
    <s v="V700004"/>
    <s v="2021-0004"/>
    <x v="43"/>
    <n v="1"/>
    <s v="Wagon"/>
    <n v="6"/>
    <m/>
    <x v="13"/>
    <m/>
    <m/>
    <x v="2"/>
    <x v="5"/>
    <n v="1"/>
    <m/>
    <m/>
    <n v="1"/>
    <m/>
    <n v="0"/>
    <n v="0"/>
    <x v="1"/>
    <s v="PAYG"/>
    <d v="2023-07-14T00:00:00"/>
    <d v="2025-04-30T00:00:00"/>
    <x v="0"/>
    <m/>
    <m/>
    <m/>
    <e v="#N/A"/>
    <e v="#N/A"/>
    <n v="1824"/>
    <x v="1"/>
    <m/>
    <m/>
    <m/>
    <m/>
    <s v="with as-of date"/>
    <d v="2023-07-14T00:00:00"/>
    <m/>
    <n v="1"/>
    <n v="3"/>
    <m/>
    <e v="#N/A"/>
    <m/>
    <m/>
    <m/>
    <m/>
    <m/>
    <m/>
    <m/>
    <m/>
    <m/>
    <m/>
    <m/>
    <m/>
    <m/>
    <m/>
    <m/>
    <m/>
    <m/>
    <m/>
    <m/>
    <m/>
    <m/>
    <n v="60000"/>
    <m/>
    <m/>
    <s v="Euro"/>
    <n v="23.1"/>
    <m/>
    <m/>
    <m/>
    <m/>
    <e v="#N/A"/>
    <m/>
    <m/>
    <m/>
    <m/>
    <m/>
    <m/>
    <m/>
    <m/>
    <m/>
    <m/>
    <m/>
    <m/>
    <m/>
    <m/>
    <m/>
    <m/>
    <m/>
    <m/>
    <m/>
    <m/>
    <m/>
    <m/>
  </r>
  <r>
    <m/>
    <s v="V700004"/>
    <s v="2021-0004"/>
    <x v="43"/>
    <n v="1"/>
    <s v="Wagon"/>
    <n v="7"/>
    <m/>
    <x v="13"/>
    <m/>
    <m/>
    <x v="2"/>
    <x v="5"/>
    <n v="1"/>
    <m/>
    <m/>
    <n v="1"/>
    <m/>
    <n v="0"/>
    <n v="0"/>
    <x v="1"/>
    <s v="PAYG"/>
    <d v="2023-07-14T00:00:00"/>
    <d v="2025-04-30T00:00:00"/>
    <x v="0"/>
    <m/>
    <m/>
    <m/>
    <e v="#N/A"/>
    <e v="#N/A"/>
    <n v="1824"/>
    <x v="1"/>
    <m/>
    <m/>
    <m/>
    <m/>
    <s v="with as-of date"/>
    <d v="2023-07-14T00:00:00"/>
    <m/>
    <n v="1"/>
    <n v="3"/>
    <m/>
    <e v="#N/A"/>
    <m/>
    <m/>
    <m/>
    <m/>
    <m/>
    <m/>
    <m/>
    <m/>
    <m/>
    <m/>
    <m/>
    <m/>
    <m/>
    <m/>
    <m/>
    <m/>
    <m/>
    <m/>
    <m/>
    <m/>
    <m/>
    <n v="60000"/>
    <m/>
    <m/>
    <s v="Euro"/>
    <n v="23.1"/>
    <m/>
    <m/>
    <m/>
    <m/>
    <e v="#N/A"/>
    <m/>
    <m/>
    <m/>
    <m/>
    <m/>
    <m/>
    <m/>
    <m/>
    <m/>
    <m/>
    <m/>
    <m/>
    <m/>
    <m/>
    <m/>
    <m/>
    <m/>
    <m/>
    <m/>
    <m/>
    <m/>
    <m/>
  </r>
  <r>
    <m/>
    <s v="V700004"/>
    <s v="2021-0004"/>
    <x v="43"/>
    <n v="1"/>
    <s v="Wagon"/>
    <n v="8"/>
    <m/>
    <x v="13"/>
    <m/>
    <m/>
    <x v="2"/>
    <x v="5"/>
    <n v="1"/>
    <m/>
    <m/>
    <n v="1"/>
    <m/>
    <n v="0"/>
    <n v="0"/>
    <x v="1"/>
    <s v="PAYG"/>
    <d v="2023-07-14T00:00:00"/>
    <d v="2025-04-30T00:00:00"/>
    <x v="0"/>
    <m/>
    <m/>
    <m/>
    <e v="#N/A"/>
    <e v="#N/A"/>
    <n v="1824"/>
    <x v="1"/>
    <m/>
    <m/>
    <m/>
    <m/>
    <s v="with as-of date"/>
    <d v="2023-07-14T00:00:00"/>
    <m/>
    <n v="1"/>
    <n v="3"/>
    <m/>
    <e v="#N/A"/>
    <m/>
    <m/>
    <m/>
    <m/>
    <m/>
    <m/>
    <m/>
    <m/>
    <m/>
    <m/>
    <m/>
    <m/>
    <m/>
    <m/>
    <m/>
    <m/>
    <m/>
    <m/>
    <m/>
    <m/>
    <m/>
    <n v="60000"/>
    <m/>
    <m/>
    <s v="Euro"/>
    <n v="23.1"/>
    <m/>
    <m/>
    <m/>
    <m/>
    <e v="#N/A"/>
    <m/>
    <m/>
    <m/>
    <m/>
    <m/>
    <m/>
    <m/>
    <m/>
    <m/>
    <m/>
    <m/>
    <m/>
    <m/>
    <m/>
    <m/>
    <m/>
    <m/>
    <m/>
    <m/>
    <m/>
    <m/>
    <m/>
  </r>
  <r>
    <m/>
    <s v="V700004"/>
    <s v="2021-0004"/>
    <x v="43"/>
    <n v="1"/>
    <s v="Wagon"/>
    <n v="9"/>
    <m/>
    <x v="13"/>
    <m/>
    <m/>
    <x v="2"/>
    <x v="5"/>
    <n v="1"/>
    <m/>
    <m/>
    <n v="1"/>
    <m/>
    <n v="0"/>
    <n v="0"/>
    <x v="1"/>
    <s v="PAYG"/>
    <d v="2023-07-14T00:00:00"/>
    <d v="2025-04-30T00:00:00"/>
    <x v="0"/>
    <m/>
    <m/>
    <m/>
    <e v="#N/A"/>
    <e v="#N/A"/>
    <n v="1824"/>
    <x v="1"/>
    <m/>
    <m/>
    <m/>
    <m/>
    <s v="with as-of date"/>
    <d v="2023-07-14T00:00:00"/>
    <m/>
    <n v="1"/>
    <n v="3"/>
    <m/>
    <e v="#N/A"/>
    <m/>
    <m/>
    <m/>
    <m/>
    <m/>
    <m/>
    <m/>
    <m/>
    <m/>
    <m/>
    <m/>
    <m/>
    <m/>
    <m/>
    <m/>
    <m/>
    <m/>
    <m/>
    <m/>
    <m/>
    <m/>
    <n v="60000"/>
    <m/>
    <m/>
    <s v="Euro"/>
    <n v="23.1"/>
    <m/>
    <m/>
    <m/>
    <m/>
    <e v="#N/A"/>
    <m/>
    <m/>
    <m/>
    <m/>
    <m/>
    <m/>
    <m/>
    <m/>
    <m/>
    <m/>
    <m/>
    <m/>
    <m/>
    <m/>
    <m/>
    <m/>
    <m/>
    <m/>
    <m/>
    <m/>
    <m/>
    <m/>
  </r>
  <r>
    <m/>
    <s v="V700004"/>
    <s v="2021-0004"/>
    <x v="43"/>
    <n v="1"/>
    <s v="Wagon"/>
    <n v="10"/>
    <m/>
    <x v="13"/>
    <m/>
    <m/>
    <x v="2"/>
    <x v="5"/>
    <n v="1"/>
    <m/>
    <m/>
    <n v="1"/>
    <m/>
    <n v="0"/>
    <n v="0"/>
    <x v="1"/>
    <s v="PAYG"/>
    <d v="2023-07-14T00:00:00"/>
    <d v="2025-04-30T00:00:00"/>
    <x v="0"/>
    <m/>
    <m/>
    <m/>
    <e v="#N/A"/>
    <e v="#N/A"/>
    <n v="1824"/>
    <x v="1"/>
    <m/>
    <m/>
    <m/>
    <m/>
    <s v="with as-of date"/>
    <d v="2023-07-14T00:00:00"/>
    <m/>
    <n v="1"/>
    <n v="3"/>
    <m/>
    <e v="#N/A"/>
    <m/>
    <m/>
    <m/>
    <m/>
    <m/>
    <m/>
    <m/>
    <m/>
    <m/>
    <m/>
    <m/>
    <m/>
    <m/>
    <m/>
    <m/>
    <m/>
    <m/>
    <m/>
    <m/>
    <m/>
    <m/>
    <n v="60000"/>
    <m/>
    <m/>
    <s v="Euro"/>
    <n v="23.1"/>
    <m/>
    <m/>
    <m/>
    <m/>
    <e v="#N/A"/>
    <m/>
    <m/>
    <m/>
    <m/>
    <m/>
    <m/>
    <m/>
    <m/>
    <m/>
    <m/>
    <m/>
    <m/>
    <m/>
    <m/>
    <m/>
    <m/>
    <m/>
    <m/>
    <m/>
    <m/>
    <m/>
    <m/>
  </r>
  <r>
    <m/>
    <s v="V700004"/>
    <s v="2021-0004"/>
    <x v="43"/>
    <n v="1"/>
    <s v="Wagon"/>
    <n v="11"/>
    <m/>
    <x v="13"/>
    <m/>
    <m/>
    <x v="2"/>
    <x v="5"/>
    <n v="1"/>
    <m/>
    <m/>
    <n v="1"/>
    <m/>
    <n v="0"/>
    <n v="0"/>
    <x v="1"/>
    <s v="PAYG"/>
    <d v="2023-07-14T00:00:00"/>
    <d v="2025-04-30T00:00:00"/>
    <x v="0"/>
    <m/>
    <m/>
    <m/>
    <e v="#N/A"/>
    <e v="#N/A"/>
    <n v="1824"/>
    <x v="1"/>
    <m/>
    <m/>
    <m/>
    <m/>
    <s v="with as-of date"/>
    <d v="2023-07-14T00:00:00"/>
    <m/>
    <n v="1"/>
    <n v="3"/>
    <m/>
    <e v="#N/A"/>
    <m/>
    <m/>
    <m/>
    <m/>
    <m/>
    <m/>
    <m/>
    <m/>
    <m/>
    <m/>
    <m/>
    <m/>
    <m/>
    <m/>
    <m/>
    <m/>
    <m/>
    <m/>
    <m/>
    <m/>
    <m/>
    <n v="60000"/>
    <m/>
    <m/>
    <s v="Euro"/>
    <n v="23.1"/>
    <m/>
    <m/>
    <m/>
    <m/>
    <e v="#N/A"/>
    <m/>
    <m/>
    <m/>
    <m/>
    <m/>
    <m/>
    <m/>
    <m/>
    <m/>
    <m/>
    <m/>
    <m/>
    <m/>
    <m/>
    <m/>
    <m/>
    <m/>
    <m/>
    <m/>
    <m/>
    <m/>
    <m/>
  </r>
  <r>
    <m/>
    <s v="V700004"/>
    <s v="2021-0004"/>
    <x v="43"/>
    <n v="1"/>
    <s v="Wagon"/>
    <n v="12"/>
    <m/>
    <x v="13"/>
    <m/>
    <m/>
    <x v="2"/>
    <x v="5"/>
    <n v="1"/>
    <m/>
    <m/>
    <n v="1"/>
    <m/>
    <n v="0"/>
    <n v="0"/>
    <x v="1"/>
    <s v="PAYG"/>
    <d v="2023-07-14T00:00:00"/>
    <d v="2025-04-30T00:00:00"/>
    <x v="0"/>
    <m/>
    <m/>
    <m/>
    <e v="#N/A"/>
    <e v="#N/A"/>
    <n v="1824"/>
    <x v="1"/>
    <m/>
    <m/>
    <m/>
    <m/>
    <s v="with as-of date"/>
    <d v="2023-07-14T00:00:00"/>
    <m/>
    <n v="1"/>
    <n v="3"/>
    <m/>
    <e v="#N/A"/>
    <m/>
    <m/>
    <m/>
    <m/>
    <m/>
    <m/>
    <m/>
    <m/>
    <m/>
    <m/>
    <m/>
    <m/>
    <m/>
    <m/>
    <m/>
    <m/>
    <m/>
    <m/>
    <m/>
    <m/>
    <m/>
    <n v="60000"/>
    <m/>
    <m/>
    <s v="Euro"/>
    <n v="23.1"/>
    <m/>
    <m/>
    <m/>
    <m/>
    <e v="#N/A"/>
    <m/>
    <m/>
    <m/>
    <m/>
    <m/>
    <m/>
    <m/>
    <m/>
    <m/>
    <m/>
    <m/>
    <m/>
    <m/>
    <m/>
    <m/>
    <m/>
    <m/>
    <m/>
    <m/>
    <m/>
    <m/>
    <m/>
  </r>
  <r>
    <m/>
    <s v="V700004"/>
    <s v="2021-0004"/>
    <x v="43"/>
    <n v="1"/>
    <s v="Wagon"/>
    <n v="13"/>
    <m/>
    <x v="13"/>
    <m/>
    <m/>
    <x v="2"/>
    <x v="5"/>
    <n v="1"/>
    <m/>
    <m/>
    <n v="1"/>
    <m/>
    <n v="0"/>
    <n v="0"/>
    <x v="1"/>
    <s v="PAYG"/>
    <d v="2023-07-14T00:00:00"/>
    <d v="2025-04-30T00:00:00"/>
    <x v="0"/>
    <m/>
    <m/>
    <m/>
    <e v="#N/A"/>
    <e v="#N/A"/>
    <n v="1824"/>
    <x v="1"/>
    <m/>
    <m/>
    <m/>
    <m/>
    <s v="with as-of date"/>
    <d v="2023-07-14T00:00:00"/>
    <m/>
    <n v="1"/>
    <n v="3"/>
    <m/>
    <e v="#N/A"/>
    <m/>
    <m/>
    <m/>
    <m/>
    <m/>
    <m/>
    <m/>
    <m/>
    <m/>
    <m/>
    <m/>
    <m/>
    <m/>
    <m/>
    <m/>
    <m/>
    <m/>
    <m/>
    <m/>
    <m/>
    <m/>
    <n v="60000"/>
    <m/>
    <m/>
    <s v="Euro"/>
    <n v="23.1"/>
    <m/>
    <m/>
    <m/>
    <m/>
    <e v="#N/A"/>
    <m/>
    <m/>
    <m/>
    <m/>
    <m/>
    <m/>
    <m/>
    <m/>
    <m/>
    <m/>
    <m/>
    <m/>
    <m/>
    <m/>
    <m/>
    <m/>
    <m/>
    <m/>
    <m/>
    <m/>
    <m/>
    <m/>
  </r>
  <r>
    <m/>
    <s v="V700004"/>
    <s v="2021-0004"/>
    <x v="43"/>
    <n v="1"/>
    <s v="Wagon"/>
    <n v="14"/>
    <m/>
    <x v="13"/>
    <m/>
    <m/>
    <x v="2"/>
    <x v="5"/>
    <n v="1"/>
    <m/>
    <m/>
    <n v="1"/>
    <m/>
    <n v="0"/>
    <n v="0"/>
    <x v="1"/>
    <s v="PAYG"/>
    <d v="2023-07-14T00:00:00"/>
    <d v="2025-04-30T00:00:00"/>
    <x v="0"/>
    <m/>
    <m/>
    <m/>
    <e v="#N/A"/>
    <e v="#N/A"/>
    <n v="1824"/>
    <x v="1"/>
    <m/>
    <m/>
    <m/>
    <m/>
    <s v="with as-of date"/>
    <d v="2023-07-14T00:00:00"/>
    <m/>
    <n v="1"/>
    <n v="3"/>
    <m/>
    <e v="#N/A"/>
    <m/>
    <m/>
    <m/>
    <m/>
    <m/>
    <m/>
    <m/>
    <m/>
    <m/>
    <m/>
    <m/>
    <m/>
    <m/>
    <m/>
    <m/>
    <m/>
    <m/>
    <m/>
    <m/>
    <m/>
    <m/>
    <n v="60000"/>
    <m/>
    <m/>
    <s v="Euro"/>
    <n v="23.1"/>
    <m/>
    <m/>
    <m/>
    <m/>
    <e v="#N/A"/>
    <m/>
    <m/>
    <m/>
    <m/>
    <m/>
    <m/>
    <m/>
    <m/>
    <m/>
    <m/>
    <m/>
    <m/>
    <m/>
    <m/>
    <m/>
    <m/>
    <m/>
    <m/>
    <m/>
    <m/>
    <m/>
    <m/>
  </r>
  <r>
    <m/>
    <s v="V700004"/>
    <s v="2021-0004"/>
    <x v="43"/>
    <n v="1"/>
    <s v="Wagon"/>
    <n v="15"/>
    <m/>
    <x v="13"/>
    <m/>
    <m/>
    <x v="2"/>
    <x v="5"/>
    <n v="1"/>
    <m/>
    <m/>
    <n v="1"/>
    <m/>
    <n v="0"/>
    <n v="0"/>
    <x v="1"/>
    <s v="PAYG"/>
    <d v="2023-07-14T00:00:00"/>
    <d v="2025-04-30T00:00:00"/>
    <x v="0"/>
    <m/>
    <m/>
    <m/>
    <e v="#N/A"/>
    <e v="#N/A"/>
    <n v="1824"/>
    <x v="1"/>
    <m/>
    <m/>
    <m/>
    <m/>
    <s v="with as-of date"/>
    <d v="2023-07-14T00:00:00"/>
    <m/>
    <n v="1"/>
    <n v="3"/>
    <m/>
    <e v="#N/A"/>
    <m/>
    <m/>
    <m/>
    <m/>
    <m/>
    <m/>
    <m/>
    <m/>
    <m/>
    <m/>
    <m/>
    <m/>
    <m/>
    <m/>
    <m/>
    <m/>
    <m/>
    <m/>
    <m/>
    <m/>
    <m/>
    <n v="60000"/>
    <m/>
    <m/>
    <s v="Euro"/>
    <n v="23.1"/>
    <m/>
    <m/>
    <m/>
    <m/>
    <e v="#N/A"/>
    <m/>
    <m/>
    <m/>
    <m/>
    <m/>
    <m/>
    <m/>
    <m/>
    <m/>
    <m/>
    <m/>
    <m/>
    <m/>
    <m/>
    <m/>
    <m/>
    <m/>
    <m/>
    <m/>
    <m/>
    <m/>
    <m/>
  </r>
  <r>
    <m/>
    <s v="V700004"/>
    <s v="2021-0004"/>
    <x v="43"/>
    <n v="1"/>
    <s v="Wagon"/>
    <n v="16"/>
    <m/>
    <x v="13"/>
    <m/>
    <m/>
    <x v="2"/>
    <x v="5"/>
    <n v="1"/>
    <m/>
    <m/>
    <n v="1"/>
    <m/>
    <n v="0"/>
    <n v="0"/>
    <x v="1"/>
    <s v="PAYG"/>
    <d v="2023-07-14T00:00:00"/>
    <d v="2025-04-30T00:00:00"/>
    <x v="0"/>
    <m/>
    <m/>
    <m/>
    <e v="#N/A"/>
    <e v="#N/A"/>
    <n v="1824"/>
    <x v="1"/>
    <m/>
    <m/>
    <m/>
    <m/>
    <s v="with as-of date"/>
    <d v="2023-07-14T00:00:00"/>
    <m/>
    <n v="1"/>
    <n v="3"/>
    <m/>
    <e v="#N/A"/>
    <m/>
    <m/>
    <m/>
    <m/>
    <m/>
    <m/>
    <m/>
    <m/>
    <m/>
    <m/>
    <m/>
    <m/>
    <m/>
    <m/>
    <m/>
    <m/>
    <m/>
    <m/>
    <m/>
    <m/>
    <m/>
    <n v="60000"/>
    <m/>
    <m/>
    <s v="Euro"/>
    <n v="23.1"/>
    <m/>
    <m/>
    <m/>
    <m/>
    <e v="#N/A"/>
    <m/>
    <m/>
    <m/>
    <m/>
    <m/>
    <m/>
    <m/>
    <m/>
    <m/>
    <m/>
    <m/>
    <m/>
    <m/>
    <m/>
    <m/>
    <m/>
    <m/>
    <m/>
    <m/>
    <m/>
    <m/>
    <m/>
  </r>
  <r>
    <m/>
    <s v="V700004"/>
    <s v="2021-0004"/>
    <x v="43"/>
    <n v="1"/>
    <s v="Wagon"/>
    <n v="17"/>
    <m/>
    <x v="13"/>
    <m/>
    <m/>
    <x v="2"/>
    <x v="5"/>
    <n v="1"/>
    <m/>
    <m/>
    <n v="1"/>
    <m/>
    <n v="0"/>
    <n v="0"/>
    <x v="1"/>
    <s v="PAYG"/>
    <d v="2023-07-14T00:00:00"/>
    <d v="2025-04-30T00:00:00"/>
    <x v="0"/>
    <m/>
    <m/>
    <m/>
    <e v="#N/A"/>
    <e v="#N/A"/>
    <n v="1824"/>
    <x v="1"/>
    <m/>
    <m/>
    <m/>
    <m/>
    <s v="with as-of date"/>
    <d v="2023-07-14T00:00:00"/>
    <m/>
    <n v="1"/>
    <n v="3"/>
    <m/>
    <e v="#N/A"/>
    <m/>
    <m/>
    <m/>
    <m/>
    <m/>
    <m/>
    <m/>
    <m/>
    <m/>
    <m/>
    <m/>
    <m/>
    <m/>
    <m/>
    <m/>
    <m/>
    <m/>
    <m/>
    <m/>
    <m/>
    <m/>
    <n v="60000"/>
    <m/>
    <m/>
    <s v="Euro"/>
    <n v="23.1"/>
    <m/>
    <m/>
    <m/>
    <m/>
    <e v="#N/A"/>
    <m/>
    <m/>
    <m/>
    <m/>
    <m/>
    <m/>
    <m/>
    <m/>
    <m/>
    <m/>
    <m/>
    <m/>
    <m/>
    <m/>
    <m/>
    <m/>
    <m/>
    <m/>
    <m/>
    <m/>
    <m/>
    <m/>
  </r>
  <r>
    <m/>
    <s v="V700004"/>
    <s v="2021-0004"/>
    <x v="43"/>
    <n v="1"/>
    <s v="Wagon"/>
    <n v="18"/>
    <m/>
    <x v="13"/>
    <m/>
    <m/>
    <x v="2"/>
    <x v="5"/>
    <n v="1"/>
    <m/>
    <m/>
    <n v="1"/>
    <m/>
    <n v="0"/>
    <n v="0"/>
    <x v="1"/>
    <s v="PAYG"/>
    <d v="2023-07-14T00:00:00"/>
    <d v="2025-04-30T00:00:00"/>
    <x v="0"/>
    <m/>
    <m/>
    <m/>
    <e v="#N/A"/>
    <e v="#N/A"/>
    <n v="1824"/>
    <x v="1"/>
    <m/>
    <m/>
    <m/>
    <m/>
    <s v="with as-of date"/>
    <d v="2023-07-14T00:00:00"/>
    <m/>
    <n v="1"/>
    <n v="3"/>
    <m/>
    <e v="#N/A"/>
    <m/>
    <m/>
    <m/>
    <m/>
    <m/>
    <m/>
    <m/>
    <m/>
    <m/>
    <m/>
    <m/>
    <m/>
    <m/>
    <m/>
    <m/>
    <m/>
    <m/>
    <m/>
    <m/>
    <m/>
    <m/>
    <n v="60000"/>
    <m/>
    <m/>
    <s v="Euro"/>
    <n v="23.1"/>
    <m/>
    <m/>
    <m/>
    <m/>
    <e v="#N/A"/>
    <m/>
    <m/>
    <m/>
    <m/>
    <m/>
    <m/>
    <m/>
    <m/>
    <m/>
    <m/>
    <m/>
    <m/>
    <m/>
    <m/>
    <m/>
    <m/>
    <m/>
    <m/>
    <m/>
    <m/>
    <m/>
    <m/>
  </r>
  <r>
    <m/>
    <s v="V700004"/>
    <s v="2021-0004"/>
    <x v="43"/>
    <n v="1"/>
    <s v="Wagon"/>
    <n v="19"/>
    <m/>
    <x v="13"/>
    <m/>
    <m/>
    <x v="2"/>
    <x v="5"/>
    <n v="1"/>
    <m/>
    <m/>
    <n v="1"/>
    <m/>
    <n v="0"/>
    <n v="0"/>
    <x v="1"/>
    <s v="PAYG"/>
    <d v="2023-07-14T00:00:00"/>
    <d v="2025-04-30T00:00:00"/>
    <x v="0"/>
    <m/>
    <m/>
    <m/>
    <e v="#N/A"/>
    <e v="#N/A"/>
    <n v="1824"/>
    <x v="1"/>
    <m/>
    <m/>
    <m/>
    <m/>
    <s v="with as-of date"/>
    <d v="2023-07-14T00:00:00"/>
    <m/>
    <n v="1"/>
    <n v="3"/>
    <m/>
    <e v="#N/A"/>
    <m/>
    <m/>
    <m/>
    <m/>
    <m/>
    <m/>
    <m/>
    <m/>
    <m/>
    <m/>
    <m/>
    <m/>
    <m/>
    <m/>
    <m/>
    <m/>
    <m/>
    <m/>
    <m/>
    <m/>
    <m/>
    <n v="60000"/>
    <m/>
    <m/>
    <s v="Euro"/>
    <n v="23.1"/>
    <m/>
    <m/>
    <m/>
    <m/>
    <e v="#N/A"/>
    <m/>
    <m/>
    <m/>
    <m/>
    <m/>
    <m/>
    <m/>
    <m/>
    <m/>
    <m/>
    <m/>
    <m/>
    <m/>
    <m/>
    <m/>
    <m/>
    <m/>
    <m/>
    <m/>
    <m/>
    <m/>
    <m/>
  </r>
  <r>
    <m/>
    <s v="V700004"/>
    <s v="2021-0004"/>
    <x v="43"/>
    <n v="1"/>
    <s v="Wagon"/>
    <n v="20"/>
    <m/>
    <x v="13"/>
    <m/>
    <m/>
    <x v="2"/>
    <x v="5"/>
    <n v="1"/>
    <m/>
    <m/>
    <n v="1"/>
    <m/>
    <n v="0"/>
    <n v="0"/>
    <x v="1"/>
    <s v="PAYG"/>
    <d v="2023-07-14T00:00:00"/>
    <d v="2025-04-30T00:00:00"/>
    <x v="0"/>
    <m/>
    <m/>
    <m/>
    <e v="#N/A"/>
    <e v="#N/A"/>
    <n v="1824"/>
    <x v="1"/>
    <m/>
    <m/>
    <m/>
    <m/>
    <s v="with as-of date"/>
    <d v="2023-07-14T00:00:00"/>
    <m/>
    <n v="1"/>
    <n v="3"/>
    <m/>
    <e v="#N/A"/>
    <m/>
    <m/>
    <m/>
    <m/>
    <m/>
    <m/>
    <m/>
    <m/>
    <m/>
    <m/>
    <m/>
    <m/>
    <m/>
    <m/>
    <m/>
    <m/>
    <m/>
    <m/>
    <m/>
    <m/>
    <m/>
    <n v="60000"/>
    <m/>
    <m/>
    <s v="Euro"/>
    <n v="23.1"/>
    <m/>
    <m/>
    <m/>
    <m/>
    <e v="#N/A"/>
    <m/>
    <m/>
    <m/>
    <m/>
    <m/>
    <m/>
    <m/>
    <m/>
    <m/>
    <m/>
    <m/>
    <m/>
    <m/>
    <m/>
    <m/>
    <m/>
    <m/>
    <m/>
    <m/>
    <m/>
    <m/>
    <m/>
  </r>
  <r>
    <m/>
    <s v="V700004"/>
    <s v="2021-0004"/>
    <x v="43"/>
    <n v="1"/>
    <s v="Wagon"/>
    <n v="21"/>
    <m/>
    <x v="13"/>
    <m/>
    <m/>
    <x v="2"/>
    <x v="5"/>
    <n v="1"/>
    <m/>
    <m/>
    <n v="1"/>
    <m/>
    <n v="0"/>
    <n v="0"/>
    <x v="1"/>
    <s v="PAYG"/>
    <d v="2023-07-14T00:00:00"/>
    <d v="2025-04-30T00:00:00"/>
    <x v="0"/>
    <m/>
    <m/>
    <m/>
    <e v="#N/A"/>
    <e v="#N/A"/>
    <n v="1824"/>
    <x v="1"/>
    <m/>
    <m/>
    <m/>
    <m/>
    <s v="with as-of date"/>
    <d v="2023-07-14T00:00:00"/>
    <m/>
    <n v="1"/>
    <n v="3"/>
    <m/>
    <e v="#N/A"/>
    <m/>
    <m/>
    <m/>
    <m/>
    <m/>
    <m/>
    <m/>
    <m/>
    <m/>
    <m/>
    <m/>
    <m/>
    <m/>
    <m/>
    <m/>
    <m/>
    <m/>
    <m/>
    <m/>
    <m/>
    <m/>
    <n v="60000"/>
    <m/>
    <m/>
    <s v="Euro"/>
    <n v="23.1"/>
    <m/>
    <m/>
    <m/>
    <m/>
    <e v="#N/A"/>
    <m/>
    <m/>
    <m/>
    <m/>
    <m/>
    <m/>
    <m/>
    <m/>
    <m/>
    <m/>
    <m/>
    <m/>
    <m/>
    <m/>
    <m/>
    <m/>
    <m/>
    <m/>
    <m/>
    <m/>
    <m/>
    <m/>
  </r>
  <r>
    <m/>
    <s v="V700004"/>
    <s v="2021-0004"/>
    <x v="43"/>
    <n v="1"/>
    <s v="Wagon"/>
    <n v="22"/>
    <m/>
    <x v="13"/>
    <m/>
    <m/>
    <x v="2"/>
    <x v="5"/>
    <n v="1"/>
    <m/>
    <m/>
    <n v="1"/>
    <m/>
    <n v="0"/>
    <n v="0"/>
    <x v="1"/>
    <s v="PAYG"/>
    <d v="2023-07-14T00:00:00"/>
    <d v="2025-04-30T00:00:00"/>
    <x v="0"/>
    <m/>
    <m/>
    <m/>
    <e v="#N/A"/>
    <e v="#N/A"/>
    <n v="1824"/>
    <x v="1"/>
    <m/>
    <m/>
    <m/>
    <m/>
    <s v="with as-of date"/>
    <d v="2023-07-14T00:00:00"/>
    <m/>
    <n v="1"/>
    <n v="3"/>
    <m/>
    <e v="#N/A"/>
    <m/>
    <m/>
    <m/>
    <m/>
    <m/>
    <m/>
    <m/>
    <m/>
    <m/>
    <m/>
    <m/>
    <m/>
    <m/>
    <m/>
    <m/>
    <m/>
    <m/>
    <m/>
    <m/>
    <m/>
    <m/>
    <n v="60000"/>
    <m/>
    <m/>
    <s v="Euro"/>
    <n v="23.1"/>
    <m/>
    <m/>
    <m/>
    <m/>
    <e v="#N/A"/>
    <m/>
    <m/>
    <m/>
    <m/>
    <m/>
    <m/>
    <m/>
    <m/>
    <m/>
    <m/>
    <m/>
    <m/>
    <m/>
    <m/>
    <m/>
    <m/>
    <m/>
    <m/>
    <m/>
    <m/>
    <m/>
    <m/>
  </r>
  <r>
    <m/>
    <s v="V100005"/>
    <s v="2021-0004"/>
    <x v="43"/>
    <n v="2"/>
    <s v="Batch"/>
    <m/>
    <m/>
    <x v="13"/>
    <s v="DEU"/>
    <s v="Middle EU - DEU"/>
    <x v="2"/>
    <x v="5"/>
    <n v="22"/>
    <m/>
    <m/>
    <n v="22"/>
    <n v="0"/>
    <n v="0"/>
    <n v="0"/>
    <x v="0"/>
    <m/>
    <m/>
    <m/>
    <x v="0"/>
    <m/>
    <m/>
    <m/>
    <m/>
    <m/>
    <m/>
    <x v="12"/>
    <d v="2023-04-11T00:00:00"/>
    <m/>
    <m/>
    <m/>
    <s v="with cut-off date"/>
    <d v="2023-07-14T00:00:00"/>
    <d v="2024-07-14T00:00:00"/>
    <n v="3"/>
    <n v="3"/>
    <m/>
    <m/>
    <s v="14.07.2023 und 14.07.24"/>
    <n v="0.7"/>
    <m/>
    <m/>
    <m/>
    <m/>
    <m/>
    <m/>
    <n v="45487"/>
    <s v="A"/>
    <n v="54"/>
    <n v="1"/>
    <s v="CHE"/>
    <s v="Not required"/>
    <m/>
    <s v="N"/>
    <m/>
    <m/>
    <m/>
    <m/>
    <m/>
    <n v="60000"/>
    <m/>
    <m/>
    <s v="Euro"/>
    <n v="23.1"/>
    <n v="0"/>
    <n v="0"/>
    <m/>
    <n v="0"/>
    <n v="23.1"/>
    <n v="0"/>
    <n v="850"/>
    <m/>
    <m/>
    <n v="0"/>
    <s v="0.00"/>
    <n v="0"/>
    <n v="0"/>
    <n v="0"/>
    <n v="0"/>
    <n v="22.985"/>
    <n v="0"/>
    <n v="23.1"/>
    <n v="1.005003262997607"/>
    <n v="0"/>
    <n v="23.1"/>
    <n v="22.72"/>
    <n v="1320000"/>
    <n v="0"/>
    <m/>
    <n v="0"/>
    <n v="184984.8"/>
  </r>
  <r>
    <m/>
    <s v="V100005"/>
    <s v="2021-0004"/>
    <x v="43"/>
    <n v="2"/>
    <s v="Wagon"/>
    <n v="46"/>
    <m/>
    <x v="13"/>
    <m/>
    <m/>
    <x v="2"/>
    <x v="5"/>
    <n v="1"/>
    <m/>
    <m/>
    <n v="1"/>
    <m/>
    <n v="0"/>
    <n v="0"/>
    <x v="1"/>
    <m/>
    <m/>
    <m/>
    <x v="0"/>
    <m/>
    <m/>
    <m/>
    <e v="#N/A"/>
    <e v="#N/A"/>
    <n v="1824"/>
    <x v="1"/>
    <m/>
    <m/>
    <m/>
    <m/>
    <s v="with cut-off date"/>
    <d v="2023-07-14T00:00:00"/>
    <d v="2024-07-14T00:00:00"/>
    <n v="3"/>
    <n v="3"/>
    <m/>
    <e v="#N/A"/>
    <s v="14.07.2023 und 14.07.24"/>
    <n v="0.7"/>
    <m/>
    <m/>
    <m/>
    <m/>
    <m/>
    <m/>
    <m/>
    <m/>
    <m/>
    <m/>
    <m/>
    <m/>
    <m/>
    <m/>
    <m/>
    <m/>
    <m/>
    <m/>
    <m/>
    <n v="60000"/>
    <m/>
    <m/>
    <s v="Euro"/>
    <n v="23.1"/>
    <m/>
    <m/>
    <m/>
    <m/>
    <e v="#N/A"/>
    <n v="0"/>
    <m/>
    <m/>
    <m/>
    <m/>
    <m/>
    <m/>
    <m/>
    <m/>
    <m/>
    <m/>
    <m/>
    <m/>
    <m/>
    <m/>
    <m/>
    <m/>
    <m/>
    <m/>
    <m/>
    <m/>
    <m/>
  </r>
  <r>
    <m/>
    <s v="V100005"/>
    <s v="2021-0004"/>
    <x v="43"/>
    <n v="2"/>
    <s v="Wagon"/>
    <n v="47"/>
    <m/>
    <x v="13"/>
    <m/>
    <m/>
    <x v="2"/>
    <x v="5"/>
    <n v="1"/>
    <m/>
    <m/>
    <n v="1"/>
    <m/>
    <n v="0"/>
    <n v="0"/>
    <x v="1"/>
    <m/>
    <m/>
    <m/>
    <x v="0"/>
    <m/>
    <m/>
    <m/>
    <e v="#N/A"/>
    <e v="#N/A"/>
    <n v="1824"/>
    <x v="1"/>
    <m/>
    <m/>
    <m/>
    <m/>
    <s v="with cut-off date"/>
    <d v="2023-07-14T00:00:00"/>
    <d v="2024-07-14T00:00:00"/>
    <n v="3"/>
    <n v="3"/>
    <m/>
    <e v="#N/A"/>
    <s v="14.07.2023 und 14.07.24"/>
    <n v="0.7"/>
    <m/>
    <m/>
    <m/>
    <m/>
    <m/>
    <m/>
    <m/>
    <m/>
    <m/>
    <m/>
    <m/>
    <m/>
    <m/>
    <m/>
    <m/>
    <m/>
    <m/>
    <m/>
    <m/>
    <n v="60000"/>
    <m/>
    <m/>
    <s v="Euro"/>
    <n v="23.1"/>
    <m/>
    <m/>
    <m/>
    <m/>
    <e v="#N/A"/>
    <n v="0"/>
    <m/>
    <m/>
    <m/>
    <m/>
    <m/>
    <m/>
    <m/>
    <m/>
    <m/>
    <m/>
    <m/>
    <m/>
    <m/>
    <m/>
    <m/>
    <m/>
    <m/>
    <m/>
    <m/>
    <m/>
    <m/>
  </r>
  <r>
    <m/>
    <s v="V100005"/>
    <s v="2021-0004"/>
    <x v="43"/>
    <n v="2"/>
    <s v="Wagon"/>
    <n v="48"/>
    <m/>
    <x v="13"/>
    <m/>
    <m/>
    <x v="2"/>
    <x v="5"/>
    <n v="1"/>
    <m/>
    <m/>
    <n v="1"/>
    <m/>
    <n v="0"/>
    <n v="0"/>
    <x v="1"/>
    <m/>
    <m/>
    <m/>
    <x v="0"/>
    <m/>
    <m/>
    <m/>
    <e v="#N/A"/>
    <e v="#N/A"/>
    <n v="1824"/>
    <x v="1"/>
    <m/>
    <m/>
    <m/>
    <m/>
    <s v="with cut-off date"/>
    <d v="2023-07-14T00:00:00"/>
    <d v="2024-07-14T00:00:00"/>
    <n v="3"/>
    <n v="3"/>
    <m/>
    <e v="#N/A"/>
    <s v="14.07.2023 und 14.07.24"/>
    <n v="0.7"/>
    <m/>
    <m/>
    <m/>
    <m/>
    <m/>
    <m/>
    <m/>
    <m/>
    <m/>
    <m/>
    <m/>
    <m/>
    <m/>
    <m/>
    <m/>
    <m/>
    <m/>
    <m/>
    <m/>
    <n v="60000"/>
    <m/>
    <m/>
    <s v="Euro"/>
    <n v="23.1"/>
    <m/>
    <m/>
    <m/>
    <m/>
    <e v="#N/A"/>
    <n v="0"/>
    <m/>
    <m/>
    <m/>
    <m/>
    <m/>
    <m/>
    <m/>
    <m/>
    <m/>
    <m/>
    <m/>
    <m/>
    <m/>
    <m/>
    <m/>
    <m/>
    <m/>
    <m/>
    <m/>
    <m/>
    <m/>
  </r>
  <r>
    <m/>
    <s v="V100005"/>
    <s v="2021-0004"/>
    <x v="43"/>
    <n v="2"/>
    <s v="Wagon"/>
    <n v="49"/>
    <m/>
    <x v="13"/>
    <m/>
    <m/>
    <x v="2"/>
    <x v="5"/>
    <n v="1"/>
    <m/>
    <m/>
    <n v="1"/>
    <m/>
    <n v="0"/>
    <n v="0"/>
    <x v="1"/>
    <m/>
    <m/>
    <m/>
    <x v="0"/>
    <m/>
    <m/>
    <m/>
    <e v="#N/A"/>
    <e v="#N/A"/>
    <n v="1824"/>
    <x v="1"/>
    <m/>
    <m/>
    <m/>
    <m/>
    <s v="with cut-off date"/>
    <d v="2023-07-14T00:00:00"/>
    <d v="2024-07-14T00:00:00"/>
    <n v="3"/>
    <n v="3"/>
    <m/>
    <e v="#N/A"/>
    <s v="14.07.2023 und 14.07.24"/>
    <n v="0.7"/>
    <m/>
    <m/>
    <m/>
    <m/>
    <m/>
    <m/>
    <m/>
    <m/>
    <m/>
    <m/>
    <m/>
    <m/>
    <m/>
    <m/>
    <m/>
    <m/>
    <m/>
    <m/>
    <m/>
    <n v="60000"/>
    <m/>
    <m/>
    <s v="Euro"/>
    <n v="23.1"/>
    <m/>
    <m/>
    <m/>
    <m/>
    <e v="#N/A"/>
    <n v="0"/>
    <m/>
    <m/>
    <m/>
    <m/>
    <m/>
    <m/>
    <m/>
    <m/>
    <m/>
    <m/>
    <m/>
    <m/>
    <m/>
    <m/>
    <m/>
    <m/>
    <m/>
    <m/>
    <m/>
    <m/>
    <m/>
  </r>
  <r>
    <m/>
    <s v="V100005"/>
    <s v="2021-0004"/>
    <x v="43"/>
    <n v="2"/>
    <s v="Wagon"/>
    <n v="50"/>
    <m/>
    <x v="13"/>
    <m/>
    <m/>
    <x v="2"/>
    <x v="5"/>
    <n v="1"/>
    <m/>
    <m/>
    <n v="1"/>
    <m/>
    <n v="0"/>
    <n v="0"/>
    <x v="1"/>
    <m/>
    <m/>
    <m/>
    <x v="0"/>
    <m/>
    <m/>
    <m/>
    <e v="#N/A"/>
    <e v="#N/A"/>
    <n v="1824"/>
    <x v="1"/>
    <m/>
    <m/>
    <m/>
    <m/>
    <s v="with cut-off date"/>
    <d v="2023-07-14T00:00:00"/>
    <d v="2024-07-14T00:00:00"/>
    <n v="3"/>
    <n v="3"/>
    <m/>
    <e v="#N/A"/>
    <s v="14.07.2023 und 14.07.24"/>
    <n v="0.7"/>
    <m/>
    <m/>
    <m/>
    <m/>
    <m/>
    <m/>
    <m/>
    <m/>
    <m/>
    <m/>
    <m/>
    <m/>
    <m/>
    <m/>
    <m/>
    <m/>
    <m/>
    <m/>
    <m/>
    <n v="60000"/>
    <m/>
    <m/>
    <s v="Euro"/>
    <n v="23.1"/>
    <m/>
    <m/>
    <m/>
    <m/>
    <e v="#N/A"/>
    <n v="0"/>
    <m/>
    <m/>
    <m/>
    <m/>
    <m/>
    <m/>
    <m/>
    <m/>
    <m/>
    <m/>
    <m/>
    <m/>
    <m/>
    <m/>
    <m/>
    <m/>
    <m/>
    <m/>
    <m/>
    <m/>
    <m/>
  </r>
  <r>
    <m/>
    <s v="V100005"/>
    <s v="2021-0004"/>
    <x v="43"/>
    <n v="2"/>
    <s v="Wagon"/>
    <n v="52"/>
    <m/>
    <x v="13"/>
    <m/>
    <m/>
    <x v="2"/>
    <x v="5"/>
    <n v="1"/>
    <m/>
    <m/>
    <n v="1"/>
    <m/>
    <n v="0"/>
    <n v="0"/>
    <x v="1"/>
    <m/>
    <m/>
    <m/>
    <x v="0"/>
    <m/>
    <m/>
    <m/>
    <e v="#N/A"/>
    <e v="#N/A"/>
    <n v="1824"/>
    <x v="1"/>
    <m/>
    <m/>
    <m/>
    <m/>
    <s v="with cut-off date"/>
    <d v="2023-07-14T00:00:00"/>
    <d v="2024-07-14T00:00:00"/>
    <n v="3"/>
    <n v="3"/>
    <m/>
    <e v="#N/A"/>
    <s v="14.07.2023 und 14.07.24"/>
    <n v="0.7"/>
    <m/>
    <m/>
    <m/>
    <m/>
    <m/>
    <m/>
    <m/>
    <m/>
    <m/>
    <m/>
    <m/>
    <m/>
    <m/>
    <m/>
    <m/>
    <m/>
    <m/>
    <m/>
    <m/>
    <n v="60000"/>
    <m/>
    <m/>
    <s v="Euro"/>
    <n v="23.1"/>
    <m/>
    <m/>
    <m/>
    <m/>
    <e v="#N/A"/>
    <n v="0"/>
    <m/>
    <m/>
    <m/>
    <m/>
    <m/>
    <m/>
    <m/>
    <m/>
    <m/>
    <m/>
    <m/>
    <m/>
    <m/>
    <m/>
    <m/>
    <m/>
    <m/>
    <m/>
    <m/>
    <m/>
    <m/>
  </r>
  <r>
    <m/>
    <s v="V100005"/>
    <s v="2021-0004"/>
    <x v="43"/>
    <n v="2"/>
    <s v="Wagon"/>
    <n v="53"/>
    <m/>
    <x v="13"/>
    <m/>
    <m/>
    <x v="2"/>
    <x v="5"/>
    <n v="1"/>
    <m/>
    <m/>
    <n v="1"/>
    <m/>
    <n v="0"/>
    <n v="0"/>
    <x v="1"/>
    <m/>
    <m/>
    <m/>
    <x v="0"/>
    <m/>
    <m/>
    <m/>
    <e v="#N/A"/>
    <e v="#N/A"/>
    <n v="1824"/>
    <x v="1"/>
    <m/>
    <m/>
    <m/>
    <m/>
    <s v="with cut-off date"/>
    <d v="2023-07-14T00:00:00"/>
    <d v="2024-07-14T00:00:00"/>
    <n v="3"/>
    <n v="3"/>
    <m/>
    <e v="#N/A"/>
    <s v="14.07.2023 und 14.07.24"/>
    <n v="0.7"/>
    <m/>
    <m/>
    <m/>
    <m/>
    <m/>
    <m/>
    <m/>
    <m/>
    <m/>
    <m/>
    <m/>
    <m/>
    <m/>
    <m/>
    <m/>
    <m/>
    <m/>
    <m/>
    <m/>
    <n v="60000"/>
    <m/>
    <m/>
    <s v="Euro"/>
    <n v="23.1"/>
    <m/>
    <m/>
    <m/>
    <m/>
    <e v="#N/A"/>
    <n v="0"/>
    <m/>
    <m/>
    <m/>
    <m/>
    <m/>
    <m/>
    <m/>
    <m/>
    <m/>
    <m/>
    <m/>
    <m/>
    <m/>
    <m/>
    <m/>
    <m/>
    <m/>
    <m/>
    <m/>
    <m/>
    <m/>
  </r>
  <r>
    <m/>
    <s v="V100005"/>
    <s v="2021-0004"/>
    <x v="43"/>
    <n v="2"/>
    <s v="Wagon"/>
    <n v="54"/>
    <m/>
    <x v="13"/>
    <m/>
    <m/>
    <x v="2"/>
    <x v="5"/>
    <n v="1"/>
    <m/>
    <m/>
    <n v="1"/>
    <m/>
    <n v="0"/>
    <n v="0"/>
    <x v="1"/>
    <m/>
    <m/>
    <m/>
    <x v="0"/>
    <m/>
    <m/>
    <m/>
    <e v="#N/A"/>
    <e v="#N/A"/>
    <n v="1824"/>
    <x v="1"/>
    <m/>
    <m/>
    <m/>
    <m/>
    <s v="with cut-off date"/>
    <d v="2023-07-14T00:00:00"/>
    <d v="2024-07-14T00:00:00"/>
    <n v="3"/>
    <n v="3"/>
    <m/>
    <e v="#N/A"/>
    <s v="14.07.2023 und 14.07.24"/>
    <n v="0.7"/>
    <m/>
    <m/>
    <m/>
    <m/>
    <m/>
    <m/>
    <m/>
    <m/>
    <m/>
    <m/>
    <m/>
    <m/>
    <m/>
    <m/>
    <m/>
    <m/>
    <m/>
    <m/>
    <m/>
    <n v="60000"/>
    <m/>
    <m/>
    <s v="Euro"/>
    <n v="23.1"/>
    <m/>
    <m/>
    <m/>
    <m/>
    <e v="#N/A"/>
    <n v="0"/>
    <m/>
    <m/>
    <m/>
    <m/>
    <m/>
    <m/>
    <m/>
    <m/>
    <m/>
    <m/>
    <m/>
    <m/>
    <m/>
    <m/>
    <m/>
    <m/>
    <m/>
    <m/>
    <m/>
    <m/>
    <m/>
  </r>
  <r>
    <m/>
    <s v="V100005"/>
    <s v="2021-0004"/>
    <x v="43"/>
    <n v="2"/>
    <s v="Wagon"/>
    <n v="55"/>
    <m/>
    <x v="13"/>
    <m/>
    <m/>
    <x v="2"/>
    <x v="5"/>
    <n v="1"/>
    <m/>
    <m/>
    <n v="1"/>
    <m/>
    <n v="0"/>
    <n v="0"/>
    <x v="1"/>
    <m/>
    <m/>
    <m/>
    <x v="0"/>
    <m/>
    <m/>
    <m/>
    <e v="#N/A"/>
    <e v="#N/A"/>
    <n v="1824"/>
    <x v="1"/>
    <m/>
    <m/>
    <m/>
    <m/>
    <s v="with cut-off date"/>
    <d v="2023-07-14T00:00:00"/>
    <d v="2024-07-14T00:00:00"/>
    <n v="3"/>
    <n v="3"/>
    <m/>
    <e v="#N/A"/>
    <s v="14.07.2023 und 14.07.24"/>
    <n v="0.7"/>
    <m/>
    <m/>
    <m/>
    <m/>
    <m/>
    <m/>
    <m/>
    <m/>
    <m/>
    <m/>
    <m/>
    <m/>
    <m/>
    <m/>
    <m/>
    <m/>
    <m/>
    <m/>
    <m/>
    <n v="60000"/>
    <m/>
    <m/>
    <s v="Euro"/>
    <n v="23.1"/>
    <m/>
    <m/>
    <m/>
    <m/>
    <e v="#N/A"/>
    <n v="0"/>
    <m/>
    <m/>
    <m/>
    <m/>
    <m/>
    <m/>
    <m/>
    <m/>
    <m/>
    <m/>
    <m/>
    <m/>
    <m/>
    <m/>
    <m/>
    <m/>
    <m/>
    <m/>
    <m/>
    <m/>
    <m/>
  </r>
  <r>
    <m/>
    <s v="V100005"/>
    <s v="2021-0004"/>
    <x v="43"/>
    <n v="2"/>
    <s v="Wagon"/>
    <n v="57"/>
    <m/>
    <x v="13"/>
    <m/>
    <m/>
    <x v="2"/>
    <x v="5"/>
    <n v="1"/>
    <m/>
    <m/>
    <n v="1"/>
    <m/>
    <n v="0"/>
    <n v="0"/>
    <x v="1"/>
    <m/>
    <m/>
    <m/>
    <x v="0"/>
    <m/>
    <m/>
    <m/>
    <e v="#N/A"/>
    <e v="#N/A"/>
    <n v="1824"/>
    <x v="1"/>
    <m/>
    <m/>
    <m/>
    <m/>
    <s v="with cut-off date"/>
    <d v="2023-07-14T00:00:00"/>
    <d v="2024-07-14T00:00:00"/>
    <n v="3"/>
    <n v="3"/>
    <m/>
    <e v="#N/A"/>
    <s v="14.07.2023 und 14.07.24"/>
    <n v="0.7"/>
    <m/>
    <m/>
    <m/>
    <m/>
    <m/>
    <m/>
    <m/>
    <m/>
    <m/>
    <m/>
    <m/>
    <m/>
    <m/>
    <m/>
    <m/>
    <m/>
    <m/>
    <m/>
    <m/>
    <n v="60000"/>
    <m/>
    <m/>
    <s v="Euro"/>
    <n v="23.1"/>
    <m/>
    <m/>
    <m/>
    <m/>
    <e v="#N/A"/>
    <n v="0"/>
    <m/>
    <m/>
    <m/>
    <m/>
    <m/>
    <m/>
    <m/>
    <m/>
    <m/>
    <m/>
    <m/>
    <m/>
    <m/>
    <m/>
    <m/>
    <m/>
    <m/>
    <m/>
    <m/>
    <m/>
    <m/>
  </r>
  <r>
    <m/>
    <s v="V100005"/>
    <s v="2021-0004"/>
    <x v="43"/>
    <n v="2"/>
    <s v="Wagon"/>
    <n v="59"/>
    <m/>
    <x v="13"/>
    <m/>
    <m/>
    <x v="2"/>
    <x v="5"/>
    <n v="1"/>
    <m/>
    <m/>
    <n v="1"/>
    <m/>
    <n v="0"/>
    <n v="0"/>
    <x v="1"/>
    <m/>
    <m/>
    <m/>
    <x v="0"/>
    <m/>
    <m/>
    <m/>
    <e v="#N/A"/>
    <e v="#N/A"/>
    <n v="1824"/>
    <x v="1"/>
    <m/>
    <m/>
    <m/>
    <m/>
    <s v="with cut-off date"/>
    <d v="2023-07-14T00:00:00"/>
    <d v="2024-07-14T00:00:00"/>
    <n v="3"/>
    <n v="3"/>
    <m/>
    <e v="#N/A"/>
    <s v="14.07.2023 und 14.07.24"/>
    <n v="0.7"/>
    <m/>
    <m/>
    <m/>
    <m/>
    <m/>
    <m/>
    <m/>
    <m/>
    <m/>
    <m/>
    <m/>
    <m/>
    <m/>
    <m/>
    <m/>
    <m/>
    <m/>
    <m/>
    <m/>
    <n v="60000"/>
    <m/>
    <m/>
    <s v="Euro"/>
    <n v="23.1"/>
    <m/>
    <m/>
    <m/>
    <m/>
    <e v="#N/A"/>
    <n v="0"/>
    <m/>
    <m/>
    <m/>
    <m/>
    <m/>
    <m/>
    <m/>
    <m/>
    <m/>
    <m/>
    <m/>
    <m/>
    <m/>
    <m/>
    <m/>
    <m/>
    <m/>
    <m/>
    <m/>
    <m/>
    <m/>
  </r>
  <r>
    <m/>
    <s v="V100005"/>
    <s v="2021-0004"/>
    <x v="43"/>
    <n v="2"/>
    <s v="Wagon"/>
    <n v="61"/>
    <m/>
    <x v="13"/>
    <m/>
    <m/>
    <x v="2"/>
    <x v="5"/>
    <n v="1"/>
    <m/>
    <m/>
    <n v="1"/>
    <m/>
    <n v="0"/>
    <n v="0"/>
    <x v="1"/>
    <m/>
    <m/>
    <m/>
    <x v="0"/>
    <m/>
    <m/>
    <m/>
    <e v="#N/A"/>
    <e v="#N/A"/>
    <n v="1824"/>
    <x v="1"/>
    <m/>
    <m/>
    <m/>
    <m/>
    <s v="with cut-off date"/>
    <d v="2023-07-14T00:00:00"/>
    <d v="2024-07-14T00:00:00"/>
    <n v="3"/>
    <n v="3"/>
    <m/>
    <e v="#N/A"/>
    <s v="14.07.2023 und 14.07.24"/>
    <n v="0.7"/>
    <m/>
    <m/>
    <m/>
    <m/>
    <m/>
    <m/>
    <m/>
    <m/>
    <m/>
    <m/>
    <m/>
    <m/>
    <m/>
    <m/>
    <m/>
    <m/>
    <m/>
    <m/>
    <m/>
    <n v="60000"/>
    <m/>
    <m/>
    <s v="Euro"/>
    <n v="23.1"/>
    <m/>
    <m/>
    <m/>
    <m/>
    <e v="#N/A"/>
    <n v="0"/>
    <m/>
    <m/>
    <m/>
    <m/>
    <m/>
    <m/>
    <m/>
    <m/>
    <m/>
    <m/>
    <m/>
    <m/>
    <m/>
    <m/>
    <m/>
    <m/>
    <m/>
    <m/>
    <m/>
    <m/>
    <m/>
  </r>
  <r>
    <m/>
    <s v="V100005"/>
    <s v="2021-0004"/>
    <x v="43"/>
    <n v="2"/>
    <s v="Wagon"/>
    <n v="62"/>
    <m/>
    <x v="13"/>
    <m/>
    <m/>
    <x v="2"/>
    <x v="5"/>
    <n v="1"/>
    <m/>
    <m/>
    <n v="1"/>
    <m/>
    <n v="0"/>
    <n v="0"/>
    <x v="1"/>
    <m/>
    <m/>
    <m/>
    <x v="0"/>
    <m/>
    <m/>
    <m/>
    <e v="#N/A"/>
    <e v="#N/A"/>
    <n v="1824"/>
    <x v="1"/>
    <m/>
    <m/>
    <m/>
    <m/>
    <s v="with cut-off date"/>
    <d v="2023-07-14T00:00:00"/>
    <d v="2024-07-14T00:00:00"/>
    <n v="3"/>
    <n v="3"/>
    <m/>
    <e v="#N/A"/>
    <s v="14.07.2023 und 14.07.24"/>
    <n v="0.7"/>
    <m/>
    <m/>
    <m/>
    <m/>
    <m/>
    <m/>
    <m/>
    <m/>
    <m/>
    <m/>
    <m/>
    <m/>
    <m/>
    <m/>
    <m/>
    <m/>
    <m/>
    <m/>
    <m/>
    <n v="60000"/>
    <m/>
    <m/>
    <s v="Euro"/>
    <n v="23.1"/>
    <m/>
    <m/>
    <m/>
    <m/>
    <e v="#N/A"/>
    <n v="0"/>
    <m/>
    <m/>
    <m/>
    <m/>
    <m/>
    <m/>
    <m/>
    <m/>
    <m/>
    <m/>
    <m/>
    <m/>
    <m/>
    <m/>
    <m/>
    <m/>
    <m/>
    <m/>
    <m/>
    <m/>
    <m/>
  </r>
  <r>
    <m/>
    <s v="V100005"/>
    <s v="2021-0004"/>
    <x v="43"/>
    <n v="2"/>
    <s v="Wagon"/>
    <n v="63"/>
    <m/>
    <x v="13"/>
    <m/>
    <m/>
    <x v="2"/>
    <x v="5"/>
    <n v="1"/>
    <m/>
    <m/>
    <n v="1"/>
    <m/>
    <n v="0"/>
    <n v="0"/>
    <x v="1"/>
    <m/>
    <m/>
    <m/>
    <x v="0"/>
    <m/>
    <m/>
    <m/>
    <e v="#N/A"/>
    <e v="#N/A"/>
    <n v="1824"/>
    <x v="1"/>
    <m/>
    <m/>
    <m/>
    <m/>
    <s v="with cut-off date"/>
    <d v="2023-07-14T00:00:00"/>
    <d v="2024-07-14T00:00:00"/>
    <n v="3"/>
    <n v="3"/>
    <m/>
    <e v="#N/A"/>
    <s v="14.07.2023 und 14.07.24"/>
    <n v="0.7"/>
    <m/>
    <m/>
    <m/>
    <m/>
    <m/>
    <m/>
    <m/>
    <m/>
    <m/>
    <m/>
    <m/>
    <m/>
    <m/>
    <m/>
    <m/>
    <m/>
    <m/>
    <m/>
    <m/>
    <n v="60000"/>
    <m/>
    <m/>
    <s v="Euro"/>
    <n v="23.1"/>
    <m/>
    <m/>
    <m/>
    <m/>
    <e v="#N/A"/>
    <n v="0"/>
    <m/>
    <m/>
    <m/>
    <m/>
    <m/>
    <m/>
    <m/>
    <m/>
    <m/>
    <m/>
    <m/>
    <m/>
    <m/>
    <m/>
    <m/>
    <m/>
    <m/>
    <m/>
    <m/>
    <m/>
    <m/>
  </r>
  <r>
    <m/>
    <s v="V100005"/>
    <s v="2021-0004"/>
    <x v="43"/>
    <n v="2"/>
    <s v="Wagon"/>
    <n v="64"/>
    <m/>
    <x v="13"/>
    <m/>
    <m/>
    <x v="2"/>
    <x v="5"/>
    <n v="1"/>
    <m/>
    <m/>
    <n v="1"/>
    <m/>
    <n v="0"/>
    <n v="0"/>
    <x v="1"/>
    <m/>
    <m/>
    <m/>
    <x v="0"/>
    <m/>
    <m/>
    <m/>
    <e v="#N/A"/>
    <e v="#N/A"/>
    <n v="1824"/>
    <x v="1"/>
    <m/>
    <m/>
    <m/>
    <m/>
    <s v="with cut-off date"/>
    <d v="2023-07-14T00:00:00"/>
    <d v="2024-07-14T00:00:00"/>
    <n v="3"/>
    <n v="3"/>
    <m/>
    <e v="#N/A"/>
    <s v="14.07.2023 und 14.07.24"/>
    <n v="0.7"/>
    <m/>
    <m/>
    <m/>
    <m/>
    <m/>
    <m/>
    <m/>
    <m/>
    <m/>
    <m/>
    <m/>
    <m/>
    <m/>
    <m/>
    <m/>
    <m/>
    <m/>
    <m/>
    <m/>
    <n v="60000"/>
    <m/>
    <m/>
    <s v="Euro"/>
    <n v="23.1"/>
    <m/>
    <m/>
    <m/>
    <m/>
    <e v="#N/A"/>
    <n v="0"/>
    <m/>
    <m/>
    <m/>
    <m/>
    <m/>
    <m/>
    <m/>
    <m/>
    <m/>
    <m/>
    <m/>
    <m/>
    <m/>
    <m/>
    <m/>
    <m/>
    <m/>
    <m/>
    <m/>
    <m/>
    <m/>
  </r>
  <r>
    <m/>
    <s v="V100005"/>
    <s v="2021-0004"/>
    <x v="43"/>
    <n v="2"/>
    <s v="Wagon"/>
    <n v="65"/>
    <m/>
    <x v="13"/>
    <m/>
    <m/>
    <x v="2"/>
    <x v="5"/>
    <n v="1"/>
    <m/>
    <m/>
    <n v="1"/>
    <m/>
    <n v="0"/>
    <n v="0"/>
    <x v="1"/>
    <m/>
    <m/>
    <m/>
    <x v="0"/>
    <m/>
    <m/>
    <m/>
    <e v="#N/A"/>
    <e v="#N/A"/>
    <n v="1824"/>
    <x v="1"/>
    <m/>
    <m/>
    <m/>
    <m/>
    <s v="with cut-off date"/>
    <d v="2023-07-14T00:00:00"/>
    <d v="2024-07-14T00:00:00"/>
    <n v="3"/>
    <n v="3"/>
    <m/>
    <e v="#N/A"/>
    <s v="14.07.2023 und 14.07.24"/>
    <n v="0.7"/>
    <m/>
    <m/>
    <m/>
    <m/>
    <m/>
    <m/>
    <m/>
    <m/>
    <m/>
    <m/>
    <m/>
    <m/>
    <m/>
    <m/>
    <m/>
    <m/>
    <m/>
    <m/>
    <m/>
    <n v="60000"/>
    <m/>
    <m/>
    <s v="Euro"/>
    <n v="23.1"/>
    <m/>
    <m/>
    <m/>
    <m/>
    <e v="#N/A"/>
    <n v="0"/>
    <m/>
    <m/>
    <m/>
    <m/>
    <m/>
    <m/>
    <m/>
    <m/>
    <m/>
    <m/>
    <m/>
    <m/>
    <m/>
    <m/>
    <m/>
    <m/>
    <m/>
    <m/>
    <m/>
    <m/>
    <m/>
  </r>
  <r>
    <m/>
    <s v="V100005"/>
    <s v="2021-0004"/>
    <x v="43"/>
    <n v="2"/>
    <s v="Wagon"/>
    <n v="66"/>
    <m/>
    <x v="13"/>
    <m/>
    <m/>
    <x v="2"/>
    <x v="5"/>
    <n v="1"/>
    <m/>
    <m/>
    <n v="1"/>
    <m/>
    <n v="0"/>
    <n v="0"/>
    <x v="1"/>
    <m/>
    <m/>
    <m/>
    <x v="0"/>
    <m/>
    <m/>
    <m/>
    <e v="#N/A"/>
    <e v="#N/A"/>
    <n v="1824"/>
    <x v="1"/>
    <m/>
    <m/>
    <m/>
    <m/>
    <s v="with cut-off date"/>
    <d v="2023-07-14T00:00:00"/>
    <d v="2024-07-14T00:00:00"/>
    <n v="3"/>
    <n v="3"/>
    <m/>
    <e v="#N/A"/>
    <s v="14.07.2023 und 14.07.24"/>
    <n v="0.7"/>
    <m/>
    <m/>
    <m/>
    <m/>
    <m/>
    <m/>
    <m/>
    <m/>
    <m/>
    <m/>
    <m/>
    <m/>
    <m/>
    <m/>
    <m/>
    <m/>
    <m/>
    <m/>
    <m/>
    <n v="60000"/>
    <m/>
    <m/>
    <s v="Euro"/>
    <n v="23.1"/>
    <m/>
    <m/>
    <m/>
    <m/>
    <e v="#N/A"/>
    <n v="0"/>
    <m/>
    <m/>
    <m/>
    <m/>
    <m/>
    <m/>
    <m/>
    <m/>
    <m/>
    <m/>
    <m/>
    <m/>
    <m/>
    <m/>
    <m/>
    <m/>
    <m/>
    <m/>
    <m/>
    <m/>
    <m/>
  </r>
  <r>
    <m/>
    <s v="V100005"/>
    <s v="2021-0004"/>
    <x v="43"/>
    <n v="2"/>
    <s v="Wagon"/>
    <n v="68"/>
    <m/>
    <x v="13"/>
    <m/>
    <m/>
    <x v="2"/>
    <x v="5"/>
    <n v="1"/>
    <m/>
    <m/>
    <n v="1"/>
    <m/>
    <n v="0"/>
    <n v="0"/>
    <x v="1"/>
    <m/>
    <m/>
    <m/>
    <x v="0"/>
    <m/>
    <m/>
    <m/>
    <e v="#N/A"/>
    <e v="#N/A"/>
    <n v="1824"/>
    <x v="1"/>
    <m/>
    <m/>
    <m/>
    <m/>
    <s v="with cut-off date"/>
    <d v="2023-07-14T00:00:00"/>
    <d v="2024-07-14T00:00:00"/>
    <n v="3"/>
    <n v="3"/>
    <m/>
    <e v="#N/A"/>
    <s v="14.07.2023 und 14.07.24"/>
    <n v="0.7"/>
    <m/>
    <m/>
    <m/>
    <m/>
    <m/>
    <m/>
    <m/>
    <m/>
    <m/>
    <m/>
    <m/>
    <m/>
    <m/>
    <m/>
    <m/>
    <m/>
    <m/>
    <m/>
    <m/>
    <n v="60000"/>
    <m/>
    <m/>
    <s v="Euro"/>
    <n v="23.1"/>
    <m/>
    <m/>
    <m/>
    <m/>
    <e v="#N/A"/>
    <n v="0"/>
    <m/>
    <m/>
    <m/>
    <m/>
    <m/>
    <m/>
    <m/>
    <m/>
    <m/>
    <m/>
    <m/>
    <m/>
    <m/>
    <m/>
    <m/>
    <m/>
    <m/>
    <m/>
    <m/>
    <m/>
    <m/>
  </r>
  <r>
    <m/>
    <s v="V100005"/>
    <s v="2021-0004"/>
    <x v="43"/>
    <n v="2"/>
    <s v="Wagon"/>
    <n v="78"/>
    <m/>
    <x v="13"/>
    <m/>
    <m/>
    <x v="2"/>
    <x v="5"/>
    <n v="1"/>
    <m/>
    <m/>
    <n v="1"/>
    <m/>
    <n v="0"/>
    <n v="0"/>
    <x v="1"/>
    <m/>
    <m/>
    <m/>
    <x v="0"/>
    <m/>
    <m/>
    <m/>
    <e v="#N/A"/>
    <e v="#N/A"/>
    <n v="1824"/>
    <x v="1"/>
    <m/>
    <m/>
    <m/>
    <m/>
    <s v="with cut-off date"/>
    <d v="2023-07-14T00:00:00"/>
    <d v="2024-07-14T00:00:00"/>
    <n v="3"/>
    <n v="3"/>
    <m/>
    <e v="#N/A"/>
    <s v="14.07.2023 und 14.07.24"/>
    <n v="0.7"/>
    <m/>
    <m/>
    <m/>
    <m/>
    <m/>
    <m/>
    <m/>
    <m/>
    <m/>
    <m/>
    <m/>
    <m/>
    <m/>
    <m/>
    <m/>
    <m/>
    <m/>
    <m/>
    <m/>
    <n v="60000"/>
    <m/>
    <m/>
    <s v="Euro"/>
    <n v="23.1"/>
    <m/>
    <m/>
    <m/>
    <m/>
    <e v="#N/A"/>
    <n v="0"/>
    <m/>
    <m/>
    <m/>
    <m/>
    <m/>
    <m/>
    <m/>
    <m/>
    <m/>
    <m/>
    <m/>
    <m/>
    <m/>
    <m/>
    <m/>
    <m/>
    <m/>
    <m/>
    <m/>
    <m/>
    <m/>
  </r>
  <r>
    <m/>
    <s v="V100005"/>
    <s v="2021-0004"/>
    <x v="43"/>
    <n v="2"/>
    <s v="Wagon"/>
    <n v="79"/>
    <m/>
    <x v="13"/>
    <m/>
    <m/>
    <x v="2"/>
    <x v="5"/>
    <n v="1"/>
    <m/>
    <m/>
    <n v="1"/>
    <m/>
    <n v="0"/>
    <n v="0"/>
    <x v="1"/>
    <m/>
    <m/>
    <m/>
    <x v="0"/>
    <m/>
    <m/>
    <m/>
    <e v="#N/A"/>
    <e v="#N/A"/>
    <n v="1824"/>
    <x v="1"/>
    <m/>
    <m/>
    <m/>
    <m/>
    <s v="with cut-off date"/>
    <d v="2023-07-14T00:00:00"/>
    <d v="2024-07-14T00:00:00"/>
    <n v="3"/>
    <n v="3"/>
    <m/>
    <e v="#N/A"/>
    <s v="14.07.2023 und 14.07.24"/>
    <n v="0.7"/>
    <m/>
    <m/>
    <m/>
    <m/>
    <m/>
    <m/>
    <m/>
    <m/>
    <m/>
    <m/>
    <m/>
    <m/>
    <m/>
    <m/>
    <m/>
    <m/>
    <m/>
    <m/>
    <m/>
    <n v="60000"/>
    <m/>
    <m/>
    <s v="Euro"/>
    <n v="23.1"/>
    <m/>
    <m/>
    <m/>
    <m/>
    <e v="#N/A"/>
    <n v="0"/>
    <m/>
    <m/>
    <m/>
    <m/>
    <m/>
    <m/>
    <m/>
    <m/>
    <m/>
    <m/>
    <m/>
    <m/>
    <m/>
    <m/>
    <m/>
    <m/>
    <m/>
    <m/>
    <m/>
    <m/>
    <m/>
  </r>
  <r>
    <m/>
    <s v="V100005"/>
    <s v="2021-0004"/>
    <x v="43"/>
    <n v="2"/>
    <s v="Wagon"/>
    <n v="81"/>
    <m/>
    <x v="13"/>
    <m/>
    <m/>
    <x v="2"/>
    <x v="5"/>
    <n v="1"/>
    <m/>
    <m/>
    <n v="1"/>
    <m/>
    <n v="0"/>
    <n v="0"/>
    <x v="1"/>
    <m/>
    <m/>
    <m/>
    <x v="0"/>
    <m/>
    <m/>
    <m/>
    <e v="#N/A"/>
    <e v="#N/A"/>
    <n v="1824"/>
    <x v="1"/>
    <m/>
    <m/>
    <m/>
    <m/>
    <s v="with cut-off date"/>
    <d v="2023-07-14T00:00:00"/>
    <d v="2024-07-14T00:00:00"/>
    <n v="3"/>
    <n v="3"/>
    <m/>
    <e v="#N/A"/>
    <s v="14.07.2023 und 14.07.24"/>
    <n v="0.7"/>
    <m/>
    <m/>
    <m/>
    <m/>
    <m/>
    <m/>
    <m/>
    <m/>
    <m/>
    <m/>
    <m/>
    <m/>
    <m/>
    <m/>
    <m/>
    <m/>
    <m/>
    <m/>
    <m/>
    <n v="60000"/>
    <m/>
    <m/>
    <s v="Euro"/>
    <n v="23.1"/>
    <m/>
    <m/>
    <m/>
    <m/>
    <e v="#N/A"/>
    <n v="0"/>
    <m/>
    <m/>
    <m/>
    <m/>
    <m/>
    <m/>
    <m/>
    <m/>
    <m/>
    <m/>
    <m/>
    <m/>
    <m/>
    <m/>
    <m/>
    <m/>
    <m/>
    <m/>
    <m/>
    <m/>
    <m/>
  </r>
  <r>
    <m/>
    <s v="V100005"/>
    <s v="2021-0004"/>
    <x v="43"/>
    <n v="2"/>
    <s v="Wagon"/>
    <n v="88"/>
    <m/>
    <x v="13"/>
    <m/>
    <m/>
    <x v="2"/>
    <x v="5"/>
    <n v="1"/>
    <m/>
    <m/>
    <n v="1"/>
    <m/>
    <n v="0"/>
    <n v="0"/>
    <x v="1"/>
    <m/>
    <m/>
    <m/>
    <x v="0"/>
    <m/>
    <m/>
    <m/>
    <e v="#N/A"/>
    <e v="#N/A"/>
    <n v="1824"/>
    <x v="1"/>
    <m/>
    <m/>
    <m/>
    <m/>
    <s v="with cut-off date"/>
    <d v="2023-07-14T00:00:00"/>
    <d v="2024-07-14T00:00:00"/>
    <n v="3"/>
    <n v="3"/>
    <m/>
    <e v="#N/A"/>
    <s v="14.07.2023 und 14.07.24"/>
    <n v="0.7"/>
    <m/>
    <m/>
    <m/>
    <m/>
    <m/>
    <m/>
    <m/>
    <m/>
    <m/>
    <m/>
    <m/>
    <m/>
    <m/>
    <m/>
    <m/>
    <m/>
    <m/>
    <m/>
    <m/>
    <n v="60000"/>
    <m/>
    <m/>
    <s v="Euro"/>
    <n v="23.1"/>
    <m/>
    <m/>
    <m/>
    <m/>
    <e v="#N/A"/>
    <n v="0"/>
    <m/>
    <m/>
    <m/>
    <m/>
    <m/>
    <m/>
    <m/>
    <m/>
    <m/>
    <m/>
    <m/>
    <m/>
    <m/>
    <m/>
    <m/>
    <m/>
    <m/>
    <m/>
    <m/>
    <m/>
    <m/>
  </r>
  <r>
    <s v="LOA ok CMI 20.06.25"/>
    <s v="V700005"/>
    <s v="2023-0020"/>
    <x v="44"/>
    <m/>
    <s v="Header"/>
    <m/>
    <m/>
    <x v="13"/>
    <s v="DEU"/>
    <s v="Middle EU - DEU"/>
    <x v="2"/>
    <x v="3"/>
    <n v="3"/>
    <m/>
    <m/>
    <n v="0"/>
    <n v="3"/>
    <n v="0"/>
    <n v="0"/>
    <x v="0"/>
    <s v="PAYG"/>
    <d v="2023-07-20T00:00:00"/>
    <d v="2025-04-30T00:00:00"/>
    <x v="0"/>
    <m/>
    <d v="2023-07-20T00:00:00"/>
    <d v="2025-04-30T00:00:00"/>
    <m/>
    <m/>
    <n v="650"/>
    <x v="1"/>
    <d v="2025-02-12T00:00:00"/>
    <s v="MFD-Termination"/>
    <m/>
    <n v="3"/>
    <s v="with as-of date"/>
    <m/>
    <m/>
    <n v="1"/>
    <n v="1"/>
    <m/>
    <m/>
    <s v="Der Vertrag kann von jeder Partei jederzeit mit einer Frist van vier (4) Wochen zum Monatsende gekOndigt werden."/>
    <n v="0"/>
    <n v="0"/>
    <n v="0"/>
    <m/>
    <m/>
    <m/>
    <m/>
    <n v="650"/>
    <s v="A"/>
    <n v="66"/>
    <n v="1"/>
    <s v="CHE"/>
    <s v="Not required"/>
    <s v="N"/>
    <s v="N"/>
    <n v="0"/>
    <m/>
    <m/>
    <m/>
    <m/>
    <n v="60000"/>
    <s v="N"/>
    <m/>
    <s v="Euro"/>
    <n v="23.1"/>
    <n v="0"/>
    <n v="0"/>
    <m/>
    <n v="0"/>
    <n v="23.1"/>
    <n v="0"/>
    <n v="0"/>
    <n v="0"/>
    <n v="0.05"/>
    <n v="0"/>
    <s v="0.00"/>
    <n v="0"/>
    <n v="0"/>
    <n v="0"/>
    <n v="0"/>
    <n v="23.1"/>
    <n v="0"/>
    <n v="23.1"/>
    <n v="1"/>
    <n v="0"/>
    <n v="23.1"/>
    <n v="23.1"/>
    <n v="180000"/>
    <n v="0"/>
    <s v="N"/>
    <n v="0"/>
    <n v="25225.2"/>
  </r>
  <r>
    <m/>
    <s v="V700005"/>
    <s v="2023-0020"/>
    <x v="44"/>
    <n v="1"/>
    <s v="Batch"/>
    <m/>
    <m/>
    <x v="13"/>
    <s v="DEU"/>
    <s v="Middle EU - DEU"/>
    <x v="2"/>
    <x v="3"/>
    <n v="3"/>
    <m/>
    <m/>
    <n v="0"/>
    <n v="3"/>
    <n v="0"/>
    <n v="0"/>
    <x v="0"/>
    <s v="PAYG"/>
    <d v="2023-07-20T00:00:00"/>
    <d v="2025-04-30T00:00:00"/>
    <x v="0"/>
    <m/>
    <m/>
    <m/>
    <d v="2023-07-20T00:00:00"/>
    <d v="2025-05-31T00:00:00"/>
    <m/>
    <x v="0"/>
    <d v="2025-02-12T00:00:00"/>
    <m/>
    <m/>
    <n v="3"/>
    <s v="with as-of date"/>
    <d v="2023-07-29T00:00:00"/>
    <m/>
    <n v="1"/>
    <n v="1"/>
    <m/>
    <m/>
    <s v="Der Vertrag kann von jeder Partei jederzeit mit einer Frist van vier (4) Wochen zum Monatsende gekOndigt werden."/>
    <m/>
    <m/>
    <m/>
    <m/>
    <m/>
    <m/>
    <m/>
    <m/>
    <s v="A"/>
    <m/>
    <n v="1"/>
    <s v="CHE"/>
    <s v="Not required"/>
    <s v="N"/>
    <s v="N"/>
    <n v="0"/>
    <n v="0"/>
    <m/>
    <m/>
    <m/>
    <n v="60000"/>
    <s v="N"/>
    <d v="1899-12-30T00:00:00"/>
    <s v="Euro"/>
    <n v="23.1"/>
    <n v="0"/>
    <n v="0"/>
    <m/>
    <n v="0"/>
    <n v="23.1"/>
    <n v="0"/>
    <n v="0"/>
    <n v="0"/>
    <n v="0.05"/>
    <n v="0"/>
    <s v="0.00"/>
    <n v="0"/>
    <n v="0"/>
    <n v="0"/>
    <n v="0"/>
    <n v="23.1"/>
    <n v="0"/>
    <n v="23.1"/>
    <n v="1"/>
    <n v="0"/>
    <n v="23.1"/>
    <n v="23.1"/>
    <n v="180000"/>
    <n v="0"/>
    <s v="N"/>
    <n v="0"/>
    <n v="25225.2"/>
  </r>
  <r>
    <m/>
    <s v="V700005"/>
    <s v="2023-0020"/>
    <x v="44"/>
    <n v="1"/>
    <s v="Wagon"/>
    <n v="1"/>
    <m/>
    <x v="13"/>
    <m/>
    <m/>
    <x v="2"/>
    <x v="3"/>
    <n v="1"/>
    <m/>
    <m/>
    <m/>
    <n v="1"/>
    <n v="0"/>
    <n v="0"/>
    <x v="1"/>
    <s v="PAYG"/>
    <d v="2023-07-20T00:00:00"/>
    <d v="2025-04-30T00:00:00"/>
    <x v="0"/>
    <m/>
    <m/>
    <m/>
    <e v="#N/A"/>
    <e v="#N/A"/>
    <n v="650"/>
    <x v="1"/>
    <m/>
    <m/>
    <m/>
    <m/>
    <s v="with as-of date"/>
    <d v="2023-07-29T00:00:00"/>
    <m/>
    <n v="1"/>
    <n v="1"/>
    <m/>
    <e v="#N/A"/>
    <m/>
    <m/>
    <m/>
    <m/>
    <m/>
    <m/>
    <m/>
    <m/>
    <m/>
    <m/>
    <m/>
    <m/>
    <m/>
    <m/>
    <m/>
    <m/>
    <m/>
    <m/>
    <m/>
    <m/>
    <m/>
    <n v="60000"/>
    <m/>
    <m/>
    <s v="Euro"/>
    <n v="23.1"/>
    <m/>
    <m/>
    <m/>
    <m/>
    <e v="#N/A"/>
    <m/>
    <m/>
    <m/>
    <m/>
    <m/>
    <m/>
    <m/>
    <m/>
    <m/>
    <m/>
    <m/>
    <m/>
    <m/>
    <m/>
    <m/>
    <m/>
    <m/>
    <m/>
    <m/>
    <m/>
    <m/>
    <m/>
  </r>
  <r>
    <m/>
    <s v="V700005"/>
    <s v="2023-0020"/>
    <x v="44"/>
    <n v="1"/>
    <s v="Wagon"/>
    <n v="2"/>
    <m/>
    <x v="13"/>
    <m/>
    <m/>
    <x v="2"/>
    <x v="3"/>
    <n v="1"/>
    <m/>
    <m/>
    <m/>
    <n v="1"/>
    <n v="0"/>
    <n v="0"/>
    <x v="1"/>
    <s v="PAYG"/>
    <d v="2023-07-20T00:00:00"/>
    <d v="2025-04-30T00:00:00"/>
    <x v="0"/>
    <m/>
    <m/>
    <m/>
    <e v="#N/A"/>
    <e v="#N/A"/>
    <n v="650"/>
    <x v="1"/>
    <m/>
    <m/>
    <m/>
    <m/>
    <s v="with as-of date"/>
    <d v="2023-07-29T00:00:00"/>
    <m/>
    <n v="1"/>
    <n v="1"/>
    <m/>
    <e v="#N/A"/>
    <m/>
    <m/>
    <m/>
    <m/>
    <m/>
    <m/>
    <m/>
    <m/>
    <m/>
    <m/>
    <m/>
    <m/>
    <m/>
    <m/>
    <m/>
    <m/>
    <m/>
    <m/>
    <m/>
    <m/>
    <m/>
    <n v="60000"/>
    <m/>
    <m/>
    <s v="Euro"/>
    <n v="23.1"/>
    <m/>
    <m/>
    <m/>
    <m/>
    <e v="#N/A"/>
    <m/>
    <m/>
    <m/>
    <m/>
    <m/>
    <m/>
    <m/>
    <m/>
    <m/>
    <m/>
    <m/>
    <m/>
    <m/>
    <m/>
    <m/>
    <m/>
    <m/>
    <m/>
    <m/>
    <m/>
    <m/>
    <m/>
  </r>
  <r>
    <m/>
    <s v="V700005"/>
    <s v="2023-0020"/>
    <x v="44"/>
    <n v="1"/>
    <s v="Wagon"/>
    <n v="3"/>
    <m/>
    <x v="13"/>
    <m/>
    <m/>
    <x v="2"/>
    <x v="3"/>
    <n v="1"/>
    <m/>
    <m/>
    <m/>
    <n v="1"/>
    <n v="0"/>
    <n v="0"/>
    <x v="1"/>
    <s v="PAYG"/>
    <d v="2023-07-20T00:00:00"/>
    <d v="2025-04-30T00:00:00"/>
    <x v="0"/>
    <m/>
    <m/>
    <m/>
    <e v="#N/A"/>
    <e v="#N/A"/>
    <n v="650"/>
    <x v="1"/>
    <m/>
    <m/>
    <m/>
    <m/>
    <s v="with as-of date"/>
    <d v="2023-07-29T00:00:00"/>
    <m/>
    <n v="1"/>
    <n v="1"/>
    <m/>
    <e v="#N/A"/>
    <m/>
    <m/>
    <m/>
    <m/>
    <m/>
    <m/>
    <m/>
    <m/>
    <m/>
    <m/>
    <m/>
    <m/>
    <m/>
    <m/>
    <m/>
    <m/>
    <m/>
    <m/>
    <m/>
    <m/>
    <m/>
    <n v="60000"/>
    <m/>
    <m/>
    <s v="Euro"/>
    <n v="23.1"/>
    <m/>
    <m/>
    <m/>
    <m/>
    <e v="#N/A"/>
    <m/>
    <m/>
    <m/>
    <m/>
    <m/>
    <m/>
    <m/>
    <m/>
    <m/>
    <m/>
    <m/>
    <m/>
    <m/>
    <m/>
    <m/>
    <m/>
    <m/>
    <m/>
    <m/>
    <m/>
    <m/>
    <m/>
  </r>
  <r>
    <m/>
    <s v="V100004"/>
    <s v="2021-0001"/>
    <x v="45"/>
    <m/>
    <s v="Header"/>
    <m/>
    <m/>
    <x v="14"/>
    <s v="DEU"/>
    <s v="Middle EU - DEU"/>
    <x v="2"/>
    <x v="2"/>
    <n v="19"/>
    <m/>
    <m/>
    <n v="19"/>
    <n v="0"/>
    <n v="0"/>
    <n v="0"/>
    <x v="0"/>
    <m/>
    <m/>
    <m/>
    <x v="0"/>
    <m/>
    <d v="2021-04-01T00:00:00"/>
    <d v="2024-03-31T00:00:00"/>
    <m/>
    <m/>
    <n v="1095"/>
    <x v="49"/>
    <m/>
    <m/>
    <m/>
    <n v="19"/>
    <s v="with cut-off date"/>
    <d v="2022-03-31T00:00:00"/>
    <m/>
    <n v="3"/>
    <n v="3"/>
    <m/>
    <m/>
    <s v="01 .04.2021 bis 31 .03.2024 mit einer vorzeitigen Ausstiegsklausel zum 31 .03.2022"/>
    <n v="1.5"/>
    <m/>
    <m/>
    <m/>
    <m/>
    <m/>
    <m/>
    <n v="364"/>
    <s v="C"/>
    <n v="79"/>
    <n v="1"/>
    <s v="CHE"/>
    <s v="Not required"/>
    <s v="N"/>
    <s v="N"/>
    <n v="12"/>
    <m/>
    <n v="1"/>
    <m/>
    <m/>
    <n v="190000"/>
    <m/>
    <m/>
    <s v="Euro"/>
    <n v="39.45"/>
    <n v="0"/>
    <n v="0"/>
    <m/>
    <n v="0"/>
    <n v="39.45"/>
    <n v="0"/>
    <n v="990"/>
    <m/>
    <n v="0.135"/>
    <n v="0"/>
    <s v="0.00"/>
    <n v="0"/>
    <n v="0"/>
    <s v="0.00"/>
    <n v="0"/>
    <n v="39.45"/>
    <n v="0"/>
    <n v="39.45"/>
    <n v="1"/>
    <n v="0"/>
    <n v="39.45"/>
    <n v="39.45"/>
    <n v="3610000"/>
    <n v="0"/>
    <s v="N"/>
    <n v="0"/>
    <n v="272836.2"/>
  </r>
  <r>
    <m/>
    <s v="V100004"/>
    <s v="2021-0001"/>
    <x v="45"/>
    <m/>
    <s v="Wagon"/>
    <n v="1"/>
    <m/>
    <x v="14"/>
    <m/>
    <m/>
    <x v="2"/>
    <x v="2"/>
    <n v="1"/>
    <m/>
    <m/>
    <n v="1"/>
    <m/>
    <n v="0"/>
    <n v="0"/>
    <x v="1"/>
    <m/>
    <m/>
    <m/>
    <x v="0"/>
    <m/>
    <m/>
    <m/>
    <e v="#N/A"/>
    <e v="#N/A"/>
    <n v="1095"/>
    <x v="49"/>
    <m/>
    <m/>
    <m/>
    <m/>
    <s v="with cut-off date"/>
    <d v="2022-03-31T00:00:00"/>
    <m/>
    <n v="3"/>
    <n v="3"/>
    <m/>
    <e v="#N/A"/>
    <m/>
    <n v="1.5"/>
    <m/>
    <m/>
    <m/>
    <m/>
    <m/>
    <m/>
    <m/>
    <m/>
    <m/>
    <m/>
    <m/>
    <m/>
    <m/>
    <m/>
    <m/>
    <m/>
    <m/>
    <m/>
    <m/>
    <n v="190000"/>
    <m/>
    <m/>
    <s v="Euro"/>
    <n v="39.45"/>
    <m/>
    <m/>
    <m/>
    <m/>
    <e v="#N/A"/>
    <n v="0"/>
    <m/>
    <m/>
    <m/>
    <m/>
    <m/>
    <m/>
    <m/>
    <m/>
    <m/>
    <m/>
    <m/>
    <m/>
    <m/>
    <m/>
    <m/>
    <m/>
    <m/>
    <m/>
    <m/>
    <m/>
    <m/>
  </r>
  <r>
    <m/>
    <s v="V100004"/>
    <s v="2021-0001"/>
    <x v="45"/>
    <m/>
    <s v="Wagon"/>
    <n v="2"/>
    <m/>
    <x v="14"/>
    <m/>
    <m/>
    <x v="2"/>
    <x v="2"/>
    <n v="1"/>
    <m/>
    <m/>
    <n v="1"/>
    <m/>
    <n v="0"/>
    <n v="0"/>
    <x v="1"/>
    <m/>
    <m/>
    <m/>
    <x v="0"/>
    <m/>
    <m/>
    <m/>
    <e v="#N/A"/>
    <e v="#N/A"/>
    <n v="1095"/>
    <x v="49"/>
    <m/>
    <m/>
    <m/>
    <m/>
    <s v="with cut-off date"/>
    <d v="2022-03-31T00:00:00"/>
    <m/>
    <n v="3"/>
    <n v="3"/>
    <m/>
    <e v="#N/A"/>
    <m/>
    <n v="1.5"/>
    <m/>
    <m/>
    <m/>
    <m/>
    <m/>
    <m/>
    <m/>
    <m/>
    <m/>
    <m/>
    <m/>
    <m/>
    <m/>
    <m/>
    <m/>
    <m/>
    <m/>
    <m/>
    <m/>
    <n v="190000"/>
    <m/>
    <m/>
    <s v="Euro"/>
    <n v="39.45"/>
    <m/>
    <m/>
    <m/>
    <m/>
    <e v="#N/A"/>
    <n v="0"/>
    <m/>
    <m/>
    <m/>
    <m/>
    <m/>
    <m/>
    <m/>
    <m/>
    <m/>
    <m/>
    <m/>
    <m/>
    <m/>
    <m/>
    <m/>
    <m/>
    <m/>
    <m/>
    <m/>
    <m/>
    <m/>
  </r>
  <r>
    <m/>
    <s v="V100004"/>
    <s v="2021-0001"/>
    <x v="45"/>
    <m/>
    <s v="Wagon"/>
    <n v="3"/>
    <m/>
    <x v="14"/>
    <m/>
    <m/>
    <x v="2"/>
    <x v="2"/>
    <n v="1"/>
    <m/>
    <m/>
    <n v="1"/>
    <m/>
    <n v="0"/>
    <n v="0"/>
    <x v="1"/>
    <m/>
    <m/>
    <m/>
    <x v="0"/>
    <m/>
    <m/>
    <m/>
    <e v="#N/A"/>
    <e v="#N/A"/>
    <n v="1095"/>
    <x v="49"/>
    <m/>
    <m/>
    <m/>
    <m/>
    <s v="with cut-off date"/>
    <d v="2022-03-31T00:00:00"/>
    <m/>
    <n v="3"/>
    <n v="3"/>
    <m/>
    <e v="#N/A"/>
    <m/>
    <n v="1.5"/>
    <m/>
    <m/>
    <m/>
    <m/>
    <m/>
    <m/>
    <m/>
    <m/>
    <m/>
    <m/>
    <m/>
    <m/>
    <m/>
    <m/>
    <m/>
    <m/>
    <m/>
    <m/>
    <m/>
    <n v="190000"/>
    <m/>
    <m/>
    <s v="Euro"/>
    <n v="39.45"/>
    <m/>
    <m/>
    <m/>
    <m/>
    <e v="#N/A"/>
    <n v="0"/>
    <m/>
    <m/>
    <m/>
    <m/>
    <m/>
    <m/>
    <m/>
    <m/>
    <m/>
    <m/>
    <m/>
    <m/>
    <m/>
    <m/>
    <m/>
    <m/>
    <m/>
    <m/>
    <m/>
    <m/>
    <m/>
  </r>
  <r>
    <m/>
    <s v="V100004"/>
    <s v="2021-0001"/>
    <x v="45"/>
    <m/>
    <s v="Wagon"/>
    <n v="4"/>
    <m/>
    <x v="14"/>
    <m/>
    <m/>
    <x v="2"/>
    <x v="2"/>
    <n v="1"/>
    <m/>
    <m/>
    <n v="1"/>
    <m/>
    <n v="0"/>
    <n v="0"/>
    <x v="1"/>
    <m/>
    <m/>
    <m/>
    <x v="0"/>
    <m/>
    <m/>
    <m/>
    <e v="#N/A"/>
    <e v="#N/A"/>
    <n v="1095"/>
    <x v="49"/>
    <m/>
    <m/>
    <m/>
    <m/>
    <s v="with cut-off date"/>
    <d v="2022-03-31T00:00:00"/>
    <m/>
    <n v="3"/>
    <n v="3"/>
    <m/>
    <e v="#N/A"/>
    <m/>
    <n v="1.5"/>
    <m/>
    <m/>
    <m/>
    <m/>
    <m/>
    <m/>
    <m/>
    <m/>
    <m/>
    <m/>
    <m/>
    <m/>
    <m/>
    <m/>
    <m/>
    <m/>
    <m/>
    <m/>
    <m/>
    <n v="190000"/>
    <m/>
    <m/>
    <s v="Euro"/>
    <n v="39.45"/>
    <m/>
    <m/>
    <m/>
    <m/>
    <e v="#N/A"/>
    <n v="0"/>
    <m/>
    <m/>
    <m/>
    <m/>
    <m/>
    <m/>
    <m/>
    <m/>
    <m/>
    <m/>
    <m/>
    <m/>
    <m/>
    <m/>
    <m/>
    <m/>
    <m/>
    <m/>
    <m/>
    <m/>
    <m/>
  </r>
  <r>
    <m/>
    <s v="V100004"/>
    <s v="2021-0001"/>
    <x v="45"/>
    <m/>
    <s v="Wagon"/>
    <n v="5"/>
    <m/>
    <x v="14"/>
    <m/>
    <m/>
    <x v="2"/>
    <x v="2"/>
    <n v="1"/>
    <m/>
    <m/>
    <n v="1"/>
    <m/>
    <n v="0"/>
    <n v="0"/>
    <x v="1"/>
    <m/>
    <m/>
    <m/>
    <x v="0"/>
    <m/>
    <m/>
    <m/>
    <e v="#N/A"/>
    <e v="#N/A"/>
    <n v="1095"/>
    <x v="49"/>
    <m/>
    <m/>
    <m/>
    <m/>
    <s v="with cut-off date"/>
    <d v="2022-03-31T00:00:00"/>
    <m/>
    <n v="3"/>
    <n v="3"/>
    <m/>
    <e v="#N/A"/>
    <m/>
    <n v="1.5"/>
    <m/>
    <m/>
    <m/>
    <m/>
    <m/>
    <m/>
    <m/>
    <m/>
    <m/>
    <m/>
    <m/>
    <m/>
    <m/>
    <m/>
    <m/>
    <m/>
    <m/>
    <m/>
    <m/>
    <n v="190000"/>
    <m/>
    <m/>
    <s v="Euro"/>
    <n v="39.45"/>
    <m/>
    <m/>
    <m/>
    <m/>
    <e v="#N/A"/>
    <n v="0"/>
    <m/>
    <m/>
    <m/>
    <m/>
    <m/>
    <m/>
    <m/>
    <m/>
    <m/>
    <m/>
    <m/>
    <m/>
    <m/>
    <m/>
    <m/>
    <m/>
    <m/>
    <m/>
    <m/>
    <m/>
    <m/>
  </r>
  <r>
    <m/>
    <s v="V100004"/>
    <s v="2021-0001"/>
    <x v="45"/>
    <m/>
    <s v="Wagon"/>
    <n v="6"/>
    <m/>
    <x v="14"/>
    <m/>
    <m/>
    <x v="2"/>
    <x v="2"/>
    <n v="1"/>
    <m/>
    <m/>
    <n v="1"/>
    <m/>
    <n v="0"/>
    <n v="0"/>
    <x v="1"/>
    <m/>
    <m/>
    <m/>
    <x v="0"/>
    <m/>
    <m/>
    <m/>
    <e v="#N/A"/>
    <e v="#N/A"/>
    <n v="1095"/>
    <x v="49"/>
    <m/>
    <m/>
    <m/>
    <m/>
    <s v="with cut-off date"/>
    <d v="2022-03-31T00:00:00"/>
    <m/>
    <n v="3"/>
    <n v="3"/>
    <m/>
    <e v="#N/A"/>
    <m/>
    <n v="1.5"/>
    <m/>
    <m/>
    <m/>
    <m/>
    <m/>
    <m/>
    <m/>
    <m/>
    <m/>
    <m/>
    <m/>
    <m/>
    <m/>
    <m/>
    <m/>
    <m/>
    <m/>
    <m/>
    <m/>
    <n v="190000"/>
    <m/>
    <m/>
    <s v="Euro"/>
    <n v="39.45"/>
    <m/>
    <m/>
    <m/>
    <m/>
    <e v="#N/A"/>
    <n v="0"/>
    <m/>
    <m/>
    <m/>
    <m/>
    <m/>
    <m/>
    <m/>
    <m/>
    <m/>
    <m/>
    <m/>
    <m/>
    <m/>
    <m/>
    <m/>
    <m/>
    <m/>
    <m/>
    <m/>
    <m/>
    <m/>
  </r>
  <r>
    <m/>
    <s v="V100004"/>
    <s v="2021-0001"/>
    <x v="45"/>
    <m/>
    <s v="Wagon"/>
    <n v="7"/>
    <m/>
    <x v="14"/>
    <m/>
    <m/>
    <x v="2"/>
    <x v="2"/>
    <n v="1"/>
    <m/>
    <m/>
    <n v="1"/>
    <m/>
    <n v="0"/>
    <n v="0"/>
    <x v="1"/>
    <m/>
    <m/>
    <m/>
    <x v="0"/>
    <m/>
    <m/>
    <m/>
    <e v="#N/A"/>
    <e v="#N/A"/>
    <n v="1095"/>
    <x v="49"/>
    <m/>
    <m/>
    <m/>
    <m/>
    <s v="with cut-off date"/>
    <d v="2022-03-31T00:00:00"/>
    <m/>
    <n v="3"/>
    <n v="3"/>
    <m/>
    <e v="#N/A"/>
    <m/>
    <n v="1.5"/>
    <m/>
    <m/>
    <m/>
    <m/>
    <m/>
    <m/>
    <m/>
    <m/>
    <m/>
    <m/>
    <m/>
    <m/>
    <m/>
    <m/>
    <m/>
    <m/>
    <m/>
    <m/>
    <m/>
    <n v="190000"/>
    <m/>
    <m/>
    <s v="Euro"/>
    <n v="39.45"/>
    <m/>
    <m/>
    <m/>
    <m/>
    <e v="#N/A"/>
    <n v="0"/>
    <m/>
    <m/>
    <m/>
    <m/>
    <m/>
    <m/>
    <m/>
    <m/>
    <m/>
    <m/>
    <m/>
    <m/>
    <m/>
    <m/>
    <m/>
    <m/>
    <m/>
    <m/>
    <m/>
    <m/>
    <m/>
  </r>
  <r>
    <m/>
    <s v="V100004"/>
    <s v="2021-0001"/>
    <x v="45"/>
    <m/>
    <s v="Wagon"/>
    <n v="8"/>
    <m/>
    <x v="14"/>
    <m/>
    <m/>
    <x v="2"/>
    <x v="2"/>
    <n v="1"/>
    <m/>
    <m/>
    <n v="1"/>
    <m/>
    <n v="0"/>
    <n v="0"/>
    <x v="1"/>
    <m/>
    <m/>
    <m/>
    <x v="0"/>
    <m/>
    <m/>
    <m/>
    <e v="#N/A"/>
    <e v="#N/A"/>
    <n v="1095"/>
    <x v="49"/>
    <m/>
    <m/>
    <m/>
    <m/>
    <s v="with cut-off date"/>
    <d v="2022-03-31T00:00:00"/>
    <m/>
    <n v="3"/>
    <n v="3"/>
    <m/>
    <e v="#N/A"/>
    <m/>
    <n v="1.5"/>
    <m/>
    <m/>
    <m/>
    <m/>
    <m/>
    <m/>
    <m/>
    <m/>
    <m/>
    <m/>
    <m/>
    <m/>
    <m/>
    <m/>
    <m/>
    <m/>
    <m/>
    <m/>
    <m/>
    <n v="190000"/>
    <m/>
    <m/>
    <s v="Euro"/>
    <n v="39.45"/>
    <m/>
    <m/>
    <m/>
    <m/>
    <e v="#N/A"/>
    <n v="0"/>
    <m/>
    <m/>
    <m/>
    <m/>
    <m/>
    <m/>
    <m/>
    <m/>
    <m/>
    <m/>
    <m/>
    <m/>
    <m/>
    <m/>
    <m/>
    <m/>
    <m/>
    <m/>
    <m/>
    <m/>
    <m/>
  </r>
  <r>
    <m/>
    <s v="V100004"/>
    <s v="2021-0001"/>
    <x v="45"/>
    <m/>
    <s v="Wagon"/>
    <n v="9"/>
    <m/>
    <x v="14"/>
    <m/>
    <m/>
    <x v="2"/>
    <x v="2"/>
    <n v="1"/>
    <m/>
    <m/>
    <n v="1"/>
    <m/>
    <n v="0"/>
    <n v="0"/>
    <x v="1"/>
    <m/>
    <m/>
    <m/>
    <x v="0"/>
    <m/>
    <m/>
    <m/>
    <e v="#N/A"/>
    <e v="#N/A"/>
    <n v="1095"/>
    <x v="49"/>
    <m/>
    <m/>
    <m/>
    <m/>
    <s v="with cut-off date"/>
    <d v="2022-03-31T00:00:00"/>
    <m/>
    <n v="3"/>
    <n v="3"/>
    <m/>
    <e v="#N/A"/>
    <m/>
    <n v="1.5"/>
    <m/>
    <m/>
    <m/>
    <m/>
    <m/>
    <m/>
    <m/>
    <m/>
    <m/>
    <m/>
    <m/>
    <m/>
    <m/>
    <m/>
    <m/>
    <m/>
    <m/>
    <m/>
    <m/>
    <n v="190000"/>
    <m/>
    <m/>
    <s v="Euro"/>
    <n v="39.45"/>
    <m/>
    <m/>
    <m/>
    <m/>
    <e v="#N/A"/>
    <n v="0"/>
    <m/>
    <m/>
    <m/>
    <m/>
    <m/>
    <m/>
    <m/>
    <m/>
    <m/>
    <m/>
    <m/>
    <m/>
    <m/>
    <m/>
    <m/>
    <m/>
    <m/>
    <m/>
    <m/>
    <m/>
    <m/>
  </r>
  <r>
    <m/>
    <s v="V100004"/>
    <s v="2021-0001"/>
    <x v="45"/>
    <m/>
    <s v="Wagon"/>
    <n v="10"/>
    <m/>
    <x v="14"/>
    <m/>
    <m/>
    <x v="2"/>
    <x v="2"/>
    <n v="1"/>
    <m/>
    <m/>
    <n v="1"/>
    <m/>
    <n v="0"/>
    <n v="0"/>
    <x v="1"/>
    <m/>
    <m/>
    <m/>
    <x v="0"/>
    <m/>
    <m/>
    <m/>
    <e v="#N/A"/>
    <e v="#N/A"/>
    <n v="1095"/>
    <x v="49"/>
    <m/>
    <m/>
    <m/>
    <m/>
    <s v="with cut-off date"/>
    <d v="2022-03-31T00:00:00"/>
    <m/>
    <n v="3"/>
    <n v="3"/>
    <m/>
    <e v="#N/A"/>
    <m/>
    <n v="1.5"/>
    <m/>
    <m/>
    <m/>
    <m/>
    <m/>
    <m/>
    <m/>
    <m/>
    <m/>
    <m/>
    <m/>
    <m/>
    <m/>
    <m/>
    <m/>
    <m/>
    <m/>
    <m/>
    <m/>
    <n v="190000"/>
    <m/>
    <m/>
    <s v="Euro"/>
    <n v="39.45"/>
    <m/>
    <m/>
    <m/>
    <m/>
    <e v="#N/A"/>
    <n v="0"/>
    <m/>
    <m/>
    <m/>
    <m/>
    <m/>
    <m/>
    <m/>
    <m/>
    <m/>
    <m/>
    <m/>
    <m/>
    <m/>
    <m/>
    <m/>
    <m/>
    <m/>
    <m/>
    <m/>
    <m/>
    <m/>
  </r>
  <r>
    <m/>
    <s v="V100004"/>
    <s v="2021-0001"/>
    <x v="45"/>
    <m/>
    <s v="Wagon"/>
    <n v="11"/>
    <m/>
    <x v="14"/>
    <m/>
    <m/>
    <x v="2"/>
    <x v="2"/>
    <n v="1"/>
    <m/>
    <m/>
    <n v="1"/>
    <m/>
    <n v="0"/>
    <n v="0"/>
    <x v="1"/>
    <m/>
    <m/>
    <m/>
    <x v="0"/>
    <m/>
    <m/>
    <m/>
    <e v="#N/A"/>
    <e v="#N/A"/>
    <n v="1095"/>
    <x v="49"/>
    <m/>
    <m/>
    <m/>
    <m/>
    <s v="with cut-off date"/>
    <d v="2022-03-31T00:00:00"/>
    <m/>
    <n v="3"/>
    <n v="3"/>
    <m/>
    <e v="#N/A"/>
    <m/>
    <n v="1.5"/>
    <m/>
    <m/>
    <m/>
    <m/>
    <m/>
    <m/>
    <m/>
    <m/>
    <m/>
    <m/>
    <m/>
    <m/>
    <m/>
    <m/>
    <m/>
    <m/>
    <m/>
    <m/>
    <m/>
    <n v="190000"/>
    <m/>
    <m/>
    <s v="Euro"/>
    <n v="39.45"/>
    <m/>
    <m/>
    <m/>
    <m/>
    <e v="#N/A"/>
    <n v="0"/>
    <m/>
    <m/>
    <m/>
    <m/>
    <m/>
    <m/>
    <m/>
    <m/>
    <m/>
    <m/>
    <m/>
    <m/>
    <m/>
    <m/>
    <m/>
    <m/>
    <m/>
    <m/>
    <m/>
    <m/>
    <m/>
  </r>
  <r>
    <m/>
    <s v="V100004"/>
    <s v="2021-0001"/>
    <x v="45"/>
    <m/>
    <s v="Wagon"/>
    <n v="12"/>
    <m/>
    <x v="14"/>
    <m/>
    <m/>
    <x v="2"/>
    <x v="2"/>
    <n v="1"/>
    <m/>
    <m/>
    <n v="1"/>
    <m/>
    <n v="0"/>
    <n v="0"/>
    <x v="1"/>
    <m/>
    <m/>
    <m/>
    <x v="0"/>
    <m/>
    <m/>
    <m/>
    <e v="#N/A"/>
    <e v="#N/A"/>
    <n v="1095"/>
    <x v="49"/>
    <m/>
    <m/>
    <m/>
    <m/>
    <s v="with cut-off date"/>
    <d v="2022-03-31T00:00:00"/>
    <m/>
    <n v="3"/>
    <n v="3"/>
    <m/>
    <e v="#N/A"/>
    <m/>
    <n v="1.5"/>
    <m/>
    <m/>
    <m/>
    <m/>
    <m/>
    <m/>
    <m/>
    <m/>
    <m/>
    <m/>
    <m/>
    <m/>
    <m/>
    <m/>
    <m/>
    <m/>
    <m/>
    <m/>
    <m/>
    <n v="190000"/>
    <m/>
    <m/>
    <s v="Euro"/>
    <n v="39.45"/>
    <m/>
    <m/>
    <m/>
    <m/>
    <e v="#N/A"/>
    <n v="0"/>
    <m/>
    <m/>
    <m/>
    <m/>
    <m/>
    <m/>
    <m/>
    <m/>
    <m/>
    <m/>
    <m/>
    <m/>
    <m/>
    <m/>
    <m/>
    <m/>
    <m/>
    <m/>
    <m/>
    <m/>
    <m/>
  </r>
  <r>
    <m/>
    <s v="V100004"/>
    <s v="2021-0001"/>
    <x v="45"/>
    <m/>
    <s v="Wagon"/>
    <n v="13"/>
    <m/>
    <x v="14"/>
    <m/>
    <m/>
    <x v="2"/>
    <x v="2"/>
    <n v="1"/>
    <m/>
    <m/>
    <n v="1"/>
    <m/>
    <n v="0"/>
    <n v="0"/>
    <x v="1"/>
    <m/>
    <m/>
    <m/>
    <x v="0"/>
    <m/>
    <m/>
    <m/>
    <e v="#N/A"/>
    <e v="#N/A"/>
    <n v="1095"/>
    <x v="49"/>
    <m/>
    <m/>
    <m/>
    <m/>
    <s v="with cut-off date"/>
    <d v="2022-03-31T00:00:00"/>
    <m/>
    <n v="3"/>
    <n v="3"/>
    <m/>
    <e v="#N/A"/>
    <m/>
    <n v="1.5"/>
    <m/>
    <m/>
    <m/>
    <m/>
    <m/>
    <m/>
    <m/>
    <m/>
    <m/>
    <m/>
    <m/>
    <m/>
    <m/>
    <m/>
    <m/>
    <m/>
    <m/>
    <m/>
    <m/>
    <n v="190000"/>
    <m/>
    <m/>
    <s v="Euro"/>
    <n v="39.45"/>
    <m/>
    <m/>
    <m/>
    <m/>
    <e v="#N/A"/>
    <n v="0"/>
    <m/>
    <m/>
    <m/>
    <m/>
    <m/>
    <m/>
    <m/>
    <m/>
    <m/>
    <m/>
    <m/>
    <m/>
    <m/>
    <m/>
    <m/>
    <m/>
    <m/>
    <m/>
    <m/>
    <m/>
    <m/>
  </r>
  <r>
    <m/>
    <s v="V100004"/>
    <s v="2021-0001"/>
    <x v="45"/>
    <m/>
    <s v="Wagon"/>
    <n v="14"/>
    <m/>
    <x v="14"/>
    <m/>
    <m/>
    <x v="2"/>
    <x v="2"/>
    <n v="1"/>
    <m/>
    <m/>
    <n v="1"/>
    <m/>
    <n v="0"/>
    <n v="0"/>
    <x v="1"/>
    <m/>
    <m/>
    <m/>
    <x v="0"/>
    <m/>
    <m/>
    <m/>
    <e v="#N/A"/>
    <e v="#N/A"/>
    <n v="1095"/>
    <x v="49"/>
    <m/>
    <m/>
    <m/>
    <m/>
    <s v="with cut-off date"/>
    <d v="2022-03-31T00:00:00"/>
    <m/>
    <n v="3"/>
    <n v="3"/>
    <m/>
    <e v="#N/A"/>
    <m/>
    <n v="1.5"/>
    <m/>
    <m/>
    <m/>
    <m/>
    <m/>
    <m/>
    <m/>
    <m/>
    <m/>
    <m/>
    <m/>
    <m/>
    <m/>
    <m/>
    <m/>
    <m/>
    <m/>
    <m/>
    <m/>
    <n v="190000"/>
    <m/>
    <m/>
    <s v="Euro"/>
    <n v="39.45"/>
    <m/>
    <m/>
    <m/>
    <m/>
    <e v="#N/A"/>
    <n v="0"/>
    <m/>
    <m/>
    <m/>
    <m/>
    <m/>
    <m/>
    <m/>
    <m/>
    <m/>
    <m/>
    <m/>
    <m/>
    <m/>
    <m/>
    <m/>
    <m/>
    <m/>
    <m/>
    <m/>
    <m/>
    <m/>
  </r>
  <r>
    <m/>
    <s v="V100004"/>
    <s v="2021-0001"/>
    <x v="45"/>
    <m/>
    <s v="Wagon"/>
    <n v="15"/>
    <m/>
    <x v="14"/>
    <m/>
    <m/>
    <x v="2"/>
    <x v="2"/>
    <n v="1"/>
    <m/>
    <m/>
    <n v="1"/>
    <m/>
    <n v="0"/>
    <n v="0"/>
    <x v="1"/>
    <m/>
    <m/>
    <m/>
    <x v="0"/>
    <m/>
    <m/>
    <m/>
    <e v="#N/A"/>
    <e v="#N/A"/>
    <n v="1095"/>
    <x v="49"/>
    <m/>
    <m/>
    <m/>
    <m/>
    <s v="with cut-off date"/>
    <d v="2022-03-31T00:00:00"/>
    <m/>
    <n v="3"/>
    <n v="3"/>
    <m/>
    <e v="#N/A"/>
    <m/>
    <n v="1.5"/>
    <m/>
    <m/>
    <m/>
    <m/>
    <m/>
    <m/>
    <m/>
    <m/>
    <m/>
    <m/>
    <m/>
    <m/>
    <m/>
    <m/>
    <m/>
    <m/>
    <m/>
    <m/>
    <m/>
    <n v="190000"/>
    <m/>
    <m/>
    <s v="Euro"/>
    <n v="39.45"/>
    <m/>
    <m/>
    <m/>
    <m/>
    <e v="#N/A"/>
    <n v="0"/>
    <m/>
    <m/>
    <m/>
    <m/>
    <m/>
    <m/>
    <m/>
    <m/>
    <m/>
    <m/>
    <m/>
    <m/>
    <m/>
    <m/>
    <m/>
    <m/>
    <m/>
    <m/>
    <m/>
    <m/>
    <m/>
  </r>
  <r>
    <m/>
    <s v="V100004"/>
    <s v="2021-0001"/>
    <x v="45"/>
    <m/>
    <s v="Wagon"/>
    <n v="16"/>
    <m/>
    <x v="14"/>
    <m/>
    <m/>
    <x v="2"/>
    <x v="2"/>
    <n v="1"/>
    <m/>
    <m/>
    <n v="1"/>
    <m/>
    <n v="0"/>
    <n v="0"/>
    <x v="1"/>
    <m/>
    <m/>
    <m/>
    <x v="0"/>
    <m/>
    <m/>
    <m/>
    <e v="#N/A"/>
    <e v="#N/A"/>
    <n v="1095"/>
    <x v="49"/>
    <m/>
    <m/>
    <m/>
    <m/>
    <s v="with cut-off date"/>
    <d v="2022-03-31T00:00:00"/>
    <m/>
    <n v="3"/>
    <n v="3"/>
    <m/>
    <e v="#N/A"/>
    <m/>
    <n v="1.5"/>
    <m/>
    <m/>
    <m/>
    <m/>
    <m/>
    <m/>
    <m/>
    <m/>
    <m/>
    <m/>
    <m/>
    <m/>
    <m/>
    <m/>
    <m/>
    <m/>
    <m/>
    <m/>
    <m/>
    <n v="190000"/>
    <m/>
    <m/>
    <s v="Euro"/>
    <n v="39.45"/>
    <m/>
    <m/>
    <m/>
    <m/>
    <e v="#N/A"/>
    <n v="0"/>
    <m/>
    <m/>
    <m/>
    <m/>
    <m/>
    <m/>
    <m/>
    <m/>
    <m/>
    <m/>
    <m/>
    <m/>
    <m/>
    <m/>
    <m/>
    <m/>
    <m/>
    <m/>
    <m/>
    <m/>
    <m/>
  </r>
  <r>
    <m/>
    <s v="V100004"/>
    <s v="2021-0001"/>
    <x v="45"/>
    <m/>
    <s v="Wagon"/>
    <n v="17"/>
    <m/>
    <x v="14"/>
    <m/>
    <m/>
    <x v="2"/>
    <x v="2"/>
    <n v="1"/>
    <m/>
    <m/>
    <n v="1"/>
    <m/>
    <n v="0"/>
    <n v="0"/>
    <x v="1"/>
    <m/>
    <m/>
    <m/>
    <x v="0"/>
    <m/>
    <m/>
    <m/>
    <e v="#N/A"/>
    <e v="#N/A"/>
    <n v="1095"/>
    <x v="49"/>
    <m/>
    <m/>
    <m/>
    <m/>
    <s v="with cut-off date"/>
    <d v="2022-03-31T00:00:00"/>
    <m/>
    <n v="3"/>
    <n v="3"/>
    <m/>
    <e v="#N/A"/>
    <m/>
    <n v="1.5"/>
    <m/>
    <m/>
    <m/>
    <m/>
    <m/>
    <m/>
    <m/>
    <m/>
    <m/>
    <m/>
    <m/>
    <m/>
    <m/>
    <m/>
    <m/>
    <m/>
    <m/>
    <m/>
    <m/>
    <n v="190000"/>
    <m/>
    <m/>
    <s v="Euro"/>
    <n v="39.45"/>
    <m/>
    <m/>
    <m/>
    <m/>
    <e v="#N/A"/>
    <n v="0"/>
    <m/>
    <m/>
    <m/>
    <m/>
    <m/>
    <m/>
    <m/>
    <m/>
    <m/>
    <m/>
    <m/>
    <m/>
    <m/>
    <m/>
    <m/>
    <m/>
    <m/>
    <m/>
    <m/>
    <m/>
    <m/>
  </r>
  <r>
    <m/>
    <s v="V100004"/>
    <s v="2021-0001"/>
    <x v="45"/>
    <m/>
    <s v="Wagon"/>
    <n v="18"/>
    <m/>
    <x v="14"/>
    <m/>
    <m/>
    <x v="2"/>
    <x v="2"/>
    <n v="1"/>
    <m/>
    <m/>
    <n v="1"/>
    <m/>
    <n v="0"/>
    <n v="0"/>
    <x v="1"/>
    <m/>
    <m/>
    <m/>
    <x v="0"/>
    <m/>
    <m/>
    <m/>
    <e v="#N/A"/>
    <e v="#N/A"/>
    <n v="1095"/>
    <x v="49"/>
    <m/>
    <m/>
    <m/>
    <m/>
    <s v="with cut-off date"/>
    <d v="2022-03-31T00:00:00"/>
    <m/>
    <n v="3"/>
    <n v="3"/>
    <m/>
    <e v="#N/A"/>
    <m/>
    <n v="1.5"/>
    <m/>
    <m/>
    <m/>
    <m/>
    <m/>
    <m/>
    <m/>
    <m/>
    <m/>
    <m/>
    <m/>
    <m/>
    <m/>
    <m/>
    <m/>
    <m/>
    <m/>
    <m/>
    <m/>
    <n v="190000"/>
    <m/>
    <m/>
    <s v="Euro"/>
    <n v="39.45"/>
    <m/>
    <m/>
    <m/>
    <m/>
    <e v="#N/A"/>
    <n v="0"/>
    <m/>
    <m/>
    <m/>
    <m/>
    <m/>
    <m/>
    <m/>
    <m/>
    <m/>
    <m/>
    <m/>
    <m/>
    <m/>
    <m/>
    <m/>
    <m/>
    <m/>
    <m/>
    <m/>
    <m/>
    <m/>
  </r>
  <r>
    <m/>
    <s v="V100004"/>
    <s v="2021-0001"/>
    <x v="45"/>
    <m/>
    <s v="Wagon"/>
    <n v="19"/>
    <m/>
    <x v="14"/>
    <m/>
    <m/>
    <x v="2"/>
    <x v="2"/>
    <n v="1"/>
    <m/>
    <m/>
    <n v="1"/>
    <m/>
    <n v="0"/>
    <n v="0"/>
    <x v="1"/>
    <m/>
    <m/>
    <m/>
    <x v="0"/>
    <m/>
    <m/>
    <m/>
    <e v="#N/A"/>
    <e v="#N/A"/>
    <n v="1095"/>
    <x v="49"/>
    <m/>
    <m/>
    <m/>
    <m/>
    <s v="with cut-off date"/>
    <d v="2022-03-31T00:00:00"/>
    <m/>
    <n v="3"/>
    <n v="3"/>
    <m/>
    <e v="#N/A"/>
    <m/>
    <n v="1.5"/>
    <m/>
    <m/>
    <m/>
    <m/>
    <m/>
    <m/>
    <m/>
    <m/>
    <m/>
    <m/>
    <m/>
    <m/>
    <m/>
    <m/>
    <m/>
    <m/>
    <m/>
    <m/>
    <m/>
    <n v="190000"/>
    <m/>
    <m/>
    <s v="Euro"/>
    <n v="39.45"/>
    <m/>
    <m/>
    <m/>
    <m/>
    <e v="#N/A"/>
    <n v="0"/>
    <m/>
    <m/>
    <m/>
    <m/>
    <m/>
    <m/>
    <m/>
    <m/>
    <m/>
    <m/>
    <m/>
    <m/>
    <m/>
    <m/>
    <m/>
    <m/>
    <m/>
    <m/>
    <m/>
    <m/>
    <m/>
  </r>
  <r>
    <s v="Nachtrag 4 - emo/dmo 23.12.24 / LOA ok CMI 20.06.25"/>
    <s v="V300025"/>
    <s v="2023-0002"/>
    <x v="46"/>
    <m/>
    <s v="Header"/>
    <m/>
    <m/>
    <x v="15"/>
    <s v="DEU"/>
    <s v="Middle EU - DEU"/>
    <x v="3"/>
    <x v="3"/>
    <n v="11"/>
    <m/>
    <m/>
    <n v="11"/>
    <n v="0"/>
    <n v="0"/>
    <n v="11"/>
    <x v="3"/>
    <s v="Freeze-70"/>
    <d v="2025-02-01T00:00:00"/>
    <d v="2026-01-31T00:00:00"/>
    <x v="4"/>
    <s v="Indexierung pausiert 01.02.25-31.01.26 "/>
    <d v="2023-01-25T00:00:00"/>
    <d v="2025-01-31T00:00:00"/>
    <m/>
    <m/>
    <n v="737"/>
    <x v="1"/>
    <d v="2025-12-15T00:00:00"/>
    <s v="Other"/>
    <s v="Prolongation MV 2025-0005"/>
    <n v="11"/>
    <s v="n.a."/>
    <m/>
    <m/>
    <n v="0"/>
    <n v="3"/>
    <m/>
    <m/>
    <m/>
    <m/>
    <m/>
    <m/>
    <m/>
    <m/>
    <m/>
    <m/>
    <n v="737"/>
    <s v="C"/>
    <n v="81"/>
    <n v="1.4"/>
    <s v="CHE"/>
    <s v="Not required"/>
    <s v="N"/>
    <s v="N"/>
    <m/>
    <m/>
    <n v="2"/>
    <m/>
    <m/>
    <n v="50000"/>
    <m/>
    <m/>
    <s v="Euro"/>
    <n v="40"/>
    <n v="-12"/>
    <n v="0"/>
    <m/>
    <n v="0"/>
    <n v="28"/>
    <n v="0"/>
    <n v="0"/>
    <m/>
    <n v="0.06"/>
    <n v="8.69"/>
    <n v="-6.62"/>
    <n v="2.069999999999999"/>
    <n v="5.38"/>
    <n v="-5.38"/>
    <n v="0"/>
    <n v="25.93"/>
    <s v="0.00"/>
    <n v="25.93"/>
    <n v="1"/>
    <n v="0"/>
    <n v="25.93"/>
    <n v="29.46"/>
    <n v="550000"/>
    <n v="0"/>
    <s v="N"/>
    <n v="0"/>
    <n v="112112"/>
  </r>
  <r>
    <m/>
    <s v="V300025"/>
    <s v="2023-0002"/>
    <x v="46"/>
    <n v="1"/>
    <s v="Batch"/>
    <m/>
    <m/>
    <x v="15"/>
    <s v="DEU"/>
    <s v="Middle EU - DEU"/>
    <x v="3"/>
    <x v="3"/>
    <n v="5"/>
    <m/>
    <m/>
    <n v="5"/>
    <n v="0"/>
    <n v="0"/>
    <n v="5"/>
    <x v="3"/>
    <s v="Freeze-70"/>
    <m/>
    <m/>
    <x v="4"/>
    <m/>
    <m/>
    <m/>
    <d v="2023-01-31T00:00:00"/>
    <d v="2026-01-31T00:00:00"/>
    <m/>
    <x v="43"/>
    <d v="2025-12-15T00:00:00"/>
    <d v="2025-12-15T00:00:00"/>
    <s v="Prolongation MV 2025-0005"/>
    <n v="11"/>
    <s v="n.a."/>
    <m/>
    <m/>
    <n v="0"/>
    <n v="3"/>
    <m/>
    <m/>
    <m/>
    <m/>
    <m/>
    <m/>
    <m/>
    <m/>
    <m/>
    <m/>
    <n v="0"/>
    <s v="C"/>
    <m/>
    <n v="1.4"/>
    <s v="CHE"/>
    <s v="Not required"/>
    <m/>
    <s v="N"/>
    <m/>
    <m/>
    <m/>
    <m/>
    <m/>
    <n v="50000"/>
    <m/>
    <m/>
    <s v="Euro"/>
    <n v="40"/>
    <n v="-12"/>
    <n v="0"/>
    <m/>
    <n v="0"/>
    <n v="28"/>
    <m/>
    <n v="0"/>
    <m/>
    <n v="0.06"/>
    <n v="8.69"/>
    <n v="-6.62"/>
    <n v="2.069999999999999"/>
    <n v="5.38"/>
    <n v="-5.38"/>
    <n v="0"/>
    <n v="25.93"/>
    <s v="0.00"/>
    <n v="25.93"/>
    <n v="1"/>
    <n v="0"/>
    <n v="25.93"/>
    <n v="29.46"/>
    <n v="250000"/>
    <n v="0"/>
    <m/>
    <n v="0"/>
    <n v="50960"/>
  </r>
  <r>
    <m/>
    <s v="V300025"/>
    <s v="2023-0002"/>
    <x v="46"/>
    <n v="1"/>
    <s v="Wagon"/>
    <n v="1"/>
    <e v="#N/A"/>
    <x v="15"/>
    <m/>
    <m/>
    <x v="3"/>
    <x v="3"/>
    <n v="1"/>
    <m/>
    <m/>
    <n v="1"/>
    <m/>
    <n v="0"/>
    <n v="1"/>
    <x v="1"/>
    <s v="Freeze-70"/>
    <m/>
    <m/>
    <x v="4"/>
    <m/>
    <m/>
    <m/>
    <e v="#N/A"/>
    <e v="#N/A"/>
    <n v="737"/>
    <x v="1"/>
    <m/>
    <m/>
    <m/>
    <m/>
    <s v="n.a."/>
    <m/>
    <m/>
    <n v="0"/>
    <n v="3"/>
    <m/>
    <d v="2025-10-31T00:00:00"/>
    <m/>
    <m/>
    <m/>
    <m/>
    <m/>
    <m/>
    <m/>
    <m/>
    <m/>
    <m/>
    <m/>
    <m/>
    <m/>
    <m/>
    <m/>
    <m/>
    <m/>
    <m/>
    <m/>
    <m/>
    <m/>
    <n v="50000"/>
    <m/>
    <m/>
    <s v="Euro"/>
    <n v="40"/>
    <m/>
    <m/>
    <m/>
    <m/>
    <e v="#N/A"/>
    <m/>
    <m/>
    <m/>
    <m/>
    <m/>
    <m/>
    <m/>
    <m/>
    <m/>
    <m/>
    <m/>
    <m/>
    <m/>
    <m/>
    <m/>
    <m/>
    <m/>
    <m/>
    <m/>
    <m/>
    <m/>
    <m/>
  </r>
  <r>
    <m/>
    <s v="V300025"/>
    <s v="2023-0002"/>
    <x v="46"/>
    <n v="1"/>
    <s v="Wagon"/>
    <n v="2"/>
    <e v="#N/A"/>
    <x v="15"/>
    <m/>
    <m/>
    <x v="3"/>
    <x v="3"/>
    <n v="1"/>
    <m/>
    <m/>
    <n v="1"/>
    <m/>
    <n v="0"/>
    <n v="1"/>
    <x v="1"/>
    <s v="Freeze-70"/>
    <m/>
    <m/>
    <x v="4"/>
    <m/>
    <m/>
    <m/>
    <e v="#N/A"/>
    <e v="#N/A"/>
    <n v="737"/>
    <x v="1"/>
    <m/>
    <m/>
    <m/>
    <m/>
    <s v="n.a."/>
    <m/>
    <m/>
    <n v="0"/>
    <n v="3"/>
    <m/>
    <d v="2025-10-31T00:00:00"/>
    <m/>
    <m/>
    <m/>
    <m/>
    <m/>
    <m/>
    <m/>
    <m/>
    <m/>
    <m/>
    <m/>
    <m/>
    <m/>
    <m/>
    <m/>
    <m/>
    <m/>
    <m/>
    <m/>
    <m/>
    <m/>
    <n v="50000"/>
    <m/>
    <m/>
    <s v="Euro"/>
    <n v="40"/>
    <m/>
    <m/>
    <m/>
    <m/>
    <e v="#N/A"/>
    <m/>
    <m/>
    <m/>
    <m/>
    <m/>
    <m/>
    <m/>
    <m/>
    <m/>
    <m/>
    <m/>
    <m/>
    <m/>
    <m/>
    <m/>
    <m/>
    <m/>
    <m/>
    <m/>
    <m/>
    <m/>
    <m/>
  </r>
  <r>
    <m/>
    <s v="V300025"/>
    <s v="2023-0002"/>
    <x v="46"/>
    <n v="1"/>
    <s v="Wagon"/>
    <n v="3"/>
    <e v="#N/A"/>
    <x v="15"/>
    <m/>
    <m/>
    <x v="3"/>
    <x v="3"/>
    <n v="1"/>
    <m/>
    <m/>
    <n v="1"/>
    <m/>
    <n v="0"/>
    <n v="1"/>
    <x v="1"/>
    <s v="Freeze-70"/>
    <m/>
    <m/>
    <x v="4"/>
    <m/>
    <m/>
    <m/>
    <e v="#N/A"/>
    <e v="#N/A"/>
    <n v="737"/>
    <x v="1"/>
    <m/>
    <m/>
    <m/>
    <m/>
    <s v="n.a."/>
    <m/>
    <m/>
    <n v="0"/>
    <n v="3"/>
    <m/>
    <d v="2025-10-31T00:00:00"/>
    <m/>
    <m/>
    <m/>
    <m/>
    <m/>
    <m/>
    <m/>
    <m/>
    <m/>
    <m/>
    <m/>
    <m/>
    <m/>
    <m/>
    <m/>
    <m/>
    <m/>
    <m/>
    <m/>
    <m/>
    <m/>
    <n v="50000"/>
    <m/>
    <m/>
    <s v="Euro"/>
    <n v="40"/>
    <m/>
    <m/>
    <m/>
    <m/>
    <e v="#N/A"/>
    <m/>
    <m/>
    <m/>
    <m/>
    <m/>
    <m/>
    <m/>
    <m/>
    <m/>
    <m/>
    <m/>
    <m/>
    <m/>
    <m/>
    <m/>
    <m/>
    <m/>
    <m/>
    <m/>
    <m/>
    <m/>
    <m/>
  </r>
  <r>
    <m/>
    <s v="V300025"/>
    <s v="2023-0002"/>
    <x v="46"/>
    <n v="1"/>
    <s v="Wagon"/>
    <n v="4"/>
    <e v="#N/A"/>
    <x v="15"/>
    <m/>
    <m/>
    <x v="3"/>
    <x v="3"/>
    <n v="1"/>
    <m/>
    <m/>
    <n v="1"/>
    <m/>
    <n v="0"/>
    <n v="1"/>
    <x v="1"/>
    <s v="Freeze-70"/>
    <m/>
    <m/>
    <x v="4"/>
    <m/>
    <m/>
    <m/>
    <e v="#N/A"/>
    <e v="#N/A"/>
    <n v="737"/>
    <x v="1"/>
    <m/>
    <m/>
    <m/>
    <m/>
    <s v="n.a."/>
    <m/>
    <m/>
    <n v="0"/>
    <n v="3"/>
    <m/>
    <d v="2025-10-31T00:00:00"/>
    <m/>
    <m/>
    <m/>
    <m/>
    <m/>
    <m/>
    <m/>
    <m/>
    <m/>
    <m/>
    <m/>
    <m/>
    <m/>
    <m/>
    <m/>
    <m/>
    <m/>
    <m/>
    <m/>
    <m/>
    <m/>
    <n v="50000"/>
    <m/>
    <m/>
    <s v="Euro"/>
    <n v="40"/>
    <m/>
    <m/>
    <m/>
    <m/>
    <e v="#N/A"/>
    <m/>
    <m/>
    <m/>
    <m/>
    <m/>
    <m/>
    <m/>
    <m/>
    <m/>
    <m/>
    <m/>
    <m/>
    <m/>
    <m/>
    <m/>
    <m/>
    <m/>
    <m/>
    <m/>
    <m/>
    <m/>
    <m/>
  </r>
  <r>
    <m/>
    <s v="V300025"/>
    <s v="2023-0002"/>
    <x v="46"/>
    <n v="1"/>
    <s v="Wagon"/>
    <n v="5"/>
    <e v="#N/A"/>
    <x v="15"/>
    <m/>
    <m/>
    <x v="3"/>
    <x v="3"/>
    <n v="1"/>
    <m/>
    <m/>
    <n v="1"/>
    <m/>
    <n v="0"/>
    <n v="1"/>
    <x v="1"/>
    <s v="Freeze-70"/>
    <m/>
    <m/>
    <x v="4"/>
    <m/>
    <m/>
    <m/>
    <e v="#N/A"/>
    <e v="#N/A"/>
    <m/>
    <x v="1"/>
    <m/>
    <m/>
    <m/>
    <m/>
    <s v="n.a."/>
    <m/>
    <m/>
    <n v="0"/>
    <n v="3"/>
    <m/>
    <d v="2025-10-31T00:00:00"/>
    <m/>
    <m/>
    <m/>
    <m/>
    <m/>
    <m/>
    <m/>
    <m/>
    <m/>
    <m/>
    <m/>
    <m/>
    <m/>
    <m/>
    <m/>
    <m/>
    <m/>
    <m/>
    <m/>
    <m/>
    <m/>
    <n v="50000"/>
    <m/>
    <m/>
    <s v="Euro"/>
    <n v="40"/>
    <m/>
    <m/>
    <m/>
    <m/>
    <e v="#N/A"/>
    <m/>
    <m/>
    <m/>
    <m/>
    <m/>
    <m/>
    <m/>
    <m/>
    <m/>
    <m/>
    <m/>
    <m/>
    <m/>
    <m/>
    <m/>
    <m/>
    <m/>
    <m/>
    <m/>
    <m/>
    <m/>
    <m/>
  </r>
  <r>
    <m/>
    <s v="V300028"/>
    <s v="2023-0002"/>
    <x v="46"/>
    <n v="2"/>
    <s v="Batch"/>
    <m/>
    <m/>
    <x v="15"/>
    <s v="DEU"/>
    <s v="Middle EU - DEU"/>
    <x v="3"/>
    <x v="3"/>
    <n v="6"/>
    <m/>
    <m/>
    <n v="6"/>
    <n v="0"/>
    <n v="0"/>
    <n v="6"/>
    <x v="3"/>
    <s v="Freeze-70"/>
    <m/>
    <m/>
    <x v="4"/>
    <m/>
    <m/>
    <m/>
    <d v="2023-06-12T00:00:00"/>
    <d v="2026-01-31T00:00:00"/>
    <m/>
    <x v="43"/>
    <d v="2025-12-15T00:00:00"/>
    <d v="2025-12-15T00:00:00"/>
    <s v="Prolongation MV 2025-0005"/>
    <m/>
    <s v="n.a."/>
    <m/>
    <m/>
    <n v="0"/>
    <n v="3"/>
    <m/>
    <m/>
    <m/>
    <m/>
    <m/>
    <m/>
    <m/>
    <m/>
    <m/>
    <m/>
    <n v="0"/>
    <s v="C"/>
    <m/>
    <n v="1.4"/>
    <s v="CHE"/>
    <s v="Not required"/>
    <m/>
    <s v="N"/>
    <m/>
    <m/>
    <m/>
    <m/>
    <m/>
    <n v="50000"/>
    <m/>
    <m/>
    <s v="Euro"/>
    <n v="40"/>
    <n v="-12"/>
    <n v="0"/>
    <m/>
    <n v="0"/>
    <n v="28"/>
    <m/>
    <n v="0"/>
    <m/>
    <n v="0.06"/>
    <n v="8.69"/>
    <n v="-6.62"/>
    <n v="2.069999999999999"/>
    <n v="5.38"/>
    <n v="-5.38"/>
    <n v="0"/>
    <n v="25.93"/>
    <s v="0.00"/>
    <n v="25.93"/>
    <n v="1"/>
    <n v="0"/>
    <n v="25.93"/>
    <n v="29.46"/>
    <n v="300000"/>
    <n v="0"/>
    <m/>
    <n v="0"/>
    <n v="61152"/>
  </r>
  <r>
    <m/>
    <s v="V300028"/>
    <s v="2023-0002"/>
    <x v="46"/>
    <n v="2"/>
    <s v="Wagon"/>
    <n v="1"/>
    <e v="#N/A"/>
    <x v="15"/>
    <m/>
    <m/>
    <x v="3"/>
    <x v="3"/>
    <n v="1"/>
    <m/>
    <m/>
    <n v="1"/>
    <m/>
    <n v="0"/>
    <n v="1"/>
    <x v="1"/>
    <s v="Freeze-70"/>
    <m/>
    <m/>
    <x v="4"/>
    <m/>
    <m/>
    <m/>
    <e v="#N/A"/>
    <e v="#N/A"/>
    <n v="737"/>
    <x v="1"/>
    <m/>
    <m/>
    <m/>
    <m/>
    <s v="n.a."/>
    <m/>
    <m/>
    <n v="0"/>
    <n v="3"/>
    <m/>
    <d v="2025-10-31T00:00:00"/>
    <m/>
    <m/>
    <m/>
    <m/>
    <m/>
    <m/>
    <m/>
    <m/>
    <m/>
    <m/>
    <m/>
    <m/>
    <m/>
    <m/>
    <m/>
    <m/>
    <m/>
    <m/>
    <m/>
    <m/>
    <m/>
    <n v="50000"/>
    <m/>
    <m/>
    <s v="Euro"/>
    <n v="40"/>
    <m/>
    <m/>
    <m/>
    <m/>
    <e v="#N/A"/>
    <m/>
    <m/>
    <m/>
    <m/>
    <m/>
    <m/>
    <m/>
    <m/>
    <m/>
    <m/>
    <m/>
    <m/>
    <m/>
    <m/>
    <m/>
    <m/>
    <m/>
    <m/>
    <m/>
    <m/>
    <m/>
    <m/>
  </r>
  <r>
    <m/>
    <s v="V300028"/>
    <s v="2023-0002"/>
    <x v="46"/>
    <n v="2"/>
    <s v="Wagon"/>
    <n v="2"/>
    <e v="#N/A"/>
    <x v="15"/>
    <m/>
    <m/>
    <x v="3"/>
    <x v="3"/>
    <n v="1"/>
    <m/>
    <m/>
    <n v="1"/>
    <m/>
    <n v="0"/>
    <n v="1"/>
    <x v="1"/>
    <s v="Freeze-70"/>
    <m/>
    <m/>
    <x v="4"/>
    <m/>
    <m/>
    <m/>
    <e v="#N/A"/>
    <e v="#N/A"/>
    <n v="737"/>
    <x v="1"/>
    <m/>
    <m/>
    <m/>
    <m/>
    <s v="n.a."/>
    <m/>
    <m/>
    <n v="0"/>
    <n v="3"/>
    <m/>
    <d v="2025-10-31T00:00:00"/>
    <m/>
    <m/>
    <m/>
    <m/>
    <m/>
    <m/>
    <m/>
    <m/>
    <m/>
    <m/>
    <m/>
    <m/>
    <m/>
    <m/>
    <m/>
    <m/>
    <m/>
    <m/>
    <m/>
    <m/>
    <m/>
    <n v="50000"/>
    <m/>
    <m/>
    <s v="Euro"/>
    <n v="40"/>
    <m/>
    <m/>
    <m/>
    <m/>
    <e v="#N/A"/>
    <m/>
    <m/>
    <m/>
    <m/>
    <m/>
    <m/>
    <m/>
    <m/>
    <m/>
    <m/>
    <m/>
    <m/>
    <m/>
    <m/>
    <m/>
    <m/>
    <m/>
    <m/>
    <m/>
    <m/>
    <m/>
    <m/>
  </r>
  <r>
    <m/>
    <s v="V300028"/>
    <s v="2023-0002"/>
    <x v="46"/>
    <n v="2"/>
    <s v="Wagon"/>
    <n v="3"/>
    <e v="#N/A"/>
    <x v="15"/>
    <m/>
    <m/>
    <x v="3"/>
    <x v="3"/>
    <n v="1"/>
    <m/>
    <m/>
    <n v="1"/>
    <m/>
    <n v="0"/>
    <n v="1"/>
    <x v="1"/>
    <s v="Freeze-70"/>
    <m/>
    <m/>
    <x v="4"/>
    <m/>
    <m/>
    <m/>
    <e v="#N/A"/>
    <e v="#N/A"/>
    <n v="737"/>
    <x v="1"/>
    <m/>
    <m/>
    <m/>
    <m/>
    <s v="n.a."/>
    <m/>
    <m/>
    <n v="0"/>
    <n v="3"/>
    <m/>
    <d v="2025-10-31T00:00:00"/>
    <m/>
    <m/>
    <m/>
    <m/>
    <m/>
    <m/>
    <m/>
    <m/>
    <m/>
    <m/>
    <m/>
    <m/>
    <m/>
    <m/>
    <m/>
    <m/>
    <m/>
    <m/>
    <m/>
    <m/>
    <m/>
    <n v="50000"/>
    <m/>
    <m/>
    <s v="Euro"/>
    <n v="40"/>
    <m/>
    <m/>
    <m/>
    <m/>
    <e v="#N/A"/>
    <m/>
    <m/>
    <m/>
    <m/>
    <m/>
    <m/>
    <m/>
    <m/>
    <m/>
    <m/>
    <m/>
    <m/>
    <m/>
    <m/>
    <m/>
    <m/>
    <m/>
    <m/>
    <m/>
    <m/>
    <m/>
    <m/>
  </r>
  <r>
    <m/>
    <s v="V300028"/>
    <s v="2023-0002"/>
    <x v="46"/>
    <n v="2"/>
    <s v="Wagon"/>
    <n v="4"/>
    <e v="#N/A"/>
    <x v="15"/>
    <m/>
    <m/>
    <x v="3"/>
    <x v="3"/>
    <n v="1"/>
    <m/>
    <m/>
    <n v="1"/>
    <m/>
    <n v="0"/>
    <n v="1"/>
    <x v="1"/>
    <s v="Freeze-70"/>
    <m/>
    <m/>
    <x v="4"/>
    <m/>
    <m/>
    <m/>
    <e v="#N/A"/>
    <e v="#N/A"/>
    <n v="737"/>
    <x v="1"/>
    <m/>
    <m/>
    <m/>
    <m/>
    <s v="n.a."/>
    <m/>
    <m/>
    <n v="0"/>
    <n v="3"/>
    <m/>
    <d v="2025-10-31T00:00:00"/>
    <m/>
    <m/>
    <m/>
    <m/>
    <m/>
    <m/>
    <m/>
    <m/>
    <m/>
    <m/>
    <m/>
    <m/>
    <m/>
    <m/>
    <m/>
    <m/>
    <m/>
    <m/>
    <m/>
    <m/>
    <m/>
    <n v="50000"/>
    <m/>
    <m/>
    <s v="Euro"/>
    <n v="40"/>
    <m/>
    <m/>
    <m/>
    <m/>
    <e v="#N/A"/>
    <m/>
    <m/>
    <m/>
    <m/>
    <m/>
    <m/>
    <m/>
    <m/>
    <m/>
    <m/>
    <m/>
    <m/>
    <m/>
    <m/>
    <m/>
    <m/>
    <m/>
    <m/>
    <m/>
    <m/>
    <m/>
    <m/>
  </r>
  <r>
    <m/>
    <s v="V300028"/>
    <s v="2023-0002"/>
    <x v="46"/>
    <n v="2"/>
    <s v="Wagon"/>
    <n v="5"/>
    <e v="#N/A"/>
    <x v="15"/>
    <m/>
    <m/>
    <x v="3"/>
    <x v="3"/>
    <n v="1"/>
    <m/>
    <m/>
    <n v="1"/>
    <m/>
    <n v="0"/>
    <n v="1"/>
    <x v="1"/>
    <s v="Freeze-70"/>
    <m/>
    <m/>
    <x v="4"/>
    <m/>
    <m/>
    <m/>
    <e v="#N/A"/>
    <e v="#N/A"/>
    <n v="737"/>
    <x v="1"/>
    <m/>
    <m/>
    <m/>
    <m/>
    <s v="n.a."/>
    <m/>
    <m/>
    <n v="0"/>
    <n v="3"/>
    <m/>
    <d v="2025-10-31T00:00:00"/>
    <m/>
    <m/>
    <m/>
    <m/>
    <m/>
    <m/>
    <m/>
    <m/>
    <m/>
    <m/>
    <m/>
    <m/>
    <m/>
    <m/>
    <m/>
    <m/>
    <m/>
    <m/>
    <m/>
    <m/>
    <m/>
    <n v="50000"/>
    <m/>
    <m/>
    <s v="Euro"/>
    <n v="40"/>
    <m/>
    <m/>
    <m/>
    <m/>
    <e v="#N/A"/>
    <m/>
    <m/>
    <m/>
    <m/>
    <m/>
    <m/>
    <m/>
    <m/>
    <m/>
    <m/>
    <m/>
    <m/>
    <m/>
    <m/>
    <m/>
    <m/>
    <m/>
    <m/>
    <m/>
    <m/>
    <m/>
    <m/>
  </r>
  <r>
    <m/>
    <s v="V300028"/>
    <s v="2023-0002"/>
    <x v="46"/>
    <n v="2"/>
    <s v="Wagon"/>
    <n v="6"/>
    <e v="#N/A"/>
    <x v="15"/>
    <m/>
    <m/>
    <x v="3"/>
    <x v="3"/>
    <n v="1"/>
    <m/>
    <m/>
    <n v="1"/>
    <m/>
    <n v="0"/>
    <n v="1"/>
    <x v="1"/>
    <s v="Freeze-70"/>
    <m/>
    <m/>
    <x v="4"/>
    <m/>
    <m/>
    <m/>
    <e v="#N/A"/>
    <e v="#N/A"/>
    <n v="737"/>
    <x v="1"/>
    <m/>
    <m/>
    <m/>
    <m/>
    <s v="n.a."/>
    <m/>
    <m/>
    <n v="0"/>
    <n v="3"/>
    <m/>
    <d v="2025-10-31T00:00:00"/>
    <m/>
    <m/>
    <m/>
    <m/>
    <m/>
    <m/>
    <m/>
    <m/>
    <m/>
    <m/>
    <m/>
    <m/>
    <m/>
    <m/>
    <m/>
    <m/>
    <m/>
    <m/>
    <m/>
    <m/>
    <m/>
    <n v="50000"/>
    <m/>
    <m/>
    <s v="Euro"/>
    <n v="40"/>
    <m/>
    <m/>
    <m/>
    <m/>
    <e v="#N/A"/>
    <m/>
    <m/>
    <m/>
    <m/>
    <m/>
    <m/>
    <m/>
    <m/>
    <m/>
    <m/>
    <m/>
    <m/>
    <m/>
    <m/>
    <m/>
    <m/>
    <m/>
    <m/>
    <m/>
    <m/>
    <m/>
    <m/>
  </r>
  <r>
    <s v="dmo 19.12.25"/>
    <s v="V300084"/>
    <s v="2025-0005"/>
    <x v="47"/>
    <m/>
    <s v="Header"/>
    <m/>
    <m/>
    <x v="15"/>
    <s v="DEU"/>
    <s v="Middle EU - DEU"/>
    <x v="3"/>
    <x v="3"/>
    <n v="11"/>
    <m/>
    <m/>
    <n v="0"/>
    <n v="11"/>
    <n v="11"/>
    <n v="11"/>
    <x v="3"/>
    <m/>
    <m/>
    <m/>
    <x v="6"/>
    <s v="Austiegsklauseln: 31.07.26/31.01.27/31.07.27/31.01.28"/>
    <d v="2026-02-01T00:00:00"/>
    <d v="2028-01-31T00:00:00"/>
    <m/>
    <m/>
    <n v="729"/>
    <x v="50"/>
    <m/>
    <m/>
    <m/>
    <m/>
    <s v="with cut-off date"/>
    <d v="2026-07-31T00:00:00"/>
    <d v="2027-01-31T00:00:00"/>
    <n v="3"/>
    <n v="3"/>
    <m/>
    <m/>
    <m/>
    <m/>
    <m/>
    <m/>
    <m/>
    <m/>
    <m/>
    <m/>
    <n v="364"/>
    <s v="C"/>
    <n v="85"/>
    <n v="2"/>
    <s v="CHE"/>
    <s v="Not required"/>
    <s v="N"/>
    <s v="N"/>
    <n v="0"/>
    <m/>
    <m/>
    <m/>
    <m/>
    <n v="30000"/>
    <m/>
    <m/>
    <s v="Euro"/>
    <n v="34.2"/>
    <n v="-9"/>
    <m/>
    <m/>
    <n v="0"/>
    <n v="25.2"/>
    <m/>
    <m/>
    <m/>
    <n v="0.06"/>
    <n v="3.67"/>
    <n v="-6.17"/>
    <n v="-2.5"/>
    <n v="2.83"/>
    <n v="-2.83"/>
    <n v="0"/>
    <n v="27.7"/>
    <s v="0.00"/>
    <n v="27.7"/>
    <n v="1"/>
    <n v="0"/>
    <n v="27.7"/>
    <n v="27.7"/>
    <n v="330000"/>
    <n v="0"/>
    <s v="N"/>
    <m/>
    <n v="100900.8"/>
  </r>
  <r>
    <m/>
    <s v="V300084"/>
    <s v="2025-0005"/>
    <x v="47"/>
    <n v="1"/>
    <s v="Batch"/>
    <m/>
    <m/>
    <x v="15"/>
    <s v="DEU"/>
    <s v="Middle EU - DEU"/>
    <x v="3"/>
    <x v="3"/>
    <n v="11"/>
    <m/>
    <m/>
    <n v="0"/>
    <n v="11"/>
    <n v="11"/>
    <n v="11"/>
    <x v="3"/>
    <m/>
    <m/>
    <m/>
    <x v="6"/>
    <m/>
    <m/>
    <m/>
    <d v="2026-02-01T00:00:00"/>
    <d v="2028-01-31T00:00:00"/>
    <m/>
    <x v="50"/>
    <m/>
    <m/>
    <m/>
    <m/>
    <s v="with cut-off date"/>
    <d v="2026-07-31T00:00:00"/>
    <d v="2027-01-31T00:00:00"/>
    <n v="3"/>
    <n v="3"/>
    <m/>
    <m/>
    <m/>
    <m/>
    <m/>
    <m/>
    <m/>
    <m/>
    <m/>
    <m/>
    <m/>
    <s v="C"/>
    <n v="85"/>
    <n v="2"/>
    <s v="CHE"/>
    <s v="Not required"/>
    <s v="N"/>
    <s v="N"/>
    <n v="0"/>
    <m/>
    <m/>
    <m/>
    <m/>
    <n v="30000"/>
    <m/>
    <m/>
    <s v="Euro"/>
    <n v="34.2"/>
    <n v="-9"/>
    <m/>
    <m/>
    <n v="0"/>
    <n v="25.2"/>
    <n v="0"/>
    <n v="0"/>
    <n v="0"/>
    <n v="0.06"/>
    <n v="3.67"/>
    <n v="-6.17"/>
    <n v="-2.5"/>
    <n v="2.83"/>
    <n v="-2.83"/>
    <n v="0"/>
    <n v="27.7"/>
    <s v="0.00"/>
    <n v="27.7"/>
    <n v="1"/>
    <n v="0"/>
    <n v="27.7"/>
    <n v="27.7"/>
    <n v="330000"/>
    <n v="0"/>
    <s v="N"/>
    <n v="0"/>
    <n v="100900.8"/>
  </r>
  <r>
    <m/>
    <s v="V300084"/>
    <s v="2025-0005"/>
    <x v="47"/>
    <n v="1"/>
    <s v="Wagon"/>
    <n v="1"/>
    <s v="33 80 4960 135-8"/>
    <x v="15"/>
    <m/>
    <m/>
    <x v="3"/>
    <x v="3"/>
    <n v="1"/>
    <m/>
    <m/>
    <m/>
    <n v="1"/>
    <n v="1"/>
    <n v="1"/>
    <x v="1"/>
    <m/>
    <m/>
    <m/>
    <x v="6"/>
    <m/>
    <m/>
    <m/>
    <d v="2026-02-01T00:00:00"/>
    <d v="2028-01-31T00:00:00"/>
    <n v="729"/>
    <x v="50"/>
    <m/>
    <m/>
    <m/>
    <m/>
    <s v="with cut-off date"/>
    <d v="2026-07-31T00:00:00"/>
    <d v="2027-01-31T00:00:00"/>
    <n v="3"/>
    <n v="3"/>
    <m/>
    <d v="2026-04-30T00:00:00"/>
    <m/>
    <m/>
    <m/>
    <m/>
    <m/>
    <m/>
    <m/>
    <m/>
    <n v="364"/>
    <m/>
    <m/>
    <m/>
    <m/>
    <m/>
    <m/>
    <m/>
    <m/>
    <m/>
    <m/>
    <d v="2025-08-31T00:00:00"/>
    <m/>
    <n v="30000"/>
    <m/>
    <m/>
    <s v="Euro"/>
    <n v="34.2"/>
    <m/>
    <m/>
    <m/>
    <m/>
    <n v="25.2"/>
    <m/>
    <m/>
    <m/>
    <m/>
    <m/>
    <m/>
    <m/>
    <m/>
    <m/>
    <m/>
    <m/>
    <m/>
    <m/>
    <m/>
    <m/>
    <m/>
    <m/>
    <m/>
    <m/>
    <m/>
    <m/>
    <m/>
  </r>
  <r>
    <m/>
    <s v="V300084"/>
    <s v="2025-0005"/>
    <x v="47"/>
    <n v="1"/>
    <s v="Wagon"/>
    <n v="2"/>
    <s v="33 80 4960 136-6"/>
    <x v="15"/>
    <m/>
    <m/>
    <x v="3"/>
    <x v="3"/>
    <n v="1"/>
    <m/>
    <m/>
    <m/>
    <n v="1"/>
    <n v="1"/>
    <n v="1"/>
    <x v="1"/>
    <m/>
    <m/>
    <m/>
    <x v="6"/>
    <m/>
    <m/>
    <m/>
    <d v="2026-02-01T00:00:00"/>
    <d v="2028-01-31T00:00:00"/>
    <n v="729"/>
    <x v="50"/>
    <m/>
    <m/>
    <m/>
    <m/>
    <s v="with cut-off date"/>
    <d v="2026-07-31T00:00:00"/>
    <d v="2027-01-31T00:00:00"/>
    <n v="3"/>
    <n v="3"/>
    <m/>
    <d v="2026-04-30T00:00:00"/>
    <m/>
    <m/>
    <m/>
    <m/>
    <m/>
    <m/>
    <m/>
    <m/>
    <n v="364"/>
    <m/>
    <m/>
    <m/>
    <m/>
    <m/>
    <m/>
    <m/>
    <m/>
    <m/>
    <m/>
    <d v="2025-08-31T00:00:00"/>
    <m/>
    <n v="30000"/>
    <m/>
    <m/>
    <s v="Euro"/>
    <n v="34.2"/>
    <m/>
    <m/>
    <m/>
    <m/>
    <n v="25.2"/>
    <m/>
    <m/>
    <m/>
    <m/>
    <m/>
    <m/>
    <m/>
    <m/>
    <m/>
    <m/>
    <m/>
    <m/>
    <m/>
    <m/>
    <m/>
    <m/>
    <m/>
    <m/>
    <m/>
    <m/>
    <m/>
    <m/>
  </r>
  <r>
    <m/>
    <s v="V300084"/>
    <s v="2025-0005"/>
    <x v="47"/>
    <n v="1"/>
    <s v="Wagon"/>
    <n v="3"/>
    <s v="33 80 4960 137-4"/>
    <x v="15"/>
    <m/>
    <m/>
    <x v="3"/>
    <x v="3"/>
    <n v="1"/>
    <m/>
    <m/>
    <m/>
    <n v="1"/>
    <n v="1"/>
    <n v="1"/>
    <x v="1"/>
    <m/>
    <m/>
    <m/>
    <x v="6"/>
    <m/>
    <m/>
    <m/>
    <d v="2026-02-01T00:00:00"/>
    <d v="2028-01-31T00:00:00"/>
    <n v="729"/>
    <x v="50"/>
    <m/>
    <m/>
    <m/>
    <m/>
    <s v="with cut-off date"/>
    <d v="2026-07-31T00:00:00"/>
    <d v="2027-01-31T00:00:00"/>
    <n v="3"/>
    <n v="3"/>
    <m/>
    <d v="2026-04-30T00:00:00"/>
    <m/>
    <m/>
    <m/>
    <m/>
    <m/>
    <m/>
    <m/>
    <m/>
    <n v="364"/>
    <m/>
    <m/>
    <m/>
    <m/>
    <m/>
    <m/>
    <m/>
    <m/>
    <m/>
    <m/>
    <d v="2025-08-31T00:00:00"/>
    <m/>
    <n v="30000"/>
    <m/>
    <m/>
    <s v="Euro"/>
    <n v="34.2"/>
    <m/>
    <m/>
    <m/>
    <m/>
    <n v="25.2"/>
    <m/>
    <m/>
    <m/>
    <m/>
    <m/>
    <m/>
    <m/>
    <m/>
    <m/>
    <m/>
    <m/>
    <m/>
    <m/>
    <m/>
    <m/>
    <m/>
    <m/>
    <m/>
    <m/>
    <m/>
    <m/>
    <m/>
  </r>
  <r>
    <m/>
    <s v="V300084"/>
    <s v="2025-0005"/>
    <x v="47"/>
    <n v="1"/>
    <s v="Wagon"/>
    <n v="4"/>
    <s v="33 80 4960 138-2"/>
    <x v="15"/>
    <m/>
    <m/>
    <x v="3"/>
    <x v="3"/>
    <n v="1"/>
    <m/>
    <m/>
    <m/>
    <n v="1"/>
    <n v="1"/>
    <n v="1"/>
    <x v="1"/>
    <m/>
    <m/>
    <m/>
    <x v="6"/>
    <m/>
    <m/>
    <m/>
    <d v="2026-02-01T00:00:00"/>
    <d v="2028-01-31T00:00:00"/>
    <n v="729"/>
    <x v="50"/>
    <m/>
    <m/>
    <m/>
    <m/>
    <s v="with cut-off date"/>
    <d v="2026-07-31T00:00:00"/>
    <d v="2027-01-31T00:00:00"/>
    <n v="3"/>
    <n v="3"/>
    <m/>
    <d v="2026-04-30T00:00:00"/>
    <m/>
    <m/>
    <m/>
    <m/>
    <m/>
    <m/>
    <m/>
    <m/>
    <n v="364"/>
    <m/>
    <m/>
    <m/>
    <m/>
    <m/>
    <m/>
    <m/>
    <m/>
    <m/>
    <m/>
    <d v="2025-08-31T00:00:00"/>
    <m/>
    <n v="30000"/>
    <m/>
    <m/>
    <s v="Euro"/>
    <n v="34.2"/>
    <m/>
    <m/>
    <m/>
    <m/>
    <n v="25.2"/>
    <m/>
    <m/>
    <m/>
    <m/>
    <m/>
    <m/>
    <m/>
    <m/>
    <m/>
    <m/>
    <m/>
    <m/>
    <m/>
    <m/>
    <m/>
    <m/>
    <m/>
    <m/>
    <m/>
    <m/>
    <m/>
    <m/>
  </r>
  <r>
    <m/>
    <s v="V300084"/>
    <s v="2025-0005"/>
    <x v="47"/>
    <n v="1"/>
    <s v="Wagon"/>
    <n v="5"/>
    <s v="33 80 4960 139-0"/>
    <x v="15"/>
    <m/>
    <m/>
    <x v="3"/>
    <x v="3"/>
    <n v="1"/>
    <m/>
    <m/>
    <m/>
    <n v="1"/>
    <n v="1"/>
    <n v="1"/>
    <x v="1"/>
    <m/>
    <m/>
    <m/>
    <x v="6"/>
    <m/>
    <m/>
    <m/>
    <d v="2026-02-01T00:00:00"/>
    <d v="2028-01-31T00:00:00"/>
    <n v="729"/>
    <x v="50"/>
    <m/>
    <m/>
    <m/>
    <m/>
    <s v="with cut-off date"/>
    <d v="2026-07-31T00:00:00"/>
    <d v="2027-01-31T00:00:00"/>
    <n v="3"/>
    <n v="3"/>
    <m/>
    <d v="2026-04-30T00:00:00"/>
    <m/>
    <m/>
    <m/>
    <m/>
    <m/>
    <m/>
    <m/>
    <m/>
    <n v="364"/>
    <m/>
    <m/>
    <m/>
    <m/>
    <m/>
    <m/>
    <m/>
    <m/>
    <m/>
    <m/>
    <d v="2025-08-31T00:00:00"/>
    <m/>
    <n v="30000"/>
    <m/>
    <m/>
    <s v="Euro"/>
    <n v="34.2"/>
    <m/>
    <m/>
    <m/>
    <m/>
    <n v="25.2"/>
    <m/>
    <m/>
    <m/>
    <m/>
    <m/>
    <m/>
    <m/>
    <m/>
    <m/>
    <m/>
    <m/>
    <m/>
    <m/>
    <m/>
    <m/>
    <m/>
    <m/>
    <m/>
    <m/>
    <m/>
    <m/>
    <m/>
  </r>
  <r>
    <m/>
    <s v="V300084"/>
    <s v="2025-0005"/>
    <x v="47"/>
    <n v="1"/>
    <s v="Wagon"/>
    <n v="6"/>
    <s v="33 80 4960 140-8"/>
    <x v="15"/>
    <m/>
    <m/>
    <x v="3"/>
    <x v="3"/>
    <n v="1"/>
    <m/>
    <m/>
    <m/>
    <n v="1"/>
    <n v="1"/>
    <n v="1"/>
    <x v="1"/>
    <m/>
    <m/>
    <m/>
    <x v="6"/>
    <m/>
    <m/>
    <m/>
    <d v="2026-02-01T00:00:00"/>
    <d v="2028-01-31T00:00:00"/>
    <n v="729"/>
    <x v="50"/>
    <m/>
    <m/>
    <m/>
    <m/>
    <s v="with cut-off date"/>
    <d v="2026-07-31T00:00:00"/>
    <d v="2027-01-31T00:00:00"/>
    <n v="3"/>
    <n v="3"/>
    <m/>
    <d v="2026-04-30T00:00:00"/>
    <m/>
    <m/>
    <m/>
    <m/>
    <m/>
    <m/>
    <m/>
    <m/>
    <n v="364"/>
    <m/>
    <m/>
    <m/>
    <m/>
    <m/>
    <m/>
    <m/>
    <m/>
    <m/>
    <m/>
    <d v="2025-08-31T00:00:00"/>
    <m/>
    <n v="30000"/>
    <m/>
    <m/>
    <s v="Euro"/>
    <n v="34.2"/>
    <m/>
    <m/>
    <m/>
    <m/>
    <n v="25.2"/>
    <m/>
    <m/>
    <m/>
    <m/>
    <m/>
    <m/>
    <m/>
    <m/>
    <m/>
    <m/>
    <m/>
    <m/>
    <m/>
    <m/>
    <m/>
    <m/>
    <m/>
    <m/>
    <m/>
    <m/>
    <m/>
    <m/>
  </r>
  <r>
    <m/>
    <s v="V300084"/>
    <s v="2025-0005"/>
    <x v="47"/>
    <n v="1"/>
    <s v="Wagon"/>
    <n v="7"/>
    <s v="33 80 4960 141-6"/>
    <x v="15"/>
    <m/>
    <m/>
    <x v="3"/>
    <x v="3"/>
    <n v="1"/>
    <m/>
    <m/>
    <m/>
    <n v="1"/>
    <n v="1"/>
    <n v="1"/>
    <x v="1"/>
    <m/>
    <m/>
    <m/>
    <x v="6"/>
    <m/>
    <m/>
    <m/>
    <d v="2026-02-01T00:00:00"/>
    <d v="2028-01-31T00:00:00"/>
    <n v="729"/>
    <x v="50"/>
    <m/>
    <m/>
    <m/>
    <m/>
    <s v="with cut-off date"/>
    <d v="2026-07-31T00:00:00"/>
    <d v="2027-01-31T00:00:00"/>
    <n v="3"/>
    <n v="3"/>
    <m/>
    <d v="2026-04-30T00:00:00"/>
    <m/>
    <m/>
    <m/>
    <m/>
    <m/>
    <m/>
    <m/>
    <m/>
    <n v="364"/>
    <m/>
    <m/>
    <m/>
    <m/>
    <m/>
    <m/>
    <m/>
    <m/>
    <m/>
    <m/>
    <d v="2025-08-31T00:00:00"/>
    <m/>
    <n v="30000"/>
    <m/>
    <m/>
    <s v="Euro"/>
    <n v="34.2"/>
    <m/>
    <m/>
    <m/>
    <m/>
    <n v="25.2"/>
    <m/>
    <m/>
    <m/>
    <m/>
    <m/>
    <m/>
    <m/>
    <m/>
    <m/>
    <m/>
    <m/>
    <m/>
    <m/>
    <m/>
    <m/>
    <m/>
    <m/>
    <m/>
    <m/>
    <m/>
    <m/>
    <m/>
  </r>
  <r>
    <m/>
    <s v="V300084"/>
    <s v="2025-0005"/>
    <x v="47"/>
    <n v="1"/>
    <s v="Wagon"/>
    <n v="8"/>
    <s v="33 80 4960 142-4"/>
    <x v="15"/>
    <m/>
    <m/>
    <x v="3"/>
    <x v="3"/>
    <n v="1"/>
    <m/>
    <m/>
    <m/>
    <n v="1"/>
    <n v="1"/>
    <n v="1"/>
    <x v="1"/>
    <m/>
    <m/>
    <m/>
    <x v="6"/>
    <m/>
    <m/>
    <m/>
    <d v="2026-02-01T00:00:00"/>
    <d v="2028-01-31T00:00:00"/>
    <n v="729"/>
    <x v="50"/>
    <m/>
    <m/>
    <m/>
    <m/>
    <s v="with cut-off date"/>
    <d v="2026-07-31T00:00:00"/>
    <d v="2027-01-31T00:00:00"/>
    <n v="3"/>
    <n v="3"/>
    <m/>
    <d v="2026-04-30T00:00:00"/>
    <m/>
    <m/>
    <m/>
    <m/>
    <m/>
    <m/>
    <m/>
    <m/>
    <n v="364"/>
    <m/>
    <m/>
    <m/>
    <m/>
    <m/>
    <m/>
    <m/>
    <m/>
    <m/>
    <m/>
    <d v="2025-08-31T00:00:00"/>
    <m/>
    <n v="30000"/>
    <m/>
    <m/>
    <s v="Euro"/>
    <n v="34.2"/>
    <m/>
    <m/>
    <m/>
    <m/>
    <n v="25.2"/>
    <m/>
    <m/>
    <m/>
    <m/>
    <m/>
    <m/>
    <m/>
    <m/>
    <m/>
    <m/>
    <m/>
    <m/>
    <m/>
    <m/>
    <m/>
    <m/>
    <m/>
    <m/>
    <m/>
    <m/>
    <m/>
    <m/>
  </r>
  <r>
    <m/>
    <s v="V300084"/>
    <s v="2025-0005"/>
    <x v="47"/>
    <n v="1"/>
    <s v="Wagon"/>
    <n v="9"/>
    <s v="33 80 4960 143-2"/>
    <x v="15"/>
    <m/>
    <m/>
    <x v="3"/>
    <x v="3"/>
    <n v="1"/>
    <m/>
    <m/>
    <m/>
    <n v="1"/>
    <n v="1"/>
    <n v="1"/>
    <x v="1"/>
    <m/>
    <m/>
    <m/>
    <x v="6"/>
    <m/>
    <m/>
    <m/>
    <d v="2026-02-01T00:00:00"/>
    <d v="2028-01-31T00:00:00"/>
    <n v="729"/>
    <x v="50"/>
    <m/>
    <m/>
    <m/>
    <m/>
    <s v="with cut-off date"/>
    <d v="2026-07-31T00:00:00"/>
    <d v="2027-01-31T00:00:00"/>
    <n v="3"/>
    <n v="3"/>
    <m/>
    <d v="2026-04-30T00:00:00"/>
    <m/>
    <m/>
    <m/>
    <m/>
    <m/>
    <m/>
    <m/>
    <m/>
    <n v="364"/>
    <m/>
    <m/>
    <m/>
    <m/>
    <m/>
    <m/>
    <m/>
    <m/>
    <m/>
    <m/>
    <d v="2025-08-31T00:00:00"/>
    <m/>
    <n v="30000"/>
    <m/>
    <m/>
    <s v="Euro"/>
    <n v="34.2"/>
    <m/>
    <m/>
    <m/>
    <m/>
    <n v="25.2"/>
    <m/>
    <m/>
    <m/>
    <m/>
    <m/>
    <m/>
    <m/>
    <m/>
    <m/>
    <m/>
    <m/>
    <m/>
    <m/>
    <m/>
    <m/>
    <m/>
    <m/>
    <m/>
    <m/>
    <m/>
    <m/>
    <m/>
  </r>
  <r>
    <m/>
    <s v="V300084"/>
    <s v="2025-0005"/>
    <x v="47"/>
    <n v="1"/>
    <s v="Wagon"/>
    <n v="10"/>
    <s v="33 80 4960 144-0"/>
    <x v="15"/>
    <m/>
    <m/>
    <x v="3"/>
    <x v="3"/>
    <n v="1"/>
    <m/>
    <m/>
    <m/>
    <n v="1"/>
    <n v="1"/>
    <n v="1"/>
    <x v="1"/>
    <m/>
    <m/>
    <m/>
    <x v="6"/>
    <m/>
    <m/>
    <m/>
    <d v="2026-02-01T00:00:00"/>
    <d v="2028-01-31T00:00:00"/>
    <n v="729"/>
    <x v="50"/>
    <m/>
    <m/>
    <m/>
    <m/>
    <s v="with cut-off date"/>
    <d v="2026-07-31T00:00:00"/>
    <d v="2027-01-31T00:00:00"/>
    <n v="3"/>
    <n v="3"/>
    <m/>
    <d v="2026-04-30T00:00:00"/>
    <m/>
    <m/>
    <m/>
    <m/>
    <m/>
    <m/>
    <m/>
    <m/>
    <n v="364"/>
    <m/>
    <m/>
    <m/>
    <m/>
    <m/>
    <m/>
    <m/>
    <m/>
    <m/>
    <m/>
    <d v="2025-08-31T00:00:00"/>
    <m/>
    <n v="30000"/>
    <m/>
    <m/>
    <s v="Euro"/>
    <n v="34.2"/>
    <m/>
    <m/>
    <m/>
    <m/>
    <n v="25.2"/>
    <m/>
    <m/>
    <m/>
    <m/>
    <m/>
    <m/>
    <m/>
    <m/>
    <m/>
    <m/>
    <m/>
    <m/>
    <m/>
    <m/>
    <m/>
    <m/>
    <m/>
    <m/>
    <m/>
    <m/>
    <m/>
    <m/>
  </r>
  <r>
    <m/>
    <s v="V300084"/>
    <s v="2025-0005"/>
    <x v="47"/>
    <n v="1"/>
    <s v="Wagon"/>
    <n v="11"/>
    <s v="33 80 4960 145-7"/>
    <x v="15"/>
    <m/>
    <m/>
    <x v="3"/>
    <x v="3"/>
    <n v="1"/>
    <m/>
    <m/>
    <m/>
    <n v="1"/>
    <n v="1"/>
    <n v="1"/>
    <x v="1"/>
    <m/>
    <m/>
    <m/>
    <x v="6"/>
    <m/>
    <m/>
    <m/>
    <d v="2026-02-01T00:00:00"/>
    <d v="2028-01-31T00:00:00"/>
    <n v="729"/>
    <x v="50"/>
    <m/>
    <m/>
    <m/>
    <m/>
    <s v="with cut-off date"/>
    <d v="2026-07-31T00:00:00"/>
    <d v="2027-01-31T00:00:00"/>
    <n v="3"/>
    <n v="3"/>
    <m/>
    <d v="2026-04-30T00:00:00"/>
    <m/>
    <m/>
    <m/>
    <m/>
    <m/>
    <m/>
    <m/>
    <m/>
    <n v="364"/>
    <m/>
    <m/>
    <m/>
    <m/>
    <m/>
    <m/>
    <m/>
    <m/>
    <m/>
    <m/>
    <d v="2025-08-31T00:00:00"/>
    <m/>
    <n v="30000"/>
    <m/>
    <m/>
    <s v="Euro"/>
    <n v="34.2"/>
    <m/>
    <m/>
    <m/>
    <m/>
    <n v="25.2"/>
    <m/>
    <m/>
    <m/>
    <m/>
    <m/>
    <m/>
    <m/>
    <m/>
    <m/>
    <m/>
    <m/>
    <m/>
    <m/>
    <m/>
    <m/>
    <m/>
    <m/>
    <m/>
    <m/>
    <m/>
    <m/>
    <m/>
  </r>
  <r>
    <s v="LOA ok CMI 20.06.25"/>
    <s v="V300031"/>
    <s v="2023-0008"/>
    <x v="48"/>
    <m/>
    <s v="Header"/>
    <m/>
    <m/>
    <x v="16"/>
    <s v="HUN"/>
    <s v="East EU"/>
    <x v="8"/>
    <x v="3"/>
    <n v="60"/>
    <m/>
    <m/>
    <n v="0"/>
    <n v="60"/>
    <n v="0"/>
    <n v="60"/>
    <x v="3"/>
    <m/>
    <m/>
    <m/>
    <x v="3"/>
    <m/>
    <d v="2023-06-01T00:00:00"/>
    <d v="2028-06-01T00:00:00"/>
    <m/>
    <m/>
    <n v="1827"/>
    <x v="51"/>
    <m/>
    <m/>
    <m/>
    <m/>
    <s v="n.a."/>
    <m/>
    <m/>
    <n v="0"/>
    <n v="3"/>
    <m/>
    <m/>
    <m/>
    <m/>
    <m/>
    <m/>
    <m/>
    <m/>
    <m/>
    <m/>
    <n v="1827"/>
    <s v="B"/>
    <n v="64"/>
    <n v="1.4"/>
    <s v="CHE"/>
    <s v="3 Mths Cash Deposit"/>
    <s v="Y"/>
    <s v="N"/>
    <m/>
    <m/>
    <m/>
    <m/>
    <m/>
    <n v="80000"/>
    <m/>
    <m/>
    <s v="Euro"/>
    <n v="38.78"/>
    <n v="0"/>
    <n v="0"/>
    <m/>
    <n v="0"/>
    <n v="38.78"/>
    <n v="0.25"/>
    <n v="0"/>
    <m/>
    <n v="0.06"/>
    <n v="9.33"/>
    <n v="0"/>
    <n v="9.33"/>
    <n v="6.02"/>
    <n v="0"/>
    <n v="6.02"/>
    <n v="23.43"/>
    <s v="0.00"/>
    <n v="23.43"/>
    <n v="0.9893299189073839"/>
    <n v="0"/>
    <n v="23.18"/>
    <n v="28.8"/>
    <n v="4800000"/>
    <n v="0"/>
    <s v="N"/>
    <n v="0"/>
    <n v="846955.2000000001"/>
  </r>
  <r>
    <m/>
    <s v="V300031"/>
    <s v="2023-0008"/>
    <x v="48"/>
    <m/>
    <s v="Wagon"/>
    <n v="39"/>
    <s v="33 80 4960 001-2"/>
    <x v="16"/>
    <m/>
    <m/>
    <x v="8"/>
    <x v="3"/>
    <n v="1"/>
    <m/>
    <m/>
    <m/>
    <n v="1"/>
    <n v="0"/>
    <n v="1"/>
    <x v="1"/>
    <m/>
    <m/>
    <m/>
    <x v="3"/>
    <m/>
    <m/>
    <m/>
    <d v="2023-06-01T00:00:00"/>
    <d v="2028-06-01T00:00:00"/>
    <n v="1827"/>
    <x v="51"/>
    <m/>
    <m/>
    <m/>
    <m/>
    <s v="n.a."/>
    <m/>
    <m/>
    <n v="0"/>
    <n v="3"/>
    <m/>
    <d v="2028-03-01T00:00:00"/>
    <m/>
    <m/>
    <m/>
    <m/>
    <m/>
    <m/>
    <m/>
    <m/>
    <m/>
    <m/>
    <m/>
    <m/>
    <m/>
    <m/>
    <m/>
    <m/>
    <m/>
    <m/>
    <m/>
    <d v="2028-01-01T00:00:00"/>
    <m/>
    <n v="80000"/>
    <m/>
    <m/>
    <s v="Euro"/>
    <n v="38.78"/>
    <m/>
    <m/>
    <m/>
    <m/>
    <n v="19.25"/>
    <m/>
    <m/>
    <m/>
    <m/>
    <m/>
    <m/>
    <m/>
    <m/>
    <m/>
    <m/>
    <m/>
    <m/>
    <m/>
    <m/>
    <m/>
    <m/>
    <m/>
    <m/>
    <m/>
    <m/>
    <m/>
    <m/>
  </r>
  <r>
    <m/>
    <s v="V300031"/>
    <s v="2023-0008"/>
    <x v="48"/>
    <m/>
    <s v="Wagon"/>
    <n v="40"/>
    <s v="33 80 4960 002-0"/>
    <x v="16"/>
    <m/>
    <m/>
    <x v="8"/>
    <x v="3"/>
    <n v="1"/>
    <m/>
    <m/>
    <m/>
    <n v="1"/>
    <n v="0"/>
    <n v="1"/>
    <x v="1"/>
    <m/>
    <m/>
    <m/>
    <x v="3"/>
    <m/>
    <m/>
    <m/>
    <d v="2023-06-01T00:00:00"/>
    <d v="2028-06-01T00:00:00"/>
    <n v="1827"/>
    <x v="51"/>
    <m/>
    <m/>
    <m/>
    <m/>
    <s v="n.a."/>
    <m/>
    <m/>
    <n v="0"/>
    <n v="3"/>
    <m/>
    <d v="2028-03-01T00:00:00"/>
    <m/>
    <m/>
    <m/>
    <m/>
    <m/>
    <m/>
    <m/>
    <m/>
    <m/>
    <m/>
    <m/>
    <m/>
    <m/>
    <m/>
    <m/>
    <m/>
    <m/>
    <m/>
    <m/>
    <d v="2028-01-01T00:00:00"/>
    <m/>
    <n v="80000"/>
    <m/>
    <m/>
    <s v="Euro"/>
    <n v="38.78"/>
    <m/>
    <m/>
    <m/>
    <m/>
    <n v="19.25"/>
    <m/>
    <m/>
    <m/>
    <m/>
    <m/>
    <m/>
    <m/>
    <m/>
    <m/>
    <m/>
    <m/>
    <m/>
    <m/>
    <m/>
    <m/>
    <m/>
    <m/>
    <m/>
    <m/>
    <m/>
    <m/>
    <m/>
  </r>
  <r>
    <m/>
    <s v="V300031"/>
    <s v="2023-0008"/>
    <x v="48"/>
    <m/>
    <s v="Wagon"/>
    <n v="41"/>
    <s v="33 80 4960 003-8"/>
    <x v="16"/>
    <m/>
    <m/>
    <x v="8"/>
    <x v="3"/>
    <n v="1"/>
    <m/>
    <m/>
    <m/>
    <n v="1"/>
    <n v="0"/>
    <n v="1"/>
    <x v="1"/>
    <m/>
    <m/>
    <m/>
    <x v="3"/>
    <m/>
    <m/>
    <m/>
    <d v="2023-06-01T00:00:00"/>
    <d v="2028-06-01T00:00:00"/>
    <n v="1827"/>
    <x v="51"/>
    <m/>
    <m/>
    <m/>
    <m/>
    <s v="n.a."/>
    <m/>
    <m/>
    <n v="0"/>
    <n v="3"/>
    <m/>
    <d v="2028-03-01T00:00:00"/>
    <m/>
    <m/>
    <m/>
    <m/>
    <m/>
    <m/>
    <m/>
    <m/>
    <m/>
    <m/>
    <m/>
    <m/>
    <m/>
    <m/>
    <m/>
    <m/>
    <m/>
    <m/>
    <m/>
    <d v="2028-01-01T00:00:00"/>
    <m/>
    <n v="80000"/>
    <m/>
    <m/>
    <s v="Euro"/>
    <n v="38.78"/>
    <m/>
    <m/>
    <m/>
    <m/>
    <n v="19.25"/>
    <m/>
    <m/>
    <m/>
    <m/>
    <m/>
    <m/>
    <m/>
    <m/>
    <m/>
    <m/>
    <m/>
    <m/>
    <m/>
    <m/>
    <m/>
    <m/>
    <m/>
    <m/>
    <m/>
    <m/>
    <m/>
    <m/>
  </r>
  <r>
    <m/>
    <s v="V300031"/>
    <s v="2023-0008"/>
    <x v="48"/>
    <m/>
    <s v="Wagon"/>
    <n v="42"/>
    <s v="33 80 4960 004-6"/>
    <x v="16"/>
    <m/>
    <m/>
    <x v="8"/>
    <x v="3"/>
    <n v="1"/>
    <m/>
    <m/>
    <m/>
    <n v="1"/>
    <n v="0"/>
    <n v="1"/>
    <x v="1"/>
    <m/>
    <m/>
    <m/>
    <x v="3"/>
    <m/>
    <m/>
    <m/>
    <d v="2023-06-01T00:00:00"/>
    <d v="2028-06-01T00:00:00"/>
    <n v="1827"/>
    <x v="51"/>
    <m/>
    <m/>
    <m/>
    <m/>
    <s v="n.a."/>
    <m/>
    <m/>
    <n v="0"/>
    <n v="3"/>
    <m/>
    <d v="2028-03-01T00:00:00"/>
    <m/>
    <m/>
    <m/>
    <m/>
    <m/>
    <m/>
    <m/>
    <m/>
    <m/>
    <m/>
    <m/>
    <m/>
    <m/>
    <m/>
    <m/>
    <m/>
    <m/>
    <m/>
    <m/>
    <d v="2028-01-01T00:00:00"/>
    <m/>
    <n v="80000"/>
    <m/>
    <m/>
    <s v="Euro"/>
    <n v="38.78"/>
    <m/>
    <m/>
    <m/>
    <m/>
    <n v="19.25"/>
    <m/>
    <m/>
    <m/>
    <m/>
    <m/>
    <m/>
    <m/>
    <m/>
    <m/>
    <m/>
    <m/>
    <m/>
    <m/>
    <m/>
    <m/>
    <m/>
    <m/>
    <m/>
    <m/>
    <m/>
    <m/>
    <m/>
  </r>
  <r>
    <m/>
    <s v="V300031"/>
    <s v="2023-0008"/>
    <x v="48"/>
    <m/>
    <s v="Wagon"/>
    <n v="43"/>
    <s v="33 80 4960 005-3"/>
    <x v="16"/>
    <m/>
    <m/>
    <x v="8"/>
    <x v="3"/>
    <n v="1"/>
    <m/>
    <m/>
    <m/>
    <n v="1"/>
    <n v="0"/>
    <n v="1"/>
    <x v="1"/>
    <m/>
    <m/>
    <m/>
    <x v="3"/>
    <m/>
    <m/>
    <m/>
    <d v="2023-06-01T00:00:00"/>
    <d v="2028-06-01T00:00:00"/>
    <n v="1827"/>
    <x v="51"/>
    <m/>
    <m/>
    <m/>
    <m/>
    <s v="n.a."/>
    <m/>
    <m/>
    <n v="0"/>
    <n v="3"/>
    <m/>
    <d v="2028-03-01T00:00:00"/>
    <m/>
    <m/>
    <m/>
    <m/>
    <m/>
    <m/>
    <m/>
    <m/>
    <m/>
    <m/>
    <m/>
    <m/>
    <m/>
    <m/>
    <m/>
    <m/>
    <m/>
    <m/>
    <m/>
    <d v="2028-01-01T00:00:00"/>
    <m/>
    <n v="80000"/>
    <m/>
    <m/>
    <s v="Euro"/>
    <n v="38.78"/>
    <m/>
    <m/>
    <m/>
    <m/>
    <n v="19.25"/>
    <m/>
    <m/>
    <m/>
    <m/>
    <m/>
    <m/>
    <m/>
    <m/>
    <m/>
    <m/>
    <m/>
    <m/>
    <m/>
    <m/>
    <m/>
    <m/>
    <m/>
    <m/>
    <m/>
    <m/>
    <m/>
    <m/>
  </r>
  <r>
    <m/>
    <s v="V300031"/>
    <s v="2023-0008"/>
    <x v="48"/>
    <m/>
    <s v="Wagon"/>
    <n v="44"/>
    <s v="33 80 4960 006-1"/>
    <x v="16"/>
    <m/>
    <m/>
    <x v="8"/>
    <x v="3"/>
    <n v="1"/>
    <m/>
    <m/>
    <m/>
    <n v="1"/>
    <n v="0"/>
    <n v="1"/>
    <x v="1"/>
    <m/>
    <m/>
    <m/>
    <x v="3"/>
    <m/>
    <m/>
    <m/>
    <d v="2023-06-01T00:00:00"/>
    <d v="2028-06-01T00:00:00"/>
    <n v="1827"/>
    <x v="51"/>
    <m/>
    <m/>
    <m/>
    <m/>
    <s v="n.a."/>
    <m/>
    <m/>
    <n v="0"/>
    <n v="3"/>
    <m/>
    <d v="2028-03-01T00:00:00"/>
    <m/>
    <m/>
    <m/>
    <m/>
    <m/>
    <m/>
    <m/>
    <m/>
    <m/>
    <m/>
    <m/>
    <m/>
    <m/>
    <m/>
    <m/>
    <m/>
    <m/>
    <m/>
    <m/>
    <d v="2028-01-01T00:00:00"/>
    <m/>
    <n v="80000"/>
    <m/>
    <m/>
    <s v="Euro"/>
    <n v="38.78"/>
    <m/>
    <m/>
    <m/>
    <m/>
    <n v="19.25"/>
    <m/>
    <m/>
    <m/>
    <m/>
    <m/>
    <m/>
    <m/>
    <m/>
    <m/>
    <m/>
    <m/>
    <m/>
    <m/>
    <m/>
    <m/>
    <m/>
    <m/>
    <m/>
    <m/>
    <m/>
    <m/>
    <m/>
  </r>
  <r>
    <m/>
    <s v="V300031"/>
    <s v="2023-0008"/>
    <x v="48"/>
    <m/>
    <s v="Wagon"/>
    <n v="45"/>
    <s v="33 80 4960 007-9"/>
    <x v="16"/>
    <m/>
    <m/>
    <x v="8"/>
    <x v="3"/>
    <n v="1"/>
    <m/>
    <m/>
    <m/>
    <n v="1"/>
    <n v="0"/>
    <n v="1"/>
    <x v="1"/>
    <m/>
    <m/>
    <m/>
    <x v="3"/>
    <m/>
    <m/>
    <m/>
    <d v="2023-06-01T00:00:00"/>
    <d v="2028-06-01T00:00:00"/>
    <n v="1827"/>
    <x v="51"/>
    <m/>
    <m/>
    <m/>
    <m/>
    <s v="n.a."/>
    <m/>
    <m/>
    <n v="0"/>
    <n v="3"/>
    <m/>
    <d v="2028-03-01T00:00:00"/>
    <m/>
    <m/>
    <m/>
    <m/>
    <m/>
    <m/>
    <m/>
    <m/>
    <m/>
    <m/>
    <m/>
    <m/>
    <m/>
    <m/>
    <m/>
    <m/>
    <m/>
    <m/>
    <m/>
    <d v="2028-01-01T00:00:00"/>
    <m/>
    <n v="80000"/>
    <m/>
    <m/>
    <s v="Euro"/>
    <n v="38.78"/>
    <m/>
    <m/>
    <m/>
    <m/>
    <n v="19.25"/>
    <m/>
    <m/>
    <m/>
    <m/>
    <m/>
    <m/>
    <m/>
    <m/>
    <m/>
    <m/>
    <m/>
    <m/>
    <m/>
    <m/>
    <m/>
    <m/>
    <m/>
    <m/>
    <m/>
    <m/>
    <m/>
    <m/>
  </r>
  <r>
    <m/>
    <s v="V300031"/>
    <s v="2023-0008"/>
    <x v="48"/>
    <m/>
    <s v="Wagon"/>
    <n v="46"/>
    <s v="33 80 4960 008-7"/>
    <x v="16"/>
    <m/>
    <m/>
    <x v="8"/>
    <x v="3"/>
    <n v="1"/>
    <m/>
    <m/>
    <m/>
    <n v="1"/>
    <n v="0"/>
    <n v="1"/>
    <x v="1"/>
    <m/>
    <m/>
    <m/>
    <x v="3"/>
    <m/>
    <m/>
    <m/>
    <d v="2023-06-01T00:00:00"/>
    <d v="2028-06-01T00:00:00"/>
    <n v="1827"/>
    <x v="51"/>
    <m/>
    <m/>
    <m/>
    <m/>
    <s v="n.a."/>
    <m/>
    <m/>
    <n v="0"/>
    <n v="3"/>
    <m/>
    <d v="2028-03-01T00:00:00"/>
    <m/>
    <m/>
    <m/>
    <m/>
    <m/>
    <m/>
    <m/>
    <m/>
    <m/>
    <m/>
    <m/>
    <m/>
    <m/>
    <m/>
    <m/>
    <m/>
    <m/>
    <m/>
    <m/>
    <d v="2028-01-01T00:00:00"/>
    <m/>
    <n v="80000"/>
    <m/>
    <m/>
    <s v="Euro"/>
    <n v="38.78"/>
    <m/>
    <m/>
    <m/>
    <m/>
    <n v="19.25"/>
    <m/>
    <m/>
    <m/>
    <m/>
    <m/>
    <m/>
    <m/>
    <m/>
    <m/>
    <m/>
    <m/>
    <m/>
    <m/>
    <m/>
    <m/>
    <m/>
    <m/>
    <m/>
    <m/>
    <m/>
    <m/>
    <m/>
  </r>
  <r>
    <m/>
    <s v="V300031"/>
    <s v="2023-0008"/>
    <x v="48"/>
    <m/>
    <s v="Wagon"/>
    <n v="47"/>
    <s v="33 80 4960 009-5"/>
    <x v="16"/>
    <m/>
    <m/>
    <x v="8"/>
    <x v="3"/>
    <n v="1"/>
    <m/>
    <m/>
    <m/>
    <n v="1"/>
    <n v="0"/>
    <n v="1"/>
    <x v="1"/>
    <m/>
    <m/>
    <m/>
    <x v="3"/>
    <m/>
    <m/>
    <m/>
    <d v="2023-06-01T00:00:00"/>
    <d v="2028-06-01T00:00:00"/>
    <n v="1827"/>
    <x v="51"/>
    <m/>
    <m/>
    <m/>
    <m/>
    <s v="n.a."/>
    <m/>
    <m/>
    <n v="0"/>
    <n v="3"/>
    <m/>
    <d v="2028-03-01T00:00:00"/>
    <m/>
    <m/>
    <m/>
    <m/>
    <m/>
    <m/>
    <m/>
    <m/>
    <m/>
    <m/>
    <m/>
    <m/>
    <m/>
    <m/>
    <m/>
    <m/>
    <m/>
    <m/>
    <m/>
    <d v="2028-01-01T00:00:00"/>
    <m/>
    <n v="80000"/>
    <m/>
    <m/>
    <s v="Euro"/>
    <n v="38.78"/>
    <m/>
    <m/>
    <m/>
    <m/>
    <n v="19.25"/>
    <m/>
    <m/>
    <m/>
    <m/>
    <m/>
    <m/>
    <m/>
    <m/>
    <m/>
    <m/>
    <m/>
    <m/>
    <m/>
    <m/>
    <m/>
    <m/>
    <m/>
    <m/>
    <m/>
    <m/>
    <m/>
    <m/>
  </r>
  <r>
    <m/>
    <s v="V300031"/>
    <s v="2023-0008"/>
    <x v="48"/>
    <m/>
    <s v="Wagon"/>
    <n v="48"/>
    <s v="33 80 4960 010-3"/>
    <x v="16"/>
    <m/>
    <m/>
    <x v="8"/>
    <x v="3"/>
    <n v="1"/>
    <m/>
    <m/>
    <m/>
    <n v="1"/>
    <n v="0"/>
    <n v="1"/>
    <x v="1"/>
    <m/>
    <m/>
    <m/>
    <x v="3"/>
    <m/>
    <m/>
    <m/>
    <d v="2023-06-01T00:00:00"/>
    <d v="2028-06-01T00:00:00"/>
    <n v="1827"/>
    <x v="51"/>
    <m/>
    <m/>
    <m/>
    <m/>
    <s v="n.a."/>
    <m/>
    <m/>
    <n v="0"/>
    <n v="3"/>
    <m/>
    <d v="2028-03-01T00:00:00"/>
    <m/>
    <m/>
    <m/>
    <m/>
    <m/>
    <m/>
    <m/>
    <m/>
    <m/>
    <m/>
    <m/>
    <m/>
    <m/>
    <m/>
    <m/>
    <m/>
    <m/>
    <m/>
    <m/>
    <d v="2028-01-01T00:00:00"/>
    <m/>
    <n v="80000"/>
    <m/>
    <m/>
    <s v="Euro"/>
    <n v="38.78"/>
    <m/>
    <m/>
    <m/>
    <m/>
    <n v="19.25"/>
    <m/>
    <m/>
    <m/>
    <m/>
    <m/>
    <m/>
    <m/>
    <m/>
    <m/>
    <m/>
    <m/>
    <m/>
    <m/>
    <m/>
    <m/>
    <m/>
    <m/>
    <m/>
    <m/>
    <m/>
    <m/>
    <m/>
  </r>
  <r>
    <m/>
    <s v="V300031"/>
    <s v="2023-0008"/>
    <x v="48"/>
    <m/>
    <s v="Wagon"/>
    <n v="49"/>
    <s v="33 80 4960 011-1"/>
    <x v="16"/>
    <m/>
    <m/>
    <x v="8"/>
    <x v="3"/>
    <n v="1"/>
    <m/>
    <m/>
    <m/>
    <n v="1"/>
    <n v="0"/>
    <n v="1"/>
    <x v="1"/>
    <m/>
    <m/>
    <m/>
    <x v="3"/>
    <m/>
    <m/>
    <m/>
    <d v="2023-06-01T00:00:00"/>
    <d v="2028-06-01T00:00:00"/>
    <n v="1827"/>
    <x v="51"/>
    <m/>
    <m/>
    <m/>
    <m/>
    <s v="n.a."/>
    <m/>
    <m/>
    <n v="0"/>
    <n v="3"/>
    <m/>
    <d v="2028-03-01T00:00:00"/>
    <m/>
    <m/>
    <m/>
    <m/>
    <m/>
    <m/>
    <m/>
    <m/>
    <m/>
    <m/>
    <m/>
    <m/>
    <m/>
    <m/>
    <m/>
    <m/>
    <m/>
    <m/>
    <m/>
    <d v="2028-01-01T00:00:00"/>
    <m/>
    <n v="80000"/>
    <m/>
    <m/>
    <s v="Euro"/>
    <n v="38.78"/>
    <m/>
    <m/>
    <m/>
    <m/>
    <n v="19.25"/>
    <m/>
    <m/>
    <m/>
    <m/>
    <m/>
    <m/>
    <m/>
    <m/>
    <m/>
    <m/>
    <m/>
    <m/>
    <m/>
    <m/>
    <m/>
    <m/>
    <m/>
    <m/>
    <m/>
    <m/>
    <m/>
    <m/>
  </r>
  <r>
    <m/>
    <s v="V300031"/>
    <s v="2023-0008"/>
    <x v="48"/>
    <m/>
    <s v="Wagon"/>
    <n v="50"/>
    <s v="33 80 4960 012-9"/>
    <x v="16"/>
    <m/>
    <m/>
    <x v="8"/>
    <x v="3"/>
    <n v="1"/>
    <m/>
    <m/>
    <m/>
    <n v="1"/>
    <n v="0"/>
    <n v="1"/>
    <x v="1"/>
    <m/>
    <m/>
    <m/>
    <x v="3"/>
    <m/>
    <m/>
    <m/>
    <d v="2023-06-01T00:00:00"/>
    <d v="2028-06-01T00:00:00"/>
    <n v="1827"/>
    <x v="51"/>
    <m/>
    <m/>
    <m/>
    <m/>
    <s v="n.a."/>
    <m/>
    <m/>
    <n v="0"/>
    <n v="3"/>
    <m/>
    <d v="2028-03-01T00:00:00"/>
    <m/>
    <m/>
    <m/>
    <m/>
    <m/>
    <m/>
    <m/>
    <m/>
    <m/>
    <m/>
    <m/>
    <m/>
    <m/>
    <m/>
    <m/>
    <m/>
    <m/>
    <m/>
    <m/>
    <d v="2028-01-01T00:00:00"/>
    <m/>
    <n v="80000"/>
    <m/>
    <m/>
    <s v="Euro"/>
    <n v="38.78"/>
    <m/>
    <m/>
    <m/>
    <m/>
    <n v="19.25"/>
    <m/>
    <m/>
    <m/>
    <m/>
    <m/>
    <m/>
    <m/>
    <m/>
    <m/>
    <m/>
    <m/>
    <m/>
    <m/>
    <m/>
    <m/>
    <m/>
    <m/>
    <m/>
    <m/>
    <m/>
    <m/>
    <m/>
  </r>
  <r>
    <m/>
    <s v="V300031"/>
    <s v="2023-0008"/>
    <x v="48"/>
    <m/>
    <s v="Wagon"/>
    <n v="51"/>
    <s v="33 80 4960 013-7"/>
    <x v="16"/>
    <m/>
    <m/>
    <x v="8"/>
    <x v="3"/>
    <n v="1"/>
    <m/>
    <m/>
    <m/>
    <n v="1"/>
    <n v="0"/>
    <n v="1"/>
    <x v="1"/>
    <m/>
    <m/>
    <m/>
    <x v="3"/>
    <m/>
    <m/>
    <m/>
    <d v="2023-06-01T00:00:00"/>
    <d v="2028-06-01T00:00:00"/>
    <n v="1827"/>
    <x v="51"/>
    <m/>
    <m/>
    <m/>
    <m/>
    <s v="n.a."/>
    <m/>
    <m/>
    <n v="0"/>
    <n v="3"/>
    <m/>
    <d v="2028-03-01T00:00:00"/>
    <m/>
    <m/>
    <m/>
    <m/>
    <m/>
    <m/>
    <m/>
    <m/>
    <m/>
    <m/>
    <m/>
    <m/>
    <m/>
    <m/>
    <m/>
    <m/>
    <m/>
    <m/>
    <m/>
    <d v="2028-01-01T00:00:00"/>
    <m/>
    <n v="80000"/>
    <m/>
    <m/>
    <s v="Euro"/>
    <n v="38.78"/>
    <m/>
    <m/>
    <m/>
    <m/>
    <n v="19.25"/>
    <m/>
    <m/>
    <m/>
    <m/>
    <m/>
    <m/>
    <m/>
    <m/>
    <m/>
    <m/>
    <m/>
    <m/>
    <m/>
    <m/>
    <m/>
    <m/>
    <m/>
    <m/>
    <m/>
    <m/>
    <m/>
    <m/>
  </r>
  <r>
    <m/>
    <s v="V300031"/>
    <s v="2023-0008"/>
    <x v="48"/>
    <m/>
    <s v="Wagon"/>
    <n v="52"/>
    <s v="33 80 4960 014-5"/>
    <x v="16"/>
    <m/>
    <m/>
    <x v="8"/>
    <x v="3"/>
    <n v="1"/>
    <m/>
    <m/>
    <m/>
    <n v="1"/>
    <n v="0"/>
    <n v="1"/>
    <x v="1"/>
    <m/>
    <m/>
    <m/>
    <x v="3"/>
    <m/>
    <m/>
    <m/>
    <d v="2023-06-01T00:00:00"/>
    <d v="2028-06-01T00:00:00"/>
    <n v="1827"/>
    <x v="51"/>
    <m/>
    <m/>
    <m/>
    <m/>
    <s v="n.a."/>
    <m/>
    <m/>
    <n v="0"/>
    <n v="3"/>
    <m/>
    <d v="2028-03-01T00:00:00"/>
    <m/>
    <m/>
    <m/>
    <m/>
    <m/>
    <m/>
    <m/>
    <m/>
    <m/>
    <m/>
    <m/>
    <m/>
    <m/>
    <m/>
    <m/>
    <m/>
    <m/>
    <m/>
    <m/>
    <d v="2028-01-01T00:00:00"/>
    <m/>
    <n v="80000"/>
    <m/>
    <m/>
    <s v="Euro"/>
    <n v="38.78"/>
    <m/>
    <m/>
    <m/>
    <m/>
    <n v="19.25"/>
    <m/>
    <m/>
    <m/>
    <m/>
    <m/>
    <m/>
    <m/>
    <m/>
    <m/>
    <m/>
    <m/>
    <m/>
    <m/>
    <m/>
    <m/>
    <m/>
    <m/>
    <m/>
    <m/>
    <m/>
    <m/>
    <m/>
  </r>
  <r>
    <m/>
    <s v="V300031"/>
    <s v="2023-0008"/>
    <x v="48"/>
    <m/>
    <s v="Wagon"/>
    <n v="53"/>
    <s v="33 80 4960 015-2"/>
    <x v="16"/>
    <m/>
    <m/>
    <x v="8"/>
    <x v="3"/>
    <n v="1"/>
    <m/>
    <m/>
    <m/>
    <n v="1"/>
    <n v="0"/>
    <n v="1"/>
    <x v="1"/>
    <m/>
    <m/>
    <m/>
    <x v="3"/>
    <m/>
    <m/>
    <m/>
    <d v="2023-06-01T00:00:00"/>
    <d v="2028-06-01T00:00:00"/>
    <n v="1827"/>
    <x v="51"/>
    <m/>
    <m/>
    <m/>
    <m/>
    <s v="n.a."/>
    <m/>
    <m/>
    <n v="0"/>
    <n v="3"/>
    <m/>
    <d v="2028-03-01T00:00:00"/>
    <m/>
    <m/>
    <m/>
    <m/>
    <m/>
    <m/>
    <m/>
    <m/>
    <m/>
    <m/>
    <m/>
    <m/>
    <m/>
    <m/>
    <m/>
    <m/>
    <m/>
    <m/>
    <m/>
    <d v="2028-01-01T00:00:00"/>
    <m/>
    <n v="80000"/>
    <m/>
    <m/>
    <s v="Euro"/>
    <n v="38.78"/>
    <m/>
    <m/>
    <m/>
    <m/>
    <n v="19.25"/>
    <m/>
    <m/>
    <m/>
    <m/>
    <m/>
    <m/>
    <m/>
    <m/>
    <m/>
    <m/>
    <m/>
    <m/>
    <m/>
    <m/>
    <m/>
    <m/>
    <m/>
    <m/>
    <m/>
    <m/>
    <m/>
    <m/>
  </r>
  <r>
    <m/>
    <s v="V300031"/>
    <s v="2023-0008"/>
    <x v="48"/>
    <m/>
    <s v="Wagon"/>
    <n v="54"/>
    <s v="33 80 4960 016-0"/>
    <x v="16"/>
    <m/>
    <m/>
    <x v="8"/>
    <x v="3"/>
    <n v="1"/>
    <m/>
    <m/>
    <m/>
    <n v="1"/>
    <n v="0"/>
    <n v="1"/>
    <x v="1"/>
    <m/>
    <m/>
    <m/>
    <x v="3"/>
    <m/>
    <m/>
    <m/>
    <d v="2023-06-01T00:00:00"/>
    <d v="2028-06-01T00:00:00"/>
    <n v="1827"/>
    <x v="51"/>
    <m/>
    <m/>
    <m/>
    <m/>
    <s v="n.a."/>
    <m/>
    <m/>
    <n v="0"/>
    <n v="3"/>
    <m/>
    <d v="2028-03-01T00:00:00"/>
    <m/>
    <m/>
    <m/>
    <m/>
    <m/>
    <m/>
    <m/>
    <m/>
    <m/>
    <m/>
    <m/>
    <m/>
    <m/>
    <m/>
    <m/>
    <m/>
    <m/>
    <m/>
    <m/>
    <d v="2028-01-01T00:00:00"/>
    <m/>
    <n v="80000"/>
    <m/>
    <m/>
    <s v="Euro"/>
    <n v="38.78"/>
    <m/>
    <m/>
    <m/>
    <m/>
    <n v="19.25"/>
    <m/>
    <m/>
    <m/>
    <m/>
    <m/>
    <m/>
    <m/>
    <m/>
    <m/>
    <m/>
    <m/>
    <m/>
    <m/>
    <m/>
    <m/>
    <m/>
    <m/>
    <m/>
    <m/>
    <m/>
    <m/>
    <m/>
  </r>
  <r>
    <m/>
    <s v="V300031"/>
    <s v="2023-0008"/>
    <x v="48"/>
    <m/>
    <s v="Wagon"/>
    <n v="55"/>
    <s v="33 80 4960 017-8"/>
    <x v="16"/>
    <m/>
    <m/>
    <x v="8"/>
    <x v="3"/>
    <n v="1"/>
    <m/>
    <m/>
    <m/>
    <n v="1"/>
    <n v="0"/>
    <n v="1"/>
    <x v="1"/>
    <m/>
    <m/>
    <m/>
    <x v="3"/>
    <m/>
    <m/>
    <m/>
    <d v="2023-06-01T00:00:00"/>
    <d v="2028-06-01T00:00:00"/>
    <n v="1827"/>
    <x v="51"/>
    <m/>
    <m/>
    <m/>
    <m/>
    <s v="n.a."/>
    <m/>
    <m/>
    <n v="0"/>
    <n v="3"/>
    <m/>
    <d v="2028-03-01T00:00:00"/>
    <m/>
    <m/>
    <m/>
    <m/>
    <m/>
    <m/>
    <m/>
    <m/>
    <m/>
    <m/>
    <m/>
    <m/>
    <m/>
    <m/>
    <m/>
    <m/>
    <m/>
    <m/>
    <m/>
    <d v="2028-01-01T00:00:00"/>
    <m/>
    <n v="80000"/>
    <m/>
    <m/>
    <s v="Euro"/>
    <n v="38.78"/>
    <m/>
    <m/>
    <m/>
    <m/>
    <n v="19.25"/>
    <m/>
    <m/>
    <m/>
    <m/>
    <m/>
    <m/>
    <m/>
    <m/>
    <m/>
    <m/>
    <m/>
    <m/>
    <m/>
    <m/>
    <m/>
    <m/>
    <m/>
    <m/>
    <m/>
    <m/>
    <m/>
    <m/>
  </r>
  <r>
    <m/>
    <s v="V300031"/>
    <s v="2023-0008"/>
    <x v="48"/>
    <m/>
    <s v="Wagon"/>
    <n v="56"/>
    <s v="33 80 4960 018-6"/>
    <x v="16"/>
    <m/>
    <m/>
    <x v="8"/>
    <x v="3"/>
    <n v="1"/>
    <m/>
    <m/>
    <m/>
    <n v="1"/>
    <n v="0"/>
    <n v="1"/>
    <x v="1"/>
    <m/>
    <m/>
    <m/>
    <x v="3"/>
    <m/>
    <m/>
    <m/>
    <d v="2023-06-01T00:00:00"/>
    <d v="2028-06-01T00:00:00"/>
    <n v="1827"/>
    <x v="51"/>
    <m/>
    <m/>
    <m/>
    <m/>
    <s v="n.a."/>
    <m/>
    <m/>
    <n v="0"/>
    <n v="3"/>
    <m/>
    <d v="2028-03-01T00:00:00"/>
    <m/>
    <m/>
    <m/>
    <m/>
    <m/>
    <m/>
    <m/>
    <m/>
    <m/>
    <m/>
    <m/>
    <m/>
    <m/>
    <m/>
    <m/>
    <m/>
    <m/>
    <m/>
    <m/>
    <d v="2028-01-01T00:00:00"/>
    <m/>
    <n v="80000"/>
    <m/>
    <m/>
    <s v="Euro"/>
    <n v="38.78"/>
    <m/>
    <m/>
    <m/>
    <m/>
    <n v="19.25"/>
    <m/>
    <m/>
    <m/>
    <m/>
    <m/>
    <m/>
    <m/>
    <m/>
    <m/>
    <m/>
    <m/>
    <m/>
    <m/>
    <m/>
    <m/>
    <m/>
    <m/>
    <m/>
    <m/>
    <m/>
    <m/>
    <m/>
  </r>
  <r>
    <m/>
    <s v="V300031"/>
    <s v="2023-0008"/>
    <x v="48"/>
    <m/>
    <s v="Wagon"/>
    <n v="57"/>
    <s v="33 80 4960 019-4"/>
    <x v="16"/>
    <m/>
    <m/>
    <x v="8"/>
    <x v="3"/>
    <n v="1"/>
    <m/>
    <m/>
    <m/>
    <n v="1"/>
    <n v="0"/>
    <n v="1"/>
    <x v="1"/>
    <m/>
    <m/>
    <m/>
    <x v="3"/>
    <m/>
    <m/>
    <m/>
    <d v="2023-06-01T00:00:00"/>
    <d v="2028-06-01T00:00:00"/>
    <n v="1827"/>
    <x v="51"/>
    <m/>
    <m/>
    <m/>
    <m/>
    <s v="n.a."/>
    <m/>
    <m/>
    <n v="0"/>
    <n v="3"/>
    <m/>
    <d v="2028-03-01T00:00:00"/>
    <m/>
    <m/>
    <m/>
    <m/>
    <m/>
    <m/>
    <m/>
    <m/>
    <m/>
    <m/>
    <m/>
    <m/>
    <m/>
    <m/>
    <m/>
    <m/>
    <m/>
    <m/>
    <m/>
    <d v="2028-01-01T00:00:00"/>
    <m/>
    <n v="80000"/>
    <m/>
    <m/>
    <s v="Euro"/>
    <n v="38.78"/>
    <m/>
    <m/>
    <m/>
    <m/>
    <n v="19.25"/>
    <m/>
    <m/>
    <m/>
    <m/>
    <m/>
    <m/>
    <m/>
    <m/>
    <m/>
    <m/>
    <m/>
    <m/>
    <m/>
    <m/>
    <m/>
    <m/>
    <m/>
    <m/>
    <m/>
    <m/>
    <m/>
    <m/>
  </r>
  <r>
    <m/>
    <s v="V300031"/>
    <s v="2023-0008"/>
    <x v="48"/>
    <m/>
    <s v="Wagon"/>
    <n v="58"/>
    <s v="33 80 4960 020-2"/>
    <x v="16"/>
    <m/>
    <m/>
    <x v="8"/>
    <x v="3"/>
    <n v="1"/>
    <m/>
    <m/>
    <m/>
    <n v="1"/>
    <n v="0"/>
    <n v="1"/>
    <x v="1"/>
    <m/>
    <m/>
    <m/>
    <x v="3"/>
    <m/>
    <m/>
    <m/>
    <d v="2023-06-01T00:00:00"/>
    <d v="2028-06-01T00:00:00"/>
    <n v="1827"/>
    <x v="51"/>
    <m/>
    <m/>
    <m/>
    <m/>
    <s v="n.a."/>
    <m/>
    <m/>
    <n v="0"/>
    <n v="3"/>
    <m/>
    <d v="2028-03-01T00:00:00"/>
    <m/>
    <m/>
    <m/>
    <m/>
    <m/>
    <m/>
    <m/>
    <m/>
    <m/>
    <m/>
    <m/>
    <m/>
    <m/>
    <m/>
    <m/>
    <m/>
    <m/>
    <m/>
    <m/>
    <d v="2028-01-01T00:00:00"/>
    <m/>
    <n v="80000"/>
    <m/>
    <m/>
    <s v="Euro"/>
    <n v="38.78"/>
    <m/>
    <m/>
    <m/>
    <m/>
    <n v="19.25"/>
    <m/>
    <m/>
    <m/>
    <m/>
    <m/>
    <m/>
    <m/>
    <m/>
    <m/>
    <m/>
    <m/>
    <m/>
    <m/>
    <m/>
    <m/>
    <m/>
    <m/>
    <m/>
    <m/>
    <m/>
    <m/>
    <m/>
  </r>
  <r>
    <m/>
    <s v="V300031"/>
    <s v="2023-0008"/>
    <x v="48"/>
    <m/>
    <s v="Wagon"/>
    <n v="59"/>
    <s v="33 80 4960 021-0"/>
    <x v="16"/>
    <m/>
    <m/>
    <x v="8"/>
    <x v="3"/>
    <n v="1"/>
    <m/>
    <m/>
    <m/>
    <n v="1"/>
    <n v="0"/>
    <n v="1"/>
    <x v="1"/>
    <m/>
    <m/>
    <m/>
    <x v="3"/>
    <m/>
    <m/>
    <m/>
    <d v="2023-06-01T00:00:00"/>
    <d v="2028-06-01T00:00:00"/>
    <n v="1827"/>
    <x v="51"/>
    <m/>
    <m/>
    <m/>
    <m/>
    <s v="n.a."/>
    <m/>
    <m/>
    <n v="0"/>
    <n v="3"/>
    <m/>
    <d v="2028-03-01T00:00:00"/>
    <m/>
    <m/>
    <m/>
    <m/>
    <m/>
    <m/>
    <m/>
    <m/>
    <m/>
    <m/>
    <m/>
    <m/>
    <m/>
    <m/>
    <m/>
    <m/>
    <m/>
    <m/>
    <m/>
    <d v="2028-01-01T00:00:00"/>
    <m/>
    <n v="80000"/>
    <m/>
    <m/>
    <s v="Euro"/>
    <n v="38.78"/>
    <m/>
    <m/>
    <m/>
    <m/>
    <n v="19.25"/>
    <m/>
    <m/>
    <m/>
    <m/>
    <m/>
    <m/>
    <m/>
    <m/>
    <m/>
    <m/>
    <m/>
    <m/>
    <m/>
    <m/>
    <m/>
    <m/>
    <m/>
    <m/>
    <m/>
    <m/>
    <m/>
    <m/>
  </r>
  <r>
    <m/>
    <s v="V300031"/>
    <s v="2023-0008"/>
    <x v="48"/>
    <m/>
    <s v="Wagon"/>
    <n v="60"/>
    <s v="33 80 4960 022-8"/>
    <x v="16"/>
    <m/>
    <m/>
    <x v="8"/>
    <x v="3"/>
    <n v="1"/>
    <m/>
    <m/>
    <m/>
    <n v="1"/>
    <n v="0"/>
    <n v="1"/>
    <x v="1"/>
    <m/>
    <m/>
    <m/>
    <x v="3"/>
    <m/>
    <m/>
    <m/>
    <d v="2023-06-01T00:00:00"/>
    <d v="2028-06-01T00:00:00"/>
    <n v="1827"/>
    <x v="51"/>
    <m/>
    <m/>
    <m/>
    <m/>
    <s v="n.a."/>
    <m/>
    <m/>
    <n v="0"/>
    <n v="3"/>
    <m/>
    <d v="2028-03-01T00:00:00"/>
    <m/>
    <m/>
    <m/>
    <m/>
    <m/>
    <m/>
    <m/>
    <m/>
    <m/>
    <m/>
    <m/>
    <m/>
    <m/>
    <m/>
    <m/>
    <m/>
    <m/>
    <m/>
    <m/>
    <d v="2028-01-01T00:00:00"/>
    <m/>
    <n v="80000"/>
    <m/>
    <m/>
    <s v="Euro"/>
    <n v="38.78"/>
    <m/>
    <m/>
    <m/>
    <m/>
    <n v="19.25"/>
    <m/>
    <m/>
    <m/>
    <m/>
    <m/>
    <m/>
    <m/>
    <m/>
    <m/>
    <m/>
    <m/>
    <m/>
    <m/>
    <m/>
    <m/>
    <m/>
    <m/>
    <m/>
    <m/>
    <m/>
    <m/>
    <m/>
  </r>
  <r>
    <m/>
    <s v="V300031"/>
    <s v="2023-0008"/>
    <x v="48"/>
    <m/>
    <s v="Wagon"/>
    <n v="62"/>
    <s v="33 80 4960 133-3"/>
    <x v="16"/>
    <m/>
    <m/>
    <x v="8"/>
    <x v="3"/>
    <n v="1"/>
    <m/>
    <m/>
    <m/>
    <n v="1"/>
    <n v="0"/>
    <n v="1"/>
    <x v="1"/>
    <m/>
    <m/>
    <m/>
    <x v="3"/>
    <m/>
    <m/>
    <m/>
    <d v="2025-12-01T00:00:00"/>
    <d v="2028-06-01T00:00:00"/>
    <n v="1827"/>
    <x v="51"/>
    <m/>
    <m/>
    <m/>
    <m/>
    <s v="n.a."/>
    <m/>
    <m/>
    <n v="0"/>
    <n v="3"/>
    <m/>
    <d v="2028-03-01T00:00:00"/>
    <m/>
    <m/>
    <m/>
    <m/>
    <m/>
    <m/>
    <m/>
    <m/>
    <m/>
    <m/>
    <m/>
    <m/>
    <m/>
    <m/>
    <m/>
    <m/>
    <m/>
    <m/>
    <m/>
    <d v="2028-01-01T00:00:00"/>
    <m/>
    <n v="80000"/>
    <m/>
    <m/>
    <s v="Euro"/>
    <n v="38.78"/>
    <m/>
    <m/>
    <m/>
    <m/>
    <n v="19.25"/>
    <m/>
    <m/>
    <m/>
    <m/>
    <m/>
    <m/>
    <m/>
    <m/>
    <m/>
    <m/>
    <m/>
    <m/>
    <m/>
    <m/>
    <m/>
    <m/>
    <m/>
    <m/>
    <m/>
    <m/>
    <m/>
    <m/>
  </r>
  <r>
    <m/>
    <s v="V300031"/>
    <s v="2023-0008"/>
    <x v="48"/>
    <m/>
    <s v="Wagon"/>
    <n v="63"/>
    <s v="33 80 4960 134-1"/>
    <x v="16"/>
    <m/>
    <m/>
    <x v="8"/>
    <x v="3"/>
    <n v="1"/>
    <m/>
    <m/>
    <m/>
    <n v="1"/>
    <n v="0"/>
    <n v="1"/>
    <x v="1"/>
    <m/>
    <m/>
    <m/>
    <x v="3"/>
    <m/>
    <m/>
    <m/>
    <d v="2025-12-01T00:00:00"/>
    <d v="2028-06-01T00:00:00"/>
    <n v="1827"/>
    <x v="51"/>
    <m/>
    <m/>
    <m/>
    <m/>
    <s v="n.a."/>
    <m/>
    <m/>
    <n v="0"/>
    <n v="3"/>
    <m/>
    <d v="2028-03-01T00:00:00"/>
    <m/>
    <m/>
    <m/>
    <m/>
    <m/>
    <m/>
    <m/>
    <m/>
    <m/>
    <m/>
    <m/>
    <m/>
    <m/>
    <m/>
    <m/>
    <m/>
    <m/>
    <m/>
    <m/>
    <d v="2028-01-01T00:00:00"/>
    <m/>
    <n v="80000"/>
    <m/>
    <m/>
    <s v="Euro"/>
    <n v="38.78"/>
    <m/>
    <m/>
    <m/>
    <m/>
    <n v="19.25"/>
    <m/>
    <m/>
    <m/>
    <m/>
    <m/>
    <m/>
    <m/>
    <m/>
    <m/>
    <m/>
    <m/>
    <m/>
    <m/>
    <m/>
    <m/>
    <m/>
    <m/>
    <m/>
    <m/>
    <m/>
    <m/>
    <m/>
  </r>
  <r>
    <m/>
    <s v="V300031"/>
    <s v="2023-0008"/>
    <x v="48"/>
    <m/>
    <s v="Wagon"/>
    <n v="64"/>
    <s v="37 80 4960 912-6"/>
    <x v="16"/>
    <m/>
    <m/>
    <x v="8"/>
    <x v="3"/>
    <n v="1"/>
    <m/>
    <m/>
    <m/>
    <n v="1"/>
    <n v="0"/>
    <n v="1"/>
    <x v="1"/>
    <m/>
    <m/>
    <m/>
    <x v="3"/>
    <m/>
    <m/>
    <m/>
    <d v="2025-12-01T00:00:00"/>
    <d v="2028-06-01T00:00:00"/>
    <n v="1827"/>
    <x v="51"/>
    <m/>
    <m/>
    <m/>
    <m/>
    <s v="n.a."/>
    <m/>
    <m/>
    <n v="0"/>
    <n v="3"/>
    <m/>
    <d v="2028-03-01T00:00:00"/>
    <m/>
    <m/>
    <m/>
    <m/>
    <m/>
    <m/>
    <m/>
    <m/>
    <m/>
    <m/>
    <m/>
    <m/>
    <m/>
    <m/>
    <m/>
    <m/>
    <m/>
    <m/>
    <m/>
    <d v="2028-01-01T00:00:00"/>
    <m/>
    <n v="80000"/>
    <m/>
    <m/>
    <s v="Euro"/>
    <n v="38.78"/>
    <m/>
    <m/>
    <m/>
    <m/>
    <n v="19.25"/>
    <m/>
    <m/>
    <m/>
    <m/>
    <m/>
    <m/>
    <m/>
    <m/>
    <m/>
    <m/>
    <m/>
    <m/>
    <m/>
    <m/>
    <m/>
    <m/>
    <m/>
    <m/>
    <m/>
    <m/>
    <m/>
    <m/>
  </r>
  <r>
    <m/>
    <s v="V300031"/>
    <s v="2023-0008"/>
    <x v="48"/>
    <m/>
    <s v="Wagon"/>
    <n v="65"/>
    <s v="37 80 4960 914-2"/>
    <x v="16"/>
    <m/>
    <m/>
    <x v="8"/>
    <x v="3"/>
    <n v="1"/>
    <m/>
    <m/>
    <m/>
    <n v="1"/>
    <n v="0"/>
    <n v="1"/>
    <x v="1"/>
    <m/>
    <m/>
    <m/>
    <x v="3"/>
    <m/>
    <m/>
    <m/>
    <d v="2025-12-01T00:00:00"/>
    <d v="2028-06-01T00:00:00"/>
    <n v="1827"/>
    <x v="51"/>
    <m/>
    <m/>
    <m/>
    <m/>
    <s v="n.a."/>
    <m/>
    <m/>
    <n v="0"/>
    <n v="3"/>
    <m/>
    <d v="2028-03-01T00:00:00"/>
    <m/>
    <m/>
    <m/>
    <m/>
    <m/>
    <m/>
    <m/>
    <m/>
    <m/>
    <m/>
    <m/>
    <m/>
    <m/>
    <m/>
    <m/>
    <m/>
    <m/>
    <m/>
    <m/>
    <d v="2028-01-01T00:00:00"/>
    <m/>
    <n v="80000"/>
    <m/>
    <m/>
    <s v="Euro"/>
    <n v="38.78"/>
    <m/>
    <m/>
    <m/>
    <m/>
    <n v="19.25"/>
    <m/>
    <m/>
    <m/>
    <m/>
    <m/>
    <m/>
    <m/>
    <m/>
    <m/>
    <m/>
    <m/>
    <m/>
    <m/>
    <m/>
    <m/>
    <m/>
    <m/>
    <m/>
    <m/>
    <m/>
    <m/>
    <m/>
  </r>
  <r>
    <m/>
    <s v="V300031"/>
    <s v="2023-0008"/>
    <x v="48"/>
    <m/>
    <s v="Wagon"/>
    <n v="66"/>
    <s v="37 80 4960 976-1"/>
    <x v="16"/>
    <m/>
    <m/>
    <x v="8"/>
    <x v="3"/>
    <n v="1"/>
    <m/>
    <m/>
    <m/>
    <n v="1"/>
    <n v="0"/>
    <n v="1"/>
    <x v="1"/>
    <m/>
    <m/>
    <m/>
    <x v="3"/>
    <m/>
    <m/>
    <m/>
    <d v="2025-12-01T00:00:00"/>
    <d v="2028-06-01T00:00:00"/>
    <n v="1827"/>
    <x v="51"/>
    <m/>
    <m/>
    <m/>
    <m/>
    <s v="n.a."/>
    <m/>
    <m/>
    <n v="0"/>
    <n v="3"/>
    <m/>
    <d v="2028-03-01T00:00:00"/>
    <m/>
    <m/>
    <m/>
    <m/>
    <m/>
    <m/>
    <m/>
    <m/>
    <m/>
    <m/>
    <m/>
    <m/>
    <m/>
    <m/>
    <m/>
    <m/>
    <m/>
    <m/>
    <m/>
    <d v="2028-01-01T00:00:00"/>
    <m/>
    <n v="80000"/>
    <m/>
    <m/>
    <s v="Euro"/>
    <n v="38.78"/>
    <m/>
    <m/>
    <m/>
    <m/>
    <n v="19.25"/>
    <m/>
    <m/>
    <m/>
    <m/>
    <m/>
    <m/>
    <m/>
    <m/>
    <m/>
    <m/>
    <m/>
    <m/>
    <m/>
    <m/>
    <m/>
    <m/>
    <m/>
    <m/>
    <m/>
    <m/>
    <m/>
    <m/>
  </r>
  <r>
    <m/>
    <s v="V300031"/>
    <s v="2023-0008"/>
    <x v="48"/>
    <m/>
    <s v="Wagon"/>
    <n v="67"/>
    <s v="37 80 4960 984-5"/>
    <x v="16"/>
    <m/>
    <m/>
    <x v="8"/>
    <x v="3"/>
    <n v="1"/>
    <m/>
    <m/>
    <m/>
    <n v="1"/>
    <n v="0"/>
    <n v="1"/>
    <x v="1"/>
    <m/>
    <m/>
    <m/>
    <x v="3"/>
    <m/>
    <m/>
    <m/>
    <d v="2025-12-01T00:00:00"/>
    <d v="2028-06-01T00:00:00"/>
    <n v="1827"/>
    <x v="51"/>
    <m/>
    <m/>
    <m/>
    <m/>
    <s v="n.a."/>
    <m/>
    <m/>
    <n v="0"/>
    <n v="3"/>
    <m/>
    <d v="2028-03-01T00:00:00"/>
    <m/>
    <m/>
    <m/>
    <m/>
    <m/>
    <m/>
    <m/>
    <m/>
    <m/>
    <m/>
    <m/>
    <m/>
    <m/>
    <m/>
    <m/>
    <m/>
    <m/>
    <m/>
    <m/>
    <d v="2028-01-01T00:00:00"/>
    <m/>
    <n v="80000"/>
    <m/>
    <m/>
    <s v="Euro"/>
    <n v="38.78"/>
    <m/>
    <m/>
    <m/>
    <m/>
    <n v="19.25"/>
    <m/>
    <m/>
    <m/>
    <m/>
    <m/>
    <m/>
    <m/>
    <m/>
    <m/>
    <m/>
    <m/>
    <m/>
    <m/>
    <m/>
    <m/>
    <m/>
    <m/>
    <m/>
    <m/>
    <m/>
    <m/>
    <m/>
  </r>
  <r>
    <m/>
    <s v="V300031"/>
    <s v="2023-0008"/>
    <x v="48"/>
    <m/>
    <s v="Wagon"/>
    <n v="68"/>
    <s v="37 80 4960 985-2"/>
    <x v="16"/>
    <m/>
    <m/>
    <x v="8"/>
    <x v="3"/>
    <n v="1"/>
    <m/>
    <m/>
    <m/>
    <n v="1"/>
    <n v="0"/>
    <n v="1"/>
    <x v="1"/>
    <m/>
    <m/>
    <m/>
    <x v="3"/>
    <m/>
    <m/>
    <m/>
    <d v="2025-12-01T00:00:00"/>
    <d v="2028-06-01T00:00:00"/>
    <n v="1827"/>
    <x v="51"/>
    <m/>
    <m/>
    <m/>
    <m/>
    <s v="n.a."/>
    <m/>
    <m/>
    <n v="0"/>
    <n v="3"/>
    <m/>
    <d v="2028-03-01T00:00:00"/>
    <m/>
    <m/>
    <m/>
    <m/>
    <m/>
    <m/>
    <m/>
    <m/>
    <m/>
    <m/>
    <m/>
    <m/>
    <m/>
    <m/>
    <m/>
    <m/>
    <m/>
    <m/>
    <m/>
    <d v="2028-01-01T00:00:00"/>
    <m/>
    <n v="80000"/>
    <m/>
    <m/>
    <s v="Euro"/>
    <n v="38.78"/>
    <m/>
    <m/>
    <m/>
    <m/>
    <n v="19.25"/>
    <m/>
    <m/>
    <m/>
    <m/>
    <m/>
    <m/>
    <m/>
    <m/>
    <m/>
    <m/>
    <m/>
    <m/>
    <m/>
    <m/>
    <m/>
    <m/>
    <m/>
    <m/>
    <m/>
    <m/>
    <m/>
    <m/>
  </r>
  <r>
    <m/>
    <s v="V300031"/>
    <s v="2023-0008"/>
    <x v="48"/>
    <m/>
    <s v="Wagon"/>
    <n v="69"/>
    <s v="37 80 4960 986-0"/>
    <x v="16"/>
    <m/>
    <m/>
    <x v="8"/>
    <x v="3"/>
    <n v="1"/>
    <m/>
    <m/>
    <m/>
    <n v="1"/>
    <n v="0"/>
    <n v="1"/>
    <x v="1"/>
    <m/>
    <m/>
    <m/>
    <x v="3"/>
    <m/>
    <m/>
    <m/>
    <d v="2025-12-01T00:00:00"/>
    <d v="2028-06-01T00:00:00"/>
    <n v="1827"/>
    <x v="51"/>
    <m/>
    <m/>
    <m/>
    <m/>
    <s v="n.a."/>
    <m/>
    <m/>
    <n v="0"/>
    <n v="3"/>
    <m/>
    <d v="2028-03-01T00:00:00"/>
    <m/>
    <m/>
    <m/>
    <m/>
    <m/>
    <m/>
    <m/>
    <m/>
    <m/>
    <m/>
    <m/>
    <m/>
    <m/>
    <m/>
    <m/>
    <m/>
    <m/>
    <m/>
    <m/>
    <d v="2028-01-01T00:00:00"/>
    <m/>
    <n v="80000"/>
    <m/>
    <m/>
    <s v="Euro"/>
    <n v="38.78"/>
    <m/>
    <m/>
    <m/>
    <m/>
    <n v="19.25"/>
    <m/>
    <m/>
    <m/>
    <m/>
    <m/>
    <m/>
    <m/>
    <m/>
    <m/>
    <m/>
    <m/>
    <m/>
    <m/>
    <m/>
    <m/>
    <m/>
    <m/>
    <m/>
    <m/>
    <m/>
    <m/>
    <m/>
  </r>
  <r>
    <m/>
    <s v="V300031"/>
    <s v="2023-0008"/>
    <x v="48"/>
    <m/>
    <s v="Wagon"/>
    <n v="70"/>
    <s v="37 80 4960 987-8"/>
    <x v="16"/>
    <m/>
    <m/>
    <x v="8"/>
    <x v="3"/>
    <n v="1"/>
    <m/>
    <m/>
    <m/>
    <n v="1"/>
    <n v="0"/>
    <n v="1"/>
    <x v="1"/>
    <m/>
    <m/>
    <m/>
    <x v="3"/>
    <m/>
    <m/>
    <m/>
    <d v="2025-12-01T00:00:00"/>
    <d v="2028-06-01T00:00:00"/>
    <n v="1827"/>
    <x v="51"/>
    <m/>
    <m/>
    <m/>
    <m/>
    <s v="n.a."/>
    <m/>
    <m/>
    <n v="0"/>
    <n v="3"/>
    <m/>
    <d v="2028-03-01T00:00:00"/>
    <m/>
    <m/>
    <m/>
    <m/>
    <m/>
    <m/>
    <m/>
    <m/>
    <m/>
    <m/>
    <m/>
    <m/>
    <m/>
    <m/>
    <m/>
    <m/>
    <m/>
    <m/>
    <m/>
    <d v="2028-01-01T00:00:00"/>
    <m/>
    <n v="80000"/>
    <m/>
    <m/>
    <s v="Euro"/>
    <n v="38.78"/>
    <m/>
    <m/>
    <m/>
    <m/>
    <n v="19.25"/>
    <m/>
    <m/>
    <m/>
    <m/>
    <m/>
    <m/>
    <m/>
    <m/>
    <m/>
    <m/>
    <m/>
    <m/>
    <m/>
    <m/>
    <m/>
    <m/>
    <m/>
    <m/>
    <m/>
    <m/>
    <m/>
    <m/>
  </r>
  <r>
    <m/>
    <s v="V300031"/>
    <s v="2023-0008"/>
    <x v="48"/>
    <m/>
    <s v="Wagon"/>
    <n v="71"/>
    <s v="37 80 4960 988-6"/>
    <x v="16"/>
    <m/>
    <m/>
    <x v="8"/>
    <x v="3"/>
    <n v="1"/>
    <m/>
    <m/>
    <m/>
    <n v="1"/>
    <n v="0"/>
    <n v="1"/>
    <x v="1"/>
    <m/>
    <m/>
    <m/>
    <x v="3"/>
    <m/>
    <m/>
    <m/>
    <d v="2025-12-01T00:00:00"/>
    <d v="2028-06-01T00:00:00"/>
    <n v="1827"/>
    <x v="51"/>
    <m/>
    <m/>
    <m/>
    <m/>
    <s v="n.a."/>
    <m/>
    <m/>
    <n v="0"/>
    <n v="3"/>
    <m/>
    <d v="2028-03-01T00:00:00"/>
    <m/>
    <m/>
    <m/>
    <m/>
    <m/>
    <m/>
    <m/>
    <m/>
    <m/>
    <m/>
    <m/>
    <m/>
    <m/>
    <m/>
    <m/>
    <m/>
    <m/>
    <m/>
    <m/>
    <d v="2028-01-01T00:00:00"/>
    <m/>
    <n v="80000"/>
    <m/>
    <m/>
    <s v="Euro"/>
    <n v="38.78"/>
    <m/>
    <m/>
    <m/>
    <m/>
    <n v="19.25"/>
    <m/>
    <m/>
    <m/>
    <m/>
    <m/>
    <m/>
    <m/>
    <m/>
    <m/>
    <m/>
    <m/>
    <m/>
    <m/>
    <m/>
    <m/>
    <m/>
    <m/>
    <m/>
    <m/>
    <m/>
    <m/>
    <m/>
  </r>
  <r>
    <m/>
    <s v="V300031"/>
    <s v="2023-0008"/>
    <x v="48"/>
    <m/>
    <s v="Wagon"/>
    <n v="72"/>
    <s v="37 80 4960 989-4"/>
    <x v="16"/>
    <m/>
    <m/>
    <x v="8"/>
    <x v="3"/>
    <n v="1"/>
    <m/>
    <m/>
    <m/>
    <n v="1"/>
    <n v="0"/>
    <n v="1"/>
    <x v="1"/>
    <m/>
    <m/>
    <m/>
    <x v="3"/>
    <m/>
    <m/>
    <m/>
    <d v="2025-12-01T00:00:00"/>
    <d v="2028-06-01T00:00:00"/>
    <n v="1827"/>
    <x v="51"/>
    <m/>
    <m/>
    <m/>
    <m/>
    <s v="n.a."/>
    <m/>
    <m/>
    <n v="0"/>
    <n v="3"/>
    <m/>
    <d v="2028-03-01T00:00:00"/>
    <m/>
    <m/>
    <m/>
    <m/>
    <m/>
    <m/>
    <m/>
    <m/>
    <m/>
    <m/>
    <m/>
    <m/>
    <m/>
    <m/>
    <m/>
    <m/>
    <m/>
    <m/>
    <m/>
    <d v="2028-01-01T00:00:00"/>
    <m/>
    <n v="80000"/>
    <m/>
    <m/>
    <s v="Euro"/>
    <n v="38.78"/>
    <m/>
    <m/>
    <m/>
    <m/>
    <n v="19.25"/>
    <m/>
    <m/>
    <m/>
    <m/>
    <m/>
    <m/>
    <m/>
    <m/>
    <m/>
    <m/>
    <m/>
    <m/>
    <m/>
    <m/>
    <m/>
    <m/>
    <m/>
    <m/>
    <m/>
    <m/>
    <m/>
    <m/>
  </r>
  <r>
    <m/>
    <s v="V300031"/>
    <s v="2023-0008"/>
    <x v="48"/>
    <m/>
    <s v="Wagon"/>
    <n v="73"/>
    <s v="37 80 4960 990-2"/>
    <x v="16"/>
    <m/>
    <m/>
    <x v="8"/>
    <x v="3"/>
    <n v="1"/>
    <m/>
    <m/>
    <m/>
    <n v="1"/>
    <n v="0"/>
    <n v="1"/>
    <x v="1"/>
    <m/>
    <m/>
    <m/>
    <x v="3"/>
    <m/>
    <m/>
    <m/>
    <d v="2025-12-01T00:00:00"/>
    <d v="2028-06-01T00:00:00"/>
    <n v="1827"/>
    <x v="51"/>
    <m/>
    <m/>
    <m/>
    <m/>
    <s v="n.a."/>
    <m/>
    <m/>
    <n v="0"/>
    <n v="3"/>
    <m/>
    <d v="2028-03-01T00:00:00"/>
    <m/>
    <m/>
    <m/>
    <m/>
    <m/>
    <m/>
    <m/>
    <m/>
    <m/>
    <m/>
    <m/>
    <m/>
    <m/>
    <m/>
    <m/>
    <m/>
    <m/>
    <m/>
    <m/>
    <d v="2028-01-01T00:00:00"/>
    <m/>
    <n v="80000"/>
    <m/>
    <m/>
    <s v="Euro"/>
    <n v="38.78"/>
    <m/>
    <m/>
    <m/>
    <m/>
    <n v="19.25"/>
    <m/>
    <m/>
    <m/>
    <m/>
    <m/>
    <m/>
    <m/>
    <m/>
    <m/>
    <m/>
    <m/>
    <m/>
    <m/>
    <m/>
    <m/>
    <m/>
    <m/>
    <m/>
    <m/>
    <m/>
    <m/>
    <m/>
  </r>
  <r>
    <m/>
    <s v="V300031"/>
    <s v="2023-0008"/>
    <x v="48"/>
    <m/>
    <s v="Wagon"/>
    <n v="74"/>
    <s v="37 80 4960 991-0"/>
    <x v="16"/>
    <m/>
    <m/>
    <x v="8"/>
    <x v="3"/>
    <n v="1"/>
    <m/>
    <m/>
    <m/>
    <n v="1"/>
    <n v="0"/>
    <n v="1"/>
    <x v="1"/>
    <m/>
    <m/>
    <m/>
    <x v="3"/>
    <m/>
    <m/>
    <m/>
    <d v="2025-12-01T00:00:00"/>
    <d v="2028-06-01T00:00:00"/>
    <n v="1827"/>
    <x v="51"/>
    <m/>
    <m/>
    <m/>
    <m/>
    <s v="n.a."/>
    <m/>
    <m/>
    <n v="0"/>
    <n v="3"/>
    <m/>
    <d v="2028-03-01T00:00:00"/>
    <m/>
    <m/>
    <m/>
    <m/>
    <m/>
    <m/>
    <m/>
    <m/>
    <m/>
    <m/>
    <m/>
    <m/>
    <m/>
    <m/>
    <m/>
    <m/>
    <m/>
    <m/>
    <m/>
    <d v="2028-01-01T00:00:00"/>
    <m/>
    <n v="80000"/>
    <m/>
    <m/>
    <s v="Euro"/>
    <n v="38.78"/>
    <m/>
    <m/>
    <m/>
    <m/>
    <n v="19.25"/>
    <m/>
    <m/>
    <m/>
    <m/>
    <m/>
    <m/>
    <m/>
    <m/>
    <m/>
    <m/>
    <m/>
    <m/>
    <m/>
    <m/>
    <m/>
    <m/>
    <m/>
    <m/>
    <m/>
    <m/>
    <m/>
    <m/>
  </r>
  <r>
    <m/>
    <s v="V300031"/>
    <s v="2023-0008"/>
    <x v="48"/>
    <m/>
    <s v="Wagon"/>
    <n v="75"/>
    <s v="37 80 4960 992-8"/>
    <x v="16"/>
    <m/>
    <m/>
    <x v="8"/>
    <x v="3"/>
    <n v="1"/>
    <m/>
    <m/>
    <m/>
    <n v="1"/>
    <n v="0"/>
    <n v="1"/>
    <x v="1"/>
    <m/>
    <m/>
    <m/>
    <x v="3"/>
    <m/>
    <m/>
    <m/>
    <d v="2025-12-01T00:00:00"/>
    <d v="2028-06-01T00:00:00"/>
    <n v="1827"/>
    <x v="51"/>
    <m/>
    <m/>
    <m/>
    <m/>
    <s v="n.a."/>
    <m/>
    <m/>
    <n v="0"/>
    <n v="3"/>
    <m/>
    <d v="2028-03-01T00:00:00"/>
    <m/>
    <m/>
    <m/>
    <m/>
    <m/>
    <m/>
    <m/>
    <m/>
    <m/>
    <m/>
    <m/>
    <m/>
    <m/>
    <m/>
    <m/>
    <m/>
    <m/>
    <m/>
    <m/>
    <d v="2028-01-01T00:00:00"/>
    <m/>
    <n v="80000"/>
    <m/>
    <m/>
    <s v="Euro"/>
    <n v="38.78"/>
    <m/>
    <m/>
    <m/>
    <m/>
    <n v="19.25"/>
    <m/>
    <m/>
    <m/>
    <m/>
    <m/>
    <m/>
    <m/>
    <m/>
    <m/>
    <m/>
    <m/>
    <m/>
    <m/>
    <m/>
    <m/>
    <m/>
    <m/>
    <m/>
    <m/>
    <m/>
    <m/>
    <m/>
  </r>
  <r>
    <m/>
    <s v="V300031"/>
    <s v="2023-0008"/>
    <x v="48"/>
    <m/>
    <s v="Wagon"/>
    <n v="76"/>
    <s v="37 80 4960 994-4"/>
    <x v="16"/>
    <m/>
    <m/>
    <x v="8"/>
    <x v="3"/>
    <n v="1"/>
    <m/>
    <m/>
    <m/>
    <n v="1"/>
    <n v="0"/>
    <n v="1"/>
    <x v="1"/>
    <m/>
    <m/>
    <m/>
    <x v="3"/>
    <m/>
    <m/>
    <m/>
    <d v="2025-12-01T00:00:00"/>
    <d v="2028-06-01T00:00:00"/>
    <n v="1827"/>
    <x v="51"/>
    <m/>
    <m/>
    <m/>
    <m/>
    <s v="n.a."/>
    <m/>
    <m/>
    <n v="0"/>
    <n v="3"/>
    <m/>
    <d v="2028-03-01T00:00:00"/>
    <m/>
    <m/>
    <m/>
    <m/>
    <m/>
    <m/>
    <m/>
    <m/>
    <m/>
    <m/>
    <m/>
    <m/>
    <m/>
    <m/>
    <m/>
    <m/>
    <m/>
    <m/>
    <m/>
    <d v="2028-01-01T00:00:00"/>
    <m/>
    <n v="80000"/>
    <m/>
    <m/>
    <s v="Euro"/>
    <n v="38.78"/>
    <m/>
    <m/>
    <m/>
    <m/>
    <n v="19.25"/>
    <m/>
    <m/>
    <m/>
    <m/>
    <m/>
    <m/>
    <m/>
    <m/>
    <m/>
    <m/>
    <m/>
    <m/>
    <m/>
    <m/>
    <m/>
    <m/>
    <m/>
    <m/>
    <m/>
    <m/>
    <m/>
    <m/>
  </r>
  <r>
    <m/>
    <s v="V300031"/>
    <s v="2023-0008"/>
    <x v="48"/>
    <m/>
    <s v="Wagon"/>
    <n v="77"/>
    <s v="37 80 4980 431-3"/>
    <x v="16"/>
    <m/>
    <m/>
    <x v="8"/>
    <x v="3"/>
    <n v="1"/>
    <m/>
    <m/>
    <m/>
    <n v="1"/>
    <n v="0"/>
    <n v="1"/>
    <x v="1"/>
    <m/>
    <m/>
    <m/>
    <x v="3"/>
    <m/>
    <m/>
    <m/>
    <d v="2025-12-01T00:00:00"/>
    <d v="2028-06-01T00:00:00"/>
    <n v="1827"/>
    <x v="51"/>
    <m/>
    <m/>
    <m/>
    <m/>
    <s v="n.a."/>
    <m/>
    <m/>
    <n v="0"/>
    <n v="3"/>
    <m/>
    <d v="2028-03-01T00:00:00"/>
    <m/>
    <m/>
    <m/>
    <m/>
    <m/>
    <m/>
    <m/>
    <m/>
    <m/>
    <m/>
    <m/>
    <m/>
    <m/>
    <m/>
    <m/>
    <m/>
    <m/>
    <m/>
    <m/>
    <d v="2028-01-01T00:00:00"/>
    <m/>
    <n v="80000"/>
    <m/>
    <m/>
    <s v="Euro"/>
    <n v="38.78"/>
    <m/>
    <m/>
    <m/>
    <m/>
    <n v="19.25"/>
    <m/>
    <m/>
    <m/>
    <m/>
    <m/>
    <m/>
    <m/>
    <m/>
    <m/>
    <m/>
    <m/>
    <m/>
    <m/>
    <m/>
    <m/>
    <m/>
    <m/>
    <m/>
    <m/>
    <m/>
    <m/>
    <m/>
  </r>
  <r>
    <m/>
    <s v="V300031"/>
    <s v="2023-0008"/>
    <x v="48"/>
    <m/>
    <s v="Wagon"/>
    <n v="78"/>
    <s v="37 80 4980 442-0"/>
    <x v="16"/>
    <m/>
    <m/>
    <x v="8"/>
    <x v="3"/>
    <n v="1"/>
    <m/>
    <m/>
    <m/>
    <n v="1"/>
    <n v="0"/>
    <n v="1"/>
    <x v="1"/>
    <m/>
    <m/>
    <m/>
    <x v="3"/>
    <m/>
    <m/>
    <m/>
    <d v="2025-12-01T00:00:00"/>
    <d v="2028-06-01T00:00:00"/>
    <n v="1827"/>
    <x v="51"/>
    <m/>
    <m/>
    <m/>
    <m/>
    <s v="n.a."/>
    <m/>
    <m/>
    <n v="0"/>
    <n v="3"/>
    <m/>
    <d v="2028-03-01T00:00:00"/>
    <m/>
    <m/>
    <m/>
    <m/>
    <m/>
    <m/>
    <m/>
    <m/>
    <m/>
    <m/>
    <m/>
    <m/>
    <m/>
    <m/>
    <m/>
    <m/>
    <m/>
    <m/>
    <m/>
    <d v="2028-01-01T00:00:00"/>
    <m/>
    <n v="80000"/>
    <m/>
    <m/>
    <s v="Euro"/>
    <n v="38.78"/>
    <m/>
    <m/>
    <m/>
    <m/>
    <n v="19.25"/>
    <m/>
    <m/>
    <m/>
    <m/>
    <m/>
    <m/>
    <m/>
    <m/>
    <m/>
    <m/>
    <m/>
    <m/>
    <m/>
    <m/>
    <m/>
    <m/>
    <m/>
    <m/>
    <m/>
    <m/>
    <m/>
    <m/>
  </r>
  <r>
    <m/>
    <s v="V300031"/>
    <s v="2023-0008"/>
    <x v="48"/>
    <m/>
    <s v="Wagon"/>
    <n v="79"/>
    <s v="37 80 4980 464-4"/>
    <x v="16"/>
    <m/>
    <m/>
    <x v="8"/>
    <x v="3"/>
    <n v="1"/>
    <m/>
    <m/>
    <m/>
    <n v="1"/>
    <n v="0"/>
    <n v="1"/>
    <x v="1"/>
    <m/>
    <m/>
    <m/>
    <x v="3"/>
    <m/>
    <m/>
    <m/>
    <d v="2025-12-01T00:00:00"/>
    <d v="2028-06-01T00:00:00"/>
    <n v="1827"/>
    <x v="51"/>
    <m/>
    <m/>
    <m/>
    <m/>
    <s v="n.a."/>
    <m/>
    <m/>
    <n v="0"/>
    <n v="3"/>
    <m/>
    <d v="2028-03-01T00:00:00"/>
    <m/>
    <m/>
    <m/>
    <m/>
    <m/>
    <m/>
    <m/>
    <m/>
    <m/>
    <m/>
    <m/>
    <m/>
    <m/>
    <m/>
    <m/>
    <m/>
    <m/>
    <m/>
    <m/>
    <d v="2028-01-01T00:00:00"/>
    <m/>
    <n v="80000"/>
    <m/>
    <m/>
    <s v="Euro"/>
    <n v="38.78"/>
    <m/>
    <m/>
    <m/>
    <m/>
    <n v="19.25"/>
    <m/>
    <m/>
    <m/>
    <m/>
    <m/>
    <m/>
    <m/>
    <m/>
    <m/>
    <m/>
    <m/>
    <m/>
    <m/>
    <m/>
    <m/>
    <m/>
    <m/>
    <m/>
    <m/>
    <m/>
    <m/>
    <m/>
  </r>
  <r>
    <m/>
    <s v="V300031"/>
    <s v="2023-0008"/>
    <x v="48"/>
    <m/>
    <s v="Wagon"/>
    <n v="80"/>
    <s v="37 80 4980 771-2"/>
    <x v="16"/>
    <m/>
    <m/>
    <x v="8"/>
    <x v="3"/>
    <n v="1"/>
    <m/>
    <m/>
    <m/>
    <n v="1"/>
    <n v="0"/>
    <n v="1"/>
    <x v="1"/>
    <m/>
    <m/>
    <m/>
    <x v="3"/>
    <m/>
    <m/>
    <m/>
    <d v="2025-12-01T00:00:00"/>
    <d v="2028-06-01T00:00:00"/>
    <n v="1827"/>
    <x v="51"/>
    <m/>
    <m/>
    <m/>
    <m/>
    <s v="n.a."/>
    <m/>
    <m/>
    <n v="0"/>
    <n v="3"/>
    <m/>
    <d v="2028-03-01T00:00:00"/>
    <m/>
    <m/>
    <m/>
    <m/>
    <m/>
    <m/>
    <m/>
    <m/>
    <m/>
    <m/>
    <m/>
    <m/>
    <m/>
    <m/>
    <m/>
    <m/>
    <m/>
    <m/>
    <m/>
    <d v="2028-01-01T00:00:00"/>
    <m/>
    <n v="80000"/>
    <m/>
    <m/>
    <s v="Euro"/>
    <n v="38.78"/>
    <m/>
    <m/>
    <m/>
    <m/>
    <n v="19.25"/>
    <m/>
    <m/>
    <m/>
    <m/>
    <m/>
    <m/>
    <m/>
    <m/>
    <m/>
    <m/>
    <m/>
    <m/>
    <m/>
    <m/>
    <m/>
    <m/>
    <m/>
    <m/>
    <m/>
    <m/>
    <m/>
    <m/>
  </r>
  <r>
    <m/>
    <s v="V300031"/>
    <s v="2023-0008"/>
    <x v="48"/>
    <m/>
    <s v="Wagon"/>
    <n v="81"/>
    <s v="37 80 4960 905-0"/>
    <x v="16"/>
    <m/>
    <m/>
    <x v="8"/>
    <x v="3"/>
    <n v="1"/>
    <m/>
    <m/>
    <m/>
    <n v="1"/>
    <n v="0"/>
    <n v="1"/>
    <x v="1"/>
    <m/>
    <m/>
    <m/>
    <x v="3"/>
    <m/>
    <m/>
    <m/>
    <d v="2026-01-01T00:00:00"/>
    <d v="2028-06-01T00:00:00"/>
    <n v="1827"/>
    <x v="51"/>
    <m/>
    <m/>
    <m/>
    <m/>
    <s v="n.a."/>
    <m/>
    <m/>
    <n v="0"/>
    <n v="3"/>
    <m/>
    <d v="2028-03-01T00:00:00"/>
    <m/>
    <m/>
    <m/>
    <m/>
    <m/>
    <m/>
    <m/>
    <m/>
    <m/>
    <m/>
    <m/>
    <m/>
    <m/>
    <m/>
    <m/>
    <m/>
    <m/>
    <m/>
    <m/>
    <d v="2028-01-01T00:00:00"/>
    <m/>
    <n v="80000"/>
    <m/>
    <m/>
    <s v="Euro"/>
    <n v="38.78"/>
    <m/>
    <m/>
    <m/>
    <m/>
    <n v="19.25"/>
    <m/>
    <m/>
    <m/>
    <m/>
    <m/>
    <m/>
    <m/>
    <m/>
    <m/>
    <m/>
    <m/>
    <m/>
    <m/>
    <m/>
    <m/>
    <m/>
    <m/>
    <m/>
    <m/>
    <m/>
    <m/>
    <m/>
  </r>
  <r>
    <m/>
    <s v="V300031"/>
    <s v="2023-0008"/>
    <x v="48"/>
    <m/>
    <s v="Wagon"/>
    <n v="82"/>
    <s v="37 80 4960 942-3"/>
    <x v="16"/>
    <m/>
    <m/>
    <x v="8"/>
    <x v="3"/>
    <n v="1"/>
    <m/>
    <m/>
    <m/>
    <n v="1"/>
    <n v="0"/>
    <n v="1"/>
    <x v="1"/>
    <m/>
    <m/>
    <m/>
    <x v="3"/>
    <m/>
    <m/>
    <m/>
    <d v="2026-01-01T00:00:00"/>
    <d v="2028-06-01T00:00:00"/>
    <n v="1827"/>
    <x v="51"/>
    <m/>
    <m/>
    <m/>
    <m/>
    <s v="n.a."/>
    <m/>
    <m/>
    <n v="0"/>
    <n v="3"/>
    <m/>
    <d v="2028-03-01T00:00:00"/>
    <m/>
    <m/>
    <m/>
    <m/>
    <m/>
    <m/>
    <m/>
    <m/>
    <m/>
    <m/>
    <m/>
    <m/>
    <m/>
    <m/>
    <m/>
    <m/>
    <m/>
    <m/>
    <m/>
    <d v="2028-01-01T00:00:00"/>
    <m/>
    <n v="80000"/>
    <m/>
    <m/>
    <s v="Euro"/>
    <n v="38.78"/>
    <m/>
    <m/>
    <m/>
    <m/>
    <n v="19.25"/>
    <m/>
    <m/>
    <m/>
    <m/>
    <m/>
    <m/>
    <m/>
    <m/>
    <m/>
    <m/>
    <m/>
    <m/>
    <m/>
    <m/>
    <m/>
    <m/>
    <m/>
    <m/>
    <m/>
    <m/>
    <m/>
    <m/>
  </r>
  <r>
    <m/>
    <s v="V300031"/>
    <s v="2023-0008"/>
    <x v="48"/>
    <m/>
    <s v="Wagon"/>
    <n v="83"/>
    <s v="37 80 4960 945-6"/>
    <x v="16"/>
    <m/>
    <m/>
    <x v="8"/>
    <x v="3"/>
    <n v="1"/>
    <m/>
    <m/>
    <m/>
    <n v="1"/>
    <n v="0"/>
    <n v="1"/>
    <x v="1"/>
    <m/>
    <m/>
    <m/>
    <x v="3"/>
    <m/>
    <m/>
    <m/>
    <d v="2026-01-01T00:00:00"/>
    <d v="2028-06-01T00:00:00"/>
    <n v="1827"/>
    <x v="51"/>
    <m/>
    <m/>
    <m/>
    <m/>
    <s v="n.a."/>
    <m/>
    <m/>
    <n v="0"/>
    <n v="3"/>
    <m/>
    <d v="2028-03-01T00:00:00"/>
    <m/>
    <m/>
    <m/>
    <m/>
    <m/>
    <m/>
    <m/>
    <m/>
    <m/>
    <m/>
    <m/>
    <m/>
    <m/>
    <m/>
    <m/>
    <m/>
    <m/>
    <m/>
    <m/>
    <d v="2028-01-01T00:00:00"/>
    <m/>
    <n v="80000"/>
    <m/>
    <m/>
    <s v="Euro"/>
    <n v="38.78"/>
    <m/>
    <m/>
    <m/>
    <m/>
    <n v="19.25"/>
    <m/>
    <m/>
    <m/>
    <m/>
    <m/>
    <m/>
    <m/>
    <m/>
    <m/>
    <m/>
    <m/>
    <m/>
    <m/>
    <m/>
    <m/>
    <m/>
    <m/>
    <m/>
    <m/>
    <m/>
    <m/>
    <m/>
  </r>
  <r>
    <m/>
    <s v="V300031"/>
    <s v="2023-0008"/>
    <x v="48"/>
    <m/>
    <s v="Wagon"/>
    <n v="84"/>
    <s v="37 80 4960 947-2"/>
    <x v="16"/>
    <m/>
    <m/>
    <x v="8"/>
    <x v="3"/>
    <n v="1"/>
    <m/>
    <m/>
    <m/>
    <n v="1"/>
    <n v="0"/>
    <n v="1"/>
    <x v="1"/>
    <m/>
    <m/>
    <m/>
    <x v="3"/>
    <m/>
    <m/>
    <m/>
    <d v="2026-01-01T00:00:00"/>
    <d v="2028-06-01T00:00:00"/>
    <n v="1827"/>
    <x v="51"/>
    <m/>
    <m/>
    <m/>
    <m/>
    <s v="n.a."/>
    <m/>
    <m/>
    <n v="0"/>
    <n v="3"/>
    <m/>
    <d v="2028-03-01T00:00:00"/>
    <m/>
    <m/>
    <m/>
    <m/>
    <m/>
    <m/>
    <m/>
    <m/>
    <m/>
    <m/>
    <m/>
    <m/>
    <m/>
    <m/>
    <m/>
    <m/>
    <m/>
    <m/>
    <m/>
    <d v="2028-01-01T00:00:00"/>
    <m/>
    <n v="80000"/>
    <m/>
    <m/>
    <s v="Euro"/>
    <n v="38.78"/>
    <m/>
    <m/>
    <m/>
    <m/>
    <n v="19.25"/>
    <m/>
    <m/>
    <m/>
    <m/>
    <m/>
    <m/>
    <m/>
    <m/>
    <m/>
    <m/>
    <m/>
    <m/>
    <m/>
    <m/>
    <m/>
    <m/>
    <m/>
    <m/>
    <m/>
    <m/>
    <m/>
    <m/>
  </r>
  <r>
    <m/>
    <s v="V300031"/>
    <s v="2023-0008"/>
    <x v="48"/>
    <m/>
    <s v="Wagon"/>
    <n v="85"/>
    <s v="37 80 4960 948-0"/>
    <x v="16"/>
    <m/>
    <m/>
    <x v="8"/>
    <x v="3"/>
    <n v="1"/>
    <m/>
    <m/>
    <m/>
    <n v="1"/>
    <n v="0"/>
    <n v="1"/>
    <x v="1"/>
    <m/>
    <m/>
    <m/>
    <x v="3"/>
    <m/>
    <m/>
    <m/>
    <d v="2026-01-01T00:00:00"/>
    <d v="2028-06-01T00:00:00"/>
    <n v="1827"/>
    <x v="51"/>
    <m/>
    <m/>
    <m/>
    <m/>
    <s v="n.a."/>
    <m/>
    <m/>
    <n v="0"/>
    <n v="3"/>
    <m/>
    <d v="2028-03-01T00:00:00"/>
    <m/>
    <m/>
    <m/>
    <m/>
    <m/>
    <m/>
    <m/>
    <m/>
    <m/>
    <m/>
    <m/>
    <m/>
    <m/>
    <m/>
    <m/>
    <m/>
    <m/>
    <m/>
    <m/>
    <d v="2028-01-01T00:00:00"/>
    <m/>
    <n v="80000"/>
    <m/>
    <m/>
    <s v="Euro"/>
    <n v="38.78"/>
    <m/>
    <m/>
    <m/>
    <m/>
    <n v="19.25"/>
    <m/>
    <m/>
    <m/>
    <m/>
    <m/>
    <m/>
    <m/>
    <m/>
    <m/>
    <m/>
    <m/>
    <m/>
    <m/>
    <m/>
    <m/>
    <m/>
    <m/>
    <m/>
    <m/>
    <m/>
    <m/>
    <m/>
  </r>
  <r>
    <m/>
    <s v="V300031"/>
    <s v="2023-0008"/>
    <x v="48"/>
    <m/>
    <s v="Wagon"/>
    <n v="86"/>
    <s v="37 80 4960 949-8"/>
    <x v="16"/>
    <m/>
    <m/>
    <x v="8"/>
    <x v="3"/>
    <n v="1"/>
    <m/>
    <m/>
    <m/>
    <n v="1"/>
    <n v="0"/>
    <n v="1"/>
    <x v="1"/>
    <m/>
    <m/>
    <m/>
    <x v="3"/>
    <m/>
    <m/>
    <m/>
    <d v="2026-01-01T00:00:00"/>
    <d v="2028-06-01T00:00:00"/>
    <n v="1827"/>
    <x v="51"/>
    <m/>
    <m/>
    <m/>
    <m/>
    <s v="n.a."/>
    <m/>
    <m/>
    <n v="0"/>
    <n v="3"/>
    <m/>
    <d v="2028-03-01T00:00:00"/>
    <m/>
    <m/>
    <m/>
    <m/>
    <m/>
    <m/>
    <m/>
    <m/>
    <m/>
    <m/>
    <m/>
    <m/>
    <m/>
    <m/>
    <m/>
    <m/>
    <m/>
    <m/>
    <m/>
    <d v="2028-01-01T00:00:00"/>
    <m/>
    <n v="80000"/>
    <m/>
    <m/>
    <s v="Euro"/>
    <n v="38.78"/>
    <m/>
    <m/>
    <m/>
    <m/>
    <n v="19.25"/>
    <m/>
    <m/>
    <m/>
    <m/>
    <m/>
    <m/>
    <m/>
    <m/>
    <m/>
    <m/>
    <m/>
    <m/>
    <m/>
    <m/>
    <m/>
    <m/>
    <m/>
    <m/>
    <m/>
    <m/>
    <m/>
    <m/>
  </r>
  <r>
    <m/>
    <s v="V300031"/>
    <s v="2023-0008"/>
    <x v="48"/>
    <m/>
    <s v="Wagon"/>
    <n v="87"/>
    <s v="37 80 4980 778-7"/>
    <x v="16"/>
    <m/>
    <m/>
    <x v="8"/>
    <x v="3"/>
    <n v="1"/>
    <m/>
    <m/>
    <m/>
    <n v="1"/>
    <n v="0"/>
    <n v="1"/>
    <x v="1"/>
    <m/>
    <m/>
    <m/>
    <x v="3"/>
    <m/>
    <m/>
    <m/>
    <d v="2026-01-01T00:00:00"/>
    <d v="2028-06-01T00:00:00"/>
    <n v="1827"/>
    <x v="51"/>
    <m/>
    <m/>
    <m/>
    <m/>
    <s v="n.a."/>
    <m/>
    <m/>
    <n v="0"/>
    <n v="3"/>
    <m/>
    <d v="2028-03-01T00:00:00"/>
    <m/>
    <m/>
    <m/>
    <m/>
    <m/>
    <m/>
    <m/>
    <m/>
    <m/>
    <m/>
    <m/>
    <m/>
    <m/>
    <m/>
    <m/>
    <m/>
    <m/>
    <m/>
    <m/>
    <d v="2028-01-01T00:00:00"/>
    <m/>
    <n v="80000"/>
    <m/>
    <m/>
    <s v="Euro"/>
    <n v="38.78"/>
    <m/>
    <m/>
    <m/>
    <m/>
    <n v="19.25"/>
    <m/>
    <m/>
    <m/>
    <m/>
    <m/>
    <m/>
    <m/>
    <m/>
    <m/>
    <m/>
    <m/>
    <m/>
    <m/>
    <m/>
    <m/>
    <m/>
    <m/>
    <m/>
    <m/>
    <m/>
    <m/>
    <m/>
  </r>
  <r>
    <m/>
    <s v="V300031"/>
    <s v="2023-0008"/>
    <x v="48"/>
    <m/>
    <s v="Wagon"/>
    <n v="88"/>
    <s v="37 80 4980 856-1"/>
    <x v="16"/>
    <m/>
    <m/>
    <x v="8"/>
    <x v="3"/>
    <n v="1"/>
    <m/>
    <m/>
    <m/>
    <n v="1"/>
    <n v="0"/>
    <n v="1"/>
    <x v="1"/>
    <m/>
    <m/>
    <m/>
    <x v="3"/>
    <m/>
    <m/>
    <m/>
    <d v="2026-01-01T00:00:00"/>
    <d v="2028-06-01T00:00:00"/>
    <n v="1827"/>
    <x v="51"/>
    <m/>
    <m/>
    <m/>
    <m/>
    <s v="n.a."/>
    <m/>
    <m/>
    <n v="0"/>
    <n v="3"/>
    <m/>
    <d v="2028-03-01T00:00:00"/>
    <m/>
    <m/>
    <m/>
    <m/>
    <m/>
    <m/>
    <m/>
    <m/>
    <m/>
    <m/>
    <m/>
    <m/>
    <m/>
    <m/>
    <m/>
    <m/>
    <m/>
    <m/>
    <m/>
    <d v="2028-01-01T00:00:00"/>
    <m/>
    <n v="80000"/>
    <m/>
    <m/>
    <s v="Euro"/>
    <n v="38.78"/>
    <m/>
    <m/>
    <m/>
    <m/>
    <n v="19.25"/>
    <m/>
    <m/>
    <m/>
    <m/>
    <m/>
    <m/>
    <m/>
    <m/>
    <m/>
    <m/>
    <m/>
    <m/>
    <m/>
    <m/>
    <m/>
    <m/>
    <m/>
    <m/>
    <m/>
    <m/>
    <m/>
    <m/>
  </r>
  <r>
    <m/>
    <s v="V300031"/>
    <s v="2023-0008"/>
    <x v="48"/>
    <m/>
    <s v="Wagon"/>
    <n v="89"/>
    <s v="37 80 4980 857-9"/>
    <x v="16"/>
    <m/>
    <m/>
    <x v="8"/>
    <x v="3"/>
    <n v="1"/>
    <m/>
    <m/>
    <m/>
    <n v="1"/>
    <n v="0"/>
    <n v="1"/>
    <x v="1"/>
    <m/>
    <m/>
    <m/>
    <x v="3"/>
    <m/>
    <m/>
    <m/>
    <d v="2026-01-01T00:00:00"/>
    <d v="2028-06-01T00:00:00"/>
    <n v="1827"/>
    <x v="51"/>
    <m/>
    <m/>
    <m/>
    <m/>
    <s v="n.a."/>
    <m/>
    <m/>
    <n v="0"/>
    <n v="3"/>
    <m/>
    <d v="2028-03-01T00:00:00"/>
    <m/>
    <m/>
    <m/>
    <m/>
    <m/>
    <m/>
    <m/>
    <m/>
    <m/>
    <m/>
    <m/>
    <m/>
    <m/>
    <m/>
    <m/>
    <m/>
    <m/>
    <m/>
    <m/>
    <d v="2028-01-01T00:00:00"/>
    <m/>
    <n v="80000"/>
    <m/>
    <m/>
    <s v="Euro"/>
    <n v="38.78"/>
    <m/>
    <m/>
    <m/>
    <m/>
    <n v="19.25"/>
    <m/>
    <m/>
    <m/>
    <m/>
    <m/>
    <m/>
    <m/>
    <m/>
    <m/>
    <m/>
    <m/>
    <m/>
    <m/>
    <m/>
    <m/>
    <m/>
    <m/>
    <m/>
    <m/>
    <m/>
    <m/>
    <m/>
  </r>
  <r>
    <m/>
    <s v="V300031"/>
    <s v="2023-0008"/>
    <x v="48"/>
    <m/>
    <s v="Wagon"/>
    <n v="90"/>
    <s v="37 80 4980 859-5"/>
    <x v="16"/>
    <m/>
    <m/>
    <x v="8"/>
    <x v="3"/>
    <n v="1"/>
    <m/>
    <m/>
    <m/>
    <n v="1"/>
    <n v="0"/>
    <n v="1"/>
    <x v="1"/>
    <m/>
    <m/>
    <m/>
    <x v="3"/>
    <m/>
    <m/>
    <m/>
    <d v="2026-01-01T00:00:00"/>
    <d v="2028-06-01T00:00:00"/>
    <n v="1827"/>
    <x v="51"/>
    <m/>
    <m/>
    <m/>
    <m/>
    <s v="n.a."/>
    <m/>
    <m/>
    <n v="0"/>
    <n v="3"/>
    <m/>
    <d v="2028-03-01T00:00:00"/>
    <m/>
    <m/>
    <m/>
    <m/>
    <m/>
    <m/>
    <m/>
    <m/>
    <m/>
    <m/>
    <m/>
    <m/>
    <m/>
    <m/>
    <m/>
    <m/>
    <m/>
    <m/>
    <m/>
    <d v="2028-01-01T00:00:00"/>
    <m/>
    <n v="80000"/>
    <m/>
    <m/>
    <s v="Euro"/>
    <n v="38.78"/>
    <m/>
    <m/>
    <m/>
    <m/>
    <n v="19.25"/>
    <m/>
    <m/>
    <m/>
    <m/>
    <m/>
    <m/>
    <m/>
    <m/>
    <m/>
    <m/>
    <m/>
    <m/>
    <m/>
    <m/>
    <m/>
    <m/>
    <m/>
    <m/>
    <m/>
    <m/>
    <m/>
    <m/>
  </r>
  <r>
    <m/>
    <s v="V300031"/>
    <s v="2023-0008"/>
    <x v="48"/>
    <m/>
    <s v="Wagon"/>
    <n v="91"/>
    <s v="37 80 4980 860-3"/>
    <x v="16"/>
    <m/>
    <m/>
    <x v="8"/>
    <x v="3"/>
    <n v="1"/>
    <m/>
    <m/>
    <m/>
    <n v="1"/>
    <n v="0"/>
    <n v="1"/>
    <x v="1"/>
    <m/>
    <m/>
    <m/>
    <x v="3"/>
    <m/>
    <m/>
    <m/>
    <d v="2026-01-01T00:00:00"/>
    <d v="2028-06-01T00:00:00"/>
    <n v="1827"/>
    <x v="51"/>
    <m/>
    <m/>
    <m/>
    <m/>
    <s v="n.a."/>
    <m/>
    <m/>
    <n v="0"/>
    <n v="3"/>
    <m/>
    <d v="2028-03-01T00:00:00"/>
    <m/>
    <m/>
    <m/>
    <m/>
    <m/>
    <m/>
    <m/>
    <m/>
    <m/>
    <m/>
    <m/>
    <m/>
    <m/>
    <m/>
    <m/>
    <m/>
    <m/>
    <m/>
    <m/>
    <d v="2028-01-01T00:00:00"/>
    <m/>
    <n v="80000"/>
    <m/>
    <m/>
    <s v="Euro"/>
    <n v="38.78"/>
    <m/>
    <m/>
    <m/>
    <m/>
    <n v="19.25"/>
    <m/>
    <m/>
    <m/>
    <m/>
    <m/>
    <m/>
    <m/>
    <m/>
    <m/>
    <m/>
    <m/>
    <m/>
    <m/>
    <m/>
    <m/>
    <m/>
    <m/>
    <m/>
    <m/>
    <m/>
    <m/>
    <m/>
  </r>
  <r>
    <m/>
    <s v="V300031"/>
    <s v="2023-0008"/>
    <x v="48"/>
    <m/>
    <s v="Wagon"/>
    <n v="92"/>
    <s v="37 80 4980 861-1"/>
    <x v="16"/>
    <m/>
    <m/>
    <x v="8"/>
    <x v="3"/>
    <n v="1"/>
    <m/>
    <m/>
    <m/>
    <n v="1"/>
    <n v="0"/>
    <n v="1"/>
    <x v="1"/>
    <m/>
    <m/>
    <m/>
    <x v="3"/>
    <m/>
    <m/>
    <m/>
    <d v="2026-01-01T00:00:00"/>
    <d v="2028-06-01T00:00:00"/>
    <n v="1827"/>
    <x v="51"/>
    <m/>
    <m/>
    <m/>
    <m/>
    <s v="n.a."/>
    <m/>
    <m/>
    <n v="0"/>
    <n v="3"/>
    <m/>
    <d v="2028-03-01T00:00:00"/>
    <m/>
    <m/>
    <m/>
    <m/>
    <m/>
    <m/>
    <m/>
    <m/>
    <m/>
    <m/>
    <m/>
    <m/>
    <m/>
    <m/>
    <m/>
    <m/>
    <m/>
    <m/>
    <m/>
    <d v="2028-01-01T00:00:00"/>
    <m/>
    <n v="80000"/>
    <m/>
    <m/>
    <s v="Euro"/>
    <n v="38.78"/>
    <m/>
    <m/>
    <m/>
    <m/>
    <n v="19.25"/>
    <m/>
    <m/>
    <m/>
    <m/>
    <m/>
    <m/>
    <m/>
    <m/>
    <m/>
    <m/>
    <m/>
    <m/>
    <m/>
    <m/>
    <m/>
    <m/>
    <m/>
    <m/>
    <m/>
    <m/>
    <m/>
    <m/>
  </r>
  <r>
    <m/>
    <s v="V300031"/>
    <s v="2023-0008"/>
    <x v="48"/>
    <m/>
    <s v="Wagon"/>
    <n v="93"/>
    <s v="37 80 4980 862-9"/>
    <x v="16"/>
    <m/>
    <m/>
    <x v="8"/>
    <x v="3"/>
    <n v="1"/>
    <m/>
    <m/>
    <m/>
    <n v="1"/>
    <n v="0"/>
    <n v="1"/>
    <x v="1"/>
    <m/>
    <m/>
    <m/>
    <x v="3"/>
    <m/>
    <m/>
    <m/>
    <d v="2026-01-01T00:00:00"/>
    <d v="2028-06-01T00:00:00"/>
    <n v="1827"/>
    <x v="51"/>
    <m/>
    <m/>
    <m/>
    <m/>
    <s v="n.a."/>
    <m/>
    <m/>
    <n v="0"/>
    <n v="3"/>
    <m/>
    <d v="2028-03-01T00:00:00"/>
    <m/>
    <m/>
    <m/>
    <m/>
    <m/>
    <m/>
    <m/>
    <m/>
    <m/>
    <m/>
    <m/>
    <m/>
    <m/>
    <m/>
    <m/>
    <m/>
    <m/>
    <m/>
    <m/>
    <d v="2028-01-01T00:00:00"/>
    <m/>
    <n v="80000"/>
    <m/>
    <m/>
    <s v="Euro"/>
    <n v="38.78"/>
    <m/>
    <m/>
    <m/>
    <m/>
    <n v="19.25"/>
    <m/>
    <m/>
    <m/>
    <m/>
    <m/>
    <m/>
    <m/>
    <m/>
    <m/>
    <m/>
    <m/>
    <m/>
    <m/>
    <m/>
    <m/>
    <m/>
    <m/>
    <m/>
    <m/>
    <m/>
    <m/>
    <m/>
  </r>
  <r>
    <m/>
    <s v="V300031"/>
    <s v="2023-0008"/>
    <x v="48"/>
    <m/>
    <s v="Wagon"/>
    <n v="94"/>
    <s v="37 80 4980 865-2"/>
    <x v="16"/>
    <m/>
    <m/>
    <x v="8"/>
    <x v="3"/>
    <n v="1"/>
    <m/>
    <m/>
    <m/>
    <n v="1"/>
    <n v="0"/>
    <n v="1"/>
    <x v="1"/>
    <m/>
    <m/>
    <m/>
    <x v="3"/>
    <m/>
    <m/>
    <m/>
    <d v="2026-01-01T00:00:00"/>
    <d v="2028-06-01T00:00:00"/>
    <n v="1827"/>
    <x v="51"/>
    <m/>
    <m/>
    <m/>
    <m/>
    <s v="n.a."/>
    <m/>
    <m/>
    <n v="0"/>
    <n v="3"/>
    <m/>
    <d v="2028-03-01T00:00:00"/>
    <m/>
    <m/>
    <m/>
    <m/>
    <m/>
    <m/>
    <m/>
    <m/>
    <m/>
    <m/>
    <m/>
    <m/>
    <m/>
    <m/>
    <m/>
    <m/>
    <m/>
    <m/>
    <m/>
    <d v="2028-01-01T00:00:00"/>
    <m/>
    <n v="80000"/>
    <m/>
    <m/>
    <s v="Euro"/>
    <n v="38.78"/>
    <m/>
    <m/>
    <m/>
    <m/>
    <n v="19.25"/>
    <m/>
    <m/>
    <m/>
    <m/>
    <m/>
    <m/>
    <m/>
    <m/>
    <m/>
    <m/>
    <m/>
    <m/>
    <m/>
    <m/>
    <m/>
    <m/>
    <m/>
    <m/>
    <m/>
    <m/>
    <m/>
    <m/>
  </r>
  <r>
    <m/>
    <s v="V300031"/>
    <s v="2023-0008"/>
    <x v="48"/>
    <m/>
    <s v="Wagon"/>
    <n v="95"/>
    <s v="37 80 4980 866-0"/>
    <x v="16"/>
    <m/>
    <m/>
    <x v="8"/>
    <x v="3"/>
    <n v="1"/>
    <m/>
    <m/>
    <m/>
    <n v="1"/>
    <n v="0"/>
    <n v="1"/>
    <x v="1"/>
    <m/>
    <m/>
    <m/>
    <x v="3"/>
    <m/>
    <m/>
    <m/>
    <d v="2026-01-01T00:00:00"/>
    <d v="2028-06-01T00:00:00"/>
    <n v="1827"/>
    <x v="51"/>
    <m/>
    <m/>
    <m/>
    <m/>
    <s v="n.a."/>
    <m/>
    <m/>
    <n v="0"/>
    <n v="3"/>
    <m/>
    <d v="2028-03-01T00:00:00"/>
    <m/>
    <m/>
    <m/>
    <m/>
    <m/>
    <m/>
    <m/>
    <m/>
    <m/>
    <m/>
    <m/>
    <m/>
    <m/>
    <m/>
    <m/>
    <m/>
    <m/>
    <m/>
    <m/>
    <d v="2028-01-01T00:00:00"/>
    <m/>
    <n v="80000"/>
    <m/>
    <m/>
    <s v="Euro"/>
    <n v="38.78"/>
    <m/>
    <m/>
    <m/>
    <m/>
    <n v="19.25"/>
    <m/>
    <m/>
    <m/>
    <m/>
    <m/>
    <m/>
    <m/>
    <m/>
    <m/>
    <m/>
    <m/>
    <m/>
    <m/>
    <m/>
    <m/>
    <m/>
    <m/>
    <m/>
    <m/>
    <m/>
    <m/>
    <m/>
  </r>
  <r>
    <m/>
    <s v="V300031"/>
    <s v="2023-0008"/>
    <x v="48"/>
    <m/>
    <s v="Wagon"/>
    <n v="96"/>
    <s v="37 80 4980 867-8"/>
    <x v="16"/>
    <m/>
    <m/>
    <x v="8"/>
    <x v="3"/>
    <n v="1"/>
    <m/>
    <m/>
    <m/>
    <n v="1"/>
    <n v="0"/>
    <n v="1"/>
    <x v="1"/>
    <m/>
    <m/>
    <m/>
    <x v="3"/>
    <m/>
    <m/>
    <m/>
    <d v="2026-01-01T00:00:00"/>
    <d v="2028-06-01T00:00:00"/>
    <n v="1827"/>
    <x v="51"/>
    <m/>
    <m/>
    <m/>
    <m/>
    <s v="n.a."/>
    <m/>
    <m/>
    <n v="0"/>
    <n v="3"/>
    <m/>
    <d v="2028-03-01T00:00:00"/>
    <m/>
    <m/>
    <m/>
    <m/>
    <m/>
    <m/>
    <m/>
    <m/>
    <m/>
    <m/>
    <m/>
    <m/>
    <m/>
    <m/>
    <m/>
    <m/>
    <m/>
    <m/>
    <m/>
    <d v="2028-01-01T00:00:00"/>
    <m/>
    <n v="80000"/>
    <m/>
    <m/>
    <s v="Euro"/>
    <n v="38.78"/>
    <m/>
    <m/>
    <m/>
    <m/>
    <n v="19.25"/>
    <m/>
    <m/>
    <m/>
    <m/>
    <m/>
    <m/>
    <m/>
    <m/>
    <m/>
    <m/>
    <m/>
    <m/>
    <m/>
    <m/>
    <m/>
    <m/>
    <m/>
    <m/>
    <m/>
    <m/>
    <m/>
    <m/>
  </r>
  <r>
    <m/>
    <s v="V300031"/>
    <s v="2023-0008"/>
    <x v="48"/>
    <m/>
    <s v="Wagon"/>
    <n v="97"/>
    <s v="37 80 4980 870-2"/>
    <x v="16"/>
    <m/>
    <m/>
    <x v="8"/>
    <x v="3"/>
    <n v="1"/>
    <m/>
    <m/>
    <m/>
    <n v="1"/>
    <n v="0"/>
    <n v="1"/>
    <x v="1"/>
    <m/>
    <m/>
    <m/>
    <x v="3"/>
    <m/>
    <m/>
    <m/>
    <d v="2026-01-01T00:00:00"/>
    <d v="2028-06-01T00:00:00"/>
    <n v="1827"/>
    <x v="51"/>
    <m/>
    <m/>
    <m/>
    <m/>
    <s v="n.a."/>
    <m/>
    <m/>
    <n v="0"/>
    <n v="3"/>
    <m/>
    <d v="2028-03-01T00:00:00"/>
    <m/>
    <m/>
    <m/>
    <m/>
    <m/>
    <m/>
    <m/>
    <m/>
    <m/>
    <m/>
    <m/>
    <m/>
    <m/>
    <m/>
    <m/>
    <m/>
    <m/>
    <m/>
    <m/>
    <d v="2028-01-01T00:00:00"/>
    <m/>
    <n v="80000"/>
    <m/>
    <m/>
    <s v="Euro"/>
    <n v="38.78"/>
    <m/>
    <m/>
    <m/>
    <m/>
    <n v="19.25"/>
    <m/>
    <m/>
    <m/>
    <m/>
    <m/>
    <m/>
    <m/>
    <m/>
    <m/>
    <m/>
    <m/>
    <m/>
    <m/>
    <m/>
    <m/>
    <m/>
    <m/>
    <m/>
    <m/>
    <m/>
    <m/>
    <m/>
  </r>
  <r>
    <m/>
    <s v="V300031"/>
    <s v="2023-0008"/>
    <x v="48"/>
    <m/>
    <s v="Wagon"/>
    <n v="98"/>
    <s v="37 80 4980 872-8"/>
    <x v="16"/>
    <m/>
    <m/>
    <x v="8"/>
    <x v="3"/>
    <n v="1"/>
    <m/>
    <m/>
    <m/>
    <n v="1"/>
    <n v="0"/>
    <n v="1"/>
    <x v="1"/>
    <m/>
    <m/>
    <m/>
    <x v="3"/>
    <m/>
    <m/>
    <m/>
    <d v="2026-01-01T00:00:00"/>
    <d v="2028-06-01T00:00:00"/>
    <n v="1827"/>
    <x v="51"/>
    <m/>
    <m/>
    <m/>
    <m/>
    <s v="n.a."/>
    <m/>
    <m/>
    <n v="0"/>
    <n v="3"/>
    <m/>
    <d v="2028-03-01T00:00:00"/>
    <m/>
    <m/>
    <m/>
    <m/>
    <m/>
    <m/>
    <m/>
    <m/>
    <m/>
    <m/>
    <m/>
    <m/>
    <m/>
    <m/>
    <m/>
    <m/>
    <m/>
    <m/>
    <m/>
    <d v="2028-01-01T00:00:00"/>
    <m/>
    <n v="80000"/>
    <m/>
    <m/>
    <s v="Euro"/>
    <n v="38.78"/>
    <m/>
    <m/>
    <m/>
    <m/>
    <n v="19.25"/>
    <m/>
    <m/>
    <m/>
    <m/>
    <m/>
    <m/>
    <m/>
    <m/>
    <m/>
    <m/>
    <m/>
    <m/>
    <m/>
    <m/>
    <m/>
    <m/>
    <m/>
    <m/>
    <m/>
    <m/>
    <m/>
    <m/>
  </r>
  <r>
    <m/>
    <s v="V300031"/>
    <s v="2023-0008"/>
    <x v="48"/>
    <m/>
    <s v="Wagon"/>
    <n v="99"/>
    <s v="37 80 4980 879-3"/>
    <x v="16"/>
    <m/>
    <m/>
    <x v="8"/>
    <x v="3"/>
    <n v="1"/>
    <m/>
    <m/>
    <m/>
    <n v="1"/>
    <n v="0"/>
    <n v="1"/>
    <x v="1"/>
    <m/>
    <m/>
    <m/>
    <x v="3"/>
    <m/>
    <m/>
    <m/>
    <d v="2026-01-01T00:00:00"/>
    <d v="2028-06-01T00:00:00"/>
    <n v="1827"/>
    <x v="51"/>
    <m/>
    <m/>
    <m/>
    <m/>
    <s v="n.a."/>
    <m/>
    <m/>
    <n v="0"/>
    <n v="3"/>
    <m/>
    <d v="2028-03-01T00:00:00"/>
    <m/>
    <m/>
    <m/>
    <m/>
    <m/>
    <m/>
    <m/>
    <m/>
    <m/>
    <m/>
    <m/>
    <m/>
    <m/>
    <m/>
    <m/>
    <m/>
    <m/>
    <m/>
    <m/>
    <d v="2028-01-01T00:00:00"/>
    <m/>
    <n v="80000"/>
    <m/>
    <m/>
    <s v="Euro"/>
    <n v="38.78"/>
    <m/>
    <m/>
    <m/>
    <m/>
    <n v="19.25"/>
    <m/>
    <m/>
    <m/>
    <m/>
    <m/>
    <m/>
    <m/>
    <m/>
    <m/>
    <m/>
    <m/>
    <m/>
    <m/>
    <m/>
    <m/>
    <m/>
    <m/>
    <m/>
    <m/>
    <m/>
    <m/>
    <m/>
  </r>
  <r>
    <s v="LOA ok CMI 20.06.25"/>
    <s v="V300030"/>
    <s v="2023-0007"/>
    <x v="49"/>
    <m/>
    <s v="Header"/>
    <m/>
    <m/>
    <x v="16"/>
    <s v="HUN"/>
    <s v="East EU"/>
    <x v="8"/>
    <x v="5"/>
    <n v="50"/>
    <m/>
    <m/>
    <n v="0"/>
    <n v="50"/>
    <n v="0"/>
    <n v="50"/>
    <x v="3"/>
    <m/>
    <m/>
    <m/>
    <x v="3"/>
    <m/>
    <d v="2023-06-01T00:00:00"/>
    <d v="2028-06-01T00:00:00"/>
    <m/>
    <m/>
    <n v="1827"/>
    <x v="51"/>
    <m/>
    <m/>
    <m/>
    <m/>
    <s v="n.a."/>
    <m/>
    <m/>
    <n v="0"/>
    <n v="3"/>
    <m/>
    <m/>
    <m/>
    <m/>
    <m/>
    <m/>
    <m/>
    <m/>
    <m/>
    <m/>
    <n v="1827"/>
    <s v="B"/>
    <n v="64"/>
    <n v="1.4"/>
    <s v="CHE"/>
    <s v="3 Mths Cash Deposit"/>
    <s v="Y"/>
    <s v="N"/>
    <m/>
    <m/>
    <m/>
    <m/>
    <m/>
    <n v="80000"/>
    <s v="Y"/>
    <m/>
    <s v="Euro"/>
    <n v="34.3"/>
    <n v="-1.04"/>
    <n v="0"/>
    <m/>
    <n v="0"/>
    <n v="33.26"/>
    <n v="0.25"/>
    <n v="0"/>
    <m/>
    <m/>
    <n v="5.5"/>
    <n v="0"/>
    <n v="5.5"/>
    <n v="1.44"/>
    <n v="-1.04"/>
    <n v="0.3999999999999999"/>
    <n v="27.36"/>
    <s v="0.00"/>
    <n v="27.36"/>
    <n v="0.9908625730994152"/>
    <n v="0"/>
    <n v="27.11"/>
    <n v="26.17"/>
    <n v="4000000"/>
    <n v="0"/>
    <s v="N"/>
    <n v="0"/>
    <n v="605332"/>
  </r>
  <r>
    <m/>
    <s v="V300030"/>
    <s v="2023-0007"/>
    <x v="49"/>
    <m/>
    <s v="Wagon"/>
    <n v="1"/>
    <s v="37 80 4561 324-7"/>
    <x v="16"/>
    <m/>
    <m/>
    <x v="8"/>
    <x v="5"/>
    <n v="1"/>
    <m/>
    <m/>
    <m/>
    <n v="1"/>
    <n v="0"/>
    <n v="1"/>
    <x v="1"/>
    <m/>
    <m/>
    <m/>
    <x v="3"/>
    <m/>
    <m/>
    <m/>
    <d v="2023-06-01T00:00:00"/>
    <d v="2028-06-01T00:00:00"/>
    <n v="1827"/>
    <x v="51"/>
    <m/>
    <m/>
    <m/>
    <m/>
    <s v="n.a."/>
    <m/>
    <m/>
    <n v="0"/>
    <n v="3"/>
    <m/>
    <d v="2028-03-01T00:00:00"/>
    <m/>
    <m/>
    <m/>
    <m/>
    <m/>
    <m/>
    <m/>
    <m/>
    <m/>
    <m/>
    <m/>
    <m/>
    <m/>
    <m/>
    <m/>
    <m/>
    <m/>
    <m/>
    <m/>
    <d v="2028-01-01T00:00:00"/>
    <m/>
    <n v="80000"/>
    <m/>
    <m/>
    <s v="Euro"/>
    <n v="34.3"/>
    <m/>
    <m/>
    <m/>
    <m/>
    <n v="23.19"/>
    <m/>
    <m/>
    <m/>
    <m/>
    <m/>
    <m/>
    <m/>
    <m/>
    <m/>
    <m/>
    <m/>
    <m/>
    <m/>
    <m/>
    <m/>
    <m/>
    <m/>
    <m/>
    <m/>
    <m/>
    <m/>
    <m/>
  </r>
  <r>
    <m/>
    <s v="V300030"/>
    <s v="2023-0007"/>
    <x v="49"/>
    <m/>
    <s v="Wagon"/>
    <n v="2"/>
    <s v="37 80 4561 325-4"/>
    <x v="16"/>
    <m/>
    <m/>
    <x v="8"/>
    <x v="5"/>
    <n v="1"/>
    <m/>
    <m/>
    <m/>
    <n v="1"/>
    <n v="0"/>
    <n v="1"/>
    <x v="1"/>
    <m/>
    <m/>
    <m/>
    <x v="3"/>
    <m/>
    <m/>
    <m/>
    <d v="2023-06-01T00:00:00"/>
    <d v="2028-06-01T00:00:00"/>
    <n v="1827"/>
    <x v="51"/>
    <m/>
    <m/>
    <m/>
    <m/>
    <s v="n.a."/>
    <m/>
    <m/>
    <n v="0"/>
    <n v="3"/>
    <m/>
    <d v="2028-03-01T00:00:00"/>
    <m/>
    <m/>
    <m/>
    <m/>
    <m/>
    <m/>
    <m/>
    <m/>
    <m/>
    <m/>
    <m/>
    <m/>
    <m/>
    <m/>
    <m/>
    <m/>
    <m/>
    <m/>
    <m/>
    <d v="2028-01-01T00:00:00"/>
    <m/>
    <n v="80000"/>
    <m/>
    <m/>
    <s v="Euro"/>
    <n v="34.3"/>
    <m/>
    <m/>
    <m/>
    <m/>
    <n v="23.19"/>
    <m/>
    <m/>
    <m/>
    <m/>
    <m/>
    <m/>
    <m/>
    <m/>
    <m/>
    <m/>
    <m/>
    <m/>
    <m/>
    <m/>
    <m/>
    <m/>
    <m/>
    <m/>
    <m/>
    <m/>
    <m/>
    <m/>
  </r>
  <r>
    <m/>
    <s v="V300030"/>
    <s v="2023-0007"/>
    <x v="49"/>
    <m/>
    <s v="Wagon"/>
    <n v="3"/>
    <s v="37 80 4561 326-2"/>
    <x v="16"/>
    <m/>
    <m/>
    <x v="8"/>
    <x v="5"/>
    <n v="1"/>
    <m/>
    <m/>
    <m/>
    <n v="1"/>
    <n v="0"/>
    <n v="1"/>
    <x v="1"/>
    <m/>
    <m/>
    <m/>
    <x v="3"/>
    <m/>
    <m/>
    <m/>
    <d v="2023-06-01T00:00:00"/>
    <d v="2028-06-01T00:00:00"/>
    <n v="1827"/>
    <x v="51"/>
    <m/>
    <m/>
    <m/>
    <m/>
    <s v="n.a."/>
    <m/>
    <m/>
    <n v="0"/>
    <n v="3"/>
    <m/>
    <d v="2028-03-01T00:00:00"/>
    <m/>
    <m/>
    <m/>
    <m/>
    <m/>
    <m/>
    <m/>
    <m/>
    <m/>
    <m/>
    <m/>
    <m/>
    <m/>
    <m/>
    <m/>
    <m/>
    <m/>
    <m/>
    <m/>
    <d v="2028-01-01T00:00:00"/>
    <m/>
    <n v="80000"/>
    <m/>
    <m/>
    <s v="Euro"/>
    <n v="34.3"/>
    <m/>
    <m/>
    <m/>
    <m/>
    <n v="23.19"/>
    <m/>
    <m/>
    <m/>
    <m/>
    <m/>
    <m/>
    <m/>
    <m/>
    <m/>
    <m/>
    <m/>
    <m/>
    <m/>
    <m/>
    <m/>
    <m/>
    <m/>
    <m/>
    <m/>
    <m/>
    <m/>
    <m/>
  </r>
  <r>
    <m/>
    <s v="V300030"/>
    <s v="2023-0007"/>
    <x v="49"/>
    <m/>
    <s v="Wagon"/>
    <n v="4"/>
    <s v="37 80 4561 327-0"/>
    <x v="16"/>
    <m/>
    <m/>
    <x v="8"/>
    <x v="5"/>
    <n v="1"/>
    <m/>
    <m/>
    <m/>
    <n v="1"/>
    <n v="0"/>
    <n v="1"/>
    <x v="1"/>
    <m/>
    <m/>
    <m/>
    <x v="3"/>
    <m/>
    <m/>
    <m/>
    <d v="2023-06-01T00:00:00"/>
    <d v="2028-06-01T00:00:00"/>
    <n v="1827"/>
    <x v="51"/>
    <m/>
    <m/>
    <m/>
    <m/>
    <s v="n.a."/>
    <m/>
    <m/>
    <n v="0"/>
    <n v="3"/>
    <m/>
    <d v="2028-03-01T00:00:00"/>
    <m/>
    <m/>
    <m/>
    <m/>
    <m/>
    <m/>
    <m/>
    <m/>
    <m/>
    <m/>
    <m/>
    <m/>
    <m/>
    <m/>
    <m/>
    <m/>
    <m/>
    <m/>
    <m/>
    <d v="2028-01-01T00:00:00"/>
    <m/>
    <n v="80000"/>
    <m/>
    <m/>
    <s v="Euro"/>
    <n v="34.3"/>
    <m/>
    <m/>
    <m/>
    <m/>
    <n v="23.19"/>
    <m/>
    <m/>
    <m/>
    <m/>
    <m/>
    <m/>
    <m/>
    <m/>
    <m/>
    <m/>
    <m/>
    <m/>
    <m/>
    <m/>
    <m/>
    <m/>
    <m/>
    <m/>
    <m/>
    <m/>
    <m/>
    <m/>
  </r>
  <r>
    <m/>
    <s v="V300030"/>
    <s v="2023-0007"/>
    <x v="49"/>
    <m/>
    <s v="Wagon"/>
    <n v="5"/>
    <s v="37 80 4561 328-8"/>
    <x v="16"/>
    <m/>
    <m/>
    <x v="8"/>
    <x v="5"/>
    <n v="1"/>
    <m/>
    <m/>
    <m/>
    <n v="1"/>
    <n v="0"/>
    <n v="1"/>
    <x v="1"/>
    <m/>
    <m/>
    <m/>
    <x v="3"/>
    <m/>
    <m/>
    <m/>
    <d v="2023-06-01T00:00:00"/>
    <d v="2028-06-01T00:00:00"/>
    <n v="1827"/>
    <x v="51"/>
    <m/>
    <m/>
    <m/>
    <m/>
    <s v="n.a."/>
    <m/>
    <m/>
    <n v="0"/>
    <n v="3"/>
    <m/>
    <d v="2028-03-01T00:00:00"/>
    <m/>
    <m/>
    <m/>
    <m/>
    <m/>
    <m/>
    <m/>
    <m/>
    <m/>
    <m/>
    <m/>
    <m/>
    <m/>
    <m/>
    <m/>
    <m/>
    <m/>
    <m/>
    <m/>
    <d v="2028-01-01T00:00:00"/>
    <m/>
    <n v="80000"/>
    <m/>
    <m/>
    <s v="Euro"/>
    <n v="34.3"/>
    <m/>
    <m/>
    <m/>
    <m/>
    <n v="23.19"/>
    <m/>
    <m/>
    <m/>
    <m/>
    <m/>
    <m/>
    <m/>
    <m/>
    <m/>
    <m/>
    <m/>
    <m/>
    <m/>
    <m/>
    <m/>
    <m/>
    <m/>
    <m/>
    <m/>
    <m/>
    <m/>
    <m/>
  </r>
  <r>
    <m/>
    <s v="V300030"/>
    <s v="2023-0007"/>
    <x v="49"/>
    <m/>
    <s v="Wagon"/>
    <n v="6"/>
    <s v="37 80 4561 329-6"/>
    <x v="16"/>
    <m/>
    <m/>
    <x v="8"/>
    <x v="5"/>
    <n v="1"/>
    <m/>
    <m/>
    <m/>
    <n v="1"/>
    <n v="0"/>
    <n v="1"/>
    <x v="1"/>
    <m/>
    <m/>
    <m/>
    <x v="3"/>
    <m/>
    <m/>
    <m/>
    <d v="2023-06-01T00:00:00"/>
    <d v="2028-06-01T00:00:00"/>
    <n v="1827"/>
    <x v="51"/>
    <m/>
    <m/>
    <m/>
    <m/>
    <s v="n.a."/>
    <m/>
    <m/>
    <n v="0"/>
    <n v="3"/>
    <m/>
    <d v="2028-03-01T00:00:00"/>
    <m/>
    <m/>
    <m/>
    <m/>
    <m/>
    <m/>
    <m/>
    <m/>
    <m/>
    <m/>
    <m/>
    <m/>
    <m/>
    <m/>
    <m/>
    <m/>
    <m/>
    <m/>
    <m/>
    <d v="2028-01-01T00:00:00"/>
    <m/>
    <n v="80000"/>
    <m/>
    <m/>
    <s v="Euro"/>
    <n v="34.3"/>
    <m/>
    <m/>
    <m/>
    <m/>
    <n v="23.19"/>
    <m/>
    <m/>
    <m/>
    <m/>
    <m/>
    <m/>
    <m/>
    <m/>
    <m/>
    <m/>
    <m/>
    <m/>
    <m/>
    <m/>
    <m/>
    <m/>
    <m/>
    <m/>
    <m/>
    <m/>
    <m/>
    <m/>
  </r>
  <r>
    <m/>
    <s v="V300030"/>
    <s v="2023-0007"/>
    <x v="49"/>
    <m/>
    <s v="Wagon"/>
    <n v="7"/>
    <s v="37 80 4561 332-0"/>
    <x v="16"/>
    <m/>
    <m/>
    <x v="8"/>
    <x v="5"/>
    <n v="1"/>
    <m/>
    <m/>
    <m/>
    <n v="1"/>
    <n v="0"/>
    <n v="1"/>
    <x v="1"/>
    <m/>
    <m/>
    <m/>
    <x v="3"/>
    <m/>
    <m/>
    <m/>
    <d v="2023-06-01T00:00:00"/>
    <d v="2028-06-01T00:00:00"/>
    <n v="1827"/>
    <x v="51"/>
    <m/>
    <m/>
    <m/>
    <m/>
    <s v="n.a."/>
    <m/>
    <m/>
    <n v="0"/>
    <n v="3"/>
    <m/>
    <d v="2028-03-01T00:00:00"/>
    <m/>
    <m/>
    <m/>
    <m/>
    <m/>
    <m/>
    <m/>
    <m/>
    <m/>
    <m/>
    <m/>
    <m/>
    <m/>
    <m/>
    <m/>
    <m/>
    <m/>
    <m/>
    <m/>
    <d v="2028-01-01T00:00:00"/>
    <m/>
    <n v="80000"/>
    <m/>
    <m/>
    <s v="Euro"/>
    <n v="34.3"/>
    <m/>
    <m/>
    <m/>
    <m/>
    <n v="23.19"/>
    <m/>
    <m/>
    <m/>
    <m/>
    <m/>
    <m/>
    <m/>
    <m/>
    <m/>
    <m/>
    <m/>
    <m/>
    <m/>
    <m/>
    <m/>
    <m/>
    <m/>
    <m/>
    <m/>
    <m/>
    <m/>
    <m/>
  </r>
  <r>
    <m/>
    <s v="V300030"/>
    <s v="2023-0007"/>
    <x v="49"/>
    <m/>
    <s v="Wagon"/>
    <n v="8"/>
    <s v="37 80 4561 334-6"/>
    <x v="16"/>
    <m/>
    <m/>
    <x v="8"/>
    <x v="5"/>
    <n v="1"/>
    <m/>
    <m/>
    <m/>
    <n v="1"/>
    <n v="0"/>
    <n v="1"/>
    <x v="1"/>
    <m/>
    <m/>
    <m/>
    <x v="3"/>
    <m/>
    <m/>
    <m/>
    <d v="2023-06-01T00:00:00"/>
    <d v="2028-06-01T00:00:00"/>
    <n v="1827"/>
    <x v="51"/>
    <m/>
    <m/>
    <m/>
    <m/>
    <s v="n.a."/>
    <m/>
    <m/>
    <n v="0"/>
    <n v="3"/>
    <m/>
    <d v="2028-03-01T00:00:00"/>
    <m/>
    <m/>
    <m/>
    <m/>
    <m/>
    <m/>
    <m/>
    <m/>
    <m/>
    <m/>
    <m/>
    <m/>
    <m/>
    <m/>
    <m/>
    <m/>
    <m/>
    <m/>
    <m/>
    <d v="2028-01-01T00:00:00"/>
    <m/>
    <n v="80000"/>
    <m/>
    <m/>
    <s v="Euro"/>
    <n v="34.3"/>
    <m/>
    <m/>
    <m/>
    <m/>
    <n v="23.19"/>
    <m/>
    <m/>
    <m/>
    <m/>
    <m/>
    <m/>
    <m/>
    <m/>
    <m/>
    <m/>
    <m/>
    <m/>
    <m/>
    <m/>
    <m/>
    <m/>
    <m/>
    <m/>
    <m/>
    <m/>
    <m/>
    <m/>
  </r>
  <r>
    <m/>
    <s v="V300030"/>
    <s v="2023-0007"/>
    <x v="49"/>
    <m/>
    <s v="Wagon"/>
    <n v="9"/>
    <s v="37 80 4561 335-3"/>
    <x v="16"/>
    <m/>
    <m/>
    <x v="8"/>
    <x v="5"/>
    <n v="1"/>
    <m/>
    <m/>
    <m/>
    <n v="1"/>
    <n v="0"/>
    <n v="1"/>
    <x v="1"/>
    <m/>
    <m/>
    <m/>
    <x v="3"/>
    <m/>
    <m/>
    <m/>
    <d v="2023-06-01T00:00:00"/>
    <d v="2028-06-01T00:00:00"/>
    <n v="1827"/>
    <x v="51"/>
    <m/>
    <m/>
    <m/>
    <m/>
    <s v="n.a."/>
    <m/>
    <m/>
    <n v="0"/>
    <n v="3"/>
    <m/>
    <d v="2028-03-01T00:00:00"/>
    <m/>
    <m/>
    <m/>
    <m/>
    <m/>
    <m/>
    <m/>
    <m/>
    <m/>
    <m/>
    <m/>
    <m/>
    <m/>
    <m/>
    <m/>
    <m/>
    <m/>
    <m/>
    <m/>
    <d v="2028-01-01T00:00:00"/>
    <m/>
    <n v="80000"/>
    <m/>
    <m/>
    <s v="Euro"/>
    <n v="34.3"/>
    <m/>
    <m/>
    <m/>
    <m/>
    <n v="23.19"/>
    <m/>
    <m/>
    <m/>
    <m/>
    <m/>
    <m/>
    <m/>
    <m/>
    <m/>
    <m/>
    <m/>
    <m/>
    <m/>
    <m/>
    <m/>
    <m/>
    <m/>
    <m/>
    <m/>
    <m/>
    <m/>
    <m/>
  </r>
  <r>
    <m/>
    <s v="V300030"/>
    <s v="2023-0007"/>
    <x v="49"/>
    <m/>
    <s v="Wagon"/>
    <n v="10"/>
    <s v="37 80 4561 336-1"/>
    <x v="16"/>
    <m/>
    <m/>
    <x v="8"/>
    <x v="5"/>
    <n v="1"/>
    <m/>
    <m/>
    <m/>
    <n v="1"/>
    <n v="0"/>
    <n v="1"/>
    <x v="1"/>
    <m/>
    <m/>
    <m/>
    <x v="3"/>
    <m/>
    <m/>
    <m/>
    <d v="2023-06-01T00:00:00"/>
    <d v="2028-06-01T00:00:00"/>
    <n v="1827"/>
    <x v="51"/>
    <m/>
    <m/>
    <m/>
    <m/>
    <s v="n.a."/>
    <m/>
    <m/>
    <n v="0"/>
    <n v="3"/>
    <m/>
    <d v="2028-03-01T00:00:00"/>
    <m/>
    <m/>
    <m/>
    <m/>
    <m/>
    <m/>
    <m/>
    <m/>
    <m/>
    <m/>
    <m/>
    <m/>
    <m/>
    <m/>
    <m/>
    <m/>
    <m/>
    <m/>
    <m/>
    <d v="2028-01-01T00:00:00"/>
    <m/>
    <n v="80000"/>
    <m/>
    <m/>
    <s v="Euro"/>
    <n v="34.3"/>
    <m/>
    <m/>
    <m/>
    <m/>
    <n v="23.19"/>
    <m/>
    <m/>
    <m/>
    <m/>
    <m/>
    <m/>
    <m/>
    <m/>
    <m/>
    <m/>
    <m/>
    <m/>
    <m/>
    <m/>
    <m/>
    <m/>
    <m/>
    <m/>
    <m/>
    <m/>
    <m/>
    <m/>
  </r>
  <r>
    <m/>
    <s v="V300030"/>
    <s v="2023-0007"/>
    <x v="49"/>
    <m/>
    <s v="Wagon"/>
    <n v="11"/>
    <s v="37 80 4561 337-9"/>
    <x v="16"/>
    <m/>
    <m/>
    <x v="8"/>
    <x v="5"/>
    <n v="1"/>
    <m/>
    <m/>
    <m/>
    <n v="1"/>
    <n v="0"/>
    <n v="1"/>
    <x v="1"/>
    <m/>
    <m/>
    <m/>
    <x v="3"/>
    <m/>
    <m/>
    <m/>
    <d v="2023-06-01T00:00:00"/>
    <d v="2028-06-01T00:00:00"/>
    <n v="1827"/>
    <x v="51"/>
    <m/>
    <m/>
    <m/>
    <m/>
    <s v="n.a."/>
    <m/>
    <m/>
    <n v="0"/>
    <n v="3"/>
    <m/>
    <d v="2028-03-01T00:00:00"/>
    <m/>
    <m/>
    <m/>
    <m/>
    <m/>
    <m/>
    <m/>
    <m/>
    <m/>
    <m/>
    <m/>
    <m/>
    <m/>
    <m/>
    <m/>
    <m/>
    <m/>
    <m/>
    <m/>
    <d v="2028-01-01T00:00:00"/>
    <m/>
    <n v="80000"/>
    <m/>
    <m/>
    <s v="Euro"/>
    <n v="34.3"/>
    <m/>
    <m/>
    <m/>
    <m/>
    <n v="23.19"/>
    <m/>
    <m/>
    <m/>
    <m/>
    <m/>
    <m/>
    <m/>
    <m/>
    <m/>
    <m/>
    <m/>
    <m/>
    <m/>
    <m/>
    <m/>
    <m/>
    <m/>
    <m/>
    <m/>
    <m/>
    <m/>
    <m/>
  </r>
  <r>
    <m/>
    <s v="V300030"/>
    <s v="2023-0007"/>
    <x v="49"/>
    <m/>
    <s v="Wagon"/>
    <n v="12"/>
    <s v="37 80 4561 338-7"/>
    <x v="16"/>
    <m/>
    <m/>
    <x v="8"/>
    <x v="5"/>
    <n v="1"/>
    <m/>
    <m/>
    <m/>
    <n v="1"/>
    <n v="0"/>
    <n v="1"/>
    <x v="1"/>
    <m/>
    <m/>
    <m/>
    <x v="3"/>
    <m/>
    <m/>
    <m/>
    <d v="2023-06-01T00:00:00"/>
    <d v="2028-06-01T00:00:00"/>
    <n v="1827"/>
    <x v="51"/>
    <m/>
    <m/>
    <m/>
    <m/>
    <s v="n.a."/>
    <m/>
    <m/>
    <n v="0"/>
    <n v="3"/>
    <m/>
    <d v="2028-03-01T00:00:00"/>
    <m/>
    <m/>
    <m/>
    <m/>
    <m/>
    <m/>
    <m/>
    <m/>
    <m/>
    <m/>
    <m/>
    <m/>
    <m/>
    <m/>
    <m/>
    <m/>
    <m/>
    <m/>
    <m/>
    <d v="2028-01-01T00:00:00"/>
    <m/>
    <n v="80000"/>
    <m/>
    <m/>
    <s v="Euro"/>
    <n v="34.3"/>
    <m/>
    <m/>
    <m/>
    <m/>
    <n v="23.19"/>
    <m/>
    <m/>
    <m/>
    <m/>
    <m/>
    <m/>
    <m/>
    <m/>
    <m/>
    <m/>
    <m/>
    <m/>
    <m/>
    <m/>
    <m/>
    <m/>
    <m/>
    <m/>
    <m/>
    <m/>
    <m/>
    <m/>
  </r>
  <r>
    <m/>
    <s v="V300030"/>
    <s v="2023-0007"/>
    <x v="49"/>
    <m/>
    <s v="Wagon"/>
    <n v="13"/>
    <s v="37 80 4561 339-5"/>
    <x v="16"/>
    <m/>
    <m/>
    <x v="8"/>
    <x v="5"/>
    <n v="1"/>
    <m/>
    <m/>
    <m/>
    <n v="1"/>
    <n v="0"/>
    <n v="1"/>
    <x v="1"/>
    <m/>
    <m/>
    <m/>
    <x v="3"/>
    <m/>
    <m/>
    <m/>
    <d v="2023-06-01T00:00:00"/>
    <d v="2028-06-01T00:00:00"/>
    <n v="1827"/>
    <x v="51"/>
    <m/>
    <m/>
    <m/>
    <m/>
    <s v="n.a."/>
    <m/>
    <m/>
    <n v="0"/>
    <n v="3"/>
    <m/>
    <d v="2028-03-01T00:00:00"/>
    <m/>
    <m/>
    <m/>
    <m/>
    <m/>
    <m/>
    <m/>
    <m/>
    <m/>
    <m/>
    <m/>
    <m/>
    <m/>
    <m/>
    <m/>
    <m/>
    <m/>
    <m/>
    <m/>
    <d v="2028-01-01T00:00:00"/>
    <m/>
    <n v="80000"/>
    <m/>
    <m/>
    <s v="Euro"/>
    <n v="34.3"/>
    <m/>
    <m/>
    <m/>
    <m/>
    <n v="23.19"/>
    <m/>
    <m/>
    <m/>
    <m/>
    <m/>
    <m/>
    <m/>
    <m/>
    <m/>
    <m/>
    <m/>
    <m/>
    <m/>
    <m/>
    <m/>
    <m/>
    <m/>
    <m/>
    <m/>
    <m/>
    <m/>
    <m/>
  </r>
  <r>
    <m/>
    <s v="V300030"/>
    <s v="2023-0007"/>
    <x v="49"/>
    <m/>
    <s v="Wagon"/>
    <n v="14"/>
    <s v="37 80 4561 340-3"/>
    <x v="16"/>
    <m/>
    <m/>
    <x v="8"/>
    <x v="5"/>
    <n v="1"/>
    <m/>
    <m/>
    <m/>
    <n v="1"/>
    <n v="0"/>
    <n v="1"/>
    <x v="1"/>
    <m/>
    <m/>
    <m/>
    <x v="3"/>
    <m/>
    <m/>
    <m/>
    <d v="2023-06-01T00:00:00"/>
    <d v="2028-06-01T00:00:00"/>
    <n v="1827"/>
    <x v="51"/>
    <m/>
    <m/>
    <m/>
    <m/>
    <s v="n.a."/>
    <m/>
    <m/>
    <n v="0"/>
    <n v="3"/>
    <m/>
    <d v="2028-03-01T00:00:00"/>
    <m/>
    <m/>
    <m/>
    <m/>
    <m/>
    <m/>
    <m/>
    <m/>
    <m/>
    <m/>
    <m/>
    <m/>
    <m/>
    <m/>
    <m/>
    <m/>
    <m/>
    <m/>
    <m/>
    <d v="2028-01-01T00:00:00"/>
    <m/>
    <n v="80000"/>
    <m/>
    <m/>
    <s v="Euro"/>
    <n v="34.3"/>
    <m/>
    <m/>
    <m/>
    <m/>
    <n v="23.19"/>
    <m/>
    <m/>
    <m/>
    <m/>
    <m/>
    <m/>
    <m/>
    <m/>
    <m/>
    <m/>
    <m/>
    <m/>
    <m/>
    <m/>
    <m/>
    <m/>
    <m/>
    <m/>
    <m/>
    <m/>
    <m/>
    <m/>
  </r>
  <r>
    <m/>
    <s v="V300030"/>
    <s v="2023-0007"/>
    <x v="49"/>
    <m/>
    <s v="Wagon"/>
    <n v="15"/>
    <s v="37 80 4561 342-9"/>
    <x v="16"/>
    <m/>
    <m/>
    <x v="8"/>
    <x v="5"/>
    <n v="1"/>
    <m/>
    <m/>
    <m/>
    <n v="1"/>
    <n v="0"/>
    <n v="1"/>
    <x v="1"/>
    <m/>
    <m/>
    <m/>
    <x v="3"/>
    <m/>
    <m/>
    <m/>
    <d v="2023-06-01T00:00:00"/>
    <d v="2028-06-01T00:00:00"/>
    <n v="1827"/>
    <x v="51"/>
    <m/>
    <m/>
    <m/>
    <m/>
    <s v="n.a."/>
    <m/>
    <m/>
    <n v="0"/>
    <n v="3"/>
    <m/>
    <d v="2028-03-01T00:00:00"/>
    <m/>
    <m/>
    <m/>
    <m/>
    <m/>
    <m/>
    <m/>
    <m/>
    <m/>
    <m/>
    <m/>
    <m/>
    <m/>
    <m/>
    <m/>
    <m/>
    <m/>
    <m/>
    <m/>
    <d v="2028-01-01T00:00:00"/>
    <m/>
    <n v="80000"/>
    <m/>
    <m/>
    <s v="Euro"/>
    <n v="34.3"/>
    <m/>
    <m/>
    <m/>
    <m/>
    <n v="23.19"/>
    <m/>
    <m/>
    <m/>
    <m/>
    <m/>
    <m/>
    <m/>
    <m/>
    <m/>
    <m/>
    <m/>
    <m/>
    <m/>
    <m/>
    <m/>
    <m/>
    <m/>
    <m/>
    <m/>
    <m/>
    <m/>
    <m/>
  </r>
  <r>
    <m/>
    <s v="V300030"/>
    <s v="2023-0007"/>
    <x v="49"/>
    <m/>
    <s v="Wagon"/>
    <n v="16"/>
    <s v="37 80 4561 343-7"/>
    <x v="16"/>
    <m/>
    <m/>
    <x v="8"/>
    <x v="5"/>
    <n v="1"/>
    <m/>
    <m/>
    <m/>
    <n v="1"/>
    <n v="0"/>
    <n v="1"/>
    <x v="1"/>
    <m/>
    <m/>
    <m/>
    <x v="3"/>
    <m/>
    <m/>
    <m/>
    <d v="2023-06-01T00:00:00"/>
    <d v="2028-06-01T00:00:00"/>
    <n v="1827"/>
    <x v="51"/>
    <m/>
    <m/>
    <m/>
    <m/>
    <s v="n.a."/>
    <m/>
    <m/>
    <n v="0"/>
    <n v="3"/>
    <m/>
    <d v="2028-03-01T00:00:00"/>
    <m/>
    <m/>
    <m/>
    <m/>
    <m/>
    <m/>
    <m/>
    <m/>
    <m/>
    <m/>
    <m/>
    <m/>
    <m/>
    <m/>
    <m/>
    <m/>
    <m/>
    <m/>
    <m/>
    <d v="2028-01-01T00:00:00"/>
    <m/>
    <n v="80000"/>
    <m/>
    <m/>
    <s v="Euro"/>
    <n v="34.3"/>
    <m/>
    <m/>
    <m/>
    <m/>
    <n v="23.19"/>
    <m/>
    <m/>
    <m/>
    <m/>
    <m/>
    <m/>
    <m/>
    <m/>
    <m/>
    <m/>
    <m/>
    <m/>
    <m/>
    <m/>
    <m/>
    <m/>
    <m/>
    <m/>
    <m/>
    <m/>
    <m/>
    <m/>
  </r>
  <r>
    <m/>
    <s v="V300030"/>
    <s v="2023-0007"/>
    <x v="49"/>
    <m/>
    <s v="Wagon"/>
    <n v="17"/>
    <s v="37 80 4561 344-5"/>
    <x v="16"/>
    <m/>
    <m/>
    <x v="8"/>
    <x v="5"/>
    <n v="1"/>
    <m/>
    <m/>
    <m/>
    <n v="1"/>
    <n v="0"/>
    <n v="1"/>
    <x v="1"/>
    <m/>
    <m/>
    <m/>
    <x v="3"/>
    <m/>
    <m/>
    <m/>
    <d v="2023-06-01T00:00:00"/>
    <d v="2028-06-01T00:00:00"/>
    <n v="1827"/>
    <x v="51"/>
    <m/>
    <m/>
    <m/>
    <m/>
    <s v="n.a."/>
    <m/>
    <m/>
    <n v="0"/>
    <n v="3"/>
    <m/>
    <d v="2028-03-01T00:00:00"/>
    <m/>
    <m/>
    <m/>
    <m/>
    <m/>
    <m/>
    <m/>
    <m/>
    <m/>
    <m/>
    <m/>
    <m/>
    <m/>
    <m/>
    <m/>
    <m/>
    <m/>
    <m/>
    <m/>
    <d v="2028-01-01T00:00:00"/>
    <m/>
    <n v="80000"/>
    <m/>
    <m/>
    <s v="Euro"/>
    <n v="34.3"/>
    <m/>
    <m/>
    <m/>
    <m/>
    <n v="23.19"/>
    <m/>
    <m/>
    <m/>
    <m/>
    <m/>
    <m/>
    <m/>
    <m/>
    <m/>
    <m/>
    <m/>
    <m/>
    <m/>
    <m/>
    <m/>
    <m/>
    <m/>
    <m/>
    <m/>
    <m/>
    <m/>
    <m/>
  </r>
  <r>
    <m/>
    <s v="V300030"/>
    <s v="2023-0007"/>
    <x v="49"/>
    <m/>
    <s v="Wagon"/>
    <n v="18"/>
    <s v="37 80 4561 345-2"/>
    <x v="16"/>
    <m/>
    <m/>
    <x v="8"/>
    <x v="5"/>
    <n v="1"/>
    <m/>
    <m/>
    <m/>
    <n v="1"/>
    <n v="0"/>
    <n v="1"/>
    <x v="1"/>
    <m/>
    <m/>
    <m/>
    <x v="3"/>
    <m/>
    <m/>
    <m/>
    <d v="2023-06-01T00:00:00"/>
    <d v="2028-06-01T00:00:00"/>
    <n v="1827"/>
    <x v="51"/>
    <m/>
    <m/>
    <m/>
    <m/>
    <s v="n.a."/>
    <m/>
    <m/>
    <n v="0"/>
    <n v="3"/>
    <m/>
    <d v="2028-03-01T00:00:00"/>
    <m/>
    <m/>
    <m/>
    <m/>
    <m/>
    <m/>
    <m/>
    <m/>
    <m/>
    <m/>
    <m/>
    <m/>
    <m/>
    <m/>
    <m/>
    <m/>
    <m/>
    <m/>
    <m/>
    <d v="2028-01-01T00:00:00"/>
    <m/>
    <n v="80000"/>
    <m/>
    <m/>
    <s v="Euro"/>
    <n v="34.3"/>
    <m/>
    <m/>
    <m/>
    <m/>
    <n v="23.19"/>
    <m/>
    <m/>
    <m/>
    <m/>
    <m/>
    <m/>
    <m/>
    <m/>
    <m/>
    <m/>
    <m/>
    <m/>
    <m/>
    <m/>
    <m/>
    <m/>
    <m/>
    <m/>
    <m/>
    <m/>
    <m/>
    <m/>
  </r>
  <r>
    <m/>
    <s v="V300032"/>
    <s v="2023-0007"/>
    <x v="49"/>
    <m/>
    <s v="Wagon"/>
    <n v="1"/>
    <s v="37 80 4694 452-6"/>
    <x v="16"/>
    <m/>
    <m/>
    <x v="8"/>
    <x v="5"/>
    <n v="1"/>
    <m/>
    <m/>
    <m/>
    <n v="1"/>
    <n v="0"/>
    <n v="1"/>
    <x v="1"/>
    <m/>
    <m/>
    <m/>
    <x v="3"/>
    <m/>
    <m/>
    <m/>
    <d v="2023-06-01T00:00:00"/>
    <d v="2028-06-01T00:00:00"/>
    <n v="1827"/>
    <x v="51"/>
    <m/>
    <m/>
    <m/>
    <m/>
    <s v="n.a."/>
    <m/>
    <m/>
    <n v="0"/>
    <n v="3"/>
    <m/>
    <d v="2028-03-01T00:00:00"/>
    <m/>
    <m/>
    <m/>
    <m/>
    <m/>
    <m/>
    <m/>
    <m/>
    <m/>
    <m/>
    <m/>
    <m/>
    <m/>
    <m/>
    <m/>
    <m/>
    <m/>
    <m/>
    <m/>
    <d v="2028-01-01T00:00:00"/>
    <m/>
    <n v="80000"/>
    <m/>
    <m/>
    <s v="Euro"/>
    <n v="34.3"/>
    <m/>
    <m/>
    <m/>
    <m/>
    <n v="23.19"/>
    <m/>
    <m/>
    <m/>
    <m/>
    <m/>
    <m/>
    <m/>
    <m/>
    <m/>
    <m/>
    <m/>
    <m/>
    <m/>
    <m/>
    <m/>
    <m/>
    <m/>
    <m/>
    <m/>
    <m/>
    <m/>
    <m/>
  </r>
  <r>
    <m/>
    <s v="V300032"/>
    <s v="2023-0007"/>
    <x v="49"/>
    <m/>
    <s v="Wagon"/>
    <n v="2"/>
    <s v="37 80 4694 454-2"/>
    <x v="16"/>
    <m/>
    <m/>
    <x v="8"/>
    <x v="5"/>
    <n v="1"/>
    <m/>
    <m/>
    <m/>
    <n v="1"/>
    <n v="0"/>
    <n v="1"/>
    <x v="1"/>
    <m/>
    <m/>
    <m/>
    <x v="3"/>
    <m/>
    <m/>
    <m/>
    <d v="2023-06-01T00:00:00"/>
    <d v="2028-06-01T00:00:00"/>
    <n v="1827"/>
    <x v="51"/>
    <m/>
    <m/>
    <m/>
    <m/>
    <s v="n.a."/>
    <m/>
    <m/>
    <n v="0"/>
    <n v="3"/>
    <m/>
    <d v="2028-03-01T00:00:00"/>
    <m/>
    <m/>
    <m/>
    <m/>
    <m/>
    <m/>
    <m/>
    <m/>
    <m/>
    <m/>
    <m/>
    <m/>
    <m/>
    <m/>
    <m/>
    <m/>
    <m/>
    <m/>
    <m/>
    <d v="2028-01-01T00:00:00"/>
    <m/>
    <n v="80000"/>
    <m/>
    <m/>
    <s v="Euro"/>
    <n v="34.3"/>
    <m/>
    <m/>
    <m/>
    <m/>
    <n v="23.19"/>
    <m/>
    <m/>
    <m/>
    <m/>
    <m/>
    <m/>
    <m/>
    <m/>
    <m/>
    <m/>
    <m/>
    <m/>
    <m/>
    <m/>
    <m/>
    <m/>
    <m/>
    <m/>
    <m/>
    <m/>
    <m/>
    <m/>
  </r>
  <r>
    <m/>
    <s v="V300032"/>
    <s v="2023-0007"/>
    <x v="49"/>
    <m/>
    <s v="Wagon"/>
    <n v="3"/>
    <s v="37 80 4694 457-5"/>
    <x v="16"/>
    <m/>
    <m/>
    <x v="8"/>
    <x v="5"/>
    <n v="1"/>
    <m/>
    <m/>
    <m/>
    <n v="1"/>
    <n v="0"/>
    <n v="1"/>
    <x v="1"/>
    <m/>
    <m/>
    <m/>
    <x v="3"/>
    <m/>
    <m/>
    <m/>
    <d v="2023-06-01T00:00:00"/>
    <d v="2028-06-01T00:00:00"/>
    <n v="1827"/>
    <x v="51"/>
    <m/>
    <m/>
    <m/>
    <m/>
    <s v="n.a."/>
    <m/>
    <m/>
    <n v="0"/>
    <n v="3"/>
    <m/>
    <d v="2028-03-01T00:00:00"/>
    <m/>
    <m/>
    <m/>
    <m/>
    <m/>
    <m/>
    <m/>
    <m/>
    <m/>
    <m/>
    <m/>
    <m/>
    <m/>
    <m/>
    <m/>
    <m/>
    <m/>
    <m/>
    <m/>
    <d v="2028-01-01T00:00:00"/>
    <m/>
    <n v="80000"/>
    <m/>
    <m/>
    <s v="Euro"/>
    <n v="34.3"/>
    <m/>
    <m/>
    <m/>
    <m/>
    <n v="23.19"/>
    <m/>
    <m/>
    <m/>
    <m/>
    <m/>
    <m/>
    <m/>
    <m/>
    <m/>
    <m/>
    <m/>
    <m/>
    <m/>
    <m/>
    <m/>
    <m/>
    <m/>
    <m/>
    <m/>
    <m/>
    <m/>
    <m/>
  </r>
  <r>
    <m/>
    <s v="V300032"/>
    <s v="2023-0007"/>
    <x v="49"/>
    <m/>
    <s v="Wagon"/>
    <n v="4"/>
    <s v="37 80 4694 460-9"/>
    <x v="16"/>
    <m/>
    <m/>
    <x v="8"/>
    <x v="5"/>
    <n v="1"/>
    <m/>
    <m/>
    <m/>
    <n v="1"/>
    <n v="0"/>
    <n v="1"/>
    <x v="1"/>
    <m/>
    <m/>
    <m/>
    <x v="3"/>
    <m/>
    <m/>
    <m/>
    <d v="2023-06-01T00:00:00"/>
    <d v="2028-06-01T00:00:00"/>
    <n v="1827"/>
    <x v="51"/>
    <m/>
    <m/>
    <m/>
    <m/>
    <s v="n.a."/>
    <m/>
    <m/>
    <n v="0"/>
    <n v="3"/>
    <m/>
    <d v="2028-03-01T00:00:00"/>
    <m/>
    <m/>
    <m/>
    <m/>
    <m/>
    <m/>
    <m/>
    <m/>
    <m/>
    <m/>
    <m/>
    <m/>
    <m/>
    <m/>
    <m/>
    <m/>
    <m/>
    <m/>
    <m/>
    <d v="2028-01-01T00:00:00"/>
    <m/>
    <n v="80000"/>
    <m/>
    <m/>
    <s v="Euro"/>
    <n v="34.3"/>
    <m/>
    <m/>
    <m/>
    <m/>
    <n v="23.19"/>
    <m/>
    <m/>
    <m/>
    <m/>
    <m/>
    <m/>
    <m/>
    <m/>
    <m/>
    <m/>
    <m/>
    <m/>
    <m/>
    <m/>
    <m/>
    <m/>
    <m/>
    <m/>
    <m/>
    <m/>
    <m/>
    <m/>
  </r>
  <r>
    <m/>
    <s v="V300032"/>
    <s v="2023-0007"/>
    <x v="49"/>
    <m/>
    <s v="Wagon"/>
    <n v="5"/>
    <s v="37 80 4694 462-5"/>
    <x v="16"/>
    <m/>
    <m/>
    <x v="8"/>
    <x v="5"/>
    <n v="1"/>
    <m/>
    <m/>
    <m/>
    <n v="1"/>
    <n v="0"/>
    <n v="1"/>
    <x v="1"/>
    <m/>
    <m/>
    <m/>
    <x v="3"/>
    <m/>
    <m/>
    <m/>
    <d v="2023-06-01T00:00:00"/>
    <d v="2028-06-01T00:00:00"/>
    <n v="1827"/>
    <x v="51"/>
    <m/>
    <m/>
    <m/>
    <m/>
    <s v="n.a."/>
    <m/>
    <m/>
    <n v="0"/>
    <n v="3"/>
    <m/>
    <d v="2028-03-01T00:00:00"/>
    <m/>
    <m/>
    <m/>
    <m/>
    <m/>
    <m/>
    <m/>
    <m/>
    <m/>
    <m/>
    <m/>
    <m/>
    <m/>
    <m/>
    <m/>
    <m/>
    <m/>
    <m/>
    <m/>
    <d v="2028-01-01T00:00:00"/>
    <m/>
    <n v="80000"/>
    <m/>
    <m/>
    <s v="Euro"/>
    <n v="34.3"/>
    <m/>
    <m/>
    <m/>
    <m/>
    <n v="23.19"/>
    <m/>
    <m/>
    <m/>
    <m/>
    <m/>
    <m/>
    <m/>
    <m/>
    <m/>
    <m/>
    <m/>
    <m/>
    <m/>
    <m/>
    <m/>
    <m/>
    <m/>
    <m/>
    <m/>
    <m/>
    <m/>
    <m/>
  </r>
  <r>
    <m/>
    <s v="V300032"/>
    <s v="2023-0007"/>
    <x v="49"/>
    <m/>
    <s v="Wagon"/>
    <n v="6"/>
    <s v="37 80 4694 465-8"/>
    <x v="16"/>
    <m/>
    <m/>
    <x v="8"/>
    <x v="5"/>
    <n v="1"/>
    <m/>
    <m/>
    <m/>
    <n v="1"/>
    <n v="0"/>
    <n v="1"/>
    <x v="1"/>
    <m/>
    <m/>
    <m/>
    <x v="3"/>
    <m/>
    <m/>
    <m/>
    <d v="2023-06-01T00:00:00"/>
    <d v="2028-06-01T00:00:00"/>
    <n v="1827"/>
    <x v="51"/>
    <m/>
    <m/>
    <m/>
    <m/>
    <s v="n.a."/>
    <m/>
    <m/>
    <n v="0"/>
    <n v="3"/>
    <m/>
    <d v="2028-03-01T00:00:00"/>
    <m/>
    <m/>
    <m/>
    <m/>
    <m/>
    <m/>
    <m/>
    <m/>
    <m/>
    <m/>
    <m/>
    <m/>
    <m/>
    <m/>
    <m/>
    <m/>
    <m/>
    <m/>
    <m/>
    <d v="2028-01-01T00:00:00"/>
    <m/>
    <n v="80000"/>
    <m/>
    <m/>
    <s v="Euro"/>
    <n v="34.3"/>
    <m/>
    <m/>
    <m/>
    <m/>
    <n v="23.19"/>
    <m/>
    <m/>
    <m/>
    <m/>
    <m/>
    <m/>
    <m/>
    <m/>
    <m/>
    <m/>
    <m/>
    <m/>
    <m/>
    <m/>
    <m/>
    <m/>
    <m/>
    <m/>
    <m/>
    <m/>
    <m/>
    <m/>
  </r>
  <r>
    <m/>
    <s v="V300032"/>
    <s v="2023-0007"/>
    <x v="49"/>
    <m/>
    <s v="Wagon"/>
    <n v="7"/>
    <s v="37 80 4694 466-6"/>
    <x v="16"/>
    <m/>
    <m/>
    <x v="8"/>
    <x v="5"/>
    <n v="1"/>
    <m/>
    <m/>
    <m/>
    <n v="1"/>
    <n v="0"/>
    <n v="1"/>
    <x v="1"/>
    <m/>
    <m/>
    <m/>
    <x v="3"/>
    <m/>
    <m/>
    <m/>
    <d v="2023-06-01T00:00:00"/>
    <d v="2028-06-01T00:00:00"/>
    <n v="1827"/>
    <x v="51"/>
    <m/>
    <m/>
    <m/>
    <m/>
    <s v="n.a."/>
    <m/>
    <m/>
    <n v="0"/>
    <n v="3"/>
    <m/>
    <d v="2028-03-01T00:00:00"/>
    <m/>
    <m/>
    <m/>
    <m/>
    <m/>
    <m/>
    <m/>
    <m/>
    <m/>
    <m/>
    <m/>
    <m/>
    <m/>
    <m/>
    <m/>
    <m/>
    <m/>
    <m/>
    <m/>
    <d v="2028-01-01T00:00:00"/>
    <m/>
    <n v="80000"/>
    <m/>
    <m/>
    <s v="Euro"/>
    <n v="34.3"/>
    <m/>
    <m/>
    <m/>
    <m/>
    <n v="23.19"/>
    <m/>
    <m/>
    <m/>
    <m/>
    <m/>
    <m/>
    <m/>
    <m/>
    <m/>
    <m/>
    <m/>
    <m/>
    <m/>
    <m/>
    <m/>
    <m/>
    <m/>
    <m/>
    <m/>
    <m/>
    <m/>
    <m/>
  </r>
  <r>
    <m/>
    <s v="V300032"/>
    <s v="2023-0007"/>
    <x v="49"/>
    <m/>
    <s v="Wagon"/>
    <n v="8"/>
    <s v="37 80 4694 468-2"/>
    <x v="16"/>
    <m/>
    <m/>
    <x v="8"/>
    <x v="5"/>
    <n v="1"/>
    <m/>
    <m/>
    <m/>
    <n v="1"/>
    <n v="0"/>
    <n v="1"/>
    <x v="1"/>
    <m/>
    <m/>
    <m/>
    <x v="3"/>
    <m/>
    <m/>
    <m/>
    <d v="2023-06-01T00:00:00"/>
    <d v="2028-06-01T00:00:00"/>
    <n v="1827"/>
    <x v="51"/>
    <m/>
    <m/>
    <m/>
    <m/>
    <s v="n.a."/>
    <m/>
    <m/>
    <n v="0"/>
    <n v="3"/>
    <m/>
    <d v="2028-03-01T00:00:00"/>
    <m/>
    <m/>
    <m/>
    <m/>
    <m/>
    <m/>
    <m/>
    <m/>
    <m/>
    <m/>
    <m/>
    <m/>
    <m/>
    <m/>
    <m/>
    <m/>
    <m/>
    <m/>
    <m/>
    <d v="2028-01-01T00:00:00"/>
    <m/>
    <n v="80000"/>
    <m/>
    <m/>
    <s v="Euro"/>
    <n v="34.3"/>
    <m/>
    <m/>
    <m/>
    <m/>
    <n v="23.19"/>
    <m/>
    <m/>
    <m/>
    <m/>
    <m/>
    <m/>
    <m/>
    <m/>
    <m/>
    <m/>
    <m/>
    <m/>
    <m/>
    <m/>
    <m/>
    <m/>
    <m/>
    <m/>
    <m/>
    <m/>
    <m/>
    <m/>
  </r>
  <r>
    <m/>
    <s v="V300032"/>
    <s v="2023-0007"/>
    <x v="49"/>
    <m/>
    <s v="Wagon"/>
    <n v="9"/>
    <s v="37 80 4694 469-0"/>
    <x v="16"/>
    <m/>
    <m/>
    <x v="8"/>
    <x v="5"/>
    <n v="1"/>
    <m/>
    <m/>
    <m/>
    <n v="1"/>
    <n v="0"/>
    <n v="1"/>
    <x v="1"/>
    <m/>
    <m/>
    <m/>
    <x v="3"/>
    <m/>
    <m/>
    <m/>
    <d v="2023-06-01T00:00:00"/>
    <d v="2028-06-01T00:00:00"/>
    <n v="1827"/>
    <x v="51"/>
    <m/>
    <m/>
    <m/>
    <m/>
    <s v="n.a."/>
    <m/>
    <m/>
    <n v="0"/>
    <n v="3"/>
    <m/>
    <d v="2028-03-01T00:00:00"/>
    <m/>
    <m/>
    <m/>
    <m/>
    <m/>
    <m/>
    <m/>
    <m/>
    <m/>
    <m/>
    <m/>
    <m/>
    <m/>
    <m/>
    <m/>
    <m/>
    <m/>
    <m/>
    <m/>
    <d v="2028-01-01T00:00:00"/>
    <m/>
    <n v="80000"/>
    <m/>
    <m/>
    <s v="Euro"/>
    <n v="34.3"/>
    <m/>
    <m/>
    <m/>
    <m/>
    <n v="23.19"/>
    <m/>
    <m/>
    <m/>
    <m/>
    <m/>
    <m/>
    <m/>
    <m/>
    <m/>
    <m/>
    <m/>
    <m/>
    <m/>
    <m/>
    <m/>
    <m/>
    <m/>
    <m/>
    <m/>
    <m/>
    <m/>
    <m/>
  </r>
  <r>
    <m/>
    <s v="V300032"/>
    <s v="2023-0007"/>
    <x v="49"/>
    <m/>
    <s v="Wagon"/>
    <n v="10"/>
    <s v="37 80 4694 470-8"/>
    <x v="16"/>
    <m/>
    <m/>
    <x v="8"/>
    <x v="5"/>
    <n v="1"/>
    <m/>
    <m/>
    <m/>
    <n v="1"/>
    <n v="0"/>
    <n v="1"/>
    <x v="1"/>
    <m/>
    <m/>
    <m/>
    <x v="3"/>
    <m/>
    <m/>
    <m/>
    <d v="2023-06-01T00:00:00"/>
    <d v="2028-06-01T00:00:00"/>
    <n v="1827"/>
    <x v="51"/>
    <m/>
    <m/>
    <m/>
    <m/>
    <s v="n.a."/>
    <m/>
    <m/>
    <n v="0"/>
    <n v="3"/>
    <m/>
    <d v="2028-03-01T00:00:00"/>
    <m/>
    <m/>
    <m/>
    <m/>
    <m/>
    <m/>
    <m/>
    <m/>
    <m/>
    <m/>
    <m/>
    <m/>
    <m/>
    <m/>
    <m/>
    <m/>
    <m/>
    <m/>
    <m/>
    <d v="2028-01-01T00:00:00"/>
    <m/>
    <n v="80000"/>
    <m/>
    <m/>
    <s v="Euro"/>
    <n v="34.3"/>
    <m/>
    <m/>
    <m/>
    <m/>
    <n v="23.19"/>
    <m/>
    <m/>
    <m/>
    <m/>
    <m/>
    <m/>
    <m/>
    <m/>
    <m/>
    <m/>
    <m/>
    <m/>
    <m/>
    <m/>
    <m/>
    <m/>
    <m/>
    <m/>
    <m/>
    <m/>
    <m/>
    <m/>
  </r>
  <r>
    <m/>
    <s v="V300032"/>
    <s v="2023-0007"/>
    <x v="49"/>
    <m/>
    <s v="Wagon"/>
    <n v="11"/>
    <s v="37 80 4694 479-9"/>
    <x v="16"/>
    <m/>
    <m/>
    <x v="8"/>
    <x v="5"/>
    <n v="1"/>
    <m/>
    <m/>
    <m/>
    <n v="1"/>
    <n v="0"/>
    <n v="1"/>
    <x v="1"/>
    <m/>
    <m/>
    <m/>
    <x v="3"/>
    <m/>
    <m/>
    <m/>
    <d v="2023-06-01T00:00:00"/>
    <d v="2028-06-01T00:00:00"/>
    <n v="1827"/>
    <x v="51"/>
    <m/>
    <m/>
    <m/>
    <m/>
    <s v="n.a."/>
    <m/>
    <m/>
    <n v="0"/>
    <n v="3"/>
    <m/>
    <d v="2028-03-01T00:00:00"/>
    <m/>
    <m/>
    <m/>
    <m/>
    <m/>
    <m/>
    <m/>
    <m/>
    <m/>
    <m/>
    <m/>
    <m/>
    <m/>
    <m/>
    <m/>
    <m/>
    <m/>
    <m/>
    <m/>
    <d v="2028-01-01T00:00:00"/>
    <m/>
    <n v="80000"/>
    <m/>
    <m/>
    <s v="Euro"/>
    <n v="34.3"/>
    <m/>
    <m/>
    <m/>
    <m/>
    <n v="23.19"/>
    <m/>
    <m/>
    <m/>
    <m/>
    <m/>
    <m/>
    <m/>
    <m/>
    <m/>
    <m/>
    <m/>
    <m/>
    <m/>
    <m/>
    <m/>
    <m/>
    <m/>
    <m/>
    <m/>
    <m/>
    <m/>
    <m/>
  </r>
  <r>
    <m/>
    <s v="V300032"/>
    <s v="2023-0007"/>
    <x v="49"/>
    <m/>
    <s v="Wagon"/>
    <n v="12"/>
    <s v="37 80 4694 492-2"/>
    <x v="16"/>
    <m/>
    <m/>
    <x v="8"/>
    <x v="5"/>
    <n v="1"/>
    <m/>
    <m/>
    <m/>
    <n v="1"/>
    <n v="0"/>
    <n v="1"/>
    <x v="1"/>
    <m/>
    <m/>
    <m/>
    <x v="3"/>
    <m/>
    <m/>
    <m/>
    <d v="2023-06-01T00:00:00"/>
    <d v="2028-06-01T00:00:00"/>
    <n v="1827"/>
    <x v="51"/>
    <m/>
    <m/>
    <m/>
    <m/>
    <s v="n.a."/>
    <m/>
    <m/>
    <n v="0"/>
    <n v="3"/>
    <m/>
    <d v="2028-03-01T00:00:00"/>
    <m/>
    <m/>
    <m/>
    <m/>
    <m/>
    <m/>
    <m/>
    <m/>
    <m/>
    <m/>
    <m/>
    <m/>
    <m/>
    <m/>
    <m/>
    <m/>
    <m/>
    <m/>
    <m/>
    <d v="2028-01-01T00:00:00"/>
    <m/>
    <n v="80000"/>
    <m/>
    <m/>
    <s v="Euro"/>
    <n v="34.3"/>
    <m/>
    <m/>
    <m/>
    <m/>
    <n v="23.19"/>
    <m/>
    <m/>
    <m/>
    <m/>
    <m/>
    <m/>
    <m/>
    <m/>
    <m/>
    <m/>
    <m/>
    <m/>
    <m/>
    <m/>
    <m/>
    <m/>
    <m/>
    <m/>
    <m/>
    <m/>
    <m/>
    <m/>
  </r>
  <r>
    <m/>
    <s v="V300032"/>
    <s v="2023-0007"/>
    <x v="49"/>
    <m/>
    <s v="Wagon"/>
    <n v="13"/>
    <s v="37 80 4694 497-1"/>
    <x v="16"/>
    <m/>
    <m/>
    <x v="8"/>
    <x v="5"/>
    <n v="1"/>
    <m/>
    <m/>
    <m/>
    <n v="1"/>
    <n v="0"/>
    <n v="1"/>
    <x v="1"/>
    <m/>
    <m/>
    <m/>
    <x v="3"/>
    <m/>
    <m/>
    <m/>
    <d v="2023-06-01T00:00:00"/>
    <d v="2028-06-01T00:00:00"/>
    <n v="1827"/>
    <x v="51"/>
    <m/>
    <m/>
    <m/>
    <m/>
    <s v="n.a."/>
    <m/>
    <m/>
    <n v="0"/>
    <n v="3"/>
    <m/>
    <d v="2028-03-01T00:00:00"/>
    <m/>
    <m/>
    <m/>
    <m/>
    <m/>
    <m/>
    <m/>
    <m/>
    <m/>
    <m/>
    <m/>
    <m/>
    <m/>
    <m/>
    <m/>
    <m/>
    <m/>
    <m/>
    <m/>
    <d v="2028-01-01T00:00:00"/>
    <m/>
    <n v="80000"/>
    <m/>
    <m/>
    <s v="Euro"/>
    <n v="34.3"/>
    <m/>
    <m/>
    <m/>
    <m/>
    <n v="23.19"/>
    <m/>
    <m/>
    <m/>
    <m/>
    <m/>
    <m/>
    <m/>
    <m/>
    <m/>
    <m/>
    <m/>
    <m/>
    <m/>
    <m/>
    <m/>
    <m/>
    <m/>
    <m/>
    <m/>
    <m/>
    <m/>
    <m/>
  </r>
  <r>
    <m/>
    <s v="V300032"/>
    <s v="2023-0007"/>
    <x v="49"/>
    <m/>
    <s v="Wagon"/>
    <n v="14"/>
    <s v="37 80 4694 499-7"/>
    <x v="16"/>
    <m/>
    <m/>
    <x v="8"/>
    <x v="5"/>
    <n v="1"/>
    <m/>
    <m/>
    <m/>
    <n v="1"/>
    <n v="0"/>
    <n v="1"/>
    <x v="1"/>
    <m/>
    <m/>
    <m/>
    <x v="3"/>
    <m/>
    <m/>
    <m/>
    <d v="2023-06-01T00:00:00"/>
    <d v="2028-06-01T00:00:00"/>
    <n v="1827"/>
    <x v="51"/>
    <m/>
    <m/>
    <m/>
    <m/>
    <s v="n.a."/>
    <m/>
    <m/>
    <n v="0"/>
    <n v="3"/>
    <m/>
    <d v="2028-03-01T00:00:00"/>
    <m/>
    <m/>
    <m/>
    <m/>
    <m/>
    <m/>
    <m/>
    <m/>
    <m/>
    <m/>
    <m/>
    <m/>
    <m/>
    <m/>
    <m/>
    <m/>
    <m/>
    <m/>
    <m/>
    <d v="2028-01-01T00:00:00"/>
    <m/>
    <n v="80000"/>
    <m/>
    <m/>
    <s v="Euro"/>
    <n v="34.3"/>
    <m/>
    <m/>
    <m/>
    <m/>
    <n v="23.19"/>
    <m/>
    <m/>
    <m/>
    <m/>
    <m/>
    <m/>
    <m/>
    <m/>
    <m/>
    <m/>
    <m/>
    <m/>
    <m/>
    <m/>
    <m/>
    <m/>
    <m/>
    <m/>
    <m/>
    <m/>
    <m/>
    <m/>
  </r>
  <r>
    <m/>
    <s v="V300032"/>
    <s v="2023-0007"/>
    <x v="49"/>
    <m/>
    <s v="Wagon"/>
    <n v="15"/>
    <s v="37 80 4694 501-0"/>
    <x v="16"/>
    <m/>
    <m/>
    <x v="8"/>
    <x v="5"/>
    <n v="1"/>
    <m/>
    <m/>
    <m/>
    <n v="1"/>
    <n v="0"/>
    <n v="1"/>
    <x v="1"/>
    <m/>
    <m/>
    <m/>
    <x v="3"/>
    <m/>
    <m/>
    <m/>
    <d v="2023-06-01T00:00:00"/>
    <d v="2028-06-01T00:00:00"/>
    <n v="1827"/>
    <x v="51"/>
    <m/>
    <m/>
    <m/>
    <m/>
    <s v="n.a."/>
    <m/>
    <m/>
    <n v="0"/>
    <n v="3"/>
    <m/>
    <d v="2028-03-01T00:00:00"/>
    <m/>
    <m/>
    <m/>
    <m/>
    <m/>
    <m/>
    <m/>
    <m/>
    <m/>
    <m/>
    <m/>
    <m/>
    <m/>
    <m/>
    <m/>
    <m/>
    <m/>
    <m/>
    <m/>
    <d v="2028-01-01T00:00:00"/>
    <m/>
    <n v="80000"/>
    <m/>
    <m/>
    <s v="Euro"/>
    <n v="34.3"/>
    <m/>
    <m/>
    <m/>
    <m/>
    <n v="23.19"/>
    <m/>
    <m/>
    <m/>
    <m/>
    <m/>
    <m/>
    <m/>
    <m/>
    <m/>
    <m/>
    <m/>
    <m/>
    <m/>
    <m/>
    <m/>
    <m/>
    <m/>
    <m/>
    <m/>
    <m/>
    <m/>
    <m/>
  </r>
  <r>
    <m/>
    <s v="V300032"/>
    <s v="2023-0007"/>
    <x v="49"/>
    <m/>
    <s v="Wagon"/>
    <n v="16"/>
    <s v="37 80 4694 508-5"/>
    <x v="16"/>
    <m/>
    <m/>
    <x v="8"/>
    <x v="5"/>
    <n v="1"/>
    <m/>
    <m/>
    <m/>
    <n v="1"/>
    <n v="0"/>
    <n v="1"/>
    <x v="1"/>
    <m/>
    <m/>
    <m/>
    <x v="3"/>
    <m/>
    <m/>
    <m/>
    <d v="2023-06-01T00:00:00"/>
    <d v="2028-06-01T00:00:00"/>
    <n v="1827"/>
    <x v="51"/>
    <m/>
    <m/>
    <m/>
    <m/>
    <s v="n.a."/>
    <m/>
    <m/>
    <n v="0"/>
    <n v="3"/>
    <m/>
    <d v="2028-03-01T00:00:00"/>
    <m/>
    <m/>
    <m/>
    <m/>
    <m/>
    <m/>
    <m/>
    <m/>
    <m/>
    <m/>
    <m/>
    <m/>
    <m/>
    <m/>
    <m/>
    <m/>
    <m/>
    <m/>
    <m/>
    <d v="2028-01-01T00:00:00"/>
    <m/>
    <n v="80000"/>
    <m/>
    <m/>
    <s v="Euro"/>
    <n v="34.3"/>
    <m/>
    <m/>
    <m/>
    <m/>
    <n v="23.19"/>
    <m/>
    <m/>
    <m/>
    <m/>
    <m/>
    <m/>
    <m/>
    <m/>
    <m/>
    <m/>
    <m/>
    <m/>
    <m/>
    <m/>
    <m/>
    <m/>
    <m/>
    <m/>
    <m/>
    <m/>
    <m/>
    <m/>
  </r>
  <r>
    <m/>
    <s v="V300032"/>
    <s v="2023-0007"/>
    <x v="49"/>
    <m/>
    <s v="Wagon"/>
    <n v="17"/>
    <s v="37 80 4694 510-1"/>
    <x v="16"/>
    <m/>
    <m/>
    <x v="8"/>
    <x v="5"/>
    <n v="1"/>
    <m/>
    <m/>
    <m/>
    <n v="1"/>
    <n v="0"/>
    <n v="1"/>
    <x v="1"/>
    <m/>
    <m/>
    <m/>
    <x v="3"/>
    <m/>
    <m/>
    <m/>
    <d v="2023-06-01T00:00:00"/>
    <d v="2028-06-01T00:00:00"/>
    <n v="1827"/>
    <x v="51"/>
    <m/>
    <m/>
    <m/>
    <m/>
    <s v="n.a."/>
    <m/>
    <m/>
    <n v="0"/>
    <n v="3"/>
    <m/>
    <d v="2028-03-01T00:00:00"/>
    <m/>
    <m/>
    <m/>
    <m/>
    <m/>
    <m/>
    <m/>
    <m/>
    <m/>
    <m/>
    <m/>
    <m/>
    <m/>
    <m/>
    <m/>
    <m/>
    <m/>
    <m/>
    <m/>
    <d v="2028-01-01T00:00:00"/>
    <m/>
    <n v="80000"/>
    <m/>
    <m/>
    <s v="Euro"/>
    <n v="34.3"/>
    <m/>
    <m/>
    <m/>
    <m/>
    <n v="23.19"/>
    <m/>
    <m/>
    <m/>
    <m/>
    <m/>
    <m/>
    <m/>
    <m/>
    <m/>
    <m/>
    <m/>
    <m/>
    <m/>
    <m/>
    <m/>
    <m/>
    <m/>
    <m/>
    <m/>
    <m/>
    <m/>
    <m/>
  </r>
  <r>
    <m/>
    <s v="V300032"/>
    <s v="2023-0007"/>
    <x v="49"/>
    <m/>
    <s v="Wagon"/>
    <n v="18"/>
    <s v="37 80 4694 511-9"/>
    <x v="16"/>
    <m/>
    <m/>
    <x v="8"/>
    <x v="5"/>
    <n v="1"/>
    <m/>
    <m/>
    <m/>
    <n v="1"/>
    <n v="0"/>
    <n v="1"/>
    <x v="1"/>
    <m/>
    <m/>
    <m/>
    <x v="3"/>
    <m/>
    <m/>
    <m/>
    <d v="2023-06-01T00:00:00"/>
    <d v="2028-06-01T00:00:00"/>
    <n v="1827"/>
    <x v="51"/>
    <m/>
    <m/>
    <m/>
    <m/>
    <s v="n.a."/>
    <m/>
    <m/>
    <n v="0"/>
    <n v="3"/>
    <m/>
    <d v="2028-03-01T00:00:00"/>
    <m/>
    <m/>
    <m/>
    <m/>
    <m/>
    <m/>
    <m/>
    <m/>
    <m/>
    <m/>
    <m/>
    <m/>
    <m/>
    <m/>
    <m/>
    <m/>
    <m/>
    <m/>
    <m/>
    <d v="2028-01-01T00:00:00"/>
    <m/>
    <n v="80000"/>
    <m/>
    <m/>
    <s v="Euro"/>
    <n v="34.3"/>
    <m/>
    <m/>
    <m/>
    <m/>
    <n v="23.19"/>
    <m/>
    <m/>
    <m/>
    <m/>
    <m/>
    <m/>
    <m/>
    <m/>
    <m/>
    <m/>
    <m/>
    <m/>
    <m/>
    <m/>
    <m/>
    <m/>
    <m/>
    <m/>
    <m/>
    <m/>
    <m/>
    <m/>
  </r>
  <r>
    <m/>
    <s v="V300032"/>
    <s v="2023-0007"/>
    <x v="49"/>
    <m/>
    <s v="Wagon"/>
    <n v="19"/>
    <s v="37 80 4694 512-7"/>
    <x v="16"/>
    <m/>
    <m/>
    <x v="8"/>
    <x v="5"/>
    <n v="1"/>
    <m/>
    <m/>
    <m/>
    <n v="1"/>
    <n v="0"/>
    <n v="1"/>
    <x v="1"/>
    <m/>
    <m/>
    <m/>
    <x v="3"/>
    <m/>
    <m/>
    <m/>
    <d v="2023-06-01T00:00:00"/>
    <d v="2028-06-01T00:00:00"/>
    <n v="1827"/>
    <x v="51"/>
    <m/>
    <m/>
    <m/>
    <m/>
    <s v="n.a."/>
    <m/>
    <m/>
    <n v="0"/>
    <n v="3"/>
    <m/>
    <d v="2028-03-01T00:00:00"/>
    <m/>
    <m/>
    <m/>
    <m/>
    <m/>
    <m/>
    <m/>
    <m/>
    <m/>
    <m/>
    <m/>
    <m/>
    <m/>
    <m/>
    <m/>
    <m/>
    <m/>
    <m/>
    <m/>
    <d v="2028-01-01T00:00:00"/>
    <m/>
    <n v="80000"/>
    <m/>
    <m/>
    <s v="Euro"/>
    <n v="34.3"/>
    <m/>
    <m/>
    <m/>
    <m/>
    <n v="23.19"/>
    <m/>
    <m/>
    <m/>
    <m/>
    <m/>
    <m/>
    <m/>
    <m/>
    <m/>
    <m/>
    <m/>
    <m/>
    <m/>
    <m/>
    <m/>
    <m/>
    <m/>
    <m/>
    <m/>
    <m/>
    <m/>
    <m/>
  </r>
  <r>
    <m/>
    <s v="V300032"/>
    <s v="2023-0007"/>
    <x v="49"/>
    <m/>
    <s v="Wagon"/>
    <n v="20"/>
    <s v="37 80 4694 513-5"/>
    <x v="16"/>
    <m/>
    <m/>
    <x v="8"/>
    <x v="5"/>
    <n v="1"/>
    <m/>
    <m/>
    <m/>
    <n v="1"/>
    <n v="0"/>
    <n v="1"/>
    <x v="1"/>
    <m/>
    <m/>
    <m/>
    <x v="3"/>
    <m/>
    <m/>
    <m/>
    <d v="2023-06-01T00:00:00"/>
    <d v="2028-06-01T00:00:00"/>
    <n v="1827"/>
    <x v="51"/>
    <m/>
    <m/>
    <m/>
    <m/>
    <s v="n.a."/>
    <m/>
    <m/>
    <n v="0"/>
    <n v="3"/>
    <m/>
    <d v="2028-03-01T00:00:00"/>
    <m/>
    <m/>
    <m/>
    <m/>
    <m/>
    <m/>
    <m/>
    <m/>
    <m/>
    <m/>
    <m/>
    <m/>
    <m/>
    <m/>
    <m/>
    <m/>
    <m/>
    <m/>
    <m/>
    <d v="2028-01-01T00:00:00"/>
    <m/>
    <n v="80000"/>
    <m/>
    <m/>
    <s v="Euro"/>
    <n v="34.3"/>
    <m/>
    <m/>
    <m/>
    <m/>
    <n v="23.19"/>
    <m/>
    <m/>
    <m/>
    <m/>
    <m/>
    <m/>
    <m/>
    <m/>
    <m/>
    <m/>
    <m/>
    <m/>
    <m/>
    <m/>
    <m/>
    <m/>
    <m/>
    <m/>
    <m/>
    <m/>
    <m/>
    <m/>
  </r>
  <r>
    <m/>
    <s v="V300032"/>
    <s v="2023-0007"/>
    <x v="49"/>
    <m/>
    <s v="Wagon"/>
    <n v="21"/>
    <s v="37 80 4694 514-3"/>
    <x v="16"/>
    <m/>
    <m/>
    <x v="8"/>
    <x v="5"/>
    <n v="1"/>
    <m/>
    <m/>
    <m/>
    <n v="1"/>
    <n v="0"/>
    <n v="1"/>
    <x v="1"/>
    <m/>
    <m/>
    <m/>
    <x v="3"/>
    <m/>
    <m/>
    <m/>
    <d v="2023-06-01T00:00:00"/>
    <d v="2028-06-01T00:00:00"/>
    <n v="1827"/>
    <x v="51"/>
    <m/>
    <m/>
    <m/>
    <m/>
    <s v="n.a."/>
    <m/>
    <m/>
    <n v="0"/>
    <n v="3"/>
    <m/>
    <d v="2028-03-01T00:00:00"/>
    <m/>
    <m/>
    <m/>
    <m/>
    <m/>
    <m/>
    <m/>
    <m/>
    <m/>
    <m/>
    <m/>
    <m/>
    <m/>
    <m/>
    <m/>
    <m/>
    <m/>
    <m/>
    <m/>
    <d v="2028-01-01T00:00:00"/>
    <m/>
    <n v="80000"/>
    <m/>
    <m/>
    <s v="Euro"/>
    <n v="34.3"/>
    <m/>
    <m/>
    <m/>
    <m/>
    <n v="23.19"/>
    <m/>
    <m/>
    <m/>
    <m/>
    <m/>
    <m/>
    <m/>
    <m/>
    <m/>
    <m/>
    <m/>
    <m/>
    <m/>
    <m/>
    <m/>
    <m/>
    <m/>
    <m/>
    <m/>
    <m/>
    <m/>
    <m/>
  </r>
  <r>
    <m/>
    <s v="V300032"/>
    <s v="2023-0007"/>
    <x v="49"/>
    <m/>
    <s v="Wagon"/>
    <n v="22"/>
    <s v="37 80 4694 515-0"/>
    <x v="16"/>
    <m/>
    <m/>
    <x v="8"/>
    <x v="5"/>
    <n v="1"/>
    <m/>
    <m/>
    <m/>
    <n v="1"/>
    <n v="0"/>
    <n v="1"/>
    <x v="1"/>
    <m/>
    <m/>
    <m/>
    <x v="3"/>
    <m/>
    <m/>
    <m/>
    <d v="2023-06-01T00:00:00"/>
    <d v="2028-06-01T00:00:00"/>
    <n v="1827"/>
    <x v="51"/>
    <m/>
    <m/>
    <m/>
    <m/>
    <s v="n.a."/>
    <m/>
    <m/>
    <n v="0"/>
    <n v="3"/>
    <m/>
    <d v="2028-03-01T00:00:00"/>
    <m/>
    <m/>
    <m/>
    <m/>
    <m/>
    <m/>
    <m/>
    <m/>
    <m/>
    <m/>
    <m/>
    <m/>
    <m/>
    <m/>
    <m/>
    <m/>
    <m/>
    <m/>
    <m/>
    <d v="2028-01-01T00:00:00"/>
    <m/>
    <n v="80000"/>
    <m/>
    <m/>
    <s v="Euro"/>
    <n v="34.3"/>
    <m/>
    <m/>
    <m/>
    <m/>
    <n v="23.19"/>
    <m/>
    <m/>
    <m/>
    <m/>
    <m/>
    <m/>
    <m/>
    <m/>
    <m/>
    <m/>
    <m/>
    <m/>
    <m/>
    <m/>
    <m/>
    <m/>
    <m/>
    <m/>
    <m/>
    <m/>
    <m/>
    <m/>
  </r>
  <r>
    <m/>
    <s v="V300032"/>
    <s v="2023-0007"/>
    <x v="49"/>
    <m/>
    <s v="Wagon"/>
    <n v="23"/>
    <s v="37 80 4694 516-8"/>
    <x v="16"/>
    <m/>
    <m/>
    <x v="8"/>
    <x v="5"/>
    <n v="1"/>
    <m/>
    <m/>
    <m/>
    <n v="1"/>
    <n v="0"/>
    <n v="1"/>
    <x v="1"/>
    <m/>
    <m/>
    <m/>
    <x v="3"/>
    <m/>
    <m/>
    <m/>
    <d v="2023-06-01T00:00:00"/>
    <d v="2028-06-01T00:00:00"/>
    <n v="1827"/>
    <x v="51"/>
    <m/>
    <m/>
    <m/>
    <m/>
    <s v="n.a."/>
    <m/>
    <m/>
    <n v="0"/>
    <n v="3"/>
    <m/>
    <d v="2028-03-01T00:00:00"/>
    <m/>
    <m/>
    <m/>
    <m/>
    <m/>
    <m/>
    <m/>
    <m/>
    <m/>
    <m/>
    <m/>
    <m/>
    <m/>
    <m/>
    <m/>
    <m/>
    <m/>
    <m/>
    <m/>
    <d v="2028-01-01T00:00:00"/>
    <m/>
    <n v="80000"/>
    <m/>
    <m/>
    <s v="Euro"/>
    <n v="34.3"/>
    <m/>
    <m/>
    <m/>
    <m/>
    <n v="23.19"/>
    <m/>
    <m/>
    <m/>
    <m/>
    <m/>
    <m/>
    <m/>
    <m/>
    <m/>
    <m/>
    <m/>
    <m/>
    <m/>
    <m/>
    <m/>
    <m/>
    <m/>
    <m/>
    <m/>
    <m/>
    <m/>
    <m/>
  </r>
  <r>
    <m/>
    <s v="V300032"/>
    <s v="2023-0007"/>
    <x v="49"/>
    <m/>
    <s v="Wagon"/>
    <n v="24"/>
    <s v="37 80 4694 517-6"/>
    <x v="16"/>
    <m/>
    <m/>
    <x v="8"/>
    <x v="5"/>
    <n v="1"/>
    <m/>
    <m/>
    <m/>
    <n v="1"/>
    <n v="0"/>
    <n v="1"/>
    <x v="1"/>
    <m/>
    <m/>
    <m/>
    <x v="3"/>
    <m/>
    <m/>
    <m/>
    <d v="2023-06-01T00:00:00"/>
    <d v="2028-06-01T00:00:00"/>
    <n v="1827"/>
    <x v="51"/>
    <m/>
    <m/>
    <m/>
    <m/>
    <s v="n.a."/>
    <m/>
    <m/>
    <n v="0"/>
    <n v="3"/>
    <m/>
    <d v="2028-03-01T00:00:00"/>
    <m/>
    <m/>
    <m/>
    <m/>
    <m/>
    <m/>
    <m/>
    <m/>
    <m/>
    <m/>
    <m/>
    <m/>
    <m/>
    <m/>
    <m/>
    <m/>
    <m/>
    <m/>
    <m/>
    <d v="2028-01-01T00:00:00"/>
    <m/>
    <n v="80000"/>
    <m/>
    <m/>
    <s v="Euro"/>
    <n v="34.3"/>
    <m/>
    <m/>
    <m/>
    <m/>
    <n v="23.19"/>
    <m/>
    <m/>
    <m/>
    <m/>
    <m/>
    <m/>
    <m/>
    <m/>
    <m/>
    <m/>
    <m/>
    <m/>
    <m/>
    <m/>
    <m/>
    <m/>
    <m/>
    <m/>
    <m/>
    <m/>
    <m/>
    <m/>
  </r>
  <r>
    <m/>
    <s v="V300032"/>
    <s v="2023-0007"/>
    <x v="49"/>
    <m/>
    <s v="Wagon"/>
    <n v="25"/>
    <s v="37 80 4694 518-4"/>
    <x v="16"/>
    <m/>
    <m/>
    <x v="8"/>
    <x v="5"/>
    <n v="1"/>
    <m/>
    <m/>
    <m/>
    <n v="1"/>
    <n v="0"/>
    <n v="1"/>
    <x v="1"/>
    <m/>
    <m/>
    <m/>
    <x v="3"/>
    <m/>
    <m/>
    <m/>
    <d v="2023-06-01T00:00:00"/>
    <d v="2028-06-01T00:00:00"/>
    <n v="1827"/>
    <x v="51"/>
    <m/>
    <m/>
    <m/>
    <m/>
    <s v="n.a."/>
    <m/>
    <m/>
    <n v="0"/>
    <n v="3"/>
    <m/>
    <d v="2028-03-01T00:00:00"/>
    <m/>
    <m/>
    <m/>
    <m/>
    <m/>
    <m/>
    <m/>
    <m/>
    <m/>
    <m/>
    <m/>
    <m/>
    <m/>
    <m/>
    <m/>
    <m/>
    <m/>
    <m/>
    <m/>
    <d v="2028-01-01T00:00:00"/>
    <m/>
    <n v="80000"/>
    <m/>
    <m/>
    <s v="Euro"/>
    <n v="34.3"/>
    <m/>
    <m/>
    <m/>
    <m/>
    <n v="23.19"/>
    <m/>
    <m/>
    <m/>
    <m/>
    <m/>
    <m/>
    <m/>
    <m/>
    <m/>
    <m/>
    <m/>
    <m/>
    <m/>
    <m/>
    <m/>
    <m/>
    <m/>
    <m/>
    <m/>
    <m/>
    <m/>
    <m/>
  </r>
  <r>
    <m/>
    <s v="V300032"/>
    <s v="2023-0007"/>
    <x v="49"/>
    <m/>
    <s v="Wagon"/>
    <n v="26"/>
    <s v="37 80 4694 521-8"/>
    <x v="16"/>
    <m/>
    <m/>
    <x v="8"/>
    <x v="5"/>
    <n v="1"/>
    <m/>
    <m/>
    <m/>
    <n v="1"/>
    <n v="0"/>
    <n v="1"/>
    <x v="1"/>
    <m/>
    <m/>
    <m/>
    <x v="3"/>
    <m/>
    <m/>
    <m/>
    <d v="2023-06-01T00:00:00"/>
    <d v="2028-06-01T00:00:00"/>
    <n v="1827"/>
    <x v="51"/>
    <m/>
    <m/>
    <m/>
    <m/>
    <s v="n.a."/>
    <m/>
    <m/>
    <n v="0"/>
    <n v="3"/>
    <m/>
    <d v="2028-03-01T00:00:00"/>
    <m/>
    <m/>
    <m/>
    <m/>
    <m/>
    <m/>
    <m/>
    <m/>
    <m/>
    <m/>
    <m/>
    <m/>
    <m/>
    <m/>
    <m/>
    <m/>
    <m/>
    <m/>
    <m/>
    <d v="2028-01-01T00:00:00"/>
    <m/>
    <n v="80000"/>
    <m/>
    <m/>
    <s v="Euro"/>
    <n v="34.3"/>
    <m/>
    <m/>
    <m/>
    <m/>
    <n v="23.19"/>
    <m/>
    <m/>
    <m/>
    <m/>
    <m/>
    <m/>
    <m/>
    <m/>
    <m/>
    <m/>
    <m/>
    <m/>
    <m/>
    <m/>
    <m/>
    <m/>
    <m/>
    <m/>
    <m/>
    <m/>
    <m/>
    <m/>
  </r>
  <r>
    <m/>
    <s v="V300032"/>
    <s v="2023-0007"/>
    <x v="49"/>
    <m/>
    <s v="Wagon"/>
    <n v="27"/>
    <s v="37 80 4694 523-4"/>
    <x v="16"/>
    <m/>
    <m/>
    <x v="8"/>
    <x v="5"/>
    <n v="1"/>
    <m/>
    <m/>
    <m/>
    <n v="1"/>
    <n v="0"/>
    <n v="1"/>
    <x v="1"/>
    <m/>
    <m/>
    <m/>
    <x v="3"/>
    <m/>
    <m/>
    <m/>
    <d v="2023-06-01T00:00:00"/>
    <d v="2028-06-01T00:00:00"/>
    <n v="1827"/>
    <x v="51"/>
    <m/>
    <m/>
    <m/>
    <m/>
    <s v="n.a."/>
    <m/>
    <m/>
    <n v="0"/>
    <n v="3"/>
    <m/>
    <d v="2028-03-01T00:00:00"/>
    <m/>
    <m/>
    <m/>
    <m/>
    <m/>
    <m/>
    <m/>
    <m/>
    <m/>
    <m/>
    <m/>
    <m/>
    <m/>
    <m/>
    <m/>
    <m/>
    <m/>
    <m/>
    <m/>
    <d v="2028-01-01T00:00:00"/>
    <m/>
    <n v="80000"/>
    <m/>
    <m/>
    <s v="Euro"/>
    <n v="34.3"/>
    <m/>
    <m/>
    <m/>
    <m/>
    <n v="23.19"/>
    <m/>
    <m/>
    <m/>
    <m/>
    <m/>
    <m/>
    <m/>
    <m/>
    <m/>
    <m/>
    <m/>
    <m/>
    <m/>
    <m/>
    <m/>
    <m/>
    <m/>
    <m/>
    <m/>
    <m/>
    <m/>
    <m/>
  </r>
  <r>
    <m/>
    <s v="V300032"/>
    <s v="2023-0007"/>
    <x v="49"/>
    <m/>
    <s v="Wagon"/>
    <n v="28"/>
    <s v="37 80 4694 524-2"/>
    <x v="16"/>
    <m/>
    <m/>
    <x v="8"/>
    <x v="5"/>
    <n v="1"/>
    <m/>
    <m/>
    <m/>
    <n v="1"/>
    <n v="0"/>
    <n v="1"/>
    <x v="1"/>
    <m/>
    <m/>
    <m/>
    <x v="3"/>
    <m/>
    <m/>
    <m/>
    <d v="2023-06-01T00:00:00"/>
    <d v="2028-06-01T00:00:00"/>
    <n v="1827"/>
    <x v="51"/>
    <m/>
    <m/>
    <m/>
    <m/>
    <s v="n.a."/>
    <m/>
    <m/>
    <n v="0"/>
    <n v="3"/>
    <m/>
    <d v="2028-03-01T00:00:00"/>
    <m/>
    <m/>
    <m/>
    <m/>
    <m/>
    <m/>
    <m/>
    <m/>
    <m/>
    <m/>
    <m/>
    <m/>
    <m/>
    <m/>
    <m/>
    <m/>
    <m/>
    <m/>
    <m/>
    <d v="2028-01-01T00:00:00"/>
    <m/>
    <n v="80000"/>
    <m/>
    <m/>
    <s v="Euro"/>
    <n v="34.3"/>
    <m/>
    <m/>
    <m/>
    <m/>
    <n v="23.19"/>
    <m/>
    <m/>
    <m/>
    <m/>
    <m/>
    <m/>
    <m/>
    <m/>
    <m/>
    <m/>
    <m/>
    <m/>
    <m/>
    <m/>
    <m/>
    <m/>
    <m/>
    <m/>
    <m/>
    <m/>
    <m/>
    <m/>
  </r>
  <r>
    <m/>
    <s v="V300032"/>
    <s v="2023-0007"/>
    <x v="49"/>
    <m/>
    <s v="Wagon"/>
    <n v="29"/>
    <s v="37 80 4694 525-9"/>
    <x v="16"/>
    <m/>
    <m/>
    <x v="8"/>
    <x v="5"/>
    <n v="1"/>
    <m/>
    <m/>
    <m/>
    <n v="1"/>
    <n v="0"/>
    <n v="1"/>
    <x v="1"/>
    <m/>
    <m/>
    <m/>
    <x v="3"/>
    <m/>
    <m/>
    <m/>
    <d v="2023-06-01T00:00:00"/>
    <d v="2028-06-01T00:00:00"/>
    <n v="1827"/>
    <x v="51"/>
    <m/>
    <m/>
    <m/>
    <m/>
    <s v="n.a."/>
    <m/>
    <m/>
    <n v="0"/>
    <n v="3"/>
    <m/>
    <d v="2028-03-01T00:00:00"/>
    <m/>
    <m/>
    <m/>
    <m/>
    <m/>
    <m/>
    <m/>
    <m/>
    <m/>
    <m/>
    <m/>
    <m/>
    <m/>
    <m/>
    <m/>
    <m/>
    <m/>
    <m/>
    <m/>
    <d v="2028-01-01T00:00:00"/>
    <m/>
    <n v="80000"/>
    <m/>
    <m/>
    <s v="Euro"/>
    <n v="34.3"/>
    <m/>
    <m/>
    <m/>
    <m/>
    <n v="23.19"/>
    <m/>
    <m/>
    <m/>
    <m/>
    <m/>
    <m/>
    <m/>
    <m/>
    <m/>
    <m/>
    <m/>
    <m/>
    <m/>
    <m/>
    <m/>
    <m/>
    <m/>
    <m/>
    <m/>
    <m/>
    <m/>
    <m/>
  </r>
  <r>
    <m/>
    <s v="V300032"/>
    <s v="2023-0007"/>
    <x v="49"/>
    <m/>
    <s v="Wagon"/>
    <n v="30"/>
    <s v="37 80 4694 526-7"/>
    <x v="16"/>
    <m/>
    <m/>
    <x v="8"/>
    <x v="5"/>
    <n v="1"/>
    <m/>
    <m/>
    <m/>
    <n v="1"/>
    <n v="0"/>
    <n v="1"/>
    <x v="1"/>
    <m/>
    <m/>
    <m/>
    <x v="3"/>
    <m/>
    <m/>
    <m/>
    <d v="2023-06-01T00:00:00"/>
    <d v="2028-06-01T00:00:00"/>
    <n v="1827"/>
    <x v="51"/>
    <m/>
    <m/>
    <m/>
    <m/>
    <s v="n.a."/>
    <m/>
    <m/>
    <n v="0"/>
    <n v="3"/>
    <m/>
    <d v="2028-03-01T00:00:00"/>
    <m/>
    <m/>
    <m/>
    <m/>
    <m/>
    <m/>
    <m/>
    <m/>
    <m/>
    <m/>
    <m/>
    <m/>
    <m/>
    <m/>
    <m/>
    <m/>
    <m/>
    <m/>
    <m/>
    <d v="2028-01-01T00:00:00"/>
    <m/>
    <n v="80000"/>
    <m/>
    <m/>
    <s v="Euro"/>
    <n v="34.3"/>
    <m/>
    <m/>
    <m/>
    <m/>
    <n v="23.19"/>
    <m/>
    <m/>
    <m/>
    <m/>
    <m/>
    <m/>
    <m/>
    <m/>
    <m/>
    <m/>
    <m/>
    <m/>
    <m/>
    <m/>
    <m/>
    <m/>
    <m/>
    <m/>
    <m/>
    <m/>
    <m/>
    <m/>
  </r>
  <r>
    <m/>
    <s v="V300032"/>
    <s v="2023-0007"/>
    <x v="49"/>
    <m/>
    <s v="Wagon"/>
    <n v="31"/>
    <s v="37 80 4694 527-5"/>
    <x v="16"/>
    <m/>
    <m/>
    <x v="8"/>
    <x v="5"/>
    <n v="1"/>
    <m/>
    <m/>
    <m/>
    <n v="1"/>
    <n v="0"/>
    <n v="1"/>
    <x v="1"/>
    <m/>
    <m/>
    <m/>
    <x v="3"/>
    <m/>
    <m/>
    <m/>
    <d v="2023-06-01T00:00:00"/>
    <d v="2028-06-01T00:00:00"/>
    <n v="1827"/>
    <x v="51"/>
    <m/>
    <m/>
    <m/>
    <m/>
    <s v="n.a."/>
    <m/>
    <m/>
    <n v="0"/>
    <n v="3"/>
    <m/>
    <d v="2028-03-01T00:00:00"/>
    <m/>
    <m/>
    <m/>
    <m/>
    <m/>
    <m/>
    <m/>
    <m/>
    <m/>
    <m/>
    <m/>
    <m/>
    <m/>
    <m/>
    <m/>
    <m/>
    <m/>
    <m/>
    <m/>
    <d v="2028-01-01T00:00:00"/>
    <m/>
    <n v="80000"/>
    <m/>
    <m/>
    <s v="Euro"/>
    <n v="34.3"/>
    <m/>
    <m/>
    <m/>
    <m/>
    <n v="23.19"/>
    <m/>
    <m/>
    <m/>
    <m/>
    <m/>
    <m/>
    <m/>
    <m/>
    <m/>
    <m/>
    <m/>
    <m/>
    <m/>
    <m/>
    <m/>
    <m/>
    <m/>
    <m/>
    <m/>
    <m/>
    <m/>
    <m/>
  </r>
  <r>
    <m/>
    <s v="V300032"/>
    <s v="2023-0007"/>
    <x v="49"/>
    <m/>
    <s v="Wagon"/>
    <n v="32"/>
    <s v="37 80 4694 528-3"/>
    <x v="16"/>
    <m/>
    <m/>
    <x v="8"/>
    <x v="5"/>
    <n v="1"/>
    <m/>
    <m/>
    <m/>
    <n v="1"/>
    <n v="0"/>
    <n v="1"/>
    <x v="1"/>
    <m/>
    <m/>
    <m/>
    <x v="3"/>
    <m/>
    <m/>
    <m/>
    <d v="2023-06-01T00:00:00"/>
    <d v="2028-06-01T00:00:00"/>
    <n v="1827"/>
    <x v="51"/>
    <m/>
    <m/>
    <m/>
    <m/>
    <s v="n.a."/>
    <m/>
    <m/>
    <n v="0"/>
    <n v="3"/>
    <m/>
    <d v="2028-03-01T00:00:00"/>
    <m/>
    <m/>
    <m/>
    <m/>
    <m/>
    <m/>
    <m/>
    <m/>
    <m/>
    <m/>
    <m/>
    <m/>
    <m/>
    <m/>
    <m/>
    <m/>
    <m/>
    <m/>
    <m/>
    <d v="2028-01-01T00:00:00"/>
    <m/>
    <n v="80000"/>
    <m/>
    <m/>
    <s v="Euro"/>
    <n v="34.3"/>
    <m/>
    <m/>
    <m/>
    <m/>
    <n v="23.19"/>
    <m/>
    <m/>
    <m/>
    <m/>
    <m/>
    <m/>
    <m/>
    <m/>
    <m/>
    <m/>
    <m/>
    <m/>
    <m/>
    <m/>
    <m/>
    <m/>
    <m/>
    <m/>
    <m/>
    <m/>
    <m/>
    <m/>
  </r>
  <r>
    <s v="LOA ok CMI 20.06.25"/>
    <s v="V300034"/>
    <s v="2023-0026"/>
    <x v="50"/>
    <m/>
    <s v="Header"/>
    <m/>
    <m/>
    <x v="16"/>
    <s v="HUN"/>
    <s v="East EU"/>
    <x v="8"/>
    <x v="0"/>
    <n v="60"/>
    <m/>
    <m/>
    <n v="0"/>
    <n v="60"/>
    <n v="0"/>
    <n v="30"/>
    <x v="3"/>
    <m/>
    <m/>
    <m/>
    <x v="3"/>
    <m/>
    <d v="2023-10-01T00:00:00"/>
    <d v="2026-09-30T00:00:00"/>
    <m/>
    <m/>
    <n v="1095"/>
    <x v="4"/>
    <m/>
    <m/>
    <m/>
    <m/>
    <s v="n.a."/>
    <m/>
    <m/>
    <n v="0"/>
    <n v="3"/>
    <m/>
    <m/>
    <m/>
    <n v="0"/>
    <n v="0"/>
    <n v="0"/>
    <m/>
    <m/>
    <m/>
    <m/>
    <n v="1095"/>
    <s v="B"/>
    <n v="64"/>
    <n v="1.4"/>
    <s v="CHE"/>
    <s v="3 Mths Cash Deposit"/>
    <s v="Y"/>
    <s v="N"/>
    <m/>
    <m/>
    <m/>
    <m/>
    <s v="Not Started"/>
    <n v="50000"/>
    <s v="N"/>
    <m/>
    <s v="Euro"/>
    <n v="25.63"/>
    <n v="-0.87"/>
    <n v="0"/>
    <m/>
    <n v="0"/>
    <n v="24.76"/>
    <n v="0"/>
    <m/>
    <m/>
    <n v="0.06"/>
    <n v="5.62"/>
    <n v="-0.09999999999999998"/>
    <n v="5.52"/>
    <n v="0.77"/>
    <n v="-0.77"/>
    <n v="0"/>
    <n v="19.24"/>
    <s v="0.00"/>
    <n v="19.24"/>
    <n v="1"/>
    <n v="0"/>
    <n v="19.24"/>
    <n v="18.36"/>
    <n v="3000000"/>
    <n v="0"/>
    <s v="N"/>
    <n v="0"/>
    <n v="540758.4"/>
  </r>
  <r>
    <m/>
    <s v="V300034"/>
    <s v="2023-0026"/>
    <x v="50"/>
    <n v="1"/>
    <s v="Batch"/>
    <m/>
    <m/>
    <x v="16"/>
    <s v="HUN"/>
    <s v="East EU"/>
    <x v="8"/>
    <x v="0"/>
    <n v="50"/>
    <m/>
    <m/>
    <n v="0"/>
    <n v="50"/>
    <n v="0"/>
    <n v="30"/>
    <x v="3"/>
    <m/>
    <m/>
    <m/>
    <x v="3"/>
    <m/>
    <m/>
    <m/>
    <d v="2023-09-19T00:00:00"/>
    <d v="2026-09-30T00:00:00"/>
    <m/>
    <x v="52"/>
    <m/>
    <m/>
    <m/>
    <m/>
    <s v="n.a."/>
    <m/>
    <m/>
    <n v="0"/>
    <n v="3"/>
    <m/>
    <m/>
    <n v="0"/>
    <m/>
    <m/>
    <m/>
    <m/>
    <m/>
    <m/>
    <m/>
    <m/>
    <s v="B"/>
    <m/>
    <n v="1.4"/>
    <s v="CHE"/>
    <s v="3 Mths Cash Deposit"/>
    <s v="Y"/>
    <s v="N"/>
    <n v="0"/>
    <n v="0"/>
    <m/>
    <m/>
    <m/>
    <n v="50000"/>
    <s v="N"/>
    <d v="1899-12-30T00:00:00"/>
    <s v="Euro"/>
    <n v="25.63"/>
    <n v="-0.87"/>
    <n v="0"/>
    <m/>
    <n v="0"/>
    <n v="24.76"/>
    <n v="0"/>
    <n v="0"/>
    <n v="0"/>
    <n v="0.06"/>
    <n v="5.62"/>
    <n v="-0.09999999999999998"/>
    <n v="5.52"/>
    <n v="0.77"/>
    <n v="-0.77"/>
    <n v="0"/>
    <n v="19.24"/>
    <s v="0.00"/>
    <n v="19.24"/>
    <n v="1"/>
    <n v="0"/>
    <n v="19.24"/>
    <n v="18.36"/>
    <n v="2500000"/>
    <n v="0"/>
    <s v="N"/>
    <n v="0"/>
    <n v="450632"/>
  </r>
  <r>
    <m/>
    <s v="V300034"/>
    <s v="2023-0026"/>
    <x v="50"/>
    <n v="1"/>
    <s v="Wagon"/>
    <n v="1"/>
    <e v="#N/A"/>
    <x v="16"/>
    <m/>
    <m/>
    <x v="8"/>
    <x v="0"/>
    <n v="1"/>
    <m/>
    <m/>
    <m/>
    <n v="1"/>
    <n v="0"/>
    <n v="0"/>
    <x v="1"/>
    <n v="0"/>
    <d v="1899-12-30T00:00:00"/>
    <d v="1899-12-30T00:00:00"/>
    <x v="0"/>
    <m/>
    <m/>
    <m/>
    <e v="#N/A"/>
    <d v="2026-09-30T00:00:00"/>
    <n v="1095"/>
    <x v="52"/>
    <m/>
    <m/>
    <m/>
    <m/>
    <s v="n.a."/>
    <m/>
    <m/>
    <n v="0"/>
    <n v="3"/>
    <m/>
    <e v="#N/A"/>
    <m/>
    <m/>
    <m/>
    <m/>
    <m/>
    <m/>
    <m/>
    <m/>
    <m/>
    <m/>
    <m/>
    <m/>
    <m/>
    <m/>
    <m/>
    <m/>
    <m/>
    <m/>
    <m/>
    <e v="#N/A"/>
    <m/>
    <n v="50000"/>
    <m/>
    <m/>
    <s v="Euro"/>
    <n v="25.63"/>
    <m/>
    <m/>
    <m/>
    <m/>
    <e v="#N/A"/>
    <m/>
    <m/>
    <m/>
    <m/>
    <m/>
    <m/>
    <m/>
    <m/>
    <m/>
    <m/>
    <m/>
    <m/>
    <m/>
    <m/>
    <m/>
    <m/>
    <m/>
    <m/>
    <m/>
    <m/>
    <m/>
    <m/>
  </r>
  <r>
    <m/>
    <s v="V300034"/>
    <s v="2023-0026"/>
    <x v="50"/>
    <n v="1"/>
    <s v="Wagon"/>
    <n v="64"/>
    <s v="37 80 4564 539-7"/>
    <x v="16"/>
    <m/>
    <m/>
    <x v="8"/>
    <x v="0"/>
    <n v="1"/>
    <m/>
    <m/>
    <m/>
    <n v="1"/>
    <n v="0"/>
    <n v="1"/>
    <x v="1"/>
    <n v="0"/>
    <d v="1899-12-30T00:00:00"/>
    <d v="1899-12-30T00:00:00"/>
    <x v="3"/>
    <m/>
    <m/>
    <m/>
    <d v="2024-12-01T00:00:00"/>
    <d v="2026-12-31T00:00:00"/>
    <n v="1095"/>
    <x v="4"/>
    <m/>
    <m/>
    <m/>
    <m/>
    <s v="n.a."/>
    <m/>
    <m/>
    <n v="0"/>
    <n v="3"/>
    <m/>
    <d v="2026-06-30T00:00:00"/>
    <m/>
    <m/>
    <m/>
    <m/>
    <m/>
    <m/>
    <m/>
    <m/>
    <m/>
    <m/>
    <m/>
    <m/>
    <m/>
    <m/>
    <m/>
    <m/>
    <m/>
    <m/>
    <m/>
    <d v="2026-04-30T00:00:00"/>
    <m/>
    <n v="50000"/>
    <m/>
    <m/>
    <s v="Euro"/>
    <n v="25.63"/>
    <m/>
    <m/>
    <m/>
    <m/>
    <n v="16.63"/>
    <m/>
    <m/>
    <m/>
    <m/>
    <m/>
    <m/>
    <m/>
    <m/>
    <m/>
    <m/>
    <m/>
    <m/>
    <m/>
    <m/>
    <m/>
    <m/>
    <m/>
    <m/>
    <m/>
    <m/>
    <m/>
    <m/>
  </r>
  <r>
    <m/>
    <s v="V300034"/>
    <s v="2023-0026"/>
    <x v="50"/>
    <n v="1"/>
    <s v="Wagon"/>
    <n v="3"/>
    <e v="#N/A"/>
    <x v="16"/>
    <m/>
    <m/>
    <x v="8"/>
    <x v="0"/>
    <n v="1"/>
    <m/>
    <m/>
    <m/>
    <n v="1"/>
    <n v="0"/>
    <n v="0"/>
    <x v="1"/>
    <n v="0"/>
    <d v="1899-12-30T00:00:00"/>
    <d v="1899-12-30T00:00:00"/>
    <x v="0"/>
    <m/>
    <m/>
    <m/>
    <e v="#N/A"/>
    <e v="#N/A"/>
    <n v="1095"/>
    <x v="1"/>
    <m/>
    <m/>
    <m/>
    <m/>
    <s v="n.a."/>
    <m/>
    <m/>
    <n v="0"/>
    <n v="3"/>
    <m/>
    <e v="#N/A"/>
    <m/>
    <m/>
    <m/>
    <m/>
    <m/>
    <m/>
    <m/>
    <m/>
    <m/>
    <m/>
    <m/>
    <m/>
    <m/>
    <m/>
    <m/>
    <m/>
    <m/>
    <m/>
    <m/>
    <e v="#N/A"/>
    <m/>
    <n v="50000"/>
    <m/>
    <m/>
    <s v="Euro"/>
    <n v="25.63"/>
    <m/>
    <m/>
    <m/>
    <m/>
    <e v="#N/A"/>
    <m/>
    <m/>
    <m/>
    <m/>
    <m/>
    <m/>
    <m/>
    <m/>
    <m/>
    <m/>
    <m/>
    <m/>
    <m/>
    <m/>
    <m/>
    <m/>
    <m/>
    <m/>
    <m/>
    <m/>
    <m/>
    <m/>
  </r>
  <r>
    <m/>
    <s v="V300034"/>
    <s v="2023-0026"/>
    <x v="50"/>
    <n v="1"/>
    <s v="Wagon"/>
    <n v="4"/>
    <e v="#N/A"/>
    <x v="16"/>
    <m/>
    <m/>
    <x v="8"/>
    <x v="0"/>
    <n v="1"/>
    <m/>
    <m/>
    <m/>
    <n v="1"/>
    <n v="0"/>
    <n v="0"/>
    <x v="1"/>
    <n v="0"/>
    <d v="1899-12-30T00:00:00"/>
    <d v="1899-12-30T00:00:00"/>
    <x v="0"/>
    <m/>
    <m/>
    <m/>
    <e v="#N/A"/>
    <e v="#N/A"/>
    <n v="1095"/>
    <x v="1"/>
    <m/>
    <m/>
    <m/>
    <m/>
    <s v="n.a."/>
    <m/>
    <m/>
    <n v="0"/>
    <n v="3"/>
    <m/>
    <e v="#N/A"/>
    <m/>
    <m/>
    <m/>
    <m/>
    <m/>
    <m/>
    <m/>
    <m/>
    <m/>
    <m/>
    <m/>
    <m/>
    <m/>
    <m/>
    <m/>
    <m/>
    <m/>
    <m/>
    <m/>
    <e v="#N/A"/>
    <m/>
    <n v="50000"/>
    <m/>
    <m/>
    <s v="Euro"/>
    <n v="25.63"/>
    <m/>
    <m/>
    <m/>
    <m/>
    <e v="#N/A"/>
    <m/>
    <m/>
    <m/>
    <m/>
    <m/>
    <m/>
    <m/>
    <m/>
    <m/>
    <m/>
    <m/>
    <m/>
    <m/>
    <m/>
    <m/>
    <m/>
    <m/>
    <m/>
    <m/>
    <m/>
    <m/>
    <m/>
  </r>
  <r>
    <m/>
    <s v="V300034"/>
    <s v="2023-0026"/>
    <x v="50"/>
    <n v="1"/>
    <s v="Wagon"/>
    <n v="5"/>
    <e v="#N/A"/>
    <x v="16"/>
    <m/>
    <m/>
    <x v="8"/>
    <x v="0"/>
    <n v="1"/>
    <m/>
    <m/>
    <m/>
    <n v="1"/>
    <n v="0"/>
    <n v="0"/>
    <x v="1"/>
    <n v="0"/>
    <d v="1899-12-30T00:00:00"/>
    <d v="1899-12-30T00:00:00"/>
    <x v="0"/>
    <m/>
    <m/>
    <m/>
    <e v="#N/A"/>
    <e v="#N/A"/>
    <n v="1095"/>
    <x v="1"/>
    <m/>
    <m/>
    <m/>
    <m/>
    <s v="n.a."/>
    <m/>
    <m/>
    <n v="0"/>
    <n v="3"/>
    <m/>
    <e v="#N/A"/>
    <m/>
    <m/>
    <m/>
    <m/>
    <m/>
    <m/>
    <m/>
    <m/>
    <m/>
    <m/>
    <m/>
    <m/>
    <m/>
    <m/>
    <m/>
    <m/>
    <m/>
    <m/>
    <m/>
    <e v="#N/A"/>
    <m/>
    <n v="50000"/>
    <m/>
    <m/>
    <s v="Euro"/>
    <n v="25.63"/>
    <m/>
    <m/>
    <m/>
    <m/>
    <e v="#N/A"/>
    <m/>
    <m/>
    <m/>
    <m/>
    <m/>
    <m/>
    <m/>
    <m/>
    <m/>
    <m/>
    <m/>
    <m/>
    <m/>
    <m/>
    <m/>
    <m/>
    <m/>
    <m/>
    <m/>
    <m/>
    <m/>
    <m/>
  </r>
  <r>
    <m/>
    <s v="V300034"/>
    <s v="2023-0026"/>
    <x v="50"/>
    <n v="1"/>
    <s v="Wagon"/>
    <n v="6"/>
    <e v="#N/A"/>
    <x v="16"/>
    <m/>
    <m/>
    <x v="8"/>
    <x v="0"/>
    <n v="1"/>
    <m/>
    <m/>
    <m/>
    <n v="1"/>
    <n v="0"/>
    <n v="0"/>
    <x v="1"/>
    <n v="0"/>
    <d v="1899-12-30T00:00:00"/>
    <d v="1899-12-30T00:00:00"/>
    <x v="0"/>
    <m/>
    <m/>
    <m/>
    <e v="#N/A"/>
    <e v="#N/A"/>
    <n v="1095"/>
    <x v="1"/>
    <m/>
    <m/>
    <m/>
    <m/>
    <s v="n.a."/>
    <m/>
    <m/>
    <n v="0"/>
    <n v="3"/>
    <m/>
    <e v="#N/A"/>
    <m/>
    <m/>
    <m/>
    <m/>
    <m/>
    <m/>
    <m/>
    <m/>
    <m/>
    <m/>
    <m/>
    <m/>
    <m/>
    <m/>
    <m/>
    <m/>
    <m/>
    <m/>
    <m/>
    <e v="#N/A"/>
    <m/>
    <n v="50000"/>
    <m/>
    <m/>
    <s v="Euro"/>
    <n v="25.63"/>
    <m/>
    <m/>
    <m/>
    <m/>
    <e v="#N/A"/>
    <m/>
    <m/>
    <m/>
    <m/>
    <m/>
    <m/>
    <m/>
    <m/>
    <m/>
    <m/>
    <m/>
    <m/>
    <m/>
    <m/>
    <m/>
    <m/>
    <m/>
    <m/>
    <m/>
    <m/>
    <m/>
    <m/>
  </r>
  <r>
    <m/>
    <s v="V300034"/>
    <s v="2023-0026"/>
    <x v="50"/>
    <n v="1"/>
    <s v="Wagon"/>
    <n v="7"/>
    <s v="37 80 4564 542-1"/>
    <x v="16"/>
    <m/>
    <m/>
    <x v="8"/>
    <x v="0"/>
    <n v="1"/>
    <m/>
    <m/>
    <m/>
    <n v="1"/>
    <n v="0"/>
    <n v="1"/>
    <x v="1"/>
    <n v="0"/>
    <d v="1899-12-30T00:00:00"/>
    <d v="1899-12-30T00:00:00"/>
    <x v="3"/>
    <m/>
    <m/>
    <m/>
    <d v="2023-09-19T00:00:00"/>
    <d v="2026-12-31T00:00:00"/>
    <n v="1095"/>
    <x v="4"/>
    <m/>
    <m/>
    <m/>
    <m/>
    <s v="n.a."/>
    <m/>
    <m/>
    <n v="0"/>
    <n v="3"/>
    <m/>
    <d v="2026-06-30T00:00:00"/>
    <m/>
    <m/>
    <m/>
    <m/>
    <m/>
    <m/>
    <m/>
    <m/>
    <m/>
    <m/>
    <m/>
    <m/>
    <m/>
    <m/>
    <m/>
    <m/>
    <m/>
    <m/>
    <m/>
    <d v="2026-04-30T00:00:00"/>
    <m/>
    <n v="50000"/>
    <m/>
    <m/>
    <s v="Euro"/>
    <n v="25.63"/>
    <m/>
    <m/>
    <m/>
    <m/>
    <n v="16.63"/>
    <m/>
    <m/>
    <m/>
    <m/>
    <m/>
    <m/>
    <m/>
    <m/>
    <m/>
    <m/>
    <m/>
    <m/>
    <m/>
    <m/>
    <m/>
    <m/>
    <m/>
    <m/>
    <m/>
    <m/>
    <m/>
    <m/>
  </r>
  <r>
    <m/>
    <s v="V300034"/>
    <s v="2023-0026"/>
    <x v="50"/>
    <n v="1"/>
    <s v="Wagon"/>
    <n v="8"/>
    <e v="#N/A"/>
    <x v="16"/>
    <m/>
    <m/>
    <x v="8"/>
    <x v="0"/>
    <n v="1"/>
    <m/>
    <m/>
    <m/>
    <n v="1"/>
    <n v="0"/>
    <n v="0"/>
    <x v="1"/>
    <n v="0"/>
    <d v="1899-12-30T00:00:00"/>
    <d v="1899-12-30T00:00:00"/>
    <x v="0"/>
    <m/>
    <m/>
    <m/>
    <e v="#N/A"/>
    <e v="#N/A"/>
    <n v="1095"/>
    <x v="1"/>
    <m/>
    <m/>
    <m/>
    <m/>
    <s v="n.a."/>
    <m/>
    <m/>
    <n v="0"/>
    <n v="3"/>
    <m/>
    <e v="#N/A"/>
    <m/>
    <m/>
    <m/>
    <m/>
    <m/>
    <m/>
    <m/>
    <m/>
    <m/>
    <m/>
    <m/>
    <m/>
    <m/>
    <m/>
    <m/>
    <m/>
    <m/>
    <m/>
    <m/>
    <e v="#N/A"/>
    <m/>
    <n v="50000"/>
    <m/>
    <m/>
    <s v="Euro"/>
    <n v="25.63"/>
    <m/>
    <m/>
    <m/>
    <m/>
    <e v="#N/A"/>
    <m/>
    <m/>
    <m/>
    <m/>
    <m/>
    <m/>
    <m/>
    <m/>
    <m/>
    <m/>
    <m/>
    <m/>
    <m/>
    <m/>
    <m/>
    <m/>
    <m/>
    <m/>
    <m/>
    <m/>
    <m/>
    <m/>
  </r>
  <r>
    <m/>
    <s v="V300034"/>
    <s v="2023-0026"/>
    <x v="50"/>
    <n v="1"/>
    <s v="Wagon"/>
    <n v="9"/>
    <e v="#N/A"/>
    <x v="16"/>
    <m/>
    <m/>
    <x v="8"/>
    <x v="0"/>
    <n v="1"/>
    <m/>
    <m/>
    <m/>
    <n v="1"/>
    <n v="0"/>
    <n v="0"/>
    <x v="1"/>
    <n v="0"/>
    <d v="1899-12-30T00:00:00"/>
    <d v="1899-12-30T00:00:00"/>
    <x v="0"/>
    <m/>
    <m/>
    <m/>
    <e v="#N/A"/>
    <e v="#N/A"/>
    <n v="1095"/>
    <x v="1"/>
    <m/>
    <m/>
    <m/>
    <m/>
    <s v="n.a."/>
    <m/>
    <m/>
    <n v="0"/>
    <n v="3"/>
    <m/>
    <e v="#N/A"/>
    <m/>
    <m/>
    <m/>
    <m/>
    <m/>
    <m/>
    <m/>
    <m/>
    <m/>
    <m/>
    <m/>
    <m/>
    <m/>
    <m/>
    <m/>
    <m/>
    <m/>
    <m/>
    <m/>
    <e v="#N/A"/>
    <m/>
    <n v="50000"/>
    <m/>
    <m/>
    <s v="Euro"/>
    <n v="25.63"/>
    <m/>
    <m/>
    <m/>
    <m/>
    <e v="#N/A"/>
    <m/>
    <m/>
    <m/>
    <m/>
    <m/>
    <m/>
    <m/>
    <m/>
    <m/>
    <m/>
    <m/>
    <m/>
    <m/>
    <m/>
    <m/>
    <m/>
    <m/>
    <m/>
    <m/>
    <m/>
    <m/>
    <m/>
  </r>
  <r>
    <m/>
    <s v="V300034"/>
    <s v="2023-0026"/>
    <x v="50"/>
    <n v="1"/>
    <s v="Wagon"/>
    <n v="10"/>
    <e v="#N/A"/>
    <x v="16"/>
    <m/>
    <m/>
    <x v="8"/>
    <x v="0"/>
    <n v="1"/>
    <m/>
    <m/>
    <m/>
    <n v="1"/>
    <n v="0"/>
    <n v="0"/>
    <x v="1"/>
    <n v="0"/>
    <d v="1899-12-30T00:00:00"/>
    <d v="1899-12-30T00:00:00"/>
    <x v="0"/>
    <m/>
    <m/>
    <m/>
    <e v="#N/A"/>
    <e v="#N/A"/>
    <n v="1095"/>
    <x v="1"/>
    <m/>
    <m/>
    <m/>
    <m/>
    <s v="n.a."/>
    <m/>
    <m/>
    <n v="0"/>
    <n v="3"/>
    <m/>
    <e v="#N/A"/>
    <m/>
    <m/>
    <m/>
    <m/>
    <m/>
    <m/>
    <m/>
    <m/>
    <m/>
    <m/>
    <m/>
    <m/>
    <m/>
    <m/>
    <m/>
    <m/>
    <m/>
    <m/>
    <m/>
    <e v="#N/A"/>
    <m/>
    <n v="50000"/>
    <m/>
    <m/>
    <s v="Euro"/>
    <n v="25.63"/>
    <m/>
    <m/>
    <m/>
    <m/>
    <e v="#N/A"/>
    <m/>
    <m/>
    <m/>
    <m/>
    <m/>
    <m/>
    <m/>
    <m/>
    <m/>
    <m/>
    <m/>
    <m/>
    <m/>
    <m/>
    <m/>
    <m/>
    <m/>
    <m/>
    <m/>
    <m/>
    <m/>
    <m/>
  </r>
  <r>
    <m/>
    <s v="V300034"/>
    <s v="2023-0026"/>
    <x v="50"/>
    <n v="1"/>
    <s v="Wagon"/>
    <n v="11"/>
    <e v="#N/A"/>
    <x v="16"/>
    <m/>
    <m/>
    <x v="8"/>
    <x v="0"/>
    <n v="1"/>
    <m/>
    <m/>
    <m/>
    <n v="1"/>
    <n v="0"/>
    <n v="0"/>
    <x v="1"/>
    <n v="0"/>
    <d v="1899-12-30T00:00:00"/>
    <d v="1899-12-30T00:00:00"/>
    <x v="0"/>
    <m/>
    <m/>
    <m/>
    <e v="#N/A"/>
    <e v="#N/A"/>
    <n v="1095"/>
    <x v="1"/>
    <m/>
    <m/>
    <m/>
    <m/>
    <s v="n.a."/>
    <m/>
    <m/>
    <n v="0"/>
    <n v="3"/>
    <m/>
    <e v="#N/A"/>
    <m/>
    <m/>
    <m/>
    <m/>
    <m/>
    <m/>
    <m/>
    <m/>
    <m/>
    <m/>
    <m/>
    <m/>
    <m/>
    <m/>
    <m/>
    <m/>
    <m/>
    <m/>
    <m/>
    <e v="#N/A"/>
    <m/>
    <n v="50000"/>
    <m/>
    <m/>
    <s v="Euro"/>
    <n v="25.63"/>
    <m/>
    <m/>
    <m/>
    <m/>
    <e v="#N/A"/>
    <m/>
    <m/>
    <m/>
    <m/>
    <m/>
    <m/>
    <m/>
    <m/>
    <m/>
    <m/>
    <m/>
    <m/>
    <m/>
    <m/>
    <m/>
    <m/>
    <m/>
    <m/>
    <m/>
    <m/>
    <m/>
    <m/>
  </r>
  <r>
    <m/>
    <s v="V300034"/>
    <s v="2023-0026"/>
    <x v="50"/>
    <n v="1"/>
    <s v="Wagon"/>
    <n v="12"/>
    <e v="#N/A"/>
    <x v="16"/>
    <m/>
    <m/>
    <x v="8"/>
    <x v="0"/>
    <n v="1"/>
    <m/>
    <m/>
    <m/>
    <n v="1"/>
    <n v="0"/>
    <n v="0"/>
    <x v="1"/>
    <n v="0"/>
    <d v="1899-12-30T00:00:00"/>
    <d v="1899-12-30T00:00:00"/>
    <x v="0"/>
    <m/>
    <m/>
    <m/>
    <e v="#N/A"/>
    <e v="#N/A"/>
    <n v="1095"/>
    <x v="1"/>
    <m/>
    <m/>
    <m/>
    <m/>
    <s v="n.a."/>
    <m/>
    <m/>
    <n v="0"/>
    <n v="3"/>
    <m/>
    <e v="#N/A"/>
    <m/>
    <m/>
    <m/>
    <m/>
    <m/>
    <m/>
    <m/>
    <m/>
    <m/>
    <m/>
    <m/>
    <m/>
    <m/>
    <m/>
    <m/>
    <m/>
    <m/>
    <m/>
    <m/>
    <e v="#N/A"/>
    <m/>
    <n v="50000"/>
    <m/>
    <m/>
    <s v="Euro"/>
    <n v="25.63"/>
    <m/>
    <m/>
    <m/>
    <m/>
    <e v="#N/A"/>
    <m/>
    <m/>
    <m/>
    <m/>
    <m/>
    <m/>
    <m/>
    <m/>
    <m/>
    <m/>
    <m/>
    <m/>
    <m/>
    <m/>
    <m/>
    <m/>
    <m/>
    <m/>
    <m/>
    <m/>
    <m/>
    <m/>
  </r>
  <r>
    <m/>
    <s v="V300034"/>
    <s v="2023-0026"/>
    <x v="50"/>
    <n v="1"/>
    <s v="Wagon"/>
    <n v="13"/>
    <s v="37 80 4564 547-0"/>
    <x v="16"/>
    <m/>
    <m/>
    <x v="8"/>
    <x v="0"/>
    <n v="1"/>
    <m/>
    <m/>
    <m/>
    <n v="1"/>
    <n v="0"/>
    <n v="1"/>
    <x v="1"/>
    <n v="0"/>
    <d v="1899-12-30T00:00:00"/>
    <d v="1899-12-30T00:00:00"/>
    <x v="3"/>
    <m/>
    <m/>
    <m/>
    <d v="2023-09-19T00:00:00"/>
    <d v="2026-12-31T00:00:00"/>
    <n v="1095"/>
    <x v="4"/>
    <m/>
    <m/>
    <m/>
    <m/>
    <s v="n.a."/>
    <m/>
    <m/>
    <n v="0"/>
    <n v="3"/>
    <m/>
    <d v="2026-06-30T00:00:00"/>
    <m/>
    <m/>
    <m/>
    <m/>
    <m/>
    <m/>
    <m/>
    <m/>
    <m/>
    <m/>
    <m/>
    <m/>
    <m/>
    <m/>
    <m/>
    <m/>
    <m/>
    <m/>
    <m/>
    <d v="2026-04-30T00:00:00"/>
    <m/>
    <n v="50000"/>
    <m/>
    <m/>
    <s v="Euro"/>
    <n v="25.63"/>
    <m/>
    <m/>
    <m/>
    <m/>
    <n v="16.63"/>
    <m/>
    <m/>
    <m/>
    <m/>
    <m/>
    <m/>
    <m/>
    <m/>
    <m/>
    <m/>
    <m/>
    <m/>
    <m/>
    <m/>
    <m/>
    <m/>
    <m/>
    <m/>
    <m/>
    <m/>
    <m/>
    <m/>
  </r>
  <r>
    <m/>
    <s v="V300034"/>
    <s v="2023-0026"/>
    <x v="50"/>
    <n v="1"/>
    <s v="Wagon"/>
    <n v="14"/>
    <s v="37 80 4564 548-8"/>
    <x v="16"/>
    <m/>
    <m/>
    <x v="8"/>
    <x v="0"/>
    <n v="1"/>
    <m/>
    <m/>
    <m/>
    <n v="1"/>
    <n v="0"/>
    <n v="1"/>
    <x v="1"/>
    <n v="0"/>
    <d v="1899-12-30T00:00:00"/>
    <d v="1899-12-30T00:00:00"/>
    <x v="3"/>
    <m/>
    <m/>
    <m/>
    <d v="2023-09-19T00:00:00"/>
    <d v="2026-12-31T00:00:00"/>
    <n v="1095"/>
    <x v="4"/>
    <m/>
    <m/>
    <m/>
    <m/>
    <s v="n.a."/>
    <m/>
    <m/>
    <n v="0"/>
    <n v="3"/>
    <m/>
    <d v="2026-06-30T00:00:00"/>
    <m/>
    <m/>
    <m/>
    <m/>
    <m/>
    <m/>
    <m/>
    <m/>
    <m/>
    <m/>
    <m/>
    <m/>
    <m/>
    <m/>
    <m/>
    <m/>
    <m/>
    <m/>
    <m/>
    <d v="2026-04-30T00:00:00"/>
    <m/>
    <n v="50000"/>
    <m/>
    <m/>
    <s v="Euro"/>
    <n v="25.63"/>
    <m/>
    <m/>
    <m/>
    <m/>
    <n v="16.63"/>
    <m/>
    <m/>
    <m/>
    <m/>
    <m/>
    <m/>
    <m/>
    <m/>
    <m/>
    <m/>
    <m/>
    <m/>
    <m/>
    <m/>
    <m/>
    <m/>
    <m/>
    <m/>
    <m/>
    <m/>
    <m/>
    <m/>
  </r>
  <r>
    <m/>
    <s v="V300034"/>
    <s v="2023-0026"/>
    <x v="50"/>
    <n v="1"/>
    <s v="Wagon"/>
    <n v="15"/>
    <e v="#N/A"/>
    <x v="16"/>
    <m/>
    <m/>
    <x v="8"/>
    <x v="0"/>
    <n v="1"/>
    <m/>
    <m/>
    <m/>
    <n v="1"/>
    <n v="0"/>
    <n v="0"/>
    <x v="1"/>
    <n v="0"/>
    <d v="1899-12-30T00:00:00"/>
    <d v="1899-12-30T00:00:00"/>
    <x v="0"/>
    <m/>
    <m/>
    <m/>
    <e v="#N/A"/>
    <e v="#N/A"/>
    <n v="1095"/>
    <x v="1"/>
    <m/>
    <m/>
    <m/>
    <m/>
    <s v="n.a."/>
    <m/>
    <m/>
    <n v="0"/>
    <n v="3"/>
    <m/>
    <e v="#N/A"/>
    <m/>
    <m/>
    <m/>
    <m/>
    <m/>
    <m/>
    <m/>
    <m/>
    <m/>
    <m/>
    <m/>
    <m/>
    <m/>
    <m/>
    <m/>
    <m/>
    <m/>
    <m/>
    <m/>
    <e v="#N/A"/>
    <m/>
    <n v="50000"/>
    <m/>
    <m/>
    <s v="Euro"/>
    <n v="25.63"/>
    <m/>
    <m/>
    <m/>
    <m/>
    <e v="#N/A"/>
    <m/>
    <m/>
    <m/>
    <m/>
    <m/>
    <m/>
    <m/>
    <m/>
    <m/>
    <m/>
    <m/>
    <m/>
    <m/>
    <m/>
    <m/>
    <m/>
    <m/>
    <m/>
    <m/>
    <m/>
    <m/>
    <m/>
  </r>
  <r>
    <m/>
    <s v="V300034"/>
    <s v="2023-0026"/>
    <x v="50"/>
    <n v="1"/>
    <s v="Wagon"/>
    <n v="16"/>
    <e v="#N/A"/>
    <x v="16"/>
    <m/>
    <m/>
    <x v="8"/>
    <x v="0"/>
    <n v="1"/>
    <m/>
    <m/>
    <m/>
    <n v="1"/>
    <n v="0"/>
    <n v="0"/>
    <x v="1"/>
    <n v="0"/>
    <d v="1899-12-30T00:00:00"/>
    <d v="1899-12-30T00:00:00"/>
    <x v="0"/>
    <m/>
    <m/>
    <m/>
    <e v="#N/A"/>
    <e v="#N/A"/>
    <n v="1095"/>
    <x v="1"/>
    <m/>
    <m/>
    <m/>
    <m/>
    <s v="n.a."/>
    <m/>
    <m/>
    <n v="0"/>
    <n v="3"/>
    <m/>
    <e v="#N/A"/>
    <m/>
    <m/>
    <m/>
    <m/>
    <m/>
    <m/>
    <m/>
    <m/>
    <m/>
    <m/>
    <m/>
    <m/>
    <m/>
    <m/>
    <m/>
    <m/>
    <m/>
    <m/>
    <m/>
    <e v="#N/A"/>
    <m/>
    <n v="50000"/>
    <m/>
    <m/>
    <s v="Euro"/>
    <n v="25.63"/>
    <m/>
    <m/>
    <m/>
    <m/>
    <e v="#N/A"/>
    <m/>
    <m/>
    <m/>
    <m/>
    <m/>
    <m/>
    <m/>
    <m/>
    <m/>
    <m/>
    <m/>
    <m/>
    <m/>
    <m/>
    <m/>
    <m/>
    <m/>
    <m/>
    <m/>
    <m/>
    <m/>
    <m/>
  </r>
  <r>
    <m/>
    <s v="V300034"/>
    <s v="2023-0026"/>
    <x v="50"/>
    <n v="1"/>
    <s v="Wagon"/>
    <n v="17"/>
    <s v="37 80 4564 552-0"/>
    <x v="16"/>
    <m/>
    <m/>
    <x v="8"/>
    <x v="0"/>
    <n v="1"/>
    <m/>
    <m/>
    <m/>
    <n v="1"/>
    <n v="0"/>
    <n v="1"/>
    <x v="1"/>
    <n v="0"/>
    <d v="1899-12-30T00:00:00"/>
    <d v="1899-12-30T00:00:00"/>
    <x v="3"/>
    <m/>
    <m/>
    <m/>
    <d v="2023-09-19T00:00:00"/>
    <d v="2026-12-31T00:00:00"/>
    <n v="1095"/>
    <x v="4"/>
    <m/>
    <m/>
    <m/>
    <m/>
    <s v="n.a."/>
    <m/>
    <m/>
    <n v="0"/>
    <n v="3"/>
    <m/>
    <d v="2026-06-30T00:00:00"/>
    <m/>
    <m/>
    <m/>
    <m/>
    <m/>
    <m/>
    <m/>
    <m/>
    <m/>
    <m/>
    <m/>
    <m/>
    <m/>
    <m/>
    <m/>
    <m/>
    <m/>
    <m/>
    <m/>
    <d v="2026-04-30T00:00:00"/>
    <m/>
    <n v="50000"/>
    <m/>
    <m/>
    <s v="Euro"/>
    <n v="25.63"/>
    <m/>
    <m/>
    <m/>
    <m/>
    <n v="16.63"/>
    <m/>
    <m/>
    <m/>
    <m/>
    <m/>
    <m/>
    <m/>
    <m/>
    <m/>
    <m/>
    <m/>
    <m/>
    <m/>
    <m/>
    <m/>
    <m/>
    <m/>
    <m/>
    <m/>
    <m/>
    <m/>
    <m/>
  </r>
  <r>
    <m/>
    <s v="V300034"/>
    <s v="2023-0026"/>
    <x v="50"/>
    <n v="1"/>
    <s v="Wagon"/>
    <n v="18"/>
    <s v="37 80 4564 553-8"/>
    <x v="16"/>
    <m/>
    <m/>
    <x v="8"/>
    <x v="0"/>
    <n v="1"/>
    <m/>
    <m/>
    <m/>
    <n v="1"/>
    <n v="0"/>
    <n v="1"/>
    <x v="1"/>
    <n v="0"/>
    <d v="1899-12-30T00:00:00"/>
    <d v="1899-12-30T00:00:00"/>
    <x v="3"/>
    <m/>
    <m/>
    <m/>
    <d v="2023-09-19T00:00:00"/>
    <d v="2026-12-31T00:00:00"/>
    <n v="1095"/>
    <x v="4"/>
    <m/>
    <m/>
    <m/>
    <m/>
    <s v="n.a."/>
    <m/>
    <m/>
    <n v="0"/>
    <n v="3"/>
    <m/>
    <d v="2026-06-30T00:00:00"/>
    <m/>
    <m/>
    <m/>
    <m/>
    <m/>
    <m/>
    <m/>
    <m/>
    <m/>
    <m/>
    <m/>
    <m/>
    <m/>
    <m/>
    <m/>
    <m/>
    <m/>
    <m/>
    <m/>
    <d v="2026-04-30T00:00:00"/>
    <m/>
    <n v="50000"/>
    <m/>
    <m/>
    <s v="Euro"/>
    <n v="25.63"/>
    <m/>
    <m/>
    <m/>
    <m/>
    <n v="16.63"/>
    <m/>
    <m/>
    <m/>
    <m/>
    <m/>
    <m/>
    <m/>
    <m/>
    <m/>
    <m/>
    <m/>
    <m/>
    <m/>
    <m/>
    <m/>
    <m/>
    <m/>
    <m/>
    <m/>
    <m/>
    <m/>
    <m/>
  </r>
  <r>
    <m/>
    <s v="V300034"/>
    <s v="2023-0026"/>
    <x v="50"/>
    <n v="1"/>
    <s v="Wagon"/>
    <n v="19"/>
    <s v="37 80 4564 554-6"/>
    <x v="16"/>
    <m/>
    <m/>
    <x v="8"/>
    <x v="0"/>
    <n v="1"/>
    <m/>
    <m/>
    <m/>
    <n v="1"/>
    <n v="0"/>
    <n v="1"/>
    <x v="1"/>
    <n v="0"/>
    <d v="1899-12-30T00:00:00"/>
    <d v="1899-12-30T00:00:00"/>
    <x v="3"/>
    <m/>
    <m/>
    <m/>
    <d v="2023-09-19T00:00:00"/>
    <d v="2026-12-31T00:00:00"/>
    <n v="1095"/>
    <x v="4"/>
    <m/>
    <m/>
    <m/>
    <m/>
    <s v="n.a."/>
    <m/>
    <m/>
    <n v="0"/>
    <n v="3"/>
    <m/>
    <d v="2026-06-30T00:00:00"/>
    <m/>
    <m/>
    <m/>
    <m/>
    <m/>
    <m/>
    <m/>
    <m/>
    <m/>
    <m/>
    <m/>
    <m/>
    <m/>
    <m/>
    <m/>
    <m/>
    <m/>
    <m/>
    <m/>
    <d v="2026-04-30T00:00:00"/>
    <m/>
    <n v="50000"/>
    <m/>
    <m/>
    <s v="Euro"/>
    <n v="25.63"/>
    <m/>
    <m/>
    <m/>
    <m/>
    <n v="16.63"/>
    <m/>
    <m/>
    <m/>
    <m/>
    <m/>
    <m/>
    <m/>
    <m/>
    <m/>
    <m/>
    <m/>
    <m/>
    <m/>
    <m/>
    <m/>
    <m/>
    <m/>
    <m/>
    <m/>
    <m/>
    <m/>
    <m/>
  </r>
  <r>
    <m/>
    <s v="V300034"/>
    <s v="2023-0026"/>
    <x v="50"/>
    <n v="1"/>
    <s v="Wagon"/>
    <n v="20"/>
    <s v="37 80 4564 555-3"/>
    <x v="16"/>
    <m/>
    <m/>
    <x v="8"/>
    <x v="0"/>
    <n v="1"/>
    <m/>
    <m/>
    <m/>
    <n v="1"/>
    <n v="0"/>
    <n v="1"/>
    <x v="1"/>
    <n v="0"/>
    <d v="1899-12-30T00:00:00"/>
    <d v="1899-12-30T00:00:00"/>
    <x v="3"/>
    <m/>
    <m/>
    <m/>
    <d v="2023-09-19T00:00:00"/>
    <d v="2026-12-31T00:00:00"/>
    <n v="1095"/>
    <x v="4"/>
    <m/>
    <m/>
    <m/>
    <m/>
    <s v="n.a."/>
    <m/>
    <m/>
    <n v="0"/>
    <n v="3"/>
    <m/>
    <d v="2026-06-30T00:00:00"/>
    <m/>
    <m/>
    <m/>
    <m/>
    <m/>
    <m/>
    <m/>
    <m/>
    <m/>
    <m/>
    <m/>
    <m/>
    <m/>
    <m/>
    <m/>
    <m/>
    <m/>
    <m/>
    <m/>
    <d v="2026-04-30T00:00:00"/>
    <m/>
    <n v="50000"/>
    <m/>
    <m/>
    <s v="Euro"/>
    <n v="25.63"/>
    <m/>
    <m/>
    <m/>
    <m/>
    <n v="16.63"/>
    <m/>
    <m/>
    <m/>
    <m/>
    <m/>
    <m/>
    <m/>
    <m/>
    <m/>
    <m/>
    <m/>
    <m/>
    <m/>
    <m/>
    <m/>
    <m/>
    <m/>
    <m/>
    <m/>
    <m/>
    <m/>
    <m/>
  </r>
  <r>
    <m/>
    <s v="V300034"/>
    <s v="2023-0026"/>
    <x v="50"/>
    <n v="1"/>
    <s v="Wagon"/>
    <n v="21"/>
    <s v="37 80 4564 556-1"/>
    <x v="16"/>
    <m/>
    <m/>
    <x v="8"/>
    <x v="0"/>
    <n v="1"/>
    <m/>
    <m/>
    <m/>
    <n v="1"/>
    <n v="0"/>
    <n v="1"/>
    <x v="1"/>
    <n v="0"/>
    <d v="1899-12-30T00:00:00"/>
    <d v="1899-12-30T00:00:00"/>
    <x v="3"/>
    <m/>
    <m/>
    <m/>
    <d v="2023-09-19T00:00:00"/>
    <d v="2026-12-31T00:00:00"/>
    <n v="1095"/>
    <x v="4"/>
    <m/>
    <m/>
    <m/>
    <m/>
    <s v="n.a."/>
    <m/>
    <m/>
    <n v="0"/>
    <n v="3"/>
    <m/>
    <d v="2026-06-30T00:00:00"/>
    <m/>
    <m/>
    <m/>
    <m/>
    <m/>
    <m/>
    <m/>
    <m/>
    <m/>
    <m/>
    <m/>
    <m/>
    <m/>
    <m/>
    <m/>
    <m/>
    <m/>
    <m/>
    <m/>
    <d v="2026-04-30T00:00:00"/>
    <m/>
    <n v="50000"/>
    <m/>
    <m/>
    <s v="Euro"/>
    <n v="25.63"/>
    <m/>
    <m/>
    <m/>
    <m/>
    <n v="16.63"/>
    <m/>
    <m/>
    <m/>
    <m/>
    <m/>
    <m/>
    <m/>
    <m/>
    <m/>
    <m/>
    <m/>
    <m/>
    <m/>
    <m/>
    <m/>
    <m/>
    <m/>
    <m/>
    <m/>
    <m/>
    <m/>
    <m/>
  </r>
  <r>
    <m/>
    <s v="V300034"/>
    <s v="2023-0026"/>
    <x v="50"/>
    <n v="1"/>
    <s v="Wagon"/>
    <n v="22"/>
    <e v="#N/A"/>
    <x v="16"/>
    <m/>
    <m/>
    <x v="8"/>
    <x v="0"/>
    <n v="1"/>
    <m/>
    <m/>
    <m/>
    <n v="1"/>
    <n v="0"/>
    <n v="0"/>
    <x v="1"/>
    <n v="0"/>
    <d v="1899-12-30T00:00:00"/>
    <d v="1899-12-30T00:00:00"/>
    <x v="0"/>
    <m/>
    <m/>
    <m/>
    <e v="#N/A"/>
    <e v="#N/A"/>
    <n v="1095"/>
    <x v="1"/>
    <m/>
    <m/>
    <m/>
    <m/>
    <s v="n.a."/>
    <m/>
    <m/>
    <n v="0"/>
    <n v="3"/>
    <m/>
    <e v="#N/A"/>
    <m/>
    <m/>
    <m/>
    <m/>
    <m/>
    <m/>
    <m/>
    <m/>
    <m/>
    <m/>
    <m/>
    <m/>
    <m/>
    <m/>
    <m/>
    <m/>
    <m/>
    <m/>
    <m/>
    <e v="#N/A"/>
    <m/>
    <n v="50000"/>
    <m/>
    <m/>
    <s v="Euro"/>
    <n v="25.63"/>
    <m/>
    <m/>
    <m/>
    <m/>
    <e v="#N/A"/>
    <m/>
    <m/>
    <m/>
    <m/>
    <m/>
    <m/>
    <m/>
    <m/>
    <m/>
    <m/>
    <m/>
    <m/>
    <m/>
    <m/>
    <m/>
    <m/>
    <m/>
    <m/>
    <m/>
    <m/>
    <m/>
    <m/>
  </r>
  <r>
    <m/>
    <s v="V300034"/>
    <s v="2023-0026"/>
    <x v="50"/>
    <n v="1"/>
    <s v="Wagon"/>
    <n v="23"/>
    <s v="37 80 4564 558-7"/>
    <x v="16"/>
    <m/>
    <m/>
    <x v="8"/>
    <x v="0"/>
    <n v="1"/>
    <m/>
    <m/>
    <m/>
    <n v="1"/>
    <n v="0"/>
    <n v="1"/>
    <x v="1"/>
    <n v="0"/>
    <d v="1899-12-30T00:00:00"/>
    <d v="1899-12-30T00:00:00"/>
    <x v="3"/>
    <m/>
    <m/>
    <m/>
    <d v="2023-09-19T00:00:00"/>
    <d v="2026-12-31T00:00:00"/>
    <n v="1095"/>
    <x v="4"/>
    <m/>
    <m/>
    <m/>
    <m/>
    <s v="n.a."/>
    <m/>
    <m/>
    <n v="0"/>
    <n v="3"/>
    <m/>
    <d v="2026-06-30T00:00:00"/>
    <m/>
    <m/>
    <m/>
    <m/>
    <m/>
    <m/>
    <m/>
    <m/>
    <m/>
    <m/>
    <m/>
    <m/>
    <m/>
    <m/>
    <m/>
    <m/>
    <m/>
    <m/>
    <m/>
    <d v="2026-04-30T00:00:00"/>
    <m/>
    <n v="50000"/>
    <m/>
    <m/>
    <s v="Euro"/>
    <n v="25.63"/>
    <m/>
    <m/>
    <m/>
    <m/>
    <n v="16.63"/>
    <m/>
    <m/>
    <m/>
    <m/>
    <m/>
    <m/>
    <m/>
    <m/>
    <m/>
    <m/>
    <m/>
    <m/>
    <m/>
    <m/>
    <m/>
    <m/>
    <m/>
    <m/>
    <m/>
    <m/>
    <m/>
    <m/>
  </r>
  <r>
    <m/>
    <s v="V300034"/>
    <s v="2023-0026"/>
    <x v="50"/>
    <n v="1"/>
    <s v="Wagon"/>
    <n v="24"/>
    <s v="37 80 4564 559-5"/>
    <x v="16"/>
    <m/>
    <m/>
    <x v="8"/>
    <x v="0"/>
    <n v="1"/>
    <m/>
    <m/>
    <m/>
    <n v="1"/>
    <n v="0"/>
    <n v="1"/>
    <x v="1"/>
    <n v="0"/>
    <d v="1899-12-30T00:00:00"/>
    <d v="1899-12-30T00:00:00"/>
    <x v="3"/>
    <m/>
    <m/>
    <m/>
    <d v="2023-09-19T00:00:00"/>
    <d v="2026-12-31T00:00:00"/>
    <n v="1095"/>
    <x v="4"/>
    <m/>
    <m/>
    <m/>
    <m/>
    <s v="n.a."/>
    <m/>
    <m/>
    <n v="0"/>
    <n v="3"/>
    <m/>
    <d v="2026-06-30T00:00:00"/>
    <m/>
    <m/>
    <m/>
    <m/>
    <m/>
    <m/>
    <m/>
    <m/>
    <m/>
    <m/>
    <m/>
    <m/>
    <m/>
    <m/>
    <m/>
    <m/>
    <m/>
    <m/>
    <m/>
    <d v="2026-04-30T00:00:00"/>
    <m/>
    <n v="50000"/>
    <m/>
    <m/>
    <s v="Euro"/>
    <n v="25.63"/>
    <m/>
    <m/>
    <m/>
    <m/>
    <n v="16.63"/>
    <m/>
    <m/>
    <m/>
    <m/>
    <m/>
    <m/>
    <m/>
    <m/>
    <m/>
    <m/>
    <m/>
    <m/>
    <m/>
    <m/>
    <m/>
    <m/>
    <m/>
    <m/>
    <m/>
    <m/>
    <m/>
    <m/>
  </r>
  <r>
    <m/>
    <s v="V300034"/>
    <s v="2023-0026"/>
    <x v="50"/>
    <n v="1"/>
    <s v="Wagon"/>
    <n v="25"/>
    <s v="37 80 4564 560-3"/>
    <x v="16"/>
    <m/>
    <m/>
    <x v="8"/>
    <x v="0"/>
    <n v="1"/>
    <m/>
    <m/>
    <m/>
    <n v="1"/>
    <n v="0"/>
    <n v="1"/>
    <x v="1"/>
    <n v="0"/>
    <d v="1899-12-30T00:00:00"/>
    <d v="1899-12-30T00:00:00"/>
    <x v="3"/>
    <m/>
    <m/>
    <m/>
    <d v="2023-09-19T00:00:00"/>
    <d v="2026-12-31T00:00:00"/>
    <n v="1095"/>
    <x v="4"/>
    <m/>
    <m/>
    <m/>
    <m/>
    <s v="n.a."/>
    <m/>
    <m/>
    <n v="0"/>
    <n v="3"/>
    <m/>
    <d v="2026-06-30T00:00:00"/>
    <m/>
    <m/>
    <m/>
    <m/>
    <m/>
    <m/>
    <m/>
    <m/>
    <m/>
    <m/>
    <m/>
    <m/>
    <m/>
    <m/>
    <m/>
    <m/>
    <m/>
    <m/>
    <m/>
    <d v="2026-04-30T00:00:00"/>
    <m/>
    <n v="50000"/>
    <m/>
    <m/>
    <s v="Euro"/>
    <n v="25.63"/>
    <m/>
    <m/>
    <m/>
    <m/>
    <n v="16.63"/>
    <m/>
    <m/>
    <m/>
    <m/>
    <m/>
    <m/>
    <m/>
    <m/>
    <m/>
    <m/>
    <m/>
    <m/>
    <m/>
    <m/>
    <m/>
    <m/>
    <m/>
    <m/>
    <m/>
    <m/>
    <m/>
    <m/>
  </r>
  <r>
    <m/>
    <s v="V300034"/>
    <s v="2023-0026"/>
    <x v="50"/>
    <n v="1"/>
    <s v="Wagon"/>
    <n v="26"/>
    <s v="37 80 4564 561-1"/>
    <x v="16"/>
    <m/>
    <m/>
    <x v="8"/>
    <x v="0"/>
    <n v="1"/>
    <m/>
    <m/>
    <m/>
    <n v="1"/>
    <n v="0"/>
    <n v="1"/>
    <x v="1"/>
    <n v="0"/>
    <d v="1899-12-30T00:00:00"/>
    <d v="1899-12-30T00:00:00"/>
    <x v="3"/>
    <m/>
    <m/>
    <m/>
    <d v="2023-09-19T00:00:00"/>
    <d v="2026-12-31T00:00:00"/>
    <n v="1095"/>
    <x v="4"/>
    <m/>
    <m/>
    <m/>
    <m/>
    <s v="n.a."/>
    <m/>
    <m/>
    <n v="0"/>
    <n v="3"/>
    <m/>
    <d v="2026-06-30T00:00:00"/>
    <m/>
    <m/>
    <m/>
    <m/>
    <m/>
    <m/>
    <m/>
    <m/>
    <m/>
    <m/>
    <m/>
    <m/>
    <m/>
    <m/>
    <m/>
    <m/>
    <m/>
    <m/>
    <m/>
    <d v="2026-04-30T00:00:00"/>
    <m/>
    <n v="50000"/>
    <m/>
    <m/>
    <s v="Euro"/>
    <n v="25.63"/>
    <m/>
    <m/>
    <m/>
    <m/>
    <n v="16.63"/>
    <m/>
    <m/>
    <m/>
    <m/>
    <m/>
    <m/>
    <m/>
    <m/>
    <m/>
    <m/>
    <m/>
    <m/>
    <m/>
    <m/>
    <m/>
    <m/>
    <m/>
    <m/>
    <m/>
    <m/>
    <m/>
    <m/>
  </r>
  <r>
    <m/>
    <s v="V300034"/>
    <s v="2023-0026"/>
    <x v="50"/>
    <n v="1"/>
    <s v="Wagon"/>
    <n v="27"/>
    <e v="#N/A"/>
    <x v="16"/>
    <m/>
    <m/>
    <x v="8"/>
    <x v="0"/>
    <n v="1"/>
    <m/>
    <m/>
    <m/>
    <n v="1"/>
    <n v="0"/>
    <n v="0"/>
    <x v="1"/>
    <n v="0"/>
    <d v="1899-12-30T00:00:00"/>
    <d v="1899-12-30T00:00:00"/>
    <x v="0"/>
    <m/>
    <m/>
    <m/>
    <e v="#N/A"/>
    <e v="#N/A"/>
    <n v="1095"/>
    <x v="1"/>
    <m/>
    <m/>
    <m/>
    <m/>
    <s v="n.a."/>
    <m/>
    <m/>
    <n v="0"/>
    <n v="3"/>
    <m/>
    <e v="#N/A"/>
    <m/>
    <m/>
    <m/>
    <m/>
    <m/>
    <m/>
    <m/>
    <m/>
    <m/>
    <m/>
    <m/>
    <m/>
    <m/>
    <m/>
    <m/>
    <m/>
    <m/>
    <m/>
    <m/>
    <e v="#N/A"/>
    <m/>
    <n v="50000"/>
    <m/>
    <m/>
    <s v="Euro"/>
    <n v="25.63"/>
    <m/>
    <m/>
    <m/>
    <m/>
    <e v="#N/A"/>
    <m/>
    <m/>
    <m/>
    <m/>
    <m/>
    <m/>
    <m/>
    <m/>
    <m/>
    <m/>
    <m/>
    <m/>
    <m/>
    <m/>
    <m/>
    <m/>
    <m/>
    <m/>
    <m/>
    <m/>
    <m/>
    <m/>
  </r>
  <r>
    <m/>
    <s v="V300034"/>
    <s v="2023-0026"/>
    <x v="50"/>
    <n v="1"/>
    <s v="Wagon"/>
    <n v="28"/>
    <s v="37 80 4564 563-7"/>
    <x v="16"/>
    <m/>
    <m/>
    <x v="8"/>
    <x v="0"/>
    <n v="1"/>
    <m/>
    <m/>
    <m/>
    <n v="1"/>
    <n v="0"/>
    <n v="1"/>
    <x v="1"/>
    <n v="0"/>
    <d v="1899-12-30T00:00:00"/>
    <d v="1899-12-30T00:00:00"/>
    <x v="3"/>
    <m/>
    <m/>
    <m/>
    <d v="2023-09-19T00:00:00"/>
    <d v="2026-12-31T00:00:00"/>
    <n v="1095"/>
    <x v="4"/>
    <m/>
    <m/>
    <m/>
    <m/>
    <s v="n.a."/>
    <m/>
    <m/>
    <n v="0"/>
    <n v="3"/>
    <m/>
    <d v="2026-06-30T00:00:00"/>
    <m/>
    <m/>
    <m/>
    <m/>
    <m/>
    <m/>
    <m/>
    <m/>
    <m/>
    <m/>
    <m/>
    <m/>
    <m/>
    <m/>
    <m/>
    <m/>
    <m/>
    <m/>
    <m/>
    <d v="2026-04-30T00:00:00"/>
    <m/>
    <n v="50000"/>
    <m/>
    <m/>
    <s v="Euro"/>
    <n v="25.63"/>
    <m/>
    <m/>
    <m/>
    <m/>
    <n v="16.63"/>
    <m/>
    <m/>
    <m/>
    <m/>
    <m/>
    <m/>
    <m/>
    <m/>
    <m/>
    <m/>
    <m/>
    <m/>
    <m/>
    <m/>
    <m/>
    <m/>
    <m/>
    <m/>
    <m/>
    <m/>
    <m/>
    <m/>
  </r>
  <r>
    <m/>
    <s v="V300034"/>
    <s v="2023-0026"/>
    <x v="50"/>
    <n v="1"/>
    <s v="Wagon"/>
    <n v="29"/>
    <e v="#N/A"/>
    <x v="16"/>
    <m/>
    <m/>
    <x v="8"/>
    <x v="0"/>
    <n v="1"/>
    <m/>
    <m/>
    <m/>
    <n v="1"/>
    <n v="0"/>
    <n v="0"/>
    <x v="1"/>
    <n v="0"/>
    <d v="1899-12-30T00:00:00"/>
    <d v="1899-12-30T00:00:00"/>
    <x v="0"/>
    <m/>
    <m/>
    <m/>
    <e v="#N/A"/>
    <e v="#N/A"/>
    <n v="1095"/>
    <x v="1"/>
    <m/>
    <m/>
    <m/>
    <m/>
    <s v="n.a."/>
    <m/>
    <m/>
    <n v="0"/>
    <n v="3"/>
    <m/>
    <e v="#N/A"/>
    <m/>
    <m/>
    <m/>
    <m/>
    <m/>
    <m/>
    <m/>
    <m/>
    <m/>
    <m/>
    <m/>
    <m/>
    <m/>
    <m/>
    <m/>
    <m/>
    <m/>
    <m/>
    <m/>
    <e v="#N/A"/>
    <m/>
    <n v="50000"/>
    <m/>
    <m/>
    <s v="Euro"/>
    <n v="25.63"/>
    <m/>
    <m/>
    <m/>
    <m/>
    <e v="#N/A"/>
    <m/>
    <m/>
    <m/>
    <m/>
    <m/>
    <m/>
    <m/>
    <m/>
    <m/>
    <m/>
    <m/>
    <m/>
    <m/>
    <m/>
    <m/>
    <m/>
    <m/>
    <m/>
    <m/>
    <m/>
    <m/>
    <m/>
  </r>
  <r>
    <m/>
    <s v="V300034"/>
    <s v="2023-0026"/>
    <x v="50"/>
    <n v="1"/>
    <s v="Wagon"/>
    <n v="30"/>
    <s v="37 80 4564 565-2"/>
    <x v="16"/>
    <m/>
    <m/>
    <x v="8"/>
    <x v="0"/>
    <n v="1"/>
    <m/>
    <m/>
    <m/>
    <n v="1"/>
    <n v="0"/>
    <n v="1"/>
    <x v="1"/>
    <n v="0"/>
    <d v="1899-12-30T00:00:00"/>
    <d v="1899-12-30T00:00:00"/>
    <x v="3"/>
    <m/>
    <m/>
    <m/>
    <d v="2023-09-19T00:00:00"/>
    <d v="2026-12-31T00:00:00"/>
    <n v="1095"/>
    <x v="4"/>
    <m/>
    <m/>
    <m/>
    <m/>
    <s v="n.a."/>
    <m/>
    <m/>
    <n v="0"/>
    <n v="3"/>
    <m/>
    <d v="2026-06-30T00:00:00"/>
    <m/>
    <m/>
    <m/>
    <m/>
    <m/>
    <m/>
    <m/>
    <m/>
    <m/>
    <m/>
    <m/>
    <m/>
    <m/>
    <m/>
    <m/>
    <m/>
    <m/>
    <m/>
    <m/>
    <d v="2026-04-30T00:00:00"/>
    <m/>
    <n v="50000"/>
    <m/>
    <m/>
    <s v="Euro"/>
    <n v="25.63"/>
    <m/>
    <m/>
    <m/>
    <m/>
    <n v="16.63"/>
    <m/>
    <m/>
    <m/>
    <m/>
    <m/>
    <m/>
    <m/>
    <m/>
    <m/>
    <m/>
    <m/>
    <m/>
    <m/>
    <m/>
    <m/>
    <m/>
    <m/>
    <m/>
    <m/>
    <m/>
    <m/>
    <m/>
  </r>
  <r>
    <m/>
    <s v="V300034"/>
    <s v="2023-0026"/>
    <x v="50"/>
    <n v="1"/>
    <s v="Wagon"/>
    <n v="31"/>
    <e v="#N/A"/>
    <x v="16"/>
    <m/>
    <m/>
    <x v="8"/>
    <x v="0"/>
    <n v="1"/>
    <m/>
    <m/>
    <m/>
    <n v="1"/>
    <n v="0"/>
    <n v="0"/>
    <x v="1"/>
    <n v="0"/>
    <d v="1899-12-30T00:00:00"/>
    <d v="1899-12-30T00:00:00"/>
    <x v="0"/>
    <m/>
    <m/>
    <m/>
    <e v="#N/A"/>
    <e v="#N/A"/>
    <n v="1095"/>
    <x v="1"/>
    <m/>
    <m/>
    <m/>
    <m/>
    <s v="n.a."/>
    <m/>
    <m/>
    <n v="0"/>
    <n v="3"/>
    <m/>
    <e v="#N/A"/>
    <m/>
    <m/>
    <m/>
    <m/>
    <m/>
    <m/>
    <m/>
    <m/>
    <m/>
    <m/>
    <m/>
    <m/>
    <m/>
    <m/>
    <m/>
    <m/>
    <m/>
    <m/>
    <m/>
    <e v="#N/A"/>
    <m/>
    <n v="50000"/>
    <m/>
    <m/>
    <s v="Euro"/>
    <n v="25.63"/>
    <m/>
    <m/>
    <m/>
    <m/>
    <e v="#N/A"/>
    <m/>
    <m/>
    <m/>
    <m/>
    <m/>
    <m/>
    <m/>
    <m/>
    <m/>
    <m/>
    <m/>
    <m/>
    <m/>
    <m/>
    <m/>
    <m/>
    <m/>
    <m/>
    <m/>
    <m/>
    <m/>
    <m/>
  </r>
  <r>
    <m/>
    <s v="V300034"/>
    <s v="2023-0026"/>
    <x v="50"/>
    <n v="1"/>
    <s v="Wagon"/>
    <n v="32"/>
    <e v="#N/A"/>
    <x v="16"/>
    <m/>
    <m/>
    <x v="8"/>
    <x v="0"/>
    <n v="1"/>
    <m/>
    <m/>
    <m/>
    <n v="1"/>
    <n v="0"/>
    <n v="0"/>
    <x v="1"/>
    <n v="0"/>
    <d v="1899-12-30T00:00:00"/>
    <d v="1899-12-30T00:00:00"/>
    <x v="0"/>
    <m/>
    <m/>
    <m/>
    <e v="#N/A"/>
    <e v="#N/A"/>
    <n v="1095"/>
    <x v="1"/>
    <m/>
    <m/>
    <m/>
    <m/>
    <s v="n.a."/>
    <m/>
    <m/>
    <n v="0"/>
    <n v="3"/>
    <m/>
    <e v="#N/A"/>
    <m/>
    <m/>
    <m/>
    <m/>
    <m/>
    <m/>
    <m/>
    <m/>
    <m/>
    <m/>
    <m/>
    <m/>
    <m/>
    <m/>
    <m/>
    <m/>
    <m/>
    <m/>
    <m/>
    <e v="#N/A"/>
    <m/>
    <n v="50000"/>
    <m/>
    <m/>
    <s v="Euro"/>
    <n v="25.63"/>
    <m/>
    <m/>
    <m/>
    <m/>
    <e v="#N/A"/>
    <m/>
    <m/>
    <m/>
    <m/>
    <m/>
    <m/>
    <m/>
    <m/>
    <m/>
    <m/>
    <m/>
    <m/>
    <m/>
    <m/>
    <m/>
    <m/>
    <m/>
    <m/>
    <m/>
    <m/>
    <m/>
    <m/>
  </r>
  <r>
    <m/>
    <s v="V300034"/>
    <s v="2023-0026"/>
    <x v="50"/>
    <n v="1"/>
    <s v="Wagon"/>
    <n v="33"/>
    <s v="37 80 4564 568-6"/>
    <x v="16"/>
    <m/>
    <m/>
    <x v="8"/>
    <x v="0"/>
    <n v="1"/>
    <m/>
    <m/>
    <m/>
    <n v="1"/>
    <n v="0"/>
    <n v="1"/>
    <x v="1"/>
    <n v="0"/>
    <d v="1899-12-30T00:00:00"/>
    <d v="1899-12-30T00:00:00"/>
    <x v="3"/>
    <m/>
    <m/>
    <m/>
    <d v="2023-09-19T00:00:00"/>
    <d v="2026-12-31T00:00:00"/>
    <n v="1095"/>
    <x v="4"/>
    <m/>
    <m/>
    <m/>
    <m/>
    <s v="n.a."/>
    <m/>
    <m/>
    <n v="0"/>
    <n v="3"/>
    <m/>
    <d v="2026-06-30T00:00:00"/>
    <m/>
    <m/>
    <m/>
    <m/>
    <m/>
    <m/>
    <m/>
    <m/>
    <m/>
    <m/>
    <m/>
    <m/>
    <m/>
    <m/>
    <m/>
    <m/>
    <m/>
    <m/>
    <m/>
    <d v="2026-04-30T00:00:00"/>
    <m/>
    <n v="50000"/>
    <m/>
    <m/>
    <s v="Euro"/>
    <n v="25.63"/>
    <m/>
    <m/>
    <m/>
    <m/>
    <n v="16.63"/>
    <m/>
    <m/>
    <m/>
    <m/>
    <m/>
    <m/>
    <m/>
    <m/>
    <m/>
    <m/>
    <m/>
    <m/>
    <m/>
    <m/>
    <m/>
    <m/>
    <m/>
    <m/>
    <m/>
    <m/>
    <m/>
    <m/>
  </r>
  <r>
    <m/>
    <s v="V300034"/>
    <s v="2023-0026"/>
    <x v="50"/>
    <n v="1"/>
    <s v="Wagon"/>
    <n v="34"/>
    <s v="37 80 4564 569-4"/>
    <x v="16"/>
    <m/>
    <m/>
    <x v="8"/>
    <x v="0"/>
    <n v="1"/>
    <m/>
    <m/>
    <m/>
    <n v="1"/>
    <n v="0"/>
    <n v="1"/>
    <x v="1"/>
    <n v="0"/>
    <d v="1899-12-30T00:00:00"/>
    <d v="1899-12-30T00:00:00"/>
    <x v="3"/>
    <m/>
    <m/>
    <m/>
    <d v="2023-09-19T00:00:00"/>
    <d v="2026-12-31T00:00:00"/>
    <n v="1095"/>
    <x v="4"/>
    <m/>
    <m/>
    <m/>
    <m/>
    <s v="n.a."/>
    <m/>
    <m/>
    <n v="0"/>
    <n v="3"/>
    <m/>
    <d v="2026-06-30T00:00:00"/>
    <m/>
    <m/>
    <m/>
    <m/>
    <m/>
    <m/>
    <m/>
    <m/>
    <m/>
    <m/>
    <m/>
    <m/>
    <m/>
    <m/>
    <m/>
    <m/>
    <m/>
    <m/>
    <m/>
    <d v="2026-04-30T00:00:00"/>
    <m/>
    <n v="50000"/>
    <m/>
    <m/>
    <s v="Euro"/>
    <n v="25.63"/>
    <m/>
    <m/>
    <m/>
    <m/>
    <n v="16.63"/>
    <m/>
    <m/>
    <m/>
    <m/>
    <m/>
    <m/>
    <m/>
    <m/>
    <m/>
    <m/>
    <m/>
    <m/>
    <m/>
    <m/>
    <m/>
    <m/>
    <m/>
    <m/>
    <m/>
    <m/>
    <m/>
    <m/>
  </r>
  <r>
    <m/>
    <s v="V300034"/>
    <s v="2023-0026"/>
    <x v="50"/>
    <n v="1"/>
    <s v="Wagon"/>
    <n v="35"/>
    <s v="37 80 4564 570-2"/>
    <x v="16"/>
    <m/>
    <m/>
    <x v="8"/>
    <x v="0"/>
    <n v="1"/>
    <m/>
    <m/>
    <m/>
    <n v="1"/>
    <n v="0"/>
    <n v="1"/>
    <x v="1"/>
    <n v="0"/>
    <d v="1899-12-30T00:00:00"/>
    <d v="1899-12-30T00:00:00"/>
    <x v="3"/>
    <m/>
    <m/>
    <m/>
    <d v="2023-09-19T00:00:00"/>
    <d v="2026-12-31T00:00:00"/>
    <n v="1095"/>
    <x v="4"/>
    <m/>
    <m/>
    <m/>
    <m/>
    <s v="n.a."/>
    <m/>
    <m/>
    <n v="0"/>
    <n v="3"/>
    <m/>
    <d v="2026-06-30T00:00:00"/>
    <m/>
    <m/>
    <m/>
    <m/>
    <m/>
    <m/>
    <m/>
    <m/>
    <m/>
    <m/>
    <m/>
    <m/>
    <m/>
    <m/>
    <m/>
    <m/>
    <m/>
    <m/>
    <m/>
    <d v="2026-04-30T00:00:00"/>
    <m/>
    <n v="50000"/>
    <m/>
    <m/>
    <s v="Euro"/>
    <n v="25.63"/>
    <m/>
    <m/>
    <m/>
    <m/>
    <n v="16.63"/>
    <m/>
    <m/>
    <m/>
    <m/>
    <m/>
    <m/>
    <m/>
    <m/>
    <m/>
    <m/>
    <m/>
    <m/>
    <m/>
    <m/>
    <m/>
    <m/>
    <m/>
    <m/>
    <m/>
    <m/>
    <m/>
    <m/>
  </r>
  <r>
    <m/>
    <s v="V300034"/>
    <s v="2023-0026"/>
    <x v="50"/>
    <n v="1"/>
    <s v="Wagon"/>
    <n v="36"/>
    <s v="37 80 4564 571-0"/>
    <x v="16"/>
    <m/>
    <m/>
    <x v="8"/>
    <x v="0"/>
    <n v="1"/>
    <m/>
    <m/>
    <m/>
    <n v="1"/>
    <n v="0"/>
    <n v="1"/>
    <x v="1"/>
    <n v="0"/>
    <d v="1899-12-30T00:00:00"/>
    <d v="1899-12-30T00:00:00"/>
    <x v="3"/>
    <m/>
    <m/>
    <m/>
    <d v="2023-09-19T00:00:00"/>
    <d v="2026-12-31T00:00:00"/>
    <n v="1095"/>
    <x v="4"/>
    <m/>
    <m/>
    <m/>
    <m/>
    <s v="n.a."/>
    <m/>
    <m/>
    <n v="0"/>
    <n v="3"/>
    <m/>
    <d v="2026-06-30T00:00:00"/>
    <m/>
    <m/>
    <m/>
    <m/>
    <m/>
    <m/>
    <m/>
    <m/>
    <m/>
    <m/>
    <m/>
    <m/>
    <m/>
    <m/>
    <m/>
    <m/>
    <m/>
    <m/>
    <m/>
    <d v="2026-04-30T00:00:00"/>
    <m/>
    <n v="50000"/>
    <m/>
    <m/>
    <s v="Euro"/>
    <n v="25.63"/>
    <m/>
    <m/>
    <m/>
    <m/>
    <n v="16.63"/>
    <m/>
    <m/>
    <m/>
    <m/>
    <m/>
    <m/>
    <m/>
    <m/>
    <m/>
    <m/>
    <m/>
    <m/>
    <m/>
    <m/>
    <m/>
    <m/>
    <m/>
    <m/>
    <m/>
    <m/>
    <m/>
    <m/>
  </r>
  <r>
    <m/>
    <s v="V300034"/>
    <s v="2023-0026"/>
    <x v="50"/>
    <n v="1"/>
    <s v="Wagon"/>
    <n v="37"/>
    <s v="37 80 4564 572-8"/>
    <x v="16"/>
    <m/>
    <m/>
    <x v="8"/>
    <x v="0"/>
    <n v="1"/>
    <m/>
    <m/>
    <m/>
    <n v="1"/>
    <n v="0"/>
    <n v="1"/>
    <x v="1"/>
    <n v="0"/>
    <d v="1899-12-30T00:00:00"/>
    <d v="1899-12-30T00:00:00"/>
    <x v="3"/>
    <m/>
    <m/>
    <m/>
    <d v="2023-09-19T00:00:00"/>
    <d v="2026-12-31T00:00:00"/>
    <n v="1095"/>
    <x v="4"/>
    <m/>
    <m/>
    <m/>
    <m/>
    <s v="n.a."/>
    <m/>
    <m/>
    <n v="0"/>
    <n v="3"/>
    <m/>
    <d v="2026-06-30T00:00:00"/>
    <m/>
    <m/>
    <m/>
    <m/>
    <m/>
    <m/>
    <m/>
    <m/>
    <m/>
    <m/>
    <m/>
    <m/>
    <m/>
    <m/>
    <m/>
    <m/>
    <m/>
    <m/>
    <m/>
    <d v="2026-04-30T00:00:00"/>
    <m/>
    <n v="50000"/>
    <m/>
    <m/>
    <s v="Euro"/>
    <n v="25.63"/>
    <m/>
    <m/>
    <m/>
    <m/>
    <n v="16.63"/>
    <m/>
    <m/>
    <m/>
    <m/>
    <m/>
    <m/>
    <m/>
    <m/>
    <m/>
    <m/>
    <m/>
    <m/>
    <m/>
    <m/>
    <m/>
    <m/>
    <m/>
    <m/>
    <m/>
    <m/>
    <m/>
    <m/>
  </r>
  <r>
    <m/>
    <s v="V300034"/>
    <s v="2023-0026"/>
    <x v="50"/>
    <n v="1"/>
    <s v="Wagon"/>
    <n v="38"/>
    <s v="37 80 4564 573-6"/>
    <x v="16"/>
    <m/>
    <m/>
    <x v="8"/>
    <x v="0"/>
    <n v="1"/>
    <m/>
    <m/>
    <m/>
    <n v="1"/>
    <n v="0"/>
    <n v="1"/>
    <x v="1"/>
    <n v="0"/>
    <d v="1899-12-30T00:00:00"/>
    <d v="1899-12-30T00:00:00"/>
    <x v="3"/>
    <m/>
    <m/>
    <m/>
    <d v="2023-09-19T00:00:00"/>
    <d v="2026-12-31T00:00:00"/>
    <n v="1095"/>
    <x v="4"/>
    <m/>
    <m/>
    <m/>
    <m/>
    <s v="n.a."/>
    <m/>
    <m/>
    <n v="0"/>
    <n v="3"/>
    <m/>
    <d v="2026-06-30T00:00:00"/>
    <m/>
    <m/>
    <m/>
    <m/>
    <m/>
    <m/>
    <m/>
    <m/>
    <m/>
    <m/>
    <m/>
    <m/>
    <m/>
    <m/>
    <m/>
    <m/>
    <m/>
    <m/>
    <m/>
    <d v="2026-04-30T00:00:00"/>
    <m/>
    <n v="50000"/>
    <m/>
    <m/>
    <s v="Euro"/>
    <n v="25.63"/>
    <m/>
    <m/>
    <m/>
    <m/>
    <n v="16.63"/>
    <m/>
    <m/>
    <m/>
    <m/>
    <m/>
    <m/>
    <m/>
    <m/>
    <m/>
    <m/>
    <m/>
    <m/>
    <m/>
    <m/>
    <m/>
    <m/>
    <m/>
    <m/>
    <m/>
    <m/>
    <m/>
    <m/>
  </r>
  <r>
    <m/>
    <s v="V300034"/>
    <s v="2023-0026"/>
    <x v="50"/>
    <n v="1"/>
    <s v="Wagon"/>
    <n v="39"/>
    <s v="37 80 4564 574-4"/>
    <x v="16"/>
    <m/>
    <m/>
    <x v="8"/>
    <x v="0"/>
    <n v="1"/>
    <m/>
    <m/>
    <m/>
    <n v="1"/>
    <n v="0"/>
    <n v="1"/>
    <x v="1"/>
    <n v="0"/>
    <d v="1899-12-30T00:00:00"/>
    <d v="1899-12-30T00:00:00"/>
    <x v="3"/>
    <m/>
    <m/>
    <m/>
    <d v="2023-09-19T00:00:00"/>
    <d v="2026-12-31T00:00:00"/>
    <n v="1095"/>
    <x v="4"/>
    <m/>
    <m/>
    <m/>
    <m/>
    <s v="n.a."/>
    <m/>
    <m/>
    <n v="0"/>
    <n v="3"/>
    <m/>
    <d v="2026-06-30T00:00:00"/>
    <m/>
    <m/>
    <m/>
    <m/>
    <m/>
    <m/>
    <m/>
    <m/>
    <m/>
    <m/>
    <m/>
    <m/>
    <m/>
    <m/>
    <m/>
    <m/>
    <m/>
    <m/>
    <m/>
    <d v="2026-04-30T00:00:00"/>
    <m/>
    <n v="50000"/>
    <m/>
    <m/>
    <s v="Euro"/>
    <n v="25.63"/>
    <m/>
    <m/>
    <m/>
    <m/>
    <n v="16.63"/>
    <m/>
    <m/>
    <m/>
    <m/>
    <m/>
    <m/>
    <m/>
    <m/>
    <m/>
    <m/>
    <m/>
    <m/>
    <m/>
    <m/>
    <m/>
    <m/>
    <m/>
    <m/>
    <m/>
    <m/>
    <m/>
    <m/>
  </r>
  <r>
    <m/>
    <s v="V300034"/>
    <s v="2023-0026"/>
    <x v="50"/>
    <n v="1"/>
    <s v="Wagon"/>
    <n v="40"/>
    <s v="37 80 4564 575-1"/>
    <x v="16"/>
    <m/>
    <m/>
    <x v="8"/>
    <x v="0"/>
    <n v="1"/>
    <m/>
    <m/>
    <m/>
    <n v="1"/>
    <n v="0"/>
    <n v="1"/>
    <x v="1"/>
    <n v="0"/>
    <d v="1899-12-30T00:00:00"/>
    <d v="1899-12-30T00:00:00"/>
    <x v="3"/>
    <m/>
    <m/>
    <m/>
    <d v="2023-09-19T00:00:00"/>
    <d v="2026-12-31T00:00:00"/>
    <n v="1095"/>
    <x v="4"/>
    <m/>
    <m/>
    <m/>
    <m/>
    <s v="n.a."/>
    <m/>
    <m/>
    <n v="0"/>
    <n v="3"/>
    <m/>
    <d v="2026-06-30T00:00:00"/>
    <m/>
    <m/>
    <m/>
    <m/>
    <m/>
    <m/>
    <m/>
    <m/>
    <m/>
    <m/>
    <m/>
    <m/>
    <m/>
    <m/>
    <m/>
    <m/>
    <m/>
    <m/>
    <m/>
    <d v="2026-04-30T00:00:00"/>
    <m/>
    <n v="50000"/>
    <m/>
    <m/>
    <s v="Euro"/>
    <n v="25.63"/>
    <m/>
    <m/>
    <m/>
    <m/>
    <n v="16.63"/>
    <m/>
    <m/>
    <m/>
    <m/>
    <m/>
    <m/>
    <m/>
    <m/>
    <m/>
    <m/>
    <m/>
    <m/>
    <m/>
    <m/>
    <m/>
    <m/>
    <m/>
    <m/>
    <m/>
    <m/>
    <m/>
    <m/>
  </r>
  <r>
    <m/>
    <s v="V300034"/>
    <s v="2023-0026"/>
    <x v="50"/>
    <n v="1"/>
    <s v="Wagon"/>
    <n v="41"/>
    <s v="37 80 4564 576-9"/>
    <x v="16"/>
    <m/>
    <m/>
    <x v="8"/>
    <x v="0"/>
    <n v="1"/>
    <m/>
    <m/>
    <m/>
    <n v="1"/>
    <n v="0"/>
    <n v="1"/>
    <x v="1"/>
    <n v="0"/>
    <d v="1899-12-30T00:00:00"/>
    <d v="1899-12-30T00:00:00"/>
    <x v="3"/>
    <m/>
    <m/>
    <m/>
    <d v="2023-09-19T00:00:00"/>
    <d v="2026-12-31T00:00:00"/>
    <n v="1095"/>
    <x v="4"/>
    <m/>
    <m/>
    <m/>
    <m/>
    <s v="n.a."/>
    <m/>
    <m/>
    <n v="0"/>
    <n v="3"/>
    <m/>
    <d v="2026-06-30T00:00:00"/>
    <m/>
    <m/>
    <m/>
    <m/>
    <m/>
    <m/>
    <m/>
    <m/>
    <m/>
    <m/>
    <m/>
    <m/>
    <m/>
    <m/>
    <m/>
    <m/>
    <m/>
    <m/>
    <m/>
    <d v="2026-04-30T00:00:00"/>
    <m/>
    <n v="50000"/>
    <m/>
    <m/>
    <s v="Euro"/>
    <n v="25.63"/>
    <m/>
    <m/>
    <m/>
    <m/>
    <n v="16.63"/>
    <m/>
    <m/>
    <m/>
    <m/>
    <m/>
    <m/>
    <m/>
    <m/>
    <m/>
    <m/>
    <m/>
    <m/>
    <m/>
    <m/>
    <m/>
    <m/>
    <m/>
    <m/>
    <m/>
    <m/>
    <m/>
    <m/>
  </r>
  <r>
    <m/>
    <s v="V300034"/>
    <s v="2023-0026"/>
    <x v="50"/>
    <n v="1"/>
    <s v="Wagon"/>
    <n v="42"/>
    <e v="#N/A"/>
    <x v="16"/>
    <m/>
    <m/>
    <x v="8"/>
    <x v="0"/>
    <n v="1"/>
    <m/>
    <m/>
    <m/>
    <n v="1"/>
    <n v="0"/>
    <n v="0"/>
    <x v="1"/>
    <n v="0"/>
    <d v="1899-12-30T00:00:00"/>
    <d v="1899-12-30T00:00:00"/>
    <x v="0"/>
    <m/>
    <m/>
    <m/>
    <e v="#N/A"/>
    <e v="#N/A"/>
    <n v="1095"/>
    <x v="1"/>
    <m/>
    <m/>
    <m/>
    <m/>
    <s v="n.a."/>
    <m/>
    <m/>
    <n v="0"/>
    <n v="3"/>
    <m/>
    <e v="#N/A"/>
    <m/>
    <m/>
    <m/>
    <m/>
    <m/>
    <m/>
    <m/>
    <m/>
    <m/>
    <m/>
    <m/>
    <m/>
    <m/>
    <m/>
    <m/>
    <m/>
    <m/>
    <m/>
    <m/>
    <e v="#N/A"/>
    <m/>
    <n v="50000"/>
    <m/>
    <m/>
    <s v="Euro"/>
    <n v="25.63"/>
    <m/>
    <m/>
    <m/>
    <m/>
    <e v="#N/A"/>
    <m/>
    <m/>
    <m/>
    <m/>
    <m/>
    <m/>
    <m/>
    <m/>
    <m/>
    <m/>
    <m/>
    <m/>
    <m/>
    <m/>
    <m/>
    <m/>
    <m/>
    <m/>
    <m/>
    <m/>
    <m/>
    <m/>
  </r>
  <r>
    <m/>
    <s v="V300034"/>
    <s v="2023-0026"/>
    <x v="50"/>
    <n v="1"/>
    <s v="Wagon"/>
    <n v="43"/>
    <s v="37 80 4564 578-5"/>
    <x v="16"/>
    <m/>
    <m/>
    <x v="8"/>
    <x v="0"/>
    <n v="1"/>
    <m/>
    <m/>
    <m/>
    <n v="1"/>
    <n v="0"/>
    <n v="1"/>
    <x v="1"/>
    <n v="0"/>
    <d v="1899-12-30T00:00:00"/>
    <d v="1899-12-30T00:00:00"/>
    <x v="3"/>
    <m/>
    <m/>
    <m/>
    <d v="2023-09-19T00:00:00"/>
    <d v="2026-12-31T00:00:00"/>
    <n v="1095"/>
    <x v="4"/>
    <m/>
    <m/>
    <m/>
    <m/>
    <s v="n.a."/>
    <m/>
    <m/>
    <n v="0"/>
    <n v="3"/>
    <m/>
    <d v="2026-06-30T00:00:00"/>
    <m/>
    <m/>
    <m/>
    <m/>
    <m/>
    <m/>
    <m/>
    <m/>
    <m/>
    <m/>
    <m/>
    <m/>
    <m/>
    <m/>
    <m/>
    <m/>
    <m/>
    <m/>
    <m/>
    <d v="2026-04-30T00:00:00"/>
    <m/>
    <n v="50000"/>
    <m/>
    <m/>
    <s v="Euro"/>
    <n v="25.63"/>
    <m/>
    <m/>
    <m/>
    <m/>
    <n v="16.63"/>
    <m/>
    <m/>
    <m/>
    <m/>
    <m/>
    <m/>
    <m/>
    <m/>
    <m/>
    <m/>
    <m/>
    <m/>
    <m/>
    <m/>
    <m/>
    <m/>
    <m/>
    <m/>
    <m/>
    <m/>
    <m/>
    <m/>
  </r>
  <r>
    <m/>
    <s v="V300034"/>
    <s v="2023-0026"/>
    <x v="50"/>
    <n v="1"/>
    <s v="Wagon"/>
    <n v="44"/>
    <s v="37 80 4564 579-3"/>
    <x v="16"/>
    <m/>
    <m/>
    <x v="8"/>
    <x v="0"/>
    <n v="1"/>
    <m/>
    <m/>
    <m/>
    <n v="1"/>
    <n v="0"/>
    <n v="1"/>
    <x v="1"/>
    <n v="0"/>
    <d v="1899-12-30T00:00:00"/>
    <d v="1899-12-30T00:00:00"/>
    <x v="3"/>
    <m/>
    <m/>
    <m/>
    <d v="2023-09-19T00:00:00"/>
    <d v="2026-12-31T00:00:00"/>
    <n v="1095"/>
    <x v="4"/>
    <m/>
    <m/>
    <m/>
    <m/>
    <s v="n.a."/>
    <m/>
    <m/>
    <n v="0"/>
    <n v="3"/>
    <m/>
    <d v="2026-06-30T00:00:00"/>
    <m/>
    <m/>
    <m/>
    <m/>
    <m/>
    <m/>
    <m/>
    <m/>
    <m/>
    <m/>
    <m/>
    <m/>
    <m/>
    <m/>
    <m/>
    <m/>
    <m/>
    <m/>
    <m/>
    <d v="2026-04-30T00:00:00"/>
    <m/>
    <n v="50000"/>
    <m/>
    <m/>
    <s v="Euro"/>
    <n v="25.63"/>
    <m/>
    <m/>
    <m/>
    <m/>
    <n v="16.63"/>
    <m/>
    <m/>
    <m/>
    <m/>
    <m/>
    <m/>
    <m/>
    <m/>
    <m/>
    <m/>
    <m/>
    <m/>
    <m/>
    <m/>
    <m/>
    <m/>
    <m/>
    <m/>
    <m/>
    <m/>
    <m/>
    <m/>
  </r>
  <r>
    <m/>
    <s v="V300034"/>
    <s v="2023-0026"/>
    <x v="50"/>
    <n v="1"/>
    <s v="Wagon"/>
    <n v="45"/>
    <s v="37 80 4564 580-1"/>
    <x v="16"/>
    <m/>
    <m/>
    <x v="8"/>
    <x v="0"/>
    <n v="1"/>
    <m/>
    <m/>
    <m/>
    <n v="1"/>
    <n v="0"/>
    <n v="1"/>
    <x v="1"/>
    <n v="0"/>
    <d v="1899-12-30T00:00:00"/>
    <d v="1899-12-30T00:00:00"/>
    <x v="3"/>
    <m/>
    <m/>
    <m/>
    <d v="2023-09-19T00:00:00"/>
    <d v="2026-12-31T00:00:00"/>
    <n v="1095"/>
    <x v="4"/>
    <m/>
    <m/>
    <m/>
    <m/>
    <s v="n.a."/>
    <m/>
    <m/>
    <n v="0"/>
    <n v="3"/>
    <m/>
    <d v="2026-06-30T00:00:00"/>
    <m/>
    <m/>
    <m/>
    <m/>
    <m/>
    <m/>
    <m/>
    <m/>
    <m/>
    <m/>
    <m/>
    <m/>
    <m/>
    <m/>
    <m/>
    <m/>
    <m/>
    <m/>
    <m/>
    <d v="2026-04-30T00:00:00"/>
    <m/>
    <n v="50000"/>
    <m/>
    <m/>
    <s v="Euro"/>
    <n v="25.63"/>
    <m/>
    <m/>
    <m/>
    <m/>
    <n v="16.63"/>
    <m/>
    <m/>
    <m/>
    <m/>
    <m/>
    <m/>
    <m/>
    <m/>
    <m/>
    <m/>
    <m/>
    <m/>
    <m/>
    <m/>
    <m/>
    <m/>
    <m/>
    <m/>
    <m/>
    <m/>
    <m/>
    <m/>
  </r>
  <r>
    <m/>
    <s v="V300034"/>
    <s v="2023-0026"/>
    <x v="50"/>
    <n v="1"/>
    <s v="Wagon"/>
    <n v="46"/>
    <s v="37 80 4564 581-9"/>
    <x v="16"/>
    <m/>
    <m/>
    <x v="8"/>
    <x v="0"/>
    <n v="1"/>
    <m/>
    <m/>
    <m/>
    <n v="1"/>
    <n v="0"/>
    <n v="1"/>
    <x v="1"/>
    <n v="0"/>
    <d v="1899-12-30T00:00:00"/>
    <d v="1899-12-30T00:00:00"/>
    <x v="3"/>
    <m/>
    <m/>
    <m/>
    <d v="2023-09-19T00:00:00"/>
    <d v="2026-12-31T00:00:00"/>
    <n v="1095"/>
    <x v="4"/>
    <m/>
    <m/>
    <m/>
    <m/>
    <s v="n.a."/>
    <m/>
    <m/>
    <n v="0"/>
    <n v="3"/>
    <m/>
    <d v="2026-06-30T00:00:00"/>
    <m/>
    <m/>
    <m/>
    <m/>
    <m/>
    <m/>
    <m/>
    <m/>
    <m/>
    <m/>
    <m/>
    <m/>
    <m/>
    <m/>
    <m/>
    <m/>
    <m/>
    <m/>
    <m/>
    <d v="2026-04-30T00:00:00"/>
    <m/>
    <n v="50000"/>
    <m/>
    <m/>
    <s v="Euro"/>
    <n v="25.63"/>
    <m/>
    <m/>
    <m/>
    <m/>
    <n v="16.63"/>
    <m/>
    <m/>
    <m/>
    <m/>
    <m/>
    <m/>
    <m/>
    <m/>
    <m/>
    <m/>
    <m/>
    <m/>
    <m/>
    <m/>
    <m/>
    <m/>
    <m/>
    <m/>
    <m/>
    <m/>
    <m/>
    <m/>
  </r>
  <r>
    <m/>
    <s v="V300034"/>
    <s v="2023-0026"/>
    <x v="50"/>
    <n v="1"/>
    <s v="Wagon"/>
    <n v="47"/>
    <s v="37 80 4564 582-7"/>
    <x v="16"/>
    <m/>
    <m/>
    <x v="8"/>
    <x v="0"/>
    <n v="1"/>
    <m/>
    <m/>
    <m/>
    <n v="1"/>
    <n v="0"/>
    <n v="1"/>
    <x v="1"/>
    <n v="0"/>
    <d v="1899-12-30T00:00:00"/>
    <d v="1899-12-30T00:00:00"/>
    <x v="3"/>
    <m/>
    <m/>
    <m/>
    <d v="2023-09-19T00:00:00"/>
    <d v="2026-12-31T00:00:00"/>
    <n v="1095"/>
    <x v="4"/>
    <m/>
    <m/>
    <m/>
    <m/>
    <s v="n.a."/>
    <m/>
    <m/>
    <n v="0"/>
    <n v="3"/>
    <m/>
    <d v="2026-06-30T00:00:00"/>
    <m/>
    <m/>
    <m/>
    <m/>
    <m/>
    <m/>
    <m/>
    <m/>
    <m/>
    <m/>
    <m/>
    <m/>
    <m/>
    <m/>
    <m/>
    <m/>
    <m/>
    <m/>
    <m/>
    <d v="2026-04-30T00:00:00"/>
    <m/>
    <n v="50000"/>
    <m/>
    <m/>
    <s v="Euro"/>
    <n v="25.63"/>
    <m/>
    <m/>
    <m/>
    <m/>
    <n v="16.63"/>
    <m/>
    <m/>
    <m/>
    <m/>
    <m/>
    <m/>
    <m/>
    <m/>
    <m/>
    <m/>
    <m/>
    <m/>
    <m/>
    <m/>
    <m/>
    <m/>
    <m/>
    <m/>
    <m/>
    <m/>
    <m/>
    <m/>
  </r>
  <r>
    <m/>
    <s v="V300034"/>
    <s v="2023-0026"/>
    <x v="50"/>
    <n v="1"/>
    <s v="Wagon"/>
    <n v="48"/>
    <s v="37 80 4564 583-5"/>
    <x v="16"/>
    <m/>
    <m/>
    <x v="8"/>
    <x v="0"/>
    <n v="1"/>
    <m/>
    <m/>
    <m/>
    <n v="1"/>
    <n v="0"/>
    <n v="1"/>
    <x v="1"/>
    <n v="0"/>
    <d v="1899-12-30T00:00:00"/>
    <d v="1899-12-30T00:00:00"/>
    <x v="3"/>
    <m/>
    <m/>
    <m/>
    <d v="2023-09-19T00:00:00"/>
    <d v="2026-12-31T00:00:00"/>
    <n v="1095"/>
    <x v="4"/>
    <m/>
    <m/>
    <m/>
    <m/>
    <s v="n.a."/>
    <m/>
    <m/>
    <n v="0"/>
    <n v="3"/>
    <m/>
    <d v="2026-06-30T00:00:00"/>
    <m/>
    <m/>
    <m/>
    <m/>
    <m/>
    <m/>
    <m/>
    <m/>
    <m/>
    <m/>
    <m/>
    <m/>
    <m/>
    <m/>
    <m/>
    <m/>
    <m/>
    <m/>
    <m/>
    <d v="2026-04-30T00:00:00"/>
    <m/>
    <n v="50000"/>
    <m/>
    <m/>
    <s v="Euro"/>
    <n v="25.63"/>
    <m/>
    <m/>
    <m/>
    <m/>
    <n v="16.63"/>
    <m/>
    <m/>
    <m/>
    <m/>
    <m/>
    <m/>
    <m/>
    <m/>
    <m/>
    <m/>
    <m/>
    <m/>
    <m/>
    <m/>
    <m/>
    <m/>
    <m/>
    <m/>
    <m/>
    <m/>
    <m/>
    <m/>
  </r>
  <r>
    <m/>
    <s v="V300034"/>
    <s v="2023-0026"/>
    <x v="50"/>
    <n v="1"/>
    <s v="Wagon"/>
    <n v="49"/>
    <e v="#N/A"/>
    <x v="16"/>
    <m/>
    <m/>
    <x v="8"/>
    <x v="0"/>
    <n v="1"/>
    <m/>
    <m/>
    <m/>
    <n v="1"/>
    <n v="0"/>
    <n v="0"/>
    <x v="1"/>
    <n v="0"/>
    <d v="1899-12-30T00:00:00"/>
    <d v="1899-12-30T00:00:00"/>
    <x v="0"/>
    <m/>
    <m/>
    <m/>
    <e v="#N/A"/>
    <e v="#N/A"/>
    <n v="1095"/>
    <x v="1"/>
    <m/>
    <m/>
    <m/>
    <m/>
    <s v="n.a."/>
    <m/>
    <m/>
    <n v="0"/>
    <n v="3"/>
    <m/>
    <e v="#N/A"/>
    <m/>
    <m/>
    <m/>
    <m/>
    <m/>
    <m/>
    <m/>
    <m/>
    <m/>
    <m/>
    <m/>
    <m/>
    <m/>
    <m/>
    <m/>
    <m/>
    <m/>
    <m/>
    <m/>
    <e v="#N/A"/>
    <m/>
    <n v="50000"/>
    <m/>
    <m/>
    <s v="Euro"/>
    <n v="25.63"/>
    <m/>
    <m/>
    <m/>
    <m/>
    <e v="#N/A"/>
    <m/>
    <m/>
    <m/>
    <m/>
    <m/>
    <m/>
    <m/>
    <m/>
    <m/>
    <m/>
    <m/>
    <m/>
    <m/>
    <m/>
    <m/>
    <m/>
    <m/>
    <m/>
    <m/>
    <m/>
    <m/>
    <m/>
  </r>
  <r>
    <m/>
    <s v="V300034"/>
    <s v="2023-0026"/>
    <x v="50"/>
    <n v="1"/>
    <s v="Wagon"/>
    <n v="50"/>
    <e v="#N/A"/>
    <x v="16"/>
    <m/>
    <m/>
    <x v="8"/>
    <x v="0"/>
    <n v="1"/>
    <m/>
    <m/>
    <m/>
    <n v="1"/>
    <n v="0"/>
    <n v="0"/>
    <x v="1"/>
    <n v="0"/>
    <d v="1899-12-30T00:00:00"/>
    <d v="1899-12-30T00:00:00"/>
    <x v="0"/>
    <m/>
    <m/>
    <m/>
    <e v="#N/A"/>
    <e v="#N/A"/>
    <n v="1095"/>
    <x v="1"/>
    <m/>
    <m/>
    <m/>
    <m/>
    <s v="n.a."/>
    <m/>
    <m/>
    <n v="0"/>
    <n v="3"/>
    <m/>
    <e v="#N/A"/>
    <m/>
    <m/>
    <m/>
    <m/>
    <m/>
    <m/>
    <m/>
    <m/>
    <m/>
    <m/>
    <m/>
    <m/>
    <m/>
    <m/>
    <m/>
    <m/>
    <m/>
    <m/>
    <m/>
    <e v="#N/A"/>
    <m/>
    <n v="50000"/>
    <m/>
    <m/>
    <s v="Euro"/>
    <n v="25.63"/>
    <m/>
    <m/>
    <m/>
    <m/>
    <e v="#N/A"/>
    <m/>
    <m/>
    <m/>
    <m/>
    <m/>
    <m/>
    <m/>
    <m/>
    <m/>
    <m/>
    <m/>
    <m/>
    <m/>
    <m/>
    <m/>
    <m/>
    <m/>
    <m/>
    <m/>
    <m/>
    <m/>
    <m/>
  </r>
  <r>
    <m/>
    <s v="V300034"/>
    <s v="2023-0026"/>
    <x v="50"/>
    <n v="2"/>
    <s v="Batch"/>
    <m/>
    <m/>
    <x v="16"/>
    <s v="HUN"/>
    <s v="East EU"/>
    <x v="8"/>
    <x v="0"/>
    <n v="10"/>
    <m/>
    <m/>
    <n v="0"/>
    <n v="10"/>
    <n v="0"/>
    <n v="0"/>
    <x v="3"/>
    <m/>
    <m/>
    <m/>
    <x v="0"/>
    <m/>
    <m/>
    <m/>
    <d v="2023-09-29T00:00:00"/>
    <d v="2026-09-30T00:00:00"/>
    <m/>
    <x v="52"/>
    <m/>
    <m/>
    <m/>
    <m/>
    <s v="n.a."/>
    <m/>
    <m/>
    <n v="0"/>
    <n v="3"/>
    <m/>
    <m/>
    <n v="0"/>
    <m/>
    <m/>
    <m/>
    <m/>
    <m/>
    <m/>
    <m/>
    <m/>
    <s v="B"/>
    <n v="64"/>
    <n v="1.4"/>
    <s v="CHE"/>
    <s v="3 Mths Cash Deposit"/>
    <s v="Y"/>
    <s v="N"/>
    <n v="0"/>
    <n v="0"/>
    <m/>
    <m/>
    <m/>
    <n v="50000"/>
    <s v="N"/>
    <m/>
    <s v="Euro"/>
    <n v="25.63"/>
    <n v="-0.87"/>
    <n v="0"/>
    <m/>
    <n v="0"/>
    <n v="24.76"/>
    <n v="0"/>
    <n v="0"/>
    <n v="0"/>
    <n v="0.06"/>
    <n v="5.62"/>
    <n v="-0.09999999999999998"/>
    <n v="5.52"/>
    <n v="0.77"/>
    <n v="-0.77"/>
    <n v="0"/>
    <n v="19.24"/>
    <s v="0.00"/>
    <n v="19.24"/>
    <n v="1"/>
    <n v="0"/>
    <n v="19.24"/>
    <n v="18.36"/>
    <n v="500000"/>
    <n v="0"/>
    <s v="N"/>
    <n v="0"/>
    <n v="90126.39999999999"/>
  </r>
  <r>
    <m/>
    <s v="V300034"/>
    <s v="2023-0026"/>
    <x v="50"/>
    <n v="2"/>
    <s v="Wagon"/>
    <n v="51"/>
    <e v="#N/A"/>
    <x v="16"/>
    <m/>
    <m/>
    <x v="8"/>
    <x v="0"/>
    <n v="1"/>
    <m/>
    <m/>
    <m/>
    <n v="1"/>
    <n v="0"/>
    <n v="0"/>
    <x v="1"/>
    <n v="0"/>
    <d v="1899-12-30T00:00:00"/>
    <d v="1899-12-30T00:00:00"/>
    <x v="0"/>
    <m/>
    <m/>
    <m/>
    <e v="#N/A"/>
    <e v="#N/A"/>
    <n v="1095"/>
    <x v="1"/>
    <m/>
    <m/>
    <m/>
    <m/>
    <s v="n.a."/>
    <m/>
    <m/>
    <n v="0"/>
    <n v="3"/>
    <m/>
    <e v="#N/A"/>
    <m/>
    <m/>
    <m/>
    <m/>
    <m/>
    <m/>
    <m/>
    <m/>
    <m/>
    <m/>
    <m/>
    <m/>
    <m/>
    <m/>
    <m/>
    <m/>
    <m/>
    <m/>
    <m/>
    <e v="#N/A"/>
    <m/>
    <n v="50000"/>
    <m/>
    <m/>
    <s v="Euro"/>
    <n v="25.63"/>
    <m/>
    <m/>
    <m/>
    <m/>
    <e v="#N/A"/>
    <m/>
    <m/>
    <m/>
    <m/>
    <m/>
    <m/>
    <m/>
    <m/>
    <m/>
    <m/>
    <m/>
    <m/>
    <m/>
    <m/>
    <m/>
    <m/>
    <m/>
    <m/>
    <m/>
    <m/>
    <m/>
    <m/>
  </r>
  <r>
    <m/>
    <s v="V300034"/>
    <s v="2023-0026"/>
    <x v="50"/>
    <n v="2"/>
    <s v="Wagon"/>
    <n v="52"/>
    <e v="#N/A"/>
    <x v="16"/>
    <m/>
    <m/>
    <x v="8"/>
    <x v="0"/>
    <n v="1"/>
    <m/>
    <m/>
    <m/>
    <n v="1"/>
    <n v="0"/>
    <n v="0"/>
    <x v="1"/>
    <n v="0"/>
    <d v="1899-12-30T00:00:00"/>
    <d v="1899-12-30T00:00:00"/>
    <x v="0"/>
    <m/>
    <m/>
    <m/>
    <e v="#N/A"/>
    <e v="#N/A"/>
    <n v="1095"/>
    <x v="1"/>
    <m/>
    <m/>
    <m/>
    <m/>
    <s v="n.a."/>
    <m/>
    <m/>
    <n v="0"/>
    <n v="3"/>
    <m/>
    <e v="#N/A"/>
    <m/>
    <m/>
    <m/>
    <m/>
    <m/>
    <m/>
    <m/>
    <m/>
    <m/>
    <m/>
    <m/>
    <m/>
    <m/>
    <m/>
    <m/>
    <m/>
    <m/>
    <m/>
    <m/>
    <e v="#N/A"/>
    <m/>
    <n v="50000"/>
    <m/>
    <m/>
    <s v="Euro"/>
    <n v="25.63"/>
    <m/>
    <m/>
    <m/>
    <m/>
    <e v="#N/A"/>
    <m/>
    <m/>
    <m/>
    <m/>
    <m/>
    <m/>
    <m/>
    <m/>
    <m/>
    <m/>
    <m/>
    <m/>
    <m/>
    <m/>
    <m/>
    <m/>
    <m/>
    <m/>
    <m/>
    <m/>
    <m/>
    <m/>
  </r>
  <r>
    <m/>
    <s v="V300034"/>
    <s v="2023-0026"/>
    <x v="50"/>
    <n v="2"/>
    <s v="Wagon"/>
    <n v="53"/>
    <e v="#N/A"/>
    <x v="16"/>
    <m/>
    <m/>
    <x v="8"/>
    <x v="0"/>
    <n v="1"/>
    <m/>
    <m/>
    <m/>
    <n v="1"/>
    <n v="0"/>
    <n v="0"/>
    <x v="1"/>
    <n v="0"/>
    <d v="1899-12-30T00:00:00"/>
    <d v="1899-12-30T00:00:00"/>
    <x v="0"/>
    <m/>
    <m/>
    <m/>
    <e v="#N/A"/>
    <e v="#N/A"/>
    <n v="1095"/>
    <x v="1"/>
    <m/>
    <m/>
    <m/>
    <m/>
    <s v="n.a."/>
    <m/>
    <m/>
    <n v="0"/>
    <n v="3"/>
    <m/>
    <e v="#N/A"/>
    <m/>
    <m/>
    <m/>
    <m/>
    <m/>
    <m/>
    <m/>
    <m/>
    <m/>
    <m/>
    <m/>
    <m/>
    <m/>
    <m/>
    <m/>
    <m/>
    <m/>
    <m/>
    <m/>
    <e v="#N/A"/>
    <m/>
    <n v="50000"/>
    <m/>
    <m/>
    <s v="Euro"/>
    <n v="25.63"/>
    <m/>
    <m/>
    <m/>
    <m/>
    <e v="#N/A"/>
    <m/>
    <m/>
    <m/>
    <m/>
    <m/>
    <m/>
    <m/>
    <m/>
    <m/>
    <m/>
    <m/>
    <m/>
    <m/>
    <m/>
    <m/>
    <m/>
    <m/>
    <m/>
    <m/>
    <m/>
    <m/>
    <m/>
  </r>
  <r>
    <m/>
    <s v="V300034"/>
    <s v="2023-0026"/>
    <x v="50"/>
    <n v="2"/>
    <s v="Wagon"/>
    <n v="54"/>
    <e v="#N/A"/>
    <x v="16"/>
    <m/>
    <m/>
    <x v="8"/>
    <x v="0"/>
    <n v="1"/>
    <m/>
    <m/>
    <m/>
    <n v="1"/>
    <n v="0"/>
    <n v="0"/>
    <x v="1"/>
    <n v="0"/>
    <d v="1899-12-30T00:00:00"/>
    <d v="1899-12-30T00:00:00"/>
    <x v="0"/>
    <m/>
    <m/>
    <m/>
    <e v="#N/A"/>
    <e v="#N/A"/>
    <n v="1095"/>
    <x v="1"/>
    <m/>
    <m/>
    <m/>
    <m/>
    <s v="n.a."/>
    <m/>
    <m/>
    <n v="0"/>
    <n v="3"/>
    <m/>
    <e v="#N/A"/>
    <m/>
    <m/>
    <m/>
    <m/>
    <m/>
    <m/>
    <m/>
    <m/>
    <m/>
    <m/>
    <m/>
    <m/>
    <m/>
    <m/>
    <m/>
    <m/>
    <m/>
    <m/>
    <m/>
    <e v="#N/A"/>
    <m/>
    <n v="50000"/>
    <m/>
    <m/>
    <s v="Euro"/>
    <n v="25.63"/>
    <m/>
    <m/>
    <m/>
    <m/>
    <e v="#N/A"/>
    <m/>
    <m/>
    <m/>
    <m/>
    <m/>
    <m/>
    <m/>
    <m/>
    <m/>
    <m/>
    <m/>
    <m/>
    <m/>
    <m/>
    <m/>
    <m/>
    <m/>
    <m/>
    <m/>
    <m/>
    <m/>
    <m/>
  </r>
  <r>
    <m/>
    <s v="V300034"/>
    <s v="2023-0026"/>
    <x v="50"/>
    <n v="2"/>
    <s v="Wagon"/>
    <n v="55"/>
    <e v="#N/A"/>
    <x v="16"/>
    <m/>
    <m/>
    <x v="8"/>
    <x v="0"/>
    <n v="1"/>
    <m/>
    <m/>
    <m/>
    <n v="1"/>
    <n v="0"/>
    <n v="0"/>
    <x v="1"/>
    <n v="0"/>
    <d v="1899-12-30T00:00:00"/>
    <d v="1899-12-30T00:00:00"/>
    <x v="0"/>
    <m/>
    <m/>
    <m/>
    <e v="#N/A"/>
    <e v="#N/A"/>
    <n v="1095"/>
    <x v="1"/>
    <m/>
    <m/>
    <m/>
    <m/>
    <s v="n.a."/>
    <m/>
    <m/>
    <n v="0"/>
    <n v="3"/>
    <m/>
    <e v="#N/A"/>
    <m/>
    <m/>
    <m/>
    <m/>
    <m/>
    <m/>
    <m/>
    <m/>
    <m/>
    <m/>
    <m/>
    <m/>
    <m/>
    <m/>
    <m/>
    <m/>
    <m/>
    <m/>
    <m/>
    <e v="#N/A"/>
    <m/>
    <n v="50000"/>
    <m/>
    <m/>
    <s v="Euro"/>
    <n v="25.63"/>
    <m/>
    <m/>
    <m/>
    <m/>
    <e v="#N/A"/>
    <m/>
    <m/>
    <m/>
    <m/>
    <m/>
    <m/>
    <m/>
    <m/>
    <m/>
    <m/>
    <m/>
    <m/>
    <m/>
    <m/>
    <m/>
    <m/>
    <m/>
    <m/>
    <m/>
    <m/>
    <m/>
    <m/>
  </r>
  <r>
    <m/>
    <s v="V300034"/>
    <s v="2023-0026"/>
    <x v="50"/>
    <n v="2"/>
    <s v="Wagon"/>
    <n v="56"/>
    <e v="#N/A"/>
    <x v="16"/>
    <m/>
    <m/>
    <x v="8"/>
    <x v="0"/>
    <n v="1"/>
    <m/>
    <m/>
    <m/>
    <n v="1"/>
    <n v="0"/>
    <n v="0"/>
    <x v="1"/>
    <n v="0"/>
    <d v="1899-12-30T00:00:00"/>
    <d v="1899-12-30T00:00:00"/>
    <x v="0"/>
    <m/>
    <m/>
    <m/>
    <e v="#N/A"/>
    <e v="#N/A"/>
    <n v="1095"/>
    <x v="1"/>
    <m/>
    <m/>
    <m/>
    <m/>
    <s v="n.a."/>
    <m/>
    <m/>
    <n v="0"/>
    <n v="3"/>
    <m/>
    <e v="#N/A"/>
    <m/>
    <m/>
    <m/>
    <m/>
    <m/>
    <m/>
    <m/>
    <m/>
    <m/>
    <m/>
    <m/>
    <m/>
    <m/>
    <m/>
    <m/>
    <m/>
    <m/>
    <m/>
    <m/>
    <e v="#N/A"/>
    <m/>
    <n v="50000"/>
    <m/>
    <m/>
    <s v="Euro"/>
    <n v="25.63"/>
    <m/>
    <m/>
    <m/>
    <m/>
    <e v="#N/A"/>
    <m/>
    <m/>
    <m/>
    <m/>
    <m/>
    <m/>
    <m/>
    <m/>
    <m/>
    <m/>
    <m/>
    <m/>
    <m/>
    <m/>
    <m/>
    <m/>
    <m/>
    <m/>
    <m/>
    <m/>
    <m/>
    <m/>
  </r>
  <r>
    <m/>
    <s v="V300034"/>
    <s v="2023-0026"/>
    <x v="50"/>
    <n v="2"/>
    <s v="Wagon"/>
    <n v="57"/>
    <e v="#N/A"/>
    <x v="16"/>
    <m/>
    <m/>
    <x v="8"/>
    <x v="0"/>
    <n v="1"/>
    <m/>
    <m/>
    <m/>
    <n v="1"/>
    <n v="0"/>
    <n v="0"/>
    <x v="1"/>
    <n v="0"/>
    <d v="1899-12-30T00:00:00"/>
    <d v="1899-12-30T00:00:00"/>
    <x v="0"/>
    <m/>
    <m/>
    <m/>
    <e v="#N/A"/>
    <e v="#N/A"/>
    <n v="1095"/>
    <x v="1"/>
    <m/>
    <m/>
    <m/>
    <m/>
    <s v="n.a."/>
    <m/>
    <m/>
    <n v="0"/>
    <n v="3"/>
    <m/>
    <e v="#N/A"/>
    <m/>
    <m/>
    <m/>
    <m/>
    <m/>
    <m/>
    <m/>
    <m/>
    <m/>
    <m/>
    <m/>
    <m/>
    <m/>
    <m/>
    <m/>
    <m/>
    <m/>
    <m/>
    <m/>
    <e v="#N/A"/>
    <m/>
    <n v="50000"/>
    <m/>
    <m/>
    <s v="Euro"/>
    <n v="25.63"/>
    <m/>
    <m/>
    <m/>
    <m/>
    <e v="#N/A"/>
    <m/>
    <m/>
    <m/>
    <m/>
    <m/>
    <m/>
    <m/>
    <m/>
    <m/>
    <m/>
    <m/>
    <m/>
    <m/>
    <m/>
    <m/>
    <m/>
    <m/>
    <m/>
    <m/>
    <m/>
    <m/>
    <m/>
  </r>
  <r>
    <m/>
    <s v="V300034"/>
    <s v="2023-0026"/>
    <x v="50"/>
    <n v="2"/>
    <s v="Wagon"/>
    <n v="58"/>
    <e v="#N/A"/>
    <x v="16"/>
    <m/>
    <m/>
    <x v="8"/>
    <x v="0"/>
    <n v="1"/>
    <m/>
    <m/>
    <m/>
    <n v="1"/>
    <n v="0"/>
    <n v="0"/>
    <x v="1"/>
    <n v="0"/>
    <d v="1899-12-30T00:00:00"/>
    <d v="1899-12-30T00:00:00"/>
    <x v="0"/>
    <m/>
    <m/>
    <m/>
    <e v="#N/A"/>
    <e v="#N/A"/>
    <n v="1095"/>
    <x v="1"/>
    <m/>
    <m/>
    <m/>
    <m/>
    <s v="n.a."/>
    <m/>
    <m/>
    <n v="0"/>
    <n v="3"/>
    <m/>
    <e v="#N/A"/>
    <m/>
    <m/>
    <m/>
    <m/>
    <m/>
    <m/>
    <m/>
    <m/>
    <m/>
    <m/>
    <m/>
    <m/>
    <m/>
    <m/>
    <m/>
    <m/>
    <m/>
    <m/>
    <m/>
    <e v="#N/A"/>
    <m/>
    <n v="50000"/>
    <m/>
    <m/>
    <s v="Euro"/>
    <n v="25.63"/>
    <m/>
    <m/>
    <m/>
    <m/>
    <e v="#N/A"/>
    <m/>
    <m/>
    <m/>
    <m/>
    <m/>
    <m/>
    <m/>
    <m/>
    <m/>
    <m/>
    <m/>
    <m/>
    <m/>
    <m/>
    <m/>
    <m/>
    <m/>
    <m/>
    <m/>
    <m/>
    <m/>
    <m/>
  </r>
  <r>
    <m/>
    <s v="V300034"/>
    <s v="2023-0026"/>
    <x v="50"/>
    <n v="2"/>
    <s v="Wagon"/>
    <n v="59"/>
    <e v="#N/A"/>
    <x v="16"/>
    <m/>
    <m/>
    <x v="8"/>
    <x v="0"/>
    <n v="1"/>
    <m/>
    <m/>
    <m/>
    <n v="1"/>
    <n v="0"/>
    <n v="0"/>
    <x v="1"/>
    <n v="0"/>
    <d v="1899-12-30T00:00:00"/>
    <d v="1899-12-30T00:00:00"/>
    <x v="0"/>
    <m/>
    <m/>
    <m/>
    <e v="#N/A"/>
    <e v="#N/A"/>
    <n v="1095"/>
    <x v="1"/>
    <m/>
    <m/>
    <m/>
    <m/>
    <s v="n.a."/>
    <m/>
    <m/>
    <n v="0"/>
    <n v="3"/>
    <m/>
    <e v="#N/A"/>
    <m/>
    <m/>
    <m/>
    <m/>
    <m/>
    <m/>
    <m/>
    <m/>
    <m/>
    <m/>
    <m/>
    <m/>
    <m/>
    <m/>
    <m/>
    <m/>
    <m/>
    <m/>
    <m/>
    <e v="#N/A"/>
    <m/>
    <n v="50000"/>
    <m/>
    <m/>
    <s v="Euro"/>
    <n v="25.63"/>
    <m/>
    <m/>
    <m/>
    <m/>
    <e v="#N/A"/>
    <m/>
    <m/>
    <m/>
    <m/>
    <m/>
    <m/>
    <m/>
    <m/>
    <m/>
    <m/>
    <m/>
    <m/>
    <m/>
    <m/>
    <m/>
    <m/>
    <m/>
    <m/>
    <m/>
    <m/>
    <m/>
    <m/>
  </r>
  <r>
    <m/>
    <s v="V300034"/>
    <s v="2023-0026"/>
    <x v="50"/>
    <n v="2"/>
    <s v="Wagon"/>
    <n v="60"/>
    <e v="#N/A"/>
    <x v="16"/>
    <m/>
    <m/>
    <x v="8"/>
    <x v="0"/>
    <n v="1"/>
    <m/>
    <m/>
    <m/>
    <n v="1"/>
    <n v="0"/>
    <n v="0"/>
    <x v="1"/>
    <n v="0"/>
    <d v="1899-12-30T00:00:00"/>
    <d v="1899-12-30T00:00:00"/>
    <x v="0"/>
    <m/>
    <m/>
    <m/>
    <e v="#N/A"/>
    <e v="#N/A"/>
    <n v="1095"/>
    <x v="1"/>
    <m/>
    <m/>
    <m/>
    <m/>
    <s v="n.a."/>
    <m/>
    <m/>
    <n v="0"/>
    <n v="3"/>
    <m/>
    <e v="#N/A"/>
    <m/>
    <m/>
    <m/>
    <m/>
    <m/>
    <m/>
    <m/>
    <m/>
    <m/>
    <m/>
    <m/>
    <m/>
    <m/>
    <m/>
    <m/>
    <m/>
    <m/>
    <m/>
    <m/>
    <e v="#N/A"/>
    <m/>
    <n v="50000"/>
    <m/>
    <m/>
    <s v="Euro"/>
    <n v="25.63"/>
    <m/>
    <m/>
    <m/>
    <m/>
    <e v="#N/A"/>
    <m/>
    <m/>
    <m/>
    <m/>
    <m/>
    <m/>
    <m/>
    <m/>
    <m/>
    <m/>
    <m/>
    <m/>
    <m/>
    <m/>
    <m/>
    <m/>
    <m/>
    <m/>
    <m/>
    <m/>
    <m/>
    <m/>
  </r>
  <r>
    <s v="OK 18.09.24/emo; LOA ok CMI 20.06.25"/>
    <s v="V300052"/>
    <s v="2023-0026"/>
    <x v="51"/>
    <m/>
    <s v="Header"/>
    <m/>
    <m/>
    <x v="16"/>
    <s v="HUN"/>
    <s v="East EU"/>
    <x v="8"/>
    <x v="0"/>
    <n v="30"/>
    <m/>
    <m/>
    <n v="0"/>
    <n v="30"/>
    <n v="0"/>
    <n v="30"/>
    <x v="3"/>
    <m/>
    <m/>
    <m/>
    <x v="3"/>
    <m/>
    <d v="2025-02-01T00:00:00"/>
    <d v="2026-09-30T00:00:00"/>
    <m/>
    <m/>
    <n v="606"/>
    <x v="52"/>
    <m/>
    <m/>
    <m/>
    <m/>
    <s v="n.a."/>
    <m/>
    <m/>
    <n v="0"/>
    <n v="3"/>
    <m/>
    <m/>
    <m/>
    <n v="0"/>
    <n v="0"/>
    <n v="0"/>
    <m/>
    <m/>
    <m/>
    <m/>
    <n v="606"/>
    <s v="B"/>
    <n v="64"/>
    <n v="1.4"/>
    <s v="CHE"/>
    <s v="3 Mths Cash Deposit"/>
    <s v="Y"/>
    <s v="N"/>
    <m/>
    <m/>
    <m/>
    <m/>
    <s v="Not Started"/>
    <n v="50000"/>
    <s v="N"/>
    <m/>
    <s v="Euro"/>
    <n v="25.63"/>
    <n v="-0.87"/>
    <n v="0"/>
    <m/>
    <n v="0"/>
    <n v="24.76"/>
    <n v="0"/>
    <m/>
    <m/>
    <n v="0.06"/>
    <n v="5.62"/>
    <n v="-0.09999999999999998"/>
    <n v="5.52"/>
    <n v="0.77"/>
    <n v="-0.77"/>
    <n v="0"/>
    <n v="19.24"/>
    <s v="0.00"/>
    <n v="19.24"/>
    <n v="1"/>
    <n v="0"/>
    <n v="19.24"/>
    <n v="18.36"/>
    <n v="1500000"/>
    <n v="0"/>
    <s v="N"/>
    <n v="0"/>
    <n v="270379.2"/>
  </r>
  <r>
    <m/>
    <s v="V300052"/>
    <s v="2023-0026"/>
    <x v="51"/>
    <n v="1"/>
    <s v="Batch"/>
    <m/>
    <m/>
    <x v="16"/>
    <s v="HUN"/>
    <s v="East EU"/>
    <x v="8"/>
    <x v="0"/>
    <n v="30"/>
    <m/>
    <m/>
    <n v="0"/>
    <n v="30"/>
    <n v="0"/>
    <n v="30"/>
    <x v="3"/>
    <m/>
    <m/>
    <m/>
    <x v="3"/>
    <m/>
    <m/>
    <m/>
    <d v="2025-03-24T00:00:00"/>
    <d v="2026-09-30T00:00:00"/>
    <m/>
    <x v="52"/>
    <m/>
    <m/>
    <m/>
    <m/>
    <s v="n.a."/>
    <m/>
    <m/>
    <n v="0"/>
    <n v="3"/>
    <m/>
    <m/>
    <n v="0"/>
    <m/>
    <m/>
    <m/>
    <m/>
    <m/>
    <m/>
    <m/>
    <m/>
    <s v="B"/>
    <n v="64"/>
    <n v="1.4"/>
    <s v="CHE"/>
    <s v="3 Mths Cash Deposit"/>
    <s v="Y"/>
    <s v="N"/>
    <n v="0"/>
    <n v="0"/>
    <m/>
    <m/>
    <m/>
    <n v="50000"/>
    <s v="N"/>
    <d v="1899-12-30T00:00:00"/>
    <s v="Euro"/>
    <n v="25.63"/>
    <n v="-0.87"/>
    <n v="0"/>
    <m/>
    <n v="0"/>
    <n v="24.76"/>
    <n v="0"/>
    <n v="0"/>
    <n v="0"/>
    <n v="0.06"/>
    <n v="5.62"/>
    <n v="-0.09999999999999998"/>
    <n v="5.52"/>
    <n v="0.77"/>
    <n v="-0.77"/>
    <n v="0"/>
    <n v="19.24"/>
    <s v="0.00"/>
    <n v="19.24"/>
    <n v="1"/>
    <n v="0"/>
    <n v="19.24"/>
    <n v="18.36"/>
    <n v="1500000"/>
    <n v="0"/>
    <s v="N"/>
    <n v="0"/>
    <n v="270379.2"/>
  </r>
  <r>
    <m/>
    <s v="V300052"/>
    <s v="2023-0026"/>
    <x v="51"/>
    <n v="1"/>
    <s v="Wagon"/>
    <n v="1"/>
    <s v="37 80 4563 759-2"/>
    <x v="16"/>
    <m/>
    <m/>
    <x v="8"/>
    <x v="0"/>
    <n v="1"/>
    <m/>
    <m/>
    <m/>
    <n v="1"/>
    <n v="0"/>
    <n v="1"/>
    <x v="1"/>
    <n v="0"/>
    <d v="1899-12-30T00:00:00"/>
    <d v="1899-12-30T00:00:00"/>
    <x v="3"/>
    <m/>
    <m/>
    <m/>
    <d v="2025-03-24T00:00:00"/>
    <d v="2026-12-31T00:00:00"/>
    <n v="606"/>
    <x v="4"/>
    <m/>
    <m/>
    <m/>
    <m/>
    <s v="n.a."/>
    <m/>
    <m/>
    <n v="0"/>
    <n v="3"/>
    <m/>
    <d v="2026-06-30T00:00:00"/>
    <m/>
    <m/>
    <m/>
    <m/>
    <m/>
    <m/>
    <m/>
    <m/>
    <m/>
    <m/>
    <m/>
    <m/>
    <m/>
    <m/>
    <m/>
    <m/>
    <m/>
    <m/>
    <m/>
    <d v="2026-04-30T00:00:00"/>
    <m/>
    <n v="50000"/>
    <m/>
    <m/>
    <s v="Euro"/>
    <n v="25.63"/>
    <m/>
    <m/>
    <m/>
    <m/>
    <n v="16.63"/>
    <m/>
    <m/>
    <m/>
    <m/>
    <m/>
    <m/>
    <m/>
    <m/>
    <m/>
    <m/>
    <m/>
    <m/>
    <m/>
    <m/>
    <m/>
    <m/>
    <m/>
    <m/>
    <m/>
    <m/>
    <m/>
    <m/>
  </r>
  <r>
    <m/>
    <s v="V300052"/>
    <s v="2023-0026"/>
    <x v="51"/>
    <n v="1"/>
    <s v="Wagon"/>
    <n v="2"/>
    <s v="37 80 4564 219-6"/>
    <x v="16"/>
    <m/>
    <m/>
    <x v="8"/>
    <x v="0"/>
    <n v="1"/>
    <m/>
    <m/>
    <m/>
    <n v="1"/>
    <n v="0"/>
    <n v="1"/>
    <x v="1"/>
    <n v="0"/>
    <d v="1899-12-30T00:00:00"/>
    <d v="1899-12-30T00:00:00"/>
    <x v="3"/>
    <m/>
    <m/>
    <m/>
    <d v="2025-03-24T00:00:00"/>
    <d v="2026-12-31T00:00:00"/>
    <n v="606"/>
    <x v="4"/>
    <m/>
    <m/>
    <m/>
    <m/>
    <s v="n.a."/>
    <m/>
    <m/>
    <n v="0"/>
    <n v="3"/>
    <m/>
    <d v="2026-06-30T00:00:00"/>
    <m/>
    <m/>
    <m/>
    <m/>
    <m/>
    <m/>
    <m/>
    <m/>
    <m/>
    <m/>
    <m/>
    <m/>
    <m/>
    <m/>
    <m/>
    <m/>
    <m/>
    <m/>
    <m/>
    <d v="2026-04-30T00:00:00"/>
    <m/>
    <n v="50000"/>
    <m/>
    <m/>
    <s v="Euro"/>
    <n v="25.63"/>
    <m/>
    <m/>
    <m/>
    <m/>
    <n v="16.63"/>
    <m/>
    <m/>
    <m/>
    <m/>
    <m/>
    <m/>
    <m/>
    <m/>
    <m/>
    <m/>
    <m/>
    <m/>
    <m/>
    <m/>
    <m/>
    <m/>
    <m/>
    <m/>
    <m/>
    <m/>
    <m/>
    <m/>
  </r>
  <r>
    <m/>
    <s v="V300052"/>
    <s v="2023-0026"/>
    <x v="51"/>
    <n v="1"/>
    <s v="Wagon"/>
    <n v="3"/>
    <s v="37 80 4564 222-0"/>
    <x v="16"/>
    <m/>
    <m/>
    <x v="8"/>
    <x v="0"/>
    <n v="1"/>
    <m/>
    <m/>
    <m/>
    <n v="1"/>
    <n v="0"/>
    <n v="1"/>
    <x v="1"/>
    <n v="0"/>
    <d v="1899-12-30T00:00:00"/>
    <d v="1899-12-30T00:00:00"/>
    <x v="3"/>
    <m/>
    <m/>
    <m/>
    <d v="2025-03-24T00:00:00"/>
    <d v="2026-12-31T00:00:00"/>
    <n v="606"/>
    <x v="4"/>
    <m/>
    <m/>
    <m/>
    <m/>
    <s v="n.a."/>
    <m/>
    <m/>
    <n v="0"/>
    <n v="3"/>
    <m/>
    <d v="2026-06-30T00:00:00"/>
    <m/>
    <m/>
    <m/>
    <m/>
    <m/>
    <m/>
    <m/>
    <m/>
    <m/>
    <m/>
    <m/>
    <m/>
    <m/>
    <m/>
    <m/>
    <m/>
    <m/>
    <m/>
    <m/>
    <d v="2026-04-30T00:00:00"/>
    <m/>
    <n v="50000"/>
    <m/>
    <m/>
    <s v="Euro"/>
    <n v="25.63"/>
    <m/>
    <m/>
    <m/>
    <m/>
    <n v="16.63"/>
    <m/>
    <m/>
    <m/>
    <m/>
    <m/>
    <m/>
    <m/>
    <m/>
    <m/>
    <m/>
    <m/>
    <m/>
    <m/>
    <m/>
    <m/>
    <m/>
    <m/>
    <m/>
    <m/>
    <m/>
    <m/>
    <m/>
  </r>
  <r>
    <m/>
    <s v="V300052"/>
    <s v="2023-0026"/>
    <x v="51"/>
    <n v="1"/>
    <s v="Wagon"/>
    <n v="4"/>
    <s v="37 80 4564 286-5"/>
    <x v="16"/>
    <m/>
    <m/>
    <x v="8"/>
    <x v="0"/>
    <n v="1"/>
    <m/>
    <m/>
    <m/>
    <n v="1"/>
    <n v="0"/>
    <n v="1"/>
    <x v="1"/>
    <n v="0"/>
    <d v="1899-12-30T00:00:00"/>
    <d v="1899-12-30T00:00:00"/>
    <x v="3"/>
    <m/>
    <m/>
    <m/>
    <d v="2025-03-24T00:00:00"/>
    <d v="2026-12-31T00:00:00"/>
    <n v="606"/>
    <x v="4"/>
    <m/>
    <m/>
    <m/>
    <m/>
    <s v="n.a."/>
    <m/>
    <m/>
    <n v="0"/>
    <n v="3"/>
    <m/>
    <d v="2026-06-30T00:00:00"/>
    <m/>
    <m/>
    <m/>
    <m/>
    <m/>
    <m/>
    <m/>
    <m/>
    <m/>
    <m/>
    <m/>
    <m/>
    <m/>
    <m/>
    <m/>
    <m/>
    <m/>
    <m/>
    <m/>
    <d v="2026-04-30T00:00:00"/>
    <m/>
    <n v="50000"/>
    <m/>
    <m/>
    <s v="Euro"/>
    <n v="25.63"/>
    <m/>
    <m/>
    <m/>
    <m/>
    <n v="16.63"/>
    <m/>
    <m/>
    <m/>
    <m/>
    <m/>
    <m/>
    <m/>
    <m/>
    <m/>
    <m/>
    <m/>
    <m/>
    <m/>
    <m/>
    <m/>
    <m/>
    <m/>
    <m/>
    <m/>
    <m/>
    <m/>
    <m/>
  </r>
  <r>
    <m/>
    <s v="V300052"/>
    <s v="2023-0026"/>
    <x v="51"/>
    <n v="1"/>
    <s v="Wagon"/>
    <n v="5"/>
    <s v="37 80 4564 611-4"/>
    <x v="16"/>
    <m/>
    <m/>
    <x v="8"/>
    <x v="0"/>
    <n v="1"/>
    <m/>
    <m/>
    <m/>
    <n v="1"/>
    <n v="0"/>
    <n v="1"/>
    <x v="1"/>
    <n v="0"/>
    <d v="1899-12-30T00:00:00"/>
    <d v="1899-12-30T00:00:00"/>
    <x v="3"/>
    <m/>
    <m/>
    <m/>
    <d v="2025-03-24T00:00:00"/>
    <d v="2026-12-31T00:00:00"/>
    <n v="606"/>
    <x v="4"/>
    <m/>
    <m/>
    <m/>
    <m/>
    <s v="n.a."/>
    <m/>
    <m/>
    <n v="0"/>
    <n v="3"/>
    <m/>
    <d v="2026-06-30T00:00:00"/>
    <m/>
    <m/>
    <m/>
    <m/>
    <m/>
    <m/>
    <m/>
    <m/>
    <m/>
    <m/>
    <m/>
    <m/>
    <m/>
    <m/>
    <m/>
    <m/>
    <m/>
    <m/>
    <m/>
    <d v="2026-04-30T00:00:00"/>
    <m/>
    <n v="50000"/>
    <m/>
    <m/>
    <s v="Euro"/>
    <n v="25.63"/>
    <m/>
    <m/>
    <m/>
    <m/>
    <n v="16.63"/>
    <m/>
    <m/>
    <m/>
    <m/>
    <m/>
    <m/>
    <m/>
    <m/>
    <m/>
    <m/>
    <m/>
    <m/>
    <m/>
    <m/>
    <m/>
    <m/>
    <m/>
    <m/>
    <m/>
    <m/>
    <m/>
    <m/>
  </r>
  <r>
    <m/>
    <s v="V300052"/>
    <s v="2023-0026"/>
    <x v="51"/>
    <n v="1"/>
    <s v="Wagon"/>
    <n v="6"/>
    <s v="37 80 4564 612-2"/>
    <x v="16"/>
    <m/>
    <m/>
    <x v="8"/>
    <x v="0"/>
    <n v="1"/>
    <m/>
    <m/>
    <m/>
    <n v="1"/>
    <n v="0"/>
    <n v="1"/>
    <x v="1"/>
    <n v="0"/>
    <d v="1899-12-30T00:00:00"/>
    <d v="1899-12-30T00:00:00"/>
    <x v="3"/>
    <m/>
    <m/>
    <m/>
    <d v="2025-03-24T00:00:00"/>
    <d v="2026-12-31T00:00:00"/>
    <n v="606"/>
    <x v="4"/>
    <m/>
    <m/>
    <m/>
    <m/>
    <s v="n.a."/>
    <m/>
    <m/>
    <n v="0"/>
    <n v="3"/>
    <m/>
    <d v="2026-06-30T00:00:00"/>
    <m/>
    <m/>
    <m/>
    <m/>
    <m/>
    <m/>
    <m/>
    <m/>
    <m/>
    <m/>
    <m/>
    <m/>
    <m/>
    <m/>
    <m/>
    <m/>
    <m/>
    <m/>
    <m/>
    <d v="2026-04-30T00:00:00"/>
    <m/>
    <n v="50000"/>
    <m/>
    <m/>
    <s v="Euro"/>
    <n v="25.63"/>
    <m/>
    <m/>
    <m/>
    <m/>
    <n v="16.63"/>
    <m/>
    <m/>
    <m/>
    <m/>
    <m/>
    <m/>
    <m/>
    <m/>
    <m/>
    <m/>
    <m/>
    <m/>
    <m/>
    <m/>
    <m/>
    <m/>
    <m/>
    <m/>
    <m/>
    <m/>
    <m/>
    <m/>
  </r>
  <r>
    <m/>
    <s v="V300052"/>
    <s v="2023-0026"/>
    <x v="51"/>
    <n v="1"/>
    <s v="Wagon"/>
    <n v="7"/>
    <s v="37 80 4564 613-0"/>
    <x v="16"/>
    <m/>
    <m/>
    <x v="8"/>
    <x v="0"/>
    <n v="1"/>
    <m/>
    <m/>
    <m/>
    <n v="1"/>
    <n v="0"/>
    <n v="1"/>
    <x v="1"/>
    <n v="0"/>
    <d v="1899-12-30T00:00:00"/>
    <d v="1899-12-30T00:00:00"/>
    <x v="3"/>
    <m/>
    <m/>
    <m/>
    <d v="2025-03-24T00:00:00"/>
    <d v="2026-12-31T00:00:00"/>
    <n v="606"/>
    <x v="4"/>
    <m/>
    <m/>
    <m/>
    <m/>
    <s v="n.a."/>
    <m/>
    <m/>
    <n v="0"/>
    <n v="3"/>
    <m/>
    <d v="2026-06-30T00:00:00"/>
    <m/>
    <m/>
    <m/>
    <m/>
    <m/>
    <m/>
    <m/>
    <m/>
    <m/>
    <m/>
    <m/>
    <m/>
    <m/>
    <m/>
    <m/>
    <m/>
    <m/>
    <m/>
    <m/>
    <d v="2026-04-30T00:00:00"/>
    <m/>
    <n v="50000"/>
    <m/>
    <m/>
    <s v="Euro"/>
    <n v="25.63"/>
    <m/>
    <m/>
    <m/>
    <m/>
    <n v="16.63"/>
    <m/>
    <m/>
    <m/>
    <m/>
    <m/>
    <m/>
    <m/>
    <m/>
    <m/>
    <m/>
    <m/>
    <m/>
    <m/>
    <m/>
    <m/>
    <m/>
    <m/>
    <m/>
    <m/>
    <m/>
    <m/>
    <m/>
  </r>
  <r>
    <m/>
    <s v="V300052"/>
    <s v="2023-0026"/>
    <x v="51"/>
    <n v="1"/>
    <s v="Wagon"/>
    <n v="8"/>
    <s v="37 80 4564 614-8"/>
    <x v="16"/>
    <m/>
    <m/>
    <x v="8"/>
    <x v="0"/>
    <n v="1"/>
    <m/>
    <m/>
    <m/>
    <n v="1"/>
    <n v="0"/>
    <n v="1"/>
    <x v="1"/>
    <n v="0"/>
    <d v="1899-12-30T00:00:00"/>
    <d v="1899-12-30T00:00:00"/>
    <x v="3"/>
    <m/>
    <m/>
    <m/>
    <d v="2025-03-24T00:00:00"/>
    <d v="2026-12-31T00:00:00"/>
    <n v="606"/>
    <x v="4"/>
    <m/>
    <m/>
    <m/>
    <m/>
    <s v="n.a."/>
    <m/>
    <m/>
    <n v="0"/>
    <n v="3"/>
    <m/>
    <d v="2026-06-30T00:00:00"/>
    <m/>
    <m/>
    <m/>
    <m/>
    <m/>
    <m/>
    <m/>
    <m/>
    <m/>
    <m/>
    <m/>
    <m/>
    <m/>
    <m/>
    <m/>
    <m/>
    <m/>
    <m/>
    <m/>
    <d v="2026-04-30T00:00:00"/>
    <m/>
    <n v="50000"/>
    <m/>
    <m/>
    <s v="Euro"/>
    <n v="25.63"/>
    <m/>
    <m/>
    <m/>
    <m/>
    <n v="16.63"/>
    <m/>
    <m/>
    <m/>
    <m/>
    <m/>
    <m/>
    <m/>
    <m/>
    <m/>
    <m/>
    <m/>
    <m/>
    <m/>
    <m/>
    <m/>
    <m/>
    <m/>
    <m/>
    <m/>
    <m/>
    <m/>
    <m/>
  </r>
  <r>
    <m/>
    <s v="V300052"/>
    <s v="2023-0026"/>
    <x v="51"/>
    <n v="1"/>
    <s v="Wagon"/>
    <n v="9"/>
    <s v="37 80 4564 615-5"/>
    <x v="16"/>
    <m/>
    <m/>
    <x v="8"/>
    <x v="0"/>
    <n v="1"/>
    <m/>
    <m/>
    <m/>
    <n v="1"/>
    <n v="0"/>
    <n v="1"/>
    <x v="1"/>
    <n v="0"/>
    <d v="1899-12-30T00:00:00"/>
    <d v="1899-12-30T00:00:00"/>
    <x v="3"/>
    <m/>
    <m/>
    <m/>
    <d v="2025-03-24T00:00:00"/>
    <d v="2026-12-31T00:00:00"/>
    <n v="606"/>
    <x v="4"/>
    <m/>
    <m/>
    <m/>
    <m/>
    <s v="n.a."/>
    <m/>
    <m/>
    <n v="0"/>
    <n v="3"/>
    <m/>
    <d v="2026-06-30T00:00:00"/>
    <m/>
    <m/>
    <m/>
    <m/>
    <m/>
    <m/>
    <m/>
    <m/>
    <m/>
    <m/>
    <m/>
    <m/>
    <m/>
    <m/>
    <m/>
    <m/>
    <m/>
    <m/>
    <m/>
    <d v="2026-04-30T00:00:00"/>
    <m/>
    <n v="50000"/>
    <m/>
    <m/>
    <s v="Euro"/>
    <n v="25.63"/>
    <m/>
    <m/>
    <m/>
    <m/>
    <n v="16.63"/>
    <m/>
    <m/>
    <m/>
    <m/>
    <m/>
    <m/>
    <m/>
    <m/>
    <m/>
    <m/>
    <m/>
    <m/>
    <m/>
    <m/>
    <m/>
    <m/>
    <m/>
    <m/>
    <m/>
    <m/>
    <m/>
    <m/>
  </r>
  <r>
    <m/>
    <s v="V300052"/>
    <s v="2023-0026"/>
    <x v="51"/>
    <n v="1"/>
    <s v="Wagon"/>
    <n v="10"/>
    <s v="37 80 4564 616-3"/>
    <x v="16"/>
    <m/>
    <m/>
    <x v="8"/>
    <x v="0"/>
    <n v="1"/>
    <m/>
    <m/>
    <m/>
    <n v="1"/>
    <n v="0"/>
    <n v="1"/>
    <x v="1"/>
    <n v="0"/>
    <d v="1899-12-30T00:00:00"/>
    <d v="1899-12-30T00:00:00"/>
    <x v="3"/>
    <m/>
    <m/>
    <m/>
    <d v="2025-03-24T00:00:00"/>
    <d v="2026-12-31T00:00:00"/>
    <n v="606"/>
    <x v="4"/>
    <m/>
    <m/>
    <m/>
    <m/>
    <s v="n.a."/>
    <m/>
    <m/>
    <n v="0"/>
    <n v="3"/>
    <m/>
    <d v="2026-06-30T00:00:00"/>
    <m/>
    <m/>
    <m/>
    <m/>
    <m/>
    <m/>
    <m/>
    <m/>
    <m/>
    <m/>
    <m/>
    <m/>
    <m/>
    <m/>
    <m/>
    <m/>
    <m/>
    <m/>
    <m/>
    <d v="2026-04-30T00:00:00"/>
    <m/>
    <n v="50000"/>
    <m/>
    <m/>
    <s v="Euro"/>
    <n v="25.63"/>
    <m/>
    <m/>
    <m/>
    <m/>
    <n v="16.63"/>
    <m/>
    <m/>
    <m/>
    <m/>
    <m/>
    <m/>
    <m/>
    <m/>
    <m/>
    <m/>
    <m/>
    <m/>
    <m/>
    <m/>
    <m/>
    <m/>
    <m/>
    <m/>
    <m/>
    <m/>
    <m/>
    <m/>
  </r>
  <r>
    <m/>
    <s v="V300052"/>
    <s v="2023-0026"/>
    <x v="51"/>
    <n v="1"/>
    <s v="Wagon"/>
    <n v="11"/>
    <s v="37 80 4564 617-1"/>
    <x v="16"/>
    <m/>
    <m/>
    <x v="8"/>
    <x v="0"/>
    <n v="1"/>
    <m/>
    <m/>
    <m/>
    <n v="1"/>
    <n v="0"/>
    <n v="1"/>
    <x v="1"/>
    <n v="0"/>
    <d v="1899-12-30T00:00:00"/>
    <d v="1899-12-30T00:00:00"/>
    <x v="3"/>
    <m/>
    <m/>
    <m/>
    <d v="2025-03-24T00:00:00"/>
    <d v="2026-12-31T00:00:00"/>
    <n v="606"/>
    <x v="4"/>
    <m/>
    <m/>
    <m/>
    <m/>
    <s v="n.a."/>
    <m/>
    <m/>
    <n v="0"/>
    <n v="3"/>
    <m/>
    <d v="2026-06-30T00:00:00"/>
    <m/>
    <m/>
    <m/>
    <m/>
    <m/>
    <m/>
    <m/>
    <m/>
    <m/>
    <m/>
    <m/>
    <m/>
    <m/>
    <m/>
    <m/>
    <m/>
    <m/>
    <m/>
    <m/>
    <d v="2026-04-30T00:00:00"/>
    <m/>
    <n v="50000"/>
    <m/>
    <m/>
    <s v="Euro"/>
    <n v="25.63"/>
    <m/>
    <m/>
    <m/>
    <m/>
    <n v="16.63"/>
    <m/>
    <m/>
    <m/>
    <m/>
    <m/>
    <m/>
    <m/>
    <m/>
    <m/>
    <m/>
    <m/>
    <m/>
    <m/>
    <m/>
    <m/>
    <m/>
    <m/>
    <m/>
    <m/>
    <m/>
    <m/>
    <m/>
  </r>
  <r>
    <m/>
    <s v="V300052"/>
    <s v="2023-0026"/>
    <x v="51"/>
    <n v="1"/>
    <s v="Wagon"/>
    <n v="12"/>
    <s v="37 80 4564 618-9"/>
    <x v="16"/>
    <m/>
    <m/>
    <x v="8"/>
    <x v="0"/>
    <n v="1"/>
    <m/>
    <m/>
    <m/>
    <n v="1"/>
    <n v="0"/>
    <n v="1"/>
    <x v="1"/>
    <n v="0"/>
    <d v="1899-12-30T00:00:00"/>
    <d v="1899-12-30T00:00:00"/>
    <x v="3"/>
    <m/>
    <m/>
    <m/>
    <d v="2025-03-24T00:00:00"/>
    <d v="2026-12-31T00:00:00"/>
    <n v="606"/>
    <x v="4"/>
    <m/>
    <m/>
    <m/>
    <m/>
    <s v="n.a."/>
    <m/>
    <m/>
    <n v="0"/>
    <n v="3"/>
    <m/>
    <d v="2026-06-30T00:00:00"/>
    <m/>
    <m/>
    <m/>
    <m/>
    <m/>
    <m/>
    <m/>
    <m/>
    <m/>
    <m/>
    <m/>
    <m/>
    <m/>
    <m/>
    <m/>
    <m/>
    <m/>
    <m/>
    <m/>
    <d v="2026-04-30T00:00:00"/>
    <m/>
    <n v="50000"/>
    <m/>
    <m/>
    <s v="Euro"/>
    <n v="25.63"/>
    <m/>
    <m/>
    <m/>
    <m/>
    <n v="16.63"/>
    <m/>
    <m/>
    <m/>
    <m/>
    <m/>
    <m/>
    <m/>
    <m/>
    <m/>
    <m/>
    <m/>
    <m/>
    <m/>
    <m/>
    <m/>
    <m/>
    <m/>
    <m/>
    <m/>
    <m/>
    <m/>
    <m/>
  </r>
  <r>
    <m/>
    <s v="V300052"/>
    <s v="2023-0026"/>
    <x v="51"/>
    <n v="1"/>
    <s v="Wagon"/>
    <n v="13"/>
    <s v="37 80 4564 677-5"/>
    <x v="16"/>
    <m/>
    <m/>
    <x v="8"/>
    <x v="0"/>
    <n v="1"/>
    <m/>
    <m/>
    <m/>
    <n v="1"/>
    <n v="0"/>
    <n v="1"/>
    <x v="1"/>
    <n v="0"/>
    <d v="1899-12-30T00:00:00"/>
    <d v="1899-12-30T00:00:00"/>
    <x v="3"/>
    <m/>
    <m/>
    <m/>
    <d v="2025-03-24T00:00:00"/>
    <d v="2026-12-31T00:00:00"/>
    <n v="606"/>
    <x v="4"/>
    <m/>
    <m/>
    <m/>
    <m/>
    <s v="n.a."/>
    <m/>
    <m/>
    <n v="0"/>
    <n v="3"/>
    <m/>
    <d v="2026-06-30T00:00:00"/>
    <m/>
    <m/>
    <m/>
    <m/>
    <m/>
    <m/>
    <m/>
    <m/>
    <m/>
    <m/>
    <m/>
    <m/>
    <m/>
    <m/>
    <m/>
    <m/>
    <m/>
    <m/>
    <m/>
    <d v="2026-04-30T00:00:00"/>
    <m/>
    <n v="50000"/>
    <m/>
    <m/>
    <s v="Euro"/>
    <n v="25.63"/>
    <m/>
    <m/>
    <m/>
    <m/>
    <n v="16.63"/>
    <m/>
    <m/>
    <m/>
    <m/>
    <m/>
    <m/>
    <m/>
    <m/>
    <m/>
    <m/>
    <m/>
    <m/>
    <m/>
    <m/>
    <m/>
    <m/>
    <m/>
    <m/>
    <m/>
    <m/>
    <m/>
    <m/>
  </r>
  <r>
    <m/>
    <s v="V300052"/>
    <s v="2023-0026"/>
    <x v="51"/>
    <n v="1"/>
    <s v="Wagon"/>
    <n v="14"/>
    <s v="37 80 4565 504-0"/>
    <x v="16"/>
    <m/>
    <m/>
    <x v="8"/>
    <x v="0"/>
    <n v="1"/>
    <m/>
    <m/>
    <m/>
    <n v="1"/>
    <n v="0"/>
    <n v="1"/>
    <x v="1"/>
    <n v="0"/>
    <d v="1899-12-30T00:00:00"/>
    <d v="1899-12-30T00:00:00"/>
    <x v="3"/>
    <m/>
    <m/>
    <m/>
    <d v="2025-03-24T00:00:00"/>
    <d v="2026-12-31T00:00:00"/>
    <n v="606"/>
    <x v="4"/>
    <m/>
    <m/>
    <m/>
    <m/>
    <s v="n.a."/>
    <m/>
    <m/>
    <n v="0"/>
    <n v="3"/>
    <m/>
    <d v="2026-06-30T00:00:00"/>
    <m/>
    <m/>
    <m/>
    <m/>
    <m/>
    <m/>
    <m/>
    <m/>
    <m/>
    <m/>
    <m/>
    <m/>
    <m/>
    <m/>
    <m/>
    <m/>
    <m/>
    <m/>
    <m/>
    <d v="2026-04-30T00:00:00"/>
    <m/>
    <n v="50000"/>
    <m/>
    <m/>
    <s v="Euro"/>
    <n v="25.63"/>
    <m/>
    <m/>
    <m/>
    <m/>
    <n v="16.63"/>
    <m/>
    <m/>
    <m/>
    <m/>
    <m/>
    <m/>
    <m/>
    <m/>
    <m/>
    <m/>
    <m/>
    <m/>
    <m/>
    <m/>
    <m/>
    <m/>
    <m/>
    <m/>
    <m/>
    <m/>
    <m/>
    <m/>
  </r>
  <r>
    <m/>
    <s v="V300052"/>
    <s v="2023-0026"/>
    <x v="51"/>
    <n v="1"/>
    <s v="Wagon"/>
    <n v="15"/>
    <s v="37 80 4565 508-1"/>
    <x v="16"/>
    <m/>
    <m/>
    <x v="8"/>
    <x v="0"/>
    <n v="1"/>
    <m/>
    <m/>
    <m/>
    <n v="1"/>
    <n v="0"/>
    <n v="1"/>
    <x v="1"/>
    <n v="0"/>
    <d v="1899-12-30T00:00:00"/>
    <d v="1899-12-30T00:00:00"/>
    <x v="3"/>
    <m/>
    <m/>
    <m/>
    <d v="2025-03-24T00:00:00"/>
    <d v="2026-12-31T00:00:00"/>
    <n v="606"/>
    <x v="4"/>
    <m/>
    <m/>
    <m/>
    <m/>
    <s v="n.a."/>
    <m/>
    <m/>
    <n v="0"/>
    <n v="3"/>
    <m/>
    <d v="2026-06-30T00:00:00"/>
    <m/>
    <m/>
    <m/>
    <m/>
    <m/>
    <m/>
    <m/>
    <m/>
    <m/>
    <m/>
    <m/>
    <m/>
    <m/>
    <m/>
    <m/>
    <m/>
    <m/>
    <m/>
    <m/>
    <d v="2026-04-30T00:00:00"/>
    <m/>
    <n v="50000"/>
    <m/>
    <m/>
    <s v="Euro"/>
    <n v="25.63"/>
    <m/>
    <m/>
    <m/>
    <m/>
    <n v="16.63"/>
    <m/>
    <m/>
    <m/>
    <m/>
    <m/>
    <m/>
    <m/>
    <m/>
    <m/>
    <m/>
    <m/>
    <m/>
    <m/>
    <m/>
    <m/>
    <m/>
    <m/>
    <m/>
    <m/>
    <m/>
    <m/>
    <m/>
  </r>
  <r>
    <m/>
    <s v="V300052"/>
    <s v="2023-0026"/>
    <x v="51"/>
    <n v="1"/>
    <s v="Wagon"/>
    <n v="16"/>
    <s v="37 80 4565 510-7"/>
    <x v="16"/>
    <m/>
    <m/>
    <x v="8"/>
    <x v="0"/>
    <n v="1"/>
    <m/>
    <m/>
    <m/>
    <n v="1"/>
    <n v="0"/>
    <n v="1"/>
    <x v="1"/>
    <n v="0"/>
    <d v="1899-12-30T00:00:00"/>
    <d v="1899-12-30T00:00:00"/>
    <x v="3"/>
    <m/>
    <m/>
    <m/>
    <d v="2025-03-24T00:00:00"/>
    <d v="2026-12-31T00:00:00"/>
    <n v="606"/>
    <x v="4"/>
    <m/>
    <m/>
    <m/>
    <m/>
    <s v="n.a."/>
    <m/>
    <m/>
    <n v="0"/>
    <n v="3"/>
    <m/>
    <d v="2026-06-30T00:00:00"/>
    <m/>
    <m/>
    <m/>
    <m/>
    <m/>
    <m/>
    <m/>
    <m/>
    <m/>
    <m/>
    <m/>
    <m/>
    <m/>
    <m/>
    <m/>
    <m/>
    <m/>
    <m/>
    <m/>
    <d v="2026-04-30T00:00:00"/>
    <m/>
    <n v="50000"/>
    <m/>
    <m/>
    <s v="Euro"/>
    <n v="25.63"/>
    <m/>
    <m/>
    <m/>
    <m/>
    <n v="16.63"/>
    <m/>
    <m/>
    <m/>
    <m/>
    <m/>
    <m/>
    <m/>
    <m/>
    <m/>
    <m/>
    <m/>
    <m/>
    <m/>
    <m/>
    <m/>
    <m/>
    <m/>
    <m/>
    <m/>
    <m/>
    <m/>
    <m/>
  </r>
  <r>
    <m/>
    <s v="V300052"/>
    <s v="2023-0026"/>
    <x v="51"/>
    <n v="1"/>
    <s v="Wagon"/>
    <n v="17"/>
    <s v="37 80 4565 511-5"/>
    <x v="16"/>
    <m/>
    <m/>
    <x v="8"/>
    <x v="0"/>
    <n v="1"/>
    <m/>
    <m/>
    <m/>
    <n v="1"/>
    <n v="0"/>
    <n v="1"/>
    <x v="1"/>
    <n v="0"/>
    <d v="1899-12-30T00:00:00"/>
    <d v="1899-12-30T00:00:00"/>
    <x v="3"/>
    <m/>
    <m/>
    <m/>
    <d v="2025-03-24T00:00:00"/>
    <d v="2026-12-31T00:00:00"/>
    <n v="606"/>
    <x v="4"/>
    <m/>
    <m/>
    <m/>
    <m/>
    <s v="n.a."/>
    <m/>
    <m/>
    <n v="0"/>
    <n v="3"/>
    <m/>
    <d v="2026-06-30T00:00:00"/>
    <m/>
    <m/>
    <m/>
    <m/>
    <m/>
    <m/>
    <m/>
    <m/>
    <m/>
    <m/>
    <m/>
    <m/>
    <m/>
    <m/>
    <m/>
    <m/>
    <m/>
    <m/>
    <m/>
    <d v="2026-04-30T00:00:00"/>
    <m/>
    <n v="50000"/>
    <m/>
    <m/>
    <s v="Euro"/>
    <n v="25.63"/>
    <m/>
    <m/>
    <m/>
    <m/>
    <n v="16.63"/>
    <m/>
    <m/>
    <m/>
    <m/>
    <m/>
    <m/>
    <m/>
    <m/>
    <m/>
    <m/>
    <m/>
    <m/>
    <m/>
    <m/>
    <m/>
    <m/>
    <m/>
    <m/>
    <m/>
    <m/>
    <m/>
    <m/>
  </r>
  <r>
    <m/>
    <s v="V300052"/>
    <s v="2023-0026"/>
    <x v="51"/>
    <n v="1"/>
    <s v="Wagon"/>
    <n v="18"/>
    <s v="37 80 4565 512-3"/>
    <x v="16"/>
    <m/>
    <m/>
    <x v="8"/>
    <x v="0"/>
    <n v="1"/>
    <m/>
    <m/>
    <m/>
    <n v="1"/>
    <n v="0"/>
    <n v="1"/>
    <x v="1"/>
    <n v="0"/>
    <d v="1899-12-30T00:00:00"/>
    <d v="1899-12-30T00:00:00"/>
    <x v="3"/>
    <m/>
    <m/>
    <m/>
    <d v="2025-03-24T00:00:00"/>
    <d v="2026-12-31T00:00:00"/>
    <n v="606"/>
    <x v="4"/>
    <m/>
    <m/>
    <m/>
    <m/>
    <s v="n.a."/>
    <m/>
    <m/>
    <n v="0"/>
    <n v="3"/>
    <m/>
    <d v="2026-06-30T00:00:00"/>
    <m/>
    <m/>
    <m/>
    <m/>
    <m/>
    <m/>
    <m/>
    <m/>
    <m/>
    <m/>
    <m/>
    <m/>
    <m/>
    <m/>
    <m/>
    <m/>
    <m/>
    <m/>
    <m/>
    <d v="2026-04-30T00:00:00"/>
    <m/>
    <n v="50000"/>
    <m/>
    <m/>
    <s v="Euro"/>
    <n v="25.63"/>
    <m/>
    <m/>
    <m/>
    <m/>
    <n v="16.63"/>
    <m/>
    <m/>
    <m/>
    <m/>
    <m/>
    <m/>
    <m/>
    <m/>
    <m/>
    <m/>
    <m/>
    <m/>
    <m/>
    <m/>
    <m/>
    <m/>
    <m/>
    <m/>
    <m/>
    <m/>
    <m/>
    <m/>
  </r>
  <r>
    <m/>
    <s v="V300052"/>
    <s v="2023-0026"/>
    <x v="51"/>
    <n v="1"/>
    <s v="Wagon"/>
    <n v="19"/>
    <s v="37 80 4565 538-8"/>
    <x v="16"/>
    <m/>
    <m/>
    <x v="8"/>
    <x v="0"/>
    <n v="1"/>
    <m/>
    <m/>
    <m/>
    <n v="1"/>
    <n v="0"/>
    <n v="1"/>
    <x v="1"/>
    <n v="0"/>
    <d v="1899-12-30T00:00:00"/>
    <d v="1899-12-30T00:00:00"/>
    <x v="3"/>
    <m/>
    <m/>
    <m/>
    <d v="2025-03-24T00:00:00"/>
    <d v="2026-12-31T00:00:00"/>
    <n v="606"/>
    <x v="4"/>
    <m/>
    <m/>
    <m/>
    <m/>
    <s v="n.a."/>
    <m/>
    <m/>
    <n v="0"/>
    <n v="3"/>
    <m/>
    <d v="2026-06-30T00:00:00"/>
    <m/>
    <m/>
    <m/>
    <m/>
    <m/>
    <m/>
    <m/>
    <m/>
    <m/>
    <m/>
    <m/>
    <m/>
    <m/>
    <m/>
    <m/>
    <m/>
    <m/>
    <m/>
    <m/>
    <d v="2026-04-30T00:00:00"/>
    <m/>
    <n v="50000"/>
    <m/>
    <m/>
    <s v="Euro"/>
    <n v="25.63"/>
    <m/>
    <m/>
    <m/>
    <m/>
    <n v="16.63"/>
    <m/>
    <m/>
    <m/>
    <m/>
    <m/>
    <m/>
    <m/>
    <m/>
    <m/>
    <m/>
    <m/>
    <m/>
    <m/>
    <m/>
    <m/>
    <m/>
    <m/>
    <m/>
    <m/>
    <m/>
    <m/>
    <m/>
  </r>
  <r>
    <m/>
    <s v="V300052"/>
    <s v="2023-0026"/>
    <x v="51"/>
    <n v="1"/>
    <s v="Wagon"/>
    <n v="20"/>
    <s v="37 80 4565 539-6"/>
    <x v="16"/>
    <m/>
    <m/>
    <x v="8"/>
    <x v="0"/>
    <n v="1"/>
    <m/>
    <m/>
    <m/>
    <n v="1"/>
    <n v="0"/>
    <n v="1"/>
    <x v="1"/>
    <n v="0"/>
    <d v="1899-12-30T00:00:00"/>
    <d v="1899-12-30T00:00:00"/>
    <x v="3"/>
    <m/>
    <m/>
    <m/>
    <d v="2025-03-24T00:00:00"/>
    <d v="2026-12-31T00:00:00"/>
    <n v="606"/>
    <x v="4"/>
    <m/>
    <m/>
    <m/>
    <m/>
    <s v="n.a."/>
    <m/>
    <m/>
    <n v="0"/>
    <n v="3"/>
    <m/>
    <d v="2026-06-30T00:00:00"/>
    <m/>
    <m/>
    <m/>
    <m/>
    <m/>
    <m/>
    <m/>
    <m/>
    <m/>
    <m/>
    <m/>
    <m/>
    <m/>
    <m/>
    <m/>
    <m/>
    <m/>
    <m/>
    <m/>
    <d v="2026-04-30T00:00:00"/>
    <m/>
    <n v="50000"/>
    <m/>
    <m/>
    <s v="Euro"/>
    <n v="25.63"/>
    <m/>
    <m/>
    <m/>
    <m/>
    <n v="16.63"/>
    <m/>
    <m/>
    <m/>
    <m/>
    <m/>
    <m/>
    <m/>
    <m/>
    <m/>
    <m/>
    <m/>
    <m/>
    <m/>
    <m/>
    <m/>
    <m/>
    <m/>
    <m/>
    <m/>
    <m/>
    <m/>
    <m/>
  </r>
  <r>
    <m/>
    <s v="V300052"/>
    <s v="2023-0026"/>
    <x v="51"/>
    <n v="1"/>
    <s v="Wagon"/>
    <n v="21"/>
    <s v="37 80 4565 545-3"/>
    <x v="16"/>
    <m/>
    <m/>
    <x v="8"/>
    <x v="0"/>
    <n v="1"/>
    <m/>
    <m/>
    <m/>
    <n v="1"/>
    <n v="0"/>
    <n v="1"/>
    <x v="1"/>
    <n v="0"/>
    <d v="1899-12-30T00:00:00"/>
    <d v="1899-12-30T00:00:00"/>
    <x v="3"/>
    <m/>
    <m/>
    <m/>
    <d v="2025-03-24T00:00:00"/>
    <d v="2026-12-31T00:00:00"/>
    <n v="606"/>
    <x v="4"/>
    <m/>
    <m/>
    <m/>
    <m/>
    <s v="n.a."/>
    <m/>
    <m/>
    <n v="0"/>
    <n v="3"/>
    <m/>
    <d v="2026-06-30T00:00:00"/>
    <m/>
    <m/>
    <m/>
    <m/>
    <m/>
    <m/>
    <m/>
    <m/>
    <m/>
    <m/>
    <m/>
    <m/>
    <m/>
    <m/>
    <m/>
    <m/>
    <m/>
    <m/>
    <m/>
    <d v="2026-04-30T00:00:00"/>
    <m/>
    <n v="50000"/>
    <m/>
    <m/>
    <s v="Euro"/>
    <n v="25.63"/>
    <m/>
    <m/>
    <m/>
    <m/>
    <n v="16.63"/>
    <m/>
    <m/>
    <m/>
    <m/>
    <m/>
    <m/>
    <m/>
    <m/>
    <m/>
    <m/>
    <m/>
    <m/>
    <m/>
    <m/>
    <m/>
    <m/>
    <m/>
    <m/>
    <m/>
    <m/>
    <m/>
    <m/>
  </r>
  <r>
    <m/>
    <s v="V300052"/>
    <s v="2023-0026"/>
    <x v="51"/>
    <n v="1"/>
    <s v="Wagon"/>
    <n v="22"/>
    <s v="37 80 4565 547-9"/>
    <x v="16"/>
    <m/>
    <m/>
    <x v="8"/>
    <x v="0"/>
    <n v="1"/>
    <m/>
    <m/>
    <m/>
    <n v="1"/>
    <n v="0"/>
    <n v="1"/>
    <x v="1"/>
    <n v="0"/>
    <d v="1899-12-30T00:00:00"/>
    <d v="1899-12-30T00:00:00"/>
    <x v="3"/>
    <m/>
    <m/>
    <m/>
    <d v="2025-03-24T00:00:00"/>
    <d v="2026-12-31T00:00:00"/>
    <n v="606"/>
    <x v="4"/>
    <m/>
    <m/>
    <m/>
    <m/>
    <s v="n.a."/>
    <m/>
    <m/>
    <n v="0"/>
    <n v="3"/>
    <m/>
    <d v="2026-06-30T00:00:00"/>
    <m/>
    <m/>
    <m/>
    <m/>
    <m/>
    <m/>
    <m/>
    <m/>
    <m/>
    <m/>
    <m/>
    <m/>
    <m/>
    <m/>
    <m/>
    <m/>
    <m/>
    <m/>
    <m/>
    <d v="2026-04-30T00:00:00"/>
    <m/>
    <n v="50000"/>
    <m/>
    <m/>
    <s v="Euro"/>
    <n v="25.63"/>
    <m/>
    <m/>
    <m/>
    <m/>
    <n v="16.63"/>
    <m/>
    <m/>
    <m/>
    <m/>
    <m/>
    <m/>
    <m/>
    <m/>
    <m/>
    <m/>
    <m/>
    <m/>
    <m/>
    <m/>
    <m/>
    <m/>
    <m/>
    <m/>
    <m/>
    <m/>
    <m/>
    <m/>
  </r>
  <r>
    <m/>
    <s v="V300052"/>
    <s v="2023-0026"/>
    <x v="51"/>
    <n v="1"/>
    <s v="Wagon"/>
    <n v="23"/>
    <s v="37 80 4565 552-9"/>
    <x v="16"/>
    <m/>
    <m/>
    <x v="8"/>
    <x v="0"/>
    <n v="1"/>
    <m/>
    <m/>
    <m/>
    <n v="1"/>
    <n v="0"/>
    <n v="1"/>
    <x v="1"/>
    <n v="0"/>
    <d v="1899-12-30T00:00:00"/>
    <d v="1899-12-30T00:00:00"/>
    <x v="3"/>
    <m/>
    <m/>
    <m/>
    <d v="2025-03-24T00:00:00"/>
    <d v="2026-12-31T00:00:00"/>
    <n v="606"/>
    <x v="4"/>
    <m/>
    <m/>
    <m/>
    <m/>
    <s v="n.a."/>
    <m/>
    <m/>
    <n v="0"/>
    <n v="3"/>
    <m/>
    <d v="2026-06-30T00:00:00"/>
    <m/>
    <m/>
    <m/>
    <m/>
    <m/>
    <m/>
    <m/>
    <m/>
    <m/>
    <m/>
    <m/>
    <m/>
    <m/>
    <m/>
    <m/>
    <m/>
    <m/>
    <m/>
    <m/>
    <d v="2026-04-30T00:00:00"/>
    <m/>
    <n v="50000"/>
    <m/>
    <m/>
    <s v="Euro"/>
    <n v="25.63"/>
    <m/>
    <m/>
    <m/>
    <m/>
    <n v="16.63"/>
    <m/>
    <m/>
    <m/>
    <m/>
    <m/>
    <m/>
    <m/>
    <m/>
    <m/>
    <m/>
    <m/>
    <m/>
    <m/>
    <m/>
    <m/>
    <m/>
    <m/>
    <m/>
    <m/>
    <m/>
    <m/>
    <m/>
  </r>
  <r>
    <m/>
    <s v="V300052"/>
    <s v="2023-0026"/>
    <x v="51"/>
    <n v="1"/>
    <s v="Wagon"/>
    <n v="24"/>
    <s v="37 80 4565 557-8"/>
    <x v="16"/>
    <m/>
    <m/>
    <x v="8"/>
    <x v="0"/>
    <n v="1"/>
    <m/>
    <m/>
    <m/>
    <n v="1"/>
    <n v="0"/>
    <n v="1"/>
    <x v="1"/>
    <n v="0"/>
    <d v="1899-12-30T00:00:00"/>
    <d v="1899-12-30T00:00:00"/>
    <x v="3"/>
    <m/>
    <m/>
    <m/>
    <d v="2025-03-24T00:00:00"/>
    <d v="2026-12-31T00:00:00"/>
    <n v="606"/>
    <x v="4"/>
    <m/>
    <m/>
    <m/>
    <m/>
    <s v="n.a."/>
    <m/>
    <m/>
    <n v="0"/>
    <n v="3"/>
    <m/>
    <d v="2026-06-30T00:00:00"/>
    <m/>
    <m/>
    <m/>
    <m/>
    <m/>
    <m/>
    <m/>
    <m/>
    <m/>
    <m/>
    <m/>
    <m/>
    <m/>
    <m/>
    <m/>
    <m/>
    <m/>
    <m/>
    <m/>
    <d v="2026-04-30T00:00:00"/>
    <m/>
    <n v="50000"/>
    <m/>
    <m/>
    <s v="Euro"/>
    <n v="25.63"/>
    <m/>
    <m/>
    <m/>
    <m/>
    <n v="16.63"/>
    <m/>
    <m/>
    <m/>
    <m/>
    <m/>
    <m/>
    <m/>
    <m/>
    <m/>
    <m/>
    <m/>
    <m/>
    <m/>
    <m/>
    <m/>
    <m/>
    <m/>
    <m/>
    <m/>
    <m/>
    <m/>
    <m/>
  </r>
  <r>
    <m/>
    <s v="V300052"/>
    <s v="2023-0026"/>
    <x v="51"/>
    <n v="1"/>
    <s v="Wagon"/>
    <n v="25"/>
    <s v="37 80 4565 561-0"/>
    <x v="16"/>
    <m/>
    <m/>
    <x v="8"/>
    <x v="0"/>
    <n v="1"/>
    <m/>
    <m/>
    <m/>
    <n v="1"/>
    <n v="0"/>
    <n v="1"/>
    <x v="1"/>
    <n v="0"/>
    <d v="1899-12-30T00:00:00"/>
    <d v="1899-12-30T00:00:00"/>
    <x v="3"/>
    <m/>
    <m/>
    <m/>
    <d v="2025-03-24T00:00:00"/>
    <d v="2026-12-31T00:00:00"/>
    <n v="606"/>
    <x v="4"/>
    <m/>
    <m/>
    <m/>
    <m/>
    <s v="n.a."/>
    <m/>
    <m/>
    <n v="0"/>
    <n v="3"/>
    <m/>
    <d v="2026-06-30T00:00:00"/>
    <m/>
    <m/>
    <m/>
    <m/>
    <m/>
    <m/>
    <m/>
    <m/>
    <m/>
    <m/>
    <m/>
    <m/>
    <m/>
    <m/>
    <m/>
    <m/>
    <m/>
    <m/>
    <m/>
    <d v="2026-04-30T00:00:00"/>
    <m/>
    <n v="50000"/>
    <m/>
    <m/>
    <s v="Euro"/>
    <n v="25.63"/>
    <m/>
    <m/>
    <m/>
    <m/>
    <n v="16.63"/>
    <m/>
    <m/>
    <m/>
    <m/>
    <m/>
    <m/>
    <m/>
    <m/>
    <m/>
    <m/>
    <m/>
    <m/>
    <m/>
    <m/>
    <m/>
    <m/>
    <m/>
    <m/>
    <m/>
    <m/>
    <m/>
    <m/>
  </r>
  <r>
    <m/>
    <s v="V300052"/>
    <s v="2023-0026"/>
    <x v="51"/>
    <n v="1"/>
    <s v="Wagon"/>
    <n v="26"/>
    <s v="37 80 4565 567-7"/>
    <x v="16"/>
    <m/>
    <m/>
    <x v="8"/>
    <x v="0"/>
    <n v="1"/>
    <m/>
    <m/>
    <m/>
    <n v="1"/>
    <n v="0"/>
    <n v="1"/>
    <x v="1"/>
    <n v="0"/>
    <d v="1899-12-30T00:00:00"/>
    <d v="1899-12-30T00:00:00"/>
    <x v="3"/>
    <m/>
    <m/>
    <m/>
    <d v="2025-03-24T00:00:00"/>
    <d v="2026-12-31T00:00:00"/>
    <n v="606"/>
    <x v="4"/>
    <m/>
    <m/>
    <m/>
    <m/>
    <s v="n.a."/>
    <m/>
    <m/>
    <n v="0"/>
    <n v="3"/>
    <m/>
    <d v="2026-06-30T00:00:00"/>
    <m/>
    <m/>
    <m/>
    <m/>
    <m/>
    <m/>
    <m/>
    <m/>
    <m/>
    <m/>
    <m/>
    <m/>
    <m/>
    <m/>
    <m/>
    <m/>
    <m/>
    <m/>
    <m/>
    <d v="2026-04-30T00:00:00"/>
    <m/>
    <n v="50000"/>
    <m/>
    <m/>
    <s v="Euro"/>
    <n v="25.63"/>
    <m/>
    <m/>
    <m/>
    <m/>
    <n v="16.63"/>
    <m/>
    <m/>
    <m/>
    <m/>
    <m/>
    <m/>
    <m/>
    <m/>
    <m/>
    <m/>
    <m/>
    <m/>
    <m/>
    <m/>
    <m/>
    <m/>
    <m/>
    <m/>
    <m/>
    <m/>
    <m/>
    <m/>
  </r>
  <r>
    <m/>
    <s v="V300052"/>
    <s v="2023-0026"/>
    <x v="51"/>
    <n v="1"/>
    <s v="Wagon"/>
    <n v="27"/>
    <s v="37 80 4565 573-5"/>
    <x v="16"/>
    <m/>
    <m/>
    <x v="8"/>
    <x v="0"/>
    <n v="1"/>
    <m/>
    <m/>
    <m/>
    <n v="1"/>
    <n v="0"/>
    <n v="1"/>
    <x v="1"/>
    <n v="0"/>
    <d v="1899-12-30T00:00:00"/>
    <d v="1899-12-30T00:00:00"/>
    <x v="3"/>
    <m/>
    <m/>
    <m/>
    <d v="2025-03-24T00:00:00"/>
    <d v="2026-12-31T00:00:00"/>
    <n v="606"/>
    <x v="4"/>
    <m/>
    <m/>
    <m/>
    <m/>
    <s v="n.a."/>
    <m/>
    <m/>
    <n v="0"/>
    <n v="3"/>
    <m/>
    <d v="2026-06-30T00:00:00"/>
    <m/>
    <m/>
    <m/>
    <m/>
    <m/>
    <m/>
    <m/>
    <m/>
    <m/>
    <m/>
    <m/>
    <m/>
    <m/>
    <m/>
    <m/>
    <m/>
    <m/>
    <m/>
    <m/>
    <d v="2026-04-30T00:00:00"/>
    <m/>
    <n v="50000"/>
    <m/>
    <m/>
    <s v="Euro"/>
    <n v="25.63"/>
    <m/>
    <m/>
    <m/>
    <m/>
    <n v="16.63"/>
    <m/>
    <m/>
    <m/>
    <m/>
    <m/>
    <m/>
    <m/>
    <m/>
    <m/>
    <m/>
    <m/>
    <m/>
    <m/>
    <m/>
    <m/>
    <m/>
    <m/>
    <m/>
    <m/>
    <m/>
    <m/>
    <m/>
  </r>
  <r>
    <m/>
    <s v="V300052"/>
    <s v="2023-0026"/>
    <x v="51"/>
    <n v="1"/>
    <s v="Wagon"/>
    <n v="28"/>
    <s v="37 80 4565 580-0"/>
    <x v="16"/>
    <m/>
    <m/>
    <x v="8"/>
    <x v="0"/>
    <n v="1"/>
    <m/>
    <m/>
    <m/>
    <n v="1"/>
    <n v="0"/>
    <n v="1"/>
    <x v="1"/>
    <n v="0"/>
    <d v="1899-12-30T00:00:00"/>
    <d v="1899-12-30T00:00:00"/>
    <x v="3"/>
    <m/>
    <m/>
    <m/>
    <d v="2025-03-24T00:00:00"/>
    <d v="2026-12-31T00:00:00"/>
    <n v="606"/>
    <x v="4"/>
    <m/>
    <m/>
    <m/>
    <m/>
    <s v="n.a."/>
    <m/>
    <m/>
    <n v="0"/>
    <n v="3"/>
    <m/>
    <d v="2026-06-30T00:00:00"/>
    <m/>
    <m/>
    <m/>
    <m/>
    <m/>
    <m/>
    <m/>
    <m/>
    <m/>
    <m/>
    <m/>
    <m/>
    <m/>
    <m/>
    <m/>
    <m/>
    <m/>
    <m/>
    <m/>
    <d v="2026-04-30T00:00:00"/>
    <m/>
    <n v="50000"/>
    <m/>
    <m/>
    <s v="Euro"/>
    <n v="25.63"/>
    <m/>
    <m/>
    <m/>
    <m/>
    <n v="16.63"/>
    <m/>
    <m/>
    <m/>
    <m/>
    <m/>
    <m/>
    <m/>
    <m/>
    <m/>
    <m/>
    <m/>
    <m/>
    <m/>
    <m/>
    <m/>
    <m/>
    <m/>
    <m/>
    <m/>
    <m/>
    <m/>
    <m/>
  </r>
  <r>
    <m/>
    <s v="V300052"/>
    <s v="2023-0026"/>
    <x v="51"/>
    <n v="1"/>
    <s v="Wagon"/>
    <n v="29"/>
    <s v="37 80 4565 581-8"/>
    <x v="16"/>
    <m/>
    <m/>
    <x v="8"/>
    <x v="0"/>
    <n v="1"/>
    <m/>
    <m/>
    <m/>
    <n v="1"/>
    <n v="0"/>
    <n v="1"/>
    <x v="1"/>
    <n v="0"/>
    <d v="1899-12-30T00:00:00"/>
    <d v="1899-12-30T00:00:00"/>
    <x v="3"/>
    <m/>
    <m/>
    <m/>
    <d v="2025-03-24T00:00:00"/>
    <d v="2026-12-31T00:00:00"/>
    <n v="606"/>
    <x v="4"/>
    <m/>
    <m/>
    <m/>
    <m/>
    <s v="n.a."/>
    <m/>
    <m/>
    <n v="0"/>
    <n v="3"/>
    <m/>
    <d v="2026-06-30T00:00:00"/>
    <m/>
    <m/>
    <m/>
    <m/>
    <m/>
    <m/>
    <m/>
    <m/>
    <m/>
    <m/>
    <m/>
    <m/>
    <m/>
    <m/>
    <m/>
    <m/>
    <m/>
    <m/>
    <m/>
    <d v="2026-04-30T00:00:00"/>
    <m/>
    <n v="50000"/>
    <m/>
    <m/>
    <s v="Euro"/>
    <n v="25.63"/>
    <m/>
    <m/>
    <m/>
    <m/>
    <n v="16.63"/>
    <m/>
    <m/>
    <m/>
    <m/>
    <m/>
    <m/>
    <m/>
    <m/>
    <m/>
    <m/>
    <m/>
    <m/>
    <m/>
    <m/>
    <m/>
    <m/>
    <m/>
    <m/>
    <m/>
    <m/>
    <m/>
    <m/>
  </r>
  <r>
    <m/>
    <s v="V300052"/>
    <s v="2023-0026"/>
    <x v="51"/>
    <n v="1"/>
    <s v="Wagon"/>
    <n v="30"/>
    <s v="37 80 4565 583-4"/>
    <x v="16"/>
    <m/>
    <m/>
    <x v="8"/>
    <x v="0"/>
    <n v="1"/>
    <m/>
    <m/>
    <m/>
    <n v="1"/>
    <n v="0"/>
    <n v="1"/>
    <x v="1"/>
    <n v="0"/>
    <d v="1899-12-30T00:00:00"/>
    <d v="1899-12-30T00:00:00"/>
    <x v="3"/>
    <m/>
    <m/>
    <m/>
    <d v="2025-03-24T00:00:00"/>
    <d v="2026-12-31T00:00:00"/>
    <n v="606"/>
    <x v="4"/>
    <m/>
    <m/>
    <m/>
    <m/>
    <s v="n.a."/>
    <m/>
    <m/>
    <n v="0"/>
    <n v="3"/>
    <m/>
    <d v="2026-06-30T00:00:00"/>
    <m/>
    <m/>
    <m/>
    <m/>
    <m/>
    <m/>
    <m/>
    <m/>
    <m/>
    <m/>
    <m/>
    <m/>
    <m/>
    <m/>
    <m/>
    <m/>
    <m/>
    <m/>
    <m/>
    <d v="2026-04-30T00:00:00"/>
    <m/>
    <n v="50000"/>
    <m/>
    <m/>
    <s v="Euro"/>
    <n v="25.63"/>
    <m/>
    <m/>
    <m/>
    <m/>
    <n v="16.63"/>
    <m/>
    <m/>
    <m/>
    <m/>
    <m/>
    <m/>
    <m/>
    <m/>
    <m/>
    <m/>
    <m/>
    <m/>
    <m/>
    <m/>
    <m/>
    <m/>
    <m/>
    <m/>
    <m/>
    <m/>
    <m/>
    <m/>
  </r>
  <r>
    <s v="OK 21.03.24/emo / LOA ok CMI"/>
    <s v="V100049"/>
    <s v="2023-0035"/>
    <x v="52"/>
    <m/>
    <s v="Header"/>
    <m/>
    <m/>
    <x v="17"/>
    <s v="POL"/>
    <s v="East EU"/>
    <x v="0"/>
    <x v="0"/>
    <n v="90"/>
    <m/>
    <m/>
    <n v="56"/>
    <n v="65"/>
    <n v="0"/>
    <n v="90"/>
    <x v="0"/>
    <m/>
    <m/>
    <m/>
    <x v="4"/>
    <m/>
    <d v="2023-12-20T00:00:00"/>
    <d v="2026-02-28T00:00:00"/>
    <m/>
    <m/>
    <n v="801"/>
    <x v="53"/>
    <m/>
    <s v="Economy"/>
    <m/>
    <n v="30"/>
    <s v="n.a."/>
    <m/>
    <m/>
    <n v="0"/>
    <n v="3"/>
    <m/>
    <m/>
    <n v="0"/>
    <n v="0"/>
    <n v="0"/>
    <n v="30"/>
    <m/>
    <m/>
    <s v="once"/>
    <m/>
    <n v="801"/>
    <s v="C"/>
    <n v="15"/>
    <n v="1.4"/>
    <s v="CHE"/>
    <s v="3 Mths Cash Deposit"/>
    <s v="Y"/>
    <s v="N"/>
    <m/>
    <m/>
    <n v="1"/>
    <m/>
    <m/>
    <n v="80000"/>
    <s v="N"/>
    <m/>
    <s v="Euro"/>
    <n v="19.5"/>
    <n v="0"/>
    <n v="0"/>
    <m/>
    <n v="-1.602739726027397"/>
    <n v="19.5"/>
    <n v="0"/>
    <n v="1221"/>
    <n v="0"/>
    <n v="0.06"/>
    <n v="0"/>
    <s v="0.00"/>
    <n v="0"/>
    <n v="0"/>
    <n v="0"/>
    <n v="0"/>
    <n v="19.5"/>
    <n v="0"/>
    <n v="19.5"/>
    <n v="1"/>
    <n v="0"/>
    <n v="19.5"/>
    <n v="19.5"/>
    <n v="7200000"/>
    <n v="0"/>
    <s v="N"/>
    <n v="0"/>
    <n v="638820"/>
  </r>
  <r>
    <m/>
    <s v="V100049"/>
    <s v="2023-0035"/>
    <x v="52"/>
    <n v="1"/>
    <s v="Batch"/>
    <m/>
    <m/>
    <x v="17"/>
    <s v="POL"/>
    <s v="East EU"/>
    <x v="0"/>
    <x v="0"/>
    <n v="30"/>
    <m/>
    <m/>
    <n v="25"/>
    <n v="5"/>
    <n v="0"/>
    <n v="5"/>
    <x v="0"/>
    <m/>
    <d v="1899-12-30T00:00:00"/>
    <d v="1899-12-30T00:00:00"/>
    <x v="4"/>
    <m/>
    <m/>
    <m/>
    <d v="2023-12-29T00:00:00"/>
    <d v="2026-02-28T00:00:00"/>
    <m/>
    <x v="42"/>
    <m/>
    <m/>
    <m/>
    <m/>
    <s v="n.a."/>
    <m/>
    <m/>
    <n v="0"/>
    <n v="3"/>
    <m/>
    <m/>
    <n v="0"/>
    <m/>
    <m/>
    <m/>
    <m/>
    <m/>
    <m/>
    <m/>
    <m/>
    <s v="C"/>
    <n v="15"/>
    <n v="1.4"/>
    <s v="CHE"/>
    <s v="3 Mths Cash Deposit"/>
    <s v="Y"/>
    <s v="N"/>
    <m/>
    <m/>
    <n v="1"/>
    <m/>
    <m/>
    <n v="80000"/>
    <s v="N"/>
    <d v="1899-12-30T00:00:00"/>
    <s v="Euro"/>
    <n v="19.5"/>
    <n v="0"/>
    <n v="0"/>
    <m/>
    <n v="-1.602739726027397"/>
    <n v="19.5"/>
    <n v="0"/>
    <n v="1221"/>
    <n v="0"/>
    <n v="0.06"/>
    <n v="0"/>
    <s v="0.00"/>
    <n v="0"/>
    <n v="0"/>
    <n v="0"/>
    <n v="0"/>
    <n v="19.5"/>
    <n v="0"/>
    <n v="19.5"/>
    <n v="1"/>
    <n v="0"/>
    <n v="19.5"/>
    <n v="19.5"/>
    <n v="2400000"/>
    <n v="0"/>
    <s v="N"/>
    <n v="0"/>
    <n v="212940"/>
  </r>
  <r>
    <m/>
    <s v="V100049"/>
    <s v="2023-0035"/>
    <x v="52"/>
    <n v="1"/>
    <s v="Wagon"/>
    <n v="1"/>
    <e v="#N/A"/>
    <x v="17"/>
    <m/>
    <m/>
    <x v="0"/>
    <x v="0"/>
    <n v="1"/>
    <m/>
    <m/>
    <n v="1"/>
    <m/>
    <n v="0"/>
    <n v="0"/>
    <x v="1"/>
    <n v="0"/>
    <d v="1899-12-30T00:00:00"/>
    <d v="1899-12-30T00:00:00"/>
    <x v="0"/>
    <s v="Tauschwagen Captrain PL 07.01.25"/>
    <m/>
    <m/>
    <e v="#N/A"/>
    <e v="#N/A"/>
    <n v="801"/>
    <x v="1"/>
    <m/>
    <m/>
    <m/>
    <m/>
    <s v="n.a."/>
    <m/>
    <m/>
    <n v="0"/>
    <n v="3"/>
    <m/>
    <e v="#N/A"/>
    <m/>
    <m/>
    <m/>
    <m/>
    <m/>
    <m/>
    <m/>
    <m/>
    <m/>
    <m/>
    <m/>
    <m/>
    <m/>
    <m/>
    <m/>
    <m/>
    <m/>
    <m/>
    <m/>
    <m/>
    <m/>
    <n v="80000"/>
    <m/>
    <m/>
    <s v="Euro"/>
    <n v="19.5"/>
    <m/>
    <m/>
    <m/>
    <m/>
    <e v="#N/A"/>
    <m/>
    <m/>
    <m/>
    <m/>
    <m/>
    <m/>
    <m/>
    <m/>
    <m/>
    <m/>
    <m/>
    <m/>
    <m/>
    <m/>
    <m/>
    <m/>
    <m/>
    <m/>
    <m/>
    <m/>
    <m/>
    <m/>
  </r>
  <r>
    <m/>
    <s v="V100049"/>
    <s v="2023-0035"/>
    <x v="52"/>
    <n v="1"/>
    <s v="Wagon"/>
    <n v="2"/>
    <e v="#N/A"/>
    <x v="17"/>
    <m/>
    <m/>
    <x v="0"/>
    <x v="0"/>
    <n v="1"/>
    <m/>
    <m/>
    <n v="1"/>
    <m/>
    <n v="0"/>
    <n v="0"/>
    <x v="1"/>
    <n v="0"/>
    <d v="1899-12-30T00:00:00"/>
    <d v="1899-12-30T00:00:00"/>
    <x v="0"/>
    <s v="Tauschwagen Captrain PL 07.01.25"/>
    <m/>
    <m/>
    <e v="#N/A"/>
    <e v="#N/A"/>
    <n v="801"/>
    <x v="1"/>
    <m/>
    <m/>
    <m/>
    <m/>
    <s v="n.a."/>
    <m/>
    <m/>
    <n v="0"/>
    <n v="3"/>
    <m/>
    <e v="#N/A"/>
    <m/>
    <m/>
    <m/>
    <m/>
    <m/>
    <m/>
    <m/>
    <m/>
    <m/>
    <m/>
    <m/>
    <m/>
    <m/>
    <m/>
    <m/>
    <m/>
    <m/>
    <m/>
    <m/>
    <m/>
    <m/>
    <n v="80000"/>
    <m/>
    <m/>
    <s v="Euro"/>
    <n v="19.5"/>
    <m/>
    <m/>
    <m/>
    <m/>
    <e v="#N/A"/>
    <m/>
    <m/>
    <m/>
    <m/>
    <m/>
    <m/>
    <m/>
    <m/>
    <m/>
    <m/>
    <m/>
    <m/>
    <m/>
    <m/>
    <m/>
    <m/>
    <m/>
    <m/>
    <m/>
    <m/>
    <m/>
    <m/>
  </r>
  <r>
    <m/>
    <s v="V100049"/>
    <s v="2023-0035"/>
    <x v="52"/>
    <n v="1"/>
    <s v="Wagon"/>
    <n v="3"/>
    <e v="#N/A"/>
    <x v="17"/>
    <m/>
    <m/>
    <x v="0"/>
    <x v="0"/>
    <n v="1"/>
    <m/>
    <m/>
    <n v="1"/>
    <m/>
    <n v="0"/>
    <n v="0"/>
    <x v="1"/>
    <n v="0"/>
    <d v="1899-12-30T00:00:00"/>
    <d v="1899-12-30T00:00:00"/>
    <x v="0"/>
    <s v="Tauschwagen Captrain PL 07.01.25"/>
    <m/>
    <m/>
    <e v="#N/A"/>
    <e v="#N/A"/>
    <n v="801"/>
    <x v="1"/>
    <m/>
    <m/>
    <m/>
    <m/>
    <s v="n.a."/>
    <m/>
    <m/>
    <n v="0"/>
    <n v="3"/>
    <m/>
    <e v="#N/A"/>
    <m/>
    <m/>
    <m/>
    <m/>
    <m/>
    <m/>
    <m/>
    <m/>
    <m/>
    <m/>
    <m/>
    <m/>
    <m/>
    <m/>
    <m/>
    <m/>
    <m/>
    <m/>
    <m/>
    <m/>
    <m/>
    <n v="80000"/>
    <m/>
    <m/>
    <s v="Euro"/>
    <n v="19.5"/>
    <m/>
    <m/>
    <m/>
    <m/>
    <e v="#N/A"/>
    <m/>
    <m/>
    <m/>
    <m/>
    <m/>
    <m/>
    <m/>
    <m/>
    <m/>
    <m/>
    <m/>
    <m/>
    <m/>
    <m/>
    <m/>
    <m/>
    <m/>
    <m/>
    <m/>
    <m/>
    <m/>
    <m/>
  </r>
  <r>
    <m/>
    <s v="V100049"/>
    <s v="2023-0035"/>
    <x v="52"/>
    <n v="1"/>
    <s v="Wagon"/>
    <n v="4"/>
    <e v="#N/A"/>
    <x v="17"/>
    <m/>
    <m/>
    <x v="0"/>
    <x v="0"/>
    <n v="1"/>
    <m/>
    <m/>
    <n v="1"/>
    <m/>
    <n v="0"/>
    <n v="0"/>
    <x v="1"/>
    <n v="0"/>
    <d v="1899-12-30T00:00:00"/>
    <d v="1899-12-30T00:00:00"/>
    <x v="0"/>
    <s v="Tauschwagen Captrain PL 07.01.25"/>
    <m/>
    <m/>
    <e v="#N/A"/>
    <e v="#N/A"/>
    <n v="801"/>
    <x v="1"/>
    <m/>
    <m/>
    <m/>
    <m/>
    <s v="n.a."/>
    <m/>
    <m/>
    <n v="0"/>
    <n v="3"/>
    <m/>
    <e v="#N/A"/>
    <m/>
    <m/>
    <m/>
    <m/>
    <m/>
    <m/>
    <m/>
    <m/>
    <m/>
    <m/>
    <m/>
    <m/>
    <m/>
    <m/>
    <m/>
    <m/>
    <m/>
    <m/>
    <m/>
    <m/>
    <m/>
    <n v="80000"/>
    <m/>
    <m/>
    <s v="Euro"/>
    <n v="19.5"/>
    <m/>
    <m/>
    <m/>
    <m/>
    <e v="#N/A"/>
    <m/>
    <m/>
    <m/>
    <m/>
    <m/>
    <m/>
    <m/>
    <m/>
    <m/>
    <m/>
    <m/>
    <m/>
    <m/>
    <m/>
    <m/>
    <m/>
    <m/>
    <m/>
    <m/>
    <m/>
    <m/>
    <m/>
  </r>
  <r>
    <m/>
    <s v="V100049"/>
    <s v="2023-0035"/>
    <x v="52"/>
    <n v="1"/>
    <s v="Wagon"/>
    <n v="5"/>
    <e v="#N/A"/>
    <x v="17"/>
    <m/>
    <m/>
    <x v="0"/>
    <x v="0"/>
    <n v="1"/>
    <m/>
    <m/>
    <n v="1"/>
    <m/>
    <n v="0"/>
    <n v="0"/>
    <x v="1"/>
    <n v="0"/>
    <d v="1899-12-30T00:00:00"/>
    <d v="1899-12-30T00:00:00"/>
    <x v="0"/>
    <s v="Tauschwagen Captrain PL 07.01.25"/>
    <m/>
    <m/>
    <e v="#N/A"/>
    <e v="#N/A"/>
    <n v="801"/>
    <x v="1"/>
    <m/>
    <m/>
    <m/>
    <m/>
    <s v="n.a."/>
    <m/>
    <m/>
    <n v="0"/>
    <n v="3"/>
    <m/>
    <e v="#N/A"/>
    <m/>
    <m/>
    <m/>
    <m/>
    <m/>
    <m/>
    <m/>
    <m/>
    <m/>
    <m/>
    <m/>
    <m/>
    <m/>
    <m/>
    <m/>
    <m/>
    <m/>
    <m/>
    <m/>
    <m/>
    <m/>
    <n v="80000"/>
    <m/>
    <m/>
    <s v="Euro"/>
    <n v="19.5"/>
    <m/>
    <m/>
    <m/>
    <m/>
    <e v="#N/A"/>
    <m/>
    <m/>
    <m/>
    <m/>
    <m/>
    <m/>
    <m/>
    <m/>
    <m/>
    <m/>
    <m/>
    <m/>
    <m/>
    <m/>
    <m/>
    <m/>
    <m/>
    <m/>
    <m/>
    <m/>
    <m/>
    <m/>
  </r>
  <r>
    <m/>
    <s v="V100049"/>
    <s v="2023-0035"/>
    <x v="52"/>
    <n v="1"/>
    <s v="Wagon"/>
    <n v="6"/>
    <e v="#N/A"/>
    <x v="17"/>
    <m/>
    <m/>
    <x v="0"/>
    <x v="0"/>
    <n v="1"/>
    <m/>
    <m/>
    <n v="1"/>
    <m/>
    <n v="0"/>
    <n v="0"/>
    <x v="1"/>
    <n v="0"/>
    <d v="1899-12-30T00:00:00"/>
    <d v="1899-12-30T00:00:00"/>
    <x v="0"/>
    <s v="Tauschwagen Captrain PL 07.01.25"/>
    <m/>
    <m/>
    <e v="#N/A"/>
    <e v="#N/A"/>
    <n v="801"/>
    <x v="1"/>
    <m/>
    <m/>
    <m/>
    <m/>
    <s v="n.a."/>
    <m/>
    <m/>
    <n v="0"/>
    <n v="3"/>
    <m/>
    <e v="#N/A"/>
    <m/>
    <m/>
    <m/>
    <m/>
    <m/>
    <m/>
    <m/>
    <m/>
    <m/>
    <m/>
    <m/>
    <m/>
    <m/>
    <m/>
    <m/>
    <m/>
    <m/>
    <m/>
    <m/>
    <m/>
    <m/>
    <n v="80000"/>
    <m/>
    <m/>
    <s v="Euro"/>
    <n v="19.5"/>
    <m/>
    <m/>
    <m/>
    <m/>
    <e v="#N/A"/>
    <m/>
    <m/>
    <m/>
    <m/>
    <m/>
    <m/>
    <m/>
    <m/>
    <m/>
    <m/>
    <m/>
    <m/>
    <m/>
    <m/>
    <m/>
    <m/>
    <m/>
    <m/>
    <m/>
    <m/>
    <m/>
    <m/>
  </r>
  <r>
    <m/>
    <s v="V100049"/>
    <s v="2023-0035"/>
    <x v="52"/>
    <n v="1"/>
    <s v="Wagon"/>
    <n v="7"/>
    <e v="#N/A"/>
    <x v="17"/>
    <m/>
    <m/>
    <x v="0"/>
    <x v="0"/>
    <n v="1"/>
    <m/>
    <m/>
    <n v="1"/>
    <m/>
    <n v="0"/>
    <n v="0"/>
    <x v="1"/>
    <n v="0"/>
    <d v="1899-12-30T00:00:00"/>
    <d v="1899-12-30T00:00:00"/>
    <x v="0"/>
    <s v="Tauschwagen Captrain PL 07.01.25"/>
    <m/>
    <m/>
    <e v="#N/A"/>
    <e v="#N/A"/>
    <n v="801"/>
    <x v="1"/>
    <m/>
    <m/>
    <m/>
    <m/>
    <s v="n.a."/>
    <m/>
    <m/>
    <n v="0"/>
    <n v="3"/>
    <m/>
    <e v="#N/A"/>
    <m/>
    <m/>
    <m/>
    <m/>
    <m/>
    <m/>
    <m/>
    <m/>
    <m/>
    <m/>
    <m/>
    <m/>
    <m/>
    <m/>
    <m/>
    <m/>
    <m/>
    <m/>
    <m/>
    <m/>
    <m/>
    <n v="80000"/>
    <m/>
    <m/>
    <s v="Euro"/>
    <n v="19.5"/>
    <m/>
    <m/>
    <m/>
    <m/>
    <e v="#N/A"/>
    <m/>
    <m/>
    <m/>
    <m/>
    <m/>
    <m/>
    <m/>
    <m/>
    <m/>
    <m/>
    <m/>
    <m/>
    <m/>
    <m/>
    <m/>
    <m/>
    <m/>
    <m/>
    <m/>
    <m/>
    <m/>
    <m/>
  </r>
  <r>
    <m/>
    <s v="V100049"/>
    <s v="2023-0035"/>
    <x v="52"/>
    <n v="1"/>
    <s v="Wagon"/>
    <n v="8"/>
    <e v="#N/A"/>
    <x v="17"/>
    <m/>
    <m/>
    <x v="0"/>
    <x v="0"/>
    <n v="1"/>
    <m/>
    <m/>
    <n v="1"/>
    <m/>
    <n v="0"/>
    <n v="0"/>
    <x v="1"/>
    <n v="0"/>
    <d v="1899-12-30T00:00:00"/>
    <d v="1899-12-30T00:00:00"/>
    <x v="0"/>
    <s v="Tauschwagen Captrain PL 07.01.25"/>
    <m/>
    <m/>
    <e v="#N/A"/>
    <e v="#N/A"/>
    <n v="801"/>
    <x v="1"/>
    <m/>
    <m/>
    <m/>
    <m/>
    <s v="n.a."/>
    <m/>
    <m/>
    <n v="0"/>
    <n v="3"/>
    <m/>
    <e v="#N/A"/>
    <m/>
    <m/>
    <m/>
    <m/>
    <m/>
    <m/>
    <m/>
    <m/>
    <m/>
    <m/>
    <m/>
    <m/>
    <m/>
    <m/>
    <m/>
    <m/>
    <m/>
    <m/>
    <m/>
    <m/>
    <m/>
    <n v="80000"/>
    <m/>
    <m/>
    <s v="Euro"/>
    <n v="19.5"/>
    <m/>
    <m/>
    <m/>
    <m/>
    <e v="#N/A"/>
    <m/>
    <m/>
    <m/>
    <m/>
    <m/>
    <m/>
    <m/>
    <m/>
    <m/>
    <m/>
    <m/>
    <m/>
    <m/>
    <m/>
    <m/>
    <m/>
    <m/>
    <m/>
    <m/>
    <m/>
    <m/>
    <m/>
  </r>
  <r>
    <m/>
    <s v="V100049"/>
    <s v="2023-0035"/>
    <x v="52"/>
    <n v="1"/>
    <s v="Wagon"/>
    <n v="9"/>
    <e v="#N/A"/>
    <x v="17"/>
    <m/>
    <m/>
    <x v="0"/>
    <x v="0"/>
    <n v="1"/>
    <m/>
    <m/>
    <n v="1"/>
    <m/>
    <n v="0"/>
    <n v="0"/>
    <x v="1"/>
    <n v="0"/>
    <d v="1899-12-30T00:00:00"/>
    <d v="1899-12-30T00:00:00"/>
    <x v="0"/>
    <s v="Tauschwagen Captrain PL 07.01.25"/>
    <m/>
    <m/>
    <e v="#N/A"/>
    <e v="#N/A"/>
    <n v="801"/>
    <x v="1"/>
    <m/>
    <m/>
    <m/>
    <m/>
    <s v="n.a."/>
    <m/>
    <m/>
    <n v="0"/>
    <n v="3"/>
    <m/>
    <e v="#N/A"/>
    <m/>
    <m/>
    <m/>
    <m/>
    <m/>
    <m/>
    <m/>
    <m/>
    <m/>
    <m/>
    <m/>
    <m/>
    <m/>
    <m/>
    <m/>
    <m/>
    <m/>
    <m/>
    <m/>
    <m/>
    <m/>
    <n v="80000"/>
    <m/>
    <m/>
    <s v="Euro"/>
    <n v="19.5"/>
    <m/>
    <m/>
    <m/>
    <m/>
    <e v="#N/A"/>
    <m/>
    <m/>
    <m/>
    <m/>
    <m/>
    <m/>
    <m/>
    <m/>
    <m/>
    <m/>
    <m/>
    <m/>
    <m/>
    <m/>
    <m/>
    <m/>
    <m/>
    <m/>
    <m/>
    <m/>
    <m/>
    <m/>
  </r>
  <r>
    <m/>
    <s v="V100049"/>
    <s v="2023-0035"/>
    <x v="52"/>
    <n v="1"/>
    <s v="Wagon"/>
    <n v="10"/>
    <e v="#N/A"/>
    <x v="17"/>
    <m/>
    <m/>
    <x v="0"/>
    <x v="0"/>
    <n v="1"/>
    <m/>
    <m/>
    <n v="1"/>
    <m/>
    <n v="0"/>
    <n v="0"/>
    <x v="1"/>
    <n v="0"/>
    <d v="1899-12-30T00:00:00"/>
    <d v="1899-12-30T00:00:00"/>
    <x v="0"/>
    <s v="Tauschwagen Captrain PL 07.01.25"/>
    <m/>
    <m/>
    <e v="#N/A"/>
    <e v="#N/A"/>
    <n v="801"/>
    <x v="1"/>
    <m/>
    <m/>
    <m/>
    <m/>
    <s v="n.a."/>
    <m/>
    <m/>
    <n v="0"/>
    <n v="3"/>
    <m/>
    <e v="#N/A"/>
    <m/>
    <m/>
    <m/>
    <m/>
    <m/>
    <m/>
    <m/>
    <m/>
    <m/>
    <m/>
    <m/>
    <m/>
    <m/>
    <m/>
    <m/>
    <m/>
    <m/>
    <m/>
    <m/>
    <m/>
    <m/>
    <n v="80000"/>
    <m/>
    <m/>
    <s v="Euro"/>
    <n v="19.5"/>
    <m/>
    <m/>
    <m/>
    <m/>
    <e v="#N/A"/>
    <m/>
    <m/>
    <m/>
    <m/>
    <m/>
    <m/>
    <m/>
    <m/>
    <m/>
    <m/>
    <m/>
    <m/>
    <m/>
    <m/>
    <m/>
    <m/>
    <m/>
    <m/>
    <m/>
    <m/>
    <m/>
    <m/>
  </r>
  <r>
    <m/>
    <s v="V100049"/>
    <s v="2023-0035"/>
    <x v="52"/>
    <n v="1"/>
    <s v="Wagon"/>
    <n v="11"/>
    <e v="#N/A"/>
    <x v="17"/>
    <m/>
    <m/>
    <x v="0"/>
    <x v="0"/>
    <n v="1"/>
    <m/>
    <m/>
    <n v="1"/>
    <m/>
    <n v="0"/>
    <n v="0"/>
    <x v="1"/>
    <n v="0"/>
    <d v="1899-12-30T00:00:00"/>
    <d v="1899-12-30T00:00:00"/>
    <x v="0"/>
    <s v="Tauschwagen Captrain PL 07.01.25"/>
    <m/>
    <m/>
    <e v="#N/A"/>
    <e v="#N/A"/>
    <n v="801"/>
    <x v="1"/>
    <m/>
    <m/>
    <m/>
    <m/>
    <s v="n.a."/>
    <m/>
    <m/>
    <n v="0"/>
    <n v="3"/>
    <m/>
    <e v="#N/A"/>
    <m/>
    <m/>
    <m/>
    <m/>
    <m/>
    <m/>
    <m/>
    <m/>
    <m/>
    <m/>
    <m/>
    <m/>
    <m/>
    <m/>
    <m/>
    <m/>
    <m/>
    <m/>
    <m/>
    <m/>
    <m/>
    <n v="80000"/>
    <m/>
    <m/>
    <s v="Euro"/>
    <n v="19.5"/>
    <m/>
    <m/>
    <m/>
    <m/>
    <e v="#N/A"/>
    <m/>
    <m/>
    <m/>
    <m/>
    <m/>
    <m/>
    <m/>
    <m/>
    <m/>
    <m/>
    <m/>
    <m/>
    <m/>
    <m/>
    <m/>
    <m/>
    <m/>
    <m/>
    <m/>
    <m/>
    <m/>
    <m/>
  </r>
  <r>
    <m/>
    <s v="V100049"/>
    <s v="2023-0035"/>
    <x v="52"/>
    <n v="1"/>
    <s v="Wagon"/>
    <n v="12"/>
    <e v="#N/A"/>
    <x v="17"/>
    <m/>
    <m/>
    <x v="0"/>
    <x v="0"/>
    <n v="1"/>
    <m/>
    <m/>
    <n v="1"/>
    <m/>
    <n v="0"/>
    <n v="0"/>
    <x v="1"/>
    <n v="0"/>
    <d v="1899-12-30T00:00:00"/>
    <d v="1899-12-30T00:00:00"/>
    <x v="0"/>
    <s v="Tauschwagen Captrain PL 07.01.25"/>
    <m/>
    <m/>
    <e v="#N/A"/>
    <e v="#N/A"/>
    <n v="801"/>
    <x v="1"/>
    <m/>
    <m/>
    <m/>
    <m/>
    <s v="n.a."/>
    <m/>
    <m/>
    <n v="0"/>
    <n v="3"/>
    <m/>
    <e v="#N/A"/>
    <m/>
    <m/>
    <m/>
    <m/>
    <m/>
    <m/>
    <m/>
    <m/>
    <m/>
    <m/>
    <m/>
    <m/>
    <m/>
    <m/>
    <m/>
    <m/>
    <m/>
    <m/>
    <m/>
    <m/>
    <m/>
    <n v="80000"/>
    <m/>
    <m/>
    <s v="Euro"/>
    <n v="19.5"/>
    <m/>
    <m/>
    <m/>
    <m/>
    <e v="#N/A"/>
    <m/>
    <m/>
    <m/>
    <m/>
    <m/>
    <m/>
    <m/>
    <m/>
    <m/>
    <m/>
    <m/>
    <m/>
    <m/>
    <m/>
    <m/>
    <m/>
    <m/>
    <m/>
    <m/>
    <m/>
    <m/>
    <m/>
  </r>
  <r>
    <m/>
    <s v="V100049"/>
    <s v="2023-0035"/>
    <x v="52"/>
    <n v="1"/>
    <s v="Wagon"/>
    <n v="13"/>
    <e v="#N/A"/>
    <x v="17"/>
    <m/>
    <m/>
    <x v="0"/>
    <x v="0"/>
    <n v="1"/>
    <m/>
    <m/>
    <n v="1"/>
    <m/>
    <n v="0"/>
    <n v="0"/>
    <x v="1"/>
    <n v="0"/>
    <d v="1899-12-30T00:00:00"/>
    <d v="1899-12-30T00:00:00"/>
    <x v="0"/>
    <s v="Tauschwagen Captrain PL 07.01.25"/>
    <m/>
    <m/>
    <e v="#N/A"/>
    <e v="#N/A"/>
    <n v="801"/>
    <x v="1"/>
    <m/>
    <m/>
    <m/>
    <m/>
    <s v="n.a."/>
    <m/>
    <m/>
    <n v="0"/>
    <n v="3"/>
    <m/>
    <e v="#N/A"/>
    <m/>
    <m/>
    <m/>
    <m/>
    <m/>
    <m/>
    <m/>
    <m/>
    <m/>
    <m/>
    <m/>
    <m/>
    <m/>
    <m/>
    <m/>
    <m/>
    <m/>
    <m/>
    <m/>
    <m/>
    <m/>
    <n v="80000"/>
    <m/>
    <m/>
    <s v="Euro"/>
    <n v="19.5"/>
    <m/>
    <m/>
    <m/>
    <m/>
    <e v="#N/A"/>
    <m/>
    <m/>
    <m/>
    <m/>
    <m/>
    <m/>
    <m/>
    <m/>
    <m/>
    <m/>
    <m/>
    <m/>
    <m/>
    <m/>
    <m/>
    <m/>
    <m/>
    <m/>
    <m/>
    <m/>
    <m/>
    <m/>
  </r>
  <r>
    <m/>
    <s v="V100049"/>
    <s v="2023-0035"/>
    <x v="52"/>
    <n v="1"/>
    <s v="Wagon"/>
    <n v="14"/>
    <e v="#N/A"/>
    <x v="17"/>
    <m/>
    <m/>
    <x v="0"/>
    <x v="0"/>
    <n v="1"/>
    <m/>
    <m/>
    <n v="1"/>
    <m/>
    <n v="0"/>
    <n v="0"/>
    <x v="1"/>
    <n v="0"/>
    <d v="1899-12-30T00:00:00"/>
    <d v="1899-12-30T00:00:00"/>
    <x v="0"/>
    <s v="Tauschwagen Captrain PL 07.01.25"/>
    <m/>
    <m/>
    <e v="#N/A"/>
    <e v="#N/A"/>
    <n v="801"/>
    <x v="1"/>
    <m/>
    <m/>
    <m/>
    <m/>
    <s v="n.a."/>
    <m/>
    <m/>
    <n v="0"/>
    <n v="3"/>
    <m/>
    <e v="#N/A"/>
    <m/>
    <m/>
    <m/>
    <m/>
    <m/>
    <m/>
    <m/>
    <m/>
    <m/>
    <m/>
    <m/>
    <m/>
    <m/>
    <m/>
    <m/>
    <m/>
    <m/>
    <m/>
    <m/>
    <m/>
    <m/>
    <n v="80000"/>
    <m/>
    <m/>
    <s v="Euro"/>
    <n v="19.5"/>
    <m/>
    <m/>
    <m/>
    <m/>
    <e v="#N/A"/>
    <m/>
    <m/>
    <m/>
    <m/>
    <m/>
    <m/>
    <m/>
    <m/>
    <m/>
    <m/>
    <m/>
    <m/>
    <m/>
    <m/>
    <m/>
    <m/>
    <m/>
    <m/>
    <m/>
    <m/>
    <m/>
    <m/>
  </r>
  <r>
    <m/>
    <s v="V100049"/>
    <s v="2023-0035"/>
    <x v="52"/>
    <n v="1"/>
    <s v="Wagon"/>
    <n v="15"/>
    <e v="#N/A"/>
    <x v="17"/>
    <m/>
    <m/>
    <x v="0"/>
    <x v="0"/>
    <n v="1"/>
    <m/>
    <m/>
    <n v="1"/>
    <m/>
    <n v="0"/>
    <n v="0"/>
    <x v="1"/>
    <n v="0"/>
    <d v="1899-12-30T00:00:00"/>
    <d v="1899-12-30T00:00:00"/>
    <x v="0"/>
    <s v="Tauschwagen Captrain PL 07.01.25"/>
    <m/>
    <m/>
    <e v="#N/A"/>
    <e v="#N/A"/>
    <n v="801"/>
    <x v="1"/>
    <m/>
    <m/>
    <m/>
    <m/>
    <s v="n.a."/>
    <m/>
    <m/>
    <n v="0"/>
    <n v="3"/>
    <m/>
    <e v="#N/A"/>
    <m/>
    <m/>
    <m/>
    <m/>
    <m/>
    <m/>
    <m/>
    <m/>
    <m/>
    <m/>
    <m/>
    <m/>
    <m/>
    <m/>
    <m/>
    <m/>
    <m/>
    <m/>
    <m/>
    <m/>
    <m/>
    <n v="80000"/>
    <m/>
    <m/>
    <s v="Euro"/>
    <n v="19.5"/>
    <m/>
    <m/>
    <m/>
    <m/>
    <e v="#N/A"/>
    <m/>
    <m/>
    <m/>
    <m/>
    <m/>
    <m/>
    <m/>
    <m/>
    <m/>
    <m/>
    <m/>
    <m/>
    <m/>
    <m/>
    <m/>
    <m/>
    <m/>
    <m/>
    <m/>
    <m/>
    <m/>
    <m/>
  </r>
  <r>
    <m/>
    <s v="V100049"/>
    <s v="2023-0035"/>
    <x v="52"/>
    <n v="1"/>
    <s v="Wagon"/>
    <n v="16"/>
    <e v="#N/A"/>
    <x v="17"/>
    <m/>
    <m/>
    <x v="0"/>
    <x v="0"/>
    <n v="1"/>
    <m/>
    <m/>
    <n v="1"/>
    <m/>
    <n v="0"/>
    <n v="0"/>
    <x v="1"/>
    <n v="0"/>
    <d v="1899-12-30T00:00:00"/>
    <d v="1899-12-30T00:00:00"/>
    <x v="0"/>
    <s v="Tauschwagen Captrain PL 07.01.25"/>
    <m/>
    <m/>
    <e v="#N/A"/>
    <e v="#N/A"/>
    <n v="801"/>
    <x v="1"/>
    <m/>
    <m/>
    <m/>
    <m/>
    <s v="n.a."/>
    <m/>
    <m/>
    <n v="0"/>
    <n v="3"/>
    <m/>
    <e v="#N/A"/>
    <m/>
    <m/>
    <m/>
    <m/>
    <m/>
    <m/>
    <m/>
    <m/>
    <m/>
    <m/>
    <m/>
    <m/>
    <m/>
    <m/>
    <m/>
    <m/>
    <m/>
    <m/>
    <m/>
    <m/>
    <m/>
    <n v="80000"/>
    <m/>
    <m/>
    <s v="Euro"/>
    <n v="19.5"/>
    <m/>
    <m/>
    <m/>
    <m/>
    <e v="#N/A"/>
    <m/>
    <m/>
    <m/>
    <m/>
    <m/>
    <m/>
    <m/>
    <m/>
    <m/>
    <m/>
    <m/>
    <m/>
    <m/>
    <m/>
    <m/>
    <m/>
    <m/>
    <m/>
    <m/>
    <m/>
    <m/>
    <m/>
  </r>
  <r>
    <m/>
    <s v="V100049"/>
    <s v="2023-0035"/>
    <x v="52"/>
    <n v="1"/>
    <s v="Wagon"/>
    <n v="17"/>
    <e v="#N/A"/>
    <x v="17"/>
    <m/>
    <m/>
    <x v="0"/>
    <x v="0"/>
    <n v="1"/>
    <m/>
    <m/>
    <n v="1"/>
    <m/>
    <n v="0"/>
    <n v="0"/>
    <x v="1"/>
    <n v="0"/>
    <d v="1899-12-30T00:00:00"/>
    <d v="1899-12-30T00:00:00"/>
    <x v="0"/>
    <s v="Tauschwagen Captrain PL 07.01.25"/>
    <m/>
    <m/>
    <e v="#N/A"/>
    <e v="#N/A"/>
    <n v="801"/>
    <x v="1"/>
    <m/>
    <m/>
    <m/>
    <m/>
    <s v="n.a."/>
    <m/>
    <m/>
    <n v="0"/>
    <n v="3"/>
    <m/>
    <e v="#N/A"/>
    <m/>
    <m/>
    <m/>
    <m/>
    <m/>
    <m/>
    <m/>
    <m/>
    <m/>
    <m/>
    <m/>
    <m/>
    <m/>
    <m/>
    <m/>
    <m/>
    <m/>
    <m/>
    <m/>
    <m/>
    <m/>
    <n v="80000"/>
    <m/>
    <m/>
    <s v="Euro"/>
    <n v="19.5"/>
    <m/>
    <m/>
    <m/>
    <m/>
    <e v="#N/A"/>
    <m/>
    <m/>
    <m/>
    <m/>
    <m/>
    <m/>
    <m/>
    <m/>
    <m/>
    <m/>
    <m/>
    <m/>
    <m/>
    <m/>
    <m/>
    <m/>
    <m/>
    <m/>
    <m/>
    <m/>
    <m/>
    <m/>
  </r>
  <r>
    <m/>
    <s v="V100049"/>
    <s v="2023-0035"/>
    <x v="52"/>
    <n v="1"/>
    <s v="Wagon"/>
    <n v="18"/>
    <e v="#N/A"/>
    <x v="17"/>
    <m/>
    <m/>
    <x v="0"/>
    <x v="0"/>
    <n v="1"/>
    <m/>
    <m/>
    <n v="1"/>
    <m/>
    <n v="0"/>
    <n v="0"/>
    <x v="1"/>
    <n v="0"/>
    <d v="1899-12-30T00:00:00"/>
    <d v="1899-12-30T00:00:00"/>
    <x v="0"/>
    <s v="Tauschwagen Captrain PL 07.01.25"/>
    <m/>
    <m/>
    <e v="#N/A"/>
    <e v="#N/A"/>
    <n v="801"/>
    <x v="1"/>
    <m/>
    <m/>
    <m/>
    <m/>
    <s v="n.a."/>
    <m/>
    <m/>
    <n v="0"/>
    <n v="3"/>
    <m/>
    <e v="#N/A"/>
    <m/>
    <m/>
    <m/>
    <m/>
    <m/>
    <m/>
    <m/>
    <m/>
    <m/>
    <m/>
    <m/>
    <m/>
    <m/>
    <m/>
    <m/>
    <m/>
    <m/>
    <m/>
    <m/>
    <m/>
    <m/>
    <n v="80000"/>
    <m/>
    <m/>
    <s v="Euro"/>
    <n v="19.5"/>
    <m/>
    <m/>
    <m/>
    <m/>
    <e v="#N/A"/>
    <m/>
    <m/>
    <m/>
    <m/>
    <m/>
    <m/>
    <m/>
    <m/>
    <m/>
    <m/>
    <m/>
    <m/>
    <m/>
    <m/>
    <m/>
    <m/>
    <m/>
    <m/>
    <m/>
    <m/>
    <m/>
    <m/>
  </r>
  <r>
    <m/>
    <s v="V100049"/>
    <s v="2023-0035"/>
    <x v="52"/>
    <n v="1"/>
    <s v="Wagon"/>
    <n v="19"/>
    <s v="37 80 4564 824-3"/>
    <x v="17"/>
    <m/>
    <m/>
    <x v="0"/>
    <x v="0"/>
    <n v="1"/>
    <m/>
    <m/>
    <n v="1"/>
    <m/>
    <n v="0"/>
    <n v="1"/>
    <x v="1"/>
    <n v="0"/>
    <d v="1899-12-30T00:00:00"/>
    <d v="1899-12-30T00:00:00"/>
    <x v="4"/>
    <m/>
    <m/>
    <m/>
    <d v="2023-12-29T00:00:00"/>
    <d v="2026-02-28T00:00:00"/>
    <n v="801"/>
    <x v="42"/>
    <m/>
    <m/>
    <m/>
    <m/>
    <s v="n.a."/>
    <m/>
    <m/>
    <n v="0"/>
    <n v="3"/>
    <m/>
    <d v="2025-11-28T00:00:00"/>
    <m/>
    <m/>
    <m/>
    <m/>
    <m/>
    <m/>
    <m/>
    <m/>
    <m/>
    <m/>
    <m/>
    <m/>
    <m/>
    <m/>
    <m/>
    <m/>
    <m/>
    <m/>
    <m/>
    <m/>
    <m/>
    <n v="80000"/>
    <m/>
    <m/>
    <s v="Euro"/>
    <n v="19.5"/>
    <m/>
    <m/>
    <m/>
    <m/>
    <n v="19.5"/>
    <m/>
    <m/>
    <m/>
    <m/>
    <m/>
    <m/>
    <m/>
    <m/>
    <m/>
    <m/>
    <m/>
    <m/>
    <m/>
    <m/>
    <m/>
    <m/>
    <m/>
    <m/>
    <m/>
    <m/>
    <m/>
    <m/>
  </r>
  <r>
    <m/>
    <s v="V100049"/>
    <s v="2023-0035"/>
    <x v="52"/>
    <n v="1"/>
    <s v="Wagon"/>
    <n v="20"/>
    <e v="#N/A"/>
    <x v="17"/>
    <m/>
    <m/>
    <x v="0"/>
    <x v="0"/>
    <n v="1"/>
    <m/>
    <m/>
    <n v="1"/>
    <m/>
    <n v="0"/>
    <n v="0"/>
    <x v="1"/>
    <n v="0"/>
    <d v="1899-12-30T00:00:00"/>
    <d v="1899-12-30T00:00:00"/>
    <x v="0"/>
    <s v="Tauschwagen Captrain PL 07.01.25"/>
    <m/>
    <m/>
    <e v="#N/A"/>
    <e v="#N/A"/>
    <n v="801"/>
    <x v="1"/>
    <m/>
    <m/>
    <m/>
    <m/>
    <s v="n.a."/>
    <m/>
    <m/>
    <n v="0"/>
    <n v="3"/>
    <m/>
    <e v="#N/A"/>
    <m/>
    <m/>
    <m/>
    <m/>
    <m/>
    <m/>
    <m/>
    <m/>
    <m/>
    <m/>
    <m/>
    <m/>
    <m/>
    <m/>
    <m/>
    <m/>
    <m/>
    <m/>
    <m/>
    <m/>
    <m/>
    <n v="80000"/>
    <m/>
    <m/>
    <s v="Euro"/>
    <n v="19.5"/>
    <m/>
    <m/>
    <m/>
    <m/>
    <e v="#N/A"/>
    <m/>
    <m/>
    <m/>
    <m/>
    <m/>
    <m/>
    <m/>
    <m/>
    <m/>
    <m/>
    <m/>
    <m/>
    <m/>
    <m/>
    <m/>
    <m/>
    <m/>
    <m/>
    <m/>
    <m/>
    <m/>
    <m/>
  </r>
  <r>
    <m/>
    <s v="V100049"/>
    <s v="2023-0035"/>
    <x v="52"/>
    <n v="1"/>
    <s v="Wagon"/>
    <n v="21"/>
    <e v="#N/A"/>
    <x v="17"/>
    <m/>
    <m/>
    <x v="0"/>
    <x v="0"/>
    <n v="1"/>
    <m/>
    <m/>
    <n v="1"/>
    <m/>
    <n v="0"/>
    <n v="0"/>
    <x v="1"/>
    <n v="0"/>
    <d v="1899-12-30T00:00:00"/>
    <d v="1899-12-30T00:00:00"/>
    <x v="0"/>
    <s v="Tauschwagen Captrain PL 07.01.25"/>
    <m/>
    <m/>
    <e v="#N/A"/>
    <e v="#N/A"/>
    <n v="801"/>
    <x v="1"/>
    <m/>
    <m/>
    <m/>
    <m/>
    <s v="n.a."/>
    <m/>
    <m/>
    <n v="0"/>
    <n v="3"/>
    <m/>
    <e v="#N/A"/>
    <m/>
    <m/>
    <m/>
    <m/>
    <m/>
    <m/>
    <m/>
    <m/>
    <m/>
    <m/>
    <m/>
    <m/>
    <m/>
    <m/>
    <m/>
    <m/>
    <m/>
    <m/>
    <m/>
    <m/>
    <m/>
    <n v="80000"/>
    <m/>
    <m/>
    <s v="Euro"/>
    <n v="19.5"/>
    <m/>
    <m/>
    <m/>
    <m/>
    <e v="#N/A"/>
    <m/>
    <m/>
    <m/>
    <m/>
    <m/>
    <m/>
    <m/>
    <m/>
    <m/>
    <m/>
    <m/>
    <m/>
    <m/>
    <m/>
    <m/>
    <m/>
    <m/>
    <m/>
    <m/>
    <m/>
    <m/>
    <m/>
  </r>
  <r>
    <m/>
    <s v="V100049"/>
    <s v="2023-0035"/>
    <x v="52"/>
    <n v="1"/>
    <s v="Wagon"/>
    <n v="22"/>
    <e v="#N/A"/>
    <x v="17"/>
    <m/>
    <m/>
    <x v="0"/>
    <x v="0"/>
    <n v="1"/>
    <m/>
    <m/>
    <n v="1"/>
    <m/>
    <n v="0"/>
    <n v="0"/>
    <x v="1"/>
    <n v="0"/>
    <d v="1899-12-30T00:00:00"/>
    <d v="1899-12-30T00:00:00"/>
    <x v="0"/>
    <s v="Tauschwagen Captrain PL 07.01.25"/>
    <m/>
    <m/>
    <e v="#N/A"/>
    <e v="#N/A"/>
    <n v="801"/>
    <x v="1"/>
    <m/>
    <m/>
    <m/>
    <m/>
    <s v="n.a."/>
    <m/>
    <m/>
    <n v="0"/>
    <n v="3"/>
    <m/>
    <e v="#N/A"/>
    <m/>
    <m/>
    <m/>
    <m/>
    <m/>
    <m/>
    <m/>
    <m/>
    <m/>
    <m/>
    <m/>
    <m/>
    <m/>
    <m/>
    <m/>
    <m/>
    <m/>
    <m/>
    <m/>
    <m/>
    <m/>
    <n v="80000"/>
    <m/>
    <m/>
    <s v="Euro"/>
    <n v="19.5"/>
    <m/>
    <m/>
    <m/>
    <m/>
    <e v="#N/A"/>
    <m/>
    <m/>
    <m/>
    <m/>
    <m/>
    <m/>
    <m/>
    <m/>
    <m/>
    <m/>
    <m/>
    <m/>
    <m/>
    <m/>
    <m/>
    <m/>
    <m/>
    <m/>
    <m/>
    <m/>
    <m/>
    <m/>
  </r>
  <r>
    <m/>
    <s v="V100049"/>
    <s v="2023-0035"/>
    <x v="52"/>
    <n v="1"/>
    <s v="Wagon"/>
    <n v="23"/>
    <e v="#N/A"/>
    <x v="17"/>
    <m/>
    <m/>
    <x v="0"/>
    <x v="0"/>
    <n v="1"/>
    <m/>
    <m/>
    <n v="1"/>
    <m/>
    <n v="0"/>
    <n v="0"/>
    <x v="1"/>
    <n v="0"/>
    <d v="1899-12-30T00:00:00"/>
    <d v="1899-12-30T00:00:00"/>
    <x v="0"/>
    <s v="Tauschwagen Captrain PL 07.01.25"/>
    <m/>
    <m/>
    <e v="#N/A"/>
    <e v="#N/A"/>
    <n v="801"/>
    <x v="1"/>
    <m/>
    <m/>
    <m/>
    <m/>
    <s v="n.a."/>
    <m/>
    <m/>
    <n v="0"/>
    <n v="3"/>
    <m/>
    <e v="#N/A"/>
    <m/>
    <m/>
    <m/>
    <m/>
    <m/>
    <m/>
    <m/>
    <m/>
    <m/>
    <m/>
    <m/>
    <m/>
    <m/>
    <m/>
    <m/>
    <m/>
    <m/>
    <m/>
    <m/>
    <m/>
    <m/>
    <n v="80000"/>
    <m/>
    <m/>
    <s v="Euro"/>
    <n v="19.5"/>
    <m/>
    <m/>
    <m/>
    <m/>
    <e v="#N/A"/>
    <m/>
    <m/>
    <m/>
    <m/>
    <m/>
    <m/>
    <m/>
    <m/>
    <m/>
    <m/>
    <m/>
    <m/>
    <m/>
    <m/>
    <m/>
    <m/>
    <m/>
    <m/>
    <m/>
    <m/>
    <m/>
    <m/>
  </r>
  <r>
    <m/>
    <s v="V100049"/>
    <s v="2023-0035"/>
    <x v="52"/>
    <n v="1"/>
    <s v="Wagon"/>
    <n v="24"/>
    <e v="#N/A"/>
    <x v="17"/>
    <m/>
    <m/>
    <x v="0"/>
    <x v="0"/>
    <n v="1"/>
    <m/>
    <m/>
    <n v="1"/>
    <m/>
    <n v="0"/>
    <n v="0"/>
    <x v="1"/>
    <n v="0"/>
    <d v="1899-12-30T00:00:00"/>
    <d v="1899-12-30T00:00:00"/>
    <x v="0"/>
    <s v="Tauschwagen Captrain PL 07.01.25"/>
    <m/>
    <m/>
    <e v="#N/A"/>
    <e v="#N/A"/>
    <n v="801"/>
    <x v="1"/>
    <m/>
    <m/>
    <m/>
    <m/>
    <s v="n.a."/>
    <m/>
    <m/>
    <n v="0"/>
    <n v="3"/>
    <m/>
    <e v="#N/A"/>
    <m/>
    <m/>
    <m/>
    <m/>
    <m/>
    <m/>
    <m/>
    <m/>
    <m/>
    <m/>
    <m/>
    <m/>
    <m/>
    <m/>
    <m/>
    <m/>
    <m/>
    <m/>
    <m/>
    <m/>
    <m/>
    <n v="80000"/>
    <m/>
    <m/>
    <s v="Euro"/>
    <n v="19.5"/>
    <m/>
    <m/>
    <m/>
    <m/>
    <e v="#N/A"/>
    <m/>
    <m/>
    <m/>
    <m/>
    <m/>
    <m/>
    <m/>
    <m/>
    <m/>
    <m/>
    <m/>
    <m/>
    <m/>
    <m/>
    <m/>
    <m/>
    <m/>
    <m/>
    <m/>
    <m/>
    <m/>
    <m/>
  </r>
  <r>
    <m/>
    <s v="V100049"/>
    <s v="2023-0035"/>
    <x v="52"/>
    <n v="1"/>
    <s v="Wagon"/>
    <n v="25"/>
    <e v="#N/A"/>
    <x v="17"/>
    <m/>
    <m/>
    <x v="0"/>
    <x v="0"/>
    <n v="1"/>
    <m/>
    <m/>
    <n v="1"/>
    <m/>
    <n v="0"/>
    <n v="0"/>
    <x v="1"/>
    <n v="0"/>
    <d v="1899-12-30T00:00:00"/>
    <d v="1899-12-30T00:00:00"/>
    <x v="0"/>
    <s v="Tauschwagen Captrain PL 07.01.25"/>
    <m/>
    <m/>
    <e v="#N/A"/>
    <e v="#N/A"/>
    <n v="801"/>
    <x v="1"/>
    <m/>
    <m/>
    <m/>
    <m/>
    <s v="n.a."/>
    <m/>
    <m/>
    <n v="0"/>
    <n v="3"/>
    <m/>
    <e v="#N/A"/>
    <m/>
    <m/>
    <m/>
    <m/>
    <m/>
    <m/>
    <m/>
    <m/>
    <m/>
    <m/>
    <m/>
    <m/>
    <m/>
    <m/>
    <m/>
    <m/>
    <m/>
    <m/>
    <m/>
    <m/>
    <m/>
    <n v="80000"/>
    <m/>
    <m/>
    <s v="Euro"/>
    <n v="19.5"/>
    <m/>
    <m/>
    <m/>
    <m/>
    <e v="#N/A"/>
    <m/>
    <m/>
    <m/>
    <m/>
    <m/>
    <m/>
    <m/>
    <m/>
    <m/>
    <m/>
    <m/>
    <m/>
    <m/>
    <m/>
    <m/>
    <m/>
    <m/>
    <m/>
    <m/>
    <m/>
    <m/>
    <m/>
  </r>
  <r>
    <m/>
    <s v="V100049"/>
    <s v="2023-0035"/>
    <x v="52"/>
    <n v="1"/>
    <s v="Wagon"/>
    <n v="26"/>
    <e v="#N/A"/>
    <x v="17"/>
    <m/>
    <m/>
    <x v="0"/>
    <x v="0"/>
    <n v="1"/>
    <m/>
    <m/>
    <m/>
    <n v="1"/>
    <n v="0"/>
    <n v="0"/>
    <x v="1"/>
    <n v="0"/>
    <d v="1899-12-30T00:00:00"/>
    <d v="1899-12-30T00:00:00"/>
    <x v="0"/>
    <s v="Tauschwagen Captrain PL 07.01.25"/>
    <m/>
    <m/>
    <e v="#N/A"/>
    <e v="#N/A"/>
    <n v="801"/>
    <x v="1"/>
    <m/>
    <m/>
    <m/>
    <m/>
    <s v="n.a."/>
    <m/>
    <m/>
    <n v="0"/>
    <n v="3"/>
    <m/>
    <e v="#N/A"/>
    <m/>
    <m/>
    <m/>
    <m/>
    <m/>
    <m/>
    <m/>
    <m/>
    <m/>
    <m/>
    <m/>
    <m/>
    <m/>
    <m/>
    <m/>
    <m/>
    <m/>
    <m/>
    <m/>
    <m/>
    <m/>
    <n v="80000"/>
    <m/>
    <m/>
    <s v="Euro"/>
    <n v="19.5"/>
    <m/>
    <m/>
    <m/>
    <m/>
    <e v="#N/A"/>
    <m/>
    <m/>
    <m/>
    <m/>
    <m/>
    <m/>
    <m/>
    <m/>
    <m/>
    <m/>
    <m/>
    <m/>
    <m/>
    <m/>
    <m/>
    <m/>
    <m/>
    <m/>
    <m/>
    <m/>
    <m/>
    <m/>
  </r>
  <r>
    <m/>
    <s v="V100049"/>
    <s v="2023-0035"/>
    <x v="52"/>
    <n v="1"/>
    <s v="Wagon"/>
    <n v="27"/>
    <s v="37 80 4564 207-1"/>
    <x v="17"/>
    <m/>
    <m/>
    <x v="0"/>
    <x v="0"/>
    <n v="1"/>
    <m/>
    <m/>
    <m/>
    <n v="1"/>
    <n v="0"/>
    <n v="1"/>
    <x v="1"/>
    <n v="0"/>
    <d v="1899-12-30T00:00:00"/>
    <d v="1899-12-30T00:00:00"/>
    <x v="4"/>
    <m/>
    <m/>
    <m/>
    <d v="2023-12-29T00:00:00"/>
    <d v="2026-02-28T00:00:00"/>
    <n v="801"/>
    <x v="42"/>
    <m/>
    <m/>
    <m/>
    <m/>
    <s v="n.a."/>
    <m/>
    <m/>
    <n v="0"/>
    <n v="3"/>
    <m/>
    <d v="2025-11-28T00:00:00"/>
    <m/>
    <m/>
    <m/>
    <m/>
    <m/>
    <m/>
    <m/>
    <m/>
    <m/>
    <m/>
    <m/>
    <m/>
    <m/>
    <m/>
    <m/>
    <m/>
    <m/>
    <m/>
    <m/>
    <m/>
    <m/>
    <n v="80000"/>
    <m/>
    <m/>
    <s v="Euro"/>
    <n v="19.5"/>
    <m/>
    <m/>
    <m/>
    <m/>
    <n v="19.5"/>
    <m/>
    <m/>
    <m/>
    <m/>
    <m/>
    <m/>
    <m/>
    <m/>
    <m/>
    <m/>
    <m/>
    <m/>
    <m/>
    <m/>
    <m/>
    <m/>
    <m/>
    <m/>
    <m/>
    <m/>
    <m/>
    <m/>
  </r>
  <r>
    <m/>
    <s v="V100049"/>
    <s v="2023-0035"/>
    <x v="52"/>
    <n v="1"/>
    <s v="Wagon"/>
    <n v="28"/>
    <s v="37 80 4564 515-7"/>
    <x v="17"/>
    <m/>
    <m/>
    <x v="0"/>
    <x v="0"/>
    <n v="1"/>
    <m/>
    <m/>
    <m/>
    <n v="1"/>
    <n v="0"/>
    <n v="1"/>
    <x v="1"/>
    <n v="0"/>
    <d v="1899-12-30T00:00:00"/>
    <d v="1899-12-30T00:00:00"/>
    <x v="4"/>
    <m/>
    <m/>
    <m/>
    <d v="2023-12-29T00:00:00"/>
    <d v="2026-02-28T00:00:00"/>
    <n v="801"/>
    <x v="42"/>
    <m/>
    <m/>
    <m/>
    <m/>
    <s v="n.a."/>
    <m/>
    <m/>
    <n v="0"/>
    <n v="3"/>
    <m/>
    <d v="2025-11-28T00:00:00"/>
    <m/>
    <m/>
    <m/>
    <m/>
    <m/>
    <m/>
    <m/>
    <m/>
    <m/>
    <m/>
    <m/>
    <m/>
    <m/>
    <m/>
    <m/>
    <m/>
    <m/>
    <m/>
    <m/>
    <m/>
    <m/>
    <n v="80000"/>
    <m/>
    <m/>
    <s v="Euro"/>
    <n v="19.5"/>
    <m/>
    <m/>
    <m/>
    <m/>
    <n v="19.5"/>
    <m/>
    <m/>
    <m/>
    <m/>
    <m/>
    <m/>
    <m/>
    <m/>
    <m/>
    <m/>
    <m/>
    <m/>
    <m/>
    <m/>
    <m/>
    <m/>
    <m/>
    <m/>
    <m/>
    <m/>
    <m/>
    <m/>
  </r>
  <r>
    <m/>
    <s v="V100049"/>
    <s v="2023-0035"/>
    <x v="52"/>
    <n v="1"/>
    <s v="Wagon"/>
    <n v="29"/>
    <s v="37 80 4564 413-5"/>
    <x v="17"/>
    <m/>
    <m/>
    <x v="0"/>
    <x v="0"/>
    <n v="1"/>
    <m/>
    <m/>
    <m/>
    <n v="1"/>
    <n v="0"/>
    <n v="1"/>
    <x v="1"/>
    <n v="0"/>
    <d v="1899-12-30T00:00:00"/>
    <d v="1899-12-30T00:00:00"/>
    <x v="4"/>
    <m/>
    <m/>
    <m/>
    <d v="2023-12-29T00:00:00"/>
    <d v="2026-02-28T00:00:00"/>
    <n v="801"/>
    <x v="42"/>
    <m/>
    <m/>
    <m/>
    <m/>
    <s v="n.a."/>
    <m/>
    <m/>
    <n v="0"/>
    <n v="3"/>
    <m/>
    <d v="2025-11-28T00:00:00"/>
    <m/>
    <m/>
    <m/>
    <m/>
    <m/>
    <m/>
    <m/>
    <m/>
    <m/>
    <m/>
    <m/>
    <m/>
    <m/>
    <m/>
    <m/>
    <m/>
    <m/>
    <m/>
    <m/>
    <m/>
    <m/>
    <n v="80000"/>
    <m/>
    <m/>
    <s v="Euro"/>
    <n v="19.5"/>
    <m/>
    <m/>
    <m/>
    <m/>
    <n v="19.5"/>
    <m/>
    <m/>
    <m/>
    <m/>
    <m/>
    <m/>
    <m/>
    <m/>
    <m/>
    <m/>
    <m/>
    <m/>
    <m/>
    <m/>
    <m/>
    <m/>
    <m/>
    <m/>
    <m/>
    <m/>
    <m/>
    <m/>
  </r>
  <r>
    <m/>
    <s v="V100049"/>
    <s v="2023-0035"/>
    <x v="52"/>
    <n v="1"/>
    <s v="Wagon"/>
    <n v="101"/>
    <s v="37 80 4564 423-4"/>
    <x v="17"/>
    <m/>
    <m/>
    <x v="0"/>
    <x v="0"/>
    <n v="1"/>
    <m/>
    <m/>
    <m/>
    <n v="1"/>
    <n v="0"/>
    <n v="1"/>
    <x v="1"/>
    <n v="0"/>
    <d v="1899-12-30T00:00:00"/>
    <d v="1899-12-30T00:00:00"/>
    <x v="4"/>
    <m/>
    <m/>
    <m/>
    <d v="2024-12-01T00:00:00"/>
    <d v="2026-02-28T00:00:00"/>
    <n v="801"/>
    <x v="42"/>
    <m/>
    <m/>
    <m/>
    <m/>
    <s v="n.a."/>
    <m/>
    <m/>
    <n v="0"/>
    <n v="3"/>
    <m/>
    <d v="2025-11-28T00:00:00"/>
    <m/>
    <m/>
    <m/>
    <m/>
    <m/>
    <m/>
    <m/>
    <m/>
    <m/>
    <m/>
    <m/>
    <m/>
    <m/>
    <m/>
    <m/>
    <m/>
    <m/>
    <m/>
    <m/>
    <m/>
    <m/>
    <n v="80000"/>
    <m/>
    <m/>
    <s v="Euro"/>
    <n v="19.5"/>
    <m/>
    <m/>
    <m/>
    <m/>
    <n v="19.5"/>
    <m/>
    <m/>
    <m/>
    <m/>
    <m/>
    <m/>
    <m/>
    <m/>
    <m/>
    <m/>
    <m/>
    <m/>
    <m/>
    <m/>
    <m/>
    <m/>
    <m/>
    <m/>
    <m/>
    <m/>
    <m/>
    <m/>
  </r>
  <r>
    <m/>
    <s v="V100049"/>
    <s v="2023-0035"/>
    <x v="52"/>
    <n v="2"/>
    <s v="Batch"/>
    <m/>
    <m/>
    <x v="17"/>
    <s v="POL"/>
    <s v="East EU"/>
    <x v="0"/>
    <x v="0"/>
    <n v="30"/>
    <m/>
    <m/>
    <n v="0"/>
    <n v="30"/>
    <n v="0"/>
    <n v="30"/>
    <x v="0"/>
    <m/>
    <d v="1899-12-30T00:00:00"/>
    <d v="1899-12-30T00:00:00"/>
    <x v="4"/>
    <m/>
    <m/>
    <m/>
    <d v="2024-01-10T00:00:00"/>
    <d v="2026-02-28T00:00:00"/>
    <m/>
    <x v="42"/>
    <d v="2025-11-24T00:00:00"/>
    <s v="Economy"/>
    <m/>
    <n v="30"/>
    <s v="n.a."/>
    <m/>
    <m/>
    <n v="0"/>
    <n v="3"/>
    <m/>
    <m/>
    <n v="0"/>
    <m/>
    <m/>
    <m/>
    <m/>
    <m/>
    <m/>
    <m/>
    <m/>
    <s v="C"/>
    <n v="15"/>
    <n v="1.4"/>
    <s v="CHE"/>
    <s v="3 Mths Cash Deposit"/>
    <s v="Y"/>
    <s v="N"/>
    <n v="0"/>
    <n v="0"/>
    <n v="1"/>
    <m/>
    <m/>
    <n v="80000"/>
    <s v="N"/>
    <m/>
    <s v="Euro"/>
    <n v="19.5"/>
    <n v="0"/>
    <n v="0"/>
    <m/>
    <n v="-1.602739726027397"/>
    <n v="19.5"/>
    <n v="0"/>
    <n v="1221"/>
    <n v="0"/>
    <n v="0.06"/>
    <n v="0"/>
    <s v="0.00"/>
    <n v="0"/>
    <n v="0"/>
    <n v="0"/>
    <n v="0"/>
    <n v="19.5"/>
    <n v="0"/>
    <n v="19.5"/>
    <n v="1"/>
    <n v="0"/>
    <n v="19.5"/>
    <n v="19.5"/>
    <n v="2400000"/>
    <n v="0"/>
    <s v="N"/>
    <n v="0"/>
    <n v="212940"/>
  </r>
  <r>
    <m/>
    <s v="V100049"/>
    <s v="2023-0035"/>
    <x v="52"/>
    <n v="2"/>
    <s v="Wagon"/>
    <n v="31"/>
    <s v="37 80 4564 672-6"/>
    <x v="17"/>
    <m/>
    <m/>
    <x v="0"/>
    <x v="0"/>
    <n v="1"/>
    <m/>
    <m/>
    <m/>
    <n v="1"/>
    <n v="0"/>
    <n v="1"/>
    <x v="1"/>
    <n v="0"/>
    <d v="1899-12-30T00:00:00"/>
    <d v="1899-12-30T00:00:00"/>
    <x v="4"/>
    <m/>
    <m/>
    <m/>
    <d v="2024-01-10T00:00:00"/>
    <d v="2026-02-28T00:00:00"/>
    <n v="801"/>
    <x v="42"/>
    <m/>
    <m/>
    <m/>
    <m/>
    <s v="n.a."/>
    <m/>
    <m/>
    <n v="0"/>
    <n v="3"/>
    <m/>
    <d v="2025-11-28T00:00:00"/>
    <m/>
    <m/>
    <m/>
    <m/>
    <m/>
    <m/>
    <m/>
    <m/>
    <m/>
    <m/>
    <m/>
    <m/>
    <m/>
    <m/>
    <m/>
    <m/>
    <m/>
    <m/>
    <m/>
    <m/>
    <m/>
    <n v="80000"/>
    <m/>
    <m/>
    <s v="Euro"/>
    <n v="19.5"/>
    <m/>
    <m/>
    <m/>
    <m/>
    <n v="19.5"/>
    <m/>
    <m/>
    <m/>
    <m/>
    <m/>
    <m/>
    <m/>
    <m/>
    <m/>
    <m/>
    <m/>
    <m/>
    <m/>
    <m/>
    <m/>
    <m/>
    <m/>
    <m/>
    <m/>
    <m/>
    <m/>
    <m/>
  </r>
  <r>
    <m/>
    <s v="V100049"/>
    <s v="2023-0035"/>
    <x v="52"/>
    <n v="2"/>
    <s v="Wagon"/>
    <n v="32"/>
    <s v="37 80 4564 523-1"/>
    <x v="17"/>
    <m/>
    <m/>
    <x v="0"/>
    <x v="0"/>
    <n v="1"/>
    <m/>
    <m/>
    <m/>
    <n v="1"/>
    <n v="0"/>
    <n v="1"/>
    <x v="1"/>
    <n v="0"/>
    <d v="1899-12-30T00:00:00"/>
    <d v="1899-12-30T00:00:00"/>
    <x v="4"/>
    <m/>
    <m/>
    <m/>
    <d v="2024-01-10T00:00:00"/>
    <d v="2026-02-28T00:00:00"/>
    <n v="801"/>
    <x v="42"/>
    <m/>
    <m/>
    <m/>
    <m/>
    <s v="n.a."/>
    <m/>
    <m/>
    <n v="0"/>
    <n v="3"/>
    <m/>
    <d v="2025-11-28T00:00:00"/>
    <m/>
    <m/>
    <m/>
    <m/>
    <m/>
    <m/>
    <m/>
    <m/>
    <m/>
    <m/>
    <m/>
    <m/>
    <m/>
    <m/>
    <m/>
    <m/>
    <m/>
    <m/>
    <m/>
    <m/>
    <m/>
    <n v="80000"/>
    <m/>
    <m/>
    <s v="Euro"/>
    <n v="19.5"/>
    <m/>
    <m/>
    <m/>
    <m/>
    <n v="19.5"/>
    <m/>
    <m/>
    <m/>
    <m/>
    <m/>
    <m/>
    <m/>
    <m/>
    <m/>
    <m/>
    <m/>
    <m/>
    <m/>
    <m/>
    <m/>
    <m/>
    <m/>
    <m/>
    <m/>
    <m/>
    <m/>
    <m/>
  </r>
  <r>
    <m/>
    <s v="V100049"/>
    <s v="2023-0035"/>
    <x v="52"/>
    <n v="2"/>
    <s v="Wagon"/>
    <n v="33"/>
    <s v="37 80 4564 528-0"/>
    <x v="17"/>
    <m/>
    <m/>
    <x v="0"/>
    <x v="0"/>
    <n v="1"/>
    <m/>
    <m/>
    <m/>
    <n v="1"/>
    <n v="0"/>
    <n v="1"/>
    <x v="1"/>
    <n v="0"/>
    <d v="1899-12-30T00:00:00"/>
    <d v="1899-12-30T00:00:00"/>
    <x v="4"/>
    <m/>
    <m/>
    <m/>
    <d v="2024-01-10T00:00:00"/>
    <d v="2026-02-28T00:00:00"/>
    <n v="801"/>
    <x v="42"/>
    <m/>
    <m/>
    <m/>
    <m/>
    <s v="n.a."/>
    <m/>
    <m/>
    <n v="0"/>
    <n v="3"/>
    <m/>
    <d v="2025-11-28T00:00:00"/>
    <m/>
    <m/>
    <m/>
    <m/>
    <m/>
    <m/>
    <m/>
    <m/>
    <m/>
    <m/>
    <m/>
    <m/>
    <m/>
    <m/>
    <m/>
    <m/>
    <m/>
    <m/>
    <m/>
    <m/>
    <m/>
    <n v="80000"/>
    <m/>
    <m/>
    <s v="Euro"/>
    <n v="19.5"/>
    <m/>
    <m/>
    <m/>
    <m/>
    <n v="19.5"/>
    <m/>
    <m/>
    <m/>
    <m/>
    <m/>
    <m/>
    <m/>
    <m/>
    <m/>
    <m/>
    <m/>
    <m/>
    <m/>
    <m/>
    <m/>
    <m/>
    <m/>
    <m/>
    <m/>
    <m/>
    <m/>
    <m/>
  </r>
  <r>
    <m/>
    <s v="V100049"/>
    <s v="2023-0035"/>
    <x v="52"/>
    <n v="2"/>
    <s v="Wagon"/>
    <n v="34"/>
    <s v="37 80 4564 354-1"/>
    <x v="17"/>
    <m/>
    <m/>
    <x v="0"/>
    <x v="0"/>
    <n v="1"/>
    <m/>
    <m/>
    <m/>
    <n v="1"/>
    <n v="0"/>
    <n v="1"/>
    <x v="1"/>
    <n v="0"/>
    <d v="1899-12-30T00:00:00"/>
    <d v="1899-12-30T00:00:00"/>
    <x v="4"/>
    <m/>
    <m/>
    <m/>
    <d v="2024-01-10T00:00:00"/>
    <d v="2026-02-28T00:00:00"/>
    <n v="801"/>
    <x v="42"/>
    <m/>
    <m/>
    <m/>
    <m/>
    <s v="n.a."/>
    <m/>
    <m/>
    <n v="0"/>
    <n v="3"/>
    <m/>
    <d v="2025-11-28T00:00:00"/>
    <m/>
    <m/>
    <m/>
    <m/>
    <m/>
    <m/>
    <m/>
    <m/>
    <m/>
    <m/>
    <m/>
    <m/>
    <m/>
    <m/>
    <m/>
    <m/>
    <m/>
    <m/>
    <m/>
    <m/>
    <m/>
    <n v="80000"/>
    <m/>
    <m/>
    <s v="Euro"/>
    <n v="19.5"/>
    <m/>
    <m/>
    <m/>
    <m/>
    <n v="19.5"/>
    <m/>
    <m/>
    <m/>
    <m/>
    <m/>
    <m/>
    <m/>
    <m/>
    <m/>
    <m/>
    <m/>
    <m/>
    <m/>
    <m/>
    <m/>
    <m/>
    <m/>
    <m/>
    <m/>
    <m/>
    <m/>
    <m/>
  </r>
  <r>
    <m/>
    <s v="V100049"/>
    <s v="2023-0035"/>
    <x v="52"/>
    <n v="2"/>
    <s v="Wagon"/>
    <n v="35"/>
    <s v="37 80 4564 332-7"/>
    <x v="17"/>
    <m/>
    <m/>
    <x v="0"/>
    <x v="0"/>
    <n v="1"/>
    <m/>
    <m/>
    <m/>
    <n v="1"/>
    <n v="0"/>
    <n v="1"/>
    <x v="1"/>
    <n v="0"/>
    <d v="1899-12-30T00:00:00"/>
    <d v="1899-12-30T00:00:00"/>
    <x v="4"/>
    <m/>
    <m/>
    <m/>
    <d v="2024-01-10T00:00:00"/>
    <d v="2026-02-28T00:00:00"/>
    <n v="801"/>
    <x v="42"/>
    <m/>
    <m/>
    <m/>
    <m/>
    <s v="n.a."/>
    <m/>
    <m/>
    <n v="0"/>
    <n v="3"/>
    <m/>
    <d v="2025-11-28T00:00:00"/>
    <m/>
    <m/>
    <m/>
    <m/>
    <m/>
    <m/>
    <m/>
    <m/>
    <m/>
    <m/>
    <m/>
    <m/>
    <m/>
    <m/>
    <m/>
    <m/>
    <m/>
    <m/>
    <m/>
    <m/>
    <m/>
    <n v="80000"/>
    <m/>
    <m/>
    <s v="Euro"/>
    <n v="19.5"/>
    <m/>
    <m/>
    <m/>
    <m/>
    <n v="19.5"/>
    <m/>
    <m/>
    <m/>
    <m/>
    <m/>
    <m/>
    <m/>
    <m/>
    <m/>
    <m/>
    <m/>
    <m/>
    <m/>
    <m/>
    <m/>
    <m/>
    <m/>
    <m/>
    <m/>
    <m/>
    <m/>
    <m/>
  </r>
  <r>
    <m/>
    <s v="V100049"/>
    <s v="2023-0035"/>
    <x v="52"/>
    <n v="2"/>
    <s v="Wagon"/>
    <n v="36"/>
    <s v="37 80 4564 521-5"/>
    <x v="17"/>
    <m/>
    <m/>
    <x v="0"/>
    <x v="0"/>
    <n v="1"/>
    <m/>
    <m/>
    <m/>
    <n v="1"/>
    <n v="0"/>
    <n v="1"/>
    <x v="1"/>
    <n v="0"/>
    <d v="1899-12-30T00:00:00"/>
    <d v="1899-12-30T00:00:00"/>
    <x v="4"/>
    <m/>
    <m/>
    <m/>
    <d v="2024-01-10T00:00:00"/>
    <d v="2026-02-28T00:00:00"/>
    <n v="801"/>
    <x v="42"/>
    <m/>
    <m/>
    <m/>
    <m/>
    <s v="n.a."/>
    <m/>
    <m/>
    <n v="0"/>
    <n v="3"/>
    <m/>
    <d v="2025-11-28T00:00:00"/>
    <m/>
    <m/>
    <m/>
    <m/>
    <m/>
    <m/>
    <m/>
    <m/>
    <m/>
    <m/>
    <m/>
    <m/>
    <m/>
    <m/>
    <m/>
    <m/>
    <m/>
    <m/>
    <m/>
    <m/>
    <m/>
    <n v="80000"/>
    <m/>
    <m/>
    <s v="Euro"/>
    <n v="19.5"/>
    <m/>
    <m/>
    <m/>
    <m/>
    <n v="19.5"/>
    <m/>
    <m/>
    <m/>
    <m/>
    <m/>
    <m/>
    <m/>
    <m/>
    <m/>
    <m/>
    <m/>
    <m/>
    <m/>
    <m/>
    <m/>
    <m/>
    <m/>
    <m/>
    <m/>
    <m/>
    <m/>
    <m/>
  </r>
  <r>
    <m/>
    <s v="V100049"/>
    <s v="2023-0035"/>
    <x v="52"/>
    <n v="2"/>
    <s v="Wagon"/>
    <n v="37"/>
    <s v="37 80 4564 530-6"/>
    <x v="17"/>
    <m/>
    <m/>
    <x v="0"/>
    <x v="0"/>
    <n v="1"/>
    <m/>
    <m/>
    <m/>
    <n v="1"/>
    <n v="0"/>
    <n v="1"/>
    <x v="1"/>
    <n v="0"/>
    <d v="1899-12-30T00:00:00"/>
    <d v="1899-12-30T00:00:00"/>
    <x v="4"/>
    <m/>
    <m/>
    <m/>
    <d v="2024-01-10T00:00:00"/>
    <d v="2026-02-28T00:00:00"/>
    <n v="801"/>
    <x v="42"/>
    <m/>
    <m/>
    <m/>
    <m/>
    <s v="n.a."/>
    <m/>
    <m/>
    <n v="0"/>
    <n v="3"/>
    <m/>
    <d v="2025-11-28T00:00:00"/>
    <m/>
    <m/>
    <m/>
    <m/>
    <m/>
    <m/>
    <m/>
    <m/>
    <m/>
    <m/>
    <m/>
    <m/>
    <m/>
    <m/>
    <m/>
    <m/>
    <m/>
    <m/>
    <m/>
    <m/>
    <m/>
    <n v="80000"/>
    <m/>
    <m/>
    <s v="Euro"/>
    <n v="19.5"/>
    <m/>
    <m/>
    <m/>
    <m/>
    <n v="19.5"/>
    <m/>
    <m/>
    <m/>
    <m/>
    <m/>
    <m/>
    <m/>
    <m/>
    <m/>
    <m/>
    <m/>
    <m/>
    <m/>
    <m/>
    <m/>
    <m/>
    <m/>
    <m/>
    <m/>
    <m/>
    <m/>
    <m/>
  </r>
  <r>
    <m/>
    <s v="V100049"/>
    <s v="2023-0035"/>
    <x v="52"/>
    <n v="2"/>
    <s v="Wagon"/>
    <n v="38"/>
    <s v="37 80 4564 586-8"/>
    <x v="17"/>
    <m/>
    <m/>
    <x v="0"/>
    <x v="0"/>
    <n v="1"/>
    <m/>
    <m/>
    <m/>
    <n v="1"/>
    <n v="0"/>
    <n v="1"/>
    <x v="1"/>
    <n v="0"/>
    <d v="1899-12-30T00:00:00"/>
    <d v="1899-12-30T00:00:00"/>
    <x v="4"/>
    <m/>
    <m/>
    <m/>
    <d v="2024-01-10T00:00:00"/>
    <d v="2026-02-28T00:00:00"/>
    <n v="801"/>
    <x v="42"/>
    <m/>
    <m/>
    <m/>
    <m/>
    <s v="n.a."/>
    <m/>
    <m/>
    <n v="0"/>
    <n v="3"/>
    <m/>
    <d v="2025-11-28T00:00:00"/>
    <m/>
    <m/>
    <m/>
    <m/>
    <m/>
    <m/>
    <m/>
    <m/>
    <m/>
    <m/>
    <m/>
    <m/>
    <m/>
    <m/>
    <m/>
    <m/>
    <m/>
    <m/>
    <m/>
    <m/>
    <m/>
    <n v="80000"/>
    <m/>
    <m/>
    <s v="Euro"/>
    <n v="19.5"/>
    <m/>
    <m/>
    <m/>
    <m/>
    <n v="19.5"/>
    <m/>
    <m/>
    <m/>
    <m/>
    <m/>
    <m/>
    <m/>
    <m/>
    <m/>
    <m/>
    <m/>
    <m/>
    <m/>
    <m/>
    <m/>
    <m/>
    <m/>
    <m/>
    <m/>
    <m/>
    <m/>
    <m/>
  </r>
  <r>
    <m/>
    <s v="V100049"/>
    <s v="2023-0035"/>
    <x v="52"/>
    <n v="2"/>
    <s v="Wagon"/>
    <n v="39"/>
    <s v="37 80 4564 588-4"/>
    <x v="17"/>
    <m/>
    <m/>
    <x v="0"/>
    <x v="0"/>
    <n v="1"/>
    <m/>
    <m/>
    <m/>
    <n v="1"/>
    <n v="0"/>
    <n v="1"/>
    <x v="1"/>
    <n v="0"/>
    <d v="1899-12-30T00:00:00"/>
    <d v="1899-12-30T00:00:00"/>
    <x v="4"/>
    <m/>
    <m/>
    <m/>
    <d v="2024-01-10T00:00:00"/>
    <d v="2026-02-28T00:00:00"/>
    <n v="801"/>
    <x v="42"/>
    <m/>
    <m/>
    <m/>
    <m/>
    <s v="n.a."/>
    <m/>
    <m/>
    <n v="0"/>
    <n v="3"/>
    <m/>
    <d v="2025-11-28T00:00:00"/>
    <m/>
    <m/>
    <m/>
    <m/>
    <m/>
    <m/>
    <m/>
    <m/>
    <m/>
    <m/>
    <m/>
    <m/>
    <m/>
    <m/>
    <m/>
    <m/>
    <m/>
    <m/>
    <m/>
    <m/>
    <m/>
    <n v="80000"/>
    <m/>
    <m/>
    <s v="Euro"/>
    <n v="19.5"/>
    <m/>
    <m/>
    <m/>
    <m/>
    <n v="19.5"/>
    <m/>
    <m/>
    <m/>
    <m/>
    <m/>
    <m/>
    <m/>
    <m/>
    <m/>
    <m/>
    <m/>
    <m/>
    <m/>
    <m/>
    <m/>
    <m/>
    <m/>
    <m/>
    <m/>
    <m/>
    <m/>
    <m/>
  </r>
  <r>
    <m/>
    <s v="V100049"/>
    <s v="2023-0035"/>
    <x v="52"/>
    <n v="2"/>
    <s v="Wagon"/>
    <n v="40"/>
    <s v="37 80 4564 589-2"/>
    <x v="17"/>
    <m/>
    <m/>
    <x v="0"/>
    <x v="0"/>
    <n v="1"/>
    <m/>
    <m/>
    <m/>
    <n v="1"/>
    <n v="0"/>
    <n v="1"/>
    <x v="1"/>
    <n v="0"/>
    <d v="1899-12-30T00:00:00"/>
    <d v="1899-12-30T00:00:00"/>
    <x v="4"/>
    <m/>
    <m/>
    <m/>
    <d v="2024-01-10T00:00:00"/>
    <d v="2026-02-28T00:00:00"/>
    <n v="801"/>
    <x v="42"/>
    <m/>
    <m/>
    <m/>
    <m/>
    <s v="n.a."/>
    <m/>
    <m/>
    <n v="0"/>
    <n v="3"/>
    <m/>
    <d v="2025-11-28T00:00:00"/>
    <m/>
    <m/>
    <m/>
    <m/>
    <m/>
    <m/>
    <m/>
    <m/>
    <m/>
    <m/>
    <m/>
    <m/>
    <m/>
    <m/>
    <m/>
    <m/>
    <m/>
    <m/>
    <m/>
    <m/>
    <m/>
    <n v="80000"/>
    <m/>
    <m/>
    <s v="Euro"/>
    <n v="19.5"/>
    <m/>
    <m/>
    <m/>
    <m/>
    <n v="19.5"/>
    <m/>
    <m/>
    <m/>
    <m/>
    <m/>
    <m/>
    <m/>
    <m/>
    <m/>
    <m/>
    <m/>
    <m/>
    <m/>
    <m/>
    <m/>
    <m/>
    <m/>
    <m/>
    <m/>
    <m/>
    <m/>
    <m/>
  </r>
  <r>
    <m/>
    <s v="V100049"/>
    <s v="2023-0035"/>
    <x v="52"/>
    <n v="2"/>
    <s v="Wagon"/>
    <n v="41"/>
    <s v="37 80 4564 590-0"/>
    <x v="17"/>
    <m/>
    <m/>
    <x v="0"/>
    <x v="0"/>
    <n v="1"/>
    <m/>
    <m/>
    <m/>
    <n v="1"/>
    <n v="0"/>
    <n v="1"/>
    <x v="1"/>
    <n v="0"/>
    <d v="1899-12-30T00:00:00"/>
    <d v="1899-12-30T00:00:00"/>
    <x v="4"/>
    <m/>
    <m/>
    <m/>
    <d v="2024-01-10T00:00:00"/>
    <d v="2026-02-28T00:00:00"/>
    <n v="801"/>
    <x v="42"/>
    <m/>
    <m/>
    <m/>
    <m/>
    <s v="n.a."/>
    <m/>
    <m/>
    <n v="0"/>
    <n v="3"/>
    <m/>
    <d v="2025-11-28T00:00:00"/>
    <m/>
    <m/>
    <m/>
    <m/>
    <m/>
    <m/>
    <m/>
    <m/>
    <m/>
    <m/>
    <m/>
    <m/>
    <m/>
    <m/>
    <m/>
    <m/>
    <m/>
    <m/>
    <m/>
    <m/>
    <m/>
    <n v="80000"/>
    <m/>
    <m/>
    <s v="Euro"/>
    <n v="19.5"/>
    <m/>
    <m/>
    <m/>
    <m/>
    <n v="19.5"/>
    <m/>
    <m/>
    <m/>
    <m/>
    <m/>
    <m/>
    <m/>
    <m/>
    <m/>
    <m/>
    <m/>
    <m/>
    <m/>
    <m/>
    <m/>
    <m/>
    <m/>
    <m/>
    <m/>
    <m/>
    <m/>
    <m/>
  </r>
  <r>
    <m/>
    <s v="V100049"/>
    <s v="2023-0035"/>
    <x v="52"/>
    <n v="2"/>
    <s v="Wagon"/>
    <n v="42"/>
    <s v="37 80 4564 591-8"/>
    <x v="17"/>
    <m/>
    <m/>
    <x v="0"/>
    <x v="0"/>
    <n v="1"/>
    <m/>
    <m/>
    <m/>
    <n v="1"/>
    <n v="0"/>
    <n v="1"/>
    <x v="1"/>
    <n v="0"/>
    <d v="1899-12-30T00:00:00"/>
    <d v="1899-12-30T00:00:00"/>
    <x v="4"/>
    <m/>
    <m/>
    <m/>
    <d v="2024-01-10T00:00:00"/>
    <d v="2026-02-28T00:00:00"/>
    <n v="801"/>
    <x v="42"/>
    <m/>
    <m/>
    <m/>
    <m/>
    <s v="n.a."/>
    <m/>
    <m/>
    <n v="0"/>
    <n v="3"/>
    <m/>
    <d v="2025-11-28T00:00:00"/>
    <m/>
    <m/>
    <m/>
    <m/>
    <m/>
    <m/>
    <m/>
    <m/>
    <m/>
    <m/>
    <m/>
    <m/>
    <m/>
    <m/>
    <m/>
    <m/>
    <m/>
    <m/>
    <m/>
    <m/>
    <m/>
    <n v="80000"/>
    <m/>
    <m/>
    <s v="Euro"/>
    <n v="19.5"/>
    <m/>
    <m/>
    <m/>
    <m/>
    <n v="19.5"/>
    <m/>
    <m/>
    <m/>
    <m/>
    <m/>
    <m/>
    <m/>
    <m/>
    <m/>
    <m/>
    <m/>
    <m/>
    <m/>
    <m/>
    <m/>
    <m/>
    <m/>
    <m/>
    <m/>
    <m/>
    <m/>
    <m/>
  </r>
  <r>
    <m/>
    <s v="V100049"/>
    <s v="2023-0035"/>
    <x v="52"/>
    <n v="2"/>
    <s v="Wagon"/>
    <n v="43"/>
    <s v="37 80 4564 592-6"/>
    <x v="17"/>
    <m/>
    <m/>
    <x v="0"/>
    <x v="0"/>
    <n v="1"/>
    <m/>
    <m/>
    <m/>
    <n v="1"/>
    <n v="0"/>
    <n v="1"/>
    <x v="1"/>
    <n v="0"/>
    <d v="1899-12-30T00:00:00"/>
    <d v="1899-12-30T00:00:00"/>
    <x v="4"/>
    <m/>
    <m/>
    <m/>
    <d v="2024-01-10T00:00:00"/>
    <d v="2026-02-28T00:00:00"/>
    <n v="801"/>
    <x v="42"/>
    <m/>
    <m/>
    <m/>
    <m/>
    <s v="n.a."/>
    <m/>
    <m/>
    <n v="0"/>
    <n v="3"/>
    <m/>
    <d v="2025-11-28T00:00:00"/>
    <m/>
    <m/>
    <m/>
    <m/>
    <m/>
    <m/>
    <m/>
    <m/>
    <m/>
    <m/>
    <m/>
    <m/>
    <m/>
    <m/>
    <m/>
    <m/>
    <m/>
    <m/>
    <m/>
    <m/>
    <m/>
    <n v="80000"/>
    <m/>
    <m/>
    <s v="Euro"/>
    <n v="19.5"/>
    <m/>
    <m/>
    <m/>
    <m/>
    <n v="19.5"/>
    <m/>
    <m/>
    <m/>
    <m/>
    <m/>
    <m/>
    <m/>
    <m/>
    <m/>
    <m/>
    <m/>
    <m/>
    <m/>
    <m/>
    <m/>
    <m/>
    <m/>
    <m/>
    <m/>
    <m/>
    <m/>
    <m/>
  </r>
  <r>
    <m/>
    <s v="V100049"/>
    <s v="2023-0035"/>
    <x v="52"/>
    <n v="2"/>
    <s v="Wagon"/>
    <n v="44"/>
    <s v="37 80 4564 593-4"/>
    <x v="17"/>
    <m/>
    <m/>
    <x v="0"/>
    <x v="0"/>
    <n v="1"/>
    <m/>
    <m/>
    <m/>
    <n v="1"/>
    <n v="0"/>
    <n v="1"/>
    <x v="1"/>
    <n v="0"/>
    <d v="1899-12-30T00:00:00"/>
    <d v="1899-12-30T00:00:00"/>
    <x v="4"/>
    <m/>
    <m/>
    <m/>
    <d v="2024-01-10T00:00:00"/>
    <d v="2026-02-28T00:00:00"/>
    <n v="801"/>
    <x v="42"/>
    <m/>
    <m/>
    <m/>
    <m/>
    <s v="n.a."/>
    <m/>
    <m/>
    <n v="0"/>
    <n v="3"/>
    <m/>
    <d v="2025-11-28T00:00:00"/>
    <m/>
    <m/>
    <m/>
    <m/>
    <m/>
    <m/>
    <m/>
    <m/>
    <m/>
    <m/>
    <m/>
    <m/>
    <m/>
    <m/>
    <m/>
    <m/>
    <m/>
    <m/>
    <m/>
    <m/>
    <m/>
    <n v="80000"/>
    <m/>
    <m/>
    <s v="Euro"/>
    <n v="19.5"/>
    <m/>
    <m/>
    <m/>
    <m/>
    <n v="19.5"/>
    <m/>
    <m/>
    <m/>
    <m/>
    <m/>
    <m/>
    <m/>
    <m/>
    <m/>
    <m/>
    <m/>
    <m/>
    <m/>
    <m/>
    <m/>
    <m/>
    <m/>
    <m/>
    <m/>
    <m/>
    <m/>
    <m/>
  </r>
  <r>
    <m/>
    <s v="V100049"/>
    <s v="2023-0035"/>
    <x v="52"/>
    <n v="2"/>
    <s v="Wagon"/>
    <n v="45"/>
    <s v="37 80 4564 594-2"/>
    <x v="17"/>
    <m/>
    <m/>
    <x v="0"/>
    <x v="0"/>
    <n v="1"/>
    <m/>
    <m/>
    <m/>
    <n v="1"/>
    <n v="0"/>
    <n v="1"/>
    <x v="1"/>
    <n v="0"/>
    <d v="1899-12-30T00:00:00"/>
    <d v="1899-12-30T00:00:00"/>
    <x v="4"/>
    <m/>
    <m/>
    <m/>
    <d v="2024-01-10T00:00:00"/>
    <d v="2026-02-28T00:00:00"/>
    <n v="801"/>
    <x v="42"/>
    <m/>
    <m/>
    <m/>
    <m/>
    <s v="n.a."/>
    <m/>
    <m/>
    <n v="0"/>
    <n v="3"/>
    <m/>
    <d v="2025-11-28T00:00:00"/>
    <m/>
    <m/>
    <m/>
    <m/>
    <m/>
    <m/>
    <m/>
    <m/>
    <m/>
    <m/>
    <m/>
    <m/>
    <m/>
    <m/>
    <m/>
    <m/>
    <m/>
    <m/>
    <m/>
    <m/>
    <m/>
    <n v="80000"/>
    <m/>
    <m/>
    <s v="Euro"/>
    <n v="19.5"/>
    <m/>
    <m/>
    <m/>
    <m/>
    <n v="19.5"/>
    <m/>
    <m/>
    <m/>
    <m/>
    <m/>
    <m/>
    <m/>
    <m/>
    <m/>
    <m/>
    <m/>
    <m/>
    <m/>
    <m/>
    <m/>
    <m/>
    <m/>
    <m/>
    <m/>
    <m/>
    <m/>
    <m/>
  </r>
  <r>
    <m/>
    <s v="V100049"/>
    <s v="2023-0035"/>
    <x v="52"/>
    <n v="2"/>
    <s v="Wagon"/>
    <n v="46"/>
    <s v="37 80 4564 595-9"/>
    <x v="17"/>
    <m/>
    <m/>
    <x v="0"/>
    <x v="0"/>
    <n v="1"/>
    <m/>
    <m/>
    <m/>
    <n v="1"/>
    <n v="0"/>
    <n v="1"/>
    <x v="1"/>
    <n v="0"/>
    <d v="1899-12-30T00:00:00"/>
    <d v="1899-12-30T00:00:00"/>
    <x v="4"/>
    <m/>
    <m/>
    <m/>
    <d v="2024-01-10T00:00:00"/>
    <d v="2026-02-28T00:00:00"/>
    <n v="801"/>
    <x v="42"/>
    <m/>
    <m/>
    <m/>
    <m/>
    <s v="n.a."/>
    <m/>
    <m/>
    <n v="0"/>
    <n v="3"/>
    <m/>
    <d v="2025-11-28T00:00:00"/>
    <m/>
    <m/>
    <m/>
    <m/>
    <m/>
    <m/>
    <m/>
    <m/>
    <m/>
    <m/>
    <m/>
    <m/>
    <m/>
    <m/>
    <m/>
    <m/>
    <m/>
    <m/>
    <m/>
    <m/>
    <m/>
    <n v="80000"/>
    <m/>
    <m/>
    <s v="Euro"/>
    <n v="19.5"/>
    <m/>
    <m/>
    <m/>
    <m/>
    <n v="19.5"/>
    <m/>
    <m/>
    <m/>
    <m/>
    <m/>
    <m/>
    <m/>
    <m/>
    <m/>
    <m/>
    <m/>
    <m/>
    <m/>
    <m/>
    <m/>
    <m/>
    <m/>
    <m/>
    <m/>
    <m/>
    <m/>
    <m/>
  </r>
  <r>
    <m/>
    <s v="V100049"/>
    <s v="2023-0035"/>
    <x v="52"/>
    <n v="2"/>
    <s v="Wagon"/>
    <n v="47"/>
    <s v="37 80 4564 596-7"/>
    <x v="17"/>
    <m/>
    <m/>
    <x v="0"/>
    <x v="0"/>
    <n v="1"/>
    <m/>
    <m/>
    <m/>
    <n v="1"/>
    <n v="0"/>
    <n v="1"/>
    <x v="1"/>
    <n v="0"/>
    <d v="1899-12-30T00:00:00"/>
    <d v="1899-12-30T00:00:00"/>
    <x v="4"/>
    <m/>
    <m/>
    <m/>
    <d v="2024-01-10T00:00:00"/>
    <d v="2026-02-28T00:00:00"/>
    <n v="801"/>
    <x v="42"/>
    <m/>
    <m/>
    <m/>
    <m/>
    <s v="n.a."/>
    <m/>
    <m/>
    <n v="0"/>
    <n v="3"/>
    <m/>
    <d v="2025-11-28T00:00:00"/>
    <m/>
    <m/>
    <m/>
    <m/>
    <m/>
    <m/>
    <m/>
    <m/>
    <m/>
    <m/>
    <m/>
    <m/>
    <m/>
    <m/>
    <m/>
    <m/>
    <m/>
    <m/>
    <m/>
    <m/>
    <m/>
    <n v="80000"/>
    <m/>
    <m/>
    <s v="Euro"/>
    <n v="19.5"/>
    <m/>
    <m/>
    <m/>
    <m/>
    <n v="19.5"/>
    <m/>
    <m/>
    <m/>
    <m/>
    <m/>
    <m/>
    <m/>
    <m/>
    <m/>
    <m/>
    <m/>
    <m/>
    <m/>
    <m/>
    <m/>
    <m/>
    <m/>
    <m/>
    <m/>
    <m/>
    <m/>
    <m/>
  </r>
  <r>
    <m/>
    <s v="V100049"/>
    <s v="2023-0035"/>
    <x v="52"/>
    <n v="2"/>
    <s v="Wagon"/>
    <n v="48"/>
    <s v="37 80 4564 597-5"/>
    <x v="17"/>
    <m/>
    <m/>
    <x v="0"/>
    <x v="0"/>
    <n v="1"/>
    <m/>
    <m/>
    <m/>
    <n v="1"/>
    <n v="0"/>
    <n v="1"/>
    <x v="1"/>
    <n v="0"/>
    <d v="1899-12-30T00:00:00"/>
    <d v="1899-12-30T00:00:00"/>
    <x v="4"/>
    <m/>
    <m/>
    <m/>
    <d v="2024-01-10T00:00:00"/>
    <d v="2026-02-28T00:00:00"/>
    <n v="801"/>
    <x v="42"/>
    <m/>
    <m/>
    <m/>
    <m/>
    <s v="n.a."/>
    <m/>
    <m/>
    <n v="0"/>
    <n v="3"/>
    <m/>
    <d v="2025-11-28T00:00:00"/>
    <m/>
    <m/>
    <m/>
    <m/>
    <m/>
    <m/>
    <m/>
    <m/>
    <m/>
    <m/>
    <m/>
    <m/>
    <m/>
    <m/>
    <m/>
    <m/>
    <m/>
    <m/>
    <m/>
    <m/>
    <m/>
    <n v="80000"/>
    <m/>
    <m/>
    <s v="Euro"/>
    <n v="19.5"/>
    <m/>
    <m/>
    <m/>
    <m/>
    <n v="19.5"/>
    <m/>
    <m/>
    <m/>
    <m/>
    <m/>
    <m/>
    <m/>
    <m/>
    <m/>
    <m/>
    <m/>
    <m/>
    <m/>
    <m/>
    <m/>
    <m/>
    <m/>
    <m/>
    <m/>
    <m/>
    <m/>
    <m/>
  </r>
  <r>
    <m/>
    <s v="V100049"/>
    <s v="2023-0035"/>
    <x v="52"/>
    <n v="2"/>
    <s v="Wagon"/>
    <n v="49"/>
    <s v="37 80 4564 598-3"/>
    <x v="17"/>
    <m/>
    <m/>
    <x v="0"/>
    <x v="0"/>
    <n v="1"/>
    <m/>
    <m/>
    <m/>
    <n v="1"/>
    <n v="0"/>
    <n v="1"/>
    <x v="1"/>
    <n v="0"/>
    <d v="1899-12-30T00:00:00"/>
    <d v="1899-12-30T00:00:00"/>
    <x v="4"/>
    <m/>
    <m/>
    <m/>
    <d v="2024-01-10T00:00:00"/>
    <d v="2026-02-28T00:00:00"/>
    <n v="801"/>
    <x v="42"/>
    <m/>
    <m/>
    <m/>
    <m/>
    <s v="n.a."/>
    <m/>
    <m/>
    <n v="0"/>
    <n v="3"/>
    <m/>
    <d v="2025-11-28T00:00:00"/>
    <m/>
    <m/>
    <m/>
    <m/>
    <m/>
    <m/>
    <m/>
    <m/>
    <m/>
    <m/>
    <m/>
    <m/>
    <m/>
    <m/>
    <m/>
    <m/>
    <m/>
    <m/>
    <m/>
    <m/>
    <m/>
    <n v="80000"/>
    <m/>
    <m/>
    <s v="Euro"/>
    <n v="19.5"/>
    <m/>
    <m/>
    <m/>
    <m/>
    <n v="19.5"/>
    <m/>
    <m/>
    <m/>
    <m/>
    <m/>
    <m/>
    <m/>
    <m/>
    <m/>
    <m/>
    <m/>
    <m/>
    <m/>
    <m/>
    <m/>
    <m/>
    <m/>
    <m/>
    <m/>
    <m/>
    <m/>
    <m/>
  </r>
  <r>
    <m/>
    <s v="V100049"/>
    <s v="2023-0035"/>
    <x v="52"/>
    <n v="2"/>
    <s v="Wagon"/>
    <n v="50"/>
    <s v="37 80 4564 599-1"/>
    <x v="17"/>
    <m/>
    <m/>
    <x v="0"/>
    <x v="0"/>
    <n v="1"/>
    <m/>
    <m/>
    <m/>
    <n v="1"/>
    <n v="0"/>
    <n v="1"/>
    <x v="1"/>
    <n v="0"/>
    <d v="1899-12-30T00:00:00"/>
    <d v="1899-12-30T00:00:00"/>
    <x v="4"/>
    <m/>
    <m/>
    <m/>
    <d v="2024-01-10T00:00:00"/>
    <d v="2026-02-28T00:00:00"/>
    <n v="801"/>
    <x v="42"/>
    <m/>
    <m/>
    <m/>
    <m/>
    <s v="n.a."/>
    <m/>
    <m/>
    <n v="0"/>
    <n v="3"/>
    <m/>
    <d v="2025-11-28T00:00:00"/>
    <m/>
    <m/>
    <m/>
    <m/>
    <m/>
    <m/>
    <m/>
    <m/>
    <m/>
    <m/>
    <m/>
    <m/>
    <m/>
    <m/>
    <m/>
    <m/>
    <m/>
    <m/>
    <m/>
    <m/>
    <m/>
    <n v="80000"/>
    <m/>
    <m/>
    <s v="Euro"/>
    <n v="19.5"/>
    <m/>
    <m/>
    <m/>
    <m/>
    <n v="19.5"/>
    <m/>
    <m/>
    <m/>
    <m/>
    <m/>
    <m/>
    <m/>
    <m/>
    <m/>
    <m/>
    <m/>
    <m/>
    <m/>
    <m/>
    <m/>
    <m/>
    <m/>
    <m/>
    <m/>
    <m/>
    <m/>
    <m/>
  </r>
  <r>
    <m/>
    <s v="V100049"/>
    <s v="2023-0035"/>
    <x v="52"/>
    <n v="2"/>
    <s v="Wagon"/>
    <n v="51"/>
    <s v="37 80 4564 600-7"/>
    <x v="17"/>
    <m/>
    <m/>
    <x v="0"/>
    <x v="0"/>
    <n v="1"/>
    <m/>
    <m/>
    <m/>
    <n v="1"/>
    <n v="0"/>
    <n v="1"/>
    <x v="1"/>
    <n v="0"/>
    <d v="1899-12-30T00:00:00"/>
    <d v="1899-12-30T00:00:00"/>
    <x v="4"/>
    <m/>
    <m/>
    <m/>
    <d v="2024-01-10T00:00:00"/>
    <d v="2026-02-28T00:00:00"/>
    <n v="801"/>
    <x v="42"/>
    <m/>
    <m/>
    <m/>
    <m/>
    <s v="n.a."/>
    <m/>
    <m/>
    <n v="0"/>
    <n v="3"/>
    <m/>
    <d v="2025-11-28T00:00:00"/>
    <m/>
    <m/>
    <m/>
    <m/>
    <m/>
    <m/>
    <m/>
    <m/>
    <m/>
    <m/>
    <m/>
    <m/>
    <m/>
    <m/>
    <m/>
    <m/>
    <m/>
    <m/>
    <m/>
    <m/>
    <m/>
    <n v="80000"/>
    <m/>
    <m/>
    <s v="Euro"/>
    <n v="19.5"/>
    <m/>
    <m/>
    <m/>
    <m/>
    <n v="19.5"/>
    <m/>
    <m/>
    <m/>
    <m/>
    <m/>
    <m/>
    <m/>
    <m/>
    <m/>
    <m/>
    <m/>
    <m/>
    <m/>
    <m/>
    <m/>
    <m/>
    <m/>
    <m/>
    <m/>
    <m/>
    <m/>
    <m/>
  </r>
  <r>
    <m/>
    <s v="V100049"/>
    <s v="2023-0035"/>
    <x v="52"/>
    <n v="2"/>
    <s v="Wagon"/>
    <n v="52"/>
    <s v="37 80 4564 601-5"/>
    <x v="17"/>
    <m/>
    <m/>
    <x v="0"/>
    <x v="0"/>
    <n v="1"/>
    <m/>
    <m/>
    <m/>
    <n v="1"/>
    <n v="0"/>
    <n v="1"/>
    <x v="1"/>
    <n v="0"/>
    <d v="1899-12-30T00:00:00"/>
    <d v="1899-12-30T00:00:00"/>
    <x v="4"/>
    <m/>
    <m/>
    <m/>
    <d v="2024-01-10T00:00:00"/>
    <d v="2026-02-28T00:00:00"/>
    <n v="801"/>
    <x v="42"/>
    <m/>
    <m/>
    <m/>
    <m/>
    <s v="n.a."/>
    <m/>
    <m/>
    <n v="0"/>
    <n v="3"/>
    <m/>
    <d v="2025-11-28T00:00:00"/>
    <m/>
    <m/>
    <m/>
    <m/>
    <m/>
    <m/>
    <m/>
    <m/>
    <m/>
    <m/>
    <m/>
    <m/>
    <m/>
    <m/>
    <m/>
    <m/>
    <m/>
    <m/>
    <m/>
    <m/>
    <m/>
    <n v="80000"/>
    <m/>
    <m/>
    <s v="Euro"/>
    <n v="19.5"/>
    <m/>
    <m/>
    <m/>
    <m/>
    <n v="19.5"/>
    <m/>
    <m/>
    <m/>
    <m/>
    <m/>
    <m/>
    <m/>
    <m/>
    <m/>
    <m/>
    <m/>
    <m/>
    <m/>
    <m/>
    <m/>
    <m/>
    <m/>
    <m/>
    <m/>
    <m/>
    <m/>
    <m/>
  </r>
  <r>
    <m/>
    <s v="V100049"/>
    <s v="2023-0035"/>
    <x v="52"/>
    <n v="2"/>
    <s v="Wagon"/>
    <n v="53"/>
    <s v="37 80 4564 603-1"/>
    <x v="17"/>
    <m/>
    <m/>
    <x v="0"/>
    <x v="0"/>
    <n v="1"/>
    <m/>
    <m/>
    <m/>
    <n v="1"/>
    <n v="0"/>
    <n v="1"/>
    <x v="1"/>
    <n v="0"/>
    <d v="1899-12-30T00:00:00"/>
    <d v="1899-12-30T00:00:00"/>
    <x v="4"/>
    <m/>
    <m/>
    <m/>
    <d v="2024-01-10T00:00:00"/>
    <d v="2026-02-28T00:00:00"/>
    <n v="801"/>
    <x v="42"/>
    <m/>
    <m/>
    <m/>
    <m/>
    <s v="n.a."/>
    <m/>
    <m/>
    <n v="0"/>
    <n v="3"/>
    <m/>
    <d v="2025-11-28T00:00:00"/>
    <m/>
    <m/>
    <m/>
    <m/>
    <m/>
    <m/>
    <m/>
    <m/>
    <m/>
    <m/>
    <m/>
    <m/>
    <m/>
    <m/>
    <m/>
    <m/>
    <m/>
    <m/>
    <m/>
    <m/>
    <m/>
    <n v="80000"/>
    <m/>
    <m/>
    <s v="Euro"/>
    <n v="19.5"/>
    <m/>
    <m/>
    <m/>
    <m/>
    <n v="19.5"/>
    <m/>
    <m/>
    <m/>
    <m/>
    <m/>
    <m/>
    <m/>
    <m/>
    <m/>
    <m/>
    <m/>
    <m/>
    <m/>
    <m/>
    <m/>
    <m/>
    <m/>
    <m/>
    <m/>
    <m/>
    <m/>
    <m/>
  </r>
  <r>
    <m/>
    <s v="V100049"/>
    <s v="2023-0035"/>
    <x v="52"/>
    <n v="2"/>
    <s v="Wagon"/>
    <n v="54"/>
    <s v="37 80 4564 604-9"/>
    <x v="17"/>
    <m/>
    <m/>
    <x v="0"/>
    <x v="0"/>
    <n v="1"/>
    <m/>
    <m/>
    <m/>
    <n v="1"/>
    <n v="0"/>
    <n v="1"/>
    <x v="1"/>
    <n v="0"/>
    <d v="1899-12-30T00:00:00"/>
    <d v="1899-12-30T00:00:00"/>
    <x v="4"/>
    <m/>
    <m/>
    <m/>
    <d v="2024-01-10T00:00:00"/>
    <d v="2026-02-28T00:00:00"/>
    <n v="801"/>
    <x v="42"/>
    <m/>
    <m/>
    <m/>
    <m/>
    <s v="n.a."/>
    <m/>
    <m/>
    <n v="0"/>
    <n v="3"/>
    <m/>
    <d v="2025-11-28T00:00:00"/>
    <m/>
    <m/>
    <m/>
    <m/>
    <m/>
    <m/>
    <m/>
    <m/>
    <m/>
    <m/>
    <m/>
    <m/>
    <m/>
    <m/>
    <m/>
    <m/>
    <m/>
    <m/>
    <m/>
    <m/>
    <m/>
    <n v="80000"/>
    <m/>
    <m/>
    <s v="Euro"/>
    <n v="19.5"/>
    <m/>
    <m/>
    <m/>
    <m/>
    <n v="19.5"/>
    <m/>
    <m/>
    <m/>
    <m/>
    <m/>
    <m/>
    <m/>
    <m/>
    <m/>
    <m/>
    <m/>
    <m/>
    <m/>
    <m/>
    <m/>
    <m/>
    <m/>
    <m/>
    <m/>
    <m/>
    <m/>
    <m/>
  </r>
  <r>
    <m/>
    <s v="V100049"/>
    <s v="2023-0035"/>
    <x v="52"/>
    <n v="2"/>
    <s v="Wagon"/>
    <n v="55"/>
    <s v="37 80 4564 605-6"/>
    <x v="17"/>
    <m/>
    <m/>
    <x v="0"/>
    <x v="0"/>
    <n v="1"/>
    <m/>
    <m/>
    <m/>
    <n v="1"/>
    <n v="0"/>
    <n v="1"/>
    <x v="1"/>
    <n v="0"/>
    <d v="1899-12-30T00:00:00"/>
    <d v="1899-12-30T00:00:00"/>
    <x v="4"/>
    <m/>
    <m/>
    <m/>
    <d v="2024-01-10T00:00:00"/>
    <d v="2026-02-28T00:00:00"/>
    <n v="801"/>
    <x v="42"/>
    <m/>
    <m/>
    <m/>
    <m/>
    <s v="n.a."/>
    <m/>
    <m/>
    <n v="0"/>
    <n v="3"/>
    <m/>
    <d v="2025-11-28T00:00:00"/>
    <m/>
    <m/>
    <m/>
    <m/>
    <m/>
    <m/>
    <m/>
    <m/>
    <m/>
    <m/>
    <m/>
    <m/>
    <m/>
    <m/>
    <m/>
    <m/>
    <m/>
    <m/>
    <m/>
    <m/>
    <m/>
    <n v="80000"/>
    <m/>
    <m/>
    <s v="Euro"/>
    <n v="19.5"/>
    <m/>
    <m/>
    <m/>
    <m/>
    <n v="19.5"/>
    <m/>
    <m/>
    <m/>
    <m/>
    <m/>
    <m/>
    <m/>
    <m/>
    <m/>
    <m/>
    <m/>
    <m/>
    <m/>
    <m/>
    <m/>
    <m/>
    <m/>
    <m/>
    <m/>
    <m/>
    <m/>
    <m/>
  </r>
  <r>
    <m/>
    <s v="V100049"/>
    <s v="2023-0035"/>
    <x v="52"/>
    <n v="2"/>
    <s v="Wagon"/>
    <n v="56"/>
    <s v="37 80 4564 606-4"/>
    <x v="17"/>
    <m/>
    <m/>
    <x v="0"/>
    <x v="0"/>
    <n v="1"/>
    <m/>
    <m/>
    <m/>
    <n v="1"/>
    <n v="0"/>
    <n v="1"/>
    <x v="1"/>
    <n v="0"/>
    <d v="1899-12-30T00:00:00"/>
    <d v="1899-12-30T00:00:00"/>
    <x v="4"/>
    <m/>
    <m/>
    <m/>
    <d v="2024-01-10T00:00:00"/>
    <d v="2026-02-28T00:00:00"/>
    <n v="801"/>
    <x v="42"/>
    <m/>
    <m/>
    <m/>
    <m/>
    <s v="n.a."/>
    <m/>
    <m/>
    <n v="0"/>
    <n v="3"/>
    <m/>
    <d v="2025-11-28T00:00:00"/>
    <m/>
    <m/>
    <m/>
    <m/>
    <m/>
    <m/>
    <m/>
    <m/>
    <m/>
    <m/>
    <m/>
    <m/>
    <m/>
    <m/>
    <m/>
    <m/>
    <m/>
    <m/>
    <m/>
    <m/>
    <m/>
    <n v="80000"/>
    <m/>
    <m/>
    <s v="Euro"/>
    <n v="19.5"/>
    <m/>
    <m/>
    <m/>
    <m/>
    <n v="19.5"/>
    <m/>
    <m/>
    <m/>
    <m/>
    <m/>
    <m/>
    <m/>
    <m/>
    <m/>
    <m/>
    <m/>
    <m/>
    <m/>
    <m/>
    <m/>
    <m/>
    <m/>
    <m/>
    <m/>
    <m/>
    <m/>
    <m/>
  </r>
  <r>
    <m/>
    <s v="V100049"/>
    <s v="2023-0035"/>
    <x v="52"/>
    <n v="2"/>
    <s v="Wagon"/>
    <n v="57"/>
    <s v="37 80 4564 607-2"/>
    <x v="17"/>
    <m/>
    <m/>
    <x v="0"/>
    <x v="0"/>
    <n v="1"/>
    <m/>
    <m/>
    <m/>
    <n v="1"/>
    <n v="0"/>
    <n v="1"/>
    <x v="1"/>
    <n v="0"/>
    <d v="1899-12-30T00:00:00"/>
    <d v="1899-12-30T00:00:00"/>
    <x v="4"/>
    <m/>
    <m/>
    <m/>
    <d v="2024-01-10T00:00:00"/>
    <d v="2026-02-28T00:00:00"/>
    <n v="801"/>
    <x v="42"/>
    <m/>
    <m/>
    <m/>
    <m/>
    <s v="n.a."/>
    <m/>
    <m/>
    <n v="0"/>
    <n v="3"/>
    <m/>
    <d v="2025-11-28T00:00:00"/>
    <m/>
    <m/>
    <m/>
    <m/>
    <m/>
    <m/>
    <m/>
    <m/>
    <m/>
    <m/>
    <m/>
    <m/>
    <m/>
    <m/>
    <m/>
    <m/>
    <m/>
    <m/>
    <m/>
    <m/>
    <m/>
    <n v="80000"/>
    <m/>
    <m/>
    <s v="Euro"/>
    <n v="19.5"/>
    <m/>
    <m/>
    <m/>
    <m/>
    <n v="19.5"/>
    <m/>
    <m/>
    <m/>
    <m/>
    <m/>
    <m/>
    <m/>
    <m/>
    <m/>
    <m/>
    <m/>
    <m/>
    <m/>
    <m/>
    <m/>
    <m/>
    <m/>
    <m/>
    <m/>
    <m/>
    <m/>
    <m/>
  </r>
  <r>
    <m/>
    <s v="V100049"/>
    <s v="2023-0035"/>
    <x v="52"/>
    <n v="2"/>
    <s v="Wagon"/>
    <n v="58"/>
    <s v="37 80 4564 608-0"/>
    <x v="17"/>
    <m/>
    <m/>
    <x v="0"/>
    <x v="0"/>
    <n v="1"/>
    <m/>
    <m/>
    <m/>
    <n v="1"/>
    <n v="0"/>
    <n v="1"/>
    <x v="1"/>
    <n v="0"/>
    <d v="1899-12-30T00:00:00"/>
    <d v="1899-12-30T00:00:00"/>
    <x v="4"/>
    <m/>
    <m/>
    <m/>
    <d v="2024-01-10T00:00:00"/>
    <d v="2026-02-28T00:00:00"/>
    <n v="801"/>
    <x v="42"/>
    <m/>
    <m/>
    <m/>
    <m/>
    <s v="n.a."/>
    <m/>
    <m/>
    <n v="0"/>
    <n v="3"/>
    <m/>
    <d v="2025-11-28T00:00:00"/>
    <m/>
    <m/>
    <m/>
    <m/>
    <m/>
    <m/>
    <m/>
    <m/>
    <m/>
    <m/>
    <m/>
    <m/>
    <m/>
    <m/>
    <m/>
    <m/>
    <m/>
    <m/>
    <m/>
    <m/>
    <m/>
    <n v="80000"/>
    <m/>
    <m/>
    <s v="Euro"/>
    <n v="19.5"/>
    <m/>
    <m/>
    <m/>
    <m/>
    <n v="19.5"/>
    <m/>
    <m/>
    <m/>
    <m/>
    <m/>
    <m/>
    <m/>
    <m/>
    <m/>
    <m/>
    <m/>
    <m/>
    <m/>
    <m/>
    <m/>
    <m/>
    <m/>
    <m/>
    <m/>
    <m/>
    <m/>
    <m/>
  </r>
  <r>
    <m/>
    <s v="V100049"/>
    <s v="2023-0035"/>
    <x v="52"/>
    <n v="2"/>
    <s v="Wagon"/>
    <n v="59"/>
    <s v="37 80 4564 609-8"/>
    <x v="17"/>
    <m/>
    <m/>
    <x v="0"/>
    <x v="0"/>
    <n v="1"/>
    <m/>
    <m/>
    <m/>
    <n v="1"/>
    <n v="0"/>
    <n v="1"/>
    <x v="1"/>
    <n v="0"/>
    <d v="1899-12-30T00:00:00"/>
    <d v="1899-12-30T00:00:00"/>
    <x v="4"/>
    <m/>
    <m/>
    <m/>
    <d v="2024-01-10T00:00:00"/>
    <d v="2026-02-28T00:00:00"/>
    <n v="801"/>
    <x v="42"/>
    <m/>
    <m/>
    <m/>
    <m/>
    <s v="n.a."/>
    <m/>
    <m/>
    <n v="0"/>
    <n v="3"/>
    <m/>
    <d v="2025-11-28T00:00:00"/>
    <m/>
    <m/>
    <m/>
    <m/>
    <m/>
    <m/>
    <m/>
    <m/>
    <m/>
    <m/>
    <m/>
    <m/>
    <m/>
    <m/>
    <m/>
    <m/>
    <m/>
    <m/>
    <m/>
    <m/>
    <m/>
    <n v="80000"/>
    <m/>
    <m/>
    <s v="Euro"/>
    <n v="19.5"/>
    <m/>
    <m/>
    <m/>
    <m/>
    <n v="19.5"/>
    <m/>
    <m/>
    <m/>
    <m/>
    <m/>
    <m/>
    <m/>
    <m/>
    <m/>
    <m/>
    <m/>
    <m/>
    <m/>
    <m/>
    <m/>
    <m/>
    <m/>
    <m/>
    <m/>
    <m/>
    <m/>
    <m/>
  </r>
  <r>
    <m/>
    <s v="V100049"/>
    <s v="2023-0035"/>
    <x v="52"/>
    <n v="2"/>
    <s v="Wagon"/>
    <n v="60"/>
    <s v="37 80 4564 610-6"/>
    <x v="17"/>
    <m/>
    <m/>
    <x v="0"/>
    <x v="0"/>
    <n v="1"/>
    <m/>
    <m/>
    <m/>
    <n v="1"/>
    <n v="0"/>
    <n v="1"/>
    <x v="1"/>
    <n v="0"/>
    <d v="1899-12-30T00:00:00"/>
    <d v="1899-12-30T00:00:00"/>
    <x v="4"/>
    <m/>
    <m/>
    <m/>
    <d v="2024-01-10T00:00:00"/>
    <d v="2026-02-28T00:00:00"/>
    <n v="801"/>
    <x v="42"/>
    <m/>
    <m/>
    <m/>
    <m/>
    <s v="n.a."/>
    <m/>
    <m/>
    <n v="0"/>
    <n v="3"/>
    <m/>
    <d v="2025-11-28T00:00:00"/>
    <m/>
    <m/>
    <m/>
    <m/>
    <m/>
    <m/>
    <m/>
    <m/>
    <m/>
    <m/>
    <m/>
    <m/>
    <m/>
    <m/>
    <m/>
    <m/>
    <m/>
    <m/>
    <m/>
    <m/>
    <m/>
    <n v="80000"/>
    <m/>
    <m/>
    <s v="Euro"/>
    <n v="19.5"/>
    <m/>
    <m/>
    <m/>
    <m/>
    <n v="19.5"/>
    <m/>
    <m/>
    <m/>
    <m/>
    <m/>
    <m/>
    <m/>
    <m/>
    <m/>
    <m/>
    <m/>
    <m/>
    <m/>
    <m/>
    <m/>
    <m/>
    <m/>
    <m/>
    <m/>
    <m/>
    <m/>
    <m/>
  </r>
  <r>
    <m/>
    <s v="V100049"/>
    <s v="2023-0035"/>
    <x v="52"/>
    <n v="3"/>
    <s v="Batch"/>
    <m/>
    <m/>
    <x v="17"/>
    <s v="POL"/>
    <s v="East EU"/>
    <x v="0"/>
    <x v="0"/>
    <n v="30"/>
    <m/>
    <m/>
    <n v="0"/>
    <n v="30"/>
    <n v="0"/>
    <n v="0"/>
    <x v="0"/>
    <m/>
    <d v="1899-12-30T00:00:00"/>
    <d v="1899-12-30T00:00:00"/>
    <x v="0"/>
    <d v="2025-06-13T00:00:00"/>
    <m/>
    <m/>
    <d v="2024-02-20T00:00:00"/>
    <d v="2025-07-15T00:00:00"/>
    <m/>
    <x v="54"/>
    <d v="2025-07-15T00:00:00"/>
    <m/>
    <m/>
    <n v="30"/>
    <s v="n.a."/>
    <m/>
    <m/>
    <n v="0"/>
    <n v="3"/>
    <m/>
    <m/>
    <n v="0"/>
    <m/>
    <m/>
    <m/>
    <m/>
    <m/>
    <m/>
    <m/>
    <m/>
    <s v="C"/>
    <n v="54"/>
    <n v="1.4"/>
    <s v="CHE"/>
    <s v="3 Mths Cash Deposit"/>
    <s v="Y"/>
    <s v="N"/>
    <n v="0"/>
    <n v="0"/>
    <n v="1"/>
    <m/>
    <m/>
    <n v="80000"/>
    <s v="N"/>
    <m/>
    <s v="Euro"/>
    <n v="19.5"/>
    <n v="0"/>
    <n v="0"/>
    <m/>
    <n v="-1.602739726027397"/>
    <n v="19.5"/>
    <n v="0"/>
    <n v="1221"/>
    <n v="0"/>
    <n v="0.06"/>
    <n v="0"/>
    <s v="0.00"/>
    <n v="0"/>
    <n v="0"/>
    <n v="0"/>
    <n v="0"/>
    <n v="19.5"/>
    <n v="0"/>
    <n v="19.5"/>
    <n v="1"/>
    <n v="0"/>
    <n v="19.5"/>
    <n v="19.5"/>
    <n v="2400000"/>
    <n v="0"/>
    <s v="N"/>
    <n v="0"/>
    <n v="212940"/>
  </r>
  <r>
    <m/>
    <s v="V100049"/>
    <s v="2023-0035"/>
    <x v="52"/>
    <n v="3"/>
    <s v="Wagon"/>
    <n v="63"/>
    <m/>
    <x v="17"/>
    <m/>
    <m/>
    <x v="0"/>
    <x v="0"/>
    <n v="1"/>
    <m/>
    <m/>
    <m/>
    <n v="1"/>
    <n v="0"/>
    <n v="0"/>
    <x v="1"/>
    <n v="0"/>
    <d v="1899-12-30T00:00:00"/>
    <d v="1899-12-30T00:00:00"/>
    <x v="0"/>
    <m/>
    <m/>
    <m/>
    <e v="#N/A"/>
    <e v="#N/A"/>
    <n v="801"/>
    <x v="1"/>
    <m/>
    <m/>
    <m/>
    <m/>
    <s v="n.a."/>
    <m/>
    <m/>
    <n v="0"/>
    <n v="3"/>
    <m/>
    <e v="#N/A"/>
    <m/>
    <m/>
    <m/>
    <m/>
    <m/>
    <m/>
    <m/>
    <m/>
    <m/>
    <m/>
    <m/>
    <m/>
    <m/>
    <m/>
    <m/>
    <m/>
    <m/>
    <m/>
    <m/>
    <m/>
    <m/>
    <n v="80000"/>
    <m/>
    <m/>
    <s v="Euro"/>
    <n v="19.5"/>
    <m/>
    <m/>
    <m/>
    <m/>
    <e v="#N/A"/>
    <m/>
    <m/>
    <m/>
    <m/>
    <m/>
    <m/>
    <m/>
    <m/>
    <m/>
    <m/>
    <m/>
    <m/>
    <m/>
    <m/>
    <m/>
    <m/>
    <m/>
    <m/>
    <m/>
    <m/>
    <m/>
    <m/>
  </r>
  <r>
    <m/>
    <s v="V100049"/>
    <s v="2023-0035"/>
    <x v="52"/>
    <n v="3"/>
    <s v="Wagon"/>
    <n v="64"/>
    <m/>
    <x v="17"/>
    <m/>
    <m/>
    <x v="0"/>
    <x v="0"/>
    <n v="1"/>
    <m/>
    <m/>
    <m/>
    <n v="1"/>
    <n v="0"/>
    <n v="0"/>
    <x v="1"/>
    <n v="0"/>
    <d v="1899-12-30T00:00:00"/>
    <d v="1899-12-30T00:00:00"/>
    <x v="0"/>
    <m/>
    <m/>
    <m/>
    <e v="#N/A"/>
    <e v="#N/A"/>
    <n v="801"/>
    <x v="1"/>
    <m/>
    <m/>
    <m/>
    <m/>
    <s v="n.a."/>
    <m/>
    <m/>
    <n v="0"/>
    <n v="3"/>
    <m/>
    <e v="#N/A"/>
    <m/>
    <m/>
    <m/>
    <m/>
    <m/>
    <m/>
    <m/>
    <m/>
    <m/>
    <m/>
    <m/>
    <m/>
    <m/>
    <m/>
    <m/>
    <m/>
    <m/>
    <m/>
    <m/>
    <m/>
    <m/>
    <n v="80000"/>
    <m/>
    <m/>
    <s v="Euro"/>
    <n v="19.5"/>
    <m/>
    <m/>
    <m/>
    <m/>
    <e v="#N/A"/>
    <m/>
    <m/>
    <m/>
    <m/>
    <m/>
    <m/>
    <m/>
    <m/>
    <m/>
    <m/>
    <m/>
    <m/>
    <m/>
    <m/>
    <m/>
    <m/>
    <m/>
    <m/>
    <m/>
    <m/>
    <m/>
    <m/>
  </r>
  <r>
    <m/>
    <s v="V100049"/>
    <s v="2023-0035"/>
    <x v="52"/>
    <n v="3"/>
    <s v="Wagon"/>
    <n v="65"/>
    <m/>
    <x v="17"/>
    <m/>
    <m/>
    <x v="0"/>
    <x v="0"/>
    <n v="1"/>
    <m/>
    <m/>
    <m/>
    <n v="1"/>
    <n v="0"/>
    <n v="0"/>
    <x v="1"/>
    <n v="0"/>
    <d v="1899-12-30T00:00:00"/>
    <d v="1899-12-30T00:00:00"/>
    <x v="0"/>
    <m/>
    <m/>
    <m/>
    <e v="#N/A"/>
    <e v="#N/A"/>
    <n v="801"/>
    <x v="1"/>
    <m/>
    <m/>
    <m/>
    <m/>
    <s v="n.a."/>
    <m/>
    <m/>
    <n v="0"/>
    <n v="3"/>
    <m/>
    <e v="#N/A"/>
    <m/>
    <m/>
    <m/>
    <m/>
    <m/>
    <m/>
    <m/>
    <m/>
    <m/>
    <m/>
    <m/>
    <m/>
    <m/>
    <m/>
    <m/>
    <m/>
    <m/>
    <m/>
    <m/>
    <m/>
    <m/>
    <n v="80000"/>
    <m/>
    <m/>
    <s v="Euro"/>
    <n v="19.5"/>
    <m/>
    <m/>
    <m/>
    <m/>
    <e v="#N/A"/>
    <m/>
    <m/>
    <m/>
    <m/>
    <m/>
    <m/>
    <m/>
    <m/>
    <m/>
    <m/>
    <m/>
    <m/>
    <m/>
    <m/>
    <m/>
    <m/>
    <m/>
    <m/>
    <m/>
    <m/>
    <m/>
    <m/>
  </r>
  <r>
    <m/>
    <s v="V100049"/>
    <s v="2023-0035"/>
    <x v="52"/>
    <n v="3"/>
    <s v="Wagon"/>
    <n v="66"/>
    <m/>
    <x v="17"/>
    <m/>
    <m/>
    <x v="0"/>
    <x v="0"/>
    <n v="1"/>
    <m/>
    <m/>
    <m/>
    <n v="1"/>
    <n v="0"/>
    <n v="0"/>
    <x v="1"/>
    <n v="0"/>
    <d v="1899-12-30T00:00:00"/>
    <d v="1899-12-30T00:00:00"/>
    <x v="0"/>
    <m/>
    <m/>
    <m/>
    <e v="#N/A"/>
    <e v="#N/A"/>
    <n v="801"/>
    <x v="1"/>
    <m/>
    <m/>
    <m/>
    <m/>
    <s v="n.a."/>
    <m/>
    <m/>
    <n v="0"/>
    <n v="3"/>
    <m/>
    <e v="#N/A"/>
    <m/>
    <m/>
    <m/>
    <m/>
    <m/>
    <m/>
    <m/>
    <m/>
    <m/>
    <m/>
    <m/>
    <m/>
    <m/>
    <m/>
    <m/>
    <m/>
    <m/>
    <m/>
    <m/>
    <m/>
    <m/>
    <n v="80000"/>
    <m/>
    <m/>
    <s v="Euro"/>
    <n v="19.5"/>
    <m/>
    <m/>
    <m/>
    <m/>
    <e v="#N/A"/>
    <m/>
    <m/>
    <m/>
    <m/>
    <m/>
    <m/>
    <m/>
    <m/>
    <m/>
    <m/>
    <m/>
    <m/>
    <m/>
    <m/>
    <m/>
    <m/>
    <m/>
    <m/>
    <m/>
    <m/>
    <m/>
    <m/>
  </r>
  <r>
    <m/>
    <s v="V100049"/>
    <s v="2023-0035"/>
    <x v="52"/>
    <n v="3"/>
    <s v="Wagon"/>
    <n v="67"/>
    <m/>
    <x v="17"/>
    <m/>
    <m/>
    <x v="0"/>
    <x v="0"/>
    <n v="1"/>
    <m/>
    <m/>
    <m/>
    <n v="1"/>
    <n v="0"/>
    <n v="0"/>
    <x v="1"/>
    <n v="0"/>
    <d v="1899-12-30T00:00:00"/>
    <d v="1899-12-30T00:00:00"/>
    <x v="0"/>
    <m/>
    <m/>
    <m/>
    <e v="#N/A"/>
    <e v="#N/A"/>
    <n v="801"/>
    <x v="1"/>
    <m/>
    <m/>
    <m/>
    <m/>
    <s v="n.a."/>
    <m/>
    <m/>
    <n v="0"/>
    <n v="3"/>
    <m/>
    <e v="#N/A"/>
    <m/>
    <m/>
    <m/>
    <m/>
    <m/>
    <m/>
    <m/>
    <m/>
    <m/>
    <m/>
    <m/>
    <m/>
    <m/>
    <m/>
    <m/>
    <m/>
    <m/>
    <m/>
    <m/>
    <m/>
    <m/>
    <n v="80000"/>
    <m/>
    <m/>
    <s v="Euro"/>
    <n v="19.5"/>
    <m/>
    <m/>
    <m/>
    <m/>
    <e v="#N/A"/>
    <m/>
    <m/>
    <m/>
    <m/>
    <m/>
    <m/>
    <m/>
    <m/>
    <m/>
    <m/>
    <m/>
    <m/>
    <m/>
    <m/>
    <m/>
    <m/>
    <m/>
    <m/>
    <m/>
    <m/>
    <m/>
    <m/>
  </r>
  <r>
    <m/>
    <s v="V100049"/>
    <s v="2023-0035"/>
    <x v="52"/>
    <n v="3"/>
    <s v="Wagon"/>
    <n v="68"/>
    <m/>
    <x v="17"/>
    <m/>
    <m/>
    <x v="0"/>
    <x v="0"/>
    <n v="1"/>
    <m/>
    <m/>
    <m/>
    <n v="1"/>
    <n v="0"/>
    <n v="0"/>
    <x v="1"/>
    <n v="0"/>
    <d v="1899-12-30T00:00:00"/>
    <d v="1899-12-30T00:00:00"/>
    <x v="0"/>
    <m/>
    <m/>
    <m/>
    <e v="#N/A"/>
    <e v="#N/A"/>
    <n v="801"/>
    <x v="1"/>
    <m/>
    <m/>
    <m/>
    <m/>
    <s v="n.a."/>
    <m/>
    <m/>
    <n v="0"/>
    <n v="3"/>
    <m/>
    <e v="#N/A"/>
    <m/>
    <m/>
    <m/>
    <m/>
    <m/>
    <m/>
    <m/>
    <m/>
    <m/>
    <m/>
    <m/>
    <m/>
    <m/>
    <m/>
    <m/>
    <m/>
    <m/>
    <m/>
    <m/>
    <m/>
    <m/>
    <n v="80000"/>
    <m/>
    <m/>
    <s v="Euro"/>
    <n v="19.5"/>
    <m/>
    <m/>
    <m/>
    <m/>
    <e v="#N/A"/>
    <m/>
    <m/>
    <m/>
    <m/>
    <m/>
    <m/>
    <m/>
    <m/>
    <m/>
    <m/>
    <m/>
    <m/>
    <m/>
    <m/>
    <m/>
    <m/>
    <m/>
    <m/>
    <m/>
    <m/>
    <m/>
    <m/>
  </r>
  <r>
    <m/>
    <s v="V100049"/>
    <s v="2023-0035"/>
    <x v="52"/>
    <n v="3"/>
    <s v="Wagon"/>
    <n v="69"/>
    <m/>
    <x v="17"/>
    <m/>
    <m/>
    <x v="0"/>
    <x v="0"/>
    <n v="1"/>
    <m/>
    <m/>
    <m/>
    <n v="1"/>
    <n v="0"/>
    <n v="0"/>
    <x v="1"/>
    <n v="0"/>
    <d v="1899-12-30T00:00:00"/>
    <d v="1899-12-30T00:00:00"/>
    <x v="0"/>
    <m/>
    <m/>
    <m/>
    <e v="#N/A"/>
    <e v="#N/A"/>
    <n v="801"/>
    <x v="1"/>
    <m/>
    <m/>
    <m/>
    <m/>
    <s v="n.a."/>
    <m/>
    <m/>
    <n v="0"/>
    <n v="3"/>
    <m/>
    <e v="#N/A"/>
    <m/>
    <m/>
    <m/>
    <m/>
    <m/>
    <m/>
    <m/>
    <m/>
    <m/>
    <m/>
    <m/>
    <m/>
    <m/>
    <m/>
    <m/>
    <m/>
    <m/>
    <m/>
    <m/>
    <m/>
    <m/>
    <n v="80000"/>
    <m/>
    <m/>
    <s v="Euro"/>
    <n v="19.5"/>
    <m/>
    <m/>
    <m/>
    <m/>
    <e v="#N/A"/>
    <m/>
    <m/>
    <m/>
    <m/>
    <m/>
    <m/>
    <m/>
    <m/>
    <m/>
    <m/>
    <m/>
    <m/>
    <m/>
    <m/>
    <m/>
    <m/>
    <m/>
    <m/>
    <m/>
    <m/>
    <m/>
    <m/>
  </r>
  <r>
    <m/>
    <s v="V100049"/>
    <s v="2023-0035"/>
    <x v="52"/>
    <n v="3"/>
    <s v="Wagon"/>
    <n v="70"/>
    <m/>
    <x v="17"/>
    <m/>
    <m/>
    <x v="0"/>
    <x v="0"/>
    <n v="1"/>
    <m/>
    <m/>
    <m/>
    <n v="1"/>
    <n v="0"/>
    <n v="0"/>
    <x v="1"/>
    <n v="0"/>
    <d v="1899-12-30T00:00:00"/>
    <d v="1899-12-30T00:00:00"/>
    <x v="0"/>
    <m/>
    <m/>
    <m/>
    <e v="#N/A"/>
    <e v="#N/A"/>
    <n v="801"/>
    <x v="1"/>
    <m/>
    <m/>
    <m/>
    <m/>
    <s v="n.a."/>
    <m/>
    <m/>
    <n v="0"/>
    <n v="3"/>
    <m/>
    <e v="#N/A"/>
    <m/>
    <m/>
    <m/>
    <m/>
    <m/>
    <m/>
    <m/>
    <m/>
    <m/>
    <m/>
    <m/>
    <m/>
    <m/>
    <m/>
    <m/>
    <m/>
    <m/>
    <m/>
    <m/>
    <m/>
    <m/>
    <n v="80000"/>
    <m/>
    <m/>
    <s v="Euro"/>
    <n v="19.5"/>
    <m/>
    <m/>
    <m/>
    <m/>
    <e v="#N/A"/>
    <m/>
    <m/>
    <m/>
    <m/>
    <m/>
    <m/>
    <m/>
    <m/>
    <m/>
    <m/>
    <m/>
    <m/>
    <m/>
    <m/>
    <m/>
    <m/>
    <m/>
    <m/>
    <m/>
    <m/>
    <m/>
    <m/>
  </r>
  <r>
    <m/>
    <s v="V100049"/>
    <s v="2023-0035"/>
    <x v="52"/>
    <n v="3"/>
    <s v="Wagon"/>
    <n v="71"/>
    <m/>
    <x v="17"/>
    <m/>
    <m/>
    <x v="0"/>
    <x v="0"/>
    <n v="1"/>
    <m/>
    <m/>
    <m/>
    <n v="1"/>
    <n v="0"/>
    <n v="0"/>
    <x v="1"/>
    <n v="0"/>
    <d v="1899-12-30T00:00:00"/>
    <d v="1899-12-30T00:00:00"/>
    <x v="0"/>
    <m/>
    <m/>
    <m/>
    <e v="#N/A"/>
    <e v="#N/A"/>
    <n v="801"/>
    <x v="1"/>
    <m/>
    <m/>
    <m/>
    <m/>
    <s v="n.a."/>
    <m/>
    <m/>
    <n v="0"/>
    <n v="3"/>
    <m/>
    <e v="#N/A"/>
    <m/>
    <m/>
    <m/>
    <m/>
    <m/>
    <m/>
    <m/>
    <m/>
    <m/>
    <m/>
    <m/>
    <m/>
    <m/>
    <m/>
    <m/>
    <m/>
    <m/>
    <m/>
    <m/>
    <m/>
    <m/>
    <n v="80000"/>
    <m/>
    <m/>
    <s v="Euro"/>
    <n v="19.5"/>
    <m/>
    <m/>
    <m/>
    <m/>
    <e v="#N/A"/>
    <m/>
    <m/>
    <m/>
    <m/>
    <m/>
    <m/>
    <m/>
    <m/>
    <m/>
    <m/>
    <m/>
    <m/>
    <m/>
    <m/>
    <m/>
    <m/>
    <m/>
    <m/>
    <m/>
    <m/>
    <m/>
    <m/>
  </r>
  <r>
    <m/>
    <s v="V100049"/>
    <s v="2023-0035"/>
    <x v="52"/>
    <n v="3"/>
    <s v="Wagon"/>
    <n v="72"/>
    <m/>
    <x v="17"/>
    <m/>
    <m/>
    <x v="0"/>
    <x v="0"/>
    <n v="1"/>
    <m/>
    <m/>
    <m/>
    <n v="1"/>
    <n v="0"/>
    <n v="0"/>
    <x v="1"/>
    <n v="0"/>
    <d v="1899-12-30T00:00:00"/>
    <d v="1899-12-30T00:00:00"/>
    <x v="0"/>
    <m/>
    <m/>
    <m/>
    <e v="#N/A"/>
    <e v="#N/A"/>
    <n v="801"/>
    <x v="1"/>
    <m/>
    <m/>
    <m/>
    <m/>
    <s v="n.a."/>
    <m/>
    <m/>
    <n v="0"/>
    <n v="3"/>
    <m/>
    <e v="#N/A"/>
    <m/>
    <m/>
    <m/>
    <m/>
    <m/>
    <m/>
    <m/>
    <m/>
    <m/>
    <m/>
    <m/>
    <m/>
    <m/>
    <m/>
    <m/>
    <m/>
    <m/>
    <m/>
    <m/>
    <m/>
    <m/>
    <n v="80000"/>
    <m/>
    <m/>
    <s v="Euro"/>
    <n v="19.5"/>
    <m/>
    <m/>
    <m/>
    <m/>
    <e v="#N/A"/>
    <m/>
    <m/>
    <m/>
    <m/>
    <m/>
    <m/>
    <m/>
    <m/>
    <m/>
    <m/>
    <m/>
    <m/>
    <m/>
    <m/>
    <m/>
    <m/>
    <m/>
    <m/>
    <m/>
    <m/>
    <m/>
    <m/>
  </r>
  <r>
    <m/>
    <s v="V100049"/>
    <s v="2023-0035"/>
    <x v="52"/>
    <n v="3"/>
    <s v="Wagon"/>
    <n v="73"/>
    <m/>
    <x v="17"/>
    <m/>
    <m/>
    <x v="0"/>
    <x v="0"/>
    <n v="1"/>
    <m/>
    <m/>
    <m/>
    <n v="1"/>
    <n v="0"/>
    <n v="0"/>
    <x v="1"/>
    <n v="0"/>
    <d v="1899-12-30T00:00:00"/>
    <d v="1899-12-30T00:00:00"/>
    <x v="0"/>
    <m/>
    <m/>
    <m/>
    <e v="#N/A"/>
    <e v="#N/A"/>
    <n v="801"/>
    <x v="1"/>
    <m/>
    <m/>
    <m/>
    <m/>
    <s v="n.a."/>
    <m/>
    <m/>
    <n v="0"/>
    <n v="3"/>
    <m/>
    <e v="#N/A"/>
    <m/>
    <m/>
    <m/>
    <m/>
    <m/>
    <m/>
    <m/>
    <m/>
    <m/>
    <m/>
    <m/>
    <m/>
    <m/>
    <m/>
    <m/>
    <m/>
    <m/>
    <m/>
    <m/>
    <m/>
    <m/>
    <n v="80000"/>
    <m/>
    <m/>
    <s v="Euro"/>
    <n v="19.5"/>
    <m/>
    <m/>
    <m/>
    <m/>
    <e v="#N/A"/>
    <m/>
    <m/>
    <m/>
    <m/>
    <m/>
    <m/>
    <m/>
    <m/>
    <m/>
    <m/>
    <m/>
    <m/>
    <m/>
    <m/>
    <m/>
    <m/>
    <m/>
    <m/>
    <m/>
    <m/>
    <m/>
    <m/>
  </r>
  <r>
    <m/>
    <s v="V100049"/>
    <s v="2023-0035"/>
    <x v="52"/>
    <n v="3"/>
    <s v="Wagon"/>
    <n v="74"/>
    <m/>
    <x v="17"/>
    <m/>
    <m/>
    <x v="0"/>
    <x v="0"/>
    <n v="1"/>
    <m/>
    <m/>
    <m/>
    <n v="1"/>
    <n v="0"/>
    <n v="0"/>
    <x v="1"/>
    <n v="0"/>
    <d v="1899-12-30T00:00:00"/>
    <d v="1899-12-30T00:00:00"/>
    <x v="0"/>
    <m/>
    <m/>
    <m/>
    <e v="#N/A"/>
    <e v="#N/A"/>
    <n v="801"/>
    <x v="1"/>
    <m/>
    <m/>
    <m/>
    <m/>
    <s v="n.a."/>
    <m/>
    <m/>
    <n v="0"/>
    <n v="3"/>
    <m/>
    <e v="#N/A"/>
    <m/>
    <m/>
    <m/>
    <m/>
    <m/>
    <m/>
    <m/>
    <m/>
    <m/>
    <m/>
    <m/>
    <m/>
    <m/>
    <m/>
    <m/>
    <m/>
    <m/>
    <m/>
    <m/>
    <m/>
    <m/>
    <n v="80000"/>
    <m/>
    <m/>
    <s v="Euro"/>
    <n v="19.5"/>
    <m/>
    <m/>
    <m/>
    <m/>
    <e v="#N/A"/>
    <m/>
    <m/>
    <m/>
    <m/>
    <m/>
    <m/>
    <m/>
    <m/>
    <m/>
    <m/>
    <m/>
    <m/>
    <m/>
    <m/>
    <m/>
    <m/>
    <m/>
    <m/>
    <m/>
    <m/>
    <m/>
    <m/>
  </r>
  <r>
    <m/>
    <s v="V100049"/>
    <s v="2023-0035"/>
    <x v="52"/>
    <n v="3"/>
    <s v="Wagon"/>
    <n v="75"/>
    <m/>
    <x v="17"/>
    <m/>
    <m/>
    <x v="0"/>
    <x v="0"/>
    <n v="1"/>
    <m/>
    <m/>
    <m/>
    <n v="1"/>
    <n v="0"/>
    <n v="0"/>
    <x v="1"/>
    <n v="0"/>
    <d v="1899-12-30T00:00:00"/>
    <d v="1899-12-30T00:00:00"/>
    <x v="0"/>
    <m/>
    <m/>
    <m/>
    <e v="#N/A"/>
    <e v="#N/A"/>
    <n v="801"/>
    <x v="1"/>
    <m/>
    <m/>
    <m/>
    <m/>
    <s v="n.a."/>
    <m/>
    <m/>
    <n v="0"/>
    <n v="3"/>
    <m/>
    <e v="#N/A"/>
    <m/>
    <m/>
    <m/>
    <m/>
    <m/>
    <m/>
    <m/>
    <m/>
    <m/>
    <m/>
    <m/>
    <m/>
    <m/>
    <m/>
    <m/>
    <m/>
    <m/>
    <m/>
    <m/>
    <m/>
    <m/>
    <n v="80000"/>
    <m/>
    <m/>
    <s v="Euro"/>
    <n v="19.5"/>
    <m/>
    <m/>
    <m/>
    <m/>
    <e v="#N/A"/>
    <m/>
    <m/>
    <m/>
    <m/>
    <m/>
    <m/>
    <m/>
    <m/>
    <m/>
    <m/>
    <m/>
    <m/>
    <m/>
    <m/>
    <m/>
    <m/>
    <m/>
    <m/>
    <m/>
    <m/>
    <m/>
    <m/>
  </r>
  <r>
    <m/>
    <s v="V100049"/>
    <s v="2023-0035"/>
    <x v="52"/>
    <n v="3"/>
    <s v="Wagon"/>
    <n v="76"/>
    <m/>
    <x v="17"/>
    <m/>
    <m/>
    <x v="0"/>
    <x v="0"/>
    <n v="1"/>
    <m/>
    <m/>
    <m/>
    <n v="1"/>
    <n v="0"/>
    <n v="0"/>
    <x v="1"/>
    <n v="0"/>
    <d v="1899-12-30T00:00:00"/>
    <d v="1899-12-30T00:00:00"/>
    <x v="0"/>
    <m/>
    <m/>
    <m/>
    <e v="#N/A"/>
    <e v="#N/A"/>
    <n v="801"/>
    <x v="1"/>
    <m/>
    <m/>
    <m/>
    <m/>
    <s v="n.a."/>
    <m/>
    <m/>
    <n v="0"/>
    <n v="3"/>
    <m/>
    <e v="#N/A"/>
    <m/>
    <m/>
    <m/>
    <m/>
    <m/>
    <m/>
    <m/>
    <m/>
    <m/>
    <m/>
    <m/>
    <m/>
    <m/>
    <m/>
    <m/>
    <m/>
    <m/>
    <m/>
    <m/>
    <m/>
    <m/>
    <n v="80000"/>
    <m/>
    <m/>
    <s v="Euro"/>
    <n v="19.5"/>
    <m/>
    <m/>
    <m/>
    <m/>
    <e v="#N/A"/>
    <m/>
    <m/>
    <m/>
    <m/>
    <m/>
    <m/>
    <m/>
    <m/>
    <m/>
    <m/>
    <m/>
    <m/>
    <m/>
    <m/>
    <m/>
    <m/>
    <m/>
    <m/>
    <m/>
    <m/>
    <m/>
    <m/>
  </r>
  <r>
    <m/>
    <s v="V100049"/>
    <s v="2023-0035"/>
    <x v="52"/>
    <n v="3"/>
    <s v="Wagon"/>
    <n v="77"/>
    <m/>
    <x v="17"/>
    <m/>
    <m/>
    <x v="0"/>
    <x v="0"/>
    <n v="1"/>
    <m/>
    <m/>
    <m/>
    <n v="1"/>
    <n v="0"/>
    <n v="0"/>
    <x v="1"/>
    <n v="0"/>
    <d v="1899-12-30T00:00:00"/>
    <d v="1899-12-30T00:00:00"/>
    <x v="0"/>
    <m/>
    <m/>
    <m/>
    <e v="#N/A"/>
    <e v="#N/A"/>
    <n v="801"/>
    <x v="1"/>
    <m/>
    <m/>
    <m/>
    <m/>
    <s v="n.a."/>
    <m/>
    <m/>
    <n v="0"/>
    <n v="3"/>
    <m/>
    <e v="#N/A"/>
    <m/>
    <m/>
    <m/>
    <m/>
    <m/>
    <m/>
    <m/>
    <m/>
    <m/>
    <m/>
    <m/>
    <m/>
    <m/>
    <m/>
    <m/>
    <m/>
    <m/>
    <m/>
    <m/>
    <m/>
    <m/>
    <n v="80000"/>
    <m/>
    <m/>
    <s v="Euro"/>
    <n v="19.5"/>
    <m/>
    <m/>
    <m/>
    <m/>
    <e v="#N/A"/>
    <m/>
    <m/>
    <m/>
    <m/>
    <m/>
    <m/>
    <m/>
    <m/>
    <m/>
    <m/>
    <m/>
    <m/>
    <m/>
    <m/>
    <m/>
    <m/>
    <m/>
    <m/>
    <m/>
    <m/>
    <m/>
    <m/>
  </r>
  <r>
    <m/>
    <s v="V100049"/>
    <s v="2023-0035"/>
    <x v="52"/>
    <n v="3"/>
    <s v="Wagon"/>
    <n v="78"/>
    <m/>
    <x v="17"/>
    <m/>
    <m/>
    <x v="0"/>
    <x v="0"/>
    <n v="1"/>
    <m/>
    <m/>
    <m/>
    <n v="1"/>
    <n v="0"/>
    <n v="0"/>
    <x v="1"/>
    <n v="0"/>
    <d v="1899-12-30T00:00:00"/>
    <d v="1899-12-30T00:00:00"/>
    <x v="0"/>
    <m/>
    <m/>
    <m/>
    <e v="#N/A"/>
    <e v="#N/A"/>
    <n v="801"/>
    <x v="1"/>
    <m/>
    <m/>
    <m/>
    <m/>
    <s v="n.a."/>
    <m/>
    <m/>
    <n v="0"/>
    <n v="3"/>
    <m/>
    <e v="#N/A"/>
    <m/>
    <m/>
    <m/>
    <m/>
    <m/>
    <m/>
    <m/>
    <m/>
    <m/>
    <m/>
    <m/>
    <m/>
    <m/>
    <m/>
    <m/>
    <m/>
    <m/>
    <m/>
    <m/>
    <m/>
    <m/>
    <n v="80000"/>
    <m/>
    <m/>
    <s v="Euro"/>
    <n v="19.5"/>
    <m/>
    <m/>
    <m/>
    <m/>
    <e v="#N/A"/>
    <m/>
    <m/>
    <m/>
    <m/>
    <m/>
    <m/>
    <m/>
    <m/>
    <m/>
    <m/>
    <m/>
    <m/>
    <m/>
    <m/>
    <m/>
    <m/>
    <m/>
    <m/>
    <m/>
    <m/>
    <m/>
    <m/>
  </r>
  <r>
    <m/>
    <s v="V100049"/>
    <s v="2023-0035"/>
    <x v="52"/>
    <n v="3"/>
    <s v="Wagon"/>
    <n v="79"/>
    <m/>
    <x v="17"/>
    <m/>
    <m/>
    <x v="0"/>
    <x v="0"/>
    <n v="1"/>
    <m/>
    <m/>
    <m/>
    <n v="1"/>
    <n v="0"/>
    <n v="0"/>
    <x v="1"/>
    <n v="0"/>
    <d v="1899-12-30T00:00:00"/>
    <d v="1899-12-30T00:00:00"/>
    <x v="0"/>
    <m/>
    <m/>
    <m/>
    <e v="#N/A"/>
    <e v="#N/A"/>
    <n v="801"/>
    <x v="1"/>
    <m/>
    <m/>
    <m/>
    <m/>
    <s v="n.a."/>
    <m/>
    <m/>
    <n v="0"/>
    <n v="3"/>
    <m/>
    <e v="#N/A"/>
    <m/>
    <m/>
    <m/>
    <m/>
    <m/>
    <m/>
    <m/>
    <m/>
    <m/>
    <m/>
    <m/>
    <m/>
    <m/>
    <m/>
    <m/>
    <m/>
    <m/>
    <m/>
    <m/>
    <m/>
    <m/>
    <n v="80000"/>
    <m/>
    <m/>
    <s v="Euro"/>
    <n v="19.5"/>
    <m/>
    <m/>
    <m/>
    <m/>
    <e v="#N/A"/>
    <m/>
    <m/>
    <m/>
    <m/>
    <m/>
    <m/>
    <m/>
    <m/>
    <m/>
    <m/>
    <m/>
    <m/>
    <m/>
    <m/>
    <m/>
    <m/>
    <m/>
    <m/>
    <m/>
    <m/>
    <m/>
    <m/>
  </r>
  <r>
    <m/>
    <s v="V100049"/>
    <s v="2023-0035"/>
    <x v="52"/>
    <n v="3"/>
    <s v="Wagon"/>
    <n v="80"/>
    <m/>
    <x v="17"/>
    <m/>
    <m/>
    <x v="0"/>
    <x v="0"/>
    <n v="1"/>
    <m/>
    <m/>
    <m/>
    <n v="1"/>
    <n v="0"/>
    <n v="0"/>
    <x v="1"/>
    <n v="0"/>
    <d v="1899-12-30T00:00:00"/>
    <d v="1899-12-30T00:00:00"/>
    <x v="0"/>
    <m/>
    <m/>
    <m/>
    <e v="#N/A"/>
    <e v="#N/A"/>
    <n v="801"/>
    <x v="1"/>
    <m/>
    <m/>
    <m/>
    <m/>
    <s v="n.a."/>
    <m/>
    <m/>
    <n v="0"/>
    <n v="3"/>
    <m/>
    <e v="#N/A"/>
    <m/>
    <m/>
    <m/>
    <m/>
    <m/>
    <m/>
    <m/>
    <m/>
    <m/>
    <m/>
    <m/>
    <m/>
    <m/>
    <m/>
    <m/>
    <m/>
    <m/>
    <m/>
    <m/>
    <m/>
    <m/>
    <n v="80000"/>
    <m/>
    <m/>
    <s v="Euro"/>
    <n v="19.5"/>
    <m/>
    <m/>
    <m/>
    <m/>
    <e v="#N/A"/>
    <m/>
    <m/>
    <m/>
    <m/>
    <m/>
    <m/>
    <m/>
    <m/>
    <m/>
    <m/>
    <m/>
    <m/>
    <m/>
    <m/>
    <m/>
    <m/>
    <m/>
    <m/>
    <m/>
    <m/>
    <m/>
    <m/>
  </r>
  <r>
    <m/>
    <s v="V100049"/>
    <s v="2023-0035"/>
    <x v="52"/>
    <n v="3"/>
    <s v="Wagon"/>
    <n v="81"/>
    <m/>
    <x v="17"/>
    <m/>
    <m/>
    <x v="0"/>
    <x v="0"/>
    <n v="1"/>
    <m/>
    <m/>
    <m/>
    <n v="1"/>
    <n v="0"/>
    <n v="0"/>
    <x v="1"/>
    <n v="0"/>
    <d v="1899-12-30T00:00:00"/>
    <d v="1899-12-30T00:00:00"/>
    <x v="0"/>
    <m/>
    <m/>
    <m/>
    <e v="#N/A"/>
    <e v="#N/A"/>
    <n v="801"/>
    <x v="1"/>
    <m/>
    <m/>
    <m/>
    <m/>
    <s v="n.a."/>
    <m/>
    <m/>
    <n v="0"/>
    <n v="3"/>
    <m/>
    <e v="#N/A"/>
    <m/>
    <m/>
    <m/>
    <m/>
    <m/>
    <m/>
    <m/>
    <m/>
    <m/>
    <m/>
    <m/>
    <m/>
    <m/>
    <m/>
    <m/>
    <m/>
    <m/>
    <m/>
    <m/>
    <m/>
    <m/>
    <n v="80000"/>
    <m/>
    <m/>
    <s v="Euro"/>
    <n v="19.5"/>
    <m/>
    <m/>
    <m/>
    <m/>
    <e v="#N/A"/>
    <m/>
    <m/>
    <m/>
    <m/>
    <m/>
    <m/>
    <m/>
    <m/>
    <m/>
    <m/>
    <m/>
    <m/>
    <m/>
    <m/>
    <m/>
    <m/>
    <m/>
    <m/>
    <m/>
    <m/>
    <m/>
    <m/>
  </r>
  <r>
    <m/>
    <s v="V100049"/>
    <s v="2023-0035"/>
    <x v="52"/>
    <n v="3"/>
    <s v="Wagon"/>
    <n v="82"/>
    <m/>
    <x v="17"/>
    <m/>
    <m/>
    <x v="0"/>
    <x v="0"/>
    <n v="1"/>
    <m/>
    <m/>
    <m/>
    <n v="1"/>
    <n v="0"/>
    <n v="0"/>
    <x v="1"/>
    <n v="0"/>
    <d v="1899-12-30T00:00:00"/>
    <d v="1899-12-30T00:00:00"/>
    <x v="0"/>
    <m/>
    <m/>
    <m/>
    <e v="#N/A"/>
    <e v="#N/A"/>
    <n v="801"/>
    <x v="1"/>
    <m/>
    <m/>
    <m/>
    <m/>
    <s v="n.a."/>
    <m/>
    <m/>
    <n v="0"/>
    <n v="3"/>
    <m/>
    <e v="#N/A"/>
    <m/>
    <m/>
    <m/>
    <m/>
    <m/>
    <m/>
    <m/>
    <m/>
    <m/>
    <m/>
    <m/>
    <m/>
    <m/>
    <m/>
    <m/>
    <m/>
    <m/>
    <m/>
    <m/>
    <m/>
    <m/>
    <n v="80000"/>
    <m/>
    <m/>
    <s v="Euro"/>
    <n v="19.5"/>
    <m/>
    <m/>
    <m/>
    <m/>
    <e v="#N/A"/>
    <m/>
    <m/>
    <m/>
    <m/>
    <m/>
    <m/>
    <m/>
    <m/>
    <m/>
    <m/>
    <m/>
    <m/>
    <m/>
    <m/>
    <m/>
    <m/>
    <m/>
    <m/>
    <m/>
    <m/>
    <m/>
    <m/>
  </r>
  <r>
    <m/>
    <s v="V100049"/>
    <s v="2023-0035"/>
    <x v="52"/>
    <n v="3"/>
    <s v="Wagon"/>
    <n v="83"/>
    <m/>
    <x v="17"/>
    <m/>
    <m/>
    <x v="0"/>
    <x v="0"/>
    <n v="1"/>
    <m/>
    <m/>
    <m/>
    <n v="1"/>
    <n v="0"/>
    <n v="0"/>
    <x v="1"/>
    <n v="0"/>
    <d v="1899-12-30T00:00:00"/>
    <d v="1899-12-30T00:00:00"/>
    <x v="0"/>
    <m/>
    <m/>
    <m/>
    <e v="#N/A"/>
    <e v="#N/A"/>
    <n v="801"/>
    <x v="1"/>
    <m/>
    <m/>
    <m/>
    <m/>
    <s v="n.a."/>
    <m/>
    <m/>
    <n v="0"/>
    <n v="3"/>
    <m/>
    <e v="#N/A"/>
    <m/>
    <m/>
    <m/>
    <m/>
    <m/>
    <m/>
    <m/>
    <m/>
    <m/>
    <m/>
    <m/>
    <m/>
    <m/>
    <m/>
    <m/>
    <m/>
    <m/>
    <m/>
    <m/>
    <m/>
    <m/>
    <n v="80000"/>
    <m/>
    <m/>
    <s v="Euro"/>
    <n v="19.5"/>
    <m/>
    <m/>
    <m/>
    <m/>
    <e v="#N/A"/>
    <m/>
    <m/>
    <m/>
    <m/>
    <m/>
    <m/>
    <m/>
    <m/>
    <m/>
    <m/>
    <m/>
    <m/>
    <m/>
    <m/>
    <m/>
    <m/>
    <m/>
    <m/>
    <m/>
    <m/>
    <m/>
    <m/>
  </r>
  <r>
    <m/>
    <s v="V100049"/>
    <s v="2023-0035"/>
    <x v="52"/>
    <n v="3"/>
    <s v="Wagon"/>
    <n v="84"/>
    <m/>
    <x v="17"/>
    <m/>
    <m/>
    <x v="0"/>
    <x v="0"/>
    <n v="1"/>
    <m/>
    <m/>
    <m/>
    <n v="1"/>
    <n v="0"/>
    <n v="0"/>
    <x v="1"/>
    <n v="0"/>
    <d v="1899-12-30T00:00:00"/>
    <d v="1899-12-30T00:00:00"/>
    <x v="0"/>
    <m/>
    <m/>
    <m/>
    <e v="#N/A"/>
    <e v="#N/A"/>
    <n v="801"/>
    <x v="1"/>
    <m/>
    <m/>
    <m/>
    <m/>
    <s v="n.a."/>
    <m/>
    <m/>
    <n v="0"/>
    <n v="3"/>
    <m/>
    <e v="#N/A"/>
    <m/>
    <m/>
    <m/>
    <m/>
    <m/>
    <m/>
    <m/>
    <m/>
    <m/>
    <m/>
    <m/>
    <m/>
    <m/>
    <m/>
    <m/>
    <m/>
    <m/>
    <m/>
    <m/>
    <m/>
    <m/>
    <n v="80000"/>
    <m/>
    <m/>
    <s v="Euro"/>
    <n v="19.5"/>
    <m/>
    <m/>
    <m/>
    <m/>
    <e v="#N/A"/>
    <m/>
    <m/>
    <m/>
    <m/>
    <m/>
    <m/>
    <m/>
    <m/>
    <m/>
    <m/>
    <m/>
    <m/>
    <m/>
    <m/>
    <m/>
    <m/>
    <m/>
    <m/>
    <m/>
    <m/>
    <m/>
    <m/>
  </r>
  <r>
    <m/>
    <s v="V100049"/>
    <s v="2023-0035"/>
    <x v="52"/>
    <n v="3"/>
    <s v="Wagon"/>
    <n v="85"/>
    <m/>
    <x v="17"/>
    <m/>
    <m/>
    <x v="0"/>
    <x v="0"/>
    <n v="1"/>
    <m/>
    <m/>
    <m/>
    <n v="1"/>
    <n v="0"/>
    <n v="0"/>
    <x v="1"/>
    <n v="0"/>
    <d v="1899-12-30T00:00:00"/>
    <d v="1899-12-30T00:00:00"/>
    <x v="0"/>
    <m/>
    <m/>
    <m/>
    <e v="#N/A"/>
    <e v="#N/A"/>
    <n v="801"/>
    <x v="1"/>
    <m/>
    <m/>
    <m/>
    <m/>
    <s v="n.a."/>
    <m/>
    <m/>
    <n v="0"/>
    <n v="3"/>
    <m/>
    <e v="#N/A"/>
    <m/>
    <m/>
    <m/>
    <m/>
    <m/>
    <m/>
    <m/>
    <m/>
    <m/>
    <m/>
    <m/>
    <m/>
    <m/>
    <m/>
    <m/>
    <m/>
    <m/>
    <m/>
    <m/>
    <m/>
    <m/>
    <n v="80000"/>
    <m/>
    <m/>
    <s v="Euro"/>
    <n v="19.5"/>
    <m/>
    <m/>
    <m/>
    <m/>
    <e v="#N/A"/>
    <m/>
    <m/>
    <m/>
    <m/>
    <m/>
    <m/>
    <m/>
    <m/>
    <m/>
    <m/>
    <m/>
    <m/>
    <m/>
    <m/>
    <m/>
    <m/>
    <m/>
    <m/>
    <m/>
    <m/>
    <m/>
    <m/>
  </r>
  <r>
    <m/>
    <s v="V100049"/>
    <s v="2023-0035"/>
    <x v="52"/>
    <n v="3"/>
    <s v="Wagon"/>
    <n v="86"/>
    <m/>
    <x v="17"/>
    <m/>
    <m/>
    <x v="0"/>
    <x v="0"/>
    <n v="1"/>
    <m/>
    <m/>
    <m/>
    <n v="1"/>
    <n v="0"/>
    <n v="0"/>
    <x v="1"/>
    <n v="0"/>
    <d v="1899-12-30T00:00:00"/>
    <d v="1899-12-30T00:00:00"/>
    <x v="0"/>
    <m/>
    <m/>
    <m/>
    <e v="#N/A"/>
    <e v="#N/A"/>
    <n v="801"/>
    <x v="1"/>
    <m/>
    <m/>
    <m/>
    <m/>
    <s v="n.a."/>
    <m/>
    <m/>
    <n v="0"/>
    <n v="3"/>
    <m/>
    <e v="#N/A"/>
    <m/>
    <m/>
    <m/>
    <m/>
    <m/>
    <m/>
    <m/>
    <m/>
    <m/>
    <m/>
    <m/>
    <m/>
    <m/>
    <m/>
    <m/>
    <m/>
    <m/>
    <m/>
    <m/>
    <m/>
    <m/>
    <n v="80000"/>
    <m/>
    <m/>
    <s v="Euro"/>
    <n v="19.5"/>
    <m/>
    <m/>
    <m/>
    <m/>
    <e v="#N/A"/>
    <m/>
    <m/>
    <m/>
    <m/>
    <m/>
    <m/>
    <m/>
    <m/>
    <m/>
    <m/>
    <m/>
    <m/>
    <m/>
    <m/>
    <m/>
    <m/>
    <m/>
    <m/>
    <m/>
    <m/>
    <m/>
    <m/>
  </r>
  <r>
    <m/>
    <s v="V100049"/>
    <s v="2023-0035"/>
    <x v="52"/>
    <n v="3"/>
    <s v="Wagon"/>
    <n v="87"/>
    <m/>
    <x v="17"/>
    <m/>
    <m/>
    <x v="0"/>
    <x v="0"/>
    <n v="1"/>
    <m/>
    <m/>
    <m/>
    <n v="1"/>
    <n v="0"/>
    <n v="0"/>
    <x v="1"/>
    <n v="0"/>
    <d v="1899-12-30T00:00:00"/>
    <d v="1899-12-30T00:00:00"/>
    <x v="0"/>
    <m/>
    <m/>
    <m/>
    <e v="#N/A"/>
    <e v="#N/A"/>
    <n v="801"/>
    <x v="1"/>
    <m/>
    <m/>
    <m/>
    <m/>
    <s v="n.a."/>
    <m/>
    <m/>
    <n v="0"/>
    <n v="3"/>
    <m/>
    <e v="#N/A"/>
    <m/>
    <m/>
    <m/>
    <m/>
    <m/>
    <m/>
    <m/>
    <m/>
    <m/>
    <m/>
    <m/>
    <m/>
    <m/>
    <m/>
    <m/>
    <m/>
    <m/>
    <m/>
    <m/>
    <m/>
    <m/>
    <n v="80000"/>
    <m/>
    <m/>
    <s v="Euro"/>
    <n v="19.5"/>
    <m/>
    <m/>
    <m/>
    <m/>
    <e v="#N/A"/>
    <m/>
    <m/>
    <m/>
    <m/>
    <m/>
    <m/>
    <m/>
    <m/>
    <m/>
    <m/>
    <m/>
    <m/>
    <m/>
    <m/>
    <m/>
    <m/>
    <m/>
    <m/>
    <m/>
    <m/>
    <m/>
    <m/>
  </r>
  <r>
    <m/>
    <s v="V100049"/>
    <s v="2023-0035"/>
    <x v="52"/>
    <n v="3"/>
    <s v="Wagon"/>
    <n v="88"/>
    <m/>
    <x v="17"/>
    <m/>
    <m/>
    <x v="0"/>
    <x v="0"/>
    <n v="1"/>
    <m/>
    <m/>
    <m/>
    <n v="1"/>
    <n v="0"/>
    <n v="0"/>
    <x v="1"/>
    <n v="0"/>
    <d v="1899-12-30T00:00:00"/>
    <d v="1899-12-30T00:00:00"/>
    <x v="0"/>
    <m/>
    <m/>
    <m/>
    <e v="#N/A"/>
    <e v="#N/A"/>
    <n v="801"/>
    <x v="1"/>
    <m/>
    <m/>
    <m/>
    <m/>
    <s v="n.a."/>
    <m/>
    <m/>
    <n v="0"/>
    <n v="3"/>
    <m/>
    <e v="#N/A"/>
    <m/>
    <m/>
    <m/>
    <m/>
    <m/>
    <m/>
    <m/>
    <m/>
    <m/>
    <m/>
    <m/>
    <m/>
    <m/>
    <m/>
    <m/>
    <m/>
    <m/>
    <m/>
    <m/>
    <m/>
    <m/>
    <n v="80000"/>
    <m/>
    <m/>
    <s v="Euro"/>
    <n v="19.5"/>
    <m/>
    <m/>
    <m/>
    <m/>
    <e v="#N/A"/>
    <m/>
    <m/>
    <m/>
    <m/>
    <m/>
    <m/>
    <m/>
    <m/>
    <m/>
    <m/>
    <m/>
    <m/>
    <m/>
    <m/>
    <m/>
    <m/>
    <m/>
    <m/>
    <m/>
    <m/>
    <m/>
    <m/>
  </r>
  <r>
    <m/>
    <s v="V100049"/>
    <s v="2023-0035"/>
    <x v="52"/>
    <n v="3"/>
    <s v="Wagon"/>
    <n v="89"/>
    <m/>
    <x v="17"/>
    <m/>
    <m/>
    <x v="0"/>
    <x v="0"/>
    <n v="1"/>
    <m/>
    <m/>
    <m/>
    <n v="1"/>
    <n v="0"/>
    <n v="0"/>
    <x v="1"/>
    <n v="0"/>
    <d v="1899-12-30T00:00:00"/>
    <d v="1899-12-30T00:00:00"/>
    <x v="0"/>
    <m/>
    <m/>
    <m/>
    <e v="#N/A"/>
    <e v="#N/A"/>
    <n v="801"/>
    <x v="1"/>
    <m/>
    <m/>
    <m/>
    <m/>
    <s v="n.a."/>
    <m/>
    <m/>
    <n v="0"/>
    <n v="3"/>
    <m/>
    <e v="#N/A"/>
    <m/>
    <m/>
    <m/>
    <m/>
    <m/>
    <m/>
    <m/>
    <m/>
    <m/>
    <m/>
    <m/>
    <m/>
    <m/>
    <m/>
    <m/>
    <m/>
    <m/>
    <m/>
    <m/>
    <m/>
    <m/>
    <n v="80000"/>
    <m/>
    <m/>
    <s v="Euro"/>
    <n v="19.5"/>
    <m/>
    <m/>
    <m/>
    <m/>
    <e v="#N/A"/>
    <m/>
    <m/>
    <m/>
    <m/>
    <m/>
    <m/>
    <m/>
    <m/>
    <m/>
    <m/>
    <m/>
    <m/>
    <m/>
    <m/>
    <m/>
    <m/>
    <m/>
    <m/>
    <m/>
    <m/>
    <m/>
    <m/>
  </r>
  <r>
    <m/>
    <s v="V100049"/>
    <s v="2023-0035"/>
    <x v="52"/>
    <n v="3"/>
    <s v="Wagon"/>
    <n v="90"/>
    <m/>
    <x v="17"/>
    <m/>
    <m/>
    <x v="0"/>
    <x v="0"/>
    <n v="1"/>
    <m/>
    <m/>
    <m/>
    <n v="1"/>
    <n v="0"/>
    <n v="0"/>
    <x v="1"/>
    <n v="0"/>
    <d v="1899-12-30T00:00:00"/>
    <d v="1899-12-30T00:00:00"/>
    <x v="0"/>
    <m/>
    <m/>
    <m/>
    <e v="#N/A"/>
    <e v="#N/A"/>
    <n v="801"/>
    <x v="1"/>
    <m/>
    <m/>
    <m/>
    <m/>
    <s v="n.a."/>
    <m/>
    <m/>
    <n v="0"/>
    <n v="3"/>
    <m/>
    <e v="#N/A"/>
    <m/>
    <m/>
    <m/>
    <m/>
    <m/>
    <m/>
    <m/>
    <m/>
    <m/>
    <m/>
    <m/>
    <m/>
    <m/>
    <m/>
    <m/>
    <m/>
    <m/>
    <m/>
    <m/>
    <m/>
    <m/>
    <n v="80000"/>
    <m/>
    <m/>
    <s v="Euro"/>
    <n v="19.5"/>
    <m/>
    <m/>
    <m/>
    <m/>
    <e v="#N/A"/>
    <m/>
    <m/>
    <m/>
    <m/>
    <m/>
    <m/>
    <m/>
    <m/>
    <m/>
    <m/>
    <m/>
    <m/>
    <m/>
    <m/>
    <m/>
    <m/>
    <m/>
    <m/>
    <m/>
    <m/>
    <m/>
    <m/>
  </r>
  <r>
    <m/>
    <s v="V100049"/>
    <s v="2023-0035"/>
    <x v="52"/>
    <n v="3"/>
    <s v="Wagon"/>
    <n v="92"/>
    <m/>
    <x v="17"/>
    <m/>
    <m/>
    <x v="0"/>
    <x v="0"/>
    <n v="1"/>
    <m/>
    <m/>
    <m/>
    <n v="1"/>
    <n v="0"/>
    <n v="0"/>
    <x v="1"/>
    <n v="0"/>
    <d v="1899-12-30T00:00:00"/>
    <d v="1899-12-30T00:00:00"/>
    <x v="0"/>
    <m/>
    <m/>
    <m/>
    <e v="#N/A"/>
    <e v="#N/A"/>
    <n v="801"/>
    <x v="1"/>
    <m/>
    <m/>
    <m/>
    <m/>
    <s v="n.a."/>
    <m/>
    <m/>
    <n v="0"/>
    <n v="3"/>
    <m/>
    <e v="#N/A"/>
    <m/>
    <m/>
    <m/>
    <m/>
    <m/>
    <m/>
    <m/>
    <m/>
    <m/>
    <m/>
    <m/>
    <m/>
    <m/>
    <m/>
    <m/>
    <m/>
    <m/>
    <m/>
    <m/>
    <m/>
    <m/>
    <n v="80000"/>
    <m/>
    <m/>
    <s v="Euro"/>
    <n v="19.5"/>
    <m/>
    <m/>
    <m/>
    <m/>
    <e v="#N/A"/>
    <m/>
    <m/>
    <m/>
    <m/>
    <m/>
    <m/>
    <m/>
    <m/>
    <m/>
    <m/>
    <m/>
    <m/>
    <m/>
    <m/>
    <m/>
    <m/>
    <m/>
    <m/>
    <m/>
    <m/>
    <m/>
    <m/>
  </r>
  <r>
    <m/>
    <s v="V100049"/>
    <s v="2023-0035"/>
    <x v="52"/>
    <n v="3"/>
    <s v="Wagon"/>
    <n v="100"/>
    <m/>
    <x v="17"/>
    <m/>
    <m/>
    <x v="0"/>
    <x v="0"/>
    <n v="1"/>
    <m/>
    <m/>
    <m/>
    <n v="1"/>
    <n v="0"/>
    <n v="0"/>
    <x v="1"/>
    <n v="0"/>
    <d v="1899-12-30T00:00:00"/>
    <d v="1899-12-30T00:00:00"/>
    <x v="0"/>
    <m/>
    <m/>
    <m/>
    <e v="#N/A"/>
    <e v="#N/A"/>
    <n v="801"/>
    <x v="1"/>
    <m/>
    <m/>
    <m/>
    <m/>
    <s v="n.a."/>
    <m/>
    <m/>
    <n v="0"/>
    <n v="3"/>
    <m/>
    <e v="#N/A"/>
    <m/>
    <m/>
    <m/>
    <m/>
    <m/>
    <m/>
    <m/>
    <m/>
    <m/>
    <m/>
    <m/>
    <m/>
    <m/>
    <m/>
    <m/>
    <m/>
    <m/>
    <m/>
    <m/>
    <m/>
    <m/>
    <n v="80000"/>
    <m/>
    <m/>
    <s v="Euro"/>
    <n v="19.5"/>
    <m/>
    <m/>
    <m/>
    <m/>
    <e v="#N/A"/>
    <m/>
    <m/>
    <m/>
    <m/>
    <m/>
    <m/>
    <m/>
    <m/>
    <m/>
    <m/>
    <m/>
    <m/>
    <m/>
    <m/>
    <m/>
    <m/>
    <m/>
    <m/>
    <m/>
    <m/>
    <m/>
    <m/>
  </r>
  <r>
    <m/>
    <s v="V100049"/>
    <s v="2023-0035"/>
    <x v="52"/>
    <n v="4"/>
    <s v="Batch"/>
    <m/>
    <m/>
    <x v="17"/>
    <s v="POL"/>
    <s v="East EU"/>
    <x v="0"/>
    <x v="0"/>
    <n v="25"/>
    <m/>
    <m/>
    <n v="25"/>
    <n v="0"/>
    <n v="0"/>
    <n v="25"/>
    <x v="0"/>
    <m/>
    <d v="1899-12-30T00:00:00"/>
    <d v="1899-12-30T00:00:00"/>
    <x v="4"/>
    <m/>
    <m/>
    <m/>
    <d v="2025-01-08T00:00:00"/>
    <d v="2026-02-28T00:00:00"/>
    <m/>
    <x v="42"/>
    <d v="2025-11-17T00:00:00"/>
    <s v="Economy"/>
    <m/>
    <n v="30"/>
    <s v="n.a."/>
    <m/>
    <m/>
    <n v="0"/>
    <n v="3"/>
    <m/>
    <m/>
    <n v="0"/>
    <m/>
    <m/>
    <m/>
    <m/>
    <m/>
    <m/>
    <m/>
    <m/>
    <s v="C"/>
    <n v="15"/>
    <n v="1.4"/>
    <s v="CHE"/>
    <s v="3 Mths Cash Deposit"/>
    <s v="Y"/>
    <s v="N"/>
    <n v="0"/>
    <n v="0"/>
    <n v="1"/>
    <m/>
    <m/>
    <n v="80000"/>
    <s v="N"/>
    <m/>
    <s v="Euro"/>
    <n v="19.5"/>
    <n v="0"/>
    <n v="0"/>
    <m/>
    <n v="-1.602739726027397"/>
    <n v="19.5"/>
    <n v="0"/>
    <n v="1221"/>
    <n v="0"/>
    <n v="0.06"/>
    <n v="0"/>
    <s v="0.00"/>
    <n v="0"/>
    <n v="0"/>
    <n v="0"/>
    <n v="0"/>
    <n v="19.5"/>
    <n v="0"/>
    <n v="19.5"/>
    <n v="1"/>
    <n v="0"/>
    <n v="19.5"/>
    <n v="19.5"/>
    <n v="2000000"/>
    <n v="0"/>
    <s v="N"/>
    <n v="0"/>
    <n v="177450"/>
  </r>
  <r>
    <m/>
    <s v="V100049"/>
    <s v="2023-0035"/>
    <x v="52"/>
    <n v="4"/>
    <s v="Wagon"/>
    <n v="103"/>
    <s v="33 80 4552 738-3"/>
    <x v="17"/>
    <m/>
    <m/>
    <x v="0"/>
    <x v="0"/>
    <n v="1"/>
    <m/>
    <m/>
    <n v="1"/>
    <n v="0"/>
    <n v="0"/>
    <n v="1"/>
    <x v="1"/>
    <n v="0"/>
    <d v="1899-12-30T00:00:00"/>
    <d v="1899-12-30T00:00:00"/>
    <x v="4"/>
    <s v="Tauschwagen Captrain PL 07.01.25"/>
    <m/>
    <m/>
    <d v="2025-01-08T00:00:00"/>
    <d v="2026-02-28T00:00:00"/>
    <n v="801"/>
    <x v="42"/>
    <m/>
    <m/>
    <m/>
    <m/>
    <s v="n.a."/>
    <m/>
    <m/>
    <n v="0"/>
    <n v="3"/>
    <m/>
    <d v="2025-11-28T00:00:00"/>
    <m/>
    <m/>
    <m/>
    <m/>
    <m/>
    <m/>
    <m/>
    <m/>
    <m/>
    <m/>
    <m/>
    <m/>
    <m/>
    <m/>
    <m/>
    <m/>
    <m/>
    <m/>
    <m/>
    <m/>
    <m/>
    <n v="80000"/>
    <m/>
    <m/>
    <s v="Euro"/>
    <n v="19.5"/>
    <m/>
    <m/>
    <m/>
    <m/>
    <n v="19.5"/>
    <m/>
    <m/>
    <m/>
    <m/>
    <m/>
    <m/>
    <m/>
    <m/>
    <m/>
    <m/>
    <m/>
    <m/>
    <m/>
    <m/>
    <m/>
    <m/>
    <m/>
    <m/>
    <m/>
    <m/>
    <m/>
    <m/>
  </r>
  <r>
    <m/>
    <s v="V100049"/>
    <s v="2023-0035"/>
    <x v="52"/>
    <n v="4"/>
    <s v="Wagon"/>
    <n v="104"/>
    <s v="33 80 4552 739-1"/>
    <x v="17"/>
    <m/>
    <m/>
    <x v="0"/>
    <x v="0"/>
    <n v="1"/>
    <m/>
    <m/>
    <n v="1"/>
    <n v="0"/>
    <n v="0"/>
    <n v="1"/>
    <x v="1"/>
    <n v="0"/>
    <d v="1899-12-30T00:00:00"/>
    <d v="1899-12-30T00:00:00"/>
    <x v="4"/>
    <s v="Tauschwagen Captrain PL 07.01.25"/>
    <m/>
    <m/>
    <d v="2025-01-08T00:00:00"/>
    <d v="2026-02-28T00:00:00"/>
    <n v="801"/>
    <x v="42"/>
    <m/>
    <m/>
    <m/>
    <m/>
    <s v="n.a."/>
    <m/>
    <m/>
    <n v="0"/>
    <n v="3"/>
    <m/>
    <d v="2025-11-28T00:00:00"/>
    <m/>
    <m/>
    <m/>
    <m/>
    <m/>
    <m/>
    <m/>
    <m/>
    <m/>
    <m/>
    <m/>
    <m/>
    <m/>
    <m/>
    <m/>
    <m/>
    <m/>
    <m/>
    <m/>
    <m/>
    <m/>
    <n v="80000"/>
    <m/>
    <m/>
    <s v="Euro"/>
    <n v="19.5"/>
    <m/>
    <m/>
    <m/>
    <m/>
    <n v="19.5"/>
    <m/>
    <m/>
    <m/>
    <m/>
    <m/>
    <m/>
    <m/>
    <m/>
    <m/>
    <m/>
    <m/>
    <m/>
    <m/>
    <m/>
    <m/>
    <m/>
    <m/>
    <m/>
    <m/>
    <m/>
    <m/>
    <m/>
  </r>
  <r>
    <m/>
    <s v="V100049"/>
    <s v="2023-0035"/>
    <x v="52"/>
    <n v="4"/>
    <s v="Wagon"/>
    <n v="105"/>
    <s v="33 80 4552 740-9"/>
    <x v="17"/>
    <m/>
    <m/>
    <x v="0"/>
    <x v="0"/>
    <n v="1"/>
    <m/>
    <m/>
    <n v="1"/>
    <n v="0"/>
    <n v="0"/>
    <n v="1"/>
    <x v="1"/>
    <n v="0"/>
    <d v="1899-12-30T00:00:00"/>
    <d v="1899-12-30T00:00:00"/>
    <x v="4"/>
    <s v="Tauschwagen Captrain PL 07.01.25"/>
    <m/>
    <m/>
    <d v="2025-01-08T00:00:00"/>
    <d v="2026-02-28T00:00:00"/>
    <n v="801"/>
    <x v="42"/>
    <m/>
    <m/>
    <m/>
    <m/>
    <s v="n.a."/>
    <m/>
    <m/>
    <n v="0"/>
    <n v="3"/>
    <m/>
    <d v="2025-11-28T00:00:00"/>
    <m/>
    <m/>
    <m/>
    <m/>
    <m/>
    <m/>
    <m/>
    <m/>
    <m/>
    <m/>
    <m/>
    <m/>
    <m/>
    <m/>
    <m/>
    <m/>
    <m/>
    <m/>
    <m/>
    <m/>
    <m/>
    <n v="80000"/>
    <m/>
    <m/>
    <s v="Euro"/>
    <n v="19.5"/>
    <m/>
    <m/>
    <m/>
    <m/>
    <n v="19.5"/>
    <m/>
    <m/>
    <m/>
    <m/>
    <m/>
    <m/>
    <m/>
    <m/>
    <m/>
    <m/>
    <m/>
    <m/>
    <m/>
    <m/>
    <m/>
    <m/>
    <m/>
    <m/>
    <m/>
    <m/>
    <m/>
    <m/>
  </r>
  <r>
    <m/>
    <s v="V100049"/>
    <s v="2023-0035"/>
    <x v="52"/>
    <n v="4"/>
    <s v="Wagon"/>
    <n v="106"/>
    <s v="33 80 4552 741-7"/>
    <x v="17"/>
    <m/>
    <m/>
    <x v="0"/>
    <x v="0"/>
    <n v="1"/>
    <m/>
    <m/>
    <n v="1"/>
    <n v="0"/>
    <n v="0"/>
    <n v="1"/>
    <x v="1"/>
    <n v="0"/>
    <d v="1899-12-30T00:00:00"/>
    <d v="1899-12-30T00:00:00"/>
    <x v="4"/>
    <s v="Tauschwagen Captrain PL 07.01.25"/>
    <m/>
    <m/>
    <d v="2025-01-08T00:00:00"/>
    <d v="2026-02-28T00:00:00"/>
    <n v="801"/>
    <x v="42"/>
    <m/>
    <m/>
    <m/>
    <m/>
    <s v="n.a."/>
    <m/>
    <m/>
    <n v="0"/>
    <n v="3"/>
    <m/>
    <d v="2025-11-28T00:00:00"/>
    <m/>
    <m/>
    <m/>
    <m/>
    <m/>
    <m/>
    <m/>
    <m/>
    <m/>
    <m/>
    <m/>
    <m/>
    <m/>
    <m/>
    <m/>
    <m/>
    <m/>
    <m/>
    <m/>
    <m/>
    <m/>
    <n v="80000"/>
    <m/>
    <m/>
    <s v="Euro"/>
    <n v="19.5"/>
    <m/>
    <m/>
    <m/>
    <m/>
    <n v="19.5"/>
    <m/>
    <m/>
    <m/>
    <m/>
    <m/>
    <m/>
    <m/>
    <m/>
    <m/>
    <m/>
    <m/>
    <m/>
    <m/>
    <m/>
    <m/>
    <m/>
    <m/>
    <m/>
    <m/>
    <m/>
    <m/>
    <m/>
  </r>
  <r>
    <m/>
    <s v="V100049"/>
    <s v="2023-0035"/>
    <x v="52"/>
    <n v="4"/>
    <s v="Wagon"/>
    <n v="107"/>
    <s v="33 80 4552 742-5"/>
    <x v="17"/>
    <m/>
    <m/>
    <x v="0"/>
    <x v="0"/>
    <n v="1"/>
    <m/>
    <m/>
    <n v="1"/>
    <n v="0"/>
    <n v="0"/>
    <n v="1"/>
    <x v="1"/>
    <n v="0"/>
    <d v="1899-12-30T00:00:00"/>
    <d v="1899-12-30T00:00:00"/>
    <x v="4"/>
    <s v="Tauschwagen Captrain PL 07.01.25"/>
    <m/>
    <m/>
    <d v="2025-01-08T00:00:00"/>
    <d v="2026-02-28T00:00:00"/>
    <n v="801"/>
    <x v="42"/>
    <m/>
    <m/>
    <m/>
    <m/>
    <s v="n.a."/>
    <m/>
    <m/>
    <n v="0"/>
    <n v="3"/>
    <m/>
    <d v="2025-11-28T00:00:00"/>
    <m/>
    <m/>
    <m/>
    <m/>
    <m/>
    <m/>
    <m/>
    <m/>
    <m/>
    <m/>
    <m/>
    <m/>
    <m/>
    <m/>
    <m/>
    <m/>
    <m/>
    <m/>
    <m/>
    <m/>
    <m/>
    <n v="80000"/>
    <m/>
    <m/>
    <s v="Euro"/>
    <n v="19.5"/>
    <m/>
    <m/>
    <m/>
    <m/>
    <n v="19.5"/>
    <m/>
    <m/>
    <m/>
    <m/>
    <m/>
    <m/>
    <m/>
    <m/>
    <m/>
    <m/>
    <m/>
    <m/>
    <m/>
    <m/>
    <m/>
    <m/>
    <m/>
    <m/>
    <m/>
    <m/>
    <m/>
    <m/>
  </r>
  <r>
    <m/>
    <s v="V100049"/>
    <s v="2023-0035"/>
    <x v="52"/>
    <n v="4"/>
    <s v="Wagon"/>
    <n v="108"/>
    <s v="33 80 4552 743-3"/>
    <x v="17"/>
    <m/>
    <m/>
    <x v="0"/>
    <x v="0"/>
    <n v="1"/>
    <m/>
    <m/>
    <n v="1"/>
    <n v="0"/>
    <n v="0"/>
    <n v="1"/>
    <x v="1"/>
    <n v="0"/>
    <d v="1899-12-30T00:00:00"/>
    <d v="1899-12-30T00:00:00"/>
    <x v="4"/>
    <s v="Tauschwagen Captrain PL 07.01.25"/>
    <m/>
    <m/>
    <d v="2025-01-08T00:00:00"/>
    <d v="2026-02-28T00:00:00"/>
    <n v="801"/>
    <x v="42"/>
    <m/>
    <m/>
    <m/>
    <m/>
    <s v="n.a."/>
    <m/>
    <m/>
    <n v="0"/>
    <n v="3"/>
    <m/>
    <d v="2025-11-28T00:00:00"/>
    <m/>
    <m/>
    <m/>
    <m/>
    <m/>
    <m/>
    <m/>
    <m/>
    <m/>
    <m/>
    <m/>
    <m/>
    <m/>
    <m/>
    <m/>
    <m/>
    <m/>
    <m/>
    <m/>
    <m/>
    <m/>
    <n v="80000"/>
    <m/>
    <m/>
    <s v="Euro"/>
    <n v="19.5"/>
    <m/>
    <m/>
    <m/>
    <m/>
    <n v="19.5"/>
    <m/>
    <m/>
    <m/>
    <m/>
    <m/>
    <m/>
    <m/>
    <m/>
    <m/>
    <m/>
    <m/>
    <m/>
    <m/>
    <m/>
    <m/>
    <m/>
    <m/>
    <m/>
    <m/>
    <m/>
    <m/>
    <m/>
  </r>
  <r>
    <m/>
    <s v="V100049"/>
    <s v="2023-0035"/>
    <x v="52"/>
    <n v="4"/>
    <s v="Wagon"/>
    <n v="109"/>
    <s v="33 80 4552 744-1"/>
    <x v="17"/>
    <m/>
    <m/>
    <x v="0"/>
    <x v="0"/>
    <n v="1"/>
    <m/>
    <m/>
    <n v="1"/>
    <n v="0"/>
    <n v="0"/>
    <n v="1"/>
    <x v="1"/>
    <n v="0"/>
    <d v="1899-12-30T00:00:00"/>
    <d v="1899-12-30T00:00:00"/>
    <x v="4"/>
    <s v="Tauschwagen Captrain PL 07.01.25"/>
    <m/>
    <m/>
    <d v="2025-01-08T00:00:00"/>
    <d v="2026-02-28T00:00:00"/>
    <n v="801"/>
    <x v="42"/>
    <m/>
    <m/>
    <m/>
    <m/>
    <s v="n.a."/>
    <m/>
    <m/>
    <n v="0"/>
    <n v="3"/>
    <m/>
    <d v="2025-11-28T00:00:00"/>
    <m/>
    <m/>
    <m/>
    <m/>
    <m/>
    <m/>
    <m/>
    <m/>
    <m/>
    <m/>
    <m/>
    <m/>
    <m/>
    <m/>
    <m/>
    <m/>
    <m/>
    <m/>
    <m/>
    <m/>
    <m/>
    <n v="80000"/>
    <m/>
    <m/>
    <s v="Euro"/>
    <n v="19.5"/>
    <m/>
    <m/>
    <m/>
    <m/>
    <n v="19.5"/>
    <m/>
    <m/>
    <m/>
    <m/>
    <m/>
    <m/>
    <m/>
    <m/>
    <m/>
    <m/>
    <m/>
    <m/>
    <m/>
    <m/>
    <m/>
    <m/>
    <m/>
    <m/>
    <m/>
    <m/>
    <m/>
    <m/>
  </r>
  <r>
    <m/>
    <s v="V100049"/>
    <s v="2023-0035"/>
    <x v="52"/>
    <n v="4"/>
    <s v="Wagon"/>
    <n v="110"/>
    <s v="33 80 4552 745-8"/>
    <x v="17"/>
    <m/>
    <m/>
    <x v="0"/>
    <x v="0"/>
    <n v="1"/>
    <m/>
    <m/>
    <n v="1"/>
    <n v="0"/>
    <n v="0"/>
    <n v="1"/>
    <x v="1"/>
    <n v="0"/>
    <d v="1899-12-30T00:00:00"/>
    <d v="1899-12-30T00:00:00"/>
    <x v="4"/>
    <s v="Tauschwagen Captrain PL 07.01.25"/>
    <m/>
    <m/>
    <d v="2025-01-08T00:00:00"/>
    <d v="2026-02-28T00:00:00"/>
    <n v="801"/>
    <x v="42"/>
    <m/>
    <m/>
    <m/>
    <m/>
    <s v="n.a."/>
    <m/>
    <m/>
    <n v="0"/>
    <n v="3"/>
    <m/>
    <d v="2025-11-28T00:00:00"/>
    <m/>
    <m/>
    <m/>
    <m/>
    <m/>
    <m/>
    <m/>
    <m/>
    <m/>
    <m/>
    <m/>
    <m/>
    <m/>
    <m/>
    <m/>
    <m/>
    <m/>
    <m/>
    <m/>
    <m/>
    <m/>
    <n v="80000"/>
    <m/>
    <m/>
    <s v="Euro"/>
    <n v="19.5"/>
    <m/>
    <m/>
    <m/>
    <m/>
    <n v="19.5"/>
    <m/>
    <m/>
    <m/>
    <m/>
    <m/>
    <m/>
    <m/>
    <m/>
    <m/>
    <m/>
    <m/>
    <m/>
    <m/>
    <m/>
    <m/>
    <m/>
    <m/>
    <m/>
    <m/>
    <m/>
    <m/>
    <m/>
  </r>
  <r>
    <m/>
    <s v="V100049"/>
    <s v="2023-0035"/>
    <x v="52"/>
    <n v="4"/>
    <s v="Wagon"/>
    <n v="111"/>
    <s v="33 80 4552 746-6"/>
    <x v="17"/>
    <m/>
    <m/>
    <x v="0"/>
    <x v="0"/>
    <n v="1"/>
    <m/>
    <m/>
    <n v="1"/>
    <n v="0"/>
    <n v="0"/>
    <n v="1"/>
    <x v="1"/>
    <n v="0"/>
    <d v="1899-12-30T00:00:00"/>
    <d v="1899-12-30T00:00:00"/>
    <x v="4"/>
    <s v="Tauschwagen Captrain PL 07.01.25"/>
    <m/>
    <m/>
    <d v="2025-01-08T00:00:00"/>
    <d v="2026-02-28T00:00:00"/>
    <n v="801"/>
    <x v="42"/>
    <m/>
    <m/>
    <m/>
    <m/>
    <s v="n.a."/>
    <m/>
    <m/>
    <n v="0"/>
    <n v="3"/>
    <m/>
    <d v="2025-11-28T00:00:00"/>
    <m/>
    <m/>
    <m/>
    <m/>
    <m/>
    <m/>
    <m/>
    <m/>
    <m/>
    <m/>
    <m/>
    <m/>
    <m/>
    <m/>
    <m/>
    <m/>
    <m/>
    <m/>
    <m/>
    <m/>
    <m/>
    <n v="80000"/>
    <m/>
    <m/>
    <s v="Euro"/>
    <n v="19.5"/>
    <m/>
    <m/>
    <m/>
    <m/>
    <n v="19.5"/>
    <m/>
    <m/>
    <m/>
    <m/>
    <m/>
    <m/>
    <m/>
    <m/>
    <m/>
    <m/>
    <m/>
    <m/>
    <m/>
    <m/>
    <m/>
    <m/>
    <m/>
    <m/>
    <m/>
    <m/>
    <m/>
    <m/>
  </r>
  <r>
    <m/>
    <s v="V100049"/>
    <s v="2023-0035"/>
    <x v="52"/>
    <n v="4"/>
    <s v="Wagon"/>
    <n v="112"/>
    <s v="33 80 4552 747-4"/>
    <x v="17"/>
    <m/>
    <m/>
    <x v="0"/>
    <x v="0"/>
    <n v="1"/>
    <m/>
    <m/>
    <n v="1"/>
    <n v="0"/>
    <n v="0"/>
    <n v="1"/>
    <x v="1"/>
    <n v="0"/>
    <d v="1899-12-30T00:00:00"/>
    <d v="1899-12-30T00:00:00"/>
    <x v="4"/>
    <s v="Tauschwagen Captrain PL 07.01.25"/>
    <m/>
    <m/>
    <d v="2025-01-08T00:00:00"/>
    <d v="2026-02-28T00:00:00"/>
    <n v="801"/>
    <x v="42"/>
    <m/>
    <m/>
    <m/>
    <m/>
    <s v="n.a."/>
    <m/>
    <m/>
    <n v="0"/>
    <n v="3"/>
    <m/>
    <d v="2025-11-28T00:00:00"/>
    <m/>
    <m/>
    <m/>
    <m/>
    <m/>
    <m/>
    <m/>
    <m/>
    <m/>
    <m/>
    <m/>
    <m/>
    <m/>
    <m/>
    <m/>
    <m/>
    <m/>
    <m/>
    <m/>
    <m/>
    <m/>
    <n v="80000"/>
    <m/>
    <m/>
    <s v="Euro"/>
    <n v="19.5"/>
    <m/>
    <m/>
    <m/>
    <m/>
    <n v="19.5"/>
    <m/>
    <m/>
    <m/>
    <m/>
    <m/>
    <m/>
    <m/>
    <m/>
    <m/>
    <m/>
    <m/>
    <m/>
    <m/>
    <m/>
    <m/>
    <m/>
    <m/>
    <m/>
    <m/>
    <m/>
    <m/>
    <m/>
  </r>
  <r>
    <m/>
    <s v="V100049"/>
    <s v="2023-0035"/>
    <x v="52"/>
    <n v="4"/>
    <s v="Wagon"/>
    <n v="113"/>
    <s v="33 80 4552 748-2"/>
    <x v="17"/>
    <m/>
    <m/>
    <x v="0"/>
    <x v="0"/>
    <n v="1"/>
    <m/>
    <m/>
    <n v="1"/>
    <n v="0"/>
    <n v="0"/>
    <n v="1"/>
    <x v="1"/>
    <n v="0"/>
    <d v="1899-12-30T00:00:00"/>
    <d v="1899-12-30T00:00:00"/>
    <x v="4"/>
    <s v="Tauschwagen Captrain PL 07.01.25"/>
    <m/>
    <m/>
    <d v="2025-01-08T00:00:00"/>
    <d v="2026-02-28T00:00:00"/>
    <n v="801"/>
    <x v="42"/>
    <m/>
    <m/>
    <m/>
    <m/>
    <s v="n.a."/>
    <m/>
    <m/>
    <n v="0"/>
    <n v="3"/>
    <m/>
    <d v="2025-11-28T00:00:00"/>
    <m/>
    <m/>
    <m/>
    <m/>
    <m/>
    <m/>
    <m/>
    <m/>
    <m/>
    <m/>
    <m/>
    <m/>
    <m/>
    <m/>
    <m/>
    <m/>
    <m/>
    <m/>
    <m/>
    <m/>
    <m/>
    <n v="80000"/>
    <m/>
    <m/>
    <s v="Euro"/>
    <n v="19.5"/>
    <m/>
    <m/>
    <m/>
    <m/>
    <n v="19.5"/>
    <m/>
    <m/>
    <m/>
    <m/>
    <m/>
    <m/>
    <m/>
    <m/>
    <m/>
    <m/>
    <m/>
    <m/>
    <m/>
    <m/>
    <m/>
    <m/>
    <m/>
    <m/>
    <m/>
    <m/>
    <m/>
    <m/>
  </r>
  <r>
    <m/>
    <s v="V100049"/>
    <s v="2023-0035"/>
    <x v="52"/>
    <n v="4"/>
    <s v="Wagon"/>
    <n v="114"/>
    <s v="33 80 4552 749-0"/>
    <x v="17"/>
    <m/>
    <m/>
    <x v="0"/>
    <x v="0"/>
    <n v="1"/>
    <m/>
    <m/>
    <n v="1"/>
    <n v="0"/>
    <n v="0"/>
    <n v="1"/>
    <x v="1"/>
    <n v="0"/>
    <d v="1899-12-30T00:00:00"/>
    <d v="1899-12-30T00:00:00"/>
    <x v="4"/>
    <s v="Tauschwagen Captrain PL 07.01.25"/>
    <m/>
    <m/>
    <d v="2025-01-08T00:00:00"/>
    <d v="2026-02-28T00:00:00"/>
    <n v="801"/>
    <x v="42"/>
    <m/>
    <m/>
    <m/>
    <m/>
    <s v="n.a."/>
    <m/>
    <m/>
    <n v="0"/>
    <n v="3"/>
    <m/>
    <d v="2025-11-28T00:00:00"/>
    <m/>
    <m/>
    <m/>
    <m/>
    <m/>
    <m/>
    <m/>
    <m/>
    <m/>
    <m/>
    <m/>
    <m/>
    <m/>
    <m/>
    <m/>
    <m/>
    <m/>
    <m/>
    <m/>
    <m/>
    <m/>
    <n v="80000"/>
    <m/>
    <m/>
    <s v="Euro"/>
    <n v="19.5"/>
    <m/>
    <m/>
    <m/>
    <m/>
    <n v="19.5"/>
    <m/>
    <m/>
    <m/>
    <m/>
    <m/>
    <m/>
    <m/>
    <m/>
    <m/>
    <m/>
    <m/>
    <m/>
    <m/>
    <m/>
    <m/>
    <m/>
    <m/>
    <m/>
    <m/>
    <m/>
    <m/>
    <m/>
  </r>
  <r>
    <m/>
    <s v="V100049"/>
    <s v="2023-0035"/>
    <x v="52"/>
    <n v="4"/>
    <s v="Wagon"/>
    <n v="115"/>
    <s v="33 80 4552 750-8"/>
    <x v="17"/>
    <m/>
    <m/>
    <x v="0"/>
    <x v="0"/>
    <n v="1"/>
    <m/>
    <m/>
    <n v="1"/>
    <n v="0"/>
    <n v="0"/>
    <n v="1"/>
    <x v="1"/>
    <n v="0"/>
    <d v="1899-12-30T00:00:00"/>
    <d v="1899-12-30T00:00:00"/>
    <x v="4"/>
    <s v="Tauschwagen Captrain PL 07.01.25"/>
    <m/>
    <m/>
    <d v="2025-01-08T00:00:00"/>
    <d v="2026-02-28T00:00:00"/>
    <n v="801"/>
    <x v="42"/>
    <m/>
    <m/>
    <m/>
    <m/>
    <s v="n.a."/>
    <m/>
    <m/>
    <n v="0"/>
    <n v="3"/>
    <m/>
    <d v="2025-11-28T00:00:00"/>
    <m/>
    <m/>
    <m/>
    <m/>
    <m/>
    <m/>
    <m/>
    <m/>
    <m/>
    <m/>
    <m/>
    <m/>
    <m/>
    <m/>
    <m/>
    <m/>
    <m/>
    <m/>
    <m/>
    <m/>
    <m/>
    <n v="80000"/>
    <m/>
    <m/>
    <s v="Euro"/>
    <n v="19.5"/>
    <m/>
    <m/>
    <m/>
    <m/>
    <n v="19.5"/>
    <m/>
    <m/>
    <m/>
    <m/>
    <m/>
    <m/>
    <m/>
    <m/>
    <m/>
    <m/>
    <m/>
    <m/>
    <m/>
    <m/>
    <m/>
    <m/>
    <m/>
    <m/>
    <m/>
    <m/>
    <m/>
    <m/>
  </r>
  <r>
    <m/>
    <s v="V100049"/>
    <s v="2023-0035"/>
    <x v="52"/>
    <n v="4"/>
    <s v="Wagon"/>
    <n v="116"/>
    <s v="33 80 4552 751-6"/>
    <x v="17"/>
    <m/>
    <m/>
    <x v="0"/>
    <x v="0"/>
    <n v="1"/>
    <m/>
    <m/>
    <n v="1"/>
    <n v="0"/>
    <n v="0"/>
    <n v="1"/>
    <x v="1"/>
    <n v="0"/>
    <d v="1899-12-30T00:00:00"/>
    <d v="1899-12-30T00:00:00"/>
    <x v="4"/>
    <s v="Tauschwagen Captrain PL 07.01.25"/>
    <m/>
    <m/>
    <d v="2025-01-08T00:00:00"/>
    <d v="2026-02-28T00:00:00"/>
    <n v="801"/>
    <x v="42"/>
    <m/>
    <m/>
    <m/>
    <m/>
    <s v="n.a."/>
    <m/>
    <m/>
    <n v="0"/>
    <n v="3"/>
    <m/>
    <d v="2025-11-28T00:00:00"/>
    <m/>
    <m/>
    <m/>
    <m/>
    <m/>
    <m/>
    <m/>
    <m/>
    <m/>
    <m/>
    <m/>
    <m/>
    <m/>
    <m/>
    <m/>
    <m/>
    <m/>
    <m/>
    <m/>
    <m/>
    <m/>
    <n v="80000"/>
    <m/>
    <m/>
    <s v="Euro"/>
    <n v="19.5"/>
    <m/>
    <m/>
    <m/>
    <m/>
    <n v="19.5"/>
    <m/>
    <m/>
    <m/>
    <m/>
    <m/>
    <m/>
    <m/>
    <m/>
    <m/>
    <m/>
    <m/>
    <m/>
    <m/>
    <m/>
    <m/>
    <m/>
    <m/>
    <m/>
    <m/>
    <m/>
    <m/>
    <m/>
  </r>
  <r>
    <m/>
    <s v="V100049"/>
    <s v="2023-0035"/>
    <x v="52"/>
    <n v="4"/>
    <s v="Wagon"/>
    <n v="117"/>
    <s v="33 80 4552 752-4"/>
    <x v="17"/>
    <m/>
    <m/>
    <x v="0"/>
    <x v="0"/>
    <n v="1"/>
    <m/>
    <m/>
    <n v="1"/>
    <n v="0"/>
    <n v="0"/>
    <n v="1"/>
    <x v="1"/>
    <n v="0"/>
    <d v="1899-12-30T00:00:00"/>
    <d v="1899-12-30T00:00:00"/>
    <x v="4"/>
    <s v="Tauschwagen Captrain PL 07.01.25"/>
    <m/>
    <m/>
    <d v="2025-01-08T00:00:00"/>
    <d v="2026-02-28T00:00:00"/>
    <n v="801"/>
    <x v="42"/>
    <m/>
    <m/>
    <m/>
    <m/>
    <s v="n.a."/>
    <m/>
    <m/>
    <n v="0"/>
    <n v="3"/>
    <m/>
    <d v="2025-11-28T00:00:00"/>
    <m/>
    <m/>
    <m/>
    <m/>
    <m/>
    <m/>
    <m/>
    <m/>
    <m/>
    <m/>
    <m/>
    <m/>
    <m/>
    <m/>
    <m/>
    <m/>
    <m/>
    <m/>
    <m/>
    <m/>
    <m/>
    <n v="80000"/>
    <m/>
    <m/>
    <s v="Euro"/>
    <n v="19.5"/>
    <m/>
    <m/>
    <m/>
    <m/>
    <n v="19.5"/>
    <m/>
    <m/>
    <m/>
    <m/>
    <m/>
    <m/>
    <m/>
    <m/>
    <m/>
    <m/>
    <m/>
    <m/>
    <m/>
    <m/>
    <m/>
    <m/>
    <m/>
    <m/>
    <m/>
    <m/>
    <m/>
    <m/>
  </r>
  <r>
    <m/>
    <s v="V100049"/>
    <s v="2023-0035"/>
    <x v="52"/>
    <n v="4"/>
    <s v="Wagon"/>
    <n v="118"/>
    <s v="33 80 4552 753-2"/>
    <x v="17"/>
    <m/>
    <m/>
    <x v="0"/>
    <x v="0"/>
    <n v="1"/>
    <m/>
    <m/>
    <n v="1"/>
    <n v="0"/>
    <n v="0"/>
    <n v="1"/>
    <x v="1"/>
    <n v="0"/>
    <d v="1899-12-30T00:00:00"/>
    <d v="1899-12-30T00:00:00"/>
    <x v="4"/>
    <s v="Tauschwagen Captrain PL 07.01.25"/>
    <m/>
    <m/>
    <d v="2025-01-08T00:00:00"/>
    <d v="2026-02-28T00:00:00"/>
    <n v="801"/>
    <x v="42"/>
    <m/>
    <m/>
    <m/>
    <m/>
    <s v="n.a."/>
    <m/>
    <m/>
    <n v="0"/>
    <n v="3"/>
    <m/>
    <d v="2025-11-28T00:00:00"/>
    <m/>
    <m/>
    <m/>
    <m/>
    <m/>
    <m/>
    <m/>
    <m/>
    <m/>
    <m/>
    <m/>
    <m/>
    <m/>
    <m/>
    <m/>
    <m/>
    <m/>
    <m/>
    <m/>
    <m/>
    <m/>
    <n v="80000"/>
    <m/>
    <m/>
    <s v="Euro"/>
    <n v="19.5"/>
    <m/>
    <m/>
    <m/>
    <m/>
    <n v="19.5"/>
    <m/>
    <m/>
    <m/>
    <m/>
    <m/>
    <m/>
    <m/>
    <m/>
    <m/>
    <m/>
    <m/>
    <m/>
    <m/>
    <m/>
    <m/>
    <m/>
    <m/>
    <m/>
    <m/>
    <m/>
    <m/>
    <m/>
  </r>
  <r>
    <m/>
    <s v="V100049"/>
    <s v="2023-0035"/>
    <x v="52"/>
    <n v="4"/>
    <s v="Wagon"/>
    <n v="119"/>
    <s v="33 80 4552 754-0"/>
    <x v="17"/>
    <m/>
    <m/>
    <x v="0"/>
    <x v="0"/>
    <n v="1"/>
    <m/>
    <m/>
    <n v="1"/>
    <n v="0"/>
    <n v="0"/>
    <n v="1"/>
    <x v="1"/>
    <n v="0"/>
    <d v="1899-12-30T00:00:00"/>
    <d v="1899-12-30T00:00:00"/>
    <x v="4"/>
    <s v="Tauschwagen Captrain PL 07.01.25"/>
    <m/>
    <m/>
    <d v="2025-01-08T00:00:00"/>
    <d v="2026-02-28T00:00:00"/>
    <n v="801"/>
    <x v="42"/>
    <m/>
    <m/>
    <m/>
    <m/>
    <s v="n.a."/>
    <m/>
    <m/>
    <n v="0"/>
    <n v="3"/>
    <m/>
    <d v="2025-11-28T00:00:00"/>
    <m/>
    <m/>
    <m/>
    <m/>
    <m/>
    <m/>
    <m/>
    <m/>
    <m/>
    <m/>
    <m/>
    <m/>
    <m/>
    <m/>
    <m/>
    <m/>
    <m/>
    <m/>
    <m/>
    <m/>
    <m/>
    <n v="80000"/>
    <m/>
    <m/>
    <s v="Euro"/>
    <n v="19.5"/>
    <m/>
    <m/>
    <m/>
    <m/>
    <n v="19.5"/>
    <m/>
    <m/>
    <m/>
    <m/>
    <m/>
    <m/>
    <m/>
    <m/>
    <m/>
    <m/>
    <m/>
    <m/>
    <m/>
    <m/>
    <m/>
    <m/>
    <m/>
    <m/>
    <m/>
    <m/>
    <m/>
    <m/>
  </r>
  <r>
    <m/>
    <s v="V100049"/>
    <s v="2023-0035"/>
    <x v="52"/>
    <n v="4"/>
    <s v="Wagon"/>
    <n v="120"/>
    <s v="33 80 4552 755-7"/>
    <x v="17"/>
    <m/>
    <m/>
    <x v="0"/>
    <x v="0"/>
    <n v="1"/>
    <m/>
    <m/>
    <n v="1"/>
    <n v="0"/>
    <n v="0"/>
    <n v="1"/>
    <x v="1"/>
    <n v="0"/>
    <d v="1899-12-30T00:00:00"/>
    <d v="1899-12-30T00:00:00"/>
    <x v="4"/>
    <s v="Tauschwagen Captrain PL 07.01.25"/>
    <m/>
    <m/>
    <d v="2025-01-08T00:00:00"/>
    <d v="2026-02-28T00:00:00"/>
    <n v="801"/>
    <x v="42"/>
    <m/>
    <m/>
    <m/>
    <m/>
    <s v="n.a."/>
    <m/>
    <m/>
    <n v="0"/>
    <n v="3"/>
    <m/>
    <d v="2025-11-28T00:00:00"/>
    <m/>
    <m/>
    <m/>
    <m/>
    <m/>
    <m/>
    <m/>
    <m/>
    <m/>
    <m/>
    <m/>
    <m/>
    <m/>
    <m/>
    <m/>
    <m/>
    <m/>
    <m/>
    <m/>
    <m/>
    <m/>
    <n v="80000"/>
    <m/>
    <m/>
    <s v="Euro"/>
    <n v="19.5"/>
    <m/>
    <m/>
    <m/>
    <m/>
    <n v="19.5"/>
    <m/>
    <m/>
    <m/>
    <m/>
    <m/>
    <m/>
    <m/>
    <m/>
    <m/>
    <m/>
    <m/>
    <m/>
    <m/>
    <m/>
    <m/>
    <m/>
    <m/>
    <m/>
    <m/>
    <m/>
    <m/>
    <m/>
  </r>
  <r>
    <m/>
    <s v="V100049"/>
    <s v="2023-0035"/>
    <x v="52"/>
    <n v="4"/>
    <s v="Wagon"/>
    <n v="121"/>
    <s v="33 80 4552 756-5"/>
    <x v="17"/>
    <m/>
    <m/>
    <x v="0"/>
    <x v="0"/>
    <n v="1"/>
    <m/>
    <m/>
    <n v="1"/>
    <n v="0"/>
    <n v="0"/>
    <n v="1"/>
    <x v="1"/>
    <n v="0"/>
    <d v="1899-12-30T00:00:00"/>
    <d v="1899-12-30T00:00:00"/>
    <x v="4"/>
    <s v="Tauschwagen Captrain PL 07.01.25"/>
    <m/>
    <m/>
    <d v="2025-01-08T00:00:00"/>
    <d v="2026-02-28T00:00:00"/>
    <n v="801"/>
    <x v="42"/>
    <m/>
    <m/>
    <m/>
    <m/>
    <s v="n.a."/>
    <m/>
    <m/>
    <n v="0"/>
    <n v="3"/>
    <m/>
    <d v="2025-11-28T00:00:00"/>
    <m/>
    <m/>
    <m/>
    <m/>
    <m/>
    <m/>
    <m/>
    <m/>
    <m/>
    <m/>
    <m/>
    <m/>
    <m/>
    <m/>
    <m/>
    <m/>
    <m/>
    <m/>
    <m/>
    <m/>
    <m/>
    <n v="80000"/>
    <m/>
    <m/>
    <s v="Euro"/>
    <n v="19.5"/>
    <m/>
    <m/>
    <m/>
    <m/>
    <n v="19.5"/>
    <m/>
    <m/>
    <m/>
    <m/>
    <m/>
    <m/>
    <m/>
    <m/>
    <m/>
    <m/>
    <m/>
    <m/>
    <m/>
    <m/>
    <m/>
    <m/>
    <m/>
    <m/>
    <m/>
    <m/>
    <m/>
    <m/>
  </r>
  <r>
    <m/>
    <s v="V100049"/>
    <s v="2023-0035"/>
    <x v="52"/>
    <n v="4"/>
    <s v="Wagon"/>
    <n v="122"/>
    <s v="33 80 4552 757-3"/>
    <x v="17"/>
    <m/>
    <m/>
    <x v="0"/>
    <x v="0"/>
    <n v="1"/>
    <m/>
    <m/>
    <n v="1"/>
    <n v="0"/>
    <n v="0"/>
    <n v="1"/>
    <x v="1"/>
    <n v="0"/>
    <d v="1899-12-30T00:00:00"/>
    <d v="1899-12-30T00:00:00"/>
    <x v="4"/>
    <s v="Tauschwagen Captrain PL 07.01.25"/>
    <m/>
    <m/>
    <d v="2025-01-08T00:00:00"/>
    <d v="2026-02-28T00:00:00"/>
    <n v="801"/>
    <x v="42"/>
    <m/>
    <m/>
    <m/>
    <m/>
    <s v="n.a."/>
    <m/>
    <m/>
    <n v="0"/>
    <n v="3"/>
    <m/>
    <d v="2025-11-28T00:00:00"/>
    <m/>
    <m/>
    <m/>
    <m/>
    <m/>
    <m/>
    <m/>
    <m/>
    <m/>
    <m/>
    <m/>
    <m/>
    <m/>
    <m/>
    <m/>
    <m/>
    <m/>
    <m/>
    <m/>
    <m/>
    <m/>
    <n v="80000"/>
    <m/>
    <m/>
    <s v="Euro"/>
    <n v="19.5"/>
    <m/>
    <m/>
    <m/>
    <m/>
    <n v="19.5"/>
    <m/>
    <m/>
    <m/>
    <m/>
    <m/>
    <m/>
    <m/>
    <m/>
    <m/>
    <m/>
    <m/>
    <m/>
    <m/>
    <m/>
    <m/>
    <m/>
    <m/>
    <m/>
    <m/>
    <m/>
    <m/>
    <m/>
  </r>
  <r>
    <m/>
    <s v="V100049"/>
    <s v="2023-0035"/>
    <x v="52"/>
    <n v="4"/>
    <s v="Wagon"/>
    <n v="123"/>
    <s v="33 80 4552 758-1"/>
    <x v="17"/>
    <m/>
    <m/>
    <x v="0"/>
    <x v="0"/>
    <n v="1"/>
    <m/>
    <m/>
    <n v="1"/>
    <n v="0"/>
    <n v="0"/>
    <n v="1"/>
    <x v="1"/>
    <n v="0"/>
    <d v="1899-12-30T00:00:00"/>
    <d v="1899-12-30T00:00:00"/>
    <x v="4"/>
    <s v="Tauschwagen Captrain PL 07.01.25"/>
    <m/>
    <m/>
    <d v="2025-01-08T00:00:00"/>
    <d v="2026-02-28T00:00:00"/>
    <n v="801"/>
    <x v="42"/>
    <m/>
    <m/>
    <m/>
    <m/>
    <s v="n.a."/>
    <m/>
    <m/>
    <n v="0"/>
    <n v="3"/>
    <m/>
    <d v="2025-11-28T00:00:00"/>
    <m/>
    <m/>
    <m/>
    <m/>
    <m/>
    <m/>
    <m/>
    <m/>
    <m/>
    <m/>
    <m/>
    <m/>
    <m/>
    <m/>
    <m/>
    <m/>
    <m/>
    <m/>
    <m/>
    <m/>
    <m/>
    <n v="80000"/>
    <m/>
    <m/>
    <s v="Euro"/>
    <n v="19.5"/>
    <m/>
    <m/>
    <m/>
    <m/>
    <n v="19.5"/>
    <m/>
    <m/>
    <m/>
    <m/>
    <m/>
    <m/>
    <m/>
    <m/>
    <m/>
    <m/>
    <m/>
    <m/>
    <m/>
    <m/>
    <m/>
    <m/>
    <m/>
    <m/>
    <m/>
    <m/>
    <m/>
    <m/>
  </r>
  <r>
    <m/>
    <s v="V100049"/>
    <s v="2023-0035"/>
    <x v="52"/>
    <n v="4"/>
    <s v="Wagon"/>
    <n v="124"/>
    <s v="33 80 4552 759-9"/>
    <x v="17"/>
    <m/>
    <m/>
    <x v="0"/>
    <x v="0"/>
    <n v="1"/>
    <m/>
    <m/>
    <n v="1"/>
    <n v="0"/>
    <n v="0"/>
    <n v="1"/>
    <x v="1"/>
    <n v="0"/>
    <d v="1899-12-30T00:00:00"/>
    <d v="1899-12-30T00:00:00"/>
    <x v="4"/>
    <s v="Tauschwagen Captrain PL 07.01.25"/>
    <m/>
    <m/>
    <d v="2025-01-08T00:00:00"/>
    <d v="2026-02-28T00:00:00"/>
    <n v="801"/>
    <x v="42"/>
    <m/>
    <m/>
    <m/>
    <m/>
    <s v="n.a."/>
    <m/>
    <m/>
    <n v="0"/>
    <n v="3"/>
    <m/>
    <d v="2025-11-28T00:00:00"/>
    <m/>
    <m/>
    <m/>
    <m/>
    <m/>
    <m/>
    <m/>
    <m/>
    <m/>
    <m/>
    <m/>
    <m/>
    <m/>
    <m/>
    <m/>
    <m/>
    <m/>
    <m/>
    <m/>
    <m/>
    <m/>
    <n v="80000"/>
    <m/>
    <m/>
    <s v="Euro"/>
    <n v="19.5"/>
    <m/>
    <m/>
    <m/>
    <m/>
    <n v="19.5"/>
    <m/>
    <m/>
    <m/>
    <m/>
    <m/>
    <m/>
    <m/>
    <m/>
    <m/>
    <m/>
    <m/>
    <m/>
    <m/>
    <m/>
    <m/>
    <m/>
    <m/>
    <m/>
    <m/>
    <m/>
    <m/>
    <m/>
  </r>
  <r>
    <m/>
    <s v="V100049"/>
    <s v="2023-0035"/>
    <x v="52"/>
    <n v="4"/>
    <s v="Wagon"/>
    <n v="125"/>
    <s v="33 80 4552 760-7"/>
    <x v="17"/>
    <m/>
    <m/>
    <x v="0"/>
    <x v="0"/>
    <n v="1"/>
    <m/>
    <m/>
    <n v="1"/>
    <n v="0"/>
    <n v="0"/>
    <n v="1"/>
    <x v="1"/>
    <n v="0"/>
    <d v="1899-12-30T00:00:00"/>
    <d v="1899-12-30T00:00:00"/>
    <x v="4"/>
    <s v="Tauschwagen Captrain PL 07.01.25"/>
    <m/>
    <m/>
    <d v="2025-01-08T00:00:00"/>
    <d v="2026-02-28T00:00:00"/>
    <n v="801"/>
    <x v="42"/>
    <m/>
    <m/>
    <m/>
    <m/>
    <s v="n.a."/>
    <m/>
    <m/>
    <n v="0"/>
    <n v="3"/>
    <m/>
    <d v="2025-11-28T00:00:00"/>
    <m/>
    <m/>
    <m/>
    <m/>
    <m/>
    <m/>
    <m/>
    <m/>
    <m/>
    <m/>
    <m/>
    <m/>
    <m/>
    <m/>
    <m/>
    <m/>
    <m/>
    <m/>
    <m/>
    <m/>
    <m/>
    <n v="80000"/>
    <m/>
    <m/>
    <s v="Euro"/>
    <n v="19.5"/>
    <m/>
    <m/>
    <m/>
    <m/>
    <n v="19.5"/>
    <m/>
    <m/>
    <m/>
    <m/>
    <m/>
    <m/>
    <m/>
    <m/>
    <m/>
    <m/>
    <m/>
    <m/>
    <m/>
    <m/>
    <m/>
    <m/>
    <m/>
    <m/>
    <m/>
    <m/>
    <m/>
    <m/>
  </r>
  <r>
    <m/>
    <s v="V100049"/>
    <s v="2023-0035"/>
    <x v="52"/>
    <n v="4"/>
    <s v="Wagon"/>
    <n v="126"/>
    <s v="33 80 4552 761-5"/>
    <x v="17"/>
    <m/>
    <m/>
    <x v="0"/>
    <x v="0"/>
    <n v="1"/>
    <m/>
    <m/>
    <n v="1"/>
    <n v="0"/>
    <n v="0"/>
    <n v="1"/>
    <x v="1"/>
    <n v="0"/>
    <d v="1899-12-30T00:00:00"/>
    <d v="1899-12-30T00:00:00"/>
    <x v="4"/>
    <s v="Tauschwagen Captrain PL 07.01.25"/>
    <m/>
    <m/>
    <d v="2025-01-08T00:00:00"/>
    <d v="2026-02-28T00:00:00"/>
    <n v="801"/>
    <x v="42"/>
    <m/>
    <m/>
    <m/>
    <m/>
    <s v="n.a."/>
    <m/>
    <m/>
    <n v="0"/>
    <n v="3"/>
    <m/>
    <d v="2025-11-28T00:00:00"/>
    <m/>
    <m/>
    <m/>
    <m/>
    <m/>
    <m/>
    <m/>
    <m/>
    <m/>
    <m/>
    <m/>
    <m/>
    <m/>
    <m/>
    <m/>
    <m/>
    <m/>
    <m/>
    <m/>
    <m/>
    <m/>
    <n v="80000"/>
    <m/>
    <m/>
    <s v="Euro"/>
    <n v="19.5"/>
    <m/>
    <m/>
    <m/>
    <m/>
    <n v="19.5"/>
    <m/>
    <m/>
    <m/>
    <m/>
    <m/>
    <m/>
    <m/>
    <m/>
    <m/>
    <m/>
    <m/>
    <m/>
    <m/>
    <m/>
    <m/>
    <m/>
    <m/>
    <m/>
    <m/>
    <m/>
    <m/>
    <m/>
  </r>
  <r>
    <m/>
    <s v="V100049"/>
    <s v="2023-0035"/>
    <x v="52"/>
    <n v="4"/>
    <s v="Wagon"/>
    <n v="127"/>
    <s v="33 80 4552 762-3"/>
    <x v="17"/>
    <m/>
    <m/>
    <x v="0"/>
    <x v="0"/>
    <n v="1"/>
    <m/>
    <m/>
    <n v="1"/>
    <n v="0"/>
    <n v="0"/>
    <n v="1"/>
    <x v="1"/>
    <n v="0"/>
    <d v="1899-12-30T00:00:00"/>
    <d v="1899-12-30T00:00:00"/>
    <x v="4"/>
    <s v="Tauschwagen Captrain PL 07.01.25"/>
    <m/>
    <m/>
    <d v="2025-01-08T00:00:00"/>
    <d v="2026-02-28T00:00:00"/>
    <n v="801"/>
    <x v="42"/>
    <m/>
    <m/>
    <m/>
    <m/>
    <s v="n.a."/>
    <m/>
    <m/>
    <n v="0"/>
    <n v="3"/>
    <m/>
    <d v="2025-11-28T00:00:00"/>
    <m/>
    <m/>
    <m/>
    <m/>
    <m/>
    <m/>
    <m/>
    <m/>
    <m/>
    <m/>
    <m/>
    <m/>
    <m/>
    <m/>
    <m/>
    <m/>
    <m/>
    <m/>
    <m/>
    <m/>
    <m/>
    <n v="80000"/>
    <m/>
    <m/>
    <s v="Euro"/>
    <n v="19.5"/>
    <m/>
    <m/>
    <m/>
    <m/>
    <n v="19.5"/>
    <m/>
    <m/>
    <m/>
    <m/>
    <m/>
    <m/>
    <m/>
    <m/>
    <m/>
    <m/>
    <m/>
    <m/>
    <m/>
    <m/>
    <m/>
    <m/>
    <m/>
    <m/>
    <m/>
    <m/>
    <m/>
    <m/>
  </r>
  <r>
    <m/>
    <s v="V100049"/>
    <s v="2023-0035"/>
    <x v="52"/>
    <n v="5"/>
    <s v="Batch"/>
    <m/>
    <m/>
    <x v="17"/>
    <s v="POL"/>
    <s v="East EU"/>
    <x v="0"/>
    <x v="0"/>
    <n v="30"/>
    <m/>
    <m/>
    <n v="25"/>
    <n v="0"/>
    <n v="0"/>
    <n v="30"/>
    <x v="0"/>
    <m/>
    <d v="1899-12-30T00:00:00"/>
    <d v="1899-12-30T00:00:00"/>
    <x v="6"/>
    <m/>
    <m/>
    <m/>
    <d v="2026-03-01T00:00:00"/>
    <d v="2027-02-28T00:00:00"/>
    <m/>
    <x v="53"/>
    <m/>
    <m/>
    <m/>
    <m/>
    <s v="n.a."/>
    <m/>
    <m/>
    <n v="0"/>
    <n v="3"/>
    <m/>
    <m/>
    <n v="0"/>
    <m/>
    <m/>
    <m/>
    <m/>
    <m/>
    <m/>
    <m/>
    <m/>
    <s v="C"/>
    <n v="50"/>
    <n v="1.4"/>
    <s v="CHE"/>
    <s v="3 Mths Cash Deposit"/>
    <s v="Y"/>
    <s v="N"/>
    <n v="0"/>
    <n v="0"/>
    <n v="1"/>
    <m/>
    <m/>
    <n v="80000"/>
    <s v="N"/>
    <m/>
    <s v="Euro"/>
    <n v="19.5"/>
    <n v="0"/>
    <n v="0"/>
    <m/>
    <n v="-1.602739726027397"/>
    <n v="19.5"/>
    <n v="0"/>
    <n v="1221"/>
    <n v="0"/>
    <n v="0.06"/>
    <n v="0"/>
    <s v="0.00"/>
    <n v="0"/>
    <n v="0"/>
    <n v="0"/>
    <n v="0"/>
    <n v="19.5"/>
    <n v="0"/>
    <n v="19.5"/>
    <n v="1"/>
    <n v="0"/>
    <n v="19.5"/>
    <n v="19.5"/>
    <n v="2400000"/>
    <n v="0"/>
    <s v="N"/>
    <n v="0"/>
    <n v="212940"/>
  </r>
  <r>
    <m/>
    <s v="V100049"/>
    <s v="2023-0035"/>
    <x v="52"/>
    <n v="5"/>
    <s v="Wagon"/>
    <n v="128"/>
    <s v=""/>
    <x v="17"/>
    <m/>
    <m/>
    <x v="0"/>
    <x v="0"/>
    <n v="1"/>
    <m/>
    <m/>
    <n v="1"/>
    <n v="0"/>
    <n v="0"/>
    <n v="1"/>
    <x v="1"/>
    <n v="0"/>
    <d v="1899-12-30T00:00:00"/>
    <d v="1899-12-30T00:00:00"/>
    <x v="6"/>
    <m/>
    <m/>
    <m/>
    <d v="2026-03-01T00:00:00"/>
    <d v="2027-02-28T00:00:00"/>
    <n v="801"/>
    <x v="53"/>
    <m/>
    <m/>
    <m/>
    <m/>
    <s v="n.a."/>
    <m/>
    <m/>
    <n v="0"/>
    <n v="3"/>
    <m/>
    <d v="2026-11-28T00:00:00"/>
    <m/>
    <m/>
    <m/>
    <m/>
    <m/>
    <m/>
    <m/>
    <m/>
    <m/>
    <m/>
    <m/>
    <m/>
    <m/>
    <m/>
    <m/>
    <m/>
    <m/>
    <m/>
    <m/>
    <d v="2025-11-01T00:00:00"/>
    <m/>
    <n v="80000"/>
    <m/>
    <m/>
    <s v="Euro"/>
    <n v="19.5"/>
    <m/>
    <m/>
    <m/>
    <m/>
    <n v="19.5"/>
    <m/>
    <m/>
    <m/>
    <m/>
    <m/>
    <m/>
    <m/>
    <m/>
    <m/>
    <m/>
    <m/>
    <m/>
    <m/>
    <m/>
    <m/>
    <m/>
    <m/>
    <m/>
    <m/>
    <m/>
    <m/>
    <m/>
  </r>
  <r>
    <m/>
    <s v="V100049"/>
    <s v="2023-0035"/>
    <x v="52"/>
    <n v="5"/>
    <s v="Wagon"/>
    <n v="129"/>
    <s v=""/>
    <x v="17"/>
    <m/>
    <m/>
    <x v="0"/>
    <x v="0"/>
    <n v="1"/>
    <m/>
    <m/>
    <n v="1"/>
    <n v="0"/>
    <n v="0"/>
    <n v="1"/>
    <x v="1"/>
    <n v="0"/>
    <d v="1899-12-30T00:00:00"/>
    <d v="1899-12-30T00:00:00"/>
    <x v="6"/>
    <m/>
    <m/>
    <m/>
    <d v="2026-03-01T00:00:00"/>
    <d v="2027-02-28T00:00:00"/>
    <n v="801"/>
    <x v="53"/>
    <m/>
    <m/>
    <m/>
    <m/>
    <s v="n.a."/>
    <m/>
    <m/>
    <n v="0"/>
    <n v="3"/>
    <m/>
    <d v="2026-11-28T00:00:00"/>
    <m/>
    <m/>
    <m/>
    <m/>
    <m/>
    <m/>
    <m/>
    <m/>
    <m/>
    <m/>
    <m/>
    <m/>
    <m/>
    <m/>
    <m/>
    <m/>
    <m/>
    <m/>
    <m/>
    <d v="2025-11-01T00:00:00"/>
    <m/>
    <n v="80000"/>
    <m/>
    <m/>
    <s v="Euro"/>
    <n v="19.5"/>
    <m/>
    <m/>
    <m/>
    <m/>
    <n v="19.5"/>
    <m/>
    <m/>
    <m/>
    <m/>
    <m/>
    <m/>
    <m/>
    <m/>
    <m/>
    <m/>
    <m/>
    <m/>
    <m/>
    <m/>
    <m/>
    <m/>
    <m/>
    <m/>
    <m/>
    <m/>
    <m/>
    <m/>
  </r>
  <r>
    <m/>
    <s v="V100049"/>
    <s v="2023-0035"/>
    <x v="52"/>
    <n v="5"/>
    <s v="Wagon"/>
    <n v="130"/>
    <s v=""/>
    <x v="17"/>
    <m/>
    <m/>
    <x v="0"/>
    <x v="0"/>
    <n v="1"/>
    <m/>
    <m/>
    <n v="1"/>
    <n v="0"/>
    <n v="0"/>
    <n v="1"/>
    <x v="1"/>
    <n v="0"/>
    <d v="1899-12-30T00:00:00"/>
    <d v="1899-12-30T00:00:00"/>
    <x v="6"/>
    <m/>
    <m/>
    <m/>
    <d v="2026-03-01T00:00:00"/>
    <d v="2027-02-28T00:00:00"/>
    <n v="801"/>
    <x v="53"/>
    <m/>
    <m/>
    <m/>
    <m/>
    <s v="n.a."/>
    <m/>
    <m/>
    <n v="0"/>
    <n v="3"/>
    <m/>
    <d v="2026-11-28T00:00:00"/>
    <m/>
    <m/>
    <m/>
    <m/>
    <m/>
    <m/>
    <m/>
    <m/>
    <m/>
    <m/>
    <m/>
    <m/>
    <m/>
    <m/>
    <m/>
    <m/>
    <m/>
    <m/>
    <m/>
    <d v="2025-11-01T00:00:00"/>
    <m/>
    <n v="80000"/>
    <m/>
    <m/>
    <s v="Euro"/>
    <n v="19.5"/>
    <m/>
    <m/>
    <m/>
    <m/>
    <n v="19.5"/>
    <m/>
    <m/>
    <m/>
    <m/>
    <m/>
    <m/>
    <m/>
    <m/>
    <m/>
    <m/>
    <m/>
    <m/>
    <m/>
    <m/>
    <m/>
    <m/>
    <m/>
    <m/>
    <m/>
    <m/>
    <m/>
    <m/>
  </r>
  <r>
    <m/>
    <s v="V100049"/>
    <s v="2023-0035"/>
    <x v="52"/>
    <n v="5"/>
    <s v="Wagon"/>
    <n v="131"/>
    <s v=""/>
    <x v="17"/>
    <m/>
    <m/>
    <x v="0"/>
    <x v="0"/>
    <n v="1"/>
    <m/>
    <m/>
    <n v="1"/>
    <n v="0"/>
    <n v="0"/>
    <n v="1"/>
    <x v="1"/>
    <n v="0"/>
    <d v="1899-12-30T00:00:00"/>
    <d v="1899-12-30T00:00:00"/>
    <x v="6"/>
    <m/>
    <m/>
    <m/>
    <d v="2026-03-01T00:00:00"/>
    <d v="2027-02-28T00:00:00"/>
    <n v="801"/>
    <x v="53"/>
    <m/>
    <m/>
    <m/>
    <m/>
    <s v="n.a."/>
    <m/>
    <m/>
    <n v="0"/>
    <n v="3"/>
    <m/>
    <d v="2026-11-28T00:00:00"/>
    <m/>
    <m/>
    <m/>
    <m/>
    <m/>
    <m/>
    <m/>
    <m/>
    <m/>
    <m/>
    <m/>
    <m/>
    <m/>
    <m/>
    <m/>
    <m/>
    <m/>
    <m/>
    <m/>
    <d v="2025-11-01T00:00:00"/>
    <m/>
    <n v="80000"/>
    <m/>
    <m/>
    <s v="Euro"/>
    <n v="19.5"/>
    <m/>
    <m/>
    <m/>
    <m/>
    <n v="19.5"/>
    <m/>
    <m/>
    <m/>
    <m/>
    <m/>
    <m/>
    <m/>
    <m/>
    <m/>
    <m/>
    <m/>
    <m/>
    <m/>
    <m/>
    <m/>
    <m/>
    <m/>
    <m/>
    <m/>
    <m/>
    <m/>
    <m/>
  </r>
  <r>
    <m/>
    <s v="V100049"/>
    <s v="2023-0035"/>
    <x v="52"/>
    <n v="5"/>
    <s v="Wagon"/>
    <n v="132"/>
    <s v=""/>
    <x v="17"/>
    <m/>
    <m/>
    <x v="0"/>
    <x v="0"/>
    <n v="1"/>
    <m/>
    <m/>
    <n v="1"/>
    <n v="0"/>
    <n v="0"/>
    <n v="1"/>
    <x v="1"/>
    <n v="0"/>
    <d v="1899-12-30T00:00:00"/>
    <d v="1899-12-30T00:00:00"/>
    <x v="6"/>
    <m/>
    <m/>
    <m/>
    <d v="2026-03-01T00:00:00"/>
    <d v="2027-02-28T00:00:00"/>
    <n v="801"/>
    <x v="53"/>
    <m/>
    <m/>
    <m/>
    <m/>
    <s v="n.a."/>
    <m/>
    <m/>
    <n v="0"/>
    <n v="3"/>
    <m/>
    <d v="2026-11-28T00:00:00"/>
    <m/>
    <m/>
    <m/>
    <m/>
    <m/>
    <m/>
    <m/>
    <m/>
    <m/>
    <m/>
    <m/>
    <m/>
    <m/>
    <m/>
    <m/>
    <m/>
    <m/>
    <m/>
    <m/>
    <d v="2025-11-01T00:00:00"/>
    <m/>
    <n v="80000"/>
    <m/>
    <m/>
    <s v="Euro"/>
    <n v="19.5"/>
    <m/>
    <m/>
    <m/>
    <m/>
    <n v="19.5"/>
    <m/>
    <m/>
    <m/>
    <m/>
    <m/>
    <m/>
    <m/>
    <m/>
    <m/>
    <m/>
    <m/>
    <m/>
    <m/>
    <m/>
    <m/>
    <m/>
    <m/>
    <m/>
    <m/>
    <m/>
    <m/>
    <m/>
  </r>
  <r>
    <m/>
    <s v="V100049"/>
    <s v="2023-0035"/>
    <x v="52"/>
    <n v="5"/>
    <s v="Wagon"/>
    <n v="133"/>
    <s v=""/>
    <x v="17"/>
    <m/>
    <m/>
    <x v="0"/>
    <x v="0"/>
    <n v="1"/>
    <m/>
    <m/>
    <n v="1"/>
    <n v="0"/>
    <n v="0"/>
    <n v="1"/>
    <x v="1"/>
    <n v="0"/>
    <d v="1899-12-30T00:00:00"/>
    <d v="1899-12-30T00:00:00"/>
    <x v="6"/>
    <m/>
    <m/>
    <m/>
    <d v="2026-03-01T00:00:00"/>
    <d v="2027-02-28T00:00:00"/>
    <n v="801"/>
    <x v="53"/>
    <m/>
    <m/>
    <m/>
    <m/>
    <s v="n.a."/>
    <m/>
    <m/>
    <n v="0"/>
    <n v="3"/>
    <m/>
    <d v="2026-11-28T00:00:00"/>
    <m/>
    <m/>
    <m/>
    <m/>
    <m/>
    <m/>
    <m/>
    <m/>
    <m/>
    <m/>
    <m/>
    <m/>
    <m/>
    <m/>
    <m/>
    <m/>
    <m/>
    <m/>
    <m/>
    <d v="2025-11-01T00:00:00"/>
    <m/>
    <n v="80000"/>
    <m/>
    <m/>
    <s v="Euro"/>
    <n v="19.5"/>
    <m/>
    <m/>
    <m/>
    <m/>
    <n v="19.5"/>
    <m/>
    <m/>
    <m/>
    <m/>
    <m/>
    <m/>
    <m/>
    <m/>
    <m/>
    <m/>
    <m/>
    <m/>
    <m/>
    <m/>
    <m/>
    <m/>
    <m/>
    <m/>
    <m/>
    <m/>
    <m/>
    <m/>
  </r>
  <r>
    <m/>
    <s v="V100049"/>
    <s v="2023-0035"/>
    <x v="52"/>
    <n v="5"/>
    <s v="Wagon"/>
    <n v="134"/>
    <s v=""/>
    <x v="17"/>
    <m/>
    <m/>
    <x v="0"/>
    <x v="0"/>
    <n v="1"/>
    <m/>
    <m/>
    <n v="1"/>
    <n v="0"/>
    <n v="0"/>
    <n v="1"/>
    <x v="1"/>
    <n v="0"/>
    <d v="1899-12-30T00:00:00"/>
    <d v="1899-12-30T00:00:00"/>
    <x v="6"/>
    <m/>
    <m/>
    <m/>
    <d v="2026-03-01T00:00:00"/>
    <d v="2027-02-28T00:00:00"/>
    <n v="801"/>
    <x v="53"/>
    <m/>
    <m/>
    <m/>
    <m/>
    <s v="n.a."/>
    <m/>
    <m/>
    <n v="0"/>
    <n v="3"/>
    <m/>
    <d v="2026-11-28T00:00:00"/>
    <m/>
    <m/>
    <m/>
    <m/>
    <m/>
    <m/>
    <m/>
    <m/>
    <m/>
    <m/>
    <m/>
    <m/>
    <m/>
    <m/>
    <m/>
    <m/>
    <m/>
    <m/>
    <m/>
    <d v="2025-11-01T00:00:00"/>
    <m/>
    <n v="80000"/>
    <m/>
    <m/>
    <s v="Euro"/>
    <n v="19.5"/>
    <m/>
    <m/>
    <m/>
    <m/>
    <n v="19.5"/>
    <m/>
    <m/>
    <m/>
    <m/>
    <m/>
    <m/>
    <m/>
    <m/>
    <m/>
    <m/>
    <m/>
    <m/>
    <m/>
    <m/>
    <m/>
    <m/>
    <m/>
    <m/>
    <m/>
    <m/>
    <m/>
    <m/>
  </r>
  <r>
    <m/>
    <s v="V100049"/>
    <s v="2023-0035"/>
    <x v="52"/>
    <n v="5"/>
    <s v="Wagon"/>
    <n v="135"/>
    <s v=""/>
    <x v="17"/>
    <m/>
    <m/>
    <x v="0"/>
    <x v="0"/>
    <n v="1"/>
    <m/>
    <m/>
    <n v="1"/>
    <n v="0"/>
    <n v="0"/>
    <n v="1"/>
    <x v="1"/>
    <n v="0"/>
    <d v="1899-12-30T00:00:00"/>
    <d v="1899-12-30T00:00:00"/>
    <x v="6"/>
    <m/>
    <m/>
    <m/>
    <d v="2026-03-01T00:00:00"/>
    <d v="2027-02-28T00:00:00"/>
    <n v="801"/>
    <x v="53"/>
    <m/>
    <m/>
    <m/>
    <m/>
    <s v="n.a."/>
    <m/>
    <m/>
    <n v="0"/>
    <n v="3"/>
    <m/>
    <d v="2026-11-28T00:00:00"/>
    <m/>
    <m/>
    <m/>
    <m/>
    <m/>
    <m/>
    <m/>
    <m/>
    <m/>
    <m/>
    <m/>
    <m/>
    <m/>
    <m/>
    <m/>
    <m/>
    <m/>
    <m/>
    <m/>
    <d v="2025-11-01T00:00:00"/>
    <m/>
    <n v="80000"/>
    <m/>
    <m/>
    <s v="Euro"/>
    <n v="19.5"/>
    <m/>
    <m/>
    <m/>
    <m/>
    <n v="19.5"/>
    <m/>
    <m/>
    <m/>
    <m/>
    <m/>
    <m/>
    <m/>
    <m/>
    <m/>
    <m/>
    <m/>
    <m/>
    <m/>
    <m/>
    <m/>
    <m/>
    <m/>
    <m/>
    <m/>
    <m/>
    <m/>
    <m/>
  </r>
  <r>
    <m/>
    <s v="V100049"/>
    <s v="2023-0035"/>
    <x v="52"/>
    <n v="5"/>
    <s v="Wagon"/>
    <n v="136"/>
    <s v=""/>
    <x v="17"/>
    <m/>
    <m/>
    <x v="0"/>
    <x v="0"/>
    <n v="1"/>
    <m/>
    <m/>
    <n v="1"/>
    <n v="0"/>
    <n v="0"/>
    <n v="1"/>
    <x v="1"/>
    <n v="0"/>
    <d v="1899-12-30T00:00:00"/>
    <d v="1899-12-30T00:00:00"/>
    <x v="6"/>
    <m/>
    <m/>
    <m/>
    <d v="2026-03-01T00:00:00"/>
    <d v="2027-02-28T00:00:00"/>
    <n v="801"/>
    <x v="53"/>
    <m/>
    <m/>
    <m/>
    <m/>
    <s v="n.a."/>
    <m/>
    <m/>
    <n v="0"/>
    <n v="3"/>
    <m/>
    <d v="2026-11-28T00:00:00"/>
    <m/>
    <m/>
    <m/>
    <m/>
    <m/>
    <m/>
    <m/>
    <m/>
    <m/>
    <m/>
    <m/>
    <m/>
    <m/>
    <m/>
    <m/>
    <m/>
    <m/>
    <m/>
    <m/>
    <d v="2025-11-01T00:00:00"/>
    <m/>
    <n v="80000"/>
    <m/>
    <m/>
    <s v="Euro"/>
    <n v="19.5"/>
    <m/>
    <m/>
    <m/>
    <m/>
    <n v="19.5"/>
    <m/>
    <m/>
    <m/>
    <m/>
    <m/>
    <m/>
    <m/>
    <m/>
    <m/>
    <m/>
    <m/>
    <m/>
    <m/>
    <m/>
    <m/>
    <m/>
    <m/>
    <m/>
    <m/>
    <m/>
    <m/>
    <m/>
  </r>
  <r>
    <m/>
    <s v="V100049"/>
    <s v="2023-0035"/>
    <x v="52"/>
    <n v="5"/>
    <s v="Wagon"/>
    <n v="137"/>
    <s v=""/>
    <x v="17"/>
    <m/>
    <m/>
    <x v="0"/>
    <x v="0"/>
    <n v="1"/>
    <m/>
    <m/>
    <n v="1"/>
    <n v="0"/>
    <n v="0"/>
    <n v="1"/>
    <x v="1"/>
    <n v="0"/>
    <d v="1899-12-30T00:00:00"/>
    <d v="1899-12-30T00:00:00"/>
    <x v="6"/>
    <m/>
    <m/>
    <m/>
    <d v="2026-03-01T00:00:00"/>
    <d v="2027-02-28T00:00:00"/>
    <n v="801"/>
    <x v="53"/>
    <m/>
    <m/>
    <m/>
    <m/>
    <s v="n.a."/>
    <m/>
    <m/>
    <n v="0"/>
    <n v="3"/>
    <m/>
    <d v="2026-11-28T00:00:00"/>
    <m/>
    <m/>
    <m/>
    <m/>
    <m/>
    <m/>
    <m/>
    <m/>
    <m/>
    <m/>
    <m/>
    <m/>
    <m/>
    <m/>
    <m/>
    <m/>
    <m/>
    <m/>
    <m/>
    <d v="2025-11-01T00:00:00"/>
    <m/>
    <n v="80000"/>
    <m/>
    <m/>
    <s v="Euro"/>
    <n v="19.5"/>
    <m/>
    <m/>
    <m/>
    <m/>
    <n v="19.5"/>
    <m/>
    <m/>
    <m/>
    <m/>
    <m/>
    <m/>
    <m/>
    <m/>
    <m/>
    <m/>
    <m/>
    <m/>
    <m/>
    <m/>
    <m/>
    <m/>
    <m/>
    <m/>
    <m/>
    <m/>
    <m/>
    <m/>
  </r>
  <r>
    <m/>
    <s v="V100049"/>
    <s v="2023-0035"/>
    <x v="52"/>
    <n v="5"/>
    <s v="Wagon"/>
    <n v="138"/>
    <s v=""/>
    <x v="17"/>
    <m/>
    <m/>
    <x v="0"/>
    <x v="0"/>
    <n v="1"/>
    <m/>
    <m/>
    <n v="1"/>
    <n v="0"/>
    <n v="0"/>
    <n v="1"/>
    <x v="1"/>
    <n v="0"/>
    <d v="1899-12-30T00:00:00"/>
    <d v="1899-12-30T00:00:00"/>
    <x v="6"/>
    <m/>
    <m/>
    <m/>
    <d v="2026-03-01T00:00:00"/>
    <d v="2027-02-28T00:00:00"/>
    <n v="801"/>
    <x v="53"/>
    <m/>
    <m/>
    <m/>
    <m/>
    <s v="n.a."/>
    <m/>
    <m/>
    <n v="0"/>
    <n v="3"/>
    <m/>
    <d v="2026-11-28T00:00:00"/>
    <m/>
    <m/>
    <m/>
    <m/>
    <m/>
    <m/>
    <m/>
    <m/>
    <m/>
    <m/>
    <m/>
    <m/>
    <m/>
    <m/>
    <m/>
    <m/>
    <m/>
    <m/>
    <m/>
    <d v="2025-11-01T00:00:00"/>
    <m/>
    <n v="80000"/>
    <m/>
    <m/>
    <s v="Euro"/>
    <n v="19.5"/>
    <m/>
    <m/>
    <m/>
    <m/>
    <n v="19.5"/>
    <m/>
    <m/>
    <m/>
    <m/>
    <m/>
    <m/>
    <m/>
    <m/>
    <m/>
    <m/>
    <m/>
    <m/>
    <m/>
    <m/>
    <m/>
    <m/>
    <m/>
    <m/>
    <m/>
    <m/>
    <m/>
    <m/>
  </r>
  <r>
    <m/>
    <s v="V100049"/>
    <s v="2023-0035"/>
    <x v="52"/>
    <n v="5"/>
    <s v="Wagon"/>
    <n v="139"/>
    <s v=""/>
    <x v="17"/>
    <m/>
    <m/>
    <x v="0"/>
    <x v="0"/>
    <n v="1"/>
    <m/>
    <m/>
    <n v="1"/>
    <n v="0"/>
    <n v="0"/>
    <n v="1"/>
    <x v="1"/>
    <n v="0"/>
    <d v="1899-12-30T00:00:00"/>
    <d v="1899-12-30T00:00:00"/>
    <x v="6"/>
    <m/>
    <m/>
    <m/>
    <d v="2026-03-01T00:00:00"/>
    <d v="2027-02-28T00:00:00"/>
    <n v="801"/>
    <x v="53"/>
    <m/>
    <m/>
    <m/>
    <m/>
    <s v="n.a."/>
    <m/>
    <m/>
    <n v="0"/>
    <n v="3"/>
    <m/>
    <d v="2026-11-28T00:00:00"/>
    <m/>
    <m/>
    <m/>
    <m/>
    <m/>
    <m/>
    <m/>
    <m/>
    <m/>
    <m/>
    <m/>
    <m/>
    <m/>
    <m/>
    <m/>
    <m/>
    <m/>
    <m/>
    <m/>
    <d v="2025-11-01T00:00:00"/>
    <m/>
    <n v="80000"/>
    <m/>
    <m/>
    <s v="Euro"/>
    <n v="19.5"/>
    <m/>
    <m/>
    <m/>
    <m/>
    <n v="19.5"/>
    <m/>
    <m/>
    <m/>
    <m/>
    <m/>
    <m/>
    <m/>
    <m/>
    <m/>
    <m/>
    <m/>
    <m/>
    <m/>
    <m/>
    <m/>
    <m/>
    <m/>
    <m/>
    <m/>
    <m/>
    <m/>
    <m/>
  </r>
  <r>
    <m/>
    <s v="V100049"/>
    <s v="2023-0035"/>
    <x v="52"/>
    <n v="5"/>
    <s v="Wagon"/>
    <n v="140"/>
    <s v=""/>
    <x v="17"/>
    <m/>
    <m/>
    <x v="0"/>
    <x v="0"/>
    <n v="1"/>
    <m/>
    <m/>
    <n v="1"/>
    <n v="0"/>
    <n v="0"/>
    <n v="1"/>
    <x v="1"/>
    <n v="0"/>
    <d v="1899-12-30T00:00:00"/>
    <d v="1899-12-30T00:00:00"/>
    <x v="6"/>
    <m/>
    <m/>
    <m/>
    <d v="2026-03-01T00:00:00"/>
    <d v="2027-02-28T00:00:00"/>
    <n v="801"/>
    <x v="53"/>
    <m/>
    <m/>
    <m/>
    <m/>
    <s v="n.a."/>
    <m/>
    <m/>
    <n v="0"/>
    <n v="3"/>
    <m/>
    <d v="2026-11-28T00:00:00"/>
    <m/>
    <m/>
    <m/>
    <m/>
    <m/>
    <m/>
    <m/>
    <m/>
    <m/>
    <m/>
    <m/>
    <m/>
    <m/>
    <m/>
    <m/>
    <m/>
    <m/>
    <m/>
    <m/>
    <d v="2025-11-01T00:00:00"/>
    <m/>
    <n v="80000"/>
    <m/>
    <m/>
    <s v="Euro"/>
    <n v="19.5"/>
    <m/>
    <m/>
    <m/>
    <m/>
    <n v="19.5"/>
    <m/>
    <m/>
    <m/>
    <m/>
    <m/>
    <m/>
    <m/>
    <m/>
    <m/>
    <m/>
    <m/>
    <m/>
    <m/>
    <m/>
    <m/>
    <m/>
    <m/>
    <m/>
    <m/>
    <m/>
    <m/>
    <m/>
  </r>
  <r>
    <m/>
    <s v="V100049"/>
    <s v="2023-0035"/>
    <x v="52"/>
    <n v="5"/>
    <s v="Wagon"/>
    <n v="141"/>
    <s v=""/>
    <x v="17"/>
    <m/>
    <m/>
    <x v="0"/>
    <x v="0"/>
    <n v="1"/>
    <m/>
    <m/>
    <n v="1"/>
    <n v="0"/>
    <n v="0"/>
    <n v="1"/>
    <x v="1"/>
    <n v="0"/>
    <d v="1899-12-30T00:00:00"/>
    <d v="1899-12-30T00:00:00"/>
    <x v="6"/>
    <m/>
    <m/>
    <m/>
    <d v="2026-03-01T00:00:00"/>
    <d v="2027-02-28T00:00:00"/>
    <n v="801"/>
    <x v="53"/>
    <m/>
    <m/>
    <m/>
    <m/>
    <s v="n.a."/>
    <m/>
    <m/>
    <n v="0"/>
    <n v="3"/>
    <m/>
    <d v="2026-11-28T00:00:00"/>
    <m/>
    <m/>
    <m/>
    <m/>
    <m/>
    <m/>
    <m/>
    <m/>
    <m/>
    <m/>
    <m/>
    <m/>
    <m/>
    <m/>
    <m/>
    <m/>
    <m/>
    <m/>
    <m/>
    <d v="2025-11-01T00:00:00"/>
    <m/>
    <n v="80000"/>
    <m/>
    <m/>
    <s v="Euro"/>
    <n v="19.5"/>
    <m/>
    <m/>
    <m/>
    <m/>
    <n v="19.5"/>
    <m/>
    <m/>
    <m/>
    <m/>
    <m/>
    <m/>
    <m/>
    <m/>
    <m/>
    <m/>
    <m/>
    <m/>
    <m/>
    <m/>
    <m/>
    <m/>
    <m/>
    <m/>
    <m/>
    <m/>
    <m/>
    <m/>
  </r>
  <r>
    <m/>
    <s v="V100049"/>
    <s v="2023-0035"/>
    <x v="52"/>
    <n v="5"/>
    <s v="Wagon"/>
    <n v="142"/>
    <s v=""/>
    <x v="17"/>
    <m/>
    <m/>
    <x v="0"/>
    <x v="0"/>
    <n v="1"/>
    <m/>
    <m/>
    <n v="1"/>
    <n v="0"/>
    <n v="0"/>
    <n v="1"/>
    <x v="1"/>
    <n v="0"/>
    <d v="1899-12-30T00:00:00"/>
    <d v="1899-12-30T00:00:00"/>
    <x v="6"/>
    <m/>
    <m/>
    <m/>
    <d v="2026-03-01T00:00:00"/>
    <d v="2027-02-28T00:00:00"/>
    <n v="801"/>
    <x v="53"/>
    <m/>
    <m/>
    <m/>
    <m/>
    <s v="n.a."/>
    <m/>
    <m/>
    <n v="0"/>
    <n v="3"/>
    <m/>
    <d v="2026-11-28T00:00:00"/>
    <m/>
    <m/>
    <m/>
    <m/>
    <m/>
    <m/>
    <m/>
    <m/>
    <m/>
    <m/>
    <m/>
    <m/>
    <m/>
    <m/>
    <m/>
    <m/>
    <m/>
    <m/>
    <m/>
    <d v="2025-11-01T00:00:00"/>
    <m/>
    <n v="80000"/>
    <m/>
    <m/>
    <s v="Euro"/>
    <n v="19.5"/>
    <m/>
    <m/>
    <m/>
    <m/>
    <n v="19.5"/>
    <m/>
    <m/>
    <m/>
    <m/>
    <m/>
    <m/>
    <m/>
    <m/>
    <m/>
    <m/>
    <m/>
    <m/>
    <m/>
    <m/>
    <m/>
    <m/>
    <m/>
    <m/>
    <m/>
    <m/>
    <m/>
    <m/>
  </r>
  <r>
    <m/>
    <s v="V100049"/>
    <s v="2023-0035"/>
    <x v="52"/>
    <n v="5"/>
    <s v="Wagon"/>
    <n v="143"/>
    <s v=""/>
    <x v="17"/>
    <m/>
    <m/>
    <x v="0"/>
    <x v="0"/>
    <n v="1"/>
    <m/>
    <m/>
    <n v="1"/>
    <n v="0"/>
    <n v="0"/>
    <n v="1"/>
    <x v="1"/>
    <n v="0"/>
    <d v="1899-12-30T00:00:00"/>
    <d v="1899-12-30T00:00:00"/>
    <x v="6"/>
    <m/>
    <m/>
    <m/>
    <d v="2026-03-01T00:00:00"/>
    <d v="2027-02-28T00:00:00"/>
    <n v="801"/>
    <x v="53"/>
    <m/>
    <m/>
    <m/>
    <m/>
    <s v="n.a."/>
    <m/>
    <m/>
    <n v="0"/>
    <n v="3"/>
    <m/>
    <d v="2026-11-28T00:00:00"/>
    <m/>
    <m/>
    <m/>
    <m/>
    <m/>
    <m/>
    <m/>
    <m/>
    <m/>
    <m/>
    <m/>
    <m/>
    <m/>
    <m/>
    <m/>
    <m/>
    <m/>
    <m/>
    <m/>
    <d v="2025-11-01T00:00:00"/>
    <m/>
    <n v="80000"/>
    <m/>
    <m/>
    <s v="Euro"/>
    <n v="19.5"/>
    <m/>
    <m/>
    <m/>
    <m/>
    <n v="19.5"/>
    <m/>
    <m/>
    <m/>
    <m/>
    <m/>
    <m/>
    <m/>
    <m/>
    <m/>
    <m/>
    <m/>
    <m/>
    <m/>
    <m/>
    <m/>
    <m/>
    <m/>
    <m/>
    <m/>
    <m/>
    <m/>
    <m/>
  </r>
  <r>
    <m/>
    <s v="V100049"/>
    <s v="2023-0035"/>
    <x v="52"/>
    <n v="5"/>
    <s v="Wagon"/>
    <n v="144"/>
    <s v=""/>
    <x v="17"/>
    <m/>
    <m/>
    <x v="0"/>
    <x v="0"/>
    <n v="1"/>
    <m/>
    <m/>
    <n v="1"/>
    <n v="0"/>
    <n v="0"/>
    <n v="1"/>
    <x v="1"/>
    <n v="0"/>
    <d v="1899-12-30T00:00:00"/>
    <d v="1899-12-30T00:00:00"/>
    <x v="6"/>
    <m/>
    <m/>
    <m/>
    <d v="2026-03-01T00:00:00"/>
    <d v="2027-02-28T00:00:00"/>
    <n v="801"/>
    <x v="53"/>
    <m/>
    <m/>
    <m/>
    <m/>
    <s v="n.a."/>
    <m/>
    <m/>
    <n v="0"/>
    <n v="3"/>
    <m/>
    <d v="2026-11-28T00:00:00"/>
    <m/>
    <m/>
    <m/>
    <m/>
    <m/>
    <m/>
    <m/>
    <m/>
    <m/>
    <m/>
    <m/>
    <m/>
    <m/>
    <m/>
    <m/>
    <m/>
    <m/>
    <m/>
    <m/>
    <d v="2025-11-01T00:00:00"/>
    <m/>
    <n v="80000"/>
    <m/>
    <m/>
    <s v="Euro"/>
    <n v="19.5"/>
    <m/>
    <m/>
    <m/>
    <m/>
    <n v="19.5"/>
    <m/>
    <m/>
    <m/>
    <m/>
    <m/>
    <m/>
    <m/>
    <m/>
    <m/>
    <m/>
    <m/>
    <m/>
    <m/>
    <m/>
    <m/>
    <m/>
    <m/>
    <m/>
    <m/>
    <m/>
    <m/>
    <m/>
  </r>
  <r>
    <m/>
    <s v="V100049"/>
    <s v="2023-0035"/>
    <x v="52"/>
    <n v="5"/>
    <s v="Wagon"/>
    <n v="145"/>
    <s v=""/>
    <x v="17"/>
    <m/>
    <m/>
    <x v="0"/>
    <x v="0"/>
    <n v="1"/>
    <m/>
    <m/>
    <n v="1"/>
    <n v="0"/>
    <n v="0"/>
    <n v="1"/>
    <x v="1"/>
    <n v="0"/>
    <d v="1899-12-30T00:00:00"/>
    <d v="1899-12-30T00:00:00"/>
    <x v="6"/>
    <m/>
    <m/>
    <m/>
    <d v="2026-03-01T00:00:00"/>
    <d v="2027-02-28T00:00:00"/>
    <n v="801"/>
    <x v="53"/>
    <m/>
    <m/>
    <m/>
    <m/>
    <s v="n.a."/>
    <m/>
    <m/>
    <n v="0"/>
    <n v="3"/>
    <m/>
    <d v="2026-11-28T00:00:00"/>
    <m/>
    <m/>
    <m/>
    <m/>
    <m/>
    <m/>
    <m/>
    <m/>
    <m/>
    <m/>
    <m/>
    <m/>
    <m/>
    <m/>
    <m/>
    <m/>
    <m/>
    <m/>
    <m/>
    <d v="2025-11-01T00:00:00"/>
    <m/>
    <n v="80000"/>
    <m/>
    <m/>
    <s v="Euro"/>
    <n v="19.5"/>
    <m/>
    <m/>
    <m/>
    <m/>
    <n v="19.5"/>
    <m/>
    <m/>
    <m/>
    <m/>
    <m/>
    <m/>
    <m/>
    <m/>
    <m/>
    <m/>
    <m/>
    <m/>
    <m/>
    <m/>
    <m/>
    <m/>
    <m/>
    <m/>
    <m/>
    <m/>
    <m/>
    <m/>
  </r>
  <r>
    <m/>
    <s v="V100049"/>
    <s v="2023-0035"/>
    <x v="52"/>
    <n v="5"/>
    <s v="Wagon"/>
    <n v="146"/>
    <s v=""/>
    <x v="17"/>
    <m/>
    <m/>
    <x v="0"/>
    <x v="0"/>
    <n v="1"/>
    <m/>
    <m/>
    <n v="1"/>
    <n v="0"/>
    <n v="0"/>
    <n v="1"/>
    <x v="1"/>
    <n v="0"/>
    <d v="1899-12-30T00:00:00"/>
    <d v="1899-12-30T00:00:00"/>
    <x v="6"/>
    <m/>
    <m/>
    <m/>
    <d v="2026-03-01T00:00:00"/>
    <d v="2027-02-28T00:00:00"/>
    <n v="801"/>
    <x v="53"/>
    <m/>
    <m/>
    <m/>
    <m/>
    <s v="n.a."/>
    <m/>
    <m/>
    <n v="0"/>
    <n v="3"/>
    <m/>
    <d v="2026-11-28T00:00:00"/>
    <m/>
    <m/>
    <m/>
    <m/>
    <m/>
    <m/>
    <m/>
    <m/>
    <m/>
    <m/>
    <m/>
    <m/>
    <m/>
    <m/>
    <m/>
    <m/>
    <m/>
    <m/>
    <m/>
    <d v="2025-11-01T00:00:00"/>
    <m/>
    <n v="80000"/>
    <m/>
    <m/>
    <s v="Euro"/>
    <n v="19.5"/>
    <m/>
    <m/>
    <m/>
    <m/>
    <n v="19.5"/>
    <m/>
    <m/>
    <m/>
    <m/>
    <m/>
    <m/>
    <m/>
    <m/>
    <m/>
    <m/>
    <m/>
    <m/>
    <m/>
    <m/>
    <m/>
    <m/>
    <m/>
    <m/>
    <m/>
    <m/>
    <m/>
    <m/>
  </r>
  <r>
    <m/>
    <s v="V100049"/>
    <s v="2023-0035"/>
    <x v="52"/>
    <n v="5"/>
    <s v="Wagon"/>
    <n v="147"/>
    <s v=""/>
    <x v="17"/>
    <m/>
    <m/>
    <x v="0"/>
    <x v="0"/>
    <n v="1"/>
    <m/>
    <m/>
    <n v="1"/>
    <n v="0"/>
    <n v="0"/>
    <n v="1"/>
    <x v="1"/>
    <n v="0"/>
    <d v="1899-12-30T00:00:00"/>
    <d v="1899-12-30T00:00:00"/>
    <x v="6"/>
    <m/>
    <m/>
    <m/>
    <d v="2026-03-01T00:00:00"/>
    <d v="2027-02-28T00:00:00"/>
    <n v="801"/>
    <x v="53"/>
    <m/>
    <m/>
    <m/>
    <m/>
    <s v="n.a."/>
    <m/>
    <m/>
    <n v="0"/>
    <n v="3"/>
    <m/>
    <d v="2026-11-28T00:00:00"/>
    <m/>
    <m/>
    <m/>
    <m/>
    <m/>
    <m/>
    <m/>
    <m/>
    <m/>
    <m/>
    <m/>
    <m/>
    <m/>
    <m/>
    <m/>
    <m/>
    <m/>
    <m/>
    <m/>
    <d v="2025-11-01T00:00:00"/>
    <m/>
    <n v="80000"/>
    <m/>
    <m/>
    <s v="Euro"/>
    <n v="19.5"/>
    <m/>
    <m/>
    <m/>
    <m/>
    <n v="19.5"/>
    <m/>
    <m/>
    <m/>
    <m/>
    <m/>
    <m/>
    <m/>
    <m/>
    <m/>
    <m/>
    <m/>
    <m/>
    <m/>
    <m/>
    <m/>
    <m/>
    <m/>
    <m/>
    <m/>
    <m/>
    <m/>
    <m/>
  </r>
  <r>
    <m/>
    <s v="V100049"/>
    <s v="2023-0035"/>
    <x v="52"/>
    <n v="5"/>
    <s v="Wagon"/>
    <n v="148"/>
    <s v=""/>
    <x v="17"/>
    <m/>
    <m/>
    <x v="0"/>
    <x v="0"/>
    <n v="1"/>
    <m/>
    <m/>
    <n v="1"/>
    <n v="0"/>
    <n v="0"/>
    <n v="1"/>
    <x v="1"/>
    <n v="0"/>
    <d v="1899-12-30T00:00:00"/>
    <d v="1899-12-30T00:00:00"/>
    <x v="6"/>
    <m/>
    <m/>
    <m/>
    <d v="2026-03-01T00:00:00"/>
    <d v="2027-02-28T00:00:00"/>
    <n v="801"/>
    <x v="53"/>
    <m/>
    <m/>
    <m/>
    <m/>
    <s v="n.a."/>
    <m/>
    <m/>
    <n v="0"/>
    <n v="3"/>
    <m/>
    <d v="2026-11-28T00:00:00"/>
    <m/>
    <m/>
    <m/>
    <m/>
    <m/>
    <m/>
    <m/>
    <m/>
    <m/>
    <m/>
    <m/>
    <m/>
    <m/>
    <m/>
    <m/>
    <m/>
    <m/>
    <m/>
    <m/>
    <d v="2025-11-01T00:00:00"/>
    <m/>
    <n v="80000"/>
    <m/>
    <m/>
    <s v="Euro"/>
    <n v="19.5"/>
    <m/>
    <m/>
    <m/>
    <m/>
    <n v="19.5"/>
    <m/>
    <m/>
    <m/>
    <m/>
    <m/>
    <m/>
    <m/>
    <m/>
    <m/>
    <m/>
    <m/>
    <m/>
    <m/>
    <m/>
    <m/>
    <m/>
    <m/>
    <m/>
    <m/>
    <m/>
    <m/>
    <m/>
  </r>
  <r>
    <m/>
    <s v="V100049"/>
    <s v="2023-0035"/>
    <x v="52"/>
    <n v="5"/>
    <s v="Wagon"/>
    <n v="149"/>
    <s v=""/>
    <x v="17"/>
    <m/>
    <m/>
    <x v="0"/>
    <x v="0"/>
    <n v="1"/>
    <m/>
    <m/>
    <n v="1"/>
    <n v="0"/>
    <n v="0"/>
    <n v="1"/>
    <x v="1"/>
    <n v="0"/>
    <d v="1899-12-30T00:00:00"/>
    <d v="1899-12-30T00:00:00"/>
    <x v="6"/>
    <m/>
    <m/>
    <m/>
    <d v="2026-03-01T00:00:00"/>
    <d v="2027-02-28T00:00:00"/>
    <n v="801"/>
    <x v="53"/>
    <m/>
    <m/>
    <m/>
    <m/>
    <s v="n.a."/>
    <m/>
    <m/>
    <n v="0"/>
    <n v="3"/>
    <m/>
    <d v="2026-11-28T00:00:00"/>
    <m/>
    <m/>
    <m/>
    <m/>
    <m/>
    <m/>
    <m/>
    <m/>
    <m/>
    <m/>
    <m/>
    <m/>
    <m/>
    <m/>
    <m/>
    <m/>
    <m/>
    <m/>
    <m/>
    <d v="2025-11-01T00:00:00"/>
    <m/>
    <n v="80000"/>
    <m/>
    <m/>
    <s v="Euro"/>
    <n v="19.5"/>
    <m/>
    <m/>
    <m/>
    <m/>
    <n v="19.5"/>
    <m/>
    <m/>
    <m/>
    <m/>
    <m/>
    <m/>
    <m/>
    <m/>
    <m/>
    <m/>
    <m/>
    <m/>
    <m/>
    <m/>
    <m/>
    <m/>
    <m/>
    <m/>
    <m/>
    <m/>
    <m/>
    <m/>
  </r>
  <r>
    <m/>
    <s v="V100049"/>
    <s v="2023-0035"/>
    <x v="52"/>
    <n v="5"/>
    <s v="Wagon"/>
    <n v="150"/>
    <s v=""/>
    <x v="17"/>
    <m/>
    <m/>
    <x v="0"/>
    <x v="0"/>
    <n v="1"/>
    <m/>
    <m/>
    <n v="1"/>
    <n v="0"/>
    <n v="0"/>
    <n v="1"/>
    <x v="1"/>
    <n v="0"/>
    <d v="1899-12-30T00:00:00"/>
    <d v="1899-12-30T00:00:00"/>
    <x v="6"/>
    <m/>
    <m/>
    <m/>
    <d v="2026-03-01T00:00:00"/>
    <d v="2027-02-28T00:00:00"/>
    <n v="801"/>
    <x v="53"/>
    <m/>
    <m/>
    <m/>
    <m/>
    <s v="n.a."/>
    <m/>
    <m/>
    <n v="0"/>
    <n v="3"/>
    <m/>
    <d v="2026-11-28T00:00:00"/>
    <m/>
    <m/>
    <m/>
    <m/>
    <m/>
    <m/>
    <m/>
    <m/>
    <m/>
    <m/>
    <m/>
    <m/>
    <m/>
    <m/>
    <m/>
    <m/>
    <m/>
    <m/>
    <m/>
    <d v="2025-11-01T00:00:00"/>
    <m/>
    <n v="80000"/>
    <m/>
    <m/>
    <s v="Euro"/>
    <n v="19.5"/>
    <m/>
    <m/>
    <m/>
    <m/>
    <n v="19.5"/>
    <m/>
    <m/>
    <m/>
    <m/>
    <m/>
    <m/>
    <m/>
    <m/>
    <m/>
    <m/>
    <m/>
    <m/>
    <m/>
    <m/>
    <m/>
    <m/>
    <m/>
    <m/>
    <m/>
    <m/>
    <m/>
    <m/>
  </r>
  <r>
    <m/>
    <s v="V100049"/>
    <s v="2023-0035"/>
    <x v="52"/>
    <n v="5"/>
    <s v="Wagon"/>
    <n v="151"/>
    <s v=""/>
    <x v="17"/>
    <m/>
    <m/>
    <x v="0"/>
    <x v="0"/>
    <n v="1"/>
    <m/>
    <m/>
    <n v="1"/>
    <n v="0"/>
    <n v="0"/>
    <n v="1"/>
    <x v="1"/>
    <n v="0"/>
    <d v="1899-12-30T00:00:00"/>
    <d v="1899-12-30T00:00:00"/>
    <x v="6"/>
    <m/>
    <m/>
    <m/>
    <d v="2026-03-01T00:00:00"/>
    <d v="2027-02-28T00:00:00"/>
    <n v="801"/>
    <x v="53"/>
    <m/>
    <m/>
    <m/>
    <m/>
    <s v="n.a."/>
    <m/>
    <m/>
    <n v="0"/>
    <n v="3"/>
    <m/>
    <d v="2026-11-28T00:00:00"/>
    <m/>
    <m/>
    <m/>
    <m/>
    <m/>
    <m/>
    <m/>
    <m/>
    <m/>
    <m/>
    <m/>
    <m/>
    <m/>
    <m/>
    <m/>
    <m/>
    <m/>
    <m/>
    <m/>
    <d v="2025-11-01T00:00:00"/>
    <m/>
    <n v="80000"/>
    <m/>
    <m/>
    <s v="Euro"/>
    <n v="19.5"/>
    <m/>
    <m/>
    <m/>
    <m/>
    <n v="19.5"/>
    <m/>
    <m/>
    <m/>
    <m/>
    <m/>
    <m/>
    <m/>
    <m/>
    <m/>
    <m/>
    <m/>
    <m/>
    <m/>
    <m/>
    <m/>
    <m/>
    <m/>
    <m/>
    <m/>
    <m/>
    <m/>
    <m/>
  </r>
  <r>
    <m/>
    <s v="V100049"/>
    <s v="2023-0035"/>
    <x v="52"/>
    <n v="5"/>
    <s v="Wagon"/>
    <n v="152"/>
    <s v=""/>
    <x v="17"/>
    <m/>
    <m/>
    <x v="0"/>
    <x v="0"/>
    <n v="1"/>
    <m/>
    <m/>
    <n v="1"/>
    <n v="0"/>
    <n v="0"/>
    <n v="1"/>
    <x v="1"/>
    <n v="0"/>
    <d v="1899-12-30T00:00:00"/>
    <d v="1899-12-30T00:00:00"/>
    <x v="6"/>
    <m/>
    <m/>
    <m/>
    <d v="2026-03-01T00:00:00"/>
    <d v="2027-02-28T00:00:00"/>
    <n v="801"/>
    <x v="53"/>
    <m/>
    <m/>
    <m/>
    <m/>
    <s v="n.a."/>
    <m/>
    <m/>
    <n v="0"/>
    <n v="3"/>
    <m/>
    <d v="2026-11-28T00:00:00"/>
    <m/>
    <m/>
    <m/>
    <m/>
    <m/>
    <m/>
    <m/>
    <m/>
    <m/>
    <m/>
    <m/>
    <m/>
    <m/>
    <m/>
    <m/>
    <m/>
    <m/>
    <m/>
    <m/>
    <d v="2025-11-01T00:00:00"/>
    <m/>
    <n v="80000"/>
    <m/>
    <m/>
    <s v="Euro"/>
    <n v="19.5"/>
    <m/>
    <m/>
    <m/>
    <m/>
    <n v="19.5"/>
    <m/>
    <m/>
    <m/>
    <m/>
    <m/>
    <m/>
    <m/>
    <m/>
    <m/>
    <m/>
    <m/>
    <m/>
    <m/>
    <m/>
    <m/>
    <m/>
    <m/>
    <m/>
    <m/>
    <m/>
    <m/>
    <m/>
  </r>
  <r>
    <m/>
    <s v="V100049"/>
    <s v="2023-0035"/>
    <x v="52"/>
    <n v="5"/>
    <s v="Wagon"/>
    <n v="153"/>
    <s v=""/>
    <x v="17"/>
    <m/>
    <m/>
    <x v="0"/>
    <x v="0"/>
    <n v="1"/>
    <m/>
    <m/>
    <n v="1"/>
    <n v="0"/>
    <n v="0"/>
    <n v="1"/>
    <x v="1"/>
    <n v="0"/>
    <d v="1899-12-30T00:00:00"/>
    <d v="1899-12-30T00:00:00"/>
    <x v="6"/>
    <m/>
    <m/>
    <m/>
    <d v="2026-03-01T00:00:00"/>
    <d v="2027-02-28T00:00:00"/>
    <n v="801"/>
    <x v="53"/>
    <m/>
    <m/>
    <m/>
    <m/>
    <s v="n.a."/>
    <m/>
    <m/>
    <n v="0"/>
    <n v="3"/>
    <m/>
    <d v="2026-11-28T00:00:00"/>
    <m/>
    <m/>
    <m/>
    <m/>
    <m/>
    <m/>
    <m/>
    <m/>
    <m/>
    <m/>
    <m/>
    <m/>
    <m/>
    <m/>
    <m/>
    <m/>
    <m/>
    <m/>
    <m/>
    <d v="2025-11-01T00:00:00"/>
    <m/>
    <n v="80000"/>
    <m/>
    <m/>
    <s v="Euro"/>
    <n v="19.5"/>
    <m/>
    <m/>
    <m/>
    <m/>
    <n v="19.5"/>
    <m/>
    <m/>
    <m/>
    <m/>
    <m/>
    <m/>
    <m/>
    <m/>
    <m/>
    <m/>
    <m/>
    <m/>
    <m/>
    <m/>
    <m/>
    <m/>
    <m/>
    <m/>
    <m/>
    <m/>
    <m/>
    <m/>
  </r>
  <r>
    <m/>
    <s v="V100049"/>
    <s v="2023-0035"/>
    <x v="52"/>
    <n v="5"/>
    <s v="Wagon"/>
    <n v="154"/>
    <s v=""/>
    <x v="17"/>
    <m/>
    <m/>
    <x v="0"/>
    <x v="0"/>
    <n v="1"/>
    <m/>
    <m/>
    <n v="1"/>
    <n v="0"/>
    <n v="0"/>
    <n v="1"/>
    <x v="1"/>
    <n v="0"/>
    <d v="1899-12-30T00:00:00"/>
    <d v="1899-12-30T00:00:00"/>
    <x v="6"/>
    <m/>
    <m/>
    <m/>
    <d v="2026-03-01T00:00:00"/>
    <d v="2027-02-28T00:00:00"/>
    <n v="801"/>
    <x v="53"/>
    <m/>
    <m/>
    <m/>
    <m/>
    <s v="n.a."/>
    <m/>
    <m/>
    <n v="0"/>
    <n v="3"/>
    <m/>
    <d v="2026-11-28T00:00:00"/>
    <m/>
    <m/>
    <m/>
    <m/>
    <m/>
    <m/>
    <m/>
    <m/>
    <m/>
    <m/>
    <m/>
    <m/>
    <m/>
    <m/>
    <m/>
    <m/>
    <m/>
    <m/>
    <m/>
    <d v="2025-11-01T00:00:00"/>
    <m/>
    <n v="80000"/>
    <m/>
    <m/>
    <s v="Euro"/>
    <n v="19.5"/>
    <m/>
    <m/>
    <m/>
    <m/>
    <n v="19.5"/>
    <m/>
    <m/>
    <m/>
    <m/>
    <m/>
    <m/>
    <m/>
    <m/>
    <m/>
    <m/>
    <m/>
    <m/>
    <m/>
    <m/>
    <m/>
    <m/>
    <m/>
    <m/>
    <m/>
    <m/>
    <m/>
    <m/>
  </r>
  <r>
    <m/>
    <s v="V100049"/>
    <s v="2023-0035"/>
    <x v="52"/>
    <n v="5"/>
    <s v="Wagon"/>
    <n v="155"/>
    <s v=""/>
    <x v="17"/>
    <m/>
    <m/>
    <x v="0"/>
    <x v="0"/>
    <n v="1"/>
    <m/>
    <m/>
    <n v="1"/>
    <n v="0"/>
    <n v="0"/>
    <n v="1"/>
    <x v="1"/>
    <n v="0"/>
    <d v="1899-12-30T00:00:00"/>
    <d v="1899-12-30T00:00:00"/>
    <x v="6"/>
    <m/>
    <m/>
    <m/>
    <d v="2026-03-01T00:00:00"/>
    <d v="2027-02-28T00:00:00"/>
    <n v="801"/>
    <x v="53"/>
    <m/>
    <m/>
    <m/>
    <m/>
    <s v="n.a."/>
    <m/>
    <m/>
    <n v="0"/>
    <n v="3"/>
    <m/>
    <d v="2026-11-28T00:00:00"/>
    <m/>
    <m/>
    <m/>
    <m/>
    <m/>
    <m/>
    <m/>
    <m/>
    <m/>
    <m/>
    <m/>
    <m/>
    <m/>
    <m/>
    <m/>
    <m/>
    <m/>
    <m/>
    <m/>
    <d v="2025-11-01T00:00:00"/>
    <m/>
    <n v="80000"/>
    <m/>
    <m/>
    <s v="Euro"/>
    <n v="19.5"/>
    <m/>
    <m/>
    <m/>
    <m/>
    <n v="19.5"/>
    <m/>
    <m/>
    <m/>
    <m/>
    <m/>
    <m/>
    <m/>
    <m/>
    <m/>
    <m/>
    <m/>
    <m/>
    <m/>
    <m/>
    <m/>
    <m/>
    <m/>
    <m/>
    <m/>
    <m/>
    <m/>
    <m/>
  </r>
  <r>
    <m/>
    <s v="V100049"/>
    <s v="2023-0035"/>
    <x v="52"/>
    <n v="5"/>
    <s v="Wagon"/>
    <n v="156"/>
    <s v=""/>
    <x v="17"/>
    <m/>
    <m/>
    <x v="0"/>
    <x v="0"/>
    <n v="1"/>
    <m/>
    <m/>
    <n v="1"/>
    <n v="0"/>
    <n v="0"/>
    <n v="1"/>
    <x v="1"/>
    <n v="0"/>
    <d v="1899-12-30T00:00:00"/>
    <d v="1899-12-30T00:00:00"/>
    <x v="6"/>
    <m/>
    <m/>
    <m/>
    <d v="2026-03-01T00:00:00"/>
    <d v="2027-02-28T00:00:00"/>
    <n v="801"/>
    <x v="53"/>
    <m/>
    <m/>
    <m/>
    <m/>
    <s v="n.a."/>
    <m/>
    <m/>
    <n v="0"/>
    <n v="3"/>
    <m/>
    <d v="2026-11-28T00:00:00"/>
    <m/>
    <m/>
    <m/>
    <m/>
    <m/>
    <m/>
    <m/>
    <m/>
    <m/>
    <m/>
    <m/>
    <m/>
    <m/>
    <m/>
    <m/>
    <m/>
    <m/>
    <m/>
    <m/>
    <d v="2025-11-01T00:00:00"/>
    <m/>
    <n v="80000"/>
    <m/>
    <m/>
    <s v="Euro"/>
    <n v="19.5"/>
    <m/>
    <m/>
    <m/>
    <m/>
    <n v="19.5"/>
    <m/>
    <m/>
    <m/>
    <m/>
    <m/>
    <m/>
    <m/>
    <m/>
    <m/>
    <m/>
    <m/>
    <m/>
    <m/>
    <m/>
    <m/>
    <m/>
    <m/>
    <m/>
    <m/>
    <m/>
    <m/>
    <m/>
  </r>
  <r>
    <m/>
    <s v="V100049"/>
    <s v="2023-0035"/>
    <x v="52"/>
    <n v="5"/>
    <s v="Wagon"/>
    <n v="157"/>
    <s v=""/>
    <x v="17"/>
    <m/>
    <m/>
    <x v="0"/>
    <x v="0"/>
    <n v="1"/>
    <m/>
    <m/>
    <n v="1"/>
    <n v="0"/>
    <n v="0"/>
    <n v="1"/>
    <x v="1"/>
    <n v="0"/>
    <d v="1899-12-30T00:00:00"/>
    <d v="1899-12-30T00:00:00"/>
    <x v="6"/>
    <m/>
    <m/>
    <m/>
    <d v="2026-03-01T00:00:00"/>
    <d v="2027-02-28T00:00:00"/>
    <n v="801"/>
    <x v="53"/>
    <m/>
    <m/>
    <m/>
    <m/>
    <s v="n.a."/>
    <m/>
    <m/>
    <n v="0"/>
    <n v="3"/>
    <m/>
    <d v="2026-11-28T00:00:00"/>
    <m/>
    <m/>
    <m/>
    <m/>
    <m/>
    <m/>
    <m/>
    <m/>
    <m/>
    <m/>
    <m/>
    <m/>
    <m/>
    <m/>
    <m/>
    <m/>
    <m/>
    <m/>
    <m/>
    <d v="2025-11-01T00:00:00"/>
    <m/>
    <n v="80000"/>
    <m/>
    <m/>
    <s v="Euro"/>
    <n v="19.5"/>
    <m/>
    <m/>
    <m/>
    <m/>
    <n v="19.5"/>
    <m/>
    <m/>
    <m/>
    <m/>
    <m/>
    <m/>
    <m/>
    <m/>
    <m/>
    <m/>
    <m/>
    <m/>
    <m/>
    <m/>
    <m/>
    <m/>
    <m/>
    <m/>
    <m/>
    <m/>
    <m/>
    <m/>
  </r>
  <r>
    <s v="DMO ok/ LOA ok CMI"/>
    <s v="V200051"/>
    <s v="2025-0006"/>
    <x v="53"/>
    <m/>
    <s v="Header"/>
    <m/>
    <m/>
    <x v="18"/>
    <s v="HRV"/>
    <s v="East EU"/>
    <x v="8"/>
    <x v="3"/>
    <n v="20"/>
    <m/>
    <m/>
    <n v="0"/>
    <n v="20"/>
    <n v="0"/>
    <n v="20"/>
    <x v="2"/>
    <m/>
    <m/>
    <m/>
    <x v="3"/>
    <m/>
    <d v="2025-03-28T00:00:00"/>
    <d v="2026-03-27T00:00:00"/>
    <m/>
    <m/>
    <n v="364"/>
    <x v="55"/>
    <m/>
    <m/>
    <m/>
    <m/>
    <s v="n.a."/>
    <m/>
    <m/>
    <n v="0"/>
    <n v="3"/>
    <m/>
    <m/>
    <m/>
    <m/>
    <m/>
    <n v="5"/>
    <m/>
    <n v="0"/>
    <s v="once"/>
    <d v="2026-03-01T00:00:00"/>
    <n v="364"/>
    <s v="C"/>
    <s v="n.a."/>
    <n v="2"/>
    <s v="CHE"/>
    <s v="1 Mths Cash Deposit"/>
    <s v="Y"/>
    <s v="N"/>
    <n v="0"/>
    <n v="0"/>
    <m/>
    <m/>
    <m/>
    <n v="80000"/>
    <m/>
    <m/>
    <s v="Euro"/>
    <n v="36.85"/>
    <n v="-16.85"/>
    <n v="0"/>
    <n v="0"/>
    <n v="-0.5047945205479452"/>
    <n v="20"/>
    <n v="0"/>
    <n v="0"/>
    <n v="0"/>
    <n v="0.06"/>
    <n v="7.35"/>
    <n v="-16.85"/>
    <n v="-9.500000000000002"/>
    <n v="0"/>
    <n v="0"/>
    <n v="0"/>
    <n v="29.5"/>
    <s v="0.00"/>
    <n v="29.5"/>
    <n v="1"/>
    <n v="0"/>
    <n v="29.5"/>
    <n v="0"/>
    <n v="1600000"/>
    <m/>
    <s v="N"/>
    <n v="0"/>
    <n v="145600"/>
  </r>
  <r>
    <m/>
    <s v="V200051"/>
    <s v="2025-0006"/>
    <x v="53"/>
    <n v="1"/>
    <s v="Batch"/>
    <m/>
    <m/>
    <x v="18"/>
    <s v="HRV"/>
    <s v="East EU"/>
    <x v="8"/>
    <x v="3"/>
    <n v="20"/>
    <m/>
    <m/>
    <n v="0"/>
    <n v="20"/>
    <n v="0"/>
    <n v="20"/>
    <x v="2"/>
    <m/>
    <m/>
    <m/>
    <x v="3"/>
    <m/>
    <m/>
    <m/>
    <d v="2025-03-28T00:00:00"/>
    <d v="2026-03-27T00:00:00"/>
    <m/>
    <x v="56"/>
    <m/>
    <m/>
    <m/>
    <m/>
    <s v="n.a."/>
    <m/>
    <m/>
    <n v="0"/>
    <n v="3"/>
    <m/>
    <m/>
    <n v="0"/>
    <m/>
    <m/>
    <m/>
    <m/>
    <m/>
    <m/>
    <m/>
    <m/>
    <s v="C"/>
    <s v="n.a."/>
    <n v="2"/>
    <s v="CHE"/>
    <s v="1 Mths Cash Deposit"/>
    <s v="Y"/>
    <s v="N"/>
    <n v="0"/>
    <n v="0"/>
    <m/>
    <m/>
    <m/>
    <n v="80000"/>
    <n v="0"/>
    <d v="1899-12-30T00:00:00"/>
    <s v="Euro"/>
    <n v="36.85"/>
    <n v="-16.85"/>
    <n v="0"/>
    <n v="0"/>
    <n v="-0.5047945205479452"/>
    <n v="20"/>
    <n v="0"/>
    <n v="0"/>
    <n v="0"/>
    <n v="0.06"/>
    <n v="7.35"/>
    <n v="-16.85"/>
    <n v="-9.500000000000002"/>
    <n v="0"/>
    <n v="0"/>
    <n v="0"/>
    <n v="29.5"/>
    <s v="0.00"/>
    <n v="29.5"/>
    <n v="1"/>
    <n v="0"/>
    <n v="29.5"/>
    <n v="0"/>
    <n v="1600000"/>
    <m/>
    <s v="N"/>
    <n v="0"/>
    <n v="145600"/>
  </r>
  <r>
    <m/>
    <s v="V200051"/>
    <s v="2025-0006"/>
    <x v="53"/>
    <n v="1"/>
    <s v="Wagon"/>
    <n v="1"/>
    <s v="33 80 4960 184-6"/>
    <x v="18"/>
    <m/>
    <m/>
    <x v="8"/>
    <x v="3"/>
    <n v="1"/>
    <m/>
    <m/>
    <m/>
    <n v="1"/>
    <m/>
    <n v="1"/>
    <x v="1"/>
    <n v="0"/>
    <d v="1899-12-30T00:00:00"/>
    <d v="1899-12-30T00:00:00"/>
    <x v="3"/>
    <m/>
    <m/>
    <m/>
    <d v="2025-03-28T00:00:00"/>
    <d v="2027-03-27T00:00:00"/>
    <n v="364"/>
    <x v="55"/>
    <m/>
    <m/>
    <m/>
    <m/>
    <s v="n.a."/>
    <d v="1899-12-30T00:00:00"/>
    <d v="1899-12-30T00:00:00"/>
    <n v="0"/>
    <n v="3"/>
    <m/>
    <d v="2025-12-27T00:00:00"/>
    <m/>
    <m/>
    <m/>
    <m/>
    <m/>
    <m/>
    <m/>
    <m/>
    <m/>
    <m/>
    <m/>
    <m/>
    <m/>
    <m/>
    <m/>
    <m/>
    <m/>
    <m/>
    <m/>
    <d v="2025-10-27T00:00:00"/>
    <m/>
    <n v="80000"/>
    <m/>
    <m/>
    <s v="Euro"/>
    <n v="36.85"/>
    <m/>
    <m/>
    <m/>
    <m/>
    <n v="20.18"/>
    <m/>
    <m/>
    <m/>
    <m/>
    <m/>
    <m/>
    <m/>
    <m/>
    <m/>
    <m/>
    <m/>
    <m/>
    <m/>
    <m/>
    <m/>
    <m/>
    <m/>
    <m/>
    <m/>
    <m/>
    <m/>
    <m/>
  </r>
  <r>
    <m/>
    <s v="V200051"/>
    <s v="2025-0006"/>
    <x v="53"/>
    <n v="1"/>
    <s v="Wagon"/>
    <n v="2"/>
    <s v="35 80 4950 110-1"/>
    <x v="18"/>
    <m/>
    <m/>
    <x v="8"/>
    <x v="3"/>
    <n v="1"/>
    <m/>
    <m/>
    <m/>
    <n v="1"/>
    <m/>
    <n v="1"/>
    <x v="1"/>
    <n v="0"/>
    <d v="1899-12-30T00:00:00"/>
    <d v="1899-12-30T00:00:00"/>
    <x v="3"/>
    <m/>
    <m/>
    <m/>
    <d v="2025-03-28T00:00:00"/>
    <d v="2027-03-27T00:00:00"/>
    <n v="364"/>
    <x v="55"/>
    <m/>
    <m/>
    <m/>
    <m/>
    <s v="n.a."/>
    <d v="1899-12-30T00:00:00"/>
    <d v="1899-12-30T00:00:00"/>
    <n v="0"/>
    <n v="3"/>
    <m/>
    <d v="2025-12-27T00:00:00"/>
    <m/>
    <m/>
    <m/>
    <m/>
    <m/>
    <m/>
    <m/>
    <m/>
    <m/>
    <m/>
    <m/>
    <m/>
    <m/>
    <m/>
    <m/>
    <m/>
    <m/>
    <m/>
    <m/>
    <d v="2025-10-27T00:00:00"/>
    <m/>
    <n v="80000"/>
    <m/>
    <m/>
    <s v="Euro"/>
    <n v="36.85"/>
    <m/>
    <m/>
    <m/>
    <m/>
    <n v="20.18"/>
    <m/>
    <m/>
    <m/>
    <m/>
    <m/>
    <m/>
    <m/>
    <m/>
    <m/>
    <m/>
    <m/>
    <m/>
    <m/>
    <m/>
    <m/>
    <m/>
    <m/>
    <m/>
    <m/>
    <m/>
    <m/>
    <m/>
  </r>
  <r>
    <m/>
    <s v="V200051"/>
    <s v="2025-0006"/>
    <x v="53"/>
    <n v="1"/>
    <s v="Wagon"/>
    <n v="3"/>
    <s v="35 80 4950 111-9"/>
    <x v="18"/>
    <m/>
    <m/>
    <x v="8"/>
    <x v="3"/>
    <n v="1"/>
    <m/>
    <m/>
    <m/>
    <n v="1"/>
    <m/>
    <n v="1"/>
    <x v="1"/>
    <n v="0"/>
    <d v="1899-12-30T00:00:00"/>
    <d v="1899-12-30T00:00:00"/>
    <x v="3"/>
    <m/>
    <m/>
    <m/>
    <d v="2025-03-28T00:00:00"/>
    <d v="2027-03-27T00:00:00"/>
    <n v="364"/>
    <x v="55"/>
    <m/>
    <m/>
    <m/>
    <m/>
    <s v="n.a."/>
    <d v="1899-12-30T00:00:00"/>
    <d v="1899-12-30T00:00:00"/>
    <n v="0"/>
    <n v="3"/>
    <m/>
    <d v="2025-12-27T00:00:00"/>
    <m/>
    <m/>
    <m/>
    <m/>
    <m/>
    <m/>
    <m/>
    <m/>
    <m/>
    <m/>
    <m/>
    <m/>
    <m/>
    <m/>
    <m/>
    <m/>
    <m/>
    <m/>
    <m/>
    <d v="2025-10-27T00:00:00"/>
    <m/>
    <n v="80000"/>
    <m/>
    <m/>
    <s v="Euro"/>
    <n v="36.85"/>
    <m/>
    <m/>
    <m/>
    <m/>
    <n v="20.18"/>
    <m/>
    <m/>
    <m/>
    <m/>
    <m/>
    <m/>
    <m/>
    <m/>
    <m/>
    <m/>
    <m/>
    <m/>
    <m/>
    <m/>
    <m/>
    <m/>
    <m/>
    <m/>
    <m/>
    <m/>
    <m/>
    <m/>
  </r>
  <r>
    <m/>
    <s v="V200051"/>
    <s v="2025-0006"/>
    <x v="53"/>
    <n v="1"/>
    <s v="Wagon"/>
    <n v="4"/>
    <s v="35 80 4950 116-8"/>
    <x v="18"/>
    <m/>
    <m/>
    <x v="8"/>
    <x v="3"/>
    <n v="1"/>
    <m/>
    <m/>
    <m/>
    <n v="1"/>
    <m/>
    <n v="1"/>
    <x v="1"/>
    <n v="0"/>
    <d v="1899-12-30T00:00:00"/>
    <d v="1899-12-30T00:00:00"/>
    <x v="3"/>
    <m/>
    <m/>
    <m/>
    <d v="2025-03-28T00:00:00"/>
    <d v="2027-03-27T00:00:00"/>
    <n v="364"/>
    <x v="55"/>
    <m/>
    <m/>
    <m/>
    <m/>
    <s v="n.a."/>
    <d v="1899-12-30T00:00:00"/>
    <d v="1899-12-30T00:00:00"/>
    <n v="0"/>
    <n v="3"/>
    <m/>
    <d v="2025-12-27T00:00:00"/>
    <m/>
    <m/>
    <m/>
    <m/>
    <m/>
    <m/>
    <m/>
    <m/>
    <m/>
    <m/>
    <m/>
    <m/>
    <m/>
    <m/>
    <m/>
    <m/>
    <m/>
    <m/>
    <m/>
    <d v="2025-10-27T00:00:00"/>
    <m/>
    <n v="80000"/>
    <m/>
    <m/>
    <s v="Euro"/>
    <n v="36.85"/>
    <m/>
    <m/>
    <m/>
    <m/>
    <n v="20.18"/>
    <m/>
    <m/>
    <m/>
    <m/>
    <m/>
    <m/>
    <m/>
    <m/>
    <m/>
    <m/>
    <m/>
    <m/>
    <m/>
    <m/>
    <m/>
    <m/>
    <m/>
    <m/>
    <m/>
    <m/>
    <m/>
    <m/>
  </r>
  <r>
    <m/>
    <s v="V200051"/>
    <s v="2025-0006"/>
    <x v="53"/>
    <n v="1"/>
    <s v="Wagon"/>
    <n v="5"/>
    <s v="35 80 4950 120-0"/>
    <x v="18"/>
    <m/>
    <m/>
    <x v="8"/>
    <x v="3"/>
    <n v="1"/>
    <m/>
    <m/>
    <m/>
    <n v="1"/>
    <m/>
    <n v="1"/>
    <x v="1"/>
    <n v="0"/>
    <d v="1899-12-30T00:00:00"/>
    <d v="1899-12-30T00:00:00"/>
    <x v="3"/>
    <m/>
    <m/>
    <m/>
    <d v="2025-03-28T00:00:00"/>
    <d v="2027-03-27T00:00:00"/>
    <n v="364"/>
    <x v="55"/>
    <m/>
    <m/>
    <m/>
    <m/>
    <s v="n.a."/>
    <d v="1899-12-30T00:00:00"/>
    <d v="1899-12-30T00:00:00"/>
    <n v="0"/>
    <n v="3"/>
    <m/>
    <d v="2025-12-27T00:00:00"/>
    <m/>
    <m/>
    <m/>
    <m/>
    <m/>
    <m/>
    <m/>
    <m/>
    <m/>
    <m/>
    <m/>
    <m/>
    <m/>
    <m/>
    <m/>
    <m/>
    <m/>
    <m/>
    <m/>
    <d v="2025-10-27T00:00:00"/>
    <m/>
    <n v="80000"/>
    <m/>
    <m/>
    <s v="Euro"/>
    <n v="36.85"/>
    <m/>
    <m/>
    <m/>
    <m/>
    <n v="20.18"/>
    <m/>
    <m/>
    <m/>
    <m/>
    <m/>
    <m/>
    <m/>
    <m/>
    <m/>
    <m/>
    <m/>
    <m/>
    <m/>
    <m/>
    <m/>
    <m/>
    <m/>
    <m/>
    <m/>
    <m/>
    <m/>
    <m/>
  </r>
  <r>
    <m/>
    <s v="V200051"/>
    <s v="2025-0006"/>
    <x v="53"/>
    <n v="1"/>
    <s v="Wagon"/>
    <n v="6"/>
    <s v="35 80 4950 121-8"/>
    <x v="18"/>
    <m/>
    <m/>
    <x v="8"/>
    <x v="3"/>
    <n v="1"/>
    <m/>
    <m/>
    <m/>
    <n v="1"/>
    <m/>
    <n v="1"/>
    <x v="1"/>
    <n v="0"/>
    <d v="1899-12-30T00:00:00"/>
    <d v="1899-12-30T00:00:00"/>
    <x v="3"/>
    <m/>
    <m/>
    <m/>
    <d v="2025-03-28T00:00:00"/>
    <d v="2027-03-27T00:00:00"/>
    <n v="364"/>
    <x v="55"/>
    <m/>
    <m/>
    <m/>
    <m/>
    <s v="n.a."/>
    <d v="1899-12-30T00:00:00"/>
    <d v="1899-12-30T00:00:00"/>
    <n v="0"/>
    <n v="3"/>
    <m/>
    <d v="2025-12-27T00:00:00"/>
    <m/>
    <m/>
    <m/>
    <m/>
    <m/>
    <m/>
    <m/>
    <m/>
    <m/>
    <m/>
    <m/>
    <m/>
    <m/>
    <m/>
    <m/>
    <m/>
    <m/>
    <m/>
    <m/>
    <d v="2025-10-27T00:00:00"/>
    <m/>
    <n v="80000"/>
    <m/>
    <m/>
    <s v="Euro"/>
    <n v="36.85"/>
    <m/>
    <m/>
    <m/>
    <m/>
    <n v="20.18"/>
    <m/>
    <m/>
    <m/>
    <m/>
    <m/>
    <m/>
    <m/>
    <m/>
    <m/>
    <m/>
    <m/>
    <m/>
    <m/>
    <m/>
    <m/>
    <m/>
    <m/>
    <m/>
    <m/>
    <m/>
    <m/>
    <m/>
  </r>
  <r>
    <m/>
    <s v="V200051"/>
    <s v="2025-0006"/>
    <x v="53"/>
    <n v="1"/>
    <s v="Wagon"/>
    <n v="7"/>
    <s v="37 80 4980 264-8"/>
    <x v="18"/>
    <m/>
    <m/>
    <x v="8"/>
    <x v="3"/>
    <n v="1"/>
    <m/>
    <m/>
    <m/>
    <n v="1"/>
    <m/>
    <n v="1"/>
    <x v="1"/>
    <n v="0"/>
    <d v="1899-12-30T00:00:00"/>
    <d v="1899-12-30T00:00:00"/>
    <x v="3"/>
    <m/>
    <m/>
    <m/>
    <d v="2025-03-28T00:00:00"/>
    <d v="2027-03-27T00:00:00"/>
    <n v="364"/>
    <x v="55"/>
    <m/>
    <m/>
    <m/>
    <m/>
    <s v="n.a."/>
    <d v="1899-12-30T00:00:00"/>
    <d v="1899-12-30T00:00:00"/>
    <n v="0"/>
    <n v="3"/>
    <m/>
    <d v="2025-12-27T00:00:00"/>
    <m/>
    <m/>
    <m/>
    <m/>
    <m/>
    <m/>
    <m/>
    <m/>
    <m/>
    <m/>
    <m/>
    <m/>
    <m/>
    <m/>
    <m/>
    <m/>
    <m/>
    <m/>
    <m/>
    <d v="2025-10-27T00:00:00"/>
    <m/>
    <n v="80000"/>
    <m/>
    <m/>
    <s v="Euro"/>
    <n v="36.85"/>
    <m/>
    <m/>
    <m/>
    <m/>
    <n v="20.18"/>
    <m/>
    <m/>
    <m/>
    <m/>
    <m/>
    <m/>
    <m/>
    <m/>
    <m/>
    <m/>
    <m/>
    <m/>
    <m/>
    <m/>
    <m/>
    <m/>
    <m/>
    <m/>
    <m/>
    <m/>
    <m/>
    <m/>
  </r>
  <r>
    <m/>
    <s v="V200051"/>
    <s v="2025-0006"/>
    <x v="53"/>
    <n v="1"/>
    <s v="Wagon"/>
    <n v="8"/>
    <s v="37 80 4980 269-7"/>
    <x v="18"/>
    <m/>
    <m/>
    <x v="8"/>
    <x v="3"/>
    <n v="1"/>
    <m/>
    <m/>
    <m/>
    <n v="1"/>
    <m/>
    <n v="1"/>
    <x v="1"/>
    <n v="0"/>
    <d v="1899-12-30T00:00:00"/>
    <d v="1899-12-30T00:00:00"/>
    <x v="3"/>
    <m/>
    <m/>
    <m/>
    <d v="2025-03-28T00:00:00"/>
    <d v="2027-03-27T00:00:00"/>
    <n v="364"/>
    <x v="55"/>
    <m/>
    <m/>
    <m/>
    <m/>
    <s v="n.a."/>
    <d v="1899-12-30T00:00:00"/>
    <d v="1899-12-30T00:00:00"/>
    <n v="0"/>
    <n v="3"/>
    <m/>
    <d v="2025-12-27T00:00:00"/>
    <m/>
    <m/>
    <m/>
    <m/>
    <m/>
    <m/>
    <m/>
    <m/>
    <m/>
    <m/>
    <m/>
    <m/>
    <m/>
    <m/>
    <m/>
    <m/>
    <m/>
    <m/>
    <m/>
    <d v="2025-10-27T00:00:00"/>
    <m/>
    <n v="80000"/>
    <m/>
    <m/>
    <s v="Euro"/>
    <n v="36.85"/>
    <m/>
    <m/>
    <m/>
    <m/>
    <n v="20.18"/>
    <m/>
    <m/>
    <m/>
    <m/>
    <m/>
    <m/>
    <m/>
    <m/>
    <m/>
    <m/>
    <m/>
    <m/>
    <m/>
    <m/>
    <m/>
    <m/>
    <m/>
    <m/>
    <m/>
    <m/>
    <m/>
    <m/>
  </r>
  <r>
    <m/>
    <s v="V200051"/>
    <s v="2025-0006"/>
    <x v="53"/>
    <n v="1"/>
    <s v="Wagon"/>
    <n v="9"/>
    <s v="37 80 4980 617-7"/>
    <x v="18"/>
    <m/>
    <m/>
    <x v="8"/>
    <x v="3"/>
    <n v="1"/>
    <m/>
    <m/>
    <m/>
    <n v="1"/>
    <m/>
    <n v="1"/>
    <x v="1"/>
    <n v="0"/>
    <d v="1899-12-30T00:00:00"/>
    <d v="1899-12-30T00:00:00"/>
    <x v="3"/>
    <m/>
    <m/>
    <m/>
    <d v="2025-03-28T00:00:00"/>
    <d v="2027-03-27T00:00:00"/>
    <n v="364"/>
    <x v="55"/>
    <m/>
    <m/>
    <m/>
    <m/>
    <s v="n.a."/>
    <d v="1899-12-30T00:00:00"/>
    <d v="1899-12-30T00:00:00"/>
    <n v="0"/>
    <n v="3"/>
    <m/>
    <d v="2025-12-27T00:00:00"/>
    <m/>
    <m/>
    <m/>
    <m/>
    <m/>
    <m/>
    <m/>
    <m/>
    <m/>
    <m/>
    <m/>
    <m/>
    <m/>
    <m/>
    <m/>
    <m/>
    <m/>
    <m/>
    <m/>
    <d v="2025-10-27T00:00:00"/>
    <m/>
    <n v="80000"/>
    <m/>
    <m/>
    <s v="Euro"/>
    <n v="36.85"/>
    <m/>
    <m/>
    <m/>
    <m/>
    <n v="20.18"/>
    <m/>
    <m/>
    <m/>
    <m/>
    <m/>
    <m/>
    <m/>
    <m/>
    <m/>
    <m/>
    <m/>
    <m/>
    <m/>
    <m/>
    <m/>
    <m/>
    <m/>
    <m/>
    <m/>
    <m/>
    <m/>
    <m/>
  </r>
  <r>
    <m/>
    <s v="V200051"/>
    <s v="2025-0006"/>
    <x v="53"/>
    <n v="1"/>
    <s v="Wagon"/>
    <n v="10"/>
    <s v="37 80 4980 632-6"/>
    <x v="18"/>
    <m/>
    <m/>
    <x v="8"/>
    <x v="3"/>
    <n v="1"/>
    <m/>
    <m/>
    <m/>
    <n v="1"/>
    <m/>
    <n v="1"/>
    <x v="1"/>
    <n v="0"/>
    <d v="1899-12-30T00:00:00"/>
    <d v="1899-12-30T00:00:00"/>
    <x v="3"/>
    <m/>
    <m/>
    <m/>
    <d v="2025-03-28T00:00:00"/>
    <d v="2027-03-27T00:00:00"/>
    <n v="364"/>
    <x v="55"/>
    <m/>
    <m/>
    <m/>
    <m/>
    <s v="n.a."/>
    <d v="1899-12-30T00:00:00"/>
    <d v="1899-12-30T00:00:00"/>
    <n v="0"/>
    <n v="3"/>
    <m/>
    <d v="2025-12-27T00:00:00"/>
    <m/>
    <m/>
    <m/>
    <m/>
    <m/>
    <m/>
    <m/>
    <m/>
    <m/>
    <m/>
    <m/>
    <m/>
    <m/>
    <m/>
    <m/>
    <m/>
    <m/>
    <m/>
    <m/>
    <d v="2025-10-27T00:00:00"/>
    <m/>
    <n v="80000"/>
    <m/>
    <m/>
    <s v="Euro"/>
    <n v="36.85"/>
    <m/>
    <m/>
    <m/>
    <m/>
    <n v="20.18"/>
    <m/>
    <m/>
    <m/>
    <m/>
    <m/>
    <m/>
    <m/>
    <m/>
    <m/>
    <m/>
    <m/>
    <m/>
    <m/>
    <m/>
    <m/>
    <m/>
    <m/>
    <m/>
    <m/>
    <m/>
    <m/>
    <m/>
  </r>
  <r>
    <m/>
    <s v="V200051"/>
    <s v="2025-0006"/>
    <x v="53"/>
    <n v="1"/>
    <s v="Wagon"/>
    <n v="11"/>
    <s v="37 80 4980 639-1"/>
    <x v="18"/>
    <m/>
    <m/>
    <x v="8"/>
    <x v="3"/>
    <n v="1"/>
    <m/>
    <m/>
    <m/>
    <n v="1"/>
    <m/>
    <n v="1"/>
    <x v="1"/>
    <n v="0"/>
    <d v="1899-12-30T00:00:00"/>
    <d v="1899-12-30T00:00:00"/>
    <x v="3"/>
    <m/>
    <m/>
    <m/>
    <d v="2025-03-28T00:00:00"/>
    <d v="2027-03-27T00:00:00"/>
    <n v="364"/>
    <x v="55"/>
    <m/>
    <m/>
    <m/>
    <m/>
    <s v="n.a."/>
    <d v="1899-12-30T00:00:00"/>
    <d v="1899-12-30T00:00:00"/>
    <n v="0"/>
    <n v="3"/>
    <m/>
    <d v="2025-12-27T00:00:00"/>
    <m/>
    <m/>
    <m/>
    <m/>
    <m/>
    <m/>
    <m/>
    <m/>
    <m/>
    <m/>
    <m/>
    <m/>
    <m/>
    <m/>
    <m/>
    <m/>
    <m/>
    <m/>
    <m/>
    <d v="2025-10-27T00:00:00"/>
    <m/>
    <n v="80000"/>
    <m/>
    <m/>
    <s v="Euro"/>
    <n v="36.85"/>
    <m/>
    <m/>
    <m/>
    <m/>
    <n v="20.18"/>
    <m/>
    <m/>
    <m/>
    <m/>
    <m/>
    <m/>
    <m/>
    <m/>
    <m/>
    <m/>
    <m/>
    <m/>
    <m/>
    <m/>
    <m/>
    <m/>
    <m/>
    <m/>
    <m/>
    <m/>
    <m/>
    <m/>
  </r>
  <r>
    <m/>
    <s v="V200051"/>
    <s v="2025-0006"/>
    <x v="53"/>
    <n v="1"/>
    <s v="Wagon"/>
    <n v="12"/>
    <s v="37 80 4980 646-6"/>
    <x v="18"/>
    <m/>
    <m/>
    <x v="8"/>
    <x v="3"/>
    <n v="1"/>
    <m/>
    <m/>
    <m/>
    <n v="1"/>
    <m/>
    <n v="1"/>
    <x v="1"/>
    <n v="0"/>
    <d v="1899-12-30T00:00:00"/>
    <d v="1899-12-30T00:00:00"/>
    <x v="3"/>
    <m/>
    <m/>
    <m/>
    <d v="2025-03-28T00:00:00"/>
    <d v="2027-03-27T00:00:00"/>
    <n v="364"/>
    <x v="55"/>
    <m/>
    <m/>
    <m/>
    <m/>
    <s v="n.a."/>
    <d v="1899-12-30T00:00:00"/>
    <d v="1899-12-30T00:00:00"/>
    <n v="0"/>
    <n v="3"/>
    <m/>
    <d v="2025-12-27T00:00:00"/>
    <m/>
    <m/>
    <m/>
    <m/>
    <m/>
    <m/>
    <m/>
    <m/>
    <m/>
    <m/>
    <m/>
    <m/>
    <m/>
    <m/>
    <m/>
    <m/>
    <m/>
    <m/>
    <m/>
    <d v="2025-10-27T00:00:00"/>
    <m/>
    <n v="80000"/>
    <m/>
    <m/>
    <s v="Euro"/>
    <n v="36.85"/>
    <m/>
    <m/>
    <m/>
    <m/>
    <n v="20.18"/>
    <m/>
    <m/>
    <m/>
    <m/>
    <m/>
    <m/>
    <m/>
    <m/>
    <m/>
    <m/>
    <m/>
    <m/>
    <m/>
    <m/>
    <m/>
    <m/>
    <m/>
    <m/>
    <m/>
    <m/>
    <m/>
    <m/>
  </r>
  <r>
    <m/>
    <s v="V200051"/>
    <s v="2025-0006"/>
    <x v="53"/>
    <n v="1"/>
    <s v="Wagon"/>
    <n v="13"/>
    <s v="37 80 4980 695-3"/>
    <x v="18"/>
    <m/>
    <m/>
    <x v="8"/>
    <x v="3"/>
    <n v="1"/>
    <m/>
    <m/>
    <m/>
    <n v="1"/>
    <m/>
    <n v="1"/>
    <x v="1"/>
    <n v="0"/>
    <d v="1899-12-30T00:00:00"/>
    <d v="1899-12-30T00:00:00"/>
    <x v="3"/>
    <m/>
    <m/>
    <m/>
    <d v="2025-03-28T00:00:00"/>
    <d v="2027-03-27T00:00:00"/>
    <n v="364"/>
    <x v="55"/>
    <m/>
    <m/>
    <m/>
    <m/>
    <s v="n.a."/>
    <d v="1899-12-30T00:00:00"/>
    <d v="1899-12-30T00:00:00"/>
    <n v="0"/>
    <n v="3"/>
    <m/>
    <d v="2025-12-27T00:00:00"/>
    <m/>
    <m/>
    <m/>
    <m/>
    <m/>
    <m/>
    <m/>
    <m/>
    <m/>
    <m/>
    <m/>
    <m/>
    <m/>
    <m/>
    <m/>
    <m/>
    <m/>
    <m/>
    <m/>
    <d v="2025-10-27T00:00:00"/>
    <m/>
    <n v="80000"/>
    <m/>
    <m/>
    <s v="Euro"/>
    <n v="36.85"/>
    <m/>
    <m/>
    <m/>
    <m/>
    <n v="20.18"/>
    <m/>
    <m/>
    <m/>
    <m/>
    <m/>
    <m/>
    <m/>
    <m/>
    <m/>
    <m/>
    <m/>
    <m/>
    <m/>
    <m/>
    <m/>
    <m/>
    <m/>
    <m/>
    <m/>
    <m/>
    <m/>
    <m/>
  </r>
  <r>
    <m/>
    <s v="V200051"/>
    <s v="2025-0006"/>
    <x v="53"/>
    <n v="1"/>
    <s v="Wagon"/>
    <n v="14"/>
    <s v="37 80 4980 784-5"/>
    <x v="18"/>
    <m/>
    <m/>
    <x v="8"/>
    <x v="3"/>
    <n v="1"/>
    <m/>
    <m/>
    <m/>
    <n v="1"/>
    <m/>
    <n v="1"/>
    <x v="1"/>
    <n v="0"/>
    <d v="1899-12-30T00:00:00"/>
    <d v="1899-12-30T00:00:00"/>
    <x v="3"/>
    <m/>
    <m/>
    <m/>
    <d v="2025-03-28T00:00:00"/>
    <d v="2027-03-27T00:00:00"/>
    <n v="364"/>
    <x v="55"/>
    <m/>
    <m/>
    <m/>
    <m/>
    <s v="n.a."/>
    <d v="1899-12-30T00:00:00"/>
    <d v="1899-12-30T00:00:00"/>
    <n v="0"/>
    <n v="3"/>
    <m/>
    <d v="2025-12-27T00:00:00"/>
    <m/>
    <m/>
    <m/>
    <m/>
    <m/>
    <m/>
    <m/>
    <m/>
    <m/>
    <m/>
    <m/>
    <m/>
    <m/>
    <m/>
    <m/>
    <m/>
    <m/>
    <m/>
    <m/>
    <d v="2025-10-27T00:00:00"/>
    <m/>
    <n v="80000"/>
    <m/>
    <m/>
    <s v="Euro"/>
    <n v="36.85"/>
    <m/>
    <m/>
    <m/>
    <m/>
    <n v="20.18"/>
    <m/>
    <m/>
    <m/>
    <m/>
    <m/>
    <m/>
    <m/>
    <m/>
    <m/>
    <m/>
    <m/>
    <m/>
    <m/>
    <m/>
    <m/>
    <m/>
    <m/>
    <m/>
    <m/>
    <m/>
    <m/>
    <m/>
  </r>
  <r>
    <m/>
    <s v="V200051"/>
    <s v="2025-0006"/>
    <x v="53"/>
    <n v="1"/>
    <s v="Wagon"/>
    <n v="15"/>
    <s v="37 80 4980 797-7"/>
    <x v="18"/>
    <m/>
    <m/>
    <x v="8"/>
    <x v="3"/>
    <n v="1"/>
    <m/>
    <m/>
    <m/>
    <n v="1"/>
    <m/>
    <n v="1"/>
    <x v="1"/>
    <n v="0"/>
    <d v="1899-12-30T00:00:00"/>
    <d v="1899-12-30T00:00:00"/>
    <x v="3"/>
    <m/>
    <m/>
    <m/>
    <d v="2025-03-28T00:00:00"/>
    <d v="2027-03-27T00:00:00"/>
    <n v="364"/>
    <x v="55"/>
    <m/>
    <m/>
    <m/>
    <m/>
    <s v="n.a."/>
    <d v="1899-12-30T00:00:00"/>
    <d v="1899-12-30T00:00:00"/>
    <n v="0"/>
    <n v="3"/>
    <m/>
    <d v="2025-12-27T00:00:00"/>
    <m/>
    <m/>
    <m/>
    <m/>
    <m/>
    <m/>
    <m/>
    <m/>
    <m/>
    <m/>
    <m/>
    <m/>
    <m/>
    <m/>
    <m/>
    <m/>
    <m/>
    <m/>
    <m/>
    <d v="2025-10-27T00:00:00"/>
    <m/>
    <n v="80000"/>
    <m/>
    <m/>
    <s v="Euro"/>
    <n v="36.85"/>
    <m/>
    <m/>
    <m/>
    <m/>
    <n v="20.18"/>
    <m/>
    <m/>
    <m/>
    <m/>
    <m/>
    <m/>
    <m/>
    <m/>
    <m/>
    <m/>
    <m/>
    <m/>
    <m/>
    <m/>
    <m/>
    <m/>
    <m/>
    <m/>
    <m/>
    <m/>
    <m/>
    <m/>
  </r>
  <r>
    <m/>
    <s v="V200051"/>
    <s v="2025-0006"/>
    <x v="53"/>
    <n v="1"/>
    <s v="Wagon"/>
    <n v="16"/>
    <s v="37 80 4980 798-5"/>
    <x v="18"/>
    <m/>
    <m/>
    <x v="8"/>
    <x v="3"/>
    <n v="1"/>
    <m/>
    <m/>
    <m/>
    <n v="1"/>
    <m/>
    <n v="1"/>
    <x v="1"/>
    <n v="0"/>
    <d v="1899-12-30T00:00:00"/>
    <d v="1899-12-30T00:00:00"/>
    <x v="3"/>
    <m/>
    <m/>
    <m/>
    <d v="2025-03-28T00:00:00"/>
    <d v="2027-03-27T00:00:00"/>
    <n v="364"/>
    <x v="55"/>
    <m/>
    <m/>
    <m/>
    <m/>
    <s v="n.a."/>
    <d v="1899-12-30T00:00:00"/>
    <d v="1899-12-30T00:00:00"/>
    <n v="0"/>
    <n v="3"/>
    <m/>
    <d v="2025-12-27T00:00:00"/>
    <m/>
    <m/>
    <m/>
    <m/>
    <m/>
    <m/>
    <m/>
    <m/>
    <m/>
    <m/>
    <m/>
    <m/>
    <m/>
    <m/>
    <m/>
    <m/>
    <m/>
    <m/>
    <m/>
    <d v="2025-10-27T00:00:00"/>
    <m/>
    <n v="80000"/>
    <m/>
    <m/>
    <s v="Euro"/>
    <n v="36.85"/>
    <m/>
    <m/>
    <m/>
    <m/>
    <n v="20.18"/>
    <m/>
    <m/>
    <m/>
    <m/>
    <m/>
    <m/>
    <m/>
    <m/>
    <m/>
    <m/>
    <m/>
    <m/>
    <m/>
    <m/>
    <m/>
    <m/>
    <m/>
    <m/>
    <m/>
    <m/>
    <m/>
    <m/>
  </r>
  <r>
    <m/>
    <s v="V200051"/>
    <s v="2025-0006"/>
    <x v="53"/>
    <n v="1"/>
    <s v="Wagon"/>
    <n v="17"/>
    <s v="37 80 4980 822-3"/>
    <x v="18"/>
    <m/>
    <m/>
    <x v="8"/>
    <x v="3"/>
    <n v="1"/>
    <m/>
    <m/>
    <m/>
    <n v="1"/>
    <m/>
    <n v="1"/>
    <x v="1"/>
    <n v="0"/>
    <d v="1899-12-30T00:00:00"/>
    <d v="1899-12-30T00:00:00"/>
    <x v="3"/>
    <m/>
    <m/>
    <m/>
    <d v="2025-03-28T00:00:00"/>
    <d v="2027-03-27T00:00:00"/>
    <n v="364"/>
    <x v="55"/>
    <m/>
    <m/>
    <m/>
    <m/>
    <s v="n.a."/>
    <d v="1899-12-30T00:00:00"/>
    <d v="1899-12-30T00:00:00"/>
    <n v="0"/>
    <n v="3"/>
    <m/>
    <d v="2025-12-27T00:00:00"/>
    <m/>
    <m/>
    <m/>
    <m/>
    <m/>
    <m/>
    <m/>
    <m/>
    <m/>
    <m/>
    <m/>
    <m/>
    <m/>
    <m/>
    <m/>
    <m/>
    <m/>
    <m/>
    <m/>
    <d v="2025-10-27T00:00:00"/>
    <m/>
    <n v="80000"/>
    <m/>
    <m/>
    <s v="Euro"/>
    <n v="36.85"/>
    <m/>
    <m/>
    <m/>
    <m/>
    <n v="20.18"/>
    <m/>
    <m/>
    <m/>
    <m/>
    <m/>
    <m/>
    <m/>
    <m/>
    <m/>
    <m/>
    <m/>
    <m/>
    <m/>
    <m/>
    <m/>
    <m/>
    <m/>
    <m/>
    <m/>
    <m/>
    <m/>
    <m/>
  </r>
  <r>
    <m/>
    <s v="V200051"/>
    <s v="2025-0006"/>
    <x v="53"/>
    <n v="1"/>
    <s v="Wagon"/>
    <n v="18"/>
    <s v="37 80 4980 827-2"/>
    <x v="18"/>
    <m/>
    <m/>
    <x v="8"/>
    <x v="3"/>
    <n v="1"/>
    <m/>
    <m/>
    <m/>
    <n v="1"/>
    <m/>
    <n v="1"/>
    <x v="1"/>
    <n v="0"/>
    <d v="1899-12-30T00:00:00"/>
    <d v="1899-12-30T00:00:00"/>
    <x v="3"/>
    <m/>
    <m/>
    <m/>
    <d v="2025-03-28T00:00:00"/>
    <d v="2027-03-27T00:00:00"/>
    <n v="364"/>
    <x v="55"/>
    <m/>
    <m/>
    <m/>
    <m/>
    <s v="n.a."/>
    <d v="1899-12-30T00:00:00"/>
    <d v="1899-12-30T00:00:00"/>
    <n v="0"/>
    <n v="3"/>
    <m/>
    <d v="2025-12-27T00:00:00"/>
    <m/>
    <m/>
    <m/>
    <m/>
    <m/>
    <m/>
    <m/>
    <m/>
    <m/>
    <m/>
    <m/>
    <m/>
    <m/>
    <m/>
    <m/>
    <m/>
    <m/>
    <m/>
    <m/>
    <d v="2025-10-27T00:00:00"/>
    <m/>
    <n v="80000"/>
    <m/>
    <m/>
    <s v="Euro"/>
    <n v="36.85"/>
    <m/>
    <m/>
    <m/>
    <m/>
    <n v="20.18"/>
    <m/>
    <m/>
    <m/>
    <m/>
    <m/>
    <m/>
    <m/>
    <m/>
    <m/>
    <m/>
    <m/>
    <m/>
    <m/>
    <m/>
    <m/>
    <m/>
    <m/>
    <m/>
    <m/>
    <m/>
    <m/>
    <m/>
  </r>
  <r>
    <m/>
    <s v="V200051"/>
    <s v="2025-0006"/>
    <x v="53"/>
    <n v="1"/>
    <s v="Wagon"/>
    <n v="19"/>
    <s v="37 80 4980 837-1"/>
    <x v="18"/>
    <m/>
    <m/>
    <x v="8"/>
    <x v="3"/>
    <n v="1"/>
    <m/>
    <m/>
    <m/>
    <n v="1"/>
    <m/>
    <n v="1"/>
    <x v="1"/>
    <n v="0"/>
    <d v="1899-12-30T00:00:00"/>
    <d v="1899-12-30T00:00:00"/>
    <x v="3"/>
    <m/>
    <m/>
    <m/>
    <d v="2025-03-28T00:00:00"/>
    <d v="2027-03-27T00:00:00"/>
    <n v="364"/>
    <x v="55"/>
    <m/>
    <m/>
    <m/>
    <m/>
    <s v="n.a."/>
    <d v="1899-12-30T00:00:00"/>
    <d v="1899-12-30T00:00:00"/>
    <n v="0"/>
    <n v="3"/>
    <m/>
    <d v="2025-12-27T00:00:00"/>
    <m/>
    <m/>
    <m/>
    <m/>
    <m/>
    <m/>
    <m/>
    <m/>
    <m/>
    <m/>
    <m/>
    <m/>
    <m/>
    <m/>
    <m/>
    <m/>
    <m/>
    <m/>
    <m/>
    <d v="2025-10-27T00:00:00"/>
    <m/>
    <n v="80000"/>
    <m/>
    <m/>
    <s v="Euro"/>
    <n v="36.85"/>
    <m/>
    <m/>
    <m/>
    <m/>
    <n v="20.18"/>
    <m/>
    <m/>
    <m/>
    <m/>
    <m/>
    <m/>
    <m/>
    <m/>
    <m/>
    <m/>
    <m/>
    <m/>
    <m/>
    <m/>
    <m/>
    <m/>
    <m/>
    <m/>
    <m/>
    <m/>
    <m/>
    <m/>
  </r>
  <r>
    <m/>
    <s v="V200051"/>
    <s v="2025-0006"/>
    <x v="53"/>
    <n v="1"/>
    <s v="Wagon"/>
    <n v="20"/>
    <s v="37 80 4980 848-8"/>
    <x v="18"/>
    <m/>
    <m/>
    <x v="8"/>
    <x v="3"/>
    <n v="1"/>
    <m/>
    <m/>
    <m/>
    <n v="1"/>
    <m/>
    <n v="1"/>
    <x v="1"/>
    <n v="0"/>
    <d v="1899-12-30T00:00:00"/>
    <d v="1899-12-30T00:00:00"/>
    <x v="3"/>
    <m/>
    <m/>
    <m/>
    <d v="2025-03-28T00:00:00"/>
    <d v="2027-03-27T00:00:00"/>
    <n v="364"/>
    <x v="55"/>
    <m/>
    <m/>
    <m/>
    <m/>
    <s v="n.a."/>
    <d v="1899-12-30T00:00:00"/>
    <d v="1899-12-30T00:00:00"/>
    <n v="0"/>
    <n v="3"/>
    <m/>
    <d v="2025-12-27T00:00:00"/>
    <m/>
    <m/>
    <m/>
    <m/>
    <m/>
    <m/>
    <m/>
    <m/>
    <m/>
    <m/>
    <m/>
    <m/>
    <m/>
    <m/>
    <m/>
    <m/>
    <m/>
    <m/>
    <m/>
    <d v="2025-10-27T00:00:00"/>
    <m/>
    <n v="80000"/>
    <m/>
    <m/>
    <s v="Euro"/>
    <n v="36.85"/>
    <m/>
    <m/>
    <m/>
    <m/>
    <n v="20.18"/>
    <m/>
    <m/>
    <m/>
    <m/>
    <m/>
    <m/>
    <m/>
    <m/>
    <m/>
    <m/>
    <m/>
    <m/>
    <m/>
    <m/>
    <m/>
    <m/>
    <m/>
    <m/>
    <m/>
    <m/>
    <m/>
    <m/>
  </r>
  <r>
    <s v="OK 18.06.24/emo / LOA ok CMI"/>
    <s v="V100066"/>
    <s v="2024-0009"/>
    <x v="54"/>
    <m/>
    <s v="Header"/>
    <m/>
    <m/>
    <x v="19"/>
    <s v="NOR"/>
    <s v="North EU"/>
    <x v="9"/>
    <x v="0"/>
    <n v="71"/>
    <m/>
    <m/>
    <n v="0"/>
    <n v="28"/>
    <n v="0"/>
    <n v="71"/>
    <x v="0"/>
    <m/>
    <m/>
    <m/>
    <x v="3"/>
    <m/>
    <d v="2024-10-15T00:00:00"/>
    <d v="2027-11-24T00:00:00"/>
    <m/>
    <m/>
    <n v="1135"/>
    <x v="57"/>
    <m/>
    <m/>
    <m/>
    <m/>
    <s v="n.a."/>
    <m/>
    <m/>
    <n v="0"/>
    <n v="3"/>
    <m/>
    <m/>
    <m/>
    <n v="0"/>
    <n v="0"/>
    <n v="0"/>
    <m/>
    <m/>
    <m/>
    <m/>
    <n v="1135"/>
    <s v="C"/>
    <n v="71"/>
    <s v="1.4.1"/>
    <s v="CHE"/>
    <s v="3 Mths Cash Deposit"/>
    <s v="Y"/>
    <s v="N"/>
    <n v="0"/>
    <m/>
    <m/>
    <m/>
    <m/>
    <n v="150000"/>
    <s v="N"/>
    <m/>
    <s v="Euro"/>
    <n v="20.6"/>
    <n v="-3.15"/>
    <n v="0"/>
    <m/>
    <n v="0"/>
    <n v="17.45"/>
    <n v="0"/>
    <n v="1280"/>
    <n v="0"/>
    <n v="0.06"/>
    <n v="0"/>
    <s v="0.00"/>
    <n v="0"/>
    <n v="0"/>
    <n v="0"/>
    <n v="0"/>
    <n v="20.6"/>
    <n v="-3.15"/>
    <n v="17.45"/>
    <n v="1"/>
    <n v="0"/>
    <n v="20.6"/>
    <n v="17.45"/>
    <n v="10650000"/>
    <n v="0"/>
    <s v="N"/>
    <n v="0"/>
    <n v="450977.8000000001"/>
  </r>
  <r>
    <m/>
    <s v="V100066"/>
    <s v="2024-0009"/>
    <x v="54"/>
    <n v="1"/>
    <s v="Batch"/>
    <m/>
    <m/>
    <x v="19"/>
    <s v="NOR"/>
    <s v="North EU"/>
    <x v="9"/>
    <x v="0"/>
    <n v="28"/>
    <m/>
    <m/>
    <n v="0"/>
    <n v="28"/>
    <n v="0"/>
    <n v="28"/>
    <x v="0"/>
    <m/>
    <m/>
    <m/>
    <x v="3"/>
    <s v="28 Wg am 10.10.24 geliefert aber wegen Umbau &quot;SS&quot; und STV mietfrei gewährt bis 29.11.24"/>
    <m/>
    <m/>
    <d v="2024-11-29T00:00:00"/>
    <d v="2027-10-14T00:00:00"/>
    <m/>
    <x v="58"/>
    <m/>
    <m/>
    <m/>
    <m/>
    <s v="n.a."/>
    <m/>
    <m/>
    <n v="0"/>
    <n v="3"/>
    <m/>
    <m/>
    <n v="0"/>
    <m/>
    <m/>
    <m/>
    <m/>
    <m/>
    <m/>
    <m/>
    <m/>
    <s v="C"/>
    <m/>
    <s v="1.4.1"/>
    <s v="CHE"/>
    <s v="3 Mths Cash Deposit"/>
    <s v="Y"/>
    <s v="N"/>
    <n v="0"/>
    <n v="0"/>
    <m/>
    <m/>
    <m/>
    <n v="150000"/>
    <s v="N"/>
    <d v="1899-12-30T00:00:00"/>
    <s v="Euro"/>
    <n v="20.6"/>
    <n v="-3.15"/>
    <n v="0"/>
    <m/>
    <n v="0"/>
    <n v="17.45"/>
    <n v="0"/>
    <n v="1280"/>
    <n v="0"/>
    <n v="0.06"/>
    <n v="0"/>
    <s v="0.00"/>
    <n v="0"/>
    <n v="0"/>
    <n v="0"/>
    <n v="0"/>
    <n v="20.6"/>
    <n v="-3.15"/>
    <n v="17.45"/>
    <n v="1"/>
    <n v="0"/>
    <n v="20.6"/>
    <n v="17.45"/>
    <n v="4200000"/>
    <n v="0"/>
    <s v="N"/>
    <n v="0"/>
    <n v="177850.4"/>
  </r>
  <r>
    <m/>
    <s v="V100066"/>
    <s v="2024-0009"/>
    <x v="54"/>
    <n v="1"/>
    <s v="Wagon"/>
    <n v="1"/>
    <s v="33 80 4552 613-8"/>
    <x v="19"/>
    <m/>
    <m/>
    <x v="9"/>
    <x v="0"/>
    <n v="1"/>
    <m/>
    <m/>
    <m/>
    <n v="1"/>
    <n v="0"/>
    <n v="1"/>
    <x v="1"/>
    <n v="0"/>
    <d v="1899-12-30T00:00:00"/>
    <d v="1899-12-30T00:00:00"/>
    <x v="3"/>
    <s v="28 Wg am 10.10.24 geliefert aber wegen Umbau &quot;SS&quot; und STV mietfrei gewährt bis 29.11.24"/>
    <m/>
    <m/>
    <d v="2024-11-29T00:00:00"/>
    <d v="2027-11-28T00:00:00"/>
    <n v="1135"/>
    <x v="59"/>
    <m/>
    <m/>
    <m/>
    <m/>
    <s v="n.a."/>
    <m/>
    <m/>
    <n v="0"/>
    <n v="3"/>
    <m/>
    <d v="2027-08-28T00:00:00"/>
    <m/>
    <m/>
    <m/>
    <m/>
    <m/>
    <m/>
    <m/>
    <m/>
    <m/>
    <m/>
    <m/>
    <m/>
    <m/>
    <m/>
    <m/>
    <m/>
    <m/>
    <m/>
    <m/>
    <d v="2027-06-28T00:00:00"/>
    <m/>
    <n v="150000"/>
    <m/>
    <m/>
    <s v="Euro"/>
    <n v="20.6"/>
    <m/>
    <m/>
    <m/>
    <m/>
    <n v="17.45"/>
    <m/>
    <m/>
    <m/>
    <m/>
    <m/>
    <m/>
    <m/>
    <m/>
    <m/>
    <m/>
    <m/>
    <m/>
    <m/>
    <m/>
    <m/>
    <m/>
    <m/>
    <m/>
    <m/>
    <m/>
    <m/>
    <m/>
  </r>
  <r>
    <m/>
    <s v="V100066"/>
    <s v="2024-0009"/>
    <x v="54"/>
    <n v="1"/>
    <s v="Wagon"/>
    <n v="2"/>
    <s v="33 80 4552 614-6"/>
    <x v="19"/>
    <m/>
    <m/>
    <x v="9"/>
    <x v="0"/>
    <n v="1"/>
    <m/>
    <m/>
    <m/>
    <n v="1"/>
    <n v="0"/>
    <n v="1"/>
    <x v="1"/>
    <n v="0"/>
    <d v="1899-12-30T00:00:00"/>
    <d v="1899-12-30T00:00:00"/>
    <x v="3"/>
    <s v="28 Wg am 10.10.24 geliefert aber wegen Umbau &quot;SS&quot; und STV mietfrei gewährt bis 29.11.24"/>
    <m/>
    <m/>
    <d v="2024-11-29T00:00:00"/>
    <d v="2027-11-28T00:00:00"/>
    <n v="1135"/>
    <x v="59"/>
    <m/>
    <m/>
    <m/>
    <m/>
    <s v="n.a."/>
    <m/>
    <m/>
    <n v="0"/>
    <n v="3"/>
    <m/>
    <d v="2027-08-28T00:00:00"/>
    <m/>
    <m/>
    <m/>
    <m/>
    <m/>
    <m/>
    <m/>
    <m/>
    <m/>
    <m/>
    <m/>
    <m/>
    <m/>
    <m/>
    <m/>
    <m/>
    <m/>
    <m/>
    <m/>
    <d v="2027-06-28T00:00:00"/>
    <m/>
    <n v="150000"/>
    <m/>
    <m/>
    <s v="Euro"/>
    <n v="20.6"/>
    <m/>
    <m/>
    <m/>
    <m/>
    <n v="17.45"/>
    <m/>
    <m/>
    <m/>
    <m/>
    <m/>
    <m/>
    <m/>
    <m/>
    <m/>
    <m/>
    <m/>
    <m/>
    <m/>
    <m/>
    <m/>
    <m/>
    <m/>
    <m/>
    <m/>
    <m/>
    <m/>
    <m/>
  </r>
  <r>
    <m/>
    <s v="V100066"/>
    <s v="2024-0009"/>
    <x v="54"/>
    <n v="1"/>
    <s v="Wagon"/>
    <n v="3"/>
    <s v="33 80 4552 615-3"/>
    <x v="19"/>
    <m/>
    <m/>
    <x v="9"/>
    <x v="0"/>
    <n v="1"/>
    <m/>
    <m/>
    <m/>
    <n v="1"/>
    <n v="0"/>
    <n v="1"/>
    <x v="1"/>
    <n v="0"/>
    <d v="1899-12-30T00:00:00"/>
    <d v="1899-12-30T00:00:00"/>
    <x v="3"/>
    <s v="28 Wg am 10.10.24 geliefert aber wegen Umbau &quot;SS&quot; und STV mietfrei gewährt bis 29.11.24"/>
    <m/>
    <m/>
    <d v="2024-11-29T00:00:00"/>
    <d v="2027-11-28T00:00:00"/>
    <n v="1135"/>
    <x v="59"/>
    <m/>
    <m/>
    <m/>
    <m/>
    <s v="n.a."/>
    <m/>
    <m/>
    <n v="0"/>
    <n v="3"/>
    <m/>
    <d v="2027-08-28T00:00:00"/>
    <m/>
    <m/>
    <m/>
    <m/>
    <m/>
    <m/>
    <m/>
    <m/>
    <m/>
    <m/>
    <m/>
    <m/>
    <m/>
    <m/>
    <m/>
    <m/>
    <m/>
    <m/>
    <m/>
    <d v="2027-06-28T00:00:00"/>
    <m/>
    <n v="150000"/>
    <m/>
    <m/>
    <s v="Euro"/>
    <n v="20.6"/>
    <m/>
    <m/>
    <m/>
    <m/>
    <n v="17.45"/>
    <m/>
    <m/>
    <m/>
    <m/>
    <m/>
    <m/>
    <m/>
    <m/>
    <m/>
    <m/>
    <m/>
    <m/>
    <m/>
    <m/>
    <m/>
    <m/>
    <m/>
    <m/>
    <m/>
    <m/>
    <m/>
    <m/>
  </r>
  <r>
    <m/>
    <s v="V100066"/>
    <s v="2024-0009"/>
    <x v="54"/>
    <n v="1"/>
    <s v="Wagon"/>
    <n v="4"/>
    <s v="33 80 4552 616-1"/>
    <x v="19"/>
    <m/>
    <m/>
    <x v="9"/>
    <x v="0"/>
    <n v="1"/>
    <m/>
    <m/>
    <m/>
    <n v="1"/>
    <n v="0"/>
    <n v="1"/>
    <x v="1"/>
    <n v="0"/>
    <d v="1899-12-30T00:00:00"/>
    <d v="1899-12-30T00:00:00"/>
    <x v="3"/>
    <s v="28 Wg am 10.10.24 geliefert aber wegen Umbau &quot;SS&quot; und STV mietfrei gewährt bis 29.11.24"/>
    <m/>
    <m/>
    <d v="2024-11-29T00:00:00"/>
    <d v="2027-11-28T00:00:00"/>
    <n v="1135"/>
    <x v="59"/>
    <m/>
    <m/>
    <m/>
    <m/>
    <s v="n.a."/>
    <m/>
    <m/>
    <n v="0"/>
    <n v="3"/>
    <m/>
    <d v="2027-08-28T00:00:00"/>
    <m/>
    <m/>
    <m/>
    <m/>
    <m/>
    <m/>
    <m/>
    <m/>
    <m/>
    <m/>
    <m/>
    <m/>
    <m/>
    <m/>
    <m/>
    <m/>
    <m/>
    <m/>
    <m/>
    <d v="2027-06-28T00:00:00"/>
    <m/>
    <n v="150000"/>
    <m/>
    <m/>
    <s v="Euro"/>
    <n v="20.6"/>
    <m/>
    <m/>
    <m/>
    <m/>
    <n v="17.45"/>
    <m/>
    <m/>
    <m/>
    <m/>
    <m/>
    <m/>
    <m/>
    <m/>
    <m/>
    <m/>
    <m/>
    <m/>
    <m/>
    <m/>
    <m/>
    <m/>
    <m/>
    <m/>
    <m/>
    <m/>
    <m/>
    <m/>
  </r>
  <r>
    <m/>
    <s v="V100066"/>
    <s v="2024-0009"/>
    <x v="54"/>
    <n v="1"/>
    <s v="Wagon"/>
    <n v="5"/>
    <s v="33 80 4552 617-9"/>
    <x v="19"/>
    <m/>
    <m/>
    <x v="9"/>
    <x v="0"/>
    <n v="1"/>
    <m/>
    <m/>
    <m/>
    <n v="1"/>
    <n v="0"/>
    <n v="1"/>
    <x v="1"/>
    <n v="0"/>
    <d v="1899-12-30T00:00:00"/>
    <d v="1899-12-30T00:00:00"/>
    <x v="3"/>
    <s v="28 Wg am 10.10.24 geliefert aber wegen Umbau &quot;SS&quot; und STV mietfrei gewährt bis 29.11.24"/>
    <m/>
    <m/>
    <d v="2024-11-29T00:00:00"/>
    <d v="2027-11-28T00:00:00"/>
    <n v="1135"/>
    <x v="59"/>
    <m/>
    <m/>
    <m/>
    <m/>
    <s v="n.a."/>
    <m/>
    <m/>
    <n v="0"/>
    <n v="3"/>
    <m/>
    <d v="2027-08-28T00:00:00"/>
    <m/>
    <m/>
    <m/>
    <m/>
    <m/>
    <m/>
    <m/>
    <m/>
    <m/>
    <m/>
    <m/>
    <m/>
    <m/>
    <m/>
    <m/>
    <m/>
    <m/>
    <m/>
    <m/>
    <d v="2027-06-28T00:00:00"/>
    <m/>
    <n v="150000"/>
    <m/>
    <m/>
    <s v="Euro"/>
    <n v="20.6"/>
    <m/>
    <m/>
    <m/>
    <m/>
    <n v="17.45"/>
    <m/>
    <m/>
    <m/>
    <m/>
    <m/>
    <m/>
    <m/>
    <m/>
    <m/>
    <m/>
    <m/>
    <m/>
    <m/>
    <m/>
    <m/>
    <m/>
    <m/>
    <m/>
    <m/>
    <m/>
    <m/>
    <m/>
  </r>
  <r>
    <m/>
    <s v="V100066"/>
    <s v="2024-0009"/>
    <x v="54"/>
    <n v="1"/>
    <s v="Wagon"/>
    <n v="6"/>
    <s v="33 80 4552 618-7"/>
    <x v="19"/>
    <m/>
    <m/>
    <x v="9"/>
    <x v="0"/>
    <n v="1"/>
    <m/>
    <m/>
    <m/>
    <n v="1"/>
    <n v="0"/>
    <n v="1"/>
    <x v="1"/>
    <n v="0"/>
    <d v="1899-12-30T00:00:00"/>
    <d v="1899-12-30T00:00:00"/>
    <x v="3"/>
    <s v="28 Wg am 10.10.24 geliefert aber wegen Umbau &quot;SS&quot; und STV mietfrei gewährt bis 29.11.24"/>
    <m/>
    <m/>
    <d v="2024-11-29T00:00:00"/>
    <d v="2027-11-28T00:00:00"/>
    <n v="1135"/>
    <x v="59"/>
    <m/>
    <m/>
    <m/>
    <m/>
    <s v="n.a."/>
    <m/>
    <m/>
    <n v="0"/>
    <n v="3"/>
    <m/>
    <d v="2027-08-28T00:00:00"/>
    <m/>
    <m/>
    <m/>
    <m/>
    <m/>
    <m/>
    <m/>
    <m/>
    <m/>
    <m/>
    <m/>
    <m/>
    <m/>
    <m/>
    <m/>
    <m/>
    <m/>
    <m/>
    <m/>
    <d v="2027-06-28T00:00:00"/>
    <m/>
    <n v="150000"/>
    <m/>
    <m/>
    <s v="Euro"/>
    <n v="20.6"/>
    <m/>
    <m/>
    <m/>
    <m/>
    <n v="17.45"/>
    <m/>
    <m/>
    <m/>
    <m/>
    <m/>
    <m/>
    <m/>
    <m/>
    <m/>
    <m/>
    <m/>
    <m/>
    <m/>
    <m/>
    <m/>
    <m/>
    <m/>
    <m/>
    <m/>
    <m/>
    <m/>
    <m/>
  </r>
  <r>
    <m/>
    <s v="V100066"/>
    <s v="2024-0009"/>
    <x v="54"/>
    <n v="1"/>
    <s v="Wagon"/>
    <n v="7"/>
    <s v="33 80 4552 619-5"/>
    <x v="19"/>
    <m/>
    <m/>
    <x v="9"/>
    <x v="0"/>
    <n v="1"/>
    <m/>
    <m/>
    <m/>
    <n v="1"/>
    <n v="0"/>
    <n v="1"/>
    <x v="1"/>
    <n v="0"/>
    <d v="1899-12-30T00:00:00"/>
    <d v="1899-12-30T00:00:00"/>
    <x v="3"/>
    <s v="28 Wg am 10.10.24 geliefert aber wegen Umbau &quot;SS&quot; und STV mietfrei gewährt bis 29.11.24"/>
    <m/>
    <m/>
    <d v="2024-11-29T00:00:00"/>
    <d v="2027-11-28T00:00:00"/>
    <n v="1135"/>
    <x v="59"/>
    <m/>
    <m/>
    <m/>
    <m/>
    <s v="n.a."/>
    <m/>
    <m/>
    <n v="0"/>
    <n v="3"/>
    <m/>
    <d v="2027-08-28T00:00:00"/>
    <m/>
    <m/>
    <m/>
    <m/>
    <m/>
    <m/>
    <m/>
    <m/>
    <m/>
    <m/>
    <m/>
    <m/>
    <m/>
    <m/>
    <m/>
    <m/>
    <m/>
    <m/>
    <m/>
    <d v="2027-06-28T00:00:00"/>
    <m/>
    <n v="150000"/>
    <m/>
    <m/>
    <s v="Euro"/>
    <n v="20.6"/>
    <m/>
    <m/>
    <m/>
    <m/>
    <n v="17.45"/>
    <m/>
    <m/>
    <m/>
    <m/>
    <m/>
    <m/>
    <m/>
    <m/>
    <m/>
    <m/>
    <m/>
    <m/>
    <m/>
    <m/>
    <m/>
    <m/>
    <m/>
    <m/>
    <m/>
    <m/>
    <m/>
    <m/>
  </r>
  <r>
    <m/>
    <s v="V100066"/>
    <s v="2024-0009"/>
    <x v="54"/>
    <n v="1"/>
    <s v="Wagon"/>
    <n v="8"/>
    <s v="33 80 4552 620-3"/>
    <x v="19"/>
    <m/>
    <m/>
    <x v="9"/>
    <x v="0"/>
    <n v="1"/>
    <m/>
    <m/>
    <m/>
    <n v="1"/>
    <n v="0"/>
    <n v="1"/>
    <x v="1"/>
    <n v="0"/>
    <d v="1899-12-30T00:00:00"/>
    <d v="1899-12-30T00:00:00"/>
    <x v="3"/>
    <s v="28 Wg am 10.10.24 geliefert aber wegen Umbau &quot;SS&quot; und STV mietfrei gewährt bis 29.11.24"/>
    <m/>
    <m/>
    <d v="2024-11-29T00:00:00"/>
    <d v="2027-11-28T00:00:00"/>
    <n v="1135"/>
    <x v="59"/>
    <m/>
    <m/>
    <m/>
    <m/>
    <s v="n.a."/>
    <m/>
    <m/>
    <n v="0"/>
    <n v="3"/>
    <m/>
    <d v="2027-08-28T00:00:00"/>
    <m/>
    <m/>
    <m/>
    <m/>
    <m/>
    <m/>
    <m/>
    <m/>
    <m/>
    <m/>
    <m/>
    <m/>
    <m/>
    <m/>
    <m/>
    <m/>
    <m/>
    <m/>
    <m/>
    <d v="2027-06-28T00:00:00"/>
    <m/>
    <n v="150000"/>
    <m/>
    <m/>
    <s v="Euro"/>
    <n v="20.6"/>
    <m/>
    <m/>
    <m/>
    <m/>
    <n v="17.45"/>
    <m/>
    <m/>
    <m/>
    <m/>
    <m/>
    <m/>
    <m/>
    <m/>
    <m/>
    <m/>
    <m/>
    <m/>
    <m/>
    <m/>
    <m/>
    <m/>
    <m/>
    <m/>
    <m/>
    <m/>
    <m/>
    <m/>
  </r>
  <r>
    <m/>
    <s v="V100066"/>
    <s v="2024-0009"/>
    <x v="54"/>
    <n v="1"/>
    <s v="Wagon"/>
    <n v="9"/>
    <s v="33 80 4552 621-1"/>
    <x v="19"/>
    <m/>
    <m/>
    <x v="9"/>
    <x v="0"/>
    <n v="1"/>
    <m/>
    <m/>
    <m/>
    <n v="1"/>
    <n v="0"/>
    <n v="1"/>
    <x v="1"/>
    <n v="0"/>
    <d v="1899-12-30T00:00:00"/>
    <d v="1899-12-30T00:00:00"/>
    <x v="3"/>
    <s v="28 Wg am 10.10.24 geliefert aber wegen Umbau &quot;SS&quot; und STV mietfrei gewährt bis 29.11.24"/>
    <m/>
    <m/>
    <d v="2024-11-29T00:00:00"/>
    <d v="2027-11-28T00:00:00"/>
    <n v="1135"/>
    <x v="59"/>
    <m/>
    <m/>
    <m/>
    <m/>
    <s v="n.a."/>
    <m/>
    <m/>
    <n v="0"/>
    <n v="3"/>
    <m/>
    <d v="2027-08-28T00:00:00"/>
    <m/>
    <m/>
    <m/>
    <m/>
    <m/>
    <m/>
    <m/>
    <m/>
    <m/>
    <m/>
    <m/>
    <m/>
    <m/>
    <m/>
    <m/>
    <m/>
    <m/>
    <m/>
    <m/>
    <d v="2027-06-28T00:00:00"/>
    <m/>
    <n v="150000"/>
    <m/>
    <m/>
    <s v="Euro"/>
    <n v="20.6"/>
    <m/>
    <m/>
    <m/>
    <m/>
    <n v="17.45"/>
    <m/>
    <m/>
    <m/>
    <m/>
    <m/>
    <m/>
    <m/>
    <m/>
    <m/>
    <m/>
    <m/>
    <m/>
    <m/>
    <m/>
    <m/>
    <m/>
    <m/>
    <m/>
    <m/>
    <m/>
    <m/>
    <m/>
  </r>
  <r>
    <m/>
    <s v="V100066"/>
    <s v="2024-0009"/>
    <x v="54"/>
    <n v="1"/>
    <s v="Wagon"/>
    <n v="10"/>
    <s v="33 80 4552 622-9"/>
    <x v="19"/>
    <m/>
    <m/>
    <x v="9"/>
    <x v="0"/>
    <n v="1"/>
    <m/>
    <m/>
    <m/>
    <n v="1"/>
    <n v="0"/>
    <n v="1"/>
    <x v="1"/>
    <n v="0"/>
    <d v="1899-12-30T00:00:00"/>
    <d v="1899-12-30T00:00:00"/>
    <x v="3"/>
    <s v="28 Wg am 10.10.24 geliefert aber wegen Umbau &quot;SS&quot; und STV mietfrei gewährt bis 29.11.24"/>
    <m/>
    <m/>
    <d v="2024-11-29T00:00:00"/>
    <d v="2027-11-28T00:00:00"/>
    <n v="1135"/>
    <x v="59"/>
    <m/>
    <m/>
    <m/>
    <m/>
    <s v="n.a."/>
    <m/>
    <m/>
    <n v="0"/>
    <n v="3"/>
    <m/>
    <d v="2027-08-28T00:00:00"/>
    <m/>
    <m/>
    <m/>
    <m/>
    <m/>
    <m/>
    <m/>
    <m/>
    <m/>
    <m/>
    <m/>
    <m/>
    <m/>
    <m/>
    <m/>
    <m/>
    <m/>
    <m/>
    <m/>
    <d v="2027-06-28T00:00:00"/>
    <m/>
    <n v="150000"/>
    <m/>
    <m/>
    <s v="Euro"/>
    <n v="20.6"/>
    <m/>
    <m/>
    <m/>
    <m/>
    <n v="17.45"/>
    <m/>
    <m/>
    <m/>
    <m/>
    <m/>
    <m/>
    <m/>
    <m/>
    <m/>
    <m/>
    <m/>
    <m/>
    <m/>
    <m/>
    <m/>
    <m/>
    <m/>
    <m/>
    <m/>
    <m/>
    <m/>
    <m/>
  </r>
  <r>
    <m/>
    <s v="V100066"/>
    <s v="2024-0009"/>
    <x v="54"/>
    <n v="1"/>
    <s v="Wagon"/>
    <n v="11"/>
    <s v="33 80 4552 623-7"/>
    <x v="19"/>
    <m/>
    <m/>
    <x v="9"/>
    <x v="0"/>
    <n v="1"/>
    <m/>
    <m/>
    <m/>
    <n v="1"/>
    <n v="0"/>
    <n v="1"/>
    <x v="1"/>
    <n v="0"/>
    <d v="1899-12-30T00:00:00"/>
    <d v="1899-12-30T00:00:00"/>
    <x v="3"/>
    <s v="28 Wg am 10.10.24 geliefert aber wegen Umbau &quot;SS&quot; und STV mietfrei gewährt bis 29.11.24"/>
    <m/>
    <m/>
    <d v="2024-11-29T00:00:00"/>
    <d v="2027-11-28T00:00:00"/>
    <n v="1135"/>
    <x v="59"/>
    <m/>
    <m/>
    <m/>
    <m/>
    <s v="n.a."/>
    <m/>
    <m/>
    <n v="0"/>
    <n v="3"/>
    <m/>
    <d v="2027-08-28T00:00:00"/>
    <m/>
    <m/>
    <m/>
    <m/>
    <m/>
    <m/>
    <m/>
    <m/>
    <m/>
    <m/>
    <m/>
    <m/>
    <m/>
    <m/>
    <m/>
    <m/>
    <m/>
    <m/>
    <m/>
    <d v="2027-06-28T00:00:00"/>
    <m/>
    <n v="150000"/>
    <m/>
    <m/>
    <s v="Euro"/>
    <n v="20.6"/>
    <m/>
    <m/>
    <m/>
    <m/>
    <n v="17.45"/>
    <m/>
    <m/>
    <m/>
    <m/>
    <m/>
    <m/>
    <m/>
    <m/>
    <m/>
    <m/>
    <m/>
    <m/>
    <m/>
    <m/>
    <m/>
    <m/>
    <m/>
    <m/>
    <m/>
    <m/>
    <m/>
    <m/>
  </r>
  <r>
    <m/>
    <s v="V100066"/>
    <s v="2024-0009"/>
    <x v="54"/>
    <n v="1"/>
    <s v="Wagon"/>
    <n v="12"/>
    <s v="33 80 4552 624-5"/>
    <x v="19"/>
    <m/>
    <m/>
    <x v="9"/>
    <x v="0"/>
    <n v="1"/>
    <m/>
    <m/>
    <m/>
    <n v="1"/>
    <n v="0"/>
    <n v="1"/>
    <x v="1"/>
    <n v="0"/>
    <d v="1899-12-30T00:00:00"/>
    <d v="1899-12-30T00:00:00"/>
    <x v="3"/>
    <s v="28 Wg am 10.10.24 geliefert aber wegen Umbau &quot;SS&quot; und STV mietfrei gewährt bis 29.11.24"/>
    <m/>
    <m/>
    <d v="2024-11-29T00:00:00"/>
    <d v="2027-11-28T00:00:00"/>
    <n v="1135"/>
    <x v="59"/>
    <m/>
    <m/>
    <m/>
    <m/>
    <s v="n.a."/>
    <m/>
    <m/>
    <n v="0"/>
    <n v="3"/>
    <m/>
    <d v="2027-08-28T00:00:00"/>
    <m/>
    <m/>
    <m/>
    <m/>
    <m/>
    <m/>
    <m/>
    <m/>
    <m/>
    <m/>
    <m/>
    <m/>
    <m/>
    <m/>
    <m/>
    <m/>
    <m/>
    <m/>
    <m/>
    <d v="2027-06-28T00:00:00"/>
    <m/>
    <n v="150000"/>
    <m/>
    <m/>
    <s v="Euro"/>
    <n v="20.6"/>
    <m/>
    <m/>
    <m/>
    <m/>
    <n v="17.45"/>
    <m/>
    <m/>
    <m/>
    <m/>
    <m/>
    <m/>
    <m/>
    <m/>
    <m/>
    <m/>
    <m/>
    <m/>
    <m/>
    <m/>
    <m/>
    <m/>
    <m/>
    <m/>
    <m/>
    <m/>
    <m/>
    <m/>
  </r>
  <r>
    <m/>
    <s v="V100066"/>
    <s v="2024-0009"/>
    <x v="54"/>
    <n v="1"/>
    <s v="Wagon"/>
    <n v="13"/>
    <s v="33 80 4552 625-2"/>
    <x v="19"/>
    <m/>
    <m/>
    <x v="9"/>
    <x v="0"/>
    <n v="1"/>
    <m/>
    <m/>
    <m/>
    <n v="1"/>
    <n v="0"/>
    <n v="1"/>
    <x v="1"/>
    <n v="0"/>
    <d v="1899-12-30T00:00:00"/>
    <d v="1899-12-30T00:00:00"/>
    <x v="3"/>
    <s v="28 Wg am 10.10.24 geliefert aber wegen Umbau &quot;SS&quot; und STV mietfrei gewährt bis 29.11.24"/>
    <m/>
    <m/>
    <d v="2024-11-29T00:00:00"/>
    <d v="2027-11-28T00:00:00"/>
    <n v="1135"/>
    <x v="59"/>
    <m/>
    <m/>
    <m/>
    <m/>
    <s v="n.a."/>
    <m/>
    <m/>
    <n v="0"/>
    <n v="3"/>
    <m/>
    <d v="2027-08-28T00:00:00"/>
    <m/>
    <m/>
    <m/>
    <m/>
    <m/>
    <m/>
    <m/>
    <m/>
    <m/>
    <m/>
    <m/>
    <m/>
    <m/>
    <m/>
    <m/>
    <m/>
    <m/>
    <m/>
    <m/>
    <d v="2027-06-28T00:00:00"/>
    <m/>
    <n v="150000"/>
    <m/>
    <m/>
    <s v="Euro"/>
    <n v="20.6"/>
    <m/>
    <m/>
    <m/>
    <m/>
    <n v="17.45"/>
    <m/>
    <m/>
    <m/>
    <m/>
    <m/>
    <m/>
    <m/>
    <m/>
    <m/>
    <m/>
    <m/>
    <m/>
    <m/>
    <m/>
    <m/>
    <m/>
    <m/>
    <m/>
    <m/>
    <m/>
    <m/>
    <m/>
  </r>
  <r>
    <m/>
    <s v="V100066"/>
    <s v="2024-0009"/>
    <x v="54"/>
    <n v="1"/>
    <s v="Wagon"/>
    <n v="14"/>
    <s v="33 80 4552 626-0"/>
    <x v="19"/>
    <m/>
    <m/>
    <x v="9"/>
    <x v="0"/>
    <n v="1"/>
    <m/>
    <m/>
    <m/>
    <n v="1"/>
    <n v="0"/>
    <n v="1"/>
    <x v="1"/>
    <n v="0"/>
    <d v="1899-12-30T00:00:00"/>
    <d v="1899-12-30T00:00:00"/>
    <x v="3"/>
    <s v="28 Wg am 10.10.24 geliefert aber wegen Umbau &quot;SS&quot; und STV mietfrei gewährt bis 29.11.24"/>
    <m/>
    <m/>
    <d v="2024-11-29T00:00:00"/>
    <d v="2027-11-28T00:00:00"/>
    <n v="1135"/>
    <x v="59"/>
    <m/>
    <m/>
    <m/>
    <m/>
    <s v="n.a."/>
    <m/>
    <m/>
    <n v="0"/>
    <n v="3"/>
    <m/>
    <d v="2027-08-28T00:00:00"/>
    <m/>
    <m/>
    <m/>
    <m/>
    <m/>
    <m/>
    <m/>
    <m/>
    <m/>
    <m/>
    <m/>
    <m/>
    <m/>
    <m/>
    <m/>
    <m/>
    <m/>
    <m/>
    <m/>
    <d v="2027-06-28T00:00:00"/>
    <m/>
    <n v="150000"/>
    <m/>
    <m/>
    <s v="Euro"/>
    <n v="20.6"/>
    <m/>
    <m/>
    <m/>
    <m/>
    <n v="17.45"/>
    <m/>
    <m/>
    <m/>
    <m/>
    <m/>
    <m/>
    <m/>
    <m/>
    <m/>
    <m/>
    <m/>
    <m/>
    <m/>
    <m/>
    <m/>
    <m/>
    <m/>
    <m/>
    <m/>
    <m/>
    <m/>
    <m/>
  </r>
  <r>
    <m/>
    <s v="V100066"/>
    <s v="2024-0009"/>
    <x v="54"/>
    <n v="1"/>
    <s v="Wagon"/>
    <n v="15"/>
    <s v="33 80 4552 627-8"/>
    <x v="19"/>
    <m/>
    <m/>
    <x v="9"/>
    <x v="0"/>
    <n v="1"/>
    <m/>
    <m/>
    <m/>
    <n v="1"/>
    <n v="0"/>
    <n v="1"/>
    <x v="1"/>
    <n v="0"/>
    <d v="1899-12-30T00:00:00"/>
    <d v="1899-12-30T00:00:00"/>
    <x v="3"/>
    <s v="28 Wg am 10.10.24 geliefert aber wegen Umbau &quot;SS&quot; und STV mietfrei gewährt bis 29.11.24"/>
    <m/>
    <m/>
    <d v="2024-11-29T00:00:00"/>
    <d v="2027-11-28T00:00:00"/>
    <n v="1135"/>
    <x v="59"/>
    <m/>
    <m/>
    <m/>
    <m/>
    <s v="n.a."/>
    <m/>
    <m/>
    <n v="0"/>
    <n v="3"/>
    <m/>
    <d v="2027-08-28T00:00:00"/>
    <m/>
    <m/>
    <m/>
    <m/>
    <m/>
    <m/>
    <m/>
    <m/>
    <m/>
    <m/>
    <m/>
    <m/>
    <m/>
    <m/>
    <m/>
    <m/>
    <m/>
    <m/>
    <m/>
    <d v="2027-06-28T00:00:00"/>
    <m/>
    <n v="150000"/>
    <m/>
    <m/>
    <s v="Euro"/>
    <n v="20.6"/>
    <m/>
    <m/>
    <m/>
    <m/>
    <n v="17.45"/>
    <m/>
    <m/>
    <m/>
    <m/>
    <m/>
    <m/>
    <m/>
    <m/>
    <m/>
    <m/>
    <m/>
    <m/>
    <m/>
    <m/>
    <m/>
    <m/>
    <m/>
    <m/>
    <m/>
    <m/>
    <m/>
    <m/>
  </r>
  <r>
    <m/>
    <s v="V100066"/>
    <s v="2024-0009"/>
    <x v="54"/>
    <n v="1"/>
    <s v="Wagon"/>
    <n v="16"/>
    <s v="33 80 4552 628-6"/>
    <x v="19"/>
    <m/>
    <m/>
    <x v="9"/>
    <x v="0"/>
    <n v="1"/>
    <m/>
    <m/>
    <m/>
    <n v="1"/>
    <n v="0"/>
    <n v="1"/>
    <x v="1"/>
    <n v="0"/>
    <d v="1899-12-30T00:00:00"/>
    <d v="1899-12-30T00:00:00"/>
    <x v="3"/>
    <s v="28 Wg am 10.10.24 geliefert aber wegen Umbau &quot;SS&quot; und STV mietfrei gewährt bis 29.11.24"/>
    <m/>
    <m/>
    <d v="2024-11-29T00:00:00"/>
    <d v="2027-11-28T00:00:00"/>
    <n v="1135"/>
    <x v="59"/>
    <m/>
    <m/>
    <m/>
    <m/>
    <s v="n.a."/>
    <m/>
    <m/>
    <n v="0"/>
    <n v="3"/>
    <m/>
    <d v="2027-08-28T00:00:00"/>
    <m/>
    <m/>
    <m/>
    <m/>
    <m/>
    <m/>
    <m/>
    <m/>
    <m/>
    <m/>
    <m/>
    <m/>
    <m/>
    <m/>
    <m/>
    <m/>
    <m/>
    <m/>
    <m/>
    <d v="2027-06-28T00:00:00"/>
    <m/>
    <n v="150000"/>
    <m/>
    <m/>
    <s v="Euro"/>
    <n v="20.6"/>
    <m/>
    <m/>
    <m/>
    <m/>
    <n v="17.45"/>
    <m/>
    <m/>
    <m/>
    <m/>
    <m/>
    <m/>
    <m/>
    <m/>
    <m/>
    <m/>
    <m/>
    <m/>
    <m/>
    <m/>
    <m/>
    <m/>
    <m/>
    <m/>
    <m/>
    <m/>
    <m/>
    <m/>
  </r>
  <r>
    <m/>
    <s v="V100066"/>
    <s v="2024-0009"/>
    <x v="54"/>
    <n v="1"/>
    <s v="Wagon"/>
    <n v="17"/>
    <s v="33 80 4552 629-4"/>
    <x v="19"/>
    <m/>
    <m/>
    <x v="9"/>
    <x v="0"/>
    <n v="1"/>
    <m/>
    <m/>
    <m/>
    <n v="1"/>
    <n v="0"/>
    <n v="1"/>
    <x v="1"/>
    <n v="0"/>
    <d v="1899-12-30T00:00:00"/>
    <d v="1899-12-30T00:00:00"/>
    <x v="3"/>
    <s v="28 Wg am 10.10.24 geliefert aber wegen Umbau &quot;SS&quot; und STV mietfrei gewährt bis 29.11.24"/>
    <m/>
    <m/>
    <d v="2024-11-29T00:00:00"/>
    <d v="2027-11-28T00:00:00"/>
    <n v="1135"/>
    <x v="59"/>
    <m/>
    <m/>
    <m/>
    <m/>
    <s v="n.a."/>
    <m/>
    <m/>
    <n v="0"/>
    <n v="3"/>
    <m/>
    <d v="2027-08-28T00:00:00"/>
    <m/>
    <m/>
    <m/>
    <m/>
    <m/>
    <m/>
    <m/>
    <m/>
    <m/>
    <m/>
    <m/>
    <m/>
    <m/>
    <m/>
    <m/>
    <m/>
    <m/>
    <m/>
    <m/>
    <d v="2027-06-28T00:00:00"/>
    <m/>
    <n v="150000"/>
    <m/>
    <m/>
    <s v="Euro"/>
    <n v="20.6"/>
    <m/>
    <m/>
    <m/>
    <m/>
    <n v="17.45"/>
    <m/>
    <m/>
    <m/>
    <m/>
    <m/>
    <m/>
    <m/>
    <m/>
    <m/>
    <m/>
    <m/>
    <m/>
    <m/>
    <m/>
    <m/>
    <m/>
    <m/>
    <m/>
    <m/>
    <m/>
    <m/>
    <m/>
  </r>
  <r>
    <m/>
    <s v="V100066"/>
    <s v="2024-0009"/>
    <x v="54"/>
    <n v="1"/>
    <s v="Wagon"/>
    <n v="18"/>
    <s v="33 80 4552 630-2"/>
    <x v="19"/>
    <m/>
    <m/>
    <x v="9"/>
    <x v="0"/>
    <n v="1"/>
    <m/>
    <m/>
    <m/>
    <n v="1"/>
    <n v="0"/>
    <n v="1"/>
    <x v="1"/>
    <n v="0"/>
    <d v="1899-12-30T00:00:00"/>
    <d v="1899-12-30T00:00:00"/>
    <x v="3"/>
    <s v="28 Wg am 10.10.24 geliefert aber wegen Umbau &quot;SS&quot; und STV mietfrei gewährt bis 29.11.24"/>
    <m/>
    <m/>
    <d v="2024-11-29T00:00:00"/>
    <d v="2027-11-28T00:00:00"/>
    <n v="1135"/>
    <x v="59"/>
    <m/>
    <m/>
    <m/>
    <m/>
    <s v="n.a."/>
    <m/>
    <m/>
    <n v="0"/>
    <n v="3"/>
    <m/>
    <d v="2027-08-28T00:00:00"/>
    <m/>
    <m/>
    <m/>
    <m/>
    <m/>
    <m/>
    <m/>
    <m/>
    <m/>
    <m/>
    <m/>
    <m/>
    <m/>
    <m/>
    <m/>
    <m/>
    <m/>
    <m/>
    <m/>
    <d v="2027-06-28T00:00:00"/>
    <m/>
    <n v="150000"/>
    <m/>
    <m/>
    <s v="Euro"/>
    <n v="20.6"/>
    <m/>
    <m/>
    <m/>
    <m/>
    <n v="17.45"/>
    <m/>
    <m/>
    <m/>
    <m/>
    <m/>
    <m/>
    <m/>
    <m/>
    <m/>
    <m/>
    <m/>
    <m/>
    <m/>
    <m/>
    <m/>
    <m/>
    <m/>
    <m/>
    <m/>
    <m/>
    <m/>
    <m/>
  </r>
  <r>
    <m/>
    <s v="V100066"/>
    <s v="2024-0009"/>
    <x v="54"/>
    <n v="1"/>
    <s v="Wagon"/>
    <n v="19"/>
    <s v="33 80 4552 631-0"/>
    <x v="19"/>
    <m/>
    <m/>
    <x v="9"/>
    <x v="0"/>
    <n v="1"/>
    <m/>
    <m/>
    <m/>
    <n v="1"/>
    <n v="0"/>
    <n v="1"/>
    <x v="1"/>
    <n v="0"/>
    <d v="1899-12-30T00:00:00"/>
    <d v="1899-12-30T00:00:00"/>
    <x v="3"/>
    <s v="28 Wg am 10.10.24 geliefert aber wegen Umbau &quot;SS&quot; und STV mietfrei gewährt bis 29.11.24"/>
    <m/>
    <m/>
    <d v="2024-11-29T00:00:00"/>
    <d v="2027-11-28T00:00:00"/>
    <n v="1135"/>
    <x v="59"/>
    <m/>
    <m/>
    <m/>
    <m/>
    <s v="n.a."/>
    <m/>
    <m/>
    <n v="0"/>
    <n v="3"/>
    <m/>
    <d v="2027-08-28T00:00:00"/>
    <m/>
    <m/>
    <m/>
    <m/>
    <m/>
    <m/>
    <m/>
    <m/>
    <m/>
    <m/>
    <m/>
    <m/>
    <m/>
    <m/>
    <m/>
    <m/>
    <m/>
    <m/>
    <m/>
    <d v="2027-06-28T00:00:00"/>
    <m/>
    <n v="150000"/>
    <m/>
    <m/>
    <s v="Euro"/>
    <n v="20.6"/>
    <m/>
    <m/>
    <m/>
    <m/>
    <n v="17.45"/>
    <m/>
    <m/>
    <m/>
    <m/>
    <m/>
    <m/>
    <m/>
    <m/>
    <m/>
    <m/>
    <m/>
    <m/>
    <m/>
    <m/>
    <m/>
    <m/>
    <m/>
    <m/>
    <m/>
    <m/>
    <m/>
    <m/>
  </r>
  <r>
    <m/>
    <s v="V100066"/>
    <s v="2024-0009"/>
    <x v="54"/>
    <n v="1"/>
    <s v="Wagon"/>
    <n v="20"/>
    <s v="33 80 4552 632-8"/>
    <x v="19"/>
    <m/>
    <m/>
    <x v="9"/>
    <x v="0"/>
    <n v="1"/>
    <m/>
    <m/>
    <m/>
    <n v="1"/>
    <n v="0"/>
    <n v="1"/>
    <x v="1"/>
    <n v="0"/>
    <d v="1899-12-30T00:00:00"/>
    <d v="1899-12-30T00:00:00"/>
    <x v="3"/>
    <s v="28 Wg am 10.10.24 geliefert aber wegen Umbau &quot;SS&quot; und STV mietfrei gewährt bis 29.11.24"/>
    <m/>
    <m/>
    <d v="2024-11-29T00:00:00"/>
    <d v="2027-11-28T00:00:00"/>
    <n v="1135"/>
    <x v="59"/>
    <m/>
    <m/>
    <m/>
    <m/>
    <s v="n.a."/>
    <m/>
    <m/>
    <n v="0"/>
    <n v="3"/>
    <m/>
    <d v="2027-08-28T00:00:00"/>
    <m/>
    <m/>
    <m/>
    <m/>
    <m/>
    <m/>
    <m/>
    <m/>
    <m/>
    <m/>
    <m/>
    <m/>
    <m/>
    <m/>
    <m/>
    <m/>
    <m/>
    <m/>
    <m/>
    <d v="2027-06-28T00:00:00"/>
    <m/>
    <n v="150000"/>
    <m/>
    <m/>
    <s v="Euro"/>
    <n v="20.6"/>
    <m/>
    <m/>
    <m/>
    <m/>
    <n v="17.45"/>
    <m/>
    <m/>
    <m/>
    <m/>
    <m/>
    <m/>
    <m/>
    <m/>
    <m/>
    <m/>
    <m/>
    <m/>
    <m/>
    <m/>
    <m/>
    <m/>
    <m/>
    <m/>
    <m/>
    <m/>
    <m/>
    <m/>
  </r>
  <r>
    <m/>
    <s v="V100066"/>
    <s v="2024-0009"/>
    <x v="54"/>
    <n v="1"/>
    <s v="Wagon"/>
    <n v="21"/>
    <s v="33 80 4552 633-6"/>
    <x v="19"/>
    <m/>
    <m/>
    <x v="9"/>
    <x v="0"/>
    <n v="1"/>
    <m/>
    <m/>
    <m/>
    <n v="1"/>
    <n v="0"/>
    <n v="1"/>
    <x v="1"/>
    <n v="0"/>
    <d v="1899-12-30T00:00:00"/>
    <d v="1899-12-30T00:00:00"/>
    <x v="3"/>
    <s v="28 Wg am 10.10.24 geliefert aber wegen Umbau &quot;SS&quot; und STV mietfrei gewährt bis 29.11.24"/>
    <m/>
    <m/>
    <d v="2024-11-29T00:00:00"/>
    <d v="2027-11-28T00:00:00"/>
    <n v="1135"/>
    <x v="59"/>
    <m/>
    <m/>
    <m/>
    <m/>
    <s v="n.a."/>
    <m/>
    <m/>
    <n v="0"/>
    <n v="3"/>
    <m/>
    <d v="2027-08-28T00:00:00"/>
    <m/>
    <m/>
    <m/>
    <m/>
    <m/>
    <m/>
    <m/>
    <m/>
    <m/>
    <m/>
    <m/>
    <m/>
    <m/>
    <m/>
    <m/>
    <m/>
    <m/>
    <m/>
    <m/>
    <d v="2027-06-28T00:00:00"/>
    <m/>
    <n v="150000"/>
    <m/>
    <m/>
    <s v="Euro"/>
    <n v="20.6"/>
    <m/>
    <m/>
    <m/>
    <m/>
    <n v="17.45"/>
    <m/>
    <m/>
    <m/>
    <m/>
    <m/>
    <m/>
    <m/>
    <m/>
    <m/>
    <m/>
    <m/>
    <m/>
    <m/>
    <m/>
    <m/>
    <m/>
    <m/>
    <m/>
    <m/>
    <m/>
    <m/>
    <m/>
  </r>
  <r>
    <m/>
    <s v="V100066"/>
    <s v="2024-0009"/>
    <x v="54"/>
    <n v="1"/>
    <s v="Wagon"/>
    <n v="22"/>
    <s v="33 80 4552 634-4"/>
    <x v="19"/>
    <m/>
    <m/>
    <x v="9"/>
    <x v="0"/>
    <n v="1"/>
    <m/>
    <m/>
    <m/>
    <n v="1"/>
    <n v="0"/>
    <n v="1"/>
    <x v="1"/>
    <n v="0"/>
    <d v="1899-12-30T00:00:00"/>
    <d v="1899-12-30T00:00:00"/>
    <x v="3"/>
    <s v="28 Wg am 10.10.24 geliefert aber wegen Umbau &quot;SS&quot; und STV mietfrei gewährt bis 29.11.24"/>
    <m/>
    <m/>
    <d v="2024-11-29T00:00:00"/>
    <d v="2027-11-28T00:00:00"/>
    <n v="1135"/>
    <x v="59"/>
    <m/>
    <m/>
    <m/>
    <m/>
    <s v="n.a."/>
    <m/>
    <m/>
    <n v="0"/>
    <n v="3"/>
    <m/>
    <d v="2027-08-28T00:00:00"/>
    <m/>
    <m/>
    <m/>
    <m/>
    <m/>
    <m/>
    <m/>
    <m/>
    <m/>
    <m/>
    <m/>
    <m/>
    <m/>
    <m/>
    <m/>
    <m/>
    <m/>
    <m/>
    <m/>
    <d v="2027-06-28T00:00:00"/>
    <m/>
    <n v="150000"/>
    <m/>
    <m/>
    <s v="Euro"/>
    <n v="20.6"/>
    <m/>
    <m/>
    <m/>
    <m/>
    <n v="17.45"/>
    <m/>
    <m/>
    <m/>
    <m/>
    <m/>
    <m/>
    <m/>
    <m/>
    <m/>
    <m/>
    <m/>
    <m/>
    <m/>
    <m/>
    <m/>
    <m/>
    <m/>
    <m/>
    <m/>
    <m/>
    <m/>
    <m/>
  </r>
  <r>
    <m/>
    <s v="V100066"/>
    <s v="2024-0009"/>
    <x v="54"/>
    <n v="1"/>
    <s v="Wagon"/>
    <n v="23"/>
    <s v="33 80 4552 635-1"/>
    <x v="19"/>
    <m/>
    <m/>
    <x v="9"/>
    <x v="0"/>
    <n v="1"/>
    <m/>
    <m/>
    <m/>
    <n v="1"/>
    <n v="0"/>
    <n v="1"/>
    <x v="1"/>
    <n v="0"/>
    <d v="1899-12-30T00:00:00"/>
    <d v="1899-12-30T00:00:00"/>
    <x v="3"/>
    <s v="28 Wg am 10.10.24 geliefert aber wegen Umbau &quot;SS&quot; und STV mietfrei gewährt bis 29.11.24"/>
    <m/>
    <m/>
    <d v="2024-11-29T00:00:00"/>
    <d v="2027-11-28T00:00:00"/>
    <n v="1135"/>
    <x v="59"/>
    <m/>
    <m/>
    <m/>
    <m/>
    <s v="n.a."/>
    <m/>
    <m/>
    <n v="0"/>
    <n v="3"/>
    <m/>
    <d v="2027-08-28T00:00:00"/>
    <m/>
    <m/>
    <m/>
    <m/>
    <m/>
    <m/>
    <m/>
    <m/>
    <m/>
    <m/>
    <m/>
    <m/>
    <m/>
    <m/>
    <m/>
    <m/>
    <m/>
    <m/>
    <m/>
    <d v="2027-06-28T00:00:00"/>
    <m/>
    <n v="150000"/>
    <m/>
    <m/>
    <s v="Euro"/>
    <n v="20.6"/>
    <m/>
    <m/>
    <m/>
    <m/>
    <n v="17.45"/>
    <m/>
    <m/>
    <m/>
    <m/>
    <m/>
    <m/>
    <m/>
    <m/>
    <m/>
    <m/>
    <m/>
    <m/>
    <m/>
    <m/>
    <m/>
    <m/>
    <m/>
    <m/>
    <m/>
    <m/>
    <m/>
    <m/>
  </r>
  <r>
    <m/>
    <s v="V100066"/>
    <s v="2024-0009"/>
    <x v="54"/>
    <n v="1"/>
    <s v="Wagon"/>
    <n v="24"/>
    <s v="33 80 4552 636-9"/>
    <x v="19"/>
    <m/>
    <m/>
    <x v="9"/>
    <x v="0"/>
    <n v="1"/>
    <m/>
    <m/>
    <m/>
    <n v="1"/>
    <n v="0"/>
    <n v="1"/>
    <x v="1"/>
    <n v="0"/>
    <d v="1899-12-30T00:00:00"/>
    <d v="1899-12-30T00:00:00"/>
    <x v="3"/>
    <s v="28 Wg am 10.10.24 geliefert aber wegen Umbau &quot;SS&quot; und STV mietfrei gewährt bis 29.11.24"/>
    <m/>
    <m/>
    <d v="2024-11-29T00:00:00"/>
    <d v="2027-11-28T00:00:00"/>
    <n v="1135"/>
    <x v="59"/>
    <m/>
    <m/>
    <m/>
    <m/>
    <s v="n.a."/>
    <m/>
    <m/>
    <n v="0"/>
    <n v="3"/>
    <m/>
    <d v="2027-08-28T00:00:00"/>
    <m/>
    <m/>
    <m/>
    <m/>
    <m/>
    <m/>
    <m/>
    <m/>
    <m/>
    <m/>
    <m/>
    <m/>
    <m/>
    <m/>
    <m/>
    <m/>
    <m/>
    <m/>
    <m/>
    <d v="2027-06-28T00:00:00"/>
    <m/>
    <n v="150000"/>
    <m/>
    <m/>
    <s v="Euro"/>
    <n v="20.6"/>
    <m/>
    <m/>
    <m/>
    <m/>
    <n v="17.45"/>
    <m/>
    <m/>
    <m/>
    <m/>
    <m/>
    <m/>
    <m/>
    <m/>
    <m/>
    <m/>
    <m/>
    <m/>
    <m/>
    <m/>
    <m/>
    <m/>
    <m/>
    <m/>
    <m/>
    <m/>
    <m/>
    <m/>
  </r>
  <r>
    <m/>
    <s v="V100066"/>
    <s v="2024-0009"/>
    <x v="54"/>
    <n v="1"/>
    <s v="Wagon"/>
    <n v="25"/>
    <s v="33 80 4552 637-7"/>
    <x v="19"/>
    <m/>
    <m/>
    <x v="9"/>
    <x v="0"/>
    <n v="1"/>
    <m/>
    <m/>
    <m/>
    <n v="1"/>
    <n v="0"/>
    <n v="1"/>
    <x v="1"/>
    <n v="0"/>
    <d v="1899-12-30T00:00:00"/>
    <d v="1899-12-30T00:00:00"/>
    <x v="3"/>
    <s v="28 Wg am 10.10.24 geliefert aber wegen Umbau &quot;SS&quot; und STV mietfrei gewährt bis 29.11.24"/>
    <m/>
    <m/>
    <d v="2024-11-29T00:00:00"/>
    <d v="2027-11-28T00:00:00"/>
    <n v="1135"/>
    <x v="59"/>
    <m/>
    <m/>
    <m/>
    <m/>
    <s v="n.a."/>
    <m/>
    <m/>
    <n v="0"/>
    <n v="3"/>
    <m/>
    <d v="2027-08-28T00:00:00"/>
    <m/>
    <m/>
    <m/>
    <m/>
    <m/>
    <m/>
    <m/>
    <m/>
    <m/>
    <m/>
    <m/>
    <m/>
    <m/>
    <m/>
    <m/>
    <m/>
    <m/>
    <m/>
    <m/>
    <d v="2027-06-28T00:00:00"/>
    <m/>
    <n v="150000"/>
    <m/>
    <m/>
    <s v="Euro"/>
    <n v="20.6"/>
    <m/>
    <m/>
    <m/>
    <m/>
    <n v="17.45"/>
    <m/>
    <m/>
    <m/>
    <m/>
    <m/>
    <m/>
    <m/>
    <m/>
    <m/>
    <m/>
    <m/>
    <m/>
    <m/>
    <m/>
    <m/>
    <m/>
    <m/>
    <m/>
    <m/>
    <m/>
    <m/>
    <m/>
  </r>
  <r>
    <m/>
    <s v="V100066"/>
    <s v="2024-0009"/>
    <x v="54"/>
    <n v="1"/>
    <s v="Wagon"/>
    <n v="26"/>
    <s v="33 80 4552 638-5"/>
    <x v="19"/>
    <m/>
    <m/>
    <x v="9"/>
    <x v="0"/>
    <n v="1"/>
    <m/>
    <m/>
    <m/>
    <n v="1"/>
    <n v="0"/>
    <n v="1"/>
    <x v="1"/>
    <n v="0"/>
    <d v="1899-12-30T00:00:00"/>
    <d v="1899-12-30T00:00:00"/>
    <x v="3"/>
    <s v="28 Wg am 10.10.24 geliefert aber wegen Umbau &quot;SS&quot; und STV mietfrei gewährt bis 29.11.24"/>
    <m/>
    <m/>
    <d v="2024-11-29T00:00:00"/>
    <d v="2027-11-28T00:00:00"/>
    <n v="1135"/>
    <x v="59"/>
    <m/>
    <m/>
    <m/>
    <m/>
    <s v="n.a."/>
    <m/>
    <m/>
    <n v="0"/>
    <n v="3"/>
    <m/>
    <d v="2027-08-28T00:00:00"/>
    <m/>
    <m/>
    <m/>
    <m/>
    <m/>
    <m/>
    <m/>
    <m/>
    <m/>
    <m/>
    <m/>
    <m/>
    <m/>
    <m/>
    <m/>
    <m/>
    <m/>
    <m/>
    <m/>
    <d v="2027-06-28T00:00:00"/>
    <m/>
    <n v="150000"/>
    <m/>
    <m/>
    <s v="Euro"/>
    <n v="20.6"/>
    <m/>
    <m/>
    <m/>
    <m/>
    <n v="17.45"/>
    <m/>
    <m/>
    <m/>
    <m/>
    <m/>
    <m/>
    <m/>
    <m/>
    <m/>
    <m/>
    <m/>
    <m/>
    <m/>
    <m/>
    <m/>
    <m/>
    <m/>
    <m/>
    <m/>
    <m/>
    <m/>
    <m/>
  </r>
  <r>
    <m/>
    <s v="V100066"/>
    <s v="2024-0009"/>
    <x v="54"/>
    <n v="1"/>
    <s v="Wagon"/>
    <n v="27"/>
    <s v="33 80 4552 639-3"/>
    <x v="19"/>
    <m/>
    <m/>
    <x v="9"/>
    <x v="0"/>
    <n v="1"/>
    <m/>
    <m/>
    <m/>
    <n v="1"/>
    <n v="0"/>
    <n v="1"/>
    <x v="1"/>
    <n v="0"/>
    <d v="1899-12-30T00:00:00"/>
    <d v="1899-12-30T00:00:00"/>
    <x v="3"/>
    <s v="28 Wg am 10.10.24 geliefert aber wegen Umbau &quot;SS&quot; und STV mietfrei gewährt bis 29.11.24"/>
    <m/>
    <m/>
    <d v="2024-11-29T00:00:00"/>
    <d v="2027-11-28T00:00:00"/>
    <n v="1135"/>
    <x v="59"/>
    <m/>
    <m/>
    <m/>
    <m/>
    <s v="n.a."/>
    <m/>
    <m/>
    <n v="0"/>
    <n v="3"/>
    <m/>
    <d v="2027-08-28T00:00:00"/>
    <m/>
    <m/>
    <m/>
    <m/>
    <m/>
    <m/>
    <m/>
    <m/>
    <m/>
    <m/>
    <m/>
    <m/>
    <m/>
    <m/>
    <m/>
    <m/>
    <m/>
    <m/>
    <m/>
    <d v="2027-06-28T00:00:00"/>
    <m/>
    <n v="150000"/>
    <m/>
    <m/>
    <s v="Euro"/>
    <n v="20.6"/>
    <m/>
    <m/>
    <m/>
    <m/>
    <n v="17.45"/>
    <m/>
    <m/>
    <m/>
    <m/>
    <m/>
    <m/>
    <m/>
    <m/>
    <m/>
    <m/>
    <m/>
    <m/>
    <m/>
    <m/>
    <m/>
    <m/>
    <m/>
    <m/>
    <m/>
    <m/>
    <m/>
    <m/>
  </r>
  <r>
    <m/>
    <s v="V100066"/>
    <s v="2024-0009"/>
    <x v="54"/>
    <n v="1"/>
    <s v="Wagon"/>
    <n v="28"/>
    <s v="33 80 4552 640-1"/>
    <x v="19"/>
    <m/>
    <m/>
    <x v="9"/>
    <x v="0"/>
    <n v="1"/>
    <m/>
    <m/>
    <m/>
    <n v="1"/>
    <n v="0"/>
    <n v="1"/>
    <x v="1"/>
    <n v="0"/>
    <d v="1899-12-30T00:00:00"/>
    <d v="1899-12-30T00:00:00"/>
    <x v="3"/>
    <s v="28 Wg am 10.10.24 geliefert aber wegen Umbau &quot;SS&quot; und STV mietfrei gewährt bis 29.11.24"/>
    <m/>
    <m/>
    <d v="2024-11-29T00:00:00"/>
    <d v="2027-11-28T00:00:00"/>
    <n v="1135"/>
    <x v="59"/>
    <m/>
    <m/>
    <m/>
    <m/>
    <s v="n.a."/>
    <m/>
    <m/>
    <n v="0"/>
    <n v="3"/>
    <m/>
    <d v="2027-08-28T00:00:00"/>
    <m/>
    <m/>
    <m/>
    <m/>
    <m/>
    <m/>
    <m/>
    <m/>
    <m/>
    <m/>
    <m/>
    <m/>
    <m/>
    <m/>
    <m/>
    <m/>
    <m/>
    <m/>
    <m/>
    <d v="2027-06-28T00:00:00"/>
    <m/>
    <n v="150000"/>
    <m/>
    <m/>
    <s v="Euro"/>
    <n v="20.6"/>
    <m/>
    <m/>
    <m/>
    <m/>
    <n v="17.45"/>
    <m/>
    <m/>
    <m/>
    <m/>
    <m/>
    <m/>
    <m/>
    <m/>
    <m/>
    <m/>
    <m/>
    <m/>
    <m/>
    <m/>
    <m/>
    <m/>
    <m/>
    <m/>
    <m/>
    <m/>
    <m/>
    <m/>
  </r>
  <r>
    <m/>
    <s v="V100066"/>
    <s v="2024-0009"/>
    <x v="54"/>
    <n v="2"/>
    <s v="Batch"/>
    <m/>
    <m/>
    <x v="19"/>
    <s v="NOR"/>
    <s v="North EU"/>
    <x v="9"/>
    <x v="0"/>
    <n v="43"/>
    <m/>
    <m/>
    <n v="43"/>
    <n v="1"/>
    <n v="0"/>
    <n v="43"/>
    <x v="0"/>
    <m/>
    <m/>
    <m/>
    <x v="3"/>
    <m/>
    <m/>
    <m/>
    <d v="2024-11-25T00:00:00"/>
    <d v="2027-11-24T00:00:00"/>
    <m/>
    <x v="57"/>
    <m/>
    <m/>
    <m/>
    <m/>
    <s v="n.a."/>
    <m/>
    <m/>
    <n v="0"/>
    <n v="3"/>
    <m/>
    <m/>
    <n v="0"/>
    <m/>
    <m/>
    <m/>
    <m/>
    <m/>
    <m/>
    <m/>
    <m/>
    <s v="C"/>
    <m/>
    <s v="1.4.1"/>
    <s v="CHE"/>
    <s v="3 Mths Cash Deposit"/>
    <s v="Y"/>
    <s v="N"/>
    <n v="0"/>
    <n v="0"/>
    <m/>
    <m/>
    <m/>
    <n v="150000"/>
    <s v="N"/>
    <m/>
    <s v="Euro"/>
    <n v="20.6"/>
    <n v="-3.15"/>
    <n v="0"/>
    <m/>
    <n v="0"/>
    <n v="17.45"/>
    <n v="0"/>
    <n v="1280"/>
    <n v="0"/>
    <n v="0.06"/>
    <n v="0"/>
    <s v="0.00"/>
    <n v="0"/>
    <n v="0"/>
    <n v="0"/>
    <n v="0"/>
    <n v="20.6"/>
    <n v="-3.15"/>
    <n v="17.45"/>
    <n v="1"/>
    <n v="0"/>
    <n v="20.6"/>
    <n v="17.45"/>
    <n v="6450000"/>
    <n v="0"/>
    <s v="N"/>
    <n v="0"/>
    <n v="273127.4"/>
  </r>
  <r>
    <m/>
    <s v="V100066"/>
    <s v="2024-0009"/>
    <x v="54"/>
    <n v="2"/>
    <s v="Wagon"/>
    <n v="29"/>
    <s v="33 80 4552 641-9"/>
    <x v="19"/>
    <m/>
    <m/>
    <x v="9"/>
    <x v="0"/>
    <n v="1"/>
    <m/>
    <m/>
    <n v="1"/>
    <m/>
    <n v="0"/>
    <n v="1"/>
    <x v="1"/>
    <n v="0"/>
    <d v="1899-12-30T00:00:00"/>
    <d v="1899-12-30T00:00:00"/>
    <x v="3"/>
    <m/>
    <m/>
    <m/>
    <d v="2024-11-29T00:00:00"/>
    <d v="2027-11-28T00:00:00"/>
    <n v="1135"/>
    <x v="59"/>
    <m/>
    <m/>
    <m/>
    <m/>
    <s v="n.a."/>
    <m/>
    <m/>
    <n v="0"/>
    <n v="3"/>
    <m/>
    <d v="2027-08-28T00:00:00"/>
    <m/>
    <m/>
    <m/>
    <m/>
    <m/>
    <m/>
    <m/>
    <m/>
    <m/>
    <m/>
    <m/>
    <m/>
    <m/>
    <m/>
    <m/>
    <m/>
    <m/>
    <m/>
    <m/>
    <d v="2027-06-28T00:00:00"/>
    <m/>
    <n v="150000"/>
    <m/>
    <m/>
    <s v="Euro"/>
    <n v="20.6"/>
    <m/>
    <m/>
    <m/>
    <m/>
    <n v="17.45"/>
    <m/>
    <m/>
    <m/>
    <m/>
    <m/>
    <m/>
    <m/>
    <m/>
    <m/>
    <m/>
    <m/>
    <m/>
    <m/>
    <m/>
    <m/>
    <m/>
    <m/>
    <m/>
    <m/>
    <m/>
    <m/>
    <m/>
  </r>
  <r>
    <m/>
    <s v="V100066"/>
    <s v="2024-0009"/>
    <x v="54"/>
    <n v="2"/>
    <s v="Wagon"/>
    <n v="30"/>
    <s v="33 80 4552 642-7"/>
    <x v="19"/>
    <m/>
    <m/>
    <x v="9"/>
    <x v="0"/>
    <n v="1"/>
    <m/>
    <m/>
    <n v="1"/>
    <m/>
    <n v="0"/>
    <n v="1"/>
    <x v="1"/>
    <n v="0"/>
    <d v="1899-12-30T00:00:00"/>
    <d v="1899-12-30T00:00:00"/>
    <x v="3"/>
    <m/>
    <m/>
    <m/>
    <d v="2024-11-29T00:00:00"/>
    <d v="2027-11-28T00:00:00"/>
    <n v="1135"/>
    <x v="59"/>
    <m/>
    <m/>
    <m/>
    <m/>
    <s v="n.a."/>
    <m/>
    <m/>
    <n v="0"/>
    <n v="3"/>
    <m/>
    <d v="2027-08-28T00:00:00"/>
    <m/>
    <m/>
    <m/>
    <m/>
    <m/>
    <m/>
    <m/>
    <m/>
    <m/>
    <m/>
    <m/>
    <m/>
    <m/>
    <m/>
    <m/>
    <m/>
    <m/>
    <m/>
    <m/>
    <d v="2027-06-28T00:00:00"/>
    <m/>
    <n v="150000"/>
    <m/>
    <m/>
    <s v="Euro"/>
    <n v="20.6"/>
    <m/>
    <m/>
    <m/>
    <m/>
    <n v="17.45"/>
    <m/>
    <m/>
    <m/>
    <m/>
    <m/>
    <m/>
    <m/>
    <m/>
    <m/>
    <m/>
    <m/>
    <m/>
    <m/>
    <m/>
    <m/>
    <m/>
    <m/>
    <m/>
    <m/>
    <m/>
    <m/>
    <m/>
  </r>
  <r>
    <m/>
    <s v="V100066"/>
    <s v="2024-0009"/>
    <x v="54"/>
    <n v="2"/>
    <s v="Wagon"/>
    <n v="31"/>
    <s v="33 80 4552 643-5"/>
    <x v="19"/>
    <m/>
    <m/>
    <x v="9"/>
    <x v="0"/>
    <n v="1"/>
    <m/>
    <m/>
    <n v="1"/>
    <m/>
    <n v="0"/>
    <n v="1"/>
    <x v="1"/>
    <n v="0"/>
    <d v="1899-12-30T00:00:00"/>
    <d v="1899-12-30T00:00:00"/>
    <x v="3"/>
    <m/>
    <m/>
    <m/>
    <d v="2024-11-29T00:00:00"/>
    <d v="2027-11-28T00:00:00"/>
    <n v="1135"/>
    <x v="59"/>
    <m/>
    <m/>
    <m/>
    <m/>
    <s v="n.a."/>
    <m/>
    <m/>
    <n v="0"/>
    <n v="3"/>
    <m/>
    <d v="2027-08-28T00:00:00"/>
    <m/>
    <m/>
    <m/>
    <m/>
    <m/>
    <m/>
    <m/>
    <m/>
    <m/>
    <m/>
    <m/>
    <m/>
    <m/>
    <m/>
    <m/>
    <m/>
    <m/>
    <m/>
    <m/>
    <d v="2027-06-28T00:00:00"/>
    <m/>
    <n v="150000"/>
    <m/>
    <m/>
    <s v="Euro"/>
    <n v="20.6"/>
    <m/>
    <m/>
    <m/>
    <m/>
    <n v="17.45"/>
    <m/>
    <m/>
    <m/>
    <m/>
    <m/>
    <m/>
    <m/>
    <m/>
    <m/>
    <m/>
    <m/>
    <m/>
    <m/>
    <m/>
    <m/>
    <m/>
    <m/>
    <m/>
    <m/>
    <m/>
    <m/>
    <m/>
  </r>
  <r>
    <m/>
    <s v="V100066"/>
    <s v="2024-0009"/>
    <x v="54"/>
    <n v="2"/>
    <s v="Wagon"/>
    <n v="32"/>
    <s v="33 80 4552 644-3"/>
    <x v="19"/>
    <m/>
    <m/>
    <x v="9"/>
    <x v="0"/>
    <n v="1"/>
    <m/>
    <m/>
    <n v="1"/>
    <m/>
    <n v="0"/>
    <n v="1"/>
    <x v="1"/>
    <n v="0"/>
    <d v="1899-12-30T00:00:00"/>
    <d v="1899-12-30T00:00:00"/>
    <x v="3"/>
    <m/>
    <m/>
    <m/>
    <d v="2024-11-29T00:00:00"/>
    <d v="2027-11-28T00:00:00"/>
    <n v="1135"/>
    <x v="59"/>
    <m/>
    <m/>
    <m/>
    <m/>
    <s v="n.a."/>
    <m/>
    <m/>
    <n v="0"/>
    <n v="3"/>
    <m/>
    <d v="2027-08-28T00:00:00"/>
    <m/>
    <m/>
    <m/>
    <m/>
    <m/>
    <m/>
    <m/>
    <m/>
    <m/>
    <m/>
    <m/>
    <m/>
    <m/>
    <m/>
    <m/>
    <m/>
    <m/>
    <m/>
    <m/>
    <d v="2027-06-28T00:00:00"/>
    <m/>
    <n v="150000"/>
    <m/>
    <m/>
    <s v="Euro"/>
    <n v="20.6"/>
    <m/>
    <m/>
    <m/>
    <m/>
    <n v="17.45"/>
    <m/>
    <m/>
    <m/>
    <m/>
    <m/>
    <m/>
    <m/>
    <m/>
    <m/>
    <m/>
    <m/>
    <m/>
    <m/>
    <m/>
    <m/>
    <m/>
    <m/>
    <m/>
    <m/>
    <m/>
    <m/>
    <m/>
  </r>
  <r>
    <m/>
    <s v="V100066"/>
    <s v="2024-0009"/>
    <x v="54"/>
    <n v="2"/>
    <s v="Wagon"/>
    <n v="33"/>
    <s v="33 80 4552 645-0"/>
    <x v="19"/>
    <m/>
    <m/>
    <x v="9"/>
    <x v="0"/>
    <n v="1"/>
    <m/>
    <m/>
    <n v="1"/>
    <m/>
    <n v="0"/>
    <n v="1"/>
    <x v="1"/>
    <n v="0"/>
    <d v="1899-12-30T00:00:00"/>
    <d v="1899-12-30T00:00:00"/>
    <x v="3"/>
    <m/>
    <m/>
    <m/>
    <d v="2024-11-29T00:00:00"/>
    <d v="2027-11-28T00:00:00"/>
    <n v="1135"/>
    <x v="59"/>
    <m/>
    <m/>
    <m/>
    <m/>
    <s v="n.a."/>
    <m/>
    <m/>
    <n v="0"/>
    <n v="3"/>
    <m/>
    <d v="2027-08-28T00:00:00"/>
    <m/>
    <m/>
    <m/>
    <m/>
    <m/>
    <m/>
    <m/>
    <m/>
    <m/>
    <m/>
    <m/>
    <m/>
    <m/>
    <m/>
    <m/>
    <m/>
    <m/>
    <m/>
    <m/>
    <d v="2027-06-28T00:00:00"/>
    <m/>
    <n v="150000"/>
    <m/>
    <m/>
    <s v="Euro"/>
    <n v="20.6"/>
    <m/>
    <m/>
    <m/>
    <m/>
    <n v="17.45"/>
    <m/>
    <m/>
    <m/>
    <m/>
    <m/>
    <m/>
    <m/>
    <m/>
    <m/>
    <m/>
    <m/>
    <m/>
    <m/>
    <m/>
    <m/>
    <m/>
    <m/>
    <m/>
    <m/>
    <m/>
    <m/>
    <m/>
  </r>
  <r>
    <m/>
    <s v="V100066"/>
    <s v="2024-0009"/>
    <x v="54"/>
    <n v="2"/>
    <s v="Wagon"/>
    <n v="34"/>
    <s v="33 80 4552 646-8"/>
    <x v="19"/>
    <m/>
    <m/>
    <x v="9"/>
    <x v="0"/>
    <n v="1"/>
    <m/>
    <m/>
    <n v="1"/>
    <m/>
    <n v="0"/>
    <n v="1"/>
    <x v="1"/>
    <n v="0"/>
    <d v="1899-12-30T00:00:00"/>
    <d v="1899-12-30T00:00:00"/>
    <x v="3"/>
    <m/>
    <m/>
    <m/>
    <d v="2024-11-29T00:00:00"/>
    <d v="2027-11-28T00:00:00"/>
    <n v="1135"/>
    <x v="59"/>
    <m/>
    <m/>
    <m/>
    <m/>
    <s v="n.a."/>
    <m/>
    <m/>
    <n v="0"/>
    <n v="3"/>
    <m/>
    <d v="2027-08-28T00:00:00"/>
    <m/>
    <m/>
    <m/>
    <m/>
    <m/>
    <m/>
    <m/>
    <m/>
    <m/>
    <m/>
    <m/>
    <m/>
    <m/>
    <m/>
    <m/>
    <m/>
    <m/>
    <m/>
    <m/>
    <d v="2027-06-28T00:00:00"/>
    <m/>
    <n v="150000"/>
    <m/>
    <m/>
    <s v="Euro"/>
    <n v="20.6"/>
    <m/>
    <m/>
    <m/>
    <m/>
    <n v="17.45"/>
    <m/>
    <m/>
    <m/>
    <m/>
    <m/>
    <m/>
    <m/>
    <m/>
    <m/>
    <m/>
    <m/>
    <m/>
    <m/>
    <m/>
    <m/>
    <m/>
    <m/>
    <m/>
    <m/>
    <m/>
    <m/>
    <m/>
  </r>
  <r>
    <m/>
    <s v="V100066"/>
    <s v="2024-0009"/>
    <x v="54"/>
    <n v="2"/>
    <s v="Wagon"/>
    <n v="35"/>
    <s v="33 80 4552 647-6"/>
    <x v="19"/>
    <m/>
    <m/>
    <x v="9"/>
    <x v="0"/>
    <n v="1"/>
    <m/>
    <m/>
    <n v="1"/>
    <m/>
    <n v="0"/>
    <n v="1"/>
    <x v="1"/>
    <n v="0"/>
    <d v="1899-12-30T00:00:00"/>
    <d v="1899-12-30T00:00:00"/>
    <x v="3"/>
    <m/>
    <m/>
    <m/>
    <d v="2024-11-29T00:00:00"/>
    <d v="2027-11-28T00:00:00"/>
    <n v="1135"/>
    <x v="59"/>
    <m/>
    <m/>
    <m/>
    <m/>
    <s v="n.a."/>
    <m/>
    <m/>
    <n v="0"/>
    <n v="3"/>
    <m/>
    <d v="2027-08-28T00:00:00"/>
    <m/>
    <m/>
    <m/>
    <m/>
    <m/>
    <m/>
    <m/>
    <m/>
    <m/>
    <m/>
    <m/>
    <m/>
    <m/>
    <m/>
    <m/>
    <m/>
    <m/>
    <m/>
    <m/>
    <d v="2027-06-28T00:00:00"/>
    <m/>
    <n v="150000"/>
    <m/>
    <m/>
    <s v="Euro"/>
    <n v="20.6"/>
    <m/>
    <m/>
    <m/>
    <m/>
    <n v="17.45"/>
    <m/>
    <m/>
    <m/>
    <m/>
    <m/>
    <m/>
    <m/>
    <m/>
    <m/>
    <m/>
    <m/>
    <m/>
    <m/>
    <m/>
    <m/>
    <m/>
    <m/>
    <m/>
    <m/>
    <m/>
    <m/>
    <m/>
  </r>
  <r>
    <m/>
    <s v="V100066"/>
    <s v="2024-0009"/>
    <x v="54"/>
    <n v="2"/>
    <s v="Wagon"/>
    <n v="36"/>
    <s v="33 80 4552 648-4"/>
    <x v="19"/>
    <m/>
    <m/>
    <x v="9"/>
    <x v="0"/>
    <n v="1"/>
    <m/>
    <m/>
    <n v="1"/>
    <m/>
    <n v="0"/>
    <n v="1"/>
    <x v="1"/>
    <n v="0"/>
    <d v="1899-12-30T00:00:00"/>
    <d v="1899-12-30T00:00:00"/>
    <x v="3"/>
    <m/>
    <m/>
    <m/>
    <d v="2024-11-29T00:00:00"/>
    <d v="2027-11-28T00:00:00"/>
    <n v="1135"/>
    <x v="59"/>
    <m/>
    <m/>
    <m/>
    <m/>
    <s v="n.a."/>
    <m/>
    <m/>
    <n v="0"/>
    <n v="3"/>
    <m/>
    <d v="2027-08-28T00:00:00"/>
    <m/>
    <m/>
    <m/>
    <m/>
    <m/>
    <m/>
    <m/>
    <m/>
    <m/>
    <m/>
    <m/>
    <m/>
    <m/>
    <m/>
    <m/>
    <m/>
    <m/>
    <m/>
    <m/>
    <d v="2027-06-28T00:00:00"/>
    <m/>
    <n v="150000"/>
    <m/>
    <m/>
    <s v="Euro"/>
    <n v="20.6"/>
    <m/>
    <m/>
    <m/>
    <m/>
    <n v="17.45"/>
    <m/>
    <m/>
    <m/>
    <m/>
    <m/>
    <m/>
    <m/>
    <m/>
    <m/>
    <m/>
    <m/>
    <m/>
    <m/>
    <m/>
    <m/>
    <m/>
    <m/>
    <m/>
    <m/>
    <m/>
    <m/>
    <m/>
  </r>
  <r>
    <m/>
    <s v="V100066"/>
    <s v="2024-0009"/>
    <x v="54"/>
    <n v="2"/>
    <s v="Wagon"/>
    <n v="37"/>
    <s v="33 80 4552 649-2"/>
    <x v="19"/>
    <m/>
    <m/>
    <x v="9"/>
    <x v="0"/>
    <n v="1"/>
    <m/>
    <m/>
    <n v="1"/>
    <m/>
    <n v="0"/>
    <n v="1"/>
    <x v="1"/>
    <n v="0"/>
    <d v="1899-12-30T00:00:00"/>
    <d v="1899-12-30T00:00:00"/>
    <x v="3"/>
    <m/>
    <m/>
    <m/>
    <d v="2024-11-29T00:00:00"/>
    <d v="2027-11-28T00:00:00"/>
    <n v="1135"/>
    <x v="59"/>
    <m/>
    <m/>
    <m/>
    <m/>
    <s v="n.a."/>
    <m/>
    <m/>
    <n v="0"/>
    <n v="3"/>
    <m/>
    <d v="2027-08-28T00:00:00"/>
    <m/>
    <m/>
    <m/>
    <m/>
    <m/>
    <m/>
    <m/>
    <m/>
    <m/>
    <m/>
    <m/>
    <m/>
    <m/>
    <m/>
    <m/>
    <m/>
    <m/>
    <m/>
    <m/>
    <d v="2027-06-28T00:00:00"/>
    <m/>
    <n v="150000"/>
    <m/>
    <m/>
    <s v="Euro"/>
    <n v="20.6"/>
    <m/>
    <m/>
    <m/>
    <m/>
    <n v="17.45"/>
    <m/>
    <m/>
    <m/>
    <m/>
    <m/>
    <m/>
    <m/>
    <m/>
    <m/>
    <m/>
    <m/>
    <m/>
    <m/>
    <m/>
    <m/>
    <m/>
    <m/>
    <m/>
    <m/>
    <m/>
    <m/>
    <m/>
  </r>
  <r>
    <m/>
    <s v="V100066"/>
    <s v="2024-0009"/>
    <x v="54"/>
    <n v="2"/>
    <s v="Wagon"/>
    <n v="38"/>
    <s v="33 80 4552 650-0"/>
    <x v="19"/>
    <m/>
    <m/>
    <x v="9"/>
    <x v="0"/>
    <n v="1"/>
    <m/>
    <m/>
    <n v="1"/>
    <m/>
    <n v="0"/>
    <n v="1"/>
    <x v="1"/>
    <n v="0"/>
    <d v="1899-12-30T00:00:00"/>
    <d v="1899-12-30T00:00:00"/>
    <x v="3"/>
    <m/>
    <m/>
    <m/>
    <d v="2024-11-29T00:00:00"/>
    <d v="2027-11-28T00:00:00"/>
    <n v="1135"/>
    <x v="59"/>
    <m/>
    <m/>
    <m/>
    <m/>
    <s v="n.a."/>
    <m/>
    <m/>
    <n v="0"/>
    <n v="3"/>
    <m/>
    <d v="2027-08-28T00:00:00"/>
    <m/>
    <m/>
    <m/>
    <m/>
    <m/>
    <m/>
    <m/>
    <m/>
    <m/>
    <m/>
    <m/>
    <m/>
    <m/>
    <m/>
    <m/>
    <m/>
    <m/>
    <m/>
    <m/>
    <d v="2027-06-28T00:00:00"/>
    <m/>
    <n v="150000"/>
    <m/>
    <m/>
    <s v="Euro"/>
    <n v="20.6"/>
    <m/>
    <m/>
    <m/>
    <m/>
    <n v="17.45"/>
    <m/>
    <m/>
    <m/>
    <m/>
    <m/>
    <m/>
    <m/>
    <m/>
    <m/>
    <m/>
    <m/>
    <m/>
    <m/>
    <m/>
    <m/>
    <m/>
    <m/>
    <m/>
    <m/>
    <m/>
    <m/>
    <m/>
  </r>
  <r>
    <m/>
    <s v="V100066"/>
    <s v="2024-0009"/>
    <x v="54"/>
    <n v="2"/>
    <s v="Wagon"/>
    <n v="39"/>
    <s v="33 80 4552 651-8"/>
    <x v="19"/>
    <m/>
    <m/>
    <x v="9"/>
    <x v="0"/>
    <n v="1"/>
    <m/>
    <m/>
    <n v="1"/>
    <m/>
    <n v="0"/>
    <n v="1"/>
    <x v="1"/>
    <n v="0"/>
    <d v="1899-12-30T00:00:00"/>
    <d v="1899-12-30T00:00:00"/>
    <x v="3"/>
    <m/>
    <m/>
    <m/>
    <d v="2024-11-29T00:00:00"/>
    <d v="2027-11-28T00:00:00"/>
    <n v="1135"/>
    <x v="59"/>
    <m/>
    <m/>
    <m/>
    <m/>
    <s v="n.a."/>
    <m/>
    <m/>
    <n v="0"/>
    <n v="3"/>
    <m/>
    <d v="2027-08-28T00:00:00"/>
    <m/>
    <m/>
    <m/>
    <m/>
    <m/>
    <m/>
    <m/>
    <m/>
    <m/>
    <m/>
    <m/>
    <m/>
    <m/>
    <m/>
    <m/>
    <m/>
    <m/>
    <m/>
    <m/>
    <d v="2027-06-28T00:00:00"/>
    <m/>
    <n v="150000"/>
    <m/>
    <m/>
    <s v="Euro"/>
    <n v="20.6"/>
    <m/>
    <m/>
    <m/>
    <m/>
    <n v="17.45"/>
    <m/>
    <m/>
    <m/>
    <m/>
    <m/>
    <m/>
    <m/>
    <m/>
    <m/>
    <m/>
    <m/>
    <m/>
    <m/>
    <m/>
    <m/>
    <m/>
    <m/>
    <m/>
    <m/>
    <m/>
    <m/>
    <m/>
  </r>
  <r>
    <m/>
    <s v="V100066"/>
    <s v="2024-0009"/>
    <x v="54"/>
    <n v="2"/>
    <s v="Wagon"/>
    <n v="40"/>
    <s v="33 80 4552 652-6"/>
    <x v="19"/>
    <m/>
    <m/>
    <x v="9"/>
    <x v="0"/>
    <n v="1"/>
    <m/>
    <m/>
    <n v="1"/>
    <m/>
    <n v="0"/>
    <n v="1"/>
    <x v="1"/>
    <n v="0"/>
    <d v="1899-12-30T00:00:00"/>
    <d v="1899-12-30T00:00:00"/>
    <x v="3"/>
    <m/>
    <m/>
    <m/>
    <d v="2024-11-29T00:00:00"/>
    <d v="2027-11-28T00:00:00"/>
    <n v="1135"/>
    <x v="59"/>
    <m/>
    <m/>
    <m/>
    <m/>
    <s v="n.a."/>
    <m/>
    <m/>
    <n v="0"/>
    <n v="3"/>
    <m/>
    <d v="2027-08-28T00:00:00"/>
    <m/>
    <m/>
    <m/>
    <m/>
    <m/>
    <m/>
    <m/>
    <m/>
    <m/>
    <m/>
    <m/>
    <m/>
    <m/>
    <m/>
    <m/>
    <m/>
    <m/>
    <m/>
    <m/>
    <d v="2027-06-28T00:00:00"/>
    <m/>
    <n v="150000"/>
    <m/>
    <m/>
    <s v="Euro"/>
    <n v="20.6"/>
    <m/>
    <m/>
    <m/>
    <m/>
    <n v="17.45"/>
    <m/>
    <m/>
    <m/>
    <m/>
    <m/>
    <m/>
    <m/>
    <m/>
    <m/>
    <m/>
    <m/>
    <m/>
    <m/>
    <m/>
    <m/>
    <m/>
    <m/>
    <m/>
    <m/>
    <m/>
    <m/>
    <m/>
  </r>
  <r>
    <m/>
    <s v="V100066"/>
    <s v="2024-0009"/>
    <x v="54"/>
    <n v="2"/>
    <s v="Wagon"/>
    <n v="41"/>
    <s v="33 80 4552 653-4"/>
    <x v="19"/>
    <m/>
    <m/>
    <x v="9"/>
    <x v="0"/>
    <n v="1"/>
    <m/>
    <m/>
    <n v="1"/>
    <m/>
    <n v="0"/>
    <n v="1"/>
    <x v="1"/>
    <n v="0"/>
    <d v="1899-12-30T00:00:00"/>
    <d v="1899-12-30T00:00:00"/>
    <x v="3"/>
    <m/>
    <m/>
    <m/>
    <d v="2024-11-29T00:00:00"/>
    <d v="2027-11-28T00:00:00"/>
    <n v="1135"/>
    <x v="59"/>
    <m/>
    <m/>
    <m/>
    <m/>
    <s v="n.a."/>
    <m/>
    <m/>
    <n v="0"/>
    <n v="3"/>
    <m/>
    <d v="2027-08-28T00:00:00"/>
    <m/>
    <m/>
    <m/>
    <m/>
    <m/>
    <m/>
    <m/>
    <m/>
    <m/>
    <m/>
    <m/>
    <m/>
    <m/>
    <m/>
    <m/>
    <m/>
    <m/>
    <m/>
    <m/>
    <d v="2027-06-28T00:00:00"/>
    <m/>
    <n v="150000"/>
    <m/>
    <m/>
    <s v="Euro"/>
    <n v="20.6"/>
    <m/>
    <m/>
    <m/>
    <m/>
    <n v="17.45"/>
    <m/>
    <m/>
    <m/>
    <m/>
    <m/>
    <m/>
    <m/>
    <m/>
    <m/>
    <m/>
    <m/>
    <m/>
    <m/>
    <m/>
    <m/>
    <m/>
    <m/>
    <m/>
    <m/>
    <m/>
    <m/>
    <m/>
  </r>
  <r>
    <m/>
    <s v="V100066"/>
    <s v="2024-0009"/>
    <x v="54"/>
    <n v="2"/>
    <s v="Wagon"/>
    <n v="42"/>
    <s v="33 80 4552 654-2"/>
    <x v="19"/>
    <m/>
    <m/>
    <x v="9"/>
    <x v="0"/>
    <n v="1"/>
    <m/>
    <m/>
    <n v="1"/>
    <m/>
    <n v="0"/>
    <n v="1"/>
    <x v="1"/>
    <n v="0"/>
    <d v="1899-12-30T00:00:00"/>
    <d v="1899-12-30T00:00:00"/>
    <x v="3"/>
    <m/>
    <m/>
    <m/>
    <d v="2024-11-29T00:00:00"/>
    <d v="2027-11-28T00:00:00"/>
    <n v="1135"/>
    <x v="59"/>
    <m/>
    <m/>
    <m/>
    <m/>
    <s v="n.a."/>
    <m/>
    <m/>
    <n v="0"/>
    <n v="3"/>
    <m/>
    <d v="2027-08-28T00:00:00"/>
    <m/>
    <m/>
    <m/>
    <m/>
    <m/>
    <m/>
    <m/>
    <m/>
    <m/>
    <m/>
    <m/>
    <m/>
    <m/>
    <m/>
    <m/>
    <m/>
    <m/>
    <m/>
    <m/>
    <d v="2027-06-28T00:00:00"/>
    <m/>
    <n v="150000"/>
    <m/>
    <m/>
    <s v="Euro"/>
    <n v="20.6"/>
    <m/>
    <m/>
    <m/>
    <m/>
    <n v="17.45"/>
    <m/>
    <m/>
    <m/>
    <m/>
    <m/>
    <m/>
    <m/>
    <m/>
    <m/>
    <m/>
    <m/>
    <m/>
    <m/>
    <m/>
    <m/>
    <m/>
    <m/>
    <m/>
    <m/>
    <m/>
    <m/>
    <m/>
  </r>
  <r>
    <m/>
    <s v="V100066"/>
    <s v="2024-0009"/>
    <x v="54"/>
    <n v="2"/>
    <s v="Wagon"/>
    <n v="43"/>
    <e v="#N/A"/>
    <x v="19"/>
    <m/>
    <m/>
    <x v="9"/>
    <x v="0"/>
    <n v="1"/>
    <m/>
    <m/>
    <n v="1"/>
    <m/>
    <n v="0"/>
    <n v="1"/>
    <x v="1"/>
    <n v="0"/>
    <d v="1899-12-30T00:00:00"/>
    <d v="1899-12-30T00:00:00"/>
    <x v="3"/>
    <m/>
    <m/>
    <m/>
    <e v="#N/A"/>
    <e v="#N/A"/>
    <n v="1135"/>
    <x v="1"/>
    <m/>
    <m/>
    <m/>
    <m/>
    <s v="n.a."/>
    <m/>
    <m/>
    <n v="0"/>
    <n v="3"/>
    <m/>
    <d v="2027-08-28T00:00:00"/>
    <m/>
    <m/>
    <m/>
    <m/>
    <m/>
    <m/>
    <m/>
    <m/>
    <m/>
    <m/>
    <m/>
    <m/>
    <m/>
    <m/>
    <m/>
    <m/>
    <m/>
    <m/>
    <m/>
    <e v="#N/A"/>
    <m/>
    <n v="150000"/>
    <m/>
    <m/>
    <s v="Euro"/>
    <n v="20.6"/>
    <m/>
    <m/>
    <m/>
    <m/>
    <e v="#N/A"/>
    <m/>
    <m/>
    <m/>
    <m/>
    <m/>
    <m/>
    <m/>
    <m/>
    <m/>
    <m/>
    <m/>
    <m/>
    <m/>
    <m/>
    <m/>
    <m/>
    <m/>
    <m/>
    <m/>
    <m/>
    <m/>
    <m/>
  </r>
  <r>
    <m/>
    <s v="V100066"/>
    <s v="2024-0009"/>
    <x v="54"/>
    <n v="2"/>
    <s v="Wagon"/>
    <n v="44"/>
    <e v="#N/A"/>
    <x v="19"/>
    <m/>
    <m/>
    <x v="9"/>
    <x v="0"/>
    <n v="1"/>
    <m/>
    <m/>
    <n v="1"/>
    <m/>
    <n v="0"/>
    <n v="1"/>
    <x v="1"/>
    <n v="0"/>
    <d v="1899-12-30T00:00:00"/>
    <d v="1899-12-30T00:00:00"/>
    <x v="3"/>
    <m/>
    <m/>
    <m/>
    <e v="#N/A"/>
    <e v="#N/A"/>
    <n v="1135"/>
    <x v="1"/>
    <m/>
    <m/>
    <m/>
    <m/>
    <s v="n.a."/>
    <m/>
    <m/>
    <n v="0"/>
    <n v="3"/>
    <m/>
    <d v="2027-08-28T00:00:00"/>
    <m/>
    <m/>
    <m/>
    <m/>
    <m/>
    <m/>
    <m/>
    <m/>
    <m/>
    <m/>
    <m/>
    <m/>
    <m/>
    <m/>
    <m/>
    <m/>
    <m/>
    <m/>
    <m/>
    <e v="#N/A"/>
    <m/>
    <n v="150000"/>
    <m/>
    <m/>
    <s v="Euro"/>
    <n v="20.6"/>
    <m/>
    <m/>
    <m/>
    <m/>
    <e v="#N/A"/>
    <m/>
    <m/>
    <m/>
    <m/>
    <m/>
    <m/>
    <m/>
    <m/>
    <m/>
    <m/>
    <m/>
    <m/>
    <m/>
    <m/>
    <m/>
    <m/>
    <m/>
    <m/>
    <m/>
    <m/>
    <m/>
    <m/>
  </r>
  <r>
    <m/>
    <s v="V100066"/>
    <s v="2024-0009"/>
    <x v="54"/>
    <n v="2"/>
    <s v="Wagon"/>
    <n v="45"/>
    <e v="#N/A"/>
    <x v="19"/>
    <m/>
    <m/>
    <x v="9"/>
    <x v="0"/>
    <n v="1"/>
    <m/>
    <m/>
    <n v="1"/>
    <m/>
    <n v="0"/>
    <n v="1"/>
    <x v="1"/>
    <n v="0"/>
    <d v="1899-12-30T00:00:00"/>
    <d v="1899-12-30T00:00:00"/>
    <x v="3"/>
    <m/>
    <m/>
    <m/>
    <e v="#N/A"/>
    <e v="#N/A"/>
    <n v="1135"/>
    <x v="1"/>
    <m/>
    <m/>
    <m/>
    <m/>
    <s v="n.a."/>
    <m/>
    <m/>
    <n v="0"/>
    <n v="3"/>
    <m/>
    <d v="2027-08-28T00:00:00"/>
    <m/>
    <m/>
    <m/>
    <m/>
    <m/>
    <m/>
    <m/>
    <m/>
    <m/>
    <m/>
    <m/>
    <m/>
    <m/>
    <m/>
    <m/>
    <m/>
    <m/>
    <m/>
    <m/>
    <e v="#N/A"/>
    <m/>
    <n v="150000"/>
    <m/>
    <m/>
    <s v="Euro"/>
    <n v="20.6"/>
    <m/>
    <m/>
    <m/>
    <m/>
    <e v="#N/A"/>
    <m/>
    <m/>
    <m/>
    <m/>
    <m/>
    <m/>
    <m/>
    <m/>
    <m/>
    <m/>
    <m/>
    <m/>
    <m/>
    <m/>
    <m/>
    <m/>
    <m/>
    <m/>
    <m/>
    <m/>
    <m/>
    <m/>
  </r>
  <r>
    <m/>
    <s v="V100066"/>
    <s v="2024-0009"/>
    <x v="54"/>
    <n v="2"/>
    <s v="Wagon"/>
    <n v="46"/>
    <e v="#N/A"/>
    <x v="19"/>
    <m/>
    <m/>
    <x v="9"/>
    <x v="0"/>
    <n v="1"/>
    <m/>
    <m/>
    <n v="1"/>
    <m/>
    <n v="0"/>
    <n v="1"/>
    <x v="1"/>
    <n v="0"/>
    <d v="1899-12-30T00:00:00"/>
    <d v="1899-12-30T00:00:00"/>
    <x v="3"/>
    <m/>
    <m/>
    <m/>
    <e v="#N/A"/>
    <e v="#N/A"/>
    <n v="1135"/>
    <x v="1"/>
    <m/>
    <m/>
    <m/>
    <m/>
    <s v="n.a."/>
    <m/>
    <m/>
    <n v="0"/>
    <n v="3"/>
    <m/>
    <d v="2027-08-28T00:00:00"/>
    <m/>
    <m/>
    <m/>
    <m/>
    <m/>
    <m/>
    <m/>
    <m/>
    <m/>
    <m/>
    <m/>
    <m/>
    <m/>
    <m/>
    <m/>
    <m/>
    <m/>
    <m/>
    <m/>
    <e v="#N/A"/>
    <m/>
    <n v="150000"/>
    <m/>
    <m/>
    <s v="Euro"/>
    <n v="20.6"/>
    <m/>
    <m/>
    <m/>
    <m/>
    <e v="#N/A"/>
    <m/>
    <m/>
    <m/>
    <m/>
    <m/>
    <m/>
    <m/>
    <m/>
    <m/>
    <m/>
    <m/>
    <m/>
    <m/>
    <m/>
    <m/>
    <m/>
    <m/>
    <m/>
    <m/>
    <m/>
    <m/>
    <m/>
  </r>
  <r>
    <m/>
    <s v="V100066"/>
    <s v="2024-0009"/>
    <x v="54"/>
    <n v="2"/>
    <s v="Wagon"/>
    <n v="47"/>
    <e v="#N/A"/>
    <x v="19"/>
    <m/>
    <m/>
    <x v="9"/>
    <x v="0"/>
    <n v="1"/>
    <m/>
    <m/>
    <n v="1"/>
    <m/>
    <n v="0"/>
    <n v="1"/>
    <x v="1"/>
    <n v="0"/>
    <d v="1899-12-30T00:00:00"/>
    <d v="1899-12-30T00:00:00"/>
    <x v="3"/>
    <m/>
    <m/>
    <m/>
    <e v="#N/A"/>
    <e v="#N/A"/>
    <n v="1135"/>
    <x v="1"/>
    <m/>
    <m/>
    <m/>
    <m/>
    <s v="n.a."/>
    <m/>
    <m/>
    <n v="0"/>
    <n v="3"/>
    <m/>
    <d v="2027-08-28T00:00:00"/>
    <m/>
    <m/>
    <m/>
    <m/>
    <m/>
    <m/>
    <m/>
    <m/>
    <m/>
    <m/>
    <m/>
    <m/>
    <m/>
    <m/>
    <m/>
    <m/>
    <m/>
    <m/>
    <m/>
    <e v="#N/A"/>
    <m/>
    <n v="150000"/>
    <m/>
    <m/>
    <s v="Euro"/>
    <n v="20.6"/>
    <m/>
    <m/>
    <m/>
    <m/>
    <e v="#N/A"/>
    <m/>
    <m/>
    <m/>
    <m/>
    <m/>
    <m/>
    <m/>
    <m/>
    <m/>
    <m/>
    <m/>
    <m/>
    <m/>
    <m/>
    <m/>
    <m/>
    <m/>
    <m/>
    <m/>
    <m/>
    <m/>
    <m/>
  </r>
  <r>
    <m/>
    <s v="V100066"/>
    <s v="2024-0009"/>
    <x v="54"/>
    <n v="2"/>
    <s v="Wagon"/>
    <n v="48"/>
    <e v="#N/A"/>
    <x v="19"/>
    <m/>
    <m/>
    <x v="9"/>
    <x v="0"/>
    <n v="1"/>
    <m/>
    <m/>
    <n v="1"/>
    <m/>
    <n v="0"/>
    <n v="1"/>
    <x v="1"/>
    <n v="0"/>
    <d v="1899-12-30T00:00:00"/>
    <d v="1899-12-30T00:00:00"/>
    <x v="3"/>
    <m/>
    <m/>
    <m/>
    <e v="#N/A"/>
    <e v="#N/A"/>
    <n v="1135"/>
    <x v="1"/>
    <m/>
    <m/>
    <m/>
    <m/>
    <s v="n.a."/>
    <m/>
    <m/>
    <n v="0"/>
    <n v="3"/>
    <m/>
    <d v="2027-08-28T00:00:00"/>
    <m/>
    <m/>
    <m/>
    <m/>
    <m/>
    <m/>
    <m/>
    <m/>
    <m/>
    <m/>
    <m/>
    <m/>
    <m/>
    <m/>
    <m/>
    <m/>
    <m/>
    <m/>
    <m/>
    <e v="#N/A"/>
    <m/>
    <n v="150000"/>
    <m/>
    <m/>
    <s v="Euro"/>
    <n v="20.6"/>
    <m/>
    <m/>
    <m/>
    <m/>
    <e v="#N/A"/>
    <m/>
    <m/>
    <m/>
    <m/>
    <m/>
    <m/>
    <m/>
    <m/>
    <m/>
    <m/>
    <m/>
    <m/>
    <m/>
    <m/>
    <m/>
    <m/>
    <m/>
    <m/>
    <m/>
    <m/>
    <m/>
    <m/>
  </r>
  <r>
    <m/>
    <s v="V100066"/>
    <s v="2024-0009"/>
    <x v="54"/>
    <n v="2"/>
    <s v="Wagon"/>
    <n v="49"/>
    <e v="#N/A"/>
    <x v="19"/>
    <m/>
    <m/>
    <x v="9"/>
    <x v="0"/>
    <n v="1"/>
    <m/>
    <m/>
    <n v="1"/>
    <m/>
    <n v="0"/>
    <n v="1"/>
    <x v="1"/>
    <n v="0"/>
    <d v="1899-12-30T00:00:00"/>
    <d v="1899-12-30T00:00:00"/>
    <x v="3"/>
    <m/>
    <m/>
    <m/>
    <e v="#N/A"/>
    <e v="#N/A"/>
    <n v="1135"/>
    <x v="1"/>
    <m/>
    <m/>
    <m/>
    <m/>
    <s v="n.a."/>
    <m/>
    <m/>
    <n v="0"/>
    <n v="3"/>
    <m/>
    <d v="2027-08-28T00:00:00"/>
    <m/>
    <m/>
    <m/>
    <m/>
    <m/>
    <m/>
    <m/>
    <m/>
    <m/>
    <m/>
    <m/>
    <m/>
    <m/>
    <m/>
    <m/>
    <m/>
    <m/>
    <m/>
    <m/>
    <e v="#N/A"/>
    <m/>
    <n v="150000"/>
    <m/>
    <m/>
    <s v="Euro"/>
    <n v="20.6"/>
    <m/>
    <m/>
    <m/>
    <m/>
    <e v="#N/A"/>
    <m/>
    <m/>
    <m/>
    <m/>
    <m/>
    <m/>
    <m/>
    <m/>
    <m/>
    <m/>
    <m/>
    <m/>
    <m/>
    <m/>
    <m/>
    <m/>
    <m/>
    <m/>
    <m/>
    <m/>
    <m/>
    <m/>
  </r>
  <r>
    <m/>
    <s v="V100066"/>
    <s v="2024-0009"/>
    <x v="54"/>
    <n v="2"/>
    <s v="Wagon"/>
    <n v="50"/>
    <e v="#N/A"/>
    <x v="19"/>
    <m/>
    <m/>
    <x v="9"/>
    <x v="0"/>
    <n v="1"/>
    <m/>
    <m/>
    <n v="1"/>
    <m/>
    <n v="0"/>
    <n v="1"/>
    <x v="1"/>
    <n v="0"/>
    <d v="1899-12-30T00:00:00"/>
    <d v="1899-12-30T00:00:00"/>
    <x v="3"/>
    <m/>
    <m/>
    <m/>
    <e v="#N/A"/>
    <e v="#N/A"/>
    <n v="1135"/>
    <x v="1"/>
    <m/>
    <m/>
    <m/>
    <m/>
    <s v="n.a."/>
    <m/>
    <m/>
    <n v="0"/>
    <n v="3"/>
    <m/>
    <d v="2027-08-28T00:00:00"/>
    <m/>
    <m/>
    <m/>
    <m/>
    <m/>
    <m/>
    <m/>
    <m/>
    <m/>
    <m/>
    <m/>
    <m/>
    <m/>
    <m/>
    <m/>
    <m/>
    <m/>
    <m/>
    <m/>
    <e v="#N/A"/>
    <m/>
    <n v="150000"/>
    <m/>
    <m/>
    <s v="Euro"/>
    <n v="20.6"/>
    <m/>
    <m/>
    <m/>
    <m/>
    <e v="#N/A"/>
    <m/>
    <m/>
    <m/>
    <m/>
    <m/>
    <m/>
    <m/>
    <m/>
    <m/>
    <m/>
    <m/>
    <m/>
    <m/>
    <m/>
    <m/>
    <m/>
    <m/>
    <m/>
    <m/>
    <m/>
    <m/>
    <m/>
  </r>
  <r>
    <m/>
    <s v="V100066"/>
    <s v="2024-0009"/>
    <x v="54"/>
    <n v="2"/>
    <s v="Wagon"/>
    <n v="51"/>
    <e v="#N/A"/>
    <x v="19"/>
    <m/>
    <m/>
    <x v="9"/>
    <x v="0"/>
    <n v="1"/>
    <m/>
    <m/>
    <n v="1"/>
    <m/>
    <n v="0"/>
    <n v="1"/>
    <x v="1"/>
    <n v="0"/>
    <d v="1899-12-30T00:00:00"/>
    <d v="1899-12-30T00:00:00"/>
    <x v="3"/>
    <m/>
    <m/>
    <m/>
    <e v="#N/A"/>
    <e v="#N/A"/>
    <n v="1135"/>
    <x v="1"/>
    <m/>
    <m/>
    <m/>
    <m/>
    <s v="n.a."/>
    <m/>
    <m/>
    <n v="0"/>
    <n v="3"/>
    <m/>
    <d v="2027-08-28T00:00:00"/>
    <m/>
    <m/>
    <m/>
    <m/>
    <m/>
    <m/>
    <m/>
    <m/>
    <m/>
    <m/>
    <m/>
    <m/>
    <m/>
    <m/>
    <m/>
    <m/>
    <m/>
    <m/>
    <m/>
    <e v="#N/A"/>
    <m/>
    <n v="150000"/>
    <m/>
    <m/>
    <s v="Euro"/>
    <n v="20.6"/>
    <m/>
    <m/>
    <m/>
    <m/>
    <e v="#N/A"/>
    <m/>
    <m/>
    <m/>
    <m/>
    <m/>
    <m/>
    <m/>
    <m/>
    <m/>
    <m/>
    <m/>
    <m/>
    <m/>
    <m/>
    <m/>
    <m/>
    <m/>
    <m/>
    <m/>
    <m/>
    <m/>
    <m/>
  </r>
  <r>
    <m/>
    <s v="V100066"/>
    <s v="2024-0009"/>
    <x v="54"/>
    <n v="2"/>
    <s v="Wagon"/>
    <n v="52"/>
    <e v="#N/A"/>
    <x v="19"/>
    <m/>
    <m/>
    <x v="9"/>
    <x v="0"/>
    <n v="1"/>
    <m/>
    <m/>
    <n v="1"/>
    <m/>
    <n v="0"/>
    <n v="1"/>
    <x v="1"/>
    <n v="0"/>
    <d v="1899-12-30T00:00:00"/>
    <d v="1899-12-30T00:00:00"/>
    <x v="3"/>
    <m/>
    <m/>
    <m/>
    <e v="#N/A"/>
    <e v="#N/A"/>
    <n v="1135"/>
    <x v="1"/>
    <m/>
    <m/>
    <m/>
    <m/>
    <s v="n.a."/>
    <m/>
    <m/>
    <n v="0"/>
    <n v="3"/>
    <m/>
    <d v="2027-08-28T00:00:00"/>
    <m/>
    <m/>
    <m/>
    <m/>
    <m/>
    <m/>
    <m/>
    <m/>
    <m/>
    <m/>
    <m/>
    <m/>
    <m/>
    <m/>
    <m/>
    <m/>
    <m/>
    <m/>
    <m/>
    <e v="#N/A"/>
    <m/>
    <n v="150000"/>
    <m/>
    <m/>
    <s v="Euro"/>
    <n v="20.6"/>
    <m/>
    <m/>
    <m/>
    <m/>
    <e v="#N/A"/>
    <m/>
    <m/>
    <m/>
    <m/>
    <m/>
    <m/>
    <m/>
    <m/>
    <m/>
    <m/>
    <m/>
    <m/>
    <m/>
    <m/>
    <m/>
    <m/>
    <m/>
    <m/>
    <m/>
    <m/>
    <m/>
    <m/>
  </r>
  <r>
    <m/>
    <s v="V100066"/>
    <s v="2024-0009"/>
    <x v="54"/>
    <n v="2"/>
    <s v="Wagon"/>
    <n v="53"/>
    <e v="#N/A"/>
    <x v="19"/>
    <m/>
    <m/>
    <x v="9"/>
    <x v="0"/>
    <n v="1"/>
    <m/>
    <m/>
    <n v="1"/>
    <m/>
    <n v="0"/>
    <n v="1"/>
    <x v="1"/>
    <n v="0"/>
    <d v="1899-12-30T00:00:00"/>
    <d v="1899-12-30T00:00:00"/>
    <x v="3"/>
    <m/>
    <m/>
    <m/>
    <e v="#N/A"/>
    <e v="#N/A"/>
    <n v="1135"/>
    <x v="1"/>
    <m/>
    <m/>
    <m/>
    <m/>
    <s v="n.a."/>
    <m/>
    <m/>
    <n v="0"/>
    <n v="3"/>
    <m/>
    <d v="2027-08-28T00:00:00"/>
    <m/>
    <m/>
    <m/>
    <m/>
    <m/>
    <m/>
    <m/>
    <m/>
    <m/>
    <m/>
    <m/>
    <m/>
    <m/>
    <m/>
    <m/>
    <m/>
    <m/>
    <m/>
    <m/>
    <e v="#N/A"/>
    <m/>
    <n v="150000"/>
    <m/>
    <m/>
    <s v="Euro"/>
    <n v="20.6"/>
    <m/>
    <m/>
    <m/>
    <m/>
    <e v="#N/A"/>
    <m/>
    <m/>
    <m/>
    <m/>
    <m/>
    <m/>
    <m/>
    <m/>
    <m/>
    <m/>
    <m/>
    <m/>
    <m/>
    <m/>
    <m/>
    <m/>
    <m/>
    <m/>
    <m/>
    <m/>
    <m/>
    <m/>
  </r>
  <r>
    <m/>
    <s v="V100066"/>
    <s v="2024-0009"/>
    <x v="54"/>
    <n v="2"/>
    <s v="Wagon"/>
    <n v="54"/>
    <s v="33 80 4552 612-0"/>
    <x v="19"/>
    <m/>
    <m/>
    <x v="9"/>
    <x v="0"/>
    <n v="1"/>
    <m/>
    <m/>
    <n v="1"/>
    <m/>
    <n v="0"/>
    <n v="1"/>
    <x v="1"/>
    <n v="0"/>
    <d v="1899-12-30T00:00:00"/>
    <d v="1899-12-30T00:00:00"/>
    <x v="3"/>
    <m/>
    <m/>
    <m/>
    <d v="2024-11-29T00:00:00"/>
    <d v="2027-11-28T00:00:00"/>
    <n v="1135"/>
    <x v="59"/>
    <m/>
    <m/>
    <m/>
    <m/>
    <s v="n.a."/>
    <m/>
    <m/>
    <n v="0"/>
    <n v="3"/>
    <m/>
    <d v="2027-08-28T00:00:00"/>
    <m/>
    <m/>
    <m/>
    <m/>
    <m/>
    <m/>
    <m/>
    <m/>
    <m/>
    <m/>
    <m/>
    <m/>
    <m/>
    <m/>
    <m/>
    <m/>
    <m/>
    <m/>
    <m/>
    <d v="2027-06-28T00:00:00"/>
    <m/>
    <n v="150000"/>
    <m/>
    <m/>
    <s v="Euro"/>
    <n v="20.6"/>
    <m/>
    <m/>
    <m/>
    <m/>
    <n v="17.45"/>
    <m/>
    <m/>
    <m/>
    <m/>
    <m/>
    <m/>
    <m/>
    <m/>
    <m/>
    <m/>
    <m/>
    <m/>
    <m/>
    <m/>
    <m/>
    <m/>
    <m/>
    <m/>
    <m/>
    <m/>
    <m/>
    <m/>
  </r>
  <r>
    <m/>
    <s v="V100066"/>
    <s v="2024-0009"/>
    <x v="54"/>
    <n v="2"/>
    <s v="Wagon"/>
    <n v="55"/>
    <e v="#N/A"/>
    <x v="19"/>
    <m/>
    <m/>
    <x v="9"/>
    <x v="0"/>
    <n v="1"/>
    <m/>
    <m/>
    <n v="1"/>
    <m/>
    <n v="0"/>
    <n v="1"/>
    <x v="1"/>
    <n v="0"/>
    <d v="1899-12-30T00:00:00"/>
    <d v="1899-12-30T00:00:00"/>
    <x v="3"/>
    <m/>
    <m/>
    <m/>
    <e v="#N/A"/>
    <e v="#N/A"/>
    <n v="1135"/>
    <x v="1"/>
    <m/>
    <m/>
    <m/>
    <m/>
    <s v="n.a."/>
    <m/>
    <m/>
    <n v="0"/>
    <n v="3"/>
    <m/>
    <d v="2027-08-28T00:00:00"/>
    <m/>
    <m/>
    <m/>
    <m/>
    <m/>
    <m/>
    <m/>
    <m/>
    <m/>
    <m/>
    <m/>
    <m/>
    <m/>
    <m/>
    <m/>
    <m/>
    <m/>
    <m/>
    <m/>
    <e v="#N/A"/>
    <m/>
    <n v="150000"/>
    <m/>
    <m/>
    <s v="Euro"/>
    <n v="20.6"/>
    <m/>
    <m/>
    <m/>
    <m/>
    <e v="#N/A"/>
    <m/>
    <m/>
    <m/>
    <m/>
    <m/>
    <m/>
    <m/>
    <m/>
    <m/>
    <m/>
    <m/>
    <m/>
    <m/>
    <m/>
    <m/>
    <m/>
    <m/>
    <m/>
    <m/>
    <m/>
    <m/>
    <m/>
  </r>
  <r>
    <m/>
    <s v="V100066"/>
    <s v="2024-0009"/>
    <x v="54"/>
    <n v="2"/>
    <s v="Wagon"/>
    <n v="56"/>
    <e v="#N/A"/>
    <x v="19"/>
    <m/>
    <m/>
    <x v="9"/>
    <x v="0"/>
    <n v="1"/>
    <m/>
    <m/>
    <n v="1"/>
    <m/>
    <n v="0"/>
    <n v="1"/>
    <x v="1"/>
    <n v="0"/>
    <d v="1899-12-30T00:00:00"/>
    <d v="1899-12-30T00:00:00"/>
    <x v="3"/>
    <m/>
    <m/>
    <m/>
    <e v="#N/A"/>
    <e v="#N/A"/>
    <n v="1135"/>
    <x v="1"/>
    <m/>
    <m/>
    <m/>
    <m/>
    <s v="n.a."/>
    <m/>
    <m/>
    <n v="0"/>
    <n v="3"/>
    <m/>
    <d v="2027-08-28T00:00:00"/>
    <m/>
    <m/>
    <m/>
    <m/>
    <m/>
    <m/>
    <m/>
    <m/>
    <m/>
    <m/>
    <m/>
    <m/>
    <m/>
    <m/>
    <m/>
    <m/>
    <m/>
    <m/>
    <m/>
    <e v="#N/A"/>
    <m/>
    <n v="150000"/>
    <m/>
    <m/>
    <s v="Euro"/>
    <n v="20.6"/>
    <m/>
    <m/>
    <m/>
    <m/>
    <e v="#N/A"/>
    <m/>
    <m/>
    <m/>
    <m/>
    <m/>
    <m/>
    <m/>
    <m/>
    <m/>
    <m/>
    <m/>
    <m/>
    <m/>
    <m/>
    <m/>
    <m/>
    <m/>
    <m/>
    <m/>
    <m/>
    <m/>
    <m/>
  </r>
  <r>
    <m/>
    <s v="V100066"/>
    <s v="2024-0009"/>
    <x v="54"/>
    <n v="2"/>
    <s v="Wagon"/>
    <n v="57"/>
    <e v="#N/A"/>
    <x v="19"/>
    <m/>
    <m/>
    <x v="9"/>
    <x v="0"/>
    <n v="1"/>
    <m/>
    <m/>
    <n v="1"/>
    <m/>
    <n v="0"/>
    <n v="1"/>
    <x v="1"/>
    <n v="0"/>
    <d v="1899-12-30T00:00:00"/>
    <d v="1899-12-30T00:00:00"/>
    <x v="3"/>
    <m/>
    <m/>
    <m/>
    <e v="#N/A"/>
    <e v="#N/A"/>
    <n v="1135"/>
    <x v="1"/>
    <m/>
    <m/>
    <m/>
    <m/>
    <s v="n.a."/>
    <m/>
    <m/>
    <n v="0"/>
    <n v="3"/>
    <m/>
    <d v="2027-08-28T00:00:00"/>
    <m/>
    <m/>
    <m/>
    <m/>
    <m/>
    <m/>
    <m/>
    <m/>
    <m/>
    <m/>
    <m/>
    <m/>
    <m/>
    <m/>
    <m/>
    <m/>
    <m/>
    <m/>
    <m/>
    <e v="#N/A"/>
    <m/>
    <n v="150000"/>
    <m/>
    <m/>
    <s v="Euro"/>
    <n v="20.6"/>
    <m/>
    <m/>
    <m/>
    <m/>
    <e v="#N/A"/>
    <m/>
    <m/>
    <m/>
    <m/>
    <m/>
    <m/>
    <m/>
    <m/>
    <m/>
    <m/>
    <m/>
    <m/>
    <m/>
    <m/>
    <m/>
    <m/>
    <m/>
    <m/>
    <m/>
    <m/>
    <m/>
    <m/>
  </r>
  <r>
    <m/>
    <s v="V100066"/>
    <s v="2024-0009"/>
    <x v="54"/>
    <n v="2"/>
    <s v="Wagon"/>
    <n v="58"/>
    <e v="#N/A"/>
    <x v="19"/>
    <m/>
    <m/>
    <x v="9"/>
    <x v="0"/>
    <n v="1"/>
    <m/>
    <m/>
    <n v="1"/>
    <m/>
    <n v="0"/>
    <n v="1"/>
    <x v="1"/>
    <n v="0"/>
    <d v="1899-12-30T00:00:00"/>
    <d v="1899-12-30T00:00:00"/>
    <x v="3"/>
    <m/>
    <m/>
    <m/>
    <e v="#N/A"/>
    <e v="#N/A"/>
    <n v="1135"/>
    <x v="1"/>
    <m/>
    <m/>
    <m/>
    <m/>
    <s v="n.a."/>
    <m/>
    <m/>
    <n v="0"/>
    <n v="3"/>
    <m/>
    <d v="2027-08-28T00:00:00"/>
    <m/>
    <m/>
    <m/>
    <m/>
    <m/>
    <m/>
    <m/>
    <m/>
    <m/>
    <m/>
    <m/>
    <m/>
    <m/>
    <m/>
    <m/>
    <m/>
    <m/>
    <m/>
    <m/>
    <e v="#N/A"/>
    <m/>
    <n v="150000"/>
    <m/>
    <m/>
    <s v="Euro"/>
    <n v="20.6"/>
    <m/>
    <m/>
    <m/>
    <m/>
    <e v="#N/A"/>
    <m/>
    <m/>
    <m/>
    <m/>
    <m/>
    <m/>
    <m/>
    <m/>
    <m/>
    <m/>
    <m/>
    <m/>
    <m/>
    <m/>
    <m/>
    <m/>
    <m/>
    <m/>
    <m/>
    <m/>
    <m/>
    <m/>
  </r>
  <r>
    <m/>
    <s v="V100066"/>
    <s v="2024-0009"/>
    <x v="54"/>
    <n v="2"/>
    <s v="Wagon"/>
    <n v="59"/>
    <e v="#N/A"/>
    <x v="19"/>
    <m/>
    <m/>
    <x v="9"/>
    <x v="0"/>
    <n v="1"/>
    <m/>
    <m/>
    <n v="1"/>
    <m/>
    <n v="0"/>
    <n v="1"/>
    <x v="1"/>
    <n v="0"/>
    <d v="1899-12-30T00:00:00"/>
    <d v="1899-12-30T00:00:00"/>
    <x v="3"/>
    <m/>
    <m/>
    <m/>
    <e v="#N/A"/>
    <e v="#N/A"/>
    <n v="1135"/>
    <x v="1"/>
    <m/>
    <m/>
    <m/>
    <m/>
    <s v="n.a."/>
    <m/>
    <m/>
    <n v="0"/>
    <n v="3"/>
    <m/>
    <d v="2027-08-28T00:00:00"/>
    <m/>
    <m/>
    <m/>
    <m/>
    <m/>
    <m/>
    <m/>
    <m/>
    <m/>
    <m/>
    <m/>
    <m/>
    <m/>
    <m/>
    <m/>
    <m/>
    <m/>
    <m/>
    <m/>
    <e v="#N/A"/>
    <m/>
    <n v="150000"/>
    <m/>
    <m/>
    <s v="Euro"/>
    <n v="20.6"/>
    <m/>
    <m/>
    <m/>
    <m/>
    <e v="#N/A"/>
    <m/>
    <m/>
    <m/>
    <m/>
    <m/>
    <m/>
    <m/>
    <m/>
    <m/>
    <m/>
    <m/>
    <m/>
    <m/>
    <m/>
    <m/>
    <m/>
    <m/>
    <m/>
    <m/>
    <m/>
    <m/>
    <m/>
  </r>
  <r>
    <m/>
    <s v="V100066"/>
    <s v="2024-0009"/>
    <x v="54"/>
    <n v="2"/>
    <s v="Wagon"/>
    <n v="60"/>
    <e v="#N/A"/>
    <x v="19"/>
    <m/>
    <m/>
    <x v="9"/>
    <x v="0"/>
    <n v="1"/>
    <m/>
    <m/>
    <n v="1"/>
    <m/>
    <n v="0"/>
    <n v="1"/>
    <x v="1"/>
    <n v="0"/>
    <d v="1899-12-30T00:00:00"/>
    <d v="1899-12-30T00:00:00"/>
    <x v="3"/>
    <m/>
    <m/>
    <m/>
    <e v="#N/A"/>
    <e v="#N/A"/>
    <n v="1135"/>
    <x v="1"/>
    <m/>
    <m/>
    <m/>
    <m/>
    <s v="n.a."/>
    <m/>
    <m/>
    <n v="0"/>
    <n v="3"/>
    <m/>
    <d v="2027-08-28T00:00:00"/>
    <m/>
    <m/>
    <m/>
    <m/>
    <m/>
    <m/>
    <m/>
    <m/>
    <m/>
    <m/>
    <m/>
    <m/>
    <m/>
    <m/>
    <m/>
    <m/>
    <m/>
    <m/>
    <m/>
    <e v="#N/A"/>
    <m/>
    <n v="150000"/>
    <m/>
    <m/>
    <s v="Euro"/>
    <n v="20.6"/>
    <m/>
    <m/>
    <m/>
    <m/>
    <e v="#N/A"/>
    <m/>
    <m/>
    <m/>
    <m/>
    <m/>
    <m/>
    <m/>
    <m/>
    <m/>
    <m/>
    <m/>
    <m/>
    <m/>
    <m/>
    <m/>
    <m/>
    <m/>
    <m/>
    <m/>
    <m/>
    <m/>
    <m/>
  </r>
  <r>
    <m/>
    <s v="V100066"/>
    <s v="2024-0009"/>
    <x v="54"/>
    <n v="2"/>
    <s v="Wagon"/>
    <n v="61"/>
    <e v="#N/A"/>
    <x v="19"/>
    <m/>
    <m/>
    <x v="9"/>
    <x v="0"/>
    <n v="1"/>
    <m/>
    <m/>
    <n v="1"/>
    <m/>
    <n v="0"/>
    <n v="1"/>
    <x v="1"/>
    <n v="0"/>
    <d v="1899-12-30T00:00:00"/>
    <d v="1899-12-30T00:00:00"/>
    <x v="3"/>
    <m/>
    <m/>
    <m/>
    <e v="#N/A"/>
    <e v="#N/A"/>
    <n v="1135"/>
    <x v="1"/>
    <m/>
    <m/>
    <m/>
    <m/>
    <s v="n.a."/>
    <m/>
    <m/>
    <n v="0"/>
    <n v="3"/>
    <m/>
    <d v="2027-08-28T00:00:00"/>
    <m/>
    <m/>
    <m/>
    <m/>
    <m/>
    <m/>
    <m/>
    <m/>
    <m/>
    <m/>
    <m/>
    <m/>
    <m/>
    <m/>
    <m/>
    <m/>
    <m/>
    <m/>
    <m/>
    <e v="#N/A"/>
    <m/>
    <n v="150000"/>
    <m/>
    <m/>
    <s v="Euro"/>
    <n v="20.6"/>
    <m/>
    <m/>
    <m/>
    <m/>
    <e v="#N/A"/>
    <m/>
    <m/>
    <m/>
    <m/>
    <m/>
    <m/>
    <m/>
    <m/>
    <m/>
    <m/>
    <m/>
    <m/>
    <m/>
    <m/>
    <m/>
    <m/>
    <m/>
    <m/>
    <m/>
    <m/>
    <m/>
    <m/>
  </r>
  <r>
    <m/>
    <s v="V100066"/>
    <s v="2024-0009"/>
    <x v="54"/>
    <n v="2"/>
    <s v="Wagon"/>
    <n v="62"/>
    <e v="#N/A"/>
    <x v="19"/>
    <m/>
    <m/>
    <x v="9"/>
    <x v="0"/>
    <n v="1"/>
    <m/>
    <m/>
    <n v="1"/>
    <m/>
    <n v="0"/>
    <n v="1"/>
    <x v="1"/>
    <n v="0"/>
    <d v="1899-12-30T00:00:00"/>
    <d v="1899-12-30T00:00:00"/>
    <x v="3"/>
    <m/>
    <m/>
    <m/>
    <e v="#N/A"/>
    <e v="#N/A"/>
    <n v="1135"/>
    <x v="1"/>
    <m/>
    <m/>
    <m/>
    <m/>
    <s v="n.a."/>
    <m/>
    <m/>
    <n v="0"/>
    <n v="3"/>
    <m/>
    <d v="2027-08-28T00:00:00"/>
    <m/>
    <m/>
    <m/>
    <m/>
    <m/>
    <m/>
    <m/>
    <m/>
    <m/>
    <m/>
    <m/>
    <m/>
    <m/>
    <m/>
    <m/>
    <m/>
    <m/>
    <m/>
    <m/>
    <e v="#N/A"/>
    <m/>
    <n v="150000"/>
    <m/>
    <m/>
    <s v="Euro"/>
    <n v="20.6"/>
    <m/>
    <m/>
    <m/>
    <m/>
    <e v="#N/A"/>
    <m/>
    <m/>
    <m/>
    <m/>
    <m/>
    <m/>
    <m/>
    <m/>
    <m/>
    <m/>
    <m/>
    <m/>
    <m/>
    <m/>
    <m/>
    <m/>
    <m/>
    <m/>
    <m/>
    <m/>
    <m/>
    <m/>
  </r>
  <r>
    <m/>
    <s v="V100066"/>
    <s v="2024-0009"/>
    <x v="54"/>
    <n v="2"/>
    <s v="Wagon"/>
    <n v="63"/>
    <e v="#N/A"/>
    <x v="19"/>
    <m/>
    <m/>
    <x v="9"/>
    <x v="0"/>
    <n v="1"/>
    <m/>
    <m/>
    <n v="1"/>
    <m/>
    <n v="0"/>
    <n v="1"/>
    <x v="1"/>
    <n v="0"/>
    <d v="1899-12-30T00:00:00"/>
    <d v="1899-12-30T00:00:00"/>
    <x v="3"/>
    <m/>
    <m/>
    <m/>
    <e v="#N/A"/>
    <e v="#N/A"/>
    <n v="1135"/>
    <x v="1"/>
    <m/>
    <m/>
    <m/>
    <m/>
    <s v="n.a."/>
    <m/>
    <m/>
    <n v="0"/>
    <n v="3"/>
    <m/>
    <d v="2027-08-28T00:00:00"/>
    <m/>
    <m/>
    <m/>
    <m/>
    <m/>
    <m/>
    <m/>
    <m/>
    <m/>
    <m/>
    <m/>
    <m/>
    <m/>
    <m/>
    <m/>
    <m/>
    <m/>
    <m/>
    <m/>
    <e v="#N/A"/>
    <m/>
    <n v="150000"/>
    <m/>
    <m/>
    <s v="Euro"/>
    <n v="20.6"/>
    <m/>
    <m/>
    <m/>
    <m/>
    <e v="#N/A"/>
    <m/>
    <m/>
    <m/>
    <m/>
    <m/>
    <m/>
    <m/>
    <m/>
    <m/>
    <m/>
    <m/>
    <m/>
    <m/>
    <m/>
    <m/>
    <m/>
    <m/>
    <m/>
    <m/>
    <m/>
    <m/>
    <m/>
  </r>
  <r>
    <m/>
    <s v="V100066"/>
    <s v="2024-0009"/>
    <x v="54"/>
    <n v="2"/>
    <s v="Wagon"/>
    <n v="64"/>
    <e v="#N/A"/>
    <x v="19"/>
    <m/>
    <m/>
    <x v="9"/>
    <x v="0"/>
    <n v="1"/>
    <m/>
    <m/>
    <n v="1"/>
    <m/>
    <n v="0"/>
    <n v="1"/>
    <x v="1"/>
    <n v="0"/>
    <d v="1899-12-30T00:00:00"/>
    <d v="1899-12-30T00:00:00"/>
    <x v="3"/>
    <m/>
    <m/>
    <m/>
    <e v="#N/A"/>
    <e v="#N/A"/>
    <n v="1135"/>
    <x v="1"/>
    <m/>
    <m/>
    <m/>
    <m/>
    <s v="n.a."/>
    <m/>
    <m/>
    <n v="0"/>
    <n v="3"/>
    <m/>
    <d v="2027-08-28T00:00:00"/>
    <m/>
    <m/>
    <m/>
    <m/>
    <m/>
    <m/>
    <m/>
    <m/>
    <m/>
    <m/>
    <m/>
    <m/>
    <m/>
    <m/>
    <m/>
    <m/>
    <m/>
    <m/>
    <m/>
    <e v="#N/A"/>
    <m/>
    <n v="150000"/>
    <m/>
    <m/>
    <s v="Euro"/>
    <n v="20.6"/>
    <m/>
    <m/>
    <m/>
    <m/>
    <e v="#N/A"/>
    <m/>
    <m/>
    <m/>
    <m/>
    <m/>
    <m/>
    <m/>
    <m/>
    <m/>
    <m/>
    <m/>
    <m/>
    <m/>
    <m/>
    <m/>
    <m/>
    <m/>
    <m/>
    <m/>
    <m/>
    <m/>
    <m/>
  </r>
  <r>
    <m/>
    <s v="V100066"/>
    <s v="2024-0009"/>
    <x v="54"/>
    <n v="2"/>
    <s v="Wagon"/>
    <n v="65"/>
    <e v="#N/A"/>
    <x v="19"/>
    <m/>
    <m/>
    <x v="9"/>
    <x v="0"/>
    <n v="1"/>
    <m/>
    <m/>
    <n v="1"/>
    <m/>
    <n v="0"/>
    <n v="1"/>
    <x v="1"/>
    <n v="0"/>
    <d v="1899-12-30T00:00:00"/>
    <d v="1899-12-30T00:00:00"/>
    <x v="3"/>
    <m/>
    <m/>
    <m/>
    <e v="#N/A"/>
    <e v="#N/A"/>
    <n v="1135"/>
    <x v="1"/>
    <m/>
    <m/>
    <m/>
    <m/>
    <s v="n.a."/>
    <m/>
    <m/>
    <n v="0"/>
    <n v="3"/>
    <m/>
    <d v="2027-08-28T00:00:00"/>
    <m/>
    <m/>
    <m/>
    <m/>
    <m/>
    <m/>
    <m/>
    <m/>
    <m/>
    <m/>
    <m/>
    <m/>
    <m/>
    <m/>
    <m/>
    <m/>
    <m/>
    <m/>
    <m/>
    <e v="#N/A"/>
    <m/>
    <n v="150000"/>
    <m/>
    <m/>
    <s v="Euro"/>
    <n v="20.6"/>
    <m/>
    <m/>
    <m/>
    <m/>
    <e v="#N/A"/>
    <m/>
    <m/>
    <m/>
    <m/>
    <m/>
    <m/>
    <m/>
    <m/>
    <m/>
    <m/>
    <m/>
    <m/>
    <m/>
    <m/>
    <m/>
    <m/>
    <m/>
    <m/>
    <m/>
    <m/>
    <m/>
    <m/>
  </r>
  <r>
    <m/>
    <s v="V100066"/>
    <s v="2024-0009"/>
    <x v="54"/>
    <n v="2"/>
    <s v="Wagon"/>
    <n v="66"/>
    <e v="#N/A"/>
    <x v="19"/>
    <m/>
    <m/>
    <x v="9"/>
    <x v="0"/>
    <n v="1"/>
    <m/>
    <m/>
    <n v="1"/>
    <m/>
    <n v="0"/>
    <n v="1"/>
    <x v="1"/>
    <n v="0"/>
    <d v="1899-12-30T00:00:00"/>
    <d v="1899-12-30T00:00:00"/>
    <x v="3"/>
    <m/>
    <m/>
    <m/>
    <e v="#N/A"/>
    <e v="#N/A"/>
    <n v="1135"/>
    <x v="1"/>
    <m/>
    <m/>
    <m/>
    <m/>
    <s v="n.a."/>
    <m/>
    <m/>
    <n v="0"/>
    <n v="3"/>
    <m/>
    <d v="2027-08-28T00:00:00"/>
    <m/>
    <m/>
    <m/>
    <m/>
    <m/>
    <m/>
    <m/>
    <m/>
    <m/>
    <m/>
    <m/>
    <m/>
    <m/>
    <m/>
    <m/>
    <m/>
    <m/>
    <m/>
    <m/>
    <e v="#N/A"/>
    <m/>
    <n v="150000"/>
    <m/>
    <m/>
    <s v="Euro"/>
    <n v="20.6"/>
    <m/>
    <m/>
    <m/>
    <m/>
    <e v="#N/A"/>
    <m/>
    <m/>
    <m/>
    <m/>
    <m/>
    <m/>
    <m/>
    <m/>
    <m/>
    <m/>
    <m/>
    <m/>
    <m/>
    <m/>
    <m/>
    <m/>
    <m/>
    <m/>
    <m/>
    <m/>
    <m/>
    <m/>
  </r>
  <r>
    <m/>
    <s v="V100066"/>
    <s v="2024-0009"/>
    <x v="54"/>
    <n v="2"/>
    <s v="Wagon"/>
    <n v="67"/>
    <e v="#N/A"/>
    <x v="19"/>
    <m/>
    <m/>
    <x v="9"/>
    <x v="0"/>
    <n v="1"/>
    <m/>
    <m/>
    <n v="1"/>
    <m/>
    <n v="0"/>
    <n v="1"/>
    <x v="1"/>
    <n v="0"/>
    <d v="1899-12-30T00:00:00"/>
    <d v="1899-12-30T00:00:00"/>
    <x v="3"/>
    <m/>
    <m/>
    <m/>
    <e v="#N/A"/>
    <e v="#N/A"/>
    <n v="1135"/>
    <x v="1"/>
    <m/>
    <m/>
    <m/>
    <m/>
    <s v="n.a."/>
    <m/>
    <m/>
    <n v="0"/>
    <n v="3"/>
    <m/>
    <d v="2027-08-28T00:00:00"/>
    <m/>
    <m/>
    <m/>
    <m/>
    <m/>
    <m/>
    <m/>
    <m/>
    <m/>
    <m/>
    <m/>
    <m/>
    <m/>
    <m/>
    <m/>
    <m/>
    <m/>
    <m/>
    <m/>
    <e v="#N/A"/>
    <m/>
    <n v="150000"/>
    <m/>
    <m/>
    <s v="Euro"/>
    <n v="20.6"/>
    <m/>
    <m/>
    <m/>
    <m/>
    <e v="#N/A"/>
    <m/>
    <m/>
    <m/>
    <m/>
    <m/>
    <m/>
    <m/>
    <m/>
    <m/>
    <m/>
    <m/>
    <m/>
    <m/>
    <m/>
    <m/>
    <m/>
    <m/>
    <m/>
    <m/>
    <m/>
    <m/>
    <m/>
  </r>
  <r>
    <m/>
    <s v="V100066"/>
    <s v="2024-0009"/>
    <x v="54"/>
    <n v="2"/>
    <s v="Wagon"/>
    <n v="68"/>
    <e v="#N/A"/>
    <x v="19"/>
    <m/>
    <m/>
    <x v="9"/>
    <x v="0"/>
    <n v="1"/>
    <m/>
    <m/>
    <n v="1"/>
    <m/>
    <n v="0"/>
    <n v="1"/>
    <x v="1"/>
    <n v="0"/>
    <d v="1899-12-30T00:00:00"/>
    <d v="1899-12-30T00:00:00"/>
    <x v="3"/>
    <m/>
    <m/>
    <m/>
    <e v="#N/A"/>
    <e v="#N/A"/>
    <n v="1135"/>
    <x v="1"/>
    <m/>
    <m/>
    <m/>
    <m/>
    <s v="n.a."/>
    <m/>
    <m/>
    <n v="0"/>
    <n v="3"/>
    <m/>
    <d v="2027-08-28T00:00:00"/>
    <m/>
    <m/>
    <m/>
    <m/>
    <m/>
    <m/>
    <m/>
    <m/>
    <m/>
    <m/>
    <m/>
    <m/>
    <m/>
    <m/>
    <m/>
    <m/>
    <m/>
    <m/>
    <m/>
    <e v="#N/A"/>
    <m/>
    <n v="150000"/>
    <m/>
    <m/>
    <s v="Euro"/>
    <n v="20.6"/>
    <m/>
    <m/>
    <m/>
    <m/>
    <e v="#N/A"/>
    <m/>
    <m/>
    <m/>
    <m/>
    <m/>
    <m/>
    <m/>
    <m/>
    <m/>
    <m/>
    <m/>
    <m/>
    <m/>
    <m/>
    <m/>
    <m/>
    <m/>
    <m/>
    <m/>
    <m/>
    <m/>
    <m/>
  </r>
  <r>
    <m/>
    <s v="V100066"/>
    <s v="2024-0009"/>
    <x v="54"/>
    <n v="2"/>
    <s v="Wagon"/>
    <n v="69"/>
    <e v="#N/A"/>
    <x v="19"/>
    <m/>
    <m/>
    <x v="9"/>
    <x v="0"/>
    <n v="1"/>
    <m/>
    <m/>
    <n v="1"/>
    <m/>
    <n v="0"/>
    <n v="1"/>
    <x v="1"/>
    <n v="0"/>
    <d v="1899-12-30T00:00:00"/>
    <d v="1899-12-30T00:00:00"/>
    <x v="3"/>
    <m/>
    <m/>
    <m/>
    <e v="#N/A"/>
    <e v="#N/A"/>
    <n v="1135"/>
    <x v="1"/>
    <m/>
    <m/>
    <m/>
    <m/>
    <s v="n.a."/>
    <m/>
    <m/>
    <n v="0"/>
    <n v="3"/>
    <m/>
    <d v="2027-08-28T00:00:00"/>
    <m/>
    <m/>
    <m/>
    <m/>
    <m/>
    <m/>
    <m/>
    <m/>
    <m/>
    <m/>
    <m/>
    <m/>
    <m/>
    <m/>
    <m/>
    <m/>
    <m/>
    <m/>
    <m/>
    <e v="#N/A"/>
    <m/>
    <n v="150000"/>
    <m/>
    <m/>
    <s v="Euro"/>
    <n v="20.6"/>
    <m/>
    <m/>
    <m/>
    <m/>
    <e v="#N/A"/>
    <m/>
    <m/>
    <m/>
    <m/>
    <m/>
    <m/>
    <m/>
    <m/>
    <m/>
    <m/>
    <m/>
    <m/>
    <m/>
    <m/>
    <m/>
    <m/>
    <m/>
    <m/>
    <m/>
    <m/>
    <m/>
    <m/>
  </r>
  <r>
    <m/>
    <s v="V100066"/>
    <s v="2024-0009"/>
    <x v="54"/>
    <n v="2"/>
    <s v="Wagon"/>
    <n v="70"/>
    <e v="#N/A"/>
    <x v="19"/>
    <m/>
    <m/>
    <x v="9"/>
    <x v="0"/>
    <n v="1"/>
    <m/>
    <m/>
    <n v="1"/>
    <m/>
    <n v="0"/>
    <n v="1"/>
    <x v="1"/>
    <n v="0"/>
    <d v="1899-12-30T00:00:00"/>
    <d v="1899-12-30T00:00:00"/>
    <x v="3"/>
    <m/>
    <m/>
    <m/>
    <e v="#N/A"/>
    <e v="#N/A"/>
    <n v="1135"/>
    <x v="1"/>
    <m/>
    <m/>
    <m/>
    <m/>
    <s v="n.a."/>
    <m/>
    <m/>
    <n v="0"/>
    <n v="3"/>
    <m/>
    <d v="2027-08-28T00:00:00"/>
    <m/>
    <m/>
    <m/>
    <m/>
    <m/>
    <m/>
    <m/>
    <m/>
    <m/>
    <m/>
    <m/>
    <m/>
    <m/>
    <m/>
    <m/>
    <m/>
    <m/>
    <m/>
    <m/>
    <e v="#N/A"/>
    <m/>
    <n v="150000"/>
    <m/>
    <m/>
    <s v="Euro"/>
    <n v="20.6"/>
    <m/>
    <m/>
    <m/>
    <m/>
    <e v="#N/A"/>
    <m/>
    <m/>
    <m/>
    <m/>
    <m/>
    <m/>
    <m/>
    <m/>
    <m/>
    <m/>
    <m/>
    <m/>
    <m/>
    <m/>
    <m/>
    <m/>
    <m/>
    <m/>
    <m/>
    <m/>
    <m/>
    <m/>
  </r>
  <r>
    <m/>
    <s v="V100066"/>
    <s v="2024-0009"/>
    <x v="54"/>
    <n v="2"/>
    <s v="Wagon"/>
    <n v="71"/>
    <e v="#N/A"/>
    <x v="19"/>
    <m/>
    <m/>
    <x v="9"/>
    <x v="0"/>
    <n v="1"/>
    <m/>
    <m/>
    <n v="1"/>
    <m/>
    <n v="0"/>
    <n v="1"/>
    <x v="1"/>
    <n v="0"/>
    <d v="1899-12-30T00:00:00"/>
    <d v="1899-12-30T00:00:00"/>
    <x v="3"/>
    <m/>
    <m/>
    <m/>
    <e v="#N/A"/>
    <e v="#N/A"/>
    <n v="1135"/>
    <x v="1"/>
    <m/>
    <m/>
    <m/>
    <m/>
    <s v="n.a."/>
    <m/>
    <m/>
    <n v="0"/>
    <n v="3"/>
    <m/>
    <d v="2027-08-28T00:00:00"/>
    <m/>
    <m/>
    <m/>
    <m/>
    <m/>
    <m/>
    <m/>
    <m/>
    <m/>
    <m/>
    <m/>
    <m/>
    <m/>
    <m/>
    <m/>
    <m/>
    <m/>
    <m/>
    <m/>
    <e v="#N/A"/>
    <m/>
    <n v="150000"/>
    <m/>
    <m/>
    <s v="Euro"/>
    <n v="20.6"/>
    <m/>
    <m/>
    <m/>
    <m/>
    <e v="#N/A"/>
    <m/>
    <m/>
    <m/>
    <m/>
    <m/>
    <m/>
    <m/>
    <m/>
    <m/>
    <m/>
    <m/>
    <m/>
    <m/>
    <m/>
    <m/>
    <m/>
    <m/>
    <m/>
    <m/>
    <m/>
    <m/>
    <m/>
  </r>
  <r>
    <m/>
    <m/>
    <s v="2021-0012"/>
    <x v="55"/>
    <m/>
    <s v="Header"/>
    <m/>
    <m/>
    <x v="20"/>
    <s v="ITA"/>
    <s v="South EU"/>
    <x v="4"/>
    <x v="0"/>
    <n v="15"/>
    <m/>
    <m/>
    <n v="15"/>
    <n v="0"/>
    <n v="0"/>
    <n v="0"/>
    <x v="0"/>
    <m/>
    <m/>
    <m/>
    <x v="0"/>
    <m/>
    <d v="2021-09-01T00:00:00"/>
    <d v="2023-08-31T00:00:00"/>
    <m/>
    <m/>
    <n v="729"/>
    <x v="60"/>
    <m/>
    <m/>
    <m/>
    <n v="15"/>
    <s v="n.a."/>
    <m/>
    <m/>
    <n v="0"/>
    <n v="3"/>
    <m/>
    <m/>
    <m/>
    <n v="1"/>
    <m/>
    <m/>
    <m/>
    <m/>
    <m/>
    <m/>
    <n v="729"/>
    <s v="B"/>
    <n v="58"/>
    <n v="1.1"/>
    <s v="CHE"/>
    <s v="Not required"/>
    <s v="N"/>
    <s v="N"/>
    <m/>
    <m/>
    <n v="1"/>
    <m/>
    <m/>
    <n v="140000"/>
    <m/>
    <m/>
    <s v="Euro"/>
    <n v="17.82"/>
    <n v="0"/>
    <n v="0"/>
    <m/>
    <n v="0"/>
    <n v="17.82"/>
    <n v="0"/>
    <n v="880"/>
    <m/>
    <m/>
    <n v="0"/>
    <s v="0.00"/>
    <n v="0"/>
    <n v="0"/>
    <s v="0.00"/>
    <n v="0"/>
    <n v="17.82"/>
    <n v="0"/>
    <n v="17.82"/>
    <n v="0.9994236311239192"/>
    <n v="0.48"/>
    <n v="17.34"/>
    <n v="17.34"/>
    <n v="2100000"/>
    <n v="0"/>
    <s v="N"/>
    <n v="0"/>
    <n v="97297.2"/>
  </r>
  <r>
    <m/>
    <m/>
    <s v="2021-0012"/>
    <x v="55"/>
    <m/>
    <s v="Wagon"/>
    <m/>
    <m/>
    <x v="20"/>
    <m/>
    <m/>
    <x v="4"/>
    <x v="0"/>
    <n v="1"/>
    <m/>
    <m/>
    <n v="1"/>
    <m/>
    <n v="0"/>
    <n v="0"/>
    <x v="1"/>
    <m/>
    <m/>
    <m/>
    <x v="0"/>
    <m/>
    <m/>
    <m/>
    <e v="#N/A"/>
    <e v="#N/A"/>
    <n v="729"/>
    <x v="1"/>
    <m/>
    <m/>
    <m/>
    <m/>
    <s v="n.a."/>
    <m/>
    <m/>
    <n v="0"/>
    <n v="3"/>
    <m/>
    <e v="#N/A"/>
    <m/>
    <n v="1"/>
    <m/>
    <m/>
    <m/>
    <m/>
    <m/>
    <m/>
    <m/>
    <m/>
    <m/>
    <m/>
    <m/>
    <m/>
    <m/>
    <m/>
    <m/>
    <m/>
    <m/>
    <m/>
    <m/>
    <n v="140000"/>
    <m/>
    <m/>
    <s v="Euro"/>
    <n v="17.82"/>
    <m/>
    <m/>
    <m/>
    <m/>
    <e v="#N/A"/>
    <n v="0"/>
    <m/>
    <m/>
    <m/>
    <m/>
    <m/>
    <m/>
    <m/>
    <m/>
    <m/>
    <m/>
    <m/>
    <m/>
    <m/>
    <m/>
    <m/>
    <m/>
    <m/>
    <m/>
    <m/>
    <m/>
    <m/>
  </r>
  <r>
    <m/>
    <m/>
    <s v="2021-0012"/>
    <x v="55"/>
    <m/>
    <s v="Wagon"/>
    <m/>
    <m/>
    <x v="20"/>
    <m/>
    <m/>
    <x v="4"/>
    <x v="0"/>
    <n v="1"/>
    <m/>
    <m/>
    <n v="1"/>
    <m/>
    <n v="0"/>
    <n v="0"/>
    <x v="1"/>
    <m/>
    <m/>
    <m/>
    <x v="0"/>
    <m/>
    <m/>
    <m/>
    <e v="#N/A"/>
    <e v="#N/A"/>
    <n v="729"/>
    <x v="1"/>
    <m/>
    <m/>
    <m/>
    <m/>
    <s v="n.a."/>
    <m/>
    <m/>
    <n v="0"/>
    <n v="3"/>
    <m/>
    <e v="#N/A"/>
    <m/>
    <n v="1"/>
    <m/>
    <m/>
    <m/>
    <m/>
    <m/>
    <m/>
    <m/>
    <m/>
    <m/>
    <m/>
    <m/>
    <m/>
    <m/>
    <m/>
    <m/>
    <m/>
    <m/>
    <m/>
    <m/>
    <n v="140000"/>
    <m/>
    <m/>
    <s v="Euro"/>
    <n v="17.82"/>
    <m/>
    <m/>
    <m/>
    <m/>
    <e v="#N/A"/>
    <n v="0"/>
    <m/>
    <m/>
    <m/>
    <m/>
    <m/>
    <m/>
    <m/>
    <m/>
    <m/>
    <m/>
    <m/>
    <m/>
    <m/>
    <m/>
    <m/>
    <m/>
    <m/>
    <m/>
    <m/>
    <m/>
    <m/>
  </r>
  <r>
    <m/>
    <m/>
    <s v="2021-0012"/>
    <x v="55"/>
    <m/>
    <s v="Wagon"/>
    <m/>
    <m/>
    <x v="20"/>
    <m/>
    <m/>
    <x v="4"/>
    <x v="0"/>
    <n v="1"/>
    <m/>
    <m/>
    <n v="1"/>
    <m/>
    <n v="0"/>
    <n v="0"/>
    <x v="1"/>
    <m/>
    <m/>
    <m/>
    <x v="0"/>
    <m/>
    <m/>
    <m/>
    <e v="#N/A"/>
    <e v="#N/A"/>
    <n v="729"/>
    <x v="1"/>
    <m/>
    <m/>
    <m/>
    <m/>
    <s v="n.a."/>
    <m/>
    <m/>
    <n v="0"/>
    <n v="3"/>
    <m/>
    <e v="#N/A"/>
    <m/>
    <n v="1"/>
    <m/>
    <m/>
    <m/>
    <m/>
    <m/>
    <m/>
    <m/>
    <m/>
    <m/>
    <m/>
    <m/>
    <m/>
    <m/>
    <m/>
    <m/>
    <m/>
    <m/>
    <m/>
    <m/>
    <n v="140000"/>
    <m/>
    <m/>
    <s v="Euro"/>
    <n v="17.82"/>
    <m/>
    <m/>
    <m/>
    <m/>
    <e v="#N/A"/>
    <n v="0"/>
    <m/>
    <m/>
    <m/>
    <m/>
    <m/>
    <m/>
    <m/>
    <m/>
    <m/>
    <m/>
    <m/>
    <m/>
    <m/>
    <m/>
    <m/>
    <m/>
    <m/>
    <m/>
    <m/>
    <m/>
    <m/>
  </r>
  <r>
    <m/>
    <m/>
    <s v="2021-0012"/>
    <x v="55"/>
    <m/>
    <s v="Wagon"/>
    <m/>
    <m/>
    <x v="20"/>
    <m/>
    <m/>
    <x v="4"/>
    <x v="0"/>
    <n v="1"/>
    <m/>
    <m/>
    <n v="1"/>
    <m/>
    <n v="0"/>
    <n v="0"/>
    <x v="1"/>
    <m/>
    <m/>
    <m/>
    <x v="0"/>
    <m/>
    <m/>
    <m/>
    <e v="#N/A"/>
    <e v="#N/A"/>
    <n v="729"/>
    <x v="1"/>
    <m/>
    <m/>
    <m/>
    <m/>
    <s v="n.a."/>
    <m/>
    <m/>
    <n v="0"/>
    <n v="3"/>
    <m/>
    <e v="#N/A"/>
    <m/>
    <n v="1"/>
    <m/>
    <m/>
    <m/>
    <m/>
    <m/>
    <m/>
    <m/>
    <m/>
    <m/>
    <m/>
    <m/>
    <m/>
    <m/>
    <m/>
    <m/>
    <m/>
    <m/>
    <m/>
    <m/>
    <n v="140000"/>
    <m/>
    <m/>
    <s v="Euro"/>
    <n v="17.82"/>
    <m/>
    <m/>
    <m/>
    <m/>
    <e v="#N/A"/>
    <n v="0"/>
    <m/>
    <m/>
    <m/>
    <m/>
    <m/>
    <m/>
    <m/>
    <m/>
    <m/>
    <m/>
    <m/>
    <m/>
    <m/>
    <m/>
    <m/>
    <m/>
    <m/>
    <m/>
    <m/>
    <m/>
    <m/>
  </r>
  <r>
    <m/>
    <m/>
    <s v="2021-0012"/>
    <x v="55"/>
    <m/>
    <s v="Wagon"/>
    <m/>
    <m/>
    <x v="20"/>
    <m/>
    <m/>
    <x v="4"/>
    <x v="0"/>
    <n v="1"/>
    <m/>
    <m/>
    <n v="1"/>
    <m/>
    <n v="0"/>
    <n v="0"/>
    <x v="1"/>
    <m/>
    <m/>
    <m/>
    <x v="0"/>
    <m/>
    <m/>
    <m/>
    <e v="#N/A"/>
    <e v="#N/A"/>
    <n v="729"/>
    <x v="1"/>
    <m/>
    <m/>
    <m/>
    <m/>
    <s v="n.a."/>
    <m/>
    <m/>
    <n v="0"/>
    <n v="3"/>
    <m/>
    <e v="#N/A"/>
    <m/>
    <n v="1"/>
    <m/>
    <m/>
    <m/>
    <m/>
    <m/>
    <m/>
    <m/>
    <m/>
    <m/>
    <m/>
    <m/>
    <m/>
    <m/>
    <m/>
    <m/>
    <m/>
    <m/>
    <m/>
    <m/>
    <n v="140000"/>
    <m/>
    <m/>
    <s v="Euro"/>
    <n v="17.82"/>
    <m/>
    <m/>
    <m/>
    <m/>
    <e v="#N/A"/>
    <n v="0"/>
    <m/>
    <m/>
    <m/>
    <m/>
    <m/>
    <m/>
    <m/>
    <m/>
    <m/>
    <m/>
    <m/>
    <m/>
    <m/>
    <m/>
    <m/>
    <m/>
    <m/>
    <m/>
    <m/>
    <m/>
    <m/>
  </r>
  <r>
    <m/>
    <m/>
    <s v="2021-0012"/>
    <x v="55"/>
    <m/>
    <s v="Wagon"/>
    <m/>
    <m/>
    <x v="20"/>
    <m/>
    <m/>
    <x v="4"/>
    <x v="0"/>
    <n v="1"/>
    <m/>
    <m/>
    <n v="1"/>
    <m/>
    <n v="0"/>
    <n v="0"/>
    <x v="1"/>
    <m/>
    <m/>
    <m/>
    <x v="0"/>
    <m/>
    <m/>
    <m/>
    <e v="#N/A"/>
    <e v="#N/A"/>
    <n v="729"/>
    <x v="1"/>
    <m/>
    <m/>
    <m/>
    <m/>
    <s v="n.a."/>
    <m/>
    <m/>
    <n v="0"/>
    <n v="3"/>
    <m/>
    <e v="#N/A"/>
    <m/>
    <n v="1"/>
    <m/>
    <m/>
    <m/>
    <m/>
    <m/>
    <m/>
    <m/>
    <m/>
    <m/>
    <m/>
    <m/>
    <m/>
    <m/>
    <m/>
    <m/>
    <m/>
    <m/>
    <m/>
    <m/>
    <n v="140000"/>
    <m/>
    <m/>
    <s v="Euro"/>
    <n v="17.82"/>
    <m/>
    <m/>
    <m/>
    <m/>
    <e v="#N/A"/>
    <n v="0"/>
    <m/>
    <m/>
    <m/>
    <m/>
    <m/>
    <m/>
    <m/>
    <m/>
    <m/>
    <m/>
    <m/>
    <m/>
    <m/>
    <m/>
    <m/>
    <m/>
    <m/>
    <m/>
    <m/>
    <m/>
    <m/>
  </r>
  <r>
    <m/>
    <m/>
    <s v="2021-0012"/>
    <x v="55"/>
    <m/>
    <s v="Wagon"/>
    <m/>
    <m/>
    <x v="20"/>
    <m/>
    <m/>
    <x v="4"/>
    <x v="0"/>
    <n v="1"/>
    <m/>
    <m/>
    <n v="1"/>
    <m/>
    <n v="0"/>
    <n v="0"/>
    <x v="1"/>
    <m/>
    <m/>
    <m/>
    <x v="0"/>
    <m/>
    <m/>
    <m/>
    <e v="#N/A"/>
    <e v="#N/A"/>
    <n v="729"/>
    <x v="1"/>
    <m/>
    <m/>
    <m/>
    <m/>
    <s v="n.a."/>
    <m/>
    <m/>
    <n v="0"/>
    <n v="3"/>
    <m/>
    <e v="#N/A"/>
    <m/>
    <n v="1"/>
    <m/>
    <m/>
    <m/>
    <m/>
    <m/>
    <m/>
    <m/>
    <m/>
    <m/>
    <m/>
    <m/>
    <m/>
    <m/>
    <m/>
    <m/>
    <m/>
    <m/>
    <m/>
    <m/>
    <n v="140000"/>
    <m/>
    <m/>
    <s v="Euro"/>
    <n v="17.82"/>
    <m/>
    <m/>
    <m/>
    <m/>
    <e v="#N/A"/>
    <n v="0"/>
    <m/>
    <m/>
    <m/>
    <m/>
    <m/>
    <m/>
    <m/>
    <m/>
    <m/>
    <m/>
    <m/>
    <m/>
    <m/>
    <m/>
    <m/>
    <m/>
    <m/>
    <m/>
    <m/>
    <m/>
    <m/>
  </r>
  <r>
    <m/>
    <m/>
    <s v="2021-0012"/>
    <x v="55"/>
    <m/>
    <s v="Wagon"/>
    <m/>
    <m/>
    <x v="20"/>
    <m/>
    <m/>
    <x v="4"/>
    <x v="0"/>
    <n v="1"/>
    <m/>
    <m/>
    <n v="1"/>
    <m/>
    <n v="0"/>
    <n v="0"/>
    <x v="1"/>
    <m/>
    <m/>
    <m/>
    <x v="0"/>
    <m/>
    <m/>
    <m/>
    <e v="#N/A"/>
    <e v="#N/A"/>
    <n v="729"/>
    <x v="1"/>
    <m/>
    <m/>
    <m/>
    <m/>
    <s v="n.a."/>
    <m/>
    <m/>
    <n v="0"/>
    <n v="3"/>
    <m/>
    <e v="#N/A"/>
    <m/>
    <n v="1"/>
    <m/>
    <m/>
    <m/>
    <m/>
    <m/>
    <m/>
    <m/>
    <m/>
    <m/>
    <m/>
    <m/>
    <m/>
    <m/>
    <m/>
    <m/>
    <m/>
    <m/>
    <m/>
    <m/>
    <n v="140000"/>
    <m/>
    <m/>
    <s v="Euro"/>
    <n v="17.82"/>
    <m/>
    <m/>
    <m/>
    <m/>
    <e v="#N/A"/>
    <n v="0"/>
    <m/>
    <m/>
    <m/>
    <m/>
    <m/>
    <m/>
    <m/>
    <m/>
    <m/>
    <m/>
    <m/>
    <m/>
    <m/>
    <m/>
    <m/>
    <m/>
    <m/>
    <m/>
    <m/>
    <m/>
    <m/>
  </r>
  <r>
    <m/>
    <m/>
    <s v="2021-0012"/>
    <x v="55"/>
    <m/>
    <s v="Wagon"/>
    <m/>
    <m/>
    <x v="20"/>
    <m/>
    <m/>
    <x v="4"/>
    <x v="0"/>
    <n v="1"/>
    <m/>
    <m/>
    <n v="1"/>
    <m/>
    <n v="0"/>
    <n v="0"/>
    <x v="1"/>
    <m/>
    <m/>
    <m/>
    <x v="0"/>
    <m/>
    <m/>
    <m/>
    <e v="#N/A"/>
    <e v="#N/A"/>
    <n v="729"/>
    <x v="1"/>
    <m/>
    <m/>
    <m/>
    <m/>
    <s v="n.a."/>
    <m/>
    <m/>
    <n v="0"/>
    <n v="3"/>
    <m/>
    <e v="#N/A"/>
    <m/>
    <n v="1"/>
    <m/>
    <m/>
    <m/>
    <m/>
    <m/>
    <m/>
    <m/>
    <m/>
    <m/>
    <m/>
    <m/>
    <m/>
    <m/>
    <m/>
    <m/>
    <m/>
    <m/>
    <m/>
    <m/>
    <n v="140000"/>
    <m/>
    <m/>
    <s v="Euro"/>
    <n v="17.82"/>
    <m/>
    <m/>
    <m/>
    <m/>
    <e v="#N/A"/>
    <n v="0"/>
    <m/>
    <m/>
    <m/>
    <m/>
    <m/>
    <m/>
    <m/>
    <m/>
    <m/>
    <m/>
    <m/>
    <m/>
    <m/>
    <m/>
    <m/>
    <m/>
    <m/>
    <m/>
    <m/>
    <m/>
    <m/>
  </r>
  <r>
    <m/>
    <m/>
    <s v="2021-0012"/>
    <x v="55"/>
    <m/>
    <s v="Wagon"/>
    <m/>
    <m/>
    <x v="20"/>
    <m/>
    <m/>
    <x v="4"/>
    <x v="0"/>
    <n v="1"/>
    <m/>
    <m/>
    <n v="1"/>
    <m/>
    <n v="0"/>
    <n v="0"/>
    <x v="1"/>
    <m/>
    <m/>
    <m/>
    <x v="0"/>
    <m/>
    <m/>
    <m/>
    <e v="#N/A"/>
    <e v="#N/A"/>
    <n v="729"/>
    <x v="1"/>
    <m/>
    <m/>
    <m/>
    <m/>
    <s v="n.a."/>
    <m/>
    <m/>
    <n v="0"/>
    <n v="3"/>
    <m/>
    <e v="#N/A"/>
    <m/>
    <n v="1"/>
    <m/>
    <m/>
    <m/>
    <m/>
    <m/>
    <m/>
    <m/>
    <m/>
    <m/>
    <m/>
    <m/>
    <m/>
    <m/>
    <m/>
    <m/>
    <m/>
    <m/>
    <m/>
    <m/>
    <n v="140000"/>
    <m/>
    <m/>
    <s v="Euro"/>
    <n v="17.82"/>
    <m/>
    <m/>
    <m/>
    <m/>
    <e v="#N/A"/>
    <n v="0"/>
    <m/>
    <m/>
    <m/>
    <m/>
    <m/>
    <m/>
    <m/>
    <m/>
    <m/>
    <m/>
    <m/>
    <m/>
    <m/>
    <m/>
    <m/>
    <m/>
    <m/>
    <m/>
    <m/>
    <m/>
    <m/>
  </r>
  <r>
    <m/>
    <m/>
    <s v="2021-0012"/>
    <x v="55"/>
    <m/>
    <s v="Wagon"/>
    <m/>
    <m/>
    <x v="20"/>
    <m/>
    <m/>
    <x v="4"/>
    <x v="0"/>
    <n v="1"/>
    <m/>
    <m/>
    <n v="1"/>
    <m/>
    <n v="0"/>
    <n v="0"/>
    <x v="1"/>
    <m/>
    <m/>
    <m/>
    <x v="0"/>
    <m/>
    <m/>
    <m/>
    <e v="#N/A"/>
    <e v="#N/A"/>
    <n v="729"/>
    <x v="1"/>
    <m/>
    <m/>
    <m/>
    <m/>
    <s v="n.a."/>
    <m/>
    <m/>
    <n v="0"/>
    <n v="3"/>
    <m/>
    <e v="#N/A"/>
    <m/>
    <n v="1"/>
    <m/>
    <m/>
    <m/>
    <m/>
    <m/>
    <m/>
    <m/>
    <m/>
    <m/>
    <m/>
    <m/>
    <m/>
    <m/>
    <m/>
    <m/>
    <m/>
    <m/>
    <m/>
    <m/>
    <n v="140000"/>
    <m/>
    <m/>
    <s v="Euro"/>
    <n v="17.82"/>
    <m/>
    <m/>
    <m/>
    <m/>
    <e v="#N/A"/>
    <n v="0"/>
    <m/>
    <m/>
    <m/>
    <m/>
    <m/>
    <m/>
    <m/>
    <m/>
    <m/>
    <m/>
    <m/>
    <m/>
    <m/>
    <m/>
    <m/>
    <m/>
    <m/>
    <m/>
    <m/>
    <m/>
    <m/>
  </r>
  <r>
    <m/>
    <m/>
    <s v="2021-0012"/>
    <x v="55"/>
    <m/>
    <s v="Wagon"/>
    <m/>
    <m/>
    <x v="20"/>
    <m/>
    <m/>
    <x v="4"/>
    <x v="0"/>
    <n v="1"/>
    <m/>
    <m/>
    <n v="1"/>
    <m/>
    <n v="0"/>
    <n v="0"/>
    <x v="1"/>
    <m/>
    <m/>
    <m/>
    <x v="0"/>
    <m/>
    <m/>
    <m/>
    <e v="#N/A"/>
    <e v="#N/A"/>
    <n v="729"/>
    <x v="1"/>
    <m/>
    <m/>
    <m/>
    <m/>
    <s v="n.a."/>
    <m/>
    <m/>
    <n v="0"/>
    <n v="3"/>
    <m/>
    <e v="#N/A"/>
    <m/>
    <n v="1"/>
    <m/>
    <m/>
    <m/>
    <m/>
    <m/>
    <m/>
    <m/>
    <m/>
    <m/>
    <m/>
    <m/>
    <m/>
    <m/>
    <m/>
    <m/>
    <m/>
    <m/>
    <m/>
    <m/>
    <n v="140000"/>
    <m/>
    <m/>
    <s v="Euro"/>
    <n v="17.82"/>
    <m/>
    <m/>
    <m/>
    <m/>
    <e v="#N/A"/>
    <n v="0"/>
    <m/>
    <m/>
    <m/>
    <m/>
    <m/>
    <m/>
    <m/>
    <m/>
    <m/>
    <m/>
    <m/>
    <m/>
    <m/>
    <m/>
    <m/>
    <m/>
    <m/>
    <m/>
    <m/>
    <m/>
    <m/>
  </r>
  <r>
    <m/>
    <m/>
    <s v="2021-0012"/>
    <x v="55"/>
    <m/>
    <s v="Wagon"/>
    <m/>
    <m/>
    <x v="20"/>
    <m/>
    <m/>
    <x v="4"/>
    <x v="0"/>
    <n v="1"/>
    <m/>
    <m/>
    <n v="1"/>
    <m/>
    <n v="0"/>
    <n v="0"/>
    <x v="1"/>
    <m/>
    <m/>
    <m/>
    <x v="0"/>
    <m/>
    <m/>
    <m/>
    <e v="#N/A"/>
    <e v="#N/A"/>
    <n v="729"/>
    <x v="1"/>
    <m/>
    <m/>
    <m/>
    <m/>
    <s v="n.a."/>
    <m/>
    <m/>
    <n v="0"/>
    <n v="3"/>
    <m/>
    <e v="#N/A"/>
    <m/>
    <n v="1"/>
    <m/>
    <m/>
    <m/>
    <m/>
    <m/>
    <m/>
    <m/>
    <m/>
    <m/>
    <m/>
    <m/>
    <m/>
    <m/>
    <m/>
    <m/>
    <m/>
    <m/>
    <m/>
    <m/>
    <n v="140000"/>
    <m/>
    <m/>
    <s v="Euro"/>
    <n v="17.82"/>
    <m/>
    <m/>
    <m/>
    <m/>
    <e v="#N/A"/>
    <n v="0"/>
    <m/>
    <m/>
    <m/>
    <m/>
    <m/>
    <m/>
    <m/>
    <m/>
    <m/>
    <m/>
    <m/>
    <m/>
    <m/>
    <m/>
    <m/>
    <m/>
    <m/>
    <m/>
    <m/>
    <m/>
    <m/>
  </r>
  <r>
    <m/>
    <m/>
    <s v="2021-0012"/>
    <x v="55"/>
    <m/>
    <s v="Wagon"/>
    <m/>
    <m/>
    <x v="20"/>
    <m/>
    <m/>
    <x v="4"/>
    <x v="0"/>
    <n v="1"/>
    <m/>
    <m/>
    <n v="1"/>
    <m/>
    <n v="0"/>
    <n v="0"/>
    <x v="1"/>
    <m/>
    <m/>
    <m/>
    <x v="0"/>
    <m/>
    <m/>
    <m/>
    <e v="#N/A"/>
    <e v="#N/A"/>
    <n v="729"/>
    <x v="1"/>
    <m/>
    <m/>
    <m/>
    <m/>
    <s v="n.a."/>
    <m/>
    <m/>
    <n v="0"/>
    <n v="3"/>
    <m/>
    <e v="#N/A"/>
    <m/>
    <n v="1"/>
    <m/>
    <m/>
    <m/>
    <m/>
    <m/>
    <m/>
    <m/>
    <m/>
    <m/>
    <m/>
    <m/>
    <m/>
    <m/>
    <m/>
    <m/>
    <m/>
    <m/>
    <m/>
    <m/>
    <n v="140000"/>
    <m/>
    <m/>
    <s v="Euro"/>
    <n v="17.82"/>
    <m/>
    <m/>
    <m/>
    <m/>
    <e v="#N/A"/>
    <n v="0"/>
    <m/>
    <m/>
    <m/>
    <m/>
    <m/>
    <m/>
    <m/>
    <m/>
    <m/>
    <m/>
    <m/>
    <m/>
    <m/>
    <m/>
    <m/>
    <m/>
    <m/>
    <m/>
    <m/>
    <m/>
    <m/>
  </r>
  <r>
    <m/>
    <m/>
    <s v="2021-0012"/>
    <x v="55"/>
    <m/>
    <s v="Wagon"/>
    <m/>
    <m/>
    <x v="20"/>
    <m/>
    <m/>
    <x v="4"/>
    <x v="0"/>
    <n v="1"/>
    <m/>
    <m/>
    <n v="1"/>
    <m/>
    <n v="0"/>
    <n v="0"/>
    <x v="1"/>
    <m/>
    <m/>
    <m/>
    <x v="0"/>
    <m/>
    <m/>
    <m/>
    <e v="#N/A"/>
    <e v="#N/A"/>
    <n v="729"/>
    <x v="1"/>
    <m/>
    <m/>
    <m/>
    <m/>
    <s v="n.a."/>
    <m/>
    <m/>
    <n v="0"/>
    <n v="3"/>
    <m/>
    <e v="#N/A"/>
    <m/>
    <n v="1"/>
    <m/>
    <m/>
    <m/>
    <m/>
    <m/>
    <m/>
    <m/>
    <m/>
    <m/>
    <m/>
    <m/>
    <m/>
    <m/>
    <m/>
    <m/>
    <m/>
    <m/>
    <m/>
    <m/>
    <n v="140000"/>
    <m/>
    <m/>
    <s v="Euro"/>
    <n v="17.82"/>
    <m/>
    <m/>
    <m/>
    <m/>
    <e v="#N/A"/>
    <n v="0"/>
    <m/>
    <m/>
    <m/>
    <m/>
    <m/>
    <m/>
    <m/>
    <m/>
    <m/>
    <m/>
    <m/>
    <m/>
    <m/>
    <m/>
    <m/>
    <m/>
    <m/>
    <m/>
    <m/>
    <m/>
    <m/>
  </r>
  <r>
    <m/>
    <m/>
    <s v="2021-0023"/>
    <x v="56"/>
    <m/>
    <s v="Header"/>
    <m/>
    <m/>
    <x v="20"/>
    <s v="ITA"/>
    <s v="South EU"/>
    <x v="4"/>
    <x v="4"/>
    <n v="27"/>
    <m/>
    <m/>
    <n v="27"/>
    <n v="0"/>
    <n v="0"/>
    <n v="0"/>
    <x v="0"/>
    <m/>
    <m/>
    <m/>
    <x v="0"/>
    <m/>
    <d v="2021-10-31T00:00:00"/>
    <d v="2023-10-30T00:00:00"/>
    <m/>
    <m/>
    <n v="729"/>
    <x v="61"/>
    <m/>
    <m/>
    <m/>
    <n v="27"/>
    <s v="n.a."/>
    <m/>
    <m/>
    <n v="0"/>
    <n v="3"/>
    <m/>
    <m/>
    <m/>
    <n v="1"/>
    <m/>
    <m/>
    <m/>
    <m/>
    <m/>
    <m/>
    <n v="729"/>
    <s v="B"/>
    <n v="58"/>
    <n v="1.1"/>
    <s v="CHE"/>
    <s v="Not required"/>
    <s v="N"/>
    <s v="N"/>
    <m/>
    <m/>
    <n v="1"/>
    <m/>
    <m/>
    <n v="80000"/>
    <m/>
    <m/>
    <s v="Euro"/>
    <n v="29"/>
    <n v="0"/>
    <n v="0"/>
    <m/>
    <n v="0"/>
    <n v="29"/>
    <n v="0"/>
    <n v="880"/>
    <m/>
    <m/>
    <n v="0"/>
    <s v="0.00"/>
    <n v="0"/>
    <n v="0"/>
    <s v="0.00"/>
    <n v="0"/>
    <n v="29"/>
    <n v="0"/>
    <n v="29"/>
    <n v="0.9821050800278358"/>
    <n v="0.7743"/>
    <n v="28.2257"/>
    <n v="28.2257"/>
    <n v="2160000"/>
    <n v="0"/>
    <s v="N"/>
    <n v="0"/>
    <n v="285012"/>
  </r>
  <r>
    <m/>
    <m/>
    <s v="2021-0023"/>
    <x v="56"/>
    <m/>
    <s v="Wagon"/>
    <m/>
    <m/>
    <x v="20"/>
    <m/>
    <m/>
    <x v="4"/>
    <x v="4"/>
    <n v="1"/>
    <m/>
    <m/>
    <n v="1"/>
    <m/>
    <n v="0"/>
    <n v="0"/>
    <x v="1"/>
    <m/>
    <m/>
    <m/>
    <x v="0"/>
    <m/>
    <m/>
    <m/>
    <e v="#N/A"/>
    <e v="#N/A"/>
    <n v="729"/>
    <x v="1"/>
    <m/>
    <m/>
    <m/>
    <m/>
    <s v="n.a."/>
    <m/>
    <m/>
    <n v="0"/>
    <n v="3"/>
    <m/>
    <e v="#N/A"/>
    <m/>
    <n v="1"/>
    <m/>
    <m/>
    <m/>
    <m/>
    <m/>
    <m/>
    <m/>
    <m/>
    <m/>
    <m/>
    <m/>
    <m/>
    <m/>
    <m/>
    <m/>
    <m/>
    <m/>
    <m/>
    <m/>
    <n v="80000"/>
    <m/>
    <m/>
    <s v="Euro"/>
    <n v="29"/>
    <m/>
    <m/>
    <m/>
    <m/>
    <e v="#N/A"/>
    <n v="0"/>
    <m/>
    <m/>
    <m/>
    <m/>
    <m/>
    <m/>
    <m/>
    <m/>
    <m/>
    <m/>
    <m/>
    <m/>
    <m/>
    <m/>
    <m/>
    <m/>
    <m/>
    <m/>
    <m/>
    <m/>
    <m/>
  </r>
  <r>
    <m/>
    <m/>
    <s v="2021-0023"/>
    <x v="56"/>
    <m/>
    <s v="Wagon"/>
    <m/>
    <m/>
    <x v="20"/>
    <m/>
    <m/>
    <x v="4"/>
    <x v="4"/>
    <n v="1"/>
    <m/>
    <m/>
    <n v="1"/>
    <m/>
    <n v="0"/>
    <n v="0"/>
    <x v="1"/>
    <m/>
    <m/>
    <m/>
    <x v="0"/>
    <m/>
    <m/>
    <m/>
    <e v="#N/A"/>
    <e v="#N/A"/>
    <n v="729"/>
    <x v="1"/>
    <m/>
    <m/>
    <m/>
    <m/>
    <s v="n.a."/>
    <m/>
    <m/>
    <n v="0"/>
    <n v="3"/>
    <m/>
    <e v="#N/A"/>
    <m/>
    <n v="1"/>
    <m/>
    <m/>
    <m/>
    <m/>
    <m/>
    <m/>
    <m/>
    <m/>
    <m/>
    <m/>
    <m/>
    <m/>
    <m/>
    <m/>
    <m/>
    <m/>
    <m/>
    <m/>
    <m/>
    <n v="80000"/>
    <m/>
    <m/>
    <s v="Euro"/>
    <n v="29"/>
    <m/>
    <m/>
    <m/>
    <m/>
    <e v="#N/A"/>
    <n v="0"/>
    <m/>
    <m/>
    <m/>
    <m/>
    <m/>
    <m/>
    <m/>
    <m/>
    <m/>
    <m/>
    <m/>
    <m/>
    <m/>
    <m/>
    <m/>
    <m/>
    <m/>
    <m/>
    <m/>
    <m/>
    <m/>
  </r>
  <r>
    <m/>
    <m/>
    <s v="2021-0023"/>
    <x v="56"/>
    <m/>
    <s v="Wagon"/>
    <m/>
    <m/>
    <x v="20"/>
    <m/>
    <m/>
    <x v="4"/>
    <x v="4"/>
    <n v="1"/>
    <m/>
    <m/>
    <n v="1"/>
    <m/>
    <n v="0"/>
    <n v="0"/>
    <x v="1"/>
    <m/>
    <m/>
    <m/>
    <x v="0"/>
    <m/>
    <m/>
    <m/>
    <e v="#N/A"/>
    <e v="#N/A"/>
    <n v="729"/>
    <x v="1"/>
    <m/>
    <m/>
    <m/>
    <m/>
    <s v="n.a."/>
    <m/>
    <m/>
    <n v="0"/>
    <n v="3"/>
    <m/>
    <e v="#N/A"/>
    <m/>
    <n v="1"/>
    <m/>
    <m/>
    <m/>
    <m/>
    <m/>
    <m/>
    <m/>
    <m/>
    <m/>
    <m/>
    <m/>
    <m/>
    <m/>
    <m/>
    <m/>
    <m/>
    <m/>
    <m/>
    <m/>
    <n v="80000"/>
    <m/>
    <m/>
    <s v="Euro"/>
    <n v="29"/>
    <m/>
    <m/>
    <m/>
    <m/>
    <e v="#N/A"/>
    <n v="0"/>
    <m/>
    <m/>
    <m/>
    <m/>
    <m/>
    <m/>
    <m/>
    <m/>
    <m/>
    <m/>
    <m/>
    <m/>
    <m/>
    <m/>
    <m/>
    <m/>
    <m/>
    <m/>
    <m/>
    <m/>
    <m/>
  </r>
  <r>
    <m/>
    <m/>
    <s v="2021-0023"/>
    <x v="56"/>
    <m/>
    <s v="Wagon"/>
    <m/>
    <m/>
    <x v="20"/>
    <m/>
    <m/>
    <x v="4"/>
    <x v="4"/>
    <n v="1"/>
    <m/>
    <m/>
    <n v="1"/>
    <m/>
    <n v="0"/>
    <n v="0"/>
    <x v="1"/>
    <m/>
    <m/>
    <m/>
    <x v="0"/>
    <m/>
    <m/>
    <m/>
    <e v="#N/A"/>
    <e v="#N/A"/>
    <n v="729"/>
    <x v="1"/>
    <m/>
    <m/>
    <m/>
    <m/>
    <s v="n.a."/>
    <m/>
    <m/>
    <n v="0"/>
    <n v="3"/>
    <m/>
    <e v="#N/A"/>
    <m/>
    <n v="1"/>
    <m/>
    <m/>
    <m/>
    <m/>
    <m/>
    <m/>
    <m/>
    <m/>
    <m/>
    <m/>
    <m/>
    <m/>
    <m/>
    <m/>
    <m/>
    <m/>
    <m/>
    <m/>
    <m/>
    <n v="80000"/>
    <m/>
    <m/>
    <s v="Euro"/>
    <n v="29"/>
    <m/>
    <m/>
    <m/>
    <m/>
    <e v="#N/A"/>
    <n v="0"/>
    <m/>
    <m/>
    <m/>
    <m/>
    <m/>
    <m/>
    <m/>
    <m/>
    <m/>
    <m/>
    <m/>
    <m/>
    <m/>
    <m/>
    <m/>
    <m/>
    <m/>
    <m/>
    <m/>
    <m/>
    <m/>
  </r>
  <r>
    <m/>
    <m/>
    <s v="2021-0023"/>
    <x v="56"/>
    <m/>
    <s v="Wagon"/>
    <m/>
    <m/>
    <x v="20"/>
    <m/>
    <m/>
    <x v="4"/>
    <x v="4"/>
    <n v="1"/>
    <m/>
    <m/>
    <n v="1"/>
    <m/>
    <n v="0"/>
    <n v="0"/>
    <x v="1"/>
    <m/>
    <m/>
    <m/>
    <x v="0"/>
    <m/>
    <m/>
    <m/>
    <e v="#N/A"/>
    <e v="#N/A"/>
    <n v="729"/>
    <x v="1"/>
    <m/>
    <m/>
    <m/>
    <m/>
    <s v="n.a."/>
    <m/>
    <m/>
    <n v="0"/>
    <n v="3"/>
    <m/>
    <e v="#N/A"/>
    <m/>
    <n v="1"/>
    <m/>
    <m/>
    <m/>
    <m/>
    <m/>
    <m/>
    <m/>
    <m/>
    <m/>
    <m/>
    <m/>
    <m/>
    <m/>
    <m/>
    <m/>
    <m/>
    <m/>
    <m/>
    <m/>
    <n v="80000"/>
    <m/>
    <m/>
    <s v="Euro"/>
    <n v="29"/>
    <m/>
    <m/>
    <m/>
    <m/>
    <e v="#N/A"/>
    <n v="0"/>
    <m/>
    <m/>
    <m/>
    <m/>
    <m/>
    <m/>
    <m/>
    <m/>
    <m/>
    <m/>
    <m/>
    <m/>
    <m/>
    <m/>
    <m/>
    <m/>
    <m/>
    <m/>
    <m/>
    <m/>
    <m/>
  </r>
  <r>
    <m/>
    <m/>
    <s v="2021-0023"/>
    <x v="56"/>
    <m/>
    <s v="Wagon"/>
    <m/>
    <m/>
    <x v="20"/>
    <m/>
    <m/>
    <x v="4"/>
    <x v="4"/>
    <n v="1"/>
    <m/>
    <m/>
    <n v="1"/>
    <m/>
    <n v="0"/>
    <n v="0"/>
    <x v="1"/>
    <m/>
    <m/>
    <m/>
    <x v="0"/>
    <m/>
    <m/>
    <m/>
    <e v="#N/A"/>
    <e v="#N/A"/>
    <n v="729"/>
    <x v="1"/>
    <m/>
    <m/>
    <m/>
    <m/>
    <s v="n.a."/>
    <m/>
    <m/>
    <n v="0"/>
    <n v="3"/>
    <m/>
    <e v="#N/A"/>
    <m/>
    <n v="1"/>
    <m/>
    <m/>
    <m/>
    <m/>
    <m/>
    <m/>
    <m/>
    <m/>
    <m/>
    <m/>
    <m/>
    <m/>
    <m/>
    <m/>
    <m/>
    <m/>
    <m/>
    <m/>
    <m/>
    <n v="80000"/>
    <m/>
    <m/>
    <s v="Euro"/>
    <n v="29"/>
    <m/>
    <m/>
    <m/>
    <m/>
    <e v="#N/A"/>
    <n v="0"/>
    <m/>
    <m/>
    <m/>
    <m/>
    <m/>
    <m/>
    <m/>
    <m/>
    <m/>
    <m/>
    <m/>
    <m/>
    <m/>
    <m/>
    <m/>
    <m/>
    <m/>
    <m/>
    <m/>
    <m/>
    <m/>
  </r>
  <r>
    <m/>
    <m/>
    <s v="2021-0023"/>
    <x v="56"/>
    <m/>
    <s v="Wagon"/>
    <m/>
    <m/>
    <x v="20"/>
    <m/>
    <m/>
    <x v="4"/>
    <x v="4"/>
    <n v="1"/>
    <m/>
    <m/>
    <n v="1"/>
    <m/>
    <n v="0"/>
    <n v="0"/>
    <x v="1"/>
    <m/>
    <m/>
    <m/>
    <x v="0"/>
    <m/>
    <m/>
    <m/>
    <e v="#N/A"/>
    <e v="#N/A"/>
    <n v="729"/>
    <x v="1"/>
    <m/>
    <m/>
    <m/>
    <m/>
    <s v="n.a."/>
    <m/>
    <m/>
    <n v="0"/>
    <n v="3"/>
    <m/>
    <e v="#N/A"/>
    <m/>
    <n v="1"/>
    <m/>
    <m/>
    <m/>
    <m/>
    <m/>
    <m/>
    <m/>
    <m/>
    <m/>
    <m/>
    <m/>
    <m/>
    <m/>
    <m/>
    <m/>
    <m/>
    <m/>
    <m/>
    <m/>
    <n v="80000"/>
    <m/>
    <m/>
    <s v="Euro"/>
    <n v="29"/>
    <m/>
    <m/>
    <m/>
    <m/>
    <e v="#N/A"/>
    <n v="0"/>
    <m/>
    <m/>
    <m/>
    <m/>
    <m/>
    <m/>
    <m/>
    <m/>
    <m/>
    <m/>
    <m/>
    <m/>
    <m/>
    <m/>
    <m/>
    <m/>
    <m/>
    <m/>
    <m/>
    <m/>
    <m/>
  </r>
  <r>
    <m/>
    <m/>
    <s v="2021-0023"/>
    <x v="56"/>
    <m/>
    <s v="Wagon"/>
    <m/>
    <m/>
    <x v="20"/>
    <m/>
    <m/>
    <x v="4"/>
    <x v="4"/>
    <n v="1"/>
    <m/>
    <m/>
    <n v="1"/>
    <m/>
    <n v="0"/>
    <n v="0"/>
    <x v="1"/>
    <m/>
    <m/>
    <m/>
    <x v="0"/>
    <m/>
    <m/>
    <m/>
    <e v="#N/A"/>
    <e v="#N/A"/>
    <n v="729"/>
    <x v="1"/>
    <m/>
    <m/>
    <m/>
    <m/>
    <s v="n.a."/>
    <m/>
    <m/>
    <n v="0"/>
    <n v="3"/>
    <m/>
    <e v="#N/A"/>
    <m/>
    <n v="1"/>
    <m/>
    <m/>
    <m/>
    <m/>
    <m/>
    <m/>
    <m/>
    <m/>
    <m/>
    <m/>
    <m/>
    <m/>
    <m/>
    <m/>
    <m/>
    <m/>
    <m/>
    <m/>
    <m/>
    <n v="80000"/>
    <m/>
    <m/>
    <s v="Euro"/>
    <n v="29"/>
    <m/>
    <m/>
    <m/>
    <m/>
    <e v="#N/A"/>
    <n v="0"/>
    <m/>
    <m/>
    <m/>
    <m/>
    <m/>
    <m/>
    <m/>
    <m/>
    <m/>
    <m/>
    <m/>
    <m/>
    <m/>
    <m/>
    <m/>
    <m/>
    <m/>
    <m/>
    <m/>
    <m/>
    <m/>
  </r>
  <r>
    <m/>
    <m/>
    <s v="2021-0023"/>
    <x v="56"/>
    <m/>
    <s v="Wagon"/>
    <m/>
    <m/>
    <x v="20"/>
    <m/>
    <m/>
    <x v="4"/>
    <x v="4"/>
    <n v="1"/>
    <m/>
    <m/>
    <n v="1"/>
    <m/>
    <n v="0"/>
    <n v="0"/>
    <x v="1"/>
    <m/>
    <m/>
    <m/>
    <x v="0"/>
    <m/>
    <m/>
    <m/>
    <e v="#N/A"/>
    <e v="#N/A"/>
    <n v="729"/>
    <x v="1"/>
    <m/>
    <m/>
    <m/>
    <m/>
    <s v="n.a."/>
    <m/>
    <m/>
    <n v="0"/>
    <n v="3"/>
    <m/>
    <e v="#N/A"/>
    <m/>
    <n v="1"/>
    <m/>
    <m/>
    <m/>
    <m/>
    <m/>
    <m/>
    <m/>
    <m/>
    <m/>
    <m/>
    <m/>
    <m/>
    <m/>
    <m/>
    <m/>
    <m/>
    <m/>
    <m/>
    <m/>
    <n v="80000"/>
    <m/>
    <m/>
    <s v="Euro"/>
    <n v="29"/>
    <m/>
    <m/>
    <m/>
    <m/>
    <e v="#N/A"/>
    <n v="0"/>
    <m/>
    <m/>
    <m/>
    <m/>
    <m/>
    <m/>
    <m/>
    <m/>
    <m/>
    <m/>
    <m/>
    <m/>
    <m/>
    <m/>
    <m/>
    <m/>
    <m/>
    <m/>
    <m/>
    <m/>
    <m/>
  </r>
  <r>
    <m/>
    <m/>
    <s v="2021-0023"/>
    <x v="56"/>
    <m/>
    <s v="Wagon"/>
    <m/>
    <m/>
    <x v="20"/>
    <m/>
    <m/>
    <x v="4"/>
    <x v="4"/>
    <n v="1"/>
    <m/>
    <m/>
    <n v="1"/>
    <m/>
    <n v="0"/>
    <n v="0"/>
    <x v="1"/>
    <m/>
    <m/>
    <m/>
    <x v="0"/>
    <m/>
    <m/>
    <m/>
    <e v="#N/A"/>
    <e v="#N/A"/>
    <n v="729"/>
    <x v="1"/>
    <m/>
    <m/>
    <m/>
    <m/>
    <s v="n.a."/>
    <m/>
    <m/>
    <n v="0"/>
    <n v="3"/>
    <m/>
    <e v="#N/A"/>
    <m/>
    <n v="1"/>
    <m/>
    <m/>
    <m/>
    <m/>
    <m/>
    <m/>
    <m/>
    <m/>
    <m/>
    <m/>
    <m/>
    <m/>
    <m/>
    <m/>
    <m/>
    <m/>
    <m/>
    <m/>
    <m/>
    <n v="80000"/>
    <m/>
    <m/>
    <s v="Euro"/>
    <n v="29"/>
    <m/>
    <m/>
    <m/>
    <m/>
    <e v="#N/A"/>
    <n v="0"/>
    <m/>
    <m/>
    <m/>
    <m/>
    <m/>
    <m/>
    <m/>
    <m/>
    <m/>
    <m/>
    <m/>
    <m/>
    <m/>
    <m/>
    <m/>
    <m/>
    <m/>
    <m/>
    <m/>
    <m/>
    <m/>
  </r>
  <r>
    <m/>
    <m/>
    <s v="2021-0023"/>
    <x v="56"/>
    <m/>
    <s v="Wagon"/>
    <m/>
    <m/>
    <x v="20"/>
    <m/>
    <m/>
    <x v="4"/>
    <x v="4"/>
    <n v="1"/>
    <m/>
    <m/>
    <n v="1"/>
    <m/>
    <n v="0"/>
    <n v="0"/>
    <x v="1"/>
    <m/>
    <m/>
    <m/>
    <x v="0"/>
    <m/>
    <m/>
    <m/>
    <e v="#N/A"/>
    <e v="#N/A"/>
    <n v="729"/>
    <x v="1"/>
    <m/>
    <m/>
    <m/>
    <m/>
    <s v="n.a."/>
    <m/>
    <m/>
    <n v="0"/>
    <n v="3"/>
    <m/>
    <e v="#N/A"/>
    <m/>
    <n v="1"/>
    <m/>
    <m/>
    <m/>
    <m/>
    <m/>
    <m/>
    <m/>
    <m/>
    <m/>
    <m/>
    <m/>
    <m/>
    <m/>
    <m/>
    <m/>
    <m/>
    <m/>
    <m/>
    <m/>
    <n v="80000"/>
    <m/>
    <m/>
    <s v="Euro"/>
    <n v="29"/>
    <m/>
    <m/>
    <m/>
    <m/>
    <e v="#N/A"/>
    <n v="0"/>
    <m/>
    <m/>
    <m/>
    <m/>
    <m/>
    <m/>
    <m/>
    <m/>
    <m/>
    <m/>
    <m/>
    <m/>
    <m/>
    <m/>
    <m/>
    <m/>
    <m/>
    <m/>
    <m/>
    <m/>
    <m/>
  </r>
  <r>
    <m/>
    <m/>
    <s v="2021-0023"/>
    <x v="56"/>
    <m/>
    <s v="Wagon"/>
    <m/>
    <m/>
    <x v="20"/>
    <m/>
    <m/>
    <x v="4"/>
    <x v="4"/>
    <n v="1"/>
    <m/>
    <m/>
    <n v="1"/>
    <m/>
    <n v="0"/>
    <n v="0"/>
    <x v="1"/>
    <m/>
    <m/>
    <m/>
    <x v="0"/>
    <m/>
    <m/>
    <m/>
    <e v="#N/A"/>
    <e v="#N/A"/>
    <n v="729"/>
    <x v="1"/>
    <m/>
    <m/>
    <m/>
    <m/>
    <s v="n.a."/>
    <m/>
    <m/>
    <n v="0"/>
    <n v="3"/>
    <m/>
    <e v="#N/A"/>
    <m/>
    <n v="1"/>
    <m/>
    <m/>
    <m/>
    <m/>
    <m/>
    <m/>
    <m/>
    <m/>
    <m/>
    <m/>
    <m/>
    <m/>
    <m/>
    <m/>
    <m/>
    <m/>
    <m/>
    <m/>
    <m/>
    <n v="80000"/>
    <m/>
    <m/>
    <s v="Euro"/>
    <n v="29"/>
    <m/>
    <m/>
    <m/>
    <m/>
    <e v="#N/A"/>
    <n v="0"/>
    <m/>
    <m/>
    <m/>
    <m/>
    <m/>
    <m/>
    <m/>
    <m/>
    <m/>
    <m/>
    <m/>
    <m/>
    <m/>
    <m/>
    <m/>
    <m/>
    <m/>
    <m/>
    <m/>
    <m/>
    <m/>
  </r>
  <r>
    <m/>
    <m/>
    <s v="2021-0023"/>
    <x v="56"/>
    <m/>
    <s v="Wagon"/>
    <m/>
    <m/>
    <x v="20"/>
    <m/>
    <m/>
    <x v="4"/>
    <x v="4"/>
    <n v="1"/>
    <m/>
    <m/>
    <n v="1"/>
    <m/>
    <n v="0"/>
    <n v="0"/>
    <x v="1"/>
    <m/>
    <m/>
    <m/>
    <x v="0"/>
    <m/>
    <m/>
    <m/>
    <e v="#N/A"/>
    <e v="#N/A"/>
    <n v="729"/>
    <x v="1"/>
    <m/>
    <m/>
    <m/>
    <m/>
    <s v="n.a."/>
    <m/>
    <m/>
    <n v="0"/>
    <n v="3"/>
    <m/>
    <e v="#N/A"/>
    <m/>
    <n v="1"/>
    <m/>
    <m/>
    <m/>
    <m/>
    <m/>
    <m/>
    <m/>
    <m/>
    <m/>
    <m/>
    <m/>
    <m/>
    <m/>
    <m/>
    <m/>
    <m/>
    <m/>
    <m/>
    <m/>
    <n v="80000"/>
    <m/>
    <m/>
    <s v="Euro"/>
    <n v="29"/>
    <m/>
    <m/>
    <m/>
    <m/>
    <e v="#N/A"/>
    <n v="0"/>
    <m/>
    <m/>
    <m/>
    <m/>
    <m/>
    <m/>
    <m/>
    <m/>
    <m/>
    <m/>
    <m/>
    <m/>
    <m/>
    <m/>
    <m/>
    <m/>
    <m/>
    <m/>
    <m/>
    <m/>
    <m/>
  </r>
  <r>
    <m/>
    <m/>
    <s v="2021-0023"/>
    <x v="56"/>
    <m/>
    <s v="Wagon"/>
    <m/>
    <m/>
    <x v="20"/>
    <m/>
    <m/>
    <x v="4"/>
    <x v="4"/>
    <n v="1"/>
    <m/>
    <m/>
    <n v="1"/>
    <m/>
    <n v="0"/>
    <n v="0"/>
    <x v="1"/>
    <m/>
    <m/>
    <m/>
    <x v="0"/>
    <m/>
    <m/>
    <m/>
    <e v="#N/A"/>
    <e v="#N/A"/>
    <n v="729"/>
    <x v="1"/>
    <m/>
    <m/>
    <m/>
    <m/>
    <s v="n.a."/>
    <m/>
    <m/>
    <n v="0"/>
    <n v="3"/>
    <m/>
    <e v="#N/A"/>
    <m/>
    <n v="1"/>
    <m/>
    <m/>
    <m/>
    <m/>
    <m/>
    <m/>
    <m/>
    <m/>
    <m/>
    <m/>
    <m/>
    <m/>
    <m/>
    <m/>
    <m/>
    <m/>
    <m/>
    <m/>
    <m/>
    <n v="80000"/>
    <m/>
    <m/>
    <s v="Euro"/>
    <n v="29"/>
    <m/>
    <m/>
    <m/>
    <m/>
    <e v="#N/A"/>
    <n v="0"/>
    <m/>
    <m/>
    <m/>
    <m/>
    <m/>
    <m/>
    <m/>
    <m/>
    <m/>
    <m/>
    <m/>
    <m/>
    <m/>
    <m/>
    <m/>
    <m/>
    <m/>
    <m/>
    <m/>
    <m/>
    <m/>
  </r>
  <r>
    <m/>
    <m/>
    <s v="2021-0023"/>
    <x v="56"/>
    <m/>
    <s v="Wagon"/>
    <m/>
    <m/>
    <x v="20"/>
    <m/>
    <m/>
    <x v="4"/>
    <x v="4"/>
    <n v="1"/>
    <m/>
    <m/>
    <n v="1"/>
    <m/>
    <n v="0"/>
    <n v="0"/>
    <x v="1"/>
    <m/>
    <m/>
    <m/>
    <x v="0"/>
    <m/>
    <m/>
    <m/>
    <e v="#N/A"/>
    <e v="#N/A"/>
    <n v="729"/>
    <x v="1"/>
    <m/>
    <m/>
    <m/>
    <m/>
    <s v="n.a."/>
    <m/>
    <m/>
    <n v="0"/>
    <n v="3"/>
    <m/>
    <e v="#N/A"/>
    <m/>
    <n v="1"/>
    <m/>
    <m/>
    <m/>
    <m/>
    <m/>
    <m/>
    <m/>
    <m/>
    <m/>
    <m/>
    <m/>
    <m/>
    <m/>
    <m/>
    <m/>
    <m/>
    <m/>
    <m/>
    <m/>
    <n v="80000"/>
    <m/>
    <m/>
    <s v="Euro"/>
    <n v="29"/>
    <m/>
    <m/>
    <m/>
    <m/>
    <e v="#N/A"/>
    <n v="0"/>
    <m/>
    <m/>
    <m/>
    <m/>
    <m/>
    <m/>
    <m/>
    <m/>
    <m/>
    <m/>
    <m/>
    <m/>
    <m/>
    <m/>
    <m/>
    <m/>
    <m/>
    <m/>
    <m/>
    <m/>
    <m/>
  </r>
  <r>
    <m/>
    <m/>
    <s v="2021-0023"/>
    <x v="56"/>
    <m/>
    <s v="Wagon"/>
    <m/>
    <m/>
    <x v="20"/>
    <m/>
    <m/>
    <x v="4"/>
    <x v="4"/>
    <n v="1"/>
    <m/>
    <m/>
    <n v="1"/>
    <m/>
    <n v="0"/>
    <n v="0"/>
    <x v="1"/>
    <m/>
    <m/>
    <m/>
    <x v="0"/>
    <m/>
    <m/>
    <m/>
    <e v="#N/A"/>
    <e v="#N/A"/>
    <n v="729"/>
    <x v="1"/>
    <m/>
    <m/>
    <m/>
    <m/>
    <s v="n.a."/>
    <m/>
    <m/>
    <n v="0"/>
    <n v="3"/>
    <m/>
    <e v="#N/A"/>
    <m/>
    <n v="1"/>
    <m/>
    <m/>
    <m/>
    <m/>
    <m/>
    <m/>
    <m/>
    <m/>
    <m/>
    <m/>
    <m/>
    <m/>
    <m/>
    <m/>
    <m/>
    <m/>
    <m/>
    <m/>
    <m/>
    <n v="80000"/>
    <m/>
    <m/>
    <s v="Euro"/>
    <n v="29"/>
    <m/>
    <m/>
    <m/>
    <m/>
    <e v="#N/A"/>
    <n v="0"/>
    <m/>
    <m/>
    <m/>
    <m/>
    <m/>
    <m/>
    <m/>
    <m/>
    <m/>
    <m/>
    <m/>
    <m/>
    <m/>
    <m/>
    <m/>
    <m/>
    <m/>
    <m/>
    <m/>
    <m/>
    <m/>
  </r>
  <r>
    <m/>
    <m/>
    <s v="2021-0023"/>
    <x v="56"/>
    <m/>
    <s v="Wagon"/>
    <m/>
    <m/>
    <x v="20"/>
    <m/>
    <m/>
    <x v="4"/>
    <x v="4"/>
    <n v="1"/>
    <m/>
    <m/>
    <n v="1"/>
    <m/>
    <n v="0"/>
    <n v="0"/>
    <x v="1"/>
    <m/>
    <m/>
    <m/>
    <x v="0"/>
    <m/>
    <m/>
    <m/>
    <e v="#N/A"/>
    <e v="#N/A"/>
    <n v="729"/>
    <x v="1"/>
    <m/>
    <m/>
    <m/>
    <m/>
    <s v="n.a."/>
    <m/>
    <m/>
    <n v="0"/>
    <n v="3"/>
    <m/>
    <e v="#N/A"/>
    <m/>
    <n v="1"/>
    <m/>
    <m/>
    <m/>
    <m/>
    <m/>
    <m/>
    <m/>
    <m/>
    <m/>
    <m/>
    <m/>
    <m/>
    <m/>
    <m/>
    <m/>
    <m/>
    <m/>
    <m/>
    <m/>
    <n v="80000"/>
    <m/>
    <m/>
    <s v="Euro"/>
    <n v="29"/>
    <m/>
    <m/>
    <m/>
    <m/>
    <e v="#N/A"/>
    <n v="0"/>
    <m/>
    <m/>
    <m/>
    <m/>
    <m/>
    <m/>
    <m/>
    <m/>
    <m/>
    <m/>
    <m/>
    <m/>
    <m/>
    <m/>
    <m/>
    <m/>
    <m/>
    <m/>
    <m/>
    <m/>
    <m/>
  </r>
  <r>
    <m/>
    <m/>
    <s v="2021-0023"/>
    <x v="56"/>
    <m/>
    <s v="Wagon"/>
    <m/>
    <m/>
    <x v="20"/>
    <m/>
    <m/>
    <x v="4"/>
    <x v="4"/>
    <n v="1"/>
    <m/>
    <m/>
    <n v="1"/>
    <m/>
    <n v="0"/>
    <n v="0"/>
    <x v="1"/>
    <m/>
    <m/>
    <m/>
    <x v="0"/>
    <m/>
    <m/>
    <m/>
    <e v="#N/A"/>
    <e v="#N/A"/>
    <n v="729"/>
    <x v="1"/>
    <m/>
    <m/>
    <m/>
    <m/>
    <s v="n.a."/>
    <m/>
    <m/>
    <n v="0"/>
    <n v="3"/>
    <m/>
    <e v="#N/A"/>
    <m/>
    <n v="1"/>
    <m/>
    <m/>
    <m/>
    <m/>
    <m/>
    <m/>
    <m/>
    <m/>
    <m/>
    <m/>
    <m/>
    <m/>
    <m/>
    <m/>
    <m/>
    <m/>
    <m/>
    <m/>
    <m/>
    <n v="80000"/>
    <m/>
    <m/>
    <s v="Euro"/>
    <n v="29"/>
    <m/>
    <m/>
    <m/>
    <m/>
    <e v="#N/A"/>
    <n v="0"/>
    <m/>
    <m/>
    <m/>
    <m/>
    <m/>
    <m/>
    <m/>
    <m/>
    <m/>
    <m/>
    <m/>
    <m/>
    <m/>
    <m/>
    <m/>
    <m/>
    <m/>
    <m/>
    <m/>
    <m/>
    <m/>
  </r>
  <r>
    <m/>
    <m/>
    <s v="2021-0023"/>
    <x v="56"/>
    <m/>
    <s v="Wagon"/>
    <m/>
    <m/>
    <x v="20"/>
    <m/>
    <m/>
    <x v="4"/>
    <x v="4"/>
    <n v="1"/>
    <m/>
    <m/>
    <n v="1"/>
    <m/>
    <n v="0"/>
    <n v="0"/>
    <x v="1"/>
    <m/>
    <m/>
    <m/>
    <x v="0"/>
    <m/>
    <m/>
    <m/>
    <e v="#N/A"/>
    <e v="#N/A"/>
    <n v="729"/>
    <x v="1"/>
    <m/>
    <m/>
    <m/>
    <m/>
    <s v="n.a."/>
    <m/>
    <m/>
    <n v="0"/>
    <n v="3"/>
    <m/>
    <e v="#N/A"/>
    <m/>
    <n v="1"/>
    <m/>
    <m/>
    <m/>
    <m/>
    <m/>
    <m/>
    <m/>
    <m/>
    <m/>
    <m/>
    <m/>
    <m/>
    <m/>
    <m/>
    <m/>
    <m/>
    <m/>
    <m/>
    <m/>
    <n v="80000"/>
    <m/>
    <m/>
    <s v="Euro"/>
    <n v="29"/>
    <m/>
    <m/>
    <m/>
    <m/>
    <e v="#N/A"/>
    <n v="0"/>
    <m/>
    <m/>
    <m/>
    <m/>
    <m/>
    <m/>
    <m/>
    <m/>
    <m/>
    <m/>
    <m/>
    <m/>
    <m/>
    <m/>
    <m/>
    <m/>
    <m/>
    <m/>
    <m/>
    <m/>
    <m/>
  </r>
  <r>
    <m/>
    <m/>
    <s v="2021-0023"/>
    <x v="56"/>
    <m/>
    <s v="Wagon"/>
    <m/>
    <m/>
    <x v="20"/>
    <m/>
    <m/>
    <x v="4"/>
    <x v="4"/>
    <n v="1"/>
    <m/>
    <m/>
    <n v="1"/>
    <m/>
    <n v="0"/>
    <n v="0"/>
    <x v="1"/>
    <m/>
    <m/>
    <m/>
    <x v="0"/>
    <m/>
    <m/>
    <m/>
    <e v="#N/A"/>
    <e v="#N/A"/>
    <n v="729"/>
    <x v="1"/>
    <m/>
    <m/>
    <m/>
    <m/>
    <s v="n.a."/>
    <m/>
    <m/>
    <n v="0"/>
    <n v="3"/>
    <m/>
    <e v="#N/A"/>
    <m/>
    <n v="1"/>
    <m/>
    <m/>
    <m/>
    <m/>
    <m/>
    <m/>
    <m/>
    <m/>
    <m/>
    <m/>
    <m/>
    <m/>
    <m/>
    <m/>
    <m/>
    <m/>
    <m/>
    <m/>
    <m/>
    <n v="80000"/>
    <m/>
    <m/>
    <s v="Euro"/>
    <n v="29"/>
    <m/>
    <m/>
    <m/>
    <m/>
    <e v="#N/A"/>
    <n v="0"/>
    <m/>
    <m/>
    <m/>
    <m/>
    <m/>
    <m/>
    <m/>
    <m/>
    <m/>
    <m/>
    <m/>
    <m/>
    <m/>
    <m/>
    <m/>
    <m/>
    <m/>
    <m/>
    <m/>
    <m/>
    <m/>
  </r>
  <r>
    <m/>
    <m/>
    <s v="2021-0023"/>
    <x v="56"/>
    <m/>
    <s v="Wagon"/>
    <m/>
    <m/>
    <x v="20"/>
    <m/>
    <m/>
    <x v="4"/>
    <x v="4"/>
    <n v="1"/>
    <m/>
    <m/>
    <n v="1"/>
    <m/>
    <n v="0"/>
    <n v="0"/>
    <x v="1"/>
    <m/>
    <m/>
    <m/>
    <x v="0"/>
    <m/>
    <m/>
    <m/>
    <e v="#N/A"/>
    <e v="#N/A"/>
    <n v="729"/>
    <x v="1"/>
    <m/>
    <m/>
    <m/>
    <m/>
    <s v="n.a."/>
    <m/>
    <m/>
    <n v="0"/>
    <n v="3"/>
    <m/>
    <e v="#N/A"/>
    <m/>
    <n v="1"/>
    <m/>
    <m/>
    <m/>
    <m/>
    <m/>
    <m/>
    <m/>
    <m/>
    <m/>
    <m/>
    <m/>
    <m/>
    <m/>
    <m/>
    <m/>
    <m/>
    <m/>
    <m/>
    <m/>
    <n v="80000"/>
    <m/>
    <m/>
    <s v="Euro"/>
    <n v="29"/>
    <m/>
    <m/>
    <m/>
    <m/>
    <e v="#N/A"/>
    <n v="0"/>
    <m/>
    <m/>
    <m/>
    <m/>
    <m/>
    <m/>
    <m/>
    <m/>
    <m/>
    <m/>
    <m/>
    <m/>
    <m/>
    <m/>
    <m/>
    <m/>
    <m/>
    <m/>
    <m/>
    <m/>
    <m/>
  </r>
  <r>
    <m/>
    <m/>
    <s v="2021-0023"/>
    <x v="56"/>
    <m/>
    <s v="Wagon"/>
    <m/>
    <m/>
    <x v="20"/>
    <m/>
    <m/>
    <x v="4"/>
    <x v="4"/>
    <n v="1"/>
    <m/>
    <m/>
    <n v="1"/>
    <m/>
    <n v="0"/>
    <n v="0"/>
    <x v="1"/>
    <m/>
    <m/>
    <m/>
    <x v="0"/>
    <m/>
    <m/>
    <m/>
    <e v="#N/A"/>
    <e v="#N/A"/>
    <n v="729"/>
    <x v="1"/>
    <m/>
    <m/>
    <m/>
    <m/>
    <s v="n.a."/>
    <m/>
    <m/>
    <n v="0"/>
    <n v="3"/>
    <m/>
    <e v="#N/A"/>
    <m/>
    <n v="1"/>
    <m/>
    <m/>
    <m/>
    <m/>
    <m/>
    <m/>
    <m/>
    <m/>
    <m/>
    <m/>
    <m/>
    <m/>
    <m/>
    <m/>
    <m/>
    <m/>
    <m/>
    <m/>
    <m/>
    <n v="80000"/>
    <m/>
    <m/>
    <s v="Euro"/>
    <n v="29"/>
    <m/>
    <m/>
    <m/>
    <m/>
    <e v="#N/A"/>
    <n v="0"/>
    <m/>
    <m/>
    <m/>
    <m/>
    <m/>
    <m/>
    <m/>
    <m/>
    <m/>
    <m/>
    <m/>
    <m/>
    <m/>
    <m/>
    <m/>
    <m/>
    <m/>
    <m/>
    <m/>
    <m/>
    <m/>
  </r>
  <r>
    <m/>
    <m/>
    <s v="2021-0023"/>
    <x v="56"/>
    <m/>
    <s v="Wagon"/>
    <m/>
    <m/>
    <x v="20"/>
    <m/>
    <m/>
    <x v="4"/>
    <x v="4"/>
    <n v="1"/>
    <m/>
    <m/>
    <n v="1"/>
    <m/>
    <n v="0"/>
    <n v="0"/>
    <x v="1"/>
    <m/>
    <m/>
    <m/>
    <x v="0"/>
    <m/>
    <m/>
    <m/>
    <e v="#N/A"/>
    <e v="#N/A"/>
    <n v="729"/>
    <x v="1"/>
    <m/>
    <m/>
    <m/>
    <m/>
    <s v="n.a."/>
    <m/>
    <m/>
    <n v="0"/>
    <n v="3"/>
    <m/>
    <e v="#N/A"/>
    <m/>
    <n v="1"/>
    <m/>
    <m/>
    <m/>
    <m/>
    <m/>
    <m/>
    <m/>
    <m/>
    <m/>
    <m/>
    <m/>
    <m/>
    <m/>
    <m/>
    <m/>
    <m/>
    <m/>
    <m/>
    <m/>
    <n v="80000"/>
    <m/>
    <m/>
    <s v="Euro"/>
    <n v="29"/>
    <m/>
    <m/>
    <m/>
    <m/>
    <e v="#N/A"/>
    <n v="0"/>
    <m/>
    <m/>
    <m/>
    <m/>
    <m/>
    <m/>
    <m/>
    <m/>
    <m/>
    <m/>
    <m/>
    <m/>
    <m/>
    <m/>
    <m/>
    <m/>
    <m/>
    <m/>
    <m/>
    <m/>
    <m/>
  </r>
  <r>
    <m/>
    <m/>
    <s v="2021-0023"/>
    <x v="56"/>
    <m/>
    <s v="Wagon"/>
    <m/>
    <m/>
    <x v="20"/>
    <m/>
    <m/>
    <x v="4"/>
    <x v="4"/>
    <n v="1"/>
    <m/>
    <m/>
    <n v="1"/>
    <m/>
    <n v="0"/>
    <n v="0"/>
    <x v="1"/>
    <m/>
    <m/>
    <m/>
    <x v="0"/>
    <m/>
    <m/>
    <m/>
    <e v="#N/A"/>
    <e v="#N/A"/>
    <n v="729"/>
    <x v="1"/>
    <m/>
    <m/>
    <m/>
    <m/>
    <s v="n.a."/>
    <m/>
    <m/>
    <n v="0"/>
    <n v="3"/>
    <m/>
    <e v="#N/A"/>
    <m/>
    <n v="1"/>
    <m/>
    <m/>
    <m/>
    <m/>
    <m/>
    <m/>
    <m/>
    <m/>
    <m/>
    <m/>
    <m/>
    <m/>
    <m/>
    <m/>
    <m/>
    <m/>
    <m/>
    <m/>
    <m/>
    <n v="80000"/>
    <m/>
    <m/>
    <s v="Euro"/>
    <n v="29"/>
    <m/>
    <m/>
    <m/>
    <m/>
    <e v="#N/A"/>
    <n v="0"/>
    <m/>
    <m/>
    <m/>
    <m/>
    <m/>
    <m/>
    <m/>
    <m/>
    <m/>
    <m/>
    <m/>
    <m/>
    <m/>
    <m/>
    <m/>
    <m/>
    <m/>
    <m/>
    <m/>
    <m/>
    <m/>
  </r>
  <r>
    <m/>
    <m/>
    <s v="2021-0023"/>
    <x v="56"/>
    <m/>
    <s v="Wagon"/>
    <m/>
    <m/>
    <x v="20"/>
    <m/>
    <m/>
    <x v="4"/>
    <x v="4"/>
    <n v="1"/>
    <m/>
    <m/>
    <n v="1"/>
    <m/>
    <n v="0"/>
    <n v="0"/>
    <x v="1"/>
    <m/>
    <m/>
    <m/>
    <x v="0"/>
    <m/>
    <m/>
    <m/>
    <e v="#N/A"/>
    <e v="#N/A"/>
    <n v="729"/>
    <x v="1"/>
    <m/>
    <m/>
    <m/>
    <m/>
    <s v="n.a."/>
    <m/>
    <m/>
    <n v="0"/>
    <n v="3"/>
    <m/>
    <e v="#N/A"/>
    <m/>
    <n v="1"/>
    <m/>
    <m/>
    <m/>
    <m/>
    <m/>
    <m/>
    <m/>
    <m/>
    <m/>
    <m/>
    <m/>
    <m/>
    <m/>
    <m/>
    <m/>
    <m/>
    <m/>
    <m/>
    <m/>
    <n v="80000"/>
    <m/>
    <m/>
    <s v="Euro"/>
    <n v="29"/>
    <m/>
    <m/>
    <m/>
    <m/>
    <e v="#N/A"/>
    <n v="0"/>
    <m/>
    <m/>
    <m/>
    <m/>
    <m/>
    <m/>
    <m/>
    <m/>
    <m/>
    <m/>
    <m/>
    <m/>
    <m/>
    <m/>
    <m/>
    <m/>
    <m/>
    <m/>
    <m/>
    <m/>
    <m/>
  </r>
  <r>
    <m/>
    <m/>
    <s v="2021-0023"/>
    <x v="56"/>
    <m/>
    <s v="Wagon"/>
    <m/>
    <m/>
    <x v="20"/>
    <m/>
    <m/>
    <x v="4"/>
    <x v="4"/>
    <n v="1"/>
    <m/>
    <m/>
    <n v="1"/>
    <m/>
    <n v="0"/>
    <n v="0"/>
    <x v="1"/>
    <m/>
    <m/>
    <m/>
    <x v="0"/>
    <m/>
    <m/>
    <m/>
    <e v="#N/A"/>
    <e v="#N/A"/>
    <n v="729"/>
    <x v="1"/>
    <m/>
    <m/>
    <m/>
    <m/>
    <s v="n.a."/>
    <m/>
    <m/>
    <n v="0"/>
    <n v="3"/>
    <m/>
    <e v="#N/A"/>
    <m/>
    <n v="1"/>
    <m/>
    <m/>
    <m/>
    <m/>
    <m/>
    <m/>
    <m/>
    <m/>
    <m/>
    <m/>
    <m/>
    <m/>
    <m/>
    <m/>
    <m/>
    <m/>
    <m/>
    <m/>
    <m/>
    <n v="80000"/>
    <m/>
    <m/>
    <s v="Euro"/>
    <n v="29"/>
    <m/>
    <m/>
    <m/>
    <m/>
    <e v="#N/A"/>
    <n v="0"/>
    <m/>
    <m/>
    <m/>
    <m/>
    <m/>
    <m/>
    <m/>
    <m/>
    <m/>
    <m/>
    <m/>
    <m/>
    <m/>
    <m/>
    <m/>
    <m/>
    <m/>
    <m/>
    <m/>
    <m/>
    <m/>
  </r>
  <r>
    <m/>
    <m/>
    <s v="2021-0023"/>
    <x v="56"/>
    <m/>
    <s v="Wagon"/>
    <m/>
    <m/>
    <x v="20"/>
    <m/>
    <m/>
    <x v="4"/>
    <x v="4"/>
    <n v="1"/>
    <m/>
    <m/>
    <n v="1"/>
    <m/>
    <n v="0"/>
    <n v="0"/>
    <x v="1"/>
    <m/>
    <m/>
    <m/>
    <x v="0"/>
    <m/>
    <m/>
    <m/>
    <e v="#N/A"/>
    <e v="#N/A"/>
    <n v="729"/>
    <x v="1"/>
    <m/>
    <m/>
    <m/>
    <m/>
    <s v="n.a."/>
    <m/>
    <m/>
    <n v="0"/>
    <n v="3"/>
    <m/>
    <e v="#N/A"/>
    <m/>
    <n v="1"/>
    <m/>
    <m/>
    <m/>
    <m/>
    <m/>
    <m/>
    <m/>
    <m/>
    <m/>
    <m/>
    <m/>
    <m/>
    <m/>
    <m/>
    <m/>
    <m/>
    <m/>
    <m/>
    <m/>
    <n v="80000"/>
    <m/>
    <m/>
    <s v="Euro"/>
    <n v="29"/>
    <m/>
    <m/>
    <m/>
    <m/>
    <e v="#N/A"/>
    <n v="0"/>
    <m/>
    <m/>
    <m/>
    <m/>
    <m/>
    <m/>
    <m/>
    <m/>
    <m/>
    <m/>
    <m/>
    <m/>
    <m/>
    <m/>
    <m/>
    <m/>
    <m/>
    <m/>
    <m/>
    <m/>
    <m/>
  </r>
  <r>
    <m/>
    <s v="V100011"/>
    <s v="2021-0024"/>
    <x v="57"/>
    <m/>
    <s v="Header"/>
    <m/>
    <m/>
    <x v="20"/>
    <s v="ITA"/>
    <s v="South EU"/>
    <x v="4"/>
    <x v="0"/>
    <n v="25"/>
    <m/>
    <m/>
    <n v="25"/>
    <n v="0"/>
    <n v="0"/>
    <n v="0"/>
    <x v="0"/>
    <m/>
    <m/>
    <m/>
    <x v="0"/>
    <m/>
    <d v="2021-12-20T00:00:00"/>
    <d v="2023-12-31T00:00:00"/>
    <m/>
    <m/>
    <n v="741"/>
    <x v="33"/>
    <m/>
    <m/>
    <m/>
    <n v="25"/>
    <s v="with as-of date"/>
    <d v="2022-12-31T00:00:00"/>
    <m/>
    <n v="3"/>
    <n v="3"/>
    <m/>
    <m/>
    <s v="ab 31.12.22 möglich"/>
    <n v="1"/>
    <m/>
    <m/>
    <m/>
    <m/>
    <m/>
    <m/>
    <n v="376"/>
    <s v="B"/>
    <n v="58"/>
    <n v="1.1"/>
    <s v="CHE"/>
    <s v="Not required"/>
    <s v="N"/>
    <s v="N"/>
    <m/>
    <m/>
    <n v="1"/>
    <m/>
    <m/>
    <n v="140000"/>
    <m/>
    <m/>
    <s v="Euro"/>
    <n v="17.82"/>
    <n v="0"/>
    <n v="0"/>
    <m/>
    <n v="0"/>
    <n v="17.82"/>
    <n v="0"/>
    <n v="880"/>
    <m/>
    <m/>
    <n v="0"/>
    <s v="0.00"/>
    <n v="0"/>
    <n v="0"/>
    <s v="0.00"/>
    <n v="0"/>
    <n v="17.82"/>
    <n v="0"/>
    <n v="17.82"/>
    <n v="0.9996660518731988"/>
    <n v="0.475794"/>
    <n v="17.344206"/>
    <n v="17.344206"/>
    <n v="3500000"/>
    <n v="0"/>
    <s v="N"/>
    <n v="0"/>
    <n v="162162"/>
  </r>
  <r>
    <m/>
    <s v="V100011"/>
    <s v="2021-0024"/>
    <x v="57"/>
    <m/>
    <s v="Wagon"/>
    <n v="1"/>
    <m/>
    <x v="20"/>
    <m/>
    <m/>
    <x v="4"/>
    <x v="0"/>
    <n v="1"/>
    <m/>
    <m/>
    <n v="1"/>
    <m/>
    <n v="0"/>
    <n v="0"/>
    <x v="1"/>
    <m/>
    <m/>
    <m/>
    <x v="0"/>
    <m/>
    <m/>
    <m/>
    <e v="#N/A"/>
    <e v="#N/A"/>
    <n v="741"/>
    <x v="1"/>
    <m/>
    <m/>
    <m/>
    <m/>
    <s v="with as-of date"/>
    <d v="2022-12-31T00:00:00"/>
    <m/>
    <n v="3"/>
    <n v="3"/>
    <m/>
    <e v="#N/A"/>
    <s v="ab 31.12.22 möglich"/>
    <n v="1"/>
    <m/>
    <m/>
    <m/>
    <m/>
    <m/>
    <m/>
    <m/>
    <m/>
    <m/>
    <m/>
    <m/>
    <m/>
    <m/>
    <m/>
    <m/>
    <m/>
    <m/>
    <m/>
    <m/>
    <n v="140000"/>
    <m/>
    <m/>
    <s v="Euro"/>
    <n v="17.82"/>
    <m/>
    <m/>
    <m/>
    <m/>
    <e v="#N/A"/>
    <n v="0"/>
    <m/>
    <m/>
    <m/>
    <m/>
    <m/>
    <m/>
    <m/>
    <m/>
    <m/>
    <m/>
    <m/>
    <m/>
    <m/>
    <m/>
    <m/>
    <m/>
    <m/>
    <m/>
    <m/>
    <m/>
    <m/>
  </r>
  <r>
    <m/>
    <s v="V100011"/>
    <s v="2021-0024"/>
    <x v="57"/>
    <m/>
    <s v="Wagon"/>
    <n v="2"/>
    <m/>
    <x v="20"/>
    <m/>
    <m/>
    <x v="4"/>
    <x v="0"/>
    <n v="1"/>
    <m/>
    <m/>
    <n v="1"/>
    <m/>
    <n v="0"/>
    <n v="0"/>
    <x v="1"/>
    <m/>
    <m/>
    <m/>
    <x v="0"/>
    <m/>
    <m/>
    <m/>
    <e v="#N/A"/>
    <e v="#N/A"/>
    <n v="741"/>
    <x v="1"/>
    <m/>
    <m/>
    <m/>
    <m/>
    <s v="with as-of date"/>
    <d v="2022-12-31T00:00:00"/>
    <m/>
    <n v="3"/>
    <n v="3"/>
    <m/>
    <e v="#N/A"/>
    <s v="ab 31.12.22 möglich"/>
    <n v="1"/>
    <m/>
    <m/>
    <m/>
    <m/>
    <m/>
    <m/>
    <m/>
    <m/>
    <m/>
    <m/>
    <m/>
    <m/>
    <m/>
    <m/>
    <m/>
    <m/>
    <m/>
    <m/>
    <m/>
    <n v="140000"/>
    <m/>
    <m/>
    <s v="Euro"/>
    <n v="17.82"/>
    <m/>
    <m/>
    <m/>
    <m/>
    <e v="#N/A"/>
    <n v="0"/>
    <m/>
    <m/>
    <m/>
    <m/>
    <m/>
    <m/>
    <m/>
    <m/>
    <m/>
    <m/>
    <m/>
    <m/>
    <m/>
    <m/>
    <m/>
    <m/>
    <m/>
    <m/>
    <m/>
    <m/>
    <m/>
  </r>
  <r>
    <m/>
    <s v="V100011"/>
    <s v="2021-0024"/>
    <x v="57"/>
    <m/>
    <s v="Wagon"/>
    <n v="3"/>
    <m/>
    <x v="20"/>
    <m/>
    <m/>
    <x v="4"/>
    <x v="0"/>
    <n v="1"/>
    <m/>
    <m/>
    <n v="1"/>
    <m/>
    <n v="0"/>
    <n v="0"/>
    <x v="1"/>
    <m/>
    <m/>
    <m/>
    <x v="0"/>
    <m/>
    <m/>
    <m/>
    <e v="#N/A"/>
    <e v="#N/A"/>
    <n v="741"/>
    <x v="1"/>
    <m/>
    <m/>
    <m/>
    <m/>
    <s v="with as-of date"/>
    <d v="2022-12-31T00:00:00"/>
    <m/>
    <n v="3"/>
    <n v="3"/>
    <m/>
    <e v="#N/A"/>
    <s v="ab 31.12.22 möglich"/>
    <n v="1"/>
    <m/>
    <m/>
    <m/>
    <m/>
    <m/>
    <m/>
    <m/>
    <m/>
    <m/>
    <m/>
    <m/>
    <m/>
    <m/>
    <m/>
    <m/>
    <m/>
    <m/>
    <m/>
    <m/>
    <n v="140000"/>
    <m/>
    <m/>
    <s v="Euro"/>
    <n v="17.82"/>
    <m/>
    <m/>
    <m/>
    <m/>
    <e v="#N/A"/>
    <n v="0"/>
    <m/>
    <m/>
    <m/>
    <m/>
    <m/>
    <m/>
    <m/>
    <m/>
    <m/>
    <m/>
    <m/>
    <m/>
    <m/>
    <m/>
    <m/>
    <m/>
    <m/>
    <m/>
    <m/>
    <m/>
    <m/>
  </r>
  <r>
    <m/>
    <s v="V100011"/>
    <s v="2021-0024"/>
    <x v="57"/>
    <m/>
    <s v="Wagon"/>
    <n v="4"/>
    <m/>
    <x v="20"/>
    <m/>
    <m/>
    <x v="4"/>
    <x v="0"/>
    <n v="1"/>
    <m/>
    <m/>
    <n v="1"/>
    <m/>
    <n v="0"/>
    <n v="0"/>
    <x v="1"/>
    <m/>
    <m/>
    <m/>
    <x v="0"/>
    <m/>
    <m/>
    <m/>
    <e v="#N/A"/>
    <e v="#N/A"/>
    <n v="741"/>
    <x v="1"/>
    <m/>
    <m/>
    <m/>
    <m/>
    <s v="with as-of date"/>
    <d v="2022-12-31T00:00:00"/>
    <m/>
    <n v="3"/>
    <n v="3"/>
    <m/>
    <e v="#N/A"/>
    <s v="ab 31.12.22 möglich"/>
    <n v="1"/>
    <m/>
    <m/>
    <m/>
    <m/>
    <m/>
    <m/>
    <m/>
    <m/>
    <m/>
    <m/>
    <m/>
    <m/>
    <m/>
    <m/>
    <m/>
    <m/>
    <m/>
    <m/>
    <m/>
    <n v="140000"/>
    <m/>
    <m/>
    <s v="Euro"/>
    <n v="17.82"/>
    <m/>
    <m/>
    <m/>
    <m/>
    <e v="#N/A"/>
    <n v="0"/>
    <m/>
    <m/>
    <m/>
    <m/>
    <m/>
    <m/>
    <m/>
    <m/>
    <m/>
    <m/>
    <m/>
    <m/>
    <m/>
    <m/>
    <m/>
    <m/>
    <m/>
    <m/>
    <m/>
    <m/>
    <m/>
  </r>
  <r>
    <m/>
    <s v="V100011"/>
    <s v="2021-0024"/>
    <x v="57"/>
    <m/>
    <s v="Wagon"/>
    <n v="7"/>
    <m/>
    <x v="20"/>
    <m/>
    <m/>
    <x v="4"/>
    <x v="0"/>
    <n v="1"/>
    <m/>
    <m/>
    <n v="1"/>
    <m/>
    <n v="0"/>
    <n v="0"/>
    <x v="1"/>
    <m/>
    <m/>
    <m/>
    <x v="0"/>
    <m/>
    <m/>
    <m/>
    <e v="#N/A"/>
    <e v="#N/A"/>
    <n v="741"/>
    <x v="1"/>
    <m/>
    <m/>
    <m/>
    <m/>
    <s v="with as-of date"/>
    <d v="2022-12-31T00:00:00"/>
    <m/>
    <n v="3"/>
    <n v="3"/>
    <m/>
    <e v="#N/A"/>
    <s v="ab 31.12.22 möglich"/>
    <n v="1"/>
    <m/>
    <m/>
    <m/>
    <m/>
    <m/>
    <m/>
    <m/>
    <m/>
    <m/>
    <m/>
    <m/>
    <m/>
    <m/>
    <m/>
    <m/>
    <m/>
    <m/>
    <m/>
    <m/>
    <n v="140000"/>
    <m/>
    <m/>
    <s v="Euro"/>
    <n v="17.82"/>
    <m/>
    <m/>
    <m/>
    <m/>
    <e v="#N/A"/>
    <n v="0"/>
    <m/>
    <m/>
    <m/>
    <m/>
    <m/>
    <m/>
    <m/>
    <m/>
    <m/>
    <m/>
    <m/>
    <m/>
    <m/>
    <m/>
    <m/>
    <m/>
    <m/>
    <m/>
    <m/>
    <m/>
    <m/>
  </r>
  <r>
    <m/>
    <s v="V100011"/>
    <s v="2021-0024"/>
    <x v="57"/>
    <m/>
    <s v="Wagon"/>
    <n v="8"/>
    <m/>
    <x v="20"/>
    <m/>
    <m/>
    <x v="4"/>
    <x v="0"/>
    <n v="1"/>
    <m/>
    <m/>
    <n v="1"/>
    <m/>
    <n v="0"/>
    <n v="0"/>
    <x v="1"/>
    <m/>
    <m/>
    <m/>
    <x v="0"/>
    <m/>
    <m/>
    <m/>
    <e v="#N/A"/>
    <e v="#N/A"/>
    <n v="741"/>
    <x v="1"/>
    <m/>
    <m/>
    <m/>
    <m/>
    <s v="with as-of date"/>
    <d v="2022-12-31T00:00:00"/>
    <m/>
    <n v="3"/>
    <n v="3"/>
    <m/>
    <e v="#N/A"/>
    <s v="ab 31.12.22 möglich"/>
    <n v="1"/>
    <m/>
    <m/>
    <m/>
    <m/>
    <m/>
    <m/>
    <m/>
    <m/>
    <m/>
    <m/>
    <m/>
    <m/>
    <m/>
    <m/>
    <m/>
    <m/>
    <m/>
    <m/>
    <m/>
    <n v="140000"/>
    <m/>
    <m/>
    <s v="Euro"/>
    <n v="17.82"/>
    <m/>
    <m/>
    <m/>
    <m/>
    <e v="#N/A"/>
    <n v="0"/>
    <m/>
    <m/>
    <m/>
    <m/>
    <m/>
    <m/>
    <m/>
    <m/>
    <m/>
    <m/>
    <m/>
    <m/>
    <m/>
    <m/>
    <m/>
    <m/>
    <m/>
    <m/>
    <m/>
    <m/>
    <m/>
  </r>
  <r>
    <m/>
    <s v="V100011"/>
    <s v="2021-0024"/>
    <x v="57"/>
    <m/>
    <s v="Wagon"/>
    <n v="9"/>
    <m/>
    <x v="20"/>
    <m/>
    <m/>
    <x v="4"/>
    <x v="0"/>
    <n v="1"/>
    <m/>
    <m/>
    <n v="1"/>
    <m/>
    <n v="0"/>
    <n v="0"/>
    <x v="1"/>
    <m/>
    <m/>
    <m/>
    <x v="0"/>
    <m/>
    <m/>
    <m/>
    <e v="#N/A"/>
    <e v="#N/A"/>
    <n v="741"/>
    <x v="1"/>
    <m/>
    <m/>
    <m/>
    <m/>
    <s v="with as-of date"/>
    <d v="2022-12-31T00:00:00"/>
    <m/>
    <n v="3"/>
    <n v="3"/>
    <m/>
    <e v="#N/A"/>
    <s v="ab 31.12.22 möglich"/>
    <n v="1"/>
    <m/>
    <m/>
    <m/>
    <m/>
    <m/>
    <m/>
    <m/>
    <m/>
    <m/>
    <m/>
    <m/>
    <m/>
    <m/>
    <m/>
    <m/>
    <m/>
    <m/>
    <m/>
    <m/>
    <n v="140000"/>
    <m/>
    <m/>
    <s v="Euro"/>
    <n v="17.82"/>
    <m/>
    <m/>
    <m/>
    <m/>
    <e v="#N/A"/>
    <n v="0"/>
    <m/>
    <m/>
    <m/>
    <m/>
    <m/>
    <m/>
    <m/>
    <m/>
    <m/>
    <m/>
    <m/>
    <m/>
    <m/>
    <m/>
    <m/>
    <m/>
    <m/>
    <m/>
    <m/>
    <m/>
    <m/>
  </r>
  <r>
    <m/>
    <s v="V100011"/>
    <s v="2021-0024"/>
    <x v="57"/>
    <m/>
    <s v="Wagon"/>
    <n v="10"/>
    <m/>
    <x v="20"/>
    <m/>
    <m/>
    <x v="4"/>
    <x v="0"/>
    <n v="1"/>
    <m/>
    <m/>
    <n v="1"/>
    <m/>
    <n v="0"/>
    <n v="0"/>
    <x v="1"/>
    <m/>
    <m/>
    <m/>
    <x v="0"/>
    <m/>
    <m/>
    <m/>
    <e v="#N/A"/>
    <e v="#N/A"/>
    <n v="741"/>
    <x v="1"/>
    <m/>
    <m/>
    <m/>
    <m/>
    <s v="with as-of date"/>
    <d v="2022-12-31T00:00:00"/>
    <m/>
    <n v="3"/>
    <n v="3"/>
    <m/>
    <e v="#N/A"/>
    <s v="ab 31.12.22 möglich"/>
    <n v="1"/>
    <m/>
    <m/>
    <m/>
    <m/>
    <m/>
    <m/>
    <m/>
    <m/>
    <m/>
    <m/>
    <m/>
    <m/>
    <m/>
    <m/>
    <m/>
    <m/>
    <m/>
    <m/>
    <m/>
    <n v="140000"/>
    <m/>
    <m/>
    <s v="Euro"/>
    <n v="17.82"/>
    <m/>
    <m/>
    <m/>
    <m/>
    <e v="#N/A"/>
    <n v="0"/>
    <m/>
    <m/>
    <m/>
    <m/>
    <m/>
    <m/>
    <m/>
    <m/>
    <m/>
    <m/>
    <m/>
    <m/>
    <m/>
    <m/>
    <m/>
    <m/>
    <m/>
    <m/>
    <m/>
    <m/>
    <m/>
  </r>
  <r>
    <m/>
    <s v="V100011"/>
    <s v="2021-0024"/>
    <x v="57"/>
    <m/>
    <s v="Wagon"/>
    <n v="12"/>
    <m/>
    <x v="20"/>
    <m/>
    <m/>
    <x v="4"/>
    <x v="0"/>
    <n v="1"/>
    <m/>
    <m/>
    <n v="1"/>
    <m/>
    <n v="0"/>
    <n v="0"/>
    <x v="1"/>
    <m/>
    <m/>
    <m/>
    <x v="0"/>
    <m/>
    <m/>
    <m/>
    <e v="#N/A"/>
    <e v="#N/A"/>
    <n v="741"/>
    <x v="1"/>
    <m/>
    <m/>
    <m/>
    <m/>
    <s v="with as-of date"/>
    <d v="2022-12-31T00:00:00"/>
    <m/>
    <n v="3"/>
    <n v="3"/>
    <m/>
    <e v="#N/A"/>
    <s v="ab 31.12.22 möglich"/>
    <n v="1"/>
    <m/>
    <m/>
    <m/>
    <m/>
    <m/>
    <m/>
    <m/>
    <m/>
    <m/>
    <m/>
    <m/>
    <m/>
    <m/>
    <m/>
    <m/>
    <m/>
    <m/>
    <m/>
    <m/>
    <n v="140000"/>
    <m/>
    <m/>
    <s v="Euro"/>
    <n v="17.82"/>
    <m/>
    <m/>
    <m/>
    <m/>
    <e v="#N/A"/>
    <n v="0"/>
    <m/>
    <m/>
    <m/>
    <m/>
    <m/>
    <m/>
    <m/>
    <m/>
    <m/>
    <m/>
    <m/>
    <m/>
    <m/>
    <m/>
    <m/>
    <m/>
    <m/>
    <m/>
    <m/>
    <m/>
    <m/>
  </r>
  <r>
    <m/>
    <s v="V100011"/>
    <s v="2021-0024"/>
    <x v="57"/>
    <m/>
    <s v="Wagon"/>
    <n v="13"/>
    <m/>
    <x v="20"/>
    <m/>
    <m/>
    <x v="4"/>
    <x v="0"/>
    <n v="1"/>
    <m/>
    <m/>
    <n v="1"/>
    <m/>
    <n v="0"/>
    <n v="0"/>
    <x v="1"/>
    <m/>
    <m/>
    <m/>
    <x v="0"/>
    <m/>
    <m/>
    <m/>
    <e v="#N/A"/>
    <e v="#N/A"/>
    <n v="741"/>
    <x v="1"/>
    <m/>
    <m/>
    <m/>
    <m/>
    <s v="with as-of date"/>
    <d v="2022-12-31T00:00:00"/>
    <m/>
    <n v="3"/>
    <n v="3"/>
    <m/>
    <e v="#N/A"/>
    <s v="ab 31.12.22 möglich"/>
    <n v="1"/>
    <m/>
    <m/>
    <m/>
    <m/>
    <m/>
    <m/>
    <m/>
    <m/>
    <m/>
    <m/>
    <m/>
    <m/>
    <m/>
    <m/>
    <m/>
    <m/>
    <m/>
    <m/>
    <m/>
    <n v="140000"/>
    <m/>
    <m/>
    <s v="Euro"/>
    <n v="17.82"/>
    <m/>
    <m/>
    <m/>
    <m/>
    <e v="#N/A"/>
    <n v="0"/>
    <m/>
    <m/>
    <m/>
    <m/>
    <m/>
    <m/>
    <m/>
    <m/>
    <m/>
    <m/>
    <m/>
    <m/>
    <m/>
    <m/>
    <m/>
    <m/>
    <m/>
    <m/>
    <m/>
    <m/>
    <m/>
  </r>
  <r>
    <m/>
    <s v="V100011"/>
    <s v="2021-0024"/>
    <x v="57"/>
    <m/>
    <s v="Wagon"/>
    <n v="14"/>
    <m/>
    <x v="20"/>
    <m/>
    <m/>
    <x v="4"/>
    <x v="0"/>
    <n v="1"/>
    <m/>
    <m/>
    <n v="1"/>
    <m/>
    <n v="0"/>
    <n v="0"/>
    <x v="1"/>
    <m/>
    <m/>
    <m/>
    <x v="0"/>
    <m/>
    <m/>
    <m/>
    <e v="#N/A"/>
    <e v="#N/A"/>
    <n v="741"/>
    <x v="1"/>
    <m/>
    <m/>
    <m/>
    <m/>
    <s v="with as-of date"/>
    <d v="2022-12-31T00:00:00"/>
    <m/>
    <n v="3"/>
    <n v="3"/>
    <m/>
    <e v="#N/A"/>
    <s v="ab 31.12.22 möglich"/>
    <n v="1"/>
    <m/>
    <m/>
    <m/>
    <m/>
    <m/>
    <m/>
    <m/>
    <m/>
    <m/>
    <m/>
    <m/>
    <m/>
    <m/>
    <m/>
    <m/>
    <m/>
    <m/>
    <m/>
    <m/>
    <n v="140000"/>
    <m/>
    <m/>
    <s v="Euro"/>
    <n v="17.82"/>
    <m/>
    <m/>
    <m/>
    <m/>
    <e v="#N/A"/>
    <n v="0"/>
    <m/>
    <m/>
    <m/>
    <m/>
    <m/>
    <m/>
    <m/>
    <m/>
    <m/>
    <m/>
    <m/>
    <m/>
    <m/>
    <m/>
    <m/>
    <m/>
    <m/>
    <m/>
    <m/>
    <m/>
    <m/>
  </r>
  <r>
    <m/>
    <s v="V100011"/>
    <s v="2021-0024"/>
    <x v="57"/>
    <m/>
    <s v="Wagon"/>
    <n v="15"/>
    <m/>
    <x v="20"/>
    <m/>
    <m/>
    <x v="4"/>
    <x v="0"/>
    <n v="1"/>
    <m/>
    <m/>
    <n v="1"/>
    <m/>
    <n v="0"/>
    <n v="0"/>
    <x v="1"/>
    <m/>
    <m/>
    <m/>
    <x v="0"/>
    <m/>
    <m/>
    <m/>
    <e v="#N/A"/>
    <e v="#N/A"/>
    <n v="741"/>
    <x v="1"/>
    <m/>
    <m/>
    <m/>
    <m/>
    <s v="with as-of date"/>
    <d v="2022-12-31T00:00:00"/>
    <m/>
    <n v="3"/>
    <n v="3"/>
    <m/>
    <e v="#N/A"/>
    <s v="ab 31.12.22 möglich"/>
    <n v="1"/>
    <m/>
    <m/>
    <m/>
    <m/>
    <m/>
    <m/>
    <m/>
    <m/>
    <m/>
    <m/>
    <m/>
    <m/>
    <m/>
    <m/>
    <m/>
    <m/>
    <m/>
    <m/>
    <m/>
    <n v="140000"/>
    <m/>
    <m/>
    <s v="Euro"/>
    <n v="17.82"/>
    <m/>
    <m/>
    <m/>
    <m/>
    <e v="#N/A"/>
    <n v="0"/>
    <m/>
    <m/>
    <m/>
    <m/>
    <m/>
    <m/>
    <m/>
    <m/>
    <m/>
    <m/>
    <m/>
    <m/>
    <m/>
    <m/>
    <m/>
    <m/>
    <m/>
    <m/>
    <m/>
    <m/>
    <m/>
  </r>
  <r>
    <m/>
    <s v="V100011"/>
    <s v="2021-0024"/>
    <x v="57"/>
    <m/>
    <s v="Wagon"/>
    <n v="16"/>
    <m/>
    <x v="20"/>
    <m/>
    <m/>
    <x v="4"/>
    <x v="0"/>
    <n v="1"/>
    <m/>
    <m/>
    <n v="1"/>
    <m/>
    <n v="0"/>
    <n v="0"/>
    <x v="1"/>
    <m/>
    <m/>
    <m/>
    <x v="0"/>
    <m/>
    <m/>
    <m/>
    <e v="#N/A"/>
    <e v="#N/A"/>
    <n v="741"/>
    <x v="1"/>
    <m/>
    <m/>
    <m/>
    <m/>
    <s v="with as-of date"/>
    <d v="2022-12-31T00:00:00"/>
    <m/>
    <n v="3"/>
    <n v="3"/>
    <m/>
    <e v="#N/A"/>
    <s v="ab 31.12.22 möglich"/>
    <n v="1"/>
    <m/>
    <m/>
    <m/>
    <m/>
    <m/>
    <m/>
    <m/>
    <m/>
    <m/>
    <m/>
    <m/>
    <m/>
    <m/>
    <m/>
    <m/>
    <m/>
    <m/>
    <m/>
    <m/>
    <n v="140000"/>
    <m/>
    <m/>
    <s v="Euro"/>
    <n v="17.82"/>
    <m/>
    <m/>
    <m/>
    <m/>
    <e v="#N/A"/>
    <n v="0"/>
    <m/>
    <m/>
    <m/>
    <m/>
    <m/>
    <m/>
    <m/>
    <m/>
    <m/>
    <m/>
    <m/>
    <m/>
    <m/>
    <m/>
    <m/>
    <m/>
    <m/>
    <m/>
    <m/>
    <m/>
    <m/>
  </r>
  <r>
    <m/>
    <s v="V100011"/>
    <s v="2021-0024"/>
    <x v="57"/>
    <m/>
    <s v="Wagon"/>
    <n v="17"/>
    <m/>
    <x v="20"/>
    <m/>
    <m/>
    <x v="4"/>
    <x v="0"/>
    <n v="1"/>
    <m/>
    <m/>
    <n v="1"/>
    <m/>
    <n v="0"/>
    <n v="0"/>
    <x v="1"/>
    <m/>
    <m/>
    <m/>
    <x v="0"/>
    <m/>
    <m/>
    <m/>
    <e v="#N/A"/>
    <e v="#N/A"/>
    <n v="741"/>
    <x v="1"/>
    <m/>
    <m/>
    <m/>
    <m/>
    <s v="with as-of date"/>
    <d v="2022-12-31T00:00:00"/>
    <m/>
    <n v="3"/>
    <n v="3"/>
    <m/>
    <e v="#N/A"/>
    <s v="ab 31.12.22 möglich"/>
    <n v="1"/>
    <m/>
    <m/>
    <m/>
    <m/>
    <m/>
    <m/>
    <m/>
    <m/>
    <m/>
    <m/>
    <m/>
    <m/>
    <m/>
    <m/>
    <m/>
    <m/>
    <m/>
    <m/>
    <m/>
    <n v="140000"/>
    <m/>
    <m/>
    <s v="Euro"/>
    <n v="17.82"/>
    <m/>
    <m/>
    <m/>
    <m/>
    <e v="#N/A"/>
    <n v="0"/>
    <m/>
    <m/>
    <m/>
    <m/>
    <m/>
    <m/>
    <m/>
    <m/>
    <m/>
    <m/>
    <m/>
    <m/>
    <m/>
    <m/>
    <m/>
    <m/>
    <m/>
    <m/>
    <m/>
    <m/>
    <m/>
  </r>
  <r>
    <m/>
    <s v="V100011"/>
    <s v="2021-0024"/>
    <x v="57"/>
    <m/>
    <s v="Wagon"/>
    <n v="20"/>
    <m/>
    <x v="20"/>
    <m/>
    <m/>
    <x v="4"/>
    <x v="0"/>
    <n v="1"/>
    <m/>
    <m/>
    <n v="1"/>
    <m/>
    <n v="0"/>
    <n v="0"/>
    <x v="1"/>
    <m/>
    <m/>
    <m/>
    <x v="0"/>
    <m/>
    <m/>
    <m/>
    <e v="#N/A"/>
    <e v="#N/A"/>
    <n v="741"/>
    <x v="1"/>
    <m/>
    <m/>
    <m/>
    <m/>
    <s v="with as-of date"/>
    <d v="2022-12-31T00:00:00"/>
    <m/>
    <n v="3"/>
    <n v="3"/>
    <m/>
    <e v="#N/A"/>
    <s v="ab 31.12.22 möglich"/>
    <n v="1"/>
    <m/>
    <m/>
    <m/>
    <m/>
    <m/>
    <m/>
    <m/>
    <m/>
    <m/>
    <m/>
    <m/>
    <m/>
    <m/>
    <m/>
    <m/>
    <m/>
    <m/>
    <m/>
    <m/>
    <n v="140000"/>
    <m/>
    <m/>
    <s v="Euro"/>
    <n v="17.82"/>
    <m/>
    <m/>
    <m/>
    <m/>
    <e v="#N/A"/>
    <n v="0"/>
    <m/>
    <m/>
    <m/>
    <m/>
    <m/>
    <m/>
    <m/>
    <m/>
    <m/>
    <m/>
    <m/>
    <m/>
    <m/>
    <m/>
    <m/>
    <m/>
    <m/>
    <m/>
    <m/>
    <m/>
    <m/>
  </r>
  <r>
    <m/>
    <s v="V100011"/>
    <s v="2021-0024"/>
    <x v="57"/>
    <m/>
    <s v="Wagon"/>
    <n v="22"/>
    <m/>
    <x v="20"/>
    <m/>
    <m/>
    <x v="4"/>
    <x v="0"/>
    <n v="1"/>
    <m/>
    <m/>
    <n v="1"/>
    <m/>
    <n v="0"/>
    <n v="0"/>
    <x v="1"/>
    <m/>
    <m/>
    <m/>
    <x v="0"/>
    <m/>
    <m/>
    <m/>
    <e v="#N/A"/>
    <e v="#N/A"/>
    <n v="741"/>
    <x v="1"/>
    <m/>
    <m/>
    <m/>
    <m/>
    <s v="with as-of date"/>
    <d v="2022-12-31T00:00:00"/>
    <m/>
    <n v="3"/>
    <n v="3"/>
    <m/>
    <e v="#N/A"/>
    <s v="ab 31.12.22 möglich"/>
    <n v="1"/>
    <m/>
    <m/>
    <m/>
    <m/>
    <m/>
    <m/>
    <m/>
    <m/>
    <m/>
    <m/>
    <m/>
    <m/>
    <m/>
    <m/>
    <m/>
    <m/>
    <m/>
    <m/>
    <m/>
    <n v="140000"/>
    <m/>
    <m/>
    <s v="Euro"/>
    <n v="17.82"/>
    <m/>
    <m/>
    <m/>
    <m/>
    <e v="#N/A"/>
    <n v="0"/>
    <m/>
    <m/>
    <m/>
    <m/>
    <m/>
    <m/>
    <m/>
    <m/>
    <m/>
    <m/>
    <m/>
    <m/>
    <m/>
    <m/>
    <m/>
    <m/>
    <m/>
    <m/>
    <m/>
    <m/>
    <m/>
  </r>
  <r>
    <m/>
    <s v="V100011"/>
    <s v="2021-0024"/>
    <x v="57"/>
    <m/>
    <s v="Wagon"/>
    <n v="23"/>
    <m/>
    <x v="20"/>
    <m/>
    <m/>
    <x v="4"/>
    <x v="0"/>
    <n v="1"/>
    <m/>
    <m/>
    <n v="1"/>
    <m/>
    <n v="0"/>
    <n v="0"/>
    <x v="1"/>
    <m/>
    <m/>
    <m/>
    <x v="0"/>
    <m/>
    <m/>
    <m/>
    <e v="#N/A"/>
    <e v="#N/A"/>
    <n v="741"/>
    <x v="1"/>
    <m/>
    <m/>
    <m/>
    <m/>
    <s v="with as-of date"/>
    <d v="2022-12-31T00:00:00"/>
    <m/>
    <n v="3"/>
    <n v="3"/>
    <m/>
    <e v="#N/A"/>
    <s v="ab 31.12.22 möglich"/>
    <n v="1"/>
    <m/>
    <m/>
    <m/>
    <m/>
    <m/>
    <m/>
    <m/>
    <m/>
    <m/>
    <m/>
    <m/>
    <m/>
    <m/>
    <m/>
    <m/>
    <m/>
    <m/>
    <m/>
    <m/>
    <n v="140000"/>
    <m/>
    <m/>
    <s v="Euro"/>
    <n v="17.82"/>
    <m/>
    <m/>
    <m/>
    <m/>
    <e v="#N/A"/>
    <n v="0"/>
    <m/>
    <m/>
    <m/>
    <m/>
    <m/>
    <m/>
    <m/>
    <m/>
    <m/>
    <m/>
    <m/>
    <m/>
    <m/>
    <m/>
    <m/>
    <m/>
    <m/>
    <m/>
    <m/>
    <m/>
    <m/>
  </r>
  <r>
    <m/>
    <s v="V100011"/>
    <s v="2021-0024"/>
    <x v="57"/>
    <m/>
    <s v="Wagon"/>
    <n v="24"/>
    <m/>
    <x v="20"/>
    <m/>
    <m/>
    <x v="4"/>
    <x v="0"/>
    <n v="1"/>
    <m/>
    <m/>
    <n v="1"/>
    <m/>
    <n v="0"/>
    <n v="0"/>
    <x v="1"/>
    <m/>
    <m/>
    <m/>
    <x v="0"/>
    <m/>
    <m/>
    <m/>
    <e v="#N/A"/>
    <e v="#N/A"/>
    <n v="741"/>
    <x v="1"/>
    <m/>
    <m/>
    <m/>
    <m/>
    <s v="with as-of date"/>
    <d v="2022-12-31T00:00:00"/>
    <m/>
    <n v="3"/>
    <n v="3"/>
    <m/>
    <e v="#N/A"/>
    <s v="ab 31.12.22 möglich"/>
    <n v="1"/>
    <m/>
    <m/>
    <m/>
    <m/>
    <m/>
    <m/>
    <m/>
    <m/>
    <m/>
    <m/>
    <m/>
    <m/>
    <m/>
    <m/>
    <m/>
    <m/>
    <m/>
    <m/>
    <m/>
    <n v="140000"/>
    <m/>
    <m/>
    <s v="Euro"/>
    <n v="17.82"/>
    <m/>
    <m/>
    <m/>
    <m/>
    <e v="#N/A"/>
    <n v="0"/>
    <m/>
    <m/>
    <m/>
    <m/>
    <m/>
    <m/>
    <m/>
    <m/>
    <m/>
    <m/>
    <m/>
    <m/>
    <m/>
    <m/>
    <m/>
    <m/>
    <m/>
    <m/>
    <m/>
    <m/>
    <m/>
  </r>
  <r>
    <m/>
    <s v="V100011"/>
    <s v="2021-0024"/>
    <x v="57"/>
    <m/>
    <s v="Wagon"/>
    <n v="25"/>
    <m/>
    <x v="20"/>
    <m/>
    <m/>
    <x v="4"/>
    <x v="0"/>
    <n v="1"/>
    <m/>
    <m/>
    <n v="1"/>
    <m/>
    <n v="0"/>
    <n v="0"/>
    <x v="1"/>
    <m/>
    <m/>
    <m/>
    <x v="0"/>
    <m/>
    <m/>
    <m/>
    <e v="#N/A"/>
    <e v="#N/A"/>
    <n v="741"/>
    <x v="1"/>
    <m/>
    <m/>
    <m/>
    <m/>
    <s v="with as-of date"/>
    <d v="2022-12-31T00:00:00"/>
    <m/>
    <n v="3"/>
    <n v="3"/>
    <m/>
    <e v="#N/A"/>
    <s v="ab 31.12.22 möglich"/>
    <n v="1"/>
    <m/>
    <m/>
    <m/>
    <m/>
    <m/>
    <m/>
    <m/>
    <m/>
    <m/>
    <m/>
    <m/>
    <m/>
    <m/>
    <m/>
    <m/>
    <m/>
    <m/>
    <m/>
    <m/>
    <n v="140000"/>
    <m/>
    <m/>
    <s v="Euro"/>
    <n v="17.82"/>
    <m/>
    <m/>
    <m/>
    <m/>
    <e v="#N/A"/>
    <n v="0"/>
    <m/>
    <m/>
    <m/>
    <m/>
    <m/>
    <m/>
    <m/>
    <m/>
    <m/>
    <m/>
    <m/>
    <m/>
    <m/>
    <m/>
    <m/>
    <m/>
    <m/>
    <m/>
    <m/>
    <m/>
    <m/>
  </r>
  <r>
    <m/>
    <s v="V100011"/>
    <s v="2021-0024"/>
    <x v="57"/>
    <m/>
    <s v="Wagon"/>
    <n v="26"/>
    <m/>
    <x v="20"/>
    <m/>
    <m/>
    <x v="4"/>
    <x v="0"/>
    <n v="1"/>
    <m/>
    <m/>
    <n v="1"/>
    <m/>
    <n v="0"/>
    <n v="0"/>
    <x v="1"/>
    <m/>
    <m/>
    <m/>
    <x v="0"/>
    <m/>
    <m/>
    <m/>
    <e v="#N/A"/>
    <e v="#N/A"/>
    <n v="741"/>
    <x v="1"/>
    <m/>
    <m/>
    <m/>
    <m/>
    <s v="with as-of date"/>
    <d v="2022-12-31T00:00:00"/>
    <m/>
    <n v="3"/>
    <n v="3"/>
    <m/>
    <e v="#N/A"/>
    <s v="ab 31.12.22 möglich"/>
    <n v="1"/>
    <m/>
    <m/>
    <m/>
    <m/>
    <m/>
    <m/>
    <m/>
    <m/>
    <m/>
    <m/>
    <m/>
    <m/>
    <m/>
    <m/>
    <m/>
    <m/>
    <m/>
    <m/>
    <m/>
    <n v="140000"/>
    <m/>
    <m/>
    <s v="Euro"/>
    <n v="17.82"/>
    <m/>
    <m/>
    <m/>
    <m/>
    <e v="#N/A"/>
    <n v="0"/>
    <m/>
    <m/>
    <m/>
    <m/>
    <m/>
    <m/>
    <m/>
    <m/>
    <m/>
    <m/>
    <m/>
    <m/>
    <m/>
    <m/>
    <m/>
    <m/>
    <m/>
    <m/>
    <m/>
    <m/>
    <m/>
  </r>
  <r>
    <m/>
    <s v="V100011"/>
    <s v="2021-0024"/>
    <x v="57"/>
    <m/>
    <s v="Wagon"/>
    <n v="27"/>
    <m/>
    <x v="20"/>
    <m/>
    <m/>
    <x v="4"/>
    <x v="0"/>
    <n v="1"/>
    <m/>
    <m/>
    <n v="1"/>
    <m/>
    <n v="0"/>
    <n v="0"/>
    <x v="1"/>
    <m/>
    <m/>
    <m/>
    <x v="0"/>
    <m/>
    <m/>
    <m/>
    <e v="#N/A"/>
    <e v="#N/A"/>
    <n v="741"/>
    <x v="1"/>
    <m/>
    <m/>
    <m/>
    <m/>
    <s v="with as-of date"/>
    <d v="2022-12-31T00:00:00"/>
    <m/>
    <n v="3"/>
    <n v="3"/>
    <m/>
    <e v="#N/A"/>
    <s v="ab 31.12.22 möglich"/>
    <n v="1"/>
    <m/>
    <m/>
    <m/>
    <m/>
    <m/>
    <m/>
    <m/>
    <m/>
    <m/>
    <m/>
    <m/>
    <m/>
    <m/>
    <m/>
    <m/>
    <m/>
    <m/>
    <m/>
    <m/>
    <n v="140000"/>
    <m/>
    <m/>
    <s v="Euro"/>
    <n v="17.82"/>
    <m/>
    <m/>
    <m/>
    <m/>
    <e v="#N/A"/>
    <n v="0"/>
    <m/>
    <m/>
    <m/>
    <m/>
    <m/>
    <m/>
    <m/>
    <m/>
    <m/>
    <m/>
    <m/>
    <m/>
    <m/>
    <m/>
    <m/>
    <m/>
    <m/>
    <m/>
    <m/>
    <m/>
    <m/>
  </r>
  <r>
    <m/>
    <s v="V100011"/>
    <s v="2021-0024"/>
    <x v="57"/>
    <m/>
    <s v="Wagon"/>
    <n v="28"/>
    <m/>
    <x v="20"/>
    <m/>
    <m/>
    <x v="4"/>
    <x v="0"/>
    <n v="1"/>
    <m/>
    <m/>
    <n v="1"/>
    <m/>
    <n v="0"/>
    <n v="0"/>
    <x v="1"/>
    <m/>
    <m/>
    <m/>
    <x v="0"/>
    <m/>
    <m/>
    <m/>
    <e v="#N/A"/>
    <e v="#N/A"/>
    <n v="741"/>
    <x v="1"/>
    <m/>
    <m/>
    <m/>
    <m/>
    <s v="with as-of date"/>
    <d v="2022-12-31T00:00:00"/>
    <m/>
    <n v="3"/>
    <n v="3"/>
    <m/>
    <e v="#N/A"/>
    <s v="ab 31.12.22 möglich"/>
    <n v="1"/>
    <m/>
    <m/>
    <m/>
    <m/>
    <m/>
    <m/>
    <m/>
    <m/>
    <m/>
    <m/>
    <m/>
    <m/>
    <m/>
    <m/>
    <m/>
    <m/>
    <m/>
    <m/>
    <m/>
    <n v="140000"/>
    <m/>
    <m/>
    <s v="Euro"/>
    <n v="17.82"/>
    <m/>
    <m/>
    <m/>
    <m/>
    <e v="#N/A"/>
    <n v="0"/>
    <m/>
    <m/>
    <m/>
    <m/>
    <m/>
    <m/>
    <m/>
    <m/>
    <m/>
    <m/>
    <m/>
    <m/>
    <m/>
    <m/>
    <m/>
    <m/>
    <m/>
    <m/>
    <m/>
    <m/>
    <m/>
  </r>
  <r>
    <m/>
    <s v="V100011"/>
    <s v="2021-0024"/>
    <x v="57"/>
    <m/>
    <s v="Wagon"/>
    <n v="29"/>
    <m/>
    <x v="20"/>
    <m/>
    <m/>
    <x v="4"/>
    <x v="0"/>
    <n v="1"/>
    <m/>
    <m/>
    <n v="1"/>
    <m/>
    <n v="0"/>
    <n v="0"/>
    <x v="1"/>
    <m/>
    <m/>
    <m/>
    <x v="0"/>
    <m/>
    <m/>
    <m/>
    <e v="#N/A"/>
    <e v="#N/A"/>
    <n v="741"/>
    <x v="1"/>
    <m/>
    <m/>
    <m/>
    <m/>
    <s v="with as-of date"/>
    <d v="2022-12-31T00:00:00"/>
    <m/>
    <n v="3"/>
    <n v="3"/>
    <m/>
    <e v="#N/A"/>
    <s v="ab 31.12.22 möglich"/>
    <n v="1"/>
    <m/>
    <m/>
    <m/>
    <m/>
    <m/>
    <m/>
    <m/>
    <m/>
    <m/>
    <m/>
    <m/>
    <m/>
    <m/>
    <m/>
    <m/>
    <m/>
    <m/>
    <m/>
    <m/>
    <n v="140000"/>
    <m/>
    <m/>
    <s v="Euro"/>
    <n v="17.82"/>
    <m/>
    <m/>
    <m/>
    <m/>
    <e v="#N/A"/>
    <n v="0"/>
    <m/>
    <m/>
    <m/>
    <m/>
    <m/>
    <m/>
    <m/>
    <m/>
    <m/>
    <m/>
    <m/>
    <m/>
    <m/>
    <m/>
    <m/>
    <m/>
    <m/>
    <m/>
    <m/>
    <m/>
    <m/>
  </r>
  <r>
    <m/>
    <s v="V100011"/>
    <s v="2021-0024"/>
    <x v="57"/>
    <m/>
    <s v="Wagon"/>
    <n v="30"/>
    <m/>
    <x v="20"/>
    <m/>
    <m/>
    <x v="4"/>
    <x v="0"/>
    <n v="1"/>
    <m/>
    <m/>
    <n v="1"/>
    <m/>
    <n v="0"/>
    <n v="0"/>
    <x v="1"/>
    <m/>
    <m/>
    <m/>
    <x v="0"/>
    <m/>
    <m/>
    <m/>
    <e v="#N/A"/>
    <e v="#N/A"/>
    <n v="741"/>
    <x v="1"/>
    <m/>
    <m/>
    <m/>
    <m/>
    <s v="with as-of date"/>
    <d v="2022-12-31T00:00:00"/>
    <m/>
    <n v="3"/>
    <n v="3"/>
    <m/>
    <e v="#N/A"/>
    <s v="ab 31.12.22 möglich"/>
    <n v="1"/>
    <m/>
    <m/>
    <m/>
    <m/>
    <m/>
    <m/>
    <m/>
    <m/>
    <m/>
    <m/>
    <m/>
    <m/>
    <m/>
    <m/>
    <m/>
    <m/>
    <m/>
    <m/>
    <m/>
    <n v="140000"/>
    <m/>
    <m/>
    <s v="Euro"/>
    <n v="17.82"/>
    <m/>
    <m/>
    <m/>
    <m/>
    <e v="#N/A"/>
    <n v="0"/>
    <m/>
    <m/>
    <m/>
    <m/>
    <m/>
    <m/>
    <m/>
    <m/>
    <m/>
    <m/>
    <m/>
    <m/>
    <m/>
    <m/>
    <m/>
    <m/>
    <m/>
    <m/>
    <m/>
    <m/>
    <m/>
  </r>
  <r>
    <m/>
    <s v="V100011"/>
    <s v="2021-0024"/>
    <x v="57"/>
    <m/>
    <s v="Wagon"/>
    <n v="31"/>
    <m/>
    <x v="20"/>
    <m/>
    <m/>
    <x v="4"/>
    <x v="0"/>
    <n v="1"/>
    <m/>
    <m/>
    <n v="1"/>
    <m/>
    <n v="0"/>
    <n v="0"/>
    <x v="1"/>
    <m/>
    <m/>
    <m/>
    <x v="0"/>
    <m/>
    <m/>
    <m/>
    <e v="#N/A"/>
    <e v="#N/A"/>
    <n v="741"/>
    <x v="1"/>
    <m/>
    <m/>
    <m/>
    <m/>
    <s v="with as-of date"/>
    <d v="2022-12-31T00:00:00"/>
    <m/>
    <n v="3"/>
    <n v="3"/>
    <m/>
    <e v="#N/A"/>
    <s v="ab 31.12.22 möglich"/>
    <n v="1"/>
    <m/>
    <m/>
    <m/>
    <m/>
    <m/>
    <m/>
    <m/>
    <m/>
    <m/>
    <m/>
    <m/>
    <m/>
    <m/>
    <m/>
    <m/>
    <m/>
    <m/>
    <m/>
    <m/>
    <n v="140000"/>
    <m/>
    <m/>
    <s v="Euro"/>
    <n v="17.82"/>
    <m/>
    <m/>
    <m/>
    <m/>
    <e v="#N/A"/>
    <n v="0"/>
    <m/>
    <m/>
    <m/>
    <m/>
    <m/>
    <m/>
    <m/>
    <m/>
    <m/>
    <m/>
    <m/>
    <m/>
    <m/>
    <m/>
    <m/>
    <m/>
    <m/>
    <m/>
    <m/>
    <m/>
    <m/>
  </r>
  <r>
    <m/>
    <s v="V700002"/>
    <s v="2023-0011"/>
    <x v="58"/>
    <m/>
    <s v="Header"/>
    <m/>
    <m/>
    <x v="20"/>
    <s v="ITA"/>
    <s v="South EU"/>
    <x v="4"/>
    <x v="4"/>
    <n v="27"/>
    <m/>
    <m/>
    <n v="27"/>
    <n v="0"/>
    <n v="0"/>
    <n v="0"/>
    <x v="0"/>
    <s v="PAYG"/>
    <m/>
    <m/>
    <x v="0"/>
    <m/>
    <d v="2023-04-01T00:00:00"/>
    <d v="2023-12-31T00:00:00"/>
    <m/>
    <m/>
    <n v="274"/>
    <x v="62"/>
    <m/>
    <m/>
    <m/>
    <n v="27"/>
    <s v="n.a."/>
    <m/>
    <m/>
    <n v="1"/>
    <n v="0"/>
    <m/>
    <d v="2023-08-30T00:00:00"/>
    <s v="ab 31.05.23 möglich"/>
    <n v="0"/>
    <m/>
    <m/>
    <m/>
    <m/>
    <m/>
    <m/>
    <n v="274"/>
    <s v="B"/>
    <n v="58"/>
    <n v="1.4"/>
    <s v="CHE"/>
    <s v="Not required"/>
    <s v="N"/>
    <s v="N"/>
    <m/>
    <m/>
    <m/>
    <m/>
    <m/>
    <n v="80000"/>
    <m/>
    <m/>
    <s v="Euro"/>
    <n v="33"/>
    <n v="0"/>
    <n v="0"/>
    <m/>
    <n v="0"/>
    <n v="33"/>
    <n v="0"/>
    <n v="0"/>
    <m/>
    <m/>
    <n v="0"/>
    <s v="0.00"/>
    <n v="0"/>
    <n v="0"/>
    <s v="0.00"/>
    <n v="0"/>
    <n v="33"/>
    <n v="0"/>
    <n v="33"/>
    <n v="0.9733000000000001"/>
    <n v="0.8810999999999999"/>
    <n v="32.1189"/>
    <n v="33"/>
    <n v="2160000"/>
    <n v="0"/>
    <s v="N"/>
    <n v="0"/>
    <n v="324324"/>
  </r>
  <r>
    <m/>
    <s v="V700002"/>
    <s v="2023-0011"/>
    <x v="58"/>
    <m/>
    <s v="Wagon"/>
    <n v="1"/>
    <m/>
    <x v="20"/>
    <m/>
    <m/>
    <x v="4"/>
    <x v="4"/>
    <n v="1"/>
    <m/>
    <m/>
    <n v="1"/>
    <m/>
    <n v="0"/>
    <n v="0"/>
    <x v="1"/>
    <s v="PAYG"/>
    <m/>
    <d v="1899-12-30T00:00:00"/>
    <x v="0"/>
    <m/>
    <m/>
    <m/>
    <e v="#N/A"/>
    <e v="#N/A"/>
    <n v="-45017"/>
    <x v="1"/>
    <m/>
    <m/>
    <m/>
    <m/>
    <s v="with as-of date"/>
    <d v="2023-05-31T00:00:00"/>
    <m/>
    <n v="1"/>
    <n v="0"/>
    <m/>
    <e v="#N/A"/>
    <s v="ab 31.05.23 möglich"/>
    <n v="0"/>
    <m/>
    <m/>
    <m/>
    <m/>
    <m/>
    <m/>
    <m/>
    <m/>
    <m/>
    <m/>
    <m/>
    <m/>
    <m/>
    <m/>
    <m/>
    <m/>
    <m/>
    <m/>
    <m/>
    <n v="80000"/>
    <m/>
    <m/>
    <s v="Euro"/>
    <n v="33"/>
    <m/>
    <m/>
    <m/>
    <m/>
    <e v="#N/A"/>
    <n v="0"/>
    <m/>
    <m/>
    <m/>
    <m/>
    <m/>
    <m/>
    <m/>
    <m/>
    <m/>
    <m/>
    <m/>
    <m/>
    <m/>
    <m/>
    <m/>
    <m/>
    <m/>
    <m/>
    <m/>
    <m/>
    <m/>
  </r>
  <r>
    <m/>
    <s v="V700002"/>
    <s v="2023-0011"/>
    <x v="58"/>
    <m/>
    <s v="Wagon"/>
    <n v="2"/>
    <m/>
    <x v="20"/>
    <m/>
    <m/>
    <x v="4"/>
    <x v="4"/>
    <n v="1"/>
    <m/>
    <m/>
    <n v="1"/>
    <m/>
    <n v="0"/>
    <n v="0"/>
    <x v="1"/>
    <s v="PAYG"/>
    <m/>
    <d v="1899-12-30T00:00:00"/>
    <x v="0"/>
    <m/>
    <m/>
    <m/>
    <e v="#N/A"/>
    <e v="#N/A"/>
    <n v="-45017"/>
    <x v="1"/>
    <m/>
    <m/>
    <m/>
    <m/>
    <s v="with as-of date"/>
    <d v="2023-05-31T00:00:00"/>
    <m/>
    <n v="1"/>
    <n v="0"/>
    <m/>
    <e v="#N/A"/>
    <s v="ab 31.05.23 möglich"/>
    <n v="0"/>
    <m/>
    <m/>
    <m/>
    <m/>
    <m/>
    <m/>
    <m/>
    <m/>
    <m/>
    <m/>
    <m/>
    <m/>
    <m/>
    <m/>
    <m/>
    <m/>
    <m/>
    <m/>
    <m/>
    <n v="80000"/>
    <m/>
    <m/>
    <s v="Euro"/>
    <n v="33"/>
    <m/>
    <m/>
    <m/>
    <m/>
    <e v="#N/A"/>
    <n v="0"/>
    <m/>
    <m/>
    <m/>
    <m/>
    <m/>
    <m/>
    <m/>
    <m/>
    <m/>
    <m/>
    <m/>
    <m/>
    <m/>
    <m/>
    <m/>
    <m/>
    <m/>
    <m/>
    <m/>
    <m/>
    <m/>
  </r>
  <r>
    <m/>
    <s v="V700002"/>
    <s v="2023-0011"/>
    <x v="58"/>
    <m/>
    <s v="Wagon"/>
    <n v="3"/>
    <m/>
    <x v="20"/>
    <m/>
    <m/>
    <x v="4"/>
    <x v="4"/>
    <n v="1"/>
    <m/>
    <m/>
    <n v="1"/>
    <m/>
    <n v="0"/>
    <n v="0"/>
    <x v="1"/>
    <s v="PAYG"/>
    <m/>
    <d v="1899-12-30T00:00:00"/>
    <x v="0"/>
    <m/>
    <m/>
    <m/>
    <e v="#N/A"/>
    <e v="#N/A"/>
    <n v="-45017"/>
    <x v="1"/>
    <m/>
    <m/>
    <m/>
    <m/>
    <s v="with as-of date"/>
    <d v="2023-05-31T00:00:00"/>
    <m/>
    <n v="1"/>
    <n v="0"/>
    <m/>
    <e v="#N/A"/>
    <s v="ab 31.05.23 möglich"/>
    <n v="0"/>
    <m/>
    <m/>
    <m/>
    <m/>
    <m/>
    <m/>
    <m/>
    <m/>
    <m/>
    <m/>
    <m/>
    <m/>
    <m/>
    <m/>
    <m/>
    <m/>
    <m/>
    <m/>
    <m/>
    <n v="80000"/>
    <m/>
    <m/>
    <s v="Euro"/>
    <n v="33"/>
    <m/>
    <m/>
    <m/>
    <m/>
    <e v="#N/A"/>
    <n v="0"/>
    <m/>
    <m/>
    <m/>
    <m/>
    <m/>
    <m/>
    <m/>
    <m/>
    <m/>
    <m/>
    <m/>
    <m/>
    <m/>
    <m/>
    <m/>
    <m/>
    <m/>
    <m/>
    <m/>
    <m/>
    <m/>
  </r>
  <r>
    <m/>
    <s v="V700002"/>
    <s v="2023-0011"/>
    <x v="58"/>
    <m/>
    <s v="Wagon"/>
    <n v="4"/>
    <m/>
    <x v="20"/>
    <m/>
    <m/>
    <x v="4"/>
    <x v="4"/>
    <n v="1"/>
    <m/>
    <m/>
    <n v="1"/>
    <m/>
    <n v="0"/>
    <n v="0"/>
    <x v="1"/>
    <s v="PAYG"/>
    <m/>
    <d v="1899-12-30T00:00:00"/>
    <x v="0"/>
    <m/>
    <m/>
    <m/>
    <e v="#N/A"/>
    <e v="#N/A"/>
    <n v="-45017"/>
    <x v="1"/>
    <m/>
    <m/>
    <m/>
    <m/>
    <s v="with as-of date"/>
    <d v="2023-05-31T00:00:00"/>
    <m/>
    <n v="1"/>
    <n v="0"/>
    <m/>
    <e v="#N/A"/>
    <s v="ab 31.05.23 möglich"/>
    <n v="0"/>
    <m/>
    <m/>
    <m/>
    <m/>
    <m/>
    <m/>
    <m/>
    <m/>
    <m/>
    <m/>
    <m/>
    <m/>
    <m/>
    <m/>
    <m/>
    <m/>
    <m/>
    <m/>
    <m/>
    <n v="80000"/>
    <m/>
    <m/>
    <s v="Euro"/>
    <n v="33"/>
    <m/>
    <m/>
    <m/>
    <m/>
    <e v="#N/A"/>
    <n v="0"/>
    <m/>
    <m/>
    <m/>
    <m/>
    <m/>
    <m/>
    <m/>
    <m/>
    <m/>
    <m/>
    <m/>
    <m/>
    <m/>
    <m/>
    <m/>
    <m/>
    <m/>
    <m/>
    <m/>
    <m/>
    <m/>
  </r>
  <r>
    <m/>
    <s v="V700002"/>
    <s v="2023-0011"/>
    <x v="58"/>
    <m/>
    <s v="Wagon"/>
    <n v="5"/>
    <m/>
    <x v="20"/>
    <m/>
    <m/>
    <x v="4"/>
    <x v="4"/>
    <n v="1"/>
    <m/>
    <m/>
    <n v="1"/>
    <m/>
    <n v="0"/>
    <n v="0"/>
    <x v="1"/>
    <s v="PAYG"/>
    <m/>
    <d v="1899-12-30T00:00:00"/>
    <x v="0"/>
    <m/>
    <m/>
    <m/>
    <e v="#N/A"/>
    <e v="#N/A"/>
    <n v="-45017"/>
    <x v="1"/>
    <m/>
    <m/>
    <m/>
    <m/>
    <s v="with as-of date"/>
    <d v="2023-05-31T00:00:00"/>
    <m/>
    <n v="1"/>
    <n v="0"/>
    <m/>
    <e v="#N/A"/>
    <s v="ab 31.05.23 möglich"/>
    <n v="0"/>
    <m/>
    <m/>
    <m/>
    <m/>
    <m/>
    <m/>
    <m/>
    <m/>
    <m/>
    <m/>
    <m/>
    <m/>
    <m/>
    <m/>
    <m/>
    <m/>
    <m/>
    <m/>
    <m/>
    <n v="80000"/>
    <m/>
    <m/>
    <s v="Euro"/>
    <n v="33"/>
    <m/>
    <m/>
    <m/>
    <m/>
    <e v="#N/A"/>
    <n v="0"/>
    <m/>
    <m/>
    <m/>
    <m/>
    <m/>
    <m/>
    <m/>
    <m/>
    <m/>
    <m/>
    <m/>
    <m/>
    <m/>
    <m/>
    <m/>
    <m/>
    <m/>
    <m/>
    <m/>
    <m/>
    <m/>
  </r>
  <r>
    <m/>
    <s v="V700002"/>
    <s v="2023-0011"/>
    <x v="58"/>
    <m/>
    <s v="Wagon"/>
    <n v="6"/>
    <m/>
    <x v="20"/>
    <m/>
    <m/>
    <x v="4"/>
    <x v="4"/>
    <n v="1"/>
    <m/>
    <m/>
    <n v="1"/>
    <m/>
    <n v="0"/>
    <n v="0"/>
    <x v="1"/>
    <s v="PAYG"/>
    <m/>
    <d v="1899-12-30T00:00:00"/>
    <x v="0"/>
    <m/>
    <m/>
    <m/>
    <e v="#N/A"/>
    <e v="#N/A"/>
    <n v="-45017"/>
    <x v="1"/>
    <m/>
    <m/>
    <m/>
    <m/>
    <s v="with as-of date"/>
    <d v="2023-05-31T00:00:00"/>
    <m/>
    <n v="1"/>
    <n v="0"/>
    <m/>
    <e v="#N/A"/>
    <s v="ab 31.05.23 möglich"/>
    <n v="0"/>
    <m/>
    <m/>
    <m/>
    <m/>
    <m/>
    <m/>
    <m/>
    <m/>
    <m/>
    <m/>
    <m/>
    <m/>
    <m/>
    <m/>
    <m/>
    <m/>
    <m/>
    <m/>
    <m/>
    <n v="80000"/>
    <m/>
    <m/>
    <s v="Euro"/>
    <n v="33"/>
    <m/>
    <m/>
    <m/>
    <m/>
    <e v="#N/A"/>
    <n v="0"/>
    <m/>
    <m/>
    <m/>
    <m/>
    <m/>
    <m/>
    <m/>
    <m/>
    <m/>
    <m/>
    <m/>
    <m/>
    <m/>
    <m/>
    <m/>
    <m/>
    <m/>
    <m/>
    <m/>
    <m/>
    <m/>
  </r>
  <r>
    <m/>
    <s v="V700002"/>
    <s v="2023-0011"/>
    <x v="58"/>
    <m/>
    <s v="Wagon"/>
    <n v="7"/>
    <m/>
    <x v="20"/>
    <m/>
    <m/>
    <x v="4"/>
    <x v="4"/>
    <n v="1"/>
    <m/>
    <m/>
    <n v="1"/>
    <m/>
    <n v="0"/>
    <n v="0"/>
    <x v="1"/>
    <s v="PAYG"/>
    <m/>
    <d v="1899-12-30T00:00:00"/>
    <x v="0"/>
    <m/>
    <m/>
    <m/>
    <e v="#N/A"/>
    <e v="#N/A"/>
    <n v="-45017"/>
    <x v="1"/>
    <m/>
    <m/>
    <m/>
    <m/>
    <s v="with as-of date"/>
    <d v="2023-05-31T00:00:00"/>
    <m/>
    <n v="1"/>
    <n v="0"/>
    <m/>
    <e v="#N/A"/>
    <s v="ab 31.05.23 möglich"/>
    <n v="0"/>
    <m/>
    <m/>
    <m/>
    <m/>
    <m/>
    <m/>
    <m/>
    <m/>
    <m/>
    <m/>
    <m/>
    <m/>
    <m/>
    <m/>
    <m/>
    <m/>
    <m/>
    <m/>
    <m/>
    <n v="80000"/>
    <m/>
    <m/>
    <s v="Euro"/>
    <n v="33"/>
    <m/>
    <m/>
    <m/>
    <m/>
    <e v="#N/A"/>
    <n v="0"/>
    <m/>
    <m/>
    <m/>
    <m/>
    <m/>
    <m/>
    <m/>
    <m/>
    <m/>
    <m/>
    <m/>
    <m/>
    <m/>
    <m/>
    <m/>
    <m/>
    <m/>
    <m/>
    <m/>
    <m/>
    <m/>
  </r>
  <r>
    <m/>
    <s v="V700002"/>
    <s v="2023-0011"/>
    <x v="58"/>
    <m/>
    <s v="Wagon"/>
    <n v="8"/>
    <m/>
    <x v="20"/>
    <m/>
    <m/>
    <x v="4"/>
    <x v="4"/>
    <n v="1"/>
    <m/>
    <m/>
    <n v="1"/>
    <m/>
    <n v="0"/>
    <n v="0"/>
    <x v="1"/>
    <s v="PAYG"/>
    <m/>
    <d v="1899-12-30T00:00:00"/>
    <x v="0"/>
    <m/>
    <m/>
    <m/>
    <e v="#N/A"/>
    <e v="#N/A"/>
    <n v="-45017"/>
    <x v="1"/>
    <m/>
    <m/>
    <m/>
    <m/>
    <s v="with as-of date"/>
    <d v="2023-05-31T00:00:00"/>
    <m/>
    <n v="1"/>
    <n v="0"/>
    <m/>
    <e v="#N/A"/>
    <s v="ab 31.05.23 möglich"/>
    <n v="0"/>
    <m/>
    <m/>
    <m/>
    <m/>
    <m/>
    <m/>
    <m/>
    <m/>
    <m/>
    <m/>
    <m/>
    <m/>
    <m/>
    <m/>
    <m/>
    <m/>
    <m/>
    <m/>
    <m/>
    <n v="80000"/>
    <m/>
    <m/>
    <s v="Euro"/>
    <n v="33"/>
    <m/>
    <m/>
    <m/>
    <m/>
    <e v="#N/A"/>
    <n v="0"/>
    <m/>
    <m/>
    <m/>
    <m/>
    <m/>
    <m/>
    <m/>
    <m/>
    <m/>
    <m/>
    <m/>
    <m/>
    <m/>
    <m/>
    <m/>
    <m/>
    <m/>
    <m/>
    <m/>
    <m/>
    <m/>
  </r>
  <r>
    <m/>
    <s v="V700002"/>
    <s v="2023-0011"/>
    <x v="58"/>
    <m/>
    <s v="Wagon"/>
    <n v="9"/>
    <m/>
    <x v="20"/>
    <m/>
    <m/>
    <x v="4"/>
    <x v="4"/>
    <n v="1"/>
    <m/>
    <m/>
    <n v="1"/>
    <m/>
    <n v="0"/>
    <n v="0"/>
    <x v="1"/>
    <s v="PAYG"/>
    <m/>
    <d v="1899-12-30T00:00:00"/>
    <x v="0"/>
    <m/>
    <m/>
    <m/>
    <e v="#N/A"/>
    <e v="#N/A"/>
    <n v="-45017"/>
    <x v="1"/>
    <m/>
    <m/>
    <m/>
    <m/>
    <s v="with as-of date"/>
    <d v="2023-05-31T00:00:00"/>
    <m/>
    <n v="1"/>
    <n v="0"/>
    <m/>
    <e v="#N/A"/>
    <s v="ab 31.05.23 möglich"/>
    <n v="0"/>
    <m/>
    <m/>
    <m/>
    <m/>
    <m/>
    <m/>
    <m/>
    <m/>
    <m/>
    <m/>
    <m/>
    <m/>
    <m/>
    <m/>
    <m/>
    <m/>
    <m/>
    <m/>
    <m/>
    <n v="80000"/>
    <m/>
    <m/>
    <s v="Euro"/>
    <n v="33"/>
    <m/>
    <m/>
    <m/>
    <m/>
    <e v="#N/A"/>
    <n v="0"/>
    <m/>
    <m/>
    <m/>
    <m/>
    <m/>
    <m/>
    <m/>
    <m/>
    <m/>
    <m/>
    <m/>
    <m/>
    <m/>
    <m/>
    <m/>
    <m/>
    <m/>
    <m/>
    <m/>
    <m/>
    <m/>
  </r>
  <r>
    <m/>
    <s v="V700002"/>
    <s v="2023-0011"/>
    <x v="58"/>
    <m/>
    <s v="Wagon"/>
    <n v="10"/>
    <m/>
    <x v="20"/>
    <m/>
    <m/>
    <x v="4"/>
    <x v="4"/>
    <n v="1"/>
    <m/>
    <m/>
    <n v="1"/>
    <m/>
    <n v="0"/>
    <n v="0"/>
    <x v="1"/>
    <s v="PAYG"/>
    <m/>
    <d v="1899-12-30T00:00:00"/>
    <x v="0"/>
    <m/>
    <m/>
    <m/>
    <e v="#N/A"/>
    <e v="#N/A"/>
    <n v="-45017"/>
    <x v="1"/>
    <m/>
    <m/>
    <m/>
    <m/>
    <s v="with as-of date"/>
    <d v="2023-05-31T00:00:00"/>
    <m/>
    <n v="1"/>
    <n v="0"/>
    <m/>
    <e v="#N/A"/>
    <s v="ab 31.05.23 möglich"/>
    <n v="0"/>
    <m/>
    <m/>
    <m/>
    <m/>
    <m/>
    <m/>
    <m/>
    <m/>
    <m/>
    <m/>
    <m/>
    <m/>
    <m/>
    <m/>
    <m/>
    <m/>
    <m/>
    <m/>
    <m/>
    <n v="80000"/>
    <m/>
    <m/>
    <s v="Euro"/>
    <n v="33"/>
    <m/>
    <m/>
    <m/>
    <m/>
    <e v="#N/A"/>
    <n v="0"/>
    <m/>
    <m/>
    <m/>
    <m/>
    <m/>
    <m/>
    <m/>
    <m/>
    <m/>
    <m/>
    <m/>
    <m/>
    <m/>
    <m/>
    <m/>
    <m/>
    <m/>
    <m/>
    <m/>
    <m/>
    <m/>
  </r>
  <r>
    <m/>
    <s v="V700002"/>
    <s v="2023-0011"/>
    <x v="58"/>
    <m/>
    <s v="Wagon"/>
    <n v="11"/>
    <m/>
    <x v="20"/>
    <m/>
    <m/>
    <x v="4"/>
    <x v="4"/>
    <n v="1"/>
    <m/>
    <m/>
    <n v="1"/>
    <m/>
    <n v="0"/>
    <n v="0"/>
    <x v="1"/>
    <s v="PAYG"/>
    <m/>
    <d v="1899-12-30T00:00:00"/>
    <x v="0"/>
    <m/>
    <m/>
    <m/>
    <e v="#N/A"/>
    <e v="#N/A"/>
    <n v="-45017"/>
    <x v="1"/>
    <m/>
    <m/>
    <m/>
    <m/>
    <s v="with as-of date"/>
    <d v="2023-05-31T00:00:00"/>
    <m/>
    <n v="1"/>
    <n v="0"/>
    <m/>
    <e v="#N/A"/>
    <s v="ab 31.05.23 möglich"/>
    <n v="0"/>
    <m/>
    <m/>
    <m/>
    <m/>
    <m/>
    <m/>
    <m/>
    <m/>
    <m/>
    <m/>
    <m/>
    <m/>
    <m/>
    <m/>
    <m/>
    <m/>
    <m/>
    <m/>
    <m/>
    <n v="80000"/>
    <m/>
    <m/>
    <s v="Euro"/>
    <n v="33"/>
    <m/>
    <m/>
    <m/>
    <m/>
    <e v="#N/A"/>
    <n v="0"/>
    <m/>
    <m/>
    <m/>
    <m/>
    <m/>
    <m/>
    <m/>
    <m/>
    <m/>
    <m/>
    <m/>
    <m/>
    <m/>
    <m/>
    <m/>
    <m/>
    <m/>
    <m/>
    <m/>
    <m/>
    <m/>
  </r>
  <r>
    <m/>
    <s v="V700002"/>
    <s v="2023-0011"/>
    <x v="58"/>
    <m/>
    <s v="Wagon"/>
    <n v="12"/>
    <m/>
    <x v="20"/>
    <m/>
    <m/>
    <x v="4"/>
    <x v="4"/>
    <n v="1"/>
    <m/>
    <m/>
    <n v="1"/>
    <m/>
    <n v="0"/>
    <n v="0"/>
    <x v="1"/>
    <s v="PAYG"/>
    <m/>
    <d v="1899-12-30T00:00:00"/>
    <x v="0"/>
    <m/>
    <m/>
    <m/>
    <e v="#N/A"/>
    <e v="#N/A"/>
    <n v="-45017"/>
    <x v="1"/>
    <m/>
    <m/>
    <m/>
    <m/>
    <s v="with as-of date"/>
    <d v="2023-05-31T00:00:00"/>
    <m/>
    <n v="1"/>
    <n v="0"/>
    <m/>
    <e v="#N/A"/>
    <s v="ab 31.05.23 möglich"/>
    <n v="0"/>
    <m/>
    <m/>
    <m/>
    <m/>
    <m/>
    <m/>
    <m/>
    <m/>
    <m/>
    <m/>
    <m/>
    <m/>
    <m/>
    <m/>
    <m/>
    <m/>
    <m/>
    <m/>
    <m/>
    <n v="80000"/>
    <m/>
    <m/>
    <s v="Euro"/>
    <n v="33"/>
    <m/>
    <m/>
    <m/>
    <m/>
    <e v="#N/A"/>
    <n v="0"/>
    <m/>
    <m/>
    <m/>
    <m/>
    <m/>
    <m/>
    <m/>
    <m/>
    <m/>
    <m/>
    <m/>
    <m/>
    <m/>
    <m/>
    <m/>
    <m/>
    <m/>
    <m/>
    <m/>
    <m/>
    <m/>
  </r>
  <r>
    <m/>
    <s v="V700002"/>
    <s v="2023-0011"/>
    <x v="58"/>
    <m/>
    <s v="Wagon"/>
    <n v="13"/>
    <m/>
    <x v="20"/>
    <m/>
    <m/>
    <x v="4"/>
    <x v="4"/>
    <n v="1"/>
    <m/>
    <m/>
    <n v="1"/>
    <m/>
    <n v="0"/>
    <n v="0"/>
    <x v="1"/>
    <s v="PAYG"/>
    <m/>
    <d v="1899-12-30T00:00:00"/>
    <x v="0"/>
    <m/>
    <m/>
    <m/>
    <e v="#N/A"/>
    <e v="#N/A"/>
    <n v="-45017"/>
    <x v="1"/>
    <m/>
    <m/>
    <m/>
    <m/>
    <s v="with as-of date"/>
    <d v="2023-05-31T00:00:00"/>
    <m/>
    <n v="1"/>
    <n v="0"/>
    <m/>
    <e v="#N/A"/>
    <s v="ab 31.05.23 möglich"/>
    <n v="0"/>
    <m/>
    <m/>
    <m/>
    <m/>
    <m/>
    <m/>
    <m/>
    <m/>
    <m/>
    <m/>
    <m/>
    <m/>
    <m/>
    <m/>
    <m/>
    <m/>
    <m/>
    <m/>
    <m/>
    <n v="80000"/>
    <m/>
    <m/>
    <s v="Euro"/>
    <n v="33"/>
    <m/>
    <m/>
    <m/>
    <m/>
    <e v="#N/A"/>
    <n v="0"/>
    <m/>
    <m/>
    <m/>
    <m/>
    <m/>
    <m/>
    <m/>
    <m/>
    <m/>
    <m/>
    <m/>
    <m/>
    <m/>
    <m/>
    <m/>
    <m/>
    <m/>
    <m/>
    <m/>
    <m/>
    <m/>
  </r>
  <r>
    <m/>
    <s v="V700002"/>
    <s v="2023-0011"/>
    <x v="58"/>
    <m/>
    <s v="Wagon"/>
    <n v="14"/>
    <m/>
    <x v="20"/>
    <m/>
    <m/>
    <x v="4"/>
    <x v="4"/>
    <n v="1"/>
    <m/>
    <m/>
    <n v="1"/>
    <m/>
    <n v="0"/>
    <n v="0"/>
    <x v="1"/>
    <s v="PAYG"/>
    <m/>
    <d v="1899-12-30T00:00:00"/>
    <x v="0"/>
    <m/>
    <m/>
    <m/>
    <e v="#N/A"/>
    <e v="#N/A"/>
    <n v="-45017"/>
    <x v="1"/>
    <m/>
    <m/>
    <m/>
    <m/>
    <s v="with as-of date"/>
    <d v="2023-05-31T00:00:00"/>
    <m/>
    <n v="1"/>
    <n v="0"/>
    <m/>
    <e v="#N/A"/>
    <s v="ab 31.05.23 möglich"/>
    <n v="0"/>
    <m/>
    <m/>
    <m/>
    <m/>
    <m/>
    <m/>
    <m/>
    <m/>
    <m/>
    <m/>
    <m/>
    <m/>
    <m/>
    <m/>
    <m/>
    <m/>
    <m/>
    <m/>
    <m/>
    <n v="80000"/>
    <m/>
    <m/>
    <s v="Euro"/>
    <n v="33"/>
    <m/>
    <m/>
    <m/>
    <m/>
    <e v="#N/A"/>
    <n v="0"/>
    <m/>
    <m/>
    <m/>
    <m/>
    <m/>
    <m/>
    <m/>
    <m/>
    <m/>
    <m/>
    <m/>
    <m/>
    <m/>
    <m/>
    <m/>
    <m/>
    <m/>
    <m/>
    <m/>
    <m/>
    <m/>
  </r>
  <r>
    <m/>
    <s v="V700002"/>
    <s v="2023-0011"/>
    <x v="58"/>
    <m/>
    <s v="Wagon"/>
    <n v="15"/>
    <m/>
    <x v="20"/>
    <m/>
    <m/>
    <x v="4"/>
    <x v="4"/>
    <n v="1"/>
    <m/>
    <m/>
    <n v="1"/>
    <m/>
    <n v="0"/>
    <n v="0"/>
    <x v="1"/>
    <s v="PAYG"/>
    <m/>
    <d v="1899-12-30T00:00:00"/>
    <x v="0"/>
    <m/>
    <m/>
    <m/>
    <e v="#N/A"/>
    <e v="#N/A"/>
    <n v="-45017"/>
    <x v="1"/>
    <m/>
    <m/>
    <m/>
    <m/>
    <s v="with as-of date"/>
    <d v="2023-05-31T00:00:00"/>
    <m/>
    <n v="1"/>
    <n v="0"/>
    <m/>
    <e v="#N/A"/>
    <s v="ab 31.05.23 möglich"/>
    <n v="0"/>
    <m/>
    <m/>
    <m/>
    <m/>
    <m/>
    <m/>
    <m/>
    <m/>
    <m/>
    <m/>
    <m/>
    <m/>
    <m/>
    <m/>
    <m/>
    <m/>
    <m/>
    <m/>
    <m/>
    <n v="80000"/>
    <m/>
    <m/>
    <s v="Euro"/>
    <n v="33"/>
    <m/>
    <m/>
    <m/>
    <m/>
    <e v="#N/A"/>
    <n v="0"/>
    <m/>
    <m/>
    <m/>
    <m/>
    <m/>
    <m/>
    <m/>
    <m/>
    <m/>
    <m/>
    <m/>
    <m/>
    <m/>
    <m/>
    <m/>
    <m/>
    <m/>
    <m/>
    <m/>
    <m/>
    <m/>
  </r>
  <r>
    <m/>
    <s v="V700002"/>
    <s v="2023-0011"/>
    <x v="58"/>
    <m/>
    <s v="Wagon"/>
    <n v="16"/>
    <m/>
    <x v="20"/>
    <m/>
    <m/>
    <x v="4"/>
    <x v="4"/>
    <n v="1"/>
    <m/>
    <m/>
    <n v="1"/>
    <m/>
    <n v="0"/>
    <n v="0"/>
    <x v="1"/>
    <s v="PAYG"/>
    <m/>
    <d v="1899-12-30T00:00:00"/>
    <x v="0"/>
    <m/>
    <m/>
    <m/>
    <e v="#N/A"/>
    <e v="#N/A"/>
    <n v="-45017"/>
    <x v="1"/>
    <m/>
    <m/>
    <m/>
    <m/>
    <s v="with as-of date"/>
    <d v="2023-05-31T00:00:00"/>
    <m/>
    <n v="1"/>
    <n v="0"/>
    <m/>
    <e v="#N/A"/>
    <s v="ab 31.05.23 möglich"/>
    <n v="0"/>
    <m/>
    <m/>
    <m/>
    <m/>
    <m/>
    <m/>
    <m/>
    <m/>
    <m/>
    <m/>
    <m/>
    <m/>
    <m/>
    <m/>
    <m/>
    <m/>
    <m/>
    <m/>
    <m/>
    <n v="80000"/>
    <m/>
    <m/>
    <s v="Euro"/>
    <n v="33"/>
    <m/>
    <m/>
    <m/>
    <m/>
    <e v="#N/A"/>
    <n v="0"/>
    <m/>
    <m/>
    <m/>
    <m/>
    <m/>
    <m/>
    <m/>
    <m/>
    <m/>
    <m/>
    <m/>
    <m/>
    <m/>
    <m/>
    <m/>
    <m/>
    <m/>
    <m/>
    <m/>
    <m/>
    <m/>
  </r>
  <r>
    <m/>
    <s v="V700002"/>
    <s v="2023-0011"/>
    <x v="58"/>
    <m/>
    <s v="Wagon"/>
    <n v="17"/>
    <m/>
    <x v="20"/>
    <m/>
    <m/>
    <x v="4"/>
    <x v="4"/>
    <n v="1"/>
    <m/>
    <m/>
    <n v="1"/>
    <m/>
    <n v="0"/>
    <n v="0"/>
    <x v="1"/>
    <s v="PAYG"/>
    <m/>
    <d v="1899-12-30T00:00:00"/>
    <x v="0"/>
    <m/>
    <m/>
    <m/>
    <e v="#N/A"/>
    <e v="#N/A"/>
    <n v="-45017"/>
    <x v="1"/>
    <m/>
    <m/>
    <m/>
    <m/>
    <s v="with as-of date"/>
    <d v="2023-05-31T00:00:00"/>
    <m/>
    <n v="1"/>
    <n v="0"/>
    <m/>
    <e v="#N/A"/>
    <s v="ab 31.05.23 möglich"/>
    <n v="0"/>
    <m/>
    <m/>
    <m/>
    <m/>
    <m/>
    <m/>
    <m/>
    <m/>
    <m/>
    <m/>
    <m/>
    <m/>
    <m/>
    <m/>
    <m/>
    <m/>
    <m/>
    <m/>
    <m/>
    <n v="80000"/>
    <m/>
    <m/>
    <s v="Euro"/>
    <n v="33"/>
    <m/>
    <m/>
    <m/>
    <m/>
    <e v="#N/A"/>
    <n v="0"/>
    <m/>
    <m/>
    <m/>
    <m/>
    <m/>
    <m/>
    <m/>
    <m/>
    <m/>
    <m/>
    <m/>
    <m/>
    <m/>
    <m/>
    <m/>
    <m/>
    <m/>
    <m/>
    <m/>
    <m/>
    <m/>
  </r>
  <r>
    <m/>
    <s v="V700002"/>
    <s v="2023-0011"/>
    <x v="58"/>
    <m/>
    <s v="Wagon"/>
    <n v="18"/>
    <m/>
    <x v="20"/>
    <m/>
    <m/>
    <x v="4"/>
    <x v="4"/>
    <n v="1"/>
    <m/>
    <m/>
    <n v="1"/>
    <m/>
    <n v="0"/>
    <n v="0"/>
    <x v="1"/>
    <s v="PAYG"/>
    <m/>
    <d v="1899-12-30T00:00:00"/>
    <x v="0"/>
    <m/>
    <m/>
    <m/>
    <e v="#N/A"/>
    <e v="#N/A"/>
    <n v="-45017"/>
    <x v="1"/>
    <m/>
    <m/>
    <m/>
    <m/>
    <s v="with as-of date"/>
    <d v="2023-05-31T00:00:00"/>
    <m/>
    <n v="1"/>
    <n v="0"/>
    <m/>
    <e v="#N/A"/>
    <s v="ab 31.05.23 möglich"/>
    <n v="0"/>
    <m/>
    <m/>
    <m/>
    <m/>
    <m/>
    <m/>
    <m/>
    <m/>
    <m/>
    <m/>
    <m/>
    <m/>
    <m/>
    <m/>
    <m/>
    <m/>
    <m/>
    <m/>
    <m/>
    <n v="80000"/>
    <m/>
    <m/>
    <s v="Euro"/>
    <n v="33"/>
    <m/>
    <m/>
    <m/>
    <m/>
    <e v="#N/A"/>
    <n v="0"/>
    <m/>
    <m/>
    <m/>
    <m/>
    <m/>
    <m/>
    <m/>
    <m/>
    <m/>
    <m/>
    <m/>
    <m/>
    <m/>
    <m/>
    <m/>
    <m/>
    <m/>
    <m/>
    <m/>
    <m/>
    <m/>
  </r>
  <r>
    <m/>
    <s v="V700002"/>
    <s v="2023-0011"/>
    <x v="58"/>
    <m/>
    <s v="Wagon"/>
    <n v="19"/>
    <m/>
    <x v="20"/>
    <m/>
    <m/>
    <x v="4"/>
    <x v="4"/>
    <n v="1"/>
    <m/>
    <m/>
    <n v="1"/>
    <m/>
    <n v="0"/>
    <n v="0"/>
    <x v="1"/>
    <s v="PAYG"/>
    <m/>
    <d v="1899-12-30T00:00:00"/>
    <x v="0"/>
    <m/>
    <m/>
    <m/>
    <e v="#N/A"/>
    <e v="#N/A"/>
    <n v="-45017"/>
    <x v="1"/>
    <m/>
    <m/>
    <m/>
    <m/>
    <s v="with as-of date"/>
    <d v="2023-05-31T00:00:00"/>
    <m/>
    <n v="1"/>
    <n v="0"/>
    <m/>
    <e v="#N/A"/>
    <s v="ab 31.05.23 möglich"/>
    <n v="0"/>
    <m/>
    <m/>
    <m/>
    <m/>
    <m/>
    <m/>
    <m/>
    <m/>
    <m/>
    <m/>
    <m/>
    <m/>
    <m/>
    <m/>
    <m/>
    <m/>
    <m/>
    <m/>
    <m/>
    <n v="80000"/>
    <m/>
    <m/>
    <s v="Euro"/>
    <n v="33"/>
    <m/>
    <m/>
    <m/>
    <m/>
    <e v="#N/A"/>
    <n v="0"/>
    <m/>
    <m/>
    <m/>
    <m/>
    <m/>
    <m/>
    <m/>
    <m/>
    <m/>
    <m/>
    <m/>
    <m/>
    <m/>
    <m/>
    <m/>
    <m/>
    <m/>
    <m/>
    <m/>
    <m/>
    <m/>
  </r>
  <r>
    <m/>
    <s v="V700002"/>
    <s v="2023-0011"/>
    <x v="58"/>
    <m/>
    <s v="Wagon"/>
    <n v="20"/>
    <m/>
    <x v="20"/>
    <m/>
    <m/>
    <x v="4"/>
    <x v="4"/>
    <n v="1"/>
    <m/>
    <m/>
    <n v="1"/>
    <m/>
    <n v="0"/>
    <n v="0"/>
    <x v="1"/>
    <s v="PAYG"/>
    <m/>
    <d v="1899-12-30T00:00:00"/>
    <x v="0"/>
    <m/>
    <m/>
    <m/>
    <e v="#N/A"/>
    <e v="#N/A"/>
    <n v="-45017"/>
    <x v="1"/>
    <m/>
    <m/>
    <m/>
    <m/>
    <s v="with as-of date"/>
    <d v="2023-05-31T00:00:00"/>
    <m/>
    <n v="1"/>
    <n v="0"/>
    <m/>
    <e v="#N/A"/>
    <s v="ab 31.05.23 möglich"/>
    <n v="0"/>
    <m/>
    <m/>
    <m/>
    <m/>
    <m/>
    <m/>
    <m/>
    <m/>
    <m/>
    <m/>
    <m/>
    <m/>
    <m/>
    <m/>
    <m/>
    <m/>
    <m/>
    <m/>
    <m/>
    <n v="80000"/>
    <m/>
    <m/>
    <s v="Euro"/>
    <n v="33"/>
    <m/>
    <m/>
    <m/>
    <m/>
    <e v="#N/A"/>
    <n v="0"/>
    <m/>
    <m/>
    <m/>
    <m/>
    <m/>
    <m/>
    <m/>
    <m/>
    <m/>
    <m/>
    <m/>
    <m/>
    <m/>
    <m/>
    <m/>
    <m/>
    <m/>
    <m/>
    <m/>
    <m/>
    <m/>
  </r>
  <r>
    <m/>
    <s v="V700002"/>
    <s v="2023-0011"/>
    <x v="58"/>
    <m/>
    <s v="Wagon"/>
    <n v="21"/>
    <m/>
    <x v="20"/>
    <m/>
    <m/>
    <x v="4"/>
    <x v="4"/>
    <n v="1"/>
    <m/>
    <m/>
    <n v="1"/>
    <m/>
    <n v="0"/>
    <n v="0"/>
    <x v="1"/>
    <s v="PAYG"/>
    <m/>
    <d v="1899-12-30T00:00:00"/>
    <x v="0"/>
    <m/>
    <m/>
    <m/>
    <e v="#N/A"/>
    <e v="#N/A"/>
    <n v="-45017"/>
    <x v="1"/>
    <m/>
    <m/>
    <m/>
    <m/>
    <s v="with as-of date"/>
    <d v="2023-05-31T00:00:00"/>
    <m/>
    <n v="1"/>
    <n v="0"/>
    <m/>
    <e v="#N/A"/>
    <s v="ab 31.05.23 möglich"/>
    <n v="0"/>
    <m/>
    <m/>
    <m/>
    <m/>
    <m/>
    <m/>
    <m/>
    <m/>
    <m/>
    <m/>
    <m/>
    <m/>
    <m/>
    <m/>
    <m/>
    <m/>
    <m/>
    <m/>
    <m/>
    <n v="80000"/>
    <m/>
    <m/>
    <s v="Euro"/>
    <n v="33"/>
    <m/>
    <m/>
    <m/>
    <m/>
    <e v="#N/A"/>
    <n v="0"/>
    <m/>
    <m/>
    <m/>
    <m/>
    <m/>
    <m/>
    <m/>
    <m/>
    <m/>
    <m/>
    <m/>
    <m/>
    <m/>
    <m/>
    <m/>
    <m/>
    <m/>
    <m/>
    <m/>
    <m/>
    <m/>
  </r>
  <r>
    <m/>
    <s v="V700002"/>
    <s v="2023-0011"/>
    <x v="58"/>
    <m/>
    <s v="Wagon"/>
    <n v="22"/>
    <m/>
    <x v="20"/>
    <m/>
    <m/>
    <x v="4"/>
    <x v="4"/>
    <n v="1"/>
    <m/>
    <m/>
    <n v="1"/>
    <m/>
    <n v="0"/>
    <n v="0"/>
    <x v="1"/>
    <s v="PAYG"/>
    <m/>
    <d v="1899-12-30T00:00:00"/>
    <x v="0"/>
    <m/>
    <m/>
    <m/>
    <e v="#N/A"/>
    <e v="#N/A"/>
    <n v="-45017"/>
    <x v="1"/>
    <m/>
    <m/>
    <m/>
    <m/>
    <s v="with as-of date"/>
    <d v="2023-05-31T00:00:00"/>
    <m/>
    <n v="1"/>
    <n v="0"/>
    <m/>
    <e v="#N/A"/>
    <s v="ab 31.05.23 möglich"/>
    <n v="0"/>
    <m/>
    <m/>
    <m/>
    <m/>
    <m/>
    <m/>
    <m/>
    <m/>
    <m/>
    <m/>
    <m/>
    <m/>
    <m/>
    <m/>
    <m/>
    <m/>
    <m/>
    <m/>
    <m/>
    <n v="80000"/>
    <m/>
    <m/>
    <s v="Euro"/>
    <n v="33"/>
    <m/>
    <m/>
    <m/>
    <m/>
    <e v="#N/A"/>
    <n v="0"/>
    <m/>
    <m/>
    <m/>
    <m/>
    <m/>
    <m/>
    <m/>
    <m/>
    <m/>
    <m/>
    <m/>
    <m/>
    <m/>
    <m/>
    <m/>
    <m/>
    <m/>
    <m/>
    <m/>
    <m/>
    <m/>
  </r>
  <r>
    <m/>
    <s v="V700002"/>
    <s v="2023-0011"/>
    <x v="58"/>
    <m/>
    <s v="Wagon"/>
    <n v="23"/>
    <m/>
    <x v="20"/>
    <m/>
    <m/>
    <x v="4"/>
    <x v="4"/>
    <n v="1"/>
    <m/>
    <m/>
    <n v="1"/>
    <m/>
    <n v="0"/>
    <n v="0"/>
    <x v="1"/>
    <s v="PAYG"/>
    <m/>
    <d v="1899-12-30T00:00:00"/>
    <x v="0"/>
    <m/>
    <m/>
    <m/>
    <e v="#N/A"/>
    <e v="#N/A"/>
    <n v="-45017"/>
    <x v="1"/>
    <m/>
    <m/>
    <m/>
    <m/>
    <s v="with as-of date"/>
    <d v="2023-05-31T00:00:00"/>
    <m/>
    <n v="1"/>
    <n v="0"/>
    <m/>
    <e v="#N/A"/>
    <s v="ab 31.05.23 möglich"/>
    <n v="0"/>
    <m/>
    <m/>
    <m/>
    <m/>
    <m/>
    <m/>
    <m/>
    <m/>
    <m/>
    <m/>
    <m/>
    <m/>
    <m/>
    <m/>
    <m/>
    <m/>
    <m/>
    <m/>
    <m/>
    <n v="80000"/>
    <m/>
    <m/>
    <s v="Euro"/>
    <n v="33"/>
    <m/>
    <m/>
    <m/>
    <m/>
    <e v="#N/A"/>
    <n v="0"/>
    <m/>
    <m/>
    <m/>
    <m/>
    <m/>
    <m/>
    <m/>
    <m/>
    <m/>
    <m/>
    <m/>
    <m/>
    <m/>
    <m/>
    <m/>
    <m/>
    <m/>
    <m/>
    <m/>
    <m/>
    <m/>
  </r>
  <r>
    <m/>
    <s v="V700002"/>
    <s v="2023-0011"/>
    <x v="58"/>
    <m/>
    <s v="Wagon"/>
    <n v="24"/>
    <m/>
    <x v="20"/>
    <m/>
    <m/>
    <x v="4"/>
    <x v="4"/>
    <n v="1"/>
    <m/>
    <m/>
    <n v="1"/>
    <m/>
    <n v="0"/>
    <n v="0"/>
    <x v="1"/>
    <s v="PAYG"/>
    <m/>
    <d v="1899-12-30T00:00:00"/>
    <x v="0"/>
    <m/>
    <m/>
    <m/>
    <e v="#N/A"/>
    <e v="#N/A"/>
    <n v="-45017"/>
    <x v="1"/>
    <m/>
    <m/>
    <m/>
    <m/>
    <s v="with as-of date"/>
    <d v="2023-05-31T00:00:00"/>
    <m/>
    <n v="1"/>
    <n v="0"/>
    <m/>
    <e v="#N/A"/>
    <s v="ab 31.05.23 möglich"/>
    <n v="0"/>
    <m/>
    <m/>
    <m/>
    <m/>
    <m/>
    <m/>
    <m/>
    <m/>
    <m/>
    <m/>
    <m/>
    <m/>
    <m/>
    <m/>
    <m/>
    <m/>
    <m/>
    <m/>
    <m/>
    <n v="80000"/>
    <m/>
    <m/>
    <s v="Euro"/>
    <n v="33"/>
    <m/>
    <m/>
    <m/>
    <m/>
    <e v="#N/A"/>
    <n v="0"/>
    <m/>
    <m/>
    <m/>
    <m/>
    <m/>
    <m/>
    <m/>
    <m/>
    <m/>
    <m/>
    <m/>
    <m/>
    <m/>
    <m/>
    <m/>
    <m/>
    <m/>
    <m/>
    <m/>
    <m/>
    <m/>
  </r>
  <r>
    <m/>
    <s v="V700002"/>
    <s v="2023-0011"/>
    <x v="58"/>
    <m/>
    <s v="Wagon"/>
    <n v="25"/>
    <m/>
    <x v="20"/>
    <m/>
    <m/>
    <x v="4"/>
    <x v="4"/>
    <n v="1"/>
    <m/>
    <m/>
    <n v="1"/>
    <m/>
    <n v="0"/>
    <n v="0"/>
    <x v="1"/>
    <s v="PAYG"/>
    <m/>
    <d v="1899-12-30T00:00:00"/>
    <x v="0"/>
    <m/>
    <m/>
    <m/>
    <e v="#N/A"/>
    <e v="#N/A"/>
    <n v="-45017"/>
    <x v="1"/>
    <m/>
    <m/>
    <m/>
    <m/>
    <s v="with as-of date"/>
    <d v="2023-05-31T00:00:00"/>
    <m/>
    <n v="1"/>
    <n v="0"/>
    <m/>
    <e v="#N/A"/>
    <s v="ab 31.05.23 möglich"/>
    <n v="0"/>
    <m/>
    <m/>
    <m/>
    <m/>
    <m/>
    <m/>
    <m/>
    <m/>
    <m/>
    <m/>
    <m/>
    <m/>
    <m/>
    <m/>
    <m/>
    <m/>
    <m/>
    <m/>
    <m/>
    <n v="80000"/>
    <m/>
    <m/>
    <s v="Euro"/>
    <n v="33"/>
    <m/>
    <m/>
    <m/>
    <m/>
    <e v="#N/A"/>
    <n v="0"/>
    <m/>
    <m/>
    <m/>
    <m/>
    <m/>
    <m/>
    <m/>
    <m/>
    <m/>
    <m/>
    <m/>
    <m/>
    <m/>
    <m/>
    <m/>
    <m/>
    <m/>
    <m/>
    <m/>
    <m/>
    <m/>
  </r>
  <r>
    <m/>
    <s v="V700002"/>
    <s v="2023-0011"/>
    <x v="58"/>
    <m/>
    <s v="Wagon"/>
    <n v="26"/>
    <m/>
    <x v="20"/>
    <m/>
    <m/>
    <x v="4"/>
    <x v="4"/>
    <n v="1"/>
    <m/>
    <m/>
    <n v="1"/>
    <m/>
    <n v="0"/>
    <n v="0"/>
    <x v="1"/>
    <s v="PAYG"/>
    <m/>
    <d v="1899-12-30T00:00:00"/>
    <x v="0"/>
    <m/>
    <m/>
    <m/>
    <e v="#N/A"/>
    <e v="#N/A"/>
    <n v="-45017"/>
    <x v="1"/>
    <m/>
    <m/>
    <m/>
    <m/>
    <s v="with as-of date"/>
    <d v="2023-05-31T00:00:00"/>
    <m/>
    <n v="1"/>
    <n v="0"/>
    <m/>
    <e v="#N/A"/>
    <s v="ab 31.05.23 möglich"/>
    <n v="0"/>
    <m/>
    <m/>
    <m/>
    <m/>
    <m/>
    <m/>
    <m/>
    <m/>
    <m/>
    <m/>
    <m/>
    <m/>
    <m/>
    <m/>
    <m/>
    <m/>
    <m/>
    <m/>
    <m/>
    <n v="80000"/>
    <m/>
    <m/>
    <s v="Euro"/>
    <n v="33"/>
    <m/>
    <m/>
    <m/>
    <m/>
    <e v="#N/A"/>
    <n v="0"/>
    <m/>
    <m/>
    <m/>
    <m/>
    <m/>
    <m/>
    <m/>
    <m/>
    <m/>
    <m/>
    <m/>
    <m/>
    <m/>
    <m/>
    <m/>
    <m/>
    <m/>
    <m/>
    <m/>
    <m/>
    <m/>
  </r>
  <r>
    <m/>
    <s v="V700002"/>
    <s v="2023-0011"/>
    <x v="58"/>
    <m/>
    <s v="Wagon"/>
    <n v="27"/>
    <m/>
    <x v="20"/>
    <m/>
    <m/>
    <x v="4"/>
    <x v="4"/>
    <n v="1"/>
    <m/>
    <m/>
    <n v="1"/>
    <m/>
    <n v="0"/>
    <n v="0"/>
    <x v="1"/>
    <s v="PAYG"/>
    <m/>
    <d v="1899-12-30T00:00:00"/>
    <x v="0"/>
    <m/>
    <m/>
    <m/>
    <e v="#N/A"/>
    <e v="#N/A"/>
    <n v="-45017"/>
    <x v="1"/>
    <m/>
    <m/>
    <m/>
    <m/>
    <s v="with as-of date"/>
    <d v="2023-05-31T00:00:00"/>
    <m/>
    <n v="1"/>
    <n v="0"/>
    <m/>
    <e v="#N/A"/>
    <s v="ab 31.05.23 möglich"/>
    <n v="0"/>
    <m/>
    <m/>
    <m/>
    <m/>
    <m/>
    <m/>
    <m/>
    <m/>
    <m/>
    <m/>
    <m/>
    <m/>
    <m/>
    <m/>
    <m/>
    <m/>
    <m/>
    <m/>
    <m/>
    <n v="80000"/>
    <m/>
    <m/>
    <s v="Euro"/>
    <n v="33"/>
    <m/>
    <m/>
    <m/>
    <m/>
    <e v="#N/A"/>
    <n v="0"/>
    <m/>
    <m/>
    <m/>
    <m/>
    <m/>
    <m/>
    <m/>
    <m/>
    <m/>
    <m/>
    <m/>
    <m/>
    <m/>
    <m/>
    <m/>
    <m/>
    <m/>
    <m/>
    <m/>
    <m/>
    <m/>
  </r>
  <r>
    <m/>
    <s v="V100014"/>
    <s v="2021-0031"/>
    <x v="59"/>
    <m/>
    <s v="Header"/>
    <m/>
    <m/>
    <x v="20"/>
    <s v="ITA"/>
    <s v="South EU"/>
    <x v="4"/>
    <x v="0"/>
    <n v="17"/>
    <m/>
    <m/>
    <n v="17"/>
    <n v="0"/>
    <n v="0"/>
    <n v="0"/>
    <x v="0"/>
    <m/>
    <m/>
    <m/>
    <x v="0"/>
    <m/>
    <d v="2021-12-06T00:00:00"/>
    <d v="2023-12-31T00:00:00"/>
    <m/>
    <m/>
    <n v="755"/>
    <x v="33"/>
    <m/>
    <m/>
    <m/>
    <n v="17"/>
    <s v="with as-of date"/>
    <d v="2022-12-31T00:00:00"/>
    <m/>
    <n v="3"/>
    <n v="3"/>
    <m/>
    <m/>
    <s v="ab 31.12.22 möglich"/>
    <n v="1"/>
    <m/>
    <m/>
    <m/>
    <m/>
    <m/>
    <m/>
    <n v="390"/>
    <s v="B"/>
    <n v="58"/>
    <n v="1.1"/>
    <s v="CHE"/>
    <s v="Not required"/>
    <s v="N"/>
    <s v="N"/>
    <m/>
    <m/>
    <n v="1"/>
    <m/>
    <m/>
    <n v="140000"/>
    <m/>
    <m/>
    <s v="Euro"/>
    <n v="17.82"/>
    <n v="0"/>
    <n v="0"/>
    <m/>
    <n v="0"/>
    <n v="17.82"/>
    <n v="0"/>
    <n v="880"/>
    <m/>
    <m/>
    <n v="0"/>
    <s v="0.00"/>
    <n v="0"/>
    <n v="0"/>
    <s v="0.00"/>
    <n v="0"/>
    <n v="17.82"/>
    <n v="0"/>
    <n v="17.82"/>
    <n v="0.9859719963680865"/>
    <n v="0.4692762739726027"/>
    <n v="17.1066141369863"/>
    <n v="17.1066141369863"/>
    <n v="2380000"/>
    <n v="0"/>
    <s v="N"/>
    <n v="0"/>
    <n v="108759.6098630137"/>
  </r>
  <r>
    <m/>
    <s v="V100014"/>
    <s v="2021-0031"/>
    <x v="59"/>
    <m/>
    <s v="Wagon"/>
    <n v="3"/>
    <m/>
    <x v="20"/>
    <m/>
    <m/>
    <x v="4"/>
    <x v="0"/>
    <n v="1"/>
    <m/>
    <m/>
    <n v="1"/>
    <m/>
    <n v="0"/>
    <n v="0"/>
    <x v="1"/>
    <m/>
    <m/>
    <m/>
    <x v="0"/>
    <m/>
    <m/>
    <m/>
    <e v="#N/A"/>
    <e v="#N/A"/>
    <n v="755"/>
    <x v="1"/>
    <m/>
    <m/>
    <m/>
    <m/>
    <s v="with as-of date"/>
    <d v="2022-12-31T00:00:00"/>
    <m/>
    <n v="3"/>
    <n v="3"/>
    <m/>
    <e v="#N/A"/>
    <s v="ab 31.12.22 möglich"/>
    <n v="1"/>
    <m/>
    <m/>
    <m/>
    <m/>
    <m/>
    <m/>
    <m/>
    <m/>
    <m/>
    <m/>
    <m/>
    <m/>
    <m/>
    <m/>
    <m/>
    <m/>
    <m/>
    <m/>
    <m/>
    <n v="140000"/>
    <m/>
    <m/>
    <s v="Euro"/>
    <n v="17.82"/>
    <m/>
    <m/>
    <m/>
    <m/>
    <e v="#N/A"/>
    <n v="0"/>
    <m/>
    <m/>
    <m/>
    <m/>
    <m/>
    <m/>
    <m/>
    <m/>
    <m/>
    <m/>
    <m/>
    <m/>
    <m/>
    <m/>
    <m/>
    <m/>
    <m/>
    <m/>
    <m/>
    <m/>
    <m/>
  </r>
  <r>
    <m/>
    <s v="V100014"/>
    <s v="2021-0031"/>
    <x v="59"/>
    <m/>
    <s v="Wagon"/>
    <n v="5"/>
    <m/>
    <x v="20"/>
    <m/>
    <m/>
    <x v="4"/>
    <x v="0"/>
    <n v="1"/>
    <m/>
    <m/>
    <n v="1"/>
    <m/>
    <n v="0"/>
    <n v="0"/>
    <x v="1"/>
    <m/>
    <m/>
    <m/>
    <x v="0"/>
    <m/>
    <m/>
    <m/>
    <e v="#N/A"/>
    <e v="#N/A"/>
    <n v="755"/>
    <x v="1"/>
    <m/>
    <m/>
    <m/>
    <m/>
    <s v="with as-of date"/>
    <d v="2022-12-31T00:00:00"/>
    <m/>
    <n v="3"/>
    <n v="3"/>
    <m/>
    <e v="#N/A"/>
    <s v="ab 31.12.22 möglich"/>
    <n v="1"/>
    <m/>
    <m/>
    <m/>
    <m/>
    <m/>
    <m/>
    <m/>
    <m/>
    <m/>
    <m/>
    <m/>
    <m/>
    <m/>
    <m/>
    <m/>
    <m/>
    <m/>
    <m/>
    <m/>
    <n v="140000"/>
    <m/>
    <m/>
    <s v="Euro"/>
    <n v="17.82"/>
    <m/>
    <m/>
    <m/>
    <m/>
    <e v="#N/A"/>
    <n v="0"/>
    <m/>
    <m/>
    <m/>
    <m/>
    <m/>
    <m/>
    <m/>
    <m/>
    <m/>
    <m/>
    <m/>
    <m/>
    <m/>
    <m/>
    <m/>
    <m/>
    <m/>
    <m/>
    <m/>
    <m/>
    <m/>
  </r>
  <r>
    <m/>
    <s v="V100014"/>
    <s v="2021-0031"/>
    <x v="59"/>
    <m/>
    <s v="Wagon"/>
    <n v="7"/>
    <m/>
    <x v="20"/>
    <m/>
    <m/>
    <x v="4"/>
    <x v="0"/>
    <n v="1"/>
    <m/>
    <m/>
    <n v="1"/>
    <m/>
    <n v="0"/>
    <n v="0"/>
    <x v="1"/>
    <m/>
    <m/>
    <m/>
    <x v="0"/>
    <m/>
    <m/>
    <m/>
    <e v="#N/A"/>
    <e v="#N/A"/>
    <n v="755"/>
    <x v="1"/>
    <m/>
    <m/>
    <m/>
    <m/>
    <s v="with as-of date"/>
    <d v="2022-12-31T00:00:00"/>
    <m/>
    <n v="3"/>
    <n v="3"/>
    <m/>
    <e v="#N/A"/>
    <s v="ab 31.12.22 möglich"/>
    <n v="1"/>
    <m/>
    <m/>
    <m/>
    <m/>
    <m/>
    <m/>
    <m/>
    <m/>
    <m/>
    <m/>
    <m/>
    <m/>
    <m/>
    <m/>
    <m/>
    <m/>
    <m/>
    <m/>
    <m/>
    <n v="140000"/>
    <m/>
    <m/>
    <s v="Euro"/>
    <n v="17.82"/>
    <m/>
    <m/>
    <m/>
    <m/>
    <e v="#N/A"/>
    <n v="0"/>
    <m/>
    <m/>
    <m/>
    <m/>
    <m/>
    <m/>
    <m/>
    <m/>
    <m/>
    <m/>
    <m/>
    <m/>
    <m/>
    <m/>
    <m/>
    <m/>
    <m/>
    <m/>
    <m/>
    <m/>
    <m/>
  </r>
  <r>
    <m/>
    <s v="V100014"/>
    <s v="2021-0031"/>
    <x v="59"/>
    <m/>
    <s v="Wagon"/>
    <n v="8"/>
    <m/>
    <x v="20"/>
    <m/>
    <m/>
    <x v="4"/>
    <x v="0"/>
    <n v="1"/>
    <m/>
    <m/>
    <n v="1"/>
    <m/>
    <n v="0"/>
    <n v="0"/>
    <x v="1"/>
    <m/>
    <m/>
    <m/>
    <x v="0"/>
    <m/>
    <m/>
    <m/>
    <e v="#N/A"/>
    <e v="#N/A"/>
    <n v="755"/>
    <x v="1"/>
    <m/>
    <m/>
    <m/>
    <m/>
    <s v="with as-of date"/>
    <d v="2022-12-31T00:00:00"/>
    <m/>
    <n v="3"/>
    <n v="3"/>
    <m/>
    <e v="#N/A"/>
    <s v="ab 31.12.22 möglich"/>
    <n v="1"/>
    <m/>
    <m/>
    <m/>
    <m/>
    <m/>
    <m/>
    <m/>
    <m/>
    <m/>
    <m/>
    <m/>
    <m/>
    <m/>
    <m/>
    <m/>
    <m/>
    <m/>
    <m/>
    <m/>
    <n v="140000"/>
    <m/>
    <m/>
    <s v="Euro"/>
    <n v="17.82"/>
    <m/>
    <m/>
    <m/>
    <m/>
    <e v="#N/A"/>
    <n v="0"/>
    <m/>
    <m/>
    <m/>
    <m/>
    <m/>
    <m/>
    <m/>
    <m/>
    <m/>
    <m/>
    <m/>
    <m/>
    <m/>
    <m/>
    <m/>
    <m/>
    <m/>
    <m/>
    <m/>
    <m/>
    <m/>
  </r>
  <r>
    <m/>
    <s v="V100014"/>
    <s v="2021-0031"/>
    <x v="59"/>
    <m/>
    <s v="Wagon"/>
    <n v="9"/>
    <m/>
    <x v="20"/>
    <m/>
    <m/>
    <x v="4"/>
    <x v="0"/>
    <n v="1"/>
    <m/>
    <m/>
    <n v="1"/>
    <m/>
    <n v="0"/>
    <n v="0"/>
    <x v="1"/>
    <m/>
    <m/>
    <m/>
    <x v="0"/>
    <m/>
    <m/>
    <m/>
    <e v="#N/A"/>
    <e v="#N/A"/>
    <n v="755"/>
    <x v="1"/>
    <m/>
    <m/>
    <m/>
    <m/>
    <s v="with as-of date"/>
    <d v="2022-12-31T00:00:00"/>
    <m/>
    <n v="3"/>
    <n v="3"/>
    <m/>
    <e v="#N/A"/>
    <s v="ab 31.12.22 möglich"/>
    <n v="1"/>
    <m/>
    <m/>
    <m/>
    <m/>
    <m/>
    <m/>
    <m/>
    <m/>
    <m/>
    <m/>
    <m/>
    <m/>
    <m/>
    <m/>
    <m/>
    <m/>
    <m/>
    <m/>
    <m/>
    <n v="140000"/>
    <m/>
    <m/>
    <s v="Euro"/>
    <n v="17.82"/>
    <m/>
    <m/>
    <m/>
    <m/>
    <e v="#N/A"/>
    <n v="0"/>
    <m/>
    <m/>
    <m/>
    <m/>
    <m/>
    <m/>
    <m/>
    <m/>
    <m/>
    <m/>
    <m/>
    <m/>
    <m/>
    <m/>
    <m/>
    <m/>
    <m/>
    <m/>
    <m/>
    <m/>
    <m/>
  </r>
  <r>
    <m/>
    <s v="V100014"/>
    <s v="2021-0031"/>
    <x v="59"/>
    <m/>
    <s v="Wagon"/>
    <n v="11"/>
    <m/>
    <x v="20"/>
    <m/>
    <m/>
    <x v="4"/>
    <x v="0"/>
    <n v="1"/>
    <m/>
    <m/>
    <n v="1"/>
    <m/>
    <n v="0"/>
    <n v="0"/>
    <x v="1"/>
    <m/>
    <m/>
    <m/>
    <x v="0"/>
    <m/>
    <m/>
    <m/>
    <e v="#N/A"/>
    <e v="#N/A"/>
    <n v="755"/>
    <x v="1"/>
    <m/>
    <m/>
    <m/>
    <m/>
    <s v="with as-of date"/>
    <d v="2022-12-31T00:00:00"/>
    <m/>
    <n v="3"/>
    <n v="3"/>
    <m/>
    <e v="#N/A"/>
    <s v="ab 31.12.22 möglich"/>
    <n v="1"/>
    <m/>
    <m/>
    <m/>
    <m/>
    <m/>
    <m/>
    <m/>
    <m/>
    <m/>
    <m/>
    <m/>
    <m/>
    <m/>
    <m/>
    <m/>
    <m/>
    <m/>
    <m/>
    <m/>
    <n v="140000"/>
    <m/>
    <m/>
    <s v="Euro"/>
    <n v="17.82"/>
    <m/>
    <m/>
    <m/>
    <m/>
    <e v="#N/A"/>
    <n v="0"/>
    <m/>
    <m/>
    <m/>
    <m/>
    <m/>
    <m/>
    <m/>
    <m/>
    <m/>
    <m/>
    <m/>
    <m/>
    <m/>
    <m/>
    <m/>
    <m/>
    <m/>
    <m/>
    <m/>
    <m/>
    <m/>
  </r>
  <r>
    <m/>
    <s v="V100014"/>
    <s v="2021-0031"/>
    <x v="59"/>
    <m/>
    <s v="Wagon"/>
    <n v="12"/>
    <m/>
    <x v="20"/>
    <m/>
    <m/>
    <x v="4"/>
    <x v="0"/>
    <n v="1"/>
    <m/>
    <m/>
    <n v="1"/>
    <m/>
    <n v="0"/>
    <n v="0"/>
    <x v="1"/>
    <m/>
    <m/>
    <m/>
    <x v="0"/>
    <m/>
    <m/>
    <m/>
    <e v="#N/A"/>
    <e v="#N/A"/>
    <n v="755"/>
    <x v="1"/>
    <m/>
    <m/>
    <m/>
    <m/>
    <s v="with as-of date"/>
    <d v="2022-12-31T00:00:00"/>
    <m/>
    <n v="3"/>
    <n v="3"/>
    <m/>
    <e v="#N/A"/>
    <s v="ab 31.12.22 möglich"/>
    <n v="1"/>
    <m/>
    <m/>
    <m/>
    <m/>
    <m/>
    <m/>
    <m/>
    <m/>
    <m/>
    <m/>
    <m/>
    <m/>
    <m/>
    <m/>
    <m/>
    <m/>
    <m/>
    <m/>
    <m/>
    <n v="140000"/>
    <m/>
    <m/>
    <s v="Euro"/>
    <n v="17.82"/>
    <m/>
    <m/>
    <m/>
    <m/>
    <e v="#N/A"/>
    <n v="0"/>
    <m/>
    <m/>
    <m/>
    <m/>
    <m/>
    <m/>
    <m/>
    <m/>
    <m/>
    <m/>
    <m/>
    <m/>
    <m/>
    <m/>
    <m/>
    <m/>
    <m/>
    <m/>
    <m/>
    <m/>
    <m/>
  </r>
  <r>
    <m/>
    <s v="V100014"/>
    <s v="2021-0031"/>
    <x v="59"/>
    <m/>
    <s v="Wagon"/>
    <n v="14"/>
    <m/>
    <x v="20"/>
    <m/>
    <m/>
    <x v="4"/>
    <x v="0"/>
    <n v="1"/>
    <m/>
    <m/>
    <n v="1"/>
    <m/>
    <n v="0"/>
    <n v="0"/>
    <x v="1"/>
    <m/>
    <m/>
    <m/>
    <x v="0"/>
    <m/>
    <m/>
    <m/>
    <e v="#N/A"/>
    <e v="#N/A"/>
    <n v="755"/>
    <x v="1"/>
    <m/>
    <m/>
    <m/>
    <m/>
    <s v="with as-of date"/>
    <d v="2022-12-31T00:00:00"/>
    <m/>
    <n v="3"/>
    <n v="3"/>
    <m/>
    <e v="#N/A"/>
    <s v="ab 31.12.22 möglich"/>
    <n v="1"/>
    <m/>
    <m/>
    <m/>
    <m/>
    <m/>
    <m/>
    <m/>
    <m/>
    <m/>
    <m/>
    <m/>
    <m/>
    <m/>
    <m/>
    <m/>
    <m/>
    <m/>
    <m/>
    <m/>
    <n v="140000"/>
    <m/>
    <m/>
    <s v="Euro"/>
    <n v="17.82"/>
    <m/>
    <m/>
    <m/>
    <m/>
    <e v="#N/A"/>
    <n v="0"/>
    <m/>
    <m/>
    <m/>
    <m/>
    <m/>
    <m/>
    <m/>
    <m/>
    <m/>
    <m/>
    <m/>
    <m/>
    <m/>
    <m/>
    <m/>
    <m/>
    <m/>
    <m/>
    <m/>
    <m/>
    <m/>
  </r>
  <r>
    <m/>
    <s v="V100014"/>
    <s v="2021-0031"/>
    <x v="59"/>
    <m/>
    <s v="Wagon"/>
    <n v="15"/>
    <m/>
    <x v="20"/>
    <m/>
    <m/>
    <x v="4"/>
    <x v="0"/>
    <n v="1"/>
    <m/>
    <m/>
    <n v="1"/>
    <m/>
    <n v="0"/>
    <n v="0"/>
    <x v="1"/>
    <m/>
    <m/>
    <m/>
    <x v="0"/>
    <m/>
    <m/>
    <m/>
    <e v="#N/A"/>
    <e v="#N/A"/>
    <n v="755"/>
    <x v="1"/>
    <m/>
    <m/>
    <m/>
    <m/>
    <s v="with as-of date"/>
    <d v="2022-12-31T00:00:00"/>
    <m/>
    <n v="3"/>
    <n v="3"/>
    <m/>
    <e v="#N/A"/>
    <s v="ab 31.12.22 möglich"/>
    <n v="1"/>
    <m/>
    <m/>
    <m/>
    <m/>
    <m/>
    <m/>
    <m/>
    <m/>
    <m/>
    <m/>
    <m/>
    <m/>
    <m/>
    <m/>
    <m/>
    <m/>
    <m/>
    <m/>
    <m/>
    <n v="140000"/>
    <m/>
    <m/>
    <s v="Euro"/>
    <n v="17.82"/>
    <m/>
    <m/>
    <m/>
    <m/>
    <e v="#N/A"/>
    <n v="0"/>
    <m/>
    <m/>
    <m/>
    <m/>
    <m/>
    <m/>
    <m/>
    <m/>
    <m/>
    <m/>
    <m/>
    <m/>
    <m/>
    <m/>
    <m/>
    <m/>
    <m/>
    <m/>
    <m/>
    <m/>
    <m/>
  </r>
  <r>
    <m/>
    <s v="V100014"/>
    <s v="2021-0031"/>
    <x v="59"/>
    <m/>
    <s v="Wagon"/>
    <n v="17"/>
    <m/>
    <x v="20"/>
    <m/>
    <m/>
    <x v="4"/>
    <x v="0"/>
    <n v="1"/>
    <m/>
    <m/>
    <n v="1"/>
    <m/>
    <n v="0"/>
    <n v="0"/>
    <x v="1"/>
    <m/>
    <m/>
    <m/>
    <x v="0"/>
    <m/>
    <m/>
    <m/>
    <e v="#N/A"/>
    <e v="#N/A"/>
    <n v="755"/>
    <x v="1"/>
    <m/>
    <m/>
    <m/>
    <m/>
    <s v="with as-of date"/>
    <d v="2022-12-31T00:00:00"/>
    <m/>
    <n v="3"/>
    <n v="3"/>
    <m/>
    <e v="#N/A"/>
    <s v="ab 31.12.22 möglich"/>
    <n v="1"/>
    <m/>
    <m/>
    <m/>
    <m/>
    <m/>
    <m/>
    <m/>
    <m/>
    <m/>
    <m/>
    <m/>
    <m/>
    <m/>
    <m/>
    <m/>
    <m/>
    <m/>
    <m/>
    <m/>
    <n v="140000"/>
    <m/>
    <m/>
    <s v="Euro"/>
    <n v="17.82"/>
    <m/>
    <m/>
    <m/>
    <m/>
    <e v="#N/A"/>
    <n v="0"/>
    <m/>
    <m/>
    <m/>
    <m/>
    <m/>
    <m/>
    <m/>
    <m/>
    <m/>
    <m/>
    <m/>
    <m/>
    <m/>
    <m/>
    <m/>
    <m/>
    <m/>
    <m/>
    <m/>
    <m/>
    <m/>
  </r>
  <r>
    <m/>
    <s v="V100014"/>
    <s v="2021-0031"/>
    <x v="59"/>
    <m/>
    <s v="Wagon"/>
    <n v="18"/>
    <m/>
    <x v="20"/>
    <m/>
    <m/>
    <x v="4"/>
    <x v="0"/>
    <n v="1"/>
    <m/>
    <m/>
    <n v="1"/>
    <m/>
    <n v="0"/>
    <n v="0"/>
    <x v="1"/>
    <m/>
    <m/>
    <m/>
    <x v="0"/>
    <m/>
    <m/>
    <m/>
    <e v="#N/A"/>
    <e v="#N/A"/>
    <n v="755"/>
    <x v="1"/>
    <m/>
    <m/>
    <m/>
    <m/>
    <s v="with as-of date"/>
    <d v="2022-12-31T00:00:00"/>
    <m/>
    <n v="3"/>
    <n v="3"/>
    <m/>
    <e v="#N/A"/>
    <s v="ab 31.12.22 möglich"/>
    <n v="1"/>
    <m/>
    <m/>
    <m/>
    <m/>
    <m/>
    <m/>
    <m/>
    <m/>
    <m/>
    <m/>
    <m/>
    <m/>
    <m/>
    <m/>
    <m/>
    <m/>
    <m/>
    <m/>
    <m/>
    <n v="140000"/>
    <m/>
    <m/>
    <s v="Euro"/>
    <n v="17.82"/>
    <m/>
    <m/>
    <m/>
    <m/>
    <e v="#N/A"/>
    <n v="0"/>
    <m/>
    <m/>
    <m/>
    <m/>
    <m/>
    <m/>
    <m/>
    <m/>
    <m/>
    <m/>
    <m/>
    <m/>
    <m/>
    <m/>
    <m/>
    <m/>
    <m/>
    <m/>
    <m/>
    <m/>
    <m/>
  </r>
  <r>
    <m/>
    <s v="V100014"/>
    <s v="2021-0031"/>
    <x v="59"/>
    <m/>
    <s v="Wagon"/>
    <n v="19"/>
    <m/>
    <x v="20"/>
    <m/>
    <m/>
    <x v="4"/>
    <x v="0"/>
    <n v="1"/>
    <m/>
    <m/>
    <n v="1"/>
    <m/>
    <n v="0"/>
    <n v="0"/>
    <x v="1"/>
    <m/>
    <m/>
    <m/>
    <x v="0"/>
    <m/>
    <m/>
    <m/>
    <e v="#N/A"/>
    <e v="#N/A"/>
    <n v="755"/>
    <x v="1"/>
    <m/>
    <m/>
    <m/>
    <m/>
    <s v="with as-of date"/>
    <d v="2022-12-31T00:00:00"/>
    <m/>
    <n v="3"/>
    <n v="3"/>
    <m/>
    <e v="#N/A"/>
    <s v="ab 31.12.22 möglich"/>
    <n v="1"/>
    <m/>
    <m/>
    <m/>
    <m/>
    <m/>
    <m/>
    <m/>
    <m/>
    <m/>
    <m/>
    <m/>
    <m/>
    <m/>
    <m/>
    <m/>
    <m/>
    <m/>
    <m/>
    <m/>
    <n v="140000"/>
    <m/>
    <m/>
    <s v="Euro"/>
    <n v="17.82"/>
    <m/>
    <m/>
    <m/>
    <m/>
    <e v="#N/A"/>
    <n v="0"/>
    <m/>
    <m/>
    <m/>
    <m/>
    <m/>
    <m/>
    <m/>
    <m/>
    <m/>
    <m/>
    <m/>
    <m/>
    <m/>
    <m/>
    <m/>
    <m/>
    <m/>
    <m/>
    <m/>
    <m/>
    <m/>
  </r>
  <r>
    <m/>
    <s v="V100014"/>
    <s v="2021-0031"/>
    <x v="59"/>
    <m/>
    <s v="Wagon"/>
    <n v="20"/>
    <m/>
    <x v="20"/>
    <m/>
    <m/>
    <x v="4"/>
    <x v="0"/>
    <n v="1"/>
    <m/>
    <m/>
    <n v="1"/>
    <m/>
    <n v="0"/>
    <n v="0"/>
    <x v="1"/>
    <m/>
    <m/>
    <m/>
    <x v="0"/>
    <m/>
    <m/>
    <m/>
    <e v="#N/A"/>
    <e v="#N/A"/>
    <n v="755"/>
    <x v="1"/>
    <m/>
    <m/>
    <m/>
    <m/>
    <s v="with as-of date"/>
    <d v="2022-12-31T00:00:00"/>
    <m/>
    <n v="3"/>
    <n v="3"/>
    <m/>
    <e v="#N/A"/>
    <s v="ab 31.12.22 möglich"/>
    <n v="1"/>
    <m/>
    <m/>
    <m/>
    <m/>
    <m/>
    <m/>
    <m/>
    <m/>
    <m/>
    <m/>
    <m/>
    <m/>
    <m/>
    <m/>
    <m/>
    <m/>
    <m/>
    <m/>
    <m/>
    <n v="140000"/>
    <m/>
    <m/>
    <s v="Euro"/>
    <n v="17.82"/>
    <m/>
    <m/>
    <m/>
    <m/>
    <e v="#N/A"/>
    <n v="0"/>
    <m/>
    <m/>
    <m/>
    <m/>
    <m/>
    <m/>
    <m/>
    <m/>
    <m/>
    <m/>
    <m/>
    <m/>
    <m/>
    <m/>
    <m/>
    <m/>
    <m/>
    <m/>
    <m/>
    <m/>
    <m/>
  </r>
  <r>
    <m/>
    <s v="V100014"/>
    <s v="2021-0031"/>
    <x v="59"/>
    <m/>
    <s v="Wagon"/>
    <n v="21"/>
    <m/>
    <x v="20"/>
    <m/>
    <m/>
    <x v="4"/>
    <x v="0"/>
    <n v="1"/>
    <m/>
    <m/>
    <n v="1"/>
    <m/>
    <n v="0"/>
    <n v="0"/>
    <x v="1"/>
    <m/>
    <m/>
    <m/>
    <x v="0"/>
    <m/>
    <m/>
    <m/>
    <e v="#N/A"/>
    <e v="#N/A"/>
    <n v="755"/>
    <x v="1"/>
    <m/>
    <m/>
    <m/>
    <m/>
    <s v="with as-of date"/>
    <d v="2022-12-31T00:00:00"/>
    <m/>
    <n v="3"/>
    <n v="3"/>
    <m/>
    <e v="#N/A"/>
    <s v="ab 31.12.22 möglich"/>
    <n v="1"/>
    <m/>
    <m/>
    <m/>
    <m/>
    <m/>
    <m/>
    <m/>
    <m/>
    <m/>
    <m/>
    <m/>
    <m/>
    <m/>
    <m/>
    <m/>
    <m/>
    <m/>
    <m/>
    <m/>
    <n v="140000"/>
    <m/>
    <m/>
    <s v="Euro"/>
    <n v="17.82"/>
    <m/>
    <m/>
    <m/>
    <m/>
    <e v="#N/A"/>
    <n v="0"/>
    <m/>
    <m/>
    <m/>
    <m/>
    <m/>
    <m/>
    <m/>
    <m/>
    <m/>
    <m/>
    <m/>
    <m/>
    <m/>
    <m/>
    <m/>
    <m/>
    <m/>
    <m/>
    <m/>
    <m/>
    <m/>
  </r>
  <r>
    <m/>
    <s v="V100014"/>
    <s v="2021-0031"/>
    <x v="59"/>
    <m/>
    <s v="Wagon"/>
    <n v="22"/>
    <m/>
    <x v="20"/>
    <m/>
    <m/>
    <x v="4"/>
    <x v="0"/>
    <n v="1"/>
    <m/>
    <m/>
    <n v="1"/>
    <m/>
    <n v="0"/>
    <n v="0"/>
    <x v="1"/>
    <m/>
    <m/>
    <m/>
    <x v="0"/>
    <m/>
    <m/>
    <m/>
    <e v="#N/A"/>
    <e v="#N/A"/>
    <n v="755"/>
    <x v="1"/>
    <m/>
    <m/>
    <m/>
    <m/>
    <s v="with as-of date"/>
    <d v="2022-12-31T00:00:00"/>
    <m/>
    <n v="3"/>
    <n v="3"/>
    <m/>
    <e v="#N/A"/>
    <s v="ab 31.12.22 möglich"/>
    <n v="1"/>
    <m/>
    <m/>
    <m/>
    <m/>
    <m/>
    <m/>
    <m/>
    <m/>
    <m/>
    <m/>
    <m/>
    <m/>
    <m/>
    <m/>
    <m/>
    <m/>
    <m/>
    <m/>
    <m/>
    <n v="140000"/>
    <m/>
    <m/>
    <s v="Euro"/>
    <n v="17.82"/>
    <m/>
    <m/>
    <m/>
    <m/>
    <e v="#N/A"/>
    <n v="0"/>
    <m/>
    <m/>
    <m/>
    <m/>
    <m/>
    <m/>
    <m/>
    <m/>
    <m/>
    <m/>
    <m/>
    <m/>
    <m/>
    <m/>
    <m/>
    <m/>
    <m/>
    <m/>
    <m/>
    <m/>
    <m/>
  </r>
  <r>
    <m/>
    <s v="V100014"/>
    <s v="2021-0031"/>
    <x v="59"/>
    <m/>
    <s v="Wagon"/>
    <n v="23"/>
    <m/>
    <x v="20"/>
    <m/>
    <m/>
    <x v="4"/>
    <x v="0"/>
    <n v="1"/>
    <m/>
    <m/>
    <n v="1"/>
    <m/>
    <n v="0"/>
    <n v="0"/>
    <x v="1"/>
    <m/>
    <m/>
    <m/>
    <x v="0"/>
    <m/>
    <m/>
    <m/>
    <e v="#N/A"/>
    <e v="#N/A"/>
    <n v="755"/>
    <x v="1"/>
    <m/>
    <m/>
    <m/>
    <m/>
    <s v="with as-of date"/>
    <d v="2022-12-31T00:00:00"/>
    <m/>
    <n v="3"/>
    <n v="3"/>
    <m/>
    <e v="#N/A"/>
    <s v="ab 31.12.22 möglich"/>
    <n v="1"/>
    <m/>
    <m/>
    <m/>
    <m/>
    <m/>
    <m/>
    <m/>
    <m/>
    <m/>
    <m/>
    <m/>
    <m/>
    <m/>
    <m/>
    <m/>
    <m/>
    <m/>
    <m/>
    <m/>
    <n v="140000"/>
    <m/>
    <m/>
    <s v="Euro"/>
    <n v="17.82"/>
    <m/>
    <m/>
    <m/>
    <m/>
    <e v="#N/A"/>
    <n v="0"/>
    <m/>
    <m/>
    <m/>
    <m/>
    <m/>
    <m/>
    <m/>
    <m/>
    <m/>
    <m/>
    <m/>
    <m/>
    <m/>
    <m/>
    <m/>
    <m/>
    <m/>
    <m/>
    <m/>
    <m/>
    <m/>
  </r>
  <r>
    <m/>
    <s v="V100014"/>
    <s v="2021-0031"/>
    <x v="59"/>
    <m/>
    <s v="Wagon"/>
    <n v="24"/>
    <m/>
    <x v="20"/>
    <m/>
    <m/>
    <x v="4"/>
    <x v="0"/>
    <n v="1"/>
    <m/>
    <m/>
    <n v="1"/>
    <m/>
    <n v="0"/>
    <n v="0"/>
    <x v="1"/>
    <m/>
    <m/>
    <m/>
    <x v="0"/>
    <m/>
    <m/>
    <m/>
    <e v="#N/A"/>
    <e v="#N/A"/>
    <n v="755"/>
    <x v="1"/>
    <m/>
    <m/>
    <m/>
    <m/>
    <s v="with as-of date"/>
    <d v="2022-12-31T00:00:00"/>
    <m/>
    <n v="3"/>
    <n v="3"/>
    <m/>
    <e v="#N/A"/>
    <s v="ab 31.12.22 möglich"/>
    <n v="1"/>
    <m/>
    <m/>
    <m/>
    <m/>
    <m/>
    <m/>
    <m/>
    <m/>
    <m/>
    <m/>
    <m/>
    <m/>
    <m/>
    <m/>
    <m/>
    <m/>
    <m/>
    <m/>
    <m/>
    <n v="140000"/>
    <m/>
    <m/>
    <s v="Euro"/>
    <n v="17.82"/>
    <m/>
    <m/>
    <m/>
    <m/>
    <e v="#N/A"/>
    <n v="0"/>
    <m/>
    <m/>
    <m/>
    <m/>
    <m/>
    <m/>
    <m/>
    <m/>
    <m/>
    <m/>
    <m/>
    <m/>
    <m/>
    <m/>
    <m/>
    <m/>
    <m/>
    <m/>
    <m/>
    <m/>
    <m/>
  </r>
  <r>
    <m/>
    <s v="V100022"/>
    <s v="2022-0002"/>
    <x v="60"/>
    <m/>
    <s v="Header"/>
    <m/>
    <m/>
    <x v="20"/>
    <s v="ITA"/>
    <s v="South EU"/>
    <x v="4"/>
    <x v="3"/>
    <n v="32"/>
    <m/>
    <m/>
    <n v="32"/>
    <n v="0"/>
    <n v="0"/>
    <n v="0"/>
    <x v="0"/>
    <m/>
    <m/>
    <m/>
    <x v="0"/>
    <m/>
    <d v="2022-03-15T00:00:00"/>
    <d v="2024-03-31T00:00:00"/>
    <m/>
    <m/>
    <n v="747"/>
    <x v="63"/>
    <m/>
    <m/>
    <m/>
    <n v="32"/>
    <s v="with as-of date"/>
    <d v="2023-03-31T00:00:00"/>
    <m/>
    <n v="3"/>
    <n v="3"/>
    <m/>
    <m/>
    <s v="ab 31.03.23 möglich"/>
    <n v="1"/>
    <m/>
    <m/>
    <m/>
    <m/>
    <m/>
    <m/>
    <n v="381"/>
    <s v="B"/>
    <n v="58"/>
    <n v="1.3"/>
    <s v="CHE"/>
    <s v="Not required"/>
    <s v="N"/>
    <s v="N"/>
    <m/>
    <m/>
    <n v="1"/>
    <m/>
    <m/>
    <n v="140000"/>
    <m/>
    <m/>
    <s v="Euro"/>
    <n v="29.57"/>
    <n v="0"/>
    <n v="0"/>
    <m/>
    <n v="0"/>
    <n v="29.57"/>
    <n v="0"/>
    <n v="890"/>
    <m/>
    <m/>
    <n v="0"/>
    <s v="0.00"/>
    <n v="0"/>
    <n v="0"/>
    <s v="0.00"/>
    <n v="0"/>
    <n v="29.57"/>
    <n v="0"/>
    <n v="29.57"/>
    <n v="0.9996528982992018"/>
    <n v="0.77"/>
    <n v="28.8"/>
    <n v="28.8"/>
    <n v="4480000"/>
    <n v="0"/>
    <s v="N"/>
    <n v="0"/>
    <n v="344431.36"/>
  </r>
  <r>
    <m/>
    <s v="V100022"/>
    <s v="2022-0002"/>
    <x v="60"/>
    <n v="1"/>
    <s v="Wagon"/>
    <n v="1"/>
    <m/>
    <x v="20"/>
    <m/>
    <m/>
    <x v="4"/>
    <x v="3"/>
    <n v="1"/>
    <m/>
    <m/>
    <n v="1"/>
    <m/>
    <n v="0"/>
    <n v="0"/>
    <x v="1"/>
    <m/>
    <m/>
    <m/>
    <x v="0"/>
    <m/>
    <m/>
    <m/>
    <e v="#N/A"/>
    <e v="#N/A"/>
    <n v="747"/>
    <x v="1"/>
    <m/>
    <m/>
    <m/>
    <m/>
    <s v="with as-of date"/>
    <d v="2023-03-31T00:00:00"/>
    <m/>
    <n v="3"/>
    <n v="3"/>
    <m/>
    <e v="#N/A"/>
    <s v="ab 31.03.23 möglich"/>
    <n v="1"/>
    <m/>
    <m/>
    <m/>
    <m/>
    <m/>
    <m/>
    <m/>
    <m/>
    <m/>
    <m/>
    <m/>
    <m/>
    <m/>
    <m/>
    <m/>
    <m/>
    <m/>
    <m/>
    <m/>
    <n v="140000"/>
    <m/>
    <m/>
    <s v="Euro"/>
    <n v="29.57"/>
    <m/>
    <m/>
    <m/>
    <m/>
    <e v="#N/A"/>
    <n v="0"/>
    <m/>
    <m/>
    <m/>
    <m/>
    <m/>
    <m/>
    <m/>
    <m/>
    <m/>
    <m/>
    <m/>
    <m/>
    <m/>
    <m/>
    <m/>
    <m/>
    <m/>
    <m/>
    <m/>
    <m/>
    <m/>
  </r>
  <r>
    <m/>
    <s v="V100022"/>
    <s v="2022-0002"/>
    <x v="60"/>
    <n v="1"/>
    <s v="Wagon"/>
    <n v="2"/>
    <m/>
    <x v="20"/>
    <m/>
    <m/>
    <x v="4"/>
    <x v="3"/>
    <n v="1"/>
    <m/>
    <m/>
    <n v="1"/>
    <m/>
    <n v="0"/>
    <n v="0"/>
    <x v="1"/>
    <m/>
    <m/>
    <m/>
    <x v="0"/>
    <m/>
    <m/>
    <m/>
    <e v="#N/A"/>
    <e v="#N/A"/>
    <n v="747"/>
    <x v="1"/>
    <m/>
    <m/>
    <m/>
    <m/>
    <s v="with as-of date"/>
    <d v="2023-03-31T00:00:00"/>
    <m/>
    <n v="3"/>
    <n v="3"/>
    <m/>
    <e v="#N/A"/>
    <s v="ab 31.03.23 möglich"/>
    <n v="1"/>
    <m/>
    <m/>
    <m/>
    <m/>
    <m/>
    <m/>
    <m/>
    <m/>
    <m/>
    <m/>
    <m/>
    <m/>
    <m/>
    <m/>
    <m/>
    <m/>
    <m/>
    <m/>
    <m/>
    <n v="140000"/>
    <m/>
    <m/>
    <s v="Euro"/>
    <n v="29.57"/>
    <m/>
    <m/>
    <m/>
    <m/>
    <e v="#N/A"/>
    <n v="0"/>
    <m/>
    <m/>
    <m/>
    <m/>
    <m/>
    <m/>
    <m/>
    <m/>
    <m/>
    <m/>
    <m/>
    <m/>
    <m/>
    <m/>
    <m/>
    <m/>
    <m/>
    <m/>
    <m/>
    <m/>
    <m/>
  </r>
  <r>
    <m/>
    <s v="V100022"/>
    <s v="2022-0002"/>
    <x v="60"/>
    <n v="1"/>
    <s v="Wagon"/>
    <n v="3"/>
    <m/>
    <x v="20"/>
    <m/>
    <m/>
    <x v="4"/>
    <x v="3"/>
    <n v="1"/>
    <m/>
    <m/>
    <n v="1"/>
    <m/>
    <n v="0"/>
    <n v="0"/>
    <x v="1"/>
    <m/>
    <m/>
    <m/>
    <x v="0"/>
    <m/>
    <m/>
    <m/>
    <e v="#N/A"/>
    <e v="#N/A"/>
    <n v="747"/>
    <x v="1"/>
    <m/>
    <m/>
    <m/>
    <m/>
    <s v="with as-of date"/>
    <d v="2023-03-31T00:00:00"/>
    <m/>
    <n v="3"/>
    <n v="3"/>
    <m/>
    <e v="#N/A"/>
    <s v="ab 31.03.23 möglich"/>
    <n v="1"/>
    <m/>
    <m/>
    <m/>
    <m/>
    <m/>
    <m/>
    <m/>
    <m/>
    <m/>
    <m/>
    <m/>
    <m/>
    <m/>
    <m/>
    <m/>
    <m/>
    <m/>
    <m/>
    <m/>
    <n v="140000"/>
    <m/>
    <m/>
    <s v="Euro"/>
    <n v="29.57"/>
    <m/>
    <m/>
    <m/>
    <m/>
    <e v="#N/A"/>
    <n v="0"/>
    <m/>
    <m/>
    <m/>
    <m/>
    <m/>
    <m/>
    <m/>
    <m/>
    <m/>
    <m/>
    <m/>
    <m/>
    <m/>
    <m/>
    <m/>
    <m/>
    <m/>
    <m/>
    <m/>
    <m/>
    <m/>
  </r>
  <r>
    <m/>
    <s v="V100022"/>
    <s v="2022-0002"/>
    <x v="60"/>
    <n v="1"/>
    <s v="Wagon"/>
    <n v="4"/>
    <m/>
    <x v="20"/>
    <m/>
    <m/>
    <x v="4"/>
    <x v="3"/>
    <n v="1"/>
    <m/>
    <m/>
    <n v="1"/>
    <m/>
    <n v="0"/>
    <n v="0"/>
    <x v="1"/>
    <m/>
    <m/>
    <m/>
    <x v="0"/>
    <m/>
    <m/>
    <m/>
    <e v="#N/A"/>
    <e v="#N/A"/>
    <n v="747"/>
    <x v="1"/>
    <m/>
    <m/>
    <m/>
    <m/>
    <s v="with as-of date"/>
    <d v="2023-03-31T00:00:00"/>
    <m/>
    <n v="3"/>
    <n v="3"/>
    <m/>
    <e v="#N/A"/>
    <s v="ab 31.03.23 möglich"/>
    <n v="1"/>
    <m/>
    <m/>
    <m/>
    <m/>
    <m/>
    <m/>
    <m/>
    <m/>
    <m/>
    <m/>
    <m/>
    <m/>
    <m/>
    <m/>
    <m/>
    <m/>
    <m/>
    <m/>
    <m/>
    <n v="140000"/>
    <m/>
    <m/>
    <s v="Euro"/>
    <n v="29.57"/>
    <m/>
    <m/>
    <m/>
    <m/>
    <e v="#N/A"/>
    <n v="0"/>
    <m/>
    <m/>
    <m/>
    <m/>
    <m/>
    <m/>
    <m/>
    <m/>
    <m/>
    <m/>
    <m/>
    <m/>
    <m/>
    <m/>
    <m/>
    <m/>
    <m/>
    <m/>
    <m/>
    <m/>
    <m/>
  </r>
  <r>
    <m/>
    <s v="V100022"/>
    <s v="2022-0002"/>
    <x v="60"/>
    <n v="1"/>
    <s v="Wagon"/>
    <n v="5"/>
    <m/>
    <x v="20"/>
    <m/>
    <m/>
    <x v="4"/>
    <x v="3"/>
    <n v="1"/>
    <m/>
    <m/>
    <n v="1"/>
    <m/>
    <n v="0"/>
    <n v="0"/>
    <x v="1"/>
    <m/>
    <m/>
    <m/>
    <x v="0"/>
    <m/>
    <m/>
    <m/>
    <e v="#N/A"/>
    <e v="#N/A"/>
    <n v="747"/>
    <x v="1"/>
    <m/>
    <m/>
    <m/>
    <m/>
    <s v="with as-of date"/>
    <d v="2023-03-31T00:00:00"/>
    <m/>
    <n v="3"/>
    <n v="3"/>
    <m/>
    <e v="#N/A"/>
    <s v="ab 31.03.23 möglich"/>
    <n v="1"/>
    <m/>
    <m/>
    <m/>
    <m/>
    <m/>
    <m/>
    <m/>
    <m/>
    <m/>
    <m/>
    <m/>
    <m/>
    <m/>
    <m/>
    <m/>
    <m/>
    <m/>
    <m/>
    <m/>
    <n v="140000"/>
    <m/>
    <m/>
    <s v="Euro"/>
    <n v="29.57"/>
    <m/>
    <m/>
    <m/>
    <m/>
    <e v="#N/A"/>
    <n v="0"/>
    <m/>
    <m/>
    <m/>
    <m/>
    <m/>
    <m/>
    <m/>
    <m/>
    <m/>
    <m/>
    <m/>
    <m/>
    <m/>
    <m/>
    <m/>
    <m/>
    <m/>
    <m/>
    <m/>
    <m/>
    <m/>
  </r>
  <r>
    <m/>
    <s v="V100022"/>
    <s v="2022-0002"/>
    <x v="60"/>
    <n v="1"/>
    <s v="Wagon"/>
    <n v="6"/>
    <m/>
    <x v="20"/>
    <m/>
    <m/>
    <x v="4"/>
    <x v="3"/>
    <n v="1"/>
    <m/>
    <m/>
    <n v="1"/>
    <m/>
    <n v="0"/>
    <n v="0"/>
    <x v="1"/>
    <m/>
    <m/>
    <m/>
    <x v="0"/>
    <m/>
    <m/>
    <m/>
    <e v="#N/A"/>
    <e v="#N/A"/>
    <n v="747"/>
    <x v="1"/>
    <m/>
    <m/>
    <m/>
    <m/>
    <s v="with as-of date"/>
    <d v="2023-03-31T00:00:00"/>
    <m/>
    <n v="3"/>
    <n v="3"/>
    <m/>
    <e v="#N/A"/>
    <s v="ab 31.03.23 möglich"/>
    <n v="1"/>
    <m/>
    <m/>
    <m/>
    <m/>
    <m/>
    <m/>
    <m/>
    <m/>
    <m/>
    <m/>
    <m/>
    <m/>
    <m/>
    <m/>
    <m/>
    <m/>
    <m/>
    <m/>
    <m/>
    <n v="140000"/>
    <m/>
    <m/>
    <s v="Euro"/>
    <n v="29.57"/>
    <m/>
    <m/>
    <m/>
    <m/>
    <e v="#N/A"/>
    <n v="0"/>
    <m/>
    <m/>
    <m/>
    <m/>
    <m/>
    <m/>
    <m/>
    <m/>
    <m/>
    <m/>
    <m/>
    <m/>
    <m/>
    <m/>
    <m/>
    <m/>
    <m/>
    <m/>
    <m/>
    <m/>
    <m/>
  </r>
  <r>
    <m/>
    <s v="V100022"/>
    <s v="2022-0002"/>
    <x v="60"/>
    <n v="1"/>
    <s v="Wagon"/>
    <n v="7"/>
    <m/>
    <x v="20"/>
    <m/>
    <m/>
    <x v="4"/>
    <x v="3"/>
    <n v="1"/>
    <m/>
    <m/>
    <n v="1"/>
    <m/>
    <n v="0"/>
    <n v="0"/>
    <x v="1"/>
    <m/>
    <m/>
    <m/>
    <x v="0"/>
    <m/>
    <m/>
    <m/>
    <e v="#N/A"/>
    <e v="#N/A"/>
    <n v="747"/>
    <x v="1"/>
    <m/>
    <m/>
    <m/>
    <m/>
    <s v="with as-of date"/>
    <d v="2023-03-31T00:00:00"/>
    <m/>
    <n v="3"/>
    <n v="3"/>
    <m/>
    <e v="#N/A"/>
    <s v="ab 31.03.23 möglich"/>
    <n v="1"/>
    <m/>
    <m/>
    <m/>
    <m/>
    <m/>
    <m/>
    <m/>
    <m/>
    <m/>
    <m/>
    <m/>
    <m/>
    <m/>
    <m/>
    <m/>
    <m/>
    <m/>
    <m/>
    <m/>
    <n v="140000"/>
    <m/>
    <m/>
    <s v="Euro"/>
    <n v="29.57"/>
    <m/>
    <m/>
    <m/>
    <m/>
    <e v="#N/A"/>
    <n v="0"/>
    <m/>
    <m/>
    <m/>
    <m/>
    <m/>
    <m/>
    <m/>
    <m/>
    <m/>
    <m/>
    <m/>
    <m/>
    <m/>
    <m/>
    <m/>
    <m/>
    <m/>
    <m/>
    <m/>
    <m/>
    <m/>
  </r>
  <r>
    <m/>
    <s v="V100022"/>
    <s v="2022-0002"/>
    <x v="60"/>
    <n v="1"/>
    <s v="Wagon"/>
    <n v="8"/>
    <m/>
    <x v="20"/>
    <m/>
    <m/>
    <x v="4"/>
    <x v="3"/>
    <n v="1"/>
    <m/>
    <m/>
    <n v="1"/>
    <m/>
    <n v="0"/>
    <n v="0"/>
    <x v="1"/>
    <m/>
    <m/>
    <m/>
    <x v="0"/>
    <m/>
    <m/>
    <m/>
    <e v="#N/A"/>
    <e v="#N/A"/>
    <n v="747"/>
    <x v="1"/>
    <m/>
    <m/>
    <m/>
    <m/>
    <s v="with as-of date"/>
    <d v="2023-03-31T00:00:00"/>
    <m/>
    <n v="3"/>
    <n v="3"/>
    <m/>
    <e v="#N/A"/>
    <s v="ab 31.03.23 möglich"/>
    <n v="1"/>
    <m/>
    <m/>
    <m/>
    <m/>
    <m/>
    <m/>
    <m/>
    <m/>
    <m/>
    <m/>
    <m/>
    <m/>
    <m/>
    <m/>
    <m/>
    <m/>
    <m/>
    <m/>
    <m/>
    <n v="140000"/>
    <m/>
    <m/>
    <s v="Euro"/>
    <n v="29.57"/>
    <m/>
    <m/>
    <m/>
    <m/>
    <e v="#N/A"/>
    <n v="0"/>
    <m/>
    <m/>
    <m/>
    <m/>
    <m/>
    <m/>
    <m/>
    <m/>
    <m/>
    <m/>
    <m/>
    <m/>
    <m/>
    <m/>
    <m/>
    <m/>
    <m/>
    <m/>
    <m/>
    <m/>
    <m/>
  </r>
  <r>
    <m/>
    <s v="V100022"/>
    <s v="2022-0002"/>
    <x v="60"/>
    <n v="1"/>
    <s v="Wagon"/>
    <n v="9"/>
    <m/>
    <x v="20"/>
    <m/>
    <m/>
    <x v="4"/>
    <x v="3"/>
    <n v="1"/>
    <m/>
    <m/>
    <n v="1"/>
    <m/>
    <n v="0"/>
    <n v="0"/>
    <x v="1"/>
    <m/>
    <m/>
    <m/>
    <x v="0"/>
    <m/>
    <m/>
    <m/>
    <e v="#N/A"/>
    <e v="#N/A"/>
    <n v="747"/>
    <x v="1"/>
    <m/>
    <m/>
    <m/>
    <m/>
    <s v="with as-of date"/>
    <d v="2023-03-31T00:00:00"/>
    <m/>
    <n v="3"/>
    <n v="3"/>
    <m/>
    <e v="#N/A"/>
    <s v="ab 31.03.23 möglich"/>
    <n v="1"/>
    <m/>
    <m/>
    <m/>
    <m/>
    <m/>
    <m/>
    <m/>
    <m/>
    <m/>
    <m/>
    <m/>
    <m/>
    <m/>
    <m/>
    <m/>
    <m/>
    <m/>
    <m/>
    <m/>
    <n v="140000"/>
    <m/>
    <m/>
    <s v="Euro"/>
    <n v="29.57"/>
    <m/>
    <m/>
    <m/>
    <m/>
    <e v="#N/A"/>
    <n v="0"/>
    <m/>
    <m/>
    <m/>
    <m/>
    <m/>
    <m/>
    <m/>
    <m/>
    <m/>
    <m/>
    <m/>
    <m/>
    <m/>
    <m/>
    <m/>
    <m/>
    <m/>
    <m/>
    <m/>
    <m/>
    <m/>
  </r>
  <r>
    <m/>
    <s v="V100022"/>
    <s v="2022-0002"/>
    <x v="60"/>
    <n v="1"/>
    <s v="Wagon"/>
    <n v="10"/>
    <m/>
    <x v="20"/>
    <m/>
    <m/>
    <x v="4"/>
    <x v="3"/>
    <n v="1"/>
    <m/>
    <m/>
    <n v="1"/>
    <m/>
    <n v="0"/>
    <n v="0"/>
    <x v="1"/>
    <m/>
    <m/>
    <m/>
    <x v="0"/>
    <m/>
    <m/>
    <m/>
    <e v="#N/A"/>
    <e v="#N/A"/>
    <n v="747"/>
    <x v="1"/>
    <m/>
    <m/>
    <m/>
    <m/>
    <s v="with as-of date"/>
    <d v="2023-03-31T00:00:00"/>
    <m/>
    <n v="3"/>
    <n v="3"/>
    <m/>
    <e v="#N/A"/>
    <s v="ab 31.03.23 möglich"/>
    <n v="1"/>
    <m/>
    <m/>
    <m/>
    <m/>
    <m/>
    <m/>
    <m/>
    <m/>
    <m/>
    <m/>
    <m/>
    <m/>
    <m/>
    <m/>
    <m/>
    <m/>
    <m/>
    <m/>
    <m/>
    <n v="140000"/>
    <m/>
    <m/>
    <s v="Euro"/>
    <n v="29.57"/>
    <m/>
    <m/>
    <m/>
    <m/>
    <e v="#N/A"/>
    <n v="0"/>
    <m/>
    <m/>
    <m/>
    <m/>
    <m/>
    <m/>
    <m/>
    <m/>
    <m/>
    <m/>
    <m/>
    <m/>
    <m/>
    <m/>
    <m/>
    <m/>
    <m/>
    <m/>
    <m/>
    <m/>
    <m/>
  </r>
  <r>
    <m/>
    <s v="V100022"/>
    <s v="2022-0002"/>
    <x v="60"/>
    <n v="1"/>
    <s v="Wagon"/>
    <n v="11"/>
    <m/>
    <x v="20"/>
    <m/>
    <m/>
    <x v="4"/>
    <x v="3"/>
    <n v="1"/>
    <m/>
    <m/>
    <n v="1"/>
    <m/>
    <n v="0"/>
    <n v="0"/>
    <x v="1"/>
    <m/>
    <m/>
    <m/>
    <x v="0"/>
    <m/>
    <m/>
    <m/>
    <e v="#N/A"/>
    <e v="#N/A"/>
    <n v="747"/>
    <x v="1"/>
    <m/>
    <m/>
    <m/>
    <m/>
    <s v="with as-of date"/>
    <d v="2023-03-31T00:00:00"/>
    <m/>
    <n v="3"/>
    <n v="3"/>
    <m/>
    <e v="#N/A"/>
    <s v="ab 31.03.23 möglich"/>
    <n v="1"/>
    <m/>
    <m/>
    <m/>
    <m/>
    <m/>
    <m/>
    <m/>
    <m/>
    <m/>
    <m/>
    <m/>
    <m/>
    <m/>
    <m/>
    <m/>
    <m/>
    <m/>
    <m/>
    <m/>
    <n v="140000"/>
    <m/>
    <m/>
    <s v="Euro"/>
    <n v="29.57"/>
    <m/>
    <m/>
    <m/>
    <m/>
    <e v="#N/A"/>
    <n v="0"/>
    <m/>
    <m/>
    <m/>
    <m/>
    <m/>
    <m/>
    <m/>
    <m/>
    <m/>
    <m/>
    <m/>
    <m/>
    <m/>
    <m/>
    <m/>
    <m/>
    <m/>
    <m/>
    <m/>
    <m/>
    <m/>
  </r>
  <r>
    <m/>
    <s v="V100022"/>
    <s v="2022-0002"/>
    <x v="60"/>
    <n v="1"/>
    <s v="Wagon"/>
    <n v="12"/>
    <m/>
    <x v="20"/>
    <m/>
    <m/>
    <x v="4"/>
    <x v="3"/>
    <n v="1"/>
    <m/>
    <m/>
    <n v="1"/>
    <m/>
    <n v="0"/>
    <n v="0"/>
    <x v="1"/>
    <m/>
    <m/>
    <m/>
    <x v="0"/>
    <m/>
    <m/>
    <m/>
    <e v="#N/A"/>
    <e v="#N/A"/>
    <n v="747"/>
    <x v="1"/>
    <m/>
    <m/>
    <m/>
    <m/>
    <s v="with as-of date"/>
    <d v="2023-03-31T00:00:00"/>
    <m/>
    <n v="3"/>
    <n v="3"/>
    <m/>
    <e v="#N/A"/>
    <s v="ab 31.03.23 möglich"/>
    <n v="1"/>
    <m/>
    <m/>
    <m/>
    <m/>
    <m/>
    <m/>
    <m/>
    <m/>
    <m/>
    <m/>
    <m/>
    <m/>
    <m/>
    <m/>
    <m/>
    <m/>
    <m/>
    <m/>
    <m/>
    <n v="140000"/>
    <m/>
    <m/>
    <s v="Euro"/>
    <n v="29.57"/>
    <m/>
    <m/>
    <m/>
    <m/>
    <e v="#N/A"/>
    <n v="0"/>
    <m/>
    <m/>
    <m/>
    <m/>
    <m/>
    <m/>
    <m/>
    <m/>
    <m/>
    <m/>
    <m/>
    <m/>
    <m/>
    <m/>
    <m/>
    <m/>
    <m/>
    <m/>
    <m/>
    <m/>
    <m/>
  </r>
  <r>
    <m/>
    <s v="V100022"/>
    <s v="2022-0002"/>
    <x v="60"/>
    <n v="1"/>
    <s v="Wagon"/>
    <n v="13"/>
    <m/>
    <x v="20"/>
    <m/>
    <m/>
    <x v="4"/>
    <x v="3"/>
    <n v="1"/>
    <m/>
    <m/>
    <n v="1"/>
    <m/>
    <n v="0"/>
    <n v="0"/>
    <x v="1"/>
    <m/>
    <m/>
    <m/>
    <x v="0"/>
    <m/>
    <m/>
    <m/>
    <e v="#N/A"/>
    <e v="#N/A"/>
    <n v="747"/>
    <x v="1"/>
    <m/>
    <m/>
    <m/>
    <m/>
    <s v="with as-of date"/>
    <d v="2023-03-31T00:00:00"/>
    <m/>
    <n v="3"/>
    <n v="3"/>
    <m/>
    <e v="#N/A"/>
    <s v="ab 31.03.23 möglich"/>
    <n v="1"/>
    <m/>
    <m/>
    <m/>
    <m/>
    <m/>
    <m/>
    <m/>
    <m/>
    <m/>
    <m/>
    <m/>
    <m/>
    <m/>
    <m/>
    <m/>
    <m/>
    <m/>
    <m/>
    <m/>
    <n v="140000"/>
    <m/>
    <m/>
    <s v="Euro"/>
    <n v="29.57"/>
    <m/>
    <m/>
    <m/>
    <m/>
    <e v="#N/A"/>
    <n v="0"/>
    <m/>
    <m/>
    <m/>
    <m/>
    <m/>
    <m/>
    <m/>
    <m/>
    <m/>
    <m/>
    <m/>
    <m/>
    <m/>
    <m/>
    <m/>
    <m/>
    <m/>
    <m/>
    <m/>
    <m/>
    <m/>
  </r>
  <r>
    <m/>
    <s v="V100022"/>
    <s v="2022-0002"/>
    <x v="60"/>
    <n v="1"/>
    <s v="Wagon"/>
    <n v="14"/>
    <m/>
    <x v="20"/>
    <m/>
    <m/>
    <x v="4"/>
    <x v="3"/>
    <n v="1"/>
    <m/>
    <m/>
    <n v="1"/>
    <m/>
    <n v="0"/>
    <n v="0"/>
    <x v="1"/>
    <m/>
    <m/>
    <m/>
    <x v="0"/>
    <m/>
    <m/>
    <m/>
    <e v="#N/A"/>
    <e v="#N/A"/>
    <n v="747"/>
    <x v="1"/>
    <m/>
    <m/>
    <m/>
    <m/>
    <s v="with as-of date"/>
    <d v="2023-03-31T00:00:00"/>
    <m/>
    <n v="3"/>
    <n v="3"/>
    <m/>
    <e v="#N/A"/>
    <s v="ab 31.03.23 möglich"/>
    <n v="1"/>
    <m/>
    <m/>
    <m/>
    <m/>
    <m/>
    <m/>
    <m/>
    <m/>
    <m/>
    <m/>
    <m/>
    <m/>
    <m/>
    <m/>
    <m/>
    <m/>
    <m/>
    <m/>
    <m/>
    <n v="140000"/>
    <m/>
    <m/>
    <s v="Euro"/>
    <n v="29.57"/>
    <m/>
    <m/>
    <m/>
    <m/>
    <e v="#N/A"/>
    <n v="0"/>
    <m/>
    <m/>
    <m/>
    <m/>
    <m/>
    <m/>
    <m/>
    <m/>
    <m/>
    <m/>
    <m/>
    <m/>
    <m/>
    <m/>
    <m/>
    <m/>
    <m/>
    <m/>
    <m/>
    <m/>
    <m/>
  </r>
  <r>
    <m/>
    <s v="V100022"/>
    <s v="2022-0002"/>
    <x v="60"/>
    <n v="1"/>
    <s v="Wagon"/>
    <n v="15"/>
    <m/>
    <x v="20"/>
    <m/>
    <m/>
    <x v="4"/>
    <x v="3"/>
    <n v="1"/>
    <m/>
    <m/>
    <n v="1"/>
    <m/>
    <n v="0"/>
    <n v="0"/>
    <x v="1"/>
    <m/>
    <m/>
    <m/>
    <x v="0"/>
    <m/>
    <m/>
    <m/>
    <e v="#N/A"/>
    <e v="#N/A"/>
    <n v="747"/>
    <x v="1"/>
    <m/>
    <m/>
    <m/>
    <m/>
    <s v="with as-of date"/>
    <d v="2023-03-31T00:00:00"/>
    <m/>
    <n v="3"/>
    <n v="3"/>
    <m/>
    <e v="#N/A"/>
    <s v="ab 31.03.23 möglich"/>
    <n v="1"/>
    <m/>
    <m/>
    <m/>
    <m/>
    <m/>
    <m/>
    <m/>
    <m/>
    <m/>
    <m/>
    <m/>
    <m/>
    <m/>
    <m/>
    <m/>
    <m/>
    <m/>
    <m/>
    <m/>
    <n v="140000"/>
    <m/>
    <m/>
    <s v="Euro"/>
    <n v="29.57"/>
    <m/>
    <m/>
    <m/>
    <m/>
    <e v="#N/A"/>
    <n v="0"/>
    <m/>
    <m/>
    <m/>
    <m/>
    <m/>
    <m/>
    <m/>
    <m/>
    <m/>
    <m/>
    <m/>
    <m/>
    <m/>
    <m/>
    <m/>
    <m/>
    <m/>
    <m/>
    <m/>
    <m/>
    <m/>
  </r>
  <r>
    <m/>
    <s v="V100022"/>
    <s v="2022-0002"/>
    <x v="60"/>
    <n v="1"/>
    <s v="Wagon"/>
    <n v="16"/>
    <m/>
    <x v="20"/>
    <m/>
    <m/>
    <x v="4"/>
    <x v="3"/>
    <n v="1"/>
    <m/>
    <m/>
    <n v="1"/>
    <m/>
    <n v="0"/>
    <n v="0"/>
    <x v="1"/>
    <m/>
    <m/>
    <m/>
    <x v="0"/>
    <m/>
    <m/>
    <m/>
    <e v="#N/A"/>
    <e v="#N/A"/>
    <n v="747"/>
    <x v="1"/>
    <m/>
    <m/>
    <m/>
    <m/>
    <s v="with as-of date"/>
    <d v="2023-03-31T00:00:00"/>
    <m/>
    <n v="3"/>
    <n v="3"/>
    <m/>
    <e v="#N/A"/>
    <s v="ab 31.03.23 möglich"/>
    <n v="1"/>
    <m/>
    <m/>
    <m/>
    <m/>
    <m/>
    <m/>
    <m/>
    <m/>
    <m/>
    <m/>
    <m/>
    <m/>
    <m/>
    <m/>
    <m/>
    <m/>
    <m/>
    <m/>
    <m/>
    <n v="140000"/>
    <m/>
    <m/>
    <s v="Euro"/>
    <n v="29.57"/>
    <m/>
    <m/>
    <m/>
    <m/>
    <e v="#N/A"/>
    <n v="0"/>
    <m/>
    <m/>
    <m/>
    <m/>
    <m/>
    <m/>
    <m/>
    <m/>
    <m/>
    <m/>
    <m/>
    <m/>
    <m/>
    <m/>
    <m/>
    <m/>
    <m/>
    <m/>
    <m/>
    <m/>
    <m/>
  </r>
  <r>
    <m/>
    <s v="V100022"/>
    <s v="2022-0002"/>
    <x v="60"/>
    <n v="2"/>
    <s v="Wagon"/>
    <n v="17"/>
    <m/>
    <x v="20"/>
    <m/>
    <m/>
    <x v="4"/>
    <x v="3"/>
    <n v="1"/>
    <m/>
    <m/>
    <n v="1"/>
    <m/>
    <n v="0"/>
    <n v="0"/>
    <x v="1"/>
    <m/>
    <m/>
    <m/>
    <x v="0"/>
    <m/>
    <m/>
    <m/>
    <e v="#N/A"/>
    <e v="#N/A"/>
    <n v="747"/>
    <x v="1"/>
    <m/>
    <m/>
    <m/>
    <m/>
    <s v="with as-of date"/>
    <d v="2023-03-31T00:00:00"/>
    <m/>
    <n v="3"/>
    <n v="3"/>
    <m/>
    <e v="#N/A"/>
    <s v="ab 31.03.23 möglich"/>
    <n v="1"/>
    <m/>
    <m/>
    <m/>
    <m/>
    <m/>
    <m/>
    <m/>
    <m/>
    <m/>
    <m/>
    <m/>
    <m/>
    <m/>
    <m/>
    <m/>
    <m/>
    <m/>
    <m/>
    <m/>
    <n v="140000"/>
    <m/>
    <m/>
    <s v="Euro"/>
    <n v="29.57"/>
    <m/>
    <m/>
    <m/>
    <m/>
    <e v="#N/A"/>
    <n v="0"/>
    <m/>
    <m/>
    <m/>
    <m/>
    <m/>
    <m/>
    <m/>
    <m/>
    <m/>
    <m/>
    <m/>
    <m/>
    <m/>
    <m/>
    <m/>
    <m/>
    <m/>
    <m/>
    <m/>
    <m/>
    <m/>
  </r>
  <r>
    <m/>
    <s v="V100022"/>
    <s v="2022-0002"/>
    <x v="60"/>
    <n v="2"/>
    <s v="Wagon"/>
    <n v="18"/>
    <m/>
    <x v="20"/>
    <m/>
    <m/>
    <x v="4"/>
    <x v="3"/>
    <n v="1"/>
    <m/>
    <m/>
    <n v="1"/>
    <m/>
    <n v="0"/>
    <n v="0"/>
    <x v="1"/>
    <m/>
    <m/>
    <m/>
    <x v="0"/>
    <m/>
    <m/>
    <m/>
    <e v="#N/A"/>
    <e v="#N/A"/>
    <n v="747"/>
    <x v="1"/>
    <m/>
    <m/>
    <m/>
    <m/>
    <s v="with as-of date"/>
    <d v="2023-03-31T00:00:00"/>
    <m/>
    <n v="3"/>
    <n v="3"/>
    <m/>
    <e v="#N/A"/>
    <s v="ab 31.03.23 möglich"/>
    <n v="1"/>
    <m/>
    <m/>
    <m/>
    <m/>
    <m/>
    <m/>
    <m/>
    <m/>
    <m/>
    <m/>
    <m/>
    <m/>
    <m/>
    <m/>
    <m/>
    <m/>
    <m/>
    <m/>
    <m/>
    <n v="140000"/>
    <m/>
    <m/>
    <s v="Euro"/>
    <n v="29.57"/>
    <m/>
    <m/>
    <m/>
    <m/>
    <e v="#N/A"/>
    <n v="0"/>
    <m/>
    <m/>
    <m/>
    <m/>
    <m/>
    <m/>
    <m/>
    <m/>
    <m/>
    <m/>
    <m/>
    <m/>
    <m/>
    <m/>
    <m/>
    <m/>
    <m/>
    <m/>
    <m/>
    <m/>
    <m/>
  </r>
  <r>
    <m/>
    <s v="V100022"/>
    <s v="2022-0002"/>
    <x v="60"/>
    <n v="2"/>
    <s v="Wagon"/>
    <n v="19"/>
    <m/>
    <x v="20"/>
    <m/>
    <m/>
    <x v="4"/>
    <x v="3"/>
    <n v="1"/>
    <m/>
    <m/>
    <n v="1"/>
    <m/>
    <n v="0"/>
    <n v="0"/>
    <x v="1"/>
    <m/>
    <m/>
    <m/>
    <x v="0"/>
    <m/>
    <m/>
    <m/>
    <e v="#N/A"/>
    <e v="#N/A"/>
    <n v="747"/>
    <x v="1"/>
    <m/>
    <m/>
    <m/>
    <m/>
    <s v="with as-of date"/>
    <d v="2023-03-31T00:00:00"/>
    <m/>
    <n v="3"/>
    <n v="3"/>
    <m/>
    <e v="#N/A"/>
    <s v="ab 31.03.23 möglich"/>
    <n v="1"/>
    <m/>
    <m/>
    <m/>
    <m/>
    <m/>
    <m/>
    <m/>
    <m/>
    <m/>
    <m/>
    <m/>
    <m/>
    <m/>
    <m/>
    <m/>
    <m/>
    <m/>
    <m/>
    <m/>
    <n v="140000"/>
    <m/>
    <m/>
    <s v="Euro"/>
    <n v="29.57"/>
    <m/>
    <m/>
    <m/>
    <m/>
    <e v="#N/A"/>
    <n v="0"/>
    <m/>
    <m/>
    <m/>
    <m/>
    <m/>
    <m/>
    <m/>
    <m/>
    <m/>
    <m/>
    <m/>
    <m/>
    <m/>
    <m/>
    <m/>
    <m/>
    <m/>
    <m/>
    <m/>
    <m/>
    <m/>
  </r>
  <r>
    <m/>
    <s v="V100022"/>
    <s v="2022-0002"/>
    <x v="60"/>
    <n v="2"/>
    <s v="Wagon"/>
    <n v="20"/>
    <m/>
    <x v="20"/>
    <m/>
    <m/>
    <x v="4"/>
    <x v="3"/>
    <n v="1"/>
    <m/>
    <m/>
    <n v="1"/>
    <m/>
    <n v="0"/>
    <n v="0"/>
    <x v="1"/>
    <m/>
    <m/>
    <m/>
    <x v="0"/>
    <m/>
    <m/>
    <m/>
    <e v="#N/A"/>
    <e v="#N/A"/>
    <n v="747"/>
    <x v="1"/>
    <m/>
    <m/>
    <m/>
    <m/>
    <s v="with as-of date"/>
    <d v="2023-03-31T00:00:00"/>
    <m/>
    <n v="3"/>
    <n v="3"/>
    <m/>
    <e v="#N/A"/>
    <s v="ab 31.03.23 möglich"/>
    <n v="1"/>
    <m/>
    <m/>
    <m/>
    <m/>
    <m/>
    <m/>
    <m/>
    <m/>
    <m/>
    <m/>
    <m/>
    <m/>
    <m/>
    <m/>
    <m/>
    <m/>
    <m/>
    <m/>
    <m/>
    <n v="140000"/>
    <m/>
    <m/>
    <s v="Euro"/>
    <n v="29.57"/>
    <m/>
    <m/>
    <m/>
    <m/>
    <e v="#N/A"/>
    <n v="0"/>
    <m/>
    <m/>
    <m/>
    <m/>
    <m/>
    <m/>
    <m/>
    <m/>
    <m/>
    <m/>
    <m/>
    <m/>
    <m/>
    <m/>
    <m/>
    <m/>
    <m/>
    <m/>
    <m/>
    <m/>
    <m/>
  </r>
  <r>
    <m/>
    <s v="V100022"/>
    <s v="2022-0002"/>
    <x v="60"/>
    <n v="2"/>
    <s v="Wagon"/>
    <n v="21"/>
    <m/>
    <x v="20"/>
    <m/>
    <m/>
    <x v="4"/>
    <x v="3"/>
    <n v="1"/>
    <m/>
    <m/>
    <n v="1"/>
    <m/>
    <n v="0"/>
    <n v="0"/>
    <x v="1"/>
    <m/>
    <m/>
    <m/>
    <x v="0"/>
    <m/>
    <m/>
    <m/>
    <e v="#N/A"/>
    <e v="#N/A"/>
    <n v="747"/>
    <x v="1"/>
    <m/>
    <m/>
    <m/>
    <m/>
    <s v="with as-of date"/>
    <d v="2023-03-31T00:00:00"/>
    <m/>
    <n v="3"/>
    <n v="3"/>
    <m/>
    <e v="#N/A"/>
    <s v="ab 31.03.23 möglich"/>
    <n v="1"/>
    <m/>
    <m/>
    <m/>
    <m/>
    <m/>
    <m/>
    <m/>
    <m/>
    <m/>
    <m/>
    <m/>
    <m/>
    <m/>
    <m/>
    <m/>
    <m/>
    <m/>
    <m/>
    <m/>
    <n v="140000"/>
    <m/>
    <m/>
    <s v="Euro"/>
    <n v="29.57"/>
    <m/>
    <m/>
    <m/>
    <m/>
    <e v="#N/A"/>
    <n v="0"/>
    <m/>
    <m/>
    <m/>
    <m/>
    <m/>
    <m/>
    <m/>
    <m/>
    <m/>
    <m/>
    <m/>
    <m/>
    <m/>
    <m/>
    <m/>
    <m/>
    <m/>
    <m/>
    <m/>
    <m/>
    <m/>
  </r>
  <r>
    <m/>
    <s v="V100022"/>
    <s v="2022-0002"/>
    <x v="60"/>
    <n v="2"/>
    <s v="Wagon"/>
    <n v="22"/>
    <m/>
    <x v="20"/>
    <m/>
    <m/>
    <x v="4"/>
    <x v="3"/>
    <n v="1"/>
    <m/>
    <m/>
    <n v="1"/>
    <m/>
    <n v="0"/>
    <n v="0"/>
    <x v="1"/>
    <m/>
    <m/>
    <m/>
    <x v="0"/>
    <m/>
    <m/>
    <m/>
    <e v="#N/A"/>
    <e v="#N/A"/>
    <n v="747"/>
    <x v="1"/>
    <m/>
    <m/>
    <m/>
    <m/>
    <s v="with as-of date"/>
    <d v="2023-03-31T00:00:00"/>
    <m/>
    <n v="3"/>
    <n v="3"/>
    <m/>
    <e v="#N/A"/>
    <s v="ab 31.03.23 möglich"/>
    <n v="1"/>
    <m/>
    <m/>
    <m/>
    <m/>
    <m/>
    <m/>
    <m/>
    <m/>
    <m/>
    <m/>
    <m/>
    <m/>
    <m/>
    <m/>
    <m/>
    <m/>
    <m/>
    <m/>
    <m/>
    <n v="140000"/>
    <m/>
    <m/>
    <s v="Euro"/>
    <n v="29.57"/>
    <m/>
    <m/>
    <m/>
    <m/>
    <e v="#N/A"/>
    <n v="0"/>
    <m/>
    <m/>
    <m/>
    <m/>
    <m/>
    <m/>
    <m/>
    <m/>
    <m/>
    <m/>
    <m/>
    <m/>
    <m/>
    <m/>
    <m/>
    <m/>
    <m/>
    <m/>
    <m/>
    <m/>
    <m/>
  </r>
  <r>
    <m/>
    <s v="V100022"/>
    <s v="2022-0002"/>
    <x v="60"/>
    <n v="2"/>
    <s v="Wagon"/>
    <n v="23"/>
    <m/>
    <x v="20"/>
    <m/>
    <m/>
    <x v="4"/>
    <x v="3"/>
    <n v="1"/>
    <m/>
    <m/>
    <n v="1"/>
    <m/>
    <n v="0"/>
    <n v="0"/>
    <x v="1"/>
    <m/>
    <m/>
    <m/>
    <x v="0"/>
    <m/>
    <m/>
    <m/>
    <e v="#N/A"/>
    <e v="#N/A"/>
    <n v="747"/>
    <x v="1"/>
    <m/>
    <m/>
    <m/>
    <m/>
    <s v="with as-of date"/>
    <d v="2023-03-31T00:00:00"/>
    <m/>
    <n v="3"/>
    <n v="3"/>
    <m/>
    <e v="#N/A"/>
    <s v="ab 31.03.23 möglich"/>
    <n v="1"/>
    <m/>
    <m/>
    <m/>
    <m/>
    <m/>
    <m/>
    <m/>
    <m/>
    <m/>
    <m/>
    <m/>
    <m/>
    <m/>
    <m/>
    <m/>
    <m/>
    <m/>
    <m/>
    <m/>
    <n v="140000"/>
    <m/>
    <m/>
    <s v="Euro"/>
    <n v="29.57"/>
    <m/>
    <m/>
    <m/>
    <m/>
    <e v="#N/A"/>
    <n v="0"/>
    <m/>
    <m/>
    <m/>
    <m/>
    <m/>
    <m/>
    <m/>
    <m/>
    <m/>
    <m/>
    <m/>
    <m/>
    <m/>
    <m/>
    <m/>
    <m/>
    <m/>
    <m/>
    <m/>
    <m/>
    <m/>
  </r>
  <r>
    <m/>
    <s v="V100022"/>
    <s v="2022-0002"/>
    <x v="60"/>
    <n v="2"/>
    <s v="Wagon"/>
    <n v="24"/>
    <m/>
    <x v="20"/>
    <m/>
    <m/>
    <x v="4"/>
    <x v="3"/>
    <n v="1"/>
    <m/>
    <m/>
    <n v="1"/>
    <m/>
    <n v="0"/>
    <n v="0"/>
    <x v="1"/>
    <m/>
    <m/>
    <m/>
    <x v="0"/>
    <m/>
    <m/>
    <m/>
    <e v="#N/A"/>
    <e v="#N/A"/>
    <n v="747"/>
    <x v="1"/>
    <m/>
    <m/>
    <m/>
    <m/>
    <s v="with as-of date"/>
    <d v="2023-03-31T00:00:00"/>
    <m/>
    <n v="3"/>
    <n v="3"/>
    <m/>
    <e v="#N/A"/>
    <s v="ab 31.03.23 möglich"/>
    <n v="1"/>
    <m/>
    <m/>
    <m/>
    <m/>
    <m/>
    <m/>
    <m/>
    <m/>
    <m/>
    <m/>
    <m/>
    <m/>
    <m/>
    <m/>
    <m/>
    <m/>
    <m/>
    <m/>
    <m/>
    <n v="140000"/>
    <m/>
    <m/>
    <s v="Euro"/>
    <n v="29.57"/>
    <m/>
    <m/>
    <m/>
    <m/>
    <e v="#N/A"/>
    <n v="0"/>
    <m/>
    <m/>
    <m/>
    <m/>
    <m/>
    <m/>
    <m/>
    <m/>
    <m/>
    <m/>
    <m/>
    <m/>
    <m/>
    <m/>
    <m/>
    <m/>
    <m/>
    <m/>
    <m/>
    <m/>
    <m/>
  </r>
  <r>
    <m/>
    <s v="V100022"/>
    <s v="2022-0002"/>
    <x v="60"/>
    <n v="2"/>
    <s v="Wagon"/>
    <n v="25"/>
    <m/>
    <x v="20"/>
    <m/>
    <m/>
    <x v="4"/>
    <x v="3"/>
    <n v="1"/>
    <m/>
    <m/>
    <n v="1"/>
    <m/>
    <n v="0"/>
    <n v="0"/>
    <x v="1"/>
    <m/>
    <m/>
    <m/>
    <x v="0"/>
    <m/>
    <m/>
    <m/>
    <e v="#N/A"/>
    <e v="#N/A"/>
    <n v="747"/>
    <x v="1"/>
    <m/>
    <m/>
    <m/>
    <m/>
    <s v="with as-of date"/>
    <d v="2023-03-31T00:00:00"/>
    <m/>
    <n v="3"/>
    <n v="3"/>
    <m/>
    <e v="#N/A"/>
    <s v="ab 31.03.23 möglich"/>
    <n v="1"/>
    <m/>
    <m/>
    <m/>
    <m/>
    <m/>
    <m/>
    <m/>
    <m/>
    <m/>
    <m/>
    <m/>
    <m/>
    <m/>
    <m/>
    <m/>
    <m/>
    <m/>
    <m/>
    <m/>
    <n v="140000"/>
    <m/>
    <m/>
    <s v="Euro"/>
    <n v="29.57"/>
    <m/>
    <m/>
    <m/>
    <m/>
    <e v="#N/A"/>
    <n v="0"/>
    <m/>
    <m/>
    <m/>
    <m/>
    <m/>
    <m/>
    <m/>
    <m/>
    <m/>
    <m/>
    <m/>
    <m/>
    <m/>
    <m/>
    <m/>
    <m/>
    <m/>
    <m/>
    <m/>
    <m/>
    <m/>
  </r>
  <r>
    <m/>
    <s v="V100022"/>
    <s v="2022-0002"/>
    <x v="60"/>
    <n v="2"/>
    <s v="Wagon"/>
    <n v="26"/>
    <m/>
    <x v="20"/>
    <m/>
    <m/>
    <x v="4"/>
    <x v="3"/>
    <n v="1"/>
    <m/>
    <m/>
    <n v="1"/>
    <m/>
    <n v="0"/>
    <n v="0"/>
    <x v="1"/>
    <m/>
    <m/>
    <m/>
    <x v="0"/>
    <m/>
    <m/>
    <m/>
    <e v="#N/A"/>
    <e v="#N/A"/>
    <n v="747"/>
    <x v="1"/>
    <m/>
    <m/>
    <m/>
    <m/>
    <s v="with as-of date"/>
    <d v="2023-03-31T00:00:00"/>
    <m/>
    <n v="3"/>
    <n v="3"/>
    <m/>
    <e v="#N/A"/>
    <s v="ab 31.03.23 möglich"/>
    <n v="1"/>
    <m/>
    <m/>
    <m/>
    <m/>
    <m/>
    <m/>
    <m/>
    <m/>
    <m/>
    <m/>
    <m/>
    <m/>
    <m/>
    <m/>
    <m/>
    <m/>
    <m/>
    <m/>
    <m/>
    <n v="140000"/>
    <m/>
    <m/>
    <s v="Euro"/>
    <n v="29.57"/>
    <m/>
    <m/>
    <m/>
    <m/>
    <e v="#N/A"/>
    <n v="0"/>
    <m/>
    <m/>
    <m/>
    <m/>
    <m/>
    <m/>
    <m/>
    <m/>
    <m/>
    <m/>
    <m/>
    <m/>
    <m/>
    <m/>
    <m/>
    <m/>
    <m/>
    <m/>
    <m/>
    <m/>
    <m/>
  </r>
  <r>
    <m/>
    <s v="V100022"/>
    <s v="2022-0002"/>
    <x v="60"/>
    <n v="2"/>
    <s v="Wagon"/>
    <n v="27"/>
    <m/>
    <x v="20"/>
    <m/>
    <m/>
    <x v="4"/>
    <x v="3"/>
    <n v="1"/>
    <m/>
    <m/>
    <n v="1"/>
    <m/>
    <n v="0"/>
    <n v="0"/>
    <x v="1"/>
    <m/>
    <m/>
    <m/>
    <x v="0"/>
    <m/>
    <m/>
    <m/>
    <e v="#N/A"/>
    <e v="#N/A"/>
    <n v="747"/>
    <x v="1"/>
    <m/>
    <m/>
    <m/>
    <m/>
    <s v="with as-of date"/>
    <d v="2023-03-31T00:00:00"/>
    <m/>
    <n v="3"/>
    <n v="3"/>
    <m/>
    <e v="#N/A"/>
    <s v="ab 31.03.23 möglich"/>
    <n v="1"/>
    <m/>
    <m/>
    <m/>
    <m/>
    <m/>
    <m/>
    <m/>
    <m/>
    <m/>
    <m/>
    <m/>
    <m/>
    <m/>
    <m/>
    <m/>
    <m/>
    <m/>
    <m/>
    <m/>
    <n v="140000"/>
    <m/>
    <m/>
    <s v="Euro"/>
    <n v="29.57"/>
    <m/>
    <m/>
    <m/>
    <m/>
    <e v="#N/A"/>
    <n v="0"/>
    <m/>
    <m/>
    <m/>
    <m/>
    <m/>
    <m/>
    <m/>
    <m/>
    <m/>
    <m/>
    <m/>
    <m/>
    <m/>
    <m/>
    <m/>
    <m/>
    <m/>
    <m/>
    <m/>
    <m/>
    <m/>
  </r>
  <r>
    <m/>
    <s v="V100022"/>
    <s v="2022-0002"/>
    <x v="60"/>
    <n v="2"/>
    <s v="Wagon"/>
    <n v="28"/>
    <m/>
    <x v="20"/>
    <m/>
    <m/>
    <x v="4"/>
    <x v="3"/>
    <n v="1"/>
    <m/>
    <m/>
    <n v="1"/>
    <m/>
    <n v="0"/>
    <n v="0"/>
    <x v="1"/>
    <m/>
    <m/>
    <m/>
    <x v="0"/>
    <m/>
    <m/>
    <m/>
    <e v="#N/A"/>
    <e v="#N/A"/>
    <n v="747"/>
    <x v="1"/>
    <m/>
    <m/>
    <m/>
    <m/>
    <s v="with as-of date"/>
    <d v="2023-03-31T00:00:00"/>
    <m/>
    <n v="3"/>
    <n v="3"/>
    <m/>
    <e v="#N/A"/>
    <s v="ab 31.03.23 möglich"/>
    <n v="1"/>
    <m/>
    <m/>
    <m/>
    <m/>
    <m/>
    <m/>
    <m/>
    <m/>
    <m/>
    <m/>
    <m/>
    <m/>
    <m/>
    <m/>
    <m/>
    <m/>
    <m/>
    <m/>
    <m/>
    <n v="140000"/>
    <m/>
    <m/>
    <s v="Euro"/>
    <n v="29.57"/>
    <m/>
    <m/>
    <m/>
    <m/>
    <e v="#N/A"/>
    <n v="0"/>
    <m/>
    <m/>
    <m/>
    <m/>
    <m/>
    <m/>
    <m/>
    <m/>
    <m/>
    <m/>
    <m/>
    <m/>
    <m/>
    <m/>
    <m/>
    <m/>
    <m/>
    <m/>
    <m/>
    <m/>
    <m/>
  </r>
  <r>
    <m/>
    <s v="V100022"/>
    <s v="2022-0002"/>
    <x v="60"/>
    <n v="2"/>
    <s v="Wagon"/>
    <n v="29"/>
    <m/>
    <x v="20"/>
    <m/>
    <m/>
    <x v="4"/>
    <x v="3"/>
    <n v="1"/>
    <m/>
    <m/>
    <n v="1"/>
    <m/>
    <n v="0"/>
    <n v="0"/>
    <x v="1"/>
    <m/>
    <m/>
    <m/>
    <x v="0"/>
    <m/>
    <m/>
    <m/>
    <e v="#N/A"/>
    <e v="#N/A"/>
    <n v="747"/>
    <x v="1"/>
    <m/>
    <m/>
    <m/>
    <m/>
    <s v="with as-of date"/>
    <d v="2023-03-31T00:00:00"/>
    <m/>
    <n v="3"/>
    <n v="3"/>
    <m/>
    <e v="#N/A"/>
    <s v="ab 31.03.23 möglich"/>
    <n v="1"/>
    <m/>
    <m/>
    <m/>
    <m/>
    <m/>
    <m/>
    <m/>
    <m/>
    <m/>
    <m/>
    <m/>
    <m/>
    <m/>
    <m/>
    <m/>
    <m/>
    <m/>
    <m/>
    <m/>
    <n v="140000"/>
    <m/>
    <m/>
    <s v="Euro"/>
    <n v="29.57"/>
    <m/>
    <m/>
    <m/>
    <m/>
    <e v="#N/A"/>
    <n v="0"/>
    <m/>
    <m/>
    <m/>
    <m/>
    <m/>
    <m/>
    <m/>
    <m/>
    <m/>
    <m/>
    <m/>
    <m/>
    <m/>
    <m/>
    <m/>
    <m/>
    <m/>
    <m/>
    <m/>
    <m/>
    <m/>
  </r>
  <r>
    <m/>
    <s v="V100022"/>
    <s v="2022-0002"/>
    <x v="60"/>
    <n v="2"/>
    <s v="Wagon"/>
    <n v="30"/>
    <m/>
    <x v="20"/>
    <m/>
    <m/>
    <x v="4"/>
    <x v="3"/>
    <n v="1"/>
    <m/>
    <m/>
    <n v="1"/>
    <m/>
    <n v="0"/>
    <n v="0"/>
    <x v="1"/>
    <m/>
    <m/>
    <m/>
    <x v="0"/>
    <m/>
    <m/>
    <m/>
    <e v="#N/A"/>
    <e v="#N/A"/>
    <n v="747"/>
    <x v="1"/>
    <m/>
    <m/>
    <m/>
    <m/>
    <s v="with as-of date"/>
    <d v="2023-03-31T00:00:00"/>
    <m/>
    <n v="3"/>
    <n v="3"/>
    <m/>
    <e v="#N/A"/>
    <s v="ab 31.03.23 möglich"/>
    <n v="1"/>
    <m/>
    <m/>
    <m/>
    <m/>
    <m/>
    <m/>
    <m/>
    <m/>
    <m/>
    <m/>
    <m/>
    <m/>
    <m/>
    <m/>
    <m/>
    <m/>
    <m/>
    <m/>
    <m/>
    <n v="140000"/>
    <m/>
    <m/>
    <s v="Euro"/>
    <n v="29.57"/>
    <m/>
    <m/>
    <m/>
    <m/>
    <e v="#N/A"/>
    <n v="0"/>
    <m/>
    <m/>
    <m/>
    <m/>
    <m/>
    <m/>
    <m/>
    <m/>
    <m/>
    <m/>
    <m/>
    <m/>
    <m/>
    <m/>
    <m/>
    <m/>
    <m/>
    <m/>
    <m/>
    <m/>
    <m/>
  </r>
  <r>
    <m/>
    <s v="V100022"/>
    <s v="2022-0002"/>
    <x v="60"/>
    <n v="2"/>
    <s v="Wagon"/>
    <n v="31"/>
    <m/>
    <x v="20"/>
    <m/>
    <m/>
    <x v="4"/>
    <x v="3"/>
    <n v="1"/>
    <m/>
    <m/>
    <n v="1"/>
    <m/>
    <n v="0"/>
    <n v="0"/>
    <x v="1"/>
    <m/>
    <m/>
    <m/>
    <x v="0"/>
    <m/>
    <m/>
    <m/>
    <e v="#N/A"/>
    <e v="#N/A"/>
    <n v="747"/>
    <x v="1"/>
    <m/>
    <m/>
    <m/>
    <m/>
    <s v="with as-of date"/>
    <d v="2023-03-31T00:00:00"/>
    <m/>
    <n v="3"/>
    <n v="3"/>
    <m/>
    <e v="#N/A"/>
    <s v="ab 31.03.23 möglich"/>
    <n v="1"/>
    <m/>
    <m/>
    <m/>
    <m/>
    <m/>
    <m/>
    <m/>
    <m/>
    <m/>
    <m/>
    <m/>
    <m/>
    <m/>
    <m/>
    <m/>
    <m/>
    <m/>
    <m/>
    <m/>
    <n v="140000"/>
    <m/>
    <m/>
    <s v="Euro"/>
    <n v="29.57"/>
    <m/>
    <m/>
    <m/>
    <m/>
    <e v="#N/A"/>
    <n v="0"/>
    <m/>
    <m/>
    <m/>
    <m/>
    <m/>
    <m/>
    <m/>
    <m/>
    <m/>
    <m/>
    <m/>
    <m/>
    <m/>
    <m/>
    <m/>
    <m/>
    <m/>
    <m/>
    <m/>
    <m/>
    <m/>
  </r>
  <r>
    <m/>
    <s v="V100022"/>
    <s v="2022-0002"/>
    <x v="60"/>
    <n v="2"/>
    <s v="Wagon"/>
    <n v="32"/>
    <m/>
    <x v="20"/>
    <m/>
    <m/>
    <x v="4"/>
    <x v="3"/>
    <n v="1"/>
    <m/>
    <m/>
    <n v="1"/>
    <m/>
    <n v="0"/>
    <n v="0"/>
    <x v="1"/>
    <m/>
    <m/>
    <m/>
    <x v="0"/>
    <m/>
    <m/>
    <m/>
    <e v="#N/A"/>
    <e v="#N/A"/>
    <n v="747"/>
    <x v="1"/>
    <m/>
    <m/>
    <m/>
    <m/>
    <s v="with as-of date"/>
    <d v="2023-03-31T00:00:00"/>
    <m/>
    <n v="3"/>
    <n v="3"/>
    <m/>
    <e v="#N/A"/>
    <s v="ab 31.03.23 möglich"/>
    <n v="1"/>
    <m/>
    <m/>
    <m/>
    <m/>
    <m/>
    <m/>
    <m/>
    <m/>
    <m/>
    <m/>
    <m/>
    <m/>
    <m/>
    <m/>
    <m/>
    <m/>
    <m/>
    <m/>
    <m/>
    <n v="140000"/>
    <m/>
    <m/>
    <s v="Euro"/>
    <n v="29.57"/>
    <m/>
    <m/>
    <m/>
    <m/>
    <e v="#N/A"/>
    <n v="0"/>
    <m/>
    <m/>
    <m/>
    <m/>
    <m/>
    <m/>
    <m/>
    <m/>
    <m/>
    <m/>
    <m/>
    <m/>
    <m/>
    <m/>
    <m/>
    <m/>
    <m/>
    <m/>
    <m/>
    <m/>
    <m/>
  </r>
  <r>
    <m/>
    <s v="V100043"/>
    <s v="2022-0029"/>
    <x v="61"/>
    <m/>
    <s v="Header"/>
    <m/>
    <m/>
    <x v="20"/>
    <s v="ITA"/>
    <s v="South EU"/>
    <x v="4"/>
    <x v="2"/>
    <n v="15"/>
    <m/>
    <m/>
    <n v="15"/>
    <n v="0"/>
    <n v="0"/>
    <n v="0"/>
    <x v="0"/>
    <m/>
    <m/>
    <m/>
    <x v="0"/>
    <m/>
    <d v="2023-03-10T00:00:00"/>
    <d v="2025-02-27T00:00:00"/>
    <m/>
    <m/>
    <n v="720"/>
    <x v="64"/>
    <m/>
    <m/>
    <m/>
    <n v="15"/>
    <s v="n.a."/>
    <m/>
    <m/>
    <n v="0"/>
    <n v="3"/>
    <m/>
    <m/>
    <m/>
    <m/>
    <m/>
    <m/>
    <m/>
    <m/>
    <m/>
    <m/>
    <n v="720"/>
    <s v="B"/>
    <n v="58"/>
    <n v="1.4"/>
    <s v="CHE"/>
    <s v="Not required"/>
    <s v="N"/>
    <s v="N"/>
    <m/>
    <m/>
    <m/>
    <m/>
    <m/>
    <n v="140000"/>
    <m/>
    <m/>
    <s v="Euro"/>
    <n v="55"/>
    <n v="0"/>
    <n v="0"/>
    <m/>
    <n v="0"/>
    <n v="55"/>
    <n v="0"/>
    <n v="350"/>
    <m/>
    <m/>
    <n v="0"/>
    <s v="0.00"/>
    <n v="0"/>
    <n v="0"/>
    <s v="0.00"/>
    <n v="0"/>
    <n v="55"/>
    <n v="0"/>
    <n v="55"/>
    <n v="1.029813900493733"/>
    <n v="0.77"/>
    <n v="54.23"/>
    <n v="55"/>
    <n v="2100000"/>
    <n v="0"/>
    <s v="N"/>
    <n v="0"/>
    <n v="300300"/>
  </r>
  <r>
    <m/>
    <s v="V100043"/>
    <s v="2022-0029"/>
    <x v="61"/>
    <m/>
    <s v="Wagon"/>
    <n v="1"/>
    <m/>
    <x v="20"/>
    <m/>
    <m/>
    <x v="4"/>
    <x v="2"/>
    <n v="1"/>
    <m/>
    <m/>
    <n v="1"/>
    <m/>
    <n v="0"/>
    <n v="0"/>
    <x v="1"/>
    <m/>
    <m/>
    <m/>
    <x v="0"/>
    <m/>
    <m/>
    <m/>
    <e v="#N/A"/>
    <e v="#N/A"/>
    <n v="720"/>
    <x v="1"/>
    <m/>
    <m/>
    <m/>
    <m/>
    <s v="n.a."/>
    <m/>
    <m/>
    <n v="0"/>
    <n v="3"/>
    <m/>
    <e v="#N/A"/>
    <m/>
    <m/>
    <m/>
    <m/>
    <m/>
    <m/>
    <m/>
    <m/>
    <m/>
    <m/>
    <m/>
    <m/>
    <m/>
    <m/>
    <m/>
    <m/>
    <m/>
    <m/>
    <m/>
    <m/>
    <m/>
    <n v="140000"/>
    <m/>
    <m/>
    <s v="Euro"/>
    <n v="55"/>
    <m/>
    <m/>
    <m/>
    <m/>
    <e v="#N/A"/>
    <n v="0"/>
    <m/>
    <m/>
    <m/>
    <m/>
    <m/>
    <m/>
    <m/>
    <m/>
    <m/>
    <m/>
    <m/>
    <m/>
    <m/>
    <m/>
    <m/>
    <m/>
    <m/>
    <m/>
    <m/>
    <m/>
    <m/>
  </r>
  <r>
    <m/>
    <s v="V100043"/>
    <s v="2022-0029"/>
    <x v="61"/>
    <m/>
    <s v="Wagon"/>
    <n v="2"/>
    <m/>
    <x v="20"/>
    <m/>
    <m/>
    <x v="4"/>
    <x v="2"/>
    <n v="1"/>
    <m/>
    <m/>
    <n v="1"/>
    <m/>
    <n v="0"/>
    <n v="0"/>
    <x v="1"/>
    <m/>
    <m/>
    <m/>
    <x v="0"/>
    <m/>
    <m/>
    <m/>
    <e v="#N/A"/>
    <e v="#N/A"/>
    <n v="720"/>
    <x v="1"/>
    <m/>
    <m/>
    <m/>
    <m/>
    <s v="n.a."/>
    <m/>
    <m/>
    <n v="0"/>
    <n v="3"/>
    <m/>
    <e v="#N/A"/>
    <m/>
    <m/>
    <m/>
    <m/>
    <m/>
    <m/>
    <m/>
    <m/>
    <m/>
    <m/>
    <m/>
    <m/>
    <m/>
    <m/>
    <m/>
    <m/>
    <m/>
    <m/>
    <m/>
    <m/>
    <m/>
    <n v="140000"/>
    <m/>
    <m/>
    <s v="Euro"/>
    <n v="55"/>
    <m/>
    <m/>
    <m/>
    <m/>
    <e v="#N/A"/>
    <n v="0"/>
    <m/>
    <m/>
    <m/>
    <m/>
    <m/>
    <m/>
    <m/>
    <m/>
    <m/>
    <m/>
    <m/>
    <m/>
    <m/>
    <m/>
    <m/>
    <m/>
    <m/>
    <m/>
    <m/>
    <m/>
    <m/>
  </r>
  <r>
    <m/>
    <s v="V100043"/>
    <s v="2022-0029"/>
    <x v="61"/>
    <m/>
    <s v="Wagon"/>
    <n v="3"/>
    <m/>
    <x v="20"/>
    <m/>
    <m/>
    <x v="4"/>
    <x v="2"/>
    <n v="1"/>
    <m/>
    <m/>
    <n v="1"/>
    <m/>
    <n v="0"/>
    <n v="0"/>
    <x v="1"/>
    <m/>
    <m/>
    <m/>
    <x v="0"/>
    <m/>
    <m/>
    <m/>
    <e v="#N/A"/>
    <e v="#N/A"/>
    <n v="720"/>
    <x v="1"/>
    <m/>
    <m/>
    <m/>
    <m/>
    <s v="n.a."/>
    <m/>
    <m/>
    <n v="0"/>
    <n v="3"/>
    <m/>
    <e v="#N/A"/>
    <m/>
    <m/>
    <m/>
    <m/>
    <m/>
    <m/>
    <m/>
    <m/>
    <m/>
    <m/>
    <m/>
    <m/>
    <m/>
    <m/>
    <m/>
    <m/>
    <m/>
    <m/>
    <m/>
    <m/>
    <m/>
    <n v="140000"/>
    <m/>
    <m/>
    <s v="Euro"/>
    <n v="55"/>
    <m/>
    <m/>
    <m/>
    <m/>
    <e v="#N/A"/>
    <n v="0"/>
    <m/>
    <m/>
    <m/>
    <m/>
    <m/>
    <m/>
    <m/>
    <m/>
    <m/>
    <m/>
    <m/>
    <m/>
    <m/>
    <m/>
    <m/>
    <m/>
    <m/>
    <m/>
    <m/>
    <m/>
    <m/>
  </r>
  <r>
    <m/>
    <s v="V100043"/>
    <s v="2022-0029"/>
    <x v="61"/>
    <m/>
    <s v="Wagon"/>
    <n v="4"/>
    <m/>
    <x v="20"/>
    <m/>
    <m/>
    <x v="4"/>
    <x v="2"/>
    <n v="1"/>
    <m/>
    <m/>
    <n v="1"/>
    <m/>
    <n v="0"/>
    <n v="0"/>
    <x v="1"/>
    <m/>
    <m/>
    <m/>
    <x v="0"/>
    <m/>
    <m/>
    <m/>
    <e v="#N/A"/>
    <e v="#N/A"/>
    <n v="720"/>
    <x v="1"/>
    <m/>
    <m/>
    <m/>
    <m/>
    <s v="n.a."/>
    <m/>
    <m/>
    <n v="0"/>
    <n v="3"/>
    <m/>
    <e v="#N/A"/>
    <m/>
    <m/>
    <m/>
    <m/>
    <m/>
    <m/>
    <m/>
    <m/>
    <m/>
    <m/>
    <m/>
    <m/>
    <m/>
    <m/>
    <m/>
    <m/>
    <m/>
    <m/>
    <m/>
    <m/>
    <m/>
    <n v="140000"/>
    <m/>
    <m/>
    <s v="Euro"/>
    <n v="55"/>
    <m/>
    <m/>
    <m/>
    <m/>
    <e v="#N/A"/>
    <n v="0"/>
    <m/>
    <m/>
    <m/>
    <m/>
    <m/>
    <m/>
    <m/>
    <m/>
    <m/>
    <m/>
    <m/>
    <m/>
    <m/>
    <m/>
    <m/>
    <m/>
    <m/>
    <m/>
    <m/>
    <m/>
    <m/>
  </r>
  <r>
    <m/>
    <s v="V100043"/>
    <s v="2022-0029"/>
    <x v="61"/>
    <m/>
    <s v="Wagon"/>
    <n v="5"/>
    <m/>
    <x v="20"/>
    <m/>
    <m/>
    <x v="4"/>
    <x v="2"/>
    <n v="1"/>
    <m/>
    <m/>
    <n v="1"/>
    <m/>
    <n v="0"/>
    <n v="0"/>
    <x v="1"/>
    <m/>
    <m/>
    <m/>
    <x v="0"/>
    <m/>
    <m/>
    <m/>
    <e v="#N/A"/>
    <e v="#N/A"/>
    <n v="720"/>
    <x v="1"/>
    <m/>
    <m/>
    <m/>
    <m/>
    <s v="n.a."/>
    <m/>
    <m/>
    <n v="0"/>
    <n v="3"/>
    <m/>
    <e v="#N/A"/>
    <m/>
    <m/>
    <m/>
    <m/>
    <m/>
    <m/>
    <m/>
    <m/>
    <m/>
    <m/>
    <m/>
    <m/>
    <m/>
    <m/>
    <m/>
    <m/>
    <m/>
    <m/>
    <m/>
    <m/>
    <m/>
    <n v="140000"/>
    <m/>
    <m/>
    <s v="Euro"/>
    <n v="55"/>
    <m/>
    <m/>
    <m/>
    <m/>
    <e v="#N/A"/>
    <n v="0"/>
    <m/>
    <m/>
    <m/>
    <m/>
    <m/>
    <m/>
    <m/>
    <m/>
    <m/>
    <m/>
    <m/>
    <m/>
    <m/>
    <m/>
    <m/>
    <m/>
    <m/>
    <m/>
    <m/>
    <m/>
    <m/>
  </r>
  <r>
    <m/>
    <s v="V100043"/>
    <s v="2022-0029"/>
    <x v="61"/>
    <m/>
    <s v="Wagon"/>
    <n v="6"/>
    <m/>
    <x v="20"/>
    <m/>
    <m/>
    <x v="4"/>
    <x v="2"/>
    <n v="1"/>
    <m/>
    <m/>
    <n v="1"/>
    <m/>
    <n v="0"/>
    <n v="0"/>
    <x v="1"/>
    <m/>
    <m/>
    <m/>
    <x v="0"/>
    <m/>
    <m/>
    <m/>
    <e v="#N/A"/>
    <e v="#N/A"/>
    <n v="720"/>
    <x v="1"/>
    <m/>
    <m/>
    <m/>
    <m/>
    <s v="n.a."/>
    <m/>
    <m/>
    <n v="0"/>
    <n v="3"/>
    <m/>
    <e v="#N/A"/>
    <m/>
    <m/>
    <m/>
    <m/>
    <m/>
    <m/>
    <m/>
    <m/>
    <m/>
    <m/>
    <m/>
    <m/>
    <m/>
    <m/>
    <m/>
    <m/>
    <m/>
    <m/>
    <m/>
    <m/>
    <m/>
    <n v="140000"/>
    <m/>
    <m/>
    <s v="Euro"/>
    <n v="55"/>
    <m/>
    <m/>
    <m/>
    <m/>
    <e v="#N/A"/>
    <n v="0"/>
    <m/>
    <m/>
    <m/>
    <m/>
    <m/>
    <m/>
    <m/>
    <m/>
    <m/>
    <m/>
    <m/>
    <m/>
    <m/>
    <m/>
    <m/>
    <m/>
    <m/>
    <m/>
    <m/>
    <m/>
    <m/>
  </r>
  <r>
    <m/>
    <s v="V100043"/>
    <s v="2022-0029"/>
    <x v="61"/>
    <m/>
    <s v="Wagon"/>
    <n v="7"/>
    <m/>
    <x v="20"/>
    <m/>
    <m/>
    <x v="4"/>
    <x v="2"/>
    <n v="1"/>
    <m/>
    <m/>
    <n v="1"/>
    <m/>
    <n v="0"/>
    <n v="0"/>
    <x v="1"/>
    <m/>
    <m/>
    <m/>
    <x v="0"/>
    <m/>
    <m/>
    <m/>
    <e v="#N/A"/>
    <e v="#N/A"/>
    <n v="720"/>
    <x v="1"/>
    <m/>
    <m/>
    <m/>
    <m/>
    <s v="n.a."/>
    <m/>
    <m/>
    <n v="0"/>
    <n v="3"/>
    <m/>
    <e v="#N/A"/>
    <m/>
    <m/>
    <m/>
    <m/>
    <m/>
    <m/>
    <m/>
    <m/>
    <m/>
    <m/>
    <m/>
    <m/>
    <m/>
    <m/>
    <m/>
    <m/>
    <m/>
    <m/>
    <m/>
    <m/>
    <m/>
    <n v="140000"/>
    <m/>
    <m/>
    <s v="Euro"/>
    <n v="55"/>
    <m/>
    <m/>
    <m/>
    <m/>
    <e v="#N/A"/>
    <n v="0"/>
    <m/>
    <m/>
    <m/>
    <m/>
    <m/>
    <m/>
    <m/>
    <m/>
    <m/>
    <m/>
    <m/>
    <m/>
    <m/>
    <m/>
    <m/>
    <m/>
    <m/>
    <m/>
    <m/>
    <m/>
    <m/>
  </r>
  <r>
    <m/>
    <s v="V100043"/>
    <s v="2022-0029"/>
    <x v="61"/>
    <m/>
    <s v="Wagon"/>
    <n v="8"/>
    <m/>
    <x v="20"/>
    <m/>
    <m/>
    <x v="4"/>
    <x v="2"/>
    <n v="1"/>
    <m/>
    <m/>
    <n v="1"/>
    <m/>
    <n v="0"/>
    <n v="0"/>
    <x v="1"/>
    <m/>
    <m/>
    <m/>
    <x v="0"/>
    <m/>
    <m/>
    <m/>
    <e v="#N/A"/>
    <e v="#N/A"/>
    <n v="720"/>
    <x v="1"/>
    <m/>
    <m/>
    <m/>
    <m/>
    <s v="n.a."/>
    <m/>
    <m/>
    <n v="0"/>
    <n v="3"/>
    <m/>
    <e v="#N/A"/>
    <m/>
    <m/>
    <m/>
    <m/>
    <m/>
    <m/>
    <m/>
    <m/>
    <m/>
    <m/>
    <m/>
    <m/>
    <m/>
    <m/>
    <m/>
    <m/>
    <m/>
    <m/>
    <m/>
    <m/>
    <m/>
    <n v="140000"/>
    <m/>
    <m/>
    <s v="Euro"/>
    <n v="55"/>
    <m/>
    <m/>
    <m/>
    <m/>
    <e v="#N/A"/>
    <n v="0"/>
    <m/>
    <m/>
    <m/>
    <m/>
    <m/>
    <m/>
    <m/>
    <m/>
    <m/>
    <m/>
    <m/>
    <m/>
    <m/>
    <m/>
    <m/>
    <m/>
    <m/>
    <m/>
    <m/>
    <m/>
    <m/>
  </r>
  <r>
    <m/>
    <s v="V100043"/>
    <s v="2022-0029"/>
    <x v="61"/>
    <m/>
    <s v="Wagon"/>
    <n v="9"/>
    <m/>
    <x v="20"/>
    <m/>
    <m/>
    <x v="4"/>
    <x v="2"/>
    <n v="1"/>
    <m/>
    <m/>
    <n v="1"/>
    <m/>
    <n v="0"/>
    <n v="0"/>
    <x v="1"/>
    <m/>
    <m/>
    <m/>
    <x v="0"/>
    <m/>
    <m/>
    <m/>
    <e v="#N/A"/>
    <e v="#N/A"/>
    <n v="720"/>
    <x v="1"/>
    <m/>
    <m/>
    <m/>
    <m/>
    <s v="n.a."/>
    <m/>
    <m/>
    <n v="0"/>
    <n v="3"/>
    <m/>
    <e v="#N/A"/>
    <m/>
    <m/>
    <m/>
    <m/>
    <m/>
    <m/>
    <m/>
    <m/>
    <m/>
    <m/>
    <m/>
    <m/>
    <m/>
    <m/>
    <m/>
    <m/>
    <m/>
    <m/>
    <m/>
    <m/>
    <m/>
    <n v="140000"/>
    <m/>
    <m/>
    <s v="Euro"/>
    <n v="55"/>
    <m/>
    <m/>
    <m/>
    <m/>
    <e v="#N/A"/>
    <n v="0"/>
    <m/>
    <m/>
    <m/>
    <m/>
    <m/>
    <m/>
    <m/>
    <m/>
    <m/>
    <m/>
    <m/>
    <m/>
    <m/>
    <m/>
    <m/>
    <m/>
    <m/>
    <m/>
    <m/>
    <m/>
    <m/>
  </r>
  <r>
    <m/>
    <s v="V100043"/>
    <s v="2022-0029"/>
    <x v="61"/>
    <m/>
    <s v="Wagon"/>
    <n v="10"/>
    <m/>
    <x v="20"/>
    <m/>
    <m/>
    <x v="4"/>
    <x v="2"/>
    <n v="1"/>
    <m/>
    <m/>
    <n v="1"/>
    <m/>
    <n v="0"/>
    <n v="0"/>
    <x v="1"/>
    <m/>
    <m/>
    <m/>
    <x v="0"/>
    <m/>
    <m/>
    <m/>
    <e v="#N/A"/>
    <e v="#N/A"/>
    <n v="720"/>
    <x v="1"/>
    <m/>
    <m/>
    <m/>
    <m/>
    <s v="n.a."/>
    <m/>
    <m/>
    <n v="0"/>
    <n v="3"/>
    <m/>
    <e v="#N/A"/>
    <m/>
    <m/>
    <m/>
    <m/>
    <m/>
    <m/>
    <m/>
    <m/>
    <m/>
    <m/>
    <m/>
    <m/>
    <m/>
    <m/>
    <m/>
    <m/>
    <m/>
    <m/>
    <m/>
    <m/>
    <m/>
    <n v="140000"/>
    <m/>
    <m/>
    <s v="Euro"/>
    <n v="55"/>
    <m/>
    <m/>
    <m/>
    <m/>
    <e v="#N/A"/>
    <n v="0"/>
    <m/>
    <m/>
    <m/>
    <m/>
    <m/>
    <m/>
    <m/>
    <m/>
    <m/>
    <m/>
    <m/>
    <m/>
    <m/>
    <m/>
    <m/>
    <m/>
    <m/>
    <m/>
    <m/>
    <m/>
    <m/>
  </r>
  <r>
    <m/>
    <s v="V100043"/>
    <s v="2022-0029"/>
    <x v="61"/>
    <m/>
    <s v="Wagon"/>
    <n v="11"/>
    <m/>
    <x v="20"/>
    <m/>
    <m/>
    <x v="4"/>
    <x v="2"/>
    <n v="1"/>
    <m/>
    <m/>
    <n v="1"/>
    <m/>
    <n v="0"/>
    <n v="0"/>
    <x v="1"/>
    <m/>
    <m/>
    <m/>
    <x v="0"/>
    <m/>
    <m/>
    <m/>
    <e v="#N/A"/>
    <e v="#N/A"/>
    <n v="720"/>
    <x v="1"/>
    <m/>
    <m/>
    <m/>
    <m/>
    <s v="n.a."/>
    <m/>
    <m/>
    <n v="0"/>
    <n v="3"/>
    <m/>
    <e v="#N/A"/>
    <m/>
    <m/>
    <m/>
    <m/>
    <m/>
    <m/>
    <m/>
    <m/>
    <m/>
    <m/>
    <m/>
    <m/>
    <m/>
    <m/>
    <m/>
    <m/>
    <m/>
    <m/>
    <m/>
    <m/>
    <m/>
    <n v="140000"/>
    <m/>
    <m/>
    <s v="Euro"/>
    <n v="55"/>
    <m/>
    <m/>
    <m/>
    <m/>
    <e v="#N/A"/>
    <n v="0"/>
    <m/>
    <m/>
    <m/>
    <m/>
    <m/>
    <m/>
    <m/>
    <m/>
    <m/>
    <m/>
    <m/>
    <m/>
    <m/>
    <m/>
    <m/>
    <m/>
    <m/>
    <m/>
    <m/>
    <m/>
    <m/>
  </r>
  <r>
    <m/>
    <s v="V100043"/>
    <s v="2022-0029"/>
    <x v="61"/>
    <m/>
    <s v="Wagon"/>
    <n v="12"/>
    <m/>
    <x v="20"/>
    <m/>
    <m/>
    <x v="4"/>
    <x v="2"/>
    <n v="1"/>
    <m/>
    <m/>
    <n v="1"/>
    <m/>
    <n v="0"/>
    <n v="0"/>
    <x v="1"/>
    <m/>
    <m/>
    <m/>
    <x v="0"/>
    <m/>
    <m/>
    <m/>
    <e v="#N/A"/>
    <e v="#N/A"/>
    <n v="720"/>
    <x v="1"/>
    <m/>
    <m/>
    <m/>
    <m/>
    <s v="n.a."/>
    <m/>
    <m/>
    <n v="0"/>
    <n v="3"/>
    <m/>
    <e v="#N/A"/>
    <m/>
    <m/>
    <m/>
    <m/>
    <m/>
    <m/>
    <m/>
    <m/>
    <m/>
    <m/>
    <m/>
    <m/>
    <m/>
    <m/>
    <m/>
    <m/>
    <m/>
    <m/>
    <m/>
    <m/>
    <m/>
    <n v="140000"/>
    <m/>
    <m/>
    <s v="Euro"/>
    <n v="55"/>
    <m/>
    <m/>
    <m/>
    <m/>
    <e v="#N/A"/>
    <n v="0"/>
    <m/>
    <m/>
    <m/>
    <m/>
    <m/>
    <m/>
    <m/>
    <m/>
    <m/>
    <m/>
    <m/>
    <m/>
    <m/>
    <m/>
    <m/>
    <m/>
    <m/>
    <m/>
    <m/>
    <m/>
    <m/>
  </r>
  <r>
    <m/>
    <s v="V100043"/>
    <s v="2022-0029"/>
    <x v="61"/>
    <m/>
    <s v="Wagon"/>
    <n v="13"/>
    <m/>
    <x v="20"/>
    <m/>
    <m/>
    <x v="4"/>
    <x v="2"/>
    <n v="1"/>
    <m/>
    <m/>
    <n v="1"/>
    <m/>
    <n v="0"/>
    <n v="0"/>
    <x v="1"/>
    <m/>
    <m/>
    <m/>
    <x v="0"/>
    <m/>
    <m/>
    <m/>
    <e v="#N/A"/>
    <e v="#N/A"/>
    <n v="720"/>
    <x v="1"/>
    <m/>
    <m/>
    <m/>
    <m/>
    <s v="n.a."/>
    <m/>
    <m/>
    <n v="0"/>
    <n v="3"/>
    <m/>
    <e v="#N/A"/>
    <m/>
    <m/>
    <m/>
    <m/>
    <m/>
    <m/>
    <m/>
    <m/>
    <m/>
    <m/>
    <m/>
    <m/>
    <m/>
    <m/>
    <m/>
    <m/>
    <m/>
    <m/>
    <m/>
    <m/>
    <m/>
    <n v="140000"/>
    <m/>
    <m/>
    <s v="Euro"/>
    <n v="55"/>
    <m/>
    <m/>
    <m/>
    <m/>
    <e v="#N/A"/>
    <n v="0"/>
    <m/>
    <m/>
    <m/>
    <m/>
    <m/>
    <m/>
    <m/>
    <m/>
    <m/>
    <m/>
    <m/>
    <m/>
    <m/>
    <m/>
    <m/>
    <m/>
    <m/>
    <m/>
    <m/>
    <m/>
    <m/>
  </r>
  <r>
    <m/>
    <s v="V100043"/>
    <s v="2022-0029"/>
    <x v="61"/>
    <m/>
    <s v="Wagon"/>
    <n v="14"/>
    <m/>
    <x v="20"/>
    <m/>
    <m/>
    <x v="4"/>
    <x v="2"/>
    <n v="1"/>
    <m/>
    <m/>
    <n v="1"/>
    <m/>
    <n v="0"/>
    <n v="0"/>
    <x v="1"/>
    <m/>
    <m/>
    <m/>
    <x v="0"/>
    <m/>
    <m/>
    <m/>
    <e v="#N/A"/>
    <e v="#N/A"/>
    <n v="720"/>
    <x v="1"/>
    <m/>
    <m/>
    <m/>
    <m/>
    <s v="n.a."/>
    <m/>
    <m/>
    <n v="0"/>
    <n v="3"/>
    <m/>
    <e v="#N/A"/>
    <m/>
    <m/>
    <m/>
    <m/>
    <m/>
    <m/>
    <m/>
    <m/>
    <m/>
    <m/>
    <m/>
    <m/>
    <m/>
    <m/>
    <m/>
    <m/>
    <m/>
    <m/>
    <m/>
    <m/>
    <m/>
    <n v="140000"/>
    <m/>
    <m/>
    <s v="Euro"/>
    <n v="55"/>
    <m/>
    <m/>
    <m/>
    <m/>
    <e v="#N/A"/>
    <n v="0"/>
    <m/>
    <m/>
    <m/>
    <m/>
    <m/>
    <m/>
    <m/>
    <m/>
    <m/>
    <m/>
    <m/>
    <m/>
    <m/>
    <m/>
    <m/>
    <m/>
    <m/>
    <m/>
    <m/>
    <m/>
    <m/>
  </r>
  <r>
    <m/>
    <s v="V100043"/>
    <s v="2022-0029"/>
    <x v="61"/>
    <m/>
    <s v="Wagon"/>
    <n v="15"/>
    <m/>
    <x v="20"/>
    <m/>
    <m/>
    <x v="4"/>
    <x v="2"/>
    <n v="1"/>
    <m/>
    <m/>
    <n v="1"/>
    <m/>
    <n v="0"/>
    <n v="0"/>
    <x v="1"/>
    <m/>
    <m/>
    <m/>
    <x v="0"/>
    <m/>
    <m/>
    <m/>
    <e v="#N/A"/>
    <e v="#N/A"/>
    <n v="720"/>
    <x v="1"/>
    <m/>
    <m/>
    <m/>
    <m/>
    <s v="n.a."/>
    <m/>
    <m/>
    <n v="0"/>
    <n v="3"/>
    <m/>
    <e v="#N/A"/>
    <m/>
    <m/>
    <m/>
    <m/>
    <m/>
    <m/>
    <m/>
    <m/>
    <m/>
    <m/>
    <m/>
    <m/>
    <m/>
    <m/>
    <m/>
    <m/>
    <m/>
    <m/>
    <m/>
    <m/>
    <m/>
    <n v="140000"/>
    <m/>
    <m/>
    <s v="Euro"/>
    <n v="55"/>
    <m/>
    <m/>
    <m/>
    <m/>
    <e v="#N/A"/>
    <n v="0"/>
    <m/>
    <m/>
    <m/>
    <m/>
    <m/>
    <m/>
    <m/>
    <m/>
    <m/>
    <m/>
    <m/>
    <m/>
    <m/>
    <m/>
    <m/>
    <m/>
    <m/>
    <m/>
    <m/>
    <m/>
    <m/>
  </r>
  <r>
    <s v="OK 21.03.24/emo"/>
    <s v="V700007"/>
    <s v="2023-0030"/>
    <x v="62"/>
    <m/>
    <s v="Header"/>
    <m/>
    <m/>
    <x v="20"/>
    <s v="ITA"/>
    <s v="South EU"/>
    <x v="4"/>
    <x v="0"/>
    <n v="15"/>
    <m/>
    <m/>
    <n v="15"/>
    <n v="0"/>
    <n v="0"/>
    <n v="0"/>
    <x v="0"/>
    <s v="PAYG"/>
    <d v="2023-11-01T00:00:00"/>
    <d v="2024-02-29T00:00:00"/>
    <x v="0"/>
    <m/>
    <d v="2023-11-01T00:00:00"/>
    <d v="2024-02-29T00:00:00"/>
    <d v="2023-11-01T00:00:00"/>
    <d v="2024-02-29T00:00:00"/>
    <n v="120"/>
    <x v="1"/>
    <d v="2024-01-29T00:00:00"/>
    <s v="Economy"/>
    <m/>
    <n v="15"/>
    <s v="with various options"/>
    <m/>
    <m/>
    <n v="0"/>
    <n v="1"/>
    <m/>
    <m/>
    <n v="0"/>
    <n v="0"/>
    <s v="RS Pausche von MV 2021-0031"/>
    <n v="0"/>
    <m/>
    <m/>
    <m/>
    <m/>
    <n v="120"/>
    <s v="B"/>
    <n v="58"/>
    <n v="1.4"/>
    <s v="CHE"/>
    <s v="Not required"/>
    <s v="Y"/>
    <s v="N"/>
    <m/>
    <m/>
    <n v="1"/>
    <m/>
    <m/>
    <n v="140000"/>
    <s v="N"/>
    <d v="1899-12-30T00:00:00"/>
    <s v="Euro"/>
    <n v="18.5"/>
    <n v="0"/>
    <n v="0"/>
    <m/>
    <n v="0"/>
    <n v="18.5"/>
    <n v="0"/>
    <n v="0"/>
    <n v="0.03"/>
    <n v="0.06"/>
    <n v="0"/>
    <s v="0.00"/>
    <n v="0"/>
    <n v="0"/>
    <s v="0.00"/>
    <n v="0"/>
    <n v="18.5"/>
    <n v="0"/>
    <n v="18.5"/>
    <n v="0.8751233958538993"/>
    <n v="0.77"/>
    <n v="17.73"/>
    <n v="17.73"/>
    <n v="2100000"/>
    <n v="0"/>
    <s v="N"/>
    <n v="0"/>
    <n v="101010"/>
  </r>
  <r>
    <m/>
    <s v="V700007"/>
    <s v="2023-0030"/>
    <x v="62"/>
    <n v="1"/>
    <s v="Batch"/>
    <m/>
    <m/>
    <x v="20"/>
    <s v="ITA"/>
    <s v="South EU"/>
    <x v="4"/>
    <x v="0"/>
    <n v="15"/>
    <m/>
    <m/>
    <n v="15"/>
    <n v="0"/>
    <n v="0"/>
    <n v="0"/>
    <x v="0"/>
    <s v="PAYG"/>
    <d v="2023-11-01T00:00:00"/>
    <d v="2024-02-29T00:00:00"/>
    <x v="0"/>
    <m/>
    <m/>
    <m/>
    <d v="2023-11-01T00:00:00"/>
    <d v="2024-02-29T00:00:00"/>
    <m/>
    <x v="65"/>
    <m/>
    <m/>
    <m/>
    <m/>
    <s v="with various options"/>
    <m/>
    <m/>
    <n v="0"/>
    <n v="1"/>
    <m/>
    <m/>
    <n v="0"/>
    <m/>
    <m/>
    <m/>
    <m/>
    <m/>
    <m/>
    <m/>
    <m/>
    <s v="B"/>
    <m/>
    <n v="1.4"/>
    <s v="CHE"/>
    <s v="Not required"/>
    <s v="Y"/>
    <s v="N"/>
    <m/>
    <m/>
    <m/>
    <m/>
    <m/>
    <n v="140000"/>
    <s v="N"/>
    <d v="1899-12-30T00:00:00"/>
    <s v="Euro"/>
    <n v="18.5"/>
    <n v="0"/>
    <n v="0"/>
    <m/>
    <n v="0"/>
    <n v="18.5"/>
    <n v="0"/>
    <n v="0"/>
    <n v="0.03"/>
    <n v="0.06"/>
    <n v="0"/>
    <s v="0.00"/>
    <n v="0"/>
    <n v="0"/>
    <s v="0.00"/>
    <n v="0"/>
    <n v="20.26"/>
    <n v="0"/>
    <n v="20.26"/>
    <n v="0.8751233958538993"/>
    <n v="0.77"/>
    <n v="17.73"/>
    <n v="17.73"/>
    <n v="2100000"/>
    <n v="0"/>
    <s v="N"/>
    <n v="0"/>
    <n v="101010"/>
  </r>
  <r>
    <m/>
    <s v="V700007"/>
    <s v="2023-0030"/>
    <x v="62"/>
    <n v="1"/>
    <s v="Wagon"/>
    <n v="1"/>
    <m/>
    <x v="20"/>
    <m/>
    <m/>
    <x v="4"/>
    <x v="0"/>
    <n v="1"/>
    <m/>
    <m/>
    <n v="1"/>
    <m/>
    <n v="0"/>
    <n v="0"/>
    <x v="1"/>
    <s v="PAYG"/>
    <d v="2023-11-01T00:00:00"/>
    <d v="2024-02-29T00:00:00"/>
    <x v="0"/>
    <m/>
    <m/>
    <m/>
    <e v="#N/A"/>
    <e v="#N/A"/>
    <n v="120"/>
    <x v="66"/>
    <m/>
    <m/>
    <m/>
    <m/>
    <s v="with various options"/>
    <m/>
    <m/>
    <n v="0"/>
    <n v="1"/>
    <d v="2024-05-31T00:00:00"/>
    <e v="#N/A"/>
    <m/>
    <m/>
    <m/>
    <m/>
    <m/>
    <m/>
    <m/>
    <m/>
    <m/>
    <m/>
    <m/>
    <m/>
    <m/>
    <m/>
    <m/>
    <m/>
    <m/>
    <m/>
    <m/>
    <m/>
    <m/>
    <n v="140000"/>
    <m/>
    <m/>
    <s v="Euro"/>
    <n v="18.5"/>
    <m/>
    <m/>
    <m/>
    <m/>
    <e v="#N/A"/>
    <m/>
    <m/>
    <m/>
    <m/>
    <m/>
    <m/>
    <m/>
    <m/>
    <m/>
    <m/>
    <m/>
    <m/>
    <m/>
    <m/>
    <m/>
    <m/>
    <m/>
    <m/>
    <m/>
    <m/>
    <m/>
    <m/>
  </r>
  <r>
    <m/>
    <s v="V700007"/>
    <s v="2023-0030"/>
    <x v="62"/>
    <n v="1"/>
    <s v="Wagon"/>
    <n v="2"/>
    <m/>
    <x v="20"/>
    <m/>
    <m/>
    <x v="4"/>
    <x v="0"/>
    <n v="1"/>
    <m/>
    <m/>
    <n v="1"/>
    <m/>
    <n v="0"/>
    <n v="0"/>
    <x v="1"/>
    <s v="PAYG"/>
    <d v="2023-11-01T00:00:00"/>
    <d v="2024-02-29T00:00:00"/>
    <x v="0"/>
    <m/>
    <m/>
    <m/>
    <e v="#N/A"/>
    <e v="#N/A"/>
    <n v="120"/>
    <x v="66"/>
    <m/>
    <m/>
    <m/>
    <m/>
    <s v="with various options"/>
    <m/>
    <m/>
    <n v="0"/>
    <n v="1"/>
    <d v="2024-05-31T00:00:00"/>
    <e v="#N/A"/>
    <m/>
    <m/>
    <m/>
    <m/>
    <m/>
    <m/>
    <m/>
    <m/>
    <m/>
    <m/>
    <m/>
    <m/>
    <m/>
    <m/>
    <m/>
    <m/>
    <m/>
    <m/>
    <m/>
    <m/>
    <m/>
    <n v="140000"/>
    <m/>
    <m/>
    <s v="Euro"/>
    <n v="18.5"/>
    <m/>
    <m/>
    <m/>
    <m/>
    <e v="#N/A"/>
    <m/>
    <m/>
    <m/>
    <m/>
    <m/>
    <m/>
    <m/>
    <m/>
    <m/>
    <m/>
    <m/>
    <m/>
    <m/>
    <m/>
    <m/>
    <m/>
    <m/>
    <m/>
    <m/>
    <m/>
    <m/>
    <m/>
  </r>
  <r>
    <m/>
    <s v="V700007"/>
    <s v="2023-0030"/>
    <x v="62"/>
    <n v="1"/>
    <s v="Wagon"/>
    <n v="3"/>
    <m/>
    <x v="20"/>
    <m/>
    <m/>
    <x v="4"/>
    <x v="0"/>
    <n v="1"/>
    <m/>
    <m/>
    <n v="1"/>
    <m/>
    <n v="0"/>
    <n v="0"/>
    <x v="1"/>
    <s v="PAYG"/>
    <d v="2023-11-01T00:00:00"/>
    <d v="2024-02-29T00:00:00"/>
    <x v="0"/>
    <m/>
    <m/>
    <m/>
    <e v="#N/A"/>
    <e v="#N/A"/>
    <n v="120"/>
    <x v="66"/>
    <m/>
    <m/>
    <m/>
    <m/>
    <s v="with various options"/>
    <m/>
    <m/>
    <n v="0"/>
    <n v="1"/>
    <d v="2024-05-31T00:00:00"/>
    <e v="#N/A"/>
    <m/>
    <m/>
    <m/>
    <m/>
    <m/>
    <m/>
    <m/>
    <m/>
    <m/>
    <m/>
    <m/>
    <m/>
    <m/>
    <m/>
    <m/>
    <m/>
    <m/>
    <m/>
    <m/>
    <m/>
    <m/>
    <n v="140000"/>
    <m/>
    <m/>
    <s v="Euro"/>
    <n v="18.5"/>
    <m/>
    <m/>
    <m/>
    <m/>
    <e v="#N/A"/>
    <m/>
    <m/>
    <m/>
    <m/>
    <m/>
    <m/>
    <m/>
    <m/>
    <m/>
    <m/>
    <m/>
    <m/>
    <m/>
    <m/>
    <m/>
    <m/>
    <m/>
    <m/>
    <m/>
    <m/>
    <m/>
    <m/>
  </r>
  <r>
    <m/>
    <s v="V700007"/>
    <s v="2023-0030"/>
    <x v="62"/>
    <n v="1"/>
    <s v="Wagon"/>
    <n v="4"/>
    <m/>
    <x v="20"/>
    <m/>
    <m/>
    <x v="4"/>
    <x v="0"/>
    <n v="1"/>
    <m/>
    <m/>
    <n v="1"/>
    <m/>
    <n v="0"/>
    <n v="0"/>
    <x v="1"/>
    <s v="PAYG"/>
    <d v="2023-11-01T00:00:00"/>
    <d v="2024-02-29T00:00:00"/>
    <x v="0"/>
    <m/>
    <m/>
    <m/>
    <e v="#N/A"/>
    <e v="#N/A"/>
    <n v="120"/>
    <x v="66"/>
    <m/>
    <m/>
    <m/>
    <m/>
    <s v="with various options"/>
    <m/>
    <m/>
    <n v="0"/>
    <n v="1"/>
    <d v="2024-05-31T00:00:00"/>
    <e v="#N/A"/>
    <m/>
    <m/>
    <m/>
    <m/>
    <m/>
    <m/>
    <m/>
    <m/>
    <m/>
    <m/>
    <m/>
    <m/>
    <m/>
    <m/>
    <m/>
    <m/>
    <m/>
    <m/>
    <m/>
    <m/>
    <m/>
    <n v="140000"/>
    <m/>
    <m/>
    <s v="Euro"/>
    <n v="18.5"/>
    <m/>
    <m/>
    <m/>
    <m/>
    <e v="#N/A"/>
    <m/>
    <m/>
    <m/>
    <m/>
    <m/>
    <m/>
    <m/>
    <m/>
    <m/>
    <m/>
    <m/>
    <m/>
    <m/>
    <m/>
    <m/>
    <m/>
    <m/>
    <m/>
    <m/>
    <m/>
    <m/>
    <m/>
  </r>
  <r>
    <m/>
    <s v="V700007"/>
    <s v="2023-0030"/>
    <x v="62"/>
    <n v="1"/>
    <s v="Wagon"/>
    <n v="5"/>
    <m/>
    <x v="20"/>
    <m/>
    <m/>
    <x v="4"/>
    <x v="0"/>
    <n v="1"/>
    <m/>
    <m/>
    <n v="1"/>
    <m/>
    <n v="0"/>
    <n v="0"/>
    <x v="1"/>
    <s v="PAYG"/>
    <d v="2023-11-01T00:00:00"/>
    <d v="2024-02-29T00:00:00"/>
    <x v="0"/>
    <m/>
    <m/>
    <m/>
    <e v="#N/A"/>
    <e v="#N/A"/>
    <n v="120"/>
    <x v="66"/>
    <m/>
    <m/>
    <m/>
    <m/>
    <s v="with various options"/>
    <m/>
    <m/>
    <n v="0"/>
    <n v="1"/>
    <d v="2024-05-31T00:00:00"/>
    <e v="#N/A"/>
    <m/>
    <m/>
    <m/>
    <m/>
    <m/>
    <m/>
    <m/>
    <m/>
    <m/>
    <m/>
    <m/>
    <m/>
    <m/>
    <m/>
    <m/>
    <m/>
    <m/>
    <m/>
    <m/>
    <m/>
    <m/>
    <n v="140000"/>
    <m/>
    <m/>
    <s v="Euro"/>
    <n v="18.5"/>
    <m/>
    <m/>
    <m/>
    <m/>
    <e v="#N/A"/>
    <m/>
    <m/>
    <m/>
    <m/>
    <m/>
    <m/>
    <m/>
    <m/>
    <m/>
    <m/>
    <m/>
    <m/>
    <m/>
    <m/>
    <m/>
    <m/>
    <m/>
    <m/>
    <m/>
    <m/>
    <m/>
    <m/>
  </r>
  <r>
    <m/>
    <s v="V700007"/>
    <s v="2023-0030"/>
    <x v="62"/>
    <n v="1"/>
    <s v="Wagon"/>
    <n v="6"/>
    <m/>
    <x v="20"/>
    <m/>
    <m/>
    <x v="4"/>
    <x v="0"/>
    <n v="1"/>
    <m/>
    <m/>
    <n v="1"/>
    <m/>
    <n v="0"/>
    <n v="0"/>
    <x v="1"/>
    <s v="PAYG"/>
    <d v="2023-11-01T00:00:00"/>
    <d v="2024-02-29T00:00:00"/>
    <x v="0"/>
    <m/>
    <m/>
    <m/>
    <e v="#N/A"/>
    <e v="#N/A"/>
    <n v="120"/>
    <x v="66"/>
    <m/>
    <m/>
    <m/>
    <m/>
    <s v="with various options"/>
    <m/>
    <m/>
    <n v="0"/>
    <n v="1"/>
    <d v="2024-05-31T00:00:00"/>
    <e v="#N/A"/>
    <m/>
    <m/>
    <m/>
    <m/>
    <m/>
    <m/>
    <m/>
    <m/>
    <m/>
    <m/>
    <m/>
    <m/>
    <m/>
    <m/>
    <m/>
    <m/>
    <m/>
    <m/>
    <m/>
    <m/>
    <m/>
    <n v="140000"/>
    <m/>
    <m/>
    <s v="Euro"/>
    <n v="18.5"/>
    <m/>
    <m/>
    <m/>
    <m/>
    <e v="#N/A"/>
    <m/>
    <m/>
    <m/>
    <m/>
    <m/>
    <m/>
    <m/>
    <m/>
    <m/>
    <m/>
    <m/>
    <m/>
    <m/>
    <m/>
    <m/>
    <m/>
    <m/>
    <m/>
    <m/>
    <m/>
    <m/>
    <m/>
  </r>
  <r>
    <m/>
    <s v="V700007"/>
    <s v="2023-0030"/>
    <x v="62"/>
    <n v="1"/>
    <s v="Wagon"/>
    <n v="7"/>
    <m/>
    <x v="20"/>
    <m/>
    <m/>
    <x v="4"/>
    <x v="0"/>
    <n v="1"/>
    <m/>
    <m/>
    <n v="1"/>
    <m/>
    <n v="0"/>
    <n v="0"/>
    <x v="1"/>
    <s v="PAYG"/>
    <d v="2023-11-01T00:00:00"/>
    <d v="2024-02-29T00:00:00"/>
    <x v="0"/>
    <m/>
    <m/>
    <m/>
    <e v="#N/A"/>
    <e v="#N/A"/>
    <n v="120"/>
    <x v="66"/>
    <m/>
    <m/>
    <m/>
    <m/>
    <s v="with various options"/>
    <m/>
    <m/>
    <n v="0"/>
    <n v="1"/>
    <d v="2024-05-31T00:00:00"/>
    <e v="#N/A"/>
    <m/>
    <m/>
    <m/>
    <m/>
    <m/>
    <m/>
    <m/>
    <m/>
    <m/>
    <m/>
    <m/>
    <m/>
    <m/>
    <m/>
    <m/>
    <m/>
    <m/>
    <m/>
    <m/>
    <m/>
    <m/>
    <n v="140000"/>
    <m/>
    <m/>
    <s v="Euro"/>
    <n v="18.5"/>
    <m/>
    <m/>
    <m/>
    <m/>
    <e v="#N/A"/>
    <m/>
    <m/>
    <m/>
    <m/>
    <m/>
    <m/>
    <m/>
    <m/>
    <m/>
    <m/>
    <m/>
    <m/>
    <m/>
    <m/>
    <m/>
    <m/>
    <m/>
    <m/>
    <m/>
    <m/>
    <m/>
    <m/>
  </r>
  <r>
    <m/>
    <s v="V700007"/>
    <s v="2023-0030"/>
    <x v="62"/>
    <n v="1"/>
    <s v="Wagon"/>
    <n v="8"/>
    <m/>
    <x v="20"/>
    <m/>
    <m/>
    <x v="4"/>
    <x v="0"/>
    <n v="1"/>
    <m/>
    <m/>
    <n v="1"/>
    <m/>
    <n v="0"/>
    <n v="0"/>
    <x v="1"/>
    <s v="PAYG"/>
    <d v="2023-11-01T00:00:00"/>
    <d v="2024-02-29T00:00:00"/>
    <x v="0"/>
    <m/>
    <m/>
    <m/>
    <e v="#N/A"/>
    <e v="#N/A"/>
    <n v="120"/>
    <x v="66"/>
    <m/>
    <m/>
    <m/>
    <m/>
    <s v="with various options"/>
    <m/>
    <m/>
    <n v="0"/>
    <n v="1"/>
    <d v="2024-05-31T00:00:00"/>
    <e v="#N/A"/>
    <m/>
    <m/>
    <m/>
    <m/>
    <m/>
    <m/>
    <m/>
    <m/>
    <m/>
    <m/>
    <m/>
    <m/>
    <m/>
    <m/>
    <m/>
    <m/>
    <m/>
    <m/>
    <m/>
    <m/>
    <m/>
    <n v="140000"/>
    <m/>
    <m/>
    <s v="Euro"/>
    <n v="18.5"/>
    <m/>
    <m/>
    <m/>
    <m/>
    <e v="#N/A"/>
    <m/>
    <m/>
    <m/>
    <m/>
    <m/>
    <m/>
    <m/>
    <m/>
    <m/>
    <m/>
    <m/>
    <m/>
    <m/>
    <m/>
    <m/>
    <m/>
    <m/>
    <m/>
    <m/>
    <m/>
    <m/>
    <m/>
  </r>
  <r>
    <m/>
    <s v="V700007"/>
    <s v="2023-0030"/>
    <x v="62"/>
    <n v="1"/>
    <s v="Wagon"/>
    <n v="9"/>
    <m/>
    <x v="20"/>
    <m/>
    <m/>
    <x v="4"/>
    <x v="0"/>
    <n v="1"/>
    <m/>
    <m/>
    <n v="1"/>
    <m/>
    <n v="0"/>
    <n v="0"/>
    <x v="1"/>
    <s v="PAYG"/>
    <d v="2023-11-01T00:00:00"/>
    <d v="2024-02-29T00:00:00"/>
    <x v="0"/>
    <m/>
    <m/>
    <m/>
    <e v="#N/A"/>
    <e v="#N/A"/>
    <n v="120"/>
    <x v="66"/>
    <m/>
    <m/>
    <m/>
    <m/>
    <s v="with various options"/>
    <m/>
    <m/>
    <n v="0"/>
    <n v="1"/>
    <d v="2024-05-31T00:00:00"/>
    <e v="#N/A"/>
    <m/>
    <m/>
    <m/>
    <m/>
    <m/>
    <m/>
    <m/>
    <m/>
    <m/>
    <m/>
    <m/>
    <m/>
    <m/>
    <m/>
    <m/>
    <m/>
    <m/>
    <m/>
    <m/>
    <m/>
    <m/>
    <n v="140000"/>
    <m/>
    <m/>
    <s v="Euro"/>
    <n v="18.5"/>
    <m/>
    <m/>
    <m/>
    <m/>
    <e v="#N/A"/>
    <m/>
    <m/>
    <m/>
    <m/>
    <m/>
    <m/>
    <m/>
    <m/>
    <m/>
    <m/>
    <m/>
    <m/>
    <m/>
    <m/>
    <m/>
    <m/>
    <m/>
    <m/>
    <m/>
    <m/>
    <m/>
    <m/>
  </r>
  <r>
    <m/>
    <s v="V700007"/>
    <s v="2023-0030"/>
    <x v="62"/>
    <n v="1"/>
    <s v="Wagon"/>
    <n v="10"/>
    <m/>
    <x v="20"/>
    <m/>
    <m/>
    <x v="4"/>
    <x v="0"/>
    <n v="1"/>
    <m/>
    <m/>
    <n v="1"/>
    <m/>
    <n v="0"/>
    <n v="0"/>
    <x v="1"/>
    <s v="PAYG"/>
    <d v="2023-11-01T00:00:00"/>
    <d v="2024-02-29T00:00:00"/>
    <x v="0"/>
    <m/>
    <m/>
    <m/>
    <e v="#N/A"/>
    <e v="#N/A"/>
    <n v="120"/>
    <x v="1"/>
    <m/>
    <m/>
    <m/>
    <m/>
    <s v="with various options"/>
    <m/>
    <m/>
    <n v="0"/>
    <n v="1"/>
    <e v="#N/A"/>
    <e v="#N/A"/>
    <m/>
    <m/>
    <m/>
    <m/>
    <m/>
    <m/>
    <m/>
    <m/>
    <m/>
    <m/>
    <m/>
    <m/>
    <m/>
    <m/>
    <m/>
    <m/>
    <m/>
    <m/>
    <m/>
    <m/>
    <m/>
    <n v="140000"/>
    <m/>
    <m/>
    <s v="Euro"/>
    <n v="18.5"/>
    <m/>
    <m/>
    <m/>
    <m/>
    <e v="#N/A"/>
    <m/>
    <m/>
    <m/>
    <m/>
    <m/>
    <m/>
    <m/>
    <m/>
    <m/>
    <m/>
    <m/>
    <m/>
    <m/>
    <m/>
    <m/>
    <m/>
    <m/>
    <m/>
    <m/>
    <m/>
    <m/>
    <m/>
  </r>
  <r>
    <m/>
    <s v="V700007"/>
    <s v="2023-0030"/>
    <x v="62"/>
    <n v="1"/>
    <s v="Wagon"/>
    <n v="11"/>
    <m/>
    <x v="20"/>
    <m/>
    <m/>
    <x v="4"/>
    <x v="0"/>
    <n v="1"/>
    <m/>
    <m/>
    <n v="1"/>
    <m/>
    <n v="0"/>
    <n v="0"/>
    <x v="1"/>
    <s v="PAYG"/>
    <d v="2023-11-01T00:00:00"/>
    <d v="2024-02-29T00:00:00"/>
    <x v="0"/>
    <m/>
    <m/>
    <m/>
    <e v="#N/A"/>
    <e v="#N/A"/>
    <n v="120"/>
    <x v="66"/>
    <m/>
    <m/>
    <m/>
    <m/>
    <s v="with various options"/>
    <m/>
    <m/>
    <n v="0"/>
    <n v="1"/>
    <d v="2024-05-31T00:00:00"/>
    <e v="#N/A"/>
    <m/>
    <m/>
    <m/>
    <m/>
    <m/>
    <m/>
    <m/>
    <m/>
    <m/>
    <m/>
    <m/>
    <m/>
    <m/>
    <m/>
    <m/>
    <m/>
    <m/>
    <m/>
    <m/>
    <m/>
    <m/>
    <n v="140000"/>
    <m/>
    <m/>
    <s v="Euro"/>
    <n v="18.5"/>
    <m/>
    <m/>
    <m/>
    <m/>
    <e v="#N/A"/>
    <m/>
    <m/>
    <m/>
    <m/>
    <m/>
    <m/>
    <m/>
    <m/>
    <m/>
    <m/>
    <m/>
    <m/>
    <m/>
    <m/>
    <m/>
    <m/>
    <m/>
    <m/>
    <m/>
    <m/>
    <m/>
    <m/>
  </r>
  <r>
    <m/>
    <s v="V700007"/>
    <s v="2023-0030"/>
    <x v="62"/>
    <n v="1"/>
    <s v="Wagon"/>
    <n v="12"/>
    <m/>
    <x v="20"/>
    <m/>
    <m/>
    <x v="4"/>
    <x v="0"/>
    <n v="1"/>
    <m/>
    <m/>
    <n v="1"/>
    <m/>
    <n v="0"/>
    <n v="0"/>
    <x v="1"/>
    <s v="PAYG"/>
    <d v="2023-11-01T00:00:00"/>
    <d v="2024-02-29T00:00:00"/>
    <x v="0"/>
    <m/>
    <m/>
    <m/>
    <e v="#N/A"/>
    <e v="#N/A"/>
    <n v="120"/>
    <x v="66"/>
    <m/>
    <m/>
    <m/>
    <m/>
    <s v="with various options"/>
    <m/>
    <m/>
    <n v="0"/>
    <n v="1"/>
    <d v="2024-05-31T00:00:00"/>
    <e v="#N/A"/>
    <m/>
    <m/>
    <m/>
    <m/>
    <m/>
    <m/>
    <m/>
    <m/>
    <m/>
    <m/>
    <m/>
    <m/>
    <m/>
    <m/>
    <m/>
    <m/>
    <m/>
    <m/>
    <m/>
    <m/>
    <m/>
    <n v="140000"/>
    <m/>
    <m/>
    <s v="Euro"/>
    <n v="18.5"/>
    <m/>
    <m/>
    <m/>
    <m/>
    <e v="#N/A"/>
    <m/>
    <m/>
    <m/>
    <m/>
    <m/>
    <m/>
    <m/>
    <m/>
    <m/>
    <m/>
    <m/>
    <m/>
    <m/>
    <m/>
    <m/>
    <m/>
    <m/>
    <m/>
    <m/>
    <m/>
    <m/>
    <m/>
  </r>
  <r>
    <m/>
    <s v="V700007"/>
    <s v="2023-0030"/>
    <x v="62"/>
    <n v="1"/>
    <s v="Wagon"/>
    <n v="13"/>
    <m/>
    <x v="20"/>
    <m/>
    <m/>
    <x v="4"/>
    <x v="0"/>
    <n v="1"/>
    <m/>
    <m/>
    <n v="1"/>
    <m/>
    <n v="0"/>
    <n v="0"/>
    <x v="1"/>
    <s v="PAYG"/>
    <d v="2023-11-01T00:00:00"/>
    <d v="2024-02-29T00:00:00"/>
    <x v="0"/>
    <m/>
    <m/>
    <m/>
    <e v="#N/A"/>
    <e v="#N/A"/>
    <n v="120"/>
    <x v="66"/>
    <m/>
    <m/>
    <m/>
    <m/>
    <s v="with various options"/>
    <m/>
    <m/>
    <n v="0"/>
    <n v="1"/>
    <d v="2024-05-31T00:00:00"/>
    <e v="#N/A"/>
    <m/>
    <m/>
    <m/>
    <m/>
    <m/>
    <m/>
    <m/>
    <m/>
    <m/>
    <m/>
    <m/>
    <m/>
    <m/>
    <m/>
    <m/>
    <m/>
    <m/>
    <m/>
    <m/>
    <m/>
    <m/>
    <n v="140000"/>
    <m/>
    <m/>
    <s v="Euro"/>
    <n v="18.5"/>
    <m/>
    <m/>
    <m/>
    <m/>
    <e v="#N/A"/>
    <m/>
    <m/>
    <m/>
    <m/>
    <m/>
    <m/>
    <m/>
    <m/>
    <m/>
    <m/>
    <m/>
    <m/>
    <m/>
    <m/>
    <m/>
    <m/>
    <m/>
    <m/>
    <m/>
    <m/>
    <m/>
    <m/>
  </r>
  <r>
    <m/>
    <s v="V700007"/>
    <s v="2023-0030"/>
    <x v="62"/>
    <n v="1"/>
    <s v="Wagon"/>
    <n v="14"/>
    <m/>
    <x v="20"/>
    <m/>
    <m/>
    <x v="4"/>
    <x v="0"/>
    <n v="1"/>
    <m/>
    <m/>
    <n v="1"/>
    <m/>
    <n v="0"/>
    <n v="0"/>
    <x v="1"/>
    <s v="PAYG"/>
    <d v="2023-11-01T00:00:00"/>
    <d v="2024-02-29T00:00:00"/>
    <x v="0"/>
    <m/>
    <m/>
    <m/>
    <e v="#N/A"/>
    <e v="#N/A"/>
    <n v="120"/>
    <x v="66"/>
    <m/>
    <m/>
    <m/>
    <m/>
    <s v="with various options"/>
    <m/>
    <m/>
    <n v="0"/>
    <n v="1"/>
    <d v="2024-05-31T00:00:00"/>
    <e v="#N/A"/>
    <m/>
    <m/>
    <m/>
    <m/>
    <m/>
    <m/>
    <m/>
    <m/>
    <m/>
    <m/>
    <m/>
    <m/>
    <m/>
    <m/>
    <m/>
    <m/>
    <m/>
    <m/>
    <m/>
    <m/>
    <m/>
    <n v="140000"/>
    <m/>
    <m/>
    <s v="Euro"/>
    <n v="18.5"/>
    <m/>
    <m/>
    <m/>
    <m/>
    <e v="#N/A"/>
    <m/>
    <m/>
    <m/>
    <m/>
    <m/>
    <m/>
    <m/>
    <m/>
    <m/>
    <m/>
    <m/>
    <m/>
    <m/>
    <m/>
    <m/>
    <m/>
    <m/>
    <m/>
    <m/>
    <m/>
    <m/>
    <m/>
  </r>
  <r>
    <m/>
    <s v="V700007"/>
    <s v="2023-0030"/>
    <x v="62"/>
    <n v="1"/>
    <s v="Wagon"/>
    <n v="15"/>
    <m/>
    <x v="20"/>
    <m/>
    <m/>
    <x v="4"/>
    <x v="0"/>
    <n v="1"/>
    <m/>
    <m/>
    <n v="1"/>
    <m/>
    <n v="0"/>
    <n v="0"/>
    <x v="1"/>
    <s v="PAYG"/>
    <d v="2023-11-01T00:00:00"/>
    <d v="2024-02-29T00:00:00"/>
    <x v="0"/>
    <m/>
    <m/>
    <m/>
    <e v="#N/A"/>
    <e v="#N/A"/>
    <n v="120"/>
    <x v="1"/>
    <m/>
    <m/>
    <m/>
    <m/>
    <s v="with various options"/>
    <m/>
    <m/>
    <n v="0"/>
    <n v="1"/>
    <e v="#N/A"/>
    <e v="#N/A"/>
    <m/>
    <m/>
    <m/>
    <m/>
    <m/>
    <m/>
    <m/>
    <m/>
    <m/>
    <m/>
    <m/>
    <m/>
    <m/>
    <m/>
    <m/>
    <m/>
    <m/>
    <m/>
    <m/>
    <m/>
    <m/>
    <n v="140000"/>
    <m/>
    <m/>
    <s v="Euro"/>
    <n v="18.5"/>
    <m/>
    <m/>
    <m/>
    <m/>
    <e v="#N/A"/>
    <m/>
    <m/>
    <m/>
    <m/>
    <m/>
    <m/>
    <m/>
    <m/>
    <m/>
    <m/>
    <m/>
    <m/>
    <m/>
    <m/>
    <m/>
    <m/>
    <m/>
    <m/>
    <m/>
    <m/>
    <m/>
    <m/>
  </r>
  <r>
    <s v="OK 21.03.24/emo"/>
    <s v="V700008"/>
    <s v="2023-0031"/>
    <x v="63"/>
    <m/>
    <s v="Header"/>
    <m/>
    <m/>
    <x v="20"/>
    <s v="ITA"/>
    <s v="South EU"/>
    <x v="4"/>
    <x v="3"/>
    <n v="32"/>
    <m/>
    <m/>
    <n v="32"/>
    <n v="0"/>
    <n v="0"/>
    <n v="0"/>
    <x v="0"/>
    <s v="PAYG"/>
    <d v="2023-11-01T00:00:00"/>
    <d v="2024-12-31T00:00:00"/>
    <x v="0"/>
    <m/>
    <d v="2023-11-01T00:00:00"/>
    <d v="2024-02-29T00:00:00"/>
    <d v="2023-11-01T00:00:00"/>
    <d v="2024-12-31T00:00:00"/>
    <n v="120"/>
    <x v="1"/>
    <d v="2024-01-18T00:00:00"/>
    <s v="Economy"/>
    <m/>
    <n v="32"/>
    <s v="with as-of date"/>
    <m/>
    <m/>
    <n v="1"/>
    <n v="1"/>
    <m/>
    <m/>
    <m/>
    <n v="0"/>
    <s v="RS Pausche von MV 2022-0002"/>
    <n v="0"/>
    <m/>
    <m/>
    <m/>
    <m/>
    <n v="120"/>
    <s v="B"/>
    <n v="58"/>
    <n v="1.4"/>
    <s v="CHE"/>
    <s v="Not required"/>
    <s v="N"/>
    <s v="N"/>
    <m/>
    <m/>
    <n v="1"/>
    <m/>
    <m/>
    <n v="140000"/>
    <s v="N"/>
    <d v="1899-12-30T00:00:00"/>
    <s v="Euro"/>
    <n v="30"/>
    <n v="0"/>
    <n v="0"/>
    <m/>
    <n v="0"/>
    <n v="30"/>
    <n v="0"/>
    <n v="0"/>
    <n v="0.04"/>
    <n v="0.06"/>
    <n v="0"/>
    <s v="0.00"/>
    <n v="0"/>
    <n v="0"/>
    <s v="0.00"/>
    <n v="0"/>
    <n v="30"/>
    <n v="0"/>
    <n v="30"/>
    <n v="0.9615131578947369"/>
    <n v="0.77"/>
    <n v="29.23"/>
    <n v="29.23"/>
    <n v="4480000"/>
    <n v="0"/>
    <s v="N"/>
    <n v="0"/>
    <n v="349440"/>
  </r>
  <r>
    <m/>
    <s v="V700008"/>
    <s v="2023-0031"/>
    <x v="63"/>
    <n v="1"/>
    <s v="Batch"/>
    <m/>
    <m/>
    <x v="20"/>
    <s v="ITA"/>
    <s v="South EU"/>
    <x v="4"/>
    <x v="3"/>
    <n v="32"/>
    <m/>
    <m/>
    <n v="32"/>
    <n v="0"/>
    <n v="0"/>
    <n v="0"/>
    <x v="0"/>
    <s v="PAYG"/>
    <d v="2023-11-01T00:00:00"/>
    <d v="2024-12-31T00:00:00"/>
    <x v="0"/>
    <m/>
    <m/>
    <m/>
    <d v="2023-11-01T00:00:00"/>
    <d v="2024-12-31T00:00:00"/>
    <m/>
    <x v="67"/>
    <m/>
    <m/>
    <m/>
    <m/>
    <s v="with as-of date"/>
    <d v="2023-11-01T00:00:00"/>
    <m/>
    <n v="1"/>
    <n v="1"/>
    <m/>
    <m/>
    <n v="0"/>
    <m/>
    <m/>
    <m/>
    <m/>
    <m/>
    <m/>
    <m/>
    <m/>
    <s v="B"/>
    <m/>
    <n v="1.4"/>
    <s v="CHE"/>
    <s v="Not required"/>
    <s v="N"/>
    <s v="N"/>
    <m/>
    <m/>
    <m/>
    <m/>
    <m/>
    <n v="140000"/>
    <s v="N"/>
    <d v="1899-12-30T00:00:00"/>
    <s v="Euro"/>
    <n v="30"/>
    <n v="0"/>
    <n v="0"/>
    <m/>
    <n v="0"/>
    <n v="30"/>
    <n v="0"/>
    <n v="0"/>
    <n v="0.04"/>
    <m/>
    <n v="0"/>
    <s v="0.00"/>
    <n v="0"/>
    <n v="0"/>
    <s v="0.00"/>
    <n v="0"/>
    <n v="30.4"/>
    <n v="0"/>
    <n v="30.4"/>
    <n v="0.9615131578947369"/>
    <n v="0.77"/>
    <n v="29.23"/>
    <n v="29.23"/>
    <n v="4480000"/>
    <n v="0"/>
    <s v="N"/>
    <n v="0"/>
    <n v="349440"/>
  </r>
  <r>
    <m/>
    <s v="V700008"/>
    <s v="2023-0031"/>
    <x v="63"/>
    <n v="1"/>
    <s v="Wagon"/>
    <n v="1"/>
    <m/>
    <x v="20"/>
    <m/>
    <m/>
    <x v="4"/>
    <x v="3"/>
    <n v="1"/>
    <m/>
    <m/>
    <n v="1"/>
    <m/>
    <n v="0"/>
    <n v="0"/>
    <x v="1"/>
    <s v="PAYG"/>
    <d v="2023-11-01T00:00:00"/>
    <d v="2024-12-31T00:00:00"/>
    <x v="0"/>
    <m/>
    <m/>
    <m/>
    <e v="#N/A"/>
    <e v="#N/A"/>
    <n v="120"/>
    <x v="66"/>
    <m/>
    <m/>
    <m/>
    <m/>
    <s v="with as-of date"/>
    <d v="2023-11-01T00:00:00"/>
    <m/>
    <n v="1"/>
    <n v="1"/>
    <d v="2024-05-31T00:00:00"/>
    <e v="#N/A"/>
    <m/>
    <m/>
    <m/>
    <m/>
    <m/>
    <m/>
    <m/>
    <m/>
    <m/>
    <m/>
    <m/>
    <m/>
    <m/>
    <m/>
    <m/>
    <m/>
    <m/>
    <m/>
    <m/>
    <m/>
    <m/>
    <n v="140000"/>
    <m/>
    <m/>
    <s v="Euro"/>
    <n v="30"/>
    <m/>
    <m/>
    <m/>
    <m/>
    <e v="#N/A"/>
    <m/>
    <m/>
    <m/>
    <m/>
    <m/>
    <m/>
    <m/>
    <m/>
    <m/>
    <m/>
    <m/>
    <m/>
    <m/>
    <m/>
    <m/>
    <m/>
    <m/>
    <m/>
    <m/>
    <m/>
    <m/>
    <m/>
  </r>
  <r>
    <m/>
    <s v="V700008"/>
    <s v="2023-0031"/>
    <x v="63"/>
    <n v="1"/>
    <s v="Wagon"/>
    <n v="2"/>
    <m/>
    <x v="20"/>
    <m/>
    <m/>
    <x v="4"/>
    <x v="3"/>
    <n v="1"/>
    <m/>
    <m/>
    <n v="1"/>
    <m/>
    <n v="0"/>
    <n v="0"/>
    <x v="1"/>
    <s v="PAYG"/>
    <d v="2023-11-01T00:00:00"/>
    <d v="2024-12-31T00:00:00"/>
    <x v="0"/>
    <m/>
    <m/>
    <m/>
    <e v="#N/A"/>
    <e v="#N/A"/>
    <n v="120"/>
    <x v="66"/>
    <m/>
    <m/>
    <m/>
    <m/>
    <s v="with as-of date"/>
    <d v="2023-11-01T00:00:00"/>
    <m/>
    <n v="1"/>
    <n v="1"/>
    <d v="2024-05-31T00:00:00"/>
    <e v="#N/A"/>
    <m/>
    <m/>
    <m/>
    <m/>
    <m/>
    <m/>
    <m/>
    <m/>
    <m/>
    <m/>
    <m/>
    <m/>
    <m/>
    <m/>
    <m/>
    <m/>
    <m/>
    <m/>
    <m/>
    <m/>
    <m/>
    <n v="140000"/>
    <m/>
    <m/>
    <s v="Euro"/>
    <n v="30"/>
    <m/>
    <m/>
    <m/>
    <m/>
    <e v="#N/A"/>
    <m/>
    <m/>
    <m/>
    <m/>
    <m/>
    <m/>
    <m/>
    <m/>
    <m/>
    <m/>
    <m/>
    <m/>
    <m/>
    <m/>
    <m/>
    <m/>
    <m/>
    <m/>
    <m/>
    <m/>
    <m/>
    <m/>
  </r>
  <r>
    <m/>
    <s v="V700008"/>
    <s v="2023-0031"/>
    <x v="63"/>
    <n v="1"/>
    <s v="Wagon"/>
    <n v="3"/>
    <m/>
    <x v="20"/>
    <m/>
    <m/>
    <x v="4"/>
    <x v="3"/>
    <n v="1"/>
    <m/>
    <m/>
    <n v="1"/>
    <m/>
    <n v="0"/>
    <n v="0"/>
    <x v="1"/>
    <s v="PAYG"/>
    <d v="2023-11-01T00:00:00"/>
    <d v="2024-12-31T00:00:00"/>
    <x v="0"/>
    <m/>
    <m/>
    <m/>
    <e v="#N/A"/>
    <e v="#N/A"/>
    <n v="120"/>
    <x v="1"/>
    <m/>
    <m/>
    <m/>
    <m/>
    <s v="with as-of date"/>
    <d v="2023-11-01T00:00:00"/>
    <m/>
    <n v="1"/>
    <n v="1"/>
    <d v="2024-12-31T00:00:00"/>
    <e v="#N/A"/>
    <m/>
    <m/>
    <m/>
    <m/>
    <m/>
    <m/>
    <m/>
    <m/>
    <m/>
    <m/>
    <m/>
    <m/>
    <m/>
    <m/>
    <m/>
    <m/>
    <m/>
    <m/>
    <m/>
    <m/>
    <m/>
    <n v="140000"/>
    <m/>
    <m/>
    <s v="Euro"/>
    <n v="30"/>
    <m/>
    <m/>
    <m/>
    <m/>
    <e v="#N/A"/>
    <m/>
    <m/>
    <m/>
    <m/>
    <m/>
    <m/>
    <m/>
    <m/>
    <m/>
    <m/>
    <m/>
    <m/>
    <m/>
    <m/>
    <m/>
    <m/>
    <m/>
    <m/>
    <m/>
    <m/>
    <m/>
    <m/>
  </r>
  <r>
    <m/>
    <s v="V700008"/>
    <s v="2023-0031"/>
    <x v="63"/>
    <n v="1"/>
    <s v="Wagon"/>
    <n v="4"/>
    <m/>
    <x v="20"/>
    <m/>
    <m/>
    <x v="4"/>
    <x v="3"/>
    <n v="1"/>
    <m/>
    <m/>
    <n v="1"/>
    <m/>
    <n v="0"/>
    <n v="0"/>
    <x v="1"/>
    <s v="PAYG"/>
    <d v="2023-11-01T00:00:00"/>
    <d v="2024-12-31T00:00:00"/>
    <x v="0"/>
    <m/>
    <m/>
    <m/>
    <e v="#N/A"/>
    <e v="#N/A"/>
    <n v="120"/>
    <x v="66"/>
    <m/>
    <m/>
    <m/>
    <m/>
    <s v="with as-of date"/>
    <d v="2023-11-01T00:00:00"/>
    <m/>
    <n v="1"/>
    <n v="1"/>
    <d v="2024-05-31T00:00:00"/>
    <e v="#N/A"/>
    <m/>
    <m/>
    <m/>
    <m/>
    <m/>
    <m/>
    <m/>
    <m/>
    <m/>
    <m/>
    <m/>
    <m/>
    <m/>
    <m/>
    <m/>
    <m/>
    <m/>
    <m/>
    <m/>
    <m/>
    <m/>
    <n v="140000"/>
    <m/>
    <m/>
    <s v="Euro"/>
    <n v="30"/>
    <m/>
    <m/>
    <m/>
    <m/>
    <e v="#N/A"/>
    <m/>
    <m/>
    <m/>
    <m/>
    <m/>
    <m/>
    <m/>
    <m/>
    <m/>
    <m/>
    <m/>
    <m/>
    <m/>
    <m/>
    <m/>
    <m/>
    <m/>
    <m/>
    <m/>
    <m/>
    <m/>
    <m/>
  </r>
  <r>
    <m/>
    <s v="V700008"/>
    <s v="2023-0031"/>
    <x v="63"/>
    <n v="1"/>
    <s v="Wagon"/>
    <n v="5"/>
    <m/>
    <x v="20"/>
    <m/>
    <m/>
    <x v="4"/>
    <x v="3"/>
    <n v="1"/>
    <m/>
    <m/>
    <n v="1"/>
    <m/>
    <n v="0"/>
    <n v="0"/>
    <x v="1"/>
    <s v="PAYG"/>
    <d v="2023-11-01T00:00:00"/>
    <d v="2024-12-31T00:00:00"/>
    <x v="0"/>
    <m/>
    <m/>
    <m/>
    <e v="#N/A"/>
    <e v="#N/A"/>
    <n v="120"/>
    <x v="66"/>
    <m/>
    <m/>
    <m/>
    <m/>
    <s v="with as-of date"/>
    <d v="2023-11-01T00:00:00"/>
    <m/>
    <n v="1"/>
    <n v="1"/>
    <d v="2024-05-31T00:00:00"/>
    <e v="#N/A"/>
    <m/>
    <m/>
    <m/>
    <m/>
    <m/>
    <m/>
    <m/>
    <m/>
    <m/>
    <m/>
    <m/>
    <m/>
    <m/>
    <m/>
    <m/>
    <m/>
    <m/>
    <m/>
    <m/>
    <m/>
    <m/>
    <n v="140000"/>
    <m/>
    <m/>
    <s v="Euro"/>
    <n v="30"/>
    <m/>
    <m/>
    <m/>
    <m/>
    <e v="#N/A"/>
    <m/>
    <m/>
    <m/>
    <m/>
    <m/>
    <m/>
    <m/>
    <m/>
    <m/>
    <m/>
    <m/>
    <m/>
    <m/>
    <m/>
    <m/>
    <m/>
    <m/>
    <m/>
    <m/>
    <m/>
    <m/>
    <m/>
  </r>
  <r>
    <m/>
    <s v="V700008"/>
    <s v="2023-0031"/>
    <x v="63"/>
    <n v="1"/>
    <s v="Wagon"/>
    <n v="6"/>
    <m/>
    <x v="20"/>
    <m/>
    <m/>
    <x v="4"/>
    <x v="3"/>
    <n v="1"/>
    <m/>
    <m/>
    <n v="1"/>
    <m/>
    <n v="0"/>
    <n v="0"/>
    <x v="1"/>
    <s v="PAYG"/>
    <d v="2023-11-01T00:00:00"/>
    <d v="2024-12-31T00:00:00"/>
    <x v="0"/>
    <m/>
    <m/>
    <m/>
    <e v="#N/A"/>
    <e v="#N/A"/>
    <n v="120"/>
    <x v="66"/>
    <m/>
    <m/>
    <m/>
    <m/>
    <s v="with as-of date"/>
    <d v="2023-11-01T00:00:00"/>
    <m/>
    <n v="1"/>
    <n v="1"/>
    <d v="2024-05-31T00:00:00"/>
    <e v="#N/A"/>
    <m/>
    <m/>
    <m/>
    <m/>
    <m/>
    <m/>
    <m/>
    <m/>
    <m/>
    <m/>
    <m/>
    <m/>
    <m/>
    <m/>
    <m/>
    <m/>
    <m/>
    <m/>
    <m/>
    <m/>
    <m/>
    <n v="140000"/>
    <m/>
    <m/>
    <s v="Euro"/>
    <n v="30"/>
    <m/>
    <m/>
    <m/>
    <m/>
    <e v="#N/A"/>
    <m/>
    <m/>
    <m/>
    <m/>
    <m/>
    <m/>
    <m/>
    <m/>
    <m/>
    <m/>
    <m/>
    <m/>
    <m/>
    <m/>
    <m/>
    <m/>
    <m/>
    <m/>
    <m/>
    <m/>
    <m/>
    <m/>
  </r>
  <r>
    <m/>
    <s v="V700008"/>
    <s v="2023-0031"/>
    <x v="63"/>
    <n v="1"/>
    <s v="Wagon"/>
    <n v="7"/>
    <m/>
    <x v="20"/>
    <m/>
    <m/>
    <x v="4"/>
    <x v="3"/>
    <n v="1"/>
    <m/>
    <m/>
    <n v="1"/>
    <m/>
    <n v="0"/>
    <n v="0"/>
    <x v="1"/>
    <s v="PAYG"/>
    <d v="2023-11-01T00:00:00"/>
    <d v="2024-12-31T00:00:00"/>
    <x v="0"/>
    <m/>
    <m/>
    <m/>
    <e v="#N/A"/>
    <e v="#N/A"/>
    <n v="120"/>
    <x v="66"/>
    <m/>
    <m/>
    <m/>
    <m/>
    <s v="with as-of date"/>
    <d v="2023-11-01T00:00:00"/>
    <m/>
    <n v="1"/>
    <n v="1"/>
    <d v="2024-05-31T00:00:00"/>
    <e v="#N/A"/>
    <m/>
    <m/>
    <m/>
    <m/>
    <m/>
    <m/>
    <m/>
    <m/>
    <m/>
    <m/>
    <m/>
    <m/>
    <m/>
    <m/>
    <m/>
    <m/>
    <m/>
    <m/>
    <m/>
    <m/>
    <m/>
    <n v="140000"/>
    <m/>
    <m/>
    <s v="Euro"/>
    <n v="30"/>
    <m/>
    <m/>
    <m/>
    <m/>
    <e v="#N/A"/>
    <m/>
    <m/>
    <m/>
    <m/>
    <m/>
    <m/>
    <m/>
    <m/>
    <m/>
    <m/>
    <m/>
    <m/>
    <m/>
    <m/>
    <m/>
    <m/>
    <m/>
    <m/>
    <m/>
    <m/>
    <m/>
    <m/>
  </r>
  <r>
    <m/>
    <s v="V700008"/>
    <s v="2023-0031"/>
    <x v="63"/>
    <n v="1"/>
    <s v="Wagon"/>
    <n v="8"/>
    <m/>
    <x v="20"/>
    <m/>
    <m/>
    <x v="4"/>
    <x v="3"/>
    <n v="1"/>
    <m/>
    <m/>
    <n v="1"/>
    <m/>
    <n v="0"/>
    <n v="0"/>
    <x v="1"/>
    <s v="PAYG"/>
    <d v="2023-11-01T00:00:00"/>
    <d v="2024-12-31T00:00:00"/>
    <x v="0"/>
    <m/>
    <m/>
    <m/>
    <e v="#N/A"/>
    <e v="#N/A"/>
    <n v="120"/>
    <x v="1"/>
    <m/>
    <m/>
    <m/>
    <m/>
    <s v="with as-of date"/>
    <d v="2023-11-01T00:00:00"/>
    <m/>
    <n v="1"/>
    <n v="1"/>
    <d v="2024-12-31T00:00:00"/>
    <e v="#N/A"/>
    <m/>
    <m/>
    <m/>
    <m/>
    <m/>
    <m/>
    <m/>
    <m/>
    <m/>
    <m/>
    <m/>
    <m/>
    <m/>
    <m/>
    <m/>
    <m/>
    <m/>
    <m/>
    <m/>
    <m/>
    <m/>
    <n v="140000"/>
    <m/>
    <m/>
    <s v="Euro"/>
    <n v="30"/>
    <m/>
    <m/>
    <m/>
    <m/>
    <e v="#N/A"/>
    <m/>
    <m/>
    <m/>
    <m/>
    <m/>
    <m/>
    <m/>
    <m/>
    <m/>
    <m/>
    <m/>
    <m/>
    <m/>
    <m/>
    <m/>
    <m/>
    <m/>
    <m/>
    <m/>
    <m/>
    <m/>
    <m/>
  </r>
  <r>
    <m/>
    <s v="V700008"/>
    <s v="2023-0031"/>
    <x v="63"/>
    <n v="1"/>
    <s v="Wagon"/>
    <n v="9"/>
    <m/>
    <x v="20"/>
    <m/>
    <m/>
    <x v="4"/>
    <x v="3"/>
    <n v="1"/>
    <m/>
    <m/>
    <n v="1"/>
    <m/>
    <n v="0"/>
    <n v="0"/>
    <x v="1"/>
    <s v="PAYG"/>
    <d v="2023-11-01T00:00:00"/>
    <d v="2024-12-31T00:00:00"/>
    <x v="0"/>
    <m/>
    <m/>
    <m/>
    <e v="#N/A"/>
    <e v="#N/A"/>
    <n v="120"/>
    <x v="66"/>
    <m/>
    <m/>
    <m/>
    <m/>
    <s v="with as-of date"/>
    <d v="2023-11-01T00:00:00"/>
    <m/>
    <n v="1"/>
    <n v="1"/>
    <d v="2024-05-31T00:00:00"/>
    <e v="#N/A"/>
    <m/>
    <m/>
    <m/>
    <m/>
    <m/>
    <m/>
    <m/>
    <m/>
    <m/>
    <m/>
    <m/>
    <m/>
    <m/>
    <m/>
    <m/>
    <m/>
    <m/>
    <m/>
    <m/>
    <m/>
    <m/>
    <n v="140000"/>
    <m/>
    <m/>
    <s v="Euro"/>
    <n v="30"/>
    <m/>
    <m/>
    <m/>
    <m/>
    <e v="#N/A"/>
    <m/>
    <m/>
    <m/>
    <m/>
    <m/>
    <m/>
    <m/>
    <m/>
    <m/>
    <m/>
    <m/>
    <m/>
    <m/>
    <m/>
    <m/>
    <m/>
    <m/>
    <m/>
    <m/>
    <m/>
    <m/>
    <m/>
  </r>
  <r>
    <m/>
    <s v="V700008"/>
    <s v="2023-0031"/>
    <x v="63"/>
    <n v="1"/>
    <s v="Wagon"/>
    <n v="10"/>
    <m/>
    <x v="20"/>
    <m/>
    <m/>
    <x v="4"/>
    <x v="3"/>
    <n v="1"/>
    <m/>
    <m/>
    <n v="1"/>
    <m/>
    <n v="0"/>
    <n v="0"/>
    <x v="1"/>
    <s v="PAYG"/>
    <d v="2023-11-01T00:00:00"/>
    <d v="2024-12-31T00:00:00"/>
    <x v="0"/>
    <m/>
    <m/>
    <m/>
    <e v="#N/A"/>
    <e v="#N/A"/>
    <n v="120"/>
    <x v="66"/>
    <m/>
    <m/>
    <m/>
    <m/>
    <s v="with as-of date"/>
    <d v="2023-11-01T00:00:00"/>
    <m/>
    <n v="1"/>
    <n v="1"/>
    <d v="2024-05-31T00:00:00"/>
    <e v="#N/A"/>
    <m/>
    <m/>
    <m/>
    <m/>
    <m/>
    <m/>
    <m/>
    <m/>
    <m/>
    <m/>
    <m/>
    <m/>
    <m/>
    <m/>
    <m/>
    <m/>
    <m/>
    <m/>
    <m/>
    <m/>
    <m/>
    <n v="140000"/>
    <m/>
    <m/>
    <s v="Euro"/>
    <n v="30"/>
    <m/>
    <m/>
    <m/>
    <m/>
    <e v="#N/A"/>
    <m/>
    <m/>
    <m/>
    <m/>
    <m/>
    <m/>
    <m/>
    <m/>
    <m/>
    <m/>
    <m/>
    <m/>
    <m/>
    <m/>
    <m/>
    <m/>
    <m/>
    <m/>
    <m/>
    <m/>
    <m/>
    <m/>
  </r>
  <r>
    <m/>
    <s v="V700008"/>
    <s v="2023-0031"/>
    <x v="63"/>
    <n v="1"/>
    <s v="Wagon"/>
    <n v="11"/>
    <m/>
    <x v="20"/>
    <m/>
    <m/>
    <x v="4"/>
    <x v="3"/>
    <n v="1"/>
    <m/>
    <m/>
    <n v="1"/>
    <m/>
    <n v="0"/>
    <n v="0"/>
    <x v="1"/>
    <s v="PAYG"/>
    <d v="2023-11-01T00:00:00"/>
    <d v="2024-12-31T00:00:00"/>
    <x v="0"/>
    <m/>
    <m/>
    <m/>
    <e v="#N/A"/>
    <e v="#N/A"/>
    <n v="120"/>
    <x v="1"/>
    <m/>
    <m/>
    <m/>
    <m/>
    <s v="with as-of date"/>
    <d v="2023-11-01T00:00:00"/>
    <m/>
    <n v="1"/>
    <n v="1"/>
    <d v="2024-12-31T00:00:00"/>
    <e v="#N/A"/>
    <m/>
    <m/>
    <m/>
    <m/>
    <m/>
    <m/>
    <m/>
    <m/>
    <m/>
    <m/>
    <m/>
    <m/>
    <m/>
    <m/>
    <m/>
    <m/>
    <m/>
    <m/>
    <m/>
    <m/>
    <m/>
    <n v="140000"/>
    <m/>
    <m/>
    <s v="Euro"/>
    <n v="30"/>
    <m/>
    <m/>
    <m/>
    <m/>
    <e v="#N/A"/>
    <m/>
    <m/>
    <m/>
    <m/>
    <m/>
    <m/>
    <m/>
    <m/>
    <m/>
    <m/>
    <m/>
    <m/>
    <m/>
    <m/>
    <m/>
    <m/>
    <m/>
    <m/>
    <m/>
    <m/>
    <m/>
    <m/>
  </r>
  <r>
    <m/>
    <s v="V700008"/>
    <s v="2023-0031"/>
    <x v="63"/>
    <n v="1"/>
    <s v="Wagon"/>
    <n v="12"/>
    <m/>
    <x v="20"/>
    <m/>
    <m/>
    <x v="4"/>
    <x v="3"/>
    <n v="1"/>
    <m/>
    <m/>
    <n v="1"/>
    <m/>
    <n v="0"/>
    <n v="0"/>
    <x v="1"/>
    <s v="PAYG"/>
    <d v="2023-11-01T00:00:00"/>
    <d v="2024-12-31T00:00:00"/>
    <x v="0"/>
    <m/>
    <m/>
    <m/>
    <e v="#N/A"/>
    <e v="#N/A"/>
    <n v="120"/>
    <x v="66"/>
    <m/>
    <m/>
    <m/>
    <m/>
    <s v="with as-of date"/>
    <d v="2023-11-01T00:00:00"/>
    <m/>
    <n v="1"/>
    <n v="1"/>
    <d v="2024-05-31T00:00:00"/>
    <e v="#N/A"/>
    <m/>
    <m/>
    <m/>
    <m/>
    <m/>
    <m/>
    <m/>
    <m/>
    <m/>
    <m/>
    <m/>
    <m/>
    <m/>
    <m/>
    <m/>
    <m/>
    <m/>
    <m/>
    <m/>
    <m/>
    <m/>
    <n v="140000"/>
    <m/>
    <m/>
    <s v="Euro"/>
    <n v="30"/>
    <m/>
    <m/>
    <m/>
    <m/>
    <e v="#N/A"/>
    <m/>
    <m/>
    <m/>
    <m/>
    <m/>
    <m/>
    <m/>
    <m/>
    <m/>
    <m/>
    <m/>
    <m/>
    <m/>
    <m/>
    <m/>
    <m/>
    <m/>
    <m/>
    <m/>
    <m/>
    <m/>
    <m/>
  </r>
  <r>
    <m/>
    <s v="V700008"/>
    <s v="2023-0031"/>
    <x v="63"/>
    <n v="1"/>
    <s v="Wagon"/>
    <n v="13"/>
    <m/>
    <x v="20"/>
    <m/>
    <m/>
    <x v="4"/>
    <x v="3"/>
    <n v="1"/>
    <m/>
    <m/>
    <n v="1"/>
    <m/>
    <n v="0"/>
    <n v="0"/>
    <x v="1"/>
    <s v="PAYG"/>
    <d v="2023-11-01T00:00:00"/>
    <d v="2024-12-31T00:00:00"/>
    <x v="0"/>
    <m/>
    <m/>
    <m/>
    <e v="#N/A"/>
    <e v="#N/A"/>
    <n v="120"/>
    <x v="1"/>
    <m/>
    <m/>
    <m/>
    <m/>
    <s v="with as-of date"/>
    <d v="2023-11-01T00:00:00"/>
    <m/>
    <n v="1"/>
    <n v="1"/>
    <d v="2024-12-31T00:00:00"/>
    <e v="#N/A"/>
    <m/>
    <m/>
    <m/>
    <m/>
    <m/>
    <m/>
    <m/>
    <m/>
    <m/>
    <m/>
    <m/>
    <m/>
    <m/>
    <m/>
    <m/>
    <m/>
    <m/>
    <m/>
    <m/>
    <m/>
    <m/>
    <n v="140000"/>
    <m/>
    <m/>
    <s v="Euro"/>
    <n v="30"/>
    <m/>
    <m/>
    <m/>
    <m/>
    <e v="#N/A"/>
    <m/>
    <m/>
    <m/>
    <m/>
    <m/>
    <m/>
    <m/>
    <m/>
    <m/>
    <m/>
    <m/>
    <m/>
    <m/>
    <m/>
    <m/>
    <m/>
    <m/>
    <m/>
    <m/>
    <m/>
    <m/>
    <m/>
  </r>
  <r>
    <m/>
    <s v="V700008"/>
    <s v="2023-0031"/>
    <x v="63"/>
    <n v="1"/>
    <s v="Wagon"/>
    <n v="14"/>
    <m/>
    <x v="20"/>
    <m/>
    <m/>
    <x v="4"/>
    <x v="3"/>
    <n v="1"/>
    <m/>
    <m/>
    <n v="1"/>
    <m/>
    <n v="0"/>
    <n v="0"/>
    <x v="1"/>
    <s v="PAYG"/>
    <d v="2023-11-01T00:00:00"/>
    <d v="2024-12-31T00:00:00"/>
    <x v="0"/>
    <m/>
    <m/>
    <m/>
    <e v="#N/A"/>
    <e v="#N/A"/>
    <n v="120"/>
    <x v="1"/>
    <m/>
    <m/>
    <m/>
    <m/>
    <s v="with as-of date"/>
    <d v="2023-11-01T00:00:00"/>
    <m/>
    <n v="1"/>
    <n v="1"/>
    <d v="2024-12-31T00:00:00"/>
    <e v="#N/A"/>
    <m/>
    <m/>
    <m/>
    <m/>
    <m/>
    <m/>
    <m/>
    <m/>
    <m/>
    <m/>
    <m/>
    <m/>
    <m/>
    <m/>
    <m/>
    <m/>
    <m/>
    <m/>
    <m/>
    <m/>
    <m/>
    <n v="140000"/>
    <m/>
    <m/>
    <s v="Euro"/>
    <n v="30"/>
    <m/>
    <m/>
    <m/>
    <m/>
    <e v="#N/A"/>
    <m/>
    <m/>
    <m/>
    <m/>
    <m/>
    <m/>
    <m/>
    <m/>
    <m/>
    <m/>
    <m/>
    <m/>
    <m/>
    <m/>
    <m/>
    <m/>
    <m/>
    <m/>
    <m/>
    <m/>
    <m/>
    <m/>
  </r>
  <r>
    <m/>
    <s v="V700008"/>
    <s v="2023-0031"/>
    <x v="63"/>
    <n v="1"/>
    <s v="Wagon"/>
    <n v="15"/>
    <m/>
    <x v="20"/>
    <m/>
    <m/>
    <x v="4"/>
    <x v="3"/>
    <n v="1"/>
    <m/>
    <m/>
    <n v="1"/>
    <m/>
    <n v="0"/>
    <n v="0"/>
    <x v="1"/>
    <s v="PAYG"/>
    <d v="2023-11-01T00:00:00"/>
    <d v="2024-12-31T00:00:00"/>
    <x v="0"/>
    <m/>
    <m/>
    <m/>
    <e v="#N/A"/>
    <e v="#N/A"/>
    <n v="120"/>
    <x v="1"/>
    <m/>
    <m/>
    <m/>
    <m/>
    <s v="with as-of date"/>
    <d v="2023-11-01T00:00:00"/>
    <m/>
    <n v="1"/>
    <n v="1"/>
    <d v="2024-12-31T00:00:00"/>
    <e v="#N/A"/>
    <m/>
    <m/>
    <m/>
    <m/>
    <m/>
    <m/>
    <m/>
    <m/>
    <m/>
    <m/>
    <m/>
    <m/>
    <m/>
    <m/>
    <m/>
    <m/>
    <m/>
    <m/>
    <m/>
    <m/>
    <m/>
    <n v="140000"/>
    <m/>
    <m/>
    <s v="Euro"/>
    <n v="30"/>
    <m/>
    <m/>
    <m/>
    <m/>
    <e v="#N/A"/>
    <m/>
    <m/>
    <m/>
    <m/>
    <m/>
    <m/>
    <m/>
    <m/>
    <m/>
    <m/>
    <m/>
    <m/>
    <m/>
    <m/>
    <m/>
    <m/>
    <m/>
    <m/>
    <m/>
    <m/>
    <m/>
    <m/>
  </r>
  <r>
    <m/>
    <s v="V700008"/>
    <s v="2023-0031"/>
    <x v="63"/>
    <n v="1"/>
    <s v="Wagon"/>
    <n v="16"/>
    <m/>
    <x v="20"/>
    <m/>
    <m/>
    <x v="4"/>
    <x v="3"/>
    <n v="1"/>
    <m/>
    <m/>
    <n v="1"/>
    <m/>
    <n v="0"/>
    <n v="0"/>
    <x v="1"/>
    <s v="PAYG"/>
    <d v="2023-11-01T00:00:00"/>
    <d v="2024-12-31T00:00:00"/>
    <x v="0"/>
    <m/>
    <m/>
    <m/>
    <e v="#N/A"/>
    <e v="#N/A"/>
    <n v="120"/>
    <x v="66"/>
    <m/>
    <m/>
    <m/>
    <m/>
    <s v="with as-of date"/>
    <d v="2023-11-01T00:00:00"/>
    <m/>
    <n v="1"/>
    <n v="1"/>
    <d v="2024-05-31T00:00:00"/>
    <e v="#N/A"/>
    <m/>
    <m/>
    <m/>
    <m/>
    <m/>
    <m/>
    <m/>
    <m/>
    <m/>
    <m/>
    <m/>
    <m/>
    <m/>
    <m/>
    <m/>
    <m/>
    <m/>
    <m/>
    <m/>
    <m/>
    <m/>
    <n v="140000"/>
    <m/>
    <m/>
    <s v="Euro"/>
    <n v="30"/>
    <m/>
    <m/>
    <m/>
    <m/>
    <e v="#N/A"/>
    <m/>
    <m/>
    <m/>
    <m/>
    <m/>
    <m/>
    <m/>
    <m/>
    <m/>
    <m/>
    <m/>
    <m/>
    <m/>
    <m/>
    <m/>
    <m/>
    <m/>
    <m/>
    <m/>
    <m/>
    <m/>
    <m/>
  </r>
  <r>
    <m/>
    <s v="V700008"/>
    <s v="2023-0031"/>
    <x v="63"/>
    <n v="1"/>
    <s v="Wagon"/>
    <n v="17"/>
    <m/>
    <x v="20"/>
    <m/>
    <m/>
    <x v="4"/>
    <x v="3"/>
    <n v="1"/>
    <m/>
    <m/>
    <n v="1"/>
    <m/>
    <n v="0"/>
    <n v="0"/>
    <x v="1"/>
    <s v="PAYG"/>
    <d v="2023-11-01T00:00:00"/>
    <d v="2024-12-31T00:00:00"/>
    <x v="0"/>
    <m/>
    <m/>
    <m/>
    <e v="#N/A"/>
    <e v="#N/A"/>
    <n v="120"/>
    <x v="1"/>
    <m/>
    <m/>
    <m/>
    <m/>
    <s v="with as-of date"/>
    <d v="2023-11-01T00:00:00"/>
    <m/>
    <n v="1"/>
    <n v="1"/>
    <d v="2024-12-31T00:00:00"/>
    <e v="#N/A"/>
    <m/>
    <m/>
    <m/>
    <m/>
    <m/>
    <m/>
    <m/>
    <m/>
    <m/>
    <m/>
    <m/>
    <m/>
    <m/>
    <m/>
    <m/>
    <m/>
    <m/>
    <m/>
    <m/>
    <m/>
    <m/>
    <n v="140000"/>
    <m/>
    <m/>
    <s v="Euro"/>
    <n v="30"/>
    <m/>
    <m/>
    <m/>
    <m/>
    <e v="#N/A"/>
    <m/>
    <m/>
    <m/>
    <m/>
    <m/>
    <m/>
    <m/>
    <m/>
    <m/>
    <m/>
    <m/>
    <m/>
    <m/>
    <m/>
    <m/>
    <m/>
    <m/>
    <m/>
    <m/>
    <m/>
    <m/>
    <m/>
  </r>
  <r>
    <m/>
    <s v="V700008"/>
    <s v="2023-0031"/>
    <x v="63"/>
    <n v="1"/>
    <s v="Wagon"/>
    <n v="18"/>
    <m/>
    <x v="20"/>
    <m/>
    <m/>
    <x v="4"/>
    <x v="3"/>
    <n v="1"/>
    <m/>
    <m/>
    <n v="1"/>
    <m/>
    <n v="0"/>
    <n v="0"/>
    <x v="1"/>
    <s v="PAYG"/>
    <d v="2023-11-01T00:00:00"/>
    <d v="2024-12-31T00:00:00"/>
    <x v="0"/>
    <m/>
    <m/>
    <m/>
    <e v="#N/A"/>
    <e v="#N/A"/>
    <n v="120"/>
    <x v="1"/>
    <m/>
    <m/>
    <m/>
    <m/>
    <s v="with as-of date"/>
    <d v="2023-11-01T00:00:00"/>
    <m/>
    <n v="1"/>
    <n v="1"/>
    <d v="2024-12-31T00:00:00"/>
    <e v="#N/A"/>
    <m/>
    <m/>
    <m/>
    <m/>
    <m/>
    <m/>
    <m/>
    <m/>
    <m/>
    <m/>
    <m/>
    <m/>
    <m/>
    <m/>
    <m/>
    <m/>
    <m/>
    <m/>
    <m/>
    <m/>
    <m/>
    <n v="140000"/>
    <m/>
    <m/>
    <s v="Euro"/>
    <n v="30"/>
    <m/>
    <m/>
    <m/>
    <m/>
    <e v="#N/A"/>
    <m/>
    <m/>
    <m/>
    <m/>
    <m/>
    <m/>
    <m/>
    <m/>
    <m/>
    <m/>
    <m/>
    <m/>
    <m/>
    <m/>
    <m/>
    <m/>
    <m/>
    <m/>
    <m/>
    <m/>
    <m/>
    <m/>
  </r>
  <r>
    <m/>
    <s v="V700008"/>
    <s v="2023-0031"/>
    <x v="63"/>
    <n v="1"/>
    <s v="Wagon"/>
    <n v="19"/>
    <m/>
    <x v="20"/>
    <m/>
    <m/>
    <x v="4"/>
    <x v="3"/>
    <n v="1"/>
    <m/>
    <m/>
    <n v="1"/>
    <m/>
    <n v="0"/>
    <n v="0"/>
    <x v="1"/>
    <s v="PAYG"/>
    <d v="2023-11-01T00:00:00"/>
    <d v="2024-12-31T00:00:00"/>
    <x v="0"/>
    <m/>
    <m/>
    <m/>
    <e v="#N/A"/>
    <e v="#N/A"/>
    <n v="120"/>
    <x v="66"/>
    <m/>
    <m/>
    <m/>
    <m/>
    <s v="with as-of date"/>
    <d v="2023-11-01T00:00:00"/>
    <m/>
    <n v="1"/>
    <n v="1"/>
    <d v="2024-05-31T00:00:00"/>
    <e v="#N/A"/>
    <m/>
    <m/>
    <m/>
    <m/>
    <m/>
    <m/>
    <m/>
    <m/>
    <m/>
    <m/>
    <m/>
    <m/>
    <m/>
    <m/>
    <m/>
    <m/>
    <m/>
    <m/>
    <m/>
    <m/>
    <m/>
    <n v="140000"/>
    <m/>
    <m/>
    <s v="Euro"/>
    <n v="30"/>
    <m/>
    <m/>
    <m/>
    <m/>
    <e v="#N/A"/>
    <m/>
    <m/>
    <m/>
    <m/>
    <m/>
    <m/>
    <m/>
    <m/>
    <m/>
    <m/>
    <m/>
    <m/>
    <m/>
    <m/>
    <m/>
    <m/>
    <m/>
    <m/>
    <m/>
    <m/>
    <m/>
    <m/>
  </r>
  <r>
    <m/>
    <s v="V700008"/>
    <s v="2023-0031"/>
    <x v="63"/>
    <n v="1"/>
    <s v="Wagon"/>
    <n v="20"/>
    <m/>
    <x v="20"/>
    <m/>
    <m/>
    <x v="4"/>
    <x v="3"/>
    <n v="1"/>
    <m/>
    <m/>
    <n v="1"/>
    <m/>
    <n v="0"/>
    <n v="0"/>
    <x v="1"/>
    <s v="PAYG"/>
    <d v="2023-11-01T00:00:00"/>
    <d v="2024-12-31T00:00:00"/>
    <x v="0"/>
    <m/>
    <m/>
    <m/>
    <e v="#N/A"/>
    <e v="#N/A"/>
    <n v="120"/>
    <x v="66"/>
    <m/>
    <m/>
    <m/>
    <m/>
    <s v="with as-of date"/>
    <d v="2023-11-01T00:00:00"/>
    <m/>
    <n v="1"/>
    <n v="1"/>
    <d v="2024-05-31T00:00:00"/>
    <e v="#N/A"/>
    <m/>
    <m/>
    <m/>
    <m/>
    <m/>
    <m/>
    <m/>
    <m/>
    <m/>
    <m/>
    <m/>
    <m/>
    <m/>
    <m/>
    <m/>
    <m/>
    <m/>
    <m/>
    <m/>
    <m/>
    <m/>
    <n v="140000"/>
    <m/>
    <m/>
    <s v="Euro"/>
    <n v="30"/>
    <m/>
    <m/>
    <m/>
    <m/>
    <e v="#N/A"/>
    <m/>
    <m/>
    <m/>
    <m/>
    <m/>
    <m/>
    <m/>
    <m/>
    <m/>
    <m/>
    <m/>
    <m/>
    <m/>
    <m/>
    <m/>
    <m/>
    <m/>
    <m/>
    <m/>
    <m/>
    <m/>
    <m/>
  </r>
  <r>
    <m/>
    <s v="V700008"/>
    <s v="2023-0031"/>
    <x v="63"/>
    <n v="1"/>
    <s v="Wagon"/>
    <n v="21"/>
    <m/>
    <x v="20"/>
    <m/>
    <m/>
    <x v="4"/>
    <x v="3"/>
    <n v="1"/>
    <m/>
    <m/>
    <n v="1"/>
    <m/>
    <n v="0"/>
    <n v="0"/>
    <x v="1"/>
    <s v="PAYG"/>
    <d v="2023-11-01T00:00:00"/>
    <d v="2024-12-31T00:00:00"/>
    <x v="0"/>
    <m/>
    <m/>
    <m/>
    <e v="#N/A"/>
    <e v="#N/A"/>
    <n v="120"/>
    <x v="66"/>
    <m/>
    <m/>
    <m/>
    <m/>
    <s v="with as-of date"/>
    <d v="2023-11-01T00:00:00"/>
    <m/>
    <n v="1"/>
    <n v="1"/>
    <d v="2024-05-31T00:00:00"/>
    <e v="#N/A"/>
    <m/>
    <m/>
    <m/>
    <m/>
    <m/>
    <m/>
    <m/>
    <m/>
    <m/>
    <m/>
    <m/>
    <m/>
    <m/>
    <m/>
    <m/>
    <m/>
    <m/>
    <m/>
    <m/>
    <m/>
    <m/>
    <n v="140000"/>
    <m/>
    <m/>
    <s v="Euro"/>
    <n v="30"/>
    <m/>
    <m/>
    <m/>
    <m/>
    <e v="#N/A"/>
    <m/>
    <m/>
    <m/>
    <m/>
    <m/>
    <m/>
    <m/>
    <m/>
    <m/>
    <m/>
    <m/>
    <m/>
    <m/>
    <m/>
    <m/>
    <m/>
    <m/>
    <m/>
    <m/>
    <m/>
    <m/>
    <m/>
  </r>
  <r>
    <m/>
    <s v="V700008"/>
    <s v="2023-0031"/>
    <x v="63"/>
    <n v="1"/>
    <s v="Wagon"/>
    <n v="22"/>
    <m/>
    <x v="20"/>
    <m/>
    <m/>
    <x v="4"/>
    <x v="3"/>
    <n v="1"/>
    <m/>
    <m/>
    <n v="1"/>
    <m/>
    <n v="0"/>
    <n v="0"/>
    <x v="1"/>
    <s v="PAYG"/>
    <d v="2023-11-01T00:00:00"/>
    <d v="2024-12-31T00:00:00"/>
    <x v="0"/>
    <m/>
    <m/>
    <m/>
    <e v="#N/A"/>
    <e v="#N/A"/>
    <n v="120"/>
    <x v="66"/>
    <m/>
    <m/>
    <m/>
    <m/>
    <s v="with as-of date"/>
    <d v="2023-11-01T00:00:00"/>
    <m/>
    <n v="1"/>
    <n v="1"/>
    <d v="2024-05-31T00:00:00"/>
    <e v="#N/A"/>
    <m/>
    <m/>
    <m/>
    <m/>
    <m/>
    <m/>
    <m/>
    <m/>
    <m/>
    <m/>
    <m/>
    <m/>
    <m/>
    <m/>
    <m/>
    <m/>
    <m/>
    <m/>
    <m/>
    <m/>
    <m/>
    <n v="140000"/>
    <m/>
    <m/>
    <s v="Euro"/>
    <n v="30"/>
    <m/>
    <m/>
    <m/>
    <m/>
    <e v="#N/A"/>
    <m/>
    <m/>
    <m/>
    <m/>
    <m/>
    <m/>
    <m/>
    <m/>
    <m/>
    <m/>
    <m/>
    <m/>
    <m/>
    <m/>
    <m/>
    <m/>
    <m/>
    <m/>
    <m/>
    <m/>
    <m/>
    <m/>
  </r>
  <r>
    <m/>
    <s v="V700008"/>
    <s v="2023-0031"/>
    <x v="63"/>
    <n v="1"/>
    <s v="Wagon"/>
    <n v="23"/>
    <m/>
    <x v="20"/>
    <m/>
    <m/>
    <x v="4"/>
    <x v="3"/>
    <n v="1"/>
    <m/>
    <m/>
    <n v="1"/>
    <m/>
    <n v="0"/>
    <n v="0"/>
    <x v="1"/>
    <s v="PAYG"/>
    <d v="2023-11-01T00:00:00"/>
    <d v="2024-12-31T00:00:00"/>
    <x v="0"/>
    <m/>
    <m/>
    <m/>
    <e v="#N/A"/>
    <e v="#N/A"/>
    <n v="120"/>
    <x v="1"/>
    <m/>
    <m/>
    <m/>
    <m/>
    <s v="with as-of date"/>
    <d v="2023-11-01T00:00:00"/>
    <m/>
    <n v="1"/>
    <n v="1"/>
    <d v="2024-12-31T00:00:00"/>
    <e v="#N/A"/>
    <m/>
    <m/>
    <m/>
    <m/>
    <m/>
    <m/>
    <m/>
    <m/>
    <m/>
    <m/>
    <m/>
    <m/>
    <m/>
    <m/>
    <m/>
    <m/>
    <m/>
    <m/>
    <m/>
    <m/>
    <m/>
    <n v="140000"/>
    <m/>
    <m/>
    <s v="Euro"/>
    <n v="30"/>
    <m/>
    <m/>
    <m/>
    <m/>
    <e v="#N/A"/>
    <m/>
    <m/>
    <m/>
    <m/>
    <m/>
    <m/>
    <m/>
    <m/>
    <m/>
    <m/>
    <m/>
    <m/>
    <m/>
    <m/>
    <m/>
    <m/>
    <m/>
    <m/>
    <m/>
    <m/>
    <m/>
    <m/>
  </r>
  <r>
    <m/>
    <s v="V700008"/>
    <s v="2023-0031"/>
    <x v="63"/>
    <n v="1"/>
    <s v="Wagon"/>
    <n v="24"/>
    <m/>
    <x v="20"/>
    <m/>
    <m/>
    <x v="4"/>
    <x v="3"/>
    <n v="1"/>
    <m/>
    <m/>
    <n v="1"/>
    <m/>
    <n v="0"/>
    <n v="0"/>
    <x v="1"/>
    <s v="PAYG"/>
    <d v="2023-11-01T00:00:00"/>
    <d v="2024-12-31T00:00:00"/>
    <x v="0"/>
    <m/>
    <m/>
    <m/>
    <e v="#N/A"/>
    <e v="#N/A"/>
    <n v="120"/>
    <x v="66"/>
    <m/>
    <m/>
    <m/>
    <m/>
    <s v="with as-of date"/>
    <d v="2023-11-01T00:00:00"/>
    <m/>
    <n v="1"/>
    <n v="1"/>
    <d v="2024-05-31T00:00:00"/>
    <e v="#N/A"/>
    <m/>
    <m/>
    <m/>
    <m/>
    <m/>
    <m/>
    <m/>
    <m/>
    <m/>
    <m/>
    <m/>
    <m/>
    <m/>
    <m/>
    <m/>
    <m/>
    <m/>
    <m/>
    <m/>
    <m/>
    <m/>
    <n v="140000"/>
    <m/>
    <m/>
    <s v="Euro"/>
    <n v="30"/>
    <m/>
    <m/>
    <m/>
    <m/>
    <e v="#N/A"/>
    <m/>
    <m/>
    <m/>
    <m/>
    <m/>
    <m/>
    <m/>
    <m/>
    <m/>
    <m/>
    <m/>
    <m/>
    <m/>
    <m/>
    <m/>
    <m/>
    <m/>
    <m/>
    <m/>
    <m/>
    <m/>
    <m/>
  </r>
  <r>
    <m/>
    <s v="V700008"/>
    <s v="2023-0031"/>
    <x v="63"/>
    <n v="1"/>
    <s v="Wagon"/>
    <n v="25"/>
    <m/>
    <x v="20"/>
    <m/>
    <m/>
    <x v="4"/>
    <x v="3"/>
    <n v="1"/>
    <m/>
    <m/>
    <n v="1"/>
    <m/>
    <n v="0"/>
    <n v="0"/>
    <x v="1"/>
    <s v="PAYG"/>
    <d v="2023-11-01T00:00:00"/>
    <d v="2024-12-31T00:00:00"/>
    <x v="0"/>
    <m/>
    <m/>
    <m/>
    <e v="#N/A"/>
    <e v="#N/A"/>
    <n v="120"/>
    <x v="1"/>
    <m/>
    <m/>
    <m/>
    <m/>
    <s v="with as-of date"/>
    <d v="2023-11-01T00:00:00"/>
    <m/>
    <n v="1"/>
    <n v="1"/>
    <d v="2024-12-31T00:00:00"/>
    <e v="#N/A"/>
    <m/>
    <m/>
    <m/>
    <m/>
    <m/>
    <m/>
    <m/>
    <m/>
    <m/>
    <m/>
    <m/>
    <m/>
    <m/>
    <m/>
    <m/>
    <m/>
    <m/>
    <m/>
    <m/>
    <m/>
    <m/>
    <n v="140000"/>
    <m/>
    <m/>
    <s v="Euro"/>
    <n v="30"/>
    <m/>
    <m/>
    <m/>
    <m/>
    <e v="#N/A"/>
    <m/>
    <m/>
    <m/>
    <m/>
    <m/>
    <m/>
    <m/>
    <m/>
    <m/>
    <m/>
    <m/>
    <m/>
    <m/>
    <m/>
    <m/>
    <m/>
    <m/>
    <m/>
    <m/>
    <m/>
    <m/>
    <m/>
  </r>
  <r>
    <m/>
    <s v="V700008"/>
    <s v="2023-0031"/>
    <x v="63"/>
    <n v="1"/>
    <s v="Wagon"/>
    <n v="26"/>
    <m/>
    <x v="20"/>
    <m/>
    <m/>
    <x v="4"/>
    <x v="3"/>
    <n v="1"/>
    <m/>
    <m/>
    <n v="1"/>
    <m/>
    <n v="0"/>
    <n v="0"/>
    <x v="1"/>
    <s v="PAYG"/>
    <d v="2023-11-01T00:00:00"/>
    <d v="2024-12-31T00:00:00"/>
    <x v="0"/>
    <m/>
    <m/>
    <m/>
    <e v="#N/A"/>
    <e v="#N/A"/>
    <n v="120"/>
    <x v="66"/>
    <m/>
    <m/>
    <m/>
    <m/>
    <s v="with as-of date"/>
    <d v="2023-11-01T00:00:00"/>
    <m/>
    <n v="1"/>
    <n v="1"/>
    <d v="2024-05-31T00:00:00"/>
    <e v="#N/A"/>
    <m/>
    <m/>
    <m/>
    <m/>
    <m/>
    <m/>
    <m/>
    <m/>
    <m/>
    <m/>
    <m/>
    <m/>
    <m/>
    <m/>
    <m/>
    <m/>
    <m/>
    <m/>
    <m/>
    <m/>
    <m/>
    <n v="140000"/>
    <m/>
    <m/>
    <s v="Euro"/>
    <n v="30"/>
    <m/>
    <m/>
    <m/>
    <m/>
    <e v="#N/A"/>
    <m/>
    <m/>
    <m/>
    <m/>
    <m/>
    <m/>
    <m/>
    <m/>
    <m/>
    <m/>
    <m/>
    <m/>
    <m/>
    <m/>
    <m/>
    <m/>
    <m/>
    <m/>
    <m/>
    <m/>
    <m/>
    <m/>
  </r>
  <r>
    <m/>
    <s v="V700008"/>
    <s v="2023-0031"/>
    <x v="63"/>
    <n v="1"/>
    <s v="Wagon"/>
    <n v="27"/>
    <m/>
    <x v="20"/>
    <m/>
    <m/>
    <x v="4"/>
    <x v="3"/>
    <n v="1"/>
    <m/>
    <m/>
    <n v="1"/>
    <m/>
    <n v="0"/>
    <n v="0"/>
    <x v="1"/>
    <s v="PAYG"/>
    <d v="2023-11-01T00:00:00"/>
    <d v="2024-12-31T00:00:00"/>
    <x v="0"/>
    <m/>
    <m/>
    <m/>
    <e v="#N/A"/>
    <e v="#N/A"/>
    <n v="120"/>
    <x v="1"/>
    <m/>
    <m/>
    <m/>
    <m/>
    <s v="with as-of date"/>
    <d v="2023-11-01T00:00:00"/>
    <m/>
    <n v="1"/>
    <n v="1"/>
    <d v="2024-12-31T00:00:00"/>
    <e v="#N/A"/>
    <m/>
    <m/>
    <m/>
    <m/>
    <m/>
    <m/>
    <m/>
    <m/>
    <m/>
    <m/>
    <m/>
    <m/>
    <m/>
    <m/>
    <m/>
    <m/>
    <m/>
    <m/>
    <m/>
    <m/>
    <m/>
    <n v="140000"/>
    <m/>
    <m/>
    <s v="Euro"/>
    <n v="30"/>
    <m/>
    <m/>
    <m/>
    <m/>
    <e v="#N/A"/>
    <m/>
    <m/>
    <m/>
    <m/>
    <m/>
    <m/>
    <m/>
    <m/>
    <m/>
    <m/>
    <m/>
    <m/>
    <m/>
    <m/>
    <m/>
    <m/>
    <m/>
    <m/>
    <m/>
    <m/>
    <m/>
    <m/>
  </r>
  <r>
    <m/>
    <s v="V700008"/>
    <s v="2023-0031"/>
    <x v="63"/>
    <n v="1"/>
    <s v="Wagon"/>
    <n v="28"/>
    <m/>
    <x v="20"/>
    <m/>
    <m/>
    <x v="4"/>
    <x v="3"/>
    <n v="1"/>
    <m/>
    <m/>
    <n v="1"/>
    <m/>
    <n v="0"/>
    <n v="0"/>
    <x v="1"/>
    <s v="PAYG"/>
    <d v="2023-11-01T00:00:00"/>
    <d v="2024-12-31T00:00:00"/>
    <x v="0"/>
    <m/>
    <m/>
    <m/>
    <e v="#N/A"/>
    <e v="#N/A"/>
    <n v="120"/>
    <x v="1"/>
    <m/>
    <m/>
    <m/>
    <m/>
    <s v="with as-of date"/>
    <d v="2023-11-01T00:00:00"/>
    <m/>
    <n v="1"/>
    <n v="1"/>
    <d v="2024-12-31T00:00:00"/>
    <e v="#N/A"/>
    <m/>
    <m/>
    <m/>
    <m/>
    <m/>
    <m/>
    <m/>
    <m/>
    <m/>
    <m/>
    <m/>
    <m/>
    <m/>
    <m/>
    <m/>
    <m/>
    <m/>
    <m/>
    <m/>
    <m/>
    <m/>
    <n v="140000"/>
    <m/>
    <m/>
    <s v="Euro"/>
    <n v="30"/>
    <m/>
    <m/>
    <m/>
    <m/>
    <e v="#N/A"/>
    <m/>
    <m/>
    <m/>
    <m/>
    <m/>
    <m/>
    <m/>
    <m/>
    <m/>
    <m/>
    <m/>
    <m/>
    <m/>
    <m/>
    <m/>
    <m/>
    <m/>
    <m/>
    <m/>
    <m/>
    <m/>
    <m/>
  </r>
  <r>
    <m/>
    <s v="V700008"/>
    <s v="2023-0031"/>
    <x v="63"/>
    <n v="1"/>
    <s v="Wagon"/>
    <n v="29"/>
    <m/>
    <x v="20"/>
    <m/>
    <m/>
    <x v="4"/>
    <x v="3"/>
    <n v="1"/>
    <m/>
    <m/>
    <n v="1"/>
    <m/>
    <n v="0"/>
    <n v="0"/>
    <x v="1"/>
    <s v="PAYG"/>
    <d v="2023-11-01T00:00:00"/>
    <d v="2024-12-31T00:00:00"/>
    <x v="0"/>
    <m/>
    <m/>
    <m/>
    <e v="#N/A"/>
    <e v="#N/A"/>
    <n v="120"/>
    <x v="66"/>
    <m/>
    <m/>
    <m/>
    <m/>
    <s v="with as-of date"/>
    <m/>
    <m/>
    <n v="1"/>
    <n v="1"/>
    <d v="2024-05-31T00:00:00"/>
    <e v="#N/A"/>
    <m/>
    <m/>
    <m/>
    <m/>
    <m/>
    <m/>
    <m/>
    <m/>
    <m/>
    <m/>
    <m/>
    <m/>
    <m/>
    <m/>
    <m/>
    <m/>
    <m/>
    <m/>
    <m/>
    <m/>
    <m/>
    <n v="140000"/>
    <m/>
    <m/>
    <s v="Euro"/>
    <n v="30"/>
    <m/>
    <m/>
    <m/>
    <m/>
    <e v="#N/A"/>
    <m/>
    <m/>
    <m/>
    <m/>
    <m/>
    <m/>
    <m/>
    <m/>
    <m/>
    <m/>
    <m/>
    <m/>
    <m/>
    <m/>
    <m/>
    <m/>
    <m/>
    <m/>
    <m/>
    <m/>
    <m/>
    <m/>
  </r>
  <r>
    <m/>
    <s v="V700008"/>
    <s v="2023-0031"/>
    <x v="63"/>
    <n v="1"/>
    <s v="Wagon"/>
    <n v="30"/>
    <m/>
    <x v="20"/>
    <m/>
    <m/>
    <x v="4"/>
    <x v="3"/>
    <n v="1"/>
    <m/>
    <m/>
    <n v="1"/>
    <m/>
    <n v="0"/>
    <n v="0"/>
    <x v="1"/>
    <s v="PAYG"/>
    <d v="2023-11-01T00:00:00"/>
    <d v="2024-12-31T00:00:00"/>
    <x v="0"/>
    <m/>
    <m/>
    <m/>
    <e v="#N/A"/>
    <e v="#N/A"/>
    <n v="120"/>
    <x v="66"/>
    <m/>
    <m/>
    <m/>
    <m/>
    <s v="with as-of date"/>
    <m/>
    <m/>
    <n v="1"/>
    <n v="1"/>
    <d v="2024-05-31T00:00:00"/>
    <e v="#N/A"/>
    <m/>
    <m/>
    <m/>
    <m/>
    <m/>
    <m/>
    <m/>
    <m/>
    <m/>
    <m/>
    <m/>
    <m/>
    <m/>
    <m/>
    <m/>
    <m/>
    <m/>
    <m/>
    <m/>
    <m/>
    <m/>
    <n v="140000"/>
    <m/>
    <m/>
    <s v="Euro"/>
    <n v="30"/>
    <m/>
    <m/>
    <m/>
    <m/>
    <e v="#N/A"/>
    <m/>
    <m/>
    <m/>
    <m/>
    <m/>
    <m/>
    <m/>
    <m/>
    <m/>
    <m/>
    <m/>
    <m/>
    <m/>
    <m/>
    <m/>
    <m/>
    <m/>
    <m/>
    <m/>
    <m/>
    <m/>
    <m/>
  </r>
  <r>
    <m/>
    <s v="V700008"/>
    <s v="2023-0031"/>
    <x v="63"/>
    <n v="1"/>
    <s v="Wagon"/>
    <n v="31"/>
    <m/>
    <x v="20"/>
    <m/>
    <m/>
    <x v="4"/>
    <x v="3"/>
    <n v="1"/>
    <m/>
    <m/>
    <n v="1"/>
    <m/>
    <n v="0"/>
    <n v="0"/>
    <x v="1"/>
    <s v="PAYG"/>
    <d v="2023-11-01T00:00:00"/>
    <d v="2024-12-31T00:00:00"/>
    <x v="0"/>
    <m/>
    <m/>
    <m/>
    <e v="#N/A"/>
    <e v="#N/A"/>
    <n v="120"/>
    <x v="66"/>
    <m/>
    <m/>
    <m/>
    <m/>
    <s v="with as-of date"/>
    <m/>
    <m/>
    <n v="1"/>
    <n v="1"/>
    <d v="2024-05-31T00:00:00"/>
    <e v="#N/A"/>
    <m/>
    <m/>
    <m/>
    <m/>
    <m/>
    <m/>
    <m/>
    <m/>
    <m/>
    <m/>
    <m/>
    <m/>
    <m/>
    <m/>
    <m/>
    <m/>
    <m/>
    <m/>
    <m/>
    <m/>
    <m/>
    <n v="140000"/>
    <m/>
    <m/>
    <s v="Euro"/>
    <n v="30"/>
    <m/>
    <m/>
    <m/>
    <m/>
    <e v="#N/A"/>
    <m/>
    <m/>
    <m/>
    <m/>
    <m/>
    <m/>
    <m/>
    <m/>
    <m/>
    <m/>
    <m/>
    <m/>
    <m/>
    <m/>
    <m/>
    <m/>
    <m/>
    <m/>
    <m/>
    <m/>
    <m/>
    <m/>
  </r>
  <r>
    <m/>
    <s v="V700008"/>
    <s v="2023-0031"/>
    <x v="63"/>
    <n v="1"/>
    <s v="Wagon"/>
    <n v="32"/>
    <m/>
    <x v="20"/>
    <m/>
    <m/>
    <x v="4"/>
    <x v="3"/>
    <n v="1"/>
    <m/>
    <m/>
    <n v="1"/>
    <m/>
    <n v="0"/>
    <n v="0"/>
    <x v="1"/>
    <s v="PAYG"/>
    <d v="2023-11-01T00:00:00"/>
    <d v="2024-12-31T00:00:00"/>
    <x v="0"/>
    <m/>
    <m/>
    <m/>
    <e v="#N/A"/>
    <e v="#N/A"/>
    <n v="120"/>
    <x v="66"/>
    <m/>
    <m/>
    <m/>
    <m/>
    <s v="with as-of date"/>
    <m/>
    <m/>
    <n v="1"/>
    <n v="1"/>
    <d v="2024-05-31T00:00:00"/>
    <e v="#N/A"/>
    <m/>
    <m/>
    <m/>
    <m/>
    <m/>
    <m/>
    <m/>
    <m/>
    <m/>
    <m/>
    <m/>
    <m/>
    <m/>
    <m/>
    <m/>
    <m/>
    <m/>
    <m/>
    <m/>
    <m/>
    <m/>
    <n v="140000"/>
    <m/>
    <m/>
    <s v="Euro"/>
    <n v="30"/>
    <m/>
    <m/>
    <m/>
    <m/>
    <e v="#N/A"/>
    <m/>
    <m/>
    <m/>
    <m/>
    <m/>
    <m/>
    <m/>
    <m/>
    <m/>
    <m/>
    <m/>
    <m/>
    <m/>
    <m/>
    <m/>
    <m/>
    <m/>
    <m/>
    <m/>
    <m/>
    <m/>
    <m/>
  </r>
  <r>
    <s v="OK 18.09.24/emo/dmo / LOA ok CMI 20.06.25"/>
    <s v="V300037"/>
    <s v="2023-0027"/>
    <x v="64"/>
    <m/>
    <s v="Header"/>
    <m/>
    <m/>
    <x v="20"/>
    <s v="ITA"/>
    <s v="South EU"/>
    <x v="4"/>
    <x v="2"/>
    <n v="45"/>
    <m/>
    <m/>
    <n v="0"/>
    <n v="30"/>
    <n v="0"/>
    <n v="0"/>
    <x v="3"/>
    <m/>
    <m/>
    <m/>
    <x v="0"/>
    <m/>
    <d v="2023-10-27T00:00:00"/>
    <d v="2026-01-14T00:00:00"/>
    <m/>
    <m/>
    <n v="810"/>
    <x v="1"/>
    <d v="2025-06-23T00:00:00"/>
    <s v="Displacement"/>
    <m/>
    <n v="45"/>
    <s v="n.a."/>
    <m/>
    <m/>
    <n v="0"/>
    <n v="3"/>
    <m/>
    <m/>
    <n v="0"/>
    <n v="0"/>
    <n v="0"/>
    <n v="0"/>
    <d v="2025-06-23T00:00:00"/>
    <m/>
    <m/>
    <m/>
    <n v="810"/>
    <s v="B"/>
    <n v="58"/>
    <n v="1.4"/>
    <s v="CHE"/>
    <s v="Not required"/>
    <s v="Y"/>
    <s v="N"/>
    <m/>
    <m/>
    <m/>
    <m/>
    <m/>
    <n v="140000"/>
    <s v="N"/>
    <m/>
    <s v="Euro"/>
    <n v="73.20999999999999"/>
    <n v="-10.01"/>
    <n v="0"/>
    <m/>
    <n v="0"/>
    <n v="63.2"/>
    <n v="0"/>
    <n v="0"/>
    <n v="0"/>
    <n v="0.06"/>
    <n v="12.41"/>
    <n v="-1.869999999999999"/>
    <n v="10.54"/>
    <n v="8.140000000000001"/>
    <n v="-8.140000000000001"/>
    <n v="0"/>
    <n v="52.66"/>
    <s v="0.00"/>
    <n v="52.66"/>
    <n v="0.9853778959361944"/>
    <n v="0.77"/>
    <n v="51.88999999999999"/>
    <n v="51.88"/>
    <n v="6300000"/>
    <n v="0"/>
    <s v="N"/>
    <n v="0"/>
    <n v="1035216"/>
  </r>
  <r>
    <m/>
    <s v="V300037"/>
    <s v="2023-0027"/>
    <x v="64"/>
    <n v="1"/>
    <s v="Batch"/>
    <m/>
    <m/>
    <x v="20"/>
    <s v="ITA"/>
    <s v="South EU"/>
    <x v="4"/>
    <x v="2"/>
    <n v="15"/>
    <m/>
    <m/>
    <n v="15"/>
    <n v="0"/>
    <n v="0"/>
    <n v="0"/>
    <x v="3"/>
    <m/>
    <m/>
    <m/>
    <x v="0"/>
    <m/>
    <m/>
    <m/>
    <d v="2023-10-27T00:00:00"/>
    <d v="2025-10-31T00:00:00"/>
    <m/>
    <x v="21"/>
    <d v="2025-06-23T00:00:00"/>
    <m/>
    <m/>
    <n v="15"/>
    <s v="n.a."/>
    <m/>
    <m/>
    <n v="0"/>
    <n v="3"/>
    <m/>
    <m/>
    <n v="0"/>
    <m/>
    <m/>
    <m/>
    <m/>
    <m/>
    <m/>
    <m/>
    <m/>
    <s v="B"/>
    <m/>
    <n v="1.4"/>
    <s v="CHE"/>
    <s v="Not required"/>
    <s v="Y"/>
    <s v="N"/>
    <n v="0"/>
    <n v="0"/>
    <m/>
    <m/>
    <m/>
    <n v="140000"/>
    <s v="N"/>
    <d v="1899-12-30T00:00:00"/>
    <s v="Euro"/>
    <n v="73.20999999999999"/>
    <n v="-10.01"/>
    <n v="0"/>
    <m/>
    <n v="0"/>
    <n v="63.2"/>
    <n v="0"/>
    <n v="0"/>
    <n v="0"/>
    <n v="0.06"/>
    <n v="12.41"/>
    <n v="-1.869999999999999"/>
    <n v="10.54"/>
    <n v="8.140000000000001"/>
    <n v="-8.140000000000001"/>
    <n v="0"/>
    <n v="52.66"/>
    <s v="0.00"/>
    <n v="52.66"/>
    <n v="0.9853778959361944"/>
    <n v="0.77"/>
    <n v="51.88999999999999"/>
    <n v="51.88"/>
    <n v="2100000"/>
    <n v="0"/>
    <s v="N"/>
    <n v="0"/>
    <n v="345071.9999999999"/>
  </r>
  <r>
    <m/>
    <s v="V300037"/>
    <s v="2023-0027"/>
    <x v="64"/>
    <n v="1"/>
    <s v="Wagon"/>
    <n v="1"/>
    <e v="#N/A"/>
    <x v="20"/>
    <m/>
    <m/>
    <x v="4"/>
    <x v="2"/>
    <n v="1"/>
    <m/>
    <m/>
    <n v="1"/>
    <m/>
    <n v="0"/>
    <n v="0"/>
    <x v="1"/>
    <n v="0"/>
    <d v="1899-12-30T00:00:00"/>
    <d v="1899-12-30T00:00:00"/>
    <x v="0"/>
    <m/>
    <m/>
    <m/>
    <e v="#N/A"/>
    <e v="#N/A"/>
    <n v="810"/>
    <x v="1"/>
    <m/>
    <m/>
    <m/>
    <m/>
    <s v="n.a."/>
    <m/>
    <m/>
    <n v="0"/>
    <n v="3"/>
    <m/>
    <e v="#N/A"/>
    <m/>
    <m/>
    <m/>
    <m/>
    <m/>
    <m/>
    <m/>
    <m/>
    <m/>
    <m/>
    <m/>
    <m/>
    <m/>
    <m/>
    <m/>
    <m/>
    <m/>
    <m/>
    <m/>
    <m/>
    <m/>
    <n v="140000"/>
    <m/>
    <m/>
    <s v="Euro"/>
    <n v="73.20999999999999"/>
    <m/>
    <m/>
    <m/>
    <m/>
    <e v="#N/A"/>
    <m/>
    <m/>
    <m/>
    <m/>
    <m/>
    <m/>
    <m/>
    <m/>
    <m/>
    <m/>
    <m/>
    <m/>
    <m/>
    <m/>
    <m/>
    <m/>
    <m/>
    <m/>
    <m/>
    <m/>
    <m/>
    <m/>
  </r>
  <r>
    <m/>
    <s v="V300037"/>
    <s v="2023-0027"/>
    <x v="64"/>
    <n v="1"/>
    <s v="Wagon"/>
    <n v="2"/>
    <e v="#N/A"/>
    <x v="20"/>
    <m/>
    <m/>
    <x v="4"/>
    <x v="2"/>
    <n v="1"/>
    <m/>
    <m/>
    <n v="1"/>
    <m/>
    <n v="0"/>
    <n v="0"/>
    <x v="1"/>
    <n v="0"/>
    <d v="1899-12-30T00:00:00"/>
    <d v="1899-12-30T00:00:00"/>
    <x v="0"/>
    <m/>
    <m/>
    <m/>
    <e v="#N/A"/>
    <e v="#N/A"/>
    <n v="810"/>
    <x v="1"/>
    <m/>
    <m/>
    <m/>
    <m/>
    <s v="n.a."/>
    <m/>
    <m/>
    <n v="0"/>
    <n v="3"/>
    <m/>
    <e v="#N/A"/>
    <m/>
    <m/>
    <m/>
    <m/>
    <m/>
    <m/>
    <m/>
    <m/>
    <m/>
    <m/>
    <m/>
    <m/>
    <m/>
    <m/>
    <m/>
    <m/>
    <m/>
    <m/>
    <m/>
    <m/>
    <m/>
    <n v="140000"/>
    <m/>
    <m/>
    <s v="Euro"/>
    <n v="73.20999999999999"/>
    <m/>
    <m/>
    <m/>
    <m/>
    <e v="#N/A"/>
    <m/>
    <m/>
    <m/>
    <m/>
    <m/>
    <m/>
    <m/>
    <m/>
    <m/>
    <m/>
    <m/>
    <m/>
    <m/>
    <m/>
    <m/>
    <m/>
    <m/>
    <m/>
    <m/>
    <m/>
    <m/>
    <m/>
  </r>
  <r>
    <m/>
    <s v="V300037"/>
    <s v="2023-0027"/>
    <x v="64"/>
    <n v="1"/>
    <s v="Wagon"/>
    <n v="3"/>
    <e v="#N/A"/>
    <x v="20"/>
    <m/>
    <m/>
    <x v="4"/>
    <x v="2"/>
    <n v="1"/>
    <m/>
    <m/>
    <n v="1"/>
    <m/>
    <n v="0"/>
    <n v="0"/>
    <x v="1"/>
    <n v="0"/>
    <d v="1899-12-30T00:00:00"/>
    <d v="1899-12-30T00:00:00"/>
    <x v="0"/>
    <m/>
    <m/>
    <m/>
    <e v="#N/A"/>
    <e v="#N/A"/>
    <n v="810"/>
    <x v="1"/>
    <m/>
    <m/>
    <m/>
    <m/>
    <s v="n.a."/>
    <m/>
    <m/>
    <n v="0"/>
    <n v="3"/>
    <m/>
    <e v="#N/A"/>
    <m/>
    <m/>
    <m/>
    <m/>
    <m/>
    <m/>
    <m/>
    <m/>
    <m/>
    <m/>
    <m/>
    <m/>
    <m/>
    <m/>
    <m/>
    <m/>
    <m/>
    <m/>
    <m/>
    <m/>
    <m/>
    <n v="140000"/>
    <m/>
    <m/>
    <s v="Euro"/>
    <n v="73.20999999999999"/>
    <m/>
    <m/>
    <m/>
    <m/>
    <e v="#N/A"/>
    <m/>
    <m/>
    <m/>
    <m/>
    <m/>
    <m/>
    <m/>
    <m/>
    <m/>
    <m/>
    <m/>
    <m/>
    <m/>
    <m/>
    <m/>
    <m/>
    <m/>
    <m/>
    <m/>
    <m/>
    <m/>
    <m/>
  </r>
  <r>
    <m/>
    <s v="V300037"/>
    <s v="2023-0027"/>
    <x v="64"/>
    <n v="1"/>
    <s v="Wagon"/>
    <n v="4"/>
    <e v="#N/A"/>
    <x v="20"/>
    <m/>
    <m/>
    <x v="4"/>
    <x v="2"/>
    <n v="1"/>
    <m/>
    <m/>
    <n v="1"/>
    <m/>
    <n v="0"/>
    <n v="0"/>
    <x v="1"/>
    <n v="0"/>
    <d v="1899-12-30T00:00:00"/>
    <d v="1899-12-30T00:00:00"/>
    <x v="0"/>
    <m/>
    <m/>
    <m/>
    <e v="#N/A"/>
    <e v="#N/A"/>
    <n v="810"/>
    <x v="1"/>
    <m/>
    <m/>
    <m/>
    <m/>
    <s v="n.a."/>
    <m/>
    <m/>
    <n v="0"/>
    <n v="3"/>
    <m/>
    <e v="#N/A"/>
    <m/>
    <m/>
    <m/>
    <m/>
    <m/>
    <m/>
    <m/>
    <m/>
    <m/>
    <m/>
    <m/>
    <m/>
    <m/>
    <m/>
    <m/>
    <m/>
    <m/>
    <m/>
    <m/>
    <m/>
    <m/>
    <n v="140000"/>
    <m/>
    <m/>
    <s v="Euro"/>
    <n v="73.20999999999999"/>
    <m/>
    <m/>
    <m/>
    <m/>
    <e v="#N/A"/>
    <m/>
    <m/>
    <m/>
    <m/>
    <m/>
    <m/>
    <m/>
    <m/>
    <m/>
    <m/>
    <m/>
    <m/>
    <m/>
    <m/>
    <m/>
    <m/>
    <m/>
    <m/>
    <m/>
    <m/>
    <m/>
    <m/>
  </r>
  <r>
    <m/>
    <s v="V300037"/>
    <s v="2023-0027"/>
    <x v="64"/>
    <n v="1"/>
    <s v="Wagon"/>
    <n v="5"/>
    <e v="#N/A"/>
    <x v="20"/>
    <m/>
    <m/>
    <x v="4"/>
    <x v="2"/>
    <n v="1"/>
    <m/>
    <m/>
    <n v="1"/>
    <m/>
    <n v="0"/>
    <n v="0"/>
    <x v="1"/>
    <n v="0"/>
    <d v="1899-12-30T00:00:00"/>
    <d v="1899-12-30T00:00:00"/>
    <x v="0"/>
    <m/>
    <m/>
    <m/>
    <e v="#N/A"/>
    <e v="#N/A"/>
    <n v="810"/>
    <x v="1"/>
    <m/>
    <m/>
    <m/>
    <m/>
    <s v="n.a."/>
    <m/>
    <m/>
    <n v="0"/>
    <n v="3"/>
    <m/>
    <e v="#N/A"/>
    <m/>
    <m/>
    <m/>
    <m/>
    <m/>
    <m/>
    <m/>
    <m/>
    <m/>
    <m/>
    <m/>
    <m/>
    <m/>
    <m/>
    <m/>
    <m/>
    <m/>
    <m/>
    <m/>
    <m/>
    <m/>
    <n v="140000"/>
    <m/>
    <m/>
    <s v="Euro"/>
    <n v="73.20999999999999"/>
    <m/>
    <m/>
    <m/>
    <m/>
    <e v="#N/A"/>
    <m/>
    <m/>
    <m/>
    <m/>
    <m/>
    <m/>
    <m/>
    <m/>
    <m/>
    <m/>
    <m/>
    <m/>
    <m/>
    <m/>
    <m/>
    <m/>
    <m/>
    <m/>
    <m/>
    <m/>
    <m/>
    <m/>
  </r>
  <r>
    <m/>
    <s v="V300037"/>
    <s v="2023-0027"/>
    <x v="64"/>
    <n v="1"/>
    <s v="Wagon"/>
    <n v="6"/>
    <e v="#N/A"/>
    <x v="20"/>
    <m/>
    <m/>
    <x v="4"/>
    <x v="2"/>
    <n v="1"/>
    <m/>
    <m/>
    <n v="1"/>
    <m/>
    <n v="0"/>
    <n v="0"/>
    <x v="1"/>
    <n v="0"/>
    <d v="1899-12-30T00:00:00"/>
    <d v="1899-12-30T00:00:00"/>
    <x v="0"/>
    <m/>
    <m/>
    <m/>
    <e v="#N/A"/>
    <e v="#N/A"/>
    <n v="810"/>
    <x v="1"/>
    <m/>
    <m/>
    <m/>
    <m/>
    <s v="n.a."/>
    <m/>
    <m/>
    <n v="0"/>
    <n v="3"/>
    <m/>
    <e v="#N/A"/>
    <m/>
    <m/>
    <m/>
    <m/>
    <m/>
    <m/>
    <m/>
    <m/>
    <m/>
    <m/>
    <m/>
    <m/>
    <m/>
    <m/>
    <m/>
    <m/>
    <m/>
    <m/>
    <m/>
    <m/>
    <m/>
    <n v="140000"/>
    <m/>
    <m/>
    <s v="Euro"/>
    <n v="73.20999999999999"/>
    <m/>
    <m/>
    <m/>
    <m/>
    <e v="#N/A"/>
    <m/>
    <m/>
    <m/>
    <m/>
    <m/>
    <m/>
    <m/>
    <m/>
    <m/>
    <m/>
    <m/>
    <m/>
    <m/>
    <m/>
    <m/>
    <m/>
    <m/>
    <m/>
    <m/>
    <m/>
    <m/>
    <m/>
  </r>
  <r>
    <m/>
    <s v="V300037"/>
    <s v="2023-0027"/>
    <x v="64"/>
    <n v="1"/>
    <s v="Wagon"/>
    <n v="7"/>
    <e v="#N/A"/>
    <x v="20"/>
    <m/>
    <m/>
    <x v="4"/>
    <x v="2"/>
    <n v="1"/>
    <m/>
    <m/>
    <n v="1"/>
    <m/>
    <n v="0"/>
    <n v="0"/>
    <x v="1"/>
    <n v="0"/>
    <d v="1899-12-30T00:00:00"/>
    <d v="1899-12-30T00:00:00"/>
    <x v="0"/>
    <m/>
    <m/>
    <m/>
    <e v="#N/A"/>
    <e v="#N/A"/>
    <n v="810"/>
    <x v="1"/>
    <m/>
    <m/>
    <m/>
    <m/>
    <s v="n.a."/>
    <m/>
    <m/>
    <n v="0"/>
    <n v="3"/>
    <m/>
    <e v="#N/A"/>
    <m/>
    <m/>
    <m/>
    <m/>
    <m/>
    <m/>
    <m/>
    <m/>
    <m/>
    <m/>
    <m/>
    <m/>
    <m/>
    <m/>
    <m/>
    <m/>
    <m/>
    <m/>
    <m/>
    <m/>
    <m/>
    <n v="140000"/>
    <m/>
    <m/>
    <s v="Euro"/>
    <n v="73.20999999999999"/>
    <m/>
    <m/>
    <m/>
    <m/>
    <e v="#N/A"/>
    <m/>
    <m/>
    <m/>
    <m/>
    <m/>
    <m/>
    <m/>
    <m/>
    <m/>
    <m/>
    <m/>
    <m/>
    <m/>
    <m/>
    <m/>
    <m/>
    <m/>
    <m/>
    <m/>
    <m/>
    <m/>
    <m/>
  </r>
  <r>
    <m/>
    <s v="V300037"/>
    <s v="2023-0027"/>
    <x v="64"/>
    <n v="1"/>
    <s v="Wagon"/>
    <n v="8"/>
    <e v="#N/A"/>
    <x v="20"/>
    <m/>
    <m/>
    <x v="4"/>
    <x v="2"/>
    <n v="1"/>
    <m/>
    <m/>
    <n v="1"/>
    <m/>
    <n v="0"/>
    <n v="0"/>
    <x v="1"/>
    <n v="0"/>
    <d v="1899-12-30T00:00:00"/>
    <d v="1899-12-30T00:00:00"/>
    <x v="0"/>
    <m/>
    <m/>
    <m/>
    <e v="#N/A"/>
    <e v="#N/A"/>
    <n v="810"/>
    <x v="1"/>
    <m/>
    <m/>
    <m/>
    <m/>
    <s v="n.a."/>
    <m/>
    <m/>
    <n v="0"/>
    <n v="3"/>
    <m/>
    <e v="#N/A"/>
    <m/>
    <m/>
    <m/>
    <m/>
    <m/>
    <m/>
    <m/>
    <m/>
    <m/>
    <m/>
    <m/>
    <m/>
    <m/>
    <m/>
    <m/>
    <m/>
    <m/>
    <m/>
    <m/>
    <m/>
    <m/>
    <n v="140000"/>
    <m/>
    <m/>
    <s v="Euro"/>
    <n v="73.20999999999999"/>
    <m/>
    <m/>
    <m/>
    <m/>
    <e v="#N/A"/>
    <m/>
    <m/>
    <m/>
    <m/>
    <m/>
    <m/>
    <m/>
    <m/>
    <m/>
    <m/>
    <m/>
    <m/>
    <m/>
    <m/>
    <m/>
    <m/>
    <m/>
    <m/>
    <m/>
    <m/>
    <m/>
    <m/>
  </r>
  <r>
    <m/>
    <s v="V300037"/>
    <s v="2023-0027"/>
    <x v="64"/>
    <n v="1"/>
    <s v="Wagon"/>
    <n v="9"/>
    <e v="#N/A"/>
    <x v="20"/>
    <m/>
    <m/>
    <x v="4"/>
    <x v="2"/>
    <n v="1"/>
    <m/>
    <m/>
    <n v="1"/>
    <m/>
    <n v="0"/>
    <n v="0"/>
    <x v="1"/>
    <n v="0"/>
    <d v="1899-12-30T00:00:00"/>
    <d v="1899-12-30T00:00:00"/>
    <x v="0"/>
    <m/>
    <m/>
    <m/>
    <e v="#N/A"/>
    <e v="#N/A"/>
    <n v="810"/>
    <x v="1"/>
    <m/>
    <m/>
    <m/>
    <m/>
    <s v="n.a."/>
    <m/>
    <m/>
    <n v="0"/>
    <n v="3"/>
    <m/>
    <e v="#N/A"/>
    <m/>
    <m/>
    <m/>
    <m/>
    <m/>
    <m/>
    <m/>
    <m/>
    <m/>
    <m/>
    <m/>
    <m/>
    <m/>
    <m/>
    <m/>
    <m/>
    <m/>
    <m/>
    <m/>
    <m/>
    <m/>
    <n v="140000"/>
    <m/>
    <m/>
    <s v="Euro"/>
    <n v="73.20999999999999"/>
    <m/>
    <m/>
    <m/>
    <m/>
    <e v="#N/A"/>
    <m/>
    <m/>
    <m/>
    <m/>
    <m/>
    <m/>
    <m/>
    <m/>
    <m/>
    <m/>
    <m/>
    <m/>
    <m/>
    <m/>
    <m/>
    <m/>
    <m/>
    <m/>
    <m/>
    <m/>
    <m/>
    <m/>
  </r>
  <r>
    <m/>
    <s v="V300037"/>
    <s v="2023-0027"/>
    <x v="64"/>
    <n v="1"/>
    <s v="Wagon"/>
    <n v="10"/>
    <e v="#N/A"/>
    <x v="20"/>
    <m/>
    <m/>
    <x v="4"/>
    <x v="2"/>
    <n v="1"/>
    <m/>
    <m/>
    <n v="1"/>
    <m/>
    <n v="0"/>
    <n v="0"/>
    <x v="1"/>
    <n v="0"/>
    <d v="1899-12-30T00:00:00"/>
    <d v="1899-12-30T00:00:00"/>
    <x v="0"/>
    <m/>
    <m/>
    <m/>
    <e v="#N/A"/>
    <e v="#N/A"/>
    <n v="810"/>
    <x v="1"/>
    <m/>
    <m/>
    <m/>
    <m/>
    <s v="n.a."/>
    <m/>
    <m/>
    <n v="0"/>
    <n v="3"/>
    <m/>
    <e v="#N/A"/>
    <m/>
    <m/>
    <m/>
    <m/>
    <m/>
    <m/>
    <m/>
    <m/>
    <m/>
    <m/>
    <m/>
    <m/>
    <m/>
    <m/>
    <m/>
    <m/>
    <m/>
    <m/>
    <m/>
    <m/>
    <m/>
    <n v="140000"/>
    <m/>
    <m/>
    <s v="Euro"/>
    <n v="73.20999999999999"/>
    <m/>
    <m/>
    <m/>
    <m/>
    <e v="#N/A"/>
    <m/>
    <m/>
    <m/>
    <m/>
    <m/>
    <m/>
    <m/>
    <m/>
    <m/>
    <m/>
    <m/>
    <m/>
    <m/>
    <m/>
    <m/>
    <m/>
    <m/>
    <m/>
    <m/>
    <m/>
    <m/>
    <m/>
  </r>
  <r>
    <m/>
    <s v="V300037"/>
    <s v="2023-0027"/>
    <x v="64"/>
    <n v="1"/>
    <s v="Wagon"/>
    <n v="11"/>
    <e v="#N/A"/>
    <x v="20"/>
    <m/>
    <m/>
    <x v="4"/>
    <x v="2"/>
    <n v="1"/>
    <m/>
    <m/>
    <n v="1"/>
    <m/>
    <n v="0"/>
    <n v="0"/>
    <x v="1"/>
    <n v="0"/>
    <d v="1899-12-30T00:00:00"/>
    <d v="1899-12-30T00:00:00"/>
    <x v="0"/>
    <m/>
    <m/>
    <m/>
    <e v="#N/A"/>
    <e v="#N/A"/>
    <n v="810"/>
    <x v="1"/>
    <m/>
    <m/>
    <m/>
    <m/>
    <s v="n.a."/>
    <m/>
    <m/>
    <n v="0"/>
    <n v="3"/>
    <m/>
    <e v="#N/A"/>
    <m/>
    <m/>
    <m/>
    <m/>
    <m/>
    <m/>
    <m/>
    <m/>
    <m/>
    <m/>
    <m/>
    <m/>
    <m/>
    <m/>
    <m/>
    <m/>
    <m/>
    <m/>
    <m/>
    <m/>
    <m/>
    <n v="140000"/>
    <m/>
    <m/>
    <s v="Euro"/>
    <n v="73.20999999999999"/>
    <m/>
    <m/>
    <m/>
    <m/>
    <e v="#N/A"/>
    <m/>
    <m/>
    <m/>
    <m/>
    <m/>
    <m/>
    <m/>
    <m/>
    <m/>
    <m/>
    <m/>
    <m/>
    <m/>
    <m/>
    <m/>
    <m/>
    <m/>
    <m/>
    <m/>
    <m/>
    <m/>
    <m/>
  </r>
  <r>
    <m/>
    <s v="V300037"/>
    <s v="2023-0027"/>
    <x v="64"/>
    <n v="1"/>
    <s v="Wagon"/>
    <n v="12"/>
    <e v="#N/A"/>
    <x v="20"/>
    <m/>
    <m/>
    <x v="4"/>
    <x v="2"/>
    <n v="1"/>
    <m/>
    <m/>
    <n v="1"/>
    <m/>
    <n v="0"/>
    <n v="0"/>
    <x v="1"/>
    <n v="0"/>
    <d v="1899-12-30T00:00:00"/>
    <d v="1899-12-30T00:00:00"/>
    <x v="0"/>
    <m/>
    <m/>
    <m/>
    <e v="#N/A"/>
    <e v="#N/A"/>
    <n v="810"/>
    <x v="1"/>
    <m/>
    <m/>
    <m/>
    <m/>
    <s v="n.a."/>
    <m/>
    <m/>
    <n v="0"/>
    <n v="3"/>
    <m/>
    <e v="#N/A"/>
    <m/>
    <m/>
    <m/>
    <m/>
    <m/>
    <m/>
    <m/>
    <m/>
    <m/>
    <m/>
    <m/>
    <m/>
    <m/>
    <m/>
    <m/>
    <m/>
    <m/>
    <m/>
    <m/>
    <m/>
    <m/>
    <n v="140000"/>
    <m/>
    <m/>
    <s v="Euro"/>
    <n v="73.20999999999999"/>
    <m/>
    <m/>
    <m/>
    <m/>
    <e v="#N/A"/>
    <m/>
    <m/>
    <m/>
    <m/>
    <m/>
    <m/>
    <m/>
    <m/>
    <m/>
    <m/>
    <m/>
    <m/>
    <m/>
    <m/>
    <m/>
    <m/>
    <m/>
    <m/>
    <m/>
    <m/>
    <m/>
    <m/>
  </r>
  <r>
    <m/>
    <s v="V300037"/>
    <s v="2023-0027"/>
    <x v="64"/>
    <n v="1"/>
    <s v="Wagon"/>
    <n v="13"/>
    <e v="#N/A"/>
    <x v="20"/>
    <m/>
    <m/>
    <x v="4"/>
    <x v="2"/>
    <n v="1"/>
    <m/>
    <m/>
    <n v="1"/>
    <m/>
    <n v="0"/>
    <n v="0"/>
    <x v="1"/>
    <n v="0"/>
    <d v="1899-12-30T00:00:00"/>
    <d v="1899-12-30T00:00:00"/>
    <x v="0"/>
    <m/>
    <m/>
    <m/>
    <e v="#N/A"/>
    <e v="#N/A"/>
    <n v="810"/>
    <x v="1"/>
    <m/>
    <m/>
    <m/>
    <m/>
    <s v="n.a."/>
    <m/>
    <m/>
    <n v="0"/>
    <n v="3"/>
    <m/>
    <e v="#N/A"/>
    <m/>
    <m/>
    <m/>
    <m/>
    <m/>
    <m/>
    <m/>
    <m/>
    <m/>
    <m/>
    <m/>
    <m/>
    <m/>
    <m/>
    <m/>
    <m/>
    <m/>
    <m/>
    <m/>
    <m/>
    <m/>
    <n v="140000"/>
    <m/>
    <m/>
    <s v="Euro"/>
    <n v="73.20999999999999"/>
    <m/>
    <m/>
    <m/>
    <m/>
    <e v="#N/A"/>
    <m/>
    <m/>
    <m/>
    <m/>
    <m/>
    <m/>
    <m/>
    <m/>
    <m/>
    <m/>
    <m/>
    <m/>
    <m/>
    <m/>
    <m/>
    <m/>
    <m/>
    <m/>
    <m/>
    <m/>
    <m/>
    <m/>
  </r>
  <r>
    <m/>
    <s v="V300037"/>
    <s v="2023-0027"/>
    <x v="64"/>
    <n v="1"/>
    <s v="Wagon"/>
    <n v="14"/>
    <e v="#N/A"/>
    <x v="20"/>
    <m/>
    <m/>
    <x v="4"/>
    <x v="2"/>
    <n v="1"/>
    <m/>
    <m/>
    <n v="1"/>
    <m/>
    <n v="0"/>
    <n v="0"/>
    <x v="1"/>
    <n v="0"/>
    <d v="1899-12-30T00:00:00"/>
    <d v="1899-12-30T00:00:00"/>
    <x v="0"/>
    <m/>
    <m/>
    <m/>
    <e v="#N/A"/>
    <e v="#N/A"/>
    <n v="810"/>
    <x v="1"/>
    <m/>
    <m/>
    <m/>
    <m/>
    <s v="n.a."/>
    <m/>
    <m/>
    <n v="0"/>
    <n v="3"/>
    <m/>
    <e v="#N/A"/>
    <m/>
    <m/>
    <m/>
    <m/>
    <m/>
    <m/>
    <m/>
    <m/>
    <m/>
    <m/>
    <m/>
    <m/>
    <m/>
    <m/>
    <m/>
    <m/>
    <m/>
    <m/>
    <m/>
    <m/>
    <m/>
    <n v="140000"/>
    <m/>
    <m/>
    <s v="Euro"/>
    <n v="73.20999999999999"/>
    <m/>
    <m/>
    <m/>
    <m/>
    <e v="#N/A"/>
    <m/>
    <m/>
    <m/>
    <m/>
    <m/>
    <m/>
    <m/>
    <m/>
    <m/>
    <m/>
    <m/>
    <m/>
    <m/>
    <m/>
    <m/>
    <m/>
    <m/>
    <m/>
    <m/>
    <m/>
    <m/>
    <m/>
  </r>
  <r>
    <m/>
    <s v="V300037"/>
    <s v="2023-0027"/>
    <x v="64"/>
    <n v="1"/>
    <s v="Wagon"/>
    <n v="15"/>
    <e v="#N/A"/>
    <x v="20"/>
    <m/>
    <m/>
    <x v="4"/>
    <x v="2"/>
    <n v="1"/>
    <m/>
    <m/>
    <n v="1"/>
    <m/>
    <n v="0"/>
    <n v="0"/>
    <x v="1"/>
    <n v="0"/>
    <d v="1899-12-30T00:00:00"/>
    <d v="1899-12-30T00:00:00"/>
    <x v="0"/>
    <m/>
    <m/>
    <m/>
    <e v="#N/A"/>
    <e v="#N/A"/>
    <n v="810"/>
    <x v="1"/>
    <m/>
    <m/>
    <m/>
    <m/>
    <s v="n.a."/>
    <m/>
    <m/>
    <n v="0"/>
    <n v="3"/>
    <m/>
    <e v="#N/A"/>
    <m/>
    <m/>
    <m/>
    <m/>
    <m/>
    <m/>
    <m/>
    <m/>
    <m/>
    <m/>
    <m/>
    <m/>
    <m/>
    <m/>
    <m/>
    <m/>
    <m/>
    <m/>
    <m/>
    <m/>
    <m/>
    <n v="140000"/>
    <m/>
    <m/>
    <s v="Euro"/>
    <n v="73.20999999999999"/>
    <m/>
    <m/>
    <m/>
    <m/>
    <e v="#N/A"/>
    <m/>
    <m/>
    <m/>
    <m/>
    <m/>
    <m/>
    <m/>
    <m/>
    <m/>
    <m/>
    <m/>
    <m/>
    <m/>
    <m/>
    <m/>
    <m/>
    <m/>
    <m/>
    <m/>
    <m/>
    <m/>
    <m/>
  </r>
  <r>
    <m/>
    <s v="V300037"/>
    <s v="2023-0027"/>
    <x v="64"/>
    <n v="2"/>
    <s v="Batch"/>
    <m/>
    <m/>
    <x v="20"/>
    <s v="ITA"/>
    <s v="South EU"/>
    <x v="4"/>
    <x v="2"/>
    <n v="15"/>
    <m/>
    <m/>
    <n v="0"/>
    <n v="15"/>
    <n v="0"/>
    <n v="0"/>
    <x v="3"/>
    <m/>
    <m/>
    <m/>
    <x v="0"/>
    <m/>
    <m/>
    <m/>
    <d v="2023-11-17T00:00:00"/>
    <d v="2025-10-31T00:00:00"/>
    <m/>
    <x v="21"/>
    <d v="2025-06-23T00:00:00"/>
    <m/>
    <m/>
    <n v="15"/>
    <s v="n.a."/>
    <m/>
    <m/>
    <n v="0"/>
    <n v="3"/>
    <m/>
    <m/>
    <n v="0"/>
    <m/>
    <m/>
    <m/>
    <m/>
    <m/>
    <m/>
    <m/>
    <m/>
    <s v="B"/>
    <m/>
    <n v="1.4"/>
    <s v="CHE"/>
    <s v="Not required"/>
    <s v="Y"/>
    <s v="N"/>
    <n v="0"/>
    <n v="0"/>
    <m/>
    <m/>
    <m/>
    <n v="140000"/>
    <s v="N"/>
    <d v="2023-12-12T00:00:00"/>
    <s v="Euro"/>
    <n v="73.20999999999999"/>
    <n v="-10.01"/>
    <n v="0"/>
    <m/>
    <n v="0"/>
    <n v="63.2"/>
    <n v="0"/>
    <n v="0"/>
    <n v="0"/>
    <n v="0.06"/>
    <n v="12.41"/>
    <n v="-1.869999999999999"/>
    <n v="10.54"/>
    <n v="8.140000000000001"/>
    <n v="-8.140000000000001"/>
    <n v="0"/>
    <n v="52.66"/>
    <s v="0.00"/>
    <n v="52.66"/>
    <n v="0.9853778959361944"/>
    <n v="0.77"/>
    <n v="51.88999999999999"/>
    <n v="51.88"/>
    <n v="2100000"/>
    <n v="0"/>
    <s v="N"/>
    <n v="0"/>
    <n v="345071.9999999999"/>
  </r>
  <r>
    <m/>
    <s v="V300037"/>
    <s v="2023-0027"/>
    <x v="64"/>
    <n v="2"/>
    <s v="Wagon"/>
    <n v="16"/>
    <e v="#N/A"/>
    <x v="20"/>
    <m/>
    <m/>
    <x v="4"/>
    <x v="2"/>
    <n v="1"/>
    <m/>
    <m/>
    <m/>
    <n v="1"/>
    <n v="0"/>
    <n v="0"/>
    <x v="1"/>
    <n v="0"/>
    <d v="1899-12-30T00:00:00"/>
    <d v="1899-12-30T00:00:00"/>
    <x v="0"/>
    <m/>
    <m/>
    <m/>
    <e v="#N/A"/>
    <e v="#N/A"/>
    <n v="810"/>
    <x v="1"/>
    <m/>
    <m/>
    <m/>
    <m/>
    <s v="n.a."/>
    <m/>
    <m/>
    <n v="0"/>
    <n v="3"/>
    <m/>
    <e v="#N/A"/>
    <m/>
    <m/>
    <m/>
    <m/>
    <m/>
    <m/>
    <m/>
    <m/>
    <m/>
    <m/>
    <m/>
    <m/>
    <m/>
    <m/>
    <m/>
    <m/>
    <m/>
    <m/>
    <m/>
    <m/>
    <m/>
    <n v="140000"/>
    <m/>
    <m/>
    <s v="Euro"/>
    <n v="73.20999999999999"/>
    <m/>
    <m/>
    <m/>
    <m/>
    <e v="#N/A"/>
    <m/>
    <m/>
    <m/>
    <m/>
    <m/>
    <m/>
    <m/>
    <m/>
    <m/>
    <m/>
    <m/>
    <m/>
    <m/>
    <m/>
    <m/>
    <m/>
    <m/>
    <m/>
    <m/>
    <m/>
    <m/>
    <m/>
  </r>
  <r>
    <m/>
    <s v="V300037"/>
    <s v="2023-0027"/>
    <x v="64"/>
    <n v="2"/>
    <s v="Wagon"/>
    <n v="17"/>
    <e v="#N/A"/>
    <x v="20"/>
    <m/>
    <m/>
    <x v="4"/>
    <x v="2"/>
    <n v="1"/>
    <m/>
    <m/>
    <m/>
    <n v="1"/>
    <n v="0"/>
    <n v="0"/>
    <x v="1"/>
    <n v="0"/>
    <d v="1899-12-30T00:00:00"/>
    <d v="1899-12-30T00:00:00"/>
    <x v="0"/>
    <m/>
    <m/>
    <m/>
    <e v="#N/A"/>
    <e v="#N/A"/>
    <n v="810"/>
    <x v="1"/>
    <m/>
    <m/>
    <m/>
    <m/>
    <s v="n.a."/>
    <m/>
    <m/>
    <n v="0"/>
    <n v="3"/>
    <m/>
    <e v="#N/A"/>
    <m/>
    <m/>
    <m/>
    <m/>
    <m/>
    <m/>
    <m/>
    <m/>
    <m/>
    <m/>
    <m/>
    <m/>
    <m/>
    <m/>
    <m/>
    <m/>
    <m/>
    <m/>
    <m/>
    <m/>
    <m/>
    <n v="140000"/>
    <m/>
    <m/>
    <s v="Euro"/>
    <n v="73.20999999999999"/>
    <m/>
    <m/>
    <m/>
    <m/>
    <e v="#N/A"/>
    <m/>
    <m/>
    <m/>
    <m/>
    <m/>
    <m/>
    <m/>
    <m/>
    <m/>
    <m/>
    <m/>
    <m/>
    <m/>
    <m/>
    <m/>
    <m/>
    <m/>
    <m/>
    <m/>
    <m/>
    <m/>
    <m/>
  </r>
  <r>
    <m/>
    <s v="V300037"/>
    <s v="2023-0027"/>
    <x v="64"/>
    <n v="2"/>
    <s v="Wagon"/>
    <n v="18"/>
    <e v="#N/A"/>
    <x v="20"/>
    <m/>
    <m/>
    <x v="4"/>
    <x v="2"/>
    <n v="1"/>
    <m/>
    <m/>
    <m/>
    <n v="1"/>
    <n v="0"/>
    <n v="0"/>
    <x v="1"/>
    <n v="0"/>
    <d v="1899-12-30T00:00:00"/>
    <d v="1899-12-30T00:00:00"/>
    <x v="0"/>
    <m/>
    <m/>
    <m/>
    <e v="#N/A"/>
    <e v="#N/A"/>
    <n v="810"/>
    <x v="1"/>
    <m/>
    <m/>
    <m/>
    <m/>
    <s v="n.a."/>
    <m/>
    <m/>
    <n v="0"/>
    <n v="3"/>
    <m/>
    <e v="#N/A"/>
    <m/>
    <m/>
    <m/>
    <m/>
    <m/>
    <m/>
    <m/>
    <m/>
    <m/>
    <m/>
    <m/>
    <m/>
    <m/>
    <m/>
    <m/>
    <m/>
    <m/>
    <m/>
    <m/>
    <m/>
    <m/>
    <n v="140000"/>
    <m/>
    <m/>
    <s v="Euro"/>
    <n v="73.20999999999999"/>
    <m/>
    <m/>
    <m/>
    <m/>
    <e v="#N/A"/>
    <m/>
    <m/>
    <m/>
    <m/>
    <m/>
    <m/>
    <m/>
    <m/>
    <m/>
    <m/>
    <m/>
    <m/>
    <m/>
    <m/>
    <m/>
    <m/>
    <m/>
    <m/>
    <m/>
    <m/>
    <m/>
    <m/>
  </r>
  <r>
    <m/>
    <s v="V300037"/>
    <s v="2023-0027"/>
    <x v="64"/>
    <n v="2"/>
    <s v="Wagon"/>
    <n v="19"/>
    <e v="#N/A"/>
    <x v="20"/>
    <m/>
    <m/>
    <x v="4"/>
    <x v="2"/>
    <n v="1"/>
    <m/>
    <m/>
    <m/>
    <n v="1"/>
    <n v="0"/>
    <n v="0"/>
    <x v="1"/>
    <n v="0"/>
    <d v="1899-12-30T00:00:00"/>
    <d v="1899-12-30T00:00:00"/>
    <x v="0"/>
    <m/>
    <m/>
    <m/>
    <e v="#N/A"/>
    <e v="#N/A"/>
    <n v="810"/>
    <x v="1"/>
    <m/>
    <m/>
    <m/>
    <m/>
    <s v="n.a."/>
    <m/>
    <m/>
    <n v="0"/>
    <n v="3"/>
    <m/>
    <e v="#N/A"/>
    <m/>
    <m/>
    <m/>
    <m/>
    <m/>
    <m/>
    <m/>
    <m/>
    <m/>
    <m/>
    <m/>
    <m/>
    <m/>
    <m/>
    <m/>
    <m/>
    <m/>
    <m/>
    <m/>
    <m/>
    <m/>
    <n v="140000"/>
    <m/>
    <m/>
    <s v="Euro"/>
    <n v="73.20999999999999"/>
    <m/>
    <m/>
    <m/>
    <m/>
    <e v="#N/A"/>
    <m/>
    <m/>
    <m/>
    <m/>
    <m/>
    <m/>
    <m/>
    <m/>
    <m/>
    <m/>
    <m/>
    <m/>
    <m/>
    <m/>
    <m/>
    <m/>
    <m/>
    <m/>
    <m/>
    <m/>
    <m/>
    <m/>
  </r>
  <r>
    <m/>
    <s v="V300037"/>
    <s v="2023-0027"/>
    <x v="64"/>
    <n v="2"/>
    <s v="Wagon"/>
    <n v="20"/>
    <e v="#N/A"/>
    <x v="20"/>
    <m/>
    <m/>
    <x v="4"/>
    <x v="2"/>
    <n v="1"/>
    <m/>
    <m/>
    <m/>
    <n v="1"/>
    <n v="0"/>
    <n v="0"/>
    <x v="1"/>
    <n v="0"/>
    <d v="1899-12-30T00:00:00"/>
    <d v="1899-12-30T00:00:00"/>
    <x v="0"/>
    <m/>
    <m/>
    <m/>
    <e v="#N/A"/>
    <e v="#N/A"/>
    <n v="810"/>
    <x v="1"/>
    <m/>
    <m/>
    <m/>
    <m/>
    <s v="n.a."/>
    <m/>
    <m/>
    <n v="0"/>
    <n v="3"/>
    <m/>
    <e v="#N/A"/>
    <m/>
    <m/>
    <m/>
    <m/>
    <m/>
    <m/>
    <m/>
    <m/>
    <m/>
    <m/>
    <m/>
    <m/>
    <m/>
    <m/>
    <m/>
    <m/>
    <m/>
    <m/>
    <m/>
    <m/>
    <m/>
    <n v="140000"/>
    <m/>
    <m/>
    <s v="Euro"/>
    <n v="73.20999999999999"/>
    <m/>
    <m/>
    <m/>
    <m/>
    <e v="#N/A"/>
    <m/>
    <m/>
    <m/>
    <m/>
    <m/>
    <m/>
    <m/>
    <m/>
    <m/>
    <m/>
    <m/>
    <m/>
    <m/>
    <m/>
    <m/>
    <m/>
    <m/>
    <m/>
    <m/>
    <m/>
    <m/>
    <m/>
  </r>
  <r>
    <m/>
    <s v="V300037"/>
    <s v="2023-0027"/>
    <x v="64"/>
    <n v="2"/>
    <s v="Wagon"/>
    <n v="21"/>
    <e v="#N/A"/>
    <x v="20"/>
    <m/>
    <m/>
    <x v="4"/>
    <x v="2"/>
    <n v="1"/>
    <m/>
    <m/>
    <m/>
    <n v="1"/>
    <n v="0"/>
    <n v="0"/>
    <x v="1"/>
    <n v="0"/>
    <d v="1899-12-30T00:00:00"/>
    <d v="1899-12-30T00:00:00"/>
    <x v="0"/>
    <m/>
    <m/>
    <m/>
    <e v="#N/A"/>
    <e v="#N/A"/>
    <n v="810"/>
    <x v="1"/>
    <m/>
    <m/>
    <m/>
    <m/>
    <s v="n.a."/>
    <m/>
    <m/>
    <n v="0"/>
    <n v="3"/>
    <m/>
    <e v="#N/A"/>
    <m/>
    <m/>
    <m/>
    <m/>
    <m/>
    <m/>
    <m/>
    <m/>
    <m/>
    <m/>
    <m/>
    <m/>
    <m/>
    <m/>
    <m/>
    <m/>
    <m/>
    <m/>
    <m/>
    <m/>
    <m/>
    <n v="140000"/>
    <m/>
    <m/>
    <s v="Euro"/>
    <n v="73.20999999999999"/>
    <m/>
    <m/>
    <m/>
    <m/>
    <e v="#N/A"/>
    <m/>
    <m/>
    <m/>
    <m/>
    <m/>
    <m/>
    <m/>
    <m/>
    <m/>
    <m/>
    <m/>
    <m/>
    <m/>
    <m/>
    <m/>
    <m/>
    <m/>
    <m/>
    <m/>
    <m/>
    <m/>
    <m/>
  </r>
  <r>
    <m/>
    <s v="V300037"/>
    <s v="2023-0027"/>
    <x v="64"/>
    <n v="2"/>
    <s v="Wagon"/>
    <n v="22"/>
    <e v="#N/A"/>
    <x v="20"/>
    <m/>
    <m/>
    <x v="4"/>
    <x v="2"/>
    <n v="1"/>
    <m/>
    <m/>
    <m/>
    <n v="1"/>
    <n v="0"/>
    <n v="0"/>
    <x v="1"/>
    <n v="0"/>
    <d v="1899-12-30T00:00:00"/>
    <d v="1899-12-30T00:00:00"/>
    <x v="0"/>
    <m/>
    <m/>
    <m/>
    <e v="#N/A"/>
    <e v="#N/A"/>
    <n v="810"/>
    <x v="1"/>
    <m/>
    <m/>
    <m/>
    <m/>
    <s v="n.a."/>
    <m/>
    <m/>
    <n v="0"/>
    <n v="3"/>
    <m/>
    <e v="#N/A"/>
    <m/>
    <m/>
    <m/>
    <m/>
    <m/>
    <m/>
    <m/>
    <m/>
    <m/>
    <m/>
    <m/>
    <m/>
    <m/>
    <m/>
    <m/>
    <m/>
    <m/>
    <m/>
    <m/>
    <m/>
    <m/>
    <n v="140000"/>
    <m/>
    <m/>
    <s v="Euro"/>
    <n v="73.20999999999999"/>
    <m/>
    <m/>
    <m/>
    <m/>
    <e v="#N/A"/>
    <m/>
    <m/>
    <m/>
    <m/>
    <m/>
    <m/>
    <m/>
    <m/>
    <m/>
    <m/>
    <m/>
    <m/>
    <m/>
    <m/>
    <m/>
    <m/>
    <m/>
    <m/>
    <m/>
    <m/>
    <m/>
    <m/>
  </r>
  <r>
    <m/>
    <s v="V300037"/>
    <s v="2023-0027"/>
    <x v="64"/>
    <n v="2"/>
    <s v="Wagon"/>
    <n v="23"/>
    <e v="#N/A"/>
    <x v="20"/>
    <m/>
    <m/>
    <x v="4"/>
    <x v="2"/>
    <n v="1"/>
    <m/>
    <m/>
    <m/>
    <n v="1"/>
    <n v="0"/>
    <n v="0"/>
    <x v="1"/>
    <n v="0"/>
    <d v="1899-12-30T00:00:00"/>
    <d v="1899-12-30T00:00:00"/>
    <x v="0"/>
    <m/>
    <m/>
    <m/>
    <e v="#N/A"/>
    <e v="#N/A"/>
    <n v="810"/>
    <x v="1"/>
    <m/>
    <m/>
    <m/>
    <m/>
    <s v="n.a."/>
    <m/>
    <m/>
    <n v="0"/>
    <n v="3"/>
    <m/>
    <e v="#N/A"/>
    <m/>
    <m/>
    <m/>
    <m/>
    <m/>
    <m/>
    <m/>
    <m/>
    <m/>
    <m/>
    <m/>
    <m/>
    <m/>
    <m/>
    <m/>
    <m/>
    <m/>
    <m/>
    <m/>
    <m/>
    <m/>
    <n v="140000"/>
    <m/>
    <m/>
    <s v="Euro"/>
    <n v="73.20999999999999"/>
    <m/>
    <m/>
    <m/>
    <m/>
    <e v="#N/A"/>
    <m/>
    <m/>
    <m/>
    <m/>
    <m/>
    <m/>
    <m/>
    <m/>
    <m/>
    <m/>
    <m/>
    <m/>
    <m/>
    <m/>
    <m/>
    <m/>
    <m/>
    <m/>
    <m/>
    <m/>
    <m/>
    <m/>
  </r>
  <r>
    <m/>
    <s v="V300037"/>
    <s v="2023-0027"/>
    <x v="64"/>
    <n v="2"/>
    <s v="Wagon"/>
    <n v="24"/>
    <e v="#N/A"/>
    <x v="20"/>
    <m/>
    <m/>
    <x v="4"/>
    <x v="2"/>
    <n v="1"/>
    <m/>
    <m/>
    <m/>
    <n v="1"/>
    <n v="0"/>
    <n v="0"/>
    <x v="1"/>
    <n v="0"/>
    <d v="1899-12-30T00:00:00"/>
    <d v="1899-12-30T00:00:00"/>
    <x v="0"/>
    <m/>
    <m/>
    <m/>
    <e v="#N/A"/>
    <e v="#N/A"/>
    <n v="810"/>
    <x v="1"/>
    <m/>
    <m/>
    <m/>
    <m/>
    <s v="n.a."/>
    <m/>
    <m/>
    <n v="0"/>
    <n v="3"/>
    <m/>
    <e v="#N/A"/>
    <m/>
    <m/>
    <m/>
    <m/>
    <m/>
    <m/>
    <m/>
    <m/>
    <m/>
    <m/>
    <m/>
    <m/>
    <m/>
    <m/>
    <m/>
    <m/>
    <m/>
    <m/>
    <m/>
    <m/>
    <m/>
    <n v="140000"/>
    <m/>
    <m/>
    <s v="Euro"/>
    <n v="73.20999999999999"/>
    <m/>
    <m/>
    <m/>
    <m/>
    <e v="#N/A"/>
    <m/>
    <m/>
    <m/>
    <m/>
    <m/>
    <m/>
    <m/>
    <m/>
    <m/>
    <m/>
    <m/>
    <m/>
    <m/>
    <m/>
    <m/>
    <m/>
    <m/>
    <m/>
    <m/>
    <m/>
    <m/>
    <m/>
  </r>
  <r>
    <m/>
    <s v="V300037"/>
    <s v="2023-0027"/>
    <x v="64"/>
    <n v="2"/>
    <s v="Wagon"/>
    <n v="25"/>
    <e v="#N/A"/>
    <x v="20"/>
    <m/>
    <m/>
    <x v="4"/>
    <x v="2"/>
    <n v="1"/>
    <m/>
    <m/>
    <m/>
    <n v="1"/>
    <n v="0"/>
    <n v="0"/>
    <x v="1"/>
    <n v="0"/>
    <d v="1899-12-30T00:00:00"/>
    <d v="1899-12-30T00:00:00"/>
    <x v="0"/>
    <m/>
    <m/>
    <m/>
    <e v="#N/A"/>
    <e v="#N/A"/>
    <n v="810"/>
    <x v="1"/>
    <m/>
    <m/>
    <m/>
    <m/>
    <s v="n.a."/>
    <m/>
    <m/>
    <n v="0"/>
    <n v="3"/>
    <m/>
    <e v="#N/A"/>
    <m/>
    <m/>
    <m/>
    <m/>
    <m/>
    <m/>
    <m/>
    <m/>
    <m/>
    <m/>
    <m/>
    <m/>
    <m/>
    <m/>
    <m/>
    <m/>
    <m/>
    <m/>
    <m/>
    <m/>
    <m/>
    <n v="140000"/>
    <m/>
    <m/>
    <s v="Euro"/>
    <n v="73.20999999999999"/>
    <m/>
    <m/>
    <m/>
    <m/>
    <e v="#N/A"/>
    <m/>
    <m/>
    <m/>
    <m/>
    <m/>
    <m/>
    <m/>
    <m/>
    <m/>
    <m/>
    <m/>
    <m/>
    <m/>
    <m/>
    <m/>
    <m/>
    <m/>
    <m/>
    <m/>
    <m/>
    <m/>
    <m/>
  </r>
  <r>
    <m/>
    <s v="V300037"/>
    <s v="2023-0027"/>
    <x v="64"/>
    <n v="2"/>
    <s v="Wagon"/>
    <n v="26"/>
    <e v="#N/A"/>
    <x v="20"/>
    <m/>
    <m/>
    <x v="4"/>
    <x v="2"/>
    <n v="1"/>
    <m/>
    <m/>
    <m/>
    <n v="1"/>
    <n v="0"/>
    <n v="0"/>
    <x v="1"/>
    <n v="0"/>
    <d v="1899-12-30T00:00:00"/>
    <d v="1899-12-30T00:00:00"/>
    <x v="0"/>
    <m/>
    <m/>
    <m/>
    <e v="#N/A"/>
    <e v="#N/A"/>
    <n v="810"/>
    <x v="1"/>
    <m/>
    <m/>
    <m/>
    <m/>
    <s v="n.a."/>
    <m/>
    <m/>
    <n v="0"/>
    <n v="3"/>
    <m/>
    <e v="#N/A"/>
    <m/>
    <m/>
    <m/>
    <m/>
    <m/>
    <m/>
    <m/>
    <m/>
    <m/>
    <m/>
    <m/>
    <m/>
    <m/>
    <m/>
    <m/>
    <m/>
    <m/>
    <m/>
    <m/>
    <m/>
    <m/>
    <n v="140000"/>
    <m/>
    <m/>
    <s v="Euro"/>
    <n v="73.20999999999999"/>
    <m/>
    <m/>
    <m/>
    <m/>
    <e v="#N/A"/>
    <m/>
    <m/>
    <m/>
    <m/>
    <m/>
    <m/>
    <m/>
    <m/>
    <m/>
    <m/>
    <m/>
    <m/>
    <m/>
    <m/>
    <m/>
    <m/>
    <m/>
    <m/>
    <m/>
    <m/>
    <m/>
    <m/>
  </r>
  <r>
    <m/>
    <s v="V300037"/>
    <s v="2023-0027"/>
    <x v="64"/>
    <n v="2"/>
    <s v="Wagon"/>
    <n v="27"/>
    <e v="#N/A"/>
    <x v="20"/>
    <m/>
    <m/>
    <x v="4"/>
    <x v="2"/>
    <n v="1"/>
    <m/>
    <m/>
    <m/>
    <n v="1"/>
    <n v="0"/>
    <n v="0"/>
    <x v="1"/>
    <n v="0"/>
    <d v="1899-12-30T00:00:00"/>
    <d v="1899-12-30T00:00:00"/>
    <x v="0"/>
    <m/>
    <m/>
    <m/>
    <e v="#N/A"/>
    <e v="#N/A"/>
    <n v="810"/>
    <x v="1"/>
    <m/>
    <m/>
    <m/>
    <m/>
    <s v="n.a."/>
    <m/>
    <m/>
    <n v="0"/>
    <n v="3"/>
    <m/>
    <e v="#N/A"/>
    <m/>
    <m/>
    <m/>
    <m/>
    <m/>
    <m/>
    <m/>
    <m/>
    <m/>
    <m/>
    <m/>
    <m/>
    <m/>
    <m/>
    <m/>
    <m/>
    <m/>
    <m/>
    <m/>
    <m/>
    <m/>
    <n v="140000"/>
    <m/>
    <m/>
    <s v="Euro"/>
    <n v="73.20999999999999"/>
    <m/>
    <m/>
    <m/>
    <m/>
    <e v="#N/A"/>
    <m/>
    <m/>
    <m/>
    <m/>
    <m/>
    <m/>
    <m/>
    <m/>
    <m/>
    <m/>
    <m/>
    <m/>
    <m/>
    <m/>
    <m/>
    <m/>
    <m/>
    <m/>
    <m/>
    <m/>
    <m/>
    <m/>
  </r>
  <r>
    <m/>
    <s v="V300037"/>
    <s v="2023-0027"/>
    <x v="64"/>
    <n v="2"/>
    <s v="Wagon"/>
    <n v="28"/>
    <e v="#N/A"/>
    <x v="20"/>
    <m/>
    <m/>
    <x v="4"/>
    <x v="2"/>
    <n v="1"/>
    <m/>
    <m/>
    <m/>
    <n v="1"/>
    <n v="0"/>
    <n v="0"/>
    <x v="1"/>
    <n v="0"/>
    <d v="1899-12-30T00:00:00"/>
    <d v="1899-12-30T00:00:00"/>
    <x v="0"/>
    <m/>
    <m/>
    <m/>
    <e v="#N/A"/>
    <e v="#N/A"/>
    <n v="810"/>
    <x v="1"/>
    <m/>
    <m/>
    <m/>
    <m/>
    <s v="n.a."/>
    <m/>
    <m/>
    <n v="0"/>
    <n v="3"/>
    <m/>
    <e v="#N/A"/>
    <m/>
    <m/>
    <m/>
    <m/>
    <m/>
    <m/>
    <m/>
    <m/>
    <m/>
    <m/>
    <m/>
    <m/>
    <m/>
    <m/>
    <m/>
    <m/>
    <m/>
    <m/>
    <m/>
    <m/>
    <m/>
    <n v="140000"/>
    <m/>
    <m/>
    <s v="Euro"/>
    <n v="73.20999999999999"/>
    <m/>
    <m/>
    <m/>
    <m/>
    <e v="#N/A"/>
    <m/>
    <m/>
    <m/>
    <m/>
    <m/>
    <m/>
    <m/>
    <m/>
    <m/>
    <m/>
    <m/>
    <m/>
    <m/>
    <m/>
    <m/>
    <m/>
    <m/>
    <m/>
    <m/>
    <m/>
    <m/>
    <m/>
  </r>
  <r>
    <m/>
    <s v="V300037"/>
    <s v="2023-0027"/>
    <x v="64"/>
    <n v="2"/>
    <s v="Wagon"/>
    <n v="29"/>
    <e v="#N/A"/>
    <x v="20"/>
    <m/>
    <m/>
    <x v="4"/>
    <x v="2"/>
    <n v="1"/>
    <m/>
    <m/>
    <m/>
    <n v="1"/>
    <n v="0"/>
    <n v="0"/>
    <x v="1"/>
    <n v="0"/>
    <d v="1899-12-30T00:00:00"/>
    <d v="1899-12-30T00:00:00"/>
    <x v="0"/>
    <m/>
    <m/>
    <m/>
    <e v="#N/A"/>
    <e v="#N/A"/>
    <n v="810"/>
    <x v="1"/>
    <m/>
    <m/>
    <m/>
    <m/>
    <s v="n.a."/>
    <m/>
    <m/>
    <n v="0"/>
    <n v="3"/>
    <m/>
    <e v="#N/A"/>
    <m/>
    <m/>
    <m/>
    <m/>
    <m/>
    <m/>
    <m/>
    <m/>
    <m/>
    <m/>
    <m/>
    <m/>
    <m/>
    <m/>
    <m/>
    <m/>
    <m/>
    <m/>
    <m/>
    <m/>
    <m/>
    <n v="140000"/>
    <m/>
    <m/>
    <s v="Euro"/>
    <n v="73.20999999999999"/>
    <m/>
    <m/>
    <m/>
    <m/>
    <e v="#N/A"/>
    <m/>
    <m/>
    <m/>
    <m/>
    <m/>
    <m/>
    <m/>
    <m/>
    <m/>
    <m/>
    <m/>
    <m/>
    <m/>
    <m/>
    <m/>
    <m/>
    <m/>
    <m/>
    <m/>
    <m/>
    <m/>
    <m/>
  </r>
  <r>
    <m/>
    <s v="V300037"/>
    <s v="2023-0027"/>
    <x v="64"/>
    <n v="2"/>
    <s v="Wagon"/>
    <n v="30"/>
    <e v="#N/A"/>
    <x v="20"/>
    <m/>
    <m/>
    <x v="4"/>
    <x v="2"/>
    <n v="1"/>
    <m/>
    <m/>
    <m/>
    <n v="1"/>
    <n v="0"/>
    <n v="0"/>
    <x v="1"/>
    <n v="0"/>
    <d v="1899-12-30T00:00:00"/>
    <d v="1899-12-30T00:00:00"/>
    <x v="0"/>
    <m/>
    <m/>
    <m/>
    <e v="#N/A"/>
    <e v="#N/A"/>
    <n v="810"/>
    <x v="1"/>
    <m/>
    <m/>
    <m/>
    <m/>
    <s v="n.a."/>
    <m/>
    <m/>
    <n v="0"/>
    <n v="3"/>
    <m/>
    <e v="#N/A"/>
    <m/>
    <m/>
    <m/>
    <m/>
    <m/>
    <m/>
    <m/>
    <m/>
    <m/>
    <m/>
    <m/>
    <m/>
    <m/>
    <m/>
    <m/>
    <m/>
    <m/>
    <m/>
    <m/>
    <m/>
    <m/>
    <n v="140000"/>
    <m/>
    <m/>
    <s v="Euro"/>
    <n v="73.20999999999999"/>
    <m/>
    <m/>
    <m/>
    <m/>
    <e v="#N/A"/>
    <m/>
    <m/>
    <m/>
    <m/>
    <m/>
    <m/>
    <m/>
    <m/>
    <m/>
    <m/>
    <m/>
    <m/>
    <m/>
    <m/>
    <m/>
    <m/>
    <m/>
    <m/>
    <m/>
    <m/>
    <m/>
    <m/>
  </r>
  <r>
    <m/>
    <s v="V300037"/>
    <s v="2023-0027"/>
    <x v="64"/>
    <n v="3"/>
    <s v="Batch"/>
    <m/>
    <m/>
    <x v="20"/>
    <s v="ITA"/>
    <s v="South EU"/>
    <x v="4"/>
    <x v="2"/>
    <n v="15"/>
    <m/>
    <m/>
    <n v="0"/>
    <n v="15"/>
    <n v="0"/>
    <n v="0"/>
    <x v="3"/>
    <m/>
    <m/>
    <m/>
    <x v="0"/>
    <s v="EX Metvertrag 2022-0029"/>
    <m/>
    <m/>
    <d v="2024-02-01T00:00:00"/>
    <d v="2025-12-31T00:00:00"/>
    <m/>
    <x v="10"/>
    <d v="2025-06-23T00:00:00"/>
    <m/>
    <m/>
    <n v="15"/>
    <s v="n.a."/>
    <m/>
    <m/>
    <n v="0"/>
    <n v="3"/>
    <m/>
    <m/>
    <n v="0"/>
    <m/>
    <m/>
    <m/>
    <m/>
    <m/>
    <m/>
    <m/>
    <m/>
    <s v="B"/>
    <m/>
    <n v="1.4"/>
    <s v="CHE"/>
    <s v="Not required"/>
    <s v="Y"/>
    <s v="N"/>
    <n v="0"/>
    <n v="0"/>
    <m/>
    <m/>
    <m/>
    <n v="140000"/>
    <s v="N"/>
    <d v="2023-12-12T00:00:00"/>
    <s v="Euro"/>
    <n v="73.20999999999999"/>
    <n v="-10.01"/>
    <n v="0"/>
    <m/>
    <n v="0"/>
    <n v="63.2"/>
    <n v="0"/>
    <n v="0"/>
    <n v="0"/>
    <n v="0.06"/>
    <n v="12.41"/>
    <n v="-1.869999999999999"/>
    <n v="10.54"/>
    <n v="8.140000000000001"/>
    <n v="-8.140000000000001"/>
    <n v="0"/>
    <n v="52.66"/>
    <s v="0.00"/>
    <n v="52.66"/>
    <n v="0.9853778959361944"/>
    <n v="0.77"/>
    <n v="51.88999999999999"/>
    <n v="51.88"/>
    <n v="2100000"/>
    <n v="0"/>
    <s v="N"/>
    <n v="0"/>
    <n v="345071.9999999999"/>
  </r>
  <r>
    <m/>
    <s v="V300037"/>
    <s v="2023-0027"/>
    <x v="64"/>
    <n v="3"/>
    <s v="Wagon"/>
    <n v="31"/>
    <e v="#N/A"/>
    <x v="20"/>
    <m/>
    <m/>
    <x v="4"/>
    <x v="2"/>
    <n v="1"/>
    <m/>
    <m/>
    <m/>
    <n v="1"/>
    <n v="0"/>
    <n v="0"/>
    <x v="1"/>
    <n v="0"/>
    <d v="1899-12-30T00:00:00"/>
    <d v="1899-12-30T00:00:00"/>
    <x v="0"/>
    <s v="EX Metvertrag 2022-0029"/>
    <m/>
    <m/>
    <e v="#N/A"/>
    <e v="#N/A"/>
    <n v="810"/>
    <x v="1"/>
    <m/>
    <m/>
    <m/>
    <m/>
    <s v="n.a."/>
    <m/>
    <m/>
    <n v="0"/>
    <n v="3"/>
    <m/>
    <e v="#N/A"/>
    <m/>
    <m/>
    <m/>
    <m/>
    <m/>
    <m/>
    <m/>
    <m/>
    <m/>
    <m/>
    <m/>
    <m/>
    <m/>
    <m/>
    <m/>
    <m/>
    <m/>
    <m/>
    <m/>
    <m/>
    <m/>
    <n v="140000"/>
    <m/>
    <m/>
    <s v="Euro"/>
    <n v="73.20999999999999"/>
    <m/>
    <m/>
    <m/>
    <m/>
    <e v="#N/A"/>
    <m/>
    <m/>
    <m/>
    <m/>
    <m/>
    <m/>
    <m/>
    <m/>
    <m/>
    <m/>
    <m/>
    <m/>
    <m/>
    <m/>
    <m/>
    <m/>
    <m/>
    <m/>
    <m/>
    <m/>
    <m/>
    <m/>
  </r>
  <r>
    <m/>
    <s v="V300037"/>
    <s v="2023-0027"/>
    <x v="64"/>
    <n v="3"/>
    <s v="Wagon"/>
    <n v="32"/>
    <e v="#N/A"/>
    <x v="20"/>
    <m/>
    <m/>
    <x v="4"/>
    <x v="2"/>
    <n v="1"/>
    <m/>
    <m/>
    <m/>
    <n v="1"/>
    <n v="0"/>
    <n v="0"/>
    <x v="1"/>
    <n v="0"/>
    <d v="1899-12-30T00:00:00"/>
    <d v="1899-12-30T00:00:00"/>
    <x v="0"/>
    <s v="EX Metvertrag 2022-0029"/>
    <m/>
    <m/>
    <e v="#N/A"/>
    <e v="#N/A"/>
    <n v="810"/>
    <x v="1"/>
    <m/>
    <m/>
    <m/>
    <m/>
    <s v="n.a."/>
    <m/>
    <m/>
    <n v="0"/>
    <n v="3"/>
    <m/>
    <e v="#N/A"/>
    <m/>
    <m/>
    <m/>
    <m/>
    <m/>
    <m/>
    <m/>
    <m/>
    <m/>
    <m/>
    <m/>
    <m/>
    <m/>
    <m/>
    <m/>
    <m/>
    <m/>
    <m/>
    <m/>
    <m/>
    <m/>
    <n v="140000"/>
    <m/>
    <m/>
    <s v="Euro"/>
    <n v="73.20999999999999"/>
    <m/>
    <m/>
    <m/>
    <m/>
    <e v="#N/A"/>
    <m/>
    <m/>
    <m/>
    <m/>
    <m/>
    <m/>
    <m/>
    <m/>
    <m/>
    <m/>
    <m/>
    <m/>
    <m/>
    <m/>
    <m/>
    <m/>
    <m/>
    <m/>
    <m/>
    <m/>
    <m/>
    <m/>
  </r>
  <r>
    <m/>
    <s v="V300037"/>
    <s v="2023-0027"/>
    <x v="64"/>
    <n v="3"/>
    <s v="Wagon"/>
    <n v="33"/>
    <e v="#N/A"/>
    <x v="20"/>
    <m/>
    <m/>
    <x v="4"/>
    <x v="2"/>
    <n v="1"/>
    <m/>
    <m/>
    <m/>
    <n v="1"/>
    <n v="0"/>
    <n v="0"/>
    <x v="1"/>
    <n v="0"/>
    <d v="1899-12-30T00:00:00"/>
    <d v="1899-12-30T00:00:00"/>
    <x v="0"/>
    <s v="EX Metvertrag 2022-0029"/>
    <m/>
    <m/>
    <e v="#N/A"/>
    <e v="#N/A"/>
    <n v="810"/>
    <x v="1"/>
    <m/>
    <m/>
    <m/>
    <m/>
    <s v="n.a."/>
    <m/>
    <m/>
    <n v="0"/>
    <n v="3"/>
    <m/>
    <e v="#N/A"/>
    <m/>
    <m/>
    <m/>
    <m/>
    <m/>
    <m/>
    <m/>
    <m/>
    <m/>
    <m/>
    <m/>
    <m/>
    <m/>
    <m/>
    <m/>
    <m/>
    <m/>
    <m/>
    <m/>
    <m/>
    <m/>
    <n v="140000"/>
    <m/>
    <m/>
    <s v="Euro"/>
    <n v="73.20999999999999"/>
    <m/>
    <m/>
    <m/>
    <m/>
    <e v="#N/A"/>
    <m/>
    <m/>
    <m/>
    <m/>
    <m/>
    <m/>
    <m/>
    <m/>
    <m/>
    <m/>
    <m/>
    <m/>
    <m/>
    <m/>
    <m/>
    <m/>
    <m/>
    <m/>
    <m/>
    <m/>
    <m/>
    <m/>
  </r>
  <r>
    <m/>
    <s v="V300037"/>
    <s v="2023-0027"/>
    <x v="64"/>
    <n v="3"/>
    <s v="Wagon"/>
    <n v="34"/>
    <e v="#N/A"/>
    <x v="20"/>
    <m/>
    <m/>
    <x v="4"/>
    <x v="2"/>
    <n v="1"/>
    <m/>
    <m/>
    <m/>
    <n v="1"/>
    <n v="0"/>
    <n v="0"/>
    <x v="1"/>
    <n v="0"/>
    <d v="1899-12-30T00:00:00"/>
    <d v="1899-12-30T00:00:00"/>
    <x v="0"/>
    <s v="EX Metvertrag 2022-0029"/>
    <m/>
    <m/>
    <e v="#N/A"/>
    <e v="#N/A"/>
    <n v="810"/>
    <x v="1"/>
    <m/>
    <m/>
    <m/>
    <m/>
    <s v="n.a."/>
    <m/>
    <m/>
    <n v="0"/>
    <n v="3"/>
    <m/>
    <e v="#N/A"/>
    <m/>
    <m/>
    <m/>
    <m/>
    <m/>
    <m/>
    <m/>
    <m/>
    <m/>
    <m/>
    <m/>
    <m/>
    <m/>
    <m/>
    <m/>
    <m/>
    <m/>
    <m/>
    <m/>
    <m/>
    <m/>
    <n v="140000"/>
    <m/>
    <m/>
    <s v="Euro"/>
    <n v="73.20999999999999"/>
    <m/>
    <m/>
    <m/>
    <m/>
    <e v="#N/A"/>
    <m/>
    <m/>
    <m/>
    <m/>
    <m/>
    <m/>
    <m/>
    <m/>
    <m/>
    <m/>
    <m/>
    <m/>
    <m/>
    <m/>
    <m/>
    <m/>
    <m/>
    <m/>
    <m/>
    <m/>
    <m/>
    <m/>
  </r>
  <r>
    <m/>
    <s v="V300037"/>
    <s v="2023-0027"/>
    <x v="64"/>
    <n v="3"/>
    <s v="Wagon"/>
    <n v="35"/>
    <e v="#N/A"/>
    <x v="20"/>
    <m/>
    <m/>
    <x v="4"/>
    <x v="2"/>
    <n v="1"/>
    <m/>
    <m/>
    <m/>
    <n v="1"/>
    <n v="0"/>
    <n v="0"/>
    <x v="1"/>
    <n v="0"/>
    <d v="1899-12-30T00:00:00"/>
    <d v="1899-12-30T00:00:00"/>
    <x v="0"/>
    <s v="EX Metvertrag 2022-0029"/>
    <m/>
    <m/>
    <e v="#N/A"/>
    <e v="#N/A"/>
    <n v="810"/>
    <x v="1"/>
    <m/>
    <m/>
    <m/>
    <m/>
    <s v="n.a."/>
    <m/>
    <m/>
    <n v="0"/>
    <n v="3"/>
    <m/>
    <e v="#N/A"/>
    <m/>
    <m/>
    <m/>
    <m/>
    <m/>
    <m/>
    <m/>
    <m/>
    <m/>
    <m/>
    <m/>
    <m/>
    <m/>
    <m/>
    <m/>
    <m/>
    <m/>
    <m/>
    <m/>
    <m/>
    <m/>
    <n v="140000"/>
    <m/>
    <m/>
    <s v="Euro"/>
    <n v="73.20999999999999"/>
    <m/>
    <m/>
    <m/>
    <m/>
    <e v="#N/A"/>
    <m/>
    <m/>
    <m/>
    <m/>
    <m/>
    <m/>
    <m/>
    <m/>
    <m/>
    <m/>
    <m/>
    <m/>
    <m/>
    <m/>
    <m/>
    <m/>
    <m/>
    <m/>
    <m/>
    <m/>
    <m/>
    <m/>
  </r>
  <r>
    <m/>
    <s v="V300037"/>
    <s v="2023-0027"/>
    <x v="64"/>
    <n v="3"/>
    <s v="Wagon"/>
    <n v="36"/>
    <e v="#N/A"/>
    <x v="20"/>
    <m/>
    <m/>
    <x v="4"/>
    <x v="2"/>
    <n v="1"/>
    <m/>
    <m/>
    <m/>
    <n v="1"/>
    <n v="0"/>
    <n v="0"/>
    <x v="1"/>
    <n v="0"/>
    <d v="1899-12-30T00:00:00"/>
    <d v="1899-12-30T00:00:00"/>
    <x v="0"/>
    <s v="EX Metvertrag 2022-0029"/>
    <m/>
    <m/>
    <e v="#N/A"/>
    <e v="#N/A"/>
    <n v="810"/>
    <x v="1"/>
    <m/>
    <m/>
    <m/>
    <m/>
    <s v="n.a."/>
    <m/>
    <m/>
    <n v="0"/>
    <n v="3"/>
    <m/>
    <e v="#N/A"/>
    <m/>
    <m/>
    <m/>
    <m/>
    <m/>
    <m/>
    <m/>
    <m/>
    <m/>
    <m/>
    <m/>
    <m/>
    <m/>
    <m/>
    <m/>
    <m/>
    <m/>
    <m/>
    <m/>
    <m/>
    <m/>
    <n v="140000"/>
    <m/>
    <m/>
    <s v="Euro"/>
    <n v="73.20999999999999"/>
    <m/>
    <m/>
    <m/>
    <m/>
    <e v="#N/A"/>
    <m/>
    <m/>
    <m/>
    <m/>
    <m/>
    <m/>
    <m/>
    <m/>
    <m/>
    <m/>
    <m/>
    <m/>
    <m/>
    <m/>
    <m/>
    <m/>
    <m/>
    <m/>
    <m/>
    <m/>
    <m/>
    <m/>
  </r>
  <r>
    <m/>
    <s v="V300037"/>
    <s v="2023-0027"/>
    <x v="64"/>
    <n v="3"/>
    <s v="Wagon"/>
    <n v="37"/>
    <e v="#N/A"/>
    <x v="20"/>
    <m/>
    <m/>
    <x v="4"/>
    <x v="2"/>
    <n v="1"/>
    <m/>
    <m/>
    <m/>
    <n v="1"/>
    <n v="0"/>
    <n v="0"/>
    <x v="1"/>
    <n v="0"/>
    <d v="1899-12-30T00:00:00"/>
    <d v="1899-12-30T00:00:00"/>
    <x v="0"/>
    <s v="EX Metvertrag 2022-0029"/>
    <m/>
    <m/>
    <e v="#N/A"/>
    <e v="#N/A"/>
    <n v="810"/>
    <x v="1"/>
    <m/>
    <m/>
    <m/>
    <m/>
    <s v="n.a."/>
    <m/>
    <m/>
    <n v="0"/>
    <n v="3"/>
    <m/>
    <e v="#N/A"/>
    <m/>
    <m/>
    <m/>
    <m/>
    <m/>
    <m/>
    <m/>
    <m/>
    <m/>
    <m/>
    <m/>
    <m/>
    <m/>
    <m/>
    <m/>
    <m/>
    <m/>
    <m/>
    <m/>
    <m/>
    <m/>
    <n v="140000"/>
    <m/>
    <m/>
    <s v="Euro"/>
    <n v="73.20999999999999"/>
    <m/>
    <m/>
    <m/>
    <m/>
    <e v="#N/A"/>
    <m/>
    <m/>
    <m/>
    <m/>
    <m/>
    <m/>
    <m/>
    <m/>
    <m/>
    <m/>
    <m/>
    <m/>
    <m/>
    <m/>
    <m/>
    <m/>
    <m/>
    <m/>
    <m/>
    <m/>
    <m/>
    <m/>
  </r>
  <r>
    <m/>
    <s v="V300037"/>
    <s v="2023-0027"/>
    <x v="64"/>
    <n v="3"/>
    <s v="Wagon"/>
    <n v="38"/>
    <e v="#N/A"/>
    <x v="20"/>
    <m/>
    <m/>
    <x v="4"/>
    <x v="2"/>
    <n v="1"/>
    <m/>
    <m/>
    <m/>
    <n v="1"/>
    <n v="0"/>
    <n v="0"/>
    <x v="1"/>
    <n v="0"/>
    <d v="1899-12-30T00:00:00"/>
    <d v="1899-12-30T00:00:00"/>
    <x v="0"/>
    <s v="EX Metvertrag 2022-0029"/>
    <m/>
    <m/>
    <e v="#N/A"/>
    <e v="#N/A"/>
    <n v="810"/>
    <x v="1"/>
    <m/>
    <m/>
    <m/>
    <m/>
    <s v="n.a."/>
    <m/>
    <m/>
    <n v="0"/>
    <n v="3"/>
    <m/>
    <e v="#N/A"/>
    <m/>
    <m/>
    <m/>
    <m/>
    <m/>
    <m/>
    <m/>
    <m/>
    <m/>
    <m/>
    <m/>
    <m/>
    <m/>
    <m/>
    <m/>
    <m/>
    <m/>
    <m/>
    <m/>
    <m/>
    <m/>
    <n v="140000"/>
    <m/>
    <m/>
    <s v="Euro"/>
    <n v="73.20999999999999"/>
    <m/>
    <m/>
    <m/>
    <m/>
    <e v="#N/A"/>
    <m/>
    <m/>
    <m/>
    <m/>
    <m/>
    <m/>
    <m/>
    <m/>
    <m/>
    <m/>
    <m/>
    <m/>
    <m/>
    <m/>
    <m/>
    <m/>
    <m/>
    <m/>
    <m/>
    <m/>
    <m/>
    <m/>
  </r>
  <r>
    <m/>
    <s v="V300037"/>
    <s v="2023-0027"/>
    <x v="64"/>
    <n v="3"/>
    <s v="Wagon"/>
    <n v="39"/>
    <e v="#N/A"/>
    <x v="20"/>
    <m/>
    <m/>
    <x v="4"/>
    <x v="2"/>
    <n v="1"/>
    <m/>
    <m/>
    <m/>
    <n v="1"/>
    <n v="0"/>
    <n v="0"/>
    <x v="1"/>
    <n v="0"/>
    <d v="1899-12-30T00:00:00"/>
    <d v="1899-12-30T00:00:00"/>
    <x v="0"/>
    <s v="EX Metvertrag 2022-0029"/>
    <m/>
    <m/>
    <e v="#N/A"/>
    <e v="#N/A"/>
    <n v="810"/>
    <x v="1"/>
    <m/>
    <m/>
    <m/>
    <m/>
    <s v="n.a."/>
    <m/>
    <m/>
    <n v="0"/>
    <n v="3"/>
    <m/>
    <e v="#N/A"/>
    <m/>
    <m/>
    <m/>
    <m/>
    <m/>
    <m/>
    <m/>
    <m/>
    <m/>
    <m/>
    <m/>
    <m/>
    <m/>
    <m/>
    <m/>
    <m/>
    <m/>
    <m/>
    <m/>
    <m/>
    <m/>
    <n v="140000"/>
    <m/>
    <m/>
    <s v="Euro"/>
    <n v="73.20999999999999"/>
    <m/>
    <m/>
    <m/>
    <m/>
    <e v="#N/A"/>
    <m/>
    <m/>
    <m/>
    <m/>
    <m/>
    <m/>
    <m/>
    <m/>
    <m/>
    <m/>
    <m/>
    <m/>
    <m/>
    <m/>
    <m/>
    <m/>
    <m/>
    <m/>
    <m/>
    <m/>
    <m/>
    <m/>
  </r>
  <r>
    <m/>
    <s v="V300037"/>
    <s v="2023-0027"/>
    <x v="64"/>
    <n v="3"/>
    <s v="Wagon"/>
    <n v="40"/>
    <e v="#N/A"/>
    <x v="20"/>
    <m/>
    <m/>
    <x v="4"/>
    <x v="2"/>
    <n v="1"/>
    <m/>
    <m/>
    <m/>
    <n v="1"/>
    <n v="0"/>
    <n v="0"/>
    <x v="1"/>
    <n v="0"/>
    <d v="1899-12-30T00:00:00"/>
    <d v="1899-12-30T00:00:00"/>
    <x v="0"/>
    <s v="EX Metvertrag 2022-0029"/>
    <m/>
    <m/>
    <e v="#N/A"/>
    <e v="#N/A"/>
    <n v="810"/>
    <x v="1"/>
    <m/>
    <m/>
    <m/>
    <m/>
    <s v="n.a."/>
    <m/>
    <m/>
    <n v="0"/>
    <n v="3"/>
    <m/>
    <e v="#N/A"/>
    <m/>
    <m/>
    <m/>
    <m/>
    <m/>
    <m/>
    <m/>
    <m/>
    <m/>
    <m/>
    <m/>
    <m/>
    <m/>
    <m/>
    <m/>
    <m/>
    <m/>
    <m/>
    <m/>
    <m/>
    <m/>
    <n v="140000"/>
    <m/>
    <m/>
    <s v="Euro"/>
    <n v="73.20999999999999"/>
    <m/>
    <m/>
    <m/>
    <m/>
    <e v="#N/A"/>
    <m/>
    <m/>
    <m/>
    <m/>
    <m/>
    <m/>
    <m/>
    <m/>
    <m/>
    <m/>
    <m/>
    <m/>
    <m/>
    <m/>
    <m/>
    <m/>
    <m/>
    <m/>
    <m/>
    <m/>
    <m/>
    <m/>
  </r>
  <r>
    <m/>
    <s v="V300037"/>
    <s v="2023-0027"/>
    <x v="64"/>
    <n v="3"/>
    <s v="Wagon"/>
    <n v="41"/>
    <e v="#N/A"/>
    <x v="20"/>
    <m/>
    <m/>
    <x v="4"/>
    <x v="2"/>
    <n v="1"/>
    <m/>
    <m/>
    <m/>
    <n v="1"/>
    <n v="0"/>
    <n v="0"/>
    <x v="1"/>
    <n v="0"/>
    <d v="1899-12-30T00:00:00"/>
    <d v="1899-12-30T00:00:00"/>
    <x v="0"/>
    <s v="EX Metvertrag 2022-0029"/>
    <m/>
    <m/>
    <e v="#N/A"/>
    <e v="#N/A"/>
    <n v="810"/>
    <x v="1"/>
    <m/>
    <m/>
    <m/>
    <m/>
    <s v="n.a."/>
    <m/>
    <m/>
    <n v="0"/>
    <n v="3"/>
    <m/>
    <e v="#N/A"/>
    <m/>
    <m/>
    <m/>
    <m/>
    <m/>
    <m/>
    <m/>
    <m/>
    <m/>
    <m/>
    <m/>
    <m/>
    <m/>
    <m/>
    <m/>
    <m/>
    <m/>
    <m/>
    <m/>
    <m/>
    <m/>
    <n v="140000"/>
    <m/>
    <m/>
    <s v="Euro"/>
    <n v="73.20999999999999"/>
    <m/>
    <m/>
    <m/>
    <m/>
    <e v="#N/A"/>
    <m/>
    <m/>
    <m/>
    <m/>
    <m/>
    <m/>
    <m/>
    <m/>
    <m/>
    <m/>
    <m/>
    <m/>
    <m/>
    <m/>
    <m/>
    <m/>
    <m/>
    <m/>
    <m/>
    <m/>
    <m/>
    <m/>
  </r>
  <r>
    <m/>
    <s v="V300037"/>
    <s v="2023-0027"/>
    <x v="64"/>
    <n v="3"/>
    <s v="Wagon"/>
    <n v="42"/>
    <e v="#N/A"/>
    <x v="20"/>
    <m/>
    <m/>
    <x v="4"/>
    <x v="2"/>
    <n v="1"/>
    <m/>
    <m/>
    <m/>
    <n v="1"/>
    <n v="0"/>
    <n v="0"/>
    <x v="1"/>
    <n v="0"/>
    <d v="1899-12-30T00:00:00"/>
    <d v="1899-12-30T00:00:00"/>
    <x v="0"/>
    <s v="EX Metvertrag 2022-0029"/>
    <m/>
    <m/>
    <e v="#N/A"/>
    <e v="#N/A"/>
    <n v="810"/>
    <x v="1"/>
    <m/>
    <m/>
    <m/>
    <m/>
    <s v="n.a."/>
    <m/>
    <m/>
    <n v="0"/>
    <n v="3"/>
    <m/>
    <e v="#N/A"/>
    <m/>
    <m/>
    <m/>
    <m/>
    <m/>
    <m/>
    <m/>
    <m/>
    <m/>
    <m/>
    <m/>
    <m/>
    <m/>
    <m/>
    <m/>
    <m/>
    <m/>
    <m/>
    <m/>
    <m/>
    <m/>
    <n v="140000"/>
    <m/>
    <m/>
    <s v="Euro"/>
    <n v="73.20999999999999"/>
    <m/>
    <m/>
    <m/>
    <m/>
    <e v="#N/A"/>
    <m/>
    <m/>
    <m/>
    <m/>
    <m/>
    <m/>
    <m/>
    <m/>
    <m/>
    <m/>
    <m/>
    <m/>
    <m/>
    <m/>
    <m/>
    <m/>
    <m/>
    <m/>
    <m/>
    <m/>
    <m/>
    <m/>
  </r>
  <r>
    <m/>
    <s v="V300037"/>
    <s v="2023-0027"/>
    <x v="64"/>
    <n v="3"/>
    <s v="Wagon"/>
    <n v="43"/>
    <e v="#N/A"/>
    <x v="20"/>
    <m/>
    <m/>
    <x v="4"/>
    <x v="2"/>
    <n v="1"/>
    <m/>
    <m/>
    <m/>
    <n v="1"/>
    <n v="0"/>
    <n v="0"/>
    <x v="1"/>
    <n v="0"/>
    <d v="1899-12-30T00:00:00"/>
    <d v="1899-12-30T00:00:00"/>
    <x v="0"/>
    <s v="EX Metvertrag 2022-0029"/>
    <m/>
    <m/>
    <e v="#N/A"/>
    <e v="#N/A"/>
    <n v="810"/>
    <x v="1"/>
    <m/>
    <m/>
    <m/>
    <m/>
    <s v="n.a."/>
    <m/>
    <m/>
    <n v="0"/>
    <n v="3"/>
    <m/>
    <e v="#N/A"/>
    <m/>
    <m/>
    <m/>
    <m/>
    <m/>
    <m/>
    <m/>
    <m/>
    <m/>
    <m/>
    <m/>
    <m/>
    <m/>
    <m/>
    <m/>
    <m/>
    <m/>
    <m/>
    <m/>
    <m/>
    <m/>
    <n v="140000"/>
    <m/>
    <m/>
    <s v="Euro"/>
    <n v="73.20999999999999"/>
    <m/>
    <m/>
    <m/>
    <m/>
    <e v="#N/A"/>
    <m/>
    <m/>
    <m/>
    <m/>
    <m/>
    <m/>
    <m/>
    <m/>
    <m/>
    <m/>
    <m/>
    <m/>
    <m/>
    <m/>
    <m/>
    <m/>
    <m/>
    <m/>
    <m/>
    <m/>
    <m/>
    <m/>
  </r>
  <r>
    <m/>
    <s v="V300037"/>
    <s v="2023-0027"/>
    <x v="64"/>
    <n v="3"/>
    <s v="Wagon"/>
    <n v="44"/>
    <e v="#N/A"/>
    <x v="20"/>
    <m/>
    <m/>
    <x v="4"/>
    <x v="2"/>
    <n v="1"/>
    <m/>
    <m/>
    <m/>
    <n v="1"/>
    <n v="0"/>
    <n v="0"/>
    <x v="1"/>
    <n v="0"/>
    <d v="1899-12-30T00:00:00"/>
    <d v="1899-12-30T00:00:00"/>
    <x v="0"/>
    <s v="EX Metvertrag 2022-0029"/>
    <m/>
    <m/>
    <e v="#N/A"/>
    <e v="#N/A"/>
    <n v="810"/>
    <x v="1"/>
    <m/>
    <m/>
    <m/>
    <m/>
    <s v="n.a."/>
    <m/>
    <m/>
    <n v="0"/>
    <n v="3"/>
    <m/>
    <e v="#N/A"/>
    <m/>
    <m/>
    <m/>
    <m/>
    <m/>
    <m/>
    <m/>
    <m/>
    <m/>
    <m/>
    <m/>
    <m/>
    <m/>
    <m/>
    <m/>
    <m/>
    <m/>
    <m/>
    <m/>
    <m/>
    <m/>
    <n v="140000"/>
    <m/>
    <m/>
    <s v="Euro"/>
    <n v="73.20999999999999"/>
    <m/>
    <m/>
    <m/>
    <m/>
    <e v="#N/A"/>
    <m/>
    <m/>
    <m/>
    <m/>
    <m/>
    <m/>
    <m/>
    <m/>
    <m/>
    <m/>
    <m/>
    <m/>
    <m/>
    <m/>
    <m/>
    <m/>
    <m/>
    <m/>
    <m/>
    <m/>
    <m/>
    <m/>
  </r>
  <r>
    <m/>
    <s v="V300037"/>
    <s v="2023-0027"/>
    <x v="64"/>
    <n v="3"/>
    <s v="Wagon"/>
    <n v="45"/>
    <e v="#N/A"/>
    <x v="20"/>
    <m/>
    <m/>
    <x v="4"/>
    <x v="2"/>
    <n v="1"/>
    <m/>
    <m/>
    <m/>
    <n v="1"/>
    <n v="0"/>
    <n v="0"/>
    <x v="1"/>
    <n v="0"/>
    <d v="1899-12-30T00:00:00"/>
    <d v="1899-12-30T00:00:00"/>
    <x v="0"/>
    <s v="EX Metvertrag 2022-0029"/>
    <m/>
    <m/>
    <e v="#N/A"/>
    <e v="#N/A"/>
    <n v="810"/>
    <x v="1"/>
    <m/>
    <m/>
    <m/>
    <m/>
    <s v="n.a."/>
    <m/>
    <m/>
    <n v="0"/>
    <n v="3"/>
    <m/>
    <e v="#N/A"/>
    <m/>
    <m/>
    <m/>
    <m/>
    <m/>
    <m/>
    <m/>
    <m/>
    <m/>
    <m/>
    <m/>
    <m/>
    <m/>
    <m/>
    <m/>
    <m/>
    <m/>
    <m/>
    <m/>
    <m/>
    <m/>
    <n v="140000"/>
    <m/>
    <m/>
    <s v="Euro"/>
    <n v="73.20999999999999"/>
    <m/>
    <m/>
    <m/>
    <m/>
    <e v="#N/A"/>
    <m/>
    <m/>
    <m/>
    <m/>
    <m/>
    <m/>
    <m/>
    <m/>
    <m/>
    <m/>
    <m/>
    <m/>
    <m/>
    <m/>
    <m/>
    <m/>
    <m/>
    <m/>
    <m/>
    <m/>
    <m/>
    <m/>
  </r>
  <r>
    <s v="OK dmo/emo 08.01.24 / LOA ok CMI 20.06.25"/>
    <s v="V300058"/>
    <s v="2024-0039"/>
    <x v="65"/>
    <m/>
    <s v="Header"/>
    <m/>
    <m/>
    <x v="20"/>
    <s v="ITA"/>
    <s v="South EU"/>
    <x v="4"/>
    <x v="2"/>
    <n v="17"/>
    <m/>
    <m/>
    <n v="0"/>
    <n v="17"/>
    <n v="0"/>
    <n v="0"/>
    <x v="3"/>
    <m/>
    <m/>
    <m/>
    <x v="0"/>
    <m/>
    <d v="2025-02-21T00:00:00"/>
    <d v="2026-02-20T00:00:00"/>
    <m/>
    <m/>
    <n v="364"/>
    <x v="1"/>
    <d v="2025-06-23T00:00:00"/>
    <s v="Displacement"/>
    <m/>
    <n v="17"/>
    <s v="n.a."/>
    <m/>
    <m/>
    <n v="0"/>
    <n v="3"/>
    <m/>
    <m/>
    <m/>
    <m/>
    <m/>
    <n v="35"/>
    <d v="2025-06-23T00:00:00"/>
    <m/>
    <s v="once"/>
    <m/>
    <n v="364"/>
    <s v="B"/>
    <n v="58"/>
    <s v="1.4.1."/>
    <s v="CHE"/>
    <s v="3 Mths Pay in Advance"/>
    <s v="Y"/>
    <s v="N"/>
    <n v="0"/>
    <n v="0"/>
    <m/>
    <m/>
    <m/>
    <n v="170000"/>
    <s v="N"/>
    <m/>
    <s v="Euro"/>
    <n v="74.72"/>
    <n v="-24.72"/>
    <n v="0"/>
    <n v="0"/>
    <n v="-7.164931506849315"/>
    <n v="50"/>
    <n v="0"/>
    <n v="0"/>
    <n v="0"/>
    <n v="0.04"/>
    <n v="13.24"/>
    <n v="-17.02"/>
    <n v="-3.779999999999999"/>
    <n v="7.7"/>
    <n v="-7.7"/>
    <n v="0"/>
    <n v="53.78"/>
    <s v="0.00"/>
    <n v="53.78"/>
    <n v="0.9856824098177761"/>
    <n v="0.77"/>
    <n v="53.01"/>
    <n v="57.81"/>
    <n v="2890000"/>
    <n v="0"/>
    <s v="N"/>
    <n v="0"/>
    <n v="309400"/>
  </r>
  <r>
    <m/>
    <s v="V300058"/>
    <s v="2024-0039"/>
    <x v="65"/>
    <n v="1"/>
    <s v="Batch"/>
    <m/>
    <m/>
    <x v="20"/>
    <s v="ITA"/>
    <s v="South EU"/>
    <x v="4"/>
    <x v="2"/>
    <n v="12"/>
    <m/>
    <m/>
    <n v="0"/>
    <n v="12"/>
    <n v="0"/>
    <n v="0"/>
    <x v="3"/>
    <m/>
    <m/>
    <m/>
    <x v="0"/>
    <m/>
    <m/>
    <m/>
    <d v="2025-02-21T00:00:00"/>
    <d v="2025-10-31T00:00:00"/>
    <m/>
    <x v="21"/>
    <d v="2025-06-23T00:00:00"/>
    <m/>
    <m/>
    <n v="12"/>
    <s v="n.a."/>
    <m/>
    <m/>
    <n v="0"/>
    <n v="3"/>
    <m/>
    <m/>
    <n v="0"/>
    <m/>
    <m/>
    <m/>
    <m/>
    <m/>
    <m/>
    <m/>
    <m/>
    <s v="B"/>
    <n v="58"/>
    <s v="1.4.1."/>
    <s v="CHE"/>
    <s v="3 Mths Pay in Advance"/>
    <s v="Y"/>
    <s v="N"/>
    <n v="0"/>
    <n v="0"/>
    <m/>
    <m/>
    <m/>
    <n v="170000"/>
    <s v="N"/>
    <m/>
    <s v="Euro"/>
    <n v="74.72"/>
    <n v="-24.72"/>
    <n v="0"/>
    <n v="0"/>
    <n v="-7.164931506849315"/>
    <n v="50"/>
    <n v="0"/>
    <n v="0"/>
    <n v="0"/>
    <n v="0.04"/>
    <n v="13.24"/>
    <n v="-17.02"/>
    <n v="-3.779999999999999"/>
    <n v="7.7"/>
    <n v="-7.7"/>
    <n v="0"/>
    <n v="53.78"/>
    <s v="0.00"/>
    <n v="53.78"/>
    <n v="0.9856824098177761"/>
    <n v="0.77"/>
    <n v="53.01"/>
    <n v="57.81"/>
    <n v="2040000"/>
    <n v="0"/>
    <s v="N"/>
    <n v="0"/>
    <n v="218400"/>
  </r>
  <r>
    <m/>
    <s v="V300058"/>
    <s v="2024-0039"/>
    <x v="65"/>
    <n v="1"/>
    <s v="Wagon"/>
    <n v="1"/>
    <e v="#N/A"/>
    <x v="20"/>
    <m/>
    <m/>
    <x v="4"/>
    <x v="2"/>
    <n v="1"/>
    <m/>
    <m/>
    <m/>
    <n v="1"/>
    <n v="0"/>
    <n v="0"/>
    <x v="1"/>
    <n v="0"/>
    <d v="1899-12-30T00:00:00"/>
    <d v="1899-12-30T00:00:00"/>
    <x v="0"/>
    <m/>
    <m/>
    <m/>
    <e v="#N/A"/>
    <e v="#N/A"/>
    <n v="364"/>
    <x v="1"/>
    <m/>
    <m/>
    <m/>
    <m/>
    <s v="n.a."/>
    <m/>
    <m/>
    <n v="0"/>
    <n v="3"/>
    <m/>
    <e v="#N/A"/>
    <m/>
    <m/>
    <m/>
    <m/>
    <m/>
    <m/>
    <m/>
    <m/>
    <m/>
    <m/>
    <m/>
    <m/>
    <m/>
    <m/>
    <m/>
    <m/>
    <m/>
    <m/>
    <m/>
    <m/>
    <m/>
    <n v="170000"/>
    <m/>
    <m/>
    <s v="Euro"/>
    <n v="74.72"/>
    <m/>
    <m/>
    <m/>
    <m/>
    <e v="#N/A"/>
    <m/>
    <m/>
    <m/>
    <m/>
    <m/>
    <m/>
    <m/>
    <m/>
    <m/>
    <m/>
    <m/>
    <m/>
    <m/>
    <m/>
    <m/>
    <m/>
    <m/>
    <m/>
    <m/>
    <m/>
    <m/>
    <m/>
  </r>
  <r>
    <m/>
    <s v="V300058"/>
    <s v="2024-0039"/>
    <x v="65"/>
    <n v="1"/>
    <s v="Wagon"/>
    <n v="2"/>
    <e v="#N/A"/>
    <x v="20"/>
    <m/>
    <m/>
    <x v="4"/>
    <x v="2"/>
    <n v="1"/>
    <m/>
    <m/>
    <m/>
    <n v="1"/>
    <n v="0"/>
    <n v="0"/>
    <x v="1"/>
    <n v="0"/>
    <d v="1899-12-30T00:00:00"/>
    <d v="1899-12-30T00:00:00"/>
    <x v="0"/>
    <m/>
    <m/>
    <m/>
    <e v="#N/A"/>
    <e v="#N/A"/>
    <n v="364"/>
    <x v="1"/>
    <m/>
    <m/>
    <m/>
    <m/>
    <s v="n.a."/>
    <m/>
    <m/>
    <n v="0"/>
    <n v="3"/>
    <m/>
    <e v="#N/A"/>
    <m/>
    <m/>
    <m/>
    <m/>
    <m/>
    <m/>
    <m/>
    <m/>
    <m/>
    <m/>
    <m/>
    <m/>
    <m/>
    <m/>
    <m/>
    <m/>
    <m/>
    <m/>
    <m/>
    <m/>
    <m/>
    <n v="170000"/>
    <m/>
    <m/>
    <s v="Euro"/>
    <n v="74.72"/>
    <m/>
    <m/>
    <m/>
    <m/>
    <e v="#N/A"/>
    <m/>
    <m/>
    <m/>
    <m/>
    <m/>
    <m/>
    <m/>
    <m/>
    <m/>
    <m/>
    <m/>
    <m/>
    <m/>
    <m/>
    <m/>
    <m/>
    <m/>
    <m/>
    <m/>
    <m/>
    <m/>
    <m/>
  </r>
  <r>
    <m/>
    <s v="V300058"/>
    <s v="2024-0039"/>
    <x v="65"/>
    <n v="1"/>
    <s v="Wagon"/>
    <n v="3"/>
    <e v="#N/A"/>
    <x v="20"/>
    <m/>
    <m/>
    <x v="4"/>
    <x v="2"/>
    <n v="1"/>
    <m/>
    <m/>
    <m/>
    <n v="1"/>
    <n v="0"/>
    <n v="0"/>
    <x v="1"/>
    <n v="0"/>
    <d v="1899-12-30T00:00:00"/>
    <d v="1899-12-30T00:00:00"/>
    <x v="0"/>
    <m/>
    <m/>
    <m/>
    <e v="#N/A"/>
    <e v="#N/A"/>
    <n v="364"/>
    <x v="1"/>
    <m/>
    <m/>
    <m/>
    <m/>
    <s v="n.a."/>
    <m/>
    <m/>
    <n v="0"/>
    <n v="3"/>
    <m/>
    <e v="#N/A"/>
    <m/>
    <m/>
    <m/>
    <m/>
    <m/>
    <m/>
    <m/>
    <m/>
    <m/>
    <m/>
    <m/>
    <m/>
    <m/>
    <m/>
    <m/>
    <m/>
    <m/>
    <m/>
    <m/>
    <m/>
    <m/>
    <n v="170000"/>
    <m/>
    <m/>
    <s v="Euro"/>
    <n v="74.72"/>
    <m/>
    <m/>
    <m/>
    <m/>
    <e v="#N/A"/>
    <m/>
    <m/>
    <m/>
    <m/>
    <m/>
    <m/>
    <m/>
    <m/>
    <m/>
    <m/>
    <m/>
    <m/>
    <m/>
    <m/>
    <m/>
    <m/>
    <m/>
    <m/>
    <m/>
    <m/>
    <m/>
    <m/>
  </r>
  <r>
    <m/>
    <s v="V300058"/>
    <s v="2024-0039"/>
    <x v="65"/>
    <n v="1"/>
    <s v="Wagon"/>
    <n v="4"/>
    <e v="#N/A"/>
    <x v="20"/>
    <m/>
    <m/>
    <x v="4"/>
    <x v="2"/>
    <n v="1"/>
    <m/>
    <m/>
    <m/>
    <n v="1"/>
    <n v="0"/>
    <n v="0"/>
    <x v="1"/>
    <n v="0"/>
    <d v="1899-12-30T00:00:00"/>
    <d v="1899-12-30T00:00:00"/>
    <x v="0"/>
    <m/>
    <m/>
    <m/>
    <e v="#N/A"/>
    <e v="#N/A"/>
    <n v="364"/>
    <x v="1"/>
    <m/>
    <m/>
    <m/>
    <m/>
    <s v="n.a."/>
    <m/>
    <m/>
    <n v="0"/>
    <n v="3"/>
    <m/>
    <e v="#N/A"/>
    <m/>
    <m/>
    <m/>
    <m/>
    <m/>
    <m/>
    <m/>
    <m/>
    <m/>
    <m/>
    <m/>
    <m/>
    <m/>
    <m/>
    <m/>
    <m/>
    <m/>
    <m/>
    <m/>
    <m/>
    <m/>
    <n v="170000"/>
    <m/>
    <m/>
    <s v="Euro"/>
    <n v="74.72"/>
    <m/>
    <m/>
    <m/>
    <m/>
    <e v="#N/A"/>
    <m/>
    <m/>
    <m/>
    <m/>
    <m/>
    <m/>
    <m/>
    <m/>
    <m/>
    <m/>
    <m/>
    <m/>
    <m/>
    <m/>
    <m/>
    <m/>
    <m/>
    <m/>
    <m/>
    <m/>
    <m/>
    <m/>
  </r>
  <r>
    <m/>
    <s v="V300058"/>
    <s v="2024-0039"/>
    <x v="65"/>
    <n v="1"/>
    <s v="Wagon"/>
    <n v="5"/>
    <e v="#N/A"/>
    <x v="20"/>
    <m/>
    <m/>
    <x v="4"/>
    <x v="2"/>
    <n v="1"/>
    <m/>
    <m/>
    <m/>
    <n v="1"/>
    <n v="0"/>
    <n v="0"/>
    <x v="1"/>
    <n v="0"/>
    <d v="1899-12-30T00:00:00"/>
    <d v="1899-12-30T00:00:00"/>
    <x v="0"/>
    <m/>
    <m/>
    <m/>
    <e v="#N/A"/>
    <e v="#N/A"/>
    <n v="364"/>
    <x v="1"/>
    <m/>
    <m/>
    <m/>
    <m/>
    <s v="n.a."/>
    <m/>
    <m/>
    <n v="0"/>
    <n v="3"/>
    <m/>
    <e v="#N/A"/>
    <m/>
    <m/>
    <m/>
    <m/>
    <m/>
    <m/>
    <m/>
    <m/>
    <m/>
    <m/>
    <m/>
    <m/>
    <m/>
    <m/>
    <m/>
    <m/>
    <m/>
    <m/>
    <m/>
    <m/>
    <m/>
    <n v="170000"/>
    <m/>
    <m/>
    <s v="Euro"/>
    <n v="74.72"/>
    <m/>
    <m/>
    <m/>
    <m/>
    <e v="#N/A"/>
    <m/>
    <m/>
    <m/>
    <m/>
    <m/>
    <m/>
    <m/>
    <m/>
    <m/>
    <m/>
    <m/>
    <m/>
    <m/>
    <m/>
    <m/>
    <m/>
    <m/>
    <m/>
    <m/>
    <m/>
    <m/>
    <m/>
  </r>
  <r>
    <m/>
    <s v="V300058"/>
    <s v="2024-0039"/>
    <x v="65"/>
    <n v="1"/>
    <s v="Wagon"/>
    <n v="6"/>
    <e v="#N/A"/>
    <x v="20"/>
    <m/>
    <m/>
    <x v="4"/>
    <x v="2"/>
    <n v="1"/>
    <m/>
    <m/>
    <m/>
    <n v="1"/>
    <n v="0"/>
    <n v="0"/>
    <x v="1"/>
    <n v="0"/>
    <d v="1899-12-30T00:00:00"/>
    <d v="1899-12-30T00:00:00"/>
    <x v="0"/>
    <m/>
    <m/>
    <m/>
    <e v="#N/A"/>
    <e v="#N/A"/>
    <n v="364"/>
    <x v="1"/>
    <m/>
    <m/>
    <m/>
    <m/>
    <s v="n.a."/>
    <m/>
    <m/>
    <n v="0"/>
    <n v="3"/>
    <m/>
    <e v="#N/A"/>
    <m/>
    <m/>
    <m/>
    <m/>
    <m/>
    <m/>
    <m/>
    <m/>
    <m/>
    <m/>
    <m/>
    <m/>
    <m/>
    <m/>
    <m/>
    <m/>
    <m/>
    <m/>
    <m/>
    <m/>
    <m/>
    <n v="170000"/>
    <m/>
    <m/>
    <s v="Euro"/>
    <n v="74.72"/>
    <m/>
    <m/>
    <m/>
    <m/>
    <e v="#N/A"/>
    <m/>
    <m/>
    <m/>
    <m/>
    <m/>
    <m/>
    <m/>
    <m/>
    <m/>
    <m/>
    <m/>
    <m/>
    <m/>
    <m/>
    <m/>
    <m/>
    <m/>
    <m/>
    <m/>
    <m/>
    <m/>
    <m/>
  </r>
  <r>
    <m/>
    <s v="V300058"/>
    <s v="2024-0039"/>
    <x v="65"/>
    <n v="1"/>
    <s v="Wagon"/>
    <n v="7"/>
    <e v="#N/A"/>
    <x v="20"/>
    <m/>
    <m/>
    <x v="4"/>
    <x v="2"/>
    <n v="1"/>
    <m/>
    <m/>
    <m/>
    <n v="1"/>
    <n v="0"/>
    <n v="0"/>
    <x v="1"/>
    <n v="0"/>
    <d v="1899-12-30T00:00:00"/>
    <d v="1899-12-30T00:00:00"/>
    <x v="0"/>
    <m/>
    <m/>
    <m/>
    <e v="#N/A"/>
    <e v="#N/A"/>
    <n v="364"/>
    <x v="1"/>
    <m/>
    <m/>
    <m/>
    <m/>
    <s v="n.a."/>
    <m/>
    <m/>
    <n v="0"/>
    <n v="3"/>
    <m/>
    <e v="#N/A"/>
    <m/>
    <m/>
    <m/>
    <m/>
    <m/>
    <m/>
    <m/>
    <m/>
    <m/>
    <m/>
    <m/>
    <m/>
    <m/>
    <m/>
    <m/>
    <m/>
    <m/>
    <m/>
    <m/>
    <m/>
    <m/>
    <n v="170000"/>
    <m/>
    <m/>
    <s v="Euro"/>
    <n v="74.72"/>
    <m/>
    <m/>
    <m/>
    <m/>
    <e v="#N/A"/>
    <m/>
    <m/>
    <m/>
    <m/>
    <m/>
    <m/>
    <m/>
    <m/>
    <m/>
    <m/>
    <m/>
    <m/>
    <m/>
    <m/>
    <m/>
    <m/>
    <m/>
    <m/>
    <m/>
    <m/>
    <m/>
    <m/>
  </r>
  <r>
    <m/>
    <s v="V300058"/>
    <s v="2024-0039"/>
    <x v="65"/>
    <n v="1"/>
    <s v="Wagon"/>
    <n v="8"/>
    <e v="#N/A"/>
    <x v="20"/>
    <m/>
    <m/>
    <x v="4"/>
    <x v="2"/>
    <n v="1"/>
    <m/>
    <m/>
    <m/>
    <n v="1"/>
    <n v="0"/>
    <n v="0"/>
    <x v="1"/>
    <n v="0"/>
    <d v="1899-12-30T00:00:00"/>
    <d v="1899-12-30T00:00:00"/>
    <x v="0"/>
    <m/>
    <m/>
    <m/>
    <e v="#N/A"/>
    <e v="#N/A"/>
    <n v="364"/>
    <x v="1"/>
    <m/>
    <m/>
    <m/>
    <m/>
    <s v="n.a."/>
    <m/>
    <m/>
    <n v="0"/>
    <n v="3"/>
    <m/>
    <e v="#N/A"/>
    <m/>
    <m/>
    <m/>
    <m/>
    <m/>
    <m/>
    <m/>
    <m/>
    <m/>
    <m/>
    <m/>
    <m/>
    <m/>
    <m/>
    <m/>
    <m/>
    <m/>
    <m/>
    <m/>
    <m/>
    <m/>
    <n v="170000"/>
    <m/>
    <m/>
    <s v="Euro"/>
    <n v="74.72"/>
    <m/>
    <m/>
    <m/>
    <m/>
    <e v="#N/A"/>
    <m/>
    <m/>
    <m/>
    <m/>
    <m/>
    <m/>
    <m/>
    <m/>
    <m/>
    <m/>
    <m/>
    <m/>
    <m/>
    <m/>
    <m/>
    <m/>
    <m/>
    <m/>
    <m/>
    <m/>
    <m/>
    <m/>
  </r>
  <r>
    <m/>
    <s v="V300058"/>
    <s v="2024-0039"/>
    <x v="65"/>
    <n v="1"/>
    <s v="Wagon"/>
    <n v="9"/>
    <e v="#N/A"/>
    <x v="20"/>
    <m/>
    <m/>
    <x v="4"/>
    <x v="2"/>
    <n v="1"/>
    <m/>
    <m/>
    <m/>
    <n v="1"/>
    <n v="0"/>
    <n v="0"/>
    <x v="1"/>
    <n v="0"/>
    <d v="1899-12-30T00:00:00"/>
    <d v="1899-12-30T00:00:00"/>
    <x v="0"/>
    <m/>
    <m/>
    <m/>
    <e v="#N/A"/>
    <e v="#N/A"/>
    <n v="364"/>
    <x v="1"/>
    <m/>
    <m/>
    <m/>
    <m/>
    <s v="n.a."/>
    <m/>
    <m/>
    <n v="0"/>
    <n v="3"/>
    <m/>
    <e v="#N/A"/>
    <m/>
    <m/>
    <m/>
    <m/>
    <m/>
    <m/>
    <m/>
    <m/>
    <m/>
    <m/>
    <m/>
    <m/>
    <m/>
    <m/>
    <m/>
    <m/>
    <m/>
    <m/>
    <m/>
    <m/>
    <m/>
    <n v="170000"/>
    <m/>
    <m/>
    <s v="Euro"/>
    <n v="74.72"/>
    <m/>
    <m/>
    <m/>
    <m/>
    <e v="#N/A"/>
    <m/>
    <m/>
    <m/>
    <m/>
    <m/>
    <m/>
    <m/>
    <m/>
    <m/>
    <m/>
    <m/>
    <m/>
    <m/>
    <m/>
    <m/>
    <m/>
    <m/>
    <m/>
    <m/>
    <m/>
    <m/>
    <m/>
  </r>
  <r>
    <m/>
    <s v="V300058"/>
    <s v="2024-0039"/>
    <x v="65"/>
    <n v="1"/>
    <s v="Wagon"/>
    <n v="10"/>
    <e v="#N/A"/>
    <x v="20"/>
    <m/>
    <m/>
    <x v="4"/>
    <x v="2"/>
    <n v="1"/>
    <m/>
    <m/>
    <m/>
    <n v="1"/>
    <n v="0"/>
    <n v="0"/>
    <x v="1"/>
    <n v="0"/>
    <d v="1899-12-30T00:00:00"/>
    <d v="1899-12-30T00:00:00"/>
    <x v="0"/>
    <m/>
    <m/>
    <m/>
    <e v="#N/A"/>
    <e v="#N/A"/>
    <n v="364"/>
    <x v="1"/>
    <m/>
    <m/>
    <m/>
    <m/>
    <s v="n.a."/>
    <m/>
    <m/>
    <n v="0"/>
    <n v="3"/>
    <m/>
    <e v="#N/A"/>
    <m/>
    <m/>
    <m/>
    <m/>
    <m/>
    <m/>
    <m/>
    <m/>
    <m/>
    <m/>
    <m/>
    <m/>
    <m/>
    <m/>
    <m/>
    <m/>
    <m/>
    <m/>
    <m/>
    <m/>
    <m/>
    <n v="170000"/>
    <m/>
    <m/>
    <s v="Euro"/>
    <n v="74.72"/>
    <m/>
    <m/>
    <m/>
    <m/>
    <e v="#N/A"/>
    <m/>
    <m/>
    <m/>
    <m/>
    <m/>
    <m/>
    <m/>
    <m/>
    <m/>
    <m/>
    <m/>
    <m/>
    <m/>
    <m/>
    <m/>
    <m/>
    <m/>
    <m/>
    <m/>
    <m/>
    <m/>
    <m/>
  </r>
  <r>
    <m/>
    <s v="V300058"/>
    <s v="2024-0039"/>
    <x v="65"/>
    <n v="1"/>
    <s v="Wagon"/>
    <n v="11"/>
    <e v="#N/A"/>
    <x v="20"/>
    <m/>
    <m/>
    <x v="4"/>
    <x v="2"/>
    <n v="1"/>
    <m/>
    <m/>
    <m/>
    <n v="1"/>
    <n v="0"/>
    <n v="0"/>
    <x v="1"/>
    <n v="0"/>
    <d v="1899-12-30T00:00:00"/>
    <d v="1899-12-30T00:00:00"/>
    <x v="0"/>
    <m/>
    <m/>
    <m/>
    <e v="#N/A"/>
    <e v="#N/A"/>
    <n v="364"/>
    <x v="1"/>
    <m/>
    <m/>
    <m/>
    <m/>
    <s v="n.a."/>
    <m/>
    <m/>
    <n v="0"/>
    <n v="3"/>
    <m/>
    <e v="#N/A"/>
    <m/>
    <m/>
    <m/>
    <m/>
    <m/>
    <m/>
    <m/>
    <m/>
    <m/>
    <m/>
    <m/>
    <m/>
    <m/>
    <m/>
    <m/>
    <m/>
    <m/>
    <m/>
    <m/>
    <m/>
    <m/>
    <n v="170000"/>
    <m/>
    <m/>
    <s v="Euro"/>
    <n v="74.72"/>
    <m/>
    <m/>
    <m/>
    <m/>
    <e v="#N/A"/>
    <m/>
    <m/>
    <m/>
    <m/>
    <m/>
    <m/>
    <m/>
    <m/>
    <m/>
    <m/>
    <m/>
    <m/>
    <m/>
    <m/>
    <m/>
    <m/>
    <m/>
    <m/>
    <m/>
    <m/>
    <m/>
    <m/>
  </r>
  <r>
    <m/>
    <s v="V300058"/>
    <s v="2024-0039"/>
    <x v="65"/>
    <n v="1"/>
    <s v="Wagon"/>
    <n v="12"/>
    <e v="#N/A"/>
    <x v="20"/>
    <m/>
    <m/>
    <x v="4"/>
    <x v="2"/>
    <n v="1"/>
    <m/>
    <m/>
    <m/>
    <n v="1"/>
    <n v="0"/>
    <n v="0"/>
    <x v="1"/>
    <n v="0"/>
    <d v="1899-12-30T00:00:00"/>
    <d v="1899-12-30T00:00:00"/>
    <x v="0"/>
    <m/>
    <m/>
    <m/>
    <e v="#N/A"/>
    <e v="#N/A"/>
    <n v="364"/>
    <x v="1"/>
    <m/>
    <m/>
    <m/>
    <m/>
    <s v="n.a."/>
    <m/>
    <m/>
    <n v="0"/>
    <n v="3"/>
    <m/>
    <e v="#N/A"/>
    <m/>
    <m/>
    <m/>
    <m/>
    <m/>
    <m/>
    <m/>
    <m/>
    <m/>
    <m/>
    <m/>
    <m/>
    <m/>
    <m/>
    <m/>
    <m/>
    <m/>
    <m/>
    <m/>
    <m/>
    <m/>
    <n v="170000"/>
    <m/>
    <m/>
    <s v="Euro"/>
    <n v="74.72"/>
    <m/>
    <m/>
    <m/>
    <m/>
    <e v="#N/A"/>
    <m/>
    <m/>
    <m/>
    <m/>
    <m/>
    <m/>
    <m/>
    <m/>
    <m/>
    <m/>
    <m/>
    <m/>
    <m/>
    <m/>
    <m/>
    <m/>
    <m/>
    <m/>
    <m/>
    <m/>
    <m/>
    <m/>
  </r>
  <r>
    <m/>
    <s v="V300058"/>
    <s v="2024-0039"/>
    <x v="65"/>
    <n v="2"/>
    <s v="Batch"/>
    <m/>
    <m/>
    <x v="20"/>
    <s v="ITA"/>
    <s v="South EU"/>
    <x v="4"/>
    <x v="2"/>
    <n v="5"/>
    <m/>
    <m/>
    <n v="0"/>
    <n v="5"/>
    <n v="0"/>
    <n v="0"/>
    <x v="3"/>
    <m/>
    <m/>
    <m/>
    <x v="0"/>
    <m/>
    <m/>
    <m/>
    <d v="2025-03-03T00:00:00"/>
    <d v="2025-10-31T00:00:00"/>
    <m/>
    <x v="21"/>
    <d v="2025-06-23T00:00:00"/>
    <m/>
    <m/>
    <n v="5"/>
    <s v="n.a."/>
    <m/>
    <m/>
    <n v="0"/>
    <n v="3"/>
    <m/>
    <m/>
    <n v="0"/>
    <m/>
    <m/>
    <m/>
    <m/>
    <m/>
    <m/>
    <m/>
    <m/>
    <s v="B"/>
    <n v="58"/>
    <s v="1.4.1."/>
    <s v="CHE"/>
    <s v="3 Mths Pay in Advance"/>
    <s v="Y"/>
    <s v="N"/>
    <n v="0"/>
    <n v="0"/>
    <m/>
    <m/>
    <m/>
    <n v="170000"/>
    <s v="N"/>
    <m/>
    <s v="Euro"/>
    <n v="74.72"/>
    <n v="-24.72"/>
    <n v="0"/>
    <n v="0"/>
    <n v="-7.164931506849315"/>
    <n v="50"/>
    <n v="0"/>
    <n v="0"/>
    <n v="0"/>
    <n v="0.04"/>
    <n v="13.24"/>
    <n v="-17.02"/>
    <n v="-3.779999999999999"/>
    <n v="7.7"/>
    <n v="-7.7"/>
    <n v="0"/>
    <n v="53.78"/>
    <s v="0.00"/>
    <n v="53.78"/>
    <n v="0.9856824098177761"/>
    <n v="0.77"/>
    <n v="53.01"/>
    <n v="57.81"/>
    <n v="850000"/>
    <n v="0"/>
    <s v="N"/>
    <n v="0"/>
    <n v="91000"/>
  </r>
  <r>
    <m/>
    <s v="V300058"/>
    <s v="2024-0039"/>
    <x v="65"/>
    <n v="2"/>
    <s v="Wagon"/>
    <n v="13"/>
    <e v="#N/A"/>
    <x v="20"/>
    <m/>
    <m/>
    <x v="4"/>
    <x v="2"/>
    <n v="1"/>
    <m/>
    <m/>
    <m/>
    <n v="1"/>
    <n v="0"/>
    <n v="0"/>
    <x v="1"/>
    <n v="0"/>
    <d v="1899-12-30T00:00:00"/>
    <d v="1899-12-30T00:00:00"/>
    <x v="0"/>
    <m/>
    <m/>
    <m/>
    <e v="#N/A"/>
    <e v="#N/A"/>
    <n v="364"/>
    <x v="1"/>
    <m/>
    <m/>
    <m/>
    <m/>
    <s v="n.a."/>
    <m/>
    <m/>
    <n v="0"/>
    <n v="3"/>
    <m/>
    <e v="#N/A"/>
    <m/>
    <m/>
    <m/>
    <m/>
    <m/>
    <m/>
    <m/>
    <m/>
    <m/>
    <m/>
    <m/>
    <m/>
    <m/>
    <m/>
    <m/>
    <m/>
    <m/>
    <m/>
    <m/>
    <m/>
    <m/>
    <n v="170000"/>
    <m/>
    <m/>
    <s v="Euro"/>
    <n v="74.72"/>
    <m/>
    <m/>
    <m/>
    <m/>
    <e v="#N/A"/>
    <m/>
    <m/>
    <m/>
    <m/>
    <m/>
    <m/>
    <m/>
    <m/>
    <m/>
    <m/>
    <m/>
    <m/>
    <m/>
    <m/>
    <m/>
    <m/>
    <m/>
    <m/>
    <m/>
    <m/>
    <m/>
    <m/>
  </r>
  <r>
    <m/>
    <s v="V300058"/>
    <s v="2024-0039"/>
    <x v="65"/>
    <n v="2"/>
    <s v="Wagon"/>
    <n v="14"/>
    <e v="#N/A"/>
    <x v="20"/>
    <m/>
    <m/>
    <x v="4"/>
    <x v="2"/>
    <n v="1"/>
    <m/>
    <m/>
    <m/>
    <n v="1"/>
    <n v="0"/>
    <n v="0"/>
    <x v="1"/>
    <n v="0"/>
    <d v="1899-12-30T00:00:00"/>
    <d v="1899-12-30T00:00:00"/>
    <x v="0"/>
    <m/>
    <m/>
    <m/>
    <e v="#N/A"/>
    <e v="#N/A"/>
    <n v="364"/>
    <x v="1"/>
    <m/>
    <m/>
    <m/>
    <m/>
    <s v="n.a."/>
    <m/>
    <m/>
    <n v="0"/>
    <n v="3"/>
    <m/>
    <e v="#N/A"/>
    <m/>
    <m/>
    <m/>
    <m/>
    <m/>
    <m/>
    <m/>
    <m/>
    <m/>
    <m/>
    <m/>
    <m/>
    <m/>
    <m/>
    <m/>
    <m/>
    <m/>
    <m/>
    <m/>
    <m/>
    <m/>
    <n v="170000"/>
    <m/>
    <m/>
    <s v="Euro"/>
    <n v="74.72"/>
    <m/>
    <m/>
    <m/>
    <m/>
    <e v="#N/A"/>
    <m/>
    <m/>
    <m/>
    <m/>
    <m/>
    <m/>
    <m/>
    <m/>
    <m/>
    <m/>
    <m/>
    <m/>
    <m/>
    <m/>
    <m/>
    <m/>
    <m/>
    <m/>
    <m/>
    <m/>
    <m/>
    <m/>
  </r>
  <r>
    <m/>
    <s v="V300058"/>
    <s v="2024-0039"/>
    <x v="65"/>
    <n v="2"/>
    <s v="Wagon"/>
    <n v="15"/>
    <e v="#N/A"/>
    <x v="20"/>
    <m/>
    <m/>
    <x v="4"/>
    <x v="2"/>
    <n v="1"/>
    <m/>
    <m/>
    <m/>
    <n v="1"/>
    <n v="0"/>
    <n v="0"/>
    <x v="1"/>
    <n v="0"/>
    <d v="1899-12-30T00:00:00"/>
    <d v="1899-12-30T00:00:00"/>
    <x v="0"/>
    <m/>
    <m/>
    <m/>
    <e v="#N/A"/>
    <e v="#N/A"/>
    <n v="364"/>
    <x v="1"/>
    <m/>
    <m/>
    <m/>
    <m/>
    <s v="n.a."/>
    <m/>
    <m/>
    <n v="0"/>
    <n v="3"/>
    <m/>
    <e v="#N/A"/>
    <m/>
    <m/>
    <m/>
    <m/>
    <m/>
    <m/>
    <m/>
    <m/>
    <m/>
    <m/>
    <m/>
    <m/>
    <m/>
    <m/>
    <m/>
    <m/>
    <m/>
    <m/>
    <m/>
    <m/>
    <m/>
    <n v="170000"/>
    <m/>
    <m/>
    <s v="Euro"/>
    <n v="74.72"/>
    <m/>
    <m/>
    <m/>
    <m/>
    <e v="#N/A"/>
    <m/>
    <m/>
    <m/>
    <m/>
    <m/>
    <m/>
    <m/>
    <m/>
    <m/>
    <m/>
    <m/>
    <m/>
    <m/>
    <m/>
    <m/>
    <m/>
    <m/>
    <m/>
    <m/>
    <m/>
    <m/>
    <m/>
  </r>
  <r>
    <m/>
    <s v="V300058"/>
    <s v="2024-0039"/>
    <x v="65"/>
    <n v="2"/>
    <s v="Wagon"/>
    <n v="16"/>
    <e v="#N/A"/>
    <x v="20"/>
    <m/>
    <m/>
    <x v="4"/>
    <x v="2"/>
    <n v="1"/>
    <m/>
    <m/>
    <m/>
    <n v="1"/>
    <n v="0"/>
    <n v="0"/>
    <x v="1"/>
    <n v="0"/>
    <d v="1899-12-30T00:00:00"/>
    <d v="1899-12-30T00:00:00"/>
    <x v="0"/>
    <m/>
    <m/>
    <m/>
    <e v="#N/A"/>
    <e v="#N/A"/>
    <n v="364"/>
    <x v="1"/>
    <m/>
    <m/>
    <m/>
    <m/>
    <s v="n.a."/>
    <m/>
    <m/>
    <n v="0"/>
    <n v="3"/>
    <m/>
    <e v="#N/A"/>
    <m/>
    <m/>
    <m/>
    <m/>
    <m/>
    <m/>
    <m/>
    <m/>
    <m/>
    <m/>
    <m/>
    <m/>
    <m/>
    <m/>
    <m/>
    <m/>
    <m/>
    <m/>
    <m/>
    <m/>
    <m/>
    <n v="170000"/>
    <m/>
    <m/>
    <s v="Euro"/>
    <n v="74.72"/>
    <m/>
    <m/>
    <m/>
    <m/>
    <e v="#N/A"/>
    <m/>
    <m/>
    <m/>
    <m/>
    <m/>
    <m/>
    <m/>
    <m/>
    <m/>
    <m/>
    <m/>
    <m/>
    <m/>
    <m/>
    <m/>
    <m/>
    <m/>
    <m/>
    <m/>
    <m/>
    <m/>
    <m/>
  </r>
  <r>
    <m/>
    <s v="V300058"/>
    <s v="2024-0039"/>
    <x v="65"/>
    <n v="2"/>
    <s v="Wagon"/>
    <n v="17"/>
    <e v="#N/A"/>
    <x v="20"/>
    <m/>
    <m/>
    <x v="4"/>
    <x v="2"/>
    <n v="1"/>
    <m/>
    <m/>
    <m/>
    <n v="1"/>
    <n v="0"/>
    <n v="0"/>
    <x v="1"/>
    <n v="0"/>
    <d v="1899-12-30T00:00:00"/>
    <d v="1899-12-30T00:00:00"/>
    <x v="0"/>
    <m/>
    <m/>
    <m/>
    <e v="#N/A"/>
    <e v="#N/A"/>
    <n v="364"/>
    <x v="1"/>
    <m/>
    <m/>
    <m/>
    <m/>
    <s v="n.a."/>
    <m/>
    <m/>
    <n v="0"/>
    <n v="3"/>
    <m/>
    <e v="#N/A"/>
    <m/>
    <m/>
    <m/>
    <m/>
    <m/>
    <m/>
    <m/>
    <m/>
    <m/>
    <m/>
    <m/>
    <m/>
    <m/>
    <m/>
    <m/>
    <m/>
    <m/>
    <m/>
    <m/>
    <m/>
    <m/>
    <n v="170000"/>
    <m/>
    <m/>
    <s v="Euro"/>
    <n v="74.72"/>
    <m/>
    <m/>
    <m/>
    <m/>
    <e v="#N/A"/>
    <m/>
    <m/>
    <m/>
    <m/>
    <m/>
    <m/>
    <m/>
    <m/>
    <m/>
    <m/>
    <m/>
    <m/>
    <m/>
    <m/>
    <m/>
    <m/>
    <m/>
    <m/>
    <m/>
    <m/>
    <m/>
    <m/>
  </r>
  <r>
    <s v="dmo 24.12.24 / emo 08.01.25 / LOA ok CMI 20.06.25"/>
    <s v="V730001"/>
    <s v="2024-0038"/>
    <x v="66"/>
    <m/>
    <s v="Header"/>
    <m/>
    <m/>
    <x v="21"/>
    <s v="ITA"/>
    <s v="South EU"/>
    <x v="4"/>
    <x v="3"/>
    <n v="12"/>
    <m/>
    <m/>
    <n v="0"/>
    <n v="12"/>
    <n v="0"/>
    <n v="0"/>
    <x v="3"/>
    <s v="PAYG"/>
    <d v="2025-02-01T00:00:00"/>
    <d v="2025-08-31T00:00:00"/>
    <x v="0"/>
    <s v="Ex Mietvertrag 2023-0031"/>
    <d v="2025-02-01T00:00:00"/>
    <d v="2025-09-30T00:00:00"/>
    <m/>
    <m/>
    <n v="241"/>
    <x v="1"/>
    <d v="2025-08-30T00:00:00"/>
    <m/>
    <m/>
    <n v="12"/>
    <s v="with as-of date"/>
    <d v="2025-02-01T00:00:00"/>
    <m/>
    <n v="1"/>
    <n v="1"/>
    <m/>
    <m/>
    <m/>
    <m/>
    <m/>
    <m/>
    <d v="2025-06-23T00:00:00"/>
    <m/>
    <m/>
    <m/>
    <n v="0"/>
    <s v="B"/>
    <n v="17"/>
    <s v="2.0"/>
    <s v="CHE"/>
    <s v="Not required"/>
    <s v="N"/>
    <s v="N"/>
    <n v="0"/>
    <n v="0"/>
    <m/>
    <m/>
    <m/>
    <n v="80000"/>
    <s v="N"/>
    <m/>
    <s v="Euro"/>
    <n v="41.25"/>
    <n v="-11.25"/>
    <n v="0"/>
    <n v="0"/>
    <n v="0"/>
    <n v="30"/>
    <n v="0"/>
    <n v="0"/>
    <n v="0"/>
    <n v="0.04"/>
    <n v="7.35"/>
    <n v="-6.85"/>
    <n v="0.5"/>
    <n v="4.4"/>
    <n v="-4.4"/>
    <n v="0"/>
    <n v="29.5"/>
    <s v="0.00"/>
    <n v="29.5"/>
    <n v="0.9738983050847457"/>
    <n v="0.77"/>
    <n v="28.73"/>
    <n v="28.73"/>
    <n v="960000"/>
    <n v="0"/>
    <s v="N"/>
    <n v="0"/>
    <n v="131040"/>
  </r>
  <r>
    <m/>
    <s v="V730001"/>
    <s v="2024-0038"/>
    <x v="66"/>
    <n v="1"/>
    <s v="Batch"/>
    <m/>
    <m/>
    <x v="21"/>
    <s v="ITA"/>
    <s v="South EU"/>
    <x v="4"/>
    <x v="3"/>
    <n v="12"/>
    <m/>
    <m/>
    <n v="0"/>
    <n v="12"/>
    <n v="0"/>
    <n v="0"/>
    <x v="3"/>
    <s v="PAYG"/>
    <d v="2025-02-01T00:00:00"/>
    <d v="2025-08-31T00:00:00"/>
    <x v="0"/>
    <s v="Ex Mietvertrag 2023-0031"/>
    <m/>
    <m/>
    <d v="2025-02-01T00:00:00"/>
    <d v="2025-09-30T00:00:00"/>
    <m/>
    <x v="40"/>
    <d v="2025-08-30T00:00:00"/>
    <m/>
    <m/>
    <n v="12"/>
    <s v="with as-of date"/>
    <d v="2025-02-01T00:00:00"/>
    <m/>
    <n v="1"/>
    <n v="1"/>
    <m/>
    <m/>
    <m/>
    <m/>
    <m/>
    <m/>
    <m/>
    <m/>
    <m/>
    <m/>
    <m/>
    <s v="B"/>
    <n v="17"/>
    <s v="2.0"/>
    <s v="CHE"/>
    <s v="Not required"/>
    <s v="N"/>
    <s v="N"/>
    <n v="0"/>
    <n v="0"/>
    <m/>
    <m/>
    <m/>
    <n v="80000"/>
    <s v="N"/>
    <m/>
    <s v="Euro"/>
    <n v="41.25"/>
    <n v="-11.25"/>
    <n v="0"/>
    <n v="0"/>
    <n v="0"/>
    <n v="30"/>
    <n v="0"/>
    <n v="0"/>
    <n v="0"/>
    <n v="0.04"/>
    <n v="7.35"/>
    <n v="-6.85"/>
    <n v="0.5"/>
    <n v="4.4"/>
    <n v="-4.4"/>
    <n v="0"/>
    <n v="29.5"/>
    <s v="0.00"/>
    <n v="29.5"/>
    <n v="0.9738983050847457"/>
    <n v="0.77"/>
    <n v="28.73"/>
    <n v="28.73"/>
    <n v="960000"/>
    <n v="0"/>
    <s v="N"/>
    <n v="0"/>
    <n v="131040"/>
  </r>
  <r>
    <m/>
    <s v="V730001"/>
    <s v="2024-0038"/>
    <x v="66"/>
    <n v="1"/>
    <s v="Wagon"/>
    <n v="1"/>
    <e v="#N/A"/>
    <x v="21"/>
    <m/>
    <m/>
    <x v="4"/>
    <x v="3"/>
    <n v="1"/>
    <m/>
    <m/>
    <m/>
    <n v="1"/>
    <n v="0"/>
    <n v="0"/>
    <x v="1"/>
    <s v="PAYG"/>
    <d v="2025-02-01T00:00:00"/>
    <d v="2025-08-31T00:00:00"/>
    <x v="0"/>
    <s v="Ex Mietvertrag 2023-0031"/>
    <m/>
    <m/>
    <e v="#N/A"/>
    <e v="#N/A"/>
    <n v="241"/>
    <x v="1"/>
    <m/>
    <m/>
    <m/>
    <m/>
    <s v="with as-of date"/>
    <d v="2025-02-01T00:00:00"/>
    <m/>
    <n v="1"/>
    <n v="1"/>
    <m/>
    <e v="#N/A"/>
    <m/>
    <m/>
    <m/>
    <m/>
    <m/>
    <m/>
    <m/>
    <m/>
    <m/>
    <m/>
    <m/>
    <m/>
    <m/>
    <m/>
    <m/>
    <m/>
    <m/>
    <m/>
    <m/>
    <m/>
    <m/>
    <n v="80000"/>
    <m/>
    <m/>
    <s v="Euro"/>
    <n v="41.25"/>
    <m/>
    <m/>
    <m/>
    <m/>
    <e v="#N/A"/>
    <m/>
    <m/>
    <m/>
    <m/>
    <m/>
    <m/>
    <m/>
    <m/>
    <m/>
    <m/>
    <m/>
    <m/>
    <m/>
    <m/>
    <m/>
    <m/>
    <m/>
    <m/>
    <m/>
    <m/>
    <m/>
    <m/>
  </r>
  <r>
    <m/>
    <s v="V730001"/>
    <s v="2024-0038"/>
    <x v="66"/>
    <n v="1"/>
    <s v="Wagon"/>
    <n v="2"/>
    <e v="#N/A"/>
    <x v="21"/>
    <m/>
    <m/>
    <x v="4"/>
    <x v="3"/>
    <n v="1"/>
    <m/>
    <m/>
    <m/>
    <n v="1"/>
    <n v="0"/>
    <n v="0"/>
    <x v="1"/>
    <s v="PAYG"/>
    <d v="2025-02-01T00:00:00"/>
    <d v="2025-08-31T00:00:00"/>
    <x v="0"/>
    <s v="Ex Mietvertrag 2023-0031"/>
    <m/>
    <m/>
    <e v="#N/A"/>
    <e v="#N/A"/>
    <n v="241"/>
    <x v="1"/>
    <m/>
    <m/>
    <m/>
    <m/>
    <s v="with as-of date"/>
    <d v="2025-02-01T00:00:00"/>
    <m/>
    <n v="1"/>
    <n v="1"/>
    <m/>
    <e v="#N/A"/>
    <m/>
    <m/>
    <m/>
    <m/>
    <m/>
    <m/>
    <m/>
    <m/>
    <m/>
    <m/>
    <m/>
    <m/>
    <m/>
    <m/>
    <m/>
    <m/>
    <m/>
    <m/>
    <m/>
    <m/>
    <m/>
    <n v="80000"/>
    <m/>
    <m/>
    <s v="Euro"/>
    <n v="41.25"/>
    <m/>
    <m/>
    <m/>
    <m/>
    <e v="#N/A"/>
    <m/>
    <m/>
    <m/>
    <m/>
    <m/>
    <m/>
    <m/>
    <m/>
    <m/>
    <m/>
    <m/>
    <m/>
    <m/>
    <m/>
    <m/>
    <m/>
    <m/>
    <m/>
    <m/>
    <m/>
    <m/>
    <m/>
  </r>
  <r>
    <m/>
    <s v="V730001"/>
    <s v="2024-0038"/>
    <x v="66"/>
    <n v="1"/>
    <s v="Wagon"/>
    <n v="3"/>
    <e v="#N/A"/>
    <x v="21"/>
    <m/>
    <m/>
    <x v="4"/>
    <x v="3"/>
    <n v="1"/>
    <m/>
    <m/>
    <m/>
    <n v="1"/>
    <n v="0"/>
    <n v="0"/>
    <x v="1"/>
    <s v="PAYG"/>
    <d v="2025-02-01T00:00:00"/>
    <d v="2025-08-31T00:00:00"/>
    <x v="0"/>
    <s v="Ex Mietvertrag 2023-0031"/>
    <m/>
    <m/>
    <e v="#N/A"/>
    <e v="#N/A"/>
    <n v="241"/>
    <x v="1"/>
    <m/>
    <m/>
    <m/>
    <m/>
    <s v="with as-of date"/>
    <d v="2025-02-01T00:00:00"/>
    <m/>
    <n v="1"/>
    <n v="1"/>
    <m/>
    <e v="#N/A"/>
    <m/>
    <m/>
    <m/>
    <m/>
    <m/>
    <m/>
    <m/>
    <m/>
    <m/>
    <m/>
    <m/>
    <m/>
    <m/>
    <m/>
    <m/>
    <m/>
    <m/>
    <m/>
    <m/>
    <m/>
    <m/>
    <n v="80000"/>
    <m/>
    <m/>
    <s v="Euro"/>
    <n v="41.25"/>
    <m/>
    <m/>
    <m/>
    <m/>
    <e v="#N/A"/>
    <m/>
    <m/>
    <m/>
    <m/>
    <m/>
    <m/>
    <m/>
    <m/>
    <m/>
    <m/>
    <m/>
    <m/>
    <m/>
    <m/>
    <m/>
    <m/>
    <m/>
    <m/>
    <m/>
    <m/>
    <m/>
    <m/>
  </r>
  <r>
    <m/>
    <s v="V730001"/>
    <s v="2024-0038"/>
    <x v="66"/>
    <n v="1"/>
    <s v="Wagon"/>
    <n v="4"/>
    <e v="#N/A"/>
    <x v="21"/>
    <m/>
    <m/>
    <x v="4"/>
    <x v="3"/>
    <n v="1"/>
    <m/>
    <m/>
    <m/>
    <n v="1"/>
    <n v="0"/>
    <n v="0"/>
    <x v="1"/>
    <s v="PAYG"/>
    <d v="2025-02-01T00:00:00"/>
    <d v="2025-08-31T00:00:00"/>
    <x v="0"/>
    <s v="Ex Mietvertrag 2023-0031"/>
    <m/>
    <m/>
    <e v="#N/A"/>
    <e v="#N/A"/>
    <n v="241"/>
    <x v="1"/>
    <m/>
    <m/>
    <m/>
    <m/>
    <s v="with as-of date"/>
    <d v="2025-02-01T00:00:00"/>
    <m/>
    <n v="1"/>
    <n v="1"/>
    <m/>
    <e v="#N/A"/>
    <m/>
    <m/>
    <m/>
    <m/>
    <m/>
    <m/>
    <m/>
    <m/>
    <m/>
    <m/>
    <m/>
    <m/>
    <m/>
    <m/>
    <m/>
    <m/>
    <m/>
    <m/>
    <m/>
    <m/>
    <m/>
    <n v="80000"/>
    <m/>
    <m/>
    <s v="Euro"/>
    <n v="41.25"/>
    <m/>
    <m/>
    <m/>
    <m/>
    <e v="#N/A"/>
    <m/>
    <m/>
    <m/>
    <m/>
    <m/>
    <m/>
    <m/>
    <m/>
    <m/>
    <m/>
    <m/>
    <m/>
    <m/>
    <m/>
    <m/>
    <m/>
    <m/>
    <m/>
    <m/>
    <m/>
    <m/>
    <m/>
  </r>
  <r>
    <m/>
    <s v="V730001"/>
    <s v="2024-0038"/>
    <x v="66"/>
    <n v="1"/>
    <s v="Wagon"/>
    <n v="5"/>
    <e v="#N/A"/>
    <x v="21"/>
    <m/>
    <m/>
    <x v="4"/>
    <x v="3"/>
    <n v="1"/>
    <m/>
    <m/>
    <m/>
    <n v="1"/>
    <n v="0"/>
    <n v="0"/>
    <x v="1"/>
    <s v="PAYG"/>
    <d v="2025-02-01T00:00:00"/>
    <d v="2025-08-31T00:00:00"/>
    <x v="0"/>
    <s v="Ex Mietvertrag 2023-0031"/>
    <m/>
    <m/>
    <e v="#N/A"/>
    <e v="#N/A"/>
    <n v="241"/>
    <x v="1"/>
    <m/>
    <m/>
    <m/>
    <m/>
    <s v="with as-of date"/>
    <d v="2025-02-01T00:00:00"/>
    <m/>
    <n v="1"/>
    <n v="1"/>
    <m/>
    <e v="#N/A"/>
    <m/>
    <m/>
    <m/>
    <m/>
    <m/>
    <m/>
    <m/>
    <m/>
    <m/>
    <m/>
    <m/>
    <m/>
    <m/>
    <m/>
    <m/>
    <m/>
    <m/>
    <m/>
    <m/>
    <m/>
    <m/>
    <n v="80000"/>
    <m/>
    <m/>
    <s v="Euro"/>
    <n v="41.25"/>
    <m/>
    <m/>
    <m/>
    <m/>
    <e v="#N/A"/>
    <m/>
    <m/>
    <m/>
    <m/>
    <m/>
    <m/>
    <m/>
    <m/>
    <m/>
    <m/>
    <m/>
    <m/>
    <m/>
    <m/>
    <m/>
    <m/>
    <m/>
    <m/>
    <m/>
    <m/>
    <m/>
    <m/>
  </r>
  <r>
    <m/>
    <s v="V730001"/>
    <s v="2024-0038"/>
    <x v="66"/>
    <n v="1"/>
    <s v="Wagon"/>
    <n v="6"/>
    <e v="#N/A"/>
    <x v="21"/>
    <m/>
    <m/>
    <x v="4"/>
    <x v="3"/>
    <n v="1"/>
    <m/>
    <m/>
    <m/>
    <n v="1"/>
    <n v="0"/>
    <n v="0"/>
    <x v="1"/>
    <s v="PAYG"/>
    <d v="2025-02-01T00:00:00"/>
    <d v="2025-08-31T00:00:00"/>
    <x v="0"/>
    <s v="Ex Mietvertrag 2023-0031"/>
    <m/>
    <m/>
    <e v="#N/A"/>
    <e v="#N/A"/>
    <n v="241"/>
    <x v="1"/>
    <m/>
    <m/>
    <m/>
    <m/>
    <s v="with as-of date"/>
    <d v="2025-02-01T00:00:00"/>
    <m/>
    <n v="1"/>
    <n v="1"/>
    <m/>
    <e v="#N/A"/>
    <m/>
    <m/>
    <m/>
    <m/>
    <m/>
    <m/>
    <m/>
    <m/>
    <m/>
    <m/>
    <m/>
    <m/>
    <m/>
    <m/>
    <m/>
    <m/>
    <m/>
    <m/>
    <m/>
    <m/>
    <m/>
    <n v="80000"/>
    <m/>
    <m/>
    <s v="Euro"/>
    <n v="41.25"/>
    <m/>
    <m/>
    <m/>
    <m/>
    <e v="#N/A"/>
    <m/>
    <m/>
    <m/>
    <m/>
    <m/>
    <m/>
    <m/>
    <m/>
    <m/>
    <m/>
    <m/>
    <m/>
    <m/>
    <m/>
    <m/>
    <m/>
    <m/>
    <m/>
    <m/>
    <m/>
    <m/>
    <m/>
  </r>
  <r>
    <m/>
    <s v="V730001"/>
    <s v="2024-0038"/>
    <x v="66"/>
    <n v="1"/>
    <s v="Wagon"/>
    <n v="7"/>
    <e v="#N/A"/>
    <x v="21"/>
    <m/>
    <m/>
    <x v="4"/>
    <x v="3"/>
    <n v="1"/>
    <m/>
    <m/>
    <m/>
    <n v="1"/>
    <n v="0"/>
    <n v="0"/>
    <x v="1"/>
    <s v="PAYG"/>
    <d v="2025-02-01T00:00:00"/>
    <d v="2025-08-31T00:00:00"/>
    <x v="0"/>
    <s v="Ex Mietvertrag 2023-0031"/>
    <m/>
    <m/>
    <e v="#N/A"/>
    <e v="#N/A"/>
    <n v="241"/>
    <x v="1"/>
    <m/>
    <m/>
    <m/>
    <m/>
    <s v="with as-of date"/>
    <d v="2025-02-01T00:00:00"/>
    <m/>
    <n v="1"/>
    <n v="1"/>
    <m/>
    <e v="#N/A"/>
    <m/>
    <m/>
    <m/>
    <m/>
    <m/>
    <m/>
    <m/>
    <m/>
    <m/>
    <m/>
    <m/>
    <m/>
    <m/>
    <m/>
    <m/>
    <m/>
    <m/>
    <m/>
    <m/>
    <m/>
    <m/>
    <n v="80000"/>
    <m/>
    <m/>
    <s v="Euro"/>
    <n v="41.25"/>
    <m/>
    <m/>
    <m/>
    <m/>
    <e v="#N/A"/>
    <m/>
    <m/>
    <m/>
    <m/>
    <m/>
    <m/>
    <m/>
    <m/>
    <m/>
    <m/>
    <m/>
    <m/>
    <m/>
    <m/>
    <m/>
    <m/>
    <m/>
    <m/>
    <m/>
    <m/>
    <m/>
    <m/>
  </r>
  <r>
    <m/>
    <s v="V730001"/>
    <s v="2024-0038"/>
    <x v="66"/>
    <n v="1"/>
    <s v="Wagon"/>
    <n v="8"/>
    <e v="#N/A"/>
    <x v="21"/>
    <m/>
    <m/>
    <x v="4"/>
    <x v="3"/>
    <n v="1"/>
    <m/>
    <m/>
    <m/>
    <n v="1"/>
    <n v="0"/>
    <n v="0"/>
    <x v="1"/>
    <s v="PAYG"/>
    <d v="2025-02-01T00:00:00"/>
    <d v="2025-08-31T00:00:00"/>
    <x v="0"/>
    <s v="Ex Mietvertrag 2023-0031"/>
    <m/>
    <m/>
    <e v="#N/A"/>
    <e v="#N/A"/>
    <n v="241"/>
    <x v="1"/>
    <m/>
    <m/>
    <m/>
    <m/>
    <s v="with as-of date"/>
    <d v="2025-02-01T00:00:00"/>
    <m/>
    <n v="1"/>
    <n v="1"/>
    <m/>
    <e v="#N/A"/>
    <m/>
    <m/>
    <m/>
    <m/>
    <m/>
    <m/>
    <m/>
    <m/>
    <m/>
    <m/>
    <m/>
    <m/>
    <m/>
    <m/>
    <m/>
    <m/>
    <m/>
    <m/>
    <m/>
    <m/>
    <m/>
    <n v="80000"/>
    <m/>
    <m/>
    <s v="Euro"/>
    <n v="41.25"/>
    <m/>
    <m/>
    <m/>
    <m/>
    <e v="#N/A"/>
    <m/>
    <m/>
    <m/>
    <m/>
    <m/>
    <m/>
    <m/>
    <m/>
    <m/>
    <m/>
    <m/>
    <m/>
    <m/>
    <m/>
    <m/>
    <m/>
    <m/>
    <m/>
    <m/>
    <m/>
    <m/>
    <m/>
  </r>
  <r>
    <m/>
    <s v="V730001"/>
    <s v="2024-0038"/>
    <x v="66"/>
    <n v="1"/>
    <s v="Wagon"/>
    <n v="9"/>
    <e v="#N/A"/>
    <x v="21"/>
    <m/>
    <m/>
    <x v="4"/>
    <x v="3"/>
    <n v="1"/>
    <m/>
    <m/>
    <m/>
    <n v="1"/>
    <n v="0"/>
    <n v="0"/>
    <x v="1"/>
    <s v="PAYG"/>
    <d v="2025-02-01T00:00:00"/>
    <d v="2025-08-31T00:00:00"/>
    <x v="0"/>
    <s v="Ex Mietvertrag 2023-0031"/>
    <m/>
    <m/>
    <e v="#N/A"/>
    <e v="#N/A"/>
    <n v="241"/>
    <x v="1"/>
    <m/>
    <m/>
    <m/>
    <m/>
    <s v="with as-of date"/>
    <d v="2025-02-01T00:00:00"/>
    <m/>
    <n v="1"/>
    <n v="1"/>
    <m/>
    <e v="#N/A"/>
    <m/>
    <m/>
    <m/>
    <m/>
    <m/>
    <m/>
    <m/>
    <m/>
    <m/>
    <m/>
    <m/>
    <m/>
    <m/>
    <m/>
    <m/>
    <m/>
    <m/>
    <m/>
    <m/>
    <m/>
    <m/>
    <n v="80000"/>
    <m/>
    <m/>
    <s v="Euro"/>
    <n v="41.25"/>
    <m/>
    <m/>
    <m/>
    <m/>
    <e v="#N/A"/>
    <m/>
    <m/>
    <m/>
    <m/>
    <m/>
    <m/>
    <m/>
    <m/>
    <m/>
    <m/>
    <m/>
    <m/>
    <m/>
    <m/>
    <m/>
    <m/>
    <m/>
    <m/>
    <m/>
    <m/>
    <m/>
    <m/>
  </r>
  <r>
    <m/>
    <s v="V730001"/>
    <s v="2024-0038"/>
    <x v="66"/>
    <n v="1"/>
    <s v="Wagon"/>
    <n v="10"/>
    <e v="#N/A"/>
    <x v="21"/>
    <m/>
    <m/>
    <x v="4"/>
    <x v="3"/>
    <n v="1"/>
    <m/>
    <m/>
    <m/>
    <n v="1"/>
    <n v="0"/>
    <n v="0"/>
    <x v="1"/>
    <s v="PAYG"/>
    <d v="2025-02-01T00:00:00"/>
    <d v="2025-08-31T00:00:00"/>
    <x v="0"/>
    <s v="Ex Mietvertrag 2023-0031"/>
    <m/>
    <m/>
    <e v="#N/A"/>
    <e v="#N/A"/>
    <n v="241"/>
    <x v="1"/>
    <m/>
    <m/>
    <m/>
    <m/>
    <s v="with as-of date"/>
    <d v="2025-02-01T00:00:00"/>
    <m/>
    <n v="1"/>
    <n v="1"/>
    <m/>
    <e v="#N/A"/>
    <m/>
    <m/>
    <m/>
    <m/>
    <m/>
    <m/>
    <m/>
    <m/>
    <m/>
    <m/>
    <m/>
    <m/>
    <m/>
    <m/>
    <m/>
    <m/>
    <m/>
    <m/>
    <m/>
    <m/>
    <m/>
    <n v="80000"/>
    <m/>
    <m/>
    <s v="Euro"/>
    <n v="41.25"/>
    <m/>
    <m/>
    <m/>
    <m/>
    <e v="#N/A"/>
    <m/>
    <m/>
    <m/>
    <m/>
    <m/>
    <m/>
    <m/>
    <m/>
    <m/>
    <m/>
    <m/>
    <m/>
    <m/>
    <m/>
    <m/>
    <m/>
    <m/>
    <m/>
    <m/>
    <m/>
    <m/>
    <m/>
  </r>
  <r>
    <m/>
    <s v="V730001"/>
    <s v="2024-0038"/>
    <x v="66"/>
    <n v="1"/>
    <s v="Wagon"/>
    <n v="11"/>
    <e v="#N/A"/>
    <x v="21"/>
    <m/>
    <m/>
    <x v="4"/>
    <x v="3"/>
    <n v="1"/>
    <m/>
    <m/>
    <m/>
    <n v="1"/>
    <n v="0"/>
    <n v="0"/>
    <x v="1"/>
    <s v="PAYG"/>
    <d v="2025-02-01T00:00:00"/>
    <d v="2025-08-31T00:00:00"/>
    <x v="0"/>
    <s v="Ex Mietvertrag 2023-0031"/>
    <m/>
    <m/>
    <e v="#N/A"/>
    <e v="#N/A"/>
    <n v="241"/>
    <x v="1"/>
    <m/>
    <m/>
    <m/>
    <m/>
    <s v="with as-of date"/>
    <d v="2025-02-01T00:00:00"/>
    <m/>
    <n v="1"/>
    <n v="1"/>
    <m/>
    <e v="#N/A"/>
    <m/>
    <m/>
    <m/>
    <m/>
    <m/>
    <m/>
    <m/>
    <m/>
    <m/>
    <m/>
    <m/>
    <m/>
    <m/>
    <m/>
    <m/>
    <m/>
    <m/>
    <m/>
    <m/>
    <m/>
    <m/>
    <n v="80000"/>
    <m/>
    <m/>
    <s v="Euro"/>
    <n v="41.25"/>
    <m/>
    <m/>
    <m/>
    <m/>
    <e v="#N/A"/>
    <m/>
    <m/>
    <m/>
    <m/>
    <m/>
    <m/>
    <m/>
    <m/>
    <m/>
    <m/>
    <m/>
    <m/>
    <m/>
    <m/>
    <m/>
    <m/>
    <m/>
    <m/>
    <m/>
    <m/>
    <m/>
    <m/>
  </r>
  <r>
    <m/>
    <s v="V730001"/>
    <s v="2024-0038"/>
    <x v="66"/>
    <n v="1"/>
    <s v="Wagon"/>
    <n v="12"/>
    <e v="#N/A"/>
    <x v="21"/>
    <m/>
    <m/>
    <x v="4"/>
    <x v="3"/>
    <n v="1"/>
    <m/>
    <m/>
    <m/>
    <n v="1"/>
    <n v="0"/>
    <n v="0"/>
    <x v="1"/>
    <s v="PAYG"/>
    <d v="2025-02-01T00:00:00"/>
    <d v="2025-08-31T00:00:00"/>
    <x v="0"/>
    <s v="Ex Mietvertrag 2023-0031"/>
    <m/>
    <m/>
    <e v="#N/A"/>
    <e v="#N/A"/>
    <n v="241"/>
    <x v="1"/>
    <m/>
    <m/>
    <m/>
    <m/>
    <s v="with as-of date"/>
    <d v="2025-02-01T00:00:00"/>
    <m/>
    <n v="1"/>
    <n v="1"/>
    <m/>
    <e v="#N/A"/>
    <m/>
    <m/>
    <m/>
    <m/>
    <m/>
    <m/>
    <m/>
    <m/>
    <m/>
    <m/>
    <m/>
    <m/>
    <m/>
    <m/>
    <m/>
    <m/>
    <m/>
    <m/>
    <m/>
    <m/>
    <m/>
    <n v="80000"/>
    <m/>
    <m/>
    <s v="Euro"/>
    <n v="41.25"/>
    <m/>
    <m/>
    <m/>
    <m/>
    <e v="#N/A"/>
    <m/>
    <m/>
    <m/>
    <m/>
    <m/>
    <m/>
    <m/>
    <m/>
    <m/>
    <m/>
    <m/>
    <m/>
    <m/>
    <m/>
    <m/>
    <m/>
    <m/>
    <m/>
    <m/>
    <m/>
    <m/>
    <m/>
  </r>
  <r>
    <s v="dmo 25.10.25"/>
    <s v="V300068"/>
    <s v="2025-0013"/>
    <x v="67"/>
    <m/>
    <s v="Header"/>
    <m/>
    <m/>
    <x v="20"/>
    <s v="ITA"/>
    <s v="South EU"/>
    <x v="4"/>
    <x v="2"/>
    <n v="20"/>
    <m/>
    <m/>
    <n v="0"/>
    <n v="20"/>
    <n v="20"/>
    <n v="20"/>
    <x v="3"/>
    <m/>
    <d v="1899-12-30T00:00:00"/>
    <d v="1899-12-30T00:00:00"/>
    <x v="3"/>
    <m/>
    <d v="2025-11-01T00:00:00"/>
    <d v="2027-10-31T00:00:00"/>
    <m/>
    <m/>
    <n v="729"/>
    <x v="68"/>
    <m/>
    <m/>
    <m/>
    <m/>
    <s v="n.a."/>
    <m/>
    <m/>
    <n v="0"/>
    <n v="3"/>
    <m/>
    <d v="2027-07-31T00:00:00"/>
    <n v="0"/>
    <n v="0"/>
    <n v="0"/>
    <m/>
    <m/>
    <n v="0"/>
    <m/>
    <m/>
    <n v="729"/>
    <s v="B"/>
    <n v="58"/>
    <n v="0"/>
    <s v="CHE"/>
    <s v="3 Mths Pay in Advance"/>
    <s v="Y"/>
    <s v="N"/>
    <n v="0"/>
    <n v="0"/>
    <m/>
    <m/>
    <m/>
    <n v="170000"/>
    <s v="N"/>
    <m/>
    <s v="Euro"/>
    <n v="74.72"/>
    <n v="-29.72"/>
    <n v="0"/>
    <n v="0"/>
    <n v="0"/>
    <n v="45"/>
    <n v="0"/>
    <n v="0"/>
    <n v="0"/>
    <n v="0.06"/>
    <n v="13.24"/>
    <n v="-22.02"/>
    <n v="-8.779999999999999"/>
    <n v="7.7"/>
    <n v="-7.7"/>
    <n v="0"/>
    <n v="53.78"/>
    <s v="0.00"/>
    <n v="53.78"/>
    <n v="0.9856824098177761"/>
    <n v="0.77"/>
    <n v="53.01"/>
    <n v="53.01"/>
    <n v="3400000"/>
    <n v="0"/>
    <s v="N"/>
    <n v="0"/>
    <n v="327600"/>
  </r>
  <r>
    <m/>
    <s v="V300068"/>
    <s v="2025-0013"/>
    <x v="67"/>
    <n v="1"/>
    <s v="Batch"/>
    <m/>
    <m/>
    <x v="20"/>
    <s v="ITA"/>
    <s v="South EU"/>
    <x v="4"/>
    <x v="2"/>
    <n v="20"/>
    <m/>
    <m/>
    <n v="0"/>
    <n v="20"/>
    <n v="20"/>
    <n v="20"/>
    <x v="3"/>
    <m/>
    <d v="1899-12-30T00:00:00"/>
    <d v="1899-12-30T00:00:00"/>
    <x v="3"/>
    <m/>
    <m/>
    <m/>
    <d v="2025-11-01T00:00:00"/>
    <d v="2027-10-31T00:00:00"/>
    <m/>
    <x v="68"/>
    <m/>
    <m/>
    <m/>
    <m/>
    <s v="n.a."/>
    <m/>
    <m/>
    <n v="0"/>
    <n v="3"/>
    <m/>
    <d v="2027-07-31T00:00:00"/>
    <n v="0"/>
    <m/>
    <m/>
    <m/>
    <m/>
    <m/>
    <m/>
    <m/>
    <m/>
    <s v="B"/>
    <n v="58"/>
    <n v="0"/>
    <s v="CHE"/>
    <s v="3 Mths Pay in Advance"/>
    <s v="Y"/>
    <s v="N"/>
    <n v="0"/>
    <n v="0"/>
    <m/>
    <m/>
    <m/>
    <n v="170000"/>
    <s v="N"/>
    <m/>
    <s v="Euro"/>
    <n v="74.72"/>
    <n v="-29.72"/>
    <n v="0"/>
    <n v="0"/>
    <n v="0"/>
    <n v="45"/>
    <n v="0"/>
    <n v="0"/>
    <n v="0"/>
    <n v="0.06"/>
    <n v="13.24"/>
    <n v="-22.02"/>
    <n v="-8.779999999999999"/>
    <n v="7.7"/>
    <n v="-7.7"/>
    <n v="0"/>
    <n v="53.78"/>
    <s v="0.00"/>
    <n v="53.78"/>
    <n v="0.9856824098177761"/>
    <n v="0.77"/>
    <n v="53.01"/>
    <n v="53.01"/>
    <n v="3400000"/>
    <n v="0"/>
    <s v="N"/>
    <n v="0"/>
    <n v="327600"/>
  </r>
  <r>
    <m/>
    <s v="V300068"/>
    <s v="2025-0013"/>
    <x v="67"/>
    <n v="1"/>
    <s v="Wagon"/>
    <n v="1"/>
    <s v="37 80 4956 259-8"/>
    <x v="20"/>
    <m/>
    <m/>
    <x v="4"/>
    <x v="2"/>
    <n v="1"/>
    <m/>
    <m/>
    <m/>
    <n v="1"/>
    <n v="1"/>
    <n v="1"/>
    <x v="1"/>
    <n v="0"/>
    <d v="1899-12-30T00:00:00"/>
    <d v="1899-12-30T00:00:00"/>
    <x v="3"/>
    <m/>
    <m/>
    <m/>
    <d v="2025-11-01T00:00:00"/>
    <d v="2027-10-31T00:00:00"/>
    <n v="729"/>
    <x v="68"/>
    <m/>
    <m/>
    <m/>
    <m/>
    <s v="n.a."/>
    <m/>
    <m/>
    <n v="0"/>
    <n v="3"/>
    <m/>
    <d v="2027-07-31T00:00:00"/>
    <m/>
    <m/>
    <m/>
    <m/>
    <m/>
    <m/>
    <m/>
    <m/>
    <n v="729"/>
    <m/>
    <m/>
    <m/>
    <m/>
    <m/>
    <m/>
    <m/>
    <m/>
    <m/>
    <m/>
    <d v="2027-05-31T00:00:00"/>
    <m/>
    <n v="170000"/>
    <m/>
    <m/>
    <s v="Euro"/>
    <n v="74.72"/>
    <m/>
    <m/>
    <m/>
    <m/>
    <n v="45"/>
    <m/>
    <m/>
    <m/>
    <m/>
    <m/>
    <m/>
    <m/>
    <m/>
    <m/>
    <m/>
    <m/>
    <m/>
    <m/>
    <m/>
    <m/>
    <m/>
    <m/>
    <m/>
    <m/>
    <m/>
    <m/>
    <m/>
  </r>
  <r>
    <m/>
    <s v="V300068"/>
    <s v="2025-0013"/>
    <x v="67"/>
    <n v="1"/>
    <s v="Wagon"/>
    <n v="2"/>
    <s v="37 80 4956 265-5"/>
    <x v="20"/>
    <m/>
    <m/>
    <x v="4"/>
    <x v="2"/>
    <n v="1"/>
    <m/>
    <m/>
    <m/>
    <n v="1"/>
    <n v="1"/>
    <n v="1"/>
    <x v="1"/>
    <n v="0"/>
    <d v="1899-12-30T00:00:00"/>
    <d v="1899-12-30T00:00:00"/>
    <x v="3"/>
    <m/>
    <m/>
    <m/>
    <d v="2025-11-01T00:00:00"/>
    <d v="2027-10-31T00:00:00"/>
    <n v="729"/>
    <x v="68"/>
    <m/>
    <m/>
    <m/>
    <m/>
    <s v="n.a."/>
    <m/>
    <m/>
    <n v="0"/>
    <n v="3"/>
    <m/>
    <d v="2027-07-31T00:00:00"/>
    <m/>
    <m/>
    <m/>
    <m/>
    <m/>
    <m/>
    <m/>
    <m/>
    <n v="729"/>
    <m/>
    <m/>
    <m/>
    <m/>
    <m/>
    <m/>
    <m/>
    <m/>
    <m/>
    <m/>
    <d v="2027-05-31T00:00:00"/>
    <m/>
    <n v="170000"/>
    <m/>
    <m/>
    <s v="Euro"/>
    <n v="74.72"/>
    <m/>
    <m/>
    <m/>
    <m/>
    <n v="45"/>
    <m/>
    <m/>
    <m/>
    <m/>
    <m/>
    <m/>
    <m/>
    <m/>
    <m/>
    <m/>
    <m/>
    <m/>
    <m/>
    <m/>
    <m/>
    <m/>
    <m/>
    <m/>
    <m/>
    <m/>
    <m/>
    <m/>
  </r>
  <r>
    <m/>
    <s v="V300068"/>
    <s v="2025-0013"/>
    <x v="67"/>
    <n v="1"/>
    <s v="Wagon"/>
    <n v="3"/>
    <s v="37 80 4956 264-8"/>
    <x v="20"/>
    <m/>
    <m/>
    <x v="4"/>
    <x v="2"/>
    <n v="1"/>
    <m/>
    <m/>
    <m/>
    <n v="1"/>
    <n v="1"/>
    <n v="1"/>
    <x v="1"/>
    <n v="0"/>
    <d v="1899-12-30T00:00:00"/>
    <d v="1899-12-30T00:00:00"/>
    <x v="3"/>
    <m/>
    <m/>
    <m/>
    <d v="2025-11-01T00:00:00"/>
    <d v="2027-10-31T00:00:00"/>
    <n v="729"/>
    <x v="68"/>
    <m/>
    <m/>
    <m/>
    <m/>
    <s v="n.a."/>
    <m/>
    <m/>
    <n v="0"/>
    <n v="3"/>
    <m/>
    <d v="2027-07-31T00:00:00"/>
    <m/>
    <m/>
    <m/>
    <m/>
    <m/>
    <m/>
    <m/>
    <m/>
    <n v="729"/>
    <m/>
    <m/>
    <m/>
    <m/>
    <m/>
    <m/>
    <m/>
    <m/>
    <m/>
    <m/>
    <d v="2027-05-31T00:00:00"/>
    <m/>
    <n v="170000"/>
    <m/>
    <m/>
    <s v="Euro"/>
    <n v="74.72"/>
    <m/>
    <m/>
    <m/>
    <m/>
    <n v="45"/>
    <m/>
    <m/>
    <m/>
    <m/>
    <m/>
    <m/>
    <m/>
    <m/>
    <m/>
    <m/>
    <m/>
    <m/>
    <m/>
    <m/>
    <m/>
    <m/>
    <m/>
    <m/>
    <m/>
    <m/>
    <m/>
    <m/>
  </r>
  <r>
    <m/>
    <s v="V300068"/>
    <s v="2025-0013"/>
    <x v="67"/>
    <n v="1"/>
    <s v="Wagon"/>
    <n v="4"/>
    <s v="37 80 4956 278-8"/>
    <x v="20"/>
    <m/>
    <m/>
    <x v="4"/>
    <x v="2"/>
    <n v="1"/>
    <m/>
    <m/>
    <m/>
    <n v="1"/>
    <n v="1"/>
    <n v="1"/>
    <x v="1"/>
    <n v="0"/>
    <d v="1899-12-30T00:00:00"/>
    <d v="1899-12-30T00:00:00"/>
    <x v="3"/>
    <m/>
    <m/>
    <m/>
    <d v="2025-11-01T00:00:00"/>
    <d v="2027-10-31T00:00:00"/>
    <n v="729"/>
    <x v="68"/>
    <m/>
    <m/>
    <m/>
    <m/>
    <s v="n.a."/>
    <m/>
    <m/>
    <n v="0"/>
    <n v="3"/>
    <m/>
    <d v="2027-07-31T00:00:00"/>
    <m/>
    <m/>
    <m/>
    <m/>
    <m/>
    <m/>
    <m/>
    <m/>
    <n v="729"/>
    <m/>
    <m/>
    <m/>
    <m/>
    <m/>
    <m/>
    <m/>
    <m/>
    <m/>
    <m/>
    <d v="2027-05-31T00:00:00"/>
    <m/>
    <n v="170000"/>
    <m/>
    <m/>
    <s v="Euro"/>
    <n v="74.72"/>
    <m/>
    <m/>
    <m/>
    <m/>
    <n v="45"/>
    <m/>
    <m/>
    <m/>
    <m/>
    <m/>
    <m/>
    <m/>
    <m/>
    <m/>
    <m/>
    <m/>
    <m/>
    <m/>
    <m/>
    <m/>
    <m/>
    <m/>
    <m/>
    <m/>
    <m/>
    <m/>
    <m/>
  </r>
  <r>
    <m/>
    <s v="V300068"/>
    <s v="2025-0013"/>
    <x v="67"/>
    <n v="1"/>
    <s v="Wagon"/>
    <n v="5"/>
    <s v="37 80 4992 297-4"/>
    <x v="20"/>
    <m/>
    <m/>
    <x v="4"/>
    <x v="2"/>
    <n v="1"/>
    <m/>
    <m/>
    <m/>
    <n v="1"/>
    <n v="1"/>
    <n v="1"/>
    <x v="1"/>
    <n v="0"/>
    <d v="1899-12-30T00:00:00"/>
    <d v="1899-12-30T00:00:00"/>
    <x v="3"/>
    <m/>
    <m/>
    <m/>
    <d v="2025-11-01T00:00:00"/>
    <d v="2027-10-31T00:00:00"/>
    <n v="729"/>
    <x v="68"/>
    <m/>
    <m/>
    <m/>
    <m/>
    <s v="n.a."/>
    <m/>
    <m/>
    <n v="0"/>
    <n v="3"/>
    <m/>
    <d v="2027-07-31T00:00:00"/>
    <m/>
    <m/>
    <m/>
    <m/>
    <m/>
    <m/>
    <m/>
    <m/>
    <n v="729"/>
    <m/>
    <m/>
    <m/>
    <m/>
    <m/>
    <m/>
    <m/>
    <m/>
    <m/>
    <m/>
    <d v="2027-05-31T00:00:00"/>
    <m/>
    <n v="170000"/>
    <m/>
    <m/>
    <s v="Euro"/>
    <n v="74.72"/>
    <m/>
    <m/>
    <m/>
    <m/>
    <n v="45"/>
    <m/>
    <m/>
    <m/>
    <m/>
    <m/>
    <m/>
    <m/>
    <m/>
    <m/>
    <m/>
    <m/>
    <m/>
    <m/>
    <m/>
    <m/>
    <m/>
    <m/>
    <m/>
    <m/>
    <m/>
    <m/>
    <m/>
  </r>
  <r>
    <m/>
    <s v="V300068"/>
    <s v="2025-0013"/>
    <x v="67"/>
    <n v="1"/>
    <s v="Wagon"/>
    <n v="6"/>
    <s v="37 80 4992 300-6"/>
    <x v="20"/>
    <m/>
    <m/>
    <x v="4"/>
    <x v="2"/>
    <n v="1"/>
    <m/>
    <m/>
    <m/>
    <n v="1"/>
    <n v="1"/>
    <n v="1"/>
    <x v="1"/>
    <n v="0"/>
    <d v="1899-12-30T00:00:00"/>
    <d v="1899-12-30T00:00:00"/>
    <x v="3"/>
    <m/>
    <m/>
    <m/>
    <d v="2025-11-01T00:00:00"/>
    <d v="2027-10-31T00:00:00"/>
    <n v="729"/>
    <x v="68"/>
    <m/>
    <m/>
    <m/>
    <m/>
    <s v="n.a."/>
    <m/>
    <m/>
    <n v="0"/>
    <n v="3"/>
    <m/>
    <d v="2027-07-31T00:00:00"/>
    <m/>
    <m/>
    <m/>
    <m/>
    <m/>
    <m/>
    <m/>
    <m/>
    <n v="729"/>
    <m/>
    <m/>
    <m/>
    <m/>
    <m/>
    <m/>
    <m/>
    <m/>
    <m/>
    <m/>
    <d v="2027-05-31T00:00:00"/>
    <m/>
    <n v="170000"/>
    <m/>
    <m/>
    <s v="Euro"/>
    <n v="74.72"/>
    <m/>
    <m/>
    <m/>
    <m/>
    <n v="45"/>
    <m/>
    <m/>
    <m/>
    <m/>
    <m/>
    <m/>
    <m/>
    <m/>
    <m/>
    <m/>
    <m/>
    <m/>
    <m/>
    <m/>
    <m/>
    <m/>
    <m/>
    <m/>
    <m/>
    <m/>
    <m/>
    <m/>
  </r>
  <r>
    <m/>
    <s v="V300068"/>
    <s v="2025-0013"/>
    <x v="67"/>
    <n v="1"/>
    <s v="Wagon"/>
    <n v="7"/>
    <s v="37 80 4992 301-4"/>
    <x v="20"/>
    <m/>
    <m/>
    <x v="4"/>
    <x v="2"/>
    <n v="1"/>
    <m/>
    <m/>
    <m/>
    <n v="1"/>
    <n v="1"/>
    <n v="1"/>
    <x v="1"/>
    <n v="0"/>
    <d v="1899-12-30T00:00:00"/>
    <d v="1899-12-30T00:00:00"/>
    <x v="3"/>
    <m/>
    <m/>
    <m/>
    <d v="2025-11-01T00:00:00"/>
    <d v="2027-10-31T00:00:00"/>
    <n v="729"/>
    <x v="68"/>
    <m/>
    <m/>
    <m/>
    <m/>
    <s v="n.a."/>
    <m/>
    <m/>
    <n v="0"/>
    <n v="3"/>
    <m/>
    <d v="2027-07-31T00:00:00"/>
    <m/>
    <m/>
    <m/>
    <m/>
    <m/>
    <m/>
    <m/>
    <m/>
    <n v="729"/>
    <m/>
    <m/>
    <m/>
    <m/>
    <m/>
    <m/>
    <m/>
    <m/>
    <m/>
    <m/>
    <d v="2027-05-31T00:00:00"/>
    <m/>
    <n v="170000"/>
    <m/>
    <m/>
    <s v="Euro"/>
    <n v="74.72"/>
    <m/>
    <m/>
    <m/>
    <m/>
    <n v="45"/>
    <m/>
    <m/>
    <m/>
    <m/>
    <m/>
    <m/>
    <m/>
    <m/>
    <m/>
    <m/>
    <m/>
    <m/>
    <m/>
    <m/>
    <m/>
    <m/>
    <m/>
    <m/>
    <m/>
    <m/>
    <m/>
    <m/>
  </r>
  <r>
    <m/>
    <s v="V300068"/>
    <s v="2025-0013"/>
    <x v="67"/>
    <n v="1"/>
    <s v="Wagon"/>
    <n v="8"/>
    <s v="37 80 4992 302-2"/>
    <x v="20"/>
    <m/>
    <m/>
    <x v="4"/>
    <x v="2"/>
    <n v="1"/>
    <m/>
    <m/>
    <m/>
    <n v="1"/>
    <n v="1"/>
    <n v="1"/>
    <x v="1"/>
    <n v="0"/>
    <d v="1899-12-30T00:00:00"/>
    <d v="1899-12-30T00:00:00"/>
    <x v="3"/>
    <m/>
    <m/>
    <m/>
    <d v="2025-11-01T00:00:00"/>
    <d v="2027-10-31T00:00:00"/>
    <n v="729"/>
    <x v="68"/>
    <m/>
    <m/>
    <m/>
    <m/>
    <s v="n.a."/>
    <m/>
    <m/>
    <n v="0"/>
    <n v="3"/>
    <m/>
    <d v="2027-07-31T00:00:00"/>
    <m/>
    <m/>
    <m/>
    <m/>
    <m/>
    <m/>
    <m/>
    <m/>
    <n v="729"/>
    <m/>
    <m/>
    <m/>
    <m/>
    <m/>
    <m/>
    <m/>
    <m/>
    <m/>
    <m/>
    <d v="2027-05-31T00:00:00"/>
    <m/>
    <n v="170000"/>
    <m/>
    <m/>
    <s v="Euro"/>
    <n v="74.72"/>
    <m/>
    <m/>
    <m/>
    <m/>
    <n v="45"/>
    <m/>
    <m/>
    <m/>
    <m/>
    <m/>
    <m/>
    <m/>
    <m/>
    <m/>
    <m/>
    <m/>
    <m/>
    <m/>
    <m/>
    <m/>
    <m/>
    <m/>
    <m/>
    <m/>
    <m/>
    <m/>
    <m/>
  </r>
  <r>
    <m/>
    <s v="V300068"/>
    <s v="2025-0013"/>
    <x v="67"/>
    <n v="1"/>
    <s v="Wagon"/>
    <n v="9"/>
    <s v="37 80 4992 308-9"/>
    <x v="20"/>
    <m/>
    <m/>
    <x v="4"/>
    <x v="2"/>
    <n v="1"/>
    <m/>
    <m/>
    <m/>
    <n v="1"/>
    <n v="1"/>
    <n v="1"/>
    <x v="1"/>
    <n v="0"/>
    <d v="1899-12-30T00:00:00"/>
    <d v="1899-12-30T00:00:00"/>
    <x v="3"/>
    <m/>
    <m/>
    <m/>
    <d v="2025-11-01T00:00:00"/>
    <d v="2027-10-31T00:00:00"/>
    <n v="729"/>
    <x v="68"/>
    <m/>
    <m/>
    <m/>
    <m/>
    <s v="n.a."/>
    <m/>
    <m/>
    <n v="0"/>
    <n v="3"/>
    <m/>
    <d v="2027-07-31T00:00:00"/>
    <m/>
    <m/>
    <m/>
    <m/>
    <m/>
    <m/>
    <m/>
    <m/>
    <n v="729"/>
    <m/>
    <m/>
    <m/>
    <m/>
    <m/>
    <m/>
    <m/>
    <m/>
    <m/>
    <m/>
    <d v="2027-05-31T00:00:00"/>
    <m/>
    <n v="170000"/>
    <m/>
    <m/>
    <s v="Euro"/>
    <n v="74.72"/>
    <m/>
    <m/>
    <m/>
    <m/>
    <n v="45"/>
    <m/>
    <m/>
    <m/>
    <m/>
    <m/>
    <m/>
    <m/>
    <m/>
    <m/>
    <m/>
    <m/>
    <m/>
    <m/>
    <m/>
    <m/>
    <m/>
    <m/>
    <m/>
    <m/>
    <m/>
    <m/>
    <m/>
  </r>
  <r>
    <m/>
    <s v="V300068"/>
    <s v="2025-0013"/>
    <x v="67"/>
    <n v="1"/>
    <s v="Wagon"/>
    <n v="10"/>
    <s v="37 80 4992 733-8"/>
    <x v="20"/>
    <m/>
    <m/>
    <x v="4"/>
    <x v="2"/>
    <n v="1"/>
    <m/>
    <m/>
    <m/>
    <n v="1"/>
    <n v="1"/>
    <n v="1"/>
    <x v="1"/>
    <n v="0"/>
    <d v="1899-12-30T00:00:00"/>
    <d v="1899-12-30T00:00:00"/>
    <x v="3"/>
    <m/>
    <m/>
    <m/>
    <d v="2025-11-01T00:00:00"/>
    <d v="2027-10-31T00:00:00"/>
    <n v="729"/>
    <x v="68"/>
    <m/>
    <m/>
    <m/>
    <m/>
    <s v="n.a."/>
    <m/>
    <m/>
    <n v="0"/>
    <n v="3"/>
    <m/>
    <d v="2027-07-31T00:00:00"/>
    <m/>
    <m/>
    <m/>
    <m/>
    <m/>
    <m/>
    <m/>
    <m/>
    <n v="729"/>
    <m/>
    <m/>
    <m/>
    <m/>
    <m/>
    <m/>
    <m/>
    <m/>
    <m/>
    <m/>
    <d v="2027-05-31T00:00:00"/>
    <m/>
    <n v="170000"/>
    <m/>
    <m/>
    <s v="Euro"/>
    <n v="74.72"/>
    <m/>
    <m/>
    <m/>
    <m/>
    <n v="45"/>
    <m/>
    <m/>
    <m/>
    <m/>
    <m/>
    <m/>
    <m/>
    <m/>
    <m/>
    <m/>
    <m/>
    <m/>
    <m/>
    <m/>
    <m/>
    <m/>
    <m/>
    <m/>
    <m/>
    <m/>
    <m/>
    <m/>
  </r>
  <r>
    <m/>
    <s v="V300068"/>
    <s v="2025-0013"/>
    <x v="67"/>
    <n v="1"/>
    <s v="Wagon"/>
    <n v="11"/>
    <s v="37 80 4992 736-1"/>
    <x v="20"/>
    <m/>
    <m/>
    <x v="4"/>
    <x v="2"/>
    <n v="1"/>
    <m/>
    <m/>
    <m/>
    <n v="1"/>
    <n v="1"/>
    <n v="1"/>
    <x v="1"/>
    <n v="0"/>
    <d v="1899-12-30T00:00:00"/>
    <d v="1899-12-30T00:00:00"/>
    <x v="3"/>
    <m/>
    <m/>
    <m/>
    <d v="2025-11-01T00:00:00"/>
    <d v="2027-10-31T00:00:00"/>
    <n v="729"/>
    <x v="68"/>
    <m/>
    <m/>
    <m/>
    <m/>
    <s v="n.a."/>
    <m/>
    <m/>
    <n v="0"/>
    <n v="3"/>
    <m/>
    <d v="2027-07-31T00:00:00"/>
    <m/>
    <m/>
    <m/>
    <m/>
    <m/>
    <m/>
    <m/>
    <m/>
    <n v="729"/>
    <m/>
    <m/>
    <m/>
    <m/>
    <m/>
    <m/>
    <m/>
    <m/>
    <m/>
    <m/>
    <d v="2027-05-31T00:00:00"/>
    <m/>
    <n v="170000"/>
    <m/>
    <m/>
    <s v="Euro"/>
    <n v="74.72"/>
    <m/>
    <m/>
    <m/>
    <m/>
    <n v="45"/>
    <m/>
    <m/>
    <m/>
    <m/>
    <m/>
    <m/>
    <m/>
    <m/>
    <m/>
    <m/>
    <m/>
    <m/>
    <m/>
    <m/>
    <m/>
    <m/>
    <m/>
    <m/>
    <m/>
    <m/>
    <m/>
    <m/>
  </r>
  <r>
    <m/>
    <s v="V300068"/>
    <s v="2025-0013"/>
    <x v="67"/>
    <n v="1"/>
    <s v="Wagon"/>
    <n v="12"/>
    <s v="37 80 4992 740-3"/>
    <x v="20"/>
    <m/>
    <m/>
    <x v="4"/>
    <x v="2"/>
    <n v="1"/>
    <m/>
    <m/>
    <m/>
    <n v="1"/>
    <n v="1"/>
    <n v="1"/>
    <x v="1"/>
    <n v="0"/>
    <d v="1899-12-30T00:00:00"/>
    <d v="1899-12-30T00:00:00"/>
    <x v="3"/>
    <m/>
    <m/>
    <m/>
    <d v="2025-11-01T00:00:00"/>
    <d v="2027-10-31T00:00:00"/>
    <n v="729"/>
    <x v="68"/>
    <m/>
    <m/>
    <m/>
    <m/>
    <s v="n.a."/>
    <m/>
    <m/>
    <n v="0"/>
    <n v="3"/>
    <m/>
    <d v="2027-07-31T00:00:00"/>
    <m/>
    <m/>
    <m/>
    <m/>
    <m/>
    <m/>
    <m/>
    <m/>
    <n v="729"/>
    <m/>
    <m/>
    <m/>
    <m/>
    <m/>
    <m/>
    <m/>
    <m/>
    <m/>
    <m/>
    <d v="2027-05-31T00:00:00"/>
    <m/>
    <n v="170000"/>
    <m/>
    <m/>
    <s v="Euro"/>
    <n v="74.72"/>
    <m/>
    <m/>
    <m/>
    <m/>
    <n v="45"/>
    <m/>
    <m/>
    <m/>
    <m/>
    <m/>
    <m/>
    <m/>
    <m/>
    <m/>
    <m/>
    <m/>
    <m/>
    <m/>
    <m/>
    <m/>
    <m/>
    <m/>
    <m/>
    <m/>
    <m/>
    <m/>
    <m/>
  </r>
  <r>
    <m/>
    <s v="V300068"/>
    <s v="2025-0013"/>
    <x v="67"/>
    <n v="1"/>
    <s v="Wagon"/>
    <n v="13"/>
    <s v="37 80 4992 741-1"/>
    <x v="20"/>
    <m/>
    <m/>
    <x v="4"/>
    <x v="2"/>
    <n v="1"/>
    <m/>
    <m/>
    <m/>
    <n v="1"/>
    <n v="1"/>
    <n v="1"/>
    <x v="1"/>
    <n v="0"/>
    <d v="1899-12-30T00:00:00"/>
    <d v="1899-12-30T00:00:00"/>
    <x v="3"/>
    <m/>
    <m/>
    <m/>
    <d v="2025-11-01T00:00:00"/>
    <d v="2027-10-31T00:00:00"/>
    <n v="729"/>
    <x v="68"/>
    <m/>
    <m/>
    <m/>
    <m/>
    <s v="n.a."/>
    <m/>
    <m/>
    <n v="0"/>
    <n v="3"/>
    <m/>
    <d v="2027-07-31T00:00:00"/>
    <m/>
    <m/>
    <m/>
    <m/>
    <m/>
    <m/>
    <m/>
    <m/>
    <n v="729"/>
    <m/>
    <m/>
    <m/>
    <m/>
    <m/>
    <m/>
    <m/>
    <m/>
    <m/>
    <m/>
    <d v="2027-05-31T00:00:00"/>
    <m/>
    <n v="170000"/>
    <m/>
    <m/>
    <s v="Euro"/>
    <n v="74.72"/>
    <m/>
    <m/>
    <m/>
    <m/>
    <n v="45"/>
    <m/>
    <m/>
    <m/>
    <m/>
    <m/>
    <m/>
    <m/>
    <m/>
    <m/>
    <m/>
    <m/>
    <m/>
    <m/>
    <m/>
    <m/>
    <m/>
    <m/>
    <m/>
    <m/>
    <m/>
    <m/>
    <m/>
  </r>
  <r>
    <m/>
    <s v="V300068"/>
    <s v="2025-0013"/>
    <x v="67"/>
    <n v="1"/>
    <s v="Wagon"/>
    <n v="14"/>
    <s v="37 80 4993 223-9"/>
    <x v="20"/>
    <m/>
    <m/>
    <x v="4"/>
    <x v="2"/>
    <n v="1"/>
    <m/>
    <m/>
    <m/>
    <n v="1"/>
    <n v="1"/>
    <n v="1"/>
    <x v="1"/>
    <n v="0"/>
    <d v="1899-12-30T00:00:00"/>
    <d v="1899-12-30T00:00:00"/>
    <x v="3"/>
    <m/>
    <m/>
    <m/>
    <d v="2025-11-01T00:00:00"/>
    <d v="2027-10-31T00:00:00"/>
    <n v="729"/>
    <x v="68"/>
    <m/>
    <m/>
    <m/>
    <m/>
    <s v="n.a."/>
    <m/>
    <m/>
    <n v="0"/>
    <n v="3"/>
    <m/>
    <d v="2027-07-31T00:00:00"/>
    <m/>
    <m/>
    <m/>
    <m/>
    <m/>
    <m/>
    <m/>
    <m/>
    <n v="729"/>
    <m/>
    <m/>
    <m/>
    <m/>
    <m/>
    <m/>
    <m/>
    <m/>
    <m/>
    <m/>
    <d v="2027-05-31T00:00:00"/>
    <m/>
    <n v="170000"/>
    <m/>
    <m/>
    <s v="Euro"/>
    <n v="74.72"/>
    <m/>
    <m/>
    <m/>
    <m/>
    <n v="45"/>
    <m/>
    <m/>
    <m/>
    <m/>
    <m/>
    <m/>
    <m/>
    <m/>
    <m/>
    <m/>
    <m/>
    <m/>
    <m/>
    <m/>
    <m/>
    <m/>
    <m/>
    <m/>
    <m/>
    <m/>
    <m/>
    <m/>
  </r>
  <r>
    <m/>
    <s v="V300068"/>
    <s v="2025-0013"/>
    <x v="67"/>
    <n v="1"/>
    <s v="Wagon"/>
    <n v="15"/>
    <s v="37 80 4993 225-4"/>
    <x v="20"/>
    <m/>
    <m/>
    <x v="4"/>
    <x v="2"/>
    <n v="1"/>
    <m/>
    <m/>
    <m/>
    <n v="1"/>
    <n v="1"/>
    <n v="1"/>
    <x v="1"/>
    <n v="0"/>
    <d v="1899-12-30T00:00:00"/>
    <d v="1899-12-30T00:00:00"/>
    <x v="3"/>
    <m/>
    <m/>
    <m/>
    <d v="2025-11-01T00:00:00"/>
    <d v="2027-10-31T00:00:00"/>
    <n v="729"/>
    <x v="68"/>
    <m/>
    <m/>
    <m/>
    <m/>
    <s v="n.a."/>
    <m/>
    <m/>
    <n v="0"/>
    <n v="3"/>
    <m/>
    <d v="2027-07-31T00:00:00"/>
    <m/>
    <m/>
    <m/>
    <m/>
    <m/>
    <m/>
    <m/>
    <m/>
    <n v="729"/>
    <m/>
    <m/>
    <m/>
    <m/>
    <m/>
    <m/>
    <m/>
    <m/>
    <m/>
    <m/>
    <d v="2027-05-31T00:00:00"/>
    <m/>
    <n v="170000"/>
    <m/>
    <m/>
    <s v="Euro"/>
    <n v="74.72"/>
    <m/>
    <m/>
    <m/>
    <m/>
    <n v="45"/>
    <m/>
    <m/>
    <m/>
    <m/>
    <m/>
    <m/>
    <m/>
    <m/>
    <m/>
    <m/>
    <m/>
    <m/>
    <m/>
    <m/>
    <m/>
    <m/>
    <m/>
    <m/>
    <m/>
    <m/>
    <m/>
    <m/>
  </r>
  <r>
    <m/>
    <s v="V300068"/>
    <s v="2025-0013"/>
    <x v="67"/>
    <n v="1"/>
    <s v="Wagon"/>
    <n v="16"/>
    <s v="37 80 4993 227-0"/>
    <x v="20"/>
    <m/>
    <m/>
    <x v="4"/>
    <x v="2"/>
    <n v="1"/>
    <m/>
    <m/>
    <m/>
    <n v="1"/>
    <n v="1"/>
    <n v="1"/>
    <x v="1"/>
    <n v="0"/>
    <d v="1899-12-30T00:00:00"/>
    <d v="1899-12-30T00:00:00"/>
    <x v="3"/>
    <m/>
    <m/>
    <m/>
    <d v="2025-11-01T00:00:00"/>
    <d v="2027-10-31T00:00:00"/>
    <n v="729"/>
    <x v="68"/>
    <m/>
    <m/>
    <m/>
    <m/>
    <s v="n.a."/>
    <m/>
    <m/>
    <n v="0"/>
    <n v="3"/>
    <m/>
    <d v="2027-07-31T00:00:00"/>
    <m/>
    <m/>
    <m/>
    <m/>
    <m/>
    <m/>
    <m/>
    <m/>
    <n v="729"/>
    <m/>
    <m/>
    <m/>
    <m/>
    <m/>
    <m/>
    <m/>
    <m/>
    <m/>
    <m/>
    <d v="2027-05-31T00:00:00"/>
    <m/>
    <n v="170000"/>
    <m/>
    <m/>
    <s v="Euro"/>
    <n v="74.72"/>
    <m/>
    <m/>
    <m/>
    <m/>
    <n v="45"/>
    <m/>
    <m/>
    <m/>
    <m/>
    <m/>
    <m/>
    <m/>
    <m/>
    <m/>
    <m/>
    <m/>
    <m/>
    <m/>
    <m/>
    <m/>
    <m/>
    <m/>
    <m/>
    <m/>
    <m/>
    <m/>
    <m/>
  </r>
  <r>
    <m/>
    <s v="V300068"/>
    <s v="2025-0013"/>
    <x v="67"/>
    <n v="1"/>
    <s v="Wagon"/>
    <n v="17"/>
    <s v="37 80 4993 230-4"/>
    <x v="20"/>
    <m/>
    <m/>
    <x v="4"/>
    <x v="2"/>
    <n v="1"/>
    <m/>
    <m/>
    <m/>
    <n v="1"/>
    <n v="1"/>
    <n v="1"/>
    <x v="1"/>
    <n v="0"/>
    <d v="1899-12-30T00:00:00"/>
    <d v="1899-12-30T00:00:00"/>
    <x v="3"/>
    <m/>
    <m/>
    <m/>
    <d v="2025-11-01T00:00:00"/>
    <d v="2027-10-31T00:00:00"/>
    <n v="729"/>
    <x v="68"/>
    <m/>
    <m/>
    <m/>
    <m/>
    <s v="n.a."/>
    <m/>
    <m/>
    <n v="0"/>
    <n v="3"/>
    <m/>
    <d v="2027-07-31T00:00:00"/>
    <m/>
    <m/>
    <m/>
    <m/>
    <m/>
    <m/>
    <m/>
    <m/>
    <n v="729"/>
    <m/>
    <m/>
    <m/>
    <m/>
    <m/>
    <m/>
    <m/>
    <m/>
    <m/>
    <m/>
    <d v="2027-05-31T00:00:00"/>
    <m/>
    <n v="170000"/>
    <m/>
    <m/>
    <s v="Euro"/>
    <n v="74.72"/>
    <m/>
    <m/>
    <m/>
    <m/>
    <n v="45"/>
    <m/>
    <m/>
    <m/>
    <m/>
    <m/>
    <m/>
    <m/>
    <m/>
    <m/>
    <m/>
    <m/>
    <m/>
    <m/>
    <m/>
    <m/>
    <m/>
    <m/>
    <m/>
    <m/>
    <m/>
    <m/>
    <m/>
  </r>
  <r>
    <m/>
    <s v="V300068"/>
    <s v="2025-0013"/>
    <x v="67"/>
    <n v="1"/>
    <s v="Wagon"/>
    <n v="18"/>
    <s v="37 80 4993 234-6"/>
    <x v="20"/>
    <m/>
    <m/>
    <x v="4"/>
    <x v="2"/>
    <n v="1"/>
    <m/>
    <m/>
    <m/>
    <n v="1"/>
    <n v="1"/>
    <n v="1"/>
    <x v="1"/>
    <n v="0"/>
    <d v="1899-12-30T00:00:00"/>
    <d v="1899-12-30T00:00:00"/>
    <x v="3"/>
    <m/>
    <m/>
    <m/>
    <d v="2025-11-01T00:00:00"/>
    <d v="2027-10-31T00:00:00"/>
    <n v="729"/>
    <x v="68"/>
    <m/>
    <m/>
    <m/>
    <m/>
    <s v="n.a."/>
    <m/>
    <m/>
    <n v="0"/>
    <n v="3"/>
    <m/>
    <d v="2027-07-31T00:00:00"/>
    <m/>
    <m/>
    <m/>
    <m/>
    <m/>
    <m/>
    <m/>
    <m/>
    <n v="729"/>
    <m/>
    <m/>
    <m/>
    <m/>
    <m/>
    <m/>
    <m/>
    <m/>
    <m/>
    <m/>
    <d v="2027-05-31T00:00:00"/>
    <m/>
    <n v="170000"/>
    <m/>
    <m/>
    <s v="Euro"/>
    <n v="74.72"/>
    <m/>
    <m/>
    <m/>
    <m/>
    <n v="45"/>
    <m/>
    <m/>
    <m/>
    <m/>
    <m/>
    <m/>
    <m/>
    <m/>
    <m/>
    <m/>
    <m/>
    <m/>
    <m/>
    <m/>
    <m/>
    <m/>
    <m/>
    <m/>
    <m/>
    <m/>
    <m/>
    <m/>
  </r>
  <r>
    <m/>
    <s v="V300068"/>
    <s v="2025-0013"/>
    <x v="67"/>
    <n v="1"/>
    <s v="Wagon"/>
    <n v="19"/>
    <s v="37 80 4993 235-3"/>
    <x v="20"/>
    <m/>
    <m/>
    <x v="4"/>
    <x v="2"/>
    <n v="1"/>
    <m/>
    <m/>
    <m/>
    <n v="1"/>
    <n v="1"/>
    <n v="1"/>
    <x v="1"/>
    <n v="0"/>
    <d v="1899-12-30T00:00:00"/>
    <d v="1899-12-30T00:00:00"/>
    <x v="3"/>
    <m/>
    <m/>
    <m/>
    <d v="2025-11-01T00:00:00"/>
    <d v="2027-10-31T00:00:00"/>
    <n v="729"/>
    <x v="68"/>
    <m/>
    <m/>
    <m/>
    <m/>
    <s v="n.a."/>
    <m/>
    <m/>
    <n v="0"/>
    <n v="3"/>
    <m/>
    <d v="2027-07-31T00:00:00"/>
    <m/>
    <m/>
    <m/>
    <m/>
    <m/>
    <m/>
    <m/>
    <m/>
    <n v="729"/>
    <m/>
    <m/>
    <m/>
    <m/>
    <m/>
    <m/>
    <m/>
    <m/>
    <m/>
    <m/>
    <d v="2027-05-31T00:00:00"/>
    <m/>
    <n v="170000"/>
    <m/>
    <m/>
    <s v="Euro"/>
    <n v="74.72"/>
    <m/>
    <m/>
    <m/>
    <m/>
    <n v="45"/>
    <m/>
    <m/>
    <m/>
    <m/>
    <m/>
    <m/>
    <m/>
    <m/>
    <m/>
    <m/>
    <m/>
    <m/>
    <m/>
    <m/>
    <m/>
    <m/>
    <m/>
    <m/>
    <m/>
    <m/>
    <m/>
    <m/>
  </r>
  <r>
    <m/>
    <s v="V300068"/>
    <s v="2025-0013"/>
    <x v="67"/>
    <n v="1"/>
    <s v="Wagon"/>
    <n v="20"/>
    <s v="37 80 4956 263-0"/>
    <x v="20"/>
    <m/>
    <m/>
    <x v="4"/>
    <x v="2"/>
    <n v="1"/>
    <m/>
    <m/>
    <m/>
    <n v="1"/>
    <n v="1"/>
    <n v="1"/>
    <x v="1"/>
    <n v="0"/>
    <d v="1899-12-30T00:00:00"/>
    <d v="1899-12-30T00:00:00"/>
    <x v="3"/>
    <m/>
    <m/>
    <m/>
    <d v="2025-11-01T00:00:00"/>
    <d v="2027-10-31T00:00:00"/>
    <n v="729"/>
    <x v="68"/>
    <m/>
    <m/>
    <m/>
    <m/>
    <s v="n.a."/>
    <m/>
    <m/>
    <n v="0"/>
    <n v="3"/>
    <m/>
    <d v="2027-07-31T00:00:00"/>
    <m/>
    <m/>
    <m/>
    <m/>
    <m/>
    <m/>
    <m/>
    <m/>
    <n v="729"/>
    <m/>
    <m/>
    <m/>
    <m/>
    <m/>
    <m/>
    <m/>
    <m/>
    <m/>
    <m/>
    <d v="2027-05-31T00:00:00"/>
    <m/>
    <n v="170000"/>
    <m/>
    <m/>
    <s v="Euro"/>
    <n v="74.72"/>
    <m/>
    <m/>
    <m/>
    <m/>
    <n v="45"/>
    <m/>
    <m/>
    <m/>
    <m/>
    <m/>
    <m/>
    <m/>
    <m/>
    <m/>
    <m/>
    <m/>
    <m/>
    <m/>
    <m/>
    <m/>
    <m/>
    <m/>
    <m/>
    <m/>
    <m/>
    <m/>
    <m/>
  </r>
  <r>
    <s v="dmo 01.10.25"/>
    <s v="V730005"/>
    <s v="2025-0019"/>
    <x v="68"/>
    <m/>
    <s v="Header"/>
    <m/>
    <m/>
    <x v="21"/>
    <s v="ITA"/>
    <s v="South EU"/>
    <x v="4"/>
    <x v="3"/>
    <n v="12"/>
    <m/>
    <m/>
    <n v="0"/>
    <n v="12"/>
    <n v="0"/>
    <n v="12"/>
    <x v="3"/>
    <m/>
    <d v="2025-11-01T00:00:00"/>
    <d v="2026-10-31T00:00:00"/>
    <x v="3"/>
    <m/>
    <d v="2025-11-01T00:00:00"/>
    <d v="2026-10-31T00:00:00"/>
    <m/>
    <m/>
    <n v="364"/>
    <x v="69"/>
    <m/>
    <m/>
    <m/>
    <m/>
    <s v="with as-of date"/>
    <d v="2025-11-01T00:00:00"/>
    <m/>
    <n v="1"/>
    <n v="1"/>
    <m/>
    <m/>
    <m/>
    <m/>
    <m/>
    <m/>
    <m/>
    <n v="0"/>
    <m/>
    <m/>
    <n v="0"/>
    <s v="B"/>
    <n v="11"/>
    <n v="0"/>
    <s v="CHE"/>
    <s v="Not required"/>
    <s v="Y"/>
    <s v="Y"/>
    <m/>
    <m/>
    <m/>
    <m/>
    <m/>
    <n v="80000"/>
    <s v="N"/>
    <m/>
    <s v="Euro"/>
    <n v="41.25"/>
    <n v="-11.25"/>
    <n v="0"/>
    <n v="0"/>
    <n v="0"/>
    <n v="30"/>
    <n v="0"/>
    <n v="0"/>
    <n v="0"/>
    <n v="0.04"/>
    <n v="7.35"/>
    <n v="-6.85"/>
    <n v="0.5"/>
    <n v="4.4"/>
    <n v="-4.4"/>
    <n v="0"/>
    <n v="29.5"/>
    <s v="0.00"/>
    <n v="29.5"/>
    <n v="1"/>
    <n v="0"/>
    <n v="29.5"/>
    <n v="29.5"/>
    <n v="960000"/>
    <n v="0"/>
    <s v="N"/>
    <n v="0"/>
    <n v="131040"/>
  </r>
  <r>
    <m/>
    <s v="V730005"/>
    <s v="2025-0019"/>
    <x v="68"/>
    <n v="1"/>
    <s v="Batch"/>
    <m/>
    <m/>
    <x v="21"/>
    <s v="ITA"/>
    <s v="South EU"/>
    <x v="4"/>
    <x v="3"/>
    <n v="12"/>
    <m/>
    <m/>
    <n v="0"/>
    <n v="12"/>
    <n v="0"/>
    <n v="12"/>
    <x v="3"/>
    <s v="PAYG"/>
    <d v="2025-11-01T00:00:00"/>
    <d v="2026-10-31T00:00:00"/>
    <x v="3"/>
    <m/>
    <m/>
    <m/>
    <d v="2025-11-01T00:00:00"/>
    <d v="2026-10-31T00:00:00"/>
    <m/>
    <x v="69"/>
    <m/>
    <m/>
    <m/>
    <m/>
    <s v="with as-of date"/>
    <d v="2025-12-01T00:00:00"/>
    <m/>
    <n v="1"/>
    <n v="1"/>
    <m/>
    <m/>
    <m/>
    <m/>
    <m/>
    <m/>
    <m/>
    <m/>
    <m/>
    <m/>
    <m/>
    <s v="B"/>
    <n v="11"/>
    <n v="0"/>
    <s v="CHE"/>
    <s v="Not required"/>
    <s v="Y"/>
    <s v="Y"/>
    <n v="0"/>
    <n v="0"/>
    <m/>
    <m/>
    <m/>
    <n v="80000"/>
    <s v="N"/>
    <m/>
    <s v="Euro"/>
    <n v="41.25"/>
    <n v="-11.25"/>
    <n v="0"/>
    <n v="0"/>
    <n v="0"/>
    <n v="30"/>
    <n v="0"/>
    <n v="0"/>
    <n v="0"/>
    <n v="0.04"/>
    <n v="7.35"/>
    <n v="-6.85"/>
    <n v="0.5"/>
    <n v="4.4"/>
    <n v="-4.4"/>
    <n v="0"/>
    <n v="29.5"/>
    <s v="0.00"/>
    <n v="29.5"/>
    <n v="1"/>
    <n v="0"/>
    <n v="29.5"/>
    <n v="29.5"/>
    <n v="960000"/>
    <n v="0"/>
    <s v="N"/>
    <n v="0"/>
    <n v="131040"/>
  </r>
  <r>
    <m/>
    <s v="V730005"/>
    <s v="2025-0019"/>
    <x v="68"/>
    <n v="1"/>
    <s v="Wagon"/>
    <n v="1"/>
    <s v="37 80 4980 265-5"/>
    <x v="21"/>
    <m/>
    <m/>
    <x v="4"/>
    <x v="3"/>
    <n v="1"/>
    <m/>
    <m/>
    <m/>
    <n v="1"/>
    <m/>
    <n v="1"/>
    <x v="1"/>
    <s v="PAYG"/>
    <d v="2025-11-01T00:00:00"/>
    <d v="2026-10-31T00:00:00"/>
    <x v="3"/>
    <m/>
    <m/>
    <m/>
    <d v="2025-11-01T00:00:00"/>
    <d v="2026-10-31T00:00:00"/>
    <n v="364"/>
    <x v="69"/>
    <m/>
    <m/>
    <m/>
    <m/>
    <s v="with as-of date"/>
    <d v="2025-12-01T00:00:00"/>
    <m/>
    <n v="1"/>
    <n v="1"/>
    <m/>
    <d v="2026-01-31T00:00:00"/>
    <m/>
    <m/>
    <m/>
    <m/>
    <m/>
    <m/>
    <m/>
    <m/>
    <n v="0"/>
    <m/>
    <m/>
    <m/>
    <m/>
    <m/>
    <m/>
    <m/>
    <m/>
    <m/>
    <m/>
    <d v="2025-09-28T00:00:00"/>
    <m/>
    <n v="80000"/>
    <m/>
    <m/>
    <s v="Euro"/>
    <n v="41.25"/>
    <m/>
    <m/>
    <m/>
    <m/>
    <n v="30"/>
    <m/>
    <m/>
    <m/>
    <m/>
    <m/>
    <m/>
    <m/>
    <m/>
    <m/>
    <m/>
    <m/>
    <m/>
    <m/>
    <m/>
    <m/>
    <m/>
    <m/>
    <m/>
    <m/>
    <m/>
    <m/>
    <m/>
  </r>
  <r>
    <m/>
    <s v="V730005"/>
    <s v="2025-0019"/>
    <x v="68"/>
    <n v="1"/>
    <s v="Wagon"/>
    <n v="2"/>
    <s v="37 80 4980 271-3"/>
    <x v="21"/>
    <m/>
    <m/>
    <x v="4"/>
    <x v="3"/>
    <n v="1"/>
    <m/>
    <m/>
    <m/>
    <n v="1"/>
    <m/>
    <n v="1"/>
    <x v="1"/>
    <s v="PAYG"/>
    <d v="2025-11-01T00:00:00"/>
    <d v="2026-10-31T00:00:00"/>
    <x v="3"/>
    <m/>
    <m/>
    <m/>
    <d v="2025-11-01T00:00:00"/>
    <d v="2026-10-31T00:00:00"/>
    <n v="364"/>
    <x v="69"/>
    <m/>
    <m/>
    <m/>
    <m/>
    <s v="with as-of date"/>
    <d v="2025-12-01T00:00:00"/>
    <m/>
    <n v="1"/>
    <n v="1"/>
    <m/>
    <d v="2026-01-31T00:00:00"/>
    <m/>
    <m/>
    <m/>
    <m/>
    <m/>
    <m/>
    <m/>
    <m/>
    <n v="0"/>
    <m/>
    <m/>
    <m/>
    <m/>
    <m/>
    <m/>
    <m/>
    <m/>
    <m/>
    <m/>
    <d v="2025-09-28T00:00:00"/>
    <m/>
    <n v="80000"/>
    <m/>
    <m/>
    <s v="Euro"/>
    <n v="41.25"/>
    <m/>
    <m/>
    <m/>
    <m/>
    <n v="30"/>
    <m/>
    <m/>
    <m/>
    <m/>
    <m/>
    <m/>
    <m/>
    <m/>
    <m/>
    <m/>
    <m/>
    <m/>
    <m/>
    <m/>
    <m/>
    <m/>
    <m/>
    <m/>
    <m/>
    <m/>
    <m/>
    <m/>
  </r>
  <r>
    <m/>
    <s v="V730005"/>
    <s v="2025-0019"/>
    <x v="68"/>
    <n v="1"/>
    <s v="Wagon"/>
    <n v="3"/>
    <s v="37 80 4980 274-7"/>
    <x v="21"/>
    <m/>
    <m/>
    <x v="4"/>
    <x v="3"/>
    <n v="1"/>
    <m/>
    <m/>
    <m/>
    <n v="1"/>
    <m/>
    <n v="1"/>
    <x v="1"/>
    <s v="PAYG"/>
    <d v="2025-11-01T00:00:00"/>
    <d v="2026-10-31T00:00:00"/>
    <x v="3"/>
    <m/>
    <m/>
    <m/>
    <d v="2025-11-01T00:00:00"/>
    <d v="2026-10-31T00:00:00"/>
    <n v="364"/>
    <x v="69"/>
    <m/>
    <m/>
    <m/>
    <m/>
    <s v="with as-of date"/>
    <d v="2025-12-01T00:00:00"/>
    <m/>
    <n v="1"/>
    <n v="1"/>
    <m/>
    <d v="2026-01-31T00:00:00"/>
    <m/>
    <m/>
    <m/>
    <m/>
    <m/>
    <m/>
    <m/>
    <m/>
    <n v="0"/>
    <m/>
    <m/>
    <m/>
    <m/>
    <m/>
    <m/>
    <m/>
    <m/>
    <m/>
    <m/>
    <d v="2025-09-28T00:00:00"/>
    <m/>
    <n v="80000"/>
    <m/>
    <m/>
    <s v="Euro"/>
    <n v="41.25"/>
    <m/>
    <m/>
    <m/>
    <m/>
    <n v="30"/>
    <m/>
    <m/>
    <m/>
    <m/>
    <m/>
    <m/>
    <m/>
    <m/>
    <m/>
    <m/>
    <m/>
    <m/>
    <m/>
    <m/>
    <m/>
    <m/>
    <m/>
    <m/>
    <m/>
    <m/>
    <m/>
    <m/>
  </r>
  <r>
    <m/>
    <s v="V730005"/>
    <s v="2025-0019"/>
    <x v="68"/>
    <n v="1"/>
    <s v="Wagon"/>
    <n v="4"/>
    <s v="37 80 4980 276-2"/>
    <x v="21"/>
    <m/>
    <m/>
    <x v="4"/>
    <x v="3"/>
    <n v="1"/>
    <m/>
    <m/>
    <m/>
    <n v="1"/>
    <m/>
    <n v="1"/>
    <x v="1"/>
    <s v="PAYG"/>
    <d v="2025-11-01T00:00:00"/>
    <d v="2026-10-31T00:00:00"/>
    <x v="3"/>
    <m/>
    <m/>
    <m/>
    <d v="2025-11-01T00:00:00"/>
    <d v="2026-10-31T00:00:00"/>
    <n v="364"/>
    <x v="69"/>
    <m/>
    <m/>
    <m/>
    <m/>
    <s v="with as-of date"/>
    <d v="2025-12-01T00:00:00"/>
    <m/>
    <n v="1"/>
    <n v="1"/>
    <m/>
    <d v="2026-01-31T00:00:00"/>
    <m/>
    <m/>
    <m/>
    <m/>
    <m/>
    <m/>
    <m/>
    <m/>
    <n v="0"/>
    <m/>
    <m/>
    <m/>
    <m/>
    <m/>
    <m/>
    <m/>
    <m/>
    <m/>
    <m/>
    <d v="2025-09-28T00:00:00"/>
    <m/>
    <n v="80000"/>
    <m/>
    <m/>
    <s v="Euro"/>
    <n v="41.25"/>
    <m/>
    <m/>
    <m/>
    <m/>
    <n v="30"/>
    <m/>
    <m/>
    <m/>
    <m/>
    <m/>
    <m/>
    <m/>
    <m/>
    <m/>
    <m/>
    <m/>
    <m/>
    <m/>
    <m/>
    <m/>
    <m/>
    <m/>
    <m/>
    <m/>
    <m/>
    <m/>
    <m/>
  </r>
  <r>
    <m/>
    <s v="V730005"/>
    <s v="2025-0019"/>
    <x v="68"/>
    <n v="1"/>
    <s v="Wagon"/>
    <n v="5"/>
    <s v="37 80 4980 282-0"/>
    <x v="21"/>
    <m/>
    <m/>
    <x v="4"/>
    <x v="3"/>
    <n v="1"/>
    <m/>
    <m/>
    <m/>
    <n v="1"/>
    <m/>
    <n v="1"/>
    <x v="1"/>
    <s v="PAYG"/>
    <d v="2025-11-01T00:00:00"/>
    <d v="2026-10-31T00:00:00"/>
    <x v="3"/>
    <m/>
    <m/>
    <m/>
    <d v="2025-11-01T00:00:00"/>
    <d v="2026-10-31T00:00:00"/>
    <n v="364"/>
    <x v="69"/>
    <m/>
    <m/>
    <m/>
    <m/>
    <s v="with as-of date"/>
    <d v="2025-12-01T00:00:00"/>
    <m/>
    <n v="1"/>
    <n v="1"/>
    <m/>
    <d v="2026-01-31T00:00:00"/>
    <m/>
    <m/>
    <m/>
    <m/>
    <m/>
    <m/>
    <m/>
    <m/>
    <n v="0"/>
    <m/>
    <m/>
    <m/>
    <m/>
    <m/>
    <m/>
    <m/>
    <m/>
    <m/>
    <m/>
    <d v="2025-09-28T00:00:00"/>
    <m/>
    <n v="80000"/>
    <m/>
    <m/>
    <s v="Euro"/>
    <n v="41.25"/>
    <m/>
    <m/>
    <m/>
    <m/>
    <n v="30"/>
    <m/>
    <m/>
    <m/>
    <m/>
    <m/>
    <m/>
    <m/>
    <m/>
    <m/>
    <m/>
    <m/>
    <m/>
    <m/>
    <m/>
    <m/>
    <m/>
    <m/>
    <m/>
    <m/>
    <m/>
    <m/>
    <m/>
  </r>
  <r>
    <m/>
    <s v="V730005"/>
    <s v="2025-0019"/>
    <x v="68"/>
    <n v="1"/>
    <s v="Wagon"/>
    <n v="6"/>
    <s v="37 80 4980 284-6"/>
    <x v="21"/>
    <m/>
    <m/>
    <x v="4"/>
    <x v="3"/>
    <n v="1"/>
    <m/>
    <m/>
    <m/>
    <n v="1"/>
    <m/>
    <n v="1"/>
    <x v="1"/>
    <s v="PAYG"/>
    <d v="2025-11-01T00:00:00"/>
    <d v="2026-10-31T00:00:00"/>
    <x v="3"/>
    <m/>
    <m/>
    <m/>
    <d v="2025-11-01T00:00:00"/>
    <d v="2026-10-31T00:00:00"/>
    <n v="364"/>
    <x v="69"/>
    <m/>
    <m/>
    <m/>
    <m/>
    <s v="with as-of date"/>
    <d v="2025-12-01T00:00:00"/>
    <m/>
    <n v="1"/>
    <n v="1"/>
    <m/>
    <d v="2026-01-31T00:00:00"/>
    <m/>
    <m/>
    <m/>
    <m/>
    <m/>
    <m/>
    <m/>
    <m/>
    <n v="0"/>
    <m/>
    <m/>
    <m/>
    <m/>
    <m/>
    <m/>
    <m/>
    <m/>
    <m/>
    <m/>
    <d v="2025-09-28T00:00:00"/>
    <m/>
    <n v="80000"/>
    <m/>
    <m/>
    <s v="Euro"/>
    <n v="41.25"/>
    <m/>
    <m/>
    <m/>
    <m/>
    <n v="30"/>
    <m/>
    <m/>
    <m/>
    <m/>
    <m/>
    <m/>
    <m/>
    <m/>
    <m/>
    <m/>
    <m/>
    <m/>
    <m/>
    <m/>
    <m/>
    <m/>
    <m/>
    <m/>
    <m/>
    <m/>
    <m/>
    <m/>
  </r>
  <r>
    <m/>
    <s v="V730005"/>
    <s v="2025-0019"/>
    <x v="68"/>
    <n v="1"/>
    <s v="Wagon"/>
    <n v="7"/>
    <s v="37 80 4980 286-1"/>
    <x v="21"/>
    <m/>
    <m/>
    <x v="4"/>
    <x v="3"/>
    <n v="1"/>
    <m/>
    <m/>
    <m/>
    <n v="1"/>
    <m/>
    <n v="1"/>
    <x v="1"/>
    <s v="PAYG"/>
    <d v="2025-11-01T00:00:00"/>
    <d v="2026-10-31T00:00:00"/>
    <x v="3"/>
    <m/>
    <m/>
    <m/>
    <d v="2025-11-01T00:00:00"/>
    <d v="2026-10-31T00:00:00"/>
    <n v="364"/>
    <x v="69"/>
    <m/>
    <m/>
    <m/>
    <m/>
    <s v="with as-of date"/>
    <d v="2025-12-01T00:00:00"/>
    <m/>
    <n v="1"/>
    <n v="1"/>
    <m/>
    <d v="2026-01-31T00:00:00"/>
    <m/>
    <m/>
    <m/>
    <m/>
    <m/>
    <m/>
    <m/>
    <m/>
    <n v="0"/>
    <m/>
    <m/>
    <m/>
    <m/>
    <m/>
    <m/>
    <m/>
    <m/>
    <m/>
    <m/>
    <d v="2025-09-28T00:00:00"/>
    <m/>
    <n v="80000"/>
    <m/>
    <m/>
    <s v="Euro"/>
    <n v="41.25"/>
    <m/>
    <m/>
    <m/>
    <m/>
    <n v="30"/>
    <m/>
    <m/>
    <m/>
    <m/>
    <m/>
    <m/>
    <m/>
    <m/>
    <m/>
    <m/>
    <m/>
    <m/>
    <m/>
    <m/>
    <m/>
    <m/>
    <m/>
    <m/>
    <m/>
    <m/>
    <m/>
    <m/>
  </r>
  <r>
    <m/>
    <s v="V730005"/>
    <s v="2025-0019"/>
    <x v="68"/>
    <n v="1"/>
    <s v="Wagon"/>
    <n v="8"/>
    <s v="37 80 4980 691-2"/>
    <x v="21"/>
    <m/>
    <m/>
    <x v="4"/>
    <x v="3"/>
    <n v="1"/>
    <m/>
    <m/>
    <m/>
    <n v="1"/>
    <m/>
    <n v="1"/>
    <x v="1"/>
    <s v="PAYG"/>
    <d v="2025-11-01T00:00:00"/>
    <d v="2026-10-31T00:00:00"/>
    <x v="3"/>
    <m/>
    <m/>
    <m/>
    <d v="2025-11-01T00:00:00"/>
    <d v="2026-10-31T00:00:00"/>
    <n v="364"/>
    <x v="69"/>
    <m/>
    <m/>
    <m/>
    <m/>
    <s v="with as-of date"/>
    <d v="2025-12-01T00:00:00"/>
    <m/>
    <n v="1"/>
    <n v="1"/>
    <m/>
    <d v="2026-01-31T00:00:00"/>
    <m/>
    <m/>
    <m/>
    <m/>
    <m/>
    <m/>
    <m/>
    <m/>
    <n v="0"/>
    <m/>
    <m/>
    <m/>
    <m/>
    <m/>
    <m/>
    <m/>
    <m/>
    <m/>
    <m/>
    <d v="2025-09-28T00:00:00"/>
    <m/>
    <n v="80000"/>
    <m/>
    <m/>
    <s v="Euro"/>
    <n v="41.25"/>
    <m/>
    <m/>
    <m/>
    <m/>
    <n v="30"/>
    <m/>
    <m/>
    <m/>
    <m/>
    <m/>
    <m/>
    <m/>
    <m/>
    <m/>
    <m/>
    <m/>
    <m/>
    <m/>
    <m/>
    <m/>
    <m/>
    <m/>
    <m/>
    <m/>
    <m/>
    <m/>
    <m/>
  </r>
  <r>
    <m/>
    <s v="V730005"/>
    <s v="2025-0019"/>
    <x v="68"/>
    <n v="1"/>
    <s v="Wagon"/>
    <n v="9"/>
    <e v="#N/A"/>
    <x v="21"/>
    <m/>
    <m/>
    <x v="4"/>
    <x v="3"/>
    <n v="1"/>
    <m/>
    <m/>
    <m/>
    <n v="1"/>
    <m/>
    <n v="1"/>
    <x v="1"/>
    <s v="PAYG"/>
    <d v="2025-11-01T00:00:00"/>
    <d v="2026-10-31T00:00:00"/>
    <x v="3"/>
    <m/>
    <m/>
    <m/>
    <e v="#N/A"/>
    <e v="#N/A"/>
    <n v="364"/>
    <x v="1"/>
    <m/>
    <m/>
    <m/>
    <m/>
    <s v="with as-of date"/>
    <d v="2025-12-01T00:00:00"/>
    <m/>
    <n v="1"/>
    <n v="1"/>
    <m/>
    <d v="2026-01-31T00:00:00"/>
    <m/>
    <m/>
    <m/>
    <m/>
    <m/>
    <m/>
    <m/>
    <m/>
    <n v="0"/>
    <m/>
    <m/>
    <m/>
    <m/>
    <m/>
    <m/>
    <m/>
    <m/>
    <m/>
    <m/>
    <e v="#N/A"/>
    <m/>
    <n v="80000"/>
    <m/>
    <m/>
    <s v="Euro"/>
    <n v="41.25"/>
    <m/>
    <m/>
    <m/>
    <m/>
    <e v="#N/A"/>
    <m/>
    <m/>
    <m/>
    <m/>
    <m/>
    <m/>
    <m/>
    <m/>
    <m/>
    <m/>
    <m/>
    <m/>
    <m/>
    <m/>
    <m/>
    <m/>
    <m/>
    <m/>
    <m/>
    <m/>
    <m/>
    <m/>
  </r>
  <r>
    <m/>
    <s v="V730005"/>
    <s v="2025-0019"/>
    <x v="68"/>
    <n v="1"/>
    <s v="Wagon"/>
    <n v="10"/>
    <e v="#N/A"/>
    <x v="21"/>
    <m/>
    <m/>
    <x v="4"/>
    <x v="3"/>
    <n v="1"/>
    <m/>
    <m/>
    <m/>
    <n v="1"/>
    <m/>
    <n v="1"/>
    <x v="1"/>
    <s v="PAYG"/>
    <d v="2025-11-01T00:00:00"/>
    <d v="2026-10-31T00:00:00"/>
    <x v="3"/>
    <m/>
    <m/>
    <m/>
    <e v="#N/A"/>
    <e v="#N/A"/>
    <n v="364"/>
    <x v="1"/>
    <m/>
    <m/>
    <m/>
    <m/>
    <s v="with as-of date"/>
    <d v="2025-12-01T00:00:00"/>
    <m/>
    <n v="1"/>
    <n v="1"/>
    <m/>
    <d v="2026-01-31T00:00:00"/>
    <m/>
    <m/>
    <m/>
    <m/>
    <m/>
    <m/>
    <m/>
    <m/>
    <n v="0"/>
    <m/>
    <m/>
    <m/>
    <m/>
    <m/>
    <m/>
    <m/>
    <m/>
    <m/>
    <m/>
    <e v="#N/A"/>
    <m/>
    <n v="80000"/>
    <m/>
    <m/>
    <s v="Euro"/>
    <n v="41.25"/>
    <m/>
    <m/>
    <m/>
    <m/>
    <e v="#N/A"/>
    <m/>
    <m/>
    <m/>
    <m/>
    <m/>
    <m/>
    <m/>
    <m/>
    <m/>
    <m/>
    <m/>
    <m/>
    <m/>
    <m/>
    <m/>
    <m/>
    <m/>
    <m/>
    <m/>
    <m/>
    <m/>
    <m/>
  </r>
  <r>
    <m/>
    <s v="V730005"/>
    <s v="2025-0019"/>
    <x v="68"/>
    <n v="1"/>
    <s v="Wagon"/>
    <n v="11"/>
    <e v="#N/A"/>
    <x v="21"/>
    <m/>
    <m/>
    <x v="4"/>
    <x v="3"/>
    <n v="1"/>
    <m/>
    <m/>
    <m/>
    <n v="1"/>
    <m/>
    <n v="1"/>
    <x v="1"/>
    <s v="PAYG"/>
    <d v="2025-11-01T00:00:00"/>
    <d v="2026-10-31T00:00:00"/>
    <x v="3"/>
    <m/>
    <m/>
    <m/>
    <e v="#N/A"/>
    <e v="#N/A"/>
    <n v="364"/>
    <x v="1"/>
    <m/>
    <m/>
    <m/>
    <m/>
    <s v="with as-of date"/>
    <d v="2025-12-01T00:00:00"/>
    <m/>
    <n v="1"/>
    <n v="1"/>
    <m/>
    <d v="2026-01-31T00:00:00"/>
    <m/>
    <m/>
    <m/>
    <m/>
    <m/>
    <m/>
    <m/>
    <m/>
    <n v="0"/>
    <m/>
    <m/>
    <m/>
    <m/>
    <m/>
    <m/>
    <m/>
    <m/>
    <m/>
    <m/>
    <e v="#N/A"/>
    <m/>
    <n v="80000"/>
    <m/>
    <m/>
    <s v="Euro"/>
    <n v="41.25"/>
    <m/>
    <m/>
    <m/>
    <m/>
    <e v="#N/A"/>
    <m/>
    <m/>
    <m/>
    <m/>
    <m/>
    <m/>
    <m/>
    <m/>
    <m/>
    <m/>
    <m/>
    <m/>
    <m/>
    <m/>
    <m/>
    <m/>
    <m/>
    <m/>
    <m/>
    <m/>
    <m/>
    <m/>
  </r>
  <r>
    <m/>
    <s v="V730005"/>
    <s v="2025-0019"/>
    <x v="68"/>
    <n v="1"/>
    <s v="Wagon"/>
    <n v="12"/>
    <e v="#N/A"/>
    <x v="21"/>
    <m/>
    <m/>
    <x v="4"/>
    <x v="3"/>
    <n v="1"/>
    <m/>
    <m/>
    <m/>
    <n v="1"/>
    <m/>
    <n v="1"/>
    <x v="1"/>
    <s v="PAYG"/>
    <d v="2025-11-01T00:00:00"/>
    <d v="2026-10-31T00:00:00"/>
    <x v="3"/>
    <m/>
    <m/>
    <m/>
    <e v="#N/A"/>
    <e v="#N/A"/>
    <n v="364"/>
    <x v="1"/>
    <m/>
    <m/>
    <m/>
    <m/>
    <s v="with as-of date"/>
    <d v="2025-12-01T00:00:00"/>
    <m/>
    <n v="1"/>
    <n v="1"/>
    <m/>
    <d v="2026-01-31T00:00:00"/>
    <m/>
    <m/>
    <m/>
    <m/>
    <m/>
    <m/>
    <m/>
    <m/>
    <n v="0"/>
    <m/>
    <m/>
    <m/>
    <m/>
    <m/>
    <m/>
    <m/>
    <m/>
    <m/>
    <m/>
    <e v="#N/A"/>
    <m/>
    <n v="80000"/>
    <m/>
    <m/>
    <s v="Euro"/>
    <n v="41.25"/>
    <m/>
    <m/>
    <m/>
    <m/>
    <e v="#N/A"/>
    <m/>
    <m/>
    <m/>
    <m/>
    <m/>
    <m/>
    <m/>
    <m/>
    <m/>
    <m/>
    <m/>
    <m/>
    <m/>
    <m/>
    <m/>
    <m/>
    <m/>
    <m/>
    <m/>
    <m/>
    <m/>
    <m/>
  </r>
  <r>
    <s v="LOA ok CMI 20.06.25"/>
    <s v="V300005"/>
    <s v="2021-0007"/>
    <x v="69"/>
    <m/>
    <s v="Header"/>
    <m/>
    <m/>
    <x v="22"/>
    <s v="CHE"/>
    <s v="Middle EU - ELSE"/>
    <x v="5"/>
    <x v="2"/>
    <n v="14"/>
    <m/>
    <m/>
    <n v="14"/>
    <n v="0"/>
    <n v="0"/>
    <n v="14"/>
    <x v="3"/>
    <m/>
    <m/>
    <m/>
    <x v="1"/>
    <m/>
    <d v="2021-06-01T00:00:00"/>
    <d v="2024-05-31T00:00:00"/>
    <m/>
    <m/>
    <n v="1095"/>
    <x v="28"/>
    <m/>
    <m/>
    <m/>
    <m/>
    <s v="with cut-off date"/>
    <d v="2022-05-27T00:00:00"/>
    <d v="2023-05-27T00:00:00"/>
    <n v="3"/>
    <n v="3"/>
    <m/>
    <m/>
    <s v="with an exit option after 12 and 24 months and with a penalty of €1,20 per wagon and rented calendar day"/>
    <n v="1.2"/>
    <m/>
    <m/>
    <m/>
    <m/>
    <m/>
    <m/>
    <n v="725"/>
    <s v="A"/>
    <n v="77"/>
    <n v="1"/>
    <s v="CHE"/>
    <s v="Not required"/>
    <s v="N"/>
    <s v="N"/>
    <m/>
    <m/>
    <n v="1"/>
    <m/>
    <s v="Not Started"/>
    <n v="120000"/>
    <m/>
    <m/>
    <s v="Euro"/>
    <n v="52.5"/>
    <n v="-1.2"/>
    <n v="0"/>
    <m/>
    <n v="0"/>
    <n v="51.3"/>
    <n v="0"/>
    <n v="0"/>
    <m/>
    <m/>
    <n v="7.89"/>
    <n v="0"/>
    <n v="7.89"/>
    <n v="4.34"/>
    <n v="-1.2"/>
    <n v="3.14"/>
    <n v="40.27"/>
    <s v="0.00"/>
    <n v="40.27"/>
    <n v="0.9999999999999998"/>
    <n v="0"/>
    <n v="40.27"/>
    <n v="37.98"/>
    <n v="1680000"/>
    <n v="0"/>
    <s v="N"/>
    <n v="0"/>
    <n v="261424.8"/>
  </r>
  <r>
    <m/>
    <s v="V300005"/>
    <s v="2021-0007"/>
    <x v="69"/>
    <m/>
    <s v="Wagon"/>
    <n v="1"/>
    <s v="37 80 4956 226-7"/>
    <x v="22"/>
    <m/>
    <m/>
    <x v="5"/>
    <x v="2"/>
    <n v="1"/>
    <m/>
    <m/>
    <n v="1"/>
    <m/>
    <n v="0"/>
    <n v="1"/>
    <x v="1"/>
    <m/>
    <m/>
    <m/>
    <x v="3"/>
    <m/>
    <m/>
    <m/>
    <d v="2021-05-27T00:00:00"/>
    <d v="2027-05-31T00:00:00"/>
    <n v="1095"/>
    <x v="28"/>
    <m/>
    <m/>
    <m/>
    <m/>
    <s v="with cut-off date"/>
    <d v="2022-05-27T00:00:00"/>
    <d v="2023-05-27T00:00:00"/>
    <n v="3"/>
    <n v="3"/>
    <m/>
    <d v="2027-02-28T00:00:00"/>
    <m/>
    <n v="1.2"/>
    <m/>
    <m/>
    <m/>
    <m/>
    <m/>
    <m/>
    <m/>
    <m/>
    <m/>
    <m/>
    <m/>
    <m/>
    <m/>
    <m/>
    <m/>
    <m/>
    <m/>
    <d v="2026-12-31T00:00:00"/>
    <m/>
    <n v="120000"/>
    <m/>
    <m/>
    <s v="Euro"/>
    <n v="52.5"/>
    <m/>
    <m/>
    <m/>
    <m/>
    <n v="51.3"/>
    <n v="0"/>
    <m/>
    <m/>
    <m/>
    <m/>
    <m/>
    <m/>
    <m/>
    <m/>
    <m/>
    <m/>
    <m/>
    <m/>
    <m/>
    <m/>
    <m/>
    <m/>
    <m/>
    <m/>
    <m/>
    <m/>
    <m/>
  </r>
  <r>
    <m/>
    <s v="V300005"/>
    <s v="2021-0007"/>
    <x v="69"/>
    <m/>
    <s v="Wagon"/>
    <n v="2"/>
    <s v="37 80 4956 227-5"/>
    <x v="22"/>
    <m/>
    <m/>
    <x v="5"/>
    <x v="2"/>
    <n v="1"/>
    <m/>
    <m/>
    <n v="1"/>
    <m/>
    <n v="0"/>
    <n v="1"/>
    <x v="1"/>
    <m/>
    <m/>
    <m/>
    <x v="3"/>
    <m/>
    <m/>
    <m/>
    <d v="2021-05-27T00:00:00"/>
    <d v="2027-05-31T00:00:00"/>
    <n v="1095"/>
    <x v="28"/>
    <m/>
    <m/>
    <m/>
    <m/>
    <s v="with cut-off date"/>
    <d v="2022-05-27T00:00:00"/>
    <d v="2023-05-27T00:00:00"/>
    <n v="3"/>
    <n v="3"/>
    <m/>
    <d v="2027-02-28T00:00:00"/>
    <m/>
    <n v="1.2"/>
    <m/>
    <m/>
    <m/>
    <m/>
    <m/>
    <m/>
    <m/>
    <m/>
    <m/>
    <m/>
    <m/>
    <m/>
    <m/>
    <m/>
    <m/>
    <m/>
    <m/>
    <d v="2026-12-31T00:00:00"/>
    <m/>
    <n v="120000"/>
    <m/>
    <m/>
    <s v="Euro"/>
    <n v="52.5"/>
    <m/>
    <m/>
    <m/>
    <m/>
    <n v="51.3"/>
    <n v="0"/>
    <m/>
    <m/>
    <m/>
    <m/>
    <m/>
    <m/>
    <m/>
    <m/>
    <m/>
    <m/>
    <m/>
    <m/>
    <m/>
    <m/>
    <m/>
    <m/>
    <m/>
    <m/>
    <m/>
    <m/>
    <m/>
  </r>
  <r>
    <m/>
    <s v="V300005"/>
    <s v="2021-0007"/>
    <x v="69"/>
    <m/>
    <s v="Wagon"/>
    <n v="3"/>
    <s v="37 80 4956 228-3"/>
    <x v="22"/>
    <m/>
    <m/>
    <x v="5"/>
    <x v="2"/>
    <n v="1"/>
    <m/>
    <m/>
    <n v="1"/>
    <m/>
    <n v="0"/>
    <n v="1"/>
    <x v="1"/>
    <m/>
    <m/>
    <m/>
    <x v="3"/>
    <m/>
    <m/>
    <m/>
    <d v="2021-05-27T00:00:00"/>
    <d v="2027-05-31T00:00:00"/>
    <n v="1095"/>
    <x v="28"/>
    <m/>
    <m/>
    <m/>
    <m/>
    <s v="with cut-off date"/>
    <d v="2022-05-27T00:00:00"/>
    <d v="2023-05-27T00:00:00"/>
    <n v="3"/>
    <n v="3"/>
    <m/>
    <d v="2027-02-28T00:00:00"/>
    <m/>
    <n v="1.2"/>
    <m/>
    <m/>
    <m/>
    <m/>
    <m/>
    <m/>
    <m/>
    <m/>
    <m/>
    <m/>
    <m/>
    <m/>
    <m/>
    <m/>
    <m/>
    <m/>
    <m/>
    <d v="2026-12-31T00:00:00"/>
    <m/>
    <n v="120000"/>
    <m/>
    <m/>
    <s v="Euro"/>
    <n v="52.5"/>
    <m/>
    <m/>
    <m/>
    <m/>
    <n v="51.3"/>
    <n v="0"/>
    <m/>
    <m/>
    <m/>
    <m/>
    <m/>
    <m/>
    <m/>
    <m/>
    <m/>
    <m/>
    <m/>
    <m/>
    <m/>
    <m/>
    <m/>
    <m/>
    <m/>
    <m/>
    <m/>
    <m/>
    <m/>
  </r>
  <r>
    <m/>
    <s v="V300005"/>
    <s v="2021-0007"/>
    <x v="69"/>
    <m/>
    <s v="Wagon"/>
    <n v="4"/>
    <s v="37 80 4956 229-1"/>
    <x v="22"/>
    <m/>
    <m/>
    <x v="5"/>
    <x v="2"/>
    <n v="1"/>
    <m/>
    <m/>
    <n v="1"/>
    <m/>
    <n v="0"/>
    <n v="1"/>
    <x v="1"/>
    <m/>
    <m/>
    <m/>
    <x v="3"/>
    <m/>
    <m/>
    <m/>
    <d v="2021-05-27T00:00:00"/>
    <d v="2027-05-31T00:00:00"/>
    <n v="1095"/>
    <x v="28"/>
    <m/>
    <m/>
    <m/>
    <m/>
    <s v="with cut-off date"/>
    <d v="2022-05-27T00:00:00"/>
    <d v="2023-05-27T00:00:00"/>
    <n v="3"/>
    <n v="3"/>
    <m/>
    <d v="2027-02-28T00:00:00"/>
    <m/>
    <n v="1.2"/>
    <m/>
    <m/>
    <m/>
    <m/>
    <m/>
    <m/>
    <m/>
    <m/>
    <m/>
    <m/>
    <m/>
    <m/>
    <m/>
    <m/>
    <m/>
    <m/>
    <m/>
    <d v="2026-12-31T00:00:00"/>
    <m/>
    <n v="120000"/>
    <m/>
    <m/>
    <s v="Euro"/>
    <n v="52.5"/>
    <m/>
    <m/>
    <m/>
    <m/>
    <n v="51.3"/>
    <n v="0"/>
    <m/>
    <m/>
    <m/>
    <m/>
    <m/>
    <m/>
    <m/>
    <m/>
    <m/>
    <m/>
    <m/>
    <m/>
    <m/>
    <m/>
    <m/>
    <m/>
    <m/>
    <m/>
    <m/>
    <m/>
    <m/>
  </r>
  <r>
    <m/>
    <s v="V300005"/>
    <s v="2021-0007"/>
    <x v="69"/>
    <m/>
    <s v="Wagon"/>
    <n v="5"/>
    <s v="37 80 4956 230-9"/>
    <x v="22"/>
    <m/>
    <m/>
    <x v="5"/>
    <x v="2"/>
    <n v="1"/>
    <m/>
    <m/>
    <n v="1"/>
    <m/>
    <n v="0"/>
    <n v="1"/>
    <x v="1"/>
    <m/>
    <m/>
    <m/>
    <x v="3"/>
    <m/>
    <m/>
    <m/>
    <d v="2021-05-27T00:00:00"/>
    <d v="2027-05-31T00:00:00"/>
    <n v="1095"/>
    <x v="28"/>
    <m/>
    <m/>
    <m/>
    <m/>
    <s v="with cut-off date"/>
    <d v="2022-05-27T00:00:00"/>
    <d v="2023-05-27T00:00:00"/>
    <n v="3"/>
    <n v="3"/>
    <m/>
    <d v="2027-02-28T00:00:00"/>
    <m/>
    <n v="1.2"/>
    <m/>
    <m/>
    <m/>
    <m/>
    <m/>
    <m/>
    <m/>
    <m/>
    <m/>
    <m/>
    <m/>
    <m/>
    <m/>
    <m/>
    <m/>
    <m/>
    <m/>
    <d v="2026-12-31T00:00:00"/>
    <m/>
    <n v="120000"/>
    <m/>
    <m/>
    <s v="Euro"/>
    <n v="52.5"/>
    <m/>
    <m/>
    <m/>
    <m/>
    <n v="51.3"/>
    <n v="0"/>
    <m/>
    <m/>
    <m/>
    <m/>
    <m/>
    <m/>
    <m/>
    <m/>
    <m/>
    <m/>
    <m/>
    <m/>
    <m/>
    <m/>
    <m/>
    <m/>
    <m/>
    <m/>
    <m/>
    <m/>
    <m/>
  </r>
  <r>
    <m/>
    <s v="V300005"/>
    <s v="2021-0007"/>
    <x v="69"/>
    <m/>
    <s v="Wagon"/>
    <n v="6"/>
    <s v="37 80 4956 231-7"/>
    <x v="22"/>
    <m/>
    <m/>
    <x v="5"/>
    <x v="2"/>
    <n v="1"/>
    <m/>
    <m/>
    <n v="1"/>
    <m/>
    <n v="0"/>
    <n v="1"/>
    <x v="1"/>
    <m/>
    <m/>
    <m/>
    <x v="3"/>
    <m/>
    <m/>
    <m/>
    <d v="2021-05-27T00:00:00"/>
    <d v="2027-05-31T00:00:00"/>
    <n v="1095"/>
    <x v="28"/>
    <m/>
    <m/>
    <m/>
    <m/>
    <s v="with cut-off date"/>
    <d v="2022-05-27T00:00:00"/>
    <d v="2023-05-27T00:00:00"/>
    <n v="3"/>
    <n v="3"/>
    <m/>
    <d v="2027-02-28T00:00:00"/>
    <m/>
    <n v="1.2"/>
    <m/>
    <m/>
    <m/>
    <m/>
    <m/>
    <m/>
    <m/>
    <m/>
    <m/>
    <m/>
    <m/>
    <m/>
    <m/>
    <m/>
    <m/>
    <m/>
    <m/>
    <d v="2026-12-31T00:00:00"/>
    <m/>
    <n v="120000"/>
    <m/>
    <m/>
    <s v="Euro"/>
    <n v="52.5"/>
    <m/>
    <m/>
    <m/>
    <m/>
    <n v="51.3"/>
    <n v="0"/>
    <m/>
    <m/>
    <m/>
    <m/>
    <m/>
    <m/>
    <m/>
    <m/>
    <m/>
    <m/>
    <m/>
    <m/>
    <m/>
    <m/>
    <m/>
    <m/>
    <m/>
    <m/>
    <m/>
    <m/>
    <m/>
  </r>
  <r>
    <m/>
    <s v="V300005"/>
    <s v="2021-0007"/>
    <x v="69"/>
    <m/>
    <s v="Wagon"/>
    <n v="7"/>
    <s v="37 80 4956 236-6"/>
    <x v="22"/>
    <m/>
    <m/>
    <x v="5"/>
    <x v="2"/>
    <n v="1"/>
    <m/>
    <m/>
    <n v="1"/>
    <m/>
    <n v="0"/>
    <n v="1"/>
    <x v="1"/>
    <m/>
    <m/>
    <m/>
    <x v="3"/>
    <m/>
    <m/>
    <m/>
    <d v="2021-05-27T00:00:00"/>
    <d v="2027-05-31T00:00:00"/>
    <n v="1095"/>
    <x v="28"/>
    <m/>
    <m/>
    <m/>
    <m/>
    <s v="with cut-off date"/>
    <d v="2022-05-27T00:00:00"/>
    <d v="2023-05-27T00:00:00"/>
    <n v="3"/>
    <n v="3"/>
    <m/>
    <d v="2027-02-28T00:00:00"/>
    <m/>
    <n v="1.2"/>
    <m/>
    <m/>
    <m/>
    <m/>
    <m/>
    <m/>
    <m/>
    <m/>
    <m/>
    <m/>
    <m/>
    <m/>
    <m/>
    <m/>
    <m/>
    <m/>
    <m/>
    <d v="2026-12-31T00:00:00"/>
    <m/>
    <n v="120000"/>
    <m/>
    <m/>
    <s v="Euro"/>
    <n v="52.5"/>
    <m/>
    <m/>
    <m/>
    <m/>
    <n v="51.3"/>
    <n v="0"/>
    <m/>
    <m/>
    <m/>
    <m/>
    <m/>
    <m/>
    <m/>
    <m/>
    <m/>
    <m/>
    <m/>
    <m/>
    <m/>
    <m/>
    <m/>
    <m/>
    <m/>
    <m/>
    <m/>
    <m/>
    <m/>
  </r>
  <r>
    <m/>
    <s v="V300005"/>
    <s v="2021-0007"/>
    <x v="69"/>
    <m/>
    <s v="Wagon"/>
    <n v="8"/>
    <s v="37 80 4956 238-2"/>
    <x v="22"/>
    <m/>
    <m/>
    <x v="5"/>
    <x v="2"/>
    <n v="1"/>
    <m/>
    <m/>
    <n v="1"/>
    <m/>
    <n v="0"/>
    <n v="1"/>
    <x v="1"/>
    <m/>
    <m/>
    <m/>
    <x v="3"/>
    <m/>
    <m/>
    <m/>
    <d v="2021-05-27T00:00:00"/>
    <d v="2027-05-31T00:00:00"/>
    <n v="1095"/>
    <x v="28"/>
    <m/>
    <m/>
    <m/>
    <m/>
    <s v="with cut-off date"/>
    <d v="2022-05-27T00:00:00"/>
    <d v="2023-05-27T00:00:00"/>
    <n v="3"/>
    <n v="3"/>
    <m/>
    <d v="2027-02-28T00:00:00"/>
    <m/>
    <n v="1.2"/>
    <m/>
    <m/>
    <m/>
    <m/>
    <m/>
    <m/>
    <m/>
    <m/>
    <m/>
    <m/>
    <m/>
    <m/>
    <m/>
    <m/>
    <m/>
    <m/>
    <m/>
    <d v="2026-12-31T00:00:00"/>
    <m/>
    <n v="120000"/>
    <m/>
    <m/>
    <s v="Euro"/>
    <n v="52.5"/>
    <m/>
    <m/>
    <m/>
    <m/>
    <n v="51.3"/>
    <n v="0"/>
    <m/>
    <m/>
    <m/>
    <m/>
    <m/>
    <m/>
    <m/>
    <m/>
    <m/>
    <m/>
    <m/>
    <m/>
    <m/>
    <m/>
    <m/>
    <m/>
    <m/>
    <m/>
    <m/>
    <m/>
    <m/>
  </r>
  <r>
    <m/>
    <s v="V300005"/>
    <s v="2021-0007"/>
    <x v="69"/>
    <m/>
    <s v="Wagon"/>
    <n v="9"/>
    <s v="37 80 4956 239-0"/>
    <x v="22"/>
    <m/>
    <m/>
    <x v="5"/>
    <x v="2"/>
    <n v="1"/>
    <m/>
    <m/>
    <n v="1"/>
    <m/>
    <n v="0"/>
    <n v="1"/>
    <x v="1"/>
    <m/>
    <m/>
    <m/>
    <x v="3"/>
    <m/>
    <m/>
    <m/>
    <d v="2021-05-27T00:00:00"/>
    <d v="2027-05-31T00:00:00"/>
    <n v="1095"/>
    <x v="28"/>
    <m/>
    <m/>
    <m/>
    <m/>
    <s v="with cut-off date"/>
    <d v="2022-05-27T00:00:00"/>
    <d v="2023-05-27T00:00:00"/>
    <n v="3"/>
    <n v="3"/>
    <m/>
    <d v="2027-02-28T00:00:00"/>
    <m/>
    <n v="1.2"/>
    <m/>
    <m/>
    <m/>
    <m/>
    <m/>
    <m/>
    <m/>
    <m/>
    <m/>
    <m/>
    <m/>
    <m/>
    <m/>
    <m/>
    <m/>
    <m/>
    <m/>
    <d v="2026-12-31T00:00:00"/>
    <m/>
    <n v="120000"/>
    <m/>
    <m/>
    <s v="Euro"/>
    <n v="52.5"/>
    <m/>
    <m/>
    <m/>
    <m/>
    <n v="51.3"/>
    <n v="0"/>
    <m/>
    <m/>
    <m/>
    <m/>
    <m/>
    <m/>
    <m/>
    <m/>
    <m/>
    <m/>
    <m/>
    <m/>
    <m/>
    <m/>
    <m/>
    <m/>
    <m/>
    <m/>
    <m/>
    <m/>
    <m/>
  </r>
  <r>
    <m/>
    <s v="V300005"/>
    <s v="2021-0007"/>
    <x v="69"/>
    <m/>
    <s v="Wagon"/>
    <n v="10"/>
    <s v="37 80 4956 241-6"/>
    <x v="22"/>
    <m/>
    <m/>
    <x v="5"/>
    <x v="2"/>
    <n v="1"/>
    <m/>
    <m/>
    <n v="1"/>
    <m/>
    <n v="0"/>
    <n v="1"/>
    <x v="1"/>
    <m/>
    <m/>
    <m/>
    <x v="3"/>
    <m/>
    <m/>
    <m/>
    <d v="2021-05-27T00:00:00"/>
    <d v="2027-05-31T00:00:00"/>
    <n v="1095"/>
    <x v="28"/>
    <m/>
    <m/>
    <m/>
    <m/>
    <s v="with cut-off date"/>
    <d v="2022-05-27T00:00:00"/>
    <d v="2023-05-27T00:00:00"/>
    <n v="3"/>
    <n v="3"/>
    <m/>
    <d v="2027-02-28T00:00:00"/>
    <m/>
    <n v="1.2"/>
    <m/>
    <m/>
    <m/>
    <m/>
    <m/>
    <m/>
    <m/>
    <m/>
    <m/>
    <m/>
    <m/>
    <m/>
    <m/>
    <m/>
    <m/>
    <m/>
    <m/>
    <d v="2026-12-31T00:00:00"/>
    <m/>
    <n v="120000"/>
    <m/>
    <m/>
    <s v="Euro"/>
    <n v="52.5"/>
    <m/>
    <m/>
    <m/>
    <m/>
    <n v="51.3"/>
    <n v="0"/>
    <m/>
    <m/>
    <m/>
    <m/>
    <m/>
    <m/>
    <m/>
    <m/>
    <m/>
    <m/>
    <m/>
    <m/>
    <m/>
    <m/>
    <m/>
    <m/>
    <m/>
    <m/>
    <m/>
    <m/>
    <m/>
  </r>
  <r>
    <m/>
    <s v="V300005"/>
    <s v="2021-0007"/>
    <x v="69"/>
    <m/>
    <s v="Wagon"/>
    <n v="11"/>
    <s v="37 80 4956 242-4"/>
    <x v="22"/>
    <m/>
    <m/>
    <x v="5"/>
    <x v="2"/>
    <n v="1"/>
    <m/>
    <m/>
    <n v="1"/>
    <m/>
    <n v="0"/>
    <n v="1"/>
    <x v="1"/>
    <m/>
    <m/>
    <m/>
    <x v="3"/>
    <m/>
    <m/>
    <m/>
    <d v="2021-06-21T00:00:00"/>
    <d v="2027-05-31T00:00:00"/>
    <n v="1095"/>
    <x v="28"/>
    <m/>
    <m/>
    <m/>
    <m/>
    <s v="with cut-off date"/>
    <d v="2022-05-27T00:00:00"/>
    <d v="2023-05-27T00:00:00"/>
    <n v="3"/>
    <n v="3"/>
    <m/>
    <d v="2027-02-28T00:00:00"/>
    <m/>
    <n v="1.2"/>
    <m/>
    <m/>
    <m/>
    <m/>
    <m/>
    <m/>
    <m/>
    <m/>
    <m/>
    <m/>
    <m/>
    <m/>
    <m/>
    <m/>
    <m/>
    <m/>
    <m/>
    <d v="2026-12-31T00:00:00"/>
    <m/>
    <n v="120000"/>
    <m/>
    <m/>
    <s v="Euro"/>
    <n v="52.5"/>
    <m/>
    <m/>
    <m/>
    <m/>
    <n v="51.3"/>
    <n v="0"/>
    <m/>
    <m/>
    <m/>
    <m/>
    <m/>
    <m/>
    <m/>
    <m/>
    <m/>
    <m/>
    <m/>
    <m/>
    <m/>
    <m/>
    <m/>
    <m/>
    <m/>
    <m/>
    <m/>
    <m/>
    <m/>
  </r>
  <r>
    <m/>
    <s v="V300005"/>
    <s v="2021-0007"/>
    <x v="69"/>
    <m/>
    <s v="Wagon"/>
    <n v="12"/>
    <s v="37 80 4956 247-3"/>
    <x v="22"/>
    <m/>
    <m/>
    <x v="5"/>
    <x v="2"/>
    <n v="1"/>
    <m/>
    <m/>
    <n v="1"/>
    <m/>
    <n v="0"/>
    <n v="1"/>
    <x v="1"/>
    <m/>
    <m/>
    <m/>
    <x v="3"/>
    <m/>
    <m/>
    <m/>
    <d v="2021-06-21T00:00:00"/>
    <d v="2027-05-31T00:00:00"/>
    <n v="1095"/>
    <x v="28"/>
    <m/>
    <m/>
    <m/>
    <m/>
    <s v="with cut-off date"/>
    <d v="2022-05-27T00:00:00"/>
    <d v="2023-05-27T00:00:00"/>
    <n v="3"/>
    <n v="3"/>
    <m/>
    <d v="2027-02-28T00:00:00"/>
    <m/>
    <n v="1.2"/>
    <m/>
    <m/>
    <m/>
    <m/>
    <m/>
    <m/>
    <m/>
    <m/>
    <m/>
    <m/>
    <m/>
    <m/>
    <m/>
    <m/>
    <m/>
    <m/>
    <m/>
    <d v="2026-12-31T00:00:00"/>
    <m/>
    <n v="120000"/>
    <m/>
    <m/>
    <s v="Euro"/>
    <n v="52.5"/>
    <m/>
    <m/>
    <m/>
    <m/>
    <n v="51.3"/>
    <n v="0"/>
    <m/>
    <m/>
    <m/>
    <m/>
    <m/>
    <m/>
    <m/>
    <m/>
    <m/>
    <m/>
    <m/>
    <m/>
    <m/>
    <m/>
    <m/>
    <m/>
    <m/>
    <m/>
    <m/>
    <m/>
    <m/>
  </r>
  <r>
    <m/>
    <s v="V300005"/>
    <s v="2021-0007"/>
    <x v="69"/>
    <m/>
    <s v="Wagon"/>
    <n v="13"/>
    <s v="37 80 4956 248-1"/>
    <x v="22"/>
    <m/>
    <m/>
    <x v="5"/>
    <x v="2"/>
    <n v="1"/>
    <m/>
    <m/>
    <n v="1"/>
    <m/>
    <n v="0"/>
    <n v="1"/>
    <x v="1"/>
    <m/>
    <m/>
    <m/>
    <x v="3"/>
    <m/>
    <m/>
    <m/>
    <d v="2021-06-21T00:00:00"/>
    <d v="2027-05-31T00:00:00"/>
    <n v="1095"/>
    <x v="28"/>
    <m/>
    <m/>
    <m/>
    <m/>
    <s v="with cut-off date"/>
    <d v="2022-05-27T00:00:00"/>
    <d v="2023-05-27T00:00:00"/>
    <n v="3"/>
    <n v="3"/>
    <m/>
    <d v="2027-02-28T00:00:00"/>
    <m/>
    <n v="1.2"/>
    <m/>
    <m/>
    <m/>
    <m/>
    <m/>
    <m/>
    <m/>
    <m/>
    <m/>
    <m/>
    <m/>
    <m/>
    <m/>
    <m/>
    <m/>
    <m/>
    <m/>
    <d v="2026-12-31T00:00:00"/>
    <m/>
    <n v="120000"/>
    <m/>
    <m/>
    <s v="Euro"/>
    <n v="52.5"/>
    <m/>
    <m/>
    <m/>
    <m/>
    <n v="51.3"/>
    <n v="0"/>
    <m/>
    <m/>
    <m/>
    <m/>
    <m/>
    <m/>
    <m/>
    <m/>
    <m/>
    <m/>
    <m/>
    <m/>
    <m/>
    <m/>
    <m/>
    <m/>
    <m/>
    <m/>
    <m/>
    <m/>
    <m/>
  </r>
  <r>
    <m/>
    <s v="V300005"/>
    <s v="2021-0007"/>
    <x v="69"/>
    <m/>
    <s v="Wagon"/>
    <n v="14"/>
    <s v="37 80 4956 257-2"/>
    <x v="22"/>
    <m/>
    <m/>
    <x v="5"/>
    <x v="2"/>
    <n v="1"/>
    <m/>
    <m/>
    <n v="1"/>
    <m/>
    <n v="0"/>
    <n v="1"/>
    <x v="1"/>
    <m/>
    <m/>
    <m/>
    <x v="3"/>
    <m/>
    <m/>
    <m/>
    <d v="2021-06-21T00:00:00"/>
    <d v="2027-05-31T00:00:00"/>
    <n v="1095"/>
    <x v="28"/>
    <m/>
    <m/>
    <m/>
    <m/>
    <s v="with cut-off date"/>
    <d v="2022-05-27T00:00:00"/>
    <d v="2023-05-27T00:00:00"/>
    <n v="3"/>
    <n v="3"/>
    <m/>
    <d v="2027-02-28T00:00:00"/>
    <m/>
    <n v="1.2"/>
    <m/>
    <m/>
    <m/>
    <m/>
    <m/>
    <m/>
    <m/>
    <m/>
    <m/>
    <m/>
    <m/>
    <m/>
    <m/>
    <m/>
    <m/>
    <m/>
    <m/>
    <d v="2026-12-31T00:00:00"/>
    <m/>
    <n v="120000"/>
    <m/>
    <m/>
    <s v="Euro"/>
    <n v="52.5"/>
    <m/>
    <m/>
    <m/>
    <m/>
    <n v="51.3"/>
    <n v="0"/>
    <m/>
    <m/>
    <m/>
    <m/>
    <m/>
    <m/>
    <m/>
    <m/>
    <m/>
    <m/>
    <m/>
    <m/>
    <m/>
    <m/>
    <m/>
    <m/>
    <m/>
    <m/>
    <m/>
    <m/>
    <m/>
  </r>
  <r>
    <m/>
    <s v="V300022"/>
    <s v="2022-0019"/>
    <x v="70"/>
    <m/>
    <s v="Header"/>
    <m/>
    <m/>
    <x v="22"/>
    <s v="CHE"/>
    <s v="Middle EU - ELSE"/>
    <x v="5"/>
    <x v="2"/>
    <n v="67"/>
    <m/>
    <m/>
    <n v="67"/>
    <n v="0"/>
    <n v="0"/>
    <n v="0"/>
    <x v="3"/>
    <m/>
    <m/>
    <m/>
    <x v="0"/>
    <m/>
    <d v="2022-10-18T00:00:00"/>
    <d v="2024-10-17T00:00:00"/>
    <m/>
    <m/>
    <n v="730"/>
    <x v="70"/>
    <m/>
    <m/>
    <m/>
    <n v="67"/>
    <s v="with cut-off date"/>
    <d v="2023-10-17T00:00:00"/>
    <m/>
    <n v="3"/>
    <n v="3"/>
    <m/>
    <m/>
    <d v="2023-10-17T00:00:00"/>
    <n v="1.5"/>
    <n v="0"/>
    <m/>
    <m/>
    <m/>
    <m/>
    <m/>
    <n v="364"/>
    <s v="A"/>
    <n v="100"/>
    <n v="1.4"/>
    <s v="CHE"/>
    <s v="Not required"/>
    <s v="N"/>
    <s v="N"/>
    <m/>
    <m/>
    <m/>
    <m/>
    <m/>
    <n v="120000"/>
    <m/>
    <m/>
    <s v="Euro"/>
    <n v="63.4"/>
    <n v="-3.5"/>
    <n v="0"/>
    <m/>
    <n v="0"/>
    <n v="59.9"/>
    <n v="0"/>
    <n v="0"/>
    <m/>
    <m/>
    <n v="8.890000000000001"/>
    <n v="-1.1"/>
    <n v="7.790000000000001"/>
    <n v="2.4"/>
    <n v="-2.4"/>
    <n v="0"/>
    <n v="52.11"/>
    <s v="0.00"/>
    <n v="52.11"/>
    <n v="0.9061600460564191"/>
    <n v="0"/>
    <n v="47.22"/>
    <n v="47.22"/>
    <n v="8040000"/>
    <n v="2010000"/>
    <s v="N"/>
    <n v="0"/>
    <n v="1460841.2"/>
  </r>
  <r>
    <m/>
    <s v="V300022"/>
    <s v="2022-0019"/>
    <x v="70"/>
    <n v="1"/>
    <s v="Batch"/>
    <m/>
    <m/>
    <x v="22"/>
    <s v="CHE"/>
    <s v="Middle EU"/>
    <x v="5"/>
    <x v="2"/>
    <n v="10"/>
    <m/>
    <m/>
    <n v="10"/>
    <n v="0"/>
    <n v="0"/>
    <n v="0"/>
    <x v="3"/>
    <m/>
    <m/>
    <m/>
    <x v="0"/>
    <m/>
    <m/>
    <m/>
    <m/>
    <m/>
    <m/>
    <x v="12"/>
    <m/>
    <m/>
    <m/>
    <n v="10"/>
    <s v="with cut-off date"/>
    <d v="2023-10-17T00:00:00"/>
    <m/>
    <n v="3"/>
    <n v="3"/>
    <m/>
    <m/>
    <d v="2023-10-17T00:00:00"/>
    <n v="1.5"/>
    <n v="0"/>
    <m/>
    <m/>
    <m/>
    <m/>
    <m/>
    <n v="0"/>
    <s v="A"/>
    <m/>
    <n v="1.4"/>
    <s v="CHE"/>
    <s v="Not required"/>
    <m/>
    <s v="N"/>
    <m/>
    <m/>
    <m/>
    <m/>
    <m/>
    <n v="120000"/>
    <m/>
    <m/>
    <s v="Euro"/>
    <n v="63.4"/>
    <n v="-3.5"/>
    <n v="0"/>
    <m/>
    <n v="0"/>
    <n v="59.9"/>
    <n v="0"/>
    <n v="0"/>
    <m/>
    <m/>
    <n v="8.890000000000001"/>
    <n v="-1.1"/>
    <n v="8.890000000000001"/>
    <n v="2.4"/>
    <n v="-2.4"/>
    <n v="3.79"/>
    <n v="52.11"/>
    <s v="0.00"/>
    <n v="52.11"/>
    <n v="0.9061600460564191"/>
    <n v="0"/>
    <n v="47.22"/>
    <n v="47.22"/>
    <n v="1200000"/>
    <n v="300000"/>
    <m/>
    <n v="0"/>
    <n v="218036"/>
  </r>
  <r>
    <m/>
    <s v="V300022"/>
    <s v="2022-0019"/>
    <x v="70"/>
    <n v="1"/>
    <s v="Wagon"/>
    <n v="1"/>
    <m/>
    <x v="22"/>
    <m/>
    <m/>
    <x v="5"/>
    <x v="2"/>
    <n v="1"/>
    <m/>
    <m/>
    <n v="1"/>
    <m/>
    <n v="0"/>
    <n v="0"/>
    <x v="1"/>
    <m/>
    <m/>
    <m/>
    <x v="0"/>
    <m/>
    <m/>
    <m/>
    <e v="#N/A"/>
    <e v="#N/A"/>
    <n v="730"/>
    <x v="1"/>
    <m/>
    <m/>
    <m/>
    <m/>
    <s v="with cut-off date"/>
    <d v="2023-10-17T00:00:00"/>
    <m/>
    <n v="3"/>
    <n v="3"/>
    <m/>
    <e v="#N/A"/>
    <d v="2023-10-17T00:00:00"/>
    <n v="1.5"/>
    <n v="0"/>
    <m/>
    <m/>
    <m/>
    <m/>
    <m/>
    <m/>
    <m/>
    <m/>
    <m/>
    <m/>
    <m/>
    <m/>
    <m/>
    <m/>
    <m/>
    <m/>
    <m/>
    <m/>
    <n v="120000"/>
    <m/>
    <m/>
    <s v="Euro"/>
    <n v="63.4"/>
    <m/>
    <m/>
    <m/>
    <m/>
    <e v="#N/A"/>
    <n v="0"/>
    <m/>
    <m/>
    <m/>
    <m/>
    <m/>
    <m/>
    <m/>
    <m/>
    <m/>
    <m/>
    <m/>
    <m/>
    <m/>
    <m/>
    <m/>
    <m/>
    <m/>
    <m/>
    <m/>
    <m/>
    <m/>
  </r>
  <r>
    <m/>
    <s v="V300022"/>
    <s v="2022-0019"/>
    <x v="70"/>
    <n v="1"/>
    <s v="Wagon"/>
    <n v="2"/>
    <m/>
    <x v="22"/>
    <m/>
    <m/>
    <x v="5"/>
    <x v="2"/>
    <n v="1"/>
    <m/>
    <m/>
    <n v="1"/>
    <m/>
    <n v="0"/>
    <n v="0"/>
    <x v="1"/>
    <m/>
    <m/>
    <m/>
    <x v="0"/>
    <m/>
    <m/>
    <m/>
    <e v="#N/A"/>
    <e v="#N/A"/>
    <n v="730"/>
    <x v="1"/>
    <m/>
    <m/>
    <m/>
    <m/>
    <s v="with cut-off date"/>
    <d v="2023-10-17T00:00:00"/>
    <m/>
    <n v="3"/>
    <n v="3"/>
    <m/>
    <e v="#N/A"/>
    <d v="2023-10-17T00:00:00"/>
    <n v="1.5"/>
    <n v="0"/>
    <m/>
    <m/>
    <m/>
    <m/>
    <m/>
    <m/>
    <m/>
    <m/>
    <m/>
    <m/>
    <m/>
    <m/>
    <m/>
    <m/>
    <m/>
    <m/>
    <m/>
    <m/>
    <n v="120000"/>
    <m/>
    <m/>
    <s v="Euro"/>
    <n v="63.4"/>
    <m/>
    <m/>
    <m/>
    <m/>
    <e v="#N/A"/>
    <n v="0"/>
    <m/>
    <m/>
    <m/>
    <m/>
    <m/>
    <m/>
    <m/>
    <m/>
    <m/>
    <m/>
    <m/>
    <m/>
    <m/>
    <m/>
    <m/>
    <m/>
    <m/>
    <m/>
    <m/>
    <m/>
    <m/>
  </r>
  <r>
    <m/>
    <s v="V300022"/>
    <s v="2022-0019"/>
    <x v="70"/>
    <n v="1"/>
    <s v="Wagon"/>
    <n v="3"/>
    <m/>
    <x v="22"/>
    <m/>
    <m/>
    <x v="5"/>
    <x v="2"/>
    <n v="1"/>
    <m/>
    <m/>
    <n v="1"/>
    <m/>
    <n v="0"/>
    <n v="0"/>
    <x v="1"/>
    <m/>
    <m/>
    <m/>
    <x v="0"/>
    <m/>
    <m/>
    <m/>
    <e v="#N/A"/>
    <e v="#N/A"/>
    <n v="730"/>
    <x v="1"/>
    <m/>
    <m/>
    <m/>
    <m/>
    <s v="with cut-off date"/>
    <d v="2023-10-17T00:00:00"/>
    <m/>
    <n v="3"/>
    <n v="3"/>
    <m/>
    <e v="#N/A"/>
    <d v="2023-10-17T00:00:00"/>
    <n v="1.5"/>
    <n v="0"/>
    <m/>
    <m/>
    <m/>
    <m/>
    <m/>
    <m/>
    <m/>
    <m/>
    <m/>
    <m/>
    <m/>
    <m/>
    <m/>
    <m/>
    <m/>
    <m/>
    <m/>
    <m/>
    <n v="120000"/>
    <m/>
    <m/>
    <s v="Euro"/>
    <n v="63.4"/>
    <m/>
    <m/>
    <m/>
    <m/>
    <e v="#N/A"/>
    <n v="0"/>
    <m/>
    <m/>
    <m/>
    <m/>
    <m/>
    <m/>
    <m/>
    <m/>
    <m/>
    <m/>
    <m/>
    <m/>
    <m/>
    <m/>
    <m/>
    <m/>
    <m/>
    <m/>
    <m/>
    <m/>
    <m/>
  </r>
  <r>
    <m/>
    <s v="V300022"/>
    <s v="2022-0019"/>
    <x v="70"/>
    <n v="1"/>
    <s v="Wagon"/>
    <n v="4"/>
    <m/>
    <x v="22"/>
    <m/>
    <m/>
    <x v="5"/>
    <x v="2"/>
    <n v="1"/>
    <m/>
    <m/>
    <n v="1"/>
    <m/>
    <n v="0"/>
    <n v="0"/>
    <x v="1"/>
    <m/>
    <m/>
    <m/>
    <x v="0"/>
    <m/>
    <m/>
    <m/>
    <e v="#N/A"/>
    <e v="#N/A"/>
    <n v="730"/>
    <x v="1"/>
    <m/>
    <m/>
    <m/>
    <m/>
    <s v="with cut-off date"/>
    <d v="2023-10-17T00:00:00"/>
    <m/>
    <n v="3"/>
    <n v="3"/>
    <m/>
    <e v="#N/A"/>
    <d v="2023-10-17T00:00:00"/>
    <n v="1.5"/>
    <n v="0"/>
    <m/>
    <m/>
    <m/>
    <m/>
    <m/>
    <m/>
    <m/>
    <m/>
    <m/>
    <m/>
    <m/>
    <m/>
    <m/>
    <m/>
    <m/>
    <m/>
    <m/>
    <m/>
    <n v="120000"/>
    <m/>
    <m/>
    <s v="Euro"/>
    <n v="63.4"/>
    <m/>
    <m/>
    <m/>
    <m/>
    <e v="#N/A"/>
    <n v="0"/>
    <m/>
    <m/>
    <m/>
    <m/>
    <m/>
    <m/>
    <m/>
    <m/>
    <m/>
    <m/>
    <m/>
    <m/>
    <m/>
    <m/>
    <m/>
    <m/>
    <m/>
    <m/>
    <m/>
    <m/>
    <m/>
  </r>
  <r>
    <m/>
    <s v="V300022"/>
    <s v="2022-0019"/>
    <x v="70"/>
    <n v="1"/>
    <s v="Wagon"/>
    <n v="5"/>
    <m/>
    <x v="22"/>
    <m/>
    <m/>
    <x v="5"/>
    <x v="2"/>
    <n v="1"/>
    <m/>
    <m/>
    <n v="1"/>
    <m/>
    <n v="0"/>
    <n v="0"/>
    <x v="1"/>
    <m/>
    <m/>
    <m/>
    <x v="0"/>
    <m/>
    <m/>
    <m/>
    <e v="#N/A"/>
    <e v="#N/A"/>
    <n v="730"/>
    <x v="1"/>
    <m/>
    <m/>
    <m/>
    <m/>
    <s v="with cut-off date"/>
    <d v="2023-10-17T00:00:00"/>
    <m/>
    <n v="3"/>
    <n v="3"/>
    <m/>
    <e v="#N/A"/>
    <d v="2023-10-17T00:00:00"/>
    <n v="1.5"/>
    <n v="0"/>
    <m/>
    <m/>
    <m/>
    <m/>
    <m/>
    <m/>
    <m/>
    <m/>
    <m/>
    <m/>
    <m/>
    <m/>
    <m/>
    <m/>
    <m/>
    <m/>
    <m/>
    <m/>
    <n v="120000"/>
    <m/>
    <m/>
    <s v="Euro"/>
    <n v="63.4"/>
    <m/>
    <m/>
    <m/>
    <m/>
    <e v="#N/A"/>
    <n v="0"/>
    <m/>
    <m/>
    <m/>
    <m/>
    <m/>
    <m/>
    <m/>
    <m/>
    <m/>
    <m/>
    <m/>
    <m/>
    <m/>
    <m/>
    <m/>
    <m/>
    <m/>
    <m/>
    <m/>
    <m/>
    <m/>
  </r>
  <r>
    <m/>
    <s v="V300022"/>
    <s v="2022-0019"/>
    <x v="70"/>
    <n v="1"/>
    <s v="Wagon"/>
    <n v="6"/>
    <m/>
    <x v="22"/>
    <m/>
    <m/>
    <x v="5"/>
    <x v="2"/>
    <n v="1"/>
    <m/>
    <m/>
    <n v="1"/>
    <m/>
    <n v="0"/>
    <n v="0"/>
    <x v="1"/>
    <m/>
    <m/>
    <m/>
    <x v="0"/>
    <m/>
    <m/>
    <m/>
    <e v="#N/A"/>
    <e v="#N/A"/>
    <n v="730"/>
    <x v="1"/>
    <m/>
    <m/>
    <m/>
    <m/>
    <s v="with cut-off date"/>
    <d v="2023-10-17T00:00:00"/>
    <m/>
    <n v="3"/>
    <n v="3"/>
    <m/>
    <e v="#N/A"/>
    <d v="2023-10-17T00:00:00"/>
    <n v="1.5"/>
    <n v="0"/>
    <m/>
    <m/>
    <m/>
    <m/>
    <m/>
    <m/>
    <m/>
    <m/>
    <m/>
    <m/>
    <m/>
    <m/>
    <m/>
    <m/>
    <m/>
    <m/>
    <m/>
    <m/>
    <n v="120000"/>
    <m/>
    <m/>
    <s v="Euro"/>
    <n v="63.4"/>
    <m/>
    <m/>
    <m/>
    <m/>
    <e v="#N/A"/>
    <n v="0"/>
    <m/>
    <m/>
    <m/>
    <m/>
    <m/>
    <m/>
    <m/>
    <m/>
    <m/>
    <m/>
    <m/>
    <m/>
    <m/>
    <m/>
    <m/>
    <m/>
    <m/>
    <m/>
    <m/>
    <m/>
    <m/>
  </r>
  <r>
    <m/>
    <s v="V300022"/>
    <s v="2022-0019"/>
    <x v="70"/>
    <n v="1"/>
    <s v="Wagon"/>
    <n v="7"/>
    <m/>
    <x v="22"/>
    <m/>
    <m/>
    <x v="5"/>
    <x v="2"/>
    <n v="1"/>
    <m/>
    <m/>
    <n v="1"/>
    <m/>
    <n v="0"/>
    <n v="0"/>
    <x v="1"/>
    <m/>
    <m/>
    <m/>
    <x v="0"/>
    <m/>
    <m/>
    <m/>
    <e v="#N/A"/>
    <e v="#N/A"/>
    <n v="730"/>
    <x v="1"/>
    <m/>
    <m/>
    <m/>
    <m/>
    <s v="with cut-off date"/>
    <d v="2023-10-17T00:00:00"/>
    <m/>
    <n v="3"/>
    <n v="3"/>
    <m/>
    <e v="#N/A"/>
    <d v="2023-10-17T00:00:00"/>
    <n v="1.5"/>
    <n v="0"/>
    <m/>
    <m/>
    <m/>
    <m/>
    <m/>
    <m/>
    <m/>
    <m/>
    <m/>
    <m/>
    <m/>
    <m/>
    <m/>
    <m/>
    <m/>
    <m/>
    <m/>
    <m/>
    <n v="120000"/>
    <m/>
    <m/>
    <s v="Euro"/>
    <n v="63.4"/>
    <m/>
    <m/>
    <m/>
    <m/>
    <e v="#N/A"/>
    <n v="0"/>
    <m/>
    <m/>
    <m/>
    <m/>
    <m/>
    <m/>
    <m/>
    <m/>
    <m/>
    <m/>
    <m/>
    <m/>
    <m/>
    <m/>
    <m/>
    <m/>
    <m/>
    <m/>
    <m/>
    <m/>
    <m/>
  </r>
  <r>
    <m/>
    <s v="V300022"/>
    <s v="2022-0019"/>
    <x v="70"/>
    <n v="1"/>
    <s v="Wagon"/>
    <n v="8"/>
    <m/>
    <x v="22"/>
    <m/>
    <m/>
    <x v="5"/>
    <x v="2"/>
    <n v="1"/>
    <m/>
    <m/>
    <n v="1"/>
    <m/>
    <n v="0"/>
    <n v="0"/>
    <x v="1"/>
    <m/>
    <m/>
    <m/>
    <x v="0"/>
    <m/>
    <m/>
    <m/>
    <e v="#N/A"/>
    <e v="#N/A"/>
    <n v="730"/>
    <x v="1"/>
    <m/>
    <m/>
    <m/>
    <m/>
    <s v="with cut-off date"/>
    <d v="2023-10-17T00:00:00"/>
    <m/>
    <n v="3"/>
    <n v="3"/>
    <m/>
    <e v="#N/A"/>
    <d v="2023-10-17T00:00:00"/>
    <n v="1.5"/>
    <n v="0"/>
    <m/>
    <m/>
    <m/>
    <m/>
    <m/>
    <m/>
    <m/>
    <m/>
    <m/>
    <m/>
    <m/>
    <m/>
    <m/>
    <m/>
    <m/>
    <m/>
    <m/>
    <m/>
    <n v="120000"/>
    <m/>
    <m/>
    <s v="Euro"/>
    <n v="63.4"/>
    <m/>
    <m/>
    <m/>
    <m/>
    <e v="#N/A"/>
    <n v="0"/>
    <m/>
    <m/>
    <m/>
    <m/>
    <m/>
    <m/>
    <m/>
    <m/>
    <m/>
    <m/>
    <m/>
    <m/>
    <m/>
    <m/>
    <m/>
    <m/>
    <m/>
    <m/>
    <m/>
    <m/>
    <m/>
  </r>
  <r>
    <m/>
    <s v="V300022"/>
    <s v="2022-0019"/>
    <x v="70"/>
    <n v="1"/>
    <s v="Wagon"/>
    <n v="9"/>
    <m/>
    <x v="22"/>
    <m/>
    <m/>
    <x v="5"/>
    <x v="2"/>
    <n v="1"/>
    <m/>
    <m/>
    <n v="1"/>
    <m/>
    <n v="0"/>
    <n v="0"/>
    <x v="1"/>
    <m/>
    <m/>
    <m/>
    <x v="0"/>
    <m/>
    <m/>
    <m/>
    <e v="#N/A"/>
    <e v="#N/A"/>
    <n v="730"/>
    <x v="1"/>
    <m/>
    <m/>
    <m/>
    <m/>
    <s v="with cut-off date"/>
    <d v="2023-10-17T00:00:00"/>
    <m/>
    <n v="3"/>
    <n v="3"/>
    <m/>
    <e v="#N/A"/>
    <d v="2023-10-17T00:00:00"/>
    <n v="1.5"/>
    <n v="0"/>
    <m/>
    <m/>
    <m/>
    <m/>
    <m/>
    <m/>
    <m/>
    <m/>
    <m/>
    <m/>
    <m/>
    <m/>
    <m/>
    <m/>
    <m/>
    <m/>
    <m/>
    <m/>
    <n v="120000"/>
    <m/>
    <m/>
    <s v="Euro"/>
    <n v="63.4"/>
    <m/>
    <m/>
    <m/>
    <m/>
    <e v="#N/A"/>
    <n v="0"/>
    <m/>
    <m/>
    <m/>
    <m/>
    <m/>
    <m/>
    <m/>
    <m/>
    <m/>
    <m/>
    <m/>
    <m/>
    <m/>
    <m/>
    <m/>
    <m/>
    <m/>
    <m/>
    <m/>
    <m/>
    <m/>
  </r>
  <r>
    <m/>
    <s v="V300022"/>
    <s v="2022-0019"/>
    <x v="70"/>
    <n v="1"/>
    <s v="Wagon"/>
    <n v="10"/>
    <m/>
    <x v="22"/>
    <m/>
    <m/>
    <x v="5"/>
    <x v="2"/>
    <n v="1"/>
    <m/>
    <m/>
    <n v="1"/>
    <m/>
    <n v="0"/>
    <n v="0"/>
    <x v="1"/>
    <m/>
    <m/>
    <m/>
    <x v="0"/>
    <m/>
    <m/>
    <m/>
    <e v="#N/A"/>
    <e v="#N/A"/>
    <n v="730"/>
    <x v="1"/>
    <m/>
    <m/>
    <m/>
    <m/>
    <s v="with cut-off date"/>
    <d v="2023-10-17T00:00:00"/>
    <m/>
    <n v="3"/>
    <n v="3"/>
    <m/>
    <e v="#N/A"/>
    <d v="2023-10-17T00:00:00"/>
    <n v="1.5"/>
    <n v="0"/>
    <m/>
    <m/>
    <m/>
    <m/>
    <m/>
    <m/>
    <m/>
    <m/>
    <m/>
    <m/>
    <m/>
    <m/>
    <m/>
    <m/>
    <m/>
    <m/>
    <m/>
    <m/>
    <n v="120000"/>
    <m/>
    <m/>
    <s v="Euro"/>
    <n v="63.4"/>
    <m/>
    <m/>
    <m/>
    <m/>
    <e v="#N/A"/>
    <n v="0"/>
    <m/>
    <m/>
    <m/>
    <m/>
    <m/>
    <m/>
    <m/>
    <m/>
    <m/>
    <m/>
    <m/>
    <m/>
    <m/>
    <m/>
    <m/>
    <m/>
    <m/>
    <m/>
    <m/>
    <m/>
    <m/>
  </r>
  <r>
    <m/>
    <s v="V300022"/>
    <s v="2022-0019"/>
    <x v="70"/>
    <n v="2"/>
    <s v="Batch"/>
    <m/>
    <m/>
    <x v="22"/>
    <s v="CHE"/>
    <s v="Middle EU"/>
    <x v="5"/>
    <x v="2"/>
    <n v="16"/>
    <m/>
    <m/>
    <n v="16"/>
    <n v="0"/>
    <n v="0"/>
    <n v="0"/>
    <x v="3"/>
    <m/>
    <m/>
    <m/>
    <x v="0"/>
    <m/>
    <m/>
    <m/>
    <m/>
    <m/>
    <m/>
    <x v="12"/>
    <m/>
    <m/>
    <m/>
    <n v="16"/>
    <s v="with cut-off date"/>
    <d v="2023-11-18T00:00:00"/>
    <m/>
    <n v="3"/>
    <n v="3"/>
    <m/>
    <m/>
    <d v="2023-11-18T00:00:00"/>
    <n v="1.5"/>
    <n v="0"/>
    <m/>
    <m/>
    <m/>
    <m/>
    <m/>
    <n v="0"/>
    <s v="A"/>
    <m/>
    <n v="1.4"/>
    <s v="CHE"/>
    <s v="Not required"/>
    <m/>
    <s v="N"/>
    <m/>
    <m/>
    <m/>
    <m/>
    <m/>
    <n v="120000"/>
    <m/>
    <m/>
    <s v="Euro"/>
    <n v="63.4"/>
    <n v="-3.5"/>
    <n v="0"/>
    <m/>
    <n v="0"/>
    <n v="59.9"/>
    <n v="0"/>
    <n v="0"/>
    <m/>
    <m/>
    <n v="8.890000000000001"/>
    <n v="-1.1"/>
    <n v="8.890000000000001"/>
    <n v="2.4"/>
    <n v="-2.4"/>
    <n v="3.79"/>
    <n v="52.11"/>
    <s v="0.00"/>
    <n v="52.11"/>
    <n v="0.9061600460564191"/>
    <n v="0"/>
    <n v="47.22"/>
    <n v="47.22"/>
    <n v="1920000"/>
    <n v="480000"/>
    <m/>
    <n v="0"/>
    <n v="348857.6"/>
  </r>
  <r>
    <m/>
    <s v="V300022"/>
    <s v="2022-0019"/>
    <x v="70"/>
    <n v="2"/>
    <s v="Wagon"/>
    <n v="11"/>
    <m/>
    <x v="22"/>
    <m/>
    <m/>
    <x v="5"/>
    <x v="2"/>
    <n v="1"/>
    <m/>
    <m/>
    <n v="1"/>
    <m/>
    <n v="0"/>
    <n v="0"/>
    <x v="1"/>
    <m/>
    <m/>
    <m/>
    <x v="0"/>
    <m/>
    <m/>
    <m/>
    <e v="#N/A"/>
    <e v="#N/A"/>
    <n v="730"/>
    <x v="1"/>
    <m/>
    <m/>
    <m/>
    <m/>
    <s v="with cut-off date"/>
    <d v="2023-10-17T00:00:00"/>
    <m/>
    <n v="3"/>
    <n v="3"/>
    <m/>
    <e v="#N/A"/>
    <d v="2023-10-17T00:00:00"/>
    <n v="1.5"/>
    <n v="0"/>
    <m/>
    <m/>
    <m/>
    <m/>
    <m/>
    <m/>
    <m/>
    <m/>
    <m/>
    <m/>
    <m/>
    <m/>
    <m/>
    <m/>
    <m/>
    <m/>
    <m/>
    <m/>
    <n v="120000"/>
    <m/>
    <m/>
    <s v="Euro"/>
    <n v="63.4"/>
    <m/>
    <m/>
    <m/>
    <m/>
    <e v="#N/A"/>
    <n v="0"/>
    <m/>
    <m/>
    <m/>
    <m/>
    <m/>
    <m/>
    <m/>
    <m/>
    <m/>
    <m/>
    <m/>
    <m/>
    <m/>
    <m/>
    <m/>
    <m/>
    <m/>
    <m/>
    <m/>
    <m/>
    <m/>
  </r>
  <r>
    <m/>
    <s v="V300022"/>
    <s v="2022-0019"/>
    <x v="70"/>
    <n v="2"/>
    <s v="Wagon"/>
    <n v="12"/>
    <m/>
    <x v="22"/>
    <m/>
    <m/>
    <x v="5"/>
    <x v="2"/>
    <n v="1"/>
    <m/>
    <m/>
    <n v="1"/>
    <m/>
    <n v="0"/>
    <n v="0"/>
    <x v="1"/>
    <m/>
    <m/>
    <m/>
    <x v="0"/>
    <m/>
    <m/>
    <m/>
    <e v="#N/A"/>
    <e v="#N/A"/>
    <n v="730"/>
    <x v="1"/>
    <m/>
    <m/>
    <m/>
    <m/>
    <s v="with cut-off date"/>
    <d v="2023-10-17T00:00:00"/>
    <m/>
    <n v="3"/>
    <n v="3"/>
    <m/>
    <e v="#N/A"/>
    <d v="2023-10-17T00:00:00"/>
    <n v="1.5"/>
    <n v="0"/>
    <m/>
    <m/>
    <m/>
    <m/>
    <m/>
    <m/>
    <m/>
    <m/>
    <m/>
    <m/>
    <m/>
    <m/>
    <m/>
    <m/>
    <m/>
    <m/>
    <m/>
    <m/>
    <n v="120000"/>
    <m/>
    <m/>
    <s v="Euro"/>
    <n v="63.4"/>
    <m/>
    <m/>
    <m/>
    <m/>
    <e v="#N/A"/>
    <n v="0"/>
    <m/>
    <m/>
    <m/>
    <m/>
    <m/>
    <m/>
    <m/>
    <m/>
    <m/>
    <m/>
    <m/>
    <m/>
    <m/>
    <m/>
    <m/>
    <m/>
    <m/>
    <m/>
    <m/>
    <m/>
    <m/>
  </r>
  <r>
    <m/>
    <s v="V300022"/>
    <s v="2022-0019"/>
    <x v="70"/>
    <n v="2"/>
    <s v="Wagon"/>
    <n v="13"/>
    <m/>
    <x v="22"/>
    <m/>
    <m/>
    <x v="5"/>
    <x v="2"/>
    <n v="1"/>
    <m/>
    <m/>
    <n v="1"/>
    <m/>
    <n v="0"/>
    <n v="0"/>
    <x v="1"/>
    <m/>
    <m/>
    <m/>
    <x v="0"/>
    <m/>
    <m/>
    <m/>
    <e v="#N/A"/>
    <e v="#N/A"/>
    <n v="730"/>
    <x v="1"/>
    <m/>
    <m/>
    <m/>
    <m/>
    <s v="with cut-off date"/>
    <d v="2023-10-17T00:00:00"/>
    <m/>
    <n v="3"/>
    <n v="3"/>
    <m/>
    <e v="#N/A"/>
    <d v="2023-10-17T00:00:00"/>
    <n v="1.5"/>
    <n v="0"/>
    <m/>
    <m/>
    <m/>
    <m/>
    <m/>
    <m/>
    <m/>
    <m/>
    <m/>
    <m/>
    <m/>
    <m/>
    <m/>
    <m/>
    <m/>
    <m/>
    <m/>
    <m/>
    <n v="120000"/>
    <m/>
    <m/>
    <s v="Euro"/>
    <n v="63.4"/>
    <m/>
    <m/>
    <m/>
    <m/>
    <e v="#N/A"/>
    <n v="0"/>
    <m/>
    <m/>
    <m/>
    <m/>
    <m/>
    <m/>
    <m/>
    <m/>
    <m/>
    <m/>
    <m/>
    <m/>
    <m/>
    <m/>
    <m/>
    <m/>
    <m/>
    <m/>
    <m/>
    <m/>
    <m/>
  </r>
  <r>
    <m/>
    <s v="V300022"/>
    <s v="2022-0019"/>
    <x v="70"/>
    <n v="2"/>
    <s v="Wagon"/>
    <n v="14"/>
    <m/>
    <x v="22"/>
    <m/>
    <m/>
    <x v="5"/>
    <x v="2"/>
    <n v="1"/>
    <m/>
    <m/>
    <n v="1"/>
    <m/>
    <n v="0"/>
    <n v="0"/>
    <x v="1"/>
    <m/>
    <m/>
    <m/>
    <x v="0"/>
    <m/>
    <m/>
    <m/>
    <e v="#N/A"/>
    <e v="#N/A"/>
    <n v="730"/>
    <x v="1"/>
    <m/>
    <m/>
    <m/>
    <m/>
    <s v="with cut-off date"/>
    <d v="2023-10-17T00:00:00"/>
    <m/>
    <n v="3"/>
    <n v="3"/>
    <m/>
    <e v="#N/A"/>
    <d v="2023-10-17T00:00:00"/>
    <n v="1.5"/>
    <n v="0"/>
    <m/>
    <m/>
    <m/>
    <m/>
    <m/>
    <m/>
    <m/>
    <m/>
    <m/>
    <m/>
    <m/>
    <m/>
    <m/>
    <m/>
    <m/>
    <m/>
    <m/>
    <m/>
    <n v="120000"/>
    <m/>
    <m/>
    <s v="Euro"/>
    <n v="63.4"/>
    <m/>
    <m/>
    <m/>
    <m/>
    <e v="#N/A"/>
    <n v="0"/>
    <m/>
    <m/>
    <m/>
    <m/>
    <m/>
    <m/>
    <m/>
    <m/>
    <m/>
    <m/>
    <m/>
    <m/>
    <m/>
    <m/>
    <m/>
    <m/>
    <m/>
    <m/>
    <m/>
    <m/>
    <m/>
  </r>
  <r>
    <m/>
    <s v="V300022"/>
    <s v="2022-0019"/>
    <x v="70"/>
    <n v="2"/>
    <s v="Wagon"/>
    <n v="15"/>
    <m/>
    <x v="22"/>
    <m/>
    <m/>
    <x v="5"/>
    <x v="2"/>
    <n v="1"/>
    <m/>
    <m/>
    <n v="1"/>
    <m/>
    <n v="0"/>
    <n v="0"/>
    <x v="1"/>
    <m/>
    <m/>
    <m/>
    <x v="0"/>
    <m/>
    <m/>
    <m/>
    <e v="#N/A"/>
    <e v="#N/A"/>
    <n v="730"/>
    <x v="1"/>
    <m/>
    <m/>
    <m/>
    <m/>
    <s v="with cut-off date"/>
    <d v="2023-10-17T00:00:00"/>
    <m/>
    <n v="3"/>
    <n v="3"/>
    <m/>
    <e v="#N/A"/>
    <d v="2023-10-17T00:00:00"/>
    <n v="1.5"/>
    <n v="0"/>
    <m/>
    <m/>
    <m/>
    <m/>
    <m/>
    <m/>
    <m/>
    <m/>
    <m/>
    <m/>
    <m/>
    <m/>
    <m/>
    <m/>
    <m/>
    <m/>
    <m/>
    <m/>
    <n v="120000"/>
    <m/>
    <m/>
    <s v="Euro"/>
    <n v="63.4"/>
    <m/>
    <m/>
    <m/>
    <m/>
    <e v="#N/A"/>
    <n v="0"/>
    <m/>
    <m/>
    <m/>
    <m/>
    <m/>
    <m/>
    <m/>
    <m/>
    <m/>
    <m/>
    <m/>
    <m/>
    <m/>
    <m/>
    <m/>
    <m/>
    <m/>
    <m/>
    <m/>
    <m/>
    <m/>
  </r>
  <r>
    <m/>
    <s v="V300022"/>
    <s v="2022-0019"/>
    <x v="70"/>
    <n v="2"/>
    <s v="Wagon"/>
    <n v="16"/>
    <m/>
    <x v="22"/>
    <m/>
    <m/>
    <x v="5"/>
    <x v="2"/>
    <n v="1"/>
    <m/>
    <m/>
    <n v="1"/>
    <m/>
    <n v="0"/>
    <n v="0"/>
    <x v="1"/>
    <m/>
    <m/>
    <m/>
    <x v="0"/>
    <m/>
    <m/>
    <m/>
    <e v="#N/A"/>
    <e v="#N/A"/>
    <n v="730"/>
    <x v="1"/>
    <m/>
    <m/>
    <m/>
    <m/>
    <s v="with cut-off date"/>
    <d v="2023-10-17T00:00:00"/>
    <m/>
    <n v="3"/>
    <n v="3"/>
    <m/>
    <e v="#N/A"/>
    <d v="2023-10-17T00:00:00"/>
    <n v="1.5"/>
    <n v="0"/>
    <m/>
    <m/>
    <m/>
    <m/>
    <m/>
    <m/>
    <m/>
    <m/>
    <m/>
    <m/>
    <m/>
    <m/>
    <m/>
    <m/>
    <m/>
    <m/>
    <m/>
    <m/>
    <n v="120000"/>
    <m/>
    <m/>
    <s v="Euro"/>
    <n v="63.4"/>
    <m/>
    <m/>
    <m/>
    <m/>
    <e v="#N/A"/>
    <n v="0"/>
    <m/>
    <m/>
    <m/>
    <m/>
    <m/>
    <m/>
    <m/>
    <m/>
    <m/>
    <m/>
    <m/>
    <m/>
    <m/>
    <m/>
    <m/>
    <m/>
    <m/>
    <m/>
    <m/>
    <m/>
    <m/>
  </r>
  <r>
    <m/>
    <s v="V300022"/>
    <s v="2022-0019"/>
    <x v="70"/>
    <n v="2"/>
    <s v="Wagon"/>
    <n v="17"/>
    <m/>
    <x v="22"/>
    <m/>
    <m/>
    <x v="5"/>
    <x v="2"/>
    <n v="1"/>
    <m/>
    <m/>
    <n v="1"/>
    <m/>
    <n v="0"/>
    <n v="0"/>
    <x v="1"/>
    <m/>
    <m/>
    <m/>
    <x v="0"/>
    <m/>
    <m/>
    <m/>
    <e v="#N/A"/>
    <e v="#N/A"/>
    <n v="730"/>
    <x v="1"/>
    <m/>
    <m/>
    <m/>
    <m/>
    <s v="with cut-off date"/>
    <d v="2023-10-17T00:00:00"/>
    <m/>
    <n v="3"/>
    <n v="3"/>
    <m/>
    <e v="#N/A"/>
    <d v="2023-10-17T00:00:00"/>
    <n v="1.5"/>
    <n v="0"/>
    <m/>
    <m/>
    <m/>
    <m/>
    <m/>
    <m/>
    <m/>
    <m/>
    <m/>
    <m/>
    <m/>
    <m/>
    <m/>
    <m/>
    <m/>
    <m/>
    <m/>
    <m/>
    <n v="120000"/>
    <m/>
    <m/>
    <s v="Euro"/>
    <n v="63.4"/>
    <m/>
    <m/>
    <m/>
    <m/>
    <e v="#N/A"/>
    <n v="0"/>
    <m/>
    <m/>
    <m/>
    <m/>
    <m/>
    <m/>
    <m/>
    <m/>
    <m/>
    <m/>
    <m/>
    <m/>
    <m/>
    <m/>
    <m/>
    <m/>
    <m/>
    <m/>
    <m/>
    <m/>
    <m/>
  </r>
  <r>
    <m/>
    <s v="V300022"/>
    <s v="2022-0019"/>
    <x v="70"/>
    <n v="2"/>
    <s v="Wagon"/>
    <n v="18"/>
    <m/>
    <x v="22"/>
    <m/>
    <m/>
    <x v="5"/>
    <x v="2"/>
    <n v="1"/>
    <m/>
    <m/>
    <n v="1"/>
    <m/>
    <n v="0"/>
    <n v="0"/>
    <x v="1"/>
    <m/>
    <m/>
    <m/>
    <x v="0"/>
    <m/>
    <m/>
    <m/>
    <e v="#N/A"/>
    <e v="#N/A"/>
    <n v="730"/>
    <x v="1"/>
    <m/>
    <m/>
    <m/>
    <m/>
    <s v="with cut-off date"/>
    <d v="2023-10-17T00:00:00"/>
    <m/>
    <n v="3"/>
    <n v="3"/>
    <m/>
    <e v="#N/A"/>
    <d v="2023-10-17T00:00:00"/>
    <n v="1.5"/>
    <n v="0"/>
    <m/>
    <m/>
    <m/>
    <m/>
    <m/>
    <m/>
    <m/>
    <m/>
    <m/>
    <m/>
    <m/>
    <m/>
    <m/>
    <m/>
    <m/>
    <m/>
    <m/>
    <m/>
    <n v="120000"/>
    <m/>
    <m/>
    <s v="Euro"/>
    <n v="63.4"/>
    <m/>
    <m/>
    <m/>
    <m/>
    <e v="#N/A"/>
    <n v="0"/>
    <m/>
    <m/>
    <m/>
    <m/>
    <m/>
    <m/>
    <m/>
    <m/>
    <m/>
    <m/>
    <m/>
    <m/>
    <m/>
    <m/>
    <m/>
    <m/>
    <m/>
    <m/>
    <m/>
    <m/>
    <m/>
  </r>
  <r>
    <m/>
    <s v="V300022"/>
    <s v="2022-0019"/>
    <x v="70"/>
    <n v="2"/>
    <s v="Wagon"/>
    <n v="19"/>
    <m/>
    <x v="22"/>
    <m/>
    <m/>
    <x v="5"/>
    <x v="2"/>
    <n v="1"/>
    <m/>
    <m/>
    <n v="1"/>
    <m/>
    <n v="0"/>
    <n v="0"/>
    <x v="1"/>
    <m/>
    <m/>
    <m/>
    <x v="0"/>
    <m/>
    <m/>
    <m/>
    <e v="#N/A"/>
    <e v="#N/A"/>
    <n v="730"/>
    <x v="1"/>
    <m/>
    <m/>
    <m/>
    <m/>
    <s v="with cut-off date"/>
    <d v="2023-10-17T00:00:00"/>
    <m/>
    <n v="3"/>
    <n v="3"/>
    <m/>
    <e v="#N/A"/>
    <d v="2023-10-17T00:00:00"/>
    <n v="1.5"/>
    <n v="0"/>
    <m/>
    <m/>
    <m/>
    <m/>
    <m/>
    <m/>
    <m/>
    <m/>
    <m/>
    <m/>
    <m/>
    <m/>
    <m/>
    <m/>
    <m/>
    <m/>
    <m/>
    <m/>
    <n v="120000"/>
    <m/>
    <m/>
    <s v="Euro"/>
    <n v="63.4"/>
    <m/>
    <m/>
    <m/>
    <m/>
    <e v="#N/A"/>
    <n v="0"/>
    <m/>
    <m/>
    <m/>
    <m/>
    <m/>
    <m/>
    <m/>
    <m/>
    <m/>
    <m/>
    <m/>
    <m/>
    <m/>
    <m/>
    <m/>
    <m/>
    <m/>
    <m/>
    <m/>
    <m/>
    <m/>
  </r>
  <r>
    <m/>
    <s v="V300022"/>
    <s v="2022-0019"/>
    <x v="70"/>
    <n v="2"/>
    <s v="Wagon"/>
    <n v="20"/>
    <m/>
    <x v="22"/>
    <m/>
    <m/>
    <x v="5"/>
    <x v="2"/>
    <n v="1"/>
    <m/>
    <m/>
    <n v="1"/>
    <m/>
    <n v="0"/>
    <n v="0"/>
    <x v="1"/>
    <m/>
    <m/>
    <m/>
    <x v="0"/>
    <m/>
    <m/>
    <m/>
    <e v="#N/A"/>
    <e v="#N/A"/>
    <n v="730"/>
    <x v="1"/>
    <m/>
    <m/>
    <m/>
    <m/>
    <s v="with cut-off date"/>
    <d v="2023-10-17T00:00:00"/>
    <m/>
    <n v="3"/>
    <n v="3"/>
    <m/>
    <e v="#N/A"/>
    <d v="2023-10-17T00:00:00"/>
    <n v="1.5"/>
    <n v="0"/>
    <m/>
    <m/>
    <m/>
    <m/>
    <m/>
    <m/>
    <m/>
    <m/>
    <m/>
    <m/>
    <m/>
    <m/>
    <m/>
    <m/>
    <m/>
    <m/>
    <m/>
    <m/>
    <n v="120000"/>
    <m/>
    <m/>
    <s v="Euro"/>
    <n v="63.4"/>
    <m/>
    <m/>
    <m/>
    <m/>
    <e v="#N/A"/>
    <n v="0"/>
    <m/>
    <m/>
    <m/>
    <m/>
    <m/>
    <m/>
    <m/>
    <m/>
    <m/>
    <m/>
    <m/>
    <m/>
    <m/>
    <m/>
    <m/>
    <m/>
    <m/>
    <m/>
    <m/>
    <m/>
    <m/>
  </r>
  <r>
    <m/>
    <s v="V300022"/>
    <s v="2022-0019"/>
    <x v="70"/>
    <n v="2"/>
    <s v="Wagon"/>
    <n v="21"/>
    <m/>
    <x v="22"/>
    <m/>
    <m/>
    <x v="5"/>
    <x v="2"/>
    <n v="1"/>
    <m/>
    <m/>
    <n v="1"/>
    <m/>
    <n v="0"/>
    <n v="0"/>
    <x v="1"/>
    <m/>
    <m/>
    <m/>
    <x v="0"/>
    <m/>
    <m/>
    <m/>
    <e v="#N/A"/>
    <e v="#N/A"/>
    <n v="730"/>
    <x v="1"/>
    <m/>
    <m/>
    <m/>
    <m/>
    <s v="with cut-off date"/>
    <d v="2023-10-17T00:00:00"/>
    <m/>
    <n v="3"/>
    <n v="3"/>
    <m/>
    <e v="#N/A"/>
    <d v="2023-10-17T00:00:00"/>
    <n v="1.5"/>
    <n v="0"/>
    <m/>
    <m/>
    <m/>
    <m/>
    <m/>
    <m/>
    <m/>
    <m/>
    <m/>
    <m/>
    <m/>
    <m/>
    <m/>
    <m/>
    <m/>
    <m/>
    <m/>
    <m/>
    <n v="120000"/>
    <m/>
    <m/>
    <s v="Euro"/>
    <n v="63.4"/>
    <m/>
    <m/>
    <m/>
    <m/>
    <e v="#N/A"/>
    <n v="0"/>
    <m/>
    <m/>
    <m/>
    <m/>
    <m/>
    <m/>
    <m/>
    <m/>
    <m/>
    <m/>
    <m/>
    <m/>
    <m/>
    <m/>
    <m/>
    <m/>
    <m/>
    <m/>
    <m/>
    <m/>
    <m/>
  </r>
  <r>
    <m/>
    <s v="V300022"/>
    <s v="2022-0019"/>
    <x v="70"/>
    <n v="2"/>
    <s v="Wagon"/>
    <n v="22"/>
    <m/>
    <x v="22"/>
    <m/>
    <m/>
    <x v="5"/>
    <x v="2"/>
    <n v="1"/>
    <m/>
    <m/>
    <n v="1"/>
    <m/>
    <n v="0"/>
    <n v="0"/>
    <x v="1"/>
    <m/>
    <m/>
    <m/>
    <x v="0"/>
    <m/>
    <m/>
    <m/>
    <e v="#N/A"/>
    <e v="#N/A"/>
    <n v="730"/>
    <x v="1"/>
    <m/>
    <m/>
    <m/>
    <m/>
    <s v="with cut-off date"/>
    <d v="2023-10-17T00:00:00"/>
    <m/>
    <n v="3"/>
    <n v="3"/>
    <m/>
    <e v="#N/A"/>
    <d v="2023-10-17T00:00:00"/>
    <n v="1.5"/>
    <n v="0"/>
    <m/>
    <m/>
    <m/>
    <m/>
    <m/>
    <m/>
    <m/>
    <m/>
    <m/>
    <m/>
    <m/>
    <m/>
    <m/>
    <m/>
    <m/>
    <m/>
    <m/>
    <m/>
    <n v="120000"/>
    <m/>
    <m/>
    <s v="Euro"/>
    <n v="63.4"/>
    <m/>
    <m/>
    <m/>
    <m/>
    <e v="#N/A"/>
    <n v="0"/>
    <m/>
    <m/>
    <m/>
    <m/>
    <m/>
    <m/>
    <m/>
    <m/>
    <m/>
    <m/>
    <m/>
    <m/>
    <m/>
    <m/>
    <m/>
    <m/>
    <m/>
    <m/>
    <m/>
    <m/>
    <m/>
  </r>
  <r>
    <m/>
    <s v="V300022"/>
    <s v="2022-0019"/>
    <x v="70"/>
    <n v="2"/>
    <s v="Wagon"/>
    <n v="23"/>
    <m/>
    <x v="22"/>
    <m/>
    <m/>
    <x v="5"/>
    <x v="2"/>
    <n v="1"/>
    <m/>
    <m/>
    <n v="1"/>
    <m/>
    <n v="0"/>
    <n v="0"/>
    <x v="1"/>
    <m/>
    <m/>
    <m/>
    <x v="0"/>
    <m/>
    <m/>
    <m/>
    <e v="#N/A"/>
    <e v="#N/A"/>
    <n v="730"/>
    <x v="1"/>
    <m/>
    <m/>
    <m/>
    <m/>
    <s v="with cut-off date"/>
    <d v="2023-10-17T00:00:00"/>
    <m/>
    <n v="3"/>
    <n v="3"/>
    <m/>
    <e v="#N/A"/>
    <d v="2023-10-17T00:00:00"/>
    <n v="1.5"/>
    <n v="0"/>
    <m/>
    <m/>
    <m/>
    <m/>
    <m/>
    <m/>
    <m/>
    <m/>
    <m/>
    <m/>
    <m/>
    <m/>
    <m/>
    <m/>
    <m/>
    <m/>
    <m/>
    <m/>
    <n v="120000"/>
    <m/>
    <m/>
    <s v="Euro"/>
    <n v="63.4"/>
    <m/>
    <m/>
    <m/>
    <m/>
    <e v="#N/A"/>
    <n v="0"/>
    <m/>
    <m/>
    <m/>
    <m/>
    <m/>
    <m/>
    <m/>
    <m/>
    <m/>
    <m/>
    <m/>
    <m/>
    <m/>
    <m/>
    <m/>
    <m/>
    <m/>
    <m/>
    <m/>
    <m/>
    <m/>
  </r>
  <r>
    <m/>
    <s v="V300022"/>
    <s v="2022-0019"/>
    <x v="70"/>
    <n v="2"/>
    <s v="Wagon"/>
    <n v="24"/>
    <m/>
    <x v="22"/>
    <m/>
    <m/>
    <x v="5"/>
    <x v="2"/>
    <n v="1"/>
    <m/>
    <m/>
    <n v="1"/>
    <m/>
    <n v="0"/>
    <n v="0"/>
    <x v="1"/>
    <m/>
    <m/>
    <m/>
    <x v="0"/>
    <m/>
    <m/>
    <m/>
    <e v="#N/A"/>
    <e v="#N/A"/>
    <n v="730"/>
    <x v="1"/>
    <m/>
    <m/>
    <m/>
    <m/>
    <s v="with cut-off date"/>
    <d v="2023-10-17T00:00:00"/>
    <m/>
    <n v="3"/>
    <n v="3"/>
    <m/>
    <e v="#N/A"/>
    <d v="2023-10-17T00:00:00"/>
    <n v="1.5"/>
    <n v="0"/>
    <m/>
    <m/>
    <m/>
    <m/>
    <m/>
    <m/>
    <m/>
    <m/>
    <m/>
    <m/>
    <m/>
    <m/>
    <m/>
    <m/>
    <m/>
    <m/>
    <m/>
    <m/>
    <n v="120000"/>
    <m/>
    <m/>
    <s v="Euro"/>
    <n v="63.4"/>
    <m/>
    <m/>
    <m/>
    <m/>
    <e v="#N/A"/>
    <n v="0"/>
    <m/>
    <m/>
    <m/>
    <m/>
    <m/>
    <m/>
    <m/>
    <m/>
    <m/>
    <m/>
    <m/>
    <m/>
    <m/>
    <m/>
    <m/>
    <m/>
    <m/>
    <m/>
    <m/>
    <m/>
    <m/>
  </r>
  <r>
    <m/>
    <s v="V300022"/>
    <s v="2022-0019"/>
    <x v="70"/>
    <n v="2"/>
    <s v="Wagon"/>
    <n v="25"/>
    <m/>
    <x v="22"/>
    <m/>
    <m/>
    <x v="5"/>
    <x v="2"/>
    <n v="1"/>
    <m/>
    <m/>
    <n v="1"/>
    <m/>
    <n v="0"/>
    <n v="0"/>
    <x v="1"/>
    <m/>
    <m/>
    <m/>
    <x v="0"/>
    <m/>
    <m/>
    <m/>
    <e v="#N/A"/>
    <e v="#N/A"/>
    <n v="730"/>
    <x v="1"/>
    <m/>
    <m/>
    <m/>
    <m/>
    <s v="with cut-off date"/>
    <d v="2023-10-17T00:00:00"/>
    <m/>
    <n v="3"/>
    <n v="3"/>
    <m/>
    <e v="#N/A"/>
    <d v="2023-10-17T00:00:00"/>
    <n v="1.5"/>
    <n v="0"/>
    <m/>
    <m/>
    <m/>
    <m/>
    <m/>
    <m/>
    <m/>
    <m/>
    <m/>
    <m/>
    <m/>
    <m/>
    <m/>
    <m/>
    <m/>
    <m/>
    <m/>
    <m/>
    <n v="120000"/>
    <m/>
    <m/>
    <s v="Euro"/>
    <n v="63.4"/>
    <m/>
    <m/>
    <m/>
    <m/>
    <e v="#N/A"/>
    <n v="0"/>
    <m/>
    <m/>
    <m/>
    <m/>
    <m/>
    <m/>
    <m/>
    <m/>
    <m/>
    <m/>
    <m/>
    <m/>
    <m/>
    <m/>
    <m/>
    <m/>
    <m/>
    <m/>
    <m/>
    <m/>
    <m/>
  </r>
  <r>
    <m/>
    <s v="V300022"/>
    <s v="2022-0019"/>
    <x v="70"/>
    <n v="2"/>
    <s v="Wagon"/>
    <n v="26"/>
    <m/>
    <x v="22"/>
    <m/>
    <m/>
    <x v="5"/>
    <x v="2"/>
    <n v="1"/>
    <m/>
    <m/>
    <n v="1"/>
    <m/>
    <n v="0"/>
    <n v="0"/>
    <x v="1"/>
    <m/>
    <m/>
    <m/>
    <x v="0"/>
    <m/>
    <m/>
    <m/>
    <e v="#N/A"/>
    <e v="#N/A"/>
    <n v="730"/>
    <x v="1"/>
    <m/>
    <m/>
    <m/>
    <m/>
    <s v="with cut-off date"/>
    <d v="2023-10-17T00:00:00"/>
    <m/>
    <n v="3"/>
    <n v="3"/>
    <m/>
    <e v="#N/A"/>
    <d v="2023-10-17T00:00:00"/>
    <n v="1.5"/>
    <n v="0"/>
    <m/>
    <m/>
    <m/>
    <m/>
    <m/>
    <m/>
    <m/>
    <m/>
    <m/>
    <m/>
    <m/>
    <m/>
    <m/>
    <m/>
    <m/>
    <m/>
    <m/>
    <m/>
    <n v="120000"/>
    <m/>
    <m/>
    <s v="Euro"/>
    <n v="63.4"/>
    <m/>
    <m/>
    <m/>
    <m/>
    <e v="#N/A"/>
    <n v="0"/>
    <m/>
    <m/>
    <m/>
    <m/>
    <m/>
    <m/>
    <m/>
    <m/>
    <m/>
    <m/>
    <m/>
    <m/>
    <m/>
    <m/>
    <m/>
    <m/>
    <m/>
    <m/>
    <m/>
    <m/>
    <m/>
  </r>
  <r>
    <m/>
    <s v="V300022"/>
    <s v="2022-0019"/>
    <x v="70"/>
    <n v="3"/>
    <s v="Batch"/>
    <m/>
    <m/>
    <x v="22"/>
    <s v="CHE"/>
    <s v="Middle EU"/>
    <x v="5"/>
    <x v="2"/>
    <n v="16"/>
    <m/>
    <m/>
    <n v="16"/>
    <n v="0"/>
    <n v="0"/>
    <n v="0"/>
    <x v="3"/>
    <m/>
    <m/>
    <m/>
    <x v="0"/>
    <m/>
    <m/>
    <m/>
    <m/>
    <m/>
    <m/>
    <x v="12"/>
    <m/>
    <m/>
    <m/>
    <n v="16"/>
    <s v="with cut-off date"/>
    <d v="2023-11-26T00:00:00"/>
    <m/>
    <n v="3"/>
    <n v="3"/>
    <m/>
    <m/>
    <d v="2023-11-26T00:00:00"/>
    <n v="1.5"/>
    <n v="0"/>
    <m/>
    <m/>
    <m/>
    <m/>
    <m/>
    <n v="0"/>
    <s v="A"/>
    <m/>
    <n v="1.4"/>
    <s v="CHE"/>
    <s v="Not required"/>
    <m/>
    <s v="N"/>
    <m/>
    <m/>
    <m/>
    <m/>
    <m/>
    <n v="120000"/>
    <m/>
    <m/>
    <s v="Euro"/>
    <n v="63.4"/>
    <n v="-3.5"/>
    <n v="0"/>
    <m/>
    <n v="0"/>
    <n v="59.9"/>
    <n v="0"/>
    <n v="0"/>
    <m/>
    <m/>
    <n v="8.890000000000001"/>
    <n v="-1.1"/>
    <n v="8.890000000000001"/>
    <n v="2.4"/>
    <n v="-2.4"/>
    <n v="3.79"/>
    <n v="52.11"/>
    <s v="0.00"/>
    <n v="52.11"/>
    <n v="0.9061600460564191"/>
    <n v="0"/>
    <n v="47.22"/>
    <n v="47.22"/>
    <n v="1920000"/>
    <n v="480000"/>
    <m/>
    <n v="0"/>
    <n v="348857.6"/>
  </r>
  <r>
    <m/>
    <s v="V300022"/>
    <s v="2022-0019"/>
    <x v="70"/>
    <n v="3"/>
    <s v="Wagon"/>
    <n v="27"/>
    <m/>
    <x v="22"/>
    <m/>
    <m/>
    <x v="5"/>
    <x v="2"/>
    <n v="1"/>
    <m/>
    <m/>
    <n v="1"/>
    <m/>
    <n v="0"/>
    <n v="0"/>
    <x v="1"/>
    <m/>
    <m/>
    <m/>
    <x v="0"/>
    <m/>
    <m/>
    <m/>
    <e v="#N/A"/>
    <e v="#N/A"/>
    <n v="730"/>
    <x v="1"/>
    <m/>
    <m/>
    <m/>
    <m/>
    <s v="with cut-off date"/>
    <d v="2023-10-17T00:00:00"/>
    <m/>
    <n v="3"/>
    <n v="3"/>
    <m/>
    <e v="#N/A"/>
    <d v="2023-10-17T00:00:00"/>
    <n v="1.5"/>
    <n v="0"/>
    <m/>
    <m/>
    <m/>
    <m/>
    <m/>
    <m/>
    <m/>
    <m/>
    <m/>
    <m/>
    <m/>
    <m/>
    <m/>
    <m/>
    <m/>
    <m/>
    <m/>
    <m/>
    <n v="120000"/>
    <m/>
    <m/>
    <s v="Euro"/>
    <n v="63.4"/>
    <m/>
    <m/>
    <m/>
    <m/>
    <e v="#N/A"/>
    <n v="0"/>
    <m/>
    <m/>
    <m/>
    <m/>
    <m/>
    <m/>
    <m/>
    <m/>
    <m/>
    <m/>
    <m/>
    <m/>
    <m/>
    <m/>
    <m/>
    <m/>
    <m/>
    <m/>
    <m/>
    <m/>
    <m/>
  </r>
  <r>
    <m/>
    <s v="V300022"/>
    <s v="2022-0019"/>
    <x v="70"/>
    <n v="3"/>
    <s v="Wagon"/>
    <n v="28"/>
    <m/>
    <x v="22"/>
    <m/>
    <m/>
    <x v="5"/>
    <x v="2"/>
    <n v="1"/>
    <m/>
    <m/>
    <n v="1"/>
    <m/>
    <n v="0"/>
    <n v="0"/>
    <x v="1"/>
    <m/>
    <m/>
    <m/>
    <x v="0"/>
    <m/>
    <m/>
    <m/>
    <e v="#N/A"/>
    <e v="#N/A"/>
    <n v="730"/>
    <x v="1"/>
    <m/>
    <m/>
    <m/>
    <m/>
    <s v="with cut-off date"/>
    <d v="2023-10-17T00:00:00"/>
    <m/>
    <n v="3"/>
    <n v="3"/>
    <m/>
    <e v="#N/A"/>
    <d v="2023-10-17T00:00:00"/>
    <n v="1.5"/>
    <n v="0"/>
    <m/>
    <m/>
    <m/>
    <m/>
    <m/>
    <m/>
    <m/>
    <m/>
    <m/>
    <m/>
    <m/>
    <m/>
    <m/>
    <m/>
    <m/>
    <m/>
    <m/>
    <m/>
    <n v="120000"/>
    <m/>
    <m/>
    <s v="Euro"/>
    <n v="63.4"/>
    <m/>
    <m/>
    <m/>
    <m/>
    <e v="#N/A"/>
    <n v="0"/>
    <m/>
    <m/>
    <m/>
    <m/>
    <m/>
    <m/>
    <m/>
    <m/>
    <m/>
    <m/>
    <m/>
    <m/>
    <m/>
    <m/>
    <m/>
    <m/>
    <m/>
    <m/>
    <m/>
    <m/>
    <m/>
  </r>
  <r>
    <m/>
    <s v="V300022"/>
    <s v="2022-0019"/>
    <x v="70"/>
    <n v="3"/>
    <s v="Wagon"/>
    <n v="29"/>
    <m/>
    <x v="22"/>
    <m/>
    <m/>
    <x v="5"/>
    <x v="2"/>
    <n v="1"/>
    <m/>
    <m/>
    <n v="1"/>
    <m/>
    <n v="0"/>
    <n v="0"/>
    <x v="1"/>
    <m/>
    <m/>
    <m/>
    <x v="0"/>
    <m/>
    <m/>
    <m/>
    <e v="#N/A"/>
    <e v="#N/A"/>
    <n v="730"/>
    <x v="1"/>
    <m/>
    <m/>
    <m/>
    <m/>
    <s v="with cut-off date"/>
    <d v="2023-10-17T00:00:00"/>
    <m/>
    <n v="3"/>
    <n v="3"/>
    <m/>
    <e v="#N/A"/>
    <d v="2023-10-17T00:00:00"/>
    <n v="1.5"/>
    <n v="0"/>
    <m/>
    <m/>
    <m/>
    <m/>
    <m/>
    <m/>
    <m/>
    <m/>
    <m/>
    <m/>
    <m/>
    <m/>
    <m/>
    <m/>
    <m/>
    <m/>
    <m/>
    <m/>
    <n v="120000"/>
    <m/>
    <m/>
    <s v="Euro"/>
    <n v="63.4"/>
    <m/>
    <m/>
    <m/>
    <m/>
    <e v="#N/A"/>
    <n v="0"/>
    <m/>
    <m/>
    <m/>
    <m/>
    <m/>
    <m/>
    <m/>
    <m/>
    <m/>
    <m/>
    <m/>
    <m/>
    <m/>
    <m/>
    <m/>
    <m/>
    <m/>
    <m/>
    <m/>
    <m/>
    <m/>
  </r>
  <r>
    <m/>
    <s v="V300022"/>
    <s v="2022-0019"/>
    <x v="70"/>
    <n v="3"/>
    <s v="Wagon"/>
    <n v="30"/>
    <m/>
    <x v="22"/>
    <m/>
    <m/>
    <x v="5"/>
    <x v="2"/>
    <n v="1"/>
    <m/>
    <m/>
    <n v="1"/>
    <m/>
    <n v="0"/>
    <n v="0"/>
    <x v="1"/>
    <m/>
    <m/>
    <m/>
    <x v="0"/>
    <m/>
    <m/>
    <m/>
    <e v="#N/A"/>
    <e v="#N/A"/>
    <n v="730"/>
    <x v="1"/>
    <m/>
    <m/>
    <m/>
    <m/>
    <s v="with cut-off date"/>
    <d v="2023-10-17T00:00:00"/>
    <m/>
    <n v="3"/>
    <n v="3"/>
    <m/>
    <e v="#N/A"/>
    <d v="2023-10-17T00:00:00"/>
    <n v="1.5"/>
    <n v="0"/>
    <m/>
    <m/>
    <m/>
    <m/>
    <m/>
    <m/>
    <m/>
    <m/>
    <m/>
    <m/>
    <m/>
    <m/>
    <m/>
    <m/>
    <m/>
    <m/>
    <m/>
    <m/>
    <n v="120000"/>
    <m/>
    <m/>
    <s v="Euro"/>
    <n v="63.4"/>
    <m/>
    <m/>
    <m/>
    <m/>
    <e v="#N/A"/>
    <n v="0"/>
    <m/>
    <m/>
    <m/>
    <m/>
    <m/>
    <m/>
    <m/>
    <m/>
    <m/>
    <m/>
    <m/>
    <m/>
    <m/>
    <m/>
    <m/>
    <m/>
    <m/>
    <m/>
    <m/>
    <m/>
    <m/>
  </r>
  <r>
    <m/>
    <s v="V300022"/>
    <s v="2022-0019"/>
    <x v="70"/>
    <n v="3"/>
    <s v="Wagon"/>
    <n v="31"/>
    <m/>
    <x v="22"/>
    <m/>
    <m/>
    <x v="5"/>
    <x v="2"/>
    <n v="1"/>
    <m/>
    <m/>
    <n v="1"/>
    <m/>
    <n v="0"/>
    <n v="0"/>
    <x v="1"/>
    <m/>
    <m/>
    <m/>
    <x v="0"/>
    <m/>
    <m/>
    <m/>
    <e v="#N/A"/>
    <e v="#N/A"/>
    <n v="730"/>
    <x v="1"/>
    <m/>
    <m/>
    <m/>
    <m/>
    <s v="with cut-off date"/>
    <d v="2023-10-17T00:00:00"/>
    <m/>
    <n v="3"/>
    <n v="3"/>
    <m/>
    <e v="#N/A"/>
    <d v="2023-10-17T00:00:00"/>
    <n v="1.5"/>
    <n v="0"/>
    <m/>
    <m/>
    <m/>
    <m/>
    <m/>
    <m/>
    <m/>
    <m/>
    <m/>
    <m/>
    <m/>
    <m/>
    <m/>
    <m/>
    <m/>
    <m/>
    <m/>
    <m/>
    <n v="120000"/>
    <m/>
    <m/>
    <s v="Euro"/>
    <n v="63.4"/>
    <m/>
    <m/>
    <m/>
    <m/>
    <e v="#N/A"/>
    <n v="0"/>
    <m/>
    <m/>
    <m/>
    <m/>
    <m/>
    <m/>
    <m/>
    <m/>
    <m/>
    <m/>
    <m/>
    <m/>
    <m/>
    <m/>
    <m/>
    <m/>
    <m/>
    <m/>
    <m/>
    <m/>
    <m/>
  </r>
  <r>
    <m/>
    <s v="V300022"/>
    <s v="2022-0019"/>
    <x v="70"/>
    <n v="3"/>
    <s v="Wagon"/>
    <n v="32"/>
    <m/>
    <x v="22"/>
    <m/>
    <m/>
    <x v="5"/>
    <x v="2"/>
    <n v="1"/>
    <m/>
    <m/>
    <n v="1"/>
    <m/>
    <n v="0"/>
    <n v="0"/>
    <x v="1"/>
    <m/>
    <m/>
    <m/>
    <x v="0"/>
    <m/>
    <m/>
    <m/>
    <e v="#N/A"/>
    <e v="#N/A"/>
    <n v="730"/>
    <x v="1"/>
    <m/>
    <m/>
    <m/>
    <m/>
    <s v="with cut-off date"/>
    <d v="2023-10-17T00:00:00"/>
    <m/>
    <n v="3"/>
    <n v="3"/>
    <m/>
    <e v="#N/A"/>
    <d v="2023-10-17T00:00:00"/>
    <n v="1.5"/>
    <n v="0"/>
    <m/>
    <m/>
    <m/>
    <m/>
    <m/>
    <m/>
    <m/>
    <m/>
    <m/>
    <m/>
    <m/>
    <m/>
    <m/>
    <m/>
    <m/>
    <m/>
    <m/>
    <m/>
    <n v="120000"/>
    <m/>
    <m/>
    <s v="Euro"/>
    <n v="63.4"/>
    <m/>
    <m/>
    <m/>
    <m/>
    <e v="#N/A"/>
    <n v="0"/>
    <m/>
    <m/>
    <m/>
    <m/>
    <m/>
    <m/>
    <m/>
    <m/>
    <m/>
    <m/>
    <m/>
    <m/>
    <m/>
    <m/>
    <m/>
    <m/>
    <m/>
    <m/>
    <m/>
    <m/>
    <m/>
  </r>
  <r>
    <m/>
    <s v="V300022"/>
    <s v="2022-0019"/>
    <x v="70"/>
    <n v="3"/>
    <s v="Wagon"/>
    <n v="33"/>
    <m/>
    <x v="22"/>
    <m/>
    <m/>
    <x v="5"/>
    <x v="2"/>
    <n v="1"/>
    <m/>
    <m/>
    <n v="1"/>
    <m/>
    <n v="0"/>
    <n v="0"/>
    <x v="1"/>
    <m/>
    <m/>
    <m/>
    <x v="0"/>
    <m/>
    <m/>
    <m/>
    <e v="#N/A"/>
    <e v="#N/A"/>
    <n v="730"/>
    <x v="1"/>
    <m/>
    <m/>
    <m/>
    <m/>
    <s v="with cut-off date"/>
    <d v="2023-10-17T00:00:00"/>
    <m/>
    <n v="3"/>
    <n v="3"/>
    <m/>
    <e v="#N/A"/>
    <d v="2023-10-17T00:00:00"/>
    <n v="1.5"/>
    <n v="0"/>
    <m/>
    <m/>
    <m/>
    <m/>
    <m/>
    <m/>
    <m/>
    <m/>
    <m/>
    <m/>
    <m/>
    <m/>
    <m/>
    <m/>
    <m/>
    <m/>
    <m/>
    <m/>
    <n v="120000"/>
    <m/>
    <m/>
    <s v="Euro"/>
    <n v="63.4"/>
    <m/>
    <m/>
    <m/>
    <m/>
    <e v="#N/A"/>
    <n v="0"/>
    <m/>
    <m/>
    <m/>
    <m/>
    <m/>
    <m/>
    <m/>
    <m/>
    <m/>
    <m/>
    <m/>
    <m/>
    <m/>
    <m/>
    <m/>
    <m/>
    <m/>
    <m/>
    <m/>
    <m/>
    <m/>
  </r>
  <r>
    <m/>
    <s v="V300022"/>
    <s v="2022-0019"/>
    <x v="70"/>
    <n v="3"/>
    <s v="Wagon"/>
    <n v="34"/>
    <m/>
    <x v="22"/>
    <m/>
    <m/>
    <x v="5"/>
    <x v="2"/>
    <n v="1"/>
    <m/>
    <m/>
    <n v="1"/>
    <m/>
    <n v="0"/>
    <n v="0"/>
    <x v="1"/>
    <m/>
    <m/>
    <m/>
    <x v="0"/>
    <m/>
    <m/>
    <m/>
    <e v="#N/A"/>
    <e v="#N/A"/>
    <n v="730"/>
    <x v="1"/>
    <m/>
    <m/>
    <m/>
    <m/>
    <s v="with cut-off date"/>
    <d v="2023-10-17T00:00:00"/>
    <m/>
    <n v="3"/>
    <n v="3"/>
    <m/>
    <e v="#N/A"/>
    <d v="2023-10-17T00:00:00"/>
    <n v="1.5"/>
    <n v="0"/>
    <m/>
    <m/>
    <m/>
    <m/>
    <m/>
    <m/>
    <m/>
    <m/>
    <m/>
    <m/>
    <m/>
    <m/>
    <m/>
    <m/>
    <m/>
    <m/>
    <m/>
    <m/>
    <n v="120000"/>
    <m/>
    <m/>
    <s v="Euro"/>
    <n v="63.4"/>
    <m/>
    <m/>
    <m/>
    <m/>
    <e v="#N/A"/>
    <n v="0"/>
    <m/>
    <m/>
    <m/>
    <m/>
    <m/>
    <m/>
    <m/>
    <m/>
    <m/>
    <m/>
    <m/>
    <m/>
    <m/>
    <m/>
    <m/>
    <m/>
    <m/>
    <m/>
    <m/>
    <m/>
    <m/>
  </r>
  <r>
    <m/>
    <s v="V300022"/>
    <s v="2022-0019"/>
    <x v="70"/>
    <n v="3"/>
    <s v="Wagon"/>
    <n v="35"/>
    <m/>
    <x v="22"/>
    <m/>
    <m/>
    <x v="5"/>
    <x v="2"/>
    <n v="1"/>
    <m/>
    <m/>
    <n v="1"/>
    <m/>
    <n v="0"/>
    <n v="0"/>
    <x v="1"/>
    <m/>
    <m/>
    <m/>
    <x v="0"/>
    <m/>
    <m/>
    <m/>
    <e v="#N/A"/>
    <e v="#N/A"/>
    <n v="730"/>
    <x v="1"/>
    <m/>
    <m/>
    <m/>
    <m/>
    <s v="with cut-off date"/>
    <d v="2023-10-17T00:00:00"/>
    <m/>
    <n v="3"/>
    <n v="3"/>
    <m/>
    <e v="#N/A"/>
    <d v="2023-10-17T00:00:00"/>
    <n v="1.5"/>
    <n v="0"/>
    <m/>
    <m/>
    <m/>
    <m/>
    <m/>
    <m/>
    <m/>
    <m/>
    <m/>
    <m/>
    <m/>
    <m/>
    <m/>
    <m/>
    <m/>
    <m/>
    <m/>
    <m/>
    <n v="120000"/>
    <m/>
    <m/>
    <s v="Euro"/>
    <n v="63.4"/>
    <m/>
    <m/>
    <m/>
    <m/>
    <e v="#N/A"/>
    <n v="0"/>
    <m/>
    <m/>
    <m/>
    <m/>
    <m/>
    <m/>
    <m/>
    <m/>
    <m/>
    <m/>
    <m/>
    <m/>
    <m/>
    <m/>
    <m/>
    <m/>
    <m/>
    <m/>
    <m/>
    <m/>
    <m/>
  </r>
  <r>
    <m/>
    <s v="V300022"/>
    <s v="2022-0019"/>
    <x v="70"/>
    <n v="3"/>
    <s v="Wagon"/>
    <n v="36"/>
    <m/>
    <x v="22"/>
    <m/>
    <m/>
    <x v="5"/>
    <x v="2"/>
    <n v="1"/>
    <m/>
    <m/>
    <n v="1"/>
    <m/>
    <n v="0"/>
    <n v="0"/>
    <x v="1"/>
    <m/>
    <m/>
    <m/>
    <x v="0"/>
    <m/>
    <m/>
    <m/>
    <e v="#N/A"/>
    <e v="#N/A"/>
    <n v="730"/>
    <x v="1"/>
    <m/>
    <m/>
    <m/>
    <m/>
    <s v="with cut-off date"/>
    <d v="2023-10-17T00:00:00"/>
    <m/>
    <n v="3"/>
    <n v="3"/>
    <m/>
    <e v="#N/A"/>
    <d v="2023-10-17T00:00:00"/>
    <n v="1.5"/>
    <n v="0"/>
    <m/>
    <m/>
    <m/>
    <m/>
    <m/>
    <m/>
    <m/>
    <m/>
    <m/>
    <m/>
    <m/>
    <m/>
    <m/>
    <m/>
    <m/>
    <m/>
    <m/>
    <m/>
    <n v="120000"/>
    <m/>
    <m/>
    <s v="Euro"/>
    <n v="63.4"/>
    <m/>
    <m/>
    <m/>
    <m/>
    <e v="#N/A"/>
    <n v="0"/>
    <m/>
    <m/>
    <m/>
    <m/>
    <m/>
    <m/>
    <m/>
    <m/>
    <m/>
    <m/>
    <m/>
    <m/>
    <m/>
    <m/>
    <m/>
    <m/>
    <m/>
    <m/>
    <m/>
    <m/>
    <m/>
  </r>
  <r>
    <m/>
    <s v="V300022"/>
    <s v="2022-0019"/>
    <x v="70"/>
    <n v="3"/>
    <s v="Wagon"/>
    <n v="37"/>
    <m/>
    <x v="22"/>
    <m/>
    <m/>
    <x v="5"/>
    <x v="2"/>
    <n v="1"/>
    <m/>
    <m/>
    <n v="1"/>
    <m/>
    <n v="0"/>
    <n v="0"/>
    <x v="1"/>
    <m/>
    <m/>
    <m/>
    <x v="0"/>
    <m/>
    <m/>
    <m/>
    <e v="#N/A"/>
    <e v="#N/A"/>
    <n v="730"/>
    <x v="1"/>
    <m/>
    <m/>
    <m/>
    <m/>
    <s v="with cut-off date"/>
    <d v="2023-10-17T00:00:00"/>
    <m/>
    <n v="3"/>
    <n v="3"/>
    <m/>
    <e v="#N/A"/>
    <d v="2023-10-17T00:00:00"/>
    <n v="1.5"/>
    <n v="0"/>
    <m/>
    <m/>
    <m/>
    <m/>
    <m/>
    <m/>
    <m/>
    <m/>
    <m/>
    <m/>
    <m/>
    <m/>
    <m/>
    <m/>
    <m/>
    <m/>
    <m/>
    <m/>
    <n v="120000"/>
    <m/>
    <m/>
    <s v="Euro"/>
    <n v="63.4"/>
    <m/>
    <m/>
    <m/>
    <m/>
    <e v="#N/A"/>
    <n v="0"/>
    <m/>
    <m/>
    <m/>
    <m/>
    <m/>
    <m/>
    <m/>
    <m/>
    <m/>
    <m/>
    <m/>
    <m/>
    <m/>
    <m/>
    <m/>
    <m/>
    <m/>
    <m/>
    <m/>
    <m/>
    <m/>
  </r>
  <r>
    <m/>
    <s v="V300022"/>
    <s v="2022-0019"/>
    <x v="70"/>
    <n v="3"/>
    <s v="Wagon"/>
    <n v="38"/>
    <m/>
    <x v="22"/>
    <m/>
    <m/>
    <x v="5"/>
    <x v="2"/>
    <n v="1"/>
    <m/>
    <m/>
    <n v="1"/>
    <m/>
    <n v="0"/>
    <n v="0"/>
    <x v="1"/>
    <m/>
    <m/>
    <m/>
    <x v="0"/>
    <m/>
    <m/>
    <m/>
    <e v="#N/A"/>
    <e v="#N/A"/>
    <n v="730"/>
    <x v="1"/>
    <m/>
    <m/>
    <m/>
    <m/>
    <s v="with cut-off date"/>
    <d v="2023-10-17T00:00:00"/>
    <m/>
    <n v="3"/>
    <n v="3"/>
    <m/>
    <e v="#N/A"/>
    <d v="2023-10-17T00:00:00"/>
    <n v="1.5"/>
    <n v="0"/>
    <m/>
    <m/>
    <m/>
    <m/>
    <m/>
    <m/>
    <m/>
    <m/>
    <m/>
    <m/>
    <m/>
    <m/>
    <m/>
    <m/>
    <m/>
    <m/>
    <m/>
    <m/>
    <n v="120000"/>
    <m/>
    <m/>
    <s v="Euro"/>
    <n v="63.4"/>
    <m/>
    <m/>
    <m/>
    <m/>
    <e v="#N/A"/>
    <n v="0"/>
    <m/>
    <m/>
    <m/>
    <m/>
    <m/>
    <m/>
    <m/>
    <m/>
    <m/>
    <m/>
    <m/>
    <m/>
    <m/>
    <m/>
    <m/>
    <m/>
    <m/>
    <m/>
    <m/>
    <m/>
    <m/>
  </r>
  <r>
    <m/>
    <s v="V300022"/>
    <s v="2022-0019"/>
    <x v="70"/>
    <n v="3"/>
    <s v="Wagon"/>
    <n v="39"/>
    <m/>
    <x v="22"/>
    <m/>
    <m/>
    <x v="5"/>
    <x v="2"/>
    <n v="1"/>
    <m/>
    <m/>
    <n v="1"/>
    <m/>
    <n v="0"/>
    <n v="0"/>
    <x v="1"/>
    <m/>
    <m/>
    <m/>
    <x v="0"/>
    <m/>
    <m/>
    <m/>
    <e v="#N/A"/>
    <e v="#N/A"/>
    <n v="730"/>
    <x v="1"/>
    <m/>
    <m/>
    <m/>
    <m/>
    <s v="with cut-off date"/>
    <d v="2023-10-17T00:00:00"/>
    <m/>
    <n v="3"/>
    <n v="3"/>
    <m/>
    <e v="#N/A"/>
    <d v="2023-10-17T00:00:00"/>
    <n v="1.5"/>
    <n v="0"/>
    <m/>
    <m/>
    <m/>
    <m/>
    <m/>
    <m/>
    <m/>
    <m/>
    <m/>
    <m/>
    <m/>
    <m/>
    <m/>
    <m/>
    <m/>
    <m/>
    <m/>
    <m/>
    <n v="120000"/>
    <m/>
    <m/>
    <s v="Euro"/>
    <n v="63.4"/>
    <m/>
    <m/>
    <m/>
    <m/>
    <e v="#N/A"/>
    <n v="0"/>
    <m/>
    <m/>
    <m/>
    <m/>
    <m/>
    <m/>
    <m/>
    <m/>
    <m/>
    <m/>
    <m/>
    <m/>
    <m/>
    <m/>
    <m/>
    <m/>
    <m/>
    <m/>
    <m/>
    <m/>
    <m/>
  </r>
  <r>
    <m/>
    <s v="V300022"/>
    <s v="2022-0019"/>
    <x v="70"/>
    <n v="3"/>
    <s v="Wagon"/>
    <n v="40"/>
    <m/>
    <x v="22"/>
    <m/>
    <m/>
    <x v="5"/>
    <x v="2"/>
    <n v="1"/>
    <m/>
    <m/>
    <n v="1"/>
    <m/>
    <n v="0"/>
    <n v="0"/>
    <x v="1"/>
    <m/>
    <m/>
    <m/>
    <x v="0"/>
    <m/>
    <m/>
    <m/>
    <e v="#N/A"/>
    <e v="#N/A"/>
    <n v="730"/>
    <x v="1"/>
    <m/>
    <m/>
    <m/>
    <m/>
    <s v="with cut-off date"/>
    <d v="2023-10-17T00:00:00"/>
    <m/>
    <n v="3"/>
    <n v="3"/>
    <m/>
    <e v="#N/A"/>
    <d v="2023-10-17T00:00:00"/>
    <n v="1.5"/>
    <n v="0"/>
    <m/>
    <m/>
    <m/>
    <m/>
    <m/>
    <m/>
    <m/>
    <m/>
    <m/>
    <m/>
    <m/>
    <m/>
    <m/>
    <m/>
    <m/>
    <m/>
    <m/>
    <m/>
    <n v="120000"/>
    <m/>
    <m/>
    <s v="Euro"/>
    <n v="63.4"/>
    <m/>
    <m/>
    <m/>
    <m/>
    <e v="#N/A"/>
    <n v="0"/>
    <m/>
    <m/>
    <m/>
    <m/>
    <m/>
    <m/>
    <m/>
    <m/>
    <m/>
    <m/>
    <m/>
    <m/>
    <m/>
    <m/>
    <m/>
    <m/>
    <m/>
    <m/>
    <m/>
    <m/>
    <m/>
  </r>
  <r>
    <m/>
    <s v="V300022"/>
    <s v="2022-0019"/>
    <x v="70"/>
    <n v="3"/>
    <s v="Wagon"/>
    <n v="41"/>
    <m/>
    <x v="22"/>
    <m/>
    <m/>
    <x v="5"/>
    <x v="2"/>
    <n v="1"/>
    <m/>
    <m/>
    <n v="1"/>
    <m/>
    <n v="0"/>
    <n v="0"/>
    <x v="1"/>
    <m/>
    <m/>
    <m/>
    <x v="0"/>
    <m/>
    <m/>
    <m/>
    <e v="#N/A"/>
    <e v="#N/A"/>
    <n v="730"/>
    <x v="1"/>
    <m/>
    <m/>
    <m/>
    <m/>
    <s v="with cut-off date"/>
    <d v="2023-10-17T00:00:00"/>
    <m/>
    <n v="3"/>
    <n v="3"/>
    <m/>
    <e v="#N/A"/>
    <d v="2023-10-17T00:00:00"/>
    <n v="1.5"/>
    <n v="0"/>
    <m/>
    <m/>
    <m/>
    <m/>
    <m/>
    <m/>
    <m/>
    <m/>
    <m/>
    <m/>
    <m/>
    <m/>
    <m/>
    <m/>
    <m/>
    <m/>
    <m/>
    <m/>
    <n v="120000"/>
    <m/>
    <m/>
    <s v="Euro"/>
    <n v="63.4"/>
    <m/>
    <m/>
    <m/>
    <m/>
    <e v="#N/A"/>
    <n v="0"/>
    <m/>
    <m/>
    <m/>
    <m/>
    <m/>
    <m/>
    <m/>
    <m/>
    <m/>
    <m/>
    <m/>
    <m/>
    <m/>
    <m/>
    <m/>
    <m/>
    <m/>
    <m/>
    <m/>
    <m/>
    <m/>
  </r>
  <r>
    <m/>
    <s v="V300022"/>
    <s v="2022-0019"/>
    <x v="70"/>
    <n v="3"/>
    <s v="Wagon"/>
    <n v="42"/>
    <m/>
    <x v="22"/>
    <m/>
    <m/>
    <x v="5"/>
    <x v="2"/>
    <n v="1"/>
    <m/>
    <m/>
    <n v="1"/>
    <m/>
    <n v="0"/>
    <n v="0"/>
    <x v="1"/>
    <m/>
    <m/>
    <m/>
    <x v="0"/>
    <m/>
    <m/>
    <m/>
    <e v="#N/A"/>
    <e v="#N/A"/>
    <n v="730"/>
    <x v="1"/>
    <m/>
    <m/>
    <m/>
    <m/>
    <s v="with cut-off date"/>
    <d v="2023-10-17T00:00:00"/>
    <m/>
    <n v="3"/>
    <n v="3"/>
    <m/>
    <e v="#N/A"/>
    <d v="2023-10-17T00:00:00"/>
    <n v="1.5"/>
    <n v="0"/>
    <m/>
    <m/>
    <m/>
    <m/>
    <m/>
    <m/>
    <m/>
    <m/>
    <m/>
    <m/>
    <m/>
    <m/>
    <m/>
    <m/>
    <m/>
    <m/>
    <m/>
    <m/>
    <n v="120000"/>
    <m/>
    <m/>
    <s v="Euro"/>
    <n v="63.4"/>
    <m/>
    <m/>
    <m/>
    <m/>
    <e v="#N/A"/>
    <n v="0"/>
    <m/>
    <m/>
    <m/>
    <m/>
    <m/>
    <m/>
    <m/>
    <m/>
    <m/>
    <m/>
    <m/>
    <m/>
    <m/>
    <m/>
    <m/>
    <m/>
    <m/>
    <m/>
    <m/>
    <m/>
    <m/>
  </r>
  <r>
    <m/>
    <s v="V300022"/>
    <s v="2022-0019"/>
    <x v="70"/>
    <n v="4"/>
    <s v="Batch"/>
    <m/>
    <m/>
    <x v="22"/>
    <s v="CHE"/>
    <s v="Middle EU"/>
    <x v="5"/>
    <x v="2"/>
    <n v="16"/>
    <m/>
    <m/>
    <n v="16"/>
    <n v="0"/>
    <n v="0"/>
    <n v="0"/>
    <x v="3"/>
    <m/>
    <m/>
    <m/>
    <x v="0"/>
    <m/>
    <m/>
    <m/>
    <m/>
    <m/>
    <m/>
    <x v="12"/>
    <m/>
    <m/>
    <m/>
    <n v="16"/>
    <s v="with cut-off date"/>
    <d v="2023-12-13T00:00:00"/>
    <m/>
    <n v="3"/>
    <n v="3"/>
    <m/>
    <m/>
    <d v="2023-12-13T00:00:00"/>
    <n v="1.5"/>
    <n v="0"/>
    <m/>
    <m/>
    <m/>
    <m/>
    <m/>
    <n v="0"/>
    <s v="A"/>
    <m/>
    <n v="1.4"/>
    <s v="CHE"/>
    <s v="Not required"/>
    <m/>
    <s v="N"/>
    <m/>
    <m/>
    <m/>
    <m/>
    <m/>
    <n v="120000"/>
    <m/>
    <m/>
    <s v="Euro"/>
    <n v="63.4"/>
    <n v="-3.5"/>
    <n v="0"/>
    <m/>
    <n v="0"/>
    <n v="59.9"/>
    <n v="0"/>
    <n v="0"/>
    <m/>
    <m/>
    <n v="8.890000000000001"/>
    <n v="-1.1"/>
    <n v="8.890000000000001"/>
    <n v="2.4"/>
    <n v="-2.4"/>
    <n v="3.79"/>
    <n v="52.11"/>
    <s v="0.00"/>
    <n v="52.11"/>
    <n v="0.9061600460564191"/>
    <n v="0"/>
    <n v="47.22"/>
    <n v="47.22"/>
    <n v="1920000"/>
    <n v="480000"/>
    <m/>
    <n v="0"/>
    <n v="348857.6"/>
  </r>
  <r>
    <m/>
    <s v="V300022"/>
    <s v="2022-0019"/>
    <x v="70"/>
    <n v="4"/>
    <s v="Wagon"/>
    <n v="43"/>
    <m/>
    <x v="22"/>
    <m/>
    <m/>
    <x v="5"/>
    <x v="2"/>
    <n v="1"/>
    <m/>
    <m/>
    <n v="1"/>
    <m/>
    <n v="0"/>
    <n v="0"/>
    <x v="1"/>
    <m/>
    <m/>
    <m/>
    <x v="0"/>
    <m/>
    <m/>
    <m/>
    <e v="#N/A"/>
    <e v="#N/A"/>
    <n v="730"/>
    <x v="1"/>
    <m/>
    <m/>
    <m/>
    <m/>
    <s v="with cut-off date"/>
    <d v="2023-10-17T00:00:00"/>
    <m/>
    <n v="3"/>
    <n v="3"/>
    <m/>
    <e v="#N/A"/>
    <d v="2023-10-17T00:00:00"/>
    <n v="1.5"/>
    <n v="0"/>
    <m/>
    <m/>
    <m/>
    <m/>
    <m/>
    <m/>
    <m/>
    <m/>
    <m/>
    <m/>
    <m/>
    <m/>
    <m/>
    <m/>
    <m/>
    <m/>
    <m/>
    <m/>
    <n v="120000"/>
    <m/>
    <m/>
    <s v="Euro"/>
    <n v="63.4"/>
    <m/>
    <m/>
    <m/>
    <m/>
    <e v="#N/A"/>
    <n v="0"/>
    <m/>
    <m/>
    <m/>
    <m/>
    <m/>
    <m/>
    <m/>
    <m/>
    <m/>
    <m/>
    <m/>
    <m/>
    <m/>
    <m/>
    <m/>
    <m/>
    <m/>
    <m/>
    <m/>
    <m/>
    <m/>
  </r>
  <r>
    <m/>
    <s v="V300022"/>
    <s v="2022-0019"/>
    <x v="70"/>
    <n v="4"/>
    <s v="Wagon"/>
    <n v="44"/>
    <m/>
    <x v="22"/>
    <m/>
    <m/>
    <x v="5"/>
    <x v="2"/>
    <n v="1"/>
    <m/>
    <m/>
    <n v="1"/>
    <m/>
    <n v="0"/>
    <n v="0"/>
    <x v="1"/>
    <m/>
    <m/>
    <m/>
    <x v="0"/>
    <m/>
    <m/>
    <m/>
    <e v="#N/A"/>
    <e v="#N/A"/>
    <n v="730"/>
    <x v="1"/>
    <m/>
    <m/>
    <m/>
    <m/>
    <s v="with cut-off date"/>
    <d v="2023-10-17T00:00:00"/>
    <m/>
    <n v="3"/>
    <n v="3"/>
    <m/>
    <e v="#N/A"/>
    <d v="2023-10-17T00:00:00"/>
    <n v="1.5"/>
    <n v="0"/>
    <m/>
    <m/>
    <m/>
    <m/>
    <m/>
    <m/>
    <m/>
    <m/>
    <m/>
    <m/>
    <m/>
    <m/>
    <m/>
    <m/>
    <m/>
    <m/>
    <m/>
    <m/>
    <n v="120000"/>
    <m/>
    <m/>
    <s v="Euro"/>
    <n v="63.4"/>
    <m/>
    <m/>
    <m/>
    <m/>
    <e v="#N/A"/>
    <n v="0"/>
    <m/>
    <m/>
    <m/>
    <m/>
    <m/>
    <m/>
    <m/>
    <m/>
    <m/>
    <m/>
    <m/>
    <m/>
    <m/>
    <m/>
    <m/>
    <m/>
    <m/>
    <m/>
    <m/>
    <m/>
    <m/>
  </r>
  <r>
    <m/>
    <s v="V300022"/>
    <s v="2022-0019"/>
    <x v="70"/>
    <n v="4"/>
    <s v="Wagon"/>
    <n v="45"/>
    <m/>
    <x v="22"/>
    <m/>
    <m/>
    <x v="5"/>
    <x v="2"/>
    <n v="1"/>
    <m/>
    <m/>
    <n v="1"/>
    <m/>
    <n v="0"/>
    <n v="0"/>
    <x v="1"/>
    <m/>
    <m/>
    <m/>
    <x v="0"/>
    <m/>
    <m/>
    <m/>
    <e v="#N/A"/>
    <e v="#N/A"/>
    <n v="730"/>
    <x v="1"/>
    <m/>
    <m/>
    <m/>
    <m/>
    <s v="with cut-off date"/>
    <d v="2023-10-17T00:00:00"/>
    <m/>
    <n v="3"/>
    <n v="3"/>
    <m/>
    <e v="#N/A"/>
    <d v="2023-10-17T00:00:00"/>
    <n v="1.5"/>
    <n v="0"/>
    <m/>
    <m/>
    <m/>
    <m/>
    <m/>
    <m/>
    <m/>
    <m/>
    <m/>
    <m/>
    <m/>
    <m/>
    <m/>
    <m/>
    <m/>
    <m/>
    <m/>
    <m/>
    <n v="120000"/>
    <m/>
    <m/>
    <s v="Euro"/>
    <n v="63.4"/>
    <m/>
    <m/>
    <m/>
    <m/>
    <e v="#N/A"/>
    <n v="0"/>
    <m/>
    <m/>
    <m/>
    <m/>
    <m/>
    <m/>
    <m/>
    <m/>
    <m/>
    <m/>
    <m/>
    <m/>
    <m/>
    <m/>
    <m/>
    <m/>
    <m/>
    <m/>
    <m/>
    <m/>
    <m/>
  </r>
  <r>
    <m/>
    <s v="V300022"/>
    <s v="2022-0019"/>
    <x v="70"/>
    <n v="4"/>
    <s v="Wagon"/>
    <n v="46"/>
    <m/>
    <x v="22"/>
    <m/>
    <m/>
    <x v="5"/>
    <x v="2"/>
    <n v="1"/>
    <m/>
    <m/>
    <n v="1"/>
    <m/>
    <n v="0"/>
    <n v="0"/>
    <x v="1"/>
    <m/>
    <m/>
    <m/>
    <x v="0"/>
    <m/>
    <m/>
    <m/>
    <e v="#N/A"/>
    <e v="#N/A"/>
    <n v="730"/>
    <x v="1"/>
    <m/>
    <m/>
    <m/>
    <m/>
    <s v="with cut-off date"/>
    <d v="2023-10-17T00:00:00"/>
    <m/>
    <n v="3"/>
    <n v="3"/>
    <m/>
    <e v="#N/A"/>
    <d v="2023-10-17T00:00:00"/>
    <n v="1.5"/>
    <n v="0"/>
    <m/>
    <m/>
    <m/>
    <m/>
    <m/>
    <m/>
    <m/>
    <m/>
    <m/>
    <m/>
    <m/>
    <m/>
    <m/>
    <m/>
    <m/>
    <m/>
    <m/>
    <m/>
    <n v="120000"/>
    <m/>
    <m/>
    <s v="Euro"/>
    <n v="63.4"/>
    <m/>
    <m/>
    <m/>
    <m/>
    <e v="#N/A"/>
    <n v="0"/>
    <m/>
    <m/>
    <m/>
    <m/>
    <m/>
    <m/>
    <m/>
    <m/>
    <m/>
    <m/>
    <m/>
    <m/>
    <m/>
    <m/>
    <m/>
    <m/>
    <m/>
    <m/>
    <m/>
    <m/>
    <m/>
  </r>
  <r>
    <m/>
    <s v="V300022"/>
    <s v="2022-0019"/>
    <x v="70"/>
    <n v="4"/>
    <s v="Wagon"/>
    <n v="47"/>
    <m/>
    <x v="22"/>
    <m/>
    <m/>
    <x v="5"/>
    <x v="2"/>
    <n v="1"/>
    <m/>
    <m/>
    <n v="1"/>
    <m/>
    <n v="0"/>
    <n v="0"/>
    <x v="1"/>
    <m/>
    <m/>
    <m/>
    <x v="0"/>
    <m/>
    <m/>
    <m/>
    <e v="#N/A"/>
    <e v="#N/A"/>
    <n v="730"/>
    <x v="1"/>
    <m/>
    <m/>
    <m/>
    <m/>
    <s v="with cut-off date"/>
    <d v="2023-10-17T00:00:00"/>
    <m/>
    <n v="3"/>
    <n v="3"/>
    <m/>
    <e v="#N/A"/>
    <d v="2023-10-17T00:00:00"/>
    <n v="1.5"/>
    <n v="0"/>
    <m/>
    <m/>
    <m/>
    <m/>
    <m/>
    <m/>
    <m/>
    <m/>
    <m/>
    <m/>
    <m/>
    <m/>
    <m/>
    <m/>
    <m/>
    <m/>
    <m/>
    <m/>
    <n v="120000"/>
    <m/>
    <m/>
    <s v="Euro"/>
    <n v="63.4"/>
    <m/>
    <m/>
    <m/>
    <m/>
    <e v="#N/A"/>
    <n v="0"/>
    <m/>
    <m/>
    <m/>
    <m/>
    <m/>
    <m/>
    <m/>
    <m/>
    <m/>
    <m/>
    <m/>
    <m/>
    <m/>
    <m/>
    <m/>
    <m/>
    <m/>
    <m/>
    <m/>
    <m/>
    <m/>
  </r>
  <r>
    <m/>
    <s v="V300022"/>
    <s v="2022-0019"/>
    <x v="70"/>
    <n v="4"/>
    <s v="Wagon"/>
    <n v="48"/>
    <m/>
    <x v="22"/>
    <m/>
    <m/>
    <x v="5"/>
    <x v="2"/>
    <n v="1"/>
    <m/>
    <m/>
    <n v="1"/>
    <m/>
    <n v="0"/>
    <n v="0"/>
    <x v="1"/>
    <m/>
    <m/>
    <m/>
    <x v="0"/>
    <m/>
    <m/>
    <m/>
    <e v="#N/A"/>
    <e v="#N/A"/>
    <n v="730"/>
    <x v="1"/>
    <m/>
    <m/>
    <m/>
    <m/>
    <s v="with cut-off date"/>
    <d v="2023-10-17T00:00:00"/>
    <m/>
    <n v="3"/>
    <n v="3"/>
    <m/>
    <e v="#N/A"/>
    <d v="2023-10-17T00:00:00"/>
    <n v="1.5"/>
    <n v="0"/>
    <m/>
    <m/>
    <m/>
    <m/>
    <m/>
    <m/>
    <m/>
    <m/>
    <m/>
    <m/>
    <m/>
    <m/>
    <m/>
    <m/>
    <m/>
    <m/>
    <m/>
    <m/>
    <n v="120000"/>
    <m/>
    <m/>
    <s v="Euro"/>
    <n v="63.4"/>
    <m/>
    <m/>
    <m/>
    <m/>
    <e v="#N/A"/>
    <n v="0"/>
    <m/>
    <m/>
    <m/>
    <m/>
    <m/>
    <m/>
    <m/>
    <m/>
    <m/>
    <m/>
    <m/>
    <m/>
    <m/>
    <m/>
    <m/>
    <m/>
    <m/>
    <m/>
    <m/>
    <m/>
    <m/>
  </r>
  <r>
    <m/>
    <s v="V300022"/>
    <s v="2022-0019"/>
    <x v="70"/>
    <n v="4"/>
    <s v="Wagon"/>
    <n v="49"/>
    <m/>
    <x v="22"/>
    <m/>
    <m/>
    <x v="5"/>
    <x v="2"/>
    <n v="1"/>
    <m/>
    <m/>
    <n v="1"/>
    <m/>
    <n v="0"/>
    <n v="0"/>
    <x v="1"/>
    <m/>
    <m/>
    <m/>
    <x v="0"/>
    <m/>
    <m/>
    <m/>
    <e v="#N/A"/>
    <e v="#N/A"/>
    <n v="730"/>
    <x v="1"/>
    <m/>
    <m/>
    <m/>
    <m/>
    <s v="with cut-off date"/>
    <d v="2023-10-17T00:00:00"/>
    <m/>
    <n v="3"/>
    <n v="3"/>
    <m/>
    <e v="#N/A"/>
    <d v="2023-10-17T00:00:00"/>
    <n v="1.5"/>
    <n v="0"/>
    <m/>
    <m/>
    <m/>
    <m/>
    <m/>
    <m/>
    <m/>
    <m/>
    <m/>
    <m/>
    <m/>
    <m/>
    <m/>
    <m/>
    <m/>
    <m/>
    <m/>
    <m/>
    <n v="120000"/>
    <m/>
    <m/>
    <s v="Euro"/>
    <n v="63.4"/>
    <m/>
    <m/>
    <m/>
    <m/>
    <e v="#N/A"/>
    <n v="0"/>
    <m/>
    <m/>
    <m/>
    <m/>
    <m/>
    <m/>
    <m/>
    <m/>
    <m/>
    <m/>
    <m/>
    <m/>
    <m/>
    <m/>
    <m/>
    <m/>
    <m/>
    <m/>
    <m/>
    <m/>
    <m/>
  </r>
  <r>
    <m/>
    <s v="V300022"/>
    <s v="2022-0019"/>
    <x v="70"/>
    <n v="4"/>
    <s v="Wagon"/>
    <n v="50"/>
    <m/>
    <x v="22"/>
    <m/>
    <m/>
    <x v="5"/>
    <x v="2"/>
    <n v="1"/>
    <m/>
    <m/>
    <n v="1"/>
    <m/>
    <n v="0"/>
    <n v="0"/>
    <x v="1"/>
    <m/>
    <m/>
    <m/>
    <x v="0"/>
    <m/>
    <m/>
    <m/>
    <e v="#N/A"/>
    <e v="#N/A"/>
    <n v="730"/>
    <x v="1"/>
    <m/>
    <m/>
    <m/>
    <m/>
    <s v="with cut-off date"/>
    <d v="2023-10-17T00:00:00"/>
    <m/>
    <n v="3"/>
    <n v="3"/>
    <m/>
    <e v="#N/A"/>
    <d v="2023-10-17T00:00:00"/>
    <n v="1.5"/>
    <n v="0"/>
    <m/>
    <m/>
    <m/>
    <m/>
    <m/>
    <m/>
    <m/>
    <m/>
    <m/>
    <m/>
    <m/>
    <m/>
    <m/>
    <m/>
    <m/>
    <m/>
    <m/>
    <m/>
    <n v="120000"/>
    <m/>
    <m/>
    <s v="Euro"/>
    <n v="63.4"/>
    <m/>
    <m/>
    <m/>
    <m/>
    <e v="#N/A"/>
    <n v="0"/>
    <m/>
    <m/>
    <m/>
    <m/>
    <m/>
    <m/>
    <m/>
    <m/>
    <m/>
    <m/>
    <m/>
    <m/>
    <m/>
    <m/>
    <m/>
    <m/>
    <m/>
    <m/>
    <m/>
    <m/>
    <m/>
  </r>
  <r>
    <m/>
    <s v="V300022"/>
    <s v="2022-0019"/>
    <x v="70"/>
    <n v="4"/>
    <s v="Wagon"/>
    <n v="51"/>
    <m/>
    <x v="22"/>
    <m/>
    <m/>
    <x v="5"/>
    <x v="2"/>
    <n v="1"/>
    <m/>
    <m/>
    <n v="1"/>
    <m/>
    <n v="0"/>
    <n v="0"/>
    <x v="1"/>
    <m/>
    <m/>
    <m/>
    <x v="0"/>
    <m/>
    <m/>
    <m/>
    <e v="#N/A"/>
    <e v="#N/A"/>
    <n v="730"/>
    <x v="1"/>
    <m/>
    <m/>
    <m/>
    <m/>
    <s v="with cut-off date"/>
    <d v="2023-10-17T00:00:00"/>
    <m/>
    <n v="3"/>
    <n v="3"/>
    <m/>
    <e v="#N/A"/>
    <d v="2023-10-17T00:00:00"/>
    <n v="1.5"/>
    <n v="0"/>
    <m/>
    <m/>
    <m/>
    <m/>
    <m/>
    <m/>
    <m/>
    <m/>
    <m/>
    <m/>
    <m/>
    <m/>
    <m/>
    <m/>
    <m/>
    <m/>
    <m/>
    <m/>
    <n v="120000"/>
    <m/>
    <m/>
    <s v="Euro"/>
    <n v="63.4"/>
    <m/>
    <m/>
    <m/>
    <m/>
    <e v="#N/A"/>
    <n v="0"/>
    <m/>
    <m/>
    <m/>
    <m/>
    <m/>
    <m/>
    <m/>
    <m/>
    <m/>
    <m/>
    <m/>
    <m/>
    <m/>
    <m/>
    <m/>
    <m/>
    <m/>
    <m/>
    <m/>
    <m/>
    <m/>
  </r>
  <r>
    <m/>
    <s v="V300022"/>
    <s v="2022-0019"/>
    <x v="70"/>
    <n v="4"/>
    <s v="Wagon"/>
    <n v="52"/>
    <m/>
    <x v="22"/>
    <m/>
    <m/>
    <x v="5"/>
    <x v="2"/>
    <n v="1"/>
    <m/>
    <m/>
    <n v="1"/>
    <m/>
    <n v="0"/>
    <n v="0"/>
    <x v="1"/>
    <m/>
    <m/>
    <m/>
    <x v="0"/>
    <m/>
    <m/>
    <m/>
    <e v="#N/A"/>
    <e v="#N/A"/>
    <n v="730"/>
    <x v="1"/>
    <m/>
    <m/>
    <m/>
    <m/>
    <s v="with cut-off date"/>
    <d v="2023-10-17T00:00:00"/>
    <m/>
    <n v="3"/>
    <n v="3"/>
    <m/>
    <e v="#N/A"/>
    <d v="2023-10-17T00:00:00"/>
    <n v="1.5"/>
    <n v="0"/>
    <m/>
    <m/>
    <m/>
    <m/>
    <m/>
    <m/>
    <m/>
    <m/>
    <m/>
    <m/>
    <m/>
    <m/>
    <m/>
    <m/>
    <m/>
    <m/>
    <m/>
    <m/>
    <n v="120000"/>
    <m/>
    <m/>
    <s v="Euro"/>
    <n v="63.4"/>
    <m/>
    <m/>
    <m/>
    <m/>
    <e v="#N/A"/>
    <n v="0"/>
    <m/>
    <m/>
    <m/>
    <m/>
    <m/>
    <m/>
    <m/>
    <m/>
    <m/>
    <m/>
    <m/>
    <m/>
    <m/>
    <m/>
    <m/>
    <m/>
    <m/>
    <m/>
    <m/>
    <m/>
    <m/>
  </r>
  <r>
    <m/>
    <s v="V300022"/>
    <s v="2022-0019"/>
    <x v="70"/>
    <n v="4"/>
    <s v="Wagon"/>
    <n v="53"/>
    <m/>
    <x v="22"/>
    <m/>
    <m/>
    <x v="5"/>
    <x v="2"/>
    <n v="1"/>
    <m/>
    <m/>
    <n v="1"/>
    <m/>
    <n v="0"/>
    <n v="0"/>
    <x v="1"/>
    <m/>
    <m/>
    <m/>
    <x v="0"/>
    <m/>
    <m/>
    <m/>
    <e v="#N/A"/>
    <e v="#N/A"/>
    <n v="730"/>
    <x v="1"/>
    <m/>
    <m/>
    <m/>
    <m/>
    <s v="with cut-off date"/>
    <d v="2023-10-17T00:00:00"/>
    <m/>
    <n v="3"/>
    <n v="3"/>
    <m/>
    <e v="#N/A"/>
    <d v="2023-10-17T00:00:00"/>
    <n v="1.5"/>
    <n v="0"/>
    <m/>
    <m/>
    <m/>
    <m/>
    <m/>
    <m/>
    <m/>
    <m/>
    <m/>
    <m/>
    <m/>
    <m/>
    <m/>
    <m/>
    <m/>
    <m/>
    <m/>
    <m/>
    <n v="120000"/>
    <m/>
    <m/>
    <s v="Euro"/>
    <n v="63.4"/>
    <m/>
    <m/>
    <m/>
    <m/>
    <e v="#N/A"/>
    <n v="0"/>
    <m/>
    <m/>
    <m/>
    <m/>
    <m/>
    <m/>
    <m/>
    <m/>
    <m/>
    <m/>
    <m/>
    <m/>
    <m/>
    <m/>
    <m/>
    <m/>
    <m/>
    <m/>
    <m/>
    <m/>
    <m/>
  </r>
  <r>
    <m/>
    <s v="V300022"/>
    <s v="2022-0019"/>
    <x v="70"/>
    <n v="4"/>
    <s v="Wagon"/>
    <n v="54"/>
    <m/>
    <x v="22"/>
    <m/>
    <m/>
    <x v="5"/>
    <x v="2"/>
    <n v="1"/>
    <m/>
    <m/>
    <n v="1"/>
    <m/>
    <n v="0"/>
    <n v="0"/>
    <x v="1"/>
    <m/>
    <m/>
    <m/>
    <x v="0"/>
    <m/>
    <m/>
    <m/>
    <e v="#N/A"/>
    <e v="#N/A"/>
    <n v="730"/>
    <x v="1"/>
    <m/>
    <m/>
    <m/>
    <m/>
    <s v="with cut-off date"/>
    <d v="2023-10-17T00:00:00"/>
    <m/>
    <n v="3"/>
    <n v="3"/>
    <m/>
    <e v="#N/A"/>
    <d v="2023-10-17T00:00:00"/>
    <n v="1.5"/>
    <n v="0"/>
    <m/>
    <m/>
    <m/>
    <m/>
    <m/>
    <m/>
    <m/>
    <m/>
    <m/>
    <m/>
    <m/>
    <m/>
    <m/>
    <m/>
    <m/>
    <m/>
    <m/>
    <m/>
    <n v="120000"/>
    <m/>
    <m/>
    <s v="Euro"/>
    <n v="63.4"/>
    <m/>
    <m/>
    <m/>
    <m/>
    <e v="#N/A"/>
    <n v="0"/>
    <m/>
    <m/>
    <m/>
    <m/>
    <m/>
    <m/>
    <m/>
    <m/>
    <m/>
    <m/>
    <m/>
    <m/>
    <m/>
    <m/>
    <m/>
    <m/>
    <m/>
    <m/>
    <m/>
    <m/>
    <m/>
  </r>
  <r>
    <m/>
    <s v="V300022"/>
    <s v="2022-0019"/>
    <x v="70"/>
    <n v="4"/>
    <s v="Wagon"/>
    <n v="55"/>
    <m/>
    <x v="22"/>
    <m/>
    <m/>
    <x v="5"/>
    <x v="2"/>
    <n v="1"/>
    <m/>
    <m/>
    <n v="1"/>
    <m/>
    <n v="0"/>
    <n v="0"/>
    <x v="1"/>
    <m/>
    <m/>
    <m/>
    <x v="0"/>
    <m/>
    <m/>
    <m/>
    <e v="#N/A"/>
    <e v="#N/A"/>
    <n v="730"/>
    <x v="1"/>
    <m/>
    <m/>
    <m/>
    <m/>
    <s v="with cut-off date"/>
    <d v="2023-10-17T00:00:00"/>
    <m/>
    <n v="3"/>
    <n v="3"/>
    <m/>
    <e v="#N/A"/>
    <d v="2023-10-17T00:00:00"/>
    <n v="1.5"/>
    <n v="0"/>
    <m/>
    <m/>
    <m/>
    <m/>
    <m/>
    <m/>
    <m/>
    <m/>
    <m/>
    <m/>
    <m/>
    <m/>
    <m/>
    <m/>
    <m/>
    <m/>
    <m/>
    <m/>
    <n v="120000"/>
    <m/>
    <m/>
    <s v="Euro"/>
    <n v="63.4"/>
    <m/>
    <m/>
    <m/>
    <m/>
    <e v="#N/A"/>
    <n v="0"/>
    <m/>
    <m/>
    <m/>
    <m/>
    <m/>
    <m/>
    <m/>
    <m/>
    <m/>
    <m/>
    <m/>
    <m/>
    <m/>
    <m/>
    <m/>
    <m/>
    <m/>
    <m/>
    <m/>
    <m/>
    <m/>
  </r>
  <r>
    <m/>
    <s v="V300022"/>
    <s v="2022-0019"/>
    <x v="70"/>
    <n v="4"/>
    <s v="Wagon"/>
    <n v="56"/>
    <m/>
    <x v="22"/>
    <m/>
    <m/>
    <x v="5"/>
    <x v="2"/>
    <n v="1"/>
    <m/>
    <m/>
    <n v="1"/>
    <m/>
    <n v="0"/>
    <n v="0"/>
    <x v="1"/>
    <m/>
    <m/>
    <m/>
    <x v="0"/>
    <m/>
    <m/>
    <m/>
    <e v="#N/A"/>
    <e v="#N/A"/>
    <n v="730"/>
    <x v="1"/>
    <m/>
    <m/>
    <m/>
    <m/>
    <s v="with cut-off date"/>
    <d v="2023-10-17T00:00:00"/>
    <m/>
    <n v="3"/>
    <n v="3"/>
    <m/>
    <e v="#N/A"/>
    <d v="2023-10-17T00:00:00"/>
    <n v="1.5"/>
    <n v="0"/>
    <m/>
    <m/>
    <m/>
    <m/>
    <m/>
    <m/>
    <m/>
    <m/>
    <m/>
    <m/>
    <m/>
    <m/>
    <m/>
    <m/>
    <m/>
    <m/>
    <m/>
    <m/>
    <n v="120000"/>
    <m/>
    <m/>
    <s v="Euro"/>
    <n v="63.4"/>
    <m/>
    <m/>
    <m/>
    <m/>
    <e v="#N/A"/>
    <n v="0"/>
    <m/>
    <m/>
    <m/>
    <m/>
    <m/>
    <m/>
    <m/>
    <m/>
    <m/>
    <m/>
    <m/>
    <m/>
    <m/>
    <m/>
    <m/>
    <m/>
    <m/>
    <m/>
    <m/>
    <m/>
    <m/>
  </r>
  <r>
    <m/>
    <s v="V300022"/>
    <s v="2022-0019"/>
    <x v="70"/>
    <n v="4"/>
    <s v="Wagon"/>
    <n v="57"/>
    <m/>
    <x v="22"/>
    <m/>
    <m/>
    <x v="5"/>
    <x v="2"/>
    <n v="1"/>
    <m/>
    <m/>
    <n v="1"/>
    <m/>
    <n v="0"/>
    <n v="0"/>
    <x v="1"/>
    <m/>
    <m/>
    <m/>
    <x v="0"/>
    <m/>
    <m/>
    <m/>
    <e v="#N/A"/>
    <e v="#N/A"/>
    <n v="730"/>
    <x v="1"/>
    <m/>
    <m/>
    <m/>
    <m/>
    <s v="with cut-off date"/>
    <d v="2023-10-17T00:00:00"/>
    <m/>
    <n v="3"/>
    <n v="3"/>
    <m/>
    <e v="#N/A"/>
    <d v="2023-10-17T00:00:00"/>
    <n v="1.5"/>
    <n v="0"/>
    <m/>
    <m/>
    <m/>
    <m/>
    <m/>
    <m/>
    <m/>
    <m/>
    <m/>
    <m/>
    <m/>
    <m/>
    <m/>
    <m/>
    <m/>
    <m/>
    <m/>
    <m/>
    <n v="120000"/>
    <m/>
    <m/>
    <s v="Euro"/>
    <n v="63.4"/>
    <m/>
    <m/>
    <m/>
    <m/>
    <e v="#N/A"/>
    <n v="0"/>
    <m/>
    <m/>
    <m/>
    <m/>
    <m/>
    <m/>
    <m/>
    <m/>
    <m/>
    <m/>
    <m/>
    <m/>
    <m/>
    <m/>
    <m/>
    <m/>
    <m/>
    <m/>
    <m/>
    <m/>
    <m/>
  </r>
  <r>
    <m/>
    <s v="V300022"/>
    <s v="2022-0019"/>
    <x v="70"/>
    <n v="4"/>
    <s v="Wagon"/>
    <n v="58"/>
    <m/>
    <x v="22"/>
    <m/>
    <m/>
    <x v="5"/>
    <x v="2"/>
    <n v="1"/>
    <m/>
    <m/>
    <n v="1"/>
    <m/>
    <n v="0"/>
    <n v="0"/>
    <x v="1"/>
    <m/>
    <m/>
    <m/>
    <x v="0"/>
    <m/>
    <m/>
    <m/>
    <e v="#N/A"/>
    <e v="#N/A"/>
    <n v="730"/>
    <x v="1"/>
    <m/>
    <m/>
    <m/>
    <m/>
    <s v="with cut-off date"/>
    <d v="2023-10-17T00:00:00"/>
    <m/>
    <n v="3"/>
    <n v="3"/>
    <m/>
    <e v="#N/A"/>
    <d v="2023-10-17T00:00:00"/>
    <n v="1.5"/>
    <n v="0"/>
    <m/>
    <m/>
    <m/>
    <m/>
    <m/>
    <m/>
    <m/>
    <m/>
    <m/>
    <m/>
    <m/>
    <m/>
    <m/>
    <m/>
    <m/>
    <m/>
    <m/>
    <m/>
    <n v="120000"/>
    <m/>
    <m/>
    <s v="Euro"/>
    <n v="63.4"/>
    <m/>
    <m/>
    <m/>
    <m/>
    <e v="#N/A"/>
    <n v="0"/>
    <m/>
    <m/>
    <m/>
    <m/>
    <m/>
    <m/>
    <m/>
    <m/>
    <m/>
    <m/>
    <m/>
    <m/>
    <m/>
    <m/>
    <m/>
    <m/>
    <m/>
    <m/>
    <m/>
    <m/>
    <m/>
  </r>
  <r>
    <m/>
    <s v="V300022"/>
    <s v="2022-0019"/>
    <x v="70"/>
    <n v="5"/>
    <s v="Batch"/>
    <m/>
    <m/>
    <x v="22"/>
    <s v="CHE"/>
    <s v="Middle EU"/>
    <x v="5"/>
    <x v="2"/>
    <n v="9"/>
    <m/>
    <m/>
    <n v="9"/>
    <n v="0"/>
    <n v="0"/>
    <n v="0"/>
    <x v="3"/>
    <m/>
    <m/>
    <m/>
    <x v="0"/>
    <m/>
    <m/>
    <m/>
    <m/>
    <m/>
    <m/>
    <x v="12"/>
    <m/>
    <m/>
    <m/>
    <n v="9"/>
    <s v="with cut-off date"/>
    <d v="2024-01-03T00:00:00"/>
    <m/>
    <n v="3"/>
    <n v="3"/>
    <m/>
    <m/>
    <d v="2024-01-03T00:00:00"/>
    <n v="1.5"/>
    <n v="0"/>
    <m/>
    <m/>
    <m/>
    <m/>
    <m/>
    <n v="0"/>
    <s v="A"/>
    <n v="100"/>
    <n v="1.4"/>
    <s v="CHE"/>
    <s v="Not required"/>
    <m/>
    <s v="N"/>
    <m/>
    <m/>
    <m/>
    <m/>
    <m/>
    <n v="120000"/>
    <m/>
    <m/>
    <s v="Euro"/>
    <n v="63.4"/>
    <n v="-3.5"/>
    <n v="0"/>
    <m/>
    <n v="0"/>
    <n v="59.9"/>
    <n v="0"/>
    <n v="0"/>
    <m/>
    <m/>
    <n v="8.890000000000001"/>
    <n v="-1.1"/>
    <n v="8.890000000000001"/>
    <n v="2.4"/>
    <n v="-2.4"/>
    <n v="3.79"/>
    <n v="52.11"/>
    <s v="0.00"/>
    <n v="52.11"/>
    <n v="0.9061600460564191"/>
    <n v="0"/>
    <n v="47.22"/>
    <n v="47.22"/>
    <n v="1080000"/>
    <n v="270000"/>
    <m/>
    <n v="0"/>
    <n v="196232.4"/>
  </r>
  <r>
    <m/>
    <s v="V300022"/>
    <s v="2022-0019"/>
    <x v="70"/>
    <n v="5"/>
    <s v="Wagon"/>
    <n v="59"/>
    <m/>
    <x v="22"/>
    <m/>
    <m/>
    <x v="5"/>
    <x v="2"/>
    <n v="1"/>
    <m/>
    <m/>
    <n v="1"/>
    <m/>
    <n v="0"/>
    <n v="0"/>
    <x v="1"/>
    <m/>
    <m/>
    <m/>
    <x v="0"/>
    <m/>
    <m/>
    <m/>
    <e v="#N/A"/>
    <e v="#N/A"/>
    <n v="730"/>
    <x v="1"/>
    <m/>
    <m/>
    <m/>
    <m/>
    <s v="with cut-off date"/>
    <d v="2023-10-17T00:00:00"/>
    <m/>
    <n v="3"/>
    <n v="3"/>
    <m/>
    <e v="#N/A"/>
    <d v="2023-10-17T00:00:00"/>
    <n v="1.5"/>
    <n v="0"/>
    <m/>
    <m/>
    <m/>
    <m/>
    <m/>
    <m/>
    <m/>
    <m/>
    <m/>
    <m/>
    <m/>
    <m/>
    <m/>
    <m/>
    <m/>
    <m/>
    <m/>
    <m/>
    <n v="120000"/>
    <m/>
    <m/>
    <s v="Euro"/>
    <n v="63.4"/>
    <m/>
    <m/>
    <m/>
    <m/>
    <e v="#N/A"/>
    <n v="0"/>
    <m/>
    <m/>
    <m/>
    <m/>
    <m/>
    <m/>
    <m/>
    <m/>
    <m/>
    <m/>
    <m/>
    <m/>
    <m/>
    <m/>
    <m/>
    <m/>
    <m/>
    <m/>
    <m/>
    <m/>
    <m/>
  </r>
  <r>
    <m/>
    <s v="V300022"/>
    <s v="2022-0019"/>
    <x v="70"/>
    <n v="5"/>
    <s v="Wagon"/>
    <n v="60"/>
    <m/>
    <x v="22"/>
    <m/>
    <m/>
    <x v="5"/>
    <x v="2"/>
    <n v="1"/>
    <m/>
    <m/>
    <n v="1"/>
    <m/>
    <n v="0"/>
    <n v="0"/>
    <x v="1"/>
    <m/>
    <m/>
    <m/>
    <x v="0"/>
    <m/>
    <m/>
    <m/>
    <e v="#N/A"/>
    <e v="#N/A"/>
    <n v="730"/>
    <x v="1"/>
    <m/>
    <m/>
    <m/>
    <m/>
    <s v="with cut-off date"/>
    <d v="2023-10-17T00:00:00"/>
    <m/>
    <n v="3"/>
    <n v="3"/>
    <m/>
    <e v="#N/A"/>
    <d v="2023-10-17T00:00:00"/>
    <n v="1.5"/>
    <n v="0"/>
    <m/>
    <m/>
    <m/>
    <m/>
    <m/>
    <m/>
    <m/>
    <m/>
    <m/>
    <m/>
    <m/>
    <m/>
    <m/>
    <m/>
    <m/>
    <m/>
    <m/>
    <m/>
    <n v="120000"/>
    <m/>
    <m/>
    <s v="Euro"/>
    <n v="63.4"/>
    <m/>
    <m/>
    <m/>
    <m/>
    <e v="#N/A"/>
    <n v="0"/>
    <m/>
    <m/>
    <m/>
    <m/>
    <m/>
    <m/>
    <m/>
    <m/>
    <m/>
    <m/>
    <m/>
    <m/>
    <m/>
    <m/>
    <m/>
    <m/>
    <m/>
    <m/>
    <m/>
    <m/>
    <m/>
  </r>
  <r>
    <m/>
    <s v="V300022"/>
    <s v="2022-0019"/>
    <x v="70"/>
    <n v="5"/>
    <s v="Wagon"/>
    <n v="61"/>
    <m/>
    <x v="22"/>
    <m/>
    <m/>
    <x v="5"/>
    <x v="2"/>
    <n v="1"/>
    <m/>
    <m/>
    <n v="1"/>
    <m/>
    <n v="0"/>
    <n v="0"/>
    <x v="1"/>
    <m/>
    <m/>
    <m/>
    <x v="0"/>
    <m/>
    <m/>
    <m/>
    <e v="#N/A"/>
    <e v="#N/A"/>
    <n v="730"/>
    <x v="1"/>
    <m/>
    <m/>
    <m/>
    <m/>
    <s v="with cut-off date"/>
    <d v="2023-10-17T00:00:00"/>
    <m/>
    <n v="3"/>
    <n v="3"/>
    <m/>
    <e v="#N/A"/>
    <d v="2023-10-17T00:00:00"/>
    <n v="1.5"/>
    <n v="0"/>
    <m/>
    <m/>
    <m/>
    <m/>
    <m/>
    <m/>
    <m/>
    <m/>
    <m/>
    <m/>
    <m/>
    <m/>
    <m/>
    <m/>
    <m/>
    <m/>
    <m/>
    <m/>
    <n v="120000"/>
    <m/>
    <m/>
    <s v="Euro"/>
    <n v="63.4"/>
    <m/>
    <m/>
    <m/>
    <m/>
    <e v="#N/A"/>
    <n v="0"/>
    <m/>
    <m/>
    <m/>
    <m/>
    <m/>
    <m/>
    <m/>
    <m/>
    <m/>
    <m/>
    <m/>
    <m/>
    <m/>
    <m/>
    <m/>
    <m/>
    <m/>
    <m/>
    <m/>
    <m/>
    <m/>
  </r>
  <r>
    <m/>
    <s v="V300022"/>
    <s v="2022-0019"/>
    <x v="70"/>
    <n v="5"/>
    <s v="Wagon"/>
    <n v="62"/>
    <m/>
    <x v="22"/>
    <m/>
    <m/>
    <x v="5"/>
    <x v="2"/>
    <n v="1"/>
    <m/>
    <m/>
    <n v="1"/>
    <m/>
    <n v="0"/>
    <n v="0"/>
    <x v="1"/>
    <m/>
    <m/>
    <m/>
    <x v="0"/>
    <m/>
    <m/>
    <m/>
    <e v="#N/A"/>
    <e v="#N/A"/>
    <n v="730"/>
    <x v="1"/>
    <m/>
    <m/>
    <m/>
    <m/>
    <s v="with cut-off date"/>
    <d v="2023-10-17T00:00:00"/>
    <m/>
    <n v="3"/>
    <n v="3"/>
    <m/>
    <e v="#N/A"/>
    <d v="2023-10-17T00:00:00"/>
    <n v="1.5"/>
    <n v="0"/>
    <m/>
    <m/>
    <m/>
    <m/>
    <m/>
    <m/>
    <m/>
    <m/>
    <m/>
    <m/>
    <m/>
    <m/>
    <m/>
    <m/>
    <m/>
    <m/>
    <m/>
    <m/>
    <n v="120000"/>
    <m/>
    <m/>
    <s v="Euro"/>
    <n v="63.4"/>
    <m/>
    <m/>
    <m/>
    <m/>
    <e v="#N/A"/>
    <n v="0"/>
    <m/>
    <m/>
    <m/>
    <m/>
    <m/>
    <m/>
    <m/>
    <m/>
    <m/>
    <m/>
    <m/>
    <m/>
    <m/>
    <m/>
    <m/>
    <m/>
    <m/>
    <m/>
    <m/>
    <m/>
    <m/>
  </r>
  <r>
    <m/>
    <s v="V300022"/>
    <s v="2022-0019"/>
    <x v="70"/>
    <n v="5"/>
    <s v="Wagon"/>
    <n v="63"/>
    <m/>
    <x v="22"/>
    <m/>
    <m/>
    <x v="5"/>
    <x v="2"/>
    <n v="1"/>
    <m/>
    <m/>
    <n v="1"/>
    <m/>
    <n v="0"/>
    <n v="0"/>
    <x v="1"/>
    <m/>
    <m/>
    <m/>
    <x v="0"/>
    <m/>
    <m/>
    <m/>
    <e v="#N/A"/>
    <e v="#N/A"/>
    <n v="730"/>
    <x v="1"/>
    <m/>
    <m/>
    <m/>
    <m/>
    <s v="with cut-off date"/>
    <d v="2023-10-17T00:00:00"/>
    <m/>
    <n v="3"/>
    <n v="3"/>
    <m/>
    <e v="#N/A"/>
    <d v="2023-10-17T00:00:00"/>
    <n v="1.5"/>
    <n v="0"/>
    <m/>
    <m/>
    <m/>
    <m/>
    <m/>
    <m/>
    <m/>
    <m/>
    <m/>
    <m/>
    <m/>
    <m/>
    <m/>
    <m/>
    <m/>
    <m/>
    <m/>
    <m/>
    <n v="120000"/>
    <m/>
    <m/>
    <s v="Euro"/>
    <n v="63.4"/>
    <m/>
    <m/>
    <m/>
    <m/>
    <e v="#N/A"/>
    <n v="0"/>
    <m/>
    <m/>
    <m/>
    <m/>
    <m/>
    <m/>
    <m/>
    <m/>
    <m/>
    <m/>
    <m/>
    <m/>
    <m/>
    <m/>
    <m/>
    <m/>
    <m/>
    <m/>
    <m/>
    <m/>
    <m/>
  </r>
  <r>
    <m/>
    <s v="V300022"/>
    <s v="2022-0019"/>
    <x v="70"/>
    <n v="5"/>
    <s v="Wagon"/>
    <n v="64"/>
    <m/>
    <x v="22"/>
    <m/>
    <m/>
    <x v="5"/>
    <x v="2"/>
    <n v="1"/>
    <m/>
    <m/>
    <n v="1"/>
    <m/>
    <n v="0"/>
    <n v="0"/>
    <x v="1"/>
    <m/>
    <m/>
    <m/>
    <x v="0"/>
    <m/>
    <m/>
    <m/>
    <e v="#N/A"/>
    <e v="#N/A"/>
    <n v="730"/>
    <x v="1"/>
    <m/>
    <m/>
    <m/>
    <m/>
    <s v="with cut-off date"/>
    <d v="2023-10-17T00:00:00"/>
    <m/>
    <n v="3"/>
    <n v="3"/>
    <m/>
    <e v="#N/A"/>
    <d v="2023-10-17T00:00:00"/>
    <n v="1.5"/>
    <n v="0"/>
    <m/>
    <m/>
    <m/>
    <m/>
    <m/>
    <m/>
    <m/>
    <m/>
    <m/>
    <m/>
    <m/>
    <m/>
    <m/>
    <m/>
    <m/>
    <m/>
    <m/>
    <m/>
    <n v="120000"/>
    <m/>
    <m/>
    <s v="Euro"/>
    <n v="63.4"/>
    <m/>
    <m/>
    <m/>
    <m/>
    <e v="#N/A"/>
    <n v="0"/>
    <m/>
    <m/>
    <m/>
    <m/>
    <m/>
    <m/>
    <m/>
    <m/>
    <m/>
    <m/>
    <m/>
    <m/>
    <m/>
    <m/>
    <m/>
    <m/>
    <m/>
    <m/>
    <m/>
    <m/>
    <m/>
  </r>
  <r>
    <m/>
    <s v="V300022"/>
    <s v="2022-0019"/>
    <x v="70"/>
    <n v="5"/>
    <s v="Wagon"/>
    <n v="65"/>
    <m/>
    <x v="22"/>
    <m/>
    <m/>
    <x v="5"/>
    <x v="2"/>
    <n v="1"/>
    <m/>
    <m/>
    <n v="1"/>
    <m/>
    <n v="0"/>
    <n v="0"/>
    <x v="1"/>
    <m/>
    <m/>
    <m/>
    <x v="0"/>
    <m/>
    <m/>
    <m/>
    <e v="#N/A"/>
    <e v="#N/A"/>
    <n v="730"/>
    <x v="1"/>
    <m/>
    <m/>
    <m/>
    <m/>
    <s v="with cut-off date"/>
    <d v="2023-10-17T00:00:00"/>
    <m/>
    <n v="3"/>
    <n v="3"/>
    <m/>
    <e v="#N/A"/>
    <d v="2023-10-17T00:00:00"/>
    <n v="1.5"/>
    <n v="0"/>
    <m/>
    <m/>
    <m/>
    <m/>
    <m/>
    <m/>
    <m/>
    <m/>
    <m/>
    <m/>
    <m/>
    <m/>
    <m/>
    <m/>
    <m/>
    <m/>
    <m/>
    <m/>
    <n v="120000"/>
    <m/>
    <m/>
    <s v="Euro"/>
    <n v="63.4"/>
    <m/>
    <m/>
    <m/>
    <m/>
    <e v="#N/A"/>
    <n v="0"/>
    <m/>
    <m/>
    <m/>
    <m/>
    <m/>
    <m/>
    <m/>
    <m/>
    <m/>
    <m/>
    <m/>
    <m/>
    <m/>
    <m/>
    <m/>
    <m/>
    <m/>
    <m/>
    <m/>
    <m/>
    <m/>
  </r>
  <r>
    <m/>
    <s v="V300022"/>
    <s v="2022-0019"/>
    <x v="70"/>
    <n v="5"/>
    <s v="Wagon"/>
    <n v="66"/>
    <m/>
    <x v="22"/>
    <m/>
    <m/>
    <x v="5"/>
    <x v="2"/>
    <n v="1"/>
    <m/>
    <m/>
    <n v="1"/>
    <m/>
    <n v="0"/>
    <n v="0"/>
    <x v="1"/>
    <m/>
    <m/>
    <m/>
    <x v="0"/>
    <m/>
    <m/>
    <m/>
    <e v="#N/A"/>
    <e v="#N/A"/>
    <n v="730"/>
    <x v="1"/>
    <m/>
    <m/>
    <m/>
    <m/>
    <s v="with cut-off date"/>
    <d v="2023-10-17T00:00:00"/>
    <m/>
    <n v="3"/>
    <n v="3"/>
    <m/>
    <e v="#N/A"/>
    <d v="2023-10-17T00:00:00"/>
    <n v="1.5"/>
    <n v="0"/>
    <m/>
    <m/>
    <m/>
    <m/>
    <m/>
    <m/>
    <m/>
    <m/>
    <m/>
    <m/>
    <m/>
    <m/>
    <m/>
    <m/>
    <m/>
    <m/>
    <m/>
    <m/>
    <n v="120000"/>
    <m/>
    <m/>
    <s v="Euro"/>
    <n v="63.4"/>
    <m/>
    <m/>
    <m/>
    <m/>
    <e v="#N/A"/>
    <n v="0"/>
    <m/>
    <m/>
    <m/>
    <m/>
    <m/>
    <m/>
    <m/>
    <m/>
    <m/>
    <m/>
    <m/>
    <m/>
    <m/>
    <m/>
    <m/>
    <m/>
    <m/>
    <m/>
    <m/>
    <m/>
    <m/>
  </r>
  <r>
    <m/>
    <s v="V300022"/>
    <s v="2022-0019"/>
    <x v="70"/>
    <n v="5"/>
    <s v="Wagon"/>
    <n v="67"/>
    <m/>
    <x v="22"/>
    <m/>
    <m/>
    <x v="5"/>
    <x v="2"/>
    <n v="1"/>
    <m/>
    <m/>
    <n v="1"/>
    <m/>
    <n v="0"/>
    <n v="0"/>
    <x v="1"/>
    <m/>
    <m/>
    <m/>
    <x v="0"/>
    <m/>
    <m/>
    <m/>
    <e v="#N/A"/>
    <e v="#N/A"/>
    <n v="730"/>
    <x v="1"/>
    <m/>
    <m/>
    <m/>
    <m/>
    <s v="with cut-off date"/>
    <d v="2023-10-17T00:00:00"/>
    <m/>
    <n v="3"/>
    <n v="3"/>
    <m/>
    <e v="#N/A"/>
    <d v="2023-10-17T00:00:00"/>
    <n v="1.5"/>
    <n v="0"/>
    <m/>
    <m/>
    <m/>
    <m/>
    <m/>
    <m/>
    <m/>
    <m/>
    <m/>
    <m/>
    <m/>
    <m/>
    <m/>
    <m/>
    <m/>
    <m/>
    <m/>
    <m/>
    <n v="120000"/>
    <m/>
    <m/>
    <s v="Euro"/>
    <n v="63.4"/>
    <m/>
    <m/>
    <m/>
    <m/>
    <e v="#N/A"/>
    <n v="0"/>
    <m/>
    <m/>
    <m/>
    <m/>
    <m/>
    <m/>
    <m/>
    <m/>
    <m/>
    <m/>
    <m/>
    <m/>
    <m/>
    <m/>
    <m/>
    <m/>
    <m/>
    <m/>
    <m/>
    <m/>
    <m/>
  </r>
  <r>
    <m/>
    <s v="V300021"/>
    <s v="2022-0020"/>
    <x v="71"/>
    <m/>
    <s v="Header"/>
    <m/>
    <m/>
    <x v="22"/>
    <s v="CHE"/>
    <s v="Middle EU - ELSE"/>
    <x v="5"/>
    <x v="0"/>
    <n v="42"/>
    <m/>
    <m/>
    <n v="42"/>
    <n v="0"/>
    <n v="0"/>
    <n v="0"/>
    <x v="3"/>
    <m/>
    <m/>
    <m/>
    <x v="0"/>
    <m/>
    <d v="2022-09-27T00:00:00"/>
    <d v="2024-09-26T00:00:00"/>
    <m/>
    <m/>
    <n v="730"/>
    <x v="71"/>
    <m/>
    <m/>
    <m/>
    <n v="42"/>
    <s v="with cut-off date"/>
    <d v="2023-09-26T00:00:00"/>
    <m/>
    <n v="3"/>
    <n v="3"/>
    <m/>
    <m/>
    <d v="2023-09-26T00:00:00"/>
    <n v="1.5"/>
    <n v="0"/>
    <m/>
    <m/>
    <m/>
    <m/>
    <m/>
    <n v="364"/>
    <s v="A"/>
    <n v="100"/>
    <n v="1.4"/>
    <s v="CHE"/>
    <s v="Not required"/>
    <s v="N"/>
    <s v="N"/>
    <m/>
    <m/>
    <m/>
    <m/>
    <m/>
    <n v="120000"/>
    <m/>
    <m/>
    <s v="Euro"/>
    <n v="29.25"/>
    <n v="-1.75"/>
    <n v="0"/>
    <m/>
    <n v="0"/>
    <n v="27.5"/>
    <n v="0"/>
    <n v="0"/>
    <m/>
    <m/>
    <n v="7.26"/>
    <n v="0"/>
    <n v="7.26"/>
    <n v="1.9"/>
    <n v="-1.9"/>
    <n v="0"/>
    <n v="20.09"/>
    <s v="0.00"/>
    <n v="20.09"/>
    <n v="0.9314372778059931"/>
    <n v="0"/>
    <n v="18.34"/>
    <n v="18.34"/>
    <n v="5040000"/>
    <n v="1260000"/>
    <s v="N"/>
    <n v="0"/>
    <n v="420420"/>
  </r>
  <r>
    <m/>
    <s v="V300021"/>
    <s v="2022-0020"/>
    <x v="71"/>
    <n v="1"/>
    <s v="Batch"/>
    <m/>
    <m/>
    <x v="22"/>
    <s v="CHE"/>
    <s v="Middle EU"/>
    <x v="5"/>
    <x v="0"/>
    <n v="6"/>
    <m/>
    <m/>
    <n v="6"/>
    <n v="0"/>
    <n v="0"/>
    <n v="0"/>
    <x v="3"/>
    <m/>
    <m/>
    <m/>
    <x v="0"/>
    <m/>
    <m/>
    <m/>
    <m/>
    <m/>
    <m/>
    <x v="12"/>
    <m/>
    <m/>
    <m/>
    <n v="6"/>
    <s v="with cut-off date"/>
    <d v="2023-09-26T00:00:00"/>
    <m/>
    <n v="3"/>
    <n v="3"/>
    <m/>
    <m/>
    <d v="2023-09-26T00:00:00"/>
    <n v="1.5"/>
    <n v="0"/>
    <m/>
    <m/>
    <m/>
    <m/>
    <m/>
    <n v="0"/>
    <s v="A"/>
    <m/>
    <n v="1.4"/>
    <s v="CHE"/>
    <s v="Not required"/>
    <m/>
    <s v="N"/>
    <m/>
    <m/>
    <m/>
    <m/>
    <m/>
    <n v="120000"/>
    <m/>
    <m/>
    <s v="Euro"/>
    <n v="29.25"/>
    <n v="-1.75"/>
    <n v="0"/>
    <m/>
    <n v="0"/>
    <n v="27.5"/>
    <n v="0"/>
    <n v="0"/>
    <m/>
    <m/>
    <n v="7.26"/>
    <n v="0"/>
    <n v="7.26"/>
    <n v="1.9"/>
    <n v="-1.9"/>
    <n v="1.9"/>
    <n v="19.69"/>
    <s v="0.00"/>
    <n v="20.09"/>
    <n v="0.9314372778059931"/>
    <n v="0"/>
    <n v="18.34"/>
    <n v="18.34"/>
    <n v="720000"/>
    <n v="180000"/>
    <m/>
    <n v="0"/>
    <n v="60060"/>
  </r>
  <r>
    <m/>
    <s v="V300021"/>
    <s v="2022-0020"/>
    <x v="71"/>
    <n v="1"/>
    <s v="Wagon"/>
    <n v="1"/>
    <m/>
    <x v="22"/>
    <m/>
    <m/>
    <x v="5"/>
    <x v="0"/>
    <n v="1"/>
    <m/>
    <m/>
    <n v="1"/>
    <m/>
    <n v="0"/>
    <n v="0"/>
    <x v="1"/>
    <m/>
    <m/>
    <m/>
    <x v="0"/>
    <m/>
    <m/>
    <m/>
    <e v="#N/A"/>
    <e v="#N/A"/>
    <n v="730"/>
    <x v="1"/>
    <m/>
    <m/>
    <m/>
    <m/>
    <s v="with cut-off date"/>
    <d v="2023-09-26T00:00:00"/>
    <m/>
    <n v="3"/>
    <n v="3"/>
    <m/>
    <e v="#N/A"/>
    <d v="2023-09-26T00:00:00"/>
    <n v="1.5"/>
    <n v="0"/>
    <m/>
    <m/>
    <m/>
    <m/>
    <m/>
    <m/>
    <m/>
    <m/>
    <m/>
    <m/>
    <m/>
    <m/>
    <m/>
    <m/>
    <m/>
    <m/>
    <m/>
    <m/>
    <n v="120000"/>
    <m/>
    <m/>
    <s v="Euro"/>
    <n v="29.25"/>
    <m/>
    <m/>
    <m/>
    <m/>
    <e v="#N/A"/>
    <n v="0"/>
    <m/>
    <m/>
    <m/>
    <m/>
    <m/>
    <m/>
    <m/>
    <m/>
    <m/>
    <m/>
    <m/>
    <m/>
    <m/>
    <m/>
    <m/>
    <m/>
    <m/>
    <m/>
    <m/>
    <m/>
    <m/>
  </r>
  <r>
    <m/>
    <s v="V300021"/>
    <s v="2022-0020"/>
    <x v="71"/>
    <n v="1"/>
    <s v="Wagon"/>
    <n v="2"/>
    <m/>
    <x v="22"/>
    <m/>
    <m/>
    <x v="5"/>
    <x v="0"/>
    <n v="1"/>
    <m/>
    <m/>
    <n v="1"/>
    <m/>
    <n v="0"/>
    <n v="0"/>
    <x v="1"/>
    <m/>
    <m/>
    <m/>
    <x v="0"/>
    <m/>
    <m/>
    <m/>
    <e v="#N/A"/>
    <e v="#N/A"/>
    <n v="730"/>
    <x v="1"/>
    <m/>
    <m/>
    <m/>
    <m/>
    <s v="with cut-off date"/>
    <d v="2023-09-26T00:00:00"/>
    <m/>
    <n v="3"/>
    <n v="3"/>
    <m/>
    <e v="#N/A"/>
    <d v="2023-09-26T00:00:00"/>
    <n v="1.5"/>
    <n v="0"/>
    <m/>
    <m/>
    <m/>
    <m/>
    <m/>
    <m/>
    <m/>
    <m/>
    <m/>
    <m/>
    <m/>
    <m/>
    <m/>
    <m/>
    <m/>
    <m/>
    <m/>
    <m/>
    <n v="120000"/>
    <m/>
    <m/>
    <s v="Euro"/>
    <n v="29.25"/>
    <m/>
    <m/>
    <m/>
    <m/>
    <e v="#N/A"/>
    <n v="0"/>
    <m/>
    <m/>
    <m/>
    <m/>
    <m/>
    <m/>
    <m/>
    <m/>
    <m/>
    <m/>
    <m/>
    <m/>
    <m/>
    <m/>
    <m/>
    <m/>
    <m/>
    <m/>
    <m/>
    <m/>
    <m/>
  </r>
  <r>
    <m/>
    <s v="V300021"/>
    <s v="2022-0020"/>
    <x v="71"/>
    <n v="1"/>
    <s v="Wagon"/>
    <n v="3"/>
    <m/>
    <x v="22"/>
    <m/>
    <m/>
    <x v="5"/>
    <x v="0"/>
    <n v="1"/>
    <m/>
    <m/>
    <n v="1"/>
    <m/>
    <n v="0"/>
    <n v="0"/>
    <x v="1"/>
    <m/>
    <m/>
    <m/>
    <x v="0"/>
    <m/>
    <m/>
    <m/>
    <e v="#N/A"/>
    <e v="#N/A"/>
    <n v="730"/>
    <x v="1"/>
    <m/>
    <m/>
    <m/>
    <m/>
    <s v="with cut-off date"/>
    <d v="2023-09-26T00:00:00"/>
    <m/>
    <n v="3"/>
    <n v="3"/>
    <m/>
    <e v="#N/A"/>
    <d v="2023-09-26T00:00:00"/>
    <n v="1.5"/>
    <n v="0"/>
    <m/>
    <m/>
    <m/>
    <m/>
    <m/>
    <m/>
    <m/>
    <m/>
    <m/>
    <m/>
    <m/>
    <m/>
    <m/>
    <m/>
    <m/>
    <m/>
    <m/>
    <m/>
    <n v="120000"/>
    <m/>
    <m/>
    <s v="Euro"/>
    <n v="29.25"/>
    <m/>
    <m/>
    <m/>
    <m/>
    <e v="#N/A"/>
    <n v="0"/>
    <m/>
    <m/>
    <m/>
    <m/>
    <m/>
    <m/>
    <m/>
    <m/>
    <m/>
    <m/>
    <m/>
    <m/>
    <m/>
    <m/>
    <m/>
    <m/>
    <m/>
    <m/>
    <m/>
    <m/>
    <m/>
  </r>
  <r>
    <m/>
    <s v="V300021"/>
    <s v="2022-0020"/>
    <x v="71"/>
    <n v="1"/>
    <s v="Wagon"/>
    <n v="4"/>
    <m/>
    <x v="22"/>
    <m/>
    <m/>
    <x v="5"/>
    <x v="0"/>
    <n v="1"/>
    <m/>
    <m/>
    <n v="1"/>
    <m/>
    <n v="0"/>
    <n v="0"/>
    <x v="1"/>
    <m/>
    <m/>
    <m/>
    <x v="0"/>
    <m/>
    <m/>
    <m/>
    <e v="#N/A"/>
    <e v="#N/A"/>
    <n v="730"/>
    <x v="1"/>
    <m/>
    <m/>
    <m/>
    <m/>
    <s v="with cut-off date"/>
    <d v="2023-09-26T00:00:00"/>
    <m/>
    <n v="3"/>
    <n v="3"/>
    <m/>
    <e v="#N/A"/>
    <d v="2023-09-26T00:00:00"/>
    <n v="1.5"/>
    <n v="0"/>
    <m/>
    <m/>
    <m/>
    <m/>
    <m/>
    <m/>
    <m/>
    <m/>
    <m/>
    <m/>
    <m/>
    <m/>
    <m/>
    <m/>
    <m/>
    <m/>
    <m/>
    <m/>
    <n v="120000"/>
    <m/>
    <m/>
    <s v="Euro"/>
    <n v="29.25"/>
    <m/>
    <m/>
    <m/>
    <m/>
    <e v="#N/A"/>
    <n v="0"/>
    <m/>
    <m/>
    <m/>
    <m/>
    <m/>
    <m/>
    <m/>
    <m/>
    <m/>
    <m/>
    <m/>
    <m/>
    <m/>
    <m/>
    <m/>
    <m/>
    <m/>
    <m/>
    <m/>
    <m/>
    <m/>
  </r>
  <r>
    <m/>
    <s v="V300021"/>
    <s v="2022-0020"/>
    <x v="71"/>
    <n v="1"/>
    <s v="Wagon"/>
    <n v="5"/>
    <m/>
    <x v="22"/>
    <m/>
    <m/>
    <x v="5"/>
    <x v="0"/>
    <n v="1"/>
    <m/>
    <m/>
    <n v="1"/>
    <m/>
    <n v="0"/>
    <n v="0"/>
    <x v="1"/>
    <m/>
    <m/>
    <m/>
    <x v="0"/>
    <m/>
    <m/>
    <m/>
    <e v="#N/A"/>
    <e v="#N/A"/>
    <n v="730"/>
    <x v="1"/>
    <m/>
    <m/>
    <m/>
    <m/>
    <s v="with cut-off date"/>
    <d v="2023-09-26T00:00:00"/>
    <m/>
    <n v="3"/>
    <n v="3"/>
    <m/>
    <e v="#N/A"/>
    <d v="2023-09-26T00:00:00"/>
    <n v="1.5"/>
    <n v="0"/>
    <m/>
    <m/>
    <m/>
    <m/>
    <m/>
    <m/>
    <m/>
    <m/>
    <m/>
    <m/>
    <m/>
    <m/>
    <m/>
    <m/>
    <m/>
    <m/>
    <m/>
    <m/>
    <n v="120000"/>
    <m/>
    <m/>
    <s v="Euro"/>
    <n v="29.25"/>
    <m/>
    <m/>
    <m/>
    <m/>
    <e v="#N/A"/>
    <n v="0"/>
    <m/>
    <m/>
    <m/>
    <m/>
    <m/>
    <m/>
    <m/>
    <m/>
    <m/>
    <m/>
    <m/>
    <m/>
    <m/>
    <m/>
    <m/>
    <m/>
    <m/>
    <m/>
    <m/>
    <m/>
    <m/>
  </r>
  <r>
    <m/>
    <s v="V300021"/>
    <s v="2022-0020"/>
    <x v="71"/>
    <n v="1"/>
    <s v="Wagon"/>
    <n v="6"/>
    <m/>
    <x v="22"/>
    <m/>
    <m/>
    <x v="5"/>
    <x v="0"/>
    <n v="1"/>
    <m/>
    <m/>
    <n v="1"/>
    <m/>
    <n v="0"/>
    <n v="0"/>
    <x v="1"/>
    <m/>
    <m/>
    <m/>
    <x v="0"/>
    <m/>
    <m/>
    <m/>
    <e v="#N/A"/>
    <e v="#N/A"/>
    <n v="730"/>
    <x v="1"/>
    <m/>
    <m/>
    <m/>
    <m/>
    <s v="with cut-off date"/>
    <d v="2023-09-26T00:00:00"/>
    <m/>
    <n v="3"/>
    <n v="3"/>
    <m/>
    <e v="#N/A"/>
    <d v="2023-09-26T00:00:00"/>
    <n v="1.5"/>
    <n v="0"/>
    <m/>
    <m/>
    <m/>
    <m/>
    <m/>
    <m/>
    <m/>
    <m/>
    <m/>
    <m/>
    <m/>
    <m/>
    <m/>
    <m/>
    <m/>
    <m/>
    <m/>
    <m/>
    <n v="120000"/>
    <m/>
    <m/>
    <s v="Euro"/>
    <n v="29.25"/>
    <m/>
    <m/>
    <m/>
    <m/>
    <e v="#N/A"/>
    <n v="0"/>
    <m/>
    <m/>
    <m/>
    <m/>
    <m/>
    <m/>
    <m/>
    <m/>
    <m/>
    <m/>
    <m/>
    <m/>
    <m/>
    <m/>
    <m/>
    <m/>
    <m/>
    <m/>
    <m/>
    <m/>
    <m/>
  </r>
  <r>
    <m/>
    <s v="V300021"/>
    <s v="2022-0020"/>
    <x v="71"/>
    <n v="2"/>
    <s v="Batch"/>
    <m/>
    <m/>
    <x v="22"/>
    <s v="CHE"/>
    <s v="Middle EU"/>
    <x v="5"/>
    <x v="0"/>
    <n v="11"/>
    <m/>
    <m/>
    <n v="11"/>
    <n v="0"/>
    <n v="0"/>
    <n v="0"/>
    <x v="3"/>
    <m/>
    <m/>
    <m/>
    <x v="0"/>
    <m/>
    <m/>
    <m/>
    <m/>
    <m/>
    <m/>
    <x v="12"/>
    <m/>
    <m/>
    <m/>
    <n v="11"/>
    <s v="with cut-off date"/>
    <d v="2023-10-03T00:00:00"/>
    <m/>
    <n v="3"/>
    <n v="3"/>
    <m/>
    <m/>
    <d v="2023-10-03T00:00:00"/>
    <n v="1.5"/>
    <n v="0"/>
    <m/>
    <m/>
    <m/>
    <m/>
    <m/>
    <n v="0"/>
    <s v="A"/>
    <m/>
    <n v="1.4"/>
    <s v="CHE"/>
    <s v="Not required"/>
    <m/>
    <s v="N"/>
    <m/>
    <m/>
    <m/>
    <m/>
    <m/>
    <n v="120000"/>
    <m/>
    <m/>
    <s v="Euro"/>
    <n v="29.25"/>
    <n v="-1.75"/>
    <n v="0"/>
    <m/>
    <n v="0"/>
    <n v="27.5"/>
    <n v="0"/>
    <n v="0"/>
    <m/>
    <m/>
    <n v="7.26"/>
    <n v="0"/>
    <n v="7.26"/>
    <n v="1.9"/>
    <n v="-1.9"/>
    <n v="1.9"/>
    <n v="19.69"/>
    <s v="0.00"/>
    <n v="20.09"/>
    <n v="0.9314372778059931"/>
    <n v="0"/>
    <n v="18.34"/>
    <n v="18.34"/>
    <n v="1320000"/>
    <n v="330000"/>
    <m/>
    <n v="0"/>
    <n v="110110"/>
  </r>
  <r>
    <m/>
    <s v="V300021"/>
    <s v="2022-0020"/>
    <x v="71"/>
    <n v="2"/>
    <s v="Wagon"/>
    <n v="7"/>
    <m/>
    <x v="22"/>
    <m/>
    <m/>
    <x v="5"/>
    <x v="0"/>
    <n v="1"/>
    <m/>
    <m/>
    <n v="1"/>
    <m/>
    <n v="0"/>
    <n v="0"/>
    <x v="1"/>
    <m/>
    <m/>
    <m/>
    <x v="0"/>
    <m/>
    <m/>
    <m/>
    <e v="#N/A"/>
    <e v="#N/A"/>
    <n v="730"/>
    <x v="1"/>
    <m/>
    <m/>
    <m/>
    <m/>
    <s v="with cut-off date"/>
    <d v="2023-09-26T00:00:00"/>
    <m/>
    <n v="3"/>
    <n v="3"/>
    <m/>
    <e v="#N/A"/>
    <d v="2023-09-26T00:00:00"/>
    <n v="1.5"/>
    <n v="0"/>
    <m/>
    <m/>
    <m/>
    <m/>
    <m/>
    <m/>
    <m/>
    <m/>
    <m/>
    <m/>
    <m/>
    <m/>
    <m/>
    <m/>
    <m/>
    <m/>
    <m/>
    <m/>
    <n v="120000"/>
    <m/>
    <m/>
    <s v="Euro"/>
    <n v="29.25"/>
    <m/>
    <m/>
    <m/>
    <m/>
    <e v="#N/A"/>
    <n v="0"/>
    <m/>
    <m/>
    <m/>
    <m/>
    <m/>
    <m/>
    <m/>
    <m/>
    <m/>
    <m/>
    <m/>
    <m/>
    <m/>
    <m/>
    <m/>
    <m/>
    <m/>
    <m/>
    <m/>
    <m/>
    <m/>
  </r>
  <r>
    <m/>
    <s v="V300021"/>
    <s v="2022-0020"/>
    <x v="71"/>
    <n v="2"/>
    <s v="Wagon"/>
    <n v="8"/>
    <m/>
    <x v="22"/>
    <m/>
    <m/>
    <x v="5"/>
    <x v="0"/>
    <n v="1"/>
    <m/>
    <m/>
    <n v="1"/>
    <m/>
    <n v="0"/>
    <n v="0"/>
    <x v="1"/>
    <m/>
    <m/>
    <m/>
    <x v="0"/>
    <m/>
    <m/>
    <m/>
    <e v="#N/A"/>
    <e v="#N/A"/>
    <n v="730"/>
    <x v="1"/>
    <m/>
    <m/>
    <m/>
    <m/>
    <s v="with cut-off date"/>
    <d v="2023-09-26T00:00:00"/>
    <m/>
    <n v="3"/>
    <n v="3"/>
    <m/>
    <e v="#N/A"/>
    <d v="2023-09-26T00:00:00"/>
    <n v="1.5"/>
    <n v="0"/>
    <m/>
    <m/>
    <m/>
    <m/>
    <m/>
    <m/>
    <m/>
    <m/>
    <m/>
    <m/>
    <m/>
    <m/>
    <m/>
    <m/>
    <m/>
    <m/>
    <m/>
    <m/>
    <n v="120000"/>
    <m/>
    <m/>
    <s v="Euro"/>
    <n v="29.25"/>
    <m/>
    <m/>
    <m/>
    <m/>
    <e v="#N/A"/>
    <n v="0"/>
    <m/>
    <m/>
    <m/>
    <m/>
    <m/>
    <m/>
    <m/>
    <m/>
    <m/>
    <m/>
    <m/>
    <m/>
    <m/>
    <m/>
    <m/>
    <m/>
    <m/>
    <m/>
    <m/>
    <m/>
    <m/>
  </r>
  <r>
    <m/>
    <s v="V300021"/>
    <s v="2022-0020"/>
    <x v="71"/>
    <n v="2"/>
    <s v="Wagon"/>
    <n v="9"/>
    <m/>
    <x v="22"/>
    <m/>
    <m/>
    <x v="5"/>
    <x v="0"/>
    <n v="1"/>
    <m/>
    <m/>
    <n v="1"/>
    <m/>
    <n v="0"/>
    <n v="0"/>
    <x v="1"/>
    <m/>
    <m/>
    <m/>
    <x v="0"/>
    <m/>
    <m/>
    <m/>
    <e v="#N/A"/>
    <e v="#N/A"/>
    <n v="730"/>
    <x v="1"/>
    <m/>
    <m/>
    <m/>
    <m/>
    <s v="with cut-off date"/>
    <d v="2023-09-26T00:00:00"/>
    <m/>
    <n v="3"/>
    <n v="3"/>
    <m/>
    <e v="#N/A"/>
    <d v="2023-09-26T00:00:00"/>
    <n v="1.5"/>
    <n v="0"/>
    <m/>
    <m/>
    <m/>
    <m/>
    <m/>
    <m/>
    <m/>
    <m/>
    <m/>
    <m/>
    <m/>
    <m/>
    <m/>
    <m/>
    <m/>
    <m/>
    <m/>
    <m/>
    <n v="120000"/>
    <m/>
    <m/>
    <s v="Euro"/>
    <n v="29.25"/>
    <m/>
    <m/>
    <m/>
    <m/>
    <e v="#N/A"/>
    <n v="0"/>
    <m/>
    <m/>
    <m/>
    <m/>
    <m/>
    <m/>
    <m/>
    <m/>
    <m/>
    <m/>
    <m/>
    <m/>
    <m/>
    <m/>
    <m/>
    <m/>
    <m/>
    <m/>
    <m/>
    <m/>
    <m/>
  </r>
  <r>
    <m/>
    <s v="V300021"/>
    <s v="2022-0020"/>
    <x v="71"/>
    <n v="2"/>
    <s v="Wagon"/>
    <n v="10"/>
    <m/>
    <x v="22"/>
    <m/>
    <m/>
    <x v="5"/>
    <x v="0"/>
    <n v="1"/>
    <m/>
    <m/>
    <n v="1"/>
    <m/>
    <n v="0"/>
    <n v="0"/>
    <x v="1"/>
    <m/>
    <m/>
    <m/>
    <x v="0"/>
    <m/>
    <m/>
    <m/>
    <e v="#N/A"/>
    <e v="#N/A"/>
    <n v="730"/>
    <x v="1"/>
    <m/>
    <m/>
    <m/>
    <m/>
    <s v="with cut-off date"/>
    <d v="2023-09-26T00:00:00"/>
    <m/>
    <n v="3"/>
    <n v="3"/>
    <m/>
    <e v="#N/A"/>
    <d v="2023-09-26T00:00:00"/>
    <n v="1.5"/>
    <n v="0"/>
    <m/>
    <m/>
    <m/>
    <m/>
    <m/>
    <m/>
    <m/>
    <m/>
    <m/>
    <m/>
    <m/>
    <m/>
    <m/>
    <m/>
    <m/>
    <m/>
    <m/>
    <m/>
    <n v="120000"/>
    <m/>
    <m/>
    <s v="Euro"/>
    <n v="29.25"/>
    <m/>
    <m/>
    <m/>
    <m/>
    <e v="#N/A"/>
    <n v="0"/>
    <m/>
    <m/>
    <m/>
    <m/>
    <m/>
    <m/>
    <m/>
    <m/>
    <m/>
    <m/>
    <m/>
    <m/>
    <m/>
    <m/>
    <m/>
    <m/>
    <m/>
    <m/>
    <m/>
    <m/>
    <m/>
  </r>
  <r>
    <m/>
    <s v="V300021"/>
    <s v="2022-0020"/>
    <x v="71"/>
    <n v="2"/>
    <s v="Wagon"/>
    <n v="11"/>
    <m/>
    <x v="22"/>
    <m/>
    <m/>
    <x v="5"/>
    <x v="0"/>
    <n v="1"/>
    <m/>
    <m/>
    <n v="1"/>
    <m/>
    <n v="0"/>
    <n v="0"/>
    <x v="1"/>
    <m/>
    <m/>
    <m/>
    <x v="0"/>
    <m/>
    <m/>
    <m/>
    <e v="#N/A"/>
    <e v="#N/A"/>
    <n v="730"/>
    <x v="1"/>
    <m/>
    <m/>
    <m/>
    <m/>
    <s v="with cut-off date"/>
    <d v="2023-09-26T00:00:00"/>
    <m/>
    <n v="3"/>
    <n v="3"/>
    <m/>
    <e v="#N/A"/>
    <d v="2023-09-26T00:00:00"/>
    <n v="1.5"/>
    <n v="0"/>
    <m/>
    <m/>
    <m/>
    <m/>
    <m/>
    <m/>
    <m/>
    <m/>
    <m/>
    <m/>
    <m/>
    <m/>
    <m/>
    <m/>
    <m/>
    <m/>
    <m/>
    <m/>
    <n v="120000"/>
    <m/>
    <m/>
    <s v="Euro"/>
    <n v="29.25"/>
    <m/>
    <m/>
    <m/>
    <m/>
    <e v="#N/A"/>
    <n v="0"/>
    <m/>
    <m/>
    <m/>
    <m/>
    <m/>
    <m/>
    <m/>
    <m/>
    <m/>
    <m/>
    <m/>
    <m/>
    <m/>
    <m/>
    <m/>
    <m/>
    <m/>
    <m/>
    <m/>
    <m/>
    <m/>
  </r>
  <r>
    <m/>
    <s v="V300021"/>
    <s v="2022-0020"/>
    <x v="71"/>
    <n v="2"/>
    <s v="Wagon"/>
    <n v="12"/>
    <m/>
    <x v="22"/>
    <m/>
    <m/>
    <x v="5"/>
    <x v="0"/>
    <n v="1"/>
    <m/>
    <m/>
    <n v="1"/>
    <m/>
    <n v="0"/>
    <n v="0"/>
    <x v="1"/>
    <m/>
    <m/>
    <m/>
    <x v="0"/>
    <m/>
    <m/>
    <m/>
    <e v="#N/A"/>
    <e v="#N/A"/>
    <n v="730"/>
    <x v="1"/>
    <m/>
    <m/>
    <m/>
    <m/>
    <s v="with cut-off date"/>
    <d v="2023-09-26T00:00:00"/>
    <m/>
    <n v="3"/>
    <n v="3"/>
    <m/>
    <e v="#N/A"/>
    <d v="2023-09-26T00:00:00"/>
    <n v="1.5"/>
    <n v="0"/>
    <m/>
    <m/>
    <m/>
    <m/>
    <m/>
    <m/>
    <m/>
    <m/>
    <m/>
    <m/>
    <m/>
    <m/>
    <m/>
    <m/>
    <m/>
    <m/>
    <m/>
    <m/>
    <n v="120000"/>
    <m/>
    <m/>
    <s v="Euro"/>
    <n v="29.25"/>
    <m/>
    <m/>
    <m/>
    <m/>
    <e v="#N/A"/>
    <n v="0"/>
    <m/>
    <m/>
    <m/>
    <m/>
    <m/>
    <m/>
    <m/>
    <m/>
    <m/>
    <m/>
    <m/>
    <m/>
    <m/>
    <m/>
    <m/>
    <m/>
    <m/>
    <m/>
    <m/>
    <m/>
    <m/>
  </r>
  <r>
    <m/>
    <s v="V300021"/>
    <s v="2022-0020"/>
    <x v="71"/>
    <n v="2"/>
    <s v="Wagon"/>
    <n v="13"/>
    <m/>
    <x v="22"/>
    <m/>
    <m/>
    <x v="5"/>
    <x v="0"/>
    <n v="1"/>
    <m/>
    <m/>
    <n v="1"/>
    <m/>
    <n v="0"/>
    <n v="0"/>
    <x v="1"/>
    <m/>
    <m/>
    <m/>
    <x v="0"/>
    <m/>
    <m/>
    <m/>
    <e v="#N/A"/>
    <e v="#N/A"/>
    <n v="730"/>
    <x v="1"/>
    <m/>
    <m/>
    <m/>
    <m/>
    <s v="with cut-off date"/>
    <d v="2023-09-26T00:00:00"/>
    <m/>
    <n v="3"/>
    <n v="3"/>
    <m/>
    <e v="#N/A"/>
    <d v="2023-09-26T00:00:00"/>
    <n v="1.5"/>
    <n v="0"/>
    <m/>
    <m/>
    <m/>
    <m/>
    <m/>
    <m/>
    <m/>
    <m/>
    <m/>
    <m/>
    <m/>
    <m/>
    <m/>
    <m/>
    <m/>
    <m/>
    <m/>
    <m/>
    <n v="120000"/>
    <m/>
    <m/>
    <s v="Euro"/>
    <n v="29.25"/>
    <m/>
    <m/>
    <m/>
    <m/>
    <e v="#N/A"/>
    <n v="0"/>
    <m/>
    <m/>
    <m/>
    <m/>
    <m/>
    <m/>
    <m/>
    <m/>
    <m/>
    <m/>
    <m/>
    <m/>
    <m/>
    <m/>
    <m/>
    <m/>
    <m/>
    <m/>
    <m/>
    <m/>
    <m/>
  </r>
  <r>
    <m/>
    <s v="V300021"/>
    <s v="2022-0020"/>
    <x v="71"/>
    <n v="2"/>
    <s v="Wagon"/>
    <n v="14"/>
    <m/>
    <x v="22"/>
    <m/>
    <m/>
    <x v="5"/>
    <x v="0"/>
    <n v="1"/>
    <m/>
    <m/>
    <n v="1"/>
    <m/>
    <n v="0"/>
    <n v="0"/>
    <x v="1"/>
    <m/>
    <m/>
    <m/>
    <x v="0"/>
    <m/>
    <m/>
    <m/>
    <e v="#N/A"/>
    <e v="#N/A"/>
    <n v="730"/>
    <x v="1"/>
    <m/>
    <m/>
    <m/>
    <m/>
    <s v="with cut-off date"/>
    <d v="2023-09-26T00:00:00"/>
    <m/>
    <n v="3"/>
    <n v="3"/>
    <m/>
    <e v="#N/A"/>
    <d v="2023-09-26T00:00:00"/>
    <n v="1.5"/>
    <n v="0"/>
    <m/>
    <m/>
    <m/>
    <m/>
    <m/>
    <m/>
    <m/>
    <m/>
    <m/>
    <m/>
    <m/>
    <m/>
    <m/>
    <m/>
    <m/>
    <m/>
    <m/>
    <m/>
    <n v="120000"/>
    <m/>
    <m/>
    <s v="Euro"/>
    <n v="29.25"/>
    <m/>
    <m/>
    <m/>
    <m/>
    <e v="#N/A"/>
    <n v="0"/>
    <m/>
    <m/>
    <m/>
    <m/>
    <m/>
    <m/>
    <m/>
    <m/>
    <m/>
    <m/>
    <m/>
    <m/>
    <m/>
    <m/>
    <m/>
    <m/>
    <m/>
    <m/>
    <m/>
    <m/>
    <m/>
  </r>
  <r>
    <m/>
    <s v="V300021"/>
    <s v="2022-0020"/>
    <x v="71"/>
    <n v="2"/>
    <s v="Wagon"/>
    <n v="15"/>
    <m/>
    <x v="22"/>
    <m/>
    <m/>
    <x v="5"/>
    <x v="0"/>
    <n v="1"/>
    <m/>
    <m/>
    <n v="1"/>
    <m/>
    <n v="0"/>
    <n v="0"/>
    <x v="1"/>
    <m/>
    <m/>
    <m/>
    <x v="0"/>
    <m/>
    <m/>
    <m/>
    <e v="#N/A"/>
    <e v="#N/A"/>
    <n v="730"/>
    <x v="1"/>
    <m/>
    <m/>
    <m/>
    <m/>
    <s v="with cut-off date"/>
    <d v="2023-09-26T00:00:00"/>
    <m/>
    <n v="3"/>
    <n v="3"/>
    <m/>
    <e v="#N/A"/>
    <d v="2023-09-26T00:00:00"/>
    <n v="1.5"/>
    <n v="0"/>
    <m/>
    <m/>
    <m/>
    <m/>
    <m/>
    <m/>
    <m/>
    <m/>
    <m/>
    <m/>
    <m/>
    <m/>
    <m/>
    <m/>
    <m/>
    <m/>
    <m/>
    <m/>
    <n v="120000"/>
    <m/>
    <m/>
    <s v="Euro"/>
    <n v="29.25"/>
    <m/>
    <m/>
    <m/>
    <m/>
    <e v="#N/A"/>
    <n v="0"/>
    <m/>
    <m/>
    <m/>
    <m/>
    <m/>
    <m/>
    <m/>
    <m/>
    <m/>
    <m/>
    <m/>
    <m/>
    <m/>
    <m/>
    <m/>
    <m/>
    <m/>
    <m/>
    <m/>
    <m/>
    <m/>
  </r>
  <r>
    <m/>
    <s v="V300021"/>
    <s v="2022-0020"/>
    <x v="71"/>
    <n v="2"/>
    <s v="Wagon"/>
    <n v="16"/>
    <m/>
    <x v="22"/>
    <m/>
    <m/>
    <x v="5"/>
    <x v="0"/>
    <n v="1"/>
    <m/>
    <m/>
    <n v="1"/>
    <m/>
    <n v="0"/>
    <n v="0"/>
    <x v="1"/>
    <m/>
    <m/>
    <m/>
    <x v="0"/>
    <m/>
    <m/>
    <m/>
    <e v="#N/A"/>
    <e v="#N/A"/>
    <n v="730"/>
    <x v="1"/>
    <m/>
    <m/>
    <m/>
    <m/>
    <s v="with cut-off date"/>
    <d v="2023-09-26T00:00:00"/>
    <m/>
    <n v="3"/>
    <n v="3"/>
    <m/>
    <e v="#N/A"/>
    <d v="2023-09-26T00:00:00"/>
    <n v="1.5"/>
    <n v="0"/>
    <m/>
    <m/>
    <m/>
    <m/>
    <m/>
    <m/>
    <m/>
    <m/>
    <m/>
    <m/>
    <m/>
    <m/>
    <m/>
    <m/>
    <m/>
    <m/>
    <m/>
    <m/>
    <n v="120000"/>
    <m/>
    <m/>
    <s v="Euro"/>
    <n v="29.25"/>
    <m/>
    <m/>
    <m/>
    <m/>
    <e v="#N/A"/>
    <n v="0"/>
    <m/>
    <m/>
    <m/>
    <m/>
    <m/>
    <m/>
    <m/>
    <m/>
    <m/>
    <m/>
    <m/>
    <m/>
    <m/>
    <m/>
    <m/>
    <m/>
    <m/>
    <m/>
    <m/>
    <m/>
    <m/>
  </r>
  <r>
    <m/>
    <s v="V300021"/>
    <s v="2022-0020"/>
    <x v="71"/>
    <n v="2"/>
    <s v="Wagon"/>
    <n v="17"/>
    <m/>
    <x v="22"/>
    <m/>
    <m/>
    <x v="5"/>
    <x v="0"/>
    <n v="1"/>
    <m/>
    <m/>
    <n v="1"/>
    <m/>
    <n v="0"/>
    <n v="0"/>
    <x v="1"/>
    <m/>
    <m/>
    <m/>
    <x v="0"/>
    <m/>
    <m/>
    <m/>
    <e v="#N/A"/>
    <e v="#N/A"/>
    <n v="730"/>
    <x v="1"/>
    <m/>
    <m/>
    <m/>
    <m/>
    <s v="with cut-off date"/>
    <d v="2023-09-26T00:00:00"/>
    <m/>
    <n v="3"/>
    <n v="3"/>
    <m/>
    <e v="#N/A"/>
    <d v="2023-09-26T00:00:00"/>
    <n v="1.5"/>
    <n v="0"/>
    <m/>
    <m/>
    <m/>
    <m/>
    <m/>
    <m/>
    <m/>
    <m/>
    <m/>
    <m/>
    <m/>
    <m/>
    <m/>
    <m/>
    <m/>
    <m/>
    <m/>
    <m/>
    <n v="120000"/>
    <m/>
    <m/>
    <s v="Euro"/>
    <n v="29.25"/>
    <m/>
    <m/>
    <m/>
    <m/>
    <e v="#N/A"/>
    <n v="0"/>
    <m/>
    <m/>
    <m/>
    <m/>
    <m/>
    <m/>
    <m/>
    <m/>
    <m/>
    <m/>
    <m/>
    <m/>
    <m/>
    <m/>
    <m/>
    <m/>
    <m/>
    <m/>
    <m/>
    <m/>
    <m/>
  </r>
  <r>
    <m/>
    <s v="V300021"/>
    <s v="2022-0020"/>
    <x v="71"/>
    <n v="3"/>
    <s v="Batch"/>
    <m/>
    <m/>
    <x v="22"/>
    <s v="CHE"/>
    <s v="Middle EU"/>
    <x v="5"/>
    <x v="0"/>
    <n v="25"/>
    <m/>
    <m/>
    <n v="25"/>
    <n v="0"/>
    <n v="0"/>
    <n v="0"/>
    <x v="3"/>
    <m/>
    <m/>
    <m/>
    <x v="0"/>
    <m/>
    <m/>
    <m/>
    <m/>
    <m/>
    <m/>
    <x v="12"/>
    <m/>
    <m/>
    <m/>
    <n v="25"/>
    <s v="with cut-off date"/>
    <d v="2023-12-07T00:00:00"/>
    <m/>
    <n v="3"/>
    <n v="3"/>
    <m/>
    <m/>
    <d v="2023-12-07T00:00:00"/>
    <n v="1.5"/>
    <n v="0"/>
    <m/>
    <m/>
    <m/>
    <m/>
    <m/>
    <n v="0"/>
    <s v="A"/>
    <m/>
    <n v="1.4"/>
    <s v="CHE"/>
    <s v="Not required"/>
    <m/>
    <s v="N"/>
    <m/>
    <m/>
    <m/>
    <m/>
    <m/>
    <n v="120000"/>
    <m/>
    <m/>
    <s v="Euro"/>
    <n v="29.25"/>
    <n v="-1.75"/>
    <n v="0"/>
    <m/>
    <n v="0"/>
    <n v="27.5"/>
    <n v="0"/>
    <n v="0"/>
    <m/>
    <m/>
    <n v="7.26"/>
    <n v="0"/>
    <n v="7.26"/>
    <n v="1.9"/>
    <n v="-1.9"/>
    <n v="1.9"/>
    <n v="19.69"/>
    <s v="0.00"/>
    <n v="20.09"/>
    <n v="0.9314372778059931"/>
    <n v="0"/>
    <n v="18.34"/>
    <n v="18.34"/>
    <n v="3000000"/>
    <n v="750000"/>
    <m/>
    <n v="0"/>
    <n v="250250"/>
  </r>
  <r>
    <m/>
    <s v="V300021"/>
    <s v="2022-0020"/>
    <x v="71"/>
    <n v="3"/>
    <s v="Wagon"/>
    <n v="18"/>
    <m/>
    <x v="22"/>
    <m/>
    <m/>
    <x v="5"/>
    <x v="0"/>
    <n v="1"/>
    <m/>
    <m/>
    <n v="1"/>
    <m/>
    <n v="0"/>
    <n v="0"/>
    <x v="1"/>
    <m/>
    <m/>
    <m/>
    <x v="0"/>
    <m/>
    <m/>
    <m/>
    <e v="#N/A"/>
    <e v="#N/A"/>
    <n v="730"/>
    <x v="1"/>
    <m/>
    <m/>
    <m/>
    <m/>
    <s v="with cut-off date"/>
    <d v="2023-09-26T00:00:00"/>
    <m/>
    <n v="3"/>
    <n v="3"/>
    <m/>
    <e v="#N/A"/>
    <d v="2023-09-26T00:00:00"/>
    <n v="1.5"/>
    <n v="0"/>
    <m/>
    <m/>
    <m/>
    <m/>
    <m/>
    <m/>
    <m/>
    <m/>
    <m/>
    <m/>
    <m/>
    <m/>
    <m/>
    <m/>
    <m/>
    <m/>
    <m/>
    <m/>
    <n v="120000"/>
    <m/>
    <m/>
    <s v="Euro"/>
    <n v="29.25"/>
    <m/>
    <m/>
    <m/>
    <m/>
    <e v="#N/A"/>
    <n v="0"/>
    <m/>
    <m/>
    <m/>
    <m/>
    <m/>
    <m/>
    <m/>
    <m/>
    <m/>
    <m/>
    <m/>
    <m/>
    <m/>
    <m/>
    <m/>
    <m/>
    <m/>
    <m/>
    <m/>
    <m/>
    <m/>
  </r>
  <r>
    <m/>
    <s v="V300021"/>
    <s v="2022-0020"/>
    <x v="71"/>
    <n v="3"/>
    <s v="Wagon"/>
    <n v="19"/>
    <m/>
    <x v="22"/>
    <m/>
    <m/>
    <x v="5"/>
    <x v="0"/>
    <n v="1"/>
    <m/>
    <m/>
    <n v="1"/>
    <m/>
    <n v="0"/>
    <n v="0"/>
    <x v="1"/>
    <m/>
    <m/>
    <m/>
    <x v="0"/>
    <m/>
    <m/>
    <m/>
    <e v="#N/A"/>
    <e v="#N/A"/>
    <n v="730"/>
    <x v="1"/>
    <m/>
    <m/>
    <m/>
    <m/>
    <s v="with cut-off date"/>
    <d v="2023-09-26T00:00:00"/>
    <m/>
    <n v="3"/>
    <n v="3"/>
    <m/>
    <e v="#N/A"/>
    <d v="2023-09-26T00:00:00"/>
    <n v="1.5"/>
    <n v="0"/>
    <m/>
    <m/>
    <m/>
    <m/>
    <m/>
    <m/>
    <m/>
    <m/>
    <m/>
    <m/>
    <m/>
    <m/>
    <m/>
    <m/>
    <m/>
    <m/>
    <m/>
    <m/>
    <n v="120000"/>
    <m/>
    <m/>
    <s v="Euro"/>
    <n v="29.25"/>
    <m/>
    <m/>
    <m/>
    <m/>
    <e v="#N/A"/>
    <n v="0"/>
    <m/>
    <m/>
    <m/>
    <m/>
    <m/>
    <m/>
    <m/>
    <m/>
    <m/>
    <m/>
    <m/>
    <m/>
    <m/>
    <m/>
    <m/>
    <m/>
    <m/>
    <m/>
    <m/>
    <m/>
    <m/>
  </r>
  <r>
    <m/>
    <s v="V300021"/>
    <s v="2022-0020"/>
    <x v="71"/>
    <n v="3"/>
    <s v="Wagon"/>
    <n v="20"/>
    <m/>
    <x v="22"/>
    <m/>
    <m/>
    <x v="5"/>
    <x v="0"/>
    <n v="1"/>
    <m/>
    <m/>
    <n v="1"/>
    <m/>
    <n v="0"/>
    <n v="0"/>
    <x v="1"/>
    <m/>
    <m/>
    <m/>
    <x v="0"/>
    <m/>
    <m/>
    <m/>
    <e v="#N/A"/>
    <e v="#N/A"/>
    <n v="730"/>
    <x v="1"/>
    <m/>
    <m/>
    <m/>
    <m/>
    <s v="with cut-off date"/>
    <d v="2023-09-26T00:00:00"/>
    <m/>
    <n v="3"/>
    <n v="3"/>
    <m/>
    <e v="#N/A"/>
    <d v="2023-09-26T00:00:00"/>
    <n v="1.5"/>
    <n v="0"/>
    <m/>
    <m/>
    <m/>
    <m/>
    <m/>
    <m/>
    <m/>
    <m/>
    <m/>
    <m/>
    <m/>
    <m/>
    <m/>
    <m/>
    <m/>
    <m/>
    <m/>
    <m/>
    <n v="120000"/>
    <m/>
    <m/>
    <s v="Euro"/>
    <n v="29.25"/>
    <m/>
    <m/>
    <m/>
    <m/>
    <e v="#N/A"/>
    <n v="0"/>
    <m/>
    <m/>
    <m/>
    <m/>
    <m/>
    <m/>
    <m/>
    <m/>
    <m/>
    <m/>
    <m/>
    <m/>
    <m/>
    <m/>
    <m/>
    <m/>
    <m/>
    <m/>
    <m/>
    <m/>
    <m/>
  </r>
  <r>
    <m/>
    <s v="V300021"/>
    <s v="2022-0020"/>
    <x v="71"/>
    <n v="3"/>
    <s v="Wagon"/>
    <n v="21"/>
    <m/>
    <x v="22"/>
    <m/>
    <m/>
    <x v="5"/>
    <x v="0"/>
    <n v="1"/>
    <m/>
    <m/>
    <n v="1"/>
    <m/>
    <n v="0"/>
    <n v="0"/>
    <x v="1"/>
    <m/>
    <m/>
    <m/>
    <x v="0"/>
    <m/>
    <m/>
    <m/>
    <e v="#N/A"/>
    <e v="#N/A"/>
    <n v="730"/>
    <x v="1"/>
    <m/>
    <m/>
    <m/>
    <m/>
    <s v="with cut-off date"/>
    <d v="2023-09-26T00:00:00"/>
    <m/>
    <n v="3"/>
    <n v="3"/>
    <m/>
    <e v="#N/A"/>
    <d v="2023-09-26T00:00:00"/>
    <n v="1.5"/>
    <n v="0"/>
    <m/>
    <m/>
    <m/>
    <m/>
    <m/>
    <m/>
    <m/>
    <m/>
    <m/>
    <m/>
    <m/>
    <m/>
    <m/>
    <m/>
    <m/>
    <m/>
    <m/>
    <m/>
    <n v="120000"/>
    <m/>
    <m/>
    <s v="Euro"/>
    <n v="29.25"/>
    <m/>
    <m/>
    <m/>
    <m/>
    <e v="#N/A"/>
    <n v="0"/>
    <m/>
    <m/>
    <m/>
    <m/>
    <m/>
    <m/>
    <m/>
    <m/>
    <m/>
    <m/>
    <m/>
    <m/>
    <m/>
    <m/>
    <m/>
    <m/>
    <m/>
    <m/>
    <m/>
    <m/>
    <m/>
  </r>
  <r>
    <m/>
    <s v="V300021"/>
    <s v="2022-0020"/>
    <x v="71"/>
    <n v="3"/>
    <s v="Wagon"/>
    <n v="22"/>
    <m/>
    <x v="22"/>
    <m/>
    <m/>
    <x v="5"/>
    <x v="0"/>
    <n v="1"/>
    <m/>
    <m/>
    <n v="1"/>
    <m/>
    <n v="0"/>
    <n v="0"/>
    <x v="1"/>
    <m/>
    <m/>
    <m/>
    <x v="0"/>
    <m/>
    <m/>
    <m/>
    <e v="#N/A"/>
    <e v="#N/A"/>
    <n v="730"/>
    <x v="1"/>
    <m/>
    <m/>
    <m/>
    <m/>
    <s v="with cut-off date"/>
    <d v="2023-09-26T00:00:00"/>
    <m/>
    <n v="3"/>
    <n v="3"/>
    <m/>
    <e v="#N/A"/>
    <d v="2023-09-26T00:00:00"/>
    <n v="1.5"/>
    <n v="0"/>
    <m/>
    <m/>
    <m/>
    <m/>
    <m/>
    <m/>
    <m/>
    <m/>
    <m/>
    <m/>
    <m/>
    <m/>
    <m/>
    <m/>
    <m/>
    <m/>
    <m/>
    <m/>
    <n v="120000"/>
    <m/>
    <m/>
    <s v="Euro"/>
    <n v="29.25"/>
    <m/>
    <m/>
    <m/>
    <m/>
    <e v="#N/A"/>
    <n v="0"/>
    <m/>
    <m/>
    <m/>
    <m/>
    <m/>
    <m/>
    <m/>
    <m/>
    <m/>
    <m/>
    <m/>
    <m/>
    <m/>
    <m/>
    <m/>
    <m/>
    <m/>
    <m/>
    <m/>
    <m/>
    <m/>
  </r>
  <r>
    <m/>
    <s v="V300021"/>
    <s v="2022-0020"/>
    <x v="71"/>
    <n v="3"/>
    <s v="Wagon"/>
    <n v="23"/>
    <m/>
    <x v="22"/>
    <m/>
    <m/>
    <x v="5"/>
    <x v="0"/>
    <n v="1"/>
    <m/>
    <m/>
    <n v="1"/>
    <m/>
    <n v="0"/>
    <n v="0"/>
    <x v="1"/>
    <m/>
    <m/>
    <m/>
    <x v="0"/>
    <m/>
    <m/>
    <m/>
    <e v="#N/A"/>
    <e v="#N/A"/>
    <n v="730"/>
    <x v="1"/>
    <m/>
    <m/>
    <m/>
    <m/>
    <s v="with cut-off date"/>
    <d v="2023-09-26T00:00:00"/>
    <m/>
    <n v="3"/>
    <n v="3"/>
    <m/>
    <e v="#N/A"/>
    <d v="2023-09-26T00:00:00"/>
    <n v="1.5"/>
    <n v="0"/>
    <m/>
    <m/>
    <m/>
    <m/>
    <m/>
    <m/>
    <m/>
    <m/>
    <m/>
    <m/>
    <m/>
    <m/>
    <m/>
    <m/>
    <m/>
    <m/>
    <m/>
    <m/>
    <n v="120000"/>
    <m/>
    <m/>
    <s v="Euro"/>
    <n v="29.25"/>
    <m/>
    <m/>
    <m/>
    <m/>
    <e v="#N/A"/>
    <n v="0"/>
    <m/>
    <m/>
    <m/>
    <m/>
    <m/>
    <m/>
    <m/>
    <m/>
    <m/>
    <m/>
    <m/>
    <m/>
    <m/>
    <m/>
    <m/>
    <m/>
    <m/>
    <m/>
    <m/>
    <m/>
    <m/>
  </r>
  <r>
    <m/>
    <s v="V300021"/>
    <s v="2022-0020"/>
    <x v="71"/>
    <n v="3"/>
    <s v="Wagon"/>
    <n v="24"/>
    <m/>
    <x v="22"/>
    <m/>
    <m/>
    <x v="5"/>
    <x v="0"/>
    <n v="1"/>
    <m/>
    <m/>
    <n v="1"/>
    <m/>
    <n v="0"/>
    <n v="0"/>
    <x v="1"/>
    <m/>
    <m/>
    <m/>
    <x v="0"/>
    <m/>
    <m/>
    <m/>
    <e v="#N/A"/>
    <e v="#N/A"/>
    <n v="730"/>
    <x v="1"/>
    <m/>
    <m/>
    <m/>
    <m/>
    <s v="with cut-off date"/>
    <d v="2023-09-26T00:00:00"/>
    <m/>
    <n v="3"/>
    <n v="3"/>
    <m/>
    <e v="#N/A"/>
    <d v="2023-09-26T00:00:00"/>
    <n v="1.5"/>
    <n v="0"/>
    <m/>
    <m/>
    <m/>
    <m/>
    <m/>
    <m/>
    <m/>
    <m/>
    <m/>
    <m/>
    <m/>
    <m/>
    <m/>
    <m/>
    <m/>
    <m/>
    <m/>
    <m/>
    <n v="120000"/>
    <m/>
    <m/>
    <s v="Euro"/>
    <n v="29.25"/>
    <m/>
    <m/>
    <m/>
    <m/>
    <e v="#N/A"/>
    <n v="0"/>
    <m/>
    <m/>
    <m/>
    <m/>
    <m/>
    <m/>
    <m/>
    <m/>
    <m/>
    <m/>
    <m/>
    <m/>
    <m/>
    <m/>
    <m/>
    <m/>
    <m/>
    <m/>
    <m/>
    <m/>
    <m/>
  </r>
  <r>
    <m/>
    <s v="V300021"/>
    <s v="2022-0020"/>
    <x v="71"/>
    <n v="3"/>
    <s v="Wagon"/>
    <n v="25"/>
    <m/>
    <x v="22"/>
    <m/>
    <m/>
    <x v="5"/>
    <x v="0"/>
    <n v="1"/>
    <m/>
    <m/>
    <n v="1"/>
    <m/>
    <n v="0"/>
    <n v="0"/>
    <x v="1"/>
    <m/>
    <m/>
    <m/>
    <x v="0"/>
    <m/>
    <m/>
    <m/>
    <e v="#N/A"/>
    <e v="#N/A"/>
    <n v="730"/>
    <x v="1"/>
    <m/>
    <m/>
    <m/>
    <m/>
    <s v="with cut-off date"/>
    <d v="2023-09-26T00:00:00"/>
    <m/>
    <n v="3"/>
    <n v="3"/>
    <m/>
    <e v="#N/A"/>
    <d v="2023-09-26T00:00:00"/>
    <n v="1.5"/>
    <n v="0"/>
    <m/>
    <m/>
    <m/>
    <m/>
    <m/>
    <m/>
    <m/>
    <m/>
    <m/>
    <m/>
    <m/>
    <m/>
    <m/>
    <m/>
    <m/>
    <m/>
    <m/>
    <m/>
    <n v="120000"/>
    <m/>
    <m/>
    <s v="Euro"/>
    <n v="29.25"/>
    <m/>
    <m/>
    <m/>
    <m/>
    <e v="#N/A"/>
    <n v="0"/>
    <m/>
    <m/>
    <m/>
    <m/>
    <m/>
    <m/>
    <m/>
    <m/>
    <m/>
    <m/>
    <m/>
    <m/>
    <m/>
    <m/>
    <m/>
    <m/>
    <m/>
    <m/>
    <m/>
    <m/>
    <m/>
  </r>
  <r>
    <m/>
    <s v="V300021"/>
    <s v="2022-0020"/>
    <x v="71"/>
    <n v="3"/>
    <s v="Wagon"/>
    <n v="26"/>
    <m/>
    <x v="22"/>
    <m/>
    <m/>
    <x v="5"/>
    <x v="0"/>
    <n v="1"/>
    <m/>
    <m/>
    <n v="1"/>
    <m/>
    <n v="0"/>
    <n v="0"/>
    <x v="1"/>
    <m/>
    <m/>
    <m/>
    <x v="0"/>
    <m/>
    <m/>
    <m/>
    <e v="#N/A"/>
    <e v="#N/A"/>
    <n v="730"/>
    <x v="1"/>
    <m/>
    <m/>
    <m/>
    <m/>
    <s v="with cut-off date"/>
    <d v="2023-09-26T00:00:00"/>
    <m/>
    <n v="3"/>
    <n v="3"/>
    <m/>
    <e v="#N/A"/>
    <d v="2023-09-26T00:00:00"/>
    <n v="1.5"/>
    <n v="0"/>
    <m/>
    <m/>
    <m/>
    <m/>
    <m/>
    <m/>
    <m/>
    <m/>
    <m/>
    <m/>
    <m/>
    <m/>
    <m/>
    <m/>
    <m/>
    <m/>
    <m/>
    <m/>
    <n v="120000"/>
    <m/>
    <m/>
    <s v="Euro"/>
    <n v="29.25"/>
    <m/>
    <m/>
    <m/>
    <m/>
    <e v="#N/A"/>
    <n v="0"/>
    <m/>
    <m/>
    <m/>
    <m/>
    <m/>
    <m/>
    <m/>
    <m/>
    <m/>
    <m/>
    <m/>
    <m/>
    <m/>
    <m/>
    <m/>
    <m/>
    <m/>
    <m/>
    <m/>
    <m/>
    <m/>
  </r>
  <r>
    <m/>
    <s v="V300021"/>
    <s v="2022-0020"/>
    <x v="71"/>
    <n v="3"/>
    <s v="Wagon"/>
    <n v="27"/>
    <m/>
    <x v="22"/>
    <m/>
    <m/>
    <x v="5"/>
    <x v="0"/>
    <n v="1"/>
    <m/>
    <m/>
    <n v="1"/>
    <m/>
    <n v="0"/>
    <n v="0"/>
    <x v="1"/>
    <m/>
    <m/>
    <m/>
    <x v="0"/>
    <m/>
    <m/>
    <m/>
    <e v="#N/A"/>
    <e v="#N/A"/>
    <n v="730"/>
    <x v="1"/>
    <m/>
    <m/>
    <m/>
    <m/>
    <s v="with cut-off date"/>
    <d v="2023-09-26T00:00:00"/>
    <m/>
    <n v="3"/>
    <n v="3"/>
    <m/>
    <e v="#N/A"/>
    <d v="2023-09-26T00:00:00"/>
    <n v="1.5"/>
    <n v="0"/>
    <m/>
    <m/>
    <m/>
    <m/>
    <m/>
    <m/>
    <m/>
    <m/>
    <m/>
    <m/>
    <m/>
    <m/>
    <m/>
    <m/>
    <m/>
    <m/>
    <m/>
    <m/>
    <n v="120000"/>
    <m/>
    <m/>
    <s v="Euro"/>
    <n v="29.25"/>
    <m/>
    <m/>
    <m/>
    <m/>
    <e v="#N/A"/>
    <n v="0"/>
    <m/>
    <m/>
    <m/>
    <m/>
    <m/>
    <m/>
    <m/>
    <m/>
    <m/>
    <m/>
    <m/>
    <m/>
    <m/>
    <m/>
    <m/>
    <m/>
    <m/>
    <m/>
    <m/>
    <m/>
    <m/>
  </r>
  <r>
    <m/>
    <s v="V300021"/>
    <s v="2022-0020"/>
    <x v="71"/>
    <n v="3"/>
    <s v="Wagon"/>
    <n v="28"/>
    <m/>
    <x v="22"/>
    <m/>
    <m/>
    <x v="5"/>
    <x v="0"/>
    <n v="1"/>
    <m/>
    <m/>
    <n v="1"/>
    <m/>
    <n v="0"/>
    <n v="0"/>
    <x v="1"/>
    <m/>
    <m/>
    <m/>
    <x v="0"/>
    <m/>
    <m/>
    <m/>
    <e v="#N/A"/>
    <e v="#N/A"/>
    <n v="730"/>
    <x v="1"/>
    <m/>
    <m/>
    <m/>
    <m/>
    <s v="with cut-off date"/>
    <d v="2023-09-26T00:00:00"/>
    <m/>
    <n v="3"/>
    <n v="3"/>
    <m/>
    <e v="#N/A"/>
    <d v="2023-09-26T00:00:00"/>
    <n v="1.5"/>
    <n v="0"/>
    <m/>
    <m/>
    <m/>
    <m/>
    <m/>
    <m/>
    <m/>
    <m/>
    <m/>
    <m/>
    <m/>
    <m/>
    <m/>
    <m/>
    <m/>
    <m/>
    <m/>
    <m/>
    <n v="120000"/>
    <m/>
    <m/>
    <s v="Euro"/>
    <n v="29.25"/>
    <m/>
    <m/>
    <m/>
    <m/>
    <e v="#N/A"/>
    <n v="0"/>
    <m/>
    <m/>
    <m/>
    <m/>
    <m/>
    <m/>
    <m/>
    <m/>
    <m/>
    <m/>
    <m/>
    <m/>
    <m/>
    <m/>
    <m/>
    <m/>
    <m/>
    <m/>
    <m/>
    <m/>
    <m/>
  </r>
  <r>
    <m/>
    <s v="V300021"/>
    <s v="2022-0020"/>
    <x v="71"/>
    <n v="3"/>
    <s v="Wagon"/>
    <n v="29"/>
    <m/>
    <x v="22"/>
    <m/>
    <m/>
    <x v="5"/>
    <x v="0"/>
    <n v="1"/>
    <m/>
    <m/>
    <n v="1"/>
    <m/>
    <n v="0"/>
    <n v="0"/>
    <x v="1"/>
    <m/>
    <m/>
    <m/>
    <x v="0"/>
    <m/>
    <m/>
    <m/>
    <e v="#N/A"/>
    <e v="#N/A"/>
    <n v="730"/>
    <x v="1"/>
    <m/>
    <m/>
    <m/>
    <m/>
    <s v="with cut-off date"/>
    <d v="2023-09-26T00:00:00"/>
    <m/>
    <n v="3"/>
    <n v="3"/>
    <m/>
    <e v="#N/A"/>
    <d v="2023-09-26T00:00:00"/>
    <n v="1.5"/>
    <n v="0"/>
    <m/>
    <m/>
    <m/>
    <m/>
    <m/>
    <m/>
    <m/>
    <m/>
    <m/>
    <m/>
    <m/>
    <m/>
    <m/>
    <m/>
    <m/>
    <m/>
    <m/>
    <m/>
    <n v="120000"/>
    <m/>
    <m/>
    <s v="Euro"/>
    <n v="29.25"/>
    <m/>
    <m/>
    <m/>
    <m/>
    <e v="#N/A"/>
    <n v="0"/>
    <m/>
    <m/>
    <m/>
    <m/>
    <m/>
    <m/>
    <m/>
    <m/>
    <m/>
    <m/>
    <m/>
    <m/>
    <m/>
    <m/>
    <m/>
    <m/>
    <m/>
    <m/>
    <m/>
    <m/>
    <m/>
  </r>
  <r>
    <m/>
    <s v="V300021"/>
    <s v="2022-0020"/>
    <x v="71"/>
    <n v="3"/>
    <s v="Wagon"/>
    <n v="30"/>
    <m/>
    <x v="22"/>
    <m/>
    <m/>
    <x v="5"/>
    <x v="0"/>
    <n v="1"/>
    <m/>
    <m/>
    <n v="1"/>
    <m/>
    <n v="0"/>
    <n v="0"/>
    <x v="1"/>
    <m/>
    <m/>
    <m/>
    <x v="0"/>
    <m/>
    <m/>
    <m/>
    <e v="#N/A"/>
    <e v="#N/A"/>
    <n v="730"/>
    <x v="1"/>
    <m/>
    <m/>
    <m/>
    <m/>
    <s v="with cut-off date"/>
    <d v="2023-09-26T00:00:00"/>
    <m/>
    <n v="3"/>
    <n v="3"/>
    <m/>
    <e v="#N/A"/>
    <d v="2023-09-26T00:00:00"/>
    <n v="1.5"/>
    <n v="0"/>
    <m/>
    <m/>
    <m/>
    <m/>
    <m/>
    <m/>
    <m/>
    <m/>
    <m/>
    <m/>
    <m/>
    <m/>
    <m/>
    <m/>
    <m/>
    <m/>
    <m/>
    <m/>
    <n v="120000"/>
    <m/>
    <m/>
    <s v="Euro"/>
    <n v="29.25"/>
    <m/>
    <m/>
    <m/>
    <m/>
    <e v="#N/A"/>
    <n v="0"/>
    <m/>
    <m/>
    <m/>
    <m/>
    <m/>
    <m/>
    <m/>
    <m/>
    <m/>
    <m/>
    <m/>
    <m/>
    <m/>
    <m/>
    <m/>
    <m/>
    <m/>
    <m/>
    <m/>
    <m/>
    <m/>
  </r>
  <r>
    <m/>
    <s v="V300021"/>
    <s v="2022-0020"/>
    <x v="71"/>
    <n v="3"/>
    <s v="Wagon"/>
    <n v="31"/>
    <m/>
    <x v="22"/>
    <m/>
    <m/>
    <x v="5"/>
    <x v="0"/>
    <n v="1"/>
    <m/>
    <m/>
    <n v="1"/>
    <m/>
    <n v="0"/>
    <n v="0"/>
    <x v="1"/>
    <m/>
    <m/>
    <m/>
    <x v="0"/>
    <m/>
    <m/>
    <m/>
    <e v="#N/A"/>
    <e v="#N/A"/>
    <n v="730"/>
    <x v="1"/>
    <m/>
    <m/>
    <m/>
    <m/>
    <s v="with cut-off date"/>
    <d v="2023-09-26T00:00:00"/>
    <m/>
    <n v="3"/>
    <n v="3"/>
    <m/>
    <e v="#N/A"/>
    <d v="2023-09-26T00:00:00"/>
    <n v="1.5"/>
    <n v="0"/>
    <m/>
    <m/>
    <m/>
    <m/>
    <m/>
    <m/>
    <m/>
    <m/>
    <m/>
    <m/>
    <m/>
    <m/>
    <m/>
    <m/>
    <m/>
    <m/>
    <m/>
    <m/>
    <n v="120000"/>
    <m/>
    <m/>
    <s v="Euro"/>
    <n v="29.25"/>
    <m/>
    <m/>
    <m/>
    <m/>
    <e v="#N/A"/>
    <n v="0"/>
    <m/>
    <m/>
    <m/>
    <m/>
    <m/>
    <m/>
    <m/>
    <m/>
    <m/>
    <m/>
    <m/>
    <m/>
    <m/>
    <m/>
    <m/>
    <m/>
    <m/>
    <m/>
    <m/>
    <m/>
    <m/>
  </r>
  <r>
    <m/>
    <s v="V300021"/>
    <s v="2022-0020"/>
    <x v="71"/>
    <n v="3"/>
    <s v="Wagon"/>
    <n v="32"/>
    <m/>
    <x v="22"/>
    <m/>
    <m/>
    <x v="5"/>
    <x v="0"/>
    <n v="1"/>
    <m/>
    <m/>
    <n v="1"/>
    <m/>
    <n v="0"/>
    <n v="0"/>
    <x v="1"/>
    <m/>
    <m/>
    <m/>
    <x v="0"/>
    <m/>
    <m/>
    <m/>
    <e v="#N/A"/>
    <e v="#N/A"/>
    <n v="730"/>
    <x v="1"/>
    <m/>
    <m/>
    <m/>
    <m/>
    <s v="with cut-off date"/>
    <d v="2023-09-26T00:00:00"/>
    <m/>
    <n v="3"/>
    <n v="3"/>
    <m/>
    <e v="#N/A"/>
    <d v="2023-09-26T00:00:00"/>
    <n v="1.5"/>
    <n v="0"/>
    <m/>
    <m/>
    <m/>
    <m/>
    <m/>
    <m/>
    <m/>
    <m/>
    <m/>
    <m/>
    <m/>
    <m/>
    <m/>
    <m/>
    <m/>
    <m/>
    <m/>
    <m/>
    <n v="120000"/>
    <m/>
    <m/>
    <s v="Euro"/>
    <n v="29.25"/>
    <m/>
    <m/>
    <m/>
    <m/>
    <e v="#N/A"/>
    <n v="0"/>
    <m/>
    <m/>
    <m/>
    <m/>
    <m/>
    <m/>
    <m/>
    <m/>
    <m/>
    <m/>
    <m/>
    <m/>
    <m/>
    <m/>
    <m/>
    <m/>
    <m/>
    <m/>
    <m/>
    <m/>
    <m/>
  </r>
  <r>
    <m/>
    <s v="V300021"/>
    <s v="2022-0020"/>
    <x v="71"/>
    <n v="3"/>
    <s v="Wagon"/>
    <n v="33"/>
    <m/>
    <x v="22"/>
    <m/>
    <m/>
    <x v="5"/>
    <x v="0"/>
    <n v="1"/>
    <m/>
    <m/>
    <n v="1"/>
    <m/>
    <n v="0"/>
    <n v="0"/>
    <x v="1"/>
    <m/>
    <m/>
    <m/>
    <x v="0"/>
    <m/>
    <m/>
    <m/>
    <e v="#N/A"/>
    <e v="#N/A"/>
    <n v="730"/>
    <x v="1"/>
    <m/>
    <m/>
    <m/>
    <m/>
    <s v="with cut-off date"/>
    <d v="2023-09-26T00:00:00"/>
    <m/>
    <n v="3"/>
    <n v="3"/>
    <m/>
    <e v="#N/A"/>
    <d v="2023-09-26T00:00:00"/>
    <n v="1.5"/>
    <n v="0"/>
    <m/>
    <m/>
    <m/>
    <m/>
    <m/>
    <m/>
    <m/>
    <m/>
    <m/>
    <m/>
    <m/>
    <m/>
    <m/>
    <m/>
    <m/>
    <m/>
    <m/>
    <m/>
    <n v="120000"/>
    <m/>
    <m/>
    <s v="Euro"/>
    <n v="29.25"/>
    <m/>
    <m/>
    <m/>
    <m/>
    <e v="#N/A"/>
    <n v="0"/>
    <m/>
    <m/>
    <m/>
    <m/>
    <m/>
    <m/>
    <m/>
    <m/>
    <m/>
    <m/>
    <m/>
    <m/>
    <m/>
    <m/>
    <m/>
    <m/>
    <m/>
    <m/>
    <m/>
    <m/>
    <m/>
  </r>
  <r>
    <m/>
    <s v="V300021"/>
    <s v="2022-0020"/>
    <x v="71"/>
    <n v="3"/>
    <s v="Wagon"/>
    <n v="34"/>
    <m/>
    <x v="22"/>
    <m/>
    <m/>
    <x v="5"/>
    <x v="0"/>
    <n v="1"/>
    <m/>
    <m/>
    <n v="1"/>
    <m/>
    <n v="0"/>
    <n v="0"/>
    <x v="1"/>
    <m/>
    <m/>
    <m/>
    <x v="0"/>
    <m/>
    <m/>
    <m/>
    <e v="#N/A"/>
    <e v="#N/A"/>
    <n v="730"/>
    <x v="1"/>
    <m/>
    <m/>
    <m/>
    <m/>
    <s v="with cut-off date"/>
    <d v="2023-09-26T00:00:00"/>
    <m/>
    <n v="3"/>
    <n v="3"/>
    <m/>
    <e v="#N/A"/>
    <d v="2023-09-26T00:00:00"/>
    <n v="1.5"/>
    <n v="0"/>
    <m/>
    <m/>
    <m/>
    <m/>
    <m/>
    <m/>
    <m/>
    <m/>
    <m/>
    <m/>
    <m/>
    <m/>
    <m/>
    <m/>
    <m/>
    <m/>
    <m/>
    <m/>
    <n v="120000"/>
    <m/>
    <m/>
    <s v="Euro"/>
    <n v="29.25"/>
    <m/>
    <m/>
    <m/>
    <m/>
    <e v="#N/A"/>
    <n v="0"/>
    <m/>
    <m/>
    <m/>
    <m/>
    <m/>
    <m/>
    <m/>
    <m/>
    <m/>
    <m/>
    <m/>
    <m/>
    <m/>
    <m/>
    <m/>
    <m/>
    <m/>
    <m/>
    <m/>
    <m/>
    <m/>
  </r>
  <r>
    <m/>
    <s v="V300021"/>
    <s v="2022-0020"/>
    <x v="71"/>
    <n v="3"/>
    <s v="Wagon"/>
    <n v="35"/>
    <m/>
    <x v="22"/>
    <m/>
    <m/>
    <x v="5"/>
    <x v="0"/>
    <n v="1"/>
    <m/>
    <m/>
    <n v="1"/>
    <m/>
    <n v="0"/>
    <n v="0"/>
    <x v="1"/>
    <m/>
    <m/>
    <m/>
    <x v="0"/>
    <m/>
    <m/>
    <m/>
    <e v="#N/A"/>
    <e v="#N/A"/>
    <n v="730"/>
    <x v="1"/>
    <m/>
    <m/>
    <m/>
    <m/>
    <s v="with cut-off date"/>
    <d v="2023-09-26T00:00:00"/>
    <m/>
    <n v="3"/>
    <n v="3"/>
    <m/>
    <e v="#N/A"/>
    <d v="2023-09-26T00:00:00"/>
    <n v="1.5"/>
    <n v="0"/>
    <m/>
    <m/>
    <m/>
    <m/>
    <m/>
    <m/>
    <m/>
    <m/>
    <m/>
    <m/>
    <m/>
    <m/>
    <m/>
    <m/>
    <m/>
    <m/>
    <m/>
    <m/>
    <n v="120000"/>
    <m/>
    <m/>
    <s v="Euro"/>
    <n v="29.25"/>
    <m/>
    <m/>
    <m/>
    <m/>
    <e v="#N/A"/>
    <n v="0"/>
    <m/>
    <m/>
    <m/>
    <m/>
    <m/>
    <m/>
    <m/>
    <m/>
    <m/>
    <m/>
    <m/>
    <m/>
    <m/>
    <m/>
    <m/>
    <m/>
    <m/>
    <m/>
    <m/>
    <m/>
    <m/>
  </r>
  <r>
    <m/>
    <s v="V300021"/>
    <s v="2022-0020"/>
    <x v="71"/>
    <n v="3"/>
    <s v="Wagon"/>
    <n v="36"/>
    <m/>
    <x v="22"/>
    <m/>
    <m/>
    <x v="5"/>
    <x v="0"/>
    <n v="1"/>
    <m/>
    <m/>
    <n v="1"/>
    <m/>
    <n v="0"/>
    <n v="0"/>
    <x v="1"/>
    <m/>
    <m/>
    <m/>
    <x v="0"/>
    <m/>
    <m/>
    <m/>
    <e v="#N/A"/>
    <e v="#N/A"/>
    <n v="730"/>
    <x v="1"/>
    <m/>
    <m/>
    <m/>
    <m/>
    <s v="with cut-off date"/>
    <d v="2023-09-26T00:00:00"/>
    <m/>
    <n v="3"/>
    <n v="3"/>
    <m/>
    <e v="#N/A"/>
    <d v="2023-09-26T00:00:00"/>
    <n v="1.5"/>
    <n v="0"/>
    <m/>
    <m/>
    <m/>
    <m/>
    <m/>
    <m/>
    <m/>
    <m/>
    <m/>
    <m/>
    <m/>
    <m/>
    <m/>
    <m/>
    <m/>
    <m/>
    <m/>
    <m/>
    <n v="120000"/>
    <m/>
    <m/>
    <s v="Euro"/>
    <n v="29.25"/>
    <m/>
    <m/>
    <m/>
    <m/>
    <e v="#N/A"/>
    <n v="0"/>
    <m/>
    <m/>
    <m/>
    <m/>
    <m/>
    <m/>
    <m/>
    <m/>
    <m/>
    <m/>
    <m/>
    <m/>
    <m/>
    <m/>
    <m/>
    <m/>
    <m/>
    <m/>
    <m/>
    <m/>
    <m/>
  </r>
  <r>
    <m/>
    <s v="V300021"/>
    <s v="2022-0020"/>
    <x v="71"/>
    <n v="3"/>
    <s v="Wagon"/>
    <n v="37"/>
    <m/>
    <x v="22"/>
    <m/>
    <m/>
    <x v="5"/>
    <x v="0"/>
    <n v="1"/>
    <m/>
    <m/>
    <n v="1"/>
    <m/>
    <n v="0"/>
    <n v="0"/>
    <x v="1"/>
    <m/>
    <m/>
    <m/>
    <x v="0"/>
    <m/>
    <m/>
    <m/>
    <e v="#N/A"/>
    <e v="#N/A"/>
    <n v="730"/>
    <x v="1"/>
    <m/>
    <m/>
    <m/>
    <m/>
    <s v="with cut-off date"/>
    <d v="2023-09-26T00:00:00"/>
    <m/>
    <n v="3"/>
    <n v="3"/>
    <m/>
    <e v="#N/A"/>
    <d v="2023-09-26T00:00:00"/>
    <n v="1.5"/>
    <n v="0"/>
    <m/>
    <m/>
    <m/>
    <m/>
    <m/>
    <m/>
    <m/>
    <m/>
    <m/>
    <m/>
    <m/>
    <m/>
    <m/>
    <m/>
    <m/>
    <m/>
    <m/>
    <m/>
    <n v="120000"/>
    <m/>
    <m/>
    <s v="Euro"/>
    <n v="29.25"/>
    <m/>
    <m/>
    <m/>
    <m/>
    <e v="#N/A"/>
    <n v="0"/>
    <m/>
    <m/>
    <m/>
    <m/>
    <m/>
    <m/>
    <m/>
    <m/>
    <m/>
    <m/>
    <m/>
    <m/>
    <m/>
    <m/>
    <m/>
    <m/>
    <m/>
    <m/>
    <m/>
    <m/>
    <m/>
  </r>
  <r>
    <m/>
    <s v="V300021"/>
    <s v="2022-0020"/>
    <x v="71"/>
    <n v="3"/>
    <s v="Wagon"/>
    <n v="38"/>
    <m/>
    <x v="22"/>
    <m/>
    <m/>
    <x v="5"/>
    <x v="0"/>
    <n v="1"/>
    <m/>
    <m/>
    <n v="1"/>
    <m/>
    <n v="0"/>
    <n v="0"/>
    <x v="1"/>
    <m/>
    <m/>
    <m/>
    <x v="0"/>
    <m/>
    <m/>
    <m/>
    <e v="#N/A"/>
    <e v="#N/A"/>
    <n v="730"/>
    <x v="1"/>
    <m/>
    <m/>
    <m/>
    <m/>
    <s v="with cut-off date"/>
    <d v="2023-09-26T00:00:00"/>
    <m/>
    <n v="3"/>
    <n v="3"/>
    <m/>
    <e v="#N/A"/>
    <d v="2023-09-26T00:00:00"/>
    <n v="1.5"/>
    <n v="0"/>
    <m/>
    <m/>
    <m/>
    <m/>
    <m/>
    <m/>
    <m/>
    <m/>
    <m/>
    <m/>
    <m/>
    <m/>
    <m/>
    <m/>
    <m/>
    <m/>
    <m/>
    <m/>
    <n v="120000"/>
    <m/>
    <m/>
    <s v="Euro"/>
    <n v="29.25"/>
    <m/>
    <m/>
    <m/>
    <m/>
    <e v="#N/A"/>
    <n v="0"/>
    <m/>
    <m/>
    <m/>
    <m/>
    <m/>
    <m/>
    <m/>
    <m/>
    <m/>
    <m/>
    <m/>
    <m/>
    <m/>
    <m/>
    <m/>
    <m/>
    <m/>
    <m/>
    <m/>
    <m/>
    <m/>
  </r>
  <r>
    <m/>
    <s v="V300021"/>
    <s v="2022-0020"/>
    <x v="71"/>
    <n v="3"/>
    <s v="Wagon"/>
    <n v="39"/>
    <m/>
    <x v="22"/>
    <m/>
    <m/>
    <x v="5"/>
    <x v="0"/>
    <n v="1"/>
    <m/>
    <m/>
    <n v="1"/>
    <m/>
    <n v="0"/>
    <n v="0"/>
    <x v="1"/>
    <m/>
    <m/>
    <m/>
    <x v="0"/>
    <m/>
    <m/>
    <m/>
    <e v="#N/A"/>
    <e v="#N/A"/>
    <n v="730"/>
    <x v="1"/>
    <m/>
    <m/>
    <m/>
    <m/>
    <s v="with cut-off date"/>
    <d v="2023-09-26T00:00:00"/>
    <m/>
    <n v="3"/>
    <n v="3"/>
    <m/>
    <e v="#N/A"/>
    <d v="2023-09-26T00:00:00"/>
    <n v="1.5"/>
    <n v="0"/>
    <m/>
    <m/>
    <m/>
    <m/>
    <m/>
    <m/>
    <m/>
    <m/>
    <m/>
    <m/>
    <m/>
    <m/>
    <m/>
    <m/>
    <m/>
    <m/>
    <m/>
    <m/>
    <n v="120000"/>
    <m/>
    <m/>
    <s v="Euro"/>
    <n v="29.25"/>
    <m/>
    <m/>
    <m/>
    <m/>
    <e v="#N/A"/>
    <n v="0"/>
    <m/>
    <m/>
    <m/>
    <m/>
    <m/>
    <m/>
    <m/>
    <m/>
    <m/>
    <m/>
    <m/>
    <m/>
    <m/>
    <m/>
    <m/>
    <m/>
    <m/>
    <m/>
    <m/>
    <m/>
    <m/>
  </r>
  <r>
    <m/>
    <s v="V300021"/>
    <s v="2022-0020"/>
    <x v="71"/>
    <n v="3"/>
    <s v="Wagon"/>
    <n v="40"/>
    <m/>
    <x v="22"/>
    <m/>
    <m/>
    <x v="5"/>
    <x v="0"/>
    <n v="1"/>
    <m/>
    <m/>
    <n v="1"/>
    <m/>
    <n v="0"/>
    <n v="0"/>
    <x v="1"/>
    <m/>
    <m/>
    <m/>
    <x v="0"/>
    <m/>
    <m/>
    <m/>
    <e v="#N/A"/>
    <e v="#N/A"/>
    <n v="730"/>
    <x v="1"/>
    <m/>
    <m/>
    <m/>
    <m/>
    <s v="with cut-off date"/>
    <d v="2023-09-26T00:00:00"/>
    <m/>
    <n v="3"/>
    <n v="3"/>
    <m/>
    <e v="#N/A"/>
    <d v="2023-09-26T00:00:00"/>
    <n v="1.5"/>
    <n v="0"/>
    <m/>
    <m/>
    <m/>
    <m/>
    <m/>
    <m/>
    <m/>
    <m/>
    <m/>
    <m/>
    <m/>
    <m/>
    <m/>
    <m/>
    <m/>
    <m/>
    <m/>
    <m/>
    <n v="120000"/>
    <m/>
    <m/>
    <s v="Euro"/>
    <n v="29.25"/>
    <m/>
    <m/>
    <m/>
    <m/>
    <e v="#N/A"/>
    <n v="0"/>
    <m/>
    <m/>
    <m/>
    <m/>
    <m/>
    <m/>
    <m/>
    <m/>
    <m/>
    <m/>
    <m/>
    <m/>
    <m/>
    <m/>
    <m/>
    <m/>
    <m/>
    <m/>
    <m/>
    <m/>
    <m/>
  </r>
  <r>
    <m/>
    <s v="V300021"/>
    <s v="2022-0020"/>
    <x v="71"/>
    <n v="3"/>
    <s v="Wagon"/>
    <n v="41"/>
    <m/>
    <x v="22"/>
    <m/>
    <m/>
    <x v="5"/>
    <x v="0"/>
    <n v="1"/>
    <m/>
    <m/>
    <n v="1"/>
    <m/>
    <n v="0"/>
    <n v="0"/>
    <x v="1"/>
    <m/>
    <m/>
    <m/>
    <x v="0"/>
    <m/>
    <m/>
    <m/>
    <e v="#N/A"/>
    <e v="#N/A"/>
    <n v="730"/>
    <x v="1"/>
    <m/>
    <m/>
    <m/>
    <m/>
    <s v="with cut-off date"/>
    <d v="2023-09-26T00:00:00"/>
    <m/>
    <n v="3"/>
    <n v="3"/>
    <m/>
    <e v="#N/A"/>
    <d v="2023-09-26T00:00:00"/>
    <n v="1.5"/>
    <n v="0"/>
    <m/>
    <m/>
    <m/>
    <m/>
    <m/>
    <m/>
    <m/>
    <m/>
    <m/>
    <m/>
    <m/>
    <m/>
    <m/>
    <m/>
    <m/>
    <m/>
    <m/>
    <m/>
    <n v="120000"/>
    <m/>
    <m/>
    <s v="Euro"/>
    <n v="29.25"/>
    <m/>
    <m/>
    <m/>
    <m/>
    <e v="#N/A"/>
    <n v="0"/>
    <m/>
    <m/>
    <m/>
    <m/>
    <m/>
    <m/>
    <m/>
    <m/>
    <m/>
    <m/>
    <m/>
    <m/>
    <m/>
    <m/>
    <m/>
    <m/>
    <m/>
    <m/>
    <m/>
    <m/>
    <m/>
  </r>
  <r>
    <m/>
    <s v="V300021"/>
    <s v="2022-0020"/>
    <x v="71"/>
    <n v="3"/>
    <s v="Wagon"/>
    <n v="42"/>
    <m/>
    <x v="22"/>
    <m/>
    <m/>
    <x v="5"/>
    <x v="0"/>
    <n v="1"/>
    <m/>
    <m/>
    <n v="1"/>
    <m/>
    <n v="0"/>
    <n v="0"/>
    <x v="1"/>
    <m/>
    <m/>
    <m/>
    <x v="0"/>
    <m/>
    <m/>
    <m/>
    <e v="#N/A"/>
    <e v="#N/A"/>
    <n v="730"/>
    <x v="1"/>
    <m/>
    <m/>
    <m/>
    <m/>
    <s v="with cut-off date"/>
    <d v="2023-09-26T00:00:00"/>
    <m/>
    <n v="3"/>
    <n v="3"/>
    <m/>
    <e v="#N/A"/>
    <d v="2023-09-26T00:00:00"/>
    <n v="1.5"/>
    <n v="0"/>
    <m/>
    <m/>
    <m/>
    <m/>
    <m/>
    <m/>
    <m/>
    <m/>
    <m/>
    <m/>
    <m/>
    <m/>
    <m/>
    <m/>
    <m/>
    <m/>
    <m/>
    <m/>
    <n v="120000"/>
    <m/>
    <m/>
    <s v="Euro"/>
    <n v="29.25"/>
    <m/>
    <m/>
    <m/>
    <m/>
    <e v="#N/A"/>
    <n v="0"/>
    <m/>
    <m/>
    <m/>
    <m/>
    <m/>
    <m/>
    <m/>
    <m/>
    <m/>
    <m/>
    <m/>
    <m/>
    <m/>
    <m/>
    <m/>
    <m/>
    <m/>
    <m/>
    <m/>
    <m/>
    <m/>
  </r>
  <r>
    <s v="dmo 23.12.25"/>
    <s v="V300087"/>
    <m/>
    <x v="72"/>
    <m/>
    <s v="Header"/>
    <m/>
    <m/>
    <x v="23"/>
    <s v="CHE"/>
    <s v="Middle EU - ELSE"/>
    <x v="5"/>
    <x v="3"/>
    <n v="5"/>
    <m/>
    <m/>
    <n v="0"/>
    <n v="5"/>
    <n v="5"/>
    <n v="5"/>
    <x v="3"/>
    <m/>
    <m/>
    <m/>
    <x v="3"/>
    <m/>
    <d v="2026-01-01T00:00:00"/>
    <d v="2026-12-31T00:00:00"/>
    <m/>
    <m/>
    <n v="364"/>
    <x v="4"/>
    <m/>
    <m/>
    <m/>
    <m/>
    <m/>
    <m/>
    <m/>
    <n v="0"/>
    <n v="3"/>
    <m/>
    <m/>
    <m/>
    <m/>
    <m/>
    <m/>
    <m/>
    <m/>
    <m/>
    <m/>
    <n v="364"/>
    <s v="B"/>
    <n v="99"/>
    <n v="2.01"/>
    <s v="CHE"/>
    <s v="Not required"/>
    <s v="Y"/>
    <s v="N"/>
    <n v="99"/>
    <m/>
    <m/>
    <m/>
    <s v="Not Started"/>
    <n v="80000"/>
    <m/>
    <m/>
    <s v="Euro"/>
    <n v="41.25"/>
    <n v="-14"/>
    <m/>
    <m/>
    <n v="0"/>
    <n v="27.25"/>
    <m/>
    <m/>
    <m/>
    <n v="0.06"/>
    <n v="7.35"/>
    <n v="-9.6"/>
    <n v="-2.25"/>
    <n v="4.4"/>
    <n v="-4.4"/>
    <n v="0"/>
    <n v="29.5"/>
    <s v="0.00"/>
    <n v="29.5"/>
    <n v="1"/>
    <n v="0"/>
    <n v="29.5"/>
    <n v="29.5"/>
    <n v="400000"/>
    <n v="99"/>
    <s v="Y"/>
    <n v="0"/>
    <n v="49595"/>
  </r>
  <r>
    <m/>
    <s v="V300087"/>
    <m/>
    <x v="72"/>
    <n v="1"/>
    <s v="Batch"/>
    <m/>
    <m/>
    <x v="23"/>
    <s v="CHE"/>
    <s v="Middle EU - ELSE"/>
    <x v="5"/>
    <x v="3"/>
    <n v="5"/>
    <m/>
    <m/>
    <n v="0"/>
    <n v="5"/>
    <n v="5"/>
    <n v="5"/>
    <x v="3"/>
    <m/>
    <m/>
    <m/>
    <x v="3"/>
    <m/>
    <m/>
    <m/>
    <d v="2026-01-01T00:00:00"/>
    <d v="2026-01-01T00:00:00"/>
    <m/>
    <x v="72"/>
    <m/>
    <m/>
    <m/>
    <m/>
    <m/>
    <m/>
    <m/>
    <n v="0"/>
    <n v="3"/>
    <m/>
    <m/>
    <m/>
    <m/>
    <m/>
    <m/>
    <m/>
    <m/>
    <m/>
    <m/>
    <m/>
    <s v="B"/>
    <n v="99"/>
    <n v="2.01"/>
    <s v="CHE"/>
    <s v="Not required"/>
    <s v="Y"/>
    <s v="N"/>
    <n v="99"/>
    <m/>
    <m/>
    <m/>
    <m/>
    <n v="80000"/>
    <m/>
    <m/>
    <s v="Euro"/>
    <n v="41.25"/>
    <n v="-14"/>
    <m/>
    <m/>
    <n v="0"/>
    <n v="27.25"/>
    <m/>
    <m/>
    <m/>
    <n v="0.06"/>
    <n v="7.35"/>
    <n v="-9.6"/>
    <n v="-2.25"/>
    <n v="4.4"/>
    <n v="-4.4"/>
    <n v="0"/>
    <n v="29.5"/>
    <s v="0.00"/>
    <n v="29.5"/>
    <n v="1"/>
    <n v="0"/>
    <n v="29.5"/>
    <n v="29.5"/>
    <n v="400000"/>
    <n v="0"/>
    <s v="Y"/>
    <n v="0"/>
    <n v="49595"/>
  </r>
  <r>
    <m/>
    <s v="V300087"/>
    <m/>
    <x v="72"/>
    <n v="1"/>
    <s v="Wagon"/>
    <n v="1"/>
    <s v="33 80 4960 111-9"/>
    <x v="23"/>
    <m/>
    <m/>
    <x v="5"/>
    <x v="3"/>
    <n v="1"/>
    <m/>
    <m/>
    <m/>
    <n v="1"/>
    <n v="1"/>
    <n v="1"/>
    <x v="1"/>
    <m/>
    <m/>
    <m/>
    <x v="3"/>
    <m/>
    <m/>
    <m/>
    <d v="2026-01-01T00:00:00"/>
    <d v="2026-12-31T00:00:00"/>
    <n v="364"/>
    <x v="4"/>
    <m/>
    <m/>
    <m/>
    <m/>
    <m/>
    <m/>
    <m/>
    <n v="0"/>
    <n v="3"/>
    <m/>
    <d v="2026-09-30T00:00:00"/>
    <m/>
    <m/>
    <m/>
    <m/>
    <m/>
    <m/>
    <m/>
    <m/>
    <n v="364"/>
    <m/>
    <m/>
    <m/>
    <m/>
    <m/>
    <m/>
    <m/>
    <m/>
    <m/>
    <m/>
    <d v="2026-07-31T00:00:00"/>
    <m/>
    <n v="80000"/>
    <m/>
    <m/>
    <s v="Euro"/>
    <n v="41.25"/>
    <m/>
    <m/>
    <m/>
    <m/>
    <n v="27.25"/>
    <m/>
    <m/>
    <m/>
    <m/>
    <m/>
    <m/>
    <m/>
    <m/>
    <m/>
    <m/>
    <m/>
    <m/>
    <m/>
    <m/>
    <m/>
    <m/>
    <m/>
    <m/>
    <m/>
    <m/>
    <m/>
    <m/>
  </r>
  <r>
    <m/>
    <s v="V300087"/>
    <m/>
    <x v="72"/>
    <n v="1"/>
    <s v="Wagon"/>
    <n v="2"/>
    <s v="33 80 4960 117-6"/>
    <x v="23"/>
    <m/>
    <m/>
    <x v="5"/>
    <x v="3"/>
    <n v="1"/>
    <m/>
    <m/>
    <m/>
    <n v="1"/>
    <n v="1"/>
    <n v="1"/>
    <x v="1"/>
    <m/>
    <m/>
    <m/>
    <x v="3"/>
    <m/>
    <m/>
    <m/>
    <d v="2026-01-01T00:00:00"/>
    <d v="2026-12-31T00:00:00"/>
    <n v="364"/>
    <x v="4"/>
    <m/>
    <m/>
    <m/>
    <m/>
    <m/>
    <m/>
    <m/>
    <n v="0"/>
    <n v="3"/>
    <m/>
    <d v="2026-09-30T00:00:00"/>
    <m/>
    <m/>
    <m/>
    <m/>
    <m/>
    <m/>
    <m/>
    <m/>
    <n v="364"/>
    <m/>
    <m/>
    <m/>
    <m/>
    <m/>
    <m/>
    <m/>
    <m/>
    <m/>
    <m/>
    <d v="2026-07-31T00:00:00"/>
    <m/>
    <n v="80000"/>
    <m/>
    <m/>
    <s v="Euro"/>
    <n v="41.25"/>
    <m/>
    <m/>
    <m/>
    <m/>
    <n v="27.25"/>
    <m/>
    <m/>
    <m/>
    <m/>
    <m/>
    <m/>
    <m/>
    <m/>
    <m/>
    <m/>
    <m/>
    <m/>
    <m/>
    <m/>
    <m/>
    <m/>
    <m/>
    <m/>
    <m/>
    <m/>
    <m/>
    <m/>
  </r>
  <r>
    <m/>
    <s v="V300087"/>
    <m/>
    <x v="72"/>
    <n v="1"/>
    <s v="Wagon"/>
    <n v="3"/>
    <s v="33 80 4960 121-8"/>
    <x v="23"/>
    <m/>
    <m/>
    <x v="5"/>
    <x v="3"/>
    <n v="1"/>
    <m/>
    <m/>
    <m/>
    <n v="1"/>
    <n v="1"/>
    <n v="1"/>
    <x v="1"/>
    <m/>
    <m/>
    <m/>
    <x v="3"/>
    <m/>
    <m/>
    <m/>
    <d v="2026-01-01T00:00:00"/>
    <d v="2026-12-31T00:00:00"/>
    <n v="364"/>
    <x v="4"/>
    <m/>
    <m/>
    <m/>
    <m/>
    <m/>
    <m/>
    <m/>
    <n v="0"/>
    <n v="3"/>
    <m/>
    <d v="2026-09-30T00:00:00"/>
    <m/>
    <m/>
    <m/>
    <m/>
    <m/>
    <m/>
    <m/>
    <m/>
    <n v="364"/>
    <m/>
    <m/>
    <m/>
    <m/>
    <m/>
    <m/>
    <m/>
    <m/>
    <m/>
    <m/>
    <d v="2026-07-31T00:00:00"/>
    <m/>
    <n v="80000"/>
    <m/>
    <m/>
    <s v="Euro"/>
    <n v="41.25"/>
    <m/>
    <m/>
    <m/>
    <m/>
    <n v="27.25"/>
    <m/>
    <m/>
    <m/>
    <m/>
    <m/>
    <m/>
    <m/>
    <m/>
    <m/>
    <m/>
    <m/>
    <m/>
    <m/>
    <m/>
    <m/>
    <m/>
    <m/>
    <m/>
    <m/>
    <m/>
    <m/>
    <m/>
  </r>
  <r>
    <m/>
    <s v="V300087"/>
    <m/>
    <x v="72"/>
    <n v="1"/>
    <s v="Wagon"/>
    <n v="4"/>
    <s v="33 80 4960 125-9"/>
    <x v="23"/>
    <m/>
    <m/>
    <x v="5"/>
    <x v="3"/>
    <n v="1"/>
    <m/>
    <m/>
    <m/>
    <n v="1"/>
    <n v="1"/>
    <n v="1"/>
    <x v="1"/>
    <m/>
    <m/>
    <m/>
    <x v="3"/>
    <m/>
    <m/>
    <m/>
    <d v="2026-01-01T00:00:00"/>
    <d v="2026-12-31T00:00:00"/>
    <n v="364"/>
    <x v="4"/>
    <m/>
    <m/>
    <m/>
    <m/>
    <m/>
    <m/>
    <m/>
    <n v="0"/>
    <n v="3"/>
    <m/>
    <d v="2026-09-30T00:00:00"/>
    <m/>
    <m/>
    <m/>
    <m/>
    <m/>
    <m/>
    <m/>
    <m/>
    <n v="364"/>
    <m/>
    <m/>
    <m/>
    <m/>
    <m/>
    <m/>
    <m/>
    <m/>
    <m/>
    <m/>
    <d v="2026-07-31T00:00:00"/>
    <m/>
    <n v="80000"/>
    <m/>
    <m/>
    <s v="Euro"/>
    <n v="41.25"/>
    <m/>
    <m/>
    <m/>
    <m/>
    <n v="27.25"/>
    <m/>
    <m/>
    <m/>
    <m/>
    <m/>
    <m/>
    <m/>
    <m/>
    <m/>
    <m/>
    <m/>
    <m/>
    <m/>
    <m/>
    <m/>
    <m/>
    <m/>
    <m/>
    <m/>
    <m/>
    <m/>
    <m/>
  </r>
  <r>
    <m/>
    <s v="V300087"/>
    <m/>
    <x v="72"/>
    <n v="1"/>
    <s v="Wagon"/>
    <n v="5"/>
    <s v="33 80 4960 128-3"/>
    <x v="23"/>
    <m/>
    <m/>
    <x v="5"/>
    <x v="3"/>
    <n v="1"/>
    <m/>
    <m/>
    <m/>
    <n v="1"/>
    <n v="1"/>
    <n v="1"/>
    <x v="1"/>
    <m/>
    <m/>
    <m/>
    <x v="3"/>
    <m/>
    <m/>
    <m/>
    <d v="2026-01-01T00:00:00"/>
    <d v="2026-12-31T00:00:00"/>
    <n v="364"/>
    <x v="4"/>
    <m/>
    <m/>
    <m/>
    <m/>
    <m/>
    <m/>
    <m/>
    <n v="0"/>
    <n v="3"/>
    <m/>
    <d v="2026-09-30T00:00:00"/>
    <m/>
    <m/>
    <m/>
    <m/>
    <m/>
    <m/>
    <m/>
    <m/>
    <n v="364"/>
    <m/>
    <m/>
    <m/>
    <m/>
    <m/>
    <m/>
    <m/>
    <m/>
    <m/>
    <m/>
    <d v="2026-07-31T00:00:00"/>
    <m/>
    <n v="80000"/>
    <m/>
    <m/>
    <s v="Euro"/>
    <n v="41.25"/>
    <m/>
    <m/>
    <m/>
    <m/>
    <n v="27.25"/>
    <m/>
    <m/>
    <m/>
    <m/>
    <m/>
    <m/>
    <m/>
    <m/>
    <m/>
    <m/>
    <m/>
    <m/>
    <m/>
    <m/>
    <m/>
    <m/>
    <m/>
    <m/>
    <m/>
    <m/>
    <m/>
    <m/>
  </r>
  <r>
    <s v="OK 18.09.24/emo"/>
    <s v="V300049"/>
    <s v="2024-0023"/>
    <x v="73"/>
    <m/>
    <s v="Header"/>
    <m/>
    <m/>
    <x v="24"/>
    <s v="AUT"/>
    <s v="Middle EU - ELSE"/>
    <x v="2"/>
    <x v="3"/>
    <n v="10"/>
    <m/>
    <m/>
    <n v="0"/>
    <n v="10"/>
    <n v="0"/>
    <n v="0"/>
    <x v="3"/>
    <m/>
    <m/>
    <m/>
    <x v="0"/>
    <s v="EUR2000 Rangierkosen z.L. Mieter"/>
    <d v="2024-06-10T00:00:00"/>
    <d v="2024-06-13T00:00:00"/>
    <m/>
    <m/>
    <n v="3"/>
    <x v="73"/>
    <m/>
    <m/>
    <m/>
    <n v="10"/>
    <s v="n.a."/>
    <m/>
    <m/>
    <n v="0"/>
    <n v="0"/>
    <m/>
    <m/>
    <m/>
    <n v="0"/>
    <n v="0"/>
    <m/>
    <m/>
    <n v="0"/>
    <m/>
    <m/>
    <n v="3"/>
    <m/>
    <n v="74"/>
    <s v="1.4.1"/>
    <s v="CHE"/>
    <s v="Not required"/>
    <s v="N"/>
    <s v="N"/>
    <n v="0"/>
    <m/>
    <m/>
    <m/>
    <m/>
    <n v="20000"/>
    <s v="N"/>
    <m/>
    <s v="Euro"/>
    <n v="50"/>
    <n v="0"/>
    <n v="0"/>
    <m/>
    <n v="0"/>
    <n v="50"/>
    <n v="0"/>
    <n v="0"/>
    <n v="0"/>
    <n v="0"/>
    <n v="7.35"/>
    <n v="0"/>
    <n v="7.35"/>
    <n v="5.07"/>
    <n v="-5.07"/>
    <n v="0"/>
    <n v="37.58"/>
    <s v="0.00"/>
    <n v="37.58"/>
    <n v="1.134912187333688"/>
    <n v="0"/>
    <n v="42.65"/>
    <m/>
    <n v="200000"/>
    <n v="0"/>
    <s v="N"/>
    <n v="0"/>
    <n v="182000"/>
  </r>
  <r>
    <m/>
    <s v="V300049"/>
    <s v="2024-0023"/>
    <x v="73"/>
    <n v="1"/>
    <s v="Batch"/>
    <m/>
    <m/>
    <x v="24"/>
    <s v="AUT"/>
    <s v="West EU"/>
    <x v="2"/>
    <x v="3"/>
    <n v="10"/>
    <m/>
    <m/>
    <n v="0"/>
    <n v="10"/>
    <n v="0"/>
    <n v="0"/>
    <x v="3"/>
    <m/>
    <m/>
    <m/>
    <x v="0"/>
    <m/>
    <m/>
    <m/>
    <d v="2024-06-10T00:00:00"/>
    <d v="2024-06-13T00:00:00"/>
    <m/>
    <x v="73"/>
    <m/>
    <m/>
    <m/>
    <n v="10"/>
    <s v="n.a."/>
    <m/>
    <m/>
    <n v="0"/>
    <n v="0"/>
    <m/>
    <m/>
    <n v="0"/>
    <m/>
    <m/>
    <m/>
    <m/>
    <m/>
    <m/>
    <m/>
    <m/>
    <n v="0"/>
    <n v="0"/>
    <s v="1.4.1"/>
    <s v="CHE"/>
    <s v="Not required"/>
    <s v="N"/>
    <s v="N"/>
    <n v="0"/>
    <n v="0"/>
    <m/>
    <m/>
    <m/>
    <n v="20000"/>
    <s v="N"/>
    <m/>
    <s v="Euro"/>
    <n v="50"/>
    <n v="0"/>
    <n v="0"/>
    <m/>
    <n v="0"/>
    <n v="50"/>
    <n v="0"/>
    <n v="0"/>
    <n v="0"/>
    <n v="0.05"/>
    <n v="7.35"/>
    <n v="0"/>
    <n v="7.35"/>
    <n v="5.07"/>
    <n v="-5.07"/>
    <n v="0"/>
    <n v="37.58"/>
    <s v="0.00"/>
    <n v="37.58"/>
    <m/>
    <n v="0"/>
    <m/>
    <n v="0"/>
    <n v="200000"/>
    <n v="0"/>
    <s v="N"/>
    <n v="0"/>
    <n v="182000"/>
  </r>
  <r>
    <m/>
    <s v="V300049"/>
    <s v="2024-0023"/>
    <x v="73"/>
    <n v="1"/>
    <s v="Wagon"/>
    <n v="1"/>
    <m/>
    <x v="24"/>
    <m/>
    <m/>
    <x v="2"/>
    <x v="3"/>
    <n v="1"/>
    <m/>
    <m/>
    <m/>
    <n v="1"/>
    <n v="0"/>
    <n v="0"/>
    <x v="1"/>
    <m/>
    <m/>
    <m/>
    <x v="0"/>
    <m/>
    <m/>
    <m/>
    <e v="#N/A"/>
    <e v="#N/A"/>
    <n v="3"/>
    <x v="1"/>
    <m/>
    <m/>
    <m/>
    <m/>
    <s v="n.a."/>
    <e v="#N/A"/>
    <e v="#N/A"/>
    <n v="0"/>
    <n v="0"/>
    <m/>
    <e v="#N/A"/>
    <m/>
    <m/>
    <m/>
    <m/>
    <m/>
    <m/>
    <m/>
    <m/>
    <m/>
    <m/>
    <m/>
    <m/>
    <m/>
    <m/>
    <m/>
    <m/>
    <m/>
    <m/>
    <m/>
    <m/>
    <m/>
    <n v="20000"/>
    <m/>
    <m/>
    <s v="Euro"/>
    <n v="50"/>
    <m/>
    <m/>
    <m/>
    <m/>
    <e v="#N/A"/>
    <m/>
    <m/>
    <m/>
    <m/>
    <m/>
    <m/>
    <m/>
    <m/>
    <m/>
    <m/>
    <m/>
    <m/>
    <m/>
    <m/>
    <m/>
    <m/>
    <m/>
    <m/>
    <m/>
    <m/>
    <m/>
    <m/>
  </r>
  <r>
    <m/>
    <s v="V300049"/>
    <s v="2024-0023"/>
    <x v="73"/>
    <n v="1"/>
    <s v="Wagon"/>
    <n v="2"/>
    <m/>
    <x v="24"/>
    <m/>
    <m/>
    <x v="2"/>
    <x v="3"/>
    <n v="1"/>
    <m/>
    <m/>
    <m/>
    <n v="1"/>
    <n v="0"/>
    <n v="0"/>
    <x v="1"/>
    <m/>
    <m/>
    <m/>
    <x v="0"/>
    <m/>
    <m/>
    <m/>
    <e v="#N/A"/>
    <e v="#N/A"/>
    <n v="3"/>
    <x v="1"/>
    <m/>
    <m/>
    <m/>
    <m/>
    <s v="n.a."/>
    <e v="#N/A"/>
    <e v="#N/A"/>
    <n v="0"/>
    <n v="0"/>
    <m/>
    <e v="#N/A"/>
    <m/>
    <m/>
    <m/>
    <m/>
    <m/>
    <m/>
    <m/>
    <m/>
    <m/>
    <m/>
    <m/>
    <m/>
    <m/>
    <m/>
    <m/>
    <m/>
    <m/>
    <m/>
    <m/>
    <m/>
    <m/>
    <n v="20000"/>
    <m/>
    <m/>
    <s v="Euro"/>
    <n v="50"/>
    <m/>
    <m/>
    <m/>
    <m/>
    <e v="#N/A"/>
    <m/>
    <m/>
    <m/>
    <m/>
    <m/>
    <m/>
    <m/>
    <m/>
    <m/>
    <m/>
    <m/>
    <m/>
    <m/>
    <m/>
    <m/>
    <m/>
    <m/>
    <m/>
    <m/>
    <m/>
    <m/>
    <m/>
  </r>
  <r>
    <m/>
    <s v="V300049"/>
    <s v="2024-0023"/>
    <x v="73"/>
    <n v="1"/>
    <s v="Wagon"/>
    <n v="3"/>
    <m/>
    <x v="24"/>
    <m/>
    <m/>
    <x v="2"/>
    <x v="3"/>
    <n v="1"/>
    <m/>
    <m/>
    <m/>
    <n v="1"/>
    <n v="0"/>
    <n v="0"/>
    <x v="1"/>
    <m/>
    <m/>
    <m/>
    <x v="0"/>
    <m/>
    <m/>
    <m/>
    <e v="#N/A"/>
    <e v="#N/A"/>
    <n v="3"/>
    <x v="1"/>
    <m/>
    <m/>
    <m/>
    <m/>
    <s v="n.a."/>
    <e v="#N/A"/>
    <e v="#N/A"/>
    <n v="0"/>
    <n v="0"/>
    <m/>
    <e v="#N/A"/>
    <m/>
    <m/>
    <m/>
    <m/>
    <m/>
    <m/>
    <m/>
    <m/>
    <m/>
    <m/>
    <m/>
    <m/>
    <m/>
    <m/>
    <m/>
    <m/>
    <m/>
    <m/>
    <m/>
    <m/>
    <m/>
    <n v="20000"/>
    <m/>
    <m/>
    <s v="Euro"/>
    <n v="50"/>
    <m/>
    <m/>
    <m/>
    <m/>
    <e v="#N/A"/>
    <m/>
    <m/>
    <m/>
    <m/>
    <m/>
    <m/>
    <m/>
    <m/>
    <m/>
    <m/>
    <m/>
    <m/>
    <m/>
    <m/>
    <m/>
    <m/>
    <m/>
    <m/>
    <m/>
    <m/>
    <m/>
    <m/>
  </r>
  <r>
    <m/>
    <s v="V300049"/>
    <s v="2024-0023"/>
    <x v="73"/>
    <n v="1"/>
    <s v="Wagon"/>
    <n v="4"/>
    <m/>
    <x v="24"/>
    <m/>
    <m/>
    <x v="2"/>
    <x v="3"/>
    <n v="1"/>
    <m/>
    <m/>
    <m/>
    <n v="1"/>
    <n v="0"/>
    <n v="0"/>
    <x v="1"/>
    <m/>
    <m/>
    <m/>
    <x v="0"/>
    <m/>
    <m/>
    <m/>
    <e v="#N/A"/>
    <e v="#N/A"/>
    <n v="3"/>
    <x v="1"/>
    <m/>
    <m/>
    <m/>
    <m/>
    <s v="n.a."/>
    <e v="#N/A"/>
    <e v="#N/A"/>
    <n v="0"/>
    <n v="0"/>
    <m/>
    <e v="#N/A"/>
    <m/>
    <m/>
    <m/>
    <m/>
    <m/>
    <m/>
    <m/>
    <m/>
    <m/>
    <m/>
    <m/>
    <m/>
    <m/>
    <m/>
    <m/>
    <m/>
    <m/>
    <m/>
    <m/>
    <m/>
    <m/>
    <n v="20000"/>
    <m/>
    <m/>
    <s v="Euro"/>
    <n v="50"/>
    <m/>
    <m/>
    <m/>
    <m/>
    <e v="#N/A"/>
    <m/>
    <m/>
    <m/>
    <m/>
    <m/>
    <m/>
    <m/>
    <m/>
    <m/>
    <m/>
    <m/>
    <m/>
    <m/>
    <m/>
    <m/>
    <m/>
    <m/>
    <m/>
    <m/>
    <m/>
    <m/>
    <m/>
  </r>
  <r>
    <m/>
    <s v="V300049"/>
    <s v="2024-0023"/>
    <x v="73"/>
    <n v="1"/>
    <s v="Wagon"/>
    <n v="5"/>
    <m/>
    <x v="24"/>
    <m/>
    <m/>
    <x v="2"/>
    <x v="3"/>
    <n v="1"/>
    <m/>
    <m/>
    <m/>
    <n v="1"/>
    <n v="0"/>
    <n v="0"/>
    <x v="1"/>
    <m/>
    <m/>
    <m/>
    <x v="0"/>
    <m/>
    <m/>
    <m/>
    <e v="#N/A"/>
    <e v="#N/A"/>
    <n v="3"/>
    <x v="1"/>
    <m/>
    <m/>
    <m/>
    <m/>
    <s v="n.a."/>
    <e v="#N/A"/>
    <e v="#N/A"/>
    <n v="0"/>
    <n v="0"/>
    <m/>
    <e v="#N/A"/>
    <m/>
    <m/>
    <m/>
    <m/>
    <m/>
    <m/>
    <m/>
    <m/>
    <m/>
    <m/>
    <m/>
    <m/>
    <m/>
    <m/>
    <m/>
    <m/>
    <m/>
    <m/>
    <m/>
    <m/>
    <m/>
    <n v="20000"/>
    <m/>
    <m/>
    <s v="Euro"/>
    <n v="50"/>
    <m/>
    <m/>
    <m/>
    <m/>
    <e v="#N/A"/>
    <m/>
    <m/>
    <m/>
    <m/>
    <m/>
    <m/>
    <m/>
    <m/>
    <m/>
    <m/>
    <m/>
    <m/>
    <m/>
    <m/>
    <m/>
    <m/>
    <m/>
    <m/>
    <m/>
    <m/>
    <m/>
    <m/>
  </r>
  <r>
    <m/>
    <s v="V300049"/>
    <s v="2024-0023"/>
    <x v="73"/>
    <n v="1"/>
    <s v="Wagon"/>
    <n v="6"/>
    <m/>
    <x v="24"/>
    <m/>
    <m/>
    <x v="2"/>
    <x v="3"/>
    <n v="1"/>
    <m/>
    <m/>
    <m/>
    <n v="1"/>
    <n v="0"/>
    <n v="0"/>
    <x v="1"/>
    <m/>
    <m/>
    <m/>
    <x v="0"/>
    <m/>
    <m/>
    <m/>
    <e v="#N/A"/>
    <e v="#N/A"/>
    <n v="3"/>
    <x v="1"/>
    <m/>
    <m/>
    <m/>
    <m/>
    <s v="n.a."/>
    <e v="#N/A"/>
    <e v="#N/A"/>
    <n v="0"/>
    <n v="0"/>
    <m/>
    <e v="#N/A"/>
    <m/>
    <m/>
    <m/>
    <m/>
    <m/>
    <m/>
    <m/>
    <m/>
    <m/>
    <m/>
    <m/>
    <m/>
    <m/>
    <m/>
    <m/>
    <m/>
    <m/>
    <m/>
    <m/>
    <m/>
    <m/>
    <n v="20000"/>
    <m/>
    <m/>
    <s v="Euro"/>
    <n v="50"/>
    <m/>
    <m/>
    <m/>
    <m/>
    <e v="#N/A"/>
    <m/>
    <m/>
    <m/>
    <m/>
    <m/>
    <m/>
    <m/>
    <m/>
    <m/>
    <m/>
    <m/>
    <m/>
    <m/>
    <m/>
    <m/>
    <m/>
    <m/>
    <m/>
    <m/>
    <m/>
    <m/>
    <m/>
  </r>
  <r>
    <m/>
    <s v="V300049"/>
    <s v="2024-0023"/>
    <x v="73"/>
    <n v="1"/>
    <s v="Wagon"/>
    <n v="7"/>
    <m/>
    <x v="24"/>
    <m/>
    <m/>
    <x v="2"/>
    <x v="3"/>
    <n v="1"/>
    <m/>
    <m/>
    <m/>
    <n v="1"/>
    <n v="0"/>
    <n v="0"/>
    <x v="1"/>
    <m/>
    <m/>
    <m/>
    <x v="0"/>
    <m/>
    <m/>
    <m/>
    <e v="#N/A"/>
    <e v="#N/A"/>
    <n v="3"/>
    <x v="1"/>
    <m/>
    <m/>
    <m/>
    <m/>
    <s v="n.a."/>
    <e v="#N/A"/>
    <e v="#N/A"/>
    <n v="0"/>
    <n v="0"/>
    <m/>
    <e v="#N/A"/>
    <m/>
    <m/>
    <m/>
    <m/>
    <m/>
    <m/>
    <m/>
    <m/>
    <m/>
    <m/>
    <m/>
    <m/>
    <m/>
    <m/>
    <m/>
    <m/>
    <m/>
    <m/>
    <m/>
    <m/>
    <m/>
    <n v="20000"/>
    <m/>
    <m/>
    <s v="Euro"/>
    <n v="50"/>
    <m/>
    <m/>
    <m/>
    <m/>
    <e v="#N/A"/>
    <m/>
    <m/>
    <m/>
    <m/>
    <m/>
    <m/>
    <m/>
    <m/>
    <m/>
    <m/>
    <m/>
    <m/>
    <m/>
    <m/>
    <m/>
    <m/>
    <m/>
    <m/>
    <m/>
    <m/>
    <m/>
    <m/>
  </r>
  <r>
    <m/>
    <s v="V300049"/>
    <s v="2024-0023"/>
    <x v="73"/>
    <n v="1"/>
    <s v="Wagon"/>
    <n v="8"/>
    <m/>
    <x v="24"/>
    <m/>
    <m/>
    <x v="2"/>
    <x v="3"/>
    <n v="1"/>
    <m/>
    <m/>
    <m/>
    <n v="1"/>
    <n v="0"/>
    <n v="0"/>
    <x v="1"/>
    <m/>
    <m/>
    <m/>
    <x v="0"/>
    <m/>
    <m/>
    <m/>
    <e v="#N/A"/>
    <e v="#N/A"/>
    <n v="3"/>
    <x v="1"/>
    <m/>
    <m/>
    <m/>
    <m/>
    <s v="n.a."/>
    <e v="#N/A"/>
    <e v="#N/A"/>
    <n v="0"/>
    <n v="0"/>
    <m/>
    <e v="#N/A"/>
    <m/>
    <m/>
    <m/>
    <m/>
    <m/>
    <m/>
    <m/>
    <m/>
    <m/>
    <m/>
    <m/>
    <m/>
    <m/>
    <m/>
    <m/>
    <m/>
    <m/>
    <m/>
    <m/>
    <m/>
    <m/>
    <n v="20000"/>
    <m/>
    <m/>
    <s v="Euro"/>
    <n v="50"/>
    <m/>
    <m/>
    <m/>
    <m/>
    <e v="#N/A"/>
    <m/>
    <m/>
    <m/>
    <m/>
    <m/>
    <m/>
    <m/>
    <m/>
    <m/>
    <m/>
    <m/>
    <m/>
    <m/>
    <m/>
    <m/>
    <m/>
    <m/>
    <m/>
    <m/>
    <m/>
    <m/>
    <m/>
  </r>
  <r>
    <m/>
    <s v="V300049"/>
    <s v="2024-0023"/>
    <x v="73"/>
    <n v="1"/>
    <s v="Wagon"/>
    <n v="9"/>
    <m/>
    <x v="24"/>
    <m/>
    <m/>
    <x v="2"/>
    <x v="3"/>
    <n v="1"/>
    <m/>
    <m/>
    <m/>
    <n v="1"/>
    <n v="0"/>
    <n v="0"/>
    <x v="1"/>
    <m/>
    <m/>
    <m/>
    <x v="0"/>
    <m/>
    <m/>
    <m/>
    <e v="#N/A"/>
    <e v="#N/A"/>
    <n v="3"/>
    <x v="1"/>
    <m/>
    <m/>
    <m/>
    <m/>
    <s v="n.a."/>
    <e v="#N/A"/>
    <e v="#N/A"/>
    <n v="0"/>
    <n v="0"/>
    <m/>
    <e v="#N/A"/>
    <m/>
    <m/>
    <m/>
    <m/>
    <m/>
    <m/>
    <m/>
    <m/>
    <m/>
    <m/>
    <m/>
    <m/>
    <m/>
    <m/>
    <m/>
    <m/>
    <m/>
    <m/>
    <m/>
    <m/>
    <m/>
    <n v="20000"/>
    <m/>
    <m/>
    <s v="Euro"/>
    <n v="50"/>
    <m/>
    <m/>
    <m/>
    <m/>
    <e v="#N/A"/>
    <m/>
    <m/>
    <m/>
    <m/>
    <m/>
    <m/>
    <m/>
    <m/>
    <m/>
    <m/>
    <m/>
    <m/>
    <m/>
    <m/>
    <m/>
    <m/>
    <m/>
    <m/>
    <m/>
    <m/>
    <m/>
    <m/>
  </r>
  <r>
    <m/>
    <s v="V300049"/>
    <s v="2024-0023"/>
    <x v="73"/>
    <n v="1"/>
    <s v="Wagon"/>
    <n v="10"/>
    <m/>
    <x v="24"/>
    <m/>
    <m/>
    <x v="2"/>
    <x v="3"/>
    <n v="1"/>
    <m/>
    <m/>
    <m/>
    <n v="1"/>
    <n v="0"/>
    <n v="0"/>
    <x v="1"/>
    <m/>
    <m/>
    <m/>
    <x v="0"/>
    <m/>
    <m/>
    <m/>
    <e v="#N/A"/>
    <e v="#N/A"/>
    <n v="3"/>
    <x v="1"/>
    <m/>
    <m/>
    <m/>
    <m/>
    <s v="n.a."/>
    <e v="#N/A"/>
    <e v="#N/A"/>
    <n v="0"/>
    <n v="0"/>
    <m/>
    <e v="#N/A"/>
    <m/>
    <m/>
    <m/>
    <m/>
    <m/>
    <m/>
    <m/>
    <m/>
    <m/>
    <m/>
    <m/>
    <m/>
    <m/>
    <m/>
    <m/>
    <m/>
    <m/>
    <m/>
    <m/>
    <m/>
    <m/>
    <n v="20000"/>
    <m/>
    <m/>
    <s v="Euro"/>
    <n v="50"/>
    <m/>
    <m/>
    <m/>
    <m/>
    <e v="#N/A"/>
    <m/>
    <m/>
    <m/>
    <m/>
    <m/>
    <m/>
    <m/>
    <m/>
    <m/>
    <m/>
    <m/>
    <m/>
    <m/>
    <m/>
    <m/>
    <m/>
    <m/>
    <m/>
    <m/>
    <m/>
    <m/>
    <m/>
  </r>
  <r>
    <s v="OK 18.11.24/emo"/>
    <s v="V300057"/>
    <m/>
    <x v="74"/>
    <m/>
    <s v="Header"/>
    <m/>
    <m/>
    <x v="24"/>
    <s v="AUT"/>
    <s v="Middle EU - ELSE"/>
    <x v="2"/>
    <x v="3"/>
    <n v="15"/>
    <m/>
    <m/>
    <n v="0"/>
    <n v="15"/>
    <n v="0"/>
    <n v="0"/>
    <x v="3"/>
    <m/>
    <m/>
    <m/>
    <x v="0"/>
    <s v="EUR1000 Rangierkosten z.L. Mieter"/>
    <d v="2024-11-23T00:00:00"/>
    <d v="2024-11-27T00:00:00"/>
    <m/>
    <m/>
    <n v="4"/>
    <x v="74"/>
    <m/>
    <m/>
    <m/>
    <n v="15"/>
    <s v="n.a."/>
    <m/>
    <m/>
    <n v="0"/>
    <n v="0"/>
    <m/>
    <m/>
    <m/>
    <n v="0"/>
    <n v="0"/>
    <m/>
    <m/>
    <n v="0"/>
    <m/>
    <m/>
    <n v="4"/>
    <m/>
    <n v="74"/>
    <m/>
    <s v="CHE"/>
    <s v="Not required"/>
    <s v="N"/>
    <s v="N"/>
    <n v="0"/>
    <m/>
    <m/>
    <m/>
    <m/>
    <n v="20000"/>
    <s v="N"/>
    <m/>
    <s v="Euro"/>
    <n v="50"/>
    <m/>
    <n v="0"/>
    <n v="0"/>
    <n v="0"/>
    <n v="50"/>
    <n v="0"/>
    <n v="0"/>
    <n v="0.05"/>
    <n v="0.06"/>
    <n v="7.35"/>
    <n v="0"/>
    <n v="7.35"/>
    <n v="4.4"/>
    <n v="0"/>
    <n v="4.4"/>
    <n v="38.25"/>
    <s v="0.00"/>
    <n v="38.25"/>
    <n v="1"/>
    <n v="0"/>
    <n v="38.25"/>
    <n v="38.25"/>
    <n v="300000"/>
    <n v="0"/>
    <s v="N"/>
    <n v="0"/>
    <n v="273000"/>
  </r>
  <r>
    <m/>
    <s v="V300057"/>
    <m/>
    <x v="74"/>
    <n v="1"/>
    <s v="Batch"/>
    <m/>
    <m/>
    <x v="24"/>
    <s v="AUT"/>
    <s v="West EU"/>
    <x v="2"/>
    <x v="3"/>
    <n v="15"/>
    <m/>
    <m/>
    <n v="0"/>
    <n v="15"/>
    <n v="0"/>
    <n v="0"/>
    <x v="3"/>
    <m/>
    <m/>
    <m/>
    <x v="0"/>
    <m/>
    <m/>
    <m/>
    <d v="2024-11-23T00:00:00"/>
    <d v="2024-11-27T00:00:00"/>
    <m/>
    <x v="74"/>
    <m/>
    <m/>
    <m/>
    <m/>
    <s v="n.a."/>
    <m/>
    <m/>
    <n v="0"/>
    <n v="0"/>
    <m/>
    <m/>
    <n v="0"/>
    <m/>
    <m/>
    <m/>
    <m/>
    <m/>
    <m/>
    <m/>
    <m/>
    <n v="0"/>
    <n v="58"/>
    <n v="0"/>
    <s v="CHE"/>
    <s v="Not required"/>
    <s v="N"/>
    <s v="N"/>
    <n v="0"/>
    <n v="0"/>
    <m/>
    <m/>
    <m/>
    <n v="20000"/>
    <s v="N"/>
    <d v="1899-12-30T00:00:00"/>
    <s v="Euro"/>
    <n v="50"/>
    <n v="0"/>
    <n v="0"/>
    <n v="0"/>
    <n v="0"/>
    <n v="50"/>
    <n v="0"/>
    <n v="0"/>
    <n v="0.05"/>
    <n v="0.06"/>
    <n v="7.35"/>
    <n v="0"/>
    <n v="7.35"/>
    <n v="4.4"/>
    <n v="0"/>
    <n v="4.4"/>
    <n v="38.25"/>
    <s v="0.00"/>
    <n v="38.25"/>
    <m/>
    <m/>
    <m/>
    <m/>
    <m/>
    <m/>
    <m/>
    <m/>
    <n v="273000"/>
  </r>
  <r>
    <m/>
    <s v="V300057"/>
    <m/>
    <x v="74"/>
    <n v="1"/>
    <s v="Wagon"/>
    <n v="1"/>
    <m/>
    <x v="24"/>
    <m/>
    <m/>
    <x v="2"/>
    <x v="3"/>
    <n v="1"/>
    <m/>
    <m/>
    <m/>
    <n v="1"/>
    <m/>
    <n v="0"/>
    <x v="1"/>
    <m/>
    <m/>
    <m/>
    <x v="0"/>
    <m/>
    <m/>
    <m/>
    <e v="#N/A"/>
    <e v="#N/A"/>
    <n v="4"/>
    <x v="1"/>
    <m/>
    <m/>
    <m/>
    <m/>
    <s v="n.a."/>
    <m/>
    <m/>
    <n v="0"/>
    <n v="0"/>
    <m/>
    <d v="2024-11-27T00:00:00"/>
    <m/>
    <m/>
    <m/>
    <m/>
    <m/>
    <m/>
    <m/>
    <m/>
    <m/>
    <m/>
    <m/>
    <m/>
    <m/>
    <m/>
    <m/>
    <m/>
    <m/>
    <m/>
    <m/>
    <m/>
    <m/>
    <n v="20000"/>
    <m/>
    <m/>
    <s v="Euro"/>
    <n v="50"/>
    <m/>
    <m/>
    <m/>
    <m/>
    <e v="#N/A"/>
    <m/>
    <m/>
    <m/>
    <m/>
    <m/>
    <m/>
    <m/>
    <m/>
    <m/>
    <m/>
    <m/>
    <m/>
    <m/>
    <m/>
    <m/>
    <m/>
    <m/>
    <m/>
    <m/>
    <m/>
    <m/>
    <m/>
  </r>
  <r>
    <m/>
    <s v="V300057"/>
    <m/>
    <x v="74"/>
    <n v="1"/>
    <s v="Wagon"/>
    <n v="2"/>
    <m/>
    <x v="24"/>
    <m/>
    <m/>
    <x v="2"/>
    <x v="3"/>
    <n v="1"/>
    <m/>
    <m/>
    <m/>
    <n v="1"/>
    <m/>
    <n v="0"/>
    <x v="1"/>
    <m/>
    <m/>
    <m/>
    <x v="0"/>
    <m/>
    <m/>
    <m/>
    <e v="#N/A"/>
    <e v="#N/A"/>
    <n v="4"/>
    <x v="1"/>
    <m/>
    <m/>
    <m/>
    <m/>
    <s v="n.a."/>
    <m/>
    <m/>
    <n v="0"/>
    <n v="0"/>
    <m/>
    <d v="2024-11-27T00:00:00"/>
    <m/>
    <m/>
    <m/>
    <m/>
    <m/>
    <m/>
    <m/>
    <m/>
    <m/>
    <m/>
    <m/>
    <m/>
    <m/>
    <m/>
    <m/>
    <m/>
    <m/>
    <m/>
    <m/>
    <m/>
    <m/>
    <n v="20000"/>
    <m/>
    <m/>
    <s v="Euro"/>
    <n v="50"/>
    <m/>
    <m/>
    <m/>
    <m/>
    <e v="#N/A"/>
    <m/>
    <m/>
    <m/>
    <m/>
    <m/>
    <m/>
    <m/>
    <m/>
    <m/>
    <m/>
    <m/>
    <m/>
    <m/>
    <m/>
    <m/>
    <m/>
    <m/>
    <m/>
    <m/>
    <m/>
    <m/>
    <m/>
  </r>
  <r>
    <m/>
    <s v="V300057"/>
    <m/>
    <x v="74"/>
    <n v="1"/>
    <s v="Wagon"/>
    <n v="3"/>
    <m/>
    <x v="24"/>
    <m/>
    <m/>
    <x v="2"/>
    <x v="3"/>
    <n v="1"/>
    <m/>
    <m/>
    <m/>
    <n v="1"/>
    <m/>
    <n v="0"/>
    <x v="1"/>
    <m/>
    <m/>
    <m/>
    <x v="0"/>
    <m/>
    <m/>
    <m/>
    <e v="#N/A"/>
    <e v="#N/A"/>
    <n v="4"/>
    <x v="1"/>
    <m/>
    <m/>
    <m/>
    <m/>
    <s v="n.a."/>
    <m/>
    <m/>
    <n v="0"/>
    <n v="0"/>
    <m/>
    <d v="2024-11-27T00:00:00"/>
    <m/>
    <m/>
    <m/>
    <m/>
    <m/>
    <m/>
    <m/>
    <m/>
    <m/>
    <m/>
    <m/>
    <m/>
    <m/>
    <m/>
    <m/>
    <m/>
    <m/>
    <m/>
    <m/>
    <m/>
    <m/>
    <n v="20000"/>
    <m/>
    <m/>
    <s v="Euro"/>
    <n v="50"/>
    <m/>
    <m/>
    <m/>
    <m/>
    <e v="#N/A"/>
    <m/>
    <m/>
    <m/>
    <m/>
    <m/>
    <m/>
    <m/>
    <m/>
    <m/>
    <m/>
    <m/>
    <m/>
    <m/>
    <m/>
    <m/>
    <m/>
    <m/>
    <m/>
    <m/>
    <m/>
    <m/>
    <m/>
  </r>
  <r>
    <m/>
    <s v="V300057"/>
    <m/>
    <x v="74"/>
    <n v="1"/>
    <s v="Wagon"/>
    <n v="4"/>
    <m/>
    <x v="24"/>
    <m/>
    <m/>
    <x v="2"/>
    <x v="3"/>
    <n v="1"/>
    <m/>
    <m/>
    <m/>
    <n v="1"/>
    <m/>
    <n v="0"/>
    <x v="1"/>
    <m/>
    <m/>
    <m/>
    <x v="0"/>
    <m/>
    <m/>
    <m/>
    <e v="#N/A"/>
    <e v="#N/A"/>
    <n v="4"/>
    <x v="1"/>
    <m/>
    <m/>
    <m/>
    <m/>
    <s v="n.a."/>
    <m/>
    <m/>
    <n v="0"/>
    <n v="0"/>
    <m/>
    <d v="2024-11-27T00:00:00"/>
    <m/>
    <m/>
    <m/>
    <m/>
    <m/>
    <m/>
    <m/>
    <m/>
    <m/>
    <m/>
    <m/>
    <m/>
    <m/>
    <m/>
    <m/>
    <m/>
    <m/>
    <m/>
    <m/>
    <m/>
    <m/>
    <n v="20000"/>
    <m/>
    <m/>
    <s v="Euro"/>
    <n v="50"/>
    <m/>
    <m/>
    <m/>
    <m/>
    <e v="#N/A"/>
    <m/>
    <m/>
    <m/>
    <m/>
    <m/>
    <m/>
    <m/>
    <m/>
    <m/>
    <m/>
    <m/>
    <m/>
    <m/>
    <m/>
    <m/>
    <m/>
    <m/>
    <m/>
    <m/>
    <m/>
    <m/>
    <m/>
  </r>
  <r>
    <m/>
    <s v="V300057"/>
    <m/>
    <x v="74"/>
    <n v="1"/>
    <s v="Wagon"/>
    <n v="5"/>
    <m/>
    <x v="24"/>
    <m/>
    <m/>
    <x v="2"/>
    <x v="3"/>
    <n v="1"/>
    <m/>
    <m/>
    <m/>
    <n v="1"/>
    <m/>
    <n v="0"/>
    <x v="1"/>
    <m/>
    <m/>
    <m/>
    <x v="0"/>
    <m/>
    <m/>
    <m/>
    <e v="#N/A"/>
    <e v="#N/A"/>
    <n v="4"/>
    <x v="1"/>
    <m/>
    <m/>
    <m/>
    <m/>
    <s v="n.a."/>
    <m/>
    <m/>
    <n v="0"/>
    <n v="0"/>
    <m/>
    <d v="2024-11-27T00:00:00"/>
    <m/>
    <m/>
    <m/>
    <m/>
    <m/>
    <m/>
    <m/>
    <m/>
    <m/>
    <m/>
    <m/>
    <m/>
    <m/>
    <m/>
    <m/>
    <m/>
    <m/>
    <m/>
    <m/>
    <m/>
    <m/>
    <n v="20000"/>
    <m/>
    <m/>
    <s v="Euro"/>
    <n v="50"/>
    <m/>
    <m/>
    <m/>
    <m/>
    <e v="#N/A"/>
    <m/>
    <m/>
    <m/>
    <m/>
    <m/>
    <m/>
    <m/>
    <m/>
    <m/>
    <m/>
    <m/>
    <m/>
    <m/>
    <m/>
    <m/>
    <m/>
    <m/>
    <m/>
    <m/>
    <m/>
    <m/>
    <m/>
  </r>
  <r>
    <m/>
    <s v="V300057"/>
    <m/>
    <x v="74"/>
    <n v="1"/>
    <s v="Wagon"/>
    <n v="6"/>
    <m/>
    <x v="24"/>
    <m/>
    <m/>
    <x v="2"/>
    <x v="3"/>
    <n v="1"/>
    <m/>
    <m/>
    <m/>
    <n v="1"/>
    <m/>
    <n v="0"/>
    <x v="1"/>
    <m/>
    <m/>
    <m/>
    <x v="0"/>
    <m/>
    <m/>
    <m/>
    <e v="#N/A"/>
    <e v="#N/A"/>
    <n v="4"/>
    <x v="1"/>
    <m/>
    <m/>
    <m/>
    <m/>
    <s v="n.a."/>
    <m/>
    <m/>
    <n v="0"/>
    <n v="0"/>
    <m/>
    <d v="2024-11-27T00:00:00"/>
    <m/>
    <m/>
    <m/>
    <m/>
    <m/>
    <m/>
    <m/>
    <m/>
    <m/>
    <m/>
    <m/>
    <m/>
    <m/>
    <m/>
    <m/>
    <m/>
    <m/>
    <m/>
    <m/>
    <m/>
    <m/>
    <n v="20000"/>
    <m/>
    <m/>
    <s v="Euro"/>
    <n v="50"/>
    <m/>
    <m/>
    <m/>
    <m/>
    <e v="#N/A"/>
    <m/>
    <m/>
    <m/>
    <m/>
    <m/>
    <m/>
    <m/>
    <m/>
    <m/>
    <m/>
    <m/>
    <m/>
    <m/>
    <m/>
    <m/>
    <m/>
    <m/>
    <m/>
    <m/>
    <m/>
    <m/>
    <m/>
  </r>
  <r>
    <m/>
    <s v="V300057"/>
    <m/>
    <x v="74"/>
    <n v="1"/>
    <s v="Wagon"/>
    <n v="7"/>
    <m/>
    <x v="24"/>
    <m/>
    <m/>
    <x v="2"/>
    <x v="3"/>
    <n v="1"/>
    <m/>
    <m/>
    <m/>
    <n v="1"/>
    <m/>
    <n v="0"/>
    <x v="1"/>
    <m/>
    <m/>
    <m/>
    <x v="0"/>
    <m/>
    <m/>
    <m/>
    <e v="#N/A"/>
    <e v="#N/A"/>
    <n v="4"/>
    <x v="1"/>
    <m/>
    <m/>
    <m/>
    <m/>
    <s v="n.a."/>
    <m/>
    <m/>
    <n v="0"/>
    <n v="0"/>
    <m/>
    <d v="2024-11-27T00:00:00"/>
    <m/>
    <m/>
    <m/>
    <m/>
    <m/>
    <m/>
    <m/>
    <m/>
    <m/>
    <m/>
    <m/>
    <m/>
    <m/>
    <m/>
    <m/>
    <m/>
    <m/>
    <m/>
    <m/>
    <m/>
    <m/>
    <n v="20000"/>
    <m/>
    <m/>
    <s v="Euro"/>
    <n v="50"/>
    <m/>
    <m/>
    <m/>
    <m/>
    <e v="#N/A"/>
    <m/>
    <m/>
    <m/>
    <m/>
    <m/>
    <m/>
    <m/>
    <m/>
    <m/>
    <m/>
    <m/>
    <m/>
    <m/>
    <m/>
    <m/>
    <m/>
    <m/>
    <m/>
    <m/>
    <m/>
    <m/>
    <m/>
  </r>
  <r>
    <m/>
    <s v="V300057"/>
    <m/>
    <x v="74"/>
    <n v="1"/>
    <s v="Wagon"/>
    <n v="8"/>
    <m/>
    <x v="24"/>
    <m/>
    <m/>
    <x v="2"/>
    <x v="3"/>
    <n v="1"/>
    <m/>
    <m/>
    <m/>
    <n v="1"/>
    <m/>
    <n v="0"/>
    <x v="1"/>
    <m/>
    <m/>
    <m/>
    <x v="0"/>
    <m/>
    <m/>
    <m/>
    <e v="#N/A"/>
    <e v="#N/A"/>
    <n v="4"/>
    <x v="1"/>
    <m/>
    <m/>
    <m/>
    <m/>
    <s v="n.a."/>
    <m/>
    <m/>
    <n v="0"/>
    <n v="0"/>
    <m/>
    <d v="2024-11-27T00:00:00"/>
    <m/>
    <m/>
    <m/>
    <m/>
    <m/>
    <m/>
    <m/>
    <m/>
    <m/>
    <m/>
    <m/>
    <m/>
    <m/>
    <m/>
    <m/>
    <m/>
    <m/>
    <m/>
    <m/>
    <m/>
    <m/>
    <n v="20000"/>
    <m/>
    <m/>
    <s v="Euro"/>
    <n v="50"/>
    <m/>
    <m/>
    <m/>
    <m/>
    <e v="#N/A"/>
    <m/>
    <m/>
    <m/>
    <m/>
    <m/>
    <m/>
    <m/>
    <m/>
    <m/>
    <m/>
    <m/>
    <m/>
    <m/>
    <m/>
    <m/>
    <m/>
    <m/>
    <m/>
    <m/>
    <m/>
    <m/>
    <m/>
  </r>
  <r>
    <m/>
    <s v="V300057"/>
    <m/>
    <x v="74"/>
    <n v="1"/>
    <s v="Wagon"/>
    <n v="9"/>
    <m/>
    <x v="24"/>
    <m/>
    <m/>
    <x v="2"/>
    <x v="3"/>
    <n v="1"/>
    <m/>
    <m/>
    <m/>
    <n v="1"/>
    <m/>
    <n v="0"/>
    <x v="1"/>
    <m/>
    <m/>
    <m/>
    <x v="0"/>
    <m/>
    <m/>
    <m/>
    <e v="#N/A"/>
    <e v="#N/A"/>
    <n v="4"/>
    <x v="1"/>
    <m/>
    <m/>
    <m/>
    <m/>
    <s v="n.a."/>
    <m/>
    <m/>
    <n v="0"/>
    <n v="0"/>
    <m/>
    <d v="2024-11-27T00:00:00"/>
    <m/>
    <m/>
    <m/>
    <m/>
    <m/>
    <m/>
    <m/>
    <m/>
    <m/>
    <m/>
    <m/>
    <m/>
    <m/>
    <m/>
    <m/>
    <m/>
    <m/>
    <m/>
    <m/>
    <m/>
    <m/>
    <n v="20000"/>
    <m/>
    <m/>
    <s v="Euro"/>
    <n v="50"/>
    <m/>
    <m/>
    <m/>
    <m/>
    <e v="#N/A"/>
    <m/>
    <m/>
    <m/>
    <m/>
    <m/>
    <m/>
    <m/>
    <m/>
    <m/>
    <m/>
    <m/>
    <m/>
    <m/>
    <m/>
    <m/>
    <m/>
    <m/>
    <m/>
    <m/>
    <m/>
    <m/>
    <m/>
  </r>
  <r>
    <m/>
    <s v="V300057"/>
    <m/>
    <x v="74"/>
    <n v="1"/>
    <s v="Wagon"/>
    <n v="10"/>
    <m/>
    <x v="24"/>
    <m/>
    <m/>
    <x v="2"/>
    <x v="3"/>
    <n v="1"/>
    <m/>
    <m/>
    <m/>
    <n v="1"/>
    <m/>
    <n v="0"/>
    <x v="1"/>
    <m/>
    <m/>
    <m/>
    <x v="0"/>
    <m/>
    <m/>
    <m/>
    <e v="#N/A"/>
    <e v="#N/A"/>
    <n v="4"/>
    <x v="1"/>
    <m/>
    <m/>
    <m/>
    <m/>
    <s v="n.a."/>
    <m/>
    <m/>
    <n v="0"/>
    <n v="0"/>
    <m/>
    <d v="2024-11-27T00:00:00"/>
    <m/>
    <m/>
    <m/>
    <m/>
    <m/>
    <m/>
    <m/>
    <m/>
    <m/>
    <m/>
    <m/>
    <m/>
    <m/>
    <m/>
    <m/>
    <m/>
    <m/>
    <m/>
    <m/>
    <m/>
    <m/>
    <n v="20000"/>
    <m/>
    <m/>
    <s v="Euro"/>
    <n v="50"/>
    <m/>
    <m/>
    <m/>
    <m/>
    <e v="#N/A"/>
    <m/>
    <m/>
    <m/>
    <m/>
    <m/>
    <m/>
    <m/>
    <m/>
    <m/>
    <m/>
    <m/>
    <m/>
    <m/>
    <m/>
    <m/>
    <m/>
    <m/>
    <m/>
    <m/>
    <m/>
    <m/>
    <m/>
  </r>
  <r>
    <m/>
    <s v="V300057"/>
    <m/>
    <x v="74"/>
    <n v="1"/>
    <s v="Wagon"/>
    <n v="11"/>
    <m/>
    <x v="24"/>
    <m/>
    <m/>
    <x v="2"/>
    <x v="3"/>
    <n v="1"/>
    <m/>
    <m/>
    <m/>
    <n v="1"/>
    <m/>
    <n v="0"/>
    <x v="1"/>
    <m/>
    <m/>
    <m/>
    <x v="0"/>
    <m/>
    <m/>
    <m/>
    <e v="#N/A"/>
    <e v="#N/A"/>
    <n v="4"/>
    <x v="1"/>
    <m/>
    <m/>
    <m/>
    <m/>
    <s v="n.a."/>
    <m/>
    <m/>
    <n v="0"/>
    <n v="0"/>
    <m/>
    <d v="2024-11-27T00:00:00"/>
    <m/>
    <m/>
    <m/>
    <m/>
    <m/>
    <m/>
    <m/>
    <m/>
    <m/>
    <m/>
    <m/>
    <m/>
    <m/>
    <m/>
    <m/>
    <m/>
    <m/>
    <m/>
    <m/>
    <m/>
    <m/>
    <n v="20000"/>
    <m/>
    <m/>
    <s v="Euro"/>
    <n v="50"/>
    <m/>
    <m/>
    <m/>
    <m/>
    <e v="#N/A"/>
    <m/>
    <m/>
    <m/>
    <m/>
    <m/>
    <m/>
    <m/>
    <m/>
    <m/>
    <m/>
    <m/>
    <m/>
    <m/>
    <m/>
    <m/>
    <m/>
    <m/>
    <m/>
    <m/>
    <m/>
    <m/>
    <m/>
  </r>
  <r>
    <m/>
    <s v="V300057"/>
    <m/>
    <x v="74"/>
    <n v="1"/>
    <s v="Wagon"/>
    <n v="12"/>
    <m/>
    <x v="24"/>
    <m/>
    <m/>
    <x v="2"/>
    <x v="3"/>
    <n v="1"/>
    <m/>
    <m/>
    <m/>
    <n v="1"/>
    <m/>
    <n v="0"/>
    <x v="1"/>
    <m/>
    <m/>
    <m/>
    <x v="0"/>
    <m/>
    <m/>
    <m/>
    <e v="#N/A"/>
    <e v="#N/A"/>
    <n v="4"/>
    <x v="1"/>
    <m/>
    <m/>
    <m/>
    <m/>
    <s v="n.a."/>
    <m/>
    <m/>
    <n v="0"/>
    <n v="0"/>
    <m/>
    <d v="2024-11-27T00:00:00"/>
    <m/>
    <m/>
    <m/>
    <m/>
    <m/>
    <m/>
    <m/>
    <m/>
    <m/>
    <m/>
    <m/>
    <m/>
    <m/>
    <m/>
    <m/>
    <m/>
    <m/>
    <m/>
    <m/>
    <m/>
    <m/>
    <n v="20000"/>
    <m/>
    <m/>
    <s v="Euro"/>
    <n v="50"/>
    <m/>
    <m/>
    <m/>
    <m/>
    <e v="#N/A"/>
    <m/>
    <m/>
    <m/>
    <m/>
    <m/>
    <m/>
    <m/>
    <m/>
    <m/>
    <m/>
    <m/>
    <m/>
    <m/>
    <m/>
    <m/>
    <m/>
    <m/>
    <m/>
    <m/>
    <m/>
    <m/>
    <m/>
  </r>
  <r>
    <m/>
    <s v="V300057"/>
    <m/>
    <x v="74"/>
    <n v="1"/>
    <s v="Wagon"/>
    <n v="13"/>
    <m/>
    <x v="24"/>
    <m/>
    <m/>
    <x v="2"/>
    <x v="3"/>
    <n v="1"/>
    <m/>
    <m/>
    <m/>
    <n v="1"/>
    <m/>
    <n v="0"/>
    <x v="1"/>
    <m/>
    <m/>
    <m/>
    <x v="0"/>
    <m/>
    <m/>
    <m/>
    <e v="#N/A"/>
    <e v="#N/A"/>
    <n v="4"/>
    <x v="1"/>
    <m/>
    <m/>
    <m/>
    <m/>
    <s v="n.a."/>
    <m/>
    <m/>
    <n v="0"/>
    <n v="0"/>
    <m/>
    <d v="2024-11-27T00:00:00"/>
    <m/>
    <m/>
    <m/>
    <m/>
    <m/>
    <m/>
    <m/>
    <m/>
    <m/>
    <m/>
    <m/>
    <m/>
    <m/>
    <m/>
    <m/>
    <m/>
    <m/>
    <m/>
    <m/>
    <m/>
    <m/>
    <n v="20000"/>
    <m/>
    <m/>
    <s v="Euro"/>
    <n v="50"/>
    <m/>
    <m/>
    <m/>
    <m/>
    <e v="#N/A"/>
    <m/>
    <m/>
    <m/>
    <m/>
    <m/>
    <m/>
    <m/>
    <m/>
    <m/>
    <m/>
    <m/>
    <m/>
    <m/>
    <m/>
    <m/>
    <m/>
    <m/>
    <m/>
    <m/>
    <m/>
    <m/>
    <m/>
  </r>
  <r>
    <m/>
    <s v="V300057"/>
    <m/>
    <x v="74"/>
    <n v="1"/>
    <s v="Wagon"/>
    <n v="14"/>
    <m/>
    <x v="24"/>
    <m/>
    <m/>
    <x v="2"/>
    <x v="3"/>
    <n v="1"/>
    <m/>
    <m/>
    <m/>
    <n v="1"/>
    <m/>
    <n v="0"/>
    <x v="1"/>
    <m/>
    <m/>
    <m/>
    <x v="0"/>
    <m/>
    <m/>
    <m/>
    <e v="#N/A"/>
    <e v="#N/A"/>
    <n v="4"/>
    <x v="1"/>
    <m/>
    <m/>
    <m/>
    <m/>
    <s v="n.a."/>
    <m/>
    <m/>
    <n v="0"/>
    <n v="0"/>
    <m/>
    <d v="2024-11-27T00:00:00"/>
    <m/>
    <m/>
    <m/>
    <m/>
    <m/>
    <m/>
    <m/>
    <m/>
    <m/>
    <m/>
    <m/>
    <m/>
    <m/>
    <m/>
    <m/>
    <m/>
    <m/>
    <m/>
    <m/>
    <m/>
    <m/>
    <n v="20000"/>
    <m/>
    <m/>
    <s v="Euro"/>
    <n v="50"/>
    <m/>
    <m/>
    <m/>
    <m/>
    <e v="#N/A"/>
    <m/>
    <m/>
    <m/>
    <m/>
    <m/>
    <m/>
    <m/>
    <m/>
    <m/>
    <m/>
    <m/>
    <m/>
    <m/>
    <m/>
    <m/>
    <m/>
    <m/>
    <m/>
    <m/>
    <m/>
    <m/>
    <m/>
  </r>
  <r>
    <m/>
    <s v="V300057"/>
    <m/>
    <x v="74"/>
    <n v="1"/>
    <s v="Wagon"/>
    <n v="15"/>
    <m/>
    <x v="24"/>
    <m/>
    <m/>
    <x v="2"/>
    <x v="3"/>
    <n v="1"/>
    <m/>
    <m/>
    <m/>
    <n v="1"/>
    <m/>
    <n v="0"/>
    <x v="1"/>
    <m/>
    <m/>
    <m/>
    <x v="0"/>
    <m/>
    <m/>
    <m/>
    <e v="#N/A"/>
    <e v="#N/A"/>
    <n v="4"/>
    <x v="1"/>
    <m/>
    <m/>
    <m/>
    <m/>
    <s v="n.a."/>
    <m/>
    <m/>
    <n v="0"/>
    <n v="0"/>
    <m/>
    <d v="2024-11-27T00:00:00"/>
    <m/>
    <m/>
    <m/>
    <m/>
    <m/>
    <m/>
    <m/>
    <m/>
    <m/>
    <m/>
    <m/>
    <m/>
    <m/>
    <m/>
    <m/>
    <m/>
    <m/>
    <m/>
    <m/>
    <m/>
    <m/>
    <n v="20000"/>
    <m/>
    <m/>
    <s v="Euro"/>
    <n v="50"/>
    <m/>
    <m/>
    <m/>
    <m/>
    <e v="#N/A"/>
    <m/>
    <m/>
    <m/>
    <m/>
    <m/>
    <m/>
    <m/>
    <m/>
    <m/>
    <m/>
    <m/>
    <m/>
    <m/>
    <m/>
    <m/>
    <m/>
    <m/>
    <m/>
    <m/>
    <m/>
    <m/>
    <m/>
  </r>
  <r>
    <s v="dmo 25.09.25"/>
    <s v="V300072"/>
    <s v="2025-0018"/>
    <x v="75"/>
    <m/>
    <s v="Header"/>
    <m/>
    <m/>
    <x v="25"/>
    <s v="DEU"/>
    <s v="Middle EU - ELSE"/>
    <x v="3"/>
    <x v="2"/>
    <n v="2"/>
    <m/>
    <m/>
    <n v="0"/>
    <n v="2"/>
    <n v="0"/>
    <n v="2"/>
    <x v="3"/>
    <m/>
    <m/>
    <m/>
    <x v="3"/>
    <m/>
    <d v="2025-09-26T00:00:00"/>
    <d v="2026-09-25T00:00:00"/>
    <m/>
    <m/>
    <n v="364"/>
    <x v="75"/>
    <m/>
    <m/>
    <m/>
    <m/>
    <s v="n.a."/>
    <m/>
    <m/>
    <n v="0"/>
    <n v="3"/>
    <m/>
    <m/>
    <m/>
    <m/>
    <m/>
    <m/>
    <m/>
    <n v="0"/>
    <m/>
    <m/>
    <n v="364"/>
    <s v="C"/>
    <n v="20"/>
    <n v="2"/>
    <s v="CHE"/>
    <s v="Bank Guarantee"/>
    <s v="Y"/>
    <s v="Y"/>
    <n v="0"/>
    <m/>
    <m/>
    <m/>
    <s v="Not Started"/>
    <n v="50000"/>
    <m/>
    <m/>
    <s v="Euro"/>
    <n v="62.05"/>
    <n v="-17.05"/>
    <n v="0"/>
    <n v="0"/>
    <n v="0"/>
    <n v="45"/>
    <n v="0"/>
    <n v="0"/>
    <n v="0"/>
    <n v="0.06"/>
    <n v="6.23"/>
    <n v="-12.65"/>
    <n v="-6.42"/>
    <n v="4.4"/>
    <n v="-4.4"/>
    <n v="0"/>
    <n v="51.42"/>
    <s v="0.00"/>
    <n v="51.42"/>
    <n v="1"/>
    <n v="0"/>
    <n v="51.42"/>
    <n v="51.42"/>
    <n v="100000"/>
    <n v="0"/>
    <s v="N"/>
    <n v="0"/>
    <n v="32760"/>
  </r>
  <r>
    <m/>
    <s v="V300072"/>
    <s v="2025-0018"/>
    <x v="75"/>
    <n v="1"/>
    <s v="Batch"/>
    <m/>
    <m/>
    <x v="25"/>
    <s v="DEU"/>
    <s v="Middle EU - ELSE"/>
    <x v="3"/>
    <x v="2"/>
    <n v="2"/>
    <m/>
    <m/>
    <n v="0"/>
    <n v="2"/>
    <n v="0"/>
    <n v="2"/>
    <x v="3"/>
    <m/>
    <m/>
    <m/>
    <x v="3"/>
    <m/>
    <m/>
    <m/>
    <d v="2025-09-26T00:00:00"/>
    <d v="2026-09-25T00:00:00"/>
    <m/>
    <x v="75"/>
    <m/>
    <m/>
    <m/>
    <m/>
    <s v="n.a."/>
    <m/>
    <m/>
    <n v="0"/>
    <n v="3"/>
    <m/>
    <m/>
    <n v="0"/>
    <m/>
    <m/>
    <m/>
    <m/>
    <m/>
    <m/>
    <m/>
    <m/>
    <s v="C"/>
    <n v="20"/>
    <n v="2"/>
    <s v="CHE"/>
    <s v="Bank Guarantee"/>
    <s v="Y"/>
    <s v="Y"/>
    <n v="0"/>
    <n v="0"/>
    <m/>
    <m/>
    <m/>
    <n v="50000"/>
    <n v="0"/>
    <m/>
    <s v="Euro"/>
    <n v="62.05"/>
    <n v="-17.05"/>
    <n v="0"/>
    <n v="0"/>
    <n v="0"/>
    <n v="45"/>
    <n v="0"/>
    <n v="0"/>
    <n v="0"/>
    <n v="0.06"/>
    <n v="6.23"/>
    <n v="-12.65"/>
    <n v="-6.42"/>
    <n v="4.4"/>
    <n v="-4.4"/>
    <n v="0"/>
    <n v="51.42"/>
    <s v="0.00"/>
    <n v="51.42"/>
    <n v="1"/>
    <n v="0"/>
    <n v="51.42"/>
    <n v="51.42"/>
    <n v="100000"/>
    <n v="0"/>
    <s v="N"/>
    <n v="0"/>
    <n v="32760"/>
  </r>
  <r>
    <m/>
    <s v="V300072"/>
    <s v="2025-0018"/>
    <x v="75"/>
    <n v="1"/>
    <s v="Wagon"/>
    <n v="1"/>
    <s v="37 80 4992 507-6"/>
    <x v="25"/>
    <m/>
    <m/>
    <x v="3"/>
    <x v="2"/>
    <n v="1"/>
    <m/>
    <m/>
    <m/>
    <n v="1"/>
    <m/>
    <n v="1"/>
    <x v="1"/>
    <m/>
    <m/>
    <m/>
    <x v="3"/>
    <m/>
    <m/>
    <m/>
    <d v="2025-09-26T00:00:00"/>
    <d v="2026-09-25T00:00:00"/>
    <n v="364"/>
    <x v="75"/>
    <m/>
    <m/>
    <m/>
    <m/>
    <s v="n.a."/>
    <m/>
    <m/>
    <n v="0"/>
    <n v="3"/>
    <m/>
    <d v="2026-06-25T00:00:00"/>
    <m/>
    <m/>
    <m/>
    <m/>
    <m/>
    <m/>
    <m/>
    <m/>
    <n v="364"/>
    <m/>
    <m/>
    <m/>
    <m/>
    <m/>
    <m/>
    <m/>
    <m/>
    <m/>
    <m/>
    <d v="2026-04-25T00:00:00"/>
    <m/>
    <n v="50000"/>
    <m/>
    <m/>
    <s v="Euro"/>
    <n v="62.05"/>
    <m/>
    <m/>
    <m/>
    <m/>
    <n v="45.26"/>
    <m/>
    <m/>
    <m/>
    <m/>
    <m/>
    <m/>
    <m/>
    <m/>
    <m/>
    <m/>
    <m/>
    <m/>
    <m/>
    <m/>
    <m/>
    <m/>
    <m/>
    <m/>
    <m/>
    <m/>
    <m/>
    <m/>
  </r>
  <r>
    <m/>
    <s v="V300072"/>
    <s v="2025-0018"/>
    <x v="75"/>
    <n v="1"/>
    <s v="Wagon"/>
    <n v="2"/>
    <s v="37 80 4992 767-6"/>
    <x v="25"/>
    <m/>
    <m/>
    <x v="3"/>
    <x v="2"/>
    <n v="1"/>
    <m/>
    <m/>
    <m/>
    <n v="1"/>
    <m/>
    <n v="1"/>
    <x v="1"/>
    <m/>
    <m/>
    <m/>
    <x v="3"/>
    <m/>
    <m/>
    <m/>
    <d v="2025-09-26T00:00:00"/>
    <d v="2026-09-25T00:00:00"/>
    <n v="364"/>
    <x v="75"/>
    <m/>
    <m/>
    <m/>
    <m/>
    <s v="n.a."/>
    <m/>
    <m/>
    <n v="0"/>
    <n v="3"/>
    <m/>
    <d v="2026-06-25T00:00:00"/>
    <m/>
    <m/>
    <m/>
    <m/>
    <m/>
    <m/>
    <m/>
    <m/>
    <n v="364"/>
    <m/>
    <m/>
    <m/>
    <m/>
    <m/>
    <m/>
    <m/>
    <m/>
    <m/>
    <m/>
    <d v="2026-04-25T00:00:00"/>
    <m/>
    <n v="50000"/>
    <m/>
    <m/>
    <s v="Euro"/>
    <n v="62.05"/>
    <m/>
    <m/>
    <m/>
    <m/>
    <n v="45.26"/>
    <m/>
    <m/>
    <m/>
    <m/>
    <m/>
    <m/>
    <m/>
    <m/>
    <m/>
    <m/>
    <m/>
    <m/>
    <m/>
    <m/>
    <m/>
    <m/>
    <m/>
    <m/>
    <m/>
    <m/>
    <m/>
    <m/>
  </r>
  <r>
    <s v="07.01.25/emo, LOA ok CMI 20.06.25"/>
    <s v="V300063"/>
    <s v="2024-0036"/>
    <x v="76"/>
    <m/>
    <s v="Header"/>
    <m/>
    <m/>
    <x v="26"/>
    <s v="DEU"/>
    <s v="Middle EU - DEU"/>
    <x v="3"/>
    <x v="2"/>
    <n v="17"/>
    <m/>
    <m/>
    <n v="0"/>
    <n v="17"/>
    <n v="0"/>
    <n v="17"/>
    <x v="3"/>
    <m/>
    <m/>
    <m/>
    <x v="3"/>
    <s v="Telematik ersten 12 Mt inkl. - 4 Wagen mietfrei "/>
    <d v="2025-03-04T00:00:00"/>
    <d v="2026-03-03T00:00:00"/>
    <m/>
    <m/>
    <n v="364"/>
    <x v="32"/>
    <m/>
    <m/>
    <m/>
    <m/>
    <s v="n.a."/>
    <m/>
    <m/>
    <n v="0"/>
    <n v="3"/>
    <m/>
    <m/>
    <m/>
    <m/>
    <m/>
    <m/>
    <m/>
    <m/>
    <m/>
    <m/>
    <n v="364"/>
    <s v="B"/>
    <n v="90"/>
    <n v="2"/>
    <s v="CHE"/>
    <s v="3 Mths Cash Deposit"/>
    <s v="Y"/>
    <s v="N"/>
    <n v="0"/>
    <m/>
    <m/>
    <m/>
    <m/>
    <n v="180000"/>
    <s v="N"/>
    <m/>
    <s v="Euro"/>
    <n v="70.56999999999999"/>
    <n v="-22.57"/>
    <n v="0"/>
    <n v="0"/>
    <n v="0"/>
    <n v="47.99999999999999"/>
    <m/>
    <m/>
    <m/>
    <n v="0.06"/>
    <n v="10.91"/>
    <n v="-15.91"/>
    <n v="-5"/>
    <n v="6.66"/>
    <n v="-6.66"/>
    <n v="0"/>
    <n v="53"/>
    <s v="0.00"/>
    <n v="53"/>
    <n v="0.9999999999999999"/>
    <n v="0"/>
    <n v="52.99999999999999"/>
    <n v="53"/>
    <n v="3060000"/>
    <n v="0"/>
    <s v="N"/>
    <n v="0"/>
    <n v="297023.9999999999"/>
  </r>
  <r>
    <m/>
    <s v="V300063"/>
    <s v="2024-0036"/>
    <x v="76"/>
    <n v="1"/>
    <s v="Batch"/>
    <m/>
    <m/>
    <x v="26"/>
    <s v="DEU"/>
    <s v="Middle EU - DEU"/>
    <x v="3"/>
    <x v="2"/>
    <n v="17"/>
    <m/>
    <m/>
    <n v="0"/>
    <n v="17"/>
    <n v="0"/>
    <n v="17"/>
    <x v="3"/>
    <m/>
    <m/>
    <m/>
    <x v="3"/>
    <m/>
    <m/>
    <m/>
    <d v="2025-03-04T00:00:00"/>
    <d v="2026-03-03T00:00:00"/>
    <m/>
    <x v="76"/>
    <m/>
    <m/>
    <m/>
    <m/>
    <s v="n.a."/>
    <m/>
    <m/>
    <n v="0"/>
    <n v="3"/>
    <m/>
    <m/>
    <m/>
    <m/>
    <m/>
    <m/>
    <m/>
    <m/>
    <m/>
    <m/>
    <m/>
    <s v="B"/>
    <n v="90"/>
    <n v="2"/>
    <s v="CHE"/>
    <s v="3 Mths Cash Deposit"/>
    <s v="Y"/>
    <s v="N"/>
    <n v="0"/>
    <n v="0"/>
    <m/>
    <m/>
    <m/>
    <n v="180000"/>
    <s v="N"/>
    <d v="1899-12-30T00:00:00"/>
    <s v="Euro"/>
    <n v="70.56999999999999"/>
    <n v="-22.57"/>
    <n v="0"/>
    <n v="0"/>
    <n v="0"/>
    <n v="47.99999999999999"/>
    <n v="0"/>
    <n v="0"/>
    <n v="0"/>
    <n v="0.06"/>
    <n v="10.91"/>
    <n v="-15.91"/>
    <n v="-5"/>
    <n v="6.66"/>
    <n v="-6.66"/>
    <n v="0"/>
    <n v="53"/>
    <s v="0.00"/>
    <n v="53"/>
    <n v="0.9999999999999999"/>
    <n v="0"/>
    <n v="52.99999999999999"/>
    <n v="53"/>
    <n v="3060000"/>
    <n v="0"/>
    <s v="N"/>
    <n v="0"/>
    <n v="297023.9999999999"/>
  </r>
  <r>
    <m/>
    <s v="V300063"/>
    <s v="2024-0036"/>
    <x v="76"/>
    <n v="1"/>
    <s v="Wagon"/>
    <n v="1"/>
    <s v="37 80 4992 832-8"/>
    <x v="26"/>
    <m/>
    <m/>
    <x v="3"/>
    <x v="2"/>
    <n v="1"/>
    <m/>
    <m/>
    <m/>
    <n v="1"/>
    <n v="0"/>
    <n v="1"/>
    <x v="1"/>
    <m/>
    <m/>
    <m/>
    <x v="3"/>
    <m/>
    <m/>
    <m/>
    <d v="2025-03-04T00:00:00"/>
    <d v="2027-03-31T00:00:00"/>
    <n v="364"/>
    <x v="32"/>
    <m/>
    <m/>
    <m/>
    <m/>
    <s v="n.a."/>
    <m/>
    <m/>
    <n v="0"/>
    <n v="3"/>
    <m/>
    <d v="2025-12-03T00:00:00"/>
    <m/>
    <m/>
    <m/>
    <m/>
    <m/>
    <m/>
    <m/>
    <m/>
    <m/>
    <m/>
    <m/>
    <m/>
    <m/>
    <m/>
    <m/>
    <m/>
    <m/>
    <m/>
    <m/>
    <d v="2025-10-03T00:00:00"/>
    <m/>
    <n v="180000"/>
    <m/>
    <m/>
    <s v="Euro"/>
    <n v="70.56999999999999"/>
    <m/>
    <m/>
    <m/>
    <m/>
    <n v="48.43"/>
    <m/>
    <m/>
    <m/>
    <m/>
    <m/>
    <m/>
    <m/>
    <m/>
    <m/>
    <m/>
    <m/>
    <m/>
    <m/>
    <m/>
    <m/>
    <m/>
    <m/>
    <m/>
    <m/>
    <m/>
    <m/>
    <m/>
  </r>
  <r>
    <m/>
    <s v="V300063"/>
    <s v="2024-0036"/>
    <x v="76"/>
    <n v="1"/>
    <s v="Wagon"/>
    <n v="2"/>
    <s v="37 80 4992 833-6"/>
    <x v="26"/>
    <m/>
    <m/>
    <x v="3"/>
    <x v="2"/>
    <n v="1"/>
    <m/>
    <m/>
    <m/>
    <n v="1"/>
    <n v="0"/>
    <n v="1"/>
    <x v="1"/>
    <m/>
    <m/>
    <m/>
    <x v="3"/>
    <m/>
    <m/>
    <m/>
    <d v="2025-03-04T00:00:00"/>
    <d v="2027-03-31T00:00:00"/>
    <n v="364"/>
    <x v="32"/>
    <m/>
    <m/>
    <m/>
    <m/>
    <s v="n.a."/>
    <m/>
    <m/>
    <n v="0"/>
    <n v="3"/>
    <m/>
    <d v="2025-12-03T00:00:00"/>
    <m/>
    <m/>
    <m/>
    <m/>
    <m/>
    <m/>
    <m/>
    <m/>
    <m/>
    <m/>
    <m/>
    <m/>
    <m/>
    <m/>
    <m/>
    <m/>
    <m/>
    <m/>
    <m/>
    <d v="2025-10-03T00:00:00"/>
    <m/>
    <n v="180000"/>
    <m/>
    <m/>
    <s v="Euro"/>
    <n v="70.56999999999999"/>
    <m/>
    <m/>
    <m/>
    <m/>
    <n v="48.43"/>
    <m/>
    <m/>
    <m/>
    <m/>
    <m/>
    <m/>
    <m/>
    <m/>
    <m/>
    <m/>
    <m/>
    <m/>
    <m/>
    <m/>
    <m/>
    <m/>
    <m/>
    <m/>
    <m/>
    <m/>
    <m/>
    <m/>
  </r>
  <r>
    <m/>
    <s v="V300063"/>
    <s v="2024-0036"/>
    <x v="76"/>
    <n v="1"/>
    <s v="Wagon"/>
    <n v="3"/>
    <s v="37 80 4992 834-4"/>
    <x v="26"/>
    <m/>
    <m/>
    <x v="3"/>
    <x v="2"/>
    <n v="1"/>
    <m/>
    <m/>
    <m/>
    <n v="1"/>
    <n v="0"/>
    <n v="1"/>
    <x v="1"/>
    <m/>
    <m/>
    <m/>
    <x v="3"/>
    <m/>
    <m/>
    <m/>
    <d v="2025-03-04T00:00:00"/>
    <d v="2027-03-31T00:00:00"/>
    <n v="364"/>
    <x v="32"/>
    <m/>
    <m/>
    <m/>
    <m/>
    <s v="n.a."/>
    <m/>
    <m/>
    <n v="0"/>
    <n v="3"/>
    <m/>
    <d v="2025-12-03T00:00:00"/>
    <m/>
    <m/>
    <m/>
    <m/>
    <m/>
    <m/>
    <m/>
    <m/>
    <m/>
    <m/>
    <m/>
    <m/>
    <m/>
    <m/>
    <m/>
    <m/>
    <m/>
    <m/>
    <m/>
    <d v="2025-10-03T00:00:00"/>
    <m/>
    <n v="180000"/>
    <m/>
    <m/>
    <s v="Euro"/>
    <n v="70.56999999999999"/>
    <m/>
    <m/>
    <m/>
    <m/>
    <n v="48.43"/>
    <m/>
    <m/>
    <m/>
    <m/>
    <m/>
    <m/>
    <m/>
    <m/>
    <m/>
    <m/>
    <m/>
    <m/>
    <m/>
    <m/>
    <m/>
    <m/>
    <m/>
    <m/>
    <m/>
    <m/>
    <m/>
    <m/>
  </r>
  <r>
    <m/>
    <s v="V300063"/>
    <s v="2024-0036"/>
    <x v="76"/>
    <n v="1"/>
    <s v="Wagon"/>
    <n v="4"/>
    <s v="37 80 4992 835-1"/>
    <x v="26"/>
    <m/>
    <m/>
    <x v="3"/>
    <x v="2"/>
    <n v="1"/>
    <m/>
    <m/>
    <m/>
    <n v="1"/>
    <n v="0"/>
    <n v="1"/>
    <x v="1"/>
    <m/>
    <m/>
    <m/>
    <x v="3"/>
    <m/>
    <m/>
    <m/>
    <d v="2025-03-04T00:00:00"/>
    <d v="2027-03-31T00:00:00"/>
    <n v="364"/>
    <x v="32"/>
    <m/>
    <m/>
    <m/>
    <m/>
    <s v="n.a."/>
    <m/>
    <m/>
    <n v="0"/>
    <n v="3"/>
    <m/>
    <d v="2025-12-03T00:00:00"/>
    <m/>
    <m/>
    <m/>
    <m/>
    <m/>
    <m/>
    <m/>
    <m/>
    <m/>
    <m/>
    <m/>
    <m/>
    <m/>
    <m/>
    <m/>
    <m/>
    <m/>
    <m/>
    <m/>
    <d v="2025-10-03T00:00:00"/>
    <m/>
    <n v="180000"/>
    <m/>
    <m/>
    <s v="Euro"/>
    <n v="70.56999999999999"/>
    <m/>
    <m/>
    <m/>
    <m/>
    <n v="48.43"/>
    <m/>
    <m/>
    <m/>
    <m/>
    <m/>
    <m/>
    <m/>
    <m/>
    <m/>
    <m/>
    <m/>
    <m/>
    <m/>
    <m/>
    <m/>
    <m/>
    <m/>
    <m/>
    <m/>
    <m/>
    <m/>
    <m/>
  </r>
  <r>
    <m/>
    <s v="V300063"/>
    <s v="2024-0036"/>
    <x v="76"/>
    <n v="1"/>
    <s v="Wagon"/>
    <n v="5"/>
    <s v="37 80 4992 836-9"/>
    <x v="26"/>
    <m/>
    <m/>
    <x v="3"/>
    <x v="2"/>
    <n v="1"/>
    <m/>
    <m/>
    <m/>
    <n v="1"/>
    <n v="0"/>
    <n v="1"/>
    <x v="1"/>
    <m/>
    <m/>
    <m/>
    <x v="3"/>
    <m/>
    <m/>
    <m/>
    <d v="2025-03-04T00:00:00"/>
    <d v="2027-03-31T00:00:00"/>
    <n v="364"/>
    <x v="32"/>
    <m/>
    <m/>
    <m/>
    <m/>
    <s v="n.a."/>
    <m/>
    <m/>
    <n v="0"/>
    <n v="3"/>
    <m/>
    <d v="2025-12-03T00:00:00"/>
    <m/>
    <m/>
    <m/>
    <m/>
    <m/>
    <m/>
    <m/>
    <m/>
    <m/>
    <m/>
    <m/>
    <m/>
    <m/>
    <m/>
    <m/>
    <m/>
    <m/>
    <m/>
    <m/>
    <d v="2025-10-03T00:00:00"/>
    <m/>
    <n v="180000"/>
    <m/>
    <m/>
    <s v="Euro"/>
    <n v="70.56999999999999"/>
    <m/>
    <m/>
    <m/>
    <m/>
    <n v="48.43"/>
    <m/>
    <m/>
    <m/>
    <m/>
    <m/>
    <m/>
    <m/>
    <m/>
    <m/>
    <m/>
    <m/>
    <m/>
    <m/>
    <m/>
    <m/>
    <m/>
    <m/>
    <m/>
    <m/>
    <m/>
    <m/>
    <m/>
  </r>
  <r>
    <m/>
    <s v="V300063"/>
    <s v="2024-0036"/>
    <x v="76"/>
    <n v="1"/>
    <s v="Wagon"/>
    <n v="6"/>
    <s v="37 80 4992 837-7"/>
    <x v="26"/>
    <m/>
    <m/>
    <x v="3"/>
    <x v="2"/>
    <n v="1"/>
    <m/>
    <m/>
    <m/>
    <n v="1"/>
    <n v="0"/>
    <n v="1"/>
    <x v="1"/>
    <m/>
    <m/>
    <m/>
    <x v="3"/>
    <m/>
    <m/>
    <m/>
    <d v="2025-03-04T00:00:00"/>
    <d v="2027-03-31T00:00:00"/>
    <n v="364"/>
    <x v="32"/>
    <m/>
    <m/>
    <m/>
    <m/>
    <s v="n.a."/>
    <m/>
    <m/>
    <n v="0"/>
    <n v="3"/>
    <m/>
    <d v="2025-12-03T00:00:00"/>
    <m/>
    <m/>
    <m/>
    <m/>
    <m/>
    <m/>
    <m/>
    <m/>
    <m/>
    <m/>
    <m/>
    <m/>
    <m/>
    <m/>
    <m/>
    <m/>
    <m/>
    <m/>
    <m/>
    <d v="2025-10-03T00:00:00"/>
    <m/>
    <n v="180000"/>
    <m/>
    <m/>
    <s v="Euro"/>
    <n v="70.56999999999999"/>
    <m/>
    <m/>
    <m/>
    <m/>
    <n v="48.43"/>
    <m/>
    <m/>
    <m/>
    <m/>
    <m/>
    <m/>
    <m/>
    <m/>
    <m/>
    <m/>
    <m/>
    <m/>
    <m/>
    <m/>
    <m/>
    <m/>
    <m/>
    <m/>
    <m/>
    <m/>
    <m/>
    <m/>
  </r>
  <r>
    <m/>
    <s v="V300063"/>
    <s v="2024-0036"/>
    <x v="76"/>
    <n v="1"/>
    <s v="Wagon"/>
    <n v="7"/>
    <s v="37 80 4992 838-5"/>
    <x v="26"/>
    <m/>
    <m/>
    <x v="3"/>
    <x v="2"/>
    <n v="1"/>
    <m/>
    <m/>
    <m/>
    <n v="1"/>
    <n v="0"/>
    <n v="1"/>
    <x v="1"/>
    <m/>
    <m/>
    <m/>
    <x v="3"/>
    <m/>
    <m/>
    <m/>
    <d v="2025-03-04T00:00:00"/>
    <d v="2027-03-31T00:00:00"/>
    <n v="364"/>
    <x v="32"/>
    <m/>
    <m/>
    <m/>
    <m/>
    <s v="n.a."/>
    <m/>
    <m/>
    <n v="0"/>
    <n v="3"/>
    <m/>
    <d v="2025-12-03T00:00:00"/>
    <m/>
    <m/>
    <m/>
    <m/>
    <m/>
    <m/>
    <m/>
    <m/>
    <m/>
    <m/>
    <m/>
    <m/>
    <m/>
    <m/>
    <m/>
    <m/>
    <m/>
    <m/>
    <m/>
    <d v="2025-10-03T00:00:00"/>
    <m/>
    <n v="180000"/>
    <m/>
    <m/>
    <s v="Euro"/>
    <n v="70.56999999999999"/>
    <m/>
    <m/>
    <m/>
    <m/>
    <n v="48.43"/>
    <m/>
    <m/>
    <m/>
    <m/>
    <m/>
    <m/>
    <m/>
    <m/>
    <m/>
    <m/>
    <m/>
    <m/>
    <m/>
    <m/>
    <m/>
    <m/>
    <m/>
    <m/>
    <m/>
    <m/>
    <m/>
    <m/>
  </r>
  <r>
    <m/>
    <s v="V300063"/>
    <s v="2024-0036"/>
    <x v="76"/>
    <n v="1"/>
    <s v="Wagon"/>
    <n v="8"/>
    <s v="37 80 4992 839-3"/>
    <x v="26"/>
    <m/>
    <m/>
    <x v="3"/>
    <x v="2"/>
    <n v="1"/>
    <m/>
    <m/>
    <m/>
    <n v="1"/>
    <n v="0"/>
    <n v="1"/>
    <x v="1"/>
    <m/>
    <m/>
    <m/>
    <x v="3"/>
    <m/>
    <m/>
    <m/>
    <d v="2025-03-04T00:00:00"/>
    <d v="2027-03-31T00:00:00"/>
    <n v="364"/>
    <x v="32"/>
    <m/>
    <m/>
    <m/>
    <m/>
    <s v="n.a."/>
    <m/>
    <m/>
    <n v="0"/>
    <n v="3"/>
    <m/>
    <d v="2025-12-03T00:00:00"/>
    <m/>
    <m/>
    <m/>
    <m/>
    <m/>
    <m/>
    <m/>
    <m/>
    <m/>
    <m/>
    <m/>
    <m/>
    <m/>
    <m/>
    <m/>
    <m/>
    <m/>
    <m/>
    <m/>
    <d v="2025-10-03T00:00:00"/>
    <m/>
    <n v="180000"/>
    <m/>
    <m/>
    <s v="Euro"/>
    <n v="70.56999999999999"/>
    <m/>
    <m/>
    <m/>
    <m/>
    <n v="48.43"/>
    <m/>
    <m/>
    <m/>
    <m/>
    <m/>
    <m/>
    <m/>
    <m/>
    <m/>
    <m/>
    <m/>
    <m/>
    <m/>
    <m/>
    <m/>
    <m/>
    <m/>
    <m/>
    <m/>
    <m/>
    <m/>
    <m/>
  </r>
  <r>
    <m/>
    <s v="V300063"/>
    <s v="2024-0036"/>
    <x v="76"/>
    <n v="1"/>
    <s v="Wagon"/>
    <n v="9"/>
    <s v="37 80 4992 840-1"/>
    <x v="26"/>
    <m/>
    <m/>
    <x v="3"/>
    <x v="2"/>
    <n v="1"/>
    <m/>
    <m/>
    <m/>
    <n v="1"/>
    <n v="0"/>
    <n v="1"/>
    <x v="1"/>
    <m/>
    <m/>
    <m/>
    <x v="3"/>
    <m/>
    <m/>
    <m/>
    <d v="2025-03-04T00:00:00"/>
    <d v="2027-03-31T00:00:00"/>
    <n v="364"/>
    <x v="32"/>
    <m/>
    <m/>
    <m/>
    <m/>
    <s v="n.a."/>
    <m/>
    <m/>
    <n v="0"/>
    <n v="3"/>
    <m/>
    <d v="2025-12-03T00:00:00"/>
    <m/>
    <m/>
    <m/>
    <m/>
    <m/>
    <m/>
    <m/>
    <m/>
    <m/>
    <m/>
    <m/>
    <m/>
    <m/>
    <m/>
    <m/>
    <m/>
    <m/>
    <m/>
    <m/>
    <d v="2025-10-03T00:00:00"/>
    <m/>
    <n v="180000"/>
    <m/>
    <m/>
    <s v="Euro"/>
    <n v="70.56999999999999"/>
    <m/>
    <m/>
    <m/>
    <m/>
    <n v="48.43"/>
    <m/>
    <m/>
    <m/>
    <m/>
    <m/>
    <m/>
    <m/>
    <m/>
    <m/>
    <m/>
    <m/>
    <m/>
    <m/>
    <m/>
    <m/>
    <m/>
    <m/>
    <m/>
    <m/>
    <m/>
    <m/>
    <m/>
  </r>
  <r>
    <m/>
    <s v="V300063"/>
    <s v="2024-0036"/>
    <x v="76"/>
    <n v="1"/>
    <s v="Wagon"/>
    <n v="10"/>
    <s v="37 80 4992 841-9"/>
    <x v="26"/>
    <m/>
    <m/>
    <x v="3"/>
    <x v="2"/>
    <n v="1"/>
    <m/>
    <m/>
    <m/>
    <n v="1"/>
    <n v="0"/>
    <n v="1"/>
    <x v="1"/>
    <m/>
    <m/>
    <m/>
    <x v="3"/>
    <m/>
    <m/>
    <m/>
    <d v="2025-03-04T00:00:00"/>
    <d v="2027-03-31T00:00:00"/>
    <n v="364"/>
    <x v="32"/>
    <m/>
    <m/>
    <m/>
    <m/>
    <s v="n.a."/>
    <m/>
    <m/>
    <n v="0"/>
    <n v="3"/>
    <m/>
    <d v="2025-12-03T00:00:00"/>
    <m/>
    <m/>
    <m/>
    <m/>
    <m/>
    <m/>
    <m/>
    <m/>
    <m/>
    <m/>
    <m/>
    <m/>
    <m/>
    <m/>
    <m/>
    <m/>
    <m/>
    <m/>
    <m/>
    <d v="2025-10-03T00:00:00"/>
    <m/>
    <n v="180000"/>
    <m/>
    <m/>
    <s v="Euro"/>
    <n v="70.56999999999999"/>
    <m/>
    <m/>
    <m/>
    <m/>
    <n v="48.43"/>
    <m/>
    <m/>
    <m/>
    <m/>
    <m/>
    <m/>
    <m/>
    <m/>
    <m/>
    <m/>
    <m/>
    <m/>
    <m/>
    <m/>
    <m/>
    <m/>
    <m/>
    <m/>
    <m/>
    <m/>
    <m/>
    <m/>
  </r>
  <r>
    <m/>
    <s v="V300063"/>
    <s v="2024-0036"/>
    <x v="76"/>
    <n v="1"/>
    <s v="Wagon"/>
    <n v="11"/>
    <s v="37 80 4992 842-7"/>
    <x v="26"/>
    <m/>
    <m/>
    <x v="3"/>
    <x v="2"/>
    <n v="1"/>
    <m/>
    <m/>
    <m/>
    <n v="1"/>
    <n v="0"/>
    <n v="1"/>
    <x v="1"/>
    <m/>
    <m/>
    <m/>
    <x v="3"/>
    <m/>
    <m/>
    <m/>
    <d v="2025-03-04T00:00:00"/>
    <d v="2027-03-31T00:00:00"/>
    <n v="364"/>
    <x v="32"/>
    <m/>
    <m/>
    <m/>
    <m/>
    <s v="n.a."/>
    <m/>
    <m/>
    <n v="0"/>
    <n v="3"/>
    <m/>
    <d v="2025-12-03T00:00:00"/>
    <m/>
    <m/>
    <m/>
    <m/>
    <m/>
    <m/>
    <m/>
    <m/>
    <m/>
    <m/>
    <m/>
    <m/>
    <m/>
    <m/>
    <m/>
    <m/>
    <m/>
    <m/>
    <m/>
    <d v="2025-10-03T00:00:00"/>
    <m/>
    <n v="180000"/>
    <m/>
    <m/>
    <s v="Euro"/>
    <n v="70.56999999999999"/>
    <m/>
    <m/>
    <m/>
    <m/>
    <n v="48.43"/>
    <m/>
    <m/>
    <m/>
    <m/>
    <m/>
    <m/>
    <m/>
    <m/>
    <m/>
    <m/>
    <m/>
    <m/>
    <m/>
    <m/>
    <m/>
    <m/>
    <m/>
    <m/>
    <m/>
    <m/>
    <m/>
    <m/>
  </r>
  <r>
    <m/>
    <s v="V300063"/>
    <s v="2024-0036"/>
    <x v="76"/>
    <n v="1"/>
    <s v="Wagon"/>
    <n v="12"/>
    <s v="37 80 4992 843-5"/>
    <x v="26"/>
    <m/>
    <m/>
    <x v="3"/>
    <x v="2"/>
    <n v="1"/>
    <m/>
    <m/>
    <m/>
    <n v="1"/>
    <n v="0"/>
    <n v="1"/>
    <x v="1"/>
    <m/>
    <m/>
    <m/>
    <x v="3"/>
    <m/>
    <m/>
    <m/>
    <d v="2025-03-04T00:00:00"/>
    <d v="2027-03-31T00:00:00"/>
    <n v="364"/>
    <x v="32"/>
    <m/>
    <m/>
    <m/>
    <m/>
    <s v="n.a."/>
    <m/>
    <m/>
    <n v="0"/>
    <n v="3"/>
    <m/>
    <d v="2025-12-03T00:00:00"/>
    <m/>
    <m/>
    <m/>
    <m/>
    <m/>
    <m/>
    <m/>
    <m/>
    <m/>
    <m/>
    <m/>
    <m/>
    <m/>
    <m/>
    <m/>
    <m/>
    <m/>
    <m/>
    <m/>
    <d v="2025-10-03T00:00:00"/>
    <m/>
    <n v="180000"/>
    <m/>
    <m/>
    <s v="Euro"/>
    <n v="70.56999999999999"/>
    <m/>
    <m/>
    <m/>
    <m/>
    <n v="48.43"/>
    <m/>
    <m/>
    <m/>
    <m/>
    <m/>
    <m/>
    <m/>
    <m/>
    <m/>
    <m/>
    <m/>
    <m/>
    <m/>
    <m/>
    <m/>
    <m/>
    <m/>
    <m/>
    <m/>
    <m/>
    <m/>
    <m/>
  </r>
  <r>
    <m/>
    <s v="V300063"/>
    <s v="2024-0036"/>
    <x v="76"/>
    <n v="1"/>
    <s v="Wagon"/>
    <n v="13"/>
    <s v="37 80 4992 844-3"/>
    <x v="26"/>
    <m/>
    <m/>
    <x v="3"/>
    <x v="2"/>
    <n v="1"/>
    <m/>
    <m/>
    <m/>
    <n v="1"/>
    <n v="0"/>
    <n v="1"/>
    <x v="1"/>
    <m/>
    <m/>
    <m/>
    <x v="3"/>
    <m/>
    <m/>
    <m/>
    <d v="2025-03-04T00:00:00"/>
    <d v="2027-03-31T00:00:00"/>
    <n v="364"/>
    <x v="32"/>
    <m/>
    <m/>
    <m/>
    <m/>
    <s v="n.a."/>
    <m/>
    <m/>
    <n v="0"/>
    <n v="3"/>
    <m/>
    <d v="2025-12-03T00:00:00"/>
    <m/>
    <m/>
    <m/>
    <m/>
    <m/>
    <m/>
    <m/>
    <m/>
    <m/>
    <m/>
    <m/>
    <m/>
    <m/>
    <m/>
    <m/>
    <m/>
    <m/>
    <m/>
    <m/>
    <d v="2025-10-03T00:00:00"/>
    <m/>
    <n v="180000"/>
    <m/>
    <m/>
    <s v="Euro"/>
    <n v="70.56999999999999"/>
    <m/>
    <m/>
    <m/>
    <m/>
    <n v="48.43"/>
    <m/>
    <m/>
    <m/>
    <m/>
    <m/>
    <m/>
    <m/>
    <m/>
    <m/>
    <m/>
    <m/>
    <m/>
    <m/>
    <m/>
    <m/>
    <m/>
    <m/>
    <m/>
    <m/>
    <m/>
    <m/>
    <m/>
  </r>
  <r>
    <m/>
    <s v="V300063"/>
    <s v="2024-0036"/>
    <x v="76"/>
    <n v="1"/>
    <s v="Wagon"/>
    <n v="14"/>
    <s v="37 80 4992 845-0"/>
    <x v="26"/>
    <m/>
    <m/>
    <x v="3"/>
    <x v="2"/>
    <n v="1"/>
    <m/>
    <m/>
    <m/>
    <n v="1"/>
    <n v="0"/>
    <n v="1"/>
    <x v="1"/>
    <m/>
    <m/>
    <m/>
    <x v="3"/>
    <m/>
    <m/>
    <m/>
    <d v="2025-03-04T00:00:00"/>
    <d v="2027-03-31T00:00:00"/>
    <n v="364"/>
    <x v="32"/>
    <m/>
    <m/>
    <m/>
    <m/>
    <s v="n.a."/>
    <m/>
    <m/>
    <n v="0"/>
    <n v="3"/>
    <m/>
    <d v="2025-12-03T00:00:00"/>
    <m/>
    <m/>
    <m/>
    <m/>
    <m/>
    <m/>
    <m/>
    <m/>
    <m/>
    <m/>
    <m/>
    <m/>
    <m/>
    <m/>
    <m/>
    <m/>
    <m/>
    <m/>
    <m/>
    <d v="2025-10-03T00:00:00"/>
    <m/>
    <n v="180000"/>
    <m/>
    <m/>
    <s v="Euro"/>
    <n v="70.56999999999999"/>
    <m/>
    <m/>
    <m/>
    <m/>
    <n v="0"/>
    <m/>
    <m/>
    <m/>
    <m/>
    <m/>
    <m/>
    <m/>
    <m/>
    <m/>
    <m/>
    <m/>
    <m/>
    <m/>
    <m/>
    <m/>
    <m/>
    <m/>
    <m/>
    <m/>
    <m/>
    <m/>
    <m/>
  </r>
  <r>
    <m/>
    <s v="V300063"/>
    <s v="2024-0036"/>
    <x v="76"/>
    <n v="1"/>
    <s v="Wagon"/>
    <n v="15"/>
    <s v="37 80 4992 846-8"/>
    <x v="26"/>
    <m/>
    <m/>
    <x v="3"/>
    <x v="2"/>
    <n v="1"/>
    <m/>
    <m/>
    <m/>
    <n v="1"/>
    <n v="0"/>
    <n v="1"/>
    <x v="1"/>
    <m/>
    <m/>
    <m/>
    <x v="3"/>
    <m/>
    <m/>
    <m/>
    <d v="2025-03-04T00:00:00"/>
    <d v="2027-03-31T00:00:00"/>
    <n v="364"/>
    <x v="32"/>
    <m/>
    <m/>
    <m/>
    <m/>
    <s v="n.a."/>
    <m/>
    <m/>
    <n v="0"/>
    <n v="3"/>
    <m/>
    <d v="2025-12-03T00:00:00"/>
    <m/>
    <m/>
    <m/>
    <m/>
    <m/>
    <m/>
    <m/>
    <m/>
    <m/>
    <m/>
    <m/>
    <m/>
    <m/>
    <m/>
    <m/>
    <m/>
    <m/>
    <m/>
    <m/>
    <d v="2025-10-03T00:00:00"/>
    <m/>
    <n v="180000"/>
    <m/>
    <m/>
    <s v="Euro"/>
    <n v="70.56999999999999"/>
    <m/>
    <m/>
    <m/>
    <m/>
    <n v="0"/>
    <m/>
    <m/>
    <m/>
    <m/>
    <m/>
    <m/>
    <m/>
    <m/>
    <m/>
    <m/>
    <m/>
    <m/>
    <m/>
    <m/>
    <m/>
    <m/>
    <m/>
    <m/>
    <m/>
    <m/>
    <m/>
    <m/>
  </r>
  <r>
    <m/>
    <s v="V300063"/>
    <s v="2024-0036"/>
    <x v="76"/>
    <n v="1"/>
    <s v="Wagon"/>
    <n v="16"/>
    <s v="37 80 4992 847-6"/>
    <x v="26"/>
    <m/>
    <m/>
    <x v="3"/>
    <x v="2"/>
    <n v="1"/>
    <m/>
    <m/>
    <m/>
    <n v="1"/>
    <n v="0"/>
    <n v="1"/>
    <x v="1"/>
    <m/>
    <m/>
    <m/>
    <x v="3"/>
    <m/>
    <m/>
    <m/>
    <d v="2025-03-04T00:00:00"/>
    <d v="2027-03-31T00:00:00"/>
    <n v="364"/>
    <x v="32"/>
    <m/>
    <m/>
    <m/>
    <m/>
    <s v="n.a."/>
    <m/>
    <m/>
    <n v="0"/>
    <n v="3"/>
    <m/>
    <d v="2025-12-03T00:00:00"/>
    <m/>
    <m/>
    <m/>
    <m/>
    <m/>
    <m/>
    <m/>
    <m/>
    <m/>
    <m/>
    <m/>
    <m/>
    <m/>
    <m/>
    <m/>
    <m/>
    <m/>
    <m/>
    <m/>
    <d v="2025-10-03T00:00:00"/>
    <m/>
    <n v="180000"/>
    <m/>
    <m/>
    <s v="Euro"/>
    <n v="70.56999999999999"/>
    <m/>
    <m/>
    <m/>
    <m/>
    <n v="0"/>
    <m/>
    <m/>
    <m/>
    <m/>
    <m/>
    <m/>
    <m/>
    <m/>
    <m/>
    <m/>
    <m/>
    <m/>
    <m/>
    <m/>
    <m/>
    <m/>
    <m/>
    <m/>
    <m/>
    <m/>
    <m/>
    <m/>
  </r>
  <r>
    <m/>
    <s v="V300063"/>
    <s v="2024-0036"/>
    <x v="76"/>
    <n v="1"/>
    <s v="Wagon"/>
    <n v="17"/>
    <s v="37 80 4992 848-4"/>
    <x v="26"/>
    <m/>
    <m/>
    <x v="3"/>
    <x v="2"/>
    <n v="1"/>
    <m/>
    <m/>
    <m/>
    <n v="1"/>
    <n v="0"/>
    <n v="1"/>
    <x v="1"/>
    <m/>
    <m/>
    <m/>
    <x v="3"/>
    <m/>
    <m/>
    <m/>
    <d v="2025-03-04T00:00:00"/>
    <d v="2027-03-31T00:00:00"/>
    <n v="364"/>
    <x v="32"/>
    <m/>
    <m/>
    <m/>
    <m/>
    <s v="n.a."/>
    <m/>
    <m/>
    <n v="0"/>
    <n v="3"/>
    <m/>
    <d v="2025-12-03T00:00:00"/>
    <m/>
    <m/>
    <m/>
    <m/>
    <m/>
    <m/>
    <m/>
    <m/>
    <m/>
    <m/>
    <m/>
    <m/>
    <m/>
    <m/>
    <m/>
    <m/>
    <m/>
    <m/>
    <m/>
    <d v="2025-10-03T00:00:00"/>
    <m/>
    <n v="180000"/>
    <m/>
    <m/>
    <s v="Euro"/>
    <n v="70.56999999999999"/>
    <m/>
    <m/>
    <m/>
    <m/>
    <n v="0"/>
    <m/>
    <m/>
    <m/>
    <m/>
    <m/>
    <m/>
    <m/>
    <m/>
    <m/>
    <m/>
    <m/>
    <m/>
    <m/>
    <m/>
    <m/>
    <m/>
    <m/>
    <m/>
    <m/>
    <m/>
    <m/>
    <m/>
  </r>
  <r>
    <s v="dmo 23.12.25 "/>
    <s v="V300089"/>
    <s v="2025-0038"/>
    <x v="77"/>
    <m/>
    <s v="Header"/>
    <m/>
    <m/>
    <x v="26"/>
    <s v="DEU"/>
    <s v="Middle EU - DEU"/>
    <x v="3"/>
    <x v="0"/>
    <n v="50"/>
    <m/>
    <m/>
    <n v="0"/>
    <n v="50"/>
    <n v="50"/>
    <n v="50"/>
    <x v="3"/>
    <m/>
    <m/>
    <m/>
    <x v="6"/>
    <m/>
    <d v="2026-02-01T00:00:00"/>
    <d v="2028-03-31T00:00:00"/>
    <m/>
    <m/>
    <n v="789"/>
    <x v="77"/>
    <m/>
    <m/>
    <m/>
    <m/>
    <s v="n.a."/>
    <m/>
    <m/>
    <n v="0"/>
    <n v="3"/>
    <m/>
    <m/>
    <m/>
    <m/>
    <m/>
    <n v="30"/>
    <m/>
    <m/>
    <s v="annually"/>
    <m/>
    <n v="789"/>
    <s v="B"/>
    <n v="90"/>
    <n v="2.01"/>
    <s v="CHE"/>
    <s v="Not required"/>
    <s v="Y"/>
    <s v="N"/>
    <n v="0"/>
    <n v="0"/>
    <m/>
    <m/>
    <m/>
    <n v="100000"/>
    <m/>
    <m/>
    <s v="Euro"/>
    <n v="28.45"/>
    <n v="-4.81"/>
    <m/>
    <m/>
    <n v="-2.338356164383562"/>
    <n v="23.64"/>
    <m/>
    <m/>
    <m/>
    <n v="0.06"/>
    <n v="6.13"/>
    <n v="-2.35"/>
    <n v="3.78"/>
    <n v="2.46"/>
    <n v="-2.46"/>
    <n v="0"/>
    <n v="19.86"/>
    <s v="0.00"/>
    <n v="19.86"/>
    <n v="1"/>
    <n v="0"/>
    <n v="19.86"/>
    <n v="23.64"/>
    <n v="5000000"/>
    <n v="0"/>
    <s v="N"/>
    <n v="0"/>
    <n v="430248"/>
  </r>
  <r>
    <m/>
    <s v="V300089"/>
    <s v="2025-0038"/>
    <x v="77"/>
    <n v="1"/>
    <s v="Batch"/>
    <m/>
    <m/>
    <x v="26"/>
    <s v="DEU"/>
    <s v="Middle EU - DEU"/>
    <x v="3"/>
    <x v="0"/>
    <n v="25"/>
    <m/>
    <m/>
    <n v="0"/>
    <n v="25"/>
    <n v="25"/>
    <n v="25"/>
    <x v="3"/>
    <m/>
    <m/>
    <m/>
    <x v="6"/>
    <m/>
    <m/>
    <m/>
    <d v="2026-02-01T00:00:00"/>
    <d v="2028-01-31T00:00:00"/>
    <m/>
    <x v="50"/>
    <m/>
    <m/>
    <m/>
    <m/>
    <s v="n.a."/>
    <m/>
    <m/>
    <n v="0"/>
    <n v="3"/>
    <m/>
    <m/>
    <m/>
    <m/>
    <m/>
    <n v="30"/>
    <m/>
    <m/>
    <m/>
    <m/>
    <m/>
    <s v="B"/>
    <n v="90"/>
    <n v="2.01"/>
    <s v="CHE"/>
    <s v="Not required"/>
    <s v="Y"/>
    <s v="N"/>
    <n v="0"/>
    <n v="0"/>
    <m/>
    <m/>
    <m/>
    <n v="100000"/>
    <n v="0"/>
    <m/>
    <s v="Euro"/>
    <n v="28.45"/>
    <n v="-4.81"/>
    <m/>
    <m/>
    <n v="-2.338356164383562"/>
    <n v="23.64"/>
    <m/>
    <m/>
    <m/>
    <n v="0.06"/>
    <n v="6.13"/>
    <n v="-2.35"/>
    <n v="3.78"/>
    <n v="2.46"/>
    <n v="-2.46"/>
    <n v="0"/>
    <n v="19.86"/>
    <s v="0.00"/>
    <n v="19.86"/>
    <n v="1"/>
    <n v="0"/>
    <n v="19.86"/>
    <n v="23.64"/>
    <n v="2500000"/>
    <n v="0"/>
    <s v="N"/>
    <n v="0"/>
    <n v="215124"/>
  </r>
  <r>
    <m/>
    <s v="V300089"/>
    <s v="2025-0038"/>
    <x v="77"/>
    <n v="1"/>
    <s v="Wagon"/>
    <n v="1"/>
    <s v=""/>
    <x v="26"/>
    <m/>
    <m/>
    <x v="3"/>
    <x v="0"/>
    <n v="1"/>
    <m/>
    <m/>
    <m/>
    <n v="1"/>
    <n v="1"/>
    <n v="1"/>
    <x v="1"/>
    <n v="0"/>
    <m/>
    <m/>
    <x v="6"/>
    <m/>
    <m/>
    <m/>
    <d v="2026-04-01T00:00:00"/>
    <d v="2028-03-31T00:00:00"/>
    <n v="789"/>
    <x v="78"/>
    <m/>
    <m/>
    <m/>
    <m/>
    <s v="n.a."/>
    <m/>
    <m/>
    <n v="0"/>
    <n v="3"/>
    <m/>
    <d v="2027-10-31T00:00:00"/>
    <m/>
    <m/>
    <m/>
    <m/>
    <m/>
    <m/>
    <m/>
    <m/>
    <n v="789"/>
    <m/>
    <m/>
    <m/>
    <m/>
    <m/>
    <m/>
    <m/>
    <m/>
    <m/>
    <m/>
    <d v="2025-11-01T00:00:00"/>
    <m/>
    <n v="100000"/>
    <m/>
    <m/>
    <s v="Euro"/>
    <n v="28.45"/>
    <m/>
    <m/>
    <m/>
    <m/>
    <n v="23.64"/>
    <m/>
    <m/>
    <m/>
    <m/>
    <m/>
    <m/>
    <m/>
    <m/>
    <m/>
    <m/>
    <m/>
    <m/>
    <m/>
    <m/>
    <m/>
    <m/>
    <m/>
    <m/>
    <m/>
    <m/>
    <m/>
    <m/>
  </r>
  <r>
    <m/>
    <s v="V300089"/>
    <s v="2025-0038"/>
    <x v="77"/>
    <n v="1"/>
    <s v="Wagon"/>
    <n v="2"/>
    <s v=""/>
    <x v="26"/>
    <m/>
    <m/>
    <x v="3"/>
    <x v="0"/>
    <n v="1"/>
    <m/>
    <m/>
    <m/>
    <n v="1"/>
    <n v="1"/>
    <n v="1"/>
    <x v="1"/>
    <n v="0"/>
    <m/>
    <m/>
    <x v="6"/>
    <m/>
    <m/>
    <m/>
    <d v="2026-04-01T00:00:00"/>
    <d v="2028-03-31T00:00:00"/>
    <n v="789"/>
    <x v="78"/>
    <m/>
    <m/>
    <m/>
    <m/>
    <s v="n.a."/>
    <m/>
    <m/>
    <n v="0"/>
    <n v="3"/>
    <m/>
    <d v="2027-10-31T00:00:00"/>
    <m/>
    <m/>
    <m/>
    <m/>
    <m/>
    <m/>
    <m/>
    <m/>
    <n v="789"/>
    <m/>
    <m/>
    <m/>
    <m/>
    <m/>
    <m/>
    <m/>
    <m/>
    <m/>
    <m/>
    <d v="2025-11-01T00:00:00"/>
    <m/>
    <n v="100000"/>
    <m/>
    <m/>
    <s v="Euro"/>
    <n v="28.45"/>
    <m/>
    <m/>
    <m/>
    <m/>
    <n v="23.64"/>
    <m/>
    <m/>
    <m/>
    <m/>
    <m/>
    <m/>
    <m/>
    <m/>
    <m/>
    <m/>
    <m/>
    <m/>
    <m/>
    <m/>
    <m/>
    <m/>
    <m/>
    <m/>
    <m/>
    <m/>
    <m/>
    <m/>
  </r>
  <r>
    <m/>
    <s v="V300089"/>
    <s v="2025-0038"/>
    <x v="77"/>
    <n v="1"/>
    <s v="Wagon"/>
    <n v="3"/>
    <s v=""/>
    <x v="26"/>
    <m/>
    <m/>
    <x v="3"/>
    <x v="0"/>
    <n v="1"/>
    <m/>
    <m/>
    <m/>
    <n v="1"/>
    <n v="1"/>
    <n v="1"/>
    <x v="1"/>
    <n v="0"/>
    <m/>
    <m/>
    <x v="6"/>
    <m/>
    <m/>
    <m/>
    <d v="2026-04-01T00:00:00"/>
    <d v="2028-03-31T00:00:00"/>
    <n v="789"/>
    <x v="78"/>
    <m/>
    <m/>
    <m/>
    <m/>
    <s v="n.a."/>
    <m/>
    <m/>
    <n v="0"/>
    <n v="3"/>
    <m/>
    <d v="2027-10-31T00:00:00"/>
    <m/>
    <m/>
    <m/>
    <m/>
    <m/>
    <m/>
    <m/>
    <m/>
    <n v="789"/>
    <m/>
    <m/>
    <m/>
    <m/>
    <m/>
    <m/>
    <m/>
    <m/>
    <m/>
    <m/>
    <d v="2025-11-01T00:00:00"/>
    <m/>
    <n v="100000"/>
    <m/>
    <m/>
    <s v="Euro"/>
    <n v="28.45"/>
    <m/>
    <m/>
    <m/>
    <m/>
    <n v="23.64"/>
    <m/>
    <m/>
    <m/>
    <m/>
    <m/>
    <m/>
    <m/>
    <m/>
    <m/>
    <m/>
    <m/>
    <m/>
    <m/>
    <m/>
    <m/>
    <m/>
    <m/>
    <m/>
    <m/>
    <m/>
    <m/>
    <m/>
  </r>
  <r>
    <m/>
    <s v="V300089"/>
    <s v="2025-0038"/>
    <x v="77"/>
    <n v="1"/>
    <s v="Wagon"/>
    <n v="4"/>
    <s v=""/>
    <x v="26"/>
    <m/>
    <m/>
    <x v="3"/>
    <x v="0"/>
    <n v="1"/>
    <m/>
    <m/>
    <m/>
    <n v="1"/>
    <n v="1"/>
    <n v="1"/>
    <x v="1"/>
    <n v="0"/>
    <m/>
    <m/>
    <x v="6"/>
    <m/>
    <m/>
    <m/>
    <d v="2026-04-01T00:00:00"/>
    <d v="2028-03-31T00:00:00"/>
    <n v="789"/>
    <x v="78"/>
    <m/>
    <m/>
    <m/>
    <m/>
    <s v="n.a."/>
    <m/>
    <m/>
    <n v="0"/>
    <n v="3"/>
    <m/>
    <d v="2027-10-31T00:00:00"/>
    <m/>
    <m/>
    <m/>
    <m/>
    <m/>
    <m/>
    <m/>
    <m/>
    <n v="789"/>
    <m/>
    <m/>
    <m/>
    <m/>
    <m/>
    <m/>
    <m/>
    <m/>
    <m/>
    <m/>
    <d v="2025-11-01T00:00:00"/>
    <m/>
    <n v="100000"/>
    <m/>
    <m/>
    <s v="Euro"/>
    <n v="28.45"/>
    <m/>
    <m/>
    <m/>
    <m/>
    <n v="23.64"/>
    <m/>
    <m/>
    <m/>
    <m/>
    <m/>
    <m/>
    <m/>
    <m/>
    <m/>
    <m/>
    <m/>
    <m/>
    <m/>
    <m/>
    <m/>
    <m/>
    <m/>
    <m/>
    <m/>
    <m/>
    <m/>
    <m/>
  </r>
  <r>
    <m/>
    <s v="V300089"/>
    <s v="2025-0038"/>
    <x v="77"/>
    <n v="1"/>
    <s v="Wagon"/>
    <n v="5"/>
    <s v=""/>
    <x v="26"/>
    <m/>
    <m/>
    <x v="3"/>
    <x v="0"/>
    <n v="1"/>
    <m/>
    <m/>
    <m/>
    <n v="1"/>
    <n v="1"/>
    <n v="1"/>
    <x v="1"/>
    <n v="0"/>
    <m/>
    <m/>
    <x v="6"/>
    <m/>
    <m/>
    <m/>
    <d v="2026-04-01T00:00:00"/>
    <d v="2028-03-31T00:00:00"/>
    <n v="789"/>
    <x v="78"/>
    <m/>
    <m/>
    <m/>
    <m/>
    <s v="n.a."/>
    <m/>
    <m/>
    <n v="0"/>
    <n v="3"/>
    <m/>
    <d v="2027-10-31T00:00:00"/>
    <m/>
    <m/>
    <m/>
    <m/>
    <m/>
    <m/>
    <m/>
    <m/>
    <n v="789"/>
    <m/>
    <m/>
    <m/>
    <m/>
    <m/>
    <m/>
    <m/>
    <m/>
    <m/>
    <m/>
    <d v="2025-11-01T00:00:00"/>
    <m/>
    <n v="100000"/>
    <m/>
    <m/>
    <s v="Euro"/>
    <n v="28.45"/>
    <m/>
    <m/>
    <m/>
    <m/>
    <n v="23.64"/>
    <m/>
    <m/>
    <m/>
    <m/>
    <m/>
    <m/>
    <m/>
    <m/>
    <m/>
    <m/>
    <m/>
    <m/>
    <m/>
    <m/>
    <m/>
    <m/>
    <m/>
    <m/>
    <m/>
    <m/>
    <m/>
    <m/>
  </r>
  <r>
    <m/>
    <s v="V300089"/>
    <s v="2025-0038"/>
    <x v="77"/>
    <n v="1"/>
    <s v="Wagon"/>
    <n v="6"/>
    <s v=""/>
    <x v="26"/>
    <m/>
    <m/>
    <x v="3"/>
    <x v="0"/>
    <n v="1"/>
    <m/>
    <m/>
    <m/>
    <n v="1"/>
    <n v="1"/>
    <n v="1"/>
    <x v="1"/>
    <n v="0"/>
    <m/>
    <m/>
    <x v="6"/>
    <m/>
    <m/>
    <m/>
    <d v="2026-04-01T00:00:00"/>
    <d v="2028-03-31T00:00:00"/>
    <n v="789"/>
    <x v="78"/>
    <m/>
    <m/>
    <m/>
    <m/>
    <s v="n.a."/>
    <m/>
    <m/>
    <n v="0"/>
    <n v="3"/>
    <m/>
    <d v="2027-10-31T00:00:00"/>
    <m/>
    <m/>
    <m/>
    <m/>
    <m/>
    <m/>
    <m/>
    <m/>
    <n v="789"/>
    <m/>
    <m/>
    <m/>
    <m/>
    <m/>
    <m/>
    <m/>
    <m/>
    <m/>
    <m/>
    <d v="2025-11-01T00:00:00"/>
    <m/>
    <n v="100000"/>
    <m/>
    <m/>
    <s v="Euro"/>
    <n v="28.45"/>
    <m/>
    <m/>
    <m/>
    <m/>
    <n v="23.64"/>
    <m/>
    <m/>
    <m/>
    <m/>
    <m/>
    <m/>
    <m/>
    <m/>
    <m/>
    <m/>
    <m/>
    <m/>
    <m/>
    <m/>
    <m/>
    <m/>
    <m/>
    <m/>
    <m/>
    <m/>
    <m/>
    <m/>
  </r>
  <r>
    <m/>
    <s v="V300089"/>
    <s v="2025-0038"/>
    <x v="77"/>
    <n v="1"/>
    <s v="Wagon"/>
    <n v="7"/>
    <s v=""/>
    <x v="26"/>
    <m/>
    <m/>
    <x v="3"/>
    <x v="0"/>
    <n v="1"/>
    <m/>
    <m/>
    <m/>
    <n v="1"/>
    <n v="1"/>
    <n v="1"/>
    <x v="1"/>
    <n v="0"/>
    <m/>
    <m/>
    <x v="6"/>
    <m/>
    <m/>
    <m/>
    <d v="2026-04-01T00:00:00"/>
    <d v="2028-03-31T00:00:00"/>
    <n v="789"/>
    <x v="78"/>
    <m/>
    <m/>
    <m/>
    <m/>
    <s v="n.a."/>
    <m/>
    <m/>
    <n v="0"/>
    <n v="3"/>
    <m/>
    <d v="2027-10-31T00:00:00"/>
    <m/>
    <m/>
    <m/>
    <m/>
    <m/>
    <m/>
    <m/>
    <m/>
    <n v="789"/>
    <m/>
    <m/>
    <m/>
    <m/>
    <m/>
    <m/>
    <m/>
    <m/>
    <m/>
    <m/>
    <d v="2025-11-01T00:00:00"/>
    <m/>
    <n v="100000"/>
    <m/>
    <m/>
    <s v="Euro"/>
    <n v="28.45"/>
    <m/>
    <m/>
    <m/>
    <m/>
    <n v="23.64"/>
    <m/>
    <m/>
    <m/>
    <m/>
    <m/>
    <m/>
    <m/>
    <m/>
    <m/>
    <m/>
    <m/>
    <m/>
    <m/>
    <m/>
    <m/>
    <m/>
    <m/>
    <m/>
    <m/>
    <m/>
    <m/>
    <m/>
  </r>
  <r>
    <m/>
    <s v="V300089"/>
    <s v="2025-0038"/>
    <x v="77"/>
    <n v="1"/>
    <s v="Wagon"/>
    <n v="8"/>
    <s v=""/>
    <x v="26"/>
    <m/>
    <m/>
    <x v="3"/>
    <x v="0"/>
    <n v="1"/>
    <m/>
    <m/>
    <m/>
    <n v="1"/>
    <n v="1"/>
    <n v="1"/>
    <x v="1"/>
    <n v="0"/>
    <m/>
    <m/>
    <x v="6"/>
    <m/>
    <m/>
    <m/>
    <d v="2026-04-01T00:00:00"/>
    <d v="2028-03-31T00:00:00"/>
    <n v="789"/>
    <x v="78"/>
    <m/>
    <m/>
    <m/>
    <m/>
    <s v="n.a."/>
    <m/>
    <m/>
    <n v="0"/>
    <n v="3"/>
    <m/>
    <d v="2027-10-31T00:00:00"/>
    <m/>
    <m/>
    <m/>
    <m/>
    <m/>
    <m/>
    <m/>
    <m/>
    <n v="789"/>
    <m/>
    <m/>
    <m/>
    <m/>
    <m/>
    <m/>
    <m/>
    <m/>
    <m/>
    <m/>
    <d v="2025-11-01T00:00:00"/>
    <m/>
    <n v="100000"/>
    <m/>
    <m/>
    <s v="Euro"/>
    <n v="28.45"/>
    <m/>
    <m/>
    <m/>
    <m/>
    <n v="23.64"/>
    <m/>
    <m/>
    <m/>
    <m/>
    <m/>
    <m/>
    <m/>
    <m/>
    <m/>
    <m/>
    <m/>
    <m/>
    <m/>
    <m/>
    <m/>
    <m/>
    <m/>
    <m/>
    <m/>
    <m/>
    <m/>
    <m/>
  </r>
  <r>
    <m/>
    <s v="V300089"/>
    <s v="2025-0038"/>
    <x v="77"/>
    <n v="1"/>
    <s v="Wagon"/>
    <n v="9"/>
    <s v=""/>
    <x v="26"/>
    <m/>
    <m/>
    <x v="3"/>
    <x v="0"/>
    <n v="1"/>
    <m/>
    <m/>
    <m/>
    <n v="1"/>
    <n v="1"/>
    <n v="1"/>
    <x v="1"/>
    <n v="0"/>
    <m/>
    <m/>
    <x v="6"/>
    <m/>
    <m/>
    <m/>
    <d v="2026-04-01T00:00:00"/>
    <d v="2028-03-31T00:00:00"/>
    <n v="789"/>
    <x v="78"/>
    <m/>
    <m/>
    <m/>
    <m/>
    <s v="n.a."/>
    <m/>
    <m/>
    <n v="0"/>
    <n v="3"/>
    <m/>
    <d v="2027-10-31T00:00:00"/>
    <m/>
    <m/>
    <m/>
    <m/>
    <m/>
    <m/>
    <m/>
    <m/>
    <n v="789"/>
    <m/>
    <m/>
    <m/>
    <m/>
    <m/>
    <m/>
    <m/>
    <m/>
    <m/>
    <m/>
    <d v="2025-11-01T00:00:00"/>
    <m/>
    <n v="100000"/>
    <m/>
    <m/>
    <s v="Euro"/>
    <n v="28.45"/>
    <m/>
    <m/>
    <m/>
    <m/>
    <n v="23.64"/>
    <m/>
    <m/>
    <m/>
    <m/>
    <m/>
    <m/>
    <m/>
    <m/>
    <m/>
    <m/>
    <m/>
    <m/>
    <m/>
    <m/>
    <m/>
    <m/>
    <m/>
    <m/>
    <m/>
    <m/>
    <m/>
    <m/>
  </r>
  <r>
    <m/>
    <s v="V300089"/>
    <s v="2025-0038"/>
    <x v="77"/>
    <n v="1"/>
    <s v="Wagon"/>
    <n v="10"/>
    <s v=""/>
    <x v="26"/>
    <m/>
    <m/>
    <x v="3"/>
    <x v="0"/>
    <n v="1"/>
    <m/>
    <m/>
    <m/>
    <n v="1"/>
    <n v="1"/>
    <n v="1"/>
    <x v="1"/>
    <n v="0"/>
    <m/>
    <m/>
    <x v="6"/>
    <m/>
    <m/>
    <m/>
    <d v="2026-04-01T00:00:00"/>
    <d v="2028-03-31T00:00:00"/>
    <n v="789"/>
    <x v="78"/>
    <m/>
    <m/>
    <m/>
    <m/>
    <s v="n.a."/>
    <m/>
    <m/>
    <n v="0"/>
    <n v="3"/>
    <m/>
    <d v="2027-10-31T00:00:00"/>
    <m/>
    <m/>
    <m/>
    <m/>
    <m/>
    <m/>
    <m/>
    <m/>
    <n v="789"/>
    <m/>
    <m/>
    <m/>
    <m/>
    <m/>
    <m/>
    <m/>
    <m/>
    <m/>
    <m/>
    <d v="2025-11-01T00:00:00"/>
    <m/>
    <n v="100000"/>
    <m/>
    <m/>
    <s v="Euro"/>
    <n v="28.45"/>
    <m/>
    <m/>
    <m/>
    <m/>
    <n v="23.64"/>
    <m/>
    <m/>
    <m/>
    <m/>
    <m/>
    <m/>
    <m/>
    <m/>
    <m/>
    <m/>
    <m/>
    <m/>
    <m/>
    <m/>
    <m/>
    <m/>
    <m/>
    <m/>
    <m/>
    <m/>
    <m/>
    <m/>
  </r>
  <r>
    <m/>
    <s v="V300089"/>
    <s v="2025-0038"/>
    <x v="77"/>
    <n v="1"/>
    <s v="Wagon"/>
    <n v="11"/>
    <s v=""/>
    <x v="26"/>
    <m/>
    <m/>
    <x v="3"/>
    <x v="0"/>
    <n v="1"/>
    <m/>
    <m/>
    <m/>
    <n v="1"/>
    <n v="1"/>
    <n v="1"/>
    <x v="1"/>
    <n v="0"/>
    <m/>
    <m/>
    <x v="6"/>
    <m/>
    <m/>
    <m/>
    <d v="2026-04-01T00:00:00"/>
    <d v="2028-03-31T00:00:00"/>
    <n v="789"/>
    <x v="78"/>
    <m/>
    <m/>
    <m/>
    <m/>
    <s v="n.a."/>
    <m/>
    <m/>
    <n v="0"/>
    <n v="3"/>
    <m/>
    <d v="2027-10-31T00:00:00"/>
    <m/>
    <m/>
    <m/>
    <m/>
    <m/>
    <m/>
    <m/>
    <m/>
    <n v="789"/>
    <m/>
    <m/>
    <m/>
    <m/>
    <m/>
    <m/>
    <m/>
    <m/>
    <m/>
    <m/>
    <d v="2025-11-01T00:00:00"/>
    <m/>
    <n v="100000"/>
    <m/>
    <m/>
    <s v="Euro"/>
    <n v="28.45"/>
    <m/>
    <m/>
    <m/>
    <m/>
    <n v="23.64"/>
    <m/>
    <m/>
    <m/>
    <m/>
    <m/>
    <m/>
    <m/>
    <m/>
    <m/>
    <m/>
    <m/>
    <m/>
    <m/>
    <m/>
    <m/>
    <m/>
    <m/>
    <m/>
    <m/>
    <m/>
    <m/>
    <m/>
  </r>
  <r>
    <m/>
    <s v="V300089"/>
    <s v="2025-0038"/>
    <x v="77"/>
    <n v="1"/>
    <s v="Wagon"/>
    <n v="12"/>
    <s v=""/>
    <x v="26"/>
    <m/>
    <m/>
    <x v="3"/>
    <x v="0"/>
    <n v="1"/>
    <m/>
    <m/>
    <m/>
    <n v="1"/>
    <n v="1"/>
    <n v="1"/>
    <x v="1"/>
    <n v="0"/>
    <m/>
    <m/>
    <x v="6"/>
    <m/>
    <m/>
    <m/>
    <d v="2026-04-01T00:00:00"/>
    <d v="2028-03-31T00:00:00"/>
    <n v="789"/>
    <x v="78"/>
    <m/>
    <m/>
    <m/>
    <m/>
    <s v="n.a."/>
    <m/>
    <m/>
    <n v="0"/>
    <n v="3"/>
    <m/>
    <d v="2027-10-31T00:00:00"/>
    <m/>
    <m/>
    <m/>
    <m/>
    <m/>
    <m/>
    <m/>
    <m/>
    <n v="789"/>
    <m/>
    <m/>
    <m/>
    <m/>
    <m/>
    <m/>
    <m/>
    <m/>
    <m/>
    <m/>
    <d v="2025-11-01T00:00:00"/>
    <m/>
    <n v="100000"/>
    <m/>
    <m/>
    <s v="Euro"/>
    <n v="28.45"/>
    <m/>
    <m/>
    <m/>
    <m/>
    <n v="23.64"/>
    <m/>
    <m/>
    <m/>
    <m/>
    <m/>
    <m/>
    <m/>
    <m/>
    <m/>
    <m/>
    <m/>
    <m/>
    <m/>
    <m/>
    <m/>
    <m/>
    <m/>
    <m/>
    <m/>
    <m/>
    <m/>
    <m/>
  </r>
  <r>
    <m/>
    <s v="V300089"/>
    <s v="2025-0038"/>
    <x v="77"/>
    <n v="1"/>
    <s v="Wagon"/>
    <n v="13"/>
    <s v=""/>
    <x v="26"/>
    <m/>
    <m/>
    <x v="3"/>
    <x v="0"/>
    <n v="1"/>
    <m/>
    <m/>
    <m/>
    <n v="1"/>
    <n v="1"/>
    <n v="1"/>
    <x v="1"/>
    <n v="0"/>
    <m/>
    <m/>
    <x v="6"/>
    <m/>
    <m/>
    <m/>
    <d v="2026-04-01T00:00:00"/>
    <d v="2028-03-31T00:00:00"/>
    <n v="789"/>
    <x v="78"/>
    <m/>
    <m/>
    <m/>
    <m/>
    <s v="n.a."/>
    <m/>
    <m/>
    <n v="0"/>
    <n v="3"/>
    <m/>
    <d v="2027-10-31T00:00:00"/>
    <m/>
    <m/>
    <m/>
    <m/>
    <m/>
    <m/>
    <m/>
    <m/>
    <n v="789"/>
    <m/>
    <m/>
    <m/>
    <m/>
    <m/>
    <m/>
    <m/>
    <m/>
    <m/>
    <m/>
    <d v="2025-11-01T00:00:00"/>
    <m/>
    <n v="100000"/>
    <m/>
    <m/>
    <s v="Euro"/>
    <n v="28.45"/>
    <m/>
    <m/>
    <m/>
    <m/>
    <n v="23.64"/>
    <m/>
    <m/>
    <m/>
    <m/>
    <m/>
    <m/>
    <m/>
    <m/>
    <m/>
    <m/>
    <m/>
    <m/>
    <m/>
    <m/>
    <m/>
    <m/>
    <m/>
    <m/>
    <m/>
    <m/>
    <m/>
    <m/>
  </r>
  <r>
    <m/>
    <s v="V300089"/>
    <s v="2025-0038"/>
    <x v="77"/>
    <n v="1"/>
    <s v="Wagon"/>
    <n v="14"/>
    <s v=""/>
    <x v="26"/>
    <m/>
    <m/>
    <x v="3"/>
    <x v="0"/>
    <n v="1"/>
    <m/>
    <m/>
    <m/>
    <n v="1"/>
    <n v="1"/>
    <n v="1"/>
    <x v="1"/>
    <n v="0"/>
    <m/>
    <m/>
    <x v="6"/>
    <m/>
    <m/>
    <m/>
    <d v="2026-04-01T00:00:00"/>
    <d v="2028-03-31T00:00:00"/>
    <n v="789"/>
    <x v="78"/>
    <m/>
    <m/>
    <m/>
    <m/>
    <s v="n.a."/>
    <m/>
    <m/>
    <n v="0"/>
    <n v="3"/>
    <m/>
    <d v="2027-10-31T00:00:00"/>
    <m/>
    <m/>
    <m/>
    <m/>
    <m/>
    <m/>
    <m/>
    <m/>
    <n v="789"/>
    <m/>
    <m/>
    <m/>
    <m/>
    <m/>
    <m/>
    <m/>
    <m/>
    <m/>
    <m/>
    <d v="2025-11-01T00:00:00"/>
    <m/>
    <n v="100000"/>
    <m/>
    <m/>
    <s v="Euro"/>
    <n v="28.45"/>
    <m/>
    <m/>
    <m/>
    <m/>
    <n v="23.64"/>
    <m/>
    <m/>
    <m/>
    <m/>
    <m/>
    <m/>
    <m/>
    <m/>
    <m/>
    <m/>
    <m/>
    <m/>
    <m/>
    <m/>
    <m/>
    <m/>
    <m/>
    <m/>
    <m/>
    <m/>
    <m/>
    <m/>
  </r>
  <r>
    <m/>
    <s v="V300089"/>
    <s v="2025-0038"/>
    <x v="77"/>
    <n v="1"/>
    <s v="Wagon"/>
    <n v="15"/>
    <s v=""/>
    <x v="26"/>
    <m/>
    <m/>
    <x v="3"/>
    <x v="0"/>
    <n v="1"/>
    <m/>
    <m/>
    <m/>
    <n v="1"/>
    <n v="1"/>
    <n v="1"/>
    <x v="1"/>
    <n v="0"/>
    <m/>
    <m/>
    <x v="6"/>
    <m/>
    <m/>
    <m/>
    <d v="2026-04-01T00:00:00"/>
    <d v="2028-03-31T00:00:00"/>
    <n v="789"/>
    <x v="78"/>
    <m/>
    <m/>
    <m/>
    <m/>
    <s v="n.a."/>
    <m/>
    <m/>
    <n v="0"/>
    <n v="3"/>
    <m/>
    <d v="2027-10-31T00:00:00"/>
    <m/>
    <m/>
    <m/>
    <m/>
    <m/>
    <m/>
    <m/>
    <m/>
    <n v="789"/>
    <m/>
    <m/>
    <m/>
    <m/>
    <m/>
    <m/>
    <m/>
    <m/>
    <m/>
    <m/>
    <d v="2025-11-01T00:00:00"/>
    <m/>
    <n v="100000"/>
    <m/>
    <m/>
    <s v="Euro"/>
    <n v="28.45"/>
    <m/>
    <m/>
    <m/>
    <m/>
    <n v="23.64"/>
    <m/>
    <m/>
    <m/>
    <m/>
    <m/>
    <m/>
    <m/>
    <m/>
    <m/>
    <m/>
    <m/>
    <m/>
    <m/>
    <m/>
    <m/>
    <m/>
    <m/>
    <m/>
    <m/>
    <m/>
    <m/>
    <m/>
  </r>
  <r>
    <m/>
    <s v="V300089"/>
    <s v="2025-0038"/>
    <x v="77"/>
    <n v="1"/>
    <s v="Wagon"/>
    <n v="16"/>
    <s v=""/>
    <x v="26"/>
    <m/>
    <m/>
    <x v="3"/>
    <x v="0"/>
    <n v="1"/>
    <m/>
    <m/>
    <m/>
    <n v="1"/>
    <n v="1"/>
    <n v="1"/>
    <x v="1"/>
    <n v="0"/>
    <m/>
    <m/>
    <x v="6"/>
    <m/>
    <m/>
    <m/>
    <d v="2026-04-01T00:00:00"/>
    <d v="2028-03-31T00:00:00"/>
    <n v="789"/>
    <x v="78"/>
    <m/>
    <m/>
    <m/>
    <m/>
    <s v="n.a."/>
    <m/>
    <m/>
    <n v="0"/>
    <n v="3"/>
    <m/>
    <d v="2027-10-31T00:00:00"/>
    <m/>
    <m/>
    <m/>
    <m/>
    <m/>
    <m/>
    <m/>
    <m/>
    <n v="789"/>
    <m/>
    <m/>
    <m/>
    <m/>
    <m/>
    <m/>
    <m/>
    <m/>
    <m/>
    <m/>
    <d v="2025-11-01T00:00:00"/>
    <m/>
    <n v="100000"/>
    <m/>
    <m/>
    <s v="Euro"/>
    <n v="28.45"/>
    <m/>
    <m/>
    <m/>
    <m/>
    <n v="23.64"/>
    <m/>
    <m/>
    <m/>
    <m/>
    <m/>
    <m/>
    <m/>
    <m/>
    <m/>
    <m/>
    <m/>
    <m/>
    <m/>
    <m/>
    <m/>
    <m/>
    <m/>
    <m/>
    <m/>
    <m/>
    <m/>
    <m/>
  </r>
  <r>
    <m/>
    <s v="V300089"/>
    <s v="2025-0038"/>
    <x v="77"/>
    <n v="1"/>
    <s v="Wagon"/>
    <n v="17"/>
    <s v=""/>
    <x v="26"/>
    <m/>
    <m/>
    <x v="3"/>
    <x v="0"/>
    <n v="1"/>
    <m/>
    <m/>
    <m/>
    <n v="1"/>
    <n v="1"/>
    <n v="1"/>
    <x v="1"/>
    <n v="0"/>
    <m/>
    <m/>
    <x v="6"/>
    <m/>
    <m/>
    <m/>
    <d v="2026-04-01T00:00:00"/>
    <d v="2028-03-31T00:00:00"/>
    <n v="789"/>
    <x v="78"/>
    <m/>
    <m/>
    <m/>
    <m/>
    <s v="n.a."/>
    <m/>
    <m/>
    <n v="0"/>
    <n v="3"/>
    <m/>
    <d v="2027-10-31T00:00:00"/>
    <m/>
    <m/>
    <m/>
    <m/>
    <m/>
    <m/>
    <m/>
    <m/>
    <n v="789"/>
    <m/>
    <m/>
    <m/>
    <m/>
    <m/>
    <m/>
    <m/>
    <m/>
    <m/>
    <m/>
    <d v="2025-11-01T00:00:00"/>
    <m/>
    <n v="100000"/>
    <m/>
    <m/>
    <s v="Euro"/>
    <n v="28.45"/>
    <m/>
    <m/>
    <m/>
    <m/>
    <n v="23.64"/>
    <m/>
    <m/>
    <m/>
    <m/>
    <m/>
    <m/>
    <m/>
    <m/>
    <m/>
    <m/>
    <m/>
    <m/>
    <m/>
    <m/>
    <m/>
    <m/>
    <m/>
    <m/>
    <m/>
    <m/>
    <m/>
    <m/>
  </r>
  <r>
    <m/>
    <s v="V300089"/>
    <s v="2025-0038"/>
    <x v="77"/>
    <n v="1"/>
    <s v="Wagon"/>
    <n v="18"/>
    <s v=""/>
    <x v="26"/>
    <m/>
    <m/>
    <x v="3"/>
    <x v="0"/>
    <n v="1"/>
    <m/>
    <m/>
    <m/>
    <n v="1"/>
    <n v="1"/>
    <n v="1"/>
    <x v="1"/>
    <n v="0"/>
    <m/>
    <m/>
    <x v="6"/>
    <m/>
    <m/>
    <m/>
    <d v="2026-04-01T00:00:00"/>
    <d v="2028-03-31T00:00:00"/>
    <n v="789"/>
    <x v="78"/>
    <m/>
    <m/>
    <m/>
    <m/>
    <s v="n.a."/>
    <m/>
    <m/>
    <n v="0"/>
    <n v="3"/>
    <m/>
    <d v="2027-10-31T00:00:00"/>
    <m/>
    <m/>
    <m/>
    <m/>
    <m/>
    <m/>
    <m/>
    <m/>
    <n v="789"/>
    <m/>
    <m/>
    <m/>
    <m/>
    <m/>
    <m/>
    <m/>
    <m/>
    <m/>
    <m/>
    <d v="2025-11-01T00:00:00"/>
    <m/>
    <n v="100000"/>
    <m/>
    <m/>
    <s v="Euro"/>
    <n v="28.45"/>
    <m/>
    <m/>
    <m/>
    <m/>
    <n v="23.64"/>
    <m/>
    <m/>
    <m/>
    <m/>
    <m/>
    <m/>
    <m/>
    <m/>
    <m/>
    <m/>
    <m/>
    <m/>
    <m/>
    <m/>
    <m/>
    <m/>
    <m/>
    <m/>
    <m/>
    <m/>
    <m/>
    <m/>
  </r>
  <r>
    <m/>
    <s v="V300089"/>
    <s v="2025-0038"/>
    <x v="77"/>
    <n v="1"/>
    <s v="Wagon"/>
    <n v="19"/>
    <s v=""/>
    <x v="26"/>
    <m/>
    <m/>
    <x v="3"/>
    <x v="0"/>
    <n v="1"/>
    <m/>
    <m/>
    <m/>
    <n v="1"/>
    <n v="1"/>
    <n v="1"/>
    <x v="1"/>
    <n v="0"/>
    <m/>
    <m/>
    <x v="6"/>
    <m/>
    <m/>
    <m/>
    <d v="2026-04-01T00:00:00"/>
    <d v="2028-03-31T00:00:00"/>
    <n v="789"/>
    <x v="78"/>
    <m/>
    <m/>
    <m/>
    <m/>
    <s v="n.a."/>
    <m/>
    <m/>
    <n v="0"/>
    <n v="3"/>
    <m/>
    <d v="2027-10-31T00:00:00"/>
    <m/>
    <m/>
    <m/>
    <m/>
    <m/>
    <m/>
    <m/>
    <m/>
    <n v="789"/>
    <m/>
    <m/>
    <m/>
    <m/>
    <m/>
    <m/>
    <m/>
    <m/>
    <m/>
    <m/>
    <d v="2025-11-01T00:00:00"/>
    <m/>
    <n v="100000"/>
    <m/>
    <m/>
    <s v="Euro"/>
    <n v="28.45"/>
    <m/>
    <m/>
    <m/>
    <m/>
    <n v="23.64"/>
    <m/>
    <m/>
    <m/>
    <m/>
    <m/>
    <m/>
    <m/>
    <m/>
    <m/>
    <m/>
    <m/>
    <m/>
    <m/>
    <m/>
    <m/>
    <m/>
    <m/>
    <m/>
    <m/>
    <m/>
    <m/>
    <m/>
  </r>
  <r>
    <m/>
    <s v="V300089"/>
    <s v="2025-0038"/>
    <x v="77"/>
    <n v="1"/>
    <s v="Wagon"/>
    <n v="20"/>
    <s v=""/>
    <x v="26"/>
    <m/>
    <m/>
    <x v="3"/>
    <x v="0"/>
    <n v="1"/>
    <m/>
    <m/>
    <m/>
    <n v="1"/>
    <n v="1"/>
    <n v="1"/>
    <x v="1"/>
    <n v="0"/>
    <m/>
    <m/>
    <x v="6"/>
    <m/>
    <m/>
    <m/>
    <d v="2026-04-01T00:00:00"/>
    <d v="2028-03-31T00:00:00"/>
    <n v="789"/>
    <x v="78"/>
    <m/>
    <m/>
    <m/>
    <m/>
    <s v="n.a."/>
    <m/>
    <m/>
    <n v="0"/>
    <n v="3"/>
    <m/>
    <d v="2027-10-31T00:00:00"/>
    <m/>
    <m/>
    <m/>
    <m/>
    <m/>
    <m/>
    <m/>
    <m/>
    <n v="789"/>
    <m/>
    <m/>
    <m/>
    <m/>
    <m/>
    <m/>
    <m/>
    <m/>
    <m/>
    <m/>
    <d v="2025-11-01T00:00:00"/>
    <m/>
    <n v="100000"/>
    <m/>
    <m/>
    <s v="Euro"/>
    <n v="28.45"/>
    <m/>
    <m/>
    <m/>
    <m/>
    <n v="23.64"/>
    <m/>
    <m/>
    <m/>
    <m/>
    <m/>
    <m/>
    <m/>
    <m/>
    <m/>
    <m/>
    <m/>
    <m/>
    <m/>
    <m/>
    <m/>
    <m/>
    <m/>
    <m/>
    <m/>
    <m/>
    <m/>
    <m/>
  </r>
  <r>
    <m/>
    <s v="V300089"/>
    <s v="2025-0038"/>
    <x v="77"/>
    <n v="1"/>
    <s v="Wagon"/>
    <n v="21"/>
    <s v=""/>
    <x v="26"/>
    <m/>
    <m/>
    <x v="3"/>
    <x v="0"/>
    <n v="1"/>
    <m/>
    <m/>
    <m/>
    <n v="1"/>
    <n v="1"/>
    <n v="1"/>
    <x v="1"/>
    <n v="0"/>
    <m/>
    <m/>
    <x v="6"/>
    <m/>
    <m/>
    <m/>
    <d v="2026-04-01T00:00:00"/>
    <d v="2028-03-31T00:00:00"/>
    <n v="789"/>
    <x v="78"/>
    <m/>
    <m/>
    <m/>
    <m/>
    <s v="n.a."/>
    <m/>
    <m/>
    <n v="0"/>
    <n v="3"/>
    <m/>
    <d v="2027-10-31T00:00:00"/>
    <m/>
    <m/>
    <m/>
    <m/>
    <m/>
    <m/>
    <m/>
    <m/>
    <n v="789"/>
    <m/>
    <m/>
    <m/>
    <m/>
    <m/>
    <m/>
    <m/>
    <m/>
    <m/>
    <m/>
    <d v="2025-11-01T00:00:00"/>
    <m/>
    <n v="100000"/>
    <m/>
    <m/>
    <s v="Euro"/>
    <n v="28.45"/>
    <m/>
    <m/>
    <m/>
    <m/>
    <n v="23.64"/>
    <m/>
    <m/>
    <m/>
    <m/>
    <m/>
    <m/>
    <m/>
    <m/>
    <m/>
    <m/>
    <m/>
    <m/>
    <m/>
    <m/>
    <m/>
    <m/>
    <m/>
    <m/>
    <m/>
    <m/>
    <m/>
    <m/>
  </r>
  <r>
    <m/>
    <s v="V300089"/>
    <s v="2025-0038"/>
    <x v="77"/>
    <n v="1"/>
    <s v="Wagon"/>
    <n v="22"/>
    <s v=""/>
    <x v="26"/>
    <m/>
    <m/>
    <x v="3"/>
    <x v="0"/>
    <n v="1"/>
    <m/>
    <m/>
    <m/>
    <n v="1"/>
    <n v="1"/>
    <n v="1"/>
    <x v="1"/>
    <n v="0"/>
    <m/>
    <m/>
    <x v="6"/>
    <m/>
    <m/>
    <m/>
    <d v="2026-04-01T00:00:00"/>
    <d v="2028-03-31T00:00:00"/>
    <n v="789"/>
    <x v="78"/>
    <m/>
    <m/>
    <m/>
    <m/>
    <s v="n.a."/>
    <m/>
    <m/>
    <n v="0"/>
    <n v="3"/>
    <m/>
    <d v="2027-10-31T00:00:00"/>
    <m/>
    <m/>
    <m/>
    <m/>
    <m/>
    <m/>
    <m/>
    <m/>
    <n v="789"/>
    <m/>
    <m/>
    <m/>
    <m/>
    <m/>
    <m/>
    <m/>
    <m/>
    <m/>
    <m/>
    <d v="2025-11-01T00:00:00"/>
    <m/>
    <n v="100000"/>
    <m/>
    <m/>
    <s v="Euro"/>
    <n v="28.45"/>
    <m/>
    <m/>
    <m/>
    <m/>
    <n v="23.64"/>
    <m/>
    <m/>
    <m/>
    <m/>
    <m/>
    <m/>
    <m/>
    <m/>
    <m/>
    <m/>
    <m/>
    <m/>
    <m/>
    <m/>
    <m/>
    <m/>
    <m/>
    <m/>
    <m/>
    <m/>
    <m/>
    <m/>
  </r>
  <r>
    <m/>
    <s v="V300089"/>
    <s v="2025-0038"/>
    <x v="77"/>
    <n v="1"/>
    <s v="Wagon"/>
    <n v="23"/>
    <s v=""/>
    <x v="26"/>
    <m/>
    <m/>
    <x v="3"/>
    <x v="0"/>
    <n v="1"/>
    <m/>
    <m/>
    <m/>
    <n v="1"/>
    <n v="1"/>
    <n v="1"/>
    <x v="1"/>
    <n v="0"/>
    <m/>
    <m/>
    <x v="6"/>
    <m/>
    <m/>
    <m/>
    <d v="2026-04-01T00:00:00"/>
    <d v="2028-03-31T00:00:00"/>
    <n v="789"/>
    <x v="78"/>
    <m/>
    <m/>
    <m/>
    <m/>
    <s v="n.a."/>
    <m/>
    <m/>
    <n v="0"/>
    <n v="3"/>
    <m/>
    <d v="2027-10-31T00:00:00"/>
    <m/>
    <m/>
    <m/>
    <m/>
    <m/>
    <m/>
    <m/>
    <m/>
    <n v="789"/>
    <m/>
    <m/>
    <m/>
    <m/>
    <m/>
    <m/>
    <m/>
    <m/>
    <m/>
    <m/>
    <d v="2025-11-01T00:00:00"/>
    <m/>
    <n v="100000"/>
    <m/>
    <m/>
    <s v="Euro"/>
    <n v="28.45"/>
    <m/>
    <m/>
    <m/>
    <m/>
    <n v="23.64"/>
    <m/>
    <m/>
    <m/>
    <m/>
    <m/>
    <m/>
    <m/>
    <m/>
    <m/>
    <m/>
    <m/>
    <m/>
    <m/>
    <m/>
    <m/>
    <m/>
    <m/>
    <m/>
    <m/>
    <m/>
    <m/>
    <m/>
  </r>
  <r>
    <m/>
    <s v="V300089"/>
    <s v="2025-0038"/>
    <x v="77"/>
    <n v="1"/>
    <s v="Wagon"/>
    <n v="24"/>
    <s v=""/>
    <x v="26"/>
    <m/>
    <m/>
    <x v="3"/>
    <x v="0"/>
    <n v="1"/>
    <m/>
    <m/>
    <m/>
    <n v="1"/>
    <n v="1"/>
    <n v="1"/>
    <x v="1"/>
    <n v="0"/>
    <m/>
    <m/>
    <x v="6"/>
    <m/>
    <m/>
    <m/>
    <d v="2026-04-01T00:00:00"/>
    <d v="2028-03-31T00:00:00"/>
    <n v="789"/>
    <x v="78"/>
    <m/>
    <m/>
    <m/>
    <m/>
    <s v="n.a."/>
    <m/>
    <m/>
    <n v="0"/>
    <n v="3"/>
    <m/>
    <d v="2027-10-31T00:00:00"/>
    <m/>
    <m/>
    <m/>
    <m/>
    <m/>
    <m/>
    <m/>
    <m/>
    <n v="789"/>
    <m/>
    <m/>
    <m/>
    <m/>
    <m/>
    <m/>
    <m/>
    <m/>
    <m/>
    <m/>
    <d v="2025-11-01T00:00:00"/>
    <m/>
    <n v="100000"/>
    <m/>
    <m/>
    <s v="Euro"/>
    <n v="28.45"/>
    <m/>
    <m/>
    <m/>
    <m/>
    <n v="23.64"/>
    <m/>
    <m/>
    <m/>
    <m/>
    <m/>
    <m/>
    <m/>
    <m/>
    <m/>
    <m/>
    <m/>
    <m/>
    <m/>
    <m/>
    <m/>
    <m/>
    <m/>
    <m/>
    <m/>
    <m/>
    <m/>
    <m/>
  </r>
  <r>
    <m/>
    <s v="V300089"/>
    <s v="2025-0038"/>
    <x v="77"/>
    <n v="1"/>
    <s v="Wagon"/>
    <n v="25"/>
    <s v=""/>
    <x v="26"/>
    <m/>
    <m/>
    <x v="3"/>
    <x v="0"/>
    <n v="1"/>
    <m/>
    <m/>
    <m/>
    <n v="1"/>
    <n v="1"/>
    <n v="1"/>
    <x v="1"/>
    <n v="0"/>
    <m/>
    <m/>
    <x v="6"/>
    <m/>
    <m/>
    <m/>
    <d v="2026-04-01T00:00:00"/>
    <d v="2028-03-31T00:00:00"/>
    <n v="789"/>
    <x v="78"/>
    <m/>
    <m/>
    <m/>
    <m/>
    <s v="n.a."/>
    <m/>
    <m/>
    <n v="0"/>
    <n v="3"/>
    <m/>
    <d v="2027-10-31T00:00:00"/>
    <m/>
    <m/>
    <m/>
    <m/>
    <m/>
    <m/>
    <m/>
    <m/>
    <n v="789"/>
    <m/>
    <m/>
    <m/>
    <m/>
    <m/>
    <m/>
    <m/>
    <m/>
    <m/>
    <m/>
    <d v="2025-11-01T00:00:00"/>
    <m/>
    <n v="100000"/>
    <m/>
    <m/>
    <s v="Euro"/>
    <n v="28.45"/>
    <m/>
    <m/>
    <m/>
    <m/>
    <n v="23.64"/>
    <m/>
    <m/>
    <m/>
    <m/>
    <m/>
    <m/>
    <m/>
    <m/>
    <m/>
    <m/>
    <m/>
    <m/>
    <m/>
    <m/>
    <m/>
    <m/>
    <m/>
    <m/>
    <m/>
    <m/>
    <m/>
    <m/>
  </r>
  <r>
    <m/>
    <s v="V300089"/>
    <s v="2025-0038"/>
    <x v="77"/>
    <n v="2"/>
    <s v="Batch"/>
    <m/>
    <m/>
    <x v="26"/>
    <s v="DEU"/>
    <s v="Middle EU - DEU"/>
    <x v="3"/>
    <x v="0"/>
    <n v="25"/>
    <m/>
    <m/>
    <n v="0"/>
    <n v="25"/>
    <n v="25"/>
    <n v="25"/>
    <x v="3"/>
    <m/>
    <m/>
    <m/>
    <x v="6"/>
    <m/>
    <m/>
    <m/>
    <d v="2026-04-01T00:00:00"/>
    <d v="2028-03-31T00:00:00"/>
    <m/>
    <x v="78"/>
    <m/>
    <m/>
    <m/>
    <m/>
    <s v="n.a."/>
    <m/>
    <m/>
    <n v="0"/>
    <n v="3"/>
    <m/>
    <m/>
    <n v="0"/>
    <m/>
    <m/>
    <m/>
    <m/>
    <m/>
    <m/>
    <m/>
    <m/>
    <s v="B"/>
    <n v="90"/>
    <n v="2.01"/>
    <s v="CHE"/>
    <s v="Not required"/>
    <s v="Y"/>
    <s v="N"/>
    <n v="0"/>
    <n v="0"/>
    <m/>
    <m/>
    <m/>
    <n v="100000"/>
    <n v="0"/>
    <d v="1899-12-30T00:00:00"/>
    <s v="Euro"/>
    <n v="28.45"/>
    <n v="-4.81"/>
    <n v="0"/>
    <n v="0"/>
    <n v="-2.338356164383562"/>
    <n v="23.64"/>
    <n v="0"/>
    <n v="0"/>
    <n v="0"/>
    <n v="0.06"/>
    <n v="6.13"/>
    <n v="-2.35"/>
    <n v="3.78"/>
    <n v="2.46"/>
    <n v="-2.46"/>
    <n v="0"/>
    <n v="19.86"/>
    <s v="0.00"/>
    <n v="19.86"/>
    <n v="1"/>
    <n v="0"/>
    <n v="19.86"/>
    <n v="23.64"/>
    <n v="2500000"/>
    <n v="0"/>
    <s v="N"/>
    <n v="0"/>
    <n v="215124"/>
  </r>
  <r>
    <m/>
    <s v="V300089"/>
    <s v="2025-0038"/>
    <x v="77"/>
    <n v="2"/>
    <s v="Wagon"/>
    <n v="26"/>
    <s v=""/>
    <x v="26"/>
    <m/>
    <m/>
    <x v="3"/>
    <x v="0"/>
    <n v="1"/>
    <m/>
    <m/>
    <m/>
    <n v="1"/>
    <n v="1"/>
    <n v="1"/>
    <x v="1"/>
    <n v="0"/>
    <m/>
    <m/>
    <x v="6"/>
    <m/>
    <m/>
    <m/>
    <d v="2026-05-01T00:00:00"/>
    <d v="2028-04-30T00:00:00"/>
    <n v="789"/>
    <x v="77"/>
    <m/>
    <m/>
    <m/>
    <m/>
    <s v="n.a."/>
    <m/>
    <m/>
    <n v="0"/>
    <n v="3"/>
    <m/>
    <d v="2027-12-31T00:00:00"/>
    <m/>
    <m/>
    <m/>
    <m/>
    <m/>
    <m/>
    <m/>
    <m/>
    <n v="789"/>
    <m/>
    <m/>
    <m/>
    <m/>
    <m/>
    <m/>
    <m/>
    <m/>
    <m/>
    <m/>
    <d v="2025-11-01T00:00:00"/>
    <m/>
    <n v="100000"/>
    <m/>
    <m/>
    <s v="Euro"/>
    <n v="28.45"/>
    <m/>
    <m/>
    <m/>
    <m/>
    <n v="23.64"/>
    <m/>
    <m/>
    <m/>
    <m/>
    <m/>
    <m/>
    <m/>
    <m/>
    <m/>
    <m/>
    <m/>
    <m/>
    <m/>
    <m/>
    <m/>
    <m/>
    <m/>
    <m/>
    <m/>
    <m/>
    <m/>
    <m/>
  </r>
  <r>
    <m/>
    <s v="V300089"/>
    <s v="2025-0038"/>
    <x v="77"/>
    <n v="2"/>
    <s v="Wagon"/>
    <n v="27"/>
    <s v=""/>
    <x v="26"/>
    <m/>
    <m/>
    <x v="3"/>
    <x v="0"/>
    <n v="1"/>
    <m/>
    <m/>
    <m/>
    <n v="1"/>
    <n v="1"/>
    <n v="1"/>
    <x v="1"/>
    <n v="0"/>
    <m/>
    <m/>
    <x v="6"/>
    <m/>
    <m/>
    <m/>
    <d v="2026-05-01T00:00:00"/>
    <d v="2028-04-30T00:00:00"/>
    <n v="789"/>
    <x v="77"/>
    <m/>
    <m/>
    <m/>
    <m/>
    <s v="n.a."/>
    <m/>
    <m/>
    <n v="0"/>
    <n v="3"/>
    <m/>
    <d v="2027-12-31T00:00:00"/>
    <m/>
    <m/>
    <m/>
    <m/>
    <m/>
    <m/>
    <m/>
    <m/>
    <n v="789"/>
    <m/>
    <m/>
    <m/>
    <m/>
    <m/>
    <m/>
    <m/>
    <m/>
    <m/>
    <m/>
    <d v="2025-11-01T00:00:00"/>
    <m/>
    <n v="100000"/>
    <m/>
    <m/>
    <s v="Euro"/>
    <n v="28.45"/>
    <m/>
    <m/>
    <m/>
    <m/>
    <n v="23.64"/>
    <m/>
    <m/>
    <m/>
    <m/>
    <m/>
    <m/>
    <m/>
    <m/>
    <m/>
    <m/>
    <m/>
    <m/>
    <m/>
    <m/>
    <m/>
    <m/>
    <m/>
    <m/>
    <m/>
    <m/>
    <m/>
    <m/>
  </r>
  <r>
    <m/>
    <s v="V300089"/>
    <s v="2025-0038"/>
    <x v="77"/>
    <n v="2"/>
    <s v="Wagon"/>
    <n v="28"/>
    <s v=""/>
    <x v="26"/>
    <m/>
    <m/>
    <x v="3"/>
    <x v="0"/>
    <n v="1"/>
    <m/>
    <m/>
    <m/>
    <n v="1"/>
    <n v="1"/>
    <n v="1"/>
    <x v="1"/>
    <n v="0"/>
    <m/>
    <m/>
    <x v="6"/>
    <m/>
    <m/>
    <m/>
    <d v="2026-05-01T00:00:00"/>
    <d v="2028-04-30T00:00:00"/>
    <n v="789"/>
    <x v="77"/>
    <m/>
    <m/>
    <m/>
    <m/>
    <s v="n.a."/>
    <m/>
    <m/>
    <n v="0"/>
    <n v="3"/>
    <m/>
    <d v="2027-12-31T00:00:00"/>
    <m/>
    <m/>
    <m/>
    <m/>
    <m/>
    <m/>
    <m/>
    <m/>
    <n v="789"/>
    <m/>
    <m/>
    <m/>
    <m/>
    <m/>
    <m/>
    <m/>
    <m/>
    <m/>
    <m/>
    <d v="2025-11-01T00:00:00"/>
    <m/>
    <n v="100000"/>
    <m/>
    <m/>
    <s v="Euro"/>
    <n v="28.45"/>
    <m/>
    <m/>
    <m/>
    <m/>
    <n v="23.64"/>
    <m/>
    <m/>
    <m/>
    <m/>
    <m/>
    <m/>
    <m/>
    <m/>
    <m/>
    <m/>
    <m/>
    <m/>
    <m/>
    <m/>
    <m/>
    <m/>
    <m/>
    <m/>
    <m/>
    <m/>
    <m/>
    <m/>
  </r>
  <r>
    <m/>
    <s v="V300089"/>
    <s v="2025-0038"/>
    <x v="77"/>
    <n v="2"/>
    <s v="Wagon"/>
    <n v="29"/>
    <s v=""/>
    <x v="26"/>
    <m/>
    <m/>
    <x v="3"/>
    <x v="0"/>
    <n v="1"/>
    <m/>
    <m/>
    <m/>
    <n v="1"/>
    <n v="1"/>
    <n v="1"/>
    <x v="1"/>
    <n v="0"/>
    <m/>
    <m/>
    <x v="6"/>
    <m/>
    <m/>
    <m/>
    <d v="2026-05-01T00:00:00"/>
    <d v="2028-04-30T00:00:00"/>
    <n v="789"/>
    <x v="77"/>
    <m/>
    <m/>
    <m/>
    <m/>
    <s v="n.a."/>
    <m/>
    <m/>
    <n v="0"/>
    <n v="3"/>
    <m/>
    <d v="2027-12-31T00:00:00"/>
    <m/>
    <m/>
    <m/>
    <m/>
    <m/>
    <m/>
    <m/>
    <m/>
    <n v="789"/>
    <m/>
    <m/>
    <m/>
    <m/>
    <m/>
    <m/>
    <m/>
    <m/>
    <m/>
    <m/>
    <d v="2025-11-01T00:00:00"/>
    <m/>
    <n v="100000"/>
    <m/>
    <m/>
    <s v="Euro"/>
    <n v="28.45"/>
    <m/>
    <m/>
    <m/>
    <m/>
    <n v="23.64"/>
    <m/>
    <m/>
    <m/>
    <m/>
    <m/>
    <m/>
    <m/>
    <m/>
    <m/>
    <m/>
    <m/>
    <m/>
    <m/>
    <m/>
    <m/>
    <m/>
    <m/>
    <m/>
    <m/>
    <m/>
    <m/>
    <m/>
  </r>
  <r>
    <m/>
    <s v="V300089"/>
    <s v="2025-0038"/>
    <x v="77"/>
    <n v="2"/>
    <s v="Wagon"/>
    <n v="30"/>
    <s v=""/>
    <x v="26"/>
    <m/>
    <m/>
    <x v="3"/>
    <x v="0"/>
    <n v="1"/>
    <m/>
    <m/>
    <m/>
    <n v="1"/>
    <n v="1"/>
    <n v="1"/>
    <x v="1"/>
    <n v="0"/>
    <m/>
    <m/>
    <x v="6"/>
    <m/>
    <m/>
    <m/>
    <d v="2026-05-01T00:00:00"/>
    <d v="2028-04-30T00:00:00"/>
    <n v="789"/>
    <x v="77"/>
    <m/>
    <m/>
    <m/>
    <m/>
    <s v="n.a."/>
    <m/>
    <m/>
    <n v="0"/>
    <n v="3"/>
    <m/>
    <d v="2027-12-31T00:00:00"/>
    <m/>
    <m/>
    <m/>
    <m/>
    <m/>
    <m/>
    <m/>
    <m/>
    <n v="789"/>
    <m/>
    <m/>
    <m/>
    <m/>
    <m/>
    <m/>
    <m/>
    <m/>
    <m/>
    <m/>
    <d v="2025-11-01T00:00:00"/>
    <m/>
    <n v="100000"/>
    <m/>
    <m/>
    <s v="Euro"/>
    <n v="28.45"/>
    <m/>
    <m/>
    <m/>
    <m/>
    <n v="23.64"/>
    <m/>
    <m/>
    <m/>
    <m/>
    <m/>
    <m/>
    <m/>
    <m/>
    <m/>
    <m/>
    <m/>
    <m/>
    <m/>
    <m/>
    <m/>
    <m/>
    <m/>
    <m/>
    <m/>
    <m/>
    <m/>
    <m/>
  </r>
  <r>
    <m/>
    <s v="V300089"/>
    <s v="2025-0038"/>
    <x v="77"/>
    <n v="2"/>
    <s v="Wagon"/>
    <n v="31"/>
    <s v=""/>
    <x v="26"/>
    <m/>
    <m/>
    <x v="3"/>
    <x v="0"/>
    <n v="1"/>
    <m/>
    <m/>
    <m/>
    <n v="1"/>
    <n v="1"/>
    <n v="1"/>
    <x v="1"/>
    <n v="0"/>
    <m/>
    <m/>
    <x v="6"/>
    <m/>
    <m/>
    <m/>
    <d v="2026-05-01T00:00:00"/>
    <d v="2028-04-30T00:00:00"/>
    <n v="789"/>
    <x v="77"/>
    <m/>
    <m/>
    <m/>
    <m/>
    <s v="n.a."/>
    <m/>
    <m/>
    <n v="0"/>
    <n v="3"/>
    <m/>
    <d v="2027-12-31T00:00:00"/>
    <m/>
    <m/>
    <m/>
    <m/>
    <m/>
    <m/>
    <m/>
    <m/>
    <n v="789"/>
    <m/>
    <m/>
    <m/>
    <m/>
    <m/>
    <m/>
    <m/>
    <m/>
    <m/>
    <m/>
    <d v="2025-11-01T00:00:00"/>
    <m/>
    <n v="100000"/>
    <m/>
    <m/>
    <s v="Euro"/>
    <n v="28.45"/>
    <m/>
    <m/>
    <m/>
    <m/>
    <n v="23.64"/>
    <m/>
    <m/>
    <m/>
    <m/>
    <m/>
    <m/>
    <m/>
    <m/>
    <m/>
    <m/>
    <m/>
    <m/>
    <m/>
    <m/>
    <m/>
    <m/>
    <m/>
    <m/>
    <m/>
    <m/>
    <m/>
    <m/>
  </r>
  <r>
    <m/>
    <s v="V300089"/>
    <s v="2025-0038"/>
    <x v="77"/>
    <n v="2"/>
    <s v="Wagon"/>
    <n v="32"/>
    <s v=""/>
    <x v="26"/>
    <m/>
    <m/>
    <x v="3"/>
    <x v="0"/>
    <n v="1"/>
    <m/>
    <m/>
    <m/>
    <n v="1"/>
    <n v="1"/>
    <n v="1"/>
    <x v="1"/>
    <n v="0"/>
    <m/>
    <m/>
    <x v="6"/>
    <m/>
    <m/>
    <m/>
    <d v="2026-05-01T00:00:00"/>
    <d v="2028-04-30T00:00:00"/>
    <n v="789"/>
    <x v="77"/>
    <m/>
    <m/>
    <m/>
    <m/>
    <s v="n.a."/>
    <m/>
    <m/>
    <n v="0"/>
    <n v="3"/>
    <m/>
    <d v="2027-12-31T00:00:00"/>
    <m/>
    <m/>
    <m/>
    <m/>
    <m/>
    <m/>
    <m/>
    <m/>
    <n v="789"/>
    <m/>
    <m/>
    <m/>
    <m/>
    <m/>
    <m/>
    <m/>
    <m/>
    <m/>
    <m/>
    <d v="2025-11-01T00:00:00"/>
    <m/>
    <n v="100000"/>
    <m/>
    <m/>
    <s v="Euro"/>
    <n v="28.45"/>
    <m/>
    <m/>
    <m/>
    <m/>
    <n v="23.64"/>
    <m/>
    <m/>
    <m/>
    <m/>
    <m/>
    <m/>
    <m/>
    <m/>
    <m/>
    <m/>
    <m/>
    <m/>
    <m/>
    <m/>
    <m/>
    <m/>
    <m/>
    <m/>
    <m/>
    <m/>
    <m/>
    <m/>
  </r>
  <r>
    <m/>
    <s v="V300089"/>
    <s v="2025-0038"/>
    <x v="77"/>
    <n v="2"/>
    <s v="Wagon"/>
    <n v="33"/>
    <s v=""/>
    <x v="26"/>
    <m/>
    <m/>
    <x v="3"/>
    <x v="0"/>
    <n v="1"/>
    <m/>
    <m/>
    <m/>
    <n v="1"/>
    <n v="1"/>
    <n v="1"/>
    <x v="1"/>
    <n v="0"/>
    <m/>
    <m/>
    <x v="6"/>
    <m/>
    <m/>
    <m/>
    <d v="2026-05-01T00:00:00"/>
    <d v="2028-04-30T00:00:00"/>
    <n v="789"/>
    <x v="77"/>
    <m/>
    <m/>
    <m/>
    <m/>
    <s v="n.a."/>
    <m/>
    <m/>
    <n v="0"/>
    <n v="3"/>
    <m/>
    <d v="2027-12-31T00:00:00"/>
    <m/>
    <m/>
    <m/>
    <m/>
    <m/>
    <m/>
    <m/>
    <m/>
    <n v="789"/>
    <m/>
    <m/>
    <m/>
    <m/>
    <m/>
    <m/>
    <m/>
    <m/>
    <m/>
    <m/>
    <d v="2025-11-01T00:00:00"/>
    <m/>
    <n v="100000"/>
    <m/>
    <m/>
    <s v="Euro"/>
    <n v="28.45"/>
    <m/>
    <m/>
    <m/>
    <m/>
    <n v="23.64"/>
    <m/>
    <m/>
    <m/>
    <m/>
    <m/>
    <m/>
    <m/>
    <m/>
    <m/>
    <m/>
    <m/>
    <m/>
    <m/>
    <m/>
    <m/>
    <m/>
    <m/>
    <m/>
    <m/>
    <m/>
    <m/>
    <m/>
  </r>
  <r>
    <m/>
    <s v="V300089"/>
    <s v="2025-0038"/>
    <x v="77"/>
    <n v="2"/>
    <s v="Wagon"/>
    <n v="34"/>
    <s v=""/>
    <x v="26"/>
    <m/>
    <m/>
    <x v="3"/>
    <x v="0"/>
    <n v="1"/>
    <m/>
    <m/>
    <m/>
    <n v="1"/>
    <n v="1"/>
    <n v="1"/>
    <x v="1"/>
    <n v="0"/>
    <m/>
    <m/>
    <x v="6"/>
    <m/>
    <m/>
    <m/>
    <d v="2026-05-01T00:00:00"/>
    <d v="2028-04-30T00:00:00"/>
    <n v="789"/>
    <x v="77"/>
    <m/>
    <m/>
    <m/>
    <m/>
    <s v="n.a."/>
    <m/>
    <m/>
    <n v="0"/>
    <n v="3"/>
    <m/>
    <d v="2027-12-31T00:00:00"/>
    <m/>
    <m/>
    <m/>
    <m/>
    <m/>
    <m/>
    <m/>
    <m/>
    <n v="789"/>
    <m/>
    <m/>
    <m/>
    <m/>
    <m/>
    <m/>
    <m/>
    <m/>
    <m/>
    <m/>
    <d v="2025-11-01T00:00:00"/>
    <m/>
    <n v="100000"/>
    <m/>
    <m/>
    <s v="Euro"/>
    <n v="28.45"/>
    <m/>
    <m/>
    <m/>
    <m/>
    <n v="23.64"/>
    <m/>
    <m/>
    <m/>
    <m/>
    <m/>
    <m/>
    <m/>
    <m/>
    <m/>
    <m/>
    <m/>
    <m/>
    <m/>
    <m/>
    <m/>
    <m/>
    <m/>
    <m/>
    <m/>
    <m/>
    <m/>
    <m/>
  </r>
  <r>
    <m/>
    <s v="V300089"/>
    <s v="2025-0038"/>
    <x v="77"/>
    <n v="2"/>
    <s v="Wagon"/>
    <n v="35"/>
    <s v=""/>
    <x v="26"/>
    <m/>
    <m/>
    <x v="3"/>
    <x v="0"/>
    <n v="1"/>
    <m/>
    <m/>
    <m/>
    <n v="1"/>
    <n v="1"/>
    <n v="1"/>
    <x v="1"/>
    <n v="0"/>
    <m/>
    <m/>
    <x v="6"/>
    <m/>
    <m/>
    <m/>
    <d v="2026-05-01T00:00:00"/>
    <d v="2028-04-30T00:00:00"/>
    <n v="789"/>
    <x v="77"/>
    <m/>
    <m/>
    <m/>
    <m/>
    <s v="n.a."/>
    <m/>
    <m/>
    <n v="0"/>
    <n v="3"/>
    <m/>
    <d v="2027-12-31T00:00:00"/>
    <m/>
    <m/>
    <m/>
    <m/>
    <m/>
    <m/>
    <m/>
    <m/>
    <n v="789"/>
    <m/>
    <m/>
    <m/>
    <m/>
    <m/>
    <m/>
    <m/>
    <m/>
    <m/>
    <m/>
    <d v="2025-11-01T00:00:00"/>
    <m/>
    <n v="100000"/>
    <m/>
    <m/>
    <s v="Euro"/>
    <n v="28.45"/>
    <m/>
    <m/>
    <m/>
    <m/>
    <n v="23.64"/>
    <m/>
    <m/>
    <m/>
    <m/>
    <m/>
    <m/>
    <m/>
    <m/>
    <m/>
    <m/>
    <m/>
    <m/>
    <m/>
    <m/>
    <m/>
    <m/>
    <m/>
    <m/>
    <m/>
    <m/>
    <m/>
    <m/>
  </r>
  <r>
    <m/>
    <s v="V300089"/>
    <s v="2025-0038"/>
    <x v="77"/>
    <n v="2"/>
    <s v="Wagon"/>
    <n v="36"/>
    <s v=""/>
    <x v="26"/>
    <m/>
    <m/>
    <x v="3"/>
    <x v="0"/>
    <n v="1"/>
    <m/>
    <m/>
    <m/>
    <n v="1"/>
    <n v="1"/>
    <n v="1"/>
    <x v="1"/>
    <n v="0"/>
    <m/>
    <m/>
    <x v="6"/>
    <m/>
    <m/>
    <m/>
    <d v="2026-05-01T00:00:00"/>
    <d v="2028-04-30T00:00:00"/>
    <n v="789"/>
    <x v="77"/>
    <m/>
    <m/>
    <m/>
    <m/>
    <s v="n.a."/>
    <m/>
    <m/>
    <n v="0"/>
    <n v="3"/>
    <m/>
    <d v="2027-12-31T00:00:00"/>
    <m/>
    <m/>
    <m/>
    <m/>
    <m/>
    <m/>
    <m/>
    <m/>
    <n v="789"/>
    <m/>
    <m/>
    <m/>
    <m/>
    <m/>
    <m/>
    <m/>
    <m/>
    <m/>
    <m/>
    <d v="2025-11-01T00:00:00"/>
    <m/>
    <n v="100000"/>
    <m/>
    <m/>
    <s v="Euro"/>
    <n v="28.45"/>
    <m/>
    <m/>
    <m/>
    <m/>
    <n v="23.64"/>
    <m/>
    <m/>
    <m/>
    <m/>
    <m/>
    <m/>
    <m/>
    <m/>
    <m/>
    <m/>
    <m/>
    <m/>
    <m/>
    <m/>
    <m/>
    <m/>
    <m/>
    <m/>
    <m/>
    <m/>
    <m/>
    <m/>
  </r>
  <r>
    <m/>
    <s v="V300089"/>
    <s v="2025-0038"/>
    <x v="77"/>
    <n v="2"/>
    <s v="Wagon"/>
    <n v="37"/>
    <s v=""/>
    <x v="26"/>
    <m/>
    <m/>
    <x v="3"/>
    <x v="0"/>
    <n v="1"/>
    <m/>
    <m/>
    <m/>
    <n v="1"/>
    <n v="1"/>
    <n v="1"/>
    <x v="1"/>
    <n v="0"/>
    <m/>
    <m/>
    <x v="6"/>
    <m/>
    <m/>
    <m/>
    <d v="2026-05-01T00:00:00"/>
    <d v="2028-04-30T00:00:00"/>
    <n v="789"/>
    <x v="77"/>
    <m/>
    <m/>
    <m/>
    <m/>
    <s v="n.a."/>
    <m/>
    <m/>
    <n v="0"/>
    <n v="3"/>
    <m/>
    <d v="2027-12-31T00:00:00"/>
    <m/>
    <m/>
    <m/>
    <m/>
    <m/>
    <m/>
    <m/>
    <m/>
    <n v="789"/>
    <m/>
    <m/>
    <m/>
    <m/>
    <m/>
    <m/>
    <m/>
    <m/>
    <m/>
    <m/>
    <d v="2025-11-01T00:00:00"/>
    <m/>
    <n v="100000"/>
    <m/>
    <m/>
    <s v="Euro"/>
    <n v="28.45"/>
    <m/>
    <m/>
    <m/>
    <m/>
    <n v="23.64"/>
    <m/>
    <m/>
    <m/>
    <m/>
    <m/>
    <m/>
    <m/>
    <m/>
    <m/>
    <m/>
    <m/>
    <m/>
    <m/>
    <m/>
    <m/>
    <m/>
    <m/>
    <m/>
    <m/>
    <m/>
    <m/>
    <m/>
  </r>
  <r>
    <m/>
    <s v="V300089"/>
    <s v="2025-0038"/>
    <x v="77"/>
    <n v="2"/>
    <s v="Wagon"/>
    <n v="38"/>
    <s v=""/>
    <x v="26"/>
    <m/>
    <m/>
    <x v="3"/>
    <x v="0"/>
    <n v="1"/>
    <m/>
    <m/>
    <m/>
    <n v="1"/>
    <n v="1"/>
    <n v="1"/>
    <x v="1"/>
    <n v="0"/>
    <m/>
    <m/>
    <x v="6"/>
    <m/>
    <m/>
    <m/>
    <d v="2026-05-01T00:00:00"/>
    <d v="2028-04-30T00:00:00"/>
    <n v="789"/>
    <x v="77"/>
    <m/>
    <m/>
    <m/>
    <m/>
    <s v="n.a."/>
    <m/>
    <m/>
    <n v="0"/>
    <n v="3"/>
    <m/>
    <d v="2027-12-31T00:00:00"/>
    <m/>
    <m/>
    <m/>
    <m/>
    <m/>
    <m/>
    <m/>
    <m/>
    <n v="789"/>
    <m/>
    <m/>
    <m/>
    <m/>
    <m/>
    <m/>
    <m/>
    <m/>
    <m/>
    <m/>
    <d v="2025-11-01T00:00:00"/>
    <m/>
    <n v="100000"/>
    <m/>
    <m/>
    <s v="Euro"/>
    <n v="28.45"/>
    <m/>
    <m/>
    <m/>
    <m/>
    <n v="23.64"/>
    <m/>
    <m/>
    <m/>
    <m/>
    <m/>
    <m/>
    <m/>
    <m/>
    <m/>
    <m/>
    <m/>
    <m/>
    <m/>
    <m/>
    <m/>
    <m/>
    <m/>
    <m/>
    <m/>
    <m/>
    <m/>
    <m/>
  </r>
  <r>
    <m/>
    <s v="V300089"/>
    <s v="2025-0038"/>
    <x v="77"/>
    <n v="2"/>
    <s v="Wagon"/>
    <n v="39"/>
    <s v=""/>
    <x v="26"/>
    <m/>
    <m/>
    <x v="3"/>
    <x v="0"/>
    <n v="1"/>
    <m/>
    <m/>
    <m/>
    <n v="1"/>
    <n v="1"/>
    <n v="1"/>
    <x v="1"/>
    <n v="0"/>
    <m/>
    <m/>
    <x v="6"/>
    <m/>
    <m/>
    <m/>
    <d v="2026-05-01T00:00:00"/>
    <d v="2028-04-30T00:00:00"/>
    <n v="789"/>
    <x v="77"/>
    <m/>
    <m/>
    <m/>
    <m/>
    <s v="n.a."/>
    <m/>
    <m/>
    <n v="0"/>
    <n v="3"/>
    <m/>
    <d v="2027-12-31T00:00:00"/>
    <m/>
    <m/>
    <m/>
    <m/>
    <m/>
    <m/>
    <m/>
    <m/>
    <n v="789"/>
    <m/>
    <m/>
    <m/>
    <m/>
    <m/>
    <m/>
    <m/>
    <m/>
    <m/>
    <m/>
    <d v="2025-11-01T00:00:00"/>
    <m/>
    <n v="100000"/>
    <m/>
    <m/>
    <s v="Euro"/>
    <n v="28.45"/>
    <m/>
    <m/>
    <m/>
    <m/>
    <n v="23.64"/>
    <m/>
    <m/>
    <m/>
    <m/>
    <m/>
    <m/>
    <m/>
    <m/>
    <m/>
    <m/>
    <m/>
    <m/>
    <m/>
    <m/>
    <m/>
    <m/>
    <m/>
    <m/>
    <m/>
    <m/>
    <m/>
    <m/>
  </r>
  <r>
    <m/>
    <s v="V300089"/>
    <s v="2025-0038"/>
    <x v="77"/>
    <n v="2"/>
    <s v="Wagon"/>
    <n v="40"/>
    <s v=""/>
    <x v="26"/>
    <m/>
    <m/>
    <x v="3"/>
    <x v="0"/>
    <n v="1"/>
    <m/>
    <m/>
    <m/>
    <n v="1"/>
    <n v="1"/>
    <n v="1"/>
    <x v="1"/>
    <n v="0"/>
    <m/>
    <m/>
    <x v="6"/>
    <m/>
    <m/>
    <m/>
    <d v="2026-05-01T00:00:00"/>
    <d v="2028-04-30T00:00:00"/>
    <n v="789"/>
    <x v="77"/>
    <m/>
    <m/>
    <m/>
    <m/>
    <s v="n.a."/>
    <m/>
    <m/>
    <n v="0"/>
    <n v="3"/>
    <m/>
    <d v="2027-12-31T00:00:00"/>
    <m/>
    <m/>
    <m/>
    <m/>
    <m/>
    <m/>
    <m/>
    <m/>
    <n v="789"/>
    <m/>
    <m/>
    <m/>
    <m/>
    <m/>
    <m/>
    <m/>
    <m/>
    <m/>
    <m/>
    <d v="2025-11-01T00:00:00"/>
    <m/>
    <n v="100000"/>
    <m/>
    <m/>
    <s v="Euro"/>
    <n v="28.45"/>
    <m/>
    <m/>
    <m/>
    <m/>
    <n v="23.64"/>
    <m/>
    <m/>
    <m/>
    <m/>
    <m/>
    <m/>
    <m/>
    <m/>
    <m/>
    <m/>
    <m/>
    <m/>
    <m/>
    <m/>
    <m/>
    <m/>
    <m/>
    <m/>
    <m/>
    <m/>
    <m/>
    <m/>
  </r>
  <r>
    <m/>
    <s v="V300089"/>
    <s v="2025-0038"/>
    <x v="77"/>
    <n v="2"/>
    <s v="Wagon"/>
    <n v="41"/>
    <s v=""/>
    <x v="26"/>
    <m/>
    <m/>
    <x v="3"/>
    <x v="0"/>
    <n v="1"/>
    <m/>
    <m/>
    <m/>
    <n v="1"/>
    <n v="1"/>
    <n v="1"/>
    <x v="1"/>
    <n v="0"/>
    <m/>
    <m/>
    <x v="6"/>
    <m/>
    <m/>
    <m/>
    <d v="2026-05-01T00:00:00"/>
    <d v="2028-04-30T00:00:00"/>
    <n v="789"/>
    <x v="77"/>
    <m/>
    <m/>
    <m/>
    <m/>
    <s v="n.a."/>
    <m/>
    <m/>
    <n v="0"/>
    <n v="3"/>
    <m/>
    <d v="2027-12-31T00:00:00"/>
    <m/>
    <m/>
    <m/>
    <m/>
    <m/>
    <m/>
    <m/>
    <m/>
    <n v="789"/>
    <m/>
    <m/>
    <m/>
    <m/>
    <m/>
    <m/>
    <m/>
    <m/>
    <m/>
    <m/>
    <d v="2025-11-01T00:00:00"/>
    <m/>
    <n v="100000"/>
    <m/>
    <m/>
    <s v="Euro"/>
    <n v="28.45"/>
    <m/>
    <m/>
    <m/>
    <m/>
    <n v="23.64"/>
    <m/>
    <m/>
    <m/>
    <m/>
    <m/>
    <m/>
    <m/>
    <m/>
    <m/>
    <m/>
    <m/>
    <m/>
    <m/>
    <m/>
    <m/>
    <m/>
    <m/>
    <m/>
    <m/>
    <m/>
    <m/>
    <m/>
  </r>
  <r>
    <m/>
    <s v="V300089"/>
    <s v="2025-0038"/>
    <x v="77"/>
    <n v="2"/>
    <s v="Wagon"/>
    <n v="42"/>
    <s v=""/>
    <x v="26"/>
    <m/>
    <m/>
    <x v="3"/>
    <x v="0"/>
    <n v="1"/>
    <m/>
    <m/>
    <m/>
    <n v="1"/>
    <n v="1"/>
    <n v="1"/>
    <x v="1"/>
    <n v="0"/>
    <m/>
    <m/>
    <x v="6"/>
    <m/>
    <m/>
    <m/>
    <d v="2026-05-01T00:00:00"/>
    <d v="2028-04-30T00:00:00"/>
    <n v="789"/>
    <x v="77"/>
    <m/>
    <m/>
    <m/>
    <m/>
    <s v="n.a."/>
    <m/>
    <m/>
    <n v="0"/>
    <n v="3"/>
    <m/>
    <d v="2027-12-31T00:00:00"/>
    <m/>
    <m/>
    <m/>
    <m/>
    <m/>
    <m/>
    <m/>
    <m/>
    <n v="789"/>
    <m/>
    <m/>
    <m/>
    <m/>
    <m/>
    <m/>
    <m/>
    <m/>
    <m/>
    <m/>
    <d v="2025-11-01T00:00:00"/>
    <m/>
    <n v="100000"/>
    <m/>
    <m/>
    <s v="Euro"/>
    <n v="28.45"/>
    <m/>
    <m/>
    <m/>
    <m/>
    <n v="23.64"/>
    <m/>
    <m/>
    <m/>
    <m/>
    <m/>
    <m/>
    <m/>
    <m/>
    <m/>
    <m/>
    <m/>
    <m/>
    <m/>
    <m/>
    <m/>
    <m/>
    <m/>
    <m/>
    <m/>
    <m/>
    <m/>
    <m/>
  </r>
  <r>
    <m/>
    <s v="V300089"/>
    <s v="2025-0038"/>
    <x v="77"/>
    <n v="2"/>
    <s v="Wagon"/>
    <n v="43"/>
    <s v=""/>
    <x v="26"/>
    <m/>
    <m/>
    <x v="3"/>
    <x v="0"/>
    <n v="1"/>
    <m/>
    <m/>
    <m/>
    <n v="1"/>
    <n v="1"/>
    <n v="1"/>
    <x v="1"/>
    <n v="0"/>
    <m/>
    <m/>
    <x v="6"/>
    <m/>
    <m/>
    <m/>
    <d v="2026-05-01T00:00:00"/>
    <d v="2028-04-30T00:00:00"/>
    <n v="789"/>
    <x v="77"/>
    <m/>
    <m/>
    <m/>
    <m/>
    <s v="n.a."/>
    <m/>
    <m/>
    <n v="0"/>
    <n v="3"/>
    <m/>
    <d v="2027-12-31T00:00:00"/>
    <m/>
    <m/>
    <m/>
    <m/>
    <m/>
    <m/>
    <m/>
    <m/>
    <n v="789"/>
    <m/>
    <m/>
    <m/>
    <m/>
    <m/>
    <m/>
    <m/>
    <m/>
    <m/>
    <m/>
    <d v="2025-11-01T00:00:00"/>
    <m/>
    <n v="100000"/>
    <m/>
    <m/>
    <s v="Euro"/>
    <n v="28.45"/>
    <m/>
    <m/>
    <m/>
    <m/>
    <n v="23.64"/>
    <m/>
    <m/>
    <m/>
    <m/>
    <m/>
    <m/>
    <m/>
    <m/>
    <m/>
    <m/>
    <m/>
    <m/>
    <m/>
    <m/>
    <m/>
    <m/>
    <m/>
    <m/>
    <m/>
    <m/>
    <m/>
    <m/>
  </r>
  <r>
    <m/>
    <s v="V300089"/>
    <s v="2025-0038"/>
    <x v="77"/>
    <n v="2"/>
    <s v="Wagon"/>
    <n v="44"/>
    <s v=""/>
    <x v="26"/>
    <m/>
    <m/>
    <x v="3"/>
    <x v="0"/>
    <n v="1"/>
    <m/>
    <m/>
    <m/>
    <n v="1"/>
    <n v="1"/>
    <n v="1"/>
    <x v="1"/>
    <n v="0"/>
    <m/>
    <m/>
    <x v="6"/>
    <m/>
    <m/>
    <m/>
    <d v="2026-05-01T00:00:00"/>
    <d v="2028-04-30T00:00:00"/>
    <n v="789"/>
    <x v="77"/>
    <m/>
    <m/>
    <m/>
    <m/>
    <s v="n.a."/>
    <m/>
    <m/>
    <n v="0"/>
    <n v="3"/>
    <m/>
    <d v="2027-12-31T00:00:00"/>
    <m/>
    <m/>
    <m/>
    <m/>
    <m/>
    <m/>
    <m/>
    <m/>
    <n v="789"/>
    <m/>
    <m/>
    <m/>
    <m/>
    <m/>
    <m/>
    <m/>
    <m/>
    <m/>
    <m/>
    <d v="2025-11-01T00:00:00"/>
    <m/>
    <n v="100000"/>
    <m/>
    <m/>
    <s v="Euro"/>
    <n v="28.45"/>
    <m/>
    <m/>
    <m/>
    <m/>
    <n v="23.64"/>
    <m/>
    <m/>
    <m/>
    <m/>
    <m/>
    <m/>
    <m/>
    <m/>
    <m/>
    <m/>
    <m/>
    <m/>
    <m/>
    <m/>
    <m/>
    <m/>
    <m/>
    <m/>
    <m/>
    <m/>
    <m/>
    <m/>
  </r>
  <r>
    <m/>
    <s v="V300089"/>
    <s v="2025-0038"/>
    <x v="77"/>
    <n v="2"/>
    <s v="Wagon"/>
    <n v="45"/>
    <s v=""/>
    <x v="26"/>
    <m/>
    <m/>
    <x v="3"/>
    <x v="0"/>
    <n v="1"/>
    <m/>
    <m/>
    <m/>
    <n v="1"/>
    <n v="1"/>
    <n v="1"/>
    <x v="1"/>
    <n v="0"/>
    <m/>
    <m/>
    <x v="6"/>
    <m/>
    <m/>
    <m/>
    <d v="2026-05-01T00:00:00"/>
    <d v="2028-04-30T00:00:00"/>
    <n v="789"/>
    <x v="77"/>
    <m/>
    <m/>
    <m/>
    <m/>
    <s v="n.a."/>
    <m/>
    <m/>
    <n v="0"/>
    <n v="3"/>
    <m/>
    <d v="2027-12-31T00:00:00"/>
    <m/>
    <m/>
    <m/>
    <m/>
    <m/>
    <m/>
    <m/>
    <m/>
    <n v="789"/>
    <m/>
    <m/>
    <m/>
    <m/>
    <m/>
    <m/>
    <m/>
    <m/>
    <m/>
    <m/>
    <d v="2025-11-01T00:00:00"/>
    <m/>
    <n v="100000"/>
    <m/>
    <m/>
    <s v="Euro"/>
    <n v="28.45"/>
    <m/>
    <m/>
    <m/>
    <m/>
    <n v="23.64"/>
    <m/>
    <m/>
    <m/>
    <m/>
    <m/>
    <m/>
    <m/>
    <m/>
    <m/>
    <m/>
    <m/>
    <m/>
    <m/>
    <m/>
    <m/>
    <m/>
    <m/>
    <m/>
    <m/>
    <m/>
    <m/>
    <m/>
  </r>
  <r>
    <m/>
    <s v="V300089"/>
    <s v="2025-0038"/>
    <x v="77"/>
    <n v="2"/>
    <s v="Wagon"/>
    <n v="46"/>
    <s v=""/>
    <x v="26"/>
    <m/>
    <m/>
    <x v="3"/>
    <x v="0"/>
    <n v="1"/>
    <m/>
    <m/>
    <m/>
    <n v="1"/>
    <n v="1"/>
    <n v="1"/>
    <x v="1"/>
    <n v="0"/>
    <m/>
    <m/>
    <x v="6"/>
    <m/>
    <m/>
    <m/>
    <d v="2026-05-01T00:00:00"/>
    <d v="2028-04-30T00:00:00"/>
    <n v="789"/>
    <x v="77"/>
    <m/>
    <m/>
    <m/>
    <m/>
    <s v="n.a."/>
    <m/>
    <m/>
    <n v="0"/>
    <n v="3"/>
    <m/>
    <d v="2027-12-31T00:00:00"/>
    <m/>
    <m/>
    <m/>
    <m/>
    <m/>
    <m/>
    <m/>
    <m/>
    <n v="789"/>
    <m/>
    <m/>
    <m/>
    <m/>
    <m/>
    <m/>
    <m/>
    <m/>
    <m/>
    <m/>
    <d v="2025-11-01T00:00:00"/>
    <m/>
    <n v="100000"/>
    <m/>
    <m/>
    <s v="Euro"/>
    <n v="28.45"/>
    <m/>
    <m/>
    <m/>
    <m/>
    <n v="23.64"/>
    <m/>
    <m/>
    <m/>
    <m/>
    <m/>
    <m/>
    <m/>
    <m/>
    <m/>
    <m/>
    <m/>
    <m/>
    <m/>
    <m/>
    <m/>
    <m/>
    <m/>
    <m/>
    <m/>
    <m/>
    <m/>
    <m/>
  </r>
  <r>
    <m/>
    <s v="V300089"/>
    <s v="2025-0038"/>
    <x v="77"/>
    <n v="2"/>
    <s v="Wagon"/>
    <n v="47"/>
    <s v=""/>
    <x v="26"/>
    <m/>
    <m/>
    <x v="3"/>
    <x v="0"/>
    <n v="1"/>
    <m/>
    <m/>
    <m/>
    <n v="1"/>
    <n v="1"/>
    <n v="1"/>
    <x v="1"/>
    <n v="0"/>
    <m/>
    <m/>
    <x v="6"/>
    <m/>
    <m/>
    <m/>
    <d v="2026-05-01T00:00:00"/>
    <d v="2028-04-30T00:00:00"/>
    <n v="789"/>
    <x v="77"/>
    <m/>
    <m/>
    <m/>
    <m/>
    <s v="n.a."/>
    <m/>
    <m/>
    <n v="0"/>
    <n v="3"/>
    <m/>
    <d v="2027-12-31T00:00:00"/>
    <m/>
    <m/>
    <m/>
    <m/>
    <m/>
    <m/>
    <m/>
    <m/>
    <n v="789"/>
    <m/>
    <m/>
    <m/>
    <m/>
    <m/>
    <m/>
    <m/>
    <m/>
    <m/>
    <m/>
    <d v="2025-11-01T00:00:00"/>
    <m/>
    <n v="100000"/>
    <m/>
    <m/>
    <s v="Euro"/>
    <n v="28.45"/>
    <m/>
    <m/>
    <m/>
    <m/>
    <n v="23.64"/>
    <m/>
    <m/>
    <m/>
    <m/>
    <m/>
    <m/>
    <m/>
    <m/>
    <m/>
    <m/>
    <m/>
    <m/>
    <m/>
    <m/>
    <m/>
    <m/>
    <m/>
    <m/>
    <m/>
    <m/>
    <m/>
    <m/>
  </r>
  <r>
    <m/>
    <s v="V300089"/>
    <s v="2025-0038"/>
    <x v="77"/>
    <n v="2"/>
    <s v="Wagon"/>
    <n v="48"/>
    <s v=""/>
    <x v="26"/>
    <m/>
    <m/>
    <x v="3"/>
    <x v="0"/>
    <n v="1"/>
    <m/>
    <m/>
    <m/>
    <n v="1"/>
    <n v="1"/>
    <n v="1"/>
    <x v="1"/>
    <n v="0"/>
    <m/>
    <m/>
    <x v="6"/>
    <m/>
    <m/>
    <m/>
    <d v="2026-05-01T00:00:00"/>
    <d v="2028-04-30T00:00:00"/>
    <n v="789"/>
    <x v="77"/>
    <m/>
    <m/>
    <m/>
    <m/>
    <s v="n.a."/>
    <m/>
    <m/>
    <n v="0"/>
    <n v="3"/>
    <m/>
    <d v="2027-12-31T00:00:00"/>
    <m/>
    <m/>
    <m/>
    <m/>
    <m/>
    <m/>
    <m/>
    <m/>
    <n v="789"/>
    <m/>
    <m/>
    <m/>
    <m/>
    <m/>
    <m/>
    <m/>
    <m/>
    <m/>
    <m/>
    <d v="2025-11-01T00:00:00"/>
    <m/>
    <n v="100000"/>
    <m/>
    <m/>
    <s v="Euro"/>
    <n v="28.45"/>
    <m/>
    <m/>
    <m/>
    <m/>
    <n v="23.64"/>
    <m/>
    <m/>
    <m/>
    <m/>
    <m/>
    <m/>
    <m/>
    <m/>
    <m/>
    <m/>
    <m/>
    <m/>
    <m/>
    <m/>
    <m/>
    <m/>
    <m/>
    <m/>
    <m/>
    <m/>
    <m/>
    <m/>
  </r>
  <r>
    <m/>
    <s v="V300089"/>
    <s v="2025-0038"/>
    <x v="77"/>
    <n v="2"/>
    <s v="Wagon"/>
    <n v="49"/>
    <s v=""/>
    <x v="26"/>
    <m/>
    <m/>
    <x v="3"/>
    <x v="0"/>
    <n v="1"/>
    <m/>
    <m/>
    <m/>
    <n v="1"/>
    <n v="1"/>
    <n v="1"/>
    <x v="1"/>
    <n v="0"/>
    <m/>
    <m/>
    <x v="6"/>
    <m/>
    <m/>
    <m/>
    <d v="2026-05-01T00:00:00"/>
    <d v="2028-04-30T00:00:00"/>
    <n v="789"/>
    <x v="77"/>
    <m/>
    <m/>
    <m/>
    <m/>
    <s v="n.a."/>
    <m/>
    <m/>
    <n v="0"/>
    <n v="3"/>
    <m/>
    <d v="2027-12-31T00:00:00"/>
    <m/>
    <m/>
    <m/>
    <m/>
    <m/>
    <m/>
    <m/>
    <m/>
    <n v="789"/>
    <m/>
    <m/>
    <m/>
    <m/>
    <m/>
    <m/>
    <m/>
    <m/>
    <m/>
    <m/>
    <d v="2025-11-01T00:00:00"/>
    <m/>
    <n v="100000"/>
    <m/>
    <m/>
    <s v="Euro"/>
    <n v="28.45"/>
    <m/>
    <m/>
    <m/>
    <m/>
    <n v="23.64"/>
    <m/>
    <m/>
    <m/>
    <m/>
    <m/>
    <m/>
    <m/>
    <m/>
    <m/>
    <m/>
    <m/>
    <m/>
    <m/>
    <m/>
    <m/>
    <m/>
    <m/>
    <m/>
    <m/>
    <m/>
    <m/>
    <m/>
  </r>
  <r>
    <m/>
    <s v="V300089"/>
    <s v="2025-0038"/>
    <x v="77"/>
    <n v="2"/>
    <s v="Wagon"/>
    <n v="50"/>
    <s v=""/>
    <x v="26"/>
    <m/>
    <m/>
    <x v="3"/>
    <x v="0"/>
    <n v="1"/>
    <m/>
    <m/>
    <m/>
    <n v="1"/>
    <n v="1"/>
    <n v="1"/>
    <x v="1"/>
    <n v="0"/>
    <m/>
    <m/>
    <x v="6"/>
    <m/>
    <m/>
    <m/>
    <d v="2026-05-01T00:00:00"/>
    <d v="2028-04-30T00:00:00"/>
    <n v="789"/>
    <x v="77"/>
    <m/>
    <m/>
    <m/>
    <m/>
    <s v="n.a."/>
    <m/>
    <m/>
    <n v="0"/>
    <n v="3"/>
    <m/>
    <d v="2027-12-31T00:00:00"/>
    <m/>
    <m/>
    <m/>
    <m/>
    <m/>
    <m/>
    <m/>
    <m/>
    <n v="789"/>
    <m/>
    <m/>
    <m/>
    <m/>
    <m/>
    <m/>
    <m/>
    <m/>
    <m/>
    <m/>
    <d v="2025-11-01T00:00:00"/>
    <m/>
    <n v="100000"/>
    <m/>
    <m/>
    <s v="Euro"/>
    <n v="28.45"/>
    <m/>
    <m/>
    <m/>
    <m/>
    <n v="23.64"/>
    <m/>
    <m/>
    <m/>
    <m/>
    <m/>
    <m/>
    <m/>
    <m/>
    <m/>
    <m/>
    <m/>
    <m/>
    <m/>
    <m/>
    <m/>
    <m/>
    <m/>
    <m/>
    <m/>
    <m/>
    <m/>
    <m/>
  </r>
  <r>
    <s v="Addendum not signed yet 10.12.24 dmo"/>
    <s v="V100023"/>
    <s v="2022-0005"/>
    <x v="78"/>
    <m/>
    <s v="Header"/>
    <m/>
    <m/>
    <x v="27"/>
    <s v="POL"/>
    <s v="East EU"/>
    <x v="0"/>
    <x v="1"/>
    <n v="80"/>
    <m/>
    <m/>
    <n v="80"/>
    <n v="0"/>
    <n v="0"/>
    <n v="0"/>
    <x v="0"/>
    <m/>
    <m/>
    <m/>
    <x v="0"/>
    <s v="Achtung: Kaution Teils für Rechnungen gebraucht"/>
    <d v="2022-07-01T00:00:00"/>
    <d v="2024-12-20T00:00:00"/>
    <m/>
    <m/>
    <n v="903"/>
    <x v="20"/>
    <m/>
    <s v="Economy"/>
    <m/>
    <n v="80"/>
    <s v="with as-of date"/>
    <d v="2022-07-01T00:00:00"/>
    <m/>
    <n v="3"/>
    <n v="3"/>
    <m/>
    <m/>
    <s v="Both parties have the option for an early termination of the Lease Agreement. The notice period is 3 months, starting at the end of the month where the Lessor receives the termination. Maximum 40 wagons can be returned after the notice period and another 40 wagons after the next 3 months (6 months in total)."/>
    <n v="1"/>
    <s v="Transport Costs"/>
    <m/>
    <m/>
    <m/>
    <m/>
    <m/>
    <n v="0"/>
    <s v="B"/>
    <n v="92"/>
    <n v="1.3"/>
    <s v="CHE"/>
    <s v="3 Mths Cash Deposit"/>
    <s v="N"/>
    <s v="N"/>
    <m/>
    <m/>
    <m/>
    <m/>
    <m/>
    <n v="80000"/>
    <s v="N"/>
    <m/>
    <s v="Euro"/>
    <n v="18.5"/>
    <n v="-3.5"/>
    <n v="0"/>
    <m/>
    <n v="0"/>
    <n v="15"/>
    <n v="0"/>
    <n v="890"/>
    <n v="0.04"/>
    <n v="0.005"/>
    <n v="0"/>
    <s v="0.00"/>
    <n v="0"/>
    <n v="0"/>
    <s v="0.00"/>
    <n v="0"/>
    <n v="18.5"/>
    <n v="-3.5"/>
    <n v="15"/>
    <n v="1"/>
    <n v="0"/>
    <n v="18.5"/>
    <n v="18.5"/>
    <n v="6400000"/>
    <n v="0"/>
    <s v="N"/>
    <n v="0"/>
    <n v="436800"/>
  </r>
  <r>
    <m/>
    <s v="V100023"/>
    <s v="2022-0005"/>
    <x v="78"/>
    <n v="1"/>
    <s v="Batch"/>
    <m/>
    <m/>
    <x v="27"/>
    <s v="POL"/>
    <s v="East EU"/>
    <x v="0"/>
    <x v="1"/>
    <n v="40"/>
    <m/>
    <m/>
    <n v="40"/>
    <n v="0"/>
    <n v="0"/>
    <n v="0"/>
    <x v="0"/>
    <m/>
    <m/>
    <m/>
    <x v="0"/>
    <m/>
    <m/>
    <m/>
    <d v="2022-07-01T00:00:00"/>
    <d v="2025-03-31T00:00:00"/>
    <m/>
    <x v="20"/>
    <m/>
    <m/>
    <m/>
    <m/>
    <s v="with as-of date"/>
    <d v="2022-07-01T00:00:00"/>
    <m/>
    <n v="3"/>
    <n v="3"/>
    <m/>
    <m/>
    <s v="Both parties have the option for an early termination of the Lease Agreement. The notice period is 3 months, starting at the end of the month where the Lessor receives the termination. Maximum 40 wagons can be returned after the notice period and another 40 wagons after the next 3 months (6 months in total)."/>
    <n v="1"/>
    <s v="Transport Costs"/>
    <m/>
    <m/>
    <m/>
    <m/>
    <m/>
    <n v="44743"/>
    <s v="B"/>
    <n v="92"/>
    <n v="1.3"/>
    <s v="CHE"/>
    <s v="3 Mths Cash Deposit"/>
    <m/>
    <s v="N"/>
    <m/>
    <m/>
    <m/>
    <m/>
    <m/>
    <n v="80000"/>
    <m/>
    <m/>
    <s v="Euro"/>
    <n v="18.5"/>
    <n v="-3.5"/>
    <n v="0"/>
    <m/>
    <n v="0"/>
    <n v="15"/>
    <n v="0"/>
    <n v="890"/>
    <m/>
    <m/>
    <n v="0"/>
    <s v="0.00"/>
    <n v="0"/>
    <n v="0"/>
    <s v="0.00"/>
    <n v="0"/>
    <n v="18.5"/>
    <n v="-3.5"/>
    <n v="15"/>
    <n v="1"/>
    <n v="0"/>
    <n v="18.5"/>
    <n v="18.5"/>
    <n v="3200000"/>
    <n v="0"/>
    <m/>
    <n v="0"/>
    <n v="218400"/>
  </r>
  <r>
    <m/>
    <s v="V100023"/>
    <s v="2022-0005"/>
    <x v="78"/>
    <n v="1"/>
    <s v="Wagon"/>
    <n v="1"/>
    <m/>
    <x v="27"/>
    <m/>
    <m/>
    <x v="0"/>
    <x v="1"/>
    <n v="1"/>
    <m/>
    <m/>
    <n v="1"/>
    <m/>
    <n v="0"/>
    <n v="0"/>
    <x v="1"/>
    <m/>
    <m/>
    <m/>
    <x v="0"/>
    <m/>
    <m/>
    <m/>
    <e v="#N/A"/>
    <e v="#N/A"/>
    <n v="903"/>
    <x v="1"/>
    <m/>
    <m/>
    <m/>
    <m/>
    <s v="with as-of date"/>
    <d v="2022-07-01T00:00:00"/>
    <m/>
    <n v="3"/>
    <n v="3"/>
    <m/>
    <e v="#N/A"/>
    <s v="Both parties have the option for an early termination of the Lease Agreement. The notice period is 3 months, starting at the end of the month where the Lessor receives the termination. Maximum 40 wagons can be returned after the notice period and another 40 wagons after the next 3 months (6 months in total)."/>
    <n v="1"/>
    <s v="Transport Costs"/>
    <m/>
    <m/>
    <m/>
    <m/>
    <m/>
    <m/>
    <m/>
    <m/>
    <m/>
    <m/>
    <m/>
    <m/>
    <m/>
    <m/>
    <m/>
    <m/>
    <m/>
    <m/>
    <n v="80000"/>
    <m/>
    <m/>
    <s v="Euro"/>
    <n v="18.5"/>
    <m/>
    <m/>
    <m/>
    <m/>
    <e v="#N/A"/>
    <n v="0"/>
    <m/>
    <m/>
    <m/>
    <m/>
    <m/>
    <m/>
    <m/>
    <m/>
    <m/>
    <m/>
    <m/>
    <m/>
    <m/>
    <m/>
    <m/>
    <m/>
    <m/>
    <m/>
    <m/>
    <m/>
    <m/>
  </r>
  <r>
    <m/>
    <s v="V100023"/>
    <s v="2022-0005"/>
    <x v="78"/>
    <n v="1"/>
    <s v="Wagon"/>
    <n v="2"/>
    <m/>
    <x v="27"/>
    <m/>
    <m/>
    <x v="0"/>
    <x v="1"/>
    <n v="1"/>
    <m/>
    <m/>
    <n v="1"/>
    <m/>
    <n v="0"/>
    <n v="0"/>
    <x v="1"/>
    <m/>
    <m/>
    <m/>
    <x v="0"/>
    <m/>
    <m/>
    <m/>
    <e v="#N/A"/>
    <e v="#N/A"/>
    <n v="903"/>
    <x v="1"/>
    <m/>
    <m/>
    <m/>
    <m/>
    <s v="with as-of date"/>
    <d v="2022-07-01T00:00:00"/>
    <m/>
    <n v="3"/>
    <n v="3"/>
    <m/>
    <e v="#N/A"/>
    <s v="Both parties have the option for an early termination of the Lease Agreement. The notice period is 3 months, starting at the end of the month where the Lessor receives the termination. Maximum 40 wagons can be returned after the notice period and another 40 wagons after the next 3 months (6 months in total)."/>
    <n v="1"/>
    <s v="Transport Costs"/>
    <m/>
    <m/>
    <m/>
    <m/>
    <m/>
    <m/>
    <m/>
    <m/>
    <m/>
    <m/>
    <m/>
    <m/>
    <m/>
    <m/>
    <m/>
    <m/>
    <m/>
    <m/>
    <n v="80000"/>
    <m/>
    <m/>
    <s v="Euro"/>
    <n v="18.5"/>
    <m/>
    <m/>
    <m/>
    <m/>
    <e v="#N/A"/>
    <n v="0"/>
    <m/>
    <m/>
    <m/>
    <m/>
    <m/>
    <m/>
    <m/>
    <m/>
    <m/>
    <m/>
    <m/>
    <m/>
    <m/>
    <m/>
    <m/>
    <m/>
    <m/>
    <m/>
    <m/>
    <m/>
    <m/>
  </r>
  <r>
    <m/>
    <s v="V100023"/>
    <s v="2022-0005"/>
    <x v="78"/>
    <n v="1"/>
    <s v="Wagon"/>
    <n v="3"/>
    <m/>
    <x v="27"/>
    <m/>
    <m/>
    <x v="0"/>
    <x v="1"/>
    <n v="1"/>
    <m/>
    <m/>
    <n v="1"/>
    <m/>
    <n v="0"/>
    <n v="0"/>
    <x v="1"/>
    <m/>
    <m/>
    <m/>
    <x v="0"/>
    <m/>
    <m/>
    <m/>
    <e v="#N/A"/>
    <e v="#N/A"/>
    <n v="903"/>
    <x v="1"/>
    <m/>
    <m/>
    <m/>
    <m/>
    <s v="with as-of date"/>
    <d v="2022-07-01T00:00:00"/>
    <m/>
    <n v="3"/>
    <n v="3"/>
    <m/>
    <e v="#N/A"/>
    <s v="Both parties have the option for an early termination of the Lease Agreement. The notice period is 3 months, starting at the end of the month where the Lessor receives the termination. Maximum 40 wagons can be returned after the notice period and another 40 wagons after the next 3 months (6 months in total)."/>
    <n v="1"/>
    <s v="Transport Costs"/>
    <m/>
    <m/>
    <m/>
    <m/>
    <m/>
    <m/>
    <m/>
    <m/>
    <m/>
    <m/>
    <m/>
    <m/>
    <m/>
    <m/>
    <m/>
    <m/>
    <m/>
    <m/>
    <n v="80000"/>
    <m/>
    <m/>
    <s v="Euro"/>
    <n v="18.5"/>
    <m/>
    <m/>
    <m/>
    <m/>
    <e v="#N/A"/>
    <n v="0"/>
    <m/>
    <m/>
    <m/>
    <m/>
    <m/>
    <m/>
    <m/>
    <m/>
    <m/>
    <m/>
    <m/>
    <m/>
    <m/>
    <m/>
    <m/>
    <m/>
    <m/>
    <m/>
    <m/>
    <m/>
    <m/>
  </r>
  <r>
    <m/>
    <s v="V100023"/>
    <s v="2022-0005"/>
    <x v="78"/>
    <n v="1"/>
    <s v="Wagon"/>
    <n v="4"/>
    <m/>
    <x v="27"/>
    <m/>
    <m/>
    <x v="0"/>
    <x v="1"/>
    <n v="1"/>
    <m/>
    <m/>
    <n v="1"/>
    <m/>
    <n v="0"/>
    <n v="0"/>
    <x v="1"/>
    <m/>
    <m/>
    <m/>
    <x v="0"/>
    <m/>
    <m/>
    <m/>
    <e v="#N/A"/>
    <e v="#N/A"/>
    <n v="903"/>
    <x v="1"/>
    <m/>
    <m/>
    <m/>
    <m/>
    <s v="with as-of date"/>
    <d v="2022-07-01T00:00:00"/>
    <m/>
    <n v="3"/>
    <n v="3"/>
    <m/>
    <e v="#N/A"/>
    <s v="Both parties have the option for an early termination of the Lease Agreement. The notice period is 3 months, starting at the end of the month where the Lessor receives the termination. Maximum 40 wagons can be returned after the notice period and another 40 wagons after the next 3 months (6 months in total)."/>
    <n v="1"/>
    <s v="Transport Costs"/>
    <m/>
    <m/>
    <m/>
    <m/>
    <m/>
    <m/>
    <m/>
    <m/>
    <m/>
    <m/>
    <m/>
    <m/>
    <m/>
    <m/>
    <m/>
    <m/>
    <m/>
    <m/>
    <n v="80000"/>
    <m/>
    <m/>
    <s v="Euro"/>
    <n v="18.5"/>
    <m/>
    <m/>
    <m/>
    <m/>
    <e v="#N/A"/>
    <n v="0"/>
    <m/>
    <m/>
    <m/>
    <m/>
    <m/>
    <m/>
    <m/>
    <m/>
    <m/>
    <m/>
    <m/>
    <m/>
    <m/>
    <m/>
    <m/>
    <m/>
    <m/>
    <m/>
    <m/>
    <m/>
    <m/>
  </r>
  <r>
    <m/>
    <s v="V100023"/>
    <s v="2022-0005"/>
    <x v="78"/>
    <n v="1"/>
    <s v="Wagon"/>
    <n v="5"/>
    <m/>
    <x v="27"/>
    <m/>
    <m/>
    <x v="0"/>
    <x v="1"/>
    <n v="1"/>
    <m/>
    <m/>
    <n v="1"/>
    <m/>
    <n v="0"/>
    <n v="0"/>
    <x v="1"/>
    <m/>
    <m/>
    <m/>
    <x v="0"/>
    <m/>
    <m/>
    <m/>
    <e v="#N/A"/>
    <e v="#N/A"/>
    <n v="903"/>
    <x v="1"/>
    <m/>
    <m/>
    <m/>
    <m/>
    <s v="with as-of date"/>
    <d v="2022-07-01T00:00:00"/>
    <m/>
    <n v="3"/>
    <n v="3"/>
    <m/>
    <e v="#N/A"/>
    <s v="Both parties have the option for an early termination of the Lease Agreement. The notice period is 3 months, starting at the end of the month where the Lessor receives the termination. Maximum 40 wagons can be returned after the notice period and another 40 wagons after the next 3 months (6 months in total)."/>
    <n v="1"/>
    <s v="Transport Costs"/>
    <m/>
    <m/>
    <m/>
    <m/>
    <m/>
    <m/>
    <m/>
    <m/>
    <m/>
    <m/>
    <m/>
    <m/>
    <m/>
    <m/>
    <m/>
    <m/>
    <m/>
    <m/>
    <n v="80000"/>
    <m/>
    <m/>
    <s v="Euro"/>
    <n v="18.5"/>
    <m/>
    <m/>
    <m/>
    <m/>
    <e v="#N/A"/>
    <n v="0"/>
    <m/>
    <m/>
    <m/>
    <m/>
    <m/>
    <m/>
    <m/>
    <m/>
    <m/>
    <m/>
    <m/>
    <m/>
    <m/>
    <m/>
    <m/>
    <m/>
    <m/>
    <m/>
    <m/>
    <m/>
    <m/>
  </r>
  <r>
    <m/>
    <s v="V100023"/>
    <s v="2022-0005"/>
    <x v="78"/>
    <n v="1"/>
    <s v="Wagon"/>
    <n v="6"/>
    <m/>
    <x v="27"/>
    <m/>
    <m/>
    <x v="0"/>
    <x v="1"/>
    <n v="1"/>
    <m/>
    <m/>
    <n v="1"/>
    <m/>
    <n v="0"/>
    <n v="0"/>
    <x v="1"/>
    <m/>
    <m/>
    <m/>
    <x v="0"/>
    <m/>
    <m/>
    <m/>
    <e v="#N/A"/>
    <e v="#N/A"/>
    <n v="903"/>
    <x v="1"/>
    <m/>
    <m/>
    <m/>
    <m/>
    <s v="with as-of date"/>
    <d v="2022-07-01T00:00:00"/>
    <m/>
    <n v="3"/>
    <n v="3"/>
    <m/>
    <e v="#N/A"/>
    <s v="Both parties have the option for an early termination of the Lease Agreement. The notice period is 3 months, starting at the end of the month where the Lessor receives the termination. Maximum 40 wagons can be returned after the notice period and another 40 wagons after the next 3 months (6 months in total)."/>
    <n v="1"/>
    <s v="Transport Costs"/>
    <m/>
    <m/>
    <m/>
    <m/>
    <m/>
    <m/>
    <m/>
    <m/>
    <m/>
    <m/>
    <m/>
    <m/>
    <m/>
    <m/>
    <m/>
    <m/>
    <m/>
    <m/>
    <n v="80000"/>
    <m/>
    <m/>
    <s v="Euro"/>
    <n v="18.5"/>
    <m/>
    <m/>
    <m/>
    <m/>
    <e v="#N/A"/>
    <n v="0"/>
    <m/>
    <m/>
    <m/>
    <m/>
    <m/>
    <m/>
    <m/>
    <m/>
    <m/>
    <m/>
    <m/>
    <m/>
    <m/>
    <m/>
    <m/>
    <m/>
    <m/>
    <m/>
    <m/>
    <m/>
    <m/>
  </r>
  <r>
    <m/>
    <s v="V100023"/>
    <s v="2022-0005"/>
    <x v="78"/>
    <n v="1"/>
    <s v="Wagon"/>
    <n v="7"/>
    <m/>
    <x v="27"/>
    <m/>
    <m/>
    <x v="0"/>
    <x v="1"/>
    <n v="1"/>
    <m/>
    <m/>
    <n v="1"/>
    <m/>
    <n v="0"/>
    <n v="0"/>
    <x v="1"/>
    <m/>
    <m/>
    <m/>
    <x v="0"/>
    <m/>
    <m/>
    <m/>
    <e v="#N/A"/>
    <e v="#N/A"/>
    <n v="903"/>
    <x v="1"/>
    <m/>
    <m/>
    <m/>
    <m/>
    <s v="with as-of date"/>
    <d v="2022-07-01T00:00:00"/>
    <m/>
    <n v="3"/>
    <n v="3"/>
    <m/>
    <e v="#N/A"/>
    <s v="Both parties have the option for an early termination of the Lease Agreement. The notice period is 3 months, starting at the end of the month where the Lessor receives the termination. Maximum 40 wagons can be returned after the notice period and another 40 wagons after the next 3 months (6 months in total)."/>
    <n v="1"/>
    <s v="Transport Costs"/>
    <m/>
    <m/>
    <m/>
    <m/>
    <m/>
    <m/>
    <m/>
    <m/>
    <m/>
    <m/>
    <m/>
    <m/>
    <m/>
    <m/>
    <m/>
    <m/>
    <m/>
    <m/>
    <n v="80000"/>
    <m/>
    <m/>
    <s v="Euro"/>
    <n v="18.5"/>
    <m/>
    <m/>
    <m/>
    <m/>
    <e v="#N/A"/>
    <n v="0"/>
    <m/>
    <m/>
    <m/>
    <m/>
    <m/>
    <m/>
    <m/>
    <m/>
    <m/>
    <m/>
    <m/>
    <m/>
    <m/>
    <m/>
    <m/>
    <m/>
    <m/>
    <m/>
    <m/>
    <m/>
    <m/>
  </r>
  <r>
    <m/>
    <s v="V100023"/>
    <s v="2022-0005"/>
    <x v="78"/>
    <n v="1"/>
    <s v="Wagon"/>
    <n v="8"/>
    <m/>
    <x v="27"/>
    <m/>
    <m/>
    <x v="0"/>
    <x v="1"/>
    <n v="1"/>
    <m/>
    <m/>
    <n v="1"/>
    <m/>
    <n v="0"/>
    <n v="0"/>
    <x v="1"/>
    <m/>
    <m/>
    <m/>
    <x v="0"/>
    <m/>
    <m/>
    <m/>
    <e v="#N/A"/>
    <e v="#N/A"/>
    <n v="903"/>
    <x v="1"/>
    <m/>
    <m/>
    <m/>
    <m/>
    <s v="with as-of date"/>
    <d v="2022-07-01T00:00:00"/>
    <m/>
    <n v="3"/>
    <n v="3"/>
    <m/>
    <e v="#N/A"/>
    <s v="Both parties have the option for an early termination of the Lease Agreement. The notice period is 3 months, starting at the end of the month where the Lessor receives the termination. Maximum 40 wagons can be returned after the notice period and another 40 wagons after the next 3 months (6 months in total)."/>
    <n v="1"/>
    <s v="Transport Costs"/>
    <m/>
    <m/>
    <m/>
    <m/>
    <m/>
    <m/>
    <m/>
    <m/>
    <m/>
    <m/>
    <m/>
    <m/>
    <m/>
    <m/>
    <m/>
    <m/>
    <m/>
    <m/>
    <n v="80000"/>
    <m/>
    <m/>
    <s v="Euro"/>
    <n v="18.5"/>
    <m/>
    <m/>
    <m/>
    <m/>
    <e v="#N/A"/>
    <n v="0"/>
    <m/>
    <m/>
    <m/>
    <m/>
    <m/>
    <m/>
    <m/>
    <m/>
    <m/>
    <m/>
    <m/>
    <m/>
    <m/>
    <m/>
    <m/>
    <m/>
    <m/>
    <m/>
    <m/>
    <m/>
    <m/>
  </r>
  <r>
    <m/>
    <s v="V100023"/>
    <s v="2022-0005"/>
    <x v="78"/>
    <n v="1"/>
    <s v="Wagon"/>
    <n v="9"/>
    <m/>
    <x v="27"/>
    <m/>
    <m/>
    <x v="0"/>
    <x v="1"/>
    <n v="1"/>
    <m/>
    <m/>
    <n v="1"/>
    <m/>
    <n v="0"/>
    <n v="0"/>
    <x v="1"/>
    <m/>
    <m/>
    <m/>
    <x v="0"/>
    <m/>
    <m/>
    <m/>
    <e v="#N/A"/>
    <e v="#N/A"/>
    <n v="903"/>
    <x v="1"/>
    <m/>
    <m/>
    <m/>
    <m/>
    <s v="with as-of date"/>
    <d v="2022-07-01T00:00:00"/>
    <m/>
    <n v="3"/>
    <n v="3"/>
    <m/>
    <e v="#N/A"/>
    <s v="Both parties have the option for an early termination of the Lease Agreement. The notice period is 3 months, starting at the end of the month where the Lessor receives the termination. Maximum 40 wagons can be returned after the notice period and another 40 wagons after the next 3 months (6 months in total)."/>
    <n v="1"/>
    <s v="Transport Costs"/>
    <m/>
    <m/>
    <m/>
    <m/>
    <m/>
    <m/>
    <m/>
    <m/>
    <m/>
    <m/>
    <m/>
    <m/>
    <m/>
    <m/>
    <m/>
    <m/>
    <m/>
    <m/>
    <n v="80000"/>
    <m/>
    <m/>
    <s v="Euro"/>
    <n v="18.5"/>
    <m/>
    <m/>
    <m/>
    <m/>
    <e v="#N/A"/>
    <n v="0"/>
    <m/>
    <m/>
    <m/>
    <m/>
    <m/>
    <m/>
    <m/>
    <m/>
    <m/>
    <m/>
    <m/>
    <m/>
    <m/>
    <m/>
    <m/>
    <m/>
    <m/>
    <m/>
    <m/>
    <m/>
    <m/>
  </r>
  <r>
    <m/>
    <s v="V100023"/>
    <s v="2022-0005"/>
    <x v="78"/>
    <n v="1"/>
    <s v="Wagon"/>
    <n v="10"/>
    <m/>
    <x v="27"/>
    <m/>
    <m/>
    <x v="0"/>
    <x v="1"/>
    <n v="1"/>
    <m/>
    <m/>
    <n v="1"/>
    <m/>
    <n v="0"/>
    <n v="0"/>
    <x v="1"/>
    <m/>
    <m/>
    <m/>
    <x v="0"/>
    <m/>
    <m/>
    <m/>
    <e v="#N/A"/>
    <e v="#N/A"/>
    <n v="903"/>
    <x v="1"/>
    <m/>
    <m/>
    <m/>
    <m/>
    <s v="with as-of date"/>
    <d v="2022-07-01T00:00:00"/>
    <m/>
    <n v="3"/>
    <n v="3"/>
    <m/>
    <e v="#N/A"/>
    <s v="Both parties have the option for an early termination of the Lease Agreement. The notice period is 3 months, starting at the end of the month where the Lessor receives the termination. Maximum 40 wagons can be returned after the notice period and another 40 wagons after the next 3 months (6 months in total)."/>
    <n v="1"/>
    <s v="Transport Costs"/>
    <m/>
    <m/>
    <m/>
    <m/>
    <m/>
    <m/>
    <m/>
    <m/>
    <m/>
    <m/>
    <m/>
    <m/>
    <m/>
    <m/>
    <m/>
    <m/>
    <m/>
    <m/>
    <n v="80000"/>
    <m/>
    <m/>
    <s v="Euro"/>
    <n v="18.5"/>
    <m/>
    <m/>
    <m/>
    <m/>
    <e v="#N/A"/>
    <n v="0"/>
    <m/>
    <m/>
    <m/>
    <m/>
    <m/>
    <m/>
    <m/>
    <m/>
    <m/>
    <m/>
    <m/>
    <m/>
    <m/>
    <m/>
    <m/>
    <m/>
    <m/>
    <m/>
    <m/>
    <m/>
    <m/>
  </r>
  <r>
    <m/>
    <s v="V100023"/>
    <s v="2022-0005"/>
    <x v="78"/>
    <n v="1"/>
    <s v="Wagon"/>
    <n v="11"/>
    <m/>
    <x v="27"/>
    <m/>
    <m/>
    <x v="0"/>
    <x v="1"/>
    <n v="1"/>
    <m/>
    <m/>
    <n v="1"/>
    <m/>
    <n v="0"/>
    <n v="0"/>
    <x v="1"/>
    <m/>
    <m/>
    <m/>
    <x v="0"/>
    <m/>
    <m/>
    <m/>
    <e v="#N/A"/>
    <e v="#N/A"/>
    <n v="903"/>
    <x v="1"/>
    <m/>
    <m/>
    <m/>
    <m/>
    <s v="with as-of date"/>
    <d v="2022-07-01T00:00:00"/>
    <m/>
    <n v="3"/>
    <n v="3"/>
    <m/>
    <e v="#N/A"/>
    <s v="Both parties have the option for an early termination of the Lease Agreement. The notice period is 3 months, starting at the end of the month where the Lessor receives the termination. Maximum 40 wagons can be returned after the notice period and another 40 wagons after the next 3 months (6 months in total)."/>
    <n v="1"/>
    <s v="Transport Costs"/>
    <m/>
    <m/>
    <m/>
    <m/>
    <m/>
    <m/>
    <m/>
    <m/>
    <m/>
    <m/>
    <m/>
    <m/>
    <m/>
    <m/>
    <m/>
    <m/>
    <m/>
    <m/>
    <n v="80000"/>
    <m/>
    <m/>
    <s v="Euro"/>
    <n v="18.5"/>
    <m/>
    <m/>
    <m/>
    <m/>
    <e v="#N/A"/>
    <n v="0"/>
    <m/>
    <m/>
    <m/>
    <m/>
    <m/>
    <m/>
    <m/>
    <m/>
    <m/>
    <m/>
    <m/>
    <m/>
    <m/>
    <m/>
    <m/>
    <m/>
    <m/>
    <m/>
    <m/>
    <m/>
    <m/>
  </r>
  <r>
    <m/>
    <s v="V100023"/>
    <s v="2022-0005"/>
    <x v="78"/>
    <n v="1"/>
    <s v="Wagon"/>
    <n v="12"/>
    <m/>
    <x v="27"/>
    <m/>
    <m/>
    <x v="0"/>
    <x v="1"/>
    <n v="1"/>
    <m/>
    <m/>
    <n v="1"/>
    <m/>
    <n v="0"/>
    <n v="0"/>
    <x v="1"/>
    <m/>
    <m/>
    <m/>
    <x v="0"/>
    <m/>
    <m/>
    <m/>
    <e v="#N/A"/>
    <e v="#N/A"/>
    <n v="903"/>
    <x v="1"/>
    <m/>
    <m/>
    <m/>
    <m/>
    <s v="with as-of date"/>
    <d v="2022-07-01T00:00:00"/>
    <m/>
    <n v="3"/>
    <n v="3"/>
    <m/>
    <e v="#N/A"/>
    <s v="Both parties have the option for an early termination of the Lease Agreement. The notice period is 3 months, starting at the end of the month where the Lessor receives the termination. Maximum 40 wagons can be returned after the notice period and another 40 wagons after the next 3 months (6 months in total)."/>
    <n v="1"/>
    <s v="Transport Costs"/>
    <m/>
    <m/>
    <m/>
    <m/>
    <m/>
    <m/>
    <m/>
    <m/>
    <m/>
    <m/>
    <m/>
    <m/>
    <m/>
    <m/>
    <m/>
    <m/>
    <m/>
    <m/>
    <n v="80000"/>
    <m/>
    <m/>
    <s v="Euro"/>
    <n v="18.5"/>
    <m/>
    <m/>
    <m/>
    <m/>
    <e v="#N/A"/>
    <n v="0"/>
    <m/>
    <m/>
    <m/>
    <m/>
    <m/>
    <m/>
    <m/>
    <m/>
    <m/>
    <m/>
    <m/>
    <m/>
    <m/>
    <m/>
    <m/>
    <m/>
    <m/>
    <m/>
    <m/>
    <m/>
    <m/>
  </r>
  <r>
    <m/>
    <s v="V100023"/>
    <s v="2022-0005"/>
    <x v="78"/>
    <n v="1"/>
    <s v="Wagon"/>
    <n v="13"/>
    <m/>
    <x v="27"/>
    <m/>
    <m/>
    <x v="0"/>
    <x v="1"/>
    <n v="1"/>
    <m/>
    <m/>
    <n v="1"/>
    <m/>
    <n v="0"/>
    <n v="0"/>
    <x v="1"/>
    <m/>
    <m/>
    <m/>
    <x v="0"/>
    <m/>
    <m/>
    <m/>
    <e v="#N/A"/>
    <e v="#N/A"/>
    <n v="903"/>
    <x v="1"/>
    <m/>
    <m/>
    <m/>
    <m/>
    <s v="with as-of date"/>
    <d v="2022-07-01T00:00:00"/>
    <m/>
    <n v="3"/>
    <n v="3"/>
    <m/>
    <e v="#N/A"/>
    <s v="Both parties have the option for an early termination of the Lease Agreement. The notice period is 3 months, starting at the end of the month where the Lessor receives the termination. Maximum 40 wagons can be returned after the notice period and another 40 wagons after the next 3 months (6 months in total)."/>
    <n v="1"/>
    <s v="Transport Costs"/>
    <m/>
    <m/>
    <m/>
    <m/>
    <m/>
    <m/>
    <m/>
    <m/>
    <m/>
    <m/>
    <m/>
    <m/>
    <m/>
    <m/>
    <m/>
    <m/>
    <m/>
    <m/>
    <n v="80000"/>
    <m/>
    <m/>
    <s v="Euro"/>
    <n v="18.5"/>
    <m/>
    <m/>
    <m/>
    <m/>
    <e v="#N/A"/>
    <n v="0"/>
    <m/>
    <m/>
    <m/>
    <m/>
    <m/>
    <m/>
    <m/>
    <m/>
    <m/>
    <m/>
    <m/>
    <m/>
    <m/>
    <m/>
    <m/>
    <m/>
    <m/>
    <m/>
    <m/>
    <m/>
    <m/>
  </r>
  <r>
    <m/>
    <s v="V100023"/>
    <s v="2022-0005"/>
    <x v="78"/>
    <n v="1"/>
    <s v="Wagon"/>
    <n v="14"/>
    <m/>
    <x v="27"/>
    <m/>
    <m/>
    <x v="0"/>
    <x v="1"/>
    <n v="1"/>
    <m/>
    <m/>
    <n v="1"/>
    <m/>
    <n v="0"/>
    <n v="0"/>
    <x v="1"/>
    <m/>
    <m/>
    <m/>
    <x v="0"/>
    <m/>
    <m/>
    <m/>
    <e v="#N/A"/>
    <e v="#N/A"/>
    <n v="903"/>
    <x v="1"/>
    <m/>
    <m/>
    <m/>
    <m/>
    <s v="with as-of date"/>
    <d v="2022-07-01T00:00:00"/>
    <m/>
    <n v="3"/>
    <n v="3"/>
    <m/>
    <e v="#N/A"/>
    <s v="Both parties have the option for an early termination of the Lease Agreement. The notice period is 3 months, starting at the end of the month where the Lessor receives the termination. Maximum 40 wagons can be returned after the notice period and another 40 wagons after the next 3 months (6 months in total)."/>
    <n v="1"/>
    <s v="Transport Costs"/>
    <m/>
    <m/>
    <m/>
    <m/>
    <m/>
    <m/>
    <m/>
    <m/>
    <m/>
    <m/>
    <m/>
    <m/>
    <m/>
    <m/>
    <m/>
    <m/>
    <m/>
    <m/>
    <n v="80000"/>
    <m/>
    <m/>
    <s v="Euro"/>
    <n v="18.5"/>
    <m/>
    <m/>
    <m/>
    <m/>
    <e v="#N/A"/>
    <n v="0"/>
    <m/>
    <m/>
    <m/>
    <m/>
    <m/>
    <m/>
    <m/>
    <m/>
    <m/>
    <m/>
    <m/>
    <m/>
    <m/>
    <m/>
    <m/>
    <m/>
    <m/>
    <m/>
    <m/>
    <m/>
    <m/>
  </r>
  <r>
    <m/>
    <s v="V100023"/>
    <s v="2022-0005"/>
    <x v="78"/>
    <n v="1"/>
    <s v="Wagon"/>
    <n v="15"/>
    <m/>
    <x v="27"/>
    <m/>
    <m/>
    <x v="0"/>
    <x v="1"/>
    <n v="1"/>
    <m/>
    <m/>
    <n v="1"/>
    <m/>
    <n v="0"/>
    <n v="0"/>
    <x v="1"/>
    <m/>
    <m/>
    <m/>
    <x v="0"/>
    <m/>
    <m/>
    <m/>
    <e v="#N/A"/>
    <e v="#N/A"/>
    <n v="903"/>
    <x v="1"/>
    <m/>
    <m/>
    <m/>
    <m/>
    <s v="with as-of date"/>
    <d v="2022-07-01T00:00:00"/>
    <m/>
    <n v="3"/>
    <n v="3"/>
    <m/>
    <e v="#N/A"/>
    <s v="Both parties have the option for an early termination of the Lease Agreement. The notice period is 3 months, starting at the end of the month where the Lessor receives the termination. Maximum 40 wagons can be returned after the notice period and another 40 wagons after the next 3 months (6 months in total)."/>
    <n v="1"/>
    <s v="Transport Costs"/>
    <m/>
    <m/>
    <m/>
    <m/>
    <m/>
    <m/>
    <m/>
    <m/>
    <m/>
    <m/>
    <m/>
    <m/>
    <m/>
    <m/>
    <m/>
    <m/>
    <m/>
    <m/>
    <n v="80000"/>
    <m/>
    <m/>
    <s v="Euro"/>
    <n v="18.5"/>
    <m/>
    <m/>
    <m/>
    <m/>
    <e v="#N/A"/>
    <n v="0"/>
    <m/>
    <m/>
    <m/>
    <m/>
    <m/>
    <m/>
    <m/>
    <m/>
    <m/>
    <m/>
    <m/>
    <m/>
    <m/>
    <m/>
    <m/>
    <m/>
    <m/>
    <m/>
    <m/>
    <m/>
    <m/>
  </r>
  <r>
    <m/>
    <s v="V100023"/>
    <s v="2022-0005"/>
    <x v="78"/>
    <n v="1"/>
    <s v="Wagon"/>
    <n v="16"/>
    <m/>
    <x v="27"/>
    <m/>
    <m/>
    <x v="0"/>
    <x v="1"/>
    <n v="1"/>
    <m/>
    <m/>
    <n v="1"/>
    <m/>
    <n v="0"/>
    <n v="0"/>
    <x v="1"/>
    <m/>
    <m/>
    <m/>
    <x v="0"/>
    <m/>
    <m/>
    <m/>
    <e v="#N/A"/>
    <e v="#N/A"/>
    <n v="903"/>
    <x v="1"/>
    <m/>
    <m/>
    <m/>
    <m/>
    <s v="with as-of date"/>
    <d v="2022-07-01T00:00:00"/>
    <m/>
    <n v="3"/>
    <n v="3"/>
    <m/>
    <e v="#N/A"/>
    <s v="Both parties have the option for an early termination of the Lease Agreement. The notice period is 3 months, starting at the end of the month where the Lessor receives the termination. Maximum 40 wagons can be returned after the notice period and another 40 wagons after the next 3 months (6 months in total)."/>
    <n v="1"/>
    <s v="Transport Costs"/>
    <m/>
    <m/>
    <m/>
    <m/>
    <m/>
    <m/>
    <m/>
    <m/>
    <m/>
    <m/>
    <m/>
    <m/>
    <m/>
    <m/>
    <m/>
    <m/>
    <m/>
    <m/>
    <n v="80000"/>
    <m/>
    <m/>
    <s v="Euro"/>
    <n v="18.5"/>
    <m/>
    <m/>
    <m/>
    <m/>
    <e v="#N/A"/>
    <n v="0"/>
    <m/>
    <m/>
    <m/>
    <m/>
    <m/>
    <m/>
    <m/>
    <m/>
    <m/>
    <m/>
    <m/>
    <m/>
    <m/>
    <m/>
    <m/>
    <m/>
    <m/>
    <m/>
    <m/>
    <m/>
    <m/>
  </r>
  <r>
    <m/>
    <s v="V100023"/>
    <s v="2022-0005"/>
    <x v="78"/>
    <n v="1"/>
    <s v="Wagon"/>
    <n v="17"/>
    <m/>
    <x v="27"/>
    <m/>
    <m/>
    <x v="0"/>
    <x v="1"/>
    <n v="1"/>
    <m/>
    <m/>
    <n v="1"/>
    <m/>
    <n v="0"/>
    <n v="0"/>
    <x v="1"/>
    <m/>
    <m/>
    <m/>
    <x v="0"/>
    <m/>
    <m/>
    <m/>
    <e v="#N/A"/>
    <e v="#N/A"/>
    <n v="903"/>
    <x v="1"/>
    <m/>
    <m/>
    <m/>
    <m/>
    <s v="with as-of date"/>
    <d v="2022-07-01T00:00:00"/>
    <m/>
    <n v="3"/>
    <n v="3"/>
    <m/>
    <e v="#N/A"/>
    <s v="Both parties have the option for an early termination of the Lease Agreement. The notice period is 3 months, starting at the end of the month where the Lessor receives the termination. Maximum 40 wagons can be returned after the notice period and another 40 wagons after the next 3 months (6 months in total)."/>
    <n v="1"/>
    <s v="Transport Costs"/>
    <m/>
    <m/>
    <m/>
    <m/>
    <m/>
    <m/>
    <m/>
    <m/>
    <m/>
    <m/>
    <m/>
    <m/>
    <m/>
    <m/>
    <m/>
    <m/>
    <m/>
    <m/>
    <n v="80000"/>
    <m/>
    <m/>
    <s v="Euro"/>
    <n v="18.5"/>
    <m/>
    <m/>
    <m/>
    <m/>
    <e v="#N/A"/>
    <n v="0"/>
    <m/>
    <m/>
    <m/>
    <m/>
    <m/>
    <m/>
    <m/>
    <m/>
    <m/>
    <m/>
    <m/>
    <m/>
    <m/>
    <m/>
    <m/>
    <m/>
    <m/>
    <m/>
    <m/>
    <m/>
    <m/>
  </r>
  <r>
    <m/>
    <s v="V100023"/>
    <s v="2022-0005"/>
    <x v="78"/>
    <n v="1"/>
    <s v="Wagon"/>
    <n v="18"/>
    <m/>
    <x v="27"/>
    <m/>
    <m/>
    <x v="0"/>
    <x v="1"/>
    <n v="1"/>
    <m/>
    <m/>
    <n v="1"/>
    <m/>
    <n v="0"/>
    <n v="0"/>
    <x v="1"/>
    <m/>
    <m/>
    <m/>
    <x v="0"/>
    <m/>
    <m/>
    <m/>
    <e v="#N/A"/>
    <e v="#N/A"/>
    <n v="903"/>
    <x v="1"/>
    <m/>
    <m/>
    <m/>
    <m/>
    <s v="with as-of date"/>
    <d v="2022-07-01T00:00:00"/>
    <m/>
    <n v="3"/>
    <n v="3"/>
    <m/>
    <e v="#N/A"/>
    <s v="Both parties have the option for an early termination of the Lease Agreement. The notice period is 3 months, starting at the end of the month where the Lessor receives the termination. Maximum 40 wagons can be returned after the notice period and another 40 wagons after the next 3 months (6 months in total)."/>
    <n v="1"/>
    <s v="Transport Costs"/>
    <m/>
    <m/>
    <m/>
    <m/>
    <m/>
    <m/>
    <m/>
    <m/>
    <m/>
    <m/>
    <m/>
    <m/>
    <m/>
    <m/>
    <m/>
    <m/>
    <m/>
    <m/>
    <n v="80000"/>
    <m/>
    <m/>
    <s v="Euro"/>
    <n v="18.5"/>
    <m/>
    <m/>
    <m/>
    <m/>
    <e v="#N/A"/>
    <n v="0"/>
    <m/>
    <m/>
    <m/>
    <m/>
    <m/>
    <m/>
    <m/>
    <m/>
    <m/>
    <m/>
    <m/>
    <m/>
    <m/>
    <m/>
    <m/>
    <m/>
    <m/>
    <m/>
    <m/>
    <m/>
    <m/>
  </r>
  <r>
    <m/>
    <s v="V100023"/>
    <s v="2022-0005"/>
    <x v="78"/>
    <n v="1"/>
    <s v="Wagon"/>
    <n v="19"/>
    <m/>
    <x v="27"/>
    <m/>
    <m/>
    <x v="0"/>
    <x v="1"/>
    <n v="1"/>
    <m/>
    <m/>
    <n v="1"/>
    <m/>
    <n v="0"/>
    <n v="0"/>
    <x v="1"/>
    <m/>
    <m/>
    <m/>
    <x v="0"/>
    <m/>
    <m/>
    <m/>
    <e v="#N/A"/>
    <e v="#N/A"/>
    <n v="903"/>
    <x v="1"/>
    <m/>
    <m/>
    <m/>
    <m/>
    <s v="with as-of date"/>
    <d v="2022-07-01T00:00:00"/>
    <m/>
    <n v="3"/>
    <n v="3"/>
    <m/>
    <e v="#N/A"/>
    <s v="Both parties have the option for an early termination of the Lease Agreement. The notice period is 3 months, starting at the end of the month where the Lessor receives the termination. Maximum 40 wagons can be returned after the notice period and another 40 wagons after the next 3 months (6 months in total)."/>
    <n v="1"/>
    <s v="Transport Costs"/>
    <m/>
    <m/>
    <m/>
    <m/>
    <m/>
    <m/>
    <m/>
    <m/>
    <m/>
    <m/>
    <m/>
    <m/>
    <m/>
    <m/>
    <m/>
    <m/>
    <m/>
    <m/>
    <n v="80000"/>
    <m/>
    <m/>
    <s v="Euro"/>
    <n v="18.5"/>
    <m/>
    <m/>
    <m/>
    <m/>
    <e v="#N/A"/>
    <n v="0"/>
    <m/>
    <m/>
    <m/>
    <m/>
    <m/>
    <m/>
    <m/>
    <m/>
    <m/>
    <m/>
    <m/>
    <m/>
    <m/>
    <m/>
    <m/>
    <m/>
    <m/>
    <m/>
    <m/>
    <m/>
    <m/>
  </r>
  <r>
    <m/>
    <s v="V100023"/>
    <s v="2022-0005"/>
    <x v="78"/>
    <n v="1"/>
    <s v="Wagon"/>
    <n v="20"/>
    <m/>
    <x v="27"/>
    <m/>
    <m/>
    <x v="0"/>
    <x v="1"/>
    <n v="1"/>
    <m/>
    <m/>
    <n v="1"/>
    <m/>
    <n v="0"/>
    <n v="0"/>
    <x v="1"/>
    <m/>
    <m/>
    <m/>
    <x v="0"/>
    <m/>
    <m/>
    <m/>
    <e v="#N/A"/>
    <e v="#N/A"/>
    <n v="903"/>
    <x v="1"/>
    <m/>
    <m/>
    <m/>
    <m/>
    <s v="with as-of date"/>
    <d v="2022-07-01T00:00:00"/>
    <m/>
    <n v="3"/>
    <n v="3"/>
    <m/>
    <e v="#N/A"/>
    <s v="Both parties have the option for an early termination of the Lease Agreement. The notice period is 3 months, starting at the end of the month where the Lessor receives the termination. Maximum 40 wagons can be returned after the notice period and another 40 wagons after the next 3 months (6 months in total)."/>
    <n v="1"/>
    <s v="Transport Costs"/>
    <m/>
    <m/>
    <m/>
    <m/>
    <m/>
    <m/>
    <m/>
    <m/>
    <m/>
    <m/>
    <m/>
    <m/>
    <m/>
    <m/>
    <m/>
    <m/>
    <m/>
    <m/>
    <n v="80000"/>
    <m/>
    <m/>
    <s v="Euro"/>
    <n v="18.5"/>
    <m/>
    <m/>
    <m/>
    <m/>
    <e v="#N/A"/>
    <n v="0"/>
    <m/>
    <m/>
    <m/>
    <m/>
    <m/>
    <m/>
    <m/>
    <m/>
    <m/>
    <m/>
    <m/>
    <m/>
    <m/>
    <m/>
    <m/>
    <m/>
    <m/>
    <m/>
    <m/>
    <m/>
    <m/>
  </r>
  <r>
    <m/>
    <s v="V100023"/>
    <s v="2022-0005"/>
    <x v="78"/>
    <n v="1"/>
    <s v="Wagon"/>
    <n v="22"/>
    <m/>
    <x v="27"/>
    <m/>
    <m/>
    <x v="0"/>
    <x v="1"/>
    <n v="1"/>
    <m/>
    <m/>
    <n v="1"/>
    <m/>
    <n v="0"/>
    <n v="0"/>
    <x v="1"/>
    <m/>
    <m/>
    <m/>
    <x v="0"/>
    <m/>
    <m/>
    <m/>
    <e v="#N/A"/>
    <e v="#N/A"/>
    <n v="903"/>
    <x v="1"/>
    <m/>
    <m/>
    <m/>
    <m/>
    <s v="with as-of date"/>
    <d v="2022-08-01T00:00:00"/>
    <m/>
    <n v="3"/>
    <n v="3"/>
    <m/>
    <e v="#N/A"/>
    <s v="Both parties have the option for an early termination of the Lease Agreement. The notice period is 3 months, starting at the end of the month where the Lessor receives the termination. Maximum 40 wagons can be returned after the notice period and another 40 wagons after the next 3 months (6 months in total)."/>
    <n v="1"/>
    <s v="Transport Costs"/>
    <m/>
    <m/>
    <m/>
    <m/>
    <m/>
    <m/>
    <m/>
    <m/>
    <m/>
    <m/>
    <m/>
    <m/>
    <m/>
    <m/>
    <m/>
    <m/>
    <m/>
    <m/>
    <n v="80000"/>
    <m/>
    <m/>
    <s v="Euro"/>
    <n v="18.5"/>
    <m/>
    <m/>
    <m/>
    <m/>
    <e v="#N/A"/>
    <n v="0"/>
    <m/>
    <m/>
    <m/>
    <m/>
    <m/>
    <m/>
    <m/>
    <m/>
    <m/>
    <m/>
    <m/>
    <m/>
    <m/>
    <m/>
    <m/>
    <m/>
    <m/>
    <m/>
    <m/>
    <m/>
    <m/>
  </r>
  <r>
    <m/>
    <s v="V100023"/>
    <s v="2022-0005"/>
    <x v="78"/>
    <n v="1"/>
    <s v="Wagon"/>
    <n v="23"/>
    <m/>
    <x v="27"/>
    <m/>
    <m/>
    <x v="0"/>
    <x v="1"/>
    <n v="1"/>
    <m/>
    <m/>
    <n v="1"/>
    <m/>
    <n v="0"/>
    <n v="0"/>
    <x v="1"/>
    <m/>
    <m/>
    <m/>
    <x v="0"/>
    <m/>
    <m/>
    <m/>
    <e v="#N/A"/>
    <e v="#N/A"/>
    <n v="903"/>
    <x v="1"/>
    <m/>
    <m/>
    <m/>
    <m/>
    <s v="with as-of date"/>
    <d v="2022-08-01T00:00:00"/>
    <m/>
    <n v="3"/>
    <n v="3"/>
    <m/>
    <e v="#N/A"/>
    <s v="Both parties have the option for an early termination of the Lease Agreement. The notice period is 3 months, starting at the end of the month where the Lessor receives the termination. Maximum 40 wagons can be returned after the notice period and another 40 wagons after the next 3 months (6 months in total)."/>
    <n v="1"/>
    <s v="Transport Costs"/>
    <m/>
    <m/>
    <m/>
    <m/>
    <m/>
    <m/>
    <m/>
    <m/>
    <m/>
    <m/>
    <m/>
    <m/>
    <m/>
    <m/>
    <m/>
    <m/>
    <m/>
    <m/>
    <n v="80000"/>
    <m/>
    <m/>
    <s v="Euro"/>
    <n v="18.5"/>
    <m/>
    <m/>
    <m/>
    <m/>
    <e v="#N/A"/>
    <n v="0"/>
    <m/>
    <m/>
    <m/>
    <m/>
    <m/>
    <m/>
    <m/>
    <m/>
    <m/>
    <m/>
    <m/>
    <m/>
    <m/>
    <m/>
    <m/>
    <m/>
    <m/>
    <m/>
    <m/>
    <m/>
    <m/>
  </r>
  <r>
    <m/>
    <s v="V100023"/>
    <s v="2022-0005"/>
    <x v="78"/>
    <n v="1"/>
    <s v="Wagon"/>
    <n v="24"/>
    <m/>
    <x v="27"/>
    <m/>
    <m/>
    <x v="0"/>
    <x v="1"/>
    <n v="1"/>
    <m/>
    <m/>
    <n v="1"/>
    <m/>
    <n v="0"/>
    <n v="0"/>
    <x v="1"/>
    <m/>
    <m/>
    <m/>
    <x v="0"/>
    <m/>
    <m/>
    <m/>
    <e v="#N/A"/>
    <e v="#N/A"/>
    <n v="903"/>
    <x v="1"/>
    <m/>
    <m/>
    <m/>
    <m/>
    <s v="with as-of date"/>
    <d v="2022-08-01T00:00:00"/>
    <m/>
    <n v="3"/>
    <n v="3"/>
    <m/>
    <e v="#N/A"/>
    <s v="Both parties have the option for an early termination of the Lease Agreement. The notice period is 3 months, starting at the end of the month where the Lessor receives the termination. Maximum 40 wagons can be returned after the notice period and another 40 wagons after the next 3 months (6 months in total)."/>
    <n v="1"/>
    <s v="Transport Costs"/>
    <m/>
    <m/>
    <m/>
    <m/>
    <m/>
    <m/>
    <m/>
    <m/>
    <m/>
    <m/>
    <m/>
    <m/>
    <m/>
    <m/>
    <m/>
    <m/>
    <m/>
    <m/>
    <n v="80000"/>
    <m/>
    <m/>
    <s v="Euro"/>
    <n v="18.5"/>
    <m/>
    <m/>
    <m/>
    <m/>
    <e v="#N/A"/>
    <n v="0"/>
    <m/>
    <m/>
    <m/>
    <m/>
    <m/>
    <m/>
    <m/>
    <m/>
    <m/>
    <m/>
    <m/>
    <m/>
    <m/>
    <m/>
    <m/>
    <m/>
    <m/>
    <m/>
    <m/>
    <m/>
    <m/>
  </r>
  <r>
    <m/>
    <s v="V100023"/>
    <s v="2022-0005"/>
    <x v="78"/>
    <n v="1"/>
    <s v="Wagon"/>
    <n v="25"/>
    <m/>
    <x v="27"/>
    <m/>
    <m/>
    <x v="0"/>
    <x v="1"/>
    <n v="1"/>
    <m/>
    <m/>
    <n v="1"/>
    <m/>
    <n v="0"/>
    <n v="0"/>
    <x v="1"/>
    <m/>
    <m/>
    <m/>
    <x v="0"/>
    <m/>
    <m/>
    <m/>
    <e v="#N/A"/>
    <e v="#N/A"/>
    <n v="903"/>
    <x v="1"/>
    <m/>
    <m/>
    <m/>
    <m/>
    <s v="with as-of date"/>
    <d v="2022-08-01T00:00:00"/>
    <m/>
    <n v="3"/>
    <n v="3"/>
    <m/>
    <e v="#N/A"/>
    <s v="Both parties have the option for an early termination of the Lease Agreement. The notice period is 3 months, starting at the end of the month where the Lessor receives the termination. Maximum 40 wagons can be returned after the notice period and another 40 wagons after the next 3 months (6 months in total)."/>
    <n v="1"/>
    <s v="Transport Costs"/>
    <m/>
    <m/>
    <m/>
    <m/>
    <m/>
    <m/>
    <m/>
    <m/>
    <m/>
    <m/>
    <m/>
    <m/>
    <m/>
    <m/>
    <m/>
    <m/>
    <m/>
    <m/>
    <n v="80000"/>
    <m/>
    <m/>
    <s v="Euro"/>
    <n v="18.5"/>
    <m/>
    <m/>
    <m/>
    <m/>
    <e v="#N/A"/>
    <n v="0"/>
    <m/>
    <m/>
    <m/>
    <m/>
    <m/>
    <m/>
    <m/>
    <m/>
    <m/>
    <m/>
    <m/>
    <m/>
    <m/>
    <m/>
    <m/>
    <m/>
    <m/>
    <m/>
    <m/>
    <m/>
    <m/>
  </r>
  <r>
    <m/>
    <s v="V100023"/>
    <s v="2022-0005"/>
    <x v="78"/>
    <n v="1"/>
    <s v="Wagon"/>
    <n v="26"/>
    <m/>
    <x v="27"/>
    <m/>
    <m/>
    <x v="0"/>
    <x v="1"/>
    <n v="1"/>
    <m/>
    <m/>
    <n v="1"/>
    <m/>
    <n v="0"/>
    <n v="0"/>
    <x v="1"/>
    <m/>
    <m/>
    <m/>
    <x v="0"/>
    <m/>
    <m/>
    <m/>
    <e v="#N/A"/>
    <e v="#N/A"/>
    <n v="903"/>
    <x v="1"/>
    <m/>
    <m/>
    <m/>
    <m/>
    <s v="with as-of date"/>
    <d v="2022-08-01T00:00:00"/>
    <m/>
    <n v="3"/>
    <n v="3"/>
    <m/>
    <e v="#N/A"/>
    <s v="Both parties have the option for an early termination of the Lease Agreement. The notice period is 3 months, starting at the end of the month where the Lessor receives the termination. Maximum 40 wagons can be returned after the notice period and another 40 wagons after the next 3 months (6 months in total)."/>
    <n v="1"/>
    <s v="Transport Costs"/>
    <m/>
    <m/>
    <m/>
    <m/>
    <m/>
    <m/>
    <m/>
    <m/>
    <m/>
    <m/>
    <m/>
    <m/>
    <m/>
    <m/>
    <m/>
    <m/>
    <m/>
    <m/>
    <n v="80000"/>
    <m/>
    <m/>
    <s v="Euro"/>
    <n v="18.5"/>
    <m/>
    <m/>
    <m/>
    <m/>
    <e v="#N/A"/>
    <n v="0"/>
    <m/>
    <m/>
    <m/>
    <m/>
    <m/>
    <m/>
    <m/>
    <m/>
    <m/>
    <m/>
    <m/>
    <m/>
    <m/>
    <m/>
    <m/>
    <m/>
    <m/>
    <m/>
    <m/>
    <m/>
    <m/>
  </r>
  <r>
    <m/>
    <s v="V100023"/>
    <s v="2022-0005"/>
    <x v="78"/>
    <n v="1"/>
    <s v="Wagon"/>
    <n v="27"/>
    <m/>
    <x v="27"/>
    <m/>
    <m/>
    <x v="0"/>
    <x v="1"/>
    <n v="1"/>
    <m/>
    <m/>
    <n v="1"/>
    <m/>
    <n v="0"/>
    <n v="0"/>
    <x v="1"/>
    <m/>
    <m/>
    <m/>
    <x v="0"/>
    <m/>
    <m/>
    <m/>
    <e v="#N/A"/>
    <e v="#N/A"/>
    <n v="903"/>
    <x v="1"/>
    <m/>
    <m/>
    <m/>
    <m/>
    <s v="with as-of date"/>
    <d v="2022-08-01T00:00:00"/>
    <m/>
    <n v="3"/>
    <n v="3"/>
    <m/>
    <e v="#N/A"/>
    <s v="Both parties have the option for an early termination of the Lease Agreement. The notice period is 3 months, starting at the end of the month where the Lessor receives the termination. Maximum 40 wagons can be returned after the notice period and another 40 wagons after the next 3 months (6 months in total)."/>
    <n v="1"/>
    <s v="Transport Costs"/>
    <m/>
    <m/>
    <m/>
    <m/>
    <m/>
    <m/>
    <m/>
    <m/>
    <m/>
    <m/>
    <m/>
    <m/>
    <m/>
    <m/>
    <m/>
    <m/>
    <m/>
    <m/>
    <n v="80000"/>
    <m/>
    <m/>
    <s v="Euro"/>
    <n v="18.5"/>
    <m/>
    <m/>
    <m/>
    <m/>
    <e v="#N/A"/>
    <n v="0"/>
    <m/>
    <m/>
    <m/>
    <m/>
    <m/>
    <m/>
    <m/>
    <m/>
    <m/>
    <m/>
    <m/>
    <m/>
    <m/>
    <m/>
    <m/>
    <m/>
    <m/>
    <m/>
    <m/>
    <m/>
    <m/>
  </r>
  <r>
    <m/>
    <s v="V100023"/>
    <s v="2022-0005"/>
    <x v="78"/>
    <n v="1"/>
    <s v="Wagon"/>
    <n v="28"/>
    <m/>
    <x v="27"/>
    <m/>
    <m/>
    <x v="0"/>
    <x v="1"/>
    <n v="1"/>
    <m/>
    <m/>
    <n v="1"/>
    <m/>
    <n v="0"/>
    <n v="0"/>
    <x v="1"/>
    <m/>
    <m/>
    <m/>
    <x v="0"/>
    <m/>
    <m/>
    <m/>
    <e v="#N/A"/>
    <e v="#N/A"/>
    <n v="903"/>
    <x v="1"/>
    <m/>
    <m/>
    <m/>
    <m/>
    <s v="with as-of date"/>
    <d v="2022-08-01T00:00:00"/>
    <m/>
    <n v="3"/>
    <n v="3"/>
    <m/>
    <e v="#N/A"/>
    <s v="Both parties have the option for an early termination of the Lease Agreement. The notice period is 3 months, starting at the end of the month where the Lessor receives the termination. Maximum 40 wagons can be returned after the notice period and another 40 wagons after the next 3 months (6 months in total)."/>
    <n v="1"/>
    <s v="Transport Costs"/>
    <m/>
    <m/>
    <m/>
    <m/>
    <m/>
    <m/>
    <m/>
    <m/>
    <m/>
    <m/>
    <m/>
    <m/>
    <m/>
    <m/>
    <m/>
    <m/>
    <m/>
    <m/>
    <n v="80000"/>
    <m/>
    <m/>
    <s v="Euro"/>
    <n v="18.5"/>
    <m/>
    <m/>
    <m/>
    <m/>
    <e v="#N/A"/>
    <n v="0"/>
    <m/>
    <m/>
    <m/>
    <m/>
    <m/>
    <m/>
    <m/>
    <m/>
    <m/>
    <m/>
    <m/>
    <m/>
    <m/>
    <m/>
    <m/>
    <m/>
    <m/>
    <m/>
    <m/>
    <m/>
    <m/>
  </r>
  <r>
    <m/>
    <s v="V100023"/>
    <s v="2022-0005"/>
    <x v="78"/>
    <n v="1"/>
    <s v="Wagon"/>
    <n v="29"/>
    <m/>
    <x v="27"/>
    <m/>
    <m/>
    <x v="0"/>
    <x v="1"/>
    <n v="1"/>
    <m/>
    <m/>
    <n v="1"/>
    <m/>
    <n v="0"/>
    <n v="0"/>
    <x v="1"/>
    <m/>
    <m/>
    <m/>
    <x v="0"/>
    <m/>
    <m/>
    <m/>
    <e v="#N/A"/>
    <e v="#N/A"/>
    <n v="903"/>
    <x v="1"/>
    <m/>
    <m/>
    <m/>
    <m/>
    <s v="with as-of date"/>
    <d v="2022-08-01T00:00:00"/>
    <m/>
    <n v="3"/>
    <n v="3"/>
    <m/>
    <e v="#N/A"/>
    <s v="Both parties have the option for an early termination of the Lease Agreement. The notice period is 3 months, starting at the end of the month where the Lessor receives the termination. Maximum 40 wagons can be returned after the notice period and another 40 wagons after the next 3 months (6 months in total)."/>
    <n v="1"/>
    <s v="Transport Costs"/>
    <m/>
    <m/>
    <m/>
    <m/>
    <m/>
    <m/>
    <m/>
    <m/>
    <m/>
    <m/>
    <m/>
    <m/>
    <m/>
    <m/>
    <m/>
    <m/>
    <m/>
    <m/>
    <n v="80000"/>
    <m/>
    <m/>
    <s v="Euro"/>
    <n v="18.5"/>
    <m/>
    <m/>
    <m/>
    <m/>
    <e v="#N/A"/>
    <n v="0"/>
    <m/>
    <m/>
    <m/>
    <m/>
    <m/>
    <m/>
    <m/>
    <m/>
    <m/>
    <m/>
    <m/>
    <m/>
    <m/>
    <m/>
    <m/>
    <m/>
    <m/>
    <m/>
    <m/>
    <m/>
    <m/>
  </r>
  <r>
    <m/>
    <s v="V100023"/>
    <s v="2022-0005"/>
    <x v="78"/>
    <n v="1"/>
    <s v="Wagon"/>
    <n v="30"/>
    <m/>
    <x v="27"/>
    <m/>
    <m/>
    <x v="0"/>
    <x v="1"/>
    <n v="1"/>
    <m/>
    <m/>
    <n v="1"/>
    <m/>
    <n v="0"/>
    <n v="0"/>
    <x v="1"/>
    <m/>
    <m/>
    <m/>
    <x v="0"/>
    <m/>
    <m/>
    <m/>
    <e v="#N/A"/>
    <e v="#N/A"/>
    <n v="903"/>
    <x v="1"/>
    <m/>
    <m/>
    <m/>
    <m/>
    <s v="with as-of date"/>
    <d v="2022-08-01T00:00:00"/>
    <m/>
    <n v="3"/>
    <n v="3"/>
    <m/>
    <e v="#N/A"/>
    <s v="Both parties have the option for an early termination of the Lease Agreement. The notice period is 3 months, starting at the end of the month where the Lessor receives the termination. Maximum 40 wagons can be returned after the notice period and another 40 wagons after the next 3 months (6 months in total)."/>
    <n v="1"/>
    <s v="Transport Costs"/>
    <m/>
    <m/>
    <m/>
    <m/>
    <m/>
    <m/>
    <m/>
    <m/>
    <m/>
    <m/>
    <m/>
    <m/>
    <m/>
    <m/>
    <m/>
    <m/>
    <m/>
    <m/>
    <n v="80000"/>
    <m/>
    <m/>
    <s v="Euro"/>
    <n v="18.5"/>
    <m/>
    <m/>
    <m/>
    <m/>
    <e v="#N/A"/>
    <n v="0"/>
    <m/>
    <m/>
    <m/>
    <m/>
    <m/>
    <m/>
    <m/>
    <m/>
    <m/>
    <m/>
    <m/>
    <m/>
    <m/>
    <m/>
    <m/>
    <m/>
    <m/>
    <m/>
    <m/>
    <m/>
    <m/>
  </r>
  <r>
    <m/>
    <s v="V100023"/>
    <s v="2022-0005"/>
    <x v="78"/>
    <n v="1"/>
    <s v="Wagon"/>
    <n v="31"/>
    <m/>
    <x v="27"/>
    <m/>
    <m/>
    <x v="0"/>
    <x v="1"/>
    <n v="1"/>
    <m/>
    <m/>
    <n v="1"/>
    <m/>
    <n v="0"/>
    <n v="0"/>
    <x v="1"/>
    <m/>
    <m/>
    <m/>
    <x v="0"/>
    <m/>
    <m/>
    <m/>
    <e v="#N/A"/>
    <e v="#N/A"/>
    <n v="903"/>
    <x v="1"/>
    <m/>
    <m/>
    <m/>
    <m/>
    <s v="with as-of date"/>
    <d v="2022-08-01T00:00:00"/>
    <m/>
    <n v="3"/>
    <n v="3"/>
    <m/>
    <e v="#N/A"/>
    <s v="Both parties have the option for an early termination of the Lease Agreement. The notice period is 3 months, starting at the end of the month where the Lessor receives the termination. Maximum 40 wagons can be returned after the notice period and another 40 wagons after the next 3 months (6 months in total)."/>
    <n v="1"/>
    <s v="Transport Costs"/>
    <m/>
    <m/>
    <m/>
    <m/>
    <m/>
    <m/>
    <m/>
    <m/>
    <m/>
    <m/>
    <m/>
    <m/>
    <m/>
    <m/>
    <m/>
    <m/>
    <m/>
    <m/>
    <n v="80000"/>
    <m/>
    <m/>
    <s v="Euro"/>
    <n v="18.5"/>
    <m/>
    <m/>
    <m/>
    <m/>
    <e v="#N/A"/>
    <n v="0"/>
    <m/>
    <m/>
    <m/>
    <m/>
    <m/>
    <m/>
    <m/>
    <m/>
    <m/>
    <m/>
    <m/>
    <m/>
    <m/>
    <m/>
    <m/>
    <m/>
    <m/>
    <m/>
    <m/>
    <m/>
    <m/>
  </r>
  <r>
    <m/>
    <s v="V100023"/>
    <s v="2022-0005"/>
    <x v="78"/>
    <n v="1"/>
    <s v="Wagon"/>
    <n v="32"/>
    <m/>
    <x v="27"/>
    <m/>
    <m/>
    <x v="0"/>
    <x v="1"/>
    <n v="1"/>
    <m/>
    <m/>
    <n v="1"/>
    <m/>
    <n v="0"/>
    <n v="0"/>
    <x v="1"/>
    <m/>
    <m/>
    <m/>
    <x v="0"/>
    <m/>
    <m/>
    <m/>
    <e v="#N/A"/>
    <e v="#N/A"/>
    <n v="903"/>
    <x v="1"/>
    <m/>
    <m/>
    <m/>
    <m/>
    <s v="with as-of date"/>
    <d v="2022-08-01T00:00:00"/>
    <m/>
    <n v="3"/>
    <n v="3"/>
    <m/>
    <e v="#N/A"/>
    <s v="Both parties have the option for an early termination of the Lease Agreement. The notice period is 3 months, starting at the end of the month where the Lessor receives the termination. Maximum 40 wagons can be returned after the notice period and another 40 wagons after the next 3 months (6 months in total)."/>
    <n v="1"/>
    <s v="Transport Costs"/>
    <m/>
    <m/>
    <m/>
    <m/>
    <m/>
    <m/>
    <m/>
    <m/>
    <m/>
    <m/>
    <m/>
    <m/>
    <m/>
    <m/>
    <m/>
    <m/>
    <m/>
    <m/>
    <n v="80000"/>
    <m/>
    <m/>
    <s v="Euro"/>
    <n v="18.5"/>
    <m/>
    <m/>
    <m/>
    <m/>
    <e v="#N/A"/>
    <n v="0"/>
    <m/>
    <m/>
    <m/>
    <m/>
    <m/>
    <m/>
    <m/>
    <m/>
    <m/>
    <m/>
    <m/>
    <m/>
    <m/>
    <m/>
    <m/>
    <m/>
    <m/>
    <m/>
    <m/>
    <m/>
    <m/>
  </r>
  <r>
    <m/>
    <s v="V100023"/>
    <s v="2022-0005"/>
    <x v="78"/>
    <n v="1"/>
    <s v="Wagon"/>
    <n v="33"/>
    <m/>
    <x v="27"/>
    <m/>
    <m/>
    <x v="0"/>
    <x v="1"/>
    <n v="1"/>
    <m/>
    <m/>
    <n v="1"/>
    <m/>
    <n v="0"/>
    <n v="0"/>
    <x v="1"/>
    <m/>
    <m/>
    <m/>
    <x v="0"/>
    <m/>
    <m/>
    <m/>
    <e v="#N/A"/>
    <e v="#N/A"/>
    <n v="903"/>
    <x v="1"/>
    <m/>
    <m/>
    <m/>
    <m/>
    <s v="with as-of date"/>
    <d v="2022-08-01T00:00:00"/>
    <m/>
    <n v="3"/>
    <n v="3"/>
    <m/>
    <e v="#N/A"/>
    <s v="Both parties have the option for an early termination of the Lease Agreement. The notice period is 3 months, starting at the end of the month where the Lessor receives the termination. Maximum 40 wagons can be returned after the notice period and another 40 wagons after the next 3 months (6 months in total)."/>
    <n v="1"/>
    <s v="Transport Costs"/>
    <m/>
    <m/>
    <m/>
    <m/>
    <m/>
    <m/>
    <m/>
    <m/>
    <m/>
    <m/>
    <m/>
    <m/>
    <m/>
    <m/>
    <m/>
    <m/>
    <m/>
    <m/>
    <n v="80000"/>
    <m/>
    <m/>
    <s v="Euro"/>
    <n v="18.5"/>
    <m/>
    <m/>
    <m/>
    <m/>
    <e v="#N/A"/>
    <n v="0"/>
    <m/>
    <m/>
    <m/>
    <m/>
    <m/>
    <m/>
    <m/>
    <m/>
    <m/>
    <m/>
    <m/>
    <m/>
    <m/>
    <m/>
    <m/>
    <m/>
    <m/>
    <m/>
    <m/>
    <m/>
    <m/>
  </r>
  <r>
    <m/>
    <s v="V100023"/>
    <s v="2022-0005"/>
    <x v="78"/>
    <n v="1"/>
    <s v="Wagon"/>
    <n v="34"/>
    <m/>
    <x v="27"/>
    <m/>
    <m/>
    <x v="0"/>
    <x v="1"/>
    <n v="1"/>
    <m/>
    <m/>
    <n v="1"/>
    <m/>
    <n v="0"/>
    <n v="0"/>
    <x v="1"/>
    <m/>
    <m/>
    <m/>
    <x v="0"/>
    <m/>
    <m/>
    <m/>
    <e v="#N/A"/>
    <e v="#N/A"/>
    <n v="903"/>
    <x v="1"/>
    <m/>
    <m/>
    <m/>
    <m/>
    <s v="with as-of date"/>
    <d v="2022-08-01T00:00:00"/>
    <m/>
    <n v="3"/>
    <n v="3"/>
    <m/>
    <e v="#N/A"/>
    <s v="Both parties have the option for an early termination of the Lease Agreement. The notice period is 3 months, starting at the end of the month where the Lessor receives the termination. Maximum 40 wagons can be returned after the notice period and another 40 wagons after the next 3 months (6 months in total)."/>
    <n v="1"/>
    <s v="Transport Costs"/>
    <m/>
    <m/>
    <m/>
    <m/>
    <m/>
    <m/>
    <m/>
    <m/>
    <m/>
    <m/>
    <m/>
    <m/>
    <m/>
    <m/>
    <m/>
    <m/>
    <m/>
    <m/>
    <n v="80000"/>
    <m/>
    <m/>
    <s v="Euro"/>
    <n v="18.5"/>
    <m/>
    <m/>
    <m/>
    <m/>
    <e v="#N/A"/>
    <n v="0"/>
    <m/>
    <m/>
    <m/>
    <m/>
    <m/>
    <m/>
    <m/>
    <m/>
    <m/>
    <m/>
    <m/>
    <m/>
    <m/>
    <m/>
    <m/>
    <m/>
    <m/>
    <m/>
    <m/>
    <m/>
    <m/>
  </r>
  <r>
    <m/>
    <s v="V100023"/>
    <s v="2022-0005"/>
    <x v="78"/>
    <n v="1"/>
    <s v="Wagon"/>
    <n v="35"/>
    <m/>
    <x v="27"/>
    <m/>
    <m/>
    <x v="0"/>
    <x v="1"/>
    <n v="1"/>
    <m/>
    <m/>
    <n v="1"/>
    <m/>
    <n v="0"/>
    <n v="0"/>
    <x v="1"/>
    <m/>
    <m/>
    <m/>
    <x v="0"/>
    <m/>
    <m/>
    <m/>
    <e v="#N/A"/>
    <e v="#N/A"/>
    <n v="903"/>
    <x v="1"/>
    <m/>
    <m/>
    <m/>
    <m/>
    <s v="with as-of date"/>
    <d v="2022-08-01T00:00:00"/>
    <m/>
    <n v="3"/>
    <n v="3"/>
    <m/>
    <e v="#N/A"/>
    <s v="Both parties have the option for an early termination of the Lease Agreement. The notice period is 3 months, starting at the end of the month where the Lessor receives the termination. Maximum 40 wagons can be returned after the notice period and another 40 wagons after the next 3 months (6 months in total)."/>
    <n v="1"/>
    <s v="Transport Costs"/>
    <m/>
    <m/>
    <m/>
    <m/>
    <m/>
    <m/>
    <m/>
    <m/>
    <m/>
    <m/>
    <m/>
    <m/>
    <m/>
    <m/>
    <m/>
    <m/>
    <m/>
    <m/>
    <n v="80000"/>
    <m/>
    <m/>
    <s v="Euro"/>
    <n v="18.5"/>
    <m/>
    <m/>
    <m/>
    <m/>
    <e v="#N/A"/>
    <n v="0"/>
    <m/>
    <m/>
    <m/>
    <m/>
    <m/>
    <m/>
    <m/>
    <m/>
    <m/>
    <m/>
    <m/>
    <m/>
    <m/>
    <m/>
    <m/>
    <m/>
    <m/>
    <m/>
    <m/>
    <m/>
    <m/>
  </r>
  <r>
    <m/>
    <s v="V100023"/>
    <s v="2022-0005"/>
    <x v="78"/>
    <n v="1"/>
    <s v="Wagon"/>
    <n v="36"/>
    <m/>
    <x v="27"/>
    <m/>
    <m/>
    <x v="0"/>
    <x v="1"/>
    <n v="1"/>
    <m/>
    <m/>
    <n v="1"/>
    <m/>
    <n v="0"/>
    <n v="0"/>
    <x v="1"/>
    <m/>
    <m/>
    <m/>
    <x v="0"/>
    <m/>
    <m/>
    <m/>
    <e v="#N/A"/>
    <e v="#N/A"/>
    <n v="903"/>
    <x v="1"/>
    <m/>
    <m/>
    <m/>
    <m/>
    <s v="with as-of date"/>
    <d v="2022-08-01T00:00:00"/>
    <m/>
    <n v="3"/>
    <n v="3"/>
    <m/>
    <e v="#N/A"/>
    <s v="Both parties have the option for an early termination of the Lease Agreement. The notice period is 3 months, starting at the end of the month where the Lessor receives the termination. Maximum 40 wagons can be returned after the notice period and another 40 wagons after the next 3 months (6 months in total)."/>
    <n v="1"/>
    <s v="Transport Costs"/>
    <m/>
    <m/>
    <m/>
    <m/>
    <m/>
    <m/>
    <m/>
    <m/>
    <m/>
    <m/>
    <m/>
    <m/>
    <m/>
    <m/>
    <m/>
    <m/>
    <m/>
    <m/>
    <n v="80000"/>
    <m/>
    <m/>
    <s v="Euro"/>
    <n v="18.5"/>
    <m/>
    <m/>
    <m/>
    <m/>
    <e v="#N/A"/>
    <n v="0"/>
    <m/>
    <m/>
    <m/>
    <m/>
    <m/>
    <m/>
    <m/>
    <m/>
    <m/>
    <m/>
    <m/>
    <m/>
    <m/>
    <m/>
    <m/>
    <m/>
    <m/>
    <m/>
    <m/>
    <m/>
    <m/>
  </r>
  <r>
    <m/>
    <s v="V100023"/>
    <s v="2022-0005"/>
    <x v="78"/>
    <n v="1"/>
    <s v="Wagon"/>
    <n v="37"/>
    <m/>
    <x v="27"/>
    <m/>
    <m/>
    <x v="0"/>
    <x v="1"/>
    <n v="1"/>
    <m/>
    <m/>
    <n v="1"/>
    <m/>
    <n v="0"/>
    <n v="0"/>
    <x v="1"/>
    <m/>
    <m/>
    <m/>
    <x v="0"/>
    <m/>
    <m/>
    <m/>
    <e v="#N/A"/>
    <e v="#N/A"/>
    <n v="903"/>
    <x v="1"/>
    <m/>
    <m/>
    <m/>
    <m/>
    <s v="with as-of date"/>
    <d v="2022-08-01T00:00:00"/>
    <m/>
    <n v="3"/>
    <n v="3"/>
    <m/>
    <e v="#N/A"/>
    <s v="Both parties have the option for an early termination of the Lease Agreement. The notice period is 3 months, starting at the end of the month where the Lessor receives the termination. Maximum 40 wagons can be returned after the notice period and another 40 wagons after the next 3 months (6 months in total)."/>
    <n v="1"/>
    <s v="Transport Costs"/>
    <m/>
    <m/>
    <m/>
    <m/>
    <m/>
    <m/>
    <m/>
    <m/>
    <m/>
    <m/>
    <m/>
    <m/>
    <m/>
    <m/>
    <m/>
    <m/>
    <m/>
    <m/>
    <n v="80000"/>
    <m/>
    <m/>
    <s v="Euro"/>
    <n v="18.5"/>
    <m/>
    <m/>
    <m/>
    <m/>
    <e v="#N/A"/>
    <n v="0"/>
    <m/>
    <m/>
    <m/>
    <m/>
    <m/>
    <m/>
    <m/>
    <m/>
    <m/>
    <m/>
    <m/>
    <m/>
    <m/>
    <m/>
    <m/>
    <m/>
    <m/>
    <m/>
    <m/>
    <m/>
    <m/>
  </r>
  <r>
    <m/>
    <s v="V100023"/>
    <s v="2022-0005"/>
    <x v="78"/>
    <n v="1"/>
    <s v="Wagon"/>
    <n v="38"/>
    <m/>
    <x v="27"/>
    <m/>
    <m/>
    <x v="0"/>
    <x v="1"/>
    <n v="1"/>
    <m/>
    <m/>
    <n v="1"/>
    <m/>
    <n v="0"/>
    <n v="0"/>
    <x v="1"/>
    <m/>
    <m/>
    <m/>
    <x v="0"/>
    <m/>
    <m/>
    <m/>
    <e v="#N/A"/>
    <e v="#N/A"/>
    <n v="903"/>
    <x v="1"/>
    <m/>
    <m/>
    <m/>
    <m/>
    <s v="with as-of date"/>
    <d v="2022-08-01T00:00:00"/>
    <m/>
    <n v="3"/>
    <n v="3"/>
    <m/>
    <e v="#N/A"/>
    <s v="Both parties have the option for an early termination of the Lease Agreement. The notice period is 3 months, starting at the end of the month where the Lessor receives the termination. Maximum 40 wagons can be returned after the notice period and another 40 wagons after the next 3 months (6 months in total)."/>
    <n v="1"/>
    <s v="Transport Costs"/>
    <m/>
    <m/>
    <m/>
    <m/>
    <m/>
    <m/>
    <m/>
    <m/>
    <m/>
    <m/>
    <m/>
    <m/>
    <m/>
    <m/>
    <m/>
    <m/>
    <m/>
    <m/>
    <n v="80000"/>
    <m/>
    <m/>
    <s v="Euro"/>
    <n v="18.5"/>
    <m/>
    <m/>
    <m/>
    <m/>
    <e v="#N/A"/>
    <n v="0"/>
    <m/>
    <m/>
    <m/>
    <m/>
    <m/>
    <m/>
    <m/>
    <m/>
    <m/>
    <m/>
    <m/>
    <m/>
    <m/>
    <m/>
    <m/>
    <m/>
    <m/>
    <m/>
    <m/>
    <m/>
    <m/>
  </r>
  <r>
    <m/>
    <s v="V100023"/>
    <s v="2022-0005"/>
    <x v="78"/>
    <n v="1"/>
    <s v="Wagon"/>
    <n v="39"/>
    <m/>
    <x v="27"/>
    <m/>
    <m/>
    <x v="0"/>
    <x v="1"/>
    <n v="1"/>
    <m/>
    <m/>
    <n v="1"/>
    <m/>
    <n v="0"/>
    <n v="0"/>
    <x v="1"/>
    <m/>
    <m/>
    <m/>
    <x v="0"/>
    <m/>
    <m/>
    <m/>
    <e v="#N/A"/>
    <e v="#N/A"/>
    <n v="903"/>
    <x v="1"/>
    <m/>
    <m/>
    <m/>
    <m/>
    <s v="with as-of date"/>
    <d v="2022-08-01T00:00:00"/>
    <m/>
    <n v="3"/>
    <n v="3"/>
    <m/>
    <e v="#N/A"/>
    <s v="Both parties have the option for an early termination of the Lease Agreement. The notice period is 3 months, starting at the end of the month where the Lessor receives the termination. Maximum 40 wagons can be returned after the notice period and another 40 wagons after the next 3 months (6 months in total)."/>
    <n v="1"/>
    <s v="Transport Costs"/>
    <m/>
    <m/>
    <m/>
    <m/>
    <m/>
    <m/>
    <m/>
    <m/>
    <m/>
    <m/>
    <m/>
    <m/>
    <m/>
    <m/>
    <m/>
    <m/>
    <m/>
    <m/>
    <n v="80000"/>
    <m/>
    <m/>
    <s v="Euro"/>
    <n v="18.5"/>
    <m/>
    <m/>
    <m/>
    <m/>
    <e v="#N/A"/>
    <n v="0"/>
    <m/>
    <m/>
    <m/>
    <m/>
    <m/>
    <m/>
    <m/>
    <m/>
    <m/>
    <m/>
    <m/>
    <m/>
    <m/>
    <m/>
    <m/>
    <m/>
    <m/>
    <m/>
    <m/>
    <m/>
    <m/>
  </r>
  <r>
    <m/>
    <s v="V100023"/>
    <s v="2022-0005"/>
    <x v="78"/>
    <n v="1"/>
    <s v="Wagon"/>
    <n v="40"/>
    <m/>
    <x v="27"/>
    <m/>
    <m/>
    <x v="0"/>
    <x v="1"/>
    <n v="1"/>
    <m/>
    <m/>
    <n v="1"/>
    <m/>
    <n v="0"/>
    <n v="0"/>
    <x v="1"/>
    <m/>
    <m/>
    <m/>
    <x v="0"/>
    <m/>
    <m/>
    <m/>
    <e v="#N/A"/>
    <e v="#N/A"/>
    <n v="903"/>
    <x v="1"/>
    <m/>
    <m/>
    <m/>
    <m/>
    <s v="with as-of date"/>
    <d v="2022-08-01T00:00:00"/>
    <m/>
    <n v="3"/>
    <n v="3"/>
    <m/>
    <e v="#N/A"/>
    <s v="Both parties have the option for an early termination of the Lease Agreement. The notice period is 3 months, starting at the end of the month where the Lessor receives the termination. Maximum 40 wagons can be returned after the notice period and another 40 wagons after the next 3 months (6 months in total)."/>
    <n v="1"/>
    <s v="Transport Costs"/>
    <m/>
    <m/>
    <m/>
    <m/>
    <m/>
    <m/>
    <m/>
    <m/>
    <m/>
    <m/>
    <m/>
    <m/>
    <m/>
    <m/>
    <m/>
    <m/>
    <m/>
    <m/>
    <n v="80000"/>
    <m/>
    <m/>
    <s v="Euro"/>
    <n v="18.5"/>
    <m/>
    <m/>
    <m/>
    <m/>
    <e v="#N/A"/>
    <n v="0"/>
    <m/>
    <m/>
    <m/>
    <m/>
    <m/>
    <m/>
    <m/>
    <m/>
    <m/>
    <m/>
    <m/>
    <m/>
    <m/>
    <m/>
    <m/>
    <m/>
    <m/>
    <m/>
    <m/>
    <m/>
    <m/>
  </r>
  <r>
    <m/>
    <s v="V100023"/>
    <s v="2022-0005"/>
    <x v="78"/>
    <n v="1"/>
    <s v="Wagon"/>
    <n v="41"/>
    <m/>
    <x v="27"/>
    <m/>
    <m/>
    <x v="0"/>
    <x v="1"/>
    <n v="1"/>
    <m/>
    <m/>
    <n v="1"/>
    <m/>
    <n v="0"/>
    <n v="0"/>
    <x v="1"/>
    <m/>
    <m/>
    <m/>
    <x v="0"/>
    <m/>
    <m/>
    <m/>
    <e v="#N/A"/>
    <e v="#N/A"/>
    <n v="903"/>
    <x v="1"/>
    <m/>
    <m/>
    <m/>
    <m/>
    <s v="with as-of date"/>
    <d v="2022-08-01T00:00:00"/>
    <m/>
    <n v="3"/>
    <n v="3"/>
    <m/>
    <e v="#N/A"/>
    <s v="Both parties have the option for an early termination of the Lease Agreement. The notice period is 3 months, starting at the end of the month where the Lessor receives the termination. Maximum 40 wagons can be returned after the notice period and another 40 wagons after the next 3 months (6 months in total)."/>
    <n v="1"/>
    <s v="Transport Costs"/>
    <m/>
    <m/>
    <m/>
    <m/>
    <m/>
    <m/>
    <m/>
    <m/>
    <m/>
    <m/>
    <m/>
    <m/>
    <m/>
    <m/>
    <m/>
    <m/>
    <m/>
    <m/>
    <n v="80000"/>
    <m/>
    <m/>
    <s v="Euro"/>
    <n v="18.5"/>
    <m/>
    <m/>
    <m/>
    <m/>
    <e v="#N/A"/>
    <n v="0"/>
    <m/>
    <m/>
    <m/>
    <m/>
    <m/>
    <m/>
    <m/>
    <m/>
    <m/>
    <m/>
    <m/>
    <m/>
    <m/>
    <m/>
    <m/>
    <m/>
    <m/>
    <m/>
    <m/>
    <m/>
    <m/>
  </r>
  <r>
    <m/>
    <s v="V100023"/>
    <s v="2022-0005"/>
    <x v="78"/>
    <n v="2"/>
    <s v="Batch"/>
    <m/>
    <m/>
    <x v="27"/>
    <s v="POL"/>
    <s v="East EU"/>
    <x v="0"/>
    <x v="1"/>
    <n v="40"/>
    <m/>
    <m/>
    <n v="40"/>
    <n v="0"/>
    <n v="0"/>
    <n v="0"/>
    <x v="0"/>
    <m/>
    <m/>
    <m/>
    <x v="0"/>
    <m/>
    <m/>
    <m/>
    <d v="2022-12-21T00:00:00"/>
    <d v="2025-03-31T00:00:00"/>
    <m/>
    <x v="20"/>
    <m/>
    <m/>
    <m/>
    <m/>
    <s v="with as-of date"/>
    <d v="2022-07-01T00:00:00"/>
    <m/>
    <n v="3"/>
    <n v="3"/>
    <m/>
    <m/>
    <s v="Both parties have the option for an early termination of the Lease Agreement. The notice period is 3 months, starting at the end of the month where the Lessor receives the termination. Maximum 40 wagons can be returned after the notice period and another 40 wagons after the next 3 months (6 months in total)."/>
    <n v="1"/>
    <s v="Transport Costs"/>
    <m/>
    <m/>
    <m/>
    <m/>
    <m/>
    <n v="44743"/>
    <s v="B"/>
    <n v="92"/>
    <n v="1.3"/>
    <s v="CHE"/>
    <s v="3 Mths Cash Deposit"/>
    <m/>
    <s v="N"/>
    <m/>
    <m/>
    <m/>
    <m/>
    <m/>
    <n v="80000"/>
    <m/>
    <m/>
    <s v="Euro"/>
    <n v="18.5"/>
    <n v="-3.5"/>
    <n v="0"/>
    <m/>
    <n v="0"/>
    <n v="15"/>
    <n v="0"/>
    <n v="890"/>
    <m/>
    <m/>
    <n v="0"/>
    <s v="0.00"/>
    <n v="0"/>
    <n v="0"/>
    <s v="0.00"/>
    <n v="0"/>
    <n v="18.5"/>
    <n v="-3.5"/>
    <n v="15"/>
    <n v="1"/>
    <n v="0"/>
    <n v="18.5"/>
    <n v="18.5"/>
    <n v="3200000"/>
    <n v="0"/>
    <m/>
    <n v="0"/>
    <n v="218400"/>
  </r>
  <r>
    <m/>
    <s v="V100023"/>
    <s v="2022-0005"/>
    <x v="78"/>
    <n v="2"/>
    <s v="Wagon"/>
    <n v="45"/>
    <m/>
    <x v="27"/>
    <m/>
    <m/>
    <x v="0"/>
    <x v="1"/>
    <n v="1"/>
    <m/>
    <m/>
    <n v="1"/>
    <m/>
    <n v="0"/>
    <n v="0"/>
    <x v="1"/>
    <m/>
    <m/>
    <m/>
    <x v="0"/>
    <m/>
    <m/>
    <m/>
    <e v="#N/A"/>
    <e v="#N/A"/>
    <n v="903"/>
    <x v="1"/>
    <m/>
    <m/>
    <m/>
    <m/>
    <s v="with as-of date"/>
    <d v="2022-12-21T00:00:00"/>
    <m/>
    <n v="3"/>
    <n v="3"/>
    <m/>
    <e v="#N/A"/>
    <s v="Both parties have the option for an early termination of the Lease Agreement. The notice period is 3 months, starting at the end of the month where the Lessor receives the termination. Maximum 40 wagons can be returned after the notice period and another 40 wagons after the next 3 months (6 months in total)."/>
    <n v="1"/>
    <s v="Transport Costs"/>
    <m/>
    <m/>
    <m/>
    <m/>
    <m/>
    <m/>
    <m/>
    <m/>
    <m/>
    <m/>
    <m/>
    <m/>
    <m/>
    <m/>
    <m/>
    <m/>
    <m/>
    <m/>
    <n v="80000"/>
    <m/>
    <m/>
    <s v="Euro"/>
    <n v="18.5"/>
    <m/>
    <m/>
    <m/>
    <m/>
    <e v="#N/A"/>
    <n v="0"/>
    <m/>
    <m/>
    <m/>
    <m/>
    <m/>
    <m/>
    <m/>
    <m/>
    <m/>
    <m/>
    <m/>
    <m/>
    <m/>
    <m/>
    <m/>
    <m/>
    <m/>
    <m/>
    <m/>
    <m/>
    <m/>
  </r>
  <r>
    <m/>
    <s v="V100023"/>
    <s v="2022-0005"/>
    <x v="78"/>
    <n v="2"/>
    <s v="Wagon"/>
    <n v="46"/>
    <m/>
    <x v="27"/>
    <m/>
    <m/>
    <x v="0"/>
    <x v="1"/>
    <n v="1"/>
    <m/>
    <m/>
    <n v="1"/>
    <m/>
    <n v="0"/>
    <n v="0"/>
    <x v="1"/>
    <m/>
    <m/>
    <m/>
    <x v="0"/>
    <m/>
    <m/>
    <m/>
    <e v="#N/A"/>
    <e v="#N/A"/>
    <n v="903"/>
    <x v="1"/>
    <m/>
    <m/>
    <m/>
    <m/>
    <s v="with as-of date"/>
    <d v="2022-12-21T00:00:00"/>
    <m/>
    <n v="3"/>
    <n v="3"/>
    <m/>
    <e v="#N/A"/>
    <s v="Both parties have the option for an early termination of the Lease Agreement. The notice period is 3 months, starting at the end of the month where the Lessor receives the termination. Maximum 40 wagons can be returned after the notice period and another 40 wagons after the next 3 months (6 months in total)."/>
    <n v="1"/>
    <s v="Transport Costs"/>
    <m/>
    <m/>
    <m/>
    <m/>
    <m/>
    <m/>
    <m/>
    <m/>
    <m/>
    <m/>
    <m/>
    <m/>
    <m/>
    <m/>
    <m/>
    <m/>
    <m/>
    <m/>
    <n v="80000"/>
    <m/>
    <m/>
    <s v="Euro"/>
    <n v="18.5"/>
    <m/>
    <m/>
    <m/>
    <m/>
    <e v="#N/A"/>
    <n v="0"/>
    <m/>
    <m/>
    <m/>
    <m/>
    <m/>
    <m/>
    <m/>
    <m/>
    <m/>
    <m/>
    <m/>
    <m/>
    <m/>
    <m/>
    <m/>
    <m/>
    <m/>
    <m/>
    <m/>
    <m/>
    <m/>
  </r>
  <r>
    <m/>
    <s v="V100023"/>
    <s v="2022-0005"/>
    <x v="78"/>
    <n v="2"/>
    <s v="Wagon"/>
    <n v="47"/>
    <m/>
    <x v="27"/>
    <m/>
    <m/>
    <x v="0"/>
    <x v="1"/>
    <n v="1"/>
    <m/>
    <m/>
    <n v="1"/>
    <m/>
    <n v="0"/>
    <n v="0"/>
    <x v="1"/>
    <m/>
    <m/>
    <m/>
    <x v="0"/>
    <m/>
    <m/>
    <m/>
    <e v="#N/A"/>
    <e v="#N/A"/>
    <n v="903"/>
    <x v="1"/>
    <m/>
    <m/>
    <m/>
    <m/>
    <s v="with as-of date"/>
    <d v="2022-12-21T00:00:00"/>
    <m/>
    <n v="3"/>
    <n v="3"/>
    <m/>
    <e v="#N/A"/>
    <s v="Both parties have the option for an early termination of the Lease Agreement. The notice period is 3 months, starting at the end of the month where the Lessor receives the termination. Maximum 40 wagons can be returned after the notice period and another 40 wagons after the next 3 months (6 months in total)."/>
    <n v="1"/>
    <s v="Transport Costs"/>
    <m/>
    <m/>
    <m/>
    <m/>
    <m/>
    <m/>
    <m/>
    <m/>
    <m/>
    <m/>
    <m/>
    <m/>
    <m/>
    <m/>
    <m/>
    <m/>
    <m/>
    <m/>
    <n v="80000"/>
    <m/>
    <m/>
    <s v="Euro"/>
    <n v="18.5"/>
    <m/>
    <m/>
    <m/>
    <m/>
    <e v="#N/A"/>
    <n v="0"/>
    <m/>
    <m/>
    <m/>
    <m/>
    <m/>
    <m/>
    <m/>
    <m/>
    <m/>
    <m/>
    <m/>
    <m/>
    <m/>
    <m/>
    <m/>
    <m/>
    <m/>
    <m/>
    <m/>
    <m/>
    <m/>
  </r>
  <r>
    <m/>
    <s v="V100023"/>
    <s v="2022-0005"/>
    <x v="78"/>
    <n v="2"/>
    <s v="Wagon"/>
    <n v="48"/>
    <m/>
    <x v="27"/>
    <m/>
    <m/>
    <x v="0"/>
    <x v="1"/>
    <n v="1"/>
    <m/>
    <m/>
    <n v="1"/>
    <m/>
    <n v="0"/>
    <n v="0"/>
    <x v="1"/>
    <m/>
    <m/>
    <m/>
    <x v="0"/>
    <m/>
    <m/>
    <m/>
    <e v="#N/A"/>
    <e v="#N/A"/>
    <n v="903"/>
    <x v="1"/>
    <m/>
    <m/>
    <m/>
    <m/>
    <s v="with as-of date"/>
    <d v="2022-12-21T00:00:00"/>
    <m/>
    <n v="3"/>
    <n v="3"/>
    <m/>
    <e v="#N/A"/>
    <s v="Both parties have the option for an early termination of the Lease Agreement. The notice period is 3 months, starting at the end of the month where the Lessor receives the termination. Maximum 40 wagons can be returned after the notice period and another 40 wagons after the next 3 months (6 months in total)."/>
    <n v="1"/>
    <s v="Transport Costs"/>
    <m/>
    <m/>
    <m/>
    <m/>
    <m/>
    <m/>
    <m/>
    <m/>
    <m/>
    <m/>
    <m/>
    <m/>
    <m/>
    <m/>
    <m/>
    <m/>
    <m/>
    <m/>
    <n v="80000"/>
    <m/>
    <m/>
    <s v="Euro"/>
    <n v="18.5"/>
    <m/>
    <m/>
    <m/>
    <m/>
    <e v="#N/A"/>
    <n v="0"/>
    <m/>
    <m/>
    <m/>
    <m/>
    <m/>
    <m/>
    <m/>
    <m/>
    <m/>
    <m/>
    <m/>
    <m/>
    <m/>
    <m/>
    <m/>
    <m/>
    <m/>
    <m/>
    <m/>
    <m/>
    <m/>
  </r>
  <r>
    <m/>
    <s v="V100023"/>
    <s v="2022-0005"/>
    <x v="78"/>
    <n v="2"/>
    <s v="Wagon"/>
    <n v="49"/>
    <m/>
    <x v="27"/>
    <m/>
    <m/>
    <x v="0"/>
    <x v="1"/>
    <n v="1"/>
    <m/>
    <m/>
    <n v="1"/>
    <m/>
    <n v="0"/>
    <n v="0"/>
    <x v="1"/>
    <m/>
    <m/>
    <m/>
    <x v="0"/>
    <m/>
    <m/>
    <m/>
    <e v="#N/A"/>
    <e v="#N/A"/>
    <n v="903"/>
    <x v="1"/>
    <m/>
    <m/>
    <m/>
    <m/>
    <s v="with as-of date"/>
    <d v="2022-12-21T00:00:00"/>
    <m/>
    <n v="3"/>
    <n v="3"/>
    <m/>
    <e v="#N/A"/>
    <s v="Both parties have the option for an early termination of the Lease Agreement. The notice period is 3 months, starting at the end of the month where the Lessor receives the termination. Maximum 40 wagons can be returned after the notice period and another 40 wagons after the next 3 months (6 months in total)."/>
    <n v="1"/>
    <s v="Transport Costs"/>
    <m/>
    <m/>
    <m/>
    <m/>
    <m/>
    <m/>
    <m/>
    <m/>
    <m/>
    <m/>
    <m/>
    <m/>
    <m/>
    <m/>
    <m/>
    <m/>
    <m/>
    <m/>
    <n v="80000"/>
    <m/>
    <m/>
    <s v="Euro"/>
    <n v="18.5"/>
    <m/>
    <m/>
    <m/>
    <m/>
    <e v="#N/A"/>
    <n v="0"/>
    <m/>
    <m/>
    <m/>
    <m/>
    <m/>
    <m/>
    <m/>
    <m/>
    <m/>
    <m/>
    <m/>
    <m/>
    <m/>
    <m/>
    <m/>
    <m/>
    <m/>
    <m/>
    <m/>
    <m/>
    <m/>
  </r>
  <r>
    <m/>
    <s v="V100023"/>
    <s v="2022-0005"/>
    <x v="78"/>
    <n v="2"/>
    <s v="Wagon"/>
    <n v="50"/>
    <m/>
    <x v="27"/>
    <m/>
    <m/>
    <x v="0"/>
    <x v="1"/>
    <n v="1"/>
    <m/>
    <m/>
    <n v="1"/>
    <m/>
    <n v="0"/>
    <n v="0"/>
    <x v="1"/>
    <m/>
    <m/>
    <m/>
    <x v="0"/>
    <m/>
    <m/>
    <m/>
    <e v="#N/A"/>
    <e v="#N/A"/>
    <n v="903"/>
    <x v="1"/>
    <m/>
    <m/>
    <m/>
    <m/>
    <s v="with as-of date"/>
    <d v="2022-12-21T00:00:00"/>
    <m/>
    <n v="3"/>
    <n v="3"/>
    <m/>
    <e v="#N/A"/>
    <s v="Both parties have the option for an early termination of the Lease Agreement. The notice period is 3 months, starting at the end of the month where the Lessor receives the termination. Maximum 40 wagons can be returned after the notice period and another 40 wagons after the next 3 months (6 months in total)."/>
    <n v="1"/>
    <s v="Transport Costs"/>
    <m/>
    <m/>
    <m/>
    <m/>
    <m/>
    <m/>
    <m/>
    <m/>
    <m/>
    <m/>
    <m/>
    <m/>
    <m/>
    <m/>
    <m/>
    <m/>
    <m/>
    <m/>
    <n v="80000"/>
    <m/>
    <m/>
    <s v="Euro"/>
    <n v="18.5"/>
    <m/>
    <m/>
    <m/>
    <m/>
    <e v="#N/A"/>
    <n v="0"/>
    <m/>
    <m/>
    <m/>
    <m/>
    <m/>
    <m/>
    <m/>
    <m/>
    <m/>
    <m/>
    <m/>
    <m/>
    <m/>
    <m/>
    <m/>
    <m/>
    <m/>
    <m/>
    <m/>
    <m/>
    <m/>
  </r>
  <r>
    <m/>
    <s v="V100023"/>
    <s v="2022-0005"/>
    <x v="78"/>
    <n v="2"/>
    <s v="Wagon"/>
    <n v="51"/>
    <m/>
    <x v="27"/>
    <m/>
    <m/>
    <x v="0"/>
    <x v="1"/>
    <n v="1"/>
    <m/>
    <m/>
    <n v="1"/>
    <m/>
    <n v="0"/>
    <n v="0"/>
    <x v="1"/>
    <m/>
    <m/>
    <m/>
    <x v="0"/>
    <m/>
    <m/>
    <m/>
    <e v="#N/A"/>
    <e v="#N/A"/>
    <n v="903"/>
    <x v="1"/>
    <m/>
    <m/>
    <m/>
    <m/>
    <s v="with as-of date"/>
    <d v="2022-12-21T00:00:00"/>
    <m/>
    <n v="3"/>
    <n v="3"/>
    <m/>
    <e v="#N/A"/>
    <s v="Both parties have the option for an early termination of the Lease Agreement. The notice period is 3 months, starting at the end of the month where the Lessor receives the termination. Maximum 40 wagons can be returned after the notice period and another 40 wagons after the next 3 months (6 months in total)."/>
    <n v="1"/>
    <s v="Transport Costs"/>
    <m/>
    <m/>
    <m/>
    <m/>
    <m/>
    <m/>
    <m/>
    <m/>
    <m/>
    <m/>
    <m/>
    <m/>
    <m/>
    <m/>
    <m/>
    <m/>
    <m/>
    <m/>
    <n v="80000"/>
    <m/>
    <m/>
    <s v="Euro"/>
    <n v="18.5"/>
    <m/>
    <m/>
    <m/>
    <m/>
    <e v="#N/A"/>
    <n v="0"/>
    <m/>
    <m/>
    <m/>
    <m/>
    <m/>
    <m/>
    <m/>
    <m/>
    <m/>
    <m/>
    <m/>
    <m/>
    <m/>
    <m/>
    <m/>
    <m/>
    <m/>
    <m/>
    <m/>
    <m/>
    <m/>
  </r>
  <r>
    <m/>
    <s v="V100023"/>
    <s v="2022-0005"/>
    <x v="78"/>
    <n v="2"/>
    <s v="Wagon"/>
    <n v="52"/>
    <m/>
    <x v="27"/>
    <m/>
    <m/>
    <x v="0"/>
    <x v="1"/>
    <n v="1"/>
    <m/>
    <m/>
    <n v="1"/>
    <m/>
    <n v="0"/>
    <n v="0"/>
    <x v="1"/>
    <m/>
    <m/>
    <m/>
    <x v="0"/>
    <m/>
    <m/>
    <m/>
    <e v="#N/A"/>
    <e v="#N/A"/>
    <n v="903"/>
    <x v="1"/>
    <m/>
    <m/>
    <m/>
    <m/>
    <s v="with as-of date"/>
    <d v="2022-12-21T00:00:00"/>
    <m/>
    <n v="3"/>
    <n v="3"/>
    <m/>
    <e v="#N/A"/>
    <s v="Both parties have the option for an early termination of the Lease Agreement. The notice period is 3 months, starting at the end of the month where the Lessor receives the termination. Maximum 40 wagons can be returned after the notice period and another 40 wagons after the next 3 months (6 months in total)."/>
    <n v="1"/>
    <s v="Transport Costs"/>
    <m/>
    <m/>
    <m/>
    <m/>
    <m/>
    <m/>
    <m/>
    <m/>
    <m/>
    <m/>
    <m/>
    <m/>
    <m/>
    <m/>
    <m/>
    <m/>
    <m/>
    <m/>
    <n v="80000"/>
    <m/>
    <m/>
    <s v="Euro"/>
    <n v="18.5"/>
    <m/>
    <m/>
    <m/>
    <m/>
    <e v="#N/A"/>
    <n v="0"/>
    <m/>
    <m/>
    <m/>
    <m/>
    <m/>
    <m/>
    <m/>
    <m/>
    <m/>
    <m/>
    <m/>
    <m/>
    <m/>
    <m/>
    <m/>
    <m/>
    <m/>
    <m/>
    <m/>
    <m/>
    <m/>
  </r>
  <r>
    <m/>
    <s v="V100023"/>
    <s v="2022-0005"/>
    <x v="78"/>
    <n v="2"/>
    <s v="Wagon"/>
    <n v="53"/>
    <m/>
    <x v="27"/>
    <m/>
    <m/>
    <x v="0"/>
    <x v="1"/>
    <n v="1"/>
    <m/>
    <m/>
    <n v="1"/>
    <m/>
    <n v="0"/>
    <n v="0"/>
    <x v="1"/>
    <m/>
    <m/>
    <m/>
    <x v="0"/>
    <m/>
    <m/>
    <m/>
    <e v="#N/A"/>
    <e v="#N/A"/>
    <n v="903"/>
    <x v="1"/>
    <m/>
    <m/>
    <m/>
    <m/>
    <s v="with as-of date"/>
    <d v="2022-12-21T00:00:00"/>
    <m/>
    <n v="3"/>
    <n v="3"/>
    <m/>
    <e v="#N/A"/>
    <s v="Both parties have the option for an early termination of the Lease Agreement. The notice period is 3 months, starting at the end of the month where the Lessor receives the termination. Maximum 40 wagons can be returned after the notice period and another 40 wagons after the next 3 months (6 months in total)."/>
    <n v="1"/>
    <s v="Transport Costs"/>
    <m/>
    <m/>
    <m/>
    <m/>
    <m/>
    <m/>
    <m/>
    <m/>
    <m/>
    <m/>
    <m/>
    <m/>
    <m/>
    <m/>
    <m/>
    <m/>
    <m/>
    <m/>
    <n v="80000"/>
    <m/>
    <m/>
    <s v="Euro"/>
    <n v="18.5"/>
    <m/>
    <m/>
    <m/>
    <m/>
    <e v="#N/A"/>
    <n v="0"/>
    <m/>
    <m/>
    <m/>
    <m/>
    <m/>
    <m/>
    <m/>
    <m/>
    <m/>
    <m/>
    <m/>
    <m/>
    <m/>
    <m/>
    <m/>
    <m/>
    <m/>
    <m/>
    <m/>
    <m/>
    <m/>
  </r>
  <r>
    <m/>
    <s v="V100023"/>
    <s v="2022-0005"/>
    <x v="78"/>
    <n v="2"/>
    <s v="Wagon"/>
    <n v="54"/>
    <m/>
    <x v="27"/>
    <m/>
    <m/>
    <x v="0"/>
    <x v="1"/>
    <n v="1"/>
    <m/>
    <m/>
    <n v="1"/>
    <m/>
    <n v="0"/>
    <n v="0"/>
    <x v="1"/>
    <m/>
    <m/>
    <m/>
    <x v="0"/>
    <m/>
    <m/>
    <m/>
    <e v="#N/A"/>
    <e v="#N/A"/>
    <n v="903"/>
    <x v="1"/>
    <m/>
    <m/>
    <m/>
    <m/>
    <s v="with as-of date"/>
    <d v="2022-12-21T00:00:00"/>
    <m/>
    <n v="3"/>
    <n v="3"/>
    <m/>
    <e v="#N/A"/>
    <s v="Both parties have the option for an early termination of the Lease Agreement. The notice period is 3 months, starting at the end of the month where the Lessor receives the termination. Maximum 40 wagons can be returned after the notice period and another 40 wagons after the next 3 months (6 months in total)."/>
    <n v="1"/>
    <s v="Transport Costs"/>
    <m/>
    <m/>
    <m/>
    <m/>
    <m/>
    <m/>
    <m/>
    <m/>
    <m/>
    <m/>
    <m/>
    <m/>
    <m/>
    <m/>
    <m/>
    <m/>
    <m/>
    <m/>
    <n v="80000"/>
    <m/>
    <m/>
    <s v="Euro"/>
    <n v="18.5"/>
    <m/>
    <m/>
    <m/>
    <m/>
    <e v="#N/A"/>
    <n v="0"/>
    <m/>
    <m/>
    <m/>
    <m/>
    <m/>
    <m/>
    <m/>
    <m/>
    <m/>
    <m/>
    <m/>
    <m/>
    <m/>
    <m/>
    <m/>
    <m/>
    <m/>
    <m/>
    <m/>
    <m/>
    <m/>
  </r>
  <r>
    <m/>
    <s v="V100023"/>
    <s v="2022-0005"/>
    <x v="78"/>
    <n v="2"/>
    <s v="Wagon"/>
    <n v="55"/>
    <m/>
    <x v="27"/>
    <m/>
    <m/>
    <x v="0"/>
    <x v="1"/>
    <n v="1"/>
    <m/>
    <m/>
    <n v="1"/>
    <m/>
    <n v="0"/>
    <n v="0"/>
    <x v="1"/>
    <m/>
    <m/>
    <m/>
    <x v="0"/>
    <m/>
    <m/>
    <m/>
    <e v="#N/A"/>
    <e v="#N/A"/>
    <n v="903"/>
    <x v="1"/>
    <m/>
    <m/>
    <m/>
    <m/>
    <s v="with as-of date"/>
    <d v="2022-12-21T00:00:00"/>
    <m/>
    <n v="3"/>
    <n v="3"/>
    <m/>
    <e v="#N/A"/>
    <s v="Both parties have the option for an early termination of the Lease Agreement. The notice period is 3 months, starting at the end of the month where the Lessor receives the termination. Maximum 40 wagons can be returned after the notice period and another 40 wagons after the next 3 months (6 months in total)."/>
    <n v="1"/>
    <s v="Transport Costs"/>
    <m/>
    <m/>
    <m/>
    <m/>
    <m/>
    <m/>
    <m/>
    <m/>
    <m/>
    <m/>
    <m/>
    <m/>
    <m/>
    <m/>
    <m/>
    <m/>
    <m/>
    <m/>
    <n v="80000"/>
    <m/>
    <m/>
    <s v="Euro"/>
    <n v="18.5"/>
    <m/>
    <m/>
    <m/>
    <m/>
    <e v="#N/A"/>
    <n v="0"/>
    <m/>
    <m/>
    <m/>
    <m/>
    <m/>
    <m/>
    <m/>
    <m/>
    <m/>
    <m/>
    <m/>
    <m/>
    <m/>
    <m/>
    <m/>
    <m/>
    <m/>
    <m/>
    <m/>
    <m/>
    <m/>
  </r>
  <r>
    <m/>
    <s v="V100023"/>
    <s v="2022-0005"/>
    <x v="78"/>
    <n v="2"/>
    <s v="Wagon"/>
    <n v="56"/>
    <m/>
    <x v="27"/>
    <m/>
    <m/>
    <x v="0"/>
    <x v="1"/>
    <n v="1"/>
    <m/>
    <m/>
    <n v="1"/>
    <m/>
    <n v="0"/>
    <n v="0"/>
    <x v="1"/>
    <m/>
    <m/>
    <m/>
    <x v="0"/>
    <m/>
    <m/>
    <m/>
    <e v="#N/A"/>
    <e v="#N/A"/>
    <n v="903"/>
    <x v="1"/>
    <m/>
    <m/>
    <m/>
    <m/>
    <s v="with as-of date"/>
    <d v="2022-12-21T00:00:00"/>
    <m/>
    <n v="3"/>
    <n v="3"/>
    <m/>
    <e v="#N/A"/>
    <s v="Both parties have the option for an early termination of the Lease Agreement. The notice period is 3 months, starting at the end of the month where the Lessor receives the termination. Maximum 40 wagons can be returned after the notice period and another 40 wagons after the next 3 months (6 months in total)."/>
    <n v="1"/>
    <s v="Transport Costs"/>
    <m/>
    <m/>
    <m/>
    <m/>
    <m/>
    <m/>
    <m/>
    <m/>
    <m/>
    <m/>
    <m/>
    <m/>
    <m/>
    <m/>
    <m/>
    <m/>
    <m/>
    <m/>
    <n v="80000"/>
    <m/>
    <m/>
    <s v="Euro"/>
    <n v="18.5"/>
    <m/>
    <m/>
    <m/>
    <m/>
    <e v="#N/A"/>
    <n v="0"/>
    <m/>
    <m/>
    <m/>
    <m/>
    <m/>
    <m/>
    <m/>
    <m/>
    <m/>
    <m/>
    <m/>
    <m/>
    <m/>
    <m/>
    <m/>
    <m/>
    <m/>
    <m/>
    <m/>
    <m/>
    <m/>
  </r>
  <r>
    <m/>
    <s v="V100023"/>
    <s v="2022-0005"/>
    <x v="78"/>
    <n v="2"/>
    <s v="Wagon"/>
    <n v="57"/>
    <m/>
    <x v="27"/>
    <m/>
    <m/>
    <x v="0"/>
    <x v="1"/>
    <n v="1"/>
    <m/>
    <m/>
    <n v="1"/>
    <m/>
    <n v="0"/>
    <n v="0"/>
    <x v="1"/>
    <m/>
    <m/>
    <m/>
    <x v="0"/>
    <m/>
    <m/>
    <m/>
    <e v="#N/A"/>
    <e v="#N/A"/>
    <n v="903"/>
    <x v="1"/>
    <m/>
    <m/>
    <m/>
    <m/>
    <s v="with as-of date"/>
    <d v="2022-12-21T00:00:00"/>
    <m/>
    <n v="3"/>
    <n v="3"/>
    <m/>
    <e v="#N/A"/>
    <s v="Both parties have the option for an early termination of the Lease Agreement. The notice period is 3 months, starting at the end of the month where the Lessor receives the termination. Maximum 40 wagons can be returned after the notice period and another 40 wagons after the next 3 months (6 months in total)."/>
    <n v="1"/>
    <s v="Transport Costs"/>
    <m/>
    <m/>
    <m/>
    <m/>
    <m/>
    <m/>
    <m/>
    <m/>
    <m/>
    <m/>
    <m/>
    <m/>
    <m/>
    <m/>
    <m/>
    <m/>
    <m/>
    <m/>
    <n v="80000"/>
    <m/>
    <m/>
    <s v="Euro"/>
    <n v="18.5"/>
    <m/>
    <m/>
    <m/>
    <m/>
    <e v="#N/A"/>
    <n v="0"/>
    <m/>
    <m/>
    <m/>
    <m/>
    <m/>
    <m/>
    <m/>
    <m/>
    <m/>
    <m/>
    <m/>
    <m/>
    <m/>
    <m/>
    <m/>
    <m/>
    <m/>
    <m/>
    <m/>
    <m/>
    <m/>
  </r>
  <r>
    <m/>
    <s v="V100023"/>
    <s v="2022-0005"/>
    <x v="78"/>
    <n v="2"/>
    <s v="Wagon"/>
    <n v="58"/>
    <m/>
    <x v="27"/>
    <m/>
    <m/>
    <x v="0"/>
    <x v="1"/>
    <n v="1"/>
    <m/>
    <m/>
    <n v="1"/>
    <m/>
    <n v="0"/>
    <n v="0"/>
    <x v="1"/>
    <m/>
    <m/>
    <m/>
    <x v="0"/>
    <m/>
    <m/>
    <m/>
    <e v="#N/A"/>
    <e v="#N/A"/>
    <n v="903"/>
    <x v="1"/>
    <m/>
    <m/>
    <m/>
    <m/>
    <s v="with as-of date"/>
    <d v="2022-12-21T00:00:00"/>
    <m/>
    <n v="3"/>
    <n v="3"/>
    <m/>
    <e v="#N/A"/>
    <s v="Both parties have the option for an early termination of the Lease Agreement. The notice period is 3 months, starting at the end of the month where the Lessor receives the termination. Maximum 40 wagons can be returned after the notice period and another 40 wagons after the next 3 months (6 months in total)."/>
    <n v="1"/>
    <s v="Transport Costs"/>
    <m/>
    <m/>
    <m/>
    <m/>
    <m/>
    <m/>
    <m/>
    <m/>
    <m/>
    <m/>
    <m/>
    <m/>
    <m/>
    <m/>
    <m/>
    <m/>
    <m/>
    <m/>
    <n v="80000"/>
    <m/>
    <m/>
    <s v="Euro"/>
    <n v="18.5"/>
    <m/>
    <m/>
    <m/>
    <m/>
    <e v="#N/A"/>
    <n v="0"/>
    <m/>
    <m/>
    <m/>
    <m/>
    <m/>
    <m/>
    <m/>
    <m/>
    <m/>
    <m/>
    <m/>
    <m/>
    <m/>
    <m/>
    <m/>
    <m/>
    <m/>
    <m/>
    <m/>
    <m/>
    <m/>
  </r>
  <r>
    <m/>
    <s v="V100023"/>
    <s v="2022-0005"/>
    <x v="78"/>
    <n v="2"/>
    <s v="Wagon"/>
    <n v="59"/>
    <m/>
    <x v="27"/>
    <m/>
    <m/>
    <x v="0"/>
    <x v="1"/>
    <n v="1"/>
    <m/>
    <m/>
    <n v="1"/>
    <m/>
    <n v="0"/>
    <n v="0"/>
    <x v="1"/>
    <m/>
    <m/>
    <m/>
    <x v="0"/>
    <m/>
    <m/>
    <m/>
    <e v="#N/A"/>
    <e v="#N/A"/>
    <n v="903"/>
    <x v="1"/>
    <m/>
    <m/>
    <m/>
    <m/>
    <s v="with as-of date"/>
    <d v="2022-12-21T00:00:00"/>
    <m/>
    <n v="3"/>
    <n v="3"/>
    <m/>
    <e v="#N/A"/>
    <s v="Both parties have the option for an early termination of the Lease Agreement. The notice period is 3 months, starting at the end of the month where the Lessor receives the termination. Maximum 40 wagons can be returned after the notice period and another 40 wagons after the next 3 months (6 months in total)."/>
    <n v="1"/>
    <s v="Transport Costs"/>
    <m/>
    <m/>
    <m/>
    <m/>
    <m/>
    <m/>
    <m/>
    <m/>
    <m/>
    <m/>
    <m/>
    <m/>
    <m/>
    <m/>
    <m/>
    <m/>
    <m/>
    <m/>
    <n v="80000"/>
    <m/>
    <m/>
    <s v="Euro"/>
    <n v="18.5"/>
    <m/>
    <m/>
    <m/>
    <m/>
    <e v="#N/A"/>
    <n v="0"/>
    <m/>
    <m/>
    <m/>
    <m/>
    <m/>
    <m/>
    <m/>
    <m/>
    <m/>
    <m/>
    <m/>
    <m/>
    <m/>
    <m/>
    <m/>
    <m/>
    <m/>
    <m/>
    <m/>
    <m/>
    <m/>
  </r>
  <r>
    <m/>
    <s v="V100023"/>
    <s v="2022-0005"/>
    <x v="78"/>
    <n v="2"/>
    <s v="Wagon"/>
    <n v="60"/>
    <m/>
    <x v="27"/>
    <m/>
    <m/>
    <x v="0"/>
    <x v="1"/>
    <n v="1"/>
    <m/>
    <m/>
    <n v="1"/>
    <m/>
    <n v="0"/>
    <n v="0"/>
    <x v="1"/>
    <m/>
    <m/>
    <m/>
    <x v="0"/>
    <m/>
    <m/>
    <m/>
    <e v="#N/A"/>
    <e v="#N/A"/>
    <n v="903"/>
    <x v="1"/>
    <m/>
    <m/>
    <m/>
    <m/>
    <s v="with as-of date"/>
    <d v="2022-12-21T00:00:00"/>
    <m/>
    <n v="3"/>
    <n v="3"/>
    <m/>
    <e v="#N/A"/>
    <s v="Both parties have the option for an early termination of the Lease Agreement. The notice period is 3 months, starting at the end of the month where the Lessor receives the termination. Maximum 40 wagons can be returned after the notice period and another 40 wagons after the next 3 months (6 months in total)."/>
    <n v="1"/>
    <s v="Transport Costs"/>
    <m/>
    <m/>
    <m/>
    <m/>
    <m/>
    <m/>
    <m/>
    <m/>
    <m/>
    <m/>
    <m/>
    <m/>
    <m/>
    <m/>
    <m/>
    <m/>
    <m/>
    <m/>
    <n v="80000"/>
    <m/>
    <m/>
    <s v="Euro"/>
    <n v="18.5"/>
    <m/>
    <m/>
    <m/>
    <m/>
    <e v="#N/A"/>
    <n v="0"/>
    <m/>
    <m/>
    <m/>
    <m/>
    <m/>
    <m/>
    <m/>
    <m/>
    <m/>
    <m/>
    <m/>
    <m/>
    <m/>
    <m/>
    <m/>
    <m/>
    <m/>
    <m/>
    <m/>
    <m/>
    <m/>
  </r>
  <r>
    <m/>
    <s v="V100023"/>
    <s v="2022-0005"/>
    <x v="78"/>
    <n v="2"/>
    <s v="Wagon"/>
    <n v="61"/>
    <m/>
    <x v="27"/>
    <m/>
    <m/>
    <x v="0"/>
    <x v="1"/>
    <n v="1"/>
    <m/>
    <m/>
    <n v="1"/>
    <m/>
    <n v="0"/>
    <n v="0"/>
    <x v="1"/>
    <m/>
    <m/>
    <m/>
    <x v="0"/>
    <m/>
    <m/>
    <m/>
    <e v="#N/A"/>
    <e v="#N/A"/>
    <n v="903"/>
    <x v="1"/>
    <m/>
    <m/>
    <m/>
    <m/>
    <s v="with as-of date"/>
    <d v="2022-12-21T00:00:00"/>
    <m/>
    <n v="3"/>
    <n v="3"/>
    <m/>
    <e v="#N/A"/>
    <s v="Both parties have the option for an early termination of the Lease Agreement. The notice period is 3 months, starting at the end of the month where the Lessor receives the termination. Maximum 40 wagons can be returned after the notice period and another 40 wagons after the next 3 months (6 months in total)."/>
    <n v="1"/>
    <s v="Transport Costs"/>
    <m/>
    <m/>
    <m/>
    <m/>
    <m/>
    <m/>
    <m/>
    <m/>
    <m/>
    <m/>
    <m/>
    <m/>
    <m/>
    <m/>
    <m/>
    <m/>
    <m/>
    <m/>
    <n v="80000"/>
    <m/>
    <m/>
    <s v="Euro"/>
    <n v="18.5"/>
    <m/>
    <m/>
    <m/>
    <m/>
    <e v="#N/A"/>
    <n v="0"/>
    <m/>
    <m/>
    <m/>
    <m/>
    <m/>
    <m/>
    <m/>
    <m/>
    <m/>
    <m/>
    <m/>
    <m/>
    <m/>
    <m/>
    <m/>
    <m/>
    <m/>
    <m/>
    <m/>
    <m/>
    <m/>
  </r>
  <r>
    <m/>
    <s v="V100023"/>
    <s v="2022-0005"/>
    <x v="78"/>
    <n v="2"/>
    <s v="Wagon"/>
    <n v="62"/>
    <m/>
    <x v="27"/>
    <m/>
    <m/>
    <x v="0"/>
    <x v="1"/>
    <n v="1"/>
    <m/>
    <m/>
    <n v="1"/>
    <m/>
    <n v="0"/>
    <n v="0"/>
    <x v="1"/>
    <m/>
    <m/>
    <m/>
    <x v="0"/>
    <m/>
    <m/>
    <m/>
    <e v="#N/A"/>
    <e v="#N/A"/>
    <n v="903"/>
    <x v="1"/>
    <m/>
    <m/>
    <m/>
    <m/>
    <s v="with as-of date"/>
    <d v="2022-12-21T00:00:00"/>
    <m/>
    <n v="3"/>
    <n v="3"/>
    <m/>
    <e v="#N/A"/>
    <s v="Both parties have the option for an early termination of the Lease Agreement. The notice period is 3 months, starting at the end of the month where the Lessor receives the termination. Maximum 40 wagons can be returned after the notice period and another 40 wagons after the next 3 months (6 months in total)."/>
    <n v="1"/>
    <s v="Transport Costs"/>
    <m/>
    <m/>
    <m/>
    <m/>
    <m/>
    <m/>
    <m/>
    <m/>
    <m/>
    <m/>
    <m/>
    <m/>
    <m/>
    <m/>
    <m/>
    <m/>
    <m/>
    <m/>
    <n v="80000"/>
    <m/>
    <m/>
    <s v="Euro"/>
    <n v="18.5"/>
    <m/>
    <m/>
    <m/>
    <m/>
    <e v="#N/A"/>
    <n v="0"/>
    <m/>
    <m/>
    <m/>
    <m/>
    <m/>
    <m/>
    <m/>
    <m/>
    <m/>
    <m/>
    <m/>
    <m/>
    <m/>
    <m/>
    <m/>
    <m/>
    <m/>
    <m/>
    <m/>
    <m/>
    <m/>
  </r>
  <r>
    <m/>
    <s v="V100023"/>
    <s v="2022-0005"/>
    <x v="78"/>
    <n v="2"/>
    <s v="Wagon"/>
    <n v="63"/>
    <m/>
    <x v="27"/>
    <m/>
    <m/>
    <x v="0"/>
    <x v="1"/>
    <n v="1"/>
    <m/>
    <m/>
    <n v="1"/>
    <m/>
    <n v="0"/>
    <n v="0"/>
    <x v="1"/>
    <m/>
    <m/>
    <m/>
    <x v="0"/>
    <m/>
    <m/>
    <m/>
    <e v="#N/A"/>
    <e v="#N/A"/>
    <n v="903"/>
    <x v="1"/>
    <m/>
    <m/>
    <m/>
    <m/>
    <s v="with as-of date"/>
    <d v="2022-12-21T00:00:00"/>
    <m/>
    <n v="3"/>
    <n v="3"/>
    <m/>
    <e v="#N/A"/>
    <s v="Both parties have the option for an early termination of the Lease Agreement. The notice period is 3 months, starting at the end of the month where the Lessor receives the termination. Maximum 40 wagons can be returned after the notice period and another 40 wagons after the next 3 months (6 months in total)."/>
    <n v="1"/>
    <s v="Transport Costs"/>
    <m/>
    <m/>
    <m/>
    <m/>
    <m/>
    <m/>
    <m/>
    <m/>
    <m/>
    <m/>
    <m/>
    <m/>
    <m/>
    <m/>
    <m/>
    <m/>
    <m/>
    <m/>
    <n v="80000"/>
    <m/>
    <m/>
    <s v="Euro"/>
    <n v="18.5"/>
    <m/>
    <m/>
    <m/>
    <m/>
    <e v="#N/A"/>
    <n v="0"/>
    <m/>
    <m/>
    <m/>
    <m/>
    <m/>
    <m/>
    <m/>
    <m/>
    <m/>
    <m/>
    <m/>
    <m/>
    <m/>
    <m/>
    <m/>
    <m/>
    <m/>
    <m/>
    <m/>
    <m/>
    <m/>
  </r>
  <r>
    <m/>
    <s v="V100023"/>
    <s v="2022-0005"/>
    <x v="78"/>
    <n v="2"/>
    <s v="Wagon"/>
    <n v="64"/>
    <m/>
    <x v="27"/>
    <m/>
    <m/>
    <x v="0"/>
    <x v="1"/>
    <n v="1"/>
    <m/>
    <m/>
    <n v="1"/>
    <m/>
    <n v="0"/>
    <n v="0"/>
    <x v="1"/>
    <m/>
    <m/>
    <m/>
    <x v="0"/>
    <m/>
    <m/>
    <m/>
    <e v="#N/A"/>
    <e v="#N/A"/>
    <n v="903"/>
    <x v="1"/>
    <m/>
    <m/>
    <m/>
    <m/>
    <s v="with as-of date"/>
    <d v="2022-12-21T00:00:00"/>
    <m/>
    <n v="3"/>
    <n v="3"/>
    <m/>
    <e v="#N/A"/>
    <s v="Both parties have the option for an early termination of the Lease Agreement. The notice period is 3 months, starting at the end of the month where the Lessor receives the termination. Maximum 40 wagons can be returned after the notice period and another 40 wagons after the next 3 months (6 months in total)."/>
    <n v="1"/>
    <s v="Transport Costs"/>
    <m/>
    <m/>
    <m/>
    <m/>
    <m/>
    <m/>
    <m/>
    <m/>
    <m/>
    <m/>
    <m/>
    <m/>
    <m/>
    <m/>
    <m/>
    <m/>
    <m/>
    <m/>
    <n v="80000"/>
    <m/>
    <m/>
    <s v="Euro"/>
    <n v="18.5"/>
    <m/>
    <m/>
    <m/>
    <m/>
    <e v="#N/A"/>
    <n v="0"/>
    <m/>
    <m/>
    <m/>
    <m/>
    <m/>
    <m/>
    <m/>
    <m/>
    <m/>
    <m/>
    <m/>
    <m/>
    <m/>
    <m/>
    <m/>
    <m/>
    <m/>
    <m/>
    <m/>
    <m/>
    <m/>
  </r>
  <r>
    <m/>
    <s v="V100023"/>
    <s v="2022-0005"/>
    <x v="78"/>
    <n v="2"/>
    <s v="Wagon"/>
    <n v="65"/>
    <m/>
    <x v="27"/>
    <m/>
    <m/>
    <x v="0"/>
    <x v="1"/>
    <n v="1"/>
    <m/>
    <m/>
    <n v="1"/>
    <m/>
    <n v="0"/>
    <n v="0"/>
    <x v="1"/>
    <m/>
    <m/>
    <m/>
    <x v="0"/>
    <m/>
    <m/>
    <m/>
    <e v="#N/A"/>
    <e v="#N/A"/>
    <n v="903"/>
    <x v="1"/>
    <m/>
    <m/>
    <m/>
    <m/>
    <s v="with as-of date"/>
    <d v="2022-12-21T00:00:00"/>
    <m/>
    <n v="3"/>
    <n v="3"/>
    <m/>
    <e v="#N/A"/>
    <s v="Both parties have the option for an early termination of the Lease Agreement. The notice period is 3 months, starting at the end of the month where the Lessor receives the termination. Maximum 40 wagons can be returned after the notice period and another 40 wagons after the next 3 months (6 months in total)."/>
    <n v="1"/>
    <s v="Transport Costs"/>
    <m/>
    <m/>
    <m/>
    <m/>
    <m/>
    <m/>
    <m/>
    <m/>
    <m/>
    <m/>
    <m/>
    <m/>
    <m/>
    <m/>
    <m/>
    <m/>
    <m/>
    <m/>
    <n v="80000"/>
    <m/>
    <m/>
    <s v="Euro"/>
    <n v="18.5"/>
    <m/>
    <m/>
    <m/>
    <m/>
    <e v="#N/A"/>
    <n v="0"/>
    <m/>
    <m/>
    <m/>
    <m/>
    <m/>
    <m/>
    <m/>
    <m/>
    <m/>
    <m/>
    <m/>
    <m/>
    <m/>
    <m/>
    <m/>
    <m/>
    <m/>
    <m/>
    <m/>
    <m/>
    <m/>
  </r>
  <r>
    <m/>
    <s v="V100023"/>
    <s v="2022-0005"/>
    <x v="78"/>
    <n v="2"/>
    <s v="Wagon"/>
    <n v="66"/>
    <m/>
    <x v="27"/>
    <m/>
    <m/>
    <x v="0"/>
    <x v="1"/>
    <n v="1"/>
    <m/>
    <m/>
    <n v="1"/>
    <m/>
    <n v="0"/>
    <n v="0"/>
    <x v="1"/>
    <m/>
    <m/>
    <m/>
    <x v="0"/>
    <m/>
    <m/>
    <m/>
    <e v="#N/A"/>
    <e v="#N/A"/>
    <n v="903"/>
    <x v="1"/>
    <m/>
    <m/>
    <m/>
    <m/>
    <s v="with as-of date"/>
    <d v="2022-12-21T00:00:00"/>
    <m/>
    <n v="3"/>
    <n v="3"/>
    <m/>
    <e v="#N/A"/>
    <s v="Both parties have the option for an early termination of the Lease Agreement. The notice period is 3 months, starting at the end of the month where the Lessor receives the termination. Maximum 40 wagons can be returned after the notice period and another 40 wagons after the next 3 months (6 months in total)."/>
    <n v="1"/>
    <s v="Transport Costs"/>
    <m/>
    <m/>
    <m/>
    <m/>
    <m/>
    <m/>
    <m/>
    <m/>
    <m/>
    <m/>
    <m/>
    <m/>
    <m/>
    <m/>
    <m/>
    <m/>
    <m/>
    <m/>
    <n v="80000"/>
    <m/>
    <m/>
    <s v="Euro"/>
    <n v="18.5"/>
    <m/>
    <m/>
    <m/>
    <m/>
    <e v="#N/A"/>
    <n v="0"/>
    <m/>
    <m/>
    <m/>
    <m/>
    <m/>
    <m/>
    <m/>
    <m/>
    <m/>
    <m/>
    <m/>
    <m/>
    <m/>
    <m/>
    <m/>
    <m/>
    <m/>
    <m/>
    <m/>
    <m/>
    <m/>
  </r>
  <r>
    <m/>
    <s v="V100023"/>
    <s v="2022-0005"/>
    <x v="78"/>
    <n v="2"/>
    <s v="Wagon"/>
    <n v="67"/>
    <m/>
    <x v="27"/>
    <m/>
    <m/>
    <x v="0"/>
    <x v="1"/>
    <n v="1"/>
    <m/>
    <m/>
    <n v="1"/>
    <m/>
    <n v="0"/>
    <n v="0"/>
    <x v="1"/>
    <m/>
    <m/>
    <m/>
    <x v="0"/>
    <m/>
    <m/>
    <m/>
    <e v="#N/A"/>
    <e v="#N/A"/>
    <n v="903"/>
    <x v="1"/>
    <m/>
    <m/>
    <m/>
    <m/>
    <s v="with as-of date"/>
    <d v="2022-12-21T00:00:00"/>
    <m/>
    <n v="3"/>
    <n v="3"/>
    <m/>
    <e v="#N/A"/>
    <s v="Both parties have the option for an early termination of the Lease Agreement. The notice period is 3 months, starting at the end of the month where the Lessor receives the termination. Maximum 40 wagons can be returned after the notice period and another 40 wagons after the next 3 months (6 months in total)."/>
    <n v="1"/>
    <s v="Transport Costs"/>
    <m/>
    <m/>
    <m/>
    <m/>
    <m/>
    <m/>
    <m/>
    <m/>
    <m/>
    <m/>
    <m/>
    <m/>
    <m/>
    <m/>
    <m/>
    <m/>
    <m/>
    <m/>
    <n v="80000"/>
    <m/>
    <m/>
    <s v="Euro"/>
    <n v="18.5"/>
    <m/>
    <m/>
    <m/>
    <m/>
    <e v="#N/A"/>
    <n v="0"/>
    <m/>
    <m/>
    <m/>
    <m/>
    <m/>
    <m/>
    <m/>
    <m/>
    <m/>
    <m/>
    <m/>
    <m/>
    <m/>
    <m/>
    <m/>
    <m/>
    <m/>
    <m/>
    <m/>
    <m/>
    <m/>
  </r>
  <r>
    <m/>
    <s v="V100023"/>
    <s v="2022-0005"/>
    <x v="78"/>
    <n v="2"/>
    <s v="Wagon"/>
    <n v="68"/>
    <m/>
    <x v="27"/>
    <m/>
    <m/>
    <x v="0"/>
    <x v="1"/>
    <n v="1"/>
    <m/>
    <m/>
    <n v="1"/>
    <m/>
    <n v="0"/>
    <n v="0"/>
    <x v="1"/>
    <m/>
    <m/>
    <m/>
    <x v="0"/>
    <m/>
    <m/>
    <m/>
    <e v="#N/A"/>
    <e v="#N/A"/>
    <n v="903"/>
    <x v="1"/>
    <m/>
    <m/>
    <m/>
    <m/>
    <s v="with as-of date"/>
    <d v="2022-12-21T00:00:00"/>
    <m/>
    <n v="3"/>
    <n v="3"/>
    <m/>
    <e v="#N/A"/>
    <s v="Both parties have the option for an early termination of the Lease Agreement. The notice period is 3 months, starting at the end of the month where the Lessor receives the termination. Maximum 40 wagons can be returned after the notice period and another 40 wagons after the next 3 months (6 months in total)."/>
    <n v="1"/>
    <s v="Transport Costs"/>
    <m/>
    <m/>
    <m/>
    <m/>
    <m/>
    <m/>
    <m/>
    <m/>
    <m/>
    <m/>
    <m/>
    <m/>
    <m/>
    <m/>
    <m/>
    <m/>
    <m/>
    <m/>
    <n v="80000"/>
    <m/>
    <m/>
    <s v="Euro"/>
    <n v="18.5"/>
    <m/>
    <m/>
    <m/>
    <m/>
    <e v="#N/A"/>
    <n v="0"/>
    <m/>
    <m/>
    <m/>
    <m/>
    <m/>
    <m/>
    <m/>
    <m/>
    <m/>
    <m/>
    <m/>
    <m/>
    <m/>
    <m/>
    <m/>
    <m/>
    <m/>
    <m/>
    <m/>
    <m/>
    <m/>
  </r>
  <r>
    <m/>
    <s v="V100023"/>
    <s v="2022-0005"/>
    <x v="78"/>
    <n v="2"/>
    <s v="Wagon"/>
    <n v="69"/>
    <m/>
    <x v="27"/>
    <m/>
    <m/>
    <x v="0"/>
    <x v="1"/>
    <n v="1"/>
    <m/>
    <m/>
    <n v="1"/>
    <m/>
    <n v="0"/>
    <n v="0"/>
    <x v="1"/>
    <m/>
    <m/>
    <m/>
    <x v="0"/>
    <m/>
    <m/>
    <m/>
    <e v="#N/A"/>
    <e v="#N/A"/>
    <n v="903"/>
    <x v="1"/>
    <m/>
    <m/>
    <m/>
    <m/>
    <s v="with as-of date"/>
    <d v="2022-12-21T00:00:00"/>
    <m/>
    <n v="3"/>
    <n v="3"/>
    <m/>
    <e v="#N/A"/>
    <s v="Both parties have the option for an early termination of the Lease Agreement. The notice period is 3 months, starting at the end of the month where the Lessor receives the termination. Maximum 40 wagons can be returned after the notice period and another 40 wagons after the next 3 months (6 months in total)."/>
    <n v="1"/>
    <s v="Transport Costs"/>
    <m/>
    <m/>
    <m/>
    <m/>
    <m/>
    <m/>
    <m/>
    <m/>
    <m/>
    <m/>
    <m/>
    <m/>
    <m/>
    <m/>
    <m/>
    <m/>
    <m/>
    <m/>
    <n v="80000"/>
    <m/>
    <m/>
    <s v="Euro"/>
    <n v="18.5"/>
    <m/>
    <m/>
    <m/>
    <m/>
    <e v="#N/A"/>
    <n v="0"/>
    <m/>
    <m/>
    <m/>
    <m/>
    <m/>
    <m/>
    <m/>
    <m/>
    <m/>
    <m/>
    <m/>
    <m/>
    <m/>
    <m/>
    <m/>
    <m/>
    <m/>
    <m/>
    <m/>
    <m/>
    <m/>
  </r>
  <r>
    <m/>
    <s v="V100023"/>
    <s v="2022-0005"/>
    <x v="78"/>
    <n v="2"/>
    <s v="Wagon"/>
    <n v="70"/>
    <m/>
    <x v="27"/>
    <m/>
    <m/>
    <x v="0"/>
    <x v="1"/>
    <n v="1"/>
    <m/>
    <m/>
    <n v="1"/>
    <m/>
    <n v="0"/>
    <n v="0"/>
    <x v="1"/>
    <m/>
    <m/>
    <m/>
    <x v="0"/>
    <m/>
    <m/>
    <m/>
    <e v="#N/A"/>
    <e v="#N/A"/>
    <n v="903"/>
    <x v="1"/>
    <m/>
    <m/>
    <m/>
    <m/>
    <s v="with as-of date"/>
    <d v="2022-12-21T00:00:00"/>
    <m/>
    <n v="3"/>
    <n v="3"/>
    <m/>
    <e v="#N/A"/>
    <s v="Both parties have the option for an early termination of the Lease Agreement. The notice period is 3 months, starting at the end of the month where the Lessor receives the termination. Maximum 40 wagons can be returned after the notice period and another 40 wagons after the next 3 months (6 months in total)."/>
    <n v="1"/>
    <s v="Transport Costs"/>
    <m/>
    <m/>
    <m/>
    <m/>
    <m/>
    <m/>
    <m/>
    <m/>
    <m/>
    <m/>
    <m/>
    <m/>
    <m/>
    <m/>
    <m/>
    <m/>
    <m/>
    <m/>
    <n v="80000"/>
    <m/>
    <m/>
    <s v="Euro"/>
    <n v="18.5"/>
    <m/>
    <m/>
    <m/>
    <m/>
    <e v="#N/A"/>
    <n v="0"/>
    <m/>
    <m/>
    <m/>
    <m/>
    <m/>
    <m/>
    <m/>
    <m/>
    <m/>
    <m/>
    <m/>
    <m/>
    <m/>
    <m/>
    <m/>
    <m/>
    <m/>
    <m/>
    <m/>
    <m/>
    <m/>
  </r>
  <r>
    <m/>
    <s v="V100023"/>
    <s v="2022-0005"/>
    <x v="78"/>
    <n v="2"/>
    <s v="Wagon"/>
    <n v="71"/>
    <m/>
    <x v="27"/>
    <m/>
    <m/>
    <x v="0"/>
    <x v="1"/>
    <n v="1"/>
    <m/>
    <m/>
    <n v="1"/>
    <m/>
    <n v="0"/>
    <n v="0"/>
    <x v="1"/>
    <m/>
    <m/>
    <m/>
    <x v="0"/>
    <m/>
    <m/>
    <m/>
    <e v="#N/A"/>
    <e v="#N/A"/>
    <n v="903"/>
    <x v="1"/>
    <m/>
    <m/>
    <m/>
    <m/>
    <s v="with as-of date"/>
    <d v="2022-12-21T00:00:00"/>
    <m/>
    <n v="3"/>
    <n v="3"/>
    <m/>
    <e v="#N/A"/>
    <s v="Both parties have the option for an early termination of the Lease Agreement. The notice period is 3 months, starting at the end of the month where the Lessor receives the termination. Maximum 40 wagons can be returned after the notice period and another 40 wagons after the next 3 months (6 months in total)."/>
    <n v="1"/>
    <s v="Transport Costs"/>
    <m/>
    <m/>
    <m/>
    <m/>
    <m/>
    <m/>
    <m/>
    <m/>
    <m/>
    <m/>
    <m/>
    <m/>
    <m/>
    <m/>
    <m/>
    <m/>
    <m/>
    <m/>
    <n v="80000"/>
    <m/>
    <m/>
    <s v="Euro"/>
    <n v="18.5"/>
    <m/>
    <m/>
    <m/>
    <m/>
    <e v="#N/A"/>
    <n v="0"/>
    <m/>
    <m/>
    <m/>
    <m/>
    <m/>
    <m/>
    <m/>
    <m/>
    <m/>
    <m/>
    <m/>
    <m/>
    <m/>
    <m/>
    <m/>
    <m/>
    <m/>
    <m/>
    <m/>
    <m/>
    <m/>
  </r>
  <r>
    <m/>
    <s v="V100023"/>
    <s v="2022-0005"/>
    <x v="78"/>
    <n v="2"/>
    <s v="Wagon"/>
    <n v="72"/>
    <m/>
    <x v="27"/>
    <m/>
    <m/>
    <x v="0"/>
    <x v="1"/>
    <n v="1"/>
    <m/>
    <m/>
    <n v="1"/>
    <m/>
    <n v="0"/>
    <n v="0"/>
    <x v="1"/>
    <m/>
    <m/>
    <m/>
    <x v="0"/>
    <m/>
    <m/>
    <m/>
    <e v="#N/A"/>
    <e v="#N/A"/>
    <n v="903"/>
    <x v="1"/>
    <m/>
    <m/>
    <m/>
    <m/>
    <s v="with as-of date"/>
    <d v="2022-12-21T00:00:00"/>
    <m/>
    <n v="3"/>
    <n v="3"/>
    <m/>
    <e v="#N/A"/>
    <s v="Both parties have the option for an early termination of the Lease Agreement. The notice period is 3 months, starting at the end of the month where the Lessor receives the termination. Maximum 40 wagons can be returned after the notice period and another 40 wagons after the next 3 months (6 months in total)."/>
    <n v="1"/>
    <s v="Transport Costs"/>
    <m/>
    <m/>
    <m/>
    <m/>
    <m/>
    <m/>
    <m/>
    <m/>
    <m/>
    <m/>
    <m/>
    <m/>
    <m/>
    <m/>
    <m/>
    <m/>
    <m/>
    <m/>
    <n v="80000"/>
    <m/>
    <m/>
    <s v="Euro"/>
    <n v="18.5"/>
    <m/>
    <m/>
    <m/>
    <m/>
    <e v="#N/A"/>
    <n v="0"/>
    <m/>
    <m/>
    <m/>
    <m/>
    <m/>
    <m/>
    <m/>
    <m/>
    <m/>
    <m/>
    <m/>
    <m/>
    <m/>
    <m/>
    <m/>
    <m/>
    <m/>
    <m/>
    <m/>
    <m/>
    <m/>
  </r>
  <r>
    <m/>
    <s v="V100023"/>
    <s v="2022-0005"/>
    <x v="78"/>
    <n v="2"/>
    <s v="Wagon"/>
    <n v="73"/>
    <m/>
    <x v="27"/>
    <m/>
    <m/>
    <x v="0"/>
    <x v="1"/>
    <n v="1"/>
    <m/>
    <m/>
    <n v="1"/>
    <m/>
    <n v="0"/>
    <n v="0"/>
    <x v="1"/>
    <m/>
    <m/>
    <m/>
    <x v="0"/>
    <m/>
    <m/>
    <m/>
    <e v="#N/A"/>
    <e v="#N/A"/>
    <n v="903"/>
    <x v="1"/>
    <m/>
    <m/>
    <m/>
    <m/>
    <s v="with as-of date"/>
    <d v="2022-12-21T00:00:00"/>
    <m/>
    <n v="3"/>
    <n v="3"/>
    <m/>
    <e v="#N/A"/>
    <s v="Both parties have the option for an early termination of the Lease Agreement. The notice period is 3 months, starting at the end of the month where the Lessor receives the termination. Maximum 40 wagons can be returned after the notice period and another 40 wagons after the next 3 months (6 months in total)."/>
    <n v="1"/>
    <s v="Transport Costs"/>
    <m/>
    <m/>
    <m/>
    <m/>
    <m/>
    <m/>
    <m/>
    <m/>
    <m/>
    <m/>
    <m/>
    <m/>
    <m/>
    <m/>
    <m/>
    <m/>
    <m/>
    <m/>
    <n v="80000"/>
    <m/>
    <m/>
    <s v="Euro"/>
    <n v="18.5"/>
    <m/>
    <m/>
    <m/>
    <m/>
    <e v="#N/A"/>
    <n v="0"/>
    <m/>
    <m/>
    <m/>
    <m/>
    <m/>
    <m/>
    <m/>
    <m/>
    <m/>
    <m/>
    <m/>
    <m/>
    <m/>
    <m/>
    <m/>
    <m/>
    <m/>
    <m/>
    <m/>
    <m/>
    <m/>
  </r>
  <r>
    <m/>
    <s v="V100023"/>
    <s v="2022-0005"/>
    <x v="78"/>
    <n v="2"/>
    <s v="Wagon"/>
    <n v="74"/>
    <m/>
    <x v="27"/>
    <m/>
    <m/>
    <x v="0"/>
    <x v="1"/>
    <n v="1"/>
    <m/>
    <m/>
    <n v="1"/>
    <m/>
    <n v="0"/>
    <n v="0"/>
    <x v="1"/>
    <m/>
    <m/>
    <m/>
    <x v="0"/>
    <m/>
    <m/>
    <m/>
    <e v="#N/A"/>
    <e v="#N/A"/>
    <n v="903"/>
    <x v="1"/>
    <m/>
    <m/>
    <m/>
    <m/>
    <s v="with as-of date"/>
    <d v="2022-12-21T00:00:00"/>
    <m/>
    <n v="3"/>
    <n v="3"/>
    <m/>
    <e v="#N/A"/>
    <s v="Both parties have the option for an early termination of the Lease Agreement. The notice period is 3 months, starting at the end of the month where the Lessor receives the termination. Maximum 40 wagons can be returned after the notice period and another 40 wagons after the next 3 months (6 months in total)."/>
    <n v="1"/>
    <s v="Transport Costs"/>
    <m/>
    <m/>
    <m/>
    <m/>
    <m/>
    <m/>
    <m/>
    <m/>
    <m/>
    <m/>
    <m/>
    <m/>
    <m/>
    <m/>
    <m/>
    <m/>
    <m/>
    <m/>
    <n v="80000"/>
    <m/>
    <m/>
    <s v="Euro"/>
    <n v="18.5"/>
    <m/>
    <m/>
    <m/>
    <m/>
    <e v="#N/A"/>
    <n v="0"/>
    <m/>
    <m/>
    <m/>
    <m/>
    <m/>
    <m/>
    <m/>
    <m/>
    <m/>
    <m/>
    <m/>
    <m/>
    <m/>
    <m/>
    <m/>
    <m/>
    <m/>
    <m/>
    <m/>
    <m/>
    <m/>
  </r>
  <r>
    <m/>
    <s v="V100023"/>
    <s v="2022-0005"/>
    <x v="78"/>
    <n v="2"/>
    <s v="Wagon"/>
    <n v="75"/>
    <m/>
    <x v="27"/>
    <m/>
    <m/>
    <x v="0"/>
    <x v="1"/>
    <n v="1"/>
    <m/>
    <m/>
    <n v="1"/>
    <m/>
    <n v="0"/>
    <n v="0"/>
    <x v="1"/>
    <m/>
    <m/>
    <m/>
    <x v="0"/>
    <m/>
    <m/>
    <m/>
    <e v="#N/A"/>
    <e v="#N/A"/>
    <n v="903"/>
    <x v="1"/>
    <m/>
    <m/>
    <m/>
    <m/>
    <s v="with as-of date"/>
    <d v="2022-12-21T00:00:00"/>
    <m/>
    <n v="3"/>
    <n v="3"/>
    <m/>
    <e v="#N/A"/>
    <s v="Both parties have the option for an early termination of the Lease Agreement. The notice period is 3 months, starting at the end of the month where the Lessor receives the termination. Maximum 40 wagons can be returned after the notice period and another 40 wagons after the next 3 months (6 months in total)."/>
    <n v="1"/>
    <s v="Transport Costs"/>
    <m/>
    <m/>
    <m/>
    <m/>
    <m/>
    <m/>
    <m/>
    <m/>
    <m/>
    <m/>
    <m/>
    <m/>
    <m/>
    <m/>
    <m/>
    <m/>
    <m/>
    <m/>
    <n v="80000"/>
    <m/>
    <m/>
    <s v="Euro"/>
    <n v="18.5"/>
    <m/>
    <m/>
    <m/>
    <m/>
    <e v="#N/A"/>
    <n v="0"/>
    <m/>
    <m/>
    <m/>
    <m/>
    <m/>
    <m/>
    <m/>
    <m/>
    <m/>
    <m/>
    <m/>
    <m/>
    <m/>
    <m/>
    <m/>
    <m/>
    <m/>
    <m/>
    <m/>
    <m/>
    <m/>
  </r>
  <r>
    <m/>
    <s v="V100023"/>
    <s v="2022-0005"/>
    <x v="78"/>
    <n v="2"/>
    <s v="Wagon"/>
    <n v="76"/>
    <m/>
    <x v="27"/>
    <m/>
    <m/>
    <x v="0"/>
    <x v="1"/>
    <n v="1"/>
    <m/>
    <m/>
    <n v="1"/>
    <m/>
    <n v="0"/>
    <n v="0"/>
    <x v="1"/>
    <m/>
    <m/>
    <m/>
    <x v="0"/>
    <m/>
    <m/>
    <m/>
    <e v="#N/A"/>
    <e v="#N/A"/>
    <n v="903"/>
    <x v="1"/>
    <m/>
    <m/>
    <m/>
    <m/>
    <s v="with as-of date"/>
    <d v="2022-12-21T00:00:00"/>
    <m/>
    <n v="3"/>
    <n v="3"/>
    <m/>
    <e v="#N/A"/>
    <s v="Both parties have the option for an early termination of the Lease Agreement. The notice period is 3 months, starting at the end of the month where the Lessor receives the termination. Maximum 40 wagons can be returned after the notice period and another 40 wagons after the next 3 months (6 months in total)."/>
    <n v="1"/>
    <s v="Transport Costs"/>
    <m/>
    <m/>
    <m/>
    <m/>
    <m/>
    <m/>
    <m/>
    <m/>
    <m/>
    <m/>
    <m/>
    <m/>
    <m/>
    <m/>
    <m/>
    <m/>
    <m/>
    <m/>
    <n v="80000"/>
    <m/>
    <m/>
    <s v="Euro"/>
    <n v="18.5"/>
    <m/>
    <m/>
    <m/>
    <m/>
    <e v="#N/A"/>
    <n v="0"/>
    <m/>
    <m/>
    <m/>
    <m/>
    <m/>
    <m/>
    <m/>
    <m/>
    <m/>
    <m/>
    <m/>
    <m/>
    <m/>
    <m/>
    <m/>
    <m/>
    <m/>
    <m/>
    <m/>
    <m/>
    <m/>
  </r>
  <r>
    <m/>
    <s v="V100023"/>
    <s v="2022-0005"/>
    <x v="78"/>
    <n v="2"/>
    <s v="Wagon"/>
    <n v="77"/>
    <m/>
    <x v="27"/>
    <m/>
    <m/>
    <x v="0"/>
    <x v="1"/>
    <n v="1"/>
    <m/>
    <m/>
    <n v="1"/>
    <m/>
    <n v="0"/>
    <n v="0"/>
    <x v="1"/>
    <m/>
    <m/>
    <m/>
    <x v="0"/>
    <m/>
    <m/>
    <m/>
    <e v="#N/A"/>
    <e v="#N/A"/>
    <n v="903"/>
    <x v="1"/>
    <m/>
    <m/>
    <m/>
    <m/>
    <s v="with as-of date"/>
    <d v="2022-12-21T00:00:00"/>
    <m/>
    <n v="3"/>
    <n v="3"/>
    <m/>
    <e v="#N/A"/>
    <s v="Both parties have the option for an early termination of the Lease Agreement. The notice period is 3 months, starting at the end of the month where the Lessor receives the termination. Maximum 40 wagons can be returned after the notice period and another 40 wagons after the next 3 months (6 months in total)."/>
    <n v="1"/>
    <s v="Transport Costs"/>
    <m/>
    <m/>
    <m/>
    <m/>
    <m/>
    <m/>
    <m/>
    <m/>
    <m/>
    <m/>
    <m/>
    <m/>
    <m/>
    <m/>
    <m/>
    <m/>
    <m/>
    <m/>
    <n v="80000"/>
    <m/>
    <m/>
    <s v="Euro"/>
    <n v="18.5"/>
    <m/>
    <m/>
    <m/>
    <m/>
    <e v="#N/A"/>
    <n v="0"/>
    <m/>
    <m/>
    <m/>
    <m/>
    <m/>
    <m/>
    <m/>
    <m/>
    <m/>
    <m/>
    <m/>
    <m/>
    <m/>
    <m/>
    <m/>
    <m/>
    <m/>
    <m/>
    <m/>
    <m/>
    <m/>
  </r>
  <r>
    <m/>
    <s v="V100023"/>
    <s v="2022-0005"/>
    <x v="78"/>
    <n v="2"/>
    <s v="Wagon"/>
    <n v="78"/>
    <m/>
    <x v="27"/>
    <m/>
    <m/>
    <x v="0"/>
    <x v="1"/>
    <n v="1"/>
    <m/>
    <m/>
    <n v="1"/>
    <m/>
    <n v="0"/>
    <n v="0"/>
    <x v="1"/>
    <m/>
    <m/>
    <m/>
    <x v="0"/>
    <m/>
    <m/>
    <m/>
    <e v="#N/A"/>
    <e v="#N/A"/>
    <n v="903"/>
    <x v="1"/>
    <m/>
    <m/>
    <m/>
    <m/>
    <s v="with as-of date"/>
    <d v="2022-12-21T00:00:00"/>
    <m/>
    <n v="3"/>
    <n v="3"/>
    <m/>
    <e v="#N/A"/>
    <s v="Both parties have the option for an early termination of the Lease Agreement. The notice period is 3 months, starting at the end of the month where the Lessor receives the termination. Maximum 40 wagons can be returned after the notice period and another 40 wagons after the next 3 months (6 months in total)."/>
    <n v="1"/>
    <s v="Transport Costs"/>
    <m/>
    <m/>
    <m/>
    <m/>
    <m/>
    <m/>
    <m/>
    <m/>
    <m/>
    <m/>
    <m/>
    <m/>
    <m/>
    <m/>
    <m/>
    <m/>
    <m/>
    <m/>
    <n v="80000"/>
    <m/>
    <m/>
    <s v="Euro"/>
    <n v="18.5"/>
    <m/>
    <m/>
    <m/>
    <m/>
    <e v="#N/A"/>
    <n v="0"/>
    <m/>
    <m/>
    <m/>
    <m/>
    <m/>
    <m/>
    <m/>
    <m/>
    <m/>
    <m/>
    <m/>
    <m/>
    <m/>
    <m/>
    <m/>
    <m/>
    <m/>
    <m/>
    <m/>
    <m/>
    <m/>
  </r>
  <r>
    <m/>
    <s v="V100023"/>
    <s v="2022-0005"/>
    <x v="78"/>
    <n v="2"/>
    <s v="Wagon"/>
    <n v="79"/>
    <m/>
    <x v="27"/>
    <m/>
    <m/>
    <x v="0"/>
    <x v="1"/>
    <n v="1"/>
    <m/>
    <m/>
    <n v="1"/>
    <m/>
    <n v="0"/>
    <n v="0"/>
    <x v="1"/>
    <m/>
    <m/>
    <m/>
    <x v="0"/>
    <m/>
    <m/>
    <m/>
    <e v="#N/A"/>
    <e v="#N/A"/>
    <n v="903"/>
    <x v="1"/>
    <m/>
    <m/>
    <m/>
    <m/>
    <s v="with as-of date"/>
    <d v="2022-12-21T00:00:00"/>
    <m/>
    <n v="3"/>
    <n v="3"/>
    <m/>
    <e v="#N/A"/>
    <s v="Both parties have the option for an early termination of the Lease Agreement. The notice period is 3 months, starting at the end of the month where the Lessor receives the termination. Maximum 40 wagons can be returned after the notice period and another 40 wagons after the next 3 months (6 months in total)."/>
    <n v="1"/>
    <s v="Transport Costs"/>
    <m/>
    <m/>
    <m/>
    <m/>
    <m/>
    <m/>
    <m/>
    <m/>
    <m/>
    <m/>
    <m/>
    <m/>
    <m/>
    <m/>
    <m/>
    <m/>
    <m/>
    <m/>
    <n v="80000"/>
    <m/>
    <m/>
    <s v="Euro"/>
    <n v="18.5"/>
    <m/>
    <m/>
    <m/>
    <m/>
    <e v="#N/A"/>
    <n v="0"/>
    <m/>
    <m/>
    <m/>
    <m/>
    <m/>
    <m/>
    <m/>
    <m/>
    <m/>
    <m/>
    <m/>
    <m/>
    <m/>
    <m/>
    <m/>
    <m/>
    <m/>
    <m/>
    <m/>
    <m/>
    <m/>
  </r>
  <r>
    <m/>
    <s v="V100023"/>
    <s v="2022-0005"/>
    <x v="78"/>
    <n v="2"/>
    <s v="Wagon"/>
    <n v="80"/>
    <m/>
    <x v="27"/>
    <m/>
    <m/>
    <x v="0"/>
    <x v="1"/>
    <n v="1"/>
    <m/>
    <m/>
    <n v="1"/>
    <m/>
    <n v="0"/>
    <n v="0"/>
    <x v="1"/>
    <m/>
    <m/>
    <m/>
    <x v="0"/>
    <m/>
    <m/>
    <m/>
    <e v="#N/A"/>
    <e v="#N/A"/>
    <n v="903"/>
    <x v="1"/>
    <m/>
    <m/>
    <m/>
    <m/>
    <s v="with as-of date"/>
    <d v="2022-12-21T00:00:00"/>
    <m/>
    <n v="3"/>
    <n v="3"/>
    <m/>
    <e v="#N/A"/>
    <s v="Both parties have the option for an early termination of the Lease Agreement. The notice period is 3 months, starting at the end of the month where the Lessor receives the termination. Maximum 40 wagons can be returned after the notice period and another 40 wagons after the next 3 months (6 months in total)."/>
    <n v="1"/>
    <s v="Transport Costs"/>
    <m/>
    <m/>
    <m/>
    <m/>
    <m/>
    <m/>
    <m/>
    <m/>
    <m/>
    <m/>
    <m/>
    <m/>
    <m/>
    <m/>
    <m/>
    <m/>
    <m/>
    <m/>
    <n v="80000"/>
    <m/>
    <m/>
    <s v="Euro"/>
    <n v="18.5"/>
    <m/>
    <m/>
    <m/>
    <m/>
    <e v="#N/A"/>
    <n v="0"/>
    <m/>
    <m/>
    <m/>
    <m/>
    <m/>
    <m/>
    <m/>
    <m/>
    <m/>
    <m/>
    <m/>
    <m/>
    <m/>
    <m/>
    <m/>
    <m/>
    <m/>
    <m/>
    <m/>
    <m/>
    <m/>
  </r>
  <r>
    <m/>
    <s v="V100023"/>
    <s v="2022-0005"/>
    <x v="78"/>
    <n v="2"/>
    <s v="Wagon"/>
    <n v="81"/>
    <m/>
    <x v="27"/>
    <m/>
    <m/>
    <x v="0"/>
    <x v="1"/>
    <n v="1"/>
    <m/>
    <m/>
    <n v="1"/>
    <m/>
    <n v="0"/>
    <n v="0"/>
    <x v="1"/>
    <m/>
    <m/>
    <m/>
    <x v="0"/>
    <m/>
    <m/>
    <m/>
    <e v="#N/A"/>
    <e v="#N/A"/>
    <n v="903"/>
    <x v="1"/>
    <m/>
    <m/>
    <m/>
    <m/>
    <s v="with as-of date"/>
    <d v="2022-12-21T00:00:00"/>
    <m/>
    <n v="3"/>
    <n v="3"/>
    <m/>
    <e v="#N/A"/>
    <s v="Both parties have the option for an early termination of the Lease Agreement. The notice period is 3 months, starting at the end of the month where the Lessor receives the termination. Maximum 40 wagons can be returned after the notice period and another 40 wagons after the next 3 months (6 months in total)."/>
    <n v="1"/>
    <s v="Transport Costs"/>
    <m/>
    <m/>
    <m/>
    <m/>
    <m/>
    <m/>
    <m/>
    <m/>
    <m/>
    <m/>
    <m/>
    <m/>
    <m/>
    <m/>
    <m/>
    <m/>
    <m/>
    <m/>
    <n v="80000"/>
    <m/>
    <m/>
    <s v="Euro"/>
    <n v="18.5"/>
    <m/>
    <m/>
    <m/>
    <m/>
    <e v="#N/A"/>
    <n v="0"/>
    <m/>
    <m/>
    <m/>
    <m/>
    <m/>
    <m/>
    <m/>
    <m/>
    <m/>
    <m/>
    <m/>
    <m/>
    <m/>
    <m/>
    <m/>
    <m/>
    <m/>
    <m/>
    <m/>
    <m/>
    <m/>
  </r>
  <r>
    <m/>
    <s v="V100023"/>
    <s v="2022-0005"/>
    <x v="78"/>
    <n v="2"/>
    <s v="Wagon"/>
    <n v="82"/>
    <m/>
    <x v="27"/>
    <m/>
    <m/>
    <x v="0"/>
    <x v="1"/>
    <n v="1"/>
    <m/>
    <m/>
    <n v="1"/>
    <m/>
    <n v="0"/>
    <n v="0"/>
    <x v="1"/>
    <m/>
    <m/>
    <m/>
    <x v="0"/>
    <m/>
    <m/>
    <m/>
    <e v="#N/A"/>
    <e v="#N/A"/>
    <n v="903"/>
    <x v="1"/>
    <m/>
    <m/>
    <m/>
    <m/>
    <s v="with as-of date"/>
    <d v="2022-12-21T00:00:00"/>
    <m/>
    <n v="3"/>
    <n v="3"/>
    <m/>
    <e v="#N/A"/>
    <s v="Both parties have the option for an early termination of the Lease Agreement. The notice period is 3 months, starting at the end of the month where the Lessor receives the termination. Maximum 40 wagons can be returned after the notice period and another 40 wagons after the next 3 months (6 months in total)."/>
    <n v="1"/>
    <s v="Transport Costs"/>
    <m/>
    <m/>
    <m/>
    <m/>
    <m/>
    <m/>
    <m/>
    <m/>
    <m/>
    <m/>
    <m/>
    <m/>
    <m/>
    <m/>
    <m/>
    <m/>
    <m/>
    <m/>
    <n v="80000"/>
    <m/>
    <m/>
    <s v="Euro"/>
    <n v="18.5"/>
    <m/>
    <m/>
    <m/>
    <m/>
    <e v="#N/A"/>
    <n v="0"/>
    <m/>
    <m/>
    <m/>
    <m/>
    <m/>
    <m/>
    <m/>
    <m/>
    <m/>
    <m/>
    <m/>
    <m/>
    <m/>
    <m/>
    <m/>
    <m/>
    <m/>
    <m/>
    <m/>
    <m/>
    <m/>
  </r>
  <r>
    <m/>
    <s v="V100023"/>
    <s v="2022-0005"/>
    <x v="78"/>
    <n v="2"/>
    <s v="Wagon"/>
    <n v="83"/>
    <m/>
    <x v="27"/>
    <m/>
    <m/>
    <x v="0"/>
    <x v="1"/>
    <n v="1"/>
    <m/>
    <m/>
    <n v="1"/>
    <m/>
    <n v="0"/>
    <n v="0"/>
    <x v="1"/>
    <m/>
    <m/>
    <m/>
    <x v="0"/>
    <m/>
    <m/>
    <m/>
    <e v="#N/A"/>
    <e v="#N/A"/>
    <n v="903"/>
    <x v="1"/>
    <m/>
    <m/>
    <m/>
    <m/>
    <s v="with as-of date"/>
    <d v="2022-12-21T00:00:00"/>
    <m/>
    <n v="3"/>
    <n v="3"/>
    <m/>
    <e v="#N/A"/>
    <s v="Both parties have the option for an early termination of the Lease Agreement. The notice period is 3 months, starting at the end of the month where the Lessor receives the termination. Maximum 40 wagons can be returned after the notice period and another 40 wagons after the next 3 months (6 months in total)."/>
    <n v="1"/>
    <s v="Transport Costs"/>
    <m/>
    <m/>
    <m/>
    <m/>
    <m/>
    <m/>
    <m/>
    <m/>
    <m/>
    <m/>
    <m/>
    <m/>
    <m/>
    <m/>
    <m/>
    <m/>
    <m/>
    <m/>
    <n v="80000"/>
    <m/>
    <m/>
    <s v="Euro"/>
    <n v="18.5"/>
    <m/>
    <m/>
    <m/>
    <m/>
    <e v="#N/A"/>
    <n v="0"/>
    <m/>
    <m/>
    <m/>
    <m/>
    <m/>
    <m/>
    <m/>
    <m/>
    <m/>
    <m/>
    <m/>
    <m/>
    <m/>
    <m/>
    <m/>
    <m/>
    <m/>
    <m/>
    <m/>
    <m/>
    <m/>
  </r>
  <r>
    <m/>
    <s v="V100023"/>
    <s v="2022-0005"/>
    <x v="78"/>
    <n v="2"/>
    <s v="Wagon"/>
    <n v="84"/>
    <m/>
    <x v="27"/>
    <m/>
    <m/>
    <x v="0"/>
    <x v="1"/>
    <n v="1"/>
    <m/>
    <m/>
    <n v="1"/>
    <m/>
    <n v="0"/>
    <n v="0"/>
    <x v="1"/>
    <m/>
    <m/>
    <m/>
    <x v="0"/>
    <m/>
    <m/>
    <m/>
    <e v="#N/A"/>
    <e v="#N/A"/>
    <n v="903"/>
    <x v="1"/>
    <m/>
    <m/>
    <m/>
    <m/>
    <s v="with as-of date"/>
    <d v="2022-12-21T00:00:00"/>
    <m/>
    <n v="3"/>
    <n v="3"/>
    <m/>
    <e v="#N/A"/>
    <s v="Both parties have the option for an early termination of the Lease Agreement. The notice period is 3 months, starting at the end of the month where the Lessor receives the termination. Maximum 40 wagons can be returned after the notice period and another 40 wagons after the next 3 months (6 months in total)."/>
    <n v="1"/>
    <s v="Transport Costs"/>
    <m/>
    <m/>
    <m/>
    <m/>
    <m/>
    <m/>
    <m/>
    <m/>
    <m/>
    <m/>
    <m/>
    <m/>
    <m/>
    <m/>
    <m/>
    <m/>
    <m/>
    <m/>
    <n v="80000"/>
    <m/>
    <m/>
    <s v="Euro"/>
    <n v="18.5"/>
    <m/>
    <m/>
    <m/>
    <m/>
    <e v="#N/A"/>
    <n v="0"/>
    <m/>
    <m/>
    <m/>
    <m/>
    <m/>
    <m/>
    <m/>
    <m/>
    <m/>
    <m/>
    <m/>
    <m/>
    <m/>
    <m/>
    <m/>
    <m/>
    <m/>
    <m/>
    <m/>
    <m/>
    <m/>
  </r>
  <r>
    <s v="LOA ok CMI 20.06.25"/>
    <s v="V100046"/>
    <s v="2023-0012"/>
    <x v="79"/>
    <m/>
    <s v="Header"/>
    <m/>
    <m/>
    <x v="27"/>
    <s v="POL"/>
    <s v="East EU"/>
    <x v="0"/>
    <x v="1"/>
    <n v="40"/>
    <m/>
    <m/>
    <n v="40"/>
    <n v="0"/>
    <n v="0"/>
    <n v="40"/>
    <x v="0"/>
    <s v="Freeze-50"/>
    <d v="2025-05-01T00:00:00"/>
    <m/>
    <x v="1"/>
    <s v="Achtung: Kaution Teils für Rechnungen gebraucht/17.11.25 - Addendum 2 - indefinite prolongation"/>
    <d v="2023-12-20T00:00:00"/>
    <d v="2026-05-21T00:00:00"/>
    <m/>
    <m/>
    <n v="883"/>
    <x v="13"/>
    <m/>
    <m/>
    <m/>
    <m/>
    <s v="with as-of date"/>
    <d v="2025-12-31T00:00:00"/>
    <m/>
    <n v="3"/>
    <n v="3"/>
    <m/>
    <m/>
    <m/>
    <n v="0"/>
    <n v="0"/>
    <m/>
    <m/>
    <m/>
    <m/>
    <m/>
    <n v="742"/>
    <s v="B"/>
    <n v="65"/>
    <n v="1.4"/>
    <s v="CHE"/>
    <s v="3 Mths Cash Deposit"/>
    <s v="Y"/>
    <s v="N"/>
    <m/>
    <m/>
    <n v="1"/>
    <m/>
    <m/>
    <n v="80000"/>
    <s v="N"/>
    <m/>
    <s v="Euro"/>
    <n v="20.73"/>
    <n v="-11.23"/>
    <n v="0"/>
    <m/>
    <n v="0"/>
    <n v="9.5"/>
    <n v="0"/>
    <n v="1015"/>
    <m/>
    <n v="0.05"/>
    <n v="0"/>
    <s v="0.00"/>
    <n v="0"/>
    <n v="0"/>
    <n v="0"/>
    <n v="0"/>
    <n v="20.73"/>
    <n v="-11.23"/>
    <n v="9.5"/>
    <n v="1"/>
    <n v="0"/>
    <n v="20.73"/>
    <n v="19"/>
    <n v="3200000"/>
    <n v="0"/>
    <s v="N"/>
    <n v="0"/>
    <n v="138320"/>
  </r>
  <r>
    <m/>
    <s v="V100046"/>
    <s v="2023-0012"/>
    <x v="79"/>
    <n v="1"/>
    <s v="Batch"/>
    <m/>
    <m/>
    <x v="27"/>
    <s v="POL"/>
    <s v="East EU"/>
    <x v="0"/>
    <x v="1"/>
    <n v="34"/>
    <m/>
    <m/>
    <n v="34"/>
    <n v="0"/>
    <n v="0"/>
    <n v="34"/>
    <x v="0"/>
    <s v="Freeze-50"/>
    <d v="2025-05-01T00:00:00"/>
    <d v="2025-12-10T00:00:00"/>
    <x v="1"/>
    <m/>
    <m/>
    <m/>
    <d v="2023-12-11T00:00:00"/>
    <m/>
    <m/>
    <x v="12"/>
    <m/>
    <m/>
    <m/>
    <n v="0"/>
    <s v="with as-of date"/>
    <d v="2025-12-31T00:00:00"/>
    <m/>
    <n v="3"/>
    <n v="3"/>
    <m/>
    <m/>
    <m/>
    <n v="0"/>
    <n v="0"/>
    <m/>
    <m/>
    <m/>
    <m/>
    <m/>
    <n v="46022"/>
    <s v="B"/>
    <n v="65"/>
    <n v="1.4"/>
    <s v="CHE"/>
    <s v="3 Mths Cash Deposit"/>
    <m/>
    <s v="N"/>
    <m/>
    <m/>
    <m/>
    <m/>
    <m/>
    <n v="80000"/>
    <m/>
    <m/>
    <s v="Euro"/>
    <n v="20.73"/>
    <n v="-11.23"/>
    <n v="0"/>
    <m/>
    <n v="0"/>
    <n v="9.5"/>
    <n v="0"/>
    <n v="1015"/>
    <m/>
    <m/>
    <n v="0"/>
    <s v="0.00"/>
    <n v="0"/>
    <n v="0"/>
    <n v="0"/>
    <n v="0"/>
    <n v="20.73"/>
    <n v="-11.23"/>
    <n v="9.5"/>
    <n v="1"/>
    <n v="0"/>
    <n v="20.73"/>
    <n v="19"/>
    <n v="2720000"/>
    <n v="0"/>
    <m/>
    <n v="0"/>
    <n v="117572"/>
  </r>
  <r>
    <m/>
    <s v="V100046"/>
    <s v="2023-0012"/>
    <x v="79"/>
    <n v="1"/>
    <s v="Wagon"/>
    <n v="1"/>
    <s v="33 80 4505 620-1"/>
    <x v="27"/>
    <m/>
    <m/>
    <x v="0"/>
    <x v="1"/>
    <n v="1"/>
    <m/>
    <m/>
    <n v="1"/>
    <m/>
    <n v="0"/>
    <n v="1"/>
    <x v="1"/>
    <s v="Freeze-50"/>
    <d v="2025-05-01T00:00:00"/>
    <d v="2025-12-10T00:00:00"/>
    <x v="1"/>
    <m/>
    <m/>
    <m/>
    <d v="2023-12-11T00:00:00"/>
    <d v="2027-12-31T00:00:00"/>
    <n v="883"/>
    <x v="13"/>
    <m/>
    <m/>
    <m/>
    <m/>
    <s v="with as-of date"/>
    <d v="2025-12-31T00:00:00"/>
    <m/>
    <n v="0"/>
    <n v="3"/>
    <m/>
    <d v="2026-01-31T00:00:00"/>
    <m/>
    <m/>
    <m/>
    <m/>
    <m/>
    <m/>
    <m/>
    <m/>
    <m/>
    <m/>
    <m/>
    <m/>
    <m/>
    <m/>
    <m/>
    <m/>
    <m/>
    <m/>
    <m/>
    <d v="2025-08-31T00:00:00"/>
    <m/>
    <m/>
    <m/>
    <m/>
    <s v="Euro"/>
    <n v="20.73"/>
    <m/>
    <m/>
    <m/>
    <m/>
    <n v="9.5"/>
    <m/>
    <m/>
    <m/>
    <m/>
    <m/>
    <m/>
    <m/>
    <m/>
    <m/>
    <m/>
    <m/>
    <m/>
    <m/>
    <m/>
    <m/>
    <m/>
    <m/>
    <m/>
    <m/>
    <m/>
    <m/>
    <m/>
  </r>
  <r>
    <m/>
    <s v="V100046"/>
    <s v="2023-0012"/>
    <x v="79"/>
    <n v="1"/>
    <s v="Wagon"/>
    <n v="2"/>
    <s v="33 80 4505 621-9"/>
    <x v="27"/>
    <m/>
    <m/>
    <x v="0"/>
    <x v="1"/>
    <n v="1"/>
    <m/>
    <m/>
    <n v="1"/>
    <m/>
    <n v="0"/>
    <n v="1"/>
    <x v="1"/>
    <s v="Freeze-50"/>
    <d v="2025-05-01T00:00:00"/>
    <d v="2025-12-10T00:00:00"/>
    <x v="1"/>
    <m/>
    <m/>
    <m/>
    <d v="2023-12-11T00:00:00"/>
    <d v="2027-12-31T00:00:00"/>
    <n v="883"/>
    <x v="13"/>
    <m/>
    <m/>
    <m/>
    <m/>
    <s v="with as-of date"/>
    <d v="2025-12-31T00:00:00"/>
    <m/>
    <n v="0"/>
    <n v="3"/>
    <m/>
    <d v="2026-01-31T00:00:00"/>
    <m/>
    <m/>
    <m/>
    <m/>
    <m/>
    <m/>
    <m/>
    <m/>
    <m/>
    <m/>
    <m/>
    <m/>
    <m/>
    <m/>
    <m/>
    <m/>
    <m/>
    <m/>
    <m/>
    <d v="2025-08-31T00:00:00"/>
    <m/>
    <m/>
    <m/>
    <m/>
    <s v="Euro"/>
    <n v="20.73"/>
    <m/>
    <m/>
    <m/>
    <m/>
    <n v="9.5"/>
    <m/>
    <m/>
    <m/>
    <m/>
    <m/>
    <m/>
    <m/>
    <m/>
    <m/>
    <m/>
    <m/>
    <m/>
    <m/>
    <m/>
    <m/>
    <m/>
    <m/>
    <m/>
    <m/>
    <m/>
    <m/>
    <m/>
  </r>
  <r>
    <m/>
    <s v="V100046"/>
    <s v="2023-0012"/>
    <x v="79"/>
    <n v="1"/>
    <s v="Wagon"/>
    <n v="3"/>
    <s v="33 80 4505 622-7"/>
    <x v="27"/>
    <m/>
    <m/>
    <x v="0"/>
    <x v="1"/>
    <n v="1"/>
    <m/>
    <m/>
    <n v="1"/>
    <m/>
    <n v="0"/>
    <n v="1"/>
    <x v="1"/>
    <s v="Freeze-50"/>
    <d v="2025-05-01T00:00:00"/>
    <d v="2025-12-10T00:00:00"/>
    <x v="1"/>
    <m/>
    <m/>
    <m/>
    <d v="2023-12-11T00:00:00"/>
    <d v="2027-12-31T00:00:00"/>
    <n v="883"/>
    <x v="13"/>
    <m/>
    <m/>
    <m/>
    <m/>
    <s v="with as-of date"/>
    <d v="2025-12-31T00:00:00"/>
    <m/>
    <n v="0"/>
    <n v="3"/>
    <m/>
    <d v="2026-01-31T00:00:00"/>
    <m/>
    <m/>
    <m/>
    <m/>
    <m/>
    <m/>
    <m/>
    <m/>
    <m/>
    <m/>
    <m/>
    <m/>
    <m/>
    <m/>
    <m/>
    <m/>
    <m/>
    <m/>
    <m/>
    <d v="2025-08-31T00:00:00"/>
    <m/>
    <m/>
    <m/>
    <m/>
    <s v="Euro"/>
    <n v="20.73"/>
    <m/>
    <m/>
    <m/>
    <m/>
    <n v="9.5"/>
    <m/>
    <m/>
    <m/>
    <m/>
    <m/>
    <m/>
    <m/>
    <m/>
    <m/>
    <m/>
    <m/>
    <m/>
    <m/>
    <m/>
    <m/>
    <m/>
    <m/>
    <m/>
    <m/>
    <m/>
    <m/>
    <m/>
  </r>
  <r>
    <m/>
    <s v="V100046"/>
    <s v="2023-0012"/>
    <x v="79"/>
    <n v="1"/>
    <s v="Wagon"/>
    <n v="4"/>
    <s v="33 80 4505 623-5"/>
    <x v="27"/>
    <m/>
    <m/>
    <x v="0"/>
    <x v="1"/>
    <n v="1"/>
    <m/>
    <m/>
    <n v="1"/>
    <m/>
    <n v="0"/>
    <n v="1"/>
    <x v="1"/>
    <s v="Freeze-50"/>
    <d v="2025-05-01T00:00:00"/>
    <d v="2025-12-10T00:00:00"/>
    <x v="1"/>
    <m/>
    <m/>
    <m/>
    <d v="2023-12-11T00:00:00"/>
    <d v="2027-12-31T00:00:00"/>
    <n v="883"/>
    <x v="13"/>
    <m/>
    <m/>
    <m/>
    <m/>
    <s v="with as-of date"/>
    <d v="2025-12-31T00:00:00"/>
    <m/>
    <n v="0"/>
    <n v="3"/>
    <m/>
    <d v="2026-01-31T00:00:00"/>
    <m/>
    <m/>
    <m/>
    <m/>
    <m/>
    <m/>
    <m/>
    <m/>
    <m/>
    <m/>
    <m/>
    <m/>
    <m/>
    <m/>
    <m/>
    <m/>
    <m/>
    <m/>
    <m/>
    <d v="2025-08-31T00:00:00"/>
    <m/>
    <m/>
    <m/>
    <m/>
    <s v="Euro"/>
    <n v="20.73"/>
    <m/>
    <m/>
    <m/>
    <m/>
    <n v="9.5"/>
    <m/>
    <m/>
    <m/>
    <m/>
    <m/>
    <m/>
    <m/>
    <m/>
    <m/>
    <m/>
    <m/>
    <m/>
    <m/>
    <m/>
    <m/>
    <m/>
    <m/>
    <m/>
    <m/>
    <m/>
    <m/>
    <m/>
  </r>
  <r>
    <m/>
    <s v="V100046"/>
    <s v="2023-0012"/>
    <x v="79"/>
    <n v="1"/>
    <s v="Wagon"/>
    <n v="5"/>
    <s v="33 80 4505 624-3"/>
    <x v="27"/>
    <m/>
    <m/>
    <x v="0"/>
    <x v="1"/>
    <n v="1"/>
    <m/>
    <m/>
    <n v="1"/>
    <m/>
    <n v="0"/>
    <n v="1"/>
    <x v="1"/>
    <s v="Freeze-50"/>
    <d v="2025-05-01T00:00:00"/>
    <d v="2025-12-10T00:00:00"/>
    <x v="1"/>
    <m/>
    <m/>
    <m/>
    <d v="2023-12-11T00:00:00"/>
    <d v="2027-12-31T00:00:00"/>
    <n v="883"/>
    <x v="13"/>
    <m/>
    <m/>
    <m/>
    <m/>
    <s v="with as-of date"/>
    <d v="2025-12-31T00:00:00"/>
    <m/>
    <n v="0"/>
    <n v="3"/>
    <m/>
    <d v="2026-01-31T00:00:00"/>
    <m/>
    <m/>
    <m/>
    <m/>
    <m/>
    <m/>
    <m/>
    <m/>
    <m/>
    <m/>
    <m/>
    <m/>
    <m/>
    <m/>
    <m/>
    <m/>
    <m/>
    <m/>
    <m/>
    <d v="2025-08-31T00:00:00"/>
    <m/>
    <m/>
    <m/>
    <m/>
    <s v="Euro"/>
    <n v="20.73"/>
    <m/>
    <m/>
    <m/>
    <m/>
    <n v="9.5"/>
    <m/>
    <m/>
    <m/>
    <m/>
    <m/>
    <m/>
    <m/>
    <m/>
    <m/>
    <m/>
    <m/>
    <m/>
    <m/>
    <m/>
    <m/>
    <m/>
    <m/>
    <m/>
    <m/>
    <m/>
    <m/>
    <m/>
  </r>
  <r>
    <m/>
    <s v="V100046"/>
    <s v="2023-0012"/>
    <x v="79"/>
    <n v="1"/>
    <s v="Wagon"/>
    <n v="6"/>
    <s v="33 80 4505 625-0"/>
    <x v="27"/>
    <m/>
    <m/>
    <x v="0"/>
    <x v="1"/>
    <n v="1"/>
    <m/>
    <m/>
    <n v="1"/>
    <m/>
    <n v="0"/>
    <n v="1"/>
    <x v="1"/>
    <s v="Freeze-50"/>
    <d v="2025-05-01T00:00:00"/>
    <d v="2025-12-10T00:00:00"/>
    <x v="1"/>
    <m/>
    <m/>
    <m/>
    <d v="2023-12-11T00:00:00"/>
    <d v="2027-12-31T00:00:00"/>
    <n v="883"/>
    <x v="13"/>
    <m/>
    <m/>
    <m/>
    <m/>
    <s v="with as-of date"/>
    <d v="2025-12-31T00:00:00"/>
    <m/>
    <n v="0"/>
    <n v="3"/>
    <m/>
    <d v="2026-01-31T00:00:00"/>
    <m/>
    <m/>
    <m/>
    <m/>
    <m/>
    <m/>
    <m/>
    <m/>
    <m/>
    <m/>
    <m/>
    <m/>
    <m/>
    <m/>
    <m/>
    <m/>
    <m/>
    <m/>
    <m/>
    <d v="2025-08-31T00:00:00"/>
    <m/>
    <m/>
    <m/>
    <m/>
    <s v="Euro"/>
    <n v="20.73"/>
    <m/>
    <m/>
    <m/>
    <m/>
    <n v="9.5"/>
    <m/>
    <m/>
    <m/>
    <m/>
    <m/>
    <m/>
    <m/>
    <m/>
    <m/>
    <m/>
    <m/>
    <m/>
    <m/>
    <m/>
    <m/>
    <m/>
    <m/>
    <m/>
    <m/>
    <m/>
    <m/>
    <m/>
  </r>
  <r>
    <m/>
    <s v="V100046"/>
    <s v="2023-0012"/>
    <x v="79"/>
    <n v="1"/>
    <s v="Wagon"/>
    <n v="7"/>
    <s v="33 80 4505 626-8"/>
    <x v="27"/>
    <m/>
    <m/>
    <x v="0"/>
    <x v="1"/>
    <n v="1"/>
    <m/>
    <m/>
    <n v="1"/>
    <m/>
    <n v="0"/>
    <n v="1"/>
    <x v="1"/>
    <s v="Freeze-50"/>
    <d v="2025-05-01T00:00:00"/>
    <d v="2025-12-10T00:00:00"/>
    <x v="1"/>
    <m/>
    <m/>
    <m/>
    <d v="2023-12-11T00:00:00"/>
    <d v="2027-12-31T00:00:00"/>
    <n v="883"/>
    <x v="13"/>
    <m/>
    <m/>
    <m/>
    <m/>
    <s v="with as-of date"/>
    <d v="2025-12-31T00:00:00"/>
    <m/>
    <n v="0"/>
    <n v="3"/>
    <m/>
    <d v="2026-01-31T00:00:00"/>
    <m/>
    <m/>
    <m/>
    <m/>
    <m/>
    <m/>
    <m/>
    <m/>
    <m/>
    <m/>
    <m/>
    <m/>
    <m/>
    <m/>
    <m/>
    <m/>
    <m/>
    <m/>
    <m/>
    <d v="2025-08-31T00:00:00"/>
    <m/>
    <m/>
    <m/>
    <m/>
    <s v="Euro"/>
    <n v="20.73"/>
    <m/>
    <m/>
    <m/>
    <m/>
    <n v="9.5"/>
    <m/>
    <m/>
    <m/>
    <m/>
    <m/>
    <m/>
    <m/>
    <m/>
    <m/>
    <m/>
    <m/>
    <m/>
    <m/>
    <m/>
    <m/>
    <m/>
    <m/>
    <m/>
    <m/>
    <m/>
    <m/>
    <m/>
  </r>
  <r>
    <m/>
    <s v="V100046"/>
    <s v="2023-0012"/>
    <x v="79"/>
    <n v="1"/>
    <s v="Wagon"/>
    <n v="8"/>
    <s v="33 80 4505 627-6"/>
    <x v="27"/>
    <m/>
    <m/>
    <x v="0"/>
    <x v="1"/>
    <n v="1"/>
    <m/>
    <m/>
    <n v="1"/>
    <m/>
    <n v="0"/>
    <n v="1"/>
    <x v="1"/>
    <s v="Freeze-50"/>
    <d v="2025-05-01T00:00:00"/>
    <d v="2025-12-10T00:00:00"/>
    <x v="1"/>
    <m/>
    <m/>
    <m/>
    <d v="2023-12-11T00:00:00"/>
    <d v="2027-12-31T00:00:00"/>
    <n v="883"/>
    <x v="13"/>
    <m/>
    <m/>
    <m/>
    <m/>
    <s v="with as-of date"/>
    <d v="2025-12-31T00:00:00"/>
    <m/>
    <n v="0"/>
    <n v="3"/>
    <m/>
    <d v="2026-01-31T00:00:00"/>
    <m/>
    <m/>
    <m/>
    <m/>
    <m/>
    <m/>
    <m/>
    <m/>
    <m/>
    <m/>
    <m/>
    <m/>
    <m/>
    <m/>
    <m/>
    <m/>
    <m/>
    <m/>
    <m/>
    <d v="2025-08-31T00:00:00"/>
    <m/>
    <m/>
    <m/>
    <m/>
    <s v="Euro"/>
    <n v="20.73"/>
    <m/>
    <m/>
    <m/>
    <m/>
    <n v="9.5"/>
    <m/>
    <m/>
    <m/>
    <m/>
    <m/>
    <m/>
    <m/>
    <m/>
    <m/>
    <m/>
    <m/>
    <m/>
    <m/>
    <m/>
    <m/>
    <m/>
    <m/>
    <m/>
    <m/>
    <m/>
    <m/>
    <m/>
  </r>
  <r>
    <m/>
    <s v="V100046"/>
    <s v="2023-0012"/>
    <x v="79"/>
    <n v="1"/>
    <s v="Wagon"/>
    <n v="9"/>
    <s v="33 80 4505 628-4"/>
    <x v="27"/>
    <m/>
    <m/>
    <x v="0"/>
    <x v="1"/>
    <n v="1"/>
    <m/>
    <m/>
    <n v="1"/>
    <m/>
    <n v="0"/>
    <n v="1"/>
    <x v="1"/>
    <s v="Freeze-50"/>
    <d v="2025-05-01T00:00:00"/>
    <d v="2025-12-10T00:00:00"/>
    <x v="1"/>
    <m/>
    <m/>
    <m/>
    <d v="2023-12-11T00:00:00"/>
    <d v="2027-12-31T00:00:00"/>
    <n v="883"/>
    <x v="13"/>
    <m/>
    <m/>
    <m/>
    <m/>
    <s v="with as-of date"/>
    <d v="2025-12-31T00:00:00"/>
    <m/>
    <n v="0"/>
    <n v="3"/>
    <m/>
    <d v="2026-01-31T00:00:00"/>
    <m/>
    <m/>
    <m/>
    <m/>
    <m/>
    <m/>
    <m/>
    <m/>
    <m/>
    <m/>
    <m/>
    <m/>
    <m/>
    <m/>
    <m/>
    <m/>
    <m/>
    <m/>
    <m/>
    <d v="2025-08-31T00:00:00"/>
    <m/>
    <m/>
    <m/>
    <m/>
    <s v="Euro"/>
    <n v="20.73"/>
    <m/>
    <m/>
    <m/>
    <m/>
    <n v="9.5"/>
    <m/>
    <m/>
    <m/>
    <m/>
    <m/>
    <m/>
    <m/>
    <m/>
    <m/>
    <m/>
    <m/>
    <m/>
    <m/>
    <m/>
    <m/>
    <m/>
    <m/>
    <m/>
    <m/>
    <m/>
    <m/>
    <m/>
  </r>
  <r>
    <m/>
    <s v="V100046"/>
    <s v="2023-0012"/>
    <x v="79"/>
    <n v="1"/>
    <s v="Wagon"/>
    <n v="10"/>
    <s v="33 80 4505 629-2"/>
    <x v="27"/>
    <m/>
    <m/>
    <x v="0"/>
    <x v="1"/>
    <n v="1"/>
    <m/>
    <m/>
    <n v="1"/>
    <m/>
    <n v="0"/>
    <n v="1"/>
    <x v="1"/>
    <s v="Freeze-50"/>
    <d v="2025-05-01T00:00:00"/>
    <d v="2025-12-10T00:00:00"/>
    <x v="1"/>
    <m/>
    <m/>
    <m/>
    <d v="2023-12-11T00:00:00"/>
    <d v="2027-12-31T00:00:00"/>
    <n v="883"/>
    <x v="13"/>
    <m/>
    <m/>
    <m/>
    <m/>
    <s v="with as-of date"/>
    <d v="2025-12-31T00:00:00"/>
    <m/>
    <n v="0"/>
    <n v="3"/>
    <m/>
    <d v="2026-01-31T00:00:00"/>
    <m/>
    <m/>
    <m/>
    <m/>
    <m/>
    <m/>
    <m/>
    <m/>
    <m/>
    <m/>
    <m/>
    <m/>
    <m/>
    <m/>
    <m/>
    <m/>
    <m/>
    <m/>
    <m/>
    <d v="2025-08-31T00:00:00"/>
    <m/>
    <m/>
    <m/>
    <m/>
    <s v="Euro"/>
    <n v="20.73"/>
    <m/>
    <m/>
    <m/>
    <m/>
    <n v="9.5"/>
    <m/>
    <m/>
    <m/>
    <m/>
    <m/>
    <m/>
    <m/>
    <m/>
    <m/>
    <m/>
    <m/>
    <m/>
    <m/>
    <m/>
    <m/>
    <m/>
    <m/>
    <m/>
    <m/>
    <m/>
    <m/>
    <m/>
  </r>
  <r>
    <m/>
    <s v="V100046"/>
    <s v="2023-0012"/>
    <x v="79"/>
    <n v="1"/>
    <s v="Wagon"/>
    <n v="11"/>
    <s v="33 80 4505 630-0"/>
    <x v="27"/>
    <m/>
    <m/>
    <x v="0"/>
    <x v="1"/>
    <n v="1"/>
    <m/>
    <m/>
    <n v="1"/>
    <m/>
    <n v="0"/>
    <n v="1"/>
    <x v="1"/>
    <s v="Freeze-50"/>
    <d v="2025-05-01T00:00:00"/>
    <d v="2025-12-10T00:00:00"/>
    <x v="1"/>
    <m/>
    <m/>
    <m/>
    <d v="2023-12-11T00:00:00"/>
    <d v="2027-12-31T00:00:00"/>
    <n v="883"/>
    <x v="13"/>
    <m/>
    <m/>
    <m/>
    <m/>
    <s v="with as-of date"/>
    <d v="2025-12-31T00:00:00"/>
    <m/>
    <n v="0"/>
    <n v="3"/>
    <m/>
    <d v="2026-01-31T00:00:00"/>
    <m/>
    <m/>
    <m/>
    <m/>
    <m/>
    <m/>
    <m/>
    <m/>
    <m/>
    <m/>
    <m/>
    <m/>
    <m/>
    <m/>
    <m/>
    <m/>
    <m/>
    <m/>
    <m/>
    <d v="2025-08-31T00:00:00"/>
    <m/>
    <m/>
    <m/>
    <m/>
    <s v="Euro"/>
    <n v="20.73"/>
    <m/>
    <m/>
    <m/>
    <m/>
    <n v="9.5"/>
    <m/>
    <m/>
    <m/>
    <m/>
    <m/>
    <m/>
    <m/>
    <m/>
    <m/>
    <m/>
    <m/>
    <m/>
    <m/>
    <m/>
    <m/>
    <m/>
    <m/>
    <m/>
    <m/>
    <m/>
    <m/>
    <m/>
  </r>
  <r>
    <m/>
    <s v="V100046"/>
    <s v="2023-0012"/>
    <x v="79"/>
    <n v="1"/>
    <s v="Wagon"/>
    <n v="12"/>
    <s v="33 80 4505 631-8"/>
    <x v="27"/>
    <m/>
    <m/>
    <x v="0"/>
    <x v="1"/>
    <n v="1"/>
    <m/>
    <m/>
    <n v="1"/>
    <m/>
    <n v="0"/>
    <n v="1"/>
    <x v="1"/>
    <s v="Freeze-50"/>
    <d v="2025-05-01T00:00:00"/>
    <d v="2025-12-10T00:00:00"/>
    <x v="1"/>
    <m/>
    <m/>
    <m/>
    <d v="2023-12-11T00:00:00"/>
    <d v="2027-12-31T00:00:00"/>
    <n v="883"/>
    <x v="13"/>
    <m/>
    <m/>
    <m/>
    <m/>
    <s v="with as-of date"/>
    <d v="2025-12-31T00:00:00"/>
    <m/>
    <n v="0"/>
    <n v="3"/>
    <m/>
    <d v="2026-01-31T00:00:00"/>
    <m/>
    <m/>
    <m/>
    <m/>
    <m/>
    <m/>
    <m/>
    <m/>
    <m/>
    <m/>
    <m/>
    <m/>
    <m/>
    <m/>
    <m/>
    <m/>
    <m/>
    <m/>
    <m/>
    <d v="2025-08-31T00:00:00"/>
    <m/>
    <m/>
    <m/>
    <m/>
    <s v="Euro"/>
    <n v="20.73"/>
    <m/>
    <m/>
    <m/>
    <m/>
    <n v="9.5"/>
    <m/>
    <m/>
    <m/>
    <m/>
    <m/>
    <m/>
    <m/>
    <m/>
    <m/>
    <m/>
    <m/>
    <m/>
    <m/>
    <m/>
    <m/>
    <m/>
    <m/>
    <m/>
    <m/>
    <m/>
    <m/>
    <m/>
  </r>
  <r>
    <m/>
    <s v="V100046"/>
    <s v="2023-0012"/>
    <x v="79"/>
    <n v="1"/>
    <s v="Wagon"/>
    <n v="13"/>
    <s v="33 80 4505 632-6"/>
    <x v="27"/>
    <m/>
    <m/>
    <x v="0"/>
    <x v="1"/>
    <n v="1"/>
    <m/>
    <m/>
    <n v="1"/>
    <m/>
    <n v="0"/>
    <n v="1"/>
    <x v="1"/>
    <s v="Freeze-50"/>
    <d v="2025-05-01T00:00:00"/>
    <d v="2025-12-10T00:00:00"/>
    <x v="1"/>
    <m/>
    <m/>
    <m/>
    <d v="2023-12-11T00:00:00"/>
    <d v="2027-12-31T00:00:00"/>
    <n v="883"/>
    <x v="13"/>
    <m/>
    <m/>
    <m/>
    <m/>
    <s v="with as-of date"/>
    <d v="2025-12-31T00:00:00"/>
    <m/>
    <n v="0"/>
    <n v="3"/>
    <m/>
    <d v="2026-01-31T00:00:00"/>
    <m/>
    <m/>
    <m/>
    <m/>
    <m/>
    <m/>
    <m/>
    <m/>
    <m/>
    <m/>
    <m/>
    <m/>
    <m/>
    <m/>
    <m/>
    <m/>
    <m/>
    <m/>
    <m/>
    <d v="2025-08-31T00:00:00"/>
    <m/>
    <m/>
    <m/>
    <m/>
    <s v="Euro"/>
    <n v="20.73"/>
    <m/>
    <m/>
    <m/>
    <m/>
    <n v="9.5"/>
    <m/>
    <m/>
    <m/>
    <m/>
    <m/>
    <m/>
    <m/>
    <m/>
    <m/>
    <m/>
    <m/>
    <m/>
    <m/>
    <m/>
    <m/>
    <m/>
    <m/>
    <m/>
    <m/>
    <m/>
    <m/>
    <m/>
  </r>
  <r>
    <m/>
    <s v="V100046"/>
    <s v="2023-0012"/>
    <x v="79"/>
    <n v="1"/>
    <s v="Wagon"/>
    <n v="14"/>
    <s v="33 80 4505 633-4"/>
    <x v="27"/>
    <m/>
    <m/>
    <x v="0"/>
    <x v="1"/>
    <n v="1"/>
    <m/>
    <m/>
    <n v="1"/>
    <m/>
    <n v="0"/>
    <n v="1"/>
    <x v="1"/>
    <s v="Freeze-50"/>
    <d v="2025-05-01T00:00:00"/>
    <d v="2025-12-10T00:00:00"/>
    <x v="1"/>
    <m/>
    <m/>
    <m/>
    <d v="2023-12-11T00:00:00"/>
    <d v="2027-12-31T00:00:00"/>
    <n v="883"/>
    <x v="13"/>
    <m/>
    <m/>
    <m/>
    <m/>
    <s v="with as-of date"/>
    <d v="2025-12-31T00:00:00"/>
    <m/>
    <n v="0"/>
    <n v="3"/>
    <m/>
    <d v="2026-01-31T00:00:00"/>
    <m/>
    <m/>
    <m/>
    <m/>
    <m/>
    <m/>
    <m/>
    <m/>
    <m/>
    <m/>
    <m/>
    <m/>
    <m/>
    <m/>
    <m/>
    <m/>
    <m/>
    <m/>
    <m/>
    <d v="2025-08-31T00:00:00"/>
    <m/>
    <m/>
    <m/>
    <m/>
    <s v="Euro"/>
    <n v="20.73"/>
    <m/>
    <m/>
    <m/>
    <m/>
    <n v="9.5"/>
    <m/>
    <m/>
    <m/>
    <m/>
    <m/>
    <m/>
    <m/>
    <m/>
    <m/>
    <m/>
    <m/>
    <m/>
    <m/>
    <m/>
    <m/>
    <m/>
    <m/>
    <m/>
    <m/>
    <m/>
    <m/>
    <m/>
  </r>
  <r>
    <m/>
    <s v="V100046"/>
    <s v="2023-0012"/>
    <x v="79"/>
    <n v="1"/>
    <s v="Wagon"/>
    <n v="15"/>
    <s v="33 80 4505 634-2"/>
    <x v="27"/>
    <m/>
    <m/>
    <x v="0"/>
    <x v="1"/>
    <n v="1"/>
    <m/>
    <m/>
    <n v="1"/>
    <m/>
    <n v="0"/>
    <n v="1"/>
    <x v="1"/>
    <s v="Freeze-50"/>
    <d v="2025-05-01T00:00:00"/>
    <d v="2025-12-10T00:00:00"/>
    <x v="1"/>
    <m/>
    <m/>
    <m/>
    <d v="2023-12-11T00:00:00"/>
    <d v="2027-12-31T00:00:00"/>
    <n v="883"/>
    <x v="13"/>
    <m/>
    <m/>
    <m/>
    <m/>
    <s v="with as-of date"/>
    <d v="2025-12-31T00:00:00"/>
    <m/>
    <n v="0"/>
    <n v="3"/>
    <m/>
    <d v="2026-01-31T00:00:00"/>
    <m/>
    <m/>
    <m/>
    <m/>
    <m/>
    <m/>
    <m/>
    <m/>
    <m/>
    <m/>
    <m/>
    <m/>
    <m/>
    <m/>
    <m/>
    <m/>
    <m/>
    <m/>
    <m/>
    <d v="2025-08-31T00:00:00"/>
    <m/>
    <m/>
    <m/>
    <m/>
    <s v="Euro"/>
    <n v="20.73"/>
    <m/>
    <m/>
    <m/>
    <m/>
    <n v="9.5"/>
    <m/>
    <m/>
    <m/>
    <m/>
    <m/>
    <m/>
    <m/>
    <m/>
    <m/>
    <m/>
    <m/>
    <m/>
    <m/>
    <m/>
    <m/>
    <m/>
    <m/>
    <m/>
    <m/>
    <m/>
    <m/>
    <m/>
  </r>
  <r>
    <m/>
    <s v="V100046"/>
    <s v="2023-0012"/>
    <x v="79"/>
    <n v="1"/>
    <s v="Wagon"/>
    <n v="16"/>
    <s v="33 80 4505 635-9"/>
    <x v="27"/>
    <m/>
    <m/>
    <x v="0"/>
    <x v="1"/>
    <n v="1"/>
    <m/>
    <m/>
    <n v="1"/>
    <m/>
    <n v="0"/>
    <n v="1"/>
    <x v="1"/>
    <s v="Freeze-50"/>
    <d v="2025-05-01T00:00:00"/>
    <d v="2025-12-10T00:00:00"/>
    <x v="1"/>
    <m/>
    <m/>
    <m/>
    <d v="2023-12-11T00:00:00"/>
    <d v="2027-12-31T00:00:00"/>
    <n v="883"/>
    <x v="13"/>
    <m/>
    <m/>
    <m/>
    <m/>
    <s v="with as-of date"/>
    <d v="2025-12-31T00:00:00"/>
    <m/>
    <n v="0"/>
    <n v="3"/>
    <m/>
    <d v="2026-01-31T00:00:00"/>
    <m/>
    <m/>
    <m/>
    <m/>
    <m/>
    <m/>
    <m/>
    <m/>
    <m/>
    <m/>
    <m/>
    <m/>
    <m/>
    <m/>
    <m/>
    <m/>
    <m/>
    <m/>
    <m/>
    <d v="2025-08-31T00:00:00"/>
    <m/>
    <m/>
    <m/>
    <m/>
    <s v="Euro"/>
    <n v="20.73"/>
    <m/>
    <m/>
    <m/>
    <m/>
    <n v="9.5"/>
    <m/>
    <m/>
    <m/>
    <m/>
    <m/>
    <m/>
    <m/>
    <m/>
    <m/>
    <m/>
    <m/>
    <m/>
    <m/>
    <m/>
    <m/>
    <m/>
    <m/>
    <m/>
    <m/>
    <m/>
    <m/>
    <m/>
  </r>
  <r>
    <m/>
    <s v="V100046"/>
    <s v="2023-0012"/>
    <x v="79"/>
    <n v="1"/>
    <s v="Wagon"/>
    <n v="17"/>
    <s v="33 80 4505 636-7"/>
    <x v="27"/>
    <m/>
    <m/>
    <x v="0"/>
    <x v="1"/>
    <n v="1"/>
    <m/>
    <m/>
    <n v="1"/>
    <m/>
    <n v="0"/>
    <n v="1"/>
    <x v="1"/>
    <s v="Freeze-50"/>
    <d v="2025-05-01T00:00:00"/>
    <d v="2025-12-10T00:00:00"/>
    <x v="1"/>
    <m/>
    <m/>
    <m/>
    <d v="2023-12-11T00:00:00"/>
    <d v="2027-12-31T00:00:00"/>
    <n v="883"/>
    <x v="13"/>
    <m/>
    <m/>
    <m/>
    <m/>
    <s v="with as-of date"/>
    <d v="2025-12-31T00:00:00"/>
    <m/>
    <n v="0"/>
    <n v="3"/>
    <m/>
    <d v="2026-01-31T00:00:00"/>
    <m/>
    <m/>
    <m/>
    <m/>
    <m/>
    <m/>
    <m/>
    <m/>
    <m/>
    <m/>
    <m/>
    <m/>
    <m/>
    <m/>
    <m/>
    <m/>
    <m/>
    <m/>
    <m/>
    <d v="2025-08-31T00:00:00"/>
    <m/>
    <m/>
    <m/>
    <m/>
    <s v="Euro"/>
    <n v="20.73"/>
    <m/>
    <m/>
    <m/>
    <m/>
    <n v="9.5"/>
    <m/>
    <m/>
    <m/>
    <m/>
    <m/>
    <m/>
    <m/>
    <m/>
    <m/>
    <m/>
    <m/>
    <m/>
    <m/>
    <m/>
    <m/>
    <m/>
    <m/>
    <m/>
    <m/>
    <m/>
    <m/>
    <m/>
  </r>
  <r>
    <m/>
    <s v="V100046"/>
    <s v="2023-0012"/>
    <x v="79"/>
    <n v="1"/>
    <s v="Wagon"/>
    <n v="18"/>
    <s v="33 80 4505 637-5"/>
    <x v="27"/>
    <m/>
    <m/>
    <x v="0"/>
    <x v="1"/>
    <n v="1"/>
    <m/>
    <m/>
    <n v="1"/>
    <m/>
    <n v="0"/>
    <n v="1"/>
    <x v="1"/>
    <s v="Freeze-50"/>
    <d v="2025-05-01T00:00:00"/>
    <d v="2025-12-10T00:00:00"/>
    <x v="1"/>
    <m/>
    <m/>
    <m/>
    <d v="2023-12-11T00:00:00"/>
    <d v="2027-12-31T00:00:00"/>
    <n v="883"/>
    <x v="13"/>
    <m/>
    <m/>
    <m/>
    <m/>
    <s v="with as-of date"/>
    <d v="2025-12-31T00:00:00"/>
    <m/>
    <n v="0"/>
    <n v="3"/>
    <m/>
    <d v="2026-01-31T00:00:00"/>
    <m/>
    <m/>
    <m/>
    <m/>
    <m/>
    <m/>
    <m/>
    <m/>
    <m/>
    <m/>
    <m/>
    <m/>
    <m/>
    <m/>
    <m/>
    <m/>
    <m/>
    <m/>
    <m/>
    <d v="2025-08-31T00:00:00"/>
    <m/>
    <m/>
    <m/>
    <m/>
    <s v="Euro"/>
    <n v="20.73"/>
    <m/>
    <m/>
    <m/>
    <m/>
    <n v="9.5"/>
    <m/>
    <m/>
    <m/>
    <m/>
    <m/>
    <m/>
    <m/>
    <m/>
    <m/>
    <m/>
    <m/>
    <m/>
    <m/>
    <m/>
    <m/>
    <m/>
    <m/>
    <m/>
    <m/>
    <m/>
    <m/>
    <m/>
  </r>
  <r>
    <m/>
    <s v="V100046"/>
    <s v="2023-0012"/>
    <x v="79"/>
    <n v="1"/>
    <s v="Wagon"/>
    <n v="19"/>
    <s v="33 80 4505 638-3"/>
    <x v="27"/>
    <m/>
    <m/>
    <x v="0"/>
    <x v="1"/>
    <n v="1"/>
    <m/>
    <m/>
    <n v="1"/>
    <m/>
    <n v="0"/>
    <n v="1"/>
    <x v="1"/>
    <s v="Freeze-50"/>
    <d v="2025-05-01T00:00:00"/>
    <d v="2025-12-10T00:00:00"/>
    <x v="1"/>
    <m/>
    <m/>
    <m/>
    <d v="2023-12-11T00:00:00"/>
    <d v="2027-12-31T00:00:00"/>
    <n v="883"/>
    <x v="13"/>
    <m/>
    <m/>
    <m/>
    <m/>
    <s v="with as-of date"/>
    <d v="2025-12-31T00:00:00"/>
    <m/>
    <n v="0"/>
    <n v="3"/>
    <m/>
    <d v="2026-01-31T00:00:00"/>
    <m/>
    <m/>
    <m/>
    <m/>
    <m/>
    <m/>
    <m/>
    <m/>
    <m/>
    <m/>
    <m/>
    <m/>
    <m/>
    <m/>
    <m/>
    <m/>
    <m/>
    <m/>
    <m/>
    <d v="2025-08-31T00:00:00"/>
    <m/>
    <m/>
    <m/>
    <m/>
    <s v="Euro"/>
    <n v="20.73"/>
    <m/>
    <m/>
    <m/>
    <m/>
    <n v="9.5"/>
    <m/>
    <m/>
    <m/>
    <m/>
    <m/>
    <m/>
    <m/>
    <m/>
    <m/>
    <m/>
    <m/>
    <m/>
    <m/>
    <m/>
    <m/>
    <m/>
    <m/>
    <m/>
    <m/>
    <m/>
    <m/>
    <m/>
  </r>
  <r>
    <m/>
    <s v="V100046"/>
    <s v="2023-0012"/>
    <x v="79"/>
    <n v="1"/>
    <s v="Wagon"/>
    <n v="20"/>
    <s v="33 80 4505 639-1"/>
    <x v="27"/>
    <m/>
    <m/>
    <x v="0"/>
    <x v="1"/>
    <n v="1"/>
    <m/>
    <m/>
    <n v="1"/>
    <m/>
    <n v="0"/>
    <n v="1"/>
    <x v="1"/>
    <s v="Freeze-50"/>
    <d v="2025-05-01T00:00:00"/>
    <d v="2025-12-10T00:00:00"/>
    <x v="1"/>
    <m/>
    <m/>
    <m/>
    <d v="2023-12-11T00:00:00"/>
    <d v="2027-12-31T00:00:00"/>
    <n v="883"/>
    <x v="13"/>
    <m/>
    <m/>
    <m/>
    <m/>
    <s v="with as-of date"/>
    <d v="2025-12-31T00:00:00"/>
    <m/>
    <n v="0"/>
    <n v="3"/>
    <m/>
    <d v="2026-01-31T00:00:00"/>
    <m/>
    <m/>
    <m/>
    <m/>
    <m/>
    <m/>
    <m/>
    <m/>
    <m/>
    <m/>
    <m/>
    <m/>
    <m/>
    <m/>
    <m/>
    <m/>
    <m/>
    <m/>
    <m/>
    <d v="2025-08-31T00:00:00"/>
    <m/>
    <m/>
    <m/>
    <m/>
    <s v="Euro"/>
    <n v="20.73"/>
    <m/>
    <m/>
    <m/>
    <m/>
    <n v="9.5"/>
    <m/>
    <m/>
    <m/>
    <m/>
    <m/>
    <m/>
    <m/>
    <m/>
    <m/>
    <m/>
    <m/>
    <m/>
    <m/>
    <m/>
    <m/>
    <m/>
    <m/>
    <m/>
    <m/>
    <m/>
    <m/>
    <m/>
  </r>
  <r>
    <m/>
    <s v="V100046"/>
    <s v="2023-0012"/>
    <x v="79"/>
    <n v="1"/>
    <s v="Wagon"/>
    <n v="21"/>
    <s v="33 80 4505 640-9"/>
    <x v="27"/>
    <m/>
    <m/>
    <x v="0"/>
    <x v="1"/>
    <n v="1"/>
    <m/>
    <m/>
    <n v="1"/>
    <m/>
    <n v="0"/>
    <n v="1"/>
    <x v="1"/>
    <s v="Freeze-50"/>
    <d v="2025-05-01T00:00:00"/>
    <d v="2025-12-10T00:00:00"/>
    <x v="1"/>
    <m/>
    <m/>
    <m/>
    <d v="2023-12-11T00:00:00"/>
    <d v="2027-12-31T00:00:00"/>
    <n v="883"/>
    <x v="13"/>
    <m/>
    <m/>
    <m/>
    <m/>
    <s v="with as-of date"/>
    <d v="2025-12-31T00:00:00"/>
    <m/>
    <n v="0"/>
    <n v="3"/>
    <m/>
    <d v="2026-01-31T00:00:00"/>
    <m/>
    <m/>
    <m/>
    <m/>
    <m/>
    <m/>
    <m/>
    <m/>
    <m/>
    <m/>
    <m/>
    <m/>
    <m/>
    <m/>
    <m/>
    <m/>
    <m/>
    <m/>
    <m/>
    <d v="2025-08-31T00:00:00"/>
    <m/>
    <m/>
    <m/>
    <m/>
    <s v="Euro"/>
    <n v="20.73"/>
    <m/>
    <m/>
    <m/>
    <m/>
    <n v="9.5"/>
    <m/>
    <m/>
    <m/>
    <m/>
    <m/>
    <m/>
    <m/>
    <m/>
    <m/>
    <m/>
    <m/>
    <m/>
    <m/>
    <m/>
    <m/>
    <m/>
    <m/>
    <m/>
    <m/>
    <m/>
    <m/>
    <m/>
  </r>
  <r>
    <m/>
    <s v="V100046"/>
    <s v="2023-0012"/>
    <x v="79"/>
    <n v="1"/>
    <s v="Wagon"/>
    <n v="22"/>
    <s v="33 80 4505 641-7"/>
    <x v="27"/>
    <m/>
    <m/>
    <x v="0"/>
    <x v="1"/>
    <n v="1"/>
    <m/>
    <m/>
    <n v="1"/>
    <m/>
    <n v="0"/>
    <n v="1"/>
    <x v="1"/>
    <s v="Freeze-50"/>
    <d v="2025-05-01T00:00:00"/>
    <d v="2025-12-10T00:00:00"/>
    <x v="1"/>
    <m/>
    <m/>
    <m/>
    <d v="2023-12-11T00:00:00"/>
    <d v="2027-12-31T00:00:00"/>
    <n v="883"/>
    <x v="13"/>
    <m/>
    <m/>
    <m/>
    <m/>
    <s v="with as-of date"/>
    <d v="2025-12-31T00:00:00"/>
    <m/>
    <n v="0"/>
    <n v="3"/>
    <m/>
    <d v="2026-01-31T00:00:00"/>
    <m/>
    <m/>
    <m/>
    <m/>
    <m/>
    <m/>
    <m/>
    <m/>
    <m/>
    <m/>
    <m/>
    <m/>
    <m/>
    <m/>
    <m/>
    <m/>
    <m/>
    <m/>
    <m/>
    <d v="2025-08-31T00:00:00"/>
    <m/>
    <m/>
    <m/>
    <m/>
    <s v="Euro"/>
    <n v="20.73"/>
    <m/>
    <m/>
    <m/>
    <m/>
    <n v="9.5"/>
    <m/>
    <m/>
    <m/>
    <m/>
    <m/>
    <m/>
    <m/>
    <m/>
    <m/>
    <m/>
    <m/>
    <m/>
    <m/>
    <m/>
    <m/>
    <m/>
    <m/>
    <m/>
    <m/>
    <m/>
    <m/>
    <m/>
  </r>
  <r>
    <m/>
    <s v="V100046"/>
    <s v="2023-0012"/>
    <x v="79"/>
    <n v="1"/>
    <s v="Wagon"/>
    <n v="23"/>
    <s v="33 80 4505 642-5"/>
    <x v="27"/>
    <m/>
    <m/>
    <x v="0"/>
    <x v="1"/>
    <n v="1"/>
    <m/>
    <m/>
    <n v="1"/>
    <m/>
    <n v="0"/>
    <n v="1"/>
    <x v="1"/>
    <s v="Freeze-50"/>
    <d v="2025-05-01T00:00:00"/>
    <d v="2025-12-10T00:00:00"/>
    <x v="1"/>
    <m/>
    <m/>
    <m/>
    <d v="2023-12-11T00:00:00"/>
    <d v="2027-12-31T00:00:00"/>
    <n v="883"/>
    <x v="13"/>
    <m/>
    <m/>
    <m/>
    <m/>
    <s v="with as-of date"/>
    <d v="2025-12-31T00:00:00"/>
    <m/>
    <n v="0"/>
    <n v="3"/>
    <m/>
    <d v="2026-01-31T00:00:00"/>
    <m/>
    <m/>
    <m/>
    <m/>
    <m/>
    <m/>
    <m/>
    <m/>
    <m/>
    <m/>
    <m/>
    <m/>
    <m/>
    <m/>
    <m/>
    <m/>
    <m/>
    <m/>
    <m/>
    <d v="2025-08-31T00:00:00"/>
    <m/>
    <m/>
    <m/>
    <m/>
    <s v="Euro"/>
    <n v="20.73"/>
    <m/>
    <m/>
    <m/>
    <m/>
    <n v="9.5"/>
    <m/>
    <m/>
    <m/>
    <m/>
    <m/>
    <m/>
    <m/>
    <m/>
    <m/>
    <m/>
    <m/>
    <m/>
    <m/>
    <m/>
    <m/>
    <m/>
    <m/>
    <m/>
    <m/>
    <m/>
    <m/>
    <m/>
  </r>
  <r>
    <m/>
    <s v="V100046"/>
    <s v="2023-0012"/>
    <x v="79"/>
    <n v="1"/>
    <s v="Wagon"/>
    <n v="24"/>
    <s v="33 80 4505 643-3"/>
    <x v="27"/>
    <m/>
    <m/>
    <x v="0"/>
    <x v="1"/>
    <n v="1"/>
    <m/>
    <m/>
    <n v="1"/>
    <m/>
    <n v="0"/>
    <n v="1"/>
    <x v="1"/>
    <s v="Freeze-50"/>
    <d v="2025-05-01T00:00:00"/>
    <d v="2025-12-10T00:00:00"/>
    <x v="1"/>
    <m/>
    <m/>
    <m/>
    <d v="2023-12-11T00:00:00"/>
    <d v="2027-12-31T00:00:00"/>
    <n v="883"/>
    <x v="13"/>
    <m/>
    <m/>
    <m/>
    <m/>
    <s v="with as-of date"/>
    <d v="2025-12-31T00:00:00"/>
    <m/>
    <n v="0"/>
    <n v="3"/>
    <m/>
    <d v="2026-01-31T00:00:00"/>
    <m/>
    <m/>
    <m/>
    <m/>
    <m/>
    <m/>
    <m/>
    <m/>
    <m/>
    <m/>
    <m/>
    <m/>
    <m/>
    <m/>
    <m/>
    <m/>
    <m/>
    <m/>
    <m/>
    <d v="2025-08-31T00:00:00"/>
    <m/>
    <m/>
    <m/>
    <m/>
    <s v="Euro"/>
    <n v="20.73"/>
    <m/>
    <m/>
    <m/>
    <m/>
    <n v="9.5"/>
    <m/>
    <m/>
    <m/>
    <m/>
    <m/>
    <m/>
    <m/>
    <m/>
    <m/>
    <m/>
    <m/>
    <m/>
    <m/>
    <m/>
    <m/>
    <m/>
    <m/>
    <m/>
    <m/>
    <m/>
    <m/>
    <m/>
  </r>
  <r>
    <m/>
    <s v="V100046"/>
    <s v="2023-0012"/>
    <x v="79"/>
    <n v="1"/>
    <s v="Wagon"/>
    <n v="25"/>
    <s v="33 80 4505 644-1"/>
    <x v="27"/>
    <m/>
    <m/>
    <x v="0"/>
    <x v="1"/>
    <n v="1"/>
    <m/>
    <m/>
    <n v="1"/>
    <m/>
    <n v="0"/>
    <n v="1"/>
    <x v="1"/>
    <s v="Freeze-50"/>
    <d v="2025-05-01T00:00:00"/>
    <d v="2025-12-10T00:00:00"/>
    <x v="1"/>
    <m/>
    <m/>
    <m/>
    <d v="2023-12-11T00:00:00"/>
    <d v="2027-12-31T00:00:00"/>
    <n v="883"/>
    <x v="13"/>
    <m/>
    <m/>
    <m/>
    <m/>
    <s v="with as-of date"/>
    <d v="2025-12-31T00:00:00"/>
    <m/>
    <n v="0"/>
    <n v="3"/>
    <m/>
    <d v="2026-01-31T00:00:00"/>
    <m/>
    <m/>
    <m/>
    <m/>
    <m/>
    <m/>
    <m/>
    <m/>
    <m/>
    <m/>
    <m/>
    <m/>
    <m/>
    <m/>
    <m/>
    <m/>
    <m/>
    <m/>
    <m/>
    <d v="2025-08-31T00:00:00"/>
    <m/>
    <m/>
    <m/>
    <m/>
    <s v="Euro"/>
    <n v="20.73"/>
    <m/>
    <m/>
    <m/>
    <m/>
    <n v="9.5"/>
    <m/>
    <m/>
    <m/>
    <m/>
    <m/>
    <m/>
    <m/>
    <m/>
    <m/>
    <m/>
    <m/>
    <m/>
    <m/>
    <m/>
    <m/>
    <m/>
    <m/>
    <m/>
    <m/>
    <m/>
    <m/>
    <m/>
  </r>
  <r>
    <m/>
    <s v="V100046"/>
    <s v="2023-0012"/>
    <x v="79"/>
    <n v="1"/>
    <s v="Wagon"/>
    <n v="26"/>
    <s v="33 80 4505 645-8"/>
    <x v="27"/>
    <m/>
    <m/>
    <x v="0"/>
    <x v="1"/>
    <n v="1"/>
    <m/>
    <m/>
    <n v="1"/>
    <m/>
    <n v="0"/>
    <n v="1"/>
    <x v="1"/>
    <s v="Freeze-50"/>
    <d v="2025-05-01T00:00:00"/>
    <d v="2025-12-10T00:00:00"/>
    <x v="1"/>
    <m/>
    <m/>
    <m/>
    <d v="2023-12-11T00:00:00"/>
    <d v="2027-12-31T00:00:00"/>
    <n v="883"/>
    <x v="13"/>
    <m/>
    <m/>
    <m/>
    <m/>
    <s v="with as-of date"/>
    <d v="2025-12-31T00:00:00"/>
    <m/>
    <n v="0"/>
    <n v="3"/>
    <m/>
    <d v="2026-01-31T00:00:00"/>
    <m/>
    <m/>
    <m/>
    <m/>
    <m/>
    <m/>
    <m/>
    <m/>
    <m/>
    <m/>
    <m/>
    <m/>
    <m/>
    <m/>
    <m/>
    <m/>
    <m/>
    <m/>
    <m/>
    <d v="2025-08-31T00:00:00"/>
    <m/>
    <m/>
    <m/>
    <m/>
    <s v="Euro"/>
    <n v="20.73"/>
    <m/>
    <m/>
    <m/>
    <m/>
    <n v="9.5"/>
    <m/>
    <m/>
    <m/>
    <m/>
    <m/>
    <m/>
    <m/>
    <m/>
    <m/>
    <m/>
    <m/>
    <m/>
    <m/>
    <m/>
    <m/>
    <m/>
    <m/>
    <m/>
    <m/>
    <m/>
    <m/>
    <m/>
  </r>
  <r>
    <m/>
    <s v="V100046"/>
    <s v="2023-0012"/>
    <x v="79"/>
    <n v="1"/>
    <s v="Wagon"/>
    <n v="27"/>
    <s v="33 80 4505 646-6"/>
    <x v="27"/>
    <m/>
    <m/>
    <x v="0"/>
    <x v="1"/>
    <n v="1"/>
    <m/>
    <m/>
    <n v="1"/>
    <m/>
    <n v="0"/>
    <n v="1"/>
    <x v="1"/>
    <s v="Freeze-50"/>
    <d v="2025-05-01T00:00:00"/>
    <d v="2025-12-10T00:00:00"/>
    <x v="1"/>
    <m/>
    <m/>
    <m/>
    <d v="2023-12-11T00:00:00"/>
    <d v="2027-12-31T00:00:00"/>
    <n v="883"/>
    <x v="13"/>
    <m/>
    <m/>
    <m/>
    <m/>
    <s v="with as-of date"/>
    <d v="2025-12-31T00:00:00"/>
    <m/>
    <n v="0"/>
    <n v="3"/>
    <m/>
    <d v="2026-01-31T00:00:00"/>
    <m/>
    <m/>
    <m/>
    <m/>
    <m/>
    <m/>
    <m/>
    <m/>
    <m/>
    <m/>
    <m/>
    <m/>
    <m/>
    <m/>
    <m/>
    <m/>
    <m/>
    <m/>
    <m/>
    <d v="2025-08-31T00:00:00"/>
    <m/>
    <m/>
    <m/>
    <m/>
    <s v="Euro"/>
    <n v="20.73"/>
    <m/>
    <m/>
    <m/>
    <m/>
    <n v="9.5"/>
    <m/>
    <m/>
    <m/>
    <m/>
    <m/>
    <m/>
    <m/>
    <m/>
    <m/>
    <m/>
    <m/>
    <m/>
    <m/>
    <m/>
    <m/>
    <m/>
    <m/>
    <m/>
    <m/>
    <m/>
    <m/>
    <m/>
  </r>
  <r>
    <m/>
    <s v="V100046"/>
    <s v="2023-0012"/>
    <x v="79"/>
    <n v="1"/>
    <s v="Wagon"/>
    <n v="28"/>
    <s v="33 80 4505 647-4"/>
    <x v="27"/>
    <m/>
    <m/>
    <x v="0"/>
    <x v="1"/>
    <n v="1"/>
    <m/>
    <m/>
    <n v="1"/>
    <m/>
    <n v="0"/>
    <n v="1"/>
    <x v="1"/>
    <s v="Freeze-50"/>
    <d v="2025-05-01T00:00:00"/>
    <d v="2025-12-10T00:00:00"/>
    <x v="1"/>
    <m/>
    <m/>
    <m/>
    <d v="2023-12-11T00:00:00"/>
    <d v="2027-12-31T00:00:00"/>
    <n v="883"/>
    <x v="13"/>
    <m/>
    <m/>
    <m/>
    <m/>
    <s v="with as-of date"/>
    <d v="2025-12-31T00:00:00"/>
    <m/>
    <n v="0"/>
    <n v="3"/>
    <m/>
    <d v="2026-01-31T00:00:00"/>
    <m/>
    <m/>
    <m/>
    <m/>
    <m/>
    <m/>
    <m/>
    <m/>
    <m/>
    <m/>
    <m/>
    <m/>
    <m/>
    <m/>
    <m/>
    <m/>
    <m/>
    <m/>
    <m/>
    <d v="2025-08-31T00:00:00"/>
    <m/>
    <m/>
    <m/>
    <m/>
    <s v="Euro"/>
    <n v="20.73"/>
    <m/>
    <m/>
    <m/>
    <m/>
    <n v="9.5"/>
    <m/>
    <m/>
    <m/>
    <m/>
    <m/>
    <m/>
    <m/>
    <m/>
    <m/>
    <m/>
    <m/>
    <m/>
    <m/>
    <m/>
    <m/>
    <m/>
    <m/>
    <m/>
    <m/>
    <m/>
    <m/>
    <m/>
  </r>
  <r>
    <m/>
    <s v="V100046"/>
    <s v="2023-0012"/>
    <x v="79"/>
    <n v="1"/>
    <s v="Wagon"/>
    <n v="29"/>
    <s v="33 80 4505 648-2"/>
    <x v="27"/>
    <m/>
    <m/>
    <x v="0"/>
    <x v="1"/>
    <n v="1"/>
    <m/>
    <m/>
    <n v="1"/>
    <m/>
    <n v="0"/>
    <n v="1"/>
    <x v="1"/>
    <s v="Freeze-50"/>
    <d v="2025-05-01T00:00:00"/>
    <d v="2025-12-10T00:00:00"/>
    <x v="1"/>
    <m/>
    <m/>
    <m/>
    <d v="2023-12-11T00:00:00"/>
    <d v="2027-12-31T00:00:00"/>
    <n v="883"/>
    <x v="13"/>
    <m/>
    <m/>
    <m/>
    <m/>
    <s v="with as-of date"/>
    <d v="2025-12-31T00:00:00"/>
    <m/>
    <n v="0"/>
    <n v="3"/>
    <m/>
    <d v="2026-01-31T00:00:00"/>
    <m/>
    <m/>
    <m/>
    <m/>
    <m/>
    <m/>
    <m/>
    <m/>
    <m/>
    <m/>
    <m/>
    <m/>
    <m/>
    <m/>
    <m/>
    <m/>
    <m/>
    <m/>
    <m/>
    <d v="2025-08-31T00:00:00"/>
    <m/>
    <m/>
    <m/>
    <m/>
    <s v="Euro"/>
    <n v="20.73"/>
    <m/>
    <m/>
    <m/>
    <m/>
    <n v="9.5"/>
    <m/>
    <m/>
    <m/>
    <m/>
    <m/>
    <m/>
    <m/>
    <m/>
    <m/>
    <m/>
    <m/>
    <m/>
    <m/>
    <m/>
    <m/>
    <m/>
    <m/>
    <m/>
    <m/>
    <m/>
    <m/>
    <m/>
  </r>
  <r>
    <m/>
    <s v="V100046"/>
    <s v="2023-0012"/>
    <x v="79"/>
    <n v="1"/>
    <s v="Wagon"/>
    <n v="30"/>
    <s v="33 80 4505 649-0"/>
    <x v="27"/>
    <m/>
    <m/>
    <x v="0"/>
    <x v="1"/>
    <n v="1"/>
    <m/>
    <m/>
    <n v="1"/>
    <m/>
    <n v="0"/>
    <n v="1"/>
    <x v="1"/>
    <s v="Freeze-50"/>
    <d v="2025-05-01T00:00:00"/>
    <d v="2025-12-10T00:00:00"/>
    <x v="1"/>
    <m/>
    <m/>
    <m/>
    <d v="2023-12-11T00:00:00"/>
    <d v="2027-12-31T00:00:00"/>
    <n v="883"/>
    <x v="13"/>
    <m/>
    <m/>
    <m/>
    <m/>
    <s v="with as-of date"/>
    <d v="2025-12-31T00:00:00"/>
    <m/>
    <n v="0"/>
    <n v="3"/>
    <m/>
    <d v="2026-01-31T00:00:00"/>
    <m/>
    <m/>
    <m/>
    <m/>
    <m/>
    <m/>
    <m/>
    <m/>
    <m/>
    <m/>
    <m/>
    <m/>
    <m/>
    <m/>
    <m/>
    <m/>
    <m/>
    <m/>
    <m/>
    <d v="2025-08-31T00:00:00"/>
    <m/>
    <m/>
    <m/>
    <m/>
    <s v="Euro"/>
    <n v="20.73"/>
    <m/>
    <m/>
    <m/>
    <m/>
    <n v="9.5"/>
    <m/>
    <m/>
    <m/>
    <m/>
    <m/>
    <m/>
    <m/>
    <m/>
    <m/>
    <m/>
    <m/>
    <m/>
    <m/>
    <m/>
    <m/>
    <m/>
    <m/>
    <m/>
    <m/>
    <m/>
    <m/>
    <m/>
  </r>
  <r>
    <m/>
    <s v="V100046"/>
    <s v="2023-0012"/>
    <x v="79"/>
    <n v="1"/>
    <s v="Wagon"/>
    <n v="31"/>
    <s v="33 80 4505 650-8"/>
    <x v="27"/>
    <m/>
    <m/>
    <x v="0"/>
    <x v="1"/>
    <n v="1"/>
    <m/>
    <m/>
    <n v="1"/>
    <m/>
    <n v="0"/>
    <n v="1"/>
    <x v="1"/>
    <s v="Freeze-50"/>
    <d v="2025-05-01T00:00:00"/>
    <d v="2025-12-10T00:00:00"/>
    <x v="1"/>
    <m/>
    <m/>
    <m/>
    <d v="2023-12-11T00:00:00"/>
    <d v="2027-12-31T00:00:00"/>
    <n v="883"/>
    <x v="13"/>
    <m/>
    <m/>
    <m/>
    <m/>
    <s v="with as-of date"/>
    <d v="2025-12-31T00:00:00"/>
    <m/>
    <n v="0"/>
    <n v="3"/>
    <m/>
    <d v="2026-01-31T00:00:00"/>
    <m/>
    <m/>
    <m/>
    <m/>
    <m/>
    <m/>
    <m/>
    <m/>
    <m/>
    <m/>
    <m/>
    <m/>
    <m/>
    <m/>
    <m/>
    <m/>
    <m/>
    <m/>
    <m/>
    <d v="2025-08-31T00:00:00"/>
    <m/>
    <m/>
    <m/>
    <m/>
    <s v="Euro"/>
    <n v="20.73"/>
    <m/>
    <m/>
    <m/>
    <m/>
    <n v="9.5"/>
    <m/>
    <m/>
    <m/>
    <m/>
    <m/>
    <m/>
    <m/>
    <m/>
    <m/>
    <m/>
    <m/>
    <m/>
    <m/>
    <m/>
    <m/>
    <m/>
    <m/>
    <m/>
    <m/>
    <m/>
    <m/>
    <m/>
  </r>
  <r>
    <m/>
    <s v="V100046"/>
    <s v="2023-0012"/>
    <x v="79"/>
    <n v="1"/>
    <s v="Wagon"/>
    <n v="32"/>
    <s v="33 80 4505 651-6"/>
    <x v="27"/>
    <m/>
    <m/>
    <x v="0"/>
    <x v="1"/>
    <n v="1"/>
    <m/>
    <m/>
    <n v="1"/>
    <m/>
    <n v="0"/>
    <n v="1"/>
    <x v="1"/>
    <s v="Freeze-50"/>
    <d v="2025-05-01T00:00:00"/>
    <d v="2025-12-10T00:00:00"/>
    <x v="1"/>
    <m/>
    <m/>
    <m/>
    <d v="2023-12-11T00:00:00"/>
    <d v="2027-12-31T00:00:00"/>
    <n v="883"/>
    <x v="13"/>
    <m/>
    <m/>
    <m/>
    <m/>
    <s v="with as-of date"/>
    <d v="2025-12-31T00:00:00"/>
    <m/>
    <n v="0"/>
    <n v="3"/>
    <m/>
    <d v="2026-01-31T00:00:00"/>
    <m/>
    <m/>
    <m/>
    <m/>
    <m/>
    <m/>
    <m/>
    <m/>
    <m/>
    <m/>
    <m/>
    <m/>
    <m/>
    <m/>
    <m/>
    <m/>
    <m/>
    <m/>
    <m/>
    <d v="2025-08-31T00:00:00"/>
    <m/>
    <m/>
    <m/>
    <m/>
    <s v="Euro"/>
    <n v="20.73"/>
    <m/>
    <m/>
    <m/>
    <m/>
    <n v="9.5"/>
    <m/>
    <m/>
    <m/>
    <m/>
    <m/>
    <m/>
    <m/>
    <m/>
    <m/>
    <m/>
    <m/>
    <m/>
    <m/>
    <m/>
    <m/>
    <m/>
    <m/>
    <m/>
    <m/>
    <m/>
    <m/>
    <m/>
  </r>
  <r>
    <m/>
    <s v="V100046"/>
    <s v="2023-0012"/>
    <x v="79"/>
    <n v="1"/>
    <s v="Wagon"/>
    <n v="33"/>
    <s v="33 80 4505 652-4"/>
    <x v="27"/>
    <m/>
    <m/>
    <x v="0"/>
    <x v="1"/>
    <n v="1"/>
    <m/>
    <m/>
    <n v="1"/>
    <m/>
    <n v="0"/>
    <n v="1"/>
    <x v="1"/>
    <s v="Freeze-50"/>
    <d v="2025-05-01T00:00:00"/>
    <d v="2025-12-10T00:00:00"/>
    <x v="1"/>
    <m/>
    <m/>
    <m/>
    <d v="2023-12-11T00:00:00"/>
    <d v="2027-12-31T00:00:00"/>
    <n v="883"/>
    <x v="13"/>
    <m/>
    <m/>
    <m/>
    <m/>
    <s v="with as-of date"/>
    <d v="2025-12-31T00:00:00"/>
    <m/>
    <n v="0"/>
    <n v="3"/>
    <m/>
    <d v="2026-01-31T00:00:00"/>
    <m/>
    <m/>
    <m/>
    <m/>
    <m/>
    <m/>
    <m/>
    <m/>
    <m/>
    <m/>
    <m/>
    <m/>
    <m/>
    <m/>
    <m/>
    <m/>
    <m/>
    <m/>
    <m/>
    <d v="2025-08-31T00:00:00"/>
    <m/>
    <m/>
    <m/>
    <m/>
    <s v="Euro"/>
    <n v="20.73"/>
    <m/>
    <m/>
    <m/>
    <m/>
    <n v="9.5"/>
    <m/>
    <m/>
    <m/>
    <m/>
    <m/>
    <m/>
    <m/>
    <m/>
    <m/>
    <m/>
    <m/>
    <m/>
    <m/>
    <m/>
    <m/>
    <m/>
    <m/>
    <m/>
    <m/>
    <m/>
    <m/>
    <m/>
  </r>
  <r>
    <m/>
    <s v="V100046"/>
    <s v="2023-0012"/>
    <x v="79"/>
    <n v="1"/>
    <s v="Wagon"/>
    <n v="34"/>
    <s v="33 80 4505 653-2"/>
    <x v="27"/>
    <m/>
    <m/>
    <x v="0"/>
    <x v="1"/>
    <n v="1"/>
    <m/>
    <m/>
    <n v="1"/>
    <m/>
    <n v="0"/>
    <n v="1"/>
    <x v="1"/>
    <s v="Freeze-50"/>
    <d v="2025-05-01T00:00:00"/>
    <d v="2025-12-10T00:00:00"/>
    <x v="1"/>
    <m/>
    <m/>
    <m/>
    <d v="2023-12-11T00:00:00"/>
    <d v="2027-12-31T00:00:00"/>
    <n v="883"/>
    <x v="13"/>
    <m/>
    <m/>
    <m/>
    <m/>
    <s v="with as-of date"/>
    <d v="2025-12-31T00:00:00"/>
    <m/>
    <n v="0"/>
    <n v="3"/>
    <m/>
    <d v="2026-01-31T00:00:00"/>
    <m/>
    <m/>
    <m/>
    <m/>
    <m/>
    <m/>
    <m/>
    <m/>
    <m/>
    <m/>
    <m/>
    <m/>
    <m/>
    <m/>
    <m/>
    <m/>
    <m/>
    <m/>
    <m/>
    <d v="2025-08-31T00:00:00"/>
    <m/>
    <m/>
    <m/>
    <m/>
    <s v="Euro"/>
    <n v="20.73"/>
    <m/>
    <m/>
    <m/>
    <m/>
    <n v="9.5"/>
    <m/>
    <m/>
    <m/>
    <m/>
    <m/>
    <m/>
    <m/>
    <m/>
    <m/>
    <m/>
    <m/>
    <m/>
    <m/>
    <m/>
    <m/>
    <m/>
    <m/>
    <m/>
    <m/>
    <m/>
    <m/>
    <m/>
  </r>
  <r>
    <m/>
    <s v="V100046"/>
    <s v="2023-0012"/>
    <x v="79"/>
    <n v="2"/>
    <s v="Batch"/>
    <m/>
    <m/>
    <x v="27"/>
    <s v="POL"/>
    <s v="East EU"/>
    <x v="0"/>
    <x v="1"/>
    <n v="6"/>
    <m/>
    <m/>
    <n v="6"/>
    <n v="0"/>
    <n v="0"/>
    <n v="6"/>
    <x v="0"/>
    <s v="Freeze-50"/>
    <d v="2025-05-01T00:00:00"/>
    <d v="2026-05-21T00:00:00"/>
    <x v="1"/>
    <m/>
    <m/>
    <m/>
    <d v="2024-05-22T00:00:00"/>
    <d v="2027-12-31T00:00:00"/>
    <m/>
    <x v="13"/>
    <m/>
    <m/>
    <m/>
    <n v="0"/>
    <s v="with as-of date"/>
    <m/>
    <m/>
    <n v="0"/>
    <n v="3"/>
    <m/>
    <m/>
    <m/>
    <n v="0"/>
    <n v="0"/>
    <m/>
    <m/>
    <m/>
    <m/>
    <m/>
    <n v="0"/>
    <s v="B"/>
    <m/>
    <n v="1.4"/>
    <s v="CHE"/>
    <s v="3 Mths Cash Deposit"/>
    <m/>
    <s v="N"/>
    <m/>
    <m/>
    <m/>
    <m/>
    <m/>
    <n v="80000"/>
    <m/>
    <m/>
    <s v="Euro"/>
    <n v="20.73"/>
    <n v="-11.23"/>
    <n v="0"/>
    <m/>
    <n v="0"/>
    <n v="9.5"/>
    <n v="0"/>
    <n v="1015"/>
    <m/>
    <m/>
    <n v="0"/>
    <s v="0.00"/>
    <n v="0"/>
    <n v="0"/>
    <n v="0"/>
    <n v="0"/>
    <n v="20.73"/>
    <n v="-11.23"/>
    <n v="9.5"/>
    <n v="1"/>
    <n v="0"/>
    <n v="20.73"/>
    <n v="19"/>
    <n v="480000"/>
    <n v="0"/>
    <m/>
    <n v="0"/>
    <n v="20748"/>
  </r>
  <r>
    <m/>
    <s v="V100046"/>
    <s v="2023-0012"/>
    <x v="79"/>
    <n v="2"/>
    <s v="Wagon"/>
    <n v="35"/>
    <s v="33 80 4505 884-3"/>
    <x v="27"/>
    <m/>
    <m/>
    <x v="0"/>
    <x v="1"/>
    <n v="1"/>
    <m/>
    <m/>
    <n v="1"/>
    <m/>
    <n v="0"/>
    <n v="1"/>
    <x v="1"/>
    <s v="Freeze-50"/>
    <d v="2025-05-01T00:00:00"/>
    <d v="2026-05-21T00:00:00"/>
    <x v="1"/>
    <m/>
    <m/>
    <m/>
    <d v="2024-05-22T00:00:00"/>
    <d v="2027-12-31T00:00:00"/>
    <n v="883"/>
    <x v="13"/>
    <m/>
    <m/>
    <m/>
    <m/>
    <s v="with as-of date"/>
    <d v="2025-12-31T00:00:00"/>
    <m/>
    <n v="0"/>
    <n v="3"/>
    <m/>
    <d v="2026-01-31T00:00:00"/>
    <m/>
    <m/>
    <m/>
    <m/>
    <m/>
    <m/>
    <m/>
    <m/>
    <m/>
    <m/>
    <m/>
    <m/>
    <m/>
    <m/>
    <m/>
    <m/>
    <m/>
    <m/>
    <m/>
    <d v="2025-08-31T00:00:00"/>
    <m/>
    <m/>
    <m/>
    <m/>
    <s v="Euro"/>
    <n v="20.73"/>
    <m/>
    <m/>
    <m/>
    <m/>
    <n v="9.5"/>
    <m/>
    <m/>
    <m/>
    <m/>
    <m/>
    <m/>
    <m/>
    <m/>
    <m/>
    <m/>
    <m/>
    <m/>
    <m/>
    <m/>
    <m/>
    <m/>
    <m/>
    <m/>
    <m/>
    <m/>
    <m/>
    <m/>
  </r>
  <r>
    <m/>
    <s v="V100046"/>
    <s v="2023-0012"/>
    <x v="79"/>
    <n v="2"/>
    <s v="Wagon"/>
    <n v="36"/>
    <s v="33 80 4505 885-0"/>
    <x v="27"/>
    <m/>
    <m/>
    <x v="0"/>
    <x v="1"/>
    <n v="1"/>
    <m/>
    <m/>
    <n v="1"/>
    <m/>
    <n v="0"/>
    <n v="1"/>
    <x v="1"/>
    <s v="Freeze-50"/>
    <d v="2025-05-01T00:00:00"/>
    <d v="2026-05-21T00:00:00"/>
    <x v="1"/>
    <m/>
    <m/>
    <m/>
    <d v="2024-05-22T00:00:00"/>
    <d v="2027-12-31T00:00:00"/>
    <n v="883"/>
    <x v="13"/>
    <m/>
    <m/>
    <m/>
    <m/>
    <s v="with as-of date"/>
    <d v="2025-12-31T00:00:00"/>
    <m/>
    <n v="0"/>
    <n v="3"/>
    <m/>
    <d v="2026-01-31T00:00:00"/>
    <m/>
    <m/>
    <m/>
    <m/>
    <m/>
    <m/>
    <m/>
    <m/>
    <m/>
    <m/>
    <m/>
    <m/>
    <m/>
    <m/>
    <m/>
    <m/>
    <m/>
    <m/>
    <m/>
    <d v="2025-08-31T00:00:00"/>
    <m/>
    <m/>
    <m/>
    <m/>
    <s v="Euro"/>
    <n v="20.73"/>
    <m/>
    <m/>
    <m/>
    <m/>
    <n v="9.5"/>
    <m/>
    <m/>
    <m/>
    <m/>
    <m/>
    <m/>
    <m/>
    <m/>
    <m/>
    <m/>
    <m/>
    <m/>
    <m/>
    <m/>
    <m/>
    <m/>
    <m/>
    <m/>
    <m/>
    <m/>
    <m/>
    <m/>
  </r>
  <r>
    <m/>
    <s v="V100046"/>
    <s v="2023-0012"/>
    <x v="79"/>
    <n v="2"/>
    <s v="Wagon"/>
    <n v="37"/>
    <s v="33 80 4505 886-8"/>
    <x v="27"/>
    <m/>
    <m/>
    <x v="0"/>
    <x v="1"/>
    <n v="1"/>
    <m/>
    <m/>
    <n v="1"/>
    <m/>
    <n v="0"/>
    <n v="1"/>
    <x v="1"/>
    <s v="Freeze-50"/>
    <d v="2025-05-01T00:00:00"/>
    <d v="2026-05-21T00:00:00"/>
    <x v="1"/>
    <m/>
    <m/>
    <m/>
    <d v="2024-05-22T00:00:00"/>
    <d v="2027-12-31T00:00:00"/>
    <n v="883"/>
    <x v="13"/>
    <m/>
    <m/>
    <m/>
    <m/>
    <s v="with as-of date"/>
    <d v="2025-12-31T00:00:00"/>
    <m/>
    <n v="0"/>
    <n v="3"/>
    <m/>
    <d v="2026-01-31T00:00:00"/>
    <m/>
    <m/>
    <m/>
    <m/>
    <m/>
    <m/>
    <m/>
    <m/>
    <m/>
    <m/>
    <m/>
    <m/>
    <m/>
    <m/>
    <m/>
    <m/>
    <m/>
    <m/>
    <m/>
    <d v="2025-08-31T00:00:00"/>
    <m/>
    <m/>
    <m/>
    <m/>
    <s v="Euro"/>
    <n v="20.73"/>
    <m/>
    <m/>
    <m/>
    <m/>
    <n v="9.5"/>
    <m/>
    <m/>
    <m/>
    <m/>
    <m/>
    <m/>
    <m/>
    <m/>
    <m/>
    <m/>
    <m/>
    <m/>
    <m/>
    <m/>
    <m/>
    <m/>
    <m/>
    <m/>
    <m/>
    <m/>
    <m/>
    <m/>
  </r>
  <r>
    <m/>
    <s v="V100046"/>
    <s v="2023-0012"/>
    <x v="79"/>
    <n v="2"/>
    <s v="Wagon"/>
    <n v="38"/>
    <s v="33 80 4505 887-6"/>
    <x v="27"/>
    <m/>
    <m/>
    <x v="0"/>
    <x v="1"/>
    <n v="1"/>
    <m/>
    <m/>
    <n v="1"/>
    <m/>
    <n v="0"/>
    <n v="1"/>
    <x v="1"/>
    <s v="Freeze-50"/>
    <d v="2025-05-01T00:00:00"/>
    <d v="2026-05-21T00:00:00"/>
    <x v="1"/>
    <m/>
    <m/>
    <m/>
    <d v="2024-05-22T00:00:00"/>
    <d v="2027-12-31T00:00:00"/>
    <n v="883"/>
    <x v="13"/>
    <m/>
    <m/>
    <m/>
    <m/>
    <s v="with as-of date"/>
    <d v="2025-12-31T00:00:00"/>
    <m/>
    <n v="0"/>
    <n v="3"/>
    <m/>
    <d v="2026-01-31T00:00:00"/>
    <m/>
    <m/>
    <m/>
    <m/>
    <m/>
    <m/>
    <m/>
    <m/>
    <m/>
    <m/>
    <m/>
    <m/>
    <m/>
    <m/>
    <m/>
    <m/>
    <m/>
    <m/>
    <m/>
    <d v="2025-08-31T00:00:00"/>
    <m/>
    <m/>
    <m/>
    <m/>
    <s v="Euro"/>
    <n v="20.73"/>
    <m/>
    <m/>
    <m/>
    <m/>
    <n v="9.5"/>
    <m/>
    <m/>
    <m/>
    <m/>
    <m/>
    <m/>
    <m/>
    <m/>
    <m/>
    <m/>
    <m/>
    <m/>
    <m/>
    <m/>
    <m/>
    <m/>
    <m/>
    <m/>
    <m/>
    <m/>
    <m/>
    <m/>
  </r>
  <r>
    <m/>
    <s v="V100046"/>
    <s v="2023-0012"/>
    <x v="79"/>
    <n v="2"/>
    <s v="Wagon"/>
    <n v="39"/>
    <s v="33 80 4505 888-4"/>
    <x v="27"/>
    <m/>
    <m/>
    <x v="0"/>
    <x v="1"/>
    <n v="1"/>
    <m/>
    <m/>
    <n v="1"/>
    <m/>
    <n v="0"/>
    <n v="1"/>
    <x v="1"/>
    <s v="Freeze-50"/>
    <d v="2025-05-01T00:00:00"/>
    <d v="2026-05-21T00:00:00"/>
    <x v="1"/>
    <m/>
    <m/>
    <m/>
    <d v="2024-05-22T00:00:00"/>
    <d v="2027-12-31T00:00:00"/>
    <n v="883"/>
    <x v="13"/>
    <m/>
    <m/>
    <m/>
    <m/>
    <s v="with as-of date"/>
    <d v="2025-12-31T00:00:00"/>
    <m/>
    <n v="0"/>
    <n v="3"/>
    <m/>
    <d v="2026-01-31T00:00:00"/>
    <m/>
    <m/>
    <m/>
    <m/>
    <m/>
    <m/>
    <m/>
    <m/>
    <m/>
    <m/>
    <m/>
    <m/>
    <m/>
    <m/>
    <m/>
    <m/>
    <m/>
    <m/>
    <m/>
    <d v="2025-08-31T00:00:00"/>
    <m/>
    <m/>
    <m/>
    <m/>
    <s v="Euro"/>
    <n v="20.73"/>
    <m/>
    <m/>
    <m/>
    <m/>
    <n v="9.5"/>
    <m/>
    <m/>
    <m/>
    <m/>
    <m/>
    <m/>
    <m/>
    <m/>
    <m/>
    <m/>
    <m/>
    <m/>
    <m/>
    <m/>
    <m/>
    <m/>
    <m/>
    <m/>
    <m/>
    <m/>
    <m/>
    <m/>
  </r>
  <r>
    <m/>
    <s v="V100046"/>
    <s v="2023-0012"/>
    <x v="79"/>
    <n v="2"/>
    <s v="Wagon"/>
    <n v="40"/>
    <s v="33 80 4505 889-2"/>
    <x v="27"/>
    <m/>
    <m/>
    <x v="0"/>
    <x v="1"/>
    <n v="1"/>
    <m/>
    <m/>
    <n v="1"/>
    <m/>
    <n v="0"/>
    <n v="1"/>
    <x v="1"/>
    <s v="Freeze-50"/>
    <d v="2025-05-01T00:00:00"/>
    <d v="2026-05-21T00:00:00"/>
    <x v="1"/>
    <m/>
    <m/>
    <m/>
    <d v="2024-05-22T00:00:00"/>
    <d v="2027-12-31T00:00:00"/>
    <n v="883"/>
    <x v="13"/>
    <m/>
    <m/>
    <m/>
    <m/>
    <s v="with as-of date"/>
    <d v="2025-12-31T00:00:00"/>
    <m/>
    <n v="0"/>
    <n v="3"/>
    <m/>
    <d v="2026-01-31T00:00:00"/>
    <m/>
    <m/>
    <m/>
    <m/>
    <m/>
    <m/>
    <m/>
    <m/>
    <m/>
    <m/>
    <m/>
    <m/>
    <m/>
    <m/>
    <m/>
    <m/>
    <m/>
    <m/>
    <m/>
    <d v="2025-08-31T00:00:00"/>
    <m/>
    <m/>
    <m/>
    <m/>
    <s v="Euro"/>
    <n v="20.73"/>
    <m/>
    <m/>
    <m/>
    <m/>
    <n v="9.5"/>
    <m/>
    <m/>
    <m/>
    <m/>
    <m/>
    <m/>
    <m/>
    <m/>
    <m/>
    <m/>
    <m/>
    <m/>
    <m/>
    <m/>
    <m/>
    <m/>
    <m/>
    <m/>
    <m/>
    <m/>
    <m/>
    <m/>
  </r>
  <r>
    <s v="OK 26.09.24/emo - Abklärung WBA betr. erstmögl. Kündigungstermin / LOA ok CMI 20.06.25"/>
    <s v="V100051"/>
    <s v="2023-0033"/>
    <x v="80"/>
    <m/>
    <s v="Header"/>
    <m/>
    <m/>
    <x v="27"/>
    <s v="POL"/>
    <s v="East EU"/>
    <x v="0"/>
    <x v="1"/>
    <n v="81"/>
    <m/>
    <m/>
    <n v="73"/>
    <n v="8"/>
    <n v="0"/>
    <n v="81"/>
    <x v="0"/>
    <m/>
    <m/>
    <m/>
    <x v="3"/>
    <s v="after the first 2 years, the conditions will be mutually agreed upon latest 3 months before the first 2 years are ending."/>
    <d v="2024-05-22T00:00:00"/>
    <d v="2026-05-21T00:00:00"/>
    <m/>
    <m/>
    <n v="729"/>
    <x v="79"/>
    <m/>
    <m/>
    <m/>
    <m/>
    <s v="n.a."/>
    <m/>
    <m/>
    <m/>
    <n v="3"/>
    <m/>
    <m/>
    <m/>
    <n v="1.4"/>
    <n v="0"/>
    <n v="45"/>
    <m/>
    <m/>
    <s v="once"/>
    <m/>
    <n v="729"/>
    <s v="B"/>
    <n v="65"/>
    <s v="1.4.1"/>
    <s v="CHE"/>
    <s v="3 Mths Cash Deposit"/>
    <s v="Y"/>
    <s v="N"/>
    <n v="0"/>
    <s v="After 2 years, the contract indefinite period with a notice period of 3 months."/>
    <m/>
    <m/>
    <s v="Not Started"/>
    <n v="80000"/>
    <s v="N"/>
    <m/>
    <s v="Euro"/>
    <n v="20.73"/>
    <n v="-1.78"/>
    <n v="0"/>
    <m/>
    <n v="-2.555753424657534"/>
    <n v="18.95"/>
    <n v="0"/>
    <n v="1221"/>
    <n v="0"/>
    <n v="0.06"/>
    <n v="0"/>
    <s v="0.00"/>
    <n v="0"/>
    <n v="0"/>
    <n v="0"/>
    <n v="0"/>
    <n v="20.73"/>
    <n v="-1.78"/>
    <n v="18.95"/>
    <n v="1"/>
    <n v="0"/>
    <n v="20.73"/>
    <n v="18.95"/>
    <n v="6480000"/>
    <n v="0"/>
    <s v="N"/>
    <n v="0"/>
    <n v="558721.8"/>
  </r>
  <r>
    <m/>
    <s v="V100051"/>
    <s v="2023-0033"/>
    <x v="80"/>
    <n v="1"/>
    <s v="Batch"/>
    <m/>
    <m/>
    <x v="27"/>
    <s v="POL"/>
    <s v="East EU"/>
    <x v="0"/>
    <x v="1"/>
    <n v="39"/>
    <m/>
    <m/>
    <n v="39"/>
    <n v="0"/>
    <n v="0"/>
    <n v="39"/>
    <x v="0"/>
    <m/>
    <m/>
    <m/>
    <x v="3"/>
    <s v="Achtung: Kaution Teils für Rechnungen gebraucht"/>
    <m/>
    <m/>
    <d v="2024-05-22T00:00:00"/>
    <d v="2026-05-21T00:00:00"/>
    <m/>
    <x v="80"/>
    <m/>
    <m/>
    <m/>
    <m/>
    <s v="n.a."/>
    <m/>
    <m/>
    <n v="0"/>
    <n v="3"/>
    <m/>
    <m/>
    <m/>
    <m/>
    <m/>
    <m/>
    <m/>
    <m/>
    <m/>
    <m/>
    <m/>
    <s v="B"/>
    <n v="65"/>
    <s v="1.4.1"/>
    <s v="CHE"/>
    <s v="3 Mths Cash Deposit"/>
    <s v="Y"/>
    <s v="N"/>
    <n v="0"/>
    <s v="After 2 years, the contract indefinite period with a notice period of 3 months."/>
    <m/>
    <m/>
    <m/>
    <n v="80000"/>
    <s v="N"/>
    <d v="1899-12-30T00:00:00"/>
    <s v="Euro"/>
    <n v="20.73"/>
    <n v="-1.78"/>
    <n v="0"/>
    <m/>
    <n v="-2.555753424657534"/>
    <n v="18.95"/>
    <n v="0"/>
    <n v="1221"/>
    <n v="0"/>
    <n v="0.06"/>
    <n v="0"/>
    <s v="0.00"/>
    <n v="0"/>
    <n v="0"/>
    <n v="0"/>
    <n v="0"/>
    <n v="20.73"/>
    <n v="-1.78"/>
    <n v="18.95"/>
    <n v="1"/>
    <n v="0"/>
    <n v="20.73"/>
    <n v="18.95"/>
    <n v="3120000"/>
    <n v="0"/>
    <s v="N"/>
    <n v="0"/>
    <n v="269014.2"/>
  </r>
  <r>
    <m/>
    <s v="V100051"/>
    <s v="2023-0033"/>
    <x v="80"/>
    <n v="1"/>
    <s v="Wagon"/>
    <n v="1"/>
    <s v="33 80 4505 890-0"/>
    <x v="27"/>
    <m/>
    <m/>
    <x v="0"/>
    <x v="1"/>
    <n v="1"/>
    <m/>
    <m/>
    <n v="1"/>
    <m/>
    <n v="0"/>
    <n v="1"/>
    <x v="1"/>
    <n v="0"/>
    <d v="1899-12-30T00:00:00"/>
    <d v="1899-12-30T00:00:00"/>
    <x v="3"/>
    <m/>
    <m/>
    <m/>
    <d v="2024-05-22T00:00:00"/>
    <d v="2028-05-21T00:00:00"/>
    <n v="729"/>
    <x v="81"/>
    <m/>
    <m/>
    <m/>
    <m/>
    <s v="n.a."/>
    <d v="1899-12-30T00:00:00"/>
    <m/>
    <n v="0"/>
    <n v="3"/>
    <m/>
    <d v="2026-02-21T00:00:00"/>
    <m/>
    <m/>
    <m/>
    <m/>
    <m/>
    <m/>
    <m/>
    <m/>
    <m/>
    <m/>
    <m/>
    <m/>
    <m/>
    <m/>
    <m/>
    <m/>
    <m/>
    <m/>
    <m/>
    <d v="2025-12-21T00:00:00"/>
    <m/>
    <n v="80000"/>
    <m/>
    <m/>
    <s v="Euro"/>
    <n v="20.73"/>
    <m/>
    <m/>
    <m/>
    <m/>
    <n v="18.95"/>
    <m/>
    <m/>
    <m/>
    <m/>
    <m/>
    <m/>
    <m/>
    <m/>
    <m/>
    <m/>
    <m/>
    <m/>
    <m/>
    <m/>
    <m/>
    <m/>
    <m/>
    <m/>
    <m/>
    <m/>
    <m/>
    <m/>
  </r>
  <r>
    <m/>
    <s v="V100051"/>
    <s v="2023-0033"/>
    <x v="80"/>
    <n v="1"/>
    <s v="Wagon"/>
    <n v="2"/>
    <s v="33 80 4505 891-8"/>
    <x v="27"/>
    <m/>
    <m/>
    <x v="0"/>
    <x v="1"/>
    <n v="1"/>
    <m/>
    <m/>
    <n v="1"/>
    <m/>
    <n v="0"/>
    <n v="1"/>
    <x v="1"/>
    <n v="0"/>
    <d v="1899-12-30T00:00:00"/>
    <d v="1899-12-30T00:00:00"/>
    <x v="3"/>
    <m/>
    <m/>
    <m/>
    <d v="2024-05-22T00:00:00"/>
    <d v="2028-05-21T00:00:00"/>
    <n v="729"/>
    <x v="81"/>
    <m/>
    <m/>
    <m/>
    <m/>
    <s v="n.a."/>
    <d v="1899-12-30T00:00:00"/>
    <m/>
    <n v="0"/>
    <n v="3"/>
    <m/>
    <d v="2026-02-21T00:00:00"/>
    <m/>
    <m/>
    <m/>
    <m/>
    <m/>
    <m/>
    <m/>
    <m/>
    <m/>
    <m/>
    <m/>
    <m/>
    <m/>
    <m/>
    <m/>
    <m/>
    <m/>
    <m/>
    <m/>
    <d v="2025-12-21T00:00:00"/>
    <m/>
    <n v="80000"/>
    <m/>
    <m/>
    <s v="Euro"/>
    <n v="20.73"/>
    <m/>
    <m/>
    <m/>
    <m/>
    <n v="18.95"/>
    <m/>
    <m/>
    <m/>
    <m/>
    <m/>
    <m/>
    <m/>
    <m/>
    <m/>
    <m/>
    <m/>
    <m/>
    <m/>
    <m/>
    <m/>
    <m/>
    <m/>
    <m/>
    <m/>
    <m/>
    <m/>
    <m/>
  </r>
  <r>
    <m/>
    <s v="V100051"/>
    <s v="2023-0033"/>
    <x v="80"/>
    <n v="1"/>
    <s v="Wagon"/>
    <n v="3"/>
    <s v="33 80 4505 892-6"/>
    <x v="27"/>
    <m/>
    <m/>
    <x v="0"/>
    <x v="1"/>
    <n v="1"/>
    <m/>
    <m/>
    <n v="1"/>
    <m/>
    <n v="0"/>
    <n v="1"/>
    <x v="1"/>
    <n v="0"/>
    <d v="1899-12-30T00:00:00"/>
    <d v="1899-12-30T00:00:00"/>
    <x v="3"/>
    <m/>
    <m/>
    <m/>
    <d v="2024-05-22T00:00:00"/>
    <d v="2028-05-21T00:00:00"/>
    <n v="729"/>
    <x v="81"/>
    <m/>
    <m/>
    <m/>
    <m/>
    <s v="n.a."/>
    <d v="1899-12-30T00:00:00"/>
    <m/>
    <n v="0"/>
    <n v="3"/>
    <m/>
    <d v="2026-02-21T00:00:00"/>
    <m/>
    <m/>
    <m/>
    <m/>
    <m/>
    <m/>
    <m/>
    <m/>
    <m/>
    <m/>
    <m/>
    <m/>
    <m/>
    <m/>
    <m/>
    <m/>
    <m/>
    <m/>
    <m/>
    <d v="2025-12-21T00:00:00"/>
    <m/>
    <n v="80000"/>
    <m/>
    <m/>
    <s v="Euro"/>
    <n v="20.73"/>
    <m/>
    <m/>
    <m/>
    <m/>
    <n v="18.95"/>
    <m/>
    <m/>
    <m/>
    <m/>
    <m/>
    <m/>
    <m/>
    <m/>
    <m/>
    <m/>
    <m/>
    <m/>
    <m/>
    <m/>
    <m/>
    <m/>
    <m/>
    <m/>
    <m/>
    <m/>
    <m/>
    <m/>
  </r>
  <r>
    <m/>
    <s v="V100051"/>
    <s v="2023-0033"/>
    <x v="80"/>
    <n v="1"/>
    <s v="Wagon"/>
    <n v="4"/>
    <s v="33 80 4505 893-4"/>
    <x v="27"/>
    <m/>
    <m/>
    <x v="0"/>
    <x v="1"/>
    <n v="1"/>
    <m/>
    <m/>
    <n v="1"/>
    <m/>
    <n v="0"/>
    <n v="1"/>
    <x v="1"/>
    <n v="0"/>
    <d v="1899-12-30T00:00:00"/>
    <d v="1899-12-30T00:00:00"/>
    <x v="3"/>
    <m/>
    <m/>
    <m/>
    <d v="2024-05-22T00:00:00"/>
    <d v="2028-05-21T00:00:00"/>
    <n v="729"/>
    <x v="81"/>
    <m/>
    <m/>
    <m/>
    <m/>
    <s v="n.a."/>
    <d v="1899-12-30T00:00:00"/>
    <m/>
    <n v="0"/>
    <n v="3"/>
    <m/>
    <d v="2026-02-21T00:00:00"/>
    <m/>
    <m/>
    <m/>
    <m/>
    <m/>
    <m/>
    <m/>
    <m/>
    <m/>
    <m/>
    <m/>
    <m/>
    <m/>
    <m/>
    <m/>
    <m/>
    <m/>
    <m/>
    <m/>
    <d v="2025-12-21T00:00:00"/>
    <m/>
    <n v="80000"/>
    <m/>
    <m/>
    <s v="Euro"/>
    <n v="20.73"/>
    <m/>
    <m/>
    <m/>
    <m/>
    <n v="18.95"/>
    <m/>
    <m/>
    <m/>
    <m/>
    <m/>
    <m/>
    <m/>
    <m/>
    <m/>
    <m/>
    <m/>
    <m/>
    <m/>
    <m/>
    <m/>
    <m/>
    <m/>
    <m/>
    <m/>
    <m/>
    <m/>
    <m/>
  </r>
  <r>
    <m/>
    <s v="V100051"/>
    <s v="2023-0033"/>
    <x v="80"/>
    <n v="1"/>
    <s v="Wagon"/>
    <n v="5"/>
    <s v="33 80 4505 894-2"/>
    <x v="27"/>
    <m/>
    <m/>
    <x v="0"/>
    <x v="1"/>
    <n v="1"/>
    <m/>
    <m/>
    <n v="1"/>
    <m/>
    <n v="0"/>
    <n v="1"/>
    <x v="1"/>
    <n v="0"/>
    <d v="1899-12-30T00:00:00"/>
    <d v="1899-12-30T00:00:00"/>
    <x v="3"/>
    <m/>
    <m/>
    <m/>
    <d v="2024-05-22T00:00:00"/>
    <d v="2028-05-21T00:00:00"/>
    <n v="729"/>
    <x v="81"/>
    <m/>
    <m/>
    <m/>
    <m/>
    <s v="n.a."/>
    <d v="1899-12-30T00:00:00"/>
    <m/>
    <n v="0"/>
    <n v="3"/>
    <m/>
    <d v="2026-02-21T00:00:00"/>
    <m/>
    <m/>
    <m/>
    <m/>
    <m/>
    <m/>
    <m/>
    <m/>
    <m/>
    <m/>
    <m/>
    <m/>
    <m/>
    <m/>
    <m/>
    <m/>
    <m/>
    <m/>
    <m/>
    <d v="2025-12-21T00:00:00"/>
    <m/>
    <n v="80000"/>
    <m/>
    <m/>
    <s v="Euro"/>
    <n v="20.73"/>
    <m/>
    <m/>
    <m/>
    <m/>
    <n v="18.95"/>
    <m/>
    <m/>
    <m/>
    <m/>
    <m/>
    <m/>
    <m/>
    <m/>
    <m/>
    <m/>
    <m/>
    <m/>
    <m/>
    <m/>
    <m/>
    <m/>
    <m/>
    <m/>
    <m/>
    <m/>
    <m/>
    <m/>
  </r>
  <r>
    <m/>
    <s v="V100051"/>
    <s v="2023-0033"/>
    <x v="80"/>
    <n v="1"/>
    <s v="Wagon"/>
    <n v="6"/>
    <s v="33 80 4505 895-9"/>
    <x v="27"/>
    <m/>
    <m/>
    <x v="0"/>
    <x v="1"/>
    <n v="1"/>
    <m/>
    <m/>
    <n v="1"/>
    <m/>
    <n v="0"/>
    <n v="1"/>
    <x v="1"/>
    <n v="0"/>
    <d v="1899-12-30T00:00:00"/>
    <d v="1899-12-30T00:00:00"/>
    <x v="3"/>
    <m/>
    <m/>
    <m/>
    <d v="2024-05-22T00:00:00"/>
    <d v="2028-05-21T00:00:00"/>
    <n v="729"/>
    <x v="81"/>
    <m/>
    <m/>
    <m/>
    <m/>
    <s v="n.a."/>
    <d v="1899-12-30T00:00:00"/>
    <m/>
    <n v="0"/>
    <n v="3"/>
    <m/>
    <d v="2026-02-21T00:00:00"/>
    <m/>
    <m/>
    <m/>
    <m/>
    <m/>
    <m/>
    <m/>
    <m/>
    <m/>
    <m/>
    <m/>
    <m/>
    <m/>
    <m/>
    <m/>
    <m/>
    <m/>
    <m/>
    <m/>
    <d v="2025-12-21T00:00:00"/>
    <m/>
    <n v="80000"/>
    <m/>
    <m/>
    <s v="Euro"/>
    <n v="20.73"/>
    <m/>
    <m/>
    <m/>
    <m/>
    <n v="18.95"/>
    <m/>
    <m/>
    <m/>
    <m/>
    <m/>
    <m/>
    <m/>
    <m/>
    <m/>
    <m/>
    <m/>
    <m/>
    <m/>
    <m/>
    <m/>
    <m/>
    <m/>
    <m/>
    <m/>
    <m/>
    <m/>
    <m/>
  </r>
  <r>
    <m/>
    <s v="V100051"/>
    <s v="2023-0033"/>
    <x v="80"/>
    <n v="1"/>
    <s v="Wagon"/>
    <n v="7"/>
    <s v="33 80 4505 896-7"/>
    <x v="27"/>
    <m/>
    <m/>
    <x v="0"/>
    <x v="1"/>
    <n v="1"/>
    <m/>
    <m/>
    <n v="1"/>
    <m/>
    <n v="0"/>
    <n v="1"/>
    <x v="1"/>
    <n v="0"/>
    <d v="1899-12-30T00:00:00"/>
    <d v="1899-12-30T00:00:00"/>
    <x v="3"/>
    <m/>
    <m/>
    <m/>
    <d v="2024-05-22T00:00:00"/>
    <d v="2028-05-21T00:00:00"/>
    <n v="729"/>
    <x v="81"/>
    <m/>
    <m/>
    <m/>
    <m/>
    <s v="n.a."/>
    <d v="1899-12-30T00:00:00"/>
    <m/>
    <n v="0"/>
    <n v="3"/>
    <m/>
    <d v="2026-02-21T00:00:00"/>
    <m/>
    <m/>
    <m/>
    <m/>
    <m/>
    <m/>
    <m/>
    <m/>
    <m/>
    <m/>
    <m/>
    <m/>
    <m/>
    <m/>
    <m/>
    <m/>
    <m/>
    <m/>
    <m/>
    <d v="2025-12-21T00:00:00"/>
    <m/>
    <n v="80000"/>
    <m/>
    <m/>
    <s v="Euro"/>
    <n v="20.73"/>
    <m/>
    <m/>
    <m/>
    <m/>
    <n v="18.95"/>
    <m/>
    <m/>
    <m/>
    <m/>
    <m/>
    <m/>
    <m/>
    <m/>
    <m/>
    <m/>
    <m/>
    <m/>
    <m/>
    <m/>
    <m/>
    <m/>
    <m/>
    <m/>
    <m/>
    <m/>
    <m/>
    <m/>
  </r>
  <r>
    <m/>
    <s v="V100051"/>
    <s v="2023-0033"/>
    <x v="80"/>
    <n v="1"/>
    <s v="Wagon"/>
    <n v="8"/>
    <s v="33 80 4505 897-5"/>
    <x v="27"/>
    <m/>
    <m/>
    <x v="0"/>
    <x v="1"/>
    <n v="1"/>
    <m/>
    <m/>
    <n v="1"/>
    <m/>
    <n v="0"/>
    <n v="1"/>
    <x v="1"/>
    <n v="0"/>
    <d v="1899-12-30T00:00:00"/>
    <d v="1899-12-30T00:00:00"/>
    <x v="3"/>
    <m/>
    <m/>
    <m/>
    <d v="2024-05-22T00:00:00"/>
    <d v="2028-05-21T00:00:00"/>
    <n v="729"/>
    <x v="81"/>
    <m/>
    <m/>
    <m/>
    <m/>
    <s v="n.a."/>
    <d v="1899-12-30T00:00:00"/>
    <m/>
    <n v="0"/>
    <n v="3"/>
    <m/>
    <d v="2026-02-21T00:00:00"/>
    <m/>
    <m/>
    <m/>
    <m/>
    <m/>
    <m/>
    <m/>
    <m/>
    <m/>
    <m/>
    <m/>
    <m/>
    <m/>
    <m/>
    <m/>
    <m/>
    <m/>
    <m/>
    <m/>
    <d v="2025-12-21T00:00:00"/>
    <m/>
    <n v="80000"/>
    <m/>
    <m/>
    <s v="Euro"/>
    <n v="20.73"/>
    <m/>
    <m/>
    <m/>
    <m/>
    <n v="18.95"/>
    <m/>
    <m/>
    <m/>
    <m/>
    <m/>
    <m/>
    <m/>
    <m/>
    <m/>
    <m/>
    <m/>
    <m/>
    <m/>
    <m/>
    <m/>
    <m/>
    <m/>
    <m/>
    <m/>
    <m/>
    <m/>
    <m/>
  </r>
  <r>
    <m/>
    <s v="V100051"/>
    <s v="2023-0033"/>
    <x v="80"/>
    <n v="1"/>
    <s v="Wagon"/>
    <n v="9"/>
    <s v="33 80 4505 898-3"/>
    <x v="27"/>
    <m/>
    <m/>
    <x v="0"/>
    <x v="1"/>
    <n v="1"/>
    <m/>
    <m/>
    <n v="1"/>
    <m/>
    <n v="0"/>
    <n v="1"/>
    <x v="1"/>
    <n v="0"/>
    <d v="1899-12-30T00:00:00"/>
    <d v="1899-12-30T00:00:00"/>
    <x v="3"/>
    <m/>
    <m/>
    <m/>
    <d v="2024-05-22T00:00:00"/>
    <d v="2028-05-21T00:00:00"/>
    <n v="729"/>
    <x v="81"/>
    <m/>
    <m/>
    <m/>
    <m/>
    <s v="n.a."/>
    <d v="1899-12-30T00:00:00"/>
    <m/>
    <n v="0"/>
    <n v="3"/>
    <m/>
    <d v="2026-02-21T00:00:00"/>
    <m/>
    <m/>
    <m/>
    <m/>
    <m/>
    <m/>
    <m/>
    <m/>
    <m/>
    <m/>
    <m/>
    <m/>
    <m/>
    <m/>
    <m/>
    <m/>
    <m/>
    <m/>
    <m/>
    <d v="2025-12-21T00:00:00"/>
    <m/>
    <n v="80000"/>
    <m/>
    <m/>
    <s v="Euro"/>
    <n v="20.73"/>
    <m/>
    <m/>
    <m/>
    <m/>
    <n v="18.95"/>
    <m/>
    <m/>
    <m/>
    <m/>
    <m/>
    <m/>
    <m/>
    <m/>
    <m/>
    <m/>
    <m/>
    <m/>
    <m/>
    <m/>
    <m/>
    <m/>
    <m/>
    <m/>
    <m/>
    <m/>
    <m/>
    <m/>
  </r>
  <r>
    <m/>
    <s v="V100051"/>
    <s v="2023-0033"/>
    <x v="80"/>
    <n v="1"/>
    <s v="Wagon"/>
    <n v="10"/>
    <s v="33 80 4505 899-1"/>
    <x v="27"/>
    <m/>
    <m/>
    <x v="0"/>
    <x v="1"/>
    <n v="1"/>
    <m/>
    <m/>
    <n v="1"/>
    <m/>
    <n v="0"/>
    <n v="1"/>
    <x v="1"/>
    <n v="0"/>
    <d v="1899-12-30T00:00:00"/>
    <d v="1899-12-30T00:00:00"/>
    <x v="3"/>
    <m/>
    <m/>
    <m/>
    <d v="2024-05-22T00:00:00"/>
    <d v="2028-05-21T00:00:00"/>
    <n v="729"/>
    <x v="81"/>
    <m/>
    <m/>
    <m/>
    <m/>
    <s v="n.a."/>
    <d v="1899-12-30T00:00:00"/>
    <m/>
    <n v="0"/>
    <n v="3"/>
    <m/>
    <d v="2026-02-21T00:00:00"/>
    <m/>
    <m/>
    <m/>
    <m/>
    <m/>
    <m/>
    <m/>
    <m/>
    <m/>
    <m/>
    <m/>
    <m/>
    <m/>
    <m/>
    <m/>
    <m/>
    <m/>
    <m/>
    <m/>
    <d v="2025-12-21T00:00:00"/>
    <m/>
    <n v="80000"/>
    <m/>
    <m/>
    <s v="Euro"/>
    <n v="20.73"/>
    <m/>
    <m/>
    <m/>
    <m/>
    <n v="18.95"/>
    <m/>
    <m/>
    <m/>
    <m/>
    <m/>
    <m/>
    <m/>
    <m/>
    <m/>
    <m/>
    <m/>
    <m/>
    <m/>
    <m/>
    <m/>
    <m/>
    <m/>
    <m/>
    <m/>
    <m/>
    <m/>
    <m/>
  </r>
  <r>
    <m/>
    <s v="V100051"/>
    <s v="2023-0033"/>
    <x v="80"/>
    <n v="1"/>
    <s v="Wagon"/>
    <n v="11"/>
    <s v="33 80 4505 900-7"/>
    <x v="27"/>
    <m/>
    <m/>
    <x v="0"/>
    <x v="1"/>
    <n v="1"/>
    <m/>
    <m/>
    <n v="1"/>
    <m/>
    <n v="0"/>
    <n v="1"/>
    <x v="1"/>
    <n v="0"/>
    <d v="1899-12-30T00:00:00"/>
    <d v="1899-12-30T00:00:00"/>
    <x v="3"/>
    <m/>
    <m/>
    <m/>
    <d v="2024-05-22T00:00:00"/>
    <d v="2028-05-21T00:00:00"/>
    <n v="729"/>
    <x v="81"/>
    <m/>
    <m/>
    <m/>
    <m/>
    <s v="n.a."/>
    <d v="1899-12-30T00:00:00"/>
    <m/>
    <n v="0"/>
    <n v="3"/>
    <m/>
    <d v="2026-02-21T00:00:00"/>
    <m/>
    <m/>
    <m/>
    <m/>
    <m/>
    <m/>
    <m/>
    <m/>
    <m/>
    <m/>
    <m/>
    <m/>
    <m/>
    <m/>
    <m/>
    <m/>
    <m/>
    <m/>
    <m/>
    <d v="2025-12-21T00:00:00"/>
    <m/>
    <n v="80000"/>
    <m/>
    <m/>
    <s v="Euro"/>
    <n v="20.73"/>
    <m/>
    <m/>
    <m/>
    <m/>
    <n v="18.95"/>
    <m/>
    <m/>
    <m/>
    <m/>
    <m/>
    <m/>
    <m/>
    <m/>
    <m/>
    <m/>
    <m/>
    <m/>
    <m/>
    <m/>
    <m/>
    <m/>
    <m/>
    <m/>
    <m/>
    <m/>
    <m/>
    <m/>
  </r>
  <r>
    <m/>
    <s v="V100051"/>
    <s v="2023-0033"/>
    <x v="80"/>
    <n v="1"/>
    <s v="Wagon"/>
    <n v="12"/>
    <s v="33 80 4505 901-5"/>
    <x v="27"/>
    <m/>
    <m/>
    <x v="0"/>
    <x v="1"/>
    <n v="1"/>
    <m/>
    <m/>
    <n v="1"/>
    <m/>
    <n v="0"/>
    <n v="1"/>
    <x v="1"/>
    <n v="0"/>
    <d v="1899-12-30T00:00:00"/>
    <d v="1899-12-30T00:00:00"/>
    <x v="3"/>
    <m/>
    <m/>
    <m/>
    <d v="2024-05-22T00:00:00"/>
    <d v="2028-05-21T00:00:00"/>
    <n v="729"/>
    <x v="81"/>
    <m/>
    <m/>
    <m/>
    <m/>
    <s v="n.a."/>
    <d v="1899-12-30T00:00:00"/>
    <m/>
    <n v="0"/>
    <n v="3"/>
    <m/>
    <d v="2026-02-21T00:00:00"/>
    <m/>
    <m/>
    <m/>
    <m/>
    <m/>
    <m/>
    <m/>
    <m/>
    <m/>
    <m/>
    <m/>
    <m/>
    <m/>
    <m/>
    <m/>
    <m/>
    <m/>
    <m/>
    <m/>
    <d v="2025-12-21T00:00:00"/>
    <m/>
    <n v="80000"/>
    <m/>
    <m/>
    <s v="Euro"/>
    <n v="20.73"/>
    <m/>
    <m/>
    <m/>
    <m/>
    <n v="18.95"/>
    <m/>
    <m/>
    <m/>
    <m/>
    <m/>
    <m/>
    <m/>
    <m/>
    <m/>
    <m/>
    <m/>
    <m/>
    <m/>
    <m/>
    <m/>
    <m/>
    <m/>
    <m/>
    <m/>
    <m/>
    <m/>
    <m/>
  </r>
  <r>
    <m/>
    <s v="V100051"/>
    <s v="2023-0033"/>
    <x v="80"/>
    <n v="1"/>
    <s v="Wagon"/>
    <n v="13"/>
    <s v="33 80 4505 902-3"/>
    <x v="27"/>
    <m/>
    <m/>
    <x v="0"/>
    <x v="1"/>
    <n v="1"/>
    <m/>
    <m/>
    <n v="1"/>
    <m/>
    <n v="0"/>
    <n v="1"/>
    <x v="1"/>
    <n v="0"/>
    <d v="1899-12-30T00:00:00"/>
    <d v="1899-12-30T00:00:00"/>
    <x v="3"/>
    <m/>
    <m/>
    <m/>
    <d v="2024-05-22T00:00:00"/>
    <d v="2028-05-21T00:00:00"/>
    <n v="729"/>
    <x v="81"/>
    <m/>
    <m/>
    <m/>
    <m/>
    <s v="n.a."/>
    <d v="1899-12-30T00:00:00"/>
    <m/>
    <n v="0"/>
    <n v="3"/>
    <m/>
    <d v="2026-02-21T00:00:00"/>
    <m/>
    <m/>
    <m/>
    <m/>
    <m/>
    <m/>
    <m/>
    <m/>
    <m/>
    <m/>
    <m/>
    <m/>
    <m/>
    <m/>
    <m/>
    <m/>
    <m/>
    <m/>
    <m/>
    <d v="2025-12-21T00:00:00"/>
    <m/>
    <n v="80000"/>
    <m/>
    <m/>
    <s v="Euro"/>
    <n v="20.73"/>
    <m/>
    <m/>
    <m/>
    <m/>
    <n v="18.95"/>
    <m/>
    <m/>
    <m/>
    <m/>
    <m/>
    <m/>
    <m/>
    <m/>
    <m/>
    <m/>
    <m/>
    <m/>
    <m/>
    <m/>
    <m/>
    <m/>
    <m/>
    <m/>
    <m/>
    <m/>
    <m/>
    <m/>
  </r>
  <r>
    <m/>
    <s v="V100051"/>
    <s v="2023-0033"/>
    <x v="80"/>
    <n v="1"/>
    <s v="Wagon"/>
    <n v="14"/>
    <s v="33 80 4505 903-1"/>
    <x v="27"/>
    <m/>
    <m/>
    <x v="0"/>
    <x v="1"/>
    <n v="1"/>
    <m/>
    <m/>
    <n v="1"/>
    <m/>
    <n v="0"/>
    <n v="1"/>
    <x v="1"/>
    <n v="0"/>
    <d v="1899-12-30T00:00:00"/>
    <d v="1899-12-30T00:00:00"/>
    <x v="3"/>
    <m/>
    <m/>
    <m/>
    <d v="2024-05-22T00:00:00"/>
    <d v="2028-05-21T00:00:00"/>
    <n v="729"/>
    <x v="81"/>
    <m/>
    <m/>
    <m/>
    <m/>
    <s v="n.a."/>
    <d v="1899-12-30T00:00:00"/>
    <m/>
    <n v="0"/>
    <n v="3"/>
    <m/>
    <d v="2026-02-21T00:00:00"/>
    <m/>
    <m/>
    <m/>
    <m/>
    <m/>
    <m/>
    <m/>
    <m/>
    <m/>
    <m/>
    <m/>
    <m/>
    <m/>
    <m/>
    <m/>
    <m/>
    <m/>
    <m/>
    <m/>
    <d v="2025-12-21T00:00:00"/>
    <m/>
    <n v="80000"/>
    <m/>
    <m/>
    <s v="Euro"/>
    <n v="20.73"/>
    <m/>
    <m/>
    <m/>
    <m/>
    <n v="18.95"/>
    <m/>
    <m/>
    <m/>
    <m/>
    <m/>
    <m/>
    <m/>
    <m/>
    <m/>
    <m/>
    <m/>
    <m/>
    <m/>
    <m/>
    <m/>
    <m/>
    <m/>
    <m/>
    <m/>
    <m/>
    <m/>
    <m/>
  </r>
  <r>
    <m/>
    <s v="V100051"/>
    <s v="2023-0033"/>
    <x v="80"/>
    <n v="1"/>
    <s v="Wagon"/>
    <n v="15"/>
    <s v="33 80 4505 904-9"/>
    <x v="27"/>
    <m/>
    <m/>
    <x v="0"/>
    <x v="1"/>
    <n v="1"/>
    <m/>
    <m/>
    <n v="1"/>
    <m/>
    <n v="0"/>
    <n v="1"/>
    <x v="1"/>
    <n v="0"/>
    <d v="1899-12-30T00:00:00"/>
    <d v="1899-12-30T00:00:00"/>
    <x v="3"/>
    <m/>
    <m/>
    <m/>
    <d v="2024-05-22T00:00:00"/>
    <d v="2028-05-21T00:00:00"/>
    <n v="729"/>
    <x v="81"/>
    <m/>
    <m/>
    <m/>
    <m/>
    <s v="n.a."/>
    <d v="1899-12-30T00:00:00"/>
    <m/>
    <n v="0"/>
    <n v="3"/>
    <m/>
    <d v="2026-02-21T00:00:00"/>
    <m/>
    <m/>
    <m/>
    <m/>
    <m/>
    <m/>
    <m/>
    <m/>
    <m/>
    <m/>
    <m/>
    <m/>
    <m/>
    <m/>
    <m/>
    <m/>
    <m/>
    <m/>
    <m/>
    <d v="2025-12-21T00:00:00"/>
    <m/>
    <n v="80000"/>
    <m/>
    <m/>
    <s v="Euro"/>
    <n v="20.73"/>
    <m/>
    <m/>
    <m/>
    <m/>
    <n v="18.95"/>
    <m/>
    <m/>
    <m/>
    <m/>
    <m/>
    <m/>
    <m/>
    <m/>
    <m/>
    <m/>
    <m/>
    <m/>
    <m/>
    <m/>
    <m/>
    <m/>
    <m/>
    <m/>
    <m/>
    <m/>
    <m/>
    <m/>
  </r>
  <r>
    <m/>
    <s v="V100051"/>
    <s v="2023-0033"/>
    <x v="80"/>
    <n v="1"/>
    <s v="Wagon"/>
    <n v="16"/>
    <s v="33 80 4505 905-6"/>
    <x v="27"/>
    <m/>
    <m/>
    <x v="0"/>
    <x v="1"/>
    <n v="1"/>
    <m/>
    <m/>
    <n v="1"/>
    <m/>
    <n v="0"/>
    <n v="1"/>
    <x v="1"/>
    <n v="0"/>
    <d v="1899-12-30T00:00:00"/>
    <d v="1899-12-30T00:00:00"/>
    <x v="3"/>
    <m/>
    <m/>
    <m/>
    <d v="2024-05-22T00:00:00"/>
    <d v="2028-05-21T00:00:00"/>
    <n v="729"/>
    <x v="81"/>
    <m/>
    <m/>
    <m/>
    <m/>
    <s v="n.a."/>
    <d v="1899-12-30T00:00:00"/>
    <m/>
    <n v="0"/>
    <n v="3"/>
    <m/>
    <d v="2026-02-21T00:00:00"/>
    <m/>
    <m/>
    <m/>
    <m/>
    <m/>
    <m/>
    <m/>
    <m/>
    <m/>
    <m/>
    <m/>
    <m/>
    <m/>
    <m/>
    <m/>
    <m/>
    <m/>
    <m/>
    <m/>
    <d v="2025-12-21T00:00:00"/>
    <m/>
    <n v="80000"/>
    <m/>
    <m/>
    <s v="Euro"/>
    <n v="20.73"/>
    <m/>
    <m/>
    <m/>
    <m/>
    <n v="18.95"/>
    <m/>
    <m/>
    <m/>
    <m/>
    <m/>
    <m/>
    <m/>
    <m/>
    <m/>
    <m/>
    <m/>
    <m/>
    <m/>
    <m/>
    <m/>
    <m/>
    <m/>
    <m/>
    <m/>
    <m/>
    <m/>
    <m/>
  </r>
  <r>
    <m/>
    <s v="V100051"/>
    <s v="2023-0033"/>
    <x v="80"/>
    <n v="1"/>
    <s v="Wagon"/>
    <n v="17"/>
    <s v="33 80 4505 906-4"/>
    <x v="27"/>
    <m/>
    <m/>
    <x v="0"/>
    <x v="1"/>
    <n v="1"/>
    <m/>
    <m/>
    <n v="1"/>
    <m/>
    <n v="0"/>
    <n v="1"/>
    <x v="1"/>
    <n v="0"/>
    <d v="1899-12-30T00:00:00"/>
    <d v="1899-12-30T00:00:00"/>
    <x v="3"/>
    <m/>
    <m/>
    <m/>
    <d v="2024-05-22T00:00:00"/>
    <d v="2028-05-21T00:00:00"/>
    <n v="729"/>
    <x v="81"/>
    <m/>
    <m/>
    <m/>
    <m/>
    <s v="n.a."/>
    <d v="1899-12-30T00:00:00"/>
    <m/>
    <n v="0"/>
    <n v="3"/>
    <m/>
    <d v="2026-02-21T00:00:00"/>
    <m/>
    <m/>
    <m/>
    <m/>
    <m/>
    <m/>
    <m/>
    <m/>
    <m/>
    <m/>
    <m/>
    <m/>
    <m/>
    <m/>
    <m/>
    <m/>
    <m/>
    <m/>
    <m/>
    <d v="2025-12-21T00:00:00"/>
    <m/>
    <n v="80000"/>
    <m/>
    <m/>
    <s v="Euro"/>
    <n v="20.73"/>
    <m/>
    <m/>
    <m/>
    <m/>
    <n v="18.95"/>
    <m/>
    <m/>
    <m/>
    <m/>
    <m/>
    <m/>
    <m/>
    <m/>
    <m/>
    <m/>
    <m/>
    <m/>
    <m/>
    <m/>
    <m/>
    <m/>
    <m/>
    <m/>
    <m/>
    <m/>
    <m/>
    <m/>
  </r>
  <r>
    <m/>
    <s v="V100051"/>
    <s v="2023-0033"/>
    <x v="80"/>
    <n v="1"/>
    <s v="Wagon"/>
    <n v="18"/>
    <s v="33 80 4505 907-2"/>
    <x v="27"/>
    <m/>
    <m/>
    <x v="0"/>
    <x v="1"/>
    <n v="1"/>
    <m/>
    <m/>
    <n v="1"/>
    <m/>
    <n v="0"/>
    <n v="1"/>
    <x v="1"/>
    <n v="0"/>
    <d v="1899-12-30T00:00:00"/>
    <d v="1899-12-30T00:00:00"/>
    <x v="3"/>
    <m/>
    <m/>
    <m/>
    <d v="2024-05-22T00:00:00"/>
    <d v="2028-05-21T00:00:00"/>
    <n v="729"/>
    <x v="81"/>
    <m/>
    <m/>
    <m/>
    <m/>
    <s v="n.a."/>
    <d v="1899-12-30T00:00:00"/>
    <m/>
    <n v="0"/>
    <n v="3"/>
    <m/>
    <d v="2026-02-21T00:00:00"/>
    <m/>
    <m/>
    <m/>
    <m/>
    <m/>
    <m/>
    <m/>
    <m/>
    <m/>
    <m/>
    <m/>
    <m/>
    <m/>
    <m/>
    <m/>
    <m/>
    <m/>
    <m/>
    <m/>
    <d v="2025-12-21T00:00:00"/>
    <m/>
    <n v="80000"/>
    <m/>
    <m/>
    <s v="Euro"/>
    <n v="20.73"/>
    <m/>
    <m/>
    <m/>
    <m/>
    <n v="18.95"/>
    <m/>
    <m/>
    <m/>
    <m/>
    <m/>
    <m/>
    <m/>
    <m/>
    <m/>
    <m/>
    <m/>
    <m/>
    <m/>
    <m/>
    <m/>
    <m/>
    <m/>
    <m/>
    <m/>
    <m/>
    <m/>
    <m/>
  </r>
  <r>
    <m/>
    <s v="V100051"/>
    <s v="2023-0033"/>
    <x v="80"/>
    <n v="1"/>
    <s v="Wagon"/>
    <n v="19"/>
    <s v="33 80 4505 908-0"/>
    <x v="27"/>
    <m/>
    <m/>
    <x v="0"/>
    <x v="1"/>
    <n v="1"/>
    <m/>
    <m/>
    <n v="1"/>
    <m/>
    <n v="0"/>
    <n v="1"/>
    <x v="1"/>
    <n v="0"/>
    <d v="1899-12-30T00:00:00"/>
    <d v="1899-12-30T00:00:00"/>
    <x v="3"/>
    <m/>
    <m/>
    <m/>
    <d v="2024-05-22T00:00:00"/>
    <d v="2028-05-21T00:00:00"/>
    <n v="729"/>
    <x v="81"/>
    <m/>
    <m/>
    <m/>
    <m/>
    <s v="n.a."/>
    <d v="1899-12-30T00:00:00"/>
    <m/>
    <n v="0"/>
    <n v="3"/>
    <m/>
    <d v="2026-02-21T00:00:00"/>
    <m/>
    <m/>
    <m/>
    <m/>
    <m/>
    <m/>
    <m/>
    <m/>
    <m/>
    <m/>
    <m/>
    <m/>
    <m/>
    <m/>
    <m/>
    <m/>
    <m/>
    <m/>
    <m/>
    <d v="2025-12-21T00:00:00"/>
    <m/>
    <n v="80000"/>
    <m/>
    <m/>
    <s v="Euro"/>
    <n v="20.73"/>
    <m/>
    <m/>
    <m/>
    <m/>
    <n v="18.95"/>
    <m/>
    <m/>
    <m/>
    <m/>
    <m/>
    <m/>
    <m/>
    <m/>
    <m/>
    <m/>
    <m/>
    <m/>
    <m/>
    <m/>
    <m/>
    <m/>
    <m/>
    <m/>
    <m/>
    <m/>
    <m/>
    <m/>
  </r>
  <r>
    <m/>
    <s v="V100051"/>
    <s v="2023-0033"/>
    <x v="80"/>
    <n v="1"/>
    <s v="Wagon"/>
    <n v="20"/>
    <s v="33 80 4505 909-8"/>
    <x v="27"/>
    <m/>
    <m/>
    <x v="0"/>
    <x v="1"/>
    <n v="1"/>
    <m/>
    <m/>
    <n v="1"/>
    <m/>
    <n v="0"/>
    <n v="1"/>
    <x v="1"/>
    <n v="0"/>
    <d v="1899-12-30T00:00:00"/>
    <d v="1899-12-30T00:00:00"/>
    <x v="3"/>
    <m/>
    <m/>
    <m/>
    <d v="2024-05-22T00:00:00"/>
    <d v="2028-05-21T00:00:00"/>
    <n v="729"/>
    <x v="81"/>
    <m/>
    <m/>
    <m/>
    <m/>
    <s v="n.a."/>
    <d v="1899-12-30T00:00:00"/>
    <m/>
    <n v="0"/>
    <n v="3"/>
    <m/>
    <d v="2026-02-21T00:00:00"/>
    <m/>
    <m/>
    <m/>
    <m/>
    <m/>
    <m/>
    <m/>
    <m/>
    <m/>
    <m/>
    <m/>
    <m/>
    <m/>
    <m/>
    <m/>
    <m/>
    <m/>
    <m/>
    <m/>
    <d v="2025-12-21T00:00:00"/>
    <m/>
    <n v="80000"/>
    <m/>
    <m/>
    <s v="Euro"/>
    <n v="20.73"/>
    <m/>
    <m/>
    <m/>
    <m/>
    <n v="18.95"/>
    <m/>
    <m/>
    <m/>
    <m/>
    <m/>
    <m/>
    <m/>
    <m/>
    <m/>
    <m/>
    <m/>
    <m/>
    <m/>
    <m/>
    <m/>
    <m/>
    <m/>
    <m/>
    <m/>
    <m/>
    <m/>
    <m/>
  </r>
  <r>
    <m/>
    <s v="V100051"/>
    <s v="2023-0033"/>
    <x v="80"/>
    <n v="1"/>
    <s v="Wagon"/>
    <n v="21"/>
    <s v="33 80 4505 910-6"/>
    <x v="27"/>
    <m/>
    <m/>
    <x v="0"/>
    <x v="1"/>
    <n v="1"/>
    <m/>
    <m/>
    <n v="1"/>
    <m/>
    <n v="0"/>
    <n v="1"/>
    <x v="1"/>
    <n v="0"/>
    <d v="1899-12-30T00:00:00"/>
    <d v="1899-12-30T00:00:00"/>
    <x v="3"/>
    <m/>
    <m/>
    <m/>
    <d v="2024-05-22T00:00:00"/>
    <d v="2028-05-21T00:00:00"/>
    <n v="729"/>
    <x v="81"/>
    <m/>
    <m/>
    <m/>
    <m/>
    <s v="n.a."/>
    <d v="1899-12-30T00:00:00"/>
    <m/>
    <n v="0"/>
    <n v="3"/>
    <m/>
    <d v="2026-02-21T00:00:00"/>
    <m/>
    <m/>
    <m/>
    <m/>
    <m/>
    <m/>
    <m/>
    <m/>
    <m/>
    <m/>
    <m/>
    <m/>
    <m/>
    <m/>
    <m/>
    <m/>
    <m/>
    <m/>
    <m/>
    <d v="2025-12-21T00:00:00"/>
    <m/>
    <n v="80000"/>
    <m/>
    <m/>
    <s v="Euro"/>
    <n v="20.73"/>
    <m/>
    <m/>
    <m/>
    <m/>
    <n v="18.95"/>
    <m/>
    <m/>
    <m/>
    <m/>
    <m/>
    <m/>
    <m/>
    <m/>
    <m/>
    <m/>
    <m/>
    <m/>
    <m/>
    <m/>
    <m/>
    <m/>
    <m/>
    <m/>
    <m/>
    <m/>
    <m/>
    <m/>
  </r>
  <r>
    <m/>
    <s v="V100051"/>
    <s v="2023-0033"/>
    <x v="80"/>
    <n v="1"/>
    <s v="Wagon"/>
    <n v="22"/>
    <s v="33 80 4505 911-4"/>
    <x v="27"/>
    <m/>
    <m/>
    <x v="0"/>
    <x v="1"/>
    <n v="1"/>
    <m/>
    <m/>
    <n v="1"/>
    <m/>
    <n v="0"/>
    <n v="1"/>
    <x v="1"/>
    <n v="0"/>
    <d v="1899-12-30T00:00:00"/>
    <d v="1899-12-30T00:00:00"/>
    <x v="3"/>
    <m/>
    <m/>
    <m/>
    <d v="2024-05-22T00:00:00"/>
    <d v="2028-05-21T00:00:00"/>
    <n v="729"/>
    <x v="81"/>
    <m/>
    <m/>
    <m/>
    <m/>
    <s v="n.a."/>
    <d v="1899-12-30T00:00:00"/>
    <m/>
    <n v="0"/>
    <n v="3"/>
    <m/>
    <d v="2026-02-21T00:00:00"/>
    <m/>
    <m/>
    <m/>
    <m/>
    <m/>
    <m/>
    <m/>
    <m/>
    <m/>
    <m/>
    <m/>
    <m/>
    <m/>
    <m/>
    <m/>
    <m/>
    <m/>
    <m/>
    <m/>
    <d v="2025-12-21T00:00:00"/>
    <m/>
    <n v="80000"/>
    <m/>
    <m/>
    <s v="Euro"/>
    <n v="20.73"/>
    <m/>
    <m/>
    <m/>
    <m/>
    <n v="18.95"/>
    <m/>
    <m/>
    <m/>
    <m/>
    <m/>
    <m/>
    <m/>
    <m/>
    <m/>
    <m/>
    <m/>
    <m/>
    <m/>
    <m/>
    <m/>
    <m/>
    <m/>
    <m/>
    <m/>
    <m/>
    <m/>
    <m/>
  </r>
  <r>
    <m/>
    <s v="V100051"/>
    <s v="2023-0033"/>
    <x v="80"/>
    <n v="1"/>
    <s v="Wagon"/>
    <n v="23"/>
    <s v="33 80 4505 912-2"/>
    <x v="27"/>
    <m/>
    <m/>
    <x v="0"/>
    <x v="1"/>
    <n v="1"/>
    <m/>
    <m/>
    <n v="1"/>
    <m/>
    <n v="0"/>
    <n v="1"/>
    <x v="1"/>
    <n v="0"/>
    <d v="1899-12-30T00:00:00"/>
    <d v="1899-12-30T00:00:00"/>
    <x v="3"/>
    <m/>
    <m/>
    <m/>
    <d v="2024-05-22T00:00:00"/>
    <d v="2028-05-21T00:00:00"/>
    <n v="729"/>
    <x v="81"/>
    <m/>
    <m/>
    <m/>
    <m/>
    <s v="n.a."/>
    <d v="1899-12-30T00:00:00"/>
    <m/>
    <n v="0"/>
    <n v="3"/>
    <m/>
    <d v="2026-02-21T00:00:00"/>
    <m/>
    <m/>
    <m/>
    <m/>
    <m/>
    <m/>
    <m/>
    <m/>
    <m/>
    <m/>
    <m/>
    <m/>
    <m/>
    <m/>
    <m/>
    <m/>
    <m/>
    <m/>
    <m/>
    <d v="2025-12-21T00:00:00"/>
    <m/>
    <n v="80000"/>
    <m/>
    <m/>
    <s v="Euro"/>
    <n v="20.73"/>
    <m/>
    <m/>
    <m/>
    <m/>
    <n v="18.95"/>
    <m/>
    <m/>
    <m/>
    <m/>
    <m/>
    <m/>
    <m/>
    <m/>
    <m/>
    <m/>
    <m/>
    <m/>
    <m/>
    <m/>
    <m/>
    <m/>
    <m/>
    <m/>
    <m/>
    <m/>
    <m/>
    <m/>
  </r>
  <r>
    <m/>
    <s v="V100051"/>
    <s v="2023-0033"/>
    <x v="80"/>
    <n v="1"/>
    <s v="Wagon"/>
    <n v="24"/>
    <s v="33 80 4505 913-0"/>
    <x v="27"/>
    <m/>
    <m/>
    <x v="0"/>
    <x v="1"/>
    <n v="1"/>
    <m/>
    <m/>
    <n v="1"/>
    <m/>
    <n v="0"/>
    <n v="1"/>
    <x v="1"/>
    <n v="0"/>
    <d v="1899-12-30T00:00:00"/>
    <d v="1899-12-30T00:00:00"/>
    <x v="3"/>
    <m/>
    <m/>
    <m/>
    <d v="2024-05-22T00:00:00"/>
    <d v="2028-05-21T00:00:00"/>
    <n v="729"/>
    <x v="81"/>
    <m/>
    <m/>
    <m/>
    <m/>
    <s v="n.a."/>
    <d v="1899-12-30T00:00:00"/>
    <m/>
    <n v="0"/>
    <n v="3"/>
    <m/>
    <d v="2026-02-21T00:00:00"/>
    <m/>
    <m/>
    <m/>
    <m/>
    <m/>
    <m/>
    <m/>
    <m/>
    <m/>
    <m/>
    <m/>
    <m/>
    <m/>
    <m/>
    <m/>
    <m/>
    <m/>
    <m/>
    <m/>
    <d v="2025-12-21T00:00:00"/>
    <m/>
    <n v="80000"/>
    <m/>
    <m/>
    <s v="Euro"/>
    <n v="20.73"/>
    <m/>
    <m/>
    <m/>
    <m/>
    <n v="18.95"/>
    <m/>
    <m/>
    <m/>
    <m/>
    <m/>
    <m/>
    <m/>
    <m/>
    <m/>
    <m/>
    <m/>
    <m/>
    <m/>
    <m/>
    <m/>
    <m/>
    <m/>
    <m/>
    <m/>
    <m/>
    <m/>
    <m/>
  </r>
  <r>
    <m/>
    <s v="V100051"/>
    <s v="2023-0033"/>
    <x v="80"/>
    <n v="1"/>
    <s v="Wagon"/>
    <n v="25"/>
    <s v="33 80 4505 914-8"/>
    <x v="27"/>
    <m/>
    <m/>
    <x v="0"/>
    <x v="1"/>
    <n v="1"/>
    <m/>
    <m/>
    <n v="1"/>
    <m/>
    <n v="0"/>
    <n v="1"/>
    <x v="1"/>
    <n v="0"/>
    <d v="1899-12-30T00:00:00"/>
    <d v="1899-12-30T00:00:00"/>
    <x v="3"/>
    <m/>
    <m/>
    <m/>
    <d v="2024-05-22T00:00:00"/>
    <d v="2028-05-21T00:00:00"/>
    <n v="729"/>
    <x v="81"/>
    <m/>
    <m/>
    <m/>
    <m/>
    <s v="n.a."/>
    <d v="1899-12-30T00:00:00"/>
    <m/>
    <n v="0"/>
    <n v="3"/>
    <m/>
    <d v="2026-02-21T00:00:00"/>
    <m/>
    <m/>
    <m/>
    <m/>
    <m/>
    <m/>
    <m/>
    <m/>
    <m/>
    <m/>
    <m/>
    <m/>
    <m/>
    <m/>
    <m/>
    <m/>
    <m/>
    <m/>
    <m/>
    <d v="2025-12-21T00:00:00"/>
    <m/>
    <n v="80000"/>
    <m/>
    <m/>
    <s v="Euro"/>
    <n v="20.73"/>
    <m/>
    <m/>
    <m/>
    <m/>
    <n v="18.95"/>
    <m/>
    <m/>
    <m/>
    <m/>
    <m/>
    <m/>
    <m/>
    <m/>
    <m/>
    <m/>
    <m/>
    <m/>
    <m/>
    <m/>
    <m/>
    <m/>
    <m/>
    <m/>
    <m/>
    <m/>
    <m/>
    <m/>
  </r>
  <r>
    <m/>
    <s v="V100051"/>
    <s v="2023-0033"/>
    <x v="80"/>
    <n v="1"/>
    <s v="Wagon"/>
    <n v="26"/>
    <s v="33 80 4505 915-5"/>
    <x v="27"/>
    <m/>
    <m/>
    <x v="0"/>
    <x v="1"/>
    <n v="1"/>
    <m/>
    <m/>
    <n v="1"/>
    <m/>
    <n v="0"/>
    <n v="1"/>
    <x v="1"/>
    <n v="0"/>
    <d v="1899-12-30T00:00:00"/>
    <d v="1899-12-30T00:00:00"/>
    <x v="3"/>
    <m/>
    <m/>
    <m/>
    <d v="2024-05-22T00:00:00"/>
    <d v="2028-05-21T00:00:00"/>
    <n v="729"/>
    <x v="81"/>
    <m/>
    <m/>
    <m/>
    <m/>
    <s v="n.a."/>
    <d v="1899-12-30T00:00:00"/>
    <m/>
    <n v="0"/>
    <n v="3"/>
    <m/>
    <d v="2026-02-21T00:00:00"/>
    <m/>
    <m/>
    <m/>
    <m/>
    <m/>
    <m/>
    <m/>
    <m/>
    <m/>
    <m/>
    <m/>
    <m/>
    <m/>
    <m/>
    <m/>
    <m/>
    <m/>
    <m/>
    <m/>
    <d v="2025-12-21T00:00:00"/>
    <m/>
    <n v="80000"/>
    <m/>
    <m/>
    <s v="Euro"/>
    <n v="20.73"/>
    <m/>
    <m/>
    <m/>
    <m/>
    <n v="18.95"/>
    <m/>
    <m/>
    <m/>
    <m/>
    <m/>
    <m/>
    <m/>
    <m/>
    <m/>
    <m/>
    <m/>
    <m/>
    <m/>
    <m/>
    <m/>
    <m/>
    <m/>
    <m/>
    <m/>
    <m/>
    <m/>
    <m/>
  </r>
  <r>
    <m/>
    <s v="V100051"/>
    <s v="2023-0033"/>
    <x v="80"/>
    <n v="1"/>
    <s v="Wagon"/>
    <n v="27"/>
    <s v="33 80 4505 916-3"/>
    <x v="27"/>
    <m/>
    <m/>
    <x v="0"/>
    <x v="1"/>
    <n v="1"/>
    <m/>
    <m/>
    <n v="1"/>
    <m/>
    <n v="0"/>
    <n v="1"/>
    <x v="1"/>
    <n v="0"/>
    <d v="1899-12-30T00:00:00"/>
    <d v="1899-12-30T00:00:00"/>
    <x v="3"/>
    <m/>
    <m/>
    <m/>
    <d v="2024-05-22T00:00:00"/>
    <d v="2028-05-21T00:00:00"/>
    <n v="729"/>
    <x v="81"/>
    <m/>
    <m/>
    <m/>
    <m/>
    <s v="n.a."/>
    <d v="1899-12-30T00:00:00"/>
    <m/>
    <n v="0"/>
    <n v="3"/>
    <m/>
    <d v="2026-02-21T00:00:00"/>
    <m/>
    <m/>
    <m/>
    <m/>
    <m/>
    <m/>
    <m/>
    <m/>
    <m/>
    <m/>
    <m/>
    <m/>
    <m/>
    <m/>
    <m/>
    <m/>
    <m/>
    <m/>
    <m/>
    <d v="2025-12-21T00:00:00"/>
    <m/>
    <n v="80000"/>
    <m/>
    <m/>
    <s v="Euro"/>
    <n v="20.73"/>
    <m/>
    <m/>
    <m/>
    <m/>
    <n v="18.95"/>
    <m/>
    <m/>
    <m/>
    <m/>
    <m/>
    <m/>
    <m/>
    <m/>
    <m/>
    <m/>
    <m/>
    <m/>
    <m/>
    <m/>
    <m/>
    <m/>
    <m/>
    <m/>
    <m/>
    <m/>
    <m/>
    <m/>
  </r>
  <r>
    <m/>
    <s v="V100051"/>
    <s v="2023-0033"/>
    <x v="80"/>
    <n v="1"/>
    <s v="Wagon"/>
    <n v="28"/>
    <s v="33 80 4505 917-1"/>
    <x v="27"/>
    <m/>
    <m/>
    <x v="0"/>
    <x v="1"/>
    <n v="1"/>
    <m/>
    <m/>
    <n v="1"/>
    <m/>
    <n v="0"/>
    <n v="1"/>
    <x v="1"/>
    <n v="0"/>
    <d v="1899-12-30T00:00:00"/>
    <d v="1899-12-30T00:00:00"/>
    <x v="3"/>
    <m/>
    <m/>
    <m/>
    <d v="2024-05-22T00:00:00"/>
    <d v="2028-05-21T00:00:00"/>
    <n v="729"/>
    <x v="81"/>
    <m/>
    <m/>
    <m/>
    <m/>
    <s v="n.a."/>
    <d v="1899-12-30T00:00:00"/>
    <m/>
    <n v="0"/>
    <n v="3"/>
    <m/>
    <d v="2026-02-21T00:00:00"/>
    <m/>
    <m/>
    <m/>
    <m/>
    <m/>
    <m/>
    <m/>
    <m/>
    <m/>
    <m/>
    <m/>
    <m/>
    <m/>
    <m/>
    <m/>
    <m/>
    <m/>
    <m/>
    <m/>
    <d v="2025-12-21T00:00:00"/>
    <m/>
    <n v="80000"/>
    <m/>
    <m/>
    <s v="Euro"/>
    <n v="20.73"/>
    <m/>
    <m/>
    <m/>
    <m/>
    <n v="18.95"/>
    <m/>
    <m/>
    <m/>
    <m/>
    <m/>
    <m/>
    <m/>
    <m/>
    <m/>
    <m/>
    <m/>
    <m/>
    <m/>
    <m/>
    <m/>
    <m/>
    <m/>
    <m/>
    <m/>
    <m/>
    <m/>
    <m/>
  </r>
  <r>
    <m/>
    <s v="V100051"/>
    <s v="2023-0033"/>
    <x v="80"/>
    <n v="1"/>
    <s v="Wagon"/>
    <n v="29"/>
    <s v="33 80 4505 918-9"/>
    <x v="27"/>
    <m/>
    <m/>
    <x v="0"/>
    <x v="1"/>
    <n v="1"/>
    <m/>
    <m/>
    <n v="1"/>
    <m/>
    <n v="0"/>
    <n v="1"/>
    <x v="1"/>
    <n v="0"/>
    <d v="1899-12-30T00:00:00"/>
    <d v="1899-12-30T00:00:00"/>
    <x v="3"/>
    <m/>
    <m/>
    <m/>
    <d v="2024-05-22T00:00:00"/>
    <d v="2028-05-21T00:00:00"/>
    <n v="729"/>
    <x v="81"/>
    <m/>
    <m/>
    <m/>
    <m/>
    <s v="n.a."/>
    <d v="1899-12-30T00:00:00"/>
    <m/>
    <n v="0"/>
    <n v="3"/>
    <m/>
    <d v="2026-02-21T00:00:00"/>
    <m/>
    <m/>
    <m/>
    <m/>
    <m/>
    <m/>
    <m/>
    <m/>
    <m/>
    <m/>
    <m/>
    <m/>
    <m/>
    <m/>
    <m/>
    <m/>
    <m/>
    <m/>
    <m/>
    <d v="2025-12-21T00:00:00"/>
    <m/>
    <n v="80000"/>
    <m/>
    <m/>
    <s v="Euro"/>
    <n v="20.73"/>
    <m/>
    <m/>
    <m/>
    <m/>
    <n v="18.95"/>
    <m/>
    <m/>
    <m/>
    <m/>
    <m/>
    <m/>
    <m/>
    <m/>
    <m/>
    <m/>
    <m/>
    <m/>
    <m/>
    <m/>
    <m/>
    <m/>
    <m/>
    <m/>
    <m/>
    <m/>
    <m/>
    <m/>
  </r>
  <r>
    <m/>
    <s v="V100051"/>
    <s v="2023-0033"/>
    <x v="80"/>
    <n v="1"/>
    <s v="Wagon"/>
    <n v="30"/>
    <s v="33 80 4505 919-7"/>
    <x v="27"/>
    <m/>
    <m/>
    <x v="0"/>
    <x v="1"/>
    <n v="1"/>
    <m/>
    <m/>
    <n v="1"/>
    <m/>
    <n v="0"/>
    <n v="1"/>
    <x v="1"/>
    <n v="0"/>
    <d v="1899-12-30T00:00:00"/>
    <d v="1899-12-30T00:00:00"/>
    <x v="3"/>
    <m/>
    <m/>
    <m/>
    <d v="2024-05-22T00:00:00"/>
    <d v="2028-05-21T00:00:00"/>
    <n v="729"/>
    <x v="81"/>
    <m/>
    <m/>
    <m/>
    <m/>
    <s v="n.a."/>
    <d v="1899-12-30T00:00:00"/>
    <m/>
    <n v="0"/>
    <n v="3"/>
    <m/>
    <d v="2026-02-21T00:00:00"/>
    <m/>
    <m/>
    <m/>
    <m/>
    <m/>
    <m/>
    <m/>
    <m/>
    <m/>
    <m/>
    <m/>
    <m/>
    <m/>
    <m/>
    <m/>
    <m/>
    <m/>
    <m/>
    <m/>
    <d v="2025-12-21T00:00:00"/>
    <m/>
    <n v="80000"/>
    <m/>
    <m/>
    <s v="Euro"/>
    <n v="20.73"/>
    <m/>
    <m/>
    <m/>
    <m/>
    <n v="18.95"/>
    <m/>
    <m/>
    <m/>
    <m/>
    <m/>
    <m/>
    <m/>
    <m/>
    <m/>
    <m/>
    <m/>
    <m/>
    <m/>
    <m/>
    <m/>
    <m/>
    <m/>
    <m/>
    <m/>
    <m/>
    <m/>
    <m/>
  </r>
  <r>
    <m/>
    <s v="V100051"/>
    <s v="2023-0033"/>
    <x v="80"/>
    <n v="1"/>
    <s v="Wagon"/>
    <n v="31"/>
    <s v="33 80 4505 920-5"/>
    <x v="27"/>
    <m/>
    <m/>
    <x v="0"/>
    <x v="1"/>
    <n v="1"/>
    <m/>
    <m/>
    <n v="1"/>
    <m/>
    <n v="0"/>
    <n v="1"/>
    <x v="1"/>
    <n v="0"/>
    <d v="1899-12-30T00:00:00"/>
    <d v="1899-12-30T00:00:00"/>
    <x v="3"/>
    <m/>
    <m/>
    <m/>
    <d v="2024-05-22T00:00:00"/>
    <d v="2028-05-21T00:00:00"/>
    <n v="729"/>
    <x v="81"/>
    <m/>
    <m/>
    <m/>
    <m/>
    <s v="n.a."/>
    <d v="1899-12-30T00:00:00"/>
    <m/>
    <n v="0"/>
    <n v="3"/>
    <m/>
    <d v="2026-02-21T00:00:00"/>
    <m/>
    <m/>
    <m/>
    <m/>
    <m/>
    <m/>
    <m/>
    <m/>
    <m/>
    <m/>
    <m/>
    <m/>
    <m/>
    <m/>
    <m/>
    <m/>
    <m/>
    <m/>
    <m/>
    <d v="2025-12-21T00:00:00"/>
    <m/>
    <n v="80000"/>
    <m/>
    <m/>
    <s v="Euro"/>
    <n v="20.73"/>
    <m/>
    <m/>
    <m/>
    <m/>
    <n v="18.95"/>
    <m/>
    <m/>
    <m/>
    <m/>
    <m/>
    <m/>
    <m/>
    <m/>
    <m/>
    <m/>
    <m/>
    <m/>
    <m/>
    <m/>
    <m/>
    <m/>
    <m/>
    <m/>
    <m/>
    <m/>
    <m/>
    <m/>
  </r>
  <r>
    <m/>
    <s v="V100051"/>
    <s v="2023-0033"/>
    <x v="80"/>
    <n v="1"/>
    <s v="Wagon"/>
    <n v="32"/>
    <s v="33 80 4505 921-3"/>
    <x v="27"/>
    <m/>
    <m/>
    <x v="0"/>
    <x v="1"/>
    <n v="1"/>
    <m/>
    <m/>
    <n v="1"/>
    <m/>
    <n v="0"/>
    <n v="1"/>
    <x v="1"/>
    <n v="0"/>
    <d v="1899-12-30T00:00:00"/>
    <d v="1899-12-30T00:00:00"/>
    <x v="3"/>
    <m/>
    <m/>
    <m/>
    <d v="2024-05-22T00:00:00"/>
    <d v="2028-05-21T00:00:00"/>
    <n v="729"/>
    <x v="81"/>
    <m/>
    <m/>
    <m/>
    <m/>
    <s v="n.a."/>
    <d v="1899-12-30T00:00:00"/>
    <m/>
    <n v="0"/>
    <n v="3"/>
    <m/>
    <d v="2026-02-21T00:00:00"/>
    <m/>
    <m/>
    <m/>
    <m/>
    <m/>
    <m/>
    <m/>
    <m/>
    <m/>
    <m/>
    <m/>
    <m/>
    <m/>
    <m/>
    <m/>
    <m/>
    <m/>
    <m/>
    <m/>
    <d v="2025-12-21T00:00:00"/>
    <m/>
    <n v="80000"/>
    <m/>
    <m/>
    <s v="Euro"/>
    <n v="20.73"/>
    <m/>
    <m/>
    <m/>
    <m/>
    <n v="18.95"/>
    <m/>
    <m/>
    <m/>
    <m/>
    <m/>
    <m/>
    <m/>
    <m/>
    <m/>
    <m/>
    <m/>
    <m/>
    <m/>
    <m/>
    <m/>
    <m/>
    <m/>
    <m/>
    <m/>
    <m/>
    <m/>
    <m/>
  </r>
  <r>
    <m/>
    <s v="V100051"/>
    <s v="2023-0033"/>
    <x v="80"/>
    <n v="1"/>
    <s v="Wagon"/>
    <n v="33"/>
    <s v="33 80 4505 922-1"/>
    <x v="27"/>
    <m/>
    <m/>
    <x v="0"/>
    <x v="1"/>
    <n v="1"/>
    <m/>
    <m/>
    <n v="1"/>
    <m/>
    <n v="0"/>
    <n v="1"/>
    <x v="1"/>
    <n v="0"/>
    <d v="1899-12-30T00:00:00"/>
    <d v="1899-12-30T00:00:00"/>
    <x v="3"/>
    <m/>
    <m/>
    <m/>
    <d v="2024-05-22T00:00:00"/>
    <d v="2028-05-21T00:00:00"/>
    <n v="729"/>
    <x v="81"/>
    <m/>
    <m/>
    <m/>
    <m/>
    <s v="n.a."/>
    <d v="1899-12-30T00:00:00"/>
    <m/>
    <n v="0"/>
    <n v="3"/>
    <m/>
    <d v="2026-02-21T00:00:00"/>
    <m/>
    <m/>
    <m/>
    <m/>
    <m/>
    <m/>
    <m/>
    <m/>
    <m/>
    <m/>
    <m/>
    <m/>
    <m/>
    <m/>
    <m/>
    <m/>
    <m/>
    <m/>
    <m/>
    <d v="2025-12-21T00:00:00"/>
    <m/>
    <n v="80000"/>
    <m/>
    <m/>
    <s v="Euro"/>
    <n v="20.73"/>
    <m/>
    <m/>
    <m/>
    <m/>
    <n v="18.95"/>
    <m/>
    <m/>
    <m/>
    <m/>
    <m/>
    <m/>
    <m/>
    <m/>
    <m/>
    <m/>
    <m/>
    <m/>
    <m/>
    <m/>
    <m/>
    <m/>
    <m/>
    <m/>
    <m/>
    <m/>
    <m/>
    <m/>
  </r>
  <r>
    <m/>
    <s v="V100051"/>
    <s v="2023-0033"/>
    <x v="80"/>
    <n v="1"/>
    <s v="Wagon"/>
    <n v="34"/>
    <s v="33 80 4505 923-9"/>
    <x v="27"/>
    <m/>
    <m/>
    <x v="0"/>
    <x v="1"/>
    <n v="1"/>
    <m/>
    <m/>
    <n v="1"/>
    <m/>
    <n v="0"/>
    <n v="1"/>
    <x v="1"/>
    <n v="0"/>
    <d v="1899-12-30T00:00:00"/>
    <d v="1899-12-30T00:00:00"/>
    <x v="3"/>
    <m/>
    <m/>
    <m/>
    <d v="2024-05-22T00:00:00"/>
    <d v="2028-05-21T00:00:00"/>
    <n v="729"/>
    <x v="81"/>
    <m/>
    <m/>
    <m/>
    <m/>
    <s v="n.a."/>
    <d v="1899-12-30T00:00:00"/>
    <m/>
    <n v="0"/>
    <n v="3"/>
    <m/>
    <d v="2026-02-21T00:00:00"/>
    <m/>
    <m/>
    <m/>
    <m/>
    <m/>
    <m/>
    <m/>
    <m/>
    <m/>
    <m/>
    <m/>
    <m/>
    <m/>
    <m/>
    <m/>
    <m/>
    <m/>
    <m/>
    <m/>
    <d v="2025-12-21T00:00:00"/>
    <m/>
    <n v="80000"/>
    <m/>
    <m/>
    <s v="Euro"/>
    <n v="20.73"/>
    <m/>
    <m/>
    <m/>
    <m/>
    <n v="18.95"/>
    <m/>
    <m/>
    <m/>
    <m/>
    <m/>
    <m/>
    <m/>
    <m/>
    <m/>
    <m/>
    <m/>
    <m/>
    <m/>
    <m/>
    <m/>
    <m/>
    <m/>
    <m/>
    <m/>
    <m/>
    <m/>
    <m/>
  </r>
  <r>
    <m/>
    <s v="V100051"/>
    <s v="2023-0033"/>
    <x v="80"/>
    <n v="1"/>
    <s v="Wagon"/>
    <n v="35"/>
    <s v="33 80 4505 924-7"/>
    <x v="27"/>
    <m/>
    <m/>
    <x v="0"/>
    <x v="1"/>
    <n v="1"/>
    <m/>
    <m/>
    <n v="1"/>
    <m/>
    <n v="0"/>
    <n v="1"/>
    <x v="1"/>
    <n v="0"/>
    <d v="1899-12-30T00:00:00"/>
    <d v="1899-12-30T00:00:00"/>
    <x v="3"/>
    <m/>
    <m/>
    <m/>
    <d v="2024-05-22T00:00:00"/>
    <d v="2028-05-21T00:00:00"/>
    <n v="729"/>
    <x v="81"/>
    <m/>
    <m/>
    <m/>
    <m/>
    <s v="n.a."/>
    <d v="1899-12-30T00:00:00"/>
    <m/>
    <n v="0"/>
    <n v="3"/>
    <m/>
    <d v="2026-02-21T00:00:00"/>
    <m/>
    <m/>
    <m/>
    <m/>
    <m/>
    <m/>
    <m/>
    <m/>
    <m/>
    <m/>
    <m/>
    <m/>
    <m/>
    <m/>
    <m/>
    <m/>
    <m/>
    <m/>
    <m/>
    <d v="2025-12-21T00:00:00"/>
    <m/>
    <n v="80000"/>
    <m/>
    <m/>
    <s v="Euro"/>
    <n v="20.73"/>
    <m/>
    <m/>
    <m/>
    <m/>
    <n v="18.95"/>
    <m/>
    <m/>
    <m/>
    <m/>
    <m/>
    <m/>
    <m/>
    <m/>
    <m/>
    <m/>
    <m/>
    <m/>
    <m/>
    <m/>
    <m/>
    <m/>
    <m/>
    <m/>
    <m/>
    <m/>
    <m/>
    <m/>
  </r>
  <r>
    <m/>
    <s v="V100051"/>
    <s v="2023-0033"/>
    <x v="80"/>
    <n v="1"/>
    <s v="Wagon"/>
    <n v="36"/>
    <s v="33 80 4505 925-4"/>
    <x v="27"/>
    <m/>
    <m/>
    <x v="0"/>
    <x v="1"/>
    <n v="1"/>
    <m/>
    <m/>
    <n v="1"/>
    <m/>
    <n v="0"/>
    <n v="1"/>
    <x v="1"/>
    <n v="0"/>
    <d v="1899-12-30T00:00:00"/>
    <d v="1899-12-30T00:00:00"/>
    <x v="3"/>
    <m/>
    <m/>
    <m/>
    <d v="2024-05-22T00:00:00"/>
    <d v="2028-05-21T00:00:00"/>
    <n v="729"/>
    <x v="81"/>
    <m/>
    <m/>
    <m/>
    <m/>
    <s v="n.a."/>
    <d v="1899-12-30T00:00:00"/>
    <m/>
    <n v="0"/>
    <n v="3"/>
    <m/>
    <d v="2026-02-21T00:00:00"/>
    <m/>
    <m/>
    <m/>
    <m/>
    <m/>
    <m/>
    <m/>
    <m/>
    <m/>
    <m/>
    <m/>
    <m/>
    <m/>
    <m/>
    <m/>
    <m/>
    <m/>
    <m/>
    <m/>
    <d v="2025-12-21T00:00:00"/>
    <m/>
    <n v="80000"/>
    <m/>
    <m/>
    <s v="Euro"/>
    <n v="20.73"/>
    <m/>
    <m/>
    <m/>
    <m/>
    <n v="18.95"/>
    <m/>
    <m/>
    <m/>
    <m/>
    <m/>
    <m/>
    <m/>
    <m/>
    <m/>
    <m/>
    <m/>
    <m/>
    <m/>
    <m/>
    <m/>
    <m/>
    <m/>
    <m/>
    <m/>
    <m/>
    <m/>
    <m/>
  </r>
  <r>
    <m/>
    <s v="V100051"/>
    <s v="2023-0033"/>
    <x v="80"/>
    <n v="1"/>
    <s v="Wagon"/>
    <n v="37"/>
    <s v="33 80 4505 926-2"/>
    <x v="27"/>
    <m/>
    <m/>
    <x v="0"/>
    <x v="1"/>
    <n v="1"/>
    <m/>
    <m/>
    <n v="1"/>
    <m/>
    <n v="0"/>
    <n v="1"/>
    <x v="1"/>
    <n v="0"/>
    <d v="1899-12-30T00:00:00"/>
    <d v="1899-12-30T00:00:00"/>
    <x v="3"/>
    <m/>
    <m/>
    <m/>
    <d v="2024-05-22T00:00:00"/>
    <d v="2028-05-21T00:00:00"/>
    <n v="729"/>
    <x v="81"/>
    <m/>
    <m/>
    <m/>
    <m/>
    <s v="n.a."/>
    <d v="1899-12-30T00:00:00"/>
    <m/>
    <n v="0"/>
    <n v="3"/>
    <m/>
    <d v="2026-02-21T00:00:00"/>
    <m/>
    <m/>
    <m/>
    <m/>
    <m/>
    <m/>
    <m/>
    <m/>
    <m/>
    <m/>
    <m/>
    <m/>
    <m/>
    <m/>
    <m/>
    <m/>
    <m/>
    <m/>
    <m/>
    <d v="2025-12-21T00:00:00"/>
    <m/>
    <n v="80000"/>
    <m/>
    <m/>
    <s v="Euro"/>
    <n v="20.73"/>
    <m/>
    <m/>
    <m/>
    <m/>
    <n v="18.95"/>
    <m/>
    <m/>
    <m/>
    <m/>
    <m/>
    <m/>
    <m/>
    <m/>
    <m/>
    <m/>
    <m/>
    <m/>
    <m/>
    <m/>
    <m/>
    <m/>
    <m/>
    <m/>
    <m/>
    <m/>
    <m/>
    <m/>
  </r>
  <r>
    <m/>
    <s v="V100051"/>
    <s v="2023-0033"/>
    <x v="80"/>
    <n v="1"/>
    <s v="Wagon"/>
    <n v="38"/>
    <s v="33 80 4505 927-0"/>
    <x v="27"/>
    <m/>
    <m/>
    <x v="0"/>
    <x v="1"/>
    <n v="1"/>
    <m/>
    <m/>
    <n v="1"/>
    <m/>
    <n v="0"/>
    <n v="1"/>
    <x v="1"/>
    <n v="0"/>
    <d v="1899-12-30T00:00:00"/>
    <d v="1899-12-30T00:00:00"/>
    <x v="3"/>
    <m/>
    <m/>
    <m/>
    <d v="2024-05-22T00:00:00"/>
    <d v="2028-05-21T00:00:00"/>
    <n v="729"/>
    <x v="81"/>
    <m/>
    <m/>
    <m/>
    <m/>
    <s v="n.a."/>
    <d v="1899-12-30T00:00:00"/>
    <m/>
    <n v="0"/>
    <n v="3"/>
    <m/>
    <d v="2026-02-21T00:00:00"/>
    <m/>
    <m/>
    <m/>
    <m/>
    <m/>
    <m/>
    <m/>
    <m/>
    <m/>
    <m/>
    <m/>
    <m/>
    <m/>
    <m/>
    <m/>
    <m/>
    <m/>
    <m/>
    <m/>
    <d v="2025-12-21T00:00:00"/>
    <m/>
    <n v="80000"/>
    <m/>
    <m/>
    <s v="Euro"/>
    <n v="20.73"/>
    <m/>
    <m/>
    <m/>
    <m/>
    <n v="18.95"/>
    <m/>
    <m/>
    <m/>
    <m/>
    <m/>
    <m/>
    <m/>
    <m/>
    <m/>
    <m/>
    <m/>
    <m/>
    <m/>
    <m/>
    <m/>
    <m/>
    <m/>
    <m/>
    <m/>
    <m/>
    <m/>
    <m/>
  </r>
  <r>
    <m/>
    <s v="V100051"/>
    <s v="2023-0033"/>
    <x v="80"/>
    <n v="1"/>
    <s v="Wagon"/>
    <n v="39"/>
    <s v="33 80 4505 928-8"/>
    <x v="27"/>
    <m/>
    <m/>
    <x v="0"/>
    <x v="1"/>
    <n v="1"/>
    <m/>
    <m/>
    <n v="1"/>
    <m/>
    <n v="0"/>
    <n v="1"/>
    <x v="1"/>
    <n v="0"/>
    <d v="1899-12-30T00:00:00"/>
    <d v="1899-12-30T00:00:00"/>
    <x v="3"/>
    <m/>
    <m/>
    <m/>
    <d v="2024-05-22T00:00:00"/>
    <d v="2028-05-21T00:00:00"/>
    <n v="729"/>
    <x v="81"/>
    <m/>
    <m/>
    <m/>
    <m/>
    <s v="n.a."/>
    <d v="1899-12-30T00:00:00"/>
    <m/>
    <n v="0"/>
    <n v="3"/>
    <m/>
    <d v="2026-02-21T00:00:00"/>
    <m/>
    <m/>
    <m/>
    <m/>
    <m/>
    <m/>
    <m/>
    <m/>
    <m/>
    <m/>
    <m/>
    <m/>
    <m/>
    <m/>
    <m/>
    <m/>
    <m/>
    <m/>
    <m/>
    <d v="2025-12-21T00:00:00"/>
    <m/>
    <n v="80000"/>
    <m/>
    <m/>
    <s v="Euro"/>
    <n v="20.73"/>
    <m/>
    <m/>
    <m/>
    <m/>
    <n v="18.95"/>
    <m/>
    <m/>
    <m/>
    <m/>
    <m/>
    <m/>
    <m/>
    <m/>
    <m/>
    <m/>
    <m/>
    <m/>
    <m/>
    <m/>
    <m/>
    <m/>
    <m/>
    <m/>
    <m/>
    <m/>
    <m/>
    <m/>
  </r>
  <r>
    <m/>
    <s v="V100051"/>
    <s v="2023-0033"/>
    <x v="80"/>
    <n v="2"/>
    <s v="Batch"/>
    <m/>
    <m/>
    <x v="27"/>
    <s v="POL"/>
    <s v="East EU"/>
    <x v="0"/>
    <x v="1"/>
    <n v="34"/>
    <m/>
    <m/>
    <n v="34"/>
    <n v="0"/>
    <n v="0"/>
    <n v="34"/>
    <x v="0"/>
    <m/>
    <m/>
    <m/>
    <x v="3"/>
    <m/>
    <m/>
    <m/>
    <d v="2024-09-30T00:00:00"/>
    <d v="2026-09-29T00:00:00"/>
    <m/>
    <x v="82"/>
    <m/>
    <m/>
    <m/>
    <m/>
    <s v="n.a."/>
    <m/>
    <m/>
    <n v="0"/>
    <n v="3"/>
    <m/>
    <m/>
    <m/>
    <m/>
    <m/>
    <m/>
    <m/>
    <m/>
    <m/>
    <m/>
    <m/>
    <s v="B"/>
    <n v="65"/>
    <s v="1.4.1"/>
    <s v="CHE"/>
    <s v="3 Mths Cash Deposit"/>
    <s v="Y"/>
    <s v="N"/>
    <n v="0"/>
    <s v="After 2 years, the contract indefinite period with a notice period of 3 months."/>
    <m/>
    <m/>
    <m/>
    <n v="80000"/>
    <s v="N"/>
    <d v="2026-06-25T00:00:00"/>
    <s v="Euro"/>
    <n v="20.73"/>
    <n v="-1.78"/>
    <n v="0"/>
    <m/>
    <n v="-2.555753424657534"/>
    <n v="18.95"/>
    <n v="0"/>
    <n v="1221"/>
    <n v="0"/>
    <n v="0.06"/>
    <n v="0"/>
    <s v="0.00"/>
    <n v="0"/>
    <n v="0"/>
    <n v="0"/>
    <n v="0"/>
    <n v="20.73"/>
    <n v="-1.78"/>
    <n v="18.95"/>
    <n v="1"/>
    <n v="0"/>
    <n v="20.73"/>
    <n v="18.95"/>
    <n v="2720000"/>
    <n v="0"/>
    <s v="N"/>
    <n v="0"/>
    <n v="234525.2"/>
  </r>
  <r>
    <m/>
    <s v="V100051"/>
    <s v="2023-0033"/>
    <x v="80"/>
    <n v="2"/>
    <s v="Wagon"/>
    <n v="40"/>
    <s v="33 80 4505 586-4"/>
    <x v="27"/>
    <m/>
    <m/>
    <x v="0"/>
    <x v="1"/>
    <n v="1"/>
    <m/>
    <m/>
    <n v="1"/>
    <m/>
    <n v="0"/>
    <n v="1"/>
    <x v="1"/>
    <n v="0"/>
    <d v="1899-12-30T00:00:00"/>
    <d v="1899-12-30T00:00:00"/>
    <x v="3"/>
    <m/>
    <m/>
    <m/>
    <d v="2024-09-30T00:00:00"/>
    <d v="2028-09-29T00:00:00"/>
    <n v="729"/>
    <x v="83"/>
    <m/>
    <m/>
    <m/>
    <m/>
    <s v="n.a."/>
    <d v="1899-12-30T00:00:00"/>
    <m/>
    <n v="0"/>
    <n v="3"/>
    <m/>
    <d v="2026-06-29T00:00:00"/>
    <m/>
    <m/>
    <m/>
    <m/>
    <m/>
    <m/>
    <m/>
    <m/>
    <m/>
    <m/>
    <m/>
    <m/>
    <m/>
    <m/>
    <m/>
    <m/>
    <m/>
    <m/>
    <m/>
    <d v="2026-04-29T00:00:00"/>
    <m/>
    <n v="80000"/>
    <m/>
    <m/>
    <s v="Euro"/>
    <n v="20.73"/>
    <m/>
    <m/>
    <m/>
    <m/>
    <n v="18.95"/>
    <m/>
    <m/>
    <m/>
    <m/>
    <m/>
    <m/>
    <m/>
    <m/>
    <m/>
    <m/>
    <m/>
    <m/>
    <m/>
    <m/>
    <m/>
    <m/>
    <m/>
    <m/>
    <m/>
    <m/>
    <m/>
    <m/>
  </r>
  <r>
    <m/>
    <s v="V100051"/>
    <s v="2023-0033"/>
    <x v="80"/>
    <n v="2"/>
    <s v="Wagon"/>
    <n v="41"/>
    <s v="33 80 4505 587-2"/>
    <x v="27"/>
    <m/>
    <m/>
    <x v="0"/>
    <x v="1"/>
    <n v="1"/>
    <m/>
    <m/>
    <n v="1"/>
    <m/>
    <n v="0"/>
    <n v="1"/>
    <x v="1"/>
    <n v="0"/>
    <d v="1899-12-30T00:00:00"/>
    <d v="1899-12-30T00:00:00"/>
    <x v="3"/>
    <m/>
    <m/>
    <m/>
    <d v="2024-09-30T00:00:00"/>
    <d v="2028-09-29T00:00:00"/>
    <n v="729"/>
    <x v="83"/>
    <m/>
    <m/>
    <m/>
    <m/>
    <s v="n.a."/>
    <d v="1899-12-30T00:00:00"/>
    <m/>
    <n v="0"/>
    <n v="3"/>
    <m/>
    <d v="2026-06-29T00:00:00"/>
    <m/>
    <m/>
    <m/>
    <m/>
    <m/>
    <m/>
    <m/>
    <m/>
    <m/>
    <m/>
    <m/>
    <m/>
    <m/>
    <m/>
    <m/>
    <m/>
    <m/>
    <m/>
    <m/>
    <d v="2026-04-29T00:00:00"/>
    <m/>
    <n v="80000"/>
    <m/>
    <m/>
    <s v="Euro"/>
    <n v="20.73"/>
    <m/>
    <m/>
    <m/>
    <m/>
    <n v="18.95"/>
    <m/>
    <m/>
    <m/>
    <m/>
    <m/>
    <m/>
    <m/>
    <m/>
    <m/>
    <m/>
    <m/>
    <m/>
    <m/>
    <m/>
    <m/>
    <m/>
    <m/>
    <m/>
    <m/>
    <m/>
    <m/>
    <m/>
  </r>
  <r>
    <m/>
    <s v="V100051"/>
    <s v="2023-0033"/>
    <x v="80"/>
    <n v="2"/>
    <s v="Wagon"/>
    <n v="42"/>
    <s v="33 80 4505 588-0"/>
    <x v="27"/>
    <m/>
    <m/>
    <x v="0"/>
    <x v="1"/>
    <n v="1"/>
    <m/>
    <m/>
    <n v="1"/>
    <m/>
    <n v="0"/>
    <n v="1"/>
    <x v="1"/>
    <n v="0"/>
    <d v="1899-12-30T00:00:00"/>
    <d v="1899-12-30T00:00:00"/>
    <x v="3"/>
    <m/>
    <m/>
    <m/>
    <d v="2024-09-30T00:00:00"/>
    <d v="2028-09-29T00:00:00"/>
    <n v="729"/>
    <x v="83"/>
    <m/>
    <m/>
    <m/>
    <m/>
    <s v="n.a."/>
    <d v="1899-12-30T00:00:00"/>
    <m/>
    <n v="0"/>
    <n v="3"/>
    <m/>
    <d v="2026-06-29T00:00:00"/>
    <m/>
    <m/>
    <m/>
    <m/>
    <m/>
    <m/>
    <m/>
    <m/>
    <m/>
    <m/>
    <m/>
    <m/>
    <m/>
    <m/>
    <m/>
    <m/>
    <m/>
    <m/>
    <m/>
    <d v="2026-04-29T00:00:00"/>
    <m/>
    <n v="80000"/>
    <m/>
    <m/>
    <s v="Euro"/>
    <n v="20.73"/>
    <m/>
    <m/>
    <m/>
    <m/>
    <n v="18.95"/>
    <m/>
    <m/>
    <m/>
    <m/>
    <m/>
    <m/>
    <m/>
    <m/>
    <m/>
    <m/>
    <m/>
    <m/>
    <m/>
    <m/>
    <m/>
    <m/>
    <m/>
    <m/>
    <m/>
    <m/>
    <m/>
    <m/>
  </r>
  <r>
    <m/>
    <s v="V100051"/>
    <s v="2023-0033"/>
    <x v="80"/>
    <n v="2"/>
    <s v="Wagon"/>
    <n v="43"/>
    <s v="33 80 4505 589-8"/>
    <x v="27"/>
    <m/>
    <m/>
    <x v="0"/>
    <x v="1"/>
    <n v="1"/>
    <m/>
    <m/>
    <n v="1"/>
    <m/>
    <n v="0"/>
    <n v="1"/>
    <x v="1"/>
    <n v="0"/>
    <d v="1899-12-30T00:00:00"/>
    <d v="1899-12-30T00:00:00"/>
    <x v="3"/>
    <m/>
    <m/>
    <m/>
    <d v="2024-09-30T00:00:00"/>
    <d v="2028-09-29T00:00:00"/>
    <n v="729"/>
    <x v="83"/>
    <m/>
    <m/>
    <m/>
    <m/>
    <s v="n.a."/>
    <d v="1899-12-30T00:00:00"/>
    <m/>
    <n v="0"/>
    <n v="3"/>
    <m/>
    <d v="2026-06-29T00:00:00"/>
    <m/>
    <m/>
    <m/>
    <m/>
    <m/>
    <m/>
    <m/>
    <m/>
    <m/>
    <m/>
    <m/>
    <m/>
    <m/>
    <m/>
    <m/>
    <m/>
    <m/>
    <m/>
    <m/>
    <d v="2026-04-29T00:00:00"/>
    <m/>
    <n v="80000"/>
    <m/>
    <m/>
    <s v="Euro"/>
    <n v="20.73"/>
    <m/>
    <m/>
    <m/>
    <m/>
    <n v="18.95"/>
    <m/>
    <m/>
    <m/>
    <m/>
    <m/>
    <m/>
    <m/>
    <m/>
    <m/>
    <m/>
    <m/>
    <m/>
    <m/>
    <m/>
    <m/>
    <m/>
    <m/>
    <m/>
    <m/>
    <m/>
    <m/>
    <m/>
  </r>
  <r>
    <m/>
    <s v="V100051"/>
    <s v="2023-0033"/>
    <x v="80"/>
    <n v="2"/>
    <s v="Wagon"/>
    <n v="44"/>
    <s v="33 80 4505 590-6"/>
    <x v="27"/>
    <m/>
    <m/>
    <x v="0"/>
    <x v="1"/>
    <n v="1"/>
    <m/>
    <m/>
    <n v="1"/>
    <m/>
    <n v="0"/>
    <n v="1"/>
    <x v="1"/>
    <n v="0"/>
    <d v="1899-12-30T00:00:00"/>
    <d v="1899-12-30T00:00:00"/>
    <x v="3"/>
    <m/>
    <m/>
    <m/>
    <d v="2024-09-30T00:00:00"/>
    <d v="2028-09-29T00:00:00"/>
    <n v="729"/>
    <x v="83"/>
    <m/>
    <m/>
    <m/>
    <m/>
    <s v="n.a."/>
    <d v="1899-12-30T00:00:00"/>
    <m/>
    <n v="0"/>
    <n v="3"/>
    <m/>
    <d v="2026-06-29T00:00:00"/>
    <m/>
    <m/>
    <m/>
    <m/>
    <m/>
    <m/>
    <m/>
    <m/>
    <m/>
    <m/>
    <m/>
    <m/>
    <m/>
    <m/>
    <m/>
    <m/>
    <m/>
    <m/>
    <m/>
    <d v="2026-04-29T00:00:00"/>
    <m/>
    <n v="80000"/>
    <m/>
    <m/>
    <s v="Euro"/>
    <n v="20.73"/>
    <m/>
    <m/>
    <m/>
    <m/>
    <n v="18.95"/>
    <m/>
    <m/>
    <m/>
    <m/>
    <m/>
    <m/>
    <m/>
    <m/>
    <m/>
    <m/>
    <m/>
    <m/>
    <m/>
    <m/>
    <m/>
    <m/>
    <m/>
    <m/>
    <m/>
    <m/>
    <m/>
    <m/>
  </r>
  <r>
    <m/>
    <s v="V100051"/>
    <s v="2023-0033"/>
    <x v="80"/>
    <n v="2"/>
    <s v="Wagon"/>
    <n v="45"/>
    <s v="33 80 4505 591-4"/>
    <x v="27"/>
    <m/>
    <m/>
    <x v="0"/>
    <x v="1"/>
    <n v="1"/>
    <m/>
    <m/>
    <n v="1"/>
    <m/>
    <n v="0"/>
    <n v="1"/>
    <x v="1"/>
    <n v="0"/>
    <d v="1899-12-30T00:00:00"/>
    <d v="1899-12-30T00:00:00"/>
    <x v="3"/>
    <m/>
    <m/>
    <m/>
    <d v="2024-09-30T00:00:00"/>
    <d v="2028-09-29T00:00:00"/>
    <n v="729"/>
    <x v="83"/>
    <m/>
    <m/>
    <m/>
    <m/>
    <s v="n.a."/>
    <d v="1899-12-30T00:00:00"/>
    <m/>
    <n v="0"/>
    <n v="3"/>
    <m/>
    <d v="2026-06-29T00:00:00"/>
    <m/>
    <m/>
    <m/>
    <m/>
    <m/>
    <m/>
    <m/>
    <m/>
    <m/>
    <m/>
    <m/>
    <m/>
    <m/>
    <m/>
    <m/>
    <m/>
    <m/>
    <m/>
    <m/>
    <d v="2026-04-29T00:00:00"/>
    <m/>
    <n v="80000"/>
    <m/>
    <m/>
    <s v="Euro"/>
    <n v="20.73"/>
    <m/>
    <m/>
    <m/>
    <m/>
    <n v="18.95"/>
    <m/>
    <m/>
    <m/>
    <m/>
    <m/>
    <m/>
    <m/>
    <m/>
    <m/>
    <m/>
    <m/>
    <m/>
    <m/>
    <m/>
    <m/>
    <m/>
    <m/>
    <m/>
    <m/>
    <m/>
    <m/>
    <m/>
  </r>
  <r>
    <m/>
    <s v="V100051"/>
    <s v="2023-0033"/>
    <x v="80"/>
    <n v="2"/>
    <s v="Wagon"/>
    <n v="46"/>
    <s v="33 80 4505 592-2"/>
    <x v="27"/>
    <m/>
    <m/>
    <x v="0"/>
    <x v="1"/>
    <n v="1"/>
    <m/>
    <m/>
    <n v="1"/>
    <m/>
    <n v="0"/>
    <n v="1"/>
    <x v="1"/>
    <n v="0"/>
    <d v="1899-12-30T00:00:00"/>
    <d v="1899-12-30T00:00:00"/>
    <x v="3"/>
    <m/>
    <m/>
    <m/>
    <d v="2024-09-30T00:00:00"/>
    <d v="2028-09-29T00:00:00"/>
    <n v="729"/>
    <x v="83"/>
    <m/>
    <m/>
    <m/>
    <m/>
    <s v="n.a."/>
    <d v="1899-12-30T00:00:00"/>
    <m/>
    <n v="0"/>
    <n v="3"/>
    <m/>
    <d v="2026-06-29T00:00:00"/>
    <m/>
    <m/>
    <m/>
    <m/>
    <m/>
    <m/>
    <m/>
    <m/>
    <m/>
    <m/>
    <m/>
    <m/>
    <m/>
    <m/>
    <m/>
    <m/>
    <m/>
    <m/>
    <m/>
    <d v="2026-04-29T00:00:00"/>
    <m/>
    <n v="80000"/>
    <m/>
    <m/>
    <s v="Euro"/>
    <n v="20.73"/>
    <m/>
    <m/>
    <m/>
    <m/>
    <n v="18.95"/>
    <m/>
    <m/>
    <m/>
    <m/>
    <m/>
    <m/>
    <m/>
    <m/>
    <m/>
    <m/>
    <m/>
    <m/>
    <m/>
    <m/>
    <m/>
    <m/>
    <m/>
    <m/>
    <m/>
    <m/>
    <m/>
    <m/>
  </r>
  <r>
    <m/>
    <s v="V100051"/>
    <s v="2023-0033"/>
    <x v="80"/>
    <n v="2"/>
    <s v="Wagon"/>
    <n v="47"/>
    <s v="33 80 4505 593-0"/>
    <x v="27"/>
    <m/>
    <m/>
    <x v="0"/>
    <x v="1"/>
    <n v="1"/>
    <m/>
    <m/>
    <n v="1"/>
    <m/>
    <n v="0"/>
    <n v="1"/>
    <x v="1"/>
    <n v="0"/>
    <d v="1899-12-30T00:00:00"/>
    <d v="1899-12-30T00:00:00"/>
    <x v="3"/>
    <m/>
    <m/>
    <m/>
    <d v="2024-09-30T00:00:00"/>
    <d v="2028-09-29T00:00:00"/>
    <n v="729"/>
    <x v="83"/>
    <m/>
    <m/>
    <m/>
    <m/>
    <s v="n.a."/>
    <d v="1899-12-30T00:00:00"/>
    <m/>
    <n v="0"/>
    <n v="3"/>
    <m/>
    <d v="2026-06-29T00:00:00"/>
    <m/>
    <m/>
    <m/>
    <m/>
    <m/>
    <m/>
    <m/>
    <m/>
    <m/>
    <m/>
    <m/>
    <m/>
    <m/>
    <m/>
    <m/>
    <m/>
    <m/>
    <m/>
    <m/>
    <d v="2026-04-29T00:00:00"/>
    <m/>
    <n v="80000"/>
    <m/>
    <m/>
    <s v="Euro"/>
    <n v="20.73"/>
    <m/>
    <m/>
    <m/>
    <m/>
    <n v="18.95"/>
    <m/>
    <m/>
    <m/>
    <m/>
    <m/>
    <m/>
    <m/>
    <m/>
    <m/>
    <m/>
    <m/>
    <m/>
    <m/>
    <m/>
    <m/>
    <m/>
    <m/>
    <m/>
    <m/>
    <m/>
    <m/>
    <m/>
  </r>
  <r>
    <m/>
    <s v="V100051"/>
    <s v="2023-0033"/>
    <x v="80"/>
    <n v="2"/>
    <s v="Wagon"/>
    <n v="48"/>
    <s v="33 80 4505 594-8"/>
    <x v="27"/>
    <m/>
    <m/>
    <x v="0"/>
    <x v="1"/>
    <n v="1"/>
    <m/>
    <m/>
    <n v="1"/>
    <m/>
    <n v="0"/>
    <n v="1"/>
    <x v="1"/>
    <n v="0"/>
    <d v="1899-12-30T00:00:00"/>
    <d v="1899-12-30T00:00:00"/>
    <x v="3"/>
    <m/>
    <m/>
    <m/>
    <d v="2024-09-30T00:00:00"/>
    <d v="2028-09-29T00:00:00"/>
    <n v="729"/>
    <x v="83"/>
    <m/>
    <m/>
    <m/>
    <m/>
    <s v="n.a."/>
    <d v="1899-12-30T00:00:00"/>
    <m/>
    <n v="0"/>
    <n v="3"/>
    <m/>
    <d v="2026-06-29T00:00:00"/>
    <m/>
    <m/>
    <m/>
    <m/>
    <m/>
    <m/>
    <m/>
    <m/>
    <m/>
    <m/>
    <m/>
    <m/>
    <m/>
    <m/>
    <m/>
    <m/>
    <m/>
    <m/>
    <m/>
    <d v="2026-04-29T00:00:00"/>
    <m/>
    <n v="80000"/>
    <m/>
    <m/>
    <s v="Euro"/>
    <n v="20.73"/>
    <m/>
    <m/>
    <m/>
    <m/>
    <n v="18.95"/>
    <m/>
    <m/>
    <m/>
    <m/>
    <m/>
    <m/>
    <m/>
    <m/>
    <m/>
    <m/>
    <m/>
    <m/>
    <m/>
    <m/>
    <m/>
    <m/>
    <m/>
    <m/>
    <m/>
    <m/>
    <m/>
    <m/>
  </r>
  <r>
    <m/>
    <s v="V100051"/>
    <s v="2023-0033"/>
    <x v="80"/>
    <n v="2"/>
    <s v="Wagon"/>
    <n v="49"/>
    <s v="33 80 4505 595-5"/>
    <x v="27"/>
    <m/>
    <m/>
    <x v="0"/>
    <x v="1"/>
    <n v="1"/>
    <m/>
    <m/>
    <n v="1"/>
    <m/>
    <n v="0"/>
    <n v="1"/>
    <x v="1"/>
    <n v="0"/>
    <d v="1899-12-30T00:00:00"/>
    <d v="1899-12-30T00:00:00"/>
    <x v="3"/>
    <m/>
    <m/>
    <m/>
    <d v="2024-09-30T00:00:00"/>
    <d v="2028-09-29T00:00:00"/>
    <n v="729"/>
    <x v="83"/>
    <m/>
    <m/>
    <m/>
    <m/>
    <s v="n.a."/>
    <d v="1899-12-30T00:00:00"/>
    <m/>
    <n v="0"/>
    <n v="3"/>
    <m/>
    <d v="2026-06-29T00:00:00"/>
    <m/>
    <m/>
    <m/>
    <m/>
    <m/>
    <m/>
    <m/>
    <m/>
    <m/>
    <m/>
    <m/>
    <m/>
    <m/>
    <m/>
    <m/>
    <m/>
    <m/>
    <m/>
    <m/>
    <d v="2026-04-29T00:00:00"/>
    <m/>
    <n v="80000"/>
    <m/>
    <m/>
    <s v="Euro"/>
    <n v="20.73"/>
    <m/>
    <m/>
    <m/>
    <m/>
    <n v="18.95"/>
    <m/>
    <m/>
    <m/>
    <m/>
    <m/>
    <m/>
    <m/>
    <m/>
    <m/>
    <m/>
    <m/>
    <m/>
    <m/>
    <m/>
    <m/>
    <m/>
    <m/>
    <m/>
    <m/>
    <m/>
    <m/>
    <m/>
  </r>
  <r>
    <m/>
    <s v="V100051"/>
    <s v="2023-0033"/>
    <x v="80"/>
    <n v="2"/>
    <s v="Wagon"/>
    <n v="50"/>
    <s v="33 80 4505 596-3"/>
    <x v="27"/>
    <m/>
    <m/>
    <x v="0"/>
    <x v="1"/>
    <n v="1"/>
    <m/>
    <m/>
    <n v="1"/>
    <m/>
    <n v="0"/>
    <n v="1"/>
    <x v="1"/>
    <n v="0"/>
    <d v="1899-12-30T00:00:00"/>
    <d v="1899-12-30T00:00:00"/>
    <x v="3"/>
    <m/>
    <m/>
    <m/>
    <d v="2024-09-30T00:00:00"/>
    <d v="2028-09-29T00:00:00"/>
    <n v="729"/>
    <x v="83"/>
    <m/>
    <m/>
    <m/>
    <m/>
    <s v="n.a."/>
    <d v="1899-12-30T00:00:00"/>
    <m/>
    <n v="0"/>
    <n v="3"/>
    <m/>
    <d v="2026-06-29T00:00:00"/>
    <m/>
    <m/>
    <m/>
    <m/>
    <m/>
    <m/>
    <m/>
    <m/>
    <m/>
    <m/>
    <m/>
    <m/>
    <m/>
    <m/>
    <m/>
    <m/>
    <m/>
    <m/>
    <m/>
    <d v="2026-04-29T00:00:00"/>
    <m/>
    <n v="80000"/>
    <m/>
    <m/>
    <s v="Euro"/>
    <n v="20.73"/>
    <m/>
    <m/>
    <m/>
    <m/>
    <n v="18.95"/>
    <m/>
    <m/>
    <m/>
    <m/>
    <m/>
    <m/>
    <m/>
    <m/>
    <m/>
    <m/>
    <m/>
    <m/>
    <m/>
    <m/>
    <m/>
    <m/>
    <m/>
    <m/>
    <m/>
    <m/>
    <m/>
    <m/>
  </r>
  <r>
    <m/>
    <s v="V100051"/>
    <s v="2023-0033"/>
    <x v="80"/>
    <n v="2"/>
    <s v="Wagon"/>
    <n v="51"/>
    <s v="33 80 4505 597-1"/>
    <x v="27"/>
    <m/>
    <m/>
    <x v="0"/>
    <x v="1"/>
    <n v="1"/>
    <m/>
    <m/>
    <n v="1"/>
    <m/>
    <n v="0"/>
    <n v="1"/>
    <x v="1"/>
    <n v="0"/>
    <d v="1899-12-30T00:00:00"/>
    <d v="1899-12-30T00:00:00"/>
    <x v="3"/>
    <m/>
    <m/>
    <m/>
    <d v="2024-09-30T00:00:00"/>
    <d v="2028-09-29T00:00:00"/>
    <n v="729"/>
    <x v="83"/>
    <m/>
    <m/>
    <m/>
    <m/>
    <s v="n.a."/>
    <d v="1899-12-30T00:00:00"/>
    <m/>
    <n v="0"/>
    <n v="3"/>
    <m/>
    <d v="2026-06-29T00:00:00"/>
    <m/>
    <m/>
    <m/>
    <m/>
    <m/>
    <m/>
    <m/>
    <m/>
    <m/>
    <m/>
    <m/>
    <m/>
    <m/>
    <m/>
    <m/>
    <m/>
    <m/>
    <m/>
    <m/>
    <d v="2026-04-29T00:00:00"/>
    <m/>
    <n v="80000"/>
    <m/>
    <m/>
    <s v="Euro"/>
    <n v="20.73"/>
    <m/>
    <m/>
    <m/>
    <m/>
    <n v="18.95"/>
    <m/>
    <m/>
    <m/>
    <m/>
    <m/>
    <m/>
    <m/>
    <m/>
    <m/>
    <m/>
    <m/>
    <m/>
    <m/>
    <m/>
    <m/>
    <m/>
    <m/>
    <m/>
    <m/>
    <m/>
    <m/>
    <m/>
  </r>
  <r>
    <m/>
    <s v="V100051"/>
    <s v="2023-0033"/>
    <x v="80"/>
    <n v="2"/>
    <s v="Wagon"/>
    <n v="52"/>
    <s v="33 80 4505 598-9"/>
    <x v="27"/>
    <m/>
    <m/>
    <x v="0"/>
    <x v="1"/>
    <n v="1"/>
    <m/>
    <m/>
    <n v="1"/>
    <m/>
    <n v="0"/>
    <n v="1"/>
    <x v="1"/>
    <n v="0"/>
    <d v="1899-12-30T00:00:00"/>
    <d v="1899-12-30T00:00:00"/>
    <x v="3"/>
    <m/>
    <m/>
    <m/>
    <d v="2024-09-30T00:00:00"/>
    <d v="2028-09-29T00:00:00"/>
    <n v="729"/>
    <x v="83"/>
    <m/>
    <m/>
    <m/>
    <m/>
    <s v="n.a."/>
    <d v="1899-12-30T00:00:00"/>
    <m/>
    <n v="0"/>
    <n v="3"/>
    <m/>
    <d v="2026-06-29T00:00:00"/>
    <m/>
    <m/>
    <m/>
    <m/>
    <m/>
    <m/>
    <m/>
    <m/>
    <m/>
    <m/>
    <m/>
    <m/>
    <m/>
    <m/>
    <m/>
    <m/>
    <m/>
    <m/>
    <m/>
    <d v="2026-04-29T00:00:00"/>
    <m/>
    <n v="80000"/>
    <m/>
    <m/>
    <s v="Euro"/>
    <n v="20.73"/>
    <m/>
    <m/>
    <m/>
    <m/>
    <n v="18.95"/>
    <m/>
    <m/>
    <m/>
    <m/>
    <m/>
    <m/>
    <m/>
    <m/>
    <m/>
    <m/>
    <m/>
    <m/>
    <m/>
    <m/>
    <m/>
    <m/>
    <m/>
    <m/>
    <m/>
    <m/>
    <m/>
    <m/>
  </r>
  <r>
    <m/>
    <s v="V100051"/>
    <s v="2023-0033"/>
    <x v="80"/>
    <n v="2"/>
    <s v="Wagon"/>
    <n v="53"/>
    <s v="33 80 4505 599-7"/>
    <x v="27"/>
    <m/>
    <m/>
    <x v="0"/>
    <x v="1"/>
    <n v="1"/>
    <m/>
    <m/>
    <n v="1"/>
    <m/>
    <n v="0"/>
    <n v="1"/>
    <x v="1"/>
    <n v="0"/>
    <d v="1899-12-30T00:00:00"/>
    <d v="1899-12-30T00:00:00"/>
    <x v="3"/>
    <m/>
    <m/>
    <m/>
    <d v="2024-09-30T00:00:00"/>
    <d v="2028-09-29T00:00:00"/>
    <n v="729"/>
    <x v="83"/>
    <m/>
    <m/>
    <m/>
    <m/>
    <s v="n.a."/>
    <d v="1899-12-30T00:00:00"/>
    <m/>
    <n v="0"/>
    <n v="3"/>
    <m/>
    <d v="2026-06-29T00:00:00"/>
    <m/>
    <m/>
    <m/>
    <m/>
    <m/>
    <m/>
    <m/>
    <m/>
    <m/>
    <m/>
    <m/>
    <m/>
    <m/>
    <m/>
    <m/>
    <m/>
    <m/>
    <m/>
    <m/>
    <d v="2026-04-29T00:00:00"/>
    <m/>
    <n v="80000"/>
    <m/>
    <m/>
    <s v="Euro"/>
    <n v="20.73"/>
    <m/>
    <m/>
    <m/>
    <m/>
    <n v="18.95"/>
    <m/>
    <m/>
    <m/>
    <m/>
    <m/>
    <m/>
    <m/>
    <m/>
    <m/>
    <m/>
    <m/>
    <m/>
    <m/>
    <m/>
    <m/>
    <m/>
    <m/>
    <m/>
    <m/>
    <m/>
    <m/>
    <m/>
  </r>
  <r>
    <m/>
    <s v="V100051"/>
    <s v="2023-0033"/>
    <x v="80"/>
    <n v="2"/>
    <s v="Wagon"/>
    <n v="54"/>
    <s v="33 80 4505 600-3"/>
    <x v="27"/>
    <m/>
    <m/>
    <x v="0"/>
    <x v="1"/>
    <n v="1"/>
    <m/>
    <m/>
    <n v="1"/>
    <m/>
    <n v="0"/>
    <n v="1"/>
    <x v="1"/>
    <n v="0"/>
    <d v="1899-12-30T00:00:00"/>
    <d v="1899-12-30T00:00:00"/>
    <x v="3"/>
    <m/>
    <m/>
    <m/>
    <d v="2024-09-30T00:00:00"/>
    <d v="2028-09-29T00:00:00"/>
    <n v="729"/>
    <x v="83"/>
    <m/>
    <m/>
    <m/>
    <m/>
    <s v="n.a."/>
    <d v="1899-12-30T00:00:00"/>
    <m/>
    <n v="0"/>
    <n v="3"/>
    <m/>
    <d v="2026-06-29T00:00:00"/>
    <m/>
    <m/>
    <m/>
    <m/>
    <m/>
    <m/>
    <m/>
    <m/>
    <m/>
    <m/>
    <m/>
    <m/>
    <m/>
    <m/>
    <m/>
    <m/>
    <m/>
    <m/>
    <m/>
    <d v="2026-04-29T00:00:00"/>
    <m/>
    <n v="80000"/>
    <m/>
    <m/>
    <s v="Euro"/>
    <n v="20.73"/>
    <m/>
    <m/>
    <m/>
    <m/>
    <n v="18.95"/>
    <m/>
    <m/>
    <m/>
    <m/>
    <m/>
    <m/>
    <m/>
    <m/>
    <m/>
    <m/>
    <m/>
    <m/>
    <m/>
    <m/>
    <m/>
    <m/>
    <m/>
    <m/>
    <m/>
    <m/>
    <m/>
    <m/>
  </r>
  <r>
    <m/>
    <s v="V100051"/>
    <s v="2023-0033"/>
    <x v="80"/>
    <n v="2"/>
    <s v="Wagon"/>
    <n v="55"/>
    <s v="33 80 4505 601-1"/>
    <x v="27"/>
    <m/>
    <m/>
    <x v="0"/>
    <x v="1"/>
    <n v="1"/>
    <m/>
    <m/>
    <n v="1"/>
    <m/>
    <n v="0"/>
    <n v="1"/>
    <x v="1"/>
    <n v="0"/>
    <d v="1899-12-30T00:00:00"/>
    <d v="1899-12-30T00:00:00"/>
    <x v="3"/>
    <m/>
    <m/>
    <m/>
    <d v="2024-09-30T00:00:00"/>
    <d v="2028-09-29T00:00:00"/>
    <n v="729"/>
    <x v="83"/>
    <m/>
    <m/>
    <m/>
    <m/>
    <s v="n.a."/>
    <d v="1899-12-30T00:00:00"/>
    <m/>
    <n v="0"/>
    <n v="3"/>
    <m/>
    <d v="2026-06-29T00:00:00"/>
    <m/>
    <m/>
    <m/>
    <m/>
    <m/>
    <m/>
    <m/>
    <m/>
    <m/>
    <m/>
    <m/>
    <m/>
    <m/>
    <m/>
    <m/>
    <m/>
    <m/>
    <m/>
    <m/>
    <d v="2026-04-29T00:00:00"/>
    <m/>
    <n v="80000"/>
    <m/>
    <m/>
    <s v="Euro"/>
    <n v="20.73"/>
    <m/>
    <m/>
    <m/>
    <m/>
    <n v="18.95"/>
    <m/>
    <m/>
    <m/>
    <m/>
    <m/>
    <m/>
    <m/>
    <m/>
    <m/>
    <m/>
    <m/>
    <m/>
    <m/>
    <m/>
    <m/>
    <m/>
    <m/>
    <m/>
    <m/>
    <m/>
    <m/>
    <m/>
  </r>
  <r>
    <m/>
    <s v="V100051"/>
    <s v="2023-0033"/>
    <x v="80"/>
    <n v="2"/>
    <s v="Wagon"/>
    <n v="56"/>
    <s v="33 80 4505 602-9"/>
    <x v="27"/>
    <m/>
    <m/>
    <x v="0"/>
    <x v="1"/>
    <n v="1"/>
    <m/>
    <m/>
    <n v="1"/>
    <m/>
    <n v="0"/>
    <n v="1"/>
    <x v="1"/>
    <n v="0"/>
    <d v="1899-12-30T00:00:00"/>
    <d v="1899-12-30T00:00:00"/>
    <x v="3"/>
    <m/>
    <m/>
    <m/>
    <d v="2024-09-30T00:00:00"/>
    <d v="2028-09-29T00:00:00"/>
    <n v="729"/>
    <x v="83"/>
    <m/>
    <m/>
    <m/>
    <m/>
    <s v="n.a."/>
    <d v="1899-12-30T00:00:00"/>
    <m/>
    <n v="0"/>
    <n v="3"/>
    <m/>
    <d v="2026-06-29T00:00:00"/>
    <m/>
    <m/>
    <m/>
    <m/>
    <m/>
    <m/>
    <m/>
    <m/>
    <m/>
    <m/>
    <m/>
    <m/>
    <m/>
    <m/>
    <m/>
    <m/>
    <m/>
    <m/>
    <m/>
    <d v="2026-04-29T00:00:00"/>
    <m/>
    <n v="80000"/>
    <m/>
    <m/>
    <s v="Euro"/>
    <n v="20.73"/>
    <m/>
    <m/>
    <m/>
    <m/>
    <n v="18.95"/>
    <m/>
    <m/>
    <m/>
    <m/>
    <m/>
    <m/>
    <m/>
    <m/>
    <m/>
    <m/>
    <m/>
    <m/>
    <m/>
    <m/>
    <m/>
    <m/>
    <m/>
    <m/>
    <m/>
    <m/>
    <m/>
    <m/>
  </r>
  <r>
    <m/>
    <s v="V100051"/>
    <s v="2023-0033"/>
    <x v="80"/>
    <n v="2"/>
    <s v="Wagon"/>
    <n v="57"/>
    <s v="33 80 4505 603-7"/>
    <x v="27"/>
    <m/>
    <m/>
    <x v="0"/>
    <x v="1"/>
    <n v="1"/>
    <m/>
    <m/>
    <n v="1"/>
    <m/>
    <n v="0"/>
    <n v="1"/>
    <x v="1"/>
    <n v="0"/>
    <d v="1899-12-30T00:00:00"/>
    <d v="1899-12-30T00:00:00"/>
    <x v="3"/>
    <m/>
    <m/>
    <m/>
    <d v="2024-09-30T00:00:00"/>
    <d v="2028-09-29T00:00:00"/>
    <n v="729"/>
    <x v="83"/>
    <m/>
    <m/>
    <m/>
    <m/>
    <s v="n.a."/>
    <d v="1899-12-30T00:00:00"/>
    <m/>
    <n v="0"/>
    <n v="3"/>
    <m/>
    <d v="2026-06-29T00:00:00"/>
    <m/>
    <m/>
    <m/>
    <m/>
    <m/>
    <m/>
    <m/>
    <m/>
    <m/>
    <m/>
    <m/>
    <m/>
    <m/>
    <m/>
    <m/>
    <m/>
    <m/>
    <m/>
    <m/>
    <d v="2026-04-29T00:00:00"/>
    <m/>
    <n v="80000"/>
    <m/>
    <m/>
    <s v="Euro"/>
    <n v="20.73"/>
    <m/>
    <m/>
    <m/>
    <m/>
    <n v="18.95"/>
    <m/>
    <m/>
    <m/>
    <m/>
    <m/>
    <m/>
    <m/>
    <m/>
    <m/>
    <m/>
    <m/>
    <m/>
    <m/>
    <m/>
    <m/>
    <m/>
    <m/>
    <m/>
    <m/>
    <m/>
    <m/>
    <m/>
  </r>
  <r>
    <m/>
    <s v="V100051"/>
    <s v="2023-0033"/>
    <x v="80"/>
    <n v="2"/>
    <s v="Wagon"/>
    <n v="58"/>
    <s v="33 80 4505 604-5"/>
    <x v="27"/>
    <m/>
    <m/>
    <x v="0"/>
    <x v="1"/>
    <n v="1"/>
    <m/>
    <m/>
    <n v="1"/>
    <m/>
    <n v="0"/>
    <n v="1"/>
    <x v="1"/>
    <n v="0"/>
    <d v="1899-12-30T00:00:00"/>
    <d v="1899-12-30T00:00:00"/>
    <x v="3"/>
    <m/>
    <m/>
    <m/>
    <d v="2024-09-30T00:00:00"/>
    <d v="2028-09-29T00:00:00"/>
    <n v="729"/>
    <x v="83"/>
    <m/>
    <m/>
    <m/>
    <m/>
    <s v="n.a."/>
    <d v="1899-12-30T00:00:00"/>
    <m/>
    <n v="0"/>
    <n v="3"/>
    <m/>
    <d v="2026-06-29T00:00:00"/>
    <m/>
    <m/>
    <m/>
    <m/>
    <m/>
    <m/>
    <m/>
    <m/>
    <m/>
    <m/>
    <m/>
    <m/>
    <m/>
    <m/>
    <m/>
    <m/>
    <m/>
    <m/>
    <m/>
    <d v="2026-04-29T00:00:00"/>
    <m/>
    <n v="80000"/>
    <m/>
    <m/>
    <s v="Euro"/>
    <n v="20.73"/>
    <m/>
    <m/>
    <m/>
    <m/>
    <n v="18.95"/>
    <m/>
    <m/>
    <m/>
    <m/>
    <m/>
    <m/>
    <m/>
    <m/>
    <m/>
    <m/>
    <m/>
    <m/>
    <m/>
    <m/>
    <m/>
    <m/>
    <m/>
    <m/>
    <m/>
    <m/>
    <m/>
    <m/>
  </r>
  <r>
    <m/>
    <s v="V100051"/>
    <s v="2023-0033"/>
    <x v="80"/>
    <n v="2"/>
    <s v="Wagon"/>
    <n v="59"/>
    <s v="33 80 4505 605-2"/>
    <x v="27"/>
    <m/>
    <m/>
    <x v="0"/>
    <x v="1"/>
    <n v="1"/>
    <m/>
    <m/>
    <n v="1"/>
    <m/>
    <n v="0"/>
    <n v="1"/>
    <x v="1"/>
    <n v="0"/>
    <d v="1899-12-30T00:00:00"/>
    <d v="1899-12-30T00:00:00"/>
    <x v="3"/>
    <m/>
    <m/>
    <m/>
    <d v="2024-09-30T00:00:00"/>
    <d v="2028-09-29T00:00:00"/>
    <n v="729"/>
    <x v="83"/>
    <m/>
    <m/>
    <m/>
    <m/>
    <s v="n.a."/>
    <d v="1899-12-30T00:00:00"/>
    <m/>
    <n v="0"/>
    <n v="3"/>
    <m/>
    <d v="2026-06-29T00:00:00"/>
    <m/>
    <m/>
    <m/>
    <m/>
    <m/>
    <m/>
    <m/>
    <m/>
    <m/>
    <m/>
    <m/>
    <m/>
    <m/>
    <m/>
    <m/>
    <m/>
    <m/>
    <m/>
    <m/>
    <d v="2026-04-29T00:00:00"/>
    <m/>
    <n v="80000"/>
    <m/>
    <m/>
    <s v="Euro"/>
    <n v="20.73"/>
    <m/>
    <m/>
    <m/>
    <m/>
    <n v="18.95"/>
    <m/>
    <m/>
    <m/>
    <m/>
    <m/>
    <m/>
    <m/>
    <m/>
    <m/>
    <m/>
    <m/>
    <m/>
    <m/>
    <m/>
    <m/>
    <m/>
    <m/>
    <m/>
    <m/>
    <m/>
    <m/>
    <m/>
  </r>
  <r>
    <m/>
    <s v="V100051"/>
    <s v="2023-0033"/>
    <x v="80"/>
    <n v="2"/>
    <s v="Wagon"/>
    <n v="60"/>
    <s v="33 80 4505 606-0"/>
    <x v="27"/>
    <m/>
    <m/>
    <x v="0"/>
    <x v="1"/>
    <n v="1"/>
    <m/>
    <m/>
    <n v="1"/>
    <m/>
    <n v="0"/>
    <n v="1"/>
    <x v="1"/>
    <n v="0"/>
    <d v="1899-12-30T00:00:00"/>
    <d v="1899-12-30T00:00:00"/>
    <x v="3"/>
    <m/>
    <m/>
    <m/>
    <d v="2024-09-30T00:00:00"/>
    <d v="2028-09-29T00:00:00"/>
    <n v="729"/>
    <x v="83"/>
    <m/>
    <m/>
    <m/>
    <m/>
    <s v="n.a."/>
    <d v="1899-12-30T00:00:00"/>
    <m/>
    <n v="0"/>
    <n v="3"/>
    <m/>
    <d v="2026-06-29T00:00:00"/>
    <m/>
    <m/>
    <m/>
    <m/>
    <m/>
    <m/>
    <m/>
    <m/>
    <m/>
    <m/>
    <m/>
    <m/>
    <m/>
    <m/>
    <m/>
    <m/>
    <m/>
    <m/>
    <m/>
    <d v="2026-04-29T00:00:00"/>
    <m/>
    <n v="80000"/>
    <m/>
    <m/>
    <s v="Euro"/>
    <n v="20.73"/>
    <m/>
    <m/>
    <m/>
    <m/>
    <n v="18.95"/>
    <m/>
    <m/>
    <m/>
    <m/>
    <m/>
    <m/>
    <m/>
    <m/>
    <m/>
    <m/>
    <m/>
    <m/>
    <m/>
    <m/>
    <m/>
    <m/>
    <m/>
    <m/>
    <m/>
    <m/>
    <m/>
    <m/>
  </r>
  <r>
    <m/>
    <s v="V100051"/>
    <s v="2023-0033"/>
    <x v="80"/>
    <n v="2"/>
    <s v="Wagon"/>
    <n v="61"/>
    <s v="33 80 4505 607-8"/>
    <x v="27"/>
    <m/>
    <m/>
    <x v="0"/>
    <x v="1"/>
    <n v="1"/>
    <m/>
    <m/>
    <n v="1"/>
    <m/>
    <n v="0"/>
    <n v="1"/>
    <x v="1"/>
    <n v="0"/>
    <d v="1899-12-30T00:00:00"/>
    <d v="1899-12-30T00:00:00"/>
    <x v="3"/>
    <m/>
    <m/>
    <m/>
    <d v="2024-09-30T00:00:00"/>
    <d v="2028-09-29T00:00:00"/>
    <n v="729"/>
    <x v="83"/>
    <m/>
    <m/>
    <m/>
    <m/>
    <s v="n.a."/>
    <d v="1899-12-30T00:00:00"/>
    <m/>
    <n v="0"/>
    <n v="3"/>
    <m/>
    <d v="2026-06-29T00:00:00"/>
    <m/>
    <m/>
    <m/>
    <m/>
    <m/>
    <m/>
    <m/>
    <m/>
    <m/>
    <m/>
    <m/>
    <m/>
    <m/>
    <m/>
    <m/>
    <m/>
    <m/>
    <m/>
    <m/>
    <d v="2026-04-29T00:00:00"/>
    <m/>
    <n v="80000"/>
    <m/>
    <m/>
    <s v="Euro"/>
    <n v="20.73"/>
    <m/>
    <m/>
    <m/>
    <m/>
    <n v="18.95"/>
    <m/>
    <m/>
    <m/>
    <m/>
    <m/>
    <m/>
    <m/>
    <m/>
    <m/>
    <m/>
    <m/>
    <m/>
    <m/>
    <m/>
    <m/>
    <m/>
    <m/>
    <m/>
    <m/>
    <m/>
    <m/>
    <m/>
  </r>
  <r>
    <m/>
    <s v="V100051"/>
    <s v="2023-0033"/>
    <x v="80"/>
    <n v="2"/>
    <s v="Wagon"/>
    <n v="62"/>
    <s v="33 80 4505 608-6"/>
    <x v="27"/>
    <m/>
    <m/>
    <x v="0"/>
    <x v="1"/>
    <n v="1"/>
    <m/>
    <m/>
    <n v="1"/>
    <m/>
    <n v="0"/>
    <n v="1"/>
    <x v="1"/>
    <n v="0"/>
    <d v="1899-12-30T00:00:00"/>
    <d v="1899-12-30T00:00:00"/>
    <x v="3"/>
    <m/>
    <m/>
    <m/>
    <d v="2024-09-30T00:00:00"/>
    <d v="2028-09-29T00:00:00"/>
    <n v="729"/>
    <x v="83"/>
    <m/>
    <m/>
    <m/>
    <m/>
    <s v="n.a."/>
    <d v="1899-12-30T00:00:00"/>
    <m/>
    <n v="0"/>
    <n v="3"/>
    <m/>
    <d v="2026-06-29T00:00:00"/>
    <m/>
    <m/>
    <m/>
    <m/>
    <m/>
    <m/>
    <m/>
    <m/>
    <m/>
    <m/>
    <m/>
    <m/>
    <m/>
    <m/>
    <m/>
    <m/>
    <m/>
    <m/>
    <m/>
    <d v="2026-04-29T00:00:00"/>
    <m/>
    <n v="80000"/>
    <m/>
    <m/>
    <s v="Euro"/>
    <n v="20.73"/>
    <m/>
    <m/>
    <m/>
    <m/>
    <n v="18.95"/>
    <m/>
    <m/>
    <m/>
    <m/>
    <m/>
    <m/>
    <m/>
    <m/>
    <m/>
    <m/>
    <m/>
    <m/>
    <m/>
    <m/>
    <m/>
    <m/>
    <m/>
    <m/>
    <m/>
    <m/>
    <m/>
    <m/>
  </r>
  <r>
    <m/>
    <s v="V100051"/>
    <s v="2023-0033"/>
    <x v="80"/>
    <n v="2"/>
    <s v="Wagon"/>
    <n v="63"/>
    <s v="33 80 4505 609-4"/>
    <x v="27"/>
    <m/>
    <m/>
    <x v="0"/>
    <x v="1"/>
    <n v="1"/>
    <m/>
    <m/>
    <n v="1"/>
    <m/>
    <n v="0"/>
    <n v="1"/>
    <x v="1"/>
    <n v="0"/>
    <d v="1899-12-30T00:00:00"/>
    <d v="1899-12-30T00:00:00"/>
    <x v="3"/>
    <m/>
    <m/>
    <m/>
    <d v="2024-09-30T00:00:00"/>
    <d v="2028-09-29T00:00:00"/>
    <n v="729"/>
    <x v="83"/>
    <m/>
    <m/>
    <m/>
    <m/>
    <s v="n.a."/>
    <d v="1899-12-30T00:00:00"/>
    <m/>
    <n v="0"/>
    <n v="3"/>
    <m/>
    <d v="2026-06-29T00:00:00"/>
    <m/>
    <m/>
    <m/>
    <m/>
    <m/>
    <m/>
    <m/>
    <m/>
    <m/>
    <m/>
    <m/>
    <m/>
    <m/>
    <m/>
    <m/>
    <m/>
    <m/>
    <m/>
    <m/>
    <d v="2026-04-29T00:00:00"/>
    <m/>
    <n v="80000"/>
    <m/>
    <m/>
    <s v="Euro"/>
    <n v="20.73"/>
    <m/>
    <m/>
    <m/>
    <m/>
    <n v="18.95"/>
    <m/>
    <m/>
    <m/>
    <m/>
    <m/>
    <m/>
    <m/>
    <m/>
    <m/>
    <m/>
    <m/>
    <m/>
    <m/>
    <m/>
    <m/>
    <m/>
    <m/>
    <m/>
    <m/>
    <m/>
    <m/>
    <m/>
  </r>
  <r>
    <m/>
    <s v="V100051"/>
    <s v="2023-0033"/>
    <x v="80"/>
    <n v="2"/>
    <s v="Wagon"/>
    <n v="64"/>
    <s v="33 80 4505 610-2"/>
    <x v="27"/>
    <m/>
    <m/>
    <x v="0"/>
    <x v="1"/>
    <n v="1"/>
    <m/>
    <m/>
    <n v="1"/>
    <m/>
    <n v="0"/>
    <n v="1"/>
    <x v="1"/>
    <n v="0"/>
    <d v="1899-12-30T00:00:00"/>
    <d v="1899-12-30T00:00:00"/>
    <x v="3"/>
    <m/>
    <m/>
    <m/>
    <d v="2024-09-30T00:00:00"/>
    <d v="2028-09-29T00:00:00"/>
    <n v="729"/>
    <x v="83"/>
    <m/>
    <m/>
    <m/>
    <m/>
    <s v="n.a."/>
    <d v="1899-12-30T00:00:00"/>
    <m/>
    <n v="0"/>
    <n v="3"/>
    <m/>
    <d v="2026-06-29T00:00:00"/>
    <m/>
    <m/>
    <m/>
    <m/>
    <m/>
    <m/>
    <m/>
    <m/>
    <m/>
    <m/>
    <m/>
    <m/>
    <m/>
    <m/>
    <m/>
    <m/>
    <m/>
    <m/>
    <m/>
    <d v="2026-04-29T00:00:00"/>
    <m/>
    <n v="80000"/>
    <m/>
    <m/>
    <s v="Euro"/>
    <n v="20.73"/>
    <m/>
    <m/>
    <m/>
    <m/>
    <n v="18.95"/>
    <m/>
    <m/>
    <m/>
    <m/>
    <m/>
    <m/>
    <m/>
    <m/>
    <m/>
    <m/>
    <m/>
    <m/>
    <m/>
    <m/>
    <m/>
    <m/>
    <m/>
    <m/>
    <m/>
    <m/>
    <m/>
    <m/>
  </r>
  <r>
    <m/>
    <s v="V100051"/>
    <s v="2023-0033"/>
    <x v="80"/>
    <n v="2"/>
    <s v="Wagon"/>
    <n v="65"/>
    <s v="33 80 4505 611-0"/>
    <x v="27"/>
    <m/>
    <m/>
    <x v="0"/>
    <x v="1"/>
    <n v="1"/>
    <m/>
    <m/>
    <n v="1"/>
    <m/>
    <n v="0"/>
    <n v="1"/>
    <x v="1"/>
    <n v="0"/>
    <d v="1899-12-30T00:00:00"/>
    <d v="1899-12-30T00:00:00"/>
    <x v="3"/>
    <m/>
    <m/>
    <m/>
    <d v="2024-09-30T00:00:00"/>
    <d v="2028-09-29T00:00:00"/>
    <n v="729"/>
    <x v="83"/>
    <m/>
    <m/>
    <m/>
    <m/>
    <s v="n.a."/>
    <d v="1899-12-30T00:00:00"/>
    <m/>
    <n v="0"/>
    <n v="3"/>
    <m/>
    <d v="2026-06-29T00:00:00"/>
    <m/>
    <m/>
    <m/>
    <m/>
    <m/>
    <m/>
    <m/>
    <m/>
    <m/>
    <m/>
    <m/>
    <m/>
    <m/>
    <m/>
    <m/>
    <m/>
    <m/>
    <m/>
    <m/>
    <d v="2026-04-29T00:00:00"/>
    <m/>
    <n v="80000"/>
    <m/>
    <m/>
    <s v="Euro"/>
    <n v="20.73"/>
    <m/>
    <m/>
    <m/>
    <m/>
    <n v="18.95"/>
    <m/>
    <m/>
    <m/>
    <m/>
    <m/>
    <m/>
    <m/>
    <m/>
    <m/>
    <m/>
    <m/>
    <m/>
    <m/>
    <m/>
    <m/>
    <m/>
    <m/>
    <m/>
    <m/>
    <m/>
    <m/>
    <m/>
  </r>
  <r>
    <m/>
    <s v="V100051"/>
    <s v="2023-0033"/>
    <x v="80"/>
    <n v="2"/>
    <s v="Wagon"/>
    <n v="66"/>
    <s v="33 80 4505 612-8"/>
    <x v="27"/>
    <m/>
    <m/>
    <x v="0"/>
    <x v="1"/>
    <n v="1"/>
    <m/>
    <m/>
    <n v="1"/>
    <m/>
    <n v="0"/>
    <n v="1"/>
    <x v="1"/>
    <n v="0"/>
    <d v="1899-12-30T00:00:00"/>
    <d v="1899-12-30T00:00:00"/>
    <x v="3"/>
    <m/>
    <m/>
    <m/>
    <d v="2024-09-30T00:00:00"/>
    <d v="2028-09-29T00:00:00"/>
    <n v="729"/>
    <x v="83"/>
    <m/>
    <m/>
    <m/>
    <m/>
    <s v="n.a."/>
    <d v="1899-12-30T00:00:00"/>
    <m/>
    <n v="0"/>
    <n v="3"/>
    <m/>
    <d v="2026-06-29T00:00:00"/>
    <m/>
    <m/>
    <m/>
    <m/>
    <m/>
    <m/>
    <m/>
    <m/>
    <m/>
    <m/>
    <m/>
    <m/>
    <m/>
    <m/>
    <m/>
    <m/>
    <m/>
    <m/>
    <m/>
    <d v="2026-04-29T00:00:00"/>
    <m/>
    <n v="80000"/>
    <m/>
    <m/>
    <s v="Euro"/>
    <n v="20.73"/>
    <m/>
    <m/>
    <m/>
    <m/>
    <n v="18.95"/>
    <m/>
    <m/>
    <m/>
    <m/>
    <m/>
    <m/>
    <m/>
    <m/>
    <m/>
    <m/>
    <m/>
    <m/>
    <m/>
    <m/>
    <m/>
    <m/>
    <m/>
    <m/>
    <m/>
    <m/>
    <m/>
    <m/>
  </r>
  <r>
    <m/>
    <s v="V100051"/>
    <s v="2023-0033"/>
    <x v="80"/>
    <n v="2"/>
    <s v="Wagon"/>
    <n v="67"/>
    <s v="33 80 4505 613-6"/>
    <x v="27"/>
    <m/>
    <m/>
    <x v="0"/>
    <x v="1"/>
    <n v="1"/>
    <m/>
    <m/>
    <n v="1"/>
    <m/>
    <n v="0"/>
    <n v="1"/>
    <x v="1"/>
    <n v="0"/>
    <d v="1899-12-30T00:00:00"/>
    <d v="1899-12-30T00:00:00"/>
    <x v="3"/>
    <m/>
    <m/>
    <m/>
    <d v="2024-09-30T00:00:00"/>
    <d v="2028-09-29T00:00:00"/>
    <n v="729"/>
    <x v="83"/>
    <m/>
    <m/>
    <m/>
    <m/>
    <s v="n.a."/>
    <d v="1899-12-30T00:00:00"/>
    <m/>
    <n v="0"/>
    <n v="3"/>
    <m/>
    <d v="2026-06-29T00:00:00"/>
    <m/>
    <m/>
    <m/>
    <m/>
    <m/>
    <m/>
    <m/>
    <m/>
    <m/>
    <m/>
    <m/>
    <m/>
    <m/>
    <m/>
    <m/>
    <m/>
    <m/>
    <m/>
    <m/>
    <d v="2026-04-29T00:00:00"/>
    <m/>
    <n v="80000"/>
    <m/>
    <m/>
    <s v="Euro"/>
    <n v="20.73"/>
    <m/>
    <m/>
    <m/>
    <m/>
    <n v="18.95"/>
    <m/>
    <m/>
    <m/>
    <m/>
    <m/>
    <m/>
    <m/>
    <m/>
    <m/>
    <m/>
    <m/>
    <m/>
    <m/>
    <m/>
    <m/>
    <m/>
    <m/>
    <m/>
    <m/>
    <m/>
    <m/>
    <m/>
  </r>
  <r>
    <m/>
    <s v="V100051"/>
    <s v="2023-0033"/>
    <x v="80"/>
    <n v="2"/>
    <s v="Wagon"/>
    <n v="68"/>
    <s v="33 80 4505 614-4"/>
    <x v="27"/>
    <m/>
    <m/>
    <x v="0"/>
    <x v="1"/>
    <n v="1"/>
    <m/>
    <m/>
    <n v="1"/>
    <m/>
    <n v="0"/>
    <n v="1"/>
    <x v="1"/>
    <n v="0"/>
    <d v="1899-12-30T00:00:00"/>
    <d v="1899-12-30T00:00:00"/>
    <x v="3"/>
    <m/>
    <m/>
    <m/>
    <d v="2024-09-30T00:00:00"/>
    <d v="2028-09-29T00:00:00"/>
    <n v="729"/>
    <x v="83"/>
    <m/>
    <m/>
    <m/>
    <m/>
    <s v="n.a."/>
    <d v="1899-12-30T00:00:00"/>
    <m/>
    <n v="0"/>
    <n v="3"/>
    <m/>
    <d v="2026-06-29T00:00:00"/>
    <m/>
    <m/>
    <m/>
    <m/>
    <m/>
    <m/>
    <m/>
    <m/>
    <m/>
    <m/>
    <m/>
    <m/>
    <m/>
    <m/>
    <m/>
    <m/>
    <m/>
    <m/>
    <m/>
    <d v="2026-04-29T00:00:00"/>
    <m/>
    <n v="80000"/>
    <m/>
    <m/>
    <s v="Euro"/>
    <n v="20.73"/>
    <m/>
    <m/>
    <m/>
    <m/>
    <n v="18.95"/>
    <m/>
    <m/>
    <m/>
    <m/>
    <m/>
    <m/>
    <m/>
    <m/>
    <m/>
    <m/>
    <m/>
    <m/>
    <m/>
    <m/>
    <m/>
    <m/>
    <m/>
    <m/>
    <m/>
    <m/>
    <m/>
    <m/>
  </r>
  <r>
    <m/>
    <s v="V100051"/>
    <s v="2023-0033"/>
    <x v="80"/>
    <n v="2"/>
    <s v="Wagon"/>
    <n v="69"/>
    <s v="33 80 4505 615-1"/>
    <x v="27"/>
    <m/>
    <m/>
    <x v="0"/>
    <x v="1"/>
    <n v="1"/>
    <m/>
    <m/>
    <n v="1"/>
    <m/>
    <n v="0"/>
    <n v="1"/>
    <x v="1"/>
    <n v="0"/>
    <d v="1899-12-30T00:00:00"/>
    <d v="1899-12-30T00:00:00"/>
    <x v="3"/>
    <m/>
    <m/>
    <m/>
    <d v="2024-09-30T00:00:00"/>
    <d v="2028-09-29T00:00:00"/>
    <n v="729"/>
    <x v="83"/>
    <m/>
    <m/>
    <m/>
    <m/>
    <s v="n.a."/>
    <d v="1899-12-30T00:00:00"/>
    <m/>
    <n v="0"/>
    <n v="3"/>
    <m/>
    <d v="2026-06-29T00:00:00"/>
    <m/>
    <m/>
    <m/>
    <m/>
    <m/>
    <m/>
    <m/>
    <m/>
    <m/>
    <m/>
    <m/>
    <m/>
    <m/>
    <m/>
    <m/>
    <m/>
    <m/>
    <m/>
    <m/>
    <d v="2026-04-29T00:00:00"/>
    <m/>
    <n v="80000"/>
    <m/>
    <m/>
    <s v="Euro"/>
    <n v="20.73"/>
    <m/>
    <m/>
    <m/>
    <m/>
    <n v="18.95"/>
    <m/>
    <m/>
    <m/>
    <m/>
    <m/>
    <m/>
    <m/>
    <m/>
    <m/>
    <m/>
    <m/>
    <m/>
    <m/>
    <m/>
    <m/>
    <m/>
    <m/>
    <m/>
    <m/>
    <m/>
    <m/>
    <m/>
  </r>
  <r>
    <m/>
    <s v="V100051"/>
    <s v="2023-0033"/>
    <x v="80"/>
    <n v="2"/>
    <s v="Wagon"/>
    <n v="70"/>
    <s v="33 80 4505 616-9"/>
    <x v="27"/>
    <m/>
    <m/>
    <x v="0"/>
    <x v="1"/>
    <n v="1"/>
    <m/>
    <m/>
    <n v="1"/>
    <m/>
    <n v="0"/>
    <n v="1"/>
    <x v="1"/>
    <n v="0"/>
    <d v="1899-12-30T00:00:00"/>
    <d v="1899-12-30T00:00:00"/>
    <x v="3"/>
    <m/>
    <m/>
    <m/>
    <d v="2024-09-30T00:00:00"/>
    <d v="2028-09-29T00:00:00"/>
    <n v="729"/>
    <x v="83"/>
    <m/>
    <m/>
    <m/>
    <m/>
    <s v="n.a."/>
    <d v="1899-12-30T00:00:00"/>
    <m/>
    <n v="0"/>
    <n v="3"/>
    <m/>
    <d v="2026-06-29T00:00:00"/>
    <m/>
    <m/>
    <m/>
    <m/>
    <m/>
    <m/>
    <m/>
    <m/>
    <m/>
    <m/>
    <m/>
    <m/>
    <m/>
    <m/>
    <m/>
    <m/>
    <m/>
    <m/>
    <m/>
    <d v="2026-04-29T00:00:00"/>
    <m/>
    <n v="80000"/>
    <m/>
    <m/>
    <s v="Euro"/>
    <n v="20.73"/>
    <m/>
    <m/>
    <m/>
    <m/>
    <n v="18.95"/>
    <m/>
    <m/>
    <m/>
    <m/>
    <m/>
    <m/>
    <m/>
    <m/>
    <m/>
    <m/>
    <m/>
    <m/>
    <m/>
    <m/>
    <m/>
    <m/>
    <m/>
    <m/>
    <m/>
    <m/>
    <m/>
    <m/>
  </r>
  <r>
    <m/>
    <s v="V100051"/>
    <s v="2023-0033"/>
    <x v="80"/>
    <n v="2"/>
    <s v="Wagon"/>
    <n v="71"/>
    <s v="33 80 4505 617-7"/>
    <x v="27"/>
    <m/>
    <m/>
    <x v="0"/>
    <x v="1"/>
    <n v="1"/>
    <m/>
    <m/>
    <n v="1"/>
    <m/>
    <n v="0"/>
    <n v="1"/>
    <x v="1"/>
    <n v="0"/>
    <d v="1899-12-30T00:00:00"/>
    <d v="1899-12-30T00:00:00"/>
    <x v="3"/>
    <m/>
    <m/>
    <m/>
    <d v="2024-09-30T00:00:00"/>
    <d v="2028-09-29T00:00:00"/>
    <n v="729"/>
    <x v="83"/>
    <m/>
    <m/>
    <m/>
    <m/>
    <s v="n.a."/>
    <d v="1899-12-30T00:00:00"/>
    <m/>
    <n v="0"/>
    <n v="3"/>
    <m/>
    <d v="2026-06-29T00:00:00"/>
    <m/>
    <m/>
    <m/>
    <m/>
    <m/>
    <m/>
    <m/>
    <m/>
    <m/>
    <m/>
    <m/>
    <m/>
    <m/>
    <m/>
    <m/>
    <m/>
    <m/>
    <m/>
    <m/>
    <d v="2026-04-29T00:00:00"/>
    <m/>
    <n v="80000"/>
    <m/>
    <m/>
    <s v="Euro"/>
    <n v="20.73"/>
    <m/>
    <m/>
    <m/>
    <m/>
    <n v="18.95"/>
    <m/>
    <m/>
    <m/>
    <m/>
    <m/>
    <m/>
    <m/>
    <m/>
    <m/>
    <m/>
    <m/>
    <m/>
    <m/>
    <m/>
    <m/>
    <m/>
    <m/>
    <m/>
    <m/>
    <m/>
    <m/>
    <m/>
  </r>
  <r>
    <m/>
    <s v="V100051"/>
    <s v="2023-0033"/>
    <x v="80"/>
    <n v="2"/>
    <s v="Wagon"/>
    <n v="72"/>
    <s v="33 80 4505 618-5"/>
    <x v="27"/>
    <m/>
    <m/>
    <x v="0"/>
    <x v="1"/>
    <n v="1"/>
    <m/>
    <m/>
    <n v="1"/>
    <m/>
    <n v="0"/>
    <n v="1"/>
    <x v="1"/>
    <n v="0"/>
    <d v="1899-12-30T00:00:00"/>
    <d v="1899-12-30T00:00:00"/>
    <x v="3"/>
    <m/>
    <m/>
    <m/>
    <d v="2024-09-30T00:00:00"/>
    <d v="2028-09-29T00:00:00"/>
    <n v="729"/>
    <x v="83"/>
    <m/>
    <m/>
    <m/>
    <m/>
    <s v="n.a."/>
    <d v="1899-12-30T00:00:00"/>
    <m/>
    <n v="0"/>
    <n v="3"/>
    <m/>
    <d v="2026-06-29T00:00:00"/>
    <m/>
    <m/>
    <m/>
    <m/>
    <m/>
    <m/>
    <m/>
    <m/>
    <m/>
    <m/>
    <m/>
    <m/>
    <m/>
    <m/>
    <m/>
    <m/>
    <m/>
    <m/>
    <m/>
    <d v="2026-04-29T00:00:00"/>
    <m/>
    <n v="80000"/>
    <m/>
    <m/>
    <s v="Euro"/>
    <n v="20.73"/>
    <m/>
    <m/>
    <m/>
    <m/>
    <n v="18.95"/>
    <m/>
    <m/>
    <m/>
    <m/>
    <m/>
    <m/>
    <m/>
    <m/>
    <m/>
    <m/>
    <m/>
    <m/>
    <m/>
    <m/>
    <m/>
    <m/>
    <m/>
    <m/>
    <m/>
    <m/>
    <m/>
    <m/>
  </r>
  <r>
    <m/>
    <s v="V100051"/>
    <s v="2023-0033"/>
    <x v="80"/>
    <n v="2"/>
    <s v="Wagon"/>
    <n v="73"/>
    <s v="33 80 4505 619-3"/>
    <x v="27"/>
    <m/>
    <m/>
    <x v="0"/>
    <x v="1"/>
    <n v="1"/>
    <m/>
    <m/>
    <n v="1"/>
    <m/>
    <n v="0"/>
    <n v="1"/>
    <x v="1"/>
    <n v="0"/>
    <d v="1899-12-30T00:00:00"/>
    <d v="1899-12-30T00:00:00"/>
    <x v="3"/>
    <m/>
    <m/>
    <m/>
    <d v="2024-09-30T00:00:00"/>
    <d v="2028-09-29T00:00:00"/>
    <n v="729"/>
    <x v="83"/>
    <m/>
    <m/>
    <m/>
    <m/>
    <s v="n.a."/>
    <d v="1899-12-30T00:00:00"/>
    <m/>
    <n v="0"/>
    <n v="3"/>
    <m/>
    <d v="2026-06-29T00:00:00"/>
    <m/>
    <m/>
    <m/>
    <m/>
    <m/>
    <m/>
    <m/>
    <m/>
    <m/>
    <m/>
    <m/>
    <m/>
    <m/>
    <m/>
    <m/>
    <m/>
    <m/>
    <m/>
    <m/>
    <d v="2026-04-29T00:00:00"/>
    <m/>
    <n v="80000"/>
    <m/>
    <m/>
    <s v="Euro"/>
    <n v="20.73"/>
    <m/>
    <m/>
    <m/>
    <m/>
    <n v="18.95"/>
    <m/>
    <m/>
    <m/>
    <m/>
    <m/>
    <m/>
    <m/>
    <m/>
    <m/>
    <m/>
    <m/>
    <m/>
    <m/>
    <m/>
    <m/>
    <m/>
    <m/>
    <m/>
    <m/>
    <m/>
    <m/>
    <m/>
  </r>
  <r>
    <m/>
    <s v="V100051"/>
    <s v="2023-0033"/>
    <x v="80"/>
    <n v="3"/>
    <s v="Batch"/>
    <m/>
    <m/>
    <x v="27"/>
    <s v="POL"/>
    <s v="East EU"/>
    <x v="0"/>
    <x v="1"/>
    <n v="8"/>
    <m/>
    <m/>
    <n v="0"/>
    <n v="8"/>
    <n v="0"/>
    <n v="8"/>
    <x v="0"/>
    <m/>
    <m/>
    <m/>
    <x v="3"/>
    <m/>
    <m/>
    <m/>
    <d v="2024-10-26T00:00:00"/>
    <d v="2026-10-25T00:00:00"/>
    <m/>
    <x v="84"/>
    <m/>
    <m/>
    <m/>
    <m/>
    <s v="n.a."/>
    <m/>
    <m/>
    <n v="0"/>
    <n v="3"/>
    <m/>
    <m/>
    <m/>
    <m/>
    <m/>
    <m/>
    <m/>
    <m/>
    <m/>
    <m/>
    <m/>
    <s v="B"/>
    <n v="65"/>
    <s v="1.4.1"/>
    <s v="CHE"/>
    <s v="3 Mths Cash Deposit"/>
    <s v="Y"/>
    <s v="N"/>
    <n v="0"/>
    <s v="After 2 years, the contract indefinite period with a notice period of 3 months."/>
    <m/>
    <m/>
    <m/>
    <n v="80000"/>
    <s v="N"/>
    <d v="2026-06-25T00:00:00"/>
    <s v="Euro"/>
    <n v="20.73"/>
    <n v="-1.78"/>
    <n v="0"/>
    <m/>
    <n v="-2.555753424657534"/>
    <n v="18.95"/>
    <n v="0"/>
    <n v="1221"/>
    <n v="0"/>
    <n v="0.06"/>
    <n v="0"/>
    <s v="0.00"/>
    <n v="0"/>
    <n v="0"/>
    <n v="0"/>
    <n v="0"/>
    <n v="20.73"/>
    <n v="-1.78"/>
    <n v="18.95"/>
    <n v="1"/>
    <n v="0"/>
    <n v="20.73"/>
    <n v="18.95"/>
    <n v="640000"/>
    <n v="0"/>
    <s v="N"/>
    <n v="0"/>
    <n v="55182.4"/>
  </r>
  <r>
    <m/>
    <s v="V100051"/>
    <s v="2023-0033"/>
    <x v="80"/>
    <n v="3"/>
    <s v="Wagon"/>
    <n v="74"/>
    <s v="33 80 4505 463-6"/>
    <x v="27"/>
    <m/>
    <m/>
    <x v="0"/>
    <x v="1"/>
    <n v="1"/>
    <m/>
    <m/>
    <n v="0"/>
    <n v="1"/>
    <n v="0"/>
    <n v="1"/>
    <x v="1"/>
    <n v="0"/>
    <d v="1899-12-30T00:00:00"/>
    <d v="1899-12-30T00:00:00"/>
    <x v="3"/>
    <m/>
    <m/>
    <m/>
    <d v="2024-10-26T00:00:00"/>
    <d v="2028-10-25T00:00:00"/>
    <n v="729"/>
    <x v="79"/>
    <m/>
    <m/>
    <m/>
    <m/>
    <s v="n.a."/>
    <d v="1899-12-30T00:00:00"/>
    <m/>
    <n v="0"/>
    <n v="3"/>
    <m/>
    <d v="2026-07-25T00:00:00"/>
    <m/>
    <m/>
    <m/>
    <m/>
    <m/>
    <m/>
    <m/>
    <m/>
    <m/>
    <m/>
    <m/>
    <m/>
    <m/>
    <m/>
    <m/>
    <m/>
    <m/>
    <m/>
    <m/>
    <d v="2026-05-25T00:00:00"/>
    <m/>
    <n v="80000"/>
    <m/>
    <m/>
    <s v="Euro"/>
    <n v="20.73"/>
    <m/>
    <m/>
    <m/>
    <m/>
    <n v="18.95"/>
    <m/>
    <m/>
    <m/>
    <m/>
    <m/>
    <m/>
    <m/>
    <m/>
    <m/>
    <m/>
    <m/>
    <m/>
    <m/>
    <m/>
    <m/>
    <m/>
    <m/>
    <m/>
    <m/>
    <m/>
    <m/>
    <m/>
  </r>
  <r>
    <m/>
    <s v="V100051"/>
    <s v="2023-0033"/>
    <x v="80"/>
    <n v="3"/>
    <s v="Wagon"/>
    <n v="75"/>
    <s v="33 80 4505 467-7"/>
    <x v="27"/>
    <m/>
    <m/>
    <x v="0"/>
    <x v="1"/>
    <n v="1"/>
    <m/>
    <m/>
    <n v="0"/>
    <n v="1"/>
    <n v="0"/>
    <n v="1"/>
    <x v="1"/>
    <n v="0"/>
    <d v="1899-12-30T00:00:00"/>
    <d v="1899-12-30T00:00:00"/>
    <x v="3"/>
    <m/>
    <m/>
    <m/>
    <d v="2024-10-26T00:00:00"/>
    <d v="2028-10-25T00:00:00"/>
    <n v="729"/>
    <x v="79"/>
    <m/>
    <m/>
    <m/>
    <m/>
    <s v="n.a."/>
    <d v="1899-12-30T00:00:00"/>
    <m/>
    <n v="0"/>
    <n v="3"/>
    <m/>
    <d v="2026-07-25T00:00:00"/>
    <m/>
    <m/>
    <m/>
    <m/>
    <m/>
    <m/>
    <m/>
    <m/>
    <m/>
    <m/>
    <m/>
    <m/>
    <m/>
    <m/>
    <m/>
    <m/>
    <m/>
    <m/>
    <m/>
    <d v="2026-05-25T00:00:00"/>
    <m/>
    <n v="80000"/>
    <m/>
    <m/>
    <s v="Euro"/>
    <n v="20.73"/>
    <m/>
    <m/>
    <m/>
    <m/>
    <n v="18.95"/>
    <m/>
    <m/>
    <m/>
    <m/>
    <m/>
    <m/>
    <m/>
    <m/>
    <m/>
    <m/>
    <m/>
    <m/>
    <m/>
    <m/>
    <m/>
    <m/>
    <m/>
    <m/>
    <m/>
    <m/>
    <m/>
    <m/>
  </r>
  <r>
    <m/>
    <s v="V100051"/>
    <s v="2023-0033"/>
    <x v="80"/>
    <n v="3"/>
    <s v="Wagon"/>
    <n v="76"/>
    <s v="33 80 4505 468-5"/>
    <x v="27"/>
    <m/>
    <m/>
    <x v="0"/>
    <x v="1"/>
    <n v="1"/>
    <m/>
    <m/>
    <n v="0"/>
    <n v="1"/>
    <n v="0"/>
    <n v="1"/>
    <x v="1"/>
    <n v="0"/>
    <d v="1899-12-30T00:00:00"/>
    <d v="1899-12-30T00:00:00"/>
    <x v="3"/>
    <m/>
    <m/>
    <m/>
    <d v="2024-10-26T00:00:00"/>
    <d v="2028-10-25T00:00:00"/>
    <n v="729"/>
    <x v="79"/>
    <m/>
    <m/>
    <m/>
    <m/>
    <s v="n.a."/>
    <d v="1899-12-30T00:00:00"/>
    <m/>
    <n v="0"/>
    <n v="3"/>
    <m/>
    <d v="2026-07-25T00:00:00"/>
    <m/>
    <m/>
    <m/>
    <m/>
    <m/>
    <m/>
    <m/>
    <m/>
    <m/>
    <m/>
    <m/>
    <m/>
    <m/>
    <m/>
    <m/>
    <m/>
    <m/>
    <m/>
    <m/>
    <d v="2026-05-25T00:00:00"/>
    <m/>
    <n v="80000"/>
    <m/>
    <m/>
    <s v="Euro"/>
    <n v="20.73"/>
    <m/>
    <m/>
    <m/>
    <m/>
    <n v="18.95"/>
    <m/>
    <m/>
    <m/>
    <m/>
    <m/>
    <m/>
    <m/>
    <m/>
    <m/>
    <m/>
    <m/>
    <m/>
    <m/>
    <m/>
    <m/>
    <m/>
    <m/>
    <m/>
    <m/>
    <m/>
    <m/>
    <m/>
  </r>
  <r>
    <m/>
    <s v="V100051"/>
    <s v="2023-0033"/>
    <x v="80"/>
    <n v="3"/>
    <s v="Wagon"/>
    <n v="77"/>
    <s v="33 80 4505 472-7"/>
    <x v="27"/>
    <m/>
    <m/>
    <x v="0"/>
    <x v="1"/>
    <n v="1"/>
    <m/>
    <m/>
    <n v="0"/>
    <n v="1"/>
    <n v="0"/>
    <n v="1"/>
    <x v="1"/>
    <n v="0"/>
    <d v="1899-12-30T00:00:00"/>
    <d v="1899-12-30T00:00:00"/>
    <x v="3"/>
    <m/>
    <m/>
    <m/>
    <d v="2024-10-26T00:00:00"/>
    <d v="2028-10-25T00:00:00"/>
    <n v="729"/>
    <x v="79"/>
    <m/>
    <m/>
    <m/>
    <m/>
    <s v="n.a."/>
    <d v="1899-12-30T00:00:00"/>
    <m/>
    <n v="0"/>
    <n v="3"/>
    <m/>
    <d v="2026-07-25T00:00:00"/>
    <m/>
    <m/>
    <m/>
    <m/>
    <m/>
    <m/>
    <m/>
    <m/>
    <m/>
    <m/>
    <m/>
    <m/>
    <m/>
    <m/>
    <m/>
    <m/>
    <m/>
    <m/>
    <m/>
    <d v="2026-05-25T00:00:00"/>
    <m/>
    <n v="80000"/>
    <m/>
    <m/>
    <s v="Euro"/>
    <n v="20.73"/>
    <m/>
    <m/>
    <m/>
    <m/>
    <n v="18.95"/>
    <m/>
    <m/>
    <m/>
    <m/>
    <m/>
    <m/>
    <m/>
    <m/>
    <m/>
    <m/>
    <m/>
    <m/>
    <m/>
    <m/>
    <m/>
    <m/>
    <m/>
    <m/>
    <m/>
    <m/>
    <m/>
    <m/>
  </r>
  <r>
    <m/>
    <s v="V100051"/>
    <s v="2023-0033"/>
    <x v="80"/>
    <n v="3"/>
    <s v="Wagon"/>
    <n v="78"/>
    <s v="33 80 4505 474-3"/>
    <x v="27"/>
    <m/>
    <m/>
    <x v="0"/>
    <x v="1"/>
    <n v="1"/>
    <m/>
    <m/>
    <n v="0"/>
    <n v="1"/>
    <n v="0"/>
    <n v="1"/>
    <x v="1"/>
    <n v="0"/>
    <d v="1899-12-30T00:00:00"/>
    <d v="1899-12-30T00:00:00"/>
    <x v="3"/>
    <m/>
    <m/>
    <m/>
    <d v="2024-10-26T00:00:00"/>
    <d v="2028-10-25T00:00:00"/>
    <n v="729"/>
    <x v="79"/>
    <m/>
    <m/>
    <m/>
    <m/>
    <s v="n.a."/>
    <d v="1899-12-30T00:00:00"/>
    <m/>
    <n v="0"/>
    <n v="3"/>
    <m/>
    <d v="2026-07-25T00:00:00"/>
    <m/>
    <m/>
    <m/>
    <m/>
    <m/>
    <m/>
    <m/>
    <m/>
    <m/>
    <m/>
    <m/>
    <m/>
    <m/>
    <m/>
    <m/>
    <m/>
    <m/>
    <m/>
    <m/>
    <d v="2026-05-25T00:00:00"/>
    <m/>
    <n v="80000"/>
    <m/>
    <m/>
    <s v="Euro"/>
    <n v="20.73"/>
    <m/>
    <m/>
    <m/>
    <m/>
    <n v="18.95"/>
    <m/>
    <m/>
    <m/>
    <m/>
    <m/>
    <m/>
    <m/>
    <m/>
    <m/>
    <m/>
    <m/>
    <m/>
    <m/>
    <m/>
    <m/>
    <m/>
    <m/>
    <m/>
    <m/>
    <m/>
    <m/>
    <m/>
  </r>
  <r>
    <m/>
    <s v="V100051"/>
    <s v="2023-0033"/>
    <x v="80"/>
    <n v="3"/>
    <s v="Wagon"/>
    <n v="79"/>
    <s v="33 80 4505 480-0"/>
    <x v="27"/>
    <m/>
    <m/>
    <x v="0"/>
    <x v="1"/>
    <n v="1"/>
    <m/>
    <m/>
    <n v="0"/>
    <n v="1"/>
    <n v="0"/>
    <n v="1"/>
    <x v="1"/>
    <n v="0"/>
    <d v="1899-12-30T00:00:00"/>
    <d v="1899-12-30T00:00:00"/>
    <x v="3"/>
    <m/>
    <m/>
    <m/>
    <d v="2024-10-26T00:00:00"/>
    <d v="2028-10-25T00:00:00"/>
    <n v="729"/>
    <x v="79"/>
    <m/>
    <m/>
    <m/>
    <m/>
    <s v="n.a."/>
    <d v="1899-12-30T00:00:00"/>
    <m/>
    <n v="0"/>
    <n v="3"/>
    <m/>
    <d v="2026-07-25T00:00:00"/>
    <m/>
    <m/>
    <m/>
    <m/>
    <m/>
    <m/>
    <m/>
    <m/>
    <m/>
    <m/>
    <m/>
    <m/>
    <m/>
    <m/>
    <m/>
    <m/>
    <m/>
    <m/>
    <m/>
    <d v="2026-05-25T00:00:00"/>
    <m/>
    <n v="80000"/>
    <m/>
    <m/>
    <s v="Euro"/>
    <n v="20.73"/>
    <m/>
    <m/>
    <m/>
    <m/>
    <n v="18.95"/>
    <m/>
    <m/>
    <m/>
    <m/>
    <m/>
    <m/>
    <m/>
    <m/>
    <m/>
    <m/>
    <m/>
    <m/>
    <m/>
    <m/>
    <m/>
    <m/>
    <m/>
    <m/>
    <m/>
    <m/>
    <m/>
    <m/>
  </r>
  <r>
    <m/>
    <s v="V100051"/>
    <s v="2023-0033"/>
    <x v="80"/>
    <n v="3"/>
    <s v="Wagon"/>
    <n v="87"/>
    <s v="33 80 4505 510-4"/>
    <x v="27"/>
    <m/>
    <m/>
    <x v="0"/>
    <x v="1"/>
    <n v="1"/>
    <m/>
    <m/>
    <n v="0"/>
    <n v="1"/>
    <n v="0"/>
    <n v="1"/>
    <x v="1"/>
    <n v="0"/>
    <d v="1899-12-30T00:00:00"/>
    <d v="1899-12-30T00:00:00"/>
    <x v="3"/>
    <m/>
    <m/>
    <m/>
    <d v="2024-12-06T00:00:00"/>
    <d v="2028-10-25T00:00:00"/>
    <n v="729"/>
    <x v="79"/>
    <m/>
    <m/>
    <m/>
    <m/>
    <s v="n.a."/>
    <d v="1899-12-30T00:00:00"/>
    <m/>
    <n v="0"/>
    <n v="3"/>
    <m/>
    <d v="2026-07-25T00:00:00"/>
    <m/>
    <m/>
    <m/>
    <m/>
    <m/>
    <m/>
    <m/>
    <m/>
    <m/>
    <m/>
    <m/>
    <m/>
    <m/>
    <m/>
    <m/>
    <m/>
    <m/>
    <m/>
    <m/>
    <d v="2026-05-25T00:00:00"/>
    <m/>
    <n v="80000"/>
    <m/>
    <m/>
    <s v="Euro"/>
    <n v="20.73"/>
    <m/>
    <m/>
    <m/>
    <m/>
    <n v="18.95"/>
    <m/>
    <m/>
    <m/>
    <m/>
    <m/>
    <m/>
    <m/>
    <m/>
    <m/>
    <m/>
    <m/>
    <m/>
    <m/>
    <m/>
    <m/>
    <m/>
    <m/>
    <m/>
    <m/>
    <m/>
    <m/>
    <m/>
  </r>
  <r>
    <m/>
    <s v="V100051"/>
    <s v="2023-0033"/>
    <x v="80"/>
    <n v="3"/>
    <s v="Wagon"/>
    <n v="88"/>
    <s v="33 80 4505 517-9"/>
    <x v="27"/>
    <m/>
    <m/>
    <x v="0"/>
    <x v="1"/>
    <n v="1"/>
    <m/>
    <m/>
    <n v="0"/>
    <n v="1"/>
    <n v="0"/>
    <n v="1"/>
    <x v="1"/>
    <n v="0"/>
    <d v="1899-12-30T00:00:00"/>
    <d v="1899-12-30T00:00:00"/>
    <x v="3"/>
    <m/>
    <m/>
    <m/>
    <d v="2024-12-06T00:00:00"/>
    <d v="2028-10-25T00:00:00"/>
    <n v="729"/>
    <x v="79"/>
    <m/>
    <m/>
    <m/>
    <m/>
    <s v="n.a."/>
    <d v="1899-12-30T00:00:00"/>
    <m/>
    <n v="0"/>
    <n v="3"/>
    <m/>
    <d v="2026-07-25T00:00:00"/>
    <m/>
    <m/>
    <m/>
    <m/>
    <m/>
    <m/>
    <m/>
    <m/>
    <m/>
    <m/>
    <m/>
    <m/>
    <m/>
    <m/>
    <m/>
    <m/>
    <m/>
    <m/>
    <m/>
    <d v="2026-05-25T00:00:00"/>
    <m/>
    <n v="80000"/>
    <m/>
    <m/>
    <s v="Euro"/>
    <n v="20.73"/>
    <m/>
    <m/>
    <m/>
    <m/>
    <n v="18.95"/>
    <m/>
    <m/>
    <m/>
    <m/>
    <m/>
    <m/>
    <m/>
    <m/>
    <m/>
    <m/>
    <m/>
    <m/>
    <m/>
    <m/>
    <m/>
    <m/>
    <m/>
    <m/>
    <m/>
    <m/>
    <m/>
    <m/>
  </r>
  <r>
    <s v="dmo &amp; emo 170625 / LOA ok CMI 20.06.25"/>
    <s v="V500001"/>
    <s v="2025-0012"/>
    <x v="81"/>
    <m/>
    <s v="Header"/>
    <m/>
    <m/>
    <x v="27"/>
    <s v="POL"/>
    <s v="East EU"/>
    <x v="0"/>
    <x v="1"/>
    <n v="123"/>
    <m/>
    <m/>
    <n v="0"/>
    <n v="0"/>
    <n v="41"/>
    <n v="41"/>
    <x v="5"/>
    <m/>
    <m/>
    <m/>
    <x v="3"/>
    <s v="Sales &amp; Leaseback Tranche 1"/>
    <d v="2025-05-29T00:00:00"/>
    <d v="2030-05-28T00:00:00"/>
    <m/>
    <m/>
    <n v="1825"/>
    <x v="85"/>
    <m/>
    <m/>
    <m/>
    <m/>
    <s v="n.a."/>
    <m/>
    <m/>
    <n v="0"/>
    <n v="6"/>
    <m/>
    <d v="2029-11-30T00:00:00"/>
    <m/>
    <m/>
    <m/>
    <m/>
    <m/>
    <m/>
    <m/>
    <m/>
    <n v="1825"/>
    <s v="B"/>
    <n v="65"/>
    <n v="2"/>
    <s v="CHE"/>
    <s v="3 Mths Cash Deposit"/>
    <s v="N"/>
    <s v="Y"/>
    <n v="0"/>
    <m/>
    <m/>
    <m/>
    <m/>
    <n v="80000"/>
    <s v="N"/>
    <m/>
    <s v="Euro"/>
    <n v="28.77"/>
    <n v="0"/>
    <n v="0"/>
    <n v="2.79"/>
    <n v="0"/>
    <n v="31.56"/>
    <n v="2.79"/>
    <n v="0"/>
    <n v="0"/>
    <n v="0"/>
    <n v="0"/>
    <s v="0.00"/>
    <n v="0"/>
    <n v="0"/>
    <n v="0"/>
    <n v="0"/>
    <n v="28.77"/>
    <s v="0.00"/>
    <n v="28.77"/>
    <n v="1"/>
    <n v="0"/>
    <n v="28.77"/>
    <n v="28.77"/>
    <n v="9840000"/>
    <n v="0"/>
    <s v="N"/>
    <n v="0"/>
    <n v="1413004.32"/>
  </r>
  <r>
    <m/>
    <s v="V500001"/>
    <s v="2025-0012"/>
    <x v="81"/>
    <n v="1"/>
    <s v="Batch"/>
    <m/>
    <m/>
    <x v="27"/>
    <s v="POL"/>
    <s v="East EU"/>
    <x v="0"/>
    <x v="1"/>
    <n v="41"/>
    <m/>
    <m/>
    <n v="0"/>
    <n v="0"/>
    <n v="41"/>
    <n v="41"/>
    <x v="5"/>
    <m/>
    <m/>
    <m/>
    <x v="3"/>
    <m/>
    <m/>
    <m/>
    <d v="2025-05-29T00:00:00"/>
    <d v="2030-05-28T00:00:00"/>
    <m/>
    <x v="85"/>
    <m/>
    <m/>
    <m/>
    <m/>
    <s v="n.a."/>
    <m/>
    <m/>
    <n v="0"/>
    <n v="6"/>
    <m/>
    <m/>
    <n v="0"/>
    <m/>
    <m/>
    <m/>
    <m/>
    <m/>
    <m/>
    <m/>
    <m/>
    <s v="B"/>
    <n v="65"/>
    <n v="2"/>
    <s v="CHE"/>
    <s v="3 Mths Cash Deposit"/>
    <s v="N"/>
    <s v="Y"/>
    <n v="0"/>
    <n v="0"/>
    <m/>
    <m/>
    <m/>
    <n v="80000"/>
    <s v="N"/>
    <d v="1899-12-30T00:00:00"/>
    <s v="Euro"/>
    <n v="28.77"/>
    <n v="0"/>
    <n v="0"/>
    <n v="2.79"/>
    <n v="0"/>
    <n v="31.56"/>
    <n v="2.79"/>
    <n v="0"/>
    <n v="0"/>
    <n v="0"/>
    <n v="0"/>
    <s v="0.00"/>
    <n v="0"/>
    <n v="0"/>
    <n v="0"/>
    <n v="0"/>
    <n v="28.77"/>
    <s v="0.00"/>
    <n v="28.77"/>
    <n v="1"/>
    <n v="0"/>
    <n v="28.77"/>
    <n v="28.77"/>
    <n v="3280000"/>
    <n v="0"/>
    <s v="N"/>
    <n v="0"/>
    <n v="471001.44"/>
  </r>
  <r>
    <m/>
    <s v="V500001"/>
    <s v="2025-0012"/>
    <x v="81"/>
    <n v="1"/>
    <s v="Wagon"/>
    <n v="1"/>
    <s v="37 84 4594 826-8"/>
    <x v="27"/>
    <m/>
    <m/>
    <x v="0"/>
    <x v="1"/>
    <n v="1"/>
    <m/>
    <m/>
    <m/>
    <m/>
    <n v="1"/>
    <n v="1"/>
    <x v="1"/>
    <n v="0"/>
    <d v="1899-12-30T00:00:00"/>
    <d v="1899-12-30T00:00:00"/>
    <x v="3"/>
    <m/>
    <m/>
    <m/>
    <d v="2025-05-29T00:00:00"/>
    <d v="2030-05-28T00:00:00"/>
    <n v="1825"/>
    <x v="85"/>
    <m/>
    <m/>
    <m/>
    <m/>
    <s v="n.a."/>
    <d v="1899-12-30T00:00:00"/>
    <d v="1899-12-30T00:00:00"/>
    <n v="0"/>
    <n v="6"/>
    <m/>
    <d v="2029-11-28T00:00:00"/>
    <m/>
    <m/>
    <m/>
    <m/>
    <m/>
    <m/>
    <m/>
    <m/>
    <n v="1825"/>
    <m/>
    <m/>
    <m/>
    <m/>
    <m/>
    <m/>
    <m/>
    <m/>
    <m/>
    <m/>
    <d v="2029-12-28T00:00:00"/>
    <m/>
    <n v="80000"/>
    <m/>
    <m/>
    <s v="Euro"/>
    <n v="28.77"/>
    <m/>
    <m/>
    <m/>
    <m/>
    <n v="31.56"/>
    <m/>
    <m/>
    <m/>
    <m/>
    <m/>
    <m/>
    <m/>
    <m/>
    <m/>
    <m/>
    <m/>
    <m/>
    <m/>
    <m/>
    <m/>
    <m/>
    <m/>
    <m/>
    <m/>
    <m/>
    <m/>
    <m/>
  </r>
  <r>
    <m/>
    <s v="V500001"/>
    <s v="2025-0012"/>
    <x v="81"/>
    <n v="1"/>
    <s v="Wagon"/>
    <n v="2"/>
    <s v="37 84 4594 828-4"/>
    <x v="27"/>
    <m/>
    <m/>
    <x v="0"/>
    <x v="1"/>
    <n v="1"/>
    <m/>
    <m/>
    <m/>
    <m/>
    <n v="1"/>
    <n v="1"/>
    <x v="1"/>
    <n v="0"/>
    <d v="1899-12-30T00:00:00"/>
    <d v="1899-12-30T00:00:00"/>
    <x v="3"/>
    <m/>
    <m/>
    <m/>
    <d v="2025-05-29T00:00:00"/>
    <d v="2030-05-28T00:00:00"/>
    <n v="1825"/>
    <x v="85"/>
    <m/>
    <m/>
    <m/>
    <m/>
    <s v="n.a."/>
    <d v="1899-12-30T00:00:00"/>
    <d v="1899-12-30T00:00:00"/>
    <n v="0"/>
    <n v="6"/>
    <m/>
    <d v="2029-11-28T00:00:00"/>
    <m/>
    <m/>
    <m/>
    <m/>
    <m/>
    <m/>
    <m/>
    <m/>
    <n v="1825"/>
    <m/>
    <m/>
    <m/>
    <m/>
    <m/>
    <m/>
    <m/>
    <m/>
    <m/>
    <m/>
    <d v="2029-12-28T00:00:00"/>
    <m/>
    <n v="80000"/>
    <m/>
    <m/>
    <s v="Euro"/>
    <n v="28.77"/>
    <m/>
    <m/>
    <m/>
    <m/>
    <n v="31.56"/>
    <m/>
    <m/>
    <m/>
    <m/>
    <m/>
    <m/>
    <m/>
    <m/>
    <m/>
    <m/>
    <m/>
    <m/>
    <m/>
    <m/>
    <m/>
    <m/>
    <m/>
    <m/>
    <m/>
    <m/>
    <m/>
    <m/>
  </r>
  <r>
    <m/>
    <s v="V500001"/>
    <s v="2025-0012"/>
    <x v="81"/>
    <n v="1"/>
    <s v="Wagon"/>
    <n v="3"/>
    <s v="37 84 4594 829-2"/>
    <x v="27"/>
    <m/>
    <m/>
    <x v="0"/>
    <x v="1"/>
    <n v="1"/>
    <m/>
    <m/>
    <m/>
    <m/>
    <n v="1"/>
    <n v="1"/>
    <x v="1"/>
    <n v="0"/>
    <d v="1899-12-30T00:00:00"/>
    <d v="1899-12-30T00:00:00"/>
    <x v="3"/>
    <m/>
    <m/>
    <m/>
    <d v="2025-05-29T00:00:00"/>
    <d v="2030-05-28T00:00:00"/>
    <n v="1825"/>
    <x v="85"/>
    <m/>
    <m/>
    <m/>
    <m/>
    <s v="n.a."/>
    <d v="1899-12-30T00:00:00"/>
    <d v="1899-12-30T00:00:00"/>
    <n v="0"/>
    <n v="6"/>
    <m/>
    <d v="2029-11-28T00:00:00"/>
    <m/>
    <m/>
    <m/>
    <m/>
    <m/>
    <m/>
    <m/>
    <m/>
    <n v="1825"/>
    <m/>
    <m/>
    <m/>
    <m/>
    <m/>
    <m/>
    <m/>
    <m/>
    <m/>
    <m/>
    <d v="2029-12-28T00:00:00"/>
    <m/>
    <n v="80000"/>
    <m/>
    <m/>
    <s v="Euro"/>
    <n v="28.77"/>
    <m/>
    <m/>
    <m/>
    <m/>
    <n v="31.56"/>
    <m/>
    <m/>
    <m/>
    <m/>
    <m/>
    <m/>
    <m/>
    <m/>
    <m/>
    <m/>
    <m/>
    <m/>
    <m/>
    <m/>
    <m/>
    <m/>
    <m/>
    <m/>
    <m/>
    <m/>
    <m/>
    <m/>
  </r>
  <r>
    <m/>
    <s v="V500001"/>
    <s v="2025-0012"/>
    <x v="81"/>
    <n v="1"/>
    <s v="Wagon"/>
    <n v="4"/>
    <s v="37 84 4594 830-0"/>
    <x v="27"/>
    <m/>
    <m/>
    <x v="0"/>
    <x v="1"/>
    <n v="1"/>
    <m/>
    <m/>
    <m/>
    <m/>
    <n v="1"/>
    <n v="1"/>
    <x v="1"/>
    <n v="0"/>
    <d v="1899-12-30T00:00:00"/>
    <d v="1899-12-30T00:00:00"/>
    <x v="3"/>
    <m/>
    <m/>
    <m/>
    <d v="2025-05-29T00:00:00"/>
    <d v="2030-05-28T00:00:00"/>
    <n v="1825"/>
    <x v="85"/>
    <m/>
    <m/>
    <m/>
    <m/>
    <s v="n.a."/>
    <d v="1899-12-30T00:00:00"/>
    <d v="1899-12-30T00:00:00"/>
    <n v="0"/>
    <n v="6"/>
    <m/>
    <d v="2029-11-28T00:00:00"/>
    <m/>
    <m/>
    <m/>
    <m/>
    <m/>
    <m/>
    <m/>
    <m/>
    <n v="1825"/>
    <m/>
    <m/>
    <m/>
    <m/>
    <m/>
    <m/>
    <m/>
    <m/>
    <m/>
    <m/>
    <d v="2029-12-28T00:00:00"/>
    <m/>
    <n v="80000"/>
    <m/>
    <m/>
    <s v="Euro"/>
    <n v="28.77"/>
    <m/>
    <m/>
    <m/>
    <m/>
    <n v="31.56"/>
    <m/>
    <m/>
    <m/>
    <m/>
    <m/>
    <m/>
    <m/>
    <m/>
    <m/>
    <m/>
    <m/>
    <m/>
    <m/>
    <m/>
    <m/>
    <m/>
    <m/>
    <m/>
    <m/>
    <m/>
    <m/>
    <m/>
  </r>
  <r>
    <m/>
    <s v="V500001"/>
    <s v="2025-0012"/>
    <x v="81"/>
    <n v="1"/>
    <s v="Wagon"/>
    <n v="5"/>
    <s v="37 84 4594 831-8"/>
    <x v="27"/>
    <m/>
    <m/>
    <x v="0"/>
    <x v="1"/>
    <n v="1"/>
    <m/>
    <m/>
    <m/>
    <m/>
    <n v="1"/>
    <n v="1"/>
    <x v="1"/>
    <n v="0"/>
    <d v="1899-12-30T00:00:00"/>
    <d v="1899-12-30T00:00:00"/>
    <x v="3"/>
    <m/>
    <m/>
    <m/>
    <d v="2025-05-29T00:00:00"/>
    <d v="2030-05-28T00:00:00"/>
    <n v="1825"/>
    <x v="85"/>
    <m/>
    <m/>
    <m/>
    <m/>
    <s v="n.a."/>
    <d v="1899-12-30T00:00:00"/>
    <d v="1899-12-30T00:00:00"/>
    <n v="0"/>
    <n v="6"/>
    <m/>
    <d v="2029-11-28T00:00:00"/>
    <m/>
    <m/>
    <m/>
    <m/>
    <m/>
    <m/>
    <m/>
    <m/>
    <n v="1825"/>
    <m/>
    <m/>
    <m/>
    <m/>
    <m/>
    <m/>
    <m/>
    <m/>
    <m/>
    <m/>
    <d v="2029-12-28T00:00:00"/>
    <m/>
    <n v="80000"/>
    <m/>
    <m/>
    <s v="Euro"/>
    <n v="28.77"/>
    <m/>
    <m/>
    <m/>
    <m/>
    <n v="31.56"/>
    <m/>
    <m/>
    <m/>
    <m/>
    <m/>
    <m/>
    <m/>
    <m/>
    <m/>
    <m/>
    <m/>
    <m/>
    <m/>
    <m/>
    <m/>
    <m/>
    <m/>
    <m/>
    <m/>
    <m/>
    <m/>
    <m/>
  </r>
  <r>
    <m/>
    <s v="V500001"/>
    <s v="2025-0012"/>
    <x v="81"/>
    <n v="1"/>
    <s v="Wagon"/>
    <n v="6"/>
    <s v="37 84 4594 833-4"/>
    <x v="27"/>
    <m/>
    <m/>
    <x v="0"/>
    <x v="1"/>
    <n v="1"/>
    <m/>
    <m/>
    <m/>
    <m/>
    <n v="1"/>
    <n v="1"/>
    <x v="1"/>
    <n v="0"/>
    <d v="1899-12-30T00:00:00"/>
    <d v="1899-12-30T00:00:00"/>
    <x v="3"/>
    <m/>
    <m/>
    <m/>
    <d v="2025-05-29T00:00:00"/>
    <d v="2030-05-28T00:00:00"/>
    <n v="1825"/>
    <x v="85"/>
    <m/>
    <m/>
    <m/>
    <m/>
    <s v="n.a."/>
    <d v="1899-12-30T00:00:00"/>
    <d v="1899-12-30T00:00:00"/>
    <n v="0"/>
    <n v="6"/>
    <m/>
    <d v="2029-11-28T00:00:00"/>
    <m/>
    <m/>
    <m/>
    <m/>
    <m/>
    <m/>
    <m/>
    <m/>
    <n v="1825"/>
    <m/>
    <m/>
    <m/>
    <m/>
    <m/>
    <m/>
    <m/>
    <m/>
    <m/>
    <m/>
    <d v="2029-12-28T00:00:00"/>
    <m/>
    <n v="80000"/>
    <m/>
    <m/>
    <s v="Euro"/>
    <n v="28.77"/>
    <m/>
    <m/>
    <m/>
    <m/>
    <n v="31.56"/>
    <m/>
    <m/>
    <m/>
    <m/>
    <m/>
    <m/>
    <m/>
    <m/>
    <m/>
    <m/>
    <m/>
    <m/>
    <m/>
    <m/>
    <m/>
    <m/>
    <m/>
    <m/>
    <m/>
    <m/>
    <m/>
    <m/>
  </r>
  <r>
    <m/>
    <s v="V500001"/>
    <s v="2025-0012"/>
    <x v="81"/>
    <n v="1"/>
    <s v="Wagon"/>
    <n v="7"/>
    <s v="37 84 4594 835-9"/>
    <x v="27"/>
    <m/>
    <m/>
    <x v="0"/>
    <x v="1"/>
    <n v="1"/>
    <m/>
    <m/>
    <m/>
    <m/>
    <n v="1"/>
    <n v="1"/>
    <x v="1"/>
    <n v="0"/>
    <d v="1899-12-30T00:00:00"/>
    <d v="1899-12-30T00:00:00"/>
    <x v="3"/>
    <m/>
    <m/>
    <m/>
    <d v="2025-05-29T00:00:00"/>
    <d v="2030-05-28T00:00:00"/>
    <n v="1825"/>
    <x v="85"/>
    <m/>
    <m/>
    <m/>
    <m/>
    <s v="n.a."/>
    <d v="1899-12-30T00:00:00"/>
    <d v="1899-12-30T00:00:00"/>
    <n v="0"/>
    <n v="6"/>
    <m/>
    <d v="2029-11-28T00:00:00"/>
    <m/>
    <m/>
    <m/>
    <m/>
    <m/>
    <m/>
    <m/>
    <m/>
    <n v="1825"/>
    <m/>
    <m/>
    <m/>
    <m/>
    <m/>
    <m/>
    <m/>
    <m/>
    <m/>
    <m/>
    <d v="2029-12-28T00:00:00"/>
    <m/>
    <n v="80000"/>
    <m/>
    <m/>
    <s v="Euro"/>
    <n v="28.77"/>
    <m/>
    <m/>
    <m/>
    <m/>
    <n v="31.56"/>
    <m/>
    <m/>
    <m/>
    <m/>
    <m/>
    <m/>
    <m/>
    <m/>
    <m/>
    <m/>
    <m/>
    <m/>
    <m/>
    <m/>
    <m/>
    <m/>
    <m/>
    <m/>
    <m/>
    <m/>
    <m/>
    <m/>
  </r>
  <r>
    <m/>
    <s v="V500001"/>
    <s v="2025-0012"/>
    <x v="81"/>
    <n v="1"/>
    <s v="Wagon"/>
    <n v="8"/>
    <s v="37 84 4594 836-7"/>
    <x v="27"/>
    <m/>
    <m/>
    <x v="0"/>
    <x v="1"/>
    <n v="1"/>
    <m/>
    <m/>
    <m/>
    <m/>
    <n v="1"/>
    <n v="1"/>
    <x v="1"/>
    <n v="0"/>
    <d v="1899-12-30T00:00:00"/>
    <d v="1899-12-30T00:00:00"/>
    <x v="3"/>
    <m/>
    <m/>
    <m/>
    <d v="2025-05-29T00:00:00"/>
    <d v="2030-05-28T00:00:00"/>
    <n v="1825"/>
    <x v="85"/>
    <m/>
    <m/>
    <m/>
    <m/>
    <s v="n.a."/>
    <d v="1899-12-30T00:00:00"/>
    <d v="1899-12-30T00:00:00"/>
    <n v="0"/>
    <n v="6"/>
    <m/>
    <d v="2029-11-28T00:00:00"/>
    <m/>
    <m/>
    <m/>
    <m/>
    <m/>
    <m/>
    <m/>
    <m/>
    <n v="1825"/>
    <m/>
    <m/>
    <m/>
    <m/>
    <m/>
    <m/>
    <m/>
    <m/>
    <m/>
    <m/>
    <d v="2029-12-28T00:00:00"/>
    <m/>
    <n v="80000"/>
    <m/>
    <m/>
    <s v="Euro"/>
    <n v="28.77"/>
    <m/>
    <m/>
    <m/>
    <m/>
    <n v="31.56"/>
    <m/>
    <m/>
    <m/>
    <m/>
    <m/>
    <m/>
    <m/>
    <m/>
    <m/>
    <m/>
    <m/>
    <m/>
    <m/>
    <m/>
    <m/>
    <m/>
    <m/>
    <m/>
    <m/>
    <m/>
    <m/>
    <m/>
  </r>
  <r>
    <m/>
    <s v="V500001"/>
    <s v="2025-0012"/>
    <x v="81"/>
    <n v="1"/>
    <s v="Wagon"/>
    <n v="9"/>
    <s v="37 84 4594 837-5"/>
    <x v="27"/>
    <m/>
    <m/>
    <x v="0"/>
    <x v="1"/>
    <n v="1"/>
    <m/>
    <m/>
    <m/>
    <m/>
    <n v="1"/>
    <n v="1"/>
    <x v="1"/>
    <n v="0"/>
    <d v="1899-12-30T00:00:00"/>
    <d v="1899-12-30T00:00:00"/>
    <x v="3"/>
    <m/>
    <m/>
    <m/>
    <d v="2025-05-29T00:00:00"/>
    <d v="2030-05-28T00:00:00"/>
    <n v="1825"/>
    <x v="85"/>
    <m/>
    <m/>
    <m/>
    <m/>
    <s v="n.a."/>
    <d v="1899-12-30T00:00:00"/>
    <d v="1899-12-30T00:00:00"/>
    <n v="0"/>
    <n v="6"/>
    <m/>
    <d v="2029-11-28T00:00:00"/>
    <m/>
    <m/>
    <m/>
    <m/>
    <m/>
    <m/>
    <m/>
    <m/>
    <n v="1825"/>
    <m/>
    <m/>
    <m/>
    <m/>
    <m/>
    <m/>
    <m/>
    <m/>
    <m/>
    <m/>
    <d v="2029-12-28T00:00:00"/>
    <m/>
    <n v="80000"/>
    <m/>
    <m/>
    <s v="Euro"/>
    <n v="28.77"/>
    <m/>
    <m/>
    <m/>
    <m/>
    <n v="31.56"/>
    <m/>
    <m/>
    <m/>
    <m/>
    <m/>
    <m/>
    <m/>
    <m/>
    <m/>
    <m/>
    <m/>
    <m/>
    <m/>
    <m/>
    <m/>
    <m/>
    <m/>
    <m/>
    <m/>
    <m/>
    <m/>
    <m/>
  </r>
  <r>
    <m/>
    <s v="V500001"/>
    <s v="2025-0012"/>
    <x v="81"/>
    <n v="1"/>
    <s v="Wagon"/>
    <n v="10"/>
    <s v="37 84 4594 842-5"/>
    <x v="27"/>
    <m/>
    <m/>
    <x v="0"/>
    <x v="1"/>
    <n v="1"/>
    <m/>
    <m/>
    <m/>
    <m/>
    <n v="1"/>
    <n v="1"/>
    <x v="1"/>
    <n v="0"/>
    <d v="1899-12-30T00:00:00"/>
    <d v="1899-12-30T00:00:00"/>
    <x v="3"/>
    <m/>
    <m/>
    <m/>
    <d v="2025-05-29T00:00:00"/>
    <d v="2030-05-28T00:00:00"/>
    <n v="1825"/>
    <x v="85"/>
    <m/>
    <m/>
    <m/>
    <m/>
    <s v="n.a."/>
    <d v="1899-12-30T00:00:00"/>
    <d v="1899-12-30T00:00:00"/>
    <n v="0"/>
    <n v="6"/>
    <m/>
    <d v="2029-11-28T00:00:00"/>
    <m/>
    <m/>
    <m/>
    <m/>
    <m/>
    <m/>
    <m/>
    <m/>
    <n v="1825"/>
    <m/>
    <m/>
    <m/>
    <m/>
    <m/>
    <m/>
    <m/>
    <m/>
    <m/>
    <m/>
    <d v="2029-12-28T00:00:00"/>
    <m/>
    <n v="80000"/>
    <m/>
    <m/>
    <s v="Euro"/>
    <n v="28.77"/>
    <m/>
    <m/>
    <m/>
    <m/>
    <n v="31.56"/>
    <m/>
    <m/>
    <m/>
    <m/>
    <m/>
    <m/>
    <m/>
    <m/>
    <m/>
    <m/>
    <m/>
    <m/>
    <m/>
    <m/>
    <m/>
    <m/>
    <m/>
    <m/>
    <m/>
    <m/>
    <m/>
    <m/>
  </r>
  <r>
    <m/>
    <s v="V500001"/>
    <s v="2025-0012"/>
    <x v="81"/>
    <n v="1"/>
    <s v="Wagon"/>
    <n v="11"/>
    <s v="37 84 4594 843-3"/>
    <x v="27"/>
    <m/>
    <m/>
    <x v="0"/>
    <x v="1"/>
    <n v="1"/>
    <m/>
    <m/>
    <m/>
    <m/>
    <n v="1"/>
    <n v="1"/>
    <x v="1"/>
    <n v="0"/>
    <d v="1899-12-30T00:00:00"/>
    <d v="1899-12-30T00:00:00"/>
    <x v="3"/>
    <m/>
    <m/>
    <m/>
    <d v="2025-05-29T00:00:00"/>
    <d v="2030-05-28T00:00:00"/>
    <n v="1825"/>
    <x v="85"/>
    <m/>
    <m/>
    <m/>
    <m/>
    <s v="n.a."/>
    <d v="1899-12-30T00:00:00"/>
    <d v="1899-12-30T00:00:00"/>
    <n v="0"/>
    <n v="6"/>
    <m/>
    <d v="2029-11-28T00:00:00"/>
    <m/>
    <m/>
    <m/>
    <m/>
    <m/>
    <m/>
    <m/>
    <m/>
    <n v="1825"/>
    <m/>
    <m/>
    <m/>
    <m/>
    <m/>
    <m/>
    <m/>
    <m/>
    <m/>
    <m/>
    <d v="2029-12-28T00:00:00"/>
    <m/>
    <n v="80000"/>
    <m/>
    <m/>
    <s v="Euro"/>
    <n v="28.77"/>
    <m/>
    <m/>
    <m/>
    <m/>
    <n v="31.56"/>
    <m/>
    <m/>
    <m/>
    <m/>
    <m/>
    <m/>
    <m/>
    <m/>
    <m/>
    <m/>
    <m/>
    <m/>
    <m/>
    <m/>
    <m/>
    <m/>
    <m/>
    <m/>
    <m/>
    <m/>
    <m/>
    <m/>
  </r>
  <r>
    <m/>
    <s v="V500001"/>
    <s v="2025-0012"/>
    <x v="81"/>
    <n v="1"/>
    <s v="Wagon"/>
    <n v="12"/>
    <s v="37 84 4594 844-1"/>
    <x v="27"/>
    <m/>
    <m/>
    <x v="0"/>
    <x v="1"/>
    <n v="1"/>
    <m/>
    <m/>
    <m/>
    <m/>
    <n v="1"/>
    <n v="1"/>
    <x v="1"/>
    <n v="0"/>
    <d v="1899-12-30T00:00:00"/>
    <d v="1899-12-30T00:00:00"/>
    <x v="3"/>
    <m/>
    <m/>
    <m/>
    <d v="2025-05-29T00:00:00"/>
    <d v="2030-05-28T00:00:00"/>
    <n v="1825"/>
    <x v="85"/>
    <m/>
    <m/>
    <m/>
    <m/>
    <s v="n.a."/>
    <d v="1899-12-30T00:00:00"/>
    <d v="1899-12-30T00:00:00"/>
    <n v="0"/>
    <n v="6"/>
    <m/>
    <d v="2029-11-28T00:00:00"/>
    <m/>
    <m/>
    <m/>
    <m/>
    <m/>
    <m/>
    <m/>
    <m/>
    <n v="1825"/>
    <m/>
    <m/>
    <m/>
    <m/>
    <m/>
    <m/>
    <m/>
    <m/>
    <m/>
    <m/>
    <d v="2029-12-28T00:00:00"/>
    <m/>
    <n v="80000"/>
    <m/>
    <m/>
    <s v="Euro"/>
    <n v="28.77"/>
    <m/>
    <m/>
    <m/>
    <m/>
    <n v="31.56"/>
    <m/>
    <m/>
    <m/>
    <m/>
    <m/>
    <m/>
    <m/>
    <m/>
    <m/>
    <m/>
    <m/>
    <m/>
    <m/>
    <m/>
    <m/>
    <m/>
    <m/>
    <m/>
    <m/>
    <m/>
    <m/>
    <m/>
  </r>
  <r>
    <m/>
    <s v="V500001"/>
    <s v="2025-0012"/>
    <x v="81"/>
    <n v="1"/>
    <s v="Wagon"/>
    <n v="13"/>
    <s v="37 84 4594 845-8"/>
    <x v="27"/>
    <m/>
    <m/>
    <x v="0"/>
    <x v="1"/>
    <n v="1"/>
    <m/>
    <m/>
    <m/>
    <m/>
    <n v="1"/>
    <n v="1"/>
    <x v="1"/>
    <n v="0"/>
    <d v="1899-12-30T00:00:00"/>
    <d v="1899-12-30T00:00:00"/>
    <x v="3"/>
    <m/>
    <m/>
    <m/>
    <d v="2025-05-29T00:00:00"/>
    <d v="2030-05-28T00:00:00"/>
    <n v="1825"/>
    <x v="85"/>
    <m/>
    <m/>
    <m/>
    <m/>
    <s v="n.a."/>
    <d v="1899-12-30T00:00:00"/>
    <d v="1899-12-30T00:00:00"/>
    <n v="0"/>
    <n v="6"/>
    <m/>
    <d v="2029-11-28T00:00:00"/>
    <m/>
    <m/>
    <m/>
    <m/>
    <m/>
    <m/>
    <m/>
    <m/>
    <n v="1825"/>
    <m/>
    <m/>
    <m/>
    <m/>
    <m/>
    <m/>
    <m/>
    <m/>
    <m/>
    <m/>
    <d v="2029-12-28T00:00:00"/>
    <m/>
    <n v="80000"/>
    <m/>
    <m/>
    <s v="Euro"/>
    <n v="28.77"/>
    <m/>
    <m/>
    <m/>
    <m/>
    <n v="31.56"/>
    <m/>
    <m/>
    <m/>
    <m/>
    <m/>
    <m/>
    <m/>
    <m/>
    <m/>
    <m/>
    <m/>
    <m/>
    <m/>
    <m/>
    <m/>
    <m/>
    <m/>
    <m/>
    <m/>
    <m/>
    <m/>
    <m/>
  </r>
  <r>
    <m/>
    <s v="V500001"/>
    <s v="2025-0012"/>
    <x v="81"/>
    <n v="1"/>
    <s v="Wagon"/>
    <n v="14"/>
    <s v="37 84 4594 846-6"/>
    <x v="27"/>
    <m/>
    <m/>
    <x v="0"/>
    <x v="1"/>
    <n v="1"/>
    <m/>
    <m/>
    <m/>
    <m/>
    <n v="1"/>
    <n v="1"/>
    <x v="1"/>
    <n v="0"/>
    <d v="1899-12-30T00:00:00"/>
    <d v="1899-12-30T00:00:00"/>
    <x v="3"/>
    <m/>
    <m/>
    <m/>
    <d v="2025-05-29T00:00:00"/>
    <d v="2030-05-28T00:00:00"/>
    <n v="1825"/>
    <x v="85"/>
    <m/>
    <m/>
    <m/>
    <m/>
    <s v="n.a."/>
    <d v="1899-12-30T00:00:00"/>
    <d v="1899-12-30T00:00:00"/>
    <n v="0"/>
    <n v="6"/>
    <m/>
    <d v="2029-11-28T00:00:00"/>
    <m/>
    <m/>
    <m/>
    <m/>
    <m/>
    <m/>
    <m/>
    <m/>
    <n v="1825"/>
    <m/>
    <m/>
    <m/>
    <m/>
    <m/>
    <m/>
    <m/>
    <m/>
    <m/>
    <m/>
    <d v="2029-12-28T00:00:00"/>
    <m/>
    <n v="80000"/>
    <m/>
    <m/>
    <s v="Euro"/>
    <n v="28.77"/>
    <m/>
    <m/>
    <m/>
    <m/>
    <n v="31.56"/>
    <m/>
    <m/>
    <m/>
    <m/>
    <m/>
    <m/>
    <m/>
    <m/>
    <m/>
    <m/>
    <m/>
    <m/>
    <m/>
    <m/>
    <m/>
    <m/>
    <m/>
    <m/>
    <m/>
    <m/>
    <m/>
    <m/>
  </r>
  <r>
    <m/>
    <s v="V500001"/>
    <s v="2025-0012"/>
    <x v="81"/>
    <n v="1"/>
    <s v="Wagon"/>
    <n v="15"/>
    <s v="37 84 4594 847-4"/>
    <x v="27"/>
    <m/>
    <m/>
    <x v="0"/>
    <x v="1"/>
    <n v="1"/>
    <m/>
    <m/>
    <m/>
    <m/>
    <n v="1"/>
    <n v="1"/>
    <x v="1"/>
    <n v="0"/>
    <d v="1899-12-30T00:00:00"/>
    <d v="1899-12-30T00:00:00"/>
    <x v="3"/>
    <m/>
    <m/>
    <m/>
    <d v="2025-05-29T00:00:00"/>
    <d v="2030-05-28T00:00:00"/>
    <n v="1825"/>
    <x v="85"/>
    <m/>
    <m/>
    <m/>
    <m/>
    <s v="n.a."/>
    <d v="1899-12-30T00:00:00"/>
    <d v="1899-12-30T00:00:00"/>
    <n v="0"/>
    <n v="6"/>
    <m/>
    <d v="2029-11-28T00:00:00"/>
    <m/>
    <m/>
    <m/>
    <m/>
    <m/>
    <m/>
    <m/>
    <m/>
    <n v="1825"/>
    <m/>
    <m/>
    <m/>
    <m/>
    <m/>
    <m/>
    <m/>
    <m/>
    <m/>
    <m/>
    <d v="2029-12-28T00:00:00"/>
    <m/>
    <n v="80000"/>
    <m/>
    <m/>
    <s v="Euro"/>
    <n v="28.77"/>
    <m/>
    <m/>
    <m/>
    <m/>
    <n v="31.56"/>
    <m/>
    <m/>
    <m/>
    <m/>
    <m/>
    <m/>
    <m/>
    <m/>
    <m/>
    <m/>
    <m/>
    <m/>
    <m/>
    <m/>
    <m/>
    <m/>
    <m/>
    <m/>
    <m/>
    <m/>
    <m/>
    <m/>
  </r>
  <r>
    <m/>
    <s v="V500001"/>
    <s v="2025-0012"/>
    <x v="81"/>
    <n v="1"/>
    <s v="Wagon"/>
    <n v="16"/>
    <s v="37 84 4594 848-2"/>
    <x v="27"/>
    <m/>
    <m/>
    <x v="0"/>
    <x v="1"/>
    <n v="1"/>
    <m/>
    <m/>
    <m/>
    <m/>
    <n v="1"/>
    <n v="1"/>
    <x v="1"/>
    <n v="0"/>
    <d v="1899-12-30T00:00:00"/>
    <d v="1899-12-30T00:00:00"/>
    <x v="3"/>
    <m/>
    <m/>
    <m/>
    <d v="2025-05-29T00:00:00"/>
    <d v="2030-05-28T00:00:00"/>
    <n v="1825"/>
    <x v="85"/>
    <m/>
    <m/>
    <m/>
    <m/>
    <s v="n.a."/>
    <d v="1899-12-30T00:00:00"/>
    <d v="1899-12-30T00:00:00"/>
    <n v="0"/>
    <n v="6"/>
    <m/>
    <d v="2029-11-28T00:00:00"/>
    <m/>
    <m/>
    <m/>
    <m/>
    <m/>
    <m/>
    <m/>
    <m/>
    <n v="1825"/>
    <m/>
    <m/>
    <m/>
    <m/>
    <m/>
    <m/>
    <m/>
    <m/>
    <m/>
    <m/>
    <d v="2029-12-28T00:00:00"/>
    <m/>
    <n v="80000"/>
    <m/>
    <m/>
    <s v="Euro"/>
    <n v="28.77"/>
    <m/>
    <m/>
    <m/>
    <m/>
    <n v="31.56"/>
    <m/>
    <m/>
    <m/>
    <m/>
    <m/>
    <m/>
    <m/>
    <m/>
    <m/>
    <m/>
    <m/>
    <m/>
    <m/>
    <m/>
    <m/>
    <m/>
    <m/>
    <m/>
    <m/>
    <m/>
    <m/>
    <m/>
  </r>
  <r>
    <m/>
    <s v="V500001"/>
    <s v="2025-0012"/>
    <x v="81"/>
    <n v="1"/>
    <s v="Wagon"/>
    <n v="17"/>
    <s v="37 84 4594 850-8"/>
    <x v="27"/>
    <m/>
    <m/>
    <x v="0"/>
    <x v="1"/>
    <n v="1"/>
    <m/>
    <m/>
    <m/>
    <m/>
    <n v="1"/>
    <n v="1"/>
    <x v="1"/>
    <n v="0"/>
    <d v="1899-12-30T00:00:00"/>
    <d v="1899-12-30T00:00:00"/>
    <x v="3"/>
    <m/>
    <m/>
    <m/>
    <d v="2025-05-29T00:00:00"/>
    <d v="2030-05-28T00:00:00"/>
    <n v="1825"/>
    <x v="85"/>
    <m/>
    <m/>
    <m/>
    <m/>
    <s v="n.a."/>
    <d v="1899-12-30T00:00:00"/>
    <d v="1899-12-30T00:00:00"/>
    <n v="0"/>
    <n v="6"/>
    <m/>
    <d v="2029-11-28T00:00:00"/>
    <m/>
    <m/>
    <m/>
    <m/>
    <m/>
    <m/>
    <m/>
    <m/>
    <n v="1825"/>
    <m/>
    <m/>
    <m/>
    <m/>
    <m/>
    <m/>
    <m/>
    <m/>
    <m/>
    <m/>
    <d v="2029-12-28T00:00:00"/>
    <m/>
    <n v="80000"/>
    <m/>
    <m/>
    <s v="Euro"/>
    <n v="28.77"/>
    <m/>
    <m/>
    <m/>
    <m/>
    <n v="31.56"/>
    <m/>
    <m/>
    <m/>
    <m/>
    <m/>
    <m/>
    <m/>
    <m/>
    <m/>
    <m/>
    <m/>
    <m/>
    <m/>
    <m/>
    <m/>
    <m/>
    <m/>
    <m/>
    <m/>
    <m/>
    <m/>
    <m/>
  </r>
  <r>
    <m/>
    <s v="V500001"/>
    <s v="2025-0012"/>
    <x v="81"/>
    <n v="1"/>
    <s v="Wagon"/>
    <n v="18"/>
    <s v="37 84 4594 853-2"/>
    <x v="27"/>
    <m/>
    <m/>
    <x v="0"/>
    <x v="1"/>
    <n v="1"/>
    <m/>
    <m/>
    <m/>
    <m/>
    <n v="1"/>
    <n v="1"/>
    <x v="1"/>
    <n v="0"/>
    <d v="1899-12-30T00:00:00"/>
    <d v="1899-12-30T00:00:00"/>
    <x v="3"/>
    <m/>
    <m/>
    <m/>
    <d v="2025-05-29T00:00:00"/>
    <d v="2030-05-28T00:00:00"/>
    <n v="1825"/>
    <x v="85"/>
    <m/>
    <m/>
    <m/>
    <m/>
    <s v="n.a."/>
    <d v="1899-12-30T00:00:00"/>
    <d v="1899-12-30T00:00:00"/>
    <n v="0"/>
    <n v="6"/>
    <m/>
    <d v="2029-11-28T00:00:00"/>
    <m/>
    <m/>
    <m/>
    <m/>
    <m/>
    <m/>
    <m/>
    <m/>
    <n v="1825"/>
    <m/>
    <m/>
    <m/>
    <m/>
    <m/>
    <m/>
    <m/>
    <m/>
    <m/>
    <m/>
    <d v="2029-12-28T00:00:00"/>
    <m/>
    <n v="80000"/>
    <m/>
    <m/>
    <s v="Euro"/>
    <n v="28.77"/>
    <m/>
    <m/>
    <m/>
    <m/>
    <n v="31.56"/>
    <m/>
    <m/>
    <m/>
    <m/>
    <m/>
    <m/>
    <m/>
    <m/>
    <m/>
    <m/>
    <m/>
    <m/>
    <m/>
    <m/>
    <m/>
    <m/>
    <m/>
    <m/>
    <m/>
    <m/>
    <m/>
    <m/>
  </r>
  <r>
    <m/>
    <s v="V500001"/>
    <s v="2025-0012"/>
    <x v="81"/>
    <n v="1"/>
    <s v="Wagon"/>
    <n v="19"/>
    <s v="37 84 4594 854-0"/>
    <x v="27"/>
    <m/>
    <m/>
    <x v="0"/>
    <x v="1"/>
    <n v="1"/>
    <m/>
    <m/>
    <m/>
    <m/>
    <n v="1"/>
    <n v="1"/>
    <x v="1"/>
    <n v="0"/>
    <d v="1899-12-30T00:00:00"/>
    <d v="1899-12-30T00:00:00"/>
    <x v="3"/>
    <m/>
    <m/>
    <m/>
    <d v="2025-05-29T00:00:00"/>
    <d v="2030-05-28T00:00:00"/>
    <n v="1825"/>
    <x v="85"/>
    <m/>
    <m/>
    <m/>
    <m/>
    <s v="n.a."/>
    <d v="1899-12-30T00:00:00"/>
    <d v="1899-12-30T00:00:00"/>
    <n v="0"/>
    <n v="6"/>
    <m/>
    <d v="2029-11-28T00:00:00"/>
    <m/>
    <m/>
    <m/>
    <m/>
    <m/>
    <m/>
    <m/>
    <m/>
    <n v="1825"/>
    <m/>
    <m/>
    <m/>
    <m/>
    <m/>
    <m/>
    <m/>
    <m/>
    <m/>
    <m/>
    <d v="2029-12-28T00:00:00"/>
    <m/>
    <n v="80000"/>
    <m/>
    <m/>
    <s v="Euro"/>
    <n v="28.77"/>
    <m/>
    <m/>
    <m/>
    <m/>
    <n v="31.56"/>
    <m/>
    <m/>
    <m/>
    <m/>
    <m/>
    <m/>
    <m/>
    <m/>
    <m/>
    <m/>
    <m/>
    <m/>
    <m/>
    <m/>
    <m/>
    <m/>
    <m/>
    <m/>
    <m/>
    <m/>
    <m/>
    <m/>
  </r>
  <r>
    <m/>
    <s v="V500001"/>
    <s v="2025-0012"/>
    <x v="81"/>
    <n v="1"/>
    <s v="Wagon"/>
    <n v="20"/>
    <s v="37 84 4594 855-7"/>
    <x v="27"/>
    <m/>
    <m/>
    <x v="0"/>
    <x v="1"/>
    <n v="1"/>
    <m/>
    <m/>
    <m/>
    <m/>
    <n v="1"/>
    <n v="1"/>
    <x v="1"/>
    <n v="0"/>
    <d v="1899-12-30T00:00:00"/>
    <d v="1899-12-30T00:00:00"/>
    <x v="3"/>
    <m/>
    <m/>
    <m/>
    <d v="2025-05-29T00:00:00"/>
    <d v="2030-05-28T00:00:00"/>
    <n v="1825"/>
    <x v="85"/>
    <m/>
    <m/>
    <m/>
    <m/>
    <s v="n.a."/>
    <d v="1899-12-30T00:00:00"/>
    <d v="1899-12-30T00:00:00"/>
    <n v="0"/>
    <n v="6"/>
    <m/>
    <d v="2029-11-28T00:00:00"/>
    <m/>
    <m/>
    <m/>
    <m/>
    <m/>
    <m/>
    <m/>
    <m/>
    <n v="1825"/>
    <m/>
    <m/>
    <m/>
    <m/>
    <m/>
    <m/>
    <m/>
    <m/>
    <m/>
    <m/>
    <d v="2029-12-28T00:00:00"/>
    <m/>
    <n v="80000"/>
    <m/>
    <m/>
    <s v="Euro"/>
    <n v="28.77"/>
    <m/>
    <m/>
    <m/>
    <m/>
    <n v="31.56"/>
    <m/>
    <m/>
    <m/>
    <m/>
    <m/>
    <m/>
    <m/>
    <m/>
    <m/>
    <m/>
    <m/>
    <m/>
    <m/>
    <m/>
    <m/>
    <m/>
    <m/>
    <m/>
    <m/>
    <m/>
    <m/>
    <m/>
  </r>
  <r>
    <m/>
    <s v="V500001"/>
    <s v="2025-0012"/>
    <x v="81"/>
    <n v="1"/>
    <s v="Wagon"/>
    <n v="21"/>
    <s v="37 84 4594 856-5"/>
    <x v="27"/>
    <m/>
    <m/>
    <x v="0"/>
    <x v="1"/>
    <n v="1"/>
    <m/>
    <m/>
    <m/>
    <m/>
    <n v="1"/>
    <n v="1"/>
    <x v="1"/>
    <n v="0"/>
    <d v="1899-12-30T00:00:00"/>
    <d v="1899-12-30T00:00:00"/>
    <x v="3"/>
    <m/>
    <m/>
    <m/>
    <d v="2025-05-29T00:00:00"/>
    <d v="2030-05-28T00:00:00"/>
    <n v="1825"/>
    <x v="85"/>
    <m/>
    <m/>
    <m/>
    <m/>
    <s v="n.a."/>
    <d v="1899-12-30T00:00:00"/>
    <d v="1899-12-30T00:00:00"/>
    <n v="0"/>
    <n v="6"/>
    <m/>
    <d v="2029-11-28T00:00:00"/>
    <m/>
    <m/>
    <m/>
    <m/>
    <m/>
    <m/>
    <m/>
    <m/>
    <n v="1825"/>
    <m/>
    <m/>
    <m/>
    <m/>
    <m/>
    <m/>
    <m/>
    <m/>
    <m/>
    <m/>
    <d v="2029-12-28T00:00:00"/>
    <m/>
    <n v="80000"/>
    <m/>
    <m/>
    <s v="Euro"/>
    <n v="28.77"/>
    <m/>
    <m/>
    <m/>
    <m/>
    <n v="31.56"/>
    <m/>
    <m/>
    <m/>
    <m/>
    <m/>
    <m/>
    <m/>
    <m/>
    <m/>
    <m/>
    <m/>
    <m/>
    <m/>
    <m/>
    <m/>
    <m/>
    <m/>
    <m/>
    <m/>
    <m/>
    <m/>
    <m/>
  </r>
  <r>
    <m/>
    <s v="V500001"/>
    <s v="2025-0012"/>
    <x v="81"/>
    <n v="1"/>
    <s v="Wagon"/>
    <n v="22"/>
    <s v="37 84 4594 859-9"/>
    <x v="27"/>
    <m/>
    <m/>
    <x v="0"/>
    <x v="1"/>
    <n v="1"/>
    <m/>
    <m/>
    <m/>
    <m/>
    <n v="1"/>
    <n v="1"/>
    <x v="1"/>
    <n v="0"/>
    <d v="1899-12-30T00:00:00"/>
    <d v="1899-12-30T00:00:00"/>
    <x v="3"/>
    <m/>
    <m/>
    <m/>
    <d v="2025-05-29T00:00:00"/>
    <d v="2030-05-28T00:00:00"/>
    <n v="1825"/>
    <x v="85"/>
    <m/>
    <m/>
    <m/>
    <m/>
    <s v="n.a."/>
    <d v="1899-12-30T00:00:00"/>
    <d v="1899-12-30T00:00:00"/>
    <n v="0"/>
    <n v="6"/>
    <m/>
    <d v="2029-11-28T00:00:00"/>
    <m/>
    <m/>
    <m/>
    <m/>
    <m/>
    <m/>
    <m/>
    <m/>
    <n v="1825"/>
    <m/>
    <m/>
    <m/>
    <m/>
    <m/>
    <m/>
    <m/>
    <m/>
    <m/>
    <m/>
    <d v="2029-12-28T00:00:00"/>
    <m/>
    <n v="80000"/>
    <m/>
    <m/>
    <s v="Euro"/>
    <n v="28.77"/>
    <m/>
    <m/>
    <m/>
    <m/>
    <n v="31.56"/>
    <m/>
    <m/>
    <m/>
    <m/>
    <m/>
    <m/>
    <m/>
    <m/>
    <m/>
    <m/>
    <m/>
    <m/>
    <m/>
    <m/>
    <m/>
    <m/>
    <m/>
    <m/>
    <m/>
    <m/>
    <m/>
    <m/>
  </r>
  <r>
    <m/>
    <s v="V500001"/>
    <s v="2025-0012"/>
    <x v="81"/>
    <n v="1"/>
    <s v="Wagon"/>
    <n v="23"/>
    <s v="37 84 4594 861-5"/>
    <x v="27"/>
    <m/>
    <m/>
    <x v="0"/>
    <x v="1"/>
    <n v="1"/>
    <m/>
    <m/>
    <m/>
    <m/>
    <n v="1"/>
    <n v="1"/>
    <x v="1"/>
    <n v="0"/>
    <d v="1899-12-30T00:00:00"/>
    <d v="1899-12-30T00:00:00"/>
    <x v="3"/>
    <m/>
    <m/>
    <m/>
    <d v="2025-05-29T00:00:00"/>
    <d v="2030-05-28T00:00:00"/>
    <n v="1825"/>
    <x v="85"/>
    <m/>
    <m/>
    <m/>
    <m/>
    <s v="n.a."/>
    <d v="1899-12-30T00:00:00"/>
    <d v="1899-12-30T00:00:00"/>
    <n v="0"/>
    <n v="6"/>
    <m/>
    <d v="2029-11-28T00:00:00"/>
    <m/>
    <m/>
    <m/>
    <m/>
    <m/>
    <m/>
    <m/>
    <m/>
    <n v="1825"/>
    <m/>
    <m/>
    <m/>
    <m/>
    <m/>
    <m/>
    <m/>
    <m/>
    <m/>
    <m/>
    <d v="2029-12-28T00:00:00"/>
    <m/>
    <n v="80000"/>
    <m/>
    <m/>
    <s v="Euro"/>
    <n v="28.77"/>
    <m/>
    <m/>
    <m/>
    <m/>
    <n v="31.56"/>
    <m/>
    <m/>
    <m/>
    <m/>
    <m/>
    <m/>
    <m/>
    <m/>
    <m/>
    <m/>
    <m/>
    <m/>
    <m/>
    <m/>
    <m/>
    <m/>
    <m/>
    <m/>
    <m/>
    <m/>
    <m/>
    <m/>
  </r>
  <r>
    <m/>
    <s v="V500001"/>
    <s v="2025-0012"/>
    <x v="81"/>
    <n v="1"/>
    <s v="Wagon"/>
    <n v="24"/>
    <s v="37 84 4594 863-1"/>
    <x v="27"/>
    <m/>
    <m/>
    <x v="0"/>
    <x v="1"/>
    <n v="1"/>
    <m/>
    <m/>
    <m/>
    <m/>
    <n v="1"/>
    <n v="1"/>
    <x v="1"/>
    <n v="0"/>
    <d v="1899-12-30T00:00:00"/>
    <d v="1899-12-30T00:00:00"/>
    <x v="3"/>
    <m/>
    <m/>
    <m/>
    <d v="2025-05-29T00:00:00"/>
    <d v="2030-05-28T00:00:00"/>
    <n v="1825"/>
    <x v="85"/>
    <m/>
    <m/>
    <m/>
    <m/>
    <s v="n.a."/>
    <d v="1899-12-30T00:00:00"/>
    <d v="1899-12-30T00:00:00"/>
    <n v="0"/>
    <n v="6"/>
    <m/>
    <d v="2029-11-28T00:00:00"/>
    <m/>
    <m/>
    <m/>
    <m/>
    <m/>
    <m/>
    <m/>
    <m/>
    <n v="1825"/>
    <m/>
    <m/>
    <m/>
    <m/>
    <m/>
    <m/>
    <m/>
    <m/>
    <m/>
    <m/>
    <d v="2029-12-28T00:00:00"/>
    <m/>
    <n v="80000"/>
    <m/>
    <m/>
    <s v="Euro"/>
    <n v="28.77"/>
    <m/>
    <m/>
    <m/>
    <m/>
    <n v="31.56"/>
    <m/>
    <m/>
    <m/>
    <m/>
    <m/>
    <m/>
    <m/>
    <m/>
    <m/>
    <m/>
    <m/>
    <m/>
    <m/>
    <m/>
    <m/>
    <m/>
    <m/>
    <m/>
    <m/>
    <m/>
    <m/>
    <m/>
  </r>
  <r>
    <m/>
    <s v="V500001"/>
    <s v="2025-0012"/>
    <x v="81"/>
    <n v="1"/>
    <s v="Wagon"/>
    <n v="25"/>
    <s v="37 84 4594 865-6"/>
    <x v="27"/>
    <m/>
    <m/>
    <x v="0"/>
    <x v="1"/>
    <n v="1"/>
    <m/>
    <m/>
    <m/>
    <m/>
    <n v="1"/>
    <n v="1"/>
    <x v="1"/>
    <n v="0"/>
    <d v="1899-12-30T00:00:00"/>
    <d v="1899-12-30T00:00:00"/>
    <x v="3"/>
    <m/>
    <m/>
    <m/>
    <d v="2025-05-29T00:00:00"/>
    <d v="2030-05-28T00:00:00"/>
    <n v="1825"/>
    <x v="85"/>
    <m/>
    <m/>
    <m/>
    <m/>
    <s v="n.a."/>
    <d v="1899-12-30T00:00:00"/>
    <d v="1899-12-30T00:00:00"/>
    <n v="0"/>
    <n v="6"/>
    <m/>
    <d v="2029-11-28T00:00:00"/>
    <m/>
    <m/>
    <m/>
    <m/>
    <m/>
    <m/>
    <m/>
    <m/>
    <n v="1825"/>
    <m/>
    <m/>
    <m/>
    <m/>
    <m/>
    <m/>
    <m/>
    <m/>
    <m/>
    <m/>
    <d v="2029-12-28T00:00:00"/>
    <m/>
    <n v="80000"/>
    <m/>
    <m/>
    <s v="Euro"/>
    <n v="28.77"/>
    <m/>
    <m/>
    <m/>
    <m/>
    <n v="31.56"/>
    <m/>
    <m/>
    <m/>
    <m/>
    <m/>
    <m/>
    <m/>
    <m/>
    <m/>
    <m/>
    <m/>
    <m/>
    <m/>
    <m/>
    <m/>
    <m/>
    <m/>
    <m/>
    <m/>
    <m/>
    <m/>
    <m/>
  </r>
  <r>
    <m/>
    <s v="V500001"/>
    <s v="2025-0012"/>
    <x v="81"/>
    <n v="1"/>
    <s v="Wagon"/>
    <n v="26"/>
    <s v="37 84 4594 870-6"/>
    <x v="27"/>
    <m/>
    <m/>
    <x v="0"/>
    <x v="1"/>
    <n v="1"/>
    <m/>
    <m/>
    <m/>
    <m/>
    <n v="1"/>
    <n v="1"/>
    <x v="1"/>
    <n v="0"/>
    <d v="1899-12-30T00:00:00"/>
    <d v="1899-12-30T00:00:00"/>
    <x v="3"/>
    <m/>
    <m/>
    <m/>
    <d v="2025-05-29T00:00:00"/>
    <d v="2030-05-28T00:00:00"/>
    <n v="1825"/>
    <x v="85"/>
    <m/>
    <m/>
    <m/>
    <m/>
    <s v="n.a."/>
    <d v="1899-12-30T00:00:00"/>
    <d v="1899-12-30T00:00:00"/>
    <n v="0"/>
    <n v="6"/>
    <m/>
    <d v="2029-11-28T00:00:00"/>
    <m/>
    <m/>
    <m/>
    <m/>
    <m/>
    <m/>
    <m/>
    <m/>
    <n v="1825"/>
    <m/>
    <m/>
    <m/>
    <m/>
    <m/>
    <m/>
    <m/>
    <m/>
    <m/>
    <m/>
    <d v="2029-12-28T00:00:00"/>
    <m/>
    <n v="80000"/>
    <m/>
    <m/>
    <s v="Euro"/>
    <n v="28.77"/>
    <m/>
    <m/>
    <m/>
    <m/>
    <n v="31.56"/>
    <m/>
    <m/>
    <m/>
    <m/>
    <m/>
    <m/>
    <m/>
    <m/>
    <m/>
    <m/>
    <m/>
    <m/>
    <m/>
    <m/>
    <m/>
    <m/>
    <m/>
    <m/>
    <m/>
    <m/>
    <m/>
    <m/>
  </r>
  <r>
    <m/>
    <s v="V500001"/>
    <s v="2025-0012"/>
    <x v="81"/>
    <n v="1"/>
    <s v="Wagon"/>
    <n v="27"/>
    <s v="37 84 4594 872-2"/>
    <x v="27"/>
    <m/>
    <m/>
    <x v="0"/>
    <x v="1"/>
    <n v="1"/>
    <m/>
    <m/>
    <m/>
    <m/>
    <n v="1"/>
    <n v="1"/>
    <x v="1"/>
    <n v="0"/>
    <d v="1899-12-30T00:00:00"/>
    <d v="1899-12-30T00:00:00"/>
    <x v="3"/>
    <m/>
    <m/>
    <m/>
    <d v="2025-05-29T00:00:00"/>
    <d v="2030-05-28T00:00:00"/>
    <n v="1825"/>
    <x v="85"/>
    <m/>
    <m/>
    <m/>
    <m/>
    <s v="n.a."/>
    <d v="1899-12-30T00:00:00"/>
    <d v="1899-12-30T00:00:00"/>
    <n v="0"/>
    <n v="6"/>
    <m/>
    <d v="2029-11-28T00:00:00"/>
    <m/>
    <m/>
    <m/>
    <m/>
    <m/>
    <m/>
    <m/>
    <m/>
    <n v="1825"/>
    <m/>
    <m/>
    <m/>
    <m/>
    <m/>
    <m/>
    <m/>
    <m/>
    <m/>
    <m/>
    <d v="2029-12-28T00:00:00"/>
    <m/>
    <n v="80000"/>
    <m/>
    <m/>
    <s v="Euro"/>
    <n v="28.77"/>
    <m/>
    <m/>
    <m/>
    <m/>
    <n v="31.56"/>
    <m/>
    <m/>
    <m/>
    <m/>
    <m/>
    <m/>
    <m/>
    <m/>
    <m/>
    <m/>
    <m/>
    <m/>
    <m/>
    <m/>
    <m/>
    <m/>
    <m/>
    <m/>
    <m/>
    <m/>
    <m/>
    <m/>
  </r>
  <r>
    <m/>
    <s v="V500001"/>
    <s v="2025-0012"/>
    <x v="81"/>
    <n v="1"/>
    <s v="Wagon"/>
    <n v="28"/>
    <s v="37 84 4594 874-8"/>
    <x v="27"/>
    <m/>
    <m/>
    <x v="0"/>
    <x v="1"/>
    <n v="1"/>
    <m/>
    <m/>
    <m/>
    <m/>
    <n v="1"/>
    <n v="1"/>
    <x v="1"/>
    <n v="0"/>
    <d v="1899-12-30T00:00:00"/>
    <d v="1899-12-30T00:00:00"/>
    <x v="3"/>
    <m/>
    <m/>
    <m/>
    <d v="2025-05-29T00:00:00"/>
    <d v="2030-05-28T00:00:00"/>
    <n v="1825"/>
    <x v="85"/>
    <m/>
    <m/>
    <m/>
    <m/>
    <s v="n.a."/>
    <d v="1899-12-30T00:00:00"/>
    <d v="1899-12-30T00:00:00"/>
    <n v="0"/>
    <n v="6"/>
    <m/>
    <d v="2029-11-28T00:00:00"/>
    <m/>
    <m/>
    <m/>
    <m/>
    <m/>
    <m/>
    <m/>
    <m/>
    <n v="1825"/>
    <m/>
    <m/>
    <m/>
    <m/>
    <m/>
    <m/>
    <m/>
    <m/>
    <m/>
    <m/>
    <d v="2029-12-28T00:00:00"/>
    <m/>
    <n v="80000"/>
    <m/>
    <m/>
    <s v="Euro"/>
    <n v="28.77"/>
    <m/>
    <m/>
    <m/>
    <m/>
    <n v="31.56"/>
    <m/>
    <m/>
    <m/>
    <m/>
    <m/>
    <m/>
    <m/>
    <m/>
    <m/>
    <m/>
    <m/>
    <m/>
    <m/>
    <m/>
    <m/>
    <m/>
    <m/>
    <m/>
    <m/>
    <m/>
    <m/>
    <m/>
  </r>
  <r>
    <m/>
    <s v="V500001"/>
    <s v="2025-0012"/>
    <x v="81"/>
    <n v="1"/>
    <s v="Wagon"/>
    <n v="29"/>
    <s v="37 84 4594 883-9"/>
    <x v="27"/>
    <m/>
    <m/>
    <x v="0"/>
    <x v="1"/>
    <n v="1"/>
    <m/>
    <m/>
    <m/>
    <m/>
    <n v="1"/>
    <n v="1"/>
    <x v="1"/>
    <n v="0"/>
    <d v="1899-12-30T00:00:00"/>
    <d v="1899-12-30T00:00:00"/>
    <x v="3"/>
    <m/>
    <m/>
    <m/>
    <d v="2025-05-29T00:00:00"/>
    <d v="2030-05-28T00:00:00"/>
    <n v="1825"/>
    <x v="85"/>
    <m/>
    <m/>
    <m/>
    <m/>
    <s v="n.a."/>
    <d v="1899-12-30T00:00:00"/>
    <d v="1899-12-30T00:00:00"/>
    <n v="0"/>
    <n v="6"/>
    <m/>
    <d v="2029-11-28T00:00:00"/>
    <m/>
    <m/>
    <m/>
    <m/>
    <m/>
    <m/>
    <m/>
    <m/>
    <n v="1825"/>
    <m/>
    <m/>
    <m/>
    <m/>
    <m/>
    <m/>
    <m/>
    <m/>
    <m/>
    <m/>
    <d v="2029-12-28T00:00:00"/>
    <m/>
    <n v="80000"/>
    <m/>
    <m/>
    <s v="Euro"/>
    <n v="28.77"/>
    <m/>
    <m/>
    <m/>
    <m/>
    <n v="31.56"/>
    <m/>
    <m/>
    <m/>
    <m/>
    <m/>
    <m/>
    <m/>
    <m/>
    <m/>
    <m/>
    <m/>
    <m/>
    <m/>
    <m/>
    <m/>
    <m/>
    <m/>
    <m/>
    <m/>
    <m/>
    <m/>
    <m/>
  </r>
  <r>
    <m/>
    <s v="V500001"/>
    <s v="2025-0012"/>
    <x v="81"/>
    <n v="1"/>
    <s v="Wagon"/>
    <n v="30"/>
    <s v="37 84 4594 898-7"/>
    <x v="27"/>
    <m/>
    <m/>
    <x v="0"/>
    <x v="1"/>
    <n v="1"/>
    <m/>
    <m/>
    <m/>
    <m/>
    <n v="1"/>
    <n v="1"/>
    <x v="1"/>
    <n v="0"/>
    <d v="1899-12-30T00:00:00"/>
    <d v="1899-12-30T00:00:00"/>
    <x v="3"/>
    <m/>
    <m/>
    <m/>
    <d v="2025-05-29T00:00:00"/>
    <d v="2030-05-28T00:00:00"/>
    <n v="1825"/>
    <x v="85"/>
    <m/>
    <m/>
    <m/>
    <m/>
    <s v="n.a."/>
    <d v="1899-12-30T00:00:00"/>
    <d v="1899-12-30T00:00:00"/>
    <n v="0"/>
    <n v="6"/>
    <m/>
    <d v="2029-11-28T00:00:00"/>
    <m/>
    <m/>
    <m/>
    <m/>
    <m/>
    <m/>
    <m/>
    <m/>
    <n v="1825"/>
    <m/>
    <m/>
    <m/>
    <m/>
    <m/>
    <m/>
    <m/>
    <m/>
    <m/>
    <m/>
    <d v="2029-12-28T00:00:00"/>
    <m/>
    <n v="80000"/>
    <m/>
    <m/>
    <s v="Euro"/>
    <n v="28.77"/>
    <m/>
    <m/>
    <m/>
    <m/>
    <n v="31.56"/>
    <m/>
    <m/>
    <m/>
    <m/>
    <m/>
    <m/>
    <m/>
    <m/>
    <m/>
    <m/>
    <m/>
    <m/>
    <m/>
    <m/>
    <m/>
    <m/>
    <m/>
    <m/>
    <m/>
    <m/>
    <m/>
    <m/>
  </r>
  <r>
    <m/>
    <s v="V500001"/>
    <s v="2025-0012"/>
    <x v="81"/>
    <n v="1"/>
    <s v="Wagon"/>
    <n v="31"/>
    <s v="37 84 4594 900-1"/>
    <x v="27"/>
    <m/>
    <m/>
    <x v="0"/>
    <x v="1"/>
    <n v="1"/>
    <m/>
    <m/>
    <m/>
    <m/>
    <n v="1"/>
    <n v="1"/>
    <x v="1"/>
    <n v="0"/>
    <d v="1899-12-30T00:00:00"/>
    <d v="1899-12-30T00:00:00"/>
    <x v="3"/>
    <m/>
    <m/>
    <m/>
    <d v="2025-05-29T00:00:00"/>
    <d v="2030-05-28T00:00:00"/>
    <n v="1825"/>
    <x v="85"/>
    <m/>
    <m/>
    <m/>
    <m/>
    <s v="n.a."/>
    <d v="1899-12-30T00:00:00"/>
    <d v="1899-12-30T00:00:00"/>
    <n v="0"/>
    <n v="6"/>
    <m/>
    <d v="2029-11-28T00:00:00"/>
    <m/>
    <m/>
    <m/>
    <m/>
    <m/>
    <m/>
    <m/>
    <m/>
    <n v="1825"/>
    <m/>
    <m/>
    <m/>
    <m/>
    <m/>
    <m/>
    <m/>
    <m/>
    <m/>
    <m/>
    <d v="2029-12-28T00:00:00"/>
    <m/>
    <n v="80000"/>
    <m/>
    <m/>
    <s v="Euro"/>
    <n v="28.77"/>
    <m/>
    <m/>
    <m/>
    <m/>
    <n v="31.56"/>
    <m/>
    <m/>
    <m/>
    <m/>
    <m/>
    <m/>
    <m/>
    <m/>
    <m/>
    <m/>
    <m/>
    <m/>
    <m/>
    <m/>
    <m/>
    <m/>
    <m/>
    <m/>
    <m/>
    <m/>
    <m/>
    <m/>
  </r>
  <r>
    <m/>
    <s v="V500001"/>
    <s v="2025-0012"/>
    <x v="81"/>
    <n v="1"/>
    <s v="Wagon"/>
    <n v="32"/>
    <s v="37 84 4594 911-8"/>
    <x v="27"/>
    <m/>
    <m/>
    <x v="0"/>
    <x v="1"/>
    <n v="1"/>
    <m/>
    <m/>
    <m/>
    <m/>
    <n v="1"/>
    <n v="1"/>
    <x v="1"/>
    <n v="0"/>
    <d v="1899-12-30T00:00:00"/>
    <d v="1899-12-30T00:00:00"/>
    <x v="3"/>
    <m/>
    <m/>
    <m/>
    <d v="2025-05-29T00:00:00"/>
    <d v="2030-05-28T00:00:00"/>
    <n v="1825"/>
    <x v="85"/>
    <m/>
    <m/>
    <m/>
    <m/>
    <s v="n.a."/>
    <d v="1899-12-30T00:00:00"/>
    <d v="1899-12-30T00:00:00"/>
    <n v="0"/>
    <n v="6"/>
    <m/>
    <d v="2029-11-28T00:00:00"/>
    <m/>
    <m/>
    <m/>
    <m/>
    <m/>
    <m/>
    <m/>
    <m/>
    <n v="1825"/>
    <m/>
    <m/>
    <m/>
    <m/>
    <m/>
    <m/>
    <m/>
    <m/>
    <m/>
    <m/>
    <d v="2029-12-28T00:00:00"/>
    <m/>
    <n v="80000"/>
    <m/>
    <m/>
    <s v="Euro"/>
    <n v="28.77"/>
    <m/>
    <m/>
    <m/>
    <m/>
    <n v="31.56"/>
    <m/>
    <m/>
    <m/>
    <m/>
    <m/>
    <m/>
    <m/>
    <m/>
    <m/>
    <m/>
    <m/>
    <m/>
    <m/>
    <m/>
    <m/>
    <m/>
    <m/>
    <m/>
    <m/>
    <m/>
    <m/>
    <m/>
  </r>
  <r>
    <m/>
    <s v="V500001"/>
    <s v="2025-0012"/>
    <x v="81"/>
    <n v="1"/>
    <s v="Wagon"/>
    <n v="33"/>
    <s v="37 84 4594 922-5"/>
    <x v="27"/>
    <m/>
    <m/>
    <x v="0"/>
    <x v="1"/>
    <n v="1"/>
    <m/>
    <m/>
    <m/>
    <m/>
    <n v="1"/>
    <n v="1"/>
    <x v="1"/>
    <n v="0"/>
    <d v="1899-12-30T00:00:00"/>
    <d v="1899-12-30T00:00:00"/>
    <x v="3"/>
    <m/>
    <m/>
    <m/>
    <d v="2025-05-29T00:00:00"/>
    <d v="2030-05-28T00:00:00"/>
    <n v="1825"/>
    <x v="85"/>
    <m/>
    <m/>
    <m/>
    <m/>
    <s v="n.a."/>
    <d v="1899-12-30T00:00:00"/>
    <d v="1899-12-30T00:00:00"/>
    <n v="0"/>
    <n v="6"/>
    <m/>
    <d v="2029-11-28T00:00:00"/>
    <m/>
    <m/>
    <m/>
    <m/>
    <m/>
    <m/>
    <m/>
    <m/>
    <n v="1825"/>
    <m/>
    <m/>
    <m/>
    <m/>
    <m/>
    <m/>
    <m/>
    <m/>
    <m/>
    <m/>
    <d v="2029-12-28T00:00:00"/>
    <m/>
    <n v="80000"/>
    <m/>
    <m/>
    <s v="Euro"/>
    <n v="28.77"/>
    <m/>
    <m/>
    <m/>
    <m/>
    <n v="31.56"/>
    <m/>
    <m/>
    <m/>
    <m/>
    <m/>
    <m/>
    <m/>
    <m/>
    <m/>
    <m/>
    <m/>
    <m/>
    <m/>
    <m/>
    <m/>
    <m/>
    <m/>
    <m/>
    <m/>
    <m/>
    <m/>
    <m/>
  </r>
  <r>
    <m/>
    <s v="V500001"/>
    <s v="2025-0012"/>
    <x v="81"/>
    <n v="1"/>
    <s v="Wagon"/>
    <n v="34"/>
    <s v="37 84 4594 925-8"/>
    <x v="27"/>
    <m/>
    <m/>
    <x v="0"/>
    <x v="1"/>
    <n v="1"/>
    <m/>
    <m/>
    <m/>
    <m/>
    <n v="1"/>
    <n v="1"/>
    <x v="1"/>
    <n v="0"/>
    <d v="1899-12-30T00:00:00"/>
    <d v="1899-12-30T00:00:00"/>
    <x v="3"/>
    <m/>
    <m/>
    <m/>
    <d v="2025-05-29T00:00:00"/>
    <d v="2030-05-28T00:00:00"/>
    <n v="1825"/>
    <x v="85"/>
    <m/>
    <m/>
    <m/>
    <m/>
    <s v="n.a."/>
    <d v="1899-12-30T00:00:00"/>
    <d v="1899-12-30T00:00:00"/>
    <n v="0"/>
    <n v="6"/>
    <m/>
    <d v="2029-11-28T00:00:00"/>
    <m/>
    <m/>
    <m/>
    <m/>
    <m/>
    <m/>
    <m/>
    <m/>
    <n v="1825"/>
    <m/>
    <m/>
    <m/>
    <m/>
    <m/>
    <m/>
    <m/>
    <m/>
    <m/>
    <m/>
    <d v="2029-12-28T00:00:00"/>
    <m/>
    <n v="80000"/>
    <m/>
    <m/>
    <s v="Euro"/>
    <n v="28.77"/>
    <m/>
    <m/>
    <m/>
    <m/>
    <n v="31.56"/>
    <m/>
    <m/>
    <m/>
    <m/>
    <m/>
    <m/>
    <m/>
    <m/>
    <m/>
    <m/>
    <m/>
    <m/>
    <m/>
    <m/>
    <m/>
    <m/>
    <m/>
    <m/>
    <m/>
    <m/>
    <m/>
    <m/>
  </r>
  <r>
    <m/>
    <s v="V500001"/>
    <s v="2025-0012"/>
    <x v="81"/>
    <n v="1"/>
    <s v="Wagon"/>
    <n v="35"/>
    <s v="37 84 4594 928-2"/>
    <x v="27"/>
    <m/>
    <m/>
    <x v="0"/>
    <x v="1"/>
    <n v="1"/>
    <m/>
    <m/>
    <m/>
    <m/>
    <n v="1"/>
    <n v="1"/>
    <x v="1"/>
    <n v="0"/>
    <d v="1899-12-30T00:00:00"/>
    <d v="1899-12-30T00:00:00"/>
    <x v="3"/>
    <m/>
    <m/>
    <m/>
    <d v="2025-05-29T00:00:00"/>
    <d v="2030-05-28T00:00:00"/>
    <n v="1825"/>
    <x v="85"/>
    <m/>
    <m/>
    <m/>
    <m/>
    <s v="n.a."/>
    <d v="1899-12-30T00:00:00"/>
    <d v="1899-12-30T00:00:00"/>
    <n v="0"/>
    <n v="6"/>
    <m/>
    <d v="2029-11-28T00:00:00"/>
    <m/>
    <m/>
    <m/>
    <m/>
    <m/>
    <m/>
    <m/>
    <m/>
    <n v="1825"/>
    <m/>
    <m/>
    <m/>
    <m/>
    <m/>
    <m/>
    <m/>
    <m/>
    <m/>
    <m/>
    <d v="2029-12-28T00:00:00"/>
    <m/>
    <n v="80000"/>
    <m/>
    <m/>
    <s v="Euro"/>
    <n v="28.77"/>
    <m/>
    <m/>
    <m/>
    <m/>
    <n v="31.56"/>
    <m/>
    <m/>
    <m/>
    <m/>
    <m/>
    <m/>
    <m/>
    <m/>
    <m/>
    <m/>
    <m/>
    <m/>
    <m/>
    <m/>
    <m/>
    <m/>
    <m/>
    <m/>
    <m/>
    <m/>
    <m/>
    <m/>
  </r>
  <r>
    <m/>
    <s v="V500001"/>
    <s v="2025-0012"/>
    <x v="81"/>
    <n v="1"/>
    <s v="Wagon"/>
    <n v="36"/>
    <s v="37 84 4594 930-8"/>
    <x v="27"/>
    <m/>
    <m/>
    <x v="0"/>
    <x v="1"/>
    <n v="1"/>
    <m/>
    <m/>
    <m/>
    <m/>
    <n v="1"/>
    <n v="1"/>
    <x v="1"/>
    <n v="0"/>
    <d v="1899-12-30T00:00:00"/>
    <d v="1899-12-30T00:00:00"/>
    <x v="3"/>
    <m/>
    <m/>
    <m/>
    <d v="2025-05-29T00:00:00"/>
    <d v="2030-05-28T00:00:00"/>
    <n v="1825"/>
    <x v="85"/>
    <m/>
    <m/>
    <m/>
    <m/>
    <s v="n.a."/>
    <d v="1899-12-30T00:00:00"/>
    <d v="1899-12-30T00:00:00"/>
    <n v="0"/>
    <n v="6"/>
    <m/>
    <d v="2029-11-28T00:00:00"/>
    <m/>
    <m/>
    <m/>
    <m/>
    <m/>
    <m/>
    <m/>
    <m/>
    <n v="1825"/>
    <m/>
    <m/>
    <m/>
    <m/>
    <m/>
    <m/>
    <m/>
    <m/>
    <m/>
    <m/>
    <d v="2029-12-28T00:00:00"/>
    <m/>
    <n v="80000"/>
    <m/>
    <m/>
    <s v="Euro"/>
    <n v="28.77"/>
    <m/>
    <m/>
    <m/>
    <m/>
    <n v="31.56"/>
    <m/>
    <m/>
    <m/>
    <m/>
    <m/>
    <m/>
    <m/>
    <m/>
    <m/>
    <m/>
    <m/>
    <m/>
    <m/>
    <m/>
    <m/>
    <m/>
    <m/>
    <m/>
    <m/>
    <m/>
    <m/>
    <m/>
  </r>
  <r>
    <m/>
    <s v="V500001"/>
    <s v="2025-0012"/>
    <x v="81"/>
    <n v="1"/>
    <s v="Wagon"/>
    <n v="37"/>
    <s v="37 84 4594 931-6"/>
    <x v="27"/>
    <m/>
    <m/>
    <x v="0"/>
    <x v="1"/>
    <n v="1"/>
    <m/>
    <m/>
    <m/>
    <m/>
    <n v="1"/>
    <n v="1"/>
    <x v="1"/>
    <n v="0"/>
    <d v="1899-12-30T00:00:00"/>
    <d v="1899-12-30T00:00:00"/>
    <x v="3"/>
    <m/>
    <m/>
    <m/>
    <d v="2025-05-29T00:00:00"/>
    <d v="2030-05-28T00:00:00"/>
    <n v="1825"/>
    <x v="85"/>
    <m/>
    <m/>
    <m/>
    <m/>
    <s v="n.a."/>
    <d v="1899-12-30T00:00:00"/>
    <d v="1899-12-30T00:00:00"/>
    <n v="0"/>
    <n v="6"/>
    <m/>
    <d v="2029-11-28T00:00:00"/>
    <m/>
    <m/>
    <m/>
    <m/>
    <m/>
    <m/>
    <m/>
    <m/>
    <n v="1825"/>
    <m/>
    <m/>
    <m/>
    <m/>
    <m/>
    <m/>
    <m/>
    <m/>
    <m/>
    <m/>
    <d v="2029-12-28T00:00:00"/>
    <m/>
    <n v="80000"/>
    <m/>
    <m/>
    <s v="Euro"/>
    <n v="28.77"/>
    <m/>
    <m/>
    <m/>
    <m/>
    <n v="31.56"/>
    <m/>
    <m/>
    <m/>
    <m/>
    <m/>
    <m/>
    <m/>
    <m/>
    <m/>
    <m/>
    <m/>
    <m/>
    <m/>
    <m/>
    <m/>
    <m/>
    <m/>
    <m/>
    <m/>
    <m/>
    <m/>
    <m/>
  </r>
  <r>
    <m/>
    <s v="V500001"/>
    <s v="2025-0012"/>
    <x v="81"/>
    <n v="1"/>
    <s v="Wagon"/>
    <n v="38"/>
    <s v="37 84 4594 939-9"/>
    <x v="27"/>
    <m/>
    <m/>
    <x v="0"/>
    <x v="1"/>
    <n v="1"/>
    <m/>
    <m/>
    <m/>
    <m/>
    <n v="1"/>
    <n v="1"/>
    <x v="1"/>
    <n v="0"/>
    <d v="1899-12-30T00:00:00"/>
    <d v="1899-12-30T00:00:00"/>
    <x v="3"/>
    <m/>
    <m/>
    <m/>
    <d v="2025-05-29T00:00:00"/>
    <d v="2030-05-28T00:00:00"/>
    <n v="1825"/>
    <x v="85"/>
    <m/>
    <m/>
    <m/>
    <m/>
    <s v="n.a."/>
    <d v="1899-12-30T00:00:00"/>
    <d v="1899-12-30T00:00:00"/>
    <n v="0"/>
    <n v="6"/>
    <m/>
    <d v="2029-11-28T00:00:00"/>
    <m/>
    <m/>
    <m/>
    <m/>
    <m/>
    <m/>
    <m/>
    <m/>
    <n v="1825"/>
    <m/>
    <m/>
    <m/>
    <m/>
    <m/>
    <m/>
    <m/>
    <m/>
    <m/>
    <m/>
    <d v="2029-12-28T00:00:00"/>
    <m/>
    <n v="80000"/>
    <m/>
    <m/>
    <s v="Euro"/>
    <n v="28.77"/>
    <m/>
    <m/>
    <m/>
    <m/>
    <n v="31.56"/>
    <m/>
    <m/>
    <m/>
    <m/>
    <m/>
    <m/>
    <m/>
    <m/>
    <m/>
    <m/>
    <m/>
    <m/>
    <m/>
    <m/>
    <m/>
    <m/>
    <m/>
    <m/>
    <m/>
    <m/>
    <m/>
    <m/>
  </r>
  <r>
    <m/>
    <s v="V500001"/>
    <s v="2025-0012"/>
    <x v="81"/>
    <n v="1"/>
    <s v="Wagon"/>
    <n v="39"/>
    <s v="37 84 4594 940-7"/>
    <x v="27"/>
    <m/>
    <m/>
    <x v="0"/>
    <x v="1"/>
    <n v="1"/>
    <m/>
    <m/>
    <m/>
    <m/>
    <n v="1"/>
    <n v="1"/>
    <x v="1"/>
    <n v="0"/>
    <d v="1899-12-30T00:00:00"/>
    <d v="1899-12-30T00:00:00"/>
    <x v="3"/>
    <m/>
    <m/>
    <m/>
    <d v="2025-05-29T00:00:00"/>
    <d v="2030-05-28T00:00:00"/>
    <n v="1825"/>
    <x v="85"/>
    <m/>
    <m/>
    <m/>
    <m/>
    <s v="n.a."/>
    <d v="1899-12-30T00:00:00"/>
    <d v="1899-12-30T00:00:00"/>
    <n v="0"/>
    <n v="6"/>
    <m/>
    <d v="2029-11-28T00:00:00"/>
    <m/>
    <m/>
    <m/>
    <m/>
    <m/>
    <m/>
    <m/>
    <m/>
    <n v="1825"/>
    <m/>
    <m/>
    <m/>
    <m/>
    <m/>
    <m/>
    <m/>
    <m/>
    <m/>
    <m/>
    <d v="2029-12-28T00:00:00"/>
    <m/>
    <n v="80000"/>
    <m/>
    <m/>
    <s v="Euro"/>
    <n v="28.77"/>
    <m/>
    <m/>
    <m/>
    <m/>
    <n v="31.56"/>
    <m/>
    <m/>
    <m/>
    <m/>
    <m/>
    <m/>
    <m/>
    <m/>
    <m/>
    <m/>
    <m/>
    <m/>
    <m/>
    <m/>
    <m/>
    <m/>
    <m/>
    <m/>
    <m/>
    <m/>
    <m/>
    <m/>
  </r>
  <r>
    <m/>
    <s v="V500001"/>
    <s v="2025-0012"/>
    <x v="81"/>
    <n v="1"/>
    <s v="Wagon"/>
    <n v="40"/>
    <s v="37 84 4594 942-3"/>
    <x v="27"/>
    <m/>
    <m/>
    <x v="0"/>
    <x v="1"/>
    <n v="1"/>
    <m/>
    <m/>
    <m/>
    <m/>
    <n v="1"/>
    <n v="1"/>
    <x v="1"/>
    <n v="0"/>
    <d v="1899-12-30T00:00:00"/>
    <d v="1899-12-30T00:00:00"/>
    <x v="3"/>
    <m/>
    <m/>
    <m/>
    <d v="2025-05-29T00:00:00"/>
    <d v="2030-05-28T00:00:00"/>
    <n v="1825"/>
    <x v="85"/>
    <m/>
    <m/>
    <m/>
    <m/>
    <s v="n.a."/>
    <d v="1899-12-30T00:00:00"/>
    <d v="1899-12-30T00:00:00"/>
    <n v="0"/>
    <n v="6"/>
    <m/>
    <d v="2029-11-28T00:00:00"/>
    <m/>
    <m/>
    <m/>
    <m/>
    <m/>
    <m/>
    <m/>
    <m/>
    <n v="1825"/>
    <m/>
    <m/>
    <m/>
    <m/>
    <m/>
    <m/>
    <m/>
    <m/>
    <m/>
    <m/>
    <d v="2029-12-28T00:00:00"/>
    <m/>
    <n v="80000"/>
    <m/>
    <m/>
    <s v="Euro"/>
    <n v="28.77"/>
    <m/>
    <m/>
    <m/>
    <m/>
    <n v="31.56"/>
    <m/>
    <m/>
    <m/>
    <m/>
    <m/>
    <m/>
    <m/>
    <m/>
    <m/>
    <m/>
    <m/>
    <m/>
    <m/>
    <m/>
    <m/>
    <m/>
    <m/>
    <m/>
    <m/>
    <m/>
    <m/>
    <m/>
  </r>
  <r>
    <m/>
    <s v="V500001"/>
    <s v="2025-0012"/>
    <x v="81"/>
    <n v="1"/>
    <s v="Wagon"/>
    <n v="41"/>
    <s v="37 84 4594 946-4"/>
    <x v="27"/>
    <m/>
    <m/>
    <x v="0"/>
    <x v="1"/>
    <n v="1"/>
    <m/>
    <m/>
    <m/>
    <m/>
    <n v="1"/>
    <n v="1"/>
    <x v="1"/>
    <n v="0"/>
    <d v="1899-12-30T00:00:00"/>
    <d v="1899-12-30T00:00:00"/>
    <x v="3"/>
    <m/>
    <m/>
    <m/>
    <d v="2025-05-29T00:00:00"/>
    <d v="2030-05-28T00:00:00"/>
    <n v="1825"/>
    <x v="85"/>
    <m/>
    <m/>
    <m/>
    <m/>
    <s v="n.a."/>
    <d v="1899-12-30T00:00:00"/>
    <d v="1899-12-30T00:00:00"/>
    <n v="0"/>
    <n v="6"/>
    <m/>
    <d v="2029-11-28T00:00:00"/>
    <m/>
    <m/>
    <m/>
    <m/>
    <m/>
    <m/>
    <m/>
    <m/>
    <n v="1825"/>
    <m/>
    <m/>
    <m/>
    <m/>
    <m/>
    <m/>
    <m/>
    <m/>
    <m/>
    <m/>
    <d v="2029-12-28T00:00:00"/>
    <m/>
    <n v="80000"/>
    <m/>
    <m/>
    <s v="Euro"/>
    <n v="28.77"/>
    <m/>
    <m/>
    <m/>
    <m/>
    <n v="31.56"/>
    <m/>
    <m/>
    <m/>
    <m/>
    <m/>
    <m/>
    <m/>
    <m/>
    <m/>
    <m/>
    <m/>
    <m/>
    <m/>
    <m/>
    <m/>
    <m/>
    <m/>
    <m/>
    <m/>
    <m/>
    <m/>
    <m/>
  </r>
  <r>
    <m/>
    <s v="V500002"/>
    <s v="2025-0027"/>
    <x v="82"/>
    <m/>
    <s v="Header"/>
    <m/>
    <m/>
    <x v="27"/>
    <s v="POL"/>
    <s v="East EU"/>
    <x v="0"/>
    <x v="1"/>
    <n v="82"/>
    <m/>
    <m/>
    <n v="82"/>
    <n v="0"/>
    <n v="82"/>
    <n v="82"/>
    <x v="5"/>
    <m/>
    <m/>
    <m/>
    <x v="3"/>
    <s v="Sales &amp; Leaseback Tranche 2 und 3"/>
    <d v="2025-07-09T00:00:00"/>
    <d v="2030-07-08T00:00:00"/>
    <m/>
    <m/>
    <n v="1825"/>
    <x v="86"/>
    <m/>
    <m/>
    <m/>
    <m/>
    <s v="n.a."/>
    <m/>
    <m/>
    <n v="0"/>
    <n v="0"/>
    <m/>
    <m/>
    <m/>
    <m/>
    <m/>
    <m/>
    <m/>
    <m/>
    <m/>
    <m/>
    <n v="1825"/>
    <s v="B"/>
    <n v="65"/>
    <n v="2"/>
    <s v="CHE"/>
    <s v="3 Mths Cash Deposit"/>
    <s v="N"/>
    <s v="Y"/>
    <n v="0"/>
    <m/>
    <m/>
    <m/>
    <m/>
    <n v="80000"/>
    <s v="N"/>
    <m/>
    <s v="Euro"/>
    <n v="28.77"/>
    <n v="0"/>
    <n v="0"/>
    <n v="2.79"/>
    <n v="0"/>
    <n v="31.56"/>
    <n v="2.79"/>
    <n v="0"/>
    <n v="0"/>
    <n v="0"/>
    <n v="0"/>
    <s v="0.00"/>
    <n v="0"/>
    <n v="0"/>
    <n v="0"/>
    <n v="0"/>
    <n v="28.77"/>
    <s v="0.00"/>
    <n v="28.77"/>
    <n v="1"/>
    <n v="0"/>
    <n v="28.77"/>
    <n v="28.77"/>
    <n v="6560000"/>
    <n v="0"/>
    <s v="N"/>
    <n v="0"/>
    <n v="942002.88"/>
  </r>
  <r>
    <m/>
    <s v="V500002"/>
    <s v="2025-0027"/>
    <x v="82"/>
    <n v="1"/>
    <s v="Batch"/>
    <m/>
    <m/>
    <x v="27"/>
    <s v="POL"/>
    <s v="East EU"/>
    <x v="0"/>
    <x v="1"/>
    <n v="82"/>
    <m/>
    <m/>
    <n v="82"/>
    <n v="0"/>
    <n v="82"/>
    <n v="82"/>
    <x v="5"/>
    <m/>
    <m/>
    <m/>
    <x v="3"/>
    <m/>
    <m/>
    <m/>
    <d v="2025-07-09T00:00:00"/>
    <d v="2030-07-08T00:00:00"/>
    <m/>
    <x v="86"/>
    <m/>
    <m/>
    <m/>
    <m/>
    <s v="n.a."/>
    <m/>
    <m/>
    <n v="0"/>
    <n v="0"/>
    <m/>
    <m/>
    <n v="0"/>
    <m/>
    <m/>
    <m/>
    <m/>
    <m/>
    <m/>
    <m/>
    <m/>
    <s v="B"/>
    <n v="65"/>
    <n v="2"/>
    <s v="CHE"/>
    <s v="3 Mths Cash Deposit"/>
    <s v="N"/>
    <s v="Y"/>
    <n v="0"/>
    <n v="0"/>
    <m/>
    <m/>
    <m/>
    <n v="80000"/>
    <s v="N"/>
    <d v="1899-12-30T00:00:00"/>
    <s v="Euro"/>
    <n v="28.77"/>
    <n v="0"/>
    <n v="0"/>
    <n v="2.79"/>
    <n v="0"/>
    <n v="31.56"/>
    <n v="2.79"/>
    <n v="0"/>
    <n v="0"/>
    <n v="0"/>
    <n v="0"/>
    <s v="0.00"/>
    <n v="0"/>
    <n v="0"/>
    <n v="0"/>
    <n v="0"/>
    <n v="28.77"/>
    <s v="0.00"/>
    <n v="28.77"/>
    <n v="1"/>
    <n v="0"/>
    <n v="28.77"/>
    <n v="28.77"/>
    <n v="6560000"/>
    <n v="0"/>
    <s v="N"/>
    <n v="0"/>
    <n v="942002.88"/>
  </r>
  <r>
    <m/>
    <s v="V500002"/>
    <s v="2025-0027"/>
    <x v="82"/>
    <n v="1"/>
    <s v="Wagon"/>
    <n v="1"/>
    <s v="37 84 4594 825-0"/>
    <x v="27"/>
    <m/>
    <m/>
    <x v="0"/>
    <x v="1"/>
    <n v="1"/>
    <m/>
    <m/>
    <n v="1"/>
    <m/>
    <n v="1"/>
    <n v="1"/>
    <x v="1"/>
    <m/>
    <m/>
    <m/>
    <x v="3"/>
    <m/>
    <m/>
    <m/>
    <d v="2025-07-09T00:00:00"/>
    <d v="2030-07-08T00:00:00"/>
    <n v="1825"/>
    <x v="86"/>
    <m/>
    <m/>
    <m/>
    <m/>
    <s v="n.a."/>
    <d v="1899-12-30T00:00:00"/>
    <d v="1899-12-30T00:00:00"/>
    <n v="0"/>
    <n v="0"/>
    <m/>
    <d v="2030-07-08T00:00:00"/>
    <m/>
    <m/>
    <m/>
    <m/>
    <m/>
    <m/>
    <m/>
    <m/>
    <n v="1825"/>
    <m/>
    <m/>
    <m/>
    <m/>
    <m/>
    <m/>
    <m/>
    <m/>
    <m/>
    <m/>
    <d v="2030-02-08T00:00:00"/>
    <m/>
    <n v="80000"/>
    <m/>
    <m/>
    <s v="Euro"/>
    <n v="28.77"/>
    <m/>
    <m/>
    <m/>
    <m/>
    <n v="31.56"/>
    <m/>
    <m/>
    <m/>
    <m/>
    <m/>
    <m/>
    <m/>
    <m/>
    <m/>
    <m/>
    <m/>
    <m/>
    <m/>
    <m/>
    <m/>
    <m/>
    <m/>
    <m/>
    <m/>
    <m/>
    <m/>
    <m/>
  </r>
  <r>
    <m/>
    <s v="V500002"/>
    <s v="2025-0027"/>
    <x v="82"/>
    <n v="1"/>
    <s v="Wagon"/>
    <n v="2"/>
    <s v="37 84 4594 827-6"/>
    <x v="27"/>
    <m/>
    <m/>
    <x v="0"/>
    <x v="1"/>
    <n v="1"/>
    <m/>
    <m/>
    <n v="1"/>
    <m/>
    <n v="1"/>
    <n v="1"/>
    <x v="1"/>
    <m/>
    <m/>
    <m/>
    <x v="3"/>
    <m/>
    <m/>
    <m/>
    <d v="2025-07-09T00:00:00"/>
    <d v="2030-07-08T00:00:00"/>
    <n v="1825"/>
    <x v="86"/>
    <m/>
    <m/>
    <m/>
    <m/>
    <s v="n.a."/>
    <d v="1899-12-30T00:00:00"/>
    <d v="1899-12-30T00:00:00"/>
    <n v="0"/>
    <n v="0"/>
    <m/>
    <d v="2030-07-08T00:00:00"/>
    <m/>
    <m/>
    <m/>
    <m/>
    <m/>
    <m/>
    <m/>
    <m/>
    <n v="1825"/>
    <m/>
    <m/>
    <m/>
    <m/>
    <m/>
    <m/>
    <m/>
    <m/>
    <m/>
    <m/>
    <d v="2030-02-08T00:00:00"/>
    <m/>
    <n v="80000"/>
    <m/>
    <m/>
    <s v="Euro"/>
    <n v="28.77"/>
    <m/>
    <m/>
    <m/>
    <m/>
    <n v="31.56"/>
    <m/>
    <m/>
    <m/>
    <m/>
    <m/>
    <m/>
    <m/>
    <m/>
    <m/>
    <m/>
    <m/>
    <m/>
    <m/>
    <m/>
    <m/>
    <m/>
    <m/>
    <m/>
    <m/>
    <m/>
    <m/>
    <m/>
  </r>
  <r>
    <m/>
    <s v="V500002"/>
    <s v="2025-0027"/>
    <x v="82"/>
    <n v="1"/>
    <s v="Wagon"/>
    <n v="3"/>
    <s v="37 84 4594 832-6"/>
    <x v="27"/>
    <m/>
    <m/>
    <x v="0"/>
    <x v="1"/>
    <n v="1"/>
    <m/>
    <m/>
    <n v="1"/>
    <m/>
    <n v="1"/>
    <n v="1"/>
    <x v="1"/>
    <m/>
    <m/>
    <m/>
    <x v="3"/>
    <m/>
    <m/>
    <m/>
    <d v="2025-07-09T00:00:00"/>
    <d v="2030-07-08T00:00:00"/>
    <n v="1825"/>
    <x v="86"/>
    <m/>
    <m/>
    <m/>
    <m/>
    <s v="n.a."/>
    <d v="1899-12-30T00:00:00"/>
    <d v="1899-12-30T00:00:00"/>
    <n v="0"/>
    <n v="0"/>
    <m/>
    <d v="2030-07-08T00:00:00"/>
    <m/>
    <m/>
    <m/>
    <m/>
    <m/>
    <m/>
    <m/>
    <m/>
    <n v="1825"/>
    <m/>
    <m/>
    <m/>
    <m/>
    <m/>
    <m/>
    <m/>
    <m/>
    <m/>
    <m/>
    <d v="2030-02-08T00:00:00"/>
    <m/>
    <n v="80000"/>
    <m/>
    <m/>
    <s v="Euro"/>
    <n v="28.77"/>
    <m/>
    <m/>
    <m/>
    <m/>
    <n v="31.56"/>
    <m/>
    <m/>
    <m/>
    <m/>
    <m/>
    <m/>
    <m/>
    <m/>
    <m/>
    <m/>
    <m/>
    <m/>
    <m/>
    <m/>
    <m/>
    <m/>
    <m/>
    <m/>
    <m/>
    <m/>
    <m/>
    <m/>
  </r>
  <r>
    <m/>
    <s v="V500002"/>
    <s v="2025-0027"/>
    <x v="82"/>
    <n v="1"/>
    <s v="Wagon"/>
    <n v="4"/>
    <s v="37 84 4594 834-2"/>
    <x v="27"/>
    <m/>
    <m/>
    <x v="0"/>
    <x v="1"/>
    <n v="1"/>
    <m/>
    <m/>
    <n v="1"/>
    <m/>
    <n v="1"/>
    <n v="1"/>
    <x v="1"/>
    <m/>
    <m/>
    <m/>
    <x v="3"/>
    <m/>
    <m/>
    <m/>
    <d v="2025-07-09T00:00:00"/>
    <d v="2030-07-08T00:00:00"/>
    <n v="1825"/>
    <x v="86"/>
    <m/>
    <m/>
    <m/>
    <m/>
    <s v="n.a."/>
    <d v="1899-12-30T00:00:00"/>
    <d v="1899-12-30T00:00:00"/>
    <n v="0"/>
    <n v="0"/>
    <m/>
    <d v="2030-07-08T00:00:00"/>
    <m/>
    <m/>
    <m/>
    <m/>
    <m/>
    <m/>
    <m/>
    <m/>
    <n v="1825"/>
    <m/>
    <m/>
    <m/>
    <m/>
    <m/>
    <m/>
    <m/>
    <m/>
    <m/>
    <m/>
    <d v="2030-02-08T00:00:00"/>
    <m/>
    <n v="80000"/>
    <m/>
    <m/>
    <s v="Euro"/>
    <n v="28.77"/>
    <m/>
    <m/>
    <m/>
    <m/>
    <n v="31.56"/>
    <m/>
    <m/>
    <m/>
    <m/>
    <m/>
    <m/>
    <m/>
    <m/>
    <m/>
    <m/>
    <m/>
    <m/>
    <m/>
    <m/>
    <m/>
    <m/>
    <m/>
    <m/>
    <m/>
    <m/>
    <m/>
    <m/>
  </r>
  <r>
    <m/>
    <s v="V500002"/>
    <s v="2025-0027"/>
    <x v="82"/>
    <n v="1"/>
    <s v="Wagon"/>
    <n v="5"/>
    <s v="37 84 4594 838-3"/>
    <x v="27"/>
    <m/>
    <m/>
    <x v="0"/>
    <x v="1"/>
    <n v="1"/>
    <m/>
    <m/>
    <n v="1"/>
    <m/>
    <n v="1"/>
    <n v="1"/>
    <x v="1"/>
    <m/>
    <m/>
    <m/>
    <x v="3"/>
    <m/>
    <m/>
    <m/>
    <d v="2025-07-09T00:00:00"/>
    <d v="2030-07-08T00:00:00"/>
    <n v="1825"/>
    <x v="86"/>
    <m/>
    <m/>
    <m/>
    <m/>
    <s v="n.a."/>
    <d v="1899-12-30T00:00:00"/>
    <d v="1899-12-30T00:00:00"/>
    <n v="0"/>
    <n v="0"/>
    <m/>
    <d v="2030-07-08T00:00:00"/>
    <m/>
    <m/>
    <m/>
    <m/>
    <m/>
    <m/>
    <m/>
    <m/>
    <n v="1825"/>
    <m/>
    <m/>
    <m/>
    <m/>
    <m/>
    <m/>
    <m/>
    <m/>
    <m/>
    <m/>
    <d v="2030-02-08T00:00:00"/>
    <m/>
    <n v="80000"/>
    <m/>
    <m/>
    <s v="Euro"/>
    <n v="28.77"/>
    <m/>
    <m/>
    <m/>
    <m/>
    <n v="31.56"/>
    <m/>
    <m/>
    <m/>
    <m/>
    <m/>
    <m/>
    <m/>
    <m/>
    <m/>
    <m/>
    <m/>
    <m/>
    <m/>
    <m/>
    <m/>
    <m/>
    <m/>
    <m/>
    <m/>
    <m/>
    <m/>
    <m/>
  </r>
  <r>
    <m/>
    <s v="V500002"/>
    <s v="2025-0027"/>
    <x v="82"/>
    <n v="1"/>
    <s v="Wagon"/>
    <n v="6"/>
    <s v="37 84 4594 839-1"/>
    <x v="27"/>
    <m/>
    <m/>
    <x v="0"/>
    <x v="1"/>
    <n v="1"/>
    <m/>
    <m/>
    <n v="1"/>
    <m/>
    <n v="1"/>
    <n v="1"/>
    <x v="1"/>
    <m/>
    <m/>
    <m/>
    <x v="3"/>
    <m/>
    <m/>
    <m/>
    <d v="2025-07-09T00:00:00"/>
    <d v="2030-07-08T00:00:00"/>
    <n v="1825"/>
    <x v="86"/>
    <m/>
    <m/>
    <m/>
    <m/>
    <s v="n.a."/>
    <d v="1899-12-30T00:00:00"/>
    <d v="1899-12-30T00:00:00"/>
    <n v="0"/>
    <n v="0"/>
    <m/>
    <d v="2030-07-08T00:00:00"/>
    <m/>
    <m/>
    <m/>
    <m/>
    <m/>
    <m/>
    <m/>
    <m/>
    <n v="1825"/>
    <m/>
    <m/>
    <m/>
    <m/>
    <m/>
    <m/>
    <m/>
    <m/>
    <m/>
    <m/>
    <d v="2030-02-08T00:00:00"/>
    <m/>
    <n v="80000"/>
    <m/>
    <m/>
    <s v="Euro"/>
    <n v="28.77"/>
    <m/>
    <m/>
    <m/>
    <m/>
    <n v="31.56"/>
    <m/>
    <m/>
    <m/>
    <m/>
    <m/>
    <m/>
    <m/>
    <m/>
    <m/>
    <m/>
    <m/>
    <m/>
    <m/>
    <m/>
    <m/>
    <m/>
    <m/>
    <m/>
    <m/>
    <m/>
    <m/>
    <m/>
  </r>
  <r>
    <m/>
    <s v="V500002"/>
    <s v="2025-0027"/>
    <x v="82"/>
    <n v="1"/>
    <s v="Wagon"/>
    <n v="7"/>
    <s v="37 84 4594 840-9"/>
    <x v="27"/>
    <m/>
    <m/>
    <x v="0"/>
    <x v="1"/>
    <n v="1"/>
    <m/>
    <m/>
    <n v="1"/>
    <m/>
    <n v="1"/>
    <n v="1"/>
    <x v="1"/>
    <m/>
    <m/>
    <m/>
    <x v="3"/>
    <m/>
    <m/>
    <m/>
    <d v="2025-07-09T00:00:00"/>
    <d v="2030-07-08T00:00:00"/>
    <n v="1825"/>
    <x v="86"/>
    <m/>
    <m/>
    <m/>
    <m/>
    <s v="n.a."/>
    <d v="1899-12-30T00:00:00"/>
    <d v="1899-12-30T00:00:00"/>
    <n v="0"/>
    <n v="0"/>
    <m/>
    <d v="2030-07-08T00:00:00"/>
    <m/>
    <m/>
    <m/>
    <m/>
    <m/>
    <m/>
    <m/>
    <m/>
    <n v="1825"/>
    <m/>
    <m/>
    <m/>
    <m/>
    <m/>
    <m/>
    <m/>
    <m/>
    <m/>
    <m/>
    <d v="2030-02-08T00:00:00"/>
    <m/>
    <n v="80000"/>
    <m/>
    <m/>
    <s v="Euro"/>
    <n v="28.77"/>
    <m/>
    <m/>
    <m/>
    <m/>
    <n v="31.56"/>
    <m/>
    <m/>
    <m/>
    <m/>
    <m/>
    <m/>
    <m/>
    <m/>
    <m/>
    <m/>
    <m/>
    <m/>
    <m/>
    <m/>
    <m/>
    <m/>
    <m/>
    <m/>
    <m/>
    <m/>
    <m/>
    <m/>
  </r>
  <r>
    <m/>
    <s v="V500002"/>
    <s v="2025-0027"/>
    <x v="82"/>
    <n v="1"/>
    <s v="Wagon"/>
    <n v="8"/>
    <s v="37 84 4594 841-7"/>
    <x v="27"/>
    <m/>
    <m/>
    <x v="0"/>
    <x v="1"/>
    <n v="1"/>
    <m/>
    <m/>
    <n v="1"/>
    <m/>
    <n v="1"/>
    <n v="1"/>
    <x v="1"/>
    <m/>
    <m/>
    <m/>
    <x v="3"/>
    <m/>
    <m/>
    <m/>
    <d v="2025-07-09T00:00:00"/>
    <d v="2030-07-08T00:00:00"/>
    <n v="1825"/>
    <x v="86"/>
    <m/>
    <m/>
    <m/>
    <m/>
    <s v="n.a."/>
    <d v="1899-12-30T00:00:00"/>
    <d v="1899-12-30T00:00:00"/>
    <n v="0"/>
    <n v="0"/>
    <m/>
    <d v="2030-07-08T00:00:00"/>
    <m/>
    <m/>
    <m/>
    <m/>
    <m/>
    <m/>
    <m/>
    <m/>
    <n v="1825"/>
    <m/>
    <m/>
    <m/>
    <m/>
    <m/>
    <m/>
    <m/>
    <m/>
    <m/>
    <m/>
    <d v="2030-02-08T00:00:00"/>
    <m/>
    <n v="80000"/>
    <m/>
    <m/>
    <s v="Euro"/>
    <n v="28.77"/>
    <m/>
    <m/>
    <m/>
    <m/>
    <n v="31.56"/>
    <m/>
    <m/>
    <m/>
    <m/>
    <m/>
    <m/>
    <m/>
    <m/>
    <m/>
    <m/>
    <m/>
    <m/>
    <m/>
    <m/>
    <m/>
    <m/>
    <m/>
    <m/>
    <m/>
    <m/>
    <m/>
    <m/>
  </r>
  <r>
    <m/>
    <s v="V500002"/>
    <s v="2025-0027"/>
    <x v="82"/>
    <n v="1"/>
    <s v="Wagon"/>
    <n v="9"/>
    <s v="37 84 4594 849-0"/>
    <x v="27"/>
    <m/>
    <m/>
    <x v="0"/>
    <x v="1"/>
    <n v="1"/>
    <m/>
    <m/>
    <n v="1"/>
    <m/>
    <n v="1"/>
    <n v="1"/>
    <x v="1"/>
    <m/>
    <m/>
    <m/>
    <x v="3"/>
    <m/>
    <m/>
    <m/>
    <d v="2025-07-09T00:00:00"/>
    <d v="2030-07-08T00:00:00"/>
    <n v="1825"/>
    <x v="86"/>
    <m/>
    <m/>
    <m/>
    <m/>
    <s v="n.a."/>
    <d v="1899-12-30T00:00:00"/>
    <d v="1899-12-30T00:00:00"/>
    <n v="0"/>
    <n v="0"/>
    <m/>
    <d v="2030-07-08T00:00:00"/>
    <m/>
    <m/>
    <m/>
    <m/>
    <m/>
    <m/>
    <m/>
    <m/>
    <n v="1825"/>
    <m/>
    <m/>
    <m/>
    <m/>
    <m/>
    <m/>
    <m/>
    <m/>
    <m/>
    <m/>
    <d v="2030-02-08T00:00:00"/>
    <m/>
    <n v="80000"/>
    <m/>
    <m/>
    <s v="Euro"/>
    <n v="28.77"/>
    <m/>
    <m/>
    <m/>
    <m/>
    <n v="31.56"/>
    <m/>
    <m/>
    <m/>
    <m/>
    <m/>
    <m/>
    <m/>
    <m/>
    <m/>
    <m/>
    <m/>
    <m/>
    <m/>
    <m/>
    <m/>
    <m/>
    <m/>
    <m/>
    <m/>
    <m/>
    <m/>
    <m/>
  </r>
  <r>
    <m/>
    <s v="V500002"/>
    <s v="2025-0027"/>
    <x v="82"/>
    <n v="1"/>
    <s v="Wagon"/>
    <n v="10"/>
    <s v="37 84 4594 851-6"/>
    <x v="27"/>
    <m/>
    <m/>
    <x v="0"/>
    <x v="1"/>
    <n v="1"/>
    <m/>
    <m/>
    <n v="1"/>
    <m/>
    <n v="1"/>
    <n v="1"/>
    <x v="1"/>
    <m/>
    <m/>
    <m/>
    <x v="3"/>
    <m/>
    <m/>
    <m/>
    <d v="2025-07-09T00:00:00"/>
    <d v="2030-07-08T00:00:00"/>
    <n v="1825"/>
    <x v="86"/>
    <m/>
    <m/>
    <m/>
    <m/>
    <s v="n.a."/>
    <d v="1899-12-30T00:00:00"/>
    <d v="1899-12-30T00:00:00"/>
    <n v="0"/>
    <n v="0"/>
    <m/>
    <d v="2030-07-08T00:00:00"/>
    <m/>
    <m/>
    <m/>
    <m/>
    <m/>
    <m/>
    <m/>
    <m/>
    <n v="1825"/>
    <m/>
    <m/>
    <m/>
    <m/>
    <m/>
    <m/>
    <m/>
    <m/>
    <m/>
    <m/>
    <d v="2030-02-08T00:00:00"/>
    <m/>
    <n v="80000"/>
    <m/>
    <m/>
    <s v="Euro"/>
    <n v="28.77"/>
    <m/>
    <m/>
    <m/>
    <m/>
    <n v="31.56"/>
    <m/>
    <m/>
    <m/>
    <m/>
    <m/>
    <m/>
    <m/>
    <m/>
    <m/>
    <m/>
    <m/>
    <m/>
    <m/>
    <m/>
    <m/>
    <m/>
    <m/>
    <m/>
    <m/>
    <m/>
    <m/>
    <m/>
  </r>
  <r>
    <m/>
    <s v="V500002"/>
    <s v="2025-0027"/>
    <x v="82"/>
    <n v="1"/>
    <s v="Wagon"/>
    <n v="11"/>
    <s v="37 84 4594 852-4"/>
    <x v="27"/>
    <m/>
    <m/>
    <x v="0"/>
    <x v="1"/>
    <n v="1"/>
    <m/>
    <m/>
    <n v="1"/>
    <m/>
    <n v="1"/>
    <n v="1"/>
    <x v="1"/>
    <m/>
    <m/>
    <m/>
    <x v="3"/>
    <m/>
    <m/>
    <m/>
    <d v="2025-07-09T00:00:00"/>
    <d v="2030-07-08T00:00:00"/>
    <n v="1825"/>
    <x v="86"/>
    <m/>
    <m/>
    <m/>
    <m/>
    <s v="n.a."/>
    <d v="1899-12-30T00:00:00"/>
    <d v="1899-12-30T00:00:00"/>
    <n v="0"/>
    <n v="0"/>
    <m/>
    <d v="2030-07-08T00:00:00"/>
    <m/>
    <m/>
    <m/>
    <m/>
    <m/>
    <m/>
    <m/>
    <m/>
    <n v="1825"/>
    <m/>
    <m/>
    <m/>
    <m/>
    <m/>
    <m/>
    <m/>
    <m/>
    <m/>
    <m/>
    <d v="2030-02-08T00:00:00"/>
    <m/>
    <n v="80000"/>
    <m/>
    <m/>
    <s v="Euro"/>
    <n v="28.77"/>
    <m/>
    <m/>
    <m/>
    <m/>
    <n v="31.56"/>
    <m/>
    <m/>
    <m/>
    <m/>
    <m/>
    <m/>
    <m/>
    <m/>
    <m/>
    <m/>
    <m/>
    <m/>
    <m/>
    <m/>
    <m/>
    <m/>
    <m/>
    <m/>
    <m/>
    <m/>
    <m/>
    <m/>
  </r>
  <r>
    <m/>
    <s v="V500002"/>
    <s v="2025-0027"/>
    <x v="82"/>
    <n v="1"/>
    <s v="Wagon"/>
    <n v="12"/>
    <s v="37 84 4594 857-3"/>
    <x v="27"/>
    <m/>
    <m/>
    <x v="0"/>
    <x v="1"/>
    <n v="1"/>
    <m/>
    <m/>
    <n v="1"/>
    <m/>
    <n v="1"/>
    <n v="1"/>
    <x v="1"/>
    <m/>
    <m/>
    <m/>
    <x v="3"/>
    <m/>
    <m/>
    <m/>
    <d v="2025-07-09T00:00:00"/>
    <d v="2030-07-08T00:00:00"/>
    <n v="1825"/>
    <x v="86"/>
    <m/>
    <m/>
    <m/>
    <m/>
    <s v="n.a."/>
    <d v="1899-12-30T00:00:00"/>
    <d v="1899-12-30T00:00:00"/>
    <n v="0"/>
    <n v="0"/>
    <m/>
    <d v="2030-07-08T00:00:00"/>
    <m/>
    <m/>
    <m/>
    <m/>
    <m/>
    <m/>
    <m/>
    <m/>
    <n v="1825"/>
    <m/>
    <m/>
    <m/>
    <m/>
    <m/>
    <m/>
    <m/>
    <m/>
    <m/>
    <m/>
    <d v="2030-02-08T00:00:00"/>
    <m/>
    <n v="80000"/>
    <m/>
    <m/>
    <s v="Euro"/>
    <n v="28.77"/>
    <m/>
    <m/>
    <m/>
    <m/>
    <n v="31.56"/>
    <m/>
    <m/>
    <m/>
    <m/>
    <m/>
    <m/>
    <m/>
    <m/>
    <m/>
    <m/>
    <m/>
    <m/>
    <m/>
    <m/>
    <m/>
    <m/>
    <m/>
    <m/>
    <m/>
    <m/>
    <m/>
    <m/>
  </r>
  <r>
    <m/>
    <s v="V500002"/>
    <s v="2025-0027"/>
    <x v="82"/>
    <n v="1"/>
    <s v="Wagon"/>
    <n v="13"/>
    <s v="37 84 4594 858-1"/>
    <x v="27"/>
    <m/>
    <m/>
    <x v="0"/>
    <x v="1"/>
    <n v="1"/>
    <m/>
    <m/>
    <n v="1"/>
    <m/>
    <n v="1"/>
    <n v="1"/>
    <x v="1"/>
    <m/>
    <m/>
    <m/>
    <x v="3"/>
    <m/>
    <m/>
    <m/>
    <d v="2025-07-09T00:00:00"/>
    <d v="2030-07-08T00:00:00"/>
    <n v="1825"/>
    <x v="86"/>
    <m/>
    <m/>
    <m/>
    <m/>
    <s v="n.a."/>
    <d v="1899-12-30T00:00:00"/>
    <d v="1899-12-30T00:00:00"/>
    <n v="0"/>
    <n v="0"/>
    <m/>
    <d v="2030-07-08T00:00:00"/>
    <m/>
    <m/>
    <m/>
    <m/>
    <m/>
    <m/>
    <m/>
    <m/>
    <n v="1825"/>
    <m/>
    <m/>
    <m/>
    <m/>
    <m/>
    <m/>
    <m/>
    <m/>
    <m/>
    <m/>
    <d v="2030-02-08T00:00:00"/>
    <m/>
    <n v="80000"/>
    <m/>
    <m/>
    <s v="Euro"/>
    <n v="28.77"/>
    <m/>
    <m/>
    <m/>
    <m/>
    <n v="31.56"/>
    <m/>
    <m/>
    <m/>
    <m/>
    <m/>
    <m/>
    <m/>
    <m/>
    <m/>
    <m/>
    <m/>
    <m/>
    <m/>
    <m/>
    <m/>
    <m/>
    <m/>
    <m/>
    <m/>
    <m/>
    <m/>
    <m/>
  </r>
  <r>
    <m/>
    <s v="V500002"/>
    <s v="2025-0027"/>
    <x v="82"/>
    <n v="1"/>
    <s v="Wagon"/>
    <n v="14"/>
    <s v="37 84 4594 860-7"/>
    <x v="27"/>
    <m/>
    <m/>
    <x v="0"/>
    <x v="1"/>
    <n v="1"/>
    <m/>
    <m/>
    <n v="1"/>
    <m/>
    <n v="1"/>
    <n v="1"/>
    <x v="1"/>
    <m/>
    <m/>
    <m/>
    <x v="3"/>
    <m/>
    <m/>
    <m/>
    <d v="2025-07-09T00:00:00"/>
    <d v="2030-07-08T00:00:00"/>
    <n v="1825"/>
    <x v="86"/>
    <m/>
    <m/>
    <m/>
    <m/>
    <s v="n.a."/>
    <d v="1899-12-30T00:00:00"/>
    <d v="1899-12-30T00:00:00"/>
    <n v="0"/>
    <n v="0"/>
    <m/>
    <d v="2030-07-08T00:00:00"/>
    <m/>
    <m/>
    <m/>
    <m/>
    <m/>
    <m/>
    <m/>
    <m/>
    <n v="1825"/>
    <m/>
    <m/>
    <m/>
    <m/>
    <m/>
    <m/>
    <m/>
    <m/>
    <m/>
    <m/>
    <d v="2030-02-08T00:00:00"/>
    <m/>
    <n v="80000"/>
    <m/>
    <m/>
    <s v="Euro"/>
    <n v="28.77"/>
    <m/>
    <m/>
    <m/>
    <m/>
    <n v="31.56"/>
    <m/>
    <m/>
    <m/>
    <m/>
    <m/>
    <m/>
    <m/>
    <m/>
    <m/>
    <m/>
    <m/>
    <m/>
    <m/>
    <m/>
    <m/>
    <m/>
    <m/>
    <m/>
    <m/>
    <m/>
    <m/>
    <m/>
  </r>
  <r>
    <m/>
    <s v="V500002"/>
    <s v="2025-0027"/>
    <x v="82"/>
    <n v="1"/>
    <s v="Wagon"/>
    <n v="15"/>
    <s v="37 84 4594 862-3"/>
    <x v="27"/>
    <m/>
    <m/>
    <x v="0"/>
    <x v="1"/>
    <n v="1"/>
    <m/>
    <m/>
    <n v="1"/>
    <m/>
    <n v="1"/>
    <n v="1"/>
    <x v="1"/>
    <m/>
    <m/>
    <m/>
    <x v="3"/>
    <m/>
    <m/>
    <m/>
    <d v="2025-07-09T00:00:00"/>
    <d v="2030-07-08T00:00:00"/>
    <n v="1825"/>
    <x v="86"/>
    <m/>
    <m/>
    <m/>
    <m/>
    <s v="n.a."/>
    <d v="1899-12-30T00:00:00"/>
    <d v="1899-12-30T00:00:00"/>
    <n v="0"/>
    <n v="0"/>
    <m/>
    <d v="2030-07-08T00:00:00"/>
    <m/>
    <m/>
    <m/>
    <m/>
    <m/>
    <m/>
    <m/>
    <m/>
    <n v="1825"/>
    <m/>
    <m/>
    <m/>
    <m/>
    <m/>
    <m/>
    <m/>
    <m/>
    <m/>
    <m/>
    <d v="2030-02-08T00:00:00"/>
    <m/>
    <n v="80000"/>
    <m/>
    <m/>
    <s v="Euro"/>
    <n v="28.77"/>
    <m/>
    <m/>
    <m/>
    <m/>
    <n v="31.56"/>
    <m/>
    <m/>
    <m/>
    <m/>
    <m/>
    <m/>
    <m/>
    <m/>
    <m/>
    <m/>
    <m/>
    <m/>
    <m/>
    <m/>
    <m/>
    <m/>
    <m/>
    <m/>
    <m/>
    <m/>
    <m/>
    <m/>
  </r>
  <r>
    <m/>
    <s v="V500002"/>
    <s v="2025-0027"/>
    <x v="82"/>
    <n v="1"/>
    <s v="Wagon"/>
    <n v="16"/>
    <s v="37 84 4594 864-9"/>
    <x v="27"/>
    <m/>
    <m/>
    <x v="0"/>
    <x v="1"/>
    <n v="1"/>
    <m/>
    <m/>
    <n v="1"/>
    <m/>
    <n v="1"/>
    <n v="1"/>
    <x v="1"/>
    <m/>
    <m/>
    <m/>
    <x v="3"/>
    <m/>
    <m/>
    <m/>
    <d v="2025-07-09T00:00:00"/>
    <d v="2030-07-08T00:00:00"/>
    <n v="1825"/>
    <x v="86"/>
    <m/>
    <m/>
    <m/>
    <m/>
    <s v="n.a."/>
    <d v="1899-12-30T00:00:00"/>
    <d v="1899-12-30T00:00:00"/>
    <n v="0"/>
    <n v="0"/>
    <m/>
    <d v="2030-07-08T00:00:00"/>
    <m/>
    <m/>
    <m/>
    <m/>
    <m/>
    <m/>
    <m/>
    <m/>
    <n v="1825"/>
    <m/>
    <m/>
    <m/>
    <m/>
    <m/>
    <m/>
    <m/>
    <m/>
    <m/>
    <m/>
    <d v="2030-02-08T00:00:00"/>
    <m/>
    <n v="80000"/>
    <m/>
    <m/>
    <s v="Euro"/>
    <n v="28.77"/>
    <m/>
    <m/>
    <m/>
    <m/>
    <n v="31.56"/>
    <m/>
    <m/>
    <m/>
    <m/>
    <m/>
    <m/>
    <m/>
    <m/>
    <m/>
    <m/>
    <m/>
    <m/>
    <m/>
    <m/>
    <m/>
    <m/>
    <m/>
    <m/>
    <m/>
    <m/>
    <m/>
    <m/>
  </r>
  <r>
    <m/>
    <s v="V500002"/>
    <s v="2025-0027"/>
    <x v="82"/>
    <n v="1"/>
    <s v="Wagon"/>
    <n v="17"/>
    <s v="37 84 4594 866-4"/>
    <x v="27"/>
    <m/>
    <m/>
    <x v="0"/>
    <x v="1"/>
    <n v="1"/>
    <m/>
    <m/>
    <n v="1"/>
    <m/>
    <n v="1"/>
    <n v="1"/>
    <x v="1"/>
    <m/>
    <m/>
    <m/>
    <x v="3"/>
    <m/>
    <m/>
    <m/>
    <d v="2025-07-09T00:00:00"/>
    <d v="2030-07-08T00:00:00"/>
    <n v="1825"/>
    <x v="86"/>
    <m/>
    <m/>
    <m/>
    <m/>
    <s v="n.a."/>
    <d v="1899-12-30T00:00:00"/>
    <d v="1899-12-30T00:00:00"/>
    <n v="0"/>
    <n v="0"/>
    <m/>
    <d v="2030-07-08T00:00:00"/>
    <m/>
    <m/>
    <m/>
    <m/>
    <m/>
    <m/>
    <m/>
    <m/>
    <n v="1825"/>
    <m/>
    <m/>
    <m/>
    <m/>
    <m/>
    <m/>
    <m/>
    <m/>
    <m/>
    <m/>
    <d v="2030-02-08T00:00:00"/>
    <m/>
    <n v="80000"/>
    <m/>
    <m/>
    <s v="Euro"/>
    <n v="28.77"/>
    <m/>
    <m/>
    <m/>
    <m/>
    <n v="31.56"/>
    <m/>
    <m/>
    <m/>
    <m/>
    <m/>
    <m/>
    <m/>
    <m/>
    <m/>
    <m/>
    <m/>
    <m/>
    <m/>
    <m/>
    <m/>
    <m/>
    <m/>
    <m/>
    <m/>
    <m/>
    <m/>
    <m/>
  </r>
  <r>
    <m/>
    <s v="V500002"/>
    <s v="2025-0027"/>
    <x v="82"/>
    <n v="1"/>
    <s v="Wagon"/>
    <n v="18"/>
    <s v="37 84 4594 867-2"/>
    <x v="27"/>
    <m/>
    <m/>
    <x v="0"/>
    <x v="1"/>
    <n v="1"/>
    <m/>
    <m/>
    <n v="1"/>
    <m/>
    <n v="1"/>
    <n v="1"/>
    <x v="1"/>
    <m/>
    <m/>
    <m/>
    <x v="3"/>
    <m/>
    <m/>
    <m/>
    <d v="2025-07-09T00:00:00"/>
    <d v="2030-07-08T00:00:00"/>
    <n v="1825"/>
    <x v="86"/>
    <m/>
    <m/>
    <m/>
    <m/>
    <s v="n.a."/>
    <d v="1899-12-30T00:00:00"/>
    <d v="1899-12-30T00:00:00"/>
    <n v="0"/>
    <n v="0"/>
    <m/>
    <d v="2030-07-08T00:00:00"/>
    <m/>
    <m/>
    <m/>
    <m/>
    <m/>
    <m/>
    <m/>
    <m/>
    <n v="1825"/>
    <m/>
    <m/>
    <m/>
    <m/>
    <m/>
    <m/>
    <m/>
    <m/>
    <m/>
    <m/>
    <d v="2030-02-08T00:00:00"/>
    <m/>
    <n v="80000"/>
    <m/>
    <m/>
    <s v="Euro"/>
    <n v="28.77"/>
    <m/>
    <m/>
    <m/>
    <m/>
    <n v="31.56"/>
    <m/>
    <m/>
    <m/>
    <m/>
    <m/>
    <m/>
    <m/>
    <m/>
    <m/>
    <m/>
    <m/>
    <m/>
    <m/>
    <m/>
    <m/>
    <m/>
    <m/>
    <m/>
    <m/>
    <m/>
    <m/>
    <m/>
  </r>
  <r>
    <m/>
    <s v="V500002"/>
    <s v="2025-0027"/>
    <x v="82"/>
    <n v="1"/>
    <s v="Wagon"/>
    <n v="19"/>
    <s v="37 84 4594 868-0"/>
    <x v="27"/>
    <m/>
    <m/>
    <x v="0"/>
    <x v="1"/>
    <n v="1"/>
    <m/>
    <m/>
    <n v="1"/>
    <m/>
    <n v="1"/>
    <n v="1"/>
    <x v="1"/>
    <m/>
    <m/>
    <m/>
    <x v="3"/>
    <m/>
    <m/>
    <m/>
    <d v="2025-07-09T00:00:00"/>
    <d v="2030-07-08T00:00:00"/>
    <n v="1825"/>
    <x v="86"/>
    <m/>
    <m/>
    <m/>
    <m/>
    <s v="n.a."/>
    <d v="1899-12-30T00:00:00"/>
    <d v="1899-12-30T00:00:00"/>
    <n v="0"/>
    <n v="0"/>
    <m/>
    <d v="2030-07-08T00:00:00"/>
    <m/>
    <m/>
    <m/>
    <m/>
    <m/>
    <m/>
    <m/>
    <m/>
    <n v="1825"/>
    <m/>
    <m/>
    <m/>
    <m/>
    <m/>
    <m/>
    <m/>
    <m/>
    <m/>
    <m/>
    <d v="2030-02-08T00:00:00"/>
    <m/>
    <n v="80000"/>
    <m/>
    <m/>
    <s v="Euro"/>
    <n v="28.77"/>
    <m/>
    <m/>
    <m/>
    <m/>
    <n v="31.56"/>
    <m/>
    <m/>
    <m/>
    <m/>
    <m/>
    <m/>
    <m/>
    <m/>
    <m/>
    <m/>
    <m/>
    <m/>
    <m/>
    <m/>
    <m/>
    <m/>
    <m/>
    <m/>
    <m/>
    <m/>
    <m/>
    <m/>
  </r>
  <r>
    <m/>
    <s v="V500002"/>
    <s v="2025-0027"/>
    <x v="82"/>
    <n v="1"/>
    <s v="Wagon"/>
    <n v="20"/>
    <s v="37 84 4594 869-8"/>
    <x v="27"/>
    <m/>
    <m/>
    <x v="0"/>
    <x v="1"/>
    <n v="1"/>
    <m/>
    <m/>
    <n v="1"/>
    <m/>
    <n v="1"/>
    <n v="1"/>
    <x v="1"/>
    <m/>
    <m/>
    <m/>
    <x v="3"/>
    <m/>
    <m/>
    <m/>
    <d v="2025-07-09T00:00:00"/>
    <d v="2030-07-08T00:00:00"/>
    <n v="1825"/>
    <x v="86"/>
    <m/>
    <m/>
    <m/>
    <m/>
    <s v="n.a."/>
    <d v="1899-12-30T00:00:00"/>
    <d v="1899-12-30T00:00:00"/>
    <n v="0"/>
    <n v="0"/>
    <m/>
    <d v="2030-07-08T00:00:00"/>
    <m/>
    <m/>
    <m/>
    <m/>
    <m/>
    <m/>
    <m/>
    <m/>
    <n v="1825"/>
    <m/>
    <m/>
    <m/>
    <m/>
    <m/>
    <m/>
    <m/>
    <m/>
    <m/>
    <m/>
    <d v="2030-02-08T00:00:00"/>
    <m/>
    <n v="80000"/>
    <m/>
    <m/>
    <s v="Euro"/>
    <n v="28.77"/>
    <m/>
    <m/>
    <m/>
    <m/>
    <n v="31.56"/>
    <m/>
    <m/>
    <m/>
    <m/>
    <m/>
    <m/>
    <m/>
    <m/>
    <m/>
    <m/>
    <m/>
    <m/>
    <m/>
    <m/>
    <m/>
    <m/>
    <m/>
    <m/>
    <m/>
    <m/>
    <m/>
    <m/>
  </r>
  <r>
    <m/>
    <s v="V500002"/>
    <s v="2025-0027"/>
    <x v="82"/>
    <n v="1"/>
    <s v="Wagon"/>
    <n v="21"/>
    <s v="37 84 4594 871-4"/>
    <x v="27"/>
    <m/>
    <m/>
    <x v="0"/>
    <x v="1"/>
    <n v="1"/>
    <m/>
    <m/>
    <n v="1"/>
    <m/>
    <n v="1"/>
    <n v="1"/>
    <x v="1"/>
    <m/>
    <m/>
    <m/>
    <x v="3"/>
    <m/>
    <m/>
    <m/>
    <d v="2025-07-09T00:00:00"/>
    <d v="2030-07-08T00:00:00"/>
    <n v="1825"/>
    <x v="86"/>
    <m/>
    <m/>
    <m/>
    <m/>
    <s v="n.a."/>
    <d v="1899-12-30T00:00:00"/>
    <d v="1899-12-30T00:00:00"/>
    <n v="0"/>
    <n v="0"/>
    <m/>
    <d v="2030-07-08T00:00:00"/>
    <m/>
    <m/>
    <m/>
    <m/>
    <m/>
    <m/>
    <m/>
    <m/>
    <n v="1825"/>
    <m/>
    <m/>
    <m/>
    <m/>
    <m/>
    <m/>
    <m/>
    <m/>
    <m/>
    <m/>
    <d v="2030-02-08T00:00:00"/>
    <m/>
    <n v="80000"/>
    <m/>
    <m/>
    <s v="Euro"/>
    <n v="28.77"/>
    <m/>
    <m/>
    <m/>
    <m/>
    <n v="31.56"/>
    <m/>
    <m/>
    <m/>
    <m/>
    <m/>
    <m/>
    <m/>
    <m/>
    <m/>
    <m/>
    <m/>
    <m/>
    <m/>
    <m/>
    <m/>
    <m/>
    <m/>
    <m/>
    <m/>
    <m/>
    <m/>
    <m/>
  </r>
  <r>
    <m/>
    <s v="V500002"/>
    <s v="2025-0027"/>
    <x v="82"/>
    <n v="1"/>
    <s v="Wagon"/>
    <n v="22"/>
    <s v="37 84 4594 873-0"/>
    <x v="27"/>
    <m/>
    <m/>
    <x v="0"/>
    <x v="1"/>
    <n v="1"/>
    <m/>
    <m/>
    <n v="1"/>
    <m/>
    <n v="1"/>
    <n v="1"/>
    <x v="1"/>
    <m/>
    <m/>
    <m/>
    <x v="3"/>
    <m/>
    <m/>
    <m/>
    <d v="2025-07-09T00:00:00"/>
    <d v="2030-07-08T00:00:00"/>
    <n v="1825"/>
    <x v="86"/>
    <m/>
    <m/>
    <m/>
    <m/>
    <s v="n.a."/>
    <d v="1899-12-30T00:00:00"/>
    <d v="1899-12-30T00:00:00"/>
    <n v="0"/>
    <n v="0"/>
    <m/>
    <d v="2030-07-08T00:00:00"/>
    <m/>
    <m/>
    <m/>
    <m/>
    <m/>
    <m/>
    <m/>
    <m/>
    <n v="1825"/>
    <m/>
    <m/>
    <m/>
    <m/>
    <m/>
    <m/>
    <m/>
    <m/>
    <m/>
    <m/>
    <d v="2030-02-08T00:00:00"/>
    <m/>
    <n v="80000"/>
    <m/>
    <m/>
    <s v="Euro"/>
    <n v="28.77"/>
    <m/>
    <m/>
    <m/>
    <m/>
    <n v="31.56"/>
    <m/>
    <m/>
    <m/>
    <m/>
    <m/>
    <m/>
    <m/>
    <m/>
    <m/>
    <m/>
    <m/>
    <m/>
    <m/>
    <m/>
    <m/>
    <m/>
    <m/>
    <m/>
    <m/>
    <m/>
    <m/>
    <m/>
  </r>
  <r>
    <m/>
    <s v="V500002"/>
    <s v="2025-0027"/>
    <x v="82"/>
    <n v="1"/>
    <s v="Wagon"/>
    <n v="23"/>
    <s v="37 84 4594 875-5"/>
    <x v="27"/>
    <m/>
    <m/>
    <x v="0"/>
    <x v="1"/>
    <n v="1"/>
    <m/>
    <m/>
    <n v="1"/>
    <m/>
    <n v="1"/>
    <n v="1"/>
    <x v="1"/>
    <m/>
    <m/>
    <m/>
    <x v="3"/>
    <m/>
    <m/>
    <m/>
    <d v="2025-07-09T00:00:00"/>
    <d v="2030-07-08T00:00:00"/>
    <n v="1825"/>
    <x v="86"/>
    <m/>
    <m/>
    <m/>
    <m/>
    <s v="n.a."/>
    <d v="1899-12-30T00:00:00"/>
    <d v="1899-12-30T00:00:00"/>
    <n v="0"/>
    <n v="0"/>
    <m/>
    <d v="2030-07-08T00:00:00"/>
    <m/>
    <m/>
    <m/>
    <m/>
    <m/>
    <m/>
    <m/>
    <m/>
    <n v="1825"/>
    <m/>
    <m/>
    <m/>
    <m/>
    <m/>
    <m/>
    <m/>
    <m/>
    <m/>
    <m/>
    <d v="2030-02-08T00:00:00"/>
    <m/>
    <n v="80000"/>
    <m/>
    <m/>
    <s v="Euro"/>
    <n v="28.77"/>
    <m/>
    <m/>
    <m/>
    <m/>
    <n v="31.56"/>
    <m/>
    <m/>
    <m/>
    <m/>
    <m/>
    <m/>
    <m/>
    <m/>
    <m/>
    <m/>
    <m/>
    <m/>
    <m/>
    <m/>
    <m/>
    <m/>
    <m/>
    <m/>
    <m/>
    <m/>
    <m/>
    <m/>
  </r>
  <r>
    <m/>
    <s v="V500002"/>
    <s v="2025-0027"/>
    <x v="82"/>
    <n v="1"/>
    <s v="Wagon"/>
    <n v="24"/>
    <s v="37 84 4594 876-3"/>
    <x v="27"/>
    <m/>
    <m/>
    <x v="0"/>
    <x v="1"/>
    <n v="1"/>
    <m/>
    <m/>
    <n v="1"/>
    <m/>
    <n v="1"/>
    <n v="1"/>
    <x v="1"/>
    <m/>
    <m/>
    <m/>
    <x v="3"/>
    <m/>
    <m/>
    <m/>
    <d v="2025-07-09T00:00:00"/>
    <d v="2030-07-08T00:00:00"/>
    <n v="1825"/>
    <x v="86"/>
    <m/>
    <m/>
    <m/>
    <m/>
    <s v="n.a."/>
    <d v="1899-12-30T00:00:00"/>
    <d v="1899-12-30T00:00:00"/>
    <n v="0"/>
    <n v="0"/>
    <m/>
    <d v="2030-07-08T00:00:00"/>
    <m/>
    <m/>
    <m/>
    <m/>
    <m/>
    <m/>
    <m/>
    <m/>
    <n v="1825"/>
    <m/>
    <m/>
    <m/>
    <m/>
    <m/>
    <m/>
    <m/>
    <m/>
    <m/>
    <m/>
    <d v="2030-02-08T00:00:00"/>
    <m/>
    <n v="80000"/>
    <m/>
    <m/>
    <s v="Euro"/>
    <n v="28.77"/>
    <m/>
    <m/>
    <m/>
    <m/>
    <n v="31.56"/>
    <m/>
    <m/>
    <m/>
    <m/>
    <m/>
    <m/>
    <m/>
    <m/>
    <m/>
    <m/>
    <m/>
    <m/>
    <m/>
    <m/>
    <m/>
    <m/>
    <m/>
    <m/>
    <m/>
    <m/>
    <m/>
    <m/>
  </r>
  <r>
    <m/>
    <s v="V500002"/>
    <s v="2025-0027"/>
    <x v="82"/>
    <n v="1"/>
    <s v="Wagon"/>
    <n v="25"/>
    <s v="37 84 4594 877-1"/>
    <x v="27"/>
    <m/>
    <m/>
    <x v="0"/>
    <x v="1"/>
    <n v="1"/>
    <m/>
    <m/>
    <n v="1"/>
    <m/>
    <n v="1"/>
    <n v="1"/>
    <x v="1"/>
    <m/>
    <m/>
    <m/>
    <x v="3"/>
    <m/>
    <m/>
    <m/>
    <d v="2025-07-09T00:00:00"/>
    <d v="2030-07-08T00:00:00"/>
    <n v="1825"/>
    <x v="86"/>
    <m/>
    <m/>
    <m/>
    <m/>
    <s v="n.a."/>
    <d v="1899-12-30T00:00:00"/>
    <d v="1899-12-30T00:00:00"/>
    <n v="0"/>
    <n v="0"/>
    <m/>
    <d v="2030-07-08T00:00:00"/>
    <m/>
    <m/>
    <m/>
    <m/>
    <m/>
    <m/>
    <m/>
    <m/>
    <n v="1825"/>
    <m/>
    <m/>
    <m/>
    <m/>
    <m/>
    <m/>
    <m/>
    <m/>
    <m/>
    <m/>
    <d v="2030-02-08T00:00:00"/>
    <m/>
    <n v="80000"/>
    <m/>
    <m/>
    <s v="Euro"/>
    <n v="28.77"/>
    <m/>
    <m/>
    <m/>
    <m/>
    <n v="31.56"/>
    <m/>
    <m/>
    <m/>
    <m/>
    <m/>
    <m/>
    <m/>
    <m/>
    <m/>
    <m/>
    <m/>
    <m/>
    <m/>
    <m/>
    <m/>
    <m/>
    <m/>
    <m/>
    <m/>
    <m/>
    <m/>
    <m/>
  </r>
  <r>
    <m/>
    <s v="V500002"/>
    <s v="2025-0027"/>
    <x v="82"/>
    <n v="1"/>
    <s v="Wagon"/>
    <n v="26"/>
    <s v="37 84 4594 878-9"/>
    <x v="27"/>
    <m/>
    <m/>
    <x v="0"/>
    <x v="1"/>
    <n v="1"/>
    <m/>
    <m/>
    <n v="1"/>
    <m/>
    <n v="1"/>
    <n v="1"/>
    <x v="1"/>
    <m/>
    <m/>
    <m/>
    <x v="3"/>
    <m/>
    <m/>
    <m/>
    <d v="2025-07-09T00:00:00"/>
    <d v="2030-07-08T00:00:00"/>
    <n v="1825"/>
    <x v="86"/>
    <m/>
    <m/>
    <m/>
    <m/>
    <s v="n.a."/>
    <d v="1899-12-30T00:00:00"/>
    <d v="1899-12-30T00:00:00"/>
    <n v="0"/>
    <n v="0"/>
    <m/>
    <d v="2030-07-08T00:00:00"/>
    <m/>
    <m/>
    <m/>
    <m/>
    <m/>
    <m/>
    <m/>
    <m/>
    <n v="1825"/>
    <m/>
    <m/>
    <m/>
    <m/>
    <m/>
    <m/>
    <m/>
    <m/>
    <m/>
    <m/>
    <d v="2030-02-08T00:00:00"/>
    <m/>
    <n v="80000"/>
    <m/>
    <m/>
    <s v="Euro"/>
    <n v="28.77"/>
    <m/>
    <m/>
    <m/>
    <m/>
    <n v="31.56"/>
    <m/>
    <m/>
    <m/>
    <m/>
    <m/>
    <m/>
    <m/>
    <m/>
    <m/>
    <m/>
    <m/>
    <m/>
    <m/>
    <m/>
    <m/>
    <m/>
    <m/>
    <m/>
    <m/>
    <m/>
    <m/>
    <m/>
  </r>
  <r>
    <m/>
    <s v="V500002"/>
    <s v="2025-0027"/>
    <x v="82"/>
    <n v="1"/>
    <s v="Wagon"/>
    <n v="27"/>
    <s v="37 84 4594 879-7"/>
    <x v="27"/>
    <m/>
    <m/>
    <x v="0"/>
    <x v="1"/>
    <n v="1"/>
    <m/>
    <m/>
    <n v="1"/>
    <m/>
    <n v="1"/>
    <n v="1"/>
    <x v="1"/>
    <m/>
    <m/>
    <m/>
    <x v="3"/>
    <m/>
    <m/>
    <m/>
    <d v="2025-07-09T00:00:00"/>
    <d v="2030-07-08T00:00:00"/>
    <n v="1825"/>
    <x v="86"/>
    <m/>
    <m/>
    <m/>
    <m/>
    <s v="n.a."/>
    <d v="1899-12-30T00:00:00"/>
    <d v="1899-12-30T00:00:00"/>
    <n v="0"/>
    <n v="0"/>
    <m/>
    <d v="2030-07-08T00:00:00"/>
    <m/>
    <m/>
    <m/>
    <m/>
    <m/>
    <m/>
    <m/>
    <m/>
    <n v="1825"/>
    <m/>
    <m/>
    <m/>
    <m/>
    <m/>
    <m/>
    <m/>
    <m/>
    <m/>
    <m/>
    <d v="2030-02-08T00:00:00"/>
    <m/>
    <n v="80000"/>
    <m/>
    <m/>
    <s v="Euro"/>
    <n v="28.77"/>
    <m/>
    <m/>
    <m/>
    <m/>
    <n v="31.56"/>
    <m/>
    <m/>
    <m/>
    <m/>
    <m/>
    <m/>
    <m/>
    <m/>
    <m/>
    <m/>
    <m/>
    <m/>
    <m/>
    <m/>
    <m/>
    <m/>
    <m/>
    <m/>
    <m/>
    <m/>
    <m/>
    <m/>
  </r>
  <r>
    <m/>
    <s v="V500002"/>
    <s v="2025-0027"/>
    <x v="82"/>
    <n v="1"/>
    <s v="Wagon"/>
    <n v="28"/>
    <s v="37 84 4594 880-5"/>
    <x v="27"/>
    <m/>
    <m/>
    <x v="0"/>
    <x v="1"/>
    <n v="1"/>
    <m/>
    <m/>
    <n v="1"/>
    <m/>
    <n v="1"/>
    <n v="1"/>
    <x v="1"/>
    <m/>
    <m/>
    <m/>
    <x v="3"/>
    <m/>
    <m/>
    <m/>
    <d v="2025-07-09T00:00:00"/>
    <d v="2030-07-08T00:00:00"/>
    <n v="1825"/>
    <x v="86"/>
    <m/>
    <m/>
    <m/>
    <m/>
    <s v="n.a."/>
    <d v="1899-12-30T00:00:00"/>
    <d v="1899-12-30T00:00:00"/>
    <n v="0"/>
    <n v="0"/>
    <m/>
    <d v="2030-07-08T00:00:00"/>
    <m/>
    <m/>
    <m/>
    <m/>
    <m/>
    <m/>
    <m/>
    <m/>
    <n v="1825"/>
    <m/>
    <m/>
    <m/>
    <m/>
    <m/>
    <m/>
    <m/>
    <m/>
    <m/>
    <m/>
    <d v="2030-02-08T00:00:00"/>
    <m/>
    <n v="80000"/>
    <m/>
    <m/>
    <s v="Euro"/>
    <n v="28.77"/>
    <m/>
    <m/>
    <m/>
    <m/>
    <n v="31.56"/>
    <m/>
    <m/>
    <m/>
    <m/>
    <m/>
    <m/>
    <m/>
    <m/>
    <m/>
    <m/>
    <m/>
    <m/>
    <m/>
    <m/>
    <m/>
    <m/>
    <m/>
    <m/>
    <m/>
    <m/>
    <m/>
    <m/>
  </r>
  <r>
    <m/>
    <s v="V500002"/>
    <s v="2025-0027"/>
    <x v="82"/>
    <n v="1"/>
    <s v="Wagon"/>
    <n v="29"/>
    <s v="37 84 4594 881-3"/>
    <x v="27"/>
    <m/>
    <m/>
    <x v="0"/>
    <x v="1"/>
    <n v="1"/>
    <m/>
    <m/>
    <n v="1"/>
    <m/>
    <n v="1"/>
    <n v="1"/>
    <x v="1"/>
    <m/>
    <m/>
    <m/>
    <x v="3"/>
    <m/>
    <m/>
    <m/>
    <d v="2025-07-09T00:00:00"/>
    <d v="2030-07-08T00:00:00"/>
    <n v="1825"/>
    <x v="86"/>
    <m/>
    <m/>
    <m/>
    <m/>
    <s v="n.a."/>
    <d v="1899-12-30T00:00:00"/>
    <d v="1899-12-30T00:00:00"/>
    <n v="0"/>
    <n v="0"/>
    <m/>
    <d v="2030-07-08T00:00:00"/>
    <m/>
    <m/>
    <m/>
    <m/>
    <m/>
    <m/>
    <m/>
    <m/>
    <n v="1825"/>
    <m/>
    <m/>
    <m/>
    <m/>
    <m/>
    <m/>
    <m/>
    <m/>
    <m/>
    <m/>
    <d v="2030-02-08T00:00:00"/>
    <m/>
    <n v="80000"/>
    <m/>
    <m/>
    <s v="Euro"/>
    <n v="28.77"/>
    <m/>
    <m/>
    <m/>
    <m/>
    <n v="31.56"/>
    <m/>
    <m/>
    <m/>
    <m/>
    <m/>
    <m/>
    <m/>
    <m/>
    <m/>
    <m/>
    <m/>
    <m/>
    <m/>
    <m/>
    <m/>
    <m/>
    <m/>
    <m/>
    <m/>
    <m/>
    <m/>
    <m/>
  </r>
  <r>
    <m/>
    <s v="V500002"/>
    <s v="2025-0027"/>
    <x v="82"/>
    <n v="1"/>
    <s v="Wagon"/>
    <n v="30"/>
    <s v="37 84 4594 882-1"/>
    <x v="27"/>
    <m/>
    <m/>
    <x v="0"/>
    <x v="1"/>
    <n v="1"/>
    <m/>
    <m/>
    <n v="1"/>
    <m/>
    <n v="1"/>
    <n v="1"/>
    <x v="1"/>
    <m/>
    <m/>
    <m/>
    <x v="3"/>
    <m/>
    <m/>
    <m/>
    <d v="2025-07-09T00:00:00"/>
    <d v="2030-07-08T00:00:00"/>
    <n v="1825"/>
    <x v="86"/>
    <m/>
    <m/>
    <m/>
    <m/>
    <s v="n.a."/>
    <d v="1899-12-30T00:00:00"/>
    <d v="1899-12-30T00:00:00"/>
    <n v="0"/>
    <n v="0"/>
    <m/>
    <d v="2030-07-08T00:00:00"/>
    <m/>
    <m/>
    <m/>
    <m/>
    <m/>
    <m/>
    <m/>
    <m/>
    <n v="1825"/>
    <m/>
    <m/>
    <m/>
    <m/>
    <m/>
    <m/>
    <m/>
    <m/>
    <m/>
    <m/>
    <d v="2030-02-08T00:00:00"/>
    <m/>
    <n v="80000"/>
    <m/>
    <m/>
    <s v="Euro"/>
    <n v="28.77"/>
    <m/>
    <m/>
    <m/>
    <m/>
    <n v="31.56"/>
    <m/>
    <m/>
    <m/>
    <m/>
    <m/>
    <m/>
    <m/>
    <m/>
    <m/>
    <m/>
    <m/>
    <m/>
    <m/>
    <m/>
    <m/>
    <m/>
    <m/>
    <m/>
    <m/>
    <m/>
    <m/>
    <m/>
  </r>
  <r>
    <m/>
    <s v="V500002"/>
    <s v="2025-0027"/>
    <x v="82"/>
    <n v="1"/>
    <s v="Wagon"/>
    <n v="31"/>
    <s v="37 84 4594 884-7"/>
    <x v="27"/>
    <m/>
    <m/>
    <x v="0"/>
    <x v="1"/>
    <n v="1"/>
    <m/>
    <m/>
    <n v="1"/>
    <m/>
    <n v="1"/>
    <n v="1"/>
    <x v="1"/>
    <m/>
    <m/>
    <m/>
    <x v="3"/>
    <m/>
    <m/>
    <m/>
    <d v="2025-07-09T00:00:00"/>
    <d v="2030-07-08T00:00:00"/>
    <n v="1825"/>
    <x v="86"/>
    <m/>
    <m/>
    <m/>
    <m/>
    <s v="n.a."/>
    <d v="1899-12-30T00:00:00"/>
    <d v="1899-12-30T00:00:00"/>
    <n v="0"/>
    <n v="0"/>
    <m/>
    <d v="2030-07-08T00:00:00"/>
    <m/>
    <m/>
    <m/>
    <m/>
    <m/>
    <m/>
    <m/>
    <m/>
    <n v="1825"/>
    <m/>
    <m/>
    <m/>
    <m/>
    <m/>
    <m/>
    <m/>
    <m/>
    <m/>
    <m/>
    <d v="2030-02-08T00:00:00"/>
    <m/>
    <n v="80000"/>
    <m/>
    <m/>
    <s v="Euro"/>
    <n v="28.77"/>
    <m/>
    <m/>
    <m/>
    <m/>
    <n v="31.56"/>
    <m/>
    <m/>
    <m/>
    <m/>
    <m/>
    <m/>
    <m/>
    <m/>
    <m/>
    <m/>
    <m/>
    <m/>
    <m/>
    <m/>
    <m/>
    <m/>
    <m/>
    <m/>
    <m/>
    <m/>
    <m/>
    <m/>
  </r>
  <r>
    <m/>
    <s v="V500002"/>
    <s v="2025-0027"/>
    <x v="82"/>
    <n v="1"/>
    <s v="Wagon"/>
    <n v="32"/>
    <s v="37 84 4594 885-4"/>
    <x v="27"/>
    <m/>
    <m/>
    <x v="0"/>
    <x v="1"/>
    <n v="1"/>
    <m/>
    <m/>
    <n v="1"/>
    <m/>
    <n v="1"/>
    <n v="1"/>
    <x v="1"/>
    <m/>
    <m/>
    <m/>
    <x v="3"/>
    <m/>
    <m/>
    <m/>
    <d v="2025-07-09T00:00:00"/>
    <d v="2030-07-08T00:00:00"/>
    <n v="1825"/>
    <x v="86"/>
    <m/>
    <m/>
    <m/>
    <m/>
    <s v="n.a."/>
    <d v="1899-12-30T00:00:00"/>
    <d v="1899-12-30T00:00:00"/>
    <n v="0"/>
    <n v="0"/>
    <m/>
    <d v="2030-07-08T00:00:00"/>
    <m/>
    <m/>
    <m/>
    <m/>
    <m/>
    <m/>
    <m/>
    <m/>
    <n v="1825"/>
    <m/>
    <m/>
    <m/>
    <m/>
    <m/>
    <m/>
    <m/>
    <m/>
    <m/>
    <m/>
    <d v="2030-02-08T00:00:00"/>
    <m/>
    <n v="80000"/>
    <m/>
    <m/>
    <s v="Euro"/>
    <n v="28.77"/>
    <m/>
    <m/>
    <m/>
    <m/>
    <n v="31.56"/>
    <m/>
    <m/>
    <m/>
    <m/>
    <m/>
    <m/>
    <m/>
    <m/>
    <m/>
    <m/>
    <m/>
    <m/>
    <m/>
    <m/>
    <m/>
    <m/>
    <m/>
    <m/>
    <m/>
    <m/>
    <m/>
    <m/>
  </r>
  <r>
    <m/>
    <s v="V500002"/>
    <s v="2025-0027"/>
    <x v="82"/>
    <n v="1"/>
    <s v="Wagon"/>
    <n v="33"/>
    <s v="37 84 4594 886-2"/>
    <x v="27"/>
    <m/>
    <m/>
    <x v="0"/>
    <x v="1"/>
    <n v="1"/>
    <m/>
    <m/>
    <n v="1"/>
    <m/>
    <n v="1"/>
    <n v="1"/>
    <x v="1"/>
    <m/>
    <m/>
    <m/>
    <x v="3"/>
    <m/>
    <m/>
    <m/>
    <d v="2025-07-09T00:00:00"/>
    <d v="2030-07-08T00:00:00"/>
    <n v="1825"/>
    <x v="86"/>
    <m/>
    <m/>
    <m/>
    <m/>
    <s v="n.a."/>
    <d v="1899-12-30T00:00:00"/>
    <d v="1899-12-30T00:00:00"/>
    <n v="0"/>
    <n v="0"/>
    <m/>
    <d v="2030-07-08T00:00:00"/>
    <m/>
    <m/>
    <m/>
    <m/>
    <m/>
    <m/>
    <m/>
    <m/>
    <n v="1825"/>
    <m/>
    <m/>
    <m/>
    <m/>
    <m/>
    <m/>
    <m/>
    <m/>
    <m/>
    <m/>
    <d v="2030-02-08T00:00:00"/>
    <m/>
    <n v="80000"/>
    <m/>
    <m/>
    <s v="Euro"/>
    <n v="28.77"/>
    <m/>
    <m/>
    <m/>
    <m/>
    <n v="31.56"/>
    <m/>
    <m/>
    <m/>
    <m/>
    <m/>
    <m/>
    <m/>
    <m/>
    <m/>
    <m/>
    <m/>
    <m/>
    <m/>
    <m/>
    <m/>
    <m/>
    <m/>
    <m/>
    <m/>
    <m/>
    <m/>
    <m/>
  </r>
  <r>
    <m/>
    <s v="V500002"/>
    <s v="2025-0027"/>
    <x v="82"/>
    <n v="1"/>
    <s v="Wagon"/>
    <n v="34"/>
    <s v="37 84 4594 887-0"/>
    <x v="27"/>
    <m/>
    <m/>
    <x v="0"/>
    <x v="1"/>
    <n v="1"/>
    <m/>
    <m/>
    <n v="1"/>
    <m/>
    <n v="1"/>
    <n v="1"/>
    <x v="1"/>
    <m/>
    <m/>
    <m/>
    <x v="3"/>
    <m/>
    <m/>
    <m/>
    <d v="2025-07-09T00:00:00"/>
    <d v="2030-07-08T00:00:00"/>
    <n v="1825"/>
    <x v="86"/>
    <m/>
    <m/>
    <m/>
    <m/>
    <s v="n.a."/>
    <d v="1899-12-30T00:00:00"/>
    <d v="1899-12-30T00:00:00"/>
    <n v="0"/>
    <n v="0"/>
    <m/>
    <d v="2030-07-08T00:00:00"/>
    <m/>
    <m/>
    <m/>
    <m/>
    <m/>
    <m/>
    <m/>
    <m/>
    <n v="1825"/>
    <m/>
    <m/>
    <m/>
    <m/>
    <m/>
    <m/>
    <m/>
    <m/>
    <m/>
    <m/>
    <d v="2030-02-08T00:00:00"/>
    <m/>
    <n v="80000"/>
    <m/>
    <m/>
    <s v="Euro"/>
    <n v="28.77"/>
    <m/>
    <m/>
    <m/>
    <m/>
    <n v="31.56"/>
    <m/>
    <m/>
    <m/>
    <m/>
    <m/>
    <m/>
    <m/>
    <m/>
    <m/>
    <m/>
    <m/>
    <m/>
    <m/>
    <m/>
    <m/>
    <m/>
    <m/>
    <m/>
    <m/>
    <m/>
    <m/>
    <m/>
  </r>
  <r>
    <m/>
    <s v="V500002"/>
    <s v="2025-0027"/>
    <x v="82"/>
    <n v="1"/>
    <s v="Wagon"/>
    <n v="35"/>
    <s v="37 84 4594 888-8"/>
    <x v="27"/>
    <m/>
    <m/>
    <x v="0"/>
    <x v="1"/>
    <n v="1"/>
    <m/>
    <m/>
    <n v="1"/>
    <m/>
    <n v="1"/>
    <n v="1"/>
    <x v="1"/>
    <m/>
    <m/>
    <m/>
    <x v="3"/>
    <m/>
    <m/>
    <m/>
    <d v="2025-07-09T00:00:00"/>
    <d v="2030-07-08T00:00:00"/>
    <n v="1825"/>
    <x v="86"/>
    <m/>
    <m/>
    <m/>
    <m/>
    <s v="n.a."/>
    <d v="1899-12-30T00:00:00"/>
    <d v="1899-12-30T00:00:00"/>
    <n v="0"/>
    <n v="0"/>
    <m/>
    <d v="2030-07-08T00:00:00"/>
    <m/>
    <m/>
    <m/>
    <m/>
    <m/>
    <m/>
    <m/>
    <m/>
    <n v="1825"/>
    <m/>
    <m/>
    <m/>
    <m/>
    <m/>
    <m/>
    <m/>
    <m/>
    <m/>
    <m/>
    <d v="2030-02-08T00:00:00"/>
    <m/>
    <n v="80000"/>
    <m/>
    <m/>
    <s v="Euro"/>
    <n v="28.77"/>
    <m/>
    <m/>
    <m/>
    <m/>
    <n v="31.56"/>
    <m/>
    <m/>
    <m/>
    <m/>
    <m/>
    <m/>
    <m/>
    <m/>
    <m/>
    <m/>
    <m/>
    <m/>
    <m/>
    <m/>
    <m/>
    <m/>
    <m/>
    <m/>
    <m/>
    <m/>
    <m/>
    <m/>
  </r>
  <r>
    <m/>
    <s v="V500002"/>
    <s v="2025-0027"/>
    <x v="82"/>
    <n v="1"/>
    <s v="Wagon"/>
    <n v="36"/>
    <s v="37 84 4594 889-6"/>
    <x v="27"/>
    <m/>
    <m/>
    <x v="0"/>
    <x v="1"/>
    <n v="1"/>
    <m/>
    <m/>
    <n v="1"/>
    <m/>
    <n v="1"/>
    <n v="1"/>
    <x v="1"/>
    <m/>
    <m/>
    <m/>
    <x v="3"/>
    <m/>
    <m/>
    <m/>
    <d v="2025-07-09T00:00:00"/>
    <d v="2030-07-08T00:00:00"/>
    <n v="1825"/>
    <x v="86"/>
    <m/>
    <m/>
    <m/>
    <m/>
    <s v="n.a."/>
    <d v="1899-12-30T00:00:00"/>
    <d v="1899-12-30T00:00:00"/>
    <n v="0"/>
    <n v="0"/>
    <m/>
    <d v="2030-07-08T00:00:00"/>
    <m/>
    <m/>
    <m/>
    <m/>
    <m/>
    <m/>
    <m/>
    <m/>
    <n v="1825"/>
    <m/>
    <m/>
    <m/>
    <m/>
    <m/>
    <m/>
    <m/>
    <m/>
    <m/>
    <m/>
    <d v="2030-02-08T00:00:00"/>
    <m/>
    <n v="80000"/>
    <m/>
    <m/>
    <s v="Euro"/>
    <n v="28.77"/>
    <m/>
    <m/>
    <m/>
    <m/>
    <n v="31.56"/>
    <m/>
    <m/>
    <m/>
    <m/>
    <m/>
    <m/>
    <m/>
    <m/>
    <m/>
    <m/>
    <m/>
    <m/>
    <m/>
    <m/>
    <m/>
    <m/>
    <m/>
    <m/>
    <m/>
    <m/>
    <m/>
    <m/>
  </r>
  <r>
    <m/>
    <s v="V500002"/>
    <s v="2025-0027"/>
    <x v="82"/>
    <n v="1"/>
    <s v="Wagon"/>
    <n v="37"/>
    <s v="37 84 4594 890-4"/>
    <x v="27"/>
    <m/>
    <m/>
    <x v="0"/>
    <x v="1"/>
    <n v="1"/>
    <m/>
    <m/>
    <n v="1"/>
    <m/>
    <n v="1"/>
    <n v="1"/>
    <x v="1"/>
    <m/>
    <m/>
    <m/>
    <x v="3"/>
    <m/>
    <m/>
    <m/>
    <d v="2025-07-09T00:00:00"/>
    <d v="2030-07-08T00:00:00"/>
    <n v="1825"/>
    <x v="86"/>
    <m/>
    <m/>
    <m/>
    <m/>
    <s v="n.a."/>
    <d v="1899-12-30T00:00:00"/>
    <d v="1899-12-30T00:00:00"/>
    <n v="0"/>
    <n v="0"/>
    <m/>
    <d v="2030-07-08T00:00:00"/>
    <m/>
    <m/>
    <m/>
    <m/>
    <m/>
    <m/>
    <m/>
    <m/>
    <n v="1825"/>
    <m/>
    <m/>
    <m/>
    <m/>
    <m/>
    <m/>
    <m/>
    <m/>
    <m/>
    <m/>
    <d v="2030-02-08T00:00:00"/>
    <m/>
    <n v="80000"/>
    <m/>
    <m/>
    <s v="Euro"/>
    <n v="28.77"/>
    <m/>
    <m/>
    <m/>
    <m/>
    <n v="31.56"/>
    <m/>
    <m/>
    <m/>
    <m/>
    <m/>
    <m/>
    <m/>
    <m/>
    <m/>
    <m/>
    <m/>
    <m/>
    <m/>
    <m/>
    <m/>
    <m/>
    <m/>
    <m/>
    <m/>
    <m/>
    <m/>
    <m/>
  </r>
  <r>
    <m/>
    <s v="V500002"/>
    <s v="2025-0027"/>
    <x v="82"/>
    <n v="1"/>
    <s v="Wagon"/>
    <n v="38"/>
    <s v="37 84 4594 891-2"/>
    <x v="27"/>
    <m/>
    <m/>
    <x v="0"/>
    <x v="1"/>
    <n v="1"/>
    <m/>
    <m/>
    <n v="1"/>
    <m/>
    <n v="1"/>
    <n v="1"/>
    <x v="1"/>
    <m/>
    <m/>
    <m/>
    <x v="3"/>
    <m/>
    <m/>
    <m/>
    <d v="2025-07-09T00:00:00"/>
    <d v="2030-07-08T00:00:00"/>
    <n v="1825"/>
    <x v="86"/>
    <m/>
    <m/>
    <m/>
    <m/>
    <s v="n.a."/>
    <d v="1899-12-30T00:00:00"/>
    <d v="1899-12-30T00:00:00"/>
    <n v="0"/>
    <n v="0"/>
    <m/>
    <d v="2030-07-08T00:00:00"/>
    <m/>
    <m/>
    <m/>
    <m/>
    <m/>
    <m/>
    <m/>
    <m/>
    <n v="1825"/>
    <m/>
    <m/>
    <m/>
    <m/>
    <m/>
    <m/>
    <m/>
    <m/>
    <m/>
    <m/>
    <d v="2030-02-08T00:00:00"/>
    <m/>
    <n v="80000"/>
    <m/>
    <m/>
    <s v="Euro"/>
    <n v="28.77"/>
    <m/>
    <m/>
    <m/>
    <m/>
    <n v="31.56"/>
    <m/>
    <m/>
    <m/>
    <m/>
    <m/>
    <m/>
    <m/>
    <m/>
    <m/>
    <m/>
    <m/>
    <m/>
    <m/>
    <m/>
    <m/>
    <m/>
    <m/>
    <m/>
    <m/>
    <m/>
    <m/>
    <m/>
  </r>
  <r>
    <m/>
    <s v="V500002"/>
    <s v="2025-0027"/>
    <x v="82"/>
    <n v="1"/>
    <s v="Wagon"/>
    <n v="39"/>
    <s v="37 84 4594 892-0"/>
    <x v="27"/>
    <m/>
    <m/>
    <x v="0"/>
    <x v="1"/>
    <n v="1"/>
    <m/>
    <m/>
    <n v="1"/>
    <m/>
    <n v="1"/>
    <n v="1"/>
    <x v="1"/>
    <m/>
    <m/>
    <m/>
    <x v="3"/>
    <m/>
    <m/>
    <m/>
    <d v="2025-07-09T00:00:00"/>
    <d v="2030-07-08T00:00:00"/>
    <n v="1825"/>
    <x v="86"/>
    <m/>
    <m/>
    <m/>
    <m/>
    <s v="n.a."/>
    <d v="1899-12-30T00:00:00"/>
    <d v="1899-12-30T00:00:00"/>
    <n v="0"/>
    <n v="0"/>
    <m/>
    <d v="2030-07-08T00:00:00"/>
    <m/>
    <m/>
    <m/>
    <m/>
    <m/>
    <m/>
    <m/>
    <m/>
    <n v="1825"/>
    <m/>
    <m/>
    <m/>
    <m/>
    <m/>
    <m/>
    <m/>
    <m/>
    <m/>
    <m/>
    <d v="2030-02-08T00:00:00"/>
    <m/>
    <n v="80000"/>
    <m/>
    <m/>
    <s v="Euro"/>
    <n v="28.77"/>
    <m/>
    <m/>
    <m/>
    <m/>
    <n v="31.56"/>
    <m/>
    <m/>
    <m/>
    <m/>
    <m/>
    <m/>
    <m/>
    <m/>
    <m/>
    <m/>
    <m/>
    <m/>
    <m/>
    <m/>
    <m/>
    <m/>
    <m/>
    <m/>
    <m/>
    <m/>
    <m/>
    <m/>
  </r>
  <r>
    <m/>
    <s v="V500002"/>
    <s v="2025-0027"/>
    <x v="82"/>
    <n v="1"/>
    <s v="Wagon"/>
    <n v="40"/>
    <s v="37 84 4594 893-8"/>
    <x v="27"/>
    <m/>
    <m/>
    <x v="0"/>
    <x v="1"/>
    <n v="1"/>
    <m/>
    <m/>
    <n v="1"/>
    <m/>
    <n v="1"/>
    <n v="1"/>
    <x v="1"/>
    <m/>
    <m/>
    <m/>
    <x v="3"/>
    <m/>
    <m/>
    <m/>
    <d v="2025-07-09T00:00:00"/>
    <d v="2030-07-08T00:00:00"/>
    <n v="1825"/>
    <x v="86"/>
    <m/>
    <m/>
    <m/>
    <m/>
    <s v="n.a."/>
    <d v="1899-12-30T00:00:00"/>
    <d v="1899-12-30T00:00:00"/>
    <n v="0"/>
    <n v="0"/>
    <m/>
    <d v="2030-07-08T00:00:00"/>
    <m/>
    <m/>
    <m/>
    <m/>
    <m/>
    <m/>
    <m/>
    <m/>
    <n v="1825"/>
    <m/>
    <m/>
    <m/>
    <m/>
    <m/>
    <m/>
    <m/>
    <m/>
    <m/>
    <m/>
    <d v="2030-02-08T00:00:00"/>
    <m/>
    <n v="80000"/>
    <m/>
    <m/>
    <s v="Euro"/>
    <n v="28.77"/>
    <m/>
    <m/>
    <m/>
    <m/>
    <n v="31.56"/>
    <m/>
    <m/>
    <m/>
    <m/>
    <m/>
    <m/>
    <m/>
    <m/>
    <m/>
    <m/>
    <m/>
    <m/>
    <m/>
    <m/>
    <m/>
    <m/>
    <m/>
    <m/>
    <m/>
    <m/>
    <m/>
    <m/>
  </r>
  <r>
    <m/>
    <s v="V500002"/>
    <s v="2025-0027"/>
    <x v="82"/>
    <n v="1"/>
    <s v="Wagon"/>
    <n v="41"/>
    <s v="37 84 4594 894-6"/>
    <x v="27"/>
    <m/>
    <m/>
    <x v="0"/>
    <x v="1"/>
    <n v="1"/>
    <m/>
    <m/>
    <n v="1"/>
    <m/>
    <n v="1"/>
    <n v="1"/>
    <x v="1"/>
    <m/>
    <m/>
    <m/>
    <x v="3"/>
    <m/>
    <m/>
    <m/>
    <d v="2025-07-09T00:00:00"/>
    <d v="2030-07-08T00:00:00"/>
    <n v="1825"/>
    <x v="86"/>
    <m/>
    <m/>
    <m/>
    <m/>
    <s v="n.a."/>
    <d v="1899-12-30T00:00:00"/>
    <d v="1899-12-30T00:00:00"/>
    <n v="0"/>
    <n v="0"/>
    <m/>
    <d v="2030-07-08T00:00:00"/>
    <m/>
    <m/>
    <m/>
    <m/>
    <m/>
    <m/>
    <m/>
    <m/>
    <n v="1825"/>
    <m/>
    <m/>
    <m/>
    <m/>
    <m/>
    <m/>
    <m/>
    <m/>
    <m/>
    <m/>
    <d v="2030-02-08T00:00:00"/>
    <m/>
    <n v="80000"/>
    <m/>
    <m/>
    <s v="Euro"/>
    <n v="28.77"/>
    <m/>
    <m/>
    <m/>
    <m/>
    <n v="31.56"/>
    <m/>
    <m/>
    <m/>
    <m/>
    <m/>
    <m/>
    <m/>
    <m/>
    <m/>
    <m/>
    <m/>
    <m/>
    <m/>
    <m/>
    <m/>
    <m/>
    <m/>
    <m/>
    <m/>
    <m/>
    <m/>
    <m/>
  </r>
  <r>
    <m/>
    <s v="V500002"/>
    <s v="2025-0027"/>
    <x v="82"/>
    <n v="1"/>
    <s v="Wagon"/>
    <n v="42"/>
    <s v="37 84 4594 895-3"/>
    <x v="27"/>
    <m/>
    <m/>
    <x v="0"/>
    <x v="1"/>
    <n v="1"/>
    <m/>
    <m/>
    <n v="1"/>
    <m/>
    <n v="1"/>
    <n v="1"/>
    <x v="1"/>
    <m/>
    <m/>
    <m/>
    <x v="3"/>
    <m/>
    <m/>
    <m/>
    <d v="2025-07-09T00:00:00"/>
    <d v="2030-07-08T00:00:00"/>
    <n v="1825"/>
    <x v="86"/>
    <m/>
    <m/>
    <m/>
    <m/>
    <s v="n.a."/>
    <d v="1899-12-30T00:00:00"/>
    <d v="1899-12-30T00:00:00"/>
    <n v="0"/>
    <n v="0"/>
    <m/>
    <d v="2030-07-08T00:00:00"/>
    <m/>
    <m/>
    <m/>
    <m/>
    <m/>
    <m/>
    <m/>
    <m/>
    <n v="1825"/>
    <m/>
    <m/>
    <m/>
    <m/>
    <m/>
    <m/>
    <m/>
    <m/>
    <m/>
    <m/>
    <d v="2030-02-08T00:00:00"/>
    <m/>
    <n v="80000"/>
    <m/>
    <m/>
    <s v="Euro"/>
    <n v="28.77"/>
    <m/>
    <m/>
    <m/>
    <m/>
    <n v="31.56"/>
    <m/>
    <m/>
    <m/>
    <m/>
    <m/>
    <m/>
    <m/>
    <m/>
    <m/>
    <m/>
    <m/>
    <m/>
    <m/>
    <m/>
    <m/>
    <m/>
    <m/>
    <m/>
    <m/>
    <m/>
    <m/>
    <m/>
  </r>
  <r>
    <m/>
    <s v="V500002"/>
    <s v="2025-0027"/>
    <x v="82"/>
    <n v="1"/>
    <s v="Wagon"/>
    <n v="43"/>
    <s v="37 84 4594 896-1"/>
    <x v="27"/>
    <m/>
    <m/>
    <x v="0"/>
    <x v="1"/>
    <n v="1"/>
    <m/>
    <m/>
    <n v="1"/>
    <m/>
    <n v="1"/>
    <n v="1"/>
    <x v="1"/>
    <m/>
    <m/>
    <m/>
    <x v="3"/>
    <m/>
    <m/>
    <m/>
    <d v="2025-07-09T00:00:00"/>
    <d v="2030-07-08T00:00:00"/>
    <n v="1825"/>
    <x v="86"/>
    <m/>
    <m/>
    <m/>
    <m/>
    <s v="n.a."/>
    <d v="1899-12-30T00:00:00"/>
    <d v="1899-12-30T00:00:00"/>
    <n v="0"/>
    <n v="0"/>
    <m/>
    <d v="2030-07-08T00:00:00"/>
    <m/>
    <m/>
    <m/>
    <m/>
    <m/>
    <m/>
    <m/>
    <m/>
    <n v="1825"/>
    <m/>
    <m/>
    <m/>
    <m/>
    <m/>
    <m/>
    <m/>
    <m/>
    <m/>
    <m/>
    <d v="2030-02-08T00:00:00"/>
    <m/>
    <n v="80000"/>
    <m/>
    <m/>
    <s v="Euro"/>
    <n v="28.77"/>
    <m/>
    <m/>
    <m/>
    <m/>
    <n v="31.56"/>
    <m/>
    <m/>
    <m/>
    <m/>
    <m/>
    <m/>
    <m/>
    <m/>
    <m/>
    <m/>
    <m/>
    <m/>
    <m/>
    <m/>
    <m/>
    <m/>
    <m/>
    <m/>
    <m/>
    <m/>
    <m/>
    <m/>
  </r>
  <r>
    <m/>
    <s v="V500002"/>
    <s v="2025-0027"/>
    <x v="82"/>
    <n v="1"/>
    <s v="Wagon"/>
    <n v="44"/>
    <s v="37 84 4594 897-9"/>
    <x v="27"/>
    <m/>
    <m/>
    <x v="0"/>
    <x v="1"/>
    <n v="1"/>
    <m/>
    <m/>
    <n v="1"/>
    <m/>
    <n v="1"/>
    <n v="1"/>
    <x v="1"/>
    <m/>
    <m/>
    <m/>
    <x v="3"/>
    <m/>
    <m/>
    <m/>
    <d v="2025-07-09T00:00:00"/>
    <d v="2030-07-08T00:00:00"/>
    <n v="1825"/>
    <x v="86"/>
    <m/>
    <m/>
    <m/>
    <m/>
    <s v="n.a."/>
    <d v="1899-12-30T00:00:00"/>
    <d v="1899-12-30T00:00:00"/>
    <n v="0"/>
    <n v="0"/>
    <m/>
    <d v="2030-07-08T00:00:00"/>
    <m/>
    <m/>
    <m/>
    <m/>
    <m/>
    <m/>
    <m/>
    <m/>
    <n v="1825"/>
    <m/>
    <m/>
    <m/>
    <m/>
    <m/>
    <m/>
    <m/>
    <m/>
    <m/>
    <m/>
    <d v="2030-02-08T00:00:00"/>
    <m/>
    <n v="80000"/>
    <m/>
    <m/>
    <s v="Euro"/>
    <n v="28.77"/>
    <m/>
    <m/>
    <m/>
    <m/>
    <n v="31.56"/>
    <m/>
    <m/>
    <m/>
    <m/>
    <m/>
    <m/>
    <m/>
    <m/>
    <m/>
    <m/>
    <m/>
    <m/>
    <m/>
    <m/>
    <m/>
    <m/>
    <m/>
    <m/>
    <m/>
    <m/>
    <m/>
    <m/>
  </r>
  <r>
    <m/>
    <s v="V500002"/>
    <s v="2025-0027"/>
    <x v="82"/>
    <n v="1"/>
    <s v="Wagon"/>
    <n v="45"/>
    <s v="37 84 4594 899-5"/>
    <x v="27"/>
    <m/>
    <m/>
    <x v="0"/>
    <x v="1"/>
    <n v="1"/>
    <m/>
    <m/>
    <n v="1"/>
    <m/>
    <n v="1"/>
    <n v="1"/>
    <x v="1"/>
    <m/>
    <m/>
    <m/>
    <x v="3"/>
    <m/>
    <m/>
    <m/>
    <d v="2025-07-09T00:00:00"/>
    <d v="2030-07-08T00:00:00"/>
    <n v="1825"/>
    <x v="86"/>
    <m/>
    <m/>
    <m/>
    <m/>
    <s v="n.a."/>
    <d v="1899-12-30T00:00:00"/>
    <d v="1899-12-30T00:00:00"/>
    <n v="0"/>
    <n v="0"/>
    <m/>
    <d v="2030-07-08T00:00:00"/>
    <m/>
    <m/>
    <m/>
    <m/>
    <m/>
    <m/>
    <m/>
    <m/>
    <n v="1825"/>
    <m/>
    <m/>
    <m/>
    <m/>
    <m/>
    <m/>
    <m/>
    <m/>
    <m/>
    <m/>
    <d v="2030-02-08T00:00:00"/>
    <m/>
    <n v="80000"/>
    <m/>
    <m/>
    <s v="Euro"/>
    <n v="28.77"/>
    <m/>
    <m/>
    <m/>
    <m/>
    <n v="31.56"/>
    <m/>
    <m/>
    <m/>
    <m/>
    <m/>
    <m/>
    <m/>
    <m/>
    <m/>
    <m/>
    <m/>
    <m/>
    <m/>
    <m/>
    <m/>
    <m/>
    <m/>
    <m/>
    <m/>
    <m/>
    <m/>
    <m/>
  </r>
  <r>
    <m/>
    <s v="V500002"/>
    <s v="2025-0027"/>
    <x v="82"/>
    <n v="1"/>
    <s v="Wagon"/>
    <n v="46"/>
    <s v="37 84 4594 901-9"/>
    <x v="27"/>
    <m/>
    <m/>
    <x v="0"/>
    <x v="1"/>
    <n v="1"/>
    <m/>
    <m/>
    <n v="1"/>
    <m/>
    <n v="1"/>
    <n v="1"/>
    <x v="1"/>
    <m/>
    <m/>
    <m/>
    <x v="3"/>
    <m/>
    <m/>
    <m/>
    <d v="2025-07-09T00:00:00"/>
    <d v="2030-07-08T00:00:00"/>
    <n v="1825"/>
    <x v="86"/>
    <m/>
    <m/>
    <m/>
    <m/>
    <s v="n.a."/>
    <d v="1899-12-30T00:00:00"/>
    <d v="1899-12-30T00:00:00"/>
    <n v="0"/>
    <n v="0"/>
    <m/>
    <d v="2030-07-08T00:00:00"/>
    <m/>
    <m/>
    <m/>
    <m/>
    <m/>
    <m/>
    <m/>
    <m/>
    <n v="1825"/>
    <m/>
    <m/>
    <m/>
    <m/>
    <m/>
    <m/>
    <m/>
    <m/>
    <m/>
    <m/>
    <d v="2030-02-08T00:00:00"/>
    <m/>
    <n v="80000"/>
    <m/>
    <m/>
    <s v="Euro"/>
    <n v="28.77"/>
    <m/>
    <m/>
    <m/>
    <m/>
    <n v="31.56"/>
    <m/>
    <m/>
    <m/>
    <m/>
    <m/>
    <m/>
    <m/>
    <m/>
    <m/>
    <m/>
    <m/>
    <m/>
    <m/>
    <m/>
    <m/>
    <m/>
    <m/>
    <m/>
    <m/>
    <m/>
    <m/>
    <m/>
  </r>
  <r>
    <m/>
    <s v="V500002"/>
    <s v="2025-0027"/>
    <x v="82"/>
    <n v="1"/>
    <s v="Wagon"/>
    <n v="47"/>
    <s v="37 84 4594 902-7"/>
    <x v="27"/>
    <m/>
    <m/>
    <x v="0"/>
    <x v="1"/>
    <n v="1"/>
    <m/>
    <m/>
    <n v="1"/>
    <m/>
    <n v="1"/>
    <n v="1"/>
    <x v="1"/>
    <m/>
    <m/>
    <m/>
    <x v="3"/>
    <m/>
    <m/>
    <m/>
    <d v="2025-07-09T00:00:00"/>
    <d v="2030-07-08T00:00:00"/>
    <n v="1825"/>
    <x v="86"/>
    <m/>
    <m/>
    <m/>
    <m/>
    <s v="n.a."/>
    <d v="1899-12-30T00:00:00"/>
    <d v="1899-12-30T00:00:00"/>
    <n v="0"/>
    <n v="0"/>
    <m/>
    <d v="2030-07-08T00:00:00"/>
    <m/>
    <m/>
    <m/>
    <m/>
    <m/>
    <m/>
    <m/>
    <m/>
    <n v="1825"/>
    <m/>
    <m/>
    <m/>
    <m/>
    <m/>
    <m/>
    <m/>
    <m/>
    <m/>
    <m/>
    <d v="2030-02-08T00:00:00"/>
    <m/>
    <n v="80000"/>
    <m/>
    <m/>
    <s v="Euro"/>
    <n v="28.77"/>
    <m/>
    <m/>
    <m/>
    <m/>
    <n v="31.56"/>
    <m/>
    <m/>
    <m/>
    <m/>
    <m/>
    <m/>
    <m/>
    <m/>
    <m/>
    <m/>
    <m/>
    <m/>
    <m/>
    <m/>
    <m/>
    <m/>
    <m/>
    <m/>
    <m/>
    <m/>
    <m/>
    <m/>
  </r>
  <r>
    <m/>
    <s v="V500002"/>
    <s v="2025-0027"/>
    <x v="82"/>
    <n v="1"/>
    <s v="Wagon"/>
    <n v="48"/>
    <s v="37 84 4594 903-5"/>
    <x v="27"/>
    <m/>
    <m/>
    <x v="0"/>
    <x v="1"/>
    <n v="1"/>
    <m/>
    <m/>
    <n v="1"/>
    <m/>
    <n v="1"/>
    <n v="1"/>
    <x v="1"/>
    <m/>
    <m/>
    <m/>
    <x v="3"/>
    <m/>
    <m/>
    <m/>
    <d v="2025-07-09T00:00:00"/>
    <d v="2030-07-08T00:00:00"/>
    <n v="1825"/>
    <x v="86"/>
    <m/>
    <m/>
    <m/>
    <m/>
    <s v="n.a."/>
    <d v="1899-12-30T00:00:00"/>
    <d v="1899-12-30T00:00:00"/>
    <n v="0"/>
    <n v="0"/>
    <m/>
    <d v="2030-07-08T00:00:00"/>
    <m/>
    <m/>
    <m/>
    <m/>
    <m/>
    <m/>
    <m/>
    <m/>
    <n v="1825"/>
    <m/>
    <m/>
    <m/>
    <m/>
    <m/>
    <m/>
    <m/>
    <m/>
    <m/>
    <m/>
    <d v="2030-02-08T00:00:00"/>
    <m/>
    <n v="80000"/>
    <m/>
    <m/>
    <s v="Euro"/>
    <n v="28.77"/>
    <m/>
    <m/>
    <m/>
    <m/>
    <n v="31.56"/>
    <m/>
    <m/>
    <m/>
    <m/>
    <m/>
    <m/>
    <m/>
    <m/>
    <m/>
    <m/>
    <m/>
    <m/>
    <m/>
    <m/>
    <m/>
    <m/>
    <m/>
    <m/>
    <m/>
    <m/>
    <m/>
    <m/>
  </r>
  <r>
    <m/>
    <s v="V500002"/>
    <s v="2025-0027"/>
    <x v="82"/>
    <n v="1"/>
    <s v="Wagon"/>
    <n v="49"/>
    <s v="37 84 4594 904-3"/>
    <x v="27"/>
    <m/>
    <m/>
    <x v="0"/>
    <x v="1"/>
    <n v="1"/>
    <m/>
    <m/>
    <n v="1"/>
    <m/>
    <n v="1"/>
    <n v="1"/>
    <x v="1"/>
    <m/>
    <m/>
    <m/>
    <x v="3"/>
    <m/>
    <m/>
    <m/>
    <d v="2025-07-09T00:00:00"/>
    <d v="2030-07-08T00:00:00"/>
    <n v="1825"/>
    <x v="86"/>
    <m/>
    <m/>
    <m/>
    <m/>
    <s v="n.a."/>
    <d v="1899-12-30T00:00:00"/>
    <d v="1899-12-30T00:00:00"/>
    <n v="0"/>
    <n v="0"/>
    <m/>
    <d v="2030-07-08T00:00:00"/>
    <m/>
    <m/>
    <m/>
    <m/>
    <m/>
    <m/>
    <m/>
    <m/>
    <n v="1825"/>
    <m/>
    <m/>
    <m/>
    <m/>
    <m/>
    <m/>
    <m/>
    <m/>
    <m/>
    <m/>
    <d v="2030-02-08T00:00:00"/>
    <m/>
    <n v="80000"/>
    <m/>
    <m/>
    <s v="Euro"/>
    <n v="28.77"/>
    <m/>
    <m/>
    <m/>
    <m/>
    <n v="31.56"/>
    <m/>
    <m/>
    <m/>
    <m/>
    <m/>
    <m/>
    <m/>
    <m/>
    <m/>
    <m/>
    <m/>
    <m/>
    <m/>
    <m/>
    <m/>
    <m/>
    <m/>
    <m/>
    <m/>
    <m/>
    <m/>
    <m/>
  </r>
  <r>
    <m/>
    <s v="V500002"/>
    <s v="2025-0027"/>
    <x v="82"/>
    <n v="1"/>
    <s v="Wagon"/>
    <n v="50"/>
    <s v="37 84 4594 905-0"/>
    <x v="27"/>
    <m/>
    <m/>
    <x v="0"/>
    <x v="1"/>
    <n v="1"/>
    <m/>
    <m/>
    <n v="1"/>
    <m/>
    <n v="1"/>
    <n v="1"/>
    <x v="1"/>
    <m/>
    <m/>
    <m/>
    <x v="3"/>
    <m/>
    <m/>
    <m/>
    <d v="2025-07-09T00:00:00"/>
    <d v="2030-07-08T00:00:00"/>
    <n v="1825"/>
    <x v="86"/>
    <m/>
    <m/>
    <m/>
    <m/>
    <s v="n.a."/>
    <d v="1899-12-30T00:00:00"/>
    <d v="1899-12-30T00:00:00"/>
    <n v="0"/>
    <n v="0"/>
    <m/>
    <d v="2030-07-08T00:00:00"/>
    <m/>
    <m/>
    <m/>
    <m/>
    <m/>
    <m/>
    <m/>
    <m/>
    <n v="1825"/>
    <m/>
    <m/>
    <m/>
    <m/>
    <m/>
    <m/>
    <m/>
    <m/>
    <m/>
    <m/>
    <d v="2030-02-08T00:00:00"/>
    <m/>
    <n v="80000"/>
    <m/>
    <m/>
    <s v="Euro"/>
    <n v="28.77"/>
    <m/>
    <m/>
    <m/>
    <m/>
    <n v="31.56"/>
    <m/>
    <m/>
    <m/>
    <m/>
    <m/>
    <m/>
    <m/>
    <m/>
    <m/>
    <m/>
    <m/>
    <m/>
    <m/>
    <m/>
    <m/>
    <m/>
    <m/>
    <m/>
    <m/>
    <m/>
    <m/>
    <m/>
  </r>
  <r>
    <m/>
    <s v="V500002"/>
    <s v="2025-0027"/>
    <x v="82"/>
    <n v="1"/>
    <s v="Wagon"/>
    <n v="51"/>
    <s v="37 84 4594 906-8"/>
    <x v="27"/>
    <m/>
    <m/>
    <x v="0"/>
    <x v="1"/>
    <n v="1"/>
    <m/>
    <m/>
    <n v="1"/>
    <m/>
    <n v="1"/>
    <n v="1"/>
    <x v="1"/>
    <m/>
    <m/>
    <m/>
    <x v="3"/>
    <m/>
    <m/>
    <m/>
    <d v="2025-07-09T00:00:00"/>
    <d v="2030-07-08T00:00:00"/>
    <n v="1825"/>
    <x v="86"/>
    <m/>
    <m/>
    <m/>
    <m/>
    <s v="n.a."/>
    <d v="1899-12-30T00:00:00"/>
    <d v="1899-12-30T00:00:00"/>
    <n v="0"/>
    <n v="0"/>
    <m/>
    <d v="2030-07-08T00:00:00"/>
    <m/>
    <m/>
    <m/>
    <m/>
    <m/>
    <m/>
    <m/>
    <m/>
    <n v="1825"/>
    <m/>
    <m/>
    <m/>
    <m/>
    <m/>
    <m/>
    <m/>
    <m/>
    <m/>
    <m/>
    <d v="2030-02-08T00:00:00"/>
    <m/>
    <n v="80000"/>
    <m/>
    <m/>
    <s v="Euro"/>
    <n v="28.77"/>
    <m/>
    <m/>
    <m/>
    <m/>
    <n v="31.56"/>
    <m/>
    <m/>
    <m/>
    <m/>
    <m/>
    <m/>
    <m/>
    <m/>
    <m/>
    <m/>
    <m/>
    <m/>
    <m/>
    <m/>
    <m/>
    <m/>
    <m/>
    <m/>
    <m/>
    <m/>
    <m/>
    <m/>
  </r>
  <r>
    <m/>
    <s v="V500002"/>
    <s v="2025-0027"/>
    <x v="82"/>
    <n v="1"/>
    <s v="Wagon"/>
    <n v="52"/>
    <s v="37 84 4594 907-6"/>
    <x v="27"/>
    <m/>
    <m/>
    <x v="0"/>
    <x v="1"/>
    <n v="1"/>
    <m/>
    <m/>
    <n v="1"/>
    <m/>
    <n v="1"/>
    <n v="1"/>
    <x v="1"/>
    <m/>
    <m/>
    <m/>
    <x v="3"/>
    <m/>
    <m/>
    <m/>
    <d v="2025-07-09T00:00:00"/>
    <d v="2030-07-08T00:00:00"/>
    <n v="1825"/>
    <x v="86"/>
    <m/>
    <m/>
    <m/>
    <m/>
    <s v="n.a."/>
    <d v="1899-12-30T00:00:00"/>
    <d v="1899-12-30T00:00:00"/>
    <n v="0"/>
    <n v="0"/>
    <m/>
    <d v="2030-07-08T00:00:00"/>
    <m/>
    <m/>
    <m/>
    <m/>
    <m/>
    <m/>
    <m/>
    <m/>
    <n v="1825"/>
    <m/>
    <m/>
    <m/>
    <m/>
    <m/>
    <m/>
    <m/>
    <m/>
    <m/>
    <m/>
    <d v="2030-02-08T00:00:00"/>
    <m/>
    <n v="80000"/>
    <m/>
    <m/>
    <s v="Euro"/>
    <n v="28.77"/>
    <m/>
    <m/>
    <m/>
    <m/>
    <n v="31.56"/>
    <m/>
    <m/>
    <m/>
    <m/>
    <m/>
    <m/>
    <m/>
    <m/>
    <m/>
    <m/>
    <m/>
    <m/>
    <m/>
    <m/>
    <m/>
    <m/>
    <m/>
    <m/>
    <m/>
    <m/>
    <m/>
    <m/>
  </r>
  <r>
    <m/>
    <s v="V500002"/>
    <s v="2025-0027"/>
    <x v="82"/>
    <n v="1"/>
    <s v="Wagon"/>
    <n v="53"/>
    <s v="37 84 4594 908-4"/>
    <x v="27"/>
    <m/>
    <m/>
    <x v="0"/>
    <x v="1"/>
    <n v="1"/>
    <m/>
    <m/>
    <n v="1"/>
    <m/>
    <n v="1"/>
    <n v="1"/>
    <x v="1"/>
    <m/>
    <m/>
    <m/>
    <x v="3"/>
    <m/>
    <m/>
    <m/>
    <d v="2025-07-09T00:00:00"/>
    <d v="2030-07-08T00:00:00"/>
    <n v="1825"/>
    <x v="86"/>
    <m/>
    <m/>
    <m/>
    <m/>
    <s v="n.a."/>
    <d v="1899-12-30T00:00:00"/>
    <d v="1899-12-30T00:00:00"/>
    <n v="0"/>
    <n v="0"/>
    <m/>
    <d v="2030-07-08T00:00:00"/>
    <m/>
    <m/>
    <m/>
    <m/>
    <m/>
    <m/>
    <m/>
    <m/>
    <n v="1825"/>
    <m/>
    <m/>
    <m/>
    <m/>
    <m/>
    <m/>
    <m/>
    <m/>
    <m/>
    <m/>
    <d v="2030-02-08T00:00:00"/>
    <m/>
    <n v="80000"/>
    <m/>
    <m/>
    <s v="Euro"/>
    <n v="28.77"/>
    <m/>
    <m/>
    <m/>
    <m/>
    <n v="31.56"/>
    <m/>
    <m/>
    <m/>
    <m/>
    <m/>
    <m/>
    <m/>
    <m/>
    <m/>
    <m/>
    <m/>
    <m/>
    <m/>
    <m/>
    <m/>
    <m/>
    <m/>
    <m/>
    <m/>
    <m/>
    <m/>
    <m/>
  </r>
  <r>
    <m/>
    <s v="V500002"/>
    <s v="2025-0027"/>
    <x v="82"/>
    <n v="1"/>
    <s v="Wagon"/>
    <n v="54"/>
    <s v="37 84 4594 909-2"/>
    <x v="27"/>
    <m/>
    <m/>
    <x v="0"/>
    <x v="1"/>
    <n v="1"/>
    <m/>
    <m/>
    <n v="1"/>
    <m/>
    <n v="1"/>
    <n v="1"/>
    <x v="1"/>
    <m/>
    <m/>
    <m/>
    <x v="3"/>
    <m/>
    <m/>
    <m/>
    <d v="2025-07-09T00:00:00"/>
    <d v="2030-07-08T00:00:00"/>
    <n v="1825"/>
    <x v="86"/>
    <m/>
    <m/>
    <m/>
    <m/>
    <s v="n.a."/>
    <d v="1899-12-30T00:00:00"/>
    <d v="1899-12-30T00:00:00"/>
    <n v="0"/>
    <n v="0"/>
    <m/>
    <d v="2030-07-08T00:00:00"/>
    <m/>
    <m/>
    <m/>
    <m/>
    <m/>
    <m/>
    <m/>
    <m/>
    <n v="1825"/>
    <m/>
    <m/>
    <m/>
    <m/>
    <m/>
    <m/>
    <m/>
    <m/>
    <m/>
    <m/>
    <d v="2030-02-08T00:00:00"/>
    <m/>
    <n v="80000"/>
    <m/>
    <m/>
    <s v="Euro"/>
    <n v="28.77"/>
    <m/>
    <m/>
    <m/>
    <m/>
    <n v="31.56"/>
    <m/>
    <m/>
    <m/>
    <m/>
    <m/>
    <m/>
    <m/>
    <m/>
    <m/>
    <m/>
    <m/>
    <m/>
    <m/>
    <m/>
    <m/>
    <m/>
    <m/>
    <m/>
    <m/>
    <m/>
    <m/>
    <m/>
  </r>
  <r>
    <m/>
    <s v="V500002"/>
    <s v="2025-0027"/>
    <x v="82"/>
    <n v="1"/>
    <s v="Wagon"/>
    <n v="55"/>
    <s v="37 84 4594 910-0"/>
    <x v="27"/>
    <m/>
    <m/>
    <x v="0"/>
    <x v="1"/>
    <n v="1"/>
    <m/>
    <m/>
    <n v="1"/>
    <m/>
    <n v="1"/>
    <n v="1"/>
    <x v="1"/>
    <m/>
    <m/>
    <m/>
    <x v="3"/>
    <m/>
    <m/>
    <m/>
    <d v="2025-07-09T00:00:00"/>
    <d v="2030-07-08T00:00:00"/>
    <n v="1825"/>
    <x v="86"/>
    <m/>
    <m/>
    <m/>
    <m/>
    <s v="n.a."/>
    <d v="1899-12-30T00:00:00"/>
    <d v="1899-12-30T00:00:00"/>
    <n v="0"/>
    <n v="0"/>
    <m/>
    <d v="2030-07-08T00:00:00"/>
    <m/>
    <m/>
    <m/>
    <m/>
    <m/>
    <m/>
    <m/>
    <m/>
    <n v="1825"/>
    <m/>
    <m/>
    <m/>
    <m/>
    <m/>
    <m/>
    <m/>
    <m/>
    <m/>
    <m/>
    <d v="2030-02-08T00:00:00"/>
    <m/>
    <n v="80000"/>
    <m/>
    <m/>
    <s v="Euro"/>
    <n v="28.77"/>
    <m/>
    <m/>
    <m/>
    <m/>
    <n v="31.56"/>
    <m/>
    <m/>
    <m/>
    <m/>
    <m/>
    <m/>
    <m/>
    <m/>
    <m/>
    <m/>
    <m/>
    <m/>
    <m/>
    <m/>
    <m/>
    <m/>
    <m/>
    <m/>
    <m/>
    <m/>
    <m/>
    <m/>
  </r>
  <r>
    <m/>
    <s v="V500002"/>
    <s v="2025-0027"/>
    <x v="82"/>
    <n v="1"/>
    <s v="Wagon"/>
    <n v="56"/>
    <s v="37 84 4594 912-6"/>
    <x v="27"/>
    <m/>
    <m/>
    <x v="0"/>
    <x v="1"/>
    <n v="1"/>
    <m/>
    <m/>
    <n v="1"/>
    <m/>
    <n v="1"/>
    <n v="1"/>
    <x v="1"/>
    <m/>
    <m/>
    <m/>
    <x v="3"/>
    <m/>
    <m/>
    <m/>
    <d v="2025-07-09T00:00:00"/>
    <d v="2030-07-08T00:00:00"/>
    <n v="1825"/>
    <x v="86"/>
    <m/>
    <m/>
    <m/>
    <m/>
    <s v="n.a."/>
    <d v="1899-12-30T00:00:00"/>
    <d v="1899-12-30T00:00:00"/>
    <n v="0"/>
    <n v="0"/>
    <m/>
    <d v="2030-07-08T00:00:00"/>
    <m/>
    <m/>
    <m/>
    <m/>
    <m/>
    <m/>
    <m/>
    <m/>
    <n v="1825"/>
    <m/>
    <m/>
    <m/>
    <m/>
    <m/>
    <m/>
    <m/>
    <m/>
    <m/>
    <m/>
    <d v="2030-02-08T00:00:00"/>
    <m/>
    <n v="80000"/>
    <m/>
    <m/>
    <s v="Euro"/>
    <n v="28.77"/>
    <m/>
    <m/>
    <m/>
    <m/>
    <n v="31.56"/>
    <m/>
    <m/>
    <m/>
    <m/>
    <m/>
    <m/>
    <m/>
    <m/>
    <m/>
    <m/>
    <m/>
    <m/>
    <m/>
    <m/>
    <m/>
    <m/>
    <m/>
    <m/>
    <m/>
    <m/>
    <m/>
    <m/>
  </r>
  <r>
    <m/>
    <s v="V500002"/>
    <s v="2025-0027"/>
    <x v="82"/>
    <n v="1"/>
    <s v="Wagon"/>
    <n v="57"/>
    <s v="37 84 4594 913-4"/>
    <x v="27"/>
    <m/>
    <m/>
    <x v="0"/>
    <x v="1"/>
    <n v="1"/>
    <m/>
    <m/>
    <n v="1"/>
    <m/>
    <n v="1"/>
    <n v="1"/>
    <x v="1"/>
    <m/>
    <m/>
    <m/>
    <x v="3"/>
    <m/>
    <m/>
    <m/>
    <d v="2025-07-09T00:00:00"/>
    <d v="2030-07-08T00:00:00"/>
    <n v="1825"/>
    <x v="86"/>
    <m/>
    <m/>
    <m/>
    <m/>
    <s v="n.a."/>
    <d v="1899-12-30T00:00:00"/>
    <d v="1899-12-30T00:00:00"/>
    <n v="0"/>
    <n v="0"/>
    <m/>
    <d v="2030-07-08T00:00:00"/>
    <m/>
    <m/>
    <m/>
    <m/>
    <m/>
    <m/>
    <m/>
    <m/>
    <n v="1825"/>
    <m/>
    <m/>
    <m/>
    <m/>
    <m/>
    <m/>
    <m/>
    <m/>
    <m/>
    <m/>
    <d v="2030-02-08T00:00:00"/>
    <m/>
    <n v="80000"/>
    <m/>
    <m/>
    <s v="Euro"/>
    <n v="28.77"/>
    <m/>
    <m/>
    <m/>
    <m/>
    <n v="31.56"/>
    <m/>
    <m/>
    <m/>
    <m/>
    <m/>
    <m/>
    <m/>
    <m/>
    <m/>
    <m/>
    <m/>
    <m/>
    <m/>
    <m/>
    <m/>
    <m/>
    <m/>
    <m/>
    <m/>
    <m/>
    <m/>
    <m/>
  </r>
  <r>
    <m/>
    <s v="V500002"/>
    <s v="2025-0027"/>
    <x v="82"/>
    <n v="1"/>
    <s v="Wagon"/>
    <n v="58"/>
    <s v="37 84 4594 914-2"/>
    <x v="27"/>
    <m/>
    <m/>
    <x v="0"/>
    <x v="1"/>
    <n v="1"/>
    <m/>
    <m/>
    <n v="1"/>
    <m/>
    <n v="1"/>
    <n v="1"/>
    <x v="1"/>
    <m/>
    <m/>
    <m/>
    <x v="3"/>
    <m/>
    <m/>
    <m/>
    <d v="2025-07-09T00:00:00"/>
    <d v="2030-07-08T00:00:00"/>
    <n v="1825"/>
    <x v="86"/>
    <m/>
    <m/>
    <m/>
    <m/>
    <s v="n.a."/>
    <d v="1899-12-30T00:00:00"/>
    <d v="1899-12-30T00:00:00"/>
    <n v="0"/>
    <n v="0"/>
    <m/>
    <d v="2030-07-08T00:00:00"/>
    <m/>
    <m/>
    <m/>
    <m/>
    <m/>
    <m/>
    <m/>
    <m/>
    <n v="1825"/>
    <m/>
    <m/>
    <m/>
    <m/>
    <m/>
    <m/>
    <m/>
    <m/>
    <m/>
    <m/>
    <d v="2030-02-08T00:00:00"/>
    <m/>
    <n v="80000"/>
    <m/>
    <m/>
    <s v="Euro"/>
    <n v="28.77"/>
    <m/>
    <m/>
    <m/>
    <m/>
    <n v="31.56"/>
    <m/>
    <m/>
    <m/>
    <m/>
    <m/>
    <m/>
    <m/>
    <m/>
    <m/>
    <m/>
    <m/>
    <m/>
    <m/>
    <m/>
    <m/>
    <m/>
    <m/>
    <m/>
    <m/>
    <m/>
    <m/>
    <m/>
  </r>
  <r>
    <m/>
    <s v="V500002"/>
    <s v="2025-0027"/>
    <x v="82"/>
    <n v="1"/>
    <s v="Wagon"/>
    <n v="59"/>
    <s v="37 84 4594 915-9"/>
    <x v="27"/>
    <m/>
    <m/>
    <x v="0"/>
    <x v="1"/>
    <n v="1"/>
    <m/>
    <m/>
    <n v="1"/>
    <m/>
    <n v="1"/>
    <n v="1"/>
    <x v="1"/>
    <m/>
    <m/>
    <m/>
    <x v="3"/>
    <m/>
    <m/>
    <m/>
    <d v="2025-07-09T00:00:00"/>
    <d v="2030-07-08T00:00:00"/>
    <n v="1825"/>
    <x v="86"/>
    <m/>
    <m/>
    <m/>
    <m/>
    <s v="n.a."/>
    <d v="1899-12-30T00:00:00"/>
    <d v="1899-12-30T00:00:00"/>
    <n v="0"/>
    <n v="0"/>
    <m/>
    <d v="2030-07-08T00:00:00"/>
    <m/>
    <m/>
    <m/>
    <m/>
    <m/>
    <m/>
    <m/>
    <m/>
    <n v="1825"/>
    <m/>
    <m/>
    <m/>
    <m/>
    <m/>
    <m/>
    <m/>
    <m/>
    <m/>
    <m/>
    <d v="2030-02-08T00:00:00"/>
    <m/>
    <n v="80000"/>
    <m/>
    <m/>
    <s v="Euro"/>
    <n v="28.77"/>
    <m/>
    <m/>
    <m/>
    <m/>
    <n v="31.56"/>
    <m/>
    <m/>
    <m/>
    <m/>
    <m/>
    <m/>
    <m/>
    <m/>
    <m/>
    <m/>
    <m/>
    <m/>
    <m/>
    <m/>
    <m/>
    <m/>
    <m/>
    <m/>
    <m/>
    <m/>
    <m/>
    <m/>
  </r>
  <r>
    <m/>
    <s v="V500002"/>
    <s v="2025-0027"/>
    <x v="82"/>
    <n v="1"/>
    <s v="Wagon"/>
    <n v="60"/>
    <s v="37 84 4594 916-7"/>
    <x v="27"/>
    <m/>
    <m/>
    <x v="0"/>
    <x v="1"/>
    <n v="1"/>
    <m/>
    <m/>
    <n v="1"/>
    <m/>
    <n v="1"/>
    <n v="1"/>
    <x v="1"/>
    <m/>
    <m/>
    <m/>
    <x v="3"/>
    <m/>
    <m/>
    <m/>
    <d v="2025-07-09T00:00:00"/>
    <d v="2030-07-08T00:00:00"/>
    <n v="1825"/>
    <x v="86"/>
    <m/>
    <m/>
    <m/>
    <m/>
    <s v="n.a."/>
    <d v="1899-12-30T00:00:00"/>
    <d v="1899-12-30T00:00:00"/>
    <n v="0"/>
    <n v="0"/>
    <m/>
    <d v="2030-07-08T00:00:00"/>
    <m/>
    <m/>
    <m/>
    <m/>
    <m/>
    <m/>
    <m/>
    <m/>
    <n v="1825"/>
    <m/>
    <m/>
    <m/>
    <m/>
    <m/>
    <m/>
    <m/>
    <m/>
    <m/>
    <m/>
    <d v="2030-02-08T00:00:00"/>
    <m/>
    <n v="80000"/>
    <m/>
    <m/>
    <s v="Euro"/>
    <n v="28.77"/>
    <m/>
    <m/>
    <m/>
    <m/>
    <n v="31.56"/>
    <m/>
    <m/>
    <m/>
    <m/>
    <m/>
    <m/>
    <m/>
    <m/>
    <m/>
    <m/>
    <m/>
    <m/>
    <m/>
    <m/>
    <m/>
    <m/>
    <m/>
    <m/>
    <m/>
    <m/>
    <m/>
    <m/>
  </r>
  <r>
    <m/>
    <s v="V500002"/>
    <s v="2025-0027"/>
    <x v="82"/>
    <n v="1"/>
    <s v="Wagon"/>
    <n v="61"/>
    <s v="37 84 4594 917-5"/>
    <x v="27"/>
    <m/>
    <m/>
    <x v="0"/>
    <x v="1"/>
    <n v="1"/>
    <m/>
    <m/>
    <n v="1"/>
    <m/>
    <n v="1"/>
    <n v="1"/>
    <x v="1"/>
    <m/>
    <m/>
    <m/>
    <x v="3"/>
    <m/>
    <m/>
    <m/>
    <d v="2025-07-09T00:00:00"/>
    <d v="2030-07-08T00:00:00"/>
    <n v="1825"/>
    <x v="86"/>
    <m/>
    <m/>
    <m/>
    <m/>
    <s v="n.a."/>
    <d v="1899-12-30T00:00:00"/>
    <d v="1899-12-30T00:00:00"/>
    <n v="0"/>
    <n v="0"/>
    <m/>
    <d v="2030-07-08T00:00:00"/>
    <m/>
    <m/>
    <m/>
    <m/>
    <m/>
    <m/>
    <m/>
    <m/>
    <n v="1825"/>
    <m/>
    <m/>
    <m/>
    <m/>
    <m/>
    <m/>
    <m/>
    <m/>
    <m/>
    <m/>
    <d v="2030-02-08T00:00:00"/>
    <m/>
    <n v="80000"/>
    <m/>
    <m/>
    <s v="Euro"/>
    <n v="28.77"/>
    <m/>
    <m/>
    <m/>
    <m/>
    <n v="31.56"/>
    <m/>
    <m/>
    <m/>
    <m/>
    <m/>
    <m/>
    <m/>
    <m/>
    <m/>
    <m/>
    <m/>
    <m/>
    <m/>
    <m/>
    <m/>
    <m/>
    <m/>
    <m/>
    <m/>
    <m/>
    <m/>
    <m/>
  </r>
  <r>
    <m/>
    <s v="V500002"/>
    <s v="2025-0027"/>
    <x v="82"/>
    <n v="1"/>
    <s v="Wagon"/>
    <n v="62"/>
    <s v="37 84 4594 918-3"/>
    <x v="27"/>
    <m/>
    <m/>
    <x v="0"/>
    <x v="1"/>
    <n v="1"/>
    <m/>
    <m/>
    <n v="1"/>
    <m/>
    <n v="1"/>
    <n v="1"/>
    <x v="1"/>
    <m/>
    <m/>
    <m/>
    <x v="3"/>
    <m/>
    <m/>
    <m/>
    <d v="2025-07-09T00:00:00"/>
    <d v="2030-07-08T00:00:00"/>
    <n v="1825"/>
    <x v="86"/>
    <m/>
    <m/>
    <m/>
    <m/>
    <s v="n.a."/>
    <d v="1899-12-30T00:00:00"/>
    <d v="1899-12-30T00:00:00"/>
    <n v="0"/>
    <n v="0"/>
    <m/>
    <d v="2030-07-08T00:00:00"/>
    <m/>
    <m/>
    <m/>
    <m/>
    <m/>
    <m/>
    <m/>
    <m/>
    <n v="1825"/>
    <m/>
    <m/>
    <m/>
    <m/>
    <m/>
    <m/>
    <m/>
    <m/>
    <m/>
    <m/>
    <d v="2030-02-08T00:00:00"/>
    <m/>
    <n v="80000"/>
    <m/>
    <m/>
    <s v="Euro"/>
    <n v="28.77"/>
    <m/>
    <m/>
    <m/>
    <m/>
    <n v="31.56"/>
    <m/>
    <m/>
    <m/>
    <m/>
    <m/>
    <m/>
    <m/>
    <m/>
    <m/>
    <m/>
    <m/>
    <m/>
    <m/>
    <m/>
    <m/>
    <m/>
    <m/>
    <m/>
    <m/>
    <m/>
    <m/>
    <m/>
  </r>
  <r>
    <m/>
    <s v="V500002"/>
    <s v="2025-0027"/>
    <x v="82"/>
    <n v="1"/>
    <s v="Wagon"/>
    <n v="63"/>
    <s v="37 84 4594 919-1"/>
    <x v="27"/>
    <m/>
    <m/>
    <x v="0"/>
    <x v="1"/>
    <n v="1"/>
    <m/>
    <m/>
    <n v="1"/>
    <m/>
    <n v="1"/>
    <n v="1"/>
    <x v="1"/>
    <m/>
    <m/>
    <m/>
    <x v="3"/>
    <m/>
    <m/>
    <m/>
    <d v="2025-07-09T00:00:00"/>
    <d v="2030-07-08T00:00:00"/>
    <n v="1825"/>
    <x v="86"/>
    <m/>
    <m/>
    <m/>
    <m/>
    <s v="n.a."/>
    <d v="1899-12-30T00:00:00"/>
    <d v="1899-12-30T00:00:00"/>
    <n v="0"/>
    <n v="0"/>
    <m/>
    <d v="2030-07-08T00:00:00"/>
    <m/>
    <m/>
    <m/>
    <m/>
    <m/>
    <m/>
    <m/>
    <m/>
    <n v="1825"/>
    <m/>
    <m/>
    <m/>
    <m/>
    <m/>
    <m/>
    <m/>
    <m/>
    <m/>
    <m/>
    <d v="2030-02-08T00:00:00"/>
    <m/>
    <n v="80000"/>
    <m/>
    <m/>
    <s v="Euro"/>
    <n v="28.77"/>
    <m/>
    <m/>
    <m/>
    <m/>
    <n v="31.56"/>
    <m/>
    <m/>
    <m/>
    <m/>
    <m/>
    <m/>
    <m/>
    <m/>
    <m/>
    <m/>
    <m/>
    <m/>
    <m/>
    <m/>
    <m/>
    <m/>
    <m/>
    <m/>
    <m/>
    <m/>
    <m/>
    <m/>
  </r>
  <r>
    <m/>
    <s v="V500002"/>
    <s v="2025-0027"/>
    <x v="82"/>
    <n v="1"/>
    <s v="Wagon"/>
    <n v="64"/>
    <s v="37 84 4594 920-9"/>
    <x v="27"/>
    <m/>
    <m/>
    <x v="0"/>
    <x v="1"/>
    <n v="1"/>
    <m/>
    <m/>
    <n v="1"/>
    <m/>
    <n v="1"/>
    <n v="1"/>
    <x v="1"/>
    <m/>
    <m/>
    <m/>
    <x v="3"/>
    <m/>
    <m/>
    <m/>
    <d v="2025-07-09T00:00:00"/>
    <d v="2030-07-08T00:00:00"/>
    <n v="1825"/>
    <x v="86"/>
    <m/>
    <m/>
    <m/>
    <m/>
    <s v="n.a."/>
    <d v="1899-12-30T00:00:00"/>
    <d v="1899-12-30T00:00:00"/>
    <n v="0"/>
    <n v="0"/>
    <m/>
    <d v="2030-07-08T00:00:00"/>
    <m/>
    <m/>
    <m/>
    <m/>
    <m/>
    <m/>
    <m/>
    <m/>
    <n v="1825"/>
    <m/>
    <m/>
    <m/>
    <m/>
    <m/>
    <m/>
    <m/>
    <m/>
    <m/>
    <m/>
    <d v="2030-02-08T00:00:00"/>
    <m/>
    <n v="80000"/>
    <m/>
    <m/>
    <s v="Euro"/>
    <n v="28.77"/>
    <m/>
    <m/>
    <m/>
    <m/>
    <n v="31.56"/>
    <m/>
    <m/>
    <m/>
    <m/>
    <m/>
    <m/>
    <m/>
    <m/>
    <m/>
    <m/>
    <m/>
    <m/>
    <m/>
    <m/>
    <m/>
    <m/>
    <m/>
    <m/>
    <m/>
    <m/>
    <m/>
    <m/>
  </r>
  <r>
    <m/>
    <s v="V500002"/>
    <s v="2025-0027"/>
    <x v="82"/>
    <n v="1"/>
    <s v="Wagon"/>
    <n v="65"/>
    <s v="37 84 4594 921-7"/>
    <x v="27"/>
    <m/>
    <m/>
    <x v="0"/>
    <x v="1"/>
    <n v="1"/>
    <m/>
    <m/>
    <n v="1"/>
    <m/>
    <n v="1"/>
    <n v="1"/>
    <x v="1"/>
    <m/>
    <m/>
    <m/>
    <x v="3"/>
    <m/>
    <m/>
    <m/>
    <d v="2025-07-09T00:00:00"/>
    <d v="2030-07-08T00:00:00"/>
    <n v="1825"/>
    <x v="86"/>
    <m/>
    <m/>
    <m/>
    <m/>
    <s v="n.a."/>
    <d v="1899-12-30T00:00:00"/>
    <d v="1899-12-30T00:00:00"/>
    <n v="0"/>
    <n v="0"/>
    <m/>
    <d v="2030-07-08T00:00:00"/>
    <m/>
    <m/>
    <m/>
    <m/>
    <m/>
    <m/>
    <m/>
    <m/>
    <n v="1825"/>
    <m/>
    <m/>
    <m/>
    <m/>
    <m/>
    <m/>
    <m/>
    <m/>
    <m/>
    <m/>
    <d v="2030-02-08T00:00:00"/>
    <m/>
    <n v="80000"/>
    <m/>
    <m/>
    <s v="Euro"/>
    <n v="28.77"/>
    <m/>
    <m/>
    <m/>
    <m/>
    <n v="31.56"/>
    <m/>
    <m/>
    <m/>
    <m/>
    <m/>
    <m/>
    <m/>
    <m/>
    <m/>
    <m/>
    <m/>
    <m/>
    <m/>
    <m/>
    <m/>
    <m/>
    <m/>
    <m/>
    <m/>
    <m/>
    <m/>
    <m/>
  </r>
  <r>
    <m/>
    <s v="V500002"/>
    <s v="2025-0027"/>
    <x v="82"/>
    <n v="1"/>
    <s v="Wagon"/>
    <n v="66"/>
    <s v="37 84 4594 923-3"/>
    <x v="27"/>
    <m/>
    <m/>
    <x v="0"/>
    <x v="1"/>
    <n v="1"/>
    <m/>
    <m/>
    <n v="1"/>
    <m/>
    <n v="1"/>
    <n v="1"/>
    <x v="1"/>
    <m/>
    <m/>
    <m/>
    <x v="3"/>
    <m/>
    <m/>
    <m/>
    <d v="2025-07-09T00:00:00"/>
    <d v="2030-07-08T00:00:00"/>
    <n v="1825"/>
    <x v="86"/>
    <m/>
    <m/>
    <m/>
    <m/>
    <s v="n.a."/>
    <d v="1899-12-30T00:00:00"/>
    <d v="1899-12-30T00:00:00"/>
    <n v="0"/>
    <n v="0"/>
    <m/>
    <d v="2030-07-08T00:00:00"/>
    <m/>
    <m/>
    <m/>
    <m/>
    <m/>
    <m/>
    <m/>
    <m/>
    <n v="1825"/>
    <m/>
    <m/>
    <m/>
    <m/>
    <m/>
    <m/>
    <m/>
    <m/>
    <m/>
    <m/>
    <d v="2030-02-08T00:00:00"/>
    <m/>
    <n v="80000"/>
    <m/>
    <m/>
    <s v="Euro"/>
    <n v="28.77"/>
    <m/>
    <m/>
    <m/>
    <m/>
    <n v="31.56"/>
    <m/>
    <m/>
    <m/>
    <m/>
    <m/>
    <m/>
    <m/>
    <m/>
    <m/>
    <m/>
    <m/>
    <m/>
    <m/>
    <m/>
    <m/>
    <m/>
    <m/>
    <m/>
    <m/>
    <m/>
    <m/>
    <m/>
  </r>
  <r>
    <m/>
    <s v="V500002"/>
    <s v="2025-0027"/>
    <x v="82"/>
    <n v="1"/>
    <s v="Wagon"/>
    <n v="67"/>
    <s v="37 84 4594 924-1"/>
    <x v="27"/>
    <m/>
    <m/>
    <x v="0"/>
    <x v="1"/>
    <n v="1"/>
    <m/>
    <m/>
    <n v="1"/>
    <m/>
    <n v="1"/>
    <n v="1"/>
    <x v="1"/>
    <m/>
    <m/>
    <m/>
    <x v="3"/>
    <m/>
    <m/>
    <m/>
    <d v="2025-07-09T00:00:00"/>
    <d v="2030-07-08T00:00:00"/>
    <n v="1825"/>
    <x v="86"/>
    <m/>
    <m/>
    <m/>
    <m/>
    <s v="n.a."/>
    <d v="1899-12-30T00:00:00"/>
    <d v="1899-12-30T00:00:00"/>
    <n v="0"/>
    <n v="0"/>
    <m/>
    <d v="2030-07-08T00:00:00"/>
    <m/>
    <m/>
    <m/>
    <m/>
    <m/>
    <m/>
    <m/>
    <m/>
    <n v="1825"/>
    <m/>
    <m/>
    <m/>
    <m/>
    <m/>
    <m/>
    <m/>
    <m/>
    <m/>
    <m/>
    <d v="2030-02-08T00:00:00"/>
    <m/>
    <n v="80000"/>
    <m/>
    <m/>
    <s v="Euro"/>
    <n v="28.77"/>
    <m/>
    <m/>
    <m/>
    <m/>
    <n v="31.56"/>
    <m/>
    <m/>
    <m/>
    <m/>
    <m/>
    <m/>
    <m/>
    <m/>
    <m/>
    <m/>
    <m/>
    <m/>
    <m/>
    <m/>
    <m/>
    <m/>
    <m/>
    <m/>
    <m/>
    <m/>
    <m/>
    <m/>
  </r>
  <r>
    <m/>
    <s v="V500002"/>
    <s v="2025-0027"/>
    <x v="82"/>
    <n v="1"/>
    <s v="Wagon"/>
    <n v="68"/>
    <s v="37 84 4594 926-6"/>
    <x v="27"/>
    <m/>
    <m/>
    <x v="0"/>
    <x v="1"/>
    <n v="1"/>
    <m/>
    <m/>
    <n v="1"/>
    <m/>
    <n v="1"/>
    <n v="1"/>
    <x v="1"/>
    <m/>
    <m/>
    <m/>
    <x v="3"/>
    <m/>
    <m/>
    <m/>
    <d v="2025-07-09T00:00:00"/>
    <d v="2030-07-08T00:00:00"/>
    <n v="1825"/>
    <x v="86"/>
    <m/>
    <m/>
    <m/>
    <m/>
    <s v="n.a."/>
    <d v="1899-12-30T00:00:00"/>
    <d v="1899-12-30T00:00:00"/>
    <n v="0"/>
    <n v="0"/>
    <m/>
    <d v="2030-07-08T00:00:00"/>
    <m/>
    <m/>
    <m/>
    <m/>
    <m/>
    <m/>
    <m/>
    <m/>
    <n v="1825"/>
    <m/>
    <m/>
    <m/>
    <m/>
    <m/>
    <m/>
    <m/>
    <m/>
    <m/>
    <m/>
    <d v="2030-02-08T00:00:00"/>
    <m/>
    <n v="80000"/>
    <m/>
    <m/>
    <s v="Euro"/>
    <n v="28.77"/>
    <m/>
    <m/>
    <m/>
    <m/>
    <n v="31.56"/>
    <m/>
    <m/>
    <m/>
    <m/>
    <m/>
    <m/>
    <m/>
    <m/>
    <m/>
    <m/>
    <m/>
    <m/>
    <m/>
    <m/>
    <m/>
    <m/>
    <m/>
    <m/>
    <m/>
    <m/>
    <m/>
    <m/>
  </r>
  <r>
    <m/>
    <s v="V500002"/>
    <s v="2025-0027"/>
    <x v="82"/>
    <n v="1"/>
    <s v="Wagon"/>
    <n v="69"/>
    <s v="37 84 4594 927-4"/>
    <x v="27"/>
    <m/>
    <m/>
    <x v="0"/>
    <x v="1"/>
    <n v="1"/>
    <m/>
    <m/>
    <n v="1"/>
    <m/>
    <n v="1"/>
    <n v="1"/>
    <x v="1"/>
    <m/>
    <m/>
    <m/>
    <x v="3"/>
    <m/>
    <m/>
    <m/>
    <d v="2025-07-09T00:00:00"/>
    <d v="2030-07-08T00:00:00"/>
    <n v="1825"/>
    <x v="86"/>
    <m/>
    <m/>
    <m/>
    <m/>
    <s v="n.a."/>
    <d v="1899-12-30T00:00:00"/>
    <d v="1899-12-30T00:00:00"/>
    <n v="0"/>
    <n v="0"/>
    <m/>
    <d v="2030-07-08T00:00:00"/>
    <m/>
    <m/>
    <m/>
    <m/>
    <m/>
    <m/>
    <m/>
    <m/>
    <n v="1825"/>
    <m/>
    <m/>
    <m/>
    <m/>
    <m/>
    <m/>
    <m/>
    <m/>
    <m/>
    <m/>
    <d v="2030-02-08T00:00:00"/>
    <m/>
    <n v="80000"/>
    <m/>
    <m/>
    <s v="Euro"/>
    <n v="28.77"/>
    <m/>
    <m/>
    <m/>
    <m/>
    <n v="31.56"/>
    <m/>
    <m/>
    <m/>
    <m/>
    <m/>
    <m/>
    <m/>
    <m/>
    <m/>
    <m/>
    <m/>
    <m/>
    <m/>
    <m/>
    <m/>
    <m/>
    <m/>
    <m/>
    <m/>
    <m/>
    <m/>
    <m/>
  </r>
  <r>
    <m/>
    <s v="V500002"/>
    <s v="2025-0027"/>
    <x v="82"/>
    <n v="1"/>
    <s v="Wagon"/>
    <n v="70"/>
    <s v="37 84 4594 929-0"/>
    <x v="27"/>
    <m/>
    <m/>
    <x v="0"/>
    <x v="1"/>
    <n v="1"/>
    <m/>
    <m/>
    <n v="1"/>
    <m/>
    <n v="1"/>
    <n v="1"/>
    <x v="1"/>
    <m/>
    <m/>
    <m/>
    <x v="3"/>
    <m/>
    <m/>
    <m/>
    <d v="2025-07-09T00:00:00"/>
    <d v="2030-07-08T00:00:00"/>
    <n v="1825"/>
    <x v="86"/>
    <m/>
    <m/>
    <m/>
    <m/>
    <s v="n.a."/>
    <d v="1899-12-30T00:00:00"/>
    <d v="1899-12-30T00:00:00"/>
    <n v="0"/>
    <n v="0"/>
    <m/>
    <d v="2030-07-08T00:00:00"/>
    <m/>
    <m/>
    <m/>
    <m/>
    <m/>
    <m/>
    <m/>
    <m/>
    <n v="1825"/>
    <m/>
    <m/>
    <m/>
    <m/>
    <m/>
    <m/>
    <m/>
    <m/>
    <m/>
    <m/>
    <d v="2030-02-08T00:00:00"/>
    <m/>
    <n v="80000"/>
    <m/>
    <m/>
    <s v="Euro"/>
    <n v="28.77"/>
    <m/>
    <m/>
    <m/>
    <m/>
    <n v="31.56"/>
    <m/>
    <m/>
    <m/>
    <m/>
    <m/>
    <m/>
    <m/>
    <m/>
    <m/>
    <m/>
    <m/>
    <m/>
    <m/>
    <m/>
    <m/>
    <m/>
    <m/>
    <m/>
    <m/>
    <m/>
    <m/>
    <m/>
  </r>
  <r>
    <m/>
    <s v="V500002"/>
    <s v="2025-0027"/>
    <x v="82"/>
    <n v="1"/>
    <s v="Wagon"/>
    <n v="71"/>
    <s v="37 84 4594 932-4"/>
    <x v="27"/>
    <m/>
    <m/>
    <x v="0"/>
    <x v="1"/>
    <n v="1"/>
    <m/>
    <m/>
    <n v="1"/>
    <m/>
    <n v="1"/>
    <n v="1"/>
    <x v="1"/>
    <m/>
    <m/>
    <m/>
    <x v="3"/>
    <m/>
    <m/>
    <m/>
    <d v="2025-07-09T00:00:00"/>
    <d v="2030-07-08T00:00:00"/>
    <n v="1825"/>
    <x v="86"/>
    <m/>
    <m/>
    <m/>
    <m/>
    <s v="n.a."/>
    <d v="1899-12-30T00:00:00"/>
    <d v="1899-12-30T00:00:00"/>
    <n v="0"/>
    <n v="0"/>
    <m/>
    <d v="2030-07-08T00:00:00"/>
    <m/>
    <m/>
    <m/>
    <m/>
    <m/>
    <m/>
    <m/>
    <m/>
    <n v="1825"/>
    <m/>
    <m/>
    <m/>
    <m/>
    <m/>
    <m/>
    <m/>
    <m/>
    <m/>
    <m/>
    <d v="2030-02-08T00:00:00"/>
    <m/>
    <n v="80000"/>
    <m/>
    <m/>
    <s v="Euro"/>
    <n v="28.77"/>
    <m/>
    <m/>
    <m/>
    <m/>
    <n v="31.56"/>
    <m/>
    <m/>
    <m/>
    <m/>
    <m/>
    <m/>
    <m/>
    <m/>
    <m/>
    <m/>
    <m/>
    <m/>
    <m/>
    <m/>
    <m/>
    <m/>
    <m/>
    <m/>
    <m/>
    <m/>
    <m/>
    <m/>
  </r>
  <r>
    <m/>
    <s v="V500002"/>
    <s v="2025-0027"/>
    <x v="82"/>
    <n v="1"/>
    <s v="Wagon"/>
    <n v="72"/>
    <s v="37 84 4594 933-2"/>
    <x v="27"/>
    <m/>
    <m/>
    <x v="0"/>
    <x v="1"/>
    <n v="1"/>
    <m/>
    <m/>
    <n v="1"/>
    <m/>
    <n v="1"/>
    <n v="1"/>
    <x v="1"/>
    <m/>
    <m/>
    <m/>
    <x v="3"/>
    <m/>
    <m/>
    <m/>
    <d v="2025-07-09T00:00:00"/>
    <d v="2030-07-08T00:00:00"/>
    <n v="1825"/>
    <x v="86"/>
    <m/>
    <m/>
    <m/>
    <m/>
    <s v="n.a."/>
    <d v="1899-12-30T00:00:00"/>
    <d v="1899-12-30T00:00:00"/>
    <n v="0"/>
    <n v="0"/>
    <m/>
    <d v="2030-07-08T00:00:00"/>
    <m/>
    <m/>
    <m/>
    <m/>
    <m/>
    <m/>
    <m/>
    <m/>
    <n v="1825"/>
    <m/>
    <m/>
    <m/>
    <m/>
    <m/>
    <m/>
    <m/>
    <m/>
    <m/>
    <m/>
    <d v="2030-02-08T00:00:00"/>
    <m/>
    <n v="80000"/>
    <m/>
    <m/>
    <s v="Euro"/>
    <n v="28.77"/>
    <m/>
    <m/>
    <m/>
    <m/>
    <n v="31.56"/>
    <m/>
    <m/>
    <m/>
    <m/>
    <m/>
    <m/>
    <m/>
    <m/>
    <m/>
    <m/>
    <m/>
    <m/>
    <m/>
    <m/>
    <m/>
    <m/>
    <m/>
    <m/>
    <m/>
    <m/>
    <m/>
    <m/>
  </r>
  <r>
    <m/>
    <s v="V500002"/>
    <s v="2025-0027"/>
    <x v="82"/>
    <n v="1"/>
    <s v="Wagon"/>
    <n v="73"/>
    <s v="37 84 4594 934-0"/>
    <x v="27"/>
    <m/>
    <m/>
    <x v="0"/>
    <x v="1"/>
    <n v="1"/>
    <m/>
    <m/>
    <n v="1"/>
    <m/>
    <n v="1"/>
    <n v="1"/>
    <x v="1"/>
    <m/>
    <m/>
    <m/>
    <x v="3"/>
    <m/>
    <m/>
    <m/>
    <d v="2025-07-09T00:00:00"/>
    <d v="2030-07-08T00:00:00"/>
    <n v="1825"/>
    <x v="86"/>
    <m/>
    <m/>
    <m/>
    <m/>
    <s v="n.a."/>
    <d v="1899-12-30T00:00:00"/>
    <d v="1899-12-30T00:00:00"/>
    <n v="0"/>
    <n v="0"/>
    <m/>
    <d v="2030-07-08T00:00:00"/>
    <m/>
    <m/>
    <m/>
    <m/>
    <m/>
    <m/>
    <m/>
    <m/>
    <n v="1825"/>
    <m/>
    <m/>
    <m/>
    <m/>
    <m/>
    <m/>
    <m/>
    <m/>
    <m/>
    <m/>
    <d v="2030-02-08T00:00:00"/>
    <m/>
    <n v="80000"/>
    <m/>
    <m/>
    <s v="Euro"/>
    <n v="28.77"/>
    <m/>
    <m/>
    <m/>
    <m/>
    <n v="31.56"/>
    <m/>
    <m/>
    <m/>
    <m/>
    <m/>
    <m/>
    <m/>
    <m/>
    <m/>
    <m/>
    <m/>
    <m/>
    <m/>
    <m/>
    <m/>
    <m/>
    <m/>
    <m/>
    <m/>
    <m/>
    <m/>
    <m/>
  </r>
  <r>
    <m/>
    <s v="V500002"/>
    <s v="2025-0027"/>
    <x v="82"/>
    <n v="1"/>
    <s v="Wagon"/>
    <n v="74"/>
    <s v="37 84 4594 935-7"/>
    <x v="27"/>
    <m/>
    <m/>
    <x v="0"/>
    <x v="1"/>
    <n v="1"/>
    <m/>
    <m/>
    <n v="1"/>
    <m/>
    <n v="1"/>
    <n v="1"/>
    <x v="1"/>
    <m/>
    <m/>
    <m/>
    <x v="3"/>
    <m/>
    <m/>
    <m/>
    <d v="2025-07-09T00:00:00"/>
    <d v="2030-07-08T00:00:00"/>
    <n v="1825"/>
    <x v="86"/>
    <m/>
    <m/>
    <m/>
    <m/>
    <s v="n.a."/>
    <d v="1899-12-30T00:00:00"/>
    <d v="1899-12-30T00:00:00"/>
    <n v="0"/>
    <n v="0"/>
    <m/>
    <d v="2030-07-08T00:00:00"/>
    <m/>
    <m/>
    <m/>
    <m/>
    <m/>
    <m/>
    <m/>
    <m/>
    <n v="1825"/>
    <m/>
    <m/>
    <m/>
    <m/>
    <m/>
    <m/>
    <m/>
    <m/>
    <m/>
    <m/>
    <d v="2030-02-08T00:00:00"/>
    <m/>
    <n v="80000"/>
    <m/>
    <m/>
    <s v="Euro"/>
    <n v="28.77"/>
    <m/>
    <m/>
    <m/>
    <m/>
    <n v="31.56"/>
    <m/>
    <m/>
    <m/>
    <m/>
    <m/>
    <m/>
    <m/>
    <m/>
    <m/>
    <m/>
    <m/>
    <m/>
    <m/>
    <m/>
    <m/>
    <m/>
    <m/>
    <m/>
    <m/>
    <m/>
    <m/>
    <m/>
  </r>
  <r>
    <m/>
    <s v="V500002"/>
    <s v="2025-0027"/>
    <x v="82"/>
    <n v="1"/>
    <s v="Wagon"/>
    <n v="75"/>
    <s v="37 84 4594 936-5"/>
    <x v="27"/>
    <m/>
    <m/>
    <x v="0"/>
    <x v="1"/>
    <n v="1"/>
    <m/>
    <m/>
    <n v="1"/>
    <m/>
    <n v="1"/>
    <n v="1"/>
    <x v="1"/>
    <m/>
    <m/>
    <m/>
    <x v="3"/>
    <m/>
    <m/>
    <m/>
    <d v="2025-07-09T00:00:00"/>
    <d v="2030-07-08T00:00:00"/>
    <n v="1825"/>
    <x v="86"/>
    <m/>
    <m/>
    <m/>
    <m/>
    <s v="n.a."/>
    <d v="1899-12-30T00:00:00"/>
    <d v="1899-12-30T00:00:00"/>
    <n v="0"/>
    <n v="0"/>
    <m/>
    <d v="2030-07-08T00:00:00"/>
    <m/>
    <m/>
    <m/>
    <m/>
    <m/>
    <m/>
    <m/>
    <m/>
    <n v="1825"/>
    <m/>
    <m/>
    <m/>
    <m/>
    <m/>
    <m/>
    <m/>
    <m/>
    <m/>
    <m/>
    <d v="2030-02-08T00:00:00"/>
    <m/>
    <n v="80000"/>
    <m/>
    <m/>
    <s v="Euro"/>
    <n v="28.77"/>
    <m/>
    <m/>
    <m/>
    <m/>
    <n v="31.56"/>
    <m/>
    <m/>
    <m/>
    <m/>
    <m/>
    <m/>
    <m/>
    <m/>
    <m/>
    <m/>
    <m/>
    <m/>
    <m/>
    <m/>
    <m/>
    <m/>
    <m/>
    <m/>
    <m/>
    <m/>
    <m/>
    <m/>
  </r>
  <r>
    <m/>
    <s v="V500002"/>
    <s v="2025-0027"/>
    <x v="82"/>
    <n v="1"/>
    <s v="Wagon"/>
    <n v="76"/>
    <s v="37 84 4594 937-3"/>
    <x v="27"/>
    <m/>
    <m/>
    <x v="0"/>
    <x v="1"/>
    <n v="1"/>
    <m/>
    <m/>
    <n v="1"/>
    <m/>
    <n v="1"/>
    <n v="1"/>
    <x v="1"/>
    <m/>
    <m/>
    <m/>
    <x v="3"/>
    <m/>
    <m/>
    <m/>
    <d v="2025-07-09T00:00:00"/>
    <d v="2030-07-08T00:00:00"/>
    <n v="1825"/>
    <x v="86"/>
    <m/>
    <m/>
    <m/>
    <m/>
    <s v="n.a."/>
    <d v="1899-12-30T00:00:00"/>
    <d v="1899-12-30T00:00:00"/>
    <n v="0"/>
    <n v="0"/>
    <m/>
    <d v="2030-07-08T00:00:00"/>
    <m/>
    <m/>
    <m/>
    <m/>
    <m/>
    <m/>
    <m/>
    <m/>
    <n v="1825"/>
    <m/>
    <m/>
    <m/>
    <m/>
    <m/>
    <m/>
    <m/>
    <m/>
    <m/>
    <m/>
    <d v="2030-02-08T00:00:00"/>
    <m/>
    <n v="80000"/>
    <m/>
    <m/>
    <s v="Euro"/>
    <n v="28.77"/>
    <m/>
    <m/>
    <m/>
    <m/>
    <n v="31.56"/>
    <m/>
    <m/>
    <m/>
    <m/>
    <m/>
    <m/>
    <m/>
    <m/>
    <m/>
    <m/>
    <m/>
    <m/>
    <m/>
    <m/>
    <m/>
    <m/>
    <m/>
    <m/>
    <m/>
    <m/>
    <m/>
    <m/>
  </r>
  <r>
    <m/>
    <s v="V500002"/>
    <s v="2025-0027"/>
    <x v="82"/>
    <n v="1"/>
    <s v="Wagon"/>
    <n v="77"/>
    <s v="37 84 4594 938-1"/>
    <x v="27"/>
    <m/>
    <m/>
    <x v="0"/>
    <x v="1"/>
    <n v="1"/>
    <m/>
    <m/>
    <n v="1"/>
    <m/>
    <n v="1"/>
    <n v="1"/>
    <x v="1"/>
    <m/>
    <m/>
    <m/>
    <x v="3"/>
    <m/>
    <m/>
    <m/>
    <d v="2025-07-09T00:00:00"/>
    <d v="2030-07-08T00:00:00"/>
    <n v="1825"/>
    <x v="86"/>
    <m/>
    <m/>
    <m/>
    <m/>
    <s v="n.a."/>
    <d v="1899-12-30T00:00:00"/>
    <d v="1899-12-30T00:00:00"/>
    <n v="0"/>
    <n v="0"/>
    <m/>
    <d v="2030-07-08T00:00:00"/>
    <m/>
    <m/>
    <m/>
    <m/>
    <m/>
    <m/>
    <m/>
    <m/>
    <n v="1825"/>
    <m/>
    <m/>
    <m/>
    <m/>
    <m/>
    <m/>
    <m/>
    <m/>
    <m/>
    <m/>
    <d v="2030-02-08T00:00:00"/>
    <m/>
    <n v="80000"/>
    <m/>
    <m/>
    <s v="Euro"/>
    <n v="28.77"/>
    <m/>
    <m/>
    <m/>
    <m/>
    <n v="31.56"/>
    <m/>
    <m/>
    <m/>
    <m/>
    <m/>
    <m/>
    <m/>
    <m/>
    <m/>
    <m/>
    <m/>
    <m/>
    <m/>
    <m/>
    <m/>
    <m/>
    <m/>
    <m/>
    <m/>
    <m/>
    <m/>
    <m/>
  </r>
  <r>
    <m/>
    <s v="V500002"/>
    <s v="2025-0027"/>
    <x v="82"/>
    <n v="1"/>
    <s v="Wagon"/>
    <n v="78"/>
    <s v="37 84 4594 941-5"/>
    <x v="27"/>
    <m/>
    <m/>
    <x v="0"/>
    <x v="1"/>
    <n v="1"/>
    <m/>
    <m/>
    <n v="1"/>
    <m/>
    <n v="1"/>
    <n v="1"/>
    <x v="1"/>
    <m/>
    <m/>
    <m/>
    <x v="3"/>
    <m/>
    <m/>
    <m/>
    <d v="2025-07-09T00:00:00"/>
    <d v="2030-07-08T00:00:00"/>
    <n v="1825"/>
    <x v="86"/>
    <m/>
    <m/>
    <m/>
    <m/>
    <s v="n.a."/>
    <d v="1899-12-30T00:00:00"/>
    <d v="1899-12-30T00:00:00"/>
    <n v="0"/>
    <n v="0"/>
    <m/>
    <d v="2030-07-08T00:00:00"/>
    <m/>
    <m/>
    <m/>
    <m/>
    <m/>
    <m/>
    <m/>
    <m/>
    <n v="1825"/>
    <m/>
    <m/>
    <m/>
    <m/>
    <m/>
    <m/>
    <m/>
    <m/>
    <m/>
    <m/>
    <d v="2030-02-08T00:00:00"/>
    <m/>
    <n v="80000"/>
    <m/>
    <m/>
    <s v="Euro"/>
    <n v="28.77"/>
    <m/>
    <m/>
    <m/>
    <m/>
    <n v="31.56"/>
    <m/>
    <m/>
    <m/>
    <m/>
    <m/>
    <m/>
    <m/>
    <m/>
    <m/>
    <m/>
    <m/>
    <m/>
    <m/>
    <m/>
    <m/>
    <m/>
    <m/>
    <m/>
    <m/>
    <m/>
    <m/>
    <m/>
  </r>
  <r>
    <m/>
    <s v="V500002"/>
    <s v="2025-0027"/>
    <x v="82"/>
    <n v="1"/>
    <s v="Wagon"/>
    <n v="79"/>
    <s v="37 84 4594 943-1"/>
    <x v="27"/>
    <m/>
    <m/>
    <x v="0"/>
    <x v="1"/>
    <n v="1"/>
    <m/>
    <m/>
    <n v="1"/>
    <m/>
    <n v="1"/>
    <n v="1"/>
    <x v="1"/>
    <m/>
    <m/>
    <m/>
    <x v="3"/>
    <m/>
    <m/>
    <m/>
    <d v="2025-07-09T00:00:00"/>
    <d v="2030-07-08T00:00:00"/>
    <n v="1825"/>
    <x v="86"/>
    <m/>
    <m/>
    <m/>
    <m/>
    <s v="n.a."/>
    <d v="1899-12-30T00:00:00"/>
    <d v="1899-12-30T00:00:00"/>
    <n v="0"/>
    <n v="0"/>
    <m/>
    <d v="2030-07-08T00:00:00"/>
    <m/>
    <m/>
    <m/>
    <m/>
    <m/>
    <m/>
    <m/>
    <m/>
    <n v="1825"/>
    <m/>
    <m/>
    <m/>
    <m/>
    <m/>
    <m/>
    <m/>
    <m/>
    <m/>
    <m/>
    <d v="2030-02-08T00:00:00"/>
    <m/>
    <n v="80000"/>
    <m/>
    <m/>
    <s v="Euro"/>
    <n v="28.77"/>
    <m/>
    <m/>
    <m/>
    <m/>
    <n v="31.56"/>
    <m/>
    <m/>
    <m/>
    <m/>
    <m/>
    <m/>
    <m/>
    <m/>
    <m/>
    <m/>
    <m/>
    <m/>
    <m/>
    <m/>
    <m/>
    <m/>
    <m/>
    <m/>
    <m/>
    <m/>
    <m/>
    <m/>
  </r>
  <r>
    <m/>
    <s v="V500002"/>
    <s v="2025-0027"/>
    <x v="82"/>
    <n v="1"/>
    <s v="Wagon"/>
    <n v="80"/>
    <s v="37 84 4594 944-9"/>
    <x v="27"/>
    <m/>
    <m/>
    <x v="0"/>
    <x v="1"/>
    <n v="1"/>
    <m/>
    <m/>
    <n v="1"/>
    <m/>
    <n v="1"/>
    <n v="1"/>
    <x v="1"/>
    <m/>
    <m/>
    <m/>
    <x v="3"/>
    <m/>
    <m/>
    <m/>
    <d v="2025-07-09T00:00:00"/>
    <d v="2030-07-08T00:00:00"/>
    <n v="1825"/>
    <x v="86"/>
    <m/>
    <m/>
    <m/>
    <m/>
    <s v="n.a."/>
    <d v="1899-12-30T00:00:00"/>
    <d v="1899-12-30T00:00:00"/>
    <n v="0"/>
    <n v="0"/>
    <m/>
    <d v="2030-07-08T00:00:00"/>
    <m/>
    <m/>
    <m/>
    <m/>
    <m/>
    <m/>
    <m/>
    <m/>
    <n v="1825"/>
    <m/>
    <m/>
    <m/>
    <m/>
    <m/>
    <m/>
    <m/>
    <m/>
    <m/>
    <m/>
    <d v="2030-02-08T00:00:00"/>
    <m/>
    <n v="80000"/>
    <m/>
    <m/>
    <s v="Euro"/>
    <n v="28.77"/>
    <m/>
    <m/>
    <m/>
    <m/>
    <n v="31.56"/>
    <m/>
    <m/>
    <m/>
    <m/>
    <m/>
    <m/>
    <m/>
    <m/>
    <m/>
    <m/>
    <m/>
    <m/>
    <m/>
    <m/>
    <m/>
    <m/>
    <m/>
    <m/>
    <m/>
    <m/>
    <m/>
    <m/>
  </r>
  <r>
    <m/>
    <s v="V500002"/>
    <s v="2025-0027"/>
    <x v="82"/>
    <n v="1"/>
    <s v="Wagon"/>
    <n v="81"/>
    <s v="37 84 4594 945-6"/>
    <x v="27"/>
    <m/>
    <m/>
    <x v="0"/>
    <x v="1"/>
    <n v="1"/>
    <m/>
    <m/>
    <n v="1"/>
    <m/>
    <n v="1"/>
    <n v="1"/>
    <x v="1"/>
    <m/>
    <m/>
    <m/>
    <x v="3"/>
    <m/>
    <m/>
    <m/>
    <d v="2025-07-09T00:00:00"/>
    <d v="2030-07-08T00:00:00"/>
    <n v="1825"/>
    <x v="86"/>
    <m/>
    <m/>
    <m/>
    <m/>
    <s v="n.a."/>
    <d v="1899-12-30T00:00:00"/>
    <d v="1899-12-30T00:00:00"/>
    <n v="0"/>
    <n v="0"/>
    <m/>
    <d v="2030-07-08T00:00:00"/>
    <m/>
    <m/>
    <m/>
    <m/>
    <m/>
    <m/>
    <m/>
    <m/>
    <n v="1825"/>
    <m/>
    <m/>
    <m/>
    <m/>
    <m/>
    <m/>
    <m/>
    <m/>
    <m/>
    <m/>
    <d v="2030-02-08T00:00:00"/>
    <m/>
    <n v="80000"/>
    <m/>
    <m/>
    <s v="Euro"/>
    <n v="28.77"/>
    <m/>
    <m/>
    <m/>
    <m/>
    <n v="31.56"/>
    <m/>
    <m/>
    <m/>
    <m/>
    <m/>
    <m/>
    <m/>
    <m/>
    <m/>
    <m/>
    <m/>
    <m/>
    <m/>
    <m/>
    <m/>
    <m/>
    <m/>
    <m/>
    <m/>
    <m/>
    <m/>
    <m/>
  </r>
  <r>
    <m/>
    <s v="V500002"/>
    <s v="2025-0027"/>
    <x v="82"/>
    <n v="1"/>
    <s v="Wagon"/>
    <n v="82"/>
    <s v="37 84 4594 947-2"/>
    <x v="27"/>
    <m/>
    <m/>
    <x v="0"/>
    <x v="1"/>
    <n v="1"/>
    <m/>
    <m/>
    <n v="1"/>
    <m/>
    <n v="1"/>
    <n v="1"/>
    <x v="1"/>
    <m/>
    <m/>
    <m/>
    <x v="3"/>
    <m/>
    <m/>
    <m/>
    <d v="2025-07-09T00:00:00"/>
    <d v="2030-07-08T00:00:00"/>
    <n v="1825"/>
    <x v="86"/>
    <m/>
    <m/>
    <m/>
    <m/>
    <s v="n.a."/>
    <d v="1899-12-30T00:00:00"/>
    <d v="1899-12-30T00:00:00"/>
    <n v="0"/>
    <n v="0"/>
    <m/>
    <d v="2030-07-08T00:00:00"/>
    <m/>
    <m/>
    <m/>
    <m/>
    <m/>
    <m/>
    <m/>
    <m/>
    <n v="1825"/>
    <m/>
    <m/>
    <m/>
    <m/>
    <m/>
    <m/>
    <m/>
    <m/>
    <m/>
    <m/>
    <d v="2030-02-08T00:00:00"/>
    <m/>
    <n v="80000"/>
    <m/>
    <m/>
    <s v="Euro"/>
    <n v="28.77"/>
    <m/>
    <m/>
    <m/>
    <m/>
    <n v="31.56"/>
    <m/>
    <m/>
    <m/>
    <m/>
    <m/>
    <m/>
    <m/>
    <m/>
    <m/>
    <m/>
    <m/>
    <m/>
    <m/>
    <m/>
    <m/>
    <m/>
    <m/>
    <m/>
    <m/>
    <m/>
    <m/>
    <m/>
  </r>
  <r>
    <m/>
    <s v="V300024"/>
    <s v="2022-0016"/>
    <x v="83"/>
    <m/>
    <s v="Header"/>
    <m/>
    <m/>
    <x v="28"/>
    <s v="BEL"/>
    <s v="West EU"/>
    <x v="7"/>
    <x v="2"/>
    <n v="13"/>
    <m/>
    <m/>
    <n v="0"/>
    <n v="13"/>
    <n v="0"/>
    <n v="0"/>
    <x v="3"/>
    <m/>
    <m/>
    <m/>
    <x v="0"/>
    <m/>
    <d v="2023-01-25T00:00:00"/>
    <d v="2024-01-24T00:00:00"/>
    <m/>
    <m/>
    <n v="364"/>
    <x v="87"/>
    <m/>
    <m/>
    <m/>
    <n v="13"/>
    <s v="with cut-off date"/>
    <d v="2024-01-24T00:00:00"/>
    <d v="2025-01-24T00:00:00"/>
    <n v="0"/>
    <n v="3"/>
    <m/>
    <m/>
    <s v="24.01.24 und 24.01.25"/>
    <n v="2.9"/>
    <m/>
    <m/>
    <m/>
    <m/>
    <m/>
    <m/>
    <n v="730"/>
    <s v="C"/>
    <s v="out of business"/>
    <n v="1.4"/>
    <s v="DEU"/>
    <s v="Not required"/>
    <s v="Y"/>
    <s v="N"/>
    <m/>
    <m/>
    <n v="1"/>
    <m/>
    <m/>
    <n v="60000"/>
    <m/>
    <m/>
    <s v="Euro"/>
    <n v="58"/>
    <n v="0"/>
    <n v="0"/>
    <m/>
    <n v="0"/>
    <n v="58"/>
    <n v="0"/>
    <n v="0"/>
    <m/>
    <m/>
    <n v="7.09"/>
    <n v="0"/>
    <n v="7.09"/>
    <n v="5.38"/>
    <n v="0"/>
    <n v="5.38"/>
    <n v="45.53"/>
    <s v="0.00"/>
    <n v="45.53"/>
    <n v="0.8999802332476772"/>
    <n v="0"/>
    <n v="45.52999999999999"/>
    <n v="45.52999999999999"/>
    <n v="780000"/>
    <n v="0"/>
    <s v="N"/>
    <n v="0"/>
    <n v="274456"/>
  </r>
  <r>
    <m/>
    <s v="V300024"/>
    <s v="2022-0016"/>
    <x v="83"/>
    <n v="1"/>
    <s v="Batch"/>
    <m/>
    <m/>
    <x v="28"/>
    <s v="BEL"/>
    <s v="West EU"/>
    <x v="7"/>
    <x v="2"/>
    <n v="8"/>
    <m/>
    <m/>
    <n v="0"/>
    <n v="8"/>
    <n v="0"/>
    <n v="0"/>
    <x v="3"/>
    <m/>
    <m/>
    <m/>
    <x v="0"/>
    <m/>
    <d v="2023-01-25T00:00:00"/>
    <d v="2024-01-24T00:00:00"/>
    <m/>
    <m/>
    <m/>
    <x v="12"/>
    <m/>
    <m/>
    <m/>
    <m/>
    <s v="with cut-off date"/>
    <d v="2024-01-24T00:00:00"/>
    <d v="2025-01-24T00:00:00"/>
    <n v="0"/>
    <n v="3"/>
    <m/>
    <m/>
    <s v="24.01.24 und 24.01.25"/>
    <n v="2.9"/>
    <m/>
    <m/>
    <m/>
    <m/>
    <m/>
    <m/>
    <n v="-44951"/>
    <s v="C"/>
    <m/>
    <n v="1.4"/>
    <s v="DEU"/>
    <s v="Not required"/>
    <m/>
    <s v="N"/>
    <m/>
    <m/>
    <n v="1"/>
    <m/>
    <m/>
    <m/>
    <m/>
    <m/>
    <s v="Euro"/>
    <n v="58"/>
    <n v="0"/>
    <n v="0"/>
    <m/>
    <n v="0"/>
    <n v="58"/>
    <n v="0"/>
    <m/>
    <m/>
    <m/>
    <n v="0"/>
    <n v="0"/>
    <m/>
    <n v="0"/>
    <n v="0"/>
    <m/>
    <m/>
    <s v="0.00"/>
    <n v="50.59"/>
    <e v="#DIV/0!"/>
    <m/>
    <n v="58"/>
    <m/>
    <n v="0"/>
    <n v="0"/>
    <m/>
    <n v="0"/>
    <n v="168896"/>
  </r>
  <r>
    <m/>
    <s v="V300024"/>
    <s v="2022-0016"/>
    <x v="83"/>
    <n v="1"/>
    <s v="Wagon"/>
    <n v="1"/>
    <m/>
    <x v="28"/>
    <m/>
    <m/>
    <x v="7"/>
    <x v="2"/>
    <n v="1"/>
    <m/>
    <m/>
    <m/>
    <n v="1"/>
    <n v="0"/>
    <n v="0"/>
    <x v="1"/>
    <m/>
    <m/>
    <m/>
    <x v="0"/>
    <m/>
    <m/>
    <m/>
    <e v="#N/A"/>
    <e v="#N/A"/>
    <n v="364"/>
    <x v="1"/>
    <m/>
    <m/>
    <m/>
    <m/>
    <s v="with cut-off date"/>
    <d v="2024-01-24T00:00:00"/>
    <d v="2025-01-24T00:00:00"/>
    <n v="0"/>
    <n v="3"/>
    <m/>
    <e v="#N/A"/>
    <s v="24.01.24 und 24.01.25"/>
    <n v="2.9"/>
    <m/>
    <m/>
    <m/>
    <m/>
    <m/>
    <m/>
    <m/>
    <m/>
    <m/>
    <m/>
    <m/>
    <m/>
    <m/>
    <m/>
    <m/>
    <m/>
    <m/>
    <m/>
    <m/>
    <n v="60000"/>
    <m/>
    <m/>
    <s v="Euro"/>
    <n v="58"/>
    <m/>
    <m/>
    <m/>
    <m/>
    <e v="#N/A"/>
    <n v="0"/>
    <m/>
    <m/>
    <m/>
    <m/>
    <m/>
    <m/>
    <m/>
    <m/>
    <m/>
    <m/>
    <m/>
    <m/>
    <m/>
    <m/>
    <m/>
    <m/>
    <m/>
    <m/>
    <m/>
    <m/>
    <m/>
  </r>
  <r>
    <m/>
    <s v="V300024"/>
    <s v="2022-0016"/>
    <x v="83"/>
    <n v="1"/>
    <s v="Wagon"/>
    <n v="2"/>
    <m/>
    <x v="28"/>
    <m/>
    <m/>
    <x v="7"/>
    <x v="2"/>
    <n v="1"/>
    <m/>
    <m/>
    <m/>
    <n v="1"/>
    <n v="0"/>
    <n v="0"/>
    <x v="1"/>
    <m/>
    <m/>
    <m/>
    <x v="0"/>
    <m/>
    <m/>
    <m/>
    <e v="#N/A"/>
    <e v="#N/A"/>
    <n v="364"/>
    <x v="1"/>
    <m/>
    <m/>
    <m/>
    <m/>
    <s v="with cut-off date"/>
    <d v="2024-01-24T00:00:00"/>
    <d v="2025-01-24T00:00:00"/>
    <n v="0"/>
    <n v="3"/>
    <m/>
    <e v="#N/A"/>
    <s v="24.01.24 und 24.01.25"/>
    <n v="2.9"/>
    <m/>
    <m/>
    <m/>
    <m/>
    <m/>
    <m/>
    <m/>
    <m/>
    <m/>
    <m/>
    <m/>
    <m/>
    <m/>
    <m/>
    <m/>
    <m/>
    <m/>
    <m/>
    <m/>
    <n v="60000"/>
    <m/>
    <m/>
    <s v="Euro"/>
    <n v="58"/>
    <m/>
    <m/>
    <m/>
    <m/>
    <e v="#N/A"/>
    <n v="0"/>
    <m/>
    <m/>
    <m/>
    <m/>
    <m/>
    <m/>
    <m/>
    <m/>
    <m/>
    <m/>
    <m/>
    <m/>
    <m/>
    <m/>
    <m/>
    <m/>
    <m/>
    <m/>
    <m/>
    <m/>
    <m/>
  </r>
  <r>
    <m/>
    <s v="V300024"/>
    <s v="2022-0016"/>
    <x v="83"/>
    <n v="1"/>
    <s v="Wagon"/>
    <n v="3"/>
    <m/>
    <x v="28"/>
    <m/>
    <m/>
    <x v="7"/>
    <x v="2"/>
    <n v="1"/>
    <m/>
    <m/>
    <m/>
    <n v="1"/>
    <n v="0"/>
    <n v="0"/>
    <x v="1"/>
    <m/>
    <m/>
    <m/>
    <x v="0"/>
    <m/>
    <m/>
    <m/>
    <e v="#N/A"/>
    <e v="#N/A"/>
    <n v="364"/>
    <x v="1"/>
    <m/>
    <m/>
    <m/>
    <m/>
    <s v="with cut-off date"/>
    <d v="2024-01-24T00:00:00"/>
    <d v="2025-01-24T00:00:00"/>
    <n v="0"/>
    <n v="3"/>
    <m/>
    <e v="#N/A"/>
    <s v="24.01.24 und 24.01.25"/>
    <n v="2.9"/>
    <m/>
    <m/>
    <m/>
    <m/>
    <m/>
    <m/>
    <m/>
    <m/>
    <m/>
    <m/>
    <m/>
    <m/>
    <m/>
    <m/>
    <m/>
    <m/>
    <m/>
    <m/>
    <m/>
    <n v="60000"/>
    <m/>
    <m/>
    <s v="Euro"/>
    <n v="58"/>
    <m/>
    <m/>
    <m/>
    <m/>
    <e v="#N/A"/>
    <n v="0"/>
    <m/>
    <m/>
    <m/>
    <m/>
    <m/>
    <m/>
    <m/>
    <m/>
    <m/>
    <m/>
    <m/>
    <m/>
    <m/>
    <m/>
    <m/>
    <m/>
    <m/>
    <m/>
    <m/>
    <m/>
    <m/>
  </r>
  <r>
    <m/>
    <s v="V300024"/>
    <s v="2022-0016"/>
    <x v="83"/>
    <n v="1"/>
    <s v="Wagon"/>
    <n v="4"/>
    <m/>
    <x v="28"/>
    <m/>
    <m/>
    <x v="7"/>
    <x v="2"/>
    <n v="1"/>
    <m/>
    <m/>
    <m/>
    <n v="1"/>
    <n v="0"/>
    <n v="0"/>
    <x v="1"/>
    <m/>
    <m/>
    <m/>
    <x v="0"/>
    <m/>
    <m/>
    <m/>
    <e v="#N/A"/>
    <e v="#N/A"/>
    <n v="364"/>
    <x v="1"/>
    <m/>
    <m/>
    <m/>
    <m/>
    <s v="with cut-off date"/>
    <d v="2024-01-24T00:00:00"/>
    <d v="2025-01-24T00:00:00"/>
    <n v="0"/>
    <n v="3"/>
    <m/>
    <e v="#N/A"/>
    <s v="24.01.24 und 24.01.25"/>
    <n v="2.9"/>
    <m/>
    <m/>
    <m/>
    <m/>
    <m/>
    <m/>
    <m/>
    <m/>
    <m/>
    <m/>
    <m/>
    <m/>
    <m/>
    <m/>
    <m/>
    <m/>
    <m/>
    <m/>
    <m/>
    <n v="60000"/>
    <m/>
    <m/>
    <s v="Euro"/>
    <n v="58"/>
    <m/>
    <m/>
    <m/>
    <m/>
    <e v="#N/A"/>
    <n v="0"/>
    <m/>
    <m/>
    <m/>
    <m/>
    <m/>
    <m/>
    <m/>
    <m/>
    <m/>
    <m/>
    <m/>
    <m/>
    <m/>
    <m/>
    <m/>
    <m/>
    <m/>
    <m/>
    <m/>
    <m/>
    <m/>
  </r>
  <r>
    <m/>
    <s v="V300024"/>
    <s v="2022-0016"/>
    <x v="83"/>
    <n v="1"/>
    <s v="Wagon"/>
    <n v="5"/>
    <m/>
    <x v="28"/>
    <m/>
    <m/>
    <x v="7"/>
    <x v="2"/>
    <n v="1"/>
    <m/>
    <m/>
    <m/>
    <n v="1"/>
    <n v="0"/>
    <n v="0"/>
    <x v="1"/>
    <m/>
    <m/>
    <m/>
    <x v="0"/>
    <m/>
    <m/>
    <m/>
    <e v="#N/A"/>
    <e v="#N/A"/>
    <n v="364"/>
    <x v="1"/>
    <m/>
    <m/>
    <m/>
    <m/>
    <s v="with cut-off date"/>
    <d v="2024-01-24T00:00:00"/>
    <d v="2025-01-24T00:00:00"/>
    <n v="0"/>
    <n v="3"/>
    <m/>
    <e v="#N/A"/>
    <s v="24.01.24 und 24.01.25"/>
    <n v="2.9"/>
    <m/>
    <m/>
    <m/>
    <m/>
    <m/>
    <m/>
    <m/>
    <m/>
    <m/>
    <m/>
    <m/>
    <m/>
    <m/>
    <m/>
    <m/>
    <m/>
    <m/>
    <m/>
    <m/>
    <n v="60000"/>
    <m/>
    <m/>
    <s v="Euro"/>
    <n v="58"/>
    <m/>
    <m/>
    <m/>
    <m/>
    <e v="#N/A"/>
    <n v="0"/>
    <m/>
    <m/>
    <m/>
    <m/>
    <m/>
    <m/>
    <m/>
    <m/>
    <m/>
    <m/>
    <m/>
    <m/>
    <m/>
    <m/>
    <m/>
    <m/>
    <m/>
    <m/>
    <m/>
    <m/>
    <m/>
  </r>
  <r>
    <m/>
    <s v="V300024"/>
    <s v="2022-0016"/>
    <x v="83"/>
    <n v="1"/>
    <s v="Wagon"/>
    <n v="6"/>
    <m/>
    <x v="28"/>
    <m/>
    <m/>
    <x v="7"/>
    <x v="2"/>
    <n v="1"/>
    <m/>
    <m/>
    <m/>
    <n v="1"/>
    <n v="0"/>
    <n v="0"/>
    <x v="1"/>
    <m/>
    <m/>
    <m/>
    <x v="0"/>
    <m/>
    <m/>
    <m/>
    <e v="#N/A"/>
    <e v="#N/A"/>
    <n v="364"/>
    <x v="1"/>
    <m/>
    <m/>
    <m/>
    <m/>
    <s v="with cut-off date"/>
    <d v="2024-01-24T00:00:00"/>
    <d v="2025-01-24T00:00:00"/>
    <n v="0"/>
    <n v="3"/>
    <m/>
    <e v="#N/A"/>
    <s v="24.01.24 und 24.01.25"/>
    <n v="2.9"/>
    <m/>
    <m/>
    <m/>
    <m/>
    <m/>
    <m/>
    <m/>
    <m/>
    <m/>
    <m/>
    <m/>
    <m/>
    <m/>
    <m/>
    <m/>
    <m/>
    <m/>
    <m/>
    <m/>
    <n v="60000"/>
    <m/>
    <m/>
    <s v="Euro"/>
    <n v="58"/>
    <m/>
    <m/>
    <m/>
    <m/>
    <e v="#N/A"/>
    <n v="0"/>
    <m/>
    <m/>
    <m/>
    <m/>
    <m/>
    <m/>
    <m/>
    <m/>
    <m/>
    <m/>
    <m/>
    <m/>
    <m/>
    <m/>
    <m/>
    <m/>
    <m/>
    <m/>
    <m/>
    <m/>
    <m/>
  </r>
  <r>
    <m/>
    <s v="V300024"/>
    <s v="2022-0016"/>
    <x v="83"/>
    <n v="1"/>
    <s v="Wagon"/>
    <n v="7"/>
    <m/>
    <x v="28"/>
    <m/>
    <m/>
    <x v="7"/>
    <x v="2"/>
    <n v="1"/>
    <m/>
    <m/>
    <m/>
    <n v="1"/>
    <n v="0"/>
    <n v="0"/>
    <x v="1"/>
    <m/>
    <m/>
    <m/>
    <x v="0"/>
    <m/>
    <m/>
    <m/>
    <e v="#N/A"/>
    <e v="#N/A"/>
    <n v="364"/>
    <x v="1"/>
    <m/>
    <m/>
    <m/>
    <m/>
    <s v="with cut-off date"/>
    <d v="2024-01-24T00:00:00"/>
    <d v="2025-01-24T00:00:00"/>
    <n v="0"/>
    <n v="3"/>
    <m/>
    <e v="#N/A"/>
    <s v="24.01.24 und 24.01.25"/>
    <n v="2.9"/>
    <m/>
    <m/>
    <m/>
    <m/>
    <m/>
    <m/>
    <m/>
    <m/>
    <m/>
    <m/>
    <m/>
    <m/>
    <m/>
    <m/>
    <m/>
    <m/>
    <m/>
    <m/>
    <m/>
    <n v="60000"/>
    <m/>
    <m/>
    <s v="Euro"/>
    <n v="58"/>
    <m/>
    <m/>
    <m/>
    <m/>
    <e v="#N/A"/>
    <n v="0"/>
    <m/>
    <m/>
    <m/>
    <m/>
    <m/>
    <m/>
    <m/>
    <m/>
    <m/>
    <m/>
    <m/>
    <m/>
    <m/>
    <m/>
    <m/>
    <m/>
    <m/>
    <m/>
    <m/>
    <m/>
    <m/>
  </r>
  <r>
    <m/>
    <s v="V300024"/>
    <s v="2022-0016"/>
    <x v="83"/>
    <n v="1"/>
    <s v="Wagon"/>
    <n v="8"/>
    <m/>
    <x v="28"/>
    <m/>
    <m/>
    <x v="7"/>
    <x v="2"/>
    <n v="1"/>
    <m/>
    <m/>
    <m/>
    <n v="1"/>
    <n v="0"/>
    <n v="0"/>
    <x v="1"/>
    <m/>
    <m/>
    <m/>
    <x v="0"/>
    <m/>
    <m/>
    <m/>
    <e v="#N/A"/>
    <e v="#N/A"/>
    <n v="364"/>
    <x v="1"/>
    <m/>
    <m/>
    <m/>
    <m/>
    <s v="with cut-off date"/>
    <d v="2024-01-24T00:00:00"/>
    <d v="2025-01-24T00:00:00"/>
    <n v="0"/>
    <n v="3"/>
    <m/>
    <e v="#N/A"/>
    <s v="24.01.24 und 24.01.25"/>
    <n v="2.9"/>
    <m/>
    <m/>
    <m/>
    <m/>
    <m/>
    <m/>
    <m/>
    <m/>
    <m/>
    <m/>
    <m/>
    <m/>
    <m/>
    <m/>
    <m/>
    <m/>
    <m/>
    <m/>
    <m/>
    <n v="60000"/>
    <m/>
    <m/>
    <s v="Euro"/>
    <n v="58"/>
    <m/>
    <m/>
    <m/>
    <m/>
    <e v="#N/A"/>
    <n v="0"/>
    <m/>
    <m/>
    <m/>
    <m/>
    <m/>
    <m/>
    <m/>
    <m/>
    <m/>
    <m/>
    <m/>
    <m/>
    <m/>
    <m/>
    <m/>
    <m/>
    <m/>
    <m/>
    <m/>
    <m/>
    <m/>
  </r>
  <r>
    <m/>
    <s v="V300024"/>
    <s v="2022-0016"/>
    <x v="83"/>
    <n v="2"/>
    <s v="Batch"/>
    <m/>
    <m/>
    <x v="28"/>
    <s v="BEL"/>
    <s v="West EU"/>
    <x v="7"/>
    <x v="2"/>
    <n v="5"/>
    <m/>
    <m/>
    <n v="0"/>
    <n v="5"/>
    <n v="0"/>
    <n v="0"/>
    <x v="3"/>
    <m/>
    <m/>
    <m/>
    <x v="0"/>
    <m/>
    <d v="2023-01-30T00:00:00"/>
    <d v="2024-01-29T00:00:00"/>
    <m/>
    <m/>
    <m/>
    <x v="12"/>
    <m/>
    <m/>
    <m/>
    <m/>
    <s v="with cut-off date"/>
    <d v="2024-02-08T00:00:00"/>
    <d v="2025-02-28T00:00:00"/>
    <n v="0"/>
    <n v="3"/>
    <m/>
    <m/>
    <s v="08.02.24 und 28.02.25"/>
    <n v="2.9"/>
    <m/>
    <m/>
    <m/>
    <m/>
    <m/>
    <m/>
    <n v="-44956"/>
    <s v="C"/>
    <m/>
    <n v="1.4"/>
    <s v="DEU"/>
    <s v="Not required"/>
    <m/>
    <s v="N"/>
    <m/>
    <m/>
    <n v="1"/>
    <m/>
    <m/>
    <n v="60000"/>
    <m/>
    <m/>
    <s v="Euro"/>
    <n v="58"/>
    <n v="0"/>
    <n v="0"/>
    <m/>
    <n v="0"/>
    <n v="58"/>
    <n v="0"/>
    <n v="0"/>
    <m/>
    <m/>
    <n v="0"/>
    <n v="0"/>
    <n v="7.09"/>
    <n v="0"/>
    <n v="0"/>
    <n v="5.38"/>
    <n v="50.59"/>
    <s v="0.00"/>
    <n v="50.59"/>
    <n v="0.8999802332476772"/>
    <n v="0"/>
    <n v="45.52999999999999"/>
    <n v="45.52999999999999"/>
    <n v="300000"/>
    <n v="0"/>
    <m/>
    <n v="0"/>
    <n v="105560"/>
  </r>
  <r>
    <m/>
    <s v="V300024"/>
    <s v="2022-0016"/>
    <x v="83"/>
    <n v="2"/>
    <s v="Wagon"/>
    <n v="9"/>
    <m/>
    <x v="28"/>
    <m/>
    <m/>
    <x v="7"/>
    <x v="2"/>
    <n v="1"/>
    <m/>
    <m/>
    <m/>
    <n v="1"/>
    <n v="0"/>
    <n v="0"/>
    <x v="1"/>
    <m/>
    <m/>
    <m/>
    <x v="0"/>
    <m/>
    <m/>
    <m/>
    <e v="#N/A"/>
    <e v="#N/A"/>
    <n v="364"/>
    <x v="1"/>
    <m/>
    <m/>
    <m/>
    <m/>
    <s v="with cut-off date"/>
    <d v="2024-02-08T00:00:00"/>
    <d v="2025-02-28T00:00:00"/>
    <n v="0"/>
    <n v="3"/>
    <m/>
    <e v="#N/A"/>
    <s v="24.01.24 und 24.01.25"/>
    <n v="2.9"/>
    <m/>
    <m/>
    <m/>
    <m/>
    <m/>
    <m/>
    <m/>
    <m/>
    <m/>
    <m/>
    <m/>
    <m/>
    <m/>
    <m/>
    <m/>
    <m/>
    <m/>
    <m/>
    <m/>
    <n v="60000"/>
    <m/>
    <m/>
    <s v="Euro"/>
    <n v="58"/>
    <m/>
    <m/>
    <m/>
    <m/>
    <e v="#N/A"/>
    <n v="0"/>
    <m/>
    <m/>
    <m/>
    <m/>
    <m/>
    <m/>
    <m/>
    <m/>
    <m/>
    <m/>
    <m/>
    <m/>
    <m/>
    <m/>
    <m/>
    <m/>
    <m/>
    <m/>
    <m/>
    <m/>
    <m/>
  </r>
  <r>
    <m/>
    <s v="V300024"/>
    <s v="2022-0016"/>
    <x v="83"/>
    <n v="2"/>
    <s v="Wagon"/>
    <n v="10"/>
    <m/>
    <x v="28"/>
    <m/>
    <m/>
    <x v="7"/>
    <x v="2"/>
    <n v="1"/>
    <m/>
    <m/>
    <m/>
    <n v="1"/>
    <n v="0"/>
    <n v="0"/>
    <x v="1"/>
    <m/>
    <m/>
    <m/>
    <x v="0"/>
    <m/>
    <m/>
    <m/>
    <e v="#N/A"/>
    <e v="#N/A"/>
    <n v="364"/>
    <x v="1"/>
    <m/>
    <m/>
    <m/>
    <m/>
    <s v="with cut-off date"/>
    <d v="2024-02-08T00:00:00"/>
    <d v="2025-02-28T00:00:00"/>
    <n v="0"/>
    <n v="3"/>
    <m/>
    <e v="#N/A"/>
    <s v="24.01.24 und 24.01.25"/>
    <n v="2.9"/>
    <m/>
    <m/>
    <m/>
    <m/>
    <m/>
    <m/>
    <m/>
    <m/>
    <m/>
    <m/>
    <m/>
    <m/>
    <m/>
    <m/>
    <m/>
    <m/>
    <m/>
    <m/>
    <m/>
    <n v="60000"/>
    <m/>
    <m/>
    <s v="Euro"/>
    <n v="58"/>
    <m/>
    <m/>
    <m/>
    <m/>
    <e v="#N/A"/>
    <n v="0"/>
    <m/>
    <m/>
    <m/>
    <m/>
    <m/>
    <m/>
    <m/>
    <m/>
    <m/>
    <m/>
    <m/>
    <m/>
    <m/>
    <m/>
    <m/>
    <m/>
    <m/>
    <m/>
    <m/>
    <m/>
    <m/>
  </r>
  <r>
    <m/>
    <s v="V300024"/>
    <s v="2022-0016"/>
    <x v="83"/>
    <n v="2"/>
    <s v="Wagon"/>
    <n v="11"/>
    <m/>
    <x v="28"/>
    <m/>
    <m/>
    <x v="7"/>
    <x v="2"/>
    <n v="1"/>
    <m/>
    <m/>
    <m/>
    <n v="1"/>
    <n v="0"/>
    <n v="0"/>
    <x v="1"/>
    <m/>
    <m/>
    <m/>
    <x v="0"/>
    <m/>
    <m/>
    <m/>
    <e v="#N/A"/>
    <e v="#N/A"/>
    <n v="364"/>
    <x v="1"/>
    <m/>
    <m/>
    <m/>
    <m/>
    <s v="with cut-off date"/>
    <d v="2024-02-08T00:00:00"/>
    <d v="2025-02-28T00:00:00"/>
    <n v="0"/>
    <n v="3"/>
    <m/>
    <e v="#N/A"/>
    <s v="24.01.24 und 24.01.25"/>
    <n v="2.9"/>
    <m/>
    <m/>
    <m/>
    <m/>
    <m/>
    <m/>
    <m/>
    <m/>
    <m/>
    <m/>
    <m/>
    <m/>
    <m/>
    <m/>
    <m/>
    <m/>
    <m/>
    <m/>
    <m/>
    <n v="60000"/>
    <m/>
    <m/>
    <s v="Euro"/>
    <n v="58"/>
    <m/>
    <m/>
    <m/>
    <m/>
    <e v="#N/A"/>
    <n v="0"/>
    <m/>
    <m/>
    <m/>
    <m/>
    <m/>
    <m/>
    <m/>
    <m/>
    <m/>
    <m/>
    <m/>
    <m/>
    <m/>
    <m/>
    <m/>
    <m/>
    <m/>
    <m/>
    <m/>
    <m/>
    <m/>
  </r>
  <r>
    <m/>
    <s v="V300024"/>
    <s v="2022-0016"/>
    <x v="83"/>
    <n v="2"/>
    <s v="Wagon"/>
    <n v="12"/>
    <m/>
    <x v="28"/>
    <m/>
    <m/>
    <x v="7"/>
    <x v="2"/>
    <n v="1"/>
    <m/>
    <m/>
    <m/>
    <n v="1"/>
    <n v="0"/>
    <n v="0"/>
    <x v="1"/>
    <m/>
    <m/>
    <m/>
    <x v="0"/>
    <m/>
    <m/>
    <m/>
    <e v="#N/A"/>
    <e v="#N/A"/>
    <n v="364"/>
    <x v="1"/>
    <m/>
    <m/>
    <m/>
    <m/>
    <s v="with cut-off date"/>
    <d v="2024-02-08T00:00:00"/>
    <d v="2025-02-28T00:00:00"/>
    <n v="0"/>
    <n v="3"/>
    <m/>
    <e v="#N/A"/>
    <s v="24.01.24 und 24.01.25"/>
    <n v="2.9"/>
    <m/>
    <m/>
    <m/>
    <m/>
    <m/>
    <m/>
    <m/>
    <m/>
    <m/>
    <m/>
    <m/>
    <m/>
    <m/>
    <m/>
    <m/>
    <m/>
    <m/>
    <m/>
    <m/>
    <n v="60000"/>
    <m/>
    <m/>
    <s v="Euro"/>
    <n v="58"/>
    <m/>
    <m/>
    <m/>
    <m/>
    <e v="#N/A"/>
    <n v="0"/>
    <m/>
    <m/>
    <m/>
    <m/>
    <m/>
    <m/>
    <m/>
    <m/>
    <m/>
    <m/>
    <m/>
    <m/>
    <m/>
    <m/>
    <m/>
    <m/>
    <m/>
    <m/>
    <m/>
    <m/>
    <m/>
  </r>
  <r>
    <m/>
    <s v="V300024"/>
    <s v="2022-0016"/>
    <x v="83"/>
    <n v="2"/>
    <s v="Wagon"/>
    <n v="13"/>
    <m/>
    <x v="28"/>
    <m/>
    <m/>
    <x v="7"/>
    <x v="2"/>
    <n v="1"/>
    <m/>
    <m/>
    <m/>
    <n v="1"/>
    <n v="0"/>
    <n v="0"/>
    <x v="1"/>
    <m/>
    <m/>
    <m/>
    <x v="0"/>
    <m/>
    <m/>
    <m/>
    <e v="#N/A"/>
    <e v="#N/A"/>
    <n v="364"/>
    <x v="1"/>
    <m/>
    <m/>
    <m/>
    <m/>
    <s v="with cut-off date"/>
    <d v="2024-02-08T00:00:00"/>
    <d v="2025-02-28T00:00:00"/>
    <n v="0"/>
    <n v="3"/>
    <m/>
    <e v="#N/A"/>
    <s v="24.01.24 und 24.01.25"/>
    <n v="2.9"/>
    <m/>
    <m/>
    <m/>
    <m/>
    <m/>
    <m/>
    <m/>
    <m/>
    <m/>
    <m/>
    <m/>
    <m/>
    <m/>
    <m/>
    <m/>
    <m/>
    <m/>
    <m/>
    <m/>
    <n v="60000"/>
    <m/>
    <m/>
    <s v="Euro"/>
    <n v="58"/>
    <m/>
    <m/>
    <m/>
    <m/>
    <e v="#N/A"/>
    <n v="0"/>
    <m/>
    <m/>
    <m/>
    <m/>
    <m/>
    <m/>
    <m/>
    <m/>
    <m/>
    <m/>
    <m/>
    <m/>
    <m/>
    <m/>
    <m/>
    <m/>
    <m/>
    <m/>
    <m/>
    <m/>
    <m/>
  </r>
  <r>
    <s v="Nachtrag 1 - emo + dmo 16.12.24 -/ Sobald letzter RS-Tausch auf BLP und Preis ändern / LOA ok CMI 20.06.25"/>
    <s v="V200058"/>
    <s v="2022-0004"/>
    <x v="84"/>
    <m/>
    <s v="Header"/>
    <m/>
    <m/>
    <x v="29"/>
    <s v="DEU"/>
    <s v="Middle EU - DEU"/>
    <x v="3"/>
    <x v="5"/>
    <n v="26"/>
    <m/>
    <m/>
    <n v="16"/>
    <n v="10"/>
    <n v="0"/>
    <n v="26"/>
    <x v="0"/>
    <s v="PAYG-Abrg"/>
    <d v="2024-06-01T00:00:00"/>
    <d v="2025-09-30T00:00:00"/>
    <x v="1"/>
    <s v="Sobald letzter RS-Tausch auf BLP und Preis ändern"/>
    <d v="2022-07-01T00:00:00"/>
    <d v="2025-06-30T00:00:00"/>
    <d v="2022-07-01T00:00:00"/>
    <d v="2026-09-30T00:00:00"/>
    <n v="1095"/>
    <x v="52"/>
    <m/>
    <m/>
    <m/>
    <m/>
    <s v="with cut-off date"/>
    <d v="2025-09-30T00:00:00"/>
    <m/>
    <n v="1"/>
    <n v="3"/>
    <m/>
    <m/>
    <s v="Nur Vermieter hat Recht auf cut-off"/>
    <m/>
    <m/>
    <m/>
    <m/>
    <m/>
    <m/>
    <m/>
    <n v="1187"/>
    <s v="C"/>
    <n v="66"/>
    <n v="1.4"/>
    <s v="CHE"/>
    <s v="1 Mths Cash Deposit"/>
    <s v="Y"/>
    <s v="N"/>
    <m/>
    <s v="Sobald letzter RS-Tausch auf BLP und Preis ändern"/>
    <n v="1"/>
    <m/>
    <s v="Not Started"/>
    <n v="120000"/>
    <m/>
    <m/>
    <s v="Euro"/>
    <n v="24.55"/>
    <n v="0"/>
    <n v="0"/>
    <m/>
    <n v="0"/>
    <n v="24.55"/>
    <n v="0"/>
    <n v="1021"/>
    <m/>
    <n v="0.005"/>
    <n v="0"/>
    <s v="0.00"/>
    <n v="0"/>
    <n v="0"/>
    <n v="0"/>
    <n v="0"/>
    <n v="24.55"/>
    <n v="0"/>
    <n v="24.55"/>
    <n v="1"/>
    <n v="0"/>
    <n v="24.55"/>
    <n v="20.87"/>
    <n v="3120000"/>
    <n v="0"/>
    <s v="N"/>
    <n v="0"/>
    <n v="232341.2"/>
  </r>
  <r>
    <s v="ex MV 100024"/>
    <s v="V200058"/>
    <s v="2022-0004"/>
    <x v="84"/>
    <m/>
    <s v="Wagon"/>
    <n v="2"/>
    <s v="37 80 4561 330-4"/>
    <x v="29"/>
    <m/>
    <m/>
    <x v="3"/>
    <x v="5"/>
    <n v="1"/>
    <m/>
    <m/>
    <m/>
    <n v="1"/>
    <n v="0"/>
    <n v="1"/>
    <x v="1"/>
    <s v="PAYG-Abrg"/>
    <d v="2024-06-01T00:00:00"/>
    <d v="2025-09-30T00:00:00"/>
    <x v="1"/>
    <m/>
    <m/>
    <m/>
    <d v="2022-07-01T00:00:00"/>
    <d v="2026-09-30T00:00:00"/>
    <n v="1095"/>
    <x v="52"/>
    <m/>
    <m/>
    <m/>
    <m/>
    <s v="with cut-off date"/>
    <d v="2025-09-30T00:00:00"/>
    <m/>
    <n v="1"/>
    <n v="3"/>
    <m/>
    <d v="2026-06-30T00:00:00"/>
    <s v="Nur Vermieter hat Recht auf cut-off"/>
    <m/>
    <m/>
    <m/>
    <m/>
    <m/>
    <m/>
    <m/>
    <m/>
    <m/>
    <m/>
    <m/>
    <m/>
    <m/>
    <m/>
    <m/>
    <m/>
    <m/>
    <m/>
    <d v="2026-04-30T00:00:00"/>
    <m/>
    <n v="120000"/>
    <m/>
    <m/>
    <s v="Euro"/>
    <n v="24.55"/>
    <m/>
    <m/>
    <m/>
    <m/>
    <n v="24.55"/>
    <n v="0"/>
    <m/>
    <m/>
    <m/>
    <m/>
    <m/>
    <m/>
    <m/>
    <m/>
    <m/>
    <m/>
    <m/>
    <m/>
    <m/>
    <m/>
    <m/>
    <m/>
    <m/>
    <m/>
    <m/>
    <m/>
    <m/>
  </r>
  <r>
    <s v="ex MV 100024"/>
    <s v="V200058"/>
    <s v="2022-0004"/>
    <x v="84"/>
    <m/>
    <s v="Wagon"/>
    <n v="3"/>
    <s v="37 80 4561 331-2"/>
    <x v="29"/>
    <m/>
    <m/>
    <x v="3"/>
    <x v="5"/>
    <n v="1"/>
    <m/>
    <m/>
    <m/>
    <n v="1"/>
    <n v="0"/>
    <n v="1"/>
    <x v="1"/>
    <s v="PAYG-Abrg"/>
    <d v="2024-06-01T00:00:00"/>
    <d v="2025-09-30T00:00:00"/>
    <x v="1"/>
    <m/>
    <m/>
    <m/>
    <d v="2022-07-01T00:00:00"/>
    <d v="2026-09-30T00:00:00"/>
    <n v="1095"/>
    <x v="52"/>
    <m/>
    <m/>
    <m/>
    <m/>
    <s v="with cut-off date"/>
    <d v="2025-09-30T00:00:00"/>
    <m/>
    <n v="1"/>
    <n v="3"/>
    <m/>
    <d v="2026-06-30T00:00:00"/>
    <s v="Nur Vermieter hat Recht auf cut-off"/>
    <m/>
    <m/>
    <m/>
    <m/>
    <m/>
    <m/>
    <m/>
    <m/>
    <m/>
    <m/>
    <m/>
    <m/>
    <m/>
    <m/>
    <m/>
    <m/>
    <m/>
    <m/>
    <d v="2026-04-30T00:00:00"/>
    <m/>
    <n v="120000"/>
    <m/>
    <m/>
    <s v="Euro"/>
    <n v="24.55"/>
    <m/>
    <m/>
    <m/>
    <m/>
    <n v="24.55"/>
    <n v="0"/>
    <m/>
    <m/>
    <m/>
    <m/>
    <m/>
    <m/>
    <m/>
    <m/>
    <m/>
    <m/>
    <m/>
    <m/>
    <m/>
    <m/>
    <m/>
    <m/>
    <m/>
    <m/>
    <m/>
    <m/>
    <m/>
  </r>
  <r>
    <s v="ex MV 100024"/>
    <s v="V200058"/>
    <s v="2022-0004"/>
    <x v="84"/>
    <m/>
    <s v="Wagon"/>
    <n v="4"/>
    <s v="37 80 4561 333-8"/>
    <x v="29"/>
    <m/>
    <m/>
    <x v="3"/>
    <x v="5"/>
    <n v="1"/>
    <m/>
    <m/>
    <m/>
    <n v="1"/>
    <n v="0"/>
    <n v="1"/>
    <x v="1"/>
    <s v="PAYG-Abrg"/>
    <d v="2024-06-01T00:00:00"/>
    <d v="2025-09-30T00:00:00"/>
    <x v="1"/>
    <m/>
    <m/>
    <m/>
    <d v="2022-07-01T00:00:00"/>
    <d v="2026-09-30T00:00:00"/>
    <n v="1095"/>
    <x v="52"/>
    <m/>
    <m/>
    <m/>
    <m/>
    <s v="with cut-off date"/>
    <d v="2025-09-30T00:00:00"/>
    <m/>
    <n v="1"/>
    <n v="3"/>
    <m/>
    <d v="2026-06-30T00:00:00"/>
    <s v="Nur Vermieter hat Recht auf cut-off"/>
    <m/>
    <m/>
    <m/>
    <m/>
    <m/>
    <m/>
    <m/>
    <m/>
    <m/>
    <m/>
    <m/>
    <m/>
    <m/>
    <m/>
    <m/>
    <m/>
    <m/>
    <m/>
    <d v="2026-04-30T00:00:00"/>
    <m/>
    <n v="120000"/>
    <m/>
    <m/>
    <s v="Euro"/>
    <n v="24.55"/>
    <m/>
    <m/>
    <m/>
    <m/>
    <n v="24.55"/>
    <n v="0"/>
    <m/>
    <m/>
    <m/>
    <m/>
    <m/>
    <m/>
    <m/>
    <m/>
    <m/>
    <m/>
    <m/>
    <m/>
    <m/>
    <m/>
    <m/>
    <m/>
    <m/>
    <m/>
    <m/>
    <m/>
    <m/>
  </r>
  <r>
    <s v="ex MV 100024"/>
    <s v="V200058"/>
    <s v="2022-0004"/>
    <x v="84"/>
    <m/>
    <s v="Wagon"/>
    <n v="5"/>
    <s v="37 80 4561 341-1"/>
    <x v="29"/>
    <m/>
    <m/>
    <x v="3"/>
    <x v="5"/>
    <n v="1"/>
    <m/>
    <m/>
    <m/>
    <n v="1"/>
    <n v="0"/>
    <n v="1"/>
    <x v="1"/>
    <s v="PAYG-Abrg"/>
    <d v="2024-06-01T00:00:00"/>
    <d v="2025-09-30T00:00:00"/>
    <x v="1"/>
    <m/>
    <m/>
    <m/>
    <d v="2022-07-01T00:00:00"/>
    <d v="2026-09-30T00:00:00"/>
    <n v="1095"/>
    <x v="52"/>
    <m/>
    <m/>
    <m/>
    <m/>
    <s v="with cut-off date"/>
    <d v="2025-09-30T00:00:00"/>
    <m/>
    <n v="1"/>
    <n v="3"/>
    <m/>
    <d v="2026-06-30T00:00:00"/>
    <s v="Nur Vermieter hat Recht auf cut-off"/>
    <m/>
    <m/>
    <m/>
    <m/>
    <m/>
    <m/>
    <m/>
    <m/>
    <m/>
    <m/>
    <m/>
    <m/>
    <m/>
    <m/>
    <m/>
    <m/>
    <m/>
    <m/>
    <d v="2026-04-30T00:00:00"/>
    <m/>
    <n v="120000"/>
    <m/>
    <m/>
    <s v="Euro"/>
    <n v="24.55"/>
    <m/>
    <m/>
    <m/>
    <m/>
    <n v="24.55"/>
    <n v="0"/>
    <m/>
    <m/>
    <m/>
    <m/>
    <m/>
    <m/>
    <m/>
    <m/>
    <m/>
    <m/>
    <m/>
    <m/>
    <m/>
    <m/>
    <m/>
    <m/>
    <m/>
    <m/>
    <m/>
    <m/>
    <m/>
  </r>
  <r>
    <s v="ex MV 100024"/>
    <s v="V200058"/>
    <s v="2022-0004"/>
    <x v="84"/>
    <m/>
    <s v="Wagon"/>
    <n v="1"/>
    <s v="37 80 4561 346-0"/>
    <x v="29"/>
    <m/>
    <m/>
    <x v="3"/>
    <x v="5"/>
    <n v="1"/>
    <m/>
    <m/>
    <m/>
    <n v="1"/>
    <n v="0"/>
    <n v="1"/>
    <x v="1"/>
    <s v="PAYG-Abrg"/>
    <d v="2024-06-01T00:00:00"/>
    <d v="2025-09-30T00:00:00"/>
    <x v="1"/>
    <m/>
    <m/>
    <m/>
    <d v="2022-07-01T00:00:00"/>
    <d v="2026-09-30T00:00:00"/>
    <n v="1095"/>
    <x v="52"/>
    <m/>
    <m/>
    <m/>
    <m/>
    <s v="with cut-off date"/>
    <d v="2025-09-30T00:00:00"/>
    <m/>
    <n v="1"/>
    <n v="3"/>
    <m/>
    <d v="2026-06-30T00:00:00"/>
    <s v="Nur Vermieter hat Recht auf cut-off"/>
    <m/>
    <m/>
    <m/>
    <m/>
    <m/>
    <m/>
    <m/>
    <m/>
    <m/>
    <m/>
    <m/>
    <m/>
    <m/>
    <m/>
    <m/>
    <m/>
    <m/>
    <m/>
    <d v="2026-04-30T00:00:00"/>
    <m/>
    <n v="120000"/>
    <m/>
    <m/>
    <s v="Euro"/>
    <n v="24.55"/>
    <m/>
    <m/>
    <m/>
    <m/>
    <n v="24.55"/>
    <n v="0"/>
    <m/>
    <m/>
    <m/>
    <m/>
    <m/>
    <m/>
    <m/>
    <m/>
    <m/>
    <m/>
    <m/>
    <m/>
    <m/>
    <m/>
    <m/>
    <m/>
    <m/>
    <m/>
    <m/>
    <m/>
    <m/>
  </r>
  <r>
    <s v="ex MV 100024"/>
    <s v="V200058"/>
    <s v="2022-0004"/>
    <x v="84"/>
    <m/>
    <s v="Wagon"/>
    <n v="6"/>
    <s v="37 80 4561 347-8"/>
    <x v="29"/>
    <m/>
    <m/>
    <x v="3"/>
    <x v="5"/>
    <n v="1"/>
    <m/>
    <m/>
    <m/>
    <n v="1"/>
    <n v="0"/>
    <n v="1"/>
    <x v="1"/>
    <s v="PAYG-Abrg"/>
    <d v="2024-06-01T00:00:00"/>
    <d v="2025-09-30T00:00:00"/>
    <x v="1"/>
    <m/>
    <m/>
    <m/>
    <d v="2022-07-01T00:00:00"/>
    <d v="2026-09-30T00:00:00"/>
    <n v="1095"/>
    <x v="52"/>
    <m/>
    <m/>
    <m/>
    <m/>
    <s v="with cut-off date"/>
    <d v="2025-09-30T00:00:00"/>
    <m/>
    <n v="1"/>
    <n v="3"/>
    <m/>
    <d v="2026-06-30T00:00:00"/>
    <s v="Nur Vermieter hat Recht auf cut-off"/>
    <m/>
    <m/>
    <m/>
    <m/>
    <m/>
    <m/>
    <m/>
    <m/>
    <m/>
    <m/>
    <m/>
    <m/>
    <m/>
    <m/>
    <m/>
    <m/>
    <m/>
    <m/>
    <d v="2026-04-30T00:00:00"/>
    <m/>
    <n v="120000"/>
    <m/>
    <m/>
    <s v="Euro"/>
    <n v="24.55"/>
    <m/>
    <m/>
    <m/>
    <m/>
    <n v="24.55"/>
    <n v="0"/>
    <m/>
    <m/>
    <m/>
    <m/>
    <m/>
    <m/>
    <m/>
    <m/>
    <m/>
    <m/>
    <m/>
    <m/>
    <m/>
    <m/>
    <m/>
    <m/>
    <m/>
    <m/>
    <m/>
    <m/>
    <m/>
  </r>
  <r>
    <s v="ex MV 100024"/>
    <s v="V200058"/>
    <s v="2022-0004"/>
    <x v="84"/>
    <m/>
    <s v="Wagon"/>
    <n v="7"/>
    <s v="37 80 4561 348-6"/>
    <x v="29"/>
    <m/>
    <m/>
    <x v="3"/>
    <x v="5"/>
    <n v="1"/>
    <m/>
    <m/>
    <m/>
    <n v="1"/>
    <n v="0"/>
    <n v="1"/>
    <x v="1"/>
    <s v="PAYG-Abrg"/>
    <d v="2024-06-01T00:00:00"/>
    <d v="2025-09-30T00:00:00"/>
    <x v="1"/>
    <m/>
    <m/>
    <m/>
    <d v="2022-07-01T00:00:00"/>
    <d v="2026-09-30T00:00:00"/>
    <n v="1095"/>
    <x v="52"/>
    <m/>
    <m/>
    <m/>
    <m/>
    <s v="with cut-off date"/>
    <d v="2025-09-30T00:00:00"/>
    <m/>
    <n v="1"/>
    <n v="3"/>
    <m/>
    <d v="2026-06-30T00:00:00"/>
    <s v="Nur Vermieter hat Recht auf cut-off"/>
    <m/>
    <m/>
    <m/>
    <m/>
    <m/>
    <m/>
    <m/>
    <m/>
    <m/>
    <m/>
    <m/>
    <m/>
    <m/>
    <m/>
    <m/>
    <m/>
    <m/>
    <m/>
    <d v="2026-04-30T00:00:00"/>
    <m/>
    <n v="120000"/>
    <m/>
    <m/>
    <s v="Euro"/>
    <n v="24.55"/>
    <m/>
    <m/>
    <m/>
    <m/>
    <n v="24.55"/>
    <n v="0"/>
    <m/>
    <m/>
    <m/>
    <m/>
    <m/>
    <m/>
    <m/>
    <m/>
    <m/>
    <m/>
    <m/>
    <m/>
    <m/>
    <m/>
    <m/>
    <m/>
    <m/>
    <m/>
    <m/>
    <m/>
    <m/>
  </r>
  <r>
    <s v="ex MV 100024"/>
    <s v="V200058"/>
    <s v="2022-0004"/>
    <x v="84"/>
    <m/>
    <s v="Wagon"/>
    <n v="8"/>
    <s v="37 80 4561 349-4"/>
    <x v="29"/>
    <m/>
    <m/>
    <x v="3"/>
    <x v="5"/>
    <n v="1"/>
    <m/>
    <m/>
    <m/>
    <n v="1"/>
    <n v="0"/>
    <n v="1"/>
    <x v="1"/>
    <s v="PAYG-Abrg"/>
    <d v="2024-06-01T00:00:00"/>
    <d v="2025-09-30T00:00:00"/>
    <x v="1"/>
    <m/>
    <m/>
    <m/>
    <d v="2022-07-01T00:00:00"/>
    <d v="2026-09-30T00:00:00"/>
    <n v="1095"/>
    <x v="52"/>
    <m/>
    <m/>
    <m/>
    <m/>
    <s v="with cut-off date"/>
    <d v="2025-09-30T00:00:00"/>
    <m/>
    <n v="1"/>
    <n v="3"/>
    <m/>
    <d v="2026-06-30T00:00:00"/>
    <s v="Nur Vermieter hat Recht auf cut-off"/>
    <m/>
    <m/>
    <m/>
    <m/>
    <m/>
    <m/>
    <m/>
    <m/>
    <m/>
    <m/>
    <m/>
    <m/>
    <m/>
    <m/>
    <m/>
    <m/>
    <m/>
    <m/>
    <d v="2026-04-30T00:00:00"/>
    <m/>
    <n v="120000"/>
    <m/>
    <m/>
    <s v="Euro"/>
    <n v="24.55"/>
    <m/>
    <m/>
    <m/>
    <m/>
    <n v="24.55"/>
    <n v="0"/>
    <m/>
    <m/>
    <m/>
    <m/>
    <m/>
    <m/>
    <m/>
    <m/>
    <m/>
    <m/>
    <m/>
    <m/>
    <m/>
    <m/>
    <m/>
    <m/>
    <m/>
    <m/>
    <m/>
    <m/>
    <m/>
  </r>
  <r>
    <s v="ex MV 100024"/>
    <s v="V200058"/>
    <s v="2022-0004"/>
    <x v="84"/>
    <m/>
    <s v="Wagon"/>
    <n v="9"/>
    <s v="37 80 4561 350-2"/>
    <x v="29"/>
    <m/>
    <m/>
    <x v="3"/>
    <x v="5"/>
    <n v="1"/>
    <m/>
    <m/>
    <m/>
    <n v="1"/>
    <n v="0"/>
    <n v="1"/>
    <x v="1"/>
    <s v="PAYG-Abrg"/>
    <d v="2024-06-01T00:00:00"/>
    <d v="2025-09-30T00:00:00"/>
    <x v="1"/>
    <m/>
    <m/>
    <m/>
    <d v="2022-07-01T00:00:00"/>
    <d v="2026-09-30T00:00:00"/>
    <n v="1095"/>
    <x v="52"/>
    <m/>
    <m/>
    <m/>
    <m/>
    <s v="with cut-off date"/>
    <d v="2025-09-30T00:00:00"/>
    <m/>
    <n v="1"/>
    <n v="3"/>
    <m/>
    <d v="2026-06-30T00:00:00"/>
    <s v="Nur Vermieter hat Recht auf cut-off"/>
    <m/>
    <m/>
    <m/>
    <m/>
    <m/>
    <m/>
    <m/>
    <m/>
    <m/>
    <m/>
    <m/>
    <m/>
    <m/>
    <m/>
    <m/>
    <m/>
    <m/>
    <m/>
    <d v="2026-04-30T00:00:00"/>
    <m/>
    <n v="120000"/>
    <m/>
    <m/>
    <s v="Euro"/>
    <n v="24.55"/>
    <m/>
    <m/>
    <m/>
    <m/>
    <n v="24.55"/>
    <n v="0"/>
    <m/>
    <m/>
    <m/>
    <m/>
    <m/>
    <m/>
    <m/>
    <m/>
    <m/>
    <m/>
    <m/>
    <m/>
    <m/>
    <m/>
    <m/>
    <m/>
    <m/>
    <m/>
    <m/>
    <m/>
    <m/>
  </r>
  <r>
    <s v="ex MV 100024"/>
    <s v="V200058"/>
    <s v="2022-0004"/>
    <x v="84"/>
    <m/>
    <s v="Wagon"/>
    <n v="10"/>
    <s v="37 80 4561 351-0"/>
    <x v="29"/>
    <m/>
    <m/>
    <x v="3"/>
    <x v="5"/>
    <n v="1"/>
    <m/>
    <m/>
    <m/>
    <n v="1"/>
    <n v="0"/>
    <n v="1"/>
    <x v="1"/>
    <s v="PAYG-Abrg"/>
    <d v="2024-06-01T00:00:00"/>
    <d v="2025-09-30T00:00:00"/>
    <x v="1"/>
    <m/>
    <m/>
    <m/>
    <d v="2022-07-01T00:00:00"/>
    <d v="2026-09-30T00:00:00"/>
    <n v="1095"/>
    <x v="52"/>
    <m/>
    <m/>
    <m/>
    <m/>
    <s v="with cut-off date"/>
    <d v="2025-09-30T00:00:00"/>
    <m/>
    <n v="1"/>
    <n v="3"/>
    <m/>
    <d v="2026-06-30T00:00:00"/>
    <s v="Nur Vermieter hat Recht auf cut-off"/>
    <m/>
    <m/>
    <m/>
    <m/>
    <m/>
    <m/>
    <m/>
    <m/>
    <m/>
    <m/>
    <m/>
    <m/>
    <m/>
    <m/>
    <m/>
    <m/>
    <m/>
    <m/>
    <d v="2026-04-30T00:00:00"/>
    <m/>
    <n v="120000"/>
    <m/>
    <m/>
    <s v="Euro"/>
    <n v="24.55"/>
    <m/>
    <m/>
    <m/>
    <m/>
    <n v="24.55"/>
    <n v="0"/>
    <m/>
    <m/>
    <m/>
    <m/>
    <m/>
    <m/>
    <m/>
    <m/>
    <m/>
    <m/>
    <m/>
    <m/>
    <m/>
    <m/>
    <m/>
    <m/>
    <m/>
    <m/>
    <m/>
    <m/>
    <m/>
  </r>
  <r>
    <s v="ex MV 100024"/>
    <s v="V200058"/>
    <s v="2022-0004"/>
    <x v="84"/>
    <m/>
    <s v="Wagon"/>
    <n v="11"/>
    <s v="37 80 4561 352-8"/>
    <x v="29"/>
    <m/>
    <m/>
    <x v="3"/>
    <x v="5"/>
    <n v="1"/>
    <m/>
    <m/>
    <n v="1"/>
    <m/>
    <n v="0"/>
    <n v="1"/>
    <x v="1"/>
    <s v="PAYG-Abrg"/>
    <d v="2024-06-01T00:00:00"/>
    <d v="2025-09-30T00:00:00"/>
    <x v="1"/>
    <m/>
    <m/>
    <m/>
    <d v="2022-07-01T00:00:00"/>
    <d v="2026-09-30T00:00:00"/>
    <n v="1095"/>
    <x v="52"/>
    <m/>
    <m/>
    <m/>
    <m/>
    <s v="with cut-off date"/>
    <d v="2025-09-30T00:00:00"/>
    <m/>
    <n v="1"/>
    <n v="3"/>
    <m/>
    <d v="2026-06-30T00:00:00"/>
    <s v="Nur Vermieter hat Recht auf cut-off"/>
    <m/>
    <m/>
    <m/>
    <m/>
    <m/>
    <m/>
    <m/>
    <m/>
    <m/>
    <m/>
    <m/>
    <m/>
    <m/>
    <m/>
    <m/>
    <m/>
    <m/>
    <m/>
    <d v="2026-04-30T00:00:00"/>
    <m/>
    <n v="120000"/>
    <m/>
    <m/>
    <s v="Euro"/>
    <n v="24.55"/>
    <m/>
    <m/>
    <m/>
    <m/>
    <n v="24.55"/>
    <n v="0"/>
    <m/>
    <m/>
    <m/>
    <m/>
    <m/>
    <m/>
    <m/>
    <m/>
    <m/>
    <m/>
    <m/>
    <m/>
    <m/>
    <m/>
    <m/>
    <m/>
    <m/>
    <m/>
    <m/>
    <m/>
    <m/>
  </r>
  <r>
    <s v="ex MV 100024"/>
    <s v="V200058"/>
    <s v="2022-0004"/>
    <x v="84"/>
    <m/>
    <s v="Wagon"/>
    <n v="12"/>
    <s v="37 80 4561 353-6"/>
    <x v="29"/>
    <m/>
    <m/>
    <x v="3"/>
    <x v="5"/>
    <n v="1"/>
    <m/>
    <m/>
    <n v="1"/>
    <m/>
    <n v="0"/>
    <n v="1"/>
    <x v="1"/>
    <s v="PAYG-Abrg"/>
    <d v="2024-06-01T00:00:00"/>
    <d v="2025-09-30T00:00:00"/>
    <x v="1"/>
    <m/>
    <m/>
    <m/>
    <d v="2022-07-01T00:00:00"/>
    <d v="2026-09-30T00:00:00"/>
    <n v="1095"/>
    <x v="52"/>
    <m/>
    <m/>
    <m/>
    <m/>
    <s v="with cut-off date"/>
    <d v="2025-09-30T00:00:00"/>
    <m/>
    <n v="1"/>
    <n v="3"/>
    <m/>
    <d v="2026-06-30T00:00:00"/>
    <s v="Nur Vermieter hat Recht auf cut-off"/>
    <m/>
    <m/>
    <m/>
    <m/>
    <m/>
    <m/>
    <m/>
    <m/>
    <m/>
    <m/>
    <m/>
    <m/>
    <m/>
    <m/>
    <m/>
    <m/>
    <m/>
    <m/>
    <d v="2026-04-30T00:00:00"/>
    <m/>
    <n v="120000"/>
    <m/>
    <m/>
    <s v="Euro"/>
    <n v="24.55"/>
    <m/>
    <m/>
    <m/>
    <m/>
    <n v="24.55"/>
    <n v="0"/>
    <m/>
    <m/>
    <m/>
    <m/>
    <m/>
    <m/>
    <m/>
    <m/>
    <m/>
    <m/>
    <m/>
    <m/>
    <m/>
    <m/>
    <m/>
    <m/>
    <m/>
    <m/>
    <m/>
    <m/>
    <m/>
  </r>
  <r>
    <s v="ex MV 100024"/>
    <s v="V200058"/>
    <s v="2022-0004"/>
    <x v="84"/>
    <m/>
    <s v="Wagon"/>
    <n v="13"/>
    <s v="37 80 4561 354-4"/>
    <x v="29"/>
    <m/>
    <m/>
    <x v="3"/>
    <x v="5"/>
    <n v="1"/>
    <m/>
    <m/>
    <n v="1"/>
    <m/>
    <n v="0"/>
    <n v="1"/>
    <x v="1"/>
    <s v="PAYG-Abrg"/>
    <d v="2024-06-01T00:00:00"/>
    <d v="2025-09-30T00:00:00"/>
    <x v="1"/>
    <m/>
    <m/>
    <m/>
    <d v="2022-07-01T00:00:00"/>
    <d v="2026-09-30T00:00:00"/>
    <n v="1095"/>
    <x v="52"/>
    <m/>
    <m/>
    <m/>
    <m/>
    <s v="with cut-off date"/>
    <d v="2025-09-30T00:00:00"/>
    <m/>
    <n v="1"/>
    <n v="3"/>
    <m/>
    <d v="2026-06-30T00:00:00"/>
    <s v="Nur Vermieter hat Recht auf cut-off"/>
    <m/>
    <m/>
    <m/>
    <m/>
    <m/>
    <m/>
    <m/>
    <m/>
    <m/>
    <m/>
    <m/>
    <m/>
    <m/>
    <m/>
    <m/>
    <m/>
    <m/>
    <m/>
    <d v="2026-04-30T00:00:00"/>
    <m/>
    <n v="120000"/>
    <m/>
    <m/>
    <s v="Euro"/>
    <n v="24.55"/>
    <m/>
    <m/>
    <m/>
    <m/>
    <n v="24.55"/>
    <n v="0"/>
    <m/>
    <m/>
    <m/>
    <m/>
    <m/>
    <m/>
    <m/>
    <m/>
    <m/>
    <m/>
    <m/>
    <m/>
    <m/>
    <m/>
    <m/>
    <m/>
    <m/>
    <m/>
    <m/>
    <m/>
    <m/>
  </r>
  <r>
    <s v="ex MV 100024"/>
    <s v="V200058"/>
    <s v="2022-0004"/>
    <x v="84"/>
    <m/>
    <s v="Wagon"/>
    <n v="14"/>
    <s v="37 80 4561 355-1"/>
    <x v="29"/>
    <m/>
    <m/>
    <x v="3"/>
    <x v="5"/>
    <n v="1"/>
    <m/>
    <m/>
    <n v="1"/>
    <m/>
    <n v="0"/>
    <n v="1"/>
    <x v="1"/>
    <s v="PAYG-Abrg"/>
    <d v="2024-06-01T00:00:00"/>
    <d v="2025-09-30T00:00:00"/>
    <x v="1"/>
    <m/>
    <m/>
    <m/>
    <d v="2022-07-01T00:00:00"/>
    <d v="2026-09-30T00:00:00"/>
    <n v="1095"/>
    <x v="52"/>
    <m/>
    <m/>
    <m/>
    <m/>
    <s v="with cut-off date"/>
    <d v="2025-09-30T00:00:00"/>
    <m/>
    <n v="1"/>
    <n v="3"/>
    <m/>
    <d v="2026-06-30T00:00:00"/>
    <s v="Nur Vermieter hat Recht auf cut-off"/>
    <m/>
    <m/>
    <m/>
    <m/>
    <m/>
    <m/>
    <m/>
    <m/>
    <m/>
    <m/>
    <m/>
    <m/>
    <m/>
    <m/>
    <m/>
    <m/>
    <m/>
    <m/>
    <d v="2026-04-30T00:00:00"/>
    <m/>
    <n v="120000"/>
    <m/>
    <m/>
    <s v="Euro"/>
    <n v="24.55"/>
    <m/>
    <m/>
    <m/>
    <m/>
    <n v="24.55"/>
    <n v="0"/>
    <m/>
    <m/>
    <m/>
    <m/>
    <m/>
    <m/>
    <m/>
    <m/>
    <m/>
    <m/>
    <m/>
    <m/>
    <m/>
    <m/>
    <m/>
    <m/>
    <m/>
    <m/>
    <m/>
    <m/>
    <m/>
  </r>
  <r>
    <s v="ex MV 100024"/>
    <s v="V200058"/>
    <s v="2022-0004"/>
    <x v="84"/>
    <m/>
    <s v="Wagon"/>
    <n v="15"/>
    <s v="37 80 4561 356-9"/>
    <x v="29"/>
    <m/>
    <m/>
    <x v="3"/>
    <x v="5"/>
    <n v="1"/>
    <m/>
    <m/>
    <n v="1"/>
    <m/>
    <n v="0"/>
    <n v="1"/>
    <x v="1"/>
    <s v="PAYG-Abrg"/>
    <d v="2024-06-01T00:00:00"/>
    <d v="2025-09-30T00:00:00"/>
    <x v="1"/>
    <m/>
    <m/>
    <m/>
    <d v="2022-07-01T00:00:00"/>
    <d v="2026-09-30T00:00:00"/>
    <n v="1095"/>
    <x v="52"/>
    <m/>
    <m/>
    <m/>
    <m/>
    <s v="with cut-off date"/>
    <d v="2025-09-30T00:00:00"/>
    <m/>
    <n v="1"/>
    <n v="3"/>
    <m/>
    <d v="2026-06-30T00:00:00"/>
    <s v="Nur Vermieter hat Recht auf cut-off"/>
    <m/>
    <m/>
    <m/>
    <m/>
    <m/>
    <m/>
    <m/>
    <m/>
    <m/>
    <m/>
    <m/>
    <m/>
    <m/>
    <m/>
    <m/>
    <m/>
    <m/>
    <m/>
    <d v="2026-04-30T00:00:00"/>
    <m/>
    <n v="120000"/>
    <m/>
    <m/>
    <s v="Euro"/>
    <n v="24.55"/>
    <m/>
    <m/>
    <m/>
    <m/>
    <n v="24.55"/>
    <n v="0"/>
    <m/>
    <m/>
    <m/>
    <m/>
    <m/>
    <m/>
    <m/>
    <m/>
    <m/>
    <m/>
    <m/>
    <m/>
    <m/>
    <m/>
    <m/>
    <m/>
    <m/>
    <m/>
    <m/>
    <m/>
    <m/>
  </r>
  <r>
    <s v="ex MV 100024"/>
    <s v="V200058"/>
    <s v="2022-0004"/>
    <x v="84"/>
    <m/>
    <s v="Wagon"/>
    <n v="16"/>
    <s v="37 80 4561 357-7"/>
    <x v="29"/>
    <m/>
    <m/>
    <x v="3"/>
    <x v="5"/>
    <n v="1"/>
    <m/>
    <m/>
    <n v="1"/>
    <m/>
    <n v="0"/>
    <n v="1"/>
    <x v="1"/>
    <s v="PAYG-Abrg"/>
    <d v="2024-06-01T00:00:00"/>
    <d v="2025-09-30T00:00:00"/>
    <x v="1"/>
    <m/>
    <m/>
    <m/>
    <d v="2022-07-01T00:00:00"/>
    <d v="2026-09-30T00:00:00"/>
    <n v="1095"/>
    <x v="52"/>
    <m/>
    <m/>
    <m/>
    <m/>
    <s v="with cut-off date"/>
    <d v="2025-09-30T00:00:00"/>
    <m/>
    <n v="1"/>
    <n v="3"/>
    <m/>
    <d v="2026-06-30T00:00:00"/>
    <s v="Nur Vermieter hat Recht auf cut-off"/>
    <m/>
    <m/>
    <m/>
    <m/>
    <m/>
    <m/>
    <m/>
    <m/>
    <m/>
    <m/>
    <m/>
    <m/>
    <m/>
    <m/>
    <m/>
    <m/>
    <m/>
    <m/>
    <d v="2026-04-30T00:00:00"/>
    <m/>
    <n v="120000"/>
    <m/>
    <m/>
    <s v="Euro"/>
    <n v="24.55"/>
    <m/>
    <m/>
    <m/>
    <m/>
    <n v="24.55"/>
    <n v="0"/>
    <m/>
    <m/>
    <m/>
    <m/>
    <m/>
    <m/>
    <m/>
    <m/>
    <m/>
    <m/>
    <m/>
    <m/>
    <m/>
    <m/>
    <m/>
    <m/>
    <m/>
    <m/>
    <m/>
    <m/>
    <m/>
  </r>
  <r>
    <s v="ex MV 100024"/>
    <s v="V200058"/>
    <s v="2022-0004"/>
    <x v="84"/>
    <m/>
    <s v="Wagon"/>
    <n v="17"/>
    <s v="37 80 4561 358-5"/>
    <x v="29"/>
    <m/>
    <m/>
    <x v="3"/>
    <x v="5"/>
    <n v="1"/>
    <m/>
    <m/>
    <n v="1"/>
    <m/>
    <n v="0"/>
    <n v="1"/>
    <x v="1"/>
    <s v="PAYG-Abrg"/>
    <d v="2024-06-01T00:00:00"/>
    <d v="2025-09-30T00:00:00"/>
    <x v="1"/>
    <m/>
    <m/>
    <m/>
    <d v="2022-07-01T00:00:00"/>
    <d v="2026-09-30T00:00:00"/>
    <n v="1095"/>
    <x v="52"/>
    <m/>
    <m/>
    <m/>
    <m/>
    <s v="with cut-off date"/>
    <d v="2025-09-30T00:00:00"/>
    <m/>
    <n v="1"/>
    <n v="3"/>
    <m/>
    <d v="2026-06-30T00:00:00"/>
    <s v="Nur Vermieter hat Recht auf cut-off"/>
    <m/>
    <m/>
    <m/>
    <m/>
    <m/>
    <m/>
    <m/>
    <m/>
    <m/>
    <m/>
    <m/>
    <m/>
    <m/>
    <m/>
    <m/>
    <m/>
    <m/>
    <m/>
    <d v="2026-04-30T00:00:00"/>
    <m/>
    <n v="120000"/>
    <m/>
    <m/>
    <s v="Euro"/>
    <n v="24.55"/>
    <m/>
    <m/>
    <m/>
    <m/>
    <n v="24.55"/>
    <n v="0"/>
    <m/>
    <m/>
    <m/>
    <m/>
    <m/>
    <m/>
    <m/>
    <m/>
    <m/>
    <m/>
    <m/>
    <m/>
    <m/>
    <m/>
    <m/>
    <m/>
    <m/>
    <m/>
    <m/>
    <m/>
    <m/>
  </r>
  <r>
    <s v="ex MV 100024"/>
    <s v="V200058"/>
    <s v="2022-0004"/>
    <x v="84"/>
    <m/>
    <s v="Wagon"/>
    <n v="18"/>
    <s v="37 80 4561 359-3"/>
    <x v="29"/>
    <m/>
    <m/>
    <x v="3"/>
    <x v="5"/>
    <n v="1"/>
    <m/>
    <m/>
    <n v="1"/>
    <m/>
    <n v="0"/>
    <n v="1"/>
    <x v="1"/>
    <s v="PAYG-Abrg"/>
    <d v="2024-06-01T00:00:00"/>
    <d v="2025-09-30T00:00:00"/>
    <x v="1"/>
    <m/>
    <m/>
    <m/>
    <d v="2022-07-01T00:00:00"/>
    <d v="2026-09-30T00:00:00"/>
    <n v="1095"/>
    <x v="52"/>
    <m/>
    <m/>
    <m/>
    <m/>
    <s v="with cut-off date"/>
    <d v="2025-09-30T00:00:00"/>
    <m/>
    <n v="1"/>
    <n v="3"/>
    <m/>
    <d v="2026-06-30T00:00:00"/>
    <s v="Nur Vermieter hat Recht auf cut-off"/>
    <m/>
    <m/>
    <m/>
    <m/>
    <m/>
    <m/>
    <m/>
    <m/>
    <m/>
    <m/>
    <m/>
    <m/>
    <m/>
    <m/>
    <m/>
    <m/>
    <m/>
    <m/>
    <d v="2026-04-30T00:00:00"/>
    <m/>
    <n v="120000"/>
    <m/>
    <m/>
    <s v="Euro"/>
    <n v="24.55"/>
    <m/>
    <m/>
    <m/>
    <m/>
    <n v="24.55"/>
    <n v="0"/>
    <m/>
    <m/>
    <m/>
    <m/>
    <m/>
    <m/>
    <m/>
    <m/>
    <m/>
    <m/>
    <m/>
    <m/>
    <m/>
    <m/>
    <m/>
    <m/>
    <m/>
    <m/>
    <m/>
    <m/>
    <m/>
  </r>
  <r>
    <s v="ex MV 100024"/>
    <s v="V200058"/>
    <s v="2022-0004"/>
    <x v="84"/>
    <m/>
    <s v="Wagon"/>
    <n v="19"/>
    <s v="37 80 4561 360-1"/>
    <x v="29"/>
    <m/>
    <m/>
    <x v="3"/>
    <x v="5"/>
    <n v="1"/>
    <m/>
    <m/>
    <n v="1"/>
    <m/>
    <n v="0"/>
    <n v="1"/>
    <x v="1"/>
    <s v="PAYG-Abrg"/>
    <d v="2024-06-01T00:00:00"/>
    <d v="2025-09-30T00:00:00"/>
    <x v="1"/>
    <m/>
    <m/>
    <m/>
    <d v="2022-07-01T00:00:00"/>
    <d v="2026-09-30T00:00:00"/>
    <n v="1095"/>
    <x v="52"/>
    <m/>
    <m/>
    <m/>
    <m/>
    <s v="with cut-off date"/>
    <d v="2025-09-30T00:00:00"/>
    <m/>
    <n v="1"/>
    <n v="3"/>
    <m/>
    <d v="2026-06-30T00:00:00"/>
    <s v="Nur Vermieter hat Recht auf cut-off"/>
    <m/>
    <m/>
    <m/>
    <m/>
    <m/>
    <m/>
    <m/>
    <m/>
    <m/>
    <m/>
    <m/>
    <m/>
    <m/>
    <m/>
    <m/>
    <m/>
    <m/>
    <m/>
    <d v="2026-04-30T00:00:00"/>
    <m/>
    <n v="120000"/>
    <m/>
    <m/>
    <s v="Euro"/>
    <n v="24.55"/>
    <m/>
    <m/>
    <m/>
    <m/>
    <n v="24.55"/>
    <n v="0"/>
    <m/>
    <m/>
    <m/>
    <m/>
    <m/>
    <m/>
    <m/>
    <m/>
    <m/>
    <m/>
    <m/>
    <m/>
    <m/>
    <m/>
    <m/>
    <m/>
    <m/>
    <m/>
    <m/>
    <m/>
    <m/>
  </r>
  <r>
    <s v="ex MV 100024"/>
    <s v="V200058"/>
    <s v="2022-0004"/>
    <x v="84"/>
    <m/>
    <s v="Wagon"/>
    <n v="20"/>
    <s v="37 80 4561 361-9"/>
    <x v="29"/>
    <m/>
    <m/>
    <x v="3"/>
    <x v="5"/>
    <n v="1"/>
    <m/>
    <m/>
    <n v="1"/>
    <m/>
    <n v="0"/>
    <n v="1"/>
    <x v="1"/>
    <s v="PAYG-Abrg"/>
    <d v="2024-06-01T00:00:00"/>
    <d v="2025-09-30T00:00:00"/>
    <x v="1"/>
    <m/>
    <m/>
    <m/>
    <d v="2022-07-01T00:00:00"/>
    <d v="2026-09-30T00:00:00"/>
    <n v="1095"/>
    <x v="52"/>
    <m/>
    <m/>
    <m/>
    <m/>
    <s v="with cut-off date"/>
    <d v="2025-09-30T00:00:00"/>
    <m/>
    <n v="1"/>
    <n v="3"/>
    <m/>
    <d v="2026-06-30T00:00:00"/>
    <s v="Nur Vermieter hat Recht auf cut-off"/>
    <m/>
    <m/>
    <m/>
    <m/>
    <m/>
    <m/>
    <m/>
    <m/>
    <m/>
    <m/>
    <m/>
    <m/>
    <m/>
    <m/>
    <m/>
    <m/>
    <m/>
    <m/>
    <d v="2026-04-30T00:00:00"/>
    <m/>
    <n v="120000"/>
    <m/>
    <m/>
    <s v="Euro"/>
    <n v="24.55"/>
    <m/>
    <m/>
    <m/>
    <m/>
    <n v="24.55"/>
    <n v="0"/>
    <m/>
    <m/>
    <m/>
    <m/>
    <m/>
    <m/>
    <m/>
    <m/>
    <m/>
    <m/>
    <m/>
    <m/>
    <m/>
    <m/>
    <m/>
    <m/>
    <m/>
    <m/>
    <m/>
    <m/>
    <m/>
  </r>
  <r>
    <s v="ex MV 100024"/>
    <s v="V200058"/>
    <s v="2022-0004"/>
    <x v="84"/>
    <m/>
    <s v="Wagon"/>
    <n v="21"/>
    <s v="37 80 4561 362-7"/>
    <x v="29"/>
    <m/>
    <m/>
    <x v="3"/>
    <x v="5"/>
    <n v="1"/>
    <m/>
    <m/>
    <n v="1"/>
    <m/>
    <n v="0"/>
    <n v="1"/>
    <x v="1"/>
    <s v="PAYG-Abrg"/>
    <d v="2024-06-01T00:00:00"/>
    <d v="2025-09-30T00:00:00"/>
    <x v="1"/>
    <m/>
    <m/>
    <m/>
    <d v="2022-07-01T00:00:00"/>
    <d v="2026-09-30T00:00:00"/>
    <n v="1095"/>
    <x v="52"/>
    <m/>
    <m/>
    <m/>
    <m/>
    <s v="with cut-off date"/>
    <d v="2025-09-30T00:00:00"/>
    <m/>
    <n v="1"/>
    <n v="3"/>
    <m/>
    <d v="2026-06-30T00:00:00"/>
    <s v="Nur Vermieter hat Recht auf cut-off"/>
    <m/>
    <m/>
    <m/>
    <m/>
    <m/>
    <m/>
    <m/>
    <m/>
    <m/>
    <m/>
    <m/>
    <m/>
    <m/>
    <m/>
    <m/>
    <m/>
    <m/>
    <m/>
    <d v="2026-04-30T00:00:00"/>
    <m/>
    <n v="120000"/>
    <m/>
    <m/>
    <s v="Euro"/>
    <n v="24.55"/>
    <m/>
    <m/>
    <m/>
    <m/>
    <n v="24.55"/>
    <n v="0"/>
    <m/>
    <m/>
    <m/>
    <m/>
    <m/>
    <m/>
    <m/>
    <m/>
    <m/>
    <m/>
    <m/>
    <m/>
    <m/>
    <m/>
    <m/>
    <m/>
    <m/>
    <m/>
    <m/>
    <m/>
    <m/>
  </r>
  <r>
    <s v="ex MV 100024"/>
    <s v="V200058"/>
    <s v="2022-0004"/>
    <x v="84"/>
    <m/>
    <s v="Wagon"/>
    <n v="22"/>
    <s v="37 80 4561 363-5"/>
    <x v="29"/>
    <m/>
    <m/>
    <x v="3"/>
    <x v="5"/>
    <n v="1"/>
    <m/>
    <m/>
    <n v="1"/>
    <m/>
    <n v="0"/>
    <n v="1"/>
    <x v="1"/>
    <s v="PAYG-Abrg"/>
    <d v="2024-06-01T00:00:00"/>
    <d v="2025-09-30T00:00:00"/>
    <x v="1"/>
    <m/>
    <m/>
    <m/>
    <d v="2022-07-01T00:00:00"/>
    <d v="2026-09-30T00:00:00"/>
    <n v="1095"/>
    <x v="52"/>
    <m/>
    <m/>
    <m/>
    <m/>
    <s v="with cut-off date"/>
    <d v="2025-09-30T00:00:00"/>
    <m/>
    <n v="1"/>
    <n v="3"/>
    <m/>
    <d v="2026-06-30T00:00:00"/>
    <s v="Nur Vermieter hat Recht auf cut-off"/>
    <m/>
    <m/>
    <m/>
    <m/>
    <m/>
    <m/>
    <m/>
    <m/>
    <m/>
    <m/>
    <m/>
    <m/>
    <m/>
    <m/>
    <m/>
    <m/>
    <m/>
    <m/>
    <d v="2026-04-30T00:00:00"/>
    <m/>
    <n v="120000"/>
    <m/>
    <m/>
    <s v="Euro"/>
    <n v="24.55"/>
    <m/>
    <m/>
    <m/>
    <m/>
    <n v="24.55"/>
    <n v="0"/>
    <m/>
    <m/>
    <m/>
    <m/>
    <m/>
    <m/>
    <m/>
    <m/>
    <m/>
    <m/>
    <m/>
    <m/>
    <m/>
    <m/>
    <m/>
    <m/>
    <m/>
    <m/>
    <m/>
    <m/>
    <m/>
  </r>
  <r>
    <s v="ex MV 100024"/>
    <s v="V200058"/>
    <s v="2022-0004"/>
    <x v="84"/>
    <m/>
    <s v="Wagon"/>
    <n v="23"/>
    <s v="37 80 4561 364-3"/>
    <x v="29"/>
    <m/>
    <m/>
    <x v="3"/>
    <x v="5"/>
    <n v="1"/>
    <m/>
    <m/>
    <n v="1"/>
    <m/>
    <n v="0"/>
    <n v="1"/>
    <x v="1"/>
    <s v="PAYG-Abrg"/>
    <d v="2024-06-01T00:00:00"/>
    <d v="2025-09-30T00:00:00"/>
    <x v="1"/>
    <m/>
    <m/>
    <m/>
    <d v="2022-07-01T00:00:00"/>
    <d v="2026-09-30T00:00:00"/>
    <n v="1095"/>
    <x v="52"/>
    <m/>
    <m/>
    <m/>
    <m/>
    <s v="with cut-off date"/>
    <d v="2025-09-30T00:00:00"/>
    <m/>
    <n v="1"/>
    <n v="3"/>
    <m/>
    <d v="2026-06-30T00:00:00"/>
    <s v="Nur Vermieter hat Recht auf cut-off"/>
    <m/>
    <m/>
    <m/>
    <m/>
    <m/>
    <m/>
    <m/>
    <m/>
    <m/>
    <m/>
    <m/>
    <m/>
    <m/>
    <m/>
    <m/>
    <m/>
    <m/>
    <m/>
    <d v="2026-04-30T00:00:00"/>
    <m/>
    <n v="120000"/>
    <m/>
    <m/>
    <s v="Euro"/>
    <n v="24.55"/>
    <m/>
    <m/>
    <m/>
    <m/>
    <n v="24.55"/>
    <n v="0"/>
    <m/>
    <m/>
    <m/>
    <m/>
    <m/>
    <m/>
    <m/>
    <m/>
    <m/>
    <m/>
    <m/>
    <m/>
    <m/>
    <m/>
    <m/>
    <m/>
    <m/>
    <m/>
    <m/>
    <m/>
    <m/>
  </r>
  <r>
    <s v="ex MV 100024"/>
    <s v="V200058"/>
    <s v="2022-0004"/>
    <x v="84"/>
    <m/>
    <s v="Wagon"/>
    <n v="24"/>
    <s v="37 80 4561 365-0"/>
    <x v="29"/>
    <m/>
    <m/>
    <x v="3"/>
    <x v="5"/>
    <n v="1"/>
    <m/>
    <m/>
    <n v="1"/>
    <m/>
    <n v="0"/>
    <n v="1"/>
    <x v="1"/>
    <s v="PAYG-Abrg"/>
    <d v="2024-06-01T00:00:00"/>
    <d v="2025-09-30T00:00:00"/>
    <x v="1"/>
    <m/>
    <m/>
    <m/>
    <d v="2022-07-01T00:00:00"/>
    <d v="2026-09-30T00:00:00"/>
    <n v="1095"/>
    <x v="52"/>
    <m/>
    <m/>
    <m/>
    <m/>
    <s v="with cut-off date"/>
    <d v="2025-09-30T00:00:00"/>
    <m/>
    <n v="1"/>
    <n v="3"/>
    <m/>
    <d v="2026-06-30T00:00:00"/>
    <s v="Nur Vermieter hat Recht auf cut-off"/>
    <m/>
    <m/>
    <m/>
    <m/>
    <m/>
    <m/>
    <m/>
    <m/>
    <m/>
    <m/>
    <m/>
    <m/>
    <m/>
    <m/>
    <m/>
    <m/>
    <m/>
    <m/>
    <d v="2026-04-30T00:00:00"/>
    <m/>
    <n v="120000"/>
    <m/>
    <m/>
    <s v="Euro"/>
    <n v="24.55"/>
    <m/>
    <m/>
    <m/>
    <m/>
    <n v="24.55"/>
    <n v="0"/>
    <m/>
    <m/>
    <m/>
    <m/>
    <m/>
    <m/>
    <m/>
    <m/>
    <m/>
    <m/>
    <m/>
    <m/>
    <m/>
    <m/>
    <m/>
    <m/>
    <m/>
    <m/>
    <m/>
    <m/>
    <m/>
  </r>
  <r>
    <s v="ex MV 100024"/>
    <s v="V200058"/>
    <s v="2022-0004"/>
    <x v="84"/>
    <m/>
    <s v="Wagon"/>
    <n v="25"/>
    <s v="37 80 4561 366-8"/>
    <x v="29"/>
    <m/>
    <m/>
    <x v="3"/>
    <x v="5"/>
    <n v="1"/>
    <m/>
    <m/>
    <n v="1"/>
    <m/>
    <n v="0"/>
    <n v="1"/>
    <x v="1"/>
    <s v="PAYG-Abrg"/>
    <d v="2024-06-01T00:00:00"/>
    <d v="2025-09-30T00:00:00"/>
    <x v="1"/>
    <m/>
    <m/>
    <m/>
    <d v="2022-07-01T00:00:00"/>
    <d v="2026-09-30T00:00:00"/>
    <n v="1095"/>
    <x v="52"/>
    <m/>
    <m/>
    <m/>
    <m/>
    <s v="with cut-off date"/>
    <d v="2025-09-30T00:00:00"/>
    <m/>
    <n v="1"/>
    <n v="3"/>
    <m/>
    <d v="2026-06-30T00:00:00"/>
    <s v="Nur Vermieter hat Recht auf cut-off"/>
    <m/>
    <m/>
    <m/>
    <m/>
    <m/>
    <m/>
    <m/>
    <m/>
    <m/>
    <m/>
    <m/>
    <m/>
    <m/>
    <m/>
    <m/>
    <m/>
    <m/>
    <m/>
    <d v="2026-04-30T00:00:00"/>
    <m/>
    <n v="120000"/>
    <m/>
    <m/>
    <s v="Euro"/>
    <n v="24.55"/>
    <m/>
    <m/>
    <m/>
    <m/>
    <n v="24.55"/>
    <n v="0"/>
    <m/>
    <m/>
    <m/>
    <m/>
    <m/>
    <m/>
    <m/>
    <m/>
    <m/>
    <m/>
    <m/>
    <m/>
    <m/>
    <m/>
    <m/>
    <m/>
    <m/>
    <m/>
    <m/>
    <m/>
    <m/>
  </r>
  <r>
    <s v="ex MV 100024"/>
    <s v="V200058"/>
    <s v="2022-0004"/>
    <x v="84"/>
    <m/>
    <s v="Wagon"/>
    <n v="26"/>
    <s v="37 80 4561 367-6"/>
    <x v="29"/>
    <m/>
    <m/>
    <x v="3"/>
    <x v="5"/>
    <n v="1"/>
    <m/>
    <m/>
    <n v="1"/>
    <m/>
    <n v="0"/>
    <n v="1"/>
    <x v="1"/>
    <s v="PAYG-Abrg"/>
    <d v="2024-06-01T00:00:00"/>
    <d v="2025-09-30T00:00:00"/>
    <x v="1"/>
    <m/>
    <m/>
    <m/>
    <d v="2022-07-01T00:00:00"/>
    <d v="2026-09-30T00:00:00"/>
    <n v="1095"/>
    <x v="52"/>
    <m/>
    <m/>
    <m/>
    <m/>
    <s v="with cut-off date"/>
    <d v="2025-09-30T00:00:00"/>
    <m/>
    <n v="1"/>
    <n v="3"/>
    <m/>
    <d v="2026-06-30T00:00:00"/>
    <s v="Nur Vermieter hat Recht auf cut-off"/>
    <m/>
    <m/>
    <m/>
    <m/>
    <m/>
    <m/>
    <m/>
    <m/>
    <m/>
    <m/>
    <m/>
    <m/>
    <m/>
    <m/>
    <m/>
    <m/>
    <m/>
    <m/>
    <d v="2026-04-30T00:00:00"/>
    <m/>
    <n v="120000"/>
    <m/>
    <m/>
    <s v="Euro"/>
    <n v="24.55"/>
    <m/>
    <m/>
    <m/>
    <m/>
    <n v="24.55"/>
    <n v="0"/>
    <m/>
    <m/>
    <m/>
    <m/>
    <m/>
    <m/>
    <m/>
    <m/>
    <m/>
    <m/>
    <m/>
    <m/>
    <m/>
    <m/>
    <m/>
    <m/>
    <m/>
    <m/>
    <m/>
    <m/>
    <m/>
  </r>
  <r>
    <s v="Nachtrag 1 - emo + dmo 16.12.24 / Sobald letzter RS-Tausch auf BLP und Preis ändern / LOA ok CMI 20.06.25"/>
    <s v="V200059"/>
    <s v="2022-0021"/>
    <x v="85"/>
    <m/>
    <s v="Header"/>
    <m/>
    <m/>
    <x v="29"/>
    <s v="DEU"/>
    <s v="Middle EU - DEU"/>
    <x v="3"/>
    <x v="5"/>
    <n v="22"/>
    <m/>
    <m/>
    <n v="22"/>
    <n v="0"/>
    <n v="0"/>
    <n v="22"/>
    <x v="0"/>
    <m/>
    <m/>
    <m/>
    <x v="1"/>
    <s v="Sobald letzter RS-Tausch auf BLP und Preis ändern"/>
    <d v="2022-10-01T00:00:00"/>
    <d v="2024-10-31T00:00:00"/>
    <m/>
    <m/>
    <n v="761"/>
    <x v="32"/>
    <m/>
    <m/>
    <m/>
    <m/>
    <s v="n.a."/>
    <m/>
    <m/>
    <n v="0"/>
    <n v="3"/>
    <m/>
    <m/>
    <m/>
    <m/>
    <m/>
    <m/>
    <m/>
    <m/>
    <m/>
    <m/>
    <n v="761"/>
    <s v="C"/>
    <n v="66"/>
    <n v="1.4"/>
    <s v="CHE"/>
    <s v="3 Mths Cash Deposit"/>
    <s v="Y"/>
    <s v="N"/>
    <m/>
    <s v="Sobald letzter RS-Tausch auf BLP und Preis ändern"/>
    <n v="1"/>
    <m/>
    <m/>
    <n v="120000"/>
    <m/>
    <m/>
    <s v="Euro"/>
    <n v="26.55"/>
    <n v="0"/>
    <n v="0"/>
    <m/>
    <n v="0"/>
    <n v="26.55"/>
    <n v="0"/>
    <n v="1154"/>
    <m/>
    <n v="0.005"/>
    <n v="0"/>
    <s v="0.00"/>
    <n v="0"/>
    <n v="0"/>
    <n v="0"/>
    <n v="0"/>
    <n v="26.55"/>
    <n v="0"/>
    <n v="26.55"/>
    <n v="1"/>
    <n v="0"/>
    <n v="26.55"/>
    <n v="26.55"/>
    <n v="2640000"/>
    <n v="0"/>
    <s v="N"/>
    <n v="0"/>
    <n v="212612.4"/>
  </r>
  <r>
    <s v="ex MV 100029"/>
    <s v="V200059"/>
    <s v="2022-0021"/>
    <x v="85"/>
    <m/>
    <s v="Wagon"/>
    <n v="1"/>
    <s v="37 80 4561 368-4"/>
    <x v="29"/>
    <m/>
    <m/>
    <x v="3"/>
    <x v="5"/>
    <n v="1"/>
    <m/>
    <m/>
    <n v="1"/>
    <m/>
    <n v="0"/>
    <n v="1"/>
    <x v="1"/>
    <m/>
    <m/>
    <m/>
    <x v="1"/>
    <m/>
    <m/>
    <m/>
    <d v="2022-10-01T00:00:00"/>
    <d v="2027-03-31T00:00:00"/>
    <n v="761"/>
    <x v="32"/>
    <m/>
    <m/>
    <m/>
    <m/>
    <s v="n.a."/>
    <m/>
    <m/>
    <n v="0"/>
    <n v="3"/>
    <m/>
    <d v="2025-12-31T00:00:00"/>
    <m/>
    <m/>
    <m/>
    <m/>
    <m/>
    <m/>
    <m/>
    <m/>
    <m/>
    <m/>
    <m/>
    <m/>
    <m/>
    <m/>
    <m/>
    <m/>
    <m/>
    <m/>
    <m/>
    <d v="2025-10-31T00:00:00"/>
    <m/>
    <n v="120000"/>
    <m/>
    <m/>
    <s v="Euro"/>
    <n v="26.55"/>
    <m/>
    <m/>
    <m/>
    <m/>
    <n v="26.55"/>
    <n v="0"/>
    <m/>
    <m/>
    <m/>
    <m/>
    <m/>
    <m/>
    <m/>
    <m/>
    <m/>
    <m/>
    <m/>
    <m/>
    <m/>
    <m/>
    <m/>
    <m/>
    <m/>
    <m/>
    <m/>
    <m/>
    <m/>
  </r>
  <r>
    <s v="ex MV 100029"/>
    <s v="V200059"/>
    <s v="2022-0021"/>
    <x v="85"/>
    <m/>
    <s v="Wagon"/>
    <n v="2"/>
    <s v="37 80 4561 369-2"/>
    <x v="29"/>
    <m/>
    <m/>
    <x v="3"/>
    <x v="5"/>
    <n v="1"/>
    <m/>
    <m/>
    <n v="1"/>
    <m/>
    <n v="0"/>
    <n v="1"/>
    <x v="1"/>
    <m/>
    <m/>
    <m/>
    <x v="1"/>
    <m/>
    <m/>
    <m/>
    <d v="2022-10-01T00:00:00"/>
    <d v="2027-03-31T00:00:00"/>
    <n v="761"/>
    <x v="32"/>
    <m/>
    <m/>
    <m/>
    <m/>
    <s v="n.a."/>
    <m/>
    <m/>
    <n v="0"/>
    <n v="3"/>
    <m/>
    <d v="2025-12-31T00:00:00"/>
    <m/>
    <m/>
    <m/>
    <m/>
    <m/>
    <m/>
    <m/>
    <m/>
    <m/>
    <m/>
    <m/>
    <m/>
    <m/>
    <m/>
    <m/>
    <m/>
    <m/>
    <m/>
    <m/>
    <d v="2025-10-31T00:00:00"/>
    <m/>
    <n v="120000"/>
    <m/>
    <m/>
    <s v="Euro"/>
    <n v="26.55"/>
    <m/>
    <m/>
    <m/>
    <m/>
    <n v="26.55"/>
    <n v="0"/>
    <m/>
    <m/>
    <m/>
    <m/>
    <m/>
    <m/>
    <m/>
    <m/>
    <m/>
    <m/>
    <m/>
    <m/>
    <m/>
    <m/>
    <m/>
    <m/>
    <m/>
    <m/>
    <m/>
    <m/>
    <m/>
  </r>
  <r>
    <s v="ex MV 100029"/>
    <s v="V200059"/>
    <s v="2022-0021"/>
    <x v="85"/>
    <m/>
    <s v="Wagon"/>
    <n v="3"/>
    <s v="37 80 4561 370-0"/>
    <x v="29"/>
    <m/>
    <m/>
    <x v="3"/>
    <x v="5"/>
    <n v="1"/>
    <m/>
    <m/>
    <n v="1"/>
    <m/>
    <n v="0"/>
    <n v="1"/>
    <x v="1"/>
    <m/>
    <m/>
    <m/>
    <x v="1"/>
    <m/>
    <m/>
    <m/>
    <d v="2022-10-01T00:00:00"/>
    <d v="2027-03-31T00:00:00"/>
    <n v="761"/>
    <x v="32"/>
    <m/>
    <m/>
    <m/>
    <m/>
    <s v="n.a."/>
    <m/>
    <m/>
    <n v="0"/>
    <n v="3"/>
    <m/>
    <d v="2025-12-31T00:00:00"/>
    <m/>
    <m/>
    <m/>
    <m/>
    <m/>
    <m/>
    <m/>
    <m/>
    <m/>
    <m/>
    <m/>
    <m/>
    <m/>
    <m/>
    <m/>
    <m/>
    <m/>
    <m/>
    <m/>
    <d v="2025-10-31T00:00:00"/>
    <m/>
    <n v="120000"/>
    <m/>
    <m/>
    <s v="Euro"/>
    <n v="26.55"/>
    <m/>
    <m/>
    <m/>
    <m/>
    <n v="26.55"/>
    <n v="0"/>
    <m/>
    <m/>
    <m/>
    <m/>
    <m/>
    <m/>
    <m/>
    <m/>
    <m/>
    <m/>
    <m/>
    <m/>
    <m/>
    <m/>
    <m/>
    <m/>
    <m/>
    <m/>
    <m/>
    <m/>
    <m/>
  </r>
  <r>
    <s v="ex MV 100029"/>
    <s v="V200059"/>
    <s v="2022-0021"/>
    <x v="85"/>
    <m/>
    <s v="Wagon"/>
    <n v="4"/>
    <s v="37 80 4561 371-8"/>
    <x v="29"/>
    <m/>
    <m/>
    <x v="3"/>
    <x v="5"/>
    <n v="1"/>
    <m/>
    <m/>
    <n v="1"/>
    <m/>
    <n v="0"/>
    <n v="1"/>
    <x v="1"/>
    <m/>
    <m/>
    <m/>
    <x v="1"/>
    <m/>
    <m/>
    <m/>
    <d v="2022-10-01T00:00:00"/>
    <d v="2027-03-31T00:00:00"/>
    <n v="761"/>
    <x v="32"/>
    <m/>
    <m/>
    <m/>
    <m/>
    <s v="n.a."/>
    <m/>
    <m/>
    <n v="0"/>
    <n v="3"/>
    <m/>
    <d v="2025-12-31T00:00:00"/>
    <m/>
    <m/>
    <m/>
    <m/>
    <m/>
    <m/>
    <m/>
    <m/>
    <m/>
    <m/>
    <m/>
    <m/>
    <m/>
    <m/>
    <m/>
    <m/>
    <m/>
    <m/>
    <m/>
    <d v="2025-10-31T00:00:00"/>
    <m/>
    <n v="120000"/>
    <m/>
    <m/>
    <s v="Euro"/>
    <n v="26.55"/>
    <m/>
    <m/>
    <m/>
    <m/>
    <n v="26.55"/>
    <n v="0"/>
    <m/>
    <m/>
    <m/>
    <m/>
    <m/>
    <m/>
    <m/>
    <m/>
    <m/>
    <m/>
    <m/>
    <m/>
    <m/>
    <m/>
    <m/>
    <m/>
    <m/>
    <m/>
    <m/>
    <m/>
    <m/>
  </r>
  <r>
    <s v="ex MV 100029"/>
    <s v="V200059"/>
    <s v="2022-0021"/>
    <x v="85"/>
    <m/>
    <s v="Wagon"/>
    <n v="5"/>
    <s v="37 80 4561 372-6"/>
    <x v="29"/>
    <m/>
    <m/>
    <x v="3"/>
    <x v="5"/>
    <n v="1"/>
    <m/>
    <m/>
    <n v="1"/>
    <m/>
    <n v="0"/>
    <n v="1"/>
    <x v="1"/>
    <m/>
    <m/>
    <m/>
    <x v="1"/>
    <m/>
    <m/>
    <m/>
    <d v="2022-10-01T00:00:00"/>
    <d v="2027-03-31T00:00:00"/>
    <n v="761"/>
    <x v="32"/>
    <m/>
    <m/>
    <m/>
    <m/>
    <s v="n.a."/>
    <m/>
    <m/>
    <n v="0"/>
    <n v="3"/>
    <m/>
    <d v="2025-12-31T00:00:00"/>
    <m/>
    <m/>
    <m/>
    <m/>
    <m/>
    <m/>
    <m/>
    <m/>
    <m/>
    <m/>
    <m/>
    <m/>
    <m/>
    <m/>
    <m/>
    <m/>
    <m/>
    <m/>
    <m/>
    <d v="2025-10-31T00:00:00"/>
    <m/>
    <n v="120000"/>
    <m/>
    <m/>
    <s v="Euro"/>
    <n v="26.55"/>
    <m/>
    <m/>
    <m/>
    <m/>
    <n v="26.55"/>
    <n v="0"/>
    <m/>
    <m/>
    <m/>
    <m/>
    <m/>
    <m/>
    <m/>
    <m/>
    <m/>
    <m/>
    <m/>
    <m/>
    <m/>
    <m/>
    <m/>
    <m/>
    <m/>
    <m/>
    <m/>
    <m/>
    <m/>
  </r>
  <r>
    <s v="ex MV 100029"/>
    <s v="V200059"/>
    <s v="2022-0021"/>
    <x v="85"/>
    <m/>
    <s v="Wagon"/>
    <n v="6"/>
    <s v="37 80 4561 373-4"/>
    <x v="29"/>
    <m/>
    <m/>
    <x v="3"/>
    <x v="5"/>
    <n v="1"/>
    <m/>
    <m/>
    <n v="1"/>
    <m/>
    <n v="0"/>
    <n v="1"/>
    <x v="1"/>
    <m/>
    <m/>
    <m/>
    <x v="1"/>
    <m/>
    <m/>
    <m/>
    <d v="2022-10-01T00:00:00"/>
    <d v="2027-03-31T00:00:00"/>
    <n v="761"/>
    <x v="32"/>
    <m/>
    <m/>
    <m/>
    <m/>
    <s v="n.a."/>
    <m/>
    <m/>
    <n v="0"/>
    <n v="3"/>
    <m/>
    <d v="2025-12-31T00:00:00"/>
    <m/>
    <m/>
    <m/>
    <m/>
    <m/>
    <m/>
    <m/>
    <m/>
    <m/>
    <m/>
    <m/>
    <m/>
    <m/>
    <m/>
    <m/>
    <m/>
    <m/>
    <m/>
    <m/>
    <d v="2025-10-31T00:00:00"/>
    <m/>
    <n v="120000"/>
    <m/>
    <m/>
    <s v="Euro"/>
    <n v="26.55"/>
    <m/>
    <m/>
    <m/>
    <m/>
    <n v="26.55"/>
    <n v="0"/>
    <m/>
    <m/>
    <m/>
    <m/>
    <m/>
    <m/>
    <m/>
    <m/>
    <m/>
    <m/>
    <m/>
    <m/>
    <m/>
    <m/>
    <m/>
    <m/>
    <m/>
    <m/>
    <m/>
    <m/>
    <m/>
  </r>
  <r>
    <s v="ex MV 100029"/>
    <s v="V200059"/>
    <s v="2022-0021"/>
    <x v="85"/>
    <m/>
    <s v="Wagon"/>
    <n v="7"/>
    <s v="37 80 4561 374-2"/>
    <x v="29"/>
    <m/>
    <m/>
    <x v="3"/>
    <x v="5"/>
    <n v="1"/>
    <m/>
    <m/>
    <n v="1"/>
    <m/>
    <n v="0"/>
    <n v="1"/>
    <x v="1"/>
    <m/>
    <m/>
    <m/>
    <x v="1"/>
    <m/>
    <m/>
    <m/>
    <d v="2022-10-01T00:00:00"/>
    <d v="2027-03-31T00:00:00"/>
    <n v="761"/>
    <x v="32"/>
    <m/>
    <m/>
    <m/>
    <m/>
    <s v="n.a."/>
    <m/>
    <m/>
    <n v="0"/>
    <n v="3"/>
    <m/>
    <d v="2025-12-31T00:00:00"/>
    <m/>
    <m/>
    <m/>
    <m/>
    <m/>
    <m/>
    <m/>
    <m/>
    <m/>
    <m/>
    <m/>
    <m/>
    <m/>
    <m/>
    <m/>
    <m/>
    <m/>
    <m/>
    <m/>
    <d v="2025-10-31T00:00:00"/>
    <m/>
    <n v="120000"/>
    <m/>
    <m/>
    <s v="Euro"/>
    <n v="26.55"/>
    <m/>
    <m/>
    <m/>
    <m/>
    <n v="26.55"/>
    <n v="0"/>
    <m/>
    <m/>
    <m/>
    <m/>
    <m/>
    <m/>
    <m/>
    <m/>
    <m/>
    <m/>
    <m/>
    <m/>
    <m/>
    <m/>
    <m/>
    <m/>
    <m/>
    <m/>
    <m/>
    <m/>
    <m/>
  </r>
  <r>
    <s v="ex MV 100029"/>
    <s v="V200059"/>
    <s v="2022-0021"/>
    <x v="85"/>
    <m/>
    <s v="Wagon"/>
    <n v="8"/>
    <s v="37 80 4561 375-9"/>
    <x v="29"/>
    <m/>
    <m/>
    <x v="3"/>
    <x v="5"/>
    <n v="1"/>
    <m/>
    <m/>
    <n v="1"/>
    <m/>
    <n v="0"/>
    <n v="1"/>
    <x v="1"/>
    <m/>
    <m/>
    <m/>
    <x v="1"/>
    <m/>
    <m/>
    <m/>
    <d v="2022-10-01T00:00:00"/>
    <d v="2027-03-31T00:00:00"/>
    <n v="761"/>
    <x v="32"/>
    <m/>
    <m/>
    <m/>
    <m/>
    <s v="n.a."/>
    <m/>
    <m/>
    <n v="0"/>
    <n v="3"/>
    <m/>
    <d v="2025-12-31T00:00:00"/>
    <m/>
    <m/>
    <m/>
    <m/>
    <m/>
    <m/>
    <m/>
    <m/>
    <m/>
    <m/>
    <m/>
    <m/>
    <m/>
    <m/>
    <m/>
    <m/>
    <m/>
    <m/>
    <m/>
    <d v="2025-10-31T00:00:00"/>
    <m/>
    <n v="120000"/>
    <m/>
    <m/>
    <s v="Euro"/>
    <n v="26.55"/>
    <m/>
    <m/>
    <m/>
    <m/>
    <n v="26.55"/>
    <n v="0"/>
    <m/>
    <m/>
    <m/>
    <m/>
    <m/>
    <m/>
    <m/>
    <m/>
    <m/>
    <m/>
    <m/>
    <m/>
    <m/>
    <m/>
    <m/>
    <m/>
    <m/>
    <m/>
    <m/>
    <m/>
    <m/>
  </r>
  <r>
    <s v="ex MV 100029"/>
    <s v="V200059"/>
    <s v="2022-0021"/>
    <x v="85"/>
    <m/>
    <s v="Wagon"/>
    <n v="9"/>
    <s v="37 80 4561 376-7"/>
    <x v="29"/>
    <m/>
    <m/>
    <x v="3"/>
    <x v="5"/>
    <n v="1"/>
    <m/>
    <m/>
    <n v="1"/>
    <m/>
    <n v="0"/>
    <n v="1"/>
    <x v="1"/>
    <m/>
    <m/>
    <m/>
    <x v="1"/>
    <m/>
    <m/>
    <m/>
    <d v="2022-10-01T00:00:00"/>
    <d v="2027-03-31T00:00:00"/>
    <n v="761"/>
    <x v="32"/>
    <m/>
    <m/>
    <m/>
    <m/>
    <s v="n.a."/>
    <m/>
    <m/>
    <n v="0"/>
    <n v="3"/>
    <m/>
    <d v="2025-12-31T00:00:00"/>
    <m/>
    <m/>
    <m/>
    <m/>
    <m/>
    <m/>
    <m/>
    <m/>
    <m/>
    <m/>
    <m/>
    <m/>
    <m/>
    <m/>
    <m/>
    <m/>
    <m/>
    <m/>
    <m/>
    <d v="2025-10-31T00:00:00"/>
    <m/>
    <n v="120000"/>
    <m/>
    <m/>
    <s v="Euro"/>
    <n v="26.55"/>
    <m/>
    <m/>
    <m/>
    <m/>
    <n v="26.55"/>
    <n v="0"/>
    <m/>
    <m/>
    <m/>
    <m/>
    <m/>
    <m/>
    <m/>
    <m/>
    <m/>
    <m/>
    <m/>
    <m/>
    <m/>
    <m/>
    <m/>
    <m/>
    <m/>
    <m/>
    <m/>
    <m/>
    <m/>
  </r>
  <r>
    <s v="ex MV 100029"/>
    <s v="V200059"/>
    <s v="2022-0021"/>
    <x v="85"/>
    <m/>
    <s v="Wagon"/>
    <n v="10"/>
    <s v="37 80 4561 377-5"/>
    <x v="29"/>
    <m/>
    <m/>
    <x v="3"/>
    <x v="5"/>
    <n v="1"/>
    <m/>
    <m/>
    <n v="1"/>
    <m/>
    <n v="0"/>
    <n v="1"/>
    <x v="1"/>
    <m/>
    <m/>
    <m/>
    <x v="1"/>
    <m/>
    <m/>
    <m/>
    <d v="2022-10-01T00:00:00"/>
    <d v="2027-03-31T00:00:00"/>
    <n v="761"/>
    <x v="32"/>
    <m/>
    <m/>
    <m/>
    <m/>
    <s v="n.a."/>
    <m/>
    <m/>
    <n v="0"/>
    <n v="3"/>
    <m/>
    <d v="2025-12-31T00:00:00"/>
    <m/>
    <m/>
    <m/>
    <m/>
    <m/>
    <m/>
    <m/>
    <m/>
    <m/>
    <m/>
    <m/>
    <m/>
    <m/>
    <m/>
    <m/>
    <m/>
    <m/>
    <m/>
    <m/>
    <d v="2025-10-31T00:00:00"/>
    <m/>
    <n v="120000"/>
    <m/>
    <m/>
    <s v="Euro"/>
    <n v="26.55"/>
    <m/>
    <m/>
    <m/>
    <m/>
    <n v="26.55"/>
    <n v="0"/>
    <m/>
    <m/>
    <m/>
    <m/>
    <m/>
    <m/>
    <m/>
    <m/>
    <m/>
    <m/>
    <m/>
    <m/>
    <m/>
    <m/>
    <m/>
    <m/>
    <m/>
    <m/>
    <m/>
    <m/>
    <m/>
  </r>
  <r>
    <s v="ex MV 100029"/>
    <s v="V200059"/>
    <s v="2022-0021"/>
    <x v="85"/>
    <m/>
    <s v="Wagon"/>
    <n v="11"/>
    <s v="37 80 4561 378-3"/>
    <x v="29"/>
    <m/>
    <m/>
    <x v="3"/>
    <x v="5"/>
    <n v="1"/>
    <m/>
    <m/>
    <n v="1"/>
    <m/>
    <n v="0"/>
    <n v="1"/>
    <x v="1"/>
    <m/>
    <m/>
    <m/>
    <x v="1"/>
    <m/>
    <m/>
    <m/>
    <d v="2022-10-01T00:00:00"/>
    <d v="2027-03-31T00:00:00"/>
    <n v="761"/>
    <x v="32"/>
    <m/>
    <m/>
    <m/>
    <m/>
    <s v="n.a."/>
    <m/>
    <m/>
    <n v="0"/>
    <n v="3"/>
    <m/>
    <d v="2025-12-31T00:00:00"/>
    <m/>
    <m/>
    <m/>
    <m/>
    <m/>
    <m/>
    <m/>
    <m/>
    <m/>
    <m/>
    <m/>
    <m/>
    <m/>
    <m/>
    <m/>
    <m/>
    <m/>
    <m/>
    <m/>
    <d v="2025-10-31T00:00:00"/>
    <m/>
    <n v="120000"/>
    <m/>
    <m/>
    <s v="Euro"/>
    <n v="26.55"/>
    <m/>
    <m/>
    <m/>
    <m/>
    <n v="26.55"/>
    <n v="0"/>
    <m/>
    <m/>
    <m/>
    <m/>
    <m/>
    <m/>
    <m/>
    <m/>
    <m/>
    <m/>
    <m/>
    <m/>
    <m/>
    <m/>
    <m/>
    <m/>
    <m/>
    <m/>
    <m/>
    <m/>
    <m/>
  </r>
  <r>
    <s v="ex MV 100029"/>
    <s v="V200059"/>
    <s v="2022-0021"/>
    <x v="85"/>
    <m/>
    <s v="Wagon"/>
    <n v="12"/>
    <s v="37 80 4561 379-1"/>
    <x v="29"/>
    <m/>
    <m/>
    <x v="3"/>
    <x v="5"/>
    <n v="1"/>
    <m/>
    <m/>
    <n v="1"/>
    <m/>
    <n v="0"/>
    <n v="1"/>
    <x v="1"/>
    <m/>
    <m/>
    <m/>
    <x v="1"/>
    <m/>
    <m/>
    <m/>
    <d v="2022-10-01T00:00:00"/>
    <d v="2027-03-31T00:00:00"/>
    <n v="761"/>
    <x v="32"/>
    <m/>
    <m/>
    <m/>
    <m/>
    <s v="n.a."/>
    <m/>
    <m/>
    <n v="0"/>
    <n v="3"/>
    <m/>
    <d v="2025-12-31T00:00:00"/>
    <m/>
    <m/>
    <m/>
    <m/>
    <m/>
    <m/>
    <m/>
    <m/>
    <m/>
    <m/>
    <m/>
    <m/>
    <m/>
    <m/>
    <m/>
    <m/>
    <m/>
    <m/>
    <m/>
    <d v="2025-10-31T00:00:00"/>
    <m/>
    <n v="120000"/>
    <m/>
    <m/>
    <s v="Euro"/>
    <n v="26.55"/>
    <m/>
    <m/>
    <m/>
    <m/>
    <n v="26.55"/>
    <n v="0"/>
    <m/>
    <m/>
    <m/>
    <m/>
    <m/>
    <m/>
    <m/>
    <m/>
    <m/>
    <m/>
    <m/>
    <m/>
    <m/>
    <m/>
    <m/>
    <m/>
    <m/>
    <m/>
    <m/>
    <m/>
    <m/>
  </r>
  <r>
    <s v="ex MV 100029"/>
    <s v="V200059"/>
    <s v="2022-0021"/>
    <x v="85"/>
    <m/>
    <s v="Wagon"/>
    <n v="13"/>
    <s v="37 80 4561 380-9"/>
    <x v="29"/>
    <m/>
    <m/>
    <x v="3"/>
    <x v="5"/>
    <n v="1"/>
    <m/>
    <m/>
    <n v="1"/>
    <m/>
    <n v="0"/>
    <n v="1"/>
    <x v="1"/>
    <m/>
    <m/>
    <m/>
    <x v="1"/>
    <m/>
    <m/>
    <m/>
    <d v="2022-10-01T00:00:00"/>
    <d v="2027-03-31T00:00:00"/>
    <n v="761"/>
    <x v="32"/>
    <m/>
    <m/>
    <m/>
    <m/>
    <s v="n.a."/>
    <m/>
    <m/>
    <n v="0"/>
    <n v="3"/>
    <m/>
    <d v="2025-12-31T00:00:00"/>
    <m/>
    <m/>
    <m/>
    <m/>
    <m/>
    <m/>
    <m/>
    <m/>
    <m/>
    <m/>
    <m/>
    <m/>
    <m/>
    <m/>
    <m/>
    <m/>
    <m/>
    <m/>
    <m/>
    <d v="2025-10-31T00:00:00"/>
    <m/>
    <n v="120000"/>
    <m/>
    <m/>
    <s v="Euro"/>
    <n v="26.55"/>
    <m/>
    <m/>
    <m/>
    <m/>
    <n v="26.55"/>
    <n v="0"/>
    <m/>
    <m/>
    <m/>
    <m/>
    <m/>
    <m/>
    <m/>
    <m/>
    <m/>
    <m/>
    <m/>
    <m/>
    <m/>
    <m/>
    <m/>
    <m/>
    <m/>
    <m/>
    <m/>
    <m/>
    <m/>
  </r>
  <r>
    <s v="ex MV 100029"/>
    <s v="V200059"/>
    <s v="2022-0021"/>
    <x v="85"/>
    <m/>
    <s v="Wagon"/>
    <n v="14"/>
    <s v="37 80 4561 381-7"/>
    <x v="29"/>
    <m/>
    <m/>
    <x v="3"/>
    <x v="5"/>
    <n v="1"/>
    <m/>
    <m/>
    <n v="1"/>
    <m/>
    <n v="0"/>
    <n v="1"/>
    <x v="1"/>
    <m/>
    <m/>
    <m/>
    <x v="1"/>
    <m/>
    <m/>
    <m/>
    <d v="2022-10-01T00:00:00"/>
    <d v="2027-03-31T00:00:00"/>
    <n v="761"/>
    <x v="32"/>
    <m/>
    <m/>
    <m/>
    <m/>
    <s v="n.a."/>
    <m/>
    <m/>
    <n v="0"/>
    <n v="3"/>
    <m/>
    <d v="2025-12-31T00:00:00"/>
    <m/>
    <m/>
    <m/>
    <m/>
    <m/>
    <m/>
    <m/>
    <m/>
    <m/>
    <m/>
    <m/>
    <m/>
    <m/>
    <m/>
    <m/>
    <m/>
    <m/>
    <m/>
    <m/>
    <d v="2025-10-31T00:00:00"/>
    <m/>
    <n v="120000"/>
    <m/>
    <m/>
    <s v="Euro"/>
    <n v="26.55"/>
    <m/>
    <m/>
    <m/>
    <m/>
    <n v="26.55"/>
    <n v="0"/>
    <m/>
    <m/>
    <m/>
    <m/>
    <m/>
    <m/>
    <m/>
    <m/>
    <m/>
    <m/>
    <m/>
    <m/>
    <m/>
    <m/>
    <m/>
    <m/>
    <m/>
    <m/>
    <m/>
    <m/>
    <m/>
  </r>
  <r>
    <s v="ex MV 100029"/>
    <s v="V200059"/>
    <s v="2022-0021"/>
    <x v="85"/>
    <m/>
    <s v="Wagon"/>
    <n v="15"/>
    <s v="37 80 4561 382-5"/>
    <x v="29"/>
    <m/>
    <m/>
    <x v="3"/>
    <x v="5"/>
    <n v="1"/>
    <m/>
    <m/>
    <n v="1"/>
    <m/>
    <n v="0"/>
    <n v="1"/>
    <x v="1"/>
    <m/>
    <m/>
    <m/>
    <x v="1"/>
    <m/>
    <m/>
    <m/>
    <d v="2022-10-01T00:00:00"/>
    <d v="2027-03-31T00:00:00"/>
    <n v="761"/>
    <x v="32"/>
    <m/>
    <m/>
    <m/>
    <m/>
    <s v="n.a."/>
    <m/>
    <m/>
    <n v="0"/>
    <n v="3"/>
    <m/>
    <d v="2025-12-31T00:00:00"/>
    <m/>
    <m/>
    <m/>
    <m/>
    <m/>
    <m/>
    <m/>
    <m/>
    <m/>
    <m/>
    <m/>
    <m/>
    <m/>
    <m/>
    <m/>
    <m/>
    <m/>
    <m/>
    <m/>
    <d v="2025-10-31T00:00:00"/>
    <m/>
    <n v="120000"/>
    <m/>
    <m/>
    <s v="Euro"/>
    <n v="26.55"/>
    <m/>
    <m/>
    <m/>
    <m/>
    <n v="26.55"/>
    <n v="0"/>
    <m/>
    <m/>
    <m/>
    <m/>
    <m/>
    <m/>
    <m/>
    <m/>
    <m/>
    <m/>
    <m/>
    <m/>
    <m/>
    <m/>
    <m/>
    <m/>
    <m/>
    <m/>
    <m/>
    <m/>
    <m/>
  </r>
  <r>
    <s v="ex MV 100029"/>
    <s v="V200059"/>
    <s v="2022-0021"/>
    <x v="85"/>
    <m/>
    <s v="Wagon"/>
    <n v="16"/>
    <s v="37 80 4561 383-3"/>
    <x v="29"/>
    <m/>
    <m/>
    <x v="3"/>
    <x v="5"/>
    <n v="1"/>
    <m/>
    <m/>
    <n v="1"/>
    <m/>
    <n v="0"/>
    <n v="1"/>
    <x v="1"/>
    <m/>
    <m/>
    <m/>
    <x v="1"/>
    <m/>
    <m/>
    <m/>
    <d v="2022-10-01T00:00:00"/>
    <d v="2027-03-31T00:00:00"/>
    <n v="761"/>
    <x v="32"/>
    <m/>
    <m/>
    <m/>
    <m/>
    <s v="n.a."/>
    <m/>
    <m/>
    <n v="0"/>
    <n v="3"/>
    <m/>
    <d v="2025-12-31T00:00:00"/>
    <m/>
    <m/>
    <m/>
    <m/>
    <m/>
    <m/>
    <m/>
    <m/>
    <m/>
    <m/>
    <m/>
    <m/>
    <m/>
    <m/>
    <m/>
    <m/>
    <m/>
    <m/>
    <m/>
    <d v="2025-10-31T00:00:00"/>
    <m/>
    <n v="120000"/>
    <m/>
    <m/>
    <s v="Euro"/>
    <n v="26.55"/>
    <m/>
    <m/>
    <m/>
    <m/>
    <n v="26.55"/>
    <n v="0"/>
    <m/>
    <m/>
    <m/>
    <m/>
    <m/>
    <m/>
    <m/>
    <m/>
    <m/>
    <m/>
    <m/>
    <m/>
    <m/>
    <m/>
    <m/>
    <m/>
    <m/>
    <m/>
    <m/>
    <m/>
    <m/>
  </r>
  <r>
    <s v="ex MV 100029"/>
    <s v="V200059"/>
    <s v="2022-0021"/>
    <x v="85"/>
    <m/>
    <s v="Wagon"/>
    <n v="17"/>
    <s v="37 80 4561 384-1"/>
    <x v="29"/>
    <m/>
    <m/>
    <x v="3"/>
    <x v="5"/>
    <n v="1"/>
    <m/>
    <m/>
    <n v="1"/>
    <m/>
    <n v="0"/>
    <n v="1"/>
    <x v="1"/>
    <m/>
    <m/>
    <m/>
    <x v="1"/>
    <m/>
    <m/>
    <m/>
    <d v="2022-10-01T00:00:00"/>
    <d v="2027-03-31T00:00:00"/>
    <n v="761"/>
    <x v="32"/>
    <m/>
    <m/>
    <m/>
    <m/>
    <s v="n.a."/>
    <m/>
    <m/>
    <n v="0"/>
    <n v="3"/>
    <m/>
    <d v="2025-12-31T00:00:00"/>
    <m/>
    <m/>
    <m/>
    <m/>
    <m/>
    <m/>
    <m/>
    <m/>
    <m/>
    <m/>
    <m/>
    <m/>
    <m/>
    <m/>
    <m/>
    <m/>
    <m/>
    <m/>
    <m/>
    <d v="2025-10-31T00:00:00"/>
    <m/>
    <n v="120000"/>
    <m/>
    <m/>
    <s v="Euro"/>
    <n v="26.55"/>
    <m/>
    <m/>
    <m/>
    <m/>
    <n v="26.55"/>
    <n v="0"/>
    <m/>
    <m/>
    <m/>
    <m/>
    <m/>
    <m/>
    <m/>
    <m/>
    <m/>
    <m/>
    <m/>
    <m/>
    <m/>
    <m/>
    <m/>
    <m/>
    <m/>
    <m/>
    <m/>
    <m/>
    <m/>
  </r>
  <r>
    <s v="ex MV 100029"/>
    <s v="V200059"/>
    <s v="2022-0021"/>
    <x v="85"/>
    <m/>
    <s v="Wagon"/>
    <n v="18"/>
    <s v="37 80 4561 385-8"/>
    <x v="29"/>
    <m/>
    <m/>
    <x v="3"/>
    <x v="5"/>
    <n v="1"/>
    <m/>
    <m/>
    <n v="1"/>
    <m/>
    <n v="0"/>
    <n v="1"/>
    <x v="1"/>
    <m/>
    <m/>
    <m/>
    <x v="1"/>
    <m/>
    <m/>
    <m/>
    <d v="2022-10-01T00:00:00"/>
    <d v="2027-03-31T00:00:00"/>
    <n v="761"/>
    <x v="32"/>
    <m/>
    <m/>
    <m/>
    <m/>
    <s v="n.a."/>
    <m/>
    <m/>
    <n v="0"/>
    <n v="3"/>
    <m/>
    <d v="2025-12-31T00:00:00"/>
    <m/>
    <m/>
    <m/>
    <m/>
    <m/>
    <m/>
    <m/>
    <m/>
    <m/>
    <m/>
    <m/>
    <m/>
    <m/>
    <m/>
    <m/>
    <m/>
    <m/>
    <m/>
    <m/>
    <d v="2025-10-31T00:00:00"/>
    <m/>
    <n v="120000"/>
    <m/>
    <m/>
    <s v="Euro"/>
    <n v="26.55"/>
    <m/>
    <m/>
    <m/>
    <m/>
    <n v="26.55"/>
    <n v="0"/>
    <m/>
    <m/>
    <m/>
    <m/>
    <m/>
    <m/>
    <m/>
    <m/>
    <m/>
    <m/>
    <m/>
    <m/>
    <m/>
    <m/>
    <m/>
    <m/>
    <m/>
    <m/>
    <m/>
    <m/>
    <m/>
  </r>
  <r>
    <s v="ex MV 100029"/>
    <s v="V200059"/>
    <s v="2022-0021"/>
    <x v="85"/>
    <m/>
    <s v="Wagon"/>
    <n v="19"/>
    <s v="37 80 4561 386-6"/>
    <x v="29"/>
    <m/>
    <m/>
    <x v="3"/>
    <x v="5"/>
    <n v="1"/>
    <m/>
    <m/>
    <n v="1"/>
    <m/>
    <n v="0"/>
    <n v="1"/>
    <x v="1"/>
    <m/>
    <m/>
    <m/>
    <x v="1"/>
    <m/>
    <m/>
    <m/>
    <d v="2022-10-01T00:00:00"/>
    <d v="2027-03-31T00:00:00"/>
    <n v="761"/>
    <x v="32"/>
    <m/>
    <m/>
    <m/>
    <m/>
    <s v="n.a."/>
    <m/>
    <m/>
    <n v="0"/>
    <n v="3"/>
    <m/>
    <d v="2025-12-31T00:00:00"/>
    <m/>
    <m/>
    <m/>
    <m/>
    <m/>
    <m/>
    <m/>
    <m/>
    <m/>
    <m/>
    <m/>
    <m/>
    <m/>
    <m/>
    <m/>
    <m/>
    <m/>
    <m/>
    <m/>
    <d v="2025-10-31T00:00:00"/>
    <m/>
    <n v="120000"/>
    <m/>
    <m/>
    <s v="Euro"/>
    <n v="26.55"/>
    <m/>
    <m/>
    <m/>
    <m/>
    <n v="26.55"/>
    <n v="0"/>
    <m/>
    <m/>
    <m/>
    <m/>
    <m/>
    <m/>
    <m/>
    <m/>
    <m/>
    <m/>
    <m/>
    <m/>
    <m/>
    <m/>
    <m/>
    <m/>
    <m/>
    <m/>
    <m/>
    <m/>
    <m/>
  </r>
  <r>
    <s v="ex MV 100029"/>
    <s v="V200059"/>
    <s v="2022-0021"/>
    <x v="85"/>
    <m/>
    <s v="Wagon"/>
    <n v="20"/>
    <s v="37 80 4561 387-4"/>
    <x v="29"/>
    <m/>
    <m/>
    <x v="3"/>
    <x v="5"/>
    <n v="1"/>
    <m/>
    <m/>
    <n v="1"/>
    <m/>
    <n v="0"/>
    <n v="1"/>
    <x v="1"/>
    <m/>
    <m/>
    <m/>
    <x v="1"/>
    <m/>
    <m/>
    <m/>
    <d v="2022-10-01T00:00:00"/>
    <d v="2027-03-31T00:00:00"/>
    <n v="761"/>
    <x v="32"/>
    <m/>
    <m/>
    <m/>
    <m/>
    <s v="n.a."/>
    <m/>
    <m/>
    <n v="0"/>
    <n v="3"/>
    <m/>
    <d v="2025-12-31T00:00:00"/>
    <m/>
    <m/>
    <m/>
    <m/>
    <m/>
    <m/>
    <m/>
    <m/>
    <m/>
    <m/>
    <m/>
    <m/>
    <m/>
    <m/>
    <m/>
    <m/>
    <m/>
    <m/>
    <m/>
    <d v="2025-10-31T00:00:00"/>
    <m/>
    <n v="120000"/>
    <m/>
    <m/>
    <s v="Euro"/>
    <n v="26.55"/>
    <m/>
    <m/>
    <m/>
    <m/>
    <n v="26.55"/>
    <n v="0"/>
    <m/>
    <m/>
    <m/>
    <m/>
    <m/>
    <m/>
    <m/>
    <m/>
    <m/>
    <m/>
    <m/>
    <m/>
    <m/>
    <m/>
    <m/>
    <m/>
    <m/>
    <m/>
    <m/>
    <m/>
    <m/>
  </r>
  <r>
    <s v="ex MV 100029"/>
    <s v="V200059"/>
    <s v="2022-0021"/>
    <x v="85"/>
    <m/>
    <s v="Wagon"/>
    <n v="21"/>
    <s v="37 80 4561 388-2"/>
    <x v="29"/>
    <m/>
    <m/>
    <x v="3"/>
    <x v="5"/>
    <n v="1"/>
    <m/>
    <m/>
    <n v="1"/>
    <m/>
    <n v="0"/>
    <n v="1"/>
    <x v="1"/>
    <m/>
    <m/>
    <m/>
    <x v="1"/>
    <m/>
    <m/>
    <m/>
    <d v="2022-10-01T00:00:00"/>
    <d v="2027-03-31T00:00:00"/>
    <n v="761"/>
    <x v="32"/>
    <m/>
    <m/>
    <m/>
    <m/>
    <s v="n.a."/>
    <m/>
    <m/>
    <n v="0"/>
    <n v="3"/>
    <m/>
    <d v="2025-12-31T00:00:00"/>
    <m/>
    <m/>
    <m/>
    <m/>
    <m/>
    <m/>
    <m/>
    <m/>
    <m/>
    <m/>
    <m/>
    <m/>
    <m/>
    <m/>
    <m/>
    <m/>
    <m/>
    <m/>
    <m/>
    <d v="2025-10-31T00:00:00"/>
    <m/>
    <n v="120000"/>
    <m/>
    <m/>
    <s v="Euro"/>
    <n v="26.55"/>
    <m/>
    <m/>
    <m/>
    <m/>
    <n v="26.55"/>
    <n v="0"/>
    <m/>
    <m/>
    <m/>
    <m/>
    <m/>
    <m/>
    <m/>
    <m/>
    <m/>
    <m/>
    <m/>
    <m/>
    <m/>
    <m/>
    <m/>
    <m/>
    <m/>
    <m/>
    <m/>
    <m/>
    <m/>
  </r>
  <r>
    <m/>
    <s v="V200059"/>
    <s v="2022-0021"/>
    <x v="85"/>
    <m/>
    <s v="Wagon"/>
    <n v="22"/>
    <s v="37 80 4561 389-0"/>
    <x v="29"/>
    <m/>
    <m/>
    <x v="3"/>
    <x v="5"/>
    <n v="1"/>
    <m/>
    <m/>
    <n v="1"/>
    <m/>
    <n v="0"/>
    <n v="1"/>
    <x v="1"/>
    <m/>
    <m/>
    <m/>
    <x v="1"/>
    <m/>
    <m/>
    <m/>
    <d v="2022-10-01T00:00:00"/>
    <d v="2027-03-31T00:00:00"/>
    <n v="761"/>
    <x v="32"/>
    <m/>
    <m/>
    <m/>
    <m/>
    <s v="n.a."/>
    <m/>
    <m/>
    <n v="0"/>
    <n v="3"/>
    <m/>
    <d v="2025-12-31T00:00:00"/>
    <m/>
    <m/>
    <m/>
    <m/>
    <m/>
    <m/>
    <m/>
    <m/>
    <m/>
    <m/>
    <m/>
    <m/>
    <m/>
    <m/>
    <m/>
    <m/>
    <m/>
    <m/>
    <m/>
    <d v="2025-10-31T00:00:00"/>
    <m/>
    <n v="120000"/>
    <m/>
    <m/>
    <s v="Euro"/>
    <n v="26.55"/>
    <m/>
    <m/>
    <m/>
    <m/>
    <n v="26.55"/>
    <n v="0"/>
    <m/>
    <m/>
    <m/>
    <m/>
    <m/>
    <m/>
    <m/>
    <m/>
    <m/>
    <m/>
    <m/>
    <m/>
    <m/>
    <m/>
    <m/>
    <m/>
    <m/>
    <m/>
    <m/>
    <m/>
    <m/>
  </r>
  <r>
    <m/>
    <s v="V200037"/>
    <s v="2024-0002"/>
    <x v="86"/>
    <m/>
    <s v="Header"/>
    <m/>
    <m/>
    <x v="29"/>
    <s v="DEU"/>
    <s v="Middle EU - DEU"/>
    <x v="2"/>
    <x v="2"/>
    <n v="18"/>
    <m/>
    <m/>
    <n v="0"/>
    <n v="18"/>
    <n v="0"/>
    <n v="0"/>
    <x v="2"/>
    <m/>
    <d v="1899-12-30T00:00:00"/>
    <m/>
    <x v="0"/>
    <m/>
    <d v="2024-03-07T00:00:00"/>
    <d v="2025-04-10T00:00:00"/>
    <m/>
    <m/>
    <n v="399"/>
    <x v="1"/>
    <d v="2024-06-28T00:00:00"/>
    <s v="Economy"/>
    <m/>
    <n v="18"/>
    <s v="with as-of date"/>
    <d v="2024-03-08T00:00:00"/>
    <m/>
    <n v="1"/>
    <n v="3"/>
    <m/>
    <m/>
    <m/>
    <n v="0"/>
    <n v="0"/>
    <n v="0"/>
    <m/>
    <m/>
    <m/>
    <m/>
    <n v="1"/>
    <s v="B"/>
    <n v="86"/>
    <s v="1.4.1"/>
    <s v="CHE"/>
    <s v="3 Mths Cash Deposit"/>
    <s v="Y"/>
    <s v="N"/>
    <m/>
    <m/>
    <m/>
    <m/>
    <m/>
    <n v="90000"/>
    <s v="N"/>
    <m/>
    <s v="Euro"/>
    <n v="58.9"/>
    <n v="-7.4"/>
    <n v="0"/>
    <m/>
    <n v="0"/>
    <n v="51.5"/>
    <n v="0"/>
    <n v="0"/>
    <n v="0"/>
    <n v="0.06"/>
    <n v="7"/>
    <n v="-7.4"/>
    <n v="-0.4000000000000004"/>
    <n v="0"/>
    <s v="0.00"/>
    <n v="0"/>
    <n v="51.9"/>
    <s v="0.00"/>
    <n v="51.9"/>
    <n v="1"/>
    <n v="0"/>
    <n v="51.9"/>
    <n v="51.89"/>
    <n v="1620000"/>
    <n v="0"/>
    <s v="N"/>
    <n v="0"/>
    <n v="337428"/>
  </r>
  <r>
    <m/>
    <s v="V200037"/>
    <s v="2024-0002"/>
    <x v="86"/>
    <n v="1"/>
    <s v="Batch"/>
    <m/>
    <m/>
    <x v="29"/>
    <s v="DEU"/>
    <s v="Middle EU - DEU"/>
    <x v="2"/>
    <x v="2"/>
    <n v="18"/>
    <m/>
    <m/>
    <n v="0"/>
    <n v="18"/>
    <n v="0"/>
    <n v="0"/>
    <x v="2"/>
    <m/>
    <d v="1899-12-30T00:00:00"/>
    <m/>
    <x v="0"/>
    <m/>
    <m/>
    <m/>
    <d v="2024-03-07T00:00:00"/>
    <d v="2025-04-10T00:00:00"/>
    <m/>
    <x v="88"/>
    <m/>
    <m/>
    <m/>
    <m/>
    <s v="with as-of date"/>
    <d v="2024-03-08T00:00:00"/>
    <m/>
    <n v="1"/>
    <n v="3"/>
    <m/>
    <m/>
    <n v="0"/>
    <m/>
    <m/>
    <m/>
    <m/>
    <m/>
    <m/>
    <m/>
    <m/>
    <s v="B"/>
    <m/>
    <s v="1.4.1"/>
    <s v="CHE"/>
    <s v="3 Mths Cash Deposit"/>
    <s v="Y"/>
    <s v="N"/>
    <n v="0"/>
    <n v="0"/>
    <m/>
    <m/>
    <m/>
    <n v="90000"/>
    <s v="N"/>
    <d v="1899-12-30T00:00:00"/>
    <s v="Euro"/>
    <n v="58.9"/>
    <n v="-7.4"/>
    <n v="0"/>
    <m/>
    <n v="0"/>
    <n v="51.5"/>
    <n v="0"/>
    <n v="0"/>
    <n v="0"/>
    <n v="0.06"/>
    <n v="7"/>
    <n v="-7.4"/>
    <n v="-0.4000000000000004"/>
    <n v="0"/>
    <s v="0.00"/>
    <n v="0"/>
    <n v="51.9"/>
    <s v="0.00"/>
    <n v="51.9"/>
    <n v="1"/>
    <n v="0"/>
    <n v="51.9"/>
    <n v="51.89"/>
    <n v="1620000"/>
    <n v="0"/>
    <s v="N"/>
    <n v="0"/>
    <n v="337428"/>
  </r>
  <r>
    <m/>
    <s v="V200037"/>
    <s v="2024-0002"/>
    <x v="86"/>
    <n v="1"/>
    <s v="Wagon"/>
    <n v="1"/>
    <m/>
    <x v="29"/>
    <m/>
    <m/>
    <x v="2"/>
    <x v="2"/>
    <n v="1"/>
    <m/>
    <m/>
    <m/>
    <n v="1"/>
    <n v="0"/>
    <n v="0"/>
    <x v="1"/>
    <n v="0"/>
    <d v="1899-12-30T00:00:00"/>
    <d v="1899-12-30T00:00:00"/>
    <x v="0"/>
    <m/>
    <m/>
    <m/>
    <e v="#N/A"/>
    <e v="#N/A"/>
    <n v="399"/>
    <x v="1"/>
    <m/>
    <m/>
    <m/>
    <m/>
    <s v="with as-of date"/>
    <d v="2024-03-08T00:00:00"/>
    <m/>
    <n v="1"/>
    <n v="3"/>
    <m/>
    <e v="#N/A"/>
    <m/>
    <m/>
    <m/>
    <m/>
    <m/>
    <m/>
    <m/>
    <m/>
    <m/>
    <m/>
    <m/>
    <m/>
    <m/>
    <m/>
    <m/>
    <m/>
    <m/>
    <m/>
    <m/>
    <m/>
    <m/>
    <n v="90000"/>
    <m/>
    <m/>
    <s v="Euro"/>
    <n v="58.9"/>
    <m/>
    <m/>
    <m/>
    <m/>
    <e v="#N/A"/>
    <m/>
    <m/>
    <m/>
    <m/>
    <m/>
    <m/>
    <m/>
    <m/>
    <m/>
    <m/>
    <m/>
    <m/>
    <m/>
    <m/>
    <m/>
    <m/>
    <m/>
    <m/>
    <m/>
    <m/>
    <m/>
    <m/>
  </r>
  <r>
    <m/>
    <s v="V200037"/>
    <s v="2024-0002"/>
    <x v="86"/>
    <n v="1"/>
    <s v="Wagon"/>
    <n v="2"/>
    <m/>
    <x v="29"/>
    <m/>
    <m/>
    <x v="2"/>
    <x v="2"/>
    <n v="1"/>
    <m/>
    <m/>
    <m/>
    <n v="1"/>
    <n v="0"/>
    <n v="0"/>
    <x v="1"/>
    <n v="0"/>
    <d v="1899-12-30T00:00:00"/>
    <d v="1899-12-30T00:00:00"/>
    <x v="0"/>
    <m/>
    <m/>
    <m/>
    <e v="#N/A"/>
    <e v="#N/A"/>
    <n v="399"/>
    <x v="1"/>
    <m/>
    <m/>
    <m/>
    <m/>
    <s v="with as-of date"/>
    <d v="2024-03-08T00:00:00"/>
    <m/>
    <n v="1"/>
    <n v="3"/>
    <m/>
    <e v="#N/A"/>
    <m/>
    <m/>
    <m/>
    <m/>
    <m/>
    <m/>
    <m/>
    <m/>
    <m/>
    <m/>
    <m/>
    <m/>
    <m/>
    <m/>
    <m/>
    <m/>
    <m/>
    <m/>
    <m/>
    <m/>
    <m/>
    <n v="90000"/>
    <m/>
    <m/>
    <s v="Euro"/>
    <n v="58.9"/>
    <m/>
    <m/>
    <m/>
    <m/>
    <e v="#N/A"/>
    <m/>
    <m/>
    <m/>
    <m/>
    <m/>
    <m/>
    <m/>
    <m/>
    <m/>
    <m/>
    <m/>
    <m/>
    <m/>
    <m/>
    <m/>
    <m/>
    <m/>
    <m/>
    <m/>
    <m/>
    <m/>
    <m/>
  </r>
  <r>
    <m/>
    <s v="V200037"/>
    <s v="2024-0002"/>
    <x v="86"/>
    <n v="1"/>
    <s v="Wagon"/>
    <n v="3"/>
    <m/>
    <x v="29"/>
    <m/>
    <m/>
    <x v="2"/>
    <x v="2"/>
    <n v="1"/>
    <m/>
    <m/>
    <m/>
    <n v="1"/>
    <n v="0"/>
    <n v="0"/>
    <x v="1"/>
    <n v="0"/>
    <d v="1899-12-30T00:00:00"/>
    <d v="1899-12-30T00:00:00"/>
    <x v="0"/>
    <m/>
    <m/>
    <m/>
    <e v="#N/A"/>
    <e v="#N/A"/>
    <n v="399"/>
    <x v="1"/>
    <m/>
    <m/>
    <m/>
    <m/>
    <s v="with as-of date"/>
    <d v="2024-03-08T00:00:00"/>
    <m/>
    <n v="1"/>
    <n v="3"/>
    <m/>
    <e v="#N/A"/>
    <m/>
    <m/>
    <m/>
    <m/>
    <m/>
    <m/>
    <m/>
    <m/>
    <m/>
    <m/>
    <m/>
    <m/>
    <m/>
    <m/>
    <m/>
    <m/>
    <m/>
    <m/>
    <m/>
    <m/>
    <m/>
    <n v="90000"/>
    <m/>
    <m/>
    <s v="Euro"/>
    <n v="58.9"/>
    <m/>
    <m/>
    <m/>
    <m/>
    <e v="#N/A"/>
    <m/>
    <m/>
    <m/>
    <m/>
    <m/>
    <m/>
    <m/>
    <m/>
    <m/>
    <m/>
    <m/>
    <m/>
    <m/>
    <m/>
    <m/>
    <m/>
    <m/>
    <m/>
    <m/>
    <m/>
    <m/>
    <m/>
  </r>
  <r>
    <m/>
    <s v="V200037"/>
    <s v="2024-0002"/>
    <x v="86"/>
    <n v="1"/>
    <s v="Wagon"/>
    <n v="4"/>
    <m/>
    <x v="29"/>
    <m/>
    <m/>
    <x v="2"/>
    <x v="2"/>
    <n v="1"/>
    <m/>
    <m/>
    <m/>
    <n v="1"/>
    <n v="0"/>
    <n v="0"/>
    <x v="1"/>
    <n v="0"/>
    <d v="1899-12-30T00:00:00"/>
    <d v="1899-12-30T00:00:00"/>
    <x v="0"/>
    <m/>
    <m/>
    <m/>
    <e v="#N/A"/>
    <e v="#N/A"/>
    <n v="399"/>
    <x v="1"/>
    <m/>
    <m/>
    <m/>
    <m/>
    <s v="with as-of date"/>
    <d v="2024-03-08T00:00:00"/>
    <m/>
    <n v="1"/>
    <n v="3"/>
    <m/>
    <e v="#N/A"/>
    <m/>
    <m/>
    <m/>
    <m/>
    <m/>
    <m/>
    <m/>
    <m/>
    <m/>
    <m/>
    <m/>
    <m/>
    <m/>
    <m/>
    <m/>
    <m/>
    <m/>
    <m/>
    <m/>
    <m/>
    <m/>
    <n v="90000"/>
    <m/>
    <m/>
    <s v="Euro"/>
    <n v="58.9"/>
    <m/>
    <m/>
    <m/>
    <m/>
    <e v="#N/A"/>
    <m/>
    <m/>
    <m/>
    <m/>
    <m/>
    <m/>
    <m/>
    <m/>
    <m/>
    <m/>
    <m/>
    <m/>
    <m/>
    <m/>
    <m/>
    <m/>
    <m/>
    <m/>
    <m/>
    <m/>
    <m/>
    <m/>
  </r>
  <r>
    <m/>
    <s v="V200037"/>
    <s v="2024-0002"/>
    <x v="86"/>
    <n v="1"/>
    <s v="Wagon"/>
    <n v="5"/>
    <m/>
    <x v="29"/>
    <m/>
    <m/>
    <x v="2"/>
    <x v="2"/>
    <n v="1"/>
    <m/>
    <m/>
    <m/>
    <n v="1"/>
    <n v="0"/>
    <n v="0"/>
    <x v="1"/>
    <n v="0"/>
    <d v="1899-12-30T00:00:00"/>
    <d v="1899-12-30T00:00:00"/>
    <x v="0"/>
    <m/>
    <m/>
    <m/>
    <e v="#N/A"/>
    <e v="#N/A"/>
    <n v="399"/>
    <x v="1"/>
    <m/>
    <m/>
    <m/>
    <m/>
    <s v="with as-of date"/>
    <d v="2024-03-08T00:00:00"/>
    <m/>
    <n v="1"/>
    <n v="3"/>
    <m/>
    <e v="#N/A"/>
    <m/>
    <m/>
    <m/>
    <m/>
    <m/>
    <m/>
    <m/>
    <m/>
    <m/>
    <m/>
    <m/>
    <m/>
    <m/>
    <m/>
    <m/>
    <m/>
    <m/>
    <m/>
    <m/>
    <m/>
    <m/>
    <n v="90000"/>
    <m/>
    <m/>
    <s v="Euro"/>
    <n v="58.9"/>
    <m/>
    <m/>
    <m/>
    <m/>
    <e v="#N/A"/>
    <m/>
    <m/>
    <m/>
    <m/>
    <m/>
    <m/>
    <m/>
    <m/>
    <m/>
    <m/>
    <m/>
    <m/>
    <m/>
    <m/>
    <m/>
    <m/>
    <m/>
    <m/>
    <m/>
    <m/>
    <m/>
    <m/>
  </r>
  <r>
    <m/>
    <s v="V200037"/>
    <s v="2024-0002"/>
    <x v="86"/>
    <n v="1"/>
    <s v="Wagon"/>
    <n v="6"/>
    <m/>
    <x v="29"/>
    <m/>
    <m/>
    <x v="2"/>
    <x v="2"/>
    <n v="1"/>
    <m/>
    <m/>
    <m/>
    <n v="1"/>
    <n v="0"/>
    <n v="0"/>
    <x v="1"/>
    <n v="0"/>
    <d v="1899-12-30T00:00:00"/>
    <d v="1899-12-30T00:00:00"/>
    <x v="0"/>
    <m/>
    <m/>
    <m/>
    <e v="#N/A"/>
    <e v="#N/A"/>
    <n v="399"/>
    <x v="1"/>
    <m/>
    <m/>
    <m/>
    <m/>
    <s v="with as-of date"/>
    <d v="2024-03-08T00:00:00"/>
    <m/>
    <n v="1"/>
    <n v="3"/>
    <m/>
    <e v="#N/A"/>
    <m/>
    <m/>
    <m/>
    <m/>
    <m/>
    <m/>
    <m/>
    <m/>
    <m/>
    <m/>
    <m/>
    <m/>
    <m/>
    <m/>
    <m/>
    <m/>
    <m/>
    <m/>
    <m/>
    <m/>
    <m/>
    <n v="90000"/>
    <m/>
    <m/>
    <s v="Euro"/>
    <n v="58.9"/>
    <m/>
    <m/>
    <m/>
    <m/>
    <e v="#N/A"/>
    <m/>
    <m/>
    <m/>
    <m/>
    <m/>
    <m/>
    <m/>
    <m/>
    <m/>
    <m/>
    <m/>
    <m/>
    <m/>
    <m/>
    <m/>
    <m/>
    <m/>
    <m/>
    <m/>
    <m/>
    <m/>
    <m/>
  </r>
  <r>
    <m/>
    <s v="V200037"/>
    <s v="2024-0002"/>
    <x v="86"/>
    <n v="1"/>
    <s v="Wagon"/>
    <n v="7"/>
    <m/>
    <x v="29"/>
    <m/>
    <m/>
    <x v="2"/>
    <x v="2"/>
    <n v="1"/>
    <m/>
    <m/>
    <m/>
    <n v="1"/>
    <n v="0"/>
    <n v="0"/>
    <x v="1"/>
    <n v="0"/>
    <d v="1899-12-30T00:00:00"/>
    <d v="1899-12-30T00:00:00"/>
    <x v="0"/>
    <m/>
    <m/>
    <m/>
    <e v="#N/A"/>
    <e v="#N/A"/>
    <n v="399"/>
    <x v="1"/>
    <m/>
    <m/>
    <m/>
    <m/>
    <s v="with as-of date"/>
    <d v="2024-03-08T00:00:00"/>
    <m/>
    <n v="1"/>
    <n v="3"/>
    <m/>
    <e v="#N/A"/>
    <m/>
    <m/>
    <m/>
    <m/>
    <m/>
    <m/>
    <m/>
    <m/>
    <m/>
    <m/>
    <m/>
    <m/>
    <m/>
    <m/>
    <m/>
    <m/>
    <m/>
    <m/>
    <m/>
    <m/>
    <m/>
    <n v="90000"/>
    <m/>
    <m/>
    <s v="Euro"/>
    <n v="58.9"/>
    <m/>
    <m/>
    <m/>
    <m/>
    <e v="#N/A"/>
    <m/>
    <m/>
    <m/>
    <m/>
    <m/>
    <m/>
    <m/>
    <m/>
    <m/>
    <m/>
    <m/>
    <m/>
    <m/>
    <m/>
    <m/>
    <m/>
    <m/>
    <m/>
    <m/>
    <m/>
    <m/>
    <m/>
  </r>
  <r>
    <m/>
    <s v="V200037"/>
    <s v="2024-0002"/>
    <x v="86"/>
    <n v="1"/>
    <s v="Wagon"/>
    <n v="8"/>
    <m/>
    <x v="29"/>
    <m/>
    <m/>
    <x v="2"/>
    <x v="2"/>
    <n v="1"/>
    <m/>
    <m/>
    <m/>
    <n v="1"/>
    <n v="0"/>
    <n v="0"/>
    <x v="1"/>
    <n v="0"/>
    <d v="1899-12-30T00:00:00"/>
    <d v="1899-12-30T00:00:00"/>
    <x v="0"/>
    <m/>
    <m/>
    <m/>
    <e v="#N/A"/>
    <e v="#N/A"/>
    <n v="399"/>
    <x v="1"/>
    <m/>
    <m/>
    <m/>
    <m/>
    <s v="with as-of date"/>
    <d v="2024-03-08T00:00:00"/>
    <m/>
    <n v="1"/>
    <n v="3"/>
    <m/>
    <e v="#N/A"/>
    <m/>
    <m/>
    <m/>
    <m/>
    <m/>
    <m/>
    <m/>
    <m/>
    <m/>
    <m/>
    <m/>
    <m/>
    <m/>
    <m/>
    <m/>
    <m/>
    <m/>
    <m/>
    <m/>
    <m/>
    <m/>
    <n v="90000"/>
    <m/>
    <m/>
    <s v="Euro"/>
    <n v="58.9"/>
    <m/>
    <m/>
    <m/>
    <m/>
    <e v="#N/A"/>
    <m/>
    <m/>
    <m/>
    <m/>
    <m/>
    <m/>
    <m/>
    <m/>
    <m/>
    <m/>
    <m/>
    <m/>
    <m/>
    <m/>
    <m/>
    <m/>
    <m/>
    <m/>
    <m/>
    <m/>
    <m/>
    <m/>
  </r>
  <r>
    <m/>
    <s v="V200037"/>
    <s v="2024-0002"/>
    <x v="86"/>
    <n v="1"/>
    <s v="Wagon"/>
    <n v="9"/>
    <m/>
    <x v="29"/>
    <m/>
    <m/>
    <x v="2"/>
    <x v="2"/>
    <n v="1"/>
    <m/>
    <m/>
    <m/>
    <n v="1"/>
    <n v="0"/>
    <n v="0"/>
    <x v="1"/>
    <n v="0"/>
    <d v="1899-12-30T00:00:00"/>
    <d v="1899-12-30T00:00:00"/>
    <x v="0"/>
    <m/>
    <m/>
    <m/>
    <e v="#N/A"/>
    <e v="#N/A"/>
    <n v="399"/>
    <x v="1"/>
    <m/>
    <m/>
    <m/>
    <m/>
    <s v="with as-of date"/>
    <d v="2024-03-08T00:00:00"/>
    <m/>
    <n v="1"/>
    <n v="3"/>
    <m/>
    <e v="#N/A"/>
    <m/>
    <m/>
    <m/>
    <m/>
    <m/>
    <m/>
    <m/>
    <m/>
    <m/>
    <m/>
    <m/>
    <m/>
    <m/>
    <m/>
    <m/>
    <m/>
    <m/>
    <m/>
    <m/>
    <m/>
    <m/>
    <n v="90000"/>
    <m/>
    <m/>
    <s v="Euro"/>
    <n v="58.9"/>
    <m/>
    <m/>
    <m/>
    <m/>
    <e v="#N/A"/>
    <m/>
    <m/>
    <m/>
    <m/>
    <m/>
    <m/>
    <m/>
    <m/>
    <m/>
    <m/>
    <m/>
    <m/>
    <m/>
    <m/>
    <m/>
    <m/>
    <m/>
    <m/>
    <m/>
    <m/>
    <m/>
    <m/>
  </r>
  <r>
    <m/>
    <s v="V200037"/>
    <s v="2024-0002"/>
    <x v="86"/>
    <n v="1"/>
    <s v="Wagon"/>
    <n v="10"/>
    <m/>
    <x v="29"/>
    <m/>
    <m/>
    <x v="2"/>
    <x v="2"/>
    <n v="1"/>
    <m/>
    <m/>
    <m/>
    <n v="1"/>
    <n v="0"/>
    <n v="0"/>
    <x v="1"/>
    <n v="0"/>
    <d v="1899-12-30T00:00:00"/>
    <d v="1899-12-30T00:00:00"/>
    <x v="0"/>
    <m/>
    <m/>
    <m/>
    <e v="#N/A"/>
    <e v="#N/A"/>
    <n v="399"/>
    <x v="1"/>
    <m/>
    <m/>
    <m/>
    <m/>
    <s v="with as-of date"/>
    <d v="2024-03-08T00:00:00"/>
    <m/>
    <n v="1"/>
    <n v="3"/>
    <m/>
    <e v="#N/A"/>
    <m/>
    <m/>
    <m/>
    <m/>
    <m/>
    <m/>
    <m/>
    <m/>
    <m/>
    <m/>
    <m/>
    <m/>
    <m/>
    <m/>
    <m/>
    <m/>
    <m/>
    <m/>
    <m/>
    <m/>
    <m/>
    <n v="90000"/>
    <m/>
    <m/>
    <s v="Euro"/>
    <n v="58.9"/>
    <m/>
    <m/>
    <m/>
    <m/>
    <e v="#N/A"/>
    <m/>
    <m/>
    <m/>
    <m/>
    <m/>
    <m/>
    <m/>
    <m/>
    <m/>
    <m/>
    <m/>
    <m/>
    <m/>
    <m/>
    <m/>
    <m/>
    <m/>
    <m/>
    <m/>
    <m/>
    <m/>
    <m/>
  </r>
  <r>
    <m/>
    <s v="V200037"/>
    <s v="2024-0002"/>
    <x v="86"/>
    <n v="1"/>
    <s v="Wagon"/>
    <n v="11"/>
    <m/>
    <x v="29"/>
    <m/>
    <m/>
    <x v="2"/>
    <x v="2"/>
    <n v="1"/>
    <m/>
    <m/>
    <m/>
    <n v="1"/>
    <n v="0"/>
    <n v="0"/>
    <x v="1"/>
    <n v="0"/>
    <d v="1899-12-30T00:00:00"/>
    <d v="1899-12-30T00:00:00"/>
    <x v="0"/>
    <m/>
    <m/>
    <m/>
    <e v="#N/A"/>
    <e v="#N/A"/>
    <n v="399"/>
    <x v="1"/>
    <m/>
    <m/>
    <m/>
    <m/>
    <s v="with as-of date"/>
    <d v="2024-03-08T00:00:00"/>
    <m/>
    <n v="1"/>
    <n v="3"/>
    <m/>
    <e v="#N/A"/>
    <m/>
    <m/>
    <m/>
    <m/>
    <m/>
    <m/>
    <m/>
    <m/>
    <m/>
    <m/>
    <m/>
    <m/>
    <m/>
    <m/>
    <m/>
    <m/>
    <m/>
    <m/>
    <m/>
    <m/>
    <m/>
    <n v="90000"/>
    <m/>
    <m/>
    <s v="Euro"/>
    <n v="58.9"/>
    <m/>
    <m/>
    <m/>
    <m/>
    <e v="#N/A"/>
    <m/>
    <m/>
    <m/>
    <m/>
    <m/>
    <m/>
    <m/>
    <m/>
    <m/>
    <m/>
    <m/>
    <m/>
    <m/>
    <m/>
    <m/>
    <m/>
    <m/>
    <m/>
    <m/>
    <m/>
    <m/>
    <m/>
  </r>
  <r>
    <m/>
    <s v="V200037"/>
    <s v="2024-0002"/>
    <x v="86"/>
    <n v="1"/>
    <s v="Wagon"/>
    <n v="12"/>
    <m/>
    <x v="29"/>
    <m/>
    <m/>
    <x v="2"/>
    <x v="2"/>
    <n v="1"/>
    <m/>
    <m/>
    <m/>
    <n v="1"/>
    <n v="0"/>
    <n v="0"/>
    <x v="1"/>
    <n v="0"/>
    <d v="1899-12-30T00:00:00"/>
    <d v="1899-12-30T00:00:00"/>
    <x v="0"/>
    <m/>
    <m/>
    <m/>
    <e v="#N/A"/>
    <e v="#N/A"/>
    <n v="399"/>
    <x v="1"/>
    <m/>
    <m/>
    <m/>
    <m/>
    <s v="with as-of date"/>
    <d v="2024-03-08T00:00:00"/>
    <m/>
    <n v="1"/>
    <n v="3"/>
    <m/>
    <e v="#N/A"/>
    <m/>
    <m/>
    <m/>
    <m/>
    <m/>
    <m/>
    <m/>
    <m/>
    <m/>
    <m/>
    <m/>
    <m/>
    <m/>
    <m/>
    <m/>
    <m/>
    <m/>
    <m/>
    <m/>
    <m/>
    <m/>
    <n v="90000"/>
    <m/>
    <m/>
    <s v="Euro"/>
    <n v="58.9"/>
    <m/>
    <m/>
    <m/>
    <m/>
    <e v="#N/A"/>
    <m/>
    <m/>
    <m/>
    <m/>
    <m/>
    <m/>
    <m/>
    <m/>
    <m/>
    <m/>
    <m/>
    <m/>
    <m/>
    <m/>
    <m/>
    <m/>
    <m/>
    <m/>
    <m/>
    <m/>
    <m/>
    <m/>
  </r>
  <r>
    <m/>
    <s v="V200037"/>
    <s v="2024-0002"/>
    <x v="86"/>
    <n v="1"/>
    <s v="Wagon"/>
    <n v="13"/>
    <m/>
    <x v="29"/>
    <m/>
    <m/>
    <x v="2"/>
    <x v="2"/>
    <n v="1"/>
    <m/>
    <m/>
    <m/>
    <n v="1"/>
    <n v="0"/>
    <n v="0"/>
    <x v="1"/>
    <n v="0"/>
    <d v="1899-12-30T00:00:00"/>
    <d v="1899-12-30T00:00:00"/>
    <x v="0"/>
    <m/>
    <m/>
    <m/>
    <e v="#N/A"/>
    <e v="#N/A"/>
    <n v="399"/>
    <x v="1"/>
    <m/>
    <m/>
    <m/>
    <m/>
    <s v="with as-of date"/>
    <d v="2024-03-08T00:00:00"/>
    <m/>
    <n v="1"/>
    <n v="3"/>
    <m/>
    <e v="#N/A"/>
    <m/>
    <m/>
    <m/>
    <m/>
    <m/>
    <m/>
    <m/>
    <m/>
    <m/>
    <m/>
    <m/>
    <m/>
    <m/>
    <m/>
    <m/>
    <m/>
    <m/>
    <m/>
    <m/>
    <m/>
    <m/>
    <n v="90000"/>
    <m/>
    <m/>
    <s v="Euro"/>
    <n v="58.9"/>
    <m/>
    <m/>
    <m/>
    <m/>
    <e v="#N/A"/>
    <m/>
    <m/>
    <m/>
    <m/>
    <m/>
    <m/>
    <m/>
    <m/>
    <m/>
    <m/>
    <m/>
    <m/>
    <m/>
    <m/>
    <m/>
    <m/>
    <m/>
    <m/>
    <m/>
    <m/>
    <m/>
    <m/>
  </r>
  <r>
    <m/>
    <s v="V200037"/>
    <s v="2024-0002"/>
    <x v="86"/>
    <n v="1"/>
    <s v="Wagon"/>
    <n v="14"/>
    <m/>
    <x v="29"/>
    <m/>
    <m/>
    <x v="2"/>
    <x v="2"/>
    <n v="1"/>
    <m/>
    <m/>
    <m/>
    <n v="1"/>
    <n v="0"/>
    <n v="0"/>
    <x v="1"/>
    <n v="0"/>
    <d v="1899-12-30T00:00:00"/>
    <d v="1899-12-30T00:00:00"/>
    <x v="0"/>
    <m/>
    <m/>
    <m/>
    <e v="#N/A"/>
    <e v="#N/A"/>
    <n v="399"/>
    <x v="1"/>
    <m/>
    <m/>
    <m/>
    <m/>
    <s v="with as-of date"/>
    <d v="2024-03-08T00:00:00"/>
    <m/>
    <n v="1"/>
    <n v="3"/>
    <m/>
    <e v="#N/A"/>
    <m/>
    <m/>
    <m/>
    <m/>
    <m/>
    <m/>
    <m/>
    <m/>
    <m/>
    <m/>
    <m/>
    <m/>
    <m/>
    <m/>
    <m/>
    <m/>
    <m/>
    <m/>
    <m/>
    <m/>
    <m/>
    <n v="90000"/>
    <m/>
    <m/>
    <s v="Euro"/>
    <n v="58.9"/>
    <m/>
    <m/>
    <m/>
    <m/>
    <e v="#N/A"/>
    <m/>
    <m/>
    <m/>
    <m/>
    <m/>
    <m/>
    <m/>
    <m/>
    <m/>
    <m/>
    <m/>
    <m/>
    <m/>
    <m/>
    <m/>
    <m/>
    <m/>
    <m/>
    <m/>
    <m/>
    <m/>
    <m/>
  </r>
  <r>
    <m/>
    <s v="V200037"/>
    <s v="2024-0002"/>
    <x v="86"/>
    <n v="1"/>
    <s v="Wagon"/>
    <n v="15"/>
    <m/>
    <x v="29"/>
    <m/>
    <m/>
    <x v="2"/>
    <x v="2"/>
    <n v="1"/>
    <m/>
    <m/>
    <m/>
    <n v="1"/>
    <n v="0"/>
    <n v="0"/>
    <x v="1"/>
    <n v="0"/>
    <d v="1899-12-30T00:00:00"/>
    <d v="1899-12-30T00:00:00"/>
    <x v="0"/>
    <m/>
    <m/>
    <m/>
    <e v="#N/A"/>
    <e v="#N/A"/>
    <n v="399"/>
    <x v="1"/>
    <m/>
    <m/>
    <m/>
    <m/>
    <s v="with as-of date"/>
    <d v="2024-03-08T00:00:00"/>
    <m/>
    <n v="1"/>
    <n v="3"/>
    <m/>
    <e v="#N/A"/>
    <m/>
    <m/>
    <m/>
    <m/>
    <m/>
    <m/>
    <m/>
    <m/>
    <m/>
    <m/>
    <m/>
    <m/>
    <m/>
    <m/>
    <m/>
    <m/>
    <m/>
    <m/>
    <m/>
    <m/>
    <m/>
    <n v="90000"/>
    <m/>
    <m/>
    <s v="Euro"/>
    <n v="58.9"/>
    <m/>
    <m/>
    <m/>
    <m/>
    <e v="#N/A"/>
    <m/>
    <m/>
    <m/>
    <m/>
    <m/>
    <m/>
    <m/>
    <m/>
    <m/>
    <m/>
    <m/>
    <m/>
    <m/>
    <m/>
    <m/>
    <m/>
    <m/>
    <m/>
    <m/>
    <m/>
    <m/>
    <m/>
  </r>
  <r>
    <m/>
    <s v="V200037"/>
    <s v="2024-0002"/>
    <x v="86"/>
    <n v="1"/>
    <s v="Wagon"/>
    <n v="16"/>
    <m/>
    <x v="29"/>
    <m/>
    <m/>
    <x v="2"/>
    <x v="2"/>
    <n v="1"/>
    <m/>
    <m/>
    <m/>
    <n v="1"/>
    <n v="0"/>
    <n v="0"/>
    <x v="1"/>
    <n v="0"/>
    <d v="1899-12-30T00:00:00"/>
    <d v="1899-12-30T00:00:00"/>
    <x v="0"/>
    <m/>
    <m/>
    <m/>
    <e v="#N/A"/>
    <e v="#N/A"/>
    <n v="399"/>
    <x v="1"/>
    <m/>
    <m/>
    <m/>
    <m/>
    <s v="with as-of date"/>
    <d v="2024-03-08T00:00:00"/>
    <m/>
    <n v="1"/>
    <n v="3"/>
    <m/>
    <e v="#N/A"/>
    <m/>
    <m/>
    <m/>
    <m/>
    <m/>
    <m/>
    <m/>
    <m/>
    <m/>
    <m/>
    <m/>
    <m/>
    <m/>
    <m/>
    <m/>
    <m/>
    <m/>
    <m/>
    <m/>
    <m/>
    <m/>
    <n v="90000"/>
    <m/>
    <m/>
    <s v="Euro"/>
    <n v="58.9"/>
    <m/>
    <m/>
    <m/>
    <m/>
    <e v="#N/A"/>
    <m/>
    <m/>
    <m/>
    <m/>
    <m/>
    <m/>
    <m/>
    <m/>
    <m/>
    <m/>
    <m/>
    <m/>
    <m/>
    <m/>
    <m/>
    <m/>
    <m/>
    <m/>
    <m/>
    <m/>
    <m/>
    <m/>
  </r>
  <r>
    <m/>
    <s v="V200037"/>
    <s v="2024-0002"/>
    <x v="86"/>
    <n v="1"/>
    <s v="Wagon"/>
    <n v="17"/>
    <m/>
    <x v="29"/>
    <m/>
    <m/>
    <x v="2"/>
    <x v="2"/>
    <n v="1"/>
    <m/>
    <m/>
    <m/>
    <n v="1"/>
    <n v="0"/>
    <n v="0"/>
    <x v="1"/>
    <n v="0"/>
    <d v="1899-12-30T00:00:00"/>
    <d v="1899-12-30T00:00:00"/>
    <x v="0"/>
    <m/>
    <m/>
    <m/>
    <e v="#N/A"/>
    <e v="#N/A"/>
    <n v="399"/>
    <x v="1"/>
    <m/>
    <m/>
    <m/>
    <m/>
    <s v="with as-of date"/>
    <d v="2024-04-12T00:00:00"/>
    <m/>
    <n v="1"/>
    <n v="3"/>
    <m/>
    <e v="#N/A"/>
    <m/>
    <m/>
    <m/>
    <m/>
    <m/>
    <m/>
    <m/>
    <m/>
    <m/>
    <m/>
    <m/>
    <m/>
    <m/>
    <m/>
    <m/>
    <m/>
    <m/>
    <m/>
    <m/>
    <m/>
    <m/>
    <n v="90000"/>
    <m/>
    <m/>
    <s v="Euro"/>
    <n v="58.9"/>
    <m/>
    <m/>
    <m/>
    <m/>
    <e v="#N/A"/>
    <m/>
    <m/>
    <m/>
    <m/>
    <m/>
    <m/>
    <m/>
    <m/>
    <m/>
    <m/>
    <m/>
    <m/>
    <m/>
    <m/>
    <m/>
    <m/>
    <m/>
    <m/>
    <m/>
    <m/>
    <m/>
    <m/>
  </r>
  <r>
    <m/>
    <s v="V200037"/>
    <s v="2024-0002"/>
    <x v="86"/>
    <n v="1"/>
    <s v="Wagon"/>
    <n v="18"/>
    <m/>
    <x v="29"/>
    <m/>
    <m/>
    <x v="2"/>
    <x v="2"/>
    <n v="1"/>
    <m/>
    <m/>
    <m/>
    <n v="1"/>
    <n v="0"/>
    <n v="0"/>
    <x v="1"/>
    <n v="0"/>
    <d v="1899-12-30T00:00:00"/>
    <d v="1899-12-30T00:00:00"/>
    <x v="0"/>
    <m/>
    <m/>
    <m/>
    <e v="#N/A"/>
    <e v="#N/A"/>
    <n v="399"/>
    <x v="1"/>
    <m/>
    <m/>
    <m/>
    <m/>
    <s v="with as-of date"/>
    <d v="2024-04-12T00:00:00"/>
    <m/>
    <n v="1"/>
    <n v="3"/>
    <m/>
    <e v="#N/A"/>
    <m/>
    <m/>
    <m/>
    <m/>
    <m/>
    <m/>
    <m/>
    <m/>
    <m/>
    <m/>
    <m/>
    <m/>
    <m/>
    <m/>
    <m/>
    <m/>
    <m/>
    <m/>
    <m/>
    <m/>
    <m/>
    <n v="90000"/>
    <m/>
    <m/>
    <s v="Euro"/>
    <n v="58.9"/>
    <m/>
    <m/>
    <m/>
    <m/>
    <e v="#N/A"/>
    <m/>
    <m/>
    <m/>
    <m/>
    <m/>
    <m/>
    <m/>
    <m/>
    <m/>
    <m/>
    <m/>
    <m/>
    <m/>
    <m/>
    <m/>
    <m/>
    <m/>
    <m/>
    <m/>
    <m/>
    <m/>
    <m/>
  </r>
  <r>
    <s v="dmo 02.04.25 / LOA OK CMI 20.06.25"/>
    <s v="V720003"/>
    <s v="2025-0007"/>
    <x v="87"/>
    <m/>
    <s v="Header"/>
    <m/>
    <m/>
    <x v="29"/>
    <s v="DEU"/>
    <s v="Middle EU - DEU"/>
    <x v="3"/>
    <x v="2"/>
    <n v="1"/>
    <m/>
    <m/>
    <n v="0"/>
    <n v="1"/>
    <n v="0"/>
    <n v="1"/>
    <x v="2"/>
    <s v="PAYG"/>
    <d v="2024-12-01T00:00:00"/>
    <d v="2026-12-31T00:00:00"/>
    <x v="1"/>
    <m/>
    <d v="2024-12-01T00:00:00"/>
    <d v="2025-12-31T00:00:00"/>
    <m/>
    <m/>
    <n v="395"/>
    <x v="4"/>
    <m/>
    <m/>
    <m/>
    <m/>
    <s v="with as-of date"/>
    <d v="2024-12-01T00:00:00"/>
    <m/>
    <n v="1"/>
    <n v="1"/>
    <m/>
    <m/>
    <d v="1899-12-30T00:00:00"/>
    <n v="0"/>
    <n v="0"/>
    <m/>
    <m/>
    <n v="0"/>
    <m/>
    <m/>
    <n v="0"/>
    <s v="B"/>
    <n v="66"/>
    <n v="2"/>
    <s v="CHE"/>
    <s v="3 Mths Cash Deposit"/>
    <s v="Y"/>
    <s v="N"/>
    <n v="0"/>
    <s v="01.01.26-31.12.26 wenn keine Kündigung bis zum 31.12.25"/>
    <m/>
    <m/>
    <m/>
    <n v="90000"/>
    <m/>
    <m/>
    <s v="Euro"/>
    <n v="58.71"/>
    <n v="-16.21"/>
    <n v="0"/>
    <n v="0"/>
    <n v="0"/>
    <n v="42.5"/>
    <n v="0"/>
    <n v="0"/>
    <n v="0"/>
    <n v="0.06"/>
    <n v="7.01"/>
    <n v="-16.21"/>
    <n v="-9.200000000000001"/>
    <n v="0"/>
    <n v="0"/>
    <n v="0"/>
    <n v="51.7"/>
    <s v="0.00"/>
    <n v="51.7"/>
    <n v="1"/>
    <n v="0"/>
    <n v="51.7"/>
    <n v="51.7"/>
    <n v="90000"/>
    <n v="0"/>
    <s v="N"/>
    <n v="0"/>
    <n v="15470"/>
  </r>
  <r>
    <m/>
    <s v="V720003"/>
    <s v="2025-0007"/>
    <x v="87"/>
    <n v="1"/>
    <s v="Batch"/>
    <m/>
    <m/>
    <x v="29"/>
    <s v="DEU"/>
    <s v="Middle EU - DEU"/>
    <x v="3"/>
    <x v="2"/>
    <n v="1"/>
    <m/>
    <m/>
    <n v="0"/>
    <n v="1"/>
    <n v="0"/>
    <n v="1"/>
    <x v="2"/>
    <s v="PAYG"/>
    <d v="2024-12-01T00:00:00"/>
    <d v="2026-12-31T00:00:00"/>
    <x v="1"/>
    <m/>
    <m/>
    <m/>
    <d v="2024-12-01T00:00:00"/>
    <d v="2026-12-31T00:00:00"/>
    <m/>
    <x v="4"/>
    <m/>
    <m/>
    <m/>
    <m/>
    <s v="with as-of date"/>
    <d v="2024-12-01T00:00:00"/>
    <m/>
    <n v="1"/>
    <n v="1"/>
    <m/>
    <m/>
    <n v="0"/>
    <m/>
    <m/>
    <m/>
    <m/>
    <m/>
    <m/>
    <m/>
    <m/>
    <s v="B"/>
    <n v="66"/>
    <n v="2"/>
    <s v="CHE"/>
    <s v="3 Mths Cash Deposit"/>
    <s v="Y"/>
    <s v="N"/>
    <n v="0"/>
    <s v="01.01.26-31.12.26 wenn keine Kündigung bis zum 31.12.25"/>
    <m/>
    <m/>
    <m/>
    <n v="90000"/>
    <n v="0"/>
    <m/>
    <s v="Euro"/>
    <n v="58.71"/>
    <n v="-16.21"/>
    <n v="0"/>
    <n v="0"/>
    <n v="0"/>
    <n v="42.5"/>
    <n v="0"/>
    <n v="0"/>
    <n v="0"/>
    <n v="0.06"/>
    <n v="7.01"/>
    <n v="-16.21"/>
    <n v="-9.200000000000001"/>
    <n v="0"/>
    <n v="0"/>
    <n v="0"/>
    <n v="51.7"/>
    <s v="0.00"/>
    <n v="51.7"/>
    <n v="1"/>
    <n v="0"/>
    <n v="51.7"/>
    <n v="51.7"/>
    <n v="90000"/>
    <n v="0"/>
    <s v="N"/>
    <n v="0"/>
    <n v="15470"/>
  </r>
  <r>
    <m/>
    <s v="V720003"/>
    <s v="2025-0007"/>
    <x v="87"/>
    <n v="1"/>
    <s v="Wagon"/>
    <n v="1"/>
    <s v="37 80 4992 776-7"/>
    <x v="29"/>
    <m/>
    <m/>
    <x v="3"/>
    <x v="2"/>
    <n v="1"/>
    <m/>
    <m/>
    <m/>
    <n v="1"/>
    <n v="0"/>
    <n v="1"/>
    <x v="1"/>
    <s v="PAYG"/>
    <d v="2024-12-01T00:00:00"/>
    <d v="2026-12-31T00:00:00"/>
    <x v="1"/>
    <m/>
    <m/>
    <m/>
    <d v="2024-12-01T00:00:00"/>
    <d v="2026-12-31T00:00:00"/>
    <n v="395"/>
    <x v="4"/>
    <m/>
    <m/>
    <m/>
    <m/>
    <s v="with as-of date"/>
    <d v="2024-12-01T00:00:00"/>
    <m/>
    <n v="1"/>
    <n v="1"/>
    <m/>
    <d v="2026-01-31T00:00:00"/>
    <m/>
    <m/>
    <m/>
    <m/>
    <m/>
    <m/>
    <m/>
    <m/>
    <m/>
    <m/>
    <m/>
    <m/>
    <m/>
    <m/>
    <m/>
    <m/>
    <m/>
    <m/>
    <m/>
    <d v="2025-09-28T00:00:00"/>
    <m/>
    <n v="90000"/>
    <m/>
    <m/>
    <s v="Euro"/>
    <n v="58.71"/>
    <m/>
    <m/>
    <m/>
    <m/>
    <n v="42.5"/>
    <m/>
    <m/>
    <m/>
    <m/>
    <m/>
    <m/>
    <m/>
    <m/>
    <m/>
    <m/>
    <m/>
    <m/>
    <m/>
    <m/>
    <m/>
    <m/>
    <m/>
    <m/>
    <m/>
    <m/>
    <m/>
    <m/>
  </r>
  <r>
    <s v="OK 18.06.24/emo"/>
    <s v="V300001"/>
    <s v="2021-0006"/>
    <x v="88"/>
    <m/>
    <s v="Header"/>
    <m/>
    <m/>
    <x v="30"/>
    <s v="ITA"/>
    <s v="South EU"/>
    <x v="4"/>
    <x v="0"/>
    <n v="20"/>
    <m/>
    <m/>
    <n v="20"/>
    <n v="0"/>
    <n v="0"/>
    <n v="0"/>
    <x v="3"/>
    <m/>
    <m/>
    <m/>
    <x v="0"/>
    <s v="gekündigt per 31.12.24 aber noch nicht zurückgegeben"/>
    <d v="2021-07-01T00:00:00"/>
    <d v="2026-06-30T00:00:00"/>
    <m/>
    <m/>
    <n v="1825"/>
    <x v="1"/>
    <d v="2024-09-30T00:00:00"/>
    <s v="Economy"/>
    <m/>
    <n v="20"/>
    <s v="with cut-off date"/>
    <d v="2024-12-31T00:00:00"/>
    <d v="2025-12-31T00:00:00"/>
    <n v="3"/>
    <n v="3"/>
    <m/>
    <m/>
    <m/>
    <s v="0.60/0.40"/>
    <m/>
    <m/>
    <m/>
    <m/>
    <m/>
    <m/>
    <n v="1644"/>
    <s v="C"/>
    <n v="98"/>
    <n v="1"/>
    <s v="CHE"/>
    <s v="1 Mths Pay in Advance"/>
    <s v="Y"/>
    <s v="N"/>
    <m/>
    <m/>
    <m/>
    <m/>
    <m/>
    <n v="60000"/>
    <m/>
    <m/>
    <s v="Euro"/>
    <n v="22.47"/>
    <n v="0"/>
    <n v="0"/>
    <m/>
    <n v="0"/>
    <n v="22.47"/>
    <n v="0"/>
    <n v="0"/>
    <m/>
    <m/>
    <n v="3.89"/>
    <n v="0"/>
    <n v="3.89"/>
    <n v="2.31"/>
    <n v="-2.31"/>
    <n v="0"/>
    <n v="16.27"/>
    <s v="0.00"/>
    <n v="16.27"/>
    <n v="1.107559926244622"/>
    <n v="0.5600000000000001"/>
    <n v="18.02"/>
    <n v="15.71"/>
    <n v="1200000"/>
    <n v="0"/>
    <s v="N"/>
    <n v="0"/>
    <n v="163581.6"/>
  </r>
  <r>
    <m/>
    <s v="V300001"/>
    <s v="2021-0006"/>
    <x v="88"/>
    <m/>
    <s v="Wagon"/>
    <n v="1"/>
    <m/>
    <x v="30"/>
    <m/>
    <m/>
    <x v="4"/>
    <x v="0"/>
    <n v="1"/>
    <m/>
    <m/>
    <n v="1"/>
    <m/>
    <n v="0"/>
    <n v="0"/>
    <x v="1"/>
    <m/>
    <m/>
    <m/>
    <x v="0"/>
    <m/>
    <m/>
    <m/>
    <e v="#N/A"/>
    <e v="#N/A"/>
    <n v="1825"/>
    <x v="1"/>
    <d v="2024-09-30T00:00:00"/>
    <m/>
    <m/>
    <m/>
    <s v="with cut-off date"/>
    <d v="2024-12-31T00:00:00"/>
    <d v="2025-12-31T00:00:00"/>
    <n v="3"/>
    <n v="3"/>
    <m/>
    <e v="#N/A"/>
    <m/>
    <s v="0.60/0.40"/>
    <m/>
    <m/>
    <m/>
    <m/>
    <m/>
    <m/>
    <m/>
    <m/>
    <m/>
    <m/>
    <m/>
    <m/>
    <m/>
    <m/>
    <m/>
    <m/>
    <m/>
    <m/>
    <m/>
    <n v="60000"/>
    <m/>
    <m/>
    <s v="Euro"/>
    <n v="22.47"/>
    <m/>
    <m/>
    <m/>
    <m/>
    <e v="#N/A"/>
    <n v="0"/>
    <m/>
    <m/>
    <m/>
    <m/>
    <m/>
    <m/>
    <m/>
    <m/>
    <m/>
    <m/>
    <m/>
    <m/>
    <m/>
    <m/>
    <m/>
    <m/>
    <m/>
    <m/>
    <m/>
    <m/>
    <m/>
  </r>
  <r>
    <m/>
    <s v="V300001"/>
    <s v="2021-0006"/>
    <x v="88"/>
    <m/>
    <s v="Wagon"/>
    <n v="2"/>
    <m/>
    <x v="30"/>
    <m/>
    <m/>
    <x v="4"/>
    <x v="0"/>
    <n v="1"/>
    <m/>
    <m/>
    <n v="1"/>
    <m/>
    <n v="0"/>
    <n v="0"/>
    <x v="1"/>
    <m/>
    <m/>
    <m/>
    <x v="0"/>
    <m/>
    <m/>
    <m/>
    <e v="#N/A"/>
    <e v="#N/A"/>
    <n v="1825"/>
    <x v="1"/>
    <d v="2024-09-30T00:00:00"/>
    <m/>
    <m/>
    <m/>
    <s v="with cut-off date"/>
    <d v="2024-12-31T00:00:00"/>
    <d v="2025-12-31T00:00:00"/>
    <n v="3"/>
    <n v="3"/>
    <m/>
    <e v="#N/A"/>
    <m/>
    <s v="0.60/0.40"/>
    <m/>
    <m/>
    <m/>
    <m/>
    <m/>
    <m/>
    <m/>
    <m/>
    <m/>
    <m/>
    <m/>
    <m/>
    <m/>
    <m/>
    <m/>
    <m/>
    <m/>
    <m/>
    <m/>
    <n v="60000"/>
    <m/>
    <m/>
    <s v="Euro"/>
    <n v="22.47"/>
    <m/>
    <m/>
    <m/>
    <m/>
    <e v="#N/A"/>
    <n v="0"/>
    <m/>
    <m/>
    <m/>
    <m/>
    <m/>
    <m/>
    <m/>
    <m/>
    <m/>
    <m/>
    <m/>
    <m/>
    <m/>
    <m/>
    <m/>
    <m/>
    <m/>
    <m/>
    <m/>
    <m/>
    <m/>
  </r>
  <r>
    <m/>
    <s v="V300001"/>
    <s v="2021-0006"/>
    <x v="88"/>
    <m/>
    <s v="Wagon"/>
    <n v="3"/>
    <m/>
    <x v="30"/>
    <m/>
    <m/>
    <x v="4"/>
    <x v="0"/>
    <n v="1"/>
    <m/>
    <m/>
    <n v="1"/>
    <m/>
    <n v="0"/>
    <n v="0"/>
    <x v="1"/>
    <m/>
    <m/>
    <m/>
    <x v="0"/>
    <m/>
    <m/>
    <m/>
    <e v="#N/A"/>
    <e v="#N/A"/>
    <n v="1825"/>
    <x v="1"/>
    <d v="2024-09-30T00:00:00"/>
    <m/>
    <m/>
    <m/>
    <s v="with cut-off date"/>
    <d v="2024-12-31T00:00:00"/>
    <d v="2025-12-31T00:00:00"/>
    <n v="3"/>
    <n v="3"/>
    <m/>
    <e v="#N/A"/>
    <m/>
    <s v="0.60/0.40"/>
    <m/>
    <m/>
    <m/>
    <m/>
    <m/>
    <m/>
    <m/>
    <m/>
    <m/>
    <m/>
    <m/>
    <m/>
    <m/>
    <m/>
    <m/>
    <m/>
    <m/>
    <m/>
    <m/>
    <n v="60000"/>
    <m/>
    <m/>
    <s v="Euro"/>
    <n v="22.47"/>
    <m/>
    <m/>
    <m/>
    <m/>
    <e v="#N/A"/>
    <n v="0"/>
    <m/>
    <m/>
    <m/>
    <m/>
    <m/>
    <m/>
    <m/>
    <m/>
    <m/>
    <m/>
    <m/>
    <m/>
    <m/>
    <m/>
    <m/>
    <m/>
    <m/>
    <m/>
    <m/>
    <m/>
    <m/>
  </r>
  <r>
    <m/>
    <s v="V300001"/>
    <s v="2021-0006"/>
    <x v="88"/>
    <m/>
    <s v="Wagon"/>
    <n v="4"/>
    <m/>
    <x v="30"/>
    <m/>
    <m/>
    <x v="4"/>
    <x v="0"/>
    <n v="1"/>
    <m/>
    <m/>
    <n v="1"/>
    <m/>
    <n v="0"/>
    <n v="0"/>
    <x v="1"/>
    <m/>
    <m/>
    <m/>
    <x v="0"/>
    <m/>
    <m/>
    <m/>
    <e v="#N/A"/>
    <e v="#N/A"/>
    <n v="1825"/>
    <x v="1"/>
    <d v="2024-09-30T00:00:00"/>
    <m/>
    <m/>
    <m/>
    <s v="with cut-off date"/>
    <d v="2024-12-31T00:00:00"/>
    <d v="2025-12-31T00:00:00"/>
    <n v="3"/>
    <n v="3"/>
    <m/>
    <e v="#N/A"/>
    <m/>
    <s v="0.60/0.40"/>
    <m/>
    <m/>
    <m/>
    <m/>
    <m/>
    <m/>
    <m/>
    <m/>
    <m/>
    <m/>
    <m/>
    <m/>
    <m/>
    <m/>
    <m/>
    <m/>
    <m/>
    <m/>
    <m/>
    <n v="60000"/>
    <m/>
    <m/>
    <s v="Euro"/>
    <n v="22.47"/>
    <m/>
    <m/>
    <m/>
    <m/>
    <e v="#N/A"/>
    <n v="0"/>
    <m/>
    <m/>
    <m/>
    <m/>
    <m/>
    <m/>
    <m/>
    <m/>
    <m/>
    <m/>
    <m/>
    <m/>
    <m/>
    <m/>
    <m/>
    <m/>
    <m/>
    <m/>
    <m/>
    <m/>
    <m/>
  </r>
  <r>
    <m/>
    <s v="V300001"/>
    <s v="2021-0006"/>
    <x v="88"/>
    <m/>
    <s v="Wagon"/>
    <n v="5"/>
    <m/>
    <x v="30"/>
    <m/>
    <m/>
    <x v="4"/>
    <x v="0"/>
    <n v="1"/>
    <m/>
    <m/>
    <n v="1"/>
    <m/>
    <n v="0"/>
    <n v="0"/>
    <x v="1"/>
    <m/>
    <m/>
    <m/>
    <x v="0"/>
    <m/>
    <m/>
    <m/>
    <e v="#N/A"/>
    <e v="#N/A"/>
    <n v="1825"/>
    <x v="1"/>
    <d v="2024-09-30T00:00:00"/>
    <m/>
    <m/>
    <m/>
    <s v="with cut-off date"/>
    <d v="2024-12-31T00:00:00"/>
    <d v="2025-12-31T00:00:00"/>
    <n v="3"/>
    <n v="3"/>
    <m/>
    <e v="#N/A"/>
    <m/>
    <s v="0.60/0.40"/>
    <m/>
    <m/>
    <m/>
    <m/>
    <m/>
    <m/>
    <m/>
    <m/>
    <m/>
    <m/>
    <m/>
    <m/>
    <m/>
    <m/>
    <m/>
    <m/>
    <m/>
    <m/>
    <m/>
    <n v="60000"/>
    <m/>
    <m/>
    <s v="Euro"/>
    <n v="22.47"/>
    <m/>
    <m/>
    <m/>
    <m/>
    <e v="#N/A"/>
    <n v="0"/>
    <m/>
    <m/>
    <m/>
    <m/>
    <m/>
    <m/>
    <m/>
    <m/>
    <m/>
    <m/>
    <m/>
    <m/>
    <m/>
    <m/>
    <m/>
    <m/>
    <m/>
    <m/>
    <m/>
    <m/>
    <m/>
  </r>
  <r>
    <m/>
    <s v="V300001"/>
    <s v="2021-0006"/>
    <x v="88"/>
    <m/>
    <s v="Wagon"/>
    <n v="6"/>
    <m/>
    <x v="30"/>
    <m/>
    <m/>
    <x v="4"/>
    <x v="0"/>
    <n v="1"/>
    <m/>
    <m/>
    <n v="1"/>
    <m/>
    <n v="0"/>
    <n v="0"/>
    <x v="1"/>
    <m/>
    <m/>
    <m/>
    <x v="0"/>
    <m/>
    <m/>
    <m/>
    <e v="#N/A"/>
    <e v="#N/A"/>
    <n v="1825"/>
    <x v="1"/>
    <d v="2024-09-30T00:00:00"/>
    <m/>
    <m/>
    <m/>
    <s v="with cut-off date"/>
    <d v="2024-12-31T00:00:00"/>
    <d v="2025-12-31T00:00:00"/>
    <n v="3"/>
    <n v="3"/>
    <m/>
    <e v="#N/A"/>
    <m/>
    <s v="0.60/0.40"/>
    <m/>
    <m/>
    <m/>
    <m/>
    <m/>
    <m/>
    <m/>
    <m/>
    <m/>
    <m/>
    <m/>
    <m/>
    <m/>
    <m/>
    <m/>
    <m/>
    <m/>
    <m/>
    <m/>
    <n v="60000"/>
    <m/>
    <m/>
    <s v="Euro"/>
    <n v="22.47"/>
    <m/>
    <m/>
    <m/>
    <m/>
    <e v="#N/A"/>
    <n v="0"/>
    <m/>
    <m/>
    <m/>
    <m/>
    <m/>
    <m/>
    <m/>
    <m/>
    <m/>
    <m/>
    <m/>
    <m/>
    <m/>
    <m/>
    <m/>
    <m/>
    <m/>
    <m/>
    <m/>
    <m/>
    <m/>
  </r>
  <r>
    <m/>
    <s v="V300001"/>
    <s v="2021-0006"/>
    <x v="88"/>
    <m/>
    <s v="Wagon"/>
    <n v="7"/>
    <m/>
    <x v="30"/>
    <m/>
    <m/>
    <x v="4"/>
    <x v="0"/>
    <n v="1"/>
    <m/>
    <m/>
    <n v="1"/>
    <m/>
    <n v="0"/>
    <n v="0"/>
    <x v="1"/>
    <m/>
    <m/>
    <m/>
    <x v="0"/>
    <m/>
    <m/>
    <m/>
    <e v="#N/A"/>
    <e v="#N/A"/>
    <n v="1825"/>
    <x v="1"/>
    <d v="2024-09-30T00:00:00"/>
    <m/>
    <m/>
    <m/>
    <s v="with cut-off date"/>
    <d v="2024-12-31T00:00:00"/>
    <d v="2025-12-31T00:00:00"/>
    <n v="3"/>
    <n v="3"/>
    <m/>
    <e v="#N/A"/>
    <m/>
    <s v="0.60/0.40"/>
    <m/>
    <m/>
    <m/>
    <m/>
    <m/>
    <m/>
    <m/>
    <m/>
    <m/>
    <m/>
    <m/>
    <m/>
    <m/>
    <m/>
    <m/>
    <m/>
    <m/>
    <m/>
    <m/>
    <n v="60000"/>
    <m/>
    <m/>
    <s v="Euro"/>
    <n v="22.47"/>
    <m/>
    <m/>
    <m/>
    <m/>
    <e v="#N/A"/>
    <n v="0"/>
    <m/>
    <m/>
    <m/>
    <m/>
    <m/>
    <m/>
    <m/>
    <m/>
    <m/>
    <m/>
    <m/>
    <m/>
    <m/>
    <m/>
    <m/>
    <m/>
    <m/>
    <m/>
    <m/>
    <m/>
    <m/>
  </r>
  <r>
    <m/>
    <s v="V300001"/>
    <s v="2021-0006"/>
    <x v="88"/>
    <m/>
    <s v="Wagon"/>
    <n v="8"/>
    <m/>
    <x v="30"/>
    <m/>
    <m/>
    <x v="4"/>
    <x v="0"/>
    <n v="1"/>
    <m/>
    <m/>
    <n v="1"/>
    <m/>
    <n v="0"/>
    <n v="0"/>
    <x v="1"/>
    <m/>
    <m/>
    <m/>
    <x v="0"/>
    <m/>
    <m/>
    <m/>
    <e v="#N/A"/>
    <e v="#N/A"/>
    <n v="1825"/>
    <x v="1"/>
    <d v="2024-09-30T00:00:00"/>
    <m/>
    <m/>
    <m/>
    <s v="with cut-off date"/>
    <d v="2024-12-31T00:00:00"/>
    <d v="2025-12-31T00:00:00"/>
    <n v="3"/>
    <n v="3"/>
    <m/>
    <e v="#N/A"/>
    <m/>
    <s v="0.60/0.40"/>
    <m/>
    <m/>
    <m/>
    <m/>
    <m/>
    <m/>
    <m/>
    <m/>
    <m/>
    <m/>
    <m/>
    <m/>
    <m/>
    <m/>
    <m/>
    <m/>
    <m/>
    <m/>
    <m/>
    <n v="60000"/>
    <m/>
    <m/>
    <s v="Euro"/>
    <n v="22.47"/>
    <m/>
    <m/>
    <m/>
    <m/>
    <e v="#N/A"/>
    <n v="0"/>
    <m/>
    <m/>
    <m/>
    <m/>
    <m/>
    <m/>
    <m/>
    <m/>
    <m/>
    <m/>
    <m/>
    <m/>
    <m/>
    <m/>
    <m/>
    <m/>
    <m/>
    <m/>
    <m/>
    <m/>
    <m/>
  </r>
  <r>
    <m/>
    <s v="V300001"/>
    <s v="2021-0006"/>
    <x v="88"/>
    <m/>
    <s v="Wagon"/>
    <n v="9"/>
    <m/>
    <x v="30"/>
    <m/>
    <m/>
    <x v="4"/>
    <x v="0"/>
    <n v="1"/>
    <m/>
    <m/>
    <n v="1"/>
    <m/>
    <n v="0"/>
    <n v="0"/>
    <x v="1"/>
    <m/>
    <m/>
    <m/>
    <x v="0"/>
    <m/>
    <m/>
    <m/>
    <e v="#N/A"/>
    <e v="#N/A"/>
    <n v="1825"/>
    <x v="1"/>
    <d v="2024-09-30T00:00:00"/>
    <m/>
    <m/>
    <m/>
    <s v="with cut-off date"/>
    <d v="2024-12-31T00:00:00"/>
    <d v="2025-12-31T00:00:00"/>
    <n v="3"/>
    <n v="3"/>
    <m/>
    <e v="#N/A"/>
    <m/>
    <s v="0.60/0.40"/>
    <m/>
    <m/>
    <m/>
    <m/>
    <m/>
    <m/>
    <m/>
    <m/>
    <m/>
    <m/>
    <m/>
    <m/>
    <m/>
    <m/>
    <m/>
    <m/>
    <m/>
    <m/>
    <m/>
    <n v="60000"/>
    <m/>
    <m/>
    <s v="Euro"/>
    <n v="22.47"/>
    <m/>
    <m/>
    <m/>
    <m/>
    <e v="#N/A"/>
    <n v="0"/>
    <m/>
    <m/>
    <m/>
    <m/>
    <m/>
    <m/>
    <m/>
    <m/>
    <m/>
    <m/>
    <m/>
    <m/>
    <m/>
    <m/>
    <m/>
    <m/>
    <m/>
    <m/>
    <m/>
    <m/>
    <m/>
  </r>
  <r>
    <m/>
    <s v="V300001"/>
    <s v="2021-0006"/>
    <x v="88"/>
    <m/>
    <s v="Wagon"/>
    <n v="10"/>
    <m/>
    <x v="30"/>
    <m/>
    <m/>
    <x v="4"/>
    <x v="0"/>
    <n v="1"/>
    <m/>
    <m/>
    <n v="1"/>
    <m/>
    <n v="0"/>
    <n v="0"/>
    <x v="1"/>
    <m/>
    <m/>
    <m/>
    <x v="0"/>
    <m/>
    <m/>
    <m/>
    <e v="#N/A"/>
    <e v="#N/A"/>
    <n v="1825"/>
    <x v="1"/>
    <d v="2024-09-30T00:00:00"/>
    <m/>
    <m/>
    <m/>
    <s v="with cut-off date"/>
    <d v="2024-12-31T00:00:00"/>
    <d v="2025-12-31T00:00:00"/>
    <n v="3"/>
    <n v="3"/>
    <m/>
    <e v="#N/A"/>
    <m/>
    <s v="0.60/0.40"/>
    <m/>
    <m/>
    <m/>
    <m/>
    <m/>
    <m/>
    <m/>
    <m/>
    <m/>
    <m/>
    <m/>
    <m/>
    <m/>
    <m/>
    <m/>
    <m/>
    <m/>
    <m/>
    <m/>
    <n v="60000"/>
    <m/>
    <m/>
    <s v="Euro"/>
    <n v="22.47"/>
    <m/>
    <m/>
    <m/>
    <m/>
    <e v="#N/A"/>
    <n v="0"/>
    <m/>
    <m/>
    <m/>
    <m/>
    <m/>
    <m/>
    <m/>
    <m/>
    <m/>
    <m/>
    <m/>
    <m/>
    <m/>
    <m/>
    <m/>
    <m/>
    <m/>
    <m/>
    <m/>
    <m/>
    <m/>
  </r>
  <r>
    <m/>
    <s v="V300001"/>
    <s v="2021-0006"/>
    <x v="88"/>
    <m/>
    <s v="Wagon"/>
    <n v="11"/>
    <m/>
    <x v="30"/>
    <m/>
    <m/>
    <x v="4"/>
    <x v="0"/>
    <n v="1"/>
    <m/>
    <m/>
    <n v="1"/>
    <m/>
    <n v="0"/>
    <n v="0"/>
    <x v="1"/>
    <m/>
    <m/>
    <m/>
    <x v="0"/>
    <m/>
    <m/>
    <m/>
    <e v="#N/A"/>
    <e v="#N/A"/>
    <n v="1825"/>
    <x v="1"/>
    <d v="2024-09-30T00:00:00"/>
    <m/>
    <m/>
    <m/>
    <s v="with cut-off date"/>
    <d v="2024-12-31T00:00:00"/>
    <d v="2025-12-31T00:00:00"/>
    <n v="3"/>
    <n v="3"/>
    <m/>
    <e v="#N/A"/>
    <m/>
    <s v="0.60/0.40"/>
    <m/>
    <m/>
    <m/>
    <m/>
    <m/>
    <m/>
    <m/>
    <m/>
    <m/>
    <m/>
    <m/>
    <m/>
    <m/>
    <m/>
    <m/>
    <m/>
    <m/>
    <m/>
    <m/>
    <n v="60000"/>
    <m/>
    <m/>
    <s v="Euro"/>
    <n v="22.47"/>
    <m/>
    <m/>
    <m/>
    <m/>
    <e v="#N/A"/>
    <n v="0"/>
    <m/>
    <m/>
    <m/>
    <m/>
    <m/>
    <m/>
    <m/>
    <m/>
    <m/>
    <m/>
    <m/>
    <m/>
    <m/>
    <m/>
    <m/>
    <m/>
    <m/>
    <m/>
    <m/>
    <m/>
    <m/>
  </r>
  <r>
    <m/>
    <s v="V300001"/>
    <s v="2021-0006"/>
    <x v="88"/>
    <m/>
    <s v="Wagon"/>
    <n v="12"/>
    <m/>
    <x v="30"/>
    <m/>
    <m/>
    <x v="4"/>
    <x v="0"/>
    <n v="1"/>
    <m/>
    <m/>
    <n v="1"/>
    <m/>
    <n v="0"/>
    <n v="0"/>
    <x v="1"/>
    <m/>
    <m/>
    <m/>
    <x v="0"/>
    <m/>
    <m/>
    <m/>
    <e v="#N/A"/>
    <e v="#N/A"/>
    <n v="1825"/>
    <x v="1"/>
    <d v="2024-09-30T00:00:00"/>
    <m/>
    <m/>
    <m/>
    <s v="with cut-off date"/>
    <d v="2024-12-31T00:00:00"/>
    <d v="2025-12-31T00:00:00"/>
    <n v="3"/>
    <n v="3"/>
    <m/>
    <e v="#N/A"/>
    <m/>
    <s v="0.60/0.40"/>
    <m/>
    <m/>
    <m/>
    <m/>
    <m/>
    <m/>
    <m/>
    <m/>
    <m/>
    <m/>
    <m/>
    <m/>
    <m/>
    <m/>
    <m/>
    <m/>
    <m/>
    <m/>
    <m/>
    <n v="60000"/>
    <m/>
    <m/>
    <s v="Euro"/>
    <n v="22.47"/>
    <m/>
    <m/>
    <m/>
    <m/>
    <e v="#N/A"/>
    <n v="0"/>
    <m/>
    <m/>
    <m/>
    <m/>
    <m/>
    <m/>
    <m/>
    <m/>
    <m/>
    <m/>
    <m/>
    <m/>
    <m/>
    <m/>
    <m/>
    <m/>
    <m/>
    <m/>
    <m/>
    <m/>
    <m/>
  </r>
  <r>
    <m/>
    <s v="V300001"/>
    <s v="2021-0006"/>
    <x v="88"/>
    <m/>
    <s v="Wagon"/>
    <n v="13"/>
    <m/>
    <x v="30"/>
    <m/>
    <m/>
    <x v="4"/>
    <x v="0"/>
    <n v="1"/>
    <m/>
    <m/>
    <n v="1"/>
    <m/>
    <n v="0"/>
    <n v="0"/>
    <x v="1"/>
    <m/>
    <m/>
    <m/>
    <x v="0"/>
    <m/>
    <m/>
    <m/>
    <e v="#N/A"/>
    <e v="#N/A"/>
    <n v="1825"/>
    <x v="1"/>
    <d v="2024-09-30T00:00:00"/>
    <m/>
    <m/>
    <m/>
    <s v="with cut-off date"/>
    <d v="2024-12-31T00:00:00"/>
    <d v="2025-12-31T00:00:00"/>
    <n v="3"/>
    <n v="3"/>
    <m/>
    <e v="#N/A"/>
    <m/>
    <s v="0.60/0.40"/>
    <m/>
    <m/>
    <m/>
    <m/>
    <m/>
    <m/>
    <m/>
    <m/>
    <m/>
    <m/>
    <m/>
    <m/>
    <m/>
    <m/>
    <m/>
    <m/>
    <m/>
    <m/>
    <m/>
    <n v="60000"/>
    <m/>
    <m/>
    <s v="Euro"/>
    <n v="22.47"/>
    <m/>
    <m/>
    <m/>
    <m/>
    <e v="#N/A"/>
    <n v="0"/>
    <m/>
    <m/>
    <m/>
    <m/>
    <m/>
    <m/>
    <m/>
    <m/>
    <m/>
    <m/>
    <m/>
    <m/>
    <m/>
    <m/>
    <m/>
    <m/>
    <m/>
    <m/>
    <m/>
    <m/>
    <m/>
  </r>
  <r>
    <m/>
    <s v="V300001"/>
    <s v="2021-0006"/>
    <x v="88"/>
    <m/>
    <s v="Wagon"/>
    <n v="14"/>
    <m/>
    <x v="30"/>
    <m/>
    <m/>
    <x v="4"/>
    <x v="0"/>
    <n v="1"/>
    <m/>
    <m/>
    <n v="1"/>
    <m/>
    <n v="0"/>
    <n v="0"/>
    <x v="1"/>
    <m/>
    <m/>
    <m/>
    <x v="0"/>
    <m/>
    <m/>
    <m/>
    <e v="#N/A"/>
    <e v="#N/A"/>
    <n v="1825"/>
    <x v="1"/>
    <d v="2024-09-30T00:00:00"/>
    <m/>
    <m/>
    <m/>
    <s v="with cut-off date"/>
    <d v="2024-12-31T00:00:00"/>
    <d v="2025-12-31T00:00:00"/>
    <n v="3"/>
    <n v="3"/>
    <m/>
    <e v="#N/A"/>
    <m/>
    <s v="0.60/0.40"/>
    <m/>
    <m/>
    <m/>
    <m/>
    <m/>
    <m/>
    <m/>
    <m/>
    <m/>
    <m/>
    <m/>
    <m/>
    <m/>
    <m/>
    <m/>
    <m/>
    <m/>
    <m/>
    <m/>
    <n v="60000"/>
    <m/>
    <m/>
    <s v="Euro"/>
    <n v="22.47"/>
    <m/>
    <m/>
    <m/>
    <m/>
    <e v="#N/A"/>
    <n v="0"/>
    <m/>
    <m/>
    <m/>
    <m/>
    <m/>
    <m/>
    <m/>
    <m/>
    <m/>
    <m/>
    <m/>
    <m/>
    <m/>
    <m/>
    <m/>
    <m/>
    <m/>
    <m/>
    <m/>
    <m/>
    <m/>
  </r>
  <r>
    <m/>
    <s v="V300001"/>
    <s v="2021-0006"/>
    <x v="88"/>
    <m/>
    <s v="Wagon"/>
    <n v="15"/>
    <m/>
    <x v="30"/>
    <m/>
    <m/>
    <x v="4"/>
    <x v="0"/>
    <n v="1"/>
    <m/>
    <m/>
    <n v="1"/>
    <m/>
    <n v="0"/>
    <n v="0"/>
    <x v="1"/>
    <m/>
    <m/>
    <m/>
    <x v="0"/>
    <m/>
    <m/>
    <m/>
    <e v="#N/A"/>
    <e v="#N/A"/>
    <n v="1825"/>
    <x v="1"/>
    <d v="2024-09-30T00:00:00"/>
    <m/>
    <m/>
    <m/>
    <s v="with cut-off date"/>
    <d v="2024-12-31T00:00:00"/>
    <d v="2025-12-31T00:00:00"/>
    <n v="3"/>
    <n v="3"/>
    <m/>
    <e v="#N/A"/>
    <m/>
    <s v="0.60/0.40"/>
    <m/>
    <m/>
    <m/>
    <m/>
    <m/>
    <m/>
    <m/>
    <m/>
    <m/>
    <m/>
    <m/>
    <m/>
    <m/>
    <m/>
    <m/>
    <m/>
    <m/>
    <m/>
    <m/>
    <n v="60000"/>
    <m/>
    <m/>
    <s v="Euro"/>
    <n v="22.47"/>
    <m/>
    <m/>
    <m/>
    <m/>
    <e v="#N/A"/>
    <n v="0"/>
    <m/>
    <m/>
    <m/>
    <m/>
    <m/>
    <m/>
    <m/>
    <m/>
    <m/>
    <m/>
    <m/>
    <m/>
    <m/>
    <m/>
    <m/>
    <m/>
    <m/>
    <m/>
    <m/>
    <m/>
    <m/>
  </r>
  <r>
    <m/>
    <s v="V300001"/>
    <s v="2021-0006"/>
    <x v="88"/>
    <m/>
    <s v="Wagon"/>
    <n v="16"/>
    <m/>
    <x v="30"/>
    <m/>
    <m/>
    <x v="4"/>
    <x v="0"/>
    <n v="1"/>
    <m/>
    <m/>
    <n v="1"/>
    <m/>
    <n v="0"/>
    <n v="0"/>
    <x v="1"/>
    <m/>
    <m/>
    <m/>
    <x v="0"/>
    <m/>
    <m/>
    <m/>
    <e v="#N/A"/>
    <e v="#N/A"/>
    <n v="1825"/>
    <x v="1"/>
    <d v="2024-09-30T00:00:00"/>
    <m/>
    <m/>
    <m/>
    <s v="with cut-off date"/>
    <d v="2024-12-31T00:00:00"/>
    <d v="2025-12-31T00:00:00"/>
    <n v="3"/>
    <n v="3"/>
    <m/>
    <e v="#N/A"/>
    <m/>
    <s v="0.60/0.40"/>
    <m/>
    <m/>
    <m/>
    <m/>
    <m/>
    <m/>
    <m/>
    <m/>
    <m/>
    <m/>
    <m/>
    <m/>
    <m/>
    <m/>
    <m/>
    <m/>
    <m/>
    <m/>
    <m/>
    <n v="60000"/>
    <m/>
    <m/>
    <s v="Euro"/>
    <n v="22.47"/>
    <m/>
    <m/>
    <m/>
    <m/>
    <e v="#N/A"/>
    <n v="0"/>
    <m/>
    <m/>
    <m/>
    <m/>
    <m/>
    <m/>
    <m/>
    <m/>
    <m/>
    <m/>
    <m/>
    <m/>
    <m/>
    <m/>
    <m/>
    <m/>
    <m/>
    <m/>
    <m/>
    <m/>
    <m/>
  </r>
  <r>
    <m/>
    <s v="V300001"/>
    <s v="2021-0006"/>
    <x v="88"/>
    <m/>
    <s v="Wagon"/>
    <n v="17"/>
    <m/>
    <x v="30"/>
    <m/>
    <m/>
    <x v="4"/>
    <x v="0"/>
    <n v="1"/>
    <m/>
    <m/>
    <n v="1"/>
    <m/>
    <n v="0"/>
    <n v="0"/>
    <x v="1"/>
    <m/>
    <m/>
    <m/>
    <x v="0"/>
    <m/>
    <m/>
    <m/>
    <e v="#N/A"/>
    <e v="#N/A"/>
    <n v="1825"/>
    <x v="1"/>
    <d v="2024-09-30T00:00:00"/>
    <m/>
    <m/>
    <m/>
    <s v="with cut-off date"/>
    <d v="2024-12-31T00:00:00"/>
    <d v="2025-12-31T00:00:00"/>
    <n v="3"/>
    <n v="3"/>
    <m/>
    <e v="#N/A"/>
    <m/>
    <s v="0.60/0.40"/>
    <m/>
    <m/>
    <m/>
    <m/>
    <m/>
    <m/>
    <m/>
    <m/>
    <m/>
    <m/>
    <m/>
    <m/>
    <m/>
    <m/>
    <m/>
    <m/>
    <m/>
    <m/>
    <m/>
    <n v="60000"/>
    <m/>
    <m/>
    <s v="Euro"/>
    <n v="22.47"/>
    <m/>
    <m/>
    <m/>
    <m/>
    <e v="#N/A"/>
    <n v="0"/>
    <m/>
    <m/>
    <m/>
    <m/>
    <m/>
    <m/>
    <m/>
    <m/>
    <m/>
    <m/>
    <m/>
    <m/>
    <m/>
    <m/>
    <m/>
    <m/>
    <m/>
    <m/>
    <m/>
    <m/>
    <m/>
  </r>
  <r>
    <m/>
    <s v="V300001"/>
    <s v="2021-0006"/>
    <x v="88"/>
    <m/>
    <s v="Wagon"/>
    <n v="18"/>
    <m/>
    <x v="30"/>
    <m/>
    <m/>
    <x v="4"/>
    <x v="0"/>
    <n v="1"/>
    <m/>
    <m/>
    <n v="1"/>
    <m/>
    <n v="0"/>
    <n v="0"/>
    <x v="1"/>
    <m/>
    <m/>
    <m/>
    <x v="0"/>
    <m/>
    <m/>
    <m/>
    <e v="#N/A"/>
    <e v="#N/A"/>
    <n v="1825"/>
    <x v="1"/>
    <d v="2024-09-30T00:00:00"/>
    <m/>
    <m/>
    <m/>
    <s v="with cut-off date"/>
    <d v="2024-12-31T00:00:00"/>
    <d v="2025-12-31T00:00:00"/>
    <n v="3"/>
    <n v="3"/>
    <m/>
    <e v="#N/A"/>
    <m/>
    <s v="0.60/0.40"/>
    <m/>
    <m/>
    <m/>
    <m/>
    <m/>
    <m/>
    <m/>
    <m/>
    <m/>
    <m/>
    <m/>
    <m/>
    <m/>
    <m/>
    <m/>
    <m/>
    <m/>
    <m/>
    <m/>
    <n v="60000"/>
    <m/>
    <m/>
    <s v="Euro"/>
    <n v="22.47"/>
    <m/>
    <m/>
    <m/>
    <m/>
    <e v="#N/A"/>
    <n v="0"/>
    <m/>
    <m/>
    <m/>
    <m/>
    <m/>
    <m/>
    <m/>
    <m/>
    <m/>
    <m/>
    <m/>
    <m/>
    <m/>
    <m/>
    <m/>
    <m/>
    <m/>
    <m/>
    <m/>
    <m/>
    <m/>
  </r>
  <r>
    <m/>
    <s v="V300001"/>
    <s v="2021-0006"/>
    <x v="88"/>
    <m/>
    <s v="Wagon"/>
    <n v="19"/>
    <m/>
    <x v="30"/>
    <m/>
    <m/>
    <x v="4"/>
    <x v="0"/>
    <n v="1"/>
    <m/>
    <m/>
    <n v="1"/>
    <m/>
    <n v="0"/>
    <n v="0"/>
    <x v="1"/>
    <m/>
    <m/>
    <m/>
    <x v="0"/>
    <m/>
    <m/>
    <m/>
    <e v="#N/A"/>
    <e v="#N/A"/>
    <n v="1825"/>
    <x v="1"/>
    <d v="2024-09-30T00:00:00"/>
    <m/>
    <m/>
    <m/>
    <s v="with cut-off date"/>
    <d v="2024-12-31T00:00:00"/>
    <d v="2025-12-31T00:00:00"/>
    <n v="3"/>
    <n v="3"/>
    <m/>
    <e v="#N/A"/>
    <m/>
    <s v="0.60/0.40"/>
    <m/>
    <m/>
    <m/>
    <m/>
    <m/>
    <m/>
    <m/>
    <m/>
    <m/>
    <m/>
    <m/>
    <m/>
    <m/>
    <m/>
    <m/>
    <m/>
    <m/>
    <m/>
    <m/>
    <n v="60000"/>
    <m/>
    <m/>
    <s v="Euro"/>
    <n v="22.47"/>
    <m/>
    <m/>
    <m/>
    <m/>
    <e v="#N/A"/>
    <n v="0"/>
    <m/>
    <m/>
    <m/>
    <m/>
    <m/>
    <m/>
    <m/>
    <m/>
    <m/>
    <m/>
    <m/>
    <m/>
    <m/>
    <m/>
    <m/>
    <m/>
    <m/>
    <m/>
    <m/>
    <m/>
    <m/>
  </r>
  <r>
    <m/>
    <s v="V300001"/>
    <s v="2021-0006"/>
    <x v="88"/>
    <m/>
    <s v="Wagon"/>
    <n v="20"/>
    <m/>
    <x v="30"/>
    <m/>
    <m/>
    <x v="4"/>
    <x v="0"/>
    <n v="1"/>
    <m/>
    <m/>
    <n v="1"/>
    <m/>
    <n v="0"/>
    <n v="0"/>
    <x v="1"/>
    <m/>
    <m/>
    <m/>
    <x v="0"/>
    <m/>
    <m/>
    <m/>
    <e v="#N/A"/>
    <e v="#N/A"/>
    <n v="1825"/>
    <x v="1"/>
    <d v="2024-09-30T00:00:00"/>
    <m/>
    <m/>
    <m/>
    <s v="with cut-off date"/>
    <d v="2024-12-31T00:00:00"/>
    <d v="2025-12-31T00:00:00"/>
    <n v="3"/>
    <n v="3"/>
    <m/>
    <e v="#N/A"/>
    <m/>
    <s v="0.60/0.40"/>
    <m/>
    <m/>
    <m/>
    <m/>
    <m/>
    <m/>
    <m/>
    <m/>
    <m/>
    <m/>
    <m/>
    <m/>
    <m/>
    <m/>
    <m/>
    <m/>
    <m/>
    <m/>
    <m/>
    <n v="60000"/>
    <m/>
    <m/>
    <s v="Euro"/>
    <n v="22.47"/>
    <m/>
    <m/>
    <m/>
    <m/>
    <e v="#N/A"/>
    <n v="0"/>
    <m/>
    <m/>
    <m/>
    <m/>
    <m/>
    <m/>
    <m/>
    <m/>
    <m/>
    <m/>
    <m/>
    <m/>
    <m/>
    <m/>
    <m/>
    <m/>
    <m/>
    <m/>
    <m/>
    <m/>
    <m/>
  </r>
  <r>
    <s v="dmo 27.12.24 - N2 / emo 27.01.25 / LOA ok CMI 20.06.25"/>
    <s v="V300042"/>
    <s v="2023-0040"/>
    <x v="89"/>
    <m/>
    <s v="Header"/>
    <m/>
    <m/>
    <x v="31"/>
    <s v="AUT"/>
    <s v="Middle EU - ELSE"/>
    <x v="0"/>
    <x v="2"/>
    <n v="20"/>
    <m/>
    <m/>
    <n v="20"/>
    <n v="4"/>
    <n v="0"/>
    <n v="20"/>
    <x v="3"/>
    <m/>
    <m/>
    <m/>
    <x v="1"/>
    <s v="ab 16.02.25 € 46 und 45 T Mietfreiheit - Kündigungsfrist auf 05.12.25 verlängert"/>
    <d v="2024-01-31T00:00:00"/>
    <d v="2025-02-15T00:00:00"/>
    <m/>
    <m/>
    <n v="381"/>
    <x v="4"/>
    <m/>
    <m/>
    <m/>
    <m/>
    <s v="n.a."/>
    <m/>
    <m/>
    <n v="0"/>
    <n v="3"/>
    <m/>
    <m/>
    <m/>
    <n v="0"/>
    <n v="0"/>
    <n v="30"/>
    <m/>
    <m/>
    <s v="once"/>
    <m/>
    <n v="381"/>
    <s v="B"/>
    <n v="98"/>
    <s v="1.4.1"/>
    <s v="CHE"/>
    <s v="3 Mths Cash Deposit"/>
    <s v="Y"/>
    <s v="N"/>
    <n v="0"/>
    <m/>
    <n v="1"/>
    <m/>
    <s v="Not Started"/>
    <n v="180000"/>
    <s v="N"/>
    <m/>
    <s v="Euro"/>
    <n v="76.5"/>
    <n v="-30.5"/>
    <n v="0"/>
    <m/>
    <n v="-6.287671232876712"/>
    <n v="46"/>
    <n v="0"/>
    <n v="0"/>
    <n v="0"/>
    <n v="0.06"/>
    <n v="14.4"/>
    <n v="-22.45"/>
    <n v="-8.049999999999999"/>
    <n v="8.050000000000001"/>
    <n v="-8.050000000000001"/>
    <n v="0"/>
    <n v="54.05"/>
    <s v="0.00"/>
    <n v="54.05"/>
    <n v="1"/>
    <n v="0"/>
    <n v="54.05"/>
    <n v="54.05"/>
    <n v="3600000"/>
    <n v="0"/>
    <s v="N"/>
    <n v="0"/>
    <n v="334880"/>
  </r>
  <r>
    <m/>
    <s v="V300042"/>
    <s v="2023-0040"/>
    <x v="89"/>
    <n v="1"/>
    <s v="Batch"/>
    <m/>
    <m/>
    <x v="31"/>
    <s v="AUT"/>
    <s v="Middle EU - ELSE"/>
    <x v="0"/>
    <x v="2"/>
    <n v="16"/>
    <m/>
    <m/>
    <n v="16"/>
    <n v="0"/>
    <n v="0"/>
    <n v="16"/>
    <x v="3"/>
    <m/>
    <m/>
    <m/>
    <x v="1"/>
    <m/>
    <m/>
    <m/>
    <d v="2024-01-31T00:00:00"/>
    <d v="2026-12-31T00:00:00"/>
    <m/>
    <x v="4"/>
    <m/>
    <m/>
    <m/>
    <m/>
    <s v="n.a."/>
    <m/>
    <m/>
    <n v="0"/>
    <n v="3"/>
    <m/>
    <m/>
    <n v="0"/>
    <m/>
    <m/>
    <m/>
    <m/>
    <m/>
    <m/>
    <m/>
    <m/>
    <s v="B"/>
    <m/>
    <s v="1.4.1"/>
    <s v="CHE"/>
    <s v="3 Mths Cash Deposit"/>
    <s v="Y"/>
    <s v="N"/>
    <n v="0"/>
    <n v="0"/>
    <m/>
    <m/>
    <m/>
    <n v="180000"/>
    <s v="N"/>
    <d v="1899-12-30T00:00:00"/>
    <s v="Euro"/>
    <n v="76.5"/>
    <n v="-30.5"/>
    <n v="0"/>
    <m/>
    <n v="-6.287671232876712"/>
    <n v="46"/>
    <n v="0"/>
    <n v="0"/>
    <n v="0"/>
    <n v="0.06"/>
    <n v="14.4"/>
    <n v="-22.45"/>
    <n v="-8.049999999999999"/>
    <n v="8.050000000000001"/>
    <n v="-8.050000000000001"/>
    <n v="0"/>
    <n v="54.05"/>
    <s v="0.00"/>
    <n v="54.05"/>
    <n v="1"/>
    <n v="0"/>
    <n v="54.05"/>
    <n v="54.05"/>
    <n v="2880000"/>
    <n v="0"/>
    <s v="N"/>
    <n v="0"/>
    <n v="267904"/>
  </r>
  <r>
    <m/>
    <s v="V300042"/>
    <s v="2023-0040"/>
    <x v="89"/>
    <n v="1"/>
    <s v="Wagon"/>
    <n v="2"/>
    <s v="37 80 4993 286-6"/>
    <x v="31"/>
    <m/>
    <m/>
    <x v="0"/>
    <x v="2"/>
    <n v="1"/>
    <m/>
    <m/>
    <n v="1"/>
    <m/>
    <n v="0"/>
    <n v="1"/>
    <x v="1"/>
    <m/>
    <m/>
    <m/>
    <x v="1"/>
    <m/>
    <m/>
    <m/>
    <d v="2024-01-31T00:00:00"/>
    <d v="2026-12-31T00:00:00"/>
    <n v="381"/>
    <x v="4"/>
    <m/>
    <m/>
    <m/>
    <m/>
    <s v="n.a."/>
    <m/>
    <m/>
    <n v="0"/>
    <n v="3"/>
    <m/>
    <d v="2026-09-30T00:00:00"/>
    <m/>
    <m/>
    <m/>
    <m/>
    <m/>
    <m/>
    <m/>
    <m/>
    <m/>
    <m/>
    <m/>
    <m/>
    <m/>
    <m/>
    <m/>
    <m/>
    <m/>
    <m/>
    <m/>
    <d v="2026-07-31T00:00:00"/>
    <m/>
    <n v="180000"/>
    <m/>
    <m/>
    <s v="Euro"/>
    <n v="76.5"/>
    <m/>
    <m/>
    <m/>
    <m/>
    <n v="43"/>
    <m/>
    <m/>
    <m/>
    <m/>
    <m/>
    <m/>
    <m/>
    <m/>
    <m/>
    <m/>
    <m/>
    <m/>
    <m/>
    <m/>
    <m/>
    <m/>
    <m/>
    <m/>
    <m/>
    <m/>
    <m/>
    <m/>
  </r>
  <r>
    <m/>
    <s v="V300042"/>
    <s v="2023-0040"/>
    <x v="89"/>
    <n v="1"/>
    <s v="Wagon"/>
    <n v="4"/>
    <s v="37 80 4993 288-2"/>
    <x v="31"/>
    <m/>
    <m/>
    <x v="0"/>
    <x v="2"/>
    <n v="1"/>
    <m/>
    <m/>
    <n v="1"/>
    <m/>
    <n v="0"/>
    <n v="1"/>
    <x v="1"/>
    <m/>
    <m/>
    <m/>
    <x v="1"/>
    <m/>
    <m/>
    <m/>
    <d v="2024-01-31T00:00:00"/>
    <d v="2026-12-31T00:00:00"/>
    <n v="381"/>
    <x v="4"/>
    <m/>
    <m/>
    <m/>
    <m/>
    <s v="n.a."/>
    <m/>
    <m/>
    <n v="0"/>
    <n v="3"/>
    <m/>
    <d v="2026-09-30T00:00:00"/>
    <m/>
    <m/>
    <m/>
    <m/>
    <m/>
    <m/>
    <m/>
    <m/>
    <m/>
    <m/>
    <m/>
    <m/>
    <m/>
    <m/>
    <m/>
    <m/>
    <m/>
    <m/>
    <m/>
    <d v="2026-07-31T00:00:00"/>
    <m/>
    <n v="180000"/>
    <m/>
    <m/>
    <s v="Euro"/>
    <n v="76.5"/>
    <m/>
    <m/>
    <m/>
    <m/>
    <n v="43"/>
    <m/>
    <m/>
    <m/>
    <m/>
    <m/>
    <m/>
    <m/>
    <m/>
    <m/>
    <m/>
    <m/>
    <m/>
    <m/>
    <m/>
    <m/>
    <m/>
    <m/>
    <m/>
    <m/>
    <m/>
    <m/>
    <m/>
  </r>
  <r>
    <m/>
    <s v="V300042"/>
    <s v="2023-0040"/>
    <x v="89"/>
    <n v="1"/>
    <s v="Wagon"/>
    <n v="5"/>
    <s v="37 80 4993 289-0"/>
    <x v="31"/>
    <m/>
    <m/>
    <x v="0"/>
    <x v="2"/>
    <n v="1"/>
    <m/>
    <m/>
    <n v="1"/>
    <m/>
    <n v="0"/>
    <n v="1"/>
    <x v="1"/>
    <m/>
    <m/>
    <m/>
    <x v="1"/>
    <m/>
    <m/>
    <m/>
    <d v="2024-01-31T00:00:00"/>
    <d v="2026-12-31T00:00:00"/>
    <n v="381"/>
    <x v="4"/>
    <m/>
    <m/>
    <m/>
    <m/>
    <s v="n.a."/>
    <m/>
    <m/>
    <n v="0"/>
    <n v="3"/>
    <m/>
    <d v="2026-09-30T00:00:00"/>
    <m/>
    <m/>
    <m/>
    <m/>
    <m/>
    <m/>
    <m/>
    <m/>
    <m/>
    <m/>
    <m/>
    <m/>
    <m/>
    <m/>
    <m/>
    <m/>
    <m/>
    <m/>
    <m/>
    <d v="2026-07-31T00:00:00"/>
    <m/>
    <n v="180000"/>
    <m/>
    <m/>
    <s v="Euro"/>
    <n v="76.5"/>
    <m/>
    <m/>
    <m/>
    <m/>
    <n v="43"/>
    <m/>
    <m/>
    <m/>
    <m/>
    <m/>
    <m/>
    <m/>
    <m/>
    <m/>
    <m/>
    <m/>
    <m/>
    <m/>
    <m/>
    <m/>
    <m/>
    <m/>
    <m/>
    <m/>
    <m/>
    <m/>
    <m/>
  </r>
  <r>
    <m/>
    <s v="V300042"/>
    <s v="2023-0040"/>
    <x v="89"/>
    <n v="1"/>
    <s v="Wagon"/>
    <n v="6"/>
    <s v="37 80 4993 290-8"/>
    <x v="31"/>
    <m/>
    <m/>
    <x v="0"/>
    <x v="2"/>
    <n v="1"/>
    <m/>
    <m/>
    <n v="1"/>
    <m/>
    <n v="0"/>
    <n v="1"/>
    <x v="1"/>
    <m/>
    <m/>
    <m/>
    <x v="1"/>
    <m/>
    <m/>
    <m/>
    <d v="2024-01-31T00:00:00"/>
    <d v="2026-12-31T00:00:00"/>
    <n v="381"/>
    <x v="4"/>
    <m/>
    <m/>
    <m/>
    <m/>
    <s v="n.a."/>
    <m/>
    <m/>
    <n v="0"/>
    <n v="3"/>
    <m/>
    <d v="2026-09-30T00:00:00"/>
    <m/>
    <m/>
    <m/>
    <m/>
    <m/>
    <m/>
    <m/>
    <m/>
    <m/>
    <m/>
    <m/>
    <m/>
    <m/>
    <m/>
    <m/>
    <m/>
    <m/>
    <m/>
    <m/>
    <d v="2026-07-31T00:00:00"/>
    <m/>
    <n v="180000"/>
    <m/>
    <m/>
    <s v="Euro"/>
    <n v="76.5"/>
    <m/>
    <m/>
    <m/>
    <m/>
    <n v="43"/>
    <m/>
    <m/>
    <m/>
    <m/>
    <m/>
    <m/>
    <m/>
    <m/>
    <m/>
    <m/>
    <m/>
    <m/>
    <m/>
    <m/>
    <m/>
    <m/>
    <m/>
    <m/>
    <m/>
    <m/>
    <m/>
    <m/>
  </r>
  <r>
    <m/>
    <s v="V300042"/>
    <s v="2023-0040"/>
    <x v="89"/>
    <n v="1"/>
    <s v="Wagon"/>
    <n v="7"/>
    <s v="37 80 4993 291-6"/>
    <x v="31"/>
    <m/>
    <m/>
    <x v="0"/>
    <x v="2"/>
    <n v="1"/>
    <m/>
    <m/>
    <n v="1"/>
    <m/>
    <n v="0"/>
    <n v="1"/>
    <x v="1"/>
    <m/>
    <m/>
    <m/>
    <x v="1"/>
    <m/>
    <m/>
    <m/>
    <d v="2024-01-31T00:00:00"/>
    <d v="2026-12-31T00:00:00"/>
    <n v="381"/>
    <x v="4"/>
    <m/>
    <m/>
    <m/>
    <m/>
    <s v="n.a."/>
    <m/>
    <m/>
    <n v="0"/>
    <n v="3"/>
    <m/>
    <d v="2026-09-30T00:00:00"/>
    <m/>
    <m/>
    <m/>
    <m/>
    <m/>
    <m/>
    <m/>
    <m/>
    <m/>
    <m/>
    <m/>
    <m/>
    <m/>
    <m/>
    <m/>
    <m/>
    <m/>
    <m/>
    <m/>
    <d v="2026-07-31T00:00:00"/>
    <m/>
    <n v="180000"/>
    <m/>
    <m/>
    <s v="Euro"/>
    <n v="76.5"/>
    <m/>
    <m/>
    <m/>
    <m/>
    <n v="43"/>
    <m/>
    <m/>
    <m/>
    <m/>
    <m/>
    <m/>
    <m/>
    <m/>
    <m/>
    <m/>
    <m/>
    <m/>
    <m/>
    <m/>
    <m/>
    <m/>
    <m/>
    <m/>
    <m/>
    <m/>
    <m/>
    <m/>
  </r>
  <r>
    <m/>
    <s v="V300042"/>
    <s v="2023-0040"/>
    <x v="89"/>
    <n v="1"/>
    <s v="Wagon"/>
    <n v="8"/>
    <s v="37 80 4993 292-4"/>
    <x v="31"/>
    <m/>
    <m/>
    <x v="0"/>
    <x v="2"/>
    <n v="1"/>
    <m/>
    <m/>
    <n v="1"/>
    <m/>
    <n v="0"/>
    <n v="1"/>
    <x v="1"/>
    <m/>
    <m/>
    <m/>
    <x v="1"/>
    <m/>
    <m/>
    <m/>
    <d v="2024-01-31T00:00:00"/>
    <d v="2026-12-31T00:00:00"/>
    <n v="381"/>
    <x v="4"/>
    <m/>
    <m/>
    <m/>
    <m/>
    <s v="n.a."/>
    <m/>
    <m/>
    <n v="0"/>
    <n v="3"/>
    <m/>
    <d v="2026-09-30T00:00:00"/>
    <m/>
    <m/>
    <m/>
    <m/>
    <m/>
    <m/>
    <m/>
    <m/>
    <m/>
    <m/>
    <m/>
    <m/>
    <m/>
    <m/>
    <m/>
    <m/>
    <m/>
    <m/>
    <m/>
    <d v="2026-07-31T00:00:00"/>
    <m/>
    <n v="180000"/>
    <m/>
    <m/>
    <s v="Euro"/>
    <n v="76.5"/>
    <m/>
    <m/>
    <m/>
    <m/>
    <n v="43"/>
    <m/>
    <m/>
    <m/>
    <m/>
    <m/>
    <m/>
    <m/>
    <m/>
    <m/>
    <m/>
    <m/>
    <m/>
    <m/>
    <m/>
    <m/>
    <m/>
    <m/>
    <m/>
    <m/>
    <m/>
    <m/>
    <m/>
  </r>
  <r>
    <m/>
    <s v="V300042"/>
    <s v="2023-0040"/>
    <x v="89"/>
    <n v="1"/>
    <s v="Wagon"/>
    <n v="9"/>
    <s v="37 80 4993 293-2"/>
    <x v="31"/>
    <m/>
    <m/>
    <x v="0"/>
    <x v="2"/>
    <n v="1"/>
    <m/>
    <m/>
    <n v="1"/>
    <m/>
    <n v="0"/>
    <n v="1"/>
    <x v="1"/>
    <m/>
    <m/>
    <m/>
    <x v="1"/>
    <m/>
    <m/>
    <m/>
    <d v="2024-01-31T00:00:00"/>
    <d v="2026-12-31T00:00:00"/>
    <n v="381"/>
    <x v="4"/>
    <m/>
    <m/>
    <m/>
    <m/>
    <s v="n.a."/>
    <m/>
    <m/>
    <n v="0"/>
    <n v="3"/>
    <m/>
    <d v="2026-09-30T00:00:00"/>
    <m/>
    <m/>
    <m/>
    <m/>
    <m/>
    <m/>
    <m/>
    <m/>
    <m/>
    <m/>
    <m/>
    <m/>
    <m/>
    <m/>
    <m/>
    <m/>
    <m/>
    <m/>
    <m/>
    <d v="2026-07-31T00:00:00"/>
    <m/>
    <n v="180000"/>
    <m/>
    <m/>
    <s v="Euro"/>
    <n v="76.5"/>
    <m/>
    <m/>
    <m/>
    <m/>
    <n v="43"/>
    <m/>
    <m/>
    <m/>
    <m/>
    <m/>
    <m/>
    <m/>
    <m/>
    <m/>
    <m/>
    <m/>
    <m/>
    <m/>
    <m/>
    <m/>
    <m/>
    <m/>
    <m/>
    <m/>
    <m/>
    <m/>
    <m/>
  </r>
  <r>
    <m/>
    <s v="V300042"/>
    <s v="2023-0040"/>
    <x v="89"/>
    <n v="1"/>
    <s v="Wagon"/>
    <n v="10"/>
    <s v="37 80 4993 294-0"/>
    <x v="31"/>
    <m/>
    <m/>
    <x v="0"/>
    <x v="2"/>
    <n v="1"/>
    <m/>
    <m/>
    <n v="1"/>
    <m/>
    <n v="0"/>
    <n v="1"/>
    <x v="1"/>
    <m/>
    <m/>
    <m/>
    <x v="1"/>
    <m/>
    <m/>
    <m/>
    <d v="2024-01-31T00:00:00"/>
    <d v="2026-12-31T00:00:00"/>
    <n v="381"/>
    <x v="4"/>
    <m/>
    <m/>
    <m/>
    <m/>
    <s v="n.a."/>
    <m/>
    <m/>
    <n v="0"/>
    <n v="3"/>
    <m/>
    <d v="2026-09-30T00:00:00"/>
    <m/>
    <m/>
    <m/>
    <m/>
    <m/>
    <m/>
    <m/>
    <m/>
    <m/>
    <m/>
    <m/>
    <m/>
    <m/>
    <m/>
    <m/>
    <m/>
    <m/>
    <m/>
    <m/>
    <d v="2026-07-31T00:00:00"/>
    <m/>
    <n v="180000"/>
    <m/>
    <m/>
    <s v="Euro"/>
    <n v="76.5"/>
    <m/>
    <m/>
    <m/>
    <m/>
    <n v="43"/>
    <m/>
    <m/>
    <m/>
    <m/>
    <m/>
    <m/>
    <m/>
    <m/>
    <m/>
    <m/>
    <m/>
    <m/>
    <m/>
    <m/>
    <m/>
    <m/>
    <m/>
    <m/>
    <m/>
    <m/>
    <m/>
    <m/>
  </r>
  <r>
    <m/>
    <s v="V300042"/>
    <s v="2023-0040"/>
    <x v="89"/>
    <n v="1"/>
    <s v="Wagon"/>
    <n v="11"/>
    <s v="37 80 4993 295-7"/>
    <x v="31"/>
    <m/>
    <m/>
    <x v="0"/>
    <x v="2"/>
    <n v="1"/>
    <m/>
    <m/>
    <n v="1"/>
    <m/>
    <n v="0"/>
    <n v="1"/>
    <x v="1"/>
    <m/>
    <m/>
    <m/>
    <x v="1"/>
    <m/>
    <m/>
    <m/>
    <d v="2024-01-31T00:00:00"/>
    <d v="2026-12-31T00:00:00"/>
    <n v="381"/>
    <x v="4"/>
    <m/>
    <m/>
    <m/>
    <m/>
    <s v="n.a."/>
    <m/>
    <m/>
    <n v="0"/>
    <n v="3"/>
    <m/>
    <d v="2026-09-30T00:00:00"/>
    <m/>
    <m/>
    <m/>
    <m/>
    <m/>
    <m/>
    <m/>
    <m/>
    <m/>
    <m/>
    <m/>
    <m/>
    <m/>
    <m/>
    <m/>
    <m/>
    <m/>
    <m/>
    <m/>
    <d v="2026-07-31T00:00:00"/>
    <m/>
    <n v="180000"/>
    <m/>
    <m/>
    <s v="Euro"/>
    <n v="76.5"/>
    <m/>
    <m/>
    <m/>
    <m/>
    <n v="43"/>
    <m/>
    <m/>
    <m/>
    <m/>
    <m/>
    <m/>
    <m/>
    <m/>
    <m/>
    <m/>
    <m/>
    <m/>
    <m/>
    <m/>
    <m/>
    <m/>
    <m/>
    <m/>
    <m/>
    <m/>
    <m/>
    <m/>
  </r>
  <r>
    <m/>
    <s v="V300042"/>
    <s v="2023-0040"/>
    <x v="89"/>
    <n v="1"/>
    <s v="Wagon"/>
    <n v="12"/>
    <s v="37 80 4993 296-5"/>
    <x v="31"/>
    <m/>
    <m/>
    <x v="0"/>
    <x v="2"/>
    <n v="1"/>
    <m/>
    <m/>
    <n v="1"/>
    <m/>
    <n v="0"/>
    <n v="1"/>
    <x v="1"/>
    <m/>
    <m/>
    <m/>
    <x v="1"/>
    <m/>
    <m/>
    <m/>
    <d v="2024-01-31T00:00:00"/>
    <d v="2026-12-31T00:00:00"/>
    <n v="381"/>
    <x v="4"/>
    <m/>
    <m/>
    <m/>
    <m/>
    <s v="n.a."/>
    <m/>
    <m/>
    <n v="0"/>
    <n v="3"/>
    <m/>
    <d v="2026-09-30T00:00:00"/>
    <m/>
    <m/>
    <m/>
    <m/>
    <m/>
    <m/>
    <m/>
    <m/>
    <m/>
    <m/>
    <m/>
    <m/>
    <m/>
    <m/>
    <m/>
    <m/>
    <m/>
    <m/>
    <m/>
    <d v="2026-07-31T00:00:00"/>
    <m/>
    <n v="180000"/>
    <m/>
    <m/>
    <s v="Euro"/>
    <n v="76.5"/>
    <m/>
    <m/>
    <m/>
    <m/>
    <n v="43"/>
    <m/>
    <m/>
    <m/>
    <m/>
    <m/>
    <m/>
    <m/>
    <m/>
    <m/>
    <m/>
    <m/>
    <m/>
    <m/>
    <m/>
    <m/>
    <m/>
    <m/>
    <m/>
    <m/>
    <m/>
    <m/>
    <m/>
  </r>
  <r>
    <m/>
    <s v="V300042"/>
    <s v="2023-0040"/>
    <x v="89"/>
    <n v="1"/>
    <s v="Wagon"/>
    <n v="13"/>
    <s v="37 80 4993 297-3"/>
    <x v="31"/>
    <m/>
    <m/>
    <x v="0"/>
    <x v="2"/>
    <n v="1"/>
    <m/>
    <m/>
    <n v="1"/>
    <m/>
    <n v="0"/>
    <n v="1"/>
    <x v="1"/>
    <m/>
    <m/>
    <m/>
    <x v="1"/>
    <s v=""/>
    <m/>
    <m/>
    <d v="2024-01-31T00:00:00"/>
    <d v="2026-12-31T00:00:00"/>
    <n v="381"/>
    <x v="4"/>
    <m/>
    <m/>
    <m/>
    <m/>
    <s v="n.a."/>
    <m/>
    <m/>
    <n v="0"/>
    <n v="3"/>
    <m/>
    <d v="2026-09-30T00:00:00"/>
    <m/>
    <m/>
    <m/>
    <m/>
    <m/>
    <m/>
    <m/>
    <m/>
    <m/>
    <m/>
    <m/>
    <m/>
    <m/>
    <m/>
    <m/>
    <m/>
    <m/>
    <m/>
    <m/>
    <d v="2026-07-31T00:00:00"/>
    <m/>
    <n v="180000"/>
    <m/>
    <m/>
    <s v="Euro"/>
    <n v="76.5"/>
    <m/>
    <m/>
    <m/>
    <m/>
    <n v="43"/>
    <m/>
    <m/>
    <m/>
    <m/>
    <m/>
    <m/>
    <m/>
    <m/>
    <m/>
    <m/>
    <m/>
    <m/>
    <m/>
    <m/>
    <m/>
    <m/>
    <m/>
    <m/>
    <m/>
    <m/>
    <m/>
    <m/>
  </r>
  <r>
    <m/>
    <s v="V300042"/>
    <s v="2023-0040"/>
    <x v="89"/>
    <n v="1"/>
    <s v="Wagon"/>
    <n v="14"/>
    <s v="37 80 4993 298-1"/>
    <x v="31"/>
    <m/>
    <m/>
    <x v="0"/>
    <x v="2"/>
    <n v="1"/>
    <m/>
    <m/>
    <n v="1"/>
    <m/>
    <n v="0"/>
    <n v="1"/>
    <x v="1"/>
    <m/>
    <m/>
    <m/>
    <x v="1"/>
    <m/>
    <m/>
    <m/>
    <d v="2024-01-31T00:00:00"/>
    <d v="2026-12-31T00:00:00"/>
    <n v="381"/>
    <x v="4"/>
    <m/>
    <m/>
    <m/>
    <m/>
    <s v="n.a."/>
    <m/>
    <m/>
    <n v="0"/>
    <n v="3"/>
    <m/>
    <d v="2026-09-30T00:00:00"/>
    <m/>
    <m/>
    <m/>
    <m/>
    <m/>
    <m/>
    <m/>
    <m/>
    <m/>
    <m/>
    <m/>
    <m/>
    <m/>
    <m/>
    <m/>
    <m/>
    <m/>
    <m/>
    <m/>
    <d v="2026-07-31T00:00:00"/>
    <m/>
    <n v="180000"/>
    <m/>
    <m/>
    <s v="Euro"/>
    <n v="76.5"/>
    <m/>
    <m/>
    <m/>
    <m/>
    <n v="43"/>
    <m/>
    <m/>
    <m/>
    <m/>
    <m/>
    <m/>
    <m/>
    <m/>
    <m/>
    <m/>
    <m/>
    <m/>
    <m/>
    <m/>
    <m/>
    <m/>
    <m/>
    <m/>
    <m/>
    <m/>
    <m/>
    <m/>
  </r>
  <r>
    <m/>
    <s v="V300042"/>
    <s v="2023-0040"/>
    <x v="89"/>
    <n v="1"/>
    <s v="Wagon"/>
    <n v="17"/>
    <s v="37 80 4993 301-3"/>
    <x v="31"/>
    <m/>
    <m/>
    <x v="0"/>
    <x v="2"/>
    <n v="1"/>
    <m/>
    <m/>
    <n v="1"/>
    <m/>
    <n v="0"/>
    <n v="1"/>
    <x v="1"/>
    <m/>
    <m/>
    <m/>
    <x v="1"/>
    <m/>
    <m/>
    <m/>
    <d v="2024-01-31T00:00:00"/>
    <d v="2026-12-31T00:00:00"/>
    <n v="381"/>
    <x v="4"/>
    <m/>
    <m/>
    <m/>
    <m/>
    <s v="n.a."/>
    <m/>
    <m/>
    <n v="0"/>
    <n v="3"/>
    <m/>
    <d v="2026-09-30T00:00:00"/>
    <m/>
    <m/>
    <m/>
    <m/>
    <m/>
    <m/>
    <m/>
    <m/>
    <m/>
    <m/>
    <m/>
    <m/>
    <m/>
    <m/>
    <m/>
    <m/>
    <m/>
    <m/>
    <m/>
    <d v="2026-07-31T00:00:00"/>
    <m/>
    <n v="180000"/>
    <m/>
    <m/>
    <s v="Euro"/>
    <n v="76.5"/>
    <m/>
    <m/>
    <m/>
    <m/>
    <n v="43"/>
    <m/>
    <m/>
    <m/>
    <m/>
    <m/>
    <m/>
    <m/>
    <m/>
    <m/>
    <m/>
    <m/>
    <m/>
    <m/>
    <m/>
    <m/>
    <m/>
    <m/>
    <m/>
    <m/>
    <m/>
    <m/>
    <m/>
  </r>
  <r>
    <m/>
    <s v="V300042"/>
    <s v="2023-0040"/>
    <x v="89"/>
    <n v="1"/>
    <s v="Wagon"/>
    <n v="18"/>
    <s v="37 80 4993 302-1"/>
    <x v="31"/>
    <m/>
    <m/>
    <x v="0"/>
    <x v="2"/>
    <n v="1"/>
    <m/>
    <m/>
    <n v="1"/>
    <m/>
    <n v="0"/>
    <n v="1"/>
    <x v="1"/>
    <m/>
    <m/>
    <m/>
    <x v="1"/>
    <m/>
    <m/>
    <m/>
    <d v="2024-01-31T00:00:00"/>
    <d v="2026-12-31T00:00:00"/>
    <n v="381"/>
    <x v="4"/>
    <m/>
    <m/>
    <m/>
    <m/>
    <s v="n.a."/>
    <m/>
    <m/>
    <n v="0"/>
    <n v="3"/>
    <m/>
    <d v="2026-09-30T00:00:00"/>
    <m/>
    <m/>
    <m/>
    <m/>
    <m/>
    <m/>
    <m/>
    <m/>
    <m/>
    <m/>
    <m/>
    <m/>
    <m/>
    <m/>
    <m/>
    <m/>
    <m/>
    <m/>
    <m/>
    <d v="2026-07-31T00:00:00"/>
    <m/>
    <n v="180000"/>
    <m/>
    <m/>
    <s v="Euro"/>
    <n v="76.5"/>
    <m/>
    <m/>
    <m/>
    <m/>
    <n v="43"/>
    <m/>
    <m/>
    <m/>
    <m/>
    <m/>
    <m/>
    <m/>
    <m/>
    <m/>
    <m/>
    <m/>
    <m/>
    <m/>
    <m/>
    <m/>
    <m/>
    <m/>
    <m/>
    <m/>
    <m/>
    <m/>
    <m/>
  </r>
  <r>
    <m/>
    <s v="V300042"/>
    <s v="2023-0040"/>
    <x v="89"/>
    <n v="1"/>
    <s v="Wagon"/>
    <n v="19"/>
    <s v="37 80 4993 303-9"/>
    <x v="31"/>
    <m/>
    <m/>
    <x v="0"/>
    <x v="2"/>
    <n v="1"/>
    <m/>
    <m/>
    <n v="1"/>
    <m/>
    <n v="0"/>
    <n v="1"/>
    <x v="1"/>
    <m/>
    <m/>
    <m/>
    <x v="1"/>
    <m/>
    <m/>
    <m/>
    <d v="2024-01-31T00:00:00"/>
    <d v="2026-12-31T00:00:00"/>
    <n v="381"/>
    <x v="4"/>
    <m/>
    <m/>
    <m/>
    <m/>
    <s v="n.a."/>
    <m/>
    <m/>
    <n v="0"/>
    <n v="3"/>
    <m/>
    <d v="2026-09-30T00:00:00"/>
    <m/>
    <m/>
    <m/>
    <m/>
    <m/>
    <m/>
    <m/>
    <m/>
    <m/>
    <m/>
    <m/>
    <m/>
    <m/>
    <m/>
    <m/>
    <m/>
    <m/>
    <m/>
    <m/>
    <d v="2026-07-31T00:00:00"/>
    <m/>
    <n v="180000"/>
    <m/>
    <m/>
    <s v="Euro"/>
    <n v="76.5"/>
    <m/>
    <m/>
    <m/>
    <m/>
    <n v="43"/>
    <m/>
    <m/>
    <m/>
    <m/>
    <m/>
    <m/>
    <m/>
    <m/>
    <m/>
    <m/>
    <m/>
    <m/>
    <m/>
    <m/>
    <m/>
    <m/>
    <m/>
    <m/>
    <m/>
    <m/>
    <m/>
    <m/>
  </r>
  <r>
    <m/>
    <s v="V300042"/>
    <s v="2023-0040"/>
    <x v="89"/>
    <n v="1"/>
    <s v="Wagon"/>
    <n v="20"/>
    <s v="37 80 4993 304-7"/>
    <x v="31"/>
    <m/>
    <m/>
    <x v="0"/>
    <x v="2"/>
    <n v="1"/>
    <m/>
    <m/>
    <n v="1"/>
    <m/>
    <n v="0"/>
    <n v="1"/>
    <x v="1"/>
    <m/>
    <m/>
    <m/>
    <x v="1"/>
    <m/>
    <m/>
    <m/>
    <d v="2024-01-31T00:00:00"/>
    <d v="2026-12-31T00:00:00"/>
    <n v="381"/>
    <x v="4"/>
    <m/>
    <m/>
    <m/>
    <m/>
    <s v="n.a."/>
    <m/>
    <m/>
    <n v="0"/>
    <n v="3"/>
    <m/>
    <d v="2026-09-30T00:00:00"/>
    <m/>
    <m/>
    <m/>
    <m/>
    <m/>
    <m/>
    <m/>
    <m/>
    <m/>
    <m/>
    <m/>
    <m/>
    <m/>
    <m/>
    <m/>
    <m/>
    <m/>
    <m/>
    <m/>
    <d v="2026-07-31T00:00:00"/>
    <m/>
    <n v="180000"/>
    <m/>
    <m/>
    <s v="Euro"/>
    <n v="76.5"/>
    <m/>
    <m/>
    <m/>
    <m/>
    <n v="43"/>
    <m/>
    <m/>
    <m/>
    <m/>
    <m/>
    <m/>
    <m/>
    <m/>
    <m/>
    <m/>
    <m/>
    <m/>
    <m/>
    <m/>
    <m/>
    <m/>
    <m/>
    <m/>
    <m/>
    <m/>
    <m/>
    <m/>
  </r>
  <r>
    <m/>
    <s v="V730004"/>
    <s v="2023-0040"/>
    <x v="89"/>
    <n v="2"/>
    <s v="Batch"/>
    <m/>
    <m/>
    <x v="31"/>
    <s v="AUT"/>
    <s v="Middle EU - ELSE"/>
    <x v="0"/>
    <x v="2"/>
    <n v="4"/>
    <m/>
    <m/>
    <n v="0"/>
    <n v="4"/>
    <n v="0"/>
    <n v="4"/>
    <x v="3"/>
    <m/>
    <d v="2025-08-11T00:00:00"/>
    <d v="2026-12-31T00:00:00"/>
    <x v="1"/>
    <m/>
    <m/>
    <m/>
    <d v="2025-08-11T00:00:00"/>
    <d v="2026-12-31T00:00:00"/>
    <m/>
    <x v="4"/>
    <m/>
    <m/>
    <m/>
    <m/>
    <s v="n.a."/>
    <m/>
    <m/>
    <n v="0"/>
    <n v="3"/>
    <m/>
    <m/>
    <n v="0"/>
    <m/>
    <m/>
    <m/>
    <m/>
    <m/>
    <m/>
    <m/>
    <m/>
    <s v="B"/>
    <m/>
    <s v="1.4.1"/>
    <s v="CHE"/>
    <s v="3 Mths Cash Deposit"/>
    <s v="Y"/>
    <s v="N"/>
    <n v="0"/>
    <n v="0"/>
    <m/>
    <m/>
    <m/>
    <n v="180000"/>
    <s v="N"/>
    <d v="1899-12-30T00:00:00"/>
    <s v="Euro"/>
    <n v="76.5"/>
    <n v="-30.5"/>
    <n v="0"/>
    <m/>
    <n v="-6.287671232876712"/>
    <n v="46"/>
    <n v="0"/>
    <n v="0"/>
    <n v="0"/>
    <n v="0.06"/>
    <n v="14.4"/>
    <n v="-22.45"/>
    <n v="-8.049999999999999"/>
    <n v="8.050000000000001"/>
    <n v="-8.050000000000001"/>
    <n v="0"/>
    <n v="54.05"/>
    <s v="0.00"/>
    <n v="54.05"/>
    <n v="1"/>
    <n v="0"/>
    <n v="54.05"/>
    <n v="54.05"/>
    <n v="720000"/>
    <n v="0"/>
    <s v="N"/>
    <n v="0"/>
    <n v="66976"/>
  </r>
  <r>
    <m/>
    <s v="V730004"/>
    <s v="2023-0040"/>
    <x v="89"/>
    <n v="2"/>
    <s v="Wagon"/>
    <n v="1"/>
    <s v="37 80 4993 287-4"/>
    <x v="31"/>
    <m/>
    <m/>
    <x v="0"/>
    <x v="2"/>
    <n v="1"/>
    <m/>
    <m/>
    <m/>
    <n v="1"/>
    <n v="0"/>
    <n v="1"/>
    <x v="1"/>
    <s v="PAYG-Abrg"/>
    <d v="2025-08-11T00:00:00"/>
    <d v="2026-12-31T00:00:00"/>
    <x v="1"/>
    <m/>
    <m/>
    <m/>
    <d v="2025-08-11T00:00:00"/>
    <d v="2026-12-31T00:00:00"/>
    <n v="381"/>
    <x v="4"/>
    <m/>
    <m/>
    <m/>
    <m/>
    <s v="n.a."/>
    <m/>
    <m/>
    <n v="0"/>
    <n v="3"/>
    <m/>
    <d v="2026-09-30T00:00:00"/>
    <m/>
    <m/>
    <m/>
    <m/>
    <m/>
    <m/>
    <m/>
    <m/>
    <m/>
    <m/>
    <m/>
    <m/>
    <m/>
    <m/>
    <m/>
    <m/>
    <m/>
    <m/>
    <m/>
    <d v="2026-07-31T00:00:00"/>
    <m/>
    <n v="180000"/>
    <m/>
    <m/>
    <s v="Euro"/>
    <n v="76.5"/>
    <m/>
    <m/>
    <m/>
    <m/>
    <n v="43"/>
    <m/>
    <m/>
    <m/>
    <m/>
    <m/>
    <m/>
    <m/>
    <m/>
    <m/>
    <m/>
    <m/>
    <m/>
    <m/>
    <m/>
    <m/>
    <m/>
    <m/>
    <m/>
    <m/>
    <m/>
    <m/>
    <m/>
  </r>
  <r>
    <m/>
    <s v="V730004"/>
    <s v="2023-0040"/>
    <x v="89"/>
    <n v="2"/>
    <s v="Wagon"/>
    <n v="2"/>
    <s v="37 80 4993 285-8"/>
    <x v="31"/>
    <m/>
    <m/>
    <x v="0"/>
    <x v="2"/>
    <n v="1"/>
    <m/>
    <m/>
    <m/>
    <n v="1"/>
    <n v="0"/>
    <n v="1"/>
    <x v="1"/>
    <s v="PAYG-Abrg"/>
    <d v="2025-08-11T00:00:00"/>
    <d v="2026-12-31T00:00:00"/>
    <x v="1"/>
    <m/>
    <m/>
    <m/>
    <d v="2025-08-29T00:00:00"/>
    <d v="2026-12-31T00:00:00"/>
    <n v="381"/>
    <x v="4"/>
    <m/>
    <m/>
    <m/>
    <m/>
    <s v="n.a."/>
    <m/>
    <m/>
    <n v="0"/>
    <n v="3"/>
    <m/>
    <d v="2026-09-30T00:00:00"/>
    <m/>
    <m/>
    <m/>
    <m/>
    <m/>
    <m/>
    <m/>
    <m/>
    <m/>
    <m/>
    <m/>
    <m/>
    <m/>
    <m/>
    <m/>
    <m/>
    <m/>
    <m/>
    <m/>
    <d v="2026-07-31T00:00:00"/>
    <m/>
    <n v="180000"/>
    <m/>
    <m/>
    <s v="Euro"/>
    <n v="76.5"/>
    <m/>
    <m/>
    <m/>
    <m/>
    <n v="43"/>
    <m/>
    <m/>
    <m/>
    <m/>
    <m/>
    <m/>
    <m/>
    <m/>
    <m/>
    <m/>
    <m/>
    <m/>
    <m/>
    <m/>
    <m/>
    <m/>
    <m/>
    <m/>
    <m/>
    <m/>
    <m/>
    <m/>
  </r>
  <r>
    <m/>
    <s v="V730004"/>
    <s v="2023-0040"/>
    <x v="89"/>
    <n v="2"/>
    <s v="Wagon"/>
    <n v="3"/>
    <s v="37 80 4993 299-9"/>
    <x v="31"/>
    <m/>
    <m/>
    <x v="0"/>
    <x v="2"/>
    <n v="1"/>
    <m/>
    <m/>
    <m/>
    <n v="1"/>
    <n v="0"/>
    <n v="1"/>
    <x v="1"/>
    <s v="PAYG-Abrg"/>
    <d v="2025-08-11T00:00:00"/>
    <d v="2026-12-31T00:00:00"/>
    <x v="1"/>
    <m/>
    <m/>
    <m/>
    <d v="2025-08-29T00:00:00"/>
    <d v="2026-12-31T00:00:00"/>
    <n v="381"/>
    <x v="4"/>
    <m/>
    <m/>
    <m/>
    <m/>
    <s v="n.a."/>
    <m/>
    <m/>
    <n v="0"/>
    <n v="3"/>
    <m/>
    <d v="2026-09-30T00:00:00"/>
    <m/>
    <m/>
    <m/>
    <m/>
    <m/>
    <m/>
    <m/>
    <m/>
    <m/>
    <m/>
    <m/>
    <m/>
    <m/>
    <m/>
    <m/>
    <m/>
    <m/>
    <m/>
    <m/>
    <d v="2026-07-31T00:00:00"/>
    <m/>
    <n v="180000"/>
    <m/>
    <m/>
    <s v="Euro"/>
    <n v="76.5"/>
    <m/>
    <m/>
    <m/>
    <m/>
    <n v="43"/>
    <m/>
    <m/>
    <m/>
    <m/>
    <m/>
    <m/>
    <m/>
    <m/>
    <m/>
    <m/>
    <m/>
    <m/>
    <m/>
    <m/>
    <m/>
    <m/>
    <m/>
    <m/>
    <m/>
    <m/>
    <m/>
    <m/>
  </r>
  <r>
    <m/>
    <s v="V730004"/>
    <s v="2023-0040"/>
    <x v="89"/>
    <n v="2"/>
    <s v="Wagon"/>
    <n v="4"/>
    <s v="37 80 4993 300-5"/>
    <x v="31"/>
    <m/>
    <m/>
    <x v="0"/>
    <x v="2"/>
    <n v="1"/>
    <m/>
    <m/>
    <m/>
    <n v="1"/>
    <n v="0"/>
    <n v="1"/>
    <x v="1"/>
    <s v="PAYG-Abrg"/>
    <d v="2025-08-11T00:00:00"/>
    <d v="2026-12-31T00:00:00"/>
    <x v="1"/>
    <m/>
    <m/>
    <m/>
    <d v="2025-08-29T00:00:00"/>
    <d v="2026-12-31T00:00:00"/>
    <n v="381"/>
    <x v="4"/>
    <m/>
    <m/>
    <m/>
    <m/>
    <s v="n.a."/>
    <m/>
    <m/>
    <n v="0"/>
    <n v="3"/>
    <m/>
    <d v="2026-09-30T00:00:00"/>
    <m/>
    <m/>
    <m/>
    <m/>
    <m/>
    <m/>
    <m/>
    <m/>
    <m/>
    <m/>
    <m/>
    <m/>
    <m/>
    <m/>
    <m/>
    <m/>
    <m/>
    <m/>
    <m/>
    <d v="2026-07-31T00:00:00"/>
    <m/>
    <n v="180000"/>
    <m/>
    <m/>
    <s v="Euro"/>
    <n v="76.5"/>
    <m/>
    <m/>
    <m/>
    <m/>
    <n v="43"/>
    <m/>
    <m/>
    <m/>
    <m/>
    <m/>
    <m/>
    <m/>
    <m/>
    <m/>
    <m/>
    <m/>
    <m/>
    <m/>
    <m/>
    <m/>
    <m/>
    <m/>
    <m/>
    <m/>
    <m/>
    <m/>
    <m/>
  </r>
  <r>
    <s v="dmo 03.04.25 / LOA ok CMI 20.06.25"/>
    <s v="V300044"/>
    <s v="2024-0012"/>
    <x v="90"/>
    <m/>
    <s v="Header"/>
    <m/>
    <m/>
    <x v="31"/>
    <s v="AUT"/>
    <s v="Middle EU - ELSE"/>
    <x v="0"/>
    <x v="0"/>
    <n v="2"/>
    <m/>
    <m/>
    <n v="0"/>
    <n v="2"/>
    <n v="0"/>
    <n v="0"/>
    <x v="3"/>
    <m/>
    <m/>
    <m/>
    <x v="0"/>
    <s v="automatisch verlängert"/>
    <d v="2024-04-23T00:00:00"/>
    <d v="2025-04-22T00:00:00"/>
    <m/>
    <m/>
    <n v="364"/>
    <x v="1"/>
    <d v="2025-12-11T00:00:00"/>
    <s v="Other"/>
    <s v=" the 2 wg. into contract 2024-0018"/>
    <n v="2"/>
    <s v="n.a."/>
    <m/>
    <m/>
    <n v="0"/>
    <n v="3"/>
    <m/>
    <m/>
    <m/>
    <n v="0"/>
    <n v="0"/>
    <n v="0"/>
    <m/>
    <m/>
    <m/>
    <m/>
    <n v="364"/>
    <s v="B"/>
    <n v="98"/>
    <s v="1.4.1"/>
    <s v="CHE"/>
    <s v="3 Mths Cash Deposit"/>
    <s v="Y"/>
    <s v="N"/>
    <m/>
    <m/>
    <n v="1"/>
    <m/>
    <m/>
    <n v="180000"/>
    <s v="N"/>
    <m/>
    <s v="Euro"/>
    <n v="35.7"/>
    <n v="-12.7"/>
    <n v="0"/>
    <m/>
    <n v="0"/>
    <n v="23"/>
    <n v="0"/>
    <n v="0"/>
    <n v="0"/>
    <n v="0.06"/>
    <n v="11.03"/>
    <n v="-8.69"/>
    <n v="2.34"/>
    <n v="4.01"/>
    <n v="-4.01"/>
    <n v="0"/>
    <n v="20.66"/>
    <s v="0.00"/>
    <n v="20.66"/>
    <n v="1"/>
    <n v="0"/>
    <n v="20.66"/>
    <n v="20.66"/>
    <n v="360000"/>
    <n v="0"/>
    <s v="N"/>
    <n v="0"/>
    <n v="16744"/>
  </r>
  <r>
    <m/>
    <s v="V300044"/>
    <s v="2024-0012"/>
    <x v="90"/>
    <n v="1"/>
    <s v="Batch"/>
    <m/>
    <m/>
    <x v="31"/>
    <s v="AUT"/>
    <s v="Middle EU - ELSE"/>
    <x v="0"/>
    <x v="0"/>
    <n v="2"/>
    <m/>
    <m/>
    <n v="0"/>
    <n v="2"/>
    <n v="0"/>
    <n v="0"/>
    <x v="3"/>
    <m/>
    <m/>
    <m/>
    <x v="0"/>
    <m/>
    <m/>
    <m/>
    <d v="2025-04-15T00:00:00"/>
    <d v="2025-12-31T00:00:00"/>
    <m/>
    <x v="10"/>
    <m/>
    <m/>
    <m/>
    <n v="2"/>
    <s v="n.a."/>
    <m/>
    <m/>
    <n v="0"/>
    <n v="3"/>
    <m/>
    <m/>
    <n v="0"/>
    <m/>
    <m/>
    <m/>
    <m/>
    <m/>
    <m/>
    <m/>
    <m/>
    <s v="B"/>
    <m/>
    <s v="1.4.1"/>
    <s v="CHE"/>
    <s v="3 Mths Cash Deposit"/>
    <s v="Y"/>
    <s v="N"/>
    <n v="0"/>
    <n v="0"/>
    <m/>
    <m/>
    <m/>
    <n v="180000"/>
    <s v="N"/>
    <d v="1899-12-30T00:00:00"/>
    <s v="Euro"/>
    <n v="35.7"/>
    <n v="-12.7"/>
    <n v="0"/>
    <m/>
    <n v="0"/>
    <n v="23"/>
    <n v="0"/>
    <n v="0"/>
    <n v="0"/>
    <n v="0.06"/>
    <n v="11.03"/>
    <n v="-8.69"/>
    <n v="2.34"/>
    <n v="4.01"/>
    <n v="-4.01"/>
    <n v="0"/>
    <n v="20.66"/>
    <s v="0.00"/>
    <n v="20.66"/>
    <n v="1"/>
    <n v="0"/>
    <n v="20.66"/>
    <n v="20.66"/>
    <n v="360000"/>
    <n v="0"/>
    <s v="N"/>
    <n v="0"/>
    <n v="16744"/>
  </r>
  <r>
    <m/>
    <s v="V300044"/>
    <s v="2024-0012"/>
    <x v="90"/>
    <n v="1"/>
    <s v="Wagon"/>
    <n v="1"/>
    <e v="#N/A"/>
    <x v="31"/>
    <m/>
    <m/>
    <x v="0"/>
    <x v="0"/>
    <n v="1"/>
    <m/>
    <m/>
    <m/>
    <n v="1"/>
    <n v="0"/>
    <n v="0"/>
    <x v="1"/>
    <n v="0"/>
    <d v="1899-12-30T00:00:00"/>
    <d v="1899-12-30T00:00:00"/>
    <x v="0"/>
    <m/>
    <m/>
    <m/>
    <e v="#N/A"/>
    <e v="#N/A"/>
    <n v="364"/>
    <x v="1"/>
    <m/>
    <m/>
    <m/>
    <n v="1"/>
    <s v="n.a."/>
    <m/>
    <m/>
    <n v="0"/>
    <n v="3"/>
    <m/>
    <e v="#N/A"/>
    <m/>
    <m/>
    <m/>
    <m/>
    <m/>
    <m/>
    <m/>
    <m/>
    <m/>
    <m/>
    <m/>
    <m/>
    <m/>
    <m/>
    <m/>
    <m/>
    <m/>
    <m/>
    <m/>
    <m/>
    <m/>
    <n v="180000"/>
    <m/>
    <m/>
    <s v="Euro"/>
    <n v="35.7"/>
    <m/>
    <m/>
    <m/>
    <m/>
    <e v="#N/A"/>
    <m/>
    <m/>
    <m/>
    <m/>
    <m/>
    <m/>
    <m/>
    <m/>
    <m/>
    <m/>
    <m/>
    <m/>
    <m/>
    <m/>
    <m/>
    <m/>
    <m/>
    <m/>
    <m/>
    <m/>
    <m/>
    <m/>
  </r>
  <r>
    <m/>
    <s v="V300044"/>
    <s v="2024-0012"/>
    <x v="90"/>
    <n v="1"/>
    <s v="Wagon"/>
    <n v="2"/>
    <e v="#N/A"/>
    <x v="31"/>
    <m/>
    <m/>
    <x v="0"/>
    <x v="0"/>
    <n v="1"/>
    <m/>
    <m/>
    <m/>
    <n v="1"/>
    <n v="0"/>
    <n v="0"/>
    <x v="1"/>
    <n v="0"/>
    <d v="1899-12-30T00:00:00"/>
    <d v="1899-12-30T00:00:00"/>
    <x v="0"/>
    <m/>
    <m/>
    <m/>
    <e v="#N/A"/>
    <e v="#N/A"/>
    <n v="364"/>
    <x v="1"/>
    <m/>
    <m/>
    <m/>
    <n v="1"/>
    <s v="n.a."/>
    <m/>
    <m/>
    <n v="0"/>
    <n v="3"/>
    <m/>
    <e v="#N/A"/>
    <m/>
    <m/>
    <m/>
    <m/>
    <m/>
    <m/>
    <m/>
    <m/>
    <m/>
    <m/>
    <m/>
    <m/>
    <m/>
    <m/>
    <m/>
    <m/>
    <m/>
    <m/>
    <m/>
    <m/>
    <m/>
    <n v="180000"/>
    <m/>
    <m/>
    <s v="Euro"/>
    <n v="35.7"/>
    <m/>
    <m/>
    <m/>
    <m/>
    <e v="#N/A"/>
    <m/>
    <m/>
    <m/>
    <m/>
    <m/>
    <m/>
    <m/>
    <m/>
    <m/>
    <m/>
    <m/>
    <m/>
    <m/>
    <m/>
    <m/>
    <m/>
    <m/>
    <m/>
    <m/>
    <m/>
    <m/>
    <m/>
  </r>
  <r>
    <s v="dmo 03.04.25 / LOA ok CMI 20.06.25"/>
    <s v="V300048"/>
    <s v="2024-0018"/>
    <x v="91"/>
    <m/>
    <s v="Header"/>
    <m/>
    <m/>
    <x v="31"/>
    <s v="AUT"/>
    <s v="Middle EU - ELSE"/>
    <x v="0"/>
    <x v="0"/>
    <n v="6"/>
    <m/>
    <m/>
    <n v="0"/>
    <n v="9"/>
    <n v="0"/>
    <n v="9"/>
    <x v="3"/>
    <m/>
    <m/>
    <m/>
    <x v="1"/>
    <s v="Wagentausch von 6Wg - automatisch verlängert/Kündigungsfrist verlängert auf 30.11.25"/>
    <d v="2024-06-01T00:00:00"/>
    <d v="2025-02-14T00:00:00"/>
    <m/>
    <m/>
    <n v="258"/>
    <x v="4"/>
    <m/>
    <m/>
    <m/>
    <m/>
    <s v="n.a."/>
    <m/>
    <m/>
    <n v="0"/>
    <n v="3"/>
    <m/>
    <m/>
    <m/>
    <n v="0"/>
    <n v="0"/>
    <m/>
    <m/>
    <n v="0"/>
    <m/>
    <m/>
    <n v="258"/>
    <s v="C"/>
    <n v="98"/>
    <s v="1.4.1"/>
    <s v="CHE"/>
    <s v="3 Mths Cash Deposit"/>
    <s v="Y"/>
    <s v="N"/>
    <n v="0"/>
    <m/>
    <n v="1"/>
    <m/>
    <s v="Not Started"/>
    <n v="180000"/>
    <s v="N"/>
    <m/>
    <s v="Euro"/>
    <n v="35.7"/>
    <n v="-12.7"/>
    <n v="0"/>
    <m/>
    <n v="0"/>
    <n v="23"/>
    <n v="0"/>
    <n v="0"/>
    <n v="0"/>
    <n v="0.06"/>
    <n v="11.03"/>
    <n v="-8.69"/>
    <n v="2.34"/>
    <n v="4.01"/>
    <n v="-4.01"/>
    <n v="0"/>
    <n v="20.66"/>
    <s v="0.00"/>
    <n v="20.66"/>
    <n v="1"/>
    <n v="0"/>
    <n v="20.66"/>
    <n v="20.66"/>
    <n v="1080000"/>
    <n v="0"/>
    <s v="N"/>
    <n v="0"/>
    <n v="50232.00000000001"/>
  </r>
  <r>
    <m/>
    <s v="V300048"/>
    <s v="2024-0018"/>
    <x v="91"/>
    <n v="1"/>
    <s v="Batch"/>
    <m/>
    <m/>
    <x v="31"/>
    <s v="AUT"/>
    <s v="Middle EU - ELSE"/>
    <x v="0"/>
    <x v="0"/>
    <n v="8"/>
    <m/>
    <m/>
    <n v="0"/>
    <n v="8"/>
    <n v="0"/>
    <n v="8"/>
    <x v="3"/>
    <m/>
    <m/>
    <m/>
    <x v="1"/>
    <m/>
    <m/>
    <m/>
    <d v="2024-06-05T00:00:00"/>
    <d v="2026-12-31T00:00:00"/>
    <m/>
    <x v="4"/>
    <m/>
    <m/>
    <m/>
    <m/>
    <s v="n.a."/>
    <m/>
    <m/>
    <n v="0"/>
    <n v="3"/>
    <m/>
    <m/>
    <n v="0"/>
    <m/>
    <m/>
    <m/>
    <m/>
    <m/>
    <m/>
    <m/>
    <m/>
    <s v="C"/>
    <m/>
    <s v="1.4.1"/>
    <s v="CHE"/>
    <s v="3 Mths Cash Deposit"/>
    <s v="Y"/>
    <s v="N"/>
    <n v="0"/>
    <n v="0"/>
    <m/>
    <m/>
    <m/>
    <n v="180000"/>
    <s v="N"/>
    <d v="1899-12-30T00:00:00"/>
    <s v="Euro"/>
    <n v="35.7"/>
    <n v="-12.7"/>
    <n v="0"/>
    <m/>
    <n v="0"/>
    <n v="23"/>
    <n v="0"/>
    <n v="0"/>
    <n v="0"/>
    <n v="0.06"/>
    <n v="11.03"/>
    <n v="-8.69"/>
    <n v="2.34"/>
    <n v="4.01"/>
    <n v="-4.01"/>
    <n v="0"/>
    <n v="20.66"/>
    <s v="0.00"/>
    <n v="20.66"/>
    <n v="1"/>
    <n v="0"/>
    <n v="20.66"/>
    <n v="20.66"/>
    <n v="1440000"/>
    <n v="0"/>
    <s v="N"/>
    <n v="0"/>
    <n v="66976.00000000001"/>
  </r>
  <r>
    <m/>
    <s v="V300048"/>
    <s v="2024-0018"/>
    <x v="91"/>
    <n v="1"/>
    <s v="Wagon"/>
    <n v="1"/>
    <s v="37 80 4564 503-3"/>
    <x v="31"/>
    <m/>
    <m/>
    <x v="0"/>
    <x v="0"/>
    <n v="1"/>
    <m/>
    <m/>
    <m/>
    <n v="1"/>
    <n v="0"/>
    <n v="1"/>
    <x v="1"/>
    <n v="0"/>
    <d v="1899-12-30T00:00:00"/>
    <d v="1899-12-30T00:00:00"/>
    <x v="1"/>
    <m/>
    <m/>
    <m/>
    <d v="2024-06-05T00:00:00"/>
    <d v="2026-12-31T00:00:00"/>
    <n v="258"/>
    <x v="4"/>
    <m/>
    <m/>
    <m/>
    <m/>
    <s v="n.a."/>
    <m/>
    <m/>
    <n v="0"/>
    <n v="3"/>
    <m/>
    <d v="2026-09-30T00:00:00"/>
    <m/>
    <m/>
    <m/>
    <m/>
    <m/>
    <m/>
    <m/>
    <m/>
    <m/>
    <m/>
    <m/>
    <m/>
    <m/>
    <m/>
    <m/>
    <m/>
    <m/>
    <m/>
    <m/>
    <d v="2026-07-31T00:00:00"/>
    <m/>
    <n v="180000"/>
    <m/>
    <m/>
    <s v="Euro"/>
    <n v="35.7"/>
    <m/>
    <m/>
    <m/>
    <m/>
    <n v="19.15"/>
    <m/>
    <m/>
    <m/>
    <m/>
    <m/>
    <m/>
    <m/>
    <m/>
    <m/>
    <m/>
    <m/>
    <m/>
    <m/>
    <m/>
    <m/>
    <m/>
    <m/>
    <m/>
    <m/>
    <m/>
    <m/>
    <m/>
  </r>
  <r>
    <m/>
    <s v="V300048"/>
    <s v="2024-0018"/>
    <x v="91"/>
    <n v="1"/>
    <s v="Wagon"/>
    <n v="2"/>
    <s v="37 80 4564 507-4"/>
    <x v="31"/>
    <m/>
    <m/>
    <x v="0"/>
    <x v="0"/>
    <n v="1"/>
    <m/>
    <m/>
    <m/>
    <n v="1"/>
    <n v="0"/>
    <n v="1"/>
    <x v="1"/>
    <n v="0"/>
    <d v="1899-12-30T00:00:00"/>
    <d v="1899-12-30T00:00:00"/>
    <x v="1"/>
    <m/>
    <m/>
    <m/>
    <d v="2024-06-05T00:00:00"/>
    <d v="2026-12-31T00:00:00"/>
    <n v="258"/>
    <x v="4"/>
    <m/>
    <m/>
    <m/>
    <m/>
    <s v="n.a."/>
    <m/>
    <m/>
    <n v="0"/>
    <n v="3"/>
    <m/>
    <d v="2026-09-30T00:00:00"/>
    <m/>
    <m/>
    <m/>
    <m/>
    <m/>
    <m/>
    <m/>
    <m/>
    <m/>
    <m/>
    <m/>
    <m/>
    <m/>
    <m/>
    <m/>
    <m/>
    <m/>
    <m/>
    <m/>
    <d v="2026-07-31T00:00:00"/>
    <m/>
    <n v="180000"/>
    <m/>
    <m/>
    <s v="Euro"/>
    <n v="35.7"/>
    <m/>
    <m/>
    <m/>
    <m/>
    <n v="19.15"/>
    <m/>
    <m/>
    <m/>
    <m/>
    <m/>
    <m/>
    <m/>
    <m/>
    <m/>
    <m/>
    <m/>
    <m/>
    <m/>
    <m/>
    <m/>
    <m/>
    <m/>
    <m/>
    <m/>
    <m/>
    <m/>
    <m/>
  </r>
  <r>
    <m/>
    <s v="V300048"/>
    <s v="2024-0018"/>
    <x v="91"/>
    <n v="1"/>
    <s v="Wagon"/>
    <n v="3"/>
    <s v="37 80 4564 666-8"/>
    <x v="31"/>
    <m/>
    <m/>
    <x v="0"/>
    <x v="0"/>
    <n v="1"/>
    <m/>
    <m/>
    <m/>
    <n v="1"/>
    <n v="0"/>
    <n v="1"/>
    <x v="1"/>
    <n v="0"/>
    <d v="1899-12-30T00:00:00"/>
    <d v="1899-12-30T00:00:00"/>
    <x v="1"/>
    <m/>
    <m/>
    <m/>
    <d v="2024-06-05T00:00:00"/>
    <d v="2026-12-31T00:00:00"/>
    <n v="258"/>
    <x v="4"/>
    <m/>
    <m/>
    <m/>
    <m/>
    <s v="n.a."/>
    <m/>
    <m/>
    <n v="0"/>
    <n v="3"/>
    <m/>
    <d v="2026-09-30T00:00:00"/>
    <m/>
    <m/>
    <m/>
    <m/>
    <m/>
    <m/>
    <m/>
    <m/>
    <m/>
    <m/>
    <m/>
    <m/>
    <m/>
    <m/>
    <m/>
    <m/>
    <m/>
    <m/>
    <m/>
    <d v="2026-07-31T00:00:00"/>
    <m/>
    <n v="180000"/>
    <m/>
    <m/>
    <s v="Euro"/>
    <n v="35.7"/>
    <m/>
    <m/>
    <m/>
    <m/>
    <n v="19.15"/>
    <m/>
    <m/>
    <m/>
    <m/>
    <m/>
    <m/>
    <m/>
    <m/>
    <m/>
    <m/>
    <m/>
    <m/>
    <m/>
    <m/>
    <m/>
    <m/>
    <m/>
    <m/>
    <m/>
    <m/>
    <m/>
    <m/>
  </r>
  <r>
    <m/>
    <s v="V300048"/>
    <s v="2024-0018"/>
    <x v="91"/>
    <n v="1"/>
    <s v="Wagon"/>
    <n v="4"/>
    <s v="37 80 4564 686-6"/>
    <x v="31"/>
    <m/>
    <m/>
    <x v="0"/>
    <x v="0"/>
    <n v="1"/>
    <m/>
    <m/>
    <m/>
    <n v="1"/>
    <n v="0"/>
    <n v="1"/>
    <x v="1"/>
    <n v="0"/>
    <d v="1899-12-30T00:00:00"/>
    <d v="1899-12-30T00:00:00"/>
    <x v="1"/>
    <m/>
    <m/>
    <m/>
    <d v="2024-06-05T00:00:00"/>
    <d v="2026-12-31T00:00:00"/>
    <n v="258"/>
    <x v="4"/>
    <m/>
    <m/>
    <m/>
    <m/>
    <s v="n.a."/>
    <m/>
    <m/>
    <n v="0"/>
    <n v="3"/>
    <m/>
    <d v="2026-09-30T00:00:00"/>
    <m/>
    <m/>
    <m/>
    <m/>
    <m/>
    <m/>
    <m/>
    <m/>
    <m/>
    <m/>
    <m/>
    <m/>
    <m/>
    <m/>
    <m/>
    <m/>
    <m/>
    <m/>
    <m/>
    <d v="2026-07-31T00:00:00"/>
    <m/>
    <n v="180000"/>
    <m/>
    <m/>
    <s v="Euro"/>
    <n v="35.7"/>
    <m/>
    <m/>
    <m/>
    <m/>
    <n v="19.15"/>
    <m/>
    <m/>
    <m/>
    <m/>
    <m/>
    <m/>
    <m/>
    <m/>
    <m/>
    <m/>
    <m/>
    <m/>
    <m/>
    <m/>
    <m/>
    <m/>
    <m/>
    <m/>
    <m/>
    <m/>
    <m/>
    <m/>
  </r>
  <r>
    <m/>
    <s v="V300048"/>
    <s v="2024-0018"/>
    <x v="91"/>
    <n v="1"/>
    <s v="Wagon"/>
    <n v="5"/>
    <s v="37 80 4565 526-3"/>
    <x v="31"/>
    <m/>
    <m/>
    <x v="0"/>
    <x v="0"/>
    <n v="1"/>
    <m/>
    <m/>
    <m/>
    <n v="1"/>
    <n v="0"/>
    <n v="1"/>
    <x v="1"/>
    <n v="0"/>
    <d v="1899-12-30T00:00:00"/>
    <d v="1899-12-30T00:00:00"/>
    <x v="1"/>
    <m/>
    <m/>
    <m/>
    <d v="2024-06-05T00:00:00"/>
    <d v="2026-12-31T00:00:00"/>
    <n v="258"/>
    <x v="4"/>
    <m/>
    <m/>
    <m/>
    <m/>
    <s v="n.a."/>
    <m/>
    <m/>
    <n v="0"/>
    <n v="3"/>
    <m/>
    <d v="2026-09-30T00:00:00"/>
    <m/>
    <m/>
    <m/>
    <m/>
    <m/>
    <m/>
    <m/>
    <m/>
    <m/>
    <m/>
    <m/>
    <m/>
    <m/>
    <m/>
    <m/>
    <m/>
    <m/>
    <m/>
    <m/>
    <d v="2026-07-31T00:00:00"/>
    <m/>
    <n v="180000"/>
    <m/>
    <m/>
    <s v="Euro"/>
    <n v="35.7"/>
    <m/>
    <m/>
    <m/>
    <m/>
    <n v="19.15"/>
    <m/>
    <m/>
    <m/>
    <m/>
    <m/>
    <m/>
    <m/>
    <m/>
    <m/>
    <m/>
    <m/>
    <m/>
    <m/>
    <m/>
    <m/>
    <m/>
    <m/>
    <m/>
    <m/>
    <m/>
    <m/>
    <m/>
  </r>
  <r>
    <m/>
    <s v="V300048"/>
    <s v="2024-0018"/>
    <x v="91"/>
    <n v="1"/>
    <s v="Wagon"/>
    <n v="6"/>
    <s v="37 80 4565 531-3"/>
    <x v="31"/>
    <m/>
    <m/>
    <x v="0"/>
    <x v="0"/>
    <n v="1"/>
    <m/>
    <m/>
    <m/>
    <n v="1"/>
    <n v="0"/>
    <n v="1"/>
    <x v="1"/>
    <n v="0"/>
    <d v="1899-12-30T00:00:00"/>
    <d v="1899-12-30T00:00:00"/>
    <x v="1"/>
    <m/>
    <m/>
    <m/>
    <d v="2024-06-05T00:00:00"/>
    <d v="2026-12-31T00:00:00"/>
    <n v="258"/>
    <x v="4"/>
    <m/>
    <m/>
    <m/>
    <m/>
    <s v="n.a."/>
    <m/>
    <m/>
    <n v="0"/>
    <n v="3"/>
    <m/>
    <d v="2026-09-30T00:00:00"/>
    <m/>
    <m/>
    <m/>
    <m/>
    <m/>
    <m/>
    <m/>
    <m/>
    <m/>
    <m/>
    <m/>
    <m/>
    <m/>
    <m/>
    <m/>
    <m/>
    <m/>
    <m/>
    <m/>
    <d v="2026-07-31T00:00:00"/>
    <m/>
    <n v="180000"/>
    <m/>
    <m/>
    <s v="Euro"/>
    <n v="35.7"/>
    <m/>
    <m/>
    <m/>
    <m/>
    <n v="19.15"/>
    <m/>
    <m/>
    <m/>
    <m/>
    <m/>
    <m/>
    <m/>
    <m/>
    <m/>
    <m/>
    <m/>
    <m/>
    <m/>
    <m/>
    <m/>
    <m/>
    <m/>
    <m/>
    <m/>
    <m/>
    <m/>
    <m/>
  </r>
  <r>
    <m/>
    <s v="V300048"/>
    <s v="2024-0018"/>
    <x v="91"/>
    <n v="1"/>
    <s v="Wagon"/>
    <n v="9"/>
    <s v="37 80 4565 574-3"/>
    <x v="31"/>
    <m/>
    <m/>
    <x v="0"/>
    <x v="0"/>
    <n v="1"/>
    <m/>
    <m/>
    <m/>
    <n v="1"/>
    <n v="0"/>
    <n v="1"/>
    <x v="1"/>
    <n v="0"/>
    <d v="1899-12-30T00:00:00"/>
    <d v="1899-12-30T00:00:00"/>
    <x v="1"/>
    <m/>
    <m/>
    <m/>
    <d v="2026-01-01T00:00:00"/>
    <d v="2026-12-31T00:00:00"/>
    <n v="258"/>
    <x v="4"/>
    <m/>
    <m/>
    <m/>
    <m/>
    <s v="n.a."/>
    <m/>
    <m/>
    <n v="0"/>
    <n v="3"/>
    <m/>
    <d v="2026-09-30T00:00:00"/>
    <m/>
    <m/>
    <m/>
    <m/>
    <m/>
    <m/>
    <m/>
    <m/>
    <m/>
    <m/>
    <m/>
    <m/>
    <m/>
    <m/>
    <m/>
    <m/>
    <m/>
    <m/>
    <m/>
    <d v="2026-07-31T00:00:00"/>
    <m/>
    <n v="180000"/>
    <m/>
    <m/>
    <s v="Euro"/>
    <n v="35.7"/>
    <m/>
    <m/>
    <m/>
    <m/>
    <n v="19.15"/>
    <m/>
    <m/>
    <m/>
    <m/>
    <m/>
    <m/>
    <m/>
    <m/>
    <m/>
    <m/>
    <m/>
    <m/>
    <m/>
    <m/>
    <m/>
    <m/>
    <m/>
    <m/>
    <m/>
    <m/>
    <m/>
    <m/>
  </r>
  <r>
    <m/>
    <s v="V300048"/>
    <s v="2024-0018"/>
    <x v="91"/>
    <n v="1"/>
    <s v="Wagon"/>
    <n v="10"/>
    <s v="37 80 4565 584-2"/>
    <x v="31"/>
    <m/>
    <m/>
    <x v="0"/>
    <x v="0"/>
    <n v="1"/>
    <m/>
    <m/>
    <m/>
    <n v="1"/>
    <n v="0"/>
    <n v="1"/>
    <x v="1"/>
    <n v="0"/>
    <d v="1899-12-30T00:00:00"/>
    <d v="1899-12-30T00:00:00"/>
    <x v="1"/>
    <m/>
    <m/>
    <m/>
    <d v="2026-01-01T00:00:00"/>
    <d v="2026-12-31T00:00:00"/>
    <n v="258"/>
    <x v="4"/>
    <m/>
    <m/>
    <m/>
    <m/>
    <s v="n.a."/>
    <m/>
    <m/>
    <n v="0"/>
    <n v="3"/>
    <m/>
    <d v="2026-09-30T00:00:00"/>
    <m/>
    <m/>
    <m/>
    <m/>
    <m/>
    <m/>
    <m/>
    <m/>
    <m/>
    <m/>
    <m/>
    <m/>
    <m/>
    <m/>
    <m/>
    <m/>
    <m/>
    <m/>
    <m/>
    <d v="2026-07-31T00:00:00"/>
    <m/>
    <n v="180000"/>
    <m/>
    <m/>
    <s v="Euro"/>
    <n v="35.7"/>
    <m/>
    <m/>
    <m/>
    <m/>
    <n v="19.15"/>
    <m/>
    <m/>
    <m/>
    <m/>
    <m/>
    <m/>
    <m/>
    <m/>
    <m/>
    <m/>
    <m/>
    <m/>
    <m/>
    <m/>
    <m/>
    <m/>
    <m/>
    <m/>
    <m/>
    <m/>
    <m/>
    <m/>
  </r>
  <r>
    <s v="dmo 18.12.25"/>
    <s v="V730010"/>
    <s v="2024-0018"/>
    <x v="91"/>
    <n v="2"/>
    <s v="Batch"/>
    <m/>
    <m/>
    <x v="31"/>
    <s v="AUT"/>
    <s v="Middle EU - ELSE"/>
    <x v="0"/>
    <x v="0"/>
    <n v="1"/>
    <m/>
    <m/>
    <n v="0"/>
    <n v="1"/>
    <n v="0"/>
    <n v="1"/>
    <x v="3"/>
    <s v="PAYG"/>
    <d v="2026-01-01T00:00:00"/>
    <d v="2026-12-31T00:00:00"/>
    <x v="3"/>
    <m/>
    <m/>
    <m/>
    <d v="2026-01-01T00:00:00"/>
    <d v="2026-12-31T00:00:00"/>
    <m/>
    <x v="4"/>
    <m/>
    <m/>
    <m/>
    <m/>
    <s v="with as-of date"/>
    <m/>
    <m/>
    <n v="0"/>
    <n v="3"/>
    <m/>
    <m/>
    <n v="0"/>
    <m/>
    <m/>
    <m/>
    <m/>
    <m/>
    <m/>
    <m/>
    <m/>
    <s v="C"/>
    <m/>
    <s v="1.4.1"/>
    <s v="CHE"/>
    <s v="3 Mths Cash Deposit"/>
    <s v="Y"/>
    <s v="N"/>
    <n v="0"/>
    <n v="0"/>
    <m/>
    <m/>
    <m/>
    <n v="180000"/>
    <s v="N"/>
    <d v="1899-12-30T00:00:00"/>
    <s v="Euro"/>
    <n v="35.7"/>
    <n v="-12.7"/>
    <n v="0"/>
    <m/>
    <n v="0"/>
    <n v="23"/>
    <n v="0"/>
    <n v="0"/>
    <n v="0"/>
    <n v="0.06"/>
    <n v="11.03"/>
    <n v="-8.69"/>
    <n v="2.34"/>
    <n v="4.01"/>
    <n v="-4.01"/>
    <n v="0"/>
    <n v="20.66"/>
    <s v="0.00"/>
    <n v="20.66"/>
    <n v="1"/>
    <n v="0"/>
    <n v="20.66"/>
    <n v="20.66"/>
    <n v="180000"/>
    <n v="0"/>
    <s v="N"/>
    <n v="0"/>
    <n v="8372.000000000002"/>
  </r>
  <r>
    <m/>
    <s v="V730010"/>
    <s v="2024-0018"/>
    <x v="91"/>
    <n v="2"/>
    <s v="Wagon"/>
    <n v="2"/>
    <s v="37 80 4565 544-6"/>
    <x v="31"/>
    <m/>
    <m/>
    <x v="0"/>
    <x v="0"/>
    <n v="1"/>
    <m/>
    <m/>
    <m/>
    <n v="1"/>
    <n v="0"/>
    <n v="1"/>
    <x v="1"/>
    <s v="PAYG"/>
    <d v="2026-01-01T00:00:00"/>
    <d v="2026-12-31T00:00:00"/>
    <x v="3"/>
    <m/>
    <m/>
    <m/>
    <d v="2025-12-19T00:00:00"/>
    <d v="2026-12-31T00:00:00"/>
    <n v="258"/>
    <x v="4"/>
    <m/>
    <m/>
    <m/>
    <m/>
    <s v="with as-of date"/>
    <m/>
    <m/>
    <n v="0"/>
    <n v="3"/>
    <m/>
    <d v="2024-01-01T00:00:00"/>
    <m/>
    <m/>
    <m/>
    <m/>
    <m/>
    <m/>
    <m/>
    <m/>
    <m/>
    <m/>
    <m/>
    <m/>
    <m/>
    <m/>
    <m/>
    <m/>
    <m/>
    <m/>
    <m/>
    <d v="2025-11-01T00:00:00"/>
    <m/>
    <n v="180000"/>
    <m/>
    <m/>
    <s v="Euro"/>
    <n v="35.7"/>
    <m/>
    <m/>
    <m/>
    <m/>
    <n v="19.15"/>
    <m/>
    <m/>
    <m/>
    <m/>
    <m/>
    <m/>
    <m/>
    <m/>
    <m/>
    <m/>
    <m/>
    <m/>
    <m/>
    <m/>
    <m/>
    <m/>
    <m/>
    <m/>
    <m/>
    <m/>
    <m/>
    <m/>
  </r>
  <r>
    <s v="dmo 23.12.25"/>
    <s v="V300086"/>
    <s v="2025-0042"/>
    <x v="92"/>
    <m/>
    <s v="Header"/>
    <m/>
    <m/>
    <x v="31"/>
    <s v="DEU"/>
    <s v="Middle EU - DEU"/>
    <x v="5"/>
    <x v="4"/>
    <n v="40"/>
    <m/>
    <m/>
    <n v="0"/>
    <n v="40"/>
    <n v="40"/>
    <n v="40"/>
    <x v="3"/>
    <m/>
    <m/>
    <m/>
    <x v="6"/>
    <s v="PAYG Ab. 6 Mt, dann 2 Wagen bleiben in PAYG"/>
    <d v="2026-02-16T00:00:00"/>
    <d v="2027-12-31T00:00:00"/>
    <m/>
    <m/>
    <n v="683"/>
    <x v="13"/>
    <m/>
    <m/>
    <m/>
    <m/>
    <s v="with cut-off date"/>
    <d v="2026-12-31T00:00:00"/>
    <m/>
    <n v="3"/>
    <n v="3"/>
    <m/>
    <m/>
    <m/>
    <m/>
    <m/>
    <n v="14"/>
    <m/>
    <m/>
    <s v="annually"/>
    <m/>
    <n v="318"/>
    <s v="C"/>
    <n v="98"/>
    <n v="2.01"/>
    <s v="CHE"/>
    <s v="Not required"/>
    <s v="Y"/>
    <s v="N"/>
    <n v="0"/>
    <n v="0"/>
    <m/>
    <m/>
    <m/>
    <n v="200000"/>
    <s v="N"/>
    <m/>
    <s v="Euro"/>
    <n v="59.45"/>
    <n v="-34.95"/>
    <n v="0"/>
    <n v="0"/>
    <n v="-2.28027397260274"/>
    <n v="24.5"/>
    <n v="0"/>
    <m/>
    <m/>
    <n v="0.06"/>
    <n v="18.38"/>
    <n v="-26.22"/>
    <n v="-7.840000000000003"/>
    <n v="8.73"/>
    <n v="-8.73"/>
    <n v="0"/>
    <n v="32.34"/>
    <s v="0.00"/>
    <n v="32.34"/>
    <n v="1"/>
    <n v="0"/>
    <n v="32.34"/>
    <n v="32.34"/>
    <n v="8000000"/>
    <n v="99"/>
    <s v="N"/>
    <n v="0"/>
    <n v="356720"/>
  </r>
  <r>
    <m/>
    <s v="V300086"/>
    <s v="2025-0042"/>
    <x v="92"/>
    <n v="1"/>
    <s v="Batch"/>
    <m/>
    <m/>
    <x v="31"/>
    <s v="DEU"/>
    <s v="Middle EU - DEU"/>
    <x v="5"/>
    <x v="4"/>
    <n v="19"/>
    <m/>
    <m/>
    <n v="0"/>
    <n v="19"/>
    <n v="19"/>
    <n v="19"/>
    <x v="3"/>
    <m/>
    <m/>
    <m/>
    <x v="6"/>
    <m/>
    <m/>
    <m/>
    <d v="2026-02-16T00:00:00"/>
    <d v="2027-12-31T00:00:00"/>
    <m/>
    <x v="13"/>
    <m/>
    <m/>
    <m/>
    <m/>
    <s v="with cut-off date"/>
    <d v="2026-12-31T00:00:00"/>
    <m/>
    <n v="3"/>
    <n v="3"/>
    <m/>
    <m/>
    <n v="0"/>
    <m/>
    <m/>
    <n v="14"/>
    <m/>
    <m/>
    <s v="annually"/>
    <m/>
    <m/>
    <s v="C"/>
    <n v="98"/>
    <n v="2.01"/>
    <s v="CHE"/>
    <s v="Not required"/>
    <s v="Y"/>
    <s v="N"/>
    <n v="0"/>
    <n v="0"/>
    <m/>
    <m/>
    <m/>
    <n v="200000"/>
    <s v="N"/>
    <m/>
    <s v="Euro"/>
    <n v="59.45"/>
    <n v="-34.95"/>
    <n v="0"/>
    <n v="0"/>
    <n v="-2.28027397260274"/>
    <n v="24.5"/>
    <n v="0"/>
    <m/>
    <m/>
    <n v="0.06"/>
    <n v="18.38"/>
    <n v="-26.22"/>
    <n v="-7.840000000000003"/>
    <n v="8.73"/>
    <n v="-8.73"/>
    <n v="0"/>
    <n v="32.34"/>
    <s v="0.00"/>
    <n v="32.34"/>
    <n v="1"/>
    <n v="0"/>
    <n v="32.34"/>
    <n v="32.34"/>
    <n v="3800000"/>
    <n v="0"/>
    <s v="N"/>
    <n v="0"/>
    <n v="169442"/>
  </r>
  <r>
    <m/>
    <s v="V300086"/>
    <s v="2025-0042"/>
    <x v="92"/>
    <n v="1"/>
    <s v="Wagon"/>
    <n v="1"/>
    <s v=""/>
    <x v="31"/>
    <m/>
    <m/>
    <x v="5"/>
    <x v="4"/>
    <n v="1"/>
    <m/>
    <m/>
    <m/>
    <n v="1"/>
    <n v="1"/>
    <n v="1"/>
    <x v="1"/>
    <n v="0"/>
    <m/>
    <m/>
    <x v="6"/>
    <m/>
    <m/>
    <m/>
    <d v="2026-02-16T00:00:00"/>
    <d v="2027-12-31T00:00:00"/>
    <n v="683"/>
    <x v="13"/>
    <m/>
    <m/>
    <m/>
    <m/>
    <s v="with cut-off date"/>
    <d v="2026-12-31T00:00:00"/>
    <m/>
    <n v="3"/>
    <n v="3"/>
    <m/>
    <d v="2026-09-30T00:00:00"/>
    <m/>
    <m/>
    <m/>
    <m/>
    <m/>
    <m/>
    <m/>
    <m/>
    <n v="318"/>
    <m/>
    <m/>
    <m/>
    <m/>
    <m/>
    <m/>
    <m/>
    <m/>
    <m/>
    <m/>
    <d v="2025-11-01T00:00:00"/>
    <m/>
    <n v="200000"/>
    <m/>
    <m/>
    <s v="Euro"/>
    <n v="59.45"/>
    <m/>
    <m/>
    <m/>
    <m/>
    <n v="24.5"/>
    <m/>
    <m/>
    <m/>
    <m/>
    <m/>
    <m/>
    <m/>
    <m/>
    <m/>
    <m/>
    <m/>
    <m/>
    <m/>
    <m/>
    <m/>
    <m/>
    <m/>
    <m/>
    <m/>
    <m/>
    <m/>
    <m/>
  </r>
  <r>
    <m/>
    <s v="V300086"/>
    <s v="2025-0042"/>
    <x v="92"/>
    <n v="1"/>
    <s v="Wagon"/>
    <n v="2"/>
    <s v=""/>
    <x v="31"/>
    <m/>
    <m/>
    <x v="5"/>
    <x v="4"/>
    <n v="1"/>
    <m/>
    <m/>
    <m/>
    <n v="1"/>
    <n v="1"/>
    <n v="1"/>
    <x v="1"/>
    <n v="0"/>
    <m/>
    <m/>
    <x v="6"/>
    <m/>
    <m/>
    <m/>
    <d v="2026-02-16T00:00:00"/>
    <d v="2027-12-31T00:00:00"/>
    <n v="683"/>
    <x v="13"/>
    <m/>
    <m/>
    <m/>
    <m/>
    <s v="with cut-off date"/>
    <d v="2026-12-31T00:00:00"/>
    <m/>
    <n v="3"/>
    <n v="3"/>
    <m/>
    <d v="2026-09-30T00:00:00"/>
    <m/>
    <m/>
    <m/>
    <m/>
    <m/>
    <m/>
    <m/>
    <m/>
    <n v="318"/>
    <m/>
    <m/>
    <m/>
    <m/>
    <m/>
    <m/>
    <m/>
    <m/>
    <m/>
    <m/>
    <d v="2025-11-01T00:00:00"/>
    <m/>
    <n v="200000"/>
    <m/>
    <m/>
    <s v="Euro"/>
    <n v="59.45"/>
    <m/>
    <m/>
    <m/>
    <m/>
    <n v="24.5"/>
    <m/>
    <m/>
    <m/>
    <m/>
    <m/>
    <m/>
    <m/>
    <m/>
    <m/>
    <m/>
    <m/>
    <m/>
    <m/>
    <m/>
    <m/>
    <m/>
    <m/>
    <m/>
    <m/>
    <m/>
    <m/>
    <m/>
  </r>
  <r>
    <m/>
    <s v="V300086"/>
    <s v="2025-0042"/>
    <x v="92"/>
    <n v="1"/>
    <s v="Wagon"/>
    <n v="3"/>
    <s v=""/>
    <x v="31"/>
    <m/>
    <m/>
    <x v="5"/>
    <x v="4"/>
    <n v="1"/>
    <m/>
    <m/>
    <m/>
    <n v="1"/>
    <n v="1"/>
    <n v="1"/>
    <x v="1"/>
    <n v="0"/>
    <m/>
    <m/>
    <x v="6"/>
    <m/>
    <m/>
    <m/>
    <d v="2026-02-16T00:00:00"/>
    <d v="2027-12-31T00:00:00"/>
    <n v="683"/>
    <x v="13"/>
    <m/>
    <m/>
    <m/>
    <m/>
    <s v="with cut-off date"/>
    <d v="2026-12-31T00:00:00"/>
    <m/>
    <n v="3"/>
    <n v="3"/>
    <m/>
    <d v="2026-09-30T00:00:00"/>
    <m/>
    <m/>
    <m/>
    <m/>
    <m/>
    <m/>
    <m/>
    <m/>
    <n v="318"/>
    <m/>
    <m/>
    <m/>
    <m/>
    <m/>
    <m/>
    <m/>
    <m/>
    <m/>
    <m/>
    <d v="2025-11-01T00:00:00"/>
    <m/>
    <n v="200000"/>
    <m/>
    <m/>
    <s v="Euro"/>
    <n v="59.45"/>
    <m/>
    <m/>
    <m/>
    <m/>
    <n v="24.5"/>
    <m/>
    <m/>
    <m/>
    <m/>
    <m/>
    <m/>
    <m/>
    <m/>
    <m/>
    <m/>
    <m/>
    <m/>
    <m/>
    <m/>
    <m/>
    <m/>
    <m/>
    <m/>
    <m/>
    <m/>
    <m/>
    <m/>
  </r>
  <r>
    <m/>
    <s v="V300086"/>
    <s v="2025-0042"/>
    <x v="92"/>
    <n v="1"/>
    <s v="Wagon"/>
    <n v="4"/>
    <s v=""/>
    <x v="31"/>
    <m/>
    <m/>
    <x v="5"/>
    <x v="4"/>
    <n v="1"/>
    <m/>
    <m/>
    <m/>
    <n v="1"/>
    <n v="1"/>
    <n v="1"/>
    <x v="1"/>
    <n v="0"/>
    <m/>
    <m/>
    <x v="6"/>
    <m/>
    <m/>
    <m/>
    <d v="2026-02-16T00:00:00"/>
    <d v="2027-12-31T00:00:00"/>
    <n v="683"/>
    <x v="13"/>
    <m/>
    <m/>
    <m/>
    <m/>
    <s v="with cut-off date"/>
    <d v="2026-12-31T00:00:00"/>
    <m/>
    <n v="3"/>
    <n v="3"/>
    <m/>
    <d v="2026-09-30T00:00:00"/>
    <m/>
    <m/>
    <m/>
    <m/>
    <m/>
    <m/>
    <m/>
    <m/>
    <n v="318"/>
    <m/>
    <m/>
    <m/>
    <m/>
    <m/>
    <m/>
    <m/>
    <m/>
    <m/>
    <m/>
    <d v="2025-11-01T00:00:00"/>
    <m/>
    <n v="200000"/>
    <m/>
    <m/>
    <s v="Euro"/>
    <n v="59.45"/>
    <m/>
    <m/>
    <m/>
    <m/>
    <n v="24.5"/>
    <m/>
    <m/>
    <m/>
    <m/>
    <m/>
    <m/>
    <m/>
    <m/>
    <m/>
    <m/>
    <m/>
    <m/>
    <m/>
    <m/>
    <m/>
    <m/>
    <m/>
    <m/>
    <m/>
    <m/>
    <m/>
    <m/>
  </r>
  <r>
    <m/>
    <s v="V300086"/>
    <s v="2025-0042"/>
    <x v="92"/>
    <n v="1"/>
    <s v="Wagon"/>
    <n v="5"/>
    <s v=""/>
    <x v="31"/>
    <m/>
    <m/>
    <x v="5"/>
    <x v="4"/>
    <n v="1"/>
    <m/>
    <m/>
    <m/>
    <n v="1"/>
    <n v="1"/>
    <n v="1"/>
    <x v="1"/>
    <n v="0"/>
    <m/>
    <m/>
    <x v="6"/>
    <m/>
    <m/>
    <m/>
    <d v="2026-02-16T00:00:00"/>
    <d v="2027-12-31T00:00:00"/>
    <n v="683"/>
    <x v="13"/>
    <m/>
    <m/>
    <m/>
    <m/>
    <s v="with cut-off date"/>
    <d v="2026-12-31T00:00:00"/>
    <m/>
    <n v="3"/>
    <n v="3"/>
    <m/>
    <d v="2026-09-30T00:00:00"/>
    <m/>
    <m/>
    <m/>
    <m/>
    <m/>
    <m/>
    <m/>
    <m/>
    <n v="318"/>
    <m/>
    <m/>
    <m/>
    <m/>
    <m/>
    <m/>
    <m/>
    <m/>
    <m/>
    <m/>
    <d v="2025-11-01T00:00:00"/>
    <m/>
    <n v="200000"/>
    <m/>
    <m/>
    <s v="Euro"/>
    <n v="59.45"/>
    <m/>
    <m/>
    <m/>
    <m/>
    <n v="24.5"/>
    <m/>
    <m/>
    <m/>
    <m/>
    <m/>
    <m/>
    <m/>
    <m/>
    <m/>
    <m/>
    <m/>
    <m/>
    <m/>
    <m/>
    <m/>
    <m/>
    <m/>
    <m/>
    <m/>
    <m/>
    <m/>
    <m/>
  </r>
  <r>
    <m/>
    <s v="V300086"/>
    <s v="2025-0042"/>
    <x v="92"/>
    <n v="1"/>
    <s v="Wagon"/>
    <n v="6"/>
    <s v=""/>
    <x v="31"/>
    <m/>
    <m/>
    <x v="5"/>
    <x v="4"/>
    <n v="1"/>
    <m/>
    <m/>
    <m/>
    <n v="1"/>
    <n v="1"/>
    <n v="1"/>
    <x v="1"/>
    <n v="0"/>
    <m/>
    <m/>
    <x v="6"/>
    <m/>
    <m/>
    <m/>
    <d v="2026-02-16T00:00:00"/>
    <d v="2027-12-31T00:00:00"/>
    <n v="683"/>
    <x v="13"/>
    <m/>
    <m/>
    <m/>
    <m/>
    <s v="with cut-off date"/>
    <d v="2026-12-31T00:00:00"/>
    <m/>
    <n v="3"/>
    <n v="3"/>
    <m/>
    <d v="2026-09-30T00:00:00"/>
    <m/>
    <m/>
    <m/>
    <m/>
    <m/>
    <m/>
    <m/>
    <m/>
    <n v="318"/>
    <m/>
    <m/>
    <m/>
    <m/>
    <m/>
    <m/>
    <m/>
    <m/>
    <m/>
    <m/>
    <d v="2025-11-01T00:00:00"/>
    <m/>
    <n v="200000"/>
    <m/>
    <m/>
    <s v="Euro"/>
    <n v="59.45"/>
    <m/>
    <m/>
    <m/>
    <m/>
    <n v="24.5"/>
    <m/>
    <m/>
    <m/>
    <m/>
    <m/>
    <m/>
    <m/>
    <m/>
    <m/>
    <m/>
    <m/>
    <m/>
    <m/>
    <m/>
    <m/>
    <m/>
    <m/>
    <m/>
    <m/>
    <m/>
    <m/>
    <m/>
  </r>
  <r>
    <m/>
    <s v="V300086"/>
    <s v="2025-0042"/>
    <x v="92"/>
    <n v="1"/>
    <s v="Wagon"/>
    <n v="7"/>
    <s v=""/>
    <x v="31"/>
    <m/>
    <m/>
    <x v="5"/>
    <x v="4"/>
    <n v="1"/>
    <m/>
    <m/>
    <m/>
    <n v="1"/>
    <n v="1"/>
    <n v="1"/>
    <x v="1"/>
    <n v="0"/>
    <m/>
    <m/>
    <x v="6"/>
    <m/>
    <m/>
    <m/>
    <d v="2026-02-16T00:00:00"/>
    <d v="2027-12-31T00:00:00"/>
    <n v="683"/>
    <x v="13"/>
    <m/>
    <m/>
    <m/>
    <m/>
    <s v="with cut-off date"/>
    <d v="2026-12-31T00:00:00"/>
    <m/>
    <n v="3"/>
    <n v="3"/>
    <m/>
    <d v="2026-09-30T00:00:00"/>
    <m/>
    <m/>
    <m/>
    <m/>
    <m/>
    <m/>
    <m/>
    <m/>
    <n v="318"/>
    <m/>
    <m/>
    <m/>
    <m/>
    <m/>
    <m/>
    <m/>
    <m/>
    <m/>
    <m/>
    <d v="2025-11-01T00:00:00"/>
    <m/>
    <n v="200000"/>
    <m/>
    <m/>
    <s v="Euro"/>
    <n v="59.45"/>
    <m/>
    <m/>
    <m/>
    <m/>
    <n v="24.5"/>
    <m/>
    <m/>
    <m/>
    <m/>
    <m/>
    <m/>
    <m/>
    <m/>
    <m/>
    <m/>
    <m/>
    <m/>
    <m/>
    <m/>
    <m/>
    <m/>
    <m/>
    <m/>
    <m/>
    <m/>
    <m/>
    <m/>
  </r>
  <r>
    <m/>
    <s v="V300086"/>
    <s v="2025-0042"/>
    <x v="92"/>
    <n v="1"/>
    <s v="Wagon"/>
    <n v="8"/>
    <s v=""/>
    <x v="31"/>
    <m/>
    <m/>
    <x v="5"/>
    <x v="4"/>
    <n v="1"/>
    <m/>
    <m/>
    <m/>
    <n v="1"/>
    <n v="1"/>
    <n v="1"/>
    <x v="1"/>
    <n v="0"/>
    <m/>
    <m/>
    <x v="6"/>
    <m/>
    <m/>
    <m/>
    <d v="2026-02-16T00:00:00"/>
    <d v="2027-12-31T00:00:00"/>
    <n v="683"/>
    <x v="13"/>
    <m/>
    <m/>
    <m/>
    <m/>
    <s v="with cut-off date"/>
    <d v="2026-12-31T00:00:00"/>
    <m/>
    <n v="3"/>
    <n v="3"/>
    <m/>
    <d v="2026-09-30T00:00:00"/>
    <m/>
    <m/>
    <m/>
    <m/>
    <m/>
    <m/>
    <m/>
    <m/>
    <n v="318"/>
    <m/>
    <m/>
    <m/>
    <m/>
    <m/>
    <m/>
    <m/>
    <m/>
    <m/>
    <m/>
    <d v="2025-11-01T00:00:00"/>
    <m/>
    <n v="200000"/>
    <m/>
    <m/>
    <s v="Euro"/>
    <n v="59.45"/>
    <m/>
    <m/>
    <m/>
    <m/>
    <n v="24.5"/>
    <m/>
    <m/>
    <m/>
    <m/>
    <m/>
    <m/>
    <m/>
    <m/>
    <m/>
    <m/>
    <m/>
    <m/>
    <m/>
    <m/>
    <m/>
    <m/>
    <m/>
    <m/>
    <m/>
    <m/>
    <m/>
    <m/>
  </r>
  <r>
    <m/>
    <s v="V300086"/>
    <s v="2025-0042"/>
    <x v="92"/>
    <n v="1"/>
    <s v="Wagon"/>
    <n v="9"/>
    <s v=""/>
    <x v="31"/>
    <m/>
    <m/>
    <x v="5"/>
    <x v="4"/>
    <n v="1"/>
    <m/>
    <m/>
    <m/>
    <n v="1"/>
    <n v="1"/>
    <n v="1"/>
    <x v="1"/>
    <n v="0"/>
    <m/>
    <m/>
    <x v="6"/>
    <m/>
    <m/>
    <m/>
    <d v="2026-02-16T00:00:00"/>
    <d v="2027-12-31T00:00:00"/>
    <n v="683"/>
    <x v="13"/>
    <m/>
    <m/>
    <m/>
    <m/>
    <s v="with cut-off date"/>
    <d v="2026-12-31T00:00:00"/>
    <m/>
    <n v="3"/>
    <n v="3"/>
    <m/>
    <d v="2026-09-30T00:00:00"/>
    <m/>
    <m/>
    <m/>
    <m/>
    <m/>
    <m/>
    <m/>
    <m/>
    <n v="318"/>
    <m/>
    <m/>
    <m/>
    <m/>
    <m/>
    <m/>
    <m/>
    <m/>
    <m/>
    <m/>
    <d v="2025-11-01T00:00:00"/>
    <m/>
    <n v="200000"/>
    <m/>
    <m/>
    <s v="Euro"/>
    <n v="59.45"/>
    <m/>
    <m/>
    <m/>
    <m/>
    <n v="24.5"/>
    <m/>
    <m/>
    <m/>
    <m/>
    <m/>
    <m/>
    <m/>
    <m/>
    <m/>
    <m/>
    <m/>
    <m/>
    <m/>
    <m/>
    <m/>
    <m/>
    <m/>
    <m/>
    <m/>
    <m/>
    <m/>
    <m/>
  </r>
  <r>
    <m/>
    <s v="V300086"/>
    <s v="2025-0042"/>
    <x v="92"/>
    <n v="1"/>
    <s v="Wagon"/>
    <n v="10"/>
    <s v=""/>
    <x v="31"/>
    <m/>
    <m/>
    <x v="5"/>
    <x v="4"/>
    <n v="1"/>
    <m/>
    <m/>
    <m/>
    <n v="1"/>
    <n v="1"/>
    <n v="1"/>
    <x v="1"/>
    <n v="0"/>
    <m/>
    <m/>
    <x v="6"/>
    <m/>
    <m/>
    <m/>
    <d v="2026-02-16T00:00:00"/>
    <d v="2027-12-31T00:00:00"/>
    <n v="683"/>
    <x v="13"/>
    <m/>
    <m/>
    <m/>
    <m/>
    <s v="with cut-off date"/>
    <d v="2026-12-31T00:00:00"/>
    <m/>
    <n v="3"/>
    <n v="3"/>
    <m/>
    <d v="2026-09-30T00:00:00"/>
    <m/>
    <m/>
    <m/>
    <m/>
    <m/>
    <m/>
    <m/>
    <m/>
    <n v="318"/>
    <m/>
    <m/>
    <m/>
    <m/>
    <m/>
    <m/>
    <m/>
    <m/>
    <m/>
    <m/>
    <d v="2025-11-01T00:00:00"/>
    <m/>
    <n v="200000"/>
    <m/>
    <m/>
    <s v="Euro"/>
    <n v="59.45"/>
    <m/>
    <m/>
    <m/>
    <m/>
    <n v="24.5"/>
    <m/>
    <m/>
    <m/>
    <m/>
    <m/>
    <m/>
    <m/>
    <m/>
    <m/>
    <m/>
    <m/>
    <m/>
    <m/>
    <m/>
    <m/>
    <m/>
    <m/>
    <m/>
    <m/>
    <m/>
    <m/>
    <m/>
  </r>
  <r>
    <m/>
    <s v="V300086"/>
    <s v="2025-0042"/>
    <x v="92"/>
    <n v="1"/>
    <s v="Wagon"/>
    <n v="11"/>
    <s v=""/>
    <x v="31"/>
    <m/>
    <m/>
    <x v="5"/>
    <x v="4"/>
    <n v="1"/>
    <m/>
    <m/>
    <m/>
    <n v="1"/>
    <n v="1"/>
    <n v="1"/>
    <x v="1"/>
    <n v="0"/>
    <m/>
    <m/>
    <x v="6"/>
    <m/>
    <m/>
    <m/>
    <d v="2026-02-16T00:00:00"/>
    <d v="2027-12-31T00:00:00"/>
    <n v="683"/>
    <x v="13"/>
    <m/>
    <m/>
    <m/>
    <m/>
    <s v="with cut-off date"/>
    <d v="2026-12-31T00:00:00"/>
    <m/>
    <n v="3"/>
    <n v="3"/>
    <m/>
    <d v="2026-09-30T00:00:00"/>
    <m/>
    <m/>
    <m/>
    <m/>
    <m/>
    <m/>
    <m/>
    <m/>
    <n v="318"/>
    <m/>
    <m/>
    <m/>
    <m/>
    <m/>
    <m/>
    <m/>
    <m/>
    <m/>
    <m/>
    <d v="2025-11-01T00:00:00"/>
    <m/>
    <n v="200000"/>
    <m/>
    <m/>
    <s v="Euro"/>
    <n v="59.45"/>
    <m/>
    <m/>
    <m/>
    <m/>
    <n v="24.5"/>
    <m/>
    <m/>
    <m/>
    <m/>
    <m/>
    <m/>
    <m/>
    <m/>
    <m/>
    <m/>
    <m/>
    <m/>
    <m/>
    <m/>
    <m/>
    <m/>
    <m/>
    <m/>
    <m/>
    <m/>
    <m/>
    <m/>
  </r>
  <r>
    <m/>
    <s v="V300086"/>
    <s v="2025-0042"/>
    <x v="92"/>
    <n v="1"/>
    <s v="Wagon"/>
    <n v="12"/>
    <s v=""/>
    <x v="31"/>
    <m/>
    <m/>
    <x v="5"/>
    <x v="4"/>
    <n v="1"/>
    <m/>
    <m/>
    <m/>
    <n v="1"/>
    <n v="1"/>
    <n v="1"/>
    <x v="1"/>
    <n v="0"/>
    <m/>
    <m/>
    <x v="6"/>
    <m/>
    <m/>
    <m/>
    <d v="2026-02-16T00:00:00"/>
    <d v="2027-12-31T00:00:00"/>
    <n v="683"/>
    <x v="13"/>
    <m/>
    <m/>
    <m/>
    <m/>
    <s v="with cut-off date"/>
    <d v="2026-12-31T00:00:00"/>
    <m/>
    <n v="3"/>
    <n v="3"/>
    <m/>
    <d v="2026-09-30T00:00:00"/>
    <m/>
    <m/>
    <m/>
    <m/>
    <m/>
    <m/>
    <m/>
    <m/>
    <n v="318"/>
    <m/>
    <m/>
    <m/>
    <m/>
    <m/>
    <m/>
    <m/>
    <m/>
    <m/>
    <m/>
    <d v="2025-11-01T00:00:00"/>
    <m/>
    <n v="200000"/>
    <m/>
    <m/>
    <s v="Euro"/>
    <n v="59.45"/>
    <m/>
    <m/>
    <m/>
    <m/>
    <n v="24.5"/>
    <m/>
    <m/>
    <m/>
    <m/>
    <m/>
    <m/>
    <m/>
    <m/>
    <m/>
    <m/>
    <m/>
    <m/>
    <m/>
    <m/>
    <m/>
    <m/>
    <m/>
    <m/>
    <m/>
    <m/>
    <m/>
    <m/>
  </r>
  <r>
    <m/>
    <s v="V300086"/>
    <s v="2025-0042"/>
    <x v="92"/>
    <n v="1"/>
    <s v="Wagon"/>
    <n v="13"/>
    <s v=""/>
    <x v="31"/>
    <m/>
    <m/>
    <x v="5"/>
    <x v="4"/>
    <n v="1"/>
    <m/>
    <m/>
    <m/>
    <n v="1"/>
    <n v="1"/>
    <n v="1"/>
    <x v="1"/>
    <n v="0"/>
    <m/>
    <m/>
    <x v="6"/>
    <m/>
    <m/>
    <m/>
    <d v="2026-02-16T00:00:00"/>
    <d v="2027-12-31T00:00:00"/>
    <n v="683"/>
    <x v="13"/>
    <m/>
    <m/>
    <m/>
    <m/>
    <s v="with cut-off date"/>
    <d v="2026-12-31T00:00:00"/>
    <m/>
    <n v="3"/>
    <n v="3"/>
    <m/>
    <d v="2026-09-30T00:00:00"/>
    <m/>
    <m/>
    <m/>
    <m/>
    <m/>
    <m/>
    <m/>
    <m/>
    <n v="318"/>
    <m/>
    <m/>
    <m/>
    <m/>
    <m/>
    <m/>
    <m/>
    <m/>
    <m/>
    <m/>
    <d v="2025-11-01T00:00:00"/>
    <m/>
    <n v="200000"/>
    <m/>
    <m/>
    <s v="Euro"/>
    <n v="59.45"/>
    <m/>
    <m/>
    <m/>
    <m/>
    <n v="24.5"/>
    <m/>
    <m/>
    <m/>
    <m/>
    <m/>
    <m/>
    <m/>
    <m/>
    <m/>
    <m/>
    <m/>
    <m/>
    <m/>
    <m/>
    <m/>
    <m/>
    <m/>
    <m/>
    <m/>
    <m/>
    <m/>
    <m/>
  </r>
  <r>
    <m/>
    <s v="V300086"/>
    <s v="2025-0042"/>
    <x v="92"/>
    <n v="1"/>
    <s v="Wagon"/>
    <n v="14"/>
    <s v=""/>
    <x v="31"/>
    <m/>
    <m/>
    <x v="5"/>
    <x v="4"/>
    <n v="1"/>
    <m/>
    <m/>
    <m/>
    <n v="1"/>
    <n v="1"/>
    <n v="1"/>
    <x v="1"/>
    <n v="0"/>
    <m/>
    <m/>
    <x v="6"/>
    <m/>
    <m/>
    <m/>
    <d v="2026-02-16T00:00:00"/>
    <d v="2027-12-31T00:00:00"/>
    <n v="683"/>
    <x v="13"/>
    <m/>
    <m/>
    <m/>
    <m/>
    <s v="with cut-off date"/>
    <d v="2026-12-31T00:00:00"/>
    <m/>
    <n v="3"/>
    <n v="3"/>
    <m/>
    <d v="2026-09-30T00:00:00"/>
    <m/>
    <m/>
    <m/>
    <m/>
    <m/>
    <m/>
    <m/>
    <m/>
    <n v="318"/>
    <m/>
    <m/>
    <m/>
    <m/>
    <m/>
    <m/>
    <m/>
    <m/>
    <m/>
    <m/>
    <d v="2025-11-01T00:00:00"/>
    <m/>
    <n v="200000"/>
    <m/>
    <m/>
    <s v="Euro"/>
    <n v="59.45"/>
    <m/>
    <m/>
    <m/>
    <m/>
    <n v="24.5"/>
    <m/>
    <m/>
    <m/>
    <m/>
    <m/>
    <m/>
    <m/>
    <m/>
    <m/>
    <m/>
    <m/>
    <m/>
    <m/>
    <m/>
    <m/>
    <m/>
    <m/>
    <m/>
    <m/>
    <m/>
    <m/>
    <m/>
  </r>
  <r>
    <m/>
    <s v="V300086"/>
    <s v="2025-0042"/>
    <x v="92"/>
    <n v="1"/>
    <s v="Wagon"/>
    <n v="15"/>
    <s v=""/>
    <x v="31"/>
    <m/>
    <m/>
    <x v="5"/>
    <x v="4"/>
    <n v="1"/>
    <m/>
    <m/>
    <m/>
    <n v="1"/>
    <n v="1"/>
    <n v="1"/>
    <x v="1"/>
    <n v="0"/>
    <m/>
    <m/>
    <x v="6"/>
    <m/>
    <m/>
    <m/>
    <d v="2026-02-16T00:00:00"/>
    <d v="2027-12-31T00:00:00"/>
    <n v="683"/>
    <x v="13"/>
    <m/>
    <m/>
    <m/>
    <m/>
    <s v="with cut-off date"/>
    <d v="2026-12-31T00:00:00"/>
    <m/>
    <n v="3"/>
    <n v="3"/>
    <m/>
    <d v="2026-09-30T00:00:00"/>
    <m/>
    <m/>
    <m/>
    <m/>
    <m/>
    <m/>
    <m/>
    <m/>
    <n v="318"/>
    <m/>
    <m/>
    <m/>
    <m/>
    <m/>
    <m/>
    <m/>
    <m/>
    <m/>
    <m/>
    <d v="2025-11-01T00:00:00"/>
    <m/>
    <n v="200000"/>
    <m/>
    <m/>
    <s v="Euro"/>
    <n v="59.45"/>
    <m/>
    <m/>
    <m/>
    <m/>
    <n v="24.5"/>
    <m/>
    <m/>
    <m/>
    <m/>
    <m/>
    <m/>
    <m/>
    <m/>
    <m/>
    <m/>
    <m/>
    <m/>
    <m/>
    <m/>
    <m/>
    <m/>
    <m/>
    <m/>
    <m/>
    <m/>
    <m/>
    <m/>
  </r>
  <r>
    <m/>
    <s v="V300086"/>
    <s v="2025-0042"/>
    <x v="92"/>
    <n v="1"/>
    <s v="Wagon"/>
    <n v="16"/>
    <s v=""/>
    <x v="31"/>
    <m/>
    <m/>
    <x v="5"/>
    <x v="4"/>
    <n v="1"/>
    <m/>
    <m/>
    <m/>
    <n v="1"/>
    <n v="1"/>
    <n v="1"/>
    <x v="1"/>
    <n v="0"/>
    <m/>
    <m/>
    <x v="6"/>
    <m/>
    <m/>
    <m/>
    <d v="2026-02-16T00:00:00"/>
    <d v="2027-12-31T00:00:00"/>
    <n v="683"/>
    <x v="13"/>
    <m/>
    <m/>
    <m/>
    <m/>
    <s v="with cut-off date"/>
    <d v="2026-12-31T00:00:00"/>
    <m/>
    <n v="3"/>
    <n v="3"/>
    <m/>
    <d v="2026-09-30T00:00:00"/>
    <m/>
    <m/>
    <m/>
    <m/>
    <m/>
    <m/>
    <m/>
    <m/>
    <n v="318"/>
    <m/>
    <m/>
    <m/>
    <m/>
    <m/>
    <m/>
    <m/>
    <m/>
    <m/>
    <m/>
    <d v="2025-11-01T00:00:00"/>
    <m/>
    <n v="200000"/>
    <m/>
    <m/>
    <s v="Euro"/>
    <n v="59.45"/>
    <m/>
    <m/>
    <m/>
    <m/>
    <n v="24.5"/>
    <m/>
    <m/>
    <m/>
    <m/>
    <m/>
    <m/>
    <m/>
    <m/>
    <m/>
    <m/>
    <m/>
    <m/>
    <m/>
    <m/>
    <m/>
    <m/>
    <m/>
    <m/>
    <m/>
    <m/>
    <m/>
    <m/>
  </r>
  <r>
    <m/>
    <s v="V300086"/>
    <s v="2025-0042"/>
    <x v="92"/>
    <n v="1"/>
    <s v="Wagon"/>
    <n v="17"/>
    <s v=""/>
    <x v="31"/>
    <m/>
    <m/>
    <x v="5"/>
    <x v="4"/>
    <n v="1"/>
    <m/>
    <m/>
    <m/>
    <n v="1"/>
    <n v="1"/>
    <n v="1"/>
    <x v="1"/>
    <n v="0"/>
    <m/>
    <m/>
    <x v="6"/>
    <m/>
    <m/>
    <m/>
    <d v="2026-02-16T00:00:00"/>
    <d v="2027-12-31T00:00:00"/>
    <n v="683"/>
    <x v="13"/>
    <m/>
    <m/>
    <m/>
    <m/>
    <s v="with cut-off date"/>
    <d v="2026-12-31T00:00:00"/>
    <m/>
    <n v="3"/>
    <n v="3"/>
    <m/>
    <d v="2026-09-30T00:00:00"/>
    <m/>
    <m/>
    <m/>
    <m/>
    <m/>
    <m/>
    <m/>
    <m/>
    <n v="318"/>
    <m/>
    <m/>
    <m/>
    <m/>
    <m/>
    <m/>
    <m/>
    <m/>
    <m/>
    <m/>
    <d v="2025-11-01T00:00:00"/>
    <m/>
    <n v="200000"/>
    <m/>
    <m/>
    <s v="Euro"/>
    <n v="59.45"/>
    <m/>
    <m/>
    <m/>
    <m/>
    <n v="24.5"/>
    <m/>
    <m/>
    <m/>
    <m/>
    <m/>
    <m/>
    <m/>
    <m/>
    <m/>
    <m/>
    <m/>
    <m/>
    <m/>
    <m/>
    <m/>
    <m/>
    <m/>
    <m/>
    <m/>
    <m/>
    <m/>
    <m/>
  </r>
  <r>
    <m/>
    <s v="V300086"/>
    <s v="2025-0042"/>
    <x v="92"/>
    <n v="1"/>
    <s v="Wagon"/>
    <n v="18"/>
    <s v=""/>
    <x v="31"/>
    <m/>
    <m/>
    <x v="5"/>
    <x v="4"/>
    <n v="1"/>
    <m/>
    <m/>
    <m/>
    <n v="1"/>
    <n v="1"/>
    <n v="1"/>
    <x v="1"/>
    <n v="0"/>
    <m/>
    <m/>
    <x v="6"/>
    <m/>
    <m/>
    <m/>
    <d v="2026-02-16T00:00:00"/>
    <d v="2027-12-31T00:00:00"/>
    <n v="683"/>
    <x v="13"/>
    <m/>
    <m/>
    <m/>
    <m/>
    <s v="with cut-off date"/>
    <d v="2026-12-31T00:00:00"/>
    <m/>
    <n v="3"/>
    <n v="3"/>
    <m/>
    <d v="2026-09-30T00:00:00"/>
    <m/>
    <m/>
    <m/>
    <m/>
    <m/>
    <m/>
    <m/>
    <m/>
    <n v="318"/>
    <m/>
    <m/>
    <m/>
    <m/>
    <m/>
    <m/>
    <m/>
    <m/>
    <m/>
    <m/>
    <d v="2025-11-01T00:00:00"/>
    <m/>
    <n v="200000"/>
    <m/>
    <m/>
    <s v="Euro"/>
    <n v="59.45"/>
    <m/>
    <m/>
    <m/>
    <m/>
    <n v="24.5"/>
    <m/>
    <m/>
    <m/>
    <m/>
    <m/>
    <m/>
    <m/>
    <m/>
    <m/>
    <m/>
    <m/>
    <m/>
    <m/>
    <m/>
    <m/>
    <m/>
    <m/>
    <m/>
    <m/>
    <m/>
    <m/>
    <m/>
  </r>
  <r>
    <m/>
    <s v="V300086"/>
    <s v="2025-0042"/>
    <x v="92"/>
    <n v="1"/>
    <s v="Wagon"/>
    <n v="19"/>
    <s v=""/>
    <x v="31"/>
    <m/>
    <m/>
    <x v="5"/>
    <x v="4"/>
    <n v="1"/>
    <m/>
    <m/>
    <m/>
    <n v="1"/>
    <n v="1"/>
    <n v="1"/>
    <x v="1"/>
    <n v="0"/>
    <m/>
    <m/>
    <x v="6"/>
    <m/>
    <m/>
    <m/>
    <d v="2026-02-16T00:00:00"/>
    <d v="2027-12-31T00:00:00"/>
    <n v="683"/>
    <x v="13"/>
    <m/>
    <m/>
    <m/>
    <m/>
    <s v="with cut-off date"/>
    <d v="2026-12-31T00:00:00"/>
    <m/>
    <n v="3"/>
    <n v="3"/>
    <m/>
    <d v="2026-09-30T00:00:00"/>
    <m/>
    <m/>
    <m/>
    <m/>
    <m/>
    <m/>
    <m/>
    <m/>
    <n v="318"/>
    <m/>
    <m/>
    <m/>
    <m/>
    <m/>
    <m/>
    <m/>
    <m/>
    <m/>
    <m/>
    <d v="2025-11-01T00:00:00"/>
    <m/>
    <n v="200000"/>
    <m/>
    <m/>
    <s v="Euro"/>
    <n v="59.45"/>
    <m/>
    <m/>
    <m/>
    <m/>
    <n v="24.5"/>
    <m/>
    <m/>
    <m/>
    <m/>
    <m/>
    <m/>
    <m/>
    <m/>
    <m/>
    <m/>
    <m/>
    <m/>
    <m/>
    <m/>
    <m/>
    <m/>
    <m/>
    <m/>
    <m/>
    <m/>
    <m/>
    <m/>
  </r>
  <r>
    <m/>
    <s v="V730011"/>
    <s v="2025-0042"/>
    <x v="92"/>
    <n v="2"/>
    <s v="Batch"/>
    <m/>
    <m/>
    <x v="31"/>
    <s v="DEU"/>
    <s v="Middle EU - DEU"/>
    <x v="5"/>
    <x v="4"/>
    <n v="21"/>
    <m/>
    <m/>
    <n v="0"/>
    <n v="21"/>
    <n v="21"/>
    <n v="21"/>
    <x v="3"/>
    <s v="PAYG-Abrg"/>
    <d v="2026-02-16T00:00:00"/>
    <d v="2026-08-16T00:00:00"/>
    <x v="6"/>
    <m/>
    <m/>
    <m/>
    <d v="2026-02-16T00:00:00"/>
    <d v="2027-12-31T00:00:00"/>
    <m/>
    <x v="13"/>
    <m/>
    <m/>
    <m/>
    <m/>
    <s v="with cut-off date"/>
    <d v="2026-08-16T00:00:00"/>
    <d v="2026-12-31T00:00:00"/>
    <n v="2"/>
    <n v="3"/>
    <m/>
    <m/>
    <n v="0"/>
    <m/>
    <m/>
    <n v="14"/>
    <m/>
    <m/>
    <s v="annually"/>
    <m/>
    <m/>
    <s v="C"/>
    <n v="98"/>
    <n v="2.01"/>
    <s v="CHE"/>
    <s v="Not required"/>
    <s v="Y"/>
    <s v="N"/>
    <n v="0"/>
    <n v="0"/>
    <m/>
    <m/>
    <m/>
    <n v="200000"/>
    <s v="N"/>
    <m/>
    <s v="Euro"/>
    <n v="59.45"/>
    <n v="-34.95"/>
    <n v="0"/>
    <n v="0"/>
    <n v="-2.28027397260274"/>
    <n v="24.5"/>
    <n v="0"/>
    <m/>
    <m/>
    <n v="0.06"/>
    <n v="18.38"/>
    <n v="-26.22"/>
    <n v="-7.840000000000003"/>
    <n v="8.73"/>
    <n v="-8.73"/>
    <n v="0"/>
    <n v="32.34"/>
    <s v="0.00"/>
    <n v="32.34"/>
    <n v="1"/>
    <n v="0"/>
    <n v="32.34"/>
    <n v="32.34"/>
    <n v="4200000"/>
    <n v="0"/>
    <s v="N"/>
    <n v="0"/>
    <n v="187278"/>
  </r>
  <r>
    <m/>
    <s v="V730011"/>
    <s v="2025-0042"/>
    <x v="92"/>
    <n v="2"/>
    <s v="Wagon"/>
    <n v="1"/>
    <s v=""/>
    <x v="31"/>
    <m/>
    <m/>
    <x v="5"/>
    <x v="4"/>
    <n v="1"/>
    <m/>
    <m/>
    <m/>
    <n v="1"/>
    <n v="1"/>
    <n v="1"/>
    <x v="1"/>
    <s v="PAYG-Abrg"/>
    <d v="2026-02-16T00:00:00"/>
    <d v="2026-08-16T00:00:00"/>
    <x v="6"/>
    <m/>
    <m/>
    <m/>
    <d v="2026-02-16T00:00:00"/>
    <d v="2027-12-31T00:00:00"/>
    <n v="683"/>
    <x v="13"/>
    <m/>
    <m/>
    <m/>
    <m/>
    <s v="with cut-off date"/>
    <d v="2026-08-16T00:00:00"/>
    <d v="2026-12-31T00:00:00"/>
    <n v="2"/>
    <n v="3"/>
    <m/>
    <d v="2026-06-16T00:00:00"/>
    <m/>
    <m/>
    <m/>
    <m/>
    <m/>
    <m/>
    <m/>
    <m/>
    <n v="318"/>
    <m/>
    <m/>
    <m/>
    <m/>
    <m/>
    <m/>
    <m/>
    <m/>
    <m/>
    <m/>
    <d v="2025-11-01T00:00:00"/>
    <m/>
    <n v="200000"/>
    <m/>
    <m/>
    <s v="Euro"/>
    <n v="59.45"/>
    <m/>
    <m/>
    <m/>
    <m/>
    <n v="24.5"/>
    <m/>
    <m/>
    <m/>
    <m/>
    <m/>
    <m/>
    <m/>
    <m/>
    <m/>
    <m/>
    <m/>
    <m/>
    <m/>
    <m/>
    <m/>
    <m/>
    <m/>
    <m/>
    <m/>
    <m/>
    <m/>
    <m/>
  </r>
  <r>
    <m/>
    <s v="V730011"/>
    <s v="2025-0042"/>
    <x v="92"/>
    <n v="2"/>
    <s v="Wagon"/>
    <n v="2"/>
    <s v=""/>
    <x v="31"/>
    <m/>
    <m/>
    <x v="5"/>
    <x v="4"/>
    <n v="1"/>
    <m/>
    <m/>
    <m/>
    <n v="1"/>
    <n v="1"/>
    <n v="1"/>
    <x v="1"/>
    <s v="PAYG-Abrg"/>
    <d v="2026-02-16T00:00:00"/>
    <d v="2026-08-16T00:00:00"/>
    <x v="6"/>
    <m/>
    <m/>
    <m/>
    <d v="2026-02-16T00:00:00"/>
    <d v="2027-12-31T00:00:00"/>
    <n v="683"/>
    <x v="13"/>
    <m/>
    <m/>
    <m/>
    <m/>
    <s v="with cut-off date"/>
    <d v="2026-08-16T00:00:00"/>
    <d v="2026-12-31T00:00:00"/>
    <n v="2"/>
    <n v="3"/>
    <m/>
    <d v="2026-06-16T00:00:00"/>
    <m/>
    <m/>
    <m/>
    <m/>
    <m/>
    <m/>
    <m/>
    <m/>
    <n v="318"/>
    <m/>
    <m/>
    <m/>
    <m/>
    <m/>
    <m/>
    <m/>
    <m/>
    <m/>
    <m/>
    <d v="2025-11-01T00:00:00"/>
    <m/>
    <n v="200000"/>
    <m/>
    <m/>
    <s v="Euro"/>
    <n v="59.45"/>
    <m/>
    <m/>
    <m/>
    <m/>
    <n v="24.5"/>
    <m/>
    <m/>
    <m/>
    <m/>
    <m/>
    <m/>
    <m/>
    <m/>
    <m/>
    <m/>
    <m/>
    <m/>
    <m/>
    <m/>
    <m/>
    <m/>
    <m/>
    <m/>
    <m/>
    <m/>
    <m/>
    <m/>
  </r>
  <r>
    <m/>
    <s v="V730011"/>
    <s v="2025-0042"/>
    <x v="92"/>
    <n v="2"/>
    <s v="Wagon"/>
    <n v="3"/>
    <s v=""/>
    <x v="31"/>
    <m/>
    <m/>
    <x v="5"/>
    <x v="4"/>
    <n v="1"/>
    <m/>
    <m/>
    <m/>
    <n v="1"/>
    <n v="1"/>
    <n v="1"/>
    <x v="1"/>
    <s v="PAYG-Abrg"/>
    <d v="2026-02-16T00:00:00"/>
    <d v="2026-08-16T00:00:00"/>
    <x v="6"/>
    <m/>
    <m/>
    <m/>
    <d v="2026-02-16T00:00:00"/>
    <d v="2027-12-31T00:00:00"/>
    <n v="683"/>
    <x v="13"/>
    <m/>
    <m/>
    <m/>
    <m/>
    <s v="with cut-off date"/>
    <d v="2026-08-16T00:00:00"/>
    <d v="2026-12-31T00:00:00"/>
    <n v="2"/>
    <n v="3"/>
    <m/>
    <d v="2026-06-16T00:00:00"/>
    <m/>
    <m/>
    <m/>
    <m/>
    <m/>
    <m/>
    <m/>
    <m/>
    <n v="318"/>
    <m/>
    <m/>
    <m/>
    <m/>
    <m/>
    <m/>
    <m/>
    <m/>
    <m/>
    <m/>
    <d v="2025-11-01T00:00:00"/>
    <m/>
    <n v="200000"/>
    <m/>
    <m/>
    <s v="Euro"/>
    <n v="59.45"/>
    <m/>
    <m/>
    <m/>
    <m/>
    <n v="24.5"/>
    <m/>
    <m/>
    <m/>
    <m/>
    <m/>
    <m/>
    <m/>
    <m/>
    <m/>
    <m/>
    <m/>
    <m/>
    <m/>
    <m/>
    <m/>
    <m/>
    <m/>
    <m/>
    <m/>
    <m/>
    <m/>
    <m/>
  </r>
  <r>
    <m/>
    <s v="V730011"/>
    <s v="2025-0042"/>
    <x v="92"/>
    <n v="2"/>
    <s v="Wagon"/>
    <n v="4"/>
    <s v=""/>
    <x v="31"/>
    <m/>
    <m/>
    <x v="5"/>
    <x v="4"/>
    <n v="1"/>
    <m/>
    <m/>
    <m/>
    <n v="1"/>
    <n v="1"/>
    <n v="1"/>
    <x v="1"/>
    <s v="PAYG-Abrg"/>
    <d v="2026-02-16T00:00:00"/>
    <d v="2026-08-16T00:00:00"/>
    <x v="6"/>
    <m/>
    <m/>
    <m/>
    <d v="2026-02-16T00:00:00"/>
    <d v="2027-12-31T00:00:00"/>
    <n v="683"/>
    <x v="13"/>
    <m/>
    <m/>
    <m/>
    <m/>
    <s v="with cut-off date"/>
    <d v="2026-08-16T00:00:00"/>
    <d v="2026-12-31T00:00:00"/>
    <n v="2"/>
    <n v="3"/>
    <m/>
    <d v="2026-06-16T00:00:00"/>
    <m/>
    <m/>
    <m/>
    <m/>
    <m/>
    <m/>
    <m/>
    <m/>
    <n v="318"/>
    <m/>
    <m/>
    <m/>
    <m/>
    <m/>
    <m/>
    <m/>
    <m/>
    <m/>
    <m/>
    <d v="2025-11-01T00:00:00"/>
    <m/>
    <n v="200000"/>
    <m/>
    <m/>
    <s v="Euro"/>
    <n v="59.45"/>
    <m/>
    <m/>
    <m/>
    <m/>
    <n v="24.5"/>
    <m/>
    <m/>
    <m/>
    <m/>
    <m/>
    <m/>
    <m/>
    <m/>
    <m/>
    <m/>
    <m/>
    <m/>
    <m/>
    <m/>
    <m/>
    <m/>
    <m/>
    <m/>
    <m/>
    <m/>
    <m/>
    <m/>
  </r>
  <r>
    <m/>
    <s v="V730011"/>
    <s v="2025-0042"/>
    <x v="92"/>
    <n v="2"/>
    <s v="Wagon"/>
    <n v="5"/>
    <s v=""/>
    <x v="31"/>
    <m/>
    <m/>
    <x v="5"/>
    <x v="4"/>
    <n v="1"/>
    <m/>
    <m/>
    <m/>
    <n v="1"/>
    <n v="1"/>
    <n v="1"/>
    <x v="1"/>
    <s v="PAYG-Abrg"/>
    <d v="2026-02-16T00:00:00"/>
    <d v="2026-08-16T00:00:00"/>
    <x v="6"/>
    <m/>
    <m/>
    <m/>
    <d v="2026-02-16T00:00:00"/>
    <d v="2027-12-31T00:00:00"/>
    <n v="683"/>
    <x v="13"/>
    <m/>
    <m/>
    <m/>
    <m/>
    <s v="with cut-off date"/>
    <d v="2026-08-16T00:00:00"/>
    <d v="2026-12-31T00:00:00"/>
    <n v="2"/>
    <n v="3"/>
    <m/>
    <d v="2026-06-16T00:00:00"/>
    <m/>
    <m/>
    <m/>
    <m/>
    <m/>
    <m/>
    <m/>
    <m/>
    <n v="318"/>
    <m/>
    <m/>
    <m/>
    <m/>
    <m/>
    <m/>
    <m/>
    <m/>
    <m/>
    <m/>
    <d v="2025-11-01T00:00:00"/>
    <m/>
    <n v="200000"/>
    <m/>
    <m/>
    <s v="Euro"/>
    <n v="59.45"/>
    <m/>
    <m/>
    <m/>
    <m/>
    <n v="24.5"/>
    <m/>
    <m/>
    <m/>
    <m/>
    <m/>
    <m/>
    <m/>
    <m/>
    <m/>
    <m/>
    <m/>
    <m/>
    <m/>
    <m/>
    <m/>
    <m/>
    <m/>
    <m/>
    <m/>
    <m/>
    <m/>
    <m/>
  </r>
  <r>
    <m/>
    <s v="V730011"/>
    <s v="2025-0042"/>
    <x v="92"/>
    <n v="2"/>
    <s v="Wagon"/>
    <n v="6"/>
    <s v=""/>
    <x v="31"/>
    <m/>
    <m/>
    <x v="5"/>
    <x v="4"/>
    <n v="1"/>
    <m/>
    <m/>
    <m/>
    <n v="1"/>
    <n v="1"/>
    <n v="1"/>
    <x v="1"/>
    <s v="PAYG-Abrg"/>
    <d v="2026-02-16T00:00:00"/>
    <d v="2026-08-16T00:00:00"/>
    <x v="6"/>
    <m/>
    <m/>
    <m/>
    <d v="2026-02-16T00:00:00"/>
    <d v="2027-12-31T00:00:00"/>
    <n v="683"/>
    <x v="13"/>
    <m/>
    <m/>
    <m/>
    <m/>
    <s v="with cut-off date"/>
    <d v="2026-08-16T00:00:00"/>
    <d v="2026-12-31T00:00:00"/>
    <n v="2"/>
    <n v="3"/>
    <m/>
    <d v="2026-06-16T00:00:00"/>
    <m/>
    <m/>
    <m/>
    <m/>
    <m/>
    <m/>
    <m/>
    <m/>
    <n v="318"/>
    <m/>
    <m/>
    <m/>
    <m/>
    <m/>
    <m/>
    <m/>
    <m/>
    <m/>
    <m/>
    <d v="2025-11-01T00:00:00"/>
    <m/>
    <n v="200000"/>
    <m/>
    <m/>
    <s v="Euro"/>
    <n v="59.45"/>
    <m/>
    <m/>
    <m/>
    <m/>
    <n v="24.5"/>
    <m/>
    <m/>
    <m/>
    <m/>
    <m/>
    <m/>
    <m/>
    <m/>
    <m/>
    <m/>
    <m/>
    <m/>
    <m/>
    <m/>
    <m/>
    <m/>
    <m/>
    <m/>
    <m/>
    <m/>
    <m/>
    <m/>
  </r>
  <r>
    <m/>
    <s v="V730011"/>
    <s v="2025-0042"/>
    <x v="92"/>
    <n v="2"/>
    <s v="Wagon"/>
    <n v="7"/>
    <s v=""/>
    <x v="31"/>
    <m/>
    <m/>
    <x v="5"/>
    <x v="4"/>
    <n v="1"/>
    <m/>
    <m/>
    <m/>
    <n v="1"/>
    <n v="1"/>
    <n v="1"/>
    <x v="1"/>
    <s v="PAYG-Abrg"/>
    <d v="2026-02-16T00:00:00"/>
    <d v="2026-08-16T00:00:00"/>
    <x v="6"/>
    <m/>
    <m/>
    <m/>
    <d v="2026-02-16T00:00:00"/>
    <d v="2027-12-31T00:00:00"/>
    <n v="683"/>
    <x v="13"/>
    <m/>
    <m/>
    <m/>
    <m/>
    <s v="with cut-off date"/>
    <d v="2026-08-16T00:00:00"/>
    <d v="2026-12-31T00:00:00"/>
    <n v="2"/>
    <n v="3"/>
    <m/>
    <d v="2026-06-16T00:00:00"/>
    <m/>
    <m/>
    <m/>
    <m/>
    <m/>
    <m/>
    <m/>
    <m/>
    <n v="318"/>
    <m/>
    <m/>
    <m/>
    <m/>
    <m/>
    <m/>
    <m/>
    <m/>
    <m/>
    <m/>
    <d v="2025-11-01T00:00:00"/>
    <m/>
    <n v="200000"/>
    <m/>
    <m/>
    <s v="Euro"/>
    <n v="59.45"/>
    <m/>
    <m/>
    <m/>
    <m/>
    <n v="24.5"/>
    <m/>
    <m/>
    <m/>
    <m/>
    <m/>
    <m/>
    <m/>
    <m/>
    <m/>
    <m/>
    <m/>
    <m/>
    <m/>
    <m/>
    <m/>
    <m/>
    <m/>
    <m/>
    <m/>
    <m/>
    <m/>
    <m/>
  </r>
  <r>
    <m/>
    <s v="V730011"/>
    <s v="2025-0042"/>
    <x v="92"/>
    <n v="2"/>
    <s v="Wagon"/>
    <n v="8"/>
    <s v=""/>
    <x v="31"/>
    <m/>
    <m/>
    <x v="5"/>
    <x v="4"/>
    <n v="1"/>
    <m/>
    <m/>
    <m/>
    <n v="1"/>
    <n v="1"/>
    <n v="1"/>
    <x v="1"/>
    <s v="PAYG-Abrg"/>
    <d v="2026-02-16T00:00:00"/>
    <d v="2026-08-16T00:00:00"/>
    <x v="6"/>
    <m/>
    <m/>
    <m/>
    <d v="2026-02-16T00:00:00"/>
    <d v="2027-12-31T00:00:00"/>
    <n v="683"/>
    <x v="13"/>
    <m/>
    <m/>
    <m/>
    <m/>
    <s v="with cut-off date"/>
    <d v="2026-08-16T00:00:00"/>
    <d v="2026-12-31T00:00:00"/>
    <n v="2"/>
    <n v="3"/>
    <m/>
    <d v="2026-06-16T00:00:00"/>
    <m/>
    <m/>
    <m/>
    <m/>
    <m/>
    <m/>
    <m/>
    <m/>
    <n v="318"/>
    <m/>
    <m/>
    <m/>
    <m/>
    <m/>
    <m/>
    <m/>
    <m/>
    <m/>
    <m/>
    <d v="2025-11-01T00:00:00"/>
    <m/>
    <n v="200000"/>
    <m/>
    <m/>
    <s v="Euro"/>
    <n v="59.45"/>
    <m/>
    <m/>
    <m/>
    <m/>
    <n v="24.5"/>
    <m/>
    <m/>
    <m/>
    <m/>
    <m/>
    <m/>
    <m/>
    <m/>
    <m/>
    <m/>
    <m/>
    <m/>
    <m/>
    <m/>
    <m/>
    <m/>
    <m/>
    <m/>
    <m/>
    <m/>
    <m/>
    <m/>
  </r>
  <r>
    <m/>
    <s v="V730011"/>
    <s v="2025-0042"/>
    <x v="92"/>
    <n v="2"/>
    <s v="Wagon"/>
    <n v="9"/>
    <s v=""/>
    <x v="31"/>
    <m/>
    <m/>
    <x v="5"/>
    <x v="4"/>
    <n v="1"/>
    <m/>
    <m/>
    <m/>
    <n v="1"/>
    <n v="1"/>
    <n v="1"/>
    <x v="1"/>
    <s v="PAYG-Abrg"/>
    <d v="2026-02-16T00:00:00"/>
    <d v="2026-08-16T00:00:00"/>
    <x v="6"/>
    <m/>
    <m/>
    <m/>
    <d v="2026-02-16T00:00:00"/>
    <d v="2027-12-31T00:00:00"/>
    <n v="683"/>
    <x v="13"/>
    <m/>
    <m/>
    <m/>
    <m/>
    <s v="with cut-off date"/>
    <d v="2026-08-16T00:00:00"/>
    <d v="2026-12-31T00:00:00"/>
    <n v="2"/>
    <n v="3"/>
    <m/>
    <d v="2026-06-16T00:00:00"/>
    <m/>
    <m/>
    <m/>
    <m/>
    <m/>
    <m/>
    <m/>
    <m/>
    <n v="318"/>
    <m/>
    <m/>
    <m/>
    <m/>
    <m/>
    <m/>
    <m/>
    <m/>
    <m/>
    <m/>
    <d v="2025-11-01T00:00:00"/>
    <m/>
    <n v="200000"/>
    <m/>
    <m/>
    <s v="Euro"/>
    <n v="59.45"/>
    <m/>
    <m/>
    <m/>
    <m/>
    <n v="24.5"/>
    <m/>
    <m/>
    <m/>
    <m/>
    <m/>
    <m/>
    <m/>
    <m/>
    <m/>
    <m/>
    <m/>
    <m/>
    <m/>
    <m/>
    <m/>
    <m/>
    <m/>
    <m/>
    <m/>
    <m/>
    <m/>
    <m/>
  </r>
  <r>
    <m/>
    <s v="V730011"/>
    <s v="2025-0042"/>
    <x v="92"/>
    <n v="2"/>
    <s v="Wagon"/>
    <n v="10"/>
    <s v=""/>
    <x v="31"/>
    <m/>
    <m/>
    <x v="5"/>
    <x v="4"/>
    <n v="1"/>
    <m/>
    <m/>
    <m/>
    <n v="1"/>
    <n v="1"/>
    <n v="1"/>
    <x v="1"/>
    <s v="PAYG-Abrg"/>
    <d v="2026-02-16T00:00:00"/>
    <d v="2026-08-16T00:00:00"/>
    <x v="6"/>
    <m/>
    <m/>
    <m/>
    <d v="2026-02-16T00:00:00"/>
    <d v="2027-12-31T00:00:00"/>
    <n v="683"/>
    <x v="13"/>
    <m/>
    <m/>
    <m/>
    <m/>
    <s v="with cut-off date"/>
    <d v="2026-08-16T00:00:00"/>
    <d v="2026-12-31T00:00:00"/>
    <n v="2"/>
    <n v="3"/>
    <m/>
    <d v="2026-06-16T00:00:00"/>
    <m/>
    <m/>
    <m/>
    <m/>
    <m/>
    <m/>
    <m/>
    <m/>
    <n v="318"/>
    <m/>
    <m/>
    <m/>
    <m/>
    <m/>
    <m/>
    <m/>
    <m/>
    <m/>
    <m/>
    <d v="2025-11-01T00:00:00"/>
    <m/>
    <n v="200000"/>
    <m/>
    <m/>
    <s v="Euro"/>
    <n v="59.45"/>
    <m/>
    <m/>
    <m/>
    <m/>
    <n v="24.5"/>
    <m/>
    <m/>
    <m/>
    <m/>
    <m/>
    <m/>
    <m/>
    <m/>
    <m/>
    <m/>
    <m/>
    <m/>
    <m/>
    <m/>
    <m/>
    <m/>
    <m/>
    <m/>
    <m/>
    <m/>
    <m/>
    <m/>
  </r>
  <r>
    <m/>
    <s v="V730011"/>
    <s v="2025-0042"/>
    <x v="92"/>
    <n v="2"/>
    <s v="Wagon"/>
    <n v="11"/>
    <s v=""/>
    <x v="31"/>
    <m/>
    <m/>
    <x v="5"/>
    <x v="4"/>
    <n v="1"/>
    <m/>
    <m/>
    <m/>
    <n v="1"/>
    <n v="1"/>
    <n v="1"/>
    <x v="1"/>
    <s v="PAYG-Abrg"/>
    <d v="2026-02-16T00:00:00"/>
    <d v="2026-08-16T00:00:00"/>
    <x v="6"/>
    <m/>
    <m/>
    <m/>
    <d v="2026-02-16T00:00:00"/>
    <d v="2027-12-31T00:00:00"/>
    <n v="683"/>
    <x v="13"/>
    <m/>
    <m/>
    <m/>
    <m/>
    <s v="with cut-off date"/>
    <d v="2026-08-16T00:00:00"/>
    <d v="2026-12-31T00:00:00"/>
    <n v="2"/>
    <n v="3"/>
    <m/>
    <d v="2026-06-16T00:00:00"/>
    <m/>
    <m/>
    <m/>
    <m/>
    <m/>
    <m/>
    <m/>
    <m/>
    <n v="318"/>
    <m/>
    <m/>
    <m/>
    <m/>
    <m/>
    <m/>
    <m/>
    <m/>
    <m/>
    <m/>
    <d v="2025-11-01T00:00:00"/>
    <m/>
    <n v="200000"/>
    <m/>
    <m/>
    <s v="Euro"/>
    <n v="59.45"/>
    <m/>
    <m/>
    <m/>
    <m/>
    <n v="24.5"/>
    <m/>
    <m/>
    <m/>
    <m/>
    <m/>
    <m/>
    <m/>
    <m/>
    <m/>
    <m/>
    <m/>
    <m/>
    <m/>
    <m/>
    <m/>
    <m/>
    <m/>
    <m/>
    <m/>
    <m/>
    <m/>
    <m/>
  </r>
  <r>
    <m/>
    <s v="V730011"/>
    <s v="2025-0042"/>
    <x v="92"/>
    <n v="2"/>
    <s v="Wagon"/>
    <n v="12"/>
    <s v=""/>
    <x v="31"/>
    <m/>
    <m/>
    <x v="5"/>
    <x v="4"/>
    <n v="1"/>
    <m/>
    <m/>
    <m/>
    <n v="1"/>
    <n v="1"/>
    <n v="1"/>
    <x v="1"/>
    <s v="PAYG-Abrg"/>
    <d v="2026-02-16T00:00:00"/>
    <d v="2026-08-16T00:00:00"/>
    <x v="6"/>
    <m/>
    <m/>
    <m/>
    <d v="2026-02-16T00:00:00"/>
    <d v="2027-12-31T00:00:00"/>
    <n v="683"/>
    <x v="13"/>
    <m/>
    <m/>
    <m/>
    <m/>
    <s v="with cut-off date"/>
    <d v="2026-08-16T00:00:00"/>
    <d v="2026-12-31T00:00:00"/>
    <n v="2"/>
    <n v="3"/>
    <m/>
    <d v="2026-06-16T00:00:00"/>
    <m/>
    <m/>
    <m/>
    <m/>
    <m/>
    <m/>
    <m/>
    <m/>
    <n v="318"/>
    <m/>
    <m/>
    <m/>
    <m/>
    <m/>
    <m/>
    <m/>
    <m/>
    <m/>
    <m/>
    <d v="2025-11-01T00:00:00"/>
    <m/>
    <n v="200000"/>
    <m/>
    <m/>
    <s v="Euro"/>
    <n v="59.45"/>
    <m/>
    <m/>
    <m/>
    <m/>
    <n v="24.5"/>
    <m/>
    <m/>
    <m/>
    <m/>
    <m/>
    <m/>
    <m/>
    <m/>
    <m/>
    <m/>
    <m/>
    <m/>
    <m/>
    <m/>
    <m/>
    <m/>
    <m/>
    <m/>
    <m/>
    <m/>
    <m/>
    <m/>
  </r>
  <r>
    <m/>
    <s v="V730011"/>
    <s v="2025-0042"/>
    <x v="92"/>
    <n v="2"/>
    <s v="Wagon"/>
    <n v="13"/>
    <s v=""/>
    <x v="31"/>
    <m/>
    <m/>
    <x v="5"/>
    <x v="4"/>
    <n v="1"/>
    <m/>
    <m/>
    <m/>
    <n v="1"/>
    <n v="1"/>
    <n v="1"/>
    <x v="1"/>
    <s v="PAYG-Abrg"/>
    <d v="2026-02-16T00:00:00"/>
    <d v="2026-08-16T00:00:00"/>
    <x v="6"/>
    <m/>
    <m/>
    <m/>
    <d v="2026-02-16T00:00:00"/>
    <d v="2027-12-31T00:00:00"/>
    <n v="683"/>
    <x v="13"/>
    <m/>
    <m/>
    <m/>
    <m/>
    <s v="with cut-off date"/>
    <d v="2026-08-16T00:00:00"/>
    <d v="2026-12-31T00:00:00"/>
    <n v="2"/>
    <n v="3"/>
    <m/>
    <d v="2026-06-16T00:00:00"/>
    <m/>
    <m/>
    <m/>
    <m/>
    <m/>
    <m/>
    <m/>
    <m/>
    <n v="318"/>
    <m/>
    <m/>
    <m/>
    <m/>
    <m/>
    <m/>
    <m/>
    <m/>
    <m/>
    <m/>
    <d v="2025-11-01T00:00:00"/>
    <m/>
    <n v="200000"/>
    <m/>
    <m/>
    <s v="Euro"/>
    <n v="59.45"/>
    <m/>
    <m/>
    <m/>
    <m/>
    <n v="24.5"/>
    <m/>
    <m/>
    <m/>
    <m/>
    <m/>
    <m/>
    <m/>
    <m/>
    <m/>
    <m/>
    <m/>
    <m/>
    <m/>
    <m/>
    <m/>
    <m/>
    <m/>
    <m/>
    <m/>
    <m/>
    <m/>
    <m/>
  </r>
  <r>
    <m/>
    <s v="V730011"/>
    <s v="2025-0042"/>
    <x v="92"/>
    <n v="2"/>
    <s v="Wagon"/>
    <n v="14"/>
    <s v=""/>
    <x v="31"/>
    <m/>
    <m/>
    <x v="5"/>
    <x v="4"/>
    <n v="1"/>
    <m/>
    <m/>
    <m/>
    <n v="1"/>
    <n v="1"/>
    <n v="1"/>
    <x v="1"/>
    <s v="PAYG-Abrg"/>
    <d v="2026-02-16T00:00:00"/>
    <d v="2026-08-16T00:00:00"/>
    <x v="6"/>
    <m/>
    <m/>
    <m/>
    <d v="2026-02-16T00:00:00"/>
    <d v="2027-12-31T00:00:00"/>
    <n v="683"/>
    <x v="13"/>
    <m/>
    <m/>
    <m/>
    <m/>
    <s v="with cut-off date"/>
    <d v="2026-08-16T00:00:00"/>
    <d v="2026-12-31T00:00:00"/>
    <n v="2"/>
    <n v="3"/>
    <m/>
    <d v="2026-06-16T00:00:00"/>
    <m/>
    <m/>
    <m/>
    <m/>
    <m/>
    <m/>
    <m/>
    <m/>
    <n v="318"/>
    <m/>
    <m/>
    <m/>
    <m/>
    <m/>
    <m/>
    <m/>
    <m/>
    <m/>
    <m/>
    <d v="2025-11-01T00:00:00"/>
    <m/>
    <n v="200000"/>
    <m/>
    <m/>
    <s v="Euro"/>
    <n v="59.45"/>
    <m/>
    <m/>
    <m/>
    <m/>
    <n v="24.5"/>
    <m/>
    <m/>
    <m/>
    <m/>
    <m/>
    <m/>
    <m/>
    <m/>
    <m/>
    <m/>
    <m/>
    <m/>
    <m/>
    <m/>
    <m/>
    <m/>
    <m/>
    <m/>
    <m/>
    <m/>
    <m/>
    <m/>
  </r>
  <r>
    <m/>
    <s v="V730011"/>
    <s v="2025-0042"/>
    <x v="92"/>
    <n v="2"/>
    <s v="Wagon"/>
    <n v="15"/>
    <s v=""/>
    <x v="31"/>
    <m/>
    <m/>
    <x v="5"/>
    <x v="4"/>
    <n v="1"/>
    <m/>
    <m/>
    <m/>
    <n v="1"/>
    <n v="1"/>
    <n v="1"/>
    <x v="1"/>
    <s v="PAYG-Abrg"/>
    <d v="2026-02-16T00:00:00"/>
    <d v="2026-08-16T00:00:00"/>
    <x v="6"/>
    <m/>
    <m/>
    <m/>
    <d v="2026-02-16T00:00:00"/>
    <d v="2027-12-31T00:00:00"/>
    <n v="683"/>
    <x v="13"/>
    <m/>
    <m/>
    <m/>
    <m/>
    <s v="with cut-off date"/>
    <d v="2026-08-16T00:00:00"/>
    <d v="2026-12-31T00:00:00"/>
    <n v="2"/>
    <n v="3"/>
    <m/>
    <d v="2026-06-16T00:00:00"/>
    <m/>
    <m/>
    <m/>
    <m/>
    <m/>
    <m/>
    <m/>
    <m/>
    <n v="318"/>
    <m/>
    <m/>
    <m/>
    <m/>
    <m/>
    <m/>
    <m/>
    <m/>
    <m/>
    <m/>
    <d v="2025-11-01T00:00:00"/>
    <m/>
    <n v="200000"/>
    <m/>
    <m/>
    <s v="Euro"/>
    <n v="59.45"/>
    <m/>
    <m/>
    <m/>
    <m/>
    <n v="24.5"/>
    <m/>
    <m/>
    <m/>
    <m/>
    <m/>
    <m/>
    <m/>
    <m/>
    <m/>
    <m/>
    <m/>
    <m/>
    <m/>
    <m/>
    <m/>
    <m/>
    <m/>
    <m/>
    <m/>
    <m/>
    <m/>
    <m/>
  </r>
  <r>
    <m/>
    <s v="V730011"/>
    <s v="2025-0042"/>
    <x v="92"/>
    <n v="2"/>
    <s v="Wagon"/>
    <n v="16"/>
    <s v=""/>
    <x v="31"/>
    <m/>
    <m/>
    <x v="5"/>
    <x v="4"/>
    <n v="1"/>
    <m/>
    <m/>
    <m/>
    <n v="1"/>
    <n v="1"/>
    <n v="1"/>
    <x v="1"/>
    <s v="PAYG-Abrg"/>
    <d v="2026-02-16T00:00:00"/>
    <d v="2026-08-16T00:00:00"/>
    <x v="6"/>
    <m/>
    <m/>
    <m/>
    <d v="2026-02-16T00:00:00"/>
    <d v="2027-12-31T00:00:00"/>
    <n v="683"/>
    <x v="13"/>
    <m/>
    <m/>
    <m/>
    <m/>
    <s v="with cut-off date"/>
    <d v="2026-08-16T00:00:00"/>
    <d v="2026-12-31T00:00:00"/>
    <n v="2"/>
    <n v="3"/>
    <m/>
    <d v="2026-06-16T00:00:00"/>
    <m/>
    <m/>
    <m/>
    <m/>
    <m/>
    <m/>
    <m/>
    <m/>
    <n v="318"/>
    <m/>
    <m/>
    <m/>
    <m/>
    <m/>
    <m/>
    <m/>
    <m/>
    <m/>
    <m/>
    <d v="2025-11-01T00:00:00"/>
    <m/>
    <n v="200000"/>
    <m/>
    <m/>
    <s v="Euro"/>
    <n v="59.45"/>
    <m/>
    <m/>
    <m/>
    <m/>
    <n v="24.5"/>
    <m/>
    <m/>
    <m/>
    <m/>
    <m/>
    <m/>
    <m/>
    <m/>
    <m/>
    <m/>
    <m/>
    <m/>
    <m/>
    <m/>
    <m/>
    <m/>
    <m/>
    <m/>
    <m/>
    <m/>
    <m/>
    <m/>
  </r>
  <r>
    <m/>
    <s v="V730011"/>
    <s v="2025-0042"/>
    <x v="92"/>
    <n v="2"/>
    <s v="Wagon"/>
    <n v="17"/>
    <s v=""/>
    <x v="31"/>
    <m/>
    <m/>
    <x v="5"/>
    <x v="4"/>
    <n v="1"/>
    <m/>
    <m/>
    <m/>
    <n v="1"/>
    <n v="1"/>
    <n v="1"/>
    <x v="1"/>
    <s v="PAYG-Abrg"/>
    <d v="2026-02-16T00:00:00"/>
    <d v="2026-08-16T00:00:00"/>
    <x v="6"/>
    <m/>
    <m/>
    <m/>
    <d v="2026-02-16T00:00:00"/>
    <d v="2027-12-31T00:00:00"/>
    <n v="683"/>
    <x v="13"/>
    <m/>
    <m/>
    <m/>
    <m/>
    <s v="with cut-off date"/>
    <d v="2026-08-16T00:00:00"/>
    <d v="2026-12-31T00:00:00"/>
    <n v="2"/>
    <n v="3"/>
    <m/>
    <d v="2026-06-16T00:00:00"/>
    <m/>
    <m/>
    <m/>
    <m/>
    <m/>
    <m/>
    <m/>
    <m/>
    <n v="318"/>
    <m/>
    <m/>
    <m/>
    <m/>
    <m/>
    <m/>
    <m/>
    <m/>
    <m/>
    <m/>
    <d v="2025-11-01T00:00:00"/>
    <m/>
    <n v="200000"/>
    <m/>
    <m/>
    <s v="Euro"/>
    <n v="59.45"/>
    <m/>
    <m/>
    <m/>
    <m/>
    <n v="24.5"/>
    <m/>
    <m/>
    <m/>
    <m/>
    <m/>
    <m/>
    <m/>
    <m/>
    <m/>
    <m/>
    <m/>
    <m/>
    <m/>
    <m/>
    <m/>
    <m/>
    <m/>
    <m/>
    <m/>
    <m/>
    <m/>
    <m/>
  </r>
  <r>
    <m/>
    <s v="V730011"/>
    <s v="2025-0042"/>
    <x v="92"/>
    <n v="2"/>
    <s v="Wagon"/>
    <n v="18"/>
    <s v=""/>
    <x v="31"/>
    <m/>
    <m/>
    <x v="5"/>
    <x v="4"/>
    <n v="1"/>
    <m/>
    <m/>
    <m/>
    <n v="1"/>
    <n v="1"/>
    <n v="1"/>
    <x v="1"/>
    <s v="PAYG-Abrg"/>
    <d v="2026-02-16T00:00:00"/>
    <d v="2026-08-16T00:00:00"/>
    <x v="6"/>
    <m/>
    <m/>
    <m/>
    <d v="2026-02-16T00:00:00"/>
    <d v="2027-12-31T00:00:00"/>
    <n v="683"/>
    <x v="13"/>
    <m/>
    <m/>
    <m/>
    <m/>
    <s v="with cut-off date"/>
    <d v="2026-08-16T00:00:00"/>
    <d v="2026-12-31T00:00:00"/>
    <n v="2"/>
    <n v="3"/>
    <m/>
    <d v="2026-06-16T00:00:00"/>
    <m/>
    <m/>
    <m/>
    <m/>
    <m/>
    <m/>
    <m/>
    <m/>
    <n v="318"/>
    <m/>
    <m/>
    <m/>
    <m/>
    <m/>
    <m/>
    <m/>
    <m/>
    <m/>
    <m/>
    <d v="2025-11-01T00:00:00"/>
    <m/>
    <n v="200000"/>
    <m/>
    <m/>
    <s v="Euro"/>
    <n v="59.45"/>
    <m/>
    <m/>
    <m/>
    <m/>
    <n v="24.5"/>
    <m/>
    <m/>
    <m/>
    <m/>
    <m/>
    <m/>
    <m/>
    <m/>
    <m/>
    <m/>
    <m/>
    <m/>
    <m/>
    <m/>
    <m/>
    <m/>
    <m/>
    <m/>
    <m/>
    <m/>
    <m/>
    <m/>
  </r>
  <r>
    <m/>
    <s v="V730011"/>
    <s v="2025-0042"/>
    <x v="92"/>
    <n v="2"/>
    <s v="Wagon"/>
    <n v="19"/>
    <s v=""/>
    <x v="31"/>
    <m/>
    <m/>
    <x v="5"/>
    <x v="4"/>
    <n v="1"/>
    <m/>
    <m/>
    <m/>
    <n v="1"/>
    <n v="1"/>
    <n v="1"/>
    <x v="1"/>
    <s v="PAYG-Abrg"/>
    <d v="2026-02-16T00:00:00"/>
    <d v="2026-08-16T00:00:00"/>
    <x v="6"/>
    <m/>
    <m/>
    <m/>
    <d v="2026-02-16T00:00:00"/>
    <d v="2027-12-31T00:00:00"/>
    <n v="683"/>
    <x v="13"/>
    <m/>
    <m/>
    <m/>
    <m/>
    <s v="with cut-off date"/>
    <d v="2026-08-16T00:00:00"/>
    <d v="2026-12-31T00:00:00"/>
    <n v="2"/>
    <n v="3"/>
    <m/>
    <d v="2026-06-16T00:00:00"/>
    <m/>
    <m/>
    <m/>
    <m/>
    <m/>
    <m/>
    <m/>
    <m/>
    <n v="318"/>
    <m/>
    <m/>
    <m/>
    <m/>
    <m/>
    <m/>
    <m/>
    <m/>
    <m/>
    <m/>
    <d v="2025-11-01T00:00:00"/>
    <m/>
    <n v="200000"/>
    <m/>
    <m/>
    <s v="Euro"/>
    <n v="59.45"/>
    <m/>
    <m/>
    <m/>
    <m/>
    <n v="24.5"/>
    <m/>
    <m/>
    <m/>
    <m/>
    <m/>
    <m/>
    <m/>
    <m/>
    <m/>
    <m/>
    <m/>
    <m/>
    <m/>
    <m/>
    <m/>
    <m/>
    <m/>
    <m/>
    <m/>
    <m/>
    <m/>
    <m/>
  </r>
  <r>
    <m/>
    <s v="V730011"/>
    <s v="2025-0042"/>
    <x v="92"/>
    <n v="2"/>
    <s v="Wagon"/>
    <n v="20"/>
    <s v=""/>
    <x v="31"/>
    <m/>
    <m/>
    <x v="5"/>
    <x v="4"/>
    <n v="1"/>
    <m/>
    <m/>
    <m/>
    <n v="1"/>
    <n v="1"/>
    <n v="1"/>
    <x v="1"/>
    <s v="PAYG-Abrg"/>
    <d v="2026-02-16T00:00:00"/>
    <d v="2026-08-16T00:00:00"/>
    <x v="6"/>
    <m/>
    <m/>
    <m/>
    <d v="2026-02-16T00:00:00"/>
    <d v="2027-12-31T00:00:00"/>
    <n v="683"/>
    <x v="13"/>
    <m/>
    <m/>
    <m/>
    <m/>
    <s v="with cut-off date"/>
    <d v="2026-08-16T00:00:00"/>
    <d v="2026-12-31T00:00:00"/>
    <n v="2"/>
    <n v="3"/>
    <m/>
    <d v="2026-06-16T00:00:00"/>
    <m/>
    <m/>
    <m/>
    <m/>
    <m/>
    <m/>
    <m/>
    <m/>
    <n v="318"/>
    <m/>
    <m/>
    <m/>
    <m/>
    <m/>
    <m/>
    <m/>
    <m/>
    <m/>
    <m/>
    <d v="2025-11-01T00:00:00"/>
    <m/>
    <n v="200000"/>
    <m/>
    <m/>
    <s v="Euro"/>
    <n v="59.45"/>
    <m/>
    <m/>
    <m/>
    <m/>
    <n v="24.5"/>
    <m/>
    <m/>
    <m/>
    <m/>
    <m/>
    <m/>
    <m/>
    <m/>
    <m/>
    <m/>
    <m/>
    <m/>
    <m/>
    <m/>
    <m/>
    <m/>
    <m/>
    <m/>
    <m/>
    <m/>
    <m/>
    <m/>
  </r>
  <r>
    <m/>
    <s v="V730011"/>
    <s v="2025-0042"/>
    <x v="92"/>
    <n v="2"/>
    <s v="Wagon"/>
    <n v="21"/>
    <s v=""/>
    <x v="31"/>
    <m/>
    <m/>
    <x v="5"/>
    <x v="4"/>
    <n v="1"/>
    <m/>
    <m/>
    <m/>
    <n v="1"/>
    <n v="1"/>
    <n v="1"/>
    <x v="1"/>
    <s v="PAYG-Abrg"/>
    <d v="2026-02-16T00:00:00"/>
    <d v="2026-08-16T00:00:00"/>
    <x v="6"/>
    <m/>
    <m/>
    <m/>
    <d v="2026-02-16T00:00:00"/>
    <d v="2027-12-31T00:00:00"/>
    <n v="683"/>
    <x v="13"/>
    <m/>
    <m/>
    <m/>
    <m/>
    <s v="with cut-off date"/>
    <d v="2026-08-16T00:00:00"/>
    <d v="2026-12-31T00:00:00"/>
    <n v="2"/>
    <n v="3"/>
    <m/>
    <d v="2026-06-16T00:00:00"/>
    <m/>
    <m/>
    <m/>
    <m/>
    <m/>
    <m/>
    <m/>
    <m/>
    <n v="318"/>
    <m/>
    <m/>
    <m/>
    <m/>
    <m/>
    <m/>
    <m/>
    <m/>
    <m/>
    <m/>
    <d v="2025-11-01T00:00:00"/>
    <m/>
    <n v="200000"/>
    <m/>
    <m/>
    <s v="Euro"/>
    <n v="59.45"/>
    <m/>
    <m/>
    <m/>
    <m/>
    <n v="24.5"/>
    <m/>
    <m/>
    <m/>
    <m/>
    <m/>
    <m/>
    <m/>
    <m/>
    <m/>
    <m/>
    <m/>
    <m/>
    <m/>
    <m/>
    <m/>
    <m/>
    <m/>
    <m/>
    <m/>
    <m/>
    <m/>
    <m/>
  </r>
  <r>
    <m/>
    <s v="V200023"/>
    <s v="2023-0003"/>
    <x v="93"/>
    <m/>
    <s v="Header"/>
    <m/>
    <m/>
    <x v="32"/>
    <s v="POL"/>
    <s v="East EU"/>
    <x v="0"/>
    <x v="1"/>
    <n v="34"/>
    <m/>
    <m/>
    <n v="34"/>
    <n v="0"/>
    <n v="0"/>
    <n v="0"/>
    <x v="2"/>
    <m/>
    <m/>
    <m/>
    <x v="0"/>
    <m/>
    <d v="2023-09-15T00:00:00"/>
    <d v="2024-09-15T00:00:00"/>
    <m/>
    <m/>
    <n v="366"/>
    <x v="1"/>
    <d v="2024-05-06T00:00:00"/>
    <s v="Economy"/>
    <m/>
    <n v="34"/>
    <s v="n.a."/>
    <m/>
    <m/>
    <n v="0"/>
    <n v="3"/>
    <m/>
    <m/>
    <m/>
    <m/>
    <m/>
    <m/>
    <m/>
    <m/>
    <m/>
    <m/>
    <n v="366"/>
    <s v="C"/>
    <n v="16"/>
    <n v="1.4"/>
    <s v="CHE"/>
    <s v="3 Mths Cash Deposit"/>
    <s v="Y"/>
    <s v="N"/>
    <m/>
    <m/>
    <m/>
    <m/>
    <m/>
    <n v="80000"/>
    <m/>
    <m/>
    <s v="Euro"/>
    <n v="26.5"/>
    <n v="-1"/>
    <n v="0"/>
    <m/>
    <n v="0"/>
    <n v="25.5"/>
    <n v="0"/>
    <n v="0"/>
    <m/>
    <n v="0.06"/>
    <n v="5.8"/>
    <n v="-1"/>
    <n v="4.8"/>
    <n v="0"/>
    <s v="0.00"/>
    <n v="0"/>
    <n v="20.7"/>
    <s v="0.00"/>
    <n v="20.7"/>
    <n v="1"/>
    <n v="0"/>
    <n v="20.7"/>
    <n v="15.71"/>
    <n v="2720000"/>
    <n v="0"/>
    <s v="N"/>
    <n v="0"/>
    <n v="315588"/>
  </r>
  <r>
    <m/>
    <s v="V200023"/>
    <s v="2023-0003"/>
    <x v="93"/>
    <m/>
    <s v="Wagon"/>
    <n v="1"/>
    <m/>
    <x v="32"/>
    <m/>
    <m/>
    <x v="0"/>
    <x v="1"/>
    <n v="1"/>
    <m/>
    <m/>
    <n v="1"/>
    <m/>
    <n v="0"/>
    <n v="0"/>
    <x v="1"/>
    <m/>
    <m/>
    <m/>
    <x v="0"/>
    <m/>
    <m/>
    <m/>
    <e v="#N/A"/>
    <e v="#N/A"/>
    <n v="366"/>
    <x v="1"/>
    <m/>
    <m/>
    <m/>
    <m/>
    <s v="n.a."/>
    <m/>
    <m/>
    <n v="0"/>
    <n v="3"/>
    <m/>
    <e v="#N/A"/>
    <m/>
    <m/>
    <m/>
    <m/>
    <m/>
    <m/>
    <m/>
    <m/>
    <m/>
    <m/>
    <m/>
    <m/>
    <m/>
    <m/>
    <m/>
    <m/>
    <m/>
    <m/>
    <m/>
    <m/>
    <m/>
    <n v="80000"/>
    <m/>
    <m/>
    <s v="Euro"/>
    <n v="26.5"/>
    <m/>
    <m/>
    <m/>
    <m/>
    <e v="#N/A"/>
    <m/>
    <m/>
    <m/>
    <m/>
    <m/>
    <m/>
    <m/>
    <m/>
    <m/>
    <m/>
    <m/>
    <m/>
    <m/>
    <m/>
    <m/>
    <m/>
    <m/>
    <m/>
    <m/>
    <m/>
    <m/>
    <m/>
  </r>
  <r>
    <m/>
    <s v="V200023"/>
    <s v="2023-0003"/>
    <x v="93"/>
    <m/>
    <s v="Wagon"/>
    <n v="2"/>
    <m/>
    <x v="32"/>
    <m/>
    <m/>
    <x v="0"/>
    <x v="1"/>
    <n v="1"/>
    <m/>
    <m/>
    <n v="1"/>
    <m/>
    <n v="0"/>
    <n v="0"/>
    <x v="1"/>
    <m/>
    <m/>
    <m/>
    <x v="0"/>
    <m/>
    <m/>
    <m/>
    <e v="#N/A"/>
    <e v="#N/A"/>
    <n v="366"/>
    <x v="1"/>
    <m/>
    <m/>
    <m/>
    <m/>
    <s v="n.a."/>
    <m/>
    <m/>
    <n v="0"/>
    <n v="3"/>
    <m/>
    <e v="#N/A"/>
    <m/>
    <m/>
    <m/>
    <m/>
    <m/>
    <m/>
    <m/>
    <m/>
    <m/>
    <m/>
    <m/>
    <m/>
    <m/>
    <m/>
    <m/>
    <m/>
    <m/>
    <m/>
    <m/>
    <m/>
    <m/>
    <n v="80000"/>
    <m/>
    <m/>
    <s v="Euro"/>
    <n v="26.5"/>
    <m/>
    <m/>
    <m/>
    <m/>
    <e v="#N/A"/>
    <m/>
    <m/>
    <m/>
    <m/>
    <m/>
    <m/>
    <m/>
    <m/>
    <m/>
    <m/>
    <m/>
    <m/>
    <m/>
    <m/>
    <m/>
    <m/>
    <m/>
    <m/>
    <m/>
    <m/>
    <m/>
    <m/>
  </r>
  <r>
    <m/>
    <s v="V200023"/>
    <s v="2023-0003"/>
    <x v="93"/>
    <m/>
    <s v="Wagon"/>
    <n v="3"/>
    <m/>
    <x v="32"/>
    <m/>
    <m/>
    <x v="0"/>
    <x v="1"/>
    <n v="1"/>
    <m/>
    <m/>
    <n v="1"/>
    <m/>
    <n v="0"/>
    <n v="0"/>
    <x v="1"/>
    <m/>
    <m/>
    <m/>
    <x v="0"/>
    <m/>
    <m/>
    <m/>
    <e v="#N/A"/>
    <e v="#N/A"/>
    <n v="366"/>
    <x v="1"/>
    <m/>
    <m/>
    <m/>
    <m/>
    <s v="n.a."/>
    <m/>
    <m/>
    <n v="0"/>
    <n v="3"/>
    <m/>
    <e v="#N/A"/>
    <m/>
    <m/>
    <m/>
    <m/>
    <m/>
    <m/>
    <m/>
    <m/>
    <m/>
    <m/>
    <m/>
    <m/>
    <m/>
    <m/>
    <m/>
    <m/>
    <m/>
    <m/>
    <m/>
    <m/>
    <m/>
    <n v="80000"/>
    <m/>
    <m/>
    <s v="Euro"/>
    <n v="26.5"/>
    <m/>
    <m/>
    <m/>
    <m/>
    <e v="#N/A"/>
    <m/>
    <m/>
    <m/>
    <m/>
    <m/>
    <m/>
    <m/>
    <m/>
    <m/>
    <m/>
    <m/>
    <m/>
    <m/>
    <m/>
    <m/>
    <m/>
    <m/>
    <m/>
    <m/>
    <m/>
    <m/>
    <m/>
  </r>
  <r>
    <m/>
    <s v="V200023"/>
    <s v="2023-0003"/>
    <x v="93"/>
    <m/>
    <s v="Wagon"/>
    <n v="4"/>
    <m/>
    <x v="32"/>
    <m/>
    <m/>
    <x v="0"/>
    <x v="1"/>
    <n v="1"/>
    <m/>
    <m/>
    <n v="1"/>
    <m/>
    <n v="0"/>
    <n v="0"/>
    <x v="1"/>
    <m/>
    <m/>
    <m/>
    <x v="0"/>
    <m/>
    <m/>
    <m/>
    <e v="#N/A"/>
    <e v="#N/A"/>
    <n v="366"/>
    <x v="1"/>
    <m/>
    <m/>
    <m/>
    <m/>
    <s v="n.a."/>
    <m/>
    <m/>
    <n v="0"/>
    <n v="3"/>
    <m/>
    <e v="#N/A"/>
    <m/>
    <m/>
    <m/>
    <m/>
    <m/>
    <m/>
    <m/>
    <m/>
    <m/>
    <m/>
    <m/>
    <m/>
    <m/>
    <m/>
    <m/>
    <m/>
    <m/>
    <m/>
    <m/>
    <m/>
    <m/>
    <n v="80000"/>
    <m/>
    <m/>
    <s v="Euro"/>
    <n v="26.5"/>
    <m/>
    <m/>
    <m/>
    <m/>
    <e v="#N/A"/>
    <m/>
    <m/>
    <m/>
    <m/>
    <m/>
    <m/>
    <m/>
    <m/>
    <m/>
    <m/>
    <m/>
    <m/>
    <m/>
    <m/>
    <m/>
    <m/>
    <m/>
    <m/>
    <m/>
    <m/>
    <m/>
    <m/>
  </r>
  <r>
    <m/>
    <s v="V200023"/>
    <s v="2023-0003"/>
    <x v="93"/>
    <m/>
    <s v="Wagon"/>
    <n v="5"/>
    <m/>
    <x v="32"/>
    <m/>
    <m/>
    <x v="0"/>
    <x v="1"/>
    <n v="1"/>
    <m/>
    <m/>
    <n v="1"/>
    <m/>
    <n v="0"/>
    <n v="0"/>
    <x v="1"/>
    <m/>
    <m/>
    <m/>
    <x v="0"/>
    <m/>
    <m/>
    <m/>
    <e v="#N/A"/>
    <e v="#N/A"/>
    <n v="366"/>
    <x v="1"/>
    <m/>
    <m/>
    <m/>
    <m/>
    <s v="n.a."/>
    <m/>
    <m/>
    <n v="0"/>
    <n v="3"/>
    <m/>
    <e v="#N/A"/>
    <m/>
    <m/>
    <m/>
    <m/>
    <m/>
    <m/>
    <m/>
    <m/>
    <m/>
    <m/>
    <m/>
    <m/>
    <m/>
    <m/>
    <m/>
    <m/>
    <m/>
    <m/>
    <m/>
    <m/>
    <m/>
    <n v="80000"/>
    <m/>
    <m/>
    <s v="Euro"/>
    <n v="26.5"/>
    <m/>
    <m/>
    <m/>
    <m/>
    <e v="#N/A"/>
    <m/>
    <m/>
    <m/>
    <m/>
    <m/>
    <m/>
    <m/>
    <m/>
    <m/>
    <m/>
    <m/>
    <m/>
    <m/>
    <m/>
    <m/>
    <m/>
    <m/>
    <m/>
    <m/>
    <m/>
    <m/>
    <m/>
  </r>
  <r>
    <m/>
    <s v="V200023"/>
    <s v="2023-0003"/>
    <x v="93"/>
    <m/>
    <s v="Wagon"/>
    <n v="6"/>
    <m/>
    <x v="32"/>
    <m/>
    <m/>
    <x v="0"/>
    <x v="1"/>
    <n v="1"/>
    <m/>
    <m/>
    <n v="1"/>
    <m/>
    <n v="0"/>
    <n v="0"/>
    <x v="1"/>
    <m/>
    <m/>
    <m/>
    <x v="0"/>
    <m/>
    <m/>
    <m/>
    <e v="#N/A"/>
    <e v="#N/A"/>
    <n v="366"/>
    <x v="1"/>
    <m/>
    <m/>
    <m/>
    <m/>
    <s v="n.a."/>
    <m/>
    <m/>
    <n v="0"/>
    <n v="3"/>
    <m/>
    <e v="#N/A"/>
    <m/>
    <m/>
    <m/>
    <m/>
    <m/>
    <m/>
    <m/>
    <m/>
    <m/>
    <m/>
    <m/>
    <m/>
    <m/>
    <m/>
    <m/>
    <m/>
    <m/>
    <m/>
    <m/>
    <m/>
    <m/>
    <n v="80000"/>
    <m/>
    <m/>
    <s v="Euro"/>
    <n v="26.5"/>
    <m/>
    <m/>
    <m/>
    <m/>
    <e v="#N/A"/>
    <m/>
    <m/>
    <m/>
    <m/>
    <m/>
    <m/>
    <m/>
    <m/>
    <m/>
    <m/>
    <m/>
    <m/>
    <m/>
    <m/>
    <m/>
    <m/>
    <m/>
    <m/>
    <m/>
    <m/>
    <m/>
    <m/>
  </r>
  <r>
    <m/>
    <s v="V200023"/>
    <s v="2023-0003"/>
    <x v="93"/>
    <m/>
    <s v="Wagon"/>
    <n v="7"/>
    <m/>
    <x v="32"/>
    <m/>
    <m/>
    <x v="0"/>
    <x v="1"/>
    <n v="1"/>
    <m/>
    <m/>
    <n v="1"/>
    <m/>
    <n v="0"/>
    <n v="0"/>
    <x v="1"/>
    <m/>
    <m/>
    <m/>
    <x v="0"/>
    <m/>
    <m/>
    <m/>
    <e v="#N/A"/>
    <e v="#N/A"/>
    <n v="366"/>
    <x v="1"/>
    <m/>
    <m/>
    <m/>
    <m/>
    <s v="n.a."/>
    <m/>
    <m/>
    <n v="0"/>
    <n v="3"/>
    <m/>
    <e v="#N/A"/>
    <m/>
    <m/>
    <m/>
    <m/>
    <m/>
    <m/>
    <m/>
    <m/>
    <m/>
    <m/>
    <m/>
    <m/>
    <m/>
    <m/>
    <m/>
    <m/>
    <m/>
    <m/>
    <m/>
    <m/>
    <m/>
    <n v="80000"/>
    <m/>
    <m/>
    <s v="Euro"/>
    <n v="26.5"/>
    <m/>
    <m/>
    <m/>
    <m/>
    <e v="#N/A"/>
    <m/>
    <m/>
    <m/>
    <m/>
    <m/>
    <m/>
    <m/>
    <m/>
    <m/>
    <m/>
    <m/>
    <m/>
    <m/>
    <m/>
    <m/>
    <m/>
    <m/>
    <m/>
    <m/>
    <m/>
    <m/>
    <m/>
  </r>
  <r>
    <m/>
    <s v="V200023"/>
    <s v="2023-0003"/>
    <x v="93"/>
    <m/>
    <s v="Wagon"/>
    <n v="8"/>
    <m/>
    <x v="32"/>
    <m/>
    <m/>
    <x v="0"/>
    <x v="1"/>
    <n v="1"/>
    <m/>
    <m/>
    <n v="1"/>
    <m/>
    <n v="0"/>
    <n v="0"/>
    <x v="1"/>
    <m/>
    <m/>
    <m/>
    <x v="0"/>
    <m/>
    <m/>
    <m/>
    <e v="#N/A"/>
    <e v="#N/A"/>
    <n v="366"/>
    <x v="1"/>
    <m/>
    <m/>
    <m/>
    <m/>
    <s v="n.a."/>
    <m/>
    <m/>
    <n v="0"/>
    <n v="3"/>
    <m/>
    <e v="#N/A"/>
    <m/>
    <m/>
    <m/>
    <m/>
    <m/>
    <m/>
    <m/>
    <m/>
    <m/>
    <m/>
    <m/>
    <m/>
    <m/>
    <m/>
    <m/>
    <m/>
    <m/>
    <m/>
    <m/>
    <m/>
    <m/>
    <n v="80000"/>
    <m/>
    <m/>
    <s v="Euro"/>
    <n v="26.5"/>
    <m/>
    <m/>
    <m/>
    <m/>
    <e v="#N/A"/>
    <m/>
    <m/>
    <m/>
    <m/>
    <m/>
    <m/>
    <m/>
    <m/>
    <m/>
    <m/>
    <m/>
    <m/>
    <m/>
    <m/>
    <m/>
    <m/>
    <m/>
    <m/>
    <m/>
    <m/>
    <m/>
    <m/>
  </r>
  <r>
    <m/>
    <s v="V200023"/>
    <s v="2023-0003"/>
    <x v="93"/>
    <m/>
    <s v="Wagon"/>
    <n v="9"/>
    <m/>
    <x v="32"/>
    <m/>
    <m/>
    <x v="0"/>
    <x v="1"/>
    <n v="1"/>
    <m/>
    <m/>
    <n v="1"/>
    <m/>
    <n v="0"/>
    <n v="0"/>
    <x v="1"/>
    <m/>
    <m/>
    <m/>
    <x v="0"/>
    <m/>
    <m/>
    <m/>
    <e v="#N/A"/>
    <e v="#N/A"/>
    <n v="366"/>
    <x v="1"/>
    <m/>
    <m/>
    <m/>
    <m/>
    <s v="n.a."/>
    <m/>
    <m/>
    <n v="0"/>
    <n v="3"/>
    <m/>
    <e v="#N/A"/>
    <m/>
    <m/>
    <m/>
    <m/>
    <m/>
    <m/>
    <m/>
    <m/>
    <m/>
    <m/>
    <m/>
    <m/>
    <m/>
    <m/>
    <m/>
    <m/>
    <m/>
    <m/>
    <m/>
    <m/>
    <m/>
    <n v="80000"/>
    <m/>
    <m/>
    <s v="Euro"/>
    <n v="26.5"/>
    <m/>
    <m/>
    <m/>
    <m/>
    <e v="#N/A"/>
    <m/>
    <m/>
    <m/>
    <m/>
    <m/>
    <m/>
    <m/>
    <m/>
    <m/>
    <m/>
    <m/>
    <m/>
    <m/>
    <m/>
    <m/>
    <m/>
    <m/>
    <m/>
    <m/>
    <m/>
    <m/>
    <m/>
  </r>
  <r>
    <m/>
    <s v="V200023"/>
    <s v="2023-0003"/>
    <x v="93"/>
    <m/>
    <s v="Wagon"/>
    <n v="10"/>
    <m/>
    <x v="32"/>
    <m/>
    <m/>
    <x v="0"/>
    <x v="1"/>
    <n v="1"/>
    <m/>
    <m/>
    <n v="1"/>
    <m/>
    <n v="0"/>
    <n v="0"/>
    <x v="1"/>
    <m/>
    <m/>
    <m/>
    <x v="0"/>
    <m/>
    <m/>
    <m/>
    <e v="#N/A"/>
    <e v="#N/A"/>
    <n v="366"/>
    <x v="1"/>
    <m/>
    <m/>
    <m/>
    <m/>
    <s v="n.a."/>
    <m/>
    <m/>
    <n v="0"/>
    <n v="3"/>
    <m/>
    <e v="#N/A"/>
    <m/>
    <m/>
    <m/>
    <m/>
    <m/>
    <m/>
    <m/>
    <m/>
    <m/>
    <m/>
    <m/>
    <m/>
    <m/>
    <m/>
    <m/>
    <m/>
    <m/>
    <m/>
    <m/>
    <m/>
    <m/>
    <n v="80000"/>
    <m/>
    <m/>
    <s v="Euro"/>
    <n v="26.5"/>
    <m/>
    <m/>
    <m/>
    <m/>
    <e v="#N/A"/>
    <m/>
    <m/>
    <m/>
    <m/>
    <m/>
    <m/>
    <m/>
    <m/>
    <m/>
    <m/>
    <m/>
    <m/>
    <m/>
    <m/>
    <m/>
    <m/>
    <m/>
    <m/>
    <m/>
    <m/>
    <m/>
    <m/>
  </r>
  <r>
    <m/>
    <s v="V200023"/>
    <s v="2023-0003"/>
    <x v="93"/>
    <m/>
    <s v="Wagon"/>
    <n v="11"/>
    <m/>
    <x v="32"/>
    <m/>
    <m/>
    <x v="0"/>
    <x v="1"/>
    <n v="1"/>
    <m/>
    <m/>
    <n v="1"/>
    <m/>
    <n v="0"/>
    <n v="0"/>
    <x v="1"/>
    <m/>
    <m/>
    <m/>
    <x v="0"/>
    <m/>
    <m/>
    <m/>
    <e v="#N/A"/>
    <e v="#N/A"/>
    <n v="366"/>
    <x v="1"/>
    <m/>
    <m/>
    <m/>
    <m/>
    <s v="n.a."/>
    <m/>
    <m/>
    <n v="0"/>
    <n v="3"/>
    <m/>
    <e v="#N/A"/>
    <m/>
    <m/>
    <m/>
    <m/>
    <m/>
    <m/>
    <m/>
    <m/>
    <m/>
    <m/>
    <m/>
    <m/>
    <m/>
    <m/>
    <m/>
    <m/>
    <m/>
    <m/>
    <m/>
    <m/>
    <m/>
    <n v="80000"/>
    <m/>
    <m/>
    <s v="Euro"/>
    <n v="26.5"/>
    <m/>
    <m/>
    <m/>
    <m/>
    <e v="#N/A"/>
    <m/>
    <m/>
    <m/>
    <m/>
    <m/>
    <m/>
    <m/>
    <m/>
    <m/>
    <m/>
    <m/>
    <m/>
    <m/>
    <m/>
    <m/>
    <m/>
    <m/>
    <m/>
    <m/>
    <m/>
    <m/>
    <m/>
  </r>
  <r>
    <m/>
    <s v="V200023"/>
    <s v="2023-0003"/>
    <x v="93"/>
    <m/>
    <s v="Wagon"/>
    <n v="12"/>
    <m/>
    <x v="32"/>
    <m/>
    <m/>
    <x v="0"/>
    <x v="1"/>
    <n v="1"/>
    <m/>
    <m/>
    <n v="1"/>
    <m/>
    <n v="0"/>
    <n v="0"/>
    <x v="1"/>
    <m/>
    <m/>
    <m/>
    <x v="0"/>
    <m/>
    <m/>
    <m/>
    <e v="#N/A"/>
    <e v="#N/A"/>
    <n v="366"/>
    <x v="1"/>
    <m/>
    <m/>
    <m/>
    <m/>
    <s v="n.a."/>
    <m/>
    <m/>
    <n v="0"/>
    <n v="3"/>
    <m/>
    <e v="#N/A"/>
    <m/>
    <m/>
    <m/>
    <m/>
    <m/>
    <m/>
    <m/>
    <m/>
    <m/>
    <m/>
    <m/>
    <m/>
    <m/>
    <m/>
    <m/>
    <m/>
    <m/>
    <m/>
    <m/>
    <m/>
    <m/>
    <n v="80000"/>
    <m/>
    <m/>
    <s v="Euro"/>
    <n v="26.5"/>
    <m/>
    <m/>
    <m/>
    <m/>
    <e v="#N/A"/>
    <m/>
    <m/>
    <m/>
    <m/>
    <m/>
    <m/>
    <m/>
    <m/>
    <m/>
    <m/>
    <m/>
    <m/>
    <m/>
    <m/>
    <m/>
    <m/>
    <m/>
    <m/>
    <m/>
    <m/>
    <m/>
    <m/>
  </r>
  <r>
    <m/>
    <s v="V200023"/>
    <s v="2023-0003"/>
    <x v="93"/>
    <m/>
    <s v="Wagon"/>
    <n v="13"/>
    <m/>
    <x v="32"/>
    <m/>
    <m/>
    <x v="0"/>
    <x v="1"/>
    <n v="1"/>
    <m/>
    <m/>
    <n v="1"/>
    <m/>
    <n v="0"/>
    <n v="0"/>
    <x v="1"/>
    <m/>
    <m/>
    <m/>
    <x v="0"/>
    <m/>
    <m/>
    <m/>
    <e v="#N/A"/>
    <e v="#N/A"/>
    <n v="366"/>
    <x v="1"/>
    <m/>
    <m/>
    <m/>
    <m/>
    <s v="n.a."/>
    <m/>
    <m/>
    <n v="0"/>
    <n v="3"/>
    <m/>
    <e v="#N/A"/>
    <m/>
    <m/>
    <m/>
    <m/>
    <m/>
    <m/>
    <m/>
    <m/>
    <m/>
    <m/>
    <m/>
    <m/>
    <m/>
    <m/>
    <m/>
    <m/>
    <m/>
    <m/>
    <m/>
    <m/>
    <m/>
    <n v="80000"/>
    <m/>
    <m/>
    <s v="Euro"/>
    <n v="26.5"/>
    <m/>
    <m/>
    <m/>
    <m/>
    <e v="#N/A"/>
    <m/>
    <m/>
    <m/>
    <m/>
    <m/>
    <m/>
    <m/>
    <m/>
    <m/>
    <m/>
    <m/>
    <m/>
    <m/>
    <m/>
    <m/>
    <m/>
    <m/>
    <m/>
    <m/>
    <m/>
    <m/>
    <m/>
  </r>
  <r>
    <m/>
    <s v="V200023"/>
    <s v="2023-0003"/>
    <x v="93"/>
    <m/>
    <s v="Wagon"/>
    <n v="14"/>
    <m/>
    <x v="32"/>
    <m/>
    <m/>
    <x v="0"/>
    <x v="1"/>
    <n v="1"/>
    <m/>
    <m/>
    <n v="1"/>
    <m/>
    <n v="0"/>
    <n v="0"/>
    <x v="1"/>
    <m/>
    <m/>
    <m/>
    <x v="0"/>
    <m/>
    <m/>
    <m/>
    <e v="#N/A"/>
    <e v="#N/A"/>
    <n v="366"/>
    <x v="1"/>
    <m/>
    <m/>
    <m/>
    <m/>
    <s v="n.a."/>
    <m/>
    <m/>
    <n v="0"/>
    <n v="3"/>
    <m/>
    <e v="#N/A"/>
    <m/>
    <m/>
    <m/>
    <m/>
    <m/>
    <m/>
    <m/>
    <m/>
    <m/>
    <m/>
    <m/>
    <m/>
    <m/>
    <m/>
    <m/>
    <m/>
    <m/>
    <m/>
    <m/>
    <m/>
    <m/>
    <n v="80000"/>
    <m/>
    <m/>
    <s v="Euro"/>
    <n v="26.5"/>
    <m/>
    <m/>
    <m/>
    <m/>
    <e v="#N/A"/>
    <m/>
    <m/>
    <m/>
    <m/>
    <m/>
    <m/>
    <m/>
    <m/>
    <m/>
    <m/>
    <m/>
    <m/>
    <m/>
    <m/>
    <m/>
    <m/>
    <m/>
    <m/>
    <m/>
    <m/>
    <m/>
    <m/>
  </r>
  <r>
    <m/>
    <s v="V200023"/>
    <s v="2023-0003"/>
    <x v="93"/>
    <m/>
    <s v="Wagon"/>
    <n v="15"/>
    <m/>
    <x v="32"/>
    <m/>
    <m/>
    <x v="0"/>
    <x v="1"/>
    <n v="1"/>
    <m/>
    <m/>
    <n v="1"/>
    <m/>
    <n v="0"/>
    <n v="0"/>
    <x v="1"/>
    <m/>
    <m/>
    <m/>
    <x v="0"/>
    <m/>
    <m/>
    <m/>
    <e v="#N/A"/>
    <e v="#N/A"/>
    <n v="366"/>
    <x v="1"/>
    <m/>
    <m/>
    <m/>
    <m/>
    <s v="n.a."/>
    <m/>
    <m/>
    <n v="0"/>
    <n v="3"/>
    <m/>
    <e v="#N/A"/>
    <m/>
    <m/>
    <m/>
    <m/>
    <m/>
    <m/>
    <m/>
    <m/>
    <m/>
    <m/>
    <m/>
    <m/>
    <m/>
    <m/>
    <m/>
    <m/>
    <m/>
    <m/>
    <m/>
    <m/>
    <m/>
    <n v="80000"/>
    <m/>
    <m/>
    <s v="Euro"/>
    <n v="26.5"/>
    <m/>
    <m/>
    <m/>
    <m/>
    <e v="#N/A"/>
    <m/>
    <m/>
    <m/>
    <m/>
    <m/>
    <m/>
    <m/>
    <m/>
    <m/>
    <m/>
    <m/>
    <m/>
    <m/>
    <m/>
    <m/>
    <m/>
    <m/>
    <m/>
    <m/>
    <m/>
    <m/>
    <m/>
  </r>
  <r>
    <m/>
    <s v="V200023"/>
    <s v="2023-0003"/>
    <x v="93"/>
    <m/>
    <s v="Wagon"/>
    <n v="16"/>
    <m/>
    <x v="32"/>
    <m/>
    <m/>
    <x v="0"/>
    <x v="1"/>
    <n v="1"/>
    <m/>
    <m/>
    <n v="1"/>
    <m/>
    <n v="0"/>
    <n v="0"/>
    <x v="1"/>
    <m/>
    <m/>
    <m/>
    <x v="0"/>
    <m/>
    <m/>
    <m/>
    <e v="#N/A"/>
    <e v="#N/A"/>
    <n v="366"/>
    <x v="1"/>
    <m/>
    <m/>
    <m/>
    <m/>
    <s v="n.a."/>
    <m/>
    <m/>
    <n v="0"/>
    <n v="3"/>
    <m/>
    <e v="#N/A"/>
    <m/>
    <m/>
    <m/>
    <m/>
    <m/>
    <m/>
    <m/>
    <m/>
    <m/>
    <m/>
    <m/>
    <m/>
    <m/>
    <m/>
    <m/>
    <m/>
    <m/>
    <m/>
    <m/>
    <m/>
    <m/>
    <n v="80000"/>
    <m/>
    <m/>
    <s v="Euro"/>
    <n v="26.5"/>
    <m/>
    <m/>
    <m/>
    <m/>
    <e v="#N/A"/>
    <m/>
    <m/>
    <m/>
    <m/>
    <m/>
    <m/>
    <m/>
    <m/>
    <m/>
    <m/>
    <m/>
    <m/>
    <m/>
    <m/>
    <m/>
    <m/>
    <m/>
    <m/>
    <m/>
    <m/>
    <m/>
    <m/>
  </r>
  <r>
    <m/>
    <s v="V200023"/>
    <s v="2023-0003"/>
    <x v="93"/>
    <m/>
    <s v="Wagon"/>
    <n v="17"/>
    <m/>
    <x v="32"/>
    <m/>
    <m/>
    <x v="0"/>
    <x v="1"/>
    <n v="1"/>
    <m/>
    <m/>
    <n v="1"/>
    <m/>
    <n v="0"/>
    <n v="0"/>
    <x v="1"/>
    <m/>
    <m/>
    <m/>
    <x v="0"/>
    <m/>
    <m/>
    <m/>
    <e v="#N/A"/>
    <e v="#N/A"/>
    <n v="366"/>
    <x v="1"/>
    <m/>
    <m/>
    <m/>
    <m/>
    <s v="n.a."/>
    <m/>
    <m/>
    <n v="0"/>
    <n v="3"/>
    <m/>
    <e v="#N/A"/>
    <m/>
    <m/>
    <m/>
    <m/>
    <m/>
    <m/>
    <m/>
    <m/>
    <m/>
    <m/>
    <m/>
    <m/>
    <m/>
    <m/>
    <m/>
    <m/>
    <m/>
    <m/>
    <m/>
    <m/>
    <m/>
    <n v="80000"/>
    <m/>
    <m/>
    <s v="Euro"/>
    <n v="26.5"/>
    <m/>
    <m/>
    <m/>
    <m/>
    <e v="#N/A"/>
    <m/>
    <m/>
    <m/>
    <m/>
    <m/>
    <m/>
    <m/>
    <m/>
    <m/>
    <m/>
    <m/>
    <m/>
    <m/>
    <m/>
    <m/>
    <m/>
    <m/>
    <m/>
    <m/>
    <m/>
    <m/>
    <m/>
  </r>
  <r>
    <m/>
    <s v="V200023"/>
    <s v="2023-0003"/>
    <x v="93"/>
    <m/>
    <s v="Wagon"/>
    <n v="18"/>
    <m/>
    <x v="32"/>
    <m/>
    <m/>
    <x v="0"/>
    <x v="1"/>
    <n v="1"/>
    <m/>
    <m/>
    <n v="1"/>
    <m/>
    <n v="0"/>
    <n v="0"/>
    <x v="1"/>
    <m/>
    <m/>
    <m/>
    <x v="0"/>
    <m/>
    <m/>
    <m/>
    <e v="#N/A"/>
    <e v="#N/A"/>
    <n v="366"/>
    <x v="1"/>
    <m/>
    <m/>
    <m/>
    <m/>
    <s v="n.a."/>
    <m/>
    <m/>
    <n v="0"/>
    <n v="3"/>
    <m/>
    <e v="#N/A"/>
    <m/>
    <m/>
    <m/>
    <m/>
    <m/>
    <m/>
    <m/>
    <m/>
    <m/>
    <m/>
    <m/>
    <m/>
    <m/>
    <m/>
    <m/>
    <m/>
    <m/>
    <m/>
    <m/>
    <m/>
    <m/>
    <n v="80000"/>
    <m/>
    <m/>
    <s v="Euro"/>
    <n v="26.5"/>
    <m/>
    <m/>
    <m/>
    <m/>
    <e v="#N/A"/>
    <m/>
    <m/>
    <m/>
    <m/>
    <m/>
    <m/>
    <m/>
    <m/>
    <m/>
    <m/>
    <m/>
    <m/>
    <m/>
    <m/>
    <m/>
    <m/>
    <m/>
    <m/>
    <m/>
    <m/>
    <m/>
    <m/>
  </r>
  <r>
    <m/>
    <s v="V200023"/>
    <s v="2023-0003"/>
    <x v="93"/>
    <m/>
    <s v="Wagon"/>
    <n v="19"/>
    <m/>
    <x v="32"/>
    <m/>
    <m/>
    <x v="0"/>
    <x v="1"/>
    <n v="1"/>
    <m/>
    <m/>
    <n v="1"/>
    <m/>
    <n v="0"/>
    <n v="0"/>
    <x v="1"/>
    <m/>
    <m/>
    <m/>
    <x v="0"/>
    <m/>
    <m/>
    <m/>
    <e v="#N/A"/>
    <e v="#N/A"/>
    <n v="366"/>
    <x v="1"/>
    <m/>
    <m/>
    <m/>
    <m/>
    <s v="n.a."/>
    <m/>
    <m/>
    <n v="0"/>
    <n v="3"/>
    <m/>
    <e v="#N/A"/>
    <m/>
    <m/>
    <m/>
    <m/>
    <m/>
    <m/>
    <m/>
    <m/>
    <m/>
    <m/>
    <m/>
    <m/>
    <m/>
    <m/>
    <m/>
    <m/>
    <m/>
    <m/>
    <m/>
    <m/>
    <m/>
    <n v="80000"/>
    <m/>
    <m/>
    <s v="Euro"/>
    <n v="26.5"/>
    <m/>
    <m/>
    <m/>
    <m/>
    <e v="#N/A"/>
    <m/>
    <m/>
    <m/>
    <m/>
    <m/>
    <m/>
    <m/>
    <m/>
    <m/>
    <m/>
    <m/>
    <m/>
    <m/>
    <m/>
    <m/>
    <m/>
    <m/>
    <m/>
    <m/>
    <m/>
    <m/>
    <m/>
  </r>
  <r>
    <m/>
    <s v="V200023"/>
    <s v="2023-0003"/>
    <x v="93"/>
    <m/>
    <s v="Wagon"/>
    <n v="20"/>
    <m/>
    <x v="32"/>
    <m/>
    <m/>
    <x v="0"/>
    <x v="1"/>
    <n v="1"/>
    <m/>
    <m/>
    <n v="1"/>
    <m/>
    <n v="0"/>
    <n v="0"/>
    <x v="1"/>
    <m/>
    <m/>
    <m/>
    <x v="0"/>
    <m/>
    <m/>
    <m/>
    <e v="#N/A"/>
    <e v="#N/A"/>
    <n v="366"/>
    <x v="1"/>
    <m/>
    <m/>
    <m/>
    <m/>
    <s v="n.a."/>
    <m/>
    <m/>
    <n v="0"/>
    <n v="3"/>
    <m/>
    <e v="#N/A"/>
    <m/>
    <m/>
    <m/>
    <m/>
    <m/>
    <m/>
    <m/>
    <m/>
    <m/>
    <m/>
    <m/>
    <m/>
    <m/>
    <m/>
    <m/>
    <m/>
    <m/>
    <m/>
    <m/>
    <m/>
    <m/>
    <n v="80000"/>
    <m/>
    <m/>
    <s v="Euro"/>
    <n v="26.5"/>
    <m/>
    <m/>
    <m/>
    <m/>
    <e v="#N/A"/>
    <m/>
    <m/>
    <m/>
    <m/>
    <m/>
    <m/>
    <m/>
    <m/>
    <m/>
    <m/>
    <m/>
    <m/>
    <m/>
    <m/>
    <m/>
    <m/>
    <m/>
    <m/>
    <m/>
    <m/>
    <m/>
    <m/>
  </r>
  <r>
    <m/>
    <s v="V200023"/>
    <s v="2023-0003"/>
    <x v="93"/>
    <m/>
    <s v="Wagon"/>
    <n v="21"/>
    <m/>
    <x v="32"/>
    <m/>
    <m/>
    <x v="0"/>
    <x v="1"/>
    <n v="1"/>
    <m/>
    <m/>
    <n v="1"/>
    <m/>
    <n v="0"/>
    <n v="0"/>
    <x v="1"/>
    <m/>
    <m/>
    <m/>
    <x v="0"/>
    <m/>
    <m/>
    <m/>
    <e v="#N/A"/>
    <e v="#N/A"/>
    <n v="366"/>
    <x v="1"/>
    <m/>
    <m/>
    <m/>
    <m/>
    <s v="n.a."/>
    <m/>
    <m/>
    <n v="0"/>
    <n v="3"/>
    <m/>
    <e v="#N/A"/>
    <m/>
    <m/>
    <m/>
    <m/>
    <m/>
    <m/>
    <m/>
    <m/>
    <m/>
    <m/>
    <m/>
    <m/>
    <m/>
    <m/>
    <m/>
    <m/>
    <m/>
    <m/>
    <m/>
    <m/>
    <m/>
    <n v="80000"/>
    <m/>
    <m/>
    <s v="Euro"/>
    <n v="26.5"/>
    <m/>
    <m/>
    <m/>
    <m/>
    <e v="#N/A"/>
    <m/>
    <m/>
    <m/>
    <m/>
    <m/>
    <m/>
    <m/>
    <m/>
    <m/>
    <m/>
    <m/>
    <m/>
    <m/>
    <m/>
    <m/>
    <m/>
    <m/>
    <m/>
    <m/>
    <m/>
    <m/>
    <m/>
  </r>
  <r>
    <m/>
    <s v="V200023"/>
    <s v="2023-0003"/>
    <x v="93"/>
    <m/>
    <s v="Wagon"/>
    <n v="22"/>
    <m/>
    <x v="32"/>
    <m/>
    <m/>
    <x v="0"/>
    <x v="1"/>
    <n v="1"/>
    <m/>
    <m/>
    <n v="1"/>
    <m/>
    <n v="0"/>
    <n v="0"/>
    <x v="1"/>
    <m/>
    <m/>
    <m/>
    <x v="0"/>
    <m/>
    <m/>
    <m/>
    <e v="#N/A"/>
    <e v="#N/A"/>
    <n v="366"/>
    <x v="1"/>
    <m/>
    <m/>
    <m/>
    <m/>
    <s v="n.a."/>
    <m/>
    <m/>
    <n v="0"/>
    <n v="3"/>
    <m/>
    <e v="#N/A"/>
    <m/>
    <m/>
    <m/>
    <m/>
    <m/>
    <m/>
    <m/>
    <m/>
    <m/>
    <m/>
    <m/>
    <m/>
    <m/>
    <m/>
    <m/>
    <m/>
    <m/>
    <m/>
    <m/>
    <m/>
    <m/>
    <n v="80000"/>
    <m/>
    <m/>
    <s v="Euro"/>
    <n v="26.5"/>
    <m/>
    <m/>
    <m/>
    <m/>
    <e v="#N/A"/>
    <m/>
    <m/>
    <m/>
    <m/>
    <m/>
    <m/>
    <m/>
    <m/>
    <m/>
    <m/>
    <m/>
    <m/>
    <m/>
    <m/>
    <m/>
    <m/>
    <m/>
    <m/>
    <m/>
    <m/>
    <m/>
    <m/>
  </r>
  <r>
    <m/>
    <s v="V200023"/>
    <s v="2023-0003"/>
    <x v="93"/>
    <m/>
    <s v="Wagon"/>
    <n v="23"/>
    <m/>
    <x v="32"/>
    <m/>
    <m/>
    <x v="0"/>
    <x v="1"/>
    <n v="1"/>
    <m/>
    <m/>
    <n v="1"/>
    <m/>
    <n v="0"/>
    <n v="0"/>
    <x v="1"/>
    <m/>
    <m/>
    <m/>
    <x v="0"/>
    <m/>
    <m/>
    <m/>
    <e v="#N/A"/>
    <e v="#N/A"/>
    <n v="366"/>
    <x v="1"/>
    <m/>
    <m/>
    <m/>
    <m/>
    <s v="n.a."/>
    <m/>
    <m/>
    <n v="0"/>
    <n v="3"/>
    <m/>
    <e v="#N/A"/>
    <m/>
    <m/>
    <m/>
    <m/>
    <m/>
    <m/>
    <m/>
    <m/>
    <m/>
    <m/>
    <m/>
    <m/>
    <m/>
    <m/>
    <m/>
    <m/>
    <m/>
    <m/>
    <m/>
    <m/>
    <m/>
    <n v="80000"/>
    <m/>
    <m/>
    <s v="Euro"/>
    <n v="26.5"/>
    <m/>
    <m/>
    <m/>
    <m/>
    <e v="#N/A"/>
    <m/>
    <m/>
    <m/>
    <m/>
    <m/>
    <m/>
    <m/>
    <m/>
    <m/>
    <m/>
    <m/>
    <m/>
    <m/>
    <m/>
    <m/>
    <m/>
    <m/>
    <m/>
    <m/>
    <m/>
    <m/>
    <m/>
  </r>
  <r>
    <m/>
    <s v="V200023"/>
    <s v="2023-0003"/>
    <x v="93"/>
    <m/>
    <s v="Wagon"/>
    <n v="24"/>
    <m/>
    <x v="32"/>
    <m/>
    <m/>
    <x v="0"/>
    <x v="1"/>
    <n v="1"/>
    <m/>
    <m/>
    <n v="1"/>
    <m/>
    <n v="0"/>
    <n v="0"/>
    <x v="1"/>
    <m/>
    <m/>
    <m/>
    <x v="0"/>
    <m/>
    <m/>
    <m/>
    <e v="#N/A"/>
    <e v="#N/A"/>
    <n v="366"/>
    <x v="1"/>
    <m/>
    <m/>
    <m/>
    <m/>
    <s v="n.a."/>
    <m/>
    <m/>
    <n v="0"/>
    <n v="3"/>
    <m/>
    <e v="#N/A"/>
    <m/>
    <m/>
    <m/>
    <m/>
    <m/>
    <m/>
    <m/>
    <m/>
    <m/>
    <m/>
    <m/>
    <m/>
    <m/>
    <m/>
    <m/>
    <m/>
    <m/>
    <m/>
    <m/>
    <m/>
    <m/>
    <n v="80000"/>
    <m/>
    <m/>
    <s v="Euro"/>
    <n v="26.5"/>
    <m/>
    <m/>
    <m/>
    <m/>
    <e v="#N/A"/>
    <m/>
    <m/>
    <m/>
    <m/>
    <m/>
    <m/>
    <m/>
    <m/>
    <m/>
    <m/>
    <m/>
    <m/>
    <m/>
    <m/>
    <m/>
    <m/>
    <m/>
    <m/>
    <m/>
    <m/>
    <m/>
    <m/>
  </r>
  <r>
    <m/>
    <s v="V200023"/>
    <s v="2023-0003"/>
    <x v="93"/>
    <m/>
    <s v="Wagon"/>
    <n v="25"/>
    <m/>
    <x v="32"/>
    <m/>
    <m/>
    <x v="0"/>
    <x v="1"/>
    <n v="1"/>
    <m/>
    <m/>
    <n v="1"/>
    <m/>
    <n v="0"/>
    <n v="0"/>
    <x v="1"/>
    <m/>
    <m/>
    <m/>
    <x v="0"/>
    <m/>
    <m/>
    <m/>
    <e v="#N/A"/>
    <e v="#N/A"/>
    <n v="366"/>
    <x v="1"/>
    <m/>
    <m/>
    <m/>
    <m/>
    <s v="n.a."/>
    <m/>
    <m/>
    <n v="0"/>
    <n v="3"/>
    <m/>
    <e v="#N/A"/>
    <m/>
    <m/>
    <m/>
    <m/>
    <m/>
    <m/>
    <m/>
    <m/>
    <m/>
    <m/>
    <m/>
    <m/>
    <m/>
    <m/>
    <m/>
    <m/>
    <m/>
    <m/>
    <m/>
    <m/>
    <m/>
    <n v="80000"/>
    <m/>
    <m/>
    <s v="Euro"/>
    <n v="26.5"/>
    <m/>
    <m/>
    <m/>
    <m/>
    <e v="#N/A"/>
    <m/>
    <m/>
    <m/>
    <m/>
    <m/>
    <m/>
    <m/>
    <m/>
    <m/>
    <m/>
    <m/>
    <m/>
    <m/>
    <m/>
    <m/>
    <m/>
    <m/>
    <m/>
    <m/>
    <m/>
    <m/>
    <m/>
  </r>
  <r>
    <m/>
    <s v="V200023"/>
    <s v="2023-0003"/>
    <x v="93"/>
    <m/>
    <s v="Wagon"/>
    <n v="26"/>
    <m/>
    <x v="32"/>
    <m/>
    <m/>
    <x v="0"/>
    <x v="1"/>
    <n v="1"/>
    <m/>
    <m/>
    <n v="1"/>
    <m/>
    <n v="0"/>
    <n v="0"/>
    <x v="1"/>
    <m/>
    <m/>
    <m/>
    <x v="0"/>
    <m/>
    <m/>
    <m/>
    <e v="#N/A"/>
    <e v="#N/A"/>
    <n v="366"/>
    <x v="1"/>
    <m/>
    <m/>
    <m/>
    <m/>
    <s v="n.a."/>
    <m/>
    <m/>
    <n v="0"/>
    <n v="3"/>
    <m/>
    <e v="#N/A"/>
    <m/>
    <m/>
    <m/>
    <m/>
    <m/>
    <m/>
    <m/>
    <m/>
    <m/>
    <m/>
    <m/>
    <m/>
    <m/>
    <m/>
    <m/>
    <m/>
    <m/>
    <m/>
    <m/>
    <m/>
    <m/>
    <n v="80000"/>
    <m/>
    <m/>
    <s v="Euro"/>
    <n v="26.5"/>
    <m/>
    <m/>
    <m/>
    <m/>
    <e v="#N/A"/>
    <m/>
    <m/>
    <m/>
    <m/>
    <m/>
    <m/>
    <m/>
    <m/>
    <m/>
    <m/>
    <m/>
    <m/>
    <m/>
    <m/>
    <m/>
    <m/>
    <m/>
    <m/>
    <m/>
    <m/>
    <m/>
    <m/>
  </r>
  <r>
    <m/>
    <s v="V200023"/>
    <s v="2023-0003"/>
    <x v="93"/>
    <m/>
    <s v="Wagon"/>
    <n v="27"/>
    <m/>
    <x v="32"/>
    <m/>
    <m/>
    <x v="0"/>
    <x v="1"/>
    <n v="1"/>
    <m/>
    <m/>
    <n v="1"/>
    <m/>
    <n v="0"/>
    <n v="0"/>
    <x v="1"/>
    <m/>
    <m/>
    <m/>
    <x v="0"/>
    <m/>
    <m/>
    <m/>
    <e v="#N/A"/>
    <e v="#N/A"/>
    <n v="366"/>
    <x v="1"/>
    <m/>
    <m/>
    <m/>
    <m/>
    <s v="n.a."/>
    <m/>
    <m/>
    <n v="0"/>
    <n v="3"/>
    <m/>
    <e v="#N/A"/>
    <m/>
    <m/>
    <m/>
    <m/>
    <m/>
    <m/>
    <m/>
    <m/>
    <m/>
    <m/>
    <m/>
    <m/>
    <m/>
    <m/>
    <m/>
    <m/>
    <m/>
    <m/>
    <m/>
    <m/>
    <m/>
    <n v="80000"/>
    <m/>
    <m/>
    <s v="Euro"/>
    <n v="26.5"/>
    <m/>
    <m/>
    <m/>
    <m/>
    <e v="#N/A"/>
    <m/>
    <m/>
    <m/>
    <m/>
    <m/>
    <m/>
    <m/>
    <m/>
    <m/>
    <m/>
    <m/>
    <m/>
    <m/>
    <m/>
    <m/>
    <m/>
    <m/>
    <m/>
    <m/>
    <m/>
    <m/>
    <m/>
  </r>
  <r>
    <m/>
    <s v="V200023"/>
    <s v="2023-0003"/>
    <x v="93"/>
    <m/>
    <s v="Wagon"/>
    <n v="28"/>
    <m/>
    <x v="32"/>
    <m/>
    <m/>
    <x v="0"/>
    <x v="1"/>
    <n v="1"/>
    <m/>
    <m/>
    <n v="1"/>
    <m/>
    <n v="0"/>
    <n v="0"/>
    <x v="1"/>
    <m/>
    <m/>
    <m/>
    <x v="0"/>
    <m/>
    <m/>
    <m/>
    <e v="#N/A"/>
    <e v="#N/A"/>
    <n v="366"/>
    <x v="1"/>
    <m/>
    <m/>
    <m/>
    <m/>
    <s v="n.a."/>
    <m/>
    <m/>
    <n v="0"/>
    <n v="3"/>
    <m/>
    <e v="#N/A"/>
    <m/>
    <m/>
    <m/>
    <m/>
    <m/>
    <m/>
    <m/>
    <m/>
    <m/>
    <m/>
    <m/>
    <m/>
    <m/>
    <m/>
    <m/>
    <m/>
    <m/>
    <m/>
    <m/>
    <m/>
    <m/>
    <n v="80000"/>
    <m/>
    <m/>
    <s v="Euro"/>
    <n v="26.5"/>
    <m/>
    <m/>
    <m/>
    <m/>
    <e v="#N/A"/>
    <m/>
    <m/>
    <m/>
    <m/>
    <m/>
    <m/>
    <m/>
    <m/>
    <m/>
    <m/>
    <m/>
    <m/>
    <m/>
    <m/>
    <m/>
    <m/>
    <m/>
    <m/>
    <m/>
    <m/>
    <m/>
    <m/>
  </r>
  <r>
    <m/>
    <s v="V200023"/>
    <s v="2023-0003"/>
    <x v="93"/>
    <m/>
    <s v="Wagon"/>
    <n v="29"/>
    <m/>
    <x v="32"/>
    <m/>
    <m/>
    <x v="0"/>
    <x v="1"/>
    <n v="1"/>
    <m/>
    <m/>
    <n v="1"/>
    <m/>
    <n v="0"/>
    <n v="0"/>
    <x v="1"/>
    <m/>
    <m/>
    <m/>
    <x v="0"/>
    <m/>
    <m/>
    <m/>
    <e v="#N/A"/>
    <e v="#N/A"/>
    <n v="366"/>
    <x v="1"/>
    <m/>
    <m/>
    <m/>
    <m/>
    <s v="n.a."/>
    <m/>
    <m/>
    <n v="0"/>
    <n v="3"/>
    <m/>
    <e v="#N/A"/>
    <m/>
    <m/>
    <m/>
    <m/>
    <m/>
    <m/>
    <m/>
    <m/>
    <m/>
    <m/>
    <m/>
    <m/>
    <m/>
    <m/>
    <m/>
    <m/>
    <m/>
    <m/>
    <m/>
    <m/>
    <m/>
    <n v="80000"/>
    <m/>
    <m/>
    <s v="Euro"/>
    <n v="26.5"/>
    <m/>
    <m/>
    <m/>
    <m/>
    <e v="#N/A"/>
    <m/>
    <m/>
    <m/>
    <m/>
    <m/>
    <m/>
    <m/>
    <m/>
    <m/>
    <m/>
    <m/>
    <m/>
    <m/>
    <m/>
    <m/>
    <m/>
    <m/>
    <m/>
    <m/>
    <m/>
    <m/>
    <m/>
  </r>
  <r>
    <m/>
    <s v="V200023"/>
    <s v="2023-0003"/>
    <x v="93"/>
    <m/>
    <s v="Wagon"/>
    <n v="30"/>
    <m/>
    <x v="32"/>
    <m/>
    <m/>
    <x v="0"/>
    <x v="1"/>
    <n v="1"/>
    <m/>
    <m/>
    <n v="1"/>
    <m/>
    <n v="0"/>
    <n v="0"/>
    <x v="1"/>
    <m/>
    <m/>
    <m/>
    <x v="0"/>
    <m/>
    <m/>
    <m/>
    <e v="#N/A"/>
    <e v="#N/A"/>
    <n v="366"/>
    <x v="1"/>
    <m/>
    <m/>
    <m/>
    <m/>
    <s v="n.a."/>
    <m/>
    <m/>
    <n v="0"/>
    <n v="3"/>
    <m/>
    <e v="#N/A"/>
    <m/>
    <m/>
    <m/>
    <m/>
    <m/>
    <m/>
    <m/>
    <m/>
    <m/>
    <m/>
    <m/>
    <m/>
    <m/>
    <m/>
    <m/>
    <m/>
    <m/>
    <m/>
    <m/>
    <m/>
    <m/>
    <n v="80000"/>
    <m/>
    <m/>
    <s v="Euro"/>
    <n v="26.5"/>
    <m/>
    <m/>
    <m/>
    <m/>
    <e v="#N/A"/>
    <m/>
    <m/>
    <m/>
    <m/>
    <m/>
    <m/>
    <m/>
    <m/>
    <m/>
    <m/>
    <m/>
    <m/>
    <m/>
    <m/>
    <m/>
    <m/>
    <m/>
    <m/>
    <m/>
    <m/>
    <m/>
    <m/>
  </r>
  <r>
    <m/>
    <s v="V200023"/>
    <s v="2023-0003"/>
    <x v="93"/>
    <m/>
    <s v="Wagon"/>
    <n v="31"/>
    <m/>
    <x v="32"/>
    <m/>
    <m/>
    <x v="0"/>
    <x v="1"/>
    <n v="1"/>
    <m/>
    <m/>
    <n v="1"/>
    <m/>
    <n v="0"/>
    <n v="0"/>
    <x v="1"/>
    <m/>
    <m/>
    <m/>
    <x v="0"/>
    <m/>
    <m/>
    <m/>
    <e v="#N/A"/>
    <e v="#N/A"/>
    <n v="366"/>
    <x v="1"/>
    <m/>
    <m/>
    <m/>
    <m/>
    <s v="n.a."/>
    <m/>
    <m/>
    <n v="0"/>
    <n v="3"/>
    <m/>
    <e v="#N/A"/>
    <m/>
    <m/>
    <m/>
    <m/>
    <m/>
    <m/>
    <m/>
    <m/>
    <m/>
    <m/>
    <m/>
    <m/>
    <m/>
    <m/>
    <m/>
    <m/>
    <m/>
    <m/>
    <m/>
    <m/>
    <m/>
    <n v="80000"/>
    <m/>
    <m/>
    <s v="Euro"/>
    <n v="26.5"/>
    <m/>
    <m/>
    <m/>
    <m/>
    <e v="#N/A"/>
    <m/>
    <m/>
    <m/>
    <m/>
    <m/>
    <m/>
    <m/>
    <m/>
    <m/>
    <m/>
    <m/>
    <m/>
    <m/>
    <m/>
    <m/>
    <m/>
    <m/>
    <m/>
    <m/>
    <m/>
    <m/>
    <m/>
  </r>
  <r>
    <m/>
    <s v="V200023"/>
    <s v="2023-0003"/>
    <x v="93"/>
    <m/>
    <s v="Wagon"/>
    <n v="32"/>
    <m/>
    <x v="32"/>
    <m/>
    <m/>
    <x v="0"/>
    <x v="1"/>
    <n v="1"/>
    <m/>
    <m/>
    <n v="1"/>
    <m/>
    <n v="0"/>
    <n v="0"/>
    <x v="1"/>
    <m/>
    <m/>
    <m/>
    <x v="0"/>
    <m/>
    <m/>
    <m/>
    <e v="#N/A"/>
    <e v="#N/A"/>
    <n v="366"/>
    <x v="1"/>
    <m/>
    <m/>
    <m/>
    <m/>
    <s v="n.a."/>
    <m/>
    <m/>
    <n v="0"/>
    <n v="3"/>
    <m/>
    <e v="#N/A"/>
    <m/>
    <m/>
    <m/>
    <m/>
    <m/>
    <m/>
    <m/>
    <m/>
    <m/>
    <m/>
    <m/>
    <m/>
    <m/>
    <m/>
    <m/>
    <m/>
    <m/>
    <m/>
    <m/>
    <m/>
    <m/>
    <n v="80000"/>
    <m/>
    <m/>
    <s v="Euro"/>
    <n v="26.5"/>
    <m/>
    <m/>
    <m/>
    <m/>
    <e v="#N/A"/>
    <m/>
    <m/>
    <m/>
    <m/>
    <m/>
    <m/>
    <m/>
    <m/>
    <m/>
    <m/>
    <m/>
    <m/>
    <m/>
    <m/>
    <m/>
    <m/>
    <m/>
    <m/>
    <m/>
    <m/>
    <m/>
    <m/>
  </r>
  <r>
    <m/>
    <s v="V200023"/>
    <s v="2023-0003"/>
    <x v="93"/>
    <m/>
    <s v="Wagon"/>
    <n v="33"/>
    <m/>
    <x v="32"/>
    <m/>
    <m/>
    <x v="0"/>
    <x v="1"/>
    <n v="1"/>
    <m/>
    <m/>
    <n v="1"/>
    <m/>
    <n v="0"/>
    <n v="0"/>
    <x v="1"/>
    <m/>
    <m/>
    <m/>
    <x v="0"/>
    <m/>
    <m/>
    <m/>
    <e v="#N/A"/>
    <e v="#N/A"/>
    <n v="366"/>
    <x v="1"/>
    <m/>
    <m/>
    <m/>
    <m/>
    <s v="n.a."/>
    <m/>
    <m/>
    <n v="0"/>
    <n v="3"/>
    <m/>
    <e v="#N/A"/>
    <m/>
    <m/>
    <m/>
    <m/>
    <m/>
    <m/>
    <m/>
    <m/>
    <m/>
    <m/>
    <m/>
    <m/>
    <m/>
    <m/>
    <m/>
    <m/>
    <m/>
    <m/>
    <m/>
    <m/>
    <m/>
    <n v="80000"/>
    <m/>
    <m/>
    <s v="Euro"/>
    <n v="26.5"/>
    <m/>
    <m/>
    <m/>
    <m/>
    <e v="#N/A"/>
    <m/>
    <m/>
    <m/>
    <m/>
    <m/>
    <m/>
    <m/>
    <m/>
    <m/>
    <m/>
    <m/>
    <m/>
    <m/>
    <m/>
    <m/>
    <m/>
    <m/>
    <m/>
    <m/>
    <m/>
    <m/>
    <m/>
  </r>
  <r>
    <m/>
    <s v="V200023"/>
    <s v="2023-0003"/>
    <x v="93"/>
    <m/>
    <s v="Wagon"/>
    <n v="34"/>
    <m/>
    <x v="32"/>
    <m/>
    <m/>
    <x v="0"/>
    <x v="1"/>
    <n v="1"/>
    <m/>
    <m/>
    <n v="1"/>
    <m/>
    <n v="0"/>
    <n v="0"/>
    <x v="1"/>
    <m/>
    <m/>
    <m/>
    <x v="0"/>
    <m/>
    <m/>
    <m/>
    <e v="#N/A"/>
    <e v="#N/A"/>
    <n v="366"/>
    <x v="1"/>
    <m/>
    <m/>
    <m/>
    <m/>
    <s v="n.a."/>
    <m/>
    <m/>
    <n v="0"/>
    <n v="3"/>
    <m/>
    <e v="#N/A"/>
    <m/>
    <m/>
    <m/>
    <m/>
    <m/>
    <m/>
    <m/>
    <m/>
    <m/>
    <m/>
    <m/>
    <m/>
    <m/>
    <m/>
    <m/>
    <m/>
    <m/>
    <m/>
    <m/>
    <m/>
    <m/>
    <n v="80000"/>
    <m/>
    <m/>
    <s v="Euro"/>
    <n v="26.5"/>
    <m/>
    <m/>
    <m/>
    <m/>
    <e v="#N/A"/>
    <m/>
    <m/>
    <m/>
    <m/>
    <m/>
    <m/>
    <m/>
    <m/>
    <m/>
    <m/>
    <m/>
    <m/>
    <m/>
    <m/>
    <m/>
    <m/>
    <m/>
    <m/>
    <m/>
    <m/>
    <m/>
    <m/>
  </r>
  <r>
    <s v="OK emo 18.06.24 / LOA ok CMI 20.06.25"/>
    <s v="V200038"/>
    <s v="2024-0006"/>
    <x v="94"/>
    <m/>
    <s v="Header"/>
    <m/>
    <m/>
    <x v="33"/>
    <s v="TUR"/>
    <s v="East EU"/>
    <x v="5"/>
    <x v="2"/>
    <n v="75"/>
    <m/>
    <m/>
    <n v="0"/>
    <n v="75"/>
    <n v="0"/>
    <n v="75"/>
    <x v="2"/>
    <m/>
    <m/>
    <m/>
    <x v="5"/>
    <s v="no automatic prolongation - discussion 3 mth before ending of contract / Rabatt im MV 5.30€ (gem LOA 17.60)"/>
    <d v="2024-05-01T00:00:00"/>
    <d v="2028-02-24T00:00:00"/>
    <m/>
    <m/>
    <n v="1394"/>
    <x v="89"/>
    <m/>
    <m/>
    <m/>
    <m/>
    <s v="n.a."/>
    <m/>
    <m/>
    <n v="0"/>
    <n v="0"/>
    <m/>
    <m/>
    <m/>
    <m/>
    <n v="0"/>
    <n v="0"/>
    <m/>
    <m/>
    <m/>
    <m/>
    <n v="1394"/>
    <s v="B"/>
    <s v="n.a."/>
    <s v="1.4.1"/>
    <s v="CHE"/>
    <s v="Not required"/>
    <s v="Y"/>
    <s v="N"/>
    <n v="12"/>
    <s v="3 Mt vor Mietende Prolongatin möglich"/>
    <m/>
    <m/>
    <s v="Not Started"/>
    <n v="120000"/>
    <s v="N"/>
    <m/>
    <s v="Euro"/>
    <n v="61.8"/>
    <n v="-17.6"/>
    <n v="0"/>
    <m/>
    <n v="0"/>
    <n v="44.2"/>
    <n v="0"/>
    <m/>
    <m/>
    <n v="0.06"/>
    <n v="9.34"/>
    <n v="-17.6"/>
    <n v="-8.260000000000002"/>
    <n v="0"/>
    <n v="0"/>
    <n v="0"/>
    <n v="52.46"/>
    <s v="0.00"/>
    <n v="52.46"/>
    <n v="0.9999999999999999"/>
    <n v="0"/>
    <n v="52.45999999999999"/>
    <n v="52.21"/>
    <n v="9000000"/>
    <n v="0"/>
    <s v="N"/>
    <n v="0"/>
    <n v="1206660"/>
  </r>
  <r>
    <m/>
    <s v="V200038"/>
    <s v="2024-0006"/>
    <x v="94"/>
    <n v="1"/>
    <s v="Batch"/>
    <m/>
    <m/>
    <x v="33"/>
    <s v="TUR"/>
    <s v="East EU"/>
    <x v="5"/>
    <x v="2"/>
    <n v="32"/>
    <m/>
    <m/>
    <n v="0"/>
    <n v="32"/>
    <n v="0"/>
    <n v="32"/>
    <x v="2"/>
    <m/>
    <m/>
    <m/>
    <x v="5"/>
    <m/>
    <m/>
    <m/>
    <d v="2024-05-01T00:00:00"/>
    <d v="2027-04-30T00:00:00"/>
    <m/>
    <x v="90"/>
    <m/>
    <m/>
    <m/>
    <m/>
    <s v="n.a."/>
    <m/>
    <m/>
    <n v="0"/>
    <n v="0"/>
    <m/>
    <m/>
    <n v="0"/>
    <m/>
    <m/>
    <m/>
    <m/>
    <m/>
    <m/>
    <m/>
    <m/>
    <s v="B"/>
    <s v="n.a."/>
    <s v="1.4.1"/>
    <s v="CHE"/>
    <s v="Not required"/>
    <s v="Y"/>
    <s v="N"/>
    <n v="12"/>
    <s v="3 Mt vor Mietende Prolongatin möglich"/>
    <m/>
    <m/>
    <m/>
    <n v="120000"/>
    <s v="N"/>
    <d v="1899-12-30T00:00:00"/>
    <s v="Euro"/>
    <n v="61.8"/>
    <n v="-17.6"/>
    <n v="0"/>
    <m/>
    <n v="0"/>
    <n v="44.2"/>
    <n v="0"/>
    <n v="0"/>
    <n v="0"/>
    <m/>
    <n v="9.34"/>
    <n v="-17.6"/>
    <n v="-8.260000000000002"/>
    <n v="0"/>
    <n v="0"/>
    <n v="0"/>
    <n v="52.46"/>
    <s v="0.00"/>
    <n v="52.46"/>
    <n v="0.9999999999999999"/>
    <n v="0"/>
    <n v="52.45999999999999"/>
    <n v="52.21"/>
    <n v="3840000"/>
    <n v="0"/>
    <s v="N"/>
    <n v="0"/>
    <n v="514841.6"/>
  </r>
  <r>
    <m/>
    <s v="V200038"/>
    <s v="2024-0006"/>
    <x v="94"/>
    <n v="1"/>
    <s v="Wagon"/>
    <n v="3"/>
    <s v="37 80 4993 271-8"/>
    <x v="33"/>
    <m/>
    <m/>
    <x v="5"/>
    <x v="2"/>
    <n v="1"/>
    <m/>
    <m/>
    <m/>
    <n v="1"/>
    <n v="0"/>
    <n v="1"/>
    <x v="1"/>
    <n v="0"/>
    <d v="1899-12-30T00:00:00"/>
    <d v="1899-12-30T00:00:00"/>
    <x v="5"/>
    <m/>
    <m/>
    <m/>
    <d v="2024-05-01T00:00:00"/>
    <d v="2027-04-30T00:00:00"/>
    <n v="1394"/>
    <x v="90"/>
    <m/>
    <m/>
    <m/>
    <m/>
    <s v="n.a."/>
    <m/>
    <m/>
    <n v="0"/>
    <n v="0"/>
    <m/>
    <d v="2027-04-30T00:00:00"/>
    <m/>
    <m/>
    <m/>
    <m/>
    <m/>
    <m/>
    <m/>
    <m/>
    <m/>
    <m/>
    <m/>
    <m/>
    <m/>
    <m/>
    <m/>
    <m/>
    <m/>
    <m/>
    <m/>
    <d v="2026-11-30T00:00:00"/>
    <m/>
    <n v="120000"/>
    <m/>
    <m/>
    <s v="Euro"/>
    <n v="61.8"/>
    <m/>
    <m/>
    <m/>
    <m/>
    <n v="44.43"/>
    <m/>
    <m/>
    <m/>
    <m/>
    <m/>
    <m/>
    <m/>
    <m/>
    <m/>
    <m/>
    <m/>
    <m/>
    <m/>
    <m/>
    <m/>
    <m/>
    <m/>
    <m/>
    <m/>
    <m/>
    <m/>
    <m/>
  </r>
  <r>
    <m/>
    <s v="V200038"/>
    <s v="2024-0006"/>
    <x v="94"/>
    <n v="1"/>
    <s v="Wagon"/>
    <n v="4"/>
    <s v="37 80 4993 272-6"/>
    <x v="33"/>
    <m/>
    <m/>
    <x v="5"/>
    <x v="2"/>
    <n v="1"/>
    <m/>
    <m/>
    <m/>
    <n v="1"/>
    <n v="0"/>
    <n v="1"/>
    <x v="1"/>
    <n v="0"/>
    <d v="1899-12-30T00:00:00"/>
    <d v="1899-12-30T00:00:00"/>
    <x v="5"/>
    <m/>
    <m/>
    <m/>
    <d v="2024-05-01T00:00:00"/>
    <d v="2027-04-30T00:00:00"/>
    <n v="1394"/>
    <x v="90"/>
    <m/>
    <m/>
    <m/>
    <m/>
    <s v="n.a."/>
    <m/>
    <m/>
    <n v="0"/>
    <n v="0"/>
    <m/>
    <d v="2027-04-30T00:00:00"/>
    <m/>
    <m/>
    <m/>
    <m/>
    <m/>
    <m/>
    <m/>
    <m/>
    <m/>
    <m/>
    <m/>
    <m/>
    <m/>
    <m/>
    <m/>
    <m/>
    <m/>
    <m/>
    <m/>
    <d v="2026-11-30T00:00:00"/>
    <m/>
    <n v="120000"/>
    <m/>
    <m/>
    <s v="Euro"/>
    <n v="61.8"/>
    <m/>
    <m/>
    <m/>
    <m/>
    <n v="44.43"/>
    <m/>
    <m/>
    <m/>
    <m/>
    <m/>
    <m/>
    <m/>
    <m/>
    <m/>
    <m/>
    <m/>
    <m/>
    <m/>
    <m/>
    <m/>
    <m/>
    <m/>
    <m/>
    <m/>
    <m/>
    <m/>
    <m/>
  </r>
  <r>
    <m/>
    <s v="V200038"/>
    <s v="2024-0006"/>
    <x v="94"/>
    <n v="1"/>
    <s v="Wagon"/>
    <n v="5"/>
    <s v="37 80 4993 273-4"/>
    <x v="33"/>
    <m/>
    <m/>
    <x v="5"/>
    <x v="2"/>
    <n v="1"/>
    <m/>
    <m/>
    <m/>
    <n v="1"/>
    <n v="0"/>
    <n v="1"/>
    <x v="1"/>
    <n v="0"/>
    <d v="1899-12-30T00:00:00"/>
    <d v="1899-12-30T00:00:00"/>
    <x v="5"/>
    <m/>
    <m/>
    <m/>
    <d v="2024-05-01T00:00:00"/>
    <d v="2027-04-30T00:00:00"/>
    <n v="1394"/>
    <x v="90"/>
    <m/>
    <m/>
    <m/>
    <m/>
    <s v="n.a."/>
    <m/>
    <m/>
    <n v="0"/>
    <n v="0"/>
    <m/>
    <d v="2027-04-30T00:00:00"/>
    <m/>
    <m/>
    <m/>
    <m/>
    <m/>
    <m/>
    <m/>
    <m/>
    <m/>
    <m/>
    <m/>
    <m/>
    <m/>
    <m/>
    <m/>
    <m/>
    <m/>
    <m/>
    <m/>
    <d v="2026-11-30T00:00:00"/>
    <m/>
    <n v="120000"/>
    <m/>
    <m/>
    <s v="Euro"/>
    <n v="61.8"/>
    <m/>
    <m/>
    <m/>
    <m/>
    <n v="44.43"/>
    <m/>
    <m/>
    <m/>
    <m/>
    <m/>
    <m/>
    <m/>
    <m/>
    <m/>
    <m/>
    <m/>
    <m/>
    <m/>
    <m/>
    <m/>
    <m/>
    <m/>
    <m/>
    <m/>
    <m/>
    <m/>
    <m/>
  </r>
  <r>
    <m/>
    <s v="V200038"/>
    <s v="2024-0006"/>
    <x v="94"/>
    <n v="1"/>
    <s v="Wagon"/>
    <n v="6"/>
    <s v="37 80 4993 274-2"/>
    <x v="33"/>
    <m/>
    <m/>
    <x v="5"/>
    <x v="2"/>
    <n v="1"/>
    <m/>
    <m/>
    <m/>
    <n v="1"/>
    <n v="0"/>
    <n v="1"/>
    <x v="1"/>
    <n v="0"/>
    <d v="1899-12-30T00:00:00"/>
    <d v="1899-12-30T00:00:00"/>
    <x v="5"/>
    <m/>
    <m/>
    <m/>
    <d v="2024-05-01T00:00:00"/>
    <d v="2027-04-30T00:00:00"/>
    <n v="1394"/>
    <x v="90"/>
    <m/>
    <m/>
    <m/>
    <m/>
    <s v="n.a."/>
    <m/>
    <m/>
    <n v="0"/>
    <n v="0"/>
    <m/>
    <d v="2027-04-30T00:00:00"/>
    <m/>
    <m/>
    <m/>
    <m/>
    <m/>
    <m/>
    <m/>
    <m/>
    <m/>
    <m/>
    <m/>
    <m/>
    <m/>
    <m/>
    <m/>
    <m/>
    <m/>
    <m/>
    <m/>
    <d v="2026-11-30T00:00:00"/>
    <m/>
    <n v="120000"/>
    <m/>
    <m/>
    <s v="Euro"/>
    <n v="61.8"/>
    <m/>
    <m/>
    <m/>
    <m/>
    <n v="44.43"/>
    <m/>
    <m/>
    <m/>
    <m/>
    <m/>
    <m/>
    <m/>
    <m/>
    <m/>
    <m/>
    <m/>
    <m/>
    <m/>
    <m/>
    <m/>
    <m/>
    <m/>
    <m/>
    <m/>
    <m/>
    <m/>
    <m/>
  </r>
  <r>
    <m/>
    <s v="V200038"/>
    <s v="2024-0006"/>
    <x v="94"/>
    <n v="1"/>
    <s v="Wagon"/>
    <n v="7"/>
    <s v="37 80 4993 275-9"/>
    <x v="33"/>
    <m/>
    <m/>
    <x v="5"/>
    <x v="2"/>
    <n v="1"/>
    <m/>
    <m/>
    <m/>
    <n v="1"/>
    <n v="0"/>
    <n v="1"/>
    <x v="1"/>
    <n v="0"/>
    <d v="1899-12-30T00:00:00"/>
    <d v="1899-12-30T00:00:00"/>
    <x v="5"/>
    <m/>
    <m/>
    <m/>
    <d v="2024-05-01T00:00:00"/>
    <d v="2027-04-30T00:00:00"/>
    <n v="1394"/>
    <x v="90"/>
    <m/>
    <m/>
    <m/>
    <m/>
    <s v="n.a."/>
    <m/>
    <m/>
    <n v="0"/>
    <n v="0"/>
    <m/>
    <d v="2027-04-30T00:00:00"/>
    <m/>
    <m/>
    <m/>
    <m/>
    <m/>
    <m/>
    <m/>
    <m/>
    <m/>
    <m/>
    <m/>
    <m/>
    <m/>
    <m/>
    <m/>
    <m/>
    <m/>
    <m/>
    <m/>
    <d v="2026-11-30T00:00:00"/>
    <m/>
    <n v="120000"/>
    <m/>
    <m/>
    <s v="Euro"/>
    <n v="61.8"/>
    <m/>
    <m/>
    <m/>
    <m/>
    <n v="44.43"/>
    <m/>
    <m/>
    <m/>
    <m/>
    <m/>
    <m/>
    <m/>
    <m/>
    <m/>
    <m/>
    <m/>
    <m/>
    <m/>
    <m/>
    <m/>
    <m/>
    <m/>
    <m/>
    <m/>
    <m/>
    <m/>
    <m/>
  </r>
  <r>
    <m/>
    <s v="V200038"/>
    <s v="2024-0006"/>
    <x v="94"/>
    <n v="1"/>
    <s v="Wagon"/>
    <n v="8"/>
    <s v="37 80 4993 276-7"/>
    <x v="33"/>
    <m/>
    <m/>
    <x v="5"/>
    <x v="2"/>
    <n v="1"/>
    <m/>
    <m/>
    <m/>
    <n v="1"/>
    <n v="0"/>
    <n v="1"/>
    <x v="1"/>
    <n v="0"/>
    <d v="1899-12-30T00:00:00"/>
    <d v="1899-12-30T00:00:00"/>
    <x v="5"/>
    <m/>
    <m/>
    <m/>
    <d v="2024-05-01T00:00:00"/>
    <d v="2027-04-30T00:00:00"/>
    <n v="1394"/>
    <x v="90"/>
    <m/>
    <m/>
    <m/>
    <m/>
    <s v="n.a."/>
    <m/>
    <m/>
    <n v="0"/>
    <n v="0"/>
    <m/>
    <d v="2027-04-30T00:00:00"/>
    <m/>
    <m/>
    <m/>
    <m/>
    <m/>
    <m/>
    <m/>
    <m/>
    <m/>
    <m/>
    <m/>
    <m/>
    <m/>
    <m/>
    <m/>
    <m/>
    <m/>
    <m/>
    <m/>
    <d v="2026-11-30T00:00:00"/>
    <m/>
    <n v="120000"/>
    <m/>
    <m/>
    <s v="Euro"/>
    <n v="61.8"/>
    <m/>
    <m/>
    <m/>
    <m/>
    <n v="44.43"/>
    <m/>
    <m/>
    <m/>
    <m/>
    <m/>
    <m/>
    <m/>
    <m/>
    <m/>
    <m/>
    <m/>
    <m/>
    <m/>
    <m/>
    <m/>
    <m/>
    <m/>
    <m/>
    <m/>
    <m/>
    <m/>
    <m/>
  </r>
  <r>
    <m/>
    <s v="V200038"/>
    <s v="2024-0006"/>
    <x v="94"/>
    <n v="1"/>
    <s v="Wagon"/>
    <n v="9"/>
    <s v="37 80 4993 277-5"/>
    <x v="33"/>
    <m/>
    <m/>
    <x v="5"/>
    <x v="2"/>
    <n v="1"/>
    <m/>
    <m/>
    <m/>
    <n v="1"/>
    <n v="0"/>
    <n v="1"/>
    <x v="1"/>
    <n v="0"/>
    <d v="1899-12-30T00:00:00"/>
    <d v="1899-12-30T00:00:00"/>
    <x v="5"/>
    <m/>
    <m/>
    <m/>
    <d v="2024-05-01T00:00:00"/>
    <d v="2027-04-30T00:00:00"/>
    <n v="1394"/>
    <x v="90"/>
    <m/>
    <m/>
    <m/>
    <m/>
    <s v="n.a."/>
    <m/>
    <m/>
    <n v="0"/>
    <n v="0"/>
    <m/>
    <d v="2027-04-30T00:00:00"/>
    <m/>
    <m/>
    <m/>
    <m/>
    <m/>
    <m/>
    <m/>
    <m/>
    <m/>
    <m/>
    <m/>
    <m/>
    <m/>
    <m/>
    <m/>
    <m/>
    <m/>
    <m/>
    <m/>
    <d v="2026-11-30T00:00:00"/>
    <m/>
    <n v="120000"/>
    <m/>
    <m/>
    <s v="Euro"/>
    <n v="61.8"/>
    <m/>
    <m/>
    <m/>
    <m/>
    <n v="44.43"/>
    <m/>
    <m/>
    <m/>
    <m/>
    <m/>
    <m/>
    <m/>
    <m/>
    <m/>
    <m/>
    <m/>
    <m/>
    <m/>
    <m/>
    <m/>
    <m/>
    <m/>
    <m/>
    <m/>
    <m/>
    <m/>
    <m/>
  </r>
  <r>
    <m/>
    <s v="V200038"/>
    <s v="2024-0006"/>
    <x v="94"/>
    <n v="1"/>
    <s v="Wagon"/>
    <n v="10"/>
    <s v="37 80 4993 278-3"/>
    <x v="33"/>
    <m/>
    <m/>
    <x v="5"/>
    <x v="2"/>
    <n v="1"/>
    <m/>
    <m/>
    <m/>
    <n v="1"/>
    <n v="0"/>
    <n v="1"/>
    <x v="1"/>
    <n v="0"/>
    <d v="1899-12-30T00:00:00"/>
    <d v="1899-12-30T00:00:00"/>
    <x v="5"/>
    <m/>
    <m/>
    <m/>
    <d v="2024-05-01T00:00:00"/>
    <d v="2027-04-30T00:00:00"/>
    <n v="1394"/>
    <x v="90"/>
    <m/>
    <m/>
    <m/>
    <m/>
    <s v="n.a."/>
    <m/>
    <m/>
    <n v="0"/>
    <n v="0"/>
    <m/>
    <d v="2027-04-30T00:00:00"/>
    <m/>
    <m/>
    <m/>
    <m/>
    <m/>
    <m/>
    <m/>
    <m/>
    <m/>
    <m/>
    <m/>
    <m/>
    <m/>
    <m/>
    <m/>
    <m/>
    <m/>
    <m/>
    <m/>
    <d v="2026-11-30T00:00:00"/>
    <m/>
    <n v="120000"/>
    <m/>
    <m/>
    <s v="Euro"/>
    <n v="61.8"/>
    <m/>
    <m/>
    <m/>
    <m/>
    <n v="44.43"/>
    <m/>
    <m/>
    <m/>
    <m/>
    <m/>
    <m/>
    <m/>
    <m/>
    <m/>
    <m/>
    <m/>
    <m/>
    <m/>
    <m/>
    <m/>
    <m/>
    <m/>
    <m/>
    <m/>
    <m/>
    <m/>
    <m/>
  </r>
  <r>
    <m/>
    <s v="V200038"/>
    <s v="2024-0006"/>
    <x v="94"/>
    <n v="1"/>
    <s v="Wagon"/>
    <n v="11"/>
    <s v="37 80 4993 279-1"/>
    <x v="33"/>
    <m/>
    <m/>
    <x v="5"/>
    <x v="2"/>
    <n v="1"/>
    <m/>
    <m/>
    <m/>
    <n v="1"/>
    <n v="0"/>
    <n v="1"/>
    <x v="1"/>
    <n v="0"/>
    <d v="1899-12-30T00:00:00"/>
    <d v="1899-12-30T00:00:00"/>
    <x v="5"/>
    <m/>
    <m/>
    <m/>
    <d v="2024-05-01T00:00:00"/>
    <d v="2027-04-30T00:00:00"/>
    <n v="1394"/>
    <x v="90"/>
    <m/>
    <m/>
    <m/>
    <m/>
    <s v="n.a."/>
    <m/>
    <m/>
    <n v="0"/>
    <n v="0"/>
    <m/>
    <d v="2027-04-30T00:00:00"/>
    <m/>
    <m/>
    <m/>
    <m/>
    <m/>
    <m/>
    <m/>
    <m/>
    <m/>
    <m/>
    <m/>
    <m/>
    <m/>
    <m/>
    <m/>
    <m/>
    <m/>
    <m/>
    <m/>
    <d v="2026-11-30T00:00:00"/>
    <m/>
    <n v="120000"/>
    <m/>
    <m/>
    <s v="Euro"/>
    <n v="61.8"/>
    <m/>
    <m/>
    <m/>
    <m/>
    <n v="44.43"/>
    <m/>
    <m/>
    <m/>
    <m/>
    <m/>
    <m/>
    <m/>
    <m/>
    <m/>
    <m/>
    <m/>
    <m/>
    <m/>
    <m/>
    <m/>
    <m/>
    <m/>
    <m/>
    <m/>
    <m/>
    <m/>
    <m/>
  </r>
  <r>
    <m/>
    <s v="V200038"/>
    <s v="2024-0006"/>
    <x v="94"/>
    <n v="1"/>
    <s v="Wagon"/>
    <n v="12"/>
    <s v="37 80 4993 280-9"/>
    <x v="33"/>
    <m/>
    <m/>
    <x v="5"/>
    <x v="2"/>
    <n v="1"/>
    <m/>
    <m/>
    <m/>
    <n v="1"/>
    <n v="0"/>
    <n v="1"/>
    <x v="1"/>
    <n v="0"/>
    <d v="1899-12-30T00:00:00"/>
    <d v="1899-12-30T00:00:00"/>
    <x v="5"/>
    <m/>
    <m/>
    <m/>
    <d v="2024-05-01T00:00:00"/>
    <d v="2027-04-30T00:00:00"/>
    <n v="1394"/>
    <x v="90"/>
    <m/>
    <m/>
    <m/>
    <m/>
    <s v="n.a."/>
    <m/>
    <m/>
    <n v="0"/>
    <n v="0"/>
    <m/>
    <d v="2027-04-30T00:00:00"/>
    <m/>
    <m/>
    <m/>
    <m/>
    <m/>
    <m/>
    <m/>
    <m/>
    <m/>
    <m/>
    <m/>
    <m/>
    <m/>
    <m/>
    <m/>
    <m/>
    <m/>
    <m/>
    <m/>
    <d v="2026-11-30T00:00:00"/>
    <m/>
    <n v="120000"/>
    <m/>
    <m/>
    <s v="Euro"/>
    <n v="61.8"/>
    <m/>
    <m/>
    <m/>
    <m/>
    <n v="44.43"/>
    <m/>
    <m/>
    <m/>
    <m/>
    <m/>
    <m/>
    <m/>
    <m/>
    <m/>
    <m/>
    <m/>
    <m/>
    <m/>
    <m/>
    <m/>
    <m/>
    <m/>
    <m/>
    <m/>
    <m/>
    <m/>
    <m/>
  </r>
  <r>
    <m/>
    <s v="V200038"/>
    <s v="2024-0006"/>
    <x v="94"/>
    <n v="1"/>
    <s v="Wagon"/>
    <n v="13"/>
    <s v="37 80 4993 281-7"/>
    <x v="33"/>
    <m/>
    <m/>
    <x v="5"/>
    <x v="2"/>
    <n v="1"/>
    <m/>
    <m/>
    <m/>
    <n v="1"/>
    <n v="0"/>
    <n v="1"/>
    <x v="1"/>
    <n v="0"/>
    <d v="1899-12-30T00:00:00"/>
    <d v="1899-12-30T00:00:00"/>
    <x v="5"/>
    <m/>
    <m/>
    <m/>
    <d v="2024-05-01T00:00:00"/>
    <d v="2027-04-30T00:00:00"/>
    <n v="1394"/>
    <x v="90"/>
    <m/>
    <m/>
    <m/>
    <m/>
    <s v="n.a."/>
    <m/>
    <m/>
    <n v="0"/>
    <n v="0"/>
    <m/>
    <d v="2027-04-30T00:00:00"/>
    <m/>
    <m/>
    <m/>
    <m/>
    <m/>
    <m/>
    <m/>
    <m/>
    <m/>
    <m/>
    <m/>
    <m/>
    <m/>
    <m/>
    <m/>
    <m/>
    <m/>
    <m/>
    <m/>
    <d v="2026-11-30T00:00:00"/>
    <m/>
    <n v="120000"/>
    <m/>
    <m/>
    <s v="Euro"/>
    <n v="61.8"/>
    <m/>
    <m/>
    <m/>
    <m/>
    <n v="44.43"/>
    <m/>
    <m/>
    <m/>
    <m/>
    <m/>
    <m/>
    <m/>
    <m/>
    <m/>
    <m/>
    <m/>
    <m/>
    <m/>
    <m/>
    <m/>
    <m/>
    <m/>
    <m/>
    <m/>
    <m/>
    <m/>
    <m/>
  </r>
  <r>
    <m/>
    <s v="V200038"/>
    <s v="2024-0006"/>
    <x v="94"/>
    <n v="1"/>
    <s v="Wagon"/>
    <n v="14"/>
    <s v="37 80 4993 282-5"/>
    <x v="33"/>
    <m/>
    <m/>
    <x v="5"/>
    <x v="2"/>
    <n v="1"/>
    <m/>
    <m/>
    <m/>
    <n v="1"/>
    <n v="0"/>
    <n v="1"/>
    <x v="1"/>
    <n v="0"/>
    <d v="1899-12-30T00:00:00"/>
    <d v="1899-12-30T00:00:00"/>
    <x v="5"/>
    <m/>
    <m/>
    <m/>
    <d v="2024-05-01T00:00:00"/>
    <d v="2027-04-30T00:00:00"/>
    <n v="1394"/>
    <x v="90"/>
    <m/>
    <m/>
    <m/>
    <m/>
    <s v="n.a."/>
    <m/>
    <m/>
    <n v="0"/>
    <n v="0"/>
    <m/>
    <d v="2027-04-30T00:00:00"/>
    <m/>
    <m/>
    <m/>
    <m/>
    <m/>
    <m/>
    <m/>
    <m/>
    <m/>
    <m/>
    <m/>
    <m/>
    <m/>
    <m/>
    <m/>
    <m/>
    <m/>
    <m/>
    <m/>
    <d v="2026-11-30T00:00:00"/>
    <m/>
    <n v="120000"/>
    <m/>
    <m/>
    <s v="Euro"/>
    <n v="61.8"/>
    <m/>
    <m/>
    <m/>
    <m/>
    <n v="44.43"/>
    <m/>
    <m/>
    <m/>
    <m/>
    <m/>
    <m/>
    <m/>
    <m/>
    <m/>
    <m/>
    <m/>
    <m/>
    <m/>
    <m/>
    <m/>
    <m/>
    <m/>
    <m/>
    <m/>
    <m/>
    <m/>
    <m/>
  </r>
  <r>
    <m/>
    <s v="V200038"/>
    <s v="2024-0006"/>
    <x v="94"/>
    <n v="1"/>
    <s v="Wagon"/>
    <n v="15"/>
    <s v="37 80 4993 284-1"/>
    <x v="33"/>
    <m/>
    <m/>
    <x v="5"/>
    <x v="2"/>
    <n v="1"/>
    <m/>
    <m/>
    <m/>
    <n v="1"/>
    <n v="0"/>
    <n v="1"/>
    <x v="1"/>
    <n v="0"/>
    <d v="1899-12-30T00:00:00"/>
    <d v="1899-12-30T00:00:00"/>
    <x v="5"/>
    <m/>
    <m/>
    <m/>
    <d v="2024-05-01T00:00:00"/>
    <d v="2027-04-30T00:00:00"/>
    <n v="1394"/>
    <x v="90"/>
    <m/>
    <m/>
    <m/>
    <m/>
    <s v="n.a."/>
    <m/>
    <m/>
    <n v="0"/>
    <n v="0"/>
    <m/>
    <d v="2027-04-30T00:00:00"/>
    <m/>
    <m/>
    <m/>
    <m/>
    <m/>
    <m/>
    <m/>
    <m/>
    <m/>
    <m/>
    <m/>
    <m/>
    <m/>
    <m/>
    <m/>
    <m/>
    <m/>
    <m/>
    <m/>
    <d v="2026-11-30T00:00:00"/>
    <m/>
    <n v="120000"/>
    <m/>
    <m/>
    <s v="Euro"/>
    <n v="61.8"/>
    <m/>
    <m/>
    <m/>
    <m/>
    <n v="44.43"/>
    <m/>
    <m/>
    <m/>
    <m/>
    <m/>
    <m/>
    <m/>
    <m/>
    <m/>
    <m/>
    <m/>
    <m/>
    <m/>
    <m/>
    <m/>
    <m/>
    <m/>
    <m/>
    <m/>
    <m/>
    <m/>
    <m/>
  </r>
  <r>
    <m/>
    <s v="V200038"/>
    <s v="2024-0006"/>
    <x v="94"/>
    <n v="1"/>
    <s v="Wagon"/>
    <n v="16"/>
    <s v="37 80 4993 283-3"/>
    <x v="33"/>
    <m/>
    <m/>
    <x v="5"/>
    <x v="2"/>
    <n v="1"/>
    <m/>
    <m/>
    <m/>
    <n v="1"/>
    <n v="0"/>
    <n v="1"/>
    <x v="1"/>
    <n v="0"/>
    <d v="1899-12-30T00:00:00"/>
    <d v="1899-12-30T00:00:00"/>
    <x v="5"/>
    <m/>
    <m/>
    <m/>
    <d v="2024-05-01T00:00:00"/>
    <d v="2027-04-30T00:00:00"/>
    <n v="1394"/>
    <x v="90"/>
    <m/>
    <m/>
    <m/>
    <m/>
    <s v="n.a."/>
    <m/>
    <m/>
    <n v="0"/>
    <n v="0"/>
    <m/>
    <d v="2027-04-30T00:00:00"/>
    <m/>
    <m/>
    <m/>
    <m/>
    <m/>
    <m/>
    <m/>
    <m/>
    <m/>
    <m/>
    <m/>
    <m/>
    <m/>
    <m/>
    <m/>
    <m/>
    <m/>
    <m/>
    <m/>
    <d v="2026-11-30T00:00:00"/>
    <m/>
    <n v="120000"/>
    <m/>
    <m/>
    <s v="Euro"/>
    <n v="61.8"/>
    <m/>
    <m/>
    <m/>
    <m/>
    <n v="44.43"/>
    <m/>
    <m/>
    <m/>
    <m/>
    <m/>
    <m/>
    <m/>
    <m/>
    <m/>
    <m/>
    <m/>
    <m/>
    <m/>
    <m/>
    <m/>
    <m/>
    <m/>
    <m/>
    <m/>
    <m/>
    <m/>
    <m/>
  </r>
  <r>
    <m/>
    <s v="V200038"/>
    <s v="2024-0006"/>
    <x v="94"/>
    <n v="1"/>
    <s v="Wagon"/>
    <n v="17"/>
    <s v="37 80 4993 269-2"/>
    <x v="33"/>
    <m/>
    <m/>
    <x v="5"/>
    <x v="2"/>
    <n v="1"/>
    <m/>
    <m/>
    <m/>
    <n v="1"/>
    <n v="0"/>
    <n v="1"/>
    <x v="1"/>
    <n v="0"/>
    <d v="1899-12-30T00:00:00"/>
    <d v="1899-12-30T00:00:00"/>
    <x v="5"/>
    <m/>
    <m/>
    <m/>
    <d v="2024-05-01T00:00:00"/>
    <d v="2027-04-30T00:00:00"/>
    <n v="1394"/>
    <x v="90"/>
    <m/>
    <m/>
    <m/>
    <m/>
    <s v="n.a."/>
    <m/>
    <m/>
    <n v="0"/>
    <n v="0"/>
    <m/>
    <d v="2027-04-30T00:00:00"/>
    <m/>
    <m/>
    <m/>
    <m/>
    <m/>
    <m/>
    <m/>
    <m/>
    <m/>
    <m/>
    <m/>
    <m/>
    <m/>
    <m/>
    <m/>
    <m/>
    <m/>
    <m/>
    <m/>
    <d v="2026-11-30T00:00:00"/>
    <m/>
    <n v="120000"/>
    <m/>
    <m/>
    <s v="Euro"/>
    <n v="61.8"/>
    <m/>
    <m/>
    <m/>
    <m/>
    <n v="44.43"/>
    <m/>
    <m/>
    <m/>
    <m/>
    <m/>
    <m/>
    <m/>
    <m/>
    <m/>
    <m/>
    <m/>
    <m/>
    <m/>
    <m/>
    <m/>
    <m/>
    <m/>
    <m/>
    <m/>
    <m/>
    <m/>
    <m/>
  </r>
  <r>
    <m/>
    <s v="V200038"/>
    <s v="2024-0006"/>
    <x v="94"/>
    <n v="1"/>
    <s v="Wagon"/>
    <n v="18"/>
    <s v="37 80 4993 270-0"/>
    <x v="33"/>
    <m/>
    <m/>
    <x v="5"/>
    <x v="2"/>
    <n v="1"/>
    <m/>
    <m/>
    <m/>
    <n v="1"/>
    <n v="0"/>
    <n v="1"/>
    <x v="1"/>
    <n v="0"/>
    <d v="1899-12-30T00:00:00"/>
    <d v="1899-12-30T00:00:00"/>
    <x v="5"/>
    <m/>
    <m/>
    <m/>
    <d v="2024-05-01T00:00:00"/>
    <d v="2027-04-30T00:00:00"/>
    <n v="1394"/>
    <x v="90"/>
    <m/>
    <m/>
    <m/>
    <m/>
    <s v="n.a."/>
    <m/>
    <m/>
    <n v="0"/>
    <n v="0"/>
    <m/>
    <d v="2027-04-30T00:00:00"/>
    <m/>
    <m/>
    <m/>
    <m/>
    <m/>
    <m/>
    <m/>
    <m/>
    <m/>
    <m/>
    <m/>
    <m/>
    <m/>
    <m/>
    <m/>
    <m/>
    <m/>
    <m/>
    <m/>
    <d v="2026-11-30T00:00:00"/>
    <m/>
    <n v="120000"/>
    <m/>
    <m/>
    <s v="Euro"/>
    <n v="61.8"/>
    <m/>
    <m/>
    <m/>
    <m/>
    <n v="44.43"/>
    <m/>
    <m/>
    <m/>
    <m/>
    <m/>
    <m/>
    <m/>
    <m/>
    <m/>
    <m/>
    <m/>
    <m/>
    <m/>
    <m/>
    <m/>
    <m/>
    <m/>
    <m/>
    <m/>
    <m/>
    <m/>
    <m/>
  </r>
  <r>
    <m/>
    <s v="V200038"/>
    <s v="2024-0006"/>
    <x v="94"/>
    <n v="1"/>
    <s v="Wagon"/>
    <n v="19"/>
    <s v="37 80 4993 317-9"/>
    <x v="33"/>
    <m/>
    <m/>
    <x v="5"/>
    <x v="2"/>
    <n v="1"/>
    <m/>
    <m/>
    <m/>
    <n v="1"/>
    <n v="0"/>
    <n v="1"/>
    <x v="1"/>
    <n v="0"/>
    <d v="1899-12-30T00:00:00"/>
    <d v="1899-12-30T00:00:00"/>
    <x v="5"/>
    <m/>
    <m/>
    <m/>
    <d v="2024-05-02T00:00:00"/>
    <d v="2027-05-01T00:00:00"/>
    <n v="1394"/>
    <x v="91"/>
    <m/>
    <m/>
    <m/>
    <m/>
    <s v="n.a."/>
    <m/>
    <m/>
    <n v="0"/>
    <n v="0"/>
    <m/>
    <d v="2027-05-01T00:00:00"/>
    <m/>
    <m/>
    <m/>
    <m/>
    <m/>
    <m/>
    <m/>
    <m/>
    <m/>
    <m/>
    <m/>
    <m/>
    <m/>
    <m/>
    <m/>
    <m/>
    <m/>
    <m/>
    <m/>
    <d v="2026-12-01T00:00:00"/>
    <m/>
    <n v="120000"/>
    <m/>
    <m/>
    <s v="Euro"/>
    <n v="61.8"/>
    <m/>
    <m/>
    <m/>
    <m/>
    <n v="44.43"/>
    <m/>
    <m/>
    <m/>
    <m/>
    <m/>
    <m/>
    <m/>
    <m/>
    <m/>
    <m/>
    <m/>
    <m/>
    <m/>
    <m/>
    <m/>
    <m/>
    <m/>
    <m/>
    <m/>
    <m/>
    <m/>
    <m/>
  </r>
  <r>
    <m/>
    <s v="V200038"/>
    <s v="2024-0006"/>
    <x v="94"/>
    <n v="1"/>
    <s v="Wagon"/>
    <n v="20"/>
    <s v="37 80 4993 318-7"/>
    <x v="33"/>
    <m/>
    <m/>
    <x v="5"/>
    <x v="2"/>
    <n v="1"/>
    <m/>
    <m/>
    <m/>
    <n v="1"/>
    <n v="0"/>
    <n v="1"/>
    <x v="1"/>
    <n v="0"/>
    <d v="1899-12-30T00:00:00"/>
    <d v="1899-12-30T00:00:00"/>
    <x v="5"/>
    <m/>
    <m/>
    <m/>
    <d v="2024-05-02T00:00:00"/>
    <d v="2027-05-01T00:00:00"/>
    <n v="1394"/>
    <x v="91"/>
    <m/>
    <m/>
    <m/>
    <m/>
    <s v="n.a."/>
    <m/>
    <m/>
    <n v="0"/>
    <n v="0"/>
    <m/>
    <d v="2027-05-01T00:00:00"/>
    <m/>
    <m/>
    <m/>
    <m/>
    <m/>
    <m/>
    <m/>
    <m/>
    <m/>
    <m/>
    <m/>
    <m/>
    <m/>
    <m/>
    <m/>
    <m/>
    <m/>
    <m/>
    <m/>
    <d v="2026-12-01T00:00:00"/>
    <m/>
    <n v="120000"/>
    <m/>
    <m/>
    <s v="Euro"/>
    <n v="61.8"/>
    <m/>
    <m/>
    <m/>
    <m/>
    <n v="44.43"/>
    <m/>
    <m/>
    <m/>
    <m/>
    <m/>
    <m/>
    <m/>
    <m/>
    <m/>
    <m/>
    <m/>
    <m/>
    <m/>
    <m/>
    <m/>
    <m/>
    <m/>
    <m/>
    <m/>
    <m/>
    <m/>
    <m/>
  </r>
  <r>
    <m/>
    <s v="V200038"/>
    <s v="2024-0006"/>
    <x v="94"/>
    <n v="1"/>
    <s v="Wagon"/>
    <n v="21"/>
    <s v="37 80 4993 319-5"/>
    <x v="33"/>
    <m/>
    <m/>
    <x v="5"/>
    <x v="2"/>
    <n v="1"/>
    <m/>
    <m/>
    <m/>
    <n v="1"/>
    <n v="0"/>
    <n v="1"/>
    <x v="1"/>
    <n v="0"/>
    <d v="1899-12-30T00:00:00"/>
    <d v="1899-12-30T00:00:00"/>
    <x v="5"/>
    <m/>
    <m/>
    <m/>
    <d v="2024-05-02T00:00:00"/>
    <d v="2027-05-01T00:00:00"/>
    <n v="1394"/>
    <x v="91"/>
    <m/>
    <m/>
    <m/>
    <m/>
    <s v="n.a."/>
    <m/>
    <m/>
    <n v="0"/>
    <n v="0"/>
    <m/>
    <d v="2027-05-01T00:00:00"/>
    <m/>
    <m/>
    <m/>
    <m/>
    <m/>
    <m/>
    <m/>
    <m/>
    <m/>
    <m/>
    <m/>
    <m/>
    <m/>
    <m/>
    <m/>
    <m/>
    <m/>
    <m/>
    <m/>
    <d v="2026-12-01T00:00:00"/>
    <m/>
    <n v="120000"/>
    <m/>
    <m/>
    <s v="Euro"/>
    <n v="61.8"/>
    <m/>
    <m/>
    <m/>
    <m/>
    <n v="44.43"/>
    <m/>
    <m/>
    <m/>
    <m/>
    <m/>
    <m/>
    <m/>
    <m/>
    <m/>
    <m/>
    <m/>
    <m/>
    <m/>
    <m/>
    <m/>
    <m/>
    <m/>
    <m/>
    <m/>
    <m/>
    <m/>
    <m/>
  </r>
  <r>
    <m/>
    <s v="V200038"/>
    <s v="2024-0006"/>
    <x v="94"/>
    <n v="1"/>
    <s v="Wagon"/>
    <n v="22"/>
    <s v="37 80 4993 320-3"/>
    <x v="33"/>
    <m/>
    <m/>
    <x v="5"/>
    <x v="2"/>
    <n v="1"/>
    <m/>
    <m/>
    <m/>
    <n v="1"/>
    <n v="0"/>
    <n v="1"/>
    <x v="1"/>
    <n v="0"/>
    <d v="1899-12-30T00:00:00"/>
    <d v="1899-12-30T00:00:00"/>
    <x v="5"/>
    <m/>
    <m/>
    <m/>
    <d v="2024-05-02T00:00:00"/>
    <d v="2027-05-01T00:00:00"/>
    <n v="1394"/>
    <x v="91"/>
    <m/>
    <m/>
    <m/>
    <m/>
    <s v="n.a."/>
    <m/>
    <m/>
    <n v="0"/>
    <n v="0"/>
    <m/>
    <d v="2027-05-01T00:00:00"/>
    <m/>
    <m/>
    <m/>
    <m/>
    <m/>
    <m/>
    <m/>
    <m/>
    <m/>
    <m/>
    <m/>
    <m/>
    <m/>
    <m/>
    <m/>
    <m/>
    <m/>
    <m/>
    <m/>
    <d v="2026-12-01T00:00:00"/>
    <m/>
    <n v="120000"/>
    <m/>
    <m/>
    <s v="Euro"/>
    <n v="61.8"/>
    <m/>
    <m/>
    <m/>
    <m/>
    <n v="44.43"/>
    <m/>
    <m/>
    <m/>
    <m/>
    <m/>
    <m/>
    <m/>
    <m/>
    <m/>
    <m/>
    <m/>
    <m/>
    <m/>
    <m/>
    <m/>
    <m/>
    <m/>
    <m/>
    <m/>
    <m/>
    <m/>
    <m/>
  </r>
  <r>
    <m/>
    <s v="V200038"/>
    <s v="2024-0006"/>
    <x v="94"/>
    <n v="1"/>
    <s v="Wagon"/>
    <n v="23"/>
    <s v="37 80 4993 321-1"/>
    <x v="33"/>
    <m/>
    <m/>
    <x v="5"/>
    <x v="2"/>
    <n v="1"/>
    <m/>
    <m/>
    <m/>
    <n v="1"/>
    <n v="0"/>
    <n v="1"/>
    <x v="1"/>
    <n v="0"/>
    <d v="1899-12-30T00:00:00"/>
    <d v="1899-12-30T00:00:00"/>
    <x v="5"/>
    <m/>
    <m/>
    <m/>
    <d v="2024-05-02T00:00:00"/>
    <d v="2027-05-01T00:00:00"/>
    <n v="1394"/>
    <x v="91"/>
    <m/>
    <m/>
    <m/>
    <m/>
    <s v="n.a."/>
    <m/>
    <m/>
    <n v="0"/>
    <n v="0"/>
    <m/>
    <d v="2027-05-01T00:00:00"/>
    <m/>
    <m/>
    <m/>
    <m/>
    <m/>
    <m/>
    <m/>
    <m/>
    <m/>
    <m/>
    <m/>
    <m/>
    <m/>
    <m/>
    <m/>
    <m/>
    <m/>
    <m/>
    <m/>
    <d v="2026-12-01T00:00:00"/>
    <m/>
    <n v="120000"/>
    <m/>
    <m/>
    <s v="Euro"/>
    <n v="61.8"/>
    <m/>
    <m/>
    <m/>
    <m/>
    <n v="44.43"/>
    <m/>
    <m/>
    <m/>
    <m/>
    <m/>
    <m/>
    <m/>
    <m/>
    <m/>
    <m/>
    <m/>
    <m/>
    <m/>
    <m/>
    <m/>
    <m/>
    <m/>
    <m/>
    <m/>
    <m/>
    <m/>
    <m/>
  </r>
  <r>
    <m/>
    <s v="V200038"/>
    <s v="2024-0006"/>
    <x v="94"/>
    <n v="1"/>
    <s v="Wagon"/>
    <n v="24"/>
    <s v="37 80 4993 322-9"/>
    <x v="33"/>
    <m/>
    <m/>
    <x v="5"/>
    <x v="2"/>
    <n v="1"/>
    <m/>
    <m/>
    <m/>
    <n v="1"/>
    <n v="0"/>
    <n v="1"/>
    <x v="1"/>
    <n v="0"/>
    <d v="1899-12-30T00:00:00"/>
    <d v="1899-12-30T00:00:00"/>
    <x v="5"/>
    <m/>
    <m/>
    <m/>
    <d v="2024-05-02T00:00:00"/>
    <d v="2027-05-01T00:00:00"/>
    <n v="1394"/>
    <x v="91"/>
    <m/>
    <m/>
    <m/>
    <m/>
    <s v="n.a."/>
    <m/>
    <m/>
    <n v="0"/>
    <n v="0"/>
    <m/>
    <d v="2027-05-01T00:00:00"/>
    <m/>
    <m/>
    <m/>
    <m/>
    <m/>
    <m/>
    <m/>
    <m/>
    <m/>
    <m/>
    <m/>
    <m/>
    <m/>
    <m/>
    <m/>
    <m/>
    <m/>
    <m/>
    <m/>
    <d v="2026-12-01T00:00:00"/>
    <m/>
    <n v="120000"/>
    <m/>
    <m/>
    <s v="Euro"/>
    <n v="61.8"/>
    <m/>
    <m/>
    <m/>
    <m/>
    <n v="44.43"/>
    <m/>
    <m/>
    <m/>
    <m/>
    <m/>
    <m/>
    <m/>
    <m/>
    <m/>
    <m/>
    <m/>
    <m/>
    <m/>
    <m/>
    <m/>
    <m/>
    <m/>
    <m/>
    <m/>
    <m/>
    <m/>
    <m/>
  </r>
  <r>
    <m/>
    <s v="V200038"/>
    <s v="2024-0006"/>
    <x v="94"/>
    <n v="1"/>
    <s v="Wagon"/>
    <n v="25"/>
    <s v="37 80 4993 323-7"/>
    <x v="33"/>
    <m/>
    <m/>
    <x v="5"/>
    <x v="2"/>
    <n v="1"/>
    <m/>
    <m/>
    <m/>
    <n v="1"/>
    <n v="0"/>
    <n v="1"/>
    <x v="1"/>
    <n v="0"/>
    <d v="1899-12-30T00:00:00"/>
    <d v="1899-12-30T00:00:00"/>
    <x v="5"/>
    <m/>
    <m/>
    <m/>
    <d v="2024-05-02T00:00:00"/>
    <d v="2027-05-01T00:00:00"/>
    <n v="1394"/>
    <x v="91"/>
    <m/>
    <m/>
    <m/>
    <m/>
    <s v="n.a."/>
    <m/>
    <m/>
    <n v="0"/>
    <n v="0"/>
    <m/>
    <d v="2027-05-01T00:00:00"/>
    <m/>
    <m/>
    <m/>
    <m/>
    <m/>
    <m/>
    <m/>
    <m/>
    <m/>
    <m/>
    <m/>
    <m/>
    <m/>
    <m/>
    <m/>
    <m/>
    <m/>
    <m/>
    <m/>
    <d v="2026-12-01T00:00:00"/>
    <m/>
    <n v="120000"/>
    <m/>
    <m/>
    <s v="Euro"/>
    <n v="61.8"/>
    <m/>
    <m/>
    <m/>
    <m/>
    <n v="44.43"/>
    <m/>
    <m/>
    <m/>
    <m/>
    <m/>
    <m/>
    <m/>
    <m/>
    <m/>
    <m/>
    <m/>
    <m/>
    <m/>
    <m/>
    <m/>
    <m/>
    <m/>
    <m/>
    <m/>
    <m/>
    <m/>
    <m/>
  </r>
  <r>
    <m/>
    <s v="V200038"/>
    <s v="2024-0006"/>
    <x v="94"/>
    <n v="1"/>
    <s v="Wagon"/>
    <n v="26"/>
    <s v="37 80 4993 324-5"/>
    <x v="33"/>
    <m/>
    <m/>
    <x v="5"/>
    <x v="2"/>
    <n v="1"/>
    <m/>
    <m/>
    <m/>
    <n v="1"/>
    <n v="0"/>
    <n v="1"/>
    <x v="1"/>
    <n v="0"/>
    <d v="1899-12-30T00:00:00"/>
    <d v="1899-12-30T00:00:00"/>
    <x v="5"/>
    <m/>
    <m/>
    <m/>
    <d v="2024-05-02T00:00:00"/>
    <d v="2027-05-01T00:00:00"/>
    <n v="1394"/>
    <x v="91"/>
    <m/>
    <m/>
    <m/>
    <m/>
    <s v="n.a."/>
    <m/>
    <m/>
    <n v="0"/>
    <n v="0"/>
    <m/>
    <d v="2027-05-01T00:00:00"/>
    <m/>
    <m/>
    <m/>
    <m/>
    <m/>
    <m/>
    <m/>
    <m/>
    <m/>
    <m/>
    <m/>
    <m/>
    <m/>
    <m/>
    <m/>
    <m/>
    <m/>
    <m/>
    <m/>
    <d v="2026-12-01T00:00:00"/>
    <m/>
    <n v="120000"/>
    <m/>
    <m/>
    <s v="Euro"/>
    <n v="61.8"/>
    <m/>
    <m/>
    <m/>
    <m/>
    <n v="44.43"/>
    <m/>
    <m/>
    <m/>
    <m/>
    <m/>
    <m/>
    <m/>
    <m/>
    <m/>
    <m/>
    <m/>
    <m/>
    <m/>
    <m/>
    <m/>
    <m/>
    <m/>
    <m/>
    <m/>
    <m/>
    <m/>
    <m/>
  </r>
  <r>
    <m/>
    <s v="V200038"/>
    <s v="2024-0006"/>
    <x v="94"/>
    <n v="1"/>
    <s v="Wagon"/>
    <n v="27"/>
    <s v="37 80 4993 325-2"/>
    <x v="33"/>
    <m/>
    <m/>
    <x v="5"/>
    <x v="2"/>
    <n v="1"/>
    <m/>
    <m/>
    <m/>
    <n v="1"/>
    <n v="0"/>
    <n v="1"/>
    <x v="1"/>
    <n v="0"/>
    <d v="1899-12-30T00:00:00"/>
    <d v="1899-12-30T00:00:00"/>
    <x v="5"/>
    <m/>
    <m/>
    <m/>
    <d v="2024-05-02T00:00:00"/>
    <d v="2027-05-01T00:00:00"/>
    <n v="1394"/>
    <x v="91"/>
    <m/>
    <m/>
    <m/>
    <m/>
    <s v="n.a."/>
    <m/>
    <m/>
    <n v="0"/>
    <n v="0"/>
    <m/>
    <d v="2027-05-01T00:00:00"/>
    <m/>
    <m/>
    <m/>
    <m/>
    <m/>
    <m/>
    <m/>
    <m/>
    <m/>
    <m/>
    <m/>
    <m/>
    <m/>
    <m/>
    <m/>
    <m/>
    <m/>
    <m/>
    <m/>
    <d v="2026-12-01T00:00:00"/>
    <m/>
    <n v="120000"/>
    <m/>
    <m/>
    <s v="Euro"/>
    <n v="61.8"/>
    <m/>
    <m/>
    <m/>
    <m/>
    <n v="44.43"/>
    <m/>
    <m/>
    <m/>
    <m/>
    <m/>
    <m/>
    <m/>
    <m/>
    <m/>
    <m/>
    <m/>
    <m/>
    <m/>
    <m/>
    <m/>
    <m/>
    <m/>
    <m/>
    <m/>
    <m/>
    <m/>
    <m/>
  </r>
  <r>
    <m/>
    <s v="V200038"/>
    <s v="2024-0006"/>
    <x v="94"/>
    <n v="1"/>
    <s v="Wagon"/>
    <n v="28"/>
    <s v="37 80 4993 326-0"/>
    <x v="33"/>
    <m/>
    <m/>
    <x v="5"/>
    <x v="2"/>
    <n v="1"/>
    <m/>
    <m/>
    <m/>
    <n v="1"/>
    <n v="0"/>
    <n v="1"/>
    <x v="1"/>
    <n v="0"/>
    <d v="1899-12-30T00:00:00"/>
    <d v="1899-12-30T00:00:00"/>
    <x v="5"/>
    <m/>
    <m/>
    <m/>
    <d v="2024-05-02T00:00:00"/>
    <d v="2027-05-01T00:00:00"/>
    <n v="1394"/>
    <x v="91"/>
    <m/>
    <m/>
    <m/>
    <m/>
    <s v="n.a."/>
    <m/>
    <m/>
    <n v="0"/>
    <n v="0"/>
    <m/>
    <d v="2027-05-01T00:00:00"/>
    <m/>
    <m/>
    <m/>
    <m/>
    <m/>
    <m/>
    <m/>
    <m/>
    <m/>
    <m/>
    <m/>
    <m/>
    <m/>
    <m/>
    <m/>
    <m/>
    <m/>
    <m/>
    <m/>
    <d v="2026-12-01T00:00:00"/>
    <m/>
    <n v="120000"/>
    <m/>
    <m/>
    <s v="Euro"/>
    <n v="61.8"/>
    <m/>
    <m/>
    <m/>
    <m/>
    <n v="44.43"/>
    <m/>
    <m/>
    <m/>
    <m/>
    <m/>
    <m/>
    <m/>
    <m/>
    <m/>
    <m/>
    <m/>
    <m/>
    <m/>
    <m/>
    <m/>
    <m/>
    <m/>
    <m/>
    <m/>
    <m/>
    <m/>
    <m/>
  </r>
  <r>
    <m/>
    <s v="V200038"/>
    <s v="2024-0006"/>
    <x v="94"/>
    <n v="1"/>
    <s v="Wagon"/>
    <n v="29"/>
    <s v="37 80 4993 327-8"/>
    <x v="33"/>
    <m/>
    <m/>
    <x v="5"/>
    <x v="2"/>
    <n v="1"/>
    <m/>
    <m/>
    <m/>
    <n v="1"/>
    <n v="0"/>
    <n v="1"/>
    <x v="1"/>
    <n v="0"/>
    <d v="1899-12-30T00:00:00"/>
    <d v="1899-12-30T00:00:00"/>
    <x v="5"/>
    <m/>
    <m/>
    <m/>
    <d v="2024-05-02T00:00:00"/>
    <d v="2027-05-01T00:00:00"/>
    <n v="1394"/>
    <x v="91"/>
    <m/>
    <m/>
    <m/>
    <m/>
    <s v="n.a."/>
    <m/>
    <m/>
    <n v="0"/>
    <n v="0"/>
    <m/>
    <d v="2027-05-01T00:00:00"/>
    <m/>
    <m/>
    <m/>
    <m/>
    <m/>
    <m/>
    <m/>
    <m/>
    <m/>
    <m/>
    <m/>
    <m/>
    <m/>
    <m/>
    <m/>
    <m/>
    <m/>
    <m/>
    <m/>
    <d v="2026-12-01T00:00:00"/>
    <m/>
    <n v="120000"/>
    <m/>
    <m/>
    <s v="Euro"/>
    <n v="61.8"/>
    <m/>
    <m/>
    <m/>
    <m/>
    <n v="44.43"/>
    <m/>
    <m/>
    <m/>
    <m/>
    <m/>
    <m/>
    <m/>
    <m/>
    <m/>
    <m/>
    <m/>
    <m/>
    <m/>
    <m/>
    <m/>
    <m/>
    <m/>
    <m/>
    <m/>
    <m/>
    <m/>
    <m/>
  </r>
  <r>
    <m/>
    <s v="V200038"/>
    <s v="2024-0006"/>
    <x v="94"/>
    <n v="1"/>
    <s v="Wagon"/>
    <n v="30"/>
    <s v="37 80 4993 328-6"/>
    <x v="33"/>
    <m/>
    <m/>
    <x v="5"/>
    <x v="2"/>
    <n v="1"/>
    <m/>
    <m/>
    <m/>
    <n v="1"/>
    <n v="0"/>
    <n v="1"/>
    <x v="1"/>
    <n v="0"/>
    <d v="1899-12-30T00:00:00"/>
    <d v="1899-12-30T00:00:00"/>
    <x v="5"/>
    <m/>
    <m/>
    <m/>
    <d v="2024-05-02T00:00:00"/>
    <d v="2027-05-01T00:00:00"/>
    <n v="1394"/>
    <x v="91"/>
    <m/>
    <m/>
    <m/>
    <m/>
    <s v="n.a."/>
    <m/>
    <m/>
    <n v="0"/>
    <n v="0"/>
    <m/>
    <d v="2027-05-01T00:00:00"/>
    <m/>
    <m/>
    <m/>
    <m/>
    <m/>
    <m/>
    <m/>
    <m/>
    <m/>
    <m/>
    <m/>
    <m/>
    <m/>
    <m/>
    <m/>
    <m/>
    <m/>
    <m/>
    <m/>
    <d v="2026-12-01T00:00:00"/>
    <m/>
    <n v="120000"/>
    <m/>
    <m/>
    <s v="Euro"/>
    <n v="61.8"/>
    <m/>
    <m/>
    <m/>
    <m/>
    <n v="44.43"/>
    <m/>
    <m/>
    <m/>
    <m/>
    <m/>
    <m/>
    <m/>
    <m/>
    <m/>
    <m/>
    <m/>
    <m/>
    <m/>
    <m/>
    <m/>
    <m/>
    <m/>
    <m/>
    <m/>
    <m/>
    <m/>
    <m/>
  </r>
  <r>
    <m/>
    <s v="V200038"/>
    <s v="2024-0006"/>
    <x v="94"/>
    <n v="1"/>
    <s v="Wagon"/>
    <n v="31"/>
    <s v="37 80 4993 329-4"/>
    <x v="33"/>
    <m/>
    <m/>
    <x v="5"/>
    <x v="2"/>
    <n v="1"/>
    <m/>
    <m/>
    <m/>
    <n v="1"/>
    <n v="0"/>
    <n v="1"/>
    <x v="1"/>
    <n v="0"/>
    <d v="1899-12-30T00:00:00"/>
    <d v="1899-12-30T00:00:00"/>
    <x v="5"/>
    <m/>
    <m/>
    <m/>
    <d v="2024-05-02T00:00:00"/>
    <d v="2027-05-01T00:00:00"/>
    <n v="1394"/>
    <x v="91"/>
    <m/>
    <m/>
    <m/>
    <m/>
    <s v="n.a."/>
    <m/>
    <m/>
    <n v="0"/>
    <n v="0"/>
    <m/>
    <d v="2027-05-01T00:00:00"/>
    <m/>
    <m/>
    <m/>
    <m/>
    <m/>
    <m/>
    <m/>
    <m/>
    <m/>
    <m/>
    <m/>
    <m/>
    <m/>
    <m/>
    <m/>
    <m/>
    <m/>
    <m/>
    <m/>
    <d v="2026-12-01T00:00:00"/>
    <m/>
    <n v="120000"/>
    <m/>
    <m/>
    <s v="Euro"/>
    <n v="61.8"/>
    <m/>
    <m/>
    <m/>
    <m/>
    <n v="44.43"/>
    <m/>
    <m/>
    <m/>
    <m/>
    <m/>
    <m/>
    <m/>
    <m/>
    <m/>
    <m/>
    <m/>
    <m/>
    <m/>
    <m/>
    <m/>
    <m/>
    <m/>
    <m/>
    <m/>
    <m/>
    <m/>
    <m/>
  </r>
  <r>
    <m/>
    <s v="V200038"/>
    <s v="2024-0006"/>
    <x v="94"/>
    <n v="1"/>
    <s v="Wagon"/>
    <n v="32"/>
    <s v="37 80 4993 330-2"/>
    <x v="33"/>
    <m/>
    <m/>
    <x v="5"/>
    <x v="2"/>
    <n v="1"/>
    <m/>
    <m/>
    <m/>
    <n v="1"/>
    <n v="0"/>
    <n v="1"/>
    <x v="1"/>
    <n v="0"/>
    <d v="1899-12-30T00:00:00"/>
    <d v="1899-12-30T00:00:00"/>
    <x v="5"/>
    <m/>
    <m/>
    <m/>
    <d v="2024-05-02T00:00:00"/>
    <d v="2027-05-01T00:00:00"/>
    <n v="1394"/>
    <x v="91"/>
    <m/>
    <m/>
    <m/>
    <m/>
    <s v="n.a."/>
    <m/>
    <m/>
    <n v="0"/>
    <n v="0"/>
    <m/>
    <d v="2027-05-01T00:00:00"/>
    <m/>
    <m/>
    <m/>
    <m/>
    <m/>
    <m/>
    <m/>
    <m/>
    <m/>
    <m/>
    <m/>
    <m/>
    <m/>
    <m/>
    <m/>
    <m/>
    <m/>
    <m/>
    <m/>
    <d v="2026-12-01T00:00:00"/>
    <m/>
    <n v="120000"/>
    <m/>
    <m/>
    <s v="Euro"/>
    <n v="61.8"/>
    <m/>
    <m/>
    <m/>
    <m/>
    <n v="44.43"/>
    <m/>
    <m/>
    <m/>
    <m/>
    <m/>
    <m/>
    <m/>
    <m/>
    <m/>
    <m/>
    <m/>
    <m/>
    <m/>
    <m/>
    <m/>
    <m/>
    <m/>
    <m/>
    <m/>
    <m/>
    <m/>
    <m/>
  </r>
  <r>
    <m/>
    <s v="V200038"/>
    <s v="2024-0006"/>
    <x v="94"/>
    <n v="1"/>
    <s v="Wagon"/>
    <n v="33"/>
    <s v="37 80 4993 331-0"/>
    <x v="33"/>
    <m/>
    <m/>
    <x v="5"/>
    <x v="2"/>
    <n v="1"/>
    <m/>
    <m/>
    <m/>
    <n v="1"/>
    <n v="0"/>
    <n v="1"/>
    <x v="1"/>
    <n v="0"/>
    <d v="1899-12-30T00:00:00"/>
    <d v="1899-12-30T00:00:00"/>
    <x v="5"/>
    <m/>
    <m/>
    <m/>
    <d v="2024-05-02T00:00:00"/>
    <d v="2027-05-01T00:00:00"/>
    <n v="1394"/>
    <x v="91"/>
    <m/>
    <m/>
    <m/>
    <m/>
    <s v="n.a."/>
    <m/>
    <m/>
    <n v="0"/>
    <n v="0"/>
    <m/>
    <d v="2027-05-01T00:00:00"/>
    <m/>
    <m/>
    <m/>
    <m/>
    <m/>
    <m/>
    <m/>
    <m/>
    <m/>
    <m/>
    <m/>
    <m/>
    <m/>
    <m/>
    <m/>
    <m/>
    <m/>
    <m/>
    <m/>
    <d v="2026-12-01T00:00:00"/>
    <m/>
    <n v="120000"/>
    <m/>
    <m/>
    <s v="Euro"/>
    <n v="61.8"/>
    <m/>
    <m/>
    <m/>
    <m/>
    <n v="44.43"/>
    <m/>
    <m/>
    <m/>
    <m/>
    <m/>
    <m/>
    <m/>
    <m/>
    <m/>
    <m/>
    <m/>
    <m/>
    <m/>
    <m/>
    <m/>
    <m/>
    <m/>
    <m/>
    <m/>
    <m/>
    <m/>
    <m/>
  </r>
  <r>
    <m/>
    <s v="V200038"/>
    <s v="2024-0006"/>
    <x v="94"/>
    <n v="1"/>
    <s v="Wagon"/>
    <n v="34"/>
    <s v="37 80 4993 332-8"/>
    <x v="33"/>
    <m/>
    <m/>
    <x v="5"/>
    <x v="2"/>
    <n v="1"/>
    <m/>
    <m/>
    <m/>
    <n v="1"/>
    <n v="0"/>
    <n v="1"/>
    <x v="1"/>
    <n v="0"/>
    <d v="1899-12-30T00:00:00"/>
    <d v="1899-12-30T00:00:00"/>
    <x v="5"/>
    <m/>
    <m/>
    <m/>
    <d v="2024-05-02T00:00:00"/>
    <d v="2027-05-01T00:00:00"/>
    <n v="1394"/>
    <x v="91"/>
    <m/>
    <m/>
    <m/>
    <m/>
    <s v="n.a."/>
    <m/>
    <m/>
    <n v="0"/>
    <n v="0"/>
    <m/>
    <d v="2027-05-01T00:00:00"/>
    <m/>
    <m/>
    <m/>
    <m/>
    <m/>
    <m/>
    <m/>
    <m/>
    <m/>
    <m/>
    <m/>
    <m/>
    <m/>
    <m/>
    <m/>
    <m/>
    <m/>
    <m/>
    <m/>
    <d v="2026-12-01T00:00:00"/>
    <m/>
    <n v="120000"/>
    <m/>
    <m/>
    <s v="Euro"/>
    <n v="61.8"/>
    <m/>
    <m/>
    <m/>
    <m/>
    <n v="44.43"/>
    <m/>
    <m/>
    <m/>
    <m/>
    <m/>
    <m/>
    <m/>
    <m/>
    <m/>
    <m/>
    <m/>
    <m/>
    <m/>
    <m/>
    <m/>
    <m/>
    <m/>
    <m/>
    <m/>
    <m/>
    <m/>
    <m/>
  </r>
  <r>
    <m/>
    <s v="V200038"/>
    <s v="2024-0006"/>
    <x v="94"/>
    <n v="2"/>
    <s v="Batch"/>
    <m/>
    <m/>
    <x v="33"/>
    <s v="TUR"/>
    <s v="East EU"/>
    <x v="5"/>
    <x v="2"/>
    <n v="27"/>
    <m/>
    <m/>
    <n v="0"/>
    <n v="27"/>
    <n v="0"/>
    <n v="27"/>
    <x v="2"/>
    <m/>
    <m/>
    <m/>
    <x v="5"/>
    <m/>
    <m/>
    <m/>
    <d v="2025-01-16T00:00:00"/>
    <d v="2028-01-15T00:00:00"/>
    <m/>
    <x v="92"/>
    <m/>
    <m/>
    <m/>
    <m/>
    <s v="n.a."/>
    <m/>
    <m/>
    <n v="0"/>
    <n v="0"/>
    <m/>
    <m/>
    <n v="0"/>
    <m/>
    <m/>
    <m/>
    <m/>
    <m/>
    <m/>
    <m/>
    <m/>
    <s v="B"/>
    <s v="n.a."/>
    <s v="1.4.1"/>
    <s v="CHE"/>
    <s v="Not required"/>
    <s v="Y"/>
    <s v="N"/>
    <n v="12"/>
    <s v="3 Mt vor Mietende Prolongatin möglich"/>
    <m/>
    <m/>
    <m/>
    <n v="120000"/>
    <s v="N"/>
    <m/>
    <s v="Euro"/>
    <n v="61.8"/>
    <n v="-17.6"/>
    <n v="0"/>
    <m/>
    <n v="0"/>
    <n v="44.2"/>
    <n v="0"/>
    <n v="0"/>
    <n v="0"/>
    <m/>
    <n v="9.34"/>
    <n v="-17.6"/>
    <n v="-8.260000000000002"/>
    <n v="0"/>
    <n v="0"/>
    <n v="0"/>
    <n v="52.46"/>
    <s v="0.00"/>
    <n v="52.46"/>
    <n v="0.9999999999999999"/>
    <n v="0"/>
    <n v="52.45999999999999"/>
    <n v="52.21"/>
    <n v="3240000"/>
    <n v="0"/>
    <s v="N"/>
    <n v="0"/>
    <n v="434397.6"/>
  </r>
  <r>
    <m/>
    <s v="V200038"/>
    <s v="2024-0006"/>
    <x v="94"/>
    <n v="2"/>
    <s v="Wagon"/>
    <n v="35"/>
    <s v="37 80 4955 131-0"/>
    <x v="33"/>
    <m/>
    <m/>
    <x v="5"/>
    <x v="2"/>
    <n v="1"/>
    <m/>
    <m/>
    <m/>
    <n v="1"/>
    <n v="0"/>
    <n v="1"/>
    <x v="1"/>
    <n v="0"/>
    <d v="1899-12-30T00:00:00"/>
    <d v="1899-12-30T00:00:00"/>
    <x v="5"/>
    <m/>
    <m/>
    <m/>
    <d v="2025-01-16T00:00:00"/>
    <d v="2028-01-15T00:00:00"/>
    <n v="1394"/>
    <x v="92"/>
    <m/>
    <m/>
    <m/>
    <m/>
    <s v="n.a."/>
    <m/>
    <m/>
    <n v="0"/>
    <n v="0"/>
    <m/>
    <d v="2028-01-15T00:00:00"/>
    <m/>
    <m/>
    <m/>
    <m/>
    <m/>
    <m/>
    <m/>
    <m/>
    <m/>
    <m/>
    <m/>
    <m/>
    <m/>
    <m/>
    <m/>
    <m/>
    <m/>
    <m/>
    <m/>
    <d v="2027-08-15T00:00:00"/>
    <m/>
    <n v="120000"/>
    <m/>
    <m/>
    <s v="Euro"/>
    <n v="61.8"/>
    <m/>
    <m/>
    <m/>
    <m/>
    <n v="44.43"/>
    <m/>
    <m/>
    <m/>
    <m/>
    <m/>
    <m/>
    <m/>
    <m/>
    <m/>
    <m/>
    <m/>
    <m/>
    <m/>
    <m/>
    <m/>
    <m/>
    <m/>
    <m/>
    <m/>
    <m/>
    <m/>
    <m/>
  </r>
  <r>
    <m/>
    <s v="V200038"/>
    <s v="2024-0006"/>
    <x v="94"/>
    <n v="2"/>
    <s v="Wagon"/>
    <n v="36"/>
    <s v="37 80 4955 132-8"/>
    <x v="33"/>
    <m/>
    <m/>
    <x v="5"/>
    <x v="2"/>
    <n v="1"/>
    <m/>
    <m/>
    <m/>
    <n v="1"/>
    <n v="0"/>
    <n v="1"/>
    <x v="1"/>
    <n v="0"/>
    <d v="1899-12-30T00:00:00"/>
    <d v="1899-12-30T00:00:00"/>
    <x v="5"/>
    <m/>
    <m/>
    <m/>
    <d v="2025-01-16T00:00:00"/>
    <d v="2028-01-15T00:00:00"/>
    <n v="1394"/>
    <x v="92"/>
    <m/>
    <m/>
    <m/>
    <m/>
    <s v="n.a."/>
    <m/>
    <m/>
    <n v="0"/>
    <n v="0"/>
    <m/>
    <d v="2028-01-15T00:00:00"/>
    <m/>
    <m/>
    <m/>
    <m/>
    <m/>
    <m/>
    <m/>
    <m/>
    <m/>
    <m/>
    <m/>
    <m/>
    <m/>
    <m/>
    <m/>
    <m/>
    <m/>
    <m/>
    <m/>
    <d v="2027-08-15T00:00:00"/>
    <m/>
    <n v="120000"/>
    <m/>
    <m/>
    <s v="Euro"/>
    <n v="61.8"/>
    <m/>
    <m/>
    <m/>
    <m/>
    <n v="44.43"/>
    <m/>
    <m/>
    <m/>
    <m/>
    <m/>
    <m/>
    <m/>
    <m/>
    <m/>
    <m/>
    <m/>
    <m/>
    <m/>
    <m/>
    <m/>
    <m/>
    <m/>
    <m/>
    <m/>
    <m/>
    <m/>
    <m/>
  </r>
  <r>
    <m/>
    <s v="V200038"/>
    <s v="2024-0006"/>
    <x v="94"/>
    <n v="2"/>
    <s v="Wagon"/>
    <n v="37"/>
    <s v="37 80 4955 133-6"/>
    <x v="33"/>
    <m/>
    <m/>
    <x v="5"/>
    <x v="2"/>
    <n v="1"/>
    <m/>
    <m/>
    <m/>
    <n v="1"/>
    <n v="0"/>
    <n v="1"/>
    <x v="1"/>
    <n v="0"/>
    <d v="1899-12-30T00:00:00"/>
    <d v="1899-12-30T00:00:00"/>
    <x v="5"/>
    <m/>
    <m/>
    <m/>
    <d v="2025-01-16T00:00:00"/>
    <d v="2028-01-15T00:00:00"/>
    <n v="1394"/>
    <x v="92"/>
    <m/>
    <m/>
    <m/>
    <m/>
    <s v="n.a."/>
    <m/>
    <m/>
    <n v="0"/>
    <n v="0"/>
    <m/>
    <d v="2028-01-15T00:00:00"/>
    <m/>
    <m/>
    <m/>
    <m/>
    <m/>
    <m/>
    <m/>
    <m/>
    <m/>
    <m/>
    <m/>
    <m/>
    <m/>
    <m/>
    <m/>
    <m/>
    <m/>
    <m/>
    <m/>
    <d v="2027-08-15T00:00:00"/>
    <m/>
    <n v="120000"/>
    <m/>
    <m/>
    <s v="Euro"/>
    <n v="61.8"/>
    <m/>
    <m/>
    <m/>
    <m/>
    <n v="44.43"/>
    <m/>
    <m/>
    <m/>
    <m/>
    <m/>
    <m/>
    <m/>
    <m/>
    <m/>
    <m/>
    <m/>
    <m/>
    <m/>
    <m/>
    <m/>
    <m/>
    <m/>
    <m/>
    <m/>
    <m/>
    <m/>
    <m/>
  </r>
  <r>
    <m/>
    <s v="V200038"/>
    <s v="2024-0006"/>
    <x v="94"/>
    <n v="2"/>
    <s v="Wagon"/>
    <n v="38"/>
    <s v="37 80 4955 134-4"/>
    <x v="33"/>
    <m/>
    <m/>
    <x v="5"/>
    <x v="2"/>
    <n v="1"/>
    <m/>
    <m/>
    <m/>
    <n v="1"/>
    <n v="0"/>
    <n v="1"/>
    <x v="1"/>
    <n v="0"/>
    <d v="1899-12-30T00:00:00"/>
    <d v="1899-12-30T00:00:00"/>
    <x v="5"/>
    <m/>
    <m/>
    <m/>
    <d v="2025-01-16T00:00:00"/>
    <d v="2028-01-15T00:00:00"/>
    <n v="1394"/>
    <x v="92"/>
    <m/>
    <m/>
    <m/>
    <m/>
    <s v="n.a."/>
    <m/>
    <m/>
    <n v="0"/>
    <n v="0"/>
    <m/>
    <d v="2028-01-15T00:00:00"/>
    <m/>
    <m/>
    <m/>
    <m/>
    <m/>
    <m/>
    <m/>
    <m/>
    <m/>
    <m/>
    <m/>
    <m/>
    <m/>
    <m/>
    <m/>
    <m/>
    <m/>
    <m/>
    <m/>
    <d v="2027-08-15T00:00:00"/>
    <m/>
    <n v="120000"/>
    <m/>
    <m/>
    <s v="Euro"/>
    <n v="61.8"/>
    <m/>
    <m/>
    <m/>
    <m/>
    <n v="44.43"/>
    <m/>
    <m/>
    <m/>
    <m/>
    <m/>
    <m/>
    <m/>
    <m/>
    <m/>
    <m/>
    <m/>
    <m/>
    <m/>
    <m/>
    <m/>
    <m/>
    <m/>
    <m/>
    <m/>
    <m/>
    <m/>
    <m/>
  </r>
  <r>
    <m/>
    <s v="V200038"/>
    <s v="2024-0006"/>
    <x v="94"/>
    <n v="2"/>
    <s v="Wagon"/>
    <n v="39"/>
    <s v="37 80 4955 135-1"/>
    <x v="33"/>
    <m/>
    <m/>
    <x v="5"/>
    <x v="2"/>
    <n v="1"/>
    <m/>
    <m/>
    <m/>
    <n v="1"/>
    <n v="0"/>
    <n v="1"/>
    <x v="1"/>
    <n v="0"/>
    <d v="1899-12-30T00:00:00"/>
    <d v="1899-12-30T00:00:00"/>
    <x v="5"/>
    <m/>
    <m/>
    <m/>
    <d v="2025-01-16T00:00:00"/>
    <d v="2028-01-15T00:00:00"/>
    <n v="1394"/>
    <x v="92"/>
    <m/>
    <m/>
    <m/>
    <m/>
    <s v="n.a."/>
    <m/>
    <m/>
    <n v="0"/>
    <n v="0"/>
    <m/>
    <d v="2028-01-15T00:00:00"/>
    <m/>
    <m/>
    <m/>
    <m/>
    <m/>
    <m/>
    <m/>
    <m/>
    <m/>
    <m/>
    <m/>
    <m/>
    <m/>
    <m/>
    <m/>
    <m/>
    <m/>
    <m/>
    <m/>
    <d v="2027-08-15T00:00:00"/>
    <m/>
    <n v="120000"/>
    <m/>
    <m/>
    <s v="Euro"/>
    <n v="61.8"/>
    <m/>
    <m/>
    <m/>
    <m/>
    <n v="44.43"/>
    <m/>
    <m/>
    <m/>
    <m/>
    <m/>
    <m/>
    <m/>
    <m/>
    <m/>
    <m/>
    <m/>
    <m/>
    <m/>
    <m/>
    <m/>
    <m/>
    <m/>
    <m/>
    <m/>
    <m/>
    <m/>
    <m/>
  </r>
  <r>
    <m/>
    <s v="V200038"/>
    <s v="2024-0006"/>
    <x v="94"/>
    <n v="2"/>
    <s v="Wagon"/>
    <n v="40"/>
    <s v="37 80 4955 136-9"/>
    <x v="33"/>
    <m/>
    <m/>
    <x v="5"/>
    <x v="2"/>
    <n v="1"/>
    <m/>
    <m/>
    <m/>
    <n v="1"/>
    <n v="0"/>
    <n v="1"/>
    <x v="1"/>
    <n v="0"/>
    <d v="1899-12-30T00:00:00"/>
    <d v="1899-12-30T00:00:00"/>
    <x v="5"/>
    <m/>
    <m/>
    <m/>
    <d v="2025-01-16T00:00:00"/>
    <d v="2028-01-15T00:00:00"/>
    <n v="1394"/>
    <x v="92"/>
    <m/>
    <m/>
    <m/>
    <m/>
    <s v="n.a."/>
    <m/>
    <m/>
    <n v="0"/>
    <n v="0"/>
    <m/>
    <d v="2028-01-15T00:00:00"/>
    <m/>
    <m/>
    <m/>
    <m/>
    <m/>
    <m/>
    <m/>
    <m/>
    <m/>
    <m/>
    <m/>
    <m/>
    <m/>
    <m/>
    <m/>
    <m/>
    <m/>
    <m/>
    <m/>
    <d v="2027-08-15T00:00:00"/>
    <m/>
    <n v="120000"/>
    <m/>
    <m/>
    <s v="Euro"/>
    <n v="61.8"/>
    <m/>
    <m/>
    <m/>
    <m/>
    <n v="44.43"/>
    <m/>
    <m/>
    <m/>
    <m/>
    <m/>
    <m/>
    <m/>
    <m/>
    <m/>
    <m/>
    <m/>
    <m/>
    <m/>
    <m/>
    <m/>
    <m/>
    <m/>
    <m/>
    <m/>
    <m/>
    <m/>
    <m/>
  </r>
  <r>
    <m/>
    <s v="V200038"/>
    <s v="2024-0006"/>
    <x v="94"/>
    <n v="2"/>
    <s v="Wagon"/>
    <n v="41"/>
    <s v="37 80 4955 137-7"/>
    <x v="33"/>
    <m/>
    <m/>
    <x v="5"/>
    <x v="2"/>
    <n v="1"/>
    <m/>
    <m/>
    <m/>
    <n v="1"/>
    <n v="0"/>
    <n v="1"/>
    <x v="1"/>
    <n v="0"/>
    <d v="1899-12-30T00:00:00"/>
    <d v="1899-12-30T00:00:00"/>
    <x v="5"/>
    <m/>
    <m/>
    <m/>
    <d v="2025-01-16T00:00:00"/>
    <d v="2028-01-15T00:00:00"/>
    <n v="1394"/>
    <x v="92"/>
    <m/>
    <m/>
    <m/>
    <m/>
    <s v="n.a."/>
    <m/>
    <m/>
    <n v="0"/>
    <n v="0"/>
    <m/>
    <d v="2028-01-15T00:00:00"/>
    <m/>
    <m/>
    <m/>
    <m/>
    <m/>
    <m/>
    <m/>
    <m/>
    <m/>
    <m/>
    <m/>
    <m/>
    <m/>
    <m/>
    <m/>
    <m/>
    <m/>
    <m/>
    <m/>
    <d v="2027-08-15T00:00:00"/>
    <m/>
    <n v="120000"/>
    <m/>
    <m/>
    <s v="Euro"/>
    <n v="61.8"/>
    <m/>
    <m/>
    <m/>
    <m/>
    <n v="44.43"/>
    <m/>
    <m/>
    <m/>
    <m/>
    <m/>
    <m/>
    <m/>
    <m/>
    <m/>
    <m/>
    <m/>
    <m/>
    <m/>
    <m/>
    <m/>
    <m/>
    <m/>
    <m/>
    <m/>
    <m/>
    <m/>
    <m/>
  </r>
  <r>
    <m/>
    <s v="V200038"/>
    <s v="2024-0006"/>
    <x v="94"/>
    <n v="2"/>
    <s v="Wagon"/>
    <n v="42"/>
    <s v="37 80 4955 138-5"/>
    <x v="33"/>
    <m/>
    <m/>
    <x v="5"/>
    <x v="2"/>
    <n v="1"/>
    <m/>
    <m/>
    <m/>
    <n v="1"/>
    <n v="0"/>
    <n v="1"/>
    <x v="1"/>
    <n v="0"/>
    <d v="1899-12-30T00:00:00"/>
    <d v="1899-12-30T00:00:00"/>
    <x v="5"/>
    <m/>
    <m/>
    <m/>
    <d v="2025-01-16T00:00:00"/>
    <d v="2028-01-15T00:00:00"/>
    <n v="1394"/>
    <x v="92"/>
    <m/>
    <m/>
    <m/>
    <m/>
    <s v="n.a."/>
    <m/>
    <m/>
    <n v="0"/>
    <n v="0"/>
    <m/>
    <d v="2028-01-15T00:00:00"/>
    <m/>
    <m/>
    <m/>
    <m/>
    <m/>
    <m/>
    <m/>
    <m/>
    <m/>
    <m/>
    <m/>
    <m/>
    <m/>
    <m/>
    <m/>
    <m/>
    <m/>
    <m/>
    <m/>
    <d v="2027-08-15T00:00:00"/>
    <m/>
    <n v="120000"/>
    <m/>
    <m/>
    <s v="Euro"/>
    <n v="61.8"/>
    <m/>
    <m/>
    <m/>
    <m/>
    <n v="44.43"/>
    <m/>
    <m/>
    <m/>
    <m/>
    <m/>
    <m/>
    <m/>
    <m/>
    <m/>
    <m/>
    <m/>
    <m/>
    <m/>
    <m/>
    <m/>
    <m/>
    <m/>
    <m/>
    <m/>
    <m/>
    <m/>
    <m/>
  </r>
  <r>
    <m/>
    <s v="V200038"/>
    <s v="2024-0006"/>
    <x v="94"/>
    <n v="2"/>
    <s v="Wagon"/>
    <n v="43"/>
    <s v="37 80 4955 139-3"/>
    <x v="33"/>
    <m/>
    <m/>
    <x v="5"/>
    <x v="2"/>
    <n v="1"/>
    <m/>
    <m/>
    <m/>
    <n v="1"/>
    <n v="0"/>
    <n v="1"/>
    <x v="1"/>
    <n v="0"/>
    <d v="1899-12-30T00:00:00"/>
    <d v="1899-12-30T00:00:00"/>
    <x v="5"/>
    <m/>
    <m/>
    <m/>
    <d v="2025-01-16T00:00:00"/>
    <d v="2028-01-15T00:00:00"/>
    <n v="1394"/>
    <x v="92"/>
    <m/>
    <m/>
    <m/>
    <m/>
    <s v="n.a."/>
    <m/>
    <m/>
    <n v="0"/>
    <n v="0"/>
    <m/>
    <d v="2028-01-15T00:00:00"/>
    <m/>
    <m/>
    <m/>
    <m/>
    <m/>
    <m/>
    <m/>
    <m/>
    <m/>
    <m/>
    <m/>
    <m/>
    <m/>
    <m/>
    <m/>
    <m/>
    <m/>
    <m/>
    <m/>
    <d v="2027-08-15T00:00:00"/>
    <m/>
    <n v="120000"/>
    <m/>
    <m/>
    <s v="Euro"/>
    <n v="61.8"/>
    <m/>
    <m/>
    <m/>
    <m/>
    <n v="44.43"/>
    <m/>
    <m/>
    <m/>
    <m/>
    <m/>
    <m/>
    <m/>
    <m/>
    <m/>
    <m/>
    <m/>
    <m/>
    <m/>
    <m/>
    <m/>
    <m/>
    <m/>
    <m/>
    <m/>
    <m/>
    <m/>
    <m/>
  </r>
  <r>
    <m/>
    <s v="V200038"/>
    <s v="2024-0006"/>
    <x v="94"/>
    <n v="2"/>
    <s v="Wagon"/>
    <n v="44"/>
    <s v="37 80 4955 140-1"/>
    <x v="33"/>
    <m/>
    <m/>
    <x v="5"/>
    <x v="2"/>
    <n v="1"/>
    <m/>
    <m/>
    <m/>
    <n v="1"/>
    <n v="0"/>
    <n v="1"/>
    <x v="1"/>
    <n v="0"/>
    <d v="1899-12-30T00:00:00"/>
    <d v="1899-12-30T00:00:00"/>
    <x v="5"/>
    <m/>
    <m/>
    <m/>
    <d v="2025-01-16T00:00:00"/>
    <d v="2028-01-15T00:00:00"/>
    <n v="1394"/>
    <x v="92"/>
    <m/>
    <m/>
    <m/>
    <m/>
    <s v="n.a."/>
    <m/>
    <m/>
    <n v="0"/>
    <n v="0"/>
    <m/>
    <d v="2028-01-15T00:00:00"/>
    <m/>
    <m/>
    <m/>
    <m/>
    <m/>
    <m/>
    <m/>
    <m/>
    <m/>
    <m/>
    <m/>
    <m/>
    <m/>
    <m/>
    <m/>
    <m/>
    <m/>
    <m/>
    <m/>
    <d v="2027-08-15T00:00:00"/>
    <m/>
    <n v="120000"/>
    <m/>
    <m/>
    <s v="Euro"/>
    <n v="61.8"/>
    <m/>
    <m/>
    <m/>
    <m/>
    <n v="44.43"/>
    <m/>
    <m/>
    <m/>
    <m/>
    <m/>
    <m/>
    <m/>
    <m/>
    <m/>
    <m/>
    <m/>
    <m/>
    <m/>
    <m/>
    <m/>
    <m/>
    <m/>
    <m/>
    <m/>
    <m/>
    <m/>
    <m/>
  </r>
  <r>
    <m/>
    <s v="V200038"/>
    <s v="2024-0006"/>
    <x v="94"/>
    <n v="2"/>
    <s v="Wagon"/>
    <n v="45"/>
    <s v="37 80 4955 141-9"/>
    <x v="33"/>
    <m/>
    <m/>
    <x v="5"/>
    <x v="2"/>
    <n v="1"/>
    <m/>
    <m/>
    <m/>
    <n v="1"/>
    <n v="0"/>
    <n v="1"/>
    <x v="1"/>
    <n v="0"/>
    <d v="1899-12-30T00:00:00"/>
    <d v="1899-12-30T00:00:00"/>
    <x v="5"/>
    <m/>
    <m/>
    <m/>
    <d v="2025-01-16T00:00:00"/>
    <d v="2028-01-15T00:00:00"/>
    <n v="1394"/>
    <x v="92"/>
    <m/>
    <m/>
    <m/>
    <m/>
    <s v="n.a."/>
    <m/>
    <m/>
    <n v="0"/>
    <n v="0"/>
    <m/>
    <d v="2028-01-15T00:00:00"/>
    <m/>
    <m/>
    <m/>
    <m/>
    <m/>
    <m/>
    <m/>
    <m/>
    <m/>
    <m/>
    <m/>
    <m/>
    <m/>
    <m/>
    <m/>
    <m/>
    <m/>
    <m/>
    <m/>
    <d v="2027-08-15T00:00:00"/>
    <m/>
    <n v="120000"/>
    <m/>
    <m/>
    <s v="Euro"/>
    <n v="61.8"/>
    <m/>
    <m/>
    <m/>
    <m/>
    <n v="44.43"/>
    <m/>
    <m/>
    <m/>
    <m/>
    <m/>
    <m/>
    <m/>
    <m/>
    <m/>
    <m/>
    <m/>
    <m/>
    <m/>
    <m/>
    <m/>
    <m/>
    <m/>
    <m/>
    <m/>
    <m/>
    <m/>
    <m/>
  </r>
  <r>
    <m/>
    <s v="V200038"/>
    <s v="2024-0006"/>
    <x v="94"/>
    <n v="2"/>
    <s v="Wagon"/>
    <n v="46"/>
    <s v="37 80 4955 142-7"/>
    <x v="33"/>
    <m/>
    <m/>
    <x v="5"/>
    <x v="2"/>
    <n v="1"/>
    <m/>
    <m/>
    <m/>
    <n v="1"/>
    <n v="0"/>
    <n v="1"/>
    <x v="1"/>
    <n v="0"/>
    <d v="1899-12-30T00:00:00"/>
    <d v="1899-12-30T00:00:00"/>
    <x v="5"/>
    <m/>
    <m/>
    <m/>
    <d v="2025-01-16T00:00:00"/>
    <d v="2028-01-15T00:00:00"/>
    <n v="1394"/>
    <x v="92"/>
    <m/>
    <m/>
    <m/>
    <m/>
    <s v="n.a."/>
    <m/>
    <m/>
    <n v="0"/>
    <n v="0"/>
    <m/>
    <d v="2028-01-15T00:00:00"/>
    <m/>
    <m/>
    <m/>
    <m/>
    <m/>
    <m/>
    <m/>
    <m/>
    <m/>
    <m/>
    <m/>
    <m/>
    <m/>
    <m/>
    <m/>
    <m/>
    <m/>
    <m/>
    <m/>
    <d v="2027-08-15T00:00:00"/>
    <m/>
    <n v="120000"/>
    <m/>
    <m/>
    <s v="Euro"/>
    <n v="61.8"/>
    <m/>
    <m/>
    <m/>
    <m/>
    <n v="44.43"/>
    <m/>
    <m/>
    <m/>
    <m/>
    <m/>
    <m/>
    <m/>
    <m/>
    <m/>
    <m/>
    <m/>
    <m/>
    <m/>
    <m/>
    <m/>
    <m/>
    <m/>
    <m/>
    <m/>
    <m/>
    <m/>
    <m/>
  </r>
  <r>
    <m/>
    <s v="V200038"/>
    <s v="2024-0006"/>
    <x v="94"/>
    <n v="2"/>
    <s v="Wagon"/>
    <n v="47"/>
    <s v="37 80 4955 143-5"/>
    <x v="33"/>
    <m/>
    <m/>
    <x v="5"/>
    <x v="2"/>
    <n v="1"/>
    <m/>
    <m/>
    <m/>
    <n v="1"/>
    <n v="0"/>
    <n v="1"/>
    <x v="1"/>
    <n v="0"/>
    <d v="1899-12-30T00:00:00"/>
    <d v="1899-12-30T00:00:00"/>
    <x v="5"/>
    <m/>
    <m/>
    <m/>
    <d v="2025-01-16T00:00:00"/>
    <d v="2028-01-15T00:00:00"/>
    <n v="1394"/>
    <x v="92"/>
    <m/>
    <m/>
    <m/>
    <m/>
    <s v="n.a."/>
    <m/>
    <m/>
    <n v="0"/>
    <n v="0"/>
    <m/>
    <d v="2028-01-15T00:00:00"/>
    <m/>
    <m/>
    <m/>
    <m/>
    <m/>
    <m/>
    <m/>
    <m/>
    <m/>
    <m/>
    <m/>
    <m/>
    <m/>
    <m/>
    <m/>
    <m/>
    <m/>
    <m/>
    <m/>
    <d v="2027-08-15T00:00:00"/>
    <m/>
    <n v="120000"/>
    <m/>
    <m/>
    <s v="Euro"/>
    <n v="61.8"/>
    <m/>
    <m/>
    <m/>
    <m/>
    <n v="44.43"/>
    <m/>
    <m/>
    <m/>
    <m/>
    <m/>
    <m/>
    <m/>
    <m/>
    <m/>
    <m/>
    <m/>
    <m/>
    <m/>
    <m/>
    <m/>
    <m/>
    <m/>
    <m/>
    <m/>
    <m/>
    <m/>
    <m/>
  </r>
  <r>
    <m/>
    <s v="V200038"/>
    <s v="2024-0006"/>
    <x v="94"/>
    <n v="2"/>
    <s v="Wagon"/>
    <n v="48"/>
    <s v="37 80 4955 144-3"/>
    <x v="33"/>
    <m/>
    <m/>
    <x v="5"/>
    <x v="2"/>
    <n v="1"/>
    <m/>
    <m/>
    <m/>
    <n v="1"/>
    <n v="0"/>
    <n v="1"/>
    <x v="1"/>
    <n v="0"/>
    <d v="1899-12-30T00:00:00"/>
    <d v="1899-12-30T00:00:00"/>
    <x v="5"/>
    <m/>
    <m/>
    <m/>
    <d v="2025-01-16T00:00:00"/>
    <d v="2028-01-15T00:00:00"/>
    <n v="1394"/>
    <x v="92"/>
    <m/>
    <m/>
    <m/>
    <m/>
    <s v="n.a."/>
    <m/>
    <m/>
    <n v="0"/>
    <n v="0"/>
    <m/>
    <d v="2028-01-15T00:00:00"/>
    <m/>
    <m/>
    <m/>
    <m/>
    <m/>
    <m/>
    <m/>
    <m/>
    <m/>
    <m/>
    <m/>
    <m/>
    <m/>
    <m/>
    <m/>
    <m/>
    <m/>
    <m/>
    <m/>
    <d v="2027-08-15T00:00:00"/>
    <m/>
    <n v="120000"/>
    <m/>
    <m/>
    <s v="Euro"/>
    <n v="61.8"/>
    <m/>
    <m/>
    <m/>
    <m/>
    <n v="44.43"/>
    <m/>
    <m/>
    <m/>
    <m/>
    <m/>
    <m/>
    <m/>
    <m/>
    <m/>
    <m/>
    <m/>
    <m/>
    <m/>
    <m/>
    <m/>
    <m/>
    <m/>
    <m/>
    <m/>
    <m/>
    <m/>
    <m/>
  </r>
  <r>
    <m/>
    <s v="V200038"/>
    <s v="2024-0006"/>
    <x v="94"/>
    <n v="2"/>
    <s v="Wagon"/>
    <n v="49"/>
    <s v="37 80 4955 145-0"/>
    <x v="33"/>
    <m/>
    <m/>
    <x v="5"/>
    <x v="2"/>
    <n v="1"/>
    <m/>
    <m/>
    <m/>
    <n v="1"/>
    <n v="0"/>
    <n v="1"/>
    <x v="1"/>
    <n v="0"/>
    <d v="1899-12-30T00:00:00"/>
    <d v="1899-12-30T00:00:00"/>
    <x v="5"/>
    <m/>
    <m/>
    <m/>
    <d v="2025-01-16T00:00:00"/>
    <d v="2028-01-15T00:00:00"/>
    <n v="1394"/>
    <x v="92"/>
    <m/>
    <m/>
    <m/>
    <m/>
    <s v="n.a."/>
    <m/>
    <m/>
    <n v="0"/>
    <n v="0"/>
    <m/>
    <d v="2028-01-15T00:00:00"/>
    <m/>
    <m/>
    <m/>
    <m/>
    <m/>
    <m/>
    <m/>
    <m/>
    <m/>
    <m/>
    <m/>
    <m/>
    <m/>
    <m/>
    <m/>
    <m/>
    <m/>
    <m/>
    <m/>
    <d v="2027-08-15T00:00:00"/>
    <m/>
    <n v="120000"/>
    <m/>
    <m/>
    <s v="Euro"/>
    <n v="61.8"/>
    <m/>
    <m/>
    <m/>
    <m/>
    <n v="44.43"/>
    <m/>
    <m/>
    <m/>
    <m/>
    <m/>
    <m/>
    <m/>
    <m/>
    <m/>
    <m/>
    <m/>
    <m/>
    <m/>
    <m/>
    <m/>
    <m/>
    <m/>
    <m/>
    <m/>
    <m/>
    <m/>
    <m/>
  </r>
  <r>
    <m/>
    <s v="V200038"/>
    <s v="2024-0006"/>
    <x v="94"/>
    <n v="2"/>
    <s v="Wagon"/>
    <n v="50"/>
    <s v="37 80 4993 305-4"/>
    <x v="33"/>
    <m/>
    <m/>
    <x v="5"/>
    <x v="2"/>
    <n v="1"/>
    <m/>
    <m/>
    <m/>
    <n v="1"/>
    <n v="0"/>
    <n v="1"/>
    <x v="1"/>
    <n v="0"/>
    <d v="1899-12-30T00:00:00"/>
    <d v="1899-12-30T00:00:00"/>
    <x v="5"/>
    <m/>
    <m/>
    <m/>
    <d v="2025-01-16T00:00:00"/>
    <d v="2028-01-15T00:00:00"/>
    <n v="1394"/>
    <x v="92"/>
    <m/>
    <m/>
    <m/>
    <m/>
    <s v="n.a."/>
    <m/>
    <m/>
    <n v="0"/>
    <n v="0"/>
    <m/>
    <d v="2028-01-15T00:00:00"/>
    <m/>
    <m/>
    <m/>
    <m/>
    <m/>
    <m/>
    <m/>
    <m/>
    <m/>
    <m/>
    <m/>
    <m/>
    <m/>
    <m/>
    <m/>
    <m/>
    <m/>
    <m/>
    <m/>
    <d v="2027-08-15T00:00:00"/>
    <m/>
    <n v="120000"/>
    <m/>
    <m/>
    <s v="Euro"/>
    <n v="61.8"/>
    <m/>
    <m/>
    <m/>
    <m/>
    <n v="44.43"/>
    <m/>
    <m/>
    <m/>
    <m/>
    <m/>
    <m/>
    <m/>
    <m/>
    <m/>
    <m/>
    <m/>
    <m/>
    <m/>
    <m/>
    <m/>
    <m/>
    <m/>
    <m/>
    <m/>
    <m/>
    <m/>
    <m/>
  </r>
  <r>
    <m/>
    <s v="V200038"/>
    <s v="2024-0006"/>
    <x v="94"/>
    <n v="2"/>
    <s v="Wagon"/>
    <n v="51"/>
    <s v="37 80 4993 306-2"/>
    <x v="33"/>
    <m/>
    <m/>
    <x v="5"/>
    <x v="2"/>
    <n v="1"/>
    <m/>
    <m/>
    <m/>
    <n v="1"/>
    <n v="0"/>
    <n v="1"/>
    <x v="1"/>
    <n v="0"/>
    <d v="1899-12-30T00:00:00"/>
    <d v="1899-12-30T00:00:00"/>
    <x v="5"/>
    <m/>
    <m/>
    <m/>
    <d v="2025-01-16T00:00:00"/>
    <d v="2028-01-15T00:00:00"/>
    <n v="1394"/>
    <x v="92"/>
    <m/>
    <m/>
    <m/>
    <m/>
    <s v="n.a."/>
    <m/>
    <m/>
    <n v="0"/>
    <n v="0"/>
    <m/>
    <d v="2028-01-15T00:00:00"/>
    <m/>
    <m/>
    <m/>
    <m/>
    <m/>
    <m/>
    <m/>
    <m/>
    <m/>
    <m/>
    <m/>
    <m/>
    <m/>
    <m/>
    <m/>
    <m/>
    <m/>
    <m/>
    <m/>
    <d v="2027-08-15T00:00:00"/>
    <m/>
    <n v="120000"/>
    <m/>
    <m/>
    <s v="Euro"/>
    <n v="61.8"/>
    <m/>
    <m/>
    <m/>
    <m/>
    <n v="44.43"/>
    <m/>
    <m/>
    <m/>
    <m/>
    <m/>
    <m/>
    <m/>
    <m/>
    <m/>
    <m/>
    <m/>
    <m/>
    <m/>
    <m/>
    <m/>
    <m/>
    <m/>
    <m/>
    <m/>
    <m/>
    <m/>
    <m/>
  </r>
  <r>
    <m/>
    <s v="V200038"/>
    <s v="2024-0006"/>
    <x v="94"/>
    <n v="2"/>
    <s v="Wagon"/>
    <n v="52"/>
    <s v="37 80 4993 307-0"/>
    <x v="33"/>
    <m/>
    <m/>
    <x v="5"/>
    <x v="2"/>
    <n v="1"/>
    <m/>
    <m/>
    <m/>
    <n v="1"/>
    <n v="0"/>
    <n v="1"/>
    <x v="1"/>
    <n v="0"/>
    <d v="1899-12-30T00:00:00"/>
    <d v="1899-12-30T00:00:00"/>
    <x v="5"/>
    <m/>
    <m/>
    <m/>
    <d v="2025-01-16T00:00:00"/>
    <d v="2028-01-15T00:00:00"/>
    <n v="1394"/>
    <x v="92"/>
    <m/>
    <m/>
    <m/>
    <m/>
    <s v="n.a."/>
    <m/>
    <m/>
    <n v="0"/>
    <n v="0"/>
    <m/>
    <d v="2028-01-15T00:00:00"/>
    <m/>
    <m/>
    <m/>
    <m/>
    <m/>
    <m/>
    <m/>
    <m/>
    <m/>
    <m/>
    <m/>
    <m/>
    <m/>
    <m/>
    <m/>
    <m/>
    <m/>
    <m/>
    <m/>
    <d v="2027-08-15T00:00:00"/>
    <m/>
    <n v="120000"/>
    <m/>
    <m/>
    <s v="Euro"/>
    <n v="61.8"/>
    <m/>
    <m/>
    <m/>
    <m/>
    <n v="44.43"/>
    <m/>
    <m/>
    <m/>
    <m/>
    <m/>
    <m/>
    <m/>
    <m/>
    <m/>
    <m/>
    <m/>
    <m/>
    <m/>
    <m/>
    <m/>
    <m/>
    <m/>
    <m/>
    <m/>
    <m/>
    <m/>
    <m/>
  </r>
  <r>
    <m/>
    <s v="V200038"/>
    <s v="2024-0006"/>
    <x v="94"/>
    <n v="2"/>
    <s v="Wagon"/>
    <n v="53"/>
    <s v="37 80 4993 308-8"/>
    <x v="33"/>
    <m/>
    <m/>
    <x v="5"/>
    <x v="2"/>
    <n v="1"/>
    <m/>
    <m/>
    <m/>
    <n v="1"/>
    <n v="0"/>
    <n v="1"/>
    <x v="1"/>
    <n v="0"/>
    <d v="1899-12-30T00:00:00"/>
    <d v="1899-12-30T00:00:00"/>
    <x v="5"/>
    <m/>
    <m/>
    <m/>
    <d v="2025-01-16T00:00:00"/>
    <d v="2028-01-15T00:00:00"/>
    <n v="1394"/>
    <x v="92"/>
    <m/>
    <m/>
    <m/>
    <m/>
    <s v="n.a."/>
    <m/>
    <m/>
    <n v="0"/>
    <n v="0"/>
    <m/>
    <d v="2028-01-15T00:00:00"/>
    <m/>
    <m/>
    <m/>
    <m/>
    <m/>
    <m/>
    <m/>
    <m/>
    <m/>
    <m/>
    <m/>
    <m/>
    <m/>
    <m/>
    <m/>
    <m/>
    <m/>
    <m/>
    <m/>
    <d v="2027-08-15T00:00:00"/>
    <m/>
    <n v="120000"/>
    <m/>
    <m/>
    <s v="Euro"/>
    <n v="61.8"/>
    <m/>
    <m/>
    <m/>
    <m/>
    <n v="44.43"/>
    <m/>
    <m/>
    <m/>
    <m/>
    <m/>
    <m/>
    <m/>
    <m/>
    <m/>
    <m/>
    <m/>
    <m/>
    <m/>
    <m/>
    <m/>
    <m/>
    <m/>
    <m/>
    <m/>
    <m/>
    <m/>
    <m/>
  </r>
  <r>
    <m/>
    <s v="V200038"/>
    <s v="2024-0006"/>
    <x v="94"/>
    <n v="2"/>
    <s v="Wagon"/>
    <n v="54"/>
    <s v="37 80 4993 309-6"/>
    <x v="33"/>
    <m/>
    <m/>
    <x v="5"/>
    <x v="2"/>
    <n v="1"/>
    <m/>
    <m/>
    <m/>
    <n v="1"/>
    <n v="0"/>
    <n v="1"/>
    <x v="1"/>
    <n v="0"/>
    <d v="1899-12-30T00:00:00"/>
    <d v="1899-12-30T00:00:00"/>
    <x v="5"/>
    <m/>
    <m/>
    <m/>
    <d v="2025-01-16T00:00:00"/>
    <d v="2028-01-15T00:00:00"/>
    <n v="1394"/>
    <x v="92"/>
    <m/>
    <m/>
    <m/>
    <m/>
    <s v="n.a."/>
    <m/>
    <m/>
    <n v="0"/>
    <n v="0"/>
    <m/>
    <d v="2028-01-15T00:00:00"/>
    <m/>
    <m/>
    <m/>
    <m/>
    <m/>
    <m/>
    <m/>
    <m/>
    <m/>
    <m/>
    <m/>
    <m/>
    <m/>
    <m/>
    <m/>
    <m/>
    <m/>
    <m/>
    <m/>
    <d v="2027-08-15T00:00:00"/>
    <m/>
    <n v="120000"/>
    <m/>
    <m/>
    <s v="Euro"/>
    <n v="61.8"/>
    <m/>
    <m/>
    <m/>
    <m/>
    <n v="44.43"/>
    <m/>
    <m/>
    <m/>
    <m/>
    <m/>
    <m/>
    <m/>
    <m/>
    <m/>
    <m/>
    <m/>
    <m/>
    <m/>
    <m/>
    <m/>
    <m/>
    <m/>
    <m/>
    <m/>
    <m/>
    <m/>
    <m/>
  </r>
  <r>
    <m/>
    <s v="V200038"/>
    <s v="2024-0006"/>
    <x v="94"/>
    <n v="2"/>
    <s v="Wagon"/>
    <n v="55"/>
    <s v="37 80 4993 310-4"/>
    <x v="33"/>
    <m/>
    <m/>
    <x v="5"/>
    <x v="2"/>
    <n v="1"/>
    <m/>
    <m/>
    <m/>
    <n v="1"/>
    <n v="0"/>
    <n v="1"/>
    <x v="1"/>
    <n v="0"/>
    <d v="1899-12-30T00:00:00"/>
    <d v="1899-12-30T00:00:00"/>
    <x v="5"/>
    <m/>
    <m/>
    <m/>
    <d v="2025-01-16T00:00:00"/>
    <d v="2028-01-15T00:00:00"/>
    <n v="1394"/>
    <x v="92"/>
    <m/>
    <m/>
    <m/>
    <m/>
    <s v="n.a."/>
    <m/>
    <m/>
    <n v="0"/>
    <n v="0"/>
    <m/>
    <d v="2028-01-15T00:00:00"/>
    <m/>
    <m/>
    <m/>
    <m/>
    <m/>
    <m/>
    <m/>
    <m/>
    <m/>
    <m/>
    <m/>
    <m/>
    <m/>
    <m/>
    <m/>
    <m/>
    <m/>
    <m/>
    <m/>
    <d v="2027-08-15T00:00:00"/>
    <m/>
    <n v="120000"/>
    <m/>
    <m/>
    <s v="Euro"/>
    <n v="61.8"/>
    <m/>
    <m/>
    <m/>
    <m/>
    <n v="44.43"/>
    <m/>
    <m/>
    <m/>
    <m/>
    <m/>
    <m/>
    <m/>
    <m/>
    <m/>
    <m/>
    <m/>
    <m/>
    <m/>
    <m/>
    <m/>
    <m/>
    <m/>
    <m/>
    <m/>
    <m/>
    <m/>
    <m/>
  </r>
  <r>
    <m/>
    <s v="V200038"/>
    <s v="2024-0006"/>
    <x v="94"/>
    <n v="2"/>
    <s v="Wagon"/>
    <n v="56"/>
    <s v="37 80 4993 311-2"/>
    <x v="33"/>
    <m/>
    <m/>
    <x v="5"/>
    <x v="2"/>
    <n v="1"/>
    <m/>
    <m/>
    <m/>
    <n v="1"/>
    <n v="0"/>
    <n v="1"/>
    <x v="1"/>
    <n v="0"/>
    <d v="1899-12-30T00:00:00"/>
    <d v="1899-12-30T00:00:00"/>
    <x v="5"/>
    <m/>
    <m/>
    <m/>
    <d v="2025-01-16T00:00:00"/>
    <d v="2028-01-15T00:00:00"/>
    <n v="1394"/>
    <x v="92"/>
    <m/>
    <m/>
    <m/>
    <m/>
    <s v="n.a."/>
    <m/>
    <m/>
    <n v="0"/>
    <n v="0"/>
    <m/>
    <d v="2028-01-15T00:00:00"/>
    <m/>
    <m/>
    <m/>
    <m/>
    <m/>
    <m/>
    <m/>
    <m/>
    <m/>
    <m/>
    <m/>
    <m/>
    <m/>
    <m/>
    <m/>
    <m/>
    <m/>
    <m/>
    <m/>
    <d v="2027-08-15T00:00:00"/>
    <m/>
    <n v="120000"/>
    <m/>
    <m/>
    <s v="Euro"/>
    <n v="61.8"/>
    <m/>
    <m/>
    <m/>
    <m/>
    <n v="44.43"/>
    <m/>
    <m/>
    <m/>
    <m/>
    <m/>
    <m/>
    <m/>
    <m/>
    <m/>
    <m/>
    <m/>
    <m/>
    <m/>
    <m/>
    <m/>
    <m/>
    <m/>
    <m/>
    <m/>
    <m/>
    <m/>
    <m/>
  </r>
  <r>
    <m/>
    <s v="V200038"/>
    <s v="2024-0006"/>
    <x v="94"/>
    <n v="2"/>
    <s v="Wagon"/>
    <n v="57"/>
    <s v="37 80 4993 312-0"/>
    <x v="33"/>
    <m/>
    <m/>
    <x v="5"/>
    <x v="2"/>
    <n v="1"/>
    <m/>
    <m/>
    <m/>
    <n v="1"/>
    <n v="0"/>
    <n v="1"/>
    <x v="1"/>
    <n v="0"/>
    <d v="1899-12-30T00:00:00"/>
    <d v="1899-12-30T00:00:00"/>
    <x v="5"/>
    <m/>
    <m/>
    <m/>
    <d v="2025-01-16T00:00:00"/>
    <d v="2028-01-15T00:00:00"/>
    <n v="1394"/>
    <x v="92"/>
    <m/>
    <m/>
    <m/>
    <m/>
    <s v="n.a."/>
    <m/>
    <m/>
    <n v="0"/>
    <n v="0"/>
    <m/>
    <d v="2028-01-15T00:00:00"/>
    <m/>
    <m/>
    <m/>
    <m/>
    <m/>
    <m/>
    <m/>
    <m/>
    <m/>
    <m/>
    <m/>
    <m/>
    <m/>
    <m/>
    <m/>
    <m/>
    <m/>
    <m/>
    <m/>
    <d v="2027-08-15T00:00:00"/>
    <m/>
    <n v="120000"/>
    <m/>
    <m/>
    <s v="Euro"/>
    <n v="61.8"/>
    <m/>
    <m/>
    <m/>
    <m/>
    <n v="44.43"/>
    <m/>
    <m/>
    <m/>
    <m/>
    <m/>
    <m/>
    <m/>
    <m/>
    <m/>
    <m/>
    <m/>
    <m/>
    <m/>
    <m/>
    <m/>
    <m/>
    <m/>
    <m/>
    <m/>
    <m/>
    <m/>
    <m/>
  </r>
  <r>
    <m/>
    <s v="V200038"/>
    <s v="2024-0006"/>
    <x v="94"/>
    <n v="2"/>
    <s v="Wagon"/>
    <n v="58"/>
    <s v="37 80 4993 313-8"/>
    <x v="33"/>
    <m/>
    <m/>
    <x v="5"/>
    <x v="2"/>
    <n v="1"/>
    <m/>
    <m/>
    <m/>
    <n v="1"/>
    <n v="0"/>
    <n v="1"/>
    <x v="1"/>
    <n v="0"/>
    <d v="1899-12-30T00:00:00"/>
    <d v="1899-12-30T00:00:00"/>
    <x v="5"/>
    <m/>
    <m/>
    <m/>
    <d v="2025-01-16T00:00:00"/>
    <d v="2028-01-15T00:00:00"/>
    <n v="1394"/>
    <x v="92"/>
    <m/>
    <m/>
    <m/>
    <m/>
    <s v="n.a."/>
    <m/>
    <m/>
    <n v="0"/>
    <n v="0"/>
    <m/>
    <d v="2028-01-15T00:00:00"/>
    <m/>
    <m/>
    <m/>
    <m/>
    <m/>
    <m/>
    <m/>
    <m/>
    <m/>
    <m/>
    <m/>
    <m/>
    <m/>
    <m/>
    <m/>
    <m/>
    <m/>
    <m/>
    <m/>
    <d v="2027-08-15T00:00:00"/>
    <m/>
    <n v="120000"/>
    <m/>
    <m/>
    <s v="Euro"/>
    <n v="61.8"/>
    <m/>
    <m/>
    <m/>
    <m/>
    <n v="44.43"/>
    <m/>
    <m/>
    <m/>
    <m/>
    <m/>
    <m/>
    <m/>
    <m/>
    <m/>
    <m/>
    <m/>
    <m/>
    <m/>
    <m/>
    <m/>
    <m/>
    <m/>
    <m/>
    <m/>
    <m/>
    <m/>
    <m/>
  </r>
  <r>
    <m/>
    <s v="V200038"/>
    <s v="2024-0006"/>
    <x v="94"/>
    <n v="2"/>
    <s v="Wagon"/>
    <n v="59"/>
    <s v="37 80 4993 314-6"/>
    <x v="33"/>
    <m/>
    <m/>
    <x v="5"/>
    <x v="2"/>
    <n v="1"/>
    <m/>
    <m/>
    <m/>
    <n v="1"/>
    <n v="0"/>
    <n v="1"/>
    <x v="1"/>
    <n v="0"/>
    <d v="1899-12-30T00:00:00"/>
    <d v="1899-12-30T00:00:00"/>
    <x v="5"/>
    <m/>
    <m/>
    <m/>
    <d v="2025-01-16T00:00:00"/>
    <d v="2028-01-15T00:00:00"/>
    <n v="1394"/>
    <x v="92"/>
    <m/>
    <m/>
    <m/>
    <m/>
    <s v="n.a."/>
    <m/>
    <m/>
    <n v="0"/>
    <n v="0"/>
    <m/>
    <d v="2028-01-15T00:00:00"/>
    <m/>
    <m/>
    <m/>
    <m/>
    <m/>
    <m/>
    <m/>
    <m/>
    <m/>
    <m/>
    <m/>
    <m/>
    <m/>
    <m/>
    <m/>
    <m/>
    <m/>
    <m/>
    <m/>
    <d v="2027-08-15T00:00:00"/>
    <m/>
    <n v="120000"/>
    <m/>
    <m/>
    <s v="Euro"/>
    <n v="61.8"/>
    <m/>
    <m/>
    <m/>
    <m/>
    <n v="44.43"/>
    <m/>
    <m/>
    <m/>
    <m/>
    <m/>
    <m/>
    <m/>
    <m/>
    <m/>
    <m/>
    <m/>
    <m/>
    <m/>
    <m/>
    <m/>
    <m/>
    <m/>
    <m/>
    <m/>
    <m/>
    <m/>
    <m/>
  </r>
  <r>
    <m/>
    <s v="V200038"/>
    <s v="2024-0006"/>
    <x v="94"/>
    <n v="2"/>
    <s v="Wagon"/>
    <n v="60"/>
    <s v="37 80 4993 315-3"/>
    <x v="33"/>
    <m/>
    <m/>
    <x v="5"/>
    <x v="2"/>
    <n v="1"/>
    <m/>
    <m/>
    <m/>
    <n v="1"/>
    <n v="0"/>
    <n v="1"/>
    <x v="1"/>
    <n v="0"/>
    <d v="1899-12-30T00:00:00"/>
    <d v="1899-12-30T00:00:00"/>
    <x v="5"/>
    <m/>
    <m/>
    <m/>
    <d v="2025-01-16T00:00:00"/>
    <d v="2028-01-15T00:00:00"/>
    <n v="1394"/>
    <x v="92"/>
    <m/>
    <m/>
    <m/>
    <m/>
    <s v="n.a."/>
    <m/>
    <m/>
    <n v="0"/>
    <n v="0"/>
    <m/>
    <d v="2028-01-15T00:00:00"/>
    <m/>
    <m/>
    <m/>
    <m/>
    <m/>
    <m/>
    <m/>
    <m/>
    <m/>
    <m/>
    <m/>
    <m/>
    <m/>
    <m/>
    <m/>
    <m/>
    <m/>
    <m/>
    <m/>
    <d v="2027-08-15T00:00:00"/>
    <m/>
    <n v="120000"/>
    <m/>
    <m/>
    <s v="Euro"/>
    <n v="61.8"/>
    <m/>
    <m/>
    <m/>
    <m/>
    <n v="44.43"/>
    <m/>
    <m/>
    <m/>
    <m/>
    <m/>
    <m/>
    <m/>
    <m/>
    <m/>
    <m/>
    <m/>
    <m/>
    <m/>
    <m/>
    <m/>
    <m/>
    <m/>
    <m/>
    <m/>
    <m/>
    <m/>
    <m/>
  </r>
  <r>
    <m/>
    <s v="V200038"/>
    <s v="2024-0006"/>
    <x v="94"/>
    <n v="2"/>
    <s v="Wagon"/>
    <n v="61"/>
    <s v="37 80 4993 316-1"/>
    <x v="33"/>
    <m/>
    <m/>
    <x v="5"/>
    <x v="2"/>
    <n v="1"/>
    <m/>
    <m/>
    <m/>
    <n v="1"/>
    <n v="0"/>
    <n v="1"/>
    <x v="1"/>
    <n v="0"/>
    <d v="1899-12-30T00:00:00"/>
    <d v="1899-12-30T00:00:00"/>
    <x v="5"/>
    <m/>
    <m/>
    <m/>
    <d v="2025-01-16T00:00:00"/>
    <d v="2028-01-15T00:00:00"/>
    <n v="1394"/>
    <x v="92"/>
    <m/>
    <m/>
    <m/>
    <m/>
    <s v="n.a."/>
    <m/>
    <m/>
    <n v="0"/>
    <n v="0"/>
    <m/>
    <d v="2028-01-15T00:00:00"/>
    <m/>
    <m/>
    <m/>
    <m/>
    <m/>
    <m/>
    <m/>
    <m/>
    <m/>
    <m/>
    <m/>
    <m/>
    <m/>
    <m/>
    <m/>
    <m/>
    <m/>
    <m/>
    <m/>
    <d v="2027-08-15T00:00:00"/>
    <m/>
    <n v="120000"/>
    <m/>
    <m/>
    <s v="Euro"/>
    <n v="61.8"/>
    <m/>
    <m/>
    <m/>
    <m/>
    <n v="44.43"/>
    <m/>
    <m/>
    <m/>
    <m/>
    <m/>
    <m/>
    <m/>
    <m/>
    <m/>
    <m/>
    <m/>
    <m/>
    <m/>
    <m/>
    <m/>
    <m/>
    <m/>
    <m/>
    <m/>
    <m/>
    <m/>
    <m/>
  </r>
  <r>
    <m/>
    <s v="V200038"/>
    <s v="2024-0006"/>
    <x v="94"/>
    <n v="3"/>
    <s v="Batch"/>
    <m/>
    <m/>
    <x v="33"/>
    <s v="TUR"/>
    <s v="East EU"/>
    <x v="5"/>
    <x v="2"/>
    <n v="16"/>
    <m/>
    <m/>
    <n v="0"/>
    <n v="16"/>
    <n v="0"/>
    <n v="16"/>
    <x v="2"/>
    <m/>
    <m/>
    <m/>
    <x v="5"/>
    <m/>
    <m/>
    <m/>
    <d v="2025-03-01T00:00:00"/>
    <d v="2028-02-28T00:00:00"/>
    <m/>
    <x v="47"/>
    <m/>
    <m/>
    <m/>
    <m/>
    <s v="n.a."/>
    <m/>
    <m/>
    <n v="0"/>
    <n v="0"/>
    <m/>
    <m/>
    <n v="0"/>
    <m/>
    <m/>
    <m/>
    <m/>
    <m/>
    <m/>
    <m/>
    <m/>
    <s v="B"/>
    <s v="n.a."/>
    <s v="1.4.1"/>
    <s v="CHE"/>
    <s v="Not required"/>
    <s v="Y"/>
    <s v="N"/>
    <n v="12"/>
    <s v="3 Mt vor Mietende Prolongatin möglich"/>
    <m/>
    <m/>
    <m/>
    <n v="120000"/>
    <s v="N"/>
    <m/>
    <s v="Euro"/>
    <n v="61.8"/>
    <n v="-17.6"/>
    <n v="0"/>
    <m/>
    <n v="0"/>
    <n v="44.2"/>
    <n v="0"/>
    <n v="0"/>
    <n v="0"/>
    <m/>
    <n v="9.34"/>
    <n v="-17.6"/>
    <n v="-8.260000000000002"/>
    <n v="0"/>
    <n v="0"/>
    <n v="0"/>
    <n v="52.46"/>
    <s v="0.00"/>
    <n v="52.46"/>
    <n v="0.9999999999999999"/>
    <n v="0"/>
    <n v="52.45999999999999"/>
    <n v="52.21"/>
    <n v="1920000"/>
    <n v="0"/>
    <s v="N"/>
    <n v="0"/>
    <n v="257420.8"/>
  </r>
  <r>
    <m/>
    <s v="V200038"/>
    <s v="2024-0006"/>
    <x v="94"/>
    <n v="3"/>
    <s v="Wagon"/>
    <n v="62"/>
    <s v="37 80 4992 883-1"/>
    <x v="33"/>
    <m/>
    <m/>
    <x v="5"/>
    <x v="2"/>
    <n v="1"/>
    <m/>
    <m/>
    <m/>
    <n v="1"/>
    <n v="0"/>
    <n v="1"/>
    <x v="1"/>
    <n v="0"/>
    <d v="1899-12-30T00:00:00"/>
    <d v="1899-12-30T00:00:00"/>
    <x v="5"/>
    <m/>
    <m/>
    <m/>
    <d v="2025-02-22T00:00:00"/>
    <d v="2028-02-21T00:00:00"/>
    <n v="1394"/>
    <x v="89"/>
    <m/>
    <m/>
    <m/>
    <m/>
    <s v="n.a."/>
    <m/>
    <m/>
    <n v="0"/>
    <n v="0"/>
    <m/>
    <d v="2028-02-21T00:00:00"/>
    <m/>
    <m/>
    <m/>
    <m/>
    <m/>
    <m/>
    <m/>
    <m/>
    <m/>
    <m/>
    <m/>
    <m/>
    <m/>
    <m/>
    <m/>
    <m/>
    <m/>
    <m/>
    <m/>
    <d v="2027-09-21T00:00:00"/>
    <m/>
    <n v="120000"/>
    <m/>
    <m/>
    <s v="Euro"/>
    <n v="61.8"/>
    <m/>
    <m/>
    <m/>
    <m/>
    <n v="44.43"/>
    <m/>
    <m/>
    <m/>
    <m/>
    <m/>
    <m/>
    <m/>
    <m/>
    <m/>
    <m/>
    <m/>
    <m/>
    <m/>
    <m/>
    <m/>
    <m/>
    <m/>
    <m/>
    <m/>
    <m/>
    <m/>
    <m/>
  </r>
  <r>
    <m/>
    <s v="V200038"/>
    <s v="2024-0006"/>
    <x v="94"/>
    <n v="3"/>
    <s v="Wagon"/>
    <n v="63"/>
    <s v="37 80 4992 884-9"/>
    <x v="33"/>
    <m/>
    <m/>
    <x v="5"/>
    <x v="2"/>
    <n v="1"/>
    <m/>
    <m/>
    <m/>
    <n v="1"/>
    <n v="0"/>
    <n v="1"/>
    <x v="1"/>
    <n v="0"/>
    <d v="1899-12-30T00:00:00"/>
    <d v="1899-12-30T00:00:00"/>
    <x v="5"/>
    <m/>
    <m/>
    <m/>
    <d v="2025-02-22T00:00:00"/>
    <d v="2028-02-21T00:00:00"/>
    <n v="1394"/>
    <x v="89"/>
    <m/>
    <m/>
    <m/>
    <m/>
    <s v="n.a."/>
    <m/>
    <m/>
    <n v="0"/>
    <n v="0"/>
    <m/>
    <d v="2028-02-21T00:00:00"/>
    <m/>
    <m/>
    <m/>
    <m/>
    <m/>
    <m/>
    <m/>
    <m/>
    <m/>
    <m/>
    <m/>
    <m/>
    <m/>
    <m/>
    <m/>
    <m/>
    <m/>
    <m/>
    <m/>
    <d v="2027-09-21T00:00:00"/>
    <m/>
    <n v="120000"/>
    <m/>
    <m/>
    <s v="Euro"/>
    <n v="61.8"/>
    <m/>
    <m/>
    <m/>
    <m/>
    <n v="44.43"/>
    <m/>
    <m/>
    <m/>
    <m/>
    <m/>
    <m/>
    <m/>
    <m/>
    <m/>
    <m/>
    <m/>
    <m/>
    <m/>
    <m/>
    <m/>
    <m/>
    <m/>
    <m/>
    <m/>
    <m/>
    <m/>
    <m/>
  </r>
  <r>
    <m/>
    <s v="V200038"/>
    <s v="2024-0006"/>
    <x v="94"/>
    <n v="3"/>
    <s v="Wagon"/>
    <n v="64"/>
    <s v="37 80 4992 885-6"/>
    <x v="33"/>
    <m/>
    <m/>
    <x v="5"/>
    <x v="2"/>
    <n v="1"/>
    <m/>
    <m/>
    <m/>
    <n v="1"/>
    <n v="0"/>
    <n v="1"/>
    <x v="1"/>
    <n v="0"/>
    <d v="1899-12-30T00:00:00"/>
    <d v="1899-12-30T00:00:00"/>
    <x v="5"/>
    <m/>
    <m/>
    <m/>
    <d v="2025-02-22T00:00:00"/>
    <d v="2028-02-21T00:00:00"/>
    <n v="1394"/>
    <x v="89"/>
    <m/>
    <m/>
    <m/>
    <m/>
    <s v="n.a."/>
    <m/>
    <m/>
    <n v="0"/>
    <n v="0"/>
    <m/>
    <d v="2028-02-21T00:00:00"/>
    <m/>
    <m/>
    <m/>
    <m/>
    <m/>
    <m/>
    <m/>
    <m/>
    <m/>
    <m/>
    <m/>
    <m/>
    <m/>
    <m/>
    <m/>
    <m/>
    <m/>
    <m/>
    <m/>
    <d v="2027-09-21T00:00:00"/>
    <m/>
    <n v="120000"/>
    <m/>
    <m/>
    <s v="Euro"/>
    <n v="61.8"/>
    <m/>
    <m/>
    <m/>
    <m/>
    <n v="44.43"/>
    <m/>
    <m/>
    <m/>
    <m/>
    <m/>
    <m/>
    <m/>
    <m/>
    <m/>
    <m/>
    <m/>
    <m/>
    <m/>
    <m/>
    <m/>
    <m/>
    <m/>
    <m/>
    <m/>
    <m/>
    <m/>
    <m/>
  </r>
  <r>
    <m/>
    <s v="V200038"/>
    <s v="2024-0006"/>
    <x v="94"/>
    <n v="3"/>
    <s v="Wagon"/>
    <n v="65"/>
    <s v="37 80 4992 886-4"/>
    <x v="33"/>
    <m/>
    <m/>
    <x v="5"/>
    <x v="2"/>
    <n v="1"/>
    <m/>
    <m/>
    <m/>
    <n v="1"/>
    <n v="0"/>
    <n v="1"/>
    <x v="1"/>
    <n v="0"/>
    <d v="1899-12-30T00:00:00"/>
    <d v="1899-12-30T00:00:00"/>
    <x v="5"/>
    <m/>
    <m/>
    <m/>
    <d v="2025-02-22T00:00:00"/>
    <d v="2028-02-21T00:00:00"/>
    <n v="1394"/>
    <x v="89"/>
    <m/>
    <m/>
    <m/>
    <m/>
    <s v="n.a."/>
    <m/>
    <m/>
    <n v="0"/>
    <n v="0"/>
    <m/>
    <d v="2028-02-21T00:00:00"/>
    <m/>
    <m/>
    <m/>
    <m/>
    <m/>
    <m/>
    <m/>
    <m/>
    <m/>
    <m/>
    <m/>
    <m/>
    <m/>
    <m/>
    <m/>
    <m/>
    <m/>
    <m/>
    <m/>
    <d v="2027-09-21T00:00:00"/>
    <m/>
    <n v="120000"/>
    <m/>
    <m/>
    <s v="Euro"/>
    <n v="61.8"/>
    <m/>
    <m/>
    <m/>
    <m/>
    <n v="44.43"/>
    <m/>
    <m/>
    <m/>
    <m/>
    <m/>
    <m/>
    <m/>
    <m/>
    <m/>
    <m/>
    <m/>
    <m/>
    <m/>
    <m/>
    <m/>
    <m/>
    <m/>
    <m/>
    <m/>
    <m/>
    <m/>
    <m/>
  </r>
  <r>
    <m/>
    <s v="V200038"/>
    <s v="2024-0006"/>
    <x v="94"/>
    <n v="3"/>
    <s v="Wagon"/>
    <n v="66"/>
    <s v="37 80 4992 887-2"/>
    <x v="33"/>
    <m/>
    <m/>
    <x v="5"/>
    <x v="2"/>
    <n v="1"/>
    <m/>
    <m/>
    <m/>
    <n v="1"/>
    <n v="0"/>
    <n v="1"/>
    <x v="1"/>
    <n v="0"/>
    <d v="1899-12-30T00:00:00"/>
    <d v="1899-12-30T00:00:00"/>
    <x v="5"/>
    <m/>
    <m/>
    <m/>
    <d v="2025-02-22T00:00:00"/>
    <d v="2028-02-21T00:00:00"/>
    <n v="1394"/>
    <x v="89"/>
    <m/>
    <m/>
    <m/>
    <m/>
    <s v="n.a."/>
    <m/>
    <m/>
    <n v="0"/>
    <n v="0"/>
    <m/>
    <d v="2028-02-21T00:00:00"/>
    <m/>
    <m/>
    <m/>
    <m/>
    <m/>
    <m/>
    <m/>
    <m/>
    <m/>
    <m/>
    <m/>
    <m/>
    <m/>
    <m/>
    <m/>
    <m/>
    <m/>
    <m/>
    <m/>
    <d v="2027-09-21T00:00:00"/>
    <m/>
    <n v="120000"/>
    <m/>
    <m/>
    <s v="Euro"/>
    <n v="61.8"/>
    <m/>
    <m/>
    <m/>
    <m/>
    <n v="44.43"/>
    <m/>
    <m/>
    <m/>
    <m/>
    <m/>
    <m/>
    <m/>
    <m/>
    <m/>
    <m/>
    <m/>
    <m/>
    <m/>
    <m/>
    <m/>
    <m/>
    <m/>
    <m/>
    <m/>
    <m/>
    <m/>
    <m/>
  </r>
  <r>
    <m/>
    <s v="V200038"/>
    <s v="2024-0006"/>
    <x v="94"/>
    <n v="3"/>
    <s v="Wagon"/>
    <n v="67"/>
    <s v="37 80 4992 888-0"/>
    <x v="33"/>
    <m/>
    <m/>
    <x v="5"/>
    <x v="2"/>
    <n v="1"/>
    <m/>
    <m/>
    <m/>
    <n v="1"/>
    <n v="0"/>
    <n v="1"/>
    <x v="1"/>
    <n v="0"/>
    <d v="1899-12-30T00:00:00"/>
    <d v="1899-12-30T00:00:00"/>
    <x v="5"/>
    <m/>
    <m/>
    <m/>
    <d v="2025-02-22T00:00:00"/>
    <d v="2028-02-21T00:00:00"/>
    <n v="1394"/>
    <x v="89"/>
    <m/>
    <m/>
    <m/>
    <m/>
    <s v="n.a."/>
    <m/>
    <m/>
    <n v="0"/>
    <n v="0"/>
    <m/>
    <d v="2028-02-21T00:00:00"/>
    <m/>
    <m/>
    <m/>
    <m/>
    <m/>
    <m/>
    <m/>
    <m/>
    <m/>
    <m/>
    <m/>
    <m/>
    <m/>
    <m/>
    <m/>
    <m/>
    <m/>
    <m/>
    <m/>
    <d v="2027-09-21T00:00:00"/>
    <m/>
    <n v="120000"/>
    <m/>
    <m/>
    <s v="Euro"/>
    <n v="61.8"/>
    <m/>
    <m/>
    <m/>
    <m/>
    <n v="44.43"/>
    <m/>
    <m/>
    <m/>
    <m/>
    <m/>
    <m/>
    <m/>
    <m/>
    <m/>
    <m/>
    <m/>
    <m/>
    <m/>
    <m/>
    <m/>
    <m/>
    <m/>
    <m/>
    <m/>
    <m/>
    <m/>
    <m/>
  </r>
  <r>
    <m/>
    <s v="V200038"/>
    <s v="2024-0006"/>
    <x v="94"/>
    <n v="3"/>
    <s v="Wagon"/>
    <n v="68"/>
    <s v="37 80 4992 889-8"/>
    <x v="33"/>
    <m/>
    <m/>
    <x v="5"/>
    <x v="2"/>
    <n v="1"/>
    <m/>
    <m/>
    <m/>
    <n v="1"/>
    <n v="0"/>
    <n v="1"/>
    <x v="1"/>
    <n v="0"/>
    <d v="1899-12-30T00:00:00"/>
    <d v="1899-12-30T00:00:00"/>
    <x v="5"/>
    <m/>
    <m/>
    <m/>
    <d v="2025-02-22T00:00:00"/>
    <d v="2028-02-21T00:00:00"/>
    <n v="1394"/>
    <x v="89"/>
    <m/>
    <m/>
    <m/>
    <m/>
    <s v="n.a."/>
    <m/>
    <m/>
    <n v="0"/>
    <n v="0"/>
    <m/>
    <d v="2028-02-21T00:00:00"/>
    <m/>
    <m/>
    <m/>
    <m/>
    <m/>
    <m/>
    <m/>
    <m/>
    <m/>
    <m/>
    <m/>
    <m/>
    <m/>
    <m/>
    <m/>
    <m/>
    <m/>
    <m/>
    <m/>
    <d v="2027-09-21T00:00:00"/>
    <m/>
    <n v="120000"/>
    <m/>
    <m/>
    <s v="Euro"/>
    <n v="61.8"/>
    <m/>
    <m/>
    <m/>
    <m/>
    <n v="44.43"/>
    <m/>
    <m/>
    <m/>
    <m/>
    <m/>
    <m/>
    <m/>
    <m/>
    <m/>
    <m/>
    <m/>
    <m/>
    <m/>
    <m/>
    <m/>
    <m/>
    <m/>
    <m/>
    <m/>
    <m/>
    <m/>
    <m/>
  </r>
  <r>
    <m/>
    <s v="V200038"/>
    <s v="2024-0006"/>
    <x v="94"/>
    <n v="3"/>
    <s v="Wagon"/>
    <n v="69"/>
    <s v="37 80 4992 890-6"/>
    <x v="33"/>
    <m/>
    <m/>
    <x v="5"/>
    <x v="2"/>
    <n v="1"/>
    <m/>
    <m/>
    <m/>
    <n v="1"/>
    <n v="0"/>
    <n v="1"/>
    <x v="1"/>
    <n v="0"/>
    <d v="1899-12-30T00:00:00"/>
    <d v="1899-12-30T00:00:00"/>
    <x v="5"/>
    <m/>
    <m/>
    <m/>
    <d v="2025-02-22T00:00:00"/>
    <d v="2028-02-21T00:00:00"/>
    <n v="1394"/>
    <x v="89"/>
    <m/>
    <m/>
    <m/>
    <m/>
    <s v="n.a."/>
    <m/>
    <m/>
    <n v="0"/>
    <n v="0"/>
    <m/>
    <d v="2028-02-21T00:00:00"/>
    <m/>
    <m/>
    <m/>
    <m/>
    <m/>
    <m/>
    <m/>
    <m/>
    <m/>
    <m/>
    <m/>
    <m/>
    <m/>
    <m/>
    <m/>
    <m/>
    <m/>
    <m/>
    <m/>
    <d v="2027-09-21T00:00:00"/>
    <m/>
    <n v="120000"/>
    <m/>
    <m/>
    <s v="Euro"/>
    <n v="61.8"/>
    <m/>
    <m/>
    <m/>
    <m/>
    <n v="44.43"/>
    <m/>
    <m/>
    <m/>
    <m/>
    <m/>
    <m/>
    <m/>
    <m/>
    <m/>
    <m/>
    <m/>
    <m/>
    <m/>
    <m/>
    <m/>
    <m/>
    <m/>
    <m/>
    <m/>
    <m/>
    <m/>
    <m/>
  </r>
  <r>
    <m/>
    <s v="V200038"/>
    <s v="2024-0006"/>
    <x v="94"/>
    <n v="3"/>
    <s v="Wagon"/>
    <n v="70"/>
    <s v="37 80 4992 891-4"/>
    <x v="33"/>
    <m/>
    <m/>
    <x v="5"/>
    <x v="2"/>
    <n v="1"/>
    <m/>
    <m/>
    <m/>
    <n v="1"/>
    <n v="0"/>
    <n v="1"/>
    <x v="1"/>
    <n v="0"/>
    <d v="1899-12-30T00:00:00"/>
    <d v="1899-12-30T00:00:00"/>
    <x v="5"/>
    <m/>
    <m/>
    <m/>
    <d v="2025-02-22T00:00:00"/>
    <d v="2028-02-21T00:00:00"/>
    <n v="1394"/>
    <x v="89"/>
    <m/>
    <m/>
    <m/>
    <m/>
    <s v="n.a."/>
    <m/>
    <m/>
    <n v="0"/>
    <n v="0"/>
    <m/>
    <d v="2028-02-21T00:00:00"/>
    <m/>
    <m/>
    <m/>
    <m/>
    <m/>
    <m/>
    <m/>
    <m/>
    <m/>
    <m/>
    <m/>
    <m/>
    <m/>
    <m/>
    <m/>
    <m/>
    <m/>
    <m/>
    <m/>
    <d v="2027-09-21T00:00:00"/>
    <m/>
    <n v="120000"/>
    <m/>
    <m/>
    <s v="Euro"/>
    <n v="61.8"/>
    <m/>
    <m/>
    <m/>
    <m/>
    <n v="44.43"/>
    <m/>
    <m/>
    <m/>
    <m/>
    <m/>
    <m/>
    <m/>
    <m/>
    <m/>
    <m/>
    <m/>
    <m/>
    <m/>
    <m/>
    <m/>
    <m/>
    <m/>
    <m/>
    <m/>
    <m/>
    <m/>
    <m/>
  </r>
  <r>
    <m/>
    <s v="V200038"/>
    <s v="2024-0006"/>
    <x v="94"/>
    <n v="3"/>
    <s v="Wagon"/>
    <n v="71"/>
    <s v="37 80 4992 892-2"/>
    <x v="33"/>
    <m/>
    <m/>
    <x v="5"/>
    <x v="2"/>
    <n v="1"/>
    <m/>
    <m/>
    <m/>
    <n v="1"/>
    <n v="0"/>
    <n v="1"/>
    <x v="1"/>
    <n v="0"/>
    <d v="1899-12-30T00:00:00"/>
    <d v="1899-12-30T00:00:00"/>
    <x v="5"/>
    <m/>
    <m/>
    <m/>
    <d v="2025-02-22T00:00:00"/>
    <d v="2028-02-21T00:00:00"/>
    <n v="1394"/>
    <x v="89"/>
    <m/>
    <m/>
    <m/>
    <m/>
    <s v="n.a."/>
    <m/>
    <m/>
    <n v="0"/>
    <n v="0"/>
    <m/>
    <d v="2028-02-21T00:00:00"/>
    <m/>
    <m/>
    <m/>
    <m/>
    <m/>
    <m/>
    <m/>
    <m/>
    <m/>
    <m/>
    <m/>
    <m/>
    <m/>
    <m/>
    <m/>
    <m/>
    <m/>
    <m/>
    <m/>
    <d v="2027-09-21T00:00:00"/>
    <m/>
    <n v="120000"/>
    <m/>
    <m/>
    <s v="Euro"/>
    <n v="61.8"/>
    <m/>
    <m/>
    <m/>
    <m/>
    <n v="44.43"/>
    <m/>
    <m/>
    <m/>
    <m/>
    <m/>
    <m/>
    <m/>
    <m/>
    <m/>
    <m/>
    <m/>
    <m/>
    <m/>
    <m/>
    <m/>
    <m/>
    <m/>
    <m/>
    <m/>
    <m/>
    <m/>
    <m/>
  </r>
  <r>
    <m/>
    <s v="V200038"/>
    <s v="2024-0006"/>
    <x v="94"/>
    <n v="3"/>
    <s v="Wagon"/>
    <n v="72"/>
    <s v="37 80 4992 893-0"/>
    <x v="33"/>
    <m/>
    <m/>
    <x v="5"/>
    <x v="2"/>
    <n v="1"/>
    <m/>
    <m/>
    <m/>
    <n v="1"/>
    <n v="0"/>
    <n v="1"/>
    <x v="1"/>
    <n v="0"/>
    <d v="1899-12-30T00:00:00"/>
    <d v="1899-12-30T00:00:00"/>
    <x v="5"/>
    <m/>
    <m/>
    <m/>
    <d v="2025-02-22T00:00:00"/>
    <d v="2028-02-21T00:00:00"/>
    <n v="1394"/>
    <x v="89"/>
    <m/>
    <m/>
    <m/>
    <m/>
    <s v="n.a."/>
    <m/>
    <m/>
    <n v="0"/>
    <n v="0"/>
    <m/>
    <d v="2028-02-21T00:00:00"/>
    <m/>
    <m/>
    <m/>
    <m/>
    <m/>
    <m/>
    <m/>
    <m/>
    <m/>
    <m/>
    <m/>
    <m/>
    <m/>
    <m/>
    <m/>
    <m/>
    <m/>
    <m/>
    <m/>
    <d v="2027-09-21T00:00:00"/>
    <m/>
    <n v="120000"/>
    <m/>
    <m/>
    <s v="Euro"/>
    <n v="61.8"/>
    <m/>
    <m/>
    <m/>
    <m/>
    <n v="44.43"/>
    <m/>
    <m/>
    <m/>
    <m/>
    <m/>
    <m/>
    <m/>
    <m/>
    <m/>
    <m/>
    <m/>
    <m/>
    <m/>
    <m/>
    <m/>
    <m/>
    <m/>
    <m/>
    <m/>
    <m/>
    <m/>
    <m/>
  </r>
  <r>
    <m/>
    <s v="V200038"/>
    <s v="2024-0006"/>
    <x v="94"/>
    <n v="3"/>
    <s v="Wagon"/>
    <n v="73"/>
    <s v="37 80 4992 894-8"/>
    <x v="33"/>
    <m/>
    <m/>
    <x v="5"/>
    <x v="2"/>
    <n v="1"/>
    <m/>
    <m/>
    <m/>
    <n v="1"/>
    <n v="0"/>
    <n v="1"/>
    <x v="1"/>
    <n v="0"/>
    <d v="1899-12-30T00:00:00"/>
    <d v="1899-12-30T00:00:00"/>
    <x v="5"/>
    <m/>
    <m/>
    <m/>
    <d v="2025-02-22T00:00:00"/>
    <d v="2028-02-21T00:00:00"/>
    <n v="1394"/>
    <x v="89"/>
    <m/>
    <m/>
    <m/>
    <m/>
    <s v="n.a."/>
    <m/>
    <m/>
    <n v="0"/>
    <n v="0"/>
    <m/>
    <d v="2028-02-21T00:00:00"/>
    <m/>
    <m/>
    <m/>
    <m/>
    <m/>
    <m/>
    <m/>
    <m/>
    <m/>
    <m/>
    <m/>
    <m/>
    <m/>
    <m/>
    <m/>
    <m/>
    <m/>
    <m/>
    <m/>
    <d v="2027-09-21T00:00:00"/>
    <m/>
    <n v="120000"/>
    <m/>
    <m/>
    <s v="Euro"/>
    <n v="61.8"/>
    <m/>
    <m/>
    <m/>
    <m/>
    <n v="44.43"/>
    <m/>
    <m/>
    <m/>
    <m/>
    <m/>
    <m/>
    <m/>
    <m/>
    <m/>
    <m/>
    <m/>
    <m/>
    <m/>
    <m/>
    <m/>
    <m/>
    <m/>
    <m/>
    <m/>
    <m/>
    <m/>
    <m/>
  </r>
  <r>
    <m/>
    <s v="V200038"/>
    <s v="2024-0006"/>
    <x v="94"/>
    <n v="3"/>
    <s v="Wagon"/>
    <n v="74"/>
    <s v="37 80 4992 895-5"/>
    <x v="33"/>
    <m/>
    <m/>
    <x v="5"/>
    <x v="2"/>
    <n v="1"/>
    <m/>
    <m/>
    <m/>
    <n v="1"/>
    <n v="0"/>
    <n v="1"/>
    <x v="1"/>
    <n v="0"/>
    <d v="1899-12-30T00:00:00"/>
    <d v="1899-12-30T00:00:00"/>
    <x v="5"/>
    <m/>
    <m/>
    <m/>
    <d v="2025-02-22T00:00:00"/>
    <d v="2028-02-21T00:00:00"/>
    <n v="1394"/>
    <x v="89"/>
    <m/>
    <m/>
    <m/>
    <m/>
    <s v="n.a."/>
    <m/>
    <m/>
    <n v="0"/>
    <n v="0"/>
    <m/>
    <d v="2028-02-21T00:00:00"/>
    <m/>
    <m/>
    <m/>
    <m/>
    <m/>
    <m/>
    <m/>
    <m/>
    <m/>
    <m/>
    <m/>
    <m/>
    <m/>
    <m/>
    <m/>
    <m/>
    <m/>
    <m/>
    <m/>
    <d v="2027-09-21T00:00:00"/>
    <m/>
    <n v="120000"/>
    <m/>
    <m/>
    <s v="Euro"/>
    <n v="61.8"/>
    <m/>
    <m/>
    <m/>
    <m/>
    <n v="44.43"/>
    <m/>
    <m/>
    <m/>
    <m/>
    <m/>
    <m/>
    <m/>
    <m/>
    <m/>
    <m/>
    <m/>
    <m/>
    <m/>
    <m/>
    <m/>
    <m/>
    <m/>
    <m/>
    <m/>
    <m/>
    <m/>
    <m/>
  </r>
  <r>
    <m/>
    <s v="V200038"/>
    <s v="2024-0006"/>
    <x v="94"/>
    <n v="3"/>
    <s v="Wagon"/>
    <n v="75"/>
    <s v="37 80 4992 896-3"/>
    <x v="33"/>
    <m/>
    <m/>
    <x v="5"/>
    <x v="2"/>
    <n v="1"/>
    <m/>
    <m/>
    <m/>
    <n v="1"/>
    <n v="0"/>
    <n v="1"/>
    <x v="1"/>
    <n v="0"/>
    <d v="1899-12-30T00:00:00"/>
    <d v="1899-12-30T00:00:00"/>
    <x v="5"/>
    <m/>
    <m/>
    <m/>
    <d v="2025-02-22T00:00:00"/>
    <d v="2028-02-21T00:00:00"/>
    <n v="1394"/>
    <x v="89"/>
    <m/>
    <m/>
    <m/>
    <m/>
    <s v="n.a."/>
    <m/>
    <m/>
    <n v="0"/>
    <n v="0"/>
    <m/>
    <d v="2028-02-21T00:00:00"/>
    <m/>
    <m/>
    <m/>
    <m/>
    <m/>
    <m/>
    <m/>
    <m/>
    <m/>
    <m/>
    <m/>
    <m/>
    <m/>
    <m/>
    <m/>
    <m/>
    <m/>
    <m/>
    <m/>
    <d v="2027-09-21T00:00:00"/>
    <m/>
    <n v="120000"/>
    <m/>
    <m/>
    <s v="Euro"/>
    <n v="61.8"/>
    <m/>
    <m/>
    <m/>
    <m/>
    <n v="44.43"/>
    <m/>
    <m/>
    <m/>
    <m/>
    <m/>
    <m/>
    <m/>
    <m/>
    <m/>
    <m/>
    <m/>
    <m/>
    <m/>
    <m/>
    <m/>
    <m/>
    <m/>
    <m/>
    <m/>
    <m/>
    <m/>
    <m/>
  </r>
  <r>
    <m/>
    <s v="V200038"/>
    <s v="2024-0006"/>
    <x v="94"/>
    <n v="3"/>
    <s v="Wagon"/>
    <n v="77"/>
    <s v="37 80 4992 897-1"/>
    <x v="33"/>
    <m/>
    <m/>
    <x v="5"/>
    <x v="2"/>
    <n v="1"/>
    <m/>
    <m/>
    <m/>
    <n v="1"/>
    <n v="0"/>
    <n v="1"/>
    <x v="1"/>
    <n v="0"/>
    <d v="1899-12-30T00:00:00"/>
    <d v="1899-12-30T00:00:00"/>
    <x v="5"/>
    <m/>
    <m/>
    <m/>
    <d v="2025-02-22T00:00:00"/>
    <d v="2028-02-21T00:00:00"/>
    <n v="1394"/>
    <x v="89"/>
    <m/>
    <m/>
    <m/>
    <m/>
    <s v="n.a."/>
    <m/>
    <m/>
    <n v="0"/>
    <n v="0"/>
    <m/>
    <d v="2028-02-21T00:00:00"/>
    <m/>
    <m/>
    <m/>
    <m/>
    <m/>
    <m/>
    <m/>
    <m/>
    <m/>
    <m/>
    <m/>
    <m/>
    <m/>
    <m/>
    <m/>
    <m/>
    <m/>
    <m/>
    <m/>
    <d v="2027-09-21T00:00:00"/>
    <m/>
    <n v="120000"/>
    <m/>
    <m/>
    <s v="Euro"/>
    <n v="61.8"/>
    <m/>
    <m/>
    <m/>
    <m/>
    <n v="44.43"/>
    <m/>
    <m/>
    <m/>
    <m/>
    <m/>
    <m/>
    <m/>
    <m/>
    <m/>
    <m/>
    <m/>
    <m/>
    <m/>
    <m/>
    <m/>
    <m/>
    <m/>
    <m/>
    <m/>
    <m/>
    <m/>
    <m/>
  </r>
  <r>
    <m/>
    <s v="V200038"/>
    <s v="2024-0006"/>
    <x v="94"/>
    <n v="3"/>
    <s v="Wagon"/>
    <n v="78"/>
    <s v="37 80 4992 898-9"/>
    <x v="33"/>
    <m/>
    <m/>
    <x v="5"/>
    <x v="2"/>
    <n v="1"/>
    <m/>
    <m/>
    <m/>
    <n v="1"/>
    <n v="0"/>
    <n v="1"/>
    <x v="1"/>
    <n v="0"/>
    <d v="1899-12-30T00:00:00"/>
    <d v="1899-12-30T00:00:00"/>
    <x v="5"/>
    <m/>
    <m/>
    <m/>
    <d v="2025-02-22T00:00:00"/>
    <d v="2028-02-21T00:00:00"/>
    <n v="1394"/>
    <x v="89"/>
    <m/>
    <m/>
    <m/>
    <m/>
    <s v="n.a."/>
    <m/>
    <m/>
    <n v="0"/>
    <n v="0"/>
    <m/>
    <d v="2028-02-21T00:00:00"/>
    <m/>
    <m/>
    <m/>
    <m/>
    <m/>
    <m/>
    <m/>
    <m/>
    <m/>
    <m/>
    <m/>
    <m/>
    <m/>
    <m/>
    <m/>
    <m/>
    <m/>
    <m/>
    <m/>
    <d v="2027-09-21T00:00:00"/>
    <m/>
    <n v="120000"/>
    <m/>
    <m/>
    <s v="Euro"/>
    <n v="61.8"/>
    <m/>
    <m/>
    <m/>
    <m/>
    <n v="44.43"/>
    <m/>
    <m/>
    <m/>
    <m/>
    <m/>
    <m/>
    <m/>
    <m/>
    <m/>
    <m/>
    <m/>
    <m/>
    <m/>
    <m/>
    <m/>
    <m/>
    <m/>
    <m/>
    <m/>
    <m/>
    <m/>
    <m/>
  </r>
  <r>
    <s v="Kam nicht zustande"/>
    <s v="V200050"/>
    <s v="2024-0005"/>
    <x v="95"/>
    <m/>
    <s v="Header"/>
    <m/>
    <m/>
    <x v="33"/>
    <s v="TUR"/>
    <s v="East EU"/>
    <x v="5"/>
    <x v="4"/>
    <n v="18"/>
    <m/>
    <m/>
    <n v="0"/>
    <n v="18"/>
    <n v="0"/>
    <n v="0"/>
    <x v="6"/>
    <m/>
    <m/>
    <m/>
    <x v="0"/>
    <s v="Kam nicht zustande"/>
    <d v="2025-02-10T00:00:00"/>
    <d v="2028-02-09T00:00:00"/>
    <m/>
    <m/>
    <n v="1094"/>
    <x v="93"/>
    <m/>
    <m/>
    <m/>
    <n v="18"/>
    <s v="n.a."/>
    <m/>
    <m/>
    <n v="99"/>
    <n v="99"/>
    <m/>
    <m/>
    <s v="TEMPLATE"/>
    <n v="99"/>
    <n v="99"/>
    <m/>
    <m/>
    <m/>
    <m/>
    <m/>
    <n v="1094"/>
    <s v="B"/>
    <s v="n.a."/>
    <n v="0"/>
    <s v="TEMPLATE"/>
    <s v="TEMPLATE"/>
    <s v="TEMPLATE"/>
    <s v="N"/>
    <n v="99"/>
    <s v="TEMPLATE"/>
    <m/>
    <m/>
    <m/>
    <n v="999999"/>
    <s v="TEMPLATE"/>
    <d v="2099-12-31T00:00:00"/>
    <s v="Euro"/>
    <n v="297"/>
    <n v="99"/>
    <n v="99"/>
    <n v="99"/>
    <n v="0"/>
    <n v="495"/>
    <n v="0"/>
    <n v="9999"/>
    <n v="99"/>
    <n v="99"/>
    <n v="99"/>
    <s v="0.00"/>
    <n v="99"/>
    <n v="99"/>
    <s v="0.00"/>
    <n v="99"/>
    <n v="99"/>
    <s v="0.00"/>
    <n v="99"/>
    <n v="1"/>
    <n v="99"/>
    <n v="99"/>
    <n v="99"/>
    <n v="17999982"/>
    <n v="99"/>
    <s v="TEMPLATE"/>
    <n v="99"/>
    <n v="3243240"/>
  </r>
  <r>
    <m/>
    <s v="V200050"/>
    <s v="2024-0005"/>
    <x v="95"/>
    <n v="1"/>
    <s v="Batch"/>
    <m/>
    <m/>
    <x v="33"/>
    <s v="TUR"/>
    <s v="East EU"/>
    <x v="5"/>
    <x v="4"/>
    <n v="18"/>
    <m/>
    <m/>
    <n v="0"/>
    <n v="18"/>
    <n v="0"/>
    <n v="0"/>
    <x v="6"/>
    <m/>
    <m/>
    <m/>
    <x v="0"/>
    <m/>
    <m/>
    <m/>
    <d v="2025-02-10T00:00:00"/>
    <d v="2028-02-09T00:00:00"/>
    <m/>
    <x v="94"/>
    <m/>
    <m/>
    <m/>
    <m/>
    <s v="n.a."/>
    <d v="2024-03-31T00:00:00"/>
    <d v="2024-09-30T00:00:00"/>
    <n v="99"/>
    <n v="99"/>
    <m/>
    <m/>
    <s v="TEMPLATE"/>
    <m/>
    <m/>
    <m/>
    <m/>
    <m/>
    <m/>
    <m/>
    <m/>
    <s v="B"/>
    <s v="n.a."/>
    <n v="0"/>
    <s v="TEMPLATE"/>
    <s v="TEMPLATE"/>
    <s v="TEMPLATE"/>
    <s v="N"/>
    <n v="99"/>
    <s v="TEMPLATE"/>
    <m/>
    <m/>
    <m/>
    <n v="999999"/>
    <s v="TEMPLATE"/>
    <d v="2099-12-31T00:00:00"/>
    <s v="Euro"/>
    <n v="297"/>
    <n v="99"/>
    <n v="99"/>
    <n v="99"/>
    <n v="0"/>
    <n v="495"/>
    <n v="0"/>
    <n v="9999"/>
    <n v="99"/>
    <n v="99"/>
    <n v="99"/>
    <s v="0.00"/>
    <n v="99"/>
    <n v="99"/>
    <s v="0.00"/>
    <n v="99"/>
    <n v="99"/>
    <s v="0.00"/>
    <n v="99"/>
    <n v="1"/>
    <n v="99"/>
    <n v="99"/>
    <n v="99"/>
    <n v="17999982"/>
    <n v="0"/>
    <s v="TEMPLATE"/>
    <n v="99"/>
    <n v="3243240"/>
  </r>
  <r>
    <m/>
    <s v="V200050"/>
    <s v="2024-0005"/>
    <x v="95"/>
    <n v="1"/>
    <s v="Wagon"/>
    <n v="1"/>
    <s v=""/>
    <x v="33"/>
    <m/>
    <m/>
    <x v="5"/>
    <x v="4"/>
    <n v="1"/>
    <m/>
    <m/>
    <m/>
    <n v="1"/>
    <n v="0"/>
    <n v="0"/>
    <x v="1"/>
    <m/>
    <m/>
    <m/>
    <x v="0"/>
    <m/>
    <m/>
    <m/>
    <d v="2025-02-10T00:00:00"/>
    <d v="2028-02-09T00:00:00"/>
    <n v="1094"/>
    <x v="94"/>
    <m/>
    <m/>
    <m/>
    <m/>
    <s v="n.a."/>
    <d v="2024-03-31T00:00:00"/>
    <d v="2024-09-30T00:00:00"/>
    <n v="99"/>
    <n v="99"/>
    <m/>
    <e v="#N/A"/>
    <m/>
    <m/>
    <m/>
    <m/>
    <m/>
    <m/>
    <m/>
    <m/>
    <m/>
    <m/>
    <m/>
    <m/>
    <m/>
    <m/>
    <m/>
    <m/>
    <m/>
    <m/>
    <m/>
    <m/>
    <m/>
    <n v="999999"/>
    <m/>
    <m/>
    <s v="Euro"/>
    <n v="297"/>
    <m/>
    <m/>
    <m/>
    <m/>
    <n v="28"/>
    <m/>
    <m/>
    <m/>
    <m/>
    <m/>
    <m/>
    <m/>
    <m/>
    <m/>
    <m/>
    <m/>
    <m/>
    <m/>
    <m/>
    <m/>
    <m/>
    <m/>
    <m/>
    <m/>
    <m/>
    <m/>
    <m/>
  </r>
  <r>
    <m/>
    <s v="V200050"/>
    <s v="2024-0005"/>
    <x v="95"/>
    <n v="1"/>
    <s v="Wagon"/>
    <n v="2"/>
    <s v=""/>
    <x v="33"/>
    <m/>
    <m/>
    <x v="5"/>
    <x v="4"/>
    <n v="1"/>
    <m/>
    <m/>
    <m/>
    <n v="1"/>
    <n v="0"/>
    <n v="0"/>
    <x v="1"/>
    <m/>
    <m/>
    <m/>
    <x v="0"/>
    <m/>
    <m/>
    <m/>
    <d v="2025-02-10T00:00:00"/>
    <d v="2028-02-09T00:00:00"/>
    <n v="1094"/>
    <x v="94"/>
    <m/>
    <m/>
    <m/>
    <m/>
    <s v="n.a."/>
    <d v="2024-03-31T00:00:00"/>
    <d v="2024-09-30T00:00:00"/>
    <n v="99"/>
    <n v="99"/>
    <m/>
    <e v="#N/A"/>
    <m/>
    <m/>
    <m/>
    <m/>
    <m/>
    <m/>
    <m/>
    <m/>
    <m/>
    <m/>
    <m/>
    <m/>
    <m/>
    <m/>
    <m/>
    <m/>
    <m/>
    <m/>
    <m/>
    <m/>
    <m/>
    <n v="999999"/>
    <m/>
    <m/>
    <s v="Euro"/>
    <n v="297"/>
    <m/>
    <m/>
    <m/>
    <m/>
    <n v="28"/>
    <m/>
    <m/>
    <m/>
    <m/>
    <m/>
    <m/>
    <m/>
    <m/>
    <m/>
    <m/>
    <m/>
    <m/>
    <m/>
    <m/>
    <m/>
    <m/>
    <m/>
    <m/>
    <m/>
    <m/>
    <m/>
    <m/>
  </r>
  <r>
    <m/>
    <s v="V200050"/>
    <s v="2024-0005"/>
    <x v="95"/>
    <n v="1"/>
    <s v="Wagon"/>
    <n v="3"/>
    <s v=""/>
    <x v="33"/>
    <m/>
    <m/>
    <x v="5"/>
    <x v="4"/>
    <n v="1"/>
    <m/>
    <m/>
    <m/>
    <n v="1"/>
    <n v="0"/>
    <n v="0"/>
    <x v="1"/>
    <m/>
    <m/>
    <m/>
    <x v="0"/>
    <m/>
    <m/>
    <m/>
    <d v="2025-02-10T00:00:00"/>
    <d v="2028-02-09T00:00:00"/>
    <n v="1094"/>
    <x v="94"/>
    <m/>
    <m/>
    <m/>
    <m/>
    <s v="n.a."/>
    <d v="2024-03-31T00:00:00"/>
    <d v="2024-09-30T00:00:00"/>
    <n v="99"/>
    <n v="99"/>
    <m/>
    <e v="#N/A"/>
    <m/>
    <m/>
    <m/>
    <m/>
    <m/>
    <m/>
    <m/>
    <m/>
    <m/>
    <m/>
    <m/>
    <m/>
    <m/>
    <m/>
    <m/>
    <m/>
    <m/>
    <m/>
    <m/>
    <m/>
    <m/>
    <n v="999999"/>
    <m/>
    <m/>
    <s v="Euro"/>
    <n v="297"/>
    <m/>
    <m/>
    <m/>
    <m/>
    <n v="28"/>
    <m/>
    <m/>
    <m/>
    <m/>
    <m/>
    <m/>
    <m/>
    <m/>
    <m/>
    <m/>
    <m/>
    <m/>
    <m/>
    <m/>
    <m/>
    <m/>
    <m/>
    <m/>
    <m/>
    <m/>
    <m/>
    <m/>
  </r>
  <r>
    <m/>
    <s v="V200050"/>
    <s v="2024-0005"/>
    <x v="95"/>
    <n v="1"/>
    <s v="Wagon"/>
    <n v="4"/>
    <s v=""/>
    <x v="33"/>
    <m/>
    <m/>
    <x v="5"/>
    <x v="4"/>
    <n v="1"/>
    <m/>
    <m/>
    <m/>
    <n v="1"/>
    <n v="0"/>
    <n v="0"/>
    <x v="1"/>
    <m/>
    <m/>
    <m/>
    <x v="0"/>
    <m/>
    <m/>
    <m/>
    <d v="2025-02-10T00:00:00"/>
    <d v="2028-02-09T00:00:00"/>
    <n v="1094"/>
    <x v="94"/>
    <m/>
    <m/>
    <m/>
    <m/>
    <s v="n.a."/>
    <d v="2024-03-31T00:00:00"/>
    <d v="2024-09-30T00:00:00"/>
    <n v="99"/>
    <n v="99"/>
    <m/>
    <e v="#N/A"/>
    <m/>
    <m/>
    <m/>
    <m/>
    <m/>
    <m/>
    <m/>
    <m/>
    <m/>
    <m/>
    <m/>
    <m/>
    <m/>
    <m/>
    <m/>
    <m/>
    <m/>
    <m/>
    <m/>
    <m/>
    <m/>
    <n v="999999"/>
    <m/>
    <m/>
    <s v="Euro"/>
    <n v="297"/>
    <m/>
    <m/>
    <m/>
    <m/>
    <n v="28"/>
    <m/>
    <m/>
    <m/>
    <m/>
    <m/>
    <m/>
    <m/>
    <m/>
    <m/>
    <m/>
    <m/>
    <m/>
    <m/>
    <m/>
    <m/>
    <m/>
    <m/>
    <m/>
    <m/>
    <m/>
    <m/>
    <m/>
  </r>
  <r>
    <m/>
    <s v="V200050"/>
    <s v="2024-0005"/>
    <x v="95"/>
    <n v="1"/>
    <s v="Wagon"/>
    <n v="5"/>
    <s v=""/>
    <x v="33"/>
    <m/>
    <m/>
    <x v="5"/>
    <x v="4"/>
    <n v="1"/>
    <m/>
    <m/>
    <m/>
    <n v="1"/>
    <n v="0"/>
    <n v="0"/>
    <x v="1"/>
    <m/>
    <m/>
    <m/>
    <x v="0"/>
    <m/>
    <m/>
    <m/>
    <d v="2025-02-10T00:00:00"/>
    <d v="2028-02-09T00:00:00"/>
    <n v="1094"/>
    <x v="94"/>
    <m/>
    <m/>
    <m/>
    <m/>
    <s v="n.a."/>
    <d v="2024-03-31T00:00:00"/>
    <d v="2024-09-30T00:00:00"/>
    <n v="99"/>
    <n v="99"/>
    <m/>
    <e v="#N/A"/>
    <m/>
    <m/>
    <m/>
    <m/>
    <m/>
    <m/>
    <m/>
    <m/>
    <m/>
    <m/>
    <m/>
    <m/>
    <m/>
    <m/>
    <m/>
    <m/>
    <m/>
    <m/>
    <m/>
    <m/>
    <m/>
    <n v="999999"/>
    <m/>
    <m/>
    <s v="Euro"/>
    <n v="297"/>
    <m/>
    <m/>
    <m/>
    <m/>
    <n v="28"/>
    <m/>
    <m/>
    <m/>
    <m/>
    <m/>
    <m/>
    <m/>
    <m/>
    <m/>
    <m/>
    <m/>
    <m/>
    <m/>
    <m/>
    <m/>
    <m/>
    <m/>
    <m/>
    <m/>
    <m/>
    <m/>
    <m/>
  </r>
  <r>
    <m/>
    <s v="V200050"/>
    <s v="2024-0005"/>
    <x v="95"/>
    <n v="1"/>
    <s v="Wagon"/>
    <n v="6"/>
    <s v=""/>
    <x v="33"/>
    <m/>
    <m/>
    <x v="5"/>
    <x v="4"/>
    <n v="1"/>
    <m/>
    <m/>
    <m/>
    <n v="1"/>
    <n v="0"/>
    <n v="0"/>
    <x v="1"/>
    <m/>
    <m/>
    <m/>
    <x v="0"/>
    <m/>
    <m/>
    <m/>
    <d v="2025-02-10T00:00:00"/>
    <d v="2028-02-09T00:00:00"/>
    <n v="1094"/>
    <x v="94"/>
    <m/>
    <m/>
    <m/>
    <m/>
    <s v="n.a."/>
    <d v="2024-03-31T00:00:00"/>
    <d v="2024-09-30T00:00:00"/>
    <n v="99"/>
    <n v="99"/>
    <m/>
    <e v="#N/A"/>
    <m/>
    <m/>
    <m/>
    <m/>
    <m/>
    <m/>
    <m/>
    <m/>
    <m/>
    <m/>
    <m/>
    <m/>
    <m/>
    <m/>
    <m/>
    <m/>
    <m/>
    <m/>
    <m/>
    <m/>
    <m/>
    <n v="999999"/>
    <m/>
    <m/>
    <s v="Euro"/>
    <n v="297"/>
    <m/>
    <m/>
    <m/>
    <m/>
    <n v="28"/>
    <m/>
    <m/>
    <m/>
    <m/>
    <m/>
    <m/>
    <m/>
    <m/>
    <m/>
    <m/>
    <m/>
    <m/>
    <m/>
    <m/>
    <m/>
    <m/>
    <m/>
    <m/>
    <m/>
    <m/>
    <m/>
    <m/>
  </r>
  <r>
    <m/>
    <s v="V200050"/>
    <s v="2024-0005"/>
    <x v="95"/>
    <n v="1"/>
    <s v="Wagon"/>
    <n v="7"/>
    <s v=""/>
    <x v="33"/>
    <m/>
    <m/>
    <x v="5"/>
    <x v="4"/>
    <n v="1"/>
    <m/>
    <m/>
    <m/>
    <n v="1"/>
    <n v="0"/>
    <n v="0"/>
    <x v="1"/>
    <m/>
    <m/>
    <m/>
    <x v="0"/>
    <m/>
    <m/>
    <m/>
    <d v="2025-02-10T00:00:00"/>
    <d v="2028-02-09T00:00:00"/>
    <n v="1094"/>
    <x v="94"/>
    <m/>
    <m/>
    <m/>
    <m/>
    <s v="n.a."/>
    <d v="2024-03-31T00:00:00"/>
    <d v="2024-09-30T00:00:00"/>
    <n v="99"/>
    <n v="99"/>
    <m/>
    <e v="#N/A"/>
    <m/>
    <m/>
    <m/>
    <m/>
    <m/>
    <m/>
    <m/>
    <m/>
    <m/>
    <m/>
    <m/>
    <m/>
    <m/>
    <m/>
    <m/>
    <m/>
    <m/>
    <m/>
    <m/>
    <m/>
    <m/>
    <n v="999999"/>
    <m/>
    <m/>
    <s v="Euro"/>
    <n v="297"/>
    <m/>
    <m/>
    <m/>
    <m/>
    <n v="28"/>
    <m/>
    <m/>
    <m/>
    <m/>
    <m/>
    <m/>
    <m/>
    <m/>
    <m/>
    <m/>
    <m/>
    <m/>
    <m/>
    <m/>
    <m/>
    <m/>
    <m/>
    <m/>
    <m/>
    <m/>
    <m/>
    <m/>
  </r>
  <r>
    <m/>
    <s v="V200050"/>
    <s v="2024-0005"/>
    <x v="95"/>
    <n v="1"/>
    <s v="Wagon"/>
    <n v="8"/>
    <s v=""/>
    <x v="33"/>
    <m/>
    <m/>
    <x v="5"/>
    <x v="4"/>
    <n v="1"/>
    <m/>
    <m/>
    <m/>
    <n v="1"/>
    <n v="0"/>
    <n v="0"/>
    <x v="1"/>
    <m/>
    <m/>
    <m/>
    <x v="0"/>
    <m/>
    <m/>
    <m/>
    <d v="2025-02-10T00:00:00"/>
    <d v="2028-02-09T00:00:00"/>
    <n v="1094"/>
    <x v="94"/>
    <m/>
    <m/>
    <m/>
    <m/>
    <s v="n.a."/>
    <d v="2024-03-31T00:00:00"/>
    <d v="2024-09-30T00:00:00"/>
    <n v="99"/>
    <n v="99"/>
    <m/>
    <e v="#N/A"/>
    <m/>
    <m/>
    <m/>
    <m/>
    <m/>
    <m/>
    <m/>
    <m/>
    <m/>
    <m/>
    <m/>
    <m/>
    <m/>
    <m/>
    <m/>
    <m/>
    <m/>
    <m/>
    <m/>
    <m/>
    <m/>
    <n v="999999"/>
    <m/>
    <m/>
    <s v="Euro"/>
    <n v="297"/>
    <m/>
    <m/>
    <m/>
    <m/>
    <n v="28"/>
    <m/>
    <m/>
    <m/>
    <m/>
    <m/>
    <m/>
    <m/>
    <m/>
    <m/>
    <m/>
    <m/>
    <m/>
    <m/>
    <m/>
    <m/>
    <m/>
    <m/>
    <m/>
    <m/>
    <m/>
    <m/>
    <m/>
  </r>
  <r>
    <m/>
    <s v="V200050"/>
    <s v="2024-0005"/>
    <x v="95"/>
    <n v="1"/>
    <s v="Wagon"/>
    <n v="9"/>
    <s v=""/>
    <x v="33"/>
    <m/>
    <m/>
    <x v="5"/>
    <x v="4"/>
    <n v="1"/>
    <m/>
    <m/>
    <m/>
    <n v="1"/>
    <n v="0"/>
    <n v="0"/>
    <x v="1"/>
    <m/>
    <m/>
    <m/>
    <x v="0"/>
    <m/>
    <m/>
    <m/>
    <d v="2025-02-10T00:00:00"/>
    <d v="2028-02-09T00:00:00"/>
    <n v="1094"/>
    <x v="94"/>
    <m/>
    <m/>
    <m/>
    <m/>
    <s v="n.a."/>
    <d v="2024-03-31T00:00:00"/>
    <d v="2024-09-30T00:00:00"/>
    <n v="99"/>
    <n v="99"/>
    <m/>
    <e v="#N/A"/>
    <m/>
    <m/>
    <m/>
    <m/>
    <m/>
    <m/>
    <m/>
    <m/>
    <m/>
    <m/>
    <m/>
    <m/>
    <m/>
    <m/>
    <m/>
    <m/>
    <m/>
    <m/>
    <m/>
    <m/>
    <m/>
    <n v="999999"/>
    <m/>
    <m/>
    <s v="Euro"/>
    <n v="297"/>
    <m/>
    <m/>
    <m/>
    <m/>
    <n v="28"/>
    <m/>
    <m/>
    <m/>
    <m/>
    <m/>
    <m/>
    <m/>
    <m/>
    <m/>
    <m/>
    <m/>
    <m/>
    <m/>
    <m/>
    <m/>
    <m/>
    <m/>
    <m/>
    <m/>
    <m/>
    <m/>
    <m/>
  </r>
  <r>
    <m/>
    <s v="V200050"/>
    <s v="2024-0005"/>
    <x v="95"/>
    <n v="1"/>
    <s v="Wagon"/>
    <n v="10"/>
    <s v=""/>
    <x v="33"/>
    <m/>
    <m/>
    <x v="5"/>
    <x v="4"/>
    <n v="1"/>
    <m/>
    <m/>
    <m/>
    <n v="1"/>
    <n v="0"/>
    <n v="0"/>
    <x v="1"/>
    <m/>
    <m/>
    <m/>
    <x v="0"/>
    <m/>
    <m/>
    <m/>
    <d v="2025-02-10T00:00:00"/>
    <d v="2028-02-09T00:00:00"/>
    <n v="1094"/>
    <x v="94"/>
    <m/>
    <m/>
    <m/>
    <m/>
    <s v="n.a."/>
    <d v="2024-03-31T00:00:00"/>
    <d v="2024-09-30T00:00:00"/>
    <n v="99"/>
    <n v="99"/>
    <m/>
    <e v="#N/A"/>
    <m/>
    <m/>
    <m/>
    <m/>
    <m/>
    <m/>
    <m/>
    <m/>
    <m/>
    <m/>
    <m/>
    <m/>
    <m/>
    <m/>
    <m/>
    <m/>
    <m/>
    <m/>
    <m/>
    <m/>
    <m/>
    <n v="999999"/>
    <m/>
    <m/>
    <s v="Euro"/>
    <n v="297"/>
    <m/>
    <m/>
    <m/>
    <m/>
    <n v="28"/>
    <m/>
    <m/>
    <m/>
    <m/>
    <m/>
    <m/>
    <m/>
    <m/>
    <m/>
    <m/>
    <m/>
    <m/>
    <m/>
    <m/>
    <m/>
    <m/>
    <m/>
    <m/>
    <m/>
    <m/>
    <m/>
    <m/>
  </r>
  <r>
    <m/>
    <s v="V200050"/>
    <s v="2024-0005"/>
    <x v="95"/>
    <n v="1"/>
    <s v="Wagon"/>
    <n v="11"/>
    <s v=""/>
    <x v="33"/>
    <m/>
    <m/>
    <x v="5"/>
    <x v="4"/>
    <n v="1"/>
    <m/>
    <m/>
    <m/>
    <n v="1"/>
    <n v="0"/>
    <n v="0"/>
    <x v="1"/>
    <m/>
    <m/>
    <m/>
    <x v="0"/>
    <m/>
    <m/>
    <m/>
    <d v="2025-02-20T00:00:00"/>
    <d v="2028-02-19T00:00:00"/>
    <n v="1094"/>
    <x v="93"/>
    <m/>
    <m/>
    <m/>
    <m/>
    <s v="n.a."/>
    <d v="2024-03-31T00:00:00"/>
    <d v="2024-09-30T00:00:00"/>
    <n v="99"/>
    <n v="99"/>
    <m/>
    <e v="#N/A"/>
    <m/>
    <m/>
    <m/>
    <m/>
    <m/>
    <m/>
    <m/>
    <m/>
    <m/>
    <m/>
    <m/>
    <m/>
    <m/>
    <m/>
    <m/>
    <m/>
    <m/>
    <m/>
    <m/>
    <m/>
    <m/>
    <n v="999999"/>
    <m/>
    <m/>
    <s v="Euro"/>
    <n v="297"/>
    <m/>
    <m/>
    <m/>
    <m/>
    <n v="28"/>
    <m/>
    <m/>
    <m/>
    <m/>
    <m/>
    <m/>
    <m/>
    <m/>
    <m/>
    <m/>
    <m/>
    <m/>
    <m/>
    <m/>
    <m/>
    <m/>
    <m/>
    <m/>
    <m/>
    <m/>
    <m/>
    <m/>
  </r>
  <r>
    <m/>
    <s v="V200050"/>
    <s v="2024-0005"/>
    <x v="95"/>
    <n v="1"/>
    <s v="Wagon"/>
    <n v="12"/>
    <s v=""/>
    <x v="33"/>
    <m/>
    <m/>
    <x v="5"/>
    <x v="4"/>
    <n v="1"/>
    <m/>
    <m/>
    <m/>
    <n v="1"/>
    <n v="0"/>
    <n v="0"/>
    <x v="1"/>
    <m/>
    <m/>
    <m/>
    <x v="0"/>
    <m/>
    <m/>
    <m/>
    <d v="2025-02-20T00:00:00"/>
    <d v="2028-02-19T00:00:00"/>
    <n v="1094"/>
    <x v="93"/>
    <m/>
    <m/>
    <m/>
    <m/>
    <s v="n.a."/>
    <d v="2024-03-31T00:00:00"/>
    <d v="2024-09-30T00:00:00"/>
    <n v="99"/>
    <n v="99"/>
    <m/>
    <e v="#N/A"/>
    <m/>
    <m/>
    <m/>
    <m/>
    <m/>
    <m/>
    <m/>
    <m/>
    <m/>
    <m/>
    <m/>
    <m/>
    <m/>
    <m/>
    <m/>
    <m/>
    <m/>
    <m/>
    <m/>
    <m/>
    <m/>
    <n v="999999"/>
    <m/>
    <m/>
    <s v="Euro"/>
    <n v="297"/>
    <m/>
    <m/>
    <m/>
    <m/>
    <n v="28"/>
    <m/>
    <m/>
    <m/>
    <m/>
    <m/>
    <m/>
    <m/>
    <m/>
    <m/>
    <m/>
    <m/>
    <m/>
    <m/>
    <m/>
    <m/>
    <m/>
    <m/>
    <m/>
    <m/>
    <m/>
    <m/>
    <m/>
  </r>
  <r>
    <m/>
    <s v="V200050"/>
    <s v="2024-0005"/>
    <x v="95"/>
    <n v="1"/>
    <s v="Wagon"/>
    <n v="13"/>
    <s v=""/>
    <x v="33"/>
    <m/>
    <m/>
    <x v="5"/>
    <x v="4"/>
    <n v="1"/>
    <m/>
    <m/>
    <m/>
    <n v="1"/>
    <n v="0"/>
    <n v="0"/>
    <x v="1"/>
    <m/>
    <m/>
    <m/>
    <x v="0"/>
    <m/>
    <m/>
    <m/>
    <d v="2025-02-20T00:00:00"/>
    <d v="2028-02-19T00:00:00"/>
    <n v="1094"/>
    <x v="93"/>
    <m/>
    <m/>
    <m/>
    <m/>
    <s v="n.a."/>
    <d v="2024-03-31T00:00:00"/>
    <d v="2024-09-30T00:00:00"/>
    <n v="99"/>
    <n v="99"/>
    <m/>
    <e v="#N/A"/>
    <m/>
    <m/>
    <m/>
    <m/>
    <m/>
    <m/>
    <m/>
    <m/>
    <m/>
    <m/>
    <m/>
    <m/>
    <m/>
    <m/>
    <m/>
    <m/>
    <m/>
    <m/>
    <m/>
    <m/>
    <m/>
    <n v="999999"/>
    <m/>
    <m/>
    <s v="Euro"/>
    <n v="297"/>
    <m/>
    <m/>
    <m/>
    <m/>
    <n v="28"/>
    <m/>
    <m/>
    <m/>
    <m/>
    <m/>
    <m/>
    <m/>
    <m/>
    <m/>
    <m/>
    <m/>
    <m/>
    <m/>
    <m/>
    <m/>
    <m/>
    <m/>
    <m/>
    <m/>
    <m/>
    <m/>
    <m/>
  </r>
  <r>
    <m/>
    <s v="V200050"/>
    <s v="2024-0005"/>
    <x v="95"/>
    <n v="1"/>
    <s v="Wagon"/>
    <n v="14"/>
    <s v=""/>
    <x v="33"/>
    <m/>
    <m/>
    <x v="5"/>
    <x v="4"/>
    <n v="1"/>
    <m/>
    <m/>
    <m/>
    <n v="1"/>
    <n v="0"/>
    <n v="0"/>
    <x v="1"/>
    <m/>
    <m/>
    <m/>
    <x v="0"/>
    <m/>
    <m/>
    <m/>
    <d v="2025-02-20T00:00:00"/>
    <d v="2028-02-19T00:00:00"/>
    <n v="1094"/>
    <x v="93"/>
    <m/>
    <m/>
    <m/>
    <m/>
    <s v="n.a."/>
    <d v="2024-03-31T00:00:00"/>
    <d v="2024-09-30T00:00:00"/>
    <n v="99"/>
    <n v="99"/>
    <m/>
    <e v="#N/A"/>
    <m/>
    <m/>
    <m/>
    <m/>
    <m/>
    <m/>
    <m/>
    <m/>
    <m/>
    <m/>
    <m/>
    <m/>
    <m/>
    <m/>
    <m/>
    <m/>
    <m/>
    <m/>
    <m/>
    <m/>
    <m/>
    <n v="999999"/>
    <m/>
    <m/>
    <s v="Euro"/>
    <n v="297"/>
    <m/>
    <m/>
    <m/>
    <m/>
    <n v="28"/>
    <m/>
    <m/>
    <m/>
    <m/>
    <m/>
    <m/>
    <m/>
    <m/>
    <m/>
    <m/>
    <m/>
    <m/>
    <m/>
    <m/>
    <m/>
    <m/>
    <m/>
    <m/>
    <m/>
    <m/>
    <m/>
    <m/>
  </r>
  <r>
    <m/>
    <s v="V200050"/>
    <s v="2024-0005"/>
    <x v="95"/>
    <n v="1"/>
    <s v="Wagon"/>
    <n v="15"/>
    <s v=""/>
    <x v="33"/>
    <m/>
    <m/>
    <x v="5"/>
    <x v="4"/>
    <n v="1"/>
    <m/>
    <m/>
    <m/>
    <n v="1"/>
    <n v="0"/>
    <n v="0"/>
    <x v="1"/>
    <m/>
    <m/>
    <m/>
    <x v="0"/>
    <m/>
    <m/>
    <m/>
    <d v="2025-02-20T00:00:00"/>
    <d v="2028-02-19T00:00:00"/>
    <n v="1094"/>
    <x v="93"/>
    <m/>
    <m/>
    <m/>
    <m/>
    <s v="n.a."/>
    <d v="2024-03-31T00:00:00"/>
    <d v="2024-09-30T00:00:00"/>
    <n v="99"/>
    <n v="99"/>
    <m/>
    <e v="#N/A"/>
    <m/>
    <m/>
    <m/>
    <m/>
    <m/>
    <m/>
    <m/>
    <m/>
    <m/>
    <m/>
    <m/>
    <m/>
    <m/>
    <m/>
    <m/>
    <m/>
    <m/>
    <m/>
    <m/>
    <m/>
    <m/>
    <n v="999999"/>
    <m/>
    <m/>
    <s v="Euro"/>
    <n v="297"/>
    <m/>
    <m/>
    <m/>
    <m/>
    <n v="28"/>
    <m/>
    <m/>
    <m/>
    <m/>
    <m/>
    <m/>
    <m/>
    <m/>
    <m/>
    <m/>
    <m/>
    <m/>
    <m/>
    <m/>
    <m/>
    <m/>
    <m/>
    <m/>
    <m/>
    <m/>
    <m/>
    <m/>
  </r>
  <r>
    <m/>
    <s v="V200050"/>
    <s v="2024-0005"/>
    <x v="95"/>
    <n v="1"/>
    <s v="Wagon"/>
    <n v="16"/>
    <s v=""/>
    <x v="33"/>
    <m/>
    <m/>
    <x v="5"/>
    <x v="4"/>
    <n v="1"/>
    <m/>
    <m/>
    <m/>
    <n v="1"/>
    <n v="0"/>
    <n v="0"/>
    <x v="1"/>
    <m/>
    <m/>
    <m/>
    <x v="0"/>
    <m/>
    <m/>
    <m/>
    <d v="2025-02-20T00:00:00"/>
    <d v="2028-02-19T00:00:00"/>
    <n v="1094"/>
    <x v="93"/>
    <m/>
    <m/>
    <m/>
    <m/>
    <s v="n.a."/>
    <d v="2024-03-31T00:00:00"/>
    <d v="2024-09-30T00:00:00"/>
    <n v="99"/>
    <n v="99"/>
    <m/>
    <e v="#N/A"/>
    <m/>
    <m/>
    <m/>
    <m/>
    <m/>
    <m/>
    <m/>
    <m/>
    <m/>
    <m/>
    <m/>
    <m/>
    <m/>
    <m/>
    <m/>
    <m/>
    <m/>
    <m/>
    <m/>
    <m/>
    <m/>
    <n v="999999"/>
    <m/>
    <m/>
    <s v="Euro"/>
    <n v="297"/>
    <m/>
    <m/>
    <m/>
    <m/>
    <n v="28"/>
    <m/>
    <m/>
    <m/>
    <m/>
    <m/>
    <m/>
    <m/>
    <m/>
    <m/>
    <m/>
    <m/>
    <m/>
    <m/>
    <m/>
    <m/>
    <m/>
    <m/>
    <m/>
    <m/>
    <m/>
    <m/>
    <m/>
  </r>
  <r>
    <m/>
    <s v="V200050"/>
    <s v="2024-0005"/>
    <x v="95"/>
    <n v="1"/>
    <s v="Wagon"/>
    <n v="17"/>
    <s v=""/>
    <x v="33"/>
    <m/>
    <m/>
    <x v="5"/>
    <x v="4"/>
    <n v="1"/>
    <m/>
    <m/>
    <m/>
    <n v="1"/>
    <n v="0"/>
    <n v="0"/>
    <x v="1"/>
    <m/>
    <m/>
    <m/>
    <x v="0"/>
    <m/>
    <m/>
    <m/>
    <d v="2025-02-20T00:00:00"/>
    <d v="2028-02-19T00:00:00"/>
    <n v="1094"/>
    <x v="93"/>
    <m/>
    <m/>
    <m/>
    <m/>
    <s v="n.a."/>
    <d v="2024-03-31T00:00:00"/>
    <d v="2024-09-30T00:00:00"/>
    <n v="99"/>
    <n v="99"/>
    <m/>
    <e v="#N/A"/>
    <m/>
    <m/>
    <m/>
    <m/>
    <m/>
    <m/>
    <m/>
    <m/>
    <m/>
    <m/>
    <m/>
    <m/>
    <m/>
    <m/>
    <m/>
    <m/>
    <m/>
    <m/>
    <m/>
    <m/>
    <m/>
    <n v="999999"/>
    <m/>
    <m/>
    <s v="Euro"/>
    <n v="297"/>
    <m/>
    <m/>
    <m/>
    <m/>
    <n v="28"/>
    <m/>
    <m/>
    <m/>
    <m/>
    <m/>
    <m/>
    <m/>
    <m/>
    <m/>
    <m/>
    <m/>
    <m/>
    <m/>
    <m/>
    <m/>
    <m/>
    <m/>
    <m/>
    <m/>
    <m/>
    <m/>
    <m/>
  </r>
  <r>
    <m/>
    <s v="V200050"/>
    <s v="2024-0005"/>
    <x v="95"/>
    <n v="1"/>
    <s v="Wagon"/>
    <n v="18"/>
    <s v=""/>
    <x v="33"/>
    <m/>
    <m/>
    <x v="5"/>
    <x v="4"/>
    <n v="1"/>
    <m/>
    <m/>
    <m/>
    <n v="1"/>
    <n v="0"/>
    <n v="0"/>
    <x v="1"/>
    <m/>
    <m/>
    <m/>
    <x v="0"/>
    <m/>
    <m/>
    <m/>
    <d v="2025-02-20T00:00:00"/>
    <d v="2028-02-19T00:00:00"/>
    <n v="1094"/>
    <x v="93"/>
    <m/>
    <m/>
    <m/>
    <m/>
    <s v="n.a."/>
    <d v="2024-03-31T00:00:00"/>
    <d v="2024-09-30T00:00:00"/>
    <n v="99"/>
    <n v="99"/>
    <m/>
    <e v="#N/A"/>
    <m/>
    <m/>
    <m/>
    <m/>
    <m/>
    <m/>
    <m/>
    <m/>
    <m/>
    <m/>
    <m/>
    <m/>
    <m/>
    <m/>
    <m/>
    <m/>
    <m/>
    <m/>
    <m/>
    <m/>
    <m/>
    <n v="999999"/>
    <m/>
    <m/>
    <s v="Euro"/>
    <n v="297"/>
    <m/>
    <m/>
    <m/>
    <m/>
    <n v="28"/>
    <m/>
    <m/>
    <m/>
    <m/>
    <m/>
    <m/>
    <m/>
    <m/>
    <m/>
    <m/>
    <m/>
    <m/>
    <m/>
    <m/>
    <m/>
    <m/>
    <m/>
    <m/>
    <m/>
    <m/>
    <m/>
    <m/>
  </r>
  <r>
    <s v="dmo 18.02.25/ok / emo 20.02.25 / LOA ok CMI 20.06.25"/>
    <s v="V300065"/>
    <s v="2025-0003"/>
    <x v="96"/>
    <m/>
    <s v="Header"/>
    <m/>
    <m/>
    <x v="34"/>
    <s v="DEU"/>
    <s v="Middle EU - DEU"/>
    <x v="3"/>
    <x v="3"/>
    <n v="25"/>
    <m/>
    <m/>
    <n v="0"/>
    <n v="25"/>
    <n v="0"/>
    <n v="25"/>
    <x v="3"/>
    <s v="PAYG-Abrg"/>
    <d v="2025-02-21T00:00:00"/>
    <d v="2025-10-20T00:00:00"/>
    <x v="3"/>
    <s v="nach PAYG ( ab 21.10.25)-41.25 €-Rabatt 9.75 €=31.50€"/>
    <d v="2025-02-21T00:00:00"/>
    <d v="2026-02-20T00:00:00"/>
    <m/>
    <m/>
    <n v="364"/>
    <x v="95"/>
    <m/>
    <m/>
    <m/>
    <m/>
    <s v="with cut-off date"/>
    <d v="2025-08-20T00:00:00"/>
    <m/>
    <n v="1"/>
    <n v="3"/>
    <m/>
    <m/>
    <s v="Transportkosten Übernahme"/>
    <n v="0"/>
    <s v="Transportkosten"/>
    <n v="0"/>
    <n v="0"/>
    <n v="0"/>
    <m/>
    <m/>
    <n v="180"/>
    <s v="C"/>
    <n v="83"/>
    <n v="2"/>
    <s v="CHE"/>
    <s v="1 Mths Pay in Advance"/>
    <s v="Y"/>
    <s v="N"/>
    <n v="0"/>
    <n v="0"/>
    <m/>
    <m/>
    <m/>
    <n v="80000"/>
    <s v="Y"/>
    <d v="2025-10-21T00:00:00"/>
    <s v="Euro"/>
    <n v="41.25"/>
    <n v="-9.75"/>
    <n v="0"/>
    <n v="0"/>
    <n v="0"/>
    <n v="31.5"/>
    <n v="0"/>
    <n v="0"/>
    <n v="0"/>
    <n v="0.06"/>
    <n v="7.35"/>
    <n v="-5.35"/>
    <n v="2"/>
    <n v="4.4"/>
    <n v="-4.4"/>
    <n v="0"/>
    <n v="29.5"/>
    <s v="0.00"/>
    <n v="29.5"/>
    <n v="1"/>
    <n v="0"/>
    <n v="29.5"/>
    <n v="29.5"/>
    <n v="2000000"/>
    <n v="0"/>
    <s v="N"/>
    <n v="0"/>
    <n v="286650"/>
  </r>
  <r>
    <m/>
    <s v="V300065"/>
    <s v="2025-0003"/>
    <x v="96"/>
    <n v="1"/>
    <s v="Batch"/>
    <m/>
    <m/>
    <x v="34"/>
    <s v="DEU"/>
    <s v="Middle EU - DEU"/>
    <x v="3"/>
    <x v="3"/>
    <n v="25"/>
    <m/>
    <m/>
    <n v="0"/>
    <n v="25"/>
    <n v="0"/>
    <n v="25"/>
    <x v="3"/>
    <s v="PAYG-Abrg"/>
    <d v="2025-02-21T00:00:00"/>
    <d v="2025-10-20T00:00:00"/>
    <x v="3"/>
    <m/>
    <m/>
    <m/>
    <d v="2025-02-21T00:00:00"/>
    <d v="2026-04-20T00:00:00"/>
    <m/>
    <x v="96"/>
    <m/>
    <m/>
    <m/>
    <m/>
    <s v="with cut-off date"/>
    <d v="2025-08-20T00:00:00"/>
    <m/>
    <n v="1"/>
    <n v="3"/>
    <m/>
    <m/>
    <s v="Transportkosten Übernahme"/>
    <m/>
    <m/>
    <m/>
    <m/>
    <m/>
    <m/>
    <m/>
    <m/>
    <s v="C"/>
    <n v="83"/>
    <n v="2"/>
    <s v="CHE"/>
    <s v="1 Mths Pay in Advance"/>
    <s v="Y"/>
    <s v="N"/>
    <n v="0"/>
    <n v="0"/>
    <m/>
    <m/>
    <m/>
    <n v="80000"/>
    <s v="Y"/>
    <m/>
    <s v="Euro"/>
    <n v="41.25"/>
    <n v="-9.75"/>
    <n v="0"/>
    <n v="0"/>
    <n v="0"/>
    <n v="31.5"/>
    <n v="0"/>
    <n v="0"/>
    <n v="0"/>
    <n v="0.06"/>
    <n v="7.35"/>
    <n v="-5.35"/>
    <n v="2"/>
    <n v="4.4"/>
    <n v="-4.4"/>
    <n v="0"/>
    <n v="29.5"/>
    <s v="0.00"/>
    <n v="29.5"/>
    <n v="1"/>
    <n v="0"/>
    <n v="29.5"/>
    <n v="29.5"/>
    <n v="2000000"/>
    <n v="0"/>
    <s v="N"/>
    <n v="0"/>
    <n v="286650"/>
  </r>
  <r>
    <m/>
    <s v="V300065"/>
    <s v="2025-0003"/>
    <x v="96"/>
    <n v="1"/>
    <s v="Wagon"/>
    <n v="1"/>
    <s v="33 80 4960 151-5"/>
    <x v="34"/>
    <m/>
    <m/>
    <x v="3"/>
    <x v="3"/>
    <n v="1"/>
    <m/>
    <m/>
    <n v="0"/>
    <n v="1"/>
    <n v="0"/>
    <n v="1"/>
    <x v="3"/>
    <s v="PAYG-Abrg"/>
    <d v="2025-02-21T00:00:00"/>
    <d v="2025-10-20T00:00:00"/>
    <x v="3"/>
    <m/>
    <m/>
    <m/>
    <d v="2025-02-21T00:00:00"/>
    <d v="2026-04-20T00:00:00"/>
    <n v="364"/>
    <x v="96"/>
    <m/>
    <m/>
    <m/>
    <m/>
    <s v="with cut-off date"/>
    <d v="2025-08-20T00:00:00"/>
    <m/>
    <n v="1"/>
    <n v="3"/>
    <m/>
    <d v="2026-01-20T00:00:00"/>
    <m/>
    <m/>
    <m/>
    <m/>
    <m/>
    <m/>
    <m/>
    <m/>
    <m/>
    <m/>
    <m/>
    <m/>
    <m/>
    <m/>
    <m/>
    <m/>
    <m/>
    <m/>
    <m/>
    <d v="2025-11-20T00:00:00"/>
    <m/>
    <n v="80000"/>
    <m/>
    <m/>
    <s v="Euro"/>
    <n v="41.25"/>
    <m/>
    <m/>
    <m/>
    <m/>
    <n v="31.5"/>
    <m/>
    <m/>
    <m/>
    <m/>
    <m/>
    <m/>
    <m/>
    <m/>
    <m/>
    <m/>
    <m/>
    <m/>
    <m/>
    <m/>
    <m/>
    <m/>
    <m/>
    <m/>
    <m/>
    <m/>
    <m/>
    <m/>
  </r>
  <r>
    <m/>
    <s v="V300065"/>
    <s v="2025-0003"/>
    <x v="96"/>
    <n v="1"/>
    <s v="Wagon"/>
    <n v="2"/>
    <s v="37 80 4980 261-4"/>
    <x v="34"/>
    <m/>
    <m/>
    <x v="3"/>
    <x v="3"/>
    <n v="1"/>
    <m/>
    <m/>
    <n v="0"/>
    <n v="1"/>
    <n v="0"/>
    <n v="1"/>
    <x v="3"/>
    <s v="PAYG-Abrg"/>
    <d v="2025-02-21T00:00:00"/>
    <d v="2025-10-20T00:00:00"/>
    <x v="3"/>
    <m/>
    <m/>
    <m/>
    <d v="2025-03-01T00:00:00"/>
    <d v="2026-10-20T00:00:00"/>
    <n v="364"/>
    <x v="95"/>
    <m/>
    <m/>
    <m/>
    <m/>
    <s v="with cut-off date"/>
    <d v="2025-08-20T00:00:00"/>
    <m/>
    <n v="1"/>
    <n v="3"/>
    <m/>
    <d v="2026-01-20T00:00:00"/>
    <m/>
    <m/>
    <m/>
    <m/>
    <m/>
    <m/>
    <m/>
    <m/>
    <m/>
    <m/>
    <m/>
    <m/>
    <m/>
    <m/>
    <m/>
    <m/>
    <m/>
    <m/>
    <m/>
    <d v="2025-11-20T00:00:00"/>
    <m/>
    <n v="80000"/>
    <m/>
    <m/>
    <s v="Euro"/>
    <n v="41.25"/>
    <m/>
    <m/>
    <m/>
    <m/>
    <n v="31.5"/>
    <m/>
    <m/>
    <m/>
    <m/>
    <m/>
    <m/>
    <m/>
    <m/>
    <m/>
    <m/>
    <m/>
    <m/>
    <m/>
    <m/>
    <m/>
    <m/>
    <m/>
    <m/>
    <m/>
    <m/>
    <m/>
    <m/>
  </r>
  <r>
    <m/>
    <s v="V300065"/>
    <s v="2025-0003"/>
    <x v="96"/>
    <n v="1"/>
    <s v="Wagon"/>
    <n v="3"/>
    <s v="37 80 4980 263-0"/>
    <x v="34"/>
    <m/>
    <m/>
    <x v="3"/>
    <x v="3"/>
    <n v="1"/>
    <m/>
    <m/>
    <n v="0"/>
    <n v="1"/>
    <n v="0"/>
    <n v="1"/>
    <x v="3"/>
    <s v="PAYG-Abrg"/>
    <d v="2025-02-21T00:00:00"/>
    <d v="2025-10-20T00:00:00"/>
    <x v="3"/>
    <m/>
    <m/>
    <m/>
    <d v="2025-02-21T00:00:00"/>
    <d v="2026-10-20T00:00:00"/>
    <n v="364"/>
    <x v="95"/>
    <m/>
    <m/>
    <m/>
    <m/>
    <s v="with cut-off date"/>
    <d v="2025-08-20T00:00:00"/>
    <m/>
    <n v="1"/>
    <n v="3"/>
    <m/>
    <d v="2026-01-20T00:00:00"/>
    <m/>
    <m/>
    <m/>
    <m/>
    <m/>
    <m/>
    <m/>
    <m/>
    <m/>
    <m/>
    <m/>
    <m/>
    <m/>
    <m/>
    <m/>
    <m/>
    <m/>
    <m/>
    <m/>
    <d v="2025-11-20T00:00:00"/>
    <m/>
    <n v="80000"/>
    <m/>
    <m/>
    <s v="Euro"/>
    <n v="41.25"/>
    <m/>
    <m/>
    <m/>
    <m/>
    <n v="31.5"/>
    <m/>
    <m/>
    <m/>
    <m/>
    <m/>
    <m/>
    <m/>
    <m/>
    <m/>
    <m/>
    <m/>
    <m/>
    <m/>
    <m/>
    <m/>
    <m/>
    <m/>
    <m/>
    <m/>
    <m/>
    <m/>
    <m/>
  </r>
  <r>
    <m/>
    <s v="V300065"/>
    <s v="2025-0003"/>
    <x v="96"/>
    <n v="1"/>
    <s v="Wagon"/>
    <n v="4"/>
    <s v="37 80 4980 267-1"/>
    <x v="34"/>
    <m/>
    <m/>
    <x v="3"/>
    <x v="3"/>
    <n v="1"/>
    <m/>
    <m/>
    <n v="0"/>
    <n v="1"/>
    <n v="0"/>
    <n v="1"/>
    <x v="3"/>
    <s v="PAYG-Abrg"/>
    <d v="2025-02-21T00:00:00"/>
    <d v="2025-10-20T00:00:00"/>
    <x v="3"/>
    <m/>
    <m/>
    <m/>
    <d v="2025-02-21T00:00:00"/>
    <d v="2026-10-20T00:00:00"/>
    <n v="364"/>
    <x v="95"/>
    <m/>
    <m/>
    <m/>
    <m/>
    <s v="with cut-off date"/>
    <d v="2025-08-20T00:00:00"/>
    <m/>
    <n v="1"/>
    <n v="3"/>
    <m/>
    <d v="2026-01-20T00:00:00"/>
    <m/>
    <m/>
    <m/>
    <m/>
    <m/>
    <m/>
    <m/>
    <m/>
    <m/>
    <m/>
    <m/>
    <m/>
    <m/>
    <m/>
    <m/>
    <m/>
    <m/>
    <m/>
    <m/>
    <d v="2025-11-20T00:00:00"/>
    <m/>
    <n v="80000"/>
    <m/>
    <m/>
    <s v="Euro"/>
    <n v="41.25"/>
    <m/>
    <m/>
    <m/>
    <m/>
    <n v="31.5"/>
    <m/>
    <m/>
    <m/>
    <m/>
    <m/>
    <m/>
    <m/>
    <m/>
    <m/>
    <m/>
    <m/>
    <m/>
    <m/>
    <m/>
    <m/>
    <m/>
    <m/>
    <m/>
    <m/>
    <m/>
    <m/>
    <m/>
  </r>
  <r>
    <m/>
    <s v="V300065"/>
    <s v="2025-0003"/>
    <x v="96"/>
    <n v="1"/>
    <s v="Wagon"/>
    <n v="5"/>
    <s v="37 80 4980 268-9"/>
    <x v="34"/>
    <m/>
    <m/>
    <x v="3"/>
    <x v="3"/>
    <n v="1"/>
    <m/>
    <m/>
    <n v="0"/>
    <n v="1"/>
    <n v="0"/>
    <n v="1"/>
    <x v="3"/>
    <s v="PAYG-Abrg"/>
    <d v="2025-02-21T00:00:00"/>
    <d v="2025-10-20T00:00:00"/>
    <x v="3"/>
    <m/>
    <m/>
    <m/>
    <d v="2025-02-21T00:00:00"/>
    <d v="2026-10-20T00:00:00"/>
    <n v="364"/>
    <x v="95"/>
    <m/>
    <m/>
    <m/>
    <m/>
    <s v="with cut-off date"/>
    <d v="2025-08-20T00:00:00"/>
    <m/>
    <n v="1"/>
    <n v="3"/>
    <m/>
    <d v="2026-01-20T00:00:00"/>
    <m/>
    <m/>
    <m/>
    <m/>
    <m/>
    <m/>
    <m/>
    <m/>
    <m/>
    <m/>
    <m/>
    <m/>
    <m/>
    <m/>
    <m/>
    <m/>
    <m/>
    <m/>
    <m/>
    <d v="2025-11-20T00:00:00"/>
    <m/>
    <n v="80000"/>
    <m/>
    <m/>
    <s v="Euro"/>
    <n v="41.25"/>
    <m/>
    <m/>
    <m/>
    <m/>
    <n v="31.5"/>
    <m/>
    <m/>
    <m/>
    <m/>
    <m/>
    <m/>
    <m/>
    <m/>
    <m/>
    <m/>
    <m/>
    <m/>
    <m/>
    <m/>
    <m/>
    <m/>
    <m/>
    <m/>
    <m/>
    <m/>
    <m/>
    <m/>
  </r>
  <r>
    <m/>
    <s v="V300065"/>
    <s v="2025-0003"/>
    <x v="96"/>
    <n v="1"/>
    <s v="Wagon"/>
    <n v="6"/>
    <s v="37 80 4980 270-5"/>
    <x v="34"/>
    <m/>
    <m/>
    <x v="3"/>
    <x v="3"/>
    <n v="1"/>
    <m/>
    <m/>
    <n v="0"/>
    <n v="1"/>
    <n v="0"/>
    <n v="1"/>
    <x v="3"/>
    <s v="PAYG-Abrg"/>
    <d v="2025-02-21T00:00:00"/>
    <d v="2025-10-20T00:00:00"/>
    <x v="3"/>
    <m/>
    <m/>
    <m/>
    <d v="2025-02-21T00:00:00"/>
    <d v="2026-10-20T00:00:00"/>
    <n v="364"/>
    <x v="95"/>
    <m/>
    <m/>
    <m/>
    <m/>
    <s v="with cut-off date"/>
    <d v="2025-08-20T00:00:00"/>
    <m/>
    <n v="1"/>
    <n v="3"/>
    <m/>
    <d v="2026-01-20T00:00:00"/>
    <m/>
    <m/>
    <m/>
    <m/>
    <m/>
    <m/>
    <m/>
    <m/>
    <m/>
    <m/>
    <m/>
    <m/>
    <m/>
    <m/>
    <m/>
    <m/>
    <m/>
    <m/>
    <m/>
    <d v="2025-11-20T00:00:00"/>
    <m/>
    <n v="80000"/>
    <m/>
    <m/>
    <s v="Euro"/>
    <n v="41.25"/>
    <m/>
    <m/>
    <m/>
    <m/>
    <n v="31.5"/>
    <m/>
    <m/>
    <m/>
    <m/>
    <m/>
    <m/>
    <m/>
    <m/>
    <m/>
    <m/>
    <m/>
    <m/>
    <m/>
    <m/>
    <m/>
    <m/>
    <m/>
    <m/>
    <m/>
    <m/>
    <m/>
    <m/>
  </r>
  <r>
    <m/>
    <s v="V300065"/>
    <s v="2025-0003"/>
    <x v="96"/>
    <n v="1"/>
    <s v="Wagon"/>
    <n v="7"/>
    <s v="37 80 4980 272-1"/>
    <x v="34"/>
    <m/>
    <m/>
    <x v="3"/>
    <x v="3"/>
    <n v="1"/>
    <m/>
    <m/>
    <n v="0"/>
    <n v="1"/>
    <n v="0"/>
    <n v="1"/>
    <x v="3"/>
    <s v="PAYG-Abrg"/>
    <d v="2025-02-21T00:00:00"/>
    <d v="2025-10-20T00:00:00"/>
    <x v="3"/>
    <m/>
    <m/>
    <m/>
    <d v="2025-02-21T00:00:00"/>
    <d v="2026-10-20T00:00:00"/>
    <n v="364"/>
    <x v="95"/>
    <m/>
    <m/>
    <m/>
    <m/>
    <s v="with cut-off date"/>
    <d v="2025-08-20T00:00:00"/>
    <m/>
    <n v="1"/>
    <n v="3"/>
    <m/>
    <d v="2026-01-20T00:00:00"/>
    <m/>
    <m/>
    <m/>
    <m/>
    <m/>
    <m/>
    <m/>
    <m/>
    <m/>
    <m/>
    <m/>
    <m/>
    <m/>
    <m/>
    <m/>
    <m/>
    <m/>
    <m/>
    <m/>
    <d v="2025-11-20T00:00:00"/>
    <m/>
    <n v="80000"/>
    <m/>
    <m/>
    <s v="Euro"/>
    <n v="41.25"/>
    <m/>
    <m/>
    <m/>
    <m/>
    <n v="31.5"/>
    <m/>
    <m/>
    <m/>
    <m/>
    <m/>
    <m/>
    <m/>
    <m/>
    <m/>
    <m/>
    <m/>
    <m/>
    <m/>
    <m/>
    <m/>
    <m/>
    <m/>
    <m/>
    <m/>
    <m/>
    <m/>
    <m/>
  </r>
  <r>
    <m/>
    <s v="V300065"/>
    <s v="2025-0003"/>
    <x v="96"/>
    <n v="1"/>
    <s v="Wagon"/>
    <n v="8"/>
    <s v="37 80 4980 273-9"/>
    <x v="34"/>
    <m/>
    <m/>
    <x v="3"/>
    <x v="3"/>
    <n v="1"/>
    <m/>
    <m/>
    <n v="0"/>
    <n v="1"/>
    <n v="0"/>
    <n v="1"/>
    <x v="3"/>
    <s v="PAYG-Abrg"/>
    <d v="2025-02-21T00:00:00"/>
    <d v="2025-10-20T00:00:00"/>
    <x v="3"/>
    <m/>
    <m/>
    <m/>
    <d v="2025-02-21T00:00:00"/>
    <d v="2026-10-20T00:00:00"/>
    <n v="364"/>
    <x v="95"/>
    <m/>
    <m/>
    <m/>
    <m/>
    <s v="with cut-off date"/>
    <d v="2025-08-20T00:00:00"/>
    <m/>
    <n v="1"/>
    <n v="3"/>
    <m/>
    <d v="2026-01-20T00:00:00"/>
    <m/>
    <m/>
    <m/>
    <m/>
    <m/>
    <m/>
    <m/>
    <m/>
    <m/>
    <m/>
    <m/>
    <m/>
    <m/>
    <m/>
    <m/>
    <m/>
    <m/>
    <m/>
    <m/>
    <d v="2025-11-20T00:00:00"/>
    <m/>
    <n v="80000"/>
    <m/>
    <m/>
    <s v="Euro"/>
    <n v="41.25"/>
    <m/>
    <m/>
    <m/>
    <m/>
    <n v="31.5"/>
    <m/>
    <m/>
    <m/>
    <m/>
    <m/>
    <m/>
    <m/>
    <m/>
    <m/>
    <m/>
    <m/>
    <m/>
    <m/>
    <m/>
    <m/>
    <m/>
    <m/>
    <m/>
    <m/>
    <m/>
    <m/>
    <m/>
  </r>
  <r>
    <m/>
    <s v="V300065"/>
    <s v="2025-0003"/>
    <x v="96"/>
    <n v="1"/>
    <s v="Wagon"/>
    <n v="9"/>
    <s v="37 80 4980 275-4"/>
    <x v="34"/>
    <m/>
    <m/>
    <x v="3"/>
    <x v="3"/>
    <n v="1"/>
    <m/>
    <m/>
    <n v="0"/>
    <n v="1"/>
    <n v="0"/>
    <n v="1"/>
    <x v="3"/>
    <s v="PAYG-Abrg"/>
    <d v="2025-02-21T00:00:00"/>
    <d v="2025-10-20T00:00:00"/>
    <x v="3"/>
    <m/>
    <m/>
    <m/>
    <d v="2025-02-21T00:00:00"/>
    <d v="2026-10-20T00:00:00"/>
    <n v="364"/>
    <x v="95"/>
    <m/>
    <m/>
    <m/>
    <m/>
    <s v="with cut-off date"/>
    <d v="2025-08-20T00:00:00"/>
    <m/>
    <n v="1"/>
    <n v="3"/>
    <m/>
    <d v="2026-01-20T00:00:00"/>
    <m/>
    <m/>
    <m/>
    <m/>
    <m/>
    <m/>
    <m/>
    <m/>
    <m/>
    <m/>
    <m/>
    <m/>
    <m/>
    <m/>
    <m/>
    <m/>
    <m/>
    <m/>
    <m/>
    <d v="2025-11-20T00:00:00"/>
    <m/>
    <n v="80000"/>
    <m/>
    <m/>
    <s v="Euro"/>
    <n v="41.25"/>
    <m/>
    <m/>
    <m/>
    <m/>
    <n v="31.5"/>
    <m/>
    <m/>
    <m/>
    <m/>
    <m/>
    <m/>
    <m/>
    <m/>
    <m/>
    <m/>
    <m/>
    <m/>
    <m/>
    <m/>
    <m/>
    <m/>
    <m/>
    <m/>
    <m/>
    <m/>
    <m/>
    <m/>
  </r>
  <r>
    <m/>
    <s v="V300065"/>
    <s v="2025-0003"/>
    <x v="96"/>
    <n v="1"/>
    <s v="Wagon"/>
    <n v="10"/>
    <s v="37 80 4980 280-4"/>
    <x v="34"/>
    <m/>
    <m/>
    <x v="3"/>
    <x v="3"/>
    <n v="1"/>
    <m/>
    <m/>
    <n v="0"/>
    <n v="1"/>
    <n v="0"/>
    <n v="1"/>
    <x v="3"/>
    <s v="PAYG-Abrg"/>
    <d v="2025-02-21T00:00:00"/>
    <d v="2025-10-20T00:00:00"/>
    <x v="3"/>
    <m/>
    <m/>
    <m/>
    <d v="2025-02-21T00:00:00"/>
    <d v="2026-10-20T00:00:00"/>
    <n v="364"/>
    <x v="95"/>
    <m/>
    <m/>
    <m/>
    <m/>
    <s v="with cut-off date"/>
    <d v="2025-08-20T00:00:00"/>
    <m/>
    <n v="1"/>
    <n v="3"/>
    <m/>
    <d v="2026-01-20T00:00:00"/>
    <m/>
    <m/>
    <m/>
    <m/>
    <m/>
    <m/>
    <m/>
    <m/>
    <m/>
    <m/>
    <m/>
    <m/>
    <m/>
    <m/>
    <m/>
    <m/>
    <m/>
    <m/>
    <m/>
    <d v="2025-11-20T00:00:00"/>
    <m/>
    <n v="80000"/>
    <m/>
    <m/>
    <s v="Euro"/>
    <n v="41.25"/>
    <m/>
    <m/>
    <m/>
    <m/>
    <n v="31.5"/>
    <m/>
    <m/>
    <m/>
    <m/>
    <m/>
    <m/>
    <m/>
    <m/>
    <m/>
    <m/>
    <m/>
    <m/>
    <m/>
    <m/>
    <m/>
    <m/>
    <m/>
    <m/>
    <m/>
    <m/>
    <m/>
    <m/>
  </r>
  <r>
    <m/>
    <s v="V300065"/>
    <s v="2025-0003"/>
    <x v="96"/>
    <n v="1"/>
    <s v="Wagon"/>
    <n v="11"/>
    <s v="37 80 4980 285-3"/>
    <x v="34"/>
    <m/>
    <m/>
    <x v="3"/>
    <x v="3"/>
    <n v="1"/>
    <m/>
    <m/>
    <n v="0"/>
    <n v="1"/>
    <n v="0"/>
    <n v="1"/>
    <x v="3"/>
    <s v="PAYG-Abrg"/>
    <d v="2025-02-21T00:00:00"/>
    <d v="2025-10-20T00:00:00"/>
    <x v="3"/>
    <m/>
    <m/>
    <m/>
    <d v="2025-02-21T00:00:00"/>
    <d v="2026-10-20T00:00:00"/>
    <n v="364"/>
    <x v="95"/>
    <m/>
    <m/>
    <m/>
    <m/>
    <s v="with cut-off date"/>
    <d v="2025-08-20T00:00:00"/>
    <m/>
    <n v="1"/>
    <n v="3"/>
    <m/>
    <d v="2026-01-20T00:00:00"/>
    <m/>
    <m/>
    <m/>
    <m/>
    <m/>
    <m/>
    <m/>
    <m/>
    <m/>
    <m/>
    <m/>
    <m/>
    <m/>
    <m/>
    <m/>
    <m/>
    <m/>
    <m/>
    <m/>
    <d v="2025-11-20T00:00:00"/>
    <m/>
    <n v="80000"/>
    <m/>
    <m/>
    <s v="Euro"/>
    <n v="41.25"/>
    <m/>
    <m/>
    <m/>
    <m/>
    <n v="31.5"/>
    <m/>
    <m/>
    <m/>
    <m/>
    <m/>
    <m/>
    <m/>
    <m/>
    <m/>
    <m/>
    <m/>
    <m/>
    <m/>
    <m/>
    <m/>
    <m/>
    <m/>
    <m/>
    <m/>
    <m/>
    <m/>
    <m/>
  </r>
  <r>
    <m/>
    <s v="V300065"/>
    <s v="2025-0003"/>
    <x v="96"/>
    <n v="1"/>
    <s v="Wagon"/>
    <n v="12"/>
    <s v="37 80 4980 638-3"/>
    <x v="34"/>
    <m/>
    <m/>
    <x v="3"/>
    <x v="3"/>
    <n v="1"/>
    <m/>
    <m/>
    <n v="0"/>
    <n v="1"/>
    <n v="0"/>
    <n v="1"/>
    <x v="3"/>
    <s v="PAYG-Abrg"/>
    <d v="2025-02-21T00:00:00"/>
    <d v="2025-10-20T00:00:00"/>
    <x v="3"/>
    <m/>
    <m/>
    <m/>
    <d v="2025-02-21T00:00:00"/>
    <d v="2026-10-20T00:00:00"/>
    <n v="364"/>
    <x v="95"/>
    <m/>
    <m/>
    <m/>
    <m/>
    <s v="with cut-off date"/>
    <d v="2025-08-20T00:00:00"/>
    <m/>
    <n v="1"/>
    <n v="3"/>
    <m/>
    <d v="2026-01-20T00:00:00"/>
    <m/>
    <m/>
    <m/>
    <m/>
    <m/>
    <m/>
    <m/>
    <m/>
    <m/>
    <m/>
    <m/>
    <m/>
    <m/>
    <m/>
    <m/>
    <m/>
    <m/>
    <m/>
    <m/>
    <d v="2025-11-20T00:00:00"/>
    <m/>
    <n v="80000"/>
    <m/>
    <m/>
    <s v="Euro"/>
    <n v="41.25"/>
    <m/>
    <m/>
    <m/>
    <m/>
    <n v="31.5"/>
    <m/>
    <m/>
    <m/>
    <m/>
    <m/>
    <m/>
    <m/>
    <m/>
    <m/>
    <m/>
    <m/>
    <m/>
    <m/>
    <m/>
    <m/>
    <m/>
    <m/>
    <m/>
    <m/>
    <m/>
    <m/>
    <m/>
  </r>
  <r>
    <m/>
    <s v="V300065"/>
    <s v="2025-0003"/>
    <x v="96"/>
    <n v="1"/>
    <s v="Wagon"/>
    <n v="13"/>
    <s v="37 80 4980 692-0"/>
    <x v="34"/>
    <m/>
    <m/>
    <x v="3"/>
    <x v="3"/>
    <n v="1"/>
    <m/>
    <m/>
    <n v="0"/>
    <n v="1"/>
    <n v="0"/>
    <n v="1"/>
    <x v="3"/>
    <s v="PAYG-Abrg"/>
    <d v="2025-02-21T00:00:00"/>
    <d v="2025-10-20T00:00:00"/>
    <x v="3"/>
    <m/>
    <m/>
    <m/>
    <d v="2025-02-21T00:00:00"/>
    <d v="2026-10-20T00:00:00"/>
    <n v="364"/>
    <x v="95"/>
    <m/>
    <m/>
    <m/>
    <m/>
    <s v="with cut-off date"/>
    <d v="2025-08-20T00:00:00"/>
    <m/>
    <n v="1"/>
    <n v="3"/>
    <m/>
    <d v="2026-01-20T00:00:00"/>
    <m/>
    <m/>
    <m/>
    <m/>
    <m/>
    <m/>
    <m/>
    <m/>
    <m/>
    <m/>
    <m/>
    <m/>
    <m/>
    <m/>
    <m/>
    <m/>
    <m/>
    <m/>
    <m/>
    <d v="2025-11-20T00:00:00"/>
    <m/>
    <n v="80000"/>
    <m/>
    <m/>
    <s v="Euro"/>
    <n v="41.25"/>
    <m/>
    <m/>
    <m/>
    <m/>
    <n v="31.5"/>
    <m/>
    <m/>
    <m/>
    <m/>
    <m/>
    <m/>
    <m/>
    <m/>
    <m/>
    <m/>
    <m/>
    <m/>
    <m/>
    <m/>
    <m/>
    <m/>
    <m/>
    <m/>
    <m/>
    <m/>
    <m/>
    <m/>
  </r>
  <r>
    <m/>
    <s v="V300065"/>
    <s v="2025-0003"/>
    <x v="96"/>
    <n v="1"/>
    <s v="Wagon"/>
    <n v="14"/>
    <s v="37 80 4980 786-0"/>
    <x v="34"/>
    <m/>
    <m/>
    <x v="3"/>
    <x v="3"/>
    <n v="1"/>
    <m/>
    <m/>
    <n v="0"/>
    <n v="1"/>
    <n v="0"/>
    <n v="1"/>
    <x v="3"/>
    <s v="PAYG-Abrg"/>
    <d v="2025-02-21T00:00:00"/>
    <d v="2025-10-20T00:00:00"/>
    <x v="3"/>
    <m/>
    <m/>
    <m/>
    <d v="2025-02-21T00:00:00"/>
    <d v="2026-10-20T00:00:00"/>
    <n v="364"/>
    <x v="95"/>
    <m/>
    <m/>
    <m/>
    <m/>
    <s v="with cut-off date"/>
    <d v="2025-08-20T00:00:00"/>
    <m/>
    <n v="1"/>
    <n v="3"/>
    <m/>
    <d v="2026-01-20T00:00:00"/>
    <m/>
    <m/>
    <m/>
    <m/>
    <m/>
    <m/>
    <m/>
    <m/>
    <m/>
    <m/>
    <m/>
    <m/>
    <m/>
    <m/>
    <m/>
    <m/>
    <m/>
    <m/>
    <m/>
    <d v="2025-11-20T00:00:00"/>
    <m/>
    <n v="80000"/>
    <m/>
    <m/>
    <s v="Euro"/>
    <n v="41.25"/>
    <m/>
    <m/>
    <m/>
    <m/>
    <n v="31.5"/>
    <m/>
    <m/>
    <m/>
    <m/>
    <m/>
    <m/>
    <m/>
    <m/>
    <m/>
    <m/>
    <m/>
    <m/>
    <m/>
    <m/>
    <m/>
    <m/>
    <m/>
    <m/>
    <m/>
    <m/>
    <m/>
    <m/>
  </r>
  <r>
    <m/>
    <s v="V300065"/>
    <s v="2025-0003"/>
    <x v="96"/>
    <n v="1"/>
    <s v="Wagon"/>
    <n v="15"/>
    <s v="37 80 4980 788-6"/>
    <x v="34"/>
    <m/>
    <m/>
    <x v="3"/>
    <x v="3"/>
    <n v="1"/>
    <m/>
    <m/>
    <n v="0"/>
    <n v="1"/>
    <n v="0"/>
    <n v="1"/>
    <x v="3"/>
    <s v="PAYG-Abrg"/>
    <d v="2025-02-21T00:00:00"/>
    <d v="2025-10-20T00:00:00"/>
    <x v="3"/>
    <m/>
    <m/>
    <m/>
    <d v="2025-02-21T00:00:00"/>
    <d v="2026-10-20T00:00:00"/>
    <n v="364"/>
    <x v="95"/>
    <m/>
    <m/>
    <m/>
    <m/>
    <s v="with cut-off date"/>
    <d v="2025-08-20T00:00:00"/>
    <m/>
    <n v="1"/>
    <n v="3"/>
    <m/>
    <d v="2026-01-20T00:00:00"/>
    <m/>
    <m/>
    <m/>
    <m/>
    <m/>
    <m/>
    <m/>
    <m/>
    <m/>
    <m/>
    <m/>
    <m/>
    <m/>
    <m/>
    <m/>
    <m/>
    <m/>
    <m/>
    <m/>
    <d v="2025-11-20T00:00:00"/>
    <m/>
    <n v="80000"/>
    <m/>
    <m/>
    <s v="Euro"/>
    <n v="41.25"/>
    <m/>
    <m/>
    <m/>
    <m/>
    <n v="31.5"/>
    <m/>
    <m/>
    <m/>
    <m/>
    <m/>
    <m/>
    <m/>
    <m/>
    <m/>
    <m/>
    <m/>
    <m/>
    <m/>
    <m/>
    <m/>
    <m/>
    <m/>
    <m/>
    <m/>
    <m/>
    <m/>
    <m/>
  </r>
  <r>
    <m/>
    <s v="V300065"/>
    <s v="2025-0003"/>
    <x v="96"/>
    <n v="1"/>
    <s v="Wagon"/>
    <n v="16"/>
    <s v="37 80 4980 792-8"/>
    <x v="34"/>
    <m/>
    <m/>
    <x v="3"/>
    <x v="3"/>
    <n v="1"/>
    <m/>
    <m/>
    <n v="0"/>
    <n v="1"/>
    <n v="0"/>
    <n v="1"/>
    <x v="3"/>
    <s v="PAYG-Abrg"/>
    <d v="2025-02-21T00:00:00"/>
    <d v="2025-10-20T00:00:00"/>
    <x v="3"/>
    <m/>
    <m/>
    <m/>
    <d v="2025-02-21T00:00:00"/>
    <d v="2026-10-20T00:00:00"/>
    <n v="364"/>
    <x v="95"/>
    <m/>
    <m/>
    <m/>
    <m/>
    <s v="with cut-off date"/>
    <d v="2025-08-20T00:00:00"/>
    <m/>
    <n v="1"/>
    <n v="3"/>
    <m/>
    <d v="2026-01-20T00:00:00"/>
    <m/>
    <m/>
    <m/>
    <m/>
    <m/>
    <m/>
    <m/>
    <m/>
    <m/>
    <m/>
    <m/>
    <m/>
    <m/>
    <m/>
    <m/>
    <m/>
    <m/>
    <m/>
    <m/>
    <d v="2025-11-20T00:00:00"/>
    <m/>
    <n v="80000"/>
    <m/>
    <m/>
    <s v="Euro"/>
    <n v="41.25"/>
    <m/>
    <m/>
    <m/>
    <m/>
    <n v="31.5"/>
    <m/>
    <m/>
    <m/>
    <m/>
    <m/>
    <m/>
    <m/>
    <m/>
    <m/>
    <m/>
    <m/>
    <m/>
    <m/>
    <m/>
    <m/>
    <m/>
    <m/>
    <m/>
    <m/>
    <m/>
    <m/>
    <m/>
  </r>
  <r>
    <m/>
    <s v="V300065"/>
    <s v="2025-0003"/>
    <x v="96"/>
    <n v="1"/>
    <s v="Wagon"/>
    <n v="17"/>
    <s v="37 80 4980 796-9"/>
    <x v="34"/>
    <m/>
    <m/>
    <x v="3"/>
    <x v="3"/>
    <n v="1"/>
    <m/>
    <m/>
    <n v="0"/>
    <n v="1"/>
    <n v="0"/>
    <n v="1"/>
    <x v="3"/>
    <s v="PAYG-Abrg"/>
    <d v="2025-02-21T00:00:00"/>
    <d v="2025-10-20T00:00:00"/>
    <x v="3"/>
    <m/>
    <m/>
    <m/>
    <d v="2025-02-21T00:00:00"/>
    <d v="2026-10-20T00:00:00"/>
    <n v="364"/>
    <x v="95"/>
    <m/>
    <m/>
    <m/>
    <m/>
    <s v="with cut-off date"/>
    <d v="2025-08-20T00:00:00"/>
    <m/>
    <n v="1"/>
    <n v="3"/>
    <m/>
    <d v="2026-01-20T00:00:00"/>
    <m/>
    <m/>
    <m/>
    <m/>
    <m/>
    <m/>
    <m/>
    <m/>
    <m/>
    <m/>
    <m/>
    <m/>
    <m/>
    <m/>
    <m/>
    <m/>
    <m/>
    <m/>
    <m/>
    <d v="2025-11-20T00:00:00"/>
    <m/>
    <n v="80000"/>
    <m/>
    <m/>
    <s v="Euro"/>
    <n v="41.25"/>
    <m/>
    <m/>
    <m/>
    <m/>
    <n v="31.5"/>
    <m/>
    <m/>
    <m/>
    <m/>
    <m/>
    <m/>
    <m/>
    <m/>
    <m/>
    <m/>
    <m/>
    <m/>
    <m/>
    <m/>
    <m/>
    <m/>
    <m/>
    <m/>
    <m/>
    <m/>
    <m/>
    <m/>
  </r>
  <r>
    <m/>
    <s v="V300065"/>
    <s v="2025-0003"/>
    <x v="96"/>
    <n v="1"/>
    <s v="Wagon"/>
    <n v="18"/>
    <s v="37 80 4980 800-9"/>
    <x v="34"/>
    <m/>
    <m/>
    <x v="3"/>
    <x v="3"/>
    <n v="1"/>
    <m/>
    <m/>
    <n v="0"/>
    <n v="1"/>
    <n v="0"/>
    <n v="1"/>
    <x v="3"/>
    <s v="PAYG-Abrg"/>
    <d v="2025-02-21T00:00:00"/>
    <d v="2025-10-20T00:00:00"/>
    <x v="3"/>
    <m/>
    <m/>
    <m/>
    <d v="2025-03-01T00:00:00"/>
    <d v="2026-10-20T00:00:00"/>
    <n v="364"/>
    <x v="95"/>
    <m/>
    <m/>
    <m/>
    <m/>
    <s v="with cut-off date"/>
    <d v="2025-08-20T00:00:00"/>
    <m/>
    <n v="1"/>
    <n v="3"/>
    <m/>
    <d v="2026-01-20T00:00:00"/>
    <m/>
    <m/>
    <m/>
    <m/>
    <m/>
    <m/>
    <m/>
    <m/>
    <m/>
    <m/>
    <m/>
    <m/>
    <m/>
    <m/>
    <m/>
    <m/>
    <m/>
    <m/>
    <m/>
    <d v="2025-11-20T00:00:00"/>
    <m/>
    <n v="80000"/>
    <m/>
    <m/>
    <s v="Euro"/>
    <n v="41.25"/>
    <m/>
    <m/>
    <m/>
    <m/>
    <n v="31.5"/>
    <m/>
    <m/>
    <m/>
    <m/>
    <m/>
    <m/>
    <m/>
    <m/>
    <m/>
    <m/>
    <m/>
    <m/>
    <m/>
    <m/>
    <m/>
    <m/>
    <m/>
    <m/>
    <m/>
    <m/>
    <m/>
    <m/>
  </r>
  <r>
    <m/>
    <s v="V300065"/>
    <s v="2025-0003"/>
    <x v="96"/>
    <n v="1"/>
    <s v="Wagon"/>
    <n v="19"/>
    <s v="37 80 4980 812-4"/>
    <x v="34"/>
    <m/>
    <m/>
    <x v="3"/>
    <x v="3"/>
    <n v="1"/>
    <m/>
    <m/>
    <n v="0"/>
    <n v="1"/>
    <n v="0"/>
    <n v="1"/>
    <x v="3"/>
    <s v="PAYG-Abrg"/>
    <d v="2025-02-21T00:00:00"/>
    <d v="2025-10-20T00:00:00"/>
    <x v="3"/>
    <m/>
    <m/>
    <m/>
    <d v="2025-02-21T00:00:00"/>
    <d v="2026-10-20T00:00:00"/>
    <n v="364"/>
    <x v="95"/>
    <m/>
    <m/>
    <m/>
    <m/>
    <s v="with cut-off date"/>
    <d v="2025-08-20T00:00:00"/>
    <m/>
    <n v="1"/>
    <n v="3"/>
    <m/>
    <d v="2026-01-20T00:00:00"/>
    <m/>
    <m/>
    <m/>
    <m/>
    <m/>
    <m/>
    <m/>
    <m/>
    <m/>
    <m/>
    <m/>
    <m/>
    <m/>
    <m/>
    <m/>
    <m/>
    <m/>
    <m/>
    <m/>
    <d v="2025-11-20T00:00:00"/>
    <m/>
    <n v="80000"/>
    <m/>
    <m/>
    <s v="Euro"/>
    <n v="41.25"/>
    <m/>
    <m/>
    <m/>
    <m/>
    <n v="31.5"/>
    <m/>
    <m/>
    <m/>
    <m/>
    <m/>
    <m/>
    <m/>
    <m/>
    <m/>
    <m/>
    <m/>
    <m/>
    <m/>
    <m/>
    <m/>
    <m/>
    <m/>
    <m/>
    <m/>
    <m/>
    <m/>
    <m/>
  </r>
  <r>
    <m/>
    <s v="V300065"/>
    <s v="2025-0003"/>
    <x v="96"/>
    <n v="1"/>
    <s v="Wagon"/>
    <n v="20"/>
    <s v="37 80 4980 821-5"/>
    <x v="34"/>
    <m/>
    <m/>
    <x v="3"/>
    <x v="3"/>
    <n v="1"/>
    <m/>
    <m/>
    <n v="0"/>
    <n v="1"/>
    <n v="0"/>
    <n v="1"/>
    <x v="3"/>
    <s v="PAYG-Abrg"/>
    <d v="2025-02-21T00:00:00"/>
    <d v="2025-10-20T00:00:00"/>
    <x v="3"/>
    <m/>
    <m/>
    <m/>
    <d v="2025-02-21T00:00:00"/>
    <d v="2026-10-20T00:00:00"/>
    <n v="364"/>
    <x v="95"/>
    <m/>
    <m/>
    <m/>
    <m/>
    <s v="with cut-off date"/>
    <d v="2025-08-20T00:00:00"/>
    <m/>
    <n v="1"/>
    <n v="3"/>
    <m/>
    <d v="2026-01-20T00:00:00"/>
    <m/>
    <m/>
    <m/>
    <m/>
    <m/>
    <m/>
    <m/>
    <m/>
    <m/>
    <m/>
    <m/>
    <m/>
    <m/>
    <m/>
    <m/>
    <m/>
    <m/>
    <m/>
    <m/>
    <d v="2025-11-20T00:00:00"/>
    <m/>
    <n v="80000"/>
    <m/>
    <m/>
    <s v="Euro"/>
    <n v="41.25"/>
    <m/>
    <m/>
    <m/>
    <m/>
    <n v="31.5"/>
    <m/>
    <m/>
    <m/>
    <m/>
    <m/>
    <m/>
    <m/>
    <m/>
    <m/>
    <m/>
    <m/>
    <m/>
    <m/>
    <m/>
    <m/>
    <m/>
    <m/>
    <m/>
    <m/>
    <m/>
    <m/>
    <m/>
  </r>
  <r>
    <m/>
    <s v="V300065"/>
    <s v="2025-0003"/>
    <x v="96"/>
    <n v="1"/>
    <s v="Wagon"/>
    <n v="21"/>
    <s v="37 80 4980 824-9"/>
    <x v="34"/>
    <m/>
    <m/>
    <x v="3"/>
    <x v="3"/>
    <n v="1"/>
    <m/>
    <m/>
    <n v="0"/>
    <n v="1"/>
    <n v="0"/>
    <n v="1"/>
    <x v="3"/>
    <s v="PAYG-Abrg"/>
    <d v="2025-02-21T00:00:00"/>
    <d v="2025-10-20T00:00:00"/>
    <x v="3"/>
    <m/>
    <m/>
    <m/>
    <d v="2025-02-21T00:00:00"/>
    <d v="2026-10-20T00:00:00"/>
    <n v="364"/>
    <x v="95"/>
    <m/>
    <m/>
    <m/>
    <m/>
    <s v="with cut-off date"/>
    <d v="2025-08-20T00:00:00"/>
    <m/>
    <n v="1"/>
    <n v="3"/>
    <m/>
    <d v="2026-01-20T00:00:00"/>
    <m/>
    <m/>
    <m/>
    <m/>
    <m/>
    <m/>
    <m/>
    <m/>
    <m/>
    <m/>
    <m/>
    <m/>
    <m/>
    <m/>
    <m/>
    <m/>
    <m/>
    <m/>
    <m/>
    <d v="2025-11-20T00:00:00"/>
    <m/>
    <n v="80000"/>
    <m/>
    <m/>
    <s v="Euro"/>
    <n v="41.25"/>
    <m/>
    <m/>
    <m/>
    <m/>
    <n v="31.5"/>
    <m/>
    <m/>
    <m/>
    <m/>
    <m/>
    <m/>
    <m/>
    <m/>
    <m/>
    <m/>
    <m/>
    <m/>
    <m/>
    <m/>
    <m/>
    <m/>
    <m/>
    <m/>
    <m/>
    <m/>
    <m/>
    <m/>
  </r>
  <r>
    <m/>
    <s v="V300065"/>
    <s v="2025-0003"/>
    <x v="96"/>
    <n v="1"/>
    <s v="Wagon"/>
    <n v="22"/>
    <s v="37 80 4980 828-0"/>
    <x v="34"/>
    <m/>
    <m/>
    <x v="3"/>
    <x v="3"/>
    <n v="1"/>
    <m/>
    <m/>
    <n v="0"/>
    <n v="1"/>
    <n v="0"/>
    <n v="1"/>
    <x v="3"/>
    <s v="PAYG-Abrg"/>
    <d v="2025-02-21T00:00:00"/>
    <d v="2025-10-20T00:00:00"/>
    <x v="3"/>
    <m/>
    <m/>
    <m/>
    <d v="2025-02-21T00:00:00"/>
    <d v="2026-10-20T00:00:00"/>
    <n v="364"/>
    <x v="95"/>
    <m/>
    <m/>
    <m/>
    <m/>
    <s v="with cut-off date"/>
    <d v="2025-08-20T00:00:00"/>
    <m/>
    <n v="1"/>
    <n v="3"/>
    <m/>
    <d v="2026-01-20T00:00:00"/>
    <m/>
    <m/>
    <m/>
    <m/>
    <m/>
    <m/>
    <m/>
    <m/>
    <m/>
    <m/>
    <m/>
    <m/>
    <m/>
    <m/>
    <m/>
    <m/>
    <m/>
    <m/>
    <m/>
    <d v="2025-11-20T00:00:00"/>
    <m/>
    <n v="80000"/>
    <m/>
    <m/>
    <s v="Euro"/>
    <n v="41.25"/>
    <m/>
    <m/>
    <m/>
    <m/>
    <n v="31.5"/>
    <m/>
    <m/>
    <m/>
    <m/>
    <m/>
    <m/>
    <m/>
    <m/>
    <m/>
    <m/>
    <m/>
    <m/>
    <m/>
    <m/>
    <m/>
    <m/>
    <m/>
    <m/>
    <m/>
    <m/>
    <m/>
    <m/>
  </r>
  <r>
    <m/>
    <s v="V300065"/>
    <s v="2025-0003"/>
    <x v="96"/>
    <n v="1"/>
    <s v="Wagon"/>
    <n v="23"/>
    <s v="37 80 4980 829-8"/>
    <x v="34"/>
    <m/>
    <m/>
    <x v="3"/>
    <x v="3"/>
    <n v="1"/>
    <m/>
    <m/>
    <n v="0"/>
    <n v="1"/>
    <n v="0"/>
    <n v="1"/>
    <x v="3"/>
    <s v="PAYG-Abrg"/>
    <d v="2025-02-21T00:00:00"/>
    <d v="2025-10-20T00:00:00"/>
    <x v="3"/>
    <m/>
    <m/>
    <m/>
    <d v="2025-02-21T00:00:00"/>
    <d v="2026-10-20T00:00:00"/>
    <n v="364"/>
    <x v="95"/>
    <m/>
    <m/>
    <m/>
    <m/>
    <s v="with cut-off date"/>
    <d v="2025-08-20T00:00:00"/>
    <m/>
    <n v="1"/>
    <n v="3"/>
    <m/>
    <d v="2026-01-20T00:00:00"/>
    <m/>
    <m/>
    <m/>
    <m/>
    <m/>
    <m/>
    <m/>
    <m/>
    <m/>
    <m/>
    <m/>
    <m/>
    <m/>
    <m/>
    <m/>
    <m/>
    <m/>
    <m/>
    <m/>
    <d v="2025-11-20T00:00:00"/>
    <m/>
    <n v="80000"/>
    <m/>
    <m/>
    <s v="Euro"/>
    <n v="41.25"/>
    <m/>
    <m/>
    <m/>
    <m/>
    <n v="31.5"/>
    <m/>
    <m/>
    <m/>
    <m/>
    <m/>
    <m/>
    <m/>
    <m/>
    <m/>
    <m/>
    <m/>
    <m/>
    <m/>
    <m/>
    <m/>
    <m/>
    <m/>
    <m/>
    <m/>
    <m/>
    <m/>
    <m/>
  </r>
  <r>
    <m/>
    <s v="V300065"/>
    <s v="2025-0003"/>
    <x v="96"/>
    <n v="1"/>
    <s v="Wagon"/>
    <n v="24"/>
    <s v="37 80 4980 839-7"/>
    <x v="34"/>
    <m/>
    <m/>
    <x v="3"/>
    <x v="3"/>
    <n v="1"/>
    <m/>
    <m/>
    <n v="0"/>
    <n v="1"/>
    <n v="0"/>
    <n v="1"/>
    <x v="3"/>
    <s v="PAYG-Abrg"/>
    <d v="2025-02-21T00:00:00"/>
    <d v="2025-10-20T00:00:00"/>
    <x v="3"/>
    <m/>
    <m/>
    <m/>
    <d v="2025-02-21T00:00:00"/>
    <d v="2026-10-20T00:00:00"/>
    <n v="364"/>
    <x v="95"/>
    <m/>
    <m/>
    <m/>
    <m/>
    <s v="with cut-off date"/>
    <d v="2025-08-20T00:00:00"/>
    <m/>
    <n v="1"/>
    <n v="3"/>
    <m/>
    <d v="2026-01-20T00:00:00"/>
    <m/>
    <m/>
    <m/>
    <m/>
    <m/>
    <m/>
    <m/>
    <m/>
    <m/>
    <m/>
    <m/>
    <m/>
    <m/>
    <m/>
    <m/>
    <m/>
    <m/>
    <m/>
    <m/>
    <d v="2025-11-20T00:00:00"/>
    <m/>
    <n v="80000"/>
    <m/>
    <m/>
    <s v="Euro"/>
    <n v="41.25"/>
    <m/>
    <m/>
    <m/>
    <m/>
    <n v="31.5"/>
    <m/>
    <m/>
    <m/>
    <m/>
    <m/>
    <m/>
    <m/>
    <m/>
    <m/>
    <m/>
    <m/>
    <m/>
    <m/>
    <m/>
    <m/>
    <m/>
    <m/>
    <m/>
    <m/>
    <m/>
    <m/>
    <m/>
  </r>
  <r>
    <m/>
    <s v="V300065"/>
    <s v="2025-0003"/>
    <x v="96"/>
    <n v="1"/>
    <s v="Wagon"/>
    <n v="25"/>
    <s v="37 80 4980 849-6"/>
    <x v="34"/>
    <m/>
    <m/>
    <x v="3"/>
    <x v="3"/>
    <n v="1"/>
    <m/>
    <m/>
    <n v="0"/>
    <n v="1"/>
    <n v="0"/>
    <n v="1"/>
    <x v="3"/>
    <s v="PAYG-Abrg"/>
    <d v="2025-02-21T00:00:00"/>
    <d v="2025-10-20T00:00:00"/>
    <x v="3"/>
    <m/>
    <m/>
    <m/>
    <d v="2025-02-21T00:00:00"/>
    <d v="2026-10-20T00:00:00"/>
    <n v="364"/>
    <x v="95"/>
    <m/>
    <m/>
    <m/>
    <m/>
    <s v="with cut-off date"/>
    <d v="2025-08-20T00:00:00"/>
    <m/>
    <n v="1"/>
    <n v="3"/>
    <m/>
    <d v="2026-01-20T00:00:00"/>
    <m/>
    <m/>
    <m/>
    <m/>
    <m/>
    <m/>
    <m/>
    <m/>
    <m/>
    <m/>
    <m/>
    <m/>
    <m/>
    <m/>
    <m/>
    <m/>
    <m/>
    <m/>
    <m/>
    <d v="2025-11-20T00:00:00"/>
    <m/>
    <n v="80000"/>
    <m/>
    <m/>
    <s v="Euro"/>
    <n v="41.25"/>
    <m/>
    <m/>
    <m/>
    <m/>
    <n v="31.5"/>
    <m/>
    <m/>
    <m/>
    <m/>
    <m/>
    <m/>
    <m/>
    <m/>
    <m/>
    <m/>
    <m/>
    <m/>
    <m/>
    <m/>
    <m/>
    <m/>
    <m/>
    <m/>
    <m/>
    <m/>
    <m/>
    <m/>
  </r>
  <r>
    <s v="dmo ok 02.12.25"/>
    <s v="V730008"/>
    <s v="2025-0034"/>
    <x v="97"/>
    <m/>
    <s v="Header"/>
    <m/>
    <m/>
    <x v="34"/>
    <s v="DEU"/>
    <s v="Middle EU - ELSE"/>
    <x v="5"/>
    <x v="2"/>
    <n v="48"/>
    <m/>
    <m/>
    <n v="0"/>
    <n v="48"/>
    <n v="48"/>
    <n v="48"/>
    <x v="3"/>
    <s v="PAYG"/>
    <d v="2025-12-01T00:00:00"/>
    <d v="2026-12-31T00:00:00"/>
    <x v="3"/>
    <m/>
    <d v="2025-12-01T00:00:00"/>
    <d v="2026-12-31T00:00:00"/>
    <m/>
    <m/>
    <n v="395"/>
    <x v="4"/>
    <m/>
    <m/>
    <m/>
    <m/>
    <s v="with as-of date"/>
    <d v="2025-12-01T00:00:00"/>
    <m/>
    <n v="1"/>
    <n v="1"/>
    <m/>
    <m/>
    <m/>
    <m/>
    <m/>
    <m/>
    <m/>
    <m/>
    <m/>
    <m/>
    <n v="0"/>
    <s v="C"/>
    <n v="83"/>
    <n v="2"/>
    <s v="CHE"/>
    <s v="1 Mths Cash Deposit"/>
    <s v="TEMPLATE"/>
    <s v="N"/>
    <n v="0"/>
    <n v="0"/>
    <m/>
    <m/>
    <m/>
    <n v="100000"/>
    <s v="N"/>
    <m/>
    <s v="Euro"/>
    <n v="78.87"/>
    <n v="-16.02"/>
    <m/>
    <m/>
    <n v="0"/>
    <n v="62.85000000000001"/>
    <m/>
    <m/>
    <m/>
    <n v="0.06"/>
    <n v="15.58"/>
    <n v="-7.289999999999999"/>
    <n v="8.290000000000001"/>
    <n v="8.73"/>
    <n v="-8.73"/>
    <n v="0"/>
    <n v="54.56"/>
    <s v="0.00"/>
    <n v="54.56"/>
    <n v="1"/>
    <m/>
    <n v="54.56000000000001"/>
    <n v="54.56000000000001"/>
    <n v="4800000"/>
    <n v="0"/>
    <s v="N"/>
    <n v="0"/>
    <n v="1098115.2"/>
  </r>
  <r>
    <m/>
    <s v="V730008"/>
    <s v="2025-0034"/>
    <x v="97"/>
    <n v="1"/>
    <s v="Batch"/>
    <m/>
    <m/>
    <x v="34"/>
    <s v="DEU"/>
    <s v="Middle EU - ELSE"/>
    <x v="5"/>
    <x v="2"/>
    <n v="48"/>
    <m/>
    <m/>
    <n v="0"/>
    <n v="48"/>
    <n v="48"/>
    <n v="48"/>
    <x v="3"/>
    <s v="PAYG"/>
    <d v="2025-12-01T00:00:00"/>
    <d v="2026-12-31T00:00:00"/>
    <x v="3"/>
    <m/>
    <m/>
    <m/>
    <d v="2025-12-01T00:00:00"/>
    <d v="2026-12-31T00:00:00"/>
    <m/>
    <x v="4"/>
    <m/>
    <m/>
    <m/>
    <m/>
    <s v="with as-of date"/>
    <d v="2025-12-01T00:00:00"/>
    <m/>
    <n v="1"/>
    <n v="1"/>
    <m/>
    <m/>
    <m/>
    <m/>
    <m/>
    <m/>
    <m/>
    <m/>
    <m/>
    <m/>
    <m/>
    <s v="C"/>
    <n v="83"/>
    <n v="2"/>
    <s v="CHE"/>
    <s v="1 Mths Cash Deposit"/>
    <s v="TEMPLATE"/>
    <s v="N"/>
    <n v="0"/>
    <n v="0"/>
    <m/>
    <m/>
    <m/>
    <n v="100000"/>
    <s v="N"/>
    <m/>
    <s v="Euro"/>
    <n v="78.87"/>
    <n v="-16.02"/>
    <n v="0"/>
    <n v="0"/>
    <n v="0"/>
    <n v="62.85000000000001"/>
    <n v="0"/>
    <n v="0"/>
    <n v="0"/>
    <n v="0.06"/>
    <n v="15.58"/>
    <n v="-7.289999999999999"/>
    <n v="8.290000000000001"/>
    <n v="8.73"/>
    <n v="-8.73"/>
    <n v="0"/>
    <n v="54.56"/>
    <s v="0.00"/>
    <n v="54.56"/>
    <n v="1"/>
    <m/>
    <n v="54.56000000000001"/>
    <n v="54.56000000000001"/>
    <n v="4800000"/>
    <n v="0"/>
    <s v="N"/>
    <n v="0"/>
    <n v="1098115.2"/>
  </r>
  <r>
    <m/>
    <s v="V730008"/>
    <s v="2025-0034"/>
    <x v="97"/>
    <n v="1"/>
    <s v="Wagon"/>
    <n v="1"/>
    <s v=""/>
    <x v="34"/>
    <m/>
    <m/>
    <x v="5"/>
    <x v="2"/>
    <n v="1"/>
    <m/>
    <m/>
    <m/>
    <n v="1"/>
    <n v="1"/>
    <n v="1"/>
    <x v="1"/>
    <s v="PAYG"/>
    <d v="2025-12-01T00:00:00"/>
    <d v="2026-12-31T00:00:00"/>
    <x v="3"/>
    <m/>
    <m/>
    <m/>
    <d v="2025-12-01T00:00:00"/>
    <d v="2026-12-31T00:00:00"/>
    <n v="395"/>
    <x v="4"/>
    <m/>
    <m/>
    <m/>
    <m/>
    <s v="with as-of date"/>
    <d v="2025-12-01T00:00:00"/>
    <m/>
    <n v="1"/>
    <n v="1"/>
    <m/>
    <d v="2026-01-31T00:00:00"/>
    <m/>
    <m/>
    <m/>
    <m/>
    <m/>
    <m/>
    <m/>
    <m/>
    <n v="0"/>
    <m/>
    <m/>
    <m/>
    <m/>
    <m/>
    <m/>
    <m/>
    <m/>
    <m/>
    <m/>
    <d v="2025-11-01T00:00:00"/>
    <m/>
    <n v="100000"/>
    <m/>
    <m/>
    <s v="Euro"/>
    <n v="78.87"/>
    <m/>
    <m/>
    <m/>
    <m/>
    <n v="62.85"/>
    <m/>
    <m/>
    <m/>
    <m/>
    <m/>
    <m/>
    <m/>
    <m/>
    <m/>
    <m/>
    <m/>
    <m/>
    <m/>
    <m/>
    <m/>
    <m/>
    <m/>
    <m/>
    <m/>
    <m/>
    <m/>
    <m/>
  </r>
  <r>
    <m/>
    <s v="V730008"/>
    <s v="2025-0034"/>
    <x v="97"/>
    <n v="1"/>
    <s v="Wagon"/>
    <n v="2"/>
    <s v=""/>
    <x v="34"/>
    <m/>
    <m/>
    <x v="5"/>
    <x v="2"/>
    <n v="1"/>
    <m/>
    <m/>
    <m/>
    <n v="1"/>
    <n v="1"/>
    <n v="1"/>
    <x v="1"/>
    <s v="PAYG"/>
    <d v="2025-12-01T00:00:00"/>
    <d v="2026-12-31T00:00:00"/>
    <x v="3"/>
    <m/>
    <m/>
    <m/>
    <d v="2025-12-01T00:00:00"/>
    <d v="2026-12-31T00:00:00"/>
    <n v="395"/>
    <x v="4"/>
    <m/>
    <m/>
    <m/>
    <m/>
    <s v="with as-of date"/>
    <d v="2025-12-01T00:00:00"/>
    <m/>
    <n v="1"/>
    <n v="1"/>
    <m/>
    <d v="2026-01-31T00:00:00"/>
    <m/>
    <m/>
    <m/>
    <m/>
    <m/>
    <m/>
    <m/>
    <m/>
    <n v="0"/>
    <m/>
    <m/>
    <m/>
    <m/>
    <m/>
    <m/>
    <m/>
    <m/>
    <m/>
    <m/>
    <d v="2025-11-01T00:00:00"/>
    <m/>
    <n v="100000"/>
    <m/>
    <m/>
    <s v="Euro"/>
    <n v="78.87"/>
    <m/>
    <m/>
    <m/>
    <m/>
    <n v="62.85"/>
    <m/>
    <m/>
    <m/>
    <m/>
    <m/>
    <m/>
    <m/>
    <m/>
    <m/>
    <m/>
    <m/>
    <m/>
    <m/>
    <m/>
    <m/>
    <m/>
    <m/>
    <m/>
    <m/>
    <m/>
    <m/>
    <m/>
  </r>
  <r>
    <m/>
    <s v="V730008"/>
    <s v="2025-0034"/>
    <x v="97"/>
    <n v="1"/>
    <s v="Wagon"/>
    <n v="3"/>
    <s v=""/>
    <x v="34"/>
    <m/>
    <m/>
    <x v="5"/>
    <x v="2"/>
    <n v="1"/>
    <m/>
    <m/>
    <m/>
    <n v="1"/>
    <n v="1"/>
    <n v="1"/>
    <x v="1"/>
    <s v="PAYG"/>
    <d v="2025-12-01T00:00:00"/>
    <d v="2026-12-31T00:00:00"/>
    <x v="3"/>
    <m/>
    <m/>
    <m/>
    <d v="2025-12-01T00:00:00"/>
    <d v="2026-12-31T00:00:00"/>
    <n v="395"/>
    <x v="4"/>
    <m/>
    <m/>
    <m/>
    <m/>
    <s v="with as-of date"/>
    <d v="2025-12-01T00:00:00"/>
    <m/>
    <n v="1"/>
    <n v="1"/>
    <m/>
    <d v="2026-01-31T00:00:00"/>
    <m/>
    <m/>
    <m/>
    <m/>
    <m/>
    <m/>
    <m/>
    <m/>
    <n v="0"/>
    <m/>
    <m/>
    <m/>
    <m/>
    <m/>
    <m/>
    <m/>
    <m/>
    <m/>
    <m/>
    <d v="2025-11-01T00:00:00"/>
    <m/>
    <n v="100000"/>
    <m/>
    <m/>
    <s v="Euro"/>
    <n v="78.87"/>
    <m/>
    <m/>
    <m/>
    <m/>
    <n v="62.85"/>
    <m/>
    <m/>
    <m/>
    <m/>
    <m/>
    <m/>
    <m/>
    <m/>
    <m/>
    <m/>
    <m/>
    <m/>
    <m/>
    <m/>
    <m/>
    <m/>
    <m/>
    <m/>
    <m/>
    <m/>
    <m/>
    <m/>
  </r>
  <r>
    <m/>
    <s v="V730008"/>
    <s v="2025-0034"/>
    <x v="97"/>
    <n v="1"/>
    <s v="Wagon"/>
    <n v="4"/>
    <s v=""/>
    <x v="34"/>
    <m/>
    <m/>
    <x v="5"/>
    <x v="2"/>
    <n v="1"/>
    <m/>
    <m/>
    <m/>
    <n v="1"/>
    <n v="1"/>
    <n v="1"/>
    <x v="1"/>
    <s v="PAYG"/>
    <d v="2025-12-01T00:00:00"/>
    <d v="2026-12-31T00:00:00"/>
    <x v="3"/>
    <m/>
    <m/>
    <m/>
    <d v="2025-12-01T00:00:00"/>
    <d v="2026-12-31T00:00:00"/>
    <n v="395"/>
    <x v="4"/>
    <m/>
    <m/>
    <m/>
    <m/>
    <s v="with as-of date"/>
    <d v="2025-12-01T00:00:00"/>
    <m/>
    <n v="1"/>
    <n v="1"/>
    <m/>
    <d v="2026-01-31T00:00:00"/>
    <m/>
    <m/>
    <m/>
    <m/>
    <m/>
    <m/>
    <m/>
    <m/>
    <n v="0"/>
    <m/>
    <m/>
    <m/>
    <m/>
    <m/>
    <m/>
    <m/>
    <m/>
    <m/>
    <m/>
    <d v="2025-11-01T00:00:00"/>
    <m/>
    <n v="100000"/>
    <m/>
    <m/>
    <s v="Euro"/>
    <n v="78.87"/>
    <m/>
    <m/>
    <m/>
    <m/>
    <n v="62.85"/>
    <m/>
    <m/>
    <m/>
    <m/>
    <m/>
    <m/>
    <m/>
    <m/>
    <m/>
    <m/>
    <m/>
    <m/>
    <m/>
    <m/>
    <m/>
    <m/>
    <m/>
    <m/>
    <m/>
    <m/>
    <m/>
    <m/>
  </r>
  <r>
    <m/>
    <s v="V730008"/>
    <s v="2025-0034"/>
    <x v="97"/>
    <n v="1"/>
    <s v="Wagon"/>
    <n v="5"/>
    <s v=""/>
    <x v="34"/>
    <m/>
    <m/>
    <x v="5"/>
    <x v="2"/>
    <n v="1"/>
    <m/>
    <m/>
    <m/>
    <n v="1"/>
    <n v="1"/>
    <n v="1"/>
    <x v="1"/>
    <s v="PAYG"/>
    <d v="2025-12-01T00:00:00"/>
    <d v="2026-12-31T00:00:00"/>
    <x v="3"/>
    <m/>
    <m/>
    <m/>
    <d v="2025-12-01T00:00:00"/>
    <d v="2026-12-31T00:00:00"/>
    <n v="395"/>
    <x v="4"/>
    <m/>
    <m/>
    <m/>
    <m/>
    <s v="with as-of date"/>
    <d v="2025-12-01T00:00:00"/>
    <m/>
    <n v="1"/>
    <n v="1"/>
    <m/>
    <d v="2026-01-31T00:00:00"/>
    <m/>
    <m/>
    <m/>
    <m/>
    <m/>
    <m/>
    <m/>
    <m/>
    <n v="0"/>
    <m/>
    <m/>
    <m/>
    <m/>
    <m/>
    <m/>
    <m/>
    <m/>
    <m/>
    <m/>
    <d v="2025-11-01T00:00:00"/>
    <m/>
    <n v="100000"/>
    <m/>
    <m/>
    <s v="Euro"/>
    <n v="78.87"/>
    <m/>
    <m/>
    <m/>
    <m/>
    <n v="62.85"/>
    <m/>
    <m/>
    <m/>
    <m/>
    <m/>
    <m/>
    <m/>
    <m/>
    <m/>
    <m/>
    <m/>
    <m/>
    <m/>
    <m/>
    <m/>
    <m/>
    <m/>
    <m/>
    <m/>
    <m/>
    <m/>
    <m/>
  </r>
  <r>
    <m/>
    <s v="V730008"/>
    <s v="2025-0034"/>
    <x v="97"/>
    <n v="1"/>
    <s v="Wagon"/>
    <n v="6"/>
    <s v=""/>
    <x v="34"/>
    <m/>
    <m/>
    <x v="5"/>
    <x v="2"/>
    <n v="1"/>
    <m/>
    <m/>
    <m/>
    <n v="1"/>
    <n v="1"/>
    <n v="1"/>
    <x v="1"/>
    <s v="PAYG"/>
    <d v="2025-12-01T00:00:00"/>
    <d v="2026-12-31T00:00:00"/>
    <x v="3"/>
    <m/>
    <m/>
    <m/>
    <d v="2025-12-01T00:00:00"/>
    <d v="2026-12-31T00:00:00"/>
    <n v="395"/>
    <x v="4"/>
    <m/>
    <m/>
    <m/>
    <m/>
    <s v="with as-of date"/>
    <d v="2025-12-01T00:00:00"/>
    <m/>
    <n v="1"/>
    <n v="1"/>
    <m/>
    <d v="2026-01-31T00:00:00"/>
    <m/>
    <m/>
    <m/>
    <m/>
    <m/>
    <m/>
    <m/>
    <m/>
    <n v="0"/>
    <m/>
    <m/>
    <m/>
    <m/>
    <m/>
    <m/>
    <m/>
    <m/>
    <m/>
    <m/>
    <d v="2025-11-01T00:00:00"/>
    <m/>
    <n v="100000"/>
    <m/>
    <m/>
    <s v="Euro"/>
    <n v="78.87"/>
    <m/>
    <m/>
    <m/>
    <m/>
    <n v="62.85"/>
    <m/>
    <m/>
    <m/>
    <m/>
    <m/>
    <m/>
    <m/>
    <m/>
    <m/>
    <m/>
    <m/>
    <m/>
    <m/>
    <m/>
    <m/>
    <m/>
    <m/>
    <m/>
    <m/>
    <m/>
    <m/>
    <m/>
  </r>
  <r>
    <m/>
    <s v="V730008"/>
    <s v="2025-0034"/>
    <x v="97"/>
    <n v="1"/>
    <s v="Wagon"/>
    <n v="7"/>
    <s v=""/>
    <x v="34"/>
    <m/>
    <m/>
    <x v="5"/>
    <x v="2"/>
    <n v="1"/>
    <m/>
    <m/>
    <m/>
    <n v="1"/>
    <n v="1"/>
    <n v="1"/>
    <x v="1"/>
    <s v="PAYG"/>
    <d v="2025-12-01T00:00:00"/>
    <d v="2026-12-31T00:00:00"/>
    <x v="3"/>
    <m/>
    <m/>
    <m/>
    <d v="2025-12-01T00:00:00"/>
    <d v="2026-12-31T00:00:00"/>
    <n v="395"/>
    <x v="4"/>
    <m/>
    <m/>
    <m/>
    <m/>
    <s v="with as-of date"/>
    <d v="2025-12-01T00:00:00"/>
    <m/>
    <n v="1"/>
    <n v="1"/>
    <m/>
    <d v="2026-01-31T00:00:00"/>
    <m/>
    <m/>
    <m/>
    <m/>
    <m/>
    <m/>
    <m/>
    <m/>
    <n v="0"/>
    <m/>
    <m/>
    <m/>
    <m/>
    <m/>
    <m/>
    <m/>
    <m/>
    <m/>
    <m/>
    <d v="2025-11-01T00:00:00"/>
    <m/>
    <n v="100000"/>
    <m/>
    <m/>
    <s v="Euro"/>
    <n v="78.87"/>
    <m/>
    <m/>
    <m/>
    <m/>
    <n v="62.85"/>
    <m/>
    <m/>
    <m/>
    <m/>
    <m/>
    <m/>
    <m/>
    <m/>
    <m/>
    <m/>
    <m/>
    <m/>
    <m/>
    <m/>
    <m/>
    <m/>
    <m/>
    <m/>
    <m/>
    <m/>
    <m/>
    <m/>
  </r>
  <r>
    <m/>
    <s v="V730008"/>
    <s v="2025-0034"/>
    <x v="97"/>
    <n v="1"/>
    <s v="Wagon"/>
    <n v="8"/>
    <s v=""/>
    <x v="34"/>
    <m/>
    <m/>
    <x v="5"/>
    <x v="2"/>
    <n v="1"/>
    <m/>
    <m/>
    <m/>
    <n v="1"/>
    <n v="1"/>
    <n v="1"/>
    <x v="1"/>
    <s v="PAYG"/>
    <d v="2025-12-01T00:00:00"/>
    <d v="2026-12-31T00:00:00"/>
    <x v="3"/>
    <m/>
    <m/>
    <m/>
    <d v="2025-12-01T00:00:00"/>
    <d v="2026-12-31T00:00:00"/>
    <n v="395"/>
    <x v="4"/>
    <m/>
    <m/>
    <m/>
    <m/>
    <s v="with as-of date"/>
    <d v="2025-12-01T00:00:00"/>
    <m/>
    <n v="1"/>
    <n v="1"/>
    <m/>
    <d v="2026-01-31T00:00:00"/>
    <m/>
    <m/>
    <m/>
    <m/>
    <m/>
    <m/>
    <m/>
    <m/>
    <n v="0"/>
    <m/>
    <m/>
    <m/>
    <m/>
    <m/>
    <m/>
    <m/>
    <m/>
    <m/>
    <m/>
    <d v="2025-11-01T00:00:00"/>
    <m/>
    <n v="100000"/>
    <m/>
    <m/>
    <s v="Euro"/>
    <n v="78.87"/>
    <m/>
    <m/>
    <m/>
    <m/>
    <n v="62.85"/>
    <m/>
    <m/>
    <m/>
    <m/>
    <m/>
    <m/>
    <m/>
    <m/>
    <m/>
    <m/>
    <m/>
    <m/>
    <m/>
    <m/>
    <m/>
    <m/>
    <m/>
    <m/>
    <m/>
    <m/>
    <m/>
    <m/>
  </r>
  <r>
    <m/>
    <s v="V730008"/>
    <s v="2025-0034"/>
    <x v="97"/>
    <n v="1"/>
    <s v="Wagon"/>
    <n v="9"/>
    <s v=""/>
    <x v="34"/>
    <m/>
    <m/>
    <x v="5"/>
    <x v="2"/>
    <n v="1"/>
    <m/>
    <m/>
    <m/>
    <n v="1"/>
    <n v="1"/>
    <n v="1"/>
    <x v="1"/>
    <s v="PAYG"/>
    <d v="2025-12-01T00:00:00"/>
    <d v="2026-12-31T00:00:00"/>
    <x v="3"/>
    <m/>
    <m/>
    <m/>
    <d v="2025-12-01T00:00:00"/>
    <d v="2026-12-31T00:00:00"/>
    <n v="395"/>
    <x v="4"/>
    <m/>
    <m/>
    <m/>
    <m/>
    <s v="with as-of date"/>
    <d v="2025-12-01T00:00:00"/>
    <m/>
    <n v="1"/>
    <n v="1"/>
    <m/>
    <d v="2026-01-31T00:00:00"/>
    <m/>
    <m/>
    <m/>
    <m/>
    <m/>
    <m/>
    <m/>
    <m/>
    <n v="0"/>
    <m/>
    <m/>
    <m/>
    <m/>
    <m/>
    <m/>
    <m/>
    <m/>
    <m/>
    <m/>
    <d v="2025-11-01T00:00:00"/>
    <m/>
    <n v="100000"/>
    <m/>
    <m/>
    <s v="Euro"/>
    <n v="78.87"/>
    <m/>
    <m/>
    <m/>
    <m/>
    <n v="62.85"/>
    <m/>
    <m/>
    <m/>
    <m/>
    <m/>
    <m/>
    <m/>
    <m/>
    <m/>
    <m/>
    <m/>
    <m/>
    <m/>
    <m/>
    <m/>
    <m/>
    <m/>
    <m/>
    <m/>
    <m/>
    <m/>
    <m/>
  </r>
  <r>
    <m/>
    <s v="V730008"/>
    <s v="2025-0034"/>
    <x v="97"/>
    <n v="1"/>
    <s v="Wagon"/>
    <n v="10"/>
    <s v=""/>
    <x v="34"/>
    <m/>
    <m/>
    <x v="5"/>
    <x v="2"/>
    <n v="1"/>
    <m/>
    <m/>
    <m/>
    <n v="1"/>
    <n v="1"/>
    <n v="1"/>
    <x v="1"/>
    <s v="PAYG"/>
    <d v="2025-12-01T00:00:00"/>
    <d v="2026-12-31T00:00:00"/>
    <x v="3"/>
    <m/>
    <m/>
    <m/>
    <d v="2025-12-01T00:00:00"/>
    <d v="2026-12-31T00:00:00"/>
    <n v="395"/>
    <x v="4"/>
    <m/>
    <m/>
    <m/>
    <m/>
    <s v="with as-of date"/>
    <d v="2025-12-01T00:00:00"/>
    <m/>
    <n v="1"/>
    <n v="1"/>
    <m/>
    <d v="2026-01-31T00:00:00"/>
    <m/>
    <m/>
    <m/>
    <m/>
    <m/>
    <m/>
    <m/>
    <m/>
    <n v="0"/>
    <m/>
    <m/>
    <m/>
    <m/>
    <m/>
    <m/>
    <m/>
    <m/>
    <m/>
    <m/>
    <d v="2025-11-01T00:00:00"/>
    <m/>
    <n v="100000"/>
    <m/>
    <m/>
    <s v="Euro"/>
    <n v="78.87"/>
    <m/>
    <m/>
    <m/>
    <m/>
    <n v="62.85"/>
    <m/>
    <m/>
    <m/>
    <m/>
    <m/>
    <m/>
    <m/>
    <m/>
    <m/>
    <m/>
    <m/>
    <m/>
    <m/>
    <m/>
    <m/>
    <m/>
    <m/>
    <m/>
    <m/>
    <m/>
    <m/>
    <m/>
  </r>
  <r>
    <m/>
    <s v="V730008"/>
    <s v="2025-0034"/>
    <x v="97"/>
    <n v="1"/>
    <s v="Wagon"/>
    <n v="11"/>
    <s v=""/>
    <x v="34"/>
    <m/>
    <m/>
    <x v="5"/>
    <x v="2"/>
    <n v="1"/>
    <m/>
    <m/>
    <m/>
    <n v="1"/>
    <n v="1"/>
    <n v="1"/>
    <x v="1"/>
    <s v="PAYG"/>
    <d v="2025-12-01T00:00:00"/>
    <d v="2026-12-31T00:00:00"/>
    <x v="3"/>
    <m/>
    <m/>
    <m/>
    <d v="2025-12-01T00:00:00"/>
    <d v="2026-12-31T00:00:00"/>
    <n v="395"/>
    <x v="4"/>
    <m/>
    <m/>
    <m/>
    <m/>
    <s v="with as-of date"/>
    <d v="2025-12-01T00:00:00"/>
    <m/>
    <n v="1"/>
    <n v="1"/>
    <m/>
    <d v="2026-01-31T00:00:00"/>
    <m/>
    <m/>
    <m/>
    <m/>
    <m/>
    <m/>
    <m/>
    <m/>
    <n v="0"/>
    <m/>
    <m/>
    <m/>
    <m/>
    <m/>
    <m/>
    <m/>
    <m/>
    <m/>
    <m/>
    <d v="2025-11-01T00:00:00"/>
    <m/>
    <n v="100000"/>
    <m/>
    <m/>
    <s v="Euro"/>
    <n v="78.87"/>
    <m/>
    <m/>
    <m/>
    <m/>
    <n v="62.85"/>
    <m/>
    <m/>
    <m/>
    <m/>
    <m/>
    <m/>
    <m/>
    <m/>
    <m/>
    <m/>
    <m/>
    <m/>
    <m/>
    <m/>
    <m/>
    <m/>
    <m/>
    <m/>
    <m/>
    <m/>
    <m/>
    <m/>
  </r>
  <r>
    <m/>
    <s v="V730008"/>
    <s v="2025-0034"/>
    <x v="97"/>
    <n v="1"/>
    <s v="Wagon"/>
    <n v="12"/>
    <s v=""/>
    <x v="34"/>
    <m/>
    <m/>
    <x v="5"/>
    <x v="2"/>
    <n v="1"/>
    <m/>
    <m/>
    <m/>
    <n v="1"/>
    <n v="1"/>
    <n v="1"/>
    <x v="1"/>
    <s v="PAYG"/>
    <d v="2025-12-01T00:00:00"/>
    <d v="2026-12-31T00:00:00"/>
    <x v="3"/>
    <m/>
    <m/>
    <m/>
    <d v="2025-12-01T00:00:00"/>
    <d v="2026-12-31T00:00:00"/>
    <n v="395"/>
    <x v="4"/>
    <m/>
    <m/>
    <m/>
    <m/>
    <s v="with as-of date"/>
    <d v="2025-12-01T00:00:00"/>
    <m/>
    <n v="1"/>
    <n v="1"/>
    <m/>
    <d v="2026-01-31T00:00:00"/>
    <m/>
    <m/>
    <m/>
    <m/>
    <m/>
    <m/>
    <m/>
    <m/>
    <n v="0"/>
    <m/>
    <m/>
    <m/>
    <m/>
    <m/>
    <m/>
    <m/>
    <m/>
    <m/>
    <m/>
    <d v="2025-11-01T00:00:00"/>
    <m/>
    <n v="100000"/>
    <m/>
    <m/>
    <s v="Euro"/>
    <n v="78.87"/>
    <m/>
    <m/>
    <m/>
    <m/>
    <n v="62.85"/>
    <m/>
    <m/>
    <m/>
    <m/>
    <m/>
    <m/>
    <m/>
    <m/>
    <m/>
    <m/>
    <m/>
    <m/>
    <m/>
    <m/>
    <m/>
    <m/>
    <m/>
    <m/>
    <m/>
    <m/>
    <m/>
    <m/>
  </r>
  <r>
    <m/>
    <s v="V730008"/>
    <s v="2025-0034"/>
    <x v="97"/>
    <n v="1"/>
    <s v="Wagon"/>
    <n v="13"/>
    <s v=""/>
    <x v="34"/>
    <m/>
    <m/>
    <x v="5"/>
    <x v="2"/>
    <n v="1"/>
    <m/>
    <m/>
    <m/>
    <n v="1"/>
    <n v="1"/>
    <n v="1"/>
    <x v="1"/>
    <s v="PAYG"/>
    <d v="2025-12-01T00:00:00"/>
    <d v="2026-12-31T00:00:00"/>
    <x v="3"/>
    <m/>
    <m/>
    <m/>
    <d v="2025-12-01T00:00:00"/>
    <d v="2026-12-31T00:00:00"/>
    <n v="395"/>
    <x v="4"/>
    <m/>
    <m/>
    <m/>
    <m/>
    <s v="with as-of date"/>
    <d v="2025-12-01T00:00:00"/>
    <m/>
    <n v="1"/>
    <n v="1"/>
    <m/>
    <d v="2026-01-31T00:00:00"/>
    <m/>
    <m/>
    <m/>
    <m/>
    <m/>
    <m/>
    <m/>
    <m/>
    <n v="0"/>
    <m/>
    <m/>
    <m/>
    <m/>
    <m/>
    <m/>
    <m/>
    <m/>
    <m/>
    <m/>
    <d v="2025-11-01T00:00:00"/>
    <m/>
    <n v="100000"/>
    <m/>
    <m/>
    <s v="Euro"/>
    <n v="78.87"/>
    <m/>
    <m/>
    <m/>
    <m/>
    <n v="62.85"/>
    <m/>
    <m/>
    <m/>
    <m/>
    <m/>
    <m/>
    <m/>
    <m/>
    <m/>
    <m/>
    <m/>
    <m/>
    <m/>
    <m/>
    <m/>
    <m/>
    <m/>
    <m/>
    <m/>
    <m/>
    <m/>
    <m/>
  </r>
  <r>
    <m/>
    <s v="V730008"/>
    <s v="2025-0034"/>
    <x v="97"/>
    <n v="1"/>
    <s v="Wagon"/>
    <n v="14"/>
    <s v=""/>
    <x v="34"/>
    <m/>
    <m/>
    <x v="5"/>
    <x v="2"/>
    <n v="1"/>
    <m/>
    <m/>
    <m/>
    <n v="1"/>
    <n v="1"/>
    <n v="1"/>
    <x v="1"/>
    <s v="PAYG"/>
    <d v="2025-12-01T00:00:00"/>
    <d v="2026-12-31T00:00:00"/>
    <x v="3"/>
    <m/>
    <m/>
    <m/>
    <d v="2025-12-01T00:00:00"/>
    <d v="2026-12-31T00:00:00"/>
    <n v="395"/>
    <x v="4"/>
    <m/>
    <m/>
    <m/>
    <m/>
    <s v="with as-of date"/>
    <d v="2025-12-01T00:00:00"/>
    <m/>
    <n v="1"/>
    <n v="1"/>
    <m/>
    <d v="2026-01-31T00:00:00"/>
    <m/>
    <m/>
    <m/>
    <m/>
    <m/>
    <m/>
    <m/>
    <m/>
    <n v="0"/>
    <m/>
    <m/>
    <m/>
    <m/>
    <m/>
    <m/>
    <m/>
    <m/>
    <m/>
    <m/>
    <d v="2025-11-01T00:00:00"/>
    <m/>
    <n v="100000"/>
    <m/>
    <m/>
    <s v="Euro"/>
    <n v="78.87"/>
    <m/>
    <m/>
    <m/>
    <m/>
    <n v="62.85"/>
    <m/>
    <m/>
    <m/>
    <m/>
    <m/>
    <m/>
    <m/>
    <m/>
    <m/>
    <m/>
    <m/>
    <m/>
    <m/>
    <m/>
    <m/>
    <m/>
    <m/>
    <m/>
    <m/>
    <m/>
    <m/>
    <m/>
  </r>
  <r>
    <m/>
    <s v="V730008"/>
    <s v="2025-0034"/>
    <x v="97"/>
    <n v="1"/>
    <s v="Wagon"/>
    <n v="15"/>
    <s v=""/>
    <x v="34"/>
    <m/>
    <m/>
    <x v="5"/>
    <x v="2"/>
    <n v="1"/>
    <m/>
    <m/>
    <m/>
    <n v="1"/>
    <n v="1"/>
    <n v="1"/>
    <x v="1"/>
    <s v="PAYG"/>
    <d v="2025-12-01T00:00:00"/>
    <d v="2026-12-31T00:00:00"/>
    <x v="3"/>
    <m/>
    <m/>
    <m/>
    <d v="2025-12-01T00:00:00"/>
    <d v="2026-12-31T00:00:00"/>
    <n v="395"/>
    <x v="4"/>
    <m/>
    <m/>
    <m/>
    <m/>
    <s v="with as-of date"/>
    <d v="2025-12-01T00:00:00"/>
    <m/>
    <n v="1"/>
    <n v="1"/>
    <m/>
    <d v="2026-01-31T00:00:00"/>
    <m/>
    <m/>
    <m/>
    <m/>
    <m/>
    <m/>
    <m/>
    <m/>
    <n v="0"/>
    <m/>
    <m/>
    <m/>
    <m/>
    <m/>
    <m/>
    <m/>
    <m/>
    <m/>
    <m/>
    <d v="2025-11-01T00:00:00"/>
    <m/>
    <n v="100000"/>
    <m/>
    <m/>
    <s v="Euro"/>
    <n v="78.87"/>
    <m/>
    <m/>
    <m/>
    <m/>
    <n v="62.85"/>
    <m/>
    <m/>
    <m/>
    <m/>
    <m/>
    <m/>
    <m/>
    <m/>
    <m/>
    <m/>
    <m/>
    <m/>
    <m/>
    <m/>
    <m/>
    <m/>
    <m/>
    <m/>
    <m/>
    <m/>
    <m/>
    <m/>
  </r>
  <r>
    <m/>
    <s v="V730008"/>
    <s v="2025-0034"/>
    <x v="97"/>
    <n v="1"/>
    <s v="Wagon"/>
    <n v="16"/>
    <s v=""/>
    <x v="34"/>
    <m/>
    <m/>
    <x v="5"/>
    <x v="2"/>
    <n v="1"/>
    <m/>
    <m/>
    <m/>
    <n v="1"/>
    <n v="1"/>
    <n v="1"/>
    <x v="1"/>
    <s v="PAYG"/>
    <d v="2025-12-01T00:00:00"/>
    <d v="2026-12-31T00:00:00"/>
    <x v="3"/>
    <m/>
    <m/>
    <m/>
    <d v="2025-12-01T00:00:00"/>
    <d v="2026-12-31T00:00:00"/>
    <n v="395"/>
    <x v="4"/>
    <m/>
    <m/>
    <m/>
    <m/>
    <s v="with as-of date"/>
    <d v="2025-12-01T00:00:00"/>
    <m/>
    <n v="1"/>
    <n v="1"/>
    <m/>
    <d v="2026-01-31T00:00:00"/>
    <m/>
    <m/>
    <m/>
    <m/>
    <m/>
    <m/>
    <m/>
    <m/>
    <n v="0"/>
    <m/>
    <m/>
    <m/>
    <m/>
    <m/>
    <m/>
    <m/>
    <m/>
    <m/>
    <m/>
    <d v="2025-11-01T00:00:00"/>
    <m/>
    <n v="100000"/>
    <m/>
    <m/>
    <s v="Euro"/>
    <n v="78.87"/>
    <m/>
    <m/>
    <m/>
    <m/>
    <n v="62.85"/>
    <m/>
    <m/>
    <m/>
    <m/>
    <m/>
    <m/>
    <m/>
    <m/>
    <m/>
    <m/>
    <m/>
    <m/>
    <m/>
    <m/>
    <m/>
    <m/>
    <m/>
    <m/>
    <m/>
    <m/>
    <m/>
    <m/>
  </r>
  <r>
    <m/>
    <s v="V730008"/>
    <s v="2025-0034"/>
    <x v="97"/>
    <n v="1"/>
    <s v="Wagon"/>
    <n v="17"/>
    <s v=""/>
    <x v="34"/>
    <m/>
    <m/>
    <x v="5"/>
    <x v="2"/>
    <n v="1"/>
    <m/>
    <m/>
    <m/>
    <n v="1"/>
    <n v="1"/>
    <n v="1"/>
    <x v="1"/>
    <s v="PAYG"/>
    <d v="2025-12-01T00:00:00"/>
    <d v="2026-12-31T00:00:00"/>
    <x v="3"/>
    <m/>
    <m/>
    <m/>
    <d v="2025-12-01T00:00:00"/>
    <d v="2026-12-31T00:00:00"/>
    <n v="395"/>
    <x v="4"/>
    <m/>
    <m/>
    <m/>
    <m/>
    <s v="with as-of date"/>
    <d v="2025-12-01T00:00:00"/>
    <m/>
    <n v="1"/>
    <n v="1"/>
    <m/>
    <d v="2026-01-31T00:00:00"/>
    <m/>
    <m/>
    <m/>
    <m/>
    <m/>
    <m/>
    <m/>
    <m/>
    <n v="0"/>
    <m/>
    <m/>
    <m/>
    <m/>
    <m/>
    <m/>
    <m/>
    <m/>
    <m/>
    <m/>
    <d v="2025-11-01T00:00:00"/>
    <m/>
    <n v="100000"/>
    <m/>
    <m/>
    <s v="Euro"/>
    <n v="78.87"/>
    <m/>
    <m/>
    <m/>
    <m/>
    <n v="62.85"/>
    <m/>
    <m/>
    <m/>
    <m/>
    <m/>
    <m/>
    <m/>
    <m/>
    <m/>
    <m/>
    <m/>
    <m/>
    <m/>
    <m/>
    <m/>
    <m/>
    <m/>
    <m/>
    <m/>
    <m/>
    <m/>
    <m/>
  </r>
  <r>
    <m/>
    <s v="V730008"/>
    <s v="2025-0034"/>
    <x v="97"/>
    <n v="1"/>
    <s v="Wagon"/>
    <n v="18"/>
    <s v=""/>
    <x v="34"/>
    <m/>
    <m/>
    <x v="5"/>
    <x v="2"/>
    <n v="1"/>
    <m/>
    <m/>
    <m/>
    <n v="1"/>
    <n v="1"/>
    <n v="1"/>
    <x v="1"/>
    <s v="PAYG"/>
    <d v="2025-12-01T00:00:00"/>
    <d v="2026-12-31T00:00:00"/>
    <x v="3"/>
    <m/>
    <m/>
    <m/>
    <d v="2025-12-01T00:00:00"/>
    <d v="2026-12-31T00:00:00"/>
    <n v="395"/>
    <x v="4"/>
    <m/>
    <m/>
    <m/>
    <m/>
    <s v="with as-of date"/>
    <d v="2025-12-01T00:00:00"/>
    <m/>
    <n v="1"/>
    <n v="1"/>
    <m/>
    <d v="2026-01-31T00:00:00"/>
    <m/>
    <m/>
    <m/>
    <m/>
    <m/>
    <m/>
    <m/>
    <m/>
    <n v="0"/>
    <m/>
    <m/>
    <m/>
    <m/>
    <m/>
    <m/>
    <m/>
    <m/>
    <m/>
    <m/>
    <d v="2025-11-01T00:00:00"/>
    <m/>
    <n v="100000"/>
    <m/>
    <m/>
    <s v="Euro"/>
    <n v="78.87"/>
    <m/>
    <m/>
    <m/>
    <m/>
    <n v="62.85"/>
    <m/>
    <m/>
    <m/>
    <m/>
    <m/>
    <m/>
    <m/>
    <m/>
    <m/>
    <m/>
    <m/>
    <m/>
    <m/>
    <m/>
    <m/>
    <m/>
    <m/>
    <m/>
    <m/>
    <m/>
    <m/>
    <m/>
  </r>
  <r>
    <m/>
    <s v="V730008"/>
    <s v="2025-0034"/>
    <x v="97"/>
    <n v="1"/>
    <s v="Wagon"/>
    <n v="19"/>
    <s v=""/>
    <x v="34"/>
    <m/>
    <m/>
    <x v="5"/>
    <x v="2"/>
    <n v="1"/>
    <m/>
    <m/>
    <m/>
    <n v="1"/>
    <n v="1"/>
    <n v="1"/>
    <x v="1"/>
    <s v="PAYG"/>
    <d v="2025-12-01T00:00:00"/>
    <d v="2026-12-31T00:00:00"/>
    <x v="3"/>
    <m/>
    <m/>
    <m/>
    <d v="2025-12-01T00:00:00"/>
    <d v="2026-12-31T00:00:00"/>
    <n v="395"/>
    <x v="4"/>
    <m/>
    <m/>
    <m/>
    <m/>
    <s v="with as-of date"/>
    <d v="2025-12-01T00:00:00"/>
    <m/>
    <n v="1"/>
    <n v="1"/>
    <m/>
    <d v="2026-01-31T00:00:00"/>
    <m/>
    <m/>
    <m/>
    <m/>
    <m/>
    <m/>
    <m/>
    <m/>
    <n v="0"/>
    <m/>
    <m/>
    <m/>
    <m/>
    <m/>
    <m/>
    <m/>
    <m/>
    <m/>
    <m/>
    <d v="2025-11-01T00:00:00"/>
    <m/>
    <n v="100000"/>
    <m/>
    <m/>
    <s v="Euro"/>
    <n v="78.87"/>
    <m/>
    <m/>
    <m/>
    <m/>
    <n v="62.85"/>
    <m/>
    <m/>
    <m/>
    <m/>
    <m/>
    <m/>
    <m/>
    <m/>
    <m/>
    <m/>
    <m/>
    <m/>
    <m/>
    <m/>
    <m/>
    <m/>
    <m/>
    <m/>
    <m/>
    <m/>
    <m/>
    <m/>
  </r>
  <r>
    <m/>
    <s v="V730008"/>
    <s v="2025-0034"/>
    <x v="97"/>
    <n v="1"/>
    <s v="Wagon"/>
    <n v="20"/>
    <s v=""/>
    <x v="34"/>
    <m/>
    <m/>
    <x v="5"/>
    <x v="2"/>
    <n v="1"/>
    <m/>
    <m/>
    <m/>
    <n v="1"/>
    <n v="1"/>
    <n v="1"/>
    <x v="1"/>
    <s v="PAYG"/>
    <d v="2025-12-01T00:00:00"/>
    <d v="2026-12-31T00:00:00"/>
    <x v="3"/>
    <m/>
    <m/>
    <m/>
    <d v="2025-12-01T00:00:00"/>
    <d v="2026-12-31T00:00:00"/>
    <n v="395"/>
    <x v="4"/>
    <m/>
    <m/>
    <m/>
    <m/>
    <s v="with as-of date"/>
    <d v="2025-12-01T00:00:00"/>
    <m/>
    <n v="1"/>
    <n v="1"/>
    <m/>
    <d v="2026-01-31T00:00:00"/>
    <m/>
    <m/>
    <m/>
    <m/>
    <m/>
    <m/>
    <m/>
    <m/>
    <n v="0"/>
    <m/>
    <m/>
    <m/>
    <m/>
    <m/>
    <m/>
    <m/>
    <m/>
    <m/>
    <m/>
    <d v="2025-11-01T00:00:00"/>
    <m/>
    <n v="100000"/>
    <m/>
    <m/>
    <s v="Euro"/>
    <n v="78.87"/>
    <m/>
    <m/>
    <m/>
    <m/>
    <n v="62.85"/>
    <m/>
    <m/>
    <m/>
    <m/>
    <m/>
    <m/>
    <m/>
    <m/>
    <m/>
    <m/>
    <m/>
    <m/>
    <m/>
    <m/>
    <m/>
    <m/>
    <m/>
    <m/>
    <m/>
    <m/>
    <m/>
    <m/>
  </r>
  <r>
    <m/>
    <s v="V730008"/>
    <s v="2025-0034"/>
    <x v="97"/>
    <n v="1"/>
    <s v="Wagon"/>
    <n v="21"/>
    <s v=""/>
    <x v="34"/>
    <m/>
    <m/>
    <x v="5"/>
    <x v="2"/>
    <n v="1"/>
    <m/>
    <m/>
    <m/>
    <n v="1"/>
    <n v="1"/>
    <n v="1"/>
    <x v="1"/>
    <s v="PAYG"/>
    <d v="2025-12-01T00:00:00"/>
    <d v="2026-12-31T00:00:00"/>
    <x v="3"/>
    <m/>
    <m/>
    <m/>
    <d v="2025-12-01T00:00:00"/>
    <d v="2026-12-31T00:00:00"/>
    <n v="395"/>
    <x v="4"/>
    <m/>
    <m/>
    <m/>
    <m/>
    <s v="with as-of date"/>
    <d v="2025-12-01T00:00:00"/>
    <m/>
    <n v="1"/>
    <n v="1"/>
    <m/>
    <d v="2026-01-31T00:00:00"/>
    <m/>
    <m/>
    <m/>
    <m/>
    <m/>
    <m/>
    <m/>
    <m/>
    <n v="0"/>
    <m/>
    <m/>
    <m/>
    <m/>
    <m/>
    <m/>
    <m/>
    <m/>
    <m/>
    <m/>
    <d v="2025-11-01T00:00:00"/>
    <m/>
    <n v="100000"/>
    <m/>
    <m/>
    <s v="Euro"/>
    <n v="78.87"/>
    <m/>
    <m/>
    <m/>
    <m/>
    <n v="62.85"/>
    <m/>
    <m/>
    <m/>
    <m/>
    <m/>
    <m/>
    <m/>
    <m/>
    <m/>
    <m/>
    <m/>
    <m/>
    <m/>
    <m/>
    <m/>
    <m/>
    <m/>
    <m/>
    <m/>
    <m/>
    <m/>
    <m/>
  </r>
  <r>
    <m/>
    <s v="V730008"/>
    <s v="2025-0034"/>
    <x v="97"/>
    <n v="1"/>
    <s v="Wagon"/>
    <n v="22"/>
    <s v=""/>
    <x v="34"/>
    <m/>
    <m/>
    <x v="5"/>
    <x v="2"/>
    <n v="1"/>
    <m/>
    <m/>
    <m/>
    <n v="1"/>
    <n v="1"/>
    <n v="1"/>
    <x v="1"/>
    <s v="PAYG"/>
    <d v="2025-12-01T00:00:00"/>
    <d v="2026-12-31T00:00:00"/>
    <x v="3"/>
    <m/>
    <m/>
    <m/>
    <d v="2025-12-01T00:00:00"/>
    <d v="2026-12-31T00:00:00"/>
    <n v="395"/>
    <x v="4"/>
    <m/>
    <m/>
    <m/>
    <m/>
    <s v="with as-of date"/>
    <d v="2025-12-01T00:00:00"/>
    <m/>
    <n v="1"/>
    <n v="1"/>
    <m/>
    <d v="2026-01-31T00:00:00"/>
    <m/>
    <m/>
    <m/>
    <m/>
    <m/>
    <m/>
    <m/>
    <m/>
    <n v="0"/>
    <m/>
    <m/>
    <m/>
    <m/>
    <m/>
    <m/>
    <m/>
    <m/>
    <m/>
    <m/>
    <d v="2025-11-01T00:00:00"/>
    <m/>
    <n v="100000"/>
    <m/>
    <m/>
    <s v="Euro"/>
    <n v="78.87"/>
    <m/>
    <m/>
    <m/>
    <m/>
    <n v="62.85"/>
    <m/>
    <m/>
    <m/>
    <m/>
    <m/>
    <m/>
    <m/>
    <m/>
    <m/>
    <m/>
    <m/>
    <m/>
    <m/>
    <m/>
    <m/>
    <m/>
    <m/>
    <m/>
    <m/>
    <m/>
    <m/>
    <m/>
  </r>
  <r>
    <m/>
    <s v="V730008"/>
    <s v="2025-0034"/>
    <x v="97"/>
    <n v="1"/>
    <s v="Wagon"/>
    <n v="23"/>
    <s v=""/>
    <x v="34"/>
    <m/>
    <m/>
    <x v="5"/>
    <x v="2"/>
    <n v="1"/>
    <m/>
    <m/>
    <m/>
    <n v="1"/>
    <n v="1"/>
    <n v="1"/>
    <x v="1"/>
    <s v="PAYG"/>
    <d v="2025-12-01T00:00:00"/>
    <d v="2026-12-31T00:00:00"/>
    <x v="3"/>
    <m/>
    <m/>
    <m/>
    <d v="2025-12-01T00:00:00"/>
    <d v="2026-12-31T00:00:00"/>
    <n v="395"/>
    <x v="4"/>
    <m/>
    <m/>
    <m/>
    <m/>
    <s v="with as-of date"/>
    <d v="2025-12-01T00:00:00"/>
    <m/>
    <n v="1"/>
    <n v="1"/>
    <m/>
    <d v="2026-01-31T00:00:00"/>
    <m/>
    <m/>
    <m/>
    <m/>
    <m/>
    <m/>
    <m/>
    <m/>
    <n v="0"/>
    <m/>
    <m/>
    <m/>
    <m/>
    <m/>
    <m/>
    <m/>
    <m/>
    <m/>
    <m/>
    <d v="2025-11-01T00:00:00"/>
    <m/>
    <n v="100000"/>
    <m/>
    <m/>
    <s v="Euro"/>
    <n v="78.87"/>
    <m/>
    <m/>
    <m/>
    <m/>
    <n v="62.85"/>
    <m/>
    <m/>
    <m/>
    <m/>
    <m/>
    <m/>
    <m/>
    <m/>
    <m/>
    <m/>
    <m/>
    <m/>
    <m/>
    <m/>
    <m/>
    <m/>
    <m/>
    <m/>
    <m/>
    <m/>
    <m/>
    <m/>
  </r>
  <r>
    <m/>
    <s v="V730008"/>
    <s v="2025-0034"/>
    <x v="97"/>
    <n v="1"/>
    <s v="Wagon"/>
    <n v="24"/>
    <s v=""/>
    <x v="34"/>
    <m/>
    <m/>
    <x v="5"/>
    <x v="2"/>
    <n v="1"/>
    <m/>
    <m/>
    <m/>
    <n v="1"/>
    <n v="1"/>
    <n v="1"/>
    <x v="1"/>
    <s v="PAYG"/>
    <d v="2025-12-01T00:00:00"/>
    <d v="2026-12-31T00:00:00"/>
    <x v="3"/>
    <m/>
    <m/>
    <m/>
    <d v="2025-12-01T00:00:00"/>
    <d v="2026-12-31T00:00:00"/>
    <n v="395"/>
    <x v="4"/>
    <m/>
    <m/>
    <m/>
    <m/>
    <s v="with as-of date"/>
    <d v="2025-12-01T00:00:00"/>
    <m/>
    <n v="1"/>
    <n v="1"/>
    <m/>
    <d v="2026-01-31T00:00:00"/>
    <m/>
    <m/>
    <m/>
    <m/>
    <m/>
    <m/>
    <m/>
    <m/>
    <n v="0"/>
    <m/>
    <m/>
    <m/>
    <m/>
    <m/>
    <m/>
    <m/>
    <m/>
    <m/>
    <m/>
    <d v="2025-11-01T00:00:00"/>
    <m/>
    <n v="100000"/>
    <m/>
    <m/>
    <s v="Euro"/>
    <n v="78.87"/>
    <m/>
    <m/>
    <m/>
    <m/>
    <n v="62.85"/>
    <m/>
    <m/>
    <m/>
    <m/>
    <m/>
    <m/>
    <m/>
    <m/>
    <m/>
    <m/>
    <m/>
    <m/>
    <m/>
    <m/>
    <m/>
    <m/>
    <m/>
    <m/>
    <m/>
    <m/>
    <m/>
    <m/>
  </r>
  <r>
    <m/>
    <s v="V730008"/>
    <s v="2025-0034"/>
    <x v="97"/>
    <n v="1"/>
    <s v="Wagon"/>
    <n v="25"/>
    <s v=""/>
    <x v="34"/>
    <m/>
    <m/>
    <x v="5"/>
    <x v="2"/>
    <n v="1"/>
    <m/>
    <m/>
    <m/>
    <n v="1"/>
    <n v="1"/>
    <n v="1"/>
    <x v="1"/>
    <s v="PAYG"/>
    <d v="2025-12-01T00:00:00"/>
    <d v="2026-12-31T00:00:00"/>
    <x v="3"/>
    <m/>
    <m/>
    <m/>
    <d v="2025-12-01T00:00:00"/>
    <d v="2026-12-31T00:00:00"/>
    <n v="395"/>
    <x v="4"/>
    <m/>
    <m/>
    <m/>
    <m/>
    <s v="with as-of date"/>
    <d v="2025-12-01T00:00:00"/>
    <m/>
    <n v="1"/>
    <n v="1"/>
    <m/>
    <d v="2026-01-31T00:00:00"/>
    <m/>
    <m/>
    <m/>
    <m/>
    <m/>
    <m/>
    <m/>
    <m/>
    <n v="0"/>
    <m/>
    <m/>
    <m/>
    <m/>
    <m/>
    <m/>
    <m/>
    <m/>
    <m/>
    <m/>
    <d v="2025-11-01T00:00:00"/>
    <m/>
    <n v="100000"/>
    <m/>
    <m/>
    <s v="Euro"/>
    <n v="78.87"/>
    <m/>
    <m/>
    <m/>
    <m/>
    <n v="62.85"/>
    <m/>
    <m/>
    <m/>
    <m/>
    <m/>
    <m/>
    <m/>
    <m/>
    <m/>
    <m/>
    <m/>
    <m/>
    <m/>
    <m/>
    <m/>
    <m/>
    <m/>
    <m/>
    <m/>
    <m/>
    <m/>
    <m/>
  </r>
  <r>
    <m/>
    <s v="V730008"/>
    <s v="2025-0034"/>
    <x v="97"/>
    <n v="1"/>
    <s v="Wagon"/>
    <n v="26"/>
    <s v=""/>
    <x v="34"/>
    <m/>
    <m/>
    <x v="5"/>
    <x v="2"/>
    <n v="1"/>
    <m/>
    <m/>
    <m/>
    <n v="1"/>
    <n v="1"/>
    <n v="1"/>
    <x v="1"/>
    <s v="PAYG"/>
    <d v="2025-12-01T00:00:00"/>
    <d v="2026-12-31T00:00:00"/>
    <x v="3"/>
    <m/>
    <m/>
    <m/>
    <d v="2025-12-01T00:00:00"/>
    <d v="2026-12-31T00:00:00"/>
    <n v="395"/>
    <x v="4"/>
    <m/>
    <m/>
    <m/>
    <m/>
    <s v="with as-of date"/>
    <d v="2025-12-01T00:00:00"/>
    <m/>
    <n v="1"/>
    <n v="1"/>
    <m/>
    <d v="2026-01-31T00:00:00"/>
    <m/>
    <m/>
    <m/>
    <m/>
    <m/>
    <m/>
    <m/>
    <m/>
    <n v="0"/>
    <m/>
    <m/>
    <m/>
    <m/>
    <m/>
    <m/>
    <m/>
    <m/>
    <m/>
    <m/>
    <d v="2025-11-01T00:00:00"/>
    <m/>
    <n v="100000"/>
    <m/>
    <m/>
    <s v="Euro"/>
    <n v="78.87"/>
    <m/>
    <m/>
    <m/>
    <m/>
    <n v="62.85"/>
    <m/>
    <m/>
    <m/>
    <m/>
    <m/>
    <m/>
    <m/>
    <m/>
    <m/>
    <m/>
    <m/>
    <m/>
    <m/>
    <m/>
    <m/>
    <m/>
    <m/>
    <m/>
    <m/>
    <m/>
    <m/>
    <m/>
  </r>
  <r>
    <m/>
    <s v="V730008"/>
    <s v="2025-0034"/>
    <x v="97"/>
    <n v="1"/>
    <s v="Wagon"/>
    <n v="27"/>
    <s v=""/>
    <x v="34"/>
    <m/>
    <m/>
    <x v="5"/>
    <x v="2"/>
    <n v="1"/>
    <m/>
    <m/>
    <m/>
    <n v="1"/>
    <n v="1"/>
    <n v="1"/>
    <x v="1"/>
    <s v="PAYG"/>
    <d v="2025-12-01T00:00:00"/>
    <d v="2026-12-31T00:00:00"/>
    <x v="3"/>
    <m/>
    <m/>
    <m/>
    <d v="2025-12-01T00:00:00"/>
    <d v="2026-12-31T00:00:00"/>
    <n v="395"/>
    <x v="4"/>
    <m/>
    <m/>
    <m/>
    <m/>
    <s v="with as-of date"/>
    <d v="2025-12-01T00:00:00"/>
    <m/>
    <n v="1"/>
    <n v="1"/>
    <m/>
    <d v="2026-01-31T00:00:00"/>
    <m/>
    <m/>
    <m/>
    <m/>
    <m/>
    <m/>
    <m/>
    <m/>
    <n v="0"/>
    <m/>
    <m/>
    <m/>
    <m/>
    <m/>
    <m/>
    <m/>
    <m/>
    <m/>
    <m/>
    <d v="2025-11-01T00:00:00"/>
    <m/>
    <n v="100000"/>
    <m/>
    <m/>
    <s v="Euro"/>
    <n v="78.87"/>
    <m/>
    <m/>
    <m/>
    <m/>
    <n v="62.85"/>
    <m/>
    <m/>
    <m/>
    <m/>
    <m/>
    <m/>
    <m/>
    <m/>
    <m/>
    <m/>
    <m/>
    <m/>
    <m/>
    <m/>
    <m/>
    <m/>
    <m/>
    <m/>
    <m/>
    <m/>
    <m/>
    <m/>
  </r>
  <r>
    <m/>
    <s v="V730008"/>
    <s v="2025-0034"/>
    <x v="97"/>
    <n v="1"/>
    <s v="Wagon"/>
    <n v="28"/>
    <s v=""/>
    <x v="34"/>
    <m/>
    <m/>
    <x v="5"/>
    <x v="2"/>
    <n v="1"/>
    <m/>
    <m/>
    <m/>
    <n v="1"/>
    <n v="1"/>
    <n v="1"/>
    <x v="1"/>
    <s v="PAYG"/>
    <d v="2025-12-01T00:00:00"/>
    <d v="2026-12-31T00:00:00"/>
    <x v="3"/>
    <m/>
    <m/>
    <m/>
    <d v="2025-12-01T00:00:00"/>
    <d v="2026-12-31T00:00:00"/>
    <n v="395"/>
    <x v="4"/>
    <m/>
    <m/>
    <m/>
    <m/>
    <s v="with as-of date"/>
    <d v="2025-12-01T00:00:00"/>
    <m/>
    <n v="1"/>
    <n v="1"/>
    <m/>
    <d v="2026-01-31T00:00:00"/>
    <m/>
    <m/>
    <m/>
    <m/>
    <m/>
    <m/>
    <m/>
    <m/>
    <n v="0"/>
    <m/>
    <m/>
    <m/>
    <m/>
    <m/>
    <m/>
    <m/>
    <m/>
    <m/>
    <m/>
    <d v="2025-11-01T00:00:00"/>
    <m/>
    <n v="100000"/>
    <m/>
    <m/>
    <s v="Euro"/>
    <n v="78.87"/>
    <m/>
    <m/>
    <m/>
    <m/>
    <n v="62.85"/>
    <m/>
    <m/>
    <m/>
    <m/>
    <m/>
    <m/>
    <m/>
    <m/>
    <m/>
    <m/>
    <m/>
    <m/>
    <m/>
    <m/>
    <m/>
    <m/>
    <m/>
    <m/>
    <m/>
    <m/>
    <m/>
    <m/>
  </r>
  <r>
    <m/>
    <s v="V730008"/>
    <s v="2025-0034"/>
    <x v="97"/>
    <n v="1"/>
    <s v="Wagon"/>
    <n v="29"/>
    <s v=""/>
    <x v="34"/>
    <m/>
    <m/>
    <x v="5"/>
    <x v="2"/>
    <n v="1"/>
    <m/>
    <m/>
    <m/>
    <n v="1"/>
    <n v="1"/>
    <n v="1"/>
    <x v="1"/>
    <s v="PAYG"/>
    <d v="2025-12-01T00:00:00"/>
    <d v="2026-12-31T00:00:00"/>
    <x v="3"/>
    <m/>
    <m/>
    <m/>
    <d v="2025-12-01T00:00:00"/>
    <d v="2026-12-31T00:00:00"/>
    <n v="395"/>
    <x v="4"/>
    <m/>
    <m/>
    <m/>
    <m/>
    <s v="with as-of date"/>
    <d v="2025-12-01T00:00:00"/>
    <m/>
    <n v="1"/>
    <n v="1"/>
    <m/>
    <d v="2026-01-31T00:00:00"/>
    <m/>
    <m/>
    <m/>
    <m/>
    <m/>
    <m/>
    <m/>
    <m/>
    <n v="0"/>
    <m/>
    <m/>
    <m/>
    <m/>
    <m/>
    <m/>
    <m/>
    <m/>
    <m/>
    <m/>
    <d v="2025-11-01T00:00:00"/>
    <m/>
    <n v="100000"/>
    <m/>
    <m/>
    <s v="Euro"/>
    <n v="78.87"/>
    <m/>
    <m/>
    <m/>
    <m/>
    <n v="62.85"/>
    <m/>
    <m/>
    <m/>
    <m/>
    <m/>
    <m/>
    <m/>
    <m/>
    <m/>
    <m/>
    <m/>
    <m/>
    <m/>
    <m/>
    <m/>
    <m/>
    <m/>
    <m/>
    <m/>
    <m/>
    <m/>
    <m/>
  </r>
  <r>
    <m/>
    <s v="V730008"/>
    <s v="2025-0034"/>
    <x v="97"/>
    <n v="1"/>
    <s v="Wagon"/>
    <n v="30"/>
    <s v=""/>
    <x v="34"/>
    <m/>
    <m/>
    <x v="5"/>
    <x v="2"/>
    <n v="1"/>
    <m/>
    <m/>
    <m/>
    <n v="1"/>
    <n v="1"/>
    <n v="1"/>
    <x v="1"/>
    <s v="PAYG"/>
    <d v="2025-12-01T00:00:00"/>
    <d v="2026-12-31T00:00:00"/>
    <x v="3"/>
    <m/>
    <m/>
    <m/>
    <d v="2025-12-01T00:00:00"/>
    <d v="2026-12-31T00:00:00"/>
    <n v="395"/>
    <x v="4"/>
    <m/>
    <m/>
    <m/>
    <m/>
    <s v="with as-of date"/>
    <d v="2025-12-01T00:00:00"/>
    <m/>
    <n v="1"/>
    <n v="1"/>
    <m/>
    <d v="2026-01-31T00:00:00"/>
    <m/>
    <m/>
    <m/>
    <m/>
    <m/>
    <m/>
    <m/>
    <m/>
    <n v="0"/>
    <m/>
    <m/>
    <m/>
    <m/>
    <m/>
    <m/>
    <m/>
    <m/>
    <m/>
    <m/>
    <d v="2025-11-01T00:00:00"/>
    <m/>
    <n v="100000"/>
    <m/>
    <m/>
    <s v="Euro"/>
    <n v="78.87"/>
    <m/>
    <m/>
    <m/>
    <m/>
    <n v="62.85"/>
    <m/>
    <m/>
    <m/>
    <m/>
    <m/>
    <m/>
    <m/>
    <m/>
    <m/>
    <m/>
    <m/>
    <m/>
    <m/>
    <m/>
    <m/>
    <m/>
    <m/>
    <m/>
    <m/>
    <m/>
    <m/>
    <m/>
  </r>
  <r>
    <m/>
    <s v="V730008"/>
    <s v="2025-0034"/>
    <x v="97"/>
    <n v="1"/>
    <s v="Wagon"/>
    <n v="31"/>
    <s v=""/>
    <x v="34"/>
    <m/>
    <m/>
    <x v="5"/>
    <x v="2"/>
    <n v="1"/>
    <m/>
    <m/>
    <m/>
    <n v="1"/>
    <n v="1"/>
    <n v="1"/>
    <x v="1"/>
    <s v="PAYG"/>
    <d v="2025-12-01T00:00:00"/>
    <d v="2026-12-31T00:00:00"/>
    <x v="3"/>
    <m/>
    <m/>
    <m/>
    <d v="2025-12-01T00:00:00"/>
    <d v="2026-12-31T00:00:00"/>
    <n v="395"/>
    <x v="4"/>
    <m/>
    <m/>
    <m/>
    <m/>
    <s v="with as-of date"/>
    <d v="2025-12-01T00:00:00"/>
    <m/>
    <n v="1"/>
    <n v="1"/>
    <m/>
    <d v="2026-01-31T00:00:00"/>
    <m/>
    <m/>
    <m/>
    <m/>
    <m/>
    <m/>
    <m/>
    <m/>
    <n v="0"/>
    <m/>
    <m/>
    <m/>
    <m/>
    <m/>
    <m/>
    <m/>
    <m/>
    <m/>
    <m/>
    <d v="2025-11-01T00:00:00"/>
    <m/>
    <n v="100000"/>
    <m/>
    <m/>
    <s v="Euro"/>
    <n v="78.87"/>
    <m/>
    <m/>
    <m/>
    <m/>
    <n v="62.85"/>
    <m/>
    <m/>
    <m/>
    <m/>
    <m/>
    <m/>
    <m/>
    <m/>
    <m/>
    <m/>
    <m/>
    <m/>
    <m/>
    <m/>
    <m/>
    <m/>
    <m/>
    <m/>
    <m/>
    <m/>
    <m/>
    <m/>
  </r>
  <r>
    <m/>
    <s v="V730008"/>
    <s v="2025-0034"/>
    <x v="97"/>
    <n v="1"/>
    <s v="Wagon"/>
    <n v="32"/>
    <s v=""/>
    <x v="34"/>
    <m/>
    <m/>
    <x v="5"/>
    <x v="2"/>
    <n v="1"/>
    <m/>
    <m/>
    <m/>
    <n v="1"/>
    <n v="1"/>
    <n v="1"/>
    <x v="1"/>
    <s v="PAYG"/>
    <d v="2025-12-01T00:00:00"/>
    <d v="2026-12-31T00:00:00"/>
    <x v="3"/>
    <m/>
    <m/>
    <m/>
    <d v="2025-12-01T00:00:00"/>
    <d v="2026-12-31T00:00:00"/>
    <n v="395"/>
    <x v="4"/>
    <m/>
    <m/>
    <m/>
    <m/>
    <s v="with as-of date"/>
    <d v="2025-12-01T00:00:00"/>
    <m/>
    <n v="1"/>
    <n v="1"/>
    <m/>
    <d v="2026-01-31T00:00:00"/>
    <m/>
    <m/>
    <m/>
    <m/>
    <m/>
    <m/>
    <m/>
    <m/>
    <n v="0"/>
    <m/>
    <m/>
    <m/>
    <m/>
    <m/>
    <m/>
    <m/>
    <m/>
    <m/>
    <m/>
    <d v="2025-11-01T00:00:00"/>
    <m/>
    <n v="100000"/>
    <m/>
    <m/>
    <s v="Euro"/>
    <n v="78.87"/>
    <m/>
    <m/>
    <m/>
    <m/>
    <n v="62.85"/>
    <m/>
    <m/>
    <m/>
    <m/>
    <m/>
    <m/>
    <m/>
    <m/>
    <m/>
    <m/>
    <m/>
    <m/>
    <m/>
    <m/>
    <m/>
    <m/>
    <m/>
    <m/>
    <m/>
    <m/>
    <m/>
    <m/>
  </r>
  <r>
    <m/>
    <s v="V730008"/>
    <s v="2025-0034"/>
    <x v="97"/>
    <n v="1"/>
    <s v="Wagon"/>
    <n v="33"/>
    <s v=""/>
    <x v="34"/>
    <m/>
    <m/>
    <x v="5"/>
    <x v="2"/>
    <n v="1"/>
    <m/>
    <m/>
    <m/>
    <n v="1"/>
    <n v="1"/>
    <n v="1"/>
    <x v="1"/>
    <s v="PAYG"/>
    <d v="2025-12-01T00:00:00"/>
    <d v="2026-12-31T00:00:00"/>
    <x v="3"/>
    <m/>
    <m/>
    <m/>
    <d v="2025-12-01T00:00:00"/>
    <d v="2026-12-31T00:00:00"/>
    <n v="395"/>
    <x v="4"/>
    <m/>
    <m/>
    <m/>
    <m/>
    <s v="with as-of date"/>
    <d v="2025-12-01T00:00:00"/>
    <m/>
    <n v="1"/>
    <n v="1"/>
    <m/>
    <d v="2026-01-31T00:00:00"/>
    <m/>
    <m/>
    <m/>
    <m/>
    <m/>
    <m/>
    <m/>
    <m/>
    <n v="0"/>
    <m/>
    <m/>
    <m/>
    <m/>
    <m/>
    <m/>
    <m/>
    <m/>
    <m/>
    <m/>
    <d v="2025-11-01T00:00:00"/>
    <m/>
    <n v="100000"/>
    <m/>
    <m/>
    <s v="Euro"/>
    <n v="78.87"/>
    <m/>
    <m/>
    <m/>
    <m/>
    <n v="62.85"/>
    <m/>
    <m/>
    <m/>
    <m/>
    <m/>
    <m/>
    <m/>
    <m/>
    <m/>
    <m/>
    <m/>
    <m/>
    <m/>
    <m/>
    <m/>
    <m/>
    <m/>
    <m/>
    <m/>
    <m/>
    <m/>
    <m/>
  </r>
  <r>
    <m/>
    <s v="V730008"/>
    <s v="2025-0034"/>
    <x v="97"/>
    <n v="1"/>
    <s v="Wagon"/>
    <n v="34"/>
    <s v=""/>
    <x v="34"/>
    <m/>
    <m/>
    <x v="5"/>
    <x v="2"/>
    <n v="1"/>
    <m/>
    <m/>
    <m/>
    <n v="1"/>
    <n v="1"/>
    <n v="1"/>
    <x v="1"/>
    <s v="PAYG"/>
    <d v="2025-12-01T00:00:00"/>
    <d v="2026-12-31T00:00:00"/>
    <x v="3"/>
    <m/>
    <m/>
    <m/>
    <d v="2025-12-01T00:00:00"/>
    <d v="2026-12-31T00:00:00"/>
    <n v="395"/>
    <x v="4"/>
    <m/>
    <m/>
    <m/>
    <m/>
    <s v="with as-of date"/>
    <d v="2025-12-01T00:00:00"/>
    <m/>
    <n v="1"/>
    <n v="1"/>
    <m/>
    <d v="2026-01-31T00:00:00"/>
    <m/>
    <m/>
    <m/>
    <m/>
    <m/>
    <m/>
    <m/>
    <m/>
    <n v="0"/>
    <m/>
    <m/>
    <m/>
    <m/>
    <m/>
    <m/>
    <m/>
    <m/>
    <m/>
    <m/>
    <d v="2025-11-01T00:00:00"/>
    <m/>
    <n v="100000"/>
    <m/>
    <m/>
    <s v="Euro"/>
    <n v="78.87"/>
    <m/>
    <m/>
    <m/>
    <m/>
    <n v="62.85"/>
    <m/>
    <m/>
    <m/>
    <m/>
    <m/>
    <m/>
    <m/>
    <m/>
    <m/>
    <m/>
    <m/>
    <m/>
    <m/>
    <m/>
    <m/>
    <m/>
    <m/>
    <m/>
    <m/>
    <m/>
    <m/>
    <m/>
  </r>
  <r>
    <m/>
    <s v="V730008"/>
    <s v="2025-0034"/>
    <x v="97"/>
    <n v="1"/>
    <s v="Wagon"/>
    <n v="35"/>
    <s v=""/>
    <x v="34"/>
    <m/>
    <m/>
    <x v="5"/>
    <x v="2"/>
    <n v="1"/>
    <m/>
    <m/>
    <m/>
    <n v="1"/>
    <n v="1"/>
    <n v="1"/>
    <x v="1"/>
    <s v="PAYG"/>
    <d v="2025-12-01T00:00:00"/>
    <d v="2026-12-31T00:00:00"/>
    <x v="3"/>
    <m/>
    <m/>
    <m/>
    <d v="2025-12-01T00:00:00"/>
    <d v="2026-12-31T00:00:00"/>
    <n v="395"/>
    <x v="4"/>
    <m/>
    <m/>
    <m/>
    <m/>
    <s v="with as-of date"/>
    <d v="2025-12-01T00:00:00"/>
    <m/>
    <n v="1"/>
    <n v="1"/>
    <m/>
    <d v="2026-01-31T00:00:00"/>
    <m/>
    <m/>
    <m/>
    <m/>
    <m/>
    <m/>
    <m/>
    <m/>
    <n v="0"/>
    <m/>
    <m/>
    <m/>
    <m/>
    <m/>
    <m/>
    <m/>
    <m/>
    <m/>
    <m/>
    <d v="2025-11-01T00:00:00"/>
    <m/>
    <n v="100000"/>
    <m/>
    <m/>
    <s v="Euro"/>
    <n v="78.87"/>
    <m/>
    <m/>
    <m/>
    <m/>
    <n v="62.85"/>
    <m/>
    <m/>
    <m/>
    <m/>
    <m/>
    <m/>
    <m/>
    <m/>
    <m/>
    <m/>
    <m/>
    <m/>
    <m/>
    <m/>
    <m/>
    <m/>
    <m/>
    <m/>
    <m/>
    <m/>
    <m/>
    <m/>
  </r>
  <r>
    <m/>
    <s v="V730008"/>
    <s v="2025-0034"/>
    <x v="97"/>
    <n v="1"/>
    <s v="Wagon"/>
    <n v="36"/>
    <s v=""/>
    <x v="34"/>
    <m/>
    <m/>
    <x v="5"/>
    <x v="2"/>
    <n v="1"/>
    <m/>
    <m/>
    <m/>
    <n v="1"/>
    <n v="1"/>
    <n v="1"/>
    <x v="1"/>
    <s v="PAYG"/>
    <d v="2025-12-01T00:00:00"/>
    <d v="2026-12-31T00:00:00"/>
    <x v="3"/>
    <m/>
    <m/>
    <m/>
    <d v="2025-12-01T00:00:00"/>
    <d v="2026-12-31T00:00:00"/>
    <n v="395"/>
    <x v="4"/>
    <m/>
    <m/>
    <m/>
    <m/>
    <s v="with as-of date"/>
    <d v="2025-12-01T00:00:00"/>
    <m/>
    <n v="1"/>
    <n v="1"/>
    <m/>
    <d v="2026-01-31T00:00:00"/>
    <m/>
    <m/>
    <m/>
    <m/>
    <m/>
    <m/>
    <m/>
    <m/>
    <n v="0"/>
    <m/>
    <m/>
    <m/>
    <m/>
    <m/>
    <m/>
    <m/>
    <m/>
    <m/>
    <m/>
    <d v="2025-11-01T00:00:00"/>
    <m/>
    <n v="100000"/>
    <m/>
    <m/>
    <s v="Euro"/>
    <n v="78.87"/>
    <m/>
    <m/>
    <m/>
    <m/>
    <n v="62.85"/>
    <m/>
    <m/>
    <m/>
    <m/>
    <m/>
    <m/>
    <m/>
    <m/>
    <m/>
    <m/>
    <m/>
    <m/>
    <m/>
    <m/>
    <m/>
    <m/>
    <m/>
    <m/>
    <m/>
    <m/>
    <m/>
    <m/>
  </r>
  <r>
    <m/>
    <s v="V730008"/>
    <s v="2025-0034"/>
    <x v="97"/>
    <n v="1"/>
    <s v="Wagon"/>
    <n v="37"/>
    <s v=""/>
    <x v="34"/>
    <m/>
    <m/>
    <x v="5"/>
    <x v="2"/>
    <n v="1"/>
    <m/>
    <m/>
    <m/>
    <n v="1"/>
    <n v="1"/>
    <n v="1"/>
    <x v="1"/>
    <s v="PAYG"/>
    <d v="2025-12-01T00:00:00"/>
    <d v="2026-12-31T00:00:00"/>
    <x v="3"/>
    <m/>
    <m/>
    <m/>
    <d v="2025-12-01T00:00:00"/>
    <d v="2026-12-31T00:00:00"/>
    <n v="395"/>
    <x v="4"/>
    <m/>
    <m/>
    <m/>
    <m/>
    <s v="with as-of date"/>
    <d v="2025-12-01T00:00:00"/>
    <m/>
    <n v="1"/>
    <n v="1"/>
    <m/>
    <d v="2026-01-31T00:00:00"/>
    <m/>
    <m/>
    <m/>
    <m/>
    <m/>
    <m/>
    <m/>
    <m/>
    <n v="0"/>
    <m/>
    <m/>
    <m/>
    <m/>
    <m/>
    <m/>
    <m/>
    <m/>
    <m/>
    <m/>
    <d v="2025-11-01T00:00:00"/>
    <m/>
    <n v="100000"/>
    <m/>
    <m/>
    <s v="Euro"/>
    <n v="78.87"/>
    <m/>
    <m/>
    <m/>
    <m/>
    <n v="62.85"/>
    <m/>
    <m/>
    <m/>
    <m/>
    <m/>
    <m/>
    <m/>
    <m/>
    <m/>
    <m/>
    <m/>
    <m/>
    <m/>
    <m/>
    <m/>
    <m/>
    <m/>
    <m/>
    <m/>
    <m/>
    <m/>
    <m/>
  </r>
  <r>
    <m/>
    <s v="V730008"/>
    <s v="2025-0034"/>
    <x v="97"/>
    <n v="1"/>
    <s v="Wagon"/>
    <n v="38"/>
    <s v=""/>
    <x v="34"/>
    <m/>
    <m/>
    <x v="5"/>
    <x v="2"/>
    <n v="1"/>
    <m/>
    <m/>
    <m/>
    <n v="1"/>
    <n v="1"/>
    <n v="1"/>
    <x v="1"/>
    <s v="PAYG"/>
    <d v="2025-12-01T00:00:00"/>
    <d v="2026-12-31T00:00:00"/>
    <x v="3"/>
    <m/>
    <m/>
    <m/>
    <d v="2025-12-01T00:00:00"/>
    <d v="2026-12-31T00:00:00"/>
    <n v="395"/>
    <x v="4"/>
    <m/>
    <m/>
    <m/>
    <m/>
    <s v="with as-of date"/>
    <d v="2025-12-01T00:00:00"/>
    <m/>
    <n v="1"/>
    <n v="1"/>
    <m/>
    <d v="2026-01-31T00:00:00"/>
    <m/>
    <m/>
    <m/>
    <m/>
    <m/>
    <m/>
    <m/>
    <m/>
    <n v="0"/>
    <m/>
    <m/>
    <m/>
    <m/>
    <m/>
    <m/>
    <m/>
    <m/>
    <m/>
    <m/>
    <d v="2025-11-01T00:00:00"/>
    <m/>
    <n v="100000"/>
    <m/>
    <m/>
    <s v="Euro"/>
    <n v="78.87"/>
    <m/>
    <m/>
    <m/>
    <m/>
    <n v="62.85"/>
    <m/>
    <m/>
    <m/>
    <m/>
    <m/>
    <m/>
    <m/>
    <m/>
    <m/>
    <m/>
    <m/>
    <m/>
    <m/>
    <m/>
    <m/>
    <m/>
    <m/>
    <m/>
    <m/>
    <m/>
    <m/>
    <m/>
  </r>
  <r>
    <m/>
    <s v="V730008"/>
    <s v="2025-0034"/>
    <x v="97"/>
    <n v="1"/>
    <s v="Wagon"/>
    <n v="39"/>
    <s v=""/>
    <x v="34"/>
    <m/>
    <m/>
    <x v="5"/>
    <x v="2"/>
    <n v="1"/>
    <m/>
    <m/>
    <m/>
    <n v="1"/>
    <n v="1"/>
    <n v="1"/>
    <x v="1"/>
    <s v="PAYG"/>
    <d v="2025-12-01T00:00:00"/>
    <d v="2026-12-31T00:00:00"/>
    <x v="3"/>
    <m/>
    <m/>
    <m/>
    <d v="2025-12-01T00:00:00"/>
    <d v="2026-12-31T00:00:00"/>
    <n v="395"/>
    <x v="4"/>
    <m/>
    <m/>
    <m/>
    <m/>
    <s v="with as-of date"/>
    <d v="2025-12-01T00:00:00"/>
    <m/>
    <n v="1"/>
    <n v="1"/>
    <m/>
    <d v="2026-01-31T00:00:00"/>
    <m/>
    <m/>
    <m/>
    <m/>
    <m/>
    <m/>
    <m/>
    <m/>
    <n v="0"/>
    <m/>
    <m/>
    <m/>
    <m/>
    <m/>
    <m/>
    <m/>
    <m/>
    <m/>
    <m/>
    <d v="2025-11-01T00:00:00"/>
    <m/>
    <n v="100000"/>
    <m/>
    <m/>
    <s v="Euro"/>
    <n v="78.87"/>
    <m/>
    <m/>
    <m/>
    <m/>
    <n v="62.85"/>
    <m/>
    <m/>
    <m/>
    <m/>
    <m/>
    <m/>
    <m/>
    <m/>
    <m/>
    <m/>
    <m/>
    <m/>
    <m/>
    <m/>
    <m/>
    <m/>
    <m/>
    <m/>
    <m/>
    <m/>
    <m/>
    <m/>
  </r>
  <r>
    <m/>
    <s v="V730008"/>
    <s v="2025-0034"/>
    <x v="97"/>
    <n v="1"/>
    <s v="Wagon"/>
    <n v="40"/>
    <s v=""/>
    <x v="34"/>
    <m/>
    <m/>
    <x v="5"/>
    <x v="2"/>
    <n v="1"/>
    <m/>
    <m/>
    <m/>
    <n v="1"/>
    <n v="1"/>
    <n v="1"/>
    <x v="1"/>
    <s v="PAYG"/>
    <d v="2025-12-01T00:00:00"/>
    <d v="2026-12-31T00:00:00"/>
    <x v="3"/>
    <m/>
    <m/>
    <m/>
    <d v="2025-12-01T00:00:00"/>
    <d v="2026-12-31T00:00:00"/>
    <n v="395"/>
    <x v="4"/>
    <m/>
    <m/>
    <m/>
    <m/>
    <s v="with as-of date"/>
    <d v="2025-12-01T00:00:00"/>
    <m/>
    <n v="1"/>
    <n v="1"/>
    <m/>
    <d v="2026-01-31T00:00:00"/>
    <m/>
    <m/>
    <m/>
    <m/>
    <m/>
    <m/>
    <m/>
    <m/>
    <n v="0"/>
    <m/>
    <m/>
    <m/>
    <m/>
    <m/>
    <m/>
    <m/>
    <m/>
    <m/>
    <m/>
    <d v="2025-11-01T00:00:00"/>
    <m/>
    <n v="100000"/>
    <m/>
    <m/>
    <s v="Euro"/>
    <n v="78.87"/>
    <m/>
    <m/>
    <m/>
    <m/>
    <n v="62.85"/>
    <m/>
    <m/>
    <m/>
    <m/>
    <m/>
    <m/>
    <m/>
    <m/>
    <m/>
    <m/>
    <m/>
    <m/>
    <m/>
    <m/>
    <m/>
    <m/>
    <m/>
    <m/>
    <m/>
    <m/>
    <m/>
    <m/>
  </r>
  <r>
    <m/>
    <s v="V730008"/>
    <s v="2025-0034"/>
    <x v="97"/>
    <n v="1"/>
    <s v="Wagon"/>
    <n v="41"/>
    <s v=""/>
    <x v="34"/>
    <m/>
    <m/>
    <x v="5"/>
    <x v="2"/>
    <n v="1"/>
    <m/>
    <m/>
    <m/>
    <n v="1"/>
    <n v="1"/>
    <n v="1"/>
    <x v="1"/>
    <s v="PAYG"/>
    <d v="2025-12-01T00:00:00"/>
    <d v="2026-12-31T00:00:00"/>
    <x v="3"/>
    <m/>
    <m/>
    <m/>
    <d v="2025-12-01T00:00:00"/>
    <d v="2026-12-31T00:00:00"/>
    <n v="395"/>
    <x v="4"/>
    <m/>
    <m/>
    <m/>
    <m/>
    <s v="with as-of date"/>
    <d v="2025-12-01T00:00:00"/>
    <m/>
    <n v="1"/>
    <n v="1"/>
    <m/>
    <d v="2026-01-31T00:00:00"/>
    <m/>
    <m/>
    <m/>
    <m/>
    <m/>
    <m/>
    <m/>
    <m/>
    <n v="0"/>
    <m/>
    <m/>
    <m/>
    <m/>
    <m/>
    <m/>
    <m/>
    <m/>
    <m/>
    <m/>
    <d v="2025-11-01T00:00:00"/>
    <m/>
    <n v="100000"/>
    <m/>
    <m/>
    <s v="Euro"/>
    <n v="78.87"/>
    <m/>
    <m/>
    <m/>
    <m/>
    <n v="62.85"/>
    <m/>
    <m/>
    <m/>
    <m/>
    <m/>
    <m/>
    <m/>
    <m/>
    <m/>
    <m/>
    <m/>
    <m/>
    <m/>
    <m/>
    <m/>
    <m/>
    <m/>
    <m/>
    <m/>
    <m/>
    <m/>
    <m/>
  </r>
  <r>
    <m/>
    <s v="V730008"/>
    <s v="2025-0034"/>
    <x v="97"/>
    <n v="1"/>
    <s v="Wagon"/>
    <n v="42"/>
    <s v=""/>
    <x v="34"/>
    <m/>
    <m/>
    <x v="5"/>
    <x v="2"/>
    <n v="1"/>
    <m/>
    <m/>
    <m/>
    <n v="1"/>
    <n v="1"/>
    <n v="1"/>
    <x v="1"/>
    <s v="PAYG"/>
    <d v="2025-12-01T00:00:00"/>
    <d v="2026-12-31T00:00:00"/>
    <x v="3"/>
    <m/>
    <m/>
    <m/>
    <d v="2025-12-01T00:00:00"/>
    <d v="2026-12-31T00:00:00"/>
    <n v="395"/>
    <x v="4"/>
    <m/>
    <m/>
    <m/>
    <m/>
    <s v="with as-of date"/>
    <d v="2025-12-01T00:00:00"/>
    <m/>
    <n v="1"/>
    <n v="1"/>
    <m/>
    <d v="2026-01-31T00:00:00"/>
    <m/>
    <m/>
    <m/>
    <m/>
    <m/>
    <m/>
    <m/>
    <m/>
    <n v="0"/>
    <m/>
    <m/>
    <m/>
    <m/>
    <m/>
    <m/>
    <m/>
    <m/>
    <m/>
    <m/>
    <d v="2025-11-01T00:00:00"/>
    <m/>
    <n v="100000"/>
    <m/>
    <m/>
    <s v="Euro"/>
    <n v="78.87"/>
    <m/>
    <m/>
    <m/>
    <m/>
    <n v="62.85"/>
    <m/>
    <m/>
    <m/>
    <m/>
    <m/>
    <m/>
    <m/>
    <m/>
    <m/>
    <m/>
    <m/>
    <m/>
    <m/>
    <m/>
    <m/>
    <m/>
    <m/>
    <m/>
    <m/>
    <m/>
    <m/>
    <m/>
  </r>
  <r>
    <m/>
    <s v="V730008"/>
    <s v="2025-0034"/>
    <x v="97"/>
    <n v="1"/>
    <s v="Wagon"/>
    <n v="43"/>
    <s v=""/>
    <x v="34"/>
    <m/>
    <m/>
    <x v="5"/>
    <x v="2"/>
    <n v="1"/>
    <m/>
    <m/>
    <m/>
    <n v="1"/>
    <n v="1"/>
    <n v="1"/>
    <x v="1"/>
    <s v="PAYG"/>
    <d v="2025-12-01T00:00:00"/>
    <d v="2026-12-31T00:00:00"/>
    <x v="3"/>
    <m/>
    <m/>
    <m/>
    <d v="2025-12-01T00:00:00"/>
    <d v="2026-12-31T00:00:00"/>
    <n v="395"/>
    <x v="4"/>
    <m/>
    <m/>
    <m/>
    <m/>
    <s v="with as-of date"/>
    <d v="2025-12-01T00:00:00"/>
    <m/>
    <n v="1"/>
    <n v="1"/>
    <m/>
    <d v="2026-01-31T00:00:00"/>
    <m/>
    <m/>
    <m/>
    <m/>
    <m/>
    <m/>
    <m/>
    <m/>
    <n v="0"/>
    <m/>
    <m/>
    <m/>
    <m/>
    <m/>
    <m/>
    <m/>
    <m/>
    <m/>
    <m/>
    <d v="2025-11-01T00:00:00"/>
    <m/>
    <n v="100000"/>
    <m/>
    <m/>
    <s v="Euro"/>
    <n v="78.87"/>
    <m/>
    <m/>
    <m/>
    <m/>
    <n v="62.85"/>
    <m/>
    <m/>
    <m/>
    <m/>
    <m/>
    <m/>
    <m/>
    <m/>
    <m/>
    <m/>
    <m/>
    <m/>
    <m/>
    <m/>
    <m/>
    <m/>
    <m/>
    <m/>
    <m/>
    <m/>
    <m/>
    <m/>
  </r>
  <r>
    <m/>
    <s v="V730008"/>
    <s v="2025-0034"/>
    <x v="97"/>
    <n v="1"/>
    <s v="Wagon"/>
    <n v="44"/>
    <s v=""/>
    <x v="34"/>
    <m/>
    <m/>
    <x v="5"/>
    <x v="2"/>
    <n v="1"/>
    <m/>
    <m/>
    <m/>
    <n v="1"/>
    <n v="1"/>
    <n v="1"/>
    <x v="1"/>
    <s v="PAYG"/>
    <d v="2025-12-01T00:00:00"/>
    <d v="2026-12-31T00:00:00"/>
    <x v="3"/>
    <m/>
    <m/>
    <m/>
    <d v="2025-12-01T00:00:00"/>
    <d v="2026-12-31T00:00:00"/>
    <n v="395"/>
    <x v="4"/>
    <m/>
    <m/>
    <m/>
    <m/>
    <s v="with as-of date"/>
    <d v="2025-12-01T00:00:00"/>
    <m/>
    <n v="1"/>
    <n v="1"/>
    <m/>
    <d v="2026-01-31T00:00:00"/>
    <m/>
    <m/>
    <m/>
    <m/>
    <m/>
    <m/>
    <m/>
    <m/>
    <n v="0"/>
    <m/>
    <m/>
    <m/>
    <m/>
    <m/>
    <m/>
    <m/>
    <m/>
    <m/>
    <m/>
    <d v="2025-11-01T00:00:00"/>
    <m/>
    <n v="100000"/>
    <m/>
    <m/>
    <s v="Euro"/>
    <n v="78.87"/>
    <m/>
    <m/>
    <m/>
    <m/>
    <n v="62.85"/>
    <m/>
    <m/>
    <m/>
    <m/>
    <m/>
    <m/>
    <m/>
    <m/>
    <m/>
    <m/>
    <m/>
    <m/>
    <m/>
    <m/>
    <m/>
    <m/>
    <m/>
    <m/>
    <m/>
    <m/>
    <m/>
    <m/>
  </r>
  <r>
    <m/>
    <s v="V730008"/>
    <s v="2025-0034"/>
    <x v="97"/>
    <n v="1"/>
    <s v="Wagon"/>
    <n v="45"/>
    <s v=""/>
    <x v="34"/>
    <m/>
    <m/>
    <x v="5"/>
    <x v="2"/>
    <n v="1"/>
    <m/>
    <m/>
    <m/>
    <n v="1"/>
    <n v="1"/>
    <n v="1"/>
    <x v="1"/>
    <s v="PAYG"/>
    <d v="2025-12-01T00:00:00"/>
    <d v="2026-12-31T00:00:00"/>
    <x v="3"/>
    <m/>
    <m/>
    <m/>
    <d v="2025-12-01T00:00:00"/>
    <d v="2026-12-31T00:00:00"/>
    <n v="395"/>
    <x v="4"/>
    <m/>
    <m/>
    <m/>
    <m/>
    <s v="with as-of date"/>
    <d v="2025-12-01T00:00:00"/>
    <m/>
    <n v="1"/>
    <n v="1"/>
    <m/>
    <d v="2026-01-31T00:00:00"/>
    <m/>
    <m/>
    <m/>
    <m/>
    <m/>
    <m/>
    <m/>
    <m/>
    <n v="0"/>
    <m/>
    <m/>
    <m/>
    <m/>
    <m/>
    <m/>
    <m/>
    <m/>
    <m/>
    <m/>
    <d v="2025-11-01T00:00:00"/>
    <m/>
    <n v="100000"/>
    <m/>
    <m/>
    <s v="Euro"/>
    <n v="78.87"/>
    <m/>
    <m/>
    <m/>
    <m/>
    <n v="62.85"/>
    <m/>
    <m/>
    <m/>
    <m/>
    <m/>
    <m/>
    <m/>
    <m/>
    <m/>
    <m/>
    <m/>
    <m/>
    <m/>
    <m/>
    <m/>
    <m/>
    <m/>
    <m/>
    <m/>
    <m/>
    <m/>
    <m/>
  </r>
  <r>
    <m/>
    <s v="V730008"/>
    <s v="2025-0034"/>
    <x v="97"/>
    <n v="1"/>
    <s v="Wagon"/>
    <n v="46"/>
    <s v=""/>
    <x v="34"/>
    <m/>
    <m/>
    <x v="5"/>
    <x v="2"/>
    <n v="1"/>
    <m/>
    <m/>
    <m/>
    <n v="1"/>
    <n v="1"/>
    <n v="1"/>
    <x v="1"/>
    <s v="PAYG"/>
    <d v="2025-12-01T00:00:00"/>
    <d v="2026-12-31T00:00:00"/>
    <x v="3"/>
    <m/>
    <m/>
    <m/>
    <d v="2025-12-01T00:00:00"/>
    <d v="2026-12-31T00:00:00"/>
    <n v="395"/>
    <x v="4"/>
    <m/>
    <m/>
    <m/>
    <m/>
    <s v="with as-of date"/>
    <d v="2025-12-01T00:00:00"/>
    <m/>
    <n v="1"/>
    <n v="1"/>
    <m/>
    <d v="2026-01-31T00:00:00"/>
    <m/>
    <m/>
    <m/>
    <m/>
    <m/>
    <m/>
    <m/>
    <m/>
    <n v="0"/>
    <m/>
    <m/>
    <m/>
    <m/>
    <m/>
    <m/>
    <m/>
    <m/>
    <m/>
    <m/>
    <d v="2025-11-01T00:00:00"/>
    <m/>
    <n v="100000"/>
    <m/>
    <m/>
    <s v="Euro"/>
    <n v="78.87"/>
    <m/>
    <m/>
    <m/>
    <m/>
    <n v="62.85"/>
    <m/>
    <m/>
    <m/>
    <m/>
    <m/>
    <m/>
    <m/>
    <m/>
    <m/>
    <m/>
    <m/>
    <m/>
    <m/>
    <m/>
    <m/>
    <m/>
    <m/>
    <m/>
    <m/>
    <m/>
    <m/>
    <m/>
  </r>
  <r>
    <m/>
    <s v="V730008"/>
    <s v="2025-0034"/>
    <x v="97"/>
    <n v="1"/>
    <s v="Wagon"/>
    <n v="47"/>
    <s v=""/>
    <x v="34"/>
    <m/>
    <m/>
    <x v="5"/>
    <x v="2"/>
    <n v="1"/>
    <m/>
    <m/>
    <m/>
    <n v="1"/>
    <n v="1"/>
    <n v="1"/>
    <x v="1"/>
    <s v="PAYG"/>
    <d v="2025-12-01T00:00:00"/>
    <d v="2026-12-31T00:00:00"/>
    <x v="3"/>
    <m/>
    <m/>
    <m/>
    <d v="2025-12-01T00:00:00"/>
    <d v="2026-12-31T00:00:00"/>
    <n v="395"/>
    <x v="4"/>
    <m/>
    <m/>
    <m/>
    <m/>
    <s v="with as-of date"/>
    <d v="2025-12-01T00:00:00"/>
    <m/>
    <n v="1"/>
    <n v="1"/>
    <m/>
    <d v="2026-01-31T00:00:00"/>
    <m/>
    <m/>
    <m/>
    <m/>
    <m/>
    <m/>
    <m/>
    <m/>
    <n v="0"/>
    <m/>
    <m/>
    <m/>
    <m/>
    <m/>
    <m/>
    <m/>
    <m/>
    <m/>
    <m/>
    <d v="2025-11-01T00:00:00"/>
    <m/>
    <n v="100000"/>
    <m/>
    <m/>
    <s v="Euro"/>
    <n v="78.87"/>
    <m/>
    <m/>
    <m/>
    <m/>
    <n v="62.85"/>
    <m/>
    <m/>
    <m/>
    <m/>
    <m/>
    <m/>
    <m/>
    <m/>
    <m/>
    <m/>
    <m/>
    <m/>
    <m/>
    <m/>
    <m/>
    <m/>
    <m/>
    <m/>
    <m/>
    <m/>
    <m/>
    <m/>
  </r>
  <r>
    <m/>
    <s v="V730008"/>
    <s v="2025-0034"/>
    <x v="97"/>
    <n v="1"/>
    <s v="Wagon"/>
    <n v="48"/>
    <s v=""/>
    <x v="34"/>
    <m/>
    <m/>
    <x v="5"/>
    <x v="2"/>
    <n v="1"/>
    <m/>
    <m/>
    <m/>
    <n v="1"/>
    <n v="1"/>
    <n v="1"/>
    <x v="1"/>
    <s v="PAYG"/>
    <d v="2025-12-01T00:00:00"/>
    <d v="2026-12-31T00:00:00"/>
    <x v="3"/>
    <m/>
    <m/>
    <m/>
    <d v="2025-12-01T00:00:00"/>
    <d v="2026-12-31T00:00:00"/>
    <n v="395"/>
    <x v="4"/>
    <m/>
    <m/>
    <m/>
    <m/>
    <s v="with as-of date"/>
    <d v="2025-12-01T00:00:00"/>
    <m/>
    <n v="1"/>
    <n v="1"/>
    <m/>
    <d v="2026-01-31T00:00:00"/>
    <m/>
    <m/>
    <m/>
    <m/>
    <m/>
    <m/>
    <m/>
    <m/>
    <n v="0"/>
    <m/>
    <m/>
    <m/>
    <m/>
    <m/>
    <m/>
    <m/>
    <m/>
    <m/>
    <m/>
    <d v="2025-11-01T00:00:00"/>
    <m/>
    <n v="100000"/>
    <m/>
    <m/>
    <s v="Euro"/>
    <n v="78.87"/>
    <m/>
    <m/>
    <m/>
    <m/>
    <n v="62.85"/>
    <m/>
    <m/>
    <m/>
    <m/>
    <m/>
    <m/>
    <m/>
    <m/>
    <m/>
    <m/>
    <m/>
    <m/>
    <m/>
    <m/>
    <m/>
    <m/>
    <m/>
    <m/>
    <m/>
    <m/>
    <m/>
    <m/>
  </r>
  <r>
    <m/>
    <s v="V100031"/>
    <s v="2022-0018"/>
    <x v="98"/>
    <m/>
    <s v="Header"/>
    <m/>
    <m/>
    <x v="35"/>
    <s v="ROU"/>
    <s v="East EU"/>
    <x v="2"/>
    <x v="0"/>
    <n v="50"/>
    <m/>
    <m/>
    <n v="50"/>
    <n v="0"/>
    <n v="0"/>
    <n v="0"/>
    <x v="0"/>
    <m/>
    <m/>
    <m/>
    <x v="0"/>
    <m/>
    <d v="2022-10-06T00:00:00"/>
    <d v="2023-10-05T00:00:00"/>
    <m/>
    <m/>
    <n v="364"/>
    <x v="97"/>
    <m/>
    <m/>
    <m/>
    <n v="50"/>
    <s v="n.a."/>
    <m/>
    <m/>
    <n v="0"/>
    <n v="0"/>
    <m/>
    <d v="2023-07-05T00:00:00"/>
    <m/>
    <m/>
    <m/>
    <m/>
    <m/>
    <m/>
    <m/>
    <m/>
    <n v="364"/>
    <s v="B"/>
    <s v="n.a."/>
    <n v="1.4"/>
    <s v="CHE"/>
    <s v="3 Mths Cash Deposit"/>
    <s v="Y"/>
    <s v="N"/>
    <n v="12"/>
    <m/>
    <n v="1"/>
    <m/>
    <m/>
    <n v="60000"/>
    <m/>
    <m/>
    <s v="Euro"/>
    <n v="19.2"/>
    <n v="0"/>
    <n v="0"/>
    <m/>
    <n v="0"/>
    <n v="19.2"/>
    <n v="0.25"/>
    <n v="1168"/>
    <m/>
    <m/>
    <n v="0"/>
    <s v="0.00"/>
    <n v="0"/>
    <n v="0"/>
    <s v="0.00"/>
    <n v="0"/>
    <n v="19.2"/>
    <n v="0"/>
    <n v="19.2"/>
    <n v="0.9916274201988488"/>
    <n v="0"/>
    <n v="18.95"/>
    <n v="18.95"/>
    <n v="3000000"/>
    <n v="0"/>
    <s v="N"/>
    <n v="0"/>
    <n v="349440"/>
  </r>
  <r>
    <m/>
    <s v="V100031"/>
    <s v="2022-0018"/>
    <x v="98"/>
    <n v="1"/>
    <s v="Batch"/>
    <m/>
    <m/>
    <x v="35"/>
    <s v="ROU"/>
    <s v="South EU"/>
    <x v="2"/>
    <x v="0"/>
    <n v="25"/>
    <m/>
    <m/>
    <n v="25"/>
    <n v="0"/>
    <n v="0"/>
    <n v="0"/>
    <x v="0"/>
    <m/>
    <m/>
    <m/>
    <x v="0"/>
    <m/>
    <m/>
    <m/>
    <m/>
    <m/>
    <m/>
    <x v="12"/>
    <m/>
    <m/>
    <m/>
    <m/>
    <s v="n.a."/>
    <m/>
    <m/>
    <n v="0"/>
    <n v="0"/>
    <m/>
    <d v="2023-07-05T00:00:00"/>
    <m/>
    <m/>
    <m/>
    <m/>
    <m/>
    <m/>
    <m/>
    <m/>
    <n v="0"/>
    <s v="B"/>
    <m/>
    <n v="1.4"/>
    <s v="CHE"/>
    <s v="3 Mths Cash Deposit"/>
    <m/>
    <s v="N"/>
    <n v="12"/>
    <m/>
    <m/>
    <m/>
    <m/>
    <n v="60000"/>
    <m/>
    <m/>
    <s v="Euro"/>
    <n v="19.2"/>
    <n v="0"/>
    <n v="0"/>
    <m/>
    <n v="0"/>
    <n v="19.2"/>
    <n v="0.25"/>
    <n v="1168"/>
    <m/>
    <m/>
    <n v="0"/>
    <s v="0.00"/>
    <n v="0"/>
    <n v="0"/>
    <s v="0.00"/>
    <n v="0"/>
    <n v="19.11"/>
    <n v="0"/>
    <n v="19.11"/>
    <n v="0.9916274201988488"/>
    <n v="0"/>
    <n v="18.95"/>
    <n v="18.95"/>
    <n v="1500000"/>
    <n v="0"/>
    <m/>
    <n v="0"/>
    <n v="174720"/>
  </r>
  <r>
    <m/>
    <s v="V100031"/>
    <s v="2022-0018"/>
    <x v="98"/>
    <n v="1"/>
    <s v="Wagon"/>
    <n v="1"/>
    <m/>
    <x v="35"/>
    <m/>
    <m/>
    <x v="2"/>
    <x v="0"/>
    <n v="1"/>
    <m/>
    <m/>
    <n v="1"/>
    <m/>
    <n v="0"/>
    <n v="0"/>
    <x v="1"/>
    <m/>
    <m/>
    <m/>
    <x v="0"/>
    <m/>
    <m/>
    <m/>
    <e v="#N/A"/>
    <e v="#N/A"/>
    <n v="364"/>
    <x v="1"/>
    <m/>
    <m/>
    <m/>
    <m/>
    <s v="n.a."/>
    <m/>
    <m/>
    <n v="0"/>
    <n v="0"/>
    <m/>
    <e v="#N/A"/>
    <m/>
    <m/>
    <m/>
    <m/>
    <m/>
    <m/>
    <m/>
    <m/>
    <m/>
    <m/>
    <m/>
    <m/>
    <m/>
    <m/>
    <m/>
    <m/>
    <m/>
    <m/>
    <m/>
    <m/>
    <m/>
    <n v="60000"/>
    <m/>
    <m/>
    <s v="Euro"/>
    <n v="19.2"/>
    <m/>
    <m/>
    <m/>
    <m/>
    <e v="#N/A"/>
    <m/>
    <m/>
    <m/>
    <m/>
    <m/>
    <m/>
    <m/>
    <m/>
    <m/>
    <m/>
    <m/>
    <m/>
    <m/>
    <m/>
    <m/>
    <m/>
    <m/>
    <m/>
    <m/>
    <m/>
    <m/>
    <m/>
  </r>
  <r>
    <m/>
    <s v="V100031"/>
    <s v="2022-0018"/>
    <x v="98"/>
    <n v="1"/>
    <s v="Wagon"/>
    <n v="4"/>
    <m/>
    <x v="35"/>
    <m/>
    <m/>
    <x v="2"/>
    <x v="0"/>
    <n v="1"/>
    <m/>
    <m/>
    <n v="1"/>
    <m/>
    <n v="0"/>
    <n v="0"/>
    <x v="1"/>
    <m/>
    <m/>
    <m/>
    <x v="0"/>
    <m/>
    <m/>
    <m/>
    <e v="#N/A"/>
    <e v="#N/A"/>
    <n v="364"/>
    <x v="1"/>
    <m/>
    <m/>
    <m/>
    <m/>
    <s v="n.a."/>
    <m/>
    <m/>
    <n v="0"/>
    <n v="0"/>
    <m/>
    <e v="#N/A"/>
    <m/>
    <m/>
    <m/>
    <m/>
    <m/>
    <m/>
    <m/>
    <m/>
    <m/>
    <m/>
    <m/>
    <m/>
    <m/>
    <m/>
    <m/>
    <m/>
    <m/>
    <m/>
    <m/>
    <m/>
    <m/>
    <n v="60000"/>
    <m/>
    <m/>
    <s v="Euro"/>
    <n v="19.2"/>
    <m/>
    <m/>
    <m/>
    <m/>
    <e v="#N/A"/>
    <m/>
    <m/>
    <m/>
    <m/>
    <m/>
    <m/>
    <m/>
    <m/>
    <m/>
    <m/>
    <m/>
    <m/>
    <m/>
    <m/>
    <m/>
    <m/>
    <m/>
    <m/>
    <m/>
    <m/>
    <m/>
    <m/>
  </r>
  <r>
    <m/>
    <s v="V100031"/>
    <s v="2022-0018"/>
    <x v="98"/>
    <n v="1"/>
    <s v="Wagon"/>
    <n v="5"/>
    <m/>
    <x v="35"/>
    <m/>
    <m/>
    <x v="2"/>
    <x v="0"/>
    <n v="1"/>
    <m/>
    <m/>
    <n v="1"/>
    <m/>
    <n v="0"/>
    <n v="0"/>
    <x v="1"/>
    <m/>
    <m/>
    <m/>
    <x v="0"/>
    <m/>
    <m/>
    <m/>
    <e v="#N/A"/>
    <e v="#N/A"/>
    <n v="364"/>
    <x v="1"/>
    <m/>
    <m/>
    <m/>
    <m/>
    <s v="n.a."/>
    <m/>
    <m/>
    <n v="0"/>
    <n v="0"/>
    <m/>
    <e v="#N/A"/>
    <m/>
    <m/>
    <m/>
    <m/>
    <m/>
    <m/>
    <m/>
    <m/>
    <m/>
    <m/>
    <m/>
    <m/>
    <m/>
    <m/>
    <m/>
    <m/>
    <m/>
    <m/>
    <m/>
    <m/>
    <m/>
    <n v="60000"/>
    <m/>
    <m/>
    <s v="Euro"/>
    <n v="19.2"/>
    <m/>
    <m/>
    <m/>
    <m/>
    <e v="#N/A"/>
    <m/>
    <m/>
    <m/>
    <m/>
    <m/>
    <m/>
    <m/>
    <m/>
    <m/>
    <m/>
    <m/>
    <m/>
    <m/>
    <m/>
    <m/>
    <m/>
    <m/>
    <m/>
    <m/>
    <m/>
    <m/>
    <m/>
  </r>
  <r>
    <m/>
    <s v="V100031"/>
    <s v="2022-0018"/>
    <x v="98"/>
    <n v="1"/>
    <s v="Wagon"/>
    <n v="6"/>
    <m/>
    <x v="35"/>
    <m/>
    <m/>
    <x v="2"/>
    <x v="0"/>
    <n v="1"/>
    <m/>
    <m/>
    <n v="1"/>
    <m/>
    <n v="0"/>
    <n v="0"/>
    <x v="1"/>
    <m/>
    <m/>
    <m/>
    <x v="0"/>
    <m/>
    <m/>
    <m/>
    <e v="#N/A"/>
    <e v="#N/A"/>
    <n v="364"/>
    <x v="1"/>
    <m/>
    <m/>
    <m/>
    <m/>
    <s v="n.a."/>
    <m/>
    <m/>
    <n v="0"/>
    <n v="0"/>
    <m/>
    <e v="#N/A"/>
    <m/>
    <m/>
    <m/>
    <m/>
    <m/>
    <m/>
    <m/>
    <m/>
    <m/>
    <m/>
    <m/>
    <m/>
    <m/>
    <m/>
    <m/>
    <m/>
    <m/>
    <m/>
    <m/>
    <m/>
    <m/>
    <n v="60000"/>
    <m/>
    <m/>
    <s v="Euro"/>
    <n v="19.2"/>
    <m/>
    <m/>
    <m/>
    <m/>
    <e v="#N/A"/>
    <m/>
    <m/>
    <m/>
    <m/>
    <m/>
    <m/>
    <m/>
    <m/>
    <m/>
    <m/>
    <m/>
    <m/>
    <m/>
    <m/>
    <m/>
    <m/>
    <m/>
    <m/>
    <m/>
    <m/>
    <m/>
    <m/>
  </r>
  <r>
    <m/>
    <s v="V100031"/>
    <s v="2022-0018"/>
    <x v="98"/>
    <n v="1"/>
    <s v="Wagon"/>
    <n v="7"/>
    <m/>
    <x v="35"/>
    <m/>
    <m/>
    <x v="2"/>
    <x v="0"/>
    <n v="1"/>
    <m/>
    <m/>
    <n v="1"/>
    <m/>
    <n v="0"/>
    <n v="0"/>
    <x v="1"/>
    <m/>
    <m/>
    <m/>
    <x v="0"/>
    <m/>
    <m/>
    <m/>
    <e v="#N/A"/>
    <e v="#N/A"/>
    <n v="364"/>
    <x v="1"/>
    <m/>
    <m/>
    <m/>
    <m/>
    <s v="n.a."/>
    <m/>
    <m/>
    <n v="0"/>
    <n v="0"/>
    <m/>
    <e v="#N/A"/>
    <m/>
    <m/>
    <m/>
    <m/>
    <m/>
    <m/>
    <m/>
    <m/>
    <m/>
    <m/>
    <m/>
    <m/>
    <m/>
    <m/>
    <m/>
    <m/>
    <m/>
    <m/>
    <m/>
    <m/>
    <m/>
    <n v="60000"/>
    <m/>
    <m/>
    <s v="Euro"/>
    <n v="19.2"/>
    <m/>
    <m/>
    <m/>
    <m/>
    <e v="#N/A"/>
    <m/>
    <m/>
    <m/>
    <m/>
    <m/>
    <m/>
    <m/>
    <m/>
    <m/>
    <m/>
    <m/>
    <m/>
    <m/>
    <m/>
    <m/>
    <m/>
    <m/>
    <m/>
    <m/>
    <m/>
    <m/>
    <m/>
  </r>
  <r>
    <m/>
    <s v="V100031"/>
    <s v="2022-0018"/>
    <x v="98"/>
    <n v="1"/>
    <s v="Wagon"/>
    <n v="8"/>
    <m/>
    <x v="35"/>
    <m/>
    <m/>
    <x v="2"/>
    <x v="0"/>
    <n v="1"/>
    <m/>
    <m/>
    <n v="1"/>
    <m/>
    <n v="0"/>
    <n v="0"/>
    <x v="1"/>
    <m/>
    <m/>
    <m/>
    <x v="0"/>
    <m/>
    <m/>
    <m/>
    <e v="#N/A"/>
    <e v="#N/A"/>
    <n v="364"/>
    <x v="1"/>
    <m/>
    <m/>
    <m/>
    <m/>
    <s v="n.a."/>
    <m/>
    <m/>
    <n v="0"/>
    <n v="0"/>
    <m/>
    <e v="#N/A"/>
    <m/>
    <m/>
    <m/>
    <m/>
    <m/>
    <m/>
    <m/>
    <m/>
    <m/>
    <m/>
    <m/>
    <m/>
    <m/>
    <m/>
    <m/>
    <m/>
    <m/>
    <m/>
    <m/>
    <m/>
    <m/>
    <n v="60000"/>
    <m/>
    <m/>
    <s v="Euro"/>
    <n v="19.2"/>
    <m/>
    <m/>
    <m/>
    <m/>
    <e v="#N/A"/>
    <m/>
    <m/>
    <m/>
    <m/>
    <m/>
    <m/>
    <m/>
    <m/>
    <m/>
    <m/>
    <m/>
    <m/>
    <m/>
    <m/>
    <m/>
    <m/>
    <m/>
    <m/>
    <m/>
    <m/>
    <m/>
    <m/>
  </r>
  <r>
    <m/>
    <s v="V100031"/>
    <s v="2022-0018"/>
    <x v="98"/>
    <n v="1"/>
    <s v="Wagon"/>
    <n v="9"/>
    <m/>
    <x v="35"/>
    <m/>
    <m/>
    <x v="2"/>
    <x v="0"/>
    <n v="1"/>
    <m/>
    <m/>
    <n v="1"/>
    <m/>
    <n v="0"/>
    <n v="0"/>
    <x v="1"/>
    <m/>
    <m/>
    <m/>
    <x v="0"/>
    <m/>
    <m/>
    <m/>
    <e v="#N/A"/>
    <e v="#N/A"/>
    <n v="364"/>
    <x v="1"/>
    <m/>
    <m/>
    <m/>
    <m/>
    <s v="n.a."/>
    <m/>
    <m/>
    <n v="0"/>
    <n v="0"/>
    <m/>
    <e v="#N/A"/>
    <m/>
    <m/>
    <m/>
    <m/>
    <m/>
    <m/>
    <m/>
    <m/>
    <m/>
    <m/>
    <m/>
    <m/>
    <m/>
    <m/>
    <m/>
    <m/>
    <m/>
    <m/>
    <m/>
    <m/>
    <m/>
    <n v="60000"/>
    <m/>
    <m/>
    <s v="Euro"/>
    <n v="19.2"/>
    <m/>
    <m/>
    <m/>
    <m/>
    <e v="#N/A"/>
    <m/>
    <m/>
    <m/>
    <m/>
    <m/>
    <m/>
    <m/>
    <m/>
    <m/>
    <m/>
    <m/>
    <m/>
    <m/>
    <m/>
    <m/>
    <m/>
    <m/>
    <m/>
    <m/>
    <m/>
    <m/>
    <m/>
  </r>
  <r>
    <m/>
    <s v="V100031"/>
    <s v="2022-0018"/>
    <x v="98"/>
    <n v="1"/>
    <s v="Wagon"/>
    <n v="10"/>
    <m/>
    <x v="35"/>
    <m/>
    <m/>
    <x v="2"/>
    <x v="0"/>
    <n v="1"/>
    <m/>
    <m/>
    <n v="1"/>
    <m/>
    <n v="0"/>
    <n v="0"/>
    <x v="1"/>
    <m/>
    <m/>
    <m/>
    <x v="0"/>
    <m/>
    <m/>
    <m/>
    <e v="#N/A"/>
    <e v="#N/A"/>
    <n v="364"/>
    <x v="1"/>
    <m/>
    <m/>
    <m/>
    <m/>
    <s v="n.a."/>
    <m/>
    <m/>
    <n v="0"/>
    <n v="0"/>
    <m/>
    <e v="#N/A"/>
    <m/>
    <m/>
    <m/>
    <m/>
    <m/>
    <m/>
    <m/>
    <m/>
    <m/>
    <m/>
    <m/>
    <m/>
    <m/>
    <m/>
    <m/>
    <m/>
    <m/>
    <m/>
    <m/>
    <m/>
    <m/>
    <n v="60000"/>
    <m/>
    <m/>
    <s v="Euro"/>
    <n v="19.2"/>
    <m/>
    <m/>
    <m/>
    <m/>
    <e v="#N/A"/>
    <m/>
    <m/>
    <m/>
    <m/>
    <m/>
    <m/>
    <m/>
    <m/>
    <m/>
    <m/>
    <m/>
    <m/>
    <m/>
    <m/>
    <m/>
    <m/>
    <m/>
    <m/>
    <m/>
    <m/>
    <m/>
    <m/>
  </r>
  <r>
    <m/>
    <s v="V100031"/>
    <s v="2022-0018"/>
    <x v="98"/>
    <n v="1"/>
    <s v="Wagon"/>
    <n v="11"/>
    <m/>
    <x v="35"/>
    <m/>
    <m/>
    <x v="2"/>
    <x v="0"/>
    <n v="1"/>
    <m/>
    <m/>
    <n v="1"/>
    <m/>
    <n v="0"/>
    <n v="0"/>
    <x v="1"/>
    <m/>
    <m/>
    <m/>
    <x v="0"/>
    <m/>
    <m/>
    <m/>
    <e v="#N/A"/>
    <e v="#N/A"/>
    <n v="364"/>
    <x v="1"/>
    <m/>
    <m/>
    <m/>
    <m/>
    <s v="n.a."/>
    <m/>
    <m/>
    <n v="0"/>
    <n v="0"/>
    <m/>
    <e v="#N/A"/>
    <m/>
    <m/>
    <m/>
    <m/>
    <m/>
    <m/>
    <m/>
    <m/>
    <m/>
    <m/>
    <m/>
    <m/>
    <m/>
    <m/>
    <m/>
    <m/>
    <m/>
    <m/>
    <m/>
    <m/>
    <m/>
    <n v="60000"/>
    <m/>
    <m/>
    <s v="Euro"/>
    <n v="19.2"/>
    <m/>
    <m/>
    <m/>
    <m/>
    <e v="#N/A"/>
    <m/>
    <m/>
    <m/>
    <m/>
    <m/>
    <m/>
    <m/>
    <m/>
    <m/>
    <m/>
    <m/>
    <m/>
    <m/>
    <m/>
    <m/>
    <m/>
    <m/>
    <m/>
    <m/>
    <m/>
    <m/>
    <m/>
  </r>
  <r>
    <m/>
    <s v="V100031"/>
    <s v="2022-0018"/>
    <x v="98"/>
    <n v="1"/>
    <s v="Wagon"/>
    <n v="12"/>
    <m/>
    <x v="35"/>
    <m/>
    <m/>
    <x v="2"/>
    <x v="0"/>
    <n v="1"/>
    <m/>
    <m/>
    <n v="1"/>
    <m/>
    <n v="0"/>
    <n v="0"/>
    <x v="1"/>
    <m/>
    <m/>
    <m/>
    <x v="0"/>
    <m/>
    <m/>
    <m/>
    <e v="#N/A"/>
    <e v="#N/A"/>
    <n v="364"/>
    <x v="1"/>
    <m/>
    <m/>
    <m/>
    <m/>
    <s v="n.a."/>
    <m/>
    <m/>
    <n v="0"/>
    <n v="0"/>
    <m/>
    <e v="#N/A"/>
    <m/>
    <m/>
    <m/>
    <m/>
    <m/>
    <m/>
    <m/>
    <m/>
    <m/>
    <m/>
    <m/>
    <m/>
    <m/>
    <m/>
    <m/>
    <m/>
    <m/>
    <m/>
    <m/>
    <m/>
    <m/>
    <n v="60000"/>
    <m/>
    <m/>
    <s v="Euro"/>
    <n v="19.2"/>
    <m/>
    <m/>
    <m/>
    <m/>
    <e v="#N/A"/>
    <m/>
    <m/>
    <m/>
    <m/>
    <m/>
    <m/>
    <m/>
    <m/>
    <m/>
    <m/>
    <m/>
    <m/>
    <m/>
    <m/>
    <m/>
    <m/>
    <m/>
    <m/>
    <m/>
    <m/>
    <m/>
    <m/>
  </r>
  <r>
    <m/>
    <s v="V100031"/>
    <s v="2022-0018"/>
    <x v="98"/>
    <n v="1"/>
    <s v="Wagon"/>
    <n v="13"/>
    <m/>
    <x v="35"/>
    <m/>
    <m/>
    <x v="2"/>
    <x v="0"/>
    <n v="1"/>
    <m/>
    <m/>
    <n v="1"/>
    <m/>
    <n v="0"/>
    <n v="0"/>
    <x v="1"/>
    <m/>
    <m/>
    <m/>
    <x v="0"/>
    <m/>
    <m/>
    <m/>
    <e v="#N/A"/>
    <e v="#N/A"/>
    <n v="364"/>
    <x v="1"/>
    <m/>
    <m/>
    <m/>
    <m/>
    <s v="n.a."/>
    <m/>
    <m/>
    <n v="0"/>
    <n v="0"/>
    <m/>
    <e v="#N/A"/>
    <m/>
    <m/>
    <m/>
    <m/>
    <m/>
    <m/>
    <m/>
    <m/>
    <m/>
    <m/>
    <m/>
    <m/>
    <m/>
    <m/>
    <m/>
    <m/>
    <m/>
    <m/>
    <m/>
    <m/>
    <m/>
    <n v="60000"/>
    <m/>
    <m/>
    <s v="Euro"/>
    <n v="19.2"/>
    <m/>
    <m/>
    <m/>
    <m/>
    <e v="#N/A"/>
    <m/>
    <m/>
    <m/>
    <m/>
    <m/>
    <m/>
    <m/>
    <m/>
    <m/>
    <m/>
    <m/>
    <m/>
    <m/>
    <m/>
    <m/>
    <m/>
    <m/>
    <m/>
    <m/>
    <m/>
    <m/>
    <m/>
  </r>
  <r>
    <m/>
    <s v="V100031"/>
    <s v="2022-0018"/>
    <x v="98"/>
    <n v="1"/>
    <s v="Wagon"/>
    <n v="14"/>
    <m/>
    <x v="35"/>
    <m/>
    <m/>
    <x v="2"/>
    <x v="0"/>
    <n v="1"/>
    <m/>
    <m/>
    <n v="1"/>
    <m/>
    <n v="0"/>
    <n v="0"/>
    <x v="1"/>
    <m/>
    <m/>
    <m/>
    <x v="0"/>
    <m/>
    <m/>
    <m/>
    <e v="#N/A"/>
    <e v="#N/A"/>
    <n v="364"/>
    <x v="1"/>
    <m/>
    <m/>
    <m/>
    <m/>
    <s v="n.a."/>
    <m/>
    <m/>
    <n v="0"/>
    <n v="0"/>
    <m/>
    <e v="#N/A"/>
    <m/>
    <m/>
    <m/>
    <m/>
    <m/>
    <m/>
    <m/>
    <m/>
    <m/>
    <m/>
    <m/>
    <m/>
    <m/>
    <m/>
    <m/>
    <m/>
    <m/>
    <m/>
    <m/>
    <m/>
    <m/>
    <n v="60000"/>
    <m/>
    <m/>
    <s v="Euro"/>
    <n v="19.2"/>
    <m/>
    <m/>
    <m/>
    <m/>
    <e v="#N/A"/>
    <m/>
    <m/>
    <m/>
    <m/>
    <m/>
    <m/>
    <m/>
    <m/>
    <m/>
    <m/>
    <m/>
    <m/>
    <m/>
    <m/>
    <m/>
    <m/>
    <m/>
    <m/>
    <m/>
    <m/>
    <m/>
    <m/>
  </r>
  <r>
    <m/>
    <s v="V100031"/>
    <s v="2022-0018"/>
    <x v="98"/>
    <n v="1"/>
    <s v="Wagon"/>
    <n v="15"/>
    <m/>
    <x v="35"/>
    <m/>
    <m/>
    <x v="2"/>
    <x v="0"/>
    <n v="1"/>
    <m/>
    <m/>
    <n v="1"/>
    <m/>
    <n v="0"/>
    <n v="0"/>
    <x v="1"/>
    <m/>
    <m/>
    <m/>
    <x v="0"/>
    <m/>
    <m/>
    <m/>
    <e v="#N/A"/>
    <e v="#N/A"/>
    <n v="364"/>
    <x v="1"/>
    <m/>
    <m/>
    <m/>
    <m/>
    <s v="n.a."/>
    <m/>
    <m/>
    <n v="0"/>
    <n v="0"/>
    <m/>
    <e v="#N/A"/>
    <m/>
    <m/>
    <m/>
    <m/>
    <m/>
    <m/>
    <m/>
    <m/>
    <m/>
    <m/>
    <m/>
    <m/>
    <m/>
    <m/>
    <m/>
    <m/>
    <m/>
    <m/>
    <m/>
    <m/>
    <m/>
    <n v="60000"/>
    <m/>
    <m/>
    <s v="Euro"/>
    <n v="19.2"/>
    <m/>
    <m/>
    <m/>
    <m/>
    <e v="#N/A"/>
    <m/>
    <m/>
    <m/>
    <m/>
    <m/>
    <m/>
    <m/>
    <m/>
    <m/>
    <m/>
    <m/>
    <m/>
    <m/>
    <m/>
    <m/>
    <m/>
    <m/>
    <m/>
    <m/>
    <m/>
    <m/>
    <m/>
  </r>
  <r>
    <m/>
    <s v="V100031"/>
    <s v="2022-0018"/>
    <x v="98"/>
    <n v="1"/>
    <s v="Wagon"/>
    <n v="16"/>
    <m/>
    <x v="35"/>
    <m/>
    <m/>
    <x v="2"/>
    <x v="0"/>
    <n v="1"/>
    <m/>
    <m/>
    <n v="1"/>
    <m/>
    <n v="0"/>
    <n v="0"/>
    <x v="1"/>
    <m/>
    <m/>
    <m/>
    <x v="0"/>
    <m/>
    <m/>
    <m/>
    <e v="#N/A"/>
    <e v="#N/A"/>
    <n v="364"/>
    <x v="1"/>
    <m/>
    <m/>
    <m/>
    <m/>
    <s v="n.a."/>
    <m/>
    <m/>
    <n v="0"/>
    <n v="0"/>
    <m/>
    <e v="#N/A"/>
    <m/>
    <m/>
    <m/>
    <m/>
    <m/>
    <m/>
    <m/>
    <m/>
    <m/>
    <m/>
    <m/>
    <m/>
    <m/>
    <m/>
    <m/>
    <m/>
    <m/>
    <m/>
    <m/>
    <m/>
    <m/>
    <n v="60000"/>
    <m/>
    <m/>
    <s v="Euro"/>
    <n v="19.2"/>
    <m/>
    <m/>
    <m/>
    <m/>
    <e v="#N/A"/>
    <m/>
    <m/>
    <m/>
    <m/>
    <m/>
    <m/>
    <m/>
    <m/>
    <m/>
    <m/>
    <m/>
    <m/>
    <m/>
    <m/>
    <m/>
    <m/>
    <m/>
    <m/>
    <m/>
    <m/>
    <m/>
    <m/>
  </r>
  <r>
    <m/>
    <s v="V100031"/>
    <s v="2022-0018"/>
    <x v="98"/>
    <n v="1"/>
    <s v="Wagon"/>
    <n v="17"/>
    <m/>
    <x v="35"/>
    <m/>
    <m/>
    <x v="2"/>
    <x v="0"/>
    <n v="1"/>
    <m/>
    <m/>
    <n v="1"/>
    <m/>
    <n v="0"/>
    <n v="0"/>
    <x v="1"/>
    <m/>
    <m/>
    <m/>
    <x v="0"/>
    <m/>
    <m/>
    <m/>
    <e v="#N/A"/>
    <e v="#N/A"/>
    <n v="364"/>
    <x v="1"/>
    <m/>
    <m/>
    <m/>
    <m/>
    <s v="n.a."/>
    <m/>
    <m/>
    <n v="0"/>
    <n v="0"/>
    <m/>
    <e v="#N/A"/>
    <m/>
    <m/>
    <m/>
    <m/>
    <m/>
    <m/>
    <m/>
    <m/>
    <m/>
    <m/>
    <m/>
    <m/>
    <m/>
    <m/>
    <m/>
    <m/>
    <m/>
    <m/>
    <m/>
    <m/>
    <m/>
    <n v="60000"/>
    <m/>
    <m/>
    <s v="Euro"/>
    <n v="19.2"/>
    <m/>
    <m/>
    <m/>
    <m/>
    <e v="#N/A"/>
    <m/>
    <m/>
    <m/>
    <m/>
    <m/>
    <m/>
    <m/>
    <m/>
    <m/>
    <m/>
    <m/>
    <m/>
    <m/>
    <m/>
    <m/>
    <m/>
    <m/>
    <m/>
    <m/>
    <m/>
    <m/>
    <m/>
  </r>
  <r>
    <m/>
    <s v="V100031"/>
    <s v="2022-0018"/>
    <x v="98"/>
    <n v="1"/>
    <s v="Wagon"/>
    <n v="18"/>
    <m/>
    <x v="35"/>
    <m/>
    <m/>
    <x v="2"/>
    <x v="0"/>
    <n v="1"/>
    <m/>
    <m/>
    <n v="1"/>
    <m/>
    <n v="0"/>
    <n v="0"/>
    <x v="1"/>
    <m/>
    <m/>
    <m/>
    <x v="0"/>
    <m/>
    <m/>
    <m/>
    <e v="#N/A"/>
    <e v="#N/A"/>
    <n v="364"/>
    <x v="1"/>
    <m/>
    <m/>
    <m/>
    <m/>
    <s v="n.a."/>
    <m/>
    <m/>
    <n v="0"/>
    <n v="0"/>
    <m/>
    <e v="#N/A"/>
    <m/>
    <m/>
    <m/>
    <m/>
    <m/>
    <m/>
    <m/>
    <m/>
    <m/>
    <m/>
    <m/>
    <m/>
    <m/>
    <m/>
    <m/>
    <m/>
    <m/>
    <m/>
    <m/>
    <m/>
    <m/>
    <n v="60000"/>
    <m/>
    <m/>
    <s v="Euro"/>
    <n v="19.2"/>
    <m/>
    <m/>
    <m/>
    <m/>
    <e v="#N/A"/>
    <m/>
    <m/>
    <m/>
    <m/>
    <m/>
    <m/>
    <m/>
    <m/>
    <m/>
    <m/>
    <m/>
    <m/>
    <m/>
    <m/>
    <m/>
    <m/>
    <m/>
    <m/>
    <m/>
    <m/>
    <m/>
    <m/>
  </r>
  <r>
    <m/>
    <s v="V100031"/>
    <s v="2022-0018"/>
    <x v="98"/>
    <n v="1"/>
    <s v="Wagon"/>
    <n v="19"/>
    <m/>
    <x v="35"/>
    <m/>
    <m/>
    <x v="2"/>
    <x v="0"/>
    <n v="1"/>
    <m/>
    <m/>
    <n v="1"/>
    <m/>
    <n v="0"/>
    <n v="0"/>
    <x v="1"/>
    <m/>
    <m/>
    <m/>
    <x v="0"/>
    <m/>
    <m/>
    <m/>
    <e v="#N/A"/>
    <e v="#N/A"/>
    <n v="364"/>
    <x v="1"/>
    <m/>
    <m/>
    <m/>
    <m/>
    <s v="n.a."/>
    <m/>
    <m/>
    <n v="0"/>
    <n v="0"/>
    <m/>
    <e v="#N/A"/>
    <m/>
    <m/>
    <m/>
    <m/>
    <m/>
    <m/>
    <m/>
    <m/>
    <m/>
    <m/>
    <m/>
    <m/>
    <m/>
    <m/>
    <m/>
    <m/>
    <m/>
    <m/>
    <m/>
    <m/>
    <m/>
    <n v="60000"/>
    <m/>
    <m/>
    <s v="Euro"/>
    <n v="19.2"/>
    <m/>
    <m/>
    <m/>
    <m/>
    <e v="#N/A"/>
    <m/>
    <m/>
    <m/>
    <m/>
    <m/>
    <m/>
    <m/>
    <m/>
    <m/>
    <m/>
    <m/>
    <m/>
    <m/>
    <m/>
    <m/>
    <m/>
    <m/>
    <m/>
    <m/>
    <m/>
    <m/>
    <m/>
  </r>
  <r>
    <m/>
    <s v="V100031"/>
    <s v="2022-0018"/>
    <x v="98"/>
    <n v="1"/>
    <s v="Wagon"/>
    <n v="20"/>
    <m/>
    <x v="35"/>
    <m/>
    <m/>
    <x v="2"/>
    <x v="0"/>
    <n v="1"/>
    <m/>
    <m/>
    <n v="1"/>
    <m/>
    <n v="0"/>
    <n v="0"/>
    <x v="1"/>
    <m/>
    <m/>
    <m/>
    <x v="0"/>
    <m/>
    <m/>
    <m/>
    <e v="#N/A"/>
    <e v="#N/A"/>
    <n v="364"/>
    <x v="1"/>
    <m/>
    <m/>
    <m/>
    <m/>
    <s v="n.a."/>
    <m/>
    <m/>
    <n v="0"/>
    <n v="0"/>
    <m/>
    <e v="#N/A"/>
    <m/>
    <m/>
    <m/>
    <m/>
    <m/>
    <m/>
    <m/>
    <m/>
    <m/>
    <m/>
    <m/>
    <m/>
    <m/>
    <m/>
    <m/>
    <m/>
    <m/>
    <m/>
    <m/>
    <m/>
    <m/>
    <n v="60000"/>
    <m/>
    <m/>
    <s v="Euro"/>
    <n v="19.2"/>
    <m/>
    <m/>
    <m/>
    <m/>
    <e v="#N/A"/>
    <m/>
    <m/>
    <m/>
    <m/>
    <m/>
    <m/>
    <m/>
    <m/>
    <m/>
    <m/>
    <m/>
    <m/>
    <m/>
    <m/>
    <m/>
    <m/>
    <m/>
    <m/>
    <m/>
    <m/>
    <m/>
    <m/>
  </r>
  <r>
    <m/>
    <s v="V100031"/>
    <s v="2022-0018"/>
    <x v="98"/>
    <n v="1"/>
    <s v="Wagon"/>
    <n v="21"/>
    <m/>
    <x v="35"/>
    <m/>
    <m/>
    <x v="2"/>
    <x v="0"/>
    <n v="1"/>
    <m/>
    <m/>
    <n v="1"/>
    <m/>
    <n v="0"/>
    <n v="0"/>
    <x v="1"/>
    <m/>
    <m/>
    <m/>
    <x v="0"/>
    <m/>
    <m/>
    <m/>
    <e v="#N/A"/>
    <e v="#N/A"/>
    <n v="364"/>
    <x v="1"/>
    <m/>
    <m/>
    <m/>
    <m/>
    <s v="n.a."/>
    <m/>
    <m/>
    <n v="0"/>
    <n v="0"/>
    <m/>
    <e v="#N/A"/>
    <m/>
    <m/>
    <m/>
    <m/>
    <m/>
    <m/>
    <m/>
    <m/>
    <m/>
    <m/>
    <m/>
    <m/>
    <m/>
    <m/>
    <m/>
    <m/>
    <m/>
    <m/>
    <m/>
    <m/>
    <m/>
    <n v="60000"/>
    <m/>
    <m/>
    <s v="Euro"/>
    <n v="19.2"/>
    <m/>
    <m/>
    <m/>
    <m/>
    <e v="#N/A"/>
    <m/>
    <m/>
    <m/>
    <m/>
    <m/>
    <m/>
    <m/>
    <m/>
    <m/>
    <m/>
    <m/>
    <m/>
    <m/>
    <m/>
    <m/>
    <m/>
    <m/>
    <m/>
    <m/>
    <m/>
    <m/>
    <m/>
  </r>
  <r>
    <m/>
    <s v="V100031"/>
    <s v="2022-0018"/>
    <x v="98"/>
    <n v="1"/>
    <s v="Wagon"/>
    <n v="22"/>
    <m/>
    <x v="35"/>
    <m/>
    <m/>
    <x v="2"/>
    <x v="0"/>
    <n v="1"/>
    <m/>
    <m/>
    <n v="1"/>
    <m/>
    <n v="0"/>
    <n v="0"/>
    <x v="1"/>
    <m/>
    <m/>
    <m/>
    <x v="0"/>
    <m/>
    <m/>
    <m/>
    <e v="#N/A"/>
    <e v="#N/A"/>
    <n v="364"/>
    <x v="1"/>
    <m/>
    <m/>
    <m/>
    <m/>
    <s v="n.a."/>
    <m/>
    <m/>
    <n v="0"/>
    <n v="0"/>
    <m/>
    <e v="#N/A"/>
    <m/>
    <m/>
    <m/>
    <m/>
    <m/>
    <m/>
    <m/>
    <m/>
    <m/>
    <m/>
    <m/>
    <m/>
    <m/>
    <m/>
    <m/>
    <m/>
    <m/>
    <m/>
    <m/>
    <m/>
    <m/>
    <n v="60000"/>
    <m/>
    <m/>
    <s v="Euro"/>
    <n v="19.2"/>
    <m/>
    <m/>
    <m/>
    <m/>
    <e v="#N/A"/>
    <m/>
    <m/>
    <m/>
    <m/>
    <m/>
    <m/>
    <m/>
    <m/>
    <m/>
    <m/>
    <m/>
    <m/>
    <m/>
    <m/>
    <m/>
    <m/>
    <m/>
    <m/>
    <m/>
    <m/>
    <m/>
    <m/>
  </r>
  <r>
    <m/>
    <s v="V100031"/>
    <s v="2022-0018"/>
    <x v="98"/>
    <n v="1"/>
    <s v="Wagon"/>
    <n v="23"/>
    <m/>
    <x v="35"/>
    <m/>
    <m/>
    <x v="2"/>
    <x v="0"/>
    <n v="1"/>
    <m/>
    <m/>
    <n v="1"/>
    <m/>
    <n v="0"/>
    <n v="0"/>
    <x v="1"/>
    <m/>
    <m/>
    <m/>
    <x v="0"/>
    <m/>
    <m/>
    <m/>
    <e v="#N/A"/>
    <e v="#N/A"/>
    <n v="364"/>
    <x v="1"/>
    <m/>
    <m/>
    <m/>
    <m/>
    <s v="n.a."/>
    <m/>
    <m/>
    <n v="0"/>
    <n v="0"/>
    <m/>
    <e v="#N/A"/>
    <m/>
    <m/>
    <m/>
    <m/>
    <m/>
    <m/>
    <m/>
    <m/>
    <m/>
    <m/>
    <m/>
    <m/>
    <m/>
    <m/>
    <m/>
    <m/>
    <m/>
    <m/>
    <m/>
    <m/>
    <m/>
    <n v="60000"/>
    <m/>
    <m/>
    <s v="Euro"/>
    <n v="19.2"/>
    <m/>
    <m/>
    <m/>
    <m/>
    <e v="#N/A"/>
    <m/>
    <m/>
    <m/>
    <m/>
    <m/>
    <m/>
    <m/>
    <m/>
    <m/>
    <m/>
    <m/>
    <m/>
    <m/>
    <m/>
    <m/>
    <m/>
    <m/>
    <m/>
    <m/>
    <m/>
    <m/>
    <m/>
  </r>
  <r>
    <m/>
    <s v="V100031"/>
    <s v="2022-0018"/>
    <x v="98"/>
    <n v="1"/>
    <s v="Wagon"/>
    <n v="24"/>
    <m/>
    <x v="35"/>
    <m/>
    <m/>
    <x v="2"/>
    <x v="0"/>
    <n v="1"/>
    <m/>
    <m/>
    <n v="1"/>
    <m/>
    <n v="0"/>
    <n v="0"/>
    <x v="1"/>
    <m/>
    <m/>
    <m/>
    <x v="0"/>
    <m/>
    <m/>
    <m/>
    <e v="#N/A"/>
    <e v="#N/A"/>
    <n v="364"/>
    <x v="1"/>
    <m/>
    <m/>
    <m/>
    <m/>
    <s v="n.a."/>
    <m/>
    <m/>
    <n v="0"/>
    <n v="0"/>
    <m/>
    <e v="#N/A"/>
    <m/>
    <m/>
    <m/>
    <m/>
    <m/>
    <m/>
    <m/>
    <m/>
    <m/>
    <m/>
    <m/>
    <m/>
    <m/>
    <m/>
    <m/>
    <m/>
    <m/>
    <m/>
    <m/>
    <m/>
    <m/>
    <n v="60000"/>
    <m/>
    <m/>
    <s v="Euro"/>
    <n v="19.2"/>
    <m/>
    <m/>
    <m/>
    <m/>
    <e v="#N/A"/>
    <m/>
    <m/>
    <m/>
    <m/>
    <m/>
    <m/>
    <m/>
    <m/>
    <m/>
    <m/>
    <m/>
    <m/>
    <m/>
    <m/>
    <m/>
    <m/>
    <m/>
    <m/>
    <m/>
    <m/>
    <m/>
    <m/>
  </r>
  <r>
    <m/>
    <s v="V100031"/>
    <s v="2022-0018"/>
    <x v="98"/>
    <n v="1"/>
    <s v="Wagon"/>
    <n v="25"/>
    <m/>
    <x v="35"/>
    <m/>
    <m/>
    <x v="2"/>
    <x v="0"/>
    <n v="1"/>
    <m/>
    <m/>
    <n v="1"/>
    <m/>
    <n v="0"/>
    <n v="0"/>
    <x v="1"/>
    <m/>
    <m/>
    <m/>
    <x v="0"/>
    <m/>
    <m/>
    <m/>
    <e v="#N/A"/>
    <e v="#N/A"/>
    <n v="364"/>
    <x v="1"/>
    <m/>
    <m/>
    <m/>
    <m/>
    <s v="n.a."/>
    <m/>
    <m/>
    <n v="0"/>
    <n v="0"/>
    <m/>
    <e v="#N/A"/>
    <m/>
    <m/>
    <m/>
    <m/>
    <m/>
    <m/>
    <m/>
    <m/>
    <m/>
    <m/>
    <m/>
    <m/>
    <m/>
    <m/>
    <m/>
    <m/>
    <m/>
    <m/>
    <m/>
    <m/>
    <m/>
    <n v="60000"/>
    <m/>
    <m/>
    <s v="Euro"/>
    <n v="19.2"/>
    <m/>
    <m/>
    <m/>
    <m/>
    <e v="#N/A"/>
    <m/>
    <m/>
    <m/>
    <m/>
    <m/>
    <m/>
    <m/>
    <m/>
    <m/>
    <m/>
    <m/>
    <m/>
    <m/>
    <m/>
    <m/>
    <m/>
    <m/>
    <m/>
    <m/>
    <m/>
    <m/>
    <m/>
  </r>
  <r>
    <m/>
    <s v="V100031"/>
    <s v="2022-0018"/>
    <x v="98"/>
    <n v="1"/>
    <s v="Wagon"/>
    <n v="26"/>
    <m/>
    <x v="35"/>
    <m/>
    <m/>
    <x v="2"/>
    <x v="0"/>
    <n v="1"/>
    <m/>
    <m/>
    <n v="1"/>
    <m/>
    <n v="0"/>
    <n v="0"/>
    <x v="1"/>
    <m/>
    <m/>
    <m/>
    <x v="0"/>
    <m/>
    <m/>
    <m/>
    <e v="#N/A"/>
    <e v="#N/A"/>
    <n v="364"/>
    <x v="1"/>
    <m/>
    <m/>
    <m/>
    <m/>
    <s v="n.a."/>
    <m/>
    <m/>
    <n v="0"/>
    <n v="0"/>
    <m/>
    <e v="#N/A"/>
    <m/>
    <m/>
    <m/>
    <m/>
    <m/>
    <m/>
    <m/>
    <m/>
    <m/>
    <m/>
    <m/>
    <m/>
    <m/>
    <m/>
    <m/>
    <m/>
    <m/>
    <m/>
    <m/>
    <m/>
    <m/>
    <n v="60000"/>
    <m/>
    <m/>
    <s v="Euro"/>
    <n v="19.2"/>
    <m/>
    <m/>
    <m/>
    <m/>
    <e v="#N/A"/>
    <m/>
    <m/>
    <m/>
    <m/>
    <m/>
    <m/>
    <m/>
    <m/>
    <m/>
    <m/>
    <m/>
    <m/>
    <m/>
    <m/>
    <m/>
    <m/>
    <m/>
    <m/>
    <m/>
    <m/>
    <m/>
    <m/>
  </r>
  <r>
    <m/>
    <s v="V100031"/>
    <s v="2022-0018"/>
    <x v="98"/>
    <n v="1"/>
    <s v="Wagon"/>
    <n v="27"/>
    <m/>
    <x v="35"/>
    <m/>
    <m/>
    <x v="2"/>
    <x v="0"/>
    <n v="1"/>
    <m/>
    <m/>
    <n v="1"/>
    <m/>
    <n v="0"/>
    <n v="0"/>
    <x v="1"/>
    <m/>
    <m/>
    <m/>
    <x v="0"/>
    <m/>
    <m/>
    <m/>
    <e v="#N/A"/>
    <e v="#N/A"/>
    <n v="364"/>
    <x v="1"/>
    <m/>
    <m/>
    <m/>
    <m/>
    <s v="n.a."/>
    <m/>
    <m/>
    <n v="0"/>
    <n v="0"/>
    <m/>
    <e v="#N/A"/>
    <m/>
    <m/>
    <m/>
    <m/>
    <m/>
    <m/>
    <m/>
    <m/>
    <m/>
    <m/>
    <m/>
    <m/>
    <m/>
    <m/>
    <m/>
    <m/>
    <m/>
    <m/>
    <m/>
    <m/>
    <m/>
    <n v="60000"/>
    <m/>
    <m/>
    <s v="Euro"/>
    <n v="19.2"/>
    <m/>
    <m/>
    <m/>
    <m/>
    <e v="#N/A"/>
    <m/>
    <m/>
    <m/>
    <m/>
    <m/>
    <m/>
    <m/>
    <m/>
    <m/>
    <m/>
    <m/>
    <m/>
    <m/>
    <m/>
    <m/>
    <m/>
    <m/>
    <m/>
    <m/>
    <m/>
    <m/>
    <m/>
  </r>
  <r>
    <m/>
    <s v="V100031"/>
    <s v="2022-0018"/>
    <x v="98"/>
    <n v="2"/>
    <s v="Batch"/>
    <m/>
    <m/>
    <x v="35"/>
    <s v="ROU"/>
    <s v="South EU"/>
    <x v="2"/>
    <x v="0"/>
    <n v="25"/>
    <m/>
    <m/>
    <n v="25"/>
    <n v="0"/>
    <n v="0"/>
    <n v="0"/>
    <x v="0"/>
    <m/>
    <m/>
    <m/>
    <x v="0"/>
    <m/>
    <m/>
    <m/>
    <m/>
    <m/>
    <m/>
    <x v="12"/>
    <m/>
    <m/>
    <m/>
    <m/>
    <s v="n.a."/>
    <m/>
    <m/>
    <n v="0"/>
    <n v="0"/>
    <m/>
    <d v="2023-07-25T00:00:00"/>
    <m/>
    <m/>
    <m/>
    <m/>
    <m/>
    <m/>
    <m/>
    <m/>
    <n v="0"/>
    <s v="B"/>
    <m/>
    <n v="1.4"/>
    <s v="CHE"/>
    <s v="3 Mths Cash Deposit"/>
    <m/>
    <s v="N"/>
    <n v="12"/>
    <m/>
    <m/>
    <m/>
    <m/>
    <n v="60000"/>
    <m/>
    <m/>
    <s v="Euro"/>
    <n v="19.2"/>
    <n v="0"/>
    <n v="0"/>
    <m/>
    <n v="0"/>
    <n v="19.2"/>
    <n v="0.25"/>
    <n v="1168"/>
    <m/>
    <m/>
    <n v="0"/>
    <s v="0.00"/>
    <n v="0"/>
    <n v="0"/>
    <s v="0.00"/>
    <n v="0"/>
    <n v="19.11"/>
    <n v="0"/>
    <n v="19.11"/>
    <n v="0.9916274201988488"/>
    <n v="0"/>
    <n v="18.95"/>
    <n v="18.95"/>
    <n v="1500000"/>
    <n v="0"/>
    <m/>
    <n v="0"/>
    <n v="174720"/>
  </r>
  <r>
    <m/>
    <s v="V100031"/>
    <s v="2022-0018"/>
    <x v="98"/>
    <n v="2"/>
    <s v="Wagon"/>
    <n v="28"/>
    <m/>
    <x v="35"/>
    <m/>
    <m/>
    <x v="2"/>
    <x v="0"/>
    <n v="1"/>
    <m/>
    <m/>
    <n v="1"/>
    <m/>
    <n v="0"/>
    <n v="0"/>
    <x v="1"/>
    <m/>
    <m/>
    <m/>
    <x v="0"/>
    <m/>
    <m/>
    <m/>
    <e v="#N/A"/>
    <e v="#N/A"/>
    <n v="364"/>
    <x v="1"/>
    <m/>
    <m/>
    <m/>
    <m/>
    <s v="n.a."/>
    <m/>
    <m/>
    <n v="0"/>
    <n v="0"/>
    <m/>
    <e v="#N/A"/>
    <m/>
    <m/>
    <m/>
    <m/>
    <m/>
    <m/>
    <m/>
    <m/>
    <m/>
    <m/>
    <m/>
    <m/>
    <m/>
    <m/>
    <m/>
    <m/>
    <m/>
    <m/>
    <m/>
    <m/>
    <m/>
    <n v="60000"/>
    <m/>
    <m/>
    <s v="Euro"/>
    <n v="19.2"/>
    <m/>
    <m/>
    <m/>
    <m/>
    <e v="#N/A"/>
    <m/>
    <m/>
    <m/>
    <m/>
    <m/>
    <m/>
    <m/>
    <m/>
    <m/>
    <m/>
    <m/>
    <m/>
    <m/>
    <m/>
    <m/>
    <m/>
    <m/>
    <m/>
    <m/>
    <m/>
    <m/>
    <m/>
  </r>
  <r>
    <m/>
    <s v="V100031"/>
    <s v="2022-0018"/>
    <x v="98"/>
    <n v="2"/>
    <s v="Wagon"/>
    <n v="29"/>
    <m/>
    <x v="35"/>
    <m/>
    <m/>
    <x v="2"/>
    <x v="0"/>
    <n v="1"/>
    <m/>
    <m/>
    <n v="1"/>
    <m/>
    <n v="0"/>
    <n v="0"/>
    <x v="1"/>
    <m/>
    <m/>
    <m/>
    <x v="0"/>
    <m/>
    <m/>
    <m/>
    <e v="#N/A"/>
    <e v="#N/A"/>
    <n v="364"/>
    <x v="1"/>
    <m/>
    <m/>
    <m/>
    <m/>
    <s v="n.a."/>
    <m/>
    <m/>
    <n v="0"/>
    <n v="0"/>
    <m/>
    <e v="#N/A"/>
    <m/>
    <m/>
    <m/>
    <m/>
    <m/>
    <m/>
    <m/>
    <m/>
    <m/>
    <m/>
    <m/>
    <m/>
    <m/>
    <m/>
    <m/>
    <m/>
    <m/>
    <m/>
    <m/>
    <m/>
    <m/>
    <n v="60000"/>
    <m/>
    <m/>
    <s v="Euro"/>
    <n v="19.2"/>
    <m/>
    <m/>
    <m/>
    <m/>
    <e v="#N/A"/>
    <m/>
    <m/>
    <m/>
    <m/>
    <m/>
    <m/>
    <m/>
    <m/>
    <m/>
    <m/>
    <m/>
    <m/>
    <m/>
    <m/>
    <m/>
    <m/>
    <m/>
    <m/>
    <m/>
    <m/>
    <m/>
    <m/>
  </r>
  <r>
    <m/>
    <s v="V100031"/>
    <s v="2022-0018"/>
    <x v="98"/>
    <n v="2"/>
    <s v="Wagon"/>
    <n v="30"/>
    <m/>
    <x v="35"/>
    <m/>
    <m/>
    <x v="2"/>
    <x v="0"/>
    <n v="1"/>
    <m/>
    <m/>
    <n v="1"/>
    <m/>
    <n v="0"/>
    <n v="0"/>
    <x v="1"/>
    <m/>
    <m/>
    <m/>
    <x v="0"/>
    <m/>
    <m/>
    <m/>
    <e v="#N/A"/>
    <e v="#N/A"/>
    <n v="364"/>
    <x v="1"/>
    <m/>
    <m/>
    <m/>
    <m/>
    <s v="n.a."/>
    <m/>
    <m/>
    <n v="0"/>
    <n v="0"/>
    <m/>
    <e v="#N/A"/>
    <m/>
    <m/>
    <m/>
    <m/>
    <m/>
    <m/>
    <m/>
    <m/>
    <m/>
    <m/>
    <m/>
    <m/>
    <m/>
    <m/>
    <m/>
    <m/>
    <m/>
    <m/>
    <m/>
    <m/>
    <m/>
    <n v="60000"/>
    <m/>
    <m/>
    <s v="Euro"/>
    <n v="19.2"/>
    <m/>
    <m/>
    <m/>
    <m/>
    <e v="#N/A"/>
    <m/>
    <m/>
    <m/>
    <m/>
    <m/>
    <m/>
    <m/>
    <m/>
    <m/>
    <m/>
    <m/>
    <m/>
    <m/>
    <m/>
    <m/>
    <m/>
    <m/>
    <m/>
    <m/>
    <m/>
    <m/>
    <m/>
  </r>
  <r>
    <m/>
    <s v="V100031"/>
    <s v="2022-0018"/>
    <x v="98"/>
    <n v="2"/>
    <s v="Wagon"/>
    <n v="31"/>
    <m/>
    <x v="35"/>
    <m/>
    <m/>
    <x v="2"/>
    <x v="0"/>
    <n v="1"/>
    <m/>
    <m/>
    <n v="1"/>
    <m/>
    <n v="0"/>
    <n v="0"/>
    <x v="1"/>
    <m/>
    <m/>
    <m/>
    <x v="0"/>
    <m/>
    <m/>
    <m/>
    <e v="#N/A"/>
    <e v="#N/A"/>
    <n v="364"/>
    <x v="1"/>
    <m/>
    <m/>
    <m/>
    <m/>
    <s v="n.a."/>
    <m/>
    <m/>
    <n v="0"/>
    <n v="0"/>
    <m/>
    <e v="#N/A"/>
    <m/>
    <m/>
    <m/>
    <m/>
    <m/>
    <m/>
    <m/>
    <m/>
    <m/>
    <m/>
    <m/>
    <m/>
    <m/>
    <m/>
    <m/>
    <m/>
    <m/>
    <m/>
    <m/>
    <m/>
    <m/>
    <n v="60000"/>
    <m/>
    <m/>
    <s v="Euro"/>
    <n v="19.2"/>
    <m/>
    <m/>
    <m/>
    <m/>
    <e v="#N/A"/>
    <m/>
    <m/>
    <m/>
    <m/>
    <m/>
    <m/>
    <m/>
    <m/>
    <m/>
    <m/>
    <m/>
    <m/>
    <m/>
    <m/>
    <m/>
    <m/>
    <m/>
    <m/>
    <m/>
    <m/>
    <m/>
    <m/>
  </r>
  <r>
    <m/>
    <s v="V100031"/>
    <s v="2022-0018"/>
    <x v="98"/>
    <n v="2"/>
    <s v="Wagon"/>
    <n v="32"/>
    <m/>
    <x v="35"/>
    <m/>
    <m/>
    <x v="2"/>
    <x v="0"/>
    <n v="1"/>
    <m/>
    <m/>
    <n v="1"/>
    <m/>
    <n v="0"/>
    <n v="0"/>
    <x v="1"/>
    <m/>
    <m/>
    <m/>
    <x v="0"/>
    <m/>
    <m/>
    <m/>
    <e v="#N/A"/>
    <e v="#N/A"/>
    <n v="364"/>
    <x v="1"/>
    <m/>
    <m/>
    <m/>
    <m/>
    <s v="n.a."/>
    <m/>
    <m/>
    <n v="0"/>
    <n v="0"/>
    <m/>
    <e v="#N/A"/>
    <m/>
    <m/>
    <m/>
    <m/>
    <m/>
    <m/>
    <m/>
    <m/>
    <m/>
    <m/>
    <m/>
    <m/>
    <m/>
    <m/>
    <m/>
    <m/>
    <m/>
    <m/>
    <m/>
    <m/>
    <m/>
    <n v="60000"/>
    <m/>
    <m/>
    <s v="Euro"/>
    <n v="19.2"/>
    <m/>
    <m/>
    <m/>
    <m/>
    <e v="#N/A"/>
    <m/>
    <m/>
    <m/>
    <m/>
    <m/>
    <m/>
    <m/>
    <m/>
    <m/>
    <m/>
    <m/>
    <m/>
    <m/>
    <m/>
    <m/>
    <m/>
    <m/>
    <m/>
    <m/>
    <m/>
    <m/>
    <m/>
  </r>
  <r>
    <m/>
    <s v="V100031"/>
    <s v="2022-0018"/>
    <x v="98"/>
    <n v="2"/>
    <s v="Wagon"/>
    <n v="33"/>
    <m/>
    <x v="35"/>
    <m/>
    <m/>
    <x v="2"/>
    <x v="0"/>
    <n v="1"/>
    <m/>
    <m/>
    <n v="1"/>
    <m/>
    <n v="0"/>
    <n v="0"/>
    <x v="1"/>
    <m/>
    <m/>
    <m/>
    <x v="0"/>
    <m/>
    <m/>
    <m/>
    <e v="#N/A"/>
    <e v="#N/A"/>
    <n v="364"/>
    <x v="1"/>
    <m/>
    <m/>
    <m/>
    <m/>
    <s v="n.a."/>
    <m/>
    <m/>
    <n v="0"/>
    <n v="0"/>
    <m/>
    <e v="#N/A"/>
    <m/>
    <m/>
    <m/>
    <m/>
    <m/>
    <m/>
    <m/>
    <m/>
    <m/>
    <m/>
    <m/>
    <m/>
    <m/>
    <m/>
    <m/>
    <m/>
    <m/>
    <m/>
    <m/>
    <m/>
    <m/>
    <n v="60000"/>
    <m/>
    <m/>
    <s v="Euro"/>
    <n v="19.2"/>
    <m/>
    <m/>
    <m/>
    <m/>
    <e v="#N/A"/>
    <m/>
    <m/>
    <m/>
    <m/>
    <m/>
    <m/>
    <m/>
    <m/>
    <m/>
    <m/>
    <m/>
    <m/>
    <m/>
    <m/>
    <m/>
    <m/>
    <m/>
    <m/>
    <m/>
    <m/>
    <m/>
    <m/>
  </r>
  <r>
    <m/>
    <s v="V100031"/>
    <s v="2022-0018"/>
    <x v="98"/>
    <n v="2"/>
    <s v="Wagon"/>
    <n v="34"/>
    <m/>
    <x v="35"/>
    <m/>
    <m/>
    <x v="2"/>
    <x v="0"/>
    <n v="1"/>
    <m/>
    <m/>
    <n v="1"/>
    <m/>
    <n v="0"/>
    <n v="0"/>
    <x v="1"/>
    <m/>
    <m/>
    <m/>
    <x v="0"/>
    <m/>
    <m/>
    <m/>
    <e v="#N/A"/>
    <e v="#N/A"/>
    <n v="364"/>
    <x v="1"/>
    <m/>
    <m/>
    <m/>
    <m/>
    <s v="n.a."/>
    <m/>
    <m/>
    <n v="0"/>
    <n v="0"/>
    <m/>
    <e v="#N/A"/>
    <m/>
    <m/>
    <m/>
    <m/>
    <m/>
    <m/>
    <m/>
    <m/>
    <m/>
    <m/>
    <m/>
    <m/>
    <m/>
    <m/>
    <m/>
    <m/>
    <m/>
    <m/>
    <m/>
    <m/>
    <m/>
    <n v="60000"/>
    <m/>
    <m/>
    <s v="Euro"/>
    <n v="19.2"/>
    <m/>
    <m/>
    <m/>
    <m/>
    <e v="#N/A"/>
    <m/>
    <m/>
    <m/>
    <m/>
    <m/>
    <m/>
    <m/>
    <m/>
    <m/>
    <m/>
    <m/>
    <m/>
    <m/>
    <m/>
    <m/>
    <m/>
    <m/>
    <m/>
    <m/>
    <m/>
    <m/>
    <m/>
  </r>
  <r>
    <m/>
    <s v="V100031"/>
    <s v="2022-0018"/>
    <x v="98"/>
    <n v="2"/>
    <s v="Wagon"/>
    <n v="35"/>
    <m/>
    <x v="35"/>
    <m/>
    <m/>
    <x v="2"/>
    <x v="0"/>
    <n v="1"/>
    <m/>
    <m/>
    <n v="1"/>
    <m/>
    <n v="0"/>
    <n v="0"/>
    <x v="1"/>
    <m/>
    <m/>
    <m/>
    <x v="0"/>
    <m/>
    <m/>
    <m/>
    <e v="#N/A"/>
    <e v="#N/A"/>
    <n v="364"/>
    <x v="1"/>
    <m/>
    <m/>
    <m/>
    <m/>
    <s v="n.a."/>
    <m/>
    <m/>
    <n v="0"/>
    <n v="0"/>
    <m/>
    <e v="#N/A"/>
    <m/>
    <m/>
    <m/>
    <m/>
    <m/>
    <m/>
    <m/>
    <m/>
    <m/>
    <m/>
    <m/>
    <m/>
    <m/>
    <m/>
    <m/>
    <m/>
    <m/>
    <m/>
    <m/>
    <m/>
    <m/>
    <n v="60000"/>
    <m/>
    <m/>
    <s v="Euro"/>
    <n v="19.2"/>
    <m/>
    <m/>
    <m/>
    <m/>
    <e v="#N/A"/>
    <m/>
    <m/>
    <m/>
    <m/>
    <m/>
    <m/>
    <m/>
    <m/>
    <m/>
    <m/>
    <m/>
    <m/>
    <m/>
    <m/>
    <m/>
    <m/>
    <m/>
    <m/>
    <m/>
    <m/>
    <m/>
    <m/>
  </r>
  <r>
    <m/>
    <s v="V100031"/>
    <s v="2022-0018"/>
    <x v="98"/>
    <n v="2"/>
    <s v="Wagon"/>
    <n v="36"/>
    <m/>
    <x v="35"/>
    <m/>
    <m/>
    <x v="2"/>
    <x v="0"/>
    <n v="1"/>
    <m/>
    <m/>
    <n v="1"/>
    <m/>
    <n v="0"/>
    <n v="0"/>
    <x v="1"/>
    <m/>
    <m/>
    <m/>
    <x v="0"/>
    <m/>
    <m/>
    <m/>
    <e v="#N/A"/>
    <e v="#N/A"/>
    <n v="364"/>
    <x v="1"/>
    <m/>
    <m/>
    <m/>
    <m/>
    <s v="n.a."/>
    <m/>
    <m/>
    <n v="0"/>
    <n v="0"/>
    <m/>
    <e v="#N/A"/>
    <m/>
    <m/>
    <m/>
    <m/>
    <m/>
    <m/>
    <m/>
    <m/>
    <m/>
    <m/>
    <m/>
    <m/>
    <m/>
    <m/>
    <m/>
    <m/>
    <m/>
    <m/>
    <m/>
    <m/>
    <m/>
    <n v="60000"/>
    <m/>
    <m/>
    <s v="Euro"/>
    <n v="19.2"/>
    <m/>
    <m/>
    <m/>
    <m/>
    <e v="#N/A"/>
    <m/>
    <m/>
    <m/>
    <m/>
    <m/>
    <m/>
    <m/>
    <m/>
    <m/>
    <m/>
    <m/>
    <m/>
    <m/>
    <m/>
    <m/>
    <m/>
    <m/>
    <m/>
    <m/>
    <m/>
    <m/>
    <m/>
  </r>
  <r>
    <m/>
    <s v="V100031"/>
    <s v="2022-0018"/>
    <x v="98"/>
    <n v="2"/>
    <s v="Wagon"/>
    <n v="37"/>
    <m/>
    <x v="35"/>
    <m/>
    <m/>
    <x v="2"/>
    <x v="0"/>
    <n v="1"/>
    <m/>
    <m/>
    <n v="1"/>
    <m/>
    <n v="0"/>
    <n v="0"/>
    <x v="1"/>
    <m/>
    <m/>
    <m/>
    <x v="0"/>
    <m/>
    <m/>
    <m/>
    <e v="#N/A"/>
    <e v="#N/A"/>
    <n v="364"/>
    <x v="1"/>
    <m/>
    <m/>
    <m/>
    <m/>
    <s v="n.a."/>
    <m/>
    <m/>
    <n v="0"/>
    <n v="0"/>
    <m/>
    <e v="#N/A"/>
    <m/>
    <m/>
    <m/>
    <m/>
    <m/>
    <m/>
    <m/>
    <m/>
    <m/>
    <m/>
    <m/>
    <m/>
    <m/>
    <m/>
    <m/>
    <m/>
    <m/>
    <m/>
    <m/>
    <m/>
    <m/>
    <n v="60000"/>
    <m/>
    <m/>
    <s v="Euro"/>
    <n v="19.2"/>
    <m/>
    <m/>
    <m/>
    <m/>
    <e v="#N/A"/>
    <m/>
    <m/>
    <m/>
    <m/>
    <m/>
    <m/>
    <m/>
    <m/>
    <m/>
    <m/>
    <m/>
    <m/>
    <m/>
    <m/>
    <m/>
    <m/>
    <m/>
    <m/>
    <m/>
    <m/>
    <m/>
    <m/>
  </r>
  <r>
    <m/>
    <s v="V100031"/>
    <s v="2022-0018"/>
    <x v="98"/>
    <n v="2"/>
    <s v="Wagon"/>
    <n v="38"/>
    <m/>
    <x v="35"/>
    <m/>
    <m/>
    <x v="2"/>
    <x v="0"/>
    <n v="1"/>
    <m/>
    <m/>
    <n v="1"/>
    <m/>
    <n v="0"/>
    <n v="0"/>
    <x v="1"/>
    <m/>
    <m/>
    <m/>
    <x v="0"/>
    <m/>
    <m/>
    <m/>
    <e v="#N/A"/>
    <e v="#N/A"/>
    <n v="364"/>
    <x v="1"/>
    <m/>
    <m/>
    <m/>
    <m/>
    <s v="n.a."/>
    <m/>
    <m/>
    <n v="0"/>
    <n v="0"/>
    <m/>
    <e v="#N/A"/>
    <m/>
    <m/>
    <m/>
    <m/>
    <m/>
    <m/>
    <m/>
    <m/>
    <m/>
    <m/>
    <m/>
    <m/>
    <m/>
    <m/>
    <m/>
    <m/>
    <m/>
    <m/>
    <m/>
    <m/>
    <m/>
    <n v="60000"/>
    <m/>
    <m/>
    <s v="Euro"/>
    <n v="19.2"/>
    <m/>
    <m/>
    <m/>
    <m/>
    <e v="#N/A"/>
    <m/>
    <m/>
    <m/>
    <m/>
    <m/>
    <m/>
    <m/>
    <m/>
    <m/>
    <m/>
    <m/>
    <m/>
    <m/>
    <m/>
    <m/>
    <m/>
    <m/>
    <m/>
    <m/>
    <m/>
    <m/>
    <m/>
  </r>
  <r>
    <m/>
    <s v="V100031"/>
    <s v="2022-0018"/>
    <x v="98"/>
    <n v="2"/>
    <s v="Wagon"/>
    <n v="39"/>
    <m/>
    <x v="35"/>
    <m/>
    <m/>
    <x v="2"/>
    <x v="0"/>
    <n v="1"/>
    <m/>
    <m/>
    <n v="1"/>
    <m/>
    <n v="0"/>
    <n v="0"/>
    <x v="1"/>
    <m/>
    <m/>
    <m/>
    <x v="0"/>
    <m/>
    <m/>
    <m/>
    <e v="#N/A"/>
    <e v="#N/A"/>
    <n v="364"/>
    <x v="1"/>
    <m/>
    <m/>
    <m/>
    <m/>
    <s v="n.a."/>
    <m/>
    <m/>
    <n v="0"/>
    <n v="0"/>
    <m/>
    <e v="#N/A"/>
    <m/>
    <m/>
    <m/>
    <m/>
    <m/>
    <m/>
    <m/>
    <m/>
    <m/>
    <m/>
    <m/>
    <m/>
    <m/>
    <m/>
    <m/>
    <m/>
    <m/>
    <m/>
    <m/>
    <m/>
    <m/>
    <n v="60000"/>
    <m/>
    <m/>
    <s v="Euro"/>
    <n v="19.2"/>
    <m/>
    <m/>
    <m/>
    <m/>
    <e v="#N/A"/>
    <m/>
    <m/>
    <m/>
    <m/>
    <m/>
    <m/>
    <m/>
    <m/>
    <m/>
    <m/>
    <m/>
    <m/>
    <m/>
    <m/>
    <m/>
    <m/>
    <m/>
    <m/>
    <m/>
    <m/>
    <m/>
    <m/>
  </r>
  <r>
    <m/>
    <s v="V100031"/>
    <s v="2022-0018"/>
    <x v="98"/>
    <n v="2"/>
    <s v="Wagon"/>
    <n v="40"/>
    <m/>
    <x v="35"/>
    <m/>
    <m/>
    <x v="2"/>
    <x v="0"/>
    <n v="1"/>
    <m/>
    <m/>
    <n v="1"/>
    <m/>
    <n v="0"/>
    <n v="0"/>
    <x v="1"/>
    <m/>
    <m/>
    <m/>
    <x v="0"/>
    <m/>
    <m/>
    <m/>
    <e v="#N/A"/>
    <e v="#N/A"/>
    <n v="364"/>
    <x v="1"/>
    <m/>
    <m/>
    <m/>
    <m/>
    <s v="n.a."/>
    <m/>
    <m/>
    <n v="0"/>
    <n v="0"/>
    <m/>
    <e v="#N/A"/>
    <m/>
    <m/>
    <m/>
    <m/>
    <m/>
    <m/>
    <m/>
    <m/>
    <m/>
    <m/>
    <m/>
    <m/>
    <m/>
    <m/>
    <m/>
    <m/>
    <m/>
    <m/>
    <m/>
    <m/>
    <m/>
    <n v="60000"/>
    <m/>
    <m/>
    <s v="Euro"/>
    <n v="19.2"/>
    <m/>
    <m/>
    <m/>
    <m/>
    <e v="#N/A"/>
    <m/>
    <m/>
    <m/>
    <m/>
    <m/>
    <m/>
    <m/>
    <m/>
    <m/>
    <m/>
    <m/>
    <m/>
    <m/>
    <m/>
    <m/>
    <m/>
    <m/>
    <m/>
    <m/>
    <m/>
    <m/>
    <m/>
  </r>
  <r>
    <m/>
    <s v="V100031"/>
    <s v="2022-0018"/>
    <x v="98"/>
    <n v="2"/>
    <s v="Wagon"/>
    <n v="41"/>
    <m/>
    <x v="35"/>
    <m/>
    <m/>
    <x v="2"/>
    <x v="0"/>
    <n v="1"/>
    <m/>
    <m/>
    <n v="1"/>
    <m/>
    <n v="0"/>
    <n v="0"/>
    <x v="1"/>
    <m/>
    <m/>
    <m/>
    <x v="0"/>
    <m/>
    <m/>
    <m/>
    <e v="#N/A"/>
    <e v="#N/A"/>
    <n v="364"/>
    <x v="1"/>
    <m/>
    <m/>
    <m/>
    <m/>
    <s v="n.a."/>
    <m/>
    <m/>
    <n v="0"/>
    <n v="0"/>
    <m/>
    <e v="#N/A"/>
    <m/>
    <m/>
    <m/>
    <m/>
    <m/>
    <m/>
    <m/>
    <m/>
    <m/>
    <m/>
    <m/>
    <m/>
    <m/>
    <m/>
    <m/>
    <m/>
    <m/>
    <m/>
    <m/>
    <m/>
    <m/>
    <n v="60000"/>
    <m/>
    <m/>
    <s v="Euro"/>
    <n v="19.2"/>
    <m/>
    <m/>
    <m/>
    <m/>
    <e v="#N/A"/>
    <m/>
    <m/>
    <m/>
    <m/>
    <m/>
    <m/>
    <m/>
    <m/>
    <m/>
    <m/>
    <m/>
    <m/>
    <m/>
    <m/>
    <m/>
    <m/>
    <m/>
    <m/>
    <m/>
    <m/>
    <m/>
    <m/>
  </r>
  <r>
    <m/>
    <s v="V100031"/>
    <s v="2022-0018"/>
    <x v="98"/>
    <n v="2"/>
    <s v="Wagon"/>
    <n v="42"/>
    <m/>
    <x v="35"/>
    <m/>
    <m/>
    <x v="2"/>
    <x v="0"/>
    <n v="1"/>
    <m/>
    <m/>
    <n v="1"/>
    <m/>
    <n v="0"/>
    <n v="0"/>
    <x v="1"/>
    <m/>
    <m/>
    <m/>
    <x v="0"/>
    <m/>
    <m/>
    <m/>
    <e v="#N/A"/>
    <e v="#N/A"/>
    <n v="364"/>
    <x v="1"/>
    <m/>
    <m/>
    <m/>
    <m/>
    <s v="n.a."/>
    <m/>
    <m/>
    <n v="0"/>
    <n v="0"/>
    <m/>
    <e v="#N/A"/>
    <m/>
    <m/>
    <m/>
    <m/>
    <m/>
    <m/>
    <m/>
    <m/>
    <m/>
    <m/>
    <m/>
    <m/>
    <m/>
    <m/>
    <m/>
    <m/>
    <m/>
    <m/>
    <m/>
    <m/>
    <m/>
    <n v="60000"/>
    <m/>
    <m/>
    <s v="Euro"/>
    <n v="19.2"/>
    <m/>
    <m/>
    <m/>
    <m/>
    <e v="#N/A"/>
    <m/>
    <m/>
    <m/>
    <m/>
    <m/>
    <m/>
    <m/>
    <m/>
    <m/>
    <m/>
    <m/>
    <m/>
    <m/>
    <m/>
    <m/>
    <m/>
    <m/>
    <m/>
    <m/>
    <m/>
    <m/>
    <m/>
  </r>
  <r>
    <m/>
    <s v="V100031"/>
    <s v="2022-0018"/>
    <x v="98"/>
    <n v="2"/>
    <s v="Wagon"/>
    <n v="43"/>
    <m/>
    <x v="35"/>
    <m/>
    <m/>
    <x v="2"/>
    <x v="0"/>
    <n v="1"/>
    <m/>
    <m/>
    <n v="1"/>
    <m/>
    <n v="0"/>
    <n v="0"/>
    <x v="1"/>
    <m/>
    <m/>
    <m/>
    <x v="0"/>
    <m/>
    <m/>
    <m/>
    <e v="#N/A"/>
    <e v="#N/A"/>
    <n v="364"/>
    <x v="1"/>
    <m/>
    <m/>
    <m/>
    <m/>
    <s v="n.a."/>
    <m/>
    <m/>
    <n v="0"/>
    <n v="0"/>
    <m/>
    <e v="#N/A"/>
    <m/>
    <m/>
    <m/>
    <m/>
    <m/>
    <m/>
    <m/>
    <m/>
    <m/>
    <m/>
    <m/>
    <m/>
    <m/>
    <m/>
    <m/>
    <m/>
    <m/>
    <m/>
    <m/>
    <m/>
    <m/>
    <n v="60000"/>
    <m/>
    <m/>
    <s v="Euro"/>
    <n v="19.2"/>
    <m/>
    <m/>
    <m/>
    <m/>
    <e v="#N/A"/>
    <m/>
    <m/>
    <m/>
    <m/>
    <m/>
    <m/>
    <m/>
    <m/>
    <m/>
    <m/>
    <m/>
    <m/>
    <m/>
    <m/>
    <m/>
    <m/>
    <m/>
    <m/>
    <m/>
    <m/>
    <m/>
    <m/>
  </r>
  <r>
    <m/>
    <s v="V100031"/>
    <s v="2022-0018"/>
    <x v="98"/>
    <n v="2"/>
    <s v="Wagon"/>
    <n v="44"/>
    <m/>
    <x v="35"/>
    <m/>
    <m/>
    <x v="2"/>
    <x v="0"/>
    <n v="1"/>
    <m/>
    <m/>
    <n v="1"/>
    <m/>
    <n v="0"/>
    <n v="0"/>
    <x v="1"/>
    <m/>
    <m/>
    <m/>
    <x v="0"/>
    <m/>
    <m/>
    <m/>
    <e v="#N/A"/>
    <e v="#N/A"/>
    <n v="364"/>
    <x v="1"/>
    <m/>
    <m/>
    <m/>
    <m/>
    <s v="n.a."/>
    <m/>
    <m/>
    <n v="0"/>
    <n v="0"/>
    <m/>
    <e v="#N/A"/>
    <m/>
    <m/>
    <m/>
    <m/>
    <m/>
    <m/>
    <m/>
    <m/>
    <m/>
    <m/>
    <m/>
    <m/>
    <m/>
    <m/>
    <m/>
    <m/>
    <m/>
    <m/>
    <m/>
    <m/>
    <m/>
    <n v="60000"/>
    <m/>
    <m/>
    <s v="Euro"/>
    <n v="19.2"/>
    <m/>
    <m/>
    <m/>
    <m/>
    <e v="#N/A"/>
    <m/>
    <m/>
    <m/>
    <m/>
    <m/>
    <m/>
    <m/>
    <m/>
    <m/>
    <m/>
    <m/>
    <m/>
    <m/>
    <m/>
    <m/>
    <m/>
    <m/>
    <m/>
    <m/>
    <m/>
    <m/>
    <m/>
  </r>
  <r>
    <m/>
    <s v="V100031"/>
    <s v="2022-0018"/>
    <x v="98"/>
    <n v="2"/>
    <s v="Wagon"/>
    <n v="45"/>
    <m/>
    <x v="35"/>
    <m/>
    <m/>
    <x v="2"/>
    <x v="0"/>
    <n v="1"/>
    <m/>
    <m/>
    <n v="1"/>
    <m/>
    <n v="0"/>
    <n v="0"/>
    <x v="1"/>
    <m/>
    <m/>
    <m/>
    <x v="0"/>
    <m/>
    <m/>
    <m/>
    <e v="#N/A"/>
    <e v="#N/A"/>
    <n v="364"/>
    <x v="1"/>
    <m/>
    <m/>
    <m/>
    <m/>
    <s v="n.a."/>
    <m/>
    <m/>
    <n v="0"/>
    <n v="0"/>
    <m/>
    <e v="#N/A"/>
    <m/>
    <m/>
    <m/>
    <m/>
    <m/>
    <m/>
    <m/>
    <m/>
    <m/>
    <m/>
    <m/>
    <m/>
    <m/>
    <m/>
    <m/>
    <m/>
    <m/>
    <m/>
    <m/>
    <m/>
    <m/>
    <n v="60000"/>
    <m/>
    <m/>
    <s v="Euro"/>
    <n v="19.2"/>
    <m/>
    <m/>
    <m/>
    <m/>
    <e v="#N/A"/>
    <m/>
    <m/>
    <m/>
    <m/>
    <m/>
    <m/>
    <m/>
    <m/>
    <m/>
    <m/>
    <m/>
    <m/>
    <m/>
    <m/>
    <m/>
    <m/>
    <m/>
    <m/>
    <m/>
    <m/>
    <m/>
    <m/>
  </r>
  <r>
    <m/>
    <s v="V100031"/>
    <s v="2022-0018"/>
    <x v="98"/>
    <n v="2"/>
    <s v="Wagon"/>
    <n v="46"/>
    <m/>
    <x v="35"/>
    <m/>
    <m/>
    <x v="2"/>
    <x v="0"/>
    <n v="1"/>
    <m/>
    <m/>
    <n v="1"/>
    <m/>
    <n v="0"/>
    <n v="0"/>
    <x v="1"/>
    <m/>
    <m/>
    <m/>
    <x v="0"/>
    <m/>
    <m/>
    <m/>
    <e v="#N/A"/>
    <e v="#N/A"/>
    <n v="364"/>
    <x v="1"/>
    <m/>
    <m/>
    <m/>
    <m/>
    <s v="n.a."/>
    <m/>
    <m/>
    <n v="0"/>
    <n v="0"/>
    <m/>
    <e v="#N/A"/>
    <m/>
    <m/>
    <m/>
    <m/>
    <m/>
    <m/>
    <m/>
    <m/>
    <m/>
    <m/>
    <m/>
    <m/>
    <m/>
    <m/>
    <m/>
    <m/>
    <m/>
    <m/>
    <m/>
    <m/>
    <m/>
    <n v="60000"/>
    <m/>
    <m/>
    <s v="Euro"/>
    <n v="19.2"/>
    <m/>
    <m/>
    <m/>
    <m/>
    <e v="#N/A"/>
    <m/>
    <m/>
    <m/>
    <m/>
    <m/>
    <m/>
    <m/>
    <m/>
    <m/>
    <m/>
    <m/>
    <m/>
    <m/>
    <m/>
    <m/>
    <m/>
    <m/>
    <m/>
    <m/>
    <m/>
    <m/>
    <m/>
  </r>
  <r>
    <m/>
    <s v="V100031"/>
    <s v="2022-0018"/>
    <x v="98"/>
    <n v="2"/>
    <s v="Wagon"/>
    <n v="47"/>
    <m/>
    <x v="35"/>
    <m/>
    <m/>
    <x v="2"/>
    <x v="0"/>
    <n v="1"/>
    <m/>
    <m/>
    <n v="1"/>
    <m/>
    <n v="0"/>
    <n v="0"/>
    <x v="1"/>
    <m/>
    <m/>
    <m/>
    <x v="0"/>
    <m/>
    <m/>
    <m/>
    <e v="#N/A"/>
    <e v="#N/A"/>
    <n v="364"/>
    <x v="1"/>
    <m/>
    <m/>
    <m/>
    <m/>
    <s v="n.a."/>
    <m/>
    <m/>
    <n v="0"/>
    <n v="0"/>
    <m/>
    <e v="#N/A"/>
    <m/>
    <m/>
    <m/>
    <m/>
    <m/>
    <m/>
    <m/>
    <m/>
    <m/>
    <m/>
    <m/>
    <m/>
    <m/>
    <m/>
    <m/>
    <m/>
    <m/>
    <m/>
    <m/>
    <m/>
    <m/>
    <n v="60000"/>
    <m/>
    <m/>
    <s v="Euro"/>
    <n v="19.2"/>
    <m/>
    <m/>
    <m/>
    <m/>
    <e v="#N/A"/>
    <m/>
    <m/>
    <m/>
    <m/>
    <m/>
    <m/>
    <m/>
    <m/>
    <m/>
    <m/>
    <m/>
    <m/>
    <m/>
    <m/>
    <m/>
    <m/>
    <m/>
    <m/>
    <m/>
    <m/>
    <m/>
    <m/>
  </r>
  <r>
    <m/>
    <s v="V100031"/>
    <s v="2022-0018"/>
    <x v="98"/>
    <n v="2"/>
    <s v="Wagon"/>
    <n v="48"/>
    <m/>
    <x v="35"/>
    <m/>
    <m/>
    <x v="2"/>
    <x v="0"/>
    <n v="1"/>
    <m/>
    <m/>
    <n v="1"/>
    <m/>
    <n v="0"/>
    <n v="0"/>
    <x v="1"/>
    <m/>
    <m/>
    <m/>
    <x v="0"/>
    <m/>
    <m/>
    <m/>
    <e v="#N/A"/>
    <e v="#N/A"/>
    <n v="364"/>
    <x v="1"/>
    <m/>
    <m/>
    <m/>
    <m/>
    <s v="n.a."/>
    <m/>
    <m/>
    <n v="0"/>
    <n v="0"/>
    <m/>
    <e v="#N/A"/>
    <m/>
    <m/>
    <m/>
    <m/>
    <m/>
    <m/>
    <m/>
    <m/>
    <m/>
    <m/>
    <m/>
    <m/>
    <m/>
    <m/>
    <m/>
    <m/>
    <m/>
    <m/>
    <m/>
    <m/>
    <m/>
    <n v="60000"/>
    <m/>
    <m/>
    <s v="Euro"/>
    <n v="19.2"/>
    <m/>
    <m/>
    <m/>
    <m/>
    <e v="#N/A"/>
    <m/>
    <m/>
    <m/>
    <m/>
    <m/>
    <m/>
    <m/>
    <m/>
    <m/>
    <m/>
    <m/>
    <m/>
    <m/>
    <m/>
    <m/>
    <m/>
    <m/>
    <m/>
    <m/>
    <m/>
    <m/>
    <m/>
  </r>
  <r>
    <m/>
    <s v="V100031"/>
    <s v="2022-0018"/>
    <x v="98"/>
    <n v="2"/>
    <s v="Wagon"/>
    <n v="49"/>
    <m/>
    <x v="35"/>
    <m/>
    <m/>
    <x v="2"/>
    <x v="0"/>
    <n v="1"/>
    <m/>
    <m/>
    <n v="1"/>
    <m/>
    <n v="0"/>
    <n v="0"/>
    <x v="1"/>
    <m/>
    <m/>
    <m/>
    <x v="0"/>
    <m/>
    <m/>
    <m/>
    <e v="#N/A"/>
    <e v="#N/A"/>
    <n v="364"/>
    <x v="1"/>
    <m/>
    <m/>
    <m/>
    <m/>
    <s v="n.a."/>
    <m/>
    <m/>
    <n v="0"/>
    <n v="0"/>
    <m/>
    <e v="#N/A"/>
    <m/>
    <m/>
    <m/>
    <m/>
    <m/>
    <m/>
    <m/>
    <m/>
    <m/>
    <m/>
    <m/>
    <m/>
    <m/>
    <m/>
    <m/>
    <m/>
    <m/>
    <m/>
    <m/>
    <m/>
    <m/>
    <n v="60000"/>
    <m/>
    <m/>
    <s v="Euro"/>
    <n v="19.2"/>
    <m/>
    <m/>
    <m/>
    <m/>
    <e v="#N/A"/>
    <m/>
    <m/>
    <m/>
    <m/>
    <m/>
    <m/>
    <m/>
    <m/>
    <m/>
    <m/>
    <m/>
    <m/>
    <m/>
    <m/>
    <m/>
    <m/>
    <m/>
    <m/>
    <m/>
    <m/>
    <m/>
    <m/>
  </r>
  <r>
    <m/>
    <s v="V100031"/>
    <s v="2022-0018"/>
    <x v="98"/>
    <n v="2"/>
    <s v="Wagon"/>
    <n v="50"/>
    <m/>
    <x v="35"/>
    <m/>
    <m/>
    <x v="2"/>
    <x v="0"/>
    <n v="1"/>
    <m/>
    <m/>
    <n v="1"/>
    <m/>
    <n v="0"/>
    <n v="0"/>
    <x v="1"/>
    <m/>
    <m/>
    <m/>
    <x v="0"/>
    <m/>
    <m/>
    <m/>
    <e v="#N/A"/>
    <e v="#N/A"/>
    <n v="364"/>
    <x v="1"/>
    <m/>
    <m/>
    <m/>
    <m/>
    <s v="n.a."/>
    <m/>
    <m/>
    <n v="0"/>
    <n v="0"/>
    <m/>
    <e v="#N/A"/>
    <m/>
    <m/>
    <m/>
    <m/>
    <m/>
    <m/>
    <m/>
    <m/>
    <m/>
    <m/>
    <m/>
    <m/>
    <m/>
    <m/>
    <m/>
    <m/>
    <m/>
    <m/>
    <m/>
    <m/>
    <m/>
    <n v="60000"/>
    <m/>
    <m/>
    <s v="Euro"/>
    <n v="19.2"/>
    <m/>
    <m/>
    <m/>
    <m/>
    <e v="#N/A"/>
    <m/>
    <m/>
    <m/>
    <m/>
    <m/>
    <m/>
    <m/>
    <m/>
    <m/>
    <m/>
    <m/>
    <m/>
    <m/>
    <m/>
    <m/>
    <m/>
    <m/>
    <m/>
    <m/>
    <m/>
    <m/>
    <m/>
  </r>
  <r>
    <m/>
    <s v="V100031"/>
    <s v="2022-0018"/>
    <x v="98"/>
    <n v="2"/>
    <s v="Wagon"/>
    <n v="51"/>
    <m/>
    <x v="35"/>
    <m/>
    <m/>
    <x v="2"/>
    <x v="0"/>
    <n v="1"/>
    <m/>
    <m/>
    <n v="1"/>
    <m/>
    <n v="0"/>
    <n v="0"/>
    <x v="1"/>
    <m/>
    <m/>
    <m/>
    <x v="0"/>
    <m/>
    <m/>
    <m/>
    <e v="#N/A"/>
    <e v="#N/A"/>
    <n v="364"/>
    <x v="1"/>
    <m/>
    <m/>
    <m/>
    <m/>
    <s v="n.a."/>
    <m/>
    <m/>
    <n v="0"/>
    <n v="0"/>
    <m/>
    <e v="#N/A"/>
    <m/>
    <m/>
    <m/>
    <m/>
    <m/>
    <m/>
    <m/>
    <m/>
    <m/>
    <m/>
    <m/>
    <m/>
    <m/>
    <m/>
    <m/>
    <m/>
    <m/>
    <m/>
    <m/>
    <m/>
    <m/>
    <n v="60000"/>
    <m/>
    <m/>
    <s v="Euro"/>
    <n v="19.2"/>
    <m/>
    <m/>
    <m/>
    <m/>
    <e v="#N/A"/>
    <m/>
    <m/>
    <m/>
    <m/>
    <m/>
    <m/>
    <m/>
    <m/>
    <m/>
    <m/>
    <m/>
    <m/>
    <m/>
    <m/>
    <m/>
    <m/>
    <m/>
    <m/>
    <m/>
    <m/>
    <m/>
    <m/>
  </r>
  <r>
    <m/>
    <s v="V100031"/>
    <s v="2022-0018"/>
    <x v="98"/>
    <n v="2"/>
    <s v="Wagon"/>
    <n v="52"/>
    <m/>
    <x v="35"/>
    <m/>
    <m/>
    <x v="2"/>
    <x v="0"/>
    <n v="1"/>
    <m/>
    <m/>
    <n v="1"/>
    <m/>
    <n v="0"/>
    <n v="0"/>
    <x v="1"/>
    <m/>
    <m/>
    <m/>
    <x v="0"/>
    <m/>
    <m/>
    <m/>
    <e v="#N/A"/>
    <e v="#N/A"/>
    <n v="364"/>
    <x v="1"/>
    <m/>
    <m/>
    <m/>
    <m/>
    <s v="n.a."/>
    <m/>
    <m/>
    <n v="0"/>
    <n v="0"/>
    <m/>
    <e v="#N/A"/>
    <m/>
    <m/>
    <m/>
    <m/>
    <m/>
    <m/>
    <m/>
    <m/>
    <m/>
    <m/>
    <m/>
    <m/>
    <m/>
    <m/>
    <m/>
    <m/>
    <m/>
    <m/>
    <m/>
    <m/>
    <m/>
    <n v="60000"/>
    <m/>
    <m/>
    <s v="Euro"/>
    <n v="19.2"/>
    <m/>
    <m/>
    <m/>
    <m/>
    <e v="#N/A"/>
    <m/>
    <m/>
    <m/>
    <m/>
    <m/>
    <m/>
    <m/>
    <m/>
    <m/>
    <m/>
    <m/>
    <m/>
    <m/>
    <m/>
    <m/>
    <m/>
    <m/>
    <m/>
    <m/>
    <m/>
    <m/>
    <m/>
  </r>
  <r>
    <s v="Nachtrag 2 ok 23.12.24 dmo _ neuer MV V720001 im M3 eröffnet da PAYG BLP - gleich auf terminated duly setzen/ 31.12.24 emo"/>
    <s v="V100034"/>
    <s v="2022-0024"/>
    <x v="99"/>
    <m/>
    <s v="Header"/>
    <m/>
    <m/>
    <x v="36"/>
    <s v="DEU"/>
    <s v="Middle EU - DEU"/>
    <x v="2"/>
    <x v="4"/>
    <n v="12"/>
    <m/>
    <m/>
    <n v="12"/>
    <n v="0"/>
    <n v="0"/>
    <n v="0"/>
    <x v="0"/>
    <n v="0"/>
    <m/>
    <m/>
    <x v="0"/>
    <m/>
    <d v="2023-01-01T00:00:00"/>
    <d v="2023-12-31T00:00:00"/>
    <m/>
    <d v="2025-02-16T00:00:00"/>
    <n v="364"/>
    <x v="98"/>
    <m/>
    <s v="Economy"/>
    <m/>
    <n v="12"/>
    <s v="n.a."/>
    <m/>
    <m/>
    <n v="0"/>
    <n v="0"/>
    <m/>
    <m/>
    <m/>
    <m/>
    <m/>
    <m/>
    <m/>
    <m/>
    <m/>
    <m/>
    <n v="364"/>
    <s v="C"/>
    <n v="100"/>
    <n v="1.4"/>
    <s v="CHE"/>
    <s v="3 Mths Cash Deposit"/>
    <s v="N"/>
    <s v="N"/>
    <m/>
    <m/>
    <n v="1"/>
    <m/>
    <m/>
    <n v="20000"/>
    <m/>
    <m/>
    <s v="Euro"/>
    <n v="31.8"/>
    <n v="0"/>
    <n v="0"/>
    <m/>
    <n v="0"/>
    <n v="31.8"/>
    <n v="0"/>
    <n v="994"/>
    <m/>
    <n v="0.05"/>
    <n v="0"/>
    <s v="0.00"/>
    <n v="0"/>
    <n v="0"/>
    <s v="0.00"/>
    <n v="0"/>
    <n v="31.8"/>
    <n v="0"/>
    <n v="31.8"/>
    <n v="1.066756122106676"/>
    <n v="0"/>
    <n v="31.8"/>
    <n v="30.8"/>
    <n v="240000"/>
    <n v="0"/>
    <s v="N"/>
    <n v="0"/>
    <n v="138902.4"/>
  </r>
  <r>
    <m/>
    <s v="V100034"/>
    <s v="2022-0024"/>
    <x v="99"/>
    <m/>
    <s v="Wagon"/>
    <n v="1"/>
    <m/>
    <x v="36"/>
    <m/>
    <m/>
    <x v="2"/>
    <x v="4"/>
    <n v="1"/>
    <m/>
    <m/>
    <n v="1"/>
    <m/>
    <n v="0"/>
    <n v="0"/>
    <x v="1"/>
    <n v="0"/>
    <m/>
    <m/>
    <x v="0"/>
    <m/>
    <m/>
    <m/>
    <e v="#N/A"/>
    <e v="#N/A"/>
    <n v="364"/>
    <x v="1"/>
    <m/>
    <m/>
    <m/>
    <m/>
    <s v="n.a."/>
    <m/>
    <m/>
    <n v="0"/>
    <n v="0"/>
    <m/>
    <e v="#N/A"/>
    <m/>
    <m/>
    <m/>
    <m/>
    <m/>
    <m/>
    <m/>
    <m/>
    <m/>
    <m/>
    <m/>
    <m/>
    <m/>
    <m/>
    <m/>
    <m/>
    <m/>
    <m/>
    <m/>
    <m/>
    <m/>
    <n v="20000"/>
    <m/>
    <m/>
    <s v="Euro"/>
    <n v="31.8"/>
    <m/>
    <m/>
    <m/>
    <m/>
    <e v="#N/A"/>
    <n v="0"/>
    <m/>
    <m/>
    <m/>
    <m/>
    <m/>
    <m/>
    <m/>
    <m/>
    <m/>
    <m/>
    <m/>
    <m/>
    <m/>
    <m/>
    <m/>
    <m/>
    <m/>
    <m/>
    <m/>
    <m/>
    <m/>
  </r>
  <r>
    <m/>
    <s v="V100034"/>
    <s v="2022-0024"/>
    <x v="99"/>
    <m/>
    <s v="Wagon"/>
    <n v="2"/>
    <m/>
    <x v="36"/>
    <m/>
    <m/>
    <x v="2"/>
    <x v="4"/>
    <n v="1"/>
    <m/>
    <m/>
    <n v="1"/>
    <m/>
    <n v="0"/>
    <n v="0"/>
    <x v="1"/>
    <n v="0"/>
    <m/>
    <m/>
    <x v="0"/>
    <m/>
    <m/>
    <m/>
    <e v="#N/A"/>
    <e v="#N/A"/>
    <n v="364"/>
    <x v="1"/>
    <m/>
    <m/>
    <m/>
    <m/>
    <s v="n.a."/>
    <m/>
    <m/>
    <n v="0"/>
    <n v="0"/>
    <m/>
    <e v="#N/A"/>
    <m/>
    <m/>
    <m/>
    <m/>
    <m/>
    <m/>
    <m/>
    <m/>
    <m/>
    <m/>
    <m/>
    <m/>
    <m/>
    <m/>
    <m/>
    <m/>
    <m/>
    <m/>
    <m/>
    <m/>
    <m/>
    <n v="20000"/>
    <m/>
    <m/>
    <s v="Euro"/>
    <n v="31.8"/>
    <m/>
    <m/>
    <m/>
    <m/>
    <e v="#N/A"/>
    <n v="0"/>
    <m/>
    <m/>
    <m/>
    <m/>
    <m/>
    <m/>
    <m/>
    <m/>
    <m/>
    <m/>
    <m/>
    <m/>
    <m/>
    <m/>
    <m/>
    <m/>
    <m/>
    <m/>
    <m/>
    <m/>
    <m/>
  </r>
  <r>
    <m/>
    <s v="V100034"/>
    <s v="2022-0024"/>
    <x v="99"/>
    <m/>
    <s v="Wagon"/>
    <n v="3"/>
    <m/>
    <x v="36"/>
    <m/>
    <m/>
    <x v="2"/>
    <x v="4"/>
    <n v="1"/>
    <m/>
    <m/>
    <n v="1"/>
    <m/>
    <n v="0"/>
    <n v="0"/>
    <x v="1"/>
    <n v="0"/>
    <m/>
    <m/>
    <x v="0"/>
    <m/>
    <m/>
    <m/>
    <e v="#N/A"/>
    <e v="#N/A"/>
    <n v="364"/>
    <x v="1"/>
    <m/>
    <m/>
    <m/>
    <m/>
    <s v="n.a."/>
    <m/>
    <m/>
    <n v="0"/>
    <n v="0"/>
    <m/>
    <e v="#N/A"/>
    <m/>
    <m/>
    <m/>
    <m/>
    <m/>
    <m/>
    <m/>
    <m/>
    <m/>
    <m/>
    <m/>
    <m/>
    <m/>
    <m/>
    <m/>
    <m/>
    <m/>
    <m/>
    <m/>
    <m/>
    <m/>
    <n v="20000"/>
    <m/>
    <m/>
    <s v="Euro"/>
    <n v="31.8"/>
    <m/>
    <m/>
    <m/>
    <m/>
    <e v="#N/A"/>
    <n v="0"/>
    <m/>
    <m/>
    <m/>
    <m/>
    <m/>
    <m/>
    <m/>
    <m/>
    <m/>
    <m/>
    <m/>
    <m/>
    <m/>
    <m/>
    <m/>
    <m/>
    <m/>
    <m/>
    <m/>
    <m/>
    <m/>
  </r>
  <r>
    <m/>
    <s v="V100034"/>
    <s v="2022-0024"/>
    <x v="99"/>
    <m/>
    <s v="Wagon"/>
    <n v="4"/>
    <m/>
    <x v="36"/>
    <m/>
    <m/>
    <x v="2"/>
    <x v="4"/>
    <n v="1"/>
    <m/>
    <m/>
    <n v="1"/>
    <m/>
    <n v="0"/>
    <n v="0"/>
    <x v="1"/>
    <n v="0"/>
    <m/>
    <m/>
    <x v="0"/>
    <m/>
    <m/>
    <m/>
    <e v="#N/A"/>
    <e v="#N/A"/>
    <n v="364"/>
    <x v="1"/>
    <m/>
    <m/>
    <m/>
    <m/>
    <s v="n.a."/>
    <m/>
    <m/>
    <n v="0"/>
    <n v="0"/>
    <m/>
    <e v="#N/A"/>
    <m/>
    <m/>
    <m/>
    <m/>
    <m/>
    <m/>
    <m/>
    <m/>
    <m/>
    <m/>
    <m/>
    <m/>
    <m/>
    <m/>
    <m/>
    <m/>
    <m/>
    <m/>
    <m/>
    <m/>
    <m/>
    <n v="20000"/>
    <m/>
    <m/>
    <s v="Euro"/>
    <n v="31.8"/>
    <m/>
    <m/>
    <m/>
    <m/>
    <e v="#N/A"/>
    <n v="0"/>
    <m/>
    <m/>
    <m/>
    <m/>
    <m/>
    <m/>
    <m/>
    <m/>
    <m/>
    <m/>
    <m/>
    <m/>
    <m/>
    <m/>
    <m/>
    <m/>
    <m/>
    <m/>
    <m/>
    <m/>
    <m/>
  </r>
  <r>
    <m/>
    <s v="V100034"/>
    <s v="2022-0024"/>
    <x v="99"/>
    <m/>
    <s v="Wagon"/>
    <n v="5"/>
    <m/>
    <x v="36"/>
    <m/>
    <m/>
    <x v="2"/>
    <x v="4"/>
    <n v="1"/>
    <m/>
    <m/>
    <n v="1"/>
    <m/>
    <n v="0"/>
    <n v="0"/>
    <x v="1"/>
    <n v="0"/>
    <m/>
    <m/>
    <x v="0"/>
    <m/>
    <m/>
    <m/>
    <e v="#N/A"/>
    <e v="#N/A"/>
    <n v="364"/>
    <x v="1"/>
    <m/>
    <m/>
    <m/>
    <m/>
    <s v="n.a."/>
    <m/>
    <m/>
    <n v="0"/>
    <n v="0"/>
    <m/>
    <e v="#N/A"/>
    <m/>
    <m/>
    <m/>
    <m/>
    <m/>
    <m/>
    <m/>
    <m/>
    <m/>
    <m/>
    <m/>
    <m/>
    <m/>
    <m/>
    <m/>
    <m/>
    <m/>
    <m/>
    <m/>
    <m/>
    <m/>
    <n v="20000"/>
    <m/>
    <m/>
    <s v="Euro"/>
    <n v="31.8"/>
    <m/>
    <m/>
    <m/>
    <m/>
    <e v="#N/A"/>
    <n v="0"/>
    <m/>
    <m/>
    <m/>
    <m/>
    <m/>
    <m/>
    <m/>
    <m/>
    <m/>
    <m/>
    <m/>
    <m/>
    <m/>
    <m/>
    <m/>
    <m/>
    <m/>
    <m/>
    <m/>
    <m/>
    <m/>
  </r>
  <r>
    <m/>
    <s v="V100034"/>
    <s v="2022-0024"/>
    <x v="99"/>
    <m/>
    <s v="Wagon"/>
    <n v="6"/>
    <m/>
    <x v="36"/>
    <m/>
    <m/>
    <x v="2"/>
    <x v="4"/>
    <n v="1"/>
    <m/>
    <m/>
    <n v="1"/>
    <m/>
    <n v="0"/>
    <n v="0"/>
    <x v="1"/>
    <n v="0"/>
    <m/>
    <m/>
    <x v="0"/>
    <m/>
    <m/>
    <m/>
    <e v="#N/A"/>
    <e v="#N/A"/>
    <n v="364"/>
    <x v="1"/>
    <m/>
    <m/>
    <m/>
    <m/>
    <s v="n.a."/>
    <m/>
    <m/>
    <n v="0"/>
    <n v="0"/>
    <m/>
    <e v="#N/A"/>
    <m/>
    <m/>
    <m/>
    <m/>
    <m/>
    <m/>
    <m/>
    <m/>
    <m/>
    <m/>
    <m/>
    <m/>
    <m/>
    <m/>
    <m/>
    <m/>
    <m/>
    <m/>
    <m/>
    <m/>
    <m/>
    <n v="20000"/>
    <m/>
    <m/>
    <s v="Euro"/>
    <n v="31.8"/>
    <m/>
    <m/>
    <m/>
    <m/>
    <e v="#N/A"/>
    <n v="0"/>
    <m/>
    <m/>
    <m/>
    <m/>
    <m/>
    <m/>
    <m/>
    <m/>
    <m/>
    <m/>
    <m/>
    <m/>
    <m/>
    <m/>
    <m/>
    <m/>
    <m/>
    <m/>
    <m/>
    <m/>
    <m/>
  </r>
  <r>
    <m/>
    <s v="V100034"/>
    <s v="2022-0024"/>
    <x v="99"/>
    <m/>
    <s v="Wagon"/>
    <n v="7"/>
    <m/>
    <x v="36"/>
    <m/>
    <m/>
    <x v="2"/>
    <x v="4"/>
    <n v="1"/>
    <m/>
    <m/>
    <n v="1"/>
    <m/>
    <n v="0"/>
    <n v="0"/>
    <x v="1"/>
    <n v="0"/>
    <m/>
    <m/>
    <x v="0"/>
    <m/>
    <m/>
    <m/>
    <e v="#N/A"/>
    <e v="#N/A"/>
    <n v="364"/>
    <x v="1"/>
    <m/>
    <m/>
    <m/>
    <m/>
    <s v="n.a."/>
    <m/>
    <m/>
    <n v="0"/>
    <n v="0"/>
    <m/>
    <e v="#N/A"/>
    <m/>
    <m/>
    <m/>
    <m/>
    <m/>
    <m/>
    <m/>
    <m/>
    <m/>
    <m/>
    <m/>
    <m/>
    <m/>
    <m/>
    <m/>
    <m/>
    <m/>
    <m/>
    <m/>
    <m/>
    <m/>
    <n v="20000"/>
    <m/>
    <m/>
    <s v="Euro"/>
    <n v="31.8"/>
    <m/>
    <m/>
    <m/>
    <m/>
    <e v="#N/A"/>
    <n v="0"/>
    <m/>
    <m/>
    <m/>
    <m/>
    <m/>
    <m/>
    <m/>
    <m/>
    <m/>
    <m/>
    <m/>
    <m/>
    <m/>
    <m/>
    <m/>
    <m/>
    <m/>
    <m/>
    <m/>
    <m/>
    <m/>
  </r>
  <r>
    <m/>
    <s v="V100034"/>
    <s v="2022-0024"/>
    <x v="99"/>
    <m/>
    <s v="Wagon"/>
    <n v="8"/>
    <m/>
    <x v="36"/>
    <m/>
    <m/>
    <x v="2"/>
    <x v="4"/>
    <n v="1"/>
    <m/>
    <m/>
    <n v="1"/>
    <m/>
    <n v="0"/>
    <n v="0"/>
    <x v="1"/>
    <n v="0"/>
    <m/>
    <m/>
    <x v="0"/>
    <m/>
    <m/>
    <m/>
    <e v="#N/A"/>
    <e v="#N/A"/>
    <n v="364"/>
    <x v="1"/>
    <m/>
    <m/>
    <m/>
    <m/>
    <s v="n.a."/>
    <m/>
    <m/>
    <n v="0"/>
    <n v="0"/>
    <m/>
    <e v="#N/A"/>
    <m/>
    <m/>
    <m/>
    <m/>
    <m/>
    <m/>
    <m/>
    <m/>
    <m/>
    <m/>
    <m/>
    <m/>
    <m/>
    <m/>
    <m/>
    <m/>
    <m/>
    <m/>
    <m/>
    <m/>
    <m/>
    <n v="20000"/>
    <m/>
    <m/>
    <s v="Euro"/>
    <n v="31.8"/>
    <m/>
    <m/>
    <m/>
    <m/>
    <e v="#N/A"/>
    <n v="0"/>
    <m/>
    <m/>
    <m/>
    <m/>
    <m/>
    <m/>
    <m/>
    <m/>
    <m/>
    <m/>
    <m/>
    <m/>
    <m/>
    <m/>
    <m/>
    <m/>
    <m/>
    <m/>
    <m/>
    <m/>
    <m/>
  </r>
  <r>
    <m/>
    <s v="V100034"/>
    <s v="2022-0024"/>
    <x v="99"/>
    <m/>
    <s v="Wagon"/>
    <n v="9"/>
    <m/>
    <x v="36"/>
    <m/>
    <m/>
    <x v="2"/>
    <x v="4"/>
    <n v="1"/>
    <m/>
    <m/>
    <n v="1"/>
    <m/>
    <n v="0"/>
    <n v="0"/>
    <x v="1"/>
    <n v="0"/>
    <m/>
    <m/>
    <x v="0"/>
    <m/>
    <m/>
    <m/>
    <e v="#N/A"/>
    <e v="#N/A"/>
    <n v="364"/>
    <x v="1"/>
    <m/>
    <m/>
    <m/>
    <m/>
    <s v="n.a."/>
    <m/>
    <m/>
    <n v="0"/>
    <n v="0"/>
    <m/>
    <e v="#N/A"/>
    <m/>
    <m/>
    <m/>
    <m/>
    <m/>
    <m/>
    <m/>
    <m/>
    <m/>
    <m/>
    <m/>
    <m/>
    <m/>
    <m/>
    <m/>
    <m/>
    <m/>
    <m/>
    <m/>
    <m/>
    <m/>
    <n v="20000"/>
    <m/>
    <m/>
    <s v="Euro"/>
    <n v="31.8"/>
    <m/>
    <m/>
    <m/>
    <m/>
    <e v="#N/A"/>
    <n v="0"/>
    <m/>
    <m/>
    <m/>
    <m/>
    <m/>
    <m/>
    <m/>
    <m/>
    <m/>
    <m/>
    <m/>
    <m/>
    <m/>
    <m/>
    <m/>
    <m/>
    <m/>
    <m/>
    <m/>
    <m/>
    <m/>
  </r>
  <r>
    <m/>
    <s v="V100034"/>
    <s v="2022-0024"/>
    <x v="99"/>
    <m/>
    <s v="Wagon"/>
    <n v="10"/>
    <m/>
    <x v="36"/>
    <m/>
    <m/>
    <x v="2"/>
    <x v="4"/>
    <n v="1"/>
    <m/>
    <m/>
    <n v="1"/>
    <m/>
    <n v="0"/>
    <n v="0"/>
    <x v="1"/>
    <n v="0"/>
    <m/>
    <m/>
    <x v="0"/>
    <m/>
    <m/>
    <m/>
    <e v="#N/A"/>
    <e v="#N/A"/>
    <n v="364"/>
    <x v="1"/>
    <m/>
    <m/>
    <m/>
    <m/>
    <s v="n.a."/>
    <m/>
    <m/>
    <n v="0"/>
    <n v="0"/>
    <m/>
    <e v="#N/A"/>
    <m/>
    <m/>
    <m/>
    <m/>
    <m/>
    <m/>
    <m/>
    <m/>
    <m/>
    <m/>
    <m/>
    <m/>
    <m/>
    <m/>
    <m/>
    <m/>
    <m/>
    <m/>
    <m/>
    <m/>
    <m/>
    <n v="20000"/>
    <m/>
    <m/>
    <s v="Euro"/>
    <n v="31.8"/>
    <m/>
    <m/>
    <m/>
    <m/>
    <e v="#N/A"/>
    <n v="0"/>
    <m/>
    <m/>
    <m/>
    <m/>
    <m/>
    <m/>
    <m/>
    <m/>
    <m/>
    <m/>
    <m/>
    <m/>
    <m/>
    <m/>
    <m/>
    <m/>
    <m/>
    <m/>
    <m/>
    <m/>
    <m/>
  </r>
  <r>
    <m/>
    <s v="V100034"/>
    <s v="2022-0024"/>
    <x v="99"/>
    <m/>
    <s v="Wagon"/>
    <n v="11"/>
    <m/>
    <x v="36"/>
    <m/>
    <m/>
    <x v="2"/>
    <x v="4"/>
    <n v="1"/>
    <m/>
    <m/>
    <n v="1"/>
    <m/>
    <n v="0"/>
    <n v="0"/>
    <x v="1"/>
    <n v="0"/>
    <m/>
    <m/>
    <x v="0"/>
    <m/>
    <m/>
    <m/>
    <e v="#N/A"/>
    <e v="#N/A"/>
    <n v="364"/>
    <x v="1"/>
    <m/>
    <m/>
    <m/>
    <m/>
    <s v="n.a."/>
    <m/>
    <m/>
    <n v="0"/>
    <n v="0"/>
    <m/>
    <e v="#N/A"/>
    <m/>
    <m/>
    <m/>
    <m/>
    <m/>
    <m/>
    <m/>
    <m/>
    <m/>
    <m/>
    <m/>
    <m/>
    <m/>
    <m/>
    <m/>
    <m/>
    <m/>
    <m/>
    <m/>
    <m/>
    <m/>
    <n v="20000"/>
    <m/>
    <m/>
    <s v="Euro"/>
    <n v="31.8"/>
    <m/>
    <m/>
    <m/>
    <m/>
    <e v="#N/A"/>
    <n v="0"/>
    <m/>
    <m/>
    <m/>
    <m/>
    <m/>
    <m/>
    <m/>
    <m/>
    <m/>
    <m/>
    <m/>
    <m/>
    <m/>
    <m/>
    <m/>
    <m/>
    <m/>
    <m/>
    <m/>
    <m/>
    <m/>
  </r>
  <r>
    <m/>
    <s v="V100034"/>
    <s v="2022-0024"/>
    <x v="99"/>
    <m/>
    <s v="Wagon"/>
    <n v="12"/>
    <m/>
    <x v="36"/>
    <m/>
    <m/>
    <x v="2"/>
    <x v="4"/>
    <n v="1"/>
    <m/>
    <m/>
    <n v="1"/>
    <m/>
    <n v="0"/>
    <n v="0"/>
    <x v="1"/>
    <n v="0"/>
    <m/>
    <m/>
    <x v="0"/>
    <m/>
    <m/>
    <m/>
    <e v="#N/A"/>
    <e v="#N/A"/>
    <n v="364"/>
    <x v="1"/>
    <m/>
    <m/>
    <m/>
    <m/>
    <s v="n.a."/>
    <m/>
    <m/>
    <n v="0"/>
    <n v="0"/>
    <m/>
    <e v="#N/A"/>
    <m/>
    <m/>
    <m/>
    <m/>
    <m/>
    <m/>
    <m/>
    <m/>
    <m/>
    <m/>
    <m/>
    <m/>
    <m/>
    <m/>
    <m/>
    <m/>
    <m/>
    <m/>
    <m/>
    <m/>
    <m/>
    <n v="20000"/>
    <m/>
    <m/>
    <s v="Euro"/>
    <n v="31.8"/>
    <m/>
    <m/>
    <m/>
    <m/>
    <e v="#N/A"/>
    <n v="0"/>
    <m/>
    <m/>
    <m/>
    <m/>
    <m/>
    <m/>
    <m/>
    <m/>
    <m/>
    <m/>
    <m/>
    <m/>
    <m/>
    <m/>
    <m/>
    <m/>
    <m/>
    <m/>
    <m/>
    <m/>
    <m/>
  </r>
  <r>
    <m/>
    <s v="V720001"/>
    <s v="2022-0024"/>
    <x v="100"/>
    <m/>
    <s v="Header"/>
    <m/>
    <m/>
    <x v="36"/>
    <s v="DEU"/>
    <s v="Middle EU - DEU"/>
    <x v="3"/>
    <x v="4"/>
    <n v="8"/>
    <m/>
    <m/>
    <n v="0"/>
    <n v="8"/>
    <n v="0"/>
    <n v="0"/>
    <x v="2"/>
    <s v="PAYG-Abrg"/>
    <d v="2025-01-01T00:00:00"/>
    <d v="2025-03-25T00:00:00"/>
    <x v="0"/>
    <m/>
    <d v="2025-01-01T00:00:00"/>
    <d v="2025-02-16T00:00:00"/>
    <m/>
    <m/>
    <n v="46"/>
    <x v="1"/>
    <m/>
    <s v="Economy"/>
    <m/>
    <n v="8"/>
    <s v="n.a."/>
    <m/>
    <m/>
    <n v="0"/>
    <n v="0"/>
    <m/>
    <m/>
    <m/>
    <m/>
    <m/>
    <m/>
    <m/>
    <m/>
    <m/>
    <m/>
    <n v="46"/>
    <s v="C"/>
    <n v="100"/>
    <n v="1.4"/>
    <s v="CHE"/>
    <s v="Not required"/>
    <s v="N"/>
    <s v="N"/>
    <n v="0"/>
    <n v="0"/>
    <m/>
    <m/>
    <m/>
    <n v="20000"/>
    <m/>
    <m/>
    <s v="Euro"/>
    <n v="37.84"/>
    <n v="-6.04"/>
    <n v="0"/>
    <m/>
    <n v="0"/>
    <n v="31.8"/>
    <n v="0"/>
    <n v="0"/>
    <n v="0"/>
    <n v="0.05"/>
    <n v="7.35"/>
    <n v="-6.04"/>
    <n v="1.31"/>
    <n v="0"/>
    <s v="0.00"/>
    <n v="0"/>
    <n v="30.49"/>
    <s v="0.00"/>
    <n v="30.49"/>
    <n v="1"/>
    <n v="0"/>
    <n v="30.49"/>
    <n v="31.8"/>
    <n v="160000"/>
    <n v="0"/>
    <s v="N"/>
    <n v="0"/>
    <n v="92601.59999999999"/>
  </r>
  <r>
    <m/>
    <s v="V720001"/>
    <s v="2022-0024"/>
    <x v="100"/>
    <n v="1"/>
    <s v="Batch"/>
    <m/>
    <m/>
    <x v="36"/>
    <s v="DEU"/>
    <s v="Middle EU - DEU"/>
    <x v="3"/>
    <x v="4"/>
    <n v="8"/>
    <m/>
    <m/>
    <n v="0"/>
    <n v="8"/>
    <n v="8"/>
    <n v="0"/>
    <x v="2"/>
    <s v="PAYG-Abrg"/>
    <d v="2025-01-01T00:00:00"/>
    <d v="2025-03-25T00:00:00"/>
    <x v="0"/>
    <m/>
    <m/>
    <m/>
    <d v="2025-01-01T00:00:00"/>
    <d v="2025-05-31T00:00:00"/>
    <m/>
    <x v="0"/>
    <m/>
    <m/>
    <m/>
    <m/>
    <s v="n.a."/>
    <m/>
    <m/>
    <n v="0"/>
    <n v="0"/>
    <m/>
    <m/>
    <m/>
    <m/>
    <m/>
    <m/>
    <m/>
    <m/>
    <m/>
    <m/>
    <m/>
    <s v="C"/>
    <n v="100"/>
    <n v="1.4"/>
    <s v="CHE"/>
    <s v="Not required"/>
    <s v="N"/>
    <s v="N"/>
    <n v="0"/>
    <n v="0"/>
    <m/>
    <m/>
    <m/>
    <n v="20000"/>
    <m/>
    <m/>
    <s v="Euro"/>
    <n v="37.84"/>
    <n v="-6.04"/>
    <n v="0"/>
    <n v="0"/>
    <n v="0"/>
    <n v="31.8"/>
    <n v="0"/>
    <n v="0"/>
    <n v="0"/>
    <n v="0.05"/>
    <n v="7.35"/>
    <n v="-6.04"/>
    <n v="1.31"/>
    <n v="0"/>
    <s v="0.00"/>
    <n v="0"/>
    <n v="30.49"/>
    <s v="0.00"/>
    <n v="30.49"/>
    <n v="1"/>
    <n v="0"/>
    <n v="30.49"/>
    <n v="31.8"/>
    <n v="160000"/>
    <n v="0"/>
    <s v="N"/>
    <n v="0"/>
    <n v="92601.59999999999"/>
  </r>
  <r>
    <m/>
    <s v="V720001"/>
    <s v="2022-0024"/>
    <x v="100"/>
    <n v="1"/>
    <s v="Wagon"/>
    <n v="1"/>
    <m/>
    <x v="36"/>
    <m/>
    <m/>
    <x v="3"/>
    <x v="4"/>
    <n v="1"/>
    <m/>
    <m/>
    <m/>
    <n v="1"/>
    <n v="1"/>
    <n v="0"/>
    <x v="1"/>
    <s v="PAYG-Abrg"/>
    <d v="2025-01-01T00:00:00"/>
    <d v="2025-03-25T00:00:00"/>
    <x v="0"/>
    <m/>
    <m/>
    <m/>
    <e v="#N/A"/>
    <e v="#N/A"/>
    <n v="46"/>
    <x v="1"/>
    <m/>
    <m/>
    <m/>
    <m/>
    <s v="n.a."/>
    <m/>
    <m/>
    <n v="0"/>
    <n v="0"/>
    <m/>
    <e v="#N/A"/>
    <m/>
    <m/>
    <m/>
    <m/>
    <m/>
    <m/>
    <m/>
    <m/>
    <m/>
    <m/>
    <m/>
    <m/>
    <m/>
    <m/>
    <m/>
    <m/>
    <m/>
    <m/>
    <m/>
    <m/>
    <m/>
    <n v="20000"/>
    <m/>
    <m/>
    <s v="Euro"/>
    <n v="37.84"/>
    <m/>
    <m/>
    <m/>
    <m/>
    <e v="#N/A"/>
    <m/>
    <m/>
    <m/>
    <m/>
    <m/>
    <m/>
    <m/>
    <m/>
    <m/>
    <m/>
    <m/>
    <m/>
    <m/>
    <m/>
    <m/>
    <m/>
    <m/>
    <m/>
    <m/>
    <m/>
    <m/>
    <m/>
  </r>
  <r>
    <m/>
    <s v="V720001"/>
    <s v="2022-0024"/>
    <x v="100"/>
    <n v="1"/>
    <s v="Wagon"/>
    <n v="2"/>
    <m/>
    <x v="36"/>
    <m/>
    <m/>
    <x v="3"/>
    <x v="4"/>
    <n v="1"/>
    <m/>
    <m/>
    <m/>
    <n v="1"/>
    <n v="1"/>
    <n v="0"/>
    <x v="1"/>
    <s v="PAYG-Abrg"/>
    <d v="2025-01-01T00:00:00"/>
    <d v="2025-03-25T00:00:00"/>
    <x v="0"/>
    <m/>
    <m/>
    <m/>
    <e v="#N/A"/>
    <e v="#N/A"/>
    <n v="46"/>
    <x v="1"/>
    <m/>
    <m/>
    <m/>
    <m/>
    <s v="n.a."/>
    <m/>
    <m/>
    <n v="0"/>
    <n v="0"/>
    <m/>
    <e v="#N/A"/>
    <m/>
    <m/>
    <m/>
    <m/>
    <m/>
    <m/>
    <m/>
    <m/>
    <m/>
    <m/>
    <m/>
    <m/>
    <m/>
    <m/>
    <m/>
    <m/>
    <m/>
    <m/>
    <m/>
    <m/>
    <m/>
    <n v="20000"/>
    <m/>
    <m/>
    <s v="Euro"/>
    <n v="37.84"/>
    <m/>
    <m/>
    <m/>
    <m/>
    <e v="#N/A"/>
    <m/>
    <m/>
    <m/>
    <m/>
    <m/>
    <m/>
    <m/>
    <m/>
    <m/>
    <m/>
    <m/>
    <m/>
    <m/>
    <m/>
    <m/>
    <m/>
    <m/>
    <m/>
    <m/>
    <m/>
    <m/>
    <m/>
  </r>
  <r>
    <m/>
    <s v="V720001"/>
    <s v="2022-0024"/>
    <x v="100"/>
    <n v="1"/>
    <s v="Wagon"/>
    <n v="3"/>
    <m/>
    <x v="36"/>
    <m/>
    <m/>
    <x v="3"/>
    <x v="4"/>
    <n v="1"/>
    <m/>
    <m/>
    <m/>
    <n v="1"/>
    <n v="1"/>
    <n v="0"/>
    <x v="1"/>
    <s v="PAYG-Abrg"/>
    <d v="2025-01-01T00:00:00"/>
    <d v="2025-03-25T00:00:00"/>
    <x v="0"/>
    <m/>
    <m/>
    <m/>
    <e v="#N/A"/>
    <e v="#N/A"/>
    <n v="46"/>
    <x v="1"/>
    <m/>
    <m/>
    <m/>
    <m/>
    <s v="n.a."/>
    <m/>
    <m/>
    <n v="0"/>
    <n v="0"/>
    <m/>
    <e v="#N/A"/>
    <m/>
    <m/>
    <m/>
    <m/>
    <m/>
    <m/>
    <m/>
    <m/>
    <m/>
    <m/>
    <m/>
    <m/>
    <m/>
    <m/>
    <m/>
    <m/>
    <m/>
    <m/>
    <m/>
    <m/>
    <m/>
    <n v="20000"/>
    <m/>
    <m/>
    <s v="Euro"/>
    <n v="37.84"/>
    <m/>
    <m/>
    <m/>
    <m/>
    <e v="#N/A"/>
    <m/>
    <m/>
    <m/>
    <m/>
    <m/>
    <m/>
    <m/>
    <m/>
    <m/>
    <m/>
    <m/>
    <m/>
    <m/>
    <m/>
    <m/>
    <m/>
    <m/>
    <m/>
    <m/>
    <m/>
    <m/>
    <m/>
  </r>
  <r>
    <m/>
    <s v="V720001"/>
    <s v="2022-0024"/>
    <x v="100"/>
    <n v="1"/>
    <s v="Wagon"/>
    <n v="4"/>
    <m/>
    <x v="36"/>
    <m/>
    <m/>
    <x v="3"/>
    <x v="4"/>
    <n v="1"/>
    <m/>
    <m/>
    <m/>
    <n v="1"/>
    <n v="1"/>
    <n v="0"/>
    <x v="1"/>
    <s v="PAYG-Abrg"/>
    <d v="2025-01-01T00:00:00"/>
    <d v="2025-03-25T00:00:00"/>
    <x v="0"/>
    <m/>
    <m/>
    <m/>
    <e v="#N/A"/>
    <e v="#N/A"/>
    <n v="46"/>
    <x v="1"/>
    <m/>
    <m/>
    <m/>
    <m/>
    <s v="n.a."/>
    <m/>
    <m/>
    <n v="0"/>
    <n v="0"/>
    <m/>
    <e v="#N/A"/>
    <m/>
    <m/>
    <m/>
    <m/>
    <m/>
    <m/>
    <m/>
    <m/>
    <m/>
    <m/>
    <m/>
    <m/>
    <m/>
    <m/>
    <m/>
    <m/>
    <m/>
    <m/>
    <m/>
    <m/>
    <m/>
    <n v="20000"/>
    <m/>
    <m/>
    <s v="Euro"/>
    <n v="37.84"/>
    <m/>
    <m/>
    <m/>
    <m/>
    <e v="#N/A"/>
    <m/>
    <m/>
    <m/>
    <m/>
    <m/>
    <m/>
    <m/>
    <m/>
    <m/>
    <m/>
    <m/>
    <m/>
    <m/>
    <m/>
    <m/>
    <m/>
    <m/>
    <m/>
    <m/>
    <m/>
    <m/>
    <m/>
  </r>
  <r>
    <m/>
    <s v="V720001"/>
    <s v="2022-0024"/>
    <x v="100"/>
    <n v="1"/>
    <s v="Wagon"/>
    <n v="5"/>
    <m/>
    <x v="36"/>
    <m/>
    <m/>
    <x v="3"/>
    <x v="4"/>
    <n v="1"/>
    <m/>
    <m/>
    <m/>
    <n v="1"/>
    <n v="1"/>
    <n v="0"/>
    <x v="1"/>
    <s v="PAYG-Abrg"/>
    <d v="2025-01-01T00:00:00"/>
    <d v="2025-03-25T00:00:00"/>
    <x v="0"/>
    <m/>
    <m/>
    <m/>
    <e v="#N/A"/>
    <e v="#N/A"/>
    <n v="46"/>
    <x v="1"/>
    <m/>
    <m/>
    <m/>
    <m/>
    <s v="n.a."/>
    <m/>
    <m/>
    <n v="0"/>
    <n v="0"/>
    <m/>
    <e v="#N/A"/>
    <m/>
    <m/>
    <m/>
    <m/>
    <m/>
    <m/>
    <m/>
    <m/>
    <m/>
    <m/>
    <m/>
    <m/>
    <m/>
    <m/>
    <m/>
    <m/>
    <m/>
    <m/>
    <m/>
    <m/>
    <m/>
    <n v="20000"/>
    <m/>
    <m/>
    <s v="Euro"/>
    <n v="37.84"/>
    <m/>
    <m/>
    <m/>
    <m/>
    <e v="#N/A"/>
    <m/>
    <m/>
    <m/>
    <m/>
    <m/>
    <m/>
    <m/>
    <m/>
    <m/>
    <m/>
    <m/>
    <m/>
    <m/>
    <m/>
    <m/>
    <m/>
    <m/>
    <m/>
    <m/>
    <m/>
    <m/>
    <m/>
  </r>
  <r>
    <m/>
    <s v="V720001"/>
    <s v="2022-0024"/>
    <x v="100"/>
    <n v="1"/>
    <s v="Wagon"/>
    <n v="6"/>
    <m/>
    <x v="36"/>
    <m/>
    <m/>
    <x v="3"/>
    <x v="4"/>
    <n v="1"/>
    <m/>
    <m/>
    <m/>
    <n v="1"/>
    <n v="1"/>
    <n v="0"/>
    <x v="1"/>
    <s v="PAYG-Abrg"/>
    <d v="2025-01-01T00:00:00"/>
    <d v="2025-03-25T00:00:00"/>
    <x v="0"/>
    <m/>
    <m/>
    <m/>
    <e v="#N/A"/>
    <e v="#N/A"/>
    <n v="46"/>
    <x v="1"/>
    <m/>
    <m/>
    <m/>
    <m/>
    <s v="n.a."/>
    <m/>
    <m/>
    <n v="0"/>
    <n v="0"/>
    <m/>
    <e v="#N/A"/>
    <m/>
    <m/>
    <m/>
    <m/>
    <m/>
    <m/>
    <m/>
    <m/>
    <m/>
    <m/>
    <m/>
    <m/>
    <m/>
    <m/>
    <m/>
    <m/>
    <m/>
    <m/>
    <m/>
    <m/>
    <m/>
    <n v="20000"/>
    <m/>
    <m/>
    <s v="Euro"/>
    <n v="37.84"/>
    <m/>
    <m/>
    <m/>
    <m/>
    <e v="#N/A"/>
    <m/>
    <m/>
    <m/>
    <m/>
    <m/>
    <m/>
    <m/>
    <m/>
    <m/>
    <m/>
    <m/>
    <m/>
    <m/>
    <m/>
    <m/>
    <m/>
    <m/>
    <m/>
    <m/>
    <m/>
    <m/>
    <m/>
  </r>
  <r>
    <m/>
    <s v="V720001"/>
    <s v="2022-0024"/>
    <x v="100"/>
    <n v="1"/>
    <s v="Wagon"/>
    <n v="7"/>
    <m/>
    <x v="36"/>
    <m/>
    <m/>
    <x v="3"/>
    <x v="4"/>
    <n v="1"/>
    <m/>
    <m/>
    <m/>
    <n v="1"/>
    <n v="1"/>
    <n v="0"/>
    <x v="1"/>
    <s v="PAYG-Abrg"/>
    <d v="2025-01-01T00:00:00"/>
    <d v="2025-03-25T00:00:00"/>
    <x v="0"/>
    <m/>
    <m/>
    <m/>
    <e v="#N/A"/>
    <e v="#N/A"/>
    <n v="46"/>
    <x v="1"/>
    <m/>
    <m/>
    <m/>
    <m/>
    <s v="n.a."/>
    <m/>
    <m/>
    <n v="0"/>
    <n v="0"/>
    <m/>
    <e v="#N/A"/>
    <m/>
    <m/>
    <m/>
    <m/>
    <m/>
    <m/>
    <m/>
    <m/>
    <m/>
    <m/>
    <m/>
    <m/>
    <m/>
    <m/>
    <m/>
    <m/>
    <m/>
    <m/>
    <m/>
    <m/>
    <m/>
    <n v="20000"/>
    <m/>
    <m/>
    <s v="Euro"/>
    <n v="37.84"/>
    <m/>
    <m/>
    <m/>
    <m/>
    <e v="#N/A"/>
    <m/>
    <m/>
    <m/>
    <m/>
    <m/>
    <m/>
    <m/>
    <m/>
    <m/>
    <m/>
    <m/>
    <m/>
    <m/>
    <m/>
    <m/>
    <m/>
    <m/>
    <m/>
    <m/>
    <m/>
    <m/>
    <m/>
  </r>
  <r>
    <m/>
    <s v="V720001"/>
    <s v="2022-0024"/>
    <x v="100"/>
    <n v="1"/>
    <s v="Wagon"/>
    <n v="8"/>
    <m/>
    <x v="36"/>
    <m/>
    <m/>
    <x v="3"/>
    <x v="4"/>
    <n v="1"/>
    <m/>
    <m/>
    <m/>
    <n v="1"/>
    <n v="1"/>
    <n v="0"/>
    <x v="1"/>
    <s v="PAYG-Abrg"/>
    <d v="2025-01-01T00:00:00"/>
    <d v="2025-03-25T00:00:00"/>
    <x v="0"/>
    <m/>
    <m/>
    <m/>
    <e v="#N/A"/>
    <e v="#N/A"/>
    <n v="46"/>
    <x v="1"/>
    <m/>
    <m/>
    <m/>
    <m/>
    <s v="n.a."/>
    <m/>
    <m/>
    <n v="0"/>
    <n v="0"/>
    <m/>
    <e v="#N/A"/>
    <m/>
    <m/>
    <m/>
    <m/>
    <m/>
    <m/>
    <m/>
    <m/>
    <m/>
    <m/>
    <m/>
    <m/>
    <m/>
    <m/>
    <m/>
    <m/>
    <m/>
    <m/>
    <m/>
    <m/>
    <m/>
    <n v="20000"/>
    <m/>
    <m/>
    <s v="Euro"/>
    <n v="37.84"/>
    <m/>
    <m/>
    <m/>
    <m/>
    <e v="#N/A"/>
    <m/>
    <m/>
    <m/>
    <m/>
    <m/>
    <m/>
    <m/>
    <m/>
    <m/>
    <m/>
    <m/>
    <m/>
    <m/>
    <m/>
    <m/>
    <m/>
    <m/>
    <m/>
    <m/>
    <m/>
    <m/>
    <m/>
  </r>
  <r>
    <s v="OK 03.03.25 dmo / 10.03.25 emo / LOA ok CMI 20.06.25"/>
    <s v="V300067"/>
    <s v="2025-0002"/>
    <x v="101"/>
    <m/>
    <s v="Header"/>
    <m/>
    <m/>
    <x v="36"/>
    <s v="DEU"/>
    <s v="Middle EU - DEU"/>
    <x v="3"/>
    <x v="3"/>
    <n v="24"/>
    <m/>
    <m/>
    <n v="0"/>
    <n v="24"/>
    <n v="0"/>
    <n v="24"/>
    <x v="3"/>
    <m/>
    <m/>
    <m/>
    <x v="3"/>
    <s v="Im MV Rabatt nicht aufgezeichnet"/>
    <d v="2025-03-15T00:00:00"/>
    <d v="2026-03-14T00:00:00"/>
    <m/>
    <m/>
    <n v="364"/>
    <x v="99"/>
    <m/>
    <m/>
    <m/>
    <m/>
    <s v="n.a."/>
    <m/>
    <m/>
    <n v="0"/>
    <n v="3"/>
    <m/>
    <m/>
    <m/>
    <m/>
    <m/>
    <m/>
    <m/>
    <m/>
    <m/>
    <m/>
    <n v="364"/>
    <s v="C"/>
    <n v="80"/>
    <n v="2"/>
    <s v="CHE"/>
    <s v="3 Mths Pay in Advance"/>
    <s v="Y"/>
    <s v="N"/>
    <n v="0"/>
    <n v="0"/>
    <m/>
    <m/>
    <m/>
    <n v="50000"/>
    <m/>
    <m/>
    <s v="Euro"/>
    <n v="41.25"/>
    <n v="-13.75"/>
    <n v="0"/>
    <n v="0"/>
    <n v="0"/>
    <n v="27.5"/>
    <n v="0"/>
    <n v="0"/>
    <n v="0"/>
    <n v="0.06"/>
    <n v="7.35"/>
    <n v="-9.35"/>
    <n v="-2"/>
    <n v="4.4"/>
    <n v="-4.4"/>
    <n v="0"/>
    <n v="29.5"/>
    <s v="0.00"/>
    <n v="29.5"/>
    <n v="1"/>
    <n v="0"/>
    <n v="29.5"/>
    <n v="29.5"/>
    <n v="1200000"/>
    <n v="0"/>
    <s v="N"/>
    <n v="0"/>
    <n v="240240"/>
  </r>
  <r>
    <m/>
    <s v="V300067"/>
    <s v="2025-0002"/>
    <x v="101"/>
    <n v="1"/>
    <s v="Batch"/>
    <m/>
    <m/>
    <x v="36"/>
    <s v="DEU"/>
    <s v="Middle EU - DEU"/>
    <x v="3"/>
    <x v="3"/>
    <n v="24"/>
    <m/>
    <m/>
    <n v="0"/>
    <n v="24"/>
    <n v="0"/>
    <n v="24"/>
    <x v="3"/>
    <m/>
    <m/>
    <m/>
    <x v="3"/>
    <m/>
    <m/>
    <m/>
    <d v="2025-03-15T00:00:00"/>
    <d v="2026-03-14T00:00:00"/>
    <m/>
    <x v="99"/>
    <m/>
    <m/>
    <m/>
    <m/>
    <s v="n.a."/>
    <m/>
    <m/>
    <n v="0"/>
    <n v="3"/>
    <m/>
    <m/>
    <m/>
    <m/>
    <m/>
    <m/>
    <m/>
    <m/>
    <m/>
    <m/>
    <m/>
    <s v="C"/>
    <n v="80"/>
    <n v="2"/>
    <s v="CHE"/>
    <s v="3 Mths Pay in Advance"/>
    <s v="Y"/>
    <s v="N"/>
    <n v="0"/>
    <n v="0"/>
    <m/>
    <m/>
    <m/>
    <n v="50000"/>
    <n v="0"/>
    <m/>
    <s v="Euro"/>
    <n v="41.25"/>
    <n v="-13.75"/>
    <n v="0"/>
    <n v="0"/>
    <n v="0"/>
    <n v="27.5"/>
    <n v="0"/>
    <n v="0"/>
    <n v="0"/>
    <n v="0.06"/>
    <n v="7.35"/>
    <n v="-9.35"/>
    <n v="-2"/>
    <n v="4.4"/>
    <n v="-4.4"/>
    <n v="0"/>
    <n v="29.5"/>
    <s v="0.00"/>
    <n v="29.5"/>
    <n v="1"/>
    <n v="0"/>
    <n v="29.5"/>
    <n v="29.5"/>
    <n v="1200000"/>
    <n v="0"/>
    <s v="N"/>
    <n v="0"/>
    <n v="240240"/>
  </r>
  <r>
    <m/>
    <s v="V300067"/>
    <s v="2025-0002"/>
    <x v="101"/>
    <n v="1"/>
    <s v="Wagon"/>
    <n v="1"/>
    <s v="35 80 4950 131-7"/>
    <x v="36"/>
    <m/>
    <m/>
    <x v="3"/>
    <x v="3"/>
    <n v="1"/>
    <m/>
    <m/>
    <m/>
    <n v="1"/>
    <n v="0"/>
    <n v="1"/>
    <x v="1"/>
    <n v="0"/>
    <m/>
    <m/>
    <x v="3"/>
    <m/>
    <m/>
    <m/>
    <d v="2025-03-11T00:00:00"/>
    <d v="2026-03-14T00:00:00"/>
    <n v="364"/>
    <x v="99"/>
    <m/>
    <m/>
    <m/>
    <m/>
    <s v="n.a."/>
    <m/>
    <m/>
    <n v="0"/>
    <n v="3"/>
    <m/>
    <d v="2025-12-14T00:00:00"/>
    <m/>
    <m/>
    <m/>
    <m/>
    <m/>
    <m/>
    <m/>
    <m/>
    <m/>
    <m/>
    <m/>
    <m/>
    <m/>
    <m/>
    <m/>
    <m/>
    <m/>
    <m/>
    <m/>
    <d v="2025-10-14T00:00:00"/>
    <m/>
    <n v="50000"/>
    <m/>
    <m/>
    <s v="Euro"/>
    <n v="41.25"/>
    <m/>
    <m/>
    <m/>
    <m/>
    <n v="27.79"/>
    <m/>
    <m/>
    <m/>
    <m/>
    <m/>
    <m/>
    <m/>
    <m/>
    <m/>
    <m/>
    <m/>
    <m/>
    <m/>
    <m/>
    <m/>
    <m/>
    <m/>
    <m/>
    <m/>
    <m/>
    <m/>
    <m/>
  </r>
  <r>
    <m/>
    <s v="V300067"/>
    <s v="2025-0002"/>
    <x v="101"/>
    <n v="1"/>
    <s v="Wagon"/>
    <n v="2"/>
    <s v="35 80 4950 132-5"/>
    <x v="36"/>
    <m/>
    <m/>
    <x v="3"/>
    <x v="3"/>
    <n v="1"/>
    <m/>
    <m/>
    <m/>
    <n v="1"/>
    <n v="0"/>
    <n v="1"/>
    <x v="1"/>
    <n v="0"/>
    <m/>
    <m/>
    <x v="3"/>
    <m/>
    <m/>
    <m/>
    <d v="2025-03-11T00:00:00"/>
    <d v="2026-03-14T00:00:00"/>
    <n v="364"/>
    <x v="99"/>
    <m/>
    <m/>
    <m/>
    <m/>
    <s v="n.a."/>
    <m/>
    <m/>
    <n v="0"/>
    <n v="3"/>
    <m/>
    <d v="2025-12-14T00:00:00"/>
    <m/>
    <m/>
    <m/>
    <m/>
    <m/>
    <m/>
    <m/>
    <m/>
    <m/>
    <m/>
    <m/>
    <m/>
    <m/>
    <m/>
    <m/>
    <m/>
    <m/>
    <m/>
    <m/>
    <d v="2025-10-14T00:00:00"/>
    <m/>
    <n v="50000"/>
    <m/>
    <m/>
    <s v="Euro"/>
    <n v="41.25"/>
    <m/>
    <m/>
    <m/>
    <m/>
    <n v="27.79"/>
    <m/>
    <m/>
    <m/>
    <m/>
    <m/>
    <m/>
    <m/>
    <m/>
    <m/>
    <m/>
    <m/>
    <m/>
    <m/>
    <m/>
    <m/>
    <m/>
    <m/>
    <m/>
    <m/>
    <m/>
    <m/>
    <m/>
  </r>
  <r>
    <m/>
    <s v="V300067"/>
    <s v="2025-0002"/>
    <x v="101"/>
    <n v="1"/>
    <s v="Wagon"/>
    <n v="3"/>
    <s v="35 80 4950 133-3"/>
    <x v="36"/>
    <m/>
    <m/>
    <x v="3"/>
    <x v="3"/>
    <n v="1"/>
    <m/>
    <m/>
    <m/>
    <n v="1"/>
    <n v="0"/>
    <n v="1"/>
    <x v="1"/>
    <n v="0"/>
    <m/>
    <m/>
    <x v="3"/>
    <m/>
    <m/>
    <m/>
    <d v="2025-03-11T00:00:00"/>
    <d v="2026-03-14T00:00:00"/>
    <n v="364"/>
    <x v="99"/>
    <m/>
    <m/>
    <m/>
    <m/>
    <s v="n.a."/>
    <m/>
    <m/>
    <n v="0"/>
    <n v="3"/>
    <m/>
    <d v="2025-12-14T00:00:00"/>
    <m/>
    <m/>
    <m/>
    <m/>
    <m/>
    <m/>
    <m/>
    <m/>
    <m/>
    <m/>
    <m/>
    <m/>
    <m/>
    <m/>
    <m/>
    <m/>
    <m/>
    <m/>
    <m/>
    <d v="2025-10-14T00:00:00"/>
    <m/>
    <n v="50000"/>
    <m/>
    <m/>
    <s v="Euro"/>
    <n v="41.25"/>
    <m/>
    <m/>
    <m/>
    <m/>
    <n v="27.79"/>
    <m/>
    <m/>
    <m/>
    <m/>
    <m/>
    <m/>
    <m/>
    <m/>
    <m/>
    <m/>
    <m/>
    <m/>
    <m/>
    <m/>
    <m/>
    <m/>
    <m/>
    <m/>
    <m/>
    <m/>
    <m/>
    <m/>
  </r>
  <r>
    <m/>
    <s v="V300067"/>
    <s v="2025-0002"/>
    <x v="101"/>
    <n v="1"/>
    <s v="Wagon"/>
    <n v="4"/>
    <s v="35 80 4950 134-1"/>
    <x v="36"/>
    <m/>
    <m/>
    <x v="3"/>
    <x v="3"/>
    <n v="1"/>
    <m/>
    <m/>
    <m/>
    <n v="1"/>
    <n v="0"/>
    <n v="1"/>
    <x v="1"/>
    <n v="0"/>
    <m/>
    <m/>
    <x v="3"/>
    <m/>
    <m/>
    <m/>
    <d v="2025-03-11T00:00:00"/>
    <d v="2026-03-14T00:00:00"/>
    <n v="364"/>
    <x v="99"/>
    <m/>
    <m/>
    <m/>
    <m/>
    <s v="n.a."/>
    <m/>
    <m/>
    <n v="0"/>
    <n v="3"/>
    <m/>
    <d v="2025-12-14T00:00:00"/>
    <m/>
    <m/>
    <m/>
    <m/>
    <m/>
    <m/>
    <m/>
    <m/>
    <m/>
    <m/>
    <m/>
    <m/>
    <m/>
    <m/>
    <m/>
    <m/>
    <m/>
    <m/>
    <m/>
    <d v="2025-10-14T00:00:00"/>
    <m/>
    <n v="50000"/>
    <m/>
    <m/>
    <s v="Euro"/>
    <n v="41.25"/>
    <m/>
    <m/>
    <m/>
    <m/>
    <n v="27.79"/>
    <m/>
    <m/>
    <m/>
    <m/>
    <m/>
    <m/>
    <m/>
    <m/>
    <m/>
    <m/>
    <m/>
    <m/>
    <m/>
    <m/>
    <m/>
    <m/>
    <m/>
    <m/>
    <m/>
    <m/>
    <m/>
    <m/>
  </r>
  <r>
    <m/>
    <s v="V300067"/>
    <s v="2025-0002"/>
    <x v="101"/>
    <n v="1"/>
    <s v="Wagon"/>
    <n v="5"/>
    <s v="35 80 4950 135-8"/>
    <x v="36"/>
    <m/>
    <m/>
    <x v="3"/>
    <x v="3"/>
    <n v="1"/>
    <m/>
    <m/>
    <m/>
    <n v="1"/>
    <n v="0"/>
    <n v="1"/>
    <x v="1"/>
    <n v="0"/>
    <m/>
    <m/>
    <x v="3"/>
    <m/>
    <m/>
    <m/>
    <d v="2025-03-11T00:00:00"/>
    <d v="2026-03-14T00:00:00"/>
    <n v="364"/>
    <x v="99"/>
    <m/>
    <m/>
    <m/>
    <m/>
    <s v="n.a."/>
    <m/>
    <m/>
    <n v="0"/>
    <n v="3"/>
    <m/>
    <d v="2025-12-14T00:00:00"/>
    <m/>
    <m/>
    <m/>
    <m/>
    <m/>
    <m/>
    <m/>
    <m/>
    <m/>
    <m/>
    <m/>
    <m/>
    <m/>
    <m/>
    <m/>
    <m/>
    <m/>
    <m/>
    <m/>
    <d v="2025-10-14T00:00:00"/>
    <m/>
    <n v="50000"/>
    <m/>
    <m/>
    <s v="Euro"/>
    <n v="41.25"/>
    <m/>
    <m/>
    <m/>
    <m/>
    <n v="27.79"/>
    <m/>
    <m/>
    <m/>
    <m/>
    <m/>
    <m/>
    <m/>
    <m/>
    <m/>
    <m/>
    <m/>
    <m/>
    <m/>
    <m/>
    <m/>
    <m/>
    <m/>
    <m/>
    <m/>
    <m/>
    <m/>
    <m/>
  </r>
  <r>
    <m/>
    <s v="V300067"/>
    <s v="2025-0002"/>
    <x v="101"/>
    <n v="1"/>
    <s v="Wagon"/>
    <n v="6"/>
    <s v="35 80 4950 141-6"/>
    <x v="36"/>
    <m/>
    <m/>
    <x v="3"/>
    <x v="3"/>
    <n v="1"/>
    <m/>
    <m/>
    <m/>
    <n v="1"/>
    <n v="0"/>
    <n v="1"/>
    <x v="1"/>
    <n v="0"/>
    <m/>
    <m/>
    <x v="3"/>
    <m/>
    <m/>
    <m/>
    <d v="2025-03-11T00:00:00"/>
    <d v="2026-03-14T00:00:00"/>
    <n v="364"/>
    <x v="99"/>
    <m/>
    <m/>
    <m/>
    <m/>
    <s v="n.a."/>
    <m/>
    <m/>
    <n v="0"/>
    <n v="3"/>
    <m/>
    <d v="2025-12-14T00:00:00"/>
    <m/>
    <m/>
    <m/>
    <m/>
    <m/>
    <m/>
    <m/>
    <m/>
    <m/>
    <m/>
    <m/>
    <m/>
    <m/>
    <m/>
    <m/>
    <m/>
    <m/>
    <m/>
    <m/>
    <d v="2025-10-14T00:00:00"/>
    <m/>
    <n v="50000"/>
    <m/>
    <m/>
    <s v="Euro"/>
    <n v="41.25"/>
    <m/>
    <m/>
    <m/>
    <m/>
    <n v="27.79"/>
    <m/>
    <m/>
    <m/>
    <m/>
    <m/>
    <m/>
    <m/>
    <m/>
    <m/>
    <m/>
    <m/>
    <m/>
    <m/>
    <m/>
    <m/>
    <m/>
    <m/>
    <m/>
    <m/>
    <m/>
    <m/>
    <m/>
  </r>
  <r>
    <m/>
    <s v="V300067"/>
    <s v="2025-0002"/>
    <x v="101"/>
    <n v="1"/>
    <s v="Wagon"/>
    <n v="7"/>
    <s v="35 80 4950 142-4"/>
    <x v="36"/>
    <m/>
    <m/>
    <x v="3"/>
    <x v="3"/>
    <n v="1"/>
    <m/>
    <m/>
    <m/>
    <n v="1"/>
    <n v="0"/>
    <n v="1"/>
    <x v="1"/>
    <n v="0"/>
    <m/>
    <m/>
    <x v="3"/>
    <m/>
    <m/>
    <m/>
    <d v="2025-03-11T00:00:00"/>
    <d v="2026-03-14T00:00:00"/>
    <n v="364"/>
    <x v="99"/>
    <m/>
    <m/>
    <m/>
    <m/>
    <s v="n.a."/>
    <m/>
    <m/>
    <n v="0"/>
    <n v="3"/>
    <m/>
    <d v="2025-12-14T00:00:00"/>
    <m/>
    <m/>
    <m/>
    <m/>
    <m/>
    <m/>
    <m/>
    <m/>
    <m/>
    <m/>
    <m/>
    <m/>
    <m/>
    <m/>
    <m/>
    <m/>
    <m/>
    <m/>
    <m/>
    <d v="2025-10-14T00:00:00"/>
    <m/>
    <n v="50000"/>
    <m/>
    <m/>
    <s v="Euro"/>
    <n v="41.25"/>
    <m/>
    <m/>
    <m/>
    <m/>
    <n v="27.79"/>
    <m/>
    <m/>
    <m/>
    <m/>
    <m/>
    <m/>
    <m/>
    <m/>
    <m/>
    <m/>
    <m/>
    <m/>
    <m/>
    <m/>
    <m/>
    <m/>
    <m/>
    <m/>
    <m/>
    <m/>
    <m/>
    <m/>
  </r>
  <r>
    <m/>
    <s v="V300067"/>
    <s v="2025-0002"/>
    <x v="101"/>
    <n v="1"/>
    <s v="Wagon"/>
    <n v="8"/>
    <s v="35 80 4950 144-0"/>
    <x v="36"/>
    <m/>
    <m/>
    <x v="3"/>
    <x v="3"/>
    <n v="1"/>
    <m/>
    <m/>
    <m/>
    <n v="1"/>
    <n v="0"/>
    <n v="1"/>
    <x v="1"/>
    <n v="0"/>
    <m/>
    <m/>
    <x v="3"/>
    <m/>
    <m/>
    <m/>
    <d v="2025-03-11T00:00:00"/>
    <d v="2026-03-14T00:00:00"/>
    <n v="364"/>
    <x v="99"/>
    <m/>
    <m/>
    <m/>
    <m/>
    <s v="n.a."/>
    <m/>
    <m/>
    <n v="0"/>
    <n v="3"/>
    <m/>
    <d v="2025-12-14T00:00:00"/>
    <m/>
    <m/>
    <m/>
    <m/>
    <m/>
    <m/>
    <m/>
    <m/>
    <m/>
    <m/>
    <m/>
    <m/>
    <m/>
    <m/>
    <m/>
    <m/>
    <m/>
    <m/>
    <m/>
    <d v="2025-10-14T00:00:00"/>
    <m/>
    <n v="50000"/>
    <m/>
    <m/>
    <s v="Euro"/>
    <n v="41.25"/>
    <m/>
    <m/>
    <m/>
    <m/>
    <n v="27.79"/>
    <m/>
    <m/>
    <m/>
    <m/>
    <m/>
    <m/>
    <m/>
    <m/>
    <m/>
    <m/>
    <m/>
    <m/>
    <m/>
    <m/>
    <m/>
    <m/>
    <m/>
    <m/>
    <m/>
    <m/>
    <m/>
    <m/>
  </r>
  <r>
    <m/>
    <s v="V300067"/>
    <s v="2025-0002"/>
    <x v="101"/>
    <n v="1"/>
    <s v="Wagon"/>
    <n v="9"/>
    <s v="35 80 4950 145-7"/>
    <x v="36"/>
    <m/>
    <m/>
    <x v="3"/>
    <x v="3"/>
    <n v="1"/>
    <m/>
    <m/>
    <m/>
    <n v="1"/>
    <n v="0"/>
    <n v="1"/>
    <x v="1"/>
    <n v="0"/>
    <m/>
    <m/>
    <x v="3"/>
    <m/>
    <m/>
    <m/>
    <d v="2025-03-11T00:00:00"/>
    <d v="2026-03-14T00:00:00"/>
    <n v="364"/>
    <x v="99"/>
    <m/>
    <m/>
    <m/>
    <m/>
    <s v="n.a."/>
    <m/>
    <m/>
    <n v="0"/>
    <n v="3"/>
    <m/>
    <d v="2025-12-14T00:00:00"/>
    <m/>
    <m/>
    <m/>
    <m/>
    <m/>
    <m/>
    <m/>
    <m/>
    <m/>
    <m/>
    <m/>
    <m/>
    <m/>
    <m/>
    <m/>
    <m/>
    <m/>
    <m/>
    <m/>
    <d v="2025-10-14T00:00:00"/>
    <m/>
    <n v="50000"/>
    <m/>
    <m/>
    <s v="Euro"/>
    <n v="41.25"/>
    <m/>
    <m/>
    <m/>
    <m/>
    <n v="27.79"/>
    <m/>
    <m/>
    <m/>
    <m/>
    <m/>
    <m/>
    <m/>
    <m/>
    <m/>
    <m/>
    <m/>
    <m/>
    <m/>
    <m/>
    <m/>
    <m/>
    <m/>
    <m/>
    <m/>
    <m/>
    <m/>
    <m/>
  </r>
  <r>
    <m/>
    <s v="V300067"/>
    <s v="2025-0002"/>
    <x v="101"/>
    <n v="1"/>
    <s v="Wagon"/>
    <n v="10"/>
    <s v="35 80 4950 146-5"/>
    <x v="36"/>
    <m/>
    <m/>
    <x v="3"/>
    <x v="3"/>
    <n v="1"/>
    <m/>
    <m/>
    <m/>
    <n v="1"/>
    <n v="0"/>
    <n v="1"/>
    <x v="1"/>
    <n v="0"/>
    <m/>
    <m/>
    <x v="3"/>
    <m/>
    <m/>
    <m/>
    <d v="2025-03-11T00:00:00"/>
    <d v="2026-03-14T00:00:00"/>
    <n v="364"/>
    <x v="99"/>
    <m/>
    <m/>
    <m/>
    <m/>
    <s v="n.a."/>
    <m/>
    <m/>
    <n v="0"/>
    <n v="3"/>
    <m/>
    <d v="2025-12-14T00:00:00"/>
    <m/>
    <m/>
    <m/>
    <m/>
    <m/>
    <m/>
    <m/>
    <m/>
    <m/>
    <m/>
    <m/>
    <m/>
    <m/>
    <m/>
    <m/>
    <m/>
    <m/>
    <m/>
    <m/>
    <d v="2025-10-14T00:00:00"/>
    <m/>
    <n v="50000"/>
    <m/>
    <m/>
    <s v="Euro"/>
    <n v="41.25"/>
    <m/>
    <m/>
    <m/>
    <m/>
    <n v="27.79"/>
    <m/>
    <m/>
    <m/>
    <m/>
    <m/>
    <m/>
    <m/>
    <m/>
    <m/>
    <m/>
    <m/>
    <m/>
    <m/>
    <m/>
    <m/>
    <m/>
    <m/>
    <m/>
    <m/>
    <m/>
    <m/>
    <m/>
  </r>
  <r>
    <m/>
    <s v="V300067"/>
    <s v="2025-0002"/>
    <x v="101"/>
    <n v="1"/>
    <s v="Wagon"/>
    <n v="11"/>
    <s v="35 80 4950 147-3"/>
    <x v="36"/>
    <m/>
    <m/>
    <x v="3"/>
    <x v="3"/>
    <n v="1"/>
    <m/>
    <m/>
    <m/>
    <n v="1"/>
    <n v="0"/>
    <n v="1"/>
    <x v="1"/>
    <n v="0"/>
    <m/>
    <m/>
    <x v="3"/>
    <m/>
    <m/>
    <m/>
    <d v="2025-03-11T00:00:00"/>
    <d v="2026-03-14T00:00:00"/>
    <n v="364"/>
    <x v="99"/>
    <m/>
    <m/>
    <m/>
    <m/>
    <s v="n.a."/>
    <m/>
    <m/>
    <n v="0"/>
    <n v="3"/>
    <m/>
    <d v="2025-12-14T00:00:00"/>
    <m/>
    <m/>
    <m/>
    <m/>
    <m/>
    <m/>
    <m/>
    <m/>
    <m/>
    <m/>
    <m/>
    <m/>
    <m/>
    <m/>
    <m/>
    <m/>
    <m/>
    <m/>
    <m/>
    <d v="2025-10-14T00:00:00"/>
    <m/>
    <n v="50000"/>
    <m/>
    <m/>
    <s v="Euro"/>
    <n v="41.25"/>
    <m/>
    <m/>
    <m/>
    <m/>
    <n v="27.79"/>
    <m/>
    <m/>
    <m/>
    <m/>
    <m/>
    <m/>
    <m/>
    <m/>
    <m/>
    <m/>
    <m/>
    <m/>
    <m/>
    <m/>
    <m/>
    <m/>
    <m/>
    <m/>
    <m/>
    <m/>
    <m/>
    <m/>
  </r>
  <r>
    <m/>
    <s v="V300067"/>
    <s v="2025-0002"/>
    <x v="101"/>
    <n v="1"/>
    <s v="Wagon"/>
    <n v="12"/>
    <s v="35 80 4950 148-1"/>
    <x v="36"/>
    <m/>
    <m/>
    <x v="3"/>
    <x v="3"/>
    <n v="1"/>
    <m/>
    <m/>
    <m/>
    <n v="1"/>
    <n v="0"/>
    <n v="1"/>
    <x v="1"/>
    <n v="0"/>
    <m/>
    <m/>
    <x v="3"/>
    <m/>
    <m/>
    <m/>
    <d v="2025-03-11T00:00:00"/>
    <d v="2026-03-14T00:00:00"/>
    <n v="364"/>
    <x v="99"/>
    <m/>
    <m/>
    <m/>
    <m/>
    <s v="n.a."/>
    <m/>
    <m/>
    <n v="0"/>
    <n v="3"/>
    <m/>
    <d v="2025-12-14T00:00:00"/>
    <m/>
    <m/>
    <m/>
    <m/>
    <m/>
    <m/>
    <m/>
    <m/>
    <m/>
    <m/>
    <m/>
    <m/>
    <m/>
    <m/>
    <m/>
    <m/>
    <m/>
    <m/>
    <m/>
    <d v="2025-10-14T00:00:00"/>
    <m/>
    <n v="50000"/>
    <m/>
    <m/>
    <s v="Euro"/>
    <n v="41.25"/>
    <m/>
    <m/>
    <m/>
    <m/>
    <n v="27.79"/>
    <m/>
    <m/>
    <m/>
    <m/>
    <m/>
    <m/>
    <m/>
    <m/>
    <m/>
    <m/>
    <m/>
    <m/>
    <m/>
    <m/>
    <m/>
    <m/>
    <m/>
    <m/>
    <m/>
    <m/>
    <m/>
    <m/>
  </r>
  <r>
    <m/>
    <s v="V300067"/>
    <s v="2025-0002"/>
    <x v="101"/>
    <n v="1"/>
    <s v="Wagon"/>
    <n v="13"/>
    <s v="35 80 4950 149-9"/>
    <x v="36"/>
    <m/>
    <m/>
    <x v="3"/>
    <x v="3"/>
    <n v="1"/>
    <m/>
    <m/>
    <m/>
    <n v="1"/>
    <n v="0"/>
    <n v="1"/>
    <x v="1"/>
    <n v="0"/>
    <m/>
    <m/>
    <x v="3"/>
    <m/>
    <m/>
    <m/>
    <d v="2025-03-11T00:00:00"/>
    <d v="2026-03-14T00:00:00"/>
    <n v="364"/>
    <x v="99"/>
    <m/>
    <m/>
    <m/>
    <m/>
    <s v="n.a."/>
    <m/>
    <m/>
    <n v="0"/>
    <n v="3"/>
    <m/>
    <d v="2025-12-14T00:00:00"/>
    <m/>
    <m/>
    <m/>
    <m/>
    <m/>
    <m/>
    <m/>
    <m/>
    <m/>
    <m/>
    <m/>
    <m/>
    <m/>
    <m/>
    <m/>
    <m/>
    <m/>
    <m/>
    <m/>
    <d v="2025-10-14T00:00:00"/>
    <m/>
    <n v="50000"/>
    <m/>
    <m/>
    <s v="Euro"/>
    <n v="41.25"/>
    <m/>
    <m/>
    <m/>
    <m/>
    <n v="27.79"/>
    <m/>
    <m/>
    <m/>
    <m/>
    <m/>
    <m/>
    <m/>
    <m/>
    <m/>
    <m/>
    <m/>
    <m/>
    <m/>
    <m/>
    <m/>
    <m/>
    <m/>
    <m/>
    <m/>
    <m/>
    <m/>
    <m/>
  </r>
  <r>
    <m/>
    <s v="V300067"/>
    <s v="2025-0002"/>
    <x v="101"/>
    <n v="1"/>
    <s v="Wagon"/>
    <n v="14"/>
    <s v="35 80 4950 150-7"/>
    <x v="36"/>
    <m/>
    <m/>
    <x v="3"/>
    <x v="3"/>
    <n v="1"/>
    <m/>
    <m/>
    <m/>
    <n v="1"/>
    <n v="0"/>
    <n v="1"/>
    <x v="1"/>
    <n v="0"/>
    <m/>
    <m/>
    <x v="3"/>
    <m/>
    <m/>
    <m/>
    <d v="2025-03-11T00:00:00"/>
    <d v="2026-03-14T00:00:00"/>
    <n v="364"/>
    <x v="99"/>
    <m/>
    <m/>
    <m/>
    <m/>
    <s v="n.a."/>
    <m/>
    <m/>
    <n v="0"/>
    <n v="3"/>
    <m/>
    <d v="2025-12-14T00:00:00"/>
    <m/>
    <m/>
    <m/>
    <m/>
    <m/>
    <m/>
    <m/>
    <m/>
    <m/>
    <m/>
    <m/>
    <m/>
    <m/>
    <m/>
    <m/>
    <m/>
    <m/>
    <m/>
    <m/>
    <d v="2025-10-14T00:00:00"/>
    <m/>
    <n v="50000"/>
    <m/>
    <m/>
    <s v="Euro"/>
    <n v="41.25"/>
    <m/>
    <m/>
    <m/>
    <m/>
    <n v="27.79"/>
    <m/>
    <m/>
    <m/>
    <m/>
    <m/>
    <m/>
    <m/>
    <m/>
    <m/>
    <m/>
    <m/>
    <m/>
    <m/>
    <m/>
    <m/>
    <m/>
    <m/>
    <m/>
    <m/>
    <m/>
    <m/>
    <m/>
  </r>
  <r>
    <m/>
    <s v="V300067"/>
    <s v="2025-0002"/>
    <x v="101"/>
    <n v="1"/>
    <s v="Wagon"/>
    <n v="15"/>
    <s v="35 80 4950 151-5"/>
    <x v="36"/>
    <m/>
    <m/>
    <x v="3"/>
    <x v="3"/>
    <n v="1"/>
    <m/>
    <m/>
    <m/>
    <n v="1"/>
    <n v="0"/>
    <n v="1"/>
    <x v="1"/>
    <n v="0"/>
    <m/>
    <m/>
    <x v="3"/>
    <m/>
    <m/>
    <m/>
    <d v="2025-03-11T00:00:00"/>
    <d v="2026-03-14T00:00:00"/>
    <n v="364"/>
    <x v="99"/>
    <m/>
    <m/>
    <m/>
    <m/>
    <s v="n.a."/>
    <m/>
    <m/>
    <n v="0"/>
    <n v="3"/>
    <m/>
    <d v="2025-12-14T00:00:00"/>
    <m/>
    <m/>
    <m/>
    <m/>
    <m/>
    <m/>
    <m/>
    <m/>
    <m/>
    <m/>
    <m/>
    <m/>
    <m/>
    <m/>
    <m/>
    <m/>
    <m/>
    <m/>
    <m/>
    <d v="2025-10-14T00:00:00"/>
    <m/>
    <n v="50000"/>
    <m/>
    <m/>
    <s v="Euro"/>
    <n v="41.25"/>
    <m/>
    <m/>
    <m/>
    <m/>
    <n v="27.79"/>
    <m/>
    <m/>
    <m/>
    <m/>
    <m/>
    <m/>
    <m/>
    <m/>
    <m/>
    <m/>
    <m/>
    <m/>
    <m/>
    <m/>
    <m/>
    <m/>
    <m/>
    <m/>
    <m/>
    <m/>
    <m/>
    <m/>
  </r>
  <r>
    <m/>
    <s v="V300067"/>
    <s v="2025-0002"/>
    <x v="101"/>
    <n v="1"/>
    <s v="Wagon"/>
    <n v="16"/>
    <s v="35 80 4950 152-3"/>
    <x v="36"/>
    <m/>
    <m/>
    <x v="3"/>
    <x v="3"/>
    <n v="1"/>
    <m/>
    <m/>
    <m/>
    <n v="1"/>
    <n v="0"/>
    <n v="1"/>
    <x v="1"/>
    <n v="0"/>
    <m/>
    <m/>
    <x v="3"/>
    <m/>
    <m/>
    <m/>
    <d v="2025-03-11T00:00:00"/>
    <d v="2026-03-14T00:00:00"/>
    <n v="364"/>
    <x v="99"/>
    <m/>
    <m/>
    <m/>
    <m/>
    <s v="n.a."/>
    <m/>
    <m/>
    <n v="0"/>
    <n v="3"/>
    <m/>
    <d v="2025-12-14T00:00:00"/>
    <m/>
    <m/>
    <m/>
    <m/>
    <m/>
    <m/>
    <m/>
    <m/>
    <m/>
    <m/>
    <m/>
    <m/>
    <m/>
    <m/>
    <m/>
    <m/>
    <m/>
    <m/>
    <m/>
    <d v="2025-10-14T00:00:00"/>
    <m/>
    <n v="50000"/>
    <m/>
    <m/>
    <s v="Euro"/>
    <n v="41.25"/>
    <m/>
    <m/>
    <m/>
    <m/>
    <n v="27.79"/>
    <m/>
    <m/>
    <m/>
    <m/>
    <m/>
    <m/>
    <m/>
    <m/>
    <m/>
    <m/>
    <m/>
    <m/>
    <m/>
    <m/>
    <m/>
    <m/>
    <m/>
    <m/>
    <m/>
    <m/>
    <m/>
    <m/>
  </r>
  <r>
    <m/>
    <s v="V300067"/>
    <s v="2025-0002"/>
    <x v="101"/>
    <n v="1"/>
    <s v="Wagon"/>
    <n v="17"/>
    <s v="37 80 4850 902-0"/>
    <x v="36"/>
    <m/>
    <m/>
    <x v="3"/>
    <x v="3"/>
    <n v="1"/>
    <m/>
    <m/>
    <m/>
    <n v="1"/>
    <n v="0"/>
    <n v="1"/>
    <x v="1"/>
    <n v="0"/>
    <m/>
    <m/>
    <x v="3"/>
    <m/>
    <m/>
    <m/>
    <d v="2025-03-11T00:00:00"/>
    <d v="2026-03-14T00:00:00"/>
    <n v="364"/>
    <x v="99"/>
    <m/>
    <m/>
    <m/>
    <m/>
    <s v="n.a."/>
    <m/>
    <m/>
    <n v="0"/>
    <n v="3"/>
    <m/>
    <d v="2025-12-14T00:00:00"/>
    <m/>
    <m/>
    <m/>
    <m/>
    <m/>
    <m/>
    <m/>
    <m/>
    <m/>
    <m/>
    <m/>
    <m/>
    <m/>
    <m/>
    <m/>
    <m/>
    <m/>
    <m/>
    <m/>
    <d v="2025-10-14T00:00:00"/>
    <m/>
    <n v="50000"/>
    <m/>
    <m/>
    <s v="Euro"/>
    <n v="41.25"/>
    <m/>
    <m/>
    <m/>
    <m/>
    <n v="27.79"/>
    <m/>
    <m/>
    <m/>
    <m/>
    <m/>
    <m/>
    <m/>
    <m/>
    <m/>
    <m/>
    <m/>
    <m/>
    <m/>
    <m/>
    <m/>
    <m/>
    <m/>
    <m/>
    <m/>
    <m/>
    <m/>
    <m/>
  </r>
  <r>
    <m/>
    <s v="V300067"/>
    <s v="2025-0002"/>
    <x v="101"/>
    <n v="1"/>
    <s v="Wagon"/>
    <n v="18"/>
    <s v="37 80 4850 908-7"/>
    <x v="36"/>
    <m/>
    <m/>
    <x v="3"/>
    <x v="3"/>
    <n v="1"/>
    <m/>
    <m/>
    <m/>
    <n v="1"/>
    <n v="0"/>
    <n v="1"/>
    <x v="1"/>
    <n v="0"/>
    <m/>
    <m/>
    <x v="3"/>
    <m/>
    <m/>
    <m/>
    <d v="2025-03-11T00:00:00"/>
    <d v="2026-03-14T00:00:00"/>
    <n v="364"/>
    <x v="99"/>
    <m/>
    <m/>
    <m/>
    <m/>
    <s v="n.a."/>
    <m/>
    <m/>
    <n v="0"/>
    <n v="3"/>
    <m/>
    <d v="2025-12-14T00:00:00"/>
    <m/>
    <m/>
    <m/>
    <m/>
    <m/>
    <m/>
    <m/>
    <m/>
    <m/>
    <m/>
    <m/>
    <m/>
    <m/>
    <m/>
    <m/>
    <m/>
    <m/>
    <m/>
    <m/>
    <d v="2025-10-14T00:00:00"/>
    <m/>
    <n v="50000"/>
    <m/>
    <m/>
    <s v="Euro"/>
    <n v="41.25"/>
    <m/>
    <m/>
    <m/>
    <m/>
    <n v="27.79"/>
    <m/>
    <m/>
    <m/>
    <m/>
    <m/>
    <m/>
    <m/>
    <m/>
    <m/>
    <m/>
    <m/>
    <m/>
    <m/>
    <m/>
    <m/>
    <m/>
    <m/>
    <m/>
    <m/>
    <m/>
    <m/>
    <m/>
  </r>
  <r>
    <m/>
    <s v="V300067"/>
    <s v="2025-0002"/>
    <x v="101"/>
    <n v="1"/>
    <s v="Wagon"/>
    <n v="19"/>
    <s v="37 80 4850 915-2"/>
    <x v="36"/>
    <m/>
    <m/>
    <x v="3"/>
    <x v="3"/>
    <n v="1"/>
    <m/>
    <m/>
    <m/>
    <n v="1"/>
    <n v="0"/>
    <n v="1"/>
    <x v="1"/>
    <n v="0"/>
    <m/>
    <m/>
    <x v="3"/>
    <m/>
    <m/>
    <m/>
    <d v="2025-03-11T00:00:00"/>
    <d v="2026-03-14T00:00:00"/>
    <n v="364"/>
    <x v="99"/>
    <m/>
    <m/>
    <m/>
    <m/>
    <s v="n.a."/>
    <m/>
    <m/>
    <n v="0"/>
    <n v="3"/>
    <m/>
    <d v="2025-12-14T00:00:00"/>
    <m/>
    <m/>
    <m/>
    <m/>
    <m/>
    <m/>
    <m/>
    <m/>
    <m/>
    <m/>
    <m/>
    <m/>
    <m/>
    <m/>
    <m/>
    <m/>
    <m/>
    <m/>
    <m/>
    <d v="2025-10-14T00:00:00"/>
    <m/>
    <n v="50000"/>
    <m/>
    <m/>
    <s v="Euro"/>
    <n v="41.25"/>
    <m/>
    <m/>
    <m/>
    <m/>
    <n v="27.79"/>
    <m/>
    <m/>
    <m/>
    <m/>
    <m/>
    <m/>
    <m/>
    <m/>
    <m/>
    <m/>
    <m/>
    <m/>
    <m/>
    <m/>
    <m/>
    <m/>
    <m/>
    <m/>
    <m/>
    <m/>
    <m/>
    <m/>
  </r>
  <r>
    <m/>
    <s v="V300067"/>
    <s v="2025-0002"/>
    <x v="101"/>
    <n v="1"/>
    <s v="Wagon"/>
    <n v="20"/>
    <s v="37 80 4850 917-8"/>
    <x v="36"/>
    <m/>
    <m/>
    <x v="3"/>
    <x v="3"/>
    <n v="1"/>
    <m/>
    <m/>
    <m/>
    <n v="1"/>
    <n v="0"/>
    <n v="1"/>
    <x v="1"/>
    <n v="0"/>
    <m/>
    <m/>
    <x v="3"/>
    <m/>
    <m/>
    <m/>
    <d v="2025-03-11T00:00:00"/>
    <d v="2026-03-14T00:00:00"/>
    <n v="364"/>
    <x v="99"/>
    <m/>
    <m/>
    <m/>
    <m/>
    <s v="n.a."/>
    <m/>
    <m/>
    <n v="0"/>
    <n v="3"/>
    <m/>
    <d v="2025-12-14T00:00:00"/>
    <m/>
    <m/>
    <m/>
    <m/>
    <m/>
    <m/>
    <m/>
    <m/>
    <m/>
    <m/>
    <m/>
    <m/>
    <m/>
    <m/>
    <m/>
    <m/>
    <m/>
    <m/>
    <m/>
    <d v="2025-10-14T00:00:00"/>
    <m/>
    <n v="50000"/>
    <m/>
    <m/>
    <s v="Euro"/>
    <n v="41.25"/>
    <m/>
    <m/>
    <m/>
    <m/>
    <n v="27.79"/>
    <m/>
    <m/>
    <m/>
    <m/>
    <m/>
    <m/>
    <m/>
    <m/>
    <m/>
    <m/>
    <m/>
    <m/>
    <m/>
    <m/>
    <m/>
    <m/>
    <m/>
    <m/>
    <m/>
    <m/>
    <m/>
    <m/>
  </r>
  <r>
    <m/>
    <s v="V300067"/>
    <s v="2025-0002"/>
    <x v="101"/>
    <n v="1"/>
    <s v="Wagon"/>
    <n v="21"/>
    <s v="37 80 4960 977-9"/>
    <x v="36"/>
    <m/>
    <m/>
    <x v="3"/>
    <x v="3"/>
    <n v="1"/>
    <m/>
    <m/>
    <m/>
    <n v="1"/>
    <n v="0"/>
    <n v="1"/>
    <x v="1"/>
    <n v="0"/>
    <m/>
    <m/>
    <x v="3"/>
    <m/>
    <m/>
    <m/>
    <d v="2025-03-20T00:00:00"/>
    <d v="2026-03-14T00:00:00"/>
    <n v="364"/>
    <x v="99"/>
    <m/>
    <m/>
    <m/>
    <m/>
    <s v="n.a."/>
    <m/>
    <m/>
    <n v="0"/>
    <n v="3"/>
    <m/>
    <d v="2025-12-14T00:00:00"/>
    <m/>
    <m/>
    <m/>
    <m/>
    <m/>
    <m/>
    <m/>
    <m/>
    <m/>
    <m/>
    <m/>
    <m/>
    <m/>
    <m/>
    <m/>
    <m/>
    <m/>
    <m/>
    <m/>
    <d v="2025-10-14T00:00:00"/>
    <m/>
    <n v="50000"/>
    <m/>
    <m/>
    <s v="Euro"/>
    <n v="41.25"/>
    <m/>
    <m/>
    <m/>
    <m/>
    <n v="27.79"/>
    <m/>
    <m/>
    <m/>
    <m/>
    <m/>
    <m/>
    <m/>
    <m/>
    <m/>
    <m/>
    <m/>
    <m/>
    <m/>
    <m/>
    <m/>
    <m/>
    <m/>
    <m/>
    <m/>
    <m/>
    <m/>
    <m/>
  </r>
  <r>
    <m/>
    <s v="V300067"/>
    <s v="2025-0002"/>
    <x v="101"/>
    <n v="1"/>
    <s v="Wagon"/>
    <n v="22"/>
    <s v="37 80 4960 978-7"/>
    <x v="36"/>
    <m/>
    <m/>
    <x v="3"/>
    <x v="3"/>
    <n v="1"/>
    <m/>
    <m/>
    <m/>
    <n v="1"/>
    <n v="0"/>
    <n v="1"/>
    <x v="1"/>
    <n v="0"/>
    <m/>
    <m/>
    <x v="3"/>
    <m/>
    <m/>
    <m/>
    <d v="2025-03-20T00:00:00"/>
    <d v="2026-03-14T00:00:00"/>
    <n v="364"/>
    <x v="99"/>
    <m/>
    <m/>
    <m/>
    <m/>
    <s v="n.a."/>
    <m/>
    <m/>
    <n v="0"/>
    <n v="3"/>
    <m/>
    <d v="2025-12-14T00:00:00"/>
    <m/>
    <m/>
    <m/>
    <m/>
    <m/>
    <m/>
    <m/>
    <m/>
    <m/>
    <m/>
    <m/>
    <m/>
    <m/>
    <m/>
    <m/>
    <m/>
    <m/>
    <m/>
    <m/>
    <d v="2025-10-14T00:00:00"/>
    <m/>
    <n v="50000"/>
    <m/>
    <m/>
    <s v="Euro"/>
    <n v="41.25"/>
    <m/>
    <m/>
    <m/>
    <m/>
    <n v="27.79"/>
    <m/>
    <m/>
    <m/>
    <m/>
    <m/>
    <m/>
    <m/>
    <m/>
    <m/>
    <m/>
    <m/>
    <m/>
    <m/>
    <m/>
    <m/>
    <m/>
    <m/>
    <m/>
    <m/>
    <m/>
    <m/>
    <m/>
  </r>
  <r>
    <m/>
    <s v="V300067"/>
    <s v="2025-0002"/>
    <x v="101"/>
    <n v="1"/>
    <s v="Wagon"/>
    <n v="23"/>
    <s v="37 80 4960 982-9"/>
    <x v="36"/>
    <m/>
    <m/>
    <x v="3"/>
    <x v="3"/>
    <n v="1"/>
    <m/>
    <m/>
    <m/>
    <n v="1"/>
    <n v="0"/>
    <n v="1"/>
    <x v="1"/>
    <n v="0"/>
    <m/>
    <m/>
    <x v="3"/>
    <m/>
    <m/>
    <m/>
    <d v="2025-03-20T00:00:00"/>
    <d v="2026-03-14T00:00:00"/>
    <n v="364"/>
    <x v="99"/>
    <m/>
    <m/>
    <m/>
    <m/>
    <s v="n.a."/>
    <m/>
    <m/>
    <n v="0"/>
    <n v="3"/>
    <m/>
    <d v="2025-12-14T00:00:00"/>
    <m/>
    <m/>
    <m/>
    <m/>
    <m/>
    <m/>
    <m/>
    <m/>
    <m/>
    <m/>
    <m/>
    <m/>
    <m/>
    <m/>
    <m/>
    <m/>
    <m/>
    <m/>
    <m/>
    <d v="2025-10-14T00:00:00"/>
    <m/>
    <n v="50000"/>
    <m/>
    <m/>
    <s v="Euro"/>
    <n v="41.25"/>
    <m/>
    <m/>
    <m/>
    <m/>
    <n v="27.79"/>
    <m/>
    <m/>
    <m/>
    <m/>
    <m/>
    <m/>
    <m/>
    <m/>
    <m/>
    <m/>
    <m/>
    <m/>
    <m/>
    <m/>
    <m/>
    <m/>
    <m/>
    <m/>
    <m/>
    <m/>
    <m/>
    <m/>
  </r>
  <r>
    <m/>
    <s v="V300067"/>
    <s v="2025-0002"/>
    <x v="101"/>
    <n v="1"/>
    <s v="Wagon"/>
    <n v="24"/>
    <s v="37 80 4960 983-7"/>
    <x v="36"/>
    <m/>
    <m/>
    <x v="3"/>
    <x v="3"/>
    <n v="1"/>
    <m/>
    <m/>
    <m/>
    <n v="1"/>
    <n v="0"/>
    <n v="1"/>
    <x v="1"/>
    <n v="0"/>
    <m/>
    <m/>
    <x v="3"/>
    <m/>
    <m/>
    <m/>
    <d v="2025-03-20T00:00:00"/>
    <d v="2026-03-14T00:00:00"/>
    <n v="364"/>
    <x v="99"/>
    <m/>
    <m/>
    <m/>
    <m/>
    <s v="n.a."/>
    <m/>
    <m/>
    <n v="0"/>
    <n v="3"/>
    <m/>
    <d v="2025-12-14T00:00:00"/>
    <m/>
    <m/>
    <m/>
    <m/>
    <m/>
    <m/>
    <m/>
    <m/>
    <m/>
    <m/>
    <m/>
    <m/>
    <m/>
    <m/>
    <m/>
    <m/>
    <m/>
    <m/>
    <m/>
    <d v="2025-10-14T00:00:00"/>
    <m/>
    <n v="50000"/>
    <m/>
    <m/>
    <s v="Euro"/>
    <n v="41.25"/>
    <m/>
    <m/>
    <m/>
    <m/>
    <n v="27.79"/>
    <m/>
    <m/>
    <m/>
    <m/>
    <m/>
    <m/>
    <m/>
    <m/>
    <m/>
    <m/>
    <m/>
    <m/>
    <m/>
    <m/>
    <m/>
    <m/>
    <m/>
    <m/>
    <m/>
    <m/>
    <m/>
    <m/>
  </r>
  <r>
    <s v="OK 03.03.25 dmo / 11.03.25 emo / LOA ok CMI 20.06.25"/>
    <s v="V730003"/>
    <s v="2025-0004"/>
    <x v="102"/>
    <m/>
    <s v="Header"/>
    <m/>
    <m/>
    <x v="36"/>
    <s v="DEU"/>
    <s v="Middle EU - DEU"/>
    <x v="3"/>
    <x v="3"/>
    <n v="3"/>
    <m/>
    <m/>
    <n v="0"/>
    <n v="3"/>
    <n v="0"/>
    <n v="3"/>
    <x v="3"/>
    <s v="PAYG-Abrg"/>
    <d v="2025-03-15T00:00:00"/>
    <d v="2026-03-14T00:00:00"/>
    <x v="3"/>
    <s v="Im MV Rabatt nicht aufgezeichnet / für PAYG ist Quartal-Vorausszahlung nicht möglich! Keine autom. Verlängerung"/>
    <d v="2025-03-15T00:00:00"/>
    <d v="2026-03-14T00:00:00"/>
    <m/>
    <m/>
    <n v="364"/>
    <x v="99"/>
    <m/>
    <m/>
    <m/>
    <m/>
    <s v="n.a."/>
    <m/>
    <m/>
    <n v="0"/>
    <n v="1"/>
    <m/>
    <m/>
    <m/>
    <m/>
    <m/>
    <m/>
    <m/>
    <m/>
    <m/>
    <m/>
    <n v="364"/>
    <s v="C"/>
    <n v="80"/>
    <n v="2"/>
    <s v="CHE"/>
    <s v="3 Mths Pay in Advance"/>
    <s v="Y"/>
    <s v="N"/>
    <n v="0"/>
    <n v="0"/>
    <m/>
    <m/>
    <m/>
    <n v="50000"/>
    <m/>
    <m/>
    <s v="Euro"/>
    <n v="41.25"/>
    <n v="-13.75"/>
    <n v="0"/>
    <n v="0"/>
    <n v="0"/>
    <n v="27.5"/>
    <n v="0"/>
    <n v="0"/>
    <n v="0"/>
    <n v="0.06"/>
    <n v="7.35"/>
    <n v="-9.35"/>
    <n v="-2"/>
    <n v="4.4"/>
    <n v="-4.4"/>
    <n v="0"/>
    <n v="29.5"/>
    <s v="0.00"/>
    <n v="29.5"/>
    <n v="1"/>
    <n v="0"/>
    <n v="29.5"/>
    <n v="29.5"/>
    <n v="150000"/>
    <n v="0"/>
    <s v="N"/>
    <n v="0"/>
    <n v="30030"/>
  </r>
  <r>
    <m/>
    <s v="V730003"/>
    <s v="2025-0004"/>
    <x v="102"/>
    <n v="1"/>
    <s v="Batch"/>
    <m/>
    <m/>
    <x v="36"/>
    <s v="DEU"/>
    <s v="Middle EU - DEU"/>
    <x v="3"/>
    <x v="3"/>
    <n v="3"/>
    <m/>
    <m/>
    <n v="0"/>
    <n v="3"/>
    <n v="0"/>
    <n v="3"/>
    <x v="3"/>
    <s v="PAYG-Abrg"/>
    <d v="2025-03-15T00:00:00"/>
    <d v="2026-03-14T00:00:00"/>
    <x v="3"/>
    <m/>
    <m/>
    <m/>
    <d v="2025-03-15T00:00:00"/>
    <d v="2026-03-14T00:00:00"/>
    <m/>
    <x v="99"/>
    <m/>
    <m/>
    <m/>
    <m/>
    <s v="n.a."/>
    <m/>
    <m/>
    <n v="0"/>
    <n v="1"/>
    <m/>
    <m/>
    <m/>
    <m/>
    <m/>
    <m/>
    <m/>
    <m/>
    <m/>
    <m/>
    <m/>
    <s v="C"/>
    <n v="80"/>
    <n v="2"/>
    <s v="CHE"/>
    <s v="3 Mths Pay in Advance"/>
    <s v="Y"/>
    <s v="N"/>
    <n v="0"/>
    <n v="0"/>
    <m/>
    <m/>
    <m/>
    <n v="50000"/>
    <m/>
    <m/>
    <s v="Euro"/>
    <n v="41.25"/>
    <n v="-13.75"/>
    <n v="0"/>
    <n v="0"/>
    <n v="0"/>
    <n v="27.5"/>
    <n v="0"/>
    <n v="0"/>
    <n v="0"/>
    <n v="0.06"/>
    <n v="7.35"/>
    <n v="-9.35"/>
    <n v="-2"/>
    <n v="4.4"/>
    <n v="-4.4"/>
    <n v="0"/>
    <n v="29.5"/>
    <s v="0.00"/>
    <n v="29.5"/>
    <n v="1"/>
    <n v="0"/>
    <n v="29.5"/>
    <n v="29.5"/>
    <n v="150000"/>
    <n v="0"/>
    <s v="N"/>
    <n v="0"/>
    <n v="30030"/>
  </r>
  <r>
    <m/>
    <s v="V730003"/>
    <s v="2025-0004"/>
    <x v="102"/>
    <n v="1"/>
    <s v="Wagon"/>
    <n v="1"/>
    <s v="35 80 4950 139-0"/>
    <x v="36"/>
    <m/>
    <m/>
    <x v="3"/>
    <x v="3"/>
    <n v="1"/>
    <m/>
    <m/>
    <m/>
    <n v="1"/>
    <n v="0"/>
    <n v="1"/>
    <x v="1"/>
    <s v="PAYG-Abrg"/>
    <d v="2025-03-15T00:00:00"/>
    <d v="2026-03-14T00:00:00"/>
    <x v="3"/>
    <m/>
    <m/>
    <m/>
    <d v="2025-03-23T00:00:00"/>
    <d v="2026-03-14T00:00:00"/>
    <n v="364"/>
    <x v="99"/>
    <m/>
    <m/>
    <m/>
    <m/>
    <s v="n.a."/>
    <m/>
    <m/>
    <n v="0"/>
    <n v="1"/>
    <m/>
    <d v="2026-02-14T00:00:00"/>
    <m/>
    <m/>
    <m/>
    <m/>
    <m/>
    <m/>
    <m/>
    <m/>
    <m/>
    <m/>
    <m/>
    <m/>
    <m/>
    <m/>
    <m/>
    <m/>
    <m/>
    <m/>
    <m/>
    <d v="2025-10-14T00:00:00"/>
    <m/>
    <n v="50000"/>
    <m/>
    <m/>
    <s v="Euro"/>
    <n v="41.25"/>
    <m/>
    <m/>
    <m/>
    <m/>
    <n v="27.5"/>
    <m/>
    <m/>
    <m/>
    <m/>
    <m/>
    <m/>
    <m/>
    <m/>
    <m/>
    <m/>
    <m/>
    <m/>
    <m/>
    <m/>
    <m/>
    <m/>
    <m/>
    <m/>
    <m/>
    <m/>
    <m/>
    <m/>
  </r>
  <r>
    <m/>
    <s v="V730003"/>
    <s v="2025-0004"/>
    <x v="102"/>
    <n v="1"/>
    <s v="Wagon"/>
    <n v="2"/>
    <s v="35 80 4950 170-5"/>
    <x v="36"/>
    <m/>
    <m/>
    <x v="3"/>
    <x v="3"/>
    <n v="1"/>
    <m/>
    <m/>
    <m/>
    <n v="1"/>
    <n v="0"/>
    <n v="1"/>
    <x v="1"/>
    <s v="PAYG-Abrg"/>
    <d v="2025-03-15T00:00:00"/>
    <d v="2026-03-14T00:00:00"/>
    <x v="3"/>
    <m/>
    <m/>
    <m/>
    <d v="2025-03-23T00:00:00"/>
    <d v="2026-03-14T00:00:00"/>
    <n v="364"/>
    <x v="99"/>
    <m/>
    <m/>
    <m/>
    <m/>
    <s v="n.a."/>
    <m/>
    <m/>
    <n v="0"/>
    <n v="1"/>
    <m/>
    <d v="2026-02-14T00:00:00"/>
    <m/>
    <m/>
    <m/>
    <m/>
    <m/>
    <m/>
    <m/>
    <m/>
    <m/>
    <m/>
    <m/>
    <m/>
    <m/>
    <m/>
    <m/>
    <m/>
    <m/>
    <m/>
    <m/>
    <d v="2025-10-14T00:00:00"/>
    <m/>
    <n v="50000"/>
    <m/>
    <m/>
    <s v="Euro"/>
    <n v="41.25"/>
    <m/>
    <m/>
    <m/>
    <m/>
    <n v="27.5"/>
    <m/>
    <m/>
    <m/>
    <m/>
    <m/>
    <m/>
    <m/>
    <m/>
    <m/>
    <m/>
    <m/>
    <m/>
    <m/>
    <m/>
    <m/>
    <m/>
    <m/>
    <m/>
    <m/>
    <m/>
    <m/>
    <m/>
  </r>
  <r>
    <m/>
    <s v="V730003"/>
    <s v="2025-0004"/>
    <x v="102"/>
    <n v="1"/>
    <s v="Wagon"/>
    <n v="3"/>
    <s v="35 80 4950 173-9"/>
    <x v="36"/>
    <m/>
    <m/>
    <x v="3"/>
    <x v="3"/>
    <n v="1"/>
    <m/>
    <m/>
    <m/>
    <n v="1"/>
    <n v="0"/>
    <n v="1"/>
    <x v="1"/>
    <s v="PAYG-Abrg"/>
    <d v="2025-03-15T00:00:00"/>
    <d v="2026-03-14T00:00:00"/>
    <x v="3"/>
    <m/>
    <m/>
    <m/>
    <d v="2025-03-23T00:00:00"/>
    <d v="2026-03-14T00:00:00"/>
    <n v="364"/>
    <x v="99"/>
    <m/>
    <m/>
    <m/>
    <m/>
    <s v="n.a."/>
    <m/>
    <m/>
    <n v="0"/>
    <n v="1"/>
    <m/>
    <d v="2026-02-14T00:00:00"/>
    <m/>
    <m/>
    <m/>
    <m/>
    <m/>
    <m/>
    <m/>
    <m/>
    <m/>
    <m/>
    <m/>
    <m/>
    <m/>
    <m/>
    <m/>
    <m/>
    <m/>
    <m/>
    <m/>
    <d v="2025-10-14T00:00:00"/>
    <m/>
    <n v="50000"/>
    <m/>
    <m/>
    <s v="Euro"/>
    <n v="41.25"/>
    <m/>
    <m/>
    <m/>
    <m/>
    <n v="27.5"/>
    <m/>
    <m/>
    <m/>
    <m/>
    <m/>
    <m/>
    <m/>
    <m/>
    <m/>
    <m/>
    <m/>
    <m/>
    <m/>
    <m/>
    <m/>
    <m/>
    <m/>
    <m/>
    <m/>
    <m/>
    <m/>
    <m/>
  </r>
  <r>
    <s v="LOA ok CMI 20.06.25"/>
    <s v="V300051"/>
    <s v="2024-0027"/>
    <x v="103"/>
    <m/>
    <s v="Header"/>
    <m/>
    <m/>
    <x v="37"/>
    <s v="FRA"/>
    <s v="West EU"/>
    <x v="1"/>
    <x v="3"/>
    <n v="110"/>
    <m/>
    <m/>
    <n v="0"/>
    <n v="0"/>
    <n v="0"/>
    <n v="0"/>
    <x v="3"/>
    <m/>
    <m/>
    <m/>
    <x v="0"/>
    <m/>
    <d v="2024-08-12T00:00:00"/>
    <d v="2025-09-09T00:00:00"/>
    <m/>
    <m/>
    <n v="393"/>
    <x v="100"/>
    <d v="2025-03-18T00:00:00"/>
    <s v="Other"/>
    <s v="Naviland hat Wagenplanung aktualisiert. Vertrag wurde verlängert"/>
    <n v="110"/>
    <s v="n.a."/>
    <m/>
    <m/>
    <n v="0"/>
    <n v="3"/>
    <m/>
    <m/>
    <m/>
    <n v="0"/>
    <n v="0"/>
    <m/>
    <m/>
    <n v="0"/>
    <m/>
    <m/>
    <n v="393"/>
    <s v="B"/>
    <n v="82"/>
    <s v="1.4.1"/>
    <s v="CHE"/>
    <s v="3 Mths Cash Deposit"/>
    <s v="Y"/>
    <s v="N"/>
    <n v="0"/>
    <m/>
    <m/>
    <m/>
    <m/>
    <n v="80000"/>
    <s v="N"/>
    <m/>
    <s v="Euro"/>
    <n v="40.8"/>
    <n v="-15.8"/>
    <n v="0"/>
    <m/>
    <n v="0"/>
    <n v="25"/>
    <n v="0.25"/>
    <n v="0"/>
    <n v="0"/>
    <n v="0.06"/>
    <n v="7.35"/>
    <n v="-11.4"/>
    <n v="-4.050000000000001"/>
    <n v="4.4"/>
    <n v="-4.4"/>
    <n v="0"/>
    <n v="29.05"/>
    <s v="0.00"/>
    <n v="29.05"/>
    <n v="0.991394148020654"/>
    <n v="0"/>
    <n v="28.8"/>
    <n v="28.8"/>
    <n v="8800000"/>
    <n v="0"/>
    <s v="N"/>
    <n v="0"/>
    <n v="1001000"/>
  </r>
  <r>
    <m/>
    <s v="V300051"/>
    <s v="2024-0027"/>
    <x v="103"/>
    <n v="1"/>
    <s v="Batch"/>
    <m/>
    <m/>
    <x v="37"/>
    <s v="FRA"/>
    <s v="West EU"/>
    <x v="1"/>
    <x v="3"/>
    <n v="22"/>
    <m/>
    <m/>
    <n v="22"/>
    <n v="0"/>
    <n v="22"/>
    <n v="0"/>
    <x v="3"/>
    <m/>
    <m/>
    <m/>
    <x v="0"/>
    <m/>
    <m/>
    <m/>
    <d v="2024-08-16T00:00:00"/>
    <d v="2025-09-21T00:00:00"/>
    <m/>
    <x v="101"/>
    <d v="2025-03-18T00:00:00"/>
    <m/>
    <m/>
    <n v="22"/>
    <s v="n.a."/>
    <m/>
    <m/>
    <n v="0"/>
    <n v="3"/>
    <m/>
    <m/>
    <n v="0"/>
    <m/>
    <m/>
    <m/>
    <m/>
    <m/>
    <m/>
    <m/>
    <m/>
    <s v="B"/>
    <n v="82"/>
    <s v="1.4.1"/>
    <s v="CHE"/>
    <s v="3 Mths Cash Deposit"/>
    <s v="Y"/>
    <s v="N"/>
    <n v="0"/>
    <n v="0"/>
    <m/>
    <m/>
    <m/>
    <n v="80000"/>
    <s v="N"/>
    <d v="1899-12-30T00:00:00"/>
    <s v="Euro"/>
    <n v="40.8"/>
    <n v="-15.8"/>
    <n v="0"/>
    <m/>
    <n v="0"/>
    <n v="25"/>
    <n v="0.25"/>
    <n v="0"/>
    <n v="0"/>
    <n v="0.06"/>
    <n v="7.35"/>
    <n v="-11.4"/>
    <n v="-4.050000000000001"/>
    <n v="4.4"/>
    <n v="-4.4"/>
    <n v="0"/>
    <n v="29.05"/>
    <s v="0.00"/>
    <n v="29.05"/>
    <n v="0.991394148020654"/>
    <n v="0"/>
    <n v="28.8"/>
    <n v="28.8"/>
    <n v="1760000"/>
    <n v="0"/>
    <s v="N"/>
    <n v="0"/>
    <n v="200200"/>
  </r>
  <r>
    <m/>
    <s v="V300051"/>
    <s v="2024-0027"/>
    <x v="103"/>
    <n v="1"/>
    <s v="Wagon"/>
    <n v="1"/>
    <e v="#N/A"/>
    <x v="37"/>
    <m/>
    <m/>
    <x v="1"/>
    <x v="3"/>
    <n v="1"/>
    <m/>
    <m/>
    <n v="1"/>
    <m/>
    <n v="1"/>
    <n v="0"/>
    <x v="1"/>
    <n v="0"/>
    <d v="1899-12-30T00:00:00"/>
    <d v="1899-12-30T00:00:00"/>
    <x v="0"/>
    <m/>
    <m/>
    <m/>
    <e v="#N/A"/>
    <e v="#N/A"/>
    <n v="393"/>
    <x v="1"/>
    <m/>
    <m/>
    <m/>
    <m/>
    <s v="n.a."/>
    <m/>
    <m/>
    <n v="0"/>
    <n v="3"/>
    <m/>
    <e v="#N/A"/>
    <m/>
    <m/>
    <m/>
    <m/>
    <m/>
    <m/>
    <m/>
    <m/>
    <m/>
    <m/>
    <m/>
    <m/>
    <m/>
    <m/>
    <m/>
    <m/>
    <m/>
    <m/>
    <m/>
    <m/>
    <m/>
    <n v="80000"/>
    <m/>
    <m/>
    <s v="Euro"/>
    <n v="40.8"/>
    <m/>
    <m/>
    <m/>
    <m/>
    <e v="#N/A"/>
    <m/>
    <m/>
    <m/>
    <m/>
    <m/>
    <m/>
    <m/>
    <m/>
    <m/>
    <m/>
    <m/>
    <m/>
    <m/>
    <m/>
    <m/>
    <m/>
    <m/>
    <m/>
    <m/>
    <m/>
    <m/>
    <m/>
  </r>
  <r>
    <m/>
    <s v="V300051"/>
    <s v="2024-0027"/>
    <x v="103"/>
    <n v="1"/>
    <s v="Wagon"/>
    <n v="2"/>
    <e v="#N/A"/>
    <x v="37"/>
    <m/>
    <m/>
    <x v="1"/>
    <x v="3"/>
    <n v="1"/>
    <m/>
    <m/>
    <n v="1"/>
    <m/>
    <n v="1"/>
    <n v="0"/>
    <x v="1"/>
    <n v="0"/>
    <d v="1899-12-30T00:00:00"/>
    <d v="1899-12-30T00:00:00"/>
    <x v="0"/>
    <m/>
    <m/>
    <m/>
    <e v="#N/A"/>
    <e v="#N/A"/>
    <n v="393"/>
    <x v="1"/>
    <m/>
    <m/>
    <m/>
    <m/>
    <s v="n.a."/>
    <m/>
    <m/>
    <n v="0"/>
    <n v="3"/>
    <m/>
    <e v="#N/A"/>
    <m/>
    <m/>
    <m/>
    <m/>
    <m/>
    <m/>
    <m/>
    <m/>
    <m/>
    <m/>
    <m/>
    <m/>
    <m/>
    <m/>
    <m/>
    <m/>
    <m/>
    <m/>
    <m/>
    <m/>
    <m/>
    <n v="80000"/>
    <m/>
    <m/>
    <s v="Euro"/>
    <n v="40.8"/>
    <m/>
    <m/>
    <m/>
    <m/>
    <e v="#N/A"/>
    <m/>
    <m/>
    <m/>
    <m/>
    <m/>
    <m/>
    <m/>
    <m/>
    <m/>
    <m/>
    <m/>
    <m/>
    <m/>
    <m/>
    <m/>
    <m/>
    <m/>
    <m/>
    <m/>
    <m/>
    <m/>
    <m/>
  </r>
  <r>
    <m/>
    <s v="V300051"/>
    <s v="2024-0027"/>
    <x v="103"/>
    <n v="1"/>
    <s v="Wagon"/>
    <n v="3"/>
    <e v="#N/A"/>
    <x v="37"/>
    <m/>
    <m/>
    <x v="1"/>
    <x v="3"/>
    <n v="1"/>
    <m/>
    <m/>
    <n v="1"/>
    <m/>
    <n v="1"/>
    <n v="0"/>
    <x v="1"/>
    <n v="0"/>
    <d v="1899-12-30T00:00:00"/>
    <d v="1899-12-30T00:00:00"/>
    <x v="0"/>
    <m/>
    <m/>
    <m/>
    <e v="#N/A"/>
    <e v="#N/A"/>
    <n v="393"/>
    <x v="1"/>
    <m/>
    <m/>
    <m/>
    <m/>
    <s v="n.a."/>
    <m/>
    <m/>
    <n v="0"/>
    <n v="3"/>
    <m/>
    <e v="#N/A"/>
    <m/>
    <m/>
    <m/>
    <m/>
    <m/>
    <m/>
    <m/>
    <m/>
    <m/>
    <m/>
    <m/>
    <m/>
    <m/>
    <m/>
    <m/>
    <m/>
    <m/>
    <m/>
    <m/>
    <m/>
    <m/>
    <n v="80000"/>
    <m/>
    <m/>
    <s v="Euro"/>
    <n v="40.8"/>
    <m/>
    <m/>
    <m/>
    <m/>
    <e v="#N/A"/>
    <m/>
    <m/>
    <m/>
    <m/>
    <m/>
    <m/>
    <m/>
    <m/>
    <m/>
    <m/>
    <m/>
    <m/>
    <m/>
    <m/>
    <m/>
    <m/>
    <m/>
    <m/>
    <m/>
    <m/>
    <m/>
    <m/>
  </r>
  <r>
    <m/>
    <s v="V300051"/>
    <s v="2024-0027"/>
    <x v="103"/>
    <n v="1"/>
    <s v="Wagon"/>
    <n v="4"/>
    <e v="#N/A"/>
    <x v="37"/>
    <m/>
    <m/>
    <x v="1"/>
    <x v="3"/>
    <n v="1"/>
    <m/>
    <m/>
    <n v="1"/>
    <m/>
    <n v="1"/>
    <n v="0"/>
    <x v="1"/>
    <n v="0"/>
    <d v="1899-12-30T00:00:00"/>
    <d v="1899-12-30T00:00:00"/>
    <x v="0"/>
    <m/>
    <m/>
    <m/>
    <e v="#N/A"/>
    <e v="#N/A"/>
    <n v="393"/>
    <x v="1"/>
    <m/>
    <m/>
    <m/>
    <m/>
    <s v="n.a."/>
    <m/>
    <m/>
    <n v="0"/>
    <n v="3"/>
    <m/>
    <e v="#N/A"/>
    <m/>
    <m/>
    <m/>
    <m/>
    <m/>
    <m/>
    <m/>
    <m/>
    <m/>
    <m/>
    <m/>
    <m/>
    <m/>
    <m/>
    <m/>
    <m/>
    <m/>
    <m/>
    <m/>
    <m/>
    <m/>
    <n v="80000"/>
    <m/>
    <m/>
    <s v="Euro"/>
    <n v="40.8"/>
    <m/>
    <m/>
    <m/>
    <m/>
    <e v="#N/A"/>
    <m/>
    <m/>
    <m/>
    <m/>
    <m/>
    <m/>
    <m/>
    <m/>
    <m/>
    <m/>
    <m/>
    <m/>
    <m/>
    <m/>
    <m/>
    <m/>
    <m/>
    <m/>
    <m/>
    <m/>
    <m/>
    <m/>
  </r>
  <r>
    <m/>
    <s v="V300051"/>
    <s v="2024-0027"/>
    <x v="103"/>
    <n v="1"/>
    <s v="Wagon"/>
    <n v="5"/>
    <e v="#N/A"/>
    <x v="37"/>
    <m/>
    <m/>
    <x v="1"/>
    <x v="3"/>
    <n v="1"/>
    <m/>
    <m/>
    <n v="1"/>
    <m/>
    <n v="1"/>
    <n v="0"/>
    <x v="1"/>
    <n v="0"/>
    <d v="1899-12-30T00:00:00"/>
    <d v="1899-12-30T00:00:00"/>
    <x v="0"/>
    <m/>
    <m/>
    <m/>
    <e v="#N/A"/>
    <e v="#N/A"/>
    <n v="393"/>
    <x v="1"/>
    <m/>
    <m/>
    <m/>
    <m/>
    <s v="n.a."/>
    <m/>
    <m/>
    <n v="0"/>
    <n v="3"/>
    <m/>
    <e v="#N/A"/>
    <m/>
    <m/>
    <m/>
    <m/>
    <m/>
    <m/>
    <m/>
    <m/>
    <m/>
    <m/>
    <m/>
    <m/>
    <m/>
    <m/>
    <m/>
    <m/>
    <m/>
    <m/>
    <m/>
    <m/>
    <m/>
    <n v="80000"/>
    <m/>
    <m/>
    <s v="Euro"/>
    <n v="40.8"/>
    <m/>
    <m/>
    <m/>
    <m/>
    <e v="#N/A"/>
    <m/>
    <m/>
    <m/>
    <m/>
    <m/>
    <m/>
    <m/>
    <m/>
    <m/>
    <m/>
    <m/>
    <m/>
    <m/>
    <m/>
    <m/>
    <m/>
    <m/>
    <m/>
    <m/>
    <m/>
    <m/>
    <m/>
  </r>
  <r>
    <m/>
    <s v="V300051"/>
    <s v="2024-0027"/>
    <x v="103"/>
    <n v="1"/>
    <s v="Wagon"/>
    <n v="6"/>
    <e v="#N/A"/>
    <x v="37"/>
    <m/>
    <m/>
    <x v="1"/>
    <x v="3"/>
    <n v="1"/>
    <m/>
    <m/>
    <n v="1"/>
    <m/>
    <n v="1"/>
    <n v="0"/>
    <x v="1"/>
    <n v="0"/>
    <d v="1899-12-30T00:00:00"/>
    <d v="1899-12-30T00:00:00"/>
    <x v="0"/>
    <m/>
    <m/>
    <m/>
    <e v="#N/A"/>
    <e v="#N/A"/>
    <n v="393"/>
    <x v="1"/>
    <m/>
    <m/>
    <m/>
    <m/>
    <s v="n.a."/>
    <m/>
    <m/>
    <n v="0"/>
    <n v="3"/>
    <m/>
    <e v="#N/A"/>
    <m/>
    <m/>
    <m/>
    <m/>
    <m/>
    <m/>
    <m/>
    <m/>
    <m/>
    <m/>
    <m/>
    <m/>
    <m/>
    <m/>
    <m/>
    <m/>
    <m/>
    <m/>
    <m/>
    <m/>
    <m/>
    <n v="80000"/>
    <m/>
    <m/>
    <s v="Euro"/>
    <n v="40.8"/>
    <m/>
    <m/>
    <m/>
    <m/>
    <e v="#N/A"/>
    <m/>
    <m/>
    <m/>
    <m/>
    <m/>
    <m/>
    <m/>
    <m/>
    <m/>
    <m/>
    <m/>
    <m/>
    <m/>
    <m/>
    <m/>
    <m/>
    <m/>
    <m/>
    <m/>
    <m/>
    <m/>
    <m/>
  </r>
  <r>
    <m/>
    <s v="V300051"/>
    <s v="2024-0027"/>
    <x v="103"/>
    <n v="1"/>
    <s v="Wagon"/>
    <n v="7"/>
    <e v="#N/A"/>
    <x v="37"/>
    <m/>
    <m/>
    <x v="1"/>
    <x v="3"/>
    <n v="1"/>
    <m/>
    <m/>
    <n v="1"/>
    <m/>
    <n v="1"/>
    <n v="0"/>
    <x v="1"/>
    <n v="0"/>
    <d v="1899-12-30T00:00:00"/>
    <d v="1899-12-30T00:00:00"/>
    <x v="0"/>
    <m/>
    <m/>
    <m/>
    <e v="#N/A"/>
    <e v="#N/A"/>
    <n v="393"/>
    <x v="1"/>
    <m/>
    <m/>
    <m/>
    <m/>
    <s v="n.a."/>
    <m/>
    <m/>
    <n v="0"/>
    <n v="3"/>
    <m/>
    <e v="#N/A"/>
    <m/>
    <m/>
    <m/>
    <m/>
    <m/>
    <m/>
    <m/>
    <m/>
    <m/>
    <m/>
    <m/>
    <m/>
    <m/>
    <m/>
    <m/>
    <m/>
    <m/>
    <m/>
    <m/>
    <m/>
    <m/>
    <n v="80000"/>
    <m/>
    <m/>
    <s v="Euro"/>
    <n v="40.8"/>
    <m/>
    <m/>
    <m/>
    <m/>
    <e v="#N/A"/>
    <m/>
    <m/>
    <m/>
    <m/>
    <m/>
    <m/>
    <m/>
    <m/>
    <m/>
    <m/>
    <m/>
    <m/>
    <m/>
    <m/>
    <m/>
    <m/>
    <m/>
    <m/>
    <m/>
    <m/>
    <m/>
    <m/>
  </r>
  <r>
    <m/>
    <s v="V300051"/>
    <s v="2024-0027"/>
    <x v="103"/>
    <n v="1"/>
    <s v="Wagon"/>
    <n v="8"/>
    <e v="#N/A"/>
    <x v="37"/>
    <m/>
    <m/>
    <x v="1"/>
    <x v="3"/>
    <n v="1"/>
    <m/>
    <m/>
    <n v="1"/>
    <m/>
    <n v="1"/>
    <n v="0"/>
    <x v="1"/>
    <n v="0"/>
    <d v="1899-12-30T00:00:00"/>
    <d v="1899-12-30T00:00:00"/>
    <x v="0"/>
    <m/>
    <m/>
    <m/>
    <e v="#N/A"/>
    <e v="#N/A"/>
    <n v="393"/>
    <x v="1"/>
    <m/>
    <m/>
    <m/>
    <m/>
    <s v="n.a."/>
    <m/>
    <m/>
    <n v="0"/>
    <n v="3"/>
    <m/>
    <e v="#N/A"/>
    <m/>
    <m/>
    <m/>
    <m/>
    <m/>
    <m/>
    <m/>
    <m/>
    <m/>
    <m/>
    <m/>
    <m/>
    <m/>
    <m/>
    <m/>
    <m/>
    <m/>
    <m/>
    <m/>
    <m/>
    <m/>
    <n v="80000"/>
    <m/>
    <m/>
    <s v="Euro"/>
    <n v="40.8"/>
    <m/>
    <m/>
    <m/>
    <m/>
    <e v="#N/A"/>
    <m/>
    <m/>
    <m/>
    <m/>
    <m/>
    <m/>
    <m/>
    <m/>
    <m/>
    <m/>
    <m/>
    <m/>
    <m/>
    <m/>
    <m/>
    <m/>
    <m/>
    <m/>
    <m/>
    <m/>
    <m/>
    <m/>
  </r>
  <r>
    <m/>
    <s v="V300051"/>
    <s v="2024-0027"/>
    <x v="103"/>
    <n v="1"/>
    <s v="Wagon"/>
    <n v="9"/>
    <e v="#N/A"/>
    <x v="37"/>
    <m/>
    <m/>
    <x v="1"/>
    <x v="3"/>
    <n v="1"/>
    <m/>
    <m/>
    <n v="1"/>
    <m/>
    <n v="1"/>
    <n v="0"/>
    <x v="1"/>
    <n v="0"/>
    <d v="1899-12-30T00:00:00"/>
    <d v="1899-12-30T00:00:00"/>
    <x v="0"/>
    <m/>
    <m/>
    <m/>
    <e v="#N/A"/>
    <e v="#N/A"/>
    <n v="393"/>
    <x v="1"/>
    <m/>
    <m/>
    <m/>
    <m/>
    <s v="n.a."/>
    <m/>
    <m/>
    <n v="0"/>
    <n v="3"/>
    <m/>
    <e v="#N/A"/>
    <m/>
    <m/>
    <m/>
    <m/>
    <m/>
    <m/>
    <m/>
    <m/>
    <m/>
    <m/>
    <m/>
    <m/>
    <m/>
    <m/>
    <m/>
    <m/>
    <m/>
    <m/>
    <m/>
    <m/>
    <m/>
    <n v="80000"/>
    <m/>
    <m/>
    <s v="Euro"/>
    <n v="40.8"/>
    <m/>
    <m/>
    <m/>
    <m/>
    <e v="#N/A"/>
    <m/>
    <m/>
    <m/>
    <m/>
    <m/>
    <m/>
    <m/>
    <m/>
    <m/>
    <m/>
    <m/>
    <m/>
    <m/>
    <m/>
    <m/>
    <m/>
    <m/>
    <m/>
    <m/>
    <m/>
    <m/>
    <m/>
  </r>
  <r>
    <m/>
    <s v="V300051"/>
    <s v="2024-0027"/>
    <x v="103"/>
    <n v="1"/>
    <s v="Wagon"/>
    <n v="10"/>
    <e v="#N/A"/>
    <x v="37"/>
    <m/>
    <m/>
    <x v="1"/>
    <x v="3"/>
    <n v="1"/>
    <m/>
    <m/>
    <n v="1"/>
    <m/>
    <n v="1"/>
    <n v="0"/>
    <x v="1"/>
    <n v="0"/>
    <d v="1899-12-30T00:00:00"/>
    <d v="1899-12-30T00:00:00"/>
    <x v="0"/>
    <m/>
    <m/>
    <m/>
    <e v="#N/A"/>
    <e v="#N/A"/>
    <n v="393"/>
    <x v="1"/>
    <m/>
    <m/>
    <m/>
    <m/>
    <s v="n.a."/>
    <m/>
    <m/>
    <n v="0"/>
    <n v="3"/>
    <m/>
    <e v="#N/A"/>
    <m/>
    <m/>
    <m/>
    <m/>
    <m/>
    <m/>
    <m/>
    <m/>
    <m/>
    <m/>
    <m/>
    <m/>
    <m/>
    <m/>
    <m/>
    <m/>
    <m/>
    <m/>
    <m/>
    <m/>
    <m/>
    <n v="80000"/>
    <m/>
    <m/>
    <s v="Euro"/>
    <n v="40.8"/>
    <m/>
    <m/>
    <m/>
    <m/>
    <e v="#N/A"/>
    <m/>
    <m/>
    <m/>
    <m/>
    <m/>
    <m/>
    <m/>
    <m/>
    <m/>
    <m/>
    <m/>
    <m/>
    <m/>
    <m/>
    <m/>
    <m/>
    <m/>
    <m/>
    <m/>
    <m/>
    <m/>
    <m/>
  </r>
  <r>
    <m/>
    <s v="V300051"/>
    <s v="2024-0027"/>
    <x v="103"/>
    <n v="1"/>
    <s v="Wagon"/>
    <n v="11"/>
    <e v="#N/A"/>
    <x v="37"/>
    <m/>
    <m/>
    <x v="1"/>
    <x v="3"/>
    <n v="1"/>
    <m/>
    <m/>
    <n v="1"/>
    <m/>
    <n v="1"/>
    <n v="0"/>
    <x v="1"/>
    <n v="0"/>
    <d v="1899-12-30T00:00:00"/>
    <d v="1899-12-30T00:00:00"/>
    <x v="0"/>
    <m/>
    <m/>
    <m/>
    <e v="#N/A"/>
    <e v="#N/A"/>
    <n v="393"/>
    <x v="1"/>
    <m/>
    <m/>
    <m/>
    <m/>
    <s v="n.a."/>
    <m/>
    <m/>
    <n v="0"/>
    <n v="3"/>
    <m/>
    <e v="#N/A"/>
    <m/>
    <m/>
    <m/>
    <m/>
    <m/>
    <m/>
    <m/>
    <m/>
    <m/>
    <m/>
    <m/>
    <m/>
    <m/>
    <m/>
    <m/>
    <m/>
    <m/>
    <m/>
    <m/>
    <m/>
    <m/>
    <n v="80000"/>
    <m/>
    <m/>
    <s v="Euro"/>
    <n v="40.8"/>
    <m/>
    <m/>
    <m/>
    <m/>
    <e v="#N/A"/>
    <m/>
    <m/>
    <m/>
    <m/>
    <m/>
    <m/>
    <m/>
    <m/>
    <m/>
    <m/>
    <m/>
    <m/>
    <m/>
    <m/>
    <m/>
    <m/>
    <m/>
    <m/>
    <m/>
    <m/>
    <m/>
    <m/>
  </r>
  <r>
    <m/>
    <s v="V300051"/>
    <s v="2024-0027"/>
    <x v="103"/>
    <n v="1"/>
    <s v="Wagon"/>
    <n v="12"/>
    <e v="#N/A"/>
    <x v="37"/>
    <m/>
    <m/>
    <x v="1"/>
    <x v="3"/>
    <n v="1"/>
    <m/>
    <m/>
    <n v="1"/>
    <m/>
    <n v="1"/>
    <n v="0"/>
    <x v="1"/>
    <n v="0"/>
    <d v="1899-12-30T00:00:00"/>
    <d v="1899-12-30T00:00:00"/>
    <x v="0"/>
    <m/>
    <m/>
    <m/>
    <e v="#N/A"/>
    <e v="#N/A"/>
    <n v="393"/>
    <x v="1"/>
    <m/>
    <m/>
    <m/>
    <m/>
    <s v="n.a."/>
    <m/>
    <m/>
    <n v="0"/>
    <n v="3"/>
    <m/>
    <e v="#N/A"/>
    <m/>
    <m/>
    <m/>
    <m/>
    <m/>
    <m/>
    <m/>
    <m/>
    <m/>
    <m/>
    <m/>
    <m/>
    <m/>
    <m/>
    <m/>
    <m/>
    <m/>
    <m/>
    <m/>
    <m/>
    <m/>
    <n v="80000"/>
    <m/>
    <m/>
    <s v="Euro"/>
    <n v="40.8"/>
    <m/>
    <m/>
    <m/>
    <m/>
    <e v="#N/A"/>
    <m/>
    <m/>
    <m/>
    <m/>
    <m/>
    <m/>
    <m/>
    <m/>
    <m/>
    <m/>
    <m/>
    <m/>
    <m/>
    <m/>
    <m/>
    <m/>
    <m/>
    <m/>
    <m/>
    <m/>
    <m/>
    <m/>
  </r>
  <r>
    <m/>
    <s v="V300051"/>
    <s v="2024-0027"/>
    <x v="103"/>
    <n v="1"/>
    <s v="Wagon"/>
    <n v="13"/>
    <e v="#N/A"/>
    <x v="37"/>
    <m/>
    <m/>
    <x v="1"/>
    <x v="3"/>
    <n v="1"/>
    <m/>
    <m/>
    <n v="1"/>
    <m/>
    <n v="1"/>
    <n v="0"/>
    <x v="1"/>
    <n v="0"/>
    <d v="1899-12-30T00:00:00"/>
    <d v="1899-12-30T00:00:00"/>
    <x v="0"/>
    <m/>
    <m/>
    <m/>
    <e v="#N/A"/>
    <e v="#N/A"/>
    <n v="393"/>
    <x v="1"/>
    <m/>
    <m/>
    <m/>
    <m/>
    <s v="n.a."/>
    <m/>
    <m/>
    <n v="0"/>
    <n v="3"/>
    <m/>
    <e v="#N/A"/>
    <m/>
    <m/>
    <m/>
    <m/>
    <m/>
    <m/>
    <m/>
    <m/>
    <m/>
    <m/>
    <m/>
    <m/>
    <m/>
    <m/>
    <m/>
    <m/>
    <m/>
    <m/>
    <m/>
    <m/>
    <m/>
    <n v="80000"/>
    <m/>
    <m/>
    <s v="Euro"/>
    <n v="40.8"/>
    <m/>
    <m/>
    <m/>
    <m/>
    <e v="#N/A"/>
    <m/>
    <m/>
    <m/>
    <m/>
    <m/>
    <m/>
    <m/>
    <m/>
    <m/>
    <m/>
    <m/>
    <m/>
    <m/>
    <m/>
    <m/>
    <m/>
    <m/>
    <m/>
    <m/>
    <m/>
    <m/>
    <m/>
  </r>
  <r>
    <m/>
    <s v="V300051"/>
    <s v="2024-0027"/>
    <x v="103"/>
    <n v="1"/>
    <s v="Wagon"/>
    <n v="14"/>
    <e v="#N/A"/>
    <x v="37"/>
    <m/>
    <m/>
    <x v="1"/>
    <x v="3"/>
    <n v="1"/>
    <m/>
    <m/>
    <n v="1"/>
    <m/>
    <n v="1"/>
    <n v="0"/>
    <x v="1"/>
    <n v="0"/>
    <d v="1899-12-30T00:00:00"/>
    <d v="1899-12-30T00:00:00"/>
    <x v="0"/>
    <m/>
    <m/>
    <m/>
    <e v="#N/A"/>
    <e v="#N/A"/>
    <n v="393"/>
    <x v="1"/>
    <m/>
    <m/>
    <m/>
    <m/>
    <s v="n.a."/>
    <m/>
    <m/>
    <n v="0"/>
    <n v="3"/>
    <m/>
    <e v="#N/A"/>
    <m/>
    <m/>
    <m/>
    <m/>
    <m/>
    <m/>
    <m/>
    <m/>
    <m/>
    <m/>
    <m/>
    <m/>
    <m/>
    <m/>
    <m/>
    <m/>
    <m/>
    <m/>
    <m/>
    <m/>
    <m/>
    <n v="80000"/>
    <m/>
    <m/>
    <s v="Euro"/>
    <n v="40.8"/>
    <m/>
    <m/>
    <m/>
    <m/>
    <e v="#N/A"/>
    <m/>
    <m/>
    <m/>
    <m/>
    <m/>
    <m/>
    <m/>
    <m/>
    <m/>
    <m/>
    <m/>
    <m/>
    <m/>
    <m/>
    <m/>
    <m/>
    <m/>
    <m/>
    <m/>
    <m/>
    <m/>
    <m/>
  </r>
  <r>
    <m/>
    <s v="V300051"/>
    <s v="2024-0027"/>
    <x v="103"/>
    <n v="1"/>
    <s v="Wagon"/>
    <n v="15"/>
    <e v="#N/A"/>
    <x v="37"/>
    <m/>
    <m/>
    <x v="1"/>
    <x v="3"/>
    <n v="1"/>
    <m/>
    <m/>
    <n v="1"/>
    <m/>
    <n v="1"/>
    <n v="0"/>
    <x v="1"/>
    <n v="0"/>
    <d v="1899-12-30T00:00:00"/>
    <d v="1899-12-30T00:00:00"/>
    <x v="0"/>
    <m/>
    <m/>
    <m/>
    <e v="#N/A"/>
    <e v="#N/A"/>
    <n v="393"/>
    <x v="1"/>
    <m/>
    <m/>
    <m/>
    <m/>
    <s v="n.a."/>
    <m/>
    <m/>
    <n v="0"/>
    <n v="3"/>
    <m/>
    <e v="#N/A"/>
    <m/>
    <m/>
    <m/>
    <m/>
    <m/>
    <m/>
    <m/>
    <m/>
    <m/>
    <m/>
    <m/>
    <m/>
    <m/>
    <m/>
    <m/>
    <m/>
    <m/>
    <m/>
    <m/>
    <m/>
    <m/>
    <n v="80000"/>
    <m/>
    <m/>
    <s v="Euro"/>
    <n v="40.8"/>
    <m/>
    <m/>
    <m/>
    <m/>
    <e v="#N/A"/>
    <m/>
    <m/>
    <m/>
    <m/>
    <m/>
    <m/>
    <m/>
    <m/>
    <m/>
    <m/>
    <m/>
    <m/>
    <m/>
    <m/>
    <m/>
    <m/>
    <m/>
    <m/>
    <m/>
    <m/>
    <m/>
    <m/>
  </r>
  <r>
    <m/>
    <s v="V300051"/>
    <s v="2024-0027"/>
    <x v="103"/>
    <n v="1"/>
    <s v="Wagon"/>
    <n v="16"/>
    <e v="#N/A"/>
    <x v="37"/>
    <m/>
    <m/>
    <x v="1"/>
    <x v="3"/>
    <n v="1"/>
    <m/>
    <m/>
    <n v="1"/>
    <m/>
    <n v="1"/>
    <n v="0"/>
    <x v="1"/>
    <n v="0"/>
    <d v="1899-12-30T00:00:00"/>
    <d v="1899-12-30T00:00:00"/>
    <x v="0"/>
    <m/>
    <m/>
    <m/>
    <e v="#N/A"/>
    <e v="#N/A"/>
    <n v="393"/>
    <x v="1"/>
    <m/>
    <m/>
    <m/>
    <m/>
    <s v="n.a."/>
    <m/>
    <m/>
    <n v="0"/>
    <n v="3"/>
    <m/>
    <e v="#N/A"/>
    <m/>
    <m/>
    <m/>
    <m/>
    <m/>
    <m/>
    <m/>
    <m/>
    <m/>
    <m/>
    <m/>
    <m/>
    <m/>
    <m/>
    <m/>
    <m/>
    <m/>
    <m/>
    <m/>
    <m/>
    <m/>
    <n v="80000"/>
    <m/>
    <m/>
    <s v="Euro"/>
    <n v="40.8"/>
    <m/>
    <m/>
    <m/>
    <m/>
    <e v="#N/A"/>
    <m/>
    <m/>
    <m/>
    <m/>
    <m/>
    <m/>
    <m/>
    <m/>
    <m/>
    <m/>
    <m/>
    <m/>
    <m/>
    <m/>
    <m/>
    <m/>
    <m/>
    <m/>
    <m/>
    <m/>
    <m/>
    <m/>
  </r>
  <r>
    <m/>
    <s v="V300051"/>
    <s v="2024-0027"/>
    <x v="103"/>
    <n v="1"/>
    <s v="Wagon"/>
    <n v="17"/>
    <e v="#N/A"/>
    <x v="37"/>
    <m/>
    <m/>
    <x v="1"/>
    <x v="3"/>
    <n v="1"/>
    <m/>
    <m/>
    <n v="1"/>
    <m/>
    <n v="1"/>
    <n v="0"/>
    <x v="1"/>
    <n v="0"/>
    <d v="1899-12-30T00:00:00"/>
    <d v="1899-12-30T00:00:00"/>
    <x v="0"/>
    <m/>
    <m/>
    <m/>
    <e v="#N/A"/>
    <e v="#N/A"/>
    <n v="393"/>
    <x v="1"/>
    <m/>
    <m/>
    <m/>
    <m/>
    <s v="n.a."/>
    <m/>
    <m/>
    <n v="0"/>
    <n v="3"/>
    <m/>
    <e v="#N/A"/>
    <m/>
    <m/>
    <m/>
    <m/>
    <m/>
    <m/>
    <m/>
    <m/>
    <m/>
    <m/>
    <m/>
    <m/>
    <m/>
    <m/>
    <m/>
    <m/>
    <m/>
    <m/>
    <m/>
    <m/>
    <m/>
    <n v="80000"/>
    <m/>
    <m/>
    <s v="Euro"/>
    <n v="40.8"/>
    <m/>
    <m/>
    <m/>
    <m/>
    <e v="#N/A"/>
    <m/>
    <m/>
    <m/>
    <m/>
    <m/>
    <m/>
    <m/>
    <m/>
    <m/>
    <m/>
    <m/>
    <m/>
    <m/>
    <m/>
    <m/>
    <m/>
    <m/>
    <m/>
    <m/>
    <m/>
    <m/>
    <m/>
  </r>
  <r>
    <m/>
    <s v="V300051"/>
    <s v="2024-0027"/>
    <x v="103"/>
    <n v="1"/>
    <s v="Wagon"/>
    <n v="18"/>
    <e v="#N/A"/>
    <x v="37"/>
    <m/>
    <m/>
    <x v="1"/>
    <x v="3"/>
    <n v="1"/>
    <m/>
    <m/>
    <n v="1"/>
    <m/>
    <n v="1"/>
    <n v="0"/>
    <x v="1"/>
    <n v="0"/>
    <d v="1899-12-30T00:00:00"/>
    <d v="1899-12-30T00:00:00"/>
    <x v="0"/>
    <m/>
    <m/>
    <m/>
    <e v="#N/A"/>
    <e v="#N/A"/>
    <n v="393"/>
    <x v="1"/>
    <m/>
    <m/>
    <m/>
    <m/>
    <s v="n.a."/>
    <m/>
    <m/>
    <n v="0"/>
    <n v="3"/>
    <m/>
    <e v="#N/A"/>
    <m/>
    <m/>
    <m/>
    <m/>
    <m/>
    <m/>
    <m/>
    <m/>
    <m/>
    <m/>
    <m/>
    <m/>
    <m/>
    <m/>
    <m/>
    <m/>
    <m/>
    <m/>
    <m/>
    <m/>
    <m/>
    <n v="80000"/>
    <m/>
    <m/>
    <s v="Euro"/>
    <n v="40.8"/>
    <m/>
    <m/>
    <m/>
    <m/>
    <e v="#N/A"/>
    <m/>
    <m/>
    <m/>
    <m/>
    <m/>
    <m/>
    <m/>
    <m/>
    <m/>
    <m/>
    <m/>
    <m/>
    <m/>
    <m/>
    <m/>
    <m/>
    <m/>
    <m/>
    <m/>
    <m/>
    <m/>
    <m/>
  </r>
  <r>
    <m/>
    <s v="V300051"/>
    <s v="2024-0027"/>
    <x v="103"/>
    <n v="1"/>
    <s v="Wagon"/>
    <n v="19"/>
    <e v="#N/A"/>
    <x v="37"/>
    <m/>
    <m/>
    <x v="1"/>
    <x v="3"/>
    <n v="1"/>
    <m/>
    <m/>
    <n v="1"/>
    <m/>
    <n v="1"/>
    <n v="0"/>
    <x v="1"/>
    <n v="0"/>
    <d v="1899-12-30T00:00:00"/>
    <d v="1899-12-30T00:00:00"/>
    <x v="0"/>
    <m/>
    <m/>
    <m/>
    <e v="#N/A"/>
    <e v="#N/A"/>
    <n v="393"/>
    <x v="1"/>
    <m/>
    <m/>
    <m/>
    <m/>
    <s v="n.a."/>
    <m/>
    <m/>
    <n v="0"/>
    <n v="3"/>
    <m/>
    <e v="#N/A"/>
    <m/>
    <m/>
    <m/>
    <m/>
    <m/>
    <m/>
    <m/>
    <m/>
    <m/>
    <m/>
    <m/>
    <m/>
    <m/>
    <m/>
    <m/>
    <m/>
    <m/>
    <m/>
    <m/>
    <m/>
    <m/>
    <n v="80000"/>
    <m/>
    <m/>
    <s v="Euro"/>
    <n v="40.8"/>
    <m/>
    <m/>
    <m/>
    <m/>
    <e v="#N/A"/>
    <m/>
    <m/>
    <m/>
    <m/>
    <m/>
    <m/>
    <m/>
    <m/>
    <m/>
    <m/>
    <m/>
    <m/>
    <m/>
    <m/>
    <m/>
    <m/>
    <m/>
    <m/>
    <m/>
    <m/>
    <m/>
    <m/>
  </r>
  <r>
    <m/>
    <s v="V300051"/>
    <s v="2024-0027"/>
    <x v="103"/>
    <n v="1"/>
    <s v="Wagon"/>
    <n v="20"/>
    <e v="#N/A"/>
    <x v="37"/>
    <m/>
    <m/>
    <x v="1"/>
    <x v="3"/>
    <n v="1"/>
    <m/>
    <m/>
    <n v="1"/>
    <m/>
    <n v="1"/>
    <n v="0"/>
    <x v="1"/>
    <n v="0"/>
    <d v="1899-12-30T00:00:00"/>
    <d v="1899-12-30T00:00:00"/>
    <x v="0"/>
    <m/>
    <m/>
    <m/>
    <e v="#N/A"/>
    <e v="#N/A"/>
    <n v="393"/>
    <x v="1"/>
    <m/>
    <m/>
    <m/>
    <m/>
    <s v="n.a."/>
    <m/>
    <m/>
    <n v="0"/>
    <n v="3"/>
    <m/>
    <e v="#N/A"/>
    <m/>
    <m/>
    <m/>
    <m/>
    <m/>
    <m/>
    <m/>
    <m/>
    <m/>
    <m/>
    <m/>
    <m/>
    <m/>
    <m/>
    <m/>
    <m/>
    <m/>
    <m/>
    <m/>
    <m/>
    <m/>
    <n v="80000"/>
    <m/>
    <m/>
    <s v="Euro"/>
    <n v="40.8"/>
    <m/>
    <m/>
    <m/>
    <m/>
    <e v="#N/A"/>
    <m/>
    <m/>
    <m/>
    <m/>
    <m/>
    <m/>
    <m/>
    <m/>
    <m/>
    <m/>
    <m/>
    <m/>
    <m/>
    <m/>
    <m/>
    <m/>
    <m/>
    <m/>
    <m/>
    <m/>
    <m/>
    <m/>
  </r>
  <r>
    <m/>
    <s v="V300051"/>
    <s v="2024-0027"/>
    <x v="103"/>
    <n v="1"/>
    <s v="Wagon"/>
    <n v="21"/>
    <e v="#N/A"/>
    <x v="37"/>
    <m/>
    <m/>
    <x v="1"/>
    <x v="3"/>
    <n v="1"/>
    <m/>
    <m/>
    <n v="1"/>
    <m/>
    <n v="1"/>
    <n v="0"/>
    <x v="1"/>
    <n v="0"/>
    <d v="1899-12-30T00:00:00"/>
    <d v="1899-12-30T00:00:00"/>
    <x v="0"/>
    <m/>
    <m/>
    <m/>
    <e v="#N/A"/>
    <e v="#N/A"/>
    <n v="393"/>
    <x v="1"/>
    <m/>
    <m/>
    <m/>
    <m/>
    <s v="n.a."/>
    <m/>
    <m/>
    <n v="0"/>
    <n v="3"/>
    <m/>
    <e v="#N/A"/>
    <m/>
    <m/>
    <m/>
    <m/>
    <m/>
    <m/>
    <m/>
    <m/>
    <m/>
    <m/>
    <m/>
    <m/>
    <m/>
    <m/>
    <m/>
    <m/>
    <m/>
    <m/>
    <m/>
    <m/>
    <m/>
    <n v="80000"/>
    <m/>
    <m/>
    <s v="Euro"/>
    <n v="40.8"/>
    <m/>
    <m/>
    <m/>
    <m/>
    <e v="#N/A"/>
    <m/>
    <m/>
    <m/>
    <m/>
    <m/>
    <m/>
    <m/>
    <m/>
    <m/>
    <m/>
    <m/>
    <m/>
    <m/>
    <m/>
    <m/>
    <m/>
    <m/>
    <m/>
    <m/>
    <m/>
    <m/>
    <m/>
  </r>
  <r>
    <m/>
    <s v="V300051"/>
    <s v="2024-0027"/>
    <x v="103"/>
    <n v="1"/>
    <s v="Wagon"/>
    <n v="22"/>
    <e v="#N/A"/>
    <x v="37"/>
    <m/>
    <m/>
    <x v="1"/>
    <x v="3"/>
    <n v="1"/>
    <m/>
    <m/>
    <n v="1"/>
    <m/>
    <n v="1"/>
    <n v="0"/>
    <x v="1"/>
    <n v="0"/>
    <d v="1899-12-30T00:00:00"/>
    <d v="1899-12-30T00:00:00"/>
    <x v="0"/>
    <m/>
    <m/>
    <m/>
    <e v="#N/A"/>
    <e v="#N/A"/>
    <n v="393"/>
    <x v="1"/>
    <m/>
    <m/>
    <m/>
    <m/>
    <s v="n.a."/>
    <m/>
    <m/>
    <n v="0"/>
    <n v="3"/>
    <m/>
    <e v="#N/A"/>
    <m/>
    <m/>
    <m/>
    <m/>
    <m/>
    <m/>
    <m/>
    <m/>
    <m/>
    <m/>
    <m/>
    <m/>
    <m/>
    <m/>
    <m/>
    <m/>
    <m/>
    <m/>
    <m/>
    <m/>
    <m/>
    <n v="80000"/>
    <m/>
    <m/>
    <s v="Euro"/>
    <n v="40.8"/>
    <m/>
    <m/>
    <m/>
    <m/>
    <e v="#N/A"/>
    <m/>
    <m/>
    <m/>
    <m/>
    <m/>
    <m/>
    <m/>
    <m/>
    <m/>
    <m/>
    <m/>
    <m/>
    <m/>
    <m/>
    <m/>
    <m/>
    <m/>
    <m/>
    <m/>
    <m/>
    <m/>
    <m/>
  </r>
  <r>
    <m/>
    <s v="V300051"/>
    <s v="2024-0027"/>
    <x v="103"/>
    <n v="2"/>
    <s v="Batch"/>
    <m/>
    <m/>
    <x v="37"/>
    <s v="FRA"/>
    <s v="West EU"/>
    <x v="1"/>
    <x v="3"/>
    <n v="20"/>
    <m/>
    <m/>
    <n v="20"/>
    <n v="0"/>
    <n v="20"/>
    <n v="0"/>
    <x v="3"/>
    <m/>
    <m/>
    <m/>
    <x v="0"/>
    <m/>
    <m/>
    <m/>
    <d v="2024-09-05T00:00:00"/>
    <d v="2025-10-19T00:00:00"/>
    <m/>
    <x v="102"/>
    <d v="2025-03-18T00:00:00"/>
    <m/>
    <m/>
    <n v="20"/>
    <s v="n.a."/>
    <m/>
    <m/>
    <n v="0"/>
    <n v="3"/>
    <m/>
    <m/>
    <n v="0"/>
    <m/>
    <m/>
    <m/>
    <m/>
    <m/>
    <m/>
    <m/>
    <m/>
    <s v="B"/>
    <n v="82"/>
    <s v="1.4.1"/>
    <s v="CHE"/>
    <s v="3 Mths Cash Deposit"/>
    <s v="Y"/>
    <s v="N"/>
    <n v="0"/>
    <n v="0"/>
    <m/>
    <m/>
    <m/>
    <n v="80000"/>
    <s v="N"/>
    <m/>
    <s v="Euro"/>
    <n v="40.8"/>
    <n v="-15.8"/>
    <n v="0"/>
    <m/>
    <n v="0"/>
    <n v="25"/>
    <n v="0.25"/>
    <n v="0"/>
    <n v="0"/>
    <n v="0.06"/>
    <n v="7.35"/>
    <n v="-11.4"/>
    <n v="-4.050000000000001"/>
    <n v="4.4"/>
    <n v="-4.4"/>
    <n v="0"/>
    <n v="29.05"/>
    <s v="0.00"/>
    <n v="29.05"/>
    <n v="0.991394148020654"/>
    <n v="0"/>
    <n v="28.8"/>
    <n v="28.8"/>
    <n v="1600000"/>
    <n v="0"/>
    <s v="N"/>
    <n v="0"/>
    <n v="182000"/>
  </r>
  <r>
    <m/>
    <s v="V300051"/>
    <s v="2024-0027"/>
    <x v="103"/>
    <n v="2"/>
    <s v="Wagon"/>
    <n v="23"/>
    <e v="#N/A"/>
    <x v="37"/>
    <m/>
    <m/>
    <x v="1"/>
    <x v="3"/>
    <n v="1"/>
    <m/>
    <m/>
    <n v="1"/>
    <m/>
    <n v="1"/>
    <n v="0"/>
    <x v="1"/>
    <n v="0"/>
    <d v="1899-12-30T00:00:00"/>
    <d v="1899-12-30T00:00:00"/>
    <x v="0"/>
    <m/>
    <m/>
    <m/>
    <e v="#N/A"/>
    <e v="#N/A"/>
    <n v="393"/>
    <x v="1"/>
    <m/>
    <m/>
    <m/>
    <m/>
    <s v="n.a."/>
    <m/>
    <m/>
    <n v="0"/>
    <n v="3"/>
    <m/>
    <e v="#N/A"/>
    <m/>
    <m/>
    <m/>
    <m/>
    <m/>
    <m/>
    <m/>
    <m/>
    <m/>
    <m/>
    <m/>
    <m/>
    <m/>
    <m/>
    <m/>
    <m/>
    <m/>
    <m/>
    <m/>
    <m/>
    <m/>
    <n v="80000"/>
    <m/>
    <m/>
    <s v="Euro"/>
    <n v="40.8"/>
    <m/>
    <m/>
    <m/>
    <m/>
    <e v="#N/A"/>
    <m/>
    <m/>
    <m/>
    <m/>
    <m/>
    <m/>
    <m/>
    <m/>
    <m/>
    <m/>
    <m/>
    <m/>
    <m/>
    <m/>
    <m/>
    <m/>
    <m/>
    <m/>
    <m/>
    <m/>
    <m/>
    <m/>
  </r>
  <r>
    <m/>
    <s v="V300051"/>
    <s v="2024-0027"/>
    <x v="103"/>
    <n v="2"/>
    <s v="Wagon"/>
    <n v="24"/>
    <e v="#N/A"/>
    <x v="37"/>
    <m/>
    <m/>
    <x v="1"/>
    <x v="3"/>
    <n v="1"/>
    <m/>
    <m/>
    <n v="1"/>
    <m/>
    <n v="1"/>
    <n v="0"/>
    <x v="1"/>
    <n v="0"/>
    <d v="1899-12-30T00:00:00"/>
    <d v="1899-12-30T00:00:00"/>
    <x v="0"/>
    <m/>
    <m/>
    <m/>
    <e v="#N/A"/>
    <e v="#N/A"/>
    <n v="393"/>
    <x v="1"/>
    <m/>
    <m/>
    <m/>
    <m/>
    <s v="n.a."/>
    <m/>
    <m/>
    <n v="0"/>
    <n v="3"/>
    <m/>
    <e v="#N/A"/>
    <m/>
    <m/>
    <m/>
    <m/>
    <m/>
    <m/>
    <m/>
    <m/>
    <m/>
    <m/>
    <m/>
    <m/>
    <m/>
    <m/>
    <m/>
    <m/>
    <m/>
    <m/>
    <m/>
    <m/>
    <m/>
    <n v="80000"/>
    <m/>
    <m/>
    <s v="Euro"/>
    <n v="40.8"/>
    <m/>
    <m/>
    <m/>
    <m/>
    <e v="#N/A"/>
    <m/>
    <m/>
    <m/>
    <m/>
    <m/>
    <m/>
    <m/>
    <m/>
    <m/>
    <m/>
    <m/>
    <m/>
    <m/>
    <m/>
    <m/>
    <m/>
    <m/>
    <m/>
    <m/>
    <m/>
    <m/>
    <m/>
  </r>
  <r>
    <m/>
    <s v="V300051"/>
    <s v="2024-0027"/>
    <x v="103"/>
    <n v="2"/>
    <s v="Wagon"/>
    <n v="25"/>
    <e v="#N/A"/>
    <x v="37"/>
    <m/>
    <m/>
    <x v="1"/>
    <x v="3"/>
    <n v="1"/>
    <m/>
    <m/>
    <n v="1"/>
    <m/>
    <n v="1"/>
    <n v="0"/>
    <x v="1"/>
    <n v="0"/>
    <d v="1899-12-30T00:00:00"/>
    <d v="1899-12-30T00:00:00"/>
    <x v="0"/>
    <m/>
    <m/>
    <m/>
    <e v="#N/A"/>
    <e v="#N/A"/>
    <n v="393"/>
    <x v="1"/>
    <m/>
    <m/>
    <m/>
    <m/>
    <s v="n.a."/>
    <m/>
    <m/>
    <n v="0"/>
    <n v="3"/>
    <m/>
    <e v="#N/A"/>
    <m/>
    <m/>
    <m/>
    <m/>
    <m/>
    <m/>
    <m/>
    <m/>
    <m/>
    <m/>
    <m/>
    <m/>
    <m/>
    <m/>
    <m/>
    <m/>
    <m/>
    <m/>
    <m/>
    <m/>
    <m/>
    <n v="80000"/>
    <m/>
    <m/>
    <s v="Euro"/>
    <n v="40.8"/>
    <m/>
    <m/>
    <m/>
    <m/>
    <e v="#N/A"/>
    <m/>
    <m/>
    <m/>
    <m/>
    <m/>
    <m/>
    <m/>
    <m/>
    <m/>
    <m/>
    <m/>
    <m/>
    <m/>
    <m/>
    <m/>
    <m/>
    <m/>
    <m/>
    <m/>
    <m/>
    <m/>
    <m/>
  </r>
  <r>
    <m/>
    <s v="V300051"/>
    <s v="2024-0027"/>
    <x v="103"/>
    <n v="2"/>
    <s v="Wagon"/>
    <n v="26"/>
    <e v="#N/A"/>
    <x v="37"/>
    <m/>
    <m/>
    <x v="1"/>
    <x v="3"/>
    <n v="1"/>
    <m/>
    <m/>
    <n v="1"/>
    <m/>
    <n v="1"/>
    <n v="0"/>
    <x v="1"/>
    <n v="0"/>
    <d v="1899-12-30T00:00:00"/>
    <d v="1899-12-30T00:00:00"/>
    <x v="0"/>
    <m/>
    <m/>
    <m/>
    <e v="#N/A"/>
    <e v="#N/A"/>
    <n v="393"/>
    <x v="1"/>
    <m/>
    <m/>
    <m/>
    <m/>
    <s v="n.a."/>
    <m/>
    <m/>
    <n v="0"/>
    <n v="3"/>
    <m/>
    <e v="#N/A"/>
    <m/>
    <m/>
    <m/>
    <m/>
    <m/>
    <m/>
    <m/>
    <m/>
    <m/>
    <m/>
    <m/>
    <m/>
    <m/>
    <m/>
    <m/>
    <m/>
    <m/>
    <m/>
    <m/>
    <m/>
    <m/>
    <n v="80000"/>
    <m/>
    <m/>
    <s v="Euro"/>
    <n v="40.8"/>
    <m/>
    <m/>
    <m/>
    <m/>
    <e v="#N/A"/>
    <m/>
    <m/>
    <m/>
    <m/>
    <m/>
    <m/>
    <m/>
    <m/>
    <m/>
    <m/>
    <m/>
    <m/>
    <m/>
    <m/>
    <m/>
    <m/>
    <m/>
    <m/>
    <m/>
    <m/>
    <m/>
    <m/>
  </r>
  <r>
    <m/>
    <s v="V300051"/>
    <s v="2024-0027"/>
    <x v="103"/>
    <n v="2"/>
    <s v="Wagon"/>
    <n v="27"/>
    <e v="#N/A"/>
    <x v="37"/>
    <m/>
    <m/>
    <x v="1"/>
    <x v="3"/>
    <n v="1"/>
    <m/>
    <m/>
    <n v="1"/>
    <m/>
    <n v="1"/>
    <n v="0"/>
    <x v="1"/>
    <n v="0"/>
    <d v="1899-12-30T00:00:00"/>
    <d v="1899-12-30T00:00:00"/>
    <x v="0"/>
    <m/>
    <m/>
    <m/>
    <e v="#N/A"/>
    <e v="#N/A"/>
    <n v="393"/>
    <x v="1"/>
    <m/>
    <m/>
    <m/>
    <m/>
    <s v="n.a."/>
    <m/>
    <m/>
    <n v="0"/>
    <n v="3"/>
    <m/>
    <e v="#N/A"/>
    <m/>
    <m/>
    <m/>
    <m/>
    <m/>
    <m/>
    <m/>
    <m/>
    <m/>
    <m/>
    <m/>
    <m/>
    <m/>
    <m/>
    <m/>
    <m/>
    <m/>
    <m/>
    <m/>
    <m/>
    <m/>
    <n v="80000"/>
    <m/>
    <m/>
    <s v="Euro"/>
    <n v="40.8"/>
    <m/>
    <m/>
    <m/>
    <m/>
    <e v="#N/A"/>
    <m/>
    <m/>
    <m/>
    <m/>
    <m/>
    <m/>
    <m/>
    <m/>
    <m/>
    <m/>
    <m/>
    <m/>
    <m/>
    <m/>
    <m/>
    <m/>
    <m/>
    <m/>
    <m/>
    <m/>
    <m/>
    <m/>
  </r>
  <r>
    <m/>
    <s v="V300051"/>
    <s v="2024-0027"/>
    <x v="103"/>
    <n v="2"/>
    <s v="Wagon"/>
    <n v="28"/>
    <e v="#N/A"/>
    <x v="37"/>
    <m/>
    <m/>
    <x v="1"/>
    <x v="3"/>
    <n v="1"/>
    <m/>
    <m/>
    <n v="1"/>
    <m/>
    <n v="1"/>
    <n v="0"/>
    <x v="1"/>
    <n v="0"/>
    <d v="1899-12-30T00:00:00"/>
    <d v="1899-12-30T00:00:00"/>
    <x v="0"/>
    <m/>
    <m/>
    <m/>
    <e v="#N/A"/>
    <e v="#N/A"/>
    <n v="393"/>
    <x v="1"/>
    <m/>
    <m/>
    <m/>
    <m/>
    <s v="n.a."/>
    <m/>
    <m/>
    <n v="0"/>
    <n v="3"/>
    <m/>
    <e v="#N/A"/>
    <m/>
    <m/>
    <m/>
    <m/>
    <m/>
    <m/>
    <m/>
    <m/>
    <m/>
    <m/>
    <m/>
    <m/>
    <m/>
    <m/>
    <m/>
    <m/>
    <m/>
    <m/>
    <m/>
    <m/>
    <m/>
    <n v="80000"/>
    <m/>
    <m/>
    <s v="Euro"/>
    <n v="40.8"/>
    <m/>
    <m/>
    <m/>
    <m/>
    <e v="#N/A"/>
    <m/>
    <m/>
    <m/>
    <m/>
    <m/>
    <m/>
    <m/>
    <m/>
    <m/>
    <m/>
    <m/>
    <m/>
    <m/>
    <m/>
    <m/>
    <m/>
    <m/>
    <m/>
    <m/>
    <m/>
    <m/>
    <m/>
  </r>
  <r>
    <m/>
    <s v="V300051"/>
    <s v="2024-0027"/>
    <x v="103"/>
    <n v="2"/>
    <s v="Wagon"/>
    <n v="29"/>
    <e v="#N/A"/>
    <x v="37"/>
    <m/>
    <m/>
    <x v="1"/>
    <x v="3"/>
    <n v="1"/>
    <m/>
    <m/>
    <n v="1"/>
    <m/>
    <n v="1"/>
    <n v="0"/>
    <x v="1"/>
    <n v="0"/>
    <d v="1899-12-30T00:00:00"/>
    <d v="1899-12-30T00:00:00"/>
    <x v="0"/>
    <m/>
    <m/>
    <m/>
    <e v="#N/A"/>
    <e v="#N/A"/>
    <n v="393"/>
    <x v="1"/>
    <m/>
    <m/>
    <m/>
    <m/>
    <s v="n.a."/>
    <m/>
    <m/>
    <n v="0"/>
    <n v="3"/>
    <m/>
    <e v="#N/A"/>
    <m/>
    <m/>
    <m/>
    <m/>
    <m/>
    <m/>
    <m/>
    <m/>
    <m/>
    <m/>
    <m/>
    <m/>
    <m/>
    <m/>
    <m/>
    <m/>
    <m/>
    <m/>
    <m/>
    <m/>
    <m/>
    <n v="80000"/>
    <m/>
    <m/>
    <s v="Euro"/>
    <n v="40.8"/>
    <m/>
    <m/>
    <m/>
    <m/>
    <e v="#N/A"/>
    <m/>
    <m/>
    <m/>
    <m/>
    <m/>
    <m/>
    <m/>
    <m/>
    <m/>
    <m/>
    <m/>
    <m/>
    <m/>
    <m/>
    <m/>
    <m/>
    <m/>
    <m/>
    <m/>
    <m/>
    <m/>
    <m/>
  </r>
  <r>
    <m/>
    <s v="V300051"/>
    <s v="2024-0027"/>
    <x v="103"/>
    <n v="2"/>
    <s v="Wagon"/>
    <n v="30"/>
    <e v="#N/A"/>
    <x v="37"/>
    <m/>
    <m/>
    <x v="1"/>
    <x v="3"/>
    <n v="1"/>
    <m/>
    <m/>
    <n v="1"/>
    <m/>
    <n v="1"/>
    <n v="0"/>
    <x v="1"/>
    <n v="0"/>
    <d v="1899-12-30T00:00:00"/>
    <d v="1899-12-30T00:00:00"/>
    <x v="0"/>
    <m/>
    <m/>
    <m/>
    <e v="#N/A"/>
    <e v="#N/A"/>
    <n v="393"/>
    <x v="1"/>
    <m/>
    <m/>
    <m/>
    <m/>
    <s v="n.a."/>
    <m/>
    <m/>
    <n v="0"/>
    <n v="3"/>
    <m/>
    <e v="#N/A"/>
    <m/>
    <m/>
    <m/>
    <m/>
    <m/>
    <m/>
    <m/>
    <m/>
    <m/>
    <m/>
    <m/>
    <m/>
    <m/>
    <m/>
    <m/>
    <m/>
    <m/>
    <m/>
    <m/>
    <m/>
    <m/>
    <n v="80000"/>
    <m/>
    <m/>
    <s v="Euro"/>
    <n v="40.8"/>
    <m/>
    <m/>
    <m/>
    <m/>
    <e v="#N/A"/>
    <m/>
    <m/>
    <m/>
    <m/>
    <m/>
    <m/>
    <m/>
    <m/>
    <m/>
    <m/>
    <m/>
    <m/>
    <m/>
    <m/>
    <m/>
    <m/>
    <m/>
    <m/>
    <m/>
    <m/>
    <m/>
    <m/>
  </r>
  <r>
    <m/>
    <s v="V300051"/>
    <s v="2024-0027"/>
    <x v="103"/>
    <n v="2"/>
    <s v="Wagon"/>
    <n v="31"/>
    <e v="#N/A"/>
    <x v="37"/>
    <m/>
    <m/>
    <x v="1"/>
    <x v="3"/>
    <n v="1"/>
    <m/>
    <m/>
    <n v="1"/>
    <m/>
    <n v="1"/>
    <n v="0"/>
    <x v="1"/>
    <n v="0"/>
    <d v="1899-12-30T00:00:00"/>
    <d v="1899-12-30T00:00:00"/>
    <x v="0"/>
    <m/>
    <m/>
    <m/>
    <e v="#N/A"/>
    <e v="#N/A"/>
    <n v="393"/>
    <x v="1"/>
    <m/>
    <m/>
    <m/>
    <m/>
    <s v="n.a."/>
    <m/>
    <m/>
    <n v="0"/>
    <n v="3"/>
    <m/>
    <e v="#N/A"/>
    <m/>
    <m/>
    <m/>
    <m/>
    <m/>
    <m/>
    <m/>
    <m/>
    <m/>
    <m/>
    <m/>
    <m/>
    <m/>
    <m/>
    <m/>
    <m/>
    <m/>
    <m/>
    <m/>
    <m/>
    <m/>
    <n v="80000"/>
    <m/>
    <m/>
    <s v="Euro"/>
    <n v="40.8"/>
    <m/>
    <m/>
    <m/>
    <m/>
    <e v="#N/A"/>
    <m/>
    <m/>
    <m/>
    <m/>
    <m/>
    <m/>
    <m/>
    <m/>
    <m/>
    <m/>
    <m/>
    <m/>
    <m/>
    <m/>
    <m/>
    <m/>
    <m/>
    <m/>
    <m/>
    <m/>
    <m/>
    <m/>
  </r>
  <r>
    <m/>
    <s v="V300051"/>
    <s v="2024-0027"/>
    <x v="103"/>
    <n v="2"/>
    <s v="Wagon"/>
    <n v="32"/>
    <e v="#N/A"/>
    <x v="37"/>
    <m/>
    <m/>
    <x v="1"/>
    <x v="3"/>
    <n v="1"/>
    <m/>
    <m/>
    <n v="1"/>
    <m/>
    <n v="1"/>
    <n v="0"/>
    <x v="1"/>
    <n v="0"/>
    <d v="1899-12-30T00:00:00"/>
    <d v="1899-12-30T00:00:00"/>
    <x v="0"/>
    <m/>
    <m/>
    <m/>
    <e v="#N/A"/>
    <e v="#N/A"/>
    <n v="393"/>
    <x v="1"/>
    <m/>
    <m/>
    <m/>
    <m/>
    <s v="n.a."/>
    <m/>
    <m/>
    <n v="0"/>
    <n v="3"/>
    <m/>
    <e v="#N/A"/>
    <m/>
    <m/>
    <m/>
    <m/>
    <m/>
    <m/>
    <m/>
    <m/>
    <m/>
    <m/>
    <m/>
    <m/>
    <m/>
    <m/>
    <m/>
    <m/>
    <m/>
    <m/>
    <m/>
    <m/>
    <m/>
    <n v="80000"/>
    <m/>
    <m/>
    <s v="Euro"/>
    <n v="40.8"/>
    <m/>
    <m/>
    <m/>
    <m/>
    <e v="#N/A"/>
    <m/>
    <m/>
    <m/>
    <m/>
    <m/>
    <m/>
    <m/>
    <m/>
    <m/>
    <m/>
    <m/>
    <m/>
    <m/>
    <m/>
    <m/>
    <m/>
    <m/>
    <m/>
    <m/>
    <m/>
    <m/>
    <m/>
  </r>
  <r>
    <m/>
    <s v="V300051"/>
    <s v="2024-0027"/>
    <x v="103"/>
    <n v="2"/>
    <s v="Wagon"/>
    <n v="33"/>
    <e v="#N/A"/>
    <x v="37"/>
    <m/>
    <m/>
    <x v="1"/>
    <x v="3"/>
    <n v="1"/>
    <m/>
    <m/>
    <n v="1"/>
    <m/>
    <n v="1"/>
    <n v="0"/>
    <x v="1"/>
    <n v="0"/>
    <d v="1899-12-30T00:00:00"/>
    <d v="1899-12-30T00:00:00"/>
    <x v="0"/>
    <m/>
    <m/>
    <m/>
    <e v="#N/A"/>
    <e v="#N/A"/>
    <n v="393"/>
    <x v="1"/>
    <m/>
    <m/>
    <m/>
    <m/>
    <s v="n.a."/>
    <m/>
    <m/>
    <n v="0"/>
    <n v="3"/>
    <m/>
    <e v="#N/A"/>
    <m/>
    <m/>
    <m/>
    <m/>
    <m/>
    <m/>
    <m/>
    <m/>
    <m/>
    <m/>
    <m/>
    <m/>
    <m/>
    <m/>
    <m/>
    <m/>
    <m/>
    <m/>
    <m/>
    <m/>
    <m/>
    <n v="80000"/>
    <m/>
    <m/>
    <s v="Euro"/>
    <n v="40.8"/>
    <m/>
    <m/>
    <m/>
    <m/>
    <e v="#N/A"/>
    <m/>
    <m/>
    <m/>
    <m/>
    <m/>
    <m/>
    <m/>
    <m/>
    <m/>
    <m/>
    <m/>
    <m/>
    <m/>
    <m/>
    <m/>
    <m/>
    <m/>
    <m/>
    <m/>
    <m/>
    <m/>
    <m/>
  </r>
  <r>
    <m/>
    <s v="V300051"/>
    <s v="2024-0027"/>
    <x v="103"/>
    <n v="2"/>
    <s v="Wagon"/>
    <n v="34"/>
    <e v="#N/A"/>
    <x v="37"/>
    <m/>
    <m/>
    <x v="1"/>
    <x v="3"/>
    <n v="1"/>
    <m/>
    <m/>
    <n v="1"/>
    <m/>
    <n v="1"/>
    <n v="0"/>
    <x v="1"/>
    <n v="0"/>
    <d v="1899-12-30T00:00:00"/>
    <d v="1899-12-30T00:00:00"/>
    <x v="0"/>
    <m/>
    <m/>
    <m/>
    <e v="#N/A"/>
    <e v="#N/A"/>
    <n v="393"/>
    <x v="1"/>
    <m/>
    <m/>
    <m/>
    <m/>
    <s v="n.a."/>
    <m/>
    <m/>
    <n v="0"/>
    <n v="3"/>
    <m/>
    <e v="#N/A"/>
    <m/>
    <m/>
    <m/>
    <m/>
    <m/>
    <m/>
    <m/>
    <m/>
    <m/>
    <m/>
    <m/>
    <m/>
    <m/>
    <m/>
    <m/>
    <m/>
    <m/>
    <m/>
    <m/>
    <m/>
    <m/>
    <n v="80000"/>
    <m/>
    <m/>
    <s v="Euro"/>
    <n v="40.8"/>
    <m/>
    <m/>
    <m/>
    <m/>
    <e v="#N/A"/>
    <m/>
    <m/>
    <m/>
    <m/>
    <m/>
    <m/>
    <m/>
    <m/>
    <m/>
    <m/>
    <m/>
    <m/>
    <m/>
    <m/>
    <m/>
    <m/>
    <m/>
    <m/>
    <m/>
    <m/>
    <m/>
    <m/>
  </r>
  <r>
    <m/>
    <s v="V300051"/>
    <s v="2024-0027"/>
    <x v="103"/>
    <n v="2"/>
    <s v="Wagon"/>
    <n v="35"/>
    <e v="#N/A"/>
    <x v="37"/>
    <m/>
    <m/>
    <x v="1"/>
    <x v="3"/>
    <n v="1"/>
    <m/>
    <m/>
    <n v="1"/>
    <m/>
    <n v="1"/>
    <n v="0"/>
    <x v="1"/>
    <n v="0"/>
    <d v="1899-12-30T00:00:00"/>
    <d v="1899-12-30T00:00:00"/>
    <x v="0"/>
    <m/>
    <m/>
    <m/>
    <e v="#N/A"/>
    <e v="#N/A"/>
    <n v="393"/>
    <x v="1"/>
    <m/>
    <m/>
    <m/>
    <m/>
    <s v="n.a."/>
    <m/>
    <m/>
    <n v="0"/>
    <n v="3"/>
    <m/>
    <e v="#N/A"/>
    <m/>
    <m/>
    <m/>
    <m/>
    <m/>
    <m/>
    <m/>
    <m/>
    <m/>
    <m/>
    <m/>
    <m/>
    <m/>
    <m/>
    <m/>
    <m/>
    <m/>
    <m/>
    <m/>
    <m/>
    <m/>
    <n v="80000"/>
    <m/>
    <m/>
    <s v="Euro"/>
    <n v="40.8"/>
    <m/>
    <m/>
    <m/>
    <m/>
    <e v="#N/A"/>
    <m/>
    <m/>
    <m/>
    <m/>
    <m/>
    <m/>
    <m/>
    <m/>
    <m/>
    <m/>
    <m/>
    <m/>
    <m/>
    <m/>
    <m/>
    <m/>
    <m/>
    <m/>
    <m/>
    <m/>
    <m/>
    <m/>
  </r>
  <r>
    <m/>
    <s v="V300051"/>
    <s v="2024-0027"/>
    <x v="103"/>
    <n v="2"/>
    <s v="Wagon"/>
    <n v="36"/>
    <e v="#N/A"/>
    <x v="37"/>
    <m/>
    <m/>
    <x v="1"/>
    <x v="3"/>
    <n v="1"/>
    <m/>
    <m/>
    <n v="1"/>
    <m/>
    <n v="1"/>
    <n v="0"/>
    <x v="1"/>
    <n v="0"/>
    <d v="1899-12-30T00:00:00"/>
    <d v="1899-12-30T00:00:00"/>
    <x v="0"/>
    <m/>
    <m/>
    <m/>
    <e v="#N/A"/>
    <e v="#N/A"/>
    <n v="393"/>
    <x v="1"/>
    <m/>
    <m/>
    <m/>
    <m/>
    <s v="n.a."/>
    <m/>
    <m/>
    <n v="0"/>
    <n v="3"/>
    <m/>
    <e v="#N/A"/>
    <m/>
    <m/>
    <m/>
    <m/>
    <m/>
    <m/>
    <m/>
    <m/>
    <m/>
    <m/>
    <m/>
    <m/>
    <m/>
    <m/>
    <m/>
    <m/>
    <m/>
    <m/>
    <m/>
    <m/>
    <m/>
    <n v="80000"/>
    <m/>
    <m/>
    <s v="Euro"/>
    <n v="40.8"/>
    <m/>
    <m/>
    <m/>
    <m/>
    <e v="#N/A"/>
    <m/>
    <m/>
    <m/>
    <m/>
    <m/>
    <m/>
    <m/>
    <m/>
    <m/>
    <m/>
    <m/>
    <m/>
    <m/>
    <m/>
    <m/>
    <m/>
    <m/>
    <m/>
    <m/>
    <m/>
    <m/>
    <m/>
  </r>
  <r>
    <m/>
    <s v="V300051"/>
    <s v="2024-0027"/>
    <x v="103"/>
    <n v="2"/>
    <s v="Wagon"/>
    <n v="37"/>
    <e v="#N/A"/>
    <x v="37"/>
    <m/>
    <m/>
    <x v="1"/>
    <x v="3"/>
    <n v="1"/>
    <m/>
    <m/>
    <n v="1"/>
    <m/>
    <n v="1"/>
    <n v="0"/>
    <x v="1"/>
    <n v="0"/>
    <d v="1899-12-30T00:00:00"/>
    <d v="1899-12-30T00:00:00"/>
    <x v="0"/>
    <m/>
    <m/>
    <m/>
    <e v="#N/A"/>
    <e v="#N/A"/>
    <n v="393"/>
    <x v="1"/>
    <m/>
    <m/>
    <m/>
    <m/>
    <s v="n.a."/>
    <m/>
    <m/>
    <n v="0"/>
    <n v="3"/>
    <m/>
    <e v="#N/A"/>
    <m/>
    <m/>
    <m/>
    <m/>
    <m/>
    <m/>
    <m/>
    <m/>
    <m/>
    <m/>
    <m/>
    <m/>
    <m/>
    <m/>
    <m/>
    <m/>
    <m/>
    <m/>
    <m/>
    <m/>
    <m/>
    <n v="80000"/>
    <m/>
    <m/>
    <s v="Euro"/>
    <n v="40.8"/>
    <m/>
    <m/>
    <m/>
    <m/>
    <e v="#N/A"/>
    <m/>
    <m/>
    <m/>
    <m/>
    <m/>
    <m/>
    <m/>
    <m/>
    <m/>
    <m/>
    <m/>
    <m/>
    <m/>
    <m/>
    <m/>
    <m/>
    <m/>
    <m/>
    <m/>
    <m/>
    <m/>
    <m/>
  </r>
  <r>
    <m/>
    <s v="V300051"/>
    <s v="2024-0027"/>
    <x v="103"/>
    <n v="2"/>
    <s v="Wagon"/>
    <n v="38"/>
    <e v="#N/A"/>
    <x v="37"/>
    <m/>
    <m/>
    <x v="1"/>
    <x v="3"/>
    <n v="1"/>
    <m/>
    <m/>
    <n v="1"/>
    <m/>
    <n v="1"/>
    <n v="0"/>
    <x v="1"/>
    <n v="0"/>
    <d v="1899-12-30T00:00:00"/>
    <d v="1899-12-30T00:00:00"/>
    <x v="0"/>
    <m/>
    <m/>
    <m/>
    <e v="#N/A"/>
    <e v="#N/A"/>
    <n v="393"/>
    <x v="1"/>
    <m/>
    <m/>
    <m/>
    <m/>
    <s v="n.a."/>
    <m/>
    <m/>
    <n v="0"/>
    <n v="3"/>
    <m/>
    <e v="#N/A"/>
    <m/>
    <m/>
    <m/>
    <m/>
    <m/>
    <m/>
    <m/>
    <m/>
    <m/>
    <m/>
    <m/>
    <m/>
    <m/>
    <m/>
    <m/>
    <m/>
    <m/>
    <m/>
    <m/>
    <m/>
    <m/>
    <n v="80000"/>
    <m/>
    <m/>
    <s v="Euro"/>
    <n v="40.8"/>
    <m/>
    <m/>
    <m/>
    <m/>
    <e v="#N/A"/>
    <m/>
    <m/>
    <m/>
    <m/>
    <m/>
    <m/>
    <m/>
    <m/>
    <m/>
    <m/>
    <m/>
    <m/>
    <m/>
    <m/>
    <m/>
    <m/>
    <m/>
    <m/>
    <m/>
    <m/>
    <m/>
    <m/>
  </r>
  <r>
    <m/>
    <s v="V300051"/>
    <s v="2024-0027"/>
    <x v="103"/>
    <n v="2"/>
    <s v="Wagon"/>
    <n v="39"/>
    <e v="#N/A"/>
    <x v="37"/>
    <m/>
    <m/>
    <x v="1"/>
    <x v="3"/>
    <n v="1"/>
    <m/>
    <m/>
    <n v="1"/>
    <m/>
    <n v="1"/>
    <n v="0"/>
    <x v="1"/>
    <n v="0"/>
    <d v="1899-12-30T00:00:00"/>
    <d v="1899-12-30T00:00:00"/>
    <x v="0"/>
    <m/>
    <m/>
    <m/>
    <e v="#N/A"/>
    <e v="#N/A"/>
    <n v="393"/>
    <x v="1"/>
    <m/>
    <m/>
    <m/>
    <m/>
    <s v="n.a."/>
    <m/>
    <m/>
    <n v="0"/>
    <n v="3"/>
    <m/>
    <e v="#N/A"/>
    <m/>
    <m/>
    <m/>
    <m/>
    <m/>
    <m/>
    <m/>
    <m/>
    <m/>
    <m/>
    <m/>
    <m/>
    <m/>
    <m/>
    <m/>
    <m/>
    <m/>
    <m/>
    <m/>
    <m/>
    <m/>
    <n v="80000"/>
    <m/>
    <m/>
    <s v="Euro"/>
    <n v="40.8"/>
    <m/>
    <m/>
    <m/>
    <m/>
    <e v="#N/A"/>
    <m/>
    <m/>
    <m/>
    <m/>
    <m/>
    <m/>
    <m/>
    <m/>
    <m/>
    <m/>
    <m/>
    <m/>
    <m/>
    <m/>
    <m/>
    <m/>
    <m/>
    <m/>
    <m/>
    <m/>
    <m/>
    <m/>
  </r>
  <r>
    <m/>
    <s v="V300051"/>
    <s v="2024-0027"/>
    <x v="103"/>
    <n v="2"/>
    <s v="Wagon"/>
    <n v="40"/>
    <e v="#N/A"/>
    <x v="37"/>
    <m/>
    <m/>
    <x v="1"/>
    <x v="3"/>
    <n v="1"/>
    <m/>
    <m/>
    <n v="1"/>
    <m/>
    <n v="1"/>
    <n v="0"/>
    <x v="1"/>
    <n v="0"/>
    <d v="1899-12-30T00:00:00"/>
    <d v="1899-12-30T00:00:00"/>
    <x v="0"/>
    <m/>
    <m/>
    <m/>
    <e v="#N/A"/>
    <e v="#N/A"/>
    <n v="393"/>
    <x v="1"/>
    <m/>
    <m/>
    <m/>
    <m/>
    <s v="n.a."/>
    <m/>
    <m/>
    <n v="0"/>
    <n v="3"/>
    <m/>
    <e v="#N/A"/>
    <m/>
    <m/>
    <m/>
    <m/>
    <m/>
    <m/>
    <m/>
    <m/>
    <m/>
    <m/>
    <m/>
    <m/>
    <m/>
    <m/>
    <m/>
    <m/>
    <m/>
    <m/>
    <m/>
    <m/>
    <m/>
    <n v="80000"/>
    <m/>
    <m/>
    <s v="Euro"/>
    <n v="40.8"/>
    <m/>
    <m/>
    <m/>
    <m/>
    <e v="#N/A"/>
    <m/>
    <m/>
    <m/>
    <m/>
    <m/>
    <m/>
    <m/>
    <m/>
    <m/>
    <m/>
    <m/>
    <m/>
    <m/>
    <m/>
    <m/>
    <m/>
    <m/>
    <m/>
    <m/>
    <m/>
    <m/>
    <m/>
  </r>
  <r>
    <m/>
    <s v="V300051"/>
    <s v="2024-0027"/>
    <x v="103"/>
    <n v="2"/>
    <s v="Wagon"/>
    <n v="41"/>
    <e v="#N/A"/>
    <x v="37"/>
    <m/>
    <m/>
    <x v="1"/>
    <x v="3"/>
    <n v="1"/>
    <m/>
    <m/>
    <n v="1"/>
    <m/>
    <n v="1"/>
    <n v="0"/>
    <x v="1"/>
    <n v="0"/>
    <d v="1899-12-30T00:00:00"/>
    <d v="1899-12-30T00:00:00"/>
    <x v="0"/>
    <m/>
    <m/>
    <m/>
    <e v="#N/A"/>
    <e v="#N/A"/>
    <n v="393"/>
    <x v="1"/>
    <m/>
    <m/>
    <m/>
    <m/>
    <s v="n.a."/>
    <m/>
    <m/>
    <n v="0"/>
    <n v="3"/>
    <m/>
    <e v="#N/A"/>
    <m/>
    <m/>
    <m/>
    <m/>
    <m/>
    <m/>
    <m/>
    <m/>
    <m/>
    <m/>
    <m/>
    <m/>
    <m/>
    <m/>
    <m/>
    <m/>
    <m/>
    <m/>
    <m/>
    <m/>
    <m/>
    <n v="80000"/>
    <m/>
    <m/>
    <s v="Euro"/>
    <n v="40.8"/>
    <m/>
    <m/>
    <m/>
    <m/>
    <e v="#N/A"/>
    <m/>
    <m/>
    <m/>
    <m/>
    <m/>
    <m/>
    <m/>
    <m/>
    <m/>
    <m/>
    <m/>
    <m/>
    <m/>
    <m/>
    <m/>
    <m/>
    <m/>
    <m/>
    <m/>
    <m/>
    <m/>
    <m/>
  </r>
  <r>
    <m/>
    <s v="V300051"/>
    <s v="2024-0027"/>
    <x v="103"/>
    <n v="2"/>
    <s v="Wagon"/>
    <n v="42"/>
    <e v="#N/A"/>
    <x v="37"/>
    <m/>
    <m/>
    <x v="1"/>
    <x v="3"/>
    <n v="1"/>
    <m/>
    <m/>
    <n v="1"/>
    <m/>
    <n v="1"/>
    <n v="0"/>
    <x v="1"/>
    <n v="0"/>
    <d v="1899-12-30T00:00:00"/>
    <d v="1899-12-30T00:00:00"/>
    <x v="0"/>
    <m/>
    <m/>
    <m/>
    <e v="#N/A"/>
    <e v="#N/A"/>
    <n v="393"/>
    <x v="1"/>
    <m/>
    <m/>
    <m/>
    <m/>
    <s v="n.a."/>
    <m/>
    <m/>
    <n v="0"/>
    <n v="3"/>
    <m/>
    <e v="#N/A"/>
    <m/>
    <m/>
    <m/>
    <m/>
    <m/>
    <m/>
    <m/>
    <m/>
    <m/>
    <m/>
    <m/>
    <m/>
    <m/>
    <m/>
    <m/>
    <m/>
    <m/>
    <m/>
    <m/>
    <m/>
    <m/>
    <n v="80000"/>
    <m/>
    <m/>
    <s v="Euro"/>
    <n v="40.8"/>
    <m/>
    <m/>
    <m/>
    <m/>
    <e v="#N/A"/>
    <m/>
    <m/>
    <m/>
    <m/>
    <m/>
    <m/>
    <m/>
    <m/>
    <m/>
    <m/>
    <m/>
    <m/>
    <m/>
    <m/>
    <m/>
    <m/>
    <m/>
    <m/>
    <m/>
    <m/>
    <m/>
    <m/>
  </r>
  <r>
    <m/>
    <s v="V300051"/>
    <s v="2024-0027"/>
    <x v="103"/>
    <n v="3"/>
    <s v="Batch"/>
    <m/>
    <m/>
    <x v="37"/>
    <s v="FRA"/>
    <s v="West EU"/>
    <x v="1"/>
    <x v="3"/>
    <n v="24"/>
    <m/>
    <m/>
    <n v="24"/>
    <n v="0"/>
    <n v="24"/>
    <n v="0"/>
    <x v="3"/>
    <m/>
    <m/>
    <m/>
    <x v="0"/>
    <m/>
    <m/>
    <m/>
    <d v="2024-09-13T00:00:00"/>
    <d v="2025-11-09T00:00:00"/>
    <m/>
    <x v="103"/>
    <d v="2025-03-18T00:00:00"/>
    <m/>
    <m/>
    <n v="24"/>
    <s v="n.a."/>
    <m/>
    <m/>
    <n v="0"/>
    <n v="3"/>
    <m/>
    <m/>
    <n v="0"/>
    <m/>
    <m/>
    <m/>
    <m/>
    <m/>
    <m/>
    <m/>
    <m/>
    <s v="B"/>
    <n v="82"/>
    <s v="1.4.1"/>
    <s v="CHE"/>
    <s v="3 Mths Cash Deposit"/>
    <s v="Y"/>
    <s v="N"/>
    <n v="0"/>
    <n v="0"/>
    <m/>
    <m/>
    <m/>
    <n v="80000"/>
    <s v="N"/>
    <m/>
    <s v="Euro"/>
    <n v="40.8"/>
    <n v="-15.8"/>
    <n v="0"/>
    <m/>
    <n v="0"/>
    <n v="25"/>
    <n v="0.25"/>
    <n v="0"/>
    <n v="0"/>
    <n v="0.06"/>
    <n v="7.35"/>
    <n v="-11.4"/>
    <n v="-4.050000000000001"/>
    <n v="4.4"/>
    <n v="-4.4"/>
    <n v="0"/>
    <n v="29.05"/>
    <s v="0.00"/>
    <n v="29.05"/>
    <n v="0.991394148020654"/>
    <n v="0"/>
    <n v="28.8"/>
    <n v="28.8"/>
    <n v="1920000"/>
    <n v="0"/>
    <s v="N"/>
    <n v="0"/>
    <n v="218400"/>
  </r>
  <r>
    <m/>
    <s v="V300051"/>
    <s v="2024-0027"/>
    <x v="103"/>
    <n v="3"/>
    <s v="Wagon"/>
    <n v="43"/>
    <e v="#N/A"/>
    <x v="37"/>
    <m/>
    <m/>
    <x v="1"/>
    <x v="3"/>
    <n v="1"/>
    <m/>
    <m/>
    <n v="1"/>
    <m/>
    <n v="1"/>
    <n v="0"/>
    <x v="1"/>
    <n v="0"/>
    <d v="1899-12-30T00:00:00"/>
    <d v="1899-12-30T00:00:00"/>
    <x v="0"/>
    <m/>
    <m/>
    <m/>
    <e v="#N/A"/>
    <e v="#N/A"/>
    <n v="393"/>
    <x v="1"/>
    <m/>
    <m/>
    <m/>
    <m/>
    <s v="n.a."/>
    <m/>
    <m/>
    <n v="0"/>
    <n v="3"/>
    <m/>
    <e v="#N/A"/>
    <m/>
    <m/>
    <m/>
    <m/>
    <m/>
    <m/>
    <m/>
    <m/>
    <m/>
    <m/>
    <m/>
    <m/>
    <m/>
    <m/>
    <m/>
    <m/>
    <m/>
    <m/>
    <m/>
    <m/>
    <m/>
    <n v="80000"/>
    <m/>
    <m/>
    <s v="Euro"/>
    <n v="40.8"/>
    <m/>
    <m/>
    <m/>
    <m/>
    <e v="#N/A"/>
    <m/>
    <m/>
    <m/>
    <m/>
    <m/>
    <m/>
    <m/>
    <m/>
    <m/>
    <m/>
    <m/>
    <m/>
    <m/>
    <m/>
    <m/>
    <m/>
    <m/>
    <m/>
    <m/>
    <m/>
    <m/>
    <m/>
  </r>
  <r>
    <m/>
    <s v="V300051"/>
    <s v="2024-0027"/>
    <x v="103"/>
    <n v="3"/>
    <s v="Wagon"/>
    <n v="44"/>
    <e v="#N/A"/>
    <x v="37"/>
    <m/>
    <m/>
    <x v="1"/>
    <x v="3"/>
    <n v="1"/>
    <m/>
    <m/>
    <n v="1"/>
    <m/>
    <n v="1"/>
    <n v="0"/>
    <x v="1"/>
    <n v="0"/>
    <d v="1899-12-30T00:00:00"/>
    <d v="1899-12-30T00:00:00"/>
    <x v="0"/>
    <m/>
    <m/>
    <m/>
    <e v="#N/A"/>
    <e v="#N/A"/>
    <n v="393"/>
    <x v="1"/>
    <m/>
    <m/>
    <m/>
    <m/>
    <s v="n.a."/>
    <m/>
    <m/>
    <n v="0"/>
    <n v="3"/>
    <m/>
    <e v="#N/A"/>
    <m/>
    <m/>
    <m/>
    <m/>
    <m/>
    <m/>
    <m/>
    <m/>
    <m/>
    <m/>
    <m/>
    <m/>
    <m/>
    <m/>
    <m/>
    <m/>
    <m/>
    <m/>
    <m/>
    <m/>
    <m/>
    <n v="80000"/>
    <m/>
    <m/>
    <s v="Euro"/>
    <n v="40.8"/>
    <m/>
    <m/>
    <m/>
    <m/>
    <e v="#N/A"/>
    <m/>
    <m/>
    <m/>
    <m/>
    <m/>
    <m/>
    <m/>
    <m/>
    <m/>
    <m/>
    <m/>
    <m/>
    <m/>
    <m/>
    <m/>
    <m/>
    <m/>
    <m/>
    <m/>
    <m/>
    <m/>
    <m/>
  </r>
  <r>
    <m/>
    <s v="V300051"/>
    <s v="2024-0027"/>
    <x v="103"/>
    <n v="3"/>
    <s v="Wagon"/>
    <n v="45"/>
    <e v="#N/A"/>
    <x v="37"/>
    <m/>
    <m/>
    <x v="1"/>
    <x v="3"/>
    <n v="1"/>
    <m/>
    <m/>
    <n v="1"/>
    <m/>
    <n v="1"/>
    <n v="0"/>
    <x v="1"/>
    <n v="0"/>
    <d v="1899-12-30T00:00:00"/>
    <d v="1899-12-30T00:00:00"/>
    <x v="0"/>
    <m/>
    <m/>
    <m/>
    <e v="#N/A"/>
    <e v="#N/A"/>
    <n v="393"/>
    <x v="1"/>
    <m/>
    <m/>
    <m/>
    <m/>
    <s v="n.a."/>
    <m/>
    <m/>
    <n v="0"/>
    <n v="3"/>
    <m/>
    <e v="#N/A"/>
    <m/>
    <m/>
    <m/>
    <m/>
    <m/>
    <m/>
    <m/>
    <m/>
    <m/>
    <m/>
    <m/>
    <m/>
    <m/>
    <m/>
    <m/>
    <m/>
    <m/>
    <m/>
    <m/>
    <m/>
    <m/>
    <n v="80000"/>
    <m/>
    <m/>
    <s v="Euro"/>
    <n v="40.8"/>
    <m/>
    <m/>
    <m/>
    <m/>
    <e v="#N/A"/>
    <m/>
    <m/>
    <m/>
    <m/>
    <m/>
    <m/>
    <m/>
    <m/>
    <m/>
    <m/>
    <m/>
    <m/>
    <m/>
    <m/>
    <m/>
    <m/>
    <m/>
    <m/>
    <m/>
    <m/>
    <m/>
    <m/>
  </r>
  <r>
    <m/>
    <s v="V300051"/>
    <s v="2024-0027"/>
    <x v="103"/>
    <n v="3"/>
    <s v="Wagon"/>
    <n v="46"/>
    <e v="#N/A"/>
    <x v="37"/>
    <m/>
    <m/>
    <x v="1"/>
    <x v="3"/>
    <n v="1"/>
    <m/>
    <m/>
    <n v="1"/>
    <m/>
    <n v="1"/>
    <n v="0"/>
    <x v="1"/>
    <n v="0"/>
    <d v="1899-12-30T00:00:00"/>
    <d v="1899-12-30T00:00:00"/>
    <x v="0"/>
    <m/>
    <m/>
    <m/>
    <e v="#N/A"/>
    <e v="#N/A"/>
    <n v="393"/>
    <x v="1"/>
    <m/>
    <m/>
    <m/>
    <m/>
    <s v="n.a."/>
    <m/>
    <m/>
    <n v="0"/>
    <n v="3"/>
    <m/>
    <e v="#N/A"/>
    <m/>
    <m/>
    <m/>
    <m/>
    <m/>
    <m/>
    <m/>
    <m/>
    <m/>
    <m/>
    <m/>
    <m/>
    <m/>
    <m/>
    <m/>
    <m/>
    <m/>
    <m/>
    <m/>
    <m/>
    <m/>
    <n v="80000"/>
    <m/>
    <m/>
    <s v="Euro"/>
    <n v="40.8"/>
    <m/>
    <m/>
    <m/>
    <m/>
    <e v="#N/A"/>
    <m/>
    <m/>
    <m/>
    <m/>
    <m/>
    <m/>
    <m/>
    <m/>
    <m/>
    <m/>
    <m/>
    <m/>
    <m/>
    <m/>
    <m/>
    <m/>
    <m/>
    <m/>
    <m/>
    <m/>
    <m/>
    <m/>
  </r>
  <r>
    <m/>
    <s v="V300051"/>
    <s v="2024-0027"/>
    <x v="103"/>
    <n v="3"/>
    <s v="Wagon"/>
    <n v="47"/>
    <e v="#N/A"/>
    <x v="37"/>
    <m/>
    <m/>
    <x v="1"/>
    <x v="3"/>
    <n v="1"/>
    <m/>
    <m/>
    <n v="1"/>
    <m/>
    <n v="1"/>
    <n v="0"/>
    <x v="1"/>
    <n v="0"/>
    <d v="1899-12-30T00:00:00"/>
    <d v="1899-12-30T00:00:00"/>
    <x v="0"/>
    <m/>
    <m/>
    <m/>
    <e v="#N/A"/>
    <e v="#N/A"/>
    <n v="393"/>
    <x v="1"/>
    <m/>
    <m/>
    <m/>
    <m/>
    <s v="n.a."/>
    <m/>
    <m/>
    <n v="0"/>
    <n v="3"/>
    <m/>
    <e v="#N/A"/>
    <m/>
    <m/>
    <m/>
    <m/>
    <m/>
    <m/>
    <m/>
    <m/>
    <m/>
    <m/>
    <m/>
    <m/>
    <m/>
    <m/>
    <m/>
    <m/>
    <m/>
    <m/>
    <m/>
    <m/>
    <m/>
    <n v="80000"/>
    <m/>
    <m/>
    <s v="Euro"/>
    <n v="40.8"/>
    <m/>
    <m/>
    <m/>
    <m/>
    <e v="#N/A"/>
    <m/>
    <m/>
    <m/>
    <m/>
    <m/>
    <m/>
    <m/>
    <m/>
    <m/>
    <m/>
    <m/>
    <m/>
    <m/>
    <m/>
    <m/>
    <m/>
    <m/>
    <m/>
    <m/>
    <m/>
    <m/>
    <m/>
  </r>
  <r>
    <m/>
    <s v="V300051"/>
    <s v="2024-0027"/>
    <x v="103"/>
    <n v="3"/>
    <s v="Wagon"/>
    <n v="48"/>
    <e v="#N/A"/>
    <x v="37"/>
    <m/>
    <m/>
    <x v="1"/>
    <x v="3"/>
    <n v="1"/>
    <m/>
    <m/>
    <n v="1"/>
    <m/>
    <n v="1"/>
    <n v="0"/>
    <x v="1"/>
    <n v="0"/>
    <d v="1899-12-30T00:00:00"/>
    <d v="1899-12-30T00:00:00"/>
    <x v="0"/>
    <m/>
    <m/>
    <m/>
    <e v="#N/A"/>
    <e v="#N/A"/>
    <n v="393"/>
    <x v="1"/>
    <m/>
    <m/>
    <m/>
    <m/>
    <s v="n.a."/>
    <m/>
    <m/>
    <n v="0"/>
    <n v="3"/>
    <m/>
    <e v="#N/A"/>
    <m/>
    <m/>
    <m/>
    <m/>
    <m/>
    <m/>
    <m/>
    <m/>
    <m/>
    <m/>
    <m/>
    <m/>
    <m/>
    <m/>
    <m/>
    <m/>
    <m/>
    <m/>
    <m/>
    <m/>
    <m/>
    <n v="80000"/>
    <m/>
    <m/>
    <s v="Euro"/>
    <n v="40.8"/>
    <m/>
    <m/>
    <m/>
    <m/>
    <e v="#N/A"/>
    <m/>
    <m/>
    <m/>
    <m/>
    <m/>
    <m/>
    <m/>
    <m/>
    <m/>
    <m/>
    <m/>
    <m/>
    <m/>
    <m/>
    <m/>
    <m/>
    <m/>
    <m/>
    <m/>
    <m/>
    <m/>
    <m/>
  </r>
  <r>
    <m/>
    <s v="V300051"/>
    <s v="2024-0027"/>
    <x v="103"/>
    <n v="3"/>
    <s v="Wagon"/>
    <n v="49"/>
    <e v="#N/A"/>
    <x v="37"/>
    <m/>
    <m/>
    <x v="1"/>
    <x v="3"/>
    <n v="1"/>
    <m/>
    <m/>
    <n v="1"/>
    <m/>
    <n v="1"/>
    <n v="0"/>
    <x v="1"/>
    <n v="0"/>
    <d v="1899-12-30T00:00:00"/>
    <d v="1899-12-30T00:00:00"/>
    <x v="0"/>
    <m/>
    <m/>
    <m/>
    <e v="#N/A"/>
    <e v="#N/A"/>
    <n v="393"/>
    <x v="1"/>
    <m/>
    <m/>
    <m/>
    <m/>
    <s v="n.a."/>
    <m/>
    <m/>
    <n v="0"/>
    <n v="3"/>
    <m/>
    <e v="#N/A"/>
    <m/>
    <m/>
    <m/>
    <m/>
    <m/>
    <m/>
    <m/>
    <m/>
    <m/>
    <m/>
    <m/>
    <m/>
    <m/>
    <m/>
    <m/>
    <m/>
    <m/>
    <m/>
    <m/>
    <m/>
    <m/>
    <n v="80000"/>
    <m/>
    <m/>
    <s v="Euro"/>
    <n v="40.8"/>
    <m/>
    <m/>
    <m/>
    <m/>
    <e v="#N/A"/>
    <m/>
    <m/>
    <m/>
    <m/>
    <m/>
    <m/>
    <m/>
    <m/>
    <m/>
    <m/>
    <m/>
    <m/>
    <m/>
    <m/>
    <m/>
    <m/>
    <m/>
    <m/>
    <m/>
    <m/>
    <m/>
    <m/>
  </r>
  <r>
    <m/>
    <s v="V300051"/>
    <s v="2024-0027"/>
    <x v="103"/>
    <n v="3"/>
    <s v="Wagon"/>
    <n v="50"/>
    <e v="#N/A"/>
    <x v="37"/>
    <m/>
    <m/>
    <x v="1"/>
    <x v="3"/>
    <n v="1"/>
    <m/>
    <m/>
    <n v="1"/>
    <m/>
    <n v="1"/>
    <n v="0"/>
    <x v="1"/>
    <n v="0"/>
    <d v="1899-12-30T00:00:00"/>
    <d v="1899-12-30T00:00:00"/>
    <x v="0"/>
    <m/>
    <m/>
    <m/>
    <e v="#N/A"/>
    <e v="#N/A"/>
    <n v="393"/>
    <x v="1"/>
    <m/>
    <m/>
    <m/>
    <m/>
    <s v="n.a."/>
    <m/>
    <m/>
    <n v="0"/>
    <n v="3"/>
    <m/>
    <e v="#N/A"/>
    <m/>
    <m/>
    <m/>
    <m/>
    <m/>
    <m/>
    <m/>
    <m/>
    <m/>
    <m/>
    <m/>
    <m/>
    <m/>
    <m/>
    <m/>
    <m/>
    <m/>
    <m/>
    <m/>
    <m/>
    <m/>
    <n v="80000"/>
    <m/>
    <m/>
    <s v="Euro"/>
    <n v="40.8"/>
    <m/>
    <m/>
    <m/>
    <m/>
    <e v="#N/A"/>
    <m/>
    <m/>
    <m/>
    <m/>
    <m/>
    <m/>
    <m/>
    <m/>
    <m/>
    <m/>
    <m/>
    <m/>
    <m/>
    <m/>
    <m/>
    <m/>
    <m/>
    <m/>
    <m/>
    <m/>
    <m/>
    <m/>
  </r>
  <r>
    <m/>
    <s v="V300051"/>
    <s v="2024-0027"/>
    <x v="103"/>
    <n v="3"/>
    <s v="Wagon"/>
    <n v="51"/>
    <e v="#N/A"/>
    <x v="37"/>
    <m/>
    <m/>
    <x v="1"/>
    <x v="3"/>
    <n v="1"/>
    <m/>
    <m/>
    <n v="1"/>
    <m/>
    <n v="1"/>
    <n v="0"/>
    <x v="1"/>
    <n v="0"/>
    <d v="1899-12-30T00:00:00"/>
    <d v="1899-12-30T00:00:00"/>
    <x v="0"/>
    <m/>
    <m/>
    <m/>
    <e v="#N/A"/>
    <e v="#N/A"/>
    <n v="393"/>
    <x v="1"/>
    <m/>
    <m/>
    <m/>
    <m/>
    <s v="n.a."/>
    <m/>
    <m/>
    <n v="0"/>
    <n v="3"/>
    <m/>
    <e v="#N/A"/>
    <m/>
    <m/>
    <m/>
    <m/>
    <m/>
    <m/>
    <m/>
    <m/>
    <m/>
    <m/>
    <m/>
    <m/>
    <m/>
    <m/>
    <m/>
    <m/>
    <m/>
    <m/>
    <m/>
    <m/>
    <m/>
    <n v="80000"/>
    <m/>
    <m/>
    <s v="Euro"/>
    <n v="40.8"/>
    <m/>
    <m/>
    <m/>
    <m/>
    <e v="#N/A"/>
    <m/>
    <m/>
    <m/>
    <m/>
    <m/>
    <m/>
    <m/>
    <m/>
    <m/>
    <m/>
    <m/>
    <m/>
    <m/>
    <m/>
    <m/>
    <m/>
    <m/>
    <m/>
    <m/>
    <m/>
    <m/>
    <m/>
  </r>
  <r>
    <m/>
    <s v="V300051"/>
    <s v="2024-0027"/>
    <x v="103"/>
    <n v="3"/>
    <s v="Wagon"/>
    <n v="52"/>
    <e v="#N/A"/>
    <x v="37"/>
    <m/>
    <m/>
    <x v="1"/>
    <x v="3"/>
    <n v="1"/>
    <m/>
    <m/>
    <n v="1"/>
    <m/>
    <n v="1"/>
    <n v="0"/>
    <x v="1"/>
    <n v="0"/>
    <d v="1899-12-30T00:00:00"/>
    <d v="1899-12-30T00:00:00"/>
    <x v="0"/>
    <m/>
    <m/>
    <m/>
    <e v="#N/A"/>
    <e v="#N/A"/>
    <n v="393"/>
    <x v="1"/>
    <m/>
    <m/>
    <m/>
    <m/>
    <s v="n.a."/>
    <m/>
    <m/>
    <n v="0"/>
    <n v="3"/>
    <m/>
    <e v="#N/A"/>
    <m/>
    <m/>
    <m/>
    <m/>
    <m/>
    <m/>
    <m/>
    <m/>
    <m/>
    <m/>
    <m/>
    <m/>
    <m/>
    <m/>
    <m/>
    <m/>
    <m/>
    <m/>
    <m/>
    <m/>
    <m/>
    <n v="80000"/>
    <m/>
    <m/>
    <s v="Euro"/>
    <n v="40.8"/>
    <m/>
    <m/>
    <m/>
    <m/>
    <e v="#N/A"/>
    <m/>
    <m/>
    <m/>
    <m/>
    <m/>
    <m/>
    <m/>
    <m/>
    <m/>
    <m/>
    <m/>
    <m/>
    <m/>
    <m/>
    <m/>
    <m/>
    <m/>
    <m/>
    <m/>
    <m/>
    <m/>
    <m/>
  </r>
  <r>
    <m/>
    <s v="V300051"/>
    <s v="2024-0027"/>
    <x v="103"/>
    <n v="3"/>
    <s v="Wagon"/>
    <n v="53"/>
    <e v="#N/A"/>
    <x v="37"/>
    <m/>
    <m/>
    <x v="1"/>
    <x v="3"/>
    <n v="1"/>
    <m/>
    <m/>
    <n v="1"/>
    <m/>
    <n v="1"/>
    <n v="0"/>
    <x v="1"/>
    <n v="0"/>
    <d v="1899-12-30T00:00:00"/>
    <d v="1899-12-30T00:00:00"/>
    <x v="0"/>
    <m/>
    <m/>
    <m/>
    <e v="#N/A"/>
    <e v="#N/A"/>
    <n v="393"/>
    <x v="1"/>
    <m/>
    <m/>
    <m/>
    <m/>
    <s v="n.a."/>
    <m/>
    <m/>
    <n v="0"/>
    <n v="3"/>
    <m/>
    <e v="#N/A"/>
    <m/>
    <m/>
    <m/>
    <m/>
    <m/>
    <m/>
    <m/>
    <m/>
    <m/>
    <m/>
    <m/>
    <m/>
    <m/>
    <m/>
    <m/>
    <m/>
    <m/>
    <m/>
    <m/>
    <m/>
    <m/>
    <n v="80000"/>
    <m/>
    <m/>
    <s v="Euro"/>
    <n v="40.8"/>
    <m/>
    <m/>
    <m/>
    <m/>
    <e v="#N/A"/>
    <m/>
    <m/>
    <m/>
    <m/>
    <m/>
    <m/>
    <m/>
    <m/>
    <m/>
    <m/>
    <m/>
    <m/>
    <m/>
    <m/>
    <m/>
    <m/>
    <m/>
    <m/>
    <m/>
    <m/>
    <m/>
    <m/>
  </r>
  <r>
    <m/>
    <s v="V300051"/>
    <s v="2024-0027"/>
    <x v="103"/>
    <n v="3"/>
    <s v="Wagon"/>
    <n v="54"/>
    <e v="#N/A"/>
    <x v="37"/>
    <m/>
    <m/>
    <x v="1"/>
    <x v="3"/>
    <n v="1"/>
    <m/>
    <m/>
    <n v="1"/>
    <m/>
    <n v="1"/>
    <n v="0"/>
    <x v="1"/>
    <n v="0"/>
    <d v="1899-12-30T00:00:00"/>
    <d v="1899-12-30T00:00:00"/>
    <x v="0"/>
    <m/>
    <m/>
    <m/>
    <e v="#N/A"/>
    <e v="#N/A"/>
    <n v="393"/>
    <x v="1"/>
    <m/>
    <m/>
    <m/>
    <m/>
    <s v="n.a."/>
    <m/>
    <m/>
    <n v="0"/>
    <n v="3"/>
    <m/>
    <e v="#N/A"/>
    <m/>
    <m/>
    <m/>
    <m/>
    <m/>
    <m/>
    <m/>
    <m/>
    <m/>
    <m/>
    <m/>
    <m/>
    <m/>
    <m/>
    <m/>
    <m/>
    <m/>
    <m/>
    <m/>
    <m/>
    <m/>
    <n v="80000"/>
    <m/>
    <m/>
    <s v="Euro"/>
    <n v="40.8"/>
    <m/>
    <m/>
    <m/>
    <m/>
    <e v="#N/A"/>
    <m/>
    <m/>
    <m/>
    <m/>
    <m/>
    <m/>
    <m/>
    <m/>
    <m/>
    <m/>
    <m/>
    <m/>
    <m/>
    <m/>
    <m/>
    <m/>
    <m/>
    <m/>
    <m/>
    <m/>
    <m/>
    <m/>
  </r>
  <r>
    <m/>
    <s v="V300051"/>
    <s v="2024-0027"/>
    <x v="103"/>
    <n v="3"/>
    <s v="Wagon"/>
    <n v="55"/>
    <e v="#N/A"/>
    <x v="37"/>
    <m/>
    <m/>
    <x v="1"/>
    <x v="3"/>
    <n v="1"/>
    <m/>
    <m/>
    <n v="1"/>
    <m/>
    <n v="1"/>
    <n v="0"/>
    <x v="1"/>
    <n v="0"/>
    <d v="1899-12-30T00:00:00"/>
    <d v="1899-12-30T00:00:00"/>
    <x v="0"/>
    <m/>
    <m/>
    <m/>
    <e v="#N/A"/>
    <e v="#N/A"/>
    <n v="393"/>
    <x v="1"/>
    <m/>
    <m/>
    <m/>
    <m/>
    <s v="n.a."/>
    <m/>
    <m/>
    <n v="0"/>
    <n v="3"/>
    <m/>
    <e v="#N/A"/>
    <m/>
    <m/>
    <m/>
    <m/>
    <m/>
    <m/>
    <m/>
    <m/>
    <m/>
    <m/>
    <m/>
    <m/>
    <m/>
    <m/>
    <m/>
    <m/>
    <m/>
    <m/>
    <m/>
    <m/>
    <m/>
    <n v="80000"/>
    <m/>
    <m/>
    <s v="Euro"/>
    <n v="40.8"/>
    <m/>
    <m/>
    <m/>
    <m/>
    <e v="#N/A"/>
    <m/>
    <m/>
    <m/>
    <m/>
    <m/>
    <m/>
    <m/>
    <m/>
    <m/>
    <m/>
    <m/>
    <m/>
    <m/>
    <m/>
    <m/>
    <m/>
    <m/>
    <m/>
    <m/>
    <m/>
    <m/>
    <m/>
  </r>
  <r>
    <m/>
    <s v="V300051"/>
    <s v="2024-0027"/>
    <x v="103"/>
    <n v="3"/>
    <s v="Wagon"/>
    <n v="56"/>
    <e v="#N/A"/>
    <x v="37"/>
    <m/>
    <m/>
    <x v="1"/>
    <x v="3"/>
    <n v="1"/>
    <m/>
    <m/>
    <n v="1"/>
    <m/>
    <n v="1"/>
    <n v="0"/>
    <x v="1"/>
    <n v="0"/>
    <d v="1899-12-30T00:00:00"/>
    <d v="1899-12-30T00:00:00"/>
    <x v="0"/>
    <m/>
    <m/>
    <m/>
    <e v="#N/A"/>
    <e v="#N/A"/>
    <n v="393"/>
    <x v="1"/>
    <m/>
    <m/>
    <m/>
    <m/>
    <s v="n.a."/>
    <m/>
    <m/>
    <n v="0"/>
    <n v="3"/>
    <m/>
    <e v="#N/A"/>
    <m/>
    <m/>
    <m/>
    <m/>
    <m/>
    <m/>
    <m/>
    <m/>
    <m/>
    <m/>
    <m/>
    <m/>
    <m/>
    <m/>
    <m/>
    <m/>
    <m/>
    <m/>
    <m/>
    <m/>
    <m/>
    <n v="80000"/>
    <m/>
    <m/>
    <s v="Euro"/>
    <n v="40.8"/>
    <m/>
    <m/>
    <m/>
    <m/>
    <e v="#N/A"/>
    <m/>
    <m/>
    <m/>
    <m/>
    <m/>
    <m/>
    <m/>
    <m/>
    <m/>
    <m/>
    <m/>
    <m/>
    <m/>
    <m/>
    <m/>
    <m/>
    <m/>
    <m/>
    <m/>
    <m/>
    <m/>
    <m/>
  </r>
  <r>
    <m/>
    <s v="V300051"/>
    <s v="2024-0027"/>
    <x v="103"/>
    <n v="3"/>
    <s v="Wagon"/>
    <n v="57"/>
    <e v="#N/A"/>
    <x v="37"/>
    <m/>
    <m/>
    <x v="1"/>
    <x v="3"/>
    <n v="1"/>
    <m/>
    <m/>
    <n v="1"/>
    <m/>
    <n v="1"/>
    <n v="0"/>
    <x v="1"/>
    <n v="0"/>
    <d v="1899-12-30T00:00:00"/>
    <d v="1899-12-30T00:00:00"/>
    <x v="0"/>
    <m/>
    <m/>
    <m/>
    <e v="#N/A"/>
    <e v="#N/A"/>
    <n v="393"/>
    <x v="1"/>
    <m/>
    <m/>
    <m/>
    <m/>
    <s v="n.a."/>
    <m/>
    <m/>
    <n v="0"/>
    <n v="3"/>
    <m/>
    <e v="#N/A"/>
    <m/>
    <m/>
    <m/>
    <m/>
    <m/>
    <m/>
    <m/>
    <m/>
    <m/>
    <m/>
    <m/>
    <m/>
    <m/>
    <m/>
    <m/>
    <m/>
    <m/>
    <m/>
    <m/>
    <m/>
    <m/>
    <n v="80000"/>
    <m/>
    <m/>
    <s v="Euro"/>
    <n v="40.8"/>
    <m/>
    <m/>
    <m/>
    <m/>
    <e v="#N/A"/>
    <m/>
    <m/>
    <m/>
    <m/>
    <m/>
    <m/>
    <m/>
    <m/>
    <m/>
    <m/>
    <m/>
    <m/>
    <m/>
    <m/>
    <m/>
    <m/>
    <m/>
    <m/>
    <m/>
    <m/>
    <m/>
    <m/>
  </r>
  <r>
    <m/>
    <s v="V300051"/>
    <s v="2024-0027"/>
    <x v="103"/>
    <n v="3"/>
    <s v="Wagon"/>
    <n v="58"/>
    <e v="#N/A"/>
    <x v="37"/>
    <m/>
    <m/>
    <x v="1"/>
    <x v="3"/>
    <n v="1"/>
    <m/>
    <m/>
    <n v="1"/>
    <m/>
    <n v="1"/>
    <n v="0"/>
    <x v="1"/>
    <n v="0"/>
    <d v="1899-12-30T00:00:00"/>
    <d v="1899-12-30T00:00:00"/>
    <x v="0"/>
    <m/>
    <m/>
    <m/>
    <e v="#N/A"/>
    <e v="#N/A"/>
    <n v="393"/>
    <x v="1"/>
    <m/>
    <m/>
    <m/>
    <m/>
    <s v="n.a."/>
    <m/>
    <m/>
    <n v="0"/>
    <n v="3"/>
    <m/>
    <e v="#N/A"/>
    <m/>
    <m/>
    <m/>
    <m/>
    <m/>
    <m/>
    <m/>
    <m/>
    <m/>
    <m/>
    <m/>
    <m/>
    <m/>
    <m/>
    <m/>
    <m/>
    <m/>
    <m/>
    <m/>
    <m/>
    <m/>
    <n v="80000"/>
    <m/>
    <m/>
    <s v="Euro"/>
    <n v="40.8"/>
    <m/>
    <m/>
    <m/>
    <m/>
    <e v="#N/A"/>
    <m/>
    <m/>
    <m/>
    <m/>
    <m/>
    <m/>
    <m/>
    <m/>
    <m/>
    <m/>
    <m/>
    <m/>
    <m/>
    <m/>
    <m/>
    <m/>
    <m/>
    <m/>
    <m/>
    <m/>
    <m/>
    <m/>
  </r>
  <r>
    <m/>
    <s v="V300051"/>
    <s v="2024-0027"/>
    <x v="103"/>
    <n v="3"/>
    <s v="Wagon"/>
    <n v="59"/>
    <e v="#N/A"/>
    <x v="37"/>
    <m/>
    <m/>
    <x v="1"/>
    <x v="3"/>
    <n v="1"/>
    <m/>
    <m/>
    <n v="1"/>
    <m/>
    <n v="1"/>
    <n v="0"/>
    <x v="1"/>
    <n v="0"/>
    <d v="1899-12-30T00:00:00"/>
    <d v="1899-12-30T00:00:00"/>
    <x v="0"/>
    <m/>
    <m/>
    <m/>
    <e v="#N/A"/>
    <e v="#N/A"/>
    <n v="393"/>
    <x v="1"/>
    <m/>
    <m/>
    <m/>
    <m/>
    <s v="n.a."/>
    <m/>
    <m/>
    <n v="0"/>
    <n v="3"/>
    <m/>
    <e v="#N/A"/>
    <m/>
    <m/>
    <m/>
    <m/>
    <m/>
    <m/>
    <m/>
    <m/>
    <m/>
    <m/>
    <m/>
    <m/>
    <m/>
    <m/>
    <m/>
    <m/>
    <m/>
    <m/>
    <m/>
    <m/>
    <m/>
    <n v="80000"/>
    <m/>
    <m/>
    <s v="Euro"/>
    <n v="40.8"/>
    <m/>
    <m/>
    <m/>
    <m/>
    <e v="#N/A"/>
    <m/>
    <m/>
    <m/>
    <m/>
    <m/>
    <m/>
    <m/>
    <m/>
    <m/>
    <m/>
    <m/>
    <m/>
    <m/>
    <m/>
    <m/>
    <m/>
    <m/>
    <m/>
    <m/>
    <m/>
    <m/>
    <m/>
  </r>
  <r>
    <m/>
    <s v="V300051"/>
    <s v="2024-0027"/>
    <x v="103"/>
    <n v="3"/>
    <s v="Wagon"/>
    <n v="60"/>
    <e v="#N/A"/>
    <x v="37"/>
    <m/>
    <m/>
    <x v="1"/>
    <x v="3"/>
    <n v="1"/>
    <m/>
    <m/>
    <n v="1"/>
    <m/>
    <n v="1"/>
    <n v="0"/>
    <x v="1"/>
    <n v="0"/>
    <d v="1899-12-30T00:00:00"/>
    <d v="1899-12-30T00:00:00"/>
    <x v="0"/>
    <m/>
    <m/>
    <m/>
    <e v="#N/A"/>
    <e v="#N/A"/>
    <n v="393"/>
    <x v="1"/>
    <m/>
    <m/>
    <m/>
    <m/>
    <s v="n.a."/>
    <m/>
    <m/>
    <n v="0"/>
    <n v="3"/>
    <m/>
    <e v="#N/A"/>
    <m/>
    <m/>
    <m/>
    <m/>
    <m/>
    <m/>
    <m/>
    <m/>
    <m/>
    <m/>
    <m/>
    <m/>
    <m/>
    <m/>
    <m/>
    <m/>
    <m/>
    <m/>
    <m/>
    <m/>
    <m/>
    <n v="80000"/>
    <m/>
    <m/>
    <s v="Euro"/>
    <n v="40.8"/>
    <m/>
    <m/>
    <m/>
    <m/>
    <e v="#N/A"/>
    <m/>
    <m/>
    <m/>
    <m/>
    <m/>
    <m/>
    <m/>
    <m/>
    <m/>
    <m/>
    <m/>
    <m/>
    <m/>
    <m/>
    <m/>
    <m/>
    <m/>
    <m/>
    <m/>
    <m/>
    <m/>
    <m/>
  </r>
  <r>
    <m/>
    <s v="V300051"/>
    <s v="2024-0027"/>
    <x v="103"/>
    <n v="3"/>
    <s v="Wagon"/>
    <n v="61"/>
    <e v="#N/A"/>
    <x v="37"/>
    <m/>
    <m/>
    <x v="1"/>
    <x v="3"/>
    <n v="1"/>
    <m/>
    <m/>
    <n v="1"/>
    <m/>
    <n v="1"/>
    <n v="0"/>
    <x v="1"/>
    <n v="0"/>
    <d v="1899-12-30T00:00:00"/>
    <d v="1899-12-30T00:00:00"/>
    <x v="0"/>
    <m/>
    <m/>
    <m/>
    <e v="#N/A"/>
    <e v="#N/A"/>
    <n v="393"/>
    <x v="1"/>
    <m/>
    <m/>
    <m/>
    <m/>
    <s v="n.a."/>
    <m/>
    <m/>
    <n v="0"/>
    <n v="3"/>
    <m/>
    <e v="#N/A"/>
    <m/>
    <m/>
    <m/>
    <m/>
    <m/>
    <m/>
    <m/>
    <m/>
    <m/>
    <m/>
    <m/>
    <m/>
    <m/>
    <m/>
    <m/>
    <m/>
    <m/>
    <m/>
    <m/>
    <m/>
    <m/>
    <n v="80000"/>
    <m/>
    <m/>
    <s v="Euro"/>
    <n v="40.8"/>
    <m/>
    <m/>
    <m/>
    <m/>
    <e v="#N/A"/>
    <m/>
    <m/>
    <m/>
    <m/>
    <m/>
    <m/>
    <m/>
    <m/>
    <m/>
    <m/>
    <m/>
    <m/>
    <m/>
    <m/>
    <m/>
    <m/>
    <m/>
    <m/>
    <m/>
    <m/>
    <m/>
    <m/>
  </r>
  <r>
    <m/>
    <s v="V300051"/>
    <s v="2024-0027"/>
    <x v="103"/>
    <n v="3"/>
    <s v="Wagon"/>
    <n v="62"/>
    <e v="#N/A"/>
    <x v="37"/>
    <m/>
    <m/>
    <x v="1"/>
    <x v="3"/>
    <n v="1"/>
    <m/>
    <m/>
    <n v="1"/>
    <m/>
    <n v="1"/>
    <n v="0"/>
    <x v="1"/>
    <n v="0"/>
    <d v="1899-12-30T00:00:00"/>
    <d v="1899-12-30T00:00:00"/>
    <x v="0"/>
    <m/>
    <m/>
    <m/>
    <e v="#N/A"/>
    <e v="#N/A"/>
    <n v="393"/>
    <x v="1"/>
    <m/>
    <m/>
    <m/>
    <m/>
    <s v="n.a."/>
    <m/>
    <m/>
    <n v="0"/>
    <n v="3"/>
    <m/>
    <e v="#N/A"/>
    <m/>
    <m/>
    <m/>
    <m/>
    <m/>
    <m/>
    <m/>
    <m/>
    <m/>
    <m/>
    <m/>
    <m/>
    <m/>
    <m/>
    <m/>
    <m/>
    <m/>
    <m/>
    <m/>
    <m/>
    <m/>
    <n v="80000"/>
    <m/>
    <m/>
    <s v="Euro"/>
    <n v="40.8"/>
    <m/>
    <m/>
    <m/>
    <m/>
    <e v="#N/A"/>
    <m/>
    <m/>
    <m/>
    <m/>
    <m/>
    <m/>
    <m/>
    <m/>
    <m/>
    <m/>
    <m/>
    <m/>
    <m/>
    <m/>
    <m/>
    <m/>
    <m/>
    <m/>
    <m/>
    <m/>
    <m/>
    <m/>
  </r>
  <r>
    <m/>
    <s v="V300051"/>
    <s v="2024-0027"/>
    <x v="103"/>
    <n v="3"/>
    <s v="Wagon"/>
    <n v="63"/>
    <e v="#N/A"/>
    <x v="37"/>
    <m/>
    <m/>
    <x v="1"/>
    <x v="3"/>
    <n v="1"/>
    <m/>
    <m/>
    <n v="1"/>
    <m/>
    <n v="1"/>
    <n v="0"/>
    <x v="1"/>
    <n v="0"/>
    <d v="1899-12-30T00:00:00"/>
    <d v="1899-12-30T00:00:00"/>
    <x v="0"/>
    <m/>
    <m/>
    <m/>
    <e v="#N/A"/>
    <e v="#N/A"/>
    <n v="393"/>
    <x v="1"/>
    <m/>
    <m/>
    <m/>
    <m/>
    <s v="n.a."/>
    <m/>
    <m/>
    <n v="0"/>
    <n v="3"/>
    <m/>
    <e v="#N/A"/>
    <m/>
    <m/>
    <m/>
    <m/>
    <m/>
    <m/>
    <m/>
    <m/>
    <m/>
    <m/>
    <m/>
    <m/>
    <m/>
    <m/>
    <m/>
    <m/>
    <m/>
    <m/>
    <m/>
    <m/>
    <m/>
    <n v="80000"/>
    <m/>
    <m/>
    <s v="Euro"/>
    <n v="40.8"/>
    <m/>
    <m/>
    <m/>
    <m/>
    <e v="#N/A"/>
    <m/>
    <m/>
    <m/>
    <m/>
    <m/>
    <m/>
    <m/>
    <m/>
    <m/>
    <m/>
    <m/>
    <m/>
    <m/>
    <m/>
    <m/>
    <m/>
    <m/>
    <m/>
    <m/>
    <m/>
    <m/>
    <m/>
  </r>
  <r>
    <m/>
    <s v="V300051"/>
    <s v="2024-0027"/>
    <x v="103"/>
    <n v="3"/>
    <s v="Wagon"/>
    <n v="64"/>
    <e v="#N/A"/>
    <x v="37"/>
    <m/>
    <m/>
    <x v="1"/>
    <x v="3"/>
    <n v="1"/>
    <m/>
    <m/>
    <n v="1"/>
    <m/>
    <n v="1"/>
    <n v="0"/>
    <x v="1"/>
    <n v="0"/>
    <d v="1899-12-30T00:00:00"/>
    <d v="1899-12-30T00:00:00"/>
    <x v="0"/>
    <m/>
    <m/>
    <m/>
    <e v="#N/A"/>
    <e v="#N/A"/>
    <n v="393"/>
    <x v="1"/>
    <m/>
    <m/>
    <m/>
    <m/>
    <s v="n.a."/>
    <m/>
    <m/>
    <n v="0"/>
    <n v="3"/>
    <m/>
    <e v="#N/A"/>
    <m/>
    <m/>
    <m/>
    <m/>
    <m/>
    <m/>
    <m/>
    <m/>
    <m/>
    <m/>
    <m/>
    <m/>
    <m/>
    <m/>
    <m/>
    <m/>
    <m/>
    <m/>
    <m/>
    <m/>
    <m/>
    <n v="80000"/>
    <m/>
    <m/>
    <s v="Euro"/>
    <n v="40.8"/>
    <m/>
    <m/>
    <m/>
    <m/>
    <e v="#N/A"/>
    <m/>
    <m/>
    <m/>
    <m/>
    <m/>
    <m/>
    <m/>
    <m/>
    <m/>
    <m/>
    <m/>
    <m/>
    <m/>
    <m/>
    <m/>
    <m/>
    <m/>
    <m/>
    <m/>
    <m/>
    <m/>
    <m/>
  </r>
  <r>
    <m/>
    <s v="V300051"/>
    <s v="2024-0027"/>
    <x v="103"/>
    <n v="3"/>
    <s v="Wagon"/>
    <n v="65"/>
    <e v="#N/A"/>
    <x v="37"/>
    <m/>
    <m/>
    <x v="1"/>
    <x v="3"/>
    <n v="1"/>
    <m/>
    <m/>
    <n v="1"/>
    <m/>
    <n v="1"/>
    <n v="0"/>
    <x v="1"/>
    <n v="0"/>
    <d v="1899-12-30T00:00:00"/>
    <d v="1899-12-30T00:00:00"/>
    <x v="0"/>
    <m/>
    <m/>
    <m/>
    <e v="#N/A"/>
    <e v="#N/A"/>
    <n v="393"/>
    <x v="1"/>
    <m/>
    <m/>
    <m/>
    <m/>
    <s v="n.a."/>
    <m/>
    <m/>
    <n v="0"/>
    <n v="3"/>
    <m/>
    <e v="#N/A"/>
    <m/>
    <m/>
    <m/>
    <m/>
    <m/>
    <m/>
    <m/>
    <m/>
    <m/>
    <m/>
    <m/>
    <m/>
    <m/>
    <m/>
    <m/>
    <m/>
    <m/>
    <m/>
    <m/>
    <m/>
    <m/>
    <n v="80000"/>
    <m/>
    <m/>
    <s v="Euro"/>
    <n v="40.8"/>
    <m/>
    <m/>
    <m/>
    <m/>
    <e v="#N/A"/>
    <m/>
    <m/>
    <m/>
    <m/>
    <m/>
    <m/>
    <m/>
    <m/>
    <m/>
    <m/>
    <m/>
    <m/>
    <m/>
    <m/>
    <m/>
    <m/>
    <m/>
    <m/>
    <m/>
    <m/>
    <m/>
    <m/>
  </r>
  <r>
    <m/>
    <s v="V300051"/>
    <s v="2024-0027"/>
    <x v="103"/>
    <n v="3"/>
    <s v="Wagon"/>
    <n v="66"/>
    <e v="#N/A"/>
    <x v="37"/>
    <m/>
    <m/>
    <x v="1"/>
    <x v="3"/>
    <n v="1"/>
    <m/>
    <m/>
    <n v="1"/>
    <m/>
    <n v="1"/>
    <n v="0"/>
    <x v="1"/>
    <n v="0"/>
    <d v="1899-12-30T00:00:00"/>
    <d v="1899-12-30T00:00:00"/>
    <x v="0"/>
    <m/>
    <m/>
    <m/>
    <e v="#N/A"/>
    <e v="#N/A"/>
    <n v="393"/>
    <x v="1"/>
    <m/>
    <m/>
    <m/>
    <m/>
    <s v="n.a."/>
    <m/>
    <m/>
    <n v="0"/>
    <n v="3"/>
    <m/>
    <e v="#N/A"/>
    <m/>
    <m/>
    <m/>
    <m/>
    <m/>
    <m/>
    <m/>
    <m/>
    <m/>
    <m/>
    <m/>
    <m/>
    <m/>
    <m/>
    <m/>
    <m/>
    <m/>
    <m/>
    <m/>
    <m/>
    <m/>
    <n v="80000"/>
    <m/>
    <m/>
    <s v="Euro"/>
    <n v="40.8"/>
    <m/>
    <m/>
    <m/>
    <m/>
    <e v="#N/A"/>
    <m/>
    <m/>
    <m/>
    <m/>
    <m/>
    <m/>
    <m/>
    <m/>
    <m/>
    <m/>
    <m/>
    <m/>
    <m/>
    <m/>
    <m/>
    <m/>
    <m/>
    <m/>
    <m/>
    <m/>
    <m/>
    <m/>
  </r>
  <r>
    <m/>
    <s v="V300051"/>
    <s v="2024-0027"/>
    <x v="103"/>
    <n v="4"/>
    <s v="Batch"/>
    <m/>
    <m/>
    <x v="37"/>
    <s v="FRA"/>
    <s v="West EU"/>
    <x v="1"/>
    <x v="3"/>
    <n v="20"/>
    <m/>
    <m/>
    <n v="20"/>
    <n v="0"/>
    <n v="20"/>
    <n v="0"/>
    <x v="3"/>
    <m/>
    <m/>
    <m/>
    <x v="0"/>
    <m/>
    <m/>
    <m/>
    <d v="2024-09-28T00:00:00"/>
    <d v="2025-12-07T00:00:00"/>
    <m/>
    <x v="104"/>
    <d v="2025-03-18T00:00:00"/>
    <m/>
    <m/>
    <n v="20"/>
    <s v="n.a."/>
    <m/>
    <m/>
    <n v="0"/>
    <n v="3"/>
    <m/>
    <m/>
    <n v="0"/>
    <m/>
    <m/>
    <m/>
    <m/>
    <m/>
    <m/>
    <m/>
    <m/>
    <s v="B"/>
    <n v="82"/>
    <s v="1.4.1"/>
    <s v="CHE"/>
    <s v="3 Mths Cash Deposit"/>
    <s v="Y"/>
    <s v="N"/>
    <n v="0"/>
    <n v="0"/>
    <m/>
    <m/>
    <m/>
    <n v="80000"/>
    <s v="N"/>
    <m/>
    <s v="Euro"/>
    <n v="40.8"/>
    <n v="-15.8"/>
    <n v="0"/>
    <m/>
    <n v="0"/>
    <n v="25"/>
    <n v="0.25"/>
    <n v="0"/>
    <n v="0"/>
    <n v="0.06"/>
    <n v="7.35"/>
    <n v="-11.4"/>
    <n v="-4.050000000000001"/>
    <n v="4.4"/>
    <n v="-4.4"/>
    <n v="0"/>
    <n v="29.06"/>
    <s v="0.00"/>
    <n v="29.05"/>
    <n v="0.9910529938059187"/>
    <n v="0"/>
    <n v="28.8"/>
    <n v="28.8"/>
    <n v="1920000"/>
    <n v="0"/>
    <s v="N"/>
    <n v="0"/>
    <n v="218400"/>
  </r>
  <r>
    <m/>
    <s v="V300051"/>
    <s v="2024-0027"/>
    <x v="103"/>
    <n v="4"/>
    <s v="Wagon"/>
    <n v="67"/>
    <e v="#N/A"/>
    <x v="37"/>
    <m/>
    <m/>
    <x v="1"/>
    <x v="3"/>
    <n v="1"/>
    <m/>
    <m/>
    <n v="1"/>
    <m/>
    <n v="1"/>
    <n v="0"/>
    <x v="1"/>
    <n v="0"/>
    <d v="1899-12-30T00:00:00"/>
    <d v="1899-12-30T00:00:00"/>
    <x v="0"/>
    <m/>
    <m/>
    <m/>
    <e v="#N/A"/>
    <e v="#N/A"/>
    <n v="393"/>
    <x v="1"/>
    <m/>
    <m/>
    <m/>
    <m/>
    <s v="n.a."/>
    <e v="#N/A"/>
    <e v="#N/A"/>
    <n v="0"/>
    <n v="3"/>
    <m/>
    <e v="#N/A"/>
    <m/>
    <m/>
    <m/>
    <m/>
    <m/>
    <m/>
    <m/>
    <m/>
    <m/>
    <m/>
    <m/>
    <m/>
    <m/>
    <m/>
    <m/>
    <m/>
    <m/>
    <m/>
    <m/>
    <m/>
    <m/>
    <n v="80000"/>
    <m/>
    <m/>
    <s v="Euro"/>
    <n v="40.8"/>
    <m/>
    <m/>
    <m/>
    <m/>
    <e v="#N/A"/>
    <m/>
    <m/>
    <m/>
    <m/>
    <m/>
    <m/>
    <m/>
    <m/>
    <m/>
    <m/>
    <m/>
    <m/>
    <m/>
    <m/>
    <m/>
    <m/>
    <m/>
    <m/>
    <m/>
    <m/>
    <m/>
    <m/>
  </r>
  <r>
    <m/>
    <s v="V300051"/>
    <s v="2024-0027"/>
    <x v="103"/>
    <n v="4"/>
    <s v="Wagon"/>
    <n v="68"/>
    <e v="#N/A"/>
    <x v="37"/>
    <m/>
    <m/>
    <x v="1"/>
    <x v="3"/>
    <n v="1"/>
    <m/>
    <m/>
    <n v="1"/>
    <m/>
    <n v="1"/>
    <n v="0"/>
    <x v="1"/>
    <n v="0"/>
    <d v="1899-12-30T00:00:00"/>
    <d v="1899-12-30T00:00:00"/>
    <x v="0"/>
    <m/>
    <m/>
    <m/>
    <e v="#N/A"/>
    <e v="#N/A"/>
    <n v="393"/>
    <x v="1"/>
    <m/>
    <m/>
    <m/>
    <m/>
    <s v="n.a."/>
    <m/>
    <m/>
    <n v="0"/>
    <n v="3"/>
    <m/>
    <e v="#N/A"/>
    <m/>
    <m/>
    <m/>
    <m/>
    <m/>
    <m/>
    <m/>
    <m/>
    <m/>
    <m/>
    <m/>
    <m/>
    <m/>
    <m/>
    <m/>
    <m/>
    <m/>
    <m/>
    <m/>
    <m/>
    <m/>
    <n v="80000"/>
    <m/>
    <m/>
    <s v="Euro"/>
    <n v="40.8"/>
    <m/>
    <m/>
    <m/>
    <m/>
    <e v="#N/A"/>
    <m/>
    <m/>
    <m/>
    <m/>
    <m/>
    <m/>
    <m/>
    <m/>
    <m/>
    <m/>
    <m/>
    <m/>
    <m/>
    <m/>
    <m/>
    <m/>
    <m/>
    <m/>
    <m/>
    <m/>
    <m/>
    <m/>
  </r>
  <r>
    <m/>
    <s v="V300051"/>
    <s v="2024-0027"/>
    <x v="103"/>
    <n v="4"/>
    <s v="Wagon"/>
    <n v="69"/>
    <e v="#N/A"/>
    <x v="37"/>
    <m/>
    <m/>
    <x v="1"/>
    <x v="3"/>
    <n v="1"/>
    <m/>
    <m/>
    <n v="1"/>
    <m/>
    <n v="1"/>
    <n v="0"/>
    <x v="1"/>
    <n v="0"/>
    <d v="1899-12-30T00:00:00"/>
    <d v="1899-12-30T00:00:00"/>
    <x v="0"/>
    <m/>
    <m/>
    <m/>
    <e v="#N/A"/>
    <e v="#N/A"/>
    <n v="393"/>
    <x v="1"/>
    <m/>
    <m/>
    <m/>
    <m/>
    <s v="n.a."/>
    <m/>
    <m/>
    <n v="0"/>
    <n v="3"/>
    <m/>
    <e v="#N/A"/>
    <m/>
    <m/>
    <m/>
    <m/>
    <m/>
    <m/>
    <m/>
    <m/>
    <m/>
    <m/>
    <m/>
    <m/>
    <m/>
    <m/>
    <m/>
    <m/>
    <m/>
    <m/>
    <m/>
    <m/>
    <m/>
    <n v="80000"/>
    <m/>
    <m/>
    <s v="Euro"/>
    <n v="40.8"/>
    <m/>
    <m/>
    <m/>
    <m/>
    <e v="#N/A"/>
    <m/>
    <m/>
    <m/>
    <m/>
    <m/>
    <m/>
    <m/>
    <m/>
    <m/>
    <m/>
    <m/>
    <m/>
    <m/>
    <m/>
    <m/>
    <m/>
    <m/>
    <m/>
    <m/>
    <m/>
    <m/>
    <m/>
  </r>
  <r>
    <m/>
    <s v="V300051"/>
    <s v="2024-0027"/>
    <x v="103"/>
    <n v="4"/>
    <s v="Wagon"/>
    <n v="70"/>
    <e v="#N/A"/>
    <x v="37"/>
    <m/>
    <m/>
    <x v="1"/>
    <x v="3"/>
    <n v="1"/>
    <m/>
    <m/>
    <n v="1"/>
    <m/>
    <n v="1"/>
    <n v="0"/>
    <x v="1"/>
    <n v="0"/>
    <d v="1899-12-30T00:00:00"/>
    <d v="1899-12-30T00:00:00"/>
    <x v="0"/>
    <m/>
    <m/>
    <m/>
    <e v="#N/A"/>
    <e v="#N/A"/>
    <n v="393"/>
    <x v="1"/>
    <m/>
    <m/>
    <m/>
    <m/>
    <s v="n.a."/>
    <m/>
    <m/>
    <n v="0"/>
    <n v="3"/>
    <m/>
    <e v="#N/A"/>
    <m/>
    <m/>
    <m/>
    <m/>
    <m/>
    <m/>
    <m/>
    <m/>
    <m/>
    <m/>
    <m/>
    <m/>
    <m/>
    <m/>
    <m/>
    <m/>
    <m/>
    <m/>
    <m/>
    <m/>
    <m/>
    <n v="80000"/>
    <m/>
    <m/>
    <s v="Euro"/>
    <n v="40.8"/>
    <m/>
    <m/>
    <m/>
    <m/>
    <e v="#N/A"/>
    <m/>
    <m/>
    <m/>
    <m/>
    <m/>
    <m/>
    <m/>
    <m/>
    <m/>
    <m/>
    <m/>
    <m/>
    <m/>
    <m/>
    <m/>
    <m/>
    <m/>
    <m/>
    <m/>
    <m/>
    <m/>
    <m/>
  </r>
  <r>
    <m/>
    <s v="V300051"/>
    <s v="2024-0027"/>
    <x v="103"/>
    <n v="4"/>
    <s v="Wagon"/>
    <n v="71"/>
    <e v="#N/A"/>
    <x v="37"/>
    <m/>
    <m/>
    <x v="1"/>
    <x v="3"/>
    <n v="1"/>
    <m/>
    <m/>
    <n v="1"/>
    <m/>
    <n v="1"/>
    <n v="0"/>
    <x v="1"/>
    <n v="0"/>
    <d v="1899-12-30T00:00:00"/>
    <d v="1899-12-30T00:00:00"/>
    <x v="0"/>
    <m/>
    <m/>
    <m/>
    <e v="#N/A"/>
    <e v="#N/A"/>
    <n v="393"/>
    <x v="1"/>
    <m/>
    <m/>
    <m/>
    <m/>
    <s v="n.a."/>
    <m/>
    <m/>
    <n v="0"/>
    <n v="3"/>
    <m/>
    <e v="#N/A"/>
    <m/>
    <m/>
    <m/>
    <m/>
    <m/>
    <m/>
    <m/>
    <m/>
    <m/>
    <m/>
    <m/>
    <m/>
    <m/>
    <m/>
    <m/>
    <m/>
    <m/>
    <m/>
    <m/>
    <m/>
    <m/>
    <n v="80000"/>
    <m/>
    <m/>
    <s v="Euro"/>
    <n v="40.8"/>
    <m/>
    <m/>
    <m/>
    <m/>
    <e v="#N/A"/>
    <m/>
    <m/>
    <m/>
    <m/>
    <m/>
    <m/>
    <m/>
    <m/>
    <m/>
    <m/>
    <m/>
    <m/>
    <m/>
    <m/>
    <m/>
    <m/>
    <m/>
    <m/>
    <m/>
    <m/>
    <m/>
    <m/>
  </r>
  <r>
    <m/>
    <s v="V300051"/>
    <s v="2024-0027"/>
    <x v="103"/>
    <n v="4"/>
    <s v="Wagon"/>
    <n v="72"/>
    <e v="#N/A"/>
    <x v="37"/>
    <m/>
    <m/>
    <x v="1"/>
    <x v="3"/>
    <n v="1"/>
    <m/>
    <m/>
    <n v="1"/>
    <m/>
    <n v="1"/>
    <n v="0"/>
    <x v="1"/>
    <n v="0"/>
    <d v="1899-12-30T00:00:00"/>
    <d v="1899-12-30T00:00:00"/>
    <x v="0"/>
    <m/>
    <m/>
    <m/>
    <e v="#N/A"/>
    <e v="#N/A"/>
    <n v="393"/>
    <x v="1"/>
    <m/>
    <m/>
    <m/>
    <m/>
    <s v="n.a."/>
    <m/>
    <m/>
    <n v="0"/>
    <n v="3"/>
    <m/>
    <e v="#N/A"/>
    <m/>
    <m/>
    <m/>
    <m/>
    <m/>
    <m/>
    <m/>
    <m/>
    <m/>
    <m/>
    <m/>
    <m/>
    <m/>
    <m/>
    <m/>
    <m/>
    <m/>
    <m/>
    <m/>
    <m/>
    <m/>
    <n v="80000"/>
    <m/>
    <m/>
    <s v="Euro"/>
    <n v="40.8"/>
    <m/>
    <m/>
    <m/>
    <m/>
    <e v="#N/A"/>
    <m/>
    <m/>
    <m/>
    <m/>
    <m/>
    <m/>
    <m/>
    <m/>
    <m/>
    <m/>
    <m/>
    <m/>
    <m/>
    <m/>
    <m/>
    <m/>
    <m/>
    <m/>
    <m/>
    <m/>
    <m/>
    <m/>
  </r>
  <r>
    <m/>
    <s v="V300051"/>
    <s v="2024-0027"/>
    <x v="103"/>
    <n v="4"/>
    <s v="Wagon"/>
    <n v="73"/>
    <e v="#N/A"/>
    <x v="37"/>
    <m/>
    <m/>
    <x v="1"/>
    <x v="3"/>
    <n v="1"/>
    <m/>
    <m/>
    <n v="1"/>
    <m/>
    <n v="1"/>
    <n v="0"/>
    <x v="1"/>
    <n v="0"/>
    <d v="1899-12-30T00:00:00"/>
    <d v="1899-12-30T00:00:00"/>
    <x v="0"/>
    <m/>
    <m/>
    <m/>
    <e v="#N/A"/>
    <e v="#N/A"/>
    <n v="393"/>
    <x v="1"/>
    <m/>
    <m/>
    <m/>
    <m/>
    <s v="n.a."/>
    <m/>
    <m/>
    <n v="0"/>
    <n v="3"/>
    <m/>
    <e v="#N/A"/>
    <m/>
    <m/>
    <m/>
    <m/>
    <m/>
    <m/>
    <m/>
    <m/>
    <m/>
    <m/>
    <m/>
    <m/>
    <m/>
    <m/>
    <m/>
    <m/>
    <m/>
    <m/>
    <m/>
    <m/>
    <m/>
    <n v="80000"/>
    <m/>
    <m/>
    <s v="Euro"/>
    <n v="40.8"/>
    <m/>
    <m/>
    <m/>
    <m/>
    <e v="#N/A"/>
    <m/>
    <m/>
    <m/>
    <m/>
    <m/>
    <m/>
    <m/>
    <m/>
    <m/>
    <m/>
    <m/>
    <m/>
    <m/>
    <m/>
    <m/>
    <m/>
    <m/>
    <m/>
    <m/>
    <m/>
    <m/>
    <m/>
  </r>
  <r>
    <m/>
    <s v="V300051"/>
    <s v="2024-0027"/>
    <x v="103"/>
    <n v="4"/>
    <s v="Wagon"/>
    <n v="74"/>
    <e v="#N/A"/>
    <x v="37"/>
    <m/>
    <m/>
    <x v="1"/>
    <x v="3"/>
    <n v="1"/>
    <m/>
    <m/>
    <n v="1"/>
    <m/>
    <n v="1"/>
    <n v="0"/>
    <x v="1"/>
    <n v="0"/>
    <d v="1899-12-30T00:00:00"/>
    <d v="1899-12-30T00:00:00"/>
    <x v="0"/>
    <m/>
    <m/>
    <m/>
    <e v="#N/A"/>
    <e v="#N/A"/>
    <n v="393"/>
    <x v="1"/>
    <m/>
    <m/>
    <m/>
    <m/>
    <s v="n.a."/>
    <m/>
    <m/>
    <n v="0"/>
    <n v="3"/>
    <m/>
    <e v="#N/A"/>
    <m/>
    <m/>
    <m/>
    <m/>
    <m/>
    <m/>
    <m/>
    <m/>
    <m/>
    <m/>
    <m/>
    <m/>
    <m/>
    <m/>
    <m/>
    <m/>
    <m/>
    <m/>
    <m/>
    <m/>
    <m/>
    <n v="80000"/>
    <m/>
    <m/>
    <s v="Euro"/>
    <n v="40.8"/>
    <m/>
    <m/>
    <m/>
    <m/>
    <e v="#N/A"/>
    <m/>
    <m/>
    <m/>
    <m/>
    <m/>
    <m/>
    <m/>
    <m/>
    <m/>
    <m/>
    <m/>
    <m/>
    <m/>
    <m/>
    <m/>
    <m/>
    <m/>
    <m/>
    <m/>
    <m/>
    <m/>
    <m/>
  </r>
  <r>
    <m/>
    <s v="V300051"/>
    <s v="2024-0027"/>
    <x v="103"/>
    <n v="4"/>
    <s v="Wagon"/>
    <n v="75"/>
    <e v="#N/A"/>
    <x v="37"/>
    <m/>
    <m/>
    <x v="1"/>
    <x v="3"/>
    <n v="1"/>
    <m/>
    <m/>
    <n v="1"/>
    <m/>
    <n v="1"/>
    <n v="0"/>
    <x v="1"/>
    <n v="0"/>
    <d v="1899-12-30T00:00:00"/>
    <d v="1899-12-30T00:00:00"/>
    <x v="0"/>
    <m/>
    <m/>
    <m/>
    <e v="#N/A"/>
    <e v="#N/A"/>
    <n v="393"/>
    <x v="1"/>
    <m/>
    <m/>
    <m/>
    <m/>
    <s v="n.a."/>
    <m/>
    <m/>
    <n v="0"/>
    <n v="3"/>
    <m/>
    <e v="#N/A"/>
    <m/>
    <m/>
    <m/>
    <m/>
    <m/>
    <m/>
    <m/>
    <m/>
    <m/>
    <m/>
    <m/>
    <m/>
    <m/>
    <m/>
    <m/>
    <m/>
    <m/>
    <m/>
    <m/>
    <m/>
    <m/>
    <n v="80000"/>
    <m/>
    <m/>
    <s v="Euro"/>
    <n v="40.8"/>
    <m/>
    <m/>
    <m/>
    <m/>
    <e v="#N/A"/>
    <m/>
    <m/>
    <m/>
    <m/>
    <m/>
    <m/>
    <m/>
    <m/>
    <m/>
    <m/>
    <m/>
    <m/>
    <m/>
    <m/>
    <m/>
    <m/>
    <m/>
    <m/>
    <m/>
    <m/>
    <m/>
    <m/>
  </r>
  <r>
    <m/>
    <s v="V300051"/>
    <s v="2024-0027"/>
    <x v="103"/>
    <n v="4"/>
    <s v="Wagon"/>
    <n v="76"/>
    <e v="#N/A"/>
    <x v="37"/>
    <m/>
    <m/>
    <x v="1"/>
    <x v="3"/>
    <n v="1"/>
    <m/>
    <m/>
    <n v="1"/>
    <m/>
    <n v="1"/>
    <n v="0"/>
    <x v="1"/>
    <n v="0"/>
    <d v="1899-12-30T00:00:00"/>
    <d v="1899-12-30T00:00:00"/>
    <x v="0"/>
    <m/>
    <m/>
    <m/>
    <e v="#N/A"/>
    <e v="#N/A"/>
    <n v="393"/>
    <x v="1"/>
    <m/>
    <m/>
    <m/>
    <m/>
    <s v="n.a."/>
    <m/>
    <m/>
    <n v="0"/>
    <n v="3"/>
    <m/>
    <e v="#N/A"/>
    <m/>
    <m/>
    <m/>
    <m/>
    <m/>
    <m/>
    <m/>
    <m/>
    <m/>
    <m/>
    <m/>
    <m/>
    <m/>
    <m/>
    <m/>
    <m/>
    <m/>
    <m/>
    <m/>
    <m/>
    <m/>
    <n v="80000"/>
    <m/>
    <m/>
    <s v="Euro"/>
    <n v="40.8"/>
    <m/>
    <m/>
    <m/>
    <m/>
    <e v="#N/A"/>
    <m/>
    <m/>
    <m/>
    <m/>
    <m/>
    <m/>
    <m/>
    <m/>
    <m/>
    <m/>
    <m/>
    <m/>
    <m/>
    <m/>
    <m/>
    <m/>
    <m/>
    <m/>
    <m/>
    <m/>
    <m/>
    <m/>
  </r>
  <r>
    <m/>
    <s v="V300051"/>
    <s v="2024-0027"/>
    <x v="103"/>
    <n v="4"/>
    <s v="Wagon"/>
    <n v="77"/>
    <e v="#N/A"/>
    <x v="37"/>
    <m/>
    <m/>
    <x v="1"/>
    <x v="3"/>
    <n v="1"/>
    <m/>
    <m/>
    <n v="1"/>
    <m/>
    <n v="1"/>
    <n v="0"/>
    <x v="1"/>
    <n v="0"/>
    <d v="1899-12-30T00:00:00"/>
    <d v="1899-12-30T00:00:00"/>
    <x v="0"/>
    <m/>
    <m/>
    <m/>
    <e v="#N/A"/>
    <e v="#N/A"/>
    <n v="393"/>
    <x v="1"/>
    <m/>
    <m/>
    <m/>
    <m/>
    <s v="n.a."/>
    <m/>
    <m/>
    <n v="0"/>
    <n v="3"/>
    <m/>
    <e v="#N/A"/>
    <m/>
    <m/>
    <m/>
    <m/>
    <m/>
    <m/>
    <m/>
    <m/>
    <m/>
    <m/>
    <m/>
    <m/>
    <m/>
    <m/>
    <m/>
    <m/>
    <m/>
    <m/>
    <m/>
    <m/>
    <m/>
    <n v="80000"/>
    <m/>
    <m/>
    <s v="Euro"/>
    <n v="40.8"/>
    <m/>
    <m/>
    <m/>
    <m/>
    <e v="#N/A"/>
    <m/>
    <m/>
    <m/>
    <m/>
    <m/>
    <m/>
    <m/>
    <m/>
    <m/>
    <m/>
    <m/>
    <m/>
    <m/>
    <m/>
    <m/>
    <m/>
    <m/>
    <m/>
    <m/>
    <m/>
    <m/>
    <m/>
  </r>
  <r>
    <m/>
    <s v="V300051"/>
    <s v="2024-0027"/>
    <x v="103"/>
    <n v="4"/>
    <s v="Wagon"/>
    <n v="78"/>
    <e v="#N/A"/>
    <x v="37"/>
    <m/>
    <m/>
    <x v="1"/>
    <x v="3"/>
    <n v="1"/>
    <m/>
    <m/>
    <n v="1"/>
    <m/>
    <n v="1"/>
    <n v="0"/>
    <x v="1"/>
    <n v="0"/>
    <d v="1899-12-30T00:00:00"/>
    <d v="1899-12-30T00:00:00"/>
    <x v="0"/>
    <m/>
    <m/>
    <m/>
    <e v="#N/A"/>
    <e v="#N/A"/>
    <n v="393"/>
    <x v="1"/>
    <m/>
    <m/>
    <m/>
    <m/>
    <s v="n.a."/>
    <m/>
    <m/>
    <n v="0"/>
    <n v="3"/>
    <m/>
    <e v="#N/A"/>
    <m/>
    <m/>
    <m/>
    <m/>
    <m/>
    <m/>
    <m/>
    <m/>
    <m/>
    <m/>
    <m/>
    <m/>
    <m/>
    <m/>
    <m/>
    <m/>
    <m/>
    <m/>
    <m/>
    <m/>
    <m/>
    <n v="80000"/>
    <m/>
    <m/>
    <s v="Euro"/>
    <n v="40.8"/>
    <m/>
    <m/>
    <m/>
    <m/>
    <e v="#N/A"/>
    <m/>
    <m/>
    <m/>
    <m/>
    <m/>
    <m/>
    <m/>
    <m/>
    <m/>
    <m/>
    <m/>
    <m/>
    <m/>
    <m/>
    <m/>
    <m/>
    <m/>
    <m/>
    <m/>
    <m/>
    <m/>
    <m/>
  </r>
  <r>
    <m/>
    <s v="V300051"/>
    <s v="2024-0027"/>
    <x v="103"/>
    <n v="4"/>
    <s v="Wagon"/>
    <n v="79"/>
    <e v="#N/A"/>
    <x v="37"/>
    <m/>
    <m/>
    <x v="1"/>
    <x v="3"/>
    <n v="1"/>
    <m/>
    <m/>
    <n v="1"/>
    <m/>
    <n v="1"/>
    <n v="0"/>
    <x v="1"/>
    <n v="0"/>
    <d v="1899-12-30T00:00:00"/>
    <d v="1899-12-30T00:00:00"/>
    <x v="0"/>
    <m/>
    <m/>
    <m/>
    <e v="#N/A"/>
    <e v="#N/A"/>
    <n v="393"/>
    <x v="1"/>
    <m/>
    <m/>
    <m/>
    <m/>
    <s v="n.a."/>
    <m/>
    <m/>
    <n v="0"/>
    <n v="3"/>
    <m/>
    <e v="#N/A"/>
    <m/>
    <m/>
    <m/>
    <m/>
    <m/>
    <m/>
    <m/>
    <m/>
    <m/>
    <m/>
    <m/>
    <m/>
    <m/>
    <m/>
    <m/>
    <m/>
    <m/>
    <m/>
    <m/>
    <m/>
    <m/>
    <n v="80000"/>
    <m/>
    <m/>
    <s v="Euro"/>
    <n v="40.8"/>
    <m/>
    <m/>
    <m/>
    <m/>
    <e v="#N/A"/>
    <m/>
    <m/>
    <m/>
    <m/>
    <m/>
    <m/>
    <m/>
    <m/>
    <m/>
    <m/>
    <m/>
    <m/>
    <m/>
    <m/>
    <m/>
    <m/>
    <m/>
    <m/>
    <m/>
    <m/>
    <m/>
    <m/>
  </r>
  <r>
    <m/>
    <s v="V300051"/>
    <s v="2024-0027"/>
    <x v="103"/>
    <n v="4"/>
    <s v="Wagon"/>
    <n v="80"/>
    <e v="#N/A"/>
    <x v="37"/>
    <m/>
    <m/>
    <x v="1"/>
    <x v="3"/>
    <n v="1"/>
    <m/>
    <m/>
    <n v="1"/>
    <m/>
    <n v="1"/>
    <n v="0"/>
    <x v="1"/>
    <n v="0"/>
    <d v="1899-12-30T00:00:00"/>
    <d v="1899-12-30T00:00:00"/>
    <x v="0"/>
    <m/>
    <m/>
    <m/>
    <e v="#N/A"/>
    <e v="#N/A"/>
    <n v="393"/>
    <x v="1"/>
    <m/>
    <m/>
    <m/>
    <m/>
    <s v="n.a."/>
    <m/>
    <m/>
    <n v="0"/>
    <n v="3"/>
    <m/>
    <e v="#N/A"/>
    <m/>
    <m/>
    <m/>
    <m/>
    <m/>
    <m/>
    <m/>
    <m/>
    <m/>
    <m/>
    <m/>
    <m/>
    <m/>
    <m/>
    <m/>
    <m/>
    <m/>
    <m/>
    <m/>
    <m/>
    <m/>
    <n v="80000"/>
    <m/>
    <m/>
    <s v="Euro"/>
    <n v="40.8"/>
    <m/>
    <m/>
    <m/>
    <m/>
    <e v="#N/A"/>
    <m/>
    <m/>
    <m/>
    <m/>
    <m/>
    <m/>
    <m/>
    <m/>
    <m/>
    <m/>
    <m/>
    <m/>
    <m/>
    <m/>
    <m/>
    <m/>
    <m/>
    <m/>
    <m/>
    <m/>
    <m/>
    <m/>
  </r>
  <r>
    <m/>
    <s v="V300051"/>
    <s v="2024-0027"/>
    <x v="103"/>
    <n v="4"/>
    <s v="Wagon"/>
    <n v="81"/>
    <e v="#N/A"/>
    <x v="37"/>
    <m/>
    <m/>
    <x v="1"/>
    <x v="3"/>
    <n v="1"/>
    <m/>
    <m/>
    <n v="1"/>
    <m/>
    <n v="1"/>
    <n v="0"/>
    <x v="1"/>
    <n v="0"/>
    <d v="1899-12-30T00:00:00"/>
    <d v="1899-12-30T00:00:00"/>
    <x v="0"/>
    <m/>
    <m/>
    <m/>
    <e v="#N/A"/>
    <e v="#N/A"/>
    <n v="393"/>
    <x v="1"/>
    <m/>
    <m/>
    <m/>
    <m/>
    <s v="n.a."/>
    <m/>
    <m/>
    <n v="0"/>
    <n v="3"/>
    <m/>
    <e v="#N/A"/>
    <m/>
    <m/>
    <m/>
    <m/>
    <m/>
    <m/>
    <m/>
    <m/>
    <m/>
    <m/>
    <m/>
    <m/>
    <m/>
    <m/>
    <m/>
    <m/>
    <m/>
    <m/>
    <m/>
    <m/>
    <m/>
    <n v="80000"/>
    <m/>
    <m/>
    <s v="Euro"/>
    <n v="40.8"/>
    <m/>
    <m/>
    <m/>
    <m/>
    <e v="#N/A"/>
    <m/>
    <m/>
    <m/>
    <m/>
    <m/>
    <m/>
    <m/>
    <m/>
    <m/>
    <m/>
    <m/>
    <m/>
    <m/>
    <m/>
    <m/>
    <m/>
    <m/>
    <m/>
    <m/>
    <m/>
    <m/>
    <m/>
  </r>
  <r>
    <m/>
    <s v="V300051"/>
    <s v="2024-0027"/>
    <x v="103"/>
    <n v="4"/>
    <s v="Wagon"/>
    <n v="82"/>
    <e v="#N/A"/>
    <x v="37"/>
    <m/>
    <m/>
    <x v="1"/>
    <x v="3"/>
    <n v="1"/>
    <m/>
    <m/>
    <n v="1"/>
    <m/>
    <n v="1"/>
    <n v="0"/>
    <x v="1"/>
    <n v="0"/>
    <d v="1899-12-30T00:00:00"/>
    <d v="1899-12-30T00:00:00"/>
    <x v="0"/>
    <m/>
    <m/>
    <m/>
    <e v="#N/A"/>
    <e v="#N/A"/>
    <n v="393"/>
    <x v="1"/>
    <m/>
    <m/>
    <m/>
    <m/>
    <s v="n.a."/>
    <m/>
    <m/>
    <n v="0"/>
    <n v="3"/>
    <m/>
    <e v="#N/A"/>
    <m/>
    <m/>
    <m/>
    <m/>
    <m/>
    <m/>
    <m/>
    <m/>
    <m/>
    <m/>
    <m/>
    <m/>
    <m/>
    <m/>
    <m/>
    <m/>
    <m/>
    <m/>
    <m/>
    <m/>
    <m/>
    <n v="80000"/>
    <m/>
    <m/>
    <s v="Euro"/>
    <n v="40.8"/>
    <m/>
    <m/>
    <m/>
    <m/>
    <e v="#N/A"/>
    <m/>
    <m/>
    <m/>
    <m/>
    <m/>
    <m/>
    <m/>
    <m/>
    <m/>
    <m/>
    <m/>
    <m/>
    <m/>
    <m/>
    <m/>
    <m/>
    <m/>
    <m/>
    <m/>
    <m/>
    <m/>
    <m/>
  </r>
  <r>
    <m/>
    <s v="V300051"/>
    <s v="2024-0027"/>
    <x v="103"/>
    <n v="4"/>
    <s v="Wagon"/>
    <n v="83"/>
    <e v="#N/A"/>
    <x v="37"/>
    <m/>
    <m/>
    <x v="1"/>
    <x v="3"/>
    <n v="1"/>
    <m/>
    <m/>
    <n v="1"/>
    <m/>
    <n v="1"/>
    <n v="0"/>
    <x v="1"/>
    <n v="0"/>
    <d v="1899-12-30T00:00:00"/>
    <d v="1899-12-30T00:00:00"/>
    <x v="0"/>
    <m/>
    <m/>
    <m/>
    <e v="#N/A"/>
    <e v="#N/A"/>
    <n v="393"/>
    <x v="1"/>
    <m/>
    <m/>
    <m/>
    <m/>
    <s v="n.a."/>
    <m/>
    <m/>
    <n v="0"/>
    <n v="3"/>
    <m/>
    <e v="#N/A"/>
    <m/>
    <m/>
    <m/>
    <m/>
    <m/>
    <m/>
    <m/>
    <m/>
    <m/>
    <m/>
    <m/>
    <m/>
    <m/>
    <m/>
    <m/>
    <m/>
    <m/>
    <m/>
    <m/>
    <m/>
    <m/>
    <n v="80000"/>
    <m/>
    <m/>
    <s v="Euro"/>
    <n v="40.8"/>
    <m/>
    <m/>
    <m/>
    <m/>
    <e v="#N/A"/>
    <m/>
    <m/>
    <m/>
    <m/>
    <m/>
    <m/>
    <m/>
    <m/>
    <m/>
    <m/>
    <m/>
    <m/>
    <m/>
    <m/>
    <m/>
    <m/>
    <m/>
    <m/>
    <m/>
    <m/>
    <m/>
    <m/>
  </r>
  <r>
    <m/>
    <s v="V300051"/>
    <s v="2024-0027"/>
    <x v="103"/>
    <n v="4"/>
    <s v="Wagon"/>
    <n v="84"/>
    <e v="#N/A"/>
    <x v="37"/>
    <m/>
    <m/>
    <x v="1"/>
    <x v="3"/>
    <n v="1"/>
    <m/>
    <m/>
    <n v="1"/>
    <m/>
    <n v="1"/>
    <n v="0"/>
    <x v="1"/>
    <n v="0"/>
    <d v="1899-12-30T00:00:00"/>
    <d v="1899-12-30T00:00:00"/>
    <x v="0"/>
    <m/>
    <m/>
    <m/>
    <e v="#N/A"/>
    <e v="#N/A"/>
    <n v="393"/>
    <x v="1"/>
    <m/>
    <m/>
    <m/>
    <m/>
    <s v="n.a."/>
    <m/>
    <m/>
    <n v="0"/>
    <n v="3"/>
    <m/>
    <e v="#N/A"/>
    <m/>
    <m/>
    <m/>
    <m/>
    <m/>
    <m/>
    <m/>
    <m/>
    <m/>
    <m/>
    <m/>
    <m/>
    <m/>
    <m/>
    <m/>
    <m/>
    <m/>
    <m/>
    <m/>
    <m/>
    <m/>
    <n v="80000"/>
    <m/>
    <m/>
    <s v="Euro"/>
    <n v="40.8"/>
    <m/>
    <m/>
    <m/>
    <m/>
    <e v="#N/A"/>
    <m/>
    <m/>
    <m/>
    <m/>
    <m/>
    <m/>
    <m/>
    <m/>
    <m/>
    <m/>
    <m/>
    <m/>
    <m/>
    <m/>
    <m/>
    <m/>
    <m/>
    <m/>
    <m/>
    <m/>
    <m/>
    <m/>
  </r>
  <r>
    <m/>
    <s v="V300051"/>
    <s v="2024-0027"/>
    <x v="103"/>
    <n v="4"/>
    <s v="Wagon"/>
    <n v="85"/>
    <e v="#N/A"/>
    <x v="37"/>
    <m/>
    <m/>
    <x v="1"/>
    <x v="3"/>
    <n v="1"/>
    <m/>
    <m/>
    <n v="1"/>
    <m/>
    <n v="1"/>
    <n v="0"/>
    <x v="1"/>
    <n v="0"/>
    <d v="1899-12-30T00:00:00"/>
    <d v="1899-12-30T00:00:00"/>
    <x v="0"/>
    <m/>
    <m/>
    <m/>
    <e v="#N/A"/>
    <e v="#N/A"/>
    <n v="393"/>
    <x v="1"/>
    <m/>
    <m/>
    <m/>
    <m/>
    <s v="n.a."/>
    <m/>
    <m/>
    <n v="0"/>
    <n v="3"/>
    <m/>
    <e v="#N/A"/>
    <m/>
    <m/>
    <m/>
    <m/>
    <m/>
    <m/>
    <m/>
    <m/>
    <m/>
    <m/>
    <m/>
    <m/>
    <m/>
    <m/>
    <m/>
    <m/>
    <m/>
    <m/>
    <m/>
    <m/>
    <m/>
    <n v="80000"/>
    <m/>
    <m/>
    <s v="Euro"/>
    <n v="40.8"/>
    <m/>
    <m/>
    <m/>
    <m/>
    <e v="#N/A"/>
    <m/>
    <m/>
    <m/>
    <m/>
    <m/>
    <m/>
    <m/>
    <m/>
    <m/>
    <m/>
    <m/>
    <m/>
    <m/>
    <m/>
    <m/>
    <m/>
    <m/>
    <m/>
    <m/>
    <m/>
    <m/>
    <m/>
  </r>
  <r>
    <m/>
    <s v="V300051"/>
    <s v="2024-0027"/>
    <x v="103"/>
    <n v="4"/>
    <s v="Wagon"/>
    <n v="86"/>
    <e v="#N/A"/>
    <x v="37"/>
    <m/>
    <m/>
    <x v="1"/>
    <x v="3"/>
    <n v="1"/>
    <m/>
    <m/>
    <n v="1"/>
    <m/>
    <n v="1"/>
    <n v="0"/>
    <x v="1"/>
    <n v="0"/>
    <d v="1899-12-30T00:00:00"/>
    <d v="1899-12-30T00:00:00"/>
    <x v="0"/>
    <m/>
    <m/>
    <m/>
    <e v="#N/A"/>
    <e v="#N/A"/>
    <n v="393"/>
    <x v="1"/>
    <m/>
    <m/>
    <m/>
    <m/>
    <s v="n.a."/>
    <m/>
    <m/>
    <n v="0"/>
    <n v="3"/>
    <m/>
    <e v="#N/A"/>
    <m/>
    <m/>
    <m/>
    <m/>
    <m/>
    <m/>
    <m/>
    <m/>
    <m/>
    <m/>
    <m/>
    <m/>
    <m/>
    <m/>
    <m/>
    <m/>
    <m/>
    <m/>
    <m/>
    <m/>
    <m/>
    <n v="80000"/>
    <m/>
    <m/>
    <s v="Euro"/>
    <n v="40.8"/>
    <m/>
    <m/>
    <m/>
    <m/>
    <e v="#N/A"/>
    <m/>
    <m/>
    <m/>
    <m/>
    <m/>
    <m/>
    <m/>
    <m/>
    <m/>
    <m/>
    <m/>
    <m/>
    <m/>
    <m/>
    <m/>
    <m/>
    <m/>
    <m/>
    <m/>
    <m/>
    <m/>
    <m/>
  </r>
  <r>
    <m/>
    <s v="V300051"/>
    <s v="2024-0027"/>
    <x v="103"/>
    <n v="5"/>
    <s v="Batch"/>
    <m/>
    <m/>
    <x v="37"/>
    <s v="FRA"/>
    <s v="West EU"/>
    <x v="1"/>
    <x v="3"/>
    <n v="24"/>
    <m/>
    <m/>
    <n v="24"/>
    <n v="0"/>
    <n v="24"/>
    <n v="0"/>
    <x v="3"/>
    <n v="0"/>
    <d v="1899-12-30T00:00:00"/>
    <d v="1899-12-30T00:00:00"/>
    <x v="0"/>
    <m/>
    <m/>
    <m/>
    <d v="2024-10-04T00:00:00"/>
    <d v="2025-12-28T00:00:00"/>
    <m/>
    <x v="105"/>
    <d v="2025-03-18T00:00:00"/>
    <m/>
    <m/>
    <n v="24"/>
    <s v="n.a."/>
    <m/>
    <m/>
    <n v="0"/>
    <n v="3"/>
    <m/>
    <m/>
    <n v="0"/>
    <m/>
    <m/>
    <m/>
    <m/>
    <m/>
    <m/>
    <m/>
    <m/>
    <s v="B"/>
    <n v="82"/>
    <s v="1.4.1"/>
    <s v="CHE"/>
    <s v="3 Mths Cash Deposit"/>
    <s v="Y"/>
    <s v="N"/>
    <n v="0"/>
    <n v="0"/>
    <m/>
    <m/>
    <m/>
    <n v="80000"/>
    <s v="N"/>
    <m/>
    <s v="Euro"/>
    <n v="40.8"/>
    <n v="-15.8"/>
    <n v="0"/>
    <m/>
    <n v="0"/>
    <n v="25"/>
    <n v="0.25"/>
    <n v="0"/>
    <n v="0"/>
    <n v="0.06"/>
    <n v="7.35"/>
    <n v="-11.4"/>
    <n v="-4.050000000000001"/>
    <n v="4.4"/>
    <n v="-4.4"/>
    <n v="0"/>
    <n v="29.05"/>
    <s v="0.00"/>
    <n v="29.05"/>
    <n v="0.991394148020654"/>
    <n v="0"/>
    <n v="28.8"/>
    <n v="28.8"/>
    <n v="1920000"/>
    <n v="0"/>
    <s v="N"/>
    <n v="0"/>
    <n v="218400"/>
  </r>
  <r>
    <m/>
    <s v="V300051"/>
    <s v="2024-0027"/>
    <x v="103"/>
    <n v="5"/>
    <s v="Wagon"/>
    <n v="87"/>
    <e v="#N/A"/>
    <x v="37"/>
    <m/>
    <m/>
    <x v="1"/>
    <x v="3"/>
    <n v="1"/>
    <m/>
    <m/>
    <n v="1"/>
    <m/>
    <n v="1"/>
    <n v="0"/>
    <x v="1"/>
    <n v="0"/>
    <d v="1899-12-30T00:00:00"/>
    <d v="1899-12-30T00:00:00"/>
    <x v="0"/>
    <m/>
    <m/>
    <m/>
    <e v="#N/A"/>
    <e v="#N/A"/>
    <n v="393"/>
    <x v="1"/>
    <m/>
    <m/>
    <m/>
    <m/>
    <s v="n.a."/>
    <m/>
    <m/>
    <n v="0"/>
    <n v="3"/>
    <m/>
    <e v="#N/A"/>
    <m/>
    <m/>
    <m/>
    <m/>
    <m/>
    <m/>
    <m/>
    <m/>
    <m/>
    <m/>
    <m/>
    <m/>
    <m/>
    <m/>
    <m/>
    <m/>
    <m/>
    <m/>
    <m/>
    <m/>
    <m/>
    <n v="80000"/>
    <m/>
    <m/>
    <s v="Euro"/>
    <n v="40.8"/>
    <m/>
    <m/>
    <m/>
    <m/>
    <e v="#N/A"/>
    <m/>
    <m/>
    <m/>
    <m/>
    <m/>
    <m/>
    <m/>
    <m/>
    <m/>
    <m/>
    <m/>
    <m/>
    <m/>
    <m/>
    <m/>
    <m/>
    <m/>
    <m/>
    <m/>
    <m/>
    <m/>
    <m/>
  </r>
  <r>
    <m/>
    <s v="V300051"/>
    <s v="2024-0027"/>
    <x v="103"/>
    <n v="5"/>
    <s v="Wagon"/>
    <n v="88"/>
    <e v="#N/A"/>
    <x v="37"/>
    <m/>
    <m/>
    <x v="1"/>
    <x v="3"/>
    <n v="1"/>
    <m/>
    <m/>
    <n v="1"/>
    <m/>
    <n v="1"/>
    <n v="0"/>
    <x v="1"/>
    <n v="0"/>
    <d v="1899-12-30T00:00:00"/>
    <d v="1899-12-30T00:00:00"/>
    <x v="0"/>
    <m/>
    <m/>
    <m/>
    <e v="#N/A"/>
    <e v="#N/A"/>
    <n v="393"/>
    <x v="1"/>
    <m/>
    <m/>
    <m/>
    <m/>
    <s v="n.a."/>
    <m/>
    <m/>
    <n v="0"/>
    <n v="3"/>
    <m/>
    <e v="#N/A"/>
    <m/>
    <m/>
    <m/>
    <m/>
    <m/>
    <m/>
    <m/>
    <m/>
    <m/>
    <m/>
    <m/>
    <m/>
    <m/>
    <m/>
    <m/>
    <m/>
    <m/>
    <m/>
    <m/>
    <m/>
    <m/>
    <n v="80000"/>
    <m/>
    <m/>
    <s v="Euro"/>
    <n v="40.8"/>
    <m/>
    <m/>
    <m/>
    <m/>
    <e v="#N/A"/>
    <m/>
    <m/>
    <m/>
    <m/>
    <m/>
    <m/>
    <m/>
    <m/>
    <m/>
    <m/>
    <m/>
    <m/>
    <m/>
    <m/>
    <m/>
    <m/>
    <m/>
    <m/>
    <m/>
    <m/>
    <m/>
    <m/>
  </r>
  <r>
    <m/>
    <s v="V300051"/>
    <s v="2024-0027"/>
    <x v="103"/>
    <n v="5"/>
    <s v="Wagon"/>
    <n v="89"/>
    <e v="#N/A"/>
    <x v="37"/>
    <m/>
    <m/>
    <x v="1"/>
    <x v="3"/>
    <n v="1"/>
    <m/>
    <m/>
    <n v="1"/>
    <m/>
    <n v="1"/>
    <n v="0"/>
    <x v="1"/>
    <n v="0"/>
    <d v="1899-12-30T00:00:00"/>
    <d v="1899-12-30T00:00:00"/>
    <x v="0"/>
    <m/>
    <m/>
    <m/>
    <e v="#N/A"/>
    <e v="#N/A"/>
    <n v="393"/>
    <x v="1"/>
    <m/>
    <m/>
    <m/>
    <m/>
    <s v="n.a."/>
    <m/>
    <m/>
    <n v="0"/>
    <n v="3"/>
    <m/>
    <e v="#N/A"/>
    <m/>
    <m/>
    <m/>
    <m/>
    <m/>
    <m/>
    <m/>
    <m/>
    <m/>
    <m/>
    <m/>
    <m/>
    <m/>
    <m/>
    <m/>
    <m/>
    <m/>
    <m/>
    <m/>
    <m/>
    <m/>
    <n v="80000"/>
    <m/>
    <m/>
    <s v="Euro"/>
    <n v="40.8"/>
    <m/>
    <m/>
    <m/>
    <m/>
    <e v="#N/A"/>
    <m/>
    <m/>
    <m/>
    <m/>
    <m/>
    <m/>
    <m/>
    <m/>
    <m/>
    <m/>
    <m/>
    <m/>
    <m/>
    <m/>
    <m/>
    <m/>
    <m/>
    <m/>
    <m/>
    <m/>
    <m/>
    <m/>
  </r>
  <r>
    <m/>
    <s v="V300051"/>
    <s v="2024-0027"/>
    <x v="103"/>
    <n v="5"/>
    <s v="Wagon"/>
    <n v="90"/>
    <e v="#N/A"/>
    <x v="37"/>
    <m/>
    <m/>
    <x v="1"/>
    <x v="3"/>
    <n v="1"/>
    <m/>
    <m/>
    <n v="1"/>
    <m/>
    <n v="1"/>
    <n v="0"/>
    <x v="1"/>
    <n v="0"/>
    <d v="1899-12-30T00:00:00"/>
    <d v="1899-12-30T00:00:00"/>
    <x v="0"/>
    <m/>
    <m/>
    <m/>
    <e v="#N/A"/>
    <e v="#N/A"/>
    <n v="393"/>
    <x v="1"/>
    <m/>
    <m/>
    <m/>
    <m/>
    <s v="n.a."/>
    <m/>
    <m/>
    <n v="0"/>
    <n v="3"/>
    <m/>
    <e v="#N/A"/>
    <m/>
    <m/>
    <m/>
    <m/>
    <m/>
    <m/>
    <m/>
    <m/>
    <m/>
    <m/>
    <m/>
    <m/>
    <m/>
    <m/>
    <m/>
    <m/>
    <m/>
    <m/>
    <m/>
    <m/>
    <m/>
    <n v="80000"/>
    <m/>
    <m/>
    <s v="Euro"/>
    <n v="40.8"/>
    <m/>
    <m/>
    <m/>
    <m/>
    <e v="#N/A"/>
    <m/>
    <m/>
    <m/>
    <m/>
    <m/>
    <m/>
    <m/>
    <m/>
    <m/>
    <m/>
    <m/>
    <m/>
    <m/>
    <m/>
    <m/>
    <m/>
    <m/>
    <m/>
    <m/>
    <m/>
    <m/>
    <m/>
  </r>
  <r>
    <m/>
    <s v="V300051"/>
    <s v="2024-0027"/>
    <x v="103"/>
    <n v="5"/>
    <s v="Wagon"/>
    <n v="91"/>
    <e v="#N/A"/>
    <x v="37"/>
    <m/>
    <m/>
    <x v="1"/>
    <x v="3"/>
    <n v="1"/>
    <m/>
    <m/>
    <n v="1"/>
    <m/>
    <n v="1"/>
    <n v="0"/>
    <x v="1"/>
    <n v="0"/>
    <d v="1899-12-30T00:00:00"/>
    <d v="1899-12-30T00:00:00"/>
    <x v="0"/>
    <m/>
    <m/>
    <m/>
    <e v="#N/A"/>
    <e v="#N/A"/>
    <n v="393"/>
    <x v="1"/>
    <m/>
    <m/>
    <m/>
    <m/>
    <s v="n.a."/>
    <m/>
    <m/>
    <n v="0"/>
    <n v="3"/>
    <m/>
    <e v="#N/A"/>
    <m/>
    <m/>
    <m/>
    <m/>
    <m/>
    <m/>
    <m/>
    <m/>
    <m/>
    <m/>
    <m/>
    <m/>
    <m/>
    <m/>
    <m/>
    <m/>
    <m/>
    <m/>
    <m/>
    <m/>
    <m/>
    <n v="80000"/>
    <m/>
    <m/>
    <s v="Euro"/>
    <n v="40.8"/>
    <m/>
    <m/>
    <m/>
    <m/>
    <e v="#N/A"/>
    <m/>
    <m/>
    <m/>
    <m/>
    <m/>
    <m/>
    <m/>
    <m/>
    <m/>
    <m/>
    <m/>
    <m/>
    <m/>
    <m/>
    <m/>
    <m/>
    <m/>
    <m/>
    <m/>
    <m/>
    <m/>
    <m/>
  </r>
  <r>
    <m/>
    <s v="V300051"/>
    <s v="2024-0027"/>
    <x v="103"/>
    <n v="5"/>
    <s v="Wagon"/>
    <n v="92"/>
    <e v="#N/A"/>
    <x v="37"/>
    <m/>
    <m/>
    <x v="1"/>
    <x v="3"/>
    <n v="1"/>
    <m/>
    <m/>
    <n v="1"/>
    <m/>
    <n v="1"/>
    <n v="0"/>
    <x v="1"/>
    <n v="0"/>
    <d v="1899-12-30T00:00:00"/>
    <d v="1899-12-30T00:00:00"/>
    <x v="0"/>
    <m/>
    <m/>
    <m/>
    <e v="#N/A"/>
    <e v="#N/A"/>
    <n v="393"/>
    <x v="1"/>
    <m/>
    <m/>
    <m/>
    <m/>
    <s v="n.a."/>
    <m/>
    <m/>
    <n v="0"/>
    <n v="3"/>
    <m/>
    <e v="#N/A"/>
    <m/>
    <m/>
    <m/>
    <m/>
    <m/>
    <m/>
    <m/>
    <m/>
    <m/>
    <m/>
    <m/>
    <m/>
    <m/>
    <m/>
    <m/>
    <m/>
    <m/>
    <m/>
    <m/>
    <m/>
    <m/>
    <n v="80000"/>
    <m/>
    <m/>
    <s v="Euro"/>
    <n v="40.8"/>
    <m/>
    <m/>
    <m/>
    <m/>
    <e v="#N/A"/>
    <m/>
    <m/>
    <m/>
    <m/>
    <m/>
    <m/>
    <m/>
    <m/>
    <m/>
    <m/>
    <m/>
    <m/>
    <m/>
    <m/>
    <m/>
    <m/>
    <m/>
    <m/>
    <m/>
    <m/>
    <m/>
    <m/>
  </r>
  <r>
    <m/>
    <s v="V300051"/>
    <s v="2024-0027"/>
    <x v="103"/>
    <n v="5"/>
    <s v="Wagon"/>
    <n v="93"/>
    <e v="#N/A"/>
    <x v="37"/>
    <m/>
    <m/>
    <x v="1"/>
    <x v="3"/>
    <n v="1"/>
    <m/>
    <m/>
    <n v="1"/>
    <m/>
    <n v="1"/>
    <n v="0"/>
    <x v="1"/>
    <n v="0"/>
    <d v="1899-12-30T00:00:00"/>
    <d v="1899-12-30T00:00:00"/>
    <x v="0"/>
    <m/>
    <m/>
    <m/>
    <e v="#N/A"/>
    <e v="#N/A"/>
    <n v="393"/>
    <x v="1"/>
    <m/>
    <m/>
    <m/>
    <m/>
    <s v="n.a."/>
    <m/>
    <m/>
    <n v="0"/>
    <n v="3"/>
    <m/>
    <e v="#N/A"/>
    <m/>
    <m/>
    <m/>
    <m/>
    <m/>
    <m/>
    <m/>
    <m/>
    <m/>
    <m/>
    <m/>
    <m/>
    <m/>
    <m/>
    <m/>
    <m/>
    <m/>
    <m/>
    <m/>
    <m/>
    <m/>
    <n v="80000"/>
    <m/>
    <m/>
    <s v="Euro"/>
    <n v="40.8"/>
    <m/>
    <m/>
    <m/>
    <m/>
    <e v="#N/A"/>
    <m/>
    <m/>
    <m/>
    <m/>
    <m/>
    <m/>
    <m/>
    <m/>
    <m/>
    <m/>
    <m/>
    <m/>
    <m/>
    <m/>
    <m/>
    <m/>
    <m/>
    <m/>
    <m/>
    <m/>
    <m/>
    <m/>
  </r>
  <r>
    <m/>
    <s v="V300051"/>
    <s v="2024-0027"/>
    <x v="103"/>
    <n v="5"/>
    <s v="Wagon"/>
    <n v="94"/>
    <e v="#N/A"/>
    <x v="37"/>
    <m/>
    <m/>
    <x v="1"/>
    <x v="3"/>
    <n v="1"/>
    <m/>
    <m/>
    <n v="1"/>
    <m/>
    <n v="1"/>
    <n v="0"/>
    <x v="1"/>
    <n v="0"/>
    <d v="1899-12-30T00:00:00"/>
    <d v="1899-12-30T00:00:00"/>
    <x v="0"/>
    <m/>
    <m/>
    <m/>
    <e v="#N/A"/>
    <e v="#N/A"/>
    <n v="393"/>
    <x v="1"/>
    <m/>
    <m/>
    <m/>
    <m/>
    <s v="n.a."/>
    <m/>
    <m/>
    <n v="0"/>
    <n v="3"/>
    <m/>
    <e v="#N/A"/>
    <m/>
    <m/>
    <m/>
    <m/>
    <m/>
    <m/>
    <m/>
    <m/>
    <m/>
    <m/>
    <m/>
    <m/>
    <m/>
    <m/>
    <m/>
    <m/>
    <m/>
    <m/>
    <m/>
    <m/>
    <m/>
    <n v="80000"/>
    <m/>
    <m/>
    <s v="Euro"/>
    <n v="40.8"/>
    <m/>
    <m/>
    <m/>
    <m/>
    <e v="#N/A"/>
    <m/>
    <m/>
    <m/>
    <m/>
    <m/>
    <m/>
    <m/>
    <m/>
    <m/>
    <m/>
    <m/>
    <m/>
    <m/>
    <m/>
    <m/>
    <m/>
    <m/>
    <m/>
    <m/>
    <m/>
    <m/>
    <m/>
  </r>
  <r>
    <m/>
    <s v="V300051"/>
    <s v="2024-0027"/>
    <x v="103"/>
    <n v="5"/>
    <s v="Wagon"/>
    <n v="95"/>
    <e v="#N/A"/>
    <x v="37"/>
    <m/>
    <m/>
    <x v="1"/>
    <x v="3"/>
    <n v="1"/>
    <m/>
    <m/>
    <n v="1"/>
    <m/>
    <n v="1"/>
    <n v="0"/>
    <x v="1"/>
    <n v="0"/>
    <d v="1899-12-30T00:00:00"/>
    <d v="1899-12-30T00:00:00"/>
    <x v="0"/>
    <m/>
    <m/>
    <m/>
    <e v="#N/A"/>
    <e v="#N/A"/>
    <n v="393"/>
    <x v="1"/>
    <m/>
    <m/>
    <m/>
    <m/>
    <s v="n.a."/>
    <m/>
    <m/>
    <n v="0"/>
    <n v="3"/>
    <m/>
    <e v="#N/A"/>
    <m/>
    <m/>
    <m/>
    <m/>
    <m/>
    <m/>
    <m/>
    <m/>
    <m/>
    <m/>
    <m/>
    <m/>
    <m/>
    <m/>
    <m/>
    <m/>
    <m/>
    <m/>
    <m/>
    <m/>
    <m/>
    <n v="80000"/>
    <m/>
    <m/>
    <s v="Euro"/>
    <n v="40.8"/>
    <m/>
    <m/>
    <m/>
    <m/>
    <e v="#N/A"/>
    <m/>
    <m/>
    <m/>
    <m/>
    <m/>
    <m/>
    <m/>
    <m/>
    <m/>
    <m/>
    <m/>
    <m/>
    <m/>
    <m/>
    <m/>
    <m/>
    <m/>
    <m/>
    <m/>
    <m/>
    <m/>
    <m/>
  </r>
  <r>
    <m/>
    <s v="V300051"/>
    <s v="2024-0027"/>
    <x v="103"/>
    <n v="5"/>
    <s v="Wagon"/>
    <n v="96"/>
    <e v="#N/A"/>
    <x v="37"/>
    <m/>
    <m/>
    <x v="1"/>
    <x v="3"/>
    <n v="1"/>
    <m/>
    <m/>
    <n v="1"/>
    <m/>
    <n v="1"/>
    <n v="0"/>
    <x v="1"/>
    <n v="0"/>
    <d v="1899-12-30T00:00:00"/>
    <d v="1899-12-30T00:00:00"/>
    <x v="0"/>
    <m/>
    <m/>
    <m/>
    <e v="#N/A"/>
    <e v="#N/A"/>
    <n v="393"/>
    <x v="1"/>
    <m/>
    <m/>
    <m/>
    <m/>
    <s v="n.a."/>
    <m/>
    <m/>
    <n v="0"/>
    <n v="3"/>
    <m/>
    <e v="#N/A"/>
    <m/>
    <m/>
    <m/>
    <m/>
    <m/>
    <m/>
    <m/>
    <m/>
    <m/>
    <m/>
    <m/>
    <m/>
    <m/>
    <m/>
    <m/>
    <m/>
    <m/>
    <m/>
    <m/>
    <m/>
    <m/>
    <n v="80000"/>
    <m/>
    <m/>
    <s v="Euro"/>
    <n v="40.8"/>
    <m/>
    <m/>
    <m/>
    <m/>
    <e v="#N/A"/>
    <m/>
    <m/>
    <m/>
    <m/>
    <m/>
    <m/>
    <m/>
    <m/>
    <m/>
    <m/>
    <m/>
    <m/>
    <m/>
    <m/>
    <m/>
    <m/>
    <m/>
    <m/>
    <m/>
    <m/>
    <m/>
    <m/>
  </r>
  <r>
    <m/>
    <s v="V300051"/>
    <s v="2024-0027"/>
    <x v="103"/>
    <n v="5"/>
    <s v="Wagon"/>
    <n v="97"/>
    <e v="#N/A"/>
    <x v="37"/>
    <m/>
    <m/>
    <x v="1"/>
    <x v="3"/>
    <n v="1"/>
    <m/>
    <m/>
    <n v="1"/>
    <m/>
    <n v="1"/>
    <n v="0"/>
    <x v="1"/>
    <n v="0"/>
    <d v="1899-12-30T00:00:00"/>
    <d v="1899-12-30T00:00:00"/>
    <x v="0"/>
    <m/>
    <m/>
    <m/>
    <e v="#N/A"/>
    <e v="#N/A"/>
    <n v="393"/>
    <x v="1"/>
    <m/>
    <m/>
    <m/>
    <m/>
    <s v="n.a."/>
    <m/>
    <m/>
    <n v="0"/>
    <n v="3"/>
    <m/>
    <e v="#N/A"/>
    <m/>
    <m/>
    <m/>
    <m/>
    <m/>
    <m/>
    <m/>
    <m/>
    <m/>
    <m/>
    <m/>
    <m/>
    <m/>
    <m/>
    <m/>
    <m/>
    <m/>
    <m/>
    <m/>
    <m/>
    <m/>
    <n v="80000"/>
    <m/>
    <m/>
    <s v="Euro"/>
    <n v="40.8"/>
    <m/>
    <m/>
    <m/>
    <m/>
    <e v="#N/A"/>
    <m/>
    <m/>
    <m/>
    <m/>
    <m/>
    <m/>
    <m/>
    <m/>
    <m/>
    <m/>
    <m/>
    <m/>
    <m/>
    <m/>
    <m/>
    <m/>
    <m/>
    <m/>
    <m/>
    <m/>
    <m/>
    <m/>
  </r>
  <r>
    <m/>
    <s v="V300051"/>
    <s v="2024-0027"/>
    <x v="103"/>
    <n v="5"/>
    <s v="Wagon"/>
    <n v="98"/>
    <e v="#N/A"/>
    <x v="37"/>
    <m/>
    <m/>
    <x v="1"/>
    <x v="3"/>
    <n v="1"/>
    <m/>
    <m/>
    <n v="1"/>
    <m/>
    <n v="1"/>
    <n v="0"/>
    <x v="1"/>
    <n v="0"/>
    <d v="1899-12-30T00:00:00"/>
    <d v="1899-12-30T00:00:00"/>
    <x v="0"/>
    <m/>
    <m/>
    <m/>
    <e v="#N/A"/>
    <e v="#N/A"/>
    <n v="393"/>
    <x v="1"/>
    <m/>
    <m/>
    <m/>
    <m/>
    <s v="n.a."/>
    <m/>
    <m/>
    <n v="0"/>
    <n v="3"/>
    <m/>
    <e v="#N/A"/>
    <m/>
    <m/>
    <m/>
    <m/>
    <m/>
    <m/>
    <m/>
    <m/>
    <m/>
    <m/>
    <m/>
    <m/>
    <m/>
    <m/>
    <m/>
    <m/>
    <m/>
    <m/>
    <m/>
    <m/>
    <m/>
    <n v="80000"/>
    <m/>
    <m/>
    <s v="Euro"/>
    <n v="40.8"/>
    <m/>
    <m/>
    <m/>
    <m/>
    <e v="#N/A"/>
    <m/>
    <m/>
    <m/>
    <m/>
    <m/>
    <m/>
    <m/>
    <m/>
    <m/>
    <m/>
    <m/>
    <m/>
    <m/>
    <m/>
    <m/>
    <m/>
    <m/>
    <m/>
    <m/>
    <m/>
    <m/>
    <m/>
  </r>
  <r>
    <m/>
    <s v="V300051"/>
    <s v="2024-0027"/>
    <x v="103"/>
    <n v="5"/>
    <s v="Wagon"/>
    <n v="99"/>
    <e v="#N/A"/>
    <x v="37"/>
    <m/>
    <m/>
    <x v="1"/>
    <x v="3"/>
    <n v="1"/>
    <m/>
    <m/>
    <n v="1"/>
    <m/>
    <n v="1"/>
    <n v="0"/>
    <x v="1"/>
    <n v="0"/>
    <d v="1899-12-30T00:00:00"/>
    <d v="1899-12-30T00:00:00"/>
    <x v="0"/>
    <m/>
    <m/>
    <m/>
    <e v="#N/A"/>
    <e v="#N/A"/>
    <n v="393"/>
    <x v="1"/>
    <m/>
    <m/>
    <m/>
    <m/>
    <s v="n.a."/>
    <m/>
    <m/>
    <n v="0"/>
    <n v="3"/>
    <m/>
    <e v="#N/A"/>
    <m/>
    <m/>
    <m/>
    <m/>
    <m/>
    <m/>
    <m/>
    <m/>
    <m/>
    <m/>
    <m/>
    <m/>
    <m/>
    <m/>
    <m/>
    <m/>
    <m/>
    <m/>
    <m/>
    <m/>
    <m/>
    <n v="80000"/>
    <m/>
    <m/>
    <s v="Euro"/>
    <n v="40.8"/>
    <m/>
    <m/>
    <m/>
    <m/>
    <e v="#N/A"/>
    <m/>
    <m/>
    <m/>
    <m/>
    <m/>
    <m/>
    <m/>
    <m/>
    <m/>
    <m/>
    <m/>
    <m/>
    <m/>
    <m/>
    <m/>
    <m/>
    <m/>
    <m/>
    <m/>
    <m/>
    <m/>
    <m/>
  </r>
  <r>
    <m/>
    <s v="V300051"/>
    <s v="2024-0027"/>
    <x v="103"/>
    <n v="5"/>
    <s v="Wagon"/>
    <n v="100"/>
    <e v="#N/A"/>
    <x v="37"/>
    <m/>
    <m/>
    <x v="1"/>
    <x v="3"/>
    <n v="1"/>
    <m/>
    <m/>
    <n v="1"/>
    <m/>
    <n v="1"/>
    <n v="0"/>
    <x v="1"/>
    <n v="0"/>
    <d v="1899-12-30T00:00:00"/>
    <d v="1899-12-30T00:00:00"/>
    <x v="0"/>
    <m/>
    <m/>
    <m/>
    <e v="#N/A"/>
    <e v="#N/A"/>
    <n v="393"/>
    <x v="1"/>
    <m/>
    <m/>
    <m/>
    <m/>
    <s v="n.a."/>
    <m/>
    <m/>
    <n v="0"/>
    <n v="3"/>
    <m/>
    <e v="#N/A"/>
    <m/>
    <m/>
    <m/>
    <m/>
    <m/>
    <m/>
    <m/>
    <m/>
    <m/>
    <m/>
    <m/>
    <m/>
    <m/>
    <m/>
    <m/>
    <m/>
    <m/>
    <m/>
    <m/>
    <m/>
    <m/>
    <n v="80000"/>
    <m/>
    <m/>
    <s v="Euro"/>
    <n v="40.8"/>
    <m/>
    <m/>
    <m/>
    <m/>
    <e v="#N/A"/>
    <m/>
    <m/>
    <m/>
    <m/>
    <m/>
    <m/>
    <m/>
    <m/>
    <m/>
    <m/>
    <m/>
    <m/>
    <m/>
    <m/>
    <m/>
    <m/>
    <m/>
    <m/>
    <m/>
    <m/>
    <m/>
    <m/>
  </r>
  <r>
    <m/>
    <s v="V300051"/>
    <s v="2024-0027"/>
    <x v="103"/>
    <n v="5"/>
    <s v="Wagon"/>
    <n v="101"/>
    <e v="#N/A"/>
    <x v="37"/>
    <m/>
    <m/>
    <x v="1"/>
    <x v="3"/>
    <n v="1"/>
    <m/>
    <m/>
    <n v="1"/>
    <m/>
    <n v="1"/>
    <n v="0"/>
    <x v="1"/>
    <n v="0"/>
    <d v="1899-12-30T00:00:00"/>
    <d v="1899-12-30T00:00:00"/>
    <x v="0"/>
    <m/>
    <m/>
    <m/>
    <e v="#N/A"/>
    <e v="#N/A"/>
    <n v="393"/>
    <x v="1"/>
    <m/>
    <m/>
    <m/>
    <m/>
    <s v="n.a."/>
    <m/>
    <m/>
    <n v="0"/>
    <n v="3"/>
    <m/>
    <e v="#N/A"/>
    <m/>
    <m/>
    <m/>
    <m/>
    <m/>
    <m/>
    <m/>
    <m/>
    <m/>
    <m/>
    <m/>
    <m/>
    <m/>
    <m/>
    <m/>
    <m/>
    <m/>
    <m/>
    <m/>
    <m/>
    <m/>
    <n v="80000"/>
    <m/>
    <m/>
    <s v="Euro"/>
    <n v="40.8"/>
    <m/>
    <m/>
    <m/>
    <m/>
    <e v="#N/A"/>
    <m/>
    <m/>
    <m/>
    <m/>
    <m/>
    <m/>
    <m/>
    <m/>
    <m/>
    <m/>
    <m/>
    <m/>
    <m/>
    <m/>
    <m/>
    <m/>
    <m/>
    <m/>
    <m/>
    <m/>
    <m/>
    <m/>
  </r>
  <r>
    <m/>
    <s v="V300051"/>
    <s v="2024-0027"/>
    <x v="103"/>
    <n v="5"/>
    <s v="Wagon"/>
    <n v="102"/>
    <e v="#N/A"/>
    <x v="37"/>
    <m/>
    <m/>
    <x v="1"/>
    <x v="3"/>
    <n v="1"/>
    <m/>
    <m/>
    <n v="1"/>
    <m/>
    <n v="1"/>
    <n v="0"/>
    <x v="1"/>
    <n v="0"/>
    <d v="1899-12-30T00:00:00"/>
    <d v="1899-12-30T00:00:00"/>
    <x v="0"/>
    <m/>
    <m/>
    <m/>
    <e v="#N/A"/>
    <e v="#N/A"/>
    <n v="393"/>
    <x v="1"/>
    <m/>
    <m/>
    <m/>
    <m/>
    <s v="n.a."/>
    <m/>
    <m/>
    <n v="0"/>
    <n v="3"/>
    <m/>
    <e v="#N/A"/>
    <m/>
    <m/>
    <m/>
    <m/>
    <m/>
    <m/>
    <m/>
    <m/>
    <m/>
    <m/>
    <m/>
    <m/>
    <m/>
    <m/>
    <m/>
    <m/>
    <m/>
    <m/>
    <m/>
    <m/>
    <m/>
    <n v="80000"/>
    <m/>
    <m/>
    <s v="Euro"/>
    <n v="40.8"/>
    <m/>
    <m/>
    <m/>
    <m/>
    <e v="#N/A"/>
    <m/>
    <m/>
    <m/>
    <m/>
    <m/>
    <m/>
    <m/>
    <m/>
    <m/>
    <m/>
    <m/>
    <m/>
    <m/>
    <m/>
    <m/>
    <m/>
    <m/>
    <m/>
    <m/>
    <m/>
    <m/>
    <m/>
  </r>
  <r>
    <m/>
    <s v="V300051"/>
    <s v="2024-0027"/>
    <x v="103"/>
    <n v="5"/>
    <s v="Wagon"/>
    <n v="103"/>
    <e v="#N/A"/>
    <x v="37"/>
    <m/>
    <m/>
    <x v="1"/>
    <x v="3"/>
    <n v="1"/>
    <m/>
    <m/>
    <n v="1"/>
    <m/>
    <n v="1"/>
    <n v="0"/>
    <x v="1"/>
    <n v="0"/>
    <d v="1899-12-30T00:00:00"/>
    <d v="1899-12-30T00:00:00"/>
    <x v="0"/>
    <m/>
    <m/>
    <m/>
    <e v="#N/A"/>
    <e v="#N/A"/>
    <n v="393"/>
    <x v="1"/>
    <m/>
    <m/>
    <m/>
    <m/>
    <s v="n.a."/>
    <m/>
    <m/>
    <n v="0"/>
    <n v="3"/>
    <m/>
    <e v="#N/A"/>
    <m/>
    <m/>
    <m/>
    <m/>
    <m/>
    <m/>
    <m/>
    <m/>
    <m/>
    <m/>
    <m/>
    <m/>
    <m/>
    <m/>
    <m/>
    <m/>
    <m/>
    <m/>
    <m/>
    <m/>
    <m/>
    <n v="80000"/>
    <m/>
    <m/>
    <s v="Euro"/>
    <n v="40.8"/>
    <m/>
    <m/>
    <m/>
    <m/>
    <e v="#N/A"/>
    <m/>
    <m/>
    <m/>
    <m/>
    <m/>
    <m/>
    <m/>
    <m/>
    <m/>
    <m/>
    <m/>
    <m/>
    <m/>
    <m/>
    <m/>
    <m/>
    <m/>
    <m/>
    <m/>
    <m/>
    <m/>
    <m/>
  </r>
  <r>
    <m/>
    <s v="V300051"/>
    <s v="2024-0027"/>
    <x v="103"/>
    <n v="5"/>
    <s v="Wagon"/>
    <n v="104"/>
    <e v="#N/A"/>
    <x v="37"/>
    <m/>
    <m/>
    <x v="1"/>
    <x v="3"/>
    <n v="1"/>
    <m/>
    <m/>
    <n v="1"/>
    <m/>
    <n v="1"/>
    <n v="0"/>
    <x v="1"/>
    <n v="0"/>
    <d v="1899-12-30T00:00:00"/>
    <d v="1899-12-30T00:00:00"/>
    <x v="0"/>
    <m/>
    <m/>
    <m/>
    <e v="#N/A"/>
    <e v="#N/A"/>
    <n v="393"/>
    <x v="1"/>
    <m/>
    <m/>
    <m/>
    <m/>
    <s v="n.a."/>
    <m/>
    <m/>
    <n v="0"/>
    <n v="3"/>
    <m/>
    <e v="#N/A"/>
    <m/>
    <m/>
    <m/>
    <m/>
    <m/>
    <m/>
    <m/>
    <m/>
    <m/>
    <m/>
    <m/>
    <m/>
    <m/>
    <m/>
    <m/>
    <m/>
    <m/>
    <m/>
    <m/>
    <m/>
    <m/>
    <n v="80000"/>
    <m/>
    <m/>
    <s v="Euro"/>
    <n v="40.8"/>
    <m/>
    <m/>
    <m/>
    <m/>
    <e v="#N/A"/>
    <m/>
    <m/>
    <m/>
    <m/>
    <m/>
    <m/>
    <m/>
    <m/>
    <m/>
    <m/>
    <m/>
    <m/>
    <m/>
    <m/>
    <m/>
    <m/>
    <m/>
    <m/>
    <m/>
    <m/>
    <m/>
    <m/>
  </r>
  <r>
    <m/>
    <s v="V300051"/>
    <s v="2024-0027"/>
    <x v="103"/>
    <n v="5"/>
    <s v="Wagon"/>
    <n v="105"/>
    <e v="#N/A"/>
    <x v="37"/>
    <m/>
    <m/>
    <x v="1"/>
    <x v="3"/>
    <n v="1"/>
    <m/>
    <m/>
    <n v="1"/>
    <m/>
    <n v="1"/>
    <n v="0"/>
    <x v="1"/>
    <n v="0"/>
    <d v="1899-12-30T00:00:00"/>
    <d v="1899-12-30T00:00:00"/>
    <x v="0"/>
    <m/>
    <m/>
    <m/>
    <e v="#N/A"/>
    <e v="#N/A"/>
    <n v="393"/>
    <x v="1"/>
    <m/>
    <m/>
    <m/>
    <m/>
    <s v="n.a."/>
    <m/>
    <m/>
    <n v="0"/>
    <n v="3"/>
    <m/>
    <e v="#N/A"/>
    <m/>
    <m/>
    <m/>
    <m/>
    <m/>
    <m/>
    <m/>
    <m/>
    <m/>
    <m/>
    <m/>
    <m/>
    <m/>
    <m/>
    <m/>
    <m/>
    <m/>
    <m/>
    <m/>
    <m/>
    <m/>
    <n v="80000"/>
    <m/>
    <m/>
    <s v="Euro"/>
    <n v="40.8"/>
    <m/>
    <m/>
    <m/>
    <m/>
    <e v="#N/A"/>
    <m/>
    <m/>
    <m/>
    <m/>
    <m/>
    <m/>
    <m/>
    <m/>
    <m/>
    <m/>
    <m/>
    <m/>
    <m/>
    <m/>
    <m/>
    <m/>
    <m/>
    <m/>
    <m/>
    <m/>
    <m/>
    <m/>
  </r>
  <r>
    <m/>
    <s v="V300051"/>
    <s v="2024-0027"/>
    <x v="103"/>
    <n v="5"/>
    <s v="Wagon"/>
    <n v="106"/>
    <e v="#N/A"/>
    <x v="37"/>
    <m/>
    <m/>
    <x v="1"/>
    <x v="3"/>
    <n v="1"/>
    <m/>
    <m/>
    <n v="1"/>
    <m/>
    <n v="1"/>
    <n v="0"/>
    <x v="1"/>
    <n v="0"/>
    <d v="1899-12-30T00:00:00"/>
    <d v="1899-12-30T00:00:00"/>
    <x v="0"/>
    <m/>
    <m/>
    <m/>
    <e v="#N/A"/>
    <e v="#N/A"/>
    <n v="393"/>
    <x v="1"/>
    <m/>
    <m/>
    <m/>
    <m/>
    <s v="n.a."/>
    <m/>
    <m/>
    <n v="0"/>
    <n v="3"/>
    <m/>
    <e v="#N/A"/>
    <m/>
    <m/>
    <m/>
    <m/>
    <m/>
    <m/>
    <m/>
    <m/>
    <m/>
    <m/>
    <m/>
    <m/>
    <m/>
    <m/>
    <m/>
    <m/>
    <m/>
    <m/>
    <m/>
    <m/>
    <m/>
    <n v="80000"/>
    <m/>
    <m/>
    <s v="Euro"/>
    <n v="40.8"/>
    <m/>
    <m/>
    <m/>
    <m/>
    <e v="#N/A"/>
    <m/>
    <m/>
    <m/>
    <m/>
    <m/>
    <m/>
    <m/>
    <m/>
    <m/>
    <m/>
    <m/>
    <m/>
    <m/>
    <m/>
    <m/>
    <m/>
    <m/>
    <m/>
    <m/>
    <m/>
    <m/>
    <m/>
  </r>
  <r>
    <m/>
    <s v="V300051"/>
    <s v="2024-0027"/>
    <x v="103"/>
    <n v="5"/>
    <s v="Wagon"/>
    <n v="107"/>
    <e v="#N/A"/>
    <x v="37"/>
    <m/>
    <m/>
    <x v="1"/>
    <x v="3"/>
    <n v="1"/>
    <m/>
    <m/>
    <n v="1"/>
    <m/>
    <n v="1"/>
    <n v="0"/>
    <x v="1"/>
    <n v="0"/>
    <d v="1899-12-30T00:00:00"/>
    <d v="1899-12-30T00:00:00"/>
    <x v="0"/>
    <m/>
    <m/>
    <m/>
    <e v="#N/A"/>
    <e v="#N/A"/>
    <n v="393"/>
    <x v="1"/>
    <m/>
    <m/>
    <m/>
    <m/>
    <s v="n.a."/>
    <m/>
    <m/>
    <n v="0"/>
    <n v="3"/>
    <m/>
    <e v="#N/A"/>
    <m/>
    <m/>
    <m/>
    <m/>
    <m/>
    <m/>
    <m/>
    <m/>
    <m/>
    <m/>
    <m/>
    <m/>
    <m/>
    <m/>
    <m/>
    <m/>
    <m/>
    <m/>
    <m/>
    <m/>
    <m/>
    <n v="80000"/>
    <m/>
    <m/>
    <s v="Euro"/>
    <n v="40.8"/>
    <m/>
    <m/>
    <m/>
    <m/>
    <e v="#N/A"/>
    <m/>
    <m/>
    <m/>
    <m/>
    <m/>
    <m/>
    <m/>
    <m/>
    <m/>
    <m/>
    <m/>
    <m/>
    <m/>
    <m/>
    <m/>
    <m/>
    <m/>
    <m/>
    <m/>
    <m/>
    <m/>
    <m/>
  </r>
  <r>
    <m/>
    <s v="V300051"/>
    <s v="2024-0027"/>
    <x v="103"/>
    <n v="5"/>
    <s v="Wagon"/>
    <n v="108"/>
    <e v="#N/A"/>
    <x v="37"/>
    <m/>
    <m/>
    <x v="1"/>
    <x v="3"/>
    <n v="1"/>
    <m/>
    <m/>
    <n v="1"/>
    <m/>
    <n v="1"/>
    <n v="0"/>
    <x v="1"/>
    <n v="0"/>
    <d v="1899-12-30T00:00:00"/>
    <d v="1899-12-30T00:00:00"/>
    <x v="0"/>
    <m/>
    <m/>
    <m/>
    <e v="#N/A"/>
    <e v="#N/A"/>
    <n v="393"/>
    <x v="1"/>
    <m/>
    <m/>
    <m/>
    <m/>
    <s v="n.a."/>
    <m/>
    <m/>
    <n v="0"/>
    <n v="3"/>
    <m/>
    <e v="#N/A"/>
    <m/>
    <m/>
    <m/>
    <m/>
    <m/>
    <m/>
    <m/>
    <m/>
    <m/>
    <m/>
    <m/>
    <m/>
    <m/>
    <m/>
    <m/>
    <m/>
    <m/>
    <m/>
    <m/>
    <m/>
    <m/>
    <n v="80000"/>
    <m/>
    <m/>
    <s v="Euro"/>
    <n v="40.8"/>
    <m/>
    <m/>
    <m/>
    <m/>
    <e v="#N/A"/>
    <m/>
    <m/>
    <m/>
    <m/>
    <m/>
    <m/>
    <m/>
    <m/>
    <m/>
    <m/>
    <m/>
    <m/>
    <m/>
    <m/>
    <m/>
    <m/>
    <m/>
    <m/>
    <m/>
    <m/>
    <m/>
    <m/>
  </r>
  <r>
    <m/>
    <s v="V300051"/>
    <s v="2024-0027"/>
    <x v="103"/>
    <n v="5"/>
    <s v="Wagon"/>
    <n v="109"/>
    <e v="#N/A"/>
    <x v="37"/>
    <m/>
    <m/>
    <x v="1"/>
    <x v="3"/>
    <n v="1"/>
    <m/>
    <m/>
    <n v="1"/>
    <m/>
    <n v="1"/>
    <n v="0"/>
    <x v="1"/>
    <n v="0"/>
    <d v="1899-12-30T00:00:00"/>
    <d v="1899-12-30T00:00:00"/>
    <x v="0"/>
    <m/>
    <m/>
    <m/>
    <e v="#N/A"/>
    <e v="#N/A"/>
    <n v="393"/>
    <x v="1"/>
    <m/>
    <m/>
    <m/>
    <m/>
    <s v="n.a."/>
    <m/>
    <m/>
    <n v="0"/>
    <n v="3"/>
    <m/>
    <e v="#N/A"/>
    <m/>
    <m/>
    <m/>
    <m/>
    <m/>
    <m/>
    <m/>
    <m/>
    <m/>
    <m/>
    <m/>
    <m/>
    <m/>
    <m/>
    <m/>
    <m/>
    <m/>
    <m/>
    <m/>
    <m/>
    <m/>
    <n v="80000"/>
    <m/>
    <m/>
    <s v="Euro"/>
    <n v="40.8"/>
    <m/>
    <m/>
    <m/>
    <m/>
    <e v="#N/A"/>
    <m/>
    <m/>
    <m/>
    <m/>
    <m/>
    <m/>
    <m/>
    <m/>
    <m/>
    <m/>
    <m/>
    <m/>
    <m/>
    <m/>
    <m/>
    <m/>
    <m/>
    <m/>
    <m/>
    <m/>
    <m/>
    <m/>
  </r>
  <r>
    <m/>
    <s v="V300051"/>
    <s v="2024-0027"/>
    <x v="103"/>
    <n v="5"/>
    <s v="Wagon"/>
    <n v="110"/>
    <e v="#N/A"/>
    <x v="37"/>
    <m/>
    <m/>
    <x v="1"/>
    <x v="3"/>
    <n v="1"/>
    <m/>
    <m/>
    <n v="1"/>
    <m/>
    <n v="1"/>
    <n v="0"/>
    <x v="1"/>
    <n v="0"/>
    <d v="1899-12-30T00:00:00"/>
    <d v="1899-12-30T00:00:00"/>
    <x v="0"/>
    <m/>
    <m/>
    <m/>
    <e v="#N/A"/>
    <e v="#N/A"/>
    <n v="393"/>
    <x v="1"/>
    <m/>
    <m/>
    <m/>
    <m/>
    <s v="n.a."/>
    <m/>
    <m/>
    <n v="0"/>
    <n v="3"/>
    <m/>
    <e v="#N/A"/>
    <m/>
    <m/>
    <m/>
    <m/>
    <m/>
    <m/>
    <m/>
    <m/>
    <m/>
    <m/>
    <m/>
    <m/>
    <m/>
    <m/>
    <m/>
    <m/>
    <m/>
    <m/>
    <m/>
    <m/>
    <m/>
    <n v="80000"/>
    <m/>
    <m/>
    <s v="Euro"/>
    <n v="40.8"/>
    <m/>
    <m/>
    <m/>
    <m/>
    <e v="#N/A"/>
    <m/>
    <m/>
    <m/>
    <m/>
    <m/>
    <m/>
    <m/>
    <m/>
    <m/>
    <m/>
    <m/>
    <m/>
    <m/>
    <m/>
    <m/>
    <m/>
    <m/>
    <m/>
    <m/>
    <m/>
    <m/>
    <m/>
  </r>
  <r>
    <s v="dmo ok 02.12.25"/>
    <s v="V300082"/>
    <s v="2025-0029"/>
    <x v="104"/>
    <m/>
    <s v="Header"/>
    <m/>
    <m/>
    <x v="38"/>
    <s v="FRA"/>
    <s v="West EU"/>
    <x v="1"/>
    <x v="3"/>
    <n v="90"/>
    <m/>
    <m/>
    <n v="0"/>
    <n v="90"/>
    <n v="90"/>
    <n v="90"/>
    <x v="3"/>
    <m/>
    <m/>
    <m/>
    <x v="3"/>
    <s v="3 termination possibilities; last 3 batches after a period of seven months"/>
    <d v="2025-12-01T00:00:00"/>
    <d v="2027-11-30T00:00:00"/>
    <m/>
    <m/>
    <n v="729"/>
    <x v="106"/>
    <m/>
    <m/>
    <m/>
    <m/>
    <s v="with as-of date"/>
    <d v="2027-03-31T00:00:00"/>
    <m/>
    <n v="3"/>
    <n v="3"/>
    <m/>
    <m/>
    <m/>
    <m/>
    <m/>
    <n v="65"/>
    <m/>
    <m/>
    <s v="annually"/>
    <m/>
    <n v="485"/>
    <s v="B"/>
    <n v="44"/>
    <n v="0"/>
    <s v="CHE"/>
    <s v="3 Mths Cash Deposit"/>
    <s v="Y"/>
    <s v="N"/>
    <n v="12"/>
    <m/>
    <m/>
    <m/>
    <s v="Not Started"/>
    <n v="80000"/>
    <s v="N"/>
    <m/>
    <s v="Euro"/>
    <n v="40.8"/>
    <n v="-15.8"/>
    <m/>
    <m/>
    <n v="-7.265753424657534"/>
    <n v="25"/>
    <n v="0"/>
    <m/>
    <m/>
    <n v="0.06"/>
    <n v="7.35"/>
    <n v="-11.4"/>
    <n v="-4.050000000000001"/>
    <n v="4.4"/>
    <n v="-4.4"/>
    <n v="0"/>
    <n v="29.05"/>
    <s v="0.00"/>
    <n v="29.05"/>
    <n v="0.9999999999999999"/>
    <m/>
    <n v="29.05"/>
    <n v="28.8"/>
    <n v="7200000"/>
    <n v="0"/>
    <s v="N"/>
    <n v="0"/>
    <n v="818999.9999999999"/>
  </r>
  <r>
    <m/>
    <s v="V300082"/>
    <s v="2025-0029"/>
    <x v="104"/>
    <n v="1"/>
    <s v="Batch"/>
    <m/>
    <m/>
    <x v="38"/>
    <s v="FRA"/>
    <s v="West EU"/>
    <x v="1"/>
    <x v="3"/>
    <n v="36"/>
    <m/>
    <m/>
    <n v="0"/>
    <n v="36"/>
    <n v="36"/>
    <n v="36"/>
    <x v="3"/>
    <m/>
    <m/>
    <m/>
    <x v="3"/>
    <m/>
    <m/>
    <m/>
    <d v="2025-12-01T00:00:00"/>
    <d v="2027-11-30T00:00:00"/>
    <m/>
    <x v="106"/>
    <m/>
    <m/>
    <m/>
    <m/>
    <s v="with as-of date"/>
    <d v="2027-03-31T00:00:00"/>
    <m/>
    <n v="3"/>
    <n v="3"/>
    <m/>
    <m/>
    <m/>
    <m/>
    <m/>
    <n v="65"/>
    <m/>
    <m/>
    <s v="annually"/>
    <m/>
    <m/>
    <s v="B"/>
    <n v="44"/>
    <n v="0"/>
    <s v="CHE"/>
    <s v="3 Mths Cash Deposit"/>
    <s v="Y"/>
    <s v="N"/>
    <n v="12"/>
    <n v="0"/>
    <m/>
    <m/>
    <m/>
    <n v="80000"/>
    <s v="N"/>
    <m/>
    <s v="Euro"/>
    <n v="40.8"/>
    <n v="-15.8"/>
    <m/>
    <m/>
    <n v="-7.265753424657534"/>
    <n v="25"/>
    <m/>
    <m/>
    <m/>
    <n v="0.06"/>
    <n v="7.35"/>
    <n v="-11.4"/>
    <n v="-4.050000000000001"/>
    <n v="4.4"/>
    <n v="-4.4"/>
    <n v="0"/>
    <n v="29.05"/>
    <s v="0.00"/>
    <n v="29.05"/>
    <n v="0.9913941480206541"/>
    <m/>
    <n v="28.8"/>
    <n v="28.8"/>
    <n v="2880000"/>
    <n v="0"/>
    <s v="N"/>
    <n v="0"/>
    <n v="327599.9999999999"/>
  </r>
  <r>
    <m/>
    <s v="V300082"/>
    <s v="2025-0029"/>
    <x v="104"/>
    <n v="1"/>
    <s v="Wagon"/>
    <n v="1"/>
    <s v="33 80 4960 225-7"/>
    <x v="38"/>
    <m/>
    <m/>
    <x v="1"/>
    <x v="3"/>
    <n v="1"/>
    <m/>
    <m/>
    <m/>
    <n v="1"/>
    <n v="1"/>
    <n v="1"/>
    <x v="1"/>
    <n v="0"/>
    <d v="1899-12-30T00:00:00"/>
    <d v="1899-12-30T00:00:00"/>
    <x v="3"/>
    <m/>
    <m/>
    <m/>
    <d v="2025-12-01T00:00:00"/>
    <d v="2027-11-30T00:00:00"/>
    <n v="729"/>
    <x v="106"/>
    <m/>
    <m/>
    <m/>
    <m/>
    <s v="with as-of date"/>
    <d v="2027-03-31T00:00:00"/>
    <m/>
    <n v="3"/>
    <n v="3"/>
    <m/>
    <d v="2026-12-31T00:00:00"/>
    <m/>
    <m/>
    <m/>
    <m/>
    <m/>
    <m/>
    <m/>
    <m/>
    <n v="485"/>
    <m/>
    <m/>
    <m/>
    <m/>
    <m/>
    <m/>
    <m/>
    <m/>
    <m/>
    <m/>
    <d v="2026-10-31T00:00:00"/>
    <m/>
    <n v="80000"/>
    <m/>
    <m/>
    <s v="Euro"/>
    <n v="40.8"/>
    <m/>
    <m/>
    <m/>
    <m/>
    <n v="25"/>
    <m/>
    <m/>
    <m/>
    <m/>
    <m/>
    <m/>
    <m/>
    <m/>
    <m/>
    <m/>
    <m/>
    <m/>
    <m/>
    <m/>
    <m/>
    <m/>
    <m/>
    <m/>
    <m/>
    <m/>
    <m/>
    <m/>
  </r>
  <r>
    <m/>
    <s v="V300082"/>
    <s v="2025-0029"/>
    <x v="104"/>
    <n v="1"/>
    <s v="Wagon"/>
    <n v="2"/>
    <s v="33 80 4960 226-5"/>
    <x v="38"/>
    <m/>
    <m/>
    <x v="1"/>
    <x v="3"/>
    <n v="1"/>
    <m/>
    <m/>
    <m/>
    <n v="1"/>
    <n v="1"/>
    <n v="1"/>
    <x v="1"/>
    <n v="0"/>
    <d v="1899-12-30T00:00:00"/>
    <d v="1899-12-30T00:00:00"/>
    <x v="3"/>
    <m/>
    <m/>
    <m/>
    <d v="2025-12-01T00:00:00"/>
    <d v="2027-11-30T00:00:00"/>
    <n v="729"/>
    <x v="106"/>
    <m/>
    <m/>
    <m/>
    <m/>
    <s v="with as-of date"/>
    <d v="2027-03-31T00:00:00"/>
    <m/>
    <n v="3"/>
    <n v="3"/>
    <m/>
    <d v="2026-12-31T00:00:00"/>
    <m/>
    <m/>
    <m/>
    <m/>
    <m/>
    <m/>
    <m/>
    <m/>
    <n v="485"/>
    <m/>
    <m/>
    <m/>
    <m/>
    <m/>
    <m/>
    <m/>
    <m/>
    <m/>
    <m/>
    <d v="2026-10-31T00:00:00"/>
    <m/>
    <n v="80000"/>
    <m/>
    <m/>
    <s v="Euro"/>
    <n v="40.8"/>
    <m/>
    <m/>
    <m/>
    <m/>
    <n v="25"/>
    <m/>
    <m/>
    <m/>
    <m/>
    <m/>
    <m/>
    <m/>
    <m/>
    <m/>
    <m/>
    <m/>
    <m/>
    <m/>
    <m/>
    <m/>
    <m/>
    <m/>
    <m/>
    <m/>
    <m/>
    <m/>
    <m/>
  </r>
  <r>
    <m/>
    <s v="V300082"/>
    <s v="2025-0029"/>
    <x v="104"/>
    <n v="1"/>
    <s v="Wagon"/>
    <n v="3"/>
    <s v="33 80 4960 238-0"/>
    <x v="38"/>
    <m/>
    <m/>
    <x v="1"/>
    <x v="3"/>
    <n v="1"/>
    <m/>
    <m/>
    <m/>
    <n v="1"/>
    <n v="1"/>
    <n v="1"/>
    <x v="1"/>
    <n v="0"/>
    <d v="1899-12-30T00:00:00"/>
    <d v="1899-12-30T00:00:00"/>
    <x v="3"/>
    <m/>
    <m/>
    <m/>
    <d v="2025-12-01T00:00:00"/>
    <d v="2027-11-30T00:00:00"/>
    <n v="729"/>
    <x v="106"/>
    <m/>
    <m/>
    <m/>
    <m/>
    <s v="with as-of date"/>
    <d v="2027-03-31T00:00:00"/>
    <m/>
    <n v="3"/>
    <n v="3"/>
    <m/>
    <d v="2026-12-31T00:00:00"/>
    <m/>
    <m/>
    <m/>
    <m/>
    <m/>
    <m/>
    <m/>
    <m/>
    <n v="485"/>
    <m/>
    <m/>
    <m/>
    <m/>
    <m/>
    <m/>
    <m/>
    <m/>
    <m/>
    <m/>
    <d v="2026-10-31T00:00:00"/>
    <m/>
    <n v="80000"/>
    <m/>
    <m/>
    <s v="Euro"/>
    <n v="40.8"/>
    <m/>
    <m/>
    <m/>
    <m/>
    <n v="25"/>
    <m/>
    <m/>
    <m/>
    <m/>
    <m/>
    <m/>
    <m/>
    <m/>
    <m/>
    <m/>
    <m/>
    <m/>
    <m/>
    <m/>
    <m/>
    <m/>
    <m/>
    <m/>
    <m/>
    <m/>
    <m/>
    <m/>
  </r>
  <r>
    <m/>
    <s v="V300082"/>
    <s v="2025-0029"/>
    <x v="104"/>
    <n v="1"/>
    <s v="Wagon"/>
    <n v="4"/>
    <s v="33 80 4960 244-8"/>
    <x v="38"/>
    <m/>
    <m/>
    <x v="1"/>
    <x v="3"/>
    <n v="1"/>
    <m/>
    <m/>
    <m/>
    <n v="1"/>
    <n v="1"/>
    <n v="1"/>
    <x v="1"/>
    <n v="0"/>
    <d v="1899-12-30T00:00:00"/>
    <d v="1899-12-30T00:00:00"/>
    <x v="3"/>
    <m/>
    <m/>
    <m/>
    <d v="2025-12-01T00:00:00"/>
    <d v="2027-11-30T00:00:00"/>
    <n v="729"/>
    <x v="106"/>
    <m/>
    <m/>
    <m/>
    <m/>
    <s v="with as-of date"/>
    <d v="2027-03-31T00:00:00"/>
    <m/>
    <n v="3"/>
    <n v="3"/>
    <m/>
    <d v="2026-12-31T00:00:00"/>
    <m/>
    <m/>
    <m/>
    <m/>
    <m/>
    <m/>
    <m/>
    <m/>
    <n v="485"/>
    <m/>
    <m/>
    <m/>
    <m/>
    <m/>
    <m/>
    <m/>
    <m/>
    <m/>
    <m/>
    <d v="2026-10-31T00:00:00"/>
    <m/>
    <n v="80000"/>
    <m/>
    <m/>
    <s v="Euro"/>
    <n v="40.8"/>
    <m/>
    <m/>
    <m/>
    <m/>
    <n v="25"/>
    <m/>
    <m/>
    <m/>
    <m/>
    <m/>
    <m/>
    <m/>
    <m/>
    <m/>
    <m/>
    <m/>
    <m/>
    <m/>
    <m/>
    <m/>
    <m/>
    <m/>
    <m/>
    <m/>
    <m/>
    <m/>
    <m/>
  </r>
  <r>
    <m/>
    <s v="V300082"/>
    <s v="2025-0029"/>
    <x v="104"/>
    <n v="1"/>
    <s v="Wagon"/>
    <n v="5"/>
    <s v="33 80 4960 245-5"/>
    <x v="38"/>
    <m/>
    <m/>
    <x v="1"/>
    <x v="3"/>
    <n v="1"/>
    <m/>
    <m/>
    <m/>
    <n v="1"/>
    <n v="1"/>
    <n v="1"/>
    <x v="1"/>
    <n v="0"/>
    <d v="1899-12-30T00:00:00"/>
    <d v="1899-12-30T00:00:00"/>
    <x v="3"/>
    <m/>
    <m/>
    <m/>
    <d v="2025-12-01T00:00:00"/>
    <d v="2027-11-30T00:00:00"/>
    <n v="729"/>
    <x v="106"/>
    <m/>
    <m/>
    <m/>
    <m/>
    <s v="with as-of date"/>
    <d v="2027-03-31T00:00:00"/>
    <m/>
    <n v="3"/>
    <n v="3"/>
    <m/>
    <d v="2026-12-31T00:00:00"/>
    <m/>
    <m/>
    <m/>
    <m/>
    <m/>
    <m/>
    <m/>
    <m/>
    <n v="485"/>
    <m/>
    <m/>
    <m/>
    <m/>
    <m/>
    <m/>
    <m/>
    <m/>
    <m/>
    <m/>
    <d v="2026-10-31T00:00:00"/>
    <m/>
    <n v="80000"/>
    <m/>
    <m/>
    <s v="Euro"/>
    <n v="40.8"/>
    <m/>
    <m/>
    <m/>
    <m/>
    <n v="25"/>
    <m/>
    <m/>
    <m/>
    <m/>
    <m/>
    <m/>
    <m/>
    <m/>
    <m/>
    <m/>
    <m/>
    <m/>
    <m/>
    <m/>
    <m/>
    <m/>
    <m/>
    <m/>
    <m/>
    <m/>
    <m/>
    <m/>
  </r>
  <r>
    <m/>
    <s v="V300082"/>
    <s v="2025-0029"/>
    <x v="104"/>
    <n v="1"/>
    <s v="Wagon"/>
    <n v="6"/>
    <s v="33 80 4960 246-3"/>
    <x v="38"/>
    <m/>
    <m/>
    <x v="1"/>
    <x v="3"/>
    <n v="1"/>
    <m/>
    <m/>
    <m/>
    <n v="1"/>
    <n v="1"/>
    <n v="1"/>
    <x v="1"/>
    <n v="0"/>
    <d v="1899-12-30T00:00:00"/>
    <d v="1899-12-30T00:00:00"/>
    <x v="3"/>
    <m/>
    <m/>
    <m/>
    <d v="2025-12-01T00:00:00"/>
    <d v="2027-11-30T00:00:00"/>
    <n v="729"/>
    <x v="106"/>
    <m/>
    <m/>
    <m/>
    <m/>
    <s v="with as-of date"/>
    <d v="2027-03-31T00:00:00"/>
    <m/>
    <n v="3"/>
    <n v="3"/>
    <m/>
    <d v="2026-12-31T00:00:00"/>
    <m/>
    <m/>
    <m/>
    <m/>
    <m/>
    <m/>
    <m/>
    <m/>
    <n v="485"/>
    <m/>
    <m/>
    <m/>
    <m/>
    <m/>
    <m/>
    <m/>
    <m/>
    <m/>
    <m/>
    <d v="2026-10-31T00:00:00"/>
    <m/>
    <n v="80000"/>
    <m/>
    <m/>
    <s v="Euro"/>
    <n v="40.8"/>
    <m/>
    <m/>
    <m/>
    <m/>
    <n v="25"/>
    <m/>
    <m/>
    <m/>
    <m/>
    <m/>
    <m/>
    <m/>
    <m/>
    <m/>
    <m/>
    <m/>
    <m/>
    <m/>
    <m/>
    <m/>
    <m/>
    <m/>
    <m/>
    <m/>
    <m/>
    <m/>
    <m/>
  </r>
  <r>
    <m/>
    <s v="V300082"/>
    <s v="2025-0029"/>
    <x v="104"/>
    <n v="1"/>
    <s v="Wagon"/>
    <n v="7"/>
    <s v="33 80 4960 247-1"/>
    <x v="38"/>
    <m/>
    <m/>
    <x v="1"/>
    <x v="3"/>
    <n v="1"/>
    <m/>
    <m/>
    <m/>
    <n v="1"/>
    <n v="1"/>
    <n v="1"/>
    <x v="1"/>
    <n v="0"/>
    <d v="1899-12-30T00:00:00"/>
    <d v="1899-12-30T00:00:00"/>
    <x v="3"/>
    <m/>
    <m/>
    <m/>
    <d v="2025-12-01T00:00:00"/>
    <d v="2027-11-30T00:00:00"/>
    <n v="729"/>
    <x v="106"/>
    <m/>
    <m/>
    <m/>
    <m/>
    <s v="with as-of date"/>
    <d v="2027-03-31T00:00:00"/>
    <m/>
    <n v="3"/>
    <n v="3"/>
    <m/>
    <d v="2026-12-31T00:00:00"/>
    <m/>
    <m/>
    <m/>
    <m/>
    <m/>
    <m/>
    <m/>
    <m/>
    <n v="485"/>
    <m/>
    <m/>
    <m/>
    <m/>
    <m/>
    <m/>
    <m/>
    <m/>
    <m/>
    <m/>
    <d v="2026-10-31T00:00:00"/>
    <m/>
    <n v="80000"/>
    <m/>
    <m/>
    <s v="Euro"/>
    <n v="40.8"/>
    <m/>
    <m/>
    <m/>
    <m/>
    <n v="25"/>
    <m/>
    <m/>
    <m/>
    <m/>
    <m/>
    <m/>
    <m/>
    <m/>
    <m/>
    <m/>
    <m/>
    <m/>
    <m/>
    <m/>
    <m/>
    <m/>
    <m/>
    <m/>
    <m/>
    <m/>
    <m/>
    <m/>
  </r>
  <r>
    <m/>
    <s v="V300082"/>
    <s v="2025-0029"/>
    <x v="104"/>
    <n v="1"/>
    <s v="Wagon"/>
    <n v="8"/>
    <s v="33 80 4960 248-9"/>
    <x v="38"/>
    <m/>
    <m/>
    <x v="1"/>
    <x v="3"/>
    <n v="1"/>
    <m/>
    <m/>
    <m/>
    <n v="1"/>
    <n v="1"/>
    <n v="1"/>
    <x v="1"/>
    <n v="0"/>
    <d v="1899-12-30T00:00:00"/>
    <d v="1899-12-30T00:00:00"/>
    <x v="3"/>
    <m/>
    <m/>
    <m/>
    <d v="2025-12-01T00:00:00"/>
    <d v="2027-11-30T00:00:00"/>
    <n v="729"/>
    <x v="106"/>
    <m/>
    <m/>
    <m/>
    <m/>
    <s v="with as-of date"/>
    <d v="2027-03-31T00:00:00"/>
    <m/>
    <n v="3"/>
    <n v="3"/>
    <m/>
    <d v="2026-12-31T00:00:00"/>
    <m/>
    <m/>
    <m/>
    <m/>
    <m/>
    <m/>
    <m/>
    <m/>
    <n v="485"/>
    <m/>
    <m/>
    <m/>
    <m/>
    <m/>
    <m/>
    <m/>
    <m/>
    <m/>
    <m/>
    <d v="2026-10-31T00:00:00"/>
    <m/>
    <n v="80000"/>
    <m/>
    <m/>
    <s v="Euro"/>
    <n v="40.8"/>
    <m/>
    <m/>
    <m/>
    <m/>
    <n v="25"/>
    <m/>
    <m/>
    <m/>
    <m/>
    <m/>
    <m/>
    <m/>
    <m/>
    <m/>
    <m/>
    <m/>
    <m/>
    <m/>
    <m/>
    <m/>
    <m/>
    <m/>
    <m/>
    <m/>
    <m/>
    <m/>
    <m/>
  </r>
  <r>
    <m/>
    <s v="V300082"/>
    <s v="2025-0029"/>
    <x v="104"/>
    <n v="1"/>
    <s v="Wagon"/>
    <n v="9"/>
    <s v="33 80 4960 250-5"/>
    <x v="38"/>
    <m/>
    <m/>
    <x v="1"/>
    <x v="3"/>
    <n v="1"/>
    <m/>
    <m/>
    <m/>
    <n v="1"/>
    <n v="1"/>
    <n v="1"/>
    <x v="1"/>
    <n v="0"/>
    <d v="1899-12-30T00:00:00"/>
    <d v="1899-12-30T00:00:00"/>
    <x v="3"/>
    <m/>
    <m/>
    <m/>
    <d v="2025-12-01T00:00:00"/>
    <d v="2027-11-30T00:00:00"/>
    <n v="729"/>
    <x v="106"/>
    <m/>
    <m/>
    <m/>
    <m/>
    <s v="with as-of date"/>
    <d v="2027-03-31T00:00:00"/>
    <m/>
    <n v="3"/>
    <n v="3"/>
    <m/>
    <d v="2026-12-31T00:00:00"/>
    <m/>
    <m/>
    <m/>
    <m/>
    <m/>
    <m/>
    <m/>
    <m/>
    <n v="485"/>
    <m/>
    <m/>
    <m/>
    <m/>
    <m/>
    <m/>
    <m/>
    <m/>
    <m/>
    <m/>
    <d v="2026-10-31T00:00:00"/>
    <m/>
    <n v="80000"/>
    <m/>
    <m/>
    <s v="Euro"/>
    <n v="40.8"/>
    <m/>
    <m/>
    <m/>
    <m/>
    <n v="25"/>
    <m/>
    <m/>
    <m/>
    <m/>
    <m/>
    <m/>
    <m/>
    <m/>
    <m/>
    <m/>
    <m/>
    <m/>
    <m/>
    <m/>
    <m/>
    <m/>
    <m/>
    <m/>
    <m/>
    <m/>
    <m/>
    <m/>
  </r>
  <r>
    <m/>
    <s v="V300082"/>
    <s v="2025-0029"/>
    <x v="104"/>
    <n v="1"/>
    <s v="Wagon"/>
    <n v="10"/>
    <s v="33 80 4960 251-3"/>
    <x v="38"/>
    <m/>
    <m/>
    <x v="1"/>
    <x v="3"/>
    <n v="1"/>
    <m/>
    <m/>
    <m/>
    <n v="1"/>
    <n v="1"/>
    <n v="1"/>
    <x v="1"/>
    <n v="0"/>
    <d v="1899-12-30T00:00:00"/>
    <d v="1899-12-30T00:00:00"/>
    <x v="3"/>
    <m/>
    <m/>
    <m/>
    <d v="2025-12-01T00:00:00"/>
    <d v="2027-11-30T00:00:00"/>
    <n v="729"/>
    <x v="106"/>
    <m/>
    <m/>
    <m/>
    <m/>
    <s v="with as-of date"/>
    <d v="2027-03-31T00:00:00"/>
    <m/>
    <n v="3"/>
    <n v="3"/>
    <m/>
    <d v="2026-12-31T00:00:00"/>
    <m/>
    <m/>
    <m/>
    <m/>
    <m/>
    <m/>
    <m/>
    <m/>
    <n v="485"/>
    <m/>
    <m/>
    <m/>
    <m/>
    <m/>
    <m/>
    <m/>
    <m/>
    <m/>
    <m/>
    <d v="2026-10-31T00:00:00"/>
    <m/>
    <n v="80000"/>
    <m/>
    <m/>
    <s v="Euro"/>
    <n v="40.8"/>
    <m/>
    <m/>
    <m/>
    <m/>
    <n v="25"/>
    <m/>
    <m/>
    <m/>
    <m/>
    <m/>
    <m/>
    <m/>
    <m/>
    <m/>
    <m/>
    <m/>
    <m/>
    <m/>
    <m/>
    <m/>
    <m/>
    <m/>
    <m/>
    <m/>
    <m/>
    <m/>
    <m/>
  </r>
  <r>
    <m/>
    <s v="V300082"/>
    <s v="2025-0029"/>
    <x v="104"/>
    <n v="1"/>
    <s v="Wagon"/>
    <n v="11"/>
    <s v="33 80 4960 252-1"/>
    <x v="38"/>
    <m/>
    <m/>
    <x v="1"/>
    <x v="3"/>
    <n v="1"/>
    <m/>
    <m/>
    <m/>
    <n v="1"/>
    <n v="1"/>
    <n v="1"/>
    <x v="1"/>
    <n v="0"/>
    <d v="1899-12-30T00:00:00"/>
    <d v="1899-12-30T00:00:00"/>
    <x v="3"/>
    <m/>
    <m/>
    <m/>
    <d v="2025-12-01T00:00:00"/>
    <d v="2027-11-30T00:00:00"/>
    <n v="729"/>
    <x v="106"/>
    <m/>
    <m/>
    <m/>
    <m/>
    <s v="with as-of date"/>
    <d v="2027-03-31T00:00:00"/>
    <m/>
    <n v="3"/>
    <n v="3"/>
    <m/>
    <d v="2026-12-31T00:00:00"/>
    <m/>
    <m/>
    <m/>
    <m/>
    <m/>
    <m/>
    <m/>
    <m/>
    <n v="485"/>
    <m/>
    <m/>
    <m/>
    <m/>
    <m/>
    <m/>
    <m/>
    <m/>
    <m/>
    <m/>
    <d v="2026-10-31T00:00:00"/>
    <m/>
    <n v="80000"/>
    <m/>
    <m/>
    <s v="Euro"/>
    <n v="40.8"/>
    <m/>
    <m/>
    <m/>
    <m/>
    <n v="25"/>
    <m/>
    <m/>
    <m/>
    <m/>
    <m/>
    <m/>
    <m/>
    <m/>
    <m/>
    <m/>
    <m/>
    <m/>
    <m/>
    <m/>
    <m/>
    <m/>
    <m/>
    <m/>
    <m/>
    <m/>
    <m/>
    <m/>
  </r>
  <r>
    <m/>
    <s v="V300082"/>
    <s v="2025-0029"/>
    <x v="104"/>
    <n v="1"/>
    <s v="Wagon"/>
    <n v="12"/>
    <s v="33 80 4960 253-9"/>
    <x v="38"/>
    <m/>
    <m/>
    <x v="1"/>
    <x v="3"/>
    <n v="1"/>
    <m/>
    <m/>
    <m/>
    <n v="1"/>
    <n v="1"/>
    <n v="1"/>
    <x v="1"/>
    <n v="0"/>
    <d v="1899-12-30T00:00:00"/>
    <d v="1899-12-30T00:00:00"/>
    <x v="3"/>
    <m/>
    <m/>
    <m/>
    <d v="2025-12-01T00:00:00"/>
    <d v="2027-11-30T00:00:00"/>
    <n v="729"/>
    <x v="106"/>
    <m/>
    <m/>
    <m/>
    <m/>
    <s v="with as-of date"/>
    <d v="2027-03-31T00:00:00"/>
    <m/>
    <n v="3"/>
    <n v="3"/>
    <m/>
    <d v="2026-12-31T00:00:00"/>
    <m/>
    <m/>
    <m/>
    <m/>
    <m/>
    <m/>
    <m/>
    <m/>
    <n v="485"/>
    <m/>
    <m/>
    <m/>
    <m/>
    <m/>
    <m/>
    <m/>
    <m/>
    <m/>
    <m/>
    <d v="2026-10-31T00:00:00"/>
    <m/>
    <n v="80000"/>
    <m/>
    <m/>
    <s v="Euro"/>
    <n v="40.8"/>
    <m/>
    <m/>
    <m/>
    <m/>
    <n v="25"/>
    <m/>
    <m/>
    <m/>
    <m/>
    <m/>
    <m/>
    <m/>
    <m/>
    <m/>
    <m/>
    <m/>
    <m/>
    <m/>
    <m/>
    <m/>
    <m/>
    <m/>
    <m/>
    <m/>
    <m/>
    <m/>
    <m/>
  </r>
  <r>
    <m/>
    <s v="V300082"/>
    <s v="2025-0029"/>
    <x v="104"/>
    <n v="1"/>
    <s v="Wagon"/>
    <n v="13"/>
    <s v="33 80 4960 254-7"/>
    <x v="38"/>
    <m/>
    <m/>
    <x v="1"/>
    <x v="3"/>
    <n v="1"/>
    <m/>
    <m/>
    <m/>
    <n v="1"/>
    <n v="1"/>
    <n v="1"/>
    <x v="1"/>
    <n v="0"/>
    <d v="1899-12-30T00:00:00"/>
    <d v="1899-12-30T00:00:00"/>
    <x v="3"/>
    <m/>
    <m/>
    <m/>
    <d v="2025-12-01T00:00:00"/>
    <d v="2027-11-30T00:00:00"/>
    <n v="729"/>
    <x v="106"/>
    <m/>
    <m/>
    <m/>
    <m/>
    <s v="with as-of date"/>
    <d v="2027-03-31T00:00:00"/>
    <m/>
    <n v="3"/>
    <n v="3"/>
    <m/>
    <d v="2026-12-31T00:00:00"/>
    <m/>
    <m/>
    <m/>
    <m/>
    <m/>
    <m/>
    <m/>
    <m/>
    <n v="485"/>
    <m/>
    <m/>
    <m/>
    <m/>
    <m/>
    <m/>
    <m/>
    <m/>
    <m/>
    <m/>
    <d v="2026-10-31T00:00:00"/>
    <m/>
    <n v="80000"/>
    <m/>
    <m/>
    <s v="Euro"/>
    <n v="40.8"/>
    <m/>
    <m/>
    <m/>
    <m/>
    <n v="25"/>
    <m/>
    <m/>
    <m/>
    <m/>
    <m/>
    <m/>
    <m/>
    <m/>
    <m/>
    <m/>
    <m/>
    <m/>
    <m/>
    <m/>
    <m/>
    <m/>
    <m/>
    <m/>
    <m/>
    <m/>
    <m/>
    <m/>
  </r>
  <r>
    <m/>
    <s v="V300082"/>
    <s v="2025-0029"/>
    <x v="104"/>
    <n v="1"/>
    <s v="Wagon"/>
    <n v="14"/>
    <s v="33 80 4960 256-2"/>
    <x v="38"/>
    <m/>
    <m/>
    <x v="1"/>
    <x v="3"/>
    <n v="1"/>
    <m/>
    <m/>
    <m/>
    <n v="1"/>
    <n v="1"/>
    <n v="1"/>
    <x v="1"/>
    <n v="0"/>
    <d v="1899-12-30T00:00:00"/>
    <d v="1899-12-30T00:00:00"/>
    <x v="3"/>
    <m/>
    <m/>
    <m/>
    <d v="2025-12-01T00:00:00"/>
    <d v="2027-11-30T00:00:00"/>
    <n v="729"/>
    <x v="106"/>
    <m/>
    <m/>
    <m/>
    <m/>
    <s v="with as-of date"/>
    <d v="2027-03-31T00:00:00"/>
    <m/>
    <n v="3"/>
    <n v="3"/>
    <m/>
    <d v="2026-12-31T00:00:00"/>
    <m/>
    <m/>
    <m/>
    <m/>
    <m/>
    <m/>
    <m/>
    <m/>
    <n v="485"/>
    <m/>
    <m/>
    <m/>
    <m/>
    <m/>
    <m/>
    <m/>
    <m/>
    <m/>
    <m/>
    <d v="2026-10-31T00:00:00"/>
    <m/>
    <n v="80000"/>
    <m/>
    <m/>
    <s v="Euro"/>
    <n v="40.8"/>
    <m/>
    <m/>
    <m/>
    <m/>
    <n v="25"/>
    <m/>
    <m/>
    <m/>
    <m/>
    <m/>
    <m/>
    <m/>
    <m/>
    <m/>
    <m/>
    <m/>
    <m/>
    <m/>
    <m/>
    <m/>
    <m/>
    <m/>
    <m/>
    <m/>
    <m/>
    <m/>
    <m/>
  </r>
  <r>
    <m/>
    <s v="V300082"/>
    <s v="2025-0029"/>
    <x v="104"/>
    <n v="1"/>
    <s v="Wagon"/>
    <n v="15"/>
    <s v="33 80 4960 258-8"/>
    <x v="38"/>
    <m/>
    <m/>
    <x v="1"/>
    <x v="3"/>
    <n v="1"/>
    <m/>
    <m/>
    <m/>
    <n v="1"/>
    <n v="1"/>
    <n v="1"/>
    <x v="1"/>
    <n v="0"/>
    <d v="1899-12-30T00:00:00"/>
    <d v="1899-12-30T00:00:00"/>
    <x v="3"/>
    <m/>
    <m/>
    <m/>
    <d v="2025-12-01T00:00:00"/>
    <d v="2027-11-30T00:00:00"/>
    <n v="729"/>
    <x v="106"/>
    <m/>
    <m/>
    <m/>
    <m/>
    <s v="with as-of date"/>
    <d v="2027-03-31T00:00:00"/>
    <m/>
    <n v="3"/>
    <n v="3"/>
    <m/>
    <d v="2026-12-31T00:00:00"/>
    <m/>
    <m/>
    <m/>
    <m/>
    <m/>
    <m/>
    <m/>
    <m/>
    <n v="485"/>
    <m/>
    <m/>
    <m/>
    <m/>
    <m/>
    <m/>
    <m/>
    <m/>
    <m/>
    <m/>
    <d v="2026-10-31T00:00:00"/>
    <m/>
    <n v="80000"/>
    <m/>
    <m/>
    <s v="Euro"/>
    <n v="40.8"/>
    <m/>
    <m/>
    <m/>
    <m/>
    <n v="25"/>
    <m/>
    <m/>
    <m/>
    <m/>
    <m/>
    <m/>
    <m/>
    <m/>
    <m/>
    <m/>
    <m/>
    <m/>
    <m/>
    <m/>
    <m/>
    <m/>
    <m/>
    <m/>
    <m/>
    <m/>
    <m/>
    <m/>
  </r>
  <r>
    <m/>
    <s v="V300082"/>
    <s v="2025-0029"/>
    <x v="104"/>
    <n v="1"/>
    <s v="Wagon"/>
    <n v="16"/>
    <s v="33 80 4960 259-6"/>
    <x v="38"/>
    <m/>
    <m/>
    <x v="1"/>
    <x v="3"/>
    <n v="1"/>
    <m/>
    <m/>
    <m/>
    <n v="1"/>
    <n v="1"/>
    <n v="1"/>
    <x v="1"/>
    <n v="0"/>
    <d v="1899-12-30T00:00:00"/>
    <d v="1899-12-30T00:00:00"/>
    <x v="3"/>
    <m/>
    <m/>
    <m/>
    <d v="2025-12-01T00:00:00"/>
    <d v="2027-11-30T00:00:00"/>
    <n v="729"/>
    <x v="106"/>
    <m/>
    <m/>
    <m/>
    <m/>
    <s v="with as-of date"/>
    <d v="2027-03-31T00:00:00"/>
    <m/>
    <n v="3"/>
    <n v="3"/>
    <m/>
    <d v="2026-12-31T00:00:00"/>
    <m/>
    <m/>
    <m/>
    <m/>
    <m/>
    <m/>
    <m/>
    <m/>
    <n v="485"/>
    <m/>
    <m/>
    <m/>
    <m/>
    <m/>
    <m/>
    <m/>
    <m/>
    <m/>
    <m/>
    <d v="2026-10-31T00:00:00"/>
    <m/>
    <n v="80000"/>
    <m/>
    <m/>
    <s v="Euro"/>
    <n v="40.8"/>
    <m/>
    <m/>
    <m/>
    <m/>
    <n v="25"/>
    <m/>
    <m/>
    <m/>
    <m/>
    <m/>
    <m/>
    <m/>
    <m/>
    <m/>
    <m/>
    <m/>
    <m/>
    <m/>
    <m/>
    <m/>
    <m/>
    <m/>
    <m/>
    <m/>
    <m/>
    <m/>
    <m/>
  </r>
  <r>
    <m/>
    <s v="V300082"/>
    <s v="2025-0029"/>
    <x v="104"/>
    <n v="1"/>
    <s v="Wagon"/>
    <n v="17"/>
    <s v="33 80 4960 260-4"/>
    <x v="38"/>
    <m/>
    <m/>
    <x v="1"/>
    <x v="3"/>
    <n v="1"/>
    <m/>
    <m/>
    <m/>
    <n v="1"/>
    <n v="1"/>
    <n v="1"/>
    <x v="1"/>
    <n v="0"/>
    <d v="1899-12-30T00:00:00"/>
    <d v="1899-12-30T00:00:00"/>
    <x v="3"/>
    <m/>
    <m/>
    <m/>
    <d v="2025-12-01T00:00:00"/>
    <d v="2027-11-30T00:00:00"/>
    <n v="729"/>
    <x v="106"/>
    <m/>
    <m/>
    <m/>
    <m/>
    <s v="with as-of date"/>
    <d v="2027-03-31T00:00:00"/>
    <m/>
    <n v="3"/>
    <n v="3"/>
    <m/>
    <d v="2026-12-31T00:00:00"/>
    <m/>
    <m/>
    <m/>
    <m/>
    <m/>
    <m/>
    <m/>
    <m/>
    <n v="485"/>
    <m/>
    <m/>
    <m/>
    <m/>
    <m/>
    <m/>
    <m/>
    <m/>
    <m/>
    <m/>
    <d v="2026-10-31T00:00:00"/>
    <m/>
    <n v="80000"/>
    <m/>
    <m/>
    <s v="Euro"/>
    <n v="40.8"/>
    <m/>
    <m/>
    <m/>
    <m/>
    <n v="25"/>
    <m/>
    <m/>
    <m/>
    <m/>
    <m/>
    <m/>
    <m/>
    <m/>
    <m/>
    <m/>
    <m/>
    <m/>
    <m/>
    <m/>
    <m/>
    <m/>
    <m/>
    <m/>
    <m/>
    <m/>
    <m/>
    <m/>
  </r>
  <r>
    <m/>
    <s v="V300082"/>
    <s v="2025-0029"/>
    <x v="104"/>
    <n v="1"/>
    <s v="Wagon"/>
    <n v="18"/>
    <s v="33 80 4960 261-2"/>
    <x v="38"/>
    <m/>
    <m/>
    <x v="1"/>
    <x v="3"/>
    <n v="1"/>
    <m/>
    <m/>
    <m/>
    <n v="1"/>
    <n v="1"/>
    <n v="1"/>
    <x v="1"/>
    <n v="0"/>
    <d v="1899-12-30T00:00:00"/>
    <d v="1899-12-30T00:00:00"/>
    <x v="3"/>
    <m/>
    <m/>
    <m/>
    <d v="2025-12-01T00:00:00"/>
    <d v="2027-11-30T00:00:00"/>
    <n v="729"/>
    <x v="106"/>
    <m/>
    <m/>
    <m/>
    <m/>
    <s v="with as-of date"/>
    <d v="2027-03-31T00:00:00"/>
    <m/>
    <n v="3"/>
    <n v="3"/>
    <m/>
    <d v="2026-12-31T00:00:00"/>
    <m/>
    <m/>
    <m/>
    <m/>
    <m/>
    <m/>
    <m/>
    <m/>
    <n v="485"/>
    <m/>
    <m/>
    <m/>
    <m/>
    <m/>
    <m/>
    <m/>
    <m/>
    <m/>
    <m/>
    <d v="2026-10-31T00:00:00"/>
    <m/>
    <n v="80000"/>
    <m/>
    <m/>
    <s v="Euro"/>
    <n v="40.8"/>
    <m/>
    <m/>
    <m/>
    <m/>
    <n v="25"/>
    <m/>
    <m/>
    <m/>
    <m/>
    <m/>
    <m/>
    <m/>
    <m/>
    <m/>
    <m/>
    <m/>
    <m/>
    <m/>
    <m/>
    <m/>
    <m/>
    <m/>
    <m/>
    <m/>
    <m/>
    <m/>
    <m/>
  </r>
  <r>
    <m/>
    <s v="V300082"/>
    <s v="2025-0029"/>
    <x v="104"/>
    <n v="2"/>
    <s v="Batch"/>
    <m/>
    <m/>
    <x v="38"/>
    <s v="FRA"/>
    <s v="West EU"/>
    <x v="1"/>
    <x v="3"/>
    <n v="18"/>
    <m/>
    <m/>
    <n v="0"/>
    <n v="18"/>
    <n v="18"/>
    <n v="18"/>
    <x v="3"/>
    <m/>
    <m/>
    <m/>
    <x v="3"/>
    <m/>
    <m/>
    <m/>
    <d v="2025-12-01T00:00:00"/>
    <d v="2027-11-30T00:00:00"/>
    <m/>
    <x v="106"/>
    <m/>
    <m/>
    <m/>
    <m/>
    <s v="with as-of date"/>
    <d v="2027-05-31T00:00:00"/>
    <m/>
    <n v="5"/>
    <n v="3"/>
    <m/>
    <m/>
    <m/>
    <m/>
    <m/>
    <n v="65"/>
    <m/>
    <m/>
    <s v="annually"/>
    <m/>
    <m/>
    <s v="B"/>
    <n v="44"/>
    <n v="0"/>
    <s v="CHE"/>
    <s v="3 Mths Cash Deposit"/>
    <s v="Y"/>
    <s v="N"/>
    <n v="12"/>
    <n v="0"/>
    <m/>
    <m/>
    <m/>
    <n v="80000"/>
    <s v="N"/>
    <m/>
    <s v="Euro"/>
    <n v="40.8"/>
    <n v="-15.8"/>
    <m/>
    <m/>
    <n v="-7.265753424657534"/>
    <n v="25"/>
    <m/>
    <m/>
    <m/>
    <n v="0.06"/>
    <n v="7.35"/>
    <n v="-11.4"/>
    <n v="-4.050000000000001"/>
    <n v="4.4"/>
    <n v="-4.4"/>
    <n v="0"/>
    <n v="29.05"/>
    <s v="0.00"/>
    <n v="29.05"/>
    <n v="0.9913941480206541"/>
    <m/>
    <n v="28.8"/>
    <n v="28.8"/>
    <n v="1440000"/>
    <n v="0"/>
    <s v="N"/>
    <n v="0"/>
    <n v="163800"/>
  </r>
  <r>
    <m/>
    <s v="V300082"/>
    <s v="2025-0029"/>
    <x v="104"/>
    <n v="2"/>
    <s v="Wagon"/>
    <n v="19"/>
    <s v="33 80 4960 263-8"/>
    <x v="38"/>
    <m/>
    <m/>
    <x v="1"/>
    <x v="3"/>
    <n v="1"/>
    <m/>
    <m/>
    <m/>
    <n v="1"/>
    <n v="1"/>
    <n v="1"/>
    <x v="1"/>
    <n v="0"/>
    <d v="1899-12-30T00:00:00"/>
    <d v="1899-12-30T00:00:00"/>
    <x v="3"/>
    <m/>
    <m/>
    <m/>
    <d v="2025-12-01T00:00:00"/>
    <d v="2027-11-30T00:00:00"/>
    <n v="729"/>
    <x v="106"/>
    <m/>
    <m/>
    <m/>
    <m/>
    <s v="with as-of date"/>
    <d v="2027-05-31T00:00:00"/>
    <m/>
    <n v="5"/>
    <n v="3"/>
    <m/>
    <d v="2026-12-31T00:00:00"/>
    <m/>
    <m/>
    <m/>
    <m/>
    <m/>
    <m/>
    <m/>
    <m/>
    <n v="485"/>
    <m/>
    <m/>
    <m/>
    <m/>
    <m/>
    <m/>
    <m/>
    <m/>
    <m/>
    <m/>
    <d v="2026-12-31T00:00:00"/>
    <m/>
    <n v="80000"/>
    <m/>
    <m/>
    <s v="Euro"/>
    <n v="40.8"/>
    <m/>
    <m/>
    <m/>
    <m/>
    <n v="25"/>
    <m/>
    <m/>
    <m/>
    <m/>
    <m/>
    <m/>
    <m/>
    <m/>
    <m/>
    <m/>
    <m/>
    <m/>
    <m/>
    <m/>
    <m/>
    <m/>
    <m/>
    <m/>
    <m/>
    <m/>
    <m/>
    <m/>
  </r>
  <r>
    <m/>
    <s v="V300082"/>
    <s v="2025-0029"/>
    <x v="104"/>
    <n v="2"/>
    <s v="Wagon"/>
    <n v="20"/>
    <s v="33 80 4960 264-6"/>
    <x v="38"/>
    <m/>
    <m/>
    <x v="1"/>
    <x v="3"/>
    <n v="1"/>
    <m/>
    <m/>
    <m/>
    <n v="1"/>
    <n v="1"/>
    <n v="1"/>
    <x v="1"/>
    <n v="0"/>
    <d v="1899-12-30T00:00:00"/>
    <d v="1899-12-30T00:00:00"/>
    <x v="3"/>
    <m/>
    <m/>
    <m/>
    <d v="2025-12-01T00:00:00"/>
    <d v="2027-11-30T00:00:00"/>
    <n v="729"/>
    <x v="106"/>
    <m/>
    <m/>
    <m/>
    <m/>
    <s v="with as-of date"/>
    <d v="2027-05-31T00:00:00"/>
    <m/>
    <n v="5"/>
    <n v="3"/>
    <m/>
    <d v="2026-12-31T00:00:00"/>
    <m/>
    <m/>
    <m/>
    <m/>
    <m/>
    <m/>
    <m/>
    <m/>
    <n v="485"/>
    <m/>
    <m/>
    <m/>
    <m/>
    <m/>
    <m/>
    <m/>
    <m/>
    <m/>
    <m/>
    <d v="2026-12-31T00:00:00"/>
    <m/>
    <n v="80000"/>
    <m/>
    <m/>
    <s v="Euro"/>
    <n v="40.8"/>
    <m/>
    <m/>
    <m/>
    <m/>
    <n v="25"/>
    <m/>
    <m/>
    <m/>
    <m/>
    <m/>
    <m/>
    <m/>
    <m/>
    <m/>
    <m/>
    <m/>
    <m/>
    <m/>
    <m/>
    <m/>
    <m/>
    <m/>
    <m/>
    <m/>
    <m/>
    <m/>
    <m/>
  </r>
  <r>
    <m/>
    <s v="V300082"/>
    <s v="2025-0029"/>
    <x v="104"/>
    <n v="2"/>
    <s v="Wagon"/>
    <n v="21"/>
    <s v="33 80 4960 265-3"/>
    <x v="38"/>
    <m/>
    <m/>
    <x v="1"/>
    <x v="3"/>
    <n v="1"/>
    <m/>
    <m/>
    <m/>
    <n v="1"/>
    <n v="1"/>
    <n v="1"/>
    <x v="1"/>
    <n v="0"/>
    <d v="1899-12-30T00:00:00"/>
    <d v="1899-12-30T00:00:00"/>
    <x v="3"/>
    <m/>
    <m/>
    <m/>
    <d v="2025-12-01T00:00:00"/>
    <d v="2027-11-30T00:00:00"/>
    <n v="729"/>
    <x v="106"/>
    <m/>
    <m/>
    <m/>
    <m/>
    <s v="with as-of date"/>
    <d v="2027-05-31T00:00:00"/>
    <m/>
    <n v="5"/>
    <n v="3"/>
    <m/>
    <d v="2026-12-31T00:00:00"/>
    <m/>
    <m/>
    <m/>
    <m/>
    <m/>
    <m/>
    <m/>
    <m/>
    <n v="485"/>
    <m/>
    <m/>
    <m/>
    <m/>
    <m/>
    <m/>
    <m/>
    <m/>
    <m/>
    <m/>
    <d v="2026-12-31T00:00:00"/>
    <m/>
    <n v="80000"/>
    <m/>
    <m/>
    <s v="Euro"/>
    <n v="40.8"/>
    <m/>
    <m/>
    <m/>
    <m/>
    <n v="25"/>
    <m/>
    <m/>
    <m/>
    <m/>
    <m/>
    <m/>
    <m/>
    <m/>
    <m/>
    <m/>
    <m/>
    <m/>
    <m/>
    <m/>
    <m/>
    <m/>
    <m/>
    <m/>
    <m/>
    <m/>
    <m/>
    <m/>
  </r>
  <r>
    <m/>
    <s v="V300082"/>
    <s v="2025-0029"/>
    <x v="104"/>
    <n v="2"/>
    <s v="Wagon"/>
    <n v="22"/>
    <s v="33 80 4960 200-0"/>
    <x v="38"/>
    <m/>
    <m/>
    <x v="1"/>
    <x v="3"/>
    <n v="1"/>
    <m/>
    <m/>
    <m/>
    <n v="1"/>
    <n v="1"/>
    <n v="1"/>
    <x v="1"/>
    <n v="0"/>
    <d v="1899-12-30T00:00:00"/>
    <d v="1899-12-30T00:00:00"/>
    <x v="3"/>
    <m/>
    <m/>
    <m/>
    <d v="2025-12-01T00:00:00"/>
    <d v="2027-11-30T00:00:00"/>
    <n v="729"/>
    <x v="106"/>
    <m/>
    <m/>
    <m/>
    <m/>
    <s v="with as-of date"/>
    <d v="2027-05-31T00:00:00"/>
    <m/>
    <n v="5"/>
    <n v="3"/>
    <m/>
    <d v="2026-12-31T00:00:00"/>
    <m/>
    <m/>
    <m/>
    <m/>
    <m/>
    <m/>
    <m/>
    <m/>
    <n v="485"/>
    <m/>
    <m/>
    <m/>
    <m/>
    <m/>
    <m/>
    <m/>
    <m/>
    <m/>
    <m/>
    <d v="2026-12-31T00:00:00"/>
    <m/>
    <n v="80000"/>
    <m/>
    <m/>
    <s v="Euro"/>
    <n v="40.8"/>
    <m/>
    <m/>
    <m/>
    <m/>
    <n v="25"/>
    <m/>
    <m/>
    <m/>
    <m/>
    <m/>
    <m/>
    <m/>
    <m/>
    <m/>
    <m/>
    <m/>
    <m/>
    <m/>
    <m/>
    <m/>
    <m/>
    <m/>
    <m/>
    <m/>
    <m/>
    <m/>
    <m/>
  </r>
  <r>
    <m/>
    <s v="V300082"/>
    <s v="2025-0029"/>
    <x v="104"/>
    <n v="2"/>
    <s v="Wagon"/>
    <n v="23"/>
    <s v="33 80 4960 201-8"/>
    <x v="38"/>
    <m/>
    <m/>
    <x v="1"/>
    <x v="3"/>
    <n v="1"/>
    <m/>
    <m/>
    <m/>
    <n v="1"/>
    <n v="1"/>
    <n v="1"/>
    <x v="1"/>
    <n v="0"/>
    <d v="1899-12-30T00:00:00"/>
    <d v="1899-12-30T00:00:00"/>
    <x v="3"/>
    <m/>
    <m/>
    <m/>
    <d v="2025-12-01T00:00:00"/>
    <d v="2027-11-30T00:00:00"/>
    <n v="729"/>
    <x v="106"/>
    <m/>
    <m/>
    <m/>
    <m/>
    <s v="with as-of date"/>
    <d v="2027-05-31T00:00:00"/>
    <m/>
    <n v="5"/>
    <n v="3"/>
    <m/>
    <d v="2026-12-31T00:00:00"/>
    <m/>
    <m/>
    <m/>
    <m/>
    <m/>
    <m/>
    <m/>
    <m/>
    <n v="485"/>
    <m/>
    <m/>
    <m/>
    <m/>
    <m/>
    <m/>
    <m/>
    <m/>
    <m/>
    <m/>
    <d v="2026-12-31T00:00:00"/>
    <m/>
    <n v="80000"/>
    <m/>
    <m/>
    <s v="Euro"/>
    <n v="40.8"/>
    <m/>
    <m/>
    <m/>
    <m/>
    <n v="25"/>
    <m/>
    <m/>
    <m/>
    <m/>
    <m/>
    <m/>
    <m/>
    <m/>
    <m/>
    <m/>
    <m/>
    <m/>
    <m/>
    <m/>
    <m/>
    <m/>
    <m/>
    <m/>
    <m/>
    <m/>
    <m/>
    <m/>
  </r>
  <r>
    <m/>
    <s v="V300082"/>
    <s v="2025-0029"/>
    <x v="104"/>
    <n v="2"/>
    <s v="Wagon"/>
    <n v="24"/>
    <s v="33 80 4960 202-6"/>
    <x v="38"/>
    <m/>
    <m/>
    <x v="1"/>
    <x v="3"/>
    <n v="1"/>
    <m/>
    <m/>
    <m/>
    <n v="1"/>
    <n v="1"/>
    <n v="1"/>
    <x v="1"/>
    <n v="0"/>
    <d v="1899-12-30T00:00:00"/>
    <d v="1899-12-30T00:00:00"/>
    <x v="3"/>
    <m/>
    <m/>
    <m/>
    <d v="2025-12-01T00:00:00"/>
    <d v="2027-11-30T00:00:00"/>
    <n v="729"/>
    <x v="106"/>
    <m/>
    <m/>
    <m/>
    <m/>
    <s v="with as-of date"/>
    <d v="2027-05-31T00:00:00"/>
    <m/>
    <n v="5"/>
    <n v="3"/>
    <m/>
    <d v="2026-12-31T00:00:00"/>
    <m/>
    <m/>
    <m/>
    <m/>
    <m/>
    <m/>
    <m/>
    <m/>
    <n v="485"/>
    <m/>
    <m/>
    <m/>
    <m/>
    <m/>
    <m/>
    <m/>
    <m/>
    <m/>
    <m/>
    <d v="2026-12-31T00:00:00"/>
    <m/>
    <n v="80000"/>
    <m/>
    <m/>
    <s v="Euro"/>
    <n v="40.8"/>
    <m/>
    <m/>
    <m/>
    <m/>
    <n v="25"/>
    <m/>
    <m/>
    <m/>
    <m/>
    <m/>
    <m/>
    <m/>
    <m/>
    <m/>
    <m/>
    <m/>
    <m/>
    <m/>
    <m/>
    <m/>
    <m/>
    <m/>
    <m/>
    <m/>
    <m/>
    <m/>
    <m/>
  </r>
  <r>
    <m/>
    <s v="V300082"/>
    <s v="2025-0029"/>
    <x v="104"/>
    <n v="2"/>
    <s v="Wagon"/>
    <n v="25"/>
    <s v="33 80 4960 203-4"/>
    <x v="38"/>
    <m/>
    <m/>
    <x v="1"/>
    <x v="3"/>
    <n v="1"/>
    <m/>
    <m/>
    <m/>
    <n v="1"/>
    <n v="1"/>
    <n v="1"/>
    <x v="1"/>
    <n v="0"/>
    <d v="1899-12-30T00:00:00"/>
    <d v="1899-12-30T00:00:00"/>
    <x v="3"/>
    <m/>
    <m/>
    <m/>
    <d v="2025-12-01T00:00:00"/>
    <d v="2027-11-30T00:00:00"/>
    <n v="729"/>
    <x v="106"/>
    <m/>
    <m/>
    <m/>
    <m/>
    <s v="with as-of date"/>
    <d v="2027-05-31T00:00:00"/>
    <m/>
    <n v="5"/>
    <n v="3"/>
    <m/>
    <d v="2026-12-31T00:00:00"/>
    <m/>
    <m/>
    <m/>
    <m/>
    <m/>
    <m/>
    <m/>
    <m/>
    <n v="485"/>
    <m/>
    <m/>
    <m/>
    <m/>
    <m/>
    <m/>
    <m/>
    <m/>
    <m/>
    <m/>
    <d v="2026-12-31T00:00:00"/>
    <m/>
    <n v="80000"/>
    <m/>
    <m/>
    <s v="Euro"/>
    <n v="40.8"/>
    <m/>
    <m/>
    <m/>
    <m/>
    <n v="25"/>
    <m/>
    <m/>
    <m/>
    <m/>
    <m/>
    <m/>
    <m/>
    <m/>
    <m/>
    <m/>
    <m/>
    <m/>
    <m/>
    <m/>
    <m/>
    <m/>
    <m/>
    <m/>
    <m/>
    <m/>
    <m/>
    <m/>
  </r>
  <r>
    <m/>
    <s v="V300082"/>
    <s v="2025-0029"/>
    <x v="104"/>
    <n v="2"/>
    <s v="Wagon"/>
    <n v="26"/>
    <s v="33 80 4960 204-2"/>
    <x v="38"/>
    <m/>
    <m/>
    <x v="1"/>
    <x v="3"/>
    <n v="1"/>
    <m/>
    <m/>
    <m/>
    <n v="1"/>
    <n v="1"/>
    <n v="1"/>
    <x v="1"/>
    <n v="0"/>
    <d v="1899-12-30T00:00:00"/>
    <d v="1899-12-30T00:00:00"/>
    <x v="3"/>
    <m/>
    <m/>
    <m/>
    <d v="2025-12-01T00:00:00"/>
    <d v="2027-11-30T00:00:00"/>
    <n v="729"/>
    <x v="106"/>
    <m/>
    <m/>
    <m/>
    <m/>
    <s v="with as-of date"/>
    <d v="2027-05-31T00:00:00"/>
    <m/>
    <n v="5"/>
    <n v="3"/>
    <m/>
    <d v="2026-12-31T00:00:00"/>
    <m/>
    <m/>
    <m/>
    <m/>
    <m/>
    <m/>
    <m/>
    <m/>
    <n v="485"/>
    <m/>
    <m/>
    <m/>
    <m/>
    <m/>
    <m/>
    <m/>
    <m/>
    <m/>
    <m/>
    <d v="2026-12-31T00:00:00"/>
    <m/>
    <n v="80000"/>
    <m/>
    <m/>
    <s v="Euro"/>
    <n v="40.8"/>
    <m/>
    <m/>
    <m/>
    <m/>
    <n v="25"/>
    <m/>
    <m/>
    <m/>
    <m/>
    <m/>
    <m/>
    <m/>
    <m/>
    <m/>
    <m/>
    <m/>
    <m/>
    <m/>
    <m/>
    <m/>
    <m/>
    <m/>
    <m/>
    <m/>
    <m/>
    <m/>
    <m/>
  </r>
  <r>
    <m/>
    <s v="V300082"/>
    <s v="2025-0029"/>
    <x v="104"/>
    <n v="2"/>
    <s v="Wagon"/>
    <n v="27"/>
    <s v="33 80 4960 205-9"/>
    <x v="38"/>
    <m/>
    <m/>
    <x v="1"/>
    <x v="3"/>
    <n v="1"/>
    <m/>
    <m/>
    <m/>
    <n v="1"/>
    <n v="1"/>
    <n v="1"/>
    <x v="1"/>
    <n v="0"/>
    <d v="1899-12-30T00:00:00"/>
    <d v="1899-12-30T00:00:00"/>
    <x v="3"/>
    <m/>
    <m/>
    <m/>
    <d v="2025-12-01T00:00:00"/>
    <d v="2027-11-30T00:00:00"/>
    <n v="729"/>
    <x v="106"/>
    <m/>
    <m/>
    <m/>
    <m/>
    <s v="with as-of date"/>
    <d v="2027-05-31T00:00:00"/>
    <m/>
    <n v="5"/>
    <n v="3"/>
    <m/>
    <d v="2026-12-31T00:00:00"/>
    <m/>
    <m/>
    <m/>
    <m/>
    <m/>
    <m/>
    <m/>
    <m/>
    <n v="485"/>
    <m/>
    <m/>
    <m/>
    <m/>
    <m/>
    <m/>
    <m/>
    <m/>
    <m/>
    <m/>
    <d v="2026-12-31T00:00:00"/>
    <m/>
    <n v="80000"/>
    <m/>
    <m/>
    <s v="Euro"/>
    <n v="40.8"/>
    <m/>
    <m/>
    <m/>
    <m/>
    <n v="25"/>
    <m/>
    <m/>
    <m/>
    <m/>
    <m/>
    <m/>
    <m/>
    <m/>
    <m/>
    <m/>
    <m/>
    <m/>
    <m/>
    <m/>
    <m/>
    <m/>
    <m/>
    <m/>
    <m/>
    <m/>
    <m/>
    <m/>
  </r>
  <r>
    <m/>
    <s v="V300082"/>
    <s v="2025-0029"/>
    <x v="104"/>
    <n v="2"/>
    <s v="Wagon"/>
    <n v="28"/>
    <s v="33 80 4960 206-7"/>
    <x v="38"/>
    <m/>
    <m/>
    <x v="1"/>
    <x v="3"/>
    <n v="1"/>
    <m/>
    <m/>
    <m/>
    <n v="1"/>
    <n v="1"/>
    <n v="1"/>
    <x v="1"/>
    <n v="0"/>
    <d v="1899-12-30T00:00:00"/>
    <d v="1899-12-30T00:00:00"/>
    <x v="3"/>
    <m/>
    <m/>
    <m/>
    <d v="2025-12-01T00:00:00"/>
    <d v="2027-11-30T00:00:00"/>
    <n v="729"/>
    <x v="106"/>
    <m/>
    <m/>
    <m/>
    <m/>
    <s v="with as-of date"/>
    <d v="2027-05-31T00:00:00"/>
    <m/>
    <n v="5"/>
    <n v="3"/>
    <m/>
    <d v="2026-12-31T00:00:00"/>
    <m/>
    <m/>
    <m/>
    <m/>
    <m/>
    <m/>
    <m/>
    <m/>
    <n v="485"/>
    <m/>
    <m/>
    <m/>
    <m/>
    <m/>
    <m/>
    <m/>
    <m/>
    <m/>
    <m/>
    <d v="2026-12-31T00:00:00"/>
    <m/>
    <n v="80000"/>
    <m/>
    <m/>
    <s v="Euro"/>
    <n v="40.8"/>
    <m/>
    <m/>
    <m/>
    <m/>
    <n v="25"/>
    <m/>
    <m/>
    <m/>
    <m/>
    <m/>
    <m/>
    <m/>
    <m/>
    <m/>
    <m/>
    <m/>
    <m/>
    <m/>
    <m/>
    <m/>
    <m/>
    <m/>
    <m/>
    <m/>
    <m/>
    <m/>
    <m/>
  </r>
  <r>
    <m/>
    <s v="V300082"/>
    <s v="2025-0029"/>
    <x v="104"/>
    <n v="2"/>
    <s v="Wagon"/>
    <n v="29"/>
    <s v="33 80 4960 207-5"/>
    <x v="38"/>
    <m/>
    <m/>
    <x v="1"/>
    <x v="3"/>
    <n v="1"/>
    <m/>
    <m/>
    <m/>
    <n v="1"/>
    <n v="1"/>
    <n v="1"/>
    <x v="1"/>
    <n v="0"/>
    <d v="1899-12-30T00:00:00"/>
    <d v="1899-12-30T00:00:00"/>
    <x v="3"/>
    <m/>
    <m/>
    <m/>
    <d v="2025-12-01T00:00:00"/>
    <d v="2027-11-30T00:00:00"/>
    <n v="729"/>
    <x v="106"/>
    <m/>
    <m/>
    <m/>
    <m/>
    <s v="with as-of date"/>
    <d v="2027-05-31T00:00:00"/>
    <m/>
    <n v="5"/>
    <n v="3"/>
    <m/>
    <d v="2026-12-31T00:00:00"/>
    <m/>
    <m/>
    <m/>
    <m/>
    <m/>
    <m/>
    <m/>
    <m/>
    <n v="485"/>
    <m/>
    <m/>
    <m/>
    <m/>
    <m/>
    <m/>
    <m/>
    <m/>
    <m/>
    <m/>
    <d v="2026-12-31T00:00:00"/>
    <m/>
    <n v="80000"/>
    <m/>
    <m/>
    <s v="Euro"/>
    <n v="40.8"/>
    <m/>
    <m/>
    <m/>
    <m/>
    <n v="25"/>
    <m/>
    <m/>
    <m/>
    <m/>
    <m/>
    <m/>
    <m/>
    <m/>
    <m/>
    <m/>
    <m/>
    <m/>
    <m/>
    <m/>
    <m/>
    <m/>
    <m/>
    <m/>
    <m/>
    <m/>
    <m/>
    <m/>
  </r>
  <r>
    <m/>
    <s v="V300082"/>
    <s v="2025-0029"/>
    <x v="104"/>
    <n v="2"/>
    <s v="Wagon"/>
    <n v="30"/>
    <s v="33 80 4960 208-3"/>
    <x v="38"/>
    <m/>
    <m/>
    <x v="1"/>
    <x v="3"/>
    <n v="1"/>
    <m/>
    <m/>
    <m/>
    <n v="1"/>
    <n v="1"/>
    <n v="1"/>
    <x v="1"/>
    <n v="0"/>
    <d v="1899-12-30T00:00:00"/>
    <d v="1899-12-30T00:00:00"/>
    <x v="3"/>
    <m/>
    <m/>
    <m/>
    <d v="2025-12-01T00:00:00"/>
    <d v="2027-11-30T00:00:00"/>
    <n v="729"/>
    <x v="106"/>
    <m/>
    <m/>
    <m/>
    <m/>
    <s v="with as-of date"/>
    <d v="2027-05-31T00:00:00"/>
    <m/>
    <n v="5"/>
    <n v="3"/>
    <m/>
    <d v="2026-12-31T00:00:00"/>
    <m/>
    <m/>
    <m/>
    <m/>
    <m/>
    <m/>
    <m/>
    <m/>
    <n v="485"/>
    <m/>
    <m/>
    <m/>
    <m/>
    <m/>
    <m/>
    <m/>
    <m/>
    <m/>
    <m/>
    <d v="2026-12-31T00:00:00"/>
    <m/>
    <n v="80000"/>
    <m/>
    <m/>
    <s v="Euro"/>
    <n v="40.8"/>
    <m/>
    <m/>
    <m/>
    <m/>
    <n v="25"/>
    <m/>
    <m/>
    <m/>
    <m/>
    <m/>
    <m/>
    <m/>
    <m/>
    <m/>
    <m/>
    <m/>
    <m/>
    <m/>
    <m/>
    <m/>
    <m/>
    <m/>
    <m/>
    <m/>
    <m/>
    <m/>
    <m/>
  </r>
  <r>
    <m/>
    <s v="V300082"/>
    <s v="2025-0029"/>
    <x v="104"/>
    <n v="2"/>
    <s v="Wagon"/>
    <n v="31"/>
    <s v="33 80 4960 210-9"/>
    <x v="38"/>
    <m/>
    <m/>
    <x v="1"/>
    <x v="3"/>
    <n v="1"/>
    <m/>
    <m/>
    <m/>
    <n v="1"/>
    <n v="1"/>
    <n v="1"/>
    <x v="1"/>
    <n v="0"/>
    <d v="1899-12-30T00:00:00"/>
    <d v="1899-12-30T00:00:00"/>
    <x v="3"/>
    <m/>
    <m/>
    <m/>
    <d v="2025-12-01T00:00:00"/>
    <d v="2027-11-30T00:00:00"/>
    <n v="729"/>
    <x v="106"/>
    <m/>
    <m/>
    <m/>
    <m/>
    <s v="with as-of date"/>
    <d v="2027-05-31T00:00:00"/>
    <m/>
    <n v="5"/>
    <n v="3"/>
    <m/>
    <d v="2026-12-31T00:00:00"/>
    <m/>
    <m/>
    <m/>
    <m/>
    <m/>
    <m/>
    <m/>
    <m/>
    <n v="485"/>
    <m/>
    <m/>
    <m/>
    <m/>
    <m/>
    <m/>
    <m/>
    <m/>
    <m/>
    <m/>
    <d v="2026-12-31T00:00:00"/>
    <m/>
    <n v="80000"/>
    <m/>
    <m/>
    <s v="Euro"/>
    <n v="40.8"/>
    <m/>
    <m/>
    <m/>
    <m/>
    <n v="25"/>
    <m/>
    <m/>
    <m/>
    <m/>
    <m/>
    <m/>
    <m/>
    <m/>
    <m/>
    <m/>
    <m/>
    <m/>
    <m/>
    <m/>
    <m/>
    <m/>
    <m/>
    <m/>
    <m/>
    <m/>
    <m/>
    <m/>
  </r>
  <r>
    <m/>
    <s v="V300082"/>
    <s v="2025-0029"/>
    <x v="104"/>
    <n v="2"/>
    <s v="Wagon"/>
    <n v="32"/>
    <s v="33 80 4960 212-5"/>
    <x v="38"/>
    <m/>
    <m/>
    <x v="1"/>
    <x v="3"/>
    <n v="1"/>
    <m/>
    <m/>
    <m/>
    <n v="1"/>
    <n v="1"/>
    <n v="1"/>
    <x v="1"/>
    <n v="0"/>
    <d v="1899-12-30T00:00:00"/>
    <d v="1899-12-30T00:00:00"/>
    <x v="3"/>
    <m/>
    <m/>
    <m/>
    <d v="2025-12-01T00:00:00"/>
    <d v="2027-11-30T00:00:00"/>
    <n v="729"/>
    <x v="106"/>
    <m/>
    <m/>
    <m/>
    <m/>
    <s v="with as-of date"/>
    <d v="2027-05-31T00:00:00"/>
    <m/>
    <n v="5"/>
    <n v="3"/>
    <m/>
    <d v="2026-12-31T00:00:00"/>
    <m/>
    <m/>
    <m/>
    <m/>
    <m/>
    <m/>
    <m/>
    <m/>
    <n v="485"/>
    <m/>
    <m/>
    <m/>
    <m/>
    <m/>
    <m/>
    <m/>
    <m/>
    <m/>
    <m/>
    <d v="2026-12-31T00:00:00"/>
    <m/>
    <n v="80000"/>
    <m/>
    <m/>
    <s v="Euro"/>
    <n v="40.8"/>
    <m/>
    <m/>
    <m/>
    <m/>
    <n v="25"/>
    <m/>
    <m/>
    <m/>
    <m/>
    <m/>
    <m/>
    <m/>
    <m/>
    <m/>
    <m/>
    <m/>
    <m/>
    <m/>
    <m/>
    <m/>
    <m/>
    <m/>
    <m/>
    <m/>
    <m/>
    <m/>
    <m/>
  </r>
  <r>
    <m/>
    <s v="V300082"/>
    <s v="2025-0029"/>
    <x v="104"/>
    <n v="2"/>
    <s v="Wagon"/>
    <n v="33"/>
    <s v="33 80 4960 213-3"/>
    <x v="38"/>
    <m/>
    <m/>
    <x v="1"/>
    <x v="3"/>
    <n v="1"/>
    <m/>
    <m/>
    <m/>
    <n v="1"/>
    <n v="1"/>
    <n v="1"/>
    <x v="1"/>
    <n v="0"/>
    <d v="1899-12-30T00:00:00"/>
    <d v="1899-12-30T00:00:00"/>
    <x v="3"/>
    <m/>
    <m/>
    <m/>
    <d v="2025-12-01T00:00:00"/>
    <d v="2027-11-30T00:00:00"/>
    <n v="729"/>
    <x v="106"/>
    <m/>
    <m/>
    <m/>
    <m/>
    <s v="with as-of date"/>
    <d v="2027-05-31T00:00:00"/>
    <m/>
    <n v="5"/>
    <n v="3"/>
    <m/>
    <d v="2026-12-31T00:00:00"/>
    <m/>
    <m/>
    <m/>
    <m/>
    <m/>
    <m/>
    <m/>
    <m/>
    <n v="485"/>
    <m/>
    <m/>
    <m/>
    <m/>
    <m/>
    <m/>
    <m/>
    <m/>
    <m/>
    <m/>
    <d v="2026-12-31T00:00:00"/>
    <m/>
    <n v="80000"/>
    <m/>
    <m/>
    <s v="Euro"/>
    <n v="40.8"/>
    <m/>
    <m/>
    <m/>
    <m/>
    <n v="25"/>
    <m/>
    <m/>
    <m/>
    <m/>
    <m/>
    <m/>
    <m/>
    <m/>
    <m/>
    <m/>
    <m/>
    <m/>
    <m/>
    <m/>
    <m/>
    <m/>
    <m/>
    <m/>
    <m/>
    <m/>
    <m/>
    <m/>
  </r>
  <r>
    <m/>
    <s v="V300082"/>
    <s v="2025-0029"/>
    <x v="104"/>
    <n v="2"/>
    <s v="Wagon"/>
    <n v="34"/>
    <s v="33 80 4960 214-1"/>
    <x v="38"/>
    <m/>
    <m/>
    <x v="1"/>
    <x v="3"/>
    <n v="1"/>
    <m/>
    <m/>
    <m/>
    <n v="1"/>
    <n v="1"/>
    <n v="1"/>
    <x v="1"/>
    <n v="0"/>
    <d v="1899-12-30T00:00:00"/>
    <d v="1899-12-30T00:00:00"/>
    <x v="3"/>
    <m/>
    <m/>
    <m/>
    <d v="2025-12-01T00:00:00"/>
    <d v="2027-11-30T00:00:00"/>
    <n v="729"/>
    <x v="106"/>
    <m/>
    <m/>
    <m/>
    <m/>
    <s v="with as-of date"/>
    <d v="2027-05-31T00:00:00"/>
    <m/>
    <n v="5"/>
    <n v="3"/>
    <m/>
    <d v="2026-12-31T00:00:00"/>
    <m/>
    <m/>
    <m/>
    <m/>
    <m/>
    <m/>
    <m/>
    <m/>
    <n v="485"/>
    <m/>
    <m/>
    <m/>
    <m/>
    <m/>
    <m/>
    <m/>
    <m/>
    <m/>
    <m/>
    <d v="2026-12-31T00:00:00"/>
    <m/>
    <n v="80000"/>
    <m/>
    <m/>
    <s v="Euro"/>
    <n v="40.8"/>
    <m/>
    <m/>
    <m/>
    <m/>
    <n v="25"/>
    <m/>
    <m/>
    <m/>
    <m/>
    <m/>
    <m/>
    <m/>
    <m/>
    <m/>
    <m/>
    <m/>
    <m/>
    <m/>
    <m/>
    <m/>
    <m/>
    <m/>
    <m/>
    <m/>
    <m/>
    <m/>
    <m/>
  </r>
  <r>
    <m/>
    <s v="V300082"/>
    <s v="2025-0029"/>
    <x v="104"/>
    <n v="2"/>
    <s v="Wagon"/>
    <n v="35"/>
    <s v="33 80 4960 215-8"/>
    <x v="38"/>
    <m/>
    <m/>
    <x v="1"/>
    <x v="3"/>
    <n v="1"/>
    <m/>
    <m/>
    <m/>
    <n v="1"/>
    <n v="1"/>
    <n v="1"/>
    <x v="1"/>
    <n v="0"/>
    <d v="1899-12-30T00:00:00"/>
    <d v="1899-12-30T00:00:00"/>
    <x v="3"/>
    <m/>
    <m/>
    <m/>
    <d v="2025-12-01T00:00:00"/>
    <d v="2027-11-30T00:00:00"/>
    <n v="729"/>
    <x v="106"/>
    <m/>
    <m/>
    <m/>
    <m/>
    <s v="with as-of date"/>
    <d v="2027-05-31T00:00:00"/>
    <m/>
    <n v="5"/>
    <n v="3"/>
    <m/>
    <d v="2026-12-31T00:00:00"/>
    <m/>
    <m/>
    <m/>
    <m/>
    <m/>
    <m/>
    <m/>
    <m/>
    <n v="485"/>
    <m/>
    <m/>
    <m/>
    <m/>
    <m/>
    <m/>
    <m/>
    <m/>
    <m/>
    <m/>
    <d v="2026-12-31T00:00:00"/>
    <m/>
    <n v="80000"/>
    <m/>
    <m/>
    <s v="Euro"/>
    <n v="40.8"/>
    <m/>
    <m/>
    <m/>
    <m/>
    <n v="25"/>
    <m/>
    <m/>
    <m/>
    <m/>
    <m/>
    <m/>
    <m/>
    <m/>
    <m/>
    <m/>
    <m/>
    <m/>
    <m/>
    <m/>
    <m/>
    <m/>
    <m/>
    <m/>
    <m/>
    <m/>
    <m/>
    <m/>
  </r>
  <r>
    <m/>
    <s v="V300082"/>
    <s v="2025-0029"/>
    <x v="104"/>
    <n v="2"/>
    <s v="Wagon"/>
    <n v="36"/>
    <s v="33 80 4960 216-6"/>
    <x v="38"/>
    <m/>
    <m/>
    <x v="1"/>
    <x v="3"/>
    <n v="1"/>
    <m/>
    <m/>
    <m/>
    <n v="1"/>
    <n v="1"/>
    <n v="1"/>
    <x v="1"/>
    <n v="0"/>
    <d v="1899-12-30T00:00:00"/>
    <d v="1899-12-30T00:00:00"/>
    <x v="3"/>
    <m/>
    <m/>
    <m/>
    <d v="2025-12-01T00:00:00"/>
    <d v="2027-11-30T00:00:00"/>
    <n v="729"/>
    <x v="106"/>
    <m/>
    <m/>
    <m/>
    <m/>
    <s v="with as-of date"/>
    <d v="2027-05-31T00:00:00"/>
    <m/>
    <n v="5"/>
    <n v="3"/>
    <m/>
    <d v="2026-12-31T00:00:00"/>
    <m/>
    <m/>
    <m/>
    <m/>
    <m/>
    <m/>
    <m/>
    <m/>
    <n v="485"/>
    <m/>
    <m/>
    <m/>
    <m/>
    <m/>
    <m/>
    <m/>
    <m/>
    <m/>
    <m/>
    <d v="2026-12-31T00:00:00"/>
    <m/>
    <n v="80000"/>
    <m/>
    <m/>
    <s v="Euro"/>
    <n v="40.8"/>
    <m/>
    <m/>
    <m/>
    <m/>
    <n v="25"/>
    <m/>
    <m/>
    <m/>
    <m/>
    <m/>
    <m/>
    <m/>
    <m/>
    <m/>
    <m/>
    <m/>
    <m/>
    <m/>
    <m/>
    <m/>
    <m/>
    <m/>
    <m/>
    <m/>
    <m/>
    <m/>
    <m/>
  </r>
  <r>
    <m/>
    <s v="V300082"/>
    <s v="2025-0029"/>
    <x v="104"/>
    <n v="3"/>
    <s v="Batch"/>
    <m/>
    <m/>
    <x v="38"/>
    <s v="FRA"/>
    <s v="West EU"/>
    <x v="1"/>
    <x v="3"/>
    <n v="0"/>
    <m/>
    <m/>
    <n v="0"/>
    <n v="0"/>
    <n v="0"/>
    <n v="0"/>
    <x v="3"/>
    <m/>
    <m/>
    <m/>
    <x v="3"/>
    <m/>
    <m/>
    <m/>
    <d v="2025-12-01T00:00:00"/>
    <d v="2027-11-30T00:00:00"/>
    <m/>
    <x v="106"/>
    <m/>
    <m/>
    <m/>
    <m/>
    <s v="with as-of date"/>
    <d v="2027-07-31T00:00:00"/>
    <m/>
    <n v="7"/>
    <n v="3"/>
    <m/>
    <m/>
    <m/>
    <m/>
    <m/>
    <n v="65"/>
    <m/>
    <m/>
    <s v="annually"/>
    <m/>
    <m/>
    <s v="B"/>
    <n v="44"/>
    <n v="0"/>
    <s v="CHE"/>
    <s v="3 Mths Cash Deposit"/>
    <s v="Y"/>
    <s v="N"/>
    <n v="12"/>
    <n v="0"/>
    <m/>
    <m/>
    <m/>
    <n v="80000"/>
    <s v="N"/>
    <m/>
    <s v="Euro"/>
    <n v="40.8"/>
    <n v="-15.8"/>
    <m/>
    <m/>
    <n v="-7.265753424657534"/>
    <n v="25"/>
    <m/>
    <m/>
    <m/>
    <n v="0.06"/>
    <n v="7.35"/>
    <n v="-11.4"/>
    <n v="-4.050000000000001"/>
    <n v="4.4"/>
    <n v="-4.4"/>
    <n v="0"/>
    <n v="29.05"/>
    <s v="0.00"/>
    <n v="29.05"/>
    <n v="0.9913941480206541"/>
    <m/>
    <n v="28.8"/>
    <n v="28.8"/>
    <n v="0"/>
    <n v="0"/>
    <s v="N"/>
    <n v="0"/>
    <n v="0"/>
  </r>
  <r>
    <m/>
    <s v="V300082"/>
    <s v="2025-0029"/>
    <x v="104"/>
    <n v="1"/>
    <s v="Wagon"/>
    <n v="37"/>
    <s v="33 80 4960 218-2"/>
    <x v="38"/>
    <m/>
    <m/>
    <x v="1"/>
    <x v="3"/>
    <n v="1"/>
    <m/>
    <m/>
    <m/>
    <n v="1"/>
    <n v="1"/>
    <n v="1"/>
    <x v="1"/>
    <n v="0"/>
    <d v="1899-12-30T00:00:00"/>
    <d v="1899-12-30T00:00:00"/>
    <x v="3"/>
    <m/>
    <m/>
    <m/>
    <d v="2025-12-01T00:00:00"/>
    <d v="2027-11-30T00:00:00"/>
    <n v="729"/>
    <x v="106"/>
    <m/>
    <m/>
    <m/>
    <m/>
    <s v="with as-of date"/>
    <d v="2027-03-31T00:00:00"/>
    <m/>
    <n v="3"/>
    <n v="3"/>
    <m/>
    <d v="2026-12-31T00:00:00"/>
    <m/>
    <m/>
    <m/>
    <m/>
    <m/>
    <m/>
    <m/>
    <m/>
    <n v="485"/>
    <m/>
    <m/>
    <m/>
    <m/>
    <m/>
    <m/>
    <m/>
    <m/>
    <m/>
    <m/>
    <d v="2026-10-31T00:00:00"/>
    <m/>
    <n v="80000"/>
    <m/>
    <m/>
    <s v="Euro"/>
    <n v="40.8"/>
    <m/>
    <m/>
    <m/>
    <m/>
    <n v="25"/>
    <m/>
    <m/>
    <m/>
    <m/>
    <m/>
    <m/>
    <m/>
    <m/>
    <m/>
    <m/>
    <m/>
    <m/>
    <m/>
    <m/>
    <m/>
    <m/>
    <m/>
    <m/>
    <m/>
    <m/>
    <m/>
    <m/>
  </r>
  <r>
    <m/>
    <s v="V300082"/>
    <s v="2025-0029"/>
    <x v="104"/>
    <n v="1"/>
    <s v="Wagon"/>
    <n v="38"/>
    <s v="33 80 4960 219-0"/>
    <x v="38"/>
    <m/>
    <m/>
    <x v="1"/>
    <x v="3"/>
    <n v="1"/>
    <m/>
    <m/>
    <m/>
    <n v="1"/>
    <n v="1"/>
    <n v="1"/>
    <x v="1"/>
    <n v="0"/>
    <d v="1899-12-30T00:00:00"/>
    <d v="1899-12-30T00:00:00"/>
    <x v="3"/>
    <m/>
    <m/>
    <m/>
    <d v="2025-12-01T00:00:00"/>
    <d v="2027-11-30T00:00:00"/>
    <n v="729"/>
    <x v="106"/>
    <m/>
    <m/>
    <m/>
    <m/>
    <s v="with as-of date"/>
    <d v="2027-03-31T00:00:00"/>
    <m/>
    <n v="3"/>
    <n v="3"/>
    <m/>
    <d v="2026-12-31T00:00:00"/>
    <m/>
    <m/>
    <m/>
    <m/>
    <m/>
    <m/>
    <m/>
    <m/>
    <n v="485"/>
    <m/>
    <m/>
    <m/>
    <m/>
    <m/>
    <m/>
    <m/>
    <m/>
    <m/>
    <m/>
    <d v="2026-10-31T00:00:00"/>
    <m/>
    <n v="80000"/>
    <m/>
    <m/>
    <s v="Euro"/>
    <n v="40.8"/>
    <m/>
    <m/>
    <m/>
    <m/>
    <n v="25"/>
    <m/>
    <m/>
    <m/>
    <m/>
    <m/>
    <m/>
    <m/>
    <m/>
    <m/>
    <m/>
    <m/>
    <m/>
    <m/>
    <m/>
    <m/>
    <m/>
    <m/>
    <m/>
    <m/>
    <m/>
    <m/>
    <m/>
  </r>
  <r>
    <m/>
    <s v="V300082"/>
    <s v="2025-0029"/>
    <x v="104"/>
    <n v="1"/>
    <s v="Wagon"/>
    <n v="39"/>
    <s v="33 80 4960 220-8"/>
    <x v="38"/>
    <m/>
    <m/>
    <x v="1"/>
    <x v="3"/>
    <n v="1"/>
    <m/>
    <m/>
    <m/>
    <n v="1"/>
    <n v="1"/>
    <n v="1"/>
    <x v="1"/>
    <n v="0"/>
    <d v="1899-12-30T00:00:00"/>
    <d v="1899-12-30T00:00:00"/>
    <x v="3"/>
    <m/>
    <m/>
    <m/>
    <d v="2025-12-01T00:00:00"/>
    <d v="2027-11-30T00:00:00"/>
    <n v="729"/>
    <x v="106"/>
    <m/>
    <m/>
    <m/>
    <m/>
    <s v="with as-of date"/>
    <d v="2027-03-31T00:00:00"/>
    <m/>
    <n v="3"/>
    <n v="3"/>
    <m/>
    <d v="2026-12-31T00:00:00"/>
    <m/>
    <m/>
    <m/>
    <m/>
    <m/>
    <m/>
    <m/>
    <m/>
    <n v="485"/>
    <m/>
    <m/>
    <m/>
    <m/>
    <m/>
    <m/>
    <m/>
    <m/>
    <m/>
    <m/>
    <d v="2026-10-31T00:00:00"/>
    <m/>
    <n v="80000"/>
    <m/>
    <m/>
    <s v="Euro"/>
    <n v="40.8"/>
    <m/>
    <m/>
    <m/>
    <m/>
    <n v="25"/>
    <m/>
    <m/>
    <m/>
    <m/>
    <m/>
    <m/>
    <m/>
    <m/>
    <m/>
    <m/>
    <m/>
    <m/>
    <m/>
    <m/>
    <m/>
    <m/>
    <m/>
    <m/>
    <m/>
    <m/>
    <m/>
    <m/>
  </r>
  <r>
    <m/>
    <s v="V300082"/>
    <s v="2025-0029"/>
    <x v="104"/>
    <n v="1"/>
    <s v="Wagon"/>
    <n v="40"/>
    <s v="33 80 4960 221-6"/>
    <x v="38"/>
    <m/>
    <m/>
    <x v="1"/>
    <x v="3"/>
    <n v="1"/>
    <m/>
    <m/>
    <m/>
    <n v="1"/>
    <n v="1"/>
    <n v="1"/>
    <x v="1"/>
    <n v="0"/>
    <d v="1899-12-30T00:00:00"/>
    <d v="1899-12-30T00:00:00"/>
    <x v="3"/>
    <m/>
    <m/>
    <m/>
    <d v="2025-12-01T00:00:00"/>
    <d v="2027-11-30T00:00:00"/>
    <n v="729"/>
    <x v="106"/>
    <m/>
    <m/>
    <m/>
    <m/>
    <s v="with as-of date"/>
    <d v="2027-03-31T00:00:00"/>
    <m/>
    <n v="3"/>
    <n v="3"/>
    <m/>
    <d v="2026-12-31T00:00:00"/>
    <m/>
    <m/>
    <m/>
    <m/>
    <m/>
    <m/>
    <m/>
    <m/>
    <n v="485"/>
    <m/>
    <m/>
    <m/>
    <m/>
    <m/>
    <m/>
    <m/>
    <m/>
    <m/>
    <m/>
    <d v="2026-10-31T00:00:00"/>
    <m/>
    <n v="80000"/>
    <m/>
    <m/>
    <s v="Euro"/>
    <n v="40.8"/>
    <m/>
    <m/>
    <m/>
    <m/>
    <n v="25"/>
    <m/>
    <m/>
    <m/>
    <m/>
    <m/>
    <m/>
    <m/>
    <m/>
    <m/>
    <m/>
    <m/>
    <m/>
    <m/>
    <m/>
    <m/>
    <m/>
    <m/>
    <m/>
    <m/>
    <m/>
    <m/>
    <m/>
  </r>
  <r>
    <m/>
    <s v="V300082"/>
    <s v="2025-0029"/>
    <x v="104"/>
    <n v="1"/>
    <s v="Wagon"/>
    <n v="41"/>
    <s v="33 80 4960 048-3"/>
    <x v="38"/>
    <m/>
    <m/>
    <x v="1"/>
    <x v="3"/>
    <n v="1"/>
    <m/>
    <m/>
    <m/>
    <n v="1"/>
    <n v="1"/>
    <n v="1"/>
    <x v="1"/>
    <n v="0"/>
    <d v="1899-12-30T00:00:00"/>
    <d v="1899-12-30T00:00:00"/>
    <x v="3"/>
    <m/>
    <m/>
    <m/>
    <d v="2025-12-01T00:00:00"/>
    <d v="2027-11-30T00:00:00"/>
    <n v="729"/>
    <x v="106"/>
    <m/>
    <m/>
    <m/>
    <m/>
    <s v="with as-of date"/>
    <d v="2027-03-31T00:00:00"/>
    <m/>
    <n v="3"/>
    <n v="3"/>
    <m/>
    <d v="2026-12-31T00:00:00"/>
    <m/>
    <m/>
    <m/>
    <m/>
    <m/>
    <m/>
    <m/>
    <m/>
    <n v="485"/>
    <m/>
    <m/>
    <m/>
    <m/>
    <m/>
    <m/>
    <m/>
    <m/>
    <m/>
    <m/>
    <d v="2026-10-31T00:00:00"/>
    <m/>
    <n v="80000"/>
    <m/>
    <m/>
    <s v="Euro"/>
    <n v="40.8"/>
    <m/>
    <m/>
    <m/>
    <m/>
    <n v="25"/>
    <m/>
    <m/>
    <m/>
    <m/>
    <m/>
    <m/>
    <m/>
    <m/>
    <m/>
    <m/>
    <m/>
    <m/>
    <m/>
    <m/>
    <m/>
    <m/>
    <m/>
    <m/>
    <m/>
    <m/>
    <m/>
    <m/>
  </r>
  <r>
    <m/>
    <s v="V300082"/>
    <s v="2025-0029"/>
    <x v="104"/>
    <n v="1"/>
    <s v="Wagon"/>
    <n v="42"/>
    <s v="33 80 4960 050-9"/>
    <x v="38"/>
    <m/>
    <m/>
    <x v="1"/>
    <x v="3"/>
    <n v="1"/>
    <m/>
    <m/>
    <m/>
    <n v="1"/>
    <n v="1"/>
    <n v="1"/>
    <x v="1"/>
    <n v="0"/>
    <d v="1899-12-30T00:00:00"/>
    <d v="1899-12-30T00:00:00"/>
    <x v="3"/>
    <m/>
    <m/>
    <m/>
    <d v="2025-12-01T00:00:00"/>
    <d v="2027-11-30T00:00:00"/>
    <n v="729"/>
    <x v="106"/>
    <m/>
    <m/>
    <m/>
    <m/>
    <s v="with as-of date"/>
    <d v="2027-03-31T00:00:00"/>
    <m/>
    <n v="3"/>
    <n v="3"/>
    <m/>
    <d v="2026-12-31T00:00:00"/>
    <m/>
    <m/>
    <m/>
    <m/>
    <m/>
    <m/>
    <m/>
    <m/>
    <n v="485"/>
    <m/>
    <m/>
    <m/>
    <m/>
    <m/>
    <m/>
    <m/>
    <m/>
    <m/>
    <m/>
    <d v="2026-10-31T00:00:00"/>
    <m/>
    <n v="80000"/>
    <m/>
    <m/>
    <s v="Euro"/>
    <n v="40.8"/>
    <m/>
    <m/>
    <m/>
    <m/>
    <n v="25"/>
    <m/>
    <m/>
    <m/>
    <m/>
    <m/>
    <m/>
    <m/>
    <m/>
    <m/>
    <m/>
    <m/>
    <m/>
    <m/>
    <m/>
    <m/>
    <m/>
    <m/>
    <m/>
    <m/>
    <m/>
    <m/>
    <m/>
  </r>
  <r>
    <m/>
    <s v="V300082"/>
    <s v="2025-0029"/>
    <x v="104"/>
    <n v="1"/>
    <s v="Wagon"/>
    <n v="43"/>
    <s v="33 80 4960 060-8"/>
    <x v="38"/>
    <m/>
    <m/>
    <x v="1"/>
    <x v="3"/>
    <n v="1"/>
    <m/>
    <m/>
    <m/>
    <n v="1"/>
    <n v="1"/>
    <n v="1"/>
    <x v="1"/>
    <n v="0"/>
    <d v="1899-12-30T00:00:00"/>
    <d v="1899-12-30T00:00:00"/>
    <x v="3"/>
    <m/>
    <m/>
    <m/>
    <d v="2025-12-01T00:00:00"/>
    <d v="2027-11-30T00:00:00"/>
    <n v="729"/>
    <x v="106"/>
    <m/>
    <m/>
    <m/>
    <m/>
    <s v="with as-of date"/>
    <d v="2027-03-31T00:00:00"/>
    <m/>
    <n v="3"/>
    <n v="3"/>
    <m/>
    <d v="2026-12-31T00:00:00"/>
    <m/>
    <m/>
    <m/>
    <m/>
    <m/>
    <m/>
    <m/>
    <m/>
    <n v="485"/>
    <m/>
    <m/>
    <m/>
    <m/>
    <m/>
    <m/>
    <m/>
    <m/>
    <m/>
    <m/>
    <d v="2026-10-31T00:00:00"/>
    <m/>
    <n v="80000"/>
    <m/>
    <m/>
    <s v="Euro"/>
    <n v="40.8"/>
    <m/>
    <m/>
    <m/>
    <m/>
    <n v="25"/>
    <m/>
    <m/>
    <m/>
    <m/>
    <m/>
    <m/>
    <m/>
    <m/>
    <m/>
    <m/>
    <m/>
    <m/>
    <m/>
    <m/>
    <m/>
    <m/>
    <m/>
    <m/>
    <m/>
    <m/>
    <m/>
    <m/>
  </r>
  <r>
    <m/>
    <s v="V300082"/>
    <s v="2025-0029"/>
    <x v="104"/>
    <n v="1"/>
    <s v="Wagon"/>
    <n v="44"/>
    <s v="33 80 4960 067-3"/>
    <x v="38"/>
    <m/>
    <m/>
    <x v="1"/>
    <x v="3"/>
    <n v="1"/>
    <m/>
    <m/>
    <m/>
    <n v="1"/>
    <n v="1"/>
    <n v="1"/>
    <x v="1"/>
    <n v="0"/>
    <d v="1899-12-30T00:00:00"/>
    <d v="1899-12-30T00:00:00"/>
    <x v="3"/>
    <m/>
    <m/>
    <m/>
    <d v="2025-12-01T00:00:00"/>
    <d v="2027-11-30T00:00:00"/>
    <n v="729"/>
    <x v="106"/>
    <m/>
    <m/>
    <m/>
    <m/>
    <s v="with as-of date"/>
    <d v="2027-03-31T00:00:00"/>
    <m/>
    <n v="3"/>
    <n v="3"/>
    <m/>
    <d v="2026-12-31T00:00:00"/>
    <m/>
    <m/>
    <m/>
    <m/>
    <m/>
    <m/>
    <m/>
    <m/>
    <n v="485"/>
    <m/>
    <m/>
    <m/>
    <m/>
    <m/>
    <m/>
    <m/>
    <m/>
    <m/>
    <m/>
    <d v="2026-10-31T00:00:00"/>
    <m/>
    <n v="80000"/>
    <m/>
    <m/>
    <s v="Euro"/>
    <n v="40.8"/>
    <m/>
    <m/>
    <m/>
    <m/>
    <n v="25"/>
    <m/>
    <m/>
    <m/>
    <m/>
    <m/>
    <m/>
    <m/>
    <m/>
    <m/>
    <m/>
    <m/>
    <m/>
    <m/>
    <m/>
    <m/>
    <m/>
    <m/>
    <m/>
    <m/>
    <m/>
    <m/>
    <m/>
  </r>
  <r>
    <m/>
    <s v="V300082"/>
    <s v="2025-0029"/>
    <x v="104"/>
    <n v="1"/>
    <s v="Wagon"/>
    <n v="45"/>
    <s v="33 80 4960 071-5"/>
    <x v="38"/>
    <m/>
    <m/>
    <x v="1"/>
    <x v="3"/>
    <n v="1"/>
    <m/>
    <m/>
    <m/>
    <n v="1"/>
    <n v="1"/>
    <n v="1"/>
    <x v="1"/>
    <n v="0"/>
    <d v="1899-12-30T00:00:00"/>
    <d v="1899-12-30T00:00:00"/>
    <x v="3"/>
    <m/>
    <m/>
    <m/>
    <d v="2025-12-01T00:00:00"/>
    <d v="2027-11-30T00:00:00"/>
    <n v="729"/>
    <x v="106"/>
    <m/>
    <m/>
    <m/>
    <m/>
    <s v="with as-of date"/>
    <d v="2027-03-31T00:00:00"/>
    <m/>
    <n v="3"/>
    <n v="3"/>
    <m/>
    <d v="2026-12-31T00:00:00"/>
    <m/>
    <m/>
    <m/>
    <m/>
    <m/>
    <m/>
    <m/>
    <m/>
    <n v="485"/>
    <m/>
    <m/>
    <m/>
    <m/>
    <m/>
    <m/>
    <m/>
    <m/>
    <m/>
    <m/>
    <d v="2026-10-31T00:00:00"/>
    <m/>
    <n v="80000"/>
    <m/>
    <m/>
    <s v="Euro"/>
    <n v="40.8"/>
    <m/>
    <m/>
    <m/>
    <m/>
    <n v="25"/>
    <m/>
    <m/>
    <m/>
    <m/>
    <m/>
    <m/>
    <m/>
    <m/>
    <m/>
    <m/>
    <m/>
    <m/>
    <m/>
    <m/>
    <m/>
    <m/>
    <m/>
    <m/>
    <m/>
    <m/>
    <m/>
    <m/>
  </r>
  <r>
    <m/>
    <s v="V300082"/>
    <s v="2025-0029"/>
    <x v="104"/>
    <n v="1"/>
    <s v="Wagon"/>
    <n v="46"/>
    <s v="33 80 4960 072-3"/>
    <x v="38"/>
    <m/>
    <m/>
    <x v="1"/>
    <x v="3"/>
    <n v="1"/>
    <m/>
    <m/>
    <m/>
    <n v="1"/>
    <n v="1"/>
    <n v="1"/>
    <x v="1"/>
    <n v="0"/>
    <d v="1899-12-30T00:00:00"/>
    <d v="1899-12-30T00:00:00"/>
    <x v="3"/>
    <m/>
    <m/>
    <m/>
    <d v="2025-12-01T00:00:00"/>
    <d v="2027-11-30T00:00:00"/>
    <n v="729"/>
    <x v="106"/>
    <m/>
    <m/>
    <m/>
    <m/>
    <s v="with as-of date"/>
    <d v="2027-03-31T00:00:00"/>
    <m/>
    <n v="3"/>
    <n v="3"/>
    <m/>
    <d v="2026-12-31T00:00:00"/>
    <m/>
    <m/>
    <m/>
    <m/>
    <m/>
    <m/>
    <m/>
    <m/>
    <n v="485"/>
    <m/>
    <m/>
    <m/>
    <m/>
    <m/>
    <m/>
    <m/>
    <m/>
    <m/>
    <m/>
    <d v="2026-10-31T00:00:00"/>
    <m/>
    <n v="80000"/>
    <m/>
    <m/>
    <s v="Euro"/>
    <n v="40.8"/>
    <m/>
    <m/>
    <m/>
    <m/>
    <n v="25"/>
    <m/>
    <m/>
    <m/>
    <m/>
    <m/>
    <m/>
    <m/>
    <m/>
    <m/>
    <m/>
    <m/>
    <m/>
    <m/>
    <m/>
    <m/>
    <m/>
    <m/>
    <m/>
    <m/>
    <m/>
    <m/>
    <m/>
  </r>
  <r>
    <m/>
    <s v="V300082"/>
    <s v="2025-0029"/>
    <x v="104"/>
    <n v="1"/>
    <s v="Wagon"/>
    <n v="47"/>
    <s v="33 80 4960 073-1"/>
    <x v="38"/>
    <m/>
    <m/>
    <x v="1"/>
    <x v="3"/>
    <n v="1"/>
    <m/>
    <m/>
    <m/>
    <n v="1"/>
    <n v="1"/>
    <n v="1"/>
    <x v="1"/>
    <n v="0"/>
    <d v="1899-12-30T00:00:00"/>
    <d v="1899-12-30T00:00:00"/>
    <x v="3"/>
    <m/>
    <m/>
    <m/>
    <d v="2025-12-01T00:00:00"/>
    <d v="2027-11-30T00:00:00"/>
    <n v="729"/>
    <x v="106"/>
    <m/>
    <m/>
    <m/>
    <m/>
    <s v="with as-of date"/>
    <d v="2027-03-31T00:00:00"/>
    <m/>
    <n v="3"/>
    <n v="3"/>
    <m/>
    <d v="2026-12-31T00:00:00"/>
    <m/>
    <m/>
    <m/>
    <m/>
    <m/>
    <m/>
    <m/>
    <m/>
    <n v="485"/>
    <m/>
    <m/>
    <m/>
    <m/>
    <m/>
    <m/>
    <m/>
    <m/>
    <m/>
    <m/>
    <d v="2026-10-31T00:00:00"/>
    <m/>
    <n v="80000"/>
    <m/>
    <m/>
    <s v="Euro"/>
    <n v="40.8"/>
    <m/>
    <m/>
    <m/>
    <m/>
    <n v="25"/>
    <m/>
    <m/>
    <m/>
    <m/>
    <m/>
    <m/>
    <m/>
    <m/>
    <m/>
    <m/>
    <m/>
    <m/>
    <m/>
    <m/>
    <m/>
    <m/>
    <m/>
    <m/>
    <m/>
    <m/>
    <m/>
    <m/>
  </r>
  <r>
    <m/>
    <s v="V300082"/>
    <s v="2025-0029"/>
    <x v="104"/>
    <n v="1"/>
    <s v="Wagon"/>
    <n v="48"/>
    <s v="33 80 4960 074-9"/>
    <x v="38"/>
    <m/>
    <m/>
    <x v="1"/>
    <x v="3"/>
    <n v="1"/>
    <m/>
    <m/>
    <m/>
    <n v="1"/>
    <n v="1"/>
    <n v="1"/>
    <x v="1"/>
    <n v="0"/>
    <d v="1899-12-30T00:00:00"/>
    <d v="1899-12-30T00:00:00"/>
    <x v="3"/>
    <m/>
    <m/>
    <m/>
    <d v="2025-12-01T00:00:00"/>
    <d v="2027-11-30T00:00:00"/>
    <n v="729"/>
    <x v="106"/>
    <m/>
    <m/>
    <m/>
    <m/>
    <s v="with as-of date"/>
    <d v="2027-03-31T00:00:00"/>
    <m/>
    <n v="3"/>
    <n v="3"/>
    <m/>
    <d v="2026-12-31T00:00:00"/>
    <m/>
    <m/>
    <m/>
    <m/>
    <m/>
    <m/>
    <m/>
    <m/>
    <n v="485"/>
    <m/>
    <m/>
    <m/>
    <m/>
    <m/>
    <m/>
    <m/>
    <m/>
    <m/>
    <m/>
    <d v="2026-10-31T00:00:00"/>
    <m/>
    <n v="80000"/>
    <m/>
    <m/>
    <s v="Euro"/>
    <n v="40.8"/>
    <m/>
    <m/>
    <m/>
    <m/>
    <n v="25"/>
    <m/>
    <m/>
    <m/>
    <m/>
    <m/>
    <m/>
    <m/>
    <m/>
    <m/>
    <m/>
    <m/>
    <m/>
    <m/>
    <m/>
    <m/>
    <m/>
    <m/>
    <m/>
    <m/>
    <m/>
    <m/>
    <m/>
  </r>
  <r>
    <m/>
    <s v="V300082"/>
    <s v="2025-0029"/>
    <x v="104"/>
    <n v="1"/>
    <s v="Wagon"/>
    <n v="49"/>
    <s v="33 80 4960 076-4"/>
    <x v="38"/>
    <m/>
    <m/>
    <x v="1"/>
    <x v="3"/>
    <n v="1"/>
    <m/>
    <m/>
    <m/>
    <n v="1"/>
    <n v="1"/>
    <n v="1"/>
    <x v="1"/>
    <n v="0"/>
    <d v="1899-12-30T00:00:00"/>
    <d v="1899-12-30T00:00:00"/>
    <x v="3"/>
    <m/>
    <m/>
    <m/>
    <d v="2025-12-01T00:00:00"/>
    <d v="2027-11-30T00:00:00"/>
    <n v="729"/>
    <x v="106"/>
    <m/>
    <m/>
    <m/>
    <m/>
    <s v="with as-of date"/>
    <d v="2027-03-31T00:00:00"/>
    <m/>
    <n v="3"/>
    <n v="3"/>
    <m/>
    <d v="2026-12-31T00:00:00"/>
    <m/>
    <m/>
    <m/>
    <m/>
    <m/>
    <m/>
    <m/>
    <m/>
    <n v="485"/>
    <m/>
    <m/>
    <m/>
    <m/>
    <m/>
    <m/>
    <m/>
    <m/>
    <m/>
    <m/>
    <d v="2026-10-31T00:00:00"/>
    <m/>
    <n v="80000"/>
    <m/>
    <m/>
    <s v="Euro"/>
    <n v="40.8"/>
    <m/>
    <m/>
    <m/>
    <m/>
    <n v="25"/>
    <m/>
    <m/>
    <m/>
    <m/>
    <m/>
    <m/>
    <m/>
    <m/>
    <m/>
    <m/>
    <m/>
    <m/>
    <m/>
    <m/>
    <m/>
    <m/>
    <m/>
    <m/>
    <m/>
    <m/>
    <m/>
    <m/>
  </r>
  <r>
    <m/>
    <s v="V300082"/>
    <s v="2025-0029"/>
    <x v="104"/>
    <n v="1"/>
    <s v="Wagon"/>
    <n v="50"/>
    <s v="33 80 4960 077-2"/>
    <x v="38"/>
    <m/>
    <m/>
    <x v="1"/>
    <x v="3"/>
    <n v="1"/>
    <m/>
    <m/>
    <m/>
    <n v="1"/>
    <n v="1"/>
    <n v="1"/>
    <x v="1"/>
    <n v="0"/>
    <d v="1899-12-30T00:00:00"/>
    <d v="1899-12-30T00:00:00"/>
    <x v="3"/>
    <m/>
    <m/>
    <m/>
    <d v="2025-12-01T00:00:00"/>
    <d v="2027-11-30T00:00:00"/>
    <n v="729"/>
    <x v="106"/>
    <m/>
    <m/>
    <m/>
    <m/>
    <s v="with as-of date"/>
    <d v="2027-03-31T00:00:00"/>
    <m/>
    <n v="3"/>
    <n v="3"/>
    <m/>
    <d v="2026-12-31T00:00:00"/>
    <m/>
    <m/>
    <m/>
    <m/>
    <m/>
    <m/>
    <m/>
    <m/>
    <n v="485"/>
    <m/>
    <m/>
    <m/>
    <m/>
    <m/>
    <m/>
    <m/>
    <m/>
    <m/>
    <m/>
    <d v="2026-10-31T00:00:00"/>
    <m/>
    <n v="80000"/>
    <m/>
    <m/>
    <s v="Euro"/>
    <n v="40.8"/>
    <m/>
    <m/>
    <m/>
    <m/>
    <n v="25"/>
    <m/>
    <m/>
    <m/>
    <m/>
    <m/>
    <m/>
    <m/>
    <m/>
    <m/>
    <m/>
    <m/>
    <m/>
    <m/>
    <m/>
    <m/>
    <m/>
    <m/>
    <m/>
    <m/>
    <m/>
    <m/>
    <m/>
  </r>
  <r>
    <m/>
    <s v="V300082"/>
    <s v="2025-0029"/>
    <x v="104"/>
    <n v="1"/>
    <s v="Wagon"/>
    <n v="51"/>
    <s v="33 80 4960 079-8"/>
    <x v="38"/>
    <m/>
    <m/>
    <x v="1"/>
    <x v="3"/>
    <n v="1"/>
    <m/>
    <m/>
    <m/>
    <n v="1"/>
    <n v="1"/>
    <n v="1"/>
    <x v="1"/>
    <n v="0"/>
    <d v="1899-12-30T00:00:00"/>
    <d v="1899-12-30T00:00:00"/>
    <x v="3"/>
    <m/>
    <m/>
    <m/>
    <d v="2025-12-01T00:00:00"/>
    <d v="2027-11-30T00:00:00"/>
    <n v="729"/>
    <x v="106"/>
    <m/>
    <m/>
    <m/>
    <m/>
    <s v="with as-of date"/>
    <d v="2027-03-31T00:00:00"/>
    <m/>
    <n v="3"/>
    <n v="3"/>
    <m/>
    <d v="2026-12-31T00:00:00"/>
    <m/>
    <m/>
    <m/>
    <m/>
    <m/>
    <m/>
    <m/>
    <m/>
    <n v="485"/>
    <m/>
    <m/>
    <m/>
    <m/>
    <m/>
    <m/>
    <m/>
    <m/>
    <m/>
    <m/>
    <d v="2026-10-31T00:00:00"/>
    <m/>
    <n v="80000"/>
    <m/>
    <m/>
    <s v="Euro"/>
    <n v="40.8"/>
    <m/>
    <m/>
    <m/>
    <m/>
    <n v="25"/>
    <m/>
    <m/>
    <m/>
    <m/>
    <m/>
    <m/>
    <m/>
    <m/>
    <m/>
    <m/>
    <m/>
    <m/>
    <m/>
    <m/>
    <m/>
    <m/>
    <m/>
    <m/>
    <m/>
    <m/>
    <m/>
    <m/>
  </r>
  <r>
    <m/>
    <s v="V300082"/>
    <s v="2025-0029"/>
    <x v="104"/>
    <n v="1"/>
    <s v="Wagon"/>
    <n v="52"/>
    <s v="33 80 4960 081-4"/>
    <x v="38"/>
    <m/>
    <m/>
    <x v="1"/>
    <x v="3"/>
    <n v="1"/>
    <m/>
    <m/>
    <m/>
    <n v="1"/>
    <n v="1"/>
    <n v="1"/>
    <x v="1"/>
    <n v="0"/>
    <d v="1899-12-30T00:00:00"/>
    <d v="1899-12-30T00:00:00"/>
    <x v="3"/>
    <m/>
    <m/>
    <m/>
    <d v="2025-12-01T00:00:00"/>
    <d v="2027-11-30T00:00:00"/>
    <n v="729"/>
    <x v="106"/>
    <m/>
    <m/>
    <m/>
    <m/>
    <s v="with as-of date"/>
    <d v="2027-03-31T00:00:00"/>
    <m/>
    <n v="3"/>
    <n v="3"/>
    <m/>
    <d v="2026-12-31T00:00:00"/>
    <m/>
    <m/>
    <m/>
    <m/>
    <m/>
    <m/>
    <m/>
    <m/>
    <n v="485"/>
    <m/>
    <m/>
    <m/>
    <m/>
    <m/>
    <m/>
    <m/>
    <m/>
    <m/>
    <m/>
    <d v="2026-10-31T00:00:00"/>
    <m/>
    <n v="80000"/>
    <m/>
    <m/>
    <s v="Euro"/>
    <n v="40.8"/>
    <m/>
    <m/>
    <m/>
    <m/>
    <n v="25"/>
    <m/>
    <m/>
    <m/>
    <m/>
    <m/>
    <m/>
    <m/>
    <m/>
    <m/>
    <m/>
    <m/>
    <m/>
    <m/>
    <m/>
    <m/>
    <m/>
    <m/>
    <m/>
    <m/>
    <m/>
    <m/>
    <m/>
  </r>
  <r>
    <m/>
    <s v="V300082"/>
    <s v="2025-0029"/>
    <x v="104"/>
    <n v="1"/>
    <s v="Wagon"/>
    <n v="53"/>
    <s v="33 80 4960 082-2"/>
    <x v="38"/>
    <m/>
    <m/>
    <x v="1"/>
    <x v="3"/>
    <n v="1"/>
    <m/>
    <m/>
    <m/>
    <n v="1"/>
    <n v="1"/>
    <n v="1"/>
    <x v="1"/>
    <n v="0"/>
    <d v="1899-12-30T00:00:00"/>
    <d v="1899-12-30T00:00:00"/>
    <x v="3"/>
    <m/>
    <m/>
    <m/>
    <d v="2025-12-01T00:00:00"/>
    <d v="2027-11-30T00:00:00"/>
    <n v="729"/>
    <x v="106"/>
    <m/>
    <m/>
    <m/>
    <m/>
    <s v="with as-of date"/>
    <d v="2027-03-31T00:00:00"/>
    <m/>
    <n v="3"/>
    <n v="3"/>
    <m/>
    <d v="2026-12-31T00:00:00"/>
    <m/>
    <m/>
    <m/>
    <m/>
    <m/>
    <m/>
    <m/>
    <m/>
    <n v="485"/>
    <m/>
    <m/>
    <m/>
    <m/>
    <m/>
    <m/>
    <m/>
    <m/>
    <m/>
    <m/>
    <d v="2026-10-31T00:00:00"/>
    <m/>
    <n v="80000"/>
    <m/>
    <m/>
    <s v="Euro"/>
    <n v="40.8"/>
    <m/>
    <m/>
    <m/>
    <m/>
    <n v="25"/>
    <m/>
    <m/>
    <m/>
    <m/>
    <m/>
    <m/>
    <m/>
    <m/>
    <m/>
    <m/>
    <m/>
    <m/>
    <m/>
    <m/>
    <m/>
    <m/>
    <m/>
    <m/>
    <m/>
    <m/>
    <m/>
    <m/>
  </r>
  <r>
    <m/>
    <s v="V300082"/>
    <s v="2025-0029"/>
    <x v="104"/>
    <n v="1"/>
    <s v="Wagon"/>
    <n v="54"/>
    <s v="33 80 4960 083-0"/>
    <x v="38"/>
    <m/>
    <m/>
    <x v="1"/>
    <x v="3"/>
    <n v="1"/>
    <m/>
    <m/>
    <m/>
    <n v="1"/>
    <n v="1"/>
    <n v="1"/>
    <x v="1"/>
    <n v="0"/>
    <d v="1899-12-30T00:00:00"/>
    <d v="1899-12-30T00:00:00"/>
    <x v="3"/>
    <m/>
    <m/>
    <m/>
    <d v="2025-12-01T00:00:00"/>
    <d v="2027-11-30T00:00:00"/>
    <n v="729"/>
    <x v="106"/>
    <m/>
    <m/>
    <m/>
    <m/>
    <s v="with as-of date"/>
    <d v="2027-03-31T00:00:00"/>
    <m/>
    <n v="3"/>
    <n v="3"/>
    <m/>
    <d v="2026-12-31T00:00:00"/>
    <m/>
    <m/>
    <m/>
    <m/>
    <m/>
    <m/>
    <m/>
    <m/>
    <n v="485"/>
    <m/>
    <m/>
    <m/>
    <m/>
    <m/>
    <m/>
    <m/>
    <m/>
    <m/>
    <m/>
    <d v="2026-10-31T00:00:00"/>
    <m/>
    <n v="80000"/>
    <m/>
    <m/>
    <s v="Euro"/>
    <n v="40.8"/>
    <m/>
    <m/>
    <m/>
    <m/>
    <n v="25"/>
    <m/>
    <m/>
    <m/>
    <m/>
    <m/>
    <m/>
    <m/>
    <m/>
    <m/>
    <m/>
    <m/>
    <m/>
    <m/>
    <m/>
    <m/>
    <m/>
    <m/>
    <m/>
    <m/>
    <m/>
    <m/>
    <m/>
  </r>
  <r>
    <m/>
    <s v="V300082"/>
    <s v="2025-0029"/>
    <x v="104"/>
    <n v="4"/>
    <s v="Batch"/>
    <m/>
    <m/>
    <x v="38"/>
    <s v="FRA"/>
    <s v="West EU"/>
    <x v="1"/>
    <x v="3"/>
    <n v="18"/>
    <m/>
    <m/>
    <n v="0"/>
    <n v="18"/>
    <n v="18"/>
    <n v="18"/>
    <x v="3"/>
    <m/>
    <m/>
    <m/>
    <x v="3"/>
    <m/>
    <m/>
    <m/>
    <d v="2025-12-01T00:00:00"/>
    <d v="2027-11-30T00:00:00"/>
    <m/>
    <x v="106"/>
    <m/>
    <m/>
    <m/>
    <m/>
    <s v="with as-of date"/>
    <d v="2027-07-31T00:00:00"/>
    <m/>
    <n v="7"/>
    <n v="3"/>
    <m/>
    <m/>
    <m/>
    <m/>
    <m/>
    <n v="65"/>
    <m/>
    <m/>
    <s v="annually"/>
    <m/>
    <m/>
    <s v="B"/>
    <n v="44"/>
    <n v="0"/>
    <s v="CHE"/>
    <s v="3 Mths Cash Deposit"/>
    <s v="Y"/>
    <s v="N"/>
    <n v="12"/>
    <n v="0"/>
    <m/>
    <m/>
    <m/>
    <n v="80000"/>
    <s v="N"/>
    <m/>
    <s v="Euro"/>
    <n v="40.8"/>
    <n v="-15.8"/>
    <m/>
    <m/>
    <n v="-7.265753424657534"/>
    <n v="25"/>
    <m/>
    <m/>
    <m/>
    <n v="0.06"/>
    <n v="7.35"/>
    <n v="-11.4"/>
    <n v="-4.050000000000001"/>
    <n v="4.4"/>
    <n v="-4.4"/>
    <n v="0"/>
    <n v="29.05"/>
    <s v="0.00"/>
    <n v="29.05"/>
    <n v="0.9913941480206541"/>
    <m/>
    <n v="28.8"/>
    <n v="28.8"/>
    <n v="1440000"/>
    <n v="0"/>
    <s v="N"/>
    <n v="0"/>
    <n v="163800"/>
  </r>
  <r>
    <m/>
    <s v="V300082"/>
    <s v="2025-0029"/>
    <x v="104"/>
    <n v="4"/>
    <s v="Wagon"/>
    <n v="55"/>
    <s v="33 80 4960 084-8"/>
    <x v="38"/>
    <m/>
    <m/>
    <x v="1"/>
    <x v="3"/>
    <n v="1"/>
    <m/>
    <m/>
    <m/>
    <n v="1"/>
    <n v="1"/>
    <n v="1"/>
    <x v="1"/>
    <n v="0"/>
    <d v="1899-12-30T00:00:00"/>
    <d v="1899-12-30T00:00:00"/>
    <x v="3"/>
    <m/>
    <m/>
    <m/>
    <d v="2025-12-01T00:00:00"/>
    <d v="2027-11-30T00:00:00"/>
    <n v="729"/>
    <x v="106"/>
    <m/>
    <m/>
    <m/>
    <m/>
    <s v="with as-of date"/>
    <d v="2027-07-31T00:00:00"/>
    <m/>
    <n v="7"/>
    <n v="3"/>
    <m/>
    <d v="2026-12-31T00:00:00"/>
    <m/>
    <m/>
    <m/>
    <m/>
    <m/>
    <m/>
    <m/>
    <m/>
    <n v="485"/>
    <m/>
    <m/>
    <m/>
    <m/>
    <m/>
    <m/>
    <m/>
    <m/>
    <m/>
    <m/>
    <d v="2027-02-28T00:00:00"/>
    <m/>
    <n v="80000"/>
    <m/>
    <m/>
    <s v="Euro"/>
    <n v="40.8"/>
    <m/>
    <m/>
    <m/>
    <m/>
    <n v="25"/>
    <m/>
    <m/>
    <m/>
    <m/>
    <m/>
    <m/>
    <m/>
    <m/>
    <m/>
    <m/>
    <m/>
    <m/>
    <m/>
    <m/>
    <m/>
    <m/>
    <m/>
    <m/>
    <m/>
    <m/>
    <m/>
    <m/>
  </r>
  <r>
    <m/>
    <s v="V300082"/>
    <s v="2025-0029"/>
    <x v="104"/>
    <n v="4"/>
    <s v="Wagon"/>
    <n v="56"/>
    <s v="33 80 4960 085-5"/>
    <x v="38"/>
    <m/>
    <m/>
    <x v="1"/>
    <x v="3"/>
    <n v="1"/>
    <m/>
    <m/>
    <m/>
    <n v="1"/>
    <n v="1"/>
    <n v="1"/>
    <x v="1"/>
    <n v="0"/>
    <d v="1899-12-30T00:00:00"/>
    <d v="1899-12-30T00:00:00"/>
    <x v="3"/>
    <m/>
    <m/>
    <m/>
    <d v="2025-12-01T00:00:00"/>
    <d v="2027-11-30T00:00:00"/>
    <n v="729"/>
    <x v="106"/>
    <m/>
    <m/>
    <m/>
    <m/>
    <s v="with as-of date"/>
    <d v="2027-07-31T00:00:00"/>
    <m/>
    <n v="7"/>
    <n v="3"/>
    <m/>
    <d v="2026-12-31T00:00:00"/>
    <m/>
    <m/>
    <m/>
    <m/>
    <m/>
    <m/>
    <m/>
    <m/>
    <n v="485"/>
    <m/>
    <m/>
    <m/>
    <m/>
    <m/>
    <m/>
    <m/>
    <m/>
    <m/>
    <m/>
    <d v="2027-02-28T00:00:00"/>
    <m/>
    <n v="80000"/>
    <m/>
    <m/>
    <s v="Euro"/>
    <n v="40.8"/>
    <m/>
    <m/>
    <m/>
    <m/>
    <n v="25"/>
    <m/>
    <m/>
    <m/>
    <m/>
    <m/>
    <m/>
    <m/>
    <m/>
    <m/>
    <m/>
    <m/>
    <m/>
    <m/>
    <m/>
    <m/>
    <m/>
    <m/>
    <m/>
    <m/>
    <m/>
    <m/>
    <m/>
  </r>
  <r>
    <m/>
    <s v="V300082"/>
    <s v="2025-0029"/>
    <x v="104"/>
    <n v="4"/>
    <s v="Wagon"/>
    <n v="57"/>
    <s v="33 80 4960 086-3"/>
    <x v="38"/>
    <m/>
    <m/>
    <x v="1"/>
    <x v="3"/>
    <n v="1"/>
    <m/>
    <m/>
    <m/>
    <n v="1"/>
    <n v="1"/>
    <n v="1"/>
    <x v="1"/>
    <n v="0"/>
    <d v="1899-12-30T00:00:00"/>
    <d v="1899-12-30T00:00:00"/>
    <x v="3"/>
    <m/>
    <m/>
    <m/>
    <d v="2025-12-01T00:00:00"/>
    <d v="2027-11-30T00:00:00"/>
    <n v="729"/>
    <x v="106"/>
    <m/>
    <m/>
    <m/>
    <m/>
    <s v="with as-of date"/>
    <d v="2027-07-31T00:00:00"/>
    <m/>
    <n v="7"/>
    <n v="3"/>
    <m/>
    <d v="2026-12-31T00:00:00"/>
    <m/>
    <m/>
    <m/>
    <m/>
    <m/>
    <m/>
    <m/>
    <m/>
    <n v="485"/>
    <m/>
    <m/>
    <m/>
    <m/>
    <m/>
    <m/>
    <m/>
    <m/>
    <m/>
    <m/>
    <d v="2027-02-28T00:00:00"/>
    <m/>
    <n v="80000"/>
    <m/>
    <m/>
    <s v="Euro"/>
    <n v="40.8"/>
    <m/>
    <m/>
    <m/>
    <m/>
    <n v="25"/>
    <m/>
    <m/>
    <m/>
    <m/>
    <m/>
    <m/>
    <m/>
    <m/>
    <m/>
    <m/>
    <m/>
    <m/>
    <m/>
    <m/>
    <m/>
    <m/>
    <m/>
    <m/>
    <m/>
    <m/>
    <m/>
    <m/>
  </r>
  <r>
    <m/>
    <s v="V300082"/>
    <s v="2025-0029"/>
    <x v="104"/>
    <n v="4"/>
    <s v="Wagon"/>
    <n v="58"/>
    <s v="33 80 4960 087-1"/>
    <x v="38"/>
    <m/>
    <m/>
    <x v="1"/>
    <x v="3"/>
    <n v="1"/>
    <m/>
    <m/>
    <m/>
    <n v="1"/>
    <n v="1"/>
    <n v="1"/>
    <x v="1"/>
    <n v="0"/>
    <d v="1899-12-30T00:00:00"/>
    <d v="1899-12-30T00:00:00"/>
    <x v="3"/>
    <m/>
    <m/>
    <m/>
    <d v="2025-12-01T00:00:00"/>
    <d v="2027-11-30T00:00:00"/>
    <n v="729"/>
    <x v="106"/>
    <m/>
    <m/>
    <m/>
    <m/>
    <s v="with as-of date"/>
    <d v="2027-07-31T00:00:00"/>
    <m/>
    <n v="7"/>
    <n v="3"/>
    <m/>
    <d v="2026-12-31T00:00:00"/>
    <m/>
    <m/>
    <m/>
    <m/>
    <m/>
    <m/>
    <m/>
    <m/>
    <n v="485"/>
    <m/>
    <m/>
    <m/>
    <m/>
    <m/>
    <m/>
    <m/>
    <m/>
    <m/>
    <m/>
    <d v="2027-02-28T00:00:00"/>
    <m/>
    <n v="80000"/>
    <m/>
    <m/>
    <s v="Euro"/>
    <n v="40.8"/>
    <m/>
    <m/>
    <m/>
    <m/>
    <n v="25"/>
    <m/>
    <m/>
    <m/>
    <m/>
    <m/>
    <m/>
    <m/>
    <m/>
    <m/>
    <m/>
    <m/>
    <m/>
    <m/>
    <m/>
    <m/>
    <m/>
    <m/>
    <m/>
    <m/>
    <m/>
    <m/>
    <m/>
  </r>
  <r>
    <m/>
    <s v="V300082"/>
    <s v="2025-0029"/>
    <x v="104"/>
    <n v="4"/>
    <s v="Wagon"/>
    <n v="59"/>
    <s v="33 80 4960 088-9"/>
    <x v="38"/>
    <m/>
    <m/>
    <x v="1"/>
    <x v="3"/>
    <n v="1"/>
    <m/>
    <m/>
    <m/>
    <n v="1"/>
    <n v="1"/>
    <n v="1"/>
    <x v="1"/>
    <n v="0"/>
    <d v="1899-12-30T00:00:00"/>
    <d v="1899-12-30T00:00:00"/>
    <x v="3"/>
    <m/>
    <m/>
    <m/>
    <d v="2025-12-01T00:00:00"/>
    <d v="2027-11-30T00:00:00"/>
    <n v="729"/>
    <x v="106"/>
    <m/>
    <m/>
    <m/>
    <m/>
    <s v="with as-of date"/>
    <d v="2027-07-31T00:00:00"/>
    <m/>
    <n v="7"/>
    <n v="3"/>
    <m/>
    <d v="2026-12-31T00:00:00"/>
    <m/>
    <m/>
    <m/>
    <m/>
    <m/>
    <m/>
    <m/>
    <m/>
    <n v="485"/>
    <m/>
    <m/>
    <m/>
    <m/>
    <m/>
    <m/>
    <m/>
    <m/>
    <m/>
    <m/>
    <d v="2027-02-28T00:00:00"/>
    <m/>
    <n v="80000"/>
    <m/>
    <m/>
    <s v="Euro"/>
    <n v="40.8"/>
    <m/>
    <m/>
    <m/>
    <m/>
    <n v="25"/>
    <m/>
    <m/>
    <m/>
    <m/>
    <m/>
    <m/>
    <m/>
    <m/>
    <m/>
    <m/>
    <m/>
    <m/>
    <m/>
    <m/>
    <m/>
    <m/>
    <m/>
    <m/>
    <m/>
    <m/>
    <m/>
    <m/>
  </r>
  <r>
    <m/>
    <s v="V300082"/>
    <s v="2025-0029"/>
    <x v="104"/>
    <n v="4"/>
    <s v="Wagon"/>
    <n v="60"/>
    <s v="33 80 4960 100-2"/>
    <x v="38"/>
    <m/>
    <m/>
    <x v="1"/>
    <x v="3"/>
    <n v="1"/>
    <m/>
    <m/>
    <m/>
    <n v="1"/>
    <n v="1"/>
    <n v="1"/>
    <x v="1"/>
    <n v="0"/>
    <d v="1899-12-30T00:00:00"/>
    <d v="1899-12-30T00:00:00"/>
    <x v="3"/>
    <m/>
    <m/>
    <m/>
    <d v="2025-12-01T00:00:00"/>
    <d v="2027-11-30T00:00:00"/>
    <n v="729"/>
    <x v="106"/>
    <m/>
    <m/>
    <m/>
    <m/>
    <s v="with as-of date"/>
    <d v="2027-07-31T00:00:00"/>
    <m/>
    <n v="7"/>
    <n v="3"/>
    <m/>
    <d v="2026-12-31T00:00:00"/>
    <m/>
    <m/>
    <m/>
    <m/>
    <m/>
    <m/>
    <m/>
    <m/>
    <n v="485"/>
    <m/>
    <m/>
    <m/>
    <m/>
    <m/>
    <m/>
    <m/>
    <m/>
    <m/>
    <m/>
    <d v="2027-02-28T00:00:00"/>
    <m/>
    <n v="80000"/>
    <m/>
    <m/>
    <s v="Euro"/>
    <n v="40.8"/>
    <m/>
    <m/>
    <m/>
    <m/>
    <n v="25"/>
    <m/>
    <m/>
    <m/>
    <m/>
    <m/>
    <m/>
    <m/>
    <m/>
    <m/>
    <m/>
    <m/>
    <m/>
    <m/>
    <m/>
    <m/>
    <m/>
    <m/>
    <m/>
    <m/>
    <m/>
    <m/>
    <m/>
  </r>
  <r>
    <m/>
    <s v="V300082"/>
    <s v="2025-0029"/>
    <x v="104"/>
    <n v="4"/>
    <s v="Wagon"/>
    <n v="61"/>
    <s v="33 80 4960 059-0"/>
    <x v="38"/>
    <m/>
    <m/>
    <x v="1"/>
    <x v="3"/>
    <n v="1"/>
    <m/>
    <m/>
    <m/>
    <n v="1"/>
    <n v="1"/>
    <n v="1"/>
    <x v="1"/>
    <n v="0"/>
    <d v="1899-12-30T00:00:00"/>
    <d v="1899-12-30T00:00:00"/>
    <x v="3"/>
    <m/>
    <m/>
    <m/>
    <d v="2025-12-01T00:00:00"/>
    <d v="2027-11-30T00:00:00"/>
    <n v="729"/>
    <x v="106"/>
    <m/>
    <m/>
    <m/>
    <m/>
    <s v="with as-of date"/>
    <d v="2027-07-31T00:00:00"/>
    <m/>
    <n v="7"/>
    <n v="3"/>
    <m/>
    <d v="2026-12-31T00:00:00"/>
    <m/>
    <m/>
    <m/>
    <m/>
    <m/>
    <m/>
    <m/>
    <m/>
    <n v="485"/>
    <m/>
    <m/>
    <m/>
    <m/>
    <m/>
    <m/>
    <m/>
    <m/>
    <m/>
    <m/>
    <d v="2027-02-28T00:00:00"/>
    <m/>
    <n v="80000"/>
    <m/>
    <m/>
    <s v="Euro"/>
    <n v="40.8"/>
    <m/>
    <m/>
    <m/>
    <m/>
    <n v="25"/>
    <m/>
    <m/>
    <m/>
    <m/>
    <m/>
    <m/>
    <m/>
    <m/>
    <m/>
    <m/>
    <m/>
    <m/>
    <m/>
    <m/>
    <m/>
    <m/>
    <m/>
    <m/>
    <m/>
    <m/>
    <m/>
    <m/>
  </r>
  <r>
    <m/>
    <s v="V300082"/>
    <s v="2025-0029"/>
    <x v="104"/>
    <n v="4"/>
    <s v="Wagon"/>
    <n v="62"/>
    <s v="33 80 4960 064-0"/>
    <x v="38"/>
    <m/>
    <m/>
    <x v="1"/>
    <x v="3"/>
    <n v="1"/>
    <m/>
    <m/>
    <m/>
    <n v="1"/>
    <n v="1"/>
    <n v="1"/>
    <x v="1"/>
    <n v="0"/>
    <d v="1899-12-30T00:00:00"/>
    <d v="1899-12-30T00:00:00"/>
    <x v="3"/>
    <m/>
    <m/>
    <m/>
    <d v="2025-12-01T00:00:00"/>
    <d v="2027-11-30T00:00:00"/>
    <n v="729"/>
    <x v="106"/>
    <m/>
    <m/>
    <m/>
    <m/>
    <s v="with as-of date"/>
    <d v="2027-07-31T00:00:00"/>
    <m/>
    <n v="7"/>
    <n v="3"/>
    <m/>
    <d v="2026-12-31T00:00:00"/>
    <m/>
    <m/>
    <m/>
    <m/>
    <m/>
    <m/>
    <m/>
    <m/>
    <n v="485"/>
    <m/>
    <m/>
    <m/>
    <m/>
    <m/>
    <m/>
    <m/>
    <m/>
    <m/>
    <m/>
    <d v="2027-02-28T00:00:00"/>
    <m/>
    <n v="80000"/>
    <m/>
    <m/>
    <s v="Euro"/>
    <n v="40.8"/>
    <m/>
    <m/>
    <m/>
    <m/>
    <n v="25"/>
    <m/>
    <m/>
    <m/>
    <m/>
    <m/>
    <m/>
    <m/>
    <m/>
    <m/>
    <m/>
    <m/>
    <m/>
    <m/>
    <m/>
    <m/>
    <m/>
    <m/>
    <m/>
    <m/>
    <m/>
    <m/>
    <m/>
  </r>
  <r>
    <m/>
    <s v="V300082"/>
    <s v="2025-0029"/>
    <x v="104"/>
    <n v="4"/>
    <s v="Wagon"/>
    <n v="63"/>
    <s v="33 80 4960 066-5"/>
    <x v="38"/>
    <m/>
    <m/>
    <x v="1"/>
    <x v="3"/>
    <n v="1"/>
    <m/>
    <m/>
    <m/>
    <n v="1"/>
    <n v="1"/>
    <n v="1"/>
    <x v="1"/>
    <n v="0"/>
    <d v="1899-12-30T00:00:00"/>
    <d v="1899-12-30T00:00:00"/>
    <x v="3"/>
    <m/>
    <m/>
    <m/>
    <d v="2025-12-01T00:00:00"/>
    <d v="2027-11-30T00:00:00"/>
    <n v="729"/>
    <x v="106"/>
    <m/>
    <m/>
    <m/>
    <m/>
    <s v="with as-of date"/>
    <d v="2027-07-31T00:00:00"/>
    <m/>
    <n v="7"/>
    <n v="3"/>
    <m/>
    <d v="2026-12-31T00:00:00"/>
    <m/>
    <m/>
    <m/>
    <m/>
    <m/>
    <m/>
    <m/>
    <m/>
    <n v="485"/>
    <m/>
    <m/>
    <m/>
    <m/>
    <m/>
    <m/>
    <m/>
    <m/>
    <m/>
    <m/>
    <d v="2027-02-28T00:00:00"/>
    <m/>
    <n v="80000"/>
    <m/>
    <m/>
    <s v="Euro"/>
    <n v="40.8"/>
    <m/>
    <m/>
    <m/>
    <m/>
    <n v="25"/>
    <m/>
    <m/>
    <m/>
    <m/>
    <m/>
    <m/>
    <m/>
    <m/>
    <m/>
    <m/>
    <m/>
    <m/>
    <m/>
    <m/>
    <m/>
    <m/>
    <m/>
    <m/>
    <m/>
    <m/>
    <m/>
    <m/>
  </r>
  <r>
    <m/>
    <s v="V300082"/>
    <s v="2025-0029"/>
    <x v="104"/>
    <n v="4"/>
    <s v="Wagon"/>
    <n v="64"/>
    <s v="33 80 4960 057-4"/>
    <x v="38"/>
    <m/>
    <m/>
    <x v="1"/>
    <x v="3"/>
    <n v="1"/>
    <m/>
    <m/>
    <m/>
    <n v="1"/>
    <n v="1"/>
    <n v="1"/>
    <x v="1"/>
    <n v="0"/>
    <d v="1899-12-30T00:00:00"/>
    <d v="1899-12-30T00:00:00"/>
    <x v="3"/>
    <m/>
    <m/>
    <m/>
    <d v="2025-12-01T00:00:00"/>
    <d v="2027-11-30T00:00:00"/>
    <n v="729"/>
    <x v="106"/>
    <m/>
    <m/>
    <m/>
    <m/>
    <s v="with as-of date"/>
    <d v="2027-07-31T00:00:00"/>
    <m/>
    <n v="7"/>
    <n v="3"/>
    <m/>
    <d v="2026-12-31T00:00:00"/>
    <m/>
    <m/>
    <m/>
    <m/>
    <m/>
    <m/>
    <m/>
    <m/>
    <n v="485"/>
    <m/>
    <m/>
    <m/>
    <m/>
    <m/>
    <m/>
    <m/>
    <m/>
    <m/>
    <m/>
    <d v="2027-02-28T00:00:00"/>
    <m/>
    <n v="80000"/>
    <m/>
    <m/>
    <s v="Euro"/>
    <n v="40.8"/>
    <m/>
    <m/>
    <m/>
    <m/>
    <n v="25"/>
    <m/>
    <m/>
    <m/>
    <m/>
    <m/>
    <m/>
    <m/>
    <m/>
    <m/>
    <m/>
    <m/>
    <m/>
    <m/>
    <m/>
    <m/>
    <m/>
    <m/>
    <m/>
    <m/>
    <m/>
    <m/>
    <m/>
  </r>
  <r>
    <m/>
    <s v="V300082"/>
    <s v="2025-0029"/>
    <x v="104"/>
    <n v="4"/>
    <s v="Wagon"/>
    <n v="65"/>
    <s v="33 80 4960 211-7"/>
    <x v="38"/>
    <m/>
    <m/>
    <x v="1"/>
    <x v="3"/>
    <n v="1"/>
    <m/>
    <m/>
    <m/>
    <n v="1"/>
    <n v="1"/>
    <n v="1"/>
    <x v="1"/>
    <n v="0"/>
    <d v="1899-12-30T00:00:00"/>
    <d v="1899-12-30T00:00:00"/>
    <x v="3"/>
    <m/>
    <m/>
    <m/>
    <d v="2025-12-01T00:00:00"/>
    <d v="2027-11-30T00:00:00"/>
    <n v="729"/>
    <x v="106"/>
    <m/>
    <m/>
    <m/>
    <m/>
    <s v="with as-of date"/>
    <d v="2027-07-31T00:00:00"/>
    <m/>
    <n v="7"/>
    <n v="3"/>
    <m/>
    <d v="2026-12-31T00:00:00"/>
    <m/>
    <m/>
    <m/>
    <m/>
    <m/>
    <m/>
    <m/>
    <m/>
    <n v="485"/>
    <m/>
    <m/>
    <m/>
    <m/>
    <m/>
    <m/>
    <m/>
    <m/>
    <m/>
    <m/>
    <d v="2027-02-28T00:00:00"/>
    <m/>
    <n v="80000"/>
    <m/>
    <m/>
    <s v="Euro"/>
    <n v="40.8"/>
    <m/>
    <m/>
    <m/>
    <m/>
    <n v="25"/>
    <m/>
    <m/>
    <m/>
    <m/>
    <m/>
    <m/>
    <m/>
    <m/>
    <m/>
    <m/>
    <m/>
    <m/>
    <m/>
    <m/>
    <m/>
    <m/>
    <m/>
    <m/>
    <m/>
    <m/>
    <m/>
    <m/>
  </r>
  <r>
    <m/>
    <s v="V300082"/>
    <s v="2025-0029"/>
    <x v="104"/>
    <n v="4"/>
    <s v="Wagon"/>
    <n v="66"/>
    <s v="33 80 4960 222-4"/>
    <x v="38"/>
    <m/>
    <m/>
    <x v="1"/>
    <x v="3"/>
    <n v="1"/>
    <m/>
    <m/>
    <m/>
    <n v="1"/>
    <n v="1"/>
    <n v="1"/>
    <x v="1"/>
    <n v="0"/>
    <d v="1899-12-30T00:00:00"/>
    <d v="1899-12-30T00:00:00"/>
    <x v="3"/>
    <m/>
    <m/>
    <m/>
    <d v="2025-12-01T00:00:00"/>
    <d v="2027-11-30T00:00:00"/>
    <n v="729"/>
    <x v="106"/>
    <m/>
    <m/>
    <m/>
    <m/>
    <s v="with as-of date"/>
    <d v="2027-07-31T00:00:00"/>
    <m/>
    <n v="7"/>
    <n v="3"/>
    <m/>
    <d v="2026-12-31T00:00:00"/>
    <m/>
    <m/>
    <m/>
    <m/>
    <m/>
    <m/>
    <m/>
    <m/>
    <n v="485"/>
    <m/>
    <m/>
    <m/>
    <m/>
    <m/>
    <m/>
    <m/>
    <m/>
    <m/>
    <m/>
    <d v="2027-02-28T00:00:00"/>
    <m/>
    <n v="80000"/>
    <m/>
    <m/>
    <s v="Euro"/>
    <n v="40.8"/>
    <m/>
    <m/>
    <m/>
    <m/>
    <n v="25"/>
    <m/>
    <m/>
    <m/>
    <m/>
    <m/>
    <m/>
    <m/>
    <m/>
    <m/>
    <m/>
    <m/>
    <m/>
    <m/>
    <m/>
    <m/>
    <m/>
    <m/>
    <m/>
    <m/>
    <m/>
    <m/>
    <m/>
  </r>
  <r>
    <m/>
    <s v="V300082"/>
    <s v="2025-0029"/>
    <x v="104"/>
    <n v="4"/>
    <s v="Wagon"/>
    <n v="67"/>
    <s v="33 80 4960 223-2"/>
    <x v="38"/>
    <m/>
    <m/>
    <x v="1"/>
    <x v="3"/>
    <n v="1"/>
    <m/>
    <m/>
    <m/>
    <n v="1"/>
    <n v="1"/>
    <n v="1"/>
    <x v="1"/>
    <n v="0"/>
    <d v="1899-12-30T00:00:00"/>
    <d v="1899-12-30T00:00:00"/>
    <x v="3"/>
    <m/>
    <m/>
    <m/>
    <d v="2025-12-01T00:00:00"/>
    <d v="2027-11-30T00:00:00"/>
    <n v="729"/>
    <x v="106"/>
    <m/>
    <m/>
    <m/>
    <m/>
    <s v="with as-of date"/>
    <d v="2027-07-31T00:00:00"/>
    <m/>
    <n v="7"/>
    <n v="3"/>
    <m/>
    <d v="2026-12-31T00:00:00"/>
    <m/>
    <m/>
    <m/>
    <m/>
    <m/>
    <m/>
    <m/>
    <m/>
    <n v="485"/>
    <m/>
    <m/>
    <m/>
    <m/>
    <m/>
    <m/>
    <m/>
    <m/>
    <m/>
    <m/>
    <d v="2027-02-28T00:00:00"/>
    <m/>
    <n v="80000"/>
    <m/>
    <m/>
    <s v="Euro"/>
    <n v="40.8"/>
    <m/>
    <m/>
    <m/>
    <m/>
    <n v="25"/>
    <m/>
    <m/>
    <m/>
    <m/>
    <m/>
    <m/>
    <m/>
    <m/>
    <m/>
    <m/>
    <m/>
    <m/>
    <m/>
    <m/>
    <m/>
    <m/>
    <m/>
    <m/>
    <m/>
    <m/>
    <m/>
    <m/>
  </r>
  <r>
    <m/>
    <s v="V300082"/>
    <s v="2025-0029"/>
    <x v="104"/>
    <n v="4"/>
    <s v="Wagon"/>
    <n v="68"/>
    <s v="33 80 4960 224-0"/>
    <x v="38"/>
    <m/>
    <m/>
    <x v="1"/>
    <x v="3"/>
    <n v="1"/>
    <m/>
    <m/>
    <m/>
    <n v="1"/>
    <n v="1"/>
    <n v="1"/>
    <x v="1"/>
    <n v="0"/>
    <d v="1899-12-30T00:00:00"/>
    <d v="1899-12-30T00:00:00"/>
    <x v="3"/>
    <m/>
    <m/>
    <m/>
    <d v="2025-12-01T00:00:00"/>
    <d v="2027-11-30T00:00:00"/>
    <n v="729"/>
    <x v="106"/>
    <m/>
    <m/>
    <m/>
    <m/>
    <s v="with as-of date"/>
    <d v="2027-07-31T00:00:00"/>
    <m/>
    <n v="7"/>
    <n v="3"/>
    <m/>
    <d v="2026-12-31T00:00:00"/>
    <m/>
    <m/>
    <m/>
    <m/>
    <m/>
    <m/>
    <m/>
    <m/>
    <n v="485"/>
    <m/>
    <m/>
    <m/>
    <m/>
    <m/>
    <m/>
    <m/>
    <m/>
    <m/>
    <m/>
    <d v="2027-02-28T00:00:00"/>
    <m/>
    <n v="80000"/>
    <m/>
    <m/>
    <s v="Euro"/>
    <n v="40.8"/>
    <m/>
    <m/>
    <m/>
    <m/>
    <n v="25"/>
    <m/>
    <m/>
    <m/>
    <m/>
    <m/>
    <m/>
    <m/>
    <m/>
    <m/>
    <m/>
    <m/>
    <m/>
    <m/>
    <m/>
    <m/>
    <m/>
    <m/>
    <m/>
    <m/>
    <m/>
    <m/>
    <m/>
  </r>
  <r>
    <m/>
    <s v="V300082"/>
    <s v="2025-0029"/>
    <x v="104"/>
    <n v="4"/>
    <s v="Wagon"/>
    <n v="69"/>
    <s v="33 80 4960 227-3"/>
    <x v="38"/>
    <m/>
    <m/>
    <x v="1"/>
    <x v="3"/>
    <n v="1"/>
    <m/>
    <m/>
    <m/>
    <n v="1"/>
    <n v="1"/>
    <n v="1"/>
    <x v="1"/>
    <n v="0"/>
    <d v="1899-12-30T00:00:00"/>
    <d v="1899-12-30T00:00:00"/>
    <x v="3"/>
    <m/>
    <m/>
    <m/>
    <d v="2025-12-01T00:00:00"/>
    <d v="2027-11-30T00:00:00"/>
    <n v="729"/>
    <x v="106"/>
    <m/>
    <m/>
    <m/>
    <m/>
    <s v="with as-of date"/>
    <d v="2027-07-31T00:00:00"/>
    <m/>
    <n v="7"/>
    <n v="3"/>
    <m/>
    <d v="2026-12-31T00:00:00"/>
    <m/>
    <m/>
    <m/>
    <m/>
    <m/>
    <m/>
    <m/>
    <m/>
    <n v="485"/>
    <m/>
    <m/>
    <m/>
    <m/>
    <m/>
    <m/>
    <m/>
    <m/>
    <m/>
    <m/>
    <d v="2027-02-28T00:00:00"/>
    <m/>
    <n v="80000"/>
    <m/>
    <m/>
    <s v="Euro"/>
    <n v="40.8"/>
    <m/>
    <m/>
    <m/>
    <m/>
    <n v="25"/>
    <m/>
    <m/>
    <m/>
    <m/>
    <m/>
    <m/>
    <m/>
    <m/>
    <m/>
    <m/>
    <m/>
    <m/>
    <m/>
    <m/>
    <m/>
    <m/>
    <m/>
    <m/>
    <m/>
    <m/>
    <m/>
    <m/>
  </r>
  <r>
    <m/>
    <s v="V300082"/>
    <s v="2025-0029"/>
    <x v="104"/>
    <n v="4"/>
    <s v="Wagon"/>
    <n v="70"/>
    <s v="33 80 4960 228-1"/>
    <x v="38"/>
    <m/>
    <m/>
    <x v="1"/>
    <x v="3"/>
    <n v="1"/>
    <m/>
    <m/>
    <m/>
    <n v="1"/>
    <n v="1"/>
    <n v="1"/>
    <x v="1"/>
    <n v="0"/>
    <d v="1899-12-30T00:00:00"/>
    <d v="1899-12-30T00:00:00"/>
    <x v="3"/>
    <m/>
    <m/>
    <m/>
    <d v="2025-12-01T00:00:00"/>
    <d v="2027-11-30T00:00:00"/>
    <n v="729"/>
    <x v="106"/>
    <m/>
    <m/>
    <m/>
    <m/>
    <s v="with as-of date"/>
    <d v="2027-07-31T00:00:00"/>
    <m/>
    <n v="7"/>
    <n v="3"/>
    <m/>
    <d v="2026-12-31T00:00:00"/>
    <m/>
    <m/>
    <m/>
    <m/>
    <m/>
    <m/>
    <m/>
    <m/>
    <n v="485"/>
    <m/>
    <m/>
    <m/>
    <m/>
    <m/>
    <m/>
    <m/>
    <m/>
    <m/>
    <m/>
    <d v="2027-02-28T00:00:00"/>
    <m/>
    <n v="80000"/>
    <m/>
    <m/>
    <s v="Euro"/>
    <n v="40.8"/>
    <m/>
    <m/>
    <m/>
    <m/>
    <n v="25"/>
    <m/>
    <m/>
    <m/>
    <m/>
    <m/>
    <m/>
    <m/>
    <m/>
    <m/>
    <m/>
    <m/>
    <m/>
    <m/>
    <m/>
    <m/>
    <m/>
    <m/>
    <m/>
    <m/>
    <m/>
    <m/>
    <m/>
  </r>
  <r>
    <m/>
    <s v="V300082"/>
    <s v="2025-0029"/>
    <x v="104"/>
    <n v="4"/>
    <s v="Wagon"/>
    <n v="71"/>
    <s v="33 80 4960 229-9"/>
    <x v="38"/>
    <m/>
    <m/>
    <x v="1"/>
    <x v="3"/>
    <n v="1"/>
    <m/>
    <m/>
    <m/>
    <n v="1"/>
    <n v="1"/>
    <n v="1"/>
    <x v="1"/>
    <n v="0"/>
    <d v="1899-12-30T00:00:00"/>
    <d v="1899-12-30T00:00:00"/>
    <x v="3"/>
    <m/>
    <m/>
    <m/>
    <d v="2025-12-01T00:00:00"/>
    <d v="2027-11-30T00:00:00"/>
    <n v="729"/>
    <x v="106"/>
    <m/>
    <m/>
    <m/>
    <m/>
    <s v="with as-of date"/>
    <d v="2027-07-31T00:00:00"/>
    <m/>
    <n v="7"/>
    <n v="3"/>
    <m/>
    <d v="2026-12-31T00:00:00"/>
    <m/>
    <m/>
    <m/>
    <m/>
    <m/>
    <m/>
    <m/>
    <m/>
    <n v="485"/>
    <m/>
    <m/>
    <m/>
    <m/>
    <m/>
    <m/>
    <m/>
    <m/>
    <m/>
    <m/>
    <d v="2027-02-28T00:00:00"/>
    <m/>
    <n v="80000"/>
    <m/>
    <m/>
    <s v="Euro"/>
    <n v="40.8"/>
    <m/>
    <m/>
    <m/>
    <m/>
    <n v="25"/>
    <m/>
    <m/>
    <m/>
    <m/>
    <m/>
    <m/>
    <m/>
    <m/>
    <m/>
    <m/>
    <m/>
    <m/>
    <m/>
    <m/>
    <m/>
    <m/>
    <m/>
    <m/>
    <m/>
    <m/>
    <m/>
    <m/>
  </r>
  <r>
    <m/>
    <s v="V300082"/>
    <s v="2025-0029"/>
    <x v="104"/>
    <n v="4"/>
    <s v="Wagon"/>
    <n v="72"/>
    <s v="33 80 4960 230-7"/>
    <x v="38"/>
    <m/>
    <m/>
    <x v="1"/>
    <x v="3"/>
    <n v="1"/>
    <m/>
    <m/>
    <m/>
    <n v="1"/>
    <n v="1"/>
    <n v="1"/>
    <x v="1"/>
    <n v="0"/>
    <d v="1899-12-30T00:00:00"/>
    <d v="1899-12-30T00:00:00"/>
    <x v="3"/>
    <m/>
    <m/>
    <m/>
    <d v="2025-12-01T00:00:00"/>
    <d v="2027-11-30T00:00:00"/>
    <n v="729"/>
    <x v="106"/>
    <m/>
    <m/>
    <m/>
    <m/>
    <s v="with as-of date"/>
    <d v="2027-07-31T00:00:00"/>
    <m/>
    <n v="7"/>
    <n v="3"/>
    <m/>
    <d v="2026-12-31T00:00:00"/>
    <m/>
    <m/>
    <m/>
    <m/>
    <m/>
    <m/>
    <m/>
    <m/>
    <n v="485"/>
    <m/>
    <m/>
    <m/>
    <m/>
    <m/>
    <m/>
    <m/>
    <m/>
    <m/>
    <m/>
    <d v="2027-02-28T00:00:00"/>
    <m/>
    <n v="80000"/>
    <m/>
    <m/>
    <s v="Euro"/>
    <n v="40.8"/>
    <m/>
    <m/>
    <m/>
    <m/>
    <n v="25"/>
    <m/>
    <m/>
    <m/>
    <m/>
    <m/>
    <m/>
    <m/>
    <m/>
    <m/>
    <m/>
    <m/>
    <m/>
    <m/>
    <m/>
    <m/>
    <m/>
    <m/>
    <m/>
    <m/>
    <m/>
    <m/>
    <m/>
  </r>
  <r>
    <m/>
    <s v="V300082"/>
    <s v="2025-0029"/>
    <x v="104"/>
    <n v="5"/>
    <s v="Batch"/>
    <m/>
    <m/>
    <x v="38"/>
    <s v="FRA"/>
    <s v="West EU"/>
    <x v="1"/>
    <x v="3"/>
    <n v="18"/>
    <m/>
    <m/>
    <n v="0"/>
    <n v="18"/>
    <n v="18"/>
    <n v="18"/>
    <x v="3"/>
    <m/>
    <m/>
    <m/>
    <x v="3"/>
    <m/>
    <m/>
    <m/>
    <d v="2025-12-01T00:00:00"/>
    <d v="2027-11-30T00:00:00"/>
    <m/>
    <x v="106"/>
    <m/>
    <m/>
    <m/>
    <m/>
    <s v="with as-of date"/>
    <d v="2027-07-31T00:00:00"/>
    <m/>
    <n v="7"/>
    <n v="3"/>
    <m/>
    <m/>
    <m/>
    <m/>
    <m/>
    <n v="65"/>
    <m/>
    <m/>
    <s v="annually"/>
    <m/>
    <m/>
    <s v="B"/>
    <n v="44"/>
    <n v="0"/>
    <s v="CHE"/>
    <s v="3 Mths Cash Deposit"/>
    <s v="Y"/>
    <s v="N"/>
    <n v="12"/>
    <n v="0"/>
    <m/>
    <m/>
    <m/>
    <n v="80000"/>
    <s v="N"/>
    <m/>
    <s v="Euro"/>
    <n v="40.8"/>
    <n v="-15.8"/>
    <m/>
    <m/>
    <n v="-7.265753424657534"/>
    <n v="25"/>
    <m/>
    <m/>
    <m/>
    <n v="0.06"/>
    <n v="7.35"/>
    <n v="-11.4"/>
    <n v="-4.050000000000001"/>
    <n v="4.4"/>
    <n v="-4.4"/>
    <n v="0"/>
    <n v="29.05"/>
    <s v="0.00"/>
    <n v="29.05"/>
    <n v="0.9913941480206541"/>
    <m/>
    <n v="28.8"/>
    <n v="28.8"/>
    <n v="1440000"/>
    <n v="0"/>
    <s v="N"/>
    <n v="0"/>
    <n v="163800"/>
  </r>
  <r>
    <m/>
    <s v="V300082"/>
    <s v="2025-0029"/>
    <x v="104"/>
    <n v="5"/>
    <s v="Wagon"/>
    <n v="73"/>
    <s v="33 80 4960 231-5"/>
    <x v="38"/>
    <m/>
    <m/>
    <x v="1"/>
    <x v="3"/>
    <n v="1"/>
    <m/>
    <m/>
    <m/>
    <n v="1"/>
    <n v="1"/>
    <n v="1"/>
    <x v="1"/>
    <n v="0"/>
    <d v="1899-12-30T00:00:00"/>
    <d v="1899-12-30T00:00:00"/>
    <x v="3"/>
    <m/>
    <m/>
    <m/>
    <d v="2025-12-01T00:00:00"/>
    <d v="2027-11-30T00:00:00"/>
    <n v="729"/>
    <x v="106"/>
    <m/>
    <m/>
    <m/>
    <m/>
    <s v="with as-of date"/>
    <d v="2027-07-31T00:00:00"/>
    <m/>
    <n v="7"/>
    <n v="3"/>
    <m/>
    <d v="2026-12-31T00:00:00"/>
    <m/>
    <m/>
    <m/>
    <m/>
    <m/>
    <m/>
    <m/>
    <m/>
    <n v="485"/>
    <m/>
    <m/>
    <m/>
    <m/>
    <m/>
    <m/>
    <m/>
    <m/>
    <m/>
    <m/>
    <d v="2027-02-28T00:00:00"/>
    <m/>
    <n v="80000"/>
    <m/>
    <m/>
    <s v="Euro"/>
    <n v="40.8"/>
    <m/>
    <m/>
    <m/>
    <m/>
    <n v="25"/>
    <m/>
    <m/>
    <m/>
    <m/>
    <m/>
    <m/>
    <m/>
    <m/>
    <m/>
    <m/>
    <m/>
    <m/>
    <m/>
    <m/>
    <m/>
    <m/>
    <m/>
    <m/>
    <m/>
    <m/>
    <m/>
    <m/>
  </r>
  <r>
    <m/>
    <s v="V300082"/>
    <s v="2025-0029"/>
    <x v="104"/>
    <n v="5"/>
    <s v="Wagon"/>
    <n v="74"/>
    <s v="33 80 4960 232-3"/>
    <x v="38"/>
    <m/>
    <m/>
    <x v="1"/>
    <x v="3"/>
    <n v="1"/>
    <m/>
    <m/>
    <m/>
    <n v="1"/>
    <n v="1"/>
    <n v="1"/>
    <x v="1"/>
    <n v="0"/>
    <d v="1899-12-30T00:00:00"/>
    <d v="1899-12-30T00:00:00"/>
    <x v="3"/>
    <m/>
    <m/>
    <m/>
    <d v="2025-12-01T00:00:00"/>
    <d v="2027-11-30T00:00:00"/>
    <n v="729"/>
    <x v="106"/>
    <m/>
    <m/>
    <m/>
    <m/>
    <s v="with as-of date"/>
    <d v="2027-07-31T00:00:00"/>
    <m/>
    <n v="7"/>
    <n v="3"/>
    <m/>
    <d v="2026-12-31T00:00:00"/>
    <m/>
    <m/>
    <m/>
    <m/>
    <m/>
    <m/>
    <m/>
    <m/>
    <n v="485"/>
    <m/>
    <m/>
    <m/>
    <m/>
    <m/>
    <m/>
    <m/>
    <m/>
    <m/>
    <m/>
    <d v="2027-02-28T00:00:00"/>
    <m/>
    <n v="80000"/>
    <m/>
    <m/>
    <s v="Euro"/>
    <n v="40.8"/>
    <m/>
    <m/>
    <m/>
    <m/>
    <n v="25"/>
    <m/>
    <m/>
    <m/>
    <m/>
    <m/>
    <m/>
    <m/>
    <m/>
    <m/>
    <m/>
    <m/>
    <m/>
    <m/>
    <m/>
    <m/>
    <m/>
    <m/>
    <m/>
    <m/>
    <m/>
    <m/>
    <m/>
  </r>
  <r>
    <m/>
    <s v="V300082"/>
    <s v="2025-0029"/>
    <x v="104"/>
    <n v="5"/>
    <s v="Wagon"/>
    <n v="75"/>
    <s v="33 80 4960 235-6"/>
    <x v="38"/>
    <m/>
    <m/>
    <x v="1"/>
    <x v="3"/>
    <n v="1"/>
    <m/>
    <m/>
    <m/>
    <n v="1"/>
    <n v="1"/>
    <n v="1"/>
    <x v="1"/>
    <n v="0"/>
    <d v="1899-12-30T00:00:00"/>
    <d v="1899-12-30T00:00:00"/>
    <x v="3"/>
    <m/>
    <m/>
    <m/>
    <d v="2025-12-01T00:00:00"/>
    <d v="2027-11-30T00:00:00"/>
    <n v="729"/>
    <x v="106"/>
    <m/>
    <m/>
    <m/>
    <m/>
    <s v="with as-of date"/>
    <d v="2027-07-31T00:00:00"/>
    <m/>
    <n v="7"/>
    <n v="3"/>
    <m/>
    <d v="2026-12-31T00:00:00"/>
    <m/>
    <m/>
    <m/>
    <m/>
    <m/>
    <m/>
    <m/>
    <m/>
    <n v="485"/>
    <m/>
    <m/>
    <m/>
    <m/>
    <m/>
    <m/>
    <m/>
    <m/>
    <m/>
    <m/>
    <d v="2027-02-28T00:00:00"/>
    <m/>
    <n v="80000"/>
    <m/>
    <m/>
    <s v="Euro"/>
    <n v="40.8"/>
    <m/>
    <m/>
    <m/>
    <m/>
    <n v="25"/>
    <m/>
    <m/>
    <m/>
    <m/>
    <m/>
    <m/>
    <m/>
    <m/>
    <m/>
    <m/>
    <m/>
    <m/>
    <m/>
    <m/>
    <m/>
    <m/>
    <m/>
    <m/>
    <m/>
    <m/>
    <m/>
    <m/>
  </r>
  <r>
    <m/>
    <s v="V300082"/>
    <s v="2025-0029"/>
    <x v="104"/>
    <n v="5"/>
    <s v="Wagon"/>
    <n v="76"/>
    <s v="33 80 4960 236-4"/>
    <x v="38"/>
    <m/>
    <m/>
    <x v="1"/>
    <x v="3"/>
    <n v="1"/>
    <m/>
    <m/>
    <m/>
    <n v="1"/>
    <n v="1"/>
    <n v="1"/>
    <x v="1"/>
    <n v="0"/>
    <d v="1899-12-30T00:00:00"/>
    <d v="1899-12-30T00:00:00"/>
    <x v="3"/>
    <m/>
    <m/>
    <m/>
    <d v="2025-12-01T00:00:00"/>
    <d v="2027-11-30T00:00:00"/>
    <n v="729"/>
    <x v="106"/>
    <m/>
    <m/>
    <m/>
    <m/>
    <s v="with as-of date"/>
    <d v="2027-07-31T00:00:00"/>
    <m/>
    <n v="7"/>
    <n v="3"/>
    <m/>
    <d v="2026-12-31T00:00:00"/>
    <m/>
    <m/>
    <m/>
    <m/>
    <m/>
    <m/>
    <m/>
    <m/>
    <n v="485"/>
    <m/>
    <m/>
    <m/>
    <m/>
    <m/>
    <m/>
    <m/>
    <m/>
    <m/>
    <m/>
    <d v="2027-02-28T00:00:00"/>
    <m/>
    <n v="80000"/>
    <m/>
    <m/>
    <s v="Euro"/>
    <n v="40.8"/>
    <m/>
    <m/>
    <m/>
    <m/>
    <n v="25"/>
    <m/>
    <m/>
    <m/>
    <m/>
    <m/>
    <m/>
    <m/>
    <m/>
    <m/>
    <m/>
    <m/>
    <m/>
    <m/>
    <m/>
    <m/>
    <m/>
    <m/>
    <m/>
    <m/>
    <m/>
    <m/>
    <m/>
  </r>
  <r>
    <m/>
    <s v="V300082"/>
    <s v="2025-0029"/>
    <x v="104"/>
    <n v="5"/>
    <s v="Wagon"/>
    <n v="77"/>
    <s v="33 80 4960 237-2"/>
    <x v="38"/>
    <m/>
    <m/>
    <x v="1"/>
    <x v="3"/>
    <n v="1"/>
    <m/>
    <m/>
    <m/>
    <n v="1"/>
    <n v="1"/>
    <n v="1"/>
    <x v="1"/>
    <n v="0"/>
    <d v="1899-12-30T00:00:00"/>
    <d v="1899-12-30T00:00:00"/>
    <x v="3"/>
    <m/>
    <m/>
    <m/>
    <d v="2025-12-01T00:00:00"/>
    <d v="2027-11-30T00:00:00"/>
    <n v="729"/>
    <x v="106"/>
    <m/>
    <m/>
    <m/>
    <m/>
    <s v="with as-of date"/>
    <d v="2027-07-31T00:00:00"/>
    <m/>
    <n v="7"/>
    <n v="3"/>
    <m/>
    <d v="2026-12-31T00:00:00"/>
    <m/>
    <m/>
    <m/>
    <m/>
    <m/>
    <m/>
    <m/>
    <m/>
    <n v="485"/>
    <m/>
    <m/>
    <m/>
    <m/>
    <m/>
    <m/>
    <m/>
    <m/>
    <m/>
    <m/>
    <d v="2027-02-28T00:00:00"/>
    <m/>
    <n v="80000"/>
    <m/>
    <m/>
    <s v="Euro"/>
    <n v="40.8"/>
    <m/>
    <m/>
    <m/>
    <m/>
    <n v="25"/>
    <m/>
    <m/>
    <m/>
    <m/>
    <m/>
    <m/>
    <m/>
    <m/>
    <m/>
    <m/>
    <m/>
    <m/>
    <m/>
    <m/>
    <m/>
    <m/>
    <m/>
    <m/>
    <m/>
    <m/>
    <m/>
    <m/>
  </r>
  <r>
    <m/>
    <s v="V300082"/>
    <s v="2025-0029"/>
    <x v="104"/>
    <n v="5"/>
    <s v="Wagon"/>
    <n v="78"/>
    <s v="33 80 4960 239-8"/>
    <x v="38"/>
    <m/>
    <m/>
    <x v="1"/>
    <x v="3"/>
    <n v="1"/>
    <m/>
    <m/>
    <m/>
    <n v="1"/>
    <n v="1"/>
    <n v="1"/>
    <x v="1"/>
    <n v="0"/>
    <d v="1899-12-30T00:00:00"/>
    <d v="1899-12-30T00:00:00"/>
    <x v="3"/>
    <m/>
    <m/>
    <m/>
    <d v="2025-12-01T00:00:00"/>
    <d v="2027-11-30T00:00:00"/>
    <n v="729"/>
    <x v="106"/>
    <m/>
    <m/>
    <m/>
    <m/>
    <s v="with as-of date"/>
    <d v="2027-07-31T00:00:00"/>
    <m/>
    <n v="7"/>
    <n v="3"/>
    <m/>
    <d v="2026-12-31T00:00:00"/>
    <m/>
    <m/>
    <m/>
    <m/>
    <m/>
    <m/>
    <m/>
    <m/>
    <n v="485"/>
    <m/>
    <m/>
    <m/>
    <m/>
    <m/>
    <m/>
    <m/>
    <m/>
    <m/>
    <m/>
    <d v="2027-02-28T00:00:00"/>
    <m/>
    <n v="80000"/>
    <m/>
    <m/>
    <s v="Euro"/>
    <n v="40.8"/>
    <m/>
    <m/>
    <m/>
    <m/>
    <n v="25"/>
    <m/>
    <m/>
    <m/>
    <m/>
    <m/>
    <m/>
    <m/>
    <m/>
    <m/>
    <m/>
    <m/>
    <m/>
    <m/>
    <m/>
    <m/>
    <m/>
    <m/>
    <m/>
    <m/>
    <m/>
    <m/>
    <m/>
  </r>
  <r>
    <m/>
    <s v="V300082"/>
    <s v="2025-0029"/>
    <x v="104"/>
    <n v="5"/>
    <s v="Wagon"/>
    <n v="79"/>
    <s v="33 80 4960 240-6"/>
    <x v="38"/>
    <m/>
    <m/>
    <x v="1"/>
    <x v="3"/>
    <n v="1"/>
    <m/>
    <m/>
    <m/>
    <n v="1"/>
    <n v="1"/>
    <n v="1"/>
    <x v="1"/>
    <n v="0"/>
    <d v="1899-12-30T00:00:00"/>
    <d v="1899-12-30T00:00:00"/>
    <x v="3"/>
    <m/>
    <m/>
    <m/>
    <d v="2025-12-01T00:00:00"/>
    <d v="2027-11-30T00:00:00"/>
    <n v="729"/>
    <x v="106"/>
    <m/>
    <m/>
    <m/>
    <m/>
    <s v="with as-of date"/>
    <d v="2027-07-31T00:00:00"/>
    <m/>
    <n v="7"/>
    <n v="3"/>
    <m/>
    <d v="2026-12-31T00:00:00"/>
    <m/>
    <m/>
    <m/>
    <m/>
    <m/>
    <m/>
    <m/>
    <m/>
    <n v="485"/>
    <m/>
    <m/>
    <m/>
    <m/>
    <m/>
    <m/>
    <m/>
    <m/>
    <m/>
    <m/>
    <d v="2027-02-28T00:00:00"/>
    <m/>
    <n v="80000"/>
    <m/>
    <m/>
    <s v="Euro"/>
    <n v="40.8"/>
    <m/>
    <m/>
    <m/>
    <m/>
    <n v="25"/>
    <m/>
    <m/>
    <m/>
    <m/>
    <m/>
    <m/>
    <m/>
    <m/>
    <m/>
    <m/>
    <m/>
    <m/>
    <m/>
    <m/>
    <m/>
    <m/>
    <m/>
    <m/>
    <m/>
    <m/>
    <m/>
    <m/>
  </r>
  <r>
    <m/>
    <s v="V300082"/>
    <s v="2025-0029"/>
    <x v="104"/>
    <n v="5"/>
    <s v="Wagon"/>
    <n v="80"/>
    <s v="33 80 4960 243-0"/>
    <x v="38"/>
    <m/>
    <m/>
    <x v="1"/>
    <x v="3"/>
    <n v="1"/>
    <m/>
    <m/>
    <m/>
    <n v="1"/>
    <n v="1"/>
    <n v="1"/>
    <x v="1"/>
    <n v="0"/>
    <d v="1899-12-30T00:00:00"/>
    <d v="1899-12-30T00:00:00"/>
    <x v="3"/>
    <m/>
    <m/>
    <m/>
    <d v="2025-12-01T00:00:00"/>
    <d v="2027-11-30T00:00:00"/>
    <n v="729"/>
    <x v="106"/>
    <m/>
    <m/>
    <m/>
    <m/>
    <s v="with as-of date"/>
    <d v="2027-07-31T00:00:00"/>
    <m/>
    <n v="7"/>
    <n v="3"/>
    <m/>
    <d v="2026-12-31T00:00:00"/>
    <m/>
    <m/>
    <m/>
    <m/>
    <m/>
    <m/>
    <m/>
    <m/>
    <n v="485"/>
    <m/>
    <m/>
    <m/>
    <m/>
    <m/>
    <m/>
    <m/>
    <m/>
    <m/>
    <m/>
    <d v="2027-02-28T00:00:00"/>
    <m/>
    <n v="80000"/>
    <m/>
    <m/>
    <s v="Euro"/>
    <n v="40.8"/>
    <m/>
    <m/>
    <m/>
    <m/>
    <n v="25"/>
    <m/>
    <m/>
    <m/>
    <m/>
    <m/>
    <m/>
    <m/>
    <m/>
    <m/>
    <m/>
    <m/>
    <m/>
    <m/>
    <m/>
    <m/>
    <m/>
    <m/>
    <m/>
    <m/>
    <m/>
    <m/>
    <m/>
  </r>
  <r>
    <m/>
    <s v="V300082"/>
    <s v="2025-0029"/>
    <x v="104"/>
    <n v="5"/>
    <s v="Wagon"/>
    <n v="81"/>
    <s v="33 80 4960 270-3"/>
    <x v="38"/>
    <m/>
    <m/>
    <x v="1"/>
    <x v="3"/>
    <n v="1"/>
    <m/>
    <m/>
    <m/>
    <n v="1"/>
    <n v="1"/>
    <n v="1"/>
    <x v="1"/>
    <n v="0"/>
    <d v="1899-12-30T00:00:00"/>
    <d v="1899-12-30T00:00:00"/>
    <x v="3"/>
    <m/>
    <m/>
    <m/>
    <d v="2025-12-01T00:00:00"/>
    <d v="2027-11-30T00:00:00"/>
    <n v="729"/>
    <x v="106"/>
    <m/>
    <m/>
    <m/>
    <m/>
    <s v="with as-of date"/>
    <d v="2027-07-31T00:00:00"/>
    <m/>
    <n v="7"/>
    <n v="3"/>
    <m/>
    <d v="2026-12-31T00:00:00"/>
    <m/>
    <m/>
    <m/>
    <m/>
    <m/>
    <m/>
    <m/>
    <m/>
    <n v="485"/>
    <m/>
    <m/>
    <m/>
    <m/>
    <m/>
    <m/>
    <m/>
    <m/>
    <m/>
    <m/>
    <d v="2027-02-28T00:00:00"/>
    <m/>
    <n v="80000"/>
    <m/>
    <m/>
    <s v="Euro"/>
    <n v="40.8"/>
    <m/>
    <m/>
    <m/>
    <m/>
    <n v="25"/>
    <m/>
    <m/>
    <m/>
    <m/>
    <m/>
    <m/>
    <m/>
    <m/>
    <m/>
    <m/>
    <m/>
    <m/>
    <m/>
    <m/>
    <m/>
    <m/>
    <m/>
    <m/>
    <m/>
    <m/>
    <m/>
    <m/>
  </r>
  <r>
    <m/>
    <s v="V300082"/>
    <s v="2025-0029"/>
    <x v="104"/>
    <n v="5"/>
    <s v="Wagon"/>
    <n v="82"/>
    <s v="33 80 4960 273-7"/>
    <x v="38"/>
    <m/>
    <m/>
    <x v="1"/>
    <x v="3"/>
    <n v="1"/>
    <m/>
    <m/>
    <m/>
    <n v="1"/>
    <n v="1"/>
    <n v="1"/>
    <x v="1"/>
    <n v="0"/>
    <d v="1899-12-30T00:00:00"/>
    <d v="1899-12-30T00:00:00"/>
    <x v="3"/>
    <m/>
    <m/>
    <m/>
    <d v="2025-12-01T00:00:00"/>
    <d v="2027-11-30T00:00:00"/>
    <n v="729"/>
    <x v="106"/>
    <m/>
    <m/>
    <m/>
    <m/>
    <s v="with as-of date"/>
    <d v="2027-07-31T00:00:00"/>
    <m/>
    <n v="7"/>
    <n v="3"/>
    <m/>
    <d v="2026-12-31T00:00:00"/>
    <m/>
    <m/>
    <m/>
    <m/>
    <m/>
    <m/>
    <m/>
    <m/>
    <n v="485"/>
    <m/>
    <m/>
    <m/>
    <m/>
    <m/>
    <m/>
    <m/>
    <m/>
    <m/>
    <m/>
    <d v="2027-02-28T00:00:00"/>
    <m/>
    <n v="80000"/>
    <m/>
    <m/>
    <s v="Euro"/>
    <n v="40.8"/>
    <m/>
    <m/>
    <m/>
    <m/>
    <n v="25"/>
    <m/>
    <m/>
    <m/>
    <m/>
    <m/>
    <m/>
    <m/>
    <m/>
    <m/>
    <m/>
    <m/>
    <m/>
    <m/>
    <m/>
    <m/>
    <m/>
    <m/>
    <m/>
    <m/>
    <m/>
    <m/>
    <m/>
  </r>
  <r>
    <m/>
    <s v="V300082"/>
    <s v="2025-0029"/>
    <x v="104"/>
    <n v="5"/>
    <s v="Wagon"/>
    <n v="83"/>
    <s v="33 80 4960 279-4"/>
    <x v="38"/>
    <m/>
    <m/>
    <x v="1"/>
    <x v="3"/>
    <n v="1"/>
    <m/>
    <m/>
    <m/>
    <n v="1"/>
    <n v="1"/>
    <n v="1"/>
    <x v="1"/>
    <n v="0"/>
    <d v="1899-12-30T00:00:00"/>
    <d v="1899-12-30T00:00:00"/>
    <x v="3"/>
    <m/>
    <m/>
    <m/>
    <d v="2025-12-01T00:00:00"/>
    <d v="2027-11-30T00:00:00"/>
    <n v="729"/>
    <x v="106"/>
    <m/>
    <m/>
    <m/>
    <m/>
    <s v="with as-of date"/>
    <d v="2027-07-31T00:00:00"/>
    <m/>
    <n v="7"/>
    <n v="3"/>
    <m/>
    <d v="2026-12-31T00:00:00"/>
    <m/>
    <m/>
    <m/>
    <m/>
    <m/>
    <m/>
    <m/>
    <m/>
    <n v="485"/>
    <m/>
    <m/>
    <m/>
    <m/>
    <m/>
    <m/>
    <m/>
    <m/>
    <m/>
    <m/>
    <d v="2027-02-28T00:00:00"/>
    <m/>
    <n v="80000"/>
    <m/>
    <m/>
    <s v="Euro"/>
    <n v="40.8"/>
    <m/>
    <m/>
    <m/>
    <m/>
    <n v="25"/>
    <m/>
    <m/>
    <m/>
    <m/>
    <m/>
    <m/>
    <m/>
    <m/>
    <m/>
    <m/>
    <m/>
    <m/>
    <m/>
    <m/>
    <m/>
    <m/>
    <m/>
    <m/>
    <m/>
    <m/>
    <m/>
    <m/>
  </r>
  <r>
    <m/>
    <s v="V300082"/>
    <s v="2025-0029"/>
    <x v="104"/>
    <n v="5"/>
    <s v="Wagon"/>
    <n v="84"/>
    <s v="33 80 4960 070-7"/>
    <x v="38"/>
    <m/>
    <m/>
    <x v="1"/>
    <x v="3"/>
    <n v="1"/>
    <m/>
    <m/>
    <m/>
    <n v="1"/>
    <n v="1"/>
    <n v="1"/>
    <x v="1"/>
    <n v="0"/>
    <d v="1899-12-30T00:00:00"/>
    <d v="1899-12-30T00:00:00"/>
    <x v="3"/>
    <m/>
    <m/>
    <m/>
    <d v="2025-12-01T00:00:00"/>
    <d v="2027-11-30T00:00:00"/>
    <n v="729"/>
    <x v="106"/>
    <m/>
    <m/>
    <m/>
    <m/>
    <s v="with as-of date"/>
    <d v="2027-07-31T00:00:00"/>
    <m/>
    <n v="7"/>
    <n v="3"/>
    <m/>
    <d v="2026-12-31T00:00:00"/>
    <m/>
    <m/>
    <m/>
    <m/>
    <m/>
    <m/>
    <m/>
    <m/>
    <n v="485"/>
    <m/>
    <m/>
    <m/>
    <m/>
    <m/>
    <m/>
    <m/>
    <m/>
    <m/>
    <m/>
    <d v="2027-02-28T00:00:00"/>
    <m/>
    <n v="80000"/>
    <m/>
    <m/>
    <s v="Euro"/>
    <n v="40.8"/>
    <m/>
    <m/>
    <m/>
    <m/>
    <n v="25"/>
    <m/>
    <m/>
    <m/>
    <m/>
    <m/>
    <m/>
    <m/>
    <m/>
    <m/>
    <m/>
    <m/>
    <m/>
    <m/>
    <m/>
    <m/>
    <m/>
    <m/>
    <m/>
    <m/>
    <m/>
    <m/>
    <m/>
  </r>
  <r>
    <m/>
    <s v="V300082"/>
    <s v="2025-0029"/>
    <x v="104"/>
    <n v="5"/>
    <s v="Wagon"/>
    <n v="85"/>
    <s v="33 80 4960 078-0"/>
    <x v="38"/>
    <m/>
    <m/>
    <x v="1"/>
    <x v="3"/>
    <n v="1"/>
    <m/>
    <m/>
    <m/>
    <n v="1"/>
    <n v="1"/>
    <n v="1"/>
    <x v="1"/>
    <n v="0"/>
    <d v="1899-12-30T00:00:00"/>
    <d v="1899-12-30T00:00:00"/>
    <x v="3"/>
    <m/>
    <m/>
    <m/>
    <d v="2025-12-01T00:00:00"/>
    <d v="2027-11-30T00:00:00"/>
    <n v="729"/>
    <x v="106"/>
    <m/>
    <m/>
    <m/>
    <m/>
    <s v="with as-of date"/>
    <d v="2027-07-31T00:00:00"/>
    <m/>
    <n v="7"/>
    <n v="3"/>
    <m/>
    <d v="2026-12-31T00:00:00"/>
    <m/>
    <m/>
    <m/>
    <m/>
    <m/>
    <m/>
    <m/>
    <m/>
    <n v="485"/>
    <m/>
    <m/>
    <m/>
    <m/>
    <m/>
    <m/>
    <m/>
    <m/>
    <m/>
    <m/>
    <d v="2027-02-28T00:00:00"/>
    <m/>
    <n v="80000"/>
    <m/>
    <m/>
    <s v="Euro"/>
    <n v="40.8"/>
    <m/>
    <m/>
    <m/>
    <m/>
    <n v="25"/>
    <m/>
    <m/>
    <m/>
    <m/>
    <m/>
    <m/>
    <m/>
    <m/>
    <m/>
    <m/>
    <m/>
    <m/>
    <m/>
    <m/>
    <m/>
    <m/>
    <m/>
    <m/>
    <m/>
    <m/>
    <m/>
    <m/>
  </r>
  <r>
    <m/>
    <s v="V300082"/>
    <s v="2025-0029"/>
    <x v="104"/>
    <n v="5"/>
    <s v="Wagon"/>
    <n v="86"/>
    <s v="33 80 4960 080-6"/>
    <x v="38"/>
    <m/>
    <m/>
    <x v="1"/>
    <x v="3"/>
    <n v="1"/>
    <m/>
    <m/>
    <m/>
    <n v="1"/>
    <n v="1"/>
    <n v="1"/>
    <x v="1"/>
    <n v="0"/>
    <d v="1899-12-30T00:00:00"/>
    <d v="1899-12-30T00:00:00"/>
    <x v="3"/>
    <m/>
    <m/>
    <m/>
    <d v="2025-12-01T00:00:00"/>
    <d v="2027-11-30T00:00:00"/>
    <n v="729"/>
    <x v="106"/>
    <m/>
    <m/>
    <m/>
    <m/>
    <s v="with as-of date"/>
    <d v="2027-07-31T00:00:00"/>
    <m/>
    <n v="7"/>
    <n v="3"/>
    <m/>
    <d v="2026-12-31T00:00:00"/>
    <m/>
    <m/>
    <m/>
    <m/>
    <m/>
    <m/>
    <m/>
    <m/>
    <n v="485"/>
    <m/>
    <m/>
    <m/>
    <m/>
    <m/>
    <m/>
    <m/>
    <m/>
    <m/>
    <m/>
    <d v="2027-02-28T00:00:00"/>
    <m/>
    <n v="80000"/>
    <m/>
    <m/>
    <s v="Euro"/>
    <n v="40.8"/>
    <m/>
    <m/>
    <m/>
    <m/>
    <n v="25"/>
    <m/>
    <m/>
    <m/>
    <m/>
    <m/>
    <m/>
    <m/>
    <m/>
    <m/>
    <m/>
    <m/>
    <m/>
    <m/>
    <m/>
    <m/>
    <m/>
    <m/>
    <m/>
    <m/>
    <m/>
    <m/>
    <m/>
  </r>
  <r>
    <m/>
    <s v="V300082"/>
    <s v="2025-0029"/>
    <x v="104"/>
    <n v="5"/>
    <s v="Wagon"/>
    <n v="87"/>
    <s v="37 80 4980 640-9"/>
    <x v="38"/>
    <m/>
    <m/>
    <x v="1"/>
    <x v="3"/>
    <n v="1"/>
    <m/>
    <m/>
    <m/>
    <n v="1"/>
    <n v="1"/>
    <n v="1"/>
    <x v="1"/>
    <n v="0"/>
    <d v="1899-12-30T00:00:00"/>
    <d v="1899-12-30T00:00:00"/>
    <x v="3"/>
    <m/>
    <m/>
    <m/>
    <d v="2025-12-01T00:00:00"/>
    <d v="2027-11-30T00:00:00"/>
    <n v="729"/>
    <x v="106"/>
    <m/>
    <m/>
    <m/>
    <m/>
    <s v="with as-of date"/>
    <d v="2027-07-31T00:00:00"/>
    <m/>
    <n v="7"/>
    <n v="3"/>
    <m/>
    <d v="2026-12-31T00:00:00"/>
    <m/>
    <m/>
    <m/>
    <m/>
    <m/>
    <m/>
    <m/>
    <m/>
    <n v="485"/>
    <m/>
    <m/>
    <m/>
    <m/>
    <m/>
    <m/>
    <m/>
    <m/>
    <m/>
    <m/>
    <d v="2027-02-28T00:00:00"/>
    <m/>
    <n v="80000"/>
    <m/>
    <m/>
    <s v="Euro"/>
    <n v="40.8"/>
    <m/>
    <m/>
    <m/>
    <m/>
    <n v="25"/>
    <m/>
    <m/>
    <m/>
    <m/>
    <m/>
    <m/>
    <m/>
    <m/>
    <m/>
    <m/>
    <m/>
    <m/>
    <m/>
    <m/>
    <m/>
    <m/>
    <m/>
    <m/>
    <m/>
    <m/>
    <m/>
    <m/>
  </r>
  <r>
    <m/>
    <s v="V300082"/>
    <s v="2025-0029"/>
    <x v="104"/>
    <n v="5"/>
    <s v="Wagon"/>
    <n v="88"/>
    <s v="33 80 4960 249-7"/>
    <x v="38"/>
    <m/>
    <m/>
    <x v="1"/>
    <x v="3"/>
    <n v="1"/>
    <m/>
    <m/>
    <m/>
    <n v="1"/>
    <n v="1"/>
    <n v="1"/>
    <x v="1"/>
    <n v="0"/>
    <d v="1899-12-30T00:00:00"/>
    <d v="1899-12-30T00:00:00"/>
    <x v="3"/>
    <m/>
    <m/>
    <m/>
    <d v="2025-12-01T00:00:00"/>
    <d v="2027-11-30T00:00:00"/>
    <n v="729"/>
    <x v="106"/>
    <m/>
    <m/>
    <m/>
    <m/>
    <s v="with as-of date"/>
    <d v="2027-07-31T00:00:00"/>
    <m/>
    <n v="7"/>
    <n v="3"/>
    <m/>
    <d v="2026-12-31T00:00:00"/>
    <m/>
    <m/>
    <m/>
    <m/>
    <m/>
    <m/>
    <m/>
    <m/>
    <n v="485"/>
    <m/>
    <m/>
    <m/>
    <m/>
    <m/>
    <m/>
    <m/>
    <m/>
    <m/>
    <m/>
    <d v="2027-02-28T00:00:00"/>
    <m/>
    <n v="80000"/>
    <m/>
    <m/>
    <s v="Euro"/>
    <n v="40.8"/>
    <m/>
    <m/>
    <m/>
    <m/>
    <n v="25"/>
    <m/>
    <m/>
    <m/>
    <m/>
    <m/>
    <m/>
    <m/>
    <m/>
    <m/>
    <m/>
    <m/>
    <m/>
    <m/>
    <m/>
    <m/>
    <m/>
    <m/>
    <m/>
    <m/>
    <m/>
    <m/>
    <m/>
  </r>
  <r>
    <m/>
    <s v="V300082"/>
    <s v="2025-0029"/>
    <x v="104"/>
    <n v="5"/>
    <s v="Wagon"/>
    <n v="89"/>
    <s v="33 80 4960 217-4"/>
    <x v="38"/>
    <m/>
    <m/>
    <x v="1"/>
    <x v="3"/>
    <n v="1"/>
    <m/>
    <m/>
    <m/>
    <n v="1"/>
    <n v="1"/>
    <n v="1"/>
    <x v="1"/>
    <n v="0"/>
    <d v="1899-12-30T00:00:00"/>
    <d v="1899-12-30T00:00:00"/>
    <x v="3"/>
    <m/>
    <m/>
    <m/>
    <d v="2025-12-01T00:00:00"/>
    <d v="2027-11-30T00:00:00"/>
    <n v="729"/>
    <x v="106"/>
    <m/>
    <m/>
    <m/>
    <m/>
    <s v="with as-of date"/>
    <d v="2027-07-31T00:00:00"/>
    <m/>
    <n v="7"/>
    <n v="3"/>
    <m/>
    <d v="2026-12-31T00:00:00"/>
    <m/>
    <m/>
    <m/>
    <m/>
    <m/>
    <m/>
    <m/>
    <m/>
    <n v="485"/>
    <m/>
    <m/>
    <m/>
    <m/>
    <m/>
    <m/>
    <m/>
    <m/>
    <m/>
    <m/>
    <d v="2027-02-28T00:00:00"/>
    <m/>
    <n v="80000"/>
    <m/>
    <m/>
    <s v="Euro"/>
    <n v="40.8"/>
    <m/>
    <m/>
    <m/>
    <m/>
    <n v="25"/>
    <m/>
    <m/>
    <m/>
    <m/>
    <m/>
    <m/>
    <m/>
    <m/>
    <m/>
    <m/>
    <m/>
    <m/>
    <m/>
    <m/>
    <m/>
    <m/>
    <m/>
    <m/>
    <m/>
    <m/>
    <m/>
    <m/>
  </r>
  <r>
    <m/>
    <s v="V300082"/>
    <s v="2025-0029"/>
    <x v="104"/>
    <n v="5"/>
    <s v="Wagon"/>
    <n v="90"/>
    <s v="33 80 4960 209-1"/>
    <x v="38"/>
    <m/>
    <m/>
    <x v="1"/>
    <x v="3"/>
    <n v="1"/>
    <m/>
    <m/>
    <m/>
    <n v="1"/>
    <n v="1"/>
    <n v="1"/>
    <x v="1"/>
    <n v="0"/>
    <d v="1899-12-30T00:00:00"/>
    <d v="1899-12-30T00:00:00"/>
    <x v="3"/>
    <m/>
    <m/>
    <m/>
    <d v="2025-12-01T00:00:00"/>
    <d v="2027-11-30T00:00:00"/>
    <n v="729"/>
    <x v="106"/>
    <m/>
    <m/>
    <m/>
    <m/>
    <s v="with as-of date"/>
    <d v="2027-07-31T00:00:00"/>
    <m/>
    <n v="7"/>
    <n v="3"/>
    <m/>
    <d v="2026-12-31T00:00:00"/>
    <m/>
    <m/>
    <m/>
    <m/>
    <m/>
    <m/>
    <m/>
    <m/>
    <n v="485"/>
    <m/>
    <m/>
    <m/>
    <m/>
    <m/>
    <m/>
    <m/>
    <m/>
    <m/>
    <m/>
    <d v="2027-02-28T00:00:00"/>
    <m/>
    <n v="80000"/>
    <m/>
    <m/>
    <s v="Euro"/>
    <n v="40.8"/>
    <m/>
    <m/>
    <m/>
    <m/>
    <n v="25"/>
    <m/>
    <m/>
    <m/>
    <m/>
    <m/>
    <m/>
    <m/>
    <m/>
    <m/>
    <m/>
    <m/>
    <m/>
    <m/>
    <m/>
    <m/>
    <m/>
    <m/>
    <m/>
    <m/>
    <m/>
    <m/>
    <m/>
  </r>
  <r>
    <s v="dmo ok 02.12.2025"/>
    <s v="V730009"/>
    <s v="2025-0029"/>
    <x v="105"/>
    <m/>
    <s v="Header"/>
    <m/>
    <m/>
    <x v="38"/>
    <s v="FRA"/>
    <s v="West EU"/>
    <x v="1"/>
    <x v="3"/>
    <n v="20"/>
    <m/>
    <m/>
    <n v="0"/>
    <n v="20"/>
    <n v="20"/>
    <n v="20"/>
    <x v="3"/>
    <s v="PAYG"/>
    <d v="2025-12-01T00:00:00"/>
    <d v="2027-11-30T00:00:00"/>
    <x v="3"/>
    <m/>
    <d v="2025-12-01T00:00:00"/>
    <d v="2027-11-30T00:00:00"/>
    <m/>
    <m/>
    <n v="729"/>
    <x v="106"/>
    <m/>
    <m/>
    <m/>
    <m/>
    <s v="with as-of date"/>
    <d v="2025-12-01T00:00:00"/>
    <m/>
    <n v="1"/>
    <n v="1"/>
    <m/>
    <m/>
    <m/>
    <m/>
    <m/>
    <m/>
    <m/>
    <m/>
    <m/>
    <m/>
    <n v="0"/>
    <s v="B"/>
    <n v="44"/>
    <n v="0"/>
    <s v="CHE"/>
    <s v="3 Mths Cash Deposit"/>
    <s v="Y"/>
    <s v="N"/>
    <n v="12"/>
    <m/>
    <m/>
    <m/>
    <m/>
    <n v="80000"/>
    <s v="N"/>
    <m/>
    <s v="Euro"/>
    <n v="40.8"/>
    <n v="-20.3"/>
    <m/>
    <m/>
    <n v="0"/>
    <n v="20.5"/>
    <m/>
    <m/>
    <m/>
    <n v="0.06"/>
    <n v="7.35"/>
    <n v="-15.9"/>
    <n v="-8.550000000000001"/>
    <n v="4.4"/>
    <n v="-4.4"/>
    <n v="0"/>
    <n v="29.05"/>
    <s v="0.00"/>
    <n v="29.05"/>
    <n v="0.9999999999999999"/>
    <m/>
    <n v="29.05"/>
    <n v="29.05"/>
    <n v="1600000"/>
    <n v="0"/>
    <s v="N"/>
    <n v="0"/>
    <n v="149240"/>
  </r>
  <r>
    <m/>
    <s v="V730009"/>
    <s v="2025-0029"/>
    <x v="105"/>
    <n v="1"/>
    <s v="Batch"/>
    <m/>
    <m/>
    <x v="38"/>
    <s v="FRA"/>
    <s v="West EU"/>
    <x v="1"/>
    <x v="3"/>
    <n v="20"/>
    <m/>
    <m/>
    <n v="0"/>
    <n v="20"/>
    <n v="20"/>
    <n v="20"/>
    <x v="3"/>
    <s v="PAYG"/>
    <d v="2025-12-01T00:00:00"/>
    <d v="2027-11-30T00:00:00"/>
    <x v="3"/>
    <m/>
    <m/>
    <m/>
    <d v="2025-12-01T00:00:00"/>
    <d v="2027-11-30T00:00:00"/>
    <m/>
    <x v="106"/>
    <m/>
    <m/>
    <m/>
    <m/>
    <s v="with as-of date"/>
    <d v="2025-12-01T00:00:00"/>
    <m/>
    <n v="1"/>
    <n v="1"/>
    <m/>
    <m/>
    <m/>
    <m/>
    <m/>
    <m/>
    <m/>
    <m/>
    <m/>
    <m/>
    <m/>
    <s v="B"/>
    <n v="44"/>
    <n v="0"/>
    <s v="CHE"/>
    <s v="3 Mths Cash Deposit"/>
    <s v="Y"/>
    <s v="N"/>
    <n v="12"/>
    <n v="0"/>
    <m/>
    <m/>
    <m/>
    <n v="80000"/>
    <s v="N"/>
    <m/>
    <s v="Euro"/>
    <n v="40.8"/>
    <n v="-20.3"/>
    <m/>
    <m/>
    <n v="0"/>
    <n v="20.5"/>
    <m/>
    <m/>
    <m/>
    <n v="0.06"/>
    <n v="7.35"/>
    <n v="-15.9"/>
    <n v="-8.550000000000001"/>
    <n v="4.4"/>
    <n v="-4.4"/>
    <n v="0"/>
    <n v="29.05"/>
    <s v="0.00"/>
    <n v="29.05"/>
    <n v="0.9999999999999999"/>
    <m/>
    <n v="29.05"/>
    <n v="29.05"/>
    <n v="1600000"/>
    <n v="0"/>
    <s v="N"/>
    <n v="0"/>
    <n v="149240"/>
  </r>
  <r>
    <m/>
    <s v="V730009"/>
    <s v="2025-0029"/>
    <x v="105"/>
    <n v="1"/>
    <s v="Wagon"/>
    <n v="1"/>
    <s v="33 80 4960 026-9"/>
    <x v="38"/>
    <m/>
    <m/>
    <x v="1"/>
    <x v="3"/>
    <n v="1"/>
    <m/>
    <m/>
    <m/>
    <n v="1"/>
    <n v="1"/>
    <n v="1"/>
    <x v="1"/>
    <s v="PAYG"/>
    <d v="2025-12-01T00:00:00"/>
    <d v="2027-11-30T00:00:00"/>
    <x v="3"/>
    <m/>
    <m/>
    <m/>
    <d v="2025-12-01T00:00:00"/>
    <d v="2027-11-30T00:00:00"/>
    <n v="729"/>
    <x v="106"/>
    <m/>
    <m/>
    <m/>
    <m/>
    <s v="with as-of date"/>
    <d v="2025-12-01T00:00:00"/>
    <m/>
    <n v="1"/>
    <n v="1"/>
    <m/>
    <d v="2026-01-31T00:00:00"/>
    <m/>
    <m/>
    <m/>
    <m/>
    <m/>
    <m/>
    <m/>
    <m/>
    <n v="0"/>
    <m/>
    <m/>
    <m/>
    <m/>
    <m/>
    <m/>
    <m/>
    <m/>
    <m/>
    <m/>
    <d v="2025-09-28T00:00:00"/>
    <m/>
    <n v="80000"/>
    <m/>
    <m/>
    <s v="Euro"/>
    <n v="40.8"/>
    <m/>
    <m/>
    <m/>
    <m/>
    <n v="20.5"/>
    <m/>
    <m/>
    <m/>
    <m/>
    <m/>
    <m/>
    <m/>
    <m/>
    <m/>
    <m/>
    <m/>
    <m/>
    <m/>
    <m/>
    <m/>
    <m/>
    <m/>
    <m/>
    <m/>
    <m/>
    <m/>
    <m/>
  </r>
  <r>
    <m/>
    <s v="V730009"/>
    <s v="2025-0029"/>
    <x v="105"/>
    <n v="1"/>
    <s v="Wagon"/>
    <n v="2"/>
    <s v="33 80 4960 027-7"/>
    <x v="38"/>
    <m/>
    <m/>
    <x v="1"/>
    <x v="3"/>
    <n v="1"/>
    <m/>
    <m/>
    <m/>
    <n v="1"/>
    <n v="1"/>
    <n v="1"/>
    <x v="1"/>
    <s v="PAYG"/>
    <d v="2025-12-01T00:00:00"/>
    <d v="2027-11-30T00:00:00"/>
    <x v="3"/>
    <m/>
    <m/>
    <m/>
    <d v="2025-12-01T00:00:00"/>
    <d v="2027-11-30T00:00:00"/>
    <n v="729"/>
    <x v="106"/>
    <m/>
    <m/>
    <m/>
    <m/>
    <s v="with as-of date"/>
    <d v="2025-12-01T00:00:00"/>
    <m/>
    <n v="1"/>
    <n v="1"/>
    <m/>
    <d v="2026-01-31T00:00:00"/>
    <m/>
    <m/>
    <m/>
    <m/>
    <m/>
    <m/>
    <m/>
    <m/>
    <n v="0"/>
    <m/>
    <m/>
    <m/>
    <m/>
    <m/>
    <m/>
    <m/>
    <m/>
    <m/>
    <m/>
    <d v="2025-09-28T00:00:00"/>
    <m/>
    <n v="80000"/>
    <m/>
    <m/>
    <s v="Euro"/>
    <n v="40.8"/>
    <m/>
    <m/>
    <m/>
    <m/>
    <n v="20.5"/>
    <m/>
    <m/>
    <m/>
    <m/>
    <m/>
    <m/>
    <m/>
    <m/>
    <m/>
    <m/>
    <m/>
    <m/>
    <m/>
    <m/>
    <m/>
    <m/>
    <m/>
    <m/>
    <m/>
    <m/>
    <m/>
    <m/>
  </r>
  <r>
    <m/>
    <s v="V730009"/>
    <s v="2025-0029"/>
    <x v="105"/>
    <n v="1"/>
    <s v="Wagon"/>
    <n v="3"/>
    <s v="33 80 4960 030-1"/>
    <x v="38"/>
    <m/>
    <m/>
    <x v="1"/>
    <x v="3"/>
    <n v="1"/>
    <m/>
    <m/>
    <m/>
    <n v="1"/>
    <n v="1"/>
    <n v="1"/>
    <x v="1"/>
    <s v="PAYG"/>
    <d v="2025-12-01T00:00:00"/>
    <d v="2027-11-30T00:00:00"/>
    <x v="3"/>
    <m/>
    <m/>
    <m/>
    <d v="2025-12-01T00:00:00"/>
    <d v="2027-11-30T00:00:00"/>
    <n v="729"/>
    <x v="106"/>
    <m/>
    <m/>
    <m/>
    <m/>
    <s v="with as-of date"/>
    <d v="2025-12-01T00:00:00"/>
    <m/>
    <n v="1"/>
    <n v="1"/>
    <m/>
    <d v="2026-01-31T00:00:00"/>
    <m/>
    <m/>
    <m/>
    <m/>
    <m/>
    <m/>
    <m/>
    <m/>
    <n v="0"/>
    <m/>
    <m/>
    <m/>
    <m/>
    <m/>
    <m/>
    <m/>
    <m/>
    <m/>
    <m/>
    <d v="2025-09-28T00:00:00"/>
    <m/>
    <n v="80000"/>
    <m/>
    <m/>
    <s v="Euro"/>
    <n v="40.8"/>
    <m/>
    <m/>
    <m/>
    <m/>
    <n v="20.5"/>
    <m/>
    <m/>
    <m/>
    <m/>
    <m/>
    <m/>
    <m/>
    <m/>
    <m/>
    <m/>
    <m/>
    <m/>
    <m/>
    <m/>
    <m/>
    <m/>
    <m/>
    <m/>
    <m/>
    <m/>
    <m/>
    <m/>
  </r>
  <r>
    <m/>
    <s v="V730009"/>
    <s v="2025-0029"/>
    <x v="105"/>
    <n v="1"/>
    <s v="Wagon"/>
    <n v="4"/>
    <s v="33 80 4960 031-9"/>
    <x v="38"/>
    <m/>
    <m/>
    <x v="1"/>
    <x v="3"/>
    <n v="1"/>
    <m/>
    <m/>
    <m/>
    <n v="1"/>
    <n v="1"/>
    <n v="1"/>
    <x v="1"/>
    <s v="PAYG"/>
    <d v="2025-12-01T00:00:00"/>
    <d v="2027-11-30T00:00:00"/>
    <x v="3"/>
    <m/>
    <m/>
    <m/>
    <d v="2025-12-01T00:00:00"/>
    <d v="2027-11-30T00:00:00"/>
    <n v="729"/>
    <x v="106"/>
    <m/>
    <m/>
    <m/>
    <m/>
    <s v="with as-of date"/>
    <d v="2025-12-01T00:00:00"/>
    <m/>
    <n v="1"/>
    <n v="1"/>
    <m/>
    <d v="2026-01-31T00:00:00"/>
    <m/>
    <m/>
    <m/>
    <m/>
    <m/>
    <m/>
    <m/>
    <m/>
    <n v="0"/>
    <m/>
    <m/>
    <m/>
    <m/>
    <m/>
    <m/>
    <m/>
    <m/>
    <m/>
    <m/>
    <d v="2025-09-28T00:00:00"/>
    <m/>
    <n v="80000"/>
    <m/>
    <m/>
    <s v="Euro"/>
    <n v="40.8"/>
    <m/>
    <m/>
    <m/>
    <m/>
    <n v="20.5"/>
    <m/>
    <m/>
    <m/>
    <m/>
    <m/>
    <m/>
    <m/>
    <m/>
    <m/>
    <m/>
    <m/>
    <m/>
    <m/>
    <m/>
    <m/>
    <m/>
    <m/>
    <m/>
    <m/>
    <m/>
    <m/>
    <m/>
  </r>
  <r>
    <m/>
    <s v="V730009"/>
    <s v="2025-0029"/>
    <x v="105"/>
    <n v="1"/>
    <s v="Wagon"/>
    <n v="5"/>
    <s v="33 80 4960 041-8"/>
    <x v="38"/>
    <m/>
    <m/>
    <x v="1"/>
    <x v="3"/>
    <n v="1"/>
    <m/>
    <m/>
    <m/>
    <n v="1"/>
    <n v="1"/>
    <n v="1"/>
    <x v="1"/>
    <s v="PAYG"/>
    <d v="2025-12-01T00:00:00"/>
    <d v="2027-11-30T00:00:00"/>
    <x v="3"/>
    <m/>
    <m/>
    <m/>
    <d v="2025-12-01T00:00:00"/>
    <d v="2027-11-30T00:00:00"/>
    <n v="729"/>
    <x v="106"/>
    <m/>
    <m/>
    <m/>
    <m/>
    <s v="with as-of date"/>
    <d v="2025-12-01T00:00:00"/>
    <m/>
    <n v="1"/>
    <n v="1"/>
    <m/>
    <d v="2026-01-31T00:00:00"/>
    <m/>
    <m/>
    <m/>
    <m/>
    <m/>
    <m/>
    <m/>
    <m/>
    <n v="0"/>
    <m/>
    <m/>
    <m/>
    <m/>
    <m/>
    <m/>
    <m/>
    <m/>
    <m/>
    <m/>
    <d v="2025-09-28T00:00:00"/>
    <m/>
    <n v="80000"/>
    <m/>
    <m/>
    <s v="Euro"/>
    <n v="40.8"/>
    <m/>
    <m/>
    <m/>
    <m/>
    <n v="20.5"/>
    <m/>
    <m/>
    <m/>
    <m/>
    <m/>
    <m/>
    <m/>
    <m/>
    <m/>
    <m/>
    <m/>
    <m/>
    <m/>
    <m/>
    <m/>
    <m/>
    <m/>
    <m/>
    <m/>
    <m/>
    <m/>
    <m/>
  </r>
  <r>
    <m/>
    <s v="V730009"/>
    <s v="2025-0029"/>
    <x v="105"/>
    <n v="1"/>
    <s v="Wagon"/>
    <n v="6"/>
    <s v="33 80 4960 042-6"/>
    <x v="38"/>
    <m/>
    <m/>
    <x v="1"/>
    <x v="3"/>
    <n v="1"/>
    <m/>
    <m/>
    <m/>
    <n v="1"/>
    <n v="1"/>
    <n v="1"/>
    <x v="1"/>
    <s v="PAYG"/>
    <d v="2025-12-01T00:00:00"/>
    <d v="2027-11-30T00:00:00"/>
    <x v="3"/>
    <m/>
    <m/>
    <m/>
    <d v="2025-12-01T00:00:00"/>
    <d v="2027-11-30T00:00:00"/>
    <n v="729"/>
    <x v="106"/>
    <m/>
    <m/>
    <m/>
    <m/>
    <s v="with as-of date"/>
    <d v="2025-12-01T00:00:00"/>
    <m/>
    <n v="1"/>
    <n v="1"/>
    <m/>
    <d v="2026-01-31T00:00:00"/>
    <m/>
    <m/>
    <m/>
    <m/>
    <m/>
    <m/>
    <m/>
    <m/>
    <n v="0"/>
    <m/>
    <m/>
    <m/>
    <m/>
    <m/>
    <m/>
    <m/>
    <m/>
    <m/>
    <m/>
    <d v="2025-09-28T00:00:00"/>
    <m/>
    <n v="80000"/>
    <m/>
    <m/>
    <s v="Euro"/>
    <n v="40.8"/>
    <m/>
    <m/>
    <m/>
    <m/>
    <n v="20.5"/>
    <m/>
    <m/>
    <m/>
    <m/>
    <m/>
    <m/>
    <m/>
    <m/>
    <m/>
    <m/>
    <m/>
    <m/>
    <m/>
    <m/>
    <m/>
    <m/>
    <m/>
    <m/>
    <m/>
    <m/>
    <m/>
    <m/>
  </r>
  <r>
    <m/>
    <s v="V730009"/>
    <s v="2025-0029"/>
    <x v="105"/>
    <n v="1"/>
    <s v="Wagon"/>
    <n v="7"/>
    <s v="33 80 4960 044-2"/>
    <x v="38"/>
    <m/>
    <m/>
    <x v="1"/>
    <x v="3"/>
    <n v="1"/>
    <m/>
    <m/>
    <m/>
    <n v="1"/>
    <n v="1"/>
    <n v="1"/>
    <x v="1"/>
    <s v="PAYG"/>
    <d v="2025-12-01T00:00:00"/>
    <d v="2027-11-30T00:00:00"/>
    <x v="3"/>
    <m/>
    <m/>
    <m/>
    <d v="2025-12-01T00:00:00"/>
    <d v="2027-11-30T00:00:00"/>
    <n v="729"/>
    <x v="106"/>
    <m/>
    <m/>
    <m/>
    <m/>
    <s v="with as-of date"/>
    <d v="2025-12-01T00:00:00"/>
    <m/>
    <n v="1"/>
    <n v="1"/>
    <m/>
    <d v="2026-01-31T00:00:00"/>
    <m/>
    <m/>
    <m/>
    <m/>
    <m/>
    <m/>
    <m/>
    <m/>
    <n v="0"/>
    <m/>
    <m/>
    <m/>
    <m/>
    <m/>
    <m/>
    <m/>
    <m/>
    <m/>
    <m/>
    <d v="2025-09-28T00:00:00"/>
    <m/>
    <n v="80000"/>
    <m/>
    <m/>
    <s v="Euro"/>
    <n v="40.8"/>
    <m/>
    <m/>
    <m/>
    <m/>
    <n v="20.5"/>
    <m/>
    <m/>
    <m/>
    <m/>
    <m/>
    <m/>
    <m/>
    <m/>
    <m/>
    <m/>
    <m/>
    <m/>
    <m/>
    <m/>
    <m/>
    <m/>
    <m/>
    <m/>
    <m/>
    <m/>
    <m/>
    <m/>
  </r>
  <r>
    <m/>
    <s v="V730009"/>
    <s v="2025-0029"/>
    <x v="105"/>
    <n v="1"/>
    <s v="Wagon"/>
    <n v="8"/>
    <s v="33 80 4960 046-7"/>
    <x v="38"/>
    <m/>
    <m/>
    <x v="1"/>
    <x v="3"/>
    <n v="1"/>
    <m/>
    <m/>
    <m/>
    <n v="1"/>
    <n v="1"/>
    <n v="1"/>
    <x v="1"/>
    <s v="PAYG"/>
    <d v="2025-12-01T00:00:00"/>
    <d v="2027-11-30T00:00:00"/>
    <x v="3"/>
    <m/>
    <m/>
    <m/>
    <d v="2025-12-01T00:00:00"/>
    <d v="2027-11-30T00:00:00"/>
    <n v="729"/>
    <x v="106"/>
    <m/>
    <m/>
    <m/>
    <m/>
    <s v="with as-of date"/>
    <d v="2025-12-01T00:00:00"/>
    <m/>
    <n v="1"/>
    <n v="1"/>
    <m/>
    <d v="2026-01-31T00:00:00"/>
    <m/>
    <m/>
    <m/>
    <m/>
    <m/>
    <m/>
    <m/>
    <m/>
    <n v="0"/>
    <m/>
    <m/>
    <m/>
    <m/>
    <m/>
    <m/>
    <m/>
    <m/>
    <m/>
    <m/>
    <d v="2025-09-28T00:00:00"/>
    <m/>
    <n v="80000"/>
    <m/>
    <m/>
    <s v="Euro"/>
    <n v="40.8"/>
    <m/>
    <m/>
    <m/>
    <m/>
    <n v="20.5"/>
    <m/>
    <m/>
    <m/>
    <m/>
    <m/>
    <m/>
    <m/>
    <m/>
    <m/>
    <m/>
    <m/>
    <m/>
    <m/>
    <m/>
    <m/>
    <m/>
    <m/>
    <m/>
    <m/>
    <m/>
    <m/>
    <m/>
  </r>
  <r>
    <m/>
    <s v="V730009"/>
    <s v="2025-0029"/>
    <x v="105"/>
    <n v="1"/>
    <s v="Wagon"/>
    <n v="9"/>
    <s v="33 80 4960 054-1"/>
    <x v="38"/>
    <m/>
    <m/>
    <x v="1"/>
    <x v="3"/>
    <n v="1"/>
    <m/>
    <m/>
    <m/>
    <n v="1"/>
    <n v="1"/>
    <n v="1"/>
    <x v="1"/>
    <s v="PAYG"/>
    <d v="2025-12-01T00:00:00"/>
    <d v="2027-11-30T00:00:00"/>
    <x v="3"/>
    <m/>
    <m/>
    <m/>
    <d v="2025-12-01T00:00:00"/>
    <d v="2027-11-30T00:00:00"/>
    <n v="729"/>
    <x v="106"/>
    <m/>
    <m/>
    <m/>
    <m/>
    <s v="with as-of date"/>
    <d v="2025-12-01T00:00:00"/>
    <m/>
    <n v="1"/>
    <n v="1"/>
    <m/>
    <d v="2026-01-31T00:00:00"/>
    <m/>
    <m/>
    <m/>
    <m/>
    <m/>
    <m/>
    <m/>
    <m/>
    <n v="0"/>
    <m/>
    <m/>
    <m/>
    <m/>
    <m/>
    <m/>
    <m/>
    <m/>
    <m/>
    <m/>
    <d v="2025-09-28T00:00:00"/>
    <m/>
    <n v="80000"/>
    <m/>
    <m/>
    <s v="Euro"/>
    <n v="40.8"/>
    <m/>
    <m/>
    <m/>
    <m/>
    <n v="20.5"/>
    <m/>
    <m/>
    <m/>
    <m/>
    <m/>
    <m/>
    <m/>
    <m/>
    <m/>
    <m/>
    <m/>
    <m/>
    <m/>
    <m/>
    <m/>
    <m/>
    <m/>
    <m/>
    <m/>
    <m/>
    <m/>
    <m/>
  </r>
  <r>
    <m/>
    <s v="V730009"/>
    <s v="2025-0029"/>
    <x v="105"/>
    <n v="1"/>
    <s v="Wagon"/>
    <n v="10"/>
    <s v="33 80 4960 056-6"/>
    <x v="38"/>
    <m/>
    <m/>
    <x v="1"/>
    <x v="3"/>
    <n v="1"/>
    <m/>
    <m/>
    <m/>
    <n v="1"/>
    <n v="1"/>
    <n v="1"/>
    <x v="1"/>
    <s v="PAYG"/>
    <d v="2025-12-01T00:00:00"/>
    <d v="2027-11-30T00:00:00"/>
    <x v="3"/>
    <m/>
    <m/>
    <m/>
    <d v="2025-12-01T00:00:00"/>
    <d v="2027-11-30T00:00:00"/>
    <n v="729"/>
    <x v="106"/>
    <m/>
    <m/>
    <m/>
    <m/>
    <s v="with as-of date"/>
    <d v="2025-12-01T00:00:00"/>
    <m/>
    <n v="1"/>
    <n v="1"/>
    <m/>
    <d v="2026-01-31T00:00:00"/>
    <m/>
    <m/>
    <m/>
    <m/>
    <m/>
    <m/>
    <m/>
    <m/>
    <n v="0"/>
    <m/>
    <m/>
    <m/>
    <m/>
    <m/>
    <m/>
    <m/>
    <m/>
    <m/>
    <m/>
    <d v="2025-09-28T00:00:00"/>
    <m/>
    <n v="80000"/>
    <m/>
    <m/>
    <s v="Euro"/>
    <n v="40.8"/>
    <m/>
    <m/>
    <m/>
    <m/>
    <n v="20.5"/>
    <m/>
    <m/>
    <m/>
    <m/>
    <m/>
    <m/>
    <m/>
    <m/>
    <m/>
    <m/>
    <m/>
    <m/>
    <m/>
    <m/>
    <m/>
    <m/>
    <m/>
    <m/>
    <m/>
    <m/>
    <m/>
    <m/>
  </r>
  <r>
    <m/>
    <s v="V730009"/>
    <s v="2025-0029"/>
    <x v="105"/>
    <n v="1"/>
    <s v="Wagon"/>
    <n v="11"/>
    <s v="33 80 4960 061-6"/>
    <x v="38"/>
    <m/>
    <m/>
    <x v="1"/>
    <x v="3"/>
    <n v="1"/>
    <m/>
    <m/>
    <m/>
    <n v="1"/>
    <n v="1"/>
    <n v="1"/>
    <x v="1"/>
    <s v="PAYG"/>
    <d v="2025-12-01T00:00:00"/>
    <d v="2027-11-30T00:00:00"/>
    <x v="3"/>
    <m/>
    <m/>
    <m/>
    <d v="2025-12-01T00:00:00"/>
    <d v="2027-11-30T00:00:00"/>
    <n v="729"/>
    <x v="106"/>
    <m/>
    <m/>
    <m/>
    <m/>
    <s v="with as-of date"/>
    <d v="2025-12-01T00:00:00"/>
    <m/>
    <n v="1"/>
    <n v="1"/>
    <m/>
    <d v="2026-01-31T00:00:00"/>
    <m/>
    <m/>
    <m/>
    <m/>
    <m/>
    <m/>
    <m/>
    <m/>
    <n v="0"/>
    <m/>
    <m/>
    <m/>
    <m/>
    <m/>
    <m/>
    <m/>
    <m/>
    <m/>
    <m/>
    <d v="2025-09-28T00:00:00"/>
    <m/>
    <n v="80000"/>
    <m/>
    <m/>
    <s v="Euro"/>
    <n v="40.8"/>
    <m/>
    <m/>
    <m/>
    <m/>
    <n v="20.5"/>
    <m/>
    <m/>
    <m/>
    <m/>
    <m/>
    <m/>
    <m/>
    <m/>
    <m/>
    <m/>
    <m/>
    <m/>
    <m/>
    <m/>
    <m/>
    <m/>
    <m/>
    <m/>
    <m/>
    <m/>
    <m/>
    <m/>
  </r>
  <r>
    <m/>
    <s v="V730009"/>
    <s v="2025-0029"/>
    <x v="105"/>
    <n v="1"/>
    <s v="Wagon"/>
    <n v="12"/>
    <s v="33 80 4960 093-9"/>
    <x v="38"/>
    <m/>
    <m/>
    <x v="1"/>
    <x v="3"/>
    <n v="1"/>
    <m/>
    <m/>
    <m/>
    <n v="1"/>
    <n v="1"/>
    <n v="1"/>
    <x v="1"/>
    <s v="PAYG"/>
    <d v="2025-12-01T00:00:00"/>
    <d v="2027-11-30T00:00:00"/>
    <x v="3"/>
    <m/>
    <m/>
    <m/>
    <d v="2025-12-01T00:00:00"/>
    <d v="2027-11-30T00:00:00"/>
    <n v="729"/>
    <x v="106"/>
    <m/>
    <m/>
    <m/>
    <m/>
    <s v="with as-of date"/>
    <d v="2025-12-01T00:00:00"/>
    <m/>
    <n v="1"/>
    <n v="1"/>
    <m/>
    <d v="2026-01-31T00:00:00"/>
    <m/>
    <m/>
    <m/>
    <m/>
    <m/>
    <m/>
    <m/>
    <m/>
    <n v="0"/>
    <m/>
    <m/>
    <m/>
    <m/>
    <m/>
    <m/>
    <m/>
    <m/>
    <m/>
    <m/>
    <d v="2025-09-28T00:00:00"/>
    <m/>
    <n v="80000"/>
    <m/>
    <m/>
    <s v="Euro"/>
    <n v="40.8"/>
    <m/>
    <m/>
    <m/>
    <m/>
    <n v="20.5"/>
    <m/>
    <m/>
    <m/>
    <m/>
    <m/>
    <m/>
    <m/>
    <m/>
    <m/>
    <m/>
    <m/>
    <m/>
    <m/>
    <m/>
    <m/>
    <m/>
    <m/>
    <m/>
    <m/>
    <m/>
    <m/>
    <m/>
  </r>
  <r>
    <m/>
    <s v="V730009"/>
    <s v="2025-0029"/>
    <x v="105"/>
    <n v="1"/>
    <s v="Wagon"/>
    <n v="13"/>
    <s v="33 80 4960 097-0"/>
    <x v="38"/>
    <m/>
    <m/>
    <x v="1"/>
    <x v="3"/>
    <n v="1"/>
    <m/>
    <m/>
    <m/>
    <n v="1"/>
    <n v="1"/>
    <n v="1"/>
    <x v="1"/>
    <s v="PAYG"/>
    <d v="2025-12-01T00:00:00"/>
    <d v="2027-11-30T00:00:00"/>
    <x v="3"/>
    <m/>
    <m/>
    <m/>
    <d v="2025-12-01T00:00:00"/>
    <d v="2027-11-30T00:00:00"/>
    <n v="729"/>
    <x v="106"/>
    <m/>
    <m/>
    <m/>
    <m/>
    <s v="with as-of date"/>
    <d v="2025-12-01T00:00:00"/>
    <m/>
    <n v="1"/>
    <n v="1"/>
    <m/>
    <d v="2026-01-31T00:00:00"/>
    <m/>
    <m/>
    <m/>
    <m/>
    <m/>
    <m/>
    <m/>
    <m/>
    <n v="0"/>
    <m/>
    <m/>
    <m/>
    <m/>
    <m/>
    <m/>
    <m/>
    <m/>
    <m/>
    <m/>
    <d v="2025-09-28T00:00:00"/>
    <m/>
    <n v="80000"/>
    <m/>
    <m/>
    <s v="Euro"/>
    <n v="40.8"/>
    <m/>
    <m/>
    <m/>
    <m/>
    <n v="20.5"/>
    <m/>
    <m/>
    <m/>
    <m/>
    <m/>
    <m/>
    <m/>
    <m/>
    <m/>
    <m/>
    <m/>
    <m/>
    <m/>
    <m/>
    <m/>
    <m/>
    <m/>
    <m/>
    <m/>
    <m/>
    <m/>
    <m/>
  </r>
  <r>
    <m/>
    <s v="V730009"/>
    <s v="2025-0029"/>
    <x v="105"/>
    <n v="1"/>
    <s v="Wagon"/>
    <n v="14"/>
    <s v="33 80 4960 101-0"/>
    <x v="38"/>
    <m/>
    <m/>
    <x v="1"/>
    <x v="3"/>
    <n v="1"/>
    <m/>
    <m/>
    <m/>
    <n v="1"/>
    <n v="1"/>
    <n v="1"/>
    <x v="1"/>
    <s v="PAYG"/>
    <d v="2025-12-01T00:00:00"/>
    <d v="2027-11-30T00:00:00"/>
    <x v="3"/>
    <m/>
    <m/>
    <m/>
    <d v="2025-12-01T00:00:00"/>
    <d v="2027-11-30T00:00:00"/>
    <n v="729"/>
    <x v="106"/>
    <m/>
    <m/>
    <m/>
    <m/>
    <s v="with as-of date"/>
    <d v="2025-12-01T00:00:00"/>
    <m/>
    <n v="1"/>
    <n v="1"/>
    <m/>
    <d v="2026-01-31T00:00:00"/>
    <m/>
    <m/>
    <m/>
    <m/>
    <m/>
    <m/>
    <m/>
    <m/>
    <n v="0"/>
    <m/>
    <m/>
    <m/>
    <m/>
    <m/>
    <m/>
    <m/>
    <m/>
    <m/>
    <m/>
    <d v="2025-09-28T00:00:00"/>
    <m/>
    <n v="80000"/>
    <m/>
    <m/>
    <s v="Euro"/>
    <n v="40.8"/>
    <m/>
    <m/>
    <m/>
    <m/>
    <n v="20.5"/>
    <m/>
    <m/>
    <m/>
    <m/>
    <m/>
    <m/>
    <m/>
    <m/>
    <m/>
    <m/>
    <m/>
    <m/>
    <m/>
    <m/>
    <m/>
    <m/>
    <m/>
    <m/>
    <m/>
    <m/>
    <m/>
    <m/>
  </r>
  <r>
    <m/>
    <s v="V730009"/>
    <s v="2025-0029"/>
    <x v="105"/>
    <n v="1"/>
    <s v="Wagon"/>
    <n v="15"/>
    <s v="33 80 4960 194-5"/>
    <x v="38"/>
    <m/>
    <m/>
    <x v="1"/>
    <x v="3"/>
    <n v="1"/>
    <m/>
    <m/>
    <m/>
    <n v="1"/>
    <n v="1"/>
    <n v="1"/>
    <x v="1"/>
    <s v="PAYG"/>
    <d v="2025-12-01T00:00:00"/>
    <d v="2027-11-30T00:00:00"/>
    <x v="3"/>
    <m/>
    <m/>
    <m/>
    <d v="2025-12-01T00:00:00"/>
    <d v="2027-11-30T00:00:00"/>
    <n v="729"/>
    <x v="106"/>
    <m/>
    <m/>
    <m/>
    <m/>
    <s v="with as-of date"/>
    <d v="2025-12-01T00:00:00"/>
    <m/>
    <n v="1"/>
    <n v="1"/>
    <m/>
    <d v="2026-01-31T00:00:00"/>
    <m/>
    <m/>
    <m/>
    <m/>
    <m/>
    <m/>
    <m/>
    <m/>
    <n v="0"/>
    <m/>
    <m/>
    <m/>
    <m/>
    <m/>
    <m/>
    <m/>
    <m/>
    <m/>
    <m/>
    <d v="2025-09-28T00:00:00"/>
    <m/>
    <n v="80000"/>
    <m/>
    <m/>
    <s v="Euro"/>
    <n v="40.8"/>
    <m/>
    <m/>
    <m/>
    <m/>
    <n v="20.5"/>
    <m/>
    <m/>
    <m/>
    <m/>
    <m/>
    <m/>
    <m/>
    <m/>
    <m/>
    <m/>
    <m/>
    <m/>
    <m/>
    <m/>
    <m/>
    <m/>
    <m/>
    <m/>
    <m/>
    <m/>
    <m/>
    <m/>
  </r>
  <r>
    <m/>
    <s v="V730009"/>
    <s v="2025-0029"/>
    <x v="105"/>
    <n v="1"/>
    <s v="Wagon"/>
    <n v="16"/>
    <s v="33 80 4960 196-0"/>
    <x v="38"/>
    <m/>
    <m/>
    <x v="1"/>
    <x v="3"/>
    <n v="1"/>
    <m/>
    <m/>
    <m/>
    <n v="1"/>
    <n v="1"/>
    <n v="1"/>
    <x v="1"/>
    <s v="PAYG"/>
    <d v="2025-12-01T00:00:00"/>
    <d v="2027-11-30T00:00:00"/>
    <x v="3"/>
    <m/>
    <m/>
    <m/>
    <d v="2025-12-01T00:00:00"/>
    <d v="2027-11-30T00:00:00"/>
    <n v="729"/>
    <x v="106"/>
    <m/>
    <m/>
    <m/>
    <m/>
    <s v="with as-of date"/>
    <d v="2025-12-01T00:00:00"/>
    <m/>
    <n v="1"/>
    <n v="1"/>
    <m/>
    <d v="2026-01-31T00:00:00"/>
    <m/>
    <m/>
    <m/>
    <m/>
    <m/>
    <m/>
    <m/>
    <m/>
    <n v="0"/>
    <m/>
    <m/>
    <m/>
    <m/>
    <m/>
    <m/>
    <m/>
    <m/>
    <m/>
    <m/>
    <d v="2025-09-28T00:00:00"/>
    <m/>
    <n v="80000"/>
    <m/>
    <m/>
    <s v="Euro"/>
    <n v="40.8"/>
    <m/>
    <m/>
    <m/>
    <m/>
    <n v="20.5"/>
    <m/>
    <m/>
    <m/>
    <m/>
    <m/>
    <m/>
    <m/>
    <m/>
    <m/>
    <m/>
    <m/>
    <m/>
    <m/>
    <m/>
    <m/>
    <m/>
    <m/>
    <m/>
    <m/>
    <m/>
    <m/>
    <m/>
  </r>
  <r>
    <m/>
    <s v="V730009"/>
    <s v="2025-0029"/>
    <x v="105"/>
    <n v="1"/>
    <s v="Wagon"/>
    <n v="17"/>
    <s v="33 80 4960 199-4"/>
    <x v="38"/>
    <m/>
    <m/>
    <x v="1"/>
    <x v="3"/>
    <n v="1"/>
    <m/>
    <m/>
    <m/>
    <n v="1"/>
    <n v="1"/>
    <n v="1"/>
    <x v="1"/>
    <s v="PAYG"/>
    <d v="2025-12-01T00:00:00"/>
    <d v="2027-11-30T00:00:00"/>
    <x v="3"/>
    <m/>
    <m/>
    <m/>
    <d v="2025-12-01T00:00:00"/>
    <d v="2027-11-30T00:00:00"/>
    <n v="729"/>
    <x v="106"/>
    <m/>
    <m/>
    <m/>
    <m/>
    <s v="with as-of date"/>
    <d v="2025-12-01T00:00:00"/>
    <m/>
    <n v="1"/>
    <n v="1"/>
    <m/>
    <d v="2026-01-31T00:00:00"/>
    <m/>
    <m/>
    <m/>
    <m/>
    <m/>
    <m/>
    <m/>
    <m/>
    <n v="0"/>
    <m/>
    <m/>
    <m/>
    <m/>
    <m/>
    <m/>
    <m/>
    <m/>
    <m/>
    <m/>
    <d v="2025-09-28T00:00:00"/>
    <m/>
    <n v="80000"/>
    <m/>
    <m/>
    <s v="Euro"/>
    <n v="40.8"/>
    <m/>
    <m/>
    <m/>
    <m/>
    <n v="20.5"/>
    <m/>
    <m/>
    <m/>
    <m/>
    <m/>
    <m/>
    <m/>
    <m/>
    <m/>
    <m/>
    <m/>
    <m/>
    <m/>
    <m/>
    <m/>
    <m/>
    <m/>
    <m/>
    <m/>
    <m/>
    <m/>
    <m/>
  </r>
  <r>
    <m/>
    <s v="V730009"/>
    <s v="2025-0029"/>
    <x v="105"/>
    <n v="1"/>
    <s v="Wagon"/>
    <n v="18"/>
    <s v="37 80 4980 299-4"/>
    <x v="38"/>
    <m/>
    <m/>
    <x v="1"/>
    <x v="3"/>
    <n v="1"/>
    <m/>
    <m/>
    <m/>
    <n v="1"/>
    <n v="1"/>
    <n v="1"/>
    <x v="1"/>
    <s v="PAYG"/>
    <d v="2025-12-01T00:00:00"/>
    <d v="2027-11-30T00:00:00"/>
    <x v="3"/>
    <m/>
    <m/>
    <m/>
    <d v="2025-12-01T00:00:00"/>
    <d v="2027-11-30T00:00:00"/>
    <n v="729"/>
    <x v="106"/>
    <m/>
    <m/>
    <m/>
    <m/>
    <s v="with as-of date"/>
    <d v="2025-12-01T00:00:00"/>
    <m/>
    <n v="1"/>
    <n v="1"/>
    <m/>
    <d v="2026-01-31T00:00:00"/>
    <m/>
    <m/>
    <m/>
    <m/>
    <m/>
    <m/>
    <m/>
    <m/>
    <n v="0"/>
    <m/>
    <m/>
    <m/>
    <m/>
    <m/>
    <m/>
    <m/>
    <m/>
    <m/>
    <m/>
    <d v="2025-09-28T00:00:00"/>
    <m/>
    <n v="80000"/>
    <m/>
    <m/>
    <s v="Euro"/>
    <n v="40.8"/>
    <m/>
    <m/>
    <m/>
    <m/>
    <n v="20.5"/>
    <m/>
    <m/>
    <m/>
    <m/>
    <m/>
    <m/>
    <m/>
    <m/>
    <m/>
    <m/>
    <m/>
    <m/>
    <m/>
    <m/>
    <m/>
    <m/>
    <m/>
    <m/>
    <m/>
    <m/>
    <m/>
    <m/>
  </r>
  <r>
    <m/>
    <s v="V730009"/>
    <s v="2025-0029"/>
    <x v="105"/>
    <n v="1"/>
    <s v="Wagon"/>
    <n v="19"/>
    <s v="37 80 4980 612-8"/>
    <x v="38"/>
    <m/>
    <m/>
    <x v="1"/>
    <x v="3"/>
    <n v="1"/>
    <m/>
    <m/>
    <m/>
    <n v="1"/>
    <n v="1"/>
    <n v="1"/>
    <x v="1"/>
    <s v="PAYG"/>
    <d v="2025-12-01T00:00:00"/>
    <d v="2027-11-30T00:00:00"/>
    <x v="3"/>
    <m/>
    <m/>
    <m/>
    <d v="2025-12-01T00:00:00"/>
    <d v="2027-11-30T00:00:00"/>
    <n v="729"/>
    <x v="106"/>
    <m/>
    <m/>
    <m/>
    <m/>
    <s v="with as-of date"/>
    <d v="2025-12-01T00:00:00"/>
    <m/>
    <n v="1"/>
    <n v="1"/>
    <m/>
    <d v="2026-01-31T00:00:00"/>
    <m/>
    <m/>
    <m/>
    <m/>
    <m/>
    <m/>
    <m/>
    <m/>
    <n v="0"/>
    <m/>
    <m/>
    <m/>
    <m/>
    <m/>
    <m/>
    <m/>
    <m/>
    <m/>
    <m/>
    <d v="2025-09-28T00:00:00"/>
    <m/>
    <n v="80000"/>
    <m/>
    <m/>
    <s v="Euro"/>
    <n v="40.8"/>
    <m/>
    <m/>
    <m/>
    <m/>
    <n v="20.5"/>
    <m/>
    <m/>
    <m/>
    <m/>
    <m/>
    <m/>
    <m/>
    <m/>
    <m/>
    <m/>
    <m/>
    <m/>
    <m/>
    <m/>
    <m/>
    <m/>
    <m/>
    <m/>
    <m/>
    <m/>
    <m/>
    <m/>
  </r>
  <r>
    <m/>
    <s v="V730009"/>
    <s v="2025-0029"/>
    <x v="105"/>
    <n v="1"/>
    <s v="Wagon"/>
    <n v="20"/>
    <s v="37 80 4980 630-0"/>
    <x v="38"/>
    <m/>
    <m/>
    <x v="1"/>
    <x v="3"/>
    <n v="1"/>
    <m/>
    <m/>
    <m/>
    <n v="1"/>
    <n v="1"/>
    <n v="1"/>
    <x v="1"/>
    <s v="PAYG"/>
    <d v="2025-12-01T00:00:00"/>
    <d v="2027-11-30T00:00:00"/>
    <x v="3"/>
    <m/>
    <m/>
    <m/>
    <d v="2025-12-01T00:00:00"/>
    <d v="2027-11-30T00:00:00"/>
    <n v="729"/>
    <x v="106"/>
    <m/>
    <m/>
    <m/>
    <m/>
    <s v="with as-of date"/>
    <d v="2025-12-01T00:00:00"/>
    <m/>
    <n v="1"/>
    <n v="1"/>
    <m/>
    <d v="2026-01-31T00:00:00"/>
    <m/>
    <m/>
    <m/>
    <m/>
    <m/>
    <m/>
    <m/>
    <m/>
    <n v="0"/>
    <m/>
    <m/>
    <m/>
    <m/>
    <m/>
    <m/>
    <m/>
    <m/>
    <m/>
    <m/>
    <d v="2025-09-28T00:00:00"/>
    <m/>
    <n v="80000"/>
    <m/>
    <m/>
    <s v="Euro"/>
    <n v="40.8"/>
    <m/>
    <m/>
    <m/>
    <m/>
    <n v="20.5"/>
    <m/>
    <m/>
    <m/>
    <m/>
    <m/>
    <m/>
    <m/>
    <m/>
    <m/>
    <m/>
    <m/>
    <m/>
    <m/>
    <m/>
    <m/>
    <m/>
    <m/>
    <m/>
    <m/>
    <m/>
    <m/>
    <m/>
  </r>
  <r>
    <s v="OK 18.06.24/emo, LOA OK CMI 20.06.25"/>
    <s v="V200005"/>
    <s v="2021-0021"/>
    <x v="106"/>
    <m/>
    <s v="Header"/>
    <m/>
    <m/>
    <x v="39"/>
    <s v="DEU"/>
    <s v="Middle EU - DEU"/>
    <x v="3"/>
    <x v="3"/>
    <n v="90"/>
    <m/>
    <m/>
    <n v="90"/>
    <n v="0"/>
    <n v="0"/>
    <n v="0"/>
    <x v="2"/>
    <m/>
    <m/>
    <m/>
    <x v="0"/>
    <s v="Handbremsüberwachungssystem?/ GPS included"/>
    <d v="2021-12-01T00:00:00"/>
    <d v="2023-11-30T00:00:00"/>
    <m/>
    <m/>
    <n v="729"/>
    <x v="1"/>
    <d v="2025-10-23T00:00:00"/>
    <s v="Other"/>
    <s v="Prolongation new contract"/>
    <n v="90"/>
    <s v="with cut-off date"/>
    <d v="2022-12-01T00:00:00"/>
    <m/>
    <n v="3"/>
    <n v="3"/>
    <m/>
    <m/>
    <s v="nach 12 Monaten bis zu 30 Wagen vorzeitig zurückzugeben. Nachzahlung in Höhe von EUR 1,00 je zuruckgegebenen Wagen und Miettag."/>
    <n v="1"/>
    <m/>
    <n v="15"/>
    <m/>
    <m/>
    <s v="annually"/>
    <d v="2025-12-01T00:00:00"/>
    <n v="365"/>
    <s v="B"/>
    <n v="63"/>
    <s v="1.1"/>
    <s v="CHE"/>
    <s v="Not required"/>
    <s v="N"/>
    <s v="N"/>
    <m/>
    <m/>
    <n v="2"/>
    <m/>
    <m/>
    <n v="120000"/>
    <m/>
    <m/>
    <s v="Euro"/>
    <n v="33.5"/>
    <n v="-1.5"/>
    <n v="0"/>
    <m/>
    <n v="-1.376712328767123"/>
    <n v="32"/>
    <m/>
    <n v="0"/>
    <m/>
    <m/>
    <n v="9.539999999999999"/>
    <n v="-1.5"/>
    <n v="8.039999999999999"/>
    <n v="0"/>
    <n v="0"/>
    <n v="0"/>
    <n v="23.96"/>
    <s v="0.00"/>
    <n v="23.96"/>
    <n v="1"/>
    <n v="0"/>
    <n v="23.96"/>
    <n v="24.08328767123287"/>
    <n v="10800000"/>
    <n v="0"/>
    <s v="N"/>
    <n v="0"/>
    <n v="1048320"/>
  </r>
  <r>
    <m/>
    <s v="V200005"/>
    <s v="2021-0021"/>
    <x v="106"/>
    <n v="1"/>
    <s v="Batch"/>
    <m/>
    <m/>
    <x v="39"/>
    <s v="DEU"/>
    <s v="Middle EU - DEU"/>
    <x v="3"/>
    <x v="3"/>
    <n v="20"/>
    <m/>
    <m/>
    <n v="20"/>
    <n v="0"/>
    <n v="0"/>
    <n v="0"/>
    <x v="2"/>
    <m/>
    <m/>
    <m/>
    <x v="0"/>
    <s v="automatisch verlängert da nicht gekündigt"/>
    <m/>
    <m/>
    <d v="2021-12-01T00:00:00"/>
    <d v="2025-12-31T00:00:00"/>
    <m/>
    <x v="10"/>
    <d v="2025-10-23T00:00:00"/>
    <s v="Other"/>
    <s v="Prolongation new contract"/>
    <n v="90"/>
    <s v="with cut-off date"/>
    <d v="2022-12-01T00:00:00"/>
    <m/>
    <n v="3"/>
    <n v="3"/>
    <m/>
    <m/>
    <s v="nach 12 Monaten bis zu 30 Wagen vorzeitig zurückzugeben. Nachzahlung in Höhe von EUR 1,00 je zuruckgegebenen Wagen und Miettag."/>
    <n v="1"/>
    <m/>
    <m/>
    <m/>
    <m/>
    <m/>
    <m/>
    <n v="44896"/>
    <s v="B"/>
    <m/>
    <s v="1.1"/>
    <s v="CHE"/>
    <s v="Not required"/>
    <m/>
    <s v="N"/>
    <m/>
    <m/>
    <n v="2"/>
    <m/>
    <m/>
    <n v="120000"/>
    <m/>
    <m/>
    <s v="Euro"/>
    <n v="33.5"/>
    <n v="-1.5"/>
    <n v="0"/>
    <m/>
    <n v="-1.376712328767123"/>
    <n v="32"/>
    <m/>
    <n v="0"/>
    <m/>
    <m/>
    <n v="9.539999999999999"/>
    <n v="-1.5"/>
    <n v="8.039999999999999"/>
    <n v="0"/>
    <n v="0"/>
    <n v="0"/>
    <n v="23.96"/>
    <s v="0.00"/>
    <n v="23.96"/>
    <n v="1"/>
    <n v="0"/>
    <n v="23.96"/>
    <n v="24.08328767123287"/>
    <n v="2400000"/>
    <n v="0"/>
    <m/>
    <n v="0"/>
    <n v="232960"/>
  </r>
  <r>
    <m/>
    <s v="V200005"/>
    <s v="2021-0021"/>
    <x v="106"/>
    <n v="1"/>
    <s v="Wagon"/>
    <n v="171"/>
    <e v="#N/A"/>
    <x v="39"/>
    <m/>
    <m/>
    <x v="3"/>
    <x v="3"/>
    <n v="1"/>
    <m/>
    <m/>
    <n v="1"/>
    <m/>
    <n v="0"/>
    <n v="0"/>
    <x v="1"/>
    <m/>
    <m/>
    <m/>
    <x v="0"/>
    <s v="automatisch verlängert da nicht gekündigt"/>
    <m/>
    <m/>
    <e v="#N/A"/>
    <e v="#N/A"/>
    <n v="729"/>
    <x v="1"/>
    <m/>
    <m/>
    <m/>
    <m/>
    <s v="with cut-off date"/>
    <d v="2022-12-01T00:00:00"/>
    <m/>
    <n v="3"/>
    <n v="3"/>
    <m/>
    <e v="#N/A"/>
    <m/>
    <n v="1"/>
    <m/>
    <m/>
    <m/>
    <m/>
    <m/>
    <m/>
    <m/>
    <m/>
    <m/>
    <m/>
    <m/>
    <m/>
    <m/>
    <m/>
    <m/>
    <m/>
    <m/>
    <m/>
    <m/>
    <n v="120000"/>
    <m/>
    <m/>
    <s v="Euro"/>
    <n v="33.5"/>
    <m/>
    <m/>
    <m/>
    <m/>
    <e v="#N/A"/>
    <m/>
    <m/>
    <m/>
    <m/>
    <m/>
    <m/>
    <m/>
    <m/>
    <m/>
    <m/>
    <m/>
    <m/>
    <m/>
    <m/>
    <m/>
    <m/>
    <m/>
    <m/>
    <m/>
    <m/>
    <m/>
    <m/>
  </r>
  <r>
    <m/>
    <s v="V200005"/>
    <s v="2021-0021"/>
    <x v="106"/>
    <n v="1"/>
    <s v="Wagon"/>
    <n v="172"/>
    <e v="#N/A"/>
    <x v="39"/>
    <m/>
    <m/>
    <x v="3"/>
    <x v="3"/>
    <n v="1"/>
    <m/>
    <m/>
    <n v="1"/>
    <m/>
    <n v="0"/>
    <n v="0"/>
    <x v="1"/>
    <m/>
    <m/>
    <m/>
    <x v="0"/>
    <s v="automatisch verlängert da nicht gekündigt"/>
    <m/>
    <m/>
    <e v="#N/A"/>
    <e v="#N/A"/>
    <n v="729"/>
    <x v="1"/>
    <m/>
    <m/>
    <m/>
    <m/>
    <s v="with cut-off date"/>
    <d v="2022-12-01T00:00:00"/>
    <m/>
    <n v="3"/>
    <n v="3"/>
    <m/>
    <e v="#N/A"/>
    <m/>
    <n v="1"/>
    <m/>
    <m/>
    <m/>
    <m/>
    <m/>
    <m/>
    <m/>
    <m/>
    <m/>
    <m/>
    <m/>
    <m/>
    <m/>
    <m/>
    <m/>
    <m/>
    <m/>
    <m/>
    <m/>
    <n v="120000"/>
    <m/>
    <m/>
    <s v="Euro"/>
    <n v="33.5"/>
    <m/>
    <m/>
    <m/>
    <m/>
    <e v="#N/A"/>
    <m/>
    <m/>
    <m/>
    <m/>
    <m/>
    <m/>
    <m/>
    <m/>
    <m/>
    <m/>
    <m/>
    <m/>
    <m/>
    <m/>
    <m/>
    <m/>
    <m/>
    <m/>
    <m/>
    <m/>
    <m/>
    <m/>
  </r>
  <r>
    <m/>
    <s v="V200005"/>
    <s v="2021-0021"/>
    <x v="106"/>
    <n v="1"/>
    <s v="Wagon"/>
    <n v="143"/>
    <e v="#N/A"/>
    <x v="39"/>
    <m/>
    <m/>
    <x v="3"/>
    <x v="3"/>
    <n v="1"/>
    <m/>
    <m/>
    <n v="1"/>
    <m/>
    <n v="0"/>
    <n v="0"/>
    <x v="1"/>
    <m/>
    <m/>
    <m/>
    <x v="0"/>
    <s v="automatisch verlängert da nicht gekündigt"/>
    <m/>
    <m/>
    <e v="#N/A"/>
    <e v="#N/A"/>
    <n v="729"/>
    <x v="1"/>
    <m/>
    <m/>
    <m/>
    <m/>
    <s v="with cut-off date"/>
    <d v="2022-12-01T00:00:00"/>
    <m/>
    <n v="3"/>
    <n v="3"/>
    <m/>
    <e v="#N/A"/>
    <m/>
    <n v="1"/>
    <m/>
    <m/>
    <m/>
    <m/>
    <m/>
    <m/>
    <m/>
    <m/>
    <m/>
    <m/>
    <m/>
    <m/>
    <m/>
    <m/>
    <m/>
    <m/>
    <m/>
    <m/>
    <m/>
    <n v="120000"/>
    <m/>
    <m/>
    <s v="Euro"/>
    <n v="33.5"/>
    <m/>
    <m/>
    <m/>
    <m/>
    <e v="#N/A"/>
    <m/>
    <m/>
    <m/>
    <m/>
    <m/>
    <m/>
    <m/>
    <m/>
    <m/>
    <m/>
    <m/>
    <m/>
    <m/>
    <m/>
    <m/>
    <m/>
    <m/>
    <m/>
    <m/>
    <m/>
    <m/>
    <m/>
  </r>
  <r>
    <m/>
    <s v="V200005"/>
    <s v="2021-0021"/>
    <x v="106"/>
    <n v="1"/>
    <s v="Wagon"/>
    <n v="144"/>
    <e v="#N/A"/>
    <x v="39"/>
    <m/>
    <m/>
    <x v="3"/>
    <x v="3"/>
    <n v="1"/>
    <m/>
    <m/>
    <n v="1"/>
    <m/>
    <n v="0"/>
    <n v="0"/>
    <x v="1"/>
    <m/>
    <m/>
    <m/>
    <x v="0"/>
    <s v="automatisch verlängert da nicht gekündigt"/>
    <m/>
    <m/>
    <e v="#N/A"/>
    <e v="#N/A"/>
    <n v="729"/>
    <x v="1"/>
    <m/>
    <m/>
    <m/>
    <m/>
    <s v="with cut-off date"/>
    <d v="2022-12-01T00:00:00"/>
    <m/>
    <n v="3"/>
    <n v="3"/>
    <m/>
    <e v="#N/A"/>
    <m/>
    <n v="1"/>
    <m/>
    <m/>
    <m/>
    <m/>
    <m/>
    <m/>
    <m/>
    <m/>
    <m/>
    <m/>
    <m/>
    <m/>
    <m/>
    <m/>
    <m/>
    <m/>
    <m/>
    <m/>
    <m/>
    <n v="120000"/>
    <m/>
    <m/>
    <s v="Euro"/>
    <n v="33.5"/>
    <m/>
    <m/>
    <m/>
    <m/>
    <e v="#N/A"/>
    <m/>
    <m/>
    <m/>
    <m/>
    <m/>
    <m/>
    <m/>
    <m/>
    <m/>
    <m/>
    <m/>
    <m/>
    <m/>
    <m/>
    <m/>
    <m/>
    <m/>
    <m/>
    <m/>
    <m/>
    <m/>
    <m/>
  </r>
  <r>
    <m/>
    <s v="V200005"/>
    <s v="2021-0021"/>
    <x v="106"/>
    <n v="1"/>
    <s v="Wagon"/>
    <n v="145"/>
    <e v="#N/A"/>
    <x v="39"/>
    <m/>
    <m/>
    <x v="3"/>
    <x v="3"/>
    <n v="1"/>
    <m/>
    <m/>
    <n v="1"/>
    <m/>
    <n v="0"/>
    <n v="0"/>
    <x v="1"/>
    <m/>
    <m/>
    <m/>
    <x v="0"/>
    <s v="automatisch verlängert da nicht gekündigt"/>
    <m/>
    <m/>
    <e v="#N/A"/>
    <e v="#N/A"/>
    <n v="729"/>
    <x v="1"/>
    <m/>
    <m/>
    <m/>
    <m/>
    <s v="with cut-off date"/>
    <d v="2022-12-01T00:00:00"/>
    <m/>
    <n v="3"/>
    <n v="3"/>
    <m/>
    <e v="#N/A"/>
    <m/>
    <n v="1"/>
    <m/>
    <m/>
    <m/>
    <m/>
    <m/>
    <m/>
    <m/>
    <m/>
    <m/>
    <m/>
    <m/>
    <m/>
    <m/>
    <m/>
    <m/>
    <m/>
    <m/>
    <m/>
    <m/>
    <n v="120000"/>
    <m/>
    <m/>
    <s v="Euro"/>
    <n v="33.5"/>
    <m/>
    <m/>
    <m/>
    <m/>
    <e v="#N/A"/>
    <m/>
    <m/>
    <m/>
    <m/>
    <m/>
    <m/>
    <m/>
    <m/>
    <m/>
    <m/>
    <m/>
    <m/>
    <m/>
    <m/>
    <m/>
    <m/>
    <m/>
    <m/>
    <m/>
    <m/>
    <m/>
    <m/>
  </r>
  <r>
    <m/>
    <s v="V200005"/>
    <s v="2021-0021"/>
    <x v="106"/>
    <n v="1"/>
    <s v="Wagon"/>
    <n v="146"/>
    <e v="#N/A"/>
    <x v="39"/>
    <m/>
    <m/>
    <x v="3"/>
    <x v="3"/>
    <n v="1"/>
    <m/>
    <m/>
    <n v="1"/>
    <m/>
    <n v="0"/>
    <n v="0"/>
    <x v="1"/>
    <m/>
    <m/>
    <m/>
    <x v="0"/>
    <s v="automatisch verlängert da nicht gekündigt"/>
    <m/>
    <m/>
    <e v="#N/A"/>
    <e v="#N/A"/>
    <n v="729"/>
    <x v="1"/>
    <m/>
    <m/>
    <m/>
    <m/>
    <s v="with cut-off date"/>
    <d v="2022-12-01T00:00:00"/>
    <m/>
    <n v="3"/>
    <n v="3"/>
    <m/>
    <e v="#N/A"/>
    <m/>
    <n v="1"/>
    <m/>
    <m/>
    <m/>
    <m/>
    <m/>
    <m/>
    <m/>
    <m/>
    <m/>
    <m/>
    <m/>
    <m/>
    <m/>
    <m/>
    <m/>
    <m/>
    <m/>
    <m/>
    <m/>
    <n v="120000"/>
    <m/>
    <m/>
    <s v="Euro"/>
    <n v="33.5"/>
    <m/>
    <m/>
    <m/>
    <m/>
    <e v="#N/A"/>
    <m/>
    <m/>
    <m/>
    <m/>
    <m/>
    <m/>
    <m/>
    <m/>
    <m/>
    <m/>
    <m/>
    <m/>
    <m/>
    <m/>
    <m/>
    <m/>
    <m/>
    <m/>
    <m/>
    <m/>
    <m/>
    <m/>
  </r>
  <r>
    <m/>
    <s v="V200005"/>
    <s v="2021-0021"/>
    <x v="106"/>
    <n v="1"/>
    <s v="Wagon"/>
    <n v="147"/>
    <e v="#N/A"/>
    <x v="39"/>
    <m/>
    <m/>
    <x v="3"/>
    <x v="3"/>
    <n v="1"/>
    <m/>
    <m/>
    <n v="1"/>
    <m/>
    <n v="0"/>
    <n v="0"/>
    <x v="1"/>
    <m/>
    <m/>
    <m/>
    <x v="0"/>
    <s v="automatisch verlängert da nicht gekündigt"/>
    <m/>
    <m/>
    <e v="#N/A"/>
    <e v="#N/A"/>
    <n v="729"/>
    <x v="1"/>
    <m/>
    <m/>
    <m/>
    <m/>
    <s v="with cut-off date"/>
    <d v="2022-12-01T00:00:00"/>
    <m/>
    <n v="3"/>
    <n v="3"/>
    <m/>
    <e v="#N/A"/>
    <m/>
    <n v="1"/>
    <m/>
    <m/>
    <m/>
    <m/>
    <m/>
    <m/>
    <m/>
    <m/>
    <m/>
    <m/>
    <m/>
    <m/>
    <m/>
    <m/>
    <m/>
    <m/>
    <m/>
    <m/>
    <m/>
    <n v="120000"/>
    <m/>
    <m/>
    <s v="Euro"/>
    <n v="33.5"/>
    <m/>
    <m/>
    <m/>
    <m/>
    <e v="#N/A"/>
    <m/>
    <m/>
    <m/>
    <m/>
    <m/>
    <m/>
    <m/>
    <m/>
    <m/>
    <m/>
    <m/>
    <m/>
    <m/>
    <m/>
    <m/>
    <m/>
    <m/>
    <m/>
    <m/>
    <m/>
    <m/>
    <m/>
  </r>
  <r>
    <m/>
    <s v="V200005"/>
    <s v="2021-0021"/>
    <x v="106"/>
    <n v="1"/>
    <s v="Wagon"/>
    <n v="148"/>
    <e v="#N/A"/>
    <x v="39"/>
    <m/>
    <m/>
    <x v="3"/>
    <x v="3"/>
    <n v="1"/>
    <m/>
    <m/>
    <n v="1"/>
    <m/>
    <n v="0"/>
    <n v="0"/>
    <x v="1"/>
    <m/>
    <m/>
    <m/>
    <x v="0"/>
    <s v="automatisch verlängert da nicht gekündigt"/>
    <m/>
    <m/>
    <e v="#N/A"/>
    <e v="#N/A"/>
    <n v="729"/>
    <x v="1"/>
    <m/>
    <m/>
    <m/>
    <m/>
    <s v="with cut-off date"/>
    <d v="2022-12-01T00:00:00"/>
    <m/>
    <n v="3"/>
    <n v="3"/>
    <m/>
    <e v="#N/A"/>
    <m/>
    <n v="1"/>
    <m/>
    <m/>
    <m/>
    <m/>
    <m/>
    <m/>
    <m/>
    <m/>
    <m/>
    <m/>
    <m/>
    <m/>
    <m/>
    <m/>
    <m/>
    <m/>
    <m/>
    <m/>
    <m/>
    <n v="120000"/>
    <m/>
    <m/>
    <s v="Euro"/>
    <n v="33.5"/>
    <m/>
    <m/>
    <m/>
    <m/>
    <e v="#N/A"/>
    <m/>
    <m/>
    <m/>
    <m/>
    <m/>
    <m/>
    <m/>
    <m/>
    <m/>
    <m/>
    <m/>
    <m/>
    <m/>
    <m/>
    <m/>
    <m/>
    <m/>
    <m/>
    <m/>
    <m/>
    <m/>
    <m/>
  </r>
  <r>
    <m/>
    <s v="V200005"/>
    <s v="2021-0021"/>
    <x v="106"/>
    <n v="1"/>
    <s v="Wagon"/>
    <n v="149"/>
    <e v="#N/A"/>
    <x v="39"/>
    <m/>
    <m/>
    <x v="3"/>
    <x v="3"/>
    <n v="1"/>
    <m/>
    <m/>
    <n v="1"/>
    <m/>
    <n v="0"/>
    <n v="0"/>
    <x v="1"/>
    <m/>
    <m/>
    <m/>
    <x v="0"/>
    <s v="automatisch verlängert da nicht gekündigt"/>
    <m/>
    <m/>
    <e v="#N/A"/>
    <e v="#N/A"/>
    <n v="729"/>
    <x v="1"/>
    <m/>
    <m/>
    <m/>
    <m/>
    <s v="with cut-off date"/>
    <d v="2022-12-01T00:00:00"/>
    <m/>
    <n v="3"/>
    <n v="3"/>
    <m/>
    <e v="#N/A"/>
    <m/>
    <n v="1"/>
    <m/>
    <m/>
    <m/>
    <m/>
    <m/>
    <m/>
    <m/>
    <m/>
    <m/>
    <m/>
    <m/>
    <m/>
    <m/>
    <m/>
    <m/>
    <m/>
    <m/>
    <m/>
    <m/>
    <n v="120000"/>
    <m/>
    <m/>
    <s v="Euro"/>
    <n v="33.5"/>
    <m/>
    <m/>
    <m/>
    <m/>
    <e v="#N/A"/>
    <m/>
    <m/>
    <m/>
    <m/>
    <m/>
    <m/>
    <m/>
    <m/>
    <m/>
    <m/>
    <m/>
    <m/>
    <m/>
    <m/>
    <m/>
    <m/>
    <m/>
    <m/>
    <m/>
    <m/>
    <m/>
    <m/>
  </r>
  <r>
    <m/>
    <s v="V200005"/>
    <s v="2021-0021"/>
    <x v="106"/>
    <n v="1"/>
    <s v="Wagon"/>
    <n v="173"/>
    <e v="#N/A"/>
    <x v="39"/>
    <m/>
    <m/>
    <x v="3"/>
    <x v="3"/>
    <n v="1"/>
    <m/>
    <m/>
    <n v="1"/>
    <m/>
    <n v="0"/>
    <n v="0"/>
    <x v="1"/>
    <m/>
    <m/>
    <m/>
    <x v="0"/>
    <s v="automatisch verlängert da nicht gekündigt"/>
    <m/>
    <m/>
    <e v="#N/A"/>
    <e v="#N/A"/>
    <n v="729"/>
    <x v="1"/>
    <m/>
    <m/>
    <m/>
    <m/>
    <s v="with cut-off date"/>
    <d v="2022-12-01T00:00:00"/>
    <m/>
    <n v="3"/>
    <n v="3"/>
    <m/>
    <e v="#N/A"/>
    <m/>
    <n v="1"/>
    <m/>
    <m/>
    <m/>
    <m/>
    <m/>
    <m/>
    <m/>
    <m/>
    <m/>
    <m/>
    <m/>
    <m/>
    <m/>
    <m/>
    <m/>
    <m/>
    <m/>
    <m/>
    <m/>
    <n v="120000"/>
    <m/>
    <m/>
    <s v="Euro"/>
    <n v="33.5"/>
    <m/>
    <m/>
    <m/>
    <m/>
    <e v="#N/A"/>
    <m/>
    <m/>
    <m/>
    <m/>
    <m/>
    <m/>
    <m/>
    <m/>
    <m/>
    <m/>
    <m/>
    <m/>
    <m/>
    <m/>
    <m/>
    <m/>
    <m/>
    <m/>
    <m/>
    <m/>
    <m/>
    <m/>
  </r>
  <r>
    <m/>
    <s v="V200005"/>
    <s v="2021-0021"/>
    <x v="106"/>
    <n v="1"/>
    <s v="Wagon"/>
    <n v="174"/>
    <e v="#N/A"/>
    <x v="39"/>
    <m/>
    <m/>
    <x v="3"/>
    <x v="3"/>
    <n v="1"/>
    <m/>
    <m/>
    <n v="1"/>
    <m/>
    <n v="0"/>
    <n v="0"/>
    <x v="1"/>
    <m/>
    <m/>
    <m/>
    <x v="0"/>
    <s v="automatisch verlängert da nicht gekündigt"/>
    <m/>
    <m/>
    <e v="#N/A"/>
    <e v="#N/A"/>
    <n v="729"/>
    <x v="1"/>
    <m/>
    <m/>
    <m/>
    <m/>
    <s v="with cut-off date"/>
    <d v="2022-12-01T00:00:00"/>
    <m/>
    <n v="3"/>
    <n v="3"/>
    <m/>
    <e v="#N/A"/>
    <m/>
    <n v="1"/>
    <m/>
    <m/>
    <m/>
    <m/>
    <m/>
    <m/>
    <m/>
    <m/>
    <m/>
    <m/>
    <m/>
    <m/>
    <m/>
    <m/>
    <m/>
    <m/>
    <m/>
    <m/>
    <m/>
    <n v="120000"/>
    <m/>
    <m/>
    <s v="Euro"/>
    <n v="33.5"/>
    <m/>
    <m/>
    <m/>
    <m/>
    <e v="#N/A"/>
    <m/>
    <m/>
    <m/>
    <m/>
    <m/>
    <m/>
    <m/>
    <m/>
    <m/>
    <m/>
    <m/>
    <m/>
    <m/>
    <m/>
    <m/>
    <m/>
    <m/>
    <m/>
    <m/>
    <m/>
    <m/>
    <m/>
  </r>
  <r>
    <m/>
    <s v="V200005"/>
    <s v="2021-0021"/>
    <x v="106"/>
    <n v="1"/>
    <s v="Wagon"/>
    <n v="152"/>
    <e v="#N/A"/>
    <x v="39"/>
    <m/>
    <m/>
    <x v="3"/>
    <x v="3"/>
    <n v="1"/>
    <m/>
    <m/>
    <n v="1"/>
    <m/>
    <n v="0"/>
    <n v="0"/>
    <x v="1"/>
    <m/>
    <m/>
    <m/>
    <x v="0"/>
    <s v="automatisch verlängert da nicht gekündigt"/>
    <m/>
    <m/>
    <e v="#N/A"/>
    <e v="#N/A"/>
    <n v="729"/>
    <x v="1"/>
    <m/>
    <m/>
    <m/>
    <m/>
    <s v="with cut-off date"/>
    <d v="2022-12-01T00:00:00"/>
    <m/>
    <n v="3"/>
    <n v="3"/>
    <m/>
    <e v="#N/A"/>
    <m/>
    <n v="1"/>
    <m/>
    <m/>
    <m/>
    <m/>
    <m/>
    <m/>
    <m/>
    <m/>
    <m/>
    <m/>
    <m/>
    <m/>
    <m/>
    <m/>
    <m/>
    <m/>
    <m/>
    <m/>
    <m/>
    <n v="120000"/>
    <m/>
    <m/>
    <s v="Euro"/>
    <n v="33.5"/>
    <m/>
    <m/>
    <m/>
    <m/>
    <e v="#N/A"/>
    <m/>
    <m/>
    <m/>
    <m/>
    <m/>
    <m/>
    <m/>
    <m/>
    <m/>
    <m/>
    <m/>
    <m/>
    <m/>
    <m/>
    <m/>
    <m/>
    <m/>
    <m/>
    <m/>
    <m/>
    <m/>
    <m/>
  </r>
  <r>
    <m/>
    <s v="V200005"/>
    <s v="2021-0021"/>
    <x v="106"/>
    <n v="1"/>
    <s v="Wagon"/>
    <n v="153"/>
    <e v="#N/A"/>
    <x v="39"/>
    <m/>
    <m/>
    <x v="3"/>
    <x v="3"/>
    <n v="1"/>
    <m/>
    <m/>
    <n v="1"/>
    <m/>
    <n v="0"/>
    <n v="0"/>
    <x v="1"/>
    <m/>
    <m/>
    <m/>
    <x v="0"/>
    <s v="automatisch verlängert da nicht gekündigt"/>
    <m/>
    <m/>
    <e v="#N/A"/>
    <e v="#N/A"/>
    <n v="729"/>
    <x v="1"/>
    <m/>
    <m/>
    <m/>
    <m/>
    <s v="with cut-off date"/>
    <d v="2022-12-01T00:00:00"/>
    <m/>
    <n v="3"/>
    <n v="3"/>
    <m/>
    <e v="#N/A"/>
    <m/>
    <n v="1"/>
    <m/>
    <m/>
    <m/>
    <m/>
    <m/>
    <m/>
    <m/>
    <m/>
    <m/>
    <m/>
    <m/>
    <m/>
    <m/>
    <m/>
    <m/>
    <m/>
    <m/>
    <m/>
    <m/>
    <n v="120000"/>
    <m/>
    <m/>
    <s v="Euro"/>
    <n v="33.5"/>
    <m/>
    <m/>
    <m/>
    <m/>
    <e v="#N/A"/>
    <m/>
    <m/>
    <m/>
    <m/>
    <m/>
    <m/>
    <m/>
    <m/>
    <m/>
    <m/>
    <m/>
    <m/>
    <m/>
    <m/>
    <m/>
    <m/>
    <m/>
    <m/>
    <m/>
    <m/>
    <m/>
    <m/>
  </r>
  <r>
    <m/>
    <s v="V200005"/>
    <s v="2021-0021"/>
    <x v="106"/>
    <n v="1"/>
    <s v="Wagon"/>
    <n v="175"/>
    <e v="#N/A"/>
    <x v="39"/>
    <m/>
    <m/>
    <x v="3"/>
    <x v="3"/>
    <n v="1"/>
    <m/>
    <m/>
    <n v="1"/>
    <m/>
    <n v="0"/>
    <n v="0"/>
    <x v="1"/>
    <m/>
    <m/>
    <m/>
    <x v="0"/>
    <s v="automatisch verlängert da nicht gekündigt"/>
    <m/>
    <m/>
    <e v="#N/A"/>
    <e v="#N/A"/>
    <n v="729"/>
    <x v="1"/>
    <m/>
    <m/>
    <m/>
    <m/>
    <s v="with cut-off date"/>
    <d v="2022-12-01T00:00:00"/>
    <m/>
    <n v="3"/>
    <n v="3"/>
    <m/>
    <e v="#N/A"/>
    <m/>
    <n v="1"/>
    <m/>
    <m/>
    <m/>
    <m/>
    <m/>
    <m/>
    <m/>
    <m/>
    <m/>
    <m/>
    <m/>
    <m/>
    <m/>
    <m/>
    <m/>
    <m/>
    <m/>
    <m/>
    <m/>
    <n v="120000"/>
    <m/>
    <m/>
    <s v="Euro"/>
    <n v="33.5"/>
    <m/>
    <m/>
    <m/>
    <m/>
    <e v="#N/A"/>
    <m/>
    <m/>
    <m/>
    <m/>
    <m/>
    <m/>
    <m/>
    <m/>
    <m/>
    <m/>
    <m/>
    <m/>
    <m/>
    <m/>
    <m/>
    <m/>
    <m/>
    <m/>
    <m/>
    <m/>
    <m/>
    <m/>
  </r>
  <r>
    <m/>
    <s v="V200005"/>
    <s v="2021-0021"/>
    <x v="106"/>
    <n v="1"/>
    <s v="Wagon"/>
    <n v="155"/>
    <e v="#N/A"/>
    <x v="39"/>
    <m/>
    <m/>
    <x v="3"/>
    <x v="3"/>
    <n v="1"/>
    <m/>
    <m/>
    <n v="1"/>
    <m/>
    <n v="0"/>
    <n v="0"/>
    <x v="1"/>
    <m/>
    <m/>
    <m/>
    <x v="0"/>
    <s v="automatisch verlängert da nicht gekündigt"/>
    <m/>
    <m/>
    <e v="#N/A"/>
    <e v="#N/A"/>
    <n v="729"/>
    <x v="1"/>
    <m/>
    <m/>
    <m/>
    <m/>
    <s v="with cut-off date"/>
    <d v="2022-12-01T00:00:00"/>
    <m/>
    <n v="3"/>
    <n v="3"/>
    <m/>
    <e v="#N/A"/>
    <m/>
    <n v="1"/>
    <m/>
    <m/>
    <m/>
    <m/>
    <m/>
    <m/>
    <m/>
    <m/>
    <m/>
    <m/>
    <m/>
    <m/>
    <m/>
    <m/>
    <m/>
    <m/>
    <m/>
    <m/>
    <m/>
    <n v="120000"/>
    <m/>
    <m/>
    <s v="Euro"/>
    <n v="33.5"/>
    <m/>
    <m/>
    <m/>
    <m/>
    <e v="#N/A"/>
    <m/>
    <m/>
    <m/>
    <m/>
    <m/>
    <m/>
    <m/>
    <m/>
    <m/>
    <m/>
    <m/>
    <m/>
    <m/>
    <m/>
    <m/>
    <m/>
    <m/>
    <m/>
    <m/>
    <m/>
    <m/>
    <m/>
  </r>
  <r>
    <m/>
    <s v="V200005"/>
    <s v="2021-0021"/>
    <x v="106"/>
    <n v="1"/>
    <s v="Wagon"/>
    <n v="156"/>
    <e v="#N/A"/>
    <x v="39"/>
    <m/>
    <m/>
    <x v="3"/>
    <x v="3"/>
    <n v="1"/>
    <m/>
    <m/>
    <n v="1"/>
    <m/>
    <n v="0"/>
    <n v="0"/>
    <x v="1"/>
    <m/>
    <m/>
    <m/>
    <x v="0"/>
    <s v="automatisch verlängert da nicht gekündigt"/>
    <m/>
    <m/>
    <e v="#N/A"/>
    <e v="#N/A"/>
    <n v="729"/>
    <x v="1"/>
    <m/>
    <m/>
    <m/>
    <m/>
    <s v="with cut-off date"/>
    <d v="2022-12-01T00:00:00"/>
    <m/>
    <n v="3"/>
    <n v="3"/>
    <m/>
    <e v="#N/A"/>
    <m/>
    <n v="1"/>
    <m/>
    <m/>
    <m/>
    <m/>
    <m/>
    <m/>
    <m/>
    <m/>
    <m/>
    <m/>
    <m/>
    <m/>
    <m/>
    <m/>
    <m/>
    <m/>
    <m/>
    <m/>
    <m/>
    <n v="120000"/>
    <m/>
    <m/>
    <s v="Euro"/>
    <n v="33.5"/>
    <m/>
    <m/>
    <m/>
    <m/>
    <e v="#N/A"/>
    <m/>
    <m/>
    <m/>
    <m/>
    <m/>
    <m/>
    <m/>
    <m/>
    <m/>
    <m/>
    <m/>
    <m/>
    <m/>
    <m/>
    <m/>
    <m/>
    <m/>
    <m/>
    <m/>
    <m/>
    <m/>
    <m/>
  </r>
  <r>
    <m/>
    <s v="V200005"/>
    <s v="2021-0021"/>
    <x v="106"/>
    <n v="1"/>
    <s v="Wagon"/>
    <n v="157"/>
    <e v="#N/A"/>
    <x v="39"/>
    <m/>
    <m/>
    <x v="3"/>
    <x v="3"/>
    <n v="1"/>
    <m/>
    <m/>
    <n v="1"/>
    <m/>
    <n v="0"/>
    <n v="0"/>
    <x v="1"/>
    <m/>
    <m/>
    <m/>
    <x v="0"/>
    <s v="automatisch verlängert da nicht gekündigt"/>
    <m/>
    <m/>
    <e v="#N/A"/>
    <e v="#N/A"/>
    <n v="729"/>
    <x v="1"/>
    <m/>
    <m/>
    <m/>
    <m/>
    <s v="with cut-off date"/>
    <d v="2022-12-01T00:00:00"/>
    <m/>
    <n v="3"/>
    <n v="3"/>
    <m/>
    <e v="#N/A"/>
    <m/>
    <n v="1"/>
    <m/>
    <m/>
    <m/>
    <m/>
    <m/>
    <m/>
    <m/>
    <m/>
    <m/>
    <m/>
    <m/>
    <m/>
    <m/>
    <m/>
    <m/>
    <m/>
    <m/>
    <m/>
    <m/>
    <n v="120000"/>
    <m/>
    <m/>
    <s v="Euro"/>
    <n v="33.5"/>
    <m/>
    <m/>
    <m/>
    <m/>
    <e v="#N/A"/>
    <m/>
    <m/>
    <m/>
    <m/>
    <m/>
    <m/>
    <m/>
    <m/>
    <m/>
    <m/>
    <m/>
    <m/>
    <m/>
    <m/>
    <m/>
    <m/>
    <m/>
    <m/>
    <m/>
    <m/>
    <m/>
    <m/>
  </r>
  <r>
    <m/>
    <s v="V200005"/>
    <s v="2021-0021"/>
    <x v="106"/>
    <n v="1"/>
    <s v="Wagon"/>
    <n v="158"/>
    <e v="#N/A"/>
    <x v="39"/>
    <m/>
    <m/>
    <x v="3"/>
    <x v="3"/>
    <n v="1"/>
    <m/>
    <m/>
    <n v="1"/>
    <m/>
    <n v="0"/>
    <n v="0"/>
    <x v="1"/>
    <m/>
    <m/>
    <m/>
    <x v="0"/>
    <s v="automatisch verlängert da nicht gekündigt"/>
    <m/>
    <m/>
    <e v="#N/A"/>
    <e v="#N/A"/>
    <n v="729"/>
    <x v="1"/>
    <m/>
    <m/>
    <m/>
    <m/>
    <s v="with cut-off date"/>
    <d v="2022-12-01T00:00:00"/>
    <m/>
    <n v="3"/>
    <n v="3"/>
    <m/>
    <e v="#N/A"/>
    <m/>
    <n v="1"/>
    <m/>
    <m/>
    <m/>
    <m/>
    <m/>
    <m/>
    <m/>
    <m/>
    <m/>
    <m/>
    <m/>
    <m/>
    <m/>
    <m/>
    <m/>
    <m/>
    <m/>
    <m/>
    <m/>
    <n v="120000"/>
    <m/>
    <m/>
    <s v="Euro"/>
    <n v="33.5"/>
    <m/>
    <m/>
    <m/>
    <m/>
    <e v="#N/A"/>
    <m/>
    <m/>
    <m/>
    <m/>
    <m/>
    <m/>
    <m/>
    <m/>
    <m/>
    <m/>
    <m/>
    <m/>
    <m/>
    <m/>
    <m/>
    <m/>
    <m/>
    <m/>
    <m/>
    <m/>
    <m/>
    <m/>
  </r>
  <r>
    <m/>
    <s v="V200005"/>
    <s v="2021-0021"/>
    <x v="106"/>
    <n v="1"/>
    <s v="Wagon"/>
    <n v="159"/>
    <e v="#N/A"/>
    <x v="39"/>
    <m/>
    <m/>
    <x v="3"/>
    <x v="3"/>
    <n v="1"/>
    <m/>
    <m/>
    <n v="1"/>
    <m/>
    <n v="0"/>
    <n v="0"/>
    <x v="1"/>
    <m/>
    <m/>
    <m/>
    <x v="0"/>
    <s v="automatisch verlängert da nicht gekündigt"/>
    <m/>
    <m/>
    <e v="#N/A"/>
    <e v="#N/A"/>
    <n v="729"/>
    <x v="1"/>
    <m/>
    <m/>
    <m/>
    <m/>
    <s v="with cut-off date"/>
    <d v="2022-12-01T00:00:00"/>
    <m/>
    <n v="3"/>
    <n v="3"/>
    <m/>
    <e v="#N/A"/>
    <m/>
    <n v="1"/>
    <m/>
    <m/>
    <m/>
    <m/>
    <m/>
    <m/>
    <m/>
    <m/>
    <m/>
    <m/>
    <m/>
    <m/>
    <m/>
    <m/>
    <m/>
    <m/>
    <m/>
    <m/>
    <m/>
    <n v="120000"/>
    <m/>
    <m/>
    <s v="Euro"/>
    <n v="33.5"/>
    <m/>
    <m/>
    <m/>
    <m/>
    <e v="#N/A"/>
    <m/>
    <m/>
    <m/>
    <m/>
    <m/>
    <m/>
    <m/>
    <m/>
    <m/>
    <m/>
    <m/>
    <m/>
    <m/>
    <m/>
    <m/>
    <m/>
    <m/>
    <m/>
    <m/>
    <m/>
    <m/>
    <m/>
  </r>
  <r>
    <m/>
    <s v="V200005"/>
    <s v="2021-0021"/>
    <x v="106"/>
    <n v="1"/>
    <s v="Wagon"/>
    <n v="160"/>
    <e v="#N/A"/>
    <x v="39"/>
    <m/>
    <m/>
    <x v="3"/>
    <x v="3"/>
    <n v="1"/>
    <m/>
    <m/>
    <n v="1"/>
    <m/>
    <n v="0"/>
    <n v="0"/>
    <x v="1"/>
    <m/>
    <m/>
    <m/>
    <x v="0"/>
    <s v="automatisch verlängert da nicht gekündigt"/>
    <m/>
    <m/>
    <e v="#N/A"/>
    <e v="#N/A"/>
    <n v="729"/>
    <x v="1"/>
    <m/>
    <m/>
    <m/>
    <m/>
    <s v="with cut-off date"/>
    <d v="2022-12-01T00:00:00"/>
    <m/>
    <n v="3"/>
    <n v="3"/>
    <m/>
    <e v="#N/A"/>
    <m/>
    <n v="1"/>
    <m/>
    <m/>
    <m/>
    <m/>
    <m/>
    <m/>
    <m/>
    <m/>
    <m/>
    <m/>
    <m/>
    <m/>
    <m/>
    <m/>
    <m/>
    <m/>
    <m/>
    <m/>
    <m/>
    <n v="120000"/>
    <m/>
    <m/>
    <s v="Euro"/>
    <n v="33.5"/>
    <m/>
    <m/>
    <m/>
    <m/>
    <e v="#N/A"/>
    <m/>
    <m/>
    <m/>
    <m/>
    <m/>
    <m/>
    <m/>
    <m/>
    <m/>
    <m/>
    <m/>
    <m/>
    <m/>
    <m/>
    <m/>
    <m/>
    <m/>
    <m/>
    <m/>
    <m/>
    <m/>
    <m/>
  </r>
  <r>
    <m/>
    <s v="V200005"/>
    <s v="2021-0021"/>
    <x v="106"/>
    <n v="1"/>
    <s v="Wagon"/>
    <n v="161"/>
    <e v="#N/A"/>
    <x v="39"/>
    <m/>
    <m/>
    <x v="3"/>
    <x v="3"/>
    <n v="1"/>
    <m/>
    <m/>
    <n v="1"/>
    <m/>
    <n v="0"/>
    <n v="0"/>
    <x v="1"/>
    <m/>
    <m/>
    <m/>
    <x v="0"/>
    <s v="automatisch verlängert da nicht gekündigt"/>
    <m/>
    <m/>
    <e v="#N/A"/>
    <e v="#N/A"/>
    <n v="729"/>
    <x v="1"/>
    <m/>
    <m/>
    <m/>
    <m/>
    <s v="with cut-off date"/>
    <d v="2022-12-01T00:00:00"/>
    <m/>
    <n v="3"/>
    <n v="3"/>
    <m/>
    <e v="#N/A"/>
    <m/>
    <n v="1"/>
    <m/>
    <m/>
    <m/>
    <m/>
    <m/>
    <m/>
    <m/>
    <m/>
    <m/>
    <m/>
    <m/>
    <m/>
    <m/>
    <m/>
    <m/>
    <m/>
    <m/>
    <m/>
    <m/>
    <n v="120000"/>
    <m/>
    <m/>
    <s v="Euro"/>
    <n v="33.5"/>
    <m/>
    <m/>
    <m/>
    <m/>
    <e v="#N/A"/>
    <m/>
    <m/>
    <m/>
    <m/>
    <m/>
    <m/>
    <m/>
    <m/>
    <m/>
    <m/>
    <m/>
    <m/>
    <m/>
    <m/>
    <m/>
    <m/>
    <m/>
    <m/>
    <m/>
    <m/>
    <m/>
    <m/>
  </r>
  <r>
    <m/>
    <s v="V200005"/>
    <s v="2021-0021"/>
    <x v="106"/>
    <n v="1"/>
    <s v="Wagon"/>
    <n v="162"/>
    <e v="#N/A"/>
    <x v="39"/>
    <m/>
    <m/>
    <x v="3"/>
    <x v="3"/>
    <n v="1"/>
    <m/>
    <m/>
    <n v="1"/>
    <m/>
    <n v="0"/>
    <n v="0"/>
    <x v="1"/>
    <m/>
    <m/>
    <m/>
    <x v="0"/>
    <s v="automatisch verlängert da nicht gekündigt"/>
    <m/>
    <m/>
    <e v="#N/A"/>
    <e v="#N/A"/>
    <n v="729"/>
    <x v="1"/>
    <m/>
    <m/>
    <m/>
    <m/>
    <s v="with cut-off date"/>
    <d v="2022-12-01T00:00:00"/>
    <m/>
    <n v="3"/>
    <n v="3"/>
    <m/>
    <e v="#N/A"/>
    <m/>
    <n v="1"/>
    <m/>
    <m/>
    <m/>
    <m/>
    <m/>
    <m/>
    <m/>
    <m/>
    <m/>
    <m/>
    <m/>
    <m/>
    <m/>
    <m/>
    <m/>
    <m/>
    <m/>
    <m/>
    <m/>
    <n v="120000"/>
    <m/>
    <m/>
    <s v="Euro"/>
    <n v="33.5"/>
    <m/>
    <m/>
    <m/>
    <m/>
    <e v="#N/A"/>
    <m/>
    <m/>
    <m/>
    <m/>
    <m/>
    <m/>
    <m/>
    <m/>
    <m/>
    <m/>
    <m/>
    <m/>
    <m/>
    <m/>
    <m/>
    <m/>
    <m/>
    <m/>
    <m/>
    <m/>
    <m/>
    <m/>
  </r>
  <r>
    <m/>
    <s v="V200005"/>
    <s v="2021-0021"/>
    <x v="106"/>
    <n v="1"/>
    <s v="Wagon"/>
    <n v="163"/>
    <e v="#N/A"/>
    <x v="39"/>
    <m/>
    <m/>
    <x v="3"/>
    <x v="3"/>
    <n v="1"/>
    <m/>
    <m/>
    <n v="1"/>
    <m/>
    <n v="0"/>
    <n v="0"/>
    <x v="1"/>
    <m/>
    <m/>
    <m/>
    <x v="0"/>
    <s v="automatisch verlängert da nicht gekündigt"/>
    <m/>
    <m/>
    <e v="#N/A"/>
    <e v="#N/A"/>
    <n v="729"/>
    <x v="1"/>
    <m/>
    <m/>
    <m/>
    <m/>
    <s v="with cut-off date"/>
    <d v="2022-12-01T00:00:00"/>
    <m/>
    <n v="3"/>
    <n v="3"/>
    <m/>
    <e v="#N/A"/>
    <m/>
    <n v="1"/>
    <m/>
    <m/>
    <m/>
    <m/>
    <m/>
    <m/>
    <m/>
    <m/>
    <m/>
    <m/>
    <m/>
    <m/>
    <m/>
    <m/>
    <m/>
    <m/>
    <m/>
    <m/>
    <m/>
    <n v="120000"/>
    <m/>
    <m/>
    <s v="Euro"/>
    <n v="33.5"/>
    <m/>
    <m/>
    <m/>
    <m/>
    <e v="#N/A"/>
    <m/>
    <m/>
    <m/>
    <m/>
    <m/>
    <m/>
    <m/>
    <m/>
    <m/>
    <m/>
    <m/>
    <m/>
    <m/>
    <m/>
    <m/>
    <m/>
    <m/>
    <m/>
    <m/>
    <m/>
    <m/>
    <m/>
  </r>
  <r>
    <m/>
    <s v="V200005"/>
    <s v="2021-0021"/>
    <x v="106"/>
    <n v="1"/>
    <s v="Wagon"/>
    <n v="164"/>
    <e v="#N/A"/>
    <x v="39"/>
    <m/>
    <m/>
    <x v="3"/>
    <x v="3"/>
    <n v="1"/>
    <m/>
    <m/>
    <n v="1"/>
    <m/>
    <n v="0"/>
    <n v="0"/>
    <x v="1"/>
    <m/>
    <m/>
    <m/>
    <x v="0"/>
    <s v="automatisch verlängert da nicht gekündigt"/>
    <m/>
    <m/>
    <e v="#N/A"/>
    <e v="#N/A"/>
    <n v="729"/>
    <x v="1"/>
    <m/>
    <m/>
    <m/>
    <m/>
    <s v="with cut-off date"/>
    <d v="2022-12-01T00:00:00"/>
    <m/>
    <n v="3"/>
    <n v="3"/>
    <m/>
    <e v="#N/A"/>
    <m/>
    <n v="1"/>
    <m/>
    <m/>
    <m/>
    <m/>
    <m/>
    <m/>
    <m/>
    <m/>
    <m/>
    <m/>
    <m/>
    <m/>
    <m/>
    <m/>
    <m/>
    <m/>
    <m/>
    <m/>
    <m/>
    <n v="120000"/>
    <m/>
    <m/>
    <s v="Euro"/>
    <n v="33.5"/>
    <m/>
    <m/>
    <m/>
    <m/>
    <e v="#N/A"/>
    <m/>
    <m/>
    <m/>
    <m/>
    <m/>
    <m/>
    <m/>
    <m/>
    <m/>
    <m/>
    <m/>
    <m/>
    <m/>
    <m/>
    <m/>
    <m/>
    <m/>
    <m/>
    <m/>
    <m/>
    <m/>
    <m/>
  </r>
  <r>
    <m/>
    <s v="V200005"/>
    <s v="2021-0021"/>
    <x v="106"/>
    <n v="1"/>
    <s v="Wagon"/>
    <n v="165"/>
    <e v="#N/A"/>
    <x v="39"/>
    <m/>
    <m/>
    <x v="3"/>
    <x v="3"/>
    <n v="1"/>
    <m/>
    <m/>
    <n v="1"/>
    <m/>
    <n v="0"/>
    <n v="0"/>
    <x v="1"/>
    <m/>
    <m/>
    <m/>
    <x v="0"/>
    <s v="automatisch verlängert da nicht gekündigt"/>
    <m/>
    <m/>
    <e v="#N/A"/>
    <e v="#N/A"/>
    <n v="729"/>
    <x v="1"/>
    <m/>
    <m/>
    <m/>
    <m/>
    <s v="with cut-off date"/>
    <d v="2022-12-01T00:00:00"/>
    <m/>
    <n v="3"/>
    <n v="3"/>
    <m/>
    <e v="#N/A"/>
    <m/>
    <n v="1"/>
    <m/>
    <m/>
    <m/>
    <m/>
    <m/>
    <m/>
    <m/>
    <m/>
    <m/>
    <m/>
    <m/>
    <m/>
    <m/>
    <m/>
    <m/>
    <m/>
    <m/>
    <m/>
    <m/>
    <n v="120000"/>
    <m/>
    <m/>
    <s v="Euro"/>
    <n v="33.5"/>
    <m/>
    <m/>
    <m/>
    <m/>
    <e v="#N/A"/>
    <m/>
    <m/>
    <m/>
    <m/>
    <m/>
    <m/>
    <m/>
    <m/>
    <m/>
    <m/>
    <m/>
    <m/>
    <m/>
    <m/>
    <m/>
    <m/>
    <m/>
    <m/>
    <m/>
    <m/>
    <m/>
    <m/>
  </r>
  <r>
    <m/>
    <s v="V200005"/>
    <s v="2021-0021"/>
    <x v="106"/>
    <n v="1"/>
    <s v="Wagon"/>
    <n v="176"/>
    <e v="#N/A"/>
    <x v="39"/>
    <m/>
    <m/>
    <x v="3"/>
    <x v="3"/>
    <n v="1"/>
    <m/>
    <m/>
    <n v="1"/>
    <m/>
    <n v="0"/>
    <n v="0"/>
    <x v="1"/>
    <m/>
    <m/>
    <m/>
    <x v="0"/>
    <s v="automatisch verlängert da nicht gekündigt"/>
    <m/>
    <m/>
    <e v="#N/A"/>
    <e v="#N/A"/>
    <n v="729"/>
    <x v="1"/>
    <m/>
    <m/>
    <m/>
    <m/>
    <s v="with cut-off date"/>
    <d v="2022-12-01T00:00:00"/>
    <m/>
    <n v="3"/>
    <n v="3"/>
    <m/>
    <e v="#N/A"/>
    <m/>
    <n v="1"/>
    <m/>
    <m/>
    <m/>
    <m/>
    <m/>
    <m/>
    <m/>
    <m/>
    <m/>
    <m/>
    <m/>
    <m/>
    <m/>
    <m/>
    <m/>
    <m/>
    <m/>
    <m/>
    <m/>
    <n v="120000"/>
    <m/>
    <m/>
    <s v="Euro"/>
    <n v="33.5"/>
    <m/>
    <m/>
    <m/>
    <m/>
    <e v="#N/A"/>
    <m/>
    <m/>
    <m/>
    <m/>
    <m/>
    <m/>
    <m/>
    <m/>
    <m/>
    <m/>
    <m/>
    <m/>
    <m/>
    <m/>
    <m/>
    <m/>
    <m/>
    <m/>
    <m/>
    <m/>
    <m/>
    <m/>
  </r>
  <r>
    <m/>
    <s v="V200005"/>
    <s v="2021-0021"/>
    <x v="106"/>
    <n v="1"/>
    <s v="Wagon"/>
    <n v="177"/>
    <e v="#N/A"/>
    <x v="39"/>
    <m/>
    <m/>
    <x v="3"/>
    <x v="3"/>
    <n v="1"/>
    <m/>
    <m/>
    <n v="1"/>
    <m/>
    <n v="0"/>
    <n v="0"/>
    <x v="1"/>
    <m/>
    <m/>
    <m/>
    <x v="0"/>
    <s v="automatisch verlängert da nicht gekündigt"/>
    <m/>
    <m/>
    <e v="#N/A"/>
    <e v="#N/A"/>
    <n v="729"/>
    <x v="1"/>
    <m/>
    <m/>
    <m/>
    <m/>
    <s v="with cut-off date"/>
    <d v="2022-12-01T00:00:00"/>
    <m/>
    <n v="3"/>
    <n v="3"/>
    <m/>
    <e v="#N/A"/>
    <m/>
    <n v="1"/>
    <m/>
    <m/>
    <m/>
    <m/>
    <m/>
    <m/>
    <m/>
    <m/>
    <m/>
    <m/>
    <m/>
    <m/>
    <m/>
    <m/>
    <m/>
    <m/>
    <m/>
    <m/>
    <m/>
    <n v="120000"/>
    <m/>
    <m/>
    <s v="Euro"/>
    <n v="33.5"/>
    <m/>
    <m/>
    <m/>
    <m/>
    <e v="#N/A"/>
    <m/>
    <m/>
    <m/>
    <m/>
    <m/>
    <m/>
    <m/>
    <m/>
    <m/>
    <m/>
    <m/>
    <m/>
    <m/>
    <m/>
    <m/>
    <m/>
    <m/>
    <m/>
    <m/>
    <m/>
    <m/>
    <m/>
  </r>
  <r>
    <m/>
    <s v="V200005"/>
    <s v="2021-0021"/>
    <x v="106"/>
    <n v="1"/>
    <s v="Wagon"/>
    <n v="168"/>
    <e v="#N/A"/>
    <x v="39"/>
    <m/>
    <m/>
    <x v="3"/>
    <x v="3"/>
    <n v="1"/>
    <m/>
    <m/>
    <n v="1"/>
    <m/>
    <n v="0"/>
    <n v="0"/>
    <x v="1"/>
    <m/>
    <m/>
    <m/>
    <x v="0"/>
    <s v="automatisch verlängert da nicht gekündigt"/>
    <m/>
    <m/>
    <e v="#N/A"/>
    <e v="#N/A"/>
    <n v="729"/>
    <x v="1"/>
    <m/>
    <m/>
    <m/>
    <m/>
    <s v="with cut-off date"/>
    <d v="2022-12-01T00:00:00"/>
    <m/>
    <n v="3"/>
    <n v="3"/>
    <m/>
    <e v="#N/A"/>
    <m/>
    <n v="1"/>
    <m/>
    <m/>
    <m/>
    <m/>
    <m/>
    <m/>
    <m/>
    <m/>
    <m/>
    <m/>
    <m/>
    <m/>
    <m/>
    <m/>
    <m/>
    <m/>
    <m/>
    <m/>
    <m/>
    <n v="120000"/>
    <m/>
    <m/>
    <s v="Euro"/>
    <n v="33.5"/>
    <m/>
    <m/>
    <m/>
    <m/>
    <e v="#N/A"/>
    <m/>
    <m/>
    <m/>
    <m/>
    <m/>
    <m/>
    <m/>
    <m/>
    <m/>
    <m/>
    <m/>
    <m/>
    <m/>
    <m/>
    <m/>
    <m/>
    <m/>
    <m/>
    <m/>
    <m/>
    <m/>
    <m/>
  </r>
  <r>
    <m/>
    <s v="V200005"/>
    <s v="2021-0021"/>
    <x v="106"/>
    <n v="1"/>
    <s v="Wagon"/>
    <n v="178"/>
    <e v="#N/A"/>
    <x v="39"/>
    <m/>
    <m/>
    <x v="3"/>
    <x v="3"/>
    <n v="1"/>
    <m/>
    <m/>
    <n v="1"/>
    <m/>
    <n v="0"/>
    <n v="0"/>
    <x v="1"/>
    <m/>
    <m/>
    <m/>
    <x v="0"/>
    <s v="automatisch verlängert da nicht gekündigt"/>
    <m/>
    <m/>
    <e v="#N/A"/>
    <e v="#N/A"/>
    <n v="729"/>
    <x v="1"/>
    <m/>
    <m/>
    <m/>
    <m/>
    <s v="with cut-off date"/>
    <d v="2022-12-01T00:00:00"/>
    <m/>
    <n v="3"/>
    <n v="3"/>
    <m/>
    <e v="#N/A"/>
    <m/>
    <n v="1"/>
    <m/>
    <m/>
    <m/>
    <m/>
    <m/>
    <m/>
    <m/>
    <m/>
    <m/>
    <m/>
    <m/>
    <m/>
    <m/>
    <m/>
    <m/>
    <m/>
    <m/>
    <m/>
    <m/>
    <n v="120000"/>
    <m/>
    <m/>
    <s v="Euro"/>
    <n v="33.5"/>
    <m/>
    <m/>
    <m/>
    <m/>
    <e v="#N/A"/>
    <m/>
    <m/>
    <m/>
    <m/>
    <m/>
    <m/>
    <m/>
    <m/>
    <m/>
    <m/>
    <m/>
    <m/>
    <m/>
    <m/>
    <m/>
    <m/>
    <m/>
    <m/>
    <m/>
    <m/>
    <m/>
    <m/>
  </r>
  <r>
    <m/>
    <s v="V200005"/>
    <s v="2021-0021"/>
    <x v="106"/>
    <n v="1"/>
    <s v="Wagon"/>
    <n v="170"/>
    <e v="#N/A"/>
    <x v="39"/>
    <m/>
    <m/>
    <x v="3"/>
    <x v="3"/>
    <n v="1"/>
    <m/>
    <m/>
    <n v="1"/>
    <m/>
    <n v="0"/>
    <n v="0"/>
    <x v="1"/>
    <m/>
    <m/>
    <m/>
    <x v="0"/>
    <s v="automatisch verlängert da nicht gekündigt"/>
    <m/>
    <m/>
    <e v="#N/A"/>
    <e v="#N/A"/>
    <n v="729"/>
    <x v="1"/>
    <m/>
    <m/>
    <m/>
    <m/>
    <s v="with cut-off date"/>
    <d v="2022-12-01T00:00:00"/>
    <m/>
    <n v="3"/>
    <n v="3"/>
    <m/>
    <e v="#N/A"/>
    <m/>
    <n v="1"/>
    <m/>
    <m/>
    <m/>
    <m/>
    <m/>
    <m/>
    <m/>
    <m/>
    <m/>
    <m/>
    <m/>
    <m/>
    <m/>
    <m/>
    <m/>
    <m/>
    <m/>
    <m/>
    <m/>
    <n v="120000"/>
    <m/>
    <m/>
    <s v="Euro"/>
    <n v="33.5"/>
    <m/>
    <m/>
    <m/>
    <m/>
    <e v="#N/A"/>
    <m/>
    <m/>
    <m/>
    <m/>
    <m/>
    <m/>
    <m/>
    <m/>
    <m/>
    <m/>
    <m/>
    <m/>
    <m/>
    <m/>
    <m/>
    <m/>
    <m/>
    <m/>
    <m/>
    <m/>
    <m/>
    <m/>
  </r>
  <r>
    <m/>
    <s v="V200005"/>
    <s v="2021-0021"/>
    <x v="106"/>
    <n v="2"/>
    <s v="Batch"/>
    <m/>
    <m/>
    <x v="39"/>
    <s v="DEU"/>
    <s v="Middle EU - DEU"/>
    <x v="3"/>
    <x v="3"/>
    <n v="12"/>
    <m/>
    <m/>
    <n v="12"/>
    <n v="0"/>
    <n v="0"/>
    <n v="0"/>
    <x v="2"/>
    <m/>
    <m/>
    <m/>
    <x v="0"/>
    <m/>
    <m/>
    <m/>
    <d v="2021-12-02T00:00:00"/>
    <d v="2025-12-31T00:00:00"/>
    <m/>
    <x v="10"/>
    <m/>
    <m/>
    <m/>
    <m/>
    <s v="with cut-off date"/>
    <d v="2022-12-01T00:00:00"/>
    <m/>
    <n v="3"/>
    <n v="3"/>
    <m/>
    <m/>
    <s v="nach 12 Monaten bis zu 30 Wagen vorzeitig zurückzugeben. Nachzahlung in Höhe von EUR 1,00 je zuruckgegebenen Wagen und Miettag."/>
    <n v="1"/>
    <m/>
    <m/>
    <m/>
    <m/>
    <m/>
    <m/>
    <n v="44896"/>
    <s v="B"/>
    <m/>
    <s v="1.1"/>
    <s v="CHE"/>
    <s v="Not required"/>
    <m/>
    <s v="N"/>
    <m/>
    <m/>
    <n v="1"/>
    <m/>
    <m/>
    <n v="120000"/>
    <m/>
    <m/>
    <s v="Euro"/>
    <n v="33.5"/>
    <n v="-1.5"/>
    <n v="0"/>
    <m/>
    <n v="-1.376712328767123"/>
    <n v="32"/>
    <m/>
    <n v="0"/>
    <m/>
    <m/>
    <n v="9.539999999999999"/>
    <n v="-1.5"/>
    <n v="8.039999999999999"/>
    <n v="0"/>
    <n v="0"/>
    <n v="0"/>
    <n v="23.96"/>
    <s v="0.00"/>
    <n v="23.96"/>
    <n v="1"/>
    <n v="0"/>
    <n v="23.96"/>
    <n v="24.08328767123287"/>
    <n v="1440000"/>
    <n v="0"/>
    <m/>
    <n v="0"/>
    <n v="139776"/>
  </r>
  <r>
    <m/>
    <s v="V200005"/>
    <s v="2021-0021"/>
    <x v="106"/>
    <n v="2"/>
    <s v="Wagon"/>
    <n v="179"/>
    <e v="#N/A"/>
    <x v="39"/>
    <m/>
    <m/>
    <x v="3"/>
    <x v="3"/>
    <n v="1"/>
    <m/>
    <m/>
    <n v="1"/>
    <m/>
    <n v="0"/>
    <n v="0"/>
    <x v="1"/>
    <m/>
    <m/>
    <m/>
    <x v="0"/>
    <m/>
    <m/>
    <m/>
    <e v="#N/A"/>
    <e v="#N/A"/>
    <n v="729"/>
    <x v="1"/>
    <m/>
    <m/>
    <m/>
    <m/>
    <s v="with cut-off date"/>
    <d v="2022-12-01T00:00:00"/>
    <m/>
    <n v="3"/>
    <n v="3"/>
    <m/>
    <e v="#N/A"/>
    <m/>
    <n v="1"/>
    <m/>
    <m/>
    <m/>
    <m/>
    <m/>
    <m/>
    <m/>
    <m/>
    <m/>
    <m/>
    <m/>
    <m/>
    <m/>
    <m/>
    <m/>
    <m/>
    <m/>
    <m/>
    <m/>
    <n v="120000"/>
    <m/>
    <m/>
    <s v="Euro"/>
    <n v="33.5"/>
    <m/>
    <m/>
    <m/>
    <m/>
    <e v="#N/A"/>
    <m/>
    <m/>
    <m/>
    <m/>
    <m/>
    <m/>
    <m/>
    <m/>
    <m/>
    <m/>
    <m/>
    <m/>
    <m/>
    <m/>
    <m/>
    <m/>
    <m/>
    <m/>
    <m/>
    <m/>
    <m/>
    <m/>
  </r>
  <r>
    <m/>
    <s v="V200005"/>
    <s v="2021-0021"/>
    <x v="106"/>
    <n v="2"/>
    <s v="Wagon"/>
    <n v="180"/>
    <e v="#N/A"/>
    <x v="39"/>
    <m/>
    <m/>
    <x v="3"/>
    <x v="3"/>
    <n v="1"/>
    <m/>
    <m/>
    <n v="1"/>
    <m/>
    <n v="0"/>
    <n v="0"/>
    <x v="1"/>
    <m/>
    <m/>
    <m/>
    <x v="0"/>
    <m/>
    <m/>
    <m/>
    <e v="#N/A"/>
    <e v="#N/A"/>
    <n v="729"/>
    <x v="1"/>
    <m/>
    <m/>
    <m/>
    <m/>
    <s v="with cut-off date"/>
    <d v="2022-12-01T00:00:00"/>
    <m/>
    <n v="3"/>
    <n v="3"/>
    <m/>
    <e v="#N/A"/>
    <m/>
    <n v="1"/>
    <m/>
    <m/>
    <m/>
    <m/>
    <m/>
    <m/>
    <m/>
    <m/>
    <m/>
    <m/>
    <m/>
    <m/>
    <m/>
    <m/>
    <m/>
    <m/>
    <m/>
    <m/>
    <m/>
    <n v="120000"/>
    <m/>
    <m/>
    <s v="Euro"/>
    <n v="33.5"/>
    <m/>
    <m/>
    <m/>
    <m/>
    <e v="#N/A"/>
    <m/>
    <m/>
    <m/>
    <m/>
    <m/>
    <m/>
    <m/>
    <m/>
    <m/>
    <m/>
    <m/>
    <m/>
    <m/>
    <m/>
    <m/>
    <m/>
    <m/>
    <m/>
    <m/>
    <m/>
    <m/>
    <m/>
  </r>
  <r>
    <m/>
    <s v="V200005"/>
    <s v="2021-0021"/>
    <x v="106"/>
    <n v="2"/>
    <s v="Wagon"/>
    <n v="181"/>
    <e v="#N/A"/>
    <x v="39"/>
    <m/>
    <m/>
    <x v="3"/>
    <x v="3"/>
    <n v="1"/>
    <m/>
    <m/>
    <n v="1"/>
    <m/>
    <n v="0"/>
    <n v="0"/>
    <x v="1"/>
    <m/>
    <m/>
    <m/>
    <x v="0"/>
    <m/>
    <m/>
    <m/>
    <e v="#N/A"/>
    <e v="#N/A"/>
    <n v="729"/>
    <x v="1"/>
    <m/>
    <m/>
    <m/>
    <m/>
    <s v="with cut-off date"/>
    <d v="2022-12-01T00:00:00"/>
    <m/>
    <n v="3"/>
    <n v="3"/>
    <m/>
    <e v="#N/A"/>
    <m/>
    <n v="1"/>
    <m/>
    <m/>
    <m/>
    <m/>
    <m/>
    <m/>
    <m/>
    <m/>
    <m/>
    <m/>
    <m/>
    <m/>
    <m/>
    <m/>
    <m/>
    <m/>
    <m/>
    <m/>
    <m/>
    <n v="120000"/>
    <m/>
    <m/>
    <s v="Euro"/>
    <n v="33.5"/>
    <m/>
    <m/>
    <m/>
    <m/>
    <e v="#N/A"/>
    <m/>
    <m/>
    <m/>
    <m/>
    <m/>
    <m/>
    <m/>
    <m/>
    <m/>
    <m/>
    <m/>
    <m/>
    <m/>
    <m/>
    <m/>
    <m/>
    <m/>
    <m/>
    <m/>
    <m/>
    <m/>
    <m/>
  </r>
  <r>
    <m/>
    <s v="V200005"/>
    <s v="2021-0021"/>
    <x v="106"/>
    <n v="2"/>
    <s v="Wagon"/>
    <n v="182"/>
    <e v="#N/A"/>
    <x v="39"/>
    <m/>
    <m/>
    <x v="3"/>
    <x v="3"/>
    <n v="1"/>
    <m/>
    <m/>
    <n v="1"/>
    <m/>
    <n v="0"/>
    <n v="0"/>
    <x v="1"/>
    <m/>
    <m/>
    <m/>
    <x v="0"/>
    <m/>
    <m/>
    <m/>
    <e v="#N/A"/>
    <e v="#N/A"/>
    <n v="729"/>
    <x v="1"/>
    <m/>
    <m/>
    <m/>
    <m/>
    <s v="with cut-off date"/>
    <d v="2022-12-01T00:00:00"/>
    <m/>
    <n v="3"/>
    <n v="3"/>
    <m/>
    <e v="#N/A"/>
    <m/>
    <n v="1"/>
    <m/>
    <m/>
    <m/>
    <m/>
    <m/>
    <m/>
    <m/>
    <m/>
    <m/>
    <m/>
    <m/>
    <m/>
    <m/>
    <m/>
    <m/>
    <m/>
    <m/>
    <m/>
    <m/>
    <n v="120000"/>
    <m/>
    <m/>
    <s v="Euro"/>
    <n v="33.5"/>
    <m/>
    <m/>
    <m/>
    <m/>
    <e v="#N/A"/>
    <m/>
    <m/>
    <m/>
    <m/>
    <m/>
    <m/>
    <m/>
    <m/>
    <m/>
    <m/>
    <m/>
    <m/>
    <m/>
    <m/>
    <m/>
    <m/>
    <m/>
    <m/>
    <m/>
    <m/>
    <m/>
    <m/>
  </r>
  <r>
    <m/>
    <s v="V200005"/>
    <s v="2021-0021"/>
    <x v="106"/>
    <n v="2"/>
    <s v="Wagon"/>
    <n v="77"/>
    <e v="#N/A"/>
    <x v="39"/>
    <m/>
    <m/>
    <x v="3"/>
    <x v="3"/>
    <n v="1"/>
    <m/>
    <m/>
    <n v="1"/>
    <m/>
    <n v="0"/>
    <n v="0"/>
    <x v="1"/>
    <m/>
    <m/>
    <m/>
    <x v="0"/>
    <m/>
    <m/>
    <m/>
    <e v="#N/A"/>
    <e v="#N/A"/>
    <n v="729"/>
    <x v="1"/>
    <m/>
    <m/>
    <m/>
    <m/>
    <s v="with cut-off date"/>
    <d v="2022-12-01T00:00:00"/>
    <m/>
    <n v="3"/>
    <n v="3"/>
    <m/>
    <e v="#N/A"/>
    <m/>
    <n v="1"/>
    <m/>
    <m/>
    <m/>
    <m/>
    <m/>
    <m/>
    <m/>
    <m/>
    <m/>
    <m/>
    <m/>
    <m/>
    <m/>
    <m/>
    <m/>
    <m/>
    <m/>
    <m/>
    <m/>
    <n v="120000"/>
    <m/>
    <m/>
    <s v="Euro"/>
    <n v="33.5"/>
    <m/>
    <m/>
    <m/>
    <m/>
    <e v="#N/A"/>
    <m/>
    <m/>
    <m/>
    <m/>
    <m/>
    <m/>
    <m/>
    <m/>
    <m/>
    <m/>
    <m/>
    <m/>
    <m/>
    <m/>
    <m/>
    <m/>
    <m/>
    <m/>
    <m/>
    <m/>
    <m/>
    <m/>
  </r>
  <r>
    <m/>
    <s v="V200005"/>
    <s v="2021-0021"/>
    <x v="106"/>
    <n v="2"/>
    <s v="Wagon"/>
    <n v="183"/>
    <e v="#N/A"/>
    <x v="39"/>
    <m/>
    <m/>
    <x v="3"/>
    <x v="3"/>
    <n v="1"/>
    <m/>
    <m/>
    <n v="1"/>
    <m/>
    <n v="0"/>
    <n v="0"/>
    <x v="1"/>
    <m/>
    <m/>
    <m/>
    <x v="0"/>
    <m/>
    <m/>
    <m/>
    <e v="#N/A"/>
    <e v="#N/A"/>
    <n v="729"/>
    <x v="1"/>
    <m/>
    <m/>
    <m/>
    <m/>
    <s v="with cut-off date"/>
    <d v="2022-12-01T00:00:00"/>
    <m/>
    <n v="3"/>
    <n v="3"/>
    <m/>
    <e v="#N/A"/>
    <m/>
    <n v="1"/>
    <m/>
    <m/>
    <m/>
    <m/>
    <m/>
    <m/>
    <m/>
    <m/>
    <m/>
    <m/>
    <m/>
    <m/>
    <m/>
    <m/>
    <m/>
    <m/>
    <m/>
    <m/>
    <m/>
    <n v="120000"/>
    <m/>
    <m/>
    <s v="Euro"/>
    <n v="33.5"/>
    <m/>
    <m/>
    <m/>
    <m/>
    <e v="#N/A"/>
    <m/>
    <m/>
    <m/>
    <m/>
    <m/>
    <m/>
    <m/>
    <m/>
    <m/>
    <m/>
    <m/>
    <m/>
    <m/>
    <m/>
    <m/>
    <m/>
    <m/>
    <m/>
    <m/>
    <m/>
    <m/>
    <m/>
  </r>
  <r>
    <m/>
    <s v="V200005"/>
    <s v="2021-0021"/>
    <x v="106"/>
    <n v="2"/>
    <s v="Wagon"/>
    <n v="184"/>
    <e v="#N/A"/>
    <x v="39"/>
    <m/>
    <m/>
    <x v="3"/>
    <x v="3"/>
    <n v="1"/>
    <m/>
    <m/>
    <n v="1"/>
    <m/>
    <n v="0"/>
    <n v="0"/>
    <x v="1"/>
    <m/>
    <m/>
    <m/>
    <x v="0"/>
    <m/>
    <m/>
    <m/>
    <e v="#N/A"/>
    <e v="#N/A"/>
    <n v="729"/>
    <x v="1"/>
    <m/>
    <m/>
    <m/>
    <m/>
    <s v="with cut-off date"/>
    <d v="2022-12-01T00:00:00"/>
    <m/>
    <n v="3"/>
    <n v="3"/>
    <m/>
    <e v="#N/A"/>
    <m/>
    <n v="1"/>
    <m/>
    <m/>
    <m/>
    <m/>
    <m/>
    <m/>
    <m/>
    <m/>
    <m/>
    <m/>
    <m/>
    <m/>
    <m/>
    <m/>
    <m/>
    <m/>
    <m/>
    <m/>
    <m/>
    <n v="120000"/>
    <m/>
    <m/>
    <s v="Euro"/>
    <n v="33.5"/>
    <m/>
    <m/>
    <m/>
    <m/>
    <e v="#N/A"/>
    <m/>
    <m/>
    <m/>
    <m/>
    <m/>
    <m/>
    <m/>
    <m/>
    <m/>
    <m/>
    <m/>
    <m/>
    <m/>
    <m/>
    <m/>
    <m/>
    <m/>
    <m/>
    <m/>
    <m/>
    <m/>
    <m/>
  </r>
  <r>
    <m/>
    <s v="V200005"/>
    <s v="2021-0021"/>
    <x v="106"/>
    <n v="2"/>
    <s v="Wagon"/>
    <n v="185"/>
    <e v="#N/A"/>
    <x v="39"/>
    <m/>
    <m/>
    <x v="3"/>
    <x v="3"/>
    <n v="1"/>
    <m/>
    <m/>
    <n v="1"/>
    <m/>
    <n v="0"/>
    <n v="0"/>
    <x v="1"/>
    <m/>
    <m/>
    <m/>
    <x v="0"/>
    <m/>
    <m/>
    <m/>
    <e v="#N/A"/>
    <e v="#N/A"/>
    <n v="729"/>
    <x v="1"/>
    <m/>
    <m/>
    <m/>
    <m/>
    <s v="with cut-off date"/>
    <d v="2022-12-01T00:00:00"/>
    <m/>
    <n v="3"/>
    <n v="3"/>
    <m/>
    <e v="#N/A"/>
    <m/>
    <n v="1"/>
    <m/>
    <m/>
    <m/>
    <m/>
    <m/>
    <m/>
    <m/>
    <m/>
    <m/>
    <m/>
    <m/>
    <m/>
    <m/>
    <m/>
    <m/>
    <m/>
    <m/>
    <m/>
    <m/>
    <n v="120000"/>
    <m/>
    <m/>
    <s v="Euro"/>
    <n v="33.5"/>
    <m/>
    <m/>
    <m/>
    <m/>
    <e v="#N/A"/>
    <m/>
    <m/>
    <m/>
    <m/>
    <m/>
    <m/>
    <m/>
    <m/>
    <m/>
    <m/>
    <m/>
    <m/>
    <m/>
    <m/>
    <m/>
    <m/>
    <m/>
    <m/>
    <m/>
    <m/>
    <m/>
    <m/>
  </r>
  <r>
    <m/>
    <s v="V200005"/>
    <s v="2021-0021"/>
    <x v="106"/>
    <n v="2"/>
    <s v="Wagon"/>
    <n v="87"/>
    <e v="#N/A"/>
    <x v="39"/>
    <m/>
    <m/>
    <x v="3"/>
    <x v="3"/>
    <n v="1"/>
    <m/>
    <m/>
    <n v="1"/>
    <m/>
    <n v="0"/>
    <n v="0"/>
    <x v="1"/>
    <m/>
    <m/>
    <m/>
    <x v="0"/>
    <m/>
    <m/>
    <m/>
    <e v="#N/A"/>
    <e v="#N/A"/>
    <n v="729"/>
    <x v="1"/>
    <m/>
    <m/>
    <m/>
    <m/>
    <s v="with cut-off date"/>
    <d v="2022-12-01T00:00:00"/>
    <m/>
    <n v="3"/>
    <n v="3"/>
    <m/>
    <e v="#N/A"/>
    <m/>
    <n v="1"/>
    <m/>
    <m/>
    <m/>
    <m/>
    <m/>
    <m/>
    <m/>
    <m/>
    <m/>
    <m/>
    <m/>
    <m/>
    <m/>
    <m/>
    <m/>
    <m/>
    <m/>
    <m/>
    <m/>
    <n v="120000"/>
    <m/>
    <m/>
    <s v="Euro"/>
    <n v="33.5"/>
    <m/>
    <m/>
    <m/>
    <m/>
    <e v="#N/A"/>
    <m/>
    <m/>
    <m/>
    <m/>
    <m/>
    <m/>
    <m/>
    <m/>
    <m/>
    <m/>
    <m/>
    <m/>
    <m/>
    <m/>
    <m/>
    <m/>
    <m/>
    <m/>
    <m/>
    <m/>
    <m/>
    <m/>
  </r>
  <r>
    <m/>
    <s v="V200005"/>
    <s v="2021-0021"/>
    <x v="106"/>
    <n v="2"/>
    <s v="Wagon"/>
    <n v="90"/>
    <e v="#N/A"/>
    <x v="39"/>
    <m/>
    <m/>
    <x v="3"/>
    <x v="3"/>
    <n v="1"/>
    <m/>
    <m/>
    <n v="1"/>
    <m/>
    <n v="0"/>
    <n v="0"/>
    <x v="1"/>
    <m/>
    <m/>
    <m/>
    <x v="0"/>
    <m/>
    <m/>
    <m/>
    <e v="#N/A"/>
    <e v="#N/A"/>
    <n v="729"/>
    <x v="1"/>
    <m/>
    <m/>
    <m/>
    <m/>
    <s v="with cut-off date"/>
    <d v="2022-12-01T00:00:00"/>
    <m/>
    <n v="3"/>
    <n v="3"/>
    <m/>
    <e v="#N/A"/>
    <m/>
    <n v="1"/>
    <m/>
    <m/>
    <m/>
    <m/>
    <m/>
    <m/>
    <m/>
    <m/>
    <m/>
    <m/>
    <m/>
    <m/>
    <m/>
    <m/>
    <m/>
    <m/>
    <m/>
    <m/>
    <m/>
    <n v="120000"/>
    <m/>
    <m/>
    <s v="Euro"/>
    <n v="33.5"/>
    <m/>
    <m/>
    <m/>
    <m/>
    <e v="#N/A"/>
    <m/>
    <m/>
    <m/>
    <m/>
    <m/>
    <m/>
    <m/>
    <m/>
    <m/>
    <m/>
    <m/>
    <m/>
    <m/>
    <m/>
    <m/>
    <m/>
    <m/>
    <m/>
    <m/>
    <m/>
    <m/>
    <m/>
  </r>
  <r>
    <m/>
    <s v="V200005"/>
    <s v="2021-0021"/>
    <x v="106"/>
    <n v="2"/>
    <s v="Wagon"/>
    <n v="91"/>
    <e v="#N/A"/>
    <x v="39"/>
    <m/>
    <m/>
    <x v="3"/>
    <x v="3"/>
    <n v="1"/>
    <m/>
    <m/>
    <n v="1"/>
    <m/>
    <n v="0"/>
    <n v="0"/>
    <x v="1"/>
    <m/>
    <m/>
    <m/>
    <x v="0"/>
    <m/>
    <m/>
    <m/>
    <e v="#N/A"/>
    <e v="#N/A"/>
    <n v="729"/>
    <x v="1"/>
    <m/>
    <m/>
    <m/>
    <m/>
    <s v="with cut-off date"/>
    <d v="2022-12-01T00:00:00"/>
    <m/>
    <n v="3"/>
    <n v="3"/>
    <m/>
    <e v="#N/A"/>
    <m/>
    <n v="1"/>
    <m/>
    <m/>
    <m/>
    <m/>
    <m/>
    <m/>
    <m/>
    <m/>
    <m/>
    <m/>
    <m/>
    <m/>
    <m/>
    <m/>
    <m/>
    <m/>
    <m/>
    <m/>
    <m/>
    <n v="120000"/>
    <m/>
    <m/>
    <s v="Euro"/>
    <n v="33.5"/>
    <m/>
    <m/>
    <m/>
    <m/>
    <e v="#N/A"/>
    <m/>
    <m/>
    <m/>
    <m/>
    <m/>
    <m/>
    <m/>
    <m/>
    <m/>
    <m/>
    <m/>
    <m/>
    <m/>
    <m/>
    <m/>
    <m/>
    <m/>
    <m/>
    <m/>
    <m/>
    <m/>
    <m/>
  </r>
  <r>
    <m/>
    <s v="V200005"/>
    <s v="2021-0021"/>
    <x v="106"/>
    <n v="2"/>
    <s v="Wagon"/>
    <n v="92"/>
    <e v="#N/A"/>
    <x v="39"/>
    <m/>
    <m/>
    <x v="3"/>
    <x v="3"/>
    <n v="1"/>
    <m/>
    <m/>
    <n v="1"/>
    <m/>
    <n v="0"/>
    <n v="0"/>
    <x v="1"/>
    <m/>
    <m/>
    <m/>
    <x v="0"/>
    <m/>
    <m/>
    <m/>
    <e v="#N/A"/>
    <e v="#N/A"/>
    <n v="729"/>
    <x v="1"/>
    <m/>
    <m/>
    <m/>
    <m/>
    <s v="with cut-off date"/>
    <d v="2022-12-01T00:00:00"/>
    <m/>
    <n v="3"/>
    <n v="3"/>
    <m/>
    <e v="#N/A"/>
    <m/>
    <n v="1"/>
    <m/>
    <m/>
    <m/>
    <m/>
    <m/>
    <m/>
    <m/>
    <m/>
    <m/>
    <m/>
    <m/>
    <m/>
    <m/>
    <m/>
    <m/>
    <m/>
    <m/>
    <m/>
    <m/>
    <n v="120000"/>
    <m/>
    <m/>
    <s v="Euro"/>
    <n v="33.5"/>
    <m/>
    <m/>
    <m/>
    <m/>
    <e v="#N/A"/>
    <m/>
    <m/>
    <m/>
    <m/>
    <m/>
    <m/>
    <m/>
    <m/>
    <m/>
    <m/>
    <m/>
    <m/>
    <m/>
    <m/>
    <m/>
    <m/>
    <m/>
    <m/>
    <m/>
    <m/>
    <m/>
    <m/>
  </r>
  <r>
    <m/>
    <s v="V200005"/>
    <s v="2021-0021"/>
    <x v="106"/>
    <n v="2"/>
    <s v="Wagon"/>
    <n v="93"/>
    <e v="#N/A"/>
    <x v="39"/>
    <m/>
    <m/>
    <x v="3"/>
    <x v="3"/>
    <n v="1"/>
    <m/>
    <m/>
    <n v="1"/>
    <m/>
    <n v="0"/>
    <n v="0"/>
    <x v="1"/>
    <m/>
    <m/>
    <m/>
    <x v="0"/>
    <m/>
    <m/>
    <m/>
    <e v="#N/A"/>
    <e v="#N/A"/>
    <n v="729"/>
    <x v="1"/>
    <m/>
    <m/>
    <m/>
    <m/>
    <s v="with cut-off date"/>
    <d v="2022-12-01T00:00:00"/>
    <m/>
    <n v="3"/>
    <n v="3"/>
    <m/>
    <e v="#N/A"/>
    <m/>
    <n v="1"/>
    <m/>
    <m/>
    <m/>
    <m/>
    <m/>
    <m/>
    <m/>
    <m/>
    <m/>
    <m/>
    <m/>
    <m/>
    <m/>
    <m/>
    <m/>
    <m/>
    <m/>
    <m/>
    <m/>
    <n v="120000"/>
    <m/>
    <m/>
    <s v="Euro"/>
    <n v="33.5"/>
    <m/>
    <m/>
    <m/>
    <m/>
    <e v="#N/A"/>
    <m/>
    <m/>
    <m/>
    <m/>
    <m/>
    <m/>
    <m/>
    <m/>
    <m/>
    <m/>
    <m/>
    <m/>
    <m/>
    <m/>
    <m/>
    <m/>
    <m/>
    <m/>
    <m/>
    <m/>
    <m/>
    <m/>
  </r>
  <r>
    <m/>
    <s v="V200005"/>
    <s v="2021-0021"/>
    <x v="106"/>
    <n v="2"/>
    <s v="Wagon"/>
    <n v="94"/>
    <e v="#N/A"/>
    <x v="39"/>
    <m/>
    <m/>
    <x v="3"/>
    <x v="3"/>
    <n v="1"/>
    <m/>
    <m/>
    <n v="1"/>
    <m/>
    <n v="0"/>
    <n v="0"/>
    <x v="1"/>
    <m/>
    <m/>
    <m/>
    <x v="0"/>
    <m/>
    <m/>
    <m/>
    <e v="#N/A"/>
    <e v="#N/A"/>
    <n v="729"/>
    <x v="1"/>
    <m/>
    <m/>
    <m/>
    <m/>
    <s v="with cut-off date"/>
    <d v="2022-12-01T00:00:00"/>
    <m/>
    <n v="3"/>
    <n v="3"/>
    <m/>
    <e v="#N/A"/>
    <m/>
    <n v="1"/>
    <m/>
    <m/>
    <m/>
    <m/>
    <m/>
    <m/>
    <m/>
    <m/>
    <m/>
    <m/>
    <m/>
    <m/>
    <m/>
    <m/>
    <m/>
    <m/>
    <m/>
    <m/>
    <m/>
    <n v="120000"/>
    <m/>
    <m/>
    <s v="Euro"/>
    <n v="33.5"/>
    <m/>
    <m/>
    <m/>
    <m/>
    <e v="#N/A"/>
    <m/>
    <m/>
    <m/>
    <m/>
    <m/>
    <m/>
    <m/>
    <m/>
    <m/>
    <m/>
    <m/>
    <m/>
    <m/>
    <m/>
    <m/>
    <m/>
    <m/>
    <m/>
    <m/>
    <m/>
    <m/>
    <m/>
  </r>
  <r>
    <m/>
    <s v="V200005"/>
    <s v="2021-0021"/>
    <x v="106"/>
    <n v="2"/>
    <s v="Wagon"/>
    <n v="95"/>
    <e v="#N/A"/>
    <x v="39"/>
    <m/>
    <m/>
    <x v="3"/>
    <x v="3"/>
    <n v="1"/>
    <m/>
    <m/>
    <n v="1"/>
    <m/>
    <n v="0"/>
    <n v="0"/>
    <x v="1"/>
    <m/>
    <m/>
    <m/>
    <x v="0"/>
    <m/>
    <m/>
    <m/>
    <e v="#N/A"/>
    <e v="#N/A"/>
    <n v="729"/>
    <x v="1"/>
    <m/>
    <m/>
    <m/>
    <m/>
    <s v="with cut-off date"/>
    <d v="2022-12-01T00:00:00"/>
    <m/>
    <n v="3"/>
    <n v="3"/>
    <m/>
    <e v="#N/A"/>
    <m/>
    <n v="1"/>
    <m/>
    <m/>
    <m/>
    <m/>
    <m/>
    <m/>
    <m/>
    <m/>
    <m/>
    <m/>
    <m/>
    <m/>
    <m/>
    <m/>
    <m/>
    <m/>
    <m/>
    <m/>
    <m/>
    <n v="120000"/>
    <m/>
    <m/>
    <s v="Euro"/>
    <n v="33.5"/>
    <m/>
    <m/>
    <m/>
    <m/>
    <e v="#N/A"/>
    <m/>
    <m/>
    <m/>
    <m/>
    <m/>
    <m/>
    <m/>
    <m/>
    <m/>
    <m/>
    <m/>
    <m/>
    <m/>
    <m/>
    <m/>
    <m/>
    <m/>
    <m/>
    <m/>
    <m/>
    <m/>
    <m/>
  </r>
  <r>
    <m/>
    <s v="V200005"/>
    <s v="2021-0021"/>
    <x v="106"/>
    <n v="2"/>
    <s v="Wagon"/>
    <n v="96"/>
    <e v="#N/A"/>
    <x v="39"/>
    <m/>
    <m/>
    <x v="3"/>
    <x v="3"/>
    <n v="1"/>
    <m/>
    <m/>
    <n v="1"/>
    <m/>
    <n v="0"/>
    <n v="0"/>
    <x v="1"/>
    <m/>
    <m/>
    <m/>
    <x v="0"/>
    <m/>
    <m/>
    <m/>
    <e v="#N/A"/>
    <e v="#N/A"/>
    <n v="729"/>
    <x v="1"/>
    <m/>
    <m/>
    <m/>
    <m/>
    <s v="with cut-off date"/>
    <d v="2022-12-01T00:00:00"/>
    <m/>
    <n v="3"/>
    <n v="3"/>
    <m/>
    <e v="#N/A"/>
    <m/>
    <n v="1"/>
    <m/>
    <m/>
    <m/>
    <m/>
    <m/>
    <m/>
    <m/>
    <m/>
    <m/>
    <m/>
    <m/>
    <m/>
    <m/>
    <m/>
    <m/>
    <m/>
    <m/>
    <m/>
    <m/>
    <n v="120000"/>
    <m/>
    <m/>
    <s v="Euro"/>
    <n v="33.5"/>
    <m/>
    <m/>
    <m/>
    <m/>
    <e v="#N/A"/>
    <m/>
    <m/>
    <m/>
    <m/>
    <m/>
    <m/>
    <m/>
    <m/>
    <m/>
    <m/>
    <m/>
    <m/>
    <m/>
    <m/>
    <m/>
    <m/>
    <m/>
    <m/>
    <m/>
    <m/>
    <m/>
    <m/>
  </r>
  <r>
    <m/>
    <s v="V200005"/>
    <s v="2021-0021"/>
    <x v="106"/>
    <n v="2"/>
    <s v="Wagon"/>
    <n v="97"/>
    <e v="#N/A"/>
    <x v="39"/>
    <m/>
    <m/>
    <x v="3"/>
    <x v="3"/>
    <n v="1"/>
    <m/>
    <m/>
    <n v="1"/>
    <m/>
    <n v="0"/>
    <n v="0"/>
    <x v="1"/>
    <m/>
    <m/>
    <m/>
    <x v="0"/>
    <m/>
    <m/>
    <m/>
    <e v="#N/A"/>
    <e v="#N/A"/>
    <n v="729"/>
    <x v="1"/>
    <m/>
    <m/>
    <m/>
    <m/>
    <s v="with cut-off date"/>
    <d v="2022-12-01T00:00:00"/>
    <m/>
    <n v="3"/>
    <n v="3"/>
    <m/>
    <e v="#N/A"/>
    <m/>
    <n v="1"/>
    <m/>
    <m/>
    <m/>
    <m/>
    <m/>
    <m/>
    <m/>
    <m/>
    <m/>
    <m/>
    <m/>
    <m/>
    <m/>
    <m/>
    <m/>
    <m/>
    <m/>
    <m/>
    <m/>
    <n v="120000"/>
    <m/>
    <m/>
    <s v="Euro"/>
    <n v="33.5"/>
    <m/>
    <m/>
    <m/>
    <m/>
    <e v="#N/A"/>
    <m/>
    <m/>
    <m/>
    <m/>
    <m/>
    <m/>
    <m/>
    <m/>
    <m/>
    <m/>
    <m/>
    <m/>
    <m/>
    <m/>
    <m/>
    <m/>
    <m/>
    <m/>
    <m/>
    <m/>
    <m/>
    <m/>
  </r>
  <r>
    <m/>
    <s v="V200005"/>
    <s v="2021-0021"/>
    <x v="106"/>
    <n v="2"/>
    <s v="Wagon"/>
    <n v="98"/>
    <e v="#N/A"/>
    <x v="39"/>
    <m/>
    <m/>
    <x v="3"/>
    <x v="3"/>
    <n v="1"/>
    <m/>
    <m/>
    <n v="1"/>
    <m/>
    <n v="0"/>
    <n v="0"/>
    <x v="1"/>
    <m/>
    <m/>
    <m/>
    <x v="0"/>
    <m/>
    <m/>
    <m/>
    <e v="#N/A"/>
    <e v="#N/A"/>
    <n v="729"/>
    <x v="1"/>
    <m/>
    <m/>
    <m/>
    <m/>
    <s v="with cut-off date"/>
    <d v="2022-12-01T00:00:00"/>
    <m/>
    <n v="3"/>
    <n v="3"/>
    <m/>
    <e v="#N/A"/>
    <m/>
    <n v="1"/>
    <m/>
    <m/>
    <m/>
    <m/>
    <m/>
    <m/>
    <m/>
    <m/>
    <m/>
    <m/>
    <m/>
    <m/>
    <m/>
    <m/>
    <m/>
    <m/>
    <m/>
    <m/>
    <m/>
    <n v="120000"/>
    <m/>
    <m/>
    <s v="Euro"/>
    <n v="33.5"/>
    <m/>
    <m/>
    <m/>
    <m/>
    <e v="#N/A"/>
    <m/>
    <m/>
    <m/>
    <m/>
    <m/>
    <m/>
    <m/>
    <m/>
    <m/>
    <m/>
    <m/>
    <m/>
    <m/>
    <m/>
    <m/>
    <m/>
    <m/>
    <m/>
    <m/>
    <m/>
    <m/>
    <m/>
  </r>
  <r>
    <m/>
    <s v="V200005"/>
    <s v="2021-0021"/>
    <x v="106"/>
    <n v="2"/>
    <s v="Wagon"/>
    <n v="99"/>
    <e v="#N/A"/>
    <x v="39"/>
    <m/>
    <m/>
    <x v="3"/>
    <x v="3"/>
    <n v="1"/>
    <m/>
    <m/>
    <n v="1"/>
    <m/>
    <n v="0"/>
    <n v="0"/>
    <x v="1"/>
    <m/>
    <m/>
    <m/>
    <x v="0"/>
    <m/>
    <m/>
    <m/>
    <e v="#N/A"/>
    <e v="#N/A"/>
    <n v="729"/>
    <x v="1"/>
    <m/>
    <m/>
    <m/>
    <m/>
    <s v="with cut-off date"/>
    <d v="2022-12-01T00:00:00"/>
    <m/>
    <n v="3"/>
    <n v="3"/>
    <m/>
    <e v="#N/A"/>
    <m/>
    <n v="1"/>
    <m/>
    <m/>
    <m/>
    <m/>
    <m/>
    <m/>
    <m/>
    <m/>
    <m/>
    <m/>
    <m/>
    <m/>
    <m/>
    <m/>
    <m/>
    <m/>
    <m/>
    <m/>
    <m/>
    <n v="120000"/>
    <m/>
    <m/>
    <s v="Euro"/>
    <n v="33.5"/>
    <m/>
    <m/>
    <m/>
    <m/>
    <e v="#N/A"/>
    <m/>
    <m/>
    <m/>
    <m/>
    <m/>
    <m/>
    <m/>
    <m/>
    <m/>
    <m/>
    <m/>
    <m/>
    <m/>
    <m/>
    <m/>
    <m/>
    <m/>
    <m/>
    <m/>
    <m/>
    <m/>
    <m/>
  </r>
  <r>
    <m/>
    <s v="V200005"/>
    <s v="2021-0021"/>
    <x v="106"/>
    <n v="2"/>
    <s v="Wagon"/>
    <n v="100"/>
    <e v="#N/A"/>
    <x v="39"/>
    <m/>
    <m/>
    <x v="3"/>
    <x v="3"/>
    <n v="1"/>
    <m/>
    <m/>
    <n v="1"/>
    <m/>
    <n v="0"/>
    <n v="0"/>
    <x v="1"/>
    <m/>
    <m/>
    <m/>
    <x v="0"/>
    <m/>
    <m/>
    <m/>
    <e v="#N/A"/>
    <e v="#N/A"/>
    <n v="729"/>
    <x v="1"/>
    <m/>
    <m/>
    <m/>
    <m/>
    <s v="with cut-off date"/>
    <d v="2022-12-01T00:00:00"/>
    <m/>
    <n v="3"/>
    <n v="3"/>
    <m/>
    <e v="#N/A"/>
    <m/>
    <n v="1"/>
    <m/>
    <m/>
    <m/>
    <m/>
    <m/>
    <m/>
    <m/>
    <m/>
    <m/>
    <m/>
    <m/>
    <m/>
    <m/>
    <m/>
    <m/>
    <m/>
    <m/>
    <m/>
    <m/>
    <n v="120000"/>
    <m/>
    <m/>
    <s v="Euro"/>
    <n v="33.5"/>
    <m/>
    <m/>
    <m/>
    <m/>
    <e v="#N/A"/>
    <m/>
    <m/>
    <m/>
    <m/>
    <m/>
    <m/>
    <m/>
    <m/>
    <m/>
    <m/>
    <m/>
    <m/>
    <m/>
    <m/>
    <m/>
    <m/>
    <m/>
    <m/>
    <m/>
    <m/>
    <m/>
    <m/>
  </r>
  <r>
    <m/>
    <s v="V200005"/>
    <s v="2021-0021"/>
    <x v="106"/>
    <n v="2"/>
    <s v="Wagon"/>
    <n v="101"/>
    <e v="#N/A"/>
    <x v="39"/>
    <m/>
    <m/>
    <x v="3"/>
    <x v="3"/>
    <n v="1"/>
    <m/>
    <m/>
    <n v="1"/>
    <m/>
    <n v="0"/>
    <n v="0"/>
    <x v="1"/>
    <m/>
    <m/>
    <m/>
    <x v="0"/>
    <m/>
    <m/>
    <m/>
    <e v="#N/A"/>
    <e v="#N/A"/>
    <n v="729"/>
    <x v="1"/>
    <m/>
    <m/>
    <m/>
    <m/>
    <s v="with cut-off date"/>
    <d v="2022-12-01T00:00:00"/>
    <m/>
    <n v="3"/>
    <n v="3"/>
    <m/>
    <e v="#N/A"/>
    <m/>
    <n v="1"/>
    <m/>
    <m/>
    <m/>
    <m/>
    <m/>
    <m/>
    <m/>
    <m/>
    <m/>
    <m/>
    <m/>
    <m/>
    <m/>
    <m/>
    <m/>
    <m/>
    <m/>
    <m/>
    <m/>
    <n v="120000"/>
    <m/>
    <m/>
    <s v="Euro"/>
    <n v="33.5"/>
    <m/>
    <m/>
    <m/>
    <m/>
    <e v="#N/A"/>
    <m/>
    <m/>
    <m/>
    <m/>
    <m/>
    <m/>
    <m/>
    <m/>
    <m/>
    <m/>
    <m/>
    <m/>
    <m/>
    <m/>
    <m/>
    <m/>
    <m/>
    <m/>
    <m/>
    <m/>
    <m/>
    <m/>
  </r>
  <r>
    <m/>
    <s v="V200005"/>
    <s v="2021-0021"/>
    <x v="106"/>
    <n v="2"/>
    <s v="Wagon"/>
    <n v="102"/>
    <e v="#N/A"/>
    <x v="39"/>
    <m/>
    <m/>
    <x v="3"/>
    <x v="3"/>
    <n v="1"/>
    <m/>
    <m/>
    <n v="1"/>
    <m/>
    <n v="0"/>
    <n v="0"/>
    <x v="1"/>
    <m/>
    <m/>
    <m/>
    <x v="0"/>
    <m/>
    <m/>
    <m/>
    <e v="#N/A"/>
    <e v="#N/A"/>
    <n v="729"/>
    <x v="1"/>
    <m/>
    <m/>
    <m/>
    <m/>
    <s v="with cut-off date"/>
    <d v="2022-12-01T00:00:00"/>
    <m/>
    <n v="3"/>
    <n v="3"/>
    <m/>
    <e v="#N/A"/>
    <m/>
    <n v="1"/>
    <m/>
    <m/>
    <m/>
    <m/>
    <m/>
    <m/>
    <m/>
    <m/>
    <m/>
    <m/>
    <m/>
    <m/>
    <m/>
    <m/>
    <m/>
    <m/>
    <m/>
    <m/>
    <m/>
    <n v="120000"/>
    <m/>
    <m/>
    <s v="Euro"/>
    <n v="33.5"/>
    <m/>
    <m/>
    <m/>
    <m/>
    <e v="#N/A"/>
    <m/>
    <m/>
    <m/>
    <m/>
    <m/>
    <m/>
    <m/>
    <m/>
    <m/>
    <m/>
    <m/>
    <m/>
    <m/>
    <m/>
    <m/>
    <m/>
    <m/>
    <m/>
    <m/>
    <m/>
    <m/>
    <m/>
  </r>
  <r>
    <m/>
    <s v="V200005"/>
    <s v="2021-0021"/>
    <x v="106"/>
    <n v="2"/>
    <s v="Wagon"/>
    <n v="103"/>
    <e v="#N/A"/>
    <x v="39"/>
    <m/>
    <m/>
    <x v="3"/>
    <x v="3"/>
    <n v="1"/>
    <m/>
    <m/>
    <n v="1"/>
    <m/>
    <n v="0"/>
    <n v="0"/>
    <x v="1"/>
    <m/>
    <m/>
    <m/>
    <x v="0"/>
    <m/>
    <m/>
    <m/>
    <e v="#N/A"/>
    <e v="#N/A"/>
    <n v="729"/>
    <x v="1"/>
    <m/>
    <m/>
    <m/>
    <m/>
    <s v="with cut-off date"/>
    <d v="2022-12-01T00:00:00"/>
    <m/>
    <n v="3"/>
    <n v="3"/>
    <m/>
    <e v="#N/A"/>
    <m/>
    <n v="1"/>
    <m/>
    <m/>
    <m/>
    <m/>
    <m/>
    <m/>
    <m/>
    <m/>
    <m/>
    <m/>
    <m/>
    <m/>
    <m/>
    <m/>
    <m/>
    <m/>
    <m/>
    <m/>
    <m/>
    <n v="120000"/>
    <m/>
    <m/>
    <s v="Euro"/>
    <n v="33.5"/>
    <m/>
    <m/>
    <m/>
    <m/>
    <e v="#N/A"/>
    <m/>
    <m/>
    <m/>
    <m/>
    <m/>
    <m/>
    <m/>
    <m/>
    <m/>
    <m/>
    <m/>
    <m/>
    <m/>
    <m/>
    <m/>
    <m/>
    <m/>
    <m/>
    <m/>
    <m/>
    <m/>
    <m/>
  </r>
  <r>
    <m/>
    <s v="V200005"/>
    <s v="2021-0021"/>
    <x v="106"/>
    <n v="2"/>
    <s v="Wagon"/>
    <n v="104"/>
    <e v="#N/A"/>
    <x v="39"/>
    <m/>
    <m/>
    <x v="3"/>
    <x v="3"/>
    <n v="1"/>
    <m/>
    <m/>
    <n v="1"/>
    <m/>
    <n v="0"/>
    <n v="0"/>
    <x v="1"/>
    <m/>
    <m/>
    <m/>
    <x v="0"/>
    <m/>
    <m/>
    <m/>
    <e v="#N/A"/>
    <e v="#N/A"/>
    <n v="729"/>
    <x v="1"/>
    <m/>
    <m/>
    <m/>
    <m/>
    <s v="with cut-off date"/>
    <d v="2022-12-01T00:00:00"/>
    <m/>
    <n v="3"/>
    <n v="3"/>
    <m/>
    <e v="#N/A"/>
    <m/>
    <n v="1"/>
    <m/>
    <m/>
    <m/>
    <m/>
    <m/>
    <m/>
    <m/>
    <m/>
    <m/>
    <m/>
    <m/>
    <m/>
    <m/>
    <m/>
    <m/>
    <m/>
    <m/>
    <m/>
    <m/>
    <n v="120000"/>
    <m/>
    <m/>
    <s v="Euro"/>
    <n v="33.5"/>
    <m/>
    <m/>
    <m/>
    <m/>
    <e v="#N/A"/>
    <m/>
    <m/>
    <m/>
    <m/>
    <m/>
    <m/>
    <m/>
    <m/>
    <m/>
    <m/>
    <m/>
    <m/>
    <m/>
    <m/>
    <m/>
    <m/>
    <m/>
    <m/>
    <m/>
    <m/>
    <m/>
    <m/>
  </r>
  <r>
    <m/>
    <s v="V200005"/>
    <s v="2021-0021"/>
    <x v="106"/>
    <n v="2"/>
    <s v="Wagon"/>
    <n v="105"/>
    <e v="#N/A"/>
    <x v="39"/>
    <m/>
    <m/>
    <x v="3"/>
    <x v="3"/>
    <n v="1"/>
    <m/>
    <m/>
    <n v="1"/>
    <m/>
    <n v="0"/>
    <n v="0"/>
    <x v="1"/>
    <m/>
    <m/>
    <m/>
    <x v="0"/>
    <m/>
    <m/>
    <m/>
    <e v="#N/A"/>
    <e v="#N/A"/>
    <n v="729"/>
    <x v="1"/>
    <m/>
    <m/>
    <m/>
    <m/>
    <s v="with cut-off date"/>
    <d v="2022-12-01T00:00:00"/>
    <m/>
    <n v="3"/>
    <n v="3"/>
    <m/>
    <e v="#N/A"/>
    <m/>
    <n v="1"/>
    <m/>
    <m/>
    <m/>
    <m/>
    <m/>
    <m/>
    <m/>
    <m/>
    <m/>
    <m/>
    <m/>
    <m/>
    <m/>
    <m/>
    <m/>
    <m/>
    <m/>
    <m/>
    <m/>
    <n v="120000"/>
    <m/>
    <m/>
    <s v="Euro"/>
    <n v="33.5"/>
    <m/>
    <m/>
    <m/>
    <m/>
    <e v="#N/A"/>
    <m/>
    <m/>
    <m/>
    <m/>
    <m/>
    <m/>
    <m/>
    <m/>
    <m/>
    <m/>
    <m/>
    <m/>
    <m/>
    <m/>
    <m/>
    <m/>
    <m/>
    <m/>
    <m/>
    <m/>
    <m/>
    <m/>
  </r>
  <r>
    <m/>
    <s v="V200005"/>
    <s v="2021-0021"/>
    <x v="106"/>
    <n v="2"/>
    <s v="Wagon"/>
    <n v="106"/>
    <e v="#N/A"/>
    <x v="39"/>
    <m/>
    <m/>
    <x v="3"/>
    <x v="3"/>
    <n v="1"/>
    <m/>
    <m/>
    <n v="1"/>
    <m/>
    <n v="0"/>
    <n v="0"/>
    <x v="1"/>
    <m/>
    <m/>
    <m/>
    <x v="0"/>
    <m/>
    <m/>
    <m/>
    <e v="#N/A"/>
    <e v="#N/A"/>
    <n v="729"/>
    <x v="1"/>
    <m/>
    <m/>
    <m/>
    <m/>
    <s v="with cut-off date"/>
    <d v="2022-12-01T00:00:00"/>
    <m/>
    <n v="3"/>
    <n v="3"/>
    <m/>
    <e v="#N/A"/>
    <m/>
    <n v="1"/>
    <m/>
    <m/>
    <m/>
    <m/>
    <m/>
    <m/>
    <m/>
    <m/>
    <m/>
    <m/>
    <m/>
    <m/>
    <m/>
    <m/>
    <m/>
    <m/>
    <m/>
    <m/>
    <m/>
    <n v="120000"/>
    <m/>
    <m/>
    <s v="Euro"/>
    <n v="33.5"/>
    <m/>
    <m/>
    <m/>
    <m/>
    <e v="#N/A"/>
    <m/>
    <m/>
    <m/>
    <m/>
    <m/>
    <m/>
    <m/>
    <m/>
    <m/>
    <m/>
    <m/>
    <m/>
    <m/>
    <m/>
    <m/>
    <m/>
    <m/>
    <m/>
    <m/>
    <m/>
    <m/>
    <m/>
  </r>
  <r>
    <m/>
    <s v="V200005"/>
    <s v="2021-0021"/>
    <x v="106"/>
    <n v="2"/>
    <s v="Wagon"/>
    <n v="107"/>
    <e v="#N/A"/>
    <x v="39"/>
    <m/>
    <m/>
    <x v="3"/>
    <x v="3"/>
    <n v="1"/>
    <m/>
    <m/>
    <n v="1"/>
    <m/>
    <n v="0"/>
    <n v="0"/>
    <x v="1"/>
    <m/>
    <m/>
    <m/>
    <x v="0"/>
    <m/>
    <m/>
    <m/>
    <e v="#N/A"/>
    <e v="#N/A"/>
    <n v="729"/>
    <x v="1"/>
    <m/>
    <m/>
    <m/>
    <m/>
    <s v="with cut-off date"/>
    <d v="2022-12-01T00:00:00"/>
    <m/>
    <n v="3"/>
    <n v="3"/>
    <m/>
    <e v="#N/A"/>
    <m/>
    <n v="1"/>
    <m/>
    <m/>
    <m/>
    <m/>
    <m/>
    <m/>
    <m/>
    <m/>
    <m/>
    <m/>
    <m/>
    <m/>
    <m/>
    <m/>
    <m/>
    <m/>
    <m/>
    <m/>
    <m/>
    <n v="120000"/>
    <m/>
    <m/>
    <s v="Euro"/>
    <n v="33.5"/>
    <m/>
    <m/>
    <m/>
    <m/>
    <e v="#N/A"/>
    <m/>
    <m/>
    <m/>
    <m/>
    <m/>
    <m/>
    <m/>
    <m/>
    <m/>
    <m/>
    <m/>
    <m/>
    <m/>
    <m/>
    <m/>
    <m/>
    <m/>
    <m/>
    <m/>
    <m/>
    <m/>
    <m/>
  </r>
  <r>
    <m/>
    <s v="V200005"/>
    <s v="2021-0021"/>
    <x v="106"/>
    <n v="2"/>
    <s v="Wagon"/>
    <n v="108"/>
    <e v="#N/A"/>
    <x v="39"/>
    <m/>
    <m/>
    <x v="3"/>
    <x v="3"/>
    <n v="1"/>
    <m/>
    <m/>
    <n v="1"/>
    <m/>
    <n v="0"/>
    <n v="0"/>
    <x v="1"/>
    <m/>
    <m/>
    <m/>
    <x v="0"/>
    <m/>
    <m/>
    <m/>
    <e v="#N/A"/>
    <e v="#N/A"/>
    <n v="729"/>
    <x v="1"/>
    <m/>
    <m/>
    <m/>
    <m/>
    <s v="with cut-off date"/>
    <d v="2022-12-01T00:00:00"/>
    <m/>
    <n v="3"/>
    <n v="3"/>
    <m/>
    <e v="#N/A"/>
    <m/>
    <n v="1"/>
    <m/>
    <m/>
    <m/>
    <m/>
    <m/>
    <m/>
    <m/>
    <m/>
    <m/>
    <m/>
    <m/>
    <m/>
    <m/>
    <m/>
    <m/>
    <m/>
    <m/>
    <m/>
    <m/>
    <n v="120000"/>
    <m/>
    <m/>
    <s v="Euro"/>
    <n v="33.5"/>
    <m/>
    <m/>
    <m/>
    <m/>
    <e v="#N/A"/>
    <m/>
    <m/>
    <m/>
    <m/>
    <m/>
    <m/>
    <m/>
    <m/>
    <m/>
    <m/>
    <m/>
    <m/>
    <m/>
    <m/>
    <m/>
    <m/>
    <m/>
    <m/>
    <m/>
    <m/>
    <m/>
    <m/>
  </r>
  <r>
    <m/>
    <s v="V200005"/>
    <s v="2021-0021"/>
    <x v="106"/>
    <n v="2"/>
    <s v="Wagon"/>
    <n v="109"/>
    <e v="#N/A"/>
    <x v="39"/>
    <m/>
    <m/>
    <x v="3"/>
    <x v="3"/>
    <n v="1"/>
    <m/>
    <m/>
    <n v="1"/>
    <m/>
    <n v="0"/>
    <n v="0"/>
    <x v="1"/>
    <m/>
    <m/>
    <m/>
    <x v="0"/>
    <m/>
    <m/>
    <m/>
    <e v="#N/A"/>
    <e v="#N/A"/>
    <n v="729"/>
    <x v="1"/>
    <m/>
    <m/>
    <m/>
    <m/>
    <s v="with cut-off date"/>
    <d v="2022-12-01T00:00:00"/>
    <m/>
    <n v="3"/>
    <n v="3"/>
    <m/>
    <e v="#N/A"/>
    <m/>
    <n v="1"/>
    <m/>
    <m/>
    <m/>
    <m/>
    <m/>
    <m/>
    <m/>
    <m/>
    <m/>
    <m/>
    <m/>
    <m/>
    <m/>
    <m/>
    <m/>
    <m/>
    <m/>
    <m/>
    <m/>
    <n v="120000"/>
    <m/>
    <m/>
    <s v="Euro"/>
    <n v="33.5"/>
    <m/>
    <m/>
    <m/>
    <m/>
    <e v="#N/A"/>
    <m/>
    <m/>
    <m/>
    <m/>
    <m/>
    <m/>
    <m/>
    <m/>
    <m/>
    <m/>
    <m/>
    <m/>
    <m/>
    <m/>
    <m/>
    <m/>
    <m/>
    <m/>
    <m/>
    <m/>
    <m/>
    <m/>
  </r>
  <r>
    <m/>
    <s v="V200005"/>
    <s v="2021-0021"/>
    <x v="106"/>
    <n v="2"/>
    <s v="Wagon"/>
    <n v="110"/>
    <e v="#N/A"/>
    <x v="39"/>
    <m/>
    <m/>
    <x v="3"/>
    <x v="3"/>
    <n v="1"/>
    <m/>
    <m/>
    <n v="1"/>
    <m/>
    <n v="0"/>
    <n v="0"/>
    <x v="1"/>
    <m/>
    <m/>
    <m/>
    <x v="0"/>
    <m/>
    <m/>
    <m/>
    <e v="#N/A"/>
    <e v="#N/A"/>
    <n v="729"/>
    <x v="1"/>
    <m/>
    <m/>
    <m/>
    <m/>
    <s v="with cut-off date"/>
    <d v="2022-12-01T00:00:00"/>
    <m/>
    <n v="3"/>
    <n v="3"/>
    <m/>
    <e v="#N/A"/>
    <m/>
    <n v="1"/>
    <m/>
    <m/>
    <m/>
    <m/>
    <m/>
    <m/>
    <m/>
    <m/>
    <m/>
    <m/>
    <m/>
    <m/>
    <m/>
    <m/>
    <m/>
    <m/>
    <m/>
    <m/>
    <m/>
    <n v="120000"/>
    <m/>
    <m/>
    <s v="Euro"/>
    <n v="33.5"/>
    <m/>
    <m/>
    <m/>
    <m/>
    <e v="#N/A"/>
    <m/>
    <m/>
    <m/>
    <m/>
    <m/>
    <m/>
    <m/>
    <m/>
    <m/>
    <m/>
    <m/>
    <m/>
    <m/>
    <m/>
    <m/>
    <m/>
    <m/>
    <m/>
    <m/>
    <m/>
    <m/>
    <m/>
  </r>
  <r>
    <m/>
    <s v="V200005"/>
    <s v="2021-0021"/>
    <x v="106"/>
    <n v="3"/>
    <s v="Batch"/>
    <m/>
    <m/>
    <x v="39"/>
    <s v="DEU"/>
    <s v="Middle EU - DEU"/>
    <x v="3"/>
    <x v="3"/>
    <n v="20"/>
    <m/>
    <m/>
    <n v="20"/>
    <n v="0"/>
    <n v="0"/>
    <n v="0"/>
    <x v="2"/>
    <m/>
    <m/>
    <m/>
    <x v="0"/>
    <m/>
    <m/>
    <m/>
    <d v="2022-01-07T00:00:00"/>
    <d v="2025-12-31T00:00:00"/>
    <m/>
    <x v="10"/>
    <m/>
    <m/>
    <m/>
    <m/>
    <s v="with cut-off date"/>
    <d v="2022-12-01T00:00:00"/>
    <m/>
    <n v="3"/>
    <n v="3"/>
    <m/>
    <m/>
    <s v="nach 12 Monaten bis zu 30 Wagen vorzeitig zurückzugeben. Nachzahlung in Höhe von EUR 1,00 je zuruckgegebenen Wagen und Miettag."/>
    <n v="1"/>
    <m/>
    <m/>
    <m/>
    <m/>
    <m/>
    <m/>
    <n v="44896"/>
    <s v="B"/>
    <m/>
    <s v="1.1"/>
    <s v="CHE"/>
    <s v="Not required"/>
    <m/>
    <s v="N"/>
    <m/>
    <m/>
    <n v="1"/>
    <m/>
    <m/>
    <n v="120000"/>
    <m/>
    <m/>
    <s v="Euro"/>
    <n v="33.5"/>
    <n v="-1.5"/>
    <n v="0"/>
    <m/>
    <n v="-1.376712328767123"/>
    <n v="32"/>
    <m/>
    <n v="0"/>
    <m/>
    <m/>
    <n v="9.539999999999999"/>
    <n v="-1.5"/>
    <n v="8.039999999999999"/>
    <n v="0"/>
    <n v="0"/>
    <n v="0"/>
    <n v="23.96"/>
    <s v="0.00"/>
    <n v="23.96"/>
    <n v="1"/>
    <n v="0"/>
    <n v="23.96"/>
    <n v="24.08328767123287"/>
    <n v="2400000"/>
    <n v="0"/>
    <m/>
    <n v="0"/>
    <n v="232960"/>
  </r>
  <r>
    <m/>
    <s v="V200005"/>
    <s v="2021-0021"/>
    <x v="106"/>
    <n v="3"/>
    <s v="Wagon"/>
    <n v="111"/>
    <e v="#N/A"/>
    <x v="39"/>
    <m/>
    <m/>
    <x v="3"/>
    <x v="3"/>
    <n v="1"/>
    <m/>
    <m/>
    <n v="1"/>
    <m/>
    <n v="0"/>
    <n v="0"/>
    <x v="1"/>
    <m/>
    <m/>
    <m/>
    <x v="0"/>
    <m/>
    <m/>
    <m/>
    <e v="#N/A"/>
    <e v="#N/A"/>
    <n v="729"/>
    <x v="1"/>
    <m/>
    <m/>
    <m/>
    <m/>
    <s v="with cut-off date"/>
    <d v="2022-12-01T00:00:00"/>
    <m/>
    <n v="3"/>
    <n v="3"/>
    <m/>
    <e v="#N/A"/>
    <m/>
    <n v="1"/>
    <m/>
    <m/>
    <m/>
    <m/>
    <m/>
    <m/>
    <m/>
    <m/>
    <m/>
    <m/>
    <m/>
    <m/>
    <m/>
    <m/>
    <m/>
    <m/>
    <m/>
    <m/>
    <m/>
    <n v="120000"/>
    <m/>
    <m/>
    <s v="Euro"/>
    <n v="33.5"/>
    <m/>
    <m/>
    <m/>
    <m/>
    <e v="#N/A"/>
    <m/>
    <m/>
    <m/>
    <m/>
    <m/>
    <m/>
    <m/>
    <m/>
    <m/>
    <m/>
    <m/>
    <m/>
    <m/>
    <m/>
    <m/>
    <m/>
    <m/>
    <m/>
    <m/>
    <m/>
    <m/>
    <m/>
  </r>
  <r>
    <m/>
    <s v="V200005"/>
    <s v="2021-0021"/>
    <x v="106"/>
    <n v="3"/>
    <s v="Wagon"/>
    <n v="112"/>
    <e v="#N/A"/>
    <x v="39"/>
    <m/>
    <m/>
    <x v="3"/>
    <x v="3"/>
    <n v="1"/>
    <m/>
    <m/>
    <n v="1"/>
    <m/>
    <n v="0"/>
    <n v="0"/>
    <x v="1"/>
    <m/>
    <m/>
    <m/>
    <x v="0"/>
    <m/>
    <m/>
    <m/>
    <e v="#N/A"/>
    <e v="#N/A"/>
    <n v="729"/>
    <x v="1"/>
    <m/>
    <m/>
    <m/>
    <m/>
    <s v="with cut-off date"/>
    <d v="2022-12-01T00:00:00"/>
    <m/>
    <n v="3"/>
    <n v="3"/>
    <m/>
    <e v="#N/A"/>
    <m/>
    <n v="1"/>
    <m/>
    <m/>
    <m/>
    <m/>
    <m/>
    <m/>
    <m/>
    <m/>
    <m/>
    <m/>
    <m/>
    <m/>
    <m/>
    <m/>
    <m/>
    <m/>
    <m/>
    <m/>
    <m/>
    <n v="120000"/>
    <m/>
    <m/>
    <s v="Euro"/>
    <n v="33.5"/>
    <m/>
    <m/>
    <m/>
    <m/>
    <e v="#N/A"/>
    <m/>
    <m/>
    <m/>
    <m/>
    <m/>
    <m/>
    <m/>
    <m/>
    <m/>
    <m/>
    <m/>
    <m/>
    <m/>
    <m/>
    <m/>
    <m/>
    <m/>
    <m/>
    <m/>
    <m/>
    <m/>
    <m/>
  </r>
  <r>
    <m/>
    <s v="V200005"/>
    <s v="2021-0021"/>
    <x v="106"/>
    <n v="3"/>
    <s v="Wagon"/>
    <n v="113"/>
    <e v="#N/A"/>
    <x v="39"/>
    <m/>
    <m/>
    <x v="3"/>
    <x v="3"/>
    <n v="1"/>
    <m/>
    <m/>
    <n v="1"/>
    <m/>
    <n v="0"/>
    <n v="0"/>
    <x v="1"/>
    <m/>
    <m/>
    <m/>
    <x v="0"/>
    <m/>
    <m/>
    <m/>
    <e v="#N/A"/>
    <e v="#N/A"/>
    <n v="729"/>
    <x v="1"/>
    <m/>
    <m/>
    <m/>
    <m/>
    <s v="with cut-off date"/>
    <d v="2022-12-01T00:00:00"/>
    <m/>
    <n v="3"/>
    <n v="3"/>
    <m/>
    <e v="#N/A"/>
    <m/>
    <n v="1"/>
    <m/>
    <m/>
    <m/>
    <m/>
    <m/>
    <m/>
    <m/>
    <m/>
    <m/>
    <m/>
    <m/>
    <m/>
    <m/>
    <m/>
    <m/>
    <m/>
    <m/>
    <m/>
    <m/>
    <n v="120000"/>
    <m/>
    <m/>
    <s v="Euro"/>
    <n v="33.5"/>
    <m/>
    <m/>
    <m/>
    <m/>
    <e v="#N/A"/>
    <m/>
    <m/>
    <m/>
    <m/>
    <m/>
    <m/>
    <m/>
    <m/>
    <m/>
    <m/>
    <m/>
    <m/>
    <m/>
    <m/>
    <m/>
    <m/>
    <m/>
    <m/>
    <m/>
    <m/>
    <m/>
    <m/>
  </r>
  <r>
    <m/>
    <s v="V200005"/>
    <s v="2021-0021"/>
    <x v="106"/>
    <n v="3"/>
    <s v="Wagon"/>
    <n v="114"/>
    <e v="#N/A"/>
    <x v="39"/>
    <m/>
    <m/>
    <x v="3"/>
    <x v="3"/>
    <n v="1"/>
    <m/>
    <m/>
    <n v="1"/>
    <m/>
    <n v="0"/>
    <n v="0"/>
    <x v="1"/>
    <m/>
    <m/>
    <m/>
    <x v="0"/>
    <m/>
    <m/>
    <m/>
    <e v="#N/A"/>
    <e v="#N/A"/>
    <n v="729"/>
    <x v="1"/>
    <m/>
    <m/>
    <m/>
    <m/>
    <s v="with cut-off date"/>
    <d v="2022-12-01T00:00:00"/>
    <m/>
    <n v="3"/>
    <n v="3"/>
    <m/>
    <e v="#N/A"/>
    <m/>
    <n v="1"/>
    <m/>
    <m/>
    <m/>
    <m/>
    <m/>
    <m/>
    <m/>
    <m/>
    <m/>
    <m/>
    <m/>
    <m/>
    <m/>
    <m/>
    <m/>
    <m/>
    <m/>
    <m/>
    <m/>
    <n v="120000"/>
    <m/>
    <m/>
    <s v="Euro"/>
    <n v="33.5"/>
    <m/>
    <m/>
    <m/>
    <m/>
    <e v="#N/A"/>
    <m/>
    <m/>
    <m/>
    <m/>
    <m/>
    <m/>
    <m/>
    <m/>
    <m/>
    <m/>
    <m/>
    <m/>
    <m/>
    <m/>
    <m/>
    <m/>
    <m/>
    <m/>
    <m/>
    <m/>
    <m/>
    <m/>
  </r>
  <r>
    <m/>
    <s v="V200005"/>
    <s v="2021-0021"/>
    <x v="106"/>
    <n v="3"/>
    <s v="Wagon"/>
    <n v="115"/>
    <e v="#N/A"/>
    <x v="39"/>
    <m/>
    <m/>
    <x v="3"/>
    <x v="3"/>
    <n v="1"/>
    <m/>
    <m/>
    <n v="1"/>
    <m/>
    <n v="0"/>
    <n v="0"/>
    <x v="1"/>
    <m/>
    <m/>
    <m/>
    <x v="0"/>
    <m/>
    <m/>
    <m/>
    <e v="#N/A"/>
    <e v="#N/A"/>
    <n v="729"/>
    <x v="1"/>
    <m/>
    <m/>
    <m/>
    <m/>
    <s v="with cut-off date"/>
    <d v="2022-12-01T00:00:00"/>
    <m/>
    <n v="3"/>
    <n v="3"/>
    <m/>
    <e v="#N/A"/>
    <m/>
    <n v="1"/>
    <m/>
    <m/>
    <m/>
    <m/>
    <m/>
    <m/>
    <m/>
    <m/>
    <m/>
    <m/>
    <m/>
    <m/>
    <m/>
    <m/>
    <m/>
    <m/>
    <m/>
    <m/>
    <m/>
    <n v="120000"/>
    <m/>
    <m/>
    <s v="Euro"/>
    <n v="33.5"/>
    <m/>
    <m/>
    <m/>
    <m/>
    <e v="#N/A"/>
    <m/>
    <m/>
    <m/>
    <m/>
    <m/>
    <m/>
    <m/>
    <m/>
    <m/>
    <m/>
    <m/>
    <m/>
    <m/>
    <m/>
    <m/>
    <m/>
    <m/>
    <m/>
    <m/>
    <m/>
    <m/>
    <m/>
  </r>
  <r>
    <s v="dmo 27.06.25"/>
    <s v="V200005"/>
    <s v="2021-0021"/>
    <x v="106"/>
    <n v="4"/>
    <s v="Batch"/>
    <m/>
    <m/>
    <x v="39"/>
    <s v="DEU"/>
    <s v="Middle EU - DEU"/>
    <x v="3"/>
    <x v="3"/>
    <n v="12"/>
    <m/>
    <m/>
    <n v="12"/>
    <n v="0"/>
    <n v="0"/>
    <n v="0"/>
    <x v="2"/>
    <m/>
    <m/>
    <m/>
    <x v="0"/>
    <m/>
    <m/>
    <m/>
    <d v="2025-08-01T00:00:00"/>
    <d v="2025-12-31T00:00:00"/>
    <m/>
    <x v="10"/>
    <m/>
    <m/>
    <m/>
    <m/>
    <s v="with cut-off date"/>
    <d v="2022-12-01T00:00:00"/>
    <m/>
    <n v="3"/>
    <n v="3"/>
    <m/>
    <m/>
    <s v="nach 12 Monaten bis zu 30 Wagen vorzeitig zurückzugeben. Nachzahlung in Höhe von EUR 1,00 je zuruckgegebenen Wagen und Miettag."/>
    <n v="1"/>
    <m/>
    <m/>
    <m/>
    <m/>
    <m/>
    <m/>
    <n v="44896"/>
    <s v="B"/>
    <m/>
    <s v="1.1"/>
    <s v="CHE"/>
    <s v="Not required"/>
    <m/>
    <s v="N"/>
    <m/>
    <m/>
    <n v="2"/>
    <m/>
    <m/>
    <n v="120000"/>
    <m/>
    <m/>
    <s v="Euro"/>
    <n v="33.5"/>
    <n v="-1.5"/>
    <n v="0"/>
    <m/>
    <n v="-1.376712328767123"/>
    <n v="32"/>
    <m/>
    <n v="0"/>
    <m/>
    <m/>
    <n v="9.539999999999999"/>
    <n v="-1.5"/>
    <n v="8.039999999999999"/>
    <n v="0"/>
    <n v="0"/>
    <n v="0"/>
    <n v="23.96"/>
    <s v="0.00"/>
    <n v="23.96"/>
    <n v="1"/>
    <n v="0"/>
    <n v="23.96"/>
    <n v="24.08328767123287"/>
    <n v="1440000"/>
    <n v="0"/>
    <m/>
    <n v="0"/>
    <n v="139776"/>
  </r>
  <r>
    <m/>
    <s v="V200005"/>
    <s v="2021-0021"/>
    <x v="106"/>
    <n v="4"/>
    <s v="Wagon"/>
    <n v="186"/>
    <e v="#N/A"/>
    <x v="39"/>
    <m/>
    <m/>
    <x v="3"/>
    <x v="3"/>
    <n v="1"/>
    <m/>
    <m/>
    <n v="1"/>
    <m/>
    <n v="0"/>
    <n v="0"/>
    <x v="1"/>
    <m/>
    <m/>
    <m/>
    <x v="0"/>
    <m/>
    <m/>
    <m/>
    <e v="#N/A"/>
    <e v="#N/A"/>
    <n v="729"/>
    <x v="1"/>
    <m/>
    <m/>
    <m/>
    <m/>
    <s v="with cut-off date"/>
    <d v="2022-12-01T00:00:00"/>
    <m/>
    <n v="3"/>
    <n v="3"/>
    <m/>
    <e v="#N/A"/>
    <m/>
    <n v="1"/>
    <m/>
    <m/>
    <m/>
    <m/>
    <m/>
    <m/>
    <m/>
    <m/>
    <m/>
    <m/>
    <m/>
    <m/>
    <m/>
    <m/>
    <m/>
    <m/>
    <m/>
    <m/>
    <m/>
    <n v="120000"/>
    <m/>
    <m/>
    <s v="Euro"/>
    <n v="33.5"/>
    <m/>
    <m/>
    <m/>
    <m/>
    <e v="#N/A"/>
    <m/>
    <m/>
    <m/>
    <m/>
    <m/>
    <m/>
    <m/>
    <m/>
    <m/>
    <m/>
    <m/>
    <m/>
    <m/>
    <m/>
    <m/>
    <m/>
    <m/>
    <m/>
    <m/>
    <m/>
    <m/>
    <m/>
  </r>
  <r>
    <m/>
    <s v="V200005"/>
    <s v="2021-0021"/>
    <x v="106"/>
    <n v="4"/>
    <s v="Wagon"/>
    <n v="187"/>
    <e v="#N/A"/>
    <x v="39"/>
    <m/>
    <m/>
    <x v="3"/>
    <x v="3"/>
    <n v="1"/>
    <m/>
    <m/>
    <n v="1"/>
    <m/>
    <n v="0"/>
    <n v="0"/>
    <x v="1"/>
    <m/>
    <m/>
    <m/>
    <x v="0"/>
    <m/>
    <m/>
    <m/>
    <e v="#N/A"/>
    <e v="#N/A"/>
    <n v="729"/>
    <x v="1"/>
    <m/>
    <m/>
    <m/>
    <m/>
    <s v="with cut-off date"/>
    <d v="2022-12-01T00:00:00"/>
    <m/>
    <n v="3"/>
    <n v="3"/>
    <m/>
    <e v="#N/A"/>
    <m/>
    <n v="1"/>
    <m/>
    <m/>
    <m/>
    <m/>
    <m/>
    <m/>
    <m/>
    <m/>
    <m/>
    <m/>
    <m/>
    <m/>
    <m/>
    <m/>
    <m/>
    <m/>
    <m/>
    <m/>
    <m/>
    <n v="120000"/>
    <m/>
    <m/>
    <s v="Euro"/>
    <n v="33.5"/>
    <m/>
    <m/>
    <m/>
    <m/>
    <e v="#N/A"/>
    <m/>
    <m/>
    <m/>
    <m/>
    <m/>
    <m/>
    <m/>
    <m/>
    <m/>
    <m/>
    <m/>
    <m/>
    <m/>
    <m/>
    <m/>
    <m/>
    <m/>
    <m/>
    <m/>
    <m/>
    <m/>
    <m/>
  </r>
  <r>
    <m/>
    <s v="V200005"/>
    <s v="2021-0021"/>
    <x v="106"/>
    <n v="4"/>
    <s v="Wagon"/>
    <n v="118"/>
    <e v="#N/A"/>
    <x v="39"/>
    <m/>
    <m/>
    <x v="3"/>
    <x v="3"/>
    <n v="1"/>
    <m/>
    <m/>
    <n v="1"/>
    <m/>
    <n v="0"/>
    <n v="0"/>
    <x v="1"/>
    <m/>
    <m/>
    <m/>
    <x v="0"/>
    <m/>
    <m/>
    <m/>
    <e v="#N/A"/>
    <e v="#N/A"/>
    <n v="729"/>
    <x v="1"/>
    <m/>
    <m/>
    <m/>
    <m/>
    <s v="with cut-off date"/>
    <d v="2022-12-01T00:00:00"/>
    <m/>
    <n v="3"/>
    <n v="3"/>
    <m/>
    <e v="#N/A"/>
    <m/>
    <n v="1"/>
    <m/>
    <m/>
    <m/>
    <m/>
    <m/>
    <m/>
    <m/>
    <m/>
    <m/>
    <m/>
    <m/>
    <m/>
    <m/>
    <m/>
    <m/>
    <m/>
    <m/>
    <m/>
    <m/>
    <n v="120000"/>
    <m/>
    <m/>
    <s v="Euro"/>
    <n v="33.5"/>
    <m/>
    <m/>
    <m/>
    <m/>
    <e v="#N/A"/>
    <m/>
    <m/>
    <m/>
    <m/>
    <m/>
    <m/>
    <m/>
    <m/>
    <m/>
    <m/>
    <m/>
    <m/>
    <m/>
    <m/>
    <m/>
    <m/>
    <m/>
    <m/>
    <m/>
    <m/>
    <m/>
    <m/>
  </r>
  <r>
    <m/>
    <s v="V200005"/>
    <s v="2021-0021"/>
    <x v="106"/>
    <n v="4"/>
    <s v="Wagon"/>
    <n v="119"/>
    <e v="#N/A"/>
    <x v="39"/>
    <m/>
    <m/>
    <x v="3"/>
    <x v="3"/>
    <n v="1"/>
    <m/>
    <m/>
    <n v="1"/>
    <m/>
    <n v="0"/>
    <n v="0"/>
    <x v="1"/>
    <m/>
    <m/>
    <m/>
    <x v="0"/>
    <m/>
    <m/>
    <m/>
    <e v="#N/A"/>
    <e v="#N/A"/>
    <n v="729"/>
    <x v="1"/>
    <m/>
    <m/>
    <m/>
    <m/>
    <s v="with cut-off date"/>
    <d v="2022-12-01T00:00:00"/>
    <m/>
    <n v="3"/>
    <n v="3"/>
    <m/>
    <e v="#N/A"/>
    <m/>
    <n v="1"/>
    <m/>
    <m/>
    <m/>
    <m/>
    <m/>
    <m/>
    <m/>
    <m/>
    <m/>
    <m/>
    <m/>
    <m/>
    <m/>
    <m/>
    <m/>
    <m/>
    <m/>
    <m/>
    <m/>
    <n v="120000"/>
    <m/>
    <m/>
    <s v="Euro"/>
    <n v="33.5"/>
    <m/>
    <m/>
    <m/>
    <m/>
    <e v="#N/A"/>
    <m/>
    <m/>
    <m/>
    <m/>
    <m/>
    <m/>
    <m/>
    <m/>
    <m/>
    <m/>
    <m/>
    <m/>
    <m/>
    <m/>
    <m/>
    <m/>
    <m/>
    <m/>
    <m/>
    <m/>
    <m/>
    <m/>
  </r>
  <r>
    <m/>
    <s v="V200005"/>
    <s v="2021-0021"/>
    <x v="106"/>
    <n v="4"/>
    <s v="Wagon"/>
    <n v="188"/>
    <e v="#N/A"/>
    <x v="39"/>
    <m/>
    <m/>
    <x v="3"/>
    <x v="3"/>
    <n v="1"/>
    <m/>
    <m/>
    <n v="1"/>
    <m/>
    <n v="0"/>
    <n v="0"/>
    <x v="1"/>
    <m/>
    <m/>
    <m/>
    <x v="0"/>
    <m/>
    <m/>
    <m/>
    <e v="#N/A"/>
    <e v="#N/A"/>
    <n v="729"/>
    <x v="1"/>
    <m/>
    <m/>
    <m/>
    <m/>
    <s v="with cut-off date"/>
    <d v="2022-12-01T00:00:00"/>
    <m/>
    <n v="3"/>
    <n v="3"/>
    <m/>
    <e v="#N/A"/>
    <m/>
    <n v="1"/>
    <m/>
    <m/>
    <m/>
    <m/>
    <m/>
    <m/>
    <m/>
    <m/>
    <m/>
    <m/>
    <m/>
    <m/>
    <m/>
    <m/>
    <m/>
    <m/>
    <m/>
    <m/>
    <m/>
    <n v="120000"/>
    <m/>
    <m/>
    <s v="Euro"/>
    <n v="33.5"/>
    <m/>
    <m/>
    <m/>
    <m/>
    <e v="#N/A"/>
    <m/>
    <m/>
    <m/>
    <m/>
    <m/>
    <m/>
    <m/>
    <m/>
    <m/>
    <m/>
    <m/>
    <m/>
    <m/>
    <m/>
    <m/>
    <m/>
    <m/>
    <m/>
    <m/>
    <m/>
    <m/>
    <m/>
  </r>
  <r>
    <m/>
    <s v="V200005"/>
    <s v="2021-0021"/>
    <x v="106"/>
    <n v="4"/>
    <s v="Wagon"/>
    <n v="121"/>
    <e v="#N/A"/>
    <x v="39"/>
    <m/>
    <m/>
    <x v="3"/>
    <x v="3"/>
    <n v="1"/>
    <m/>
    <m/>
    <n v="1"/>
    <m/>
    <n v="0"/>
    <n v="0"/>
    <x v="1"/>
    <m/>
    <m/>
    <m/>
    <x v="0"/>
    <m/>
    <m/>
    <m/>
    <e v="#N/A"/>
    <e v="#N/A"/>
    <n v="729"/>
    <x v="1"/>
    <m/>
    <m/>
    <m/>
    <m/>
    <s v="with cut-off date"/>
    <d v="2022-12-01T00:00:00"/>
    <m/>
    <n v="3"/>
    <n v="3"/>
    <m/>
    <e v="#N/A"/>
    <m/>
    <n v="1"/>
    <m/>
    <m/>
    <m/>
    <m/>
    <m/>
    <m/>
    <m/>
    <m/>
    <m/>
    <m/>
    <m/>
    <m/>
    <m/>
    <m/>
    <m/>
    <m/>
    <m/>
    <m/>
    <m/>
    <n v="120000"/>
    <m/>
    <m/>
    <s v="Euro"/>
    <n v="33.5"/>
    <m/>
    <m/>
    <m/>
    <m/>
    <e v="#N/A"/>
    <m/>
    <m/>
    <m/>
    <m/>
    <m/>
    <m/>
    <m/>
    <m/>
    <m/>
    <m/>
    <m/>
    <m/>
    <m/>
    <m/>
    <m/>
    <m/>
    <m/>
    <m/>
    <m/>
    <m/>
    <m/>
    <m/>
  </r>
  <r>
    <m/>
    <s v="V200005"/>
    <s v="2021-0021"/>
    <x v="106"/>
    <n v="4"/>
    <s v="Wagon"/>
    <n v="122"/>
    <e v="#N/A"/>
    <x v="39"/>
    <m/>
    <m/>
    <x v="3"/>
    <x v="3"/>
    <n v="1"/>
    <m/>
    <m/>
    <n v="1"/>
    <m/>
    <n v="0"/>
    <n v="0"/>
    <x v="1"/>
    <m/>
    <m/>
    <m/>
    <x v="0"/>
    <m/>
    <m/>
    <m/>
    <e v="#N/A"/>
    <e v="#N/A"/>
    <n v="729"/>
    <x v="1"/>
    <m/>
    <m/>
    <m/>
    <m/>
    <s v="with cut-off date"/>
    <d v="2022-12-01T00:00:00"/>
    <m/>
    <n v="3"/>
    <n v="3"/>
    <m/>
    <e v="#N/A"/>
    <m/>
    <n v="1"/>
    <m/>
    <m/>
    <m/>
    <m/>
    <m/>
    <m/>
    <m/>
    <m/>
    <m/>
    <m/>
    <m/>
    <m/>
    <m/>
    <m/>
    <m/>
    <m/>
    <m/>
    <m/>
    <m/>
    <n v="120000"/>
    <m/>
    <m/>
    <s v="Euro"/>
    <n v="33.5"/>
    <m/>
    <m/>
    <m/>
    <m/>
    <e v="#N/A"/>
    <m/>
    <m/>
    <m/>
    <m/>
    <m/>
    <m/>
    <m/>
    <m/>
    <m/>
    <m/>
    <m/>
    <m/>
    <m/>
    <m/>
    <m/>
    <m/>
    <m/>
    <m/>
    <m/>
    <m/>
    <m/>
    <m/>
  </r>
  <r>
    <m/>
    <s v="V200005"/>
    <s v="2021-0021"/>
    <x v="106"/>
    <n v="4"/>
    <s v="Wagon"/>
    <n v="123"/>
    <e v="#N/A"/>
    <x v="39"/>
    <m/>
    <m/>
    <x v="3"/>
    <x v="3"/>
    <n v="1"/>
    <m/>
    <m/>
    <n v="1"/>
    <m/>
    <n v="0"/>
    <n v="0"/>
    <x v="1"/>
    <m/>
    <m/>
    <m/>
    <x v="0"/>
    <m/>
    <m/>
    <m/>
    <e v="#N/A"/>
    <e v="#N/A"/>
    <n v="729"/>
    <x v="1"/>
    <m/>
    <m/>
    <m/>
    <m/>
    <s v="with cut-off date"/>
    <d v="2022-12-01T00:00:00"/>
    <m/>
    <n v="3"/>
    <n v="3"/>
    <m/>
    <e v="#N/A"/>
    <m/>
    <n v="1"/>
    <m/>
    <m/>
    <m/>
    <m/>
    <m/>
    <m/>
    <m/>
    <m/>
    <m/>
    <m/>
    <m/>
    <m/>
    <m/>
    <m/>
    <m/>
    <m/>
    <m/>
    <m/>
    <m/>
    <n v="120000"/>
    <m/>
    <m/>
    <s v="Euro"/>
    <n v="33.5"/>
    <m/>
    <m/>
    <m/>
    <m/>
    <e v="#N/A"/>
    <m/>
    <m/>
    <m/>
    <m/>
    <m/>
    <m/>
    <m/>
    <m/>
    <m/>
    <m/>
    <m/>
    <m/>
    <m/>
    <m/>
    <m/>
    <m/>
    <m/>
    <m/>
    <m/>
    <m/>
    <m/>
    <m/>
  </r>
  <r>
    <m/>
    <s v="V200005"/>
    <s v="2021-0021"/>
    <x v="106"/>
    <n v="4"/>
    <s v="Wagon"/>
    <n v="124"/>
    <e v="#N/A"/>
    <x v="39"/>
    <m/>
    <m/>
    <x v="3"/>
    <x v="3"/>
    <n v="1"/>
    <m/>
    <m/>
    <n v="1"/>
    <m/>
    <n v="0"/>
    <n v="0"/>
    <x v="1"/>
    <m/>
    <m/>
    <m/>
    <x v="0"/>
    <m/>
    <m/>
    <m/>
    <e v="#N/A"/>
    <e v="#N/A"/>
    <n v="729"/>
    <x v="1"/>
    <m/>
    <m/>
    <m/>
    <m/>
    <s v="with cut-off date"/>
    <d v="2022-12-01T00:00:00"/>
    <m/>
    <n v="3"/>
    <n v="3"/>
    <m/>
    <e v="#N/A"/>
    <m/>
    <n v="1"/>
    <m/>
    <m/>
    <m/>
    <m/>
    <m/>
    <m/>
    <m/>
    <m/>
    <m/>
    <m/>
    <m/>
    <m/>
    <m/>
    <m/>
    <m/>
    <m/>
    <m/>
    <m/>
    <m/>
    <n v="120000"/>
    <m/>
    <m/>
    <s v="Euro"/>
    <n v="33.5"/>
    <m/>
    <m/>
    <m/>
    <m/>
    <e v="#N/A"/>
    <m/>
    <m/>
    <m/>
    <m/>
    <m/>
    <m/>
    <m/>
    <m/>
    <m/>
    <m/>
    <m/>
    <m/>
    <m/>
    <m/>
    <m/>
    <m/>
    <m/>
    <m/>
    <m/>
    <m/>
    <m/>
    <m/>
  </r>
  <r>
    <m/>
    <s v="V200005"/>
    <s v="2021-0021"/>
    <x v="106"/>
    <n v="4"/>
    <s v="Wagon"/>
    <n v="125"/>
    <e v="#N/A"/>
    <x v="39"/>
    <m/>
    <m/>
    <x v="3"/>
    <x v="3"/>
    <n v="1"/>
    <m/>
    <m/>
    <n v="1"/>
    <m/>
    <n v="0"/>
    <n v="0"/>
    <x v="1"/>
    <m/>
    <m/>
    <m/>
    <x v="0"/>
    <m/>
    <m/>
    <m/>
    <e v="#N/A"/>
    <e v="#N/A"/>
    <n v="729"/>
    <x v="1"/>
    <m/>
    <m/>
    <m/>
    <m/>
    <s v="with cut-off date"/>
    <d v="2022-12-01T00:00:00"/>
    <m/>
    <n v="3"/>
    <n v="3"/>
    <m/>
    <e v="#N/A"/>
    <m/>
    <n v="1"/>
    <m/>
    <m/>
    <m/>
    <m/>
    <m/>
    <m/>
    <m/>
    <m/>
    <m/>
    <m/>
    <m/>
    <m/>
    <m/>
    <m/>
    <m/>
    <m/>
    <m/>
    <m/>
    <m/>
    <n v="120000"/>
    <m/>
    <m/>
    <s v="Euro"/>
    <n v="33.5"/>
    <m/>
    <m/>
    <m/>
    <m/>
    <e v="#N/A"/>
    <m/>
    <m/>
    <m/>
    <m/>
    <m/>
    <m/>
    <m/>
    <m/>
    <m/>
    <m/>
    <m/>
    <m/>
    <m/>
    <m/>
    <m/>
    <m/>
    <m/>
    <m/>
    <m/>
    <m/>
    <m/>
    <m/>
  </r>
  <r>
    <m/>
    <s v="V200005"/>
    <s v="2021-0021"/>
    <x v="106"/>
    <n v="4"/>
    <s v="Wagon"/>
    <n v="189"/>
    <e v="#N/A"/>
    <x v="39"/>
    <m/>
    <m/>
    <x v="3"/>
    <x v="3"/>
    <n v="1"/>
    <m/>
    <m/>
    <n v="1"/>
    <m/>
    <n v="0"/>
    <n v="0"/>
    <x v="1"/>
    <m/>
    <m/>
    <m/>
    <x v="0"/>
    <m/>
    <m/>
    <m/>
    <e v="#N/A"/>
    <e v="#N/A"/>
    <n v="729"/>
    <x v="1"/>
    <m/>
    <m/>
    <m/>
    <m/>
    <s v="with cut-off date"/>
    <d v="2022-12-01T00:00:00"/>
    <m/>
    <n v="3"/>
    <n v="3"/>
    <m/>
    <e v="#N/A"/>
    <m/>
    <n v="1"/>
    <m/>
    <m/>
    <m/>
    <m/>
    <m/>
    <m/>
    <m/>
    <m/>
    <m/>
    <m/>
    <m/>
    <m/>
    <m/>
    <m/>
    <m/>
    <m/>
    <m/>
    <m/>
    <m/>
    <n v="120000"/>
    <m/>
    <m/>
    <s v="Euro"/>
    <n v="33.5"/>
    <m/>
    <m/>
    <m/>
    <m/>
    <e v="#N/A"/>
    <m/>
    <m/>
    <m/>
    <m/>
    <m/>
    <m/>
    <m/>
    <m/>
    <m/>
    <m/>
    <m/>
    <m/>
    <m/>
    <m/>
    <m/>
    <m/>
    <m/>
    <m/>
    <m/>
    <m/>
    <m/>
    <m/>
  </r>
  <r>
    <m/>
    <s v="V200005"/>
    <s v="2021-0021"/>
    <x v="106"/>
    <n v="4"/>
    <s v="Wagon"/>
    <n v="190"/>
    <e v="#N/A"/>
    <x v="39"/>
    <m/>
    <m/>
    <x v="3"/>
    <x v="3"/>
    <n v="1"/>
    <m/>
    <m/>
    <n v="1"/>
    <m/>
    <n v="0"/>
    <n v="0"/>
    <x v="1"/>
    <m/>
    <m/>
    <m/>
    <x v="0"/>
    <m/>
    <m/>
    <m/>
    <e v="#N/A"/>
    <e v="#N/A"/>
    <n v="729"/>
    <x v="1"/>
    <m/>
    <m/>
    <m/>
    <m/>
    <s v="with cut-off date"/>
    <d v="2022-12-01T00:00:00"/>
    <m/>
    <n v="3"/>
    <n v="3"/>
    <m/>
    <e v="#N/A"/>
    <m/>
    <n v="1"/>
    <m/>
    <m/>
    <m/>
    <m/>
    <m/>
    <m/>
    <m/>
    <m/>
    <m/>
    <m/>
    <m/>
    <m/>
    <m/>
    <m/>
    <m/>
    <m/>
    <m/>
    <m/>
    <m/>
    <n v="120000"/>
    <m/>
    <m/>
    <s v="Euro"/>
    <n v="33.5"/>
    <m/>
    <m/>
    <m/>
    <m/>
    <e v="#N/A"/>
    <m/>
    <m/>
    <m/>
    <m/>
    <m/>
    <m/>
    <m/>
    <m/>
    <m/>
    <m/>
    <m/>
    <m/>
    <m/>
    <m/>
    <m/>
    <m/>
    <m/>
    <m/>
    <m/>
    <m/>
    <m/>
    <m/>
  </r>
  <r>
    <m/>
    <s v="V200005"/>
    <s v="2021-0021"/>
    <x v="106"/>
    <n v="4"/>
    <s v="Wagon"/>
    <n v="191"/>
    <e v="#N/A"/>
    <x v="39"/>
    <m/>
    <m/>
    <x v="3"/>
    <x v="3"/>
    <n v="1"/>
    <m/>
    <m/>
    <n v="1"/>
    <m/>
    <n v="0"/>
    <n v="0"/>
    <x v="1"/>
    <m/>
    <m/>
    <m/>
    <x v="0"/>
    <m/>
    <m/>
    <m/>
    <e v="#N/A"/>
    <e v="#N/A"/>
    <n v="729"/>
    <x v="1"/>
    <m/>
    <m/>
    <m/>
    <m/>
    <s v="with cut-off date"/>
    <d v="2022-12-01T00:00:00"/>
    <m/>
    <n v="3"/>
    <n v="3"/>
    <m/>
    <e v="#N/A"/>
    <m/>
    <n v="1"/>
    <m/>
    <m/>
    <m/>
    <m/>
    <m/>
    <m/>
    <m/>
    <m/>
    <m/>
    <m/>
    <m/>
    <m/>
    <m/>
    <m/>
    <m/>
    <m/>
    <m/>
    <m/>
    <m/>
    <n v="120000"/>
    <m/>
    <m/>
    <s v="Euro"/>
    <n v="33.5"/>
    <m/>
    <m/>
    <m/>
    <m/>
    <e v="#N/A"/>
    <m/>
    <m/>
    <m/>
    <m/>
    <m/>
    <m/>
    <m/>
    <m/>
    <m/>
    <m/>
    <m/>
    <m/>
    <m/>
    <m/>
    <m/>
    <m/>
    <m/>
    <m/>
    <m/>
    <m/>
    <m/>
    <m/>
  </r>
  <r>
    <m/>
    <s v="V200005"/>
    <s v="2021-0021"/>
    <x v="106"/>
    <n v="4"/>
    <s v="Wagon"/>
    <n v="129"/>
    <e v="#N/A"/>
    <x v="39"/>
    <m/>
    <m/>
    <x v="3"/>
    <x v="3"/>
    <n v="1"/>
    <m/>
    <m/>
    <n v="1"/>
    <m/>
    <n v="0"/>
    <n v="0"/>
    <x v="1"/>
    <m/>
    <m/>
    <m/>
    <x v="0"/>
    <m/>
    <m/>
    <m/>
    <e v="#N/A"/>
    <e v="#N/A"/>
    <n v="729"/>
    <x v="1"/>
    <m/>
    <m/>
    <m/>
    <m/>
    <s v="with cut-off date"/>
    <d v="2022-12-01T00:00:00"/>
    <m/>
    <n v="3"/>
    <n v="3"/>
    <m/>
    <e v="#N/A"/>
    <m/>
    <n v="1"/>
    <m/>
    <m/>
    <m/>
    <m/>
    <m/>
    <m/>
    <m/>
    <m/>
    <m/>
    <m/>
    <m/>
    <m/>
    <m/>
    <m/>
    <m/>
    <m/>
    <m/>
    <m/>
    <m/>
    <n v="120000"/>
    <m/>
    <m/>
    <s v="Euro"/>
    <n v="33.5"/>
    <m/>
    <m/>
    <m/>
    <m/>
    <e v="#N/A"/>
    <m/>
    <m/>
    <m/>
    <m/>
    <m/>
    <m/>
    <m/>
    <m/>
    <m/>
    <m/>
    <m/>
    <m/>
    <m/>
    <m/>
    <m/>
    <m/>
    <m/>
    <m/>
    <m/>
    <m/>
    <m/>
    <m/>
  </r>
  <r>
    <m/>
    <s v="V200005"/>
    <s v="2021-0021"/>
    <x v="106"/>
    <n v="4"/>
    <s v="Wagon"/>
    <n v="192"/>
    <e v="#N/A"/>
    <x v="39"/>
    <m/>
    <m/>
    <x v="3"/>
    <x v="3"/>
    <n v="1"/>
    <m/>
    <m/>
    <n v="1"/>
    <m/>
    <n v="0"/>
    <n v="0"/>
    <x v="1"/>
    <m/>
    <m/>
    <m/>
    <x v="0"/>
    <m/>
    <m/>
    <m/>
    <e v="#N/A"/>
    <e v="#N/A"/>
    <n v="729"/>
    <x v="1"/>
    <m/>
    <m/>
    <m/>
    <m/>
    <s v="with cut-off date"/>
    <d v="2022-12-01T00:00:00"/>
    <m/>
    <n v="3"/>
    <n v="3"/>
    <m/>
    <e v="#N/A"/>
    <m/>
    <n v="1"/>
    <m/>
    <m/>
    <m/>
    <m/>
    <m/>
    <m/>
    <m/>
    <m/>
    <m/>
    <m/>
    <m/>
    <m/>
    <m/>
    <m/>
    <m/>
    <m/>
    <m/>
    <m/>
    <m/>
    <n v="120000"/>
    <m/>
    <m/>
    <s v="Euro"/>
    <n v="33.5"/>
    <m/>
    <m/>
    <m/>
    <m/>
    <e v="#N/A"/>
    <m/>
    <m/>
    <m/>
    <m/>
    <m/>
    <m/>
    <m/>
    <m/>
    <m/>
    <m/>
    <m/>
    <m/>
    <m/>
    <m/>
    <m/>
    <m/>
    <m/>
    <m/>
    <m/>
    <m/>
    <m/>
    <m/>
  </r>
  <r>
    <m/>
    <s v="V200005"/>
    <s v="2021-0021"/>
    <x v="106"/>
    <n v="4"/>
    <s v="Wagon"/>
    <n v="131"/>
    <e v="#N/A"/>
    <x v="39"/>
    <m/>
    <m/>
    <x v="3"/>
    <x v="3"/>
    <n v="1"/>
    <m/>
    <m/>
    <n v="1"/>
    <m/>
    <n v="0"/>
    <n v="0"/>
    <x v="1"/>
    <m/>
    <m/>
    <m/>
    <x v="0"/>
    <m/>
    <m/>
    <m/>
    <e v="#N/A"/>
    <e v="#N/A"/>
    <n v="729"/>
    <x v="1"/>
    <m/>
    <m/>
    <m/>
    <m/>
    <s v="with cut-off date"/>
    <d v="2022-12-01T00:00:00"/>
    <m/>
    <n v="3"/>
    <n v="3"/>
    <m/>
    <e v="#N/A"/>
    <m/>
    <n v="1"/>
    <m/>
    <m/>
    <m/>
    <m/>
    <m/>
    <m/>
    <m/>
    <m/>
    <m/>
    <m/>
    <m/>
    <m/>
    <m/>
    <m/>
    <m/>
    <m/>
    <m/>
    <m/>
    <m/>
    <n v="120000"/>
    <m/>
    <m/>
    <s v="Euro"/>
    <n v="33.5"/>
    <m/>
    <m/>
    <m/>
    <m/>
    <e v="#N/A"/>
    <m/>
    <m/>
    <m/>
    <m/>
    <m/>
    <m/>
    <m/>
    <m/>
    <m/>
    <m/>
    <m/>
    <m/>
    <m/>
    <m/>
    <m/>
    <m/>
    <m/>
    <m/>
    <m/>
    <m/>
    <m/>
    <m/>
  </r>
  <r>
    <m/>
    <s v="V200005"/>
    <s v="2021-0021"/>
    <x v="106"/>
    <n v="4"/>
    <s v="Wagon"/>
    <n v="132"/>
    <e v="#N/A"/>
    <x v="39"/>
    <m/>
    <m/>
    <x v="3"/>
    <x v="3"/>
    <n v="1"/>
    <m/>
    <m/>
    <n v="1"/>
    <m/>
    <n v="0"/>
    <n v="0"/>
    <x v="1"/>
    <m/>
    <m/>
    <m/>
    <x v="0"/>
    <m/>
    <m/>
    <m/>
    <e v="#N/A"/>
    <e v="#N/A"/>
    <n v="729"/>
    <x v="1"/>
    <m/>
    <m/>
    <m/>
    <m/>
    <s v="with cut-off date"/>
    <d v="2022-12-01T00:00:00"/>
    <m/>
    <n v="3"/>
    <n v="3"/>
    <m/>
    <e v="#N/A"/>
    <m/>
    <n v="1"/>
    <m/>
    <m/>
    <m/>
    <m/>
    <m/>
    <m/>
    <m/>
    <m/>
    <m/>
    <m/>
    <m/>
    <m/>
    <m/>
    <m/>
    <m/>
    <m/>
    <m/>
    <m/>
    <m/>
    <n v="120000"/>
    <m/>
    <m/>
    <s v="Euro"/>
    <n v="33.5"/>
    <m/>
    <m/>
    <m/>
    <m/>
    <e v="#N/A"/>
    <m/>
    <m/>
    <m/>
    <m/>
    <m/>
    <m/>
    <m/>
    <m/>
    <m/>
    <m/>
    <m/>
    <m/>
    <m/>
    <m/>
    <m/>
    <m/>
    <m/>
    <m/>
    <m/>
    <m/>
    <m/>
    <m/>
  </r>
  <r>
    <m/>
    <s v="V200005"/>
    <s v="2021-0021"/>
    <x v="106"/>
    <n v="4"/>
    <s v="Wagon"/>
    <n v="133"/>
    <e v="#N/A"/>
    <x v="39"/>
    <m/>
    <m/>
    <x v="3"/>
    <x v="3"/>
    <n v="1"/>
    <m/>
    <m/>
    <n v="1"/>
    <m/>
    <n v="0"/>
    <n v="0"/>
    <x v="1"/>
    <m/>
    <m/>
    <m/>
    <x v="0"/>
    <m/>
    <m/>
    <m/>
    <e v="#N/A"/>
    <e v="#N/A"/>
    <n v="729"/>
    <x v="1"/>
    <m/>
    <m/>
    <m/>
    <m/>
    <s v="with cut-off date"/>
    <d v="2022-12-01T00:00:00"/>
    <m/>
    <n v="3"/>
    <n v="3"/>
    <m/>
    <e v="#N/A"/>
    <m/>
    <n v="1"/>
    <m/>
    <m/>
    <m/>
    <m/>
    <m/>
    <m/>
    <m/>
    <m/>
    <m/>
    <m/>
    <m/>
    <m/>
    <m/>
    <m/>
    <m/>
    <m/>
    <m/>
    <m/>
    <m/>
    <n v="120000"/>
    <m/>
    <m/>
    <s v="Euro"/>
    <n v="33.5"/>
    <m/>
    <m/>
    <m/>
    <m/>
    <e v="#N/A"/>
    <m/>
    <m/>
    <m/>
    <m/>
    <m/>
    <m/>
    <m/>
    <m/>
    <m/>
    <m/>
    <m/>
    <m/>
    <m/>
    <m/>
    <m/>
    <m/>
    <m/>
    <m/>
    <m/>
    <m/>
    <m/>
    <m/>
  </r>
  <r>
    <m/>
    <s v="V200005"/>
    <s v="2021-0021"/>
    <x v="106"/>
    <n v="4"/>
    <s v="Wagon"/>
    <n v="134"/>
    <e v="#N/A"/>
    <x v="39"/>
    <m/>
    <m/>
    <x v="3"/>
    <x v="3"/>
    <n v="1"/>
    <m/>
    <m/>
    <n v="1"/>
    <m/>
    <n v="0"/>
    <n v="0"/>
    <x v="1"/>
    <m/>
    <m/>
    <m/>
    <x v="0"/>
    <m/>
    <m/>
    <m/>
    <e v="#N/A"/>
    <e v="#N/A"/>
    <n v="729"/>
    <x v="1"/>
    <m/>
    <m/>
    <m/>
    <m/>
    <s v="with cut-off date"/>
    <d v="2022-12-01T00:00:00"/>
    <m/>
    <n v="3"/>
    <n v="3"/>
    <m/>
    <e v="#N/A"/>
    <m/>
    <n v="1"/>
    <m/>
    <m/>
    <m/>
    <m/>
    <m/>
    <m/>
    <m/>
    <m/>
    <m/>
    <m/>
    <m/>
    <m/>
    <m/>
    <m/>
    <m/>
    <m/>
    <m/>
    <m/>
    <m/>
    <n v="120000"/>
    <m/>
    <m/>
    <s v="Euro"/>
    <n v="33.5"/>
    <m/>
    <m/>
    <m/>
    <m/>
    <e v="#N/A"/>
    <m/>
    <m/>
    <m/>
    <m/>
    <m/>
    <m/>
    <m/>
    <m/>
    <m/>
    <m/>
    <m/>
    <m/>
    <m/>
    <m/>
    <m/>
    <m/>
    <m/>
    <m/>
    <m/>
    <m/>
    <m/>
    <m/>
  </r>
  <r>
    <m/>
    <s v="V200005"/>
    <s v="2021-0021"/>
    <x v="106"/>
    <n v="4"/>
    <s v="Wagon"/>
    <n v="135"/>
    <e v="#N/A"/>
    <x v="39"/>
    <m/>
    <m/>
    <x v="3"/>
    <x v="3"/>
    <n v="1"/>
    <m/>
    <m/>
    <n v="1"/>
    <m/>
    <n v="0"/>
    <n v="0"/>
    <x v="1"/>
    <m/>
    <m/>
    <m/>
    <x v="0"/>
    <m/>
    <m/>
    <m/>
    <e v="#N/A"/>
    <e v="#N/A"/>
    <n v="729"/>
    <x v="1"/>
    <m/>
    <m/>
    <m/>
    <m/>
    <s v="with cut-off date"/>
    <d v="2022-12-01T00:00:00"/>
    <m/>
    <n v="3"/>
    <n v="3"/>
    <m/>
    <e v="#N/A"/>
    <m/>
    <n v="1"/>
    <m/>
    <m/>
    <m/>
    <m/>
    <m/>
    <m/>
    <m/>
    <m/>
    <m/>
    <m/>
    <m/>
    <m/>
    <m/>
    <m/>
    <m/>
    <m/>
    <m/>
    <m/>
    <m/>
    <n v="120000"/>
    <m/>
    <m/>
    <s v="Euro"/>
    <n v="33.5"/>
    <m/>
    <m/>
    <m/>
    <m/>
    <e v="#N/A"/>
    <m/>
    <m/>
    <m/>
    <m/>
    <m/>
    <m/>
    <m/>
    <m/>
    <m/>
    <m/>
    <m/>
    <m/>
    <m/>
    <m/>
    <m/>
    <m/>
    <m/>
    <m/>
    <m/>
    <m/>
    <m/>
    <m/>
  </r>
  <r>
    <m/>
    <s v="V200005"/>
    <s v="2021-0021"/>
    <x v="106"/>
    <n v="4"/>
    <s v="Wagon"/>
    <n v="136"/>
    <e v="#N/A"/>
    <x v="39"/>
    <m/>
    <m/>
    <x v="3"/>
    <x v="3"/>
    <n v="1"/>
    <m/>
    <m/>
    <n v="1"/>
    <m/>
    <n v="0"/>
    <n v="0"/>
    <x v="1"/>
    <m/>
    <m/>
    <m/>
    <x v="0"/>
    <m/>
    <m/>
    <m/>
    <e v="#N/A"/>
    <e v="#N/A"/>
    <n v="729"/>
    <x v="1"/>
    <m/>
    <m/>
    <m/>
    <m/>
    <s v="with cut-off date"/>
    <d v="2022-12-01T00:00:00"/>
    <m/>
    <n v="3"/>
    <n v="3"/>
    <m/>
    <e v="#N/A"/>
    <m/>
    <n v="1"/>
    <m/>
    <m/>
    <m/>
    <m/>
    <m/>
    <m/>
    <m/>
    <m/>
    <m/>
    <m/>
    <m/>
    <m/>
    <m/>
    <m/>
    <m/>
    <m/>
    <m/>
    <m/>
    <m/>
    <n v="120000"/>
    <m/>
    <m/>
    <s v="Euro"/>
    <n v="33.5"/>
    <m/>
    <m/>
    <m/>
    <m/>
    <e v="#N/A"/>
    <m/>
    <m/>
    <m/>
    <m/>
    <m/>
    <m/>
    <m/>
    <m/>
    <m/>
    <m/>
    <m/>
    <m/>
    <m/>
    <m/>
    <m/>
    <m/>
    <m/>
    <m/>
    <m/>
    <m/>
    <m/>
    <m/>
  </r>
  <r>
    <m/>
    <s v="V200005"/>
    <s v="2021-0021"/>
    <x v="106"/>
    <n v="4"/>
    <s v="Wagon"/>
    <n v="137"/>
    <e v="#N/A"/>
    <x v="39"/>
    <m/>
    <m/>
    <x v="3"/>
    <x v="3"/>
    <n v="1"/>
    <m/>
    <m/>
    <n v="1"/>
    <m/>
    <n v="0"/>
    <n v="0"/>
    <x v="1"/>
    <m/>
    <m/>
    <m/>
    <x v="0"/>
    <m/>
    <m/>
    <m/>
    <e v="#N/A"/>
    <e v="#N/A"/>
    <n v="729"/>
    <x v="1"/>
    <m/>
    <m/>
    <m/>
    <m/>
    <s v="with cut-off date"/>
    <d v="2022-12-01T00:00:00"/>
    <m/>
    <n v="3"/>
    <n v="3"/>
    <m/>
    <e v="#N/A"/>
    <m/>
    <n v="1"/>
    <m/>
    <m/>
    <m/>
    <m/>
    <m/>
    <m/>
    <m/>
    <m/>
    <m/>
    <m/>
    <m/>
    <m/>
    <m/>
    <m/>
    <m/>
    <m/>
    <m/>
    <m/>
    <m/>
    <n v="120000"/>
    <m/>
    <m/>
    <s v="Euro"/>
    <n v="33.5"/>
    <m/>
    <m/>
    <m/>
    <m/>
    <e v="#N/A"/>
    <m/>
    <m/>
    <m/>
    <m/>
    <m/>
    <m/>
    <m/>
    <m/>
    <m/>
    <m/>
    <m/>
    <m/>
    <m/>
    <m/>
    <m/>
    <m/>
    <m/>
    <m/>
    <m/>
    <m/>
    <m/>
    <m/>
  </r>
  <r>
    <m/>
    <s v="V200005"/>
    <s v="2021-0021"/>
    <x v="106"/>
    <n v="4"/>
    <s v="Wagon"/>
    <n v="138"/>
    <e v="#N/A"/>
    <x v="39"/>
    <m/>
    <m/>
    <x v="3"/>
    <x v="3"/>
    <n v="1"/>
    <m/>
    <m/>
    <n v="1"/>
    <m/>
    <n v="0"/>
    <n v="0"/>
    <x v="1"/>
    <m/>
    <m/>
    <m/>
    <x v="0"/>
    <m/>
    <m/>
    <m/>
    <e v="#N/A"/>
    <e v="#N/A"/>
    <n v="729"/>
    <x v="1"/>
    <m/>
    <m/>
    <m/>
    <m/>
    <s v="with cut-off date"/>
    <d v="2022-12-01T00:00:00"/>
    <m/>
    <n v="3"/>
    <n v="3"/>
    <m/>
    <e v="#N/A"/>
    <m/>
    <n v="1"/>
    <m/>
    <m/>
    <m/>
    <m/>
    <m/>
    <m/>
    <m/>
    <m/>
    <m/>
    <m/>
    <m/>
    <m/>
    <m/>
    <m/>
    <m/>
    <m/>
    <m/>
    <m/>
    <m/>
    <n v="120000"/>
    <m/>
    <m/>
    <s v="Euro"/>
    <n v="33.5"/>
    <m/>
    <m/>
    <m/>
    <m/>
    <e v="#N/A"/>
    <m/>
    <m/>
    <m/>
    <m/>
    <m/>
    <m/>
    <m/>
    <m/>
    <m/>
    <m/>
    <m/>
    <m/>
    <m/>
    <m/>
    <m/>
    <m/>
    <m/>
    <m/>
    <m/>
    <m/>
    <m/>
    <m/>
  </r>
  <r>
    <m/>
    <s v="V200005"/>
    <s v="2021-0021"/>
    <x v="106"/>
    <n v="4"/>
    <s v="Wagon"/>
    <n v="139"/>
    <e v="#N/A"/>
    <x v="39"/>
    <m/>
    <m/>
    <x v="3"/>
    <x v="3"/>
    <n v="1"/>
    <m/>
    <m/>
    <n v="1"/>
    <m/>
    <n v="0"/>
    <n v="0"/>
    <x v="1"/>
    <m/>
    <m/>
    <m/>
    <x v="0"/>
    <m/>
    <m/>
    <m/>
    <e v="#N/A"/>
    <e v="#N/A"/>
    <n v="729"/>
    <x v="1"/>
    <m/>
    <m/>
    <m/>
    <m/>
    <s v="with cut-off date"/>
    <d v="2022-12-01T00:00:00"/>
    <m/>
    <n v="3"/>
    <n v="3"/>
    <m/>
    <e v="#N/A"/>
    <m/>
    <n v="1"/>
    <m/>
    <m/>
    <m/>
    <m/>
    <m/>
    <m/>
    <m/>
    <m/>
    <m/>
    <m/>
    <m/>
    <m/>
    <m/>
    <m/>
    <m/>
    <m/>
    <m/>
    <m/>
    <m/>
    <n v="120000"/>
    <m/>
    <m/>
    <s v="Euro"/>
    <n v="33.5"/>
    <m/>
    <m/>
    <m/>
    <m/>
    <e v="#N/A"/>
    <m/>
    <m/>
    <m/>
    <m/>
    <m/>
    <m/>
    <m/>
    <m/>
    <m/>
    <m/>
    <m/>
    <m/>
    <m/>
    <m/>
    <m/>
    <m/>
    <m/>
    <m/>
    <m/>
    <m/>
    <m/>
    <m/>
  </r>
  <r>
    <m/>
    <s v="V200005"/>
    <s v="2021-0021"/>
    <x v="106"/>
    <n v="4"/>
    <s v="Wagon"/>
    <n v="140"/>
    <e v="#N/A"/>
    <x v="39"/>
    <m/>
    <m/>
    <x v="3"/>
    <x v="3"/>
    <n v="1"/>
    <m/>
    <m/>
    <n v="1"/>
    <m/>
    <n v="0"/>
    <n v="0"/>
    <x v="1"/>
    <m/>
    <m/>
    <m/>
    <x v="0"/>
    <m/>
    <m/>
    <m/>
    <e v="#N/A"/>
    <e v="#N/A"/>
    <n v="729"/>
    <x v="1"/>
    <m/>
    <m/>
    <m/>
    <m/>
    <s v="with cut-off date"/>
    <d v="2022-12-01T00:00:00"/>
    <m/>
    <n v="3"/>
    <n v="3"/>
    <m/>
    <e v="#N/A"/>
    <m/>
    <n v="1"/>
    <m/>
    <m/>
    <m/>
    <m/>
    <m/>
    <m/>
    <m/>
    <m/>
    <m/>
    <m/>
    <m/>
    <m/>
    <m/>
    <m/>
    <m/>
    <m/>
    <m/>
    <m/>
    <m/>
    <n v="120000"/>
    <m/>
    <m/>
    <s v="Euro"/>
    <n v="33.5"/>
    <m/>
    <m/>
    <m/>
    <m/>
    <e v="#N/A"/>
    <m/>
    <m/>
    <m/>
    <m/>
    <m/>
    <m/>
    <m/>
    <m/>
    <m/>
    <m/>
    <m/>
    <m/>
    <m/>
    <m/>
    <m/>
    <m/>
    <m/>
    <m/>
    <m/>
    <m/>
    <m/>
    <m/>
  </r>
  <r>
    <s v="30.01.25 emo: Sobald Nachtrag erstellt ist, alles kontrollieren und Bachtes ensprechend Datum im M3 nachtragen!"/>
    <s v="V720002"/>
    <s v="2021-0021"/>
    <x v="106"/>
    <n v="6"/>
    <s v="Batch"/>
    <m/>
    <m/>
    <x v="39"/>
    <s v="DEU"/>
    <s v="Middle EU - DEU"/>
    <x v="3"/>
    <x v="3"/>
    <n v="50"/>
    <m/>
    <m/>
    <n v="0"/>
    <n v="0"/>
    <n v="0"/>
    <n v="0"/>
    <x v="2"/>
    <s v="PAYG-Abrg"/>
    <d v="2025-02-01T00:00:00"/>
    <d v="2025-07-31T00:00:00"/>
    <x v="0"/>
    <s v="PAYG Phase beendet - Wagen gehen wieder in &quot;normalen&quot; Vertrag"/>
    <m/>
    <m/>
    <d v="2025-02-01T00:00:00"/>
    <d v="2026-05-31T00:00:00"/>
    <m/>
    <x v="107"/>
    <m/>
    <m/>
    <m/>
    <m/>
    <s v="n.a."/>
    <m/>
    <m/>
    <n v="0"/>
    <n v="3"/>
    <m/>
    <m/>
    <m/>
    <m/>
    <m/>
    <m/>
    <m/>
    <m/>
    <m/>
    <m/>
    <n v="0"/>
    <s v="B"/>
    <m/>
    <s v="1.1"/>
    <s v="CHE"/>
    <s v="Not required"/>
    <m/>
    <s v="N"/>
    <m/>
    <m/>
    <m/>
    <m/>
    <m/>
    <n v="120000"/>
    <m/>
    <m/>
    <s v="Euro"/>
    <n v="33.5"/>
    <n v="-1.5"/>
    <n v="0"/>
    <m/>
    <n v="-1.376712328767123"/>
    <n v="32"/>
    <m/>
    <n v="0"/>
    <m/>
    <m/>
    <n v="9.539999999999999"/>
    <n v="-1.5"/>
    <n v="8.039999999999999"/>
    <n v="0"/>
    <n v="0"/>
    <n v="0"/>
    <n v="23.96"/>
    <s v="0.00"/>
    <n v="23.96"/>
    <n v="1"/>
    <n v="0"/>
    <n v="23.96"/>
    <n v="24.08328767123287"/>
    <n v="6000000"/>
    <n v="0"/>
    <m/>
    <n v="0"/>
    <n v="582400"/>
  </r>
  <r>
    <m/>
    <s v="V720002"/>
    <s v="2021-0021"/>
    <x v="106"/>
    <n v="6"/>
    <s v="Wagon"/>
    <n v="1"/>
    <m/>
    <x v="39"/>
    <m/>
    <m/>
    <x v="3"/>
    <x v="3"/>
    <n v="1"/>
    <m/>
    <m/>
    <m/>
    <n v="1"/>
    <n v="0"/>
    <n v="0"/>
    <x v="1"/>
    <s v="PAYG-Abrg"/>
    <d v="2025-02-01T00:00:00"/>
    <d v="2025-07-31T00:00:00"/>
    <x v="0"/>
    <m/>
    <m/>
    <m/>
    <e v="#N/A"/>
    <e v="#N/A"/>
    <n v="729"/>
    <x v="1"/>
    <m/>
    <m/>
    <m/>
    <m/>
    <s v="n.a."/>
    <m/>
    <m/>
    <n v="0"/>
    <n v="3"/>
    <m/>
    <e v="#N/A"/>
    <m/>
    <m/>
    <m/>
    <m/>
    <m/>
    <m/>
    <m/>
    <m/>
    <m/>
    <m/>
    <m/>
    <m/>
    <m/>
    <m/>
    <m/>
    <m/>
    <m/>
    <m/>
    <m/>
    <m/>
    <m/>
    <n v="120000"/>
    <m/>
    <m/>
    <s v="Euro"/>
    <n v="33.5"/>
    <m/>
    <m/>
    <m/>
    <m/>
    <e v="#N/A"/>
    <m/>
    <m/>
    <m/>
    <m/>
    <m/>
    <m/>
    <m/>
    <m/>
    <m/>
    <m/>
    <m/>
    <m/>
    <m/>
    <m/>
    <m/>
    <m/>
    <m/>
    <m/>
    <m/>
    <m/>
    <m/>
    <m/>
  </r>
  <r>
    <m/>
    <s v="V720002"/>
    <s v="2021-0021"/>
    <x v="106"/>
    <n v="6"/>
    <s v="Wagon"/>
    <n v="2"/>
    <m/>
    <x v="39"/>
    <m/>
    <m/>
    <x v="3"/>
    <x v="3"/>
    <n v="1"/>
    <m/>
    <m/>
    <m/>
    <n v="1"/>
    <n v="0"/>
    <n v="0"/>
    <x v="1"/>
    <s v="PAYG-Abrg"/>
    <d v="2025-02-01T00:00:00"/>
    <d v="2025-07-31T00:00:00"/>
    <x v="0"/>
    <m/>
    <m/>
    <m/>
    <e v="#N/A"/>
    <e v="#N/A"/>
    <n v="729"/>
    <x v="1"/>
    <m/>
    <m/>
    <m/>
    <m/>
    <s v="n.a."/>
    <m/>
    <m/>
    <n v="0"/>
    <n v="3"/>
    <m/>
    <e v="#N/A"/>
    <m/>
    <m/>
    <m/>
    <m/>
    <m/>
    <m/>
    <m/>
    <m/>
    <m/>
    <m/>
    <m/>
    <m/>
    <m/>
    <m/>
    <m/>
    <m/>
    <m/>
    <m/>
    <m/>
    <m/>
    <m/>
    <n v="120000"/>
    <m/>
    <m/>
    <s v="Euro"/>
    <n v="33.5"/>
    <m/>
    <m/>
    <m/>
    <m/>
    <e v="#N/A"/>
    <m/>
    <m/>
    <m/>
    <m/>
    <m/>
    <m/>
    <m/>
    <m/>
    <m/>
    <m/>
    <m/>
    <m/>
    <m/>
    <m/>
    <m/>
    <m/>
    <m/>
    <m/>
    <m/>
    <m/>
    <m/>
    <m/>
  </r>
  <r>
    <m/>
    <s v="V720002"/>
    <s v="2021-0021"/>
    <x v="106"/>
    <n v="6"/>
    <s v="Wagon"/>
    <n v="3"/>
    <m/>
    <x v="39"/>
    <m/>
    <m/>
    <x v="3"/>
    <x v="3"/>
    <n v="1"/>
    <m/>
    <m/>
    <m/>
    <n v="1"/>
    <n v="0"/>
    <n v="0"/>
    <x v="1"/>
    <s v="PAYG-Abrg"/>
    <d v="2025-02-01T00:00:00"/>
    <d v="2025-07-31T00:00:00"/>
    <x v="0"/>
    <m/>
    <m/>
    <m/>
    <e v="#N/A"/>
    <e v="#N/A"/>
    <n v="729"/>
    <x v="1"/>
    <m/>
    <m/>
    <m/>
    <m/>
    <s v="n.a."/>
    <m/>
    <m/>
    <n v="0"/>
    <n v="3"/>
    <m/>
    <e v="#N/A"/>
    <m/>
    <m/>
    <m/>
    <m/>
    <m/>
    <m/>
    <m/>
    <m/>
    <m/>
    <m/>
    <m/>
    <m/>
    <m/>
    <m/>
    <m/>
    <m/>
    <m/>
    <m/>
    <m/>
    <m/>
    <m/>
    <n v="120000"/>
    <m/>
    <m/>
    <s v="Euro"/>
    <n v="33.5"/>
    <m/>
    <m/>
    <m/>
    <m/>
    <e v="#N/A"/>
    <m/>
    <m/>
    <m/>
    <m/>
    <m/>
    <m/>
    <m/>
    <m/>
    <m/>
    <m/>
    <m/>
    <m/>
    <m/>
    <m/>
    <m/>
    <m/>
    <m/>
    <m/>
    <m/>
    <m/>
    <m/>
    <m/>
  </r>
  <r>
    <m/>
    <s v="V720002"/>
    <s v="2021-0021"/>
    <x v="106"/>
    <n v="6"/>
    <s v="Wagon"/>
    <n v="4"/>
    <m/>
    <x v="39"/>
    <m/>
    <m/>
    <x v="3"/>
    <x v="3"/>
    <n v="1"/>
    <m/>
    <m/>
    <m/>
    <n v="1"/>
    <n v="0"/>
    <n v="0"/>
    <x v="1"/>
    <s v="PAYG-Abrg"/>
    <d v="2025-02-01T00:00:00"/>
    <d v="2025-07-31T00:00:00"/>
    <x v="0"/>
    <m/>
    <m/>
    <m/>
    <e v="#N/A"/>
    <e v="#N/A"/>
    <n v="729"/>
    <x v="1"/>
    <m/>
    <m/>
    <m/>
    <m/>
    <s v="n.a."/>
    <m/>
    <m/>
    <n v="0"/>
    <n v="3"/>
    <m/>
    <e v="#N/A"/>
    <m/>
    <m/>
    <m/>
    <m/>
    <m/>
    <m/>
    <m/>
    <m/>
    <m/>
    <m/>
    <m/>
    <m/>
    <m/>
    <m/>
    <m/>
    <m/>
    <m/>
    <m/>
    <m/>
    <m/>
    <m/>
    <n v="120000"/>
    <m/>
    <m/>
    <s v="Euro"/>
    <n v="33.5"/>
    <m/>
    <m/>
    <m/>
    <m/>
    <e v="#N/A"/>
    <m/>
    <m/>
    <m/>
    <m/>
    <m/>
    <m/>
    <m/>
    <m/>
    <m/>
    <m/>
    <m/>
    <m/>
    <m/>
    <m/>
    <m/>
    <m/>
    <m/>
    <m/>
    <m/>
    <m/>
    <m/>
    <m/>
  </r>
  <r>
    <m/>
    <s v="V720002"/>
    <s v="2021-0021"/>
    <x v="106"/>
    <n v="6"/>
    <s v="Wagon"/>
    <n v="5"/>
    <m/>
    <x v="39"/>
    <m/>
    <m/>
    <x v="3"/>
    <x v="3"/>
    <n v="1"/>
    <m/>
    <m/>
    <m/>
    <n v="1"/>
    <n v="0"/>
    <n v="0"/>
    <x v="1"/>
    <s v="PAYG-Abrg"/>
    <d v="2025-02-01T00:00:00"/>
    <d v="2025-07-31T00:00:00"/>
    <x v="0"/>
    <m/>
    <m/>
    <m/>
    <e v="#N/A"/>
    <e v="#N/A"/>
    <n v="729"/>
    <x v="1"/>
    <m/>
    <m/>
    <m/>
    <m/>
    <s v="n.a."/>
    <m/>
    <m/>
    <n v="0"/>
    <n v="3"/>
    <m/>
    <e v="#N/A"/>
    <m/>
    <m/>
    <m/>
    <m/>
    <m/>
    <m/>
    <m/>
    <m/>
    <m/>
    <m/>
    <m/>
    <m/>
    <m/>
    <m/>
    <m/>
    <m/>
    <m/>
    <m/>
    <m/>
    <m/>
    <m/>
    <n v="120000"/>
    <m/>
    <m/>
    <s v="Euro"/>
    <n v="33.5"/>
    <m/>
    <m/>
    <m/>
    <m/>
    <e v="#N/A"/>
    <m/>
    <m/>
    <m/>
    <m/>
    <m/>
    <m/>
    <m/>
    <m/>
    <m/>
    <m/>
    <m/>
    <m/>
    <m/>
    <m/>
    <m/>
    <m/>
    <m/>
    <m/>
    <m/>
    <m/>
    <m/>
    <m/>
  </r>
  <r>
    <m/>
    <s v="V720002"/>
    <s v="2021-0021"/>
    <x v="106"/>
    <n v="6"/>
    <s v="Wagon"/>
    <n v="6"/>
    <m/>
    <x v="39"/>
    <m/>
    <m/>
    <x v="3"/>
    <x v="3"/>
    <n v="1"/>
    <m/>
    <m/>
    <m/>
    <n v="1"/>
    <n v="0"/>
    <n v="0"/>
    <x v="1"/>
    <s v="PAYG-Abrg"/>
    <d v="2025-02-01T00:00:00"/>
    <d v="2025-07-31T00:00:00"/>
    <x v="0"/>
    <m/>
    <m/>
    <m/>
    <e v="#N/A"/>
    <e v="#N/A"/>
    <n v="729"/>
    <x v="1"/>
    <m/>
    <m/>
    <m/>
    <m/>
    <s v="n.a."/>
    <m/>
    <m/>
    <n v="0"/>
    <n v="3"/>
    <m/>
    <e v="#N/A"/>
    <m/>
    <m/>
    <m/>
    <m/>
    <m/>
    <m/>
    <m/>
    <m/>
    <m/>
    <m/>
    <m/>
    <m/>
    <m/>
    <m/>
    <m/>
    <m/>
    <m/>
    <m/>
    <m/>
    <m/>
    <m/>
    <n v="120000"/>
    <m/>
    <m/>
    <s v="Euro"/>
    <n v="33.5"/>
    <m/>
    <m/>
    <m/>
    <m/>
    <e v="#N/A"/>
    <m/>
    <m/>
    <m/>
    <m/>
    <m/>
    <m/>
    <m/>
    <m/>
    <m/>
    <m/>
    <m/>
    <m/>
    <m/>
    <m/>
    <m/>
    <m/>
    <m/>
    <m/>
    <m/>
    <m/>
    <m/>
    <m/>
  </r>
  <r>
    <m/>
    <s v="V720002"/>
    <s v="2021-0021"/>
    <x v="106"/>
    <n v="6"/>
    <s v="Wagon"/>
    <n v="7"/>
    <m/>
    <x v="39"/>
    <m/>
    <m/>
    <x v="3"/>
    <x v="3"/>
    <n v="1"/>
    <m/>
    <m/>
    <m/>
    <n v="1"/>
    <n v="0"/>
    <n v="0"/>
    <x v="1"/>
    <s v="PAYG-Abrg"/>
    <d v="2025-02-01T00:00:00"/>
    <d v="2025-07-31T00:00:00"/>
    <x v="0"/>
    <m/>
    <m/>
    <m/>
    <e v="#N/A"/>
    <e v="#N/A"/>
    <n v="729"/>
    <x v="1"/>
    <m/>
    <m/>
    <m/>
    <m/>
    <s v="n.a."/>
    <m/>
    <m/>
    <n v="0"/>
    <n v="3"/>
    <m/>
    <e v="#N/A"/>
    <m/>
    <m/>
    <m/>
    <m/>
    <m/>
    <m/>
    <m/>
    <m/>
    <m/>
    <m/>
    <m/>
    <m/>
    <m/>
    <m/>
    <m/>
    <m/>
    <m/>
    <m/>
    <m/>
    <m/>
    <m/>
    <n v="120000"/>
    <m/>
    <m/>
    <s v="Euro"/>
    <n v="33.5"/>
    <m/>
    <m/>
    <m/>
    <m/>
    <e v="#N/A"/>
    <m/>
    <m/>
    <m/>
    <m/>
    <m/>
    <m/>
    <m/>
    <m/>
    <m/>
    <m/>
    <m/>
    <m/>
    <m/>
    <m/>
    <m/>
    <m/>
    <m/>
    <m/>
    <m/>
    <m/>
    <m/>
    <m/>
  </r>
  <r>
    <m/>
    <s v="V720002"/>
    <s v="2021-0021"/>
    <x v="106"/>
    <n v="6"/>
    <s v="Wagon"/>
    <n v="8"/>
    <m/>
    <x v="39"/>
    <m/>
    <m/>
    <x v="3"/>
    <x v="3"/>
    <n v="1"/>
    <m/>
    <m/>
    <m/>
    <n v="1"/>
    <n v="0"/>
    <n v="0"/>
    <x v="1"/>
    <s v="PAYG-Abrg"/>
    <d v="2025-02-01T00:00:00"/>
    <d v="2025-07-31T00:00:00"/>
    <x v="0"/>
    <m/>
    <m/>
    <m/>
    <e v="#N/A"/>
    <e v="#N/A"/>
    <n v="729"/>
    <x v="1"/>
    <m/>
    <m/>
    <m/>
    <m/>
    <s v="n.a."/>
    <m/>
    <m/>
    <n v="0"/>
    <n v="3"/>
    <m/>
    <e v="#N/A"/>
    <m/>
    <m/>
    <m/>
    <m/>
    <m/>
    <m/>
    <m/>
    <m/>
    <m/>
    <m/>
    <m/>
    <m/>
    <m/>
    <m/>
    <m/>
    <m/>
    <m/>
    <m/>
    <m/>
    <m/>
    <m/>
    <n v="120000"/>
    <m/>
    <m/>
    <s v="Euro"/>
    <n v="33.5"/>
    <m/>
    <m/>
    <m/>
    <m/>
    <e v="#N/A"/>
    <m/>
    <m/>
    <m/>
    <m/>
    <m/>
    <m/>
    <m/>
    <m/>
    <m/>
    <m/>
    <m/>
    <m/>
    <m/>
    <m/>
    <m/>
    <m/>
    <m/>
    <m/>
    <m/>
    <m/>
    <m/>
    <m/>
  </r>
  <r>
    <m/>
    <s v="V720002"/>
    <s v="2021-0021"/>
    <x v="106"/>
    <n v="6"/>
    <s v="Wagon"/>
    <n v="9"/>
    <m/>
    <x v="39"/>
    <m/>
    <m/>
    <x v="3"/>
    <x v="3"/>
    <n v="1"/>
    <m/>
    <m/>
    <m/>
    <n v="1"/>
    <n v="0"/>
    <n v="0"/>
    <x v="1"/>
    <s v="PAYG-Abrg"/>
    <d v="2025-02-01T00:00:00"/>
    <d v="2025-07-31T00:00:00"/>
    <x v="0"/>
    <m/>
    <m/>
    <m/>
    <e v="#N/A"/>
    <e v="#N/A"/>
    <n v="729"/>
    <x v="1"/>
    <m/>
    <m/>
    <m/>
    <m/>
    <s v="n.a."/>
    <m/>
    <m/>
    <n v="0"/>
    <n v="3"/>
    <m/>
    <e v="#N/A"/>
    <m/>
    <m/>
    <m/>
    <m/>
    <m/>
    <m/>
    <m/>
    <m/>
    <m/>
    <m/>
    <m/>
    <m/>
    <m/>
    <m/>
    <m/>
    <m/>
    <m/>
    <m/>
    <m/>
    <m/>
    <m/>
    <n v="120000"/>
    <m/>
    <m/>
    <s v="Euro"/>
    <n v="33.5"/>
    <m/>
    <m/>
    <m/>
    <m/>
    <e v="#N/A"/>
    <m/>
    <m/>
    <m/>
    <m/>
    <m/>
    <m/>
    <m/>
    <m/>
    <m/>
    <m/>
    <m/>
    <m/>
    <m/>
    <m/>
    <m/>
    <m/>
    <m/>
    <m/>
    <m/>
    <m/>
    <m/>
    <m/>
  </r>
  <r>
    <m/>
    <s v="V720002"/>
    <s v="2021-0021"/>
    <x v="106"/>
    <n v="6"/>
    <s v="Wagon"/>
    <n v="10"/>
    <m/>
    <x v="39"/>
    <m/>
    <m/>
    <x v="3"/>
    <x v="3"/>
    <n v="1"/>
    <m/>
    <m/>
    <m/>
    <n v="1"/>
    <n v="0"/>
    <n v="0"/>
    <x v="1"/>
    <s v="PAYG-Abrg"/>
    <d v="2025-02-01T00:00:00"/>
    <d v="2025-07-31T00:00:00"/>
    <x v="0"/>
    <m/>
    <m/>
    <m/>
    <e v="#N/A"/>
    <e v="#N/A"/>
    <n v="729"/>
    <x v="1"/>
    <m/>
    <m/>
    <m/>
    <m/>
    <s v="n.a."/>
    <m/>
    <m/>
    <n v="0"/>
    <n v="3"/>
    <m/>
    <e v="#N/A"/>
    <m/>
    <m/>
    <m/>
    <m/>
    <m/>
    <m/>
    <m/>
    <m/>
    <m/>
    <m/>
    <m/>
    <m/>
    <m/>
    <m/>
    <m/>
    <m/>
    <m/>
    <m/>
    <m/>
    <m/>
    <m/>
    <n v="120000"/>
    <m/>
    <m/>
    <s v="Euro"/>
    <n v="33.5"/>
    <m/>
    <m/>
    <m/>
    <m/>
    <e v="#N/A"/>
    <m/>
    <m/>
    <m/>
    <m/>
    <m/>
    <m/>
    <m/>
    <m/>
    <m/>
    <m/>
    <m/>
    <m/>
    <m/>
    <m/>
    <m/>
    <m/>
    <m/>
    <m/>
    <m/>
    <m/>
    <m/>
    <m/>
  </r>
  <r>
    <m/>
    <s v="V720002"/>
    <s v="2021-0021"/>
    <x v="106"/>
    <n v="6"/>
    <s v="Wagon"/>
    <n v="11"/>
    <m/>
    <x v="39"/>
    <m/>
    <m/>
    <x v="3"/>
    <x v="3"/>
    <n v="1"/>
    <m/>
    <m/>
    <m/>
    <n v="1"/>
    <n v="0"/>
    <n v="0"/>
    <x v="1"/>
    <s v="PAYG-Abrg"/>
    <d v="2025-02-01T00:00:00"/>
    <d v="2025-07-31T00:00:00"/>
    <x v="0"/>
    <m/>
    <m/>
    <m/>
    <e v="#N/A"/>
    <e v="#N/A"/>
    <n v="729"/>
    <x v="1"/>
    <m/>
    <m/>
    <m/>
    <m/>
    <s v="n.a."/>
    <m/>
    <m/>
    <n v="0"/>
    <n v="3"/>
    <m/>
    <e v="#N/A"/>
    <m/>
    <m/>
    <m/>
    <m/>
    <m/>
    <m/>
    <m/>
    <m/>
    <m/>
    <m/>
    <m/>
    <m/>
    <m/>
    <m/>
    <m/>
    <m/>
    <m/>
    <m/>
    <m/>
    <m/>
    <m/>
    <n v="120000"/>
    <m/>
    <m/>
    <s v="Euro"/>
    <n v="33.5"/>
    <m/>
    <m/>
    <m/>
    <m/>
    <e v="#N/A"/>
    <m/>
    <m/>
    <m/>
    <m/>
    <m/>
    <m/>
    <m/>
    <m/>
    <m/>
    <m/>
    <m/>
    <m/>
    <m/>
    <m/>
    <m/>
    <m/>
    <m/>
    <m/>
    <m/>
    <m/>
    <m/>
    <m/>
  </r>
  <r>
    <m/>
    <s v="V720002"/>
    <s v="2021-0021"/>
    <x v="106"/>
    <n v="6"/>
    <s v="Wagon"/>
    <n v="12"/>
    <m/>
    <x v="39"/>
    <m/>
    <m/>
    <x v="3"/>
    <x v="3"/>
    <n v="1"/>
    <m/>
    <m/>
    <m/>
    <n v="1"/>
    <n v="0"/>
    <n v="0"/>
    <x v="1"/>
    <s v="PAYG-Abrg"/>
    <d v="2025-02-01T00:00:00"/>
    <d v="2025-07-31T00:00:00"/>
    <x v="0"/>
    <m/>
    <m/>
    <m/>
    <e v="#N/A"/>
    <e v="#N/A"/>
    <n v="729"/>
    <x v="1"/>
    <m/>
    <m/>
    <m/>
    <m/>
    <s v="n.a."/>
    <m/>
    <m/>
    <n v="0"/>
    <n v="3"/>
    <m/>
    <e v="#N/A"/>
    <m/>
    <m/>
    <m/>
    <m/>
    <m/>
    <m/>
    <m/>
    <m/>
    <m/>
    <m/>
    <m/>
    <m/>
    <m/>
    <m/>
    <m/>
    <m/>
    <m/>
    <m/>
    <m/>
    <m/>
    <m/>
    <n v="120000"/>
    <m/>
    <m/>
    <s v="Euro"/>
    <n v="33.5"/>
    <m/>
    <m/>
    <m/>
    <m/>
    <e v="#N/A"/>
    <m/>
    <m/>
    <m/>
    <m/>
    <m/>
    <m/>
    <m/>
    <m/>
    <m/>
    <m/>
    <m/>
    <m/>
    <m/>
    <m/>
    <m/>
    <m/>
    <m/>
    <m/>
    <m/>
    <m/>
    <m/>
    <m/>
  </r>
  <r>
    <m/>
    <s v="V720002"/>
    <s v="2021-0021"/>
    <x v="106"/>
    <n v="6"/>
    <s v="Wagon"/>
    <n v="13"/>
    <m/>
    <x v="39"/>
    <m/>
    <m/>
    <x v="3"/>
    <x v="3"/>
    <n v="1"/>
    <m/>
    <m/>
    <m/>
    <n v="1"/>
    <n v="0"/>
    <n v="0"/>
    <x v="1"/>
    <s v="PAYG-Abrg"/>
    <d v="2025-02-01T00:00:00"/>
    <d v="2025-07-31T00:00:00"/>
    <x v="0"/>
    <m/>
    <m/>
    <m/>
    <e v="#N/A"/>
    <e v="#N/A"/>
    <n v="729"/>
    <x v="1"/>
    <m/>
    <m/>
    <m/>
    <m/>
    <s v="n.a."/>
    <m/>
    <m/>
    <n v="0"/>
    <n v="3"/>
    <m/>
    <e v="#N/A"/>
    <m/>
    <m/>
    <m/>
    <m/>
    <m/>
    <m/>
    <m/>
    <m/>
    <m/>
    <m/>
    <m/>
    <m/>
    <m/>
    <m/>
    <m/>
    <m/>
    <m/>
    <m/>
    <m/>
    <m/>
    <m/>
    <n v="120000"/>
    <m/>
    <m/>
    <s v="Euro"/>
    <n v="33.5"/>
    <m/>
    <m/>
    <m/>
    <m/>
    <e v="#N/A"/>
    <m/>
    <m/>
    <m/>
    <m/>
    <m/>
    <m/>
    <m/>
    <m/>
    <m/>
    <m/>
    <m/>
    <m/>
    <m/>
    <m/>
    <m/>
    <m/>
    <m/>
    <m/>
    <m/>
    <m/>
    <m/>
    <m/>
  </r>
  <r>
    <m/>
    <s v="V720002"/>
    <s v="2021-0021"/>
    <x v="106"/>
    <n v="6"/>
    <s v="Wagon"/>
    <n v="14"/>
    <m/>
    <x v="39"/>
    <m/>
    <m/>
    <x v="3"/>
    <x v="3"/>
    <n v="1"/>
    <m/>
    <m/>
    <m/>
    <n v="1"/>
    <n v="0"/>
    <n v="0"/>
    <x v="1"/>
    <s v="PAYG-Abrg"/>
    <d v="2025-02-01T00:00:00"/>
    <d v="2025-07-31T00:00:00"/>
    <x v="0"/>
    <m/>
    <m/>
    <m/>
    <e v="#N/A"/>
    <e v="#N/A"/>
    <n v="729"/>
    <x v="1"/>
    <m/>
    <m/>
    <m/>
    <m/>
    <s v="n.a."/>
    <m/>
    <m/>
    <n v="0"/>
    <n v="3"/>
    <m/>
    <e v="#N/A"/>
    <m/>
    <m/>
    <m/>
    <m/>
    <m/>
    <m/>
    <m/>
    <m/>
    <m/>
    <m/>
    <m/>
    <m/>
    <m/>
    <m/>
    <m/>
    <m/>
    <m/>
    <m/>
    <m/>
    <m/>
    <m/>
    <n v="120000"/>
    <m/>
    <m/>
    <s v="Euro"/>
    <n v="33.5"/>
    <m/>
    <m/>
    <m/>
    <m/>
    <e v="#N/A"/>
    <m/>
    <m/>
    <m/>
    <m/>
    <m/>
    <m/>
    <m/>
    <m/>
    <m/>
    <m/>
    <m/>
    <m/>
    <m/>
    <m/>
    <m/>
    <m/>
    <m/>
    <m/>
    <m/>
    <m/>
    <m/>
    <m/>
  </r>
  <r>
    <m/>
    <s v="V720002"/>
    <s v="2021-0021"/>
    <x v="106"/>
    <n v="6"/>
    <s v="Wagon"/>
    <n v="15"/>
    <m/>
    <x v="39"/>
    <m/>
    <m/>
    <x v="3"/>
    <x v="3"/>
    <n v="1"/>
    <m/>
    <m/>
    <m/>
    <n v="1"/>
    <n v="0"/>
    <n v="0"/>
    <x v="1"/>
    <s v="PAYG-Abrg"/>
    <d v="2025-02-01T00:00:00"/>
    <d v="2025-07-31T00:00:00"/>
    <x v="0"/>
    <m/>
    <m/>
    <m/>
    <e v="#N/A"/>
    <e v="#N/A"/>
    <n v="729"/>
    <x v="1"/>
    <m/>
    <m/>
    <m/>
    <m/>
    <s v="n.a."/>
    <m/>
    <m/>
    <n v="0"/>
    <n v="3"/>
    <m/>
    <e v="#N/A"/>
    <m/>
    <m/>
    <m/>
    <m/>
    <m/>
    <m/>
    <m/>
    <m/>
    <m/>
    <m/>
    <m/>
    <m/>
    <m/>
    <m/>
    <m/>
    <m/>
    <m/>
    <m/>
    <m/>
    <m/>
    <m/>
    <n v="120000"/>
    <m/>
    <m/>
    <s v="Euro"/>
    <n v="33.5"/>
    <m/>
    <m/>
    <m/>
    <m/>
    <e v="#N/A"/>
    <m/>
    <m/>
    <m/>
    <m/>
    <m/>
    <m/>
    <m/>
    <m/>
    <m/>
    <m/>
    <m/>
    <m/>
    <m/>
    <m/>
    <m/>
    <m/>
    <m/>
    <m/>
    <m/>
    <m/>
    <m/>
    <m/>
  </r>
  <r>
    <m/>
    <s v="V720002"/>
    <s v="2021-0021"/>
    <x v="106"/>
    <n v="6"/>
    <s v="Wagon"/>
    <n v="16"/>
    <m/>
    <x v="39"/>
    <m/>
    <m/>
    <x v="3"/>
    <x v="3"/>
    <n v="1"/>
    <m/>
    <m/>
    <m/>
    <n v="1"/>
    <n v="0"/>
    <n v="0"/>
    <x v="1"/>
    <s v="PAYG-Abrg"/>
    <d v="2025-02-01T00:00:00"/>
    <d v="2025-07-31T00:00:00"/>
    <x v="0"/>
    <m/>
    <m/>
    <m/>
    <e v="#N/A"/>
    <e v="#N/A"/>
    <n v="729"/>
    <x v="1"/>
    <m/>
    <m/>
    <m/>
    <m/>
    <s v="n.a."/>
    <m/>
    <m/>
    <n v="0"/>
    <n v="3"/>
    <m/>
    <e v="#N/A"/>
    <m/>
    <m/>
    <m/>
    <m/>
    <m/>
    <m/>
    <m/>
    <m/>
    <m/>
    <m/>
    <m/>
    <m/>
    <m/>
    <m/>
    <m/>
    <m/>
    <m/>
    <m/>
    <m/>
    <m/>
    <m/>
    <n v="120000"/>
    <m/>
    <m/>
    <s v="Euro"/>
    <n v="33.5"/>
    <m/>
    <m/>
    <m/>
    <m/>
    <e v="#N/A"/>
    <m/>
    <m/>
    <m/>
    <m/>
    <m/>
    <m/>
    <m/>
    <m/>
    <m/>
    <m/>
    <m/>
    <m/>
    <m/>
    <m/>
    <m/>
    <m/>
    <m/>
    <m/>
    <m/>
    <m/>
    <m/>
    <m/>
  </r>
  <r>
    <m/>
    <s v="V720002"/>
    <s v="2021-0021"/>
    <x v="106"/>
    <n v="6"/>
    <s v="Wagon"/>
    <n v="17"/>
    <m/>
    <x v="39"/>
    <m/>
    <m/>
    <x v="3"/>
    <x v="3"/>
    <n v="1"/>
    <m/>
    <m/>
    <m/>
    <n v="1"/>
    <n v="0"/>
    <n v="0"/>
    <x v="1"/>
    <s v="PAYG-Abrg"/>
    <d v="2025-02-01T00:00:00"/>
    <d v="2025-07-31T00:00:00"/>
    <x v="0"/>
    <m/>
    <m/>
    <m/>
    <e v="#N/A"/>
    <e v="#N/A"/>
    <n v="729"/>
    <x v="1"/>
    <m/>
    <m/>
    <m/>
    <m/>
    <s v="n.a."/>
    <m/>
    <m/>
    <n v="0"/>
    <n v="3"/>
    <m/>
    <e v="#N/A"/>
    <m/>
    <m/>
    <m/>
    <m/>
    <m/>
    <m/>
    <m/>
    <m/>
    <m/>
    <m/>
    <m/>
    <m/>
    <m/>
    <m/>
    <m/>
    <m/>
    <m/>
    <m/>
    <m/>
    <m/>
    <m/>
    <n v="120000"/>
    <m/>
    <m/>
    <s v="Euro"/>
    <n v="33.5"/>
    <m/>
    <m/>
    <m/>
    <m/>
    <e v="#N/A"/>
    <m/>
    <m/>
    <m/>
    <m/>
    <m/>
    <m/>
    <m/>
    <m/>
    <m/>
    <m/>
    <m/>
    <m/>
    <m/>
    <m/>
    <m/>
    <m/>
    <m/>
    <m/>
    <m/>
    <m/>
    <m/>
    <m/>
  </r>
  <r>
    <m/>
    <s v="V720002"/>
    <s v="2021-0021"/>
    <x v="106"/>
    <n v="6"/>
    <s v="Wagon"/>
    <n v="18"/>
    <m/>
    <x v="39"/>
    <m/>
    <m/>
    <x v="3"/>
    <x v="3"/>
    <n v="1"/>
    <m/>
    <m/>
    <m/>
    <n v="1"/>
    <n v="0"/>
    <n v="0"/>
    <x v="1"/>
    <s v="PAYG-Abrg"/>
    <d v="2025-02-01T00:00:00"/>
    <d v="2025-07-31T00:00:00"/>
    <x v="0"/>
    <m/>
    <m/>
    <m/>
    <e v="#N/A"/>
    <e v="#N/A"/>
    <n v="729"/>
    <x v="1"/>
    <m/>
    <m/>
    <m/>
    <m/>
    <s v="n.a."/>
    <m/>
    <m/>
    <n v="0"/>
    <n v="3"/>
    <m/>
    <e v="#N/A"/>
    <m/>
    <m/>
    <m/>
    <m/>
    <m/>
    <m/>
    <m/>
    <m/>
    <m/>
    <m/>
    <m/>
    <m/>
    <m/>
    <m/>
    <m/>
    <m/>
    <m/>
    <m/>
    <m/>
    <m/>
    <m/>
    <n v="120000"/>
    <m/>
    <m/>
    <s v="Euro"/>
    <n v="33.5"/>
    <m/>
    <m/>
    <m/>
    <m/>
    <e v="#N/A"/>
    <m/>
    <m/>
    <m/>
    <m/>
    <m/>
    <m/>
    <m/>
    <m/>
    <m/>
    <m/>
    <m/>
    <m/>
    <m/>
    <m/>
    <m/>
    <m/>
    <m/>
    <m/>
    <m/>
    <m/>
    <m/>
    <m/>
  </r>
  <r>
    <m/>
    <s v="V720002"/>
    <s v="2021-0021"/>
    <x v="106"/>
    <n v="6"/>
    <s v="Wagon"/>
    <n v="19"/>
    <m/>
    <x v="39"/>
    <m/>
    <m/>
    <x v="3"/>
    <x v="3"/>
    <n v="1"/>
    <m/>
    <m/>
    <m/>
    <n v="1"/>
    <n v="0"/>
    <n v="0"/>
    <x v="1"/>
    <s v="PAYG-Abrg"/>
    <d v="2025-02-01T00:00:00"/>
    <d v="2025-07-31T00:00:00"/>
    <x v="0"/>
    <m/>
    <m/>
    <m/>
    <e v="#N/A"/>
    <e v="#N/A"/>
    <n v="729"/>
    <x v="1"/>
    <m/>
    <m/>
    <m/>
    <m/>
    <s v="n.a."/>
    <m/>
    <m/>
    <n v="0"/>
    <n v="3"/>
    <m/>
    <e v="#N/A"/>
    <m/>
    <m/>
    <m/>
    <m/>
    <m/>
    <m/>
    <m/>
    <m/>
    <m/>
    <m/>
    <m/>
    <m/>
    <m/>
    <m/>
    <m/>
    <m/>
    <m/>
    <m/>
    <m/>
    <m/>
    <m/>
    <n v="120000"/>
    <m/>
    <m/>
    <s v="Euro"/>
    <n v="33.5"/>
    <m/>
    <m/>
    <m/>
    <m/>
    <e v="#N/A"/>
    <m/>
    <m/>
    <m/>
    <m/>
    <m/>
    <m/>
    <m/>
    <m/>
    <m/>
    <m/>
    <m/>
    <m/>
    <m/>
    <m/>
    <m/>
    <m/>
    <m/>
    <m/>
    <m/>
    <m/>
    <m/>
    <m/>
  </r>
  <r>
    <m/>
    <s v="V720002"/>
    <s v="2021-0021"/>
    <x v="106"/>
    <n v="6"/>
    <s v="Wagon"/>
    <n v="20"/>
    <m/>
    <x v="39"/>
    <m/>
    <m/>
    <x v="3"/>
    <x v="3"/>
    <n v="1"/>
    <m/>
    <m/>
    <m/>
    <n v="1"/>
    <n v="0"/>
    <n v="0"/>
    <x v="1"/>
    <s v="PAYG-Abrg"/>
    <d v="2025-02-01T00:00:00"/>
    <d v="2025-07-31T00:00:00"/>
    <x v="0"/>
    <m/>
    <m/>
    <m/>
    <e v="#N/A"/>
    <e v="#N/A"/>
    <n v="729"/>
    <x v="1"/>
    <m/>
    <m/>
    <m/>
    <m/>
    <s v="n.a."/>
    <m/>
    <m/>
    <n v="0"/>
    <n v="3"/>
    <m/>
    <e v="#N/A"/>
    <m/>
    <m/>
    <m/>
    <m/>
    <m/>
    <m/>
    <m/>
    <m/>
    <m/>
    <m/>
    <m/>
    <m/>
    <m/>
    <m/>
    <m/>
    <m/>
    <m/>
    <m/>
    <m/>
    <m/>
    <m/>
    <n v="120000"/>
    <m/>
    <m/>
    <s v="Euro"/>
    <n v="33.5"/>
    <m/>
    <m/>
    <m/>
    <m/>
    <e v="#N/A"/>
    <m/>
    <m/>
    <m/>
    <m/>
    <m/>
    <m/>
    <m/>
    <m/>
    <m/>
    <m/>
    <m/>
    <m/>
    <m/>
    <m/>
    <m/>
    <m/>
    <m/>
    <m/>
    <m/>
    <m/>
    <m/>
    <m/>
  </r>
  <r>
    <m/>
    <s v="V720002"/>
    <s v="2021-0021"/>
    <x v="106"/>
    <n v="6"/>
    <s v="Wagon"/>
    <n v="21"/>
    <m/>
    <x v="39"/>
    <m/>
    <m/>
    <x v="3"/>
    <x v="3"/>
    <n v="1"/>
    <m/>
    <m/>
    <m/>
    <n v="1"/>
    <n v="0"/>
    <n v="0"/>
    <x v="1"/>
    <s v="PAYG-Abrg"/>
    <d v="2025-02-01T00:00:00"/>
    <d v="2025-07-31T00:00:00"/>
    <x v="0"/>
    <m/>
    <m/>
    <m/>
    <e v="#N/A"/>
    <e v="#N/A"/>
    <n v="729"/>
    <x v="1"/>
    <m/>
    <m/>
    <m/>
    <m/>
    <s v="n.a."/>
    <m/>
    <m/>
    <n v="0"/>
    <n v="3"/>
    <m/>
    <e v="#N/A"/>
    <m/>
    <m/>
    <m/>
    <m/>
    <m/>
    <m/>
    <m/>
    <m/>
    <m/>
    <m/>
    <m/>
    <m/>
    <m/>
    <m/>
    <m/>
    <m/>
    <m/>
    <m/>
    <m/>
    <m/>
    <m/>
    <n v="120000"/>
    <m/>
    <m/>
    <s v="Euro"/>
    <n v="33.5"/>
    <m/>
    <m/>
    <m/>
    <m/>
    <e v="#N/A"/>
    <m/>
    <m/>
    <m/>
    <m/>
    <m/>
    <m/>
    <m/>
    <m/>
    <m/>
    <m/>
    <m/>
    <m/>
    <m/>
    <m/>
    <m/>
    <m/>
    <m/>
    <m/>
    <m/>
    <m/>
    <m/>
    <m/>
  </r>
  <r>
    <m/>
    <s v="V720002"/>
    <s v="2021-0021"/>
    <x v="106"/>
    <n v="6"/>
    <s v="Wagon"/>
    <n v="22"/>
    <m/>
    <x v="39"/>
    <m/>
    <m/>
    <x v="3"/>
    <x v="3"/>
    <n v="1"/>
    <m/>
    <m/>
    <m/>
    <n v="1"/>
    <n v="0"/>
    <n v="0"/>
    <x v="1"/>
    <s v="PAYG-Abrg"/>
    <d v="2025-02-01T00:00:00"/>
    <d v="2025-07-31T00:00:00"/>
    <x v="0"/>
    <m/>
    <m/>
    <m/>
    <e v="#N/A"/>
    <e v="#N/A"/>
    <n v="729"/>
    <x v="1"/>
    <m/>
    <m/>
    <m/>
    <m/>
    <s v="n.a."/>
    <m/>
    <m/>
    <n v="0"/>
    <n v="3"/>
    <m/>
    <e v="#N/A"/>
    <m/>
    <m/>
    <m/>
    <m/>
    <m/>
    <m/>
    <m/>
    <m/>
    <m/>
    <m/>
    <m/>
    <m/>
    <m/>
    <m/>
    <m/>
    <m/>
    <m/>
    <m/>
    <m/>
    <m/>
    <m/>
    <n v="120000"/>
    <m/>
    <m/>
    <s v="Euro"/>
    <n v="33.5"/>
    <m/>
    <m/>
    <m/>
    <m/>
    <e v="#N/A"/>
    <m/>
    <m/>
    <m/>
    <m/>
    <m/>
    <m/>
    <m/>
    <m/>
    <m/>
    <m/>
    <m/>
    <m/>
    <m/>
    <m/>
    <m/>
    <m/>
    <m/>
    <m/>
    <m/>
    <m/>
    <m/>
    <m/>
  </r>
  <r>
    <m/>
    <s v="V720002"/>
    <s v="2021-0021"/>
    <x v="106"/>
    <n v="6"/>
    <s v="Wagon"/>
    <n v="23"/>
    <m/>
    <x v="39"/>
    <m/>
    <m/>
    <x v="3"/>
    <x v="3"/>
    <n v="1"/>
    <m/>
    <m/>
    <m/>
    <n v="1"/>
    <n v="0"/>
    <n v="0"/>
    <x v="1"/>
    <s v="PAYG-Abrg"/>
    <d v="2025-02-01T00:00:00"/>
    <d v="2025-07-31T00:00:00"/>
    <x v="0"/>
    <m/>
    <m/>
    <m/>
    <e v="#N/A"/>
    <e v="#N/A"/>
    <n v="729"/>
    <x v="1"/>
    <m/>
    <m/>
    <m/>
    <m/>
    <s v="n.a."/>
    <m/>
    <m/>
    <n v="0"/>
    <n v="3"/>
    <m/>
    <e v="#N/A"/>
    <m/>
    <m/>
    <m/>
    <m/>
    <m/>
    <m/>
    <m/>
    <m/>
    <m/>
    <m/>
    <m/>
    <m/>
    <m/>
    <m/>
    <m/>
    <m/>
    <m/>
    <m/>
    <m/>
    <m/>
    <m/>
    <n v="120000"/>
    <m/>
    <m/>
    <s v="Euro"/>
    <n v="33.5"/>
    <m/>
    <m/>
    <m/>
    <m/>
    <e v="#N/A"/>
    <m/>
    <m/>
    <m/>
    <m/>
    <m/>
    <m/>
    <m/>
    <m/>
    <m/>
    <m/>
    <m/>
    <m/>
    <m/>
    <m/>
    <m/>
    <m/>
    <m/>
    <m/>
    <m/>
    <m/>
    <m/>
    <m/>
  </r>
  <r>
    <m/>
    <s v="V720002"/>
    <s v="2021-0021"/>
    <x v="106"/>
    <n v="6"/>
    <s v="Wagon"/>
    <n v="24"/>
    <m/>
    <x v="39"/>
    <m/>
    <m/>
    <x v="3"/>
    <x v="3"/>
    <n v="1"/>
    <m/>
    <m/>
    <m/>
    <n v="1"/>
    <n v="0"/>
    <n v="0"/>
    <x v="1"/>
    <s v="PAYG-Abrg"/>
    <d v="2025-02-01T00:00:00"/>
    <d v="2025-07-31T00:00:00"/>
    <x v="0"/>
    <m/>
    <m/>
    <m/>
    <e v="#N/A"/>
    <e v="#N/A"/>
    <n v="729"/>
    <x v="1"/>
    <m/>
    <m/>
    <m/>
    <m/>
    <s v="n.a."/>
    <m/>
    <m/>
    <n v="0"/>
    <n v="3"/>
    <m/>
    <e v="#N/A"/>
    <m/>
    <m/>
    <m/>
    <m/>
    <m/>
    <m/>
    <m/>
    <m/>
    <m/>
    <m/>
    <m/>
    <m/>
    <m/>
    <m/>
    <m/>
    <m/>
    <m/>
    <m/>
    <m/>
    <m/>
    <m/>
    <n v="120000"/>
    <m/>
    <m/>
    <s v="Euro"/>
    <n v="33.5"/>
    <m/>
    <m/>
    <m/>
    <m/>
    <e v="#N/A"/>
    <m/>
    <m/>
    <m/>
    <m/>
    <m/>
    <m/>
    <m/>
    <m/>
    <m/>
    <m/>
    <m/>
    <m/>
    <m/>
    <m/>
    <m/>
    <m/>
    <m/>
    <m/>
    <m/>
    <m/>
    <m/>
    <m/>
  </r>
  <r>
    <m/>
    <s v="V720002"/>
    <s v="2021-0021"/>
    <x v="106"/>
    <n v="6"/>
    <s v="Wagon"/>
    <n v="25"/>
    <m/>
    <x v="39"/>
    <m/>
    <m/>
    <x v="3"/>
    <x v="3"/>
    <n v="1"/>
    <m/>
    <m/>
    <m/>
    <n v="1"/>
    <n v="0"/>
    <n v="0"/>
    <x v="1"/>
    <s v="PAYG-Abrg"/>
    <d v="2025-02-01T00:00:00"/>
    <d v="2025-07-31T00:00:00"/>
    <x v="0"/>
    <m/>
    <m/>
    <m/>
    <e v="#N/A"/>
    <e v="#N/A"/>
    <n v="729"/>
    <x v="1"/>
    <m/>
    <m/>
    <m/>
    <m/>
    <s v="n.a."/>
    <m/>
    <m/>
    <n v="0"/>
    <n v="3"/>
    <m/>
    <e v="#N/A"/>
    <m/>
    <m/>
    <m/>
    <m/>
    <m/>
    <m/>
    <m/>
    <m/>
    <m/>
    <m/>
    <m/>
    <m/>
    <m/>
    <m/>
    <m/>
    <m/>
    <m/>
    <m/>
    <m/>
    <m/>
    <m/>
    <n v="120000"/>
    <m/>
    <m/>
    <s v="Euro"/>
    <n v="33.5"/>
    <m/>
    <m/>
    <m/>
    <m/>
    <e v="#N/A"/>
    <m/>
    <m/>
    <m/>
    <m/>
    <m/>
    <m/>
    <m/>
    <m/>
    <m/>
    <m/>
    <m/>
    <m/>
    <m/>
    <m/>
    <m/>
    <m/>
    <m/>
    <m/>
    <m/>
    <m/>
    <m/>
    <m/>
  </r>
  <r>
    <s v="OK 21.03.24/emo / LOA ok CMI 20.06.25"/>
    <s v="V200033"/>
    <s v="2023-0032"/>
    <x v="107"/>
    <m/>
    <s v="Header"/>
    <m/>
    <m/>
    <x v="39"/>
    <s v="DEU"/>
    <s v="Middle EU - DEU"/>
    <x v="3"/>
    <x v="0"/>
    <n v="1"/>
    <m/>
    <m/>
    <n v="0"/>
    <n v="1"/>
    <n v="0"/>
    <n v="0"/>
    <x v="2"/>
    <m/>
    <m/>
    <m/>
    <x v="0"/>
    <m/>
    <d v="2024-01-01T00:00:00"/>
    <d v="2025-12-31T00:00:00"/>
    <m/>
    <m/>
    <n v="730"/>
    <x v="1"/>
    <d v="2025-10-07T00:00:00"/>
    <s v="Other"/>
    <s v="Prolongation new contract"/>
    <n v="1"/>
    <s v="with cut-off date"/>
    <d v="2024-12-31T00:00:00"/>
    <m/>
    <n v="3"/>
    <n v="3"/>
    <m/>
    <m/>
    <m/>
    <n v="0"/>
    <n v="0"/>
    <n v="0"/>
    <m/>
    <m/>
    <m/>
    <m/>
    <n v="365"/>
    <s v="B"/>
    <n v="66"/>
    <s v="1.1"/>
    <s v="CHE"/>
    <s v="Not required"/>
    <s v="N"/>
    <s v="N"/>
    <m/>
    <m/>
    <m/>
    <m/>
    <m/>
    <n v="80000"/>
    <s v="N"/>
    <m/>
    <s v="Euro"/>
    <n v="26.7"/>
    <n v="-2.1"/>
    <n v="0"/>
    <m/>
    <n v="0"/>
    <n v="24.6"/>
    <n v="0"/>
    <n v="0"/>
    <m/>
    <m/>
    <n v="4.9"/>
    <n v="-2.1"/>
    <n v="2.8"/>
    <n v="0"/>
    <n v="0"/>
    <n v="0"/>
    <n v="21.8"/>
    <s v="0.00"/>
    <n v="21.8"/>
    <n v="1"/>
    <n v="0"/>
    <n v="21.8"/>
    <n v="21.8"/>
    <n v="80000"/>
    <n v="0"/>
    <s v="N"/>
    <n v="0"/>
    <n v="8954.4"/>
  </r>
  <r>
    <m/>
    <s v="V200033"/>
    <s v="2023-0032"/>
    <x v="107"/>
    <n v="1"/>
    <s v="Batch"/>
    <m/>
    <m/>
    <x v="39"/>
    <s v="DEU"/>
    <s v="Middle EU - DEU"/>
    <x v="3"/>
    <x v="0"/>
    <n v="1"/>
    <m/>
    <m/>
    <n v="0"/>
    <n v="1"/>
    <n v="0"/>
    <n v="0"/>
    <x v="2"/>
    <m/>
    <m/>
    <m/>
    <x v="0"/>
    <m/>
    <m/>
    <m/>
    <d v="2024-01-21T00:00:00"/>
    <d v="2025-12-31T00:00:00"/>
    <m/>
    <x v="10"/>
    <d v="2025-10-07T00:00:00"/>
    <m/>
    <m/>
    <n v="1"/>
    <s v="with cut-off date"/>
    <d v="2024-12-31T00:00:00"/>
    <m/>
    <n v="3"/>
    <n v="3"/>
    <m/>
    <m/>
    <m/>
    <m/>
    <m/>
    <m/>
    <m/>
    <m/>
    <m/>
    <m/>
    <m/>
    <s v="B"/>
    <m/>
    <s v="1.1"/>
    <s v="CHE"/>
    <s v="Not required"/>
    <s v="N"/>
    <s v="N"/>
    <m/>
    <m/>
    <m/>
    <m/>
    <m/>
    <n v="80000"/>
    <s v="N"/>
    <m/>
    <s v="Euro"/>
    <n v="26.7"/>
    <n v="-2.1"/>
    <n v="0"/>
    <m/>
    <n v="0"/>
    <n v="24.6"/>
    <n v="0"/>
    <n v="0"/>
    <n v="0"/>
    <m/>
    <n v="4.9"/>
    <n v="-2.1"/>
    <n v="2.8"/>
    <n v="0"/>
    <n v="0"/>
    <n v="0"/>
    <n v="21.8"/>
    <s v="0.00"/>
    <n v="21.8"/>
    <n v="1"/>
    <n v="0"/>
    <n v="21.8"/>
    <n v="21.8"/>
    <n v="80000"/>
    <n v="0"/>
    <s v="N"/>
    <n v="0"/>
    <n v="8954.4"/>
  </r>
  <r>
    <m/>
    <s v="V200033"/>
    <s v="2023-0032"/>
    <x v="107"/>
    <n v="1"/>
    <s v="Wagon"/>
    <n v="1"/>
    <e v="#N/A"/>
    <x v="39"/>
    <m/>
    <m/>
    <x v="3"/>
    <x v="0"/>
    <n v="1"/>
    <m/>
    <m/>
    <m/>
    <n v="1"/>
    <n v="0"/>
    <n v="0"/>
    <x v="1"/>
    <n v="0"/>
    <d v="1899-12-30T00:00:00"/>
    <d v="1899-12-30T00:00:00"/>
    <x v="0"/>
    <m/>
    <m/>
    <m/>
    <e v="#N/A"/>
    <e v="#N/A"/>
    <n v="730"/>
    <x v="1"/>
    <m/>
    <m/>
    <m/>
    <m/>
    <s v="with cut-off date"/>
    <d v="2024-12-31T00:00:00"/>
    <m/>
    <n v="3"/>
    <n v="3"/>
    <m/>
    <e v="#N/A"/>
    <m/>
    <m/>
    <m/>
    <m/>
    <m/>
    <m/>
    <m/>
    <m/>
    <m/>
    <m/>
    <m/>
    <m/>
    <m/>
    <m/>
    <m/>
    <m/>
    <m/>
    <m/>
    <m/>
    <m/>
    <m/>
    <n v="80000"/>
    <m/>
    <m/>
    <s v="Euro"/>
    <n v="26.7"/>
    <m/>
    <m/>
    <m/>
    <m/>
    <e v="#N/A"/>
    <m/>
    <m/>
    <m/>
    <m/>
    <m/>
    <m/>
    <m/>
    <m/>
    <m/>
    <m/>
    <m/>
    <m/>
    <m/>
    <m/>
    <m/>
    <m/>
    <m/>
    <m/>
    <m/>
    <m/>
    <m/>
    <m/>
  </r>
  <r>
    <s v="OK 03.07.24 / LOA ok CMI 20.06.25"/>
    <s v="V200043"/>
    <s v="2024-0025"/>
    <x v="108"/>
    <m/>
    <s v="Header"/>
    <m/>
    <m/>
    <x v="39"/>
    <s v="DEU"/>
    <s v="Middle EU - DEU"/>
    <x v="3"/>
    <x v="3"/>
    <n v="28"/>
    <m/>
    <m/>
    <n v="0"/>
    <n v="28"/>
    <n v="0"/>
    <n v="0"/>
    <x v="2"/>
    <m/>
    <m/>
    <m/>
    <x v="0"/>
    <s v="Bei Serienausrüstung mit Handbremse-Detektor +1.5€/Tg/Wg"/>
    <d v="2024-08-01T00:00:00"/>
    <d v="2025-07-31T00:00:00"/>
    <m/>
    <m/>
    <n v="364"/>
    <x v="1"/>
    <d v="2024-12-06T00:00:00"/>
    <s v="Economy"/>
    <m/>
    <n v="25"/>
    <s v="with cut-off date"/>
    <d v="2025-01-31T00:00:00"/>
    <d v="2025-04-30T00:00:00"/>
    <n v="3"/>
    <n v="3"/>
    <m/>
    <m/>
    <s v="Ausstiegsklausel zum 31.01.2025 oder zum 30.04.2025, 6 Wo Notice Period"/>
    <n v="0"/>
    <n v="0"/>
    <m/>
    <m/>
    <n v="0"/>
    <m/>
    <m/>
    <n v="272"/>
    <s v="B"/>
    <n v="66"/>
    <n v="1.4"/>
    <s v="CHE"/>
    <s v="Not required"/>
    <s v="Y"/>
    <s v="N"/>
    <n v="12"/>
    <s v="3mths before end, latest 30.9.26"/>
    <m/>
    <m/>
    <m/>
    <n v="120000"/>
    <s v="N"/>
    <m/>
    <s v="Euro"/>
    <n v="40.7"/>
    <n v="-17.2"/>
    <n v="0"/>
    <m/>
    <n v="0"/>
    <n v="23.5"/>
    <n v="0.25"/>
    <n v="0"/>
    <n v="0"/>
    <n v="0.05"/>
    <n v="11.03"/>
    <n v="-17.2"/>
    <n v="-6.17"/>
    <n v="0"/>
    <n v="0"/>
    <n v="0"/>
    <n v="29.67"/>
    <s v="0.00"/>
    <n v="29.67"/>
    <n v="0.9915739804516347"/>
    <n v="0"/>
    <n v="29.42"/>
    <n v="29.42"/>
    <n v="3360000"/>
    <n v="0"/>
    <s v="N"/>
    <n v="0"/>
    <n v="239512"/>
  </r>
  <r>
    <m/>
    <s v="V200043"/>
    <s v="2024-0025"/>
    <x v="108"/>
    <n v="1"/>
    <s v="Batch"/>
    <m/>
    <m/>
    <x v="39"/>
    <s v="DEU"/>
    <s v="Middle EU - DEU"/>
    <x v="3"/>
    <x v="3"/>
    <n v="28"/>
    <m/>
    <m/>
    <n v="0"/>
    <n v="28"/>
    <n v="0"/>
    <n v="0"/>
    <x v="2"/>
    <m/>
    <m/>
    <m/>
    <x v="0"/>
    <s v="Bei Serienausrüstung mit Handbremse-Detektor +1.5€/Tg/Wg"/>
    <m/>
    <m/>
    <d v="2024-07-24T00:00:00"/>
    <d v="2025-12-31T00:00:00"/>
    <m/>
    <x v="10"/>
    <m/>
    <m/>
    <m/>
    <m/>
    <s v="with cut-off date"/>
    <d v="2025-01-31T00:00:00"/>
    <d v="2025-04-30T00:00:00"/>
    <n v="3"/>
    <n v="3"/>
    <m/>
    <m/>
    <s v="Ausstiegsklausel zum 31.01.2025 oder zum 30.04.2025, 6 Wo Notice Period"/>
    <m/>
    <m/>
    <m/>
    <m/>
    <m/>
    <m/>
    <m/>
    <m/>
    <s v="B"/>
    <n v="66"/>
    <n v="1.4"/>
    <s v="CHE"/>
    <s v="Not required"/>
    <s v="Y"/>
    <s v="N"/>
    <n v="12"/>
    <s v="3mths before end, latest 30.9.26"/>
    <m/>
    <m/>
    <m/>
    <n v="120000"/>
    <s v="N"/>
    <d v="1899-12-30T00:00:00"/>
    <s v="Euro"/>
    <n v="40.7"/>
    <n v="-17.2"/>
    <n v="0"/>
    <m/>
    <n v="0"/>
    <n v="23.5"/>
    <n v="0.25"/>
    <n v="0"/>
    <n v="0"/>
    <n v="0.05"/>
    <n v="11.03"/>
    <n v="-17.2"/>
    <n v="-6.17"/>
    <n v="0"/>
    <n v="0"/>
    <n v="0"/>
    <n v="29.67"/>
    <s v="0.00"/>
    <n v="29.67"/>
    <n v="0.9915739804516347"/>
    <n v="0"/>
    <n v="29.42"/>
    <n v="29.42"/>
    <n v="3360000"/>
    <n v="0"/>
    <s v="N"/>
    <n v="0"/>
    <n v="239512"/>
  </r>
  <r>
    <m/>
    <s v="V200043"/>
    <s v="2024-0025"/>
    <x v="108"/>
    <n v="1"/>
    <s v="Wagon"/>
    <n v="1"/>
    <e v="#N/A"/>
    <x v="39"/>
    <m/>
    <m/>
    <x v="3"/>
    <x v="3"/>
    <n v="1"/>
    <m/>
    <m/>
    <m/>
    <n v="1"/>
    <m/>
    <n v="0"/>
    <x v="1"/>
    <n v="0"/>
    <d v="1899-12-30T00:00:00"/>
    <d v="1899-12-30T00:00:00"/>
    <x v="0"/>
    <m/>
    <m/>
    <m/>
    <e v="#N/A"/>
    <e v="#N/A"/>
    <n v="364"/>
    <x v="1"/>
    <m/>
    <m/>
    <m/>
    <m/>
    <s v="with cut-off date"/>
    <d v="2025-01-31T00:00:00"/>
    <d v="2025-04-30T00:00:00"/>
    <n v="3"/>
    <n v="3"/>
    <m/>
    <e v="#N/A"/>
    <m/>
    <m/>
    <m/>
    <m/>
    <m/>
    <m/>
    <m/>
    <m/>
    <m/>
    <m/>
    <m/>
    <m/>
    <m/>
    <m/>
    <m/>
    <m/>
    <m/>
    <m/>
    <m/>
    <m/>
    <m/>
    <n v="120000"/>
    <m/>
    <m/>
    <s v="Euro"/>
    <n v="40.7"/>
    <m/>
    <m/>
    <m/>
    <m/>
    <e v="#N/A"/>
    <m/>
    <m/>
    <m/>
    <m/>
    <m/>
    <m/>
    <m/>
    <m/>
    <m/>
    <m/>
    <m/>
    <m/>
    <m/>
    <m/>
    <m/>
    <m/>
    <m/>
    <m/>
    <m/>
    <m/>
    <m/>
    <m/>
  </r>
  <r>
    <m/>
    <s v="V200043"/>
    <s v="2024-0025"/>
    <x v="108"/>
    <n v="1"/>
    <s v="Wagon"/>
    <n v="2"/>
    <e v="#N/A"/>
    <x v="39"/>
    <m/>
    <m/>
    <x v="3"/>
    <x v="3"/>
    <n v="1"/>
    <m/>
    <m/>
    <m/>
    <n v="1"/>
    <m/>
    <n v="0"/>
    <x v="1"/>
    <n v="0"/>
    <d v="1899-12-30T00:00:00"/>
    <d v="1899-12-30T00:00:00"/>
    <x v="0"/>
    <m/>
    <m/>
    <m/>
    <e v="#N/A"/>
    <e v="#N/A"/>
    <n v="364"/>
    <x v="1"/>
    <m/>
    <m/>
    <m/>
    <m/>
    <s v="with cut-off date"/>
    <d v="2025-01-31T00:00:00"/>
    <d v="2025-04-30T00:00:00"/>
    <n v="3"/>
    <n v="3"/>
    <m/>
    <e v="#N/A"/>
    <m/>
    <m/>
    <m/>
    <m/>
    <m/>
    <m/>
    <m/>
    <m/>
    <m/>
    <m/>
    <m/>
    <m/>
    <m/>
    <m/>
    <m/>
    <m/>
    <m/>
    <m/>
    <m/>
    <m/>
    <m/>
    <n v="120000"/>
    <m/>
    <m/>
    <s v="Euro"/>
    <n v="40.7"/>
    <m/>
    <m/>
    <m/>
    <m/>
    <e v="#N/A"/>
    <m/>
    <m/>
    <m/>
    <m/>
    <m/>
    <m/>
    <m/>
    <m/>
    <m/>
    <m/>
    <m/>
    <m/>
    <m/>
    <m/>
    <m/>
    <m/>
    <m/>
    <m/>
    <m/>
    <m/>
    <m/>
    <m/>
  </r>
  <r>
    <m/>
    <s v="V200043"/>
    <s v="2024-0025"/>
    <x v="108"/>
    <n v="1"/>
    <s v="Wagon"/>
    <n v="3"/>
    <e v="#N/A"/>
    <x v="39"/>
    <m/>
    <m/>
    <x v="3"/>
    <x v="3"/>
    <n v="1"/>
    <m/>
    <m/>
    <m/>
    <n v="1"/>
    <m/>
    <n v="0"/>
    <x v="1"/>
    <n v="0"/>
    <d v="1899-12-30T00:00:00"/>
    <d v="1899-12-30T00:00:00"/>
    <x v="0"/>
    <m/>
    <m/>
    <m/>
    <e v="#N/A"/>
    <e v="#N/A"/>
    <n v="364"/>
    <x v="1"/>
    <m/>
    <m/>
    <m/>
    <m/>
    <s v="with cut-off date"/>
    <d v="2025-01-31T00:00:00"/>
    <d v="2025-04-30T00:00:00"/>
    <n v="3"/>
    <n v="3"/>
    <m/>
    <e v="#N/A"/>
    <m/>
    <m/>
    <m/>
    <m/>
    <m/>
    <m/>
    <m/>
    <m/>
    <m/>
    <m/>
    <m/>
    <m/>
    <m/>
    <m/>
    <m/>
    <m/>
    <m/>
    <m/>
    <m/>
    <m/>
    <m/>
    <n v="120000"/>
    <m/>
    <m/>
    <s v="Euro"/>
    <n v="40.7"/>
    <m/>
    <m/>
    <m/>
    <m/>
    <e v="#N/A"/>
    <m/>
    <m/>
    <m/>
    <m/>
    <m/>
    <m/>
    <m/>
    <m/>
    <m/>
    <m/>
    <m/>
    <m/>
    <m/>
    <m/>
    <m/>
    <m/>
    <m/>
    <m/>
    <m/>
    <m/>
    <m/>
    <m/>
  </r>
  <r>
    <m/>
    <s v="V200043"/>
    <s v="2024-0025"/>
    <x v="108"/>
    <n v="1"/>
    <s v="Wagon"/>
    <n v="4"/>
    <e v="#N/A"/>
    <x v="39"/>
    <m/>
    <m/>
    <x v="3"/>
    <x v="3"/>
    <n v="1"/>
    <m/>
    <m/>
    <m/>
    <n v="1"/>
    <m/>
    <n v="0"/>
    <x v="1"/>
    <n v="0"/>
    <d v="1899-12-30T00:00:00"/>
    <d v="1899-12-30T00:00:00"/>
    <x v="0"/>
    <m/>
    <m/>
    <m/>
    <e v="#N/A"/>
    <e v="#N/A"/>
    <n v="364"/>
    <x v="1"/>
    <m/>
    <m/>
    <m/>
    <m/>
    <s v="with cut-off date"/>
    <d v="2025-01-31T00:00:00"/>
    <d v="2025-04-30T00:00:00"/>
    <n v="3"/>
    <n v="3"/>
    <m/>
    <e v="#N/A"/>
    <m/>
    <m/>
    <m/>
    <m/>
    <m/>
    <m/>
    <m/>
    <m/>
    <m/>
    <m/>
    <m/>
    <m/>
    <m/>
    <m/>
    <m/>
    <m/>
    <m/>
    <m/>
    <m/>
    <m/>
    <m/>
    <n v="120000"/>
    <m/>
    <m/>
    <s v="Euro"/>
    <n v="40.7"/>
    <m/>
    <m/>
    <m/>
    <m/>
    <e v="#N/A"/>
    <m/>
    <m/>
    <m/>
    <m/>
    <m/>
    <m/>
    <m/>
    <m/>
    <m/>
    <m/>
    <m/>
    <m/>
    <m/>
    <m/>
    <m/>
    <m/>
    <m/>
    <m/>
    <m/>
    <m/>
    <m/>
    <m/>
  </r>
  <r>
    <m/>
    <s v="V200043"/>
    <s v="2024-0025"/>
    <x v="108"/>
    <n v="1"/>
    <s v="Wagon"/>
    <n v="5"/>
    <e v="#N/A"/>
    <x v="39"/>
    <m/>
    <m/>
    <x v="3"/>
    <x v="3"/>
    <n v="1"/>
    <m/>
    <m/>
    <m/>
    <n v="1"/>
    <m/>
    <n v="0"/>
    <x v="1"/>
    <n v="0"/>
    <d v="1899-12-30T00:00:00"/>
    <d v="1899-12-30T00:00:00"/>
    <x v="0"/>
    <m/>
    <m/>
    <m/>
    <e v="#N/A"/>
    <e v="#N/A"/>
    <n v="364"/>
    <x v="1"/>
    <m/>
    <m/>
    <m/>
    <m/>
    <s v="with cut-off date"/>
    <d v="2025-01-31T00:00:00"/>
    <d v="2025-04-30T00:00:00"/>
    <n v="3"/>
    <n v="3"/>
    <m/>
    <e v="#N/A"/>
    <m/>
    <m/>
    <m/>
    <m/>
    <m/>
    <m/>
    <m/>
    <m/>
    <m/>
    <m/>
    <m/>
    <m/>
    <m/>
    <m/>
    <m/>
    <m/>
    <m/>
    <m/>
    <m/>
    <m/>
    <m/>
    <n v="120000"/>
    <m/>
    <m/>
    <s v="Euro"/>
    <n v="40.7"/>
    <m/>
    <m/>
    <m/>
    <m/>
    <e v="#N/A"/>
    <m/>
    <m/>
    <m/>
    <m/>
    <m/>
    <m/>
    <m/>
    <m/>
    <m/>
    <m/>
    <m/>
    <m/>
    <m/>
    <m/>
    <m/>
    <m/>
    <m/>
    <m/>
    <m/>
    <m/>
    <m/>
    <m/>
  </r>
  <r>
    <m/>
    <s v="V200043"/>
    <s v="2024-0025"/>
    <x v="108"/>
    <n v="1"/>
    <s v="Wagon"/>
    <n v="6"/>
    <e v="#N/A"/>
    <x v="39"/>
    <m/>
    <m/>
    <x v="3"/>
    <x v="3"/>
    <n v="1"/>
    <m/>
    <m/>
    <m/>
    <n v="1"/>
    <m/>
    <n v="0"/>
    <x v="1"/>
    <n v="0"/>
    <d v="1899-12-30T00:00:00"/>
    <d v="1899-12-30T00:00:00"/>
    <x v="0"/>
    <m/>
    <m/>
    <m/>
    <e v="#N/A"/>
    <e v="#N/A"/>
    <n v="364"/>
    <x v="1"/>
    <m/>
    <m/>
    <m/>
    <m/>
    <s v="with cut-off date"/>
    <d v="2025-01-31T00:00:00"/>
    <d v="2025-04-30T00:00:00"/>
    <n v="3"/>
    <n v="3"/>
    <m/>
    <e v="#N/A"/>
    <m/>
    <m/>
    <m/>
    <m/>
    <m/>
    <m/>
    <m/>
    <m/>
    <m/>
    <m/>
    <m/>
    <m/>
    <m/>
    <m/>
    <m/>
    <m/>
    <m/>
    <m/>
    <m/>
    <m/>
    <m/>
    <n v="120000"/>
    <m/>
    <m/>
    <s v="Euro"/>
    <n v="40.7"/>
    <m/>
    <m/>
    <m/>
    <m/>
    <e v="#N/A"/>
    <m/>
    <m/>
    <m/>
    <m/>
    <m/>
    <m/>
    <m/>
    <m/>
    <m/>
    <m/>
    <m/>
    <m/>
    <m/>
    <m/>
    <m/>
    <m/>
    <m/>
    <m/>
    <m/>
    <m/>
    <m/>
    <m/>
  </r>
  <r>
    <m/>
    <s v="V200043"/>
    <s v="2024-0025"/>
    <x v="108"/>
    <n v="1"/>
    <s v="Wagon"/>
    <n v="7"/>
    <e v="#N/A"/>
    <x v="39"/>
    <m/>
    <m/>
    <x v="3"/>
    <x v="3"/>
    <n v="1"/>
    <m/>
    <m/>
    <m/>
    <n v="1"/>
    <m/>
    <n v="0"/>
    <x v="1"/>
    <n v="0"/>
    <d v="1899-12-30T00:00:00"/>
    <d v="1899-12-30T00:00:00"/>
    <x v="0"/>
    <m/>
    <m/>
    <m/>
    <e v="#N/A"/>
    <e v="#N/A"/>
    <n v="364"/>
    <x v="1"/>
    <m/>
    <m/>
    <m/>
    <m/>
    <s v="with cut-off date"/>
    <d v="2025-01-31T00:00:00"/>
    <d v="2025-04-30T00:00:00"/>
    <n v="3"/>
    <n v="3"/>
    <m/>
    <e v="#N/A"/>
    <m/>
    <m/>
    <m/>
    <m/>
    <m/>
    <m/>
    <m/>
    <m/>
    <m/>
    <m/>
    <m/>
    <m/>
    <m/>
    <m/>
    <m/>
    <m/>
    <m/>
    <m/>
    <m/>
    <m/>
    <m/>
    <n v="120000"/>
    <m/>
    <m/>
    <s v="Euro"/>
    <n v="40.7"/>
    <m/>
    <m/>
    <m/>
    <m/>
    <e v="#N/A"/>
    <m/>
    <m/>
    <m/>
    <m/>
    <m/>
    <m/>
    <m/>
    <m/>
    <m/>
    <m/>
    <m/>
    <m/>
    <m/>
    <m/>
    <m/>
    <m/>
    <m/>
    <m/>
    <m/>
    <m/>
    <m/>
    <m/>
  </r>
  <r>
    <m/>
    <s v="V200043"/>
    <s v="2024-0025"/>
    <x v="108"/>
    <n v="1"/>
    <s v="Wagon"/>
    <n v="8"/>
    <e v="#N/A"/>
    <x v="39"/>
    <m/>
    <m/>
    <x v="3"/>
    <x v="3"/>
    <n v="1"/>
    <m/>
    <m/>
    <m/>
    <n v="1"/>
    <m/>
    <n v="0"/>
    <x v="1"/>
    <n v="0"/>
    <d v="1899-12-30T00:00:00"/>
    <d v="1899-12-30T00:00:00"/>
    <x v="0"/>
    <m/>
    <m/>
    <m/>
    <e v="#N/A"/>
    <e v="#N/A"/>
    <n v="364"/>
    <x v="1"/>
    <m/>
    <m/>
    <m/>
    <m/>
    <s v="with cut-off date"/>
    <d v="2025-01-31T00:00:00"/>
    <d v="2025-04-30T00:00:00"/>
    <n v="3"/>
    <n v="3"/>
    <m/>
    <e v="#N/A"/>
    <m/>
    <m/>
    <m/>
    <m/>
    <m/>
    <m/>
    <m/>
    <m/>
    <m/>
    <m/>
    <m/>
    <m/>
    <m/>
    <m/>
    <m/>
    <m/>
    <m/>
    <m/>
    <m/>
    <m/>
    <m/>
    <n v="120000"/>
    <m/>
    <m/>
    <s v="Euro"/>
    <n v="40.7"/>
    <m/>
    <m/>
    <m/>
    <m/>
    <e v="#N/A"/>
    <m/>
    <m/>
    <m/>
    <m/>
    <m/>
    <m/>
    <m/>
    <m/>
    <m/>
    <m/>
    <m/>
    <m/>
    <m/>
    <m/>
    <m/>
    <m/>
    <m/>
    <m/>
    <m/>
    <m/>
    <m/>
    <m/>
  </r>
  <r>
    <m/>
    <s v="V200043"/>
    <s v="2024-0025"/>
    <x v="108"/>
    <n v="1"/>
    <s v="Wagon"/>
    <n v="9"/>
    <e v="#N/A"/>
    <x v="39"/>
    <m/>
    <m/>
    <x v="3"/>
    <x v="3"/>
    <n v="1"/>
    <m/>
    <m/>
    <m/>
    <n v="1"/>
    <m/>
    <n v="0"/>
    <x v="1"/>
    <n v="0"/>
    <d v="1899-12-30T00:00:00"/>
    <d v="1899-12-30T00:00:00"/>
    <x v="0"/>
    <m/>
    <m/>
    <m/>
    <e v="#N/A"/>
    <e v="#N/A"/>
    <n v="364"/>
    <x v="1"/>
    <m/>
    <m/>
    <m/>
    <m/>
    <s v="with cut-off date"/>
    <d v="2025-01-31T00:00:00"/>
    <d v="2025-04-30T00:00:00"/>
    <n v="3"/>
    <n v="3"/>
    <m/>
    <e v="#N/A"/>
    <m/>
    <m/>
    <m/>
    <m/>
    <m/>
    <m/>
    <m/>
    <m/>
    <m/>
    <m/>
    <m/>
    <m/>
    <m/>
    <m/>
    <m/>
    <m/>
    <m/>
    <m/>
    <m/>
    <m/>
    <m/>
    <n v="120000"/>
    <m/>
    <m/>
    <s v="Euro"/>
    <n v="40.7"/>
    <m/>
    <m/>
    <m/>
    <m/>
    <e v="#N/A"/>
    <m/>
    <m/>
    <m/>
    <m/>
    <m/>
    <m/>
    <m/>
    <m/>
    <m/>
    <m/>
    <m/>
    <m/>
    <m/>
    <m/>
    <m/>
    <m/>
    <m/>
    <m/>
    <m/>
    <m/>
    <m/>
    <m/>
  </r>
  <r>
    <m/>
    <s v="V200043"/>
    <s v="2024-0025"/>
    <x v="108"/>
    <n v="1"/>
    <s v="Wagon"/>
    <n v="10"/>
    <e v="#N/A"/>
    <x v="39"/>
    <m/>
    <m/>
    <x v="3"/>
    <x v="3"/>
    <n v="1"/>
    <m/>
    <m/>
    <m/>
    <n v="1"/>
    <m/>
    <n v="0"/>
    <x v="1"/>
    <n v="0"/>
    <d v="1899-12-30T00:00:00"/>
    <d v="1899-12-30T00:00:00"/>
    <x v="0"/>
    <m/>
    <m/>
    <m/>
    <e v="#N/A"/>
    <e v="#N/A"/>
    <n v="364"/>
    <x v="1"/>
    <m/>
    <m/>
    <m/>
    <s v="⁄"/>
    <s v="with cut-off date"/>
    <d v="2025-01-31T00:00:00"/>
    <d v="2025-04-30T00:00:00"/>
    <n v="3"/>
    <n v="3"/>
    <m/>
    <e v="#N/A"/>
    <m/>
    <m/>
    <m/>
    <m/>
    <m/>
    <m/>
    <m/>
    <m/>
    <m/>
    <m/>
    <m/>
    <m/>
    <m/>
    <m/>
    <m/>
    <m/>
    <m/>
    <m/>
    <m/>
    <m/>
    <m/>
    <n v="120000"/>
    <m/>
    <m/>
    <s v="Euro"/>
    <n v="40.7"/>
    <m/>
    <m/>
    <m/>
    <m/>
    <e v="#N/A"/>
    <m/>
    <m/>
    <m/>
    <m/>
    <m/>
    <m/>
    <m/>
    <m/>
    <m/>
    <m/>
    <m/>
    <m/>
    <m/>
    <m/>
    <m/>
    <m/>
    <m/>
    <m/>
    <m/>
    <m/>
    <m/>
    <m/>
  </r>
  <r>
    <m/>
    <s v="V200043"/>
    <s v="2024-0025"/>
    <x v="108"/>
    <n v="1"/>
    <s v="Wagon"/>
    <n v="11"/>
    <e v="#N/A"/>
    <x v="39"/>
    <m/>
    <m/>
    <x v="3"/>
    <x v="3"/>
    <n v="1"/>
    <m/>
    <m/>
    <m/>
    <n v="1"/>
    <m/>
    <n v="0"/>
    <x v="1"/>
    <n v="0"/>
    <d v="1899-12-30T00:00:00"/>
    <d v="1899-12-30T00:00:00"/>
    <x v="0"/>
    <m/>
    <m/>
    <m/>
    <e v="#N/A"/>
    <e v="#N/A"/>
    <n v="364"/>
    <x v="1"/>
    <m/>
    <m/>
    <m/>
    <m/>
    <s v="with cut-off date"/>
    <d v="2025-01-31T00:00:00"/>
    <d v="2025-04-30T00:00:00"/>
    <n v="3"/>
    <n v="3"/>
    <m/>
    <e v="#N/A"/>
    <m/>
    <m/>
    <m/>
    <m/>
    <m/>
    <m/>
    <m/>
    <m/>
    <m/>
    <m/>
    <m/>
    <m/>
    <m/>
    <m/>
    <m/>
    <m/>
    <m/>
    <m/>
    <m/>
    <m/>
    <m/>
    <n v="120000"/>
    <m/>
    <m/>
    <s v="Euro"/>
    <n v="40.7"/>
    <m/>
    <m/>
    <m/>
    <m/>
    <e v="#N/A"/>
    <m/>
    <m/>
    <m/>
    <m/>
    <m/>
    <m/>
    <m/>
    <m/>
    <m/>
    <m/>
    <m/>
    <m/>
    <m/>
    <m/>
    <m/>
    <m/>
    <m/>
    <m/>
    <m/>
    <m/>
    <m/>
    <m/>
  </r>
  <r>
    <m/>
    <s v="V200043"/>
    <s v="2024-0025"/>
    <x v="108"/>
    <n v="1"/>
    <s v="Wagon"/>
    <n v="12"/>
    <e v="#N/A"/>
    <x v="39"/>
    <m/>
    <m/>
    <x v="3"/>
    <x v="3"/>
    <n v="1"/>
    <m/>
    <m/>
    <m/>
    <n v="1"/>
    <m/>
    <n v="0"/>
    <x v="1"/>
    <n v="0"/>
    <d v="1899-12-30T00:00:00"/>
    <d v="1899-12-30T00:00:00"/>
    <x v="0"/>
    <m/>
    <m/>
    <m/>
    <e v="#N/A"/>
    <e v="#N/A"/>
    <n v="364"/>
    <x v="1"/>
    <m/>
    <m/>
    <m/>
    <m/>
    <s v="with cut-off date"/>
    <d v="2025-01-31T00:00:00"/>
    <d v="2025-04-30T00:00:00"/>
    <n v="3"/>
    <n v="3"/>
    <m/>
    <e v="#N/A"/>
    <m/>
    <m/>
    <m/>
    <m/>
    <m/>
    <m/>
    <m/>
    <m/>
    <m/>
    <m/>
    <m/>
    <m/>
    <m/>
    <m/>
    <m/>
    <m/>
    <m/>
    <m/>
    <m/>
    <m/>
    <m/>
    <n v="120000"/>
    <m/>
    <m/>
    <s v="Euro"/>
    <n v="40.7"/>
    <m/>
    <m/>
    <m/>
    <m/>
    <e v="#N/A"/>
    <m/>
    <m/>
    <m/>
    <m/>
    <m/>
    <m/>
    <m/>
    <m/>
    <m/>
    <m/>
    <m/>
    <m/>
    <m/>
    <m/>
    <m/>
    <m/>
    <m/>
    <m/>
    <m/>
    <m/>
    <m/>
    <m/>
  </r>
  <r>
    <m/>
    <s v="V200043"/>
    <s v="2024-0025"/>
    <x v="108"/>
    <n v="1"/>
    <s v="Wagon"/>
    <n v="13"/>
    <e v="#N/A"/>
    <x v="39"/>
    <m/>
    <m/>
    <x v="3"/>
    <x v="3"/>
    <n v="1"/>
    <m/>
    <m/>
    <m/>
    <n v="1"/>
    <m/>
    <n v="0"/>
    <x v="1"/>
    <n v="0"/>
    <d v="1899-12-30T00:00:00"/>
    <d v="1899-12-30T00:00:00"/>
    <x v="0"/>
    <m/>
    <m/>
    <m/>
    <e v="#N/A"/>
    <e v="#N/A"/>
    <n v="364"/>
    <x v="1"/>
    <m/>
    <m/>
    <m/>
    <m/>
    <s v="with cut-off date"/>
    <d v="2025-01-31T00:00:00"/>
    <d v="2025-04-30T00:00:00"/>
    <n v="3"/>
    <n v="3"/>
    <m/>
    <e v="#N/A"/>
    <m/>
    <m/>
    <m/>
    <m/>
    <m/>
    <m/>
    <m/>
    <m/>
    <m/>
    <m/>
    <m/>
    <m/>
    <m/>
    <m/>
    <m/>
    <m/>
    <m/>
    <m/>
    <m/>
    <m/>
    <m/>
    <n v="120000"/>
    <m/>
    <m/>
    <s v="Euro"/>
    <n v="40.7"/>
    <m/>
    <m/>
    <m/>
    <m/>
    <e v="#N/A"/>
    <m/>
    <m/>
    <m/>
    <m/>
    <m/>
    <m/>
    <m/>
    <m/>
    <m/>
    <m/>
    <m/>
    <m/>
    <m/>
    <m/>
    <m/>
    <m/>
    <m/>
    <m/>
    <m/>
    <m/>
    <m/>
    <m/>
  </r>
  <r>
    <m/>
    <s v="V200043"/>
    <s v="2024-0025"/>
    <x v="108"/>
    <n v="1"/>
    <s v="Wagon"/>
    <n v="14"/>
    <e v="#N/A"/>
    <x v="39"/>
    <m/>
    <m/>
    <x v="3"/>
    <x v="3"/>
    <n v="1"/>
    <m/>
    <m/>
    <m/>
    <n v="1"/>
    <m/>
    <n v="0"/>
    <x v="1"/>
    <n v="0"/>
    <d v="1899-12-30T00:00:00"/>
    <d v="1899-12-30T00:00:00"/>
    <x v="0"/>
    <m/>
    <m/>
    <m/>
    <e v="#N/A"/>
    <e v="#N/A"/>
    <n v="364"/>
    <x v="1"/>
    <m/>
    <m/>
    <m/>
    <m/>
    <s v="with cut-off date"/>
    <d v="2025-01-31T00:00:00"/>
    <d v="2025-04-30T00:00:00"/>
    <n v="3"/>
    <n v="3"/>
    <m/>
    <e v="#N/A"/>
    <m/>
    <m/>
    <m/>
    <m/>
    <m/>
    <m/>
    <m/>
    <m/>
    <m/>
    <m/>
    <m/>
    <m/>
    <m/>
    <m/>
    <m/>
    <m/>
    <m/>
    <m/>
    <m/>
    <m/>
    <m/>
    <n v="120000"/>
    <m/>
    <m/>
    <s v="Euro"/>
    <n v="40.7"/>
    <m/>
    <m/>
    <m/>
    <m/>
    <e v="#N/A"/>
    <m/>
    <m/>
    <m/>
    <m/>
    <m/>
    <m/>
    <m/>
    <m/>
    <m/>
    <m/>
    <m/>
    <m/>
    <m/>
    <m/>
    <m/>
    <m/>
    <m/>
    <m/>
    <m/>
    <m/>
    <m/>
    <m/>
  </r>
  <r>
    <m/>
    <s v="V200043"/>
    <s v="2024-0025"/>
    <x v="108"/>
    <n v="1"/>
    <s v="Wagon"/>
    <n v="15"/>
    <e v="#N/A"/>
    <x v="39"/>
    <m/>
    <m/>
    <x v="3"/>
    <x v="3"/>
    <n v="1"/>
    <m/>
    <m/>
    <m/>
    <n v="1"/>
    <m/>
    <n v="0"/>
    <x v="1"/>
    <n v="0"/>
    <d v="1899-12-30T00:00:00"/>
    <d v="1899-12-30T00:00:00"/>
    <x v="0"/>
    <m/>
    <m/>
    <m/>
    <e v="#N/A"/>
    <e v="#N/A"/>
    <n v="364"/>
    <x v="1"/>
    <m/>
    <m/>
    <m/>
    <m/>
    <s v="with cut-off date"/>
    <d v="2025-01-31T00:00:00"/>
    <d v="2025-04-30T00:00:00"/>
    <n v="3"/>
    <n v="3"/>
    <m/>
    <e v="#N/A"/>
    <m/>
    <m/>
    <m/>
    <m/>
    <m/>
    <m/>
    <m/>
    <m/>
    <m/>
    <m/>
    <m/>
    <m/>
    <m/>
    <m/>
    <m/>
    <m/>
    <m/>
    <m/>
    <m/>
    <m/>
    <m/>
    <n v="120000"/>
    <m/>
    <m/>
    <s v="Euro"/>
    <n v="40.7"/>
    <m/>
    <m/>
    <m/>
    <m/>
    <e v="#N/A"/>
    <m/>
    <m/>
    <m/>
    <m/>
    <m/>
    <m/>
    <m/>
    <m/>
    <m/>
    <m/>
    <m/>
    <m/>
    <m/>
    <m/>
    <m/>
    <m/>
    <m/>
    <m/>
    <m/>
    <m/>
    <m/>
    <m/>
  </r>
  <r>
    <m/>
    <s v="V200043"/>
    <s v="2024-0025"/>
    <x v="108"/>
    <n v="1"/>
    <s v="Wagon"/>
    <n v="16"/>
    <e v="#N/A"/>
    <x v="39"/>
    <m/>
    <m/>
    <x v="3"/>
    <x v="3"/>
    <n v="1"/>
    <m/>
    <m/>
    <m/>
    <n v="1"/>
    <m/>
    <n v="0"/>
    <x v="1"/>
    <n v="0"/>
    <d v="1899-12-30T00:00:00"/>
    <d v="1899-12-30T00:00:00"/>
    <x v="0"/>
    <m/>
    <m/>
    <m/>
    <e v="#N/A"/>
    <e v="#N/A"/>
    <n v="364"/>
    <x v="1"/>
    <m/>
    <m/>
    <m/>
    <m/>
    <s v="with cut-off date"/>
    <d v="2025-01-31T00:00:00"/>
    <d v="2025-04-30T00:00:00"/>
    <n v="3"/>
    <n v="3"/>
    <m/>
    <e v="#N/A"/>
    <m/>
    <m/>
    <m/>
    <m/>
    <m/>
    <m/>
    <m/>
    <m/>
    <m/>
    <m/>
    <m/>
    <m/>
    <m/>
    <m/>
    <m/>
    <m/>
    <m/>
    <m/>
    <m/>
    <m/>
    <m/>
    <n v="120000"/>
    <m/>
    <m/>
    <s v="Euro"/>
    <n v="40.7"/>
    <m/>
    <m/>
    <m/>
    <m/>
    <e v="#N/A"/>
    <m/>
    <m/>
    <m/>
    <m/>
    <m/>
    <m/>
    <m/>
    <m/>
    <m/>
    <m/>
    <m/>
    <m/>
    <m/>
    <m/>
    <m/>
    <m/>
    <m/>
    <m/>
    <m/>
    <m/>
    <m/>
    <m/>
  </r>
  <r>
    <m/>
    <s v="V200043"/>
    <s v="2024-0025"/>
    <x v="108"/>
    <n v="1"/>
    <s v="Wagon"/>
    <n v="17"/>
    <e v="#N/A"/>
    <x v="39"/>
    <m/>
    <m/>
    <x v="3"/>
    <x v="3"/>
    <n v="1"/>
    <m/>
    <m/>
    <m/>
    <n v="1"/>
    <m/>
    <n v="0"/>
    <x v="1"/>
    <n v="0"/>
    <d v="1899-12-30T00:00:00"/>
    <d v="1899-12-30T00:00:00"/>
    <x v="0"/>
    <m/>
    <m/>
    <m/>
    <e v="#N/A"/>
    <e v="#N/A"/>
    <n v="364"/>
    <x v="1"/>
    <m/>
    <m/>
    <m/>
    <m/>
    <s v="with cut-off date"/>
    <d v="2025-01-31T00:00:00"/>
    <d v="2025-04-30T00:00:00"/>
    <n v="3"/>
    <n v="3"/>
    <m/>
    <e v="#N/A"/>
    <m/>
    <m/>
    <m/>
    <m/>
    <m/>
    <m/>
    <m/>
    <m/>
    <m/>
    <m/>
    <m/>
    <m/>
    <m/>
    <m/>
    <m/>
    <m/>
    <m/>
    <m/>
    <m/>
    <m/>
    <m/>
    <n v="120000"/>
    <m/>
    <m/>
    <s v="Euro"/>
    <n v="40.7"/>
    <m/>
    <m/>
    <m/>
    <m/>
    <e v="#N/A"/>
    <m/>
    <m/>
    <m/>
    <m/>
    <m/>
    <m/>
    <m/>
    <m/>
    <m/>
    <m/>
    <m/>
    <m/>
    <m/>
    <m/>
    <m/>
    <m/>
    <m/>
    <m/>
    <m/>
    <m/>
    <m/>
    <m/>
  </r>
  <r>
    <m/>
    <s v="V200043"/>
    <s v="2024-0025"/>
    <x v="108"/>
    <n v="1"/>
    <s v="Wagon"/>
    <n v="18"/>
    <e v="#N/A"/>
    <x v="39"/>
    <m/>
    <m/>
    <x v="3"/>
    <x v="3"/>
    <n v="1"/>
    <m/>
    <m/>
    <m/>
    <n v="1"/>
    <m/>
    <n v="0"/>
    <x v="1"/>
    <n v="0"/>
    <d v="1899-12-30T00:00:00"/>
    <d v="1899-12-30T00:00:00"/>
    <x v="0"/>
    <m/>
    <m/>
    <m/>
    <e v="#N/A"/>
    <e v="#N/A"/>
    <n v="364"/>
    <x v="1"/>
    <m/>
    <m/>
    <m/>
    <m/>
    <s v="with cut-off date"/>
    <d v="2025-01-31T00:00:00"/>
    <d v="2025-04-30T00:00:00"/>
    <n v="3"/>
    <n v="3"/>
    <m/>
    <e v="#N/A"/>
    <m/>
    <m/>
    <m/>
    <m/>
    <m/>
    <m/>
    <m/>
    <m/>
    <m/>
    <m/>
    <m/>
    <m/>
    <m/>
    <m/>
    <m/>
    <m/>
    <m/>
    <m/>
    <m/>
    <m/>
    <m/>
    <n v="120000"/>
    <m/>
    <m/>
    <s v="Euro"/>
    <n v="40.7"/>
    <m/>
    <m/>
    <m/>
    <m/>
    <e v="#N/A"/>
    <m/>
    <m/>
    <m/>
    <m/>
    <m/>
    <m/>
    <m/>
    <m/>
    <m/>
    <m/>
    <m/>
    <m/>
    <m/>
    <m/>
    <m/>
    <m/>
    <m/>
    <m/>
    <m/>
    <m/>
    <m/>
    <m/>
  </r>
  <r>
    <m/>
    <s v="V200043"/>
    <s v="2024-0025"/>
    <x v="108"/>
    <n v="1"/>
    <s v="Wagon"/>
    <n v="19"/>
    <e v="#N/A"/>
    <x v="39"/>
    <m/>
    <m/>
    <x v="3"/>
    <x v="3"/>
    <n v="1"/>
    <m/>
    <m/>
    <m/>
    <n v="1"/>
    <m/>
    <n v="0"/>
    <x v="1"/>
    <n v="0"/>
    <d v="1899-12-30T00:00:00"/>
    <d v="1899-12-30T00:00:00"/>
    <x v="0"/>
    <m/>
    <m/>
    <m/>
    <e v="#N/A"/>
    <e v="#N/A"/>
    <n v="364"/>
    <x v="1"/>
    <m/>
    <m/>
    <m/>
    <m/>
    <s v="with cut-off date"/>
    <d v="2025-01-31T00:00:00"/>
    <d v="2025-04-30T00:00:00"/>
    <n v="3"/>
    <n v="3"/>
    <m/>
    <e v="#N/A"/>
    <m/>
    <m/>
    <m/>
    <m/>
    <m/>
    <m/>
    <m/>
    <m/>
    <m/>
    <m/>
    <m/>
    <m/>
    <m/>
    <m/>
    <m/>
    <m/>
    <m/>
    <m/>
    <m/>
    <m/>
    <m/>
    <n v="120000"/>
    <m/>
    <m/>
    <s v="Euro"/>
    <n v="40.7"/>
    <m/>
    <m/>
    <m/>
    <m/>
    <e v="#N/A"/>
    <m/>
    <m/>
    <m/>
    <m/>
    <m/>
    <m/>
    <m/>
    <m/>
    <m/>
    <m/>
    <m/>
    <m/>
    <m/>
    <m/>
    <m/>
    <m/>
    <m/>
    <m/>
    <m/>
    <m/>
    <m/>
    <m/>
  </r>
  <r>
    <m/>
    <s v="V200043"/>
    <s v="2024-0025"/>
    <x v="108"/>
    <n v="1"/>
    <s v="Wagon"/>
    <n v="20"/>
    <e v="#N/A"/>
    <x v="39"/>
    <m/>
    <m/>
    <x v="3"/>
    <x v="3"/>
    <n v="1"/>
    <m/>
    <m/>
    <m/>
    <n v="1"/>
    <m/>
    <n v="0"/>
    <x v="1"/>
    <n v="0"/>
    <d v="1899-12-30T00:00:00"/>
    <d v="1899-12-30T00:00:00"/>
    <x v="0"/>
    <m/>
    <m/>
    <m/>
    <e v="#N/A"/>
    <e v="#N/A"/>
    <n v="364"/>
    <x v="1"/>
    <m/>
    <m/>
    <m/>
    <m/>
    <s v="with cut-off date"/>
    <d v="2025-01-31T00:00:00"/>
    <d v="2025-04-30T00:00:00"/>
    <n v="3"/>
    <n v="3"/>
    <m/>
    <e v="#N/A"/>
    <m/>
    <m/>
    <m/>
    <m/>
    <m/>
    <m/>
    <m/>
    <m/>
    <m/>
    <m/>
    <m/>
    <m/>
    <m/>
    <m/>
    <m/>
    <m/>
    <m/>
    <m/>
    <m/>
    <m/>
    <m/>
    <n v="120000"/>
    <m/>
    <m/>
    <s v="Euro"/>
    <n v="40.7"/>
    <m/>
    <m/>
    <m/>
    <m/>
    <e v="#N/A"/>
    <m/>
    <m/>
    <m/>
    <m/>
    <m/>
    <m/>
    <m/>
    <m/>
    <m/>
    <m/>
    <m/>
    <m/>
    <m/>
    <m/>
    <m/>
    <m/>
    <m/>
    <m/>
    <m/>
    <m/>
    <m/>
    <m/>
  </r>
  <r>
    <m/>
    <s v="V200043"/>
    <s v="2024-0025"/>
    <x v="108"/>
    <n v="1"/>
    <s v="Wagon"/>
    <n v="21"/>
    <e v="#N/A"/>
    <x v="39"/>
    <m/>
    <m/>
    <x v="3"/>
    <x v="3"/>
    <n v="1"/>
    <m/>
    <m/>
    <m/>
    <n v="1"/>
    <m/>
    <n v="0"/>
    <x v="1"/>
    <n v="0"/>
    <d v="1899-12-30T00:00:00"/>
    <d v="1899-12-30T00:00:00"/>
    <x v="0"/>
    <m/>
    <m/>
    <m/>
    <e v="#N/A"/>
    <e v="#N/A"/>
    <n v="364"/>
    <x v="1"/>
    <m/>
    <m/>
    <m/>
    <m/>
    <s v="with cut-off date"/>
    <d v="2025-01-31T00:00:00"/>
    <d v="2025-04-30T00:00:00"/>
    <n v="3"/>
    <n v="3"/>
    <m/>
    <e v="#N/A"/>
    <m/>
    <m/>
    <m/>
    <m/>
    <m/>
    <m/>
    <m/>
    <m/>
    <m/>
    <m/>
    <m/>
    <m/>
    <m/>
    <m/>
    <m/>
    <m/>
    <m/>
    <m/>
    <m/>
    <m/>
    <m/>
    <n v="120000"/>
    <m/>
    <m/>
    <s v="Euro"/>
    <n v="40.7"/>
    <m/>
    <m/>
    <m/>
    <m/>
    <e v="#N/A"/>
    <m/>
    <m/>
    <m/>
    <m/>
    <m/>
    <m/>
    <m/>
    <m/>
    <m/>
    <m/>
    <m/>
    <m/>
    <m/>
    <m/>
    <m/>
    <m/>
    <m/>
    <m/>
    <m/>
    <m/>
    <m/>
    <m/>
  </r>
  <r>
    <m/>
    <s v="V200043"/>
    <s v="2024-0025"/>
    <x v="108"/>
    <n v="1"/>
    <s v="Wagon"/>
    <n v="22"/>
    <e v="#N/A"/>
    <x v="39"/>
    <m/>
    <m/>
    <x v="3"/>
    <x v="3"/>
    <n v="1"/>
    <m/>
    <m/>
    <m/>
    <n v="1"/>
    <m/>
    <n v="0"/>
    <x v="1"/>
    <n v="0"/>
    <d v="1899-12-30T00:00:00"/>
    <d v="1899-12-30T00:00:00"/>
    <x v="0"/>
    <m/>
    <m/>
    <m/>
    <e v="#N/A"/>
    <e v="#N/A"/>
    <n v="364"/>
    <x v="1"/>
    <m/>
    <m/>
    <m/>
    <m/>
    <s v="with cut-off date"/>
    <d v="2025-01-31T00:00:00"/>
    <d v="2025-04-30T00:00:00"/>
    <n v="3"/>
    <n v="3"/>
    <m/>
    <e v="#N/A"/>
    <m/>
    <m/>
    <m/>
    <m/>
    <m/>
    <m/>
    <m/>
    <m/>
    <m/>
    <m/>
    <m/>
    <m/>
    <m/>
    <m/>
    <m/>
    <m/>
    <m/>
    <m/>
    <m/>
    <m/>
    <m/>
    <n v="120000"/>
    <m/>
    <m/>
    <s v="Euro"/>
    <n v="40.7"/>
    <m/>
    <m/>
    <m/>
    <m/>
    <e v="#N/A"/>
    <m/>
    <m/>
    <m/>
    <m/>
    <m/>
    <m/>
    <m/>
    <m/>
    <m/>
    <m/>
    <m/>
    <m/>
    <m/>
    <m/>
    <m/>
    <m/>
    <m/>
    <m/>
    <m/>
    <m/>
    <m/>
    <m/>
  </r>
  <r>
    <m/>
    <s v="V200043"/>
    <s v="2024-0025"/>
    <x v="108"/>
    <n v="1"/>
    <s v="Wagon"/>
    <n v="23"/>
    <e v="#N/A"/>
    <x v="39"/>
    <m/>
    <m/>
    <x v="3"/>
    <x v="3"/>
    <n v="1"/>
    <m/>
    <m/>
    <m/>
    <n v="1"/>
    <m/>
    <n v="0"/>
    <x v="1"/>
    <n v="0"/>
    <d v="1899-12-30T00:00:00"/>
    <d v="1899-12-30T00:00:00"/>
    <x v="0"/>
    <m/>
    <m/>
    <m/>
    <e v="#N/A"/>
    <e v="#N/A"/>
    <n v="364"/>
    <x v="1"/>
    <m/>
    <m/>
    <m/>
    <m/>
    <s v="with cut-off date"/>
    <d v="2025-01-31T00:00:00"/>
    <d v="2025-04-30T00:00:00"/>
    <n v="3"/>
    <n v="3"/>
    <m/>
    <e v="#N/A"/>
    <m/>
    <m/>
    <m/>
    <m/>
    <m/>
    <m/>
    <m/>
    <m/>
    <m/>
    <m/>
    <m/>
    <m/>
    <m/>
    <m/>
    <m/>
    <m/>
    <m/>
    <m/>
    <m/>
    <m/>
    <m/>
    <n v="120000"/>
    <m/>
    <m/>
    <s v="Euro"/>
    <n v="40.7"/>
    <m/>
    <m/>
    <m/>
    <m/>
    <e v="#N/A"/>
    <m/>
    <m/>
    <m/>
    <m/>
    <m/>
    <m/>
    <m/>
    <m/>
    <m/>
    <m/>
    <m/>
    <m/>
    <m/>
    <m/>
    <m/>
    <m/>
    <m/>
    <m/>
    <m/>
    <m/>
    <m/>
    <m/>
  </r>
  <r>
    <m/>
    <s v="V200043"/>
    <s v="2024-0025"/>
    <x v="108"/>
    <n v="1"/>
    <s v="Wagon"/>
    <n v="24"/>
    <e v="#N/A"/>
    <x v="39"/>
    <m/>
    <m/>
    <x v="3"/>
    <x v="3"/>
    <n v="1"/>
    <m/>
    <m/>
    <m/>
    <n v="1"/>
    <m/>
    <n v="0"/>
    <x v="1"/>
    <n v="0"/>
    <d v="1899-12-30T00:00:00"/>
    <d v="1899-12-30T00:00:00"/>
    <x v="0"/>
    <m/>
    <m/>
    <m/>
    <e v="#N/A"/>
    <e v="#N/A"/>
    <n v="364"/>
    <x v="1"/>
    <m/>
    <m/>
    <m/>
    <m/>
    <s v="with cut-off date"/>
    <d v="2025-01-31T00:00:00"/>
    <d v="2025-04-30T00:00:00"/>
    <n v="3"/>
    <n v="3"/>
    <m/>
    <e v="#N/A"/>
    <m/>
    <m/>
    <m/>
    <m/>
    <m/>
    <m/>
    <m/>
    <m/>
    <m/>
    <m/>
    <m/>
    <m/>
    <m/>
    <m/>
    <m/>
    <m/>
    <m/>
    <m/>
    <m/>
    <m/>
    <m/>
    <n v="120000"/>
    <m/>
    <m/>
    <s v="Euro"/>
    <n v="40.7"/>
    <m/>
    <m/>
    <m/>
    <m/>
    <e v="#N/A"/>
    <m/>
    <m/>
    <m/>
    <m/>
    <m/>
    <m/>
    <m/>
    <m/>
    <m/>
    <m/>
    <m/>
    <m/>
    <m/>
    <m/>
    <m/>
    <m/>
    <m/>
    <m/>
    <m/>
    <m/>
    <m/>
    <m/>
  </r>
  <r>
    <m/>
    <s v="V200043"/>
    <s v="2024-0025"/>
    <x v="108"/>
    <n v="1"/>
    <s v="Wagon"/>
    <n v="25"/>
    <e v="#N/A"/>
    <x v="39"/>
    <m/>
    <m/>
    <x v="3"/>
    <x v="3"/>
    <n v="1"/>
    <m/>
    <m/>
    <m/>
    <n v="1"/>
    <m/>
    <n v="0"/>
    <x v="1"/>
    <n v="0"/>
    <d v="1899-12-30T00:00:00"/>
    <d v="1899-12-30T00:00:00"/>
    <x v="0"/>
    <m/>
    <m/>
    <m/>
    <e v="#N/A"/>
    <e v="#N/A"/>
    <n v="364"/>
    <x v="1"/>
    <m/>
    <m/>
    <m/>
    <m/>
    <s v="with cut-off date"/>
    <d v="2025-01-31T00:00:00"/>
    <d v="2025-04-30T00:00:00"/>
    <n v="3"/>
    <n v="3"/>
    <m/>
    <e v="#N/A"/>
    <m/>
    <m/>
    <m/>
    <m/>
    <m/>
    <m/>
    <m/>
    <m/>
    <m/>
    <m/>
    <m/>
    <m/>
    <m/>
    <m/>
    <m/>
    <m/>
    <m/>
    <m/>
    <m/>
    <m/>
    <m/>
    <n v="120000"/>
    <m/>
    <m/>
    <s v="Euro"/>
    <n v="40.7"/>
    <m/>
    <m/>
    <m/>
    <m/>
    <e v="#N/A"/>
    <m/>
    <m/>
    <m/>
    <m/>
    <m/>
    <m/>
    <m/>
    <m/>
    <m/>
    <m/>
    <m/>
    <m/>
    <m/>
    <m/>
    <m/>
    <m/>
    <m/>
    <m/>
    <m/>
    <m/>
    <m/>
    <m/>
  </r>
  <r>
    <m/>
    <s v="V200043"/>
    <s v="2024-0025"/>
    <x v="108"/>
    <n v="1"/>
    <s v="Wagon"/>
    <n v="26"/>
    <e v="#N/A"/>
    <x v="39"/>
    <m/>
    <m/>
    <x v="3"/>
    <x v="3"/>
    <n v="1"/>
    <m/>
    <m/>
    <m/>
    <n v="1"/>
    <m/>
    <n v="0"/>
    <x v="1"/>
    <n v="0"/>
    <d v="1899-12-30T00:00:00"/>
    <d v="1899-12-30T00:00:00"/>
    <x v="0"/>
    <m/>
    <m/>
    <m/>
    <e v="#N/A"/>
    <e v="#N/A"/>
    <n v="364"/>
    <x v="1"/>
    <m/>
    <m/>
    <m/>
    <m/>
    <s v="with cut-off date"/>
    <d v="2025-01-31T00:00:00"/>
    <d v="2025-04-30T00:00:00"/>
    <n v="3"/>
    <n v="3"/>
    <m/>
    <e v="#N/A"/>
    <m/>
    <m/>
    <m/>
    <m/>
    <m/>
    <m/>
    <m/>
    <m/>
    <m/>
    <m/>
    <m/>
    <m/>
    <m/>
    <m/>
    <m/>
    <m/>
    <m/>
    <m/>
    <m/>
    <m/>
    <m/>
    <n v="120000"/>
    <m/>
    <m/>
    <s v="Euro"/>
    <n v="40.7"/>
    <m/>
    <m/>
    <m/>
    <m/>
    <e v="#N/A"/>
    <m/>
    <m/>
    <m/>
    <m/>
    <m/>
    <m/>
    <m/>
    <m/>
    <m/>
    <m/>
    <m/>
    <m/>
    <m/>
    <m/>
    <m/>
    <m/>
    <m/>
    <m/>
    <m/>
    <m/>
    <m/>
    <m/>
  </r>
  <r>
    <m/>
    <s v="V200043"/>
    <s v="2024-0025"/>
    <x v="108"/>
    <n v="1"/>
    <s v="Wagon"/>
    <n v="29"/>
    <e v="#N/A"/>
    <x v="39"/>
    <m/>
    <m/>
    <x v="3"/>
    <x v="3"/>
    <n v="1"/>
    <m/>
    <m/>
    <m/>
    <n v="1"/>
    <m/>
    <n v="0"/>
    <x v="1"/>
    <n v="0"/>
    <d v="1899-12-30T00:00:00"/>
    <d v="1899-12-30T00:00:00"/>
    <x v="0"/>
    <m/>
    <m/>
    <m/>
    <e v="#N/A"/>
    <e v="#N/A"/>
    <n v="364"/>
    <x v="1"/>
    <d v="2025-10-07T00:00:00"/>
    <s v="Other"/>
    <s v="Prolongation new contract"/>
    <n v="1"/>
    <s v="with cut-off date"/>
    <d v="2025-01-31T00:00:00"/>
    <d v="2025-04-30T00:00:00"/>
    <n v="3"/>
    <n v="3"/>
    <m/>
    <e v="#N/A"/>
    <m/>
    <m/>
    <m/>
    <m/>
    <m/>
    <m/>
    <m/>
    <m/>
    <m/>
    <m/>
    <m/>
    <m/>
    <m/>
    <m/>
    <m/>
    <m/>
    <m/>
    <m/>
    <m/>
    <m/>
    <m/>
    <n v="120000"/>
    <m/>
    <m/>
    <s v="Euro"/>
    <n v="40.7"/>
    <m/>
    <m/>
    <m/>
    <m/>
    <e v="#N/A"/>
    <m/>
    <m/>
    <m/>
    <m/>
    <m/>
    <m/>
    <m/>
    <m/>
    <m/>
    <m/>
    <m/>
    <m/>
    <m/>
    <m/>
    <m/>
    <m/>
    <m/>
    <m/>
    <m/>
    <m/>
    <m/>
    <m/>
  </r>
  <r>
    <m/>
    <s v="V200043"/>
    <s v="2024-0025"/>
    <x v="108"/>
    <n v="1"/>
    <s v="Wagon"/>
    <n v="30"/>
    <e v="#N/A"/>
    <x v="39"/>
    <m/>
    <m/>
    <x v="3"/>
    <x v="3"/>
    <n v="1"/>
    <m/>
    <m/>
    <m/>
    <n v="1"/>
    <m/>
    <n v="0"/>
    <x v="1"/>
    <n v="0"/>
    <d v="1899-12-30T00:00:00"/>
    <d v="1899-12-30T00:00:00"/>
    <x v="0"/>
    <m/>
    <m/>
    <m/>
    <e v="#N/A"/>
    <e v="#N/A"/>
    <n v="364"/>
    <x v="1"/>
    <d v="2025-10-07T00:00:00"/>
    <s v="Other"/>
    <s v="Prolongation new contract"/>
    <n v="1"/>
    <s v="with cut-off date"/>
    <d v="2025-01-31T00:00:00"/>
    <d v="2025-04-30T00:00:00"/>
    <n v="3"/>
    <n v="3"/>
    <m/>
    <e v="#N/A"/>
    <m/>
    <m/>
    <m/>
    <m/>
    <m/>
    <m/>
    <m/>
    <m/>
    <m/>
    <m/>
    <m/>
    <m/>
    <m/>
    <m/>
    <m/>
    <m/>
    <m/>
    <m/>
    <m/>
    <m/>
    <m/>
    <n v="120000"/>
    <m/>
    <m/>
    <s v="Euro"/>
    <n v="40.7"/>
    <m/>
    <m/>
    <m/>
    <m/>
    <e v="#N/A"/>
    <m/>
    <m/>
    <m/>
    <m/>
    <m/>
    <m/>
    <m/>
    <m/>
    <m/>
    <m/>
    <m/>
    <m/>
    <m/>
    <m/>
    <m/>
    <m/>
    <m/>
    <m/>
    <m/>
    <m/>
    <m/>
    <m/>
  </r>
  <r>
    <s v="dmo 11.11.25 / LOA ok CMI 12.11.25 / emo 12.11.25"/>
    <s v="V200054"/>
    <s v="2025-0024"/>
    <x v="109"/>
    <m/>
    <s v="Header"/>
    <m/>
    <m/>
    <x v="39"/>
    <s v="DEU"/>
    <s v="Middle EU - DEU"/>
    <x v="3"/>
    <x v="3"/>
    <n v="67"/>
    <m/>
    <m/>
    <n v="0"/>
    <n v="67"/>
    <n v="0"/>
    <n v="67"/>
    <x v="2"/>
    <m/>
    <m/>
    <m/>
    <x v="3"/>
    <s v="Wagen bereits beim Kunden (ex MV 2021-0021)"/>
    <d v="2026-01-01T00:00:00"/>
    <d v="2028-01-31T00:00:00"/>
    <m/>
    <m/>
    <n v="760"/>
    <x v="50"/>
    <m/>
    <m/>
    <m/>
    <m/>
    <s v="n.a."/>
    <m/>
    <m/>
    <m/>
    <n v="3"/>
    <m/>
    <m/>
    <m/>
    <m/>
    <n v="0"/>
    <n v="15"/>
    <m/>
    <n v="0"/>
    <s v="annually"/>
    <d v="2026-01-01T00:00:00"/>
    <n v="760"/>
    <s v="B"/>
    <n v="62"/>
    <n v="2.01"/>
    <s v="CHE"/>
    <s v="Not required"/>
    <s v="Y"/>
    <s v="N"/>
    <m/>
    <m/>
    <m/>
    <m/>
    <m/>
    <n v="100000"/>
    <s v="N"/>
    <m/>
    <s v="Euro"/>
    <n v="40.5"/>
    <n v="-12.6"/>
    <m/>
    <m/>
    <n v="-1.664383561643836"/>
    <n v="27.9"/>
    <m/>
    <n v="0"/>
    <n v="0"/>
    <n v="0.06"/>
    <n v="9.19"/>
    <n v="-12.6"/>
    <n v="-3.41"/>
    <n v="0"/>
    <n v="0"/>
    <n v="0"/>
    <n v="29.81"/>
    <s v="0.00"/>
    <n v="29.81"/>
    <n v="1.050318685005032"/>
    <n v="0"/>
    <n v="31.31"/>
    <n v="31.31"/>
    <n v="6700000"/>
    <m/>
    <s v="N"/>
    <n v="0"/>
    <n v="680425.2"/>
  </r>
  <r>
    <m/>
    <s v="V200054"/>
    <s v="2025-0024"/>
    <x v="109"/>
    <n v="1"/>
    <s v="Batch"/>
    <m/>
    <m/>
    <x v="39"/>
    <s v="DEU"/>
    <s v="Middle EU - DEU"/>
    <x v="3"/>
    <x v="3"/>
    <n v="67"/>
    <m/>
    <m/>
    <n v="0"/>
    <n v="67"/>
    <n v="0"/>
    <n v="67"/>
    <x v="2"/>
    <m/>
    <m/>
    <m/>
    <x v="3"/>
    <m/>
    <m/>
    <m/>
    <d v="2026-01-01T00:00:00"/>
    <d v="2028-01-31T00:00:00"/>
    <m/>
    <x v="50"/>
    <m/>
    <m/>
    <m/>
    <m/>
    <s v="n.a."/>
    <m/>
    <m/>
    <n v="0"/>
    <n v="3"/>
    <m/>
    <m/>
    <n v="0"/>
    <m/>
    <m/>
    <m/>
    <m/>
    <m/>
    <m/>
    <m/>
    <m/>
    <s v="B"/>
    <n v="62"/>
    <n v="2.01"/>
    <s v="CHE"/>
    <s v="Not required"/>
    <s v="Y"/>
    <s v="N"/>
    <m/>
    <n v="0"/>
    <m/>
    <m/>
    <m/>
    <n v="100000"/>
    <s v="N"/>
    <m/>
    <s v="Euro"/>
    <n v="40.5"/>
    <n v="-12.6"/>
    <n v="0"/>
    <m/>
    <n v="-1.664383561643836"/>
    <n v="27.9"/>
    <m/>
    <n v="0"/>
    <n v="0"/>
    <n v="0.06"/>
    <n v="9.19"/>
    <n v="-12.6"/>
    <n v="-3.41"/>
    <n v="0"/>
    <n v="0"/>
    <n v="0"/>
    <n v="29.81"/>
    <s v="0.00"/>
    <n v="29.81"/>
    <n v="1.050318685005032"/>
    <n v="0"/>
    <n v="31.31"/>
    <n v="31.31"/>
    <n v="6700000"/>
    <n v="0"/>
    <s v="N"/>
    <n v="0"/>
    <n v="680425.2"/>
  </r>
  <r>
    <m/>
    <s v="V200054"/>
    <s v="2025-0024"/>
    <x v="109"/>
    <n v="1"/>
    <s v="Wagon"/>
    <n v="1"/>
    <s v="37 80 4960 908-4"/>
    <x v="39"/>
    <m/>
    <m/>
    <x v="3"/>
    <x v="3"/>
    <n v="1"/>
    <m/>
    <m/>
    <m/>
    <n v="1"/>
    <m/>
    <n v="1"/>
    <x v="1"/>
    <n v="0"/>
    <d v="1899-12-30T00:00:00"/>
    <d v="1899-12-30T00:00:00"/>
    <x v="3"/>
    <m/>
    <m/>
    <m/>
    <d v="2026-01-01T00:00:00"/>
    <d v="2027-12-31T00:00:00"/>
    <n v="760"/>
    <x v="13"/>
    <m/>
    <m/>
    <m/>
    <m/>
    <s v="n.a."/>
    <d v="1899-12-30T00:00:00"/>
    <d v="1899-12-30T00:00:00"/>
    <n v="0"/>
    <n v="3"/>
    <m/>
    <d v="2027-09-30T00:00:00"/>
    <m/>
    <m/>
    <m/>
    <m/>
    <m/>
    <m/>
    <m/>
    <m/>
    <n v="760"/>
    <m/>
    <m/>
    <m/>
    <m/>
    <m/>
    <m/>
    <m/>
    <m/>
    <m/>
    <m/>
    <d v="2027-07-31T00:00:00"/>
    <m/>
    <n v="100000"/>
    <m/>
    <m/>
    <s v="Euro"/>
    <n v="40.5"/>
    <m/>
    <m/>
    <m/>
    <m/>
    <n v="27.9"/>
    <m/>
    <m/>
    <m/>
    <m/>
    <m/>
    <m/>
    <m/>
    <m/>
    <m/>
    <m/>
    <m/>
    <m/>
    <m/>
    <m/>
    <m/>
    <m/>
    <m/>
    <m/>
    <m/>
    <m/>
    <m/>
    <m/>
  </r>
  <r>
    <m/>
    <s v="V200054"/>
    <s v="2025-0024"/>
    <x v="109"/>
    <n v="1"/>
    <s v="Wagon"/>
    <n v="2"/>
    <s v="37 80 4960 911-8"/>
    <x v="39"/>
    <m/>
    <m/>
    <x v="3"/>
    <x v="3"/>
    <n v="1"/>
    <m/>
    <m/>
    <m/>
    <n v="1"/>
    <m/>
    <n v="1"/>
    <x v="1"/>
    <n v="0"/>
    <d v="1899-12-30T00:00:00"/>
    <d v="1899-12-30T00:00:00"/>
    <x v="3"/>
    <m/>
    <m/>
    <m/>
    <d v="2026-01-01T00:00:00"/>
    <d v="2027-12-31T00:00:00"/>
    <n v="760"/>
    <x v="13"/>
    <m/>
    <m/>
    <m/>
    <m/>
    <s v="n.a."/>
    <d v="1899-12-30T00:00:00"/>
    <d v="1899-12-30T00:00:00"/>
    <n v="0"/>
    <n v="3"/>
    <m/>
    <d v="2027-09-30T00:00:00"/>
    <m/>
    <m/>
    <m/>
    <m/>
    <m/>
    <m/>
    <m/>
    <m/>
    <n v="760"/>
    <m/>
    <m/>
    <m/>
    <m/>
    <m/>
    <m/>
    <m/>
    <m/>
    <m/>
    <m/>
    <d v="2027-07-31T00:00:00"/>
    <m/>
    <n v="100000"/>
    <m/>
    <m/>
    <s v="Euro"/>
    <n v="40.5"/>
    <m/>
    <m/>
    <m/>
    <m/>
    <n v="27.9"/>
    <m/>
    <m/>
    <m/>
    <m/>
    <m/>
    <m/>
    <m/>
    <m/>
    <m/>
    <m/>
    <m/>
    <m/>
    <m/>
    <m/>
    <m/>
    <m/>
    <m/>
    <m/>
    <m/>
    <m/>
    <m/>
    <m/>
  </r>
  <r>
    <m/>
    <s v="V200054"/>
    <s v="2025-0024"/>
    <x v="109"/>
    <n v="1"/>
    <s v="Wagon"/>
    <n v="3"/>
    <s v="37 80 4960 918-3"/>
    <x v="39"/>
    <m/>
    <m/>
    <x v="3"/>
    <x v="3"/>
    <n v="1"/>
    <m/>
    <m/>
    <m/>
    <n v="1"/>
    <m/>
    <n v="1"/>
    <x v="1"/>
    <n v="0"/>
    <d v="1899-12-30T00:00:00"/>
    <d v="1899-12-30T00:00:00"/>
    <x v="3"/>
    <m/>
    <m/>
    <m/>
    <d v="2026-01-01T00:00:00"/>
    <d v="2027-12-31T00:00:00"/>
    <n v="760"/>
    <x v="13"/>
    <m/>
    <m/>
    <m/>
    <m/>
    <s v="n.a."/>
    <d v="1899-12-30T00:00:00"/>
    <d v="1899-12-30T00:00:00"/>
    <n v="0"/>
    <n v="3"/>
    <m/>
    <d v="2027-09-30T00:00:00"/>
    <m/>
    <m/>
    <m/>
    <m/>
    <m/>
    <m/>
    <m/>
    <m/>
    <n v="760"/>
    <m/>
    <m/>
    <m/>
    <m/>
    <m/>
    <m/>
    <m/>
    <m/>
    <m/>
    <m/>
    <d v="2027-07-31T00:00:00"/>
    <m/>
    <n v="100000"/>
    <m/>
    <m/>
    <s v="Euro"/>
    <n v="40.5"/>
    <m/>
    <m/>
    <m/>
    <m/>
    <n v="27.9"/>
    <m/>
    <m/>
    <m/>
    <m/>
    <m/>
    <m/>
    <m/>
    <m/>
    <m/>
    <m/>
    <m/>
    <m/>
    <m/>
    <m/>
    <m/>
    <m/>
    <m/>
    <m/>
    <m/>
    <m/>
    <m/>
    <m/>
  </r>
  <r>
    <m/>
    <s v="V200054"/>
    <s v="2025-0024"/>
    <x v="109"/>
    <n v="1"/>
    <s v="Wagon"/>
    <n v="4"/>
    <s v="37 80 4960 919-1"/>
    <x v="39"/>
    <m/>
    <m/>
    <x v="3"/>
    <x v="3"/>
    <n v="1"/>
    <m/>
    <m/>
    <m/>
    <n v="1"/>
    <m/>
    <n v="1"/>
    <x v="1"/>
    <n v="0"/>
    <d v="1899-12-30T00:00:00"/>
    <d v="1899-12-30T00:00:00"/>
    <x v="3"/>
    <m/>
    <m/>
    <m/>
    <d v="2026-01-01T00:00:00"/>
    <d v="2027-12-31T00:00:00"/>
    <n v="760"/>
    <x v="13"/>
    <m/>
    <m/>
    <m/>
    <m/>
    <s v="n.a."/>
    <d v="1899-12-30T00:00:00"/>
    <d v="1899-12-30T00:00:00"/>
    <n v="0"/>
    <n v="3"/>
    <m/>
    <d v="2027-09-30T00:00:00"/>
    <m/>
    <m/>
    <m/>
    <m/>
    <m/>
    <m/>
    <m/>
    <m/>
    <n v="760"/>
    <m/>
    <m/>
    <m/>
    <m/>
    <m/>
    <m/>
    <m/>
    <m/>
    <m/>
    <m/>
    <d v="2027-07-31T00:00:00"/>
    <m/>
    <n v="100000"/>
    <m/>
    <m/>
    <s v="Euro"/>
    <n v="40.5"/>
    <m/>
    <m/>
    <m/>
    <m/>
    <n v="27.9"/>
    <m/>
    <m/>
    <m/>
    <m/>
    <m/>
    <m/>
    <m/>
    <m/>
    <m/>
    <m/>
    <m/>
    <m/>
    <m/>
    <m/>
    <m/>
    <m/>
    <m/>
    <m/>
    <m/>
    <m/>
    <m/>
    <m/>
  </r>
  <r>
    <m/>
    <s v="V200054"/>
    <s v="2025-0024"/>
    <x v="109"/>
    <n v="1"/>
    <s v="Wagon"/>
    <n v="5"/>
    <s v="37 80 4960 920-9"/>
    <x v="39"/>
    <m/>
    <m/>
    <x v="3"/>
    <x v="3"/>
    <n v="1"/>
    <m/>
    <m/>
    <m/>
    <n v="1"/>
    <m/>
    <n v="1"/>
    <x v="1"/>
    <n v="0"/>
    <d v="1899-12-30T00:00:00"/>
    <d v="1899-12-30T00:00:00"/>
    <x v="3"/>
    <m/>
    <m/>
    <m/>
    <d v="2026-01-01T00:00:00"/>
    <d v="2027-12-31T00:00:00"/>
    <n v="760"/>
    <x v="13"/>
    <m/>
    <m/>
    <m/>
    <m/>
    <s v="n.a."/>
    <d v="1899-12-30T00:00:00"/>
    <d v="1899-12-30T00:00:00"/>
    <n v="0"/>
    <n v="3"/>
    <m/>
    <d v="2027-09-30T00:00:00"/>
    <m/>
    <m/>
    <m/>
    <m/>
    <m/>
    <m/>
    <m/>
    <m/>
    <n v="760"/>
    <m/>
    <m/>
    <m/>
    <m/>
    <m/>
    <m/>
    <m/>
    <m/>
    <m/>
    <m/>
    <d v="2027-07-31T00:00:00"/>
    <m/>
    <n v="100000"/>
    <m/>
    <m/>
    <s v="Euro"/>
    <n v="40.5"/>
    <m/>
    <m/>
    <m/>
    <m/>
    <n v="27.9"/>
    <m/>
    <m/>
    <m/>
    <m/>
    <m/>
    <m/>
    <m/>
    <m/>
    <m/>
    <m/>
    <m/>
    <m/>
    <m/>
    <m/>
    <m/>
    <m/>
    <m/>
    <m/>
    <m/>
    <m/>
    <m/>
    <m/>
  </r>
  <r>
    <m/>
    <s v="V200054"/>
    <s v="2025-0024"/>
    <x v="109"/>
    <n v="1"/>
    <s v="Wagon"/>
    <n v="6"/>
    <s v="37 80 4960 921-7"/>
    <x v="39"/>
    <m/>
    <m/>
    <x v="3"/>
    <x v="3"/>
    <n v="1"/>
    <m/>
    <m/>
    <m/>
    <n v="1"/>
    <m/>
    <n v="1"/>
    <x v="1"/>
    <n v="0"/>
    <d v="1899-12-30T00:00:00"/>
    <d v="1899-12-30T00:00:00"/>
    <x v="3"/>
    <m/>
    <m/>
    <m/>
    <d v="2026-01-01T00:00:00"/>
    <d v="2027-12-31T00:00:00"/>
    <n v="760"/>
    <x v="13"/>
    <m/>
    <m/>
    <m/>
    <m/>
    <s v="n.a."/>
    <d v="1899-12-30T00:00:00"/>
    <d v="1899-12-30T00:00:00"/>
    <n v="0"/>
    <n v="3"/>
    <m/>
    <d v="2027-09-30T00:00:00"/>
    <m/>
    <m/>
    <m/>
    <m/>
    <m/>
    <m/>
    <m/>
    <m/>
    <n v="760"/>
    <m/>
    <m/>
    <m/>
    <m/>
    <m/>
    <m/>
    <m/>
    <m/>
    <m/>
    <m/>
    <d v="2027-07-31T00:00:00"/>
    <m/>
    <n v="100000"/>
    <m/>
    <m/>
    <s v="Euro"/>
    <n v="40.5"/>
    <m/>
    <m/>
    <m/>
    <m/>
    <n v="27.9"/>
    <m/>
    <m/>
    <m/>
    <m/>
    <m/>
    <m/>
    <m/>
    <m/>
    <m/>
    <m/>
    <m/>
    <m/>
    <m/>
    <m/>
    <m/>
    <m/>
    <m/>
    <m/>
    <m/>
    <m/>
    <m/>
    <m/>
  </r>
  <r>
    <m/>
    <s v="V200054"/>
    <s v="2025-0024"/>
    <x v="109"/>
    <n v="1"/>
    <s v="Wagon"/>
    <n v="7"/>
    <s v="37 80 4960 922-5"/>
    <x v="39"/>
    <m/>
    <m/>
    <x v="3"/>
    <x v="3"/>
    <n v="1"/>
    <m/>
    <m/>
    <m/>
    <n v="1"/>
    <m/>
    <n v="1"/>
    <x v="1"/>
    <n v="0"/>
    <d v="1899-12-30T00:00:00"/>
    <d v="1899-12-30T00:00:00"/>
    <x v="3"/>
    <m/>
    <m/>
    <m/>
    <d v="2026-01-01T00:00:00"/>
    <d v="2027-12-31T00:00:00"/>
    <n v="760"/>
    <x v="13"/>
    <m/>
    <m/>
    <m/>
    <m/>
    <s v="n.a."/>
    <d v="1899-12-30T00:00:00"/>
    <d v="1899-12-30T00:00:00"/>
    <n v="0"/>
    <n v="3"/>
    <m/>
    <d v="2027-09-30T00:00:00"/>
    <m/>
    <m/>
    <m/>
    <m/>
    <m/>
    <m/>
    <m/>
    <m/>
    <n v="760"/>
    <m/>
    <m/>
    <m/>
    <m/>
    <m/>
    <m/>
    <m/>
    <m/>
    <m/>
    <m/>
    <d v="2027-07-31T00:00:00"/>
    <m/>
    <n v="100000"/>
    <m/>
    <m/>
    <s v="Euro"/>
    <n v="40.5"/>
    <m/>
    <m/>
    <m/>
    <m/>
    <n v="27.9"/>
    <m/>
    <m/>
    <m/>
    <m/>
    <m/>
    <m/>
    <m/>
    <m/>
    <m/>
    <m/>
    <m/>
    <m/>
    <m/>
    <m/>
    <m/>
    <m/>
    <m/>
    <m/>
    <m/>
    <m/>
    <m/>
    <m/>
  </r>
  <r>
    <m/>
    <s v="V200054"/>
    <s v="2025-0024"/>
    <x v="109"/>
    <n v="1"/>
    <s v="Wagon"/>
    <n v="8"/>
    <s v="37 80 4960 924-1"/>
    <x v="39"/>
    <m/>
    <m/>
    <x v="3"/>
    <x v="3"/>
    <n v="1"/>
    <m/>
    <m/>
    <m/>
    <n v="1"/>
    <m/>
    <n v="1"/>
    <x v="1"/>
    <n v="0"/>
    <d v="1899-12-30T00:00:00"/>
    <d v="1899-12-30T00:00:00"/>
    <x v="3"/>
    <m/>
    <m/>
    <m/>
    <d v="2026-01-01T00:00:00"/>
    <d v="2027-12-31T00:00:00"/>
    <n v="760"/>
    <x v="13"/>
    <m/>
    <m/>
    <m/>
    <m/>
    <s v="n.a."/>
    <d v="1899-12-30T00:00:00"/>
    <d v="1899-12-30T00:00:00"/>
    <n v="0"/>
    <n v="3"/>
    <m/>
    <d v="2027-09-30T00:00:00"/>
    <m/>
    <m/>
    <m/>
    <m/>
    <m/>
    <m/>
    <m/>
    <m/>
    <n v="760"/>
    <m/>
    <m/>
    <m/>
    <m/>
    <m/>
    <m/>
    <m/>
    <m/>
    <m/>
    <m/>
    <d v="2027-07-31T00:00:00"/>
    <m/>
    <n v="100000"/>
    <m/>
    <m/>
    <s v="Euro"/>
    <n v="40.5"/>
    <m/>
    <m/>
    <m/>
    <m/>
    <n v="27.9"/>
    <m/>
    <m/>
    <m/>
    <m/>
    <m/>
    <m/>
    <m/>
    <m/>
    <m/>
    <m/>
    <m/>
    <m/>
    <m/>
    <m/>
    <m/>
    <m/>
    <m/>
    <m/>
    <m/>
    <m/>
    <m/>
    <m/>
  </r>
  <r>
    <m/>
    <s v="V200054"/>
    <s v="2025-0024"/>
    <x v="109"/>
    <n v="1"/>
    <s v="Wagon"/>
    <n v="9"/>
    <s v="37 80 4960 926-6"/>
    <x v="39"/>
    <m/>
    <m/>
    <x v="3"/>
    <x v="3"/>
    <n v="1"/>
    <m/>
    <m/>
    <m/>
    <n v="1"/>
    <m/>
    <n v="1"/>
    <x v="1"/>
    <n v="0"/>
    <d v="1899-12-30T00:00:00"/>
    <d v="1899-12-30T00:00:00"/>
    <x v="3"/>
    <m/>
    <m/>
    <m/>
    <d v="2026-01-01T00:00:00"/>
    <d v="2027-12-31T00:00:00"/>
    <n v="760"/>
    <x v="13"/>
    <m/>
    <m/>
    <m/>
    <m/>
    <s v="n.a."/>
    <d v="1899-12-30T00:00:00"/>
    <d v="1899-12-30T00:00:00"/>
    <n v="0"/>
    <n v="3"/>
    <m/>
    <d v="2027-09-30T00:00:00"/>
    <m/>
    <m/>
    <m/>
    <m/>
    <m/>
    <m/>
    <m/>
    <m/>
    <n v="760"/>
    <m/>
    <m/>
    <m/>
    <m/>
    <m/>
    <m/>
    <m/>
    <m/>
    <m/>
    <m/>
    <d v="2027-07-31T00:00:00"/>
    <m/>
    <n v="100000"/>
    <m/>
    <m/>
    <s v="Euro"/>
    <n v="40.5"/>
    <m/>
    <m/>
    <m/>
    <m/>
    <n v="27.9"/>
    <m/>
    <m/>
    <m/>
    <m/>
    <m/>
    <m/>
    <m/>
    <m/>
    <m/>
    <m/>
    <m/>
    <m/>
    <m/>
    <m/>
    <m/>
    <m/>
    <m/>
    <m/>
    <m/>
    <m/>
    <m/>
    <m/>
  </r>
  <r>
    <m/>
    <s v="V200054"/>
    <s v="2025-0024"/>
    <x v="109"/>
    <n v="1"/>
    <s v="Wagon"/>
    <n v="10"/>
    <s v="37 80 4960 932-4"/>
    <x v="39"/>
    <m/>
    <m/>
    <x v="3"/>
    <x v="3"/>
    <n v="1"/>
    <m/>
    <m/>
    <m/>
    <n v="1"/>
    <m/>
    <n v="1"/>
    <x v="1"/>
    <n v="0"/>
    <d v="1899-12-30T00:00:00"/>
    <d v="1899-12-30T00:00:00"/>
    <x v="3"/>
    <m/>
    <m/>
    <m/>
    <d v="2026-01-01T00:00:00"/>
    <d v="2027-12-31T00:00:00"/>
    <n v="760"/>
    <x v="13"/>
    <m/>
    <m/>
    <m/>
    <m/>
    <s v="n.a."/>
    <d v="1899-12-30T00:00:00"/>
    <d v="1899-12-30T00:00:00"/>
    <n v="0"/>
    <n v="3"/>
    <m/>
    <d v="2027-09-30T00:00:00"/>
    <m/>
    <m/>
    <m/>
    <m/>
    <m/>
    <m/>
    <m/>
    <m/>
    <n v="760"/>
    <m/>
    <m/>
    <m/>
    <m/>
    <m/>
    <m/>
    <m/>
    <m/>
    <m/>
    <m/>
    <d v="2027-07-31T00:00:00"/>
    <m/>
    <n v="100000"/>
    <m/>
    <m/>
    <s v="Euro"/>
    <n v="40.5"/>
    <m/>
    <m/>
    <m/>
    <m/>
    <n v="27.9"/>
    <m/>
    <m/>
    <m/>
    <m/>
    <m/>
    <m/>
    <m/>
    <m/>
    <m/>
    <m/>
    <m/>
    <m/>
    <m/>
    <m/>
    <m/>
    <m/>
    <m/>
    <m/>
    <m/>
    <m/>
    <m/>
    <m/>
  </r>
  <r>
    <m/>
    <s v="V200054"/>
    <s v="2025-0024"/>
    <x v="109"/>
    <n v="1"/>
    <s v="Wagon"/>
    <n v="11"/>
    <s v="37 80 4960 937-3"/>
    <x v="39"/>
    <m/>
    <m/>
    <x v="3"/>
    <x v="3"/>
    <n v="1"/>
    <m/>
    <m/>
    <m/>
    <n v="1"/>
    <m/>
    <n v="1"/>
    <x v="1"/>
    <n v="0"/>
    <d v="1899-12-30T00:00:00"/>
    <d v="1899-12-30T00:00:00"/>
    <x v="3"/>
    <m/>
    <m/>
    <m/>
    <d v="2026-01-01T00:00:00"/>
    <d v="2027-12-31T00:00:00"/>
    <n v="760"/>
    <x v="13"/>
    <m/>
    <m/>
    <m/>
    <m/>
    <s v="n.a."/>
    <d v="1899-12-30T00:00:00"/>
    <d v="1899-12-30T00:00:00"/>
    <n v="0"/>
    <n v="3"/>
    <m/>
    <d v="2027-09-30T00:00:00"/>
    <m/>
    <m/>
    <m/>
    <m/>
    <m/>
    <m/>
    <m/>
    <m/>
    <n v="760"/>
    <m/>
    <m/>
    <m/>
    <m/>
    <m/>
    <m/>
    <m/>
    <m/>
    <m/>
    <m/>
    <d v="2027-07-31T00:00:00"/>
    <m/>
    <n v="100000"/>
    <m/>
    <m/>
    <s v="Euro"/>
    <n v="40.5"/>
    <m/>
    <m/>
    <m/>
    <m/>
    <n v="27.9"/>
    <m/>
    <m/>
    <m/>
    <m/>
    <m/>
    <m/>
    <m/>
    <m/>
    <m/>
    <m/>
    <m/>
    <m/>
    <m/>
    <m/>
    <m/>
    <m/>
    <m/>
    <m/>
    <m/>
    <m/>
    <m/>
    <m/>
  </r>
  <r>
    <m/>
    <s v="V200054"/>
    <s v="2025-0024"/>
    <x v="109"/>
    <n v="1"/>
    <s v="Wagon"/>
    <n v="12"/>
    <s v="37 80 4960 941-5"/>
    <x v="39"/>
    <m/>
    <m/>
    <x v="3"/>
    <x v="3"/>
    <n v="1"/>
    <m/>
    <m/>
    <m/>
    <n v="1"/>
    <m/>
    <n v="1"/>
    <x v="1"/>
    <n v="0"/>
    <d v="1899-12-30T00:00:00"/>
    <d v="1899-12-30T00:00:00"/>
    <x v="3"/>
    <m/>
    <m/>
    <m/>
    <d v="2026-01-01T00:00:00"/>
    <d v="2027-12-31T00:00:00"/>
    <n v="760"/>
    <x v="13"/>
    <m/>
    <m/>
    <m/>
    <m/>
    <s v="n.a."/>
    <d v="1899-12-30T00:00:00"/>
    <d v="1899-12-30T00:00:00"/>
    <n v="0"/>
    <n v="3"/>
    <m/>
    <d v="2027-09-30T00:00:00"/>
    <m/>
    <m/>
    <m/>
    <m/>
    <m/>
    <m/>
    <m/>
    <m/>
    <n v="760"/>
    <m/>
    <m/>
    <m/>
    <m/>
    <m/>
    <m/>
    <m/>
    <m/>
    <m/>
    <m/>
    <d v="2027-07-31T00:00:00"/>
    <m/>
    <n v="100000"/>
    <m/>
    <m/>
    <s v="Euro"/>
    <n v="40.5"/>
    <m/>
    <m/>
    <m/>
    <m/>
    <n v="27.9"/>
    <m/>
    <m/>
    <m/>
    <m/>
    <m/>
    <m/>
    <m/>
    <m/>
    <m/>
    <m/>
    <m/>
    <m/>
    <m/>
    <m/>
    <m/>
    <m/>
    <m/>
    <m/>
    <m/>
    <m/>
    <m/>
    <m/>
  </r>
  <r>
    <m/>
    <s v="V200054"/>
    <s v="2025-0024"/>
    <x v="109"/>
    <n v="1"/>
    <s v="Wagon"/>
    <n v="13"/>
    <s v="37 80 4960 993-6"/>
    <x v="39"/>
    <m/>
    <m/>
    <x v="3"/>
    <x v="3"/>
    <n v="1"/>
    <m/>
    <m/>
    <m/>
    <n v="1"/>
    <m/>
    <n v="1"/>
    <x v="1"/>
    <n v="0"/>
    <d v="1899-12-30T00:00:00"/>
    <d v="1899-12-30T00:00:00"/>
    <x v="3"/>
    <m/>
    <m/>
    <m/>
    <d v="2026-01-01T00:00:00"/>
    <d v="2027-12-31T00:00:00"/>
    <n v="760"/>
    <x v="13"/>
    <m/>
    <m/>
    <m/>
    <m/>
    <s v="n.a."/>
    <d v="1899-12-30T00:00:00"/>
    <d v="1899-12-30T00:00:00"/>
    <n v="0"/>
    <n v="3"/>
    <m/>
    <d v="2027-09-30T00:00:00"/>
    <m/>
    <m/>
    <m/>
    <m/>
    <m/>
    <m/>
    <m/>
    <m/>
    <n v="760"/>
    <m/>
    <m/>
    <m/>
    <m/>
    <m/>
    <m/>
    <m/>
    <m/>
    <m/>
    <m/>
    <d v="2027-07-31T00:00:00"/>
    <m/>
    <n v="100000"/>
    <m/>
    <m/>
    <s v="Euro"/>
    <n v="40.5"/>
    <m/>
    <m/>
    <m/>
    <m/>
    <n v="27.9"/>
    <m/>
    <m/>
    <m/>
    <m/>
    <m/>
    <m/>
    <m/>
    <m/>
    <m/>
    <m/>
    <m/>
    <m/>
    <m/>
    <m/>
    <m/>
    <m/>
    <m/>
    <m/>
    <m/>
    <m/>
    <m/>
    <m/>
  </r>
  <r>
    <m/>
    <s v="V200054"/>
    <s v="2025-0024"/>
    <x v="109"/>
    <n v="1"/>
    <s v="Wagon"/>
    <n v="14"/>
    <s v="37 80 4980 421-4"/>
    <x v="39"/>
    <m/>
    <m/>
    <x v="3"/>
    <x v="3"/>
    <n v="1"/>
    <m/>
    <m/>
    <m/>
    <n v="1"/>
    <m/>
    <n v="1"/>
    <x v="1"/>
    <n v="0"/>
    <d v="1899-12-30T00:00:00"/>
    <d v="1899-12-30T00:00:00"/>
    <x v="3"/>
    <m/>
    <m/>
    <m/>
    <d v="2026-01-01T00:00:00"/>
    <d v="2027-12-31T00:00:00"/>
    <n v="760"/>
    <x v="13"/>
    <m/>
    <m/>
    <m/>
    <m/>
    <s v="n.a."/>
    <d v="1899-12-30T00:00:00"/>
    <d v="1899-12-30T00:00:00"/>
    <n v="0"/>
    <n v="3"/>
    <m/>
    <d v="2027-09-30T00:00:00"/>
    <m/>
    <m/>
    <m/>
    <m/>
    <m/>
    <m/>
    <m/>
    <m/>
    <n v="760"/>
    <m/>
    <m/>
    <m/>
    <m/>
    <m/>
    <m/>
    <m/>
    <m/>
    <m/>
    <m/>
    <d v="2027-07-31T00:00:00"/>
    <m/>
    <n v="100000"/>
    <m/>
    <m/>
    <s v="Euro"/>
    <n v="40.5"/>
    <m/>
    <m/>
    <m/>
    <m/>
    <n v="27.9"/>
    <m/>
    <m/>
    <m/>
    <m/>
    <m/>
    <m/>
    <m/>
    <m/>
    <m/>
    <m/>
    <m/>
    <m/>
    <m/>
    <m/>
    <m/>
    <m/>
    <m/>
    <m/>
    <m/>
    <m/>
    <m/>
    <m/>
  </r>
  <r>
    <m/>
    <s v="V200054"/>
    <s v="2025-0024"/>
    <x v="109"/>
    <n v="1"/>
    <s v="Wagon"/>
    <n v="15"/>
    <s v="37 80 4980 423-0"/>
    <x v="39"/>
    <m/>
    <m/>
    <x v="3"/>
    <x v="3"/>
    <n v="1"/>
    <m/>
    <m/>
    <m/>
    <n v="1"/>
    <m/>
    <n v="1"/>
    <x v="1"/>
    <n v="0"/>
    <d v="1899-12-30T00:00:00"/>
    <d v="1899-12-30T00:00:00"/>
    <x v="3"/>
    <m/>
    <m/>
    <m/>
    <d v="2026-01-01T00:00:00"/>
    <d v="2027-12-31T00:00:00"/>
    <n v="760"/>
    <x v="13"/>
    <m/>
    <m/>
    <m/>
    <m/>
    <s v="n.a."/>
    <d v="1899-12-30T00:00:00"/>
    <d v="1899-12-30T00:00:00"/>
    <n v="0"/>
    <n v="3"/>
    <m/>
    <d v="2027-09-30T00:00:00"/>
    <m/>
    <m/>
    <m/>
    <m/>
    <m/>
    <m/>
    <m/>
    <m/>
    <n v="760"/>
    <m/>
    <m/>
    <m/>
    <m/>
    <m/>
    <m/>
    <m/>
    <m/>
    <m/>
    <m/>
    <d v="2027-07-31T00:00:00"/>
    <m/>
    <n v="100000"/>
    <m/>
    <m/>
    <s v="Euro"/>
    <n v="40.5"/>
    <m/>
    <m/>
    <m/>
    <m/>
    <n v="27.9"/>
    <m/>
    <m/>
    <m/>
    <m/>
    <m/>
    <m/>
    <m/>
    <m/>
    <m/>
    <m/>
    <m/>
    <m/>
    <m/>
    <m/>
    <m/>
    <m/>
    <m/>
    <m/>
    <m/>
    <m/>
    <m/>
    <m/>
  </r>
  <r>
    <m/>
    <s v="V200054"/>
    <s v="2025-0024"/>
    <x v="109"/>
    <n v="1"/>
    <s v="Wagon"/>
    <n v="16"/>
    <s v="37 80 4980 424-8"/>
    <x v="39"/>
    <m/>
    <m/>
    <x v="3"/>
    <x v="3"/>
    <n v="1"/>
    <m/>
    <m/>
    <m/>
    <n v="1"/>
    <m/>
    <n v="1"/>
    <x v="1"/>
    <n v="0"/>
    <d v="1899-12-30T00:00:00"/>
    <d v="1899-12-30T00:00:00"/>
    <x v="3"/>
    <m/>
    <m/>
    <m/>
    <d v="2026-01-01T00:00:00"/>
    <d v="2027-12-31T00:00:00"/>
    <n v="760"/>
    <x v="13"/>
    <m/>
    <m/>
    <m/>
    <m/>
    <s v="n.a."/>
    <d v="1899-12-30T00:00:00"/>
    <d v="1899-12-30T00:00:00"/>
    <n v="0"/>
    <n v="3"/>
    <m/>
    <d v="2027-09-30T00:00:00"/>
    <m/>
    <m/>
    <m/>
    <m/>
    <m/>
    <m/>
    <m/>
    <m/>
    <n v="760"/>
    <m/>
    <m/>
    <m/>
    <m/>
    <m/>
    <m/>
    <m/>
    <m/>
    <m/>
    <m/>
    <d v="2027-07-31T00:00:00"/>
    <m/>
    <n v="100000"/>
    <m/>
    <m/>
    <s v="Euro"/>
    <n v="40.5"/>
    <m/>
    <m/>
    <m/>
    <m/>
    <n v="27.9"/>
    <m/>
    <m/>
    <m/>
    <m/>
    <m/>
    <m/>
    <m/>
    <m/>
    <m/>
    <m/>
    <m/>
    <m/>
    <m/>
    <m/>
    <m/>
    <m/>
    <m/>
    <m/>
    <m/>
    <m/>
    <m/>
    <m/>
  </r>
  <r>
    <m/>
    <s v="V200054"/>
    <s v="2025-0024"/>
    <x v="109"/>
    <n v="1"/>
    <s v="Wagon"/>
    <n v="17"/>
    <s v="37 80 4980 425-5"/>
    <x v="39"/>
    <m/>
    <m/>
    <x v="3"/>
    <x v="3"/>
    <n v="1"/>
    <m/>
    <m/>
    <m/>
    <n v="1"/>
    <m/>
    <n v="1"/>
    <x v="1"/>
    <n v="0"/>
    <d v="1899-12-30T00:00:00"/>
    <d v="1899-12-30T00:00:00"/>
    <x v="3"/>
    <m/>
    <m/>
    <m/>
    <d v="2026-01-01T00:00:00"/>
    <d v="2027-12-31T00:00:00"/>
    <n v="760"/>
    <x v="13"/>
    <m/>
    <m/>
    <m/>
    <m/>
    <s v="n.a."/>
    <d v="1899-12-30T00:00:00"/>
    <d v="1899-12-30T00:00:00"/>
    <n v="0"/>
    <n v="3"/>
    <m/>
    <d v="2027-09-30T00:00:00"/>
    <m/>
    <m/>
    <m/>
    <m/>
    <m/>
    <m/>
    <m/>
    <m/>
    <n v="760"/>
    <m/>
    <m/>
    <m/>
    <m/>
    <m/>
    <m/>
    <m/>
    <m/>
    <m/>
    <m/>
    <d v="2027-07-31T00:00:00"/>
    <m/>
    <n v="100000"/>
    <m/>
    <m/>
    <s v="Euro"/>
    <n v="40.5"/>
    <m/>
    <m/>
    <m/>
    <m/>
    <n v="27.9"/>
    <m/>
    <m/>
    <m/>
    <m/>
    <m/>
    <m/>
    <m/>
    <m/>
    <m/>
    <m/>
    <m/>
    <m/>
    <m/>
    <m/>
    <m/>
    <m/>
    <m/>
    <m/>
    <m/>
    <m/>
    <m/>
    <m/>
  </r>
  <r>
    <m/>
    <s v="V200054"/>
    <s v="2025-0024"/>
    <x v="109"/>
    <n v="1"/>
    <s v="Wagon"/>
    <n v="18"/>
    <s v="37 80 4980 426-3"/>
    <x v="39"/>
    <m/>
    <m/>
    <x v="3"/>
    <x v="3"/>
    <n v="1"/>
    <m/>
    <m/>
    <m/>
    <n v="1"/>
    <m/>
    <n v="1"/>
    <x v="1"/>
    <n v="0"/>
    <d v="1899-12-30T00:00:00"/>
    <d v="1899-12-30T00:00:00"/>
    <x v="3"/>
    <m/>
    <m/>
    <m/>
    <d v="2026-01-01T00:00:00"/>
    <d v="2027-12-31T00:00:00"/>
    <n v="760"/>
    <x v="13"/>
    <m/>
    <m/>
    <m/>
    <m/>
    <s v="n.a."/>
    <d v="1899-12-30T00:00:00"/>
    <d v="1899-12-30T00:00:00"/>
    <n v="0"/>
    <n v="3"/>
    <m/>
    <d v="2027-09-30T00:00:00"/>
    <m/>
    <m/>
    <m/>
    <m/>
    <m/>
    <m/>
    <m/>
    <m/>
    <n v="760"/>
    <m/>
    <m/>
    <m/>
    <m/>
    <m/>
    <m/>
    <m/>
    <m/>
    <m/>
    <m/>
    <d v="2027-07-31T00:00:00"/>
    <m/>
    <n v="100000"/>
    <m/>
    <m/>
    <s v="Euro"/>
    <n v="40.5"/>
    <m/>
    <m/>
    <m/>
    <m/>
    <n v="27.9"/>
    <m/>
    <m/>
    <m/>
    <m/>
    <m/>
    <m/>
    <m/>
    <m/>
    <m/>
    <m/>
    <m/>
    <m/>
    <m/>
    <m/>
    <m/>
    <m/>
    <m/>
    <m/>
    <m/>
    <m/>
    <m/>
    <m/>
  </r>
  <r>
    <m/>
    <s v="V200054"/>
    <s v="2025-0024"/>
    <x v="109"/>
    <n v="1"/>
    <s v="Wagon"/>
    <n v="19"/>
    <s v="37 80 4980 427-1"/>
    <x v="39"/>
    <m/>
    <m/>
    <x v="3"/>
    <x v="3"/>
    <n v="1"/>
    <m/>
    <m/>
    <m/>
    <n v="1"/>
    <m/>
    <n v="1"/>
    <x v="1"/>
    <n v="0"/>
    <d v="1899-12-30T00:00:00"/>
    <d v="1899-12-30T00:00:00"/>
    <x v="3"/>
    <m/>
    <m/>
    <m/>
    <d v="2026-01-01T00:00:00"/>
    <d v="2027-12-31T00:00:00"/>
    <n v="760"/>
    <x v="13"/>
    <m/>
    <m/>
    <m/>
    <m/>
    <s v="n.a."/>
    <d v="1899-12-30T00:00:00"/>
    <d v="1899-12-30T00:00:00"/>
    <n v="0"/>
    <n v="3"/>
    <m/>
    <d v="2027-09-30T00:00:00"/>
    <m/>
    <m/>
    <m/>
    <m/>
    <m/>
    <m/>
    <m/>
    <m/>
    <n v="760"/>
    <m/>
    <m/>
    <m/>
    <m/>
    <m/>
    <m/>
    <m/>
    <m/>
    <m/>
    <m/>
    <d v="2027-07-31T00:00:00"/>
    <m/>
    <n v="100000"/>
    <m/>
    <m/>
    <s v="Euro"/>
    <n v="40.5"/>
    <m/>
    <m/>
    <m/>
    <m/>
    <n v="27.9"/>
    <m/>
    <m/>
    <m/>
    <m/>
    <m/>
    <m/>
    <m/>
    <m/>
    <m/>
    <m/>
    <m/>
    <m/>
    <m/>
    <m/>
    <m/>
    <m/>
    <m/>
    <m/>
    <m/>
    <m/>
    <m/>
    <m/>
  </r>
  <r>
    <m/>
    <s v="V200054"/>
    <s v="2025-0024"/>
    <x v="109"/>
    <n v="1"/>
    <s v="Wagon"/>
    <n v="20"/>
    <s v="37 80 4980 428-9"/>
    <x v="39"/>
    <m/>
    <m/>
    <x v="3"/>
    <x v="3"/>
    <n v="1"/>
    <m/>
    <m/>
    <m/>
    <n v="1"/>
    <m/>
    <n v="1"/>
    <x v="1"/>
    <n v="0"/>
    <d v="1899-12-30T00:00:00"/>
    <d v="1899-12-30T00:00:00"/>
    <x v="3"/>
    <m/>
    <m/>
    <m/>
    <d v="2026-01-01T00:00:00"/>
    <d v="2027-12-31T00:00:00"/>
    <n v="760"/>
    <x v="13"/>
    <m/>
    <m/>
    <m/>
    <m/>
    <s v="n.a."/>
    <d v="1899-12-30T00:00:00"/>
    <d v="1899-12-30T00:00:00"/>
    <n v="0"/>
    <n v="3"/>
    <m/>
    <d v="2027-09-30T00:00:00"/>
    <m/>
    <m/>
    <m/>
    <m/>
    <m/>
    <m/>
    <m/>
    <m/>
    <n v="760"/>
    <m/>
    <m/>
    <m/>
    <m/>
    <m/>
    <m/>
    <m/>
    <m/>
    <m/>
    <m/>
    <d v="2027-07-31T00:00:00"/>
    <m/>
    <n v="100000"/>
    <m/>
    <m/>
    <s v="Euro"/>
    <n v="40.5"/>
    <m/>
    <m/>
    <m/>
    <m/>
    <n v="27.9"/>
    <m/>
    <m/>
    <m/>
    <m/>
    <m/>
    <m/>
    <m/>
    <m/>
    <m/>
    <m/>
    <m/>
    <m/>
    <m/>
    <m/>
    <m/>
    <m/>
    <m/>
    <m/>
    <m/>
    <m/>
    <m/>
    <m/>
  </r>
  <r>
    <m/>
    <s v="V200054"/>
    <s v="2025-0024"/>
    <x v="109"/>
    <n v="1"/>
    <s v="Wagon"/>
    <n v="21"/>
    <s v="37 80 4980 429-7"/>
    <x v="39"/>
    <m/>
    <m/>
    <x v="3"/>
    <x v="3"/>
    <n v="1"/>
    <m/>
    <m/>
    <m/>
    <n v="1"/>
    <m/>
    <n v="1"/>
    <x v="1"/>
    <n v="0"/>
    <d v="1899-12-30T00:00:00"/>
    <d v="1899-12-30T00:00:00"/>
    <x v="3"/>
    <m/>
    <m/>
    <m/>
    <d v="2026-01-01T00:00:00"/>
    <d v="2027-12-31T00:00:00"/>
    <n v="760"/>
    <x v="13"/>
    <m/>
    <m/>
    <m/>
    <m/>
    <s v="n.a."/>
    <d v="1899-12-30T00:00:00"/>
    <d v="1899-12-30T00:00:00"/>
    <n v="0"/>
    <n v="3"/>
    <m/>
    <d v="2027-09-30T00:00:00"/>
    <m/>
    <m/>
    <m/>
    <m/>
    <m/>
    <m/>
    <m/>
    <m/>
    <n v="760"/>
    <m/>
    <m/>
    <m/>
    <m/>
    <m/>
    <m/>
    <m/>
    <m/>
    <m/>
    <m/>
    <d v="2027-07-31T00:00:00"/>
    <m/>
    <n v="100000"/>
    <m/>
    <m/>
    <s v="Euro"/>
    <n v="40.5"/>
    <m/>
    <m/>
    <m/>
    <m/>
    <n v="27.9"/>
    <m/>
    <m/>
    <m/>
    <m/>
    <m/>
    <m/>
    <m/>
    <m/>
    <m/>
    <m/>
    <m/>
    <m/>
    <m/>
    <m/>
    <m/>
    <m/>
    <m/>
    <m/>
    <m/>
    <m/>
    <m/>
    <m/>
  </r>
  <r>
    <m/>
    <s v="V200054"/>
    <s v="2025-0024"/>
    <x v="109"/>
    <n v="1"/>
    <s v="Wagon"/>
    <n v="22"/>
    <s v="37 80 4980 430-5"/>
    <x v="39"/>
    <m/>
    <m/>
    <x v="3"/>
    <x v="3"/>
    <n v="1"/>
    <m/>
    <m/>
    <m/>
    <n v="1"/>
    <m/>
    <n v="1"/>
    <x v="1"/>
    <n v="0"/>
    <d v="1899-12-30T00:00:00"/>
    <d v="1899-12-30T00:00:00"/>
    <x v="3"/>
    <m/>
    <m/>
    <m/>
    <d v="2026-01-01T00:00:00"/>
    <d v="2027-12-31T00:00:00"/>
    <n v="760"/>
    <x v="13"/>
    <m/>
    <m/>
    <m/>
    <m/>
    <s v="n.a."/>
    <d v="1899-12-30T00:00:00"/>
    <d v="1899-12-30T00:00:00"/>
    <n v="0"/>
    <n v="3"/>
    <m/>
    <d v="2027-09-30T00:00:00"/>
    <m/>
    <m/>
    <m/>
    <m/>
    <m/>
    <m/>
    <m/>
    <m/>
    <n v="760"/>
    <m/>
    <m/>
    <m/>
    <m/>
    <m/>
    <m/>
    <m/>
    <m/>
    <m/>
    <m/>
    <d v="2027-07-31T00:00:00"/>
    <m/>
    <n v="100000"/>
    <m/>
    <m/>
    <s v="Euro"/>
    <n v="40.5"/>
    <m/>
    <m/>
    <m/>
    <m/>
    <n v="27.9"/>
    <m/>
    <m/>
    <m/>
    <m/>
    <m/>
    <m/>
    <m/>
    <m/>
    <m/>
    <m/>
    <m/>
    <m/>
    <m/>
    <m/>
    <m/>
    <m/>
    <m/>
    <m/>
    <m/>
    <m/>
    <m/>
    <m/>
  </r>
  <r>
    <m/>
    <s v="V200054"/>
    <s v="2025-0024"/>
    <x v="109"/>
    <n v="1"/>
    <s v="Wagon"/>
    <n v="23"/>
    <s v="37 80 4980 432-1"/>
    <x v="39"/>
    <m/>
    <m/>
    <x v="3"/>
    <x v="3"/>
    <n v="1"/>
    <m/>
    <m/>
    <m/>
    <n v="1"/>
    <m/>
    <n v="1"/>
    <x v="1"/>
    <n v="0"/>
    <d v="1899-12-30T00:00:00"/>
    <d v="1899-12-30T00:00:00"/>
    <x v="3"/>
    <m/>
    <m/>
    <m/>
    <d v="2026-01-01T00:00:00"/>
    <d v="2027-12-31T00:00:00"/>
    <n v="760"/>
    <x v="13"/>
    <m/>
    <m/>
    <m/>
    <m/>
    <s v="n.a."/>
    <d v="1899-12-30T00:00:00"/>
    <d v="1899-12-30T00:00:00"/>
    <n v="0"/>
    <n v="3"/>
    <m/>
    <d v="2027-09-30T00:00:00"/>
    <m/>
    <m/>
    <m/>
    <m/>
    <m/>
    <m/>
    <m/>
    <m/>
    <n v="760"/>
    <m/>
    <m/>
    <m/>
    <m/>
    <m/>
    <m/>
    <m/>
    <m/>
    <m/>
    <m/>
    <d v="2027-07-31T00:00:00"/>
    <m/>
    <n v="100000"/>
    <m/>
    <m/>
    <s v="Euro"/>
    <n v="40.5"/>
    <m/>
    <m/>
    <m/>
    <m/>
    <n v="27.9"/>
    <m/>
    <m/>
    <m/>
    <m/>
    <m/>
    <m/>
    <m/>
    <m/>
    <m/>
    <m/>
    <m/>
    <m/>
    <m/>
    <m/>
    <m/>
    <m/>
    <m/>
    <m/>
    <m/>
    <m/>
    <m/>
    <m/>
  </r>
  <r>
    <m/>
    <s v="V200054"/>
    <s v="2025-0024"/>
    <x v="109"/>
    <n v="1"/>
    <s v="Wagon"/>
    <n v="24"/>
    <s v="37 80 4980 434-7"/>
    <x v="39"/>
    <m/>
    <m/>
    <x v="3"/>
    <x v="3"/>
    <n v="1"/>
    <m/>
    <m/>
    <m/>
    <n v="1"/>
    <m/>
    <n v="1"/>
    <x v="1"/>
    <n v="0"/>
    <d v="1899-12-30T00:00:00"/>
    <d v="1899-12-30T00:00:00"/>
    <x v="3"/>
    <m/>
    <m/>
    <m/>
    <d v="2026-01-01T00:00:00"/>
    <d v="2027-12-31T00:00:00"/>
    <n v="760"/>
    <x v="13"/>
    <m/>
    <m/>
    <m/>
    <m/>
    <s v="n.a."/>
    <d v="1899-12-30T00:00:00"/>
    <d v="1899-12-30T00:00:00"/>
    <n v="0"/>
    <n v="3"/>
    <m/>
    <d v="2027-09-30T00:00:00"/>
    <m/>
    <m/>
    <m/>
    <m/>
    <m/>
    <m/>
    <m/>
    <m/>
    <n v="760"/>
    <m/>
    <m/>
    <m/>
    <m/>
    <m/>
    <m/>
    <m/>
    <m/>
    <m/>
    <m/>
    <d v="2027-07-31T00:00:00"/>
    <m/>
    <n v="100000"/>
    <m/>
    <m/>
    <s v="Euro"/>
    <n v="40.5"/>
    <m/>
    <m/>
    <m/>
    <m/>
    <n v="27.9"/>
    <m/>
    <m/>
    <m/>
    <m/>
    <m/>
    <m/>
    <m/>
    <m/>
    <m/>
    <m/>
    <m/>
    <m/>
    <m/>
    <m/>
    <m/>
    <m/>
    <m/>
    <m/>
    <m/>
    <m/>
    <m/>
    <m/>
  </r>
  <r>
    <m/>
    <s v="V200054"/>
    <s v="2025-0024"/>
    <x v="109"/>
    <n v="1"/>
    <s v="Wagon"/>
    <n v="25"/>
    <s v="37 80 4980 435-4"/>
    <x v="39"/>
    <m/>
    <m/>
    <x v="3"/>
    <x v="3"/>
    <n v="1"/>
    <m/>
    <m/>
    <m/>
    <n v="1"/>
    <m/>
    <n v="1"/>
    <x v="1"/>
    <n v="0"/>
    <d v="1899-12-30T00:00:00"/>
    <d v="1899-12-30T00:00:00"/>
    <x v="3"/>
    <m/>
    <m/>
    <m/>
    <d v="2026-01-01T00:00:00"/>
    <d v="2027-12-31T00:00:00"/>
    <n v="760"/>
    <x v="13"/>
    <m/>
    <m/>
    <m/>
    <m/>
    <s v="n.a."/>
    <d v="1899-12-30T00:00:00"/>
    <d v="1899-12-30T00:00:00"/>
    <n v="0"/>
    <n v="3"/>
    <m/>
    <d v="2027-09-30T00:00:00"/>
    <m/>
    <m/>
    <m/>
    <m/>
    <m/>
    <m/>
    <m/>
    <m/>
    <n v="760"/>
    <m/>
    <m/>
    <m/>
    <m/>
    <m/>
    <m/>
    <m/>
    <m/>
    <m/>
    <m/>
    <d v="2027-07-31T00:00:00"/>
    <m/>
    <n v="100000"/>
    <m/>
    <m/>
    <s v="Euro"/>
    <n v="40.5"/>
    <m/>
    <m/>
    <m/>
    <m/>
    <n v="27.9"/>
    <m/>
    <m/>
    <m/>
    <m/>
    <m/>
    <m/>
    <m/>
    <m/>
    <m/>
    <m/>
    <m/>
    <m/>
    <m/>
    <m/>
    <m/>
    <m/>
    <m/>
    <m/>
    <m/>
    <m/>
    <m/>
    <m/>
  </r>
  <r>
    <m/>
    <s v="V200054"/>
    <s v="2025-0024"/>
    <x v="109"/>
    <n v="1"/>
    <s v="Wagon"/>
    <n v="26"/>
    <s v="37 80 4980 436-2"/>
    <x v="39"/>
    <m/>
    <m/>
    <x v="3"/>
    <x v="3"/>
    <n v="1"/>
    <m/>
    <m/>
    <m/>
    <n v="1"/>
    <m/>
    <n v="1"/>
    <x v="1"/>
    <n v="0"/>
    <d v="1899-12-30T00:00:00"/>
    <d v="1899-12-30T00:00:00"/>
    <x v="3"/>
    <m/>
    <m/>
    <m/>
    <d v="2026-01-01T00:00:00"/>
    <d v="2027-12-31T00:00:00"/>
    <n v="760"/>
    <x v="13"/>
    <m/>
    <m/>
    <m/>
    <m/>
    <s v="n.a."/>
    <d v="1899-12-30T00:00:00"/>
    <d v="1899-12-30T00:00:00"/>
    <n v="0"/>
    <n v="3"/>
    <m/>
    <d v="2027-09-30T00:00:00"/>
    <m/>
    <m/>
    <m/>
    <m/>
    <m/>
    <m/>
    <m/>
    <m/>
    <n v="760"/>
    <m/>
    <m/>
    <m/>
    <m/>
    <m/>
    <m/>
    <m/>
    <m/>
    <m/>
    <m/>
    <d v="2027-07-31T00:00:00"/>
    <m/>
    <n v="100000"/>
    <m/>
    <m/>
    <s v="Euro"/>
    <n v="40.5"/>
    <m/>
    <m/>
    <m/>
    <m/>
    <n v="27.9"/>
    <m/>
    <m/>
    <m/>
    <m/>
    <m/>
    <m/>
    <m/>
    <m/>
    <m/>
    <m/>
    <m/>
    <m/>
    <m/>
    <m/>
    <m/>
    <m/>
    <m/>
    <m/>
    <m/>
    <m/>
    <m/>
    <m/>
  </r>
  <r>
    <m/>
    <s v="V200054"/>
    <s v="2025-0024"/>
    <x v="109"/>
    <n v="1"/>
    <s v="Wagon"/>
    <n v="27"/>
    <s v="37 80 4980 438-8"/>
    <x v="39"/>
    <m/>
    <m/>
    <x v="3"/>
    <x v="3"/>
    <n v="1"/>
    <m/>
    <m/>
    <m/>
    <n v="1"/>
    <m/>
    <n v="1"/>
    <x v="1"/>
    <n v="0"/>
    <d v="1899-12-30T00:00:00"/>
    <d v="1899-12-30T00:00:00"/>
    <x v="3"/>
    <m/>
    <m/>
    <m/>
    <d v="2026-01-01T00:00:00"/>
    <d v="2027-12-31T00:00:00"/>
    <n v="760"/>
    <x v="13"/>
    <m/>
    <m/>
    <m/>
    <m/>
    <s v="n.a."/>
    <d v="1899-12-30T00:00:00"/>
    <d v="1899-12-30T00:00:00"/>
    <n v="0"/>
    <n v="3"/>
    <m/>
    <d v="2027-09-30T00:00:00"/>
    <m/>
    <m/>
    <m/>
    <m/>
    <m/>
    <m/>
    <m/>
    <m/>
    <n v="760"/>
    <m/>
    <m/>
    <m/>
    <m/>
    <m/>
    <m/>
    <m/>
    <m/>
    <m/>
    <m/>
    <d v="2027-07-31T00:00:00"/>
    <m/>
    <n v="100000"/>
    <m/>
    <m/>
    <s v="Euro"/>
    <n v="40.5"/>
    <m/>
    <m/>
    <m/>
    <m/>
    <n v="27.9"/>
    <m/>
    <m/>
    <m/>
    <m/>
    <m/>
    <m/>
    <m/>
    <m/>
    <m/>
    <m/>
    <m/>
    <m/>
    <m/>
    <m/>
    <m/>
    <m/>
    <m/>
    <m/>
    <m/>
    <m/>
    <m/>
    <m/>
  </r>
  <r>
    <m/>
    <s v="V200054"/>
    <s v="2025-0024"/>
    <x v="109"/>
    <n v="1"/>
    <s v="Wagon"/>
    <n v="28"/>
    <s v="37 80 4980 440-4"/>
    <x v="39"/>
    <m/>
    <m/>
    <x v="3"/>
    <x v="3"/>
    <n v="1"/>
    <m/>
    <m/>
    <m/>
    <n v="1"/>
    <m/>
    <n v="1"/>
    <x v="1"/>
    <n v="0"/>
    <d v="1899-12-30T00:00:00"/>
    <d v="1899-12-30T00:00:00"/>
    <x v="3"/>
    <m/>
    <m/>
    <m/>
    <d v="2026-01-01T00:00:00"/>
    <d v="2027-12-31T00:00:00"/>
    <n v="760"/>
    <x v="13"/>
    <m/>
    <m/>
    <m/>
    <m/>
    <s v="n.a."/>
    <d v="1899-12-30T00:00:00"/>
    <d v="1899-12-30T00:00:00"/>
    <n v="0"/>
    <n v="3"/>
    <m/>
    <d v="2027-09-30T00:00:00"/>
    <m/>
    <m/>
    <m/>
    <m/>
    <m/>
    <m/>
    <m/>
    <m/>
    <n v="760"/>
    <m/>
    <m/>
    <m/>
    <m/>
    <m/>
    <m/>
    <m/>
    <m/>
    <m/>
    <m/>
    <d v="2027-07-31T00:00:00"/>
    <m/>
    <n v="100000"/>
    <m/>
    <m/>
    <s v="Euro"/>
    <n v="40.5"/>
    <m/>
    <m/>
    <m/>
    <m/>
    <n v="27.9"/>
    <m/>
    <m/>
    <m/>
    <m/>
    <m/>
    <m/>
    <m/>
    <m/>
    <m/>
    <m/>
    <m/>
    <m/>
    <m/>
    <m/>
    <m/>
    <m/>
    <m/>
    <m/>
    <m/>
    <m/>
    <m/>
    <m/>
  </r>
  <r>
    <m/>
    <s v="V200054"/>
    <s v="2025-0024"/>
    <x v="109"/>
    <n v="1"/>
    <s v="Wagon"/>
    <n v="29"/>
    <s v="37 80 4980 441-2"/>
    <x v="39"/>
    <m/>
    <m/>
    <x v="3"/>
    <x v="3"/>
    <n v="1"/>
    <m/>
    <m/>
    <m/>
    <n v="1"/>
    <m/>
    <n v="1"/>
    <x v="1"/>
    <n v="0"/>
    <d v="1899-12-30T00:00:00"/>
    <d v="1899-12-30T00:00:00"/>
    <x v="3"/>
    <m/>
    <m/>
    <m/>
    <d v="2026-01-01T00:00:00"/>
    <d v="2027-12-31T00:00:00"/>
    <n v="760"/>
    <x v="13"/>
    <m/>
    <m/>
    <m/>
    <m/>
    <s v="n.a."/>
    <d v="1899-12-30T00:00:00"/>
    <d v="1899-12-30T00:00:00"/>
    <n v="0"/>
    <n v="3"/>
    <m/>
    <d v="2027-09-30T00:00:00"/>
    <m/>
    <m/>
    <m/>
    <m/>
    <m/>
    <m/>
    <m/>
    <m/>
    <n v="760"/>
    <m/>
    <m/>
    <m/>
    <m/>
    <m/>
    <m/>
    <m/>
    <m/>
    <m/>
    <m/>
    <d v="2027-07-31T00:00:00"/>
    <m/>
    <n v="100000"/>
    <m/>
    <m/>
    <s v="Euro"/>
    <n v="40.5"/>
    <m/>
    <m/>
    <m/>
    <m/>
    <n v="27.9"/>
    <m/>
    <m/>
    <m/>
    <m/>
    <m/>
    <m/>
    <m/>
    <m/>
    <m/>
    <m/>
    <m/>
    <m/>
    <m/>
    <m/>
    <m/>
    <m/>
    <m/>
    <m/>
    <m/>
    <m/>
    <m/>
    <m/>
  </r>
  <r>
    <m/>
    <s v="V200054"/>
    <s v="2025-0024"/>
    <x v="109"/>
    <n v="1"/>
    <s v="Wagon"/>
    <n v="30"/>
    <s v="37 80 4980 445-3"/>
    <x v="39"/>
    <m/>
    <m/>
    <x v="3"/>
    <x v="3"/>
    <n v="1"/>
    <m/>
    <m/>
    <m/>
    <n v="1"/>
    <m/>
    <n v="1"/>
    <x v="1"/>
    <n v="0"/>
    <d v="1899-12-30T00:00:00"/>
    <d v="1899-12-30T00:00:00"/>
    <x v="3"/>
    <m/>
    <m/>
    <m/>
    <d v="2026-01-01T00:00:00"/>
    <d v="2027-12-31T00:00:00"/>
    <n v="760"/>
    <x v="13"/>
    <m/>
    <m/>
    <m/>
    <m/>
    <s v="n.a."/>
    <d v="1899-12-30T00:00:00"/>
    <d v="1899-12-30T00:00:00"/>
    <n v="0"/>
    <n v="3"/>
    <m/>
    <d v="2027-09-30T00:00:00"/>
    <m/>
    <m/>
    <m/>
    <m/>
    <m/>
    <m/>
    <m/>
    <m/>
    <n v="760"/>
    <m/>
    <m/>
    <m/>
    <m/>
    <m/>
    <m/>
    <m/>
    <m/>
    <m/>
    <m/>
    <d v="2027-07-31T00:00:00"/>
    <m/>
    <n v="100000"/>
    <m/>
    <m/>
    <s v="Euro"/>
    <n v="40.5"/>
    <m/>
    <m/>
    <m/>
    <m/>
    <n v="27.9"/>
    <m/>
    <m/>
    <m/>
    <m/>
    <m/>
    <m/>
    <m/>
    <m/>
    <m/>
    <m/>
    <m/>
    <m/>
    <m/>
    <m/>
    <m/>
    <m/>
    <m/>
    <m/>
    <m/>
    <m/>
    <m/>
    <m/>
  </r>
  <r>
    <m/>
    <s v="V200054"/>
    <s v="2025-0024"/>
    <x v="109"/>
    <n v="1"/>
    <s v="Wagon"/>
    <n v="31"/>
    <s v="37 80 4980 448-7"/>
    <x v="39"/>
    <m/>
    <m/>
    <x v="3"/>
    <x v="3"/>
    <n v="1"/>
    <m/>
    <m/>
    <m/>
    <n v="1"/>
    <m/>
    <n v="1"/>
    <x v="1"/>
    <n v="0"/>
    <d v="1899-12-30T00:00:00"/>
    <d v="1899-12-30T00:00:00"/>
    <x v="3"/>
    <m/>
    <m/>
    <m/>
    <d v="2026-01-01T00:00:00"/>
    <d v="2027-12-31T00:00:00"/>
    <n v="760"/>
    <x v="13"/>
    <m/>
    <m/>
    <m/>
    <m/>
    <s v="n.a."/>
    <d v="1899-12-30T00:00:00"/>
    <d v="1899-12-30T00:00:00"/>
    <n v="0"/>
    <n v="3"/>
    <m/>
    <d v="2027-09-30T00:00:00"/>
    <m/>
    <m/>
    <m/>
    <m/>
    <m/>
    <m/>
    <m/>
    <m/>
    <n v="760"/>
    <m/>
    <m/>
    <m/>
    <m/>
    <m/>
    <m/>
    <m/>
    <m/>
    <m/>
    <m/>
    <d v="2027-07-31T00:00:00"/>
    <m/>
    <n v="100000"/>
    <m/>
    <m/>
    <s v="Euro"/>
    <n v="40.5"/>
    <m/>
    <m/>
    <m/>
    <m/>
    <n v="27.9"/>
    <m/>
    <m/>
    <m/>
    <m/>
    <m/>
    <m/>
    <m/>
    <m/>
    <m/>
    <m/>
    <m/>
    <m/>
    <m/>
    <m/>
    <m/>
    <m/>
    <m/>
    <m/>
    <m/>
    <m/>
    <m/>
    <m/>
  </r>
  <r>
    <m/>
    <s v="V200054"/>
    <s v="2025-0024"/>
    <x v="109"/>
    <n v="1"/>
    <s v="Wagon"/>
    <n v="32"/>
    <s v="37 80 4980 449-5"/>
    <x v="39"/>
    <m/>
    <m/>
    <x v="3"/>
    <x v="3"/>
    <n v="1"/>
    <m/>
    <m/>
    <m/>
    <n v="1"/>
    <m/>
    <n v="1"/>
    <x v="1"/>
    <n v="0"/>
    <d v="1899-12-30T00:00:00"/>
    <d v="1899-12-30T00:00:00"/>
    <x v="3"/>
    <m/>
    <m/>
    <m/>
    <d v="2026-01-01T00:00:00"/>
    <d v="2027-12-31T00:00:00"/>
    <n v="760"/>
    <x v="13"/>
    <m/>
    <m/>
    <m/>
    <m/>
    <s v="n.a."/>
    <d v="1899-12-30T00:00:00"/>
    <d v="1899-12-30T00:00:00"/>
    <n v="0"/>
    <n v="3"/>
    <m/>
    <d v="2027-09-30T00:00:00"/>
    <m/>
    <m/>
    <m/>
    <m/>
    <m/>
    <m/>
    <m/>
    <m/>
    <n v="760"/>
    <m/>
    <m/>
    <m/>
    <m/>
    <m/>
    <m/>
    <m/>
    <m/>
    <m/>
    <m/>
    <d v="2027-07-31T00:00:00"/>
    <m/>
    <n v="100000"/>
    <m/>
    <m/>
    <s v="Euro"/>
    <n v="40.5"/>
    <m/>
    <m/>
    <m/>
    <m/>
    <n v="27.9"/>
    <m/>
    <m/>
    <m/>
    <m/>
    <m/>
    <m/>
    <m/>
    <m/>
    <m/>
    <m/>
    <m/>
    <m/>
    <m/>
    <m/>
    <m/>
    <m/>
    <m/>
    <m/>
    <m/>
    <m/>
    <m/>
    <m/>
  </r>
  <r>
    <m/>
    <s v="V200054"/>
    <s v="2025-0024"/>
    <x v="109"/>
    <n v="1"/>
    <s v="Wagon"/>
    <n v="33"/>
    <s v="37 80 4980 459-4"/>
    <x v="39"/>
    <m/>
    <m/>
    <x v="3"/>
    <x v="3"/>
    <n v="1"/>
    <m/>
    <m/>
    <m/>
    <n v="1"/>
    <m/>
    <n v="1"/>
    <x v="1"/>
    <n v="0"/>
    <d v="1899-12-30T00:00:00"/>
    <d v="1899-12-30T00:00:00"/>
    <x v="3"/>
    <m/>
    <m/>
    <m/>
    <d v="2026-01-01T00:00:00"/>
    <d v="2027-12-31T00:00:00"/>
    <n v="760"/>
    <x v="13"/>
    <m/>
    <m/>
    <m/>
    <m/>
    <s v="n.a."/>
    <d v="1899-12-30T00:00:00"/>
    <d v="1899-12-30T00:00:00"/>
    <n v="0"/>
    <n v="3"/>
    <m/>
    <d v="2027-09-30T00:00:00"/>
    <m/>
    <m/>
    <m/>
    <m/>
    <m/>
    <m/>
    <m/>
    <m/>
    <n v="760"/>
    <m/>
    <m/>
    <m/>
    <m/>
    <m/>
    <m/>
    <m/>
    <m/>
    <m/>
    <m/>
    <d v="2027-07-31T00:00:00"/>
    <m/>
    <n v="100000"/>
    <m/>
    <m/>
    <s v="Euro"/>
    <n v="40.5"/>
    <m/>
    <m/>
    <m/>
    <m/>
    <n v="27.9"/>
    <m/>
    <m/>
    <m/>
    <m/>
    <m/>
    <m/>
    <m/>
    <m/>
    <m/>
    <m/>
    <m/>
    <m/>
    <m/>
    <m/>
    <m/>
    <m/>
    <m/>
    <m/>
    <m/>
    <m/>
    <m/>
    <m/>
  </r>
  <r>
    <m/>
    <s v="V200054"/>
    <s v="2025-0024"/>
    <x v="109"/>
    <n v="1"/>
    <s v="Wagon"/>
    <n v="34"/>
    <s v="37 80 4980 460-2"/>
    <x v="39"/>
    <m/>
    <m/>
    <x v="3"/>
    <x v="3"/>
    <n v="1"/>
    <m/>
    <m/>
    <m/>
    <n v="1"/>
    <m/>
    <n v="1"/>
    <x v="1"/>
    <n v="0"/>
    <d v="1899-12-30T00:00:00"/>
    <d v="1899-12-30T00:00:00"/>
    <x v="3"/>
    <m/>
    <m/>
    <m/>
    <d v="2026-01-01T00:00:00"/>
    <d v="2028-01-31T00:00:00"/>
    <n v="760"/>
    <x v="50"/>
    <m/>
    <m/>
    <m/>
    <m/>
    <s v="n.a."/>
    <d v="1899-12-30T00:00:00"/>
    <d v="1899-12-30T00:00:00"/>
    <n v="0"/>
    <n v="3"/>
    <m/>
    <d v="2027-10-31T00:00:00"/>
    <m/>
    <m/>
    <m/>
    <m/>
    <m/>
    <m/>
    <m/>
    <m/>
    <n v="760"/>
    <m/>
    <m/>
    <m/>
    <m/>
    <m/>
    <m/>
    <m/>
    <m/>
    <m/>
    <m/>
    <d v="2027-08-31T00:00:00"/>
    <m/>
    <n v="100000"/>
    <m/>
    <m/>
    <s v="Euro"/>
    <n v="40.5"/>
    <m/>
    <m/>
    <m/>
    <m/>
    <n v="27.9"/>
    <m/>
    <m/>
    <m/>
    <m/>
    <m/>
    <m/>
    <m/>
    <m/>
    <m/>
    <m/>
    <m/>
    <m/>
    <m/>
    <m/>
    <m/>
    <m/>
    <m/>
    <m/>
    <m/>
    <m/>
    <m/>
    <m/>
  </r>
  <r>
    <m/>
    <s v="V200054"/>
    <s v="2025-0024"/>
    <x v="109"/>
    <n v="1"/>
    <s v="Wagon"/>
    <n v="35"/>
    <s v="37 80 4980 461-0"/>
    <x v="39"/>
    <m/>
    <m/>
    <x v="3"/>
    <x v="3"/>
    <n v="1"/>
    <m/>
    <m/>
    <m/>
    <n v="1"/>
    <m/>
    <n v="1"/>
    <x v="1"/>
    <n v="0"/>
    <d v="1899-12-30T00:00:00"/>
    <d v="1899-12-30T00:00:00"/>
    <x v="3"/>
    <m/>
    <m/>
    <m/>
    <d v="2026-01-01T00:00:00"/>
    <d v="2028-01-31T00:00:00"/>
    <n v="760"/>
    <x v="50"/>
    <m/>
    <m/>
    <m/>
    <m/>
    <s v="n.a."/>
    <d v="1899-12-30T00:00:00"/>
    <d v="1899-12-30T00:00:00"/>
    <n v="0"/>
    <n v="3"/>
    <m/>
    <d v="2027-10-31T00:00:00"/>
    <m/>
    <m/>
    <m/>
    <m/>
    <m/>
    <m/>
    <m/>
    <m/>
    <n v="760"/>
    <m/>
    <m/>
    <m/>
    <m/>
    <m/>
    <m/>
    <m/>
    <m/>
    <m/>
    <m/>
    <d v="2027-08-31T00:00:00"/>
    <m/>
    <n v="100000"/>
    <m/>
    <m/>
    <s v="Euro"/>
    <n v="40.5"/>
    <m/>
    <m/>
    <m/>
    <m/>
    <n v="27.9"/>
    <m/>
    <m/>
    <m/>
    <m/>
    <m/>
    <m/>
    <m/>
    <m/>
    <m/>
    <m/>
    <m/>
    <m/>
    <m/>
    <m/>
    <m/>
    <m/>
    <m/>
    <m/>
    <m/>
    <m/>
    <m/>
    <m/>
  </r>
  <r>
    <m/>
    <s v="V200054"/>
    <s v="2025-0024"/>
    <x v="109"/>
    <n v="1"/>
    <s v="Wagon"/>
    <n v="36"/>
    <s v="37 80 4980 462-8"/>
    <x v="39"/>
    <m/>
    <m/>
    <x v="3"/>
    <x v="3"/>
    <n v="1"/>
    <m/>
    <m/>
    <m/>
    <n v="1"/>
    <m/>
    <n v="1"/>
    <x v="1"/>
    <n v="0"/>
    <d v="1899-12-30T00:00:00"/>
    <d v="1899-12-30T00:00:00"/>
    <x v="3"/>
    <m/>
    <m/>
    <m/>
    <d v="2026-01-01T00:00:00"/>
    <d v="2028-01-31T00:00:00"/>
    <n v="760"/>
    <x v="50"/>
    <m/>
    <m/>
    <m/>
    <m/>
    <s v="n.a."/>
    <d v="1899-12-30T00:00:00"/>
    <d v="1899-12-30T00:00:00"/>
    <n v="0"/>
    <n v="3"/>
    <m/>
    <d v="2027-10-31T00:00:00"/>
    <m/>
    <m/>
    <m/>
    <m/>
    <m/>
    <m/>
    <m/>
    <m/>
    <n v="760"/>
    <m/>
    <m/>
    <m/>
    <m/>
    <m/>
    <m/>
    <m/>
    <m/>
    <m/>
    <m/>
    <d v="2027-08-31T00:00:00"/>
    <m/>
    <n v="100000"/>
    <m/>
    <m/>
    <s v="Euro"/>
    <n v="40.5"/>
    <m/>
    <m/>
    <m/>
    <m/>
    <n v="27.9"/>
    <m/>
    <m/>
    <m/>
    <m/>
    <m/>
    <m/>
    <m/>
    <m/>
    <m/>
    <m/>
    <m/>
    <m/>
    <m/>
    <m/>
    <m/>
    <m/>
    <m/>
    <m/>
    <m/>
    <m/>
    <m/>
    <m/>
  </r>
  <r>
    <m/>
    <s v="V200054"/>
    <s v="2025-0024"/>
    <x v="109"/>
    <n v="1"/>
    <s v="Wagon"/>
    <n v="37"/>
    <s v="37 80 4980 463-6"/>
    <x v="39"/>
    <m/>
    <m/>
    <x v="3"/>
    <x v="3"/>
    <n v="1"/>
    <m/>
    <m/>
    <m/>
    <n v="1"/>
    <m/>
    <n v="1"/>
    <x v="1"/>
    <n v="0"/>
    <d v="1899-12-30T00:00:00"/>
    <d v="1899-12-30T00:00:00"/>
    <x v="3"/>
    <m/>
    <m/>
    <m/>
    <d v="2026-01-01T00:00:00"/>
    <d v="2028-01-31T00:00:00"/>
    <n v="760"/>
    <x v="50"/>
    <m/>
    <m/>
    <m/>
    <m/>
    <s v="n.a."/>
    <d v="1899-12-30T00:00:00"/>
    <d v="1899-12-30T00:00:00"/>
    <n v="0"/>
    <n v="3"/>
    <m/>
    <d v="2027-10-31T00:00:00"/>
    <m/>
    <m/>
    <m/>
    <m/>
    <m/>
    <m/>
    <m/>
    <m/>
    <n v="760"/>
    <m/>
    <m/>
    <m/>
    <m/>
    <m/>
    <m/>
    <m/>
    <m/>
    <m/>
    <m/>
    <d v="2027-08-31T00:00:00"/>
    <m/>
    <n v="100000"/>
    <m/>
    <m/>
    <s v="Euro"/>
    <n v="40.5"/>
    <m/>
    <m/>
    <m/>
    <m/>
    <n v="27.9"/>
    <m/>
    <m/>
    <m/>
    <m/>
    <m/>
    <m/>
    <m/>
    <m/>
    <m/>
    <m/>
    <m/>
    <m/>
    <m/>
    <m/>
    <m/>
    <m/>
    <m/>
    <m/>
    <m/>
    <m/>
    <m/>
    <m/>
  </r>
  <r>
    <m/>
    <s v="V200054"/>
    <s v="2025-0024"/>
    <x v="109"/>
    <n v="1"/>
    <s v="Wagon"/>
    <n v="38"/>
    <s v="37 80 4980 466-9"/>
    <x v="39"/>
    <m/>
    <m/>
    <x v="3"/>
    <x v="3"/>
    <n v="1"/>
    <m/>
    <m/>
    <m/>
    <n v="1"/>
    <m/>
    <n v="1"/>
    <x v="1"/>
    <n v="0"/>
    <d v="1899-12-30T00:00:00"/>
    <d v="1899-12-30T00:00:00"/>
    <x v="3"/>
    <m/>
    <m/>
    <m/>
    <d v="2026-01-01T00:00:00"/>
    <d v="2028-01-31T00:00:00"/>
    <n v="760"/>
    <x v="50"/>
    <m/>
    <m/>
    <m/>
    <m/>
    <s v="n.a."/>
    <d v="1899-12-30T00:00:00"/>
    <d v="1899-12-30T00:00:00"/>
    <n v="0"/>
    <n v="3"/>
    <m/>
    <d v="2027-10-31T00:00:00"/>
    <m/>
    <m/>
    <m/>
    <m/>
    <m/>
    <m/>
    <m/>
    <m/>
    <n v="760"/>
    <m/>
    <m/>
    <m/>
    <m/>
    <m/>
    <m/>
    <m/>
    <m/>
    <m/>
    <m/>
    <d v="2027-08-31T00:00:00"/>
    <m/>
    <n v="100000"/>
    <m/>
    <m/>
    <s v="Euro"/>
    <n v="40.5"/>
    <m/>
    <m/>
    <m/>
    <m/>
    <n v="27.9"/>
    <m/>
    <m/>
    <m/>
    <m/>
    <m/>
    <m/>
    <m/>
    <m/>
    <m/>
    <m/>
    <m/>
    <m/>
    <m/>
    <m/>
    <m/>
    <m/>
    <m/>
    <m/>
    <m/>
    <m/>
    <m/>
    <m/>
  </r>
  <r>
    <m/>
    <s v="V200054"/>
    <s v="2025-0024"/>
    <x v="109"/>
    <n v="1"/>
    <s v="Wagon"/>
    <n v="39"/>
    <s v="37 80 4980 468-5"/>
    <x v="39"/>
    <m/>
    <m/>
    <x v="3"/>
    <x v="3"/>
    <n v="1"/>
    <m/>
    <m/>
    <m/>
    <n v="1"/>
    <m/>
    <n v="1"/>
    <x v="1"/>
    <n v="0"/>
    <d v="1899-12-30T00:00:00"/>
    <d v="1899-12-30T00:00:00"/>
    <x v="3"/>
    <m/>
    <m/>
    <m/>
    <d v="2026-01-01T00:00:00"/>
    <d v="2028-01-31T00:00:00"/>
    <n v="760"/>
    <x v="50"/>
    <m/>
    <m/>
    <m/>
    <m/>
    <s v="n.a."/>
    <d v="1899-12-30T00:00:00"/>
    <d v="1899-12-30T00:00:00"/>
    <n v="0"/>
    <n v="3"/>
    <m/>
    <d v="2027-10-31T00:00:00"/>
    <m/>
    <m/>
    <m/>
    <m/>
    <m/>
    <m/>
    <m/>
    <m/>
    <n v="760"/>
    <m/>
    <m/>
    <m/>
    <m/>
    <m/>
    <m/>
    <m/>
    <m/>
    <m/>
    <m/>
    <d v="2027-08-31T00:00:00"/>
    <m/>
    <n v="100000"/>
    <m/>
    <m/>
    <s v="Euro"/>
    <n v="40.5"/>
    <m/>
    <m/>
    <m/>
    <m/>
    <n v="27.9"/>
    <m/>
    <m/>
    <m/>
    <m/>
    <m/>
    <m/>
    <m/>
    <m/>
    <m/>
    <m/>
    <m/>
    <m/>
    <m/>
    <m/>
    <m/>
    <m/>
    <m/>
    <m/>
    <m/>
    <m/>
    <m/>
    <m/>
  </r>
  <r>
    <m/>
    <s v="V200054"/>
    <s v="2025-0024"/>
    <x v="109"/>
    <n v="1"/>
    <s v="Wagon"/>
    <n v="40"/>
    <s v="37 80 4980 469-3"/>
    <x v="39"/>
    <m/>
    <m/>
    <x v="3"/>
    <x v="3"/>
    <n v="1"/>
    <m/>
    <m/>
    <m/>
    <n v="1"/>
    <m/>
    <n v="1"/>
    <x v="1"/>
    <n v="0"/>
    <d v="1899-12-30T00:00:00"/>
    <d v="1899-12-30T00:00:00"/>
    <x v="3"/>
    <m/>
    <m/>
    <m/>
    <d v="2026-01-01T00:00:00"/>
    <d v="2028-01-31T00:00:00"/>
    <n v="760"/>
    <x v="50"/>
    <m/>
    <m/>
    <m/>
    <m/>
    <s v="n.a."/>
    <d v="1899-12-30T00:00:00"/>
    <d v="1899-12-30T00:00:00"/>
    <n v="0"/>
    <n v="3"/>
    <m/>
    <d v="2027-10-31T00:00:00"/>
    <m/>
    <m/>
    <m/>
    <m/>
    <m/>
    <m/>
    <m/>
    <m/>
    <n v="760"/>
    <m/>
    <m/>
    <m/>
    <m/>
    <m/>
    <m/>
    <m/>
    <m/>
    <m/>
    <m/>
    <d v="2027-08-31T00:00:00"/>
    <m/>
    <n v="100000"/>
    <m/>
    <m/>
    <s v="Euro"/>
    <n v="40.5"/>
    <m/>
    <m/>
    <m/>
    <m/>
    <n v="27.9"/>
    <m/>
    <m/>
    <m/>
    <m/>
    <m/>
    <m/>
    <m/>
    <m/>
    <m/>
    <m/>
    <m/>
    <m/>
    <m/>
    <m/>
    <m/>
    <m/>
    <m/>
    <m/>
    <m/>
    <m/>
    <m/>
    <m/>
  </r>
  <r>
    <m/>
    <s v="V200054"/>
    <s v="2025-0024"/>
    <x v="109"/>
    <n v="1"/>
    <s v="Wagon"/>
    <n v="41"/>
    <s v="37 80 4980 470-1"/>
    <x v="39"/>
    <m/>
    <m/>
    <x v="3"/>
    <x v="3"/>
    <n v="1"/>
    <m/>
    <m/>
    <m/>
    <n v="1"/>
    <m/>
    <n v="1"/>
    <x v="1"/>
    <n v="0"/>
    <d v="1899-12-30T00:00:00"/>
    <d v="1899-12-30T00:00:00"/>
    <x v="3"/>
    <m/>
    <m/>
    <m/>
    <d v="2026-01-01T00:00:00"/>
    <d v="2028-01-31T00:00:00"/>
    <n v="760"/>
    <x v="50"/>
    <m/>
    <m/>
    <m/>
    <m/>
    <s v="n.a."/>
    <d v="1899-12-30T00:00:00"/>
    <d v="1899-12-30T00:00:00"/>
    <n v="0"/>
    <n v="3"/>
    <m/>
    <d v="2027-10-31T00:00:00"/>
    <m/>
    <m/>
    <m/>
    <m/>
    <m/>
    <m/>
    <m/>
    <m/>
    <n v="760"/>
    <m/>
    <m/>
    <m/>
    <m/>
    <m/>
    <m/>
    <m/>
    <m/>
    <m/>
    <m/>
    <d v="2027-08-31T00:00:00"/>
    <m/>
    <n v="100000"/>
    <m/>
    <m/>
    <s v="Euro"/>
    <n v="40.5"/>
    <m/>
    <m/>
    <m/>
    <m/>
    <n v="27.9"/>
    <m/>
    <m/>
    <m/>
    <m/>
    <m/>
    <m/>
    <m/>
    <m/>
    <m/>
    <m/>
    <m/>
    <m/>
    <m/>
    <m/>
    <m/>
    <m/>
    <m/>
    <m/>
    <m/>
    <m/>
    <m/>
    <m/>
  </r>
  <r>
    <m/>
    <s v="V200054"/>
    <s v="2025-0024"/>
    <x v="109"/>
    <n v="1"/>
    <s v="Wagon"/>
    <n v="42"/>
    <s v="37 80 4980 739-9"/>
    <x v="39"/>
    <m/>
    <m/>
    <x v="3"/>
    <x v="3"/>
    <n v="1"/>
    <m/>
    <m/>
    <m/>
    <n v="1"/>
    <m/>
    <n v="1"/>
    <x v="1"/>
    <n v="0"/>
    <d v="1899-12-30T00:00:00"/>
    <d v="1899-12-30T00:00:00"/>
    <x v="3"/>
    <m/>
    <m/>
    <m/>
    <d v="2026-01-01T00:00:00"/>
    <d v="2028-01-31T00:00:00"/>
    <n v="760"/>
    <x v="50"/>
    <m/>
    <m/>
    <m/>
    <m/>
    <s v="n.a."/>
    <d v="1899-12-30T00:00:00"/>
    <d v="1899-12-30T00:00:00"/>
    <n v="0"/>
    <n v="3"/>
    <m/>
    <d v="2027-10-31T00:00:00"/>
    <m/>
    <m/>
    <m/>
    <m/>
    <m/>
    <m/>
    <m/>
    <m/>
    <n v="760"/>
    <m/>
    <m/>
    <m/>
    <m/>
    <m/>
    <m/>
    <m/>
    <m/>
    <m/>
    <m/>
    <d v="2027-08-31T00:00:00"/>
    <m/>
    <n v="100000"/>
    <m/>
    <m/>
    <s v="Euro"/>
    <n v="40.5"/>
    <m/>
    <m/>
    <m/>
    <m/>
    <n v="27.9"/>
    <m/>
    <m/>
    <m/>
    <m/>
    <m/>
    <m/>
    <m/>
    <m/>
    <m/>
    <m/>
    <m/>
    <m/>
    <m/>
    <m/>
    <m/>
    <m/>
    <m/>
    <m/>
    <m/>
    <m/>
    <m/>
    <m/>
  </r>
  <r>
    <m/>
    <s v="V200054"/>
    <s v="2025-0024"/>
    <x v="109"/>
    <n v="1"/>
    <s v="Wagon"/>
    <n v="43"/>
    <s v="37 80 4980 743-1"/>
    <x v="39"/>
    <m/>
    <m/>
    <x v="3"/>
    <x v="3"/>
    <n v="1"/>
    <m/>
    <m/>
    <m/>
    <n v="1"/>
    <m/>
    <n v="1"/>
    <x v="1"/>
    <n v="0"/>
    <d v="1899-12-30T00:00:00"/>
    <d v="1899-12-30T00:00:00"/>
    <x v="3"/>
    <m/>
    <m/>
    <m/>
    <d v="2026-01-01T00:00:00"/>
    <d v="2028-01-31T00:00:00"/>
    <n v="760"/>
    <x v="50"/>
    <m/>
    <m/>
    <m/>
    <m/>
    <s v="n.a."/>
    <d v="1899-12-30T00:00:00"/>
    <d v="1899-12-30T00:00:00"/>
    <n v="0"/>
    <n v="3"/>
    <m/>
    <d v="2027-10-31T00:00:00"/>
    <m/>
    <m/>
    <m/>
    <m/>
    <m/>
    <m/>
    <m/>
    <m/>
    <n v="760"/>
    <m/>
    <m/>
    <m/>
    <m/>
    <m/>
    <m/>
    <m/>
    <m/>
    <m/>
    <m/>
    <d v="2027-08-31T00:00:00"/>
    <m/>
    <n v="100000"/>
    <m/>
    <m/>
    <s v="Euro"/>
    <n v="40.5"/>
    <m/>
    <m/>
    <m/>
    <m/>
    <n v="27.9"/>
    <m/>
    <m/>
    <m/>
    <m/>
    <m/>
    <m/>
    <m/>
    <m/>
    <m/>
    <m/>
    <m/>
    <m/>
    <m/>
    <m/>
    <m/>
    <m/>
    <m/>
    <m/>
    <m/>
    <m/>
    <m/>
    <m/>
  </r>
  <r>
    <m/>
    <s v="V200054"/>
    <s v="2025-0024"/>
    <x v="109"/>
    <n v="1"/>
    <s v="Wagon"/>
    <n v="44"/>
    <s v="37 80 4980 744-9"/>
    <x v="39"/>
    <m/>
    <m/>
    <x v="3"/>
    <x v="3"/>
    <n v="1"/>
    <m/>
    <m/>
    <m/>
    <n v="1"/>
    <m/>
    <n v="1"/>
    <x v="1"/>
    <n v="0"/>
    <d v="1899-12-30T00:00:00"/>
    <d v="1899-12-30T00:00:00"/>
    <x v="3"/>
    <m/>
    <m/>
    <m/>
    <d v="2026-01-01T00:00:00"/>
    <d v="2028-01-31T00:00:00"/>
    <n v="760"/>
    <x v="50"/>
    <m/>
    <m/>
    <m/>
    <m/>
    <s v="n.a."/>
    <d v="1899-12-30T00:00:00"/>
    <d v="1899-12-30T00:00:00"/>
    <n v="0"/>
    <n v="3"/>
    <m/>
    <d v="2027-10-31T00:00:00"/>
    <m/>
    <m/>
    <m/>
    <m/>
    <m/>
    <m/>
    <m/>
    <m/>
    <n v="760"/>
    <m/>
    <m/>
    <m/>
    <m/>
    <m/>
    <m/>
    <m/>
    <m/>
    <m/>
    <m/>
    <d v="2027-08-31T00:00:00"/>
    <m/>
    <n v="100000"/>
    <m/>
    <m/>
    <s v="Euro"/>
    <n v="40.5"/>
    <m/>
    <m/>
    <m/>
    <m/>
    <n v="27.9"/>
    <m/>
    <m/>
    <m/>
    <m/>
    <m/>
    <m/>
    <m/>
    <m/>
    <m/>
    <m/>
    <m/>
    <m/>
    <m/>
    <m/>
    <m/>
    <m/>
    <m/>
    <m/>
    <m/>
    <m/>
    <m/>
    <m/>
  </r>
  <r>
    <m/>
    <s v="V200054"/>
    <s v="2025-0024"/>
    <x v="109"/>
    <n v="1"/>
    <s v="Wagon"/>
    <n v="45"/>
    <s v="37 80 4980 750-6"/>
    <x v="39"/>
    <m/>
    <m/>
    <x v="3"/>
    <x v="3"/>
    <n v="1"/>
    <m/>
    <m/>
    <m/>
    <n v="1"/>
    <m/>
    <n v="1"/>
    <x v="1"/>
    <n v="0"/>
    <d v="1899-12-30T00:00:00"/>
    <d v="1899-12-30T00:00:00"/>
    <x v="3"/>
    <m/>
    <m/>
    <m/>
    <d v="2026-01-01T00:00:00"/>
    <d v="2028-01-31T00:00:00"/>
    <n v="760"/>
    <x v="50"/>
    <m/>
    <m/>
    <m/>
    <m/>
    <s v="n.a."/>
    <d v="1899-12-30T00:00:00"/>
    <d v="1899-12-30T00:00:00"/>
    <n v="0"/>
    <n v="3"/>
    <m/>
    <d v="2027-10-31T00:00:00"/>
    <m/>
    <m/>
    <m/>
    <m/>
    <m/>
    <m/>
    <m/>
    <m/>
    <n v="760"/>
    <m/>
    <m/>
    <m/>
    <m/>
    <m/>
    <m/>
    <m/>
    <m/>
    <m/>
    <m/>
    <d v="2027-08-31T00:00:00"/>
    <m/>
    <n v="100000"/>
    <m/>
    <m/>
    <s v="Euro"/>
    <n v="40.5"/>
    <m/>
    <m/>
    <m/>
    <m/>
    <n v="27.9"/>
    <m/>
    <m/>
    <m/>
    <m/>
    <m/>
    <m/>
    <m/>
    <m/>
    <m/>
    <m/>
    <m/>
    <m/>
    <m/>
    <m/>
    <m/>
    <m/>
    <m/>
    <m/>
    <m/>
    <m/>
    <m/>
    <m/>
  </r>
  <r>
    <m/>
    <s v="V200054"/>
    <s v="2025-0024"/>
    <x v="109"/>
    <n v="1"/>
    <s v="Wagon"/>
    <n v="46"/>
    <s v="37 80 4980 753-0"/>
    <x v="39"/>
    <m/>
    <m/>
    <x v="3"/>
    <x v="3"/>
    <n v="1"/>
    <m/>
    <m/>
    <m/>
    <n v="1"/>
    <m/>
    <n v="1"/>
    <x v="1"/>
    <n v="0"/>
    <d v="1899-12-30T00:00:00"/>
    <d v="1899-12-30T00:00:00"/>
    <x v="3"/>
    <m/>
    <m/>
    <m/>
    <d v="2026-01-01T00:00:00"/>
    <d v="2028-01-31T00:00:00"/>
    <n v="760"/>
    <x v="50"/>
    <m/>
    <m/>
    <m/>
    <m/>
    <s v="n.a."/>
    <d v="1899-12-30T00:00:00"/>
    <d v="1899-12-30T00:00:00"/>
    <n v="0"/>
    <n v="3"/>
    <m/>
    <d v="2027-10-31T00:00:00"/>
    <m/>
    <m/>
    <m/>
    <m/>
    <m/>
    <m/>
    <m/>
    <m/>
    <n v="760"/>
    <m/>
    <m/>
    <m/>
    <m/>
    <m/>
    <m/>
    <m/>
    <m/>
    <m/>
    <m/>
    <d v="2027-08-31T00:00:00"/>
    <m/>
    <n v="100000"/>
    <m/>
    <m/>
    <s v="Euro"/>
    <n v="40.5"/>
    <m/>
    <m/>
    <m/>
    <m/>
    <n v="27.9"/>
    <m/>
    <m/>
    <m/>
    <m/>
    <m/>
    <m/>
    <m/>
    <m/>
    <m/>
    <m/>
    <m/>
    <m/>
    <m/>
    <m/>
    <m/>
    <m/>
    <m/>
    <m/>
    <m/>
    <m/>
    <m/>
    <m/>
  </r>
  <r>
    <m/>
    <s v="V200054"/>
    <s v="2025-0024"/>
    <x v="109"/>
    <n v="1"/>
    <s v="Wagon"/>
    <n v="47"/>
    <s v="37 80 4980 754-8"/>
    <x v="39"/>
    <m/>
    <m/>
    <x v="3"/>
    <x v="3"/>
    <n v="1"/>
    <m/>
    <m/>
    <m/>
    <n v="1"/>
    <m/>
    <n v="1"/>
    <x v="1"/>
    <n v="0"/>
    <d v="1899-12-30T00:00:00"/>
    <d v="1899-12-30T00:00:00"/>
    <x v="3"/>
    <m/>
    <m/>
    <m/>
    <d v="2026-01-01T00:00:00"/>
    <d v="2028-01-31T00:00:00"/>
    <n v="760"/>
    <x v="50"/>
    <m/>
    <m/>
    <m/>
    <m/>
    <s v="n.a."/>
    <d v="1899-12-30T00:00:00"/>
    <d v="1899-12-30T00:00:00"/>
    <n v="0"/>
    <n v="3"/>
    <m/>
    <d v="2027-10-31T00:00:00"/>
    <m/>
    <m/>
    <m/>
    <m/>
    <m/>
    <m/>
    <m/>
    <m/>
    <n v="760"/>
    <m/>
    <m/>
    <m/>
    <m/>
    <m/>
    <m/>
    <m/>
    <m/>
    <m/>
    <m/>
    <d v="2027-08-31T00:00:00"/>
    <m/>
    <n v="100000"/>
    <m/>
    <m/>
    <s v="Euro"/>
    <n v="40.5"/>
    <m/>
    <m/>
    <m/>
    <m/>
    <n v="27.9"/>
    <m/>
    <m/>
    <m/>
    <m/>
    <m/>
    <m/>
    <m/>
    <m/>
    <m/>
    <m/>
    <m/>
    <m/>
    <m/>
    <m/>
    <m/>
    <m/>
    <m/>
    <m/>
    <m/>
    <m/>
    <m/>
    <m/>
  </r>
  <r>
    <m/>
    <s v="V200054"/>
    <s v="2025-0024"/>
    <x v="109"/>
    <n v="1"/>
    <s v="Wagon"/>
    <n v="48"/>
    <s v="37 80 4980 755-5"/>
    <x v="39"/>
    <m/>
    <m/>
    <x v="3"/>
    <x v="3"/>
    <n v="1"/>
    <m/>
    <m/>
    <m/>
    <n v="1"/>
    <m/>
    <n v="1"/>
    <x v="1"/>
    <n v="0"/>
    <d v="1899-12-30T00:00:00"/>
    <d v="1899-12-30T00:00:00"/>
    <x v="3"/>
    <m/>
    <m/>
    <m/>
    <d v="2026-01-01T00:00:00"/>
    <d v="2028-01-31T00:00:00"/>
    <n v="760"/>
    <x v="50"/>
    <m/>
    <m/>
    <m/>
    <m/>
    <s v="n.a."/>
    <d v="1899-12-30T00:00:00"/>
    <d v="1899-12-30T00:00:00"/>
    <n v="0"/>
    <n v="3"/>
    <m/>
    <d v="2027-10-31T00:00:00"/>
    <m/>
    <m/>
    <m/>
    <m/>
    <m/>
    <m/>
    <m/>
    <m/>
    <n v="760"/>
    <m/>
    <m/>
    <m/>
    <m/>
    <m/>
    <m/>
    <m/>
    <m/>
    <m/>
    <m/>
    <d v="2027-08-31T00:00:00"/>
    <m/>
    <n v="100000"/>
    <m/>
    <m/>
    <s v="Euro"/>
    <n v="40.5"/>
    <m/>
    <m/>
    <m/>
    <m/>
    <n v="27.9"/>
    <m/>
    <m/>
    <m/>
    <m/>
    <m/>
    <m/>
    <m/>
    <m/>
    <m/>
    <m/>
    <m/>
    <m/>
    <m/>
    <m/>
    <m/>
    <m/>
    <m/>
    <m/>
    <m/>
    <m/>
    <m/>
    <m/>
  </r>
  <r>
    <m/>
    <s v="V200054"/>
    <s v="2025-0024"/>
    <x v="109"/>
    <n v="1"/>
    <s v="Wagon"/>
    <n v="49"/>
    <s v="37 80 4980 756-3"/>
    <x v="39"/>
    <m/>
    <m/>
    <x v="3"/>
    <x v="3"/>
    <n v="1"/>
    <m/>
    <m/>
    <m/>
    <n v="1"/>
    <m/>
    <n v="1"/>
    <x v="1"/>
    <n v="0"/>
    <d v="1899-12-30T00:00:00"/>
    <d v="1899-12-30T00:00:00"/>
    <x v="3"/>
    <m/>
    <m/>
    <m/>
    <d v="2026-01-01T00:00:00"/>
    <d v="2028-01-31T00:00:00"/>
    <n v="760"/>
    <x v="50"/>
    <m/>
    <m/>
    <m/>
    <m/>
    <s v="n.a."/>
    <d v="1899-12-30T00:00:00"/>
    <d v="1899-12-30T00:00:00"/>
    <n v="0"/>
    <n v="3"/>
    <m/>
    <d v="2027-10-31T00:00:00"/>
    <m/>
    <m/>
    <m/>
    <m/>
    <m/>
    <m/>
    <m/>
    <m/>
    <n v="760"/>
    <m/>
    <m/>
    <m/>
    <m/>
    <m/>
    <m/>
    <m/>
    <m/>
    <m/>
    <m/>
    <d v="2027-08-31T00:00:00"/>
    <m/>
    <n v="100000"/>
    <m/>
    <m/>
    <s v="Euro"/>
    <n v="40.5"/>
    <m/>
    <m/>
    <m/>
    <m/>
    <n v="27.9"/>
    <m/>
    <m/>
    <m/>
    <m/>
    <m/>
    <m/>
    <m/>
    <m/>
    <m/>
    <m/>
    <m/>
    <m/>
    <m/>
    <m/>
    <m/>
    <m/>
    <m/>
    <m/>
    <m/>
    <m/>
    <m/>
    <m/>
  </r>
  <r>
    <m/>
    <s v="V200054"/>
    <s v="2025-0024"/>
    <x v="109"/>
    <n v="1"/>
    <s v="Wagon"/>
    <n v="50"/>
    <s v="37 80 4980 757-1"/>
    <x v="39"/>
    <m/>
    <m/>
    <x v="3"/>
    <x v="3"/>
    <n v="1"/>
    <m/>
    <m/>
    <m/>
    <n v="1"/>
    <m/>
    <n v="1"/>
    <x v="1"/>
    <n v="0"/>
    <d v="1899-12-30T00:00:00"/>
    <d v="1899-12-30T00:00:00"/>
    <x v="3"/>
    <m/>
    <m/>
    <m/>
    <d v="2026-01-01T00:00:00"/>
    <d v="2028-01-31T00:00:00"/>
    <n v="760"/>
    <x v="50"/>
    <m/>
    <m/>
    <m/>
    <m/>
    <s v="n.a."/>
    <d v="1899-12-30T00:00:00"/>
    <d v="1899-12-30T00:00:00"/>
    <n v="0"/>
    <n v="3"/>
    <m/>
    <d v="2027-10-31T00:00:00"/>
    <m/>
    <m/>
    <m/>
    <m/>
    <m/>
    <m/>
    <m/>
    <m/>
    <n v="760"/>
    <m/>
    <m/>
    <m/>
    <m/>
    <m/>
    <m/>
    <m/>
    <m/>
    <m/>
    <m/>
    <d v="2027-08-31T00:00:00"/>
    <m/>
    <n v="100000"/>
    <m/>
    <m/>
    <s v="Euro"/>
    <n v="40.5"/>
    <m/>
    <m/>
    <m/>
    <m/>
    <n v="27.9"/>
    <m/>
    <m/>
    <m/>
    <m/>
    <m/>
    <m/>
    <m/>
    <m/>
    <m/>
    <m/>
    <m/>
    <m/>
    <m/>
    <m/>
    <m/>
    <m/>
    <m/>
    <m/>
    <m/>
    <m/>
    <m/>
    <m/>
  </r>
  <r>
    <m/>
    <s v="V200054"/>
    <s v="2025-0024"/>
    <x v="109"/>
    <n v="1"/>
    <s v="Wagon"/>
    <n v="51"/>
    <s v="37 80 4980 758-9"/>
    <x v="39"/>
    <m/>
    <m/>
    <x v="3"/>
    <x v="3"/>
    <n v="1"/>
    <m/>
    <m/>
    <m/>
    <n v="1"/>
    <m/>
    <n v="1"/>
    <x v="1"/>
    <n v="0"/>
    <d v="1899-12-30T00:00:00"/>
    <d v="1899-12-30T00:00:00"/>
    <x v="3"/>
    <m/>
    <m/>
    <m/>
    <d v="2026-01-01T00:00:00"/>
    <d v="2028-01-31T00:00:00"/>
    <n v="760"/>
    <x v="50"/>
    <m/>
    <m/>
    <m/>
    <m/>
    <s v="n.a."/>
    <d v="1899-12-30T00:00:00"/>
    <d v="1899-12-30T00:00:00"/>
    <n v="0"/>
    <n v="3"/>
    <m/>
    <d v="2027-10-31T00:00:00"/>
    <m/>
    <m/>
    <m/>
    <m/>
    <m/>
    <m/>
    <m/>
    <m/>
    <n v="760"/>
    <m/>
    <m/>
    <m/>
    <m/>
    <m/>
    <m/>
    <m/>
    <m/>
    <m/>
    <m/>
    <d v="2027-08-31T00:00:00"/>
    <m/>
    <n v="100000"/>
    <m/>
    <m/>
    <s v="Euro"/>
    <n v="40.5"/>
    <m/>
    <m/>
    <m/>
    <m/>
    <n v="27.9"/>
    <m/>
    <m/>
    <m/>
    <m/>
    <m/>
    <m/>
    <m/>
    <m/>
    <m/>
    <m/>
    <m/>
    <m/>
    <m/>
    <m/>
    <m/>
    <m/>
    <m/>
    <m/>
    <m/>
    <m/>
    <m/>
    <m/>
  </r>
  <r>
    <m/>
    <s v="V200054"/>
    <s v="2025-0024"/>
    <x v="109"/>
    <n v="1"/>
    <s v="Wagon"/>
    <n v="52"/>
    <s v="37 80 4980 759-7"/>
    <x v="39"/>
    <m/>
    <m/>
    <x v="3"/>
    <x v="3"/>
    <n v="1"/>
    <m/>
    <m/>
    <m/>
    <n v="1"/>
    <m/>
    <n v="1"/>
    <x v="1"/>
    <n v="0"/>
    <d v="1899-12-30T00:00:00"/>
    <d v="1899-12-30T00:00:00"/>
    <x v="3"/>
    <m/>
    <m/>
    <m/>
    <d v="2026-01-01T00:00:00"/>
    <d v="2028-01-31T00:00:00"/>
    <n v="760"/>
    <x v="50"/>
    <m/>
    <m/>
    <m/>
    <m/>
    <s v="n.a."/>
    <d v="1899-12-30T00:00:00"/>
    <d v="1899-12-30T00:00:00"/>
    <n v="0"/>
    <n v="3"/>
    <m/>
    <d v="2027-10-31T00:00:00"/>
    <m/>
    <m/>
    <m/>
    <m/>
    <m/>
    <m/>
    <m/>
    <m/>
    <n v="760"/>
    <m/>
    <m/>
    <m/>
    <m/>
    <m/>
    <m/>
    <m/>
    <m/>
    <m/>
    <m/>
    <d v="2027-08-31T00:00:00"/>
    <m/>
    <n v="100000"/>
    <m/>
    <m/>
    <s v="Euro"/>
    <n v="40.5"/>
    <m/>
    <m/>
    <m/>
    <m/>
    <n v="27.9"/>
    <m/>
    <m/>
    <m/>
    <m/>
    <m/>
    <m/>
    <m/>
    <m/>
    <m/>
    <m/>
    <m/>
    <m/>
    <m/>
    <m/>
    <m/>
    <m/>
    <m/>
    <m/>
    <m/>
    <m/>
    <m/>
    <m/>
  </r>
  <r>
    <m/>
    <s v="V200054"/>
    <s v="2025-0024"/>
    <x v="109"/>
    <n v="1"/>
    <s v="Wagon"/>
    <n v="53"/>
    <s v="37 80 4980 760-5"/>
    <x v="39"/>
    <m/>
    <m/>
    <x v="3"/>
    <x v="3"/>
    <n v="1"/>
    <m/>
    <m/>
    <m/>
    <n v="1"/>
    <m/>
    <n v="1"/>
    <x v="1"/>
    <n v="0"/>
    <d v="1899-12-30T00:00:00"/>
    <d v="1899-12-30T00:00:00"/>
    <x v="3"/>
    <m/>
    <m/>
    <m/>
    <d v="2026-01-01T00:00:00"/>
    <d v="2028-01-31T00:00:00"/>
    <n v="760"/>
    <x v="50"/>
    <m/>
    <m/>
    <m/>
    <m/>
    <s v="n.a."/>
    <d v="1899-12-30T00:00:00"/>
    <d v="1899-12-30T00:00:00"/>
    <n v="0"/>
    <n v="3"/>
    <m/>
    <d v="2027-10-31T00:00:00"/>
    <m/>
    <m/>
    <m/>
    <m/>
    <m/>
    <m/>
    <m/>
    <m/>
    <n v="760"/>
    <m/>
    <m/>
    <m/>
    <m/>
    <m/>
    <m/>
    <m/>
    <m/>
    <m/>
    <m/>
    <d v="2027-08-31T00:00:00"/>
    <m/>
    <n v="100000"/>
    <m/>
    <m/>
    <s v="Euro"/>
    <n v="40.5"/>
    <m/>
    <m/>
    <m/>
    <m/>
    <n v="27.9"/>
    <m/>
    <m/>
    <m/>
    <m/>
    <m/>
    <m/>
    <m/>
    <m/>
    <m/>
    <m/>
    <m/>
    <m/>
    <m/>
    <m/>
    <m/>
    <m/>
    <m/>
    <m/>
    <m/>
    <m/>
    <m/>
    <m/>
  </r>
  <r>
    <m/>
    <s v="V200054"/>
    <s v="2025-0024"/>
    <x v="109"/>
    <n v="1"/>
    <s v="Wagon"/>
    <n v="54"/>
    <s v="37 80 4980 761-3"/>
    <x v="39"/>
    <m/>
    <m/>
    <x v="3"/>
    <x v="3"/>
    <n v="1"/>
    <m/>
    <m/>
    <m/>
    <n v="1"/>
    <m/>
    <n v="1"/>
    <x v="1"/>
    <n v="0"/>
    <d v="1899-12-30T00:00:00"/>
    <d v="1899-12-30T00:00:00"/>
    <x v="3"/>
    <m/>
    <m/>
    <m/>
    <d v="2026-01-01T00:00:00"/>
    <d v="2028-01-31T00:00:00"/>
    <n v="760"/>
    <x v="50"/>
    <m/>
    <m/>
    <m/>
    <m/>
    <s v="n.a."/>
    <d v="1899-12-30T00:00:00"/>
    <d v="1899-12-30T00:00:00"/>
    <n v="0"/>
    <n v="3"/>
    <m/>
    <d v="2027-10-31T00:00:00"/>
    <m/>
    <m/>
    <m/>
    <m/>
    <m/>
    <m/>
    <m/>
    <m/>
    <n v="760"/>
    <m/>
    <m/>
    <m/>
    <m/>
    <m/>
    <m/>
    <m/>
    <m/>
    <m/>
    <m/>
    <d v="2027-08-31T00:00:00"/>
    <m/>
    <n v="100000"/>
    <m/>
    <m/>
    <s v="Euro"/>
    <n v="40.5"/>
    <m/>
    <m/>
    <m/>
    <m/>
    <n v="27.9"/>
    <m/>
    <m/>
    <m/>
    <m/>
    <m/>
    <m/>
    <m/>
    <m/>
    <m/>
    <m/>
    <m/>
    <m/>
    <m/>
    <m/>
    <m/>
    <m/>
    <m/>
    <m/>
    <m/>
    <m/>
    <m/>
    <m/>
  </r>
  <r>
    <m/>
    <s v="V200054"/>
    <s v="2025-0024"/>
    <x v="109"/>
    <n v="1"/>
    <s v="Wagon"/>
    <n v="55"/>
    <s v="37 80 4980 762-1"/>
    <x v="39"/>
    <m/>
    <m/>
    <x v="3"/>
    <x v="3"/>
    <n v="1"/>
    <m/>
    <m/>
    <m/>
    <n v="1"/>
    <m/>
    <n v="1"/>
    <x v="1"/>
    <n v="0"/>
    <d v="1899-12-30T00:00:00"/>
    <d v="1899-12-30T00:00:00"/>
    <x v="3"/>
    <m/>
    <m/>
    <m/>
    <d v="2026-01-01T00:00:00"/>
    <d v="2028-01-31T00:00:00"/>
    <n v="760"/>
    <x v="50"/>
    <m/>
    <m/>
    <m/>
    <m/>
    <s v="n.a."/>
    <d v="1899-12-30T00:00:00"/>
    <d v="1899-12-30T00:00:00"/>
    <n v="0"/>
    <n v="3"/>
    <m/>
    <d v="2027-10-31T00:00:00"/>
    <m/>
    <m/>
    <m/>
    <m/>
    <m/>
    <m/>
    <m/>
    <m/>
    <n v="760"/>
    <m/>
    <m/>
    <m/>
    <m/>
    <m/>
    <m/>
    <m/>
    <m/>
    <m/>
    <m/>
    <d v="2027-08-31T00:00:00"/>
    <m/>
    <n v="100000"/>
    <m/>
    <m/>
    <s v="Euro"/>
    <n v="40.5"/>
    <m/>
    <m/>
    <m/>
    <m/>
    <n v="27.9"/>
    <m/>
    <m/>
    <m/>
    <m/>
    <m/>
    <m/>
    <m/>
    <m/>
    <m/>
    <m/>
    <m/>
    <m/>
    <m/>
    <m/>
    <m/>
    <m/>
    <m/>
    <m/>
    <m/>
    <m/>
    <m/>
    <m/>
  </r>
  <r>
    <m/>
    <s v="V200054"/>
    <s v="2025-0024"/>
    <x v="109"/>
    <n v="1"/>
    <s v="Wagon"/>
    <n v="56"/>
    <s v="37 80 4980 764-7"/>
    <x v="39"/>
    <m/>
    <m/>
    <x v="3"/>
    <x v="3"/>
    <n v="1"/>
    <m/>
    <m/>
    <m/>
    <n v="1"/>
    <m/>
    <n v="1"/>
    <x v="1"/>
    <n v="0"/>
    <d v="1899-12-30T00:00:00"/>
    <d v="1899-12-30T00:00:00"/>
    <x v="3"/>
    <m/>
    <m/>
    <m/>
    <d v="2026-01-01T00:00:00"/>
    <d v="2028-01-31T00:00:00"/>
    <n v="760"/>
    <x v="50"/>
    <m/>
    <m/>
    <m/>
    <m/>
    <s v="n.a."/>
    <d v="1899-12-30T00:00:00"/>
    <d v="1899-12-30T00:00:00"/>
    <n v="0"/>
    <n v="3"/>
    <m/>
    <d v="2027-10-31T00:00:00"/>
    <m/>
    <m/>
    <m/>
    <m/>
    <m/>
    <m/>
    <m/>
    <m/>
    <n v="760"/>
    <m/>
    <m/>
    <m/>
    <m/>
    <m/>
    <m/>
    <m/>
    <m/>
    <m/>
    <m/>
    <d v="2027-08-31T00:00:00"/>
    <m/>
    <n v="100000"/>
    <m/>
    <m/>
    <s v="Euro"/>
    <n v="40.5"/>
    <m/>
    <m/>
    <m/>
    <m/>
    <n v="27.9"/>
    <m/>
    <m/>
    <m/>
    <m/>
    <m/>
    <m/>
    <m/>
    <m/>
    <m/>
    <m/>
    <m/>
    <m/>
    <m/>
    <m/>
    <m/>
    <m/>
    <m/>
    <m/>
    <m/>
    <m/>
    <m/>
    <m/>
  </r>
  <r>
    <m/>
    <s v="V200054"/>
    <s v="2025-0024"/>
    <x v="109"/>
    <n v="1"/>
    <s v="Wagon"/>
    <n v="57"/>
    <s v="37 80 4980 765-4"/>
    <x v="39"/>
    <m/>
    <m/>
    <x v="3"/>
    <x v="3"/>
    <n v="1"/>
    <m/>
    <m/>
    <m/>
    <n v="1"/>
    <m/>
    <n v="1"/>
    <x v="1"/>
    <n v="0"/>
    <d v="1899-12-30T00:00:00"/>
    <d v="1899-12-30T00:00:00"/>
    <x v="3"/>
    <m/>
    <m/>
    <m/>
    <d v="2026-01-01T00:00:00"/>
    <d v="2028-01-31T00:00:00"/>
    <n v="760"/>
    <x v="50"/>
    <m/>
    <m/>
    <m/>
    <m/>
    <s v="n.a."/>
    <d v="1899-12-30T00:00:00"/>
    <d v="1899-12-30T00:00:00"/>
    <n v="0"/>
    <n v="3"/>
    <m/>
    <d v="2027-10-31T00:00:00"/>
    <m/>
    <m/>
    <m/>
    <m/>
    <m/>
    <m/>
    <m/>
    <m/>
    <n v="760"/>
    <m/>
    <m/>
    <m/>
    <m/>
    <m/>
    <m/>
    <m/>
    <m/>
    <m/>
    <m/>
    <d v="2027-08-31T00:00:00"/>
    <m/>
    <n v="100000"/>
    <m/>
    <m/>
    <s v="Euro"/>
    <n v="40.5"/>
    <m/>
    <m/>
    <m/>
    <m/>
    <n v="27.9"/>
    <m/>
    <m/>
    <m/>
    <m/>
    <m/>
    <m/>
    <m/>
    <m/>
    <m/>
    <m/>
    <m/>
    <m/>
    <m/>
    <m/>
    <m/>
    <m/>
    <m/>
    <m/>
    <m/>
    <m/>
    <m/>
    <m/>
  </r>
  <r>
    <m/>
    <s v="V200054"/>
    <s v="2025-0024"/>
    <x v="109"/>
    <n v="1"/>
    <s v="Wagon"/>
    <n v="58"/>
    <s v="37 80 4980 768-8"/>
    <x v="39"/>
    <m/>
    <m/>
    <x v="3"/>
    <x v="3"/>
    <n v="1"/>
    <m/>
    <m/>
    <m/>
    <n v="1"/>
    <m/>
    <n v="1"/>
    <x v="1"/>
    <n v="0"/>
    <d v="1899-12-30T00:00:00"/>
    <d v="1899-12-30T00:00:00"/>
    <x v="3"/>
    <m/>
    <m/>
    <m/>
    <d v="2026-01-01T00:00:00"/>
    <d v="2028-01-31T00:00:00"/>
    <n v="760"/>
    <x v="50"/>
    <m/>
    <m/>
    <m/>
    <m/>
    <s v="n.a."/>
    <d v="1899-12-30T00:00:00"/>
    <d v="1899-12-30T00:00:00"/>
    <n v="0"/>
    <n v="3"/>
    <m/>
    <d v="2027-10-31T00:00:00"/>
    <m/>
    <m/>
    <m/>
    <m/>
    <m/>
    <m/>
    <m/>
    <m/>
    <n v="760"/>
    <m/>
    <m/>
    <m/>
    <m/>
    <m/>
    <m/>
    <m/>
    <m/>
    <m/>
    <m/>
    <d v="2027-08-31T00:00:00"/>
    <m/>
    <n v="100000"/>
    <m/>
    <m/>
    <s v="Euro"/>
    <n v="40.5"/>
    <m/>
    <m/>
    <m/>
    <m/>
    <n v="27.9"/>
    <m/>
    <m/>
    <m/>
    <m/>
    <m/>
    <m/>
    <m/>
    <m/>
    <m/>
    <m/>
    <m/>
    <m/>
    <m/>
    <m/>
    <m/>
    <m/>
    <m/>
    <m/>
    <m/>
    <m/>
    <m/>
    <m/>
  </r>
  <r>
    <m/>
    <s v="V200054"/>
    <s v="2025-0024"/>
    <x v="109"/>
    <n v="1"/>
    <s v="Wagon"/>
    <n v="59"/>
    <s v="37 80 4980 769-6"/>
    <x v="39"/>
    <m/>
    <m/>
    <x v="3"/>
    <x v="3"/>
    <n v="1"/>
    <m/>
    <m/>
    <m/>
    <n v="1"/>
    <m/>
    <n v="1"/>
    <x v="1"/>
    <n v="0"/>
    <d v="1899-12-30T00:00:00"/>
    <d v="1899-12-30T00:00:00"/>
    <x v="3"/>
    <m/>
    <m/>
    <m/>
    <d v="2026-01-01T00:00:00"/>
    <d v="2028-01-31T00:00:00"/>
    <n v="760"/>
    <x v="50"/>
    <m/>
    <m/>
    <m/>
    <m/>
    <s v="n.a."/>
    <d v="1899-12-30T00:00:00"/>
    <d v="1899-12-30T00:00:00"/>
    <n v="0"/>
    <n v="3"/>
    <m/>
    <d v="2027-10-31T00:00:00"/>
    <m/>
    <m/>
    <m/>
    <m/>
    <m/>
    <m/>
    <m/>
    <m/>
    <n v="760"/>
    <m/>
    <m/>
    <m/>
    <m/>
    <m/>
    <m/>
    <m/>
    <m/>
    <m/>
    <m/>
    <d v="2027-08-31T00:00:00"/>
    <m/>
    <n v="100000"/>
    <m/>
    <m/>
    <s v="Euro"/>
    <n v="40.5"/>
    <m/>
    <m/>
    <m/>
    <m/>
    <n v="27.9"/>
    <m/>
    <m/>
    <m/>
    <m/>
    <m/>
    <m/>
    <m/>
    <m/>
    <m/>
    <m/>
    <m/>
    <m/>
    <m/>
    <m/>
    <m/>
    <m/>
    <m/>
    <m/>
    <m/>
    <m/>
    <m/>
    <m/>
  </r>
  <r>
    <m/>
    <s v="V200054"/>
    <s v="2025-0024"/>
    <x v="109"/>
    <n v="1"/>
    <s v="Wagon"/>
    <n v="60"/>
    <s v="37 80 4980 770-4"/>
    <x v="39"/>
    <m/>
    <m/>
    <x v="3"/>
    <x v="3"/>
    <n v="1"/>
    <m/>
    <m/>
    <m/>
    <n v="1"/>
    <m/>
    <n v="1"/>
    <x v="1"/>
    <n v="0"/>
    <d v="1899-12-30T00:00:00"/>
    <d v="1899-12-30T00:00:00"/>
    <x v="3"/>
    <m/>
    <m/>
    <m/>
    <d v="2026-01-01T00:00:00"/>
    <d v="2028-01-31T00:00:00"/>
    <n v="760"/>
    <x v="50"/>
    <m/>
    <m/>
    <m/>
    <m/>
    <s v="n.a."/>
    <d v="1899-12-30T00:00:00"/>
    <d v="1899-12-30T00:00:00"/>
    <n v="0"/>
    <n v="3"/>
    <m/>
    <d v="2027-10-31T00:00:00"/>
    <m/>
    <m/>
    <m/>
    <m/>
    <m/>
    <m/>
    <m/>
    <m/>
    <n v="760"/>
    <m/>
    <m/>
    <m/>
    <m/>
    <m/>
    <m/>
    <m/>
    <m/>
    <m/>
    <m/>
    <d v="2027-08-31T00:00:00"/>
    <m/>
    <n v="100000"/>
    <m/>
    <m/>
    <s v="Euro"/>
    <n v="40.5"/>
    <m/>
    <m/>
    <m/>
    <m/>
    <n v="27.9"/>
    <m/>
    <m/>
    <m/>
    <m/>
    <m/>
    <m/>
    <m/>
    <m/>
    <m/>
    <m/>
    <m/>
    <m/>
    <m/>
    <m/>
    <m/>
    <m/>
    <m/>
    <m/>
    <m/>
    <m/>
    <m/>
    <m/>
  </r>
  <r>
    <m/>
    <s v="V200054"/>
    <s v="2025-0024"/>
    <x v="109"/>
    <n v="1"/>
    <s v="Wagon"/>
    <n v="61"/>
    <s v="37 80 4980 773-8"/>
    <x v="39"/>
    <m/>
    <m/>
    <x v="3"/>
    <x v="3"/>
    <n v="1"/>
    <m/>
    <m/>
    <m/>
    <n v="1"/>
    <m/>
    <n v="1"/>
    <x v="1"/>
    <n v="0"/>
    <d v="1899-12-30T00:00:00"/>
    <d v="1899-12-30T00:00:00"/>
    <x v="3"/>
    <m/>
    <m/>
    <m/>
    <d v="2026-01-01T00:00:00"/>
    <d v="2028-01-31T00:00:00"/>
    <n v="760"/>
    <x v="50"/>
    <m/>
    <m/>
    <m/>
    <m/>
    <s v="n.a."/>
    <d v="1899-12-30T00:00:00"/>
    <d v="1899-12-30T00:00:00"/>
    <n v="0"/>
    <n v="3"/>
    <m/>
    <d v="2027-10-31T00:00:00"/>
    <m/>
    <m/>
    <m/>
    <m/>
    <m/>
    <m/>
    <m/>
    <m/>
    <n v="760"/>
    <m/>
    <m/>
    <m/>
    <m/>
    <m/>
    <m/>
    <m/>
    <m/>
    <m/>
    <m/>
    <d v="2027-08-31T00:00:00"/>
    <m/>
    <n v="100000"/>
    <m/>
    <m/>
    <s v="Euro"/>
    <n v="40.5"/>
    <m/>
    <m/>
    <m/>
    <m/>
    <n v="27.9"/>
    <m/>
    <m/>
    <m/>
    <m/>
    <m/>
    <m/>
    <m/>
    <m/>
    <m/>
    <m/>
    <m/>
    <m/>
    <m/>
    <m/>
    <m/>
    <m/>
    <m/>
    <m/>
    <m/>
    <m/>
    <m/>
    <m/>
  </r>
  <r>
    <m/>
    <s v="V200054"/>
    <s v="2025-0024"/>
    <x v="109"/>
    <n v="1"/>
    <s v="Wagon"/>
    <n v="62"/>
    <s v="37 80 4980 774-6"/>
    <x v="39"/>
    <m/>
    <m/>
    <x v="3"/>
    <x v="3"/>
    <n v="1"/>
    <m/>
    <m/>
    <m/>
    <n v="1"/>
    <m/>
    <n v="1"/>
    <x v="1"/>
    <n v="0"/>
    <d v="1899-12-30T00:00:00"/>
    <d v="1899-12-30T00:00:00"/>
    <x v="3"/>
    <m/>
    <m/>
    <m/>
    <d v="2026-01-01T00:00:00"/>
    <d v="2028-01-31T00:00:00"/>
    <n v="760"/>
    <x v="50"/>
    <m/>
    <m/>
    <m/>
    <m/>
    <s v="n.a."/>
    <d v="1899-12-30T00:00:00"/>
    <d v="1899-12-30T00:00:00"/>
    <n v="0"/>
    <n v="3"/>
    <m/>
    <d v="2027-10-31T00:00:00"/>
    <m/>
    <m/>
    <m/>
    <m/>
    <m/>
    <m/>
    <m/>
    <m/>
    <n v="760"/>
    <m/>
    <m/>
    <m/>
    <m/>
    <m/>
    <m/>
    <m/>
    <m/>
    <m/>
    <m/>
    <d v="2027-08-31T00:00:00"/>
    <m/>
    <n v="100000"/>
    <m/>
    <m/>
    <s v="Euro"/>
    <n v="40.5"/>
    <m/>
    <m/>
    <m/>
    <m/>
    <n v="27.9"/>
    <m/>
    <m/>
    <m/>
    <m/>
    <m/>
    <m/>
    <m/>
    <m/>
    <m/>
    <m/>
    <m/>
    <m/>
    <m/>
    <m/>
    <m/>
    <m/>
    <m/>
    <m/>
    <m/>
    <m/>
    <m/>
    <m/>
  </r>
  <r>
    <m/>
    <s v="V200054"/>
    <s v="2025-0024"/>
    <x v="109"/>
    <n v="1"/>
    <s v="Wagon"/>
    <n v="63"/>
    <s v="37 80 4980 776-1"/>
    <x v="39"/>
    <m/>
    <m/>
    <x v="3"/>
    <x v="3"/>
    <n v="1"/>
    <m/>
    <m/>
    <m/>
    <n v="1"/>
    <m/>
    <n v="1"/>
    <x v="1"/>
    <n v="0"/>
    <d v="1899-12-30T00:00:00"/>
    <d v="1899-12-30T00:00:00"/>
    <x v="3"/>
    <m/>
    <m/>
    <m/>
    <d v="2026-01-01T00:00:00"/>
    <d v="2028-01-31T00:00:00"/>
    <n v="760"/>
    <x v="50"/>
    <m/>
    <m/>
    <m/>
    <m/>
    <s v="n.a."/>
    <d v="1899-12-30T00:00:00"/>
    <d v="1899-12-30T00:00:00"/>
    <n v="0"/>
    <n v="3"/>
    <m/>
    <d v="2027-10-31T00:00:00"/>
    <m/>
    <m/>
    <m/>
    <m/>
    <m/>
    <m/>
    <m/>
    <m/>
    <n v="760"/>
    <m/>
    <m/>
    <m/>
    <m/>
    <m/>
    <m/>
    <m/>
    <m/>
    <m/>
    <m/>
    <d v="2027-08-31T00:00:00"/>
    <m/>
    <n v="100000"/>
    <m/>
    <m/>
    <s v="Euro"/>
    <n v="40.5"/>
    <m/>
    <m/>
    <m/>
    <m/>
    <n v="27.9"/>
    <m/>
    <m/>
    <m/>
    <m/>
    <m/>
    <m/>
    <m/>
    <m/>
    <m/>
    <m/>
    <m/>
    <m/>
    <m/>
    <m/>
    <m/>
    <m/>
    <m/>
    <m/>
    <m/>
    <m/>
    <m/>
    <m/>
  </r>
  <r>
    <m/>
    <s v="V200054"/>
    <s v="2025-0024"/>
    <x v="109"/>
    <n v="1"/>
    <s v="Wagon"/>
    <n v="64"/>
    <s v="37 80 4980 780-3"/>
    <x v="39"/>
    <m/>
    <m/>
    <x v="3"/>
    <x v="3"/>
    <n v="1"/>
    <m/>
    <m/>
    <m/>
    <n v="1"/>
    <m/>
    <n v="1"/>
    <x v="1"/>
    <n v="0"/>
    <d v="1899-12-30T00:00:00"/>
    <d v="1899-12-30T00:00:00"/>
    <x v="3"/>
    <m/>
    <m/>
    <m/>
    <d v="2026-01-01T00:00:00"/>
    <d v="2028-01-31T00:00:00"/>
    <n v="760"/>
    <x v="50"/>
    <m/>
    <m/>
    <m/>
    <m/>
    <s v="n.a."/>
    <d v="1899-12-30T00:00:00"/>
    <d v="1899-12-30T00:00:00"/>
    <n v="0"/>
    <n v="3"/>
    <m/>
    <d v="2027-10-31T00:00:00"/>
    <m/>
    <m/>
    <m/>
    <m/>
    <m/>
    <m/>
    <m/>
    <m/>
    <n v="760"/>
    <m/>
    <m/>
    <m/>
    <m/>
    <m/>
    <m/>
    <m/>
    <m/>
    <m/>
    <m/>
    <d v="2027-08-31T00:00:00"/>
    <m/>
    <n v="100000"/>
    <m/>
    <m/>
    <s v="Euro"/>
    <n v="40.5"/>
    <m/>
    <m/>
    <m/>
    <m/>
    <n v="27.9"/>
    <m/>
    <m/>
    <m/>
    <m/>
    <m/>
    <m/>
    <m/>
    <m/>
    <m/>
    <m/>
    <m/>
    <m/>
    <m/>
    <m/>
    <m/>
    <m/>
    <m/>
    <m/>
    <m/>
    <m/>
    <m/>
    <m/>
  </r>
  <r>
    <m/>
    <s v="V200054"/>
    <s v="2025-0024"/>
    <x v="109"/>
    <n v="1"/>
    <s v="Wagon"/>
    <n v="65"/>
    <s v="37 80 4980 863-7"/>
    <x v="39"/>
    <m/>
    <m/>
    <x v="3"/>
    <x v="3"/>
    <n v="1"/>
    <m/>
    <m/>
    <m/>
    <n v="1"/>
    <m/>
    <n v="1"/>
    <x v="1"/>
    <n v="0"/>
    <d v="1899-12-30T00:00:00"/>
    <d v="1899-12-30T00:00:00"/>
    <x v="3"/>
    <m/>
    <m/>
    <m/>
    <d v="2026-01-01T00:00:00"/>
    <d v="2028-01-31T00:00:00"/>
    <n v="760"/>
    <x v="50"/>
    <m/>
    <m/>
    <m/>
    <m/>
    <s v="n.a."/>
    <d v="1899-12-30T00:00:00"/>
    <d v="1899-12-30T00:00:00"/>
    <n v="0"/>
    <n v="3"/>
    <m/>
    <d v="2027-10-31T00:00:00"/>
    <m/>
    <m/>
    <m/>
    <m/>
    <m/>
    <m/>
    <m/>
    <m/>
    <n v="760"/>
    <m/>
    <m/>
    <m/>
    <m/>
    <m/>
    <m/>
    <m/>
    <m/>
    <m/>
    <m/>
    <d v="2027-08-31T00:00:00"/>
    <m/>
    <n v="100000"/>
    <m/>
    <m/>
    <s v="Euro"/>
    <n v="40.5"/>
    <m/>
    <m/>
    <m/>
    <m/>
    <n v="27.9"/>
    <m/>
    <m/>
    <m/>
    <m/>
    <m/>
    <m/>
    <m/>
    <m/>
    <m/>
    <m/>
    <m/>
    <m/>
    <m/>
    <m/>
    <m/>
    <m/>
    <m/>
    <m/>
    <m/>
    <m/>
    <m/>
    <m/>
  </r>
  <r>
    <m/>
    <s v="V200054"/>
    <s v="2025-0024"/>
    <x v="109"/>
    <n v="1"/>
    <s v="Wagon"/>
    <n v="66"/>
    <s v="37 80 4980 874-4"/>
    <x v="39"/>
    <m/>
    <m/>
    <x v="3"/>
    <x v="3"/>
    <n v="1"/>
    <m/>
    <m/>
    <m/>
    <n v="1"/>
    <m/>
    <n v="1"/>
    <x v="1"/>
    <n v="0"/>
    <d v="1899-12-30T00:00:00"/>
    <d v="1899-12-30T00:00:00"/>
    <x v="3"/>
    <m/>
    <m/>
    <m/>
    <d v="2026-01-01T00:00:00"/>
    <d v="2028-01-31T00:00:00"/>
    <n v="760"/>
    <x v="50"/>
    <m/>
    <m/>
    <m/>
    <m/>
    <s v="n.a."/>
    <d v="1899-12-30T00:00:00"/>
    <d v="1899-12-30T00:00:00"/>
    <n v="0"/>
    <n v="3"/>
    <m/>
    <d v="2027-10-31T00:00:00"/>
    <m/>
    <m/>
    <m/>
    <m/>
    <m/>
    <m/>
    <m/>
    <m/>
    <n v="760"/>
    <m/>
    <m/>
    <m/>
    <m/>
    <m/>
    <m/>
    <m/>
    <m/>
    <m/>
    <m/>
    <d v="2027-08-31T00:00:00"/>
    <m/>
    <n v="100000"/>
    <m/>
    <m/>
    <s v="Euro"/>
    <n v="40.5"/>
    <m/>
    <m/>
    <m/>
    <m/>
    <n v="27.9"/>
    <m/>
    <m/>
    <m/>
    <m/>
    <m/>
    <m/>
    <m/>
    <m/>
    <m/>
    <m/>
    <m/>
    <m/>
    <m/>
    <m/>
    <m/>
    <m/>
    <m/>
    <m/>
    <m/>
    <m/>
    <m/>
    <m/>
  </r>
  <r>
    <m/>
    <s v="V200054"/>
    <s v="2025-0024"/>
    <x v="109"/>
    <n v="1"/>
    <s v="Wagon"/>
    <n v="67"/>
    <s v="37 80 4980 878-5"/>
    <x v="39"/>
    <m/>
    <m/>
    <x v="3"/>
    <x v="3"/>
    <n v="1"/>
    <m/>
    <m/>
    <m/>
    <n v="1"/>
    <m/>
    <n v="1"/>
    <x v="1"/>
    <n v="0"/>
    <d v="1899-12-30T00:00:00"/>
    <d v="1899-12-30T00:00:00"/>
    <x v="3"/>
    <m/>
    <m/>
    <m/>
    <d v="2026-01-01T00:00:00"/>
    <d v="2028-01-31T00:00:00"/>
    <n v="760"/>
    <x v="50"/>
    <m/>
    <m/>
    <m/>
    <m/>
    <s v="n.a."/>
    <d v="1899-12-30T00:00:00"/>
    <d v="1899-12-30T00:00:00"/>
    <n v="0"/>
    <n v="3"/>
    <m/>
    <d v="2027-10-31T00:00:00"/>
    <m/>
    <m/>
    <m/>
    <m/>
    <m/>
    <m/>
    <m/>
    <m/>
    <n v="760"/>
    <m/>
    <m/>
    <m/>
    <m/>
    <m/>
    <m/>
    <m/>
    <m/>
    <m/>
    <m/>
    <d v="2027-08-31T00:00:00"/>
    <m/>
    <n v="100000"/>
    <m/>
    <m/>
    <s v="Euro"/>
    <n v="40.5"/>
    <m/>
    <m/>
    <m/>
    <m/>
    <n v="27.9"/>
    <m/>
    <m/>
    <m/>
    <m/>
    <m/>
    <m/>
    <m/>
    <m/>
    <m/>
    <m/>
    <m/>
    <m/>
    <m/>
    <m/>
    <m/>
    <m/>
    <m/>
    <m/>
    <m/>
    <m/>
    <m/>
    <m/>
  </r>
  <r>
    <s v="dmo 11.11.25 / LOA ok CMI 12.11.25 / emo 12.11.25"/>
    <s v="V720004"/>
    <s v="2025-0025"/>
    <x v="110"/>
    <m/>
    <s v="Header"/>
    <m/>
    <m/>
    <x v="39"/>
    <s v="DEU"/>
    <s v="Middle EU - DEU"/>
    <x v="3"/>
    <x v="3"/>
    <n v="25"/>
    <m/>
    <m/>
    <n v="0"/>
    <n v="25"/>
    <n v="0"/>
    <n v="25"/>
    <x v="2"/>
    <s v="PAYG"/>
    <d v="2026-01-01T00:00:00"/>
    <d v="2026-12-31T00:00:00"/>
    <x v="3"/>
    <s v="Wagen bereits beim Kunden (ex MV 2021-0021)"/>
    <d v="2026-01-01T00:00:00"/>
    <d v="2026-12-31T00:00:00"/>
    <m/>
    <m/>
    <n v="364"/>
    <x v="4"/>
    <m/>
    <m/>
    <m/>
    <m/>
    <s v="with as-of date"/>
    <d v="2026-01-01T00:00:00"/>
    <m/>
    <n v="1"/>
    <n v="1"/>
    <m/>
    <m/>
    <m/>
    <m/>
    <m/>
    <m/>
    <m/>
    <m/>
    <m/>
    <m/>
    <n v="0"/>
    <s v="B"/>
    <n v="62"/>
    <n v="2.01"/>
    <s v="CHE"/>
    <s v="Not required"/>
    <s v="Y"/>
    <s v="N"/>
    <n v="12"/>
    <s v="Preise sind neu zu verhandeln"/>
    <m/>
    <m/>
    <m/>
    <n v="100000"/>
    <s v="N"/>
    <m/>
    <s v="Euro"/>
    <n v="40.5"/>
    <n v="-13.75"/>
    <m/>
    <m/>
    <n v="0"/>
    <n v="26.75"/>
    <m/>
    <n v="0"/>
    <n v="0"/>
    <n v="0.06"/>
    <n v="9.19"/>
    <n v="-13.75"/>
    <n v="-4.56"/>
    <n v="0"/>
    <n v="0"/>
    <n v="0"/>
    <n v="29.81"/>
    <s v="0.00"/>
    <n v="29.81"/>
    <n v="1.050318685005032"/>
    <n v="0"/>
    <n v="31.31"/>
    <n v="31.31"/>
    <n v="2500000"/>
    <n v="0"/>
    <s v="N"/>
    <n v="0"/>
    <n v="243425"/>
  </r>
  <r>
    <m/>
    <s v="V720004"/>
    <s v="2025-0025"/>
    <x v="110"/>
    <n v="1"/>
    <s v="Batch"/>
    <m/>
    <m/>
    <x v="39"/>
    <s v="DEU"/>
    <s v="Middle EU - DEU"/>
    <x v="3"/>
    <x v="3"/>
    <n v="25"/>
    <m/>
    <m/>
    <n v="0"/>
    <n v="25"/>
    <n v="0"/>
    <n v="25"/>
    <x v="2"/>
    <s v="PAYG"/>
    <d v="2026-01-01T00:00:00"/>
    <d v="2026-12-31T00:00:00"/>
    <x v="3"/>
    <m/>
    <m/>
    <m/>
    <d v="2026-01-01T00:00:00"/>
    <d v="2026-12-31T00:00:00"/>
    <m/>
    <x v="4"/>
    <m/>
    <m/>
    <m/>
    <m/>
    <s v="with as-of date"/>
    <d v="2026-01-01T00:00:00"/>
    <m/>
    <n v="1"/>
    <n v="1"/>
    <m/>
    <m/>
    <m/>
    <m/>
    <m/>
    <m/>
    <m/>
    <m/>
    <m/>
    <m/>
    <m/>
    <s v="B"/>
    <n v="62"/>
    <n v="2.01"/>
    <s v="CHE"/>
    <s v="Not required"/>
    <s v="Y"/>
    <s v="N"/>
    <n v="12"/>
    <s v="Preise sind neu zu verhandeln"/>
    <m/>
    <m/>
    <m/>
    <n v="100000"/>
    <s v="N"/>
    <m/>
    <s v="Euro"/>
    <n v="40.5"/>
    <n v="-13.75"/>
    <n v="0"/>
    <n v="0"/>
    <n v="0"/>
    <n v="26.75"/>
    <n v="0"/>
    <n v="0"/>
    <n v="0"/>
    <n v="0.06"/>
    <n v="9.19"/>
    <n v="-13.75"/>
    <n v="-4.56"/>
    <n v="0"/>
    <n v="0"/>
    <n v="0"/>
    <n v="29.81"/>
    <s v="0.00"/>
    <n v="29.81"/>
    <n v="1.050318685005032"/>
    <n v="0"/>
    <n v="31.31"/>
    <n v="31.31"/>
    <n v="2500000"/>
    <n v="0"/>
    <s v="N"/>
    <n v="0"/>
    <n v="243425"/>
  </r>
  <r>
    <m/>
    <s v="V720004"/>
    <s v="2025-0025"/>
    <x v="110"/>
    <n v="1"/>
    <s v="Wagon"/>
    <n v="1"/>
    <s v="35 80 4950 136-6"/>
    <x v="39"/>
    <m/>
    <m/>
    <x v="3"/>
    <x v="3"/>
    <n v="1"/>
    <m/>
    <m/>
    <m/>
    <n v="1"/>
    <m/>
    <n v="1"/>
    <x v="1"/>
    <s v="PAYG"/>
    <d v="2026-01-01T00:00:00"/>
    <d v="2026-12-31T00:00:00"/>
    <x v="3"/>
    <m/>
    <m/>
    <m/>
    <d v="2026-01-01T00:00:00"/>
    <d v="2026-12-31T00:00:00"/>
    <n v="364"/>
    <x v="4"/>
    <m/>
    <m/>
    <m/>
    <m/>
    <s v="with as-of date"/>
    <d v="2026-01-01T00:00:00"/>
    <m/>
    <n v="1"/>
    <n v="1"/>
    <m/>
    <d v="2026-01-31T00:00:00"/>
    <m/>
    <m/>
    <m/>
    <m/>
    <m/>
    <m/>
    <m/>
    <m/>
    <n v="0"/>
    <m/>
    <m/>
    <m/>
    <m/>
    <m/>
    <m/>
    <m/>
    <m/>
    <m/>
    <m/>
    <d v="2025-09-28T00:00:00"/>
    <m/>
    <n v="100000"/>
    <m/>
    <m/>
    <s v="Euro"/>
    <n v="40.5"/>
    <m/>
    <m/>
    <m/>
    <m/>
    <n v="26.75"/>
    <m/>
    <m/>
    <m/>
    <m/>
    <m/>
    <m/>
    <m/>
    <m/>
    <m/>
    <m/>
    <m/>
    <m/>
    <m/>
    <m/>
    <m/>
    <m/>
    <m/>
    <m/>
    <m/>
    <m/>
    <m/>
    <m/>
  </r>
  <r>
    <m/>
    <s v="V720004"/>
    <s v="2025-0025"/>
    <x v="110"/>
    <n v="1"/>
    <s v="Wagon"/>
    <n v="2"/>
    <s v="35 80 4950 137-4"/>
    <x v="39"/>
    <m/>
    <m/>
    <x v="3"/>
    <x v="3"/>
    <n v="1"/>
    <m/>
    <m/>
    <m/>
    <n v="1"/>
    <m/>
    <n v="1"/>
    <x v="1"/>
    <s v="PAYG"/>
    <d v="2026-01-01T00:00:00"/>
    <d v="2026-12-31T00:00:00"/>
    <x v="3"/>
    <m/>
    <m/>
    <m/>
    <d v="2026-01-01T00:00:00"/>
    <d v="2026-12-31T00:00:00"/>
    <n v="364"/>
    <x v="4"/>
    <m/>
    <m/>
    <m/>
    <m/>
    <s v="with as-of date"/>
    <d v="2026-01-01T00:00:00"/>
    <m/>
    <n v="1"/>
    <n v="1"/>
    <m/>
    <d v="2026-01-31T00:00:00"/>
    <m/>
    <m/>
    <m/>
    <m/>
    <m/>
    <m/>
    <m/>
    <m/>
    <n v="0"/>
    <m/>
    <m/>
    <m/>
    <m/>
    <m/>
    <m/>
    <m/>
    <m/>
    <m/>
    <m/>
    <d v="2025-09-28T00:00:00"/>
    <m/>
    <n v="100000"/>
    <m/>
    <m/>
    <s v="Euro"/>
    <n v="40.5"/>
    <m/>
    <m/>
    <m/>
    <m/>
    <n v="26.75"/>
    <m/>
    <m/>
    <m/>
    <m/>
    <m/>
    <m/>
    <m/>
    <m/>
    <m/>
    <m/>
    <m/>
    <m/>
    <m/>
    <m/>
    <m/>
    <m/>
    <m/>
    <m/>
    <m/>
    <m/>
    <m/>
    <m/>
  </r>
  <r>
    <m/>
    <s v="V720004"/>
    <s v="2025-0025"/>
    <x v="110"/>
    <n v="1"/>
    <s v="Wagon"/>
    <n v="3"/>
    <s v="35 80 4950 138-2"/>
    <x v="39"/>
    <m/>
    <m/>
    <x v="3"/>
    <x v="3"/>
    <n v="1"/>
    <m/>
    <m/>
    <m/>
    <n v="1"/>
    <m/>
    <n v="1"/>
    <x v="1"/>
    <s v="PAYG"/>
    <d v="2026-01-01T00:00:00"/>
    <d v="2026-12-31T00:00:00"/>
    <x v="3"/>
    <m/>
    <m/>
    <m/>
    <d v="2026-01-01T00:00:00"/>
    <d v="2026-12-31T00:00:00"/>
    <n v="364"/>
    <x v="4"/>
    <m/>
    <m/>
    <m/>
    <m/>
    <s v="with as-of date"/>
    <d v="2026-01-01T00:00:00"/>
    <m/>
    <n v="1"/>
    <n v="1"/>
    <m/>
    <d v="2026-01-31T00:00:00"/>
    <m/>
    <m/>
    <m/>
    <m/>
    <m/>
    <m/>
    <m/>
    <m/>
    <n v="0"/>
    <m/>
    <m/>
    <m/>
    <m/>
    <m/>
    <m/>
    <m/>
    <m/>
    <m/>
    <m/>
    <d v="2025-09-28T00:00:00"/>
    <m/>
    <n v="100000"/>
    <m/>
    <m/>
    <s v="Euro"/>
    <n v="40.5"/>
    <m/>
    <m/>
    <m/>
    <m/>
    <n v="26.75"/>
    <m/>
    <m/>
    <m/>
    <m/>
    <m/>
    <m/>
    <m/>
    <m/>
    <m/>
    <m/>
    <m/>
    <m/>
    <m/>
    <m/>
    <m/>
    <m/>
    <m/>
    <m/>
    <m/>
    <m/>
    <m/>
    <m/>
  </r>
  <r>
    <m/>
    <s v="V720004"/>
    <s v="2025-0025"/>
    <x v="110"/>
    <n v="1"/>
    <s v="Wagon"/>
    <n v="4"/>
    <s v="35 80 4950 140-8"/>
    <x v="39"/>
    <m/>
    <m/>
    <x v="3"/>
    <x v="3"/>
    <n v="1"/>
    <m/>
    <m/>
    <m/>
    <n v="1"/>
    <m/>
    <n v="1"/>
    <x v="1"/>
    <s v="PAYG"/>
    <d v="2026-01-01T00:00:00"/>
    <d v="2026-12-31T00:00:00"/>
    <x v="3"/>
    <m/>
    <m/>
    <m/>
    <d v="2026-01-01T00:00:00"/>
    <d v="2026-12-31T00:00:00"/>
    <n v="364"/>
    <x v="4"/>
    <m/>
    <m/>
    <m/>
    <m/>
    <s v="with as-of date"/>
    <d v="2026-01-01T00:00:00"/>
    <m/>
    <n v="1"/>
    <n v="1"/>
    <m/>
    <d v="2026-01-31T00:00:00"/>
    <m/>
    <m/>
    <m/>
    <m/>
    <m/>
    <m/>
    <m/>
    <m/>
    <n v="0"/>
    <m/>
    <m/>
    <m/>
    <m/>
    <m/>
    <m/>
    <m/>
    <m/>
    <m/>
    <m/>
    <d v="2025-09-28T00:00:00"/>
    <m/>
    <n v="100000"/>
    <m/>
    <m/>
    <s v="Euro"/>
    <n v="40.5"/>
    <m/>
    <m/>
    <m/>
    <m/>
    <n v="26.75"/>
    <m/>
    <m/>
    <m/>
    <m/>
    <m/>
    <m/>
    <m/>
    <m/>
    <m/>
    <m/>
    <m/>
    <m/>
    <m/>
    <m/>
    <m/>
    <m/>
    <m/>
    <m/>
    <m/>
    <m/>
    <m/>
    <m/>
  </r>
  <r>
    <m/>
    <s v="V720004"/>
    <s v="2025-0025"/>
    <x v="110"/>
    <n v="1"/>
    <s v="Wagon"/>
    <n v="5"/>
    <s v="35 80 4950 143-2"/>
    <x v="39"/>
    <m/>
    <m/>
    <x v="3"/>
    <x v="3"/>
    <n v="1"/>
    <m/>
    <m/>
    <m/>
    <n v="1"/>
    <m/>
    <n v="1"/>
    <x v="1"/>
    <s v="PAYG"/>
    <d v="2026-01-01T00:00:00"/>
    <d v="2026-12-31T00:00:00"/>
    <x v="3"/>
    <m/>
    <m/>
    <m/>
    <d v="2026-01-01T00:00:00"/>
    <d v="2026-12-31T00:00:00"/>
    <n v="364"/>
    <x v="4"/>
    <m/>
    <m/>
    <m/>
    <m/>
    <s v="with as-of date"/>
    <d v="2026-01-01T00:00:00"/>
    <m/>
    <n v="1"/>
    <n v="1"/>
    <m/>
    <d v="2026-01-31T00:00:00"/>
    <m/>
    <m/>
    <m/>
    <m/>
    <m/>
    <m/>
    <m/>
    <m/>
    <n v="0"/>
    <m/>
    <m/>
    <m/>
    <m/>
    <m/>
    <m/>
    <m/>
    <m/>
    <m/>
    <m/>
    <d v="2025-09-28T00:00:00"/>
    <m/>
    <n v="100000"/>
    <m/>
    <m/>
    <s v="Euro"/>
    <n v="40.5"/>
    <m/>
    <m/>
    <m/>
    <m/>
    <n v="26.75"/>
    <m/>
    <m/>
    <m/>
    <m/>
    <m/>
    <m/>
    <m/>
    <m/>
    <m/>
    <m/>
    <m/>
    <m/>
    <m/>
    <m/>
    <m/>
    <m/>
    <m/>
    <m/>
    <m/>
    <m/>
    <m/>
    <m/>
  </r>
  <r>
    <m/>
    <s v="V720004"/>
    <s v="2025-0025"/>
    <x v="110"/>
    <n v="1"/>
    <s v="Wagon"/>
    <n v="6"/>
    <s v="35 80 4950 153-1"/>
    <x v="39"/>
    <m/>
    <m/>
    <x v="3"/>
    <x v="3"/>
    <n v="1"/>
    <m/>
    <m/>
    <m/>
    <n v="1"/>
    <m/>
    <n v="1"/>
    <x v="1"/>
    <s v="PAYG"/>
    <d v="2026-01-01T00:00:00"/>
    <d v="2026-12-31T00:00:00"/>
    <x v="3"/>
    <m/>
    <m/>
    <m/>
    <d v="2026-01-01T00:00:00"/>
    <d v="2026-12-31T00:00:00"/>
    <n v="364"/>
    <x v="4"/>
    <m/>
    <m/>
    <m/>
    <m/>
    <s v="with as-of date"/>
    <d v="2026-01-01T00:00:00"/>
    <m/>
    <n v="1"/>
    <n v="1"/>
    <m/>
    <d v="2026-01-31T00:00:00"/>
    <m/>
    <m/>
    <m/>
    <m/>
    <m/>
    <m/>
    <m/>
    <m/>
    <n v="0"/>
    <m/>
    <m/>
    <m/>
    <m/>
    <m/>
    <m/>
    <m/>
    <m/>
    <m/>
    <m/>
    <d v="2025-09-28T00:00:00"/>
    <m/>
    <n v="100000"/>
    <m/>
    <m/>
    <s v="Euro"/>
    <n v="40.5"/>
    <m/>
    <m/>
    <m/>
    <m/>
    <n v="26.75"/>
    <m/>
    <m/>
    <m/>
    <m/>
    <m/>
    <m/>
    <m/>
    <m/>
    <m/>
    <m/>
    <m/>
    <m/>
    <m/>
    <m/>
    <m/>
    <m/>
    <m/>
    <m/>
    <m/>
    <m/>
    <m/>
    <m/>
  </r>
  <r>
    <m/>
    <s v="V720004"/>
    <s v="2025-0025"/>
    <x v="110"/>
    <n v="1"/>
    <s v="Wagon"/>
    <n v="7"/>
    <s v="35 80 4950 154-9"/>
    <x v="39"/>
    <m/>
    <m/>
    <x v="3"/>
    <x v="3"/>
    <n v="1"/>
    <m/>
    <m/>
    <m/>
    <n v="1"/>
    <m/>
    <n v="1"/>
    <x v="1"/>
    <s v="PAYG"/>
    <d v="2026-01-01T00:00:00"/>
    <d v="2026-12-31T00:00:00"/>
    <x v="3"/>
    <m/>
    <m/>
    <m/>
    <d v="2026-01-01T00:00:00"/>
    <d v="2026-12-31T00:00:00"/>
    <n v="364"/>
    <x v="4"/>
    <m/>
    <m/>
    <m/>
    <m/>
    <s v="with as-of date"/>
    <d v="2026-01-01T00:00:00"/>
    <m/>
    <n v="1"/>
    <n v="1"/>
    <m/>
    <d v="2026-01-31T00:00:00"/>
    <m/>
    <m/>
    <m/>
    <m/>
    <m/>
    <m/>
    <m/>
    <m/>
    <n v="0"/>
    <m/>
    <m/>
    <m/>
    <m/>
    <m/>
    <m/>
    <m/>
    <m/>
    <m/>
    <m/>
    <d v="2025-09-28T00:00:00"/>
    <m/>
    <n v="100000"/>
    <m/>
    <m/>
    <s v="Euro"/>
    <n v="40.5"/>
    <m/>
    <m/>
    <m/>
    <m/>
    <n v="26.75"/>
    <m/>
    <m/>
    <m/>
    <m/>
    <m/>
    <m/>
    <m/>
    <m/>
    <m/>
    <m/>
    <m/>
    <m/>
    <m/>
    <m/>
    <m/>
    <m/>
    <m/>
    <m/>
    <m/>
    <m/>
    <m/>
    <m/>
  </r>
  <r>
    <m/>
    <s v="V720004"/>
    <s v="2025-0025"/>
    <x v="110"/>
    <n v="1"/>
    <s v="Wagon"/>
    <n v="8"/>
    <s v="35 80 4950 155-6"/>
    <x v="39"/>
    <m/>
    <m/>
    <x v="3"/>
    <x v="3"/>
    <n v="1"/>
    <m/>
    <m/>
    <m/>
    <n v="1"/>
    <m/>
    <n v="1"/>
    <x v="1"/>
    <s v="PAYG"/>
    <d v="2026-01-01T00:00:00"/>
    <d v="2026-12-31T00:00:00"/>
    <x v="3"/>
    <m/>
    <m/>
    <m/>
    <d v="2026-01-01T00:00:00"/>
    <d v="2026-12-31T00:00:00"/>
    <n v="364"/>
    <x v="4"/>
    <m/>
    <m/>
    <m/>
    <m/>
    <s v="with as-of date"/>
    <d v="2026-01-01T00:00:00"/>
    <m/>
    <n v="1"/>
    <n v="1"/>
    <m/>
    <d v="2026-01-31T00:00:00"/>
    <m/>
    <m/>
    <m/>
    <m/>
    <m/>
    <m/>
    <m/>
    <m/>
    <n v="0"/>
    <m/>
    <m/>
    <m/>
    <m/>
    <m/>
    <m/>
    <m/>
    <m/>
    <m/>
    <m/>
    <d v="2025-09-28T00:00:00"/>
    <m/>
    <n v="100000"/>
    <m/>
    <m/>
    <s v="Euro"/>
    <n v="40.5"/>
    <m/>
    <m/>
    <m/>
    <m/>
    <n v="26.75"/>
    <m/>
    <m/>
    <m/>
    <m/>
    <m/>
    <m/>
    <m/>
    <m/>
    <m/>
    <m/>
    <m/>
    <m/>
    <m/>
    <m/>
    <m/>
    <m/>
    <m/>
    <m/>
    <m/>
    <m/>
    <m/>
    <m/>
  </r>
  <r>
    <m/>
    <s v="V720004"/>
    <s v="2025-0025"/>
    <x v="110"/>
    <n v="1"/>
    <s v="Wagon"/>
    <n v="9"/>
    <s v="35 80 4950 156-4"/>
    <x v="39"/>
    <m/>
    <m/>
    <x v="3"/>
    <x v="3"/>
    <n v="1"/>
    <m/>
    <m/>
    <m/>
    <n v="1"/>
    <m/>
    <n v="1"/>
    <x v="1"/>
    <s v="PAYG"/>
    <d v="2026-01-01T00:00:00"/>
    <d v="2026-12-31T00:00:00"/>
    <x v="3"/>
    <m/>
    <m/>
    <m/>
    <d v="2026-01-01T00:00:00"/>
    <d v="2026-12-31T00:00:00"/>
    <n v="364"/>
    <x v="4"/>
    <m/>
    <m/>
    <m/>
    <m/>
    <s v="with as-of date"/>
    <d v="2026-01-01T00:00:00"/>
    <m/>
    <n v="1"/>
    <n v="1"/>
    <m/>
    <d v="2026-01-31T00:00:00"/>
    <m/>
    <m/>
    <m/>
    <m/>
    <m/>
    <m/>
    <m/>
    <m/>
    <n v="0"/>
    <m/>
    <m/>
    <m/>
    <m/>
    <m/>
    <m/>
    <m/>
    <m/>
    <m/>
    <m/>
    <d v="2025-09-28T00:00:00"/>
    <m/>
    <n v="100000"/>
    <m/>
    <m/>
    <s v="Euro"/>
    <n v="40.5"/>
    <m/>
    <m/>
    <m/>
    <m/>
    <n v="26.75"/>
    <m/>
    <m/>
    <m/>
    <m/>
    <m/>
    <m/>
    <m/>
    <m/>
    <m/>
    <m/>
    <m/>
    <m/>
    <m/>
    <m/>
    <m/>
    <m/>
    <m/>
    <m/>
    <m/>
    <m/>
    <m/>
    <m/>
  </r>
  <r>
    <m/>
    <s v="V720004"/>
    <s v="2025-0025"/>
    <x v="110"/>
    <n v="1"/>
    <s v="Wagon"/>
    <n v="10"/>
    <s v="35 80 4950 157-2"/>
    <x v="39"/>
    <m/>
    <m/>
    <x v="3"/>
    <x v="3"/>
    <n v="1"/>
    <m/>
    <m/>
    <m/>
    <n v="1"/>
    <m/>
    <n v="1"/>
    <x v="1"/>
    <s v="PAYG"/>
    <d v="2026-01-01T00:00:00"/>
    <d v="2026-12-31T00:00:00"/>
    <x v="3"/>
    <m/>
    <m/>
    <m/>
    <d v="2026-01-01T00:00:00"/>
    <d v="2026-12-31T00:00:00"/>
    <n v="364"/>
    <x v="4"/>
    <m/>
    <m/>
    <m/>
    <m/>
    <s v="with as-of date"/>
    <d v="2026-01-01T00:00:00"/>
    <m/>
    <n v="1"/>
    <n v="1"/>
    <m/>
    <d v="2026-01-31T00:00:00"/>
    <m/>
    <m/>
    <m/>
    <m/>
    <m/>
    <m/>
    <m/>
    <m/>
    <n v="0"/>
    <m/>
    <m/>
    <m/>
    <m/>
    <m/>
    <m/>
    <m/>
    <m/>
    <m/>
    <m/>
    <d v="2025-09-28T00:00:00"/>
    <m/>
    <n v="100000"/>
    <m/>
    <m/>
    <s v="Euro"/>
    <n v="40.5"/>
    <m/>
    <m/>
    <m/>
    <m/>
    <n v="26.75"/>
    <m/>
    <m/>
    <m/>
    <m/>
    <m/>
    <m/>
    <m/>
    <m/>
    <m/>
    <m/>
    <m/>
    <m/>
    <m/>
    <m/>
    <m/>
    <m/>
    <m/>
    <m/>
    <m/>
    <m/>
    <m/>
    <m/>
  </r>
  <r>
    <m/>
    <s v="V720004"/>
    <s v="2025-0025"/>
    <x v="110"/>
    <n v="1"/>
    <s v="Wagon"/>
    <n v="11"/>
    <s v="35 80 4950 158-0"/>
    <x v="39"/>
    <m/>
    <m/>
    <x v="3"/>
    <x v="3"/>
    <n v="1"/>
    <m/>
    <m/>
    <m/>
    <n v="1"/>
    <m/>
    <n v="1"/>
    <x v="1"/>
    <s v="PAYG"/>
    <d v="2026-01-01T00:00:00"/>
    <d v="2026-12-31T00:00:00"/>
    <x v="3"/>
    <m/>
    <m/>
    <m/>
    <d v="2026-01-01T00:00:00"/>
    <d v="2026-12-31T00:00:00"/>
    <n v="364"/>
    <x v="4"/>
    <m/>
    <m/>
    <m/>
    <m/>
    <s v="with as-of date"/>
    <d v="2026-01-01T00:00:00"/>
    <m/>
    <n v="1"/>
    <n v="1"/>
    <m/>
    <d v="2026-01-31T00:00:00"/>
    <m/>
    <m/>
    <m/>
    <m/>
    <m/>
    <m/>
    <m/>
    <m/>
    <n v="0"/>
    <m/>
    <m/>
    <m/>
    <m/>
    <m/>
    <m/>
    <m/>
    <m/>
    <m/>
    <m/>
    <d v="2025-09-28T00:00:00"/>
    <m/>
    <n v="100000"/>
    <m/>
    <m/>
    <s v="Euro"/>
    <n v="40.5"/>
    <m/>
    <m/>
    <m/>
    <m/>
    <n v="26.75"/>
    <m/>
    <m/>
    <m/>
    <m/>
    <m/>
    <m/>
    <m/>
    <m/>
    <m/>
    <m/>
    <m/>
    <m/>
    <m/>
    <m/>
    <m/>
    <m/>
    <m/>
    <m/>
    <m/>
    <m/>
    <m/>
    <m/>
  </r>
  <r>
    <m/>
    <s v="V720004"/>
    <s v="2025-0025"/>
    <x v="110"/>
    <n v="1"/>
    <s v="Wagon"/>
    <n v="12"/>
    <s v="35 80 4950 159-8"/>
    <x v="39"/>
    <m/>
    <m/>
    <x v="3"/>
    <x v="3"/>
    <n v="1"/>
    <m/>
    <m/>
    <m/>
    <n v="1"/>
    <m/>
    <n v="1"/>
    <x v="1"/>
    <s v="PAYG"/>
    <d v="2026-01-01T00:00:00"/>
    <d v="2026-12-31T00:00:00"/>
    <x v="3"/>
    <m/>
    <m/>
    <m/>
    <d v="2026-01-01T00:00:00"/>
    <d v="2026-12-31T00:00:00"/>
    <n v="364"/>
    <x v="4"/>
    <m/>
    <m/>
    <m/>
    <m/>
    <s v="with as-of date"/>
    <d v="2026-01-01T00:00:00"/>
    <m/>
    <n v="1"/>
    <n v="1"/>
    <m/>
    <d v="2026-01-31T00:00:00"/>
    <m/>
    <m/>
    <m/>
    <m/>
    <m/>
    <m/>
    <m/>
    <m/>
    <n v="0"/>
    <m/>
    <m/>
    <m/>
    <m/>
    <m/>
    <m/>
    <m/>
    <m/>
    <m/>
    <m/>
    <d v="2025-09-28T00:00:00"/>
    <m/>
    <n v="100000"/>
    <m/>
    <m/>
    <s v="Euro"/>
    <n v="40.5"/>
    <m/>
    <m/>
    <m/>
    <m/>
    <n v="26.75"/>
    <m/>
    <m/>
    <m/>
    <m/>
    <m/>
    <m/>
    <m/>
    <m/>
    <m/>
    <m/>
    <m/>
    <m/>
    <m/>
    <m/>
    <m/>
    <m/>
    <m/>
    <m/>
    <m/>
    <m/>
    <m/>
    <m/>
  </r>
  <r>
    <m/>
    <s v="V720004"/>
    <s v="2025-0025"/>
    <x v="110"/>
    <n v="1"/>
    <s v="Wagon"/>
    <n v="13"/>
    <s v="35 80 4950 160-6"/>
    <x v="39"/>
    <m/>
    <m/>
    <x v="3"/>
    <x v="3"/>
    <n v="1"/>
    <m/>
    <m/>
    <m/>
    <n v="1"/>
    <m/>
    <n v="1"/>
    <x v="1"/>
    <s v="PAYG"/>
    <d v="2026-01-01T00:00:00"/>
    <d v="2026-12-31T00:00:00"/>
    <x v="3"/>
    <m/>
    <m/>
    <m/>
    <d v="2026-01-01T00:00:00"/>
    <d v="2026-12-31T00:00:00"/>
    <n v="364"/>
    <x v="4"/>
    <m/>
    <m/>
    <m/>
    <m/>
    <s v="with as-of date"/>
    <d v="2026-01-01T00:00:00"/>
    <m/>
    <n v="1"/>
    <n v="1"/>
    <m/>
    <d v="2026-01-31T00:00:00"/>
    <m/>
    <m/>
    <m/>
    <m/>
    <m/>
    <m/>
    <m/>
    <m/>
    <n v="0"/>
    <m/>
    <m/>
    <m/>
    <m/>
    <m/>
    <m/>
    <m/>
    <m/>
    <m/>
    <m/>
    <d v="2025-09-28T00:00:00"/>
    <m/>
    <n v="100000"/>
    <m/>
    <m/>
    <s v="Euro"/>
    <n v="40.5"/>
    <m/>
    <m/>
    <m/>
    <m/>
    <n v="26.75"/>
    <m/>
    <m/>
    <m/>
    <m/>
    <m/>
    <m/>
    <m/>
    <m/>
    <m/>
    <m/>
    <m/>
    <m/>
    <m/>
    <m/>
    <m/>
    <m/>
    <m/>
    <m/>
    <m/>
    <m/>
    <m/>
    <m/>
  </r>
  <r>
    <m/>
    <s v="V720004"/>
    <s v="2025-0025"/>
    <x v="110"/>
    <n v="1"/>
    <s v="Wagon"/>
    <n v="14"/>
    <s v="35 80 4950 161-4"/>
    <x v="39"/>
    <m/>
    <m/>
    <x v="3"/>
    <x v="3"/>
    <n v="1"/>
    <m/>
    <m/>
    <m/>
    <n v="1"/>
    <m/>
    <n v="1"/>
    <x v="1"/>
    <s v="PAYG"/>
    <d v="2026-01-01T00:00:00"/>
    <d v="2026-12-31T00:00:00"/>
    <x v="3"/>
    <m/>
    <m/>
    <m/>
    <d v="2026-01-01T00:00:00"/>
    <d v="2026-12-31T00:00:00"/>
    <n v="364"/>
    <x v="4"/>
    <m/>
    <m/>
    <m/>
    <m/>
    <s v="with as-of date"/>
    <d v="2026-01-01T00:00:00"/>
    <m/>
    <n v="1"/>
    <n v="1"/>
    <m/>
    <d v="2026-01-31T00:00:00"/>
    <m/>
    <m/>
    <m/>
    <m/>
    <m/>
    <m/>
    <m/>
    <m/>
    <n v="0"/>
    <m/>
    <m/>
    <m/>
    <m/>
    <m/>
    <m/>
    <m/>
    <m/>
    <m/>
    <m/>
    <d v="2025-09-28T00:00:00"/>
    <m/>
    <n v="100000"/>
    <m/>
    <m/>
    <s v="Euro"/>
    <n v="40.5"/>
    <m/>
    <m/>
    <m/>
    <m/>
    <n v="26.75"/>
    <m/>
    <m/>
    <m/>
    <m/>
    <m/>
    <m/>
    <m/>
    <m/>
    <m/>
    <m/>
    <m/>
    <m/>
    <m/>
    <m/>
    <m/>
    <m/>
    <m/>
    <m/>
    <m/>
    <m/>
    <m/>
    <m/>
  </r>
  <r>
    <m/>
    <s v="V720004"/>
    <s v="2025-0025"/>
    <x v="110"/>
    <n v="1"/>
    <s v="Wagon"/>
    <n v="15"/>
    <s v="35 80 4950 162-2"/>
    <x v="39"/>
    <m/>
    <m/>
    <x v="3"/>
    <x v="3"/>
    <n v="1"/>
    <m/>
    <m/>
    <m/>
    <n v="1"/>
    <m/>
    <n v="1"/>
    <x v="1"/>
    <s v="PAYG"/>
    <d v="2026-01-01T00:00:00"/>
    <d v="2026-12-31T00:00:00"/>
    <x v="3"/>
    <m/>
    <m/>
    <m/>
    <d v="2026-01-01T00:00:00"/>
    <d v="2026-12-31T00:00:00"/>
    <n v="364"/>
    <x v="4"/>
    <m/>
    <m/>
    <m/>
    <m/>
    <s v="with as-of date"/>
    <d v="2026-01-01T00:00:00"/>
    <m/>
    <n v="1"/>
    <n v="1"/>
    <m/>
    <d v="2026-01-31T00:00:00"/>
    <m/>
    <m/>
    <m/>
    <m/>
    <m/>
    <m/>
    <m/>
    <m/>
    <n v="0"/>
    <m/>
    <m/>
    <m/>
    <m/>
    <m/>
    <m/>
    <m/>
    <m/>
    <m/>
    <m/>
    <d v="2025-09-28T00:00:00"/>
    <m/>
    <n v="100000"/>
    <m/>
    <m/>
    <s v="Euro"/>
    <n v="40.5"/>
    <m/>
    <m/>
    <m/>
    <m/>
    <n v="26.75"/>
    <m/>
    <m/>
    <m/>
    <m/>
    <m/>
    <m/>
    <m/>
    <m/>
    <m/>
    <m/>
    <m/>
    <m/>
    <m/>
    <m/>
    <m/>
    <m/>
    <m/>
    <m/>
    <m/>
    <m/>
    <m/>
    <m/>
  </r>
  <r>
    <m/>
    <s v="V720004"/>
    <s v="2025-0025"/>
    <x v="110"/>
    <n v="1"/>
    <s v="Wagon"/>
    <n v="16"/>
    <s v="35 80 4950 163-0"/>
    <x v="39"/>
    <m/>
    <m/>
    <x v="3"/>
    <x v="3"/>
    <n v="1"/>
    <m/>
    <m/>
    <m/>
    <n v="1"/>
    <m/>
    <n v="1"/>
    <x v="1"/>
    <s v="PAYG"/>
    <d v="2026-01-01T00:00:00"/>
    <d v="2026-12-31T00:00:00"/>
    <x v="3"/>
    <m/>
    <m/>
    <m/>
    <d v="2026-01-01T00:00:00"/>
    <d v="2026-12-31T00:00:00"/>
    <n v="364"/>
    <x v="4"/>
    <m/>
    <m/>
    <m/>
    <m/>
    <s v="with as-of date"/>
    <d v="2026-01-01T00:00:00"/>
    <m/>
    <n v="1"/>
    <n v="1"/>
    <m/>
    <d v="2026-01-31T00:00:00"/>
    <m/>
    <m/>
    <m/>
    <m/>
    <m/>
    <m/>
    <m/>
    <m/>
    <n v="0"/>
    <m/>
    <m/>
    <m/>
    <m/>
    <m/>
    <m/>
    <m/>
    <m/>
    <m/>
    <m/>
    <d v="2025-09-28T00:00:00"/>
    <m/>
    <n v="100000"/>
    <m/>
    <m/>
    <s v="Euro"/>
    <n v="40.5"/>
    <m/>
    <m/>
    <m/>
    <m/>
    <n v="26.75"/>
    <m/>
    <m/>
    <m/>
    <m/>
    <m/>
    <m/>
    <m/>
    <m/>
    <m/>
    <m/>
    <m/>
    <m/>
    <m/>
    <m/>
    <m/>
    <m/>
    <m/>
    <m/>
    <m/>
    <m/>
    <m/>
    <m/>
  </r>
  <r>
    <m/>
    <s v="V720004"/>
    <s v="2025-0025"/>
    <x v="110"/>
    <n v="1"/>
    <s v="Wagon"/>
    <n v="17"/>
    <s v="35 80 4950 164-8"/>
    <x v="39"/>
    <m/>
    <m/>
    <x v="3"/>
    <x v="3"/>
    <n v="1"/>
    <m/>
    <m/>
    <m/>
    <n v="1"/>
    <m/>
    <n v="1"/>
    <x v="1"/>
    <s v="PAYG"/>
    <d v="2026-01-01T00:00:00"/>
    <d v="2026-12-31T00:00:00"/>
    <x v="3"/>
    <m/>
    <m/>
    <m/>
    <d v="2026-01-01T00:00:00"/>
    <d v="2026-12-31T00:00:00"/>
    <n v="364"/>
    <x v="4"/>
    <m/>
    <m/>
    <m/>
    <m/>
    <s v="with as-of date"/>
    <d v="2026-01-01T00:00:00"/>
    <m/>
    <n v="1"/>
    <n v="1"/>
    <m/>
    <d v="2026-01-31T00:00:00"/>
    <m/>
    <m/>
    <m/>
    <m/>
    <m/>
    <m/>
    <m/>
    <m/>
    <n v="0"/>
    <m/>
    <m/>
    <m/>
    <m/>
    <m/>
    <m/>
    <m/>
    <m/>
    <m/>
    <m/>
    <d v="2025-09-28T00:00:00"/>
    <m/>
    <n v="100000"/>
    <m/>
    <m/>
    <s v="Euro"/>
    <n v="40.5"/>
    <m/>
    <m/>
    <m/>
    <m/>
    <n v="26.75"/>
    <m/>
    <m/>
    <m/>
    <m/>
    <m/>
    <m/>
    <m/>
    <m/>
    <m/>
    <m/>
    <m/>
    <m/>
    <m/>
    <m/>
    <m/>
    <m/>
    <m/>
    <m/>
    <m/>
    <m/>
    <m/>
    <m/>
  </r>
  <r>
    <m/>
    <s v="V720004"/>
    <s v="2025-0025"/>
    <x v="110"/>
    <n v="1"/>
    <s v="Wagon"/>
    <n v="18"/>
    <s v="35 80 4950 165-5"/>
    <x v="39"/>
    <m/>
    <m/>
    <x v="3"/>
    <x v="3"/>
    <n v="1"/>
    <m/>
    <m/>
    <m/>
    <n v="1"/>
    <m/>
    <n v="1"/>
    <x v="1"/>
    <s v="PAYG"/>
    <d v="2026-01-01T00:00:00"/>
    <d v="2026-12-31T00:00:00"/>
    <x v="3"/>
    <m/>
    <m/>
    <m/>
    <d v="2026-01-01T00:00:00"/>
    <d v="2026-12-31T00:00:00"/>
    <n v="364"/>
    <x v="4"/>
    <m/>
    <m/>
    <m/>
    <m/>
    <s v="with as-of date"/>
    <d v="2026-01-01T00:00:00"/>
    <m/>
    <n v="1"/>
    <n v="1"/>
    <m/>
    <d v="2026-01-31T00:00:00"/>
    <m/>
    <m/>
    <m/>
    <m/>
    <m/>
    <m/>
    <m/>
    <m/>
    <n v="0"/>
    <m/>
    <m/>
    <m/>
    <m/>
    <m/>
    <m/>
    <m/>
    <m/>
    <m/>
    <m/>
    <d v="2025-09-28T00:00:00"/>
    <m/>
    <n v="100000"/>
    <m/>
    <m/>
    <s v="Euro"/>
    <n v="40.5"/>
    <m/>
    <m/>
    <m/>
    <m/>
    <n v="26.75"/>
    <m/>
    <m/>
    <m/>
    <m/>
    <m/>
    <m/>
    <m/>
    <m/>
    <m/>
    <m/>
    <m/>
    <m/>
    <m/>
    <m/>
    <m/>
    <m/>
    <m/>
    <m/>
    <m/>
    <m/>
    <m/>
    <m/>
  </r>
  <r>
    <m/>
    <s v="V720004"/>
    <s v="2025-0025"/>
    <x v="110"/>
    <n v="1"/>
    <s v="Wagon"/>
    <n v="19"/>
    <s v="35 80 4950 166-3"/>
    <x v="39"/>
    <m/>
    <m/>
    <x v="3"/>
    <x v="3"/>
    <n v="1"/>
    <m/>
    <m/>
    <m/>
    <n v="1"/>
    <m/>
    <n v="1"/>
    <x v="1"/>
    <s v="PAYG"/>
    <d v="2026-01-01T00:00:00"/>
    <d v="2026-12-31T00:00:00"/>
    <x v="3"/>
    <m/>
    <m/>
    <m/>
    <d v="2026-01-01T00:00:00"/>
    <d v="2026-12-31T00:00:00"/>
    <n v="364"/>
    <x v="4"/>
    <m/>
    <m/>
    <m/>
    <m/>
    <s v="with as-of date"/>
    <d v="2026-01-01T00:00:00"/>
    <m/>
    <n v="1"/>
    <n v="1"/>
    <m/>
    <d v="2026-01-31T00:00:00"/>
    <m/>
    <m/>
    <m/>
    <m/>
    <m/>
    <m/>
    <m/>
    <m/>
    <n v="0"/>
    <m/>
    <m/>
    <m/>
    <m/>
    <m/>
    <m/>
    <m/>
    <m/>
    <m/>
    <m/>
    <d v="2025-09-28T00:00:00"/>
    <m/>
    <n v="100000"/>
    <m/>
    <m/>
    <s v="Euro"/>
    <n v="40.5"/>
    <m/>
    <m/>
    <m/>
    <m/>
    <n v="26.75"/>
    <m/>
    <m/>
    <m/>
    <m/>
    <m/>
    <m/>
    <m/>
    <m/>
    <m/>
    <m/>
    <m/>
    <m/>
    <m/>
    <m/>
    <m/>
    <m/>
    <m/>
    <m/>
    <m/>
    <m/>
    <m/>
    <m/>
  </r>
  <r>
    <m/>
    <s v="V720004"/>
    <s v="2025-0025"/>
    <x v="110"/>
    <n v="1"/>
    <s v="Wagon"/>
    <n v="20"/>
    <s v="35 80 4950 167-1"/>
    <x v="39"/>
    <m/>
    <m/>
    <x v="3"/>
    <x v="3"/>
    <n v="1"/>
    <m/>
    <m/>
    <m/>
    <n v="1"/>
    <m/>
    <n v="1"/>
    <x v="1"/>
    <s v="PAYG"/>
    <d v="2026-01-01T00:00:00"/>
    <d v="2026-12-31T00:00:00"/>
    <x v="3"/>
    <m/>
    <m/>
    <m/>
    <d v="2026-01-01T00:00:00"/>
    <d v="2026-12-31T00:00:00"/>
    <n v="364"/>
    <x v="4"/>
    <m/>
    <m/>
    <m/>
    <m/>
    <s v="with as-of date"/>
    <d v="2026-01-01T00:00:00"/>
    <m/>
    <n v="1"/>
    <n v="1"/>
    <m/>
    <d v="2026-01-31T00:00:00"/>
    <m/>
    <m/>
    <m/>
    <m/>
    <m/>
    <m/>
    <m/>
    <m/>
    <n v="0"/>
    <m/>
    <m/>
    <m/>
    <m/>
    <m/>
    <m/>
    <m/>
    <m/>
    <m/>
    <m/>
    <d v="2025-09-28T00:00:00"/>
    <m/>
    <n v="100000"/>
    <m/>
    <m/>
    <s v="Euro"/>
    <n v="40.5"/>
    <m/>
    <m/>
    <m/>
    <m/>
    <n v="26.75"/>
    <m/>
    <m/>
    <m/>
    <m/>
    <m/>
    <m/>
    <m/>
    <m/>
    <m/>
    <m/>
    <m/>
    <m/>
    <m/>
    <m/>
    <m/>
    <m/>
    <m/>
    <m/>
    <m/>
    <m/>
    <m/>
    <m/>
  </r>
  <r>
    <m/>
    <s v="V720004"/>
    <s v="2025-0025"/>
    <x v="110"/>
    <n v="1"/>
    <s v="Wagon"/>
    <n v="21"/>
    <s v="35 80 4950 168-9"/>
    <x v="39"/>
    <m/>
    <m/>
    <x v="3"/>
    <x v="3"/>
    <n v="1"/>
    <m/>
    <m/>
    <m/>
    <n v="1"/>
    <m/>
    <n v="1"/>
    <x v="1"/>
    <s v="PAYG"/>
    <d v="2026-01-01T00:00:00"/>
    <d v="2026-12-31T00:00:00"/>
    <x v="3"/>
    <m/>
    <m/>
    <m/>
    <d v="2026-01-01T00:00:00"/>
    <d v="2026-12-31T00:00:00"/>
    <n v="364"/>
    <x v="4"/>
    <m/>
    <m/>
    <m/>
    <m/>
    <s v="with as-of date"/>
    <d v="2026-01-01T00:00:00"/>
    <m/>
    <n v="1"/>
    <n v="1"/>
    <m/>
    <d v="2026-01-31T00:00:00"/>
    <m/>
    <m/>
    <m/>
    <m/>
    <m/>
    <m/>
    <m/>
    <m/>
    <n v="0"/>
    <m/>
    <m/>
    <m/>
    <m/>
    <m/>
    <m/>
    <m/>
    <m/>
    <m/>
    <m/>
    <d v="2025-09-28T00:00:00"/>
    <m/>
    <n v="100000"/>
    <m/>
    <m/>
    <s v="Euro"/>
    <n v="40.5"/>
    <m/>
    <m/>
    <m/>
    <m/>
    <n v="26.75"/>
    <m/>
    <m/>
    <m/>
    <m/>
    <m/>
    <m/>
    <m/>
    <m/>
    <m/>
    <m/>
    <m/>
    <m/>
    <m/>
    <m/>
    <m/>
    <m/>
    <m/>
    <m/>
    <m/>
    <m/>
    <m/>
    <m/>
  </r>
  <r>
    <m/>
    <s v="V720004"/>
    <s v="2025-0025"/>
    <x v="110"/>
    <n v="1"/>
    <s v="Wagon"/>
    <n v="22"/>
    <s v="35 80 4950 169-7"/>
    <x v="39"/>
    <m/>
    <m/>
    <x v="3"/>
    <x v="3"/>
    <n v="1"/>
    <m/>
    <m/>
    <m/>
    <n v="1"/>
    <m/>
    <n v="1"/>
    <x v="1"/>
    <s v="PAYG"/>
    <d v="2026-01-01T00:00:00"/>
    <d v="2026-12-31T00:00:00"/>
    <x v="3"/>
    <m/>
    <m/>
    <m/>
    <d v="2026-01-01T00:00:00"/>
    <d v="2026-12-31T00:00:00"/>
    <n v="364"/>
    <x v="4"/>
    <m/>
    <m/>
    <m/>
    <m/>
    <s v="with as-of date"/>
    <d v="2026-01-01T00:00:00"/>
    <m/>
    <n v="1"/>
    <n v="1"/>
    <m/>
    <d v="2026-01-31T00:00:00"/>
    <m/>
    <m/>
    <m/>
    <m/>
    <m/>
    <m/>
    <m/>
    <m/>
    <n v="0"/>
    <m/>
    <m/>
    <m/>
    <m/>
    <m/>
    <m/>
    <m/>
    <m/>
    <m/>
    <m/>
    <d v="2025-09-28T00:00:00"/>
    <m/>
    <n v="100000"/>
    <m/>
    <m/>
    <s v="Euro"/>
    <n v="40.5"/>
    <m/>
    <m/>
    <m/>
    <m/>
    <n v="26.75"/>
    <m/>
    <m/>
    <m/>
    <m/>
    <m/>
    <m/>
    <m/>
    <m/>
    <m/>
    <m/>
    <m/>
    <m/>
    <m/>
    <m/>
    <m/>
    <m/>
    <m/>
    <m/>
    <m/>
    <m/>
    <m/>
    <m/>
  </r>
  <r>
    <m/>
    <s v="V720004"/>
    <s v="2025-0025"/>
    <x v="110"/>
    <n v="1"/>
    <s v="Wagon"/>
    <n v="23"/>
    <s v="35 80 4950 171-3"/>
    <x v="39"/>
    <m/>
    <m/>
    <x v="3"/>
    <x v="3"/>
    <n v="1"/>
    <m/>
    <m/>
    <m/>
    <n v="1"/>
    <m/>
    <n v="1"/>
    <x v="1"/>
    <s v="PAYG"/>
    <d v="2026-01-01T00:00:00"/>
    <d v="2026-12-31T00:00:00"/>
    <x v="3"/>
    <m/>
    <m/>
    <m/>
    <d v="2026-01-01T00:00:00"/>
    <d v="2026-12-31T00:00:00"/>
    <n v="364"/>
    <x v="4"/>
    <m/>
    <m/>
    <m/>
    <m/>
    <s v="with as-of date"/>
    <d v="2026-01-01T00:00:00"/>
    <m/>
    <n v="1"/>
    <n v="1"/>
    <m/>
    <d v="2026-01-31T00:00:00"/>
    <m/>
    <m/>
    <m/>
    <m/>
    <m/>
    <m/>
    <m/>
    <m/>
    <n v="0"/>
    <m/>
    <m/>
    <m/>
    <m/>
    <m/>
    <m/>
    <m/>
    <m/>
    <m/>
    <m/>
    <d v="2025-09-28T00:00:00"/>
    <m/>
    <n v="100000"/>
    <m/>
    <m/>
    <s v="Euro"/>
    <n v="40.5"/>
    <m/>
    <m/>
    <m/>
    <m/>
    <n v="26.75"/>
    <m/>
    <m/>
    <m/>
    <m/>
    <m/>
    <m/>
    <m/>
    <m/>
    <m/>
    <m/>
    <m/>
    <m/>
    <m/>
    <m/>
    <m/>
    <m/>
    <m/>
    <m/>
    <m/>
    <m/>
    <m/>
    <m/>
  </r>
  <r>
    <m/>
    <s v="V720004"/>
    <s v="2025-0025"/>
    <x v="110"/>
    <n v="1"/>
    <s v="Wagon"/>
    <n v="24"/>
    <s v="35 80 4950 172-1"/>
    <x v="39"/>
    <m/>
    <m/>
    <x v="3"/>
    <x v="3"/>
    <n v="1"/>
    <m/>
    <m/>
    <m/>
    <n v="1"/>
    <m/>
    <n v="1"/>
    <x v="1"/>
    <s v="PAYG"/>
    <d v="2026-01-01T00:00:00"/>
    <d v="2026-12-31T00:00:00"/>
    <x v="3"/>
    <m/>
    <m/>
    <m/>
    <d v="2026-01-01T00:00:00"/>
    <d v="2026-12-31T00:00:00"/>
    <n v="364"/>
    <x v="4"/>
    <m/>
    <m/>
    <m/>
    <m/>
    <s v="with as-of date"/>
    <d v="2026-01-01T00:00:00"/>
    <m/>
    <n v="1"/>
    <n v="1"/>
    <m/>
    <d v="2026-01-31T00:00:00"/>
    <m/>
    <m/>
    <m/>
    <m/>
    <m/>
    <m/>
    <m/>
    <m/>
    <n v="0"/>
    <m/>
    <m/>
    <m/>
    <m/>
    <m/>
    <m/>
    <m/>
    <m/>
    <m/>
    <m/>
    <d v="2025-09-28T00:00:00"/>
    <m/>
    <n v="100000"/>
    <m/>
    <m/>
    <s v="Euro"/>
    <n v="40.5"/>
    <m/>
    <m/>
    <m/>
    <m/>
    <n v="26.75"/>
    <m/>
    <m/>
    <m/>
    <m/>
    <m/>
    <m/>
    <m/>
    <m/>
    <m/>
    <m/>
    <m/>
    <m/>
    <m/>
    <m/>
    <m/>
    <m/>
    <m/>
    <m/>
    <m/>
    <m/>
    <m/>
    <m/>
  </r>
  <r>
    <m/>
    <s v="V720004"/>
    <s v="2025-0025"/>
    <x v="110"/>
    <n v="1"/>
    <s v="Wagon"/>
    <n v="25"/>
    <s v="35 80 4950 174-7"/>
    <x v="39"/>
    <m/>
    <m/>
    <x v="3"/>
    <x v="3"/>
    <n v="1"/>
    <m/>
    <m/>
    <m/>
    <n v="1"/>
    <m/>
    <n v="1"/>
    <x v="1"/>
    <s v="PAYG"/>
    <d v="2026-01-01T00:00:00"/>
    <d v="2026-12-31T00:00:00"/>
    <x v="3"/>
    <m/>
    <m/>
    <m/>
    <d v="2026-01-01T00:00:00"/>
    <d v="2026-12-31T00:00:00"/>
    <n v="364"/>
    <x v="4"/>
    <m/>
    <m/>
    <m/>
    <m/>
    <s v="with as-of date"/>
    <d v="2026-01-01T00:00:00"/>
    <m/>
    <n v="1"/>
    <n v="1"/>
    <m/>
    <d v="2026-01-31T00:00:00"/>
    <m/>
    <m/>
    <m/>
    <m/>
    <m/>
    <m/>
    <m/>
    <m/>
    <n v="0"/>
    <m/>
    <m/>
    <m/>
    <m/>
    <m/>
    <m/>
    <m/>
    <m/>
    <m/>
    <m/>
    <d v="2025-09-28T00:00:00"/>
    <m/>
    <n v="100000"/>
    <m/>
    <m/>
    <s v="Euro"/>
    <n v="40.5"/>
    <m/>
    <m/>
    <m/>
    <m/>
    <n v="26.75"/>
    <m/>
    <m/>
    <m/>
    <m/>
    <m/>
    <m/>
    <m/>
    <m/>
    <m/>
    <m/>
    <m/>
    <m/>
    <m/>
    <m/>
    <m/>
    <m/>
    <m/>
    <m/>
    <m/>
    <m/>
    <m/>
    <m/>
  </r>
  <r>
    <m/>
    <m/>
    <s v="2021-0003"/>
    <x v="111"/>
    <m/>
    <s v="Header"/>
    <m/>
    <m/>
    <x v="40"/>
    <s v="DEU"/>
    <s v="Middle EU - DEU"/>
    <x v="6"/>
    <x v="2"/>
    <n v="10"/>
    <m/>
    <m/>
    <n v="10"/>
    <n v="0"/>
    <n v="0"/>
    <n v="0"/>
    <x v="2"/>
    <m/>
    <m/>
    <m/>
    <x v="0"/>
    <m/>
    <d v="2021-04-01T00:00:00"/>
    <d v="2023-03-31T00:00:00"/>
    <m/>
    <m/>
    <n v="729"/>
    <x v="108"/>
    <m/>
    <m/>
    <m/>
    <n v="10"/>
    <s v="n.a."/>
    <m/>
    <m/>
    <n v="0"/>
    <n v="3"/>
    <m/>
    <m/>
    <m/>
    <m/>
    <m/>
    <m/>
    <m/>
    <m/>
    <m/>
    <m/>
    <n v="729"/>
    <s v="C"/>
    <n v="14"/>
    <n v="1"/>
    <s v="CHE"/>
    <s v="2 Mths Cash Deposit"/>
    <s v="N"/>
    <s v="N"/>
    <m/>
    <m/>
    <n v="1"/>
    <m/>
    <m/>
    <n v="140000"/>
    <m/>
    <m/>
    <s v="Euro"/>
    <n v="50.2"/>
    <n v="0"/>
    <n v="0"/>
    <m/>
    <n v="0"/>
    <n v="50.2"/>
    <n v="0"/>
    <n v="0"/>
    <m/>
    <m/>
    <n v="8.99"/>
    <n v="0"/>
    <n v="8.99"/>
    <n v="0"/>
    <s v="0.00"/>
    <n v="0"/>
    <n v="41.20999999999999"/>
    <s v="0.00"/>
    <n v="41.20999999999999"/>
    <n v="0.9951468090269355"/>
    <n v="0"/>
    <n v="41.01000000000001"/>
    <n v="41.01000000000001"/>
    <n v="1400000"/>
    <n v="0"/>
    <s v="N"/>
    <n v="0"/>
    <n v="182728"/>
  </r>
  <r>
    <m/>
    <m/>
    <s v="2021-0003"/>
    <x v="111"/>
    <m/>
    <s v="Wagon"/>
    <m/>
    <m/>
    <x v="40"/>
    <m/>
    <m/>
    <x v="6"/>
    <x v="2"/>
    <n v="1"/>
    <m/>
    <m/>
    <n v="1"/>
    <m/>
    <n v="0"/>
    <n v="0"/>
    <x v="1"/>
    <m/>
    <m/>
    <m/>
    <x v="0"/>
    <m/>
    <m/>
    <m/>
    <e v="#N/A"/>
    <e v="#N/A"/>
    <n v="729"/>
    <x v="1"/>
    <m/>
    <m/>
    <m/>
    <m/>
    <s v="n.a."/>
    <m/>
    <m/>
    <n v="0"/>
    <n v="3"/>
    <m/>
    <e v="#N/A"/>
    <m/>
    <m/>
    <m/>
    <m/>
    <m/>
    <m/>
    <m/>
    <m/>
    <m/>
    <m/>
    <m/>
    <m/>
    <m/>
    <m/>
    <m/>
    <m/>
    <m/>
    <m/>
    <m/>
    <m/>
    <m/>
    <n v="140000"/>
    <m/>
    <m/>
    <s v="Euro"/>
    <n v="50.2"/>
    <m/>
    <m/>
    <m/>
    <m/>
    <e v="#N/A"/>
    <m/>
    <m/>
    <m/>
    <m/>
    <m/>
    <m/>
    <m/>
    <m/>
    <m/>
    <m/>
    <m/>
    <m/>
    <m/>
    <m/>
    <m/>
    <m/>
    <m/>
    <m/>
    <m/>
    <m/>
    <m/>
    <m/>
  </r>
  <r>
    <m/>
    <m/>
    <s v="2021-0003"/>
    <x v="111"/>
    <m/>
    <s v="Wagon"/>
    <m/>
    <m/>
    <x v="40"/>
    <m/>
    <m/>
    <x v="6"/>
    <x v="2"/>
    <n v="1"/>
    <m/>
    <m/>
    <n v="1"/>
    <m/>
    <n v="0"/>
    <n v="0"/>
    <x v="1"/>
    <m/>
    <m/>
    <m/>
    <x v="0"/>
    <m/>
    <m/>
    <m/>
    <e v="#N/A"/>
    <e v="#N/A"/>
    <n v="729"/>
    <x v="1"/>
    <m/>
    <m/>
    <m/>
    <m/>
    <s v="n.a."/>
    <m/>
    <m/>
    <n v="0"/>
    <n v="3"/>
    <m/>
    <e v="#N/A"/>
    <m/>
    <m/>
    <m/>
    <m/>
    <m/>
    <m/>
    <m/>
    <m/>
    <m/>
    <m/>
    <m/>
    <m/>
    <m/>
    <m/>
    <m/>
    <m/>
    <m/>
    <m/>
    <m/>
    <m/>
    <m/>
    <n v="140000"/>
    <m/>
    <m/>
    <s v="Euro"/>
    <n v="50.2"/>
    <m/>
    <m/>
    <m/>
    <m/>
    <e v="#N/A"/>
    <m/>
    <m/>
    <m/>
    <m/>
    <m/>
    <m/>
    <m/>
    <m/>
    <m/>
    <m/>
    <m/>
    <m/>
    <m/>
    <m/>
    <m/>
    <m/>
    <m/>
    <m/>
    <m/>
    <m/>
    <m/>
    <m/>
  </r>
  <r>
    <m/>
    <m/>
    <s v="2021-0003"/>
    <x v="111"/>
    <m/>
    <s v="Wagon"/>
    <m/>
    <m/>
    <x v="40"/>
    <m/>
    <m/>
    <x v="6"/>
    <x v="2"/>
    <n v="1"/>
    <m/>
    <m/>
    <n v="1"/>
    <m/>
    <n v="0"/>
    <n v="0"/>
    <x v="1"/>
    <m/>
    <m/>
    <m/>
    <x v="0"/>
    <m/>
    <m/>
    <m/>
    <e v="#N/A"/>
    <e v="#N/A"/>
    <n v="729"/>
    <x v="1"/>
    <m/>
    <m/>
    <m/>
    <m/>
    <s v="n.a."/>
    <m/>
    <m/>
    <n v="0"/>
    <n v="3"/>
    <m/>
    <e v="#N/A"/>
    <m/>
    <m/>
    <m/>
    <m/>
    <m/>
    <m/>
    <m/>
    <m/>
    <m/>
    <m/>
    <m/>
    <m/>
    <m/>
    <m/>
    <m/>
    <m/>
    <m/>
    <m/>
    <m/>
    <m/>
    <m/>
    <n v="140000"/>
    <m/>
    <m/>
    <s v="Euro"/>
    <n v="50.2"/>
    <m/>
    <m/>
    <m/>
    <m/>
    <e v="#N/A"/>
    <m/>
    <m/>
    <m/>
    <m/>
    <m/>
    <m/>
    <m/>
    <m/>
    <m/>
    <m/>
    <m/>
    <m/>
    <m/>
    <m/>
    <m/>
    <m/>
    <m/>
    <m/>
    <m/>
    <m/>
    <m/>
    <m/>
  </r>
  <r>
    <m/>
    <m/>
    <s v="2021-0003"/>
    <x v="111"/>
    <m/>
    <s v="Wagon"/>
    <m/>
    <m/>
    <x v="40"/>
    <m/>
    <m/>
    <x v="6"/>
    <x v="2"/>
    <n v="1"/>
    <m/>
    <m/>
    <n v="1"/>
    <m/>
    <n v="0"/>
    <n v="0"/>
    <x v="1"/>
    <m/>
    <m/>
    <m/>
    <x v="0"/>
    <m/>
    <m/>
    <m/>
    <e v="#N/A"/>
    <e v="#N/A"/>
    <n v="729"/>
    <x v="1"/>
    <m/>
    <m/>
    <m/>
    <m/>
    <s v="n.a."/>
    <m/>
    <m/>
    <n v="0"/>
    <n v="3"/>
    <m/>
    <e v="#N/A"/>
    <m/>
    <m/>
    <m/>
    <m/>
    <m/>
    <m/>
    <m/>
    <m/>
    <m/>
    <m/>
    <m/>
    <m/>
    <m/>
    <m/>
    <m/>
    <m/>
    <m/>
    <m/>
    <m/>
    <m/>
    <m/>
    <n v="140000"/>
    <m/>
    <m/>
    <s v="Euro"/>
    <n v="50.2"/>
    <m/>
    <m/>
    <m/>
    <m/>
    <e v="#N/A"/>
    <m/>
    <m/>
    <m/>
    <m/>
    <m/>
    <m/>
    <m/>
    <m/>
    <m/>
    <m/>
    <m/>
    <m/>
    <m/>
    <m/>
    <m/>
    <m/>
    <m/>
    <m/>
    <m/>
    <m/>
    <m/>
    <m/>
  </r>
  <r>
    <m/>
    <m/>
    <s v="2021-0003"/>
    <x v="111"/>
    <m/>
    <s v="Wagon"/>
    <m/>
    <m/>
    <x v="40"/>
    <m/>
    <m/>
    <x v="6"/>
    <x v="2"/>
    <n v="1"/>
    <m/>
    <m/>
    <n v="1"/>
    <m/>
    <n v="0"/>
    <n v="0"/>
    <x v="1"/>
    <m/>
    <m/>
    <m/>
    <x v="0"/>
    <m/>
    <m/>
    <m/>
    <e v="#N/A"/>
    <e v="#N/A"/>
    <n v="729"/>
    <x v="1"/>
    <m/>
    <m/>
    <m/>
    <m/>
    <s v="n.a."/>
    <m/>
    <m/>
    <n v="0"/>
    <n v="3"/>
    <m/>
    <e v="#N/A"/>
    <m/>
    <m/>
    <m/>
    <m/>
    <m/>
    <m/>
    <m/>
    <m/>
    <m/>
    <m/>
    <m/>
    <m/>
    <m/>
    <m/>
    <m/>
    <m/>
    <m/>
    <m/>
    <m/>
    <m/>
    <m/>
    <n v="140000"/>
    <m/>
    <m/>
    <s v="Euro"/>
    <n v="50.2"/>
    <m/>
    <m/>
    <m/>
    <m/>
    <e v="#N/A"/>
    <m/>
    <m/>
    <m/>
    <m/>
    <m/>
    <m/>
    <m/>
    <m/>
    <m/>
    <m/>
    <m/>
    <m/>
    <m/>
    <m/>
    <m/>
    <m/>
    <m/>
    <m/>
    <m/>
    <m/>
    <m/>
    <m/>
  </r>
  <r>
    <m/>
    <m/>
    <s v="2021-0003"/>
    <x v="111"/>
    <m/>
    <s v="Wagon"/>
    <m/>
    <m/>
    <x v="40"/>
    <m/>
    <m/>
    <x v="6"/>
    <x v="2"/>
    <n v="1"/>
    <m/>
    <m/>
    <n v="1"/>
    <m/>
    <n v="0"/>
    <n v="0"/>
    <x v="1"/>
    <m/>
    <m/>
    <m/>
    <x v="0"/>
    <m/>
    <m/>
    <m/>
    <e v="#N/A"/>
    <e v="#N/A"/>
    <n v="729"/>
    <x v="1"/>
    <m/>
    <m/>
    <m/>
    <m/>
    <s v="n.a."/>
    <m/>
    <m/>
    <n v="0"/>
    <n v="3"/>
    <m/>
    <e v="#N/A"/>
    <m/>
    <m/>
    <m/>
    <m/>
    <m/>
    <m/>
    <m/>
    <m/>
    <m/>
    <m/>
    <m/>
    <m/>
    <m/>
    <m/>
    <m/>
    <m/>
    <m/>
    <m/>
    <m/>
    <m/>
    <m/>
    <n v="140000"/>
    <m/>
    <m/>
    <s v="Euro"/>
    <n v="50.2"/>
    <m/>
    <m/>
    <m/>
    <m/>
    <e v="#N/A"/>
    <m/>
    <m/>
    <m/>
    <m/>
    <m/>
    <m/>
    <m/>
    <m/>
    <m/>
    <m/>
    <m/>
    <m/>
    <m/>
    <m/>
    <m/>
    <m/>
    <m/>
    <m/>
    <m/>
    <m/>
    <m/>
    <m/>
  </r>
  <r>
    <m/>
    <m/>
    <s v="2021-0003"/>
    <x v="111"/>
    <m/>
    <s v="Wagon"/>
    <m/>
    <m/>
    <x v="40"/>
    <m/>
    <m/>
    <x v="6"/>
    <x v="2"/>
    <n v="1"/>
    <m/>
    <m/>
    <n v="1"/>
    <m/>
    <n v="0"/>
    <n v="0"/>
    <x v="1"/>
    <m/>
    <m/>
    <m/>
    <x v="0"/>
    <m/>
    <m/>
    <m/>
    <e v="#N/A"/>
    <e v="#N/A"/>
    <n v="729"/>
    <x v="1"/>
    <m/>
    <m/>
    <m/>
    <m/>
    <s v="n.a."/>
    <m/>
    <m/>
    <n v="0"/>
    <n v="3"/>
    <m/>
    <e v="#N/A"/>
    <m/>
    <m/>
    <m/>
    <m/>
    <m/>
    <m/>
    <m/>
    <m/>
    <m/>
    <m/>
    <m/>
    <m/>
    <m/>
    <m/>
    <m/>
    <m/>
    <m/>
    <m/>
    <m/>
    <m/>
    <m/>
    <n v="140000"/>
    <m/>
    <m/>
    <s v="Euro"/>
    <n v="50.2"/>
    <m/>
    <m/>
    <m/>
    <m/>
    <e v="#N/A"/>
    <m/>
    <m/>
    <m/>
    <m/>
    <m/>
    <m/>
    <m/>
    <m/>
    <m/>
    <m/>
    <m/>
    <m/>
    <m/>
    <m/>
    <m/>
    <m/>
    <m/>
    <m/>
    <m/>
    <m/>
    <m/>
    <m/>
  </r>
  <r>
    <m/>
    <m/>
    <s v="2021-0003"/>
    <x v="111"/>
    <m/>
    <s v="Wagon"/>
    <m/>
    <m/>
    <x v="40"/>
    <m/>
    <m/>
    <x v="6"/>
    <x v="2"/>
    <n v="1"/>
    <m/>
    <m/>
    <n v="1"/>
    <m/>
    <n v="0"/>
    <n v="0"/>
    <x v="1"/>
    <m/>
    <m/>
    <m/>
    <x v="0"/>
    <m/>
    <m/>
    <m/>
    <e v="#N/A"/>
    <e v="#N/A"/>
    <n v="729"/>
    <x v="1"/>
    <m/>
    <m/>
    <m/>
    <m/>
    <s v="n.a."/>
    <m/>
    <m/>
    <n v="0"/>
    <n v="3"/>
    <m/>
    <e v="#N/A"/>
    <m/>
    <m/>
    <m/>
    <m/>
    <m/>
    <m/>
    <m/>
    <m/>
    <m/>
    <m/>
    <m/>
    <m/>
    <m/>
    <m/>
    <m/>
    <m/>
    <m/>
    <m/>
    <m/>
    <m/>
    <m/>
    <n v="140000"/>
    <m/>
    <m/>
    <s v="Euro"/>
    <n v="50.2"/>
    <m/>
    <m/>
    <m/>
    <m/>
    <e v="#N/A"/>
    <m/>
    <m/>
    <m/>
    <m/>
    <m/>
    <m/>
    <m/>
    <m/>
    <m/>
    <m/>
    <m/>
    <m/>
    <m/>
    <m/>
    <m/>
    <m/>
    <m/>
    <m/>
    <m/>
    <m/>
    <m/>
    <m/>
  </r>
  <r>
    <m/>
    <m/>
    <s v="2021-0003"/>
    <x v="111"/>
    <m/>
    <s v="Wagon"/>
    <m/>
    <m/>
    <x v="40"/>
    <m/>
    <m/>
    <x v="6"/>
    <x v="2"/>
    <n v="1"/>
    <m/>
    <m/>
    <n v="1"/>
    <m/>
    <n v="0"/>
    <n v="0"/>
    <x v="1"/>
    <m/>
    <m/>
    <m/>
    <x v="0"/>
    <m/>
    <m/>
    <m/>
    <e v="#N/A"/>
    <e v="#N/A"/>
    <n v="729"/>
    <x v="1"/>
    <m/>
    <m/>
    <m/>
    <m/>
    <s v="n.a."/>
    <m/>
    <m/>
    <n v="0"/>
    <n v="3"/>
    <m/>
    <e v="#N/A"/>
    <m/>
    <m/>
    <m/>
    <m/>
    <m/>
    <m/>
    <m/>
    <m/>
    <m/>
    <m/>
    <m/>
    <m/>
    <m/>
    <m/>
    <m/>
    <m/>
    <m/>
    <m/>
    <m/>
    <m/>
    <m/>
    <n v="140000"/>
    <m/>
    <m/>
    <s v="Euro"/>
    <n v="50.2"/>
    <m/>
    <m/>
    <m/>
    <m/>
    <e v="#N/A"/>
    <m/>
    <m/>
    <m/>
    <m/>
    <m/>
    <m/>
    <m/>
    <m/>
    <m/>
    <m/>
    <m/>
    <m/>
    <m/>
    <m/>
    <m/>
    <m/>
    <m/>
    <m/>
    <m/>
    <m/>
    <m/>
    <m/>
  </r>
  <r>
    <m/>
    <m/>
    <s v="2021-0003"/>
    <x v="111"/>
    <m/>
    <s v="Wagon"/>
    <m/>
    <m/>
    <x v="40"/>
    <m/>
    <m/>
    <x v="6"/>
    <x v="2"/>
    <n v="1"/>
    <m/>
    <m/>
    <n v="1"/>
    <m/>
    <n v="0"/>
    <n v="0"/>
    <x v="1"/>
    <m/>
    <m/>
    <m/>
    <x v="0"/>
    <m/>
    <m/>
    <m/>
    <e v="#N/A"/>
    <e v="#N/A"/>
    <n v="729"/>
    <x v="1"/>
    <m/>
    <m/>
    <m/>
    <m/>
    <s v="n.a."/>
    <m/>
    <m/>
    <n v="0"/>
    <n v="3"/>
    <m/>
    <e v="#N/A"/>
    <m/>
    <m/>
    <m/>
    <m/>
    <m/>
    <m/>
    <m/>
    <m/>
    <m/>
    <m/>
    <m/>
    <m/>
    <m/>
    <m/>
    <m/>
    <m/>
    <m/>
    <m/>
    <m/>
    <m/>
    <m/>
    <n v="140000"/>
    <m/>
    <m/>
    <s v="Euro"/>
    <n v="50.2"/>
    <m/>
    <m/>
    <m/>
    <m/>
    <e v="#N/A"/>
    <m/>
    <m/>
    <m/>
    <m/>
    <m/>
    <m/>
    <m/>
    <m/>
    <m/>
    <m/>
    <m/>
    <m/>
    <m/>
    <m/>
    <m/>
    <m/>
    <m/>
    <m/>
    <m/>
    <m/>
    <m/>
    <m/>
  </r>
  <r>
    <m/>
    <s v="V300004"/>
    <s v="2021-0005"/>
    <x v="112"/>
    <m/>
    <s v="Header"/>
    <m/>
    <m/>
    <x v="41"/>
    <s v="ITA"/>
    <s v="South EU"/>
    <x v="4"/>
    <x v="2"/>
    <n v="11"/>
    <m/>
    <m/>
    <n v="11"/>
    <n v="0"/>
    <n v="0"/>
    <n v="0"/>
    <x v="3"/>
    <m/>
    <m/>
    <m/>
    <x v="0"/>
    <m/>
    <d v="2021-08-01T00:00:00"/>
    <d v="2023-12-31T00:00:00"/>
    <m/>
    <m/>
    <n v="882"/>
    <x v="33"/>
    <m/>
    <m/>
    <m/>
    <n v="11"/>
    <s v="with cut-off date"/>
    <d v="2022-12-31T00:00:00"/>
    <m/>
    <n v="3"/>
    <n v="3"/>
    <m/>
    <m/>
    <d v="2022-12-31T00:00:00"/>
    <n v="1.5"/>
    <m/>
    <m/>
    <m/>
    <m/>
    <m/>
    <m/>
    <n v="517"/>
    <s v="B"/>
    <n v="8"/>
    <n v="1.1"/>
    <s v="CHE"/>
    <s v="2 Mths Cash Deposit"/>
    <s v="Y"/>
    <s v="N"/>
    <m/>
    <m/>
    <n v="1"/>
    <m/>
    <m/>
    <n v="150000"/>
    <m/>
    <m/>
    <s v="Euro"/>
    <n v="61.76000000000001"/>
    <n v="0"/>
    <n v="0"/>
    <m/>
    <n v="0"/>
    <n v="61.76000000000001"/>
    <n v="0"/>
    <n v="0"/>
    <m/>
    <m/>
    <n v="10.64"/>
    <n v="0"/>
    <n v="10.64"/>
    <n v="8.16"/>
    <n v="-8.16"/>
    <n v="0"/>
    <n v="42.96"/>
    <s v="0.00"/>
    <n v="42.96"/>
    <n v="0.9961183891314893"/>
    <n v="1.56"/>
    <n v="41.05999999999999"/>
    <n v="41.06"/>
    <n v="1650000"/>
    <n v="0"/>
    <s v="N"/>
    <n v="0"/>
    <n v="245925.68"/>
  </r>
  <r>
    <m/>
    <s v="V300004"/>
    <s v="2021-0005"/>
    <x v="112"/>
    <m/>
    <s v="Wagon"/>
    <n v="1"/>
    <m/>
    <x v="41"/>
    <m/>
    <m/>
    <x v="4"/>
    <x v="2"/>
    <n v="1"/>
    <m/>
    <m/>
    <n v="1"/>
    <m/>
    <n v="0"/>
    <n v="0"/>
    <x v="1"/>
    <m/>
    <m/>
    <m/>
    <x v="0"/>
    <m/>
    <m/>
    <m/>
    <e v="#N/A"/>
    <e v="#N/A"/>
    <n v="882"/>
    <x v="1"/>
    <m/>
    <m/>
    <m/>
    <m/>
    <s v="with cut-off date"/>
    <d v="2022-12-31T00:00:00"/>
    <m/>
    <n v="3"/>
    <n v="3"/>
    <m/>
    <e v="#N/A"/>
    <d v="2022-12-31T00:00:00"/>
    <n v="1.5"/>
    <m/>
    <m/>
    <m/>
    <m/>
    <m/>
    <m/>
    <m/>
    <m/>
    <m/>
    <m/>
    <m/>
    <m/>
    <m/>
    <m/>
    <m/>
    <m/>
    <m/>
    <m/>
    <m/>
    <n v="150000"/>
    <m/>
    <m/>
    <s v="Euro"/>
    <n v="61.76000000000001"/>
    <m/>
    <m/>
    <m/>
    <m/>
    <e v="#N/A"/>
    <n v="0"/>
    <m/>
    <m/>
    <m/>
    <m/>
    <m/>
    <m/>
    <m/>
    <m/>
    <m/>
    <m/>
    <m/>
    <m/>
    <m/>
    <m/>
    <m/>
    <m/>
    <m/>
    <m/>
    <m/>
    <m/>
    <m/>
  </r>
  <r>
    <m/>
    <s v="V300004"/>
    <s v="2021-0005"/>
    <x v="112"/>
    <m/>
    <s v="Wagon"/>
    <n v="2"/>
    <m/>
    <x v="41"/>
    <m/>
    <m/>
    <x v="4"/>
    <x v="2"/>
    <n v="1"/>
    <m/>
    <m/>
    <n v="1"/>
    <m/>
    <n v="0"/>
    <n v="0"/>
    <x v="1"/>
    <m/>
    <m/>
    <m/>
    <x v="0"/>
    <m/>
    <m/>
    <m/>
    <e v="#N/A"/>
    <e v="#N/A"/>
    <n v="882"/>
    <x v="1"/>
    <m/>
    <m/>
    <m/>
    <m/>
    <s v="with cut-off date"/>
    <d v="2022-12-31T00:00:00"/>
    <m/>
    <n v="3"/>
    <n v="3"/>
    <m/>
    <e v="#N/A"/>
    <d v="2022-12-31T00:00:00"/>
    <n v="1.5"/>
    <m/>
    <m/>
    <m/>
    <m/>
    <m/>
    <m/>
    <m/>
    <m/>
    <m/>
    <m/>
    <m/>
    <m/>
    <m/>
    <m/>
    <m/>
    <m/>
    <m/>
    <m/>
    <m/>
    <n v="150000"/>
    <m/>
    <m/>
    <s v="Euro"/>
    <n v="61.76000000000001"/>
    <m/>
    <m/>
    <m/>
    <m/>
    <e v="#N/A"/>
    <n v="0"/>
    <m/>
    <m/>
    <m/>
    <m/>
    <m/>
    <m/>
    <m/>
    <m/>
    <m/>
    <m/>
    <m/>
    <m/>
    <m/>
    <m/>
    <m/>
    <m/>
    <m/>
    <m/>
    <m/>
    <m/>
    <m/>
  </r>
  <r>
    <m/>
    <s v="V300004"/>
    <s v="2021-0005"/>
    <x v="112"/>
    <m/>
    <s v="Wagon"/>
    <n v="3"/>
    <m/>
    <x v="41"/>
    <m/>
    <m/>
    <x v="4"/>
    <x v="2"/>
    <n v="1"/>
    <m/>
    <m/>
    <n v="1"/>
    <m/>
    <n v="0"/>
    <n v="0"/>
    <x v="1"/>
    <m/>
    <m/>
    <m/>
    <x v="0"/>
    <m/>
    <m/>
    <m/>
    <e v="#N/A"/>
    <e v="#N/A"/>
    <n v="882"/>
    <x v="1"/>
    <m/>
    <m/>
    <m/>
    <m/>
    <s v="with cut-off date"/>
    <d v="2022-12-31T00:00:00"/>
    <m/>
    <n v="3"/>
    <n v="3"/>
    <m/>
    <e v="#N/A"/>
    <d v="2022-12-31T00:00:00"/>
    <n v="1.5"/>
    <m/>
    <m/>
    <m/>
    <m/>
    <m/>
    <m/>
    <m/>
    <m/>
    <m/>
    <m/>
    <m/>
    <m/>
    <m/>
    <m/>
    <m/>
    <m/>
    <m/>
    <m/>
    <m/>
    <n v="150000"/>
    <m/>
    <m/>
    <s v="Euro"/>
    <n v="61.76000000000001"/>
    <m/>
    <m/>
    <m/>
    <m/>
    <e v="#N/A"/>
    <n v="0"/>
    <m/>
    <m/>
    <m/>
    <m/>
    <m/>
    <m/>
    <m/>
    <m/>
    <m/>
    <m/>
    <m/>
    <m/>
    <m/>
    <m/>
    <m/>
    <m/>
    <m/>
    <m/>
    <m/>
    <m/>
    <m/>
  </r>
  <r>
    <m/>
    <s v="V300004"/>
    <s v="2021-0005"/>
    <x v="112"/>
    <m/>
    <s v="Wagon"/>
    <n v="4"/>
    <m/>
    <x v="41"/>
    <m/>
    <m/>
    <x v="4"/>
    <x v="2"/>
    <n v="1"/>
    <m/>
    <m/>
    <n v="1"/>
    <m/>
    <n v="0"/>
    <n v="0"/>
    <x v="1"/>
    <m/>
    <m/>
    <m/>
    <x v="0"/>
    <m/>
    <m/>
    <m/>
    <e v="#N/A"/>
    <e v="#N/A"/>
    <n v="882"/>
    <x v="1"/>
    <m/>
    <m/>
    <m/>
    <m/>
    <s v="with cut-off date"/>
    <d v="2022-12-31T00:00:00"/>
    <m/>
    <n v="3"/>
    <n v="3"/>
    <m/>
    <e v="#N/A"/>
    <d v="2022-12-31T00:00:00"/>
    <n v="1.5"/>
    <m/>
    <m/>
    <m/>
    <m/>
    <m/>
    <m/>
    <m/>
    <m/>
    <m/>
    <m/>
    <m/>
    <m/>
    <m/>
    <m/>
    <m/>
    <m/>
    <m/>
    <m/>
    <m/>
    <n v="150000"/>
    <m/>
    <m/>
    <s v="Euro"/>
    <n v="61.76000000000001"/>
    <m/>
    <m/>
    <m/>
    <m/>
    <e v="#N/A"/>
    <n v="0"/>
    <m/>
    <m/>
    <m/>
    <m/>
    <m/>
    <m/>
    <m/>
    <m/>
    <m/>
    <m/>
    <m/>
    <m/>
    <m/>
    <m/>
    <m/>
    <m/>
    <m/>
    <m/>
    <m/>
    <m/>
    <m/>
  </r>
  <r>
    <m/>
    <s v="V300004"/>
    <s v="2021-0005"/>
    <x v="112"/>
    <m/>
    <s v="Wagon"/>
    <n v="5"/>
    <m/>
    <x v="41"/>
    <m/>
    <m/>
    <x v="4"/>
    <x v="2"/>
    <n v="1"/>
    <m/>
    <m/>
    <n v="1"/>
    <m/>
    <n v="0"/>
    <n v="0"/>
    <x v="1"/>
    <m/>
    <m/>
    <m/>
    <x v="0"/>
    <m/>
    <m/>
    <m/>
    <e v="#N/A"/>
    <e v="#N/A"/>
    <n v="882"/>
    <x v="1"/>
    <m/>
    <m/>
    <m/>
    <m/>
    <s v="with cut-off date"/>
    <d v="2022-12-31T00:00:00"/>
    <m/>
    <n v="3"/>
    <n v="3"/>
    <m/>
    <e v="#N/A"/>
    <d v="2022-12-31T00:00:00"/>
    <n v="1.5"/>
    <m/>
    <m/>
    <m/>
    <m/>
    <m/>
    <m/>
    <m/>
    <m/>
    <m/>
    <m/>
    <m/>
    <m/>
    <m/>
    <m/>
    <m/>
    <m/>
    <m/>
    <m/>
    <m/>
    <n v="150000"/>
    <m/>
    <m/>
    <s v="Euro"/>
    <n v="61.76000000000001"/>
    <m/>
    <m/>
    <m/>
    <m/>
    <e v="#N/A"/>
    <n v="0"/>
    <m/>
    <m/>
    <m/>
    <m/>
    <m/>
    <m/>
    <m/>
    <m/>
    <m/>
    <m/>
    <m/>
    <m/>
    <m/>
    <m/>
    <m/>
    <m/>
    <m/>
    <m/>
    <m/>
    <m/>
    <m/>
  </r>
  <r>
    <m/>
    <s v="V300004"/>
    <s v="2021-0005"/>
    <x v="112"/>
    <m/>
    <s v="Wagon"/>
    <n v="6"/>
    <m/>
    <x v="41"/>
    <m/>
    <m/>
    <x v="4"/>
    <x v="2"/>
    <n v="1"/>
    <m/>
    <m/>
    <n v="1"/>
    <m/>
    <n v="0"/>
    <n v="0"/>
    <x v="1"/>
    <m/>
    <m/>
    <m/>
    <x v="0"/>
    <m/>
    <m/>
    <m/>
    <e v="#N/A"/>
    <e v="#N/A"/>
    <n v="882"/>
    <x v="1"/>
    <m/>
    <m/>
    <m/>
    <m/>
    <s v="with cut-off date"/>
    <d v="2022-12-31T00:00:00"/>
    <m/>
    <n v="3"/>
    <n v="3"/>
    <m/>
    <e v="#N/A"/>
    <d v="2022-12-31T00:00:00"/>
    <n v="1.5"/>
    <m/>
    <m/>
    <m/>
    <m/>
    <m/>
    <m/>
    <m/>
    <m/>
    <m/>
    <m/>
    <m/>
    <m/>
    <m/>
    <m/>
    <m/>
    <m/>
    <m/>
    <m/>
    <m/>
    <n v="150000"/>
    <m/>
    <m/>
    <s v="Euro"/>
    <n v="61.76000000000001"/>
    <m/>
    <m/>
    <m/>
    <m/>
    <e v="#N/A"/>
    <n v="0"/>
    <m/>
    <m/>
    <m/>
    <m/>
    <m/>
    <m/>
    <m/>
    <m/>
    <m/>
    <m/>
    <m/>
    <m/>
    <m/>
    <m/>
    <m/>
    <m/>
    <m/>
    <m/>
    <m/>
    <m/>
    <m/>
  </r>
  <r>
    <m/>
    <s v="V300004"/>
    <s v="2021-0005"/>
    <x v="112"/>
    <m/>
    <s v="Wagon"/>
    <n v="7"/>
    <m/>
    <x v="41"/>
    <m/>
    <m/>
    <x v="4"/>
    <x v="2"/>
    <n v="1"/>
    <m/>
    <m/>
    <n v="1"/>
    <m/>
    <n v="0"/>
    <n v="0"/>
    <x v="1"/>
    <m/>
    <m/>
    <m/>
    <x v="0"/>
    <m/>
    <m/>
    <m/>
    <e v="#N/A"/>
    <e v="#N/A"/>
    <n v="882"/>
    <x v="1"/>
    <m/>
    <m/>
    <m/>
    <m/>
    <s v="with cut-off date"/>
    <d v="2022-12-31T00:00:00"/>
    <m/>
    <n v="3"/>
    <n v="3"/>
    <m/>
    <e v="#N/A"/>
    <d v="2022-12-31T00:00:00"/>
    <n v="1.5"/>
    <m/>
    <m/>
    <m/>
    <m/>
    <m/>
    <m/>
    <m/>
    <m/>
    <m/>
    <m/>
    <m/>
    <m/>
    <m/>
    <m/>
    <m/>
    <m/>
    <m/>
    <m/>
    <m/>
    <n v="150000"/>
    <m/>
    <m/>
    <s v="Euro"/>
    <n v="61.76000000000001"/>
    <m/>
    <m/>
    <m/>
    <m/>
    <e v="#N/A"/>
    <n v="0"/>
    <m/>
    <m/>
    <m/>
    <m/>
    <m/>
    <m/>
    <m/>
    <m/>
    <m/>
    <m/>
    <m/>
    <m/>
    <m/>
    <m/>
    <m/>
    <m/>
    <m/>
    <m/>
    <m/>
    <m/>
    <m/>
  </r>
  <r>
    <m/>
    <s v="V300004"/>
    <s v="2021-0005"/>
    <x v="112"/>
    <m/>
    <s v="Wagon"/>
    <n v="8"/>
    <m/>
    <x v="41"/>
    <m/>
    <m/>
    <x v="4"/>
    <x v="2"/>
    <n v="1"/>
    <m/>
    <m/>
    <n v="1"/>
    <m/>
    <n v="0"/>
    <n v="0"/>
    <x v="1"/>
    <m/>
    <m/>
    <m/>
    <x v="0"/>
    <m/>
    <m/>
    <m/>
    <e v="#N/A"/>
    <e v="#N/A"/>
    <n v="882"/>
    <x v="1"/>
    <m/>
    <m/>
    <m/>
    <m/>
    <s v="with cut-off date"/>
    <d v="2022-12-31T00:00:00"/>
    <m/>
    <n v="3"/>
    <n v="3"/>
    <m/>
    <e v="#N/A"/>
    <d v="2022-12-31T00:00:00"/>
    <n v="1.5"/>
    <m/>
    <m/>
    <m/>
    <m/>
    <m/>
    <m/>
    <m/>
    <m/>
    <m/>
    <m/>
    <m/>
    <m/>
    <m/>
    <m/>
    <m/>
    <m/>
    <m/>
    <m/>
    <m/>
    <n v="150000"/>
    <m/>
    <m/>
    <s v="Euro"/>
    <n v="61.76000000000001"/>
    <m/>
    <m/>
    <m/>
    <m/>
    <e v="#N/A"/>
    <n v="0"/>
    <m/>
    <m/>
    <m/>
    <m/>
    <m/>
    <m/>
    <m/>
    <m/>
    <m/>
    <m/>
    <m/>
    <m/>
    <m/>
    <m/>
    <m/>
    <m/>
    <m/>
    <m/>
    <m/>
    <m/>
    <m/>
  </r>
  <r>
    <m/>
    <s v="V300004"/>
    <s v="2021-0005"/>
    <x v="112"/>
    <m/>
    <s v="Wagon"/>
    <n v="9"/>
    <m/>
    <x v="41"/>
    <m/>
    <m/>
    <x v="4"/>
    <x v="2"/>
    <n v="1"/>
    <m/>
    <m/>
    <n v="1"/>
    <m/>
    <n v="0"/>
    <n v="0"/>
    <x v="1"/>
    <m/>
    <m/>
    <m/>
    <x v="0"/>
    <m/>
    <m/>
    <m/>
    <e v="#N/A"/>
    <e v="#N/A"/>
    <n v="882"/>
    <x v="1"/>
    <m/>
    <m/>
    <m/>
    <m/>
    <s v="with cut-off date"/>
    <d v="2022-12-31T00:00:00"/>
    <m/>
    <n v="3"/>
    <n v="3"/>
    <m/>
    <e v="#N/A"/>
    <d v="2022-12-31T00:00:00"/>
    <n v="1.5"/>
    <m/>
    <m/>
    <m/>
    <m/>
    <m/>
    <m/>
    <m/>
    <m/>
    <m/>
    <m/>
    <m/>
    <m/>
    <m/>
    <m/>
    <m/>
    <m/>
    <m/>
    <m/>
    <m/>
    <n v="150000"/>
    <m/>
    <m/>
    <s v="Euro"/>
    <n v="61.76000000000001"/>
    <m/>
    <m/>
    <m/>
    <m/>
    <e v="#N/A"/>
    <n v="0"/>
    <m/>
    <m/>
    <m/>
    <m/>
    <m/>
    <m/>
    <m/>
    <m/>
    <m/>
    <m/>
    <m/>
    <m/>
    <m/>
    <m/>
    <m/>
    <m/>
    <m/>
    <m/>
    <m/>
    <m/>
    <m/>
  </r>
  <r>
    <m/>
    <s v="V300004"/>
    <s v="2021-0005"/>
    <x v="112"/>
    <m/>
    <s v="Wagon"/>
    <n v="10"/>
    <m/>
    <x v="41"/>
    <m/>
    <m/>
    <x v="4"/>
    <x v="2"/>
    <n v="1"/>
    <m/>
    <m/>
    <n v="1"/>
    <m/>
    <n v="0"/>
    <n v="0"/>
    <x v="1"/>
    <m/>
    <m/>
    <m/>
    <x v="0"/>
    <m/>
    <m/>
    <m/>
    <e v="#N/A"/>
    <e v="#N/A"/>
    <n v="882"/>
    <x v="1"/>
    <m/>
    <m/>
    <m/>
    <m/>
    <s v="with cut-off date"/>
    <d v="2022-12-31T00:00:00"/>
    <m/>
    <n v="3"/>
    <n v="3"/>
    <m/>
    <e v="#N/A"/>
    <d v="2022-12-31T00:00:00"/>
    <n v="1.5"/>
    <m/>
    <m/>
    <m/>
    <m/>
    <m/>
    <m/>
    <m/>
    <m/>
    <m/>
    <m/>
    <m/>
    <m/>
    <m/>
    <m/>
    <m/>
    <m/>
    <m/>
    <m/>
    <m/>
    <n v="150000"/>
    <m/>
    <m/>
    <s v="Euro"/>
    <n v="61.76000000000001"/>
    <m/>
    <m/>
    <m/>
    <m/>
    <e v="#N/A"/>
    <n v="0"/>
    <m/>
    <m/>
    <m/>
    <m/>
    <m/>
    <m/>
    <m/>
    <m/>
    <m/>
    <m/>
    <m/>
    <m/>
    <m/>
    <m/>
    <m/>
    <m/>
    <m/>
    <m/>
    <m/>
    <m/>
    <m/>
  </r>
  <r>
    <m/>
    <s v="V300004"/>
    <s v="2021-0005"/>
    <x v="112"/>
    <m/>
    <s v="Wagon"/>
    <n v="11"/>
    <m/>
    <x v="41"/>
    <m/>
    <m/>
    <x v="4"/>
    <x v="2"/>
    <n v="1"/>
    <m/>
    <m/>
    <n v="1"/>
    <m/>
    <n v="0"/>
    <n v="0"/>
    <x v="1"/>
    <m/>
    <m/>
    <m/>
    <x v="0"/>
    <m/>
    <m/>
    <m/>
    <e v="#N/A"/>
    <e v="#N/A"/>
    <n v="882"/>
    <x v="1"/>
    <m/>
    <m/>
    <m/>
    <m/>
    <s v="with cut-off date"/>
    <d v="2022-12-31T00:00:00"/>
    <m/>
    <n v="3"/>
    <n v="3"/>
    <m/>
    <e v="#N/A"/>
    <d v="2022-12-31T00:00:00"/>
    <n v="1.5"/>
    <m/>
    <m/>
    <m/>
    <m/>
    <m/>
    <m/>
    <m/>
    <m/>
    <m/>
    <m/>
    <m/>
    <m/>
    <m/>
    <m/>
    <m/>
    <m/>
    <m/>
    <m/>
    <m/>
    <n v="150000"/>
    <m/>
    <m/>
    <s v="Euro"/>
    <n v="61.76000000000001"/>
    <m/>
    <m/>
    <m/>
    <m/>
    <e v="#N/A"/>
    <n v="0"/>
    <m/>
    <m/>
    <m/>
    <m/>
    <m/>
    <m/>
    <m/>
    <m/>
    <m/>
    <m/>
    <m/>
    <m/>
    <m/>
    <m/>
    <m/>
    <m/>
    <m/>
    <m/>
    <m/>
    <m/>
    <m/>
  </r>
  <r>
    <m/>
    <s v="V300014"/>
    <s v="2021-0033"/>
    <x v="113"/>
    <m/>
    <s v="Header"/>
    <m/>
    <m/>
    <x v="41"/>
    <s v="ITA"/>
    <s v="South EU"/>
    <x v="4"/>
    <x v="2"/>
    <n v="17"/>
    <m/>
    <m/>
    <n v="17"/>
    <n v="0"/>
    <n v="0"/>
    <n v="0"/>
    <x v="3"/>
    <m/>
    <m/>
    <m/>
    <x v="0"/>
    <m/>
    <d v="2022-06-01T00:00:00"/>
    <d v="2023-12-31T00:00:00"/>
    <m/>
    <m/>
    <n v="578"/>
    <x v="67"/>
    <m/>
    <s v="Economy"/>
    <m/>
    <n v="17"/>
    <s v="n.a."/>
    <m/>
    <m/>
    <n v="0"/>
    <n v="3"/>
    <m/>
    <m/>
    <m/>
    <m/>
    <m/>
    <m/>
    <m/>
    <m/>
    <m/>
    <m/>
    <n v="578"/>
    <s v="B"/>
    <n v="8"/>
    <n v="1.1"/>
    <s v="CHE"/>
    <s v="2 Mths Cash Deposit"/>
    <s v="Y"/>
    <s v="N"/>
    <m/>
    <m/>
    <n v="1"/>
    <m/>
    <m/>
    <n v="150000"/>
    <m/>
    <m/>
    <s v="Euro"/>
    <n v="71.94"/>
    <n v="-8.779999999999999"/>
    <n v="0"/>
    <m/>
    <n v="0"/>
    <n v="63.16"/>
    <n v="0"/>
    <n v="0"/>
    <m/>
    <m/>
    <n v="9.9"/>
    <n v="0"/>
    <n v="9.9"/>
    <n v="8.779999999999999"/>
    <n v="-8.779999999999999"/>
    <n v="0"/>
    <n v="53.26"/>
    <s v="0.00"/>
    <n v="53.26"/>
    <n v="0.9707097258730755"/>
    <n v="1.56"/>
    <n v="51.7"/>
    <n v="41.4"/>
    <n v="2550000"/>
    <n v="0"/>
    <s v="N"/>
    <n v="0"/>
    <n v="390834.08"/>
  </r>
  <r>
    <m/>
    <s v="V300014"/>
    <s v="2021-0033"/>
    <x v="113"/>
    <m/>
    <s v="Wagon"/>
    <n v="1"/>
    <m/>
    <x v="41"/>
    <m/>
    <m/>
    <x v="4"/>
    <x v="2"/>
    <n v="1"/>
    <m/>
    <m/>
    <n v="1"/>
    <m/>
    <n v="0"/>
    <n v="0"/>
    <x v="1"/>
    <m/>
    <m/>
    <m/>
    <x v="0"/>
    <m/>
    <m/>
    <m/>
    <e v="#N/A"/>
    <e v="#N/A"/>
    <n v="578"/>
    <x v="1"/>
    <m/>
    <m/>
    <m/>
    <m/>
    <s v="n.a."/>
    <m/>
    <m/>
    <n v="0"/>
    <n v="3"/>
    <m/>
    <e v="#N/A"/>
    <m/>
    <m/>
    <m/>
    <m/>
    <m/>
    <m/>
    <m/>
    <m/>
    <m/>
    <m/>
    <m/>
    <m/>
    <m/>
    <m/>
    <m/>
    <m/>
    <m/>
    <m/>
    <m/>
    <m/>
    <m/>
    <n v="150000"/>
    <m/>
    <m/>
    <s v="Euro"/>
    <n v="71.94"/>
    <m/>
    <m/>
    <m/>
    <m/>
    <e v="#N/A"/>
    <n v="0"/>
    <m/>
    <m/>
    <m/>
    <m/>
    <m/>
    <m/>
    <m/>
    <m/>
    <m/>
    <m/>
    <m/>
    <m/>
    <m/>
    <m/>
    <m/>
    <m/>
    <m/>
    <m/>
    <m/>
    <m/>
    <m/>
  </r>
  <r>
    <m/>
    <s v="V300014"/>
    <s v="2021-0033"/>
    <x v="113"/>
    <m/>
    <s v="Wagon"/>
    <n v="2"/>
    <m/>
    <x v="41"/>
    <m/>
    <m/>
    <x v="4"/>
    <x v="2"/>
    <n v="1"/>
    <m/>
    <m/>
    <n v="1"/>
    <m/>
    <n v="0"/>
    <n v="0"/>
    <x v="1"/>
    <m/>
    <m/>
    <m/>
    <x v="0"/>
    <m/>
    <m/>
    <m/>
    <e v="#N/A"/>
    <e v="#N/A"/>
    <n v="578"/>
    <x v="1"/>
    <m/>
    <m/>
    <m/>
    <m/>
    <s v="n.a."/>
    <m/>
    <m/>
    <n v="0"/>
    <n v="3"/>
    <m/>
    <e v="#N/A"/>
    <m/>
    <m/>
    <m/>
    <m/>
    <m/>
    <m/>
    <m/>
    <m/>
    <m/>
    <m/>
    <m/>
    <m/>
    <m/>
    <m/>
    <m/>
    <m/>
    <m/>
    <m/>
    <m/>
    <m/>
    <m/>
    <n v="150000"/>
    <m/>
    <m/>
    <s v="Euro"/>
    <n v="71.94"/>
    <m/>
    <m/>
    <m/>
    <m/>
    <e v="#N/A"/>
    <n v="0"/>
    <m/>
    <m/>
    <m/>
    <m/>
    <m/>
    <m/>
    <m/>
    <m/>
    <m/>
    <m/>
    <m/>
    <m/>
    <m/>
    <m/>
    <m/>
    <m/>
    <m/>
    <m/>
    <m/>
    <m/>
    <m/>
  </r>
  <r>
    <m/>
    <s v="V300014"/>
    <s v="2021-0033"/>
    <x v="113"/>
    <m/>
    <s v="Wagon"/>
    <n v="3"/>
    <m/>
    <x v="41"/>
    <m/>
    <m/>
    <x v="4"/>
    <x v="2"/>
    <n v="1"/>
    <m/>
    <m/>
    <n v="1"/>
    <m/>
    <n v="0"/>
    <n v="0"/>
    <x v="1"/>
    <m/>
    <m/>
    <m/>
    <x v="0"/>
    <m/>
    <m/>
    <m/>
    <e v="#N/A"/>
    <e v="#N/A"/>
    <n v="578"/>
    <x v="1"/>
    <m/>
    <m/>
    <m/>
    <m/>
    <s v="n.a."/>
    <m/>
    <m/>
    <n v="0"/>
    <n v="3"/>
    <m/>
    <e v="#N/A"/>
    <m/>
    <m/>
    <m/>
    <m/>
    <m/>
    <m/>
    <m/>
    <m/>
    <m/>
    <m/>
    <m/>
    <m/>
    <m/>
    <m/>
    <m/>
    <m/>
    <m/>
    <m/>
    <m/>
    <m/>
    <m/>
    <n v="150000"/>
    <m/>
    <m/>
    <s v="Euro"/>
    <n v="71.94"/>
    <m/>
    <m/>
    <m/>
    <m/>
    <e v="#N/A"/>
    <n v="0"/>
    <m/>
    <m/>
    <m/>
    <m/>
    <m/>
    <m/>
    <m/>
    <m/>
    <m/>
    <m/>
    <m/>
    <m/>
    <m/>
    <m/>
    <m/>
    <m/>
    <m/>
    <m/>
    <m/>
    <m/>
    <m/>
  </r>
  <r>
    <m/>
    <s v="V300014"/>
    <s v="2021-0033"/>
    <x v="113"/>
    <m/>
    <s v="Wagon"/>
    <n v="4"/>
    <m/>
    <x v="41"/>
    <m/>
    <m/>
    <x v="4"/>
    <x v="2"/>
    <n v="1"/>
    <m/>
    <m/>
    <n v="1"/>
    <m/>
    <n v="0"/>
    <n v="0"/>
    <x v="1"/>
    <m/>
    <m/>
    <m/>
    <x v="0"/>
    <m/>
    <m/>
    <m/>
    <e v="#N/A"/>
    <e v="#N/A"/>
    <n v="578"/>
    <x v="1"/>
    <m/>
    <m/>
    <m/>
    <m/>
    <s v="n.a."/>
    <m/>
    <m/>
    <n v="0"/>
    <n v="3"/>
    <m/>
    <e v="#N/A"/>
    <m/>
    <m/>
    <m/>
    <m/>
    <m/>
    <m/>
    <m/>
    <m/>
    <m/>
    <m/>
    <m/>
    <m/>
    <m/>
    <m/>
    <m/>
    <m/>
    <m/>
    <m/>
    <m/>
    <m/>
    <m/>
    <n v="150000"/>
    <m/>
    <m/>
    <s v="Euro"/>
    <n v="71.94"/>
    <m/>
    <m/>
    <m/>
    <m/>
    <n v="63.16"/>
    <n v="0"/>
    <m/>
    <m/>
    <m/>
    <m/>
    <m/>
    <m/>
    <m/>
    <m/>
    <m/>
    <m/>
    <m/>
    <m/>
    <m/>
    <m/>
    <m/>
    <m/>
    <m/>
    <m/>
    <m/>
    <m/>
    <m/>
  </r>
  <r>
    <m/>
    <s v="V300014"/>
    <s v="2021-0033"/>
    <x v="113"/>
    <m/>
    <s v="Wagon"/>
    <n v="5"/>
    <m/>
    <x v="41"/>
    <m/>
    <m/>
    <x v="4"/>
    <x v="2"/>
    <n v="1"/>
    <m/>
    <m/>
    <n v="1"/>
    <m/>
    <n v="0"/>
    <n v="0"/>
    <x v="1"/>
    <m/>
    <m/>
    <m/>
    <x v="0"/>
    <m/>
    <m/>
    <m/>
    <e v="#N/A"/>
    <e v="#N/A"/>
    <n v="578"/>
    <x v="1"/>
    <m/>
    <m/>
    <m/>
    <m/>
    <s v="n.a."/>
    <m/>
    <m/>
    <n v="0"/>
    <n v="3"/>
    <m/>
    <e v="#N/A"/>
    <m/>
    <m/>
    <m/>
    <m/>
    <m/>
    <m/>
    <m/>
    <m/>
    <m/>
    <m/>
    <m/>
    <m/>
    <m/>
    <m/>
    <m/>
    <m/>
    <m/>
    <m/>
    <m/>
    <m/>
    <m/>
    <n v="150000"/>
    <m/>
    <m/>
    <s v="Euro"/>
    <n v="71.94"/>
    <m/>
    <m/>
    <m/>
    <m/>
    <n v="63.16"/>
    <n v="0"/>
    <m/>
    <m/>
    <m/>
    <m/>
    <m/>
    <m/>
    <m/>
    <m/>
    <m/>
    <m/>
    <m/>
    <m/>
    <m/>
    <m/>
    <m/>
    <m/>
    <m/>
    <m/>
    <m/>
    <m/>
    <m/>
  </r>
  <r>
    <m/>
    <s v="V300014"/>
    <s v="2021-0033"/>
    <x v="113"/>
    <m/>
    <s v="Wagon"/>
    <n v="6"/>
    <m/>
    <x v="41"/>
    <m/>
    <m/>
    <x v="4"/>
    <x v="2"/>
    <n v="1"/>
    <m/>
    <m/>
    <n v="1"/>
    <m/>
    <n v="0"/>
    <n v="0"/>
    <x v="1"/>
    <m/>
    <m/>
    <m/>
    <x v="0"/>
    <m/>
    <m/>
    <m/>
    <e v="#N/A"/>
    <e v="#N/A"/>
    <n v="578"/>
    <x v="1"/>
    <m/>
    <m/>
    <m/>
    <m/>
    <s v="n.a."/>
    <m/>
    <m/>
    <n v="0"/>
    <n v="3"/>
    <m/>
    <e v="#N/A"/>
    <m/>
    <m/>
    <m/>
    <m/>
    <m/>
    <m/>
    <m/>
    <m/>
    <m/>
    <m/>
    <m/>
    <m/>
    <m/>
    <m/>
    <m/>
    <m/>
    <m/>
    <m/>
    <m/>
    <m/>
    <m/>
    <n v="150000"/>
    <m/>
    <m/>
    <s v="Euro"/>
    <n v="71.94"/>
    <m/>
    <m/>
    <m/>
    <m/>
    <n v="63.16"/>
    <n v="0"/>
    <m/>
    <m/>
    <m/>
    <m/>
    <m/>
    <m/>
    <m/>
    <m/>
    <m/>
    <m/>
    <m/>
    <m/>
    <m/>
    <m/>
    <m/>
    <m/>
    <m/>
    <m/>
    <m/>
    <m/>
    <m/>
  </r>
  <r>
    <m/>
    <s v="V300014"/>
    <s v="2021-0033"/>
    <x v="113"/>
    <m/>
    <s v="Wagon"/>
    <n v="7"/>
    <m/>
    <x v="41"/>
    <m/>
    <m/>
    <x v="4"/>
    <x v="2"/>
    <n v="1"/>
    <m/>
    <m/>
    <n v="1"/>
    <m/>
    <n v="0"/>
    <n v="0"/>
    <x v="1"/>
    <m/>
    <m/>
    <m/>
    <x v="0"/>
    <m/>
    <m/>
    <m/>
    <e v="#N/A"/>
    <e v="#N/A"/>
    <n v="578"/>
    <x v="1"/>
    <m/>
    <m/>
    <m/>
    <m/>
    <s v="n.a."/>
    <m/>
    <m/>
    <n v="0"/>
    <n v="3"/>
    <m/>
    <e v="#N/A"/>
    <m/>
    <m/>
    <m/>
    <m/>
    <m/>
    <m/>
    <m/>
    <m/>
    <m/>
    <m/>
    <m/>
    <m/>
    <m/>
    <m/>
    <m/>
    <m/>
    <m/>
    <m/>
    <m/>
    <m/>
    <m/>
    <n v="150000"/>
    <m/>
    <m/>
    <s v="Euro"/>
    <n v="71.94"/>
    <m/>
    <m/>
    <m/>
    <m/>
    <e v="#N/A"/>
    <n v="0"/>
    <m/>
    <m/>
    <m/>
    <m/>
    <m/>
    <m/>
    <m/>
    <m/>
    <m/>
    <m/>
    <m/>
    <m/>
    <m/>
    <m/>
    <m/>
    <m/>
    <m/>
    <m/>
    <m/>
    <m/>
    <m/>
  </r>
  <r>
    <m/>
    <s v="V300014"/>
    <s v="2021-0033"/>
    <x v="113"/>
    <m/>
    <s v="Wagon"/>
    <n v="8"/>
    <m/>
    <x v="41"/>
    <m/>
    <m/>
    <x v="4"/>
    <x v="2"/>
    <n v="1"/>
    <m/>
    <m/>
    <n v="1"/>
    <m/>
    <n v="0"/>
    <n v="0"/>
    <x v="1"/>
    <m/>
    <m/>
    <m/>
    <x v="0"/>
    <m/>
    <m/>
    <m/>
    <e v="#N/A"/>
    <e v="#N/A"/>
    <n v="578"/>
    <x v="1"/>
    <m/>
    <m/>
    <m/>
    <m/>
    <s v="n.a."/>
    <m/>
    <m/>
    <n v="0"/>
    <n v="3"/>
    <m/>
    <e v="#N/A"/>
    <m/>
    <m/>
    <m/>
    <m/>
    <m/>
    <m/>
    <m/>
    <m/>
    <m/>
    <m/>
    <m/>
    <m/>
    <m/>
    <m/>
    <m/>
    <m/>
    <m/>
    <m/>
    <m/>
    <m/>
    <m/>
    <n v="150000"/>
    <m/>
    <m/>
    <s v="Euro"/>
    <n v="71.94"/>
    <m/>
    <m/>
    <m/>
    <m/>
    <n v="63.16"/>
    <n v="0"/>
    <m/>
    <m/>
    <m/>
    <m/>
    <m/>
    <m/>
    <m/>
    <m/>
    <m/>
    <m/>
    <m/>
    <m/>
    <m/>
    <m/>
    <m/>
    <m/>
    <m/>
    <m/>
    <m/>
    <m/>
    <m/>
  </r>
  <r>
    <m/>
    <s v="V300014"/>
    <s v="2021-0033"/>
    <x v="113"/>
    <m/>
    <s v="Wagon"/>
    <n v="9"/>
    <m/>
    <x v="41"/>
    <m/>
    <m/>
    <x v="4"/>
    <x v="2"/>
    <n v="1"/>
    <m/>
    <m/>
    <n v="1"/>
    <m/>
    <n v="0"/>
    <n v="0"/>
    <x v="1"/>
    <m/>
    <m/>
    <m/>
    <x v="0"/>
    <m/>
    <m/>
    <m/>
    <e v="#N/A"/>
    <e v="#N/A"/>
    <n v="578"/>
    <x v="1"/>
    <m/>
    <m/>
    <m/>
    <m/>
    <s v="n.a."/>
    <m/>
    <m/>
    <n v="0"/>
    <n v="3"/>
    <m/>
    <e v="#N/A"/>
    <m/>
    <m/>
    <m/>
    <m/>
    <m/>
    <m/>
    <m/>
    <m/>
    <m/>
    <m/>
    <m/>
    <m/>
    <m/>
    <m/>
    <m/>
    <m/>
    <m/>
    <m/>
    <m/>
    <m/>
    <m/>
    <n v="150000"/>
    <m/>
    <m/>
    <s v="Euro"/>
    <n v="71.94"/>
    <m/>
    <m/>
    <m/>
    <m/>
    <e v="#N/A"/>
    <n v="0"/>
    <m/>
    <m/>
    <m/>
    <m/>
    <m/>
    <m/>
    <m/>
    <m/>
    <m/>
    <m/>
    <m/>
    <m/>
    <m/>
    <m/>
    <m/>
    <m/>
    <m/>
    <m/>
    <m/>
    <m/>
    <m/>
  </r>
  <r>
    <m/>
    <s v="V300014"/>
    <s v="2021-0033"/>
    <x v="113"/>
    <m/>
    <s v="Wagon"/>
    <n v="11"/>
    <m/>
    <x v="41"/>
    <m/>
    <m/>
    <x v="4"/>
    <x v="2"/>
    <n v="1"/>
    <m/>
    <m/>
    <n v="1"/>
    <m/>
    <n v="0"/>
    <n v="0"/>
    <x v="1"/>
    <m/>
    <m/>
    <m/>
    <x v="0"/>
    <m/>
    <m/>
    <m/>
    <e v="#N/A"/>
    <e v="#N/A"/>
    <n v="578"/>
    <x v="1"/>
    <m/>
    <m/>
    <m/>
    <m/>
    <s v="n.a."/>
    <m/>
    <m/>
    <n v="0"/>
    <n v="3"/>
    <m/>
    <e v="#N/A"/>
    <m/>
    <m/>
    <m/>
    <m/>
    <m/>
    <m/>
    <m/>
    <m/>
    <m/>
    <m/>
    <m/>
    <m/>
    <m/>
    <m/>
    <m/>
    <m/>
    <m/>
    <m/>
    <m/>
    <m/>
    <m/>
    <n v="150000"/>
    <m/>
    <m/>
    <s v="Euro"/>
    <n v="71.94"/>
    <m/>
    <m/>
    <m/>
    <m/>
    <e v="#N/A"/>
    <n v="0"/>
    <m/>
    <m/>
    <m/>
    <m/>
    <m/>
    <m/>
    <m/>
    <m/>
    <m/>
    <m/>
    <m/>
    <m/>
    <m/>
    <m/>
    <m/>
    <m/>
    <m/>
    <m/>
    <m/>
    <m/>
    <m/>
  </r>
  <r>
    <m/>
    <s v="V300014"/>
    <s v="2021-0033"/>
    <x v="113"/>
    <m/>
    <s v="Wagon"/>
    <n v="12"/>
    <m/>
    <x v="41"/>
    <m/>
    <m/>
    <x v="4"/>
    <x v="2"/>
    <n v="1"/>
    <m/>
    <m/>
    <n v="1"/>
    <m/>
    <n v="0"/>
    <n v="0"/>
    <x v="1"/>
    <m/>
    <m/>
    <m/>
    <x v="0"/>
    <m/>
    <m/>
    <m/>
    <e v="#N/A"/>
    <e v="#N/A"/>
    <n v="578"/>
    <x v="1"/>
    <m/>
    <m/>
    <m/>
    <m/>
    <s v="n.a."/>
    <m/>
    <m/>
    <n v="0"/>
    <n v="3"/>
    <m/>
    <e v="#N/A"/>
    <m/>
    <m/>
    <m/>
    <m/>
    <m/>
    <m/>
    <m/>
    <m/>
    <m/>
    <m/>
    <m/>
    <m/>
    <m/>
    <m/>
    <m/>
    <m/>
    <m/>
    <m/>
    <m/>
    <m/>
    <m/>
    <n v="150000"/>
    <m/>
    <m/>
    <s v="Euro"/>
    <n v="71.94"/>
    <m/>
    <m/>
    <m/>
    <m/>
    <e v="#N/A"/>
    <n v="0"/>
    <m/>
    <m/>
    <m/>
    <m/>
    <m/>
    <m/>
    <m/>
    <m/>
    <m/>
    <m/>
    <m/>
    <m/>
    <m/>
    <m/>
    <m/>
    <m/>
    <m/>
    <m/>
    <m/>
    <m/>
    <m/>
  </r>
  <r>
    <m/>
    <s v="V300014"/>
    <s v="2021-0033"/>
    <x v="113"/>
    <m/>
    <s v="Wagon"/>
    <n v="13"/>
    <m/>
    <x v="41"/>
    <m/>
    <m/>
    <x v="4"/>
    <x v="2"/>
    <n v="1"/>
    <m/>
    <m/>
    <n v="1"/>
    <m/>
    <n v="0"/>
    <n v="0"/>
    <x v="1"/>
    <m/>
    <m/>
    <m/>
    <x v="0"/>
    <m/>
    <m/>
    <m/>
    <e v="#N/A"/>
    <e v="#N/A"/>
    <n v="578"/>
    <x v="1"/>
    <m/>
    <m/>
    <m/>
    <m/>
    <s v="n.a."/>
    <m/>
    <m/>
    <n v="0"/>
    <n v="3"/>
    <m/>
    <e v="#N/A"/>
    <m/>
    <m/>
    <m/>
    <m/>
    <m/>
    <m/>
    <m/>
    <m/>
    <m/>
    <m/>
    <m/>
    <m/>
    <m/>
    <m/>
    <m/>
    <m/>
    <m/>
    <m/>
    <m/>
    <m/>
    <m/>
    <n v="150000"/>
    <m/>
    <m/>
    <s v="Euro"/>
    <n v="71.94"/>
    <m/>
    <m/>
    <m/>
    <m/>
    <e v="#N/A"/>
    <n v="0"/>
    <m/>
    <m/>
    <m/>
    <m/>
    <m/>
    <m/>
    <m/>
    <m/>
    <m/>
    <m/>
    <m/>
    <m/>
    <m/>
    <m/>
    <m/>
    <m/>
    <m/>
    <m/>
    <m/>
    <m/>
    <m/>
  </r>
  <r>
    <m/>
    <s v="V300014"/>
    <s v="2021-0033"/>
    <x v="113"/>
    <m/>
    <s v="Wagon"/>
    <n v="14"/>
    <m/>
    <x v="41"/>
    <m/>
    <m/>
    <x v="4"/>
    <x v="2"/>
    <n v="1"/>
    <m/>
    <m/>
    <n v="1"/>
    <m/>
    <n v="0"/>
    <n v="0"/>
    <x v="1"/>
    <m/>
    <m/>
    <m/>
    <x v="0"/>
    <m/>
    <m/>
    <m/>
    <e v="#N/A"/>
    <e v="#N/A"/>
    <n v="578"/>
    <x v="1"/>
    <m/>
    <m/>
    <m/>
    <m/>
    <s v="n.a."/>
    <m/>
    <m/>
    <n v="0"/>
    <n v="3"/>
    <m/>
    <e v="#N/A"/>
    <m/>
    <m/>
    <m/>
    <m/>
    <m/>
    <m/>
    <m/>
    <m/>
    <m/>
    <m/>
    <m/>
    <m/>
    <m/>
    <m/>
    <m/>
    <m/>
    <m/>
    <m/>
    <m/>
    <m/>
    <m/>
    <n v="150000"/>
    <m/>
    <m/>
    <s v="Euro"/>
    <n v="71.94"/>
    <m/>
    <m/>
    <m/>
    <m/>
    <e v="#N/A"/>
    <n v="0"/>
    <m/>
    <m/>
    <m/>
    <m/>
    <m/>
    <m/>
    <m/>
    <m/>
    <m/>
    <m/>
    <m/>
    <m/>
    <m/>
    <m/>
    <m/>
    <m/>
    <m/>
    <m/>
    <m/>
    <m/>
    <m/>
  </r>
  <r>
    <m/>
    <s v="V300014"/>
    <s v="2021-0033"/>
    <x v="113"/>
    <m/>
    <s v="Wagon"/>
    <n v="15"/>
    <m/>
    <x v="41"/>
    <m/>
    <m/>
    <x v="4"/>
    <x v="2"/>
    <n v="1"/>
    <m/>
    <m/>
    <n v="1"/>
    <m/>
    <n v="0"/>
    <n v="0"/>
    <x v="1"/>
    <m/>
    <m/>
    <m/>
    <x v="0"/>
    <m/>
    <m/>
    <m/>
    <e v="#N/A"/>
    <e v="#N/A"/>
    <n v="578"/>
    <x v="1"/>
    <m/>
    <m/>
    <m/>
    <m/>
    <s v="n.a."/>
    <m/>
    <m/>
    <n v="0"/>
    <n v="3"/>
    <m/>
    <e v="#N/A"/>
    <m/>
    <m/>
    <m/>
    <m/>
    <m/>
    <m/>
    <m/>
    <m/>
    <m/>
    <m/>
    <m/>
    <m/>
    <m/>
    <m/>
    <m/>
    <m/>
    <m/>
    <m/>
    <m/>
    <m/>
    <m/>
    <n v="150000"/>
    <m/>
    <m/>
    <s v="Euro"/>
    <n v="71.94"/>
    <m/>
    <m/>
    <m/>
    <m/>
    <e v="#N/A"/>
    <n v="0"/>
    <m/>
    <m/>
    <m/>
    <m/>
    <m/>
    <m/>
    <m/>
    <m/>
    <m/>
    <m/>
    <m/>
    <m/>
    <m/>
    <m/>
    <m/>
    <m/>
    <m/>
    <m/>
    <m/>
    <m/>
    <m/>
  </r>
  <r>
    <m/>
    <s v="V300014"/>
    <s v="2021-0033"/>
    <x v="113"/>
    <m/>
    <s v="Wagon"/>
    <n v="16"/>
    <m/>
    <x v="41"/>
    <m/>
    <m/>
    <x v="4"/>
    <x v="2"/>
    <n v="1"/>
    <m/>
    <m/>
    <n v="1"/>
    <m/>
    <n v="0"/>
    <n v="0"/>
    <x v="1"/>
    <m/>
    <m/>
    <m/>
    <x v="0"/>
    <m/>
    <m/>
    <m/>
    <e v="#N/A"/>
    <e v="#N/A"/>
    <n v="578"/>
    <x v="1"/>
    <m/>
    <m/>
    <m/>
    <m/>
    <s v="n.a."/>
    <m/>
    <m/>
    <n v="0"/>
    <n v="3"/>
    <m/>
    <e v="#N/A"/>
    <m/>
    <m/>
    <m/>
    <m/>
    <m/>
    <m/>
    <m/>
    <m/>
    <m/>
    <m/>
    <m/>
    <m/>
    <m/>
    <m/>
    <m/>
    <m/>
    <m/>
    <m/>
    <m/>
    <m/>
    <m/>
    <n v="150000"/>
    <m/>
    <m/>
    <s v="Euro"/>
    <n v="71.94"/>
    <m/>
    <m/>
    <m/>
    <m/>
    <e v="#N/A"/>
    <n v="0"/>
    <m/>
    <m/>
    <m/>
    <m/>
    <m/>
    <m/>
    <m/>
    <m/>
    <m/>
    <m/>
    <m/>
    <m/>
    <m/>
    <m/>
    <m/>
    <m/>
    <m/>
    <m/>
    <m/>
    <m/>
    <m/>
  </r>
  <r>
    <m/>
    <s v="V300014"/>
    <s v="2021-0033"/>
    <x v="113"/>
    <m/>
    <s v="Wagon"/>
    <n v="17"/>
    <m/>
    <x v="41"/>
    <m/>
    <m/>
    <x v="4"/>
    <x v="2"/>
    <n v="1"/>
    <m/>
    <m/>
    <n v="1"/>
    <m/>
    <n v="0"/>
    <n v="0"/>
    <x v="1"/>
    <m/>
    <m/>
    <m/>
    <x v="0"/>
    <m/>
    <m/>
    <m/>
    <e v="#N/A"/>
    <e v="#N/A"/>
    <n v="578"/>
    <x v="1"/>
    <m/>
    <m/>
    <m/>
    <m/>
    <s v="n.a."/>
    <m/>
    <m/>
    <n v="0"/>
    <n v="3"/>
    <m/>
    <e v="#N/A"/>
    <m/>
    <m/>
    <m/>
    <m/>
    <m/>
    <m/>
    <m/>
    <m/>
    <m/>
    <m/>
    <m/>
    <m/>
    <m/>
    <m/>
    <m/>
    <m/>
    <m/>
    <m/>
    <m/>
    <m/>
    <m/>
    <n v="150000"/>
    <m/>
    <m/>
    <s v="Euro"/>
    <n v="71.94"/>
    <m/>
    <m/>
    <m/>
    <m/>
    <e v="#N/A"/>
    <n v="0"/>
    <m/>
    <m/>
    <m/>
    <m/>
    <m/>
    <m/>
    <m/>
    <m/>
    <m/>
    <m/>
    <m/>
    <m/>
    <m/>
    <m/>
    <m/>
    <m/>
    <m/>
    <m/>
    <m/>
    <m/>
    <m/>
  </r>
  <r>
    <m/>
    <s v="V300014"/>
    <s v="2021-0033"/>
    <x v="113"/>
    <m/>
    <s v="Wagon"/>
    <n v="20"/>
    <m/>
    <x v="41"/>
    <m/>
    <m/>
    <x v="4"/>
    <x v="2"/>
    <n v="1"/>
    <m/>
    <m/>
    <n v="1"/>
    <m/>
    <n v="0"/>
    <n v="0"/>
    <x v="1"/>
    <m/>
    <m/>
    <m/>
    <x v="0"/>
    <m/>
    <m/>
    <m/>
    <e v="#N/A"/>
    <e v="#N/A"/>
    <n v="578"/>
    <x v="1"/>
    <m/>
    <m/>
    <m/>
    <m/>
    <s v="n.a."/>
    <m/>
    <m/>
    <n v="0"/>
    <n v="3"/>
    <m/>
    <e v="#N/A"/>
    <m/>
    <m/>
    <m/>
    <m/>
    <m/>
    <m/>
    <m/>
    <m/>
    <m/>
    <m/>
    <m/>
    <m/>
    <m/>
    <m/>
    <m/>
    <m/>
    <m/>
    <m/>
    <m/>
    <m/>
    <m/>
    <n v="150000"/>
    <m/>
    <m/>
    <s v="Euro"/>
    <n v="71.94"/>
    <m/>
    <m/>
    <m/>
    <m/>
    <e v="#N/A"/>
    <n v="0"/>
    <m/>
    <m/>
    <m/>
    <m/>
    <m/>
    <m/>
    <m/>
    <m/>
    <m/>
    <m/>
    <m/>
    <m/>
    <m/>
    <m/>
    <m/>
    <m/>
    <m/>
    <m/>
    <m/>
    <m/>
    <m/>
  </r>
  <r>
    <m/>
    <s v="V300014"/>
    <s v="2021-0033"/>
    <x v="113"/>
    <m/>
    <s v="Wagon"/>
    <n v="21"/>
    <m/>
    <x v="41"/>
    <m/>
    <m/>
    <x v="4"/>
    <x v="2"/>
    <n v="1"/>
    <m/>
    <m/>
    <m/>
    <n v="1"/>
    <n v="0"/>
    <n v="0"/>
    <x v="1"/>
    <m/>
    <m/>
    <m/>
    <x v="0"/>
    <m/>
    <m/>
    <m/>
    <e v="#N/A"/>
    <e v="#N/A"/>
    <n v="578"/>
    <x v="1"/>
    <m/>
    <m/>
    <m/>
    <m/>
    <s v="n.a."/>
    <m/>
    <m/>
    <n v="0"/>
    <n v="3"/>
    <m/>
    <e v="#N/A"/>
    <m/>
    <m/>
    <m/>
    <m/>
    <m/>
    <m/>
    <m/>
    <m/>
    <m/>
    <m/>
    <m/>
    <m/>
    <m/>
    <m/>
    <m/>
    <m/>
    <m/>
    <m/>
    <m/>
    <m/>
    <m/>
    <n v="150000"/>
    <m/>
    <m/>
    <s v="Euro"/>
    <n v="71.94"/>
    <m/>
    <m/>
    <m/>
    <m/>
    <e v="#N/A"/>
    <n v="0"/>
    <m/>
    <m/>
    <m/>
    <m/>
    <m/>
    <m/>
    <m/>
    <m/>
    <m/>
    <m/>
    <m/>
    <m/>
    <m/>
    <m/>
    <m/>
    <m/>
    <m/>
    <m/>
    <m/>
    <m/>
    <m/>
  </r>
  <r>
    <m/>
    <s v="V300014"/>
    <s v="2021-0033"/>
    <x v="113"/>
    <m/>
    <s v="Wagon"/>
    <n v="22"/>
    <m/>
    <x v="41"/>
    <m/>
    <m/>
    <x v="4"/>
    <x v="2"/>
    <n v="1"/>
    <m/>
    <m/>
    <m/>
    <n v="1"/>
    <n v="0"/>
    <n v="0"/>
    <x v="1"/>
    <m/>
    <m/>
    <m/>
    <x v="0"/>
    <m/>
    <m/>
    <m/>
    <e v="#N/A"/>
    <e v="#N/A"/>
    <n v="578"/>
    <x v="1"/>
    <m/>
    <m/>
    <m/>
    <m/>
    <s v="n.a."/>
    <m/>
    <m/>
    <n v="0"/>
    <n v="3"/>
    <m/>
    <e v="#N/A"/>
    <m/>
    <m/>
    <m/>
    <m/>
    <m/>
    <m/>
    <m/>
    <m/>
    <m/>
    <m/>
    <m/>
    <m/>
    <m/>
    <m/>
    <m/>
    <m/>
    <m/>
    <m/>
    <m/>
    <m/>
    <m/>
    <n v="150000"/>
    <m/>
    <m/>
    <s v="Euro"/>
    <n v="71.94"/>
    <m/>
    <m/>
    <m/>
    <m/>
    <e v="#N/A"/>
    <n v="0"/>
    <m/>
    <m/>
    <m/>
    <m/>
    <m/>
    <m/>
    <m/>
    <m/>
    <m/>
    <m/>
    <m/>
    <m/>
    <m/>
    <m/>
    <m/>
    <m/>
    <m/>
    <m/>
    <m/>
    <m/>
    <m/>
  </r>
  <r>
    <m/>
    <s v="V300014"/>
    <s v="2021-0033"/>
    <x v="113"/>
    <m/>
    <s v="Wagon"/>
    <n v="23"/>
    <m/>
    <x v="41"/>
    <m/>
    <m/>
    <x v="4"/>
    <x v="2"/>
    <n v="1"/>
    <m/>
    <m/>
    <m/>
    <n v="1"/>
    <n v="0"/>
    <n v="0"/>
    <x v="1"/>
    <m/>
    <m/>
    <m/>
    <x v="0"/>
    <m/>
    <m/>
    <m/>
    <e v="#N/A"/>
    <e v="#N/A"/>
    <n v="578"/>
    <x v="1"/>
    <m/>
    <m/>
    <m/>
    <m/>
    <s v="n.a."/>
    <m/>
    <m/>
    <n v="0"/>
    <n v="3"/>
    <m/>
    <e v="#N/A"/>
    <m/>
    <m/>
    <m/>
    <m/>
    <m/>
    <m/>
    <m/>
    <m/>
    <m/>
    <m/>
    <m/>
    <m/>
    <m/>
    <m/>
    <m/>
    <m/>
    <m/>
    <m/>
    <m/>
    <m/>
    <m/>
    <n v="150000"/>
    <m/>
    <m/>
    <s v="Euro"/>
    <n v="71.94"/>
    <m/>
    <m/>
    <m/>
    <m/>
    <e v="#N/A"/>
    <n v="0"/>
    <m/>
    <m/>
    <m/>
    <m/>
    <m/>
    <m/>
    <m/>
    <m/>
    <m/>
    <m/>
    <m/>
    <m/>
    <m/>
    <m/>
    <m/>
    <m/>
    <m/>
    <m/>
    <m/>
    <m/>
    <m/>
  </r>
  <r>
    <m/>
    <s v="V300014"/>
    <s v="2021-0033"/>
    <x v="113"/>
    <m/>
    <s v="Wagon"/>
    <n v="24"/>
    <m/>
    <x v="41"/>
    <m/>
    <m/>
    <x v="4"/>
    <x v="2"/>
    <n v="1"/>
    <m/>
    <m/>
    <m/>
    <n v="1"/>
    <n v="0"/>
    <n v="0"/>
    <x v="1"/>
    <m/>
    <m/>
    <m/>
    <x v="0"/>
    <m/>
    <m/>
    <m/>
    <e v="#N/A"/>
    <e v="#N/A"/>
    <n v="578"/>
    <x v="1"/>
    <m/>
    <m/>
    <m/>
    <m/>
    <s v="n.a."/>
    <m/>
    <m/>
    <n v="0"/>
    <n v="3"/>
    <m/>
    <e v="#N/A"/>
    <m/>
    <m/>
    <m/>
    <m/>
    <m/>
    <m/>
    <m/>
    <m/>
    <m/>
    <m/>
    <m/>
    <m/>
    <m/>
    <m/>
    <m/>
    <m/>
    <m/>
    <m/>
    <m/>
    <m/>
    <m/>
    <n v="150000"/>
    <m/>
    <m/>
    <s v="Euro"/>
    <n v="71.94"/>
    <m/>
    <m/>
    <m/>
    <m/>
    <e v="#N/A"/>
    <n v="0"/>
    <m/>
    <m/>
    <m/>
    <m/>
    <m/>
    <m/>
    <m/>
    <m/>
    <m/>
    <m/>
    <m/>
    <m/>
    <m/>
    <m/>
    <m/>
    <m/>
    <m/>
    <m/>
    <m/>
    <m/>
    <m/>
  </r>
  <r>
    <s v="LOA ok CMI 20.06.25"/>
    <s v="V300023"/>
    <s v="2022-0006"/>
    <x v="114"/>
    <m/>
    <s v="Header"/>
    <m/>
    <m/>
    <x v="41"/>
    <s v="ITA"/>
    <s v="South EU"/>
    <x v="4"/>
    <x v="2"/>
    <n v="23"/>
    <m/>
    <m/>
    <n v="23"/>
    <n v="0"/>
    <n v="0"/>
    <n v="23"/>
    <x v="3"/>
    <m/>
    <m/>
    <m/>
    <x v="1"/>
    <s v="verlängert gem. Nachtrag 1 MV 2021-0005, Pönale falls früher kündigt"/>
    <d v="2023-01-01T00:00:00"/>
    <d v="2024-12-31T00:00:00"/>
    <m/>
    <m/>
    <n v="730"/>
    <x v="4"/>
    <m/>
    <m/>
    <m/>
    <m/>
    <s v="n.a."/>
    <m/>
    <m/>
    <n v="0"/>
    <n v="3"/>
    <m/>
    <m/>
    <m/>
    <m/>
    <m/>
    <m/>
    <m/>
    <m/>
    <m/>
    <m/>
    <n v="730"/>
    <s v="B"/>
    <n v="30"/>
    <n v="1.4"/>
    <s v="CHE"/>
    <s v="2 Mths Cash Deposit"/>
    <s v="Y"/>
    <s v="N"/>
    <m/>
    <m/>
    <n v="1"/>
    <m/>
    <s v="Not Started"/>
    <n v="150000"/>
    <m/>
    <m/>
    <s v="Euro"/>
    <n v="69.66"/>
    <n v="-4"/>
    <n v="0"/>
    <m/>
    <n v="0"/>
    <n v="65.66"/>
    <n v="0"/>
    <n v="0"/>
    <m/>
    <m/>
    <n v="10.47"/>
    <n v="0"/>
    <n v="10.47"/>
    <n v="8.549999999999999"/>
    <n v="-4"/>
    <n v="4.549999999999999"/>
    <n v="50.64"/>
    <s v="0.00"/>
    <n v="50.64"/>
    <n v="0.9650473933649288"/>
    <n v="1.77"/>
    <n v="48.87"/>
    <n v="48.87"/>
    <n v="3450000"/>
    <n v="0"/>
    <s v="N"/>
    <n v="0"/>
    <n v="549705.5199999999"/>
  </r>
  <r>
    <m/>
    <s v="V300023"/>
    <s v="2022-0006"/>
    <x v="114"/>
    <m/>
    <s v="Wagon"/>
    <n v="3"/>
    <s v="35 80 4956 103-0"/>
    <x v="41"/>
    <m/>
    <m/>
    <x v="4"/>
    <x v="2"/>
    <n v="1"/>
    <m/>
    <m/>
    <n v="1"/>
    <m/>
    <n v="0"/>
    <n v="1"/>
    <x v="1"/>
    <m/>
    <m/>
    <m/>
    <x v="1"/>
    <m/>
    <m/>
    <m/>
    <d v="2023-01-04T00:00:00"/>
    <d v="2026-12-31T00:00:00"/>
    <n v="730"/>
    <x v="4"/>
    <m/>
    <m/>
    <m/>
    <m/>
    <s v="n.a."/>
    <m/>
    <m/>
    <n v="0"/>
    <n v="3"/>
    <m/>
    <d v="2026-09-30T00:00:00"/>
    <m/>
    <m/>
    <m/>
    <m/>
    <m/>
    <m/>
    <m/>
    <m/>
    <m/>
    <m/>
    <m/>
    <m/>
    <m/>
    <m/>
    <m/>
    <m/>
    <m/>
    <m/>
    <m/>
    <d v="2026-07-31T00:00:00"/>
    <m/>
    <n v="150000"/>
    <m/>
    <m/>
    <s v="Euro"/>
    <n v="69.66"/>
    <m/>
    <m/>
    <m/>
    <m/>
    <n v="66.15000000000001"/>
    <n v="0"/>
    <m/>
    <m/>
    <m/>
    <m/>
    <m/>
    <m/>
    <m/>
    <m/>
    <m/>
    <m/>
    <m/>
    <m/>
    <m/>
    <m/>
    <m/>
    <m/>
    <m/>
    <m/>
    <m/>
    <m/>
    <m/>
  </r>
  <r>
    <m/>
    <s v="V300023"/>
    <s v="2022-0006"/>
    <x v="114"/>
    <m/>
    <s v="Wagon"/>
    <n v="4"/>
    <s v="35 80 4956 104-8"/>
    <x v="41"/>
    <m/>
    <m/>
    <x v="4"/>
    <x v="2"/>
    <n v="1"/>
    <m/>
    <m/>
    <n v="1"/>
    <m/>
    <n v="0"/>
    <n v="1"/>
    <x v="1"/>
    <m/>
    <m/>
    <m/>
    <x v="1"/>
    <m/>
    <m/>
    <m/>
    <d v="2023-01-04T00:00:00"/>
    <d v="2026-12-31T00:00:00"/>
    <n v="730"/>
    <x v="4"/>
    <m/>
    <m/>
    <m/>
    <m/>
    <s v="n.a."/>
    <m/>
    <m/>
    <n v="0"/>
    <n v="3"/>
    <m/>
    <d v="2026-09-30T00:00:00"/>
    <m/>
    <m/>
    <m/>
    <m/>
    <m/>
    <m/>
    <m/>
    <m/>
    <m/>
    <m/>
    <m/>
    <m/>
    <m/>
    <m/>
    <m/>
    <m/>
    <m/>
    <m/>
    <m/>
    <d v="2026-07-31T00:00:00"/>
    <m/>
    <n v="150000"/>
    <m/>
    <m/>
    <s v="Euro"/>
    <n v="69.66"/>
    <m/>
    <m/>
    <m/>
    <m/>
    <n v="66.15000000000001"/>
    <n v="0"/>
    <m/>
    <m/>
    <m/>
    <m/>
    <m/>
    <m/>
    <m/>
    <m/>
    <m/>
    <m/>
    <m/>
    <m/>
    <m/>
    <m/>
    <m/>
    <m/>
    <m/>
    <m/>
    <m/>
    <m/>
    <m/>
  </r>
  <r>
    <m/>
    <s v="V300023"/>
    <s v="2022-0006"/>
    <x v="114"/>
    <m/>
    <s v="Wagon"/>
    <n v="5"/>
    <s v="35 80 4956 105-5"/>
    <x v="41"/>
    <m/>
    <m/>
    <x v="4"/>
    <x v="2"/>
    <n v="1"/>
    <m/>
    <m/>
    <n v="1"/>
    <m/>
    <n v="0"/>
    <n v="1"/>
    <x v="1"/>
    <m/>
    <m/>
    <m/>
    <x v="1"/>
    <m/>
    <m/>
    <m/>
    <d v="2023-01-04T00:00:00"/>
    <d v="2026-12-31T00:00:00"/>
    <n v="730"/>
    <x v="4"/>
    <m/>
    <m/>
    <m/>
    <m/>
    <s v="n.a."/>
    <m/>
    <m/>
    <n v="0"/>
    <n v="3"/>
    <m/>
    <d v="2026-09-30T00:00:00"/>
    <m/>
    <m/>
    <m/>
    <m/>
    <m/>
    <m/>
    <m/>
    <m/>
    <m/>
    <m/>
    <m/>
    <m/>
    <m/>
    <m/>
    <m/>
    <m/>
    <m/>
    <m/>
    <m/>
    <d v="2026-07-31T00:00:00"/>
    <m/>
    <n v="150000"/>
    <m/>
    <m/>
    <s v="Euro"/>
    <n v="69.66"/>
    <m/>
    <m/>
    <m/>
    <m/>
    <n v="66.15000000000001"/>
    <n v="0"/>
    <m/>
    <m/>
    <m/>
    <m/>
    <m/>
    <m/>
    <m/>
    <m/>
    <m/>
    <m/>
    <m/>
    <m/>
    <m/>
    <m/>
    <m/>
    <m/>
    <m/>
    <m/>
    <m/>
    <m/>
    <m/>
  </r>
  <r>
    <m/>
    <s v="V300023"/>
    <s v="2022-0006"/>
    <x v="114"/>
    <m/>
    <s v="Wagon"/>
    <n v="6"/>
    <s v="35 80 4956 106-3"/>
    <x v="41"/>
    <m/>
    <m/>
    <x v="4"/>
    <x v="2"/>
    <n v="1"/>
    <m/>
    <m/>
    <n v="1"/>
    <m/>
    <n v="0"/>
    <n v="1"/>
    <x v="1"/>
    <m/>
    <m/>
    <m/>
    <x v="1"/>
    <m/>
    <m/>
    <m/>
    <d v="2023-01-04T00:00:00"/>
    <d v="2026-12-31T00:00:00"/>
    <n v="730"/>
    <x v="4"/>
    <m/>
    <m/>
    <m/>
    <m/>
    <s v="n.a."/>
    <m/>
    <m/>
    <n v="0"/>
    <n v="3"/>
    <m/>
    <d v="2026-09-30T00:00:00"/>
    <m/>
    <m/>
    <m/>
    <m/>
    <m/>
    <m/>
    <m/>
    <m/>
    <m/>
    <m/>
    <m/>
    <m/>
    <m/>
    <m/>
    <m/>
    <m/>
    <m/>
    <m/>
    <m/>
    <d v="2026-07-31T00:00:00"/>
    <m/>
    <n v="150000"/>
    <m/>
    <m/>
    <s v="Euro"/>
    <n v="69.66"/>
    <m/>
    <m/>
    <m/>
    <m/>
    <n v="66.15000000000001"/>
    <n v="0"/>
    <m/>
    <m/>
    <m/>
    <m/>
    <m/>
    <m/>
    <m/>
    <m/>
    <m/>
    <m/>
    <m/>
    <m/>
    <m/>
    <m/>
    <m/>
    <m/>
    <m/>
    <m/>
    <m/>
    <m/>
    <m/>
  </r>
  <r>
    <m/>
    <s v="V300023"/>
    <s v="2022-0006"/>
    <x v="114"/>
    <m/>
    <s v="Wagon"/>
    <n v="7"/>
    <s v="35 80 4956 107-1"/>
    <x v="41"/>
    <m/>
    <m/>
    <x v="4"/>
    <x v="2"/>
    <n v="1"/>
    <m/>
    <m/>
    <n v="1"/>
    <m/>
    <n v="0"/>
    <n v="1"/>
    <x v="1"/>
    <m/>
    <m/>
    <m/>
    <x v="1"/>
    <m/>
    <m/>
    <m/>
    <d v="2023-01-04T00:00:00"/>
    <d v="2026-12-31T00:00:00"/>
    <n v="730"/>
    <x v="4"/>
    <m/>
    <m/>
    <m/>
    <m/>
    <s v="n.a."/>
    <m/>
    <m/>
    <n v="0"/>
    <n v="3"/>
    <m/>
    <d v="2026-09-30T00:00:00"/>
    <m/>
    <m/>
    <m/>
    <m/>
    <m/>
    <m/>
    <m/>
    <m/>
    <m/>
    <m/>
    <m/>
    <m/>
    <m/>
    <m/>
    <m/>
    <m/>
    <m/>
    <m/>
    <m/>
    <d v="2026-07-31T00:00:00"/>
    <m/>
    <n v="150000"/>
    <m/>
    <m/>
    <s v="Euro"/>
    <n v="69.66"/>
    <m/>
    <m/>
    <m/>
    <m/>
    <n v="66.15000000000001"/>
    <n v="0"/>
    <m/>
    <m/>
    <m/>
    <m/>
    <m/>
    <m/>
    <m/>
    <m/>
    <m/>
    <m/>
    <m/>
    <m/>
    <m/>
    <m/>
    <m/>
    <m/>
    <m/>
    <m/>
    <m/>
    <m/>
    <m/>
  </r>
  <r>
    <m/>
    <s v="V300023"/>
    <s v="2022-0006"/>
    <x v="114"/>
    <m/>
    <s v="Wagon"/>
    <n v="8"/>
    <s v="35 80 4956 108-9"/>
    <x v="41"/>
    <m/>
    <m/>
    <x v="4"/>
    <x v="2"/>
    <n v="1"/>
    <m/>
    <m/>
    <n v="1"/>
    <m/>
    <n v="0"/>
    <n v="1"/>
    <x v="1"/>
    <m/>
    <m/>
    <m/>
    <x v="1"/>
    <m/>
    <m/>
    <m/>
    <d v="2023-01-04T00:00:00"/>
    <d v="2026-12-31T00:00:00"/>
    <n v="730"/>
    <x v="4"/>
    <m/>
    <m/>
    <m/>
    <m/>
    <s v="n.a."/>
    <m/>
    <m/>
    <n v="0"/>
    <n v="3"/>
    <m/>
    <d v="2026-09-30T00:00:00"/>
    <m/>
    <m/>
    <m/>
    <m/>
    <m/>
    <m/>
    <m/>
    <m/>
    <m/>
    <m/>
    <m/>
    <m/>
    <m/>
    <m/>
    <m/>
    <m/>
    <m/>
    <m/>
    <m/>
    <d v="2026-07-31T00:00:00"/>
    <m/>
    <n v="150000"/>
    <m/>
    <m/>
    <s v="Euro"/>
    <n v="69.66"/>
    <m/>
    <m/>
    <m/>
    <m/>
    <n v="66.15000000000001"/>
    <n v="0"/>
    <m/>
    <m/>
    <m/>
    <m/>
    <m/>
    <m/>
    <m/>
    <m/>
    <m/>
    <m/>
    <m/>
    <m/>
    <m/>
    <m/>
    <m/>
    <m/>
    <m/>
    <m/>
    <m/>
    <m/>
    <m/>
  </r>
  <r>
    <m/>
    <s v="V300023"/>
    <s v="2022-0006"/>
    <x v="114"/>
    <m/>
    <s v="Wagon"/>
    <n v="9"/>
    <s v="35 80 4956 111-3"/>
    <x v="41"/>
    <m/>
    <m/>
    <x v="4"/>
    <x v="2"/>
    <n v="1"/>
    <m/>
    <m/>
    <n v="1"/>
    <m/>
    <n v="0"/>
    <n v="1"/>
    <x v="1"/>
    <m/>
    <m/>
    <m/>
    <x v="1"/>
    <m/>
    <m/>
    <m/>
    <d v="2023-01-04T00:00:00"/>
    <d v="2026-12-31T00:00:00"/>
    <n v="730"/>
    <x v="4"/>
    <m/>
    <m/>
    <m/>
    <m/>
    <s v="n.a."/>
    <m/>
    <m/>
    <n v="0"/>
    <n v="3"/>
    <m/>
    <d v="2026-09-30T00:00:00"/>
    <m/>
    <m/>
    <m/>
    <m/>
    <m/>
    <m/>
    <m/>
    <m/>
    <m/>
    <m/>
    <m/>
    <m/>
    <m/>
    <m/>
    <m/>
    <m/>
    <m/>
    <m/>
    <m/>
    <d v="2026-07-31T00:00:00"/>
    <m/>
    <n v="150000"/>
    <m/>
    <m/>
    <s v="Euro"/>
    <n v="69.66"/>
    <m/>
    <m/>
    <m/>
    <m/>
    <n v="66.15000000000001"/>
    <n v="0"/>
    <m/>
    <m/>
    <m/>
    <m/>
    <m/>
    <m/>
    <m/>
    <m/>
    <m/>
    <m/>
    <m/>
    <m/>
    <m/>
    <m/>
    <m/>
    <m/>
    <m/>
    <m/>
    <m/>
    <m/>
    <m/>
  </r>
  <r>
    <m/>
    <s v="V300023"/>
    <s v="2022-0006"/>
    <x v="114"/>
    <m/>
    <s v="Wagon"/>
    <n v="10"/>
    <s v="35 80 4956 113-9"/>
    <x v="41"/>
    <m/>
    <m/>
    <x v="4"/>
    <x v="2"/>
    <n v="1"/>
    <m/>
    <m/>
    <n v="1"/>
    <m/>
    <n v="0"/>
    <n v="1"/>
    <x v="1"/>
    <m/>
    <m/>
    <m/>
    <x v="1"/>
    <m/>
    <m/>
    <m/>
    <d v="2023-01-19T00:00:00"/>
    <d v="2026-12-31T00:00:00"/>
    <n v="730"/>
    <x v="4"/>
    <m/>
    <m/>
    <m/>
    <m/>
    <s v="n.a."/>
    <m/>
    <m/>
    <n v="0"/>
    <n v="3"/>
    <m/>
    <d v="2026-09-30T00:00:00"/>
    <m/>
    <m/>
    <m/>
    <m/>
    <m/>
    <m/>
    <m/>
    <m/>
    <m/>
    <m/>
    <m/>
    <m/>
    <m/>
    <m/>
    <m/>
    <m/>
    <m/>
    <m/>
    <m/>
    <d v="2026-07-31T00:00:00"/>
    <m/>
    <n v="150000"/>
    <m/>
    <m/>
    <s v="Euro"/>
    <n v="69.66"/>
    <m/>
    <m/>
    <m/>
    <m/>
    <n v="66.15000000000001"/>
    <n v="0"/>
    <m/>
    <m/>
    <m/>
    <m/>
    <m/>
    <m/>
    <m/>
    <m/>
    <m/>
    <m/>
    <m/>
    <m/>
    <m/>
    <m/>
    <m/>
    <m/>
    <m/>
    <m/>
    <m/>
    <m/>
    <m/>
  </r>
  <r>
    <m/>
    <s v="V300023"/>
    <s v="2022-0006"/>
    <x v="114"/>
    <m/>
    <s v="Wagon"/>
    <n v="11"/>
    <s v="35 80 4956 114-7"/>
    <x v="41"/>
    <m/>
    <m/>
    <x v="4"/>
    <x v="2"/>
    <n v="1"/>
    <m/>
    <m/>
    <n v="1"/>
    <m/>
    <n v="0"/>
    <n v="1"/>
    <x v="1"/>
    <m/>
    <m/>
    <m/>
    <x v="1"/>
    <m/>
    <m/>
    <m/>
    <d v="2023-01-19T00:00:00"/>
    <d v="2026-12-31T00:00:00"/>
    <n v="730"/>
    <x v="4"/>
    <m/>
    <m/>
    <m/>
    <m/>
    <s v="n.a."/>
    <m/>
    <m/>
    <n v="0"/>
    <n v="3"/>
    <m/>
    <d v="2026-09-30T00:00:00"/>
    <m/>
    <m/>
    <m/>
    <m/>
    <m/>
    <m/>
    <m/>
    <m/>
    <m/>
    <m/>
    <m/>
    <m/>
    <m/>
    <m/>
    <m/>
    <m/>
    <m/>
    <m/>
    <m/>
    <d v="2026-07-31T00:00:00"/>
    <m/>
    <n v="150000"/>
    <m/>
    <m/>
    <s v="Euro"/>
    <n v="69.66"/>
    <m/>
    <m/>
    <m/>
    <m/>
    <n v="66.15000000000001"/>
    <n v="0"/>
    <m/>
    <m/>
    <m/>
    <m/>
    <m/>
    <m/>
    <m/>
    <m/>
    <m/>
    <m/>
    <m/>
    <m/>
    <m/>
    <m/>
    <m/>
    <m/>
    <m/>
    <m/>
    <m/>
    <m/>
    <m/>
  </r>
  <r>
    <m/>
    <s v="V300023"/>
    <s v="2022-0006"/>
    <x v="114"/>
    <m/>
    <s v="Wagon"/>
    <n v="12"/>
    <s v="35 80 4956 115-4"/>
    <x v="41"/>
    <m/>
    <m/>
    <x v="4"/>
    <x v="2"/>
    <n v="1"/>
    <m/>
    <m/>
    <n v="1"/>
    <m/>
    <n v="0"/>
    <n v="1"/>
    <x v="1"/>
    <m/>
    <m/>
    <m/>
    <x v="1"/>
    <m/>
    <m/>
    <m/>
    <d v="2023-01-19T00:00:00"/>
    <d v="2026-12-31T00:00:00"/>
    <n v="730"/>
    <x v="4"/>
    <m/>
    <m/>
    <m/>
    <m/>
    <s v="n.a."/>
    <m/>
    <m/>
    <n v="0"/>
    <n v="3"/>
    <m/>
    <d v="2026-09-30T00:00:00"/>
    <m/>
    <m/>
    <m/>
    <m/>
    <m/>
    <m/>
    <m/>
    <m/>
    <m/>
    <m/>
    <m/>
    <m/>
    <m/>
    <m/>
    <m/>
    <m/>
    <m/>
    <m/>
    <m/>
    <d v="2026-07-31T00:00:00"/>
    <m/>
    <n v="150000"/>
    <m/>
    <m/>
    <s v="Euro"/>
    <n v="69.66"/>
    <m/>
    <m/>
    <m/>
    <m/>
    <n v="66.15000000000001"/>
    <n v="0"/>
    <m/>
    <m/>
    <m/>
    <m/>
    <m/>
    <m/>
    <m/>
    <m/>
    <m/>
    <m/>
    <m/>
    <m/>
    <m/>
    <m/>
    <m/>
    <m/>
    <m/>
    <m/>
    <m/>
    <m/>
    <m/>
  </r>
  <r>
    <m/>
    <s v="V300023"/>
    <s v="2022-0006"/>
    <x v="114"/>
    <m/>
    <s v="Wagon"/>
    <n v="13"/>
    <s v="35 80 4956 116-2"/>
    <x v="41"/>
    <m/>
    <m/>
    <x v="4"/>
    <x v="2"/>
    <n v="1"/>
    <m/>
    <m/>
    <n v="1"/>
    <m/>
    <n v="0"/>
    <n v="1"/>
    <x v="1"/>
    <m/>
    <m/>
    <m/>
    <x v="1"/>
    <m/>
    <m/>
    <m/>
    <d v="2023-01-19T00:00:00"/>
    <d v="2026-12-31T00:00:00"/>
    <n v="730"/>
    <x v="4"/>
    <m/>
    <m/>
    <m/>
    <m/>
    <s v="n.a."/>
    <m/>
    <m/>
    <n v="0"/>
    <n v="3"/>
    <m/>
    <d v="2026-09-30T00:00:00"/>
    <m/>
    <m/>
    <m/>
    <m/>
    <m/>
    <m/>
    <m/>
    <m/>
    <m/>
    <m/>
    <m/>
    <m/>
    <m/>
    <m/>
    <m/>
    <m/>
    <m/>
    <m/>
    <m/>
    <d v="2026-07-31T00:00:00"/>
    <m/>
    <n v="150000"/>
    <m/>
    <m/>
    <s v="Euro"/>
    <n v="69.66"/>
    <m/>
    <m/>
    <m/>
    <m/>
    <n v="66.15000000000001"/>
    <n v="0"/>
    <m/>
    <m/>
    <m/>
    <m/>
    <m/>
    <m/>
    <m/>
    <m/>
    <m/>
    <m/>
    <m/>
    <m/>
    <m/>
    <m/>
    <m/>
    <m/>
    <m/>
    <m/>
    <m/>
    <m/>
    <m/>
  </r>
  <r>
    <m/>
    <s v="V300023"/>
    <s v="2022-0006"/>
    <x v="114"/>
    <m/>
    <s v="Wagon"/>
    <n v="14"/>
    <s v="35 80 4956 117-0"/>
    <x v="41"/>
    <m/>
    <m/>
    <x v="4"/>
    <x v="2"/>
    <n v="1"/>
    <m/>
    <m/>
    <n v="1"/>
    <m/>
    <n v="0"/>
    <n v="1"/>
    <x v="1"/>
    <m/>
    <m/>
    <m/>
    <x v="1"/>
    <m/>
    <m/>
    <m/>
    <d v="2023-01-19T00:00:00"/>
    <d v="2026-12-31T00:00:00"/>
    <n v="730"/>
    <x v="4"/>
    <m/>
    <m/>
    <m/>
    <m/>
    <s v="n.a."/>
    <m/>
    <m/>
    <n v="0"/>
    <n v="3"/>
    <m/>
    <d v="2026-09-30T00:00:00"/>
    <m/>
    <m/>
    <m/>
    <m/>
    <m/>
    <m/>
    <m/>
    <m/>
    <m/>
    <m/>
    <m/>
    <m/>
    <m/>
    <m/>
    <m/>
    <m/>
    <m/>
    <m/>
    <m/>
    <d v="2026-07-31T00:00:00"/>
    <m/>
    <n v="150000"/>
    <m/>
    <m/>
    <s v="Euro"/>
    <n v="69.66"/>
    <m/>
    <m/>
    <m/>
    <m/>
    <n v="66.15000000000001"/>
    <n v="0"/>
    <m/>
    <m/>
    <m/>
    <m/>
    <m/>
    <m/>
    <m/>
    <m/>
    <m/>
    <m/>
    <m/>
    <m/>
    <m/>
    <m/>
    <m/>
    <m/>
    <m/>
    <m/>
    <m/>
    <m/>
    <m/>
  </r>
  <r>
    <m/>
    <s v="V300023"/>
    <s v="2022-0006"/>
    <x v="114"/>
    <m/>
    <s v="Wagon"/>
    <n v="15"/>
    <s v="35 80 4956 118-8"/>
    <x v="41"/>
    <m/>
    <m/>
    <x v="4"/>
    <x v="2"/>
    <n v="1"/>
    <m/>
    <m/>
    <n v="1"/>
    <m/>
    <n v="0"/>
    <n v="1"/>
    <x v="1"/>
    <m/>
    <m/>
    <m/>
    <x v="1"/>
    <m/>
    <m/>
    <m/>
    <d v="2023-01-19T00:00:00"/>
    <d v="2026-12-31T00:00:00"/>
    <n v="730"/>
    <x v="4"/>
    <m/>
    <m/>
    <m/>
    <m/>
    <s v="n.a."/>
    <m/>
    <m/>
    <n v="0"/>
    <n v="3"/>
    <m/>
    <d v="2026-09-30T00:00:00"/>
    <m/>
    <m/>
    <m/>
    <m/>
    <m/>
    <m/>
    <m/>
    <m/>
    <m/>
    <m/>
    <m/>
    <m/>
    <m/>
    <m/>
    <m/>
    <m/>
    <m/>
    <m/>
    <m/>
    <d v="2026-07-31T00:00:00"/>
    <m/>
    <n v="150000"/>
    <m/>
    <m/>
    <s v="Euro"/>
    <n v="69.66"/>
    <m/>
    <m/>
    <m/>
    <m/>
    <n v="66.15000000000001"/>
    <n v="0"/>
    <m/>
    <m/>
    <m/>
    <m/>
    <m/>
    <m/>
    <m/>
    <m/>
    <m/>
    <m/>
    <m/>
    <m/>
    <m/>
    <m/>
    <m/>
    <m/>
    <m/>
    <m/>
    <m/>
    <m/>
    <m/>
  </r>
  <r>
    <m/>
    <s v="V300023"/>
    <s v="2022-0006"/>
    <x v="114"/>
    <m/>
    <s v="Wagon"/>
    <n v="16"/>
    <s v="35 80 4956 119-6"/>
    <x v="41"/>
    <m/>
    <m/>
    <x v="4"/>
    <x v="2"/>
    <n v="1"/>
    <m/>
    <m/>
    <n v="1"/>
    <m/>
    <n v="0"/>
    <n v="1"/>
    <x v="1"/>
    <m/>
    <m/>
    <m/>
    <x v="1"/>
    <m/>
    <m/>
    <m/>
    <d v="2023-01-19T00:00:00"/>
    <d v="2026-12-31T00:00:00"/>
    <n v="730"/>
    <x v="4"/>
    <m/>
    <m/>
    <m/>
    <m/>
    <s v="n.a."/>
    <m/>
    <m/>
    <n v="0"/>
    <n v="3"/>
    <m/>
    <d v="2026-09-30T00:00:00"/>
    <m/>
    <m/>
    <m/>
    <m/>
    <m/>
    <m/>
    <m/>
    <m/>
    <m/>
    <m/>
    <m/>
    <m/>
    <m/>
    <m/>
    <m/>
    <m/>
    <m/>
    <m/>
    <m/>
    <d v="2026-07-31T00:00:00"/>
    <m/>
    <n v="150000"/>
    <m/>
    <m/>
    <s v="Euro"/>
    <n v="69.66"/>
    <m/>
    <m/>
    <m/>
    <m/>
    <n v="66.15000000000001"/>
    <n v="0"/>
    <m/>
    <m/>
    <m/>
    <m/>
    <m/>
    <m/>
    <m/>
    <m/>
    <m/>
    <m/>
    <m/>
    <m/>
    <m/>
    <m/>
    <m/>
    <m/>
    <m/>
    <m/>
    <m/>
    <m/>
    <m/>
  </r>
  <r>
    <m/>
    <s v="V300023"/>
    <s v="2022-0006"/>
    <x v="114"/>
    <m/>
    <s v="Wagon"/>
    <n v="17"/>
    <s v="35 80 4956 120-4"/>
    <x v="41"/>
    <m/>
    <m/>
    <x v="4"/>
    <x v="2"/>
    <n v="1"/>
    <m/>
    <m/>
    <n v="1"/>
    <m/>
    <n v="0"/>
    <n v="1"/>
    <x v="1"/>
    <m/>
    <m/>
    <m/>
    <x v="1"/>
    <m/>
    <m/>
    <m/>
    <d v="2023-01-19T00:00:00"/>
    <d v="2026-12-31T00:00:00"/>
    <n v="730"/>
    <x v="4"/>
    <m/>
    <m/>
    <m/>
    <m/>
    <s v="n.a."/>
    <m/>
    <m/>
    <n v="0"/>
    <n v="3"/>
    <m/>
    <d v="2026-09-30T00:00:00"/>
    <m/>
    <m/>
    <m/>
    <m/>
    <m/>
    <m/>
    <m/>
    <m/>
    <m/>
    <m/>
    <m/>
    <m/>
    <m/>
    <m/>
    <m/>
    <m/>
    <m/>
    <m/>
    <m/>
    <d v="2026-07-31T00:00:00"/>
    <m/>
    <n v="150000"/>
    <m/>
    <m/>
    <s v="Euro"/>
    <n v="69.66"/>
    <m/>
    <m/>
    <m/>
    <m/>
    <n v="66.15000000000001"/>
    <n v="0"/>
    <m/>
    <m/>
    <m/>
    <m/>
    <m/>
    <m/>
    <m/>
    <m/>
    <m/>
    <m/>
    <m/>
    <m/>
    <m/>
    <m/>
    <m/>
    <m/>
    <m/>
    <m/>
    <m/>
    <m/>
    <m/>
  </r>
  <r>
    <m/>
    <s v="V300023"/>
    <s v="2022-0006"/>
    <x v="114"/>
    <m/>
    <s v="Wagon"/>
    <n v="18"/>
    <s v="35 80 4956 121-2"/>
    <x v="41"/>
    <m/>
    <m/>
    <x v="4"/>
    <x v="2"/>
    <n v="1"/>
    <m/>
    <m/>
    <n v="1"/>
    <m/>
    <n v="0"/>
    <n v="1"/>
    <x v="1"/>
    <m/>
    <m/>
    <m/>
    <x v="1"/>
    <m/>
    <m/>
    <m/>
    <d v="2023-01-19T00:00:00"/>
    <d v="2026-12-31T00:00:00"/>
    <n v="730"/>
    <x v="4"/>
    <m/>
    <m/>
    <m/>
    <m/>
    <s v="n.a."/>
    <m/>
    <m/>
    <n v="0"/>
    <n v="3"/>
    <m/>
    <d v="2026-09-30T00:00:00"/>
    <m/>
    <m/>
    <m/>
    <m/>
    <m/>
    <m/>
    <m/>
    <m/>
    <m/>
    <m/>
    <m/>
    <m/>
    <m/>
    <m/>
    <m/>
    <m/>
    <m/>
    <m/>
    <m/>
    <d v="2026-07-31T00:00:00"/>
    <m/>
    <n v="150000"/>
    <m/>
    <m/>
    <s v="Euro"/>
    <n v="69.66"/>
    <m/>
    <m/>
    <m/>
    <m/>
    <n v="66.15000000000001"/>
    <n v="0"/>
    <m/>
    <m/>
    <m/>
    <m/>
    <m/>
    <m/>
    <m/>
    <m/>
    <m/>
    <m/>
    <m/>
    <m/>
    <m/>
    <m/>
    <m/>
    <m/>
    <m/>
    <m/>
    <m/>
    <m/>
    <m/>
  </r>
  <r>
    <m/>
    <s v="V300023"/>
    <s v="2022-0006"/>
    <x v="114"/>
    <m/>
    <s v="Wagon"/>
    <n v="19"/>
    <s v="35 80 4956 122-0"/>
    <x v="41"/>
    <m/>
    <m/>
    <x v="4"/>
    <x v="2"/>
    <n v="1"/>
    <m/>
    <m/>
    <n v="1"/>
    <m/>
    <n v="0"/>
    <n v="1"/>
    <x v="1"/>
    <m/>
    <m/>
    <m/>
    <x v="1"/>
    <m/>
    <m/>
    <m/>
    <d v="2023-01-19T00:00:00"/>
    <d v="2026-12-31T00:00:00"/>
    <n v="730"/>
    <x v="4"/>
    <m/>
    <m/>
    <m/>
    <m/>
    <s v="n.a."/>
    <m/>
    <m/>
    <n v="0"/>
    <n v="3"/>
    <m/>
    <d v="2026-09-30T00:00:00"/>
    <m/>
    <m/>
    <m/>
    <m/>
    <m/>
    <m/>
    <m/>
    <m/>
    <m/>
    <m/>
    <m/>
    <m/>
    <m/>
    <m/>
    <m/>
    <m/>
    <m/>
    <m/>
    <m/>
    <d v="2026-07-31T00:00:00"/>
    <m/>
    <n v="150000"/>
    <m/>
    <m/>
    <s v="Euro"/>
    <n v="69.66"/>
    <m/>
    <m/>
    <m/>
    <m/>
    <n v="66.15000000000001"/>
    <n v="0"/>
    <m/>
    <m/>
    <m/>
    <m/>
    <m/>
    <m/>
    <m/>
    <m/>
    <m/>
    <m/>
    <m/>
    <m/>
    <m/>
    <m/>
    <m/>
    <m/>
    <m/>
    <m/>
    <m/>
    <m/>
    <m/>
  </r>
  <r>
    <m/>
    <s v="V300023"/>
    <s v="2022-0006"/>
    <x v="114"/>
    <m/>
    <s v="Wagon"/>
    <n v="20"/>
    <s v="35 80 4956 123-8"/>
    <x v="41"/>
    <m/>
    <m/>
    <x v="4"/>
    <x v="2"/>
    <n v="1"/>
    <m/>
    <m/>
    <n v="1"/>
    <m/>
    <n v="0"/>
    <n v="1"/>
    <x v="1"/>
    <m/>
    <m/>
    <m/>
    <x v="1"/>
    <m/>
    <m/>
    <m/>
    <d v="2023-01-19T00:00:00"/>
    <d v="2026-12-31T00:00:00"/>
    <n v="730"/>
    <x v="4"/>
    <m/>
    <m/>
    <m/>
    <m/>
    <s v="n.a."/>
    <m/>
    <m/>
    <n v="0"/>
    <n v="3"/>
    <m/>
    <d v="2026-09-30T00:00:00"/>
    <m/>
    <m/>
    <m/>
    <m/>
    <m/>
    <m/>
    <m/>
    <m/>
    <m/>
    <m/>
    <m/>
    <m/>
    <m/>
    <m/>
    <m/>
    <m/>
    <m/>
    <m/>
    <m/>
    <d v="2026-07-31T00:00:00"/>
    <m/>
    <n v="150000"/>
    <m/>
    <m/>
    <s v="Euro"/>
    <n v="69.66"/>
    <m/>
    <m/>
    <m/>
    <m/>
    <n v="66.15000000000001"/>
    <n v="0"/>
    <m/>
    <m/>
    <m/>
    <m/>
    <m/>
    <m/>
    <m/>
    <m/>
    <m/>
    <m/>
    <m/>
    <m/>
    <m/>
    <m/>
    <m/>
    <m/>
    <m/>
    <m/>
    <m/>
    <m/>
    <m/>
  </r>
  <r>
    <m/>
    <s v="V300023"/>
    <s v="2022-0006"/>
    <x v="114"/>
    <m/>
    <s v="Wagon"/>
    <n v="21"/>
    <s v="35 80 4956 124-6"/>
    <x v="41"/>
    <m/>
    <m/>
    <x v="4"/>
    <x v="2"/>
    <n v="1"/>
    <m/>
    <m/>
    <n v="1"/>
    <m/>
    <n v="0"/>
    <n v="1"/>
    <x v="1"/>
    <m/>
    <m/>
    <m/>
    <x v="1"/>
    <m/>
    <m/>
    <m/>
    <d v="2023-01-19T00:00:00"/>
    <d v="2026-12-31T00:00:00"/>
    <n v="730"/>
    <x v="4"/>
    <m/>
    <m/>
    <m/>
    <m/>
    <s v="n.a."/>
    <m/>
    <m/>
    <n v="0"/>
    <n v="3"/>
    <m/>
    <d v="2026-09-30T00:00:00"/>
    <m/>
    <m/>
    <m/>
    <m/>
    <m/>
    <m/>
    <m/>
    <m/>
    <m/>
    <m/>
    <m/>
    <m/>
    <m/>
    <m/>
    <m/>
    <m/>
    <m/>
    <m/>
    <m/>
    <d v="2026-07-31T00:00:00"/>
    <m/>
    <n v="150000"/>
    <m/>
    <m/>
    <s v="Euro"/>
    <n v="69.66"/>
    <m/>
    <m/>
    <m/>
    <m/>
    <n v="66.15000000000001"/>
    <n v="0"/>
    <m/>
    <m/>
    <m/>
    <m/>
    <m/>
    <m/>
    <m/>
    <m/>
    <m/>
    <m/>
    <m/>
    <m/>
    <m/>
    <m/>
    <m/>
    <m/>
    <m/>
    <m/>
    <m/>
    <m/>
    <m/>
  </r>
  <r>
    <m/>
    <s v="V300023"/>
    <s v="2022-0006"/>
    <x v="114"/>
    <m/>
    <s v="Wagon"/>
    <n v="22"/>
    <s v="35 80 4956 125-3"/>
    <x v="41"/>
    <m/>
    <m/>
    <x v="4"/>
    <x v="2"/>
    <n v="1"/>
    <m/>
    <m/>
    <n v="1"/>
    <m/>
    <n v="0"/>
    <n v="1"/>
    <x v="1"/>
    <m/>
    <m/>
    <m/>
    <x v="1"/>
    <m/>
    <m/>
    <m/>
    <d v="2023-01-19T00:00:00"/>
    <d v="2026-12-31T00:00:00"/>
    <n v="730"/>
    <x v="4"/>
    <m/>
    <m/>
    <m/>
    <m/>
    <s v="n.a."/>
    <m/>
    <m/>
    <n v="0"/>
    <n v="3"/>
    <m/>
    <d v="2026-09-30T00:00:00"/>
    <m/>
    <m/>
    <m/>
    <m/>
    <m/>
    <m/>
    <m/>
    <m/>
    <m/>
    <m/>
    <m/>
    <m/>
    <m/>
    <m/>
    <m/>
    <m/>
    <m/>
    <m/>
    <m/>
    <d v="2026-07-31T00:00:00"/>
    <m/>
    <n v="150000"/>
    <m/>
    <m/>
    <s v="Euro"/>
    <n v="69.66"/>
    <m/>
    <m/>
    <m/>
    <m/>
    <n v="66.15000000000001"/>
    <n v="0"/>
    <m/>
    <m/>
    <m/>
    <m/>
    <m/>
    <m/>
    <m/>
    <m/>
    <m/>
    <m/>
    <m/>
    <m/>
    <m/>
    <m/>
    <m/>
    <m/>
    <m/>
    <m/>
    <m/>
    <m/>
    <m/>
  </r>
  <r>
    <m/>
    <s v="V300023"/>
    <s v="2022-0006"/>
    <x v="114"/>
    <m/>
    <s v="Wagon"/>
    <n v="23"/>
    <s v="35 80 4956 126-1"/>
    <x v="41"/>
    <m/>
    <m/>
    <x v="4"/>
    <x v="2"/>
    <n v="1"/>
    <m/>
    <m/>
    <n v="1"/>
    <m/>
    <n v="0"/>
    <n v="1"/>
    <x v="1"/>
    <m/>
    <m/>
    <m/>
    <x v="1"/>
    <m/>
    <m/>
    <m/>
    <d v="2023-01-19T00:00:00"/>
    <d v="2026-12-31T00:00:00"/>
    <n v="730"/>
    <x v="4"/>
    <m/>
    <m/>
    <m/>
    <m/>
    <s v="n.a."/>
    <m/>
    <m/>
    <n v="0"/>
    <n v="3"/>
    <m/>
    <d v="2026-09-30T00:00:00"/>
    <m/>
    <m/>
    <m/>
    <m/>
    <m/>
    <m/>
    <m/>
    <m/>
    <m/>
    <m/>
    <m/>
    <m/>
    <m/>
    <m/>
    <m/>
    <m/>
    <m/>
    <m/>
    <m/>
    <d v="2026-07-31T00:00:00"/>
    <m/>
    <n v="150000"/>
    <m/>
    <m/>
    <s v="Euro"/>
    <n v="69.66"/>
    <m/>
    <m/>
    <m/>
    <m/>
    <n v="66.15000000000001"/>
    <n v="0"/>
    <m/>
    <m/>
    <m/>
    <m/>
    <m/>
    <m/>
    <m/>
    <m/>
    <m/>
    <m/>
    <m/>
    <m/>
    <m/>
    <m/>
    <m/>
    <m/>
    <m/>
    <m/>
    <m/>
    <m/>
    <m/>
  </r>
  <r>
    <m/>
    <s v="V300023"/>
    <s v="2022-0006"/>
    <x v="114"/>
    <m/>
    <s v="Wagon"/>
    <n v="24"/>
    <s v="35 80 4956 127-9"/>
    <x v="41"/>
    <m/>
    <m/>
    <x v="4"/>
    <x v="2"/>
    <n v="1"/>
    <m/>
    <m/>
    <n v="1"/>
    <m/>
    <n v="0"/>
    <n v="1"/>
    <x v="1"/>
    <m/>
    <m/>
    <m/>
    <x v="1"/>
    <m/>
    <m/>
    <m/>
    <d v="2023-01-19T00:00:00"/>
    <d v="2026-12-31T00:00:00"/>
    <n v="730"/>
    <x v="4"/>
    <m/>
    <m/>
    <m/>
    <m/>
    <s v="n.a."/>
    <m/>
    <m/>
    <n v="0"/>
    <n v="3"/>
    <m/>
    <d v="2026-09-30T00:00:00"/>
    <m/>
    <m/>
    <m/>
    <m/>
    <m/>
    <m/>
    <m/>
    <m/>
    <m/>
    <m/>
    <m/>
    <m/>
    <m/>
    <m/>
    <m/>
    <m/>
    <m/>
    <m/>
    <m/>
    <d v="2026-07-31T00:00:00"/>
    <m/>
    <n v="150000"/>
    <m/>
    <m/>
    <s v="Euro"/>
    <n v="69.66"/>
    <m/>
    <m/>
    <m/>
    <m/>
    <n v="66.15000000000001"/>
    <n v="0"/>
    <m/>
    <m/>
    <m/>
    <m/>
    <m/>
    <m/>
    <m/>
    <m/>
    <m/>
    <m/>
    <m/>
    <m/>
    <m/>
    <m/>
    <m/>
    <m/>
    <m/>
    <m/>
    <m/>
    <m/>
    <m/>
  </r>
  <r>
    <m/>
    <s v="V300023"/>
    <s v="2022-0006"/>
    <x v="114"/>
    <m/>
    <s v="Wagon"/>
    <n v="25"/>
    <s v="35 80 4956 128-7"/>
    <x v="41"/>
    <m/>
    <m/>
    <x v="4"/>
    <x v="2"/>
    <n v="1"/>
    <m/>
    <m/>
    <n v="1"/>
    <m/>
    <n v="0"/>
    <n v="1"/>
    <x v="1"/>
    <m/>
    <m/>
    <m/>
    <x v="1"/>
    <m/>
    <m/>
    <m/>
    <d v="2023-01-19T00:00:00"/>
    <d v="2026-12-31T00:00:00"/>
    <n v="730"/>
    <x v="4"/>
    <m/>
    <m/>
    <m/>
    <m/>
    <s v="n.a."/>
    <m/>
    <m/>
    <n v="0"/>
    <n v="3"/>
    <m/>
    <d v="2026-09-30T00:00:00"/>
    <m/>
    <m/>
    <m/>
    <m/>
    <m/>
    <m/>
    <m/>
    <m/>
    <m/>
    <m/>
    <m/>
    <m/>
    <m/>
    <m/>
    <m/>
    <m/>
    <m/>
    <m/>
    <m/>
    <d v="2026-07-31T00:00:00"/>
    <m/>
    <n v="150000"/>
    <m/>
    <m/>
    <s v="Euro"/>
    <n v="69.66"/>
    <m/>
    <m/>
    <m/>
    <m/>
    <n v="66.15000000000001"/>
    <n v="0"/>
    <m/>
    <m/>
    <m/>
    <m/>
    <m/>
    <m/>
    <m/>
    <m/>
    <m/>
    <m/>
    <m/>
    <m/>
    <m/>
    <m/>
    <m/>
    <m/>
    <m/>
    <m/>
    <m/>
    <m/>
    <m/>
  </r>
  <r>
    <s v="LOA ok CMI 20.06.25"/>
    <s v="V300026"/>
    <s v="2023-0005"/>
    <x v="115"/>
    <m/>
    <s v="Header"/>
    <m/>
    <m/>
    <x v="41"/>
    <s v="ITA"/>
    <s v="South EU"/>
    <x v="4"/>
    <x v="2"/>
    <n v="14"/>
    <m/>
    <m/>
    <n v="0"/>
    <n v="14"/>
    <n v="0"/>
    <n v="14"/>
    <x v="3"/>
    <m/>
    <m/>
    <m/>
    <x v="1"/>
    <s v="verlängert gem. Nachtrag 1 MV 2021-0005, Pönale falls früher kündigt"/>
    <d v="2023-04-01T00:00:00"/>
    <d v="2025-03-31T00:00:00"/>
    <m/>
    <m/>
    <n v="730"/>
    <x v="4"/>
    <m/>
    <m/>
    <m/>
    <m/>
    <s v="n.a."/>
    <m/>
    <m/>
    <n v="0"/>
    <n v="3"/>
    <m/>
    <m/>
    <m/>
    <m/>
    <m/>
    <m/>
    <m/>
    <m/>
    <m/>
    <m/>
    <n v="730"/>
    <s v="B"/>
    <n v="30"/>
    <n v="1.4"/>
    <s v="CHE"/>
    <s v="2 Mths Cash Deposit"/>
    <s v="Y"/>
    <s v="N"/>
    <m/>
    <m/>
    <n v="1"/>
    <m/>
    <s v="Not Started"/>
    <n v="150000"/>
    <m/>
    <m/>
    <s v="Euro"/>
    <n v="69.88"/>
    <n v="-4"/>
    <n v="0"/>
    <m/>
    <n v="0"/>
    <n v="65.88"/>
    <n v="0"/>
    <n v="0"/>
    <m/>
    <n v="0.052"/>
    <n v="13.35"/>
    <n v="0"/>
    <n v="13.35"/>
    <n v="9.08"/>
    <n v="-4"/>
    <n v="5.08"/>
    <n v="47.45"/>
    <s v="0.00"/>
    <n v="47.45"/>
    <n v="0.9626975763962063"/>
    <n v="1.77"/>
    <n v="45.67999999999999"/>
    <n v="50.68"/>
    <n v="2100000"/>
    <n v="0"/>
    <s v="N"/>
    <n v="0"/>
    <n v="335724.48"/>
  </r>
  <r>
    <m/>
    <s v="V300026"/>
    <s v="2023-0005"/>
    <x v="115"/>
    <m/>
    <s v="Wagon"/>
    <n v="1"/>
    <s v="37 80 4956 211-9"/>
    <x v="41"/>
    <m/>
    <m/>
    <x v="4"/>
    <x v="2"/>
    <n v="1"/>
    <m/>
    <m/>
    <m/>
    <n v="1"/>
    <n v="0"/>
    <n v="1"/>
    <x v="1"/>
    <m/>
    <m/>
    <m/>
    <x v="1"/>
    <m/>
    <m/>
    <m/>
    <d v="2023-04-01T00:00:00"/>
    <d v="2026-12-31T00:00:00"/>
    <n v="730"/>
    <x v="4"/>
    <m/>
    <m/>
    <m/>
    <m/>
    <s v="n.a."/>
    <m/>
    <m/>
    <n v="0"/>
    <n v="3"/>
    <m/>
    <d v="2026-09-30T00:00:00"/>
    <m/>
    <m/>
    <m/>
    <m/>
    <m/>
    <m/>
    <m/>
    <m/>
    <m/>
    <m/>
    <m/>
    <m/>
    <m/>
    <m/>
    <m/>
    <m/>
    <m/>
    <m/>
    <m/>
    <d v="2026-07-31T00:00:00"/>
    <m/>
    <n v="150000"/>
    <m/>
    <m/>
    <s v="Euro"/>
    <n v="69.88"/>
    <m/>
    <m/>
    <m/>
    <m/>
    <n v="66.43000000000001"/>
    <m/>
    <m/>
    <m/>
    <m/>
    <m/>
    <m/>
    <m/>
    <m/>
    <m/>
    <m/>
    <m/>
    <m/>
    <m/>
    <m/>
    <m/>
    <m/>
    <m/>
    <m/>
    <m/>
    <m/>
    <m/>
    <m/>
  </r>
  <r>
    <m/>
    <s v="V300026"/>
    <s v="2023-0005"/>
    <x v="115"/>
    <m/>
    <s v="Wagon"/>
    <n v="2"/>
    <s v="37 80 4956 213-5"/>
    <x v="41"/>
    <m/>
    <m/>
    <x v="4"/>
    <x v="2"/>
    <n v="1"/>
    <m/>
    <m/>
    <m/>
    <n v="1"/>
    <n v="0"/>
    <n v="1"/>
    <x v="1"/>
    <m/>
    <m/>
    <m/>
    <x v="1"/>
    <m/>
    <m/>
    <m/>
    <d v="2023-04-01T00:00:00"/>
    <d v="2026-12-31T00:00:00"/>
    <n v="730"/>
    <x v="4"/>
    <m/>
    <m/>
    <m/>
    <m/>
    <s v="n.a."/>
    <m/>
    <m/>
    <n v="0"/>
    <n v="3"/>
    <m/>
    <d v="2026-09-30T00:00:00"/>
    <m/>
    <m/>
    <m/>
    <m/>
    <m/>
    <m/>
    <m/>
    <m/>
    <m/>
    <m/>
    <m/>
    <m/>
    <m/>
    <m/>
    <m/>
    <m/>
    <m/>
    <m/>
    <m/>
    <d v="2026-07-31T00:00:00"/>
    <m/>
    <n v="150000"/>
    <m/>
    <m/>
    <s v="Euro"/>
    <n v="69.88"/>
    <m/>
    <m/>
    <m/>
    <m/>
    <n v="66.43000000000001"/>
    <m/>
    <m/>
    <m/>
    <m/>
    <m/>
    <m/>
    <m/>
    <m/>
    <m/>
    <m/>
    <m/>
    <m/>
    <m/>
    <m/>
    <m/>
    <m/>
    <m/>
    <m/>
    <m/>
    <m/>
    <m/>
    <m/>
  </r>
  <r>
    <m/>
    <s v="V300026"/>
    <s v="2023-0005"/>
    <x v="115"/>
    <m/>
    <s v="Wagon"/>
    <n v="3"/>
    <s v="37 80 4956 214-3"/>
    <x v="41"/>
    <m/>
    <m/>
    <x v="4"/>
    <x v="2"/>
    <n v="1"/>
    <m/>
    <m/>
    <m/>
    <n v="1"/>
    <n v="0"/>
    <n v="1"/>
    <x v="1"/>
    <m/>
    <m/>
    <m/>
    <x v="1"/>
    <m/>
    <m/>
    <m/>
    <d v="2023-04-01T00:00:00"/>
    <d v="2026-12-31T00:00:00"/>
    <n v="730"/>
    <x v="4"/>
    <m/>
    <m/>
    <m/>
    <m/>
    <s v="n.a."/>
    <m/>
    <m/>
    <n v="0"/>
    <n v="3"/>
    <m/>
    <d v="2026-09-30T00:00:00"/>
    <m/>
    <m/>
    <m/>
    <m/>
    <m/>
    <m/>
    <m/>
    <m/>
    <m/>
    <m/>
    <m/>
    <m/>
    <m/>
    <m/>
    <m/>
    <m/>
    <m/>
    <m/>
    <m/>
    <d v="2026-07-31T00:00:00"/>
    <m/>
    <n v="150000"/>
    <m/>
    <m/>
    <s v="Euro"/>
    <n v="69.88"/>
    <m/>
    <m/>
    <m/>
    <m/>
    <n v="66.43000000000001"/>
    <m/>
    <m/>
    <m/>
    <m/>
    <m/>
    <m/>
    <m/>
    <m/>
    <m/>
    <m/>
    <m/>
    <m/>
    <m/>
    <m/>
    <m/>
    <m/>
    <m/>
    <m/>
    <m/>
    <m/>
    <m/>
    <m/>
  </r>
  <r>
    <m/>
    <s v="V300026"/>
    <s v="2023-0005"/>
    <x v="115"/>
    <m/>
    <s v="Wagon"/>
    <n v="4"/>
    <s v="37 80 4956 215-0"/>
    <x v="41"/>
    <m/>
    <m/>
    <x v="4"/>
    <x v="2"/>
    <n v="1"/>
    <m/>
    <m/>
    <m/>
    <n v="1"/>
    <n v="0"/>
    <n v="1"/>
    <x v="1"/>
    <m/>
    <m/>
    <m/>
    <x v="1"/>
    <m/>
    <m/>
    <m/>
    <d v="2023-04-01T00:00:00"/>
    <d v="2026-12-31T00:00:00"/>
    <n v="730"/>
    <x v="4"/>
    <m/>
    <m/>
    <m/>
    <m/>
    <s v="n.a."/>
    <m/>
    <m/>
    <n v="0"/>
    <n v="3"/>
    <m/>
    <d v="2026-09-30T00:00:00"/>
    <m/>
    <m/>
    <m/>
    <m/>
    <m/>
    <m/>
    <m/>
    <m/>
    <m/>
    <m/>
    <m/>
    <m/>
    <m/>
    <m/>
    <m/>
    <m/>
    <m/>
    <m/>
    <m/>
    <d v="2026-07-31T00:00:00"/>
    <m/>
    <n v="150000"/>
    <m/>
    <m/>
    <s v="Euro"/>
    <n v="69.88"/>
    <m/>
    <m/>
    <m/>
    <m/>
    <n v="66.43000000000001"/>
    <m/>
    <m/>
    <m/>
    <m/>
    <m/>
    <m/>
    <m/>
    <m/>
    <m/>
    <m/>
    <m/>
    <m/>
    <m/>
    <m/>
    <m/>
    <m/>
    <m/>
    <m/>
    <m/>
    <m/>
    <m/>
    <m/>
  </r>
  <r>
    <m/>
    <s v="V300026"/>
    <s v="2023-0005"/>
    <x v="115"/>
    <m/>
    <s v="Wagon"/>
    <n v="5"/>
    <s v="37 80 4956 220-0"/>
    <x v="41"/>
    <m/>
    <m/>
    <x v="4"/>
    <x v="2"/>
    <n v="1"/>
    <m/>
    <m/>
    <m/>
    <n v="1"/>
    <n v="0"/>
    <n v="1"/>
    <x v="1"/>
    <m/>
    <m/>
    <m/>
    <x v="1"/>
    <m/>
    <m/>
    <m/>
    <d v="2023-04-01T00:00:00"/>
    <d v="2026-12-31T00:00:00"/>
    <n v="730"/>
    <x v="4"/>
    <m/>
    <m/>
    <m/>
    <m/>
    <s v="n.a."/>
    <m/>
    <m/>
    <n v="0"/>
    <n v="3"/>
    <m/>
    <d v="2026-09-30T00:00:00"/>
    <m/>
    <m/>
    <m/>
    <m/>
    <m/>
    <m/>
    <m/>
    <m/>
    <m/>
    <m/>
    <m/>
    <m/>
    <m/>
    <m/>
    <m/>
    <m/>
    <m/>
    <m/>
    <m/>
    <d v="2026-07-31T00:00:00"/>
    <m/>
    <n v="150000"/>
    <m/>
    <m/>
    <s v="Euro"/>
    <n v="69.88"/>
    <m/>
    <m/>
    <m/>
    <m/>
    <n v="66.43000000000001"/>
    <m/>
    <m/>
    <m/>
    <m/>
    <m/>
    <m/>
    <m/>
    <m/>
    <m/>
    <m/>
    <m/>
    <m/>
    <m/>
    <m/>
    <m/>
    <m/>
    <m/>
    <m/>
    <m/>
    <m/>
    <m/>
    <m/>
  </r>
  <r>
    <m/>
    <s v="V300026"/>
    <s v="2023-0005"/>
    <x v="115"/>
    <m/>
    <s v="Wagon"/>
    <n v="6"/>
    <s v="37 80 4956 221-8"/>
    <x v="41"/>
    <m/>
    <m/>
    <x v="4"/>
    <x v="2"/>
    <n v="1"/>
    <m/>
    <m/>
    <m/>
    <n v="1"/>
    <n v="0"/>
    <n v="1"/>
    <x v="1"/>
    <m/>
    <m/>
    <m/>
    <x v="1"/>
    <m/>
    <m/>
    <m/>
    <d v="2023-04-01T00:00:00"/>
    <d v="2026-12-31T00:00:00"/>
    <n v="730"/>
    <x v="4"/>
    <m/>
    <m/>
    <m/>
    <m/>
    <s v="n.a."/>
    <m/>
    <m/>
    <n v="0"/>
    <n v="3"/>
    <m/>
    <d v="2026-09-30T00:00:00"/>
    <m/>
    <m/>
    <m/>
    <m/>
    <m/>
    <m/>
    <m/>
    <m/>
    <m/>
    <m/>
    <m/>
    <m/>
    <m/>
    <m/>
    <m/>
    <m/>
    <m/>
    <m/>
    <m/>
    <d v="2026-07-31T00:00:00"/>
    <m/>
    <n v="150000"/>
    <m/>
    <m/>
    <s v="Euro"/>
    <n v="69.88"/>
    <m/>
    <m/>
    <m/>
    <m/>
    <n v="66.43000000000001"/>
    <m/>
    <m/>
    <m/>
    <m/>
    <m/>
    <m/>
    <m/>
    <m/>
    <m/>
    <m/>
    <m/>
    <m/>
    <m/>
    <m/>
    <m/>
    <m/>
    <m/>
    <m/>
    <m/>
    <m/>
    <m/>
    <m/>
  </r>
  <r>
    <m/>
    <s v="V300026"/>
    <s v="2023-0005"/>
    <x v="115"/>
    <m/>
    <s v="Wagon"/>
    <n v="7"/>
    <s v="37 80 4956 222-6"/>
    <x v="41"/>
    <m/>
    <m/>
    <x v="4"/>
    <x v="2"/>
    <n v="1"/>
    <m/>
    <m/>
    <m/>
    <n v="1"/>
    <n v="0"/>
    <n v="1"/>
    <x v="1"/>
    <m/>
    <m/>
    <m/>
    <x v="1"/>
    <m/>
    <m/>
    <m/>
    <d v="2023-04-01T00:00:00"/>
    <d v="2026-12-31T00:00:00"/>
    <n v="730"/>
    <x v="4"/>
    <m/>
    <m/>
    <m/>
    <m/>
    <s v="n.a."/>
    <m/>
    <m/>
    <n v="0"/>
    <n v="3"/>
    <m/>
    <d v="2026-09-30T00:00:00"/>
    <m/>
    <m/>
    <m/>
    <m/>
    <m/>
    <m/>
    <m/>
    <m/>
    <m/>
    <m/>
    <m/>
    <m/>
    <m/>
    <m/>
    <m/>
    <m/>
    <m/>
    <m/>
    <m/>
    <d v="2026-07-31T00:00:00"/>
    <m/>
    <n v="150000"/>
    <m/>
    <m/>
    <s v="Euro"/>
    <n v="69.88"/>
    <m/>
    <m/>
    <m/>
    <m/>
    <n v="66.43000000000001"/>
    <m/>
    <m/>
    <m/>
    <m/>
    <m/>
    <m/>
    <m/>
    <m/>
    <m/>
    <m/>
    <m/>
    <m/>
    <m/>
    <m/>
    <m/>
    <m/>
    <m/>
    <m/>
    <m/>
    <m/>
    <m/>
    <m/>
  </r>
  <r>
    <m/>
    <s v="V300026"/>
    <s v="2023-0005"/>
    <x v="115"/>
    <m/>
    <s v="Wagon"/>
    <n v="8"/>
    <s v="37 80 4956 223-4"/>
    <x v="41"/>
    <m/>
    <m/>
    <x v="4"/>
    <x v="2"/>
    <n v="1"/>
    <m/>
    <m/>
    <m/>
    <n v="1"/>
    <n v="0"/>
    <n v="1"/>
    <x v="1"/>
    <m/>
    <m/>
    <m/>
    <x v="1"/>
    <m/>
    <m/>
    <m/>
    <d v="2023-04-01T00:00:00"/>
    <d v="2026-12-31T00:00:00"/>
    <n v="730"/>
    <x v="4"/>
    <m/>
    <m/>
    <m/>
    <m/>
    <s v="n.a."/>
    <m/>
    <m/>
    <n v="0"/>
    <n v="3"/>
    <m/>
    <d v="2026-09-30T00:00:00"/>
    <m/>
    <m/>
    <m/>
    <m/>
    <m/>
    <m/>
    <m/>
    <m/>
    <m/>
    <m/>
    <m/>
    <m/>
    <m/>
    <m/>
    <m/>
    <m/>
    <m/>
    <m/>
    <m/>
    <d v="2026-07-31T00:00:00"/>
    <m/>
    <n v="150000"/>
    <m/>
    <m/>
    <s v="Euro"/>
    <n v="69.88"/>
    <m/>
    <m/>
    <m/>
    <m/>
    <n v="66.43000000000001"/>
    <m/>
    <m/>
    <m/>
    <m/>
    <m/>
    <m/>
    <m/>
    <m/>
    <m/>
    <m/>
    <m/>
    <m/>
    <m/>
    <m/>
    <m/>
    <m/>
    <m/>
    <m/>
    <m/>
    <m/>
    <m/>
    <m/>
  </r>
  <r>
    <m/>
    <s v="V300026"/>
    <s v="2023-0005"/>
    <x v="115"/>
    <m/>
    <s v="Wagon"/>
    <n v="9"/>
    <s v="37 80 4956 224-2"/>
    <x v="41"/>
    <m/>
    <m/>
    <x v="4"/>
    <x v="2"/>
    <n v="1"/>
    <m/>
    <m/>
    <m/>
    <n v="1"/>
    <n v="0"/>
    <n v="1"/>
    <x v="1"/>
    <m/>
    <m/>
    <m/>
    <x v="1"/>
    <m/>
    <m/>
    <m/>
    <d v="2023-04-01T00:00:00"/>
    <d v="2026-12-31T00:00:00"/>
    <n v="730"/>
    <x v="4"/>
    <m/>
    <m/>
    <m/>
    <m/>
    <s v="n.a."/>
    <m/>
    <m/>
    <n v="0"/>
    <n v="3"/>
    <m/>
    <d v="2026-09-30T00:00:00"/>
    <m/>
    <m/>
    <m/>
    <m/>
    <m/>
    <m/>
    <m/>
    <m/>
    <m/>
    <m/>
    <m/>
    <m/>
    <m/>
    <m/>
    <m/>
    <m/>
    <m/>
    <m/>
    <m/>
    <d v="2026-07-31T00:00:00"/>
    <m/>
    <n v="150000"/>
    <m/>
    <m/>
    <s v="Euro"/>
    <n v="69.88"/>
    <m/>
    <m/>
    <m/>
    <m/>
    <n v="66.43000000000001"/>
    <m/>
    <m/>
    <m/>
    <m/>
    <m/>
    <m/>
    <m/>
    <m/>
    <m/>
    <m/>
    <m/>
    <m/>
    <m/>
    <m/>
    <m/>
    <m/>
    <m/>
    <m/>
    <m/>
    <m/>
    <m/>
    <m/>
  </r>
  <r>
    <m/>
    <s v="V300026"/>
    <s v="2023-0005"/>
    <x v="115"/>
    <m/>
    <s v="Wagon"/>
    <n v="10"/>
    <s v="37 80 4956 225-9"/>
    <x v="41"/>
    <m/>
    <m/>
    <x v="4"/>
    <x v="2"/>
    <n v="1"/>
    <m/>
    <m/>
    <m/>
    <n v="1"/>
    <n v="0"/>
    <n v="1"/>
    <x v="1"/>
    <m/>
    <m/>
    <m/>
    <x v="1"/>
    <m/>
    <m/>
    <m/>
    <d v="2023-04-01T00:00:00"/>
    <d v="2026-12-31T00:00:00"/>
    <n v="730"/>
    <x v="4"/>
    <m/>
    <m/>
    <m/>
    <m/>
    <s v="n.a."/>
    <m/>
    <m/>
    <n v="0"/>
    <n v="3"/>
    <m/>
    <d v="2026-09-30T00:00:00"/>
    <m/>
    <m/>
    <m/>
    <m/>
    <m/>
    <m/>
    <m/>
    <m/>
    <m/>
    <m/>
    <m/>
    <m/>
    <m/>
    <m/>
    <m/>
    <m/>
    <m/>
    <m/>
    <m/>
    <d v="2026-07-31T00:00:00"/>
    <m/>
    <n v="150000"/>
    <m/>
    <m/>
    <s v="Euro"/>
    <n v="69.88"/>
    <m/>
    <m/>
    <m/>
    <m/>
    <n v="66.43000000000001"/>
    <m/>
    <m/>
    <m/>
    <m/>
    <m/>
    <m/>
    <m/>
    <m/>
    <m/>
    <m/>
    <m/>
    <m/>
    <m/>
    <m/>
    <m/>
    <m/>
    <m/>
    <m/>
    <m/>
    <m/>
    <m/>
    <m/>
  </r>
  <r>
    <m/>
    <s v="V300026"/>
    <s v="2023-0005"/>
    <x v="115"/>
    <m/>
    <s v="Wagon"/>
    <n v="11"/>
    <s v="37 80 4992 527-4"/>
    <x v="41"/>
    <m/>
    <m/>
    <x v="4"/>
    <x v="2"/>
    <n v="1"/>
    <m/>
    <m/>
    <m/>
    <n v="1"/>
    <n v="0"/>
    <n v="1"/>
    <x v="1"/>
    <m/>
    <m/>
    <m/>
    <x v="1"/>
    <m/>
    <m/>
    <m/>
    <d v="2023-04-01T00:00:00"/>
    <d v="2026-12-31T00:00:00"/>
    <n v="730"/>
    <x v="4"/>
    <m/>
    <m/>
    <m/>
    <m/>
    <s v="n.a."/>
    <m/>
    <m/>
    <n v="0"/>
    <n v="3"/>
    <m/>
    <d v="2026-09-30T00:00:00"/>
    <m/>
    <m/>
    <m/>
    <m/>
    <m/>
    <m/>
    <m/>
    <m/>
    <m/>
    <m/>
    <m/>
    <m/>
    <m/>
    <m/>
    <m/>
    <m/>
    <m/>
    <m/>
    <m/>
    <d v="2026-07-31T00:00:00"/>
    <m/>
    <n v="150000"/>
    <m/>
    <m/>
    <s v="Euro"/>
    <n v="69.88"/>
    <m/>
    <m/>
    <m/>
    <m/>
    <n v="66.43000000000001"/>
    <m/>
    <m/>
    <m/>
    <m/>
    <m/>
    <m/>
    <m/>
    <m/>
    <m/>
    <m/>
    <m/>
    <m/>
    <m/>
    <m/>
    <m/>
    <m/>
    <m/>
    <m/>
    <m/>
    <m/>
    <m/>
    <m/>
  </r>
  <r>
    <m/>
    <s v="V300026"/>
    <s v="2023-0005"/>
    <x v="115"/>
    <m/>
    <s v="Wagon"/>
    <n v="12"/>
    <s v="37 80 4992 533-2"/>
    <x v="41"/>
    <m/>
    <m/>
    <x v="4"/>
    <x v="2"/>
    <n v="1"/>
    <m/>
    <m/>
    <m/>
    <n v="1"/>
    <n v="0"/>
    <n v="1"/>
    <x v="1"/>
    <m/>
    <m/>
    <m/>
    <x v="1"/>
    <m/>
    <m/>
    <m/>
    <d v="2023-04-01T00:00:00"/>
    <d v="2026-12-31T00:00:00"/>
    <n v="730"/>
    <x v="4"/>
    <m/>
    <m/>
    <m/>
    <m/>
    <s v="n.a."/>
    <m/>
    <m/>
    <n v="0"/>
    <n v="3"/>
    <m/>
    <d v="2026-09-30T00:00:00"/>
    <m/>
    <m/>
    <m/>
    <m/>
    <m/>
    <m/>
    <m/>
    <m/>
    <m/>
    <m/>
    <m/>
    <m/>
    <m/>
    <m/>
    <m/>
    <m/>
    <m/>
    <m/>
    <m/>
    <d v="2026-07-31T00:00:00"/>
    <m/>
    <n v="150000"/>
    <m/>
    <m/>
    <s v="Euro"/>
    <n v="69.88"/>
    <m/>
    <m/>
    <m/>
    <m/>
    <n v="66.43000000000001"/>
    <m/>
    <m/>
    <m/>
    <m/>
    <m/>
    <m/>
    <m/>
    <m/>
    <m/>
    <m/>
    <m/>
    <m/>
    <m/>
    <m/>
    <m/>
    <m/>
    <m/>
    <m/>
    <m/>
    <m/>
    <m/>
    <m/>
  </r>
  <r>
    <m/>
    <s v="V300026"/>
    <s v="2023-0005"/>
    <x v="115"/>
    <m/>
    <s v="Wagon"/>
    <n v="13"/>
    <s v="37 80 4992 535-7"/>
    <x v="41"/>
    <m/>
    <m/>
    <x v="4"/>
    <x v="2"/>
    <n v="1"/>
    <m/>
    <m/>
    <m/>
    <n v="1"/>
    <n v="0"/>
    <n v="1"/>
    <x v="1"/>
    <m/>
    <m/>
    <m/>
    <x v="1"/>
    <m/>
    <m/>
    <m/>
    <d v="2023-04-01T00:00:00"/>
    <d v="2026-12-31T00:00:00"/>
    <n v="730"/>
    <x v="4"/>
    <m/>
    <m/>
    <m/>
    <m/>
    <s v="n.a."/>
    <m/>
    <m/>
    <n v="0"/>
    <n v="3"/>
    <m/>
    <d v="2026-09-30T00:00:00"/>
    <m/>
    <m/>
    <m/>
    <m/>
    <m/>
    <m/>
    <m/>
    <m/>
    <m/>
    <m/>
    <m/>
    <m/>
    <m/>
    <m/>
    <m/>
    <m/>
    <m/>
    <m/>
    <m/>
    <d v="2026-07-31T00:00:00"/>
    <m/>
    <n v="150000"/>
    <m/>
    <m/>
    <s v="Euro"/>
    <n v="69.88"/>
    <m/>
    <m/>
    <m/>
    <m/>
    <n v="66.43000000000001"/>
    <m/>
    <m/>
    <m/>
    <m/>
    <m/>
    <m/>
    <m/>
    <m/>
    <m/>
    <m/>
    <m/>
    <m/>
    <m/>
    <m/>
    <m/>
    <m/>
    <m/>
    <m/>
    <m/>
    <m/>
    <m/>
    <m/>
  </r>
  <r>
    <m/>
    <s v="V300026"/>
    <s v="2023-0005"/>
    <x v="115"/>
    <m/>
    <s v="Wagon"/>
    <n v="14"/>
    <s v="37 80 4992 536-5"/>
    <x v="41"/>
    <m/>
    <m/>
    <x v="4"/>
    <x v="2"/>
    <n v="1"/>
    <m/>
    <m/>
    <m/>
    <n v="1"/>
    <n v="0"/>
    <n v="1"/>
    <x v="1"/>
    <m/>
    <m/>
    <m/>
    <x v="1"/>
    <m/>
    <m/>
    <m/>
    <d v="2023-04-01T00:00:00"/>
    <d v="2026-12-31T00:00:00"/>
    <n v="730"/>
    <x v="4"/>
    <m/>
    <m/>
    <m/>
    <m/>
    <s v="n.a."/>
    <m/>
    <m/>
    <n v="0"/>
    <n v="3"/>
    <m/>
    <d v="2026-09-30T00:00:00"/>
    <m/>
    <m/>
    <m/>
    <m/>
    <m/>
    <m/>
    <m/>
    <m/>
    <m/>
    <m/>
    <m/>
    <m/>
    <m/>
    <m/>
    <m/>
    <m/>
    <m/>
    <m/>
    <m/>
    <d v="2026-07-31T00:00:00"/>
    <m/>
    <n v="150000"/>
    <m/>
    <m/>
    <s v="Euro"/>
    <n v="69.88"/>
    <m/>
    <m/>
    <m/>
    <m/>
    <n v="66.43000000000001"/>
    <m/>
    <m/>
    <m/>
    <m/>
    <m/>
    <m/>
    <m/>
    <m/>
    <m/>
    <m/>
    <m/>
    <m/>
    <m/>
    <m/>
    <m/>
    <m/>
    <m/>
    <m/>
    <m/>
    <m/>
    <m/>
    <m/>
  </r>
  <r>
    <m/>
    <s v="V200025"/>
    <s v="2023-0016"/>
    <x v="116"/>
    <m/>
    <s v="Header"/>
    <m/>
    <m/>
    <x v="42"/>
    <s v="POL"/>
    <s v="East EU"/>
    <x v="0"/>
    <x v="0"/>
    <n v="14"/>
    <m/>
    <m/>
    <n v="0"/>
    <n v="14"/>
    <n v="0"/>
    <n v="0"/>
    <x v="2"/>
    <m/>
    <m/>
    <m/>
    <x v="0"/>
    <s v="No automatic prolongation"/>
    <d v="2023-08-07T00:00:00"/>
    <d v="2026-08-06T00:00:00"/>
    <m/>
    <m/>
    <n v="1095"/>
    <x v="109"/>
    <m/>
    <m/>
    <m/>
    <n v="14"/>
    <s v="with various options"/>
    <m/>
    <m/>
    <n v="6"/>
    <n v="0"/>
    <m/>
    <m/>
    <s v="Both parties, once 20%, 6 mths notice period"/>
    <n v="0"/>
    <n v="0"/>
    <m/>
    <m/>
    <m/>
    <m/>
    <m/>
    <n v="1095"/>
    <s v="B"/>
    <n v="85"/>
    <n v="1.4"/>
    <s v="CHE"/>
    <s v="Not required"/>
    <s v="N"/>
    <s v="N"/>
    <n v="12"/>
    <s v="3mths before end, latest 30.9.26"/>
    <m/>
    <m/>
    <m/>
    <n v="120000"/>
    <s v="Y"/>
    <d v="2024-08-07T00:00:00"/>
    <s v="Euro"/>
    <n v="28.7"/>
    <n v="-8.699999999999999"/>
    <n v="0"/>
    <m/>
    <n v="0"/>
    <n v="20"/>
    <n v="0"/>
    <n v="0"/>
    <m/>
    <n v="0.06"/>
    <n v="8.859999999999999"/>
    <n v="-8.699999999999999"/>
    <n v="0.1600000000000001"/>
    <n v="0"/>
    <s v="0.00"/>
    <n v="0"/>
    <n v="19.84"/>
    <s v="0.00"/>
    <n v="19.84"/>
    <n v="0.9183467741935484"/>
    <n v="0"/>
    <n v="18.22"/>
    <n v="18.92"/>
    <n v="1680000"/>
    <n v="168000"/>
    <s v="N"/>
    <n v="0"/>
    <n v="101920"/>
  </r>
  <r>
    <m/>
    <s v="V200025"/>
    <s v="2023-0016"/>
    <x v="116"/>
    <n v="4"/>
    <s v="Batch"/>
    <m/>
    <m/>
    <x v="42"/>
    <s v="POL"/>
    <s v="East EU"/>
    <x v="0"/>
    <x v="0"/>
    <n v="14"/>
    <m/>
    <m/>
    <n v="0"/>
    <n v="14"/>
    <n v="0"/>
    <n v="0"/>
    <x v="2"/>
    <m/>
    <m/>
    <m/>
    <x v="0"/>
    <s v="14 Wagen wurden vom 18.10.23-30.11.23 mietfrei gewährt"/>
    <m/>
    <m/>
    <d v="2023-12-01T00:00:00"/>
    <d v="2026-11-30T00:00:00"/>
    <m/>
    <x v="109"/>
    <m/>
    <m/>
    <m/>
    <m/>
    <s v="with various options"/>
    <m/>
    <m/>
    <n v="6"/>
    <n v="0"/>
    <m/>
    <m/>
    <s v="Both parties, once 20%, 6 mths notice period"/>
    <m/>
    <m/>
    <m/>
    <m/>
    <m/>
    <m/>
    <m/>
    <m/>
    <s v="B"/>
    <m/>
    <n v="1.4"/>
    <s v="CHE"/>
    <s v="Not required"/>
    <s v="N"/>
    <s v="N"/>
    <n v="12"/>
    <s v="3mths before end, latest 30.9.26"/>
    <m/>
    <m/>
    <m/>
    <n v="120000"/>
    <s v="Y"/>
    <d v="2024-12-01T00:00:00"/>
    <s v="Euro"/>
    <n v="28.7"/>
    <n v="-8.699999999999999"/>
    <n v="0"/>
    <m/>
    <n v="0"/>
    <n v="20"/>
    <n v="0"/>
    <n v="0"/>
    <n v="0"/>
    <n v="0.06"/>
    <n v="0"/>
    <n v="-8.699999999999999"/>
    <n v="1.78"/>
    <n v="0"/>
    <s v="0.00"/>
    <n v="0"/>
    <n v="19.84"/>
    <s v="0.00"/>
    <n v="19.84"/>
    <n v="0.9183467741935484"/>
    <n v="0"/>
    <n v="18.22"/>
    <n v="18.92"/>
    <n v="1680000"/>
    <n v="0"/>
    <s v="N"/>
    <n v="0"/>
    <n v="101920"/>
  </r>
  <r>
    <s v="Wg vom 18.10.23-30.11.23 mietfrei gestellt - MV beginn 1.12.23"/>
    <s v="V200025"/>
    <s v="2023-0016"/>
    <x v="116"/>
    <n v="4"/>
    <s v="Wagon"/>
    <n v="127"/>
    <m/>
    <x v="42"/>
    <m/>
    <m/>
    <x v="0"/>
    <x v="0"/>
    <n v="1"/>
    <m/>
    <m/>
    <m/>
    <n v="1"/>
    <n v="0"/>
    <n v="0"/>
    <x v="1"/>
    <m/>
    <m/>
    <m/>
    <x v="0"/>
    <s v="Wagen wurden vom 18.10.23-30.11.23 mietfrei gewährt"/>
    <m/>
    <m/>
    <e v="#N/A"/>
    <e v="#N/A"/>
    <n v="1095"/>
    <x v="1"/>
    <m/>
    <m/>
    <m/>
    <m/>
    <s v="with various options"/>
    <m/>
    <m/>
    <n v="6"/>
    <n v="0"/>
    <m/>
    <e v="#N/A"/>
    <m/>
    <m/>
    <m/>
    <m/>
    <m/>
    <m/>
    <m/>
    <m/>
    <m/>
    <m/>
    <m/>
    <m/>
    <m/>
    <m/>
    <m/>
    <m/>
    <m/>
    <m/>
    <m/>
    <m/>
    <m/>
    <n v="120000"/>
    <m/>
    <m/>
    <s v="Euro"/>
    <n v="28.7"/>
    <m/>
    <m/>
    <m/>
    <m/>
    <e v="#N/A"/>
    <m/>
    <m/>
    <m/>
    <m/>
    <m/>
    <m/>
    <m/>
    <m/>
    <m/>
    <m/>
    <m/>
    <m/>
    <m/>
    <m/>
    <m/>
    <m/>
    <m/>
    <m/>
    <m/>
    <m/>
    <m/>
    <m/>
  </r>
  <r>
    <s v="Wg vom 18.10.23-30.11.23 mietfrei gestellt - MV beginn 1.12.23"/>
    <s v="V200025"/>
    <s v="2023-0016"/>
    <x v="116"/>
    <n v="4"/>
    <s v="Wagon"/>
    <n v="128"/>
    <m/>
    <x v="42"/>
    <m/>
    <m/>
    <x v="0"/>
    <x v="0"/>
    <n v="1"/>
    <m/>
    <m/>
    <m/>
    <n v="1"/>
    <n v="0"/>
    <n v="0"/>
    <x v="1"/>
    <m/>
    <m/>
    <m/>
    <x v="0"/>
    <s v="Wagen wurden vom 18.10.23-30.11.23 mietfrei gewährt"/>
    <m/>
    <m/>
    <e v="#N/A"/>
    <e v="#N/A"/>
    <n v="1095"/>
    <x v="1"/>
    <m/>
    <m/>
    <m/>
    <m/>
    <s v="with various options"/>
    <m/>
    <m/>
    <n v="6"/>
    <n v="0"/>
    <m/>
    <e v="#N/A"/>
    <m/>
    <m/>
    <m/>
    <m/>
    <m/>
    <m/>
    <m/>
    <m/>
    <m/>
    <m/>
    <m/>
    <m/>
    <m/>
    <m/>
    <m/>
    <m/>
    <m/>
    <m/>
    <m/>
    <m/>
    <m/>
    <n v="120000"/>
    <m/>
    <m/>
    <s v="Euro"/>
    <n v="28.7"/>
    <m/>
    <m/>
    <m/>
    <m/>
    <e v="#N/A"/>
    <m/>
    <m/>
    <m/>
    <m/>
    <m/>
    <m/>
    <m/>
    <m/>
    <m/>
    <m/>
    <m/>
    <m/>
    <m/>
    <m/>
    <m/>
    <m/>
    <m/>
    <m/>
    <m/>
    <m/>
    <m/>
    <m/>
  </r>
  <r>
    <s v="Wg vom 18.10.23-30.11.23 mietfrei gestellt - MV beginn 1.12.23"/>
    <s v="V200025"/>
    <s v="2023-0016"/>
    <x v="116"/>
    <n v="4"/>
    <s v="Wagon"/>
    <n v="129"/>
    <m/>
    <x v="42"/>
    <m/>
    <m/>
    <x v="0"/>
    <x v="0"/>
    <n v="1"/>
    <m/>
    <m/>
    <m/>
    <n v="1"/>
    <n v="0"/>
    <n v="0"/>
    <x v="1"/>
    <m/>
    <m/>
    <m/>
    <x v="0"/>
    <s v="Wagen wurden vom 18.10.23-30.11.23 mietfrei gewährt"/>
    <m/>
    <m/>
    <e v="#N/A"/>
    <e v="#N/A"/>
    <n v="1095"/>
    <x v="1"/>
    <m/>
    <m/>
    <m/>
    <m/>
    <s v="with various options"/>
    <m/>
    <m/>
    <n v="6"/>
    <n v="0"/>
    <m/>
    <e v="#N/A"/>
    <m/>
    <m/>
    <m/>
    <m/>
    <m/>
    <m/>
    <m/>
    <m/>
    <m/>
    <m/>
    <m/>
    <m/>
    <m/>
    <m/>
    <m/>
    <m/>
    <m/>
    <m/>
    <m/>
    <m/>
    <m/>
    <n v="120000"/>
    <m/>
    <m/>
    <s v="Euro"/>
    <n v="28.7"/>
    <m/>
    <m/>
    <m/>
    <m/>
    <e v="#N/A"/>
    <m/>
    <m/>
    <m/>
    <m/>
    <m/>
    <m/>
    <m/>
    <m/>
    <m/>
    <m/>
    <m/>
    <m/>
    <m/>
    <m/>
    <m/>
    <m/>
    <m/>
    <m/>
    <m/>
    <m/>
    <m/>
    <m/>
  </r>
  <r>
    <s v="Wg vom 18.10.23-30.11.23 mietfrei gestellt - MV beginn 1.12.23"/>
    <s v="V200025"/>
    <s v="2023-0016"/>
    <x v="116"/>
    <n v="4"/>
    <s v="Wagon"/>
    <n v="130"/>
    <m/>
    <x v="42"/>
    <m/>
    <m/>
    <x v="0"/>
    <x v="0"/>
    <n v="1"/>
    <m/>
    <m/>
    <m/>
    <n v="1"/>
    <n v="0"/>
    <n v="0"/>
    <x v="1"/>
    <m/>
    <m/>
    <m/>
    <x v="0"/>
    <s v="Wagen wurden vom 18.10.23-30.11.23 mietfrei gewährt"/>
    <m/>
    <m/>
    <e v="#N/A"/>
    <e v="#N/A"/>
    <n v="1095"/>
    <x v="1"/>
    <m/>
    <m/>
    <m/>
    <m/>
    <s v="with various options"/>
    <m/>
    <m/>
    <n v="6"/>
    <n v="0"/>
    <m/>
    <e v="#N/A"/>
    <m/>
    <m/>
    <m/>
    <m/>
    <m/>
    <m/>
    <m/>
    <m/>
    <m/>
    <m/>
    <m/>
    <m/>
    <m/>
    <m/>
    <m/>
    <m/>
    <m/>
    <m/>
    <m/>
    <m/>
    <m/>
    <n v="120000"/>
    <m/>
    <m/>
    <s v="Euro"/>
    <n v="28.7"/>
    <m/>
    <m/>
    <m/>
    <m/>
    <e v="#N/A"/>
    <m/>
    <m/>
    <m/>
    <m/>
    <m/>
    <m/>
    <m/>
    <m/>
    <m/>
    <m/>
    <m/>
    <m/>
    <m/>
    <m/>
    <m/>
    <m/>
    <m/>
    <m/>
    <m/>
    <m/>
    <m/>
    <m/>
  </r>
  <r>
    <s v="Wg vom 18.10.23-30.11.23 mietfrei gestellt - MV beginn 1.12.23"/>
    <s v="V200025"/>
    <s v="2023-0016"/>
    <x v="116"/>
    <n v="4"/>
    <s v="Wagon"/>
    <n v="131"/>
    <m/>
    <x v="42"/>
    <m/>
    <m/>
    <x v="0"/>
    <x v="0"/>
    <n v="1"/>
    <m/>
    <m/>
    <m/>
    <n v="1"/>
    <n v="0"/>
    <n v="0"/>
    <x v="1"/>
    <m/>
    <m/>
    <m/>
    <x v="0"/>
    <s v="Wagen wurden vom 18.10.23-30.11.23 mietfrei gewährt"/>
    <m/>
    <m/>
    <e v="#N/A"/>
    <e v="#N/A"/>
    <n v="1095"/>
    <x v="1"/>
    <m/>
    <m/>
    <m/>
    <m/>
    <s v="with various options"/>
    <m/>
    <m/>
    <n v="6"/>
    <n v="0"/>
    <m/>
    <e v="#N/A"/>
    <m/>
    <m/>
    <m/>
    <m/>
    <m/>
    <m/>
    <m/>
    <m/>
    <m/>
    <m/>
    <m/>
    <m/>
    <m/>
    <m/>
    <m/>
    <m/>
    <m/>
    <m/>
    <m/>
    <m/>
    <m/>
    <n v="120000"/>
    <m/>
    <m/>
    <s v="Euro"/>
    <n v="28.7"/>
    <m/>
    <m/>
    <m/>
    <m/>
    <e v="#N/A"/>
    <m/>
    <m/>
    <m/>
    <m/>
    <m/>
    <m/>
    <m/>
    <m/>
    <m/>
    <m/>
    <m/>
    <m/>
    <m/>
    <m/>
    <m/>
    <m/>
    <m/>
    <m/>
    <m/>
    <m/>
    <m/>
    <m/>
  </r>
  <r>
    <s v="Wg vom 18.10.23-30.11.23 mietfrei gestellt - MV beginn 1.12.23"/>
    <s v="V200025"/>
    <s v="2023-0016"/>
    <x v="116"/>
    <n v="4"/>
    <s v="Wagon"/>
    <n v="132"/>
    <m/>
    <x v="42"/>
    <m/>
    <m/>
    <x v="0"/>
    <x v="0"/>
    <n v="1"/>
    <m/>
    <m/>
    <m/>
    <n v="1"/>
    <n v="0"/>
    <n v="0"/>
    <x v="1"/>
    <m/>
    <m/>
    <m/>
    <x v="0"/>
    <s v="Wagen wurden vom 18.10.23-30.11.23 mietfrei gewährt"/>
    <m/>
    <m/>
    <e v="#N/A"/>
    <e v="#N/A"/>
    <n v="1095"/>
    <x v="1"/>
    <m/>
    <m/>
    <m/>
    <m/>
    <s v="with various options"/>
    <m/>
    <m/>
    <n v="6"/>
    <n v="0"/>
    <m/>
    <e v="#N/A"/>
    <m/>
    <m/>
    <m/>
    <m/>
    <m/>
    <m/>
    <m/>
    <m/>
    <m/>
    <m/>
    <m/>
    <m/>
    <m/>
    <m/>
    <m/>
    <m/>
    <m/>
    <m/>
    <m/>
    <m/>
    <m/>
    <n v="120000"/>
    <m/>
    <m/>
    <s v="Euro"/>
    <n v="28.7"/>
    <m/>
    <m/>
    <m/>
    <m/>
    <e v="#N/A"/>
    <m/>
    <m/>
    <m/>
    <m/>
    <m/>
    <m/>
    <m/>
    <m/>
    <m/>
    <m/>
    <m/>
    <m/>
    <m/>
    <m/>
    <m/>
    <m/>
    <m/>
    <m/>
    <m/>
    <m/>
    <m/>
    <m/>
  </r>
  <r>
    <s v="Wg vom 18.10.23-30.11.23 mietfrei gestellt - MV beginn 1.12.23"/>
    <s v="V200025"/>
    <s v="2023-0016"/>
    <x v="116"/>
    <n v="4"/>
    <s v="Wagon"/>
    <n v="133"/>
    <m/>
    <x v="42"/>
    <m/>
    <m/>
    <x v="0"/>
    <x v="0"/>
    <n v="1"/>
    <m/>
    <m/>
    <m/>
    <n v="1"/>
    <n v="0"/>
    <n v="0"/>
    <x v="1"/>
    <m/>
    <m/>
    <m/>
    <x v="0"/>
    <s v="Wagen wurden vom 18.10.23-30.11.23 mietfrei gewährt"/>
    <m/>
    <m/>
    <e v="#N/A"/>
    <e v="#N/A"/>
    <n v="1095"/>
    <x v="1"/>
    <m/>
    <m/>
    <m/>
    <m/>
    <s v="with various options"/>
    <m/>
    <m/>
    <n v="6"/>
    <n v="0"/>
    <m/>
    <e v="#N/A"/>
    <m/>
    <m/>
    <m/>
    <m/>
    <m/>
    <m/>
    <m/>
    <m/>
    <m/>
    <m/>
    <m/>
    <m/>
    <m/>
    <m/>
    <m/>
    <m/>
    <m/>
    <m/>
    <m/>
    <m/>
    <m/>
    <n v="120000"/>
    <m/>
    <m/>
    <s v="Euro"/>
    <n v="28.7"/>
    <m/>
    <m/>
    <m/>
    <m/>
    <e v="#N/A"/>
    <m/>
    <m/>
    <m/>
    <m/>
    <m/>
    <m/>
    <m/>
    <m/>
    <m/>
    <m/>
    <m/>
    <m/>
    <m/>
    <m/>
    <m/>
    <m/>
    <m/>
    <m/>
    <m/>
    <m/>
    <m/>
    <m/>
  </r>
  <r>
    <s v="Wg vom 18.10.23-30.11.23 mietfrei gestellt - MV beginn 1.12.23"/>
    <s v="V200025"/>
    <s v="2023-0016"/>
    <x v="116"/>
    <n v="4"/>
    <s v="Wagon"/>
    <n v="134"/>
    <m/>
    <x v="42"/>
    <m/>
    <m/>
    <x v="0"/>
    <x v="0"/>
    <n v="1"/>
    <m/>
    <m/>
    <m/>
    <n v="1"/>
    <n v="0"/>
    <n v="0"/>
    <x v="1"/>
    <m/>
    <m/>
    <m/>
    <x v="0"/>
    <s v="Wagen wurden vom 18.10.23-30.11.23 mietfrei gewährt"/>
    <m/>
    <m/>
    <e v="#N/A"/>
    <e v="#N/A"/>
    <n v="1095"/>
    <x v="1"/>
    <m/>
    <m/>
    <m/>
    <m/>
    <s v="with various options"/>
    <m/>
    <m/>
    <n v="6"/>
    <n v="0"/>
    <m/>
    <e v="#N/A"/>
    <m/>
    <m/>
    <m/>
    <m/>
    <m/>
    <m/>
    <m/>
    <m/>
    <m/>
    <m/>
    <m/>
    <m/>
    <m/>
    <m/>
    <m/>
    <m/>
    <m/>
    <m/>
    <m/>
    <m/>
    <m/>
    <n v="120000"/>
    <m/>
    <m/>
    <s v="Euro"/>
    <n v="28.7"/>
    <m/>
    <m/>
    <m/>
    <m/>
    <e v="#N/A"/>
    <m/>
    <m/>
    <m/>
    <m/>
    <m/>
    <m/>
    <m/>
    <m/>
    <m/>
    <m/>
    <m/>
    <m/>
    <m/>
    <m/>
    <m/>
    <m/>
    <m/>
    <m/>
    <m/>
    <m/>
    <m/>
    <m/>
  </r>
  <r>
    <s v="Wg vom 18.10.23-30.11.23 mietfrei gestellt - MV beginn 1.12.23"/>
    <s v="V200025"/>
    <s v="2023-0016"/>
    <x v="116"/>
    <n v="4"/>
    <s v="Wagon"/>
    <n v="135"/>
    <m/>
    <x v="42"/>
    <m/>
    <m/>
    <x v="0"/>
    <x v="0"/>
    <n v="1"/>
    <m/>
    <m/>
    <m/>
    <n v="1"/>
    <n v="0"/>
    <n v="0"/>
    <x v="1"/>
    <m/>
    <m/>
    <m/>
    <x v="0"/>
    <s v="Wagen wurden vom 18.10.23-30.11.23 mietfrei gewährt"/>
    <m/>
    <m/>
    <e v="#N/A"/>
    <e v="#N/A"/>
    <n v="1095"/>
    <x v="1"/>
    <m/>
    <m/>
    <m/>
    <m/>
    <s v="with various options"/>
    <m/>
    <m/>
    <n v="6"/>
    <n v="0"/>
    <m/>
    <e v="#N/A"/>
    <m/>
    <m/>
    <m/>
    <m/>
    <m/>
    <m/>
    <m/>
    <m/>
    <m/>
    <m/>
    <m/>
    <m/>
    <m/>
    <m/>
    <m/>
    <m/>
    <m/>
    <m/>
    <m/>
    <m/>
    <m/>
    <n v="120000"/>
    <m/>
    <m/>
    <s v="Euro"/>
    <n v="28.7"/>
    <m/>
    <m/>
    <m/>
    <m/>
    <e v="#N/A"/>
    <m/>
    <m/>
    <m/>
    <m/>
    <m/>
    <m/>
    <m/>
    <m/>
    <m/>
    <m/>
    <m/>
    <m/>
    <m/>
    <m/>
    <m/>
    <m/>
    <m/>
    <m/>
    <m/>
    <m/>
    <m/>
    <m/>
  </r>
  <r>
    <s v="Wg vom 18.10.23-30.11.23 mietfrei gestellt - MV beginn 1.12.23"/>
    <s v="V200025"/>
    <s v="2023-0016"/>
    <x v="116"/>
    <n v="4"/>
    <s v="Wagon"/>
    <n v="136"/>
    <m/>
    <x v="42"/>
    <m/>
    <m/>
    <x v="0"/>
    <x v="0"/>
    <n v="1"/>
    <m/>
    <m/>
    <m/>
    <n v="1"/>
    <n v="0"/>
    <n v="0"/>
    <x v="1"/>
    <m/>
    <m/>
    <m/>
    <x v="0"/>
    <s v="Wagen wurden vom 18.10.23-30.11.23 mietfrei gewährt"/>
    <m/>
    <m/>
    <e v="#N/A"/>
    <e v="#N/A"/>
    <n v="1095"/>
    <x v="1"/>
    <m/>
    <m/>
    <m/>
    <m/>
    <s v="with various options"/>
    <m/>
    <m/>
    <n v="6"/>
    <n v="0"/>
    <m/>
    <e v="#N/A"/>
    <m/>
    <m/>
    <m/>
    <m/>
    <m/>
    <m/>
    <m/>
    <m/>
    <m/>
    <m/>
    <m/>
    <m/>
    <m/>
    <m/>
    <m/>
    <m/>
    <m/>
    <m/>
    <m/>
    <m/>
    <m/>
    <n v="120000"/>
    <m/>
    <m/>
    <s v="Euro"/>
    <n v="28.7"/>
    <m/>
    <m/>
    <m/>
    <m/>
    <e v="#N/A"/>
    <m/>
    <m/>
    <m/>
    <m/>
    <m/>
    <m/>
    <m/>
    <m/>
    <m/>
    <m/>
    <m/>
    <m/>
    <m/>
    <m/>
    <m/>
    <m/>
    <m/>
    <m/>
    <m/>
    <m/>
    <m/>
    <m/>
  </r>
  <r>
    <s v="Wg vom 18.10.23-30.11.23 mietfrei gestellt - MV beginn 1.12.23"/>
    <s v="V200025"/>
    <s v="2023-0016"/>
    <x v="116"/>
    <n v="4"/>
    <s v="Wagon"/>
    <n v="137"/>
    <m/>
    <x v="42"/>
    <m/>
    <m/>
    <x v="0"/>
    <x v="0"/>
    <n v="1"/>
    <m/>
    <m/>
    <m/>
    <n v="1"/>
    <n v="0"/>
    <n v="0"/>
    <x v="1"/>
    <m/>
    <m/>
    <m/>
    <x v="0"/>
    <s v="Wagen wurden vom 18.10.23-30.11.23 mietfrei gewährt"/>
    <m/>
    <m/>
    <e v="#N/A"/>
    <e v="#N/A"/>
    <n v="1095"/>
    <x v="1"/>
    <m/>
    <m/>
    <m/>
    <m/>
    <s v="with various options"/>
    <m/>
    <m/>
    <n v="6"/>
    <n v="0"/>
    <m/>
    <e v="#N/A"/>
    <m/>
    <m/>
    <m/>
    <m/>
    <m/>
    <m/>
    <m/>
    <m/>
    <m/>
    <m/>
    <m/>
    <m/>
    <m/>
    <m/>
    <m/>
    <m/>
    <m/>
    <m/>
    <m/>
    <m/>
    <m/>
    <n v="120000"/>
    <m/>
    <m/>
    <s v="Euro"/>
    <n v="28.7"/>
    <m/>
    <m/>
    <m/>
    <m/>
    <e v="#N/A"/>
    <m/>
    <m/>
    <m/>
    <m/>
    <m/>
    <m/>
    <m/>
    <m/>
    <m/>
    <m/>
    <m/>
    <m/>
    <m/>
    <m/>
    <m/>
    <m/>
    <m/>
    <m/>
    <m/>
    <m/>
    <m/>
    <m/>
  </r>
  <r>
    <s v="Wg vom 18.10.23-30.11.23 mietfrei gestellt - MV beginn 1.12.23"/>
    <s v="V200025"/>
    <s v="2023-0016"/>
    <x v="116"/>
    <n v="4"/>
    <s v="Wagon"/>
    <n v="138"/>
    <m/>
    <x v="42"/>
    <m/>
    <m/>
    <x v="0"/>
    <x v="0"/>
    <n v="1"/>
    <m/>
    <m/>
    <m/>
    <n v="1"/>
    <n v="0"/>
    <n v="0"/>
    <x v="1"/>
    <m/>
    <m/>
    <m/>
    <x v="0"/>
    <s v="Wagen wurden vom 18.10.23-30.11.23 mietfrei gewährt"/>
    <m/>
    <m/>
    <e v="#N/A"/>
    <e v="#N/A"/>
    <n v="1095"/>
    <x v="1"/>
    <m/>
    <m/>
    <m/>
    <m/>
    <s v="with various options"/>
    <m/>
    <m/>
    <n v="6"/>
    <n v="0"/>
    <m/>
    <e v="#N/A"/>
    <m/>
    <m/>
    <m/>
    <m/>
    <m/>
    <m/>
    <m/>
    <m/>
    <m/>
    <m/>
    <m/>
    <m/>
    <m/>
    <m/>
    <m/>
    <m/>
    <m/>
    <m/>
    <m/>
    <m/>
    <m/>
    <n v="120000"/>
    <m/>
    <m/>
    <s v="Euro"/>
    <n v="28.7"/>
    <m/>
    <m/>
    <m/>
    <m/>
    <e v="#N/A"/>
    <m/>
    <m/>
    <m/>
    <m/>
    <m/>
    <m/>
    <m/>
    <m/>
    <m/>
    <m/>
    <m/>
    <m/>
    <m/>
    <m/>
    <m/>
    <m/>
    <m/>
    <m/>
    <m/>
    <m/>
    <m/>
    <m/>
  </r>
  <r>
    <s v="Wg vom 18.10.23-30.11.23 mietfrei gestellt - MV beginn 1.12.23"/>
    <s v="V200025"/>
    <s v="2023-0016"/>
    <x v="116"/>
    <n v="4"/>
    <s v="Wagon"/>
    <n v="139"/>
    <m/>
    <x v="42"/>
    <m/>
    <m/>
    <x v="0"/>
    <x v="0"/>
    <n v="1"/>
    <m/>
    <m/>
    <m/>
    <n v="1"/>
    <n v="0"/>
    <n v="0"/>
    <x v="1"/>
    <m/>
    <m/>
    <m/>
    <x v="0"/>
    <s v="Wagen wurden vom 18.10.23-30.11.23 mietfrei gewährt"/>
    <m/>
    <m/>
    <e v="#N/A"/>
    <e v="#N/A"/>
    <n v="1095"/>
    <x v="1"/>
    <m/>
    <m/>
    <m/>
    <m/>
    <s v="with various options"/>
    <m/>
    <m/>
    <n v="6"/>
    <n v="0"/>
    <m/>
    <e v="#N/A"/>
    <m/>
    <m/>
    <m/>
    <m/>
    <m/>
    <m/>
    <m/>
    <m/>
    <m/>
    <m/>
    <m/>
    <m/>
    <m/>
    <m/>
    <m/>
    <m/>
    <m/>
    <m/>
    <m/>
    <m/>
    <m/>
    <n v="120000"/>
    <m/>
    <m/>
    <s v="Euro"/>
    <n v="28.7"/>
    <m/>
    <m/>
    <m/>
    <m/>
    <e v="#N/A"/>
    <m/>
    <m/>
    <m/>
    <m/>
    <m/>
    <m/>
    <m/>
    <m/>
    <m/>
    <m/>
    <m/>
    <m/>
    <m/>
    <m/>
    <m/>
    <m/>
    <m/>
    <m/>
    <m/>
    <m/>
    <m/>
    <m/>
  </r>
  <r>
    <s v="Wg vom 18.10.23-30.11.23 mietfrei gestellt - MV beginn 1.12.23"/>
    <s v="V200025"/>
    <s v="2023-0016"/>
    <x v="116"/>
    <n v="4"/>
    <s v="Wagon"/>
    <n v="140"/>
    <m/>
    <x v="42"/>
    <m/>
    <m/>
    <x v="0"/>
    <x v="0"/>
    <n v="1"/>
    <m/>
    <m/>
    <m/>
    <n v="1"/>
    <n v="0"/>
    <n v="0"/>
    <x v="1"/>
    <m/>
    <m/>
    <m/>
    <x v="0"/>
    <s v="Wagen wurden vom 18.10.23-30.11.23 mietfrei gewährt"/>
    <m/>
    <m/>
    <e v="#N/A"/>
    <e v="#N/A"/>
    <n v="1095"/>
    <x v="1"/>
    <m/>
    <m/>
    <m/>
    <m/>
    <s v="with various options"/>
    <m/>
    <m/>
    <n v="6"/>
    <n v="0"/>
    <m/>
    <e v="#N/A"/>
    <m/>
    <m/>
    <m/>
    <m/>
    <m/>
    <m/>
    <m/>
    <m/>
    <m/>
    <m/>
    <m/>
    <m/>
    <m/>
    <m/>
    <m/>
    <m/>
    <m/>
    <m/>
    <m/>
    <m/>
    <m/>
    <n v="120000"/>
    <m/>
    <m/>
    <s v="Euro"/>
    <n v="28.7"/>
    <m/>
    <m/>
    <m/>
    <m/>
    <e v="#N/A"/>
    <m/>
    <m/>
    <m/>
    <m/>
    <m/>
    <m/>
    <m/>
    <m/>
    <m/>
    <m/>
    <m/>
    <m/>
    <m/>
    <m/>
    <m/>
    <m/>
    <m/>
    <m/>
    <m/>
    <m/>
    <m/>
    <m/>
  </r>
  <r>
    <s v="Neuer M3 Vertrag da Staffelrabatte (ex MV V200025) / ok emo / LOA ok CMI 20.06.25"/>
    <s v="V200044"/>
    <s v="2023-0016"/>
    <x v="117"/>
    <n v="1"/>
    <s v="Header"/>
    <m/>
    <m/>
    <x v="42"/>
    <s v="POL"/>
    <s v="East EU"/>
    <x v="0"/>
    <x v="0"/>
    <n v="84"/>
    <m/>
    <m/>
    <n v="0"/>
    <n v="84"/>
    <n v="0"/>
    <n v="84"/>
    <x v="2"/>
    <m/>
    <m/>
    <m/>
    <x v="3"/>
    <s v="No automatic prolongation"/>
    <d v="2023-08-07T00:00:00"/>
    <d v="2026-08-06T00:00:00"/>
    <m/>
    <m/>
    <n v="1095"/>
    <x v="110"/>
    <m/>
    <m/>
    <m/>
    <m/>
    <s v="with various options"/>
    <m/>
    <m/>
    <n v="6"/>
    <n v="0"/>
    <m/>
    <m/>
    <s v="Both parties, once 20%, 6 mths notice period"/>
    <n v="0"/>
    <n v="0"/>
    <m/>
    <m/>
    <m/>
    <m/>
    <m/>
    <n v="1095"/>
    <s v="B"/>
    <n v="85"/>
    <n v="1.4"/>
    <s v="CHE"/>
    <s v="Not required"/>
    <s v="N"/>
    <s v="N"/>
    <n v="12"/>
    <s v="3mths before end, latest 30.9.26"/>
    <m/>
    <m/>
    <s v="Not Started"/>
    <n v="140000"/>
    <s v="Y"/>
    <d v="2027-01-01T00:00:00"/>
    <s v="Euro"/>
    <n v="28.7"/>
    <n v="-7.7"/>
    <n v="0"/>
    <m/>
    <n v="0"/>
    <n v="21"/>
    <n v="0"/>
    <n v="0"/>
    <m/>
    <n v="0.03"/>
    <n v="9.779999999999999"/>
    <n v="-7.7"/>
    <n v="2.079999999999999"/>
    <n v="0"/>
    <n v="0"/>
    <n v="0"/>
    <n v="18.92"/>
    <s v="0.00"/>
    <n v="18.92"/>
    <n v="1"/>
    <n v="0"/>
    <n v="18.92000000000001"/>
    <n v="18.92"/>
    <n v="11760000"/>
    <n v="1176000"/>
    <s v="N"/>
    <n v="0"/>
    <n v="642096.0000000001"/>
  </r>
  <r>
    <m/>
    <s v="V200044"/>
    <s v="2023-0016"/>
    <x v="117"/>
    <n v="1"/>
    <s v="Batch"/>
    <m/>
    <m/>
    <x v="42"/>
    <s v="POL"/>
    <s v="East EU"/>
    <x v="0"/>
    <x v="0"/>
    <n v="28"/>
    <m/>
    <m/>
    <n v="0"/>
    <n v="28"/>
    <n v="0"/>
    <n v="28"/>
    <x v="2"/>
    <m/>
    <m/>
    <m/>
    <x v="3"/>
    <s v="no automatic prolongation"/>
    <m/>
    <m/>
    <d v="2023-08-07T00:00:00"/>
    <d v="2026-08-06T00:00:00"/>
    <m/>
    <x v="111"/>
    <m/>
    <m/>
    <m/>
    <m/>
    <s v="with various options"/>
    <m/>
    <m/>
    <n v="6"/>
    <n v="0"/>
    <m/>
    <m/>
    <s v="Both parties, once 20%, 6 mths notice period"/>
    <m/>
    <m/>
    <m/>
    <m/>
    <m/>
    <m/>
    <m/>
    <m/>
    <s v="B"/>
    <m/>
    <n v="1.4"/>
    <s v="CHE"/>
    <s v="Not required"/>
    <m/>
    <s v="N"/>
    <n v="12"/>
    <s v="3mths before end, latest 30.9.26"/>
    <m/>
    <m/>
    <m/>
    <n v="140000"/>
    <s v="Y"/>
    <d v="2027-01-01T00:00:00"/>
    <s v="Euro"/>
    <n v="28.7"/>
    <n v="-7.7"/>
    <n v="0"/>
    <m/>
    <n v="0"/>
    <n v="21"/>
    <n v="0"/>
    <n v="0"/>
    <m/>
    <n v="0.03"/>
    <n v="9.779999999999999"/>
    <n v="-7.7"/>
    <n v="2.079999999999999"/>
    <n v="0"/>
    <n v="0"/>
    <n v="0"/>
    <n v="18.92"/>
    <s v="0.00"/>
    <n v="18.92"/>
    <n v="1"/>
    <n v="0"/>
    <n v="18.92000000000001"/>
    <n v="18.92"/>
    <n v="3920000"/>
    <n v="392000"/>
    <s v="N"/>
    <n v="0"/>
    <n v="214032"/>
  </r>
  <r>
    <m/>
    <s v="V200044"/>
    <s v="2023-0016"/>
    <x v="117"/>
    <n v="1"/>
    <s v="Wagon"/>
    <n v="1"/>
    <s v="37 80 4564 226-1"/>
    <x v="42"/>
    <m/>
    <m/>
    <x v="0"/>
    <x v="0"/>
    <n v="1"/>
    <m/>
    <m/>
    <m/>
    <n v="1"/>
    <n v="0"/>
    <n v="1"/>
    <x v="1"/>
    <m/>
    <m/>
    <m/>
    <x v="3"/>
    <m/>
    <m/>
    <m/>
    <d v="2023-08-07T00:00:00"/>
    <d v="2026-11-30T00:00:00"/>
    <n v="1095"/>
    <x v="109"/>
    <m/>
    <m/>
    <m/>
    <m/>
    <s v="with as-of date"/>
    <d v="2024-08-06T00:00:00"/>
    <m/>
    <n v="6"/>
    <n v="0"/>
    <m/>
    <d v="2026-01-31T00:00:00"/>
    <s v="Both parties, once 20%, 6 mths notice period"/>
    <m/>
    <m/>
    <m/>
    <m/>
    <m/>
    <m/>
    <m/>
    <m/>
    <m/>
    <m/>
    <m/>
    <m/>
    <m/>
    <m/>
    <m/>
    <m/>
    <m/>
    <m/>
    <d v="2026-02-28T00:00:00"/>
    <m/>
    <n v="140000"/>
    <m/>
    <m/>
    <s v="Euro"/>
    <n v="28.7"/>
    <m/>
    <m/>
    <m/>
    <m/>
    <n v="22"/>
    <m/>
    <m/>
    <m/>
    <m/>
    <m/>
    <m/>
    <m/>
    <m/>
    <m/>
    <m/>
    <m/>
    <m/>
    <m/>
    <m/>
    <m/>
    <m/>
    <m/>
    <m/>
    <m/>
    <m/>
    <m/>
    <m/>
  </r>
  <r>
    <m/>
    <s v="V200044"/>
    <s v="2023-0016"/>
    <x v="117"/>
    <n v="1"/>
    <s v="Wagon"/>
    <n v="2"/>
    <s v="37 80 4564 230-3"/>
    <x v="42"/>
    <m/>
    <m/>
    <x v="0"/>
    <x v="0"/>
    <n v="1"/>
    <m/>
    <m/>
    <m/>
    <n v="1"/>
    <n v="0"/>
    <n v="1"/>
    <x v="1"/>
    <m/>
    <m/>
    <m/>
    <x v="3"/>
    <m/>
    <m/>
    <m/>
    <d v="2023-08-07T00:00:00"/>
    <d v="2026-11-30T00:00:00"/>
    <n v="1095"/>
    <x v="109"/>
    <m/>
    <m/>
    <m/>
    <m/>
    <s v="with as-of date"/>
    <d v="2024-08-06T00:00:00"/>
    <m/>
    <n v="6"/>
    <n v="0"/>
    <m/>
    <d v="2026-01-31T00:00:00"/>
    <s v="Both parties, once 20%, 6 mths notice period"/>
    <m/>
    <m/>
    <m/>
    <m/>
    <m/>
    <m/>
    <m/>
    <m/>
    <m/>
    <m/>
    <m/>
    <m/>
    <m/>
    <m/>
    <m/>
    <m/>
    <m/>
    <m/>
    <d v="2026-02-28T00:00:00"/>
    <m/>
    <n v="140000"/>
    <m/>
    <m/>
    <s v="Euro"/>
    <n v="28.7"/>
    <m/>
    <m/>
    <m/>
    <m/>
    <n v="22"/>
    <m/>
    <m/>
    <m/>
    <m/>
    <m/>
    <m/>
    <m/>
    <m/>
    <m/>
    <m/>
    <m/>
    <m/>
    <m/>
    <m/>
    <m/>
    <m/>
    <m/>
    <m/>
    <m/>
    <m/>
    <m/>
    <m/>
  </r>
  <r>
    <m/>
    <s v="V200044"/>
    <s v="2023-0016"/>
    <x v="117"/>
    <n v="1"/>
    <s v="Wagon"/>
    <n v="3"/>
    <s v="37 80 4564 231-1"/>
    <x v="42"/>
    <m/>
    <m/>
    <x v="0"/>
    <x v="0"/>
    <n v="1"/>
    <m/>
    <m/>
    <m/>
    <n v="1"/>
    <n v="0"/>
    <n v="1"/>
    <x v="1"/>
    <m/>
    <m/>
    <m/>
    <x v="3"/>
    <m/>
    <m/>
    <m/>
    <d v="2023-08-07T00:00:00"/>
    <d v="2026-11-30T00:00:00"/>
    <n v="1095"/>
    <x v="109"/>
    <m/>
    <m/>
    <m/>
    <m/>
    <s v="with as-of date"/>
    <d v="2024-08-06T00:00:00"/>
    <m/>
    <n v="6"/>
    <n v="0"/>
    <m/>
    <d v="2026-01-31T00:00:00"/>
    <s v="Both parties, once 20%, 6 mths notice period"/>
    <m/>
    <m/>
    <m/>
    <m/>
    <m/>
    <m/>
    <m/>
    <m/>
    <m/>
    <m/>
    <m/>
    <m/>
    <m/>
    <m/>
    <m/>
    <m/>
    <m/>
    <m/>
    <d v="2026-02-28T00:00:00"/>
    <m/>
    <n v="140000"/>
    <m/>
    <m/>
    <s v="Euro"/>
    <n v="28.7"/>
    <m/>
    <m/>
    <m/>
    <m/>
    <n v="22"/>
    <m/>
    <m/>
    <m/>
    <m/>
    <m/>
    <m/>
    <m/>
    <m/>
    <m/>
    <m/>
    <m/>
    <m/>
    <m/>
    <m/>
    <m/>
    <m/>
    <m/>
    <m/>
    <m/>
    <m/>
    <m/>
    <m/>
  </r>
  <r>
    <m/>
    <s v="V200044"/>
    <s v="2023-0016"/>
    <x v="117"/>
    <n v="1"/>
    <s v="Wagon"/>
    <n v="4"/>
    <s v="37 80 4564 232-9"/>
    <x v="42"/>
    <m/>
    <m/>
    <x v="0"/>
    <x v="0"/>
    <n v="1"/>
    <m/>
    <m/>
    <m/>
    <n v="1"/>
    <n v="0"/>
    <n v="1"/>
    <x v="1"/>
    <m/>
    <m/>
    <m/>
    <x v="3"/>
    <m/>
    <m/>
    <m/>
    <d v="2023-08-07T00:00:00"/>
    <d v="2026-11-30T00:00:00"/>
    <n v="1095"/>
    <x v="109"/>
    <m/>
    <m/>
    <m/>
    <m/>
    <s v="with as-of date"/>
    <d v="2024-08-06T00:00:00"/>
    <m/>
    <n v="6"/>
    <n v="0"/>
    <m/>
    <d v="2026-01-31T00:00:00"/>
    <s v="Both parties, once 20%, 6 mths notice period"/>
    <m/>
    <m/>
    <m/>
    <m/>
    <m/>
    <m/>
    <m/>
    <m/>
    <m/>
    <m/>
    <m/>
    <m/>
    <m/>
    <m/>
    <m/>
    <m/>
    <m/>
    <m/>
    <d v="2026-02-28T00:00:00"/>
    <m/>
    <n v="140000"/>
    <m/>
    <m/>
    <s v="Euro"/>
    <n v="28.7"/>
    <m/>
    <m/>
    <m/>
    <m/>
    <n v="22"/>
    <m/>
    <m/>
    <m/>
    <m/>
    <m/>
    <m/>
    <m/>
    <m/>
    <m/>
    <m/>
    <m/>
    <m/>
    <m/>
    <m/>
    <m/>
    <m/>
    <m/>
    <m/>
    <m/>
    <m/>
    <m/>
    <m/>
  </r>
  <r>
    <m/>
    <s v="V200044"/>
    <s v="2023-0016"/>
    <x v="117"/>
    <n v="1"/>
    <s v="Wagon"/>
    <n v="5"/>
    <s v="37 80 4564 233-7"/>
    <x v="42"/>
    <m/>
    <m/>
    <x v="0"/>
    <x v="0"/>
    <n v="1"/>
    <m/>
    <m/>
    <m/>
    <n v="1"/>
    <n v="0"/>
    <n v="1"/>
    <x v="1"/>
    <m/>
    <m/>
    <m/>
    <x v="3"/>
    <m/>
    <m/>
    <m/>
    <d v="2023-08-07T00:00:00"/>
    <d v="2026-11-30T00:00:00"/>
    <n v="1095"/>
    <x v="109"/>
    <m/>
    <m/>
    <m/>
    <m/>
    <s v="with as-of date"/>
    <d v="2024-08-06T00:00:00"/>
    <m/>
    <n v="6"/>
    <n v="0"/>
    <m/>
    <d v="2026-01-31T00:00:00"/>
    <s v="Both parties, once 20%, 6 mths notice period"/>
    <m/>
    <m/>
    <m/>
    <m/>
    <m/>
    <m/>
    <m/>
    <m/>
    <m/>
    <m/>
    <m/>
    <m/>
    <m/>
    <m/>
    <m/>
    <m/>
    <m/>
    <m/>
    <d v="2026-02-28T00:00:00"/>
    <m/>
    <n v="140000"/>
    <m/>
    <m/>
    <s v="Euro"/>
    <n v="28.7"/>
    <m/>
    <m/>
    <m/>
    <m/>
    <n v="22"/>
    <m/>
    <m/>
    <m/>
    <m/>
    <m/>
    <m/>
    <m/>
    <m/>
    <m/>
    <m/>
    <m/>
    <m/>
    <m/>
    <m/>
    <m/>
    <m/>
    <m/>
    <m/>
    <m/>
    <m/>
    <m/>
    <m/>
  </r>
  <r>
    <m/>
    <s v="V200044"/>
    <s v="2023-0016"/>
    <x v="117"/>
    <n v="1"/>
    <s v="Wagon"/>
    <n v="6"/>
    <s v="37 80 4564 234-5"/>
    <x v="42"/>
    <m/>
    <m/>
    <x v="0"/>
    <x v="0"/>
    <n v="1"/>
    <m/>
    <m/>
    <m/>
    <n v="1"/>
    <n v="0"/>
    <n v="1"/>
    <x v="1"/>
    <m/>
    <m/>
    <m/>
    <x v="3"/>
    <m/>
    <m/>
    <m/>
    <d v="2023-08-07T00:00:00"/>
    <d v="2026-11-30T00:00:00"/>
    <n v="1095"/>
    <x v="109"/>
    <m/>
    <m/>
    <m/>
    <m/>
    <s v="with as-of date"/>
    <d v="2024-08-06T00:00:00"/>
    <m/>
    <n v="6"/>
    <n v="0"/>
    <m/>
    <d v="2026-01-31T00:00:00"/>
    <s v="Both parties, once 20%, 6 mths notice period"/>
    <m/>
    <m/>
    <m/>
    <m/>
    <m/>
    <m/>
    <m/>
    <m/>
    <m/>
    <m/>
    <m/>
    <m/>
    <m/>
    <m/>
    <m/>
    <m/>
    <m/>
    <m/>
    <d v="2026-02-28T00:00:00"/>
    <m/>
    <n v="140000"/>
    <m/>
    <m/>
    <s v="Euro"/>
    <n v="28.7"/>
    <m/>
    <m/>
    <m/>
    <m/>
    <n v="22"/>
    <m/>
    <m/>
    <m/>
    <m/>
    <m/>
    <m/>
    <m/>
    <m/>
    <m/>
    <m/>
    <m/>
    <m/>
    <m/>
    <m/>
    <m/>
    <m/>
    <m/>
    <m/>
    <m/>
    <m/>
    <m/>
    <m/>
  </r>
  <r>
    <m/>
    <s v="V200044"/>
    <s v="2023-0016"/>
    <x v="117"/>
    <n v="1"/>
    <s v="Wagon"/>
    <n v="7"/>
    <s v="37 80 4564 235-2"/>
    <x v="42"/>
    <m/>
    <m/>
    <x v="0"/>
    <x v="0"/>
    <n v="1"/>
    <m/>
    <m/>
    <m/>
    <n v="1"/>
    <n v="0"/>
    <n v="1"/>
    <x v="1"/>
    <m/>
    <m/>
    <m/>
    <x v="3"/>
    <m/>
    <m/>
    <m/>
    <d v="2023-08-07T00:00:00"/>
    <d v="2026-11-30T00:00:00"/>
    <n v="1095"/>
    <x v="109"/>
    <m/>
    <m/>
    <m/>
    <m/>
    <s v="with as-of date"/>
    <d v="2024-08-06T00:00:00"/>
    <m/>
    <n v="6"/>
    <n v="0"/>
    <m/>
    <d v="2026-01-31T00:00:00"/>
    <s v="Both parties, once 20%, 6 mths notice period"/>
    <m/>
    <m/>
    <m/>
    <m/>
    <m/>
    <m/>
    <m/>
    <m/>
    <m/>
    <m/>
    <m/>
    <m/>
    <m/>
    <m/>
    <m/>
    <m/>
    <m/>
    <m/>
    <d v="2026-02-28T00:00:00"/>
    <m/>
    <n v="140000"/>
    <m/>
    <m/>
    <s v="Euro"/>
    <n v="28.7"/>
    <m/>
    <m/>
    <m/>
    <m/>
    <n v="22"/>
    <m/>
    <m/>
    <m/>
    <m/>
    <m/>
    <m/>
    <m/>
    <m/>
    <m/>
    <m/>
    <m/>
    <m/>
    <m/>
    <m/>
    <m/>
    <m/>
    <m/>
    <m/>
    <m/>
    <m/>
    <m/>
    <m/>
  </r>
  <r>
    <m/>
    <s v="V200044"/>
    <s v="2023-0016"/>
    <x v="117"/>
    <n v="1"/>
    <s v="Wagon"/>
    <n v="8"/>
    <s v="37 80 4564 341-8"/>
    <x v="42"/>
    <m/>
    <m/>
    <x v="0"/>
    <x v="0"/>
    <n v="1"/>
    <m/>
    <m/>
    <m/>
    <n v="1"/>
    <n v="0"/>
    <n v="1"/>
    <x v="1"/>
    <m/>
    <m/>
    <m/>
    <x v="3"/>
    <m/>
    <m/>
    <m/>
    <d v="2023-08-07T00:00:00"/>
    <d v="2026-11-30T00:00:00"/>
    <n v="1095"/>
    <x v="109"/>
    <m/>
    <m/>
    <m/>
    <m/>
    <s v="with as-of date"/>
    <d v="2024-08-06T00:00:00"/>
    <m/>
    <n v="6"/>
    <n v="0"/>
    <m/>
    <d v="2026-01-31T00:00:00"/>
    <s v="Both parties, once 20%, 6 mths notice period"/>
    <m/>
    <m/>
    <m/>
    <m/>
    <m/>
    <m/>
    <m/>
    <m/>
    <m/>
    <m/>
    <m/>
    <m/>
    <m/>
    <m/>
    <m/>
    <m/>
    <m/>
    <m/>
    <d v="2026-02-28T00:00:00"/>
    <m/>
    <n v="140000"/>
    <m/>
    <m/>
    <s v="Euro"/>
    <n v="28.7"/>
    <m/>
    <m/>
    <m/>
    <m/>
    <n v="22"/>
    <m/>
    <m/>
    <m/>
    <m/>
    <m/>
    <m/>
    <m/>
    <m/>
    <m/>
    <m/>
    <m/>
    <m/>
    <m/>
    <m/>
    <m/>
    <m/>
    <m/>
    <m/>
    <m/>
    <m/>
    <m/>
    <m/>
  </r>
  <r>
    <m/>
    <s v="V200044"/>
    <s v="2023-0016"/>
    <x v="117"/>
    <n v="1"/>
    <s v="Wagon"/>
    <n v="9"/>
    <s v="37 80 4564 342-6"/>
    <x v="42"/>
    <m/>
    <m/>
    <x v="0"/>
    <x v="0"/>
    <n v="1"/>
    <m/>
    <m/>
    <m/>
    <n v="1"/>
    <n v="0"/>
    <n v="1"/>
    <x v="1"/>
    <m/>
    <m/>
    <m/>
    <x v="3"/>
    <m/>
    <m/>
    <m/>
    <d v="2023-08-07T00:00:00"/>
    <d v="2026-11-30T00:00:00"/>
    <n v="1095"/>
    <x v="109"/>
    <m/>
    <m/>
    <m/>
    <m/>
    <s v="with as-of date"/>
    <d v="2024-08-06T00:00:00"/>
    <m/>
    <n v="6"/>
    <n v="0"/>
    <m/>
    <d v="2026-01-31T00:00:00"/>
    <s v="Both parties, once 20%, 6 mths notice period"/>
    <m/>
    <m/>
    <m/>
    <m/>
    <m/>
    <m/>
    <m/>
    <m/>
    <m/>
    <m/>
    <m/>
    <m/>
    <m/>
    <m/>
    <m/>
    <m/>
    <m/>
    <m/>
    <d v="2026-02-28T00:00:00"/>
    <m/>
    <n v="140000"/>
    <m/>
    <m/>
    <s v="Euro"/>
    <n v="28.7"/>
    <m/>
    <m/>
    <m/>
    <m/>
    <n v="22"/>
    <m/>
    <m/>
    <m/>
    <m/>
    <m/>
    <m/>
    <m/>
    <m/>
    <m/>
    <m/>
    <m/>
    <m/>
    <m/>
    <m/>
    <m/>
    <m/>
    <m/>
    <m/>
    <m/>
    <m/>
    <m/>
    <m/>
  </r>
  <r>
    <m/>
    <s v="V200044"/>
    <s v="2023-0016"/>
    <x v="117"/>
    <n v="1"/>
    <s v="Wagon"/>
    <n v="10"/>
    <s v="37 80 4564 343-4"/>
    <x v="42"/>
    <m/>
    <m/>
    <x v="0"/>
    <x v="0"/>
    <n v="1"/>
    <m/>
    <m/>
    <m/>
    <n v="1"/>
    <n v="0"/>
    <n v="1"/>
    <x v="1"/>
    <m/>
    <m/>
    <m/>
    <x v="3"/>
    <m/>
    <m/>
    <m/>
    <d v="2023-08-07T00:00:00"/>
    <d v="2026-11-30T00:00:00"/>
    <n v="1095"/>
    <x v="109"/>
    <m/>
    <m/>
    <m/>
    <m/>
    <s v="with as-of date"/>
    <d v="2024-08-06T00:00:00"/>
    <m/>
    <n v="6"/>
    <n v="0"/>
    <m/>
    <d v="2026-01-31T00:00:00"/>
    <s v="Both parties, once 20%, 6 mths notice period"/>
    <m/>
    <m/>
    <m/>
    <m/>
    <m/>
    <m/>
    <m/>
    <m/>
    <m/>
    <m/>
    <m/>
    <m/>
    <m/>
    <m/>
    <m/>
    <m/>
    <m/>
    <m/>
    <d v="2026-02-28T00:00:00"/>
    <m/>
    <n v="140000"/>
    <m/>
    <m/>
    <s v="Euro"/>
    <n v="28.7"/>
    <m/>
    <m/>
    <m/>
    <m/>
    <n v="22"/>
    <m/>
    <m/>
    <m/>
    <m/>
    <m/>
    <m/>
    <m/>
    <m/>
    <m/>
    <m/>
    <m/>
    <m/>
    <m/>
    <m/>
    <m/>
    <m/>
    <m/>
    <m/>
    <m/>
    <m/>
    <m/>
    <m/>
  </r>
  <r>
    <m/>
    <s v="V200044"/>
    <s v="2023-0016"/>
    <x v="117"/>
    <n v="1"/>
    <s v="Wagon"/>
    <n v="11"/>
    <s v="37 80 4564 344-2"/>
    <x v="42"/>
    <m/>
    <m/>
    <x v="0"/>
    <x v="0"/>
    <n v="1"/>
    <m/>
    <m/>
    <m/>
    <n v="1"/>
    <n v="0"/>
    <n v="1"/>
    <x v="1"/>
    <m/>
    <m/>
    <m/>
    <x v="3"/>
    <m/>
    <m/>
    <m/>
    <d v="2023-08-07T00:00:00"/>
    <d v="2026-11-30T00:00:00"/>
    <n v="1095"/>
    <x v="109"/>
    <m/>
    <m/>
    <m/>
    <m/>
    <s v="with as-of date"/>
    <d v="2024-08-06T00:00:00"/>
    <m/>
    <n v="6"/>
    <n v="0"/>
    <m/>
    <d v="2026-01-31T00:00:00"/>
    <s v="Both parties, once 20%, 6 mths notice period"/>
    <m/>
    <m/>
    <m/>
    <m/>
    <m/>
    <m/>
    <m/>
    <m/>
    <m/>
    <m/>
    <m/>
    <m/>
    <m/>
    <m/>
    <m/>
    <m/>
    <m/>
    <m/>
    <d v="2026-02-28T00:00:00"/>
    <m/>
    <n v="140000"/>
    <m/>
    <m/>
    <s v="Euro"/>
    <n v="28.7"/>
    <m/>
    <m/>
    <m/>
    <m/>
    <n v="22"/>
    <m/>
    <m/>
    <m/>
    <m/>
    <m/>
    <m/>
    <m/>
    <m/>
    <m/>
    <m/>
    <m/>
    <m/>
    <m/>
    <m/>
    <m/>
    <m/>
    <m/>
    <m/>
    <m/>
    <m/>
    <m/>
    <m/>
  </r>
  <r>
    <m/>
    <s v="V200044"/>
    <s v="2023-0016"/>
    <x v="117"/>
    <n v="1"/>
    <s v="Wagon"/>
    <n v="12"/>
    <s v="37 80 4564 345-9"/>
    <x v="42"/>
    <m/>
    <m/>
    <x v="0"/>
    <x v="0"/>
    <n v="1"/>
    <m/>
    <m/>
    <m/>
    <n v="1"/>
    <n v="0"/>
    <n v="1"/>
    <x v="1"/>
    <m/>
    <m/>
    <m/>
    <x v="3"/>
    <m/>
    <m/>
    <m/>
    <d v="2023-08-07T00:00:00"/>
    <d v="2026-11-30T00:00:00"/>
    <n v="1095"/>
    <x v="109"/>
    <m/>
    <m/>
    <m/>
    <m/>
    <s v="with as-of date"/>
    <d v="2024-08-06T00:00:00"/>
    <m/>
    <n v="6"/>
    <n v="0"/>
    <m/>
    <d v="2026-01-31T00:00:00"/>
    <s v="Both parties, once 20%, 6 mths notice period"/>
    <m/>
    <m/>
    <m/>
    <m/>
    <m/>
    <m/>
    <m/>
    <m/>
    <m/>
    <m/>
    <m/>
    <m/>
    <m/>
    <m/>
    <m/>
    <m/>
    <m/>
    <m/>
    <d v="2026-02-28T00:00:00"/>
    <m/>
    <n v="140000"/>
    <m/>
    <m/>
    <s v="Euro"/>
    <n v="28.7"/>
    <m/>
    <m/>
    <m/>
    <m/>
    <n v="22"/>
    <m/>
    <m/>
    <m/>
    <m/>
    <m/>
    <m/>
    <m/>
    <m/>
    <m/>
    <m/>
    <m/>
    <m/>
    <m/>
    <m/>
    <m/>
    <m/>
    <m/>
    <m/>
    <m/>
    <m/>
    <m/>
    <m/>
  </r>
  <r>
    <m/>
    <s v="V200044"/>
    <s v="2023-0016"/>
    <x v="117"/>
    <n v="1"/>
    <s v="Wagon"/>
    <n v="13"/>
    <s v="37 80 4564 346-7"/>
    <x v="42"/>
    <m/>
    <m/>
    <x v="0"/>
    <x v="0"/>
    <n v="1"/>
    <m/>
    <m/>
    <m/>
    <n v="1"/>
    <n v="0"/>
    <n v="1"/>
    <x v="1"/>
    <m/>
    <m/>
    <m/>
    <x v="3"/>
    <m/>
    <m/>
    <m/>
    <d v="2023-08-07T00:00:00"/>
    <d v="2026-11-30T00:00:00"/>
    <n v="1095"/>
    <x v="109"/>
    <m/>
    <m/>
    <m/>
    <m/>
    <s v="with as-of date"/>
    <d v="2024-08-06T00:00:00"/>
    <m/>
    <n v="6"/>
    <n v="0"/>
    <m/>
    <d v="2026-01-31T00:00:00"/>
    <s v="Both parties, once 20%, 6 mths notice period"/>
    <m/>
    <m/>
    <m/>
    <m/>
    <m/>
    <m/>
    <m/>
    <m/>
    <m/>
    <m/>
    <m/>
    <m/>
    <m/>
    <m/>
    <m/>
    <m/>
    <m/>
    <m/>
    <d v="2026-02-28T00:00:00"/>
    <m/>
    <n v="140000"/>
    <m/>
    <m/>
    <s v="Euro"/>
    <n v="28.7"/>
    <m/>
    <m/>
    <m/>
    <m/>
    <n v="22"/>
    <m/>
    <m/>
    <m/>
    <m/>
    <m/>
    <m/>
    <m/>
    <m/>
    <m/>
    <m/>
    <m/>
    <m/>
    <m/>
    <m/>
    <m/>
    <m/>
    <m/>
    <m/>
    <m/>
    <m/>
    <m/>
    <m/>
  </r>
  <r>
    <m/>
    <s v="V200044"/>
    <s v="2023-0016"/>
    <x v="117"/>
    <n v="1"/>
    <s v="Wagon"/>
    <n v="14"/>
    <s v="37 80 4564 347-5"/>
    <x v="42"/>
    <m/>
    <m/>
    <x v="0"/>
    <x v="0"/>
    <n v="1"/>
    <m/>
    <m/>
    <m/>
    <n v="1"/>
    <n v="0"/>
    <n v="1"/>
    <x v="1"/>
    <m/>
    <m/>
    <m/>
    <x v="3"/>
    <m/>
    <m/>
    <m/>
    <d v="2023-08-07T00:00:00"/>
    <d v="2026-11-30T00:00:00"/>
    <n v="1095"/>
    <x v="109"/>
    <m/>
    <m/>
    <m/>
    <m/>
    <s v="with as-of date"/>
    <d v="2024-08-06T00:00:00"/>
    <m/>
    <n v="6"/>
    <n v="0"/>
    <m/>
    <d v="2026-01-31T00:00:00"/>
    <s v="Both parties, once 20%, 6 mths notice period"/>
    <m/>
    <m/>
    <m/>
    <m/>
    <m/>
    <m/>
    <m/>
    <m/>
    <m/>
    <m/>
    <m/>
    <m/>
    <m/>
    <m/>
    <m/>
    <m/>
    <m/>
    <m/>
    <d v="2026-02-28T00:00:00"/>
    <m/>
    <n v="140000"/>
    <m/>
    <m/>
    <s v="Euro"/>
    <n v="28.7"/>
    <m/>
    <m/>
    <m/>
    <m/>
    <n v="22"/>
    <m/>
    <m/>
    <m/>
    <m/>
    <m/>
    <m/>
    <m/>
    <m/>
    <m/>
    <m/>
    <m/>
    <m/>
    <m/>
    <m/>
    <m/>
    <m/>
    <m/>
    <m/>
    <m/>
    <m/>
    <m/>
    <m/>
  </r>
  <r>
    <m/>
    <s v="V200044"/>
    <s v="2023-0016"/>
    <x v="117"/>
    <n v="1"/>
    <s v="Wagon"/>
    <n v="15"/>
    <s v="37 80 4564 348-3"/>
    <x v="42"/>
    <m/>
    <m/>
    <x v="0"/>
    <x v="0"/>
    <n v="1"/>
    <m/>
    <m/>
    <m/>
    <n v="1"/>
    <n v="0"/>
    <n v="1"/>
    <x v="1"/>
    <m/>
    <m/>
    <m/>
    <x v="3"/>
    <m/>
    <m/>
    <m/>
    <d v="2023-08-07T00:00:00"/>
    <d v="2026-11-30T00:00:00"/>
    <n v="1095"/>
    <x v="109"/>
    <m/>
    <m/>
    <m/>
    <m/>
    <s v="with as-of date"/>
    <d v="2024-08-06T00:00:00"/>
    <m/>
    <n v="6"/>
    <n v="0"/>
    <m/>
    <d v="2026-01-31T00:00:00"/>
    <s v="Both parties, once 20%, 6 mths notice period"/>
    <m/>
    <m/>
    <m/>
    <m/>
    <m/>
    <m/>
    <m/>
    <m/>
    <m/>
    <m/>
    <m/>
    <m/>
    <m/>
    <m/>
    <m/>
    <m/>
    <m/>
    <m/>
    <d v="2026-02-28T00:00:00"/>
    <m/>
    <n v="140000"/>
    <m/>
    <m/>
    <s v="Euro"/>
    <n v="28.7"/>
    <m/>
    <m/>
    <m/>
    <m/>
    <n v="22"/>
    <m/>
    <m/>
    <m/>
    <m/>
    <m/>
    <m/>
    <m/>
    <m/>
    <m/>
    <m/>
    <m/>
    <m/>
    <m/>
    <m/>
    <m/>
    <m/>
    <m/>
    <m/>
    <m/>
    <m/>
    <m/>
    <m/>
  </r>
  <r>
    <m/>
    <s v="V200044"/>
    <s v="2023-0016"/>
    <x v="117"/>
    <n v="1"/>
    <s v="Wagon"/>
    <n v="16"/>
    <s v="37 80 4564 349-1"/>
    <x v="42"/>
    <m/>
    <m/>
    <x v="0"/>
    <x v="0"/>
    <n v="1"/>
    <m/>
    <m/>
    <m/>
    <n v="1"/>
    <n v="0"/>
    <n v="1"/>
    <x v="1"/>
    <m/>
    <m/>
    <m/>
    <x v="3"/>
    <m/>
    <m/>
    <m/>
    <d v="2023-08-07T00:00:00"/>
    <d v="2026-11-30T00:00:00"/>
    <n v="1095"/>
    <x v="109"/>
    <m/>
    <m/>
    <m/>
    <m/>
    <s v="with as-of date"/>
    <d v="2024-08-06T00:00:00"/>
    <m/>
    <n v="6"/>
    <n v="0"/>
    <m/>
    <d v="2026-01-31T00:00:00"/>
    <s v="Both parties, once 20%, 6 mths notice period"/>
    <m/>
    <m/>
    <m/>
    <m/>
    <m/>
    <m/>
    <m/>
    <m/>
    <m/>
    <m/>
    <m/>
    <m/>
    <m/>
    <m/>
    <m/>
    <m/>
    <m/>
    <m/>
    <d v="2026-02-28T00:00:00"/>
    <m/>
    <n v="140000"/>
    <m/>
    <m/>
    <s v="Euro"/>
    <n v="28.7"/>
    <m/>
    <m/>
    <m/>
    <m/>
    <n v="22"/>
    <m/>
    <m/>
    <m/>
    <m/>
    <m/>
    <m/>
    <m/>
    <m/>
    <m/>
    <m/>
    <m/>
    <m/>
    <m/>
    <m/>
    <m/>
    <m/>
    <m/>
    <m/>
    <m/>
    <m/>
    <m/>
    <m/>
  </r>
  <r>
    <m/>
    <s v="V200044"/>
    <s v="2023-0016"/>
    <x v="117"/>
    <n v="1"/>
    <s v="Wagon"/>
    <n v="17"/>
    <s v="37 80 4564 351-7"/>
    <x v="42"/>
    <m/>
    <m/>
    <x v="0"/>
    <x v="0"/>
    <n v="1"/>
    <m/>
    <m/>
    <m/>
    <n v="1"/>
    <n v="0"/>
    <n v="1"/>
    <x v="1"/>
    <m/>
    <m/>
    <m/>
    <x v="3"/>
    <m/>
    <m/>
    <m/>
    <d v="2023-08-07T00:00:00"/>
    <d v="2026-11-30T00:00:00"/>
    <n v="1095"/>
    <x v="109"/>
    <m/>
    <m/>
    <m/>
    <m/>
    <s v="with as-of date"/>
    <d v="2024-08-06T00:00:00"/>
    <m/>
    <n v="6"/>
    <n v="0"/>
    <m/>
    <d v="2026-01-31T00:00:00"/>
    <s v="Both parties, once 20%, 6 mths notice period"/>
    <m/>
    <m/>
    <m/>
    <m/>
    <m/>
    <m/>
    <m/>
    <m/>
    <m/>
    <m/>
    <m/>
    <m/>
    <m/>
    <m/>
    <m/>
    <m/>
    <m/>
    <m/>
    <d v="2026-02-28T00:00:00"/>
    <m/>
    <n v="140000"/>
    <m/>
    <m/>
    <s v="Euro"/>
    <n v="28.7"/>
    <m/>
    <m/>
    <m/>
    <m/>
    <n v="22"/>
    <m/>
    <m/>
    <m/>
    <m/>
    <m/>
    <m/>
    <m/>
    <m/>
    <m/>
    <m/>
    <m/>
    <m/>
    <m/>
    <m/>
    <m/>
    <m/>
    <m/>
    <m/>
    <m/>
    <m/>
    <m/>
    <m/>
  </r>
  <r>
    <m/>
    <s v="V200044"/>
    <s v="2023-0016"/>
    <x v="117"/>
    <n v="1"/>
    <s v="Wagon"/>
    <n v="18"/>
    <s v="37 80 4564 352-5"/>
    <x v="42"/>
    <m/>
    <m/>
    <x v="0"/>
    <x v="0"/>
    <n v="1"/>
    <m/>
    <m/>
    <m/>
    <n v="1"/>
    <n v="0"/>
    <n v="1"/>
    <x v="1"/>
    <m/>
    <m/>
    <m/>
    <x v="5"/>
    <m/>
    <m/>
    <m/>
    <d v="2023-08-07T00:00:00"/>
    <d v="2026-11-30T00:00:00"/>
    <n v="1095"/>
    <x v="109"/>
    <m/>
    <m/>
    <m/>
    <m/>
    <s v="with various options"/>
    <m/>
    <m/>
    <n v="0"/>
    <n v="0"/>
    <m/>
    <d v="2026-11-30T00:00:00"/>
    <m/>
    <m/>
    <m/>
    <m/>
    <m/>
    <m/>
    <m/>
    <m/>
    <m/>
    <m/>
    <m/>
    <m/>
    <m/>
    <m/>
    <m/>
    <m/>
    <m/>
    <m/>
    <m/>
    <d v="2026-06-30T00:00:00"/>
    <m/>
    <n v="140000"/>
    <m/>
    <m/>
    <s v="Euro"/>
    <n v="28.7"/>
    <m/>
    <m/>
    <m/>
    <m/>
    <n v="22"/>
    <m/>
    <m/>
    <m/>
    <m/>
    <m/>
    <m/>
    <m/>
    <m/>
    <m/>
    <m/>
    <m/>
    <m/>
    <m/>
    <m/>
    <m/>
    <m/>
    <m/>
    <m/>
    <m/>
    <m/>
    <m/>
    <m/>
  </r>
  <r>
    <m/>
    <s v="V200044"/>
    <s v="2023-0016"/>
    <x v="117"/>
    <n v="1"/>
    <s v="Wagon"/>
    <n v="19"/>
    <s v="37 80 4564 353-3"/>
    <x v="42"/>
    <m/>
    <m/>
    <x v="0"/>
    <x v="0"/>
    <n v="1"/>
    <m/>
    <m/>
    <m/>
    <n v="1"/>
    <n v="0"/>
    <n v="1"/>
    <x v="1"/>
    <m/>
    <m/>
    <m/>
    <x v="5"/>
    <m/>
    <m/>
    <m/>
    <d v="2023-08-07T00:00:00"/>
    <d v="2026-11-30T00:00:00"/>
    <n v="1095"/>
    <x v="109"/>
    <m/>
    <m/>
    <m/>
    <m/>
    <s v="with various options"/>
    <m/>
    <m/>
    <n v="0"/>
    <n v="0"/>
    <m/>
    <d v="2026-11-30T00:00:00"/>
    <m/>
    <m/>
    <m/>
    <m/>
    <m/>
    <m/>
    <m/>
    <m/>
    <m/>
    <m/>
    <m/>
    <m/>
    <m/>
    <m/>
    <m/>
    <m/>
    <m/>
    <m/>
    <m/>
    <d v="2026-06-30T00:00:00"/>
    <m/>
    <n v="140000"/>
    <m/>
    <m/>
    <s v="Euro"/>
    <n v="28.7"/>
    <m/>
    <m/>
    <m/>
    <m/>
    <n v="22"/>
    <m/>
    <m/>
    <m/>
    <m/>
    <m/>
    <m/>
    <m/>
    <m/>
    <m/>
    <m/>
    <m/>
    <m/>
    <m/>
    <m/>
    <m/>
    <m/>
    <m/>
    <m/>
    <m/>
    <m/>
    <m/>
    <m/>
  </r>
  <r>
    <m/>
    <s v="V200044"/>
    <s v="2023-0016"/>
    <x v="117"/>
    <n v="1"/>
    <s v="Wagon"/>
    <n v="20"/>
    <s v="37 80 4564 355-8"/>
    <x v="42"/>
    <m/>
    <m/>
    <x v="0"/>
    <x v="0"/>
    <n v="1"/>
    <m/>
    <m/>
    <m/>
    <n v="1"/>
    <n v="0"/>
    <n v="1"/>
    <x v="1"/>
    <m/>
    <m/>
    <m/>
    <x v="5"/>
    <m/>
    <m/>
    <m/>
    <d v="2023-08-07T00:00:00"/>
    <d v="2026-11-30T00:00:00"/>
    <n v="1095"/>
    <x v="109"/>
    <m/>
    <m/>
    <m/>
    <m/>
    <s v="with various options"/>
    <m/>
    <m/>
    <n v="0"/>
    <n v="0"/>
    <m/>
    <d v="2026-11-30T00:00:00"/>
    <m/>
    <m/>
    <m/>
    <m/>
    <m/>
    <m/>
    <m/>
    <m/>
    <m/>
    <m/>
    <m/>
    <m/>
    <m/>
    <m/>
    <m/>
    <m/>
    <m/>
    <m/>
    <m/>
    <d v="2026-06-30T00:00:00"/>
    <m/>
    <n v="140000"/>
    <m/>
    <m/>
    <s v="Euro"/>
    <n v="28.7"/>
    <m/>
    <m/>
    <m/>
    <m/>
    <n v="22"/>
    <m/>
    <m/>
    <m/>
    <m/>
    <m/>
    <m/>
    <m/>
    <m/>
    <m/>
    <m/>
    <m/>
    <m/>
    <m/>
    <m/>
    <m/>
    <m/>
    <m/>
    <m/>
    <m/>
    <m/>
    <m/>
    <m/>
  </r>
  <r>
    <m/>
    <s v="V200044"/>
    <s v="2023-0016"/>
    <x v="117"/>
    <n v="1"/>
    <s v="Wagon"/>
    <n v="21"/>
    <s v="37 80 4564 356-6"/>
    <x v="42"/>
    <m/>
    <m/>
    <x v="0"/>
    <x v="0"/>
    <n v="1"/>
    <m/>
    <m/>
    <m/>
    <n v="1"/>
    <n v="0"/>
    <n v="1"/>
    <x v="1"/>
    <m/>
    <m/>
    <m/>
    <x v="5"/>
    <m/>
    <m/>
    <m/>
    <d v="2023-08-07T00:00:00"/>
    <d v="2026-11-30T00:00:00"/>
    <n v="1095"/>
    <x v="109"/>
    <m/>
    <m/>
    <m/>
    <m/>
    <s v="with various options"/>
    <m/>
    <m/>
    <n v="0"/>
    <n v="0"/>
    <m/>
    <d v="2026-11-30T00:00:00"/>
    <m/>
    <m/>
    <m/>
    <m/>
    <m/>
    <m/>
    <m/>
    <m/>
    <m/>
    <m/>
    <m/>
    <m/>
    <m/>
    <m/>
    <m/>
    <m/>
    <m/>
    <m/>
    <m/>
    <d v="2026-06-30T00:00:00"/>
    <m/>
    <n v="140000"/>
    <m/>
    <m/>
    <s v="Euro"/>
    <n v="28.7"/>
    <m/>
    <m/>
    <m/>
    <m/>
    <n v="22"/>
    <m/>
    <m/>
    <m/>
    <m/>
    <m/>
    <m/>
    <m/>
    <m/>
    <m/>
    <m/>
    <m/>
    <m/>
    <m/>
    <m/>
    <m/>
    <m/>
    <m/>
    <m/>
    <m/>
    <m/>
    <m/>
    <m/>
  </r>
  <r>
    <m/>
    <s v="V200044"/>
    <s v="2023-0016"/>
    <x v="117"/>
    <n v="1"/>
    <s v="Wagon"/>
    <n v="22"/>
    <s v="37 80 4564 357-4"/>
    <x v="42"/>
    <m/>
    <m/>
    <x v="0"/>
    <x v="0"/>
    <n v="1"/>
    <m/>
    <m/>
    <m/>
    <n v="1"/>
    <n v="0"/>
    <n v="1"/>
    <x v="1"/>
    <m/>
    <m/>
    <m/>
    <x v="5"/>
    <m/>
    <m/>
    <m/>
    <d v="2023-08-07T00:00:00"/>
    <d v="2026-11-30T00:00:00"/>
    <n v="1095"/>
    <x v="109"/>
    <m/>
    <m/>
    <m/>
    <m/>
    <s v="with various options"/>
    <m/>
    <m/>
    <n v="0"/>
    <n v="0"/>
    <m/>
    <d v="2026-11-30T00:00:00"/>
    <m/>
    <m/>
    <m/>
    <m/>
    <m/>
    <m/>
    <m/>
    <m/>
    <m/>
    <m/>
    <m/>
    <m/>
    <m/>
    <m/>
    <m/>
    <m/>
    <m/>
    <m/>
    <m/>
    <d v="2026-06-30T00:00:00"/>
    <m/>
    <n v="140000"/>
    <m/>
    <m/>
    <s v="Euro"/>
    <n v="28.7"/>
    <m/>
    <m/>
    <m/>
    <m/>
    <n v="22"/>
    <m/>
    <m/>
    <m/>
    <m/>
    <m/>
    <m/>
    <m/>
    <m/>
    <m/>
    <m/>
    <m/>
    <m/>
    <m/>
    <m/>
    <m/>
    <m/>
    <m/>
    <m/>
    <m/>
    <m/>
    <m/>
    <m/>
  </r>
  <r>
    <m/>
    <s v="V200044"/>
    <s v="2023-0016"/>
    <x v="117"/>
    <n v="1"/>
    <s v="Wagon"/>
    <n v="23"/>
    <s v="37 80 4564 358-2"/>
    <x v="42"/>
    <m/>
    <m/>
    <x v="0"/>
    <x v="0"/>
    <n v="1"/>
    <m/>
    <m/>
    <m/>
    <n v="1"/>
    <n v="0"/>
    <n v="1"/>
    <x v="1"/>
    <m/>
    <m/>
    <m/>
    <x v="5"/>
    <m/>
    <m/>
    <m/>
    <d v="2023-08-07T00:00:00"/>
    <d v="2026-11-30T00:00:00"/>
    <n v="1095"/>
    <x v="109"/>
    <m/>
    <m/>
    <m/>
    <m/>
    <s v="with various options"/>
    <m/>
    <m/>
    <n v="0"/>
    <n v="0"/>
    <m/>
    <d v="2026-11-30T00:00:00"/>
    <m/>
    <m/>
    <m/>
    <m/>
    <m/>
    <m/>
    <m/>
    <m/>
    <m/>
    <m/>
    <m/>
    <m/>
    <m/>
    <m/>
    <m/>
    <m/>
    <m/>
    <m/>
    <m/>
    <d v="2026-06-30T00:00:00"/>
    <m/>
    <n v="140000"/>
    <m/>
    <m/>
    <s v="Euro"/>
    <n v="28.7"/>
    <m/>
    <m/>
    <m/>
    <m/>
    <n v="22"/>
    <m/>
    <m/>
    <m/>
    <m/>
    <m/>
    <m/>
    <m/>
    <m/>
    <m/>
    <m/>
    <m/>
    <m/>
    <m/>
    <m/>
    <m/>
    <m/>
    <m/>
    <m/>
    <m/>
    <m/>
    <m/>
    <m/>
  </r>
  <r>
    <m/>
    <s v="V200044"/>
    <s v="2023-0016"/>
    <x v="117"/>
    <n v="1"/>
    <s v="Wagon"/>
    <n v="24"/>
    <s v="37 80 4564 360-8"/>
    <x v="42"/>
    <m/>
    <m/>
    <x v="0"/>
    <x v="0"/>
    <n v="1"/>
    <m/>
    <m/>
    <m/>
    <n v="1"/>
    <n v="0"/>
    <n v="1"/>
    <x v="1"/>
    <m/>
    <m/>
    <m/>
    <x v="5"/>
    <m/>
    <m/>
    <m/>
    <d v="2023-08-07T00:00:00"/>
    <d v="2026-11-30T00:00:00"/>
    <n v="1095"/>
    <x v="109"/>
    <m/>
    <m/>
    <m/>
    <m/>
    <s v="with various options"/>
    <m/>
    <m/>
    <n v="0"/>
    <n v="0"/>
    <m/>
    <d v="2026-11-30T00:00:00"/>
    <m/>
    <m/>
    <m/>
    <m/>
    <m/>
    <m/>
    <m/>
    <m/>
    <m/>
    <m/>
    <m/>
    <m/>
    <m/>
    <m/>
    <m/>
    <m/>
    <m/>
    <m/>
    <m/>
    <d v="2026-06-30T00:00:00"/>
    <m/>
    <n v="140000"/>
    <m/>
    <m/>
    <s v="Euro"/>
    <n v="28.7"/>
    <m/>
    <m/>
    <m/>
    <m/>
    <n v="22"/>
    <m/>
    <m/>
    <m/>
    <m/>
    <m/>
    <m/>
    <m/>
    <m/>
    <m/>
    <m/>
    <m/>
    <m/>
    <m/>
    <m/>
    <m/>
    <m/>
    <m/>
    <m/>
    <m/>
    <m/>
    <m/>
    <m/>
  </r>
  <r>
    <m/>
    <s v="V200044"/>
    <s v="2023-0016"/>
    <x v="117"/>
    <n v="1"/>
    <s v="Wagon"/>
    <n v="25"/>
    <s v="37 80 4564 362-4"/>
    <x v="42"/>
    <m/>
    <m/>
    <x v="0"/>
    <x v="0"/>
    <n v="1"/>
    <m/>
    <m/>
    <m/>
    <n v="1"/>
    <n v="0"/>
    <n v="1"/>
    <x v="1"/>
    <m/>
    <m/>
    <m/>
    <x v="5"/>
    <m/>
    <m/>
    <m/>
    <d v="2023-08-07T00:00:00"/>
    <d v="2026-11-30T00:00:00"/>
    <n v="1095"/>
    <x v="109"/>
    <m/>
    <m/>
    <m/>
    <m/>
    <s v="with various options"/>
    <m/>
    <m/>
    <n v="0"/>
    <n v="0"/>
    <m/>
    <d v="2026-11-30T00:00:00"/>
    <m/>
    <m/>
    <m/>
    <m/>
    <m/>
    <m/>
    <m/>
    <m/>
    <m/>
    <m/>
    <m/>
    <m/>
    <m/>
    <m/>
    <m/>
    <m/>
    <m/>
    <m/>
    <m/>
    <d v="2026-06-30T00:00:00"/>
    <m/>
    <n v="140000"/>
    <m/>
    <m/>
    <s v="Euro"/>
    <n v="28.7"/>
    <m/>
    <m/>
    <m/>
    <m/>
    <n v="22"/>
    <m/>
    <m/>
    <m/>
    <m/>
    <m/>
    <m/>
    <m/>
    <m/>
    <m/>
    <m/>
    <m/>
    <m/>
    <m/>
    <m/>
    <m/>
    <m/>
    <m/>
    <m/>
    <m/>
    <m/>
    <m/>
    <m/>
  </r>
  <r>
    <m/>
    <s v="V200044"/>
    <s v="2023-0016"/>
    <x v="117"/>
    <n v="1"/>
    <s v="Wagon"/>
    <n v="26"/>
    <s v="37 80 4564 363-2"/>
    <x v="42"/>
    <m/>
    <m/>
    <x v="0"/>
    <x v="0"/>
    <n v="1"/>
    <m/>
    <m/>
    <m/>
    <n v="1"/>
    <n v="0"/>
    <n v="1"/>
    <x v="1"/>
    <m/>
    <m/>
    <m/>
    <x v="5"/>
    <m/>
    <m/>
    <m/>
    <d v="2023-08-07T00:00:00"/>
    <d v="2026-11-30T00:00:00"/>
    <n v="1095"/>
    <x v="109"/>
    <m/>
    <m/>
    <m/>
    <m/>
    <s v="with various options"/>
    <m/>
    <m/>
    <n v="0"/>
    <n v="0"/>
    <m/>
    <d v="2026-11-30T00:00:00"/>
    <m/>
    <m/>
    <m/>
    <m/>
    <m/>
    <m/>
    <m/>
    <m/>
    <m/>
    <m/>
    <m/>
    <m/>
    <m/>
    <m/>
    <m/>
    <m/>
    <m/>
    <m/>
    <m/>
    <d v="2026-06-30T00:00:00"/>
    <m/>
    <n v="140000"/>
    <m/>
    <m/>
    <s v="Euro"/>
    <n v="28.7"/>
    <m/>
    <m/>
    <m/>
    <m/>
    <n v="22"/>
    <m/>
    <m/>
    <m/>
    <m/>
    <m/>
    <m/>
    <m/>
    <m/>
    <m/>
    <m/>
    <m/>
    <m/>
    <m/>
    <m/>
    <m/>
    <m/>
    <m/>
    <m/>
    <m/>
    <m/>
    <m/>
    <m/>
  </r>
  <r>
    <m/>
    <s v="V200044"/>
    <s v="2023-0016"/>
    <x v="117"/>
    <n v="1"/>
    <s v="Wagon"/>
    <n v="27"/>
    <s v="37 80 4564 364-0"/>
    <x v="42"/>
    <m/>
    <m/>
    <x v="0"/>
    <x v="0"/>
    <n v="1"/>
    <m/>
    <m/>
    <m/>
    <n v="1"/>
    <n v="0"/>
    <n v="1"/>
    <x v="1"/>
    <m/>
    <m/>
    <m/>
    <x v="5"/>
    <m/>
    <m/>
    <m/>
    <d v="2023-08-07T00:00:00"/>
    <d v="2026-11-30T00:00:00"/>
    <n v="1095"/>
    <x v="109"/>
    <m/>
    <m/>
    <m/>
    <m/>
    <s v="with various options"/>
    <m/>
    <m/>
    <n v="0"/>
    <n v="0"/>
    <m/>
    <d v="2026-11-30T00:00:00"/>
    <m/>
    <m/>
    <m/>
    <m/>
    <m/>
    <m/>
    <m/>
    <m/>
    <m/>
    <m/>
    <m/>
    <m/>
    <m/>
    <m/>
    <m/>
    <m/>
    <m/>
    <m/>
    <m/>
    <d v="2026-06-30T00:00:00"/>
    <m/>
    <n v="140000"/>
    <m/>
    <m/>
    <s v="Euro"/>
    <n v="28.7"/>
    <m/>
    <m/>
    <m/>
    <m/>
    <n v="22"/>
    <m/>
    <m/>
    <m/>
    <m/>
    <m/>
    <m/>
    <m/>
    <m/>
    <m/>
    <m/>
    <m/>
    <m/>
    <m/>
    <m/>
    <m/>
    <m/>
    <m/>
    <m/>
    <m/>
    <m/>
    <m/>
    <m/>
  </r>
  <r>
    <m/>
    <s v="V200044"/>
    <s v="2023-0016"/>
    <x v="117"/>
    <n v="1"/>
    <s v="Wagon"/>
    <n v="28"/>
    <s v="37 80 4564 365-7"/>
    <x v="42"/>
    <m/>
    <m/>
    <x v="0"/>
    <x v="0"/>
    <n v="1"/>
    <m/>
    <m/>
    <m/>
    <n v="1"/>
    <n v="0"/>
    <n v="1"/>
    <x v="1"/>
    <m/>
    <m/>
    <m/>
    <x v="5"/>
    <m/>
    <m/>
    <m/>
    <d v="2023-08-07T00:00:00"/>
    <d v="2026-11-30T00:00:00"/>
    <n v="1095"/>
    <x v="109"/>
    <m/>
    <m/>
    <m/>
    <m/>
    <s v="with various options"/>
    <m/>
    <m/>
    <n v="0"/>
    <n v="0"/>
    <m/>
    <d v="2026-11-30T00:00:00"/>
    <m/>
    <m/>
    <m/>
    <m/>
    <m/>
    <m/>
    <m/>
    <m/>
    <m/>
    <m/>
    <m/>
    <m/>
    <m/>
    <m/>
    <m/>
    <m/>
    <m/>
    <m/>
    <m/>
    <d v="2026-06-30T00:00:00"/>
    <m/>
    <n v="140000"/>
    <m/>
    <m/>
    <s v="Euro"/>
    <n v="28.7"/>
    <m/>
    <m/>
    <m/>
    <m/>
    <n v="22"/>
    <m/>
    <m/>
    <m/>
    <m/>
    <m/>
    <m/>
    <m/>
    <m/>
    <m/>
    <m/>
    <m/>
    <m/>
    <m/>
    <m/>
    <m/>
    <m/>
    <m/>
    <m/>
    <m/>
    <m/>
    <m/>
    <m/>
  </r>
  <r>
    <m/>
    <s v="V200044"/>
    <s v="2023-0016"/>
    <x v="117"/>
    <n v="2"/>
    <s v="Batch"/>
    <m/>
    <m/>
    <x v="42"/>
    <s v="POL"/>
    <s v="East EU"/>
    <x v="0"/>
    <x v="0"/>
    <n v="28"/>
    <m/>
    <m/>
    <n v="0"/>
    <n v="28"/>
    <n v="0"/>
    <n v="28"/>
    <x v="2"/>
    <m/>
    <m/>
    <m/>
    <x v="5"/>
    <s v="No automatic prolongation"/>
    <m/>
    <m/>
    <d v="2023-09-05T00:00:00"/>
    <d v="2026-09-04T00:00:00"/>
    <m/>
    <x v="112"/>
    <m/>
    <m/>
    <m/>
    <m/>
    <s v="with various options"/>
    <m/>
    <m/>
    <n v="0"/>
    <n v="0"/>
    <m/>
    <m/>
    <s v="Both parties, once 20%, 6 mths notice period"/>
    <m/>
    <m/>
    <m/>
    <m/>
    <m/>
    <m/>
    <m/>
    <m/>
    <s v="B"/>
    <m/>
    <n v="1.4"/>
    <s v="CHE"/>
    <s v="Not required"/>
    <s v="N"/>
    <s v="N"/>
    <n v="12"/>
    <s v="3mths before end, latest 30.9.26"/>
    <m/>
    <m/>
    <m/>
    <n v="140000"/>
    <s v="Y"/>
    <d v="2027-01-01T00:00:00"/>
    <s v="Euro"/>
    <n v="28.7"/>
    <n v="-7.7"/>
    <n v="0"/>
    <m/>
    <n v="0"/>
    <n v="21"/>
    <n v="0"/>
    <n v="0"/>
    <n v="0"/>
    <n v="0.03"/>
    <n v="9.779999999999999"/>
    <n v="-7.7"/>
    <n v="2.079999999999999"/>
    <n v="0"/>
    <n v="0"/>
    <n v="0"/>
    <n v="18.92"/>
    <s v="0.00"/>
    <n v="18.92"/>
    <n v="1"/>
    <n v="0"/>
    <n v="18.92000000000001"/>
    <n v="18.92"/>
    <n v="3920000"/>
    <n v="0"/>
    <s v="N"/>
    <n v="0"/>
    <n v="214032"/>
  </r>
  <r>
    <m/>
    <s v="V200044"/>
    <s v="2023-0016"/>
    <x v="117"/>
    <n v="2"/>
    <s v="Wagon"/>
    <n v="29"/>
    <s v="37 80 4564 311-1"/>
    <x v="42"/>
    <m/>
    <m/>
    <x v="0"/>
    <x v="0"/>
    <n v="1"/>
    <m/>
    <m/>
    <m/>
    <n v="1"/>
    <n v="0"/>
    <n v="1"/>
    <x v="1"/>
    <m/>
    <m/>
    <m/>
    <x v="5"/>
    <m/>
    <m/>
    <m/>
    <d v="2023-09-05T00:00:00"/>
    <d v="2026-11-30T00:00:00"/>
    <n v="1095"/>
    <x v="109"/>
    <m/>
    <m/>
    <m/>
    <m/>
    <s v="with various options"/>
    <m/>
    <m/>
    <n v="0"/>
    <n v="0"/>
    <m/>
    <d v="2026-11-30T00:00:00"/>
    <m/>
    <m/>
    <m/>
    <m/>
    <m/>
    <m/>
    <m/>
    <m/>
    <m/>
    <m/>
    <m/>
    <m/>
    <m/>
    <m/>
    <m/>
    <m/>
    <m/>
    <m/>
    <m/>
    <d v="2026-06-30T00:00:00"/>
    <m/>
    <n v="140000"/>
    <m/>
    <m/>
    <s v="Euro"/>
    <n v="28.7"/>
    <m/>
    <m/>
    <m/>
    <m/>
    <n v="22"/>
    <m/>
    <m/>
    <m/>
    <m/>
    <m/>
    <m/>
    <m/>
    <m/>
    <m/>
    <m/>
    <m/>
    <m/>
    <m/>
    <m/>
    <m/>
    <m/>
    <m/>
    <m/>
    <m/>
    <m/>
    <m/>
    <m/>
  </r>
  <r>
    <m/>
    <s v="V200044"/>
    <s v="2023-0016"/>
    <x v="117"/>
    <n v="2"/>
    <s v="Wagon"/>
    <n v="30"/>
    <s v="37 80 4564 312-9"/>
    <x v="42"/>
    <m/>
    <m/>
    <x v="0"/>
    <x v="0"/>
    <n v="1"/>
    <m/>
    <m/>
    <m/>
    <n v="1"/>
    <n v="0"/>
    <n v="1"/>
    <x v="1"/>
    <m/>
    <m/>
    <m/>
    <x v="5"/>
    <m/>
    <m/>
    <m/>
    <d v="2023-09-05T00:00:00"/>
    <d v="2026-11-30T00:00:00"/>
    <n v="1095"/>
    <x v="109"/>
    <m/>
    <m/>
    <m/>
    <m/>
    <s v="with various options"/>
    <m/>
    <m/>
    <n v="0"/>
    <n v="0"/>
    <m/>
    <d v="2026-11-30T00:00:00"/>
    <m/>
    <m/>
    <m/>
    <m/>
    <m/>
    <m/>
    <m/>
    <m/>
    <m/>
    <m/>
    <m/>
    <m/>
    <m/>
    <m/>
    <m/>
    <m/>
    <m/>
    <m/>
    <m/>
    <d v="2026-06-30T00:00:00"/>
    <m/>
    <n v="140000"/>
    <m/>
    <m/>
    <s v="Euro"/>
    <n v="28.7"/>
    <m/>
    <m/>
    <m/>
    <m/>
    <n v="22"/>
    <m/>
    <m/>
    <m/>
    <m/>
    <m/>
    <m/>
    <m/>
    <m/>
    <m/>
    <m/>
    <m/>
    <m/>
    <m/>
    <m/>
    <m/>
    <m/>
    <m/>
    <m/>
    <m/>
    <m/>
    <m/>
    <m/>
  </r>
  <r>
    <m/>
    <s v="V200044"/>
    <s v="2023-0016"/>
    <x v="117"/>
    <n v="2"/>
    <s v="Wagon"/>
    <n v="31"/>
    <s v="37 80 4564 313-7"/>
    <x v="42"/>
    <m/>
    <m/>
    <x v="0"/>
    <x v="0"/>
    <n v="1"/>
    <m/>
    <m/>
    <m/>
    <n v="1"/>
    <n v="0"/>
    <n v="1"/>
    <x v="1"/>
    <m/>
    <m/>
    <m/>
    <x v="5"/>
    <m/>
    <m/>
    <m/>
    <d v="2023-09-05T00:00:00"/>
    <d v="2026-11-30T00:00:00"/>
    <n v="1095"/>
    <x v="109"/>
    <m/>
    <m/>
    <m/>
    <m/>
    <s v="with various options"/>
    <m/>
    <m/>
    <n v="0"/>
    <n v="0"/>
    <m/>
    <d v="2026-11-30T00:00:00"/>
    <m/>
    <m/>
    <m/>
    <m/>
    <m/>
    <m/>
    <m/>
    <m/>
    <m/>
    <m/>
    <m/>
    <m/>
    <m/>
    <m/>
    <m/>
    <m/>
    <m/>
    <m/>
    <m/>
    <d v="2026-06-30T00:00:00"/>
    <m/>
    <n v="140000"/>
    <m/>
    <m/>
    <s v="Euro"/>
    <n v="28.7"/>
    <m/>
    <m/>
    <m/>
    <m/>
    <n v="22"/>
    <m/>
    <m/>
    <m/>
    <m/>
    <m/>
    <m/>
    <m/>
    <m/>
    <m/>
    <m/>
    <m/>
    <m/>
    <m/>
    <m/>
    <m/>
    <m/>
    <m/>
    <m/>
    <m/>
    <m/>
    <m/>
    <m/>
  </r>
  <r>
    <m/>
    <s v="V200044"/>
    <s v="2023-0016"/>
    <x v="117"/>
    <n v="2"/>
    <s v="Wagon"/>
    <n v="32"/>
    <s v="37 80 4564 314-5"/>
    <x v="42"/>
    <m/>
    <m/>
    <x v="0"/>
    <x v="0"/>
    <n v="1"/>
    <m/>
    <m/>
    <m/>
    <n v="1"/>
    <n v="0"/>
    <n v="1"/>
    <x v="1"/>
    <m/>
    <m/>
    <m/>
    <x v="5"/>
    <m/>
    <m/>
    <m/>
    <d v="2023-09-05T00:00:00"/>
    <d v="2026-11-30T00:00:00"/>
    <n v="1095"/>
    <x v="109"/>
    <m/>
    <m/>
    <m/>
    <m/>
    <s v="with various options"/>
    <m/>
    <m/>
    <n v="0"/>
    <n v="0"/>
    <m/>
    <d v="2026-11-30T00:00:00"/>
    <m/>
    <m/>
    <m/>
    <m/>
    <m/>
    <m/>
    <m/>
    <m/>
    <m/>
    <m/>
    <m/>
    <m/>
    <m/>
    <m/>
    <m/>
    <m/>
    <m/>
    <m/>
    <m/>
    <d v="2026-06-30T00:00:00"/>
    <m/>
    <n v="140000"/>
    <m/>
    <m/>
    <s v="Euro"/>
    <n v="28.7"/>
    <m/>
    <m/>
    <m/>
    <m/>
    <n v="22"/>
    <m/>
    <m/>
    <m/>
    <m/>
    <m/>
    <m/>
    <m/>
    <m/>
    <m/>
    <m/>
    <m/>
    <m/>
    <m/>
    <m/>
    <m/>
    <m/>
    <m/>
    <m/>
    <m/>
    <m/>
    <m/>
    <m/>
  </r>
  <r>
    <m/>
    <s v="V200044"/>
    <s v="2023-0016"/>
    <x v="117"/>
    <n v="2"/>
    <s v="Wagon"/>
    <n v="33"/>
    <s v="37 80 4564 315-2"/>
    <x v="42"/>
    <m/>
    <m/>
    <x v="0"/>
    <x v="0"/>
    <n v="1"/>
    <m/>
    <m/>
    <m/>
    <n v="1"/>
    <n v="0"/>
    <n v="1"/>
    <x v="1"/>
    <m/>
    <m/>
    <m/>
    <x v="5"/>
    <m/>
    <m/>
    <m/>
    <d v="2023-09-05T00:00:00"/>
    <d v="2026-11-30T00:00:00"/>
    <n v="1095"/>
    <x v="109"/>
    <m/>
    <m/>
    <m/>
    <m/>
    <s v="with various options"/>
    <m/>
    <m/>
    <n v="0"/>
    <n v="0"/>
    <m/>
    <d v="2026-11-30T00:00:00"/>
    <m/>
    <m/>
    <m/>
    <m/>
    <m/>
    <m/>
    <m/>
    <m/>
    <m/>
    <m/>
    <m/>
    <m/>
    <m/>
    <m/>
    <m/>
    <m/>
    <m/>
    <m/>
    <m/>
    <d v="2026-06-30T00:00:00"/>
    <m/>
    <n v="140000"/>
    <m/>
    <m/>
    <s v="Euro"/>
    <n v="28.7"/>
    <m/>
    <m/>
    <m/>
    <m/>
    <n v="22"/>
    <m/>
    <m/>
    <m/>
    <m/>
    <m/>
    <m/>
    <m/>
    <m/>
    <m/>
    <m/>
    <m/>
    <m/>
    <m/>
    <m/>
    <m/>
    <m/>
    <m/>
    <m/>
    <m/>
    <m/>
    <m/>
    <m/>
  </r>
  <r>
    <m/>
    <s v="V200044"/>
    <s v="2023-0016"/>
    <x v="117"/>
    <n v="2"/>
    <s v="Wagon"/>
    <n v="34"/>
    <s v="37 80 4564 316-0"/>
    <x v="42"/>
    <m/>
    <m/>
    <x v="0"/>
    <x v="0"/>
    <n v="1"/>
    <m/>
    <m/>
    <m/>
    <n v="1"/>
    <n v="0"/>
    <n v="1"/>
    <x v="1"/>
    <m/>
    <m/>
    <m/>
    <x v="5"/>
    <m/>
    <m/>
    <m/>
    <d v="2023-09-05T00:00:00"/>
    <d v="2026-11-30T00:00:00"/>
    <n v="1095"/>
    <x v="109"/>
    <m/>
    <m/>
    <m/>
    <m/>
    <s v="with various options"/>
    <m/>
    <m/>
    <n v="0"/>
    <n v="0"/>
    <m/>
    <d v="2026-11-30T00:00:00"/>
    <m/>
    <m/>
    <m/>
    <m/>
    <m/>
    <m/>
    <m/>
    <m/>
    <m/>
    <m/>
    <m/>
    <m/>
    <m/>
    <m/>
    <m/>
    <m/>
    <m/>
    <m/>
    <m/>
    <d v="2026-06-30T00:00:00"/>
    <m/>
    <n v="140000"/>
    <m/>
    <m/>
    <s v="Euro"/>
    <n v="28.7"/>
    <m/>
    <m/>
    <m/>
    <m/>
    <n v="22"/>
    <m/>
    <m/>
    <m/>
    <m/>
    <m/>
    <m/>
    <m/>
    <m/>
    <m/>
    <m/>
    <m/>
    <m/>
    <m/>
    <m/>
    <m/>
    <m/>
    <m/>
    <m/>
    <m/>
    <m/>
    <m/>
    <m/>
  </r>
  <r>
    <m/>
    <s v="V200044"/>
    <s v="2023-0016"/>
    <x v="117"/>
    <n v="2"/>
    <s v="Wagon"/>
    <n v="35"/>
    <s v="37 80 4564 317-8"/>
    <x v="42"/>
    <m/>
    <m/>
    <x v="0"/>
    <x v="0"/>
    <n v="1"/>
    <m/>
    <m/>
    <m/>
    <n v="1"/>
    <n v="0"/>
    <n v="1"/>
    <x v="1"/>
    <m/>
    <m/>
    <m/>
    <x v="5"/>
    <m/>
    <m/>
    <m/>
    <d v="2023-09-05T00:00:00"/>
    <d v="2026-11-30T00:00:00"/>
    <n v="1095"/>
    <x v="109"/>
    <m/>
    <m/>
    <m/>
    <m/>
    <s v="with various options"/>
    <m/>
    <m/>
    <n v="0"/>
    <n v="0"/>
    <m/>
    <d v="2026-11-30T00:00:00"/>
    <m/>
    <m/>
    <m/>
    <m/>
    <m/>
    <m/>
    <m/>
    <m/>
    <m/>
    <m/>
    <m/>
    <m/>
    <m/>
    <m/>
    <m/>
    <m/>
    <m/>
    <m/>
    <m/>
    <d v="2026-06-30T00:00:00"/>
    <m/>
    <n v="140000"/>
    <m/>
    <m/>
    <s v="Euro"/>
    <n v="28.7"/>
    <m/>
    <m/>
    <m/>
    <m/>
    <n v="22"/>
    <m/>
    <m/>
    <m/>
    <m/>
    <m/>
    <m/>
    <m/>
    <m/>
    <m/>
    <m/>
    <m/>
    <m/>
    <m/>
    <m/>
    <m/>
    <m/>
    <m/>
    <m/>
    <m/>
    <m/>
    <m/>
    <m/>
  </r>
  <r>
    <m/>
    <s v="V200044"/>
    <s v="2023-0016"/>
    <x v="117"/>
    <n v="2"/>
    <s v="Wagon"/>
    <n v="36"/>
    <s v="37 80 4564 318-6"/>
    <x v="42"/>
    <m/>
    <m/>
    <x v="0"/>
    <x v="0"/>
    <n v="1"/>
    <m/>
    <m/>
    <m/>
    <n v="1"/>
    <n v="0"/>
    <n v="1"/>
    <x v="1"/>
    <m/>
    <m/>
    <m/>
    <x v="5"/>
    <m/>
    <m/>
    <m/>
    <d v="2023-09-05T00:00:00"/>
    <d v="2026-11-30T00:00:00"/>
    <n v="1095"/>
    <x v="109"/>
    <m/>
    <m/>
    <m/>
    <m/>
    <s v="with various options"/>
    <m/>
    <m/>
    <n v="0"/>
    <n v="0"/>
    <m/>
    <d v="2026-11-30T00:00:00"/>
    <m/>
    <m/>
    <m/>
    <m/>
    <m/>
    <m/>
    <m/>
    <m/>
    <m/>
    <m/>
    <m/>
    <m/>
    <m/>
    <m/>
    <m/>
    <m/>
    <m/>
    <m/>
    <m/>
    <d v="2026-06-30T00:00:00"/>
    <m/>
    <n v="140000"/>
    <m/>
    <m/>
    <s v="Euro"/>
    <n v="28.7"/>
    <m/>
    <m/>
    <m/>
    <m/>
    <n v="22"/>
    <m/>
    <m/>
    <m/>
    <m/>
    <m/>
    <m/>
    <m/>
    <m/>
    <m/>
    <m/>
    <m/>
    <m/>
    <m/>
    <m/>
    <m/>
    <m/>
    <m/>
    <m/>
    <m/>
    <m/>
    <m/>
    <m/>
  </r>
  <r>
    <m/>
    <s v="V200044"/>
    <s v="2023-0016"/>
    <x v="117"/>
    <n v="2"/>
    <s v="Wagon"/>
    <n v="37"/>
    <s v="37 80 4564 319-4"/>
    <x v="42"/>
    <m/>
    <m/>
    <x v="0"/>
    <x v="0"/>
    <n v="1"/>
    <m/>
    <m/>
    <m/>
    <n v="1"/>
    <n v="0"/>
    <n v="1"/>
    <x v="1"/>
    <m/>
    <m/>
    <m/>
    <x v="5"/>
    <m/>
    <m/>
    <m/>
    <d v="2023-09-05T00:00:00"/>
    <d v="2026-11-30T00:00:00"/>
    <n v="1095"/>
    <x v="109"/>
    <m/>
    <m/>
    <m/>
    <m/>
    <s v="with various options"/>
    <m/>
    <m/>
    <n v="0"/>
    <n v="0"/>
    <m/>
    <d v="2026-11-30T00:00:00"/>
    <m/>
    <m/>
    <m/>
    <m/>
    <m/>
    <m/>
    <m/>
    <m/>
    <m/>
    <m/>
    <m/>
    <m/>
    <m/>
    <m/>
    <m/>
    <m/>
    <m/>
    <m/>
    <m/>
    <d v="2026-06-30T00:00:00"/>
    <m/>
    <n v="140000"/>
    <m/>
    <m/>
    <s v="Euro"/>
    <n v="28.7"/>
    <m/>
    <m/>
    <m/>
    <m/>
    <n v="22"/>
    <m/>
    <m/>
    <m/>
    <m/>
    <m/>
    <m/>
    <m/>
    <m/>
    <m/>
    <m/>
    <m/>
    <m/>
    <m/>
    <m/>
    <m/>
    <m/>
    <m/>
    <m/>
    <m/>
    <m/>
    <m/>
    <m/>
  </r>
  <r>
    <m/>
    <s v="V200044"/>
    <s v="2023-0016"/>
    <x v="117"/>
    <n v="2"/>
    <s v="Wagon"/>
    <n v="38"/>
    <s v="37 80 4564 320-2"/>
    <x v="42"/>
    <m/>
    <m/>
    <x v="0"/>
    <x v="0"/>
    <n v="1"/>
    <m/>
    <m/>
    <m/>
    <n v="1"/>
    <n v="0"/>
    <n v="1"/>
    <x v="1"/>
    <m/>
    <m/>
    <m/>
    <x v="5"/>
    <m/>
    <m/>
    <m/>
    <d v="2023-09-05T00:00:00"/>
    <d v="2026-11-30T00:00:00"/>
    <n v="1095"/>
    <x v="109"/>
    <m/>
    <m/>
    <m/>
    <m/>
    <s v="with various options"/>
    <m/>
    <m/>
    <n v="0"/>
    <n v="0"/>
    <m/>
    <d v="2026-11-30T00:00:00"/>
    <m/>
    <m/>
    <m/>
    <m/>
    <m/>
    <m/>
    <m/>
    <m/>
    <m/>
    <m/>
    <m/>
    <m/>
    <m/>
    <m/>
    <m/>
    <m/>
    <m/>
    <m/>
    <m/>
    <d v="2026-06-30T00:00:00"/>
    <m/>
    <n v="140000"/>
    <m/>
    <m/>
    <s v="Euro"/>
    <n v="28.7"/>
    <m/>
    <m/>
    <m/>
    <m/>
    <n v="22"/>
    <m/>
    <m/>
    <m/>
    <m/>
    <m/>
    <m/>
    <m/>
    <m/>
    <m/>
    <m/>
    <m/>
    <m/>
    <m/>
    <m/>
    <m/>
    <m/>
    <m/>
    <m/>
    <m/>
    <m/>
    <m/>
    <m/>
  </r>
  <r>
    <m/>
    <s v="V200044"/>
    <s v="2023-0016"/>
    <x v="117"/>
    <n v="2"/>
    <s v="Wagon"/>
    <n v="39"/>
    <s v="37 80 4564 321-0"/>
    <x v="42"/>
    <m/>
    <m/>
    <x v="0"/>
    <x v="0"/>
    <n v="1"/>
    <m/>
    <m/>
    <m/>
    <n v="1"/>
    <n v="0"/>
    <n v="1"/>
    <x v="1"/>
    <m/>
    <m/>
    <m/>
    <x v="5"/>
    <m/>
    <m/>
    <m/>
    <d v="2023-09-05T00:00:00"/>
    <d v="2026-11-30T00:00:00"/>
    <n v="1095"/>
    <x v="109"/>
    <m/>
    <m/>
    <m/>
    <m/>
    <s v="with various options"/>
    <m/>
    <m/>
    <n v="0"/>
    <n v="0"/>
    <m/>
    <d v="2026-11-30T00:00:00"/>
    <m/>
    <m/>
    <m/>
    <m/>
    <m/>
    <m/>
    <m/>
    <m/>
    <m/>
    <m/>
    <m/>
    <m/>
    <m/>
    <m/>
    <m/>
    <m/>
    <m/>
    <m/>
    <m/>
    <d v="2026-06-30T00:00:00"/>
    <m/>
    <n v="140000"/>
    <m/>
    <m/>
    <s v="Euro"/>
    <n v="28.7"/>
    <m/>
    <m/>
    <m/>
    <m/>
    <n v="22"/>
    <m/>
    <m/>
    <m/>
    <m/>
    <m/>
    <m/>
    <m/>
    <m/>
    <m/>
    <m/>
    <m/>
    <m/>
    <m/>
    <m/>
    <m/>
    <m/>
    <m/>
    <m/>
    <m/>
    <m/>
    <m/>
    <m/>
  </r>
  <r>
    <m/>
    <s v="V200044"/>
    <s v="2023-0016"/>
    <x v="117"/>
    <n v="2"/>
    <s v="Wagon"/>
    <n v="40"/>
    <s v="37 80 4564 323-6"/>
    <x v="42"/>
    <m/>
    <m/>
    <x v="0"/>
    <x v="0"/>
    <n v="1"/>
    <m/>
    <m/>
    <m/>
    <n v="1"/>
    <n v="0"/>
    <n v="1"/>
    <x v="1"/>
    <m/>
    <m/>
    <m/>
    <x v="5"/>
    <m/>
    <m/>
    <m/>
    <d v="2023-09-05T00:00:00"/>
    <d v="2026-11-30T00:00:00"/>
    <n v="1095"/>
    <x v="109"/>
    <m/>
    <m/>
    <m/>
    <m/>
    <s v="with various options"/>
    <m/>
    <m/>
    <n v="0"/>
    <n v="0"/>
    <m/>
    <d v="2026-11-30T00:00:00"/>
    <m/>
    <m/>
    <m/>
    <m/>
    <m/>
    <m/>
    <m/>
    <m/>
    <m/>
    <m/>
    <m/>
    <m/>
    <m/>
    <m/>
    <m/>
    <m/>
    <m/>
    <m/>
    <m/>
    <d v="2026-06-30T00:00:00"/>
    <m/>
    <n v="140000"/>
    <m/>
    <m/>
    <s v="Euro"/>
    <n v="28.7"/>
    <m/>
    <m/>
    <m/>
    <m/>
    <n v="22"/>
    <m/>
    <m/>
    <m/>
    <m/>
    <m/>
    <m/>
    <m/>
    <m/>
    <m/>
    <m/>
    <m/>
    <m/>
    <m/>
    <m/>
    <m/>
    <m/>
    <m/>
    <m/>
    <m/>
    <m/>
    <m/>
    <m/>
  </r>
  <r>
    <m/>
    <s v="V200044"/>
    <s v="2023-0016"/>
    <x v="117"/>
    <n v="2"/>
    <s v="Wagon"/>
    <n v="41"/>
    <s v="37 80 4564 324-4"/>
    <x v="42"/>
    <m/>
    <m/>
    <x v="0"/>
    <x v="0"/>
    <n v="1"/>
    <m/>
    <m/>
    <m/>
    <n v="1"/>
    <n v="0"/>
    <n v="1"/>
    <x v="1"/>
    <m/>
    <m/>
    <m/>
    <x v="5"/>
    <m/>
    <m/>
    <m/>
    <d v="2023-09-05T00:00:00"/>
    <d v="2026-11-30T00:00:00"/>
    <n v="1095"/>
    <x v="109"/>
    <m/>
    <m/>
    <m/>
    <m/>
    <s v="with various options"/>
    <m/>
    <m/>
    <n v="0"/>
    <n v="0"/>
    <m/>
    <d v="2026-11-30T00:00:00"/>
    <m/>
    <m/>
    <m/>
    <m/>
    <m/>
    <m/>
    <m/>
    <m/>
    <m/>
    <m/>
    <m/>
    <m/>
    <m/>
    <m/>
    <m/>
    <m/>
    <m/>
    <m/>
    <m/>
    <d v="2026-06-30T00:00:00"/>
    <m/>
    <n v="140000"/>
    <m/>
    <m/>
    <s v="Euro"/>
    <n v="28.7"/>
    <m/>
    <m/>
    <m/>
    <m/>
    <n v="22"/>
    <m/>
    <m/>
    <m/>
    <m/>
    <m/>
    <m/>
    <m/>
    <m/>
    <m/>
    <m/>
    <m/>
    <m/>
    <m/>
    <m/>
    <m/>
    <m/>
    <m/>
    <m/>
    <m/>
    <m/>
    <m/>
    <m/>
  </r>
  <r>
    <m/>
    <s v="V200044"/>
    <s v="2023-0016"/>
    <x v="117"/>
    <n v="2"/>
    <s v="Wagon"/>
    <n v="42"/>
    <s v="37 80 4564 327-7"/>
    <x v="42"/>
    <m/>
    <m/>
    <x v="0"/>
    <x v="0"/>
    <n v="1"/>
    <m/>
    <m/>
    <m/>
    <n v="1"/>
    <n v="0"/>
    <n v="1"/>
    <x v="1"/>
    <m/>
    <m/>
    <m/>
    <x v="5"/>
    <m/>
    <m/>
    <m/>
    <d v="2023-09-05T00:00:00"/>
    <d v="2026-11-30T00:00:00"/>
    <n v="1095"/>
    <x v="109"/>
    <m/>
    <m/>
    <m/>
    <m/>
    <s v="with various options"/>
    <m/>
    <m/>
    <n v="0"/>
    <n v="0"/>
    <m/>
    <d v="2026-11-30T00:00:00"/>
    <m/>
    <m/>
    <m/>
    <m/>
    <m/>
    <m/>
    <m/>
    <m/>
    <m/>
    <m/>
    <m/>
    <m/>
    <m/>
    <m/>
    <m/>
    <m/>
    <m/>
    <m/>
    <m/>
    <d v="2026-06-30T00:00:00"/>
    <m/>
    <n v="140000"/>
    <m/>
    <m/>
    <s v="Euro"/>
    <n v="28.7"/>
    <m/>
    <m/>
    <m/>
    <m/>
    <n v="22"/>
    <m/>
    <m/>
    <m/>
    <m/>
    <m/>
    <m/>
    <m/>
    <m/>
    <m/>
    <m/>
    <m/>
    <m/>
    <m/>
    <m/>
    <m/>
    <m/>
    <m/>
    <m/>
    <m/>
    <m/>
    <m/>
    <m/>
  </r>
  <r>
    <m/>
    <s v="V200044"/>
    <s v="2023-0016"/>
    <x v="117"/>
    <n v="2"/>
    <s v="Wagon"/>
    <n v="43"/>
    <s v="37 80 4564 328-5"/>
    <x v="42"/>
    <m/>
    <m/>
    <x v="0"/>
    <x v="0"/>
    <n v="1"/>
    <m/>
    <m/>
    <m/>
    <n v="1"/>
    <n v="0"/>
    <n v="1"/>
    <x v="1"/>
    <m/>
    <m/>
    <m/>
    <x v="5"/>
    <m/>
    <m/>
    <m/>
    <d v="2023-09-05T00:00:00"/>
    <d v="2026-11-30T00:00:00"/>
    <n v="1095"/>
    <x v="109"/>
    <m/>
    <m/>
    <m/>
    <m/>
    <s v="with various options"/>
    <m/>
    <m/>
    <n v="0"/>
    <n v="0"/>
    <m/>
    <d v="2026-11-30T00:00:00"/>
    <m/>
    <m/>
    <m/>
    <m/>
    <m/>
    <m/>
    <m/>
    <m/>
    <m/>
    <m/>
    <m/>
    <m/>
    <m/>
    <m/>
    <m/>
    <m/>
    <m/>
    <m/>
    <m/>
    <d v="2026-06-30T00:00:00"/>
    <m/>
    <n v="140000"/>
    <m/>
    <m/>
    <s v="Euro"/>
    <n v="28.7"/>
    <m/>
    <m/>
    <m/>
    <m/>
    <n v="22"/>
    <m/>
    <m/>
    <m/>
    <m/>
    <m/>
    <m/>
    <m/>
    <m/>
    <m/>
    <m/>
    <m/>
    <m/>
    <m/>
    <m/>
    <m/>
    <m/>
    <m/>
    <m/>
    <m/>
    <m/>
    <m/>
    <m/>
  </r>
  <r>
    <m/>
    <s v="V200044"/>
    <s v="2023-0016"/>
    <x v="117"/>
    <n v="2"/>
    <s v="Wagon"/>
    <n v="44"/>
    <s v="37 80 4564 329-3"/>
    <x v="42"/>
    <m/>
    <m/>
    <x v="0"/>
    <x v="0"/>
    <n v="1"/>
    <m/>
    <m/>
    <m/>
    <n v="1"/>
    <n v="0"/>
    <n v="1"/>
    <x v="1"/>
    <m/>
    <m/>
    <m/>
    <x v="5"/>
    <m/>
    <m/>
    <m/>
    <d v="2023-09-05T00:00:00"/>
    <d v="2026-11-30T00:00:00"/>
    <n v="1095"/>
    <x v="109"/>
    <m/>
    <m/>
    <m/>
    <m/>
    <s v="with various options"/>
    <m/>
    <m/>
    <n v="0"/>
    <n v="0"/>
    <m/>
    <d v="2026-11-30T00:00:00"/>
    <m/>
    <m/>
    <m/>
    <m/>
    <m/>
    <m/>
    <m/>
    <m/>
    <m/>
    <m/>
    <m/>
    <m/>
    <m/>
    <m/>
    <m/>
    <m/>
    <m/>
    <m/>
    <m/>
    <d v="2026-06-30T00:00:00"/>
    <m/>
    <n v="140000"/>
    <m/>
    <m/>
    <s v="Euro"/>
    <n v="28.7"/>
    <m/>
    <m/>
    <m/>
    <m/>
    <n v="22"/>
    <m/>
    <m/>
    <m/>
    <m/>
    <m/>
    <m/>
    <m/>
    <m/>
    <m/>
    <m/>
    <m/>
    <m/>
    <m/>
    <m/>
    <m/>
    <m/>
    <m/>
    <m/>
    <m/>
    <m/>
    <m/>
    <m/>
  </r>
  <r>
    <m/>
    <s v="V200044"/>
    <s v="2023-0016"/>
    <x v="117"/>
    <n v="2"/>
    <s v="Wagon"/>
    <n v="45"/>
    <s v="37 80 4564 330-1"/>
    <x v="42"/>
    <m/>
    <m/>
    <x v="0"/>
    <x v="0"/>
    <n v="1"/>
    <m/>
    <m/>
    <m/>
    <n v="1"/>
    <n v="0"/>
    <n v="1"/>
    <x v="1"/>
    <m/>
    <m/>
    <m/>
    <x v="5"/>
    <m/>
    <m/>
    <m/>
    <d v="2023-09-05T00:00:00"/>
    <d v="2026-11-30T00:00:00"/>
    <n v="1095"/>
    <x v="109"/>
    <m/>
    <m/>
    <m/>
    <m/>
    <s v="with various options"/>
    <m/>
    <m/>
    <n v="0"/>
    <n v="0"/>
    <m/>
    <d v="2026-11-30T00:00:00"/>
    <m/>
    <m/>
    <m/>
    <m/>
    <m/>
    <m/>
    <m/>
    <m/>
    <m/>
    <m/>
    <m/>
    <m/>
    <m/>
    <m/>
    <m/>
    <m/>
    <m/>
    <m/>
    <m/>
    <d v="2026-06-30T00:00:00"/>
    <m/>
    <n v="140000"/>
    <m/>
    <m/>
    <s v="Euro"/>
    <n v="28.7"/>
    <m/>
    <m/>
    <m/>
    <m/>
    <n v="22"/>
    <m/>
    <m/>
    <m/>
    <m/>
    <m/>
    <m/>
    <m/>
    <m/>
    <m/>
    <m/>
    <m/>
    <m/>
    <m/>
    <m/>
    <m/>
    <m/>
    <m/>
    <m/>
    <m/>
    <m/>
    <m/>
    <m/>
  </r>
  <r>
    <m/>
    <s v="V200044"/>
    <s v="2023-0016"/>
    <x v="117"/>
    <n v="2"/>
    <s v="Wagon"/>
    <n v="46"/>
    <s v="37 80 4564 331-9"/>
    <x v="42"/>
    <m/>
    <m/>
    <x v="0"/>
    <x v="0"/>
    <n v="1"/>
    <m/>
    <m/>
    <m/>
    <n v="1"/>
    <n v="0"/>
    <n v="1"/>
    <x v="1"/>
    <m/>
    <m/>
    <m/>
    <x v="5"/>
    <m/>
    <m/>
    <m/>
    <d v="2023-09-05T00:00:00"/>
    <d v="2026-11-30T00:00:00"/>
    <n v="1095"/>
    <x v="109"/>
    <m/>
    <m/>
    <m/>
    <m/>
    <s v="with various options"/>
    <m/>
    <m/>
    <n v="0"/>
    <n v="0"/>
    <m/>
    <d v="2026-11-30T00:00:00"/>
    <m/>
    <m/>
    <m/>
    <m/>
    <m/>
    <m/>
    <m/>
    <m/>
    <m/>
    <m/>
    <m/>
    <m/>
    <m/>
    <m/>
    <m/>
    <m/>
    <m/>
    <m/>
    <m/>
    <d v="2026-06-30T00:00:00"/>
    <m/>
    <n v="140000"/>
    <m/>
    <m/>
    <s v="Euro"/>
    <n v="28.7"/>
    <m/>
    <m/>
    <m/>
    <m/>
    <n v="22"/>
    <m/>
    <m/>
    <m/>
    <m/>
    <m/>
    <m/>
    <m/>
    <m/>
    <m/>
    <m/>
    <m/>
    <m/>
    <m/>
    <m/>
    <m/>
    <m/>
    <m/>
    <m/>
    <m/>
    <m/>
    <m/>
    <m/>
  </r>
  <r>
    <m/>
    <s v="V200044"/>
    <s v="2023-0016"/>
    <x v="117"/>
    <n v="2"/>
    <s v="Wagon"/>
    <n v="47"/>
    <s v="37 80 4564 334-3"/>
    <x v="42"/>
    <m/>
    <m/>
    <x v="0"/>
    <x v="0"/>
    <n v="1"/>
    <m/>
    <m/>
    <m/>
    <n v="1"/>
    <n v="0"/>
    <n v="1"/>
    <x v="1"/>
    <m/>
    <m/>
    <m/>
    <x v="5"/>
    <m/>
    <m/>
    <m/>
    <d v="2023-09-05T00:00:00"/>
    <d v="2026-11-30T00:00:00"/>
    <n v="1095"/>
    <x v="109"/>
    <m/>
    <m/>
    <m/>
    <m/>
    <s v="with various options"/>
    <m/>
    <m/>
    <n v="0"/>
    <n v="0"/>
    <m/>
    <d v="2026-11-30T00:00:00"/>
    <m/>
    <m/>
    <m/>
    <m/>
    <m/>
    <m/>
    <m/>
    <m/>
    <m/>
    <m/>
    <m/>
    <m/>
    <m/>
    <m/>
    <m/>
    <m/>
    <m/>
    <m/>
    <m/>
    <d v="2026-06-30T00:00:00"/>
    <m/>
    <n v="140000"/>
    <m/>
    <m/>
    <s v="Euro"/>
    <n v="28.7"/>
    <m/>
    <m/>
    <m/>
    <m/>
    <n v="22"/>
    <m/>
    <m/>
    <m/>
    <m/>
    <m/>
    <m/>
    <m/>
    <m/>
    <m/>
    <m/>
    <m/>
    <m/>
    <m/>
    <m/>
    <m/>
    <m/>
    <m/>
    <m/>
    <m/>
    <m/>
    <m/>
    <m/>
  </r>
  <r>
    <m/>
    <s v="V200044"/>
    <s v="2023-0016"/>
    <x v="117"/>
    <n v="2"/>
    <s v="Wagon"/>
    <n v="48"/>
    <s v="37 80 4564 335-0"/>
    <x v="42"/>
    <m/>
    <m/>
    <x v="0"/>
    <x v="0"/>
    <n v="1"/>
    <m/>
    <m/>
    <m/>
    <n v="1"/>
    <n v="0"/>
    <n v="1"/>
    <x v="1"/>
    <m/>
    <m/>
    <m/>
    <x v="5"/>
    <m/>
    <m/>
    <m/>
    <d v="2023-09-05T00:00:00"/>
    <d v="2026-11-30T00:00:00"/>
    <n v="1095"/>
    <x v="109"/>
    <m/>
    <m/>
    <m/>
    <m/>
    <s v="with various options"/>
    <m/>
    <m/>
    <n v="0"/>
    <n v="0"/>
    <m/>
    <d v="2026-11-30T00:00:00"/>
    <m/>
    <m/>
    <m/>
    <m/>
    <m/>
    <m/>
    <m/>
    <m/>
    <m/>
    <m/>
    <m/>
    <m/>
    <m/>
    <m/>
    <m/>
    <m/>
    <m/>
    <m/>
    <m/>
    <d v="2026-06-30T00:00:00"/>
    <m/>
    <n v="140000"/>
    <m/>
    <m/>
    <s v="Euro"/>
    <n v="28.7"/>
    <m/>
    <m/>
    <m/>
    <m/>
    <n v="22"/>
    <m/>
    <m/>
    <m/>
    <m/>
    <m/>
    <m/>
    <m/>
    <m/>
    <m/>
    <m/>
    <m/>
    <m/>
    <m/>
    <m/>
    <m/>
    <m/>
    <m/>
    <m/>
    <m/>
    <m/>
    <m/>
    <m/>
  </r>
  <r>
    <m/>
    <s v="V200044"/>
    <s v="2023-0016"/>
    <x v="117"/>
    <n v="2"/>
    <s v="Wagon"/>
    <n v="49"/>
    <s v="37 80 4564 337-6"/>
    <x v="42"/>
    <m/>
    <m/>
    <x v="0"/>
    <x v="0"/>
    <n v="1"/>
    <m/>
    <m/>
    <m/>
    <n v="1"/>
    <n v="0"/>
    <n v="1"/>
    <x v="1"/>
    <m/>
    <m/>
    <m/>
    <x v="5"/>
    <m/>
    <m/>
    <m/>
    <d v="2023-09-05T00:00:00"/>
    <d v="2026-11-30T00:00:00"/>
    <n v="1095"/>
    <x v="109"/>
    <m/>
    <m/>
    <m/>
    <m/>
    <s v="with various options"/>
    <m/>
    <m/>
    <n v="0"/>
    <n v="0"/>
    <m/>
    <d v="2026-11-30T00:00:00"/>
    <m/>
    <m/>
    <m/>
    <m/>
    <m/>
    <m/>
    <m/>
    <m/>
    <m/>
    <m/>
    <m/>
    <m/>
    <m/>
    <m/>
    <m/>
    <m/>
    <m/>
    <m/>
    <m/>
    <d v="2026-06-30T00:00:00"/>
    <m/>
    <n v="140000"/>
    <m/>
    <m/>
    <s v="Euro"/>
    <n v="28.7"/>
    <m/>
    <m/>
    <m/>
    <m/>
    <n v="22"/>
    <m/>
    <m/>
    <m/>
    <m/>
    <m/>
    <m/>
    <m/>
    <m/>
    <m/>
    <m/>
    <m/>
    <m/>
    <m/>
    <m/>
    <m/>
    <m/>
    <m/>
    <m/>
    <m/>
    <m/>
    <m/>
    <m/>
  </r>
  <r>
    <m/>
    <s v="V200044"/>
    <s v="2023-0016"/>
    <x v="117"/>
    <n v="2"/>
    <s v="Wagon"/>
    <n v="50"/>
    <s v="37 80 4564 338-4"/>
    <x v="42"/>
    <m/>
    <m/>
    <x v="0"/>
    <x v="0"/>
    <n v="1"/>
    <m/>
    <m/>
    <m/>
    <n v="1"/>
    <n v="0"/>
    <n v="1"/>
    <x v="1"/>
    <m/>
    <m/>
    <m/>
    <x v="5"/>
    <m/>
    <m/>
    <m/>
    <d v="2023-09-05T00:00:00"/>
    <d v="2026-11-30T00:00:00"/>
    <n v="1095"/>
    <x v="109"/>
    <m/>
    <m/>
    <m/>
    <m/>
    <s v="with various options"/>
    <m/>
    <m/>
    <n v="0"/>
    <n v="0"/>
    <m/>
    <d v="2026-11-30T00:00:00"/>
    <m/>
    <m/>
    <m/>
    <m/>
    <m/>
    <m/>
    <m/>
    <m/>
    <m/>
    <m/>
    <m/>
    <m/>
    <m/>
    <m/>
    <m/>
    <m/>
    <m/>
    <m/>
    <m/>
    <d v="2026-06-30T00:00:00"/>
    <m/>
    <n v="140000"/>
    <m/>
    <m/>
    <s v="Euro"/>
    <n v="28.7"/>
    <m/>
    <m/>
    <m/>
    <m/>
    <n v="22"/>
    <m/>
    <m/>
    <m/>
    <m/>
    <m/>
    <m/>
    <m/>
    <m/>
    <m/>
    <m/>
    <m/>
    <m/>
    <m/>
    <m/>
    <m/>
    <m/>
    <m/>
    <m/>
    <m/>
    <m/>
    <m/>
    <m/>
  </r>
  <r>
    <m/>
    <s v="V200044"/>
    <s v="2023-0016"/>
    <x v="117"/>
    <n v="2"/>
    <s v="Wagon"/>
    <n v="51"/>
    <s v="37 80 4564 339-2"/>
    <x v="42"/>
    <m/>
    <m/>
    <x v="0"/>
    <x v="0"/>
    <n v="1"/>
    <m/>
    <m/>
    <m/>
    <n v="1"/>
    <n v="0"/>
    <n v="1"/>
    <x v="1"/>
    <m/>
    <m/>
    <m/>
    <x v="5"/>
    <m/>
    <m/>
    <m/>
    <d v="2023-09-05T00:00:00"/>
    <d v="2026-11-30T00:00:00"/>
    <n v="1095"/>
    <x v="109"/>
    <m/>
    <m/>
    <m/>
    <m/>
    <s v="with various options"/>
    <m/>
    <m/>
    <n v="0"/>
    <n v="0"/>
    <m/>
    <d v="2026-11-30T00:00:00"/>
    <m/>
    <m/>
    <m/>
    <m/>
    <m/>
    <m/>
    <m/>
    <m/>
    <m/>
    <m/>
    <m/>
    <m/>
    <m/>
    <m/>
    <m/>
    <m/>
    <m/>
    <m/>
    <m/>
    <d v="2026-06-30T00:00:00"/>
    <m/>
    <n v="140000"/>
    <m/>
    <m/>
    <s v="Euro"/>
    <n v="28.7"/>
    <m/>
    <m/>
    <m/>
    <m/>
    <n v="22"/>
    <m/>
    <m/>
    <m/>
    <m/>
    <m/>
    <m/>
    <m/>
    <m/>
    <m/>
    <m/>
    <m/>
    <m/>
    <m/>
    <m/>
    <m/>
    <m/>
    <m/>
    <m/>
    <m/>
    <m/>
    <m/>
    <m/>
  </r>
  <r>
    <m/>
    <s v="V200044"/>
    <s v="2023-0016"/>
    <x v="117"/>
    <n v="2"/>
    <s v="Wagon"/>
    <n v="52"/>
    <s v="37 80 4564 340-0"/>
    <x v="42"/>
    <m/>
    <m/>
    <x v="0"/>
    <x v="0"/>
    <n v="1"/>
    <m/>
    <m/>
    <m/>
    <n v="1"/>
    <n v="0"/>
    <n v="1"/>
    <x v="1"/>
    <m/>
    <m/>
    <m/>
    <x v="5"/>
    <m/>
    <m/>
    <m/>
    <d v="2023-09-05T00:00:00"/>
    <d v="2026-11-30T00:00:00"/>
    <n v="1095"/>
    <x v="109"/>
    <m/>
    <m/>
    <m/>
    <m/>
    <s v="with various options"/>
    <m/>
    <m/>
    <n v="0"/>
    <n v="0"/>
    <m/>
    <d v="2026-11-30T00:00:00"/>
    <m/>
    <m/>
    <m/>
    <m/>
    <m/>
    <m/>
    <m/>
    <m/>
    <m/>
    <m/>
    <m/>
    <m/>
    <m/>
    <m/>
    <m/>
    <m/>
    <m/>
    <m/>
    <m/>
    <d v="2026-06-30T00:00:00"/>
    <m/>
    <n v="140000"/>
    <m/>
    <m/>
    <s v="Euro"/>
    <n v="28.7"/>
    <m/>
    <m/>
    <m/>
    <m/>
    <n v="22"/>
    <m/>
    <m/>
    <m/>
    <m/>
    <m/>
    <m/>
    <m/>
    <m/>
    <m/>
    <m/>
    <m/>
    <m/>
    <m/>
    <m/>
    <m/>
    <m/>
    <m/>
    <m/>
    <m/>
    <m/>
    <m/>
    <m/>
  </r>
  <r>
    <m/>
    <s v="V200044"/>
    <s v="2023-0016"/>
    <x v="117"/>
    <n v="2"/>
    <s v="Wagon"/>
    <n v="53"/>
    <s v="37 80 4565 468-8"/>
    <x v="42"/>
    <m/>
    <m/>
    <x v="0"/>
    <x v="0"/>
    <n v="1"/>
    <m/>
    <m/>
    <m/>
    <n v="1"/>
    <n v="0"/>
    <n v="1"/>
    <x v="1"/>
    <m/>
    <m/>
    <m/>
    <x v="5"/>
    <m/>
    <m/>
    <m/>
    <d v="2023-09-05T00:00:00"/>
    <d v="2026-11-30T00:00:00"/>
    <n v="1095"/>
    <x v="109"/>
    <m/>
    <m/>
    <m/>
    <m/>
    <s v="with various options"/>
    <m/>
    <m/>
    <n v="0"/>
    <n v="0"/>
    <m/>
    <d v="2026-11-30T00:00:00"/>
    <m/>
    <m/>
    <m/>
    <m/>
    <m/>
    <m/>
    <m/>
    <m/>
    <m/>
    <m/>
    <m/>
    <m/>
    <m/>
    <m/>
    <m/>
    <m/>
    <m/>
    <m/>
    <m/>
    <d v="2026-06-30T00:00:00"/>
    <m/>
    <n v="140000"/>
    <m/>
    <m/>
    <s v="Euro"/>
    <n v="28.7"/>
    <m/>
    <m/>
    <m/>
    <m/>
    <n v="22"/>
    <m/>
    <m/>
    <m/>
    <m/>
    <m/>
    <m/>
    <m/>
    <m/>
    <m/>
    <m/>
    <m/>
    <m/>
    <m/>
    <m/>
    <m/>
    <m/>
    <m/>
    <m/>
    <m/>
    <m/>
    <m/>
    <m/>
  </r>
  <r>
    <m/>
    <s v="V200044"/>
    <s v="2023-0016"/>
    <x v="117"/>
    <n v="2"/>
    <s v="Wagon"/>
    <n v="54"/>
    <s v="37 80 4565 471-2"/>
    <x v="42"/>
    <m/>
    <m/>
    <x v="0"/>
    <x v="0"/>
    <n v="1"/>
    <m/>
    <m/>
    <m/>
    <n v="1"/>
    <n v="0"/>
    <n v="1"/>
    <x v="1"/>
    <m/>
    <m/>
    <m/>
    <x v="5"/>
    <m/>
    <m/>
    <m/>
    <d v="2023-09-05T00:00:00"/>
    <d v="2026-11-30T00:00:00"/>
    <n v="1095"/>
    <x v="109"/>
    <m/>
    <m/>
    <m/>
    <m/>
    <s v="with various options"/>
    <m/>
    <m/>
    <n v="0"/>
    <n v="0"/>
    <m/>
    <d v="2026-11-30T00:00:00"/>
    <m/>
    <m/>
    <m/>
    <m/>
    <m/>
    <m/>
    <m/>
    <m/>
    <m/>
    <m/>
    <m/>
    <m/>
    <m/>
    <m/>
    <m/>
    <m/>
    <m/>
    <m/>
    <m/>
    <d v="2026-06-30T00:00:00"/>
    <m/>
    <n v="140000"/>
    <m/>
    <m/>
    <s v="Euro"/>
    <n v="28.7"/>
    <m/>
    <m/>
    <m/>
    <m/>
    <n v="22"/>
    <m/>
    <m/>
    <m/>
    <m/>
    <m/>
    <m/>
    <m/>
    <m/>
    <m/>
    <m/>
    <m/>
    <m/>
    <m/>
    <m/>
    <m/>
    <m/>
    <m/>
    <m/>
    <m/>
    <m/>
    <m/>
    <m/>
  </r>
  <r>
    <m/>
    <s v="V200044"/>
    <s v="2023-0016"/>
    <x v="117"/>
    <n v="2"/>
    <s v="Wagon"/>
    <n v="55"/>
    <s v="37 80 4565 472-0"/>
    <x v="42"/>
    <m/>
    <m/>
    <x v="0"/>
    <x v="0"/>
    <n v="1"/>
    <m/>
    <m/>
    <m/>
    <n v="1"/>
    <n v="0"/>
    <n v="1"/>
    <x v="1"/>
    <m/>
    <m/>
    <m/>
    <x v="5"/>
    <m/>
    <m/>
    <m/>
    <d v="2023-09-05T00:00:00"/>
    <d v="2026-11-30T00:00:00"/>
    <n v="1095"/>
    <x v="109"/>
    <m/>
    <m/>
    <m/>
    <m/>
    <s v="with various options"/>
    <m/>
    <m/>
    <n v="0"/>
    <n v="0"/>
    <m/>
    <d v="2026-11-30T00:00:00"/>
    <m/>
    <m/>
    <m/>
    <m/>
    <m/>
    <m/>
    <m/>
    <m/>
    <m/>
    <m/>
    <m/>
    <m/>
    <m/>
    <m/>
    <m/>
    <m/>
    <m/>
    <m/>
    <m/>
    <d v="2026-06-30T00:00:00"/>
    <m/>
    <n v="140000"/>
    <m/>
    <m/>
    <s v="Euro"/>
    <n v="28.7"/>
    <m/>
    <m/>
    <m/>
    <m/>
    <n v="22"/>
    <m/>
    <m/>
    <m/>
    <m/>
    <m/>
    <m/>
    <m/>
    <m/>
    <m/>
    <m/>
    <m/>
    <m/>
    <m/>
    <m/>
    <m/>
    <m/>
    <m/>
    <m/>
    <m/>
    <m/>
    <m/>
    <m/>
  </r>
  <r>
    <m/>
    <s v="V200044"/>
    <s v="2023-0016"/>
    <x v="117"/>
    <n v="2"/>
    <s v="Wagon"/>
    <n v="56"/>
    <s v="37 80 4565 480-3"/>
    <x v="42"/>
    <m/>
    <m/>
    <x v="0"/>
    <x v="0"/>
    <n v="1"/>
    <m/>
    <m/>
    <m/>
    <n v="1"/>
    <n v="0"/>
    <n v="1"/>
    <x v="1"/>
    <m/>
    <m/>
    <m/>
    <x v="5"/>
    <m/>
    <m/>
    <m/>
    <d v="2023-09-05T00:00:00"/>
    <d v="2026-11-30T00:00:00"/>
    <n v="1095"/>
    <x v="109"/>
    <m/>
    <m/>
    <m/>
    <m/>
    <s v="with various options"/>
    <m/>
    <m/>
    <n v="0"/>
    <n v="0"/>
    <m/>
    <d v="2026-11-30T00:00:00"/>
    <m/>
    <m/>
    <m/>
    <m/>
    <m/>
    <m/>
    <m/>
    <m/>
    <m/>
    <m/>
    <m/>
    <m/>
    <m/>
    <m/>
    <m/>
    <m/>
    <m/>
    <m/>
    <m/>
    <d v="2026-06-30T00:00:00"/>
    <m/>
    <n v="140000"/>
    <m/>
    <m/>
    <s v="Euro"/>
    <n v="28.7"/>
    <m/>
    <m/>
    <m/>
    <m/>
    <n v="22"/>
    <m/>
    <m/>
    <m/>
    <m/>
    <m/>
    <m/>
    <m/>
    <m/>
    <m/>
    <m/>
    <m/>
    <m/>
    <m/>
    <m/>
    <m/>
    <m/>
    <m/>
    <m/>
    <m/>
    <m/>
    <m/>
    <m/>
  </r>
  <r>
    <m/>
    <s v="V200044"/>
    <s v="2023-0016"/>
    <x v="117"/>
    <n v="3"/>
    <s v="Batch"/>
    <m/>
    <m/>
    <x v="42"/>
    <s v="POL"/>
    <s v="East EU"/>
    <x v="0"/>
    <x v="0"/>
    <n v="14"/>
    <m/>
    <m/>
    <n v="0"/>
    <n v="14"/>
    <n v="0"/>
    <n v="14"/>
    <x v="2"/>
    <m/>
    <m/>
    <m/>
    <x v="5"/>
    <s v="No automatic prolongation"/>
    <m/>
    <m/>
    <d v="2023-10-18T00:00:00"/>
    <d v="2026-11-30T00:00:00"/>
    <m/>
    <x v="109"/>
    <m/>
    <m/>
    <m/>
    <m/>
    <s v="with various options"/>
    <m/>
    <m/>
    <n v="0"/>
    <n v="0"/>
    <m/>
    <m/>
    <s v="Both parties, once 20%, 6 mths notice period"/>
    <m/>
    <m/>
    <m/>
    <m/>
    <m/>
    <m/>
    <m/>
    <m/>
    <s v="B"/>
    <m/>
    <n v="1.4"/>
    <s v="CHE"/>
    <s v="Not required"/>
    <s v="N"/>
    <s v="N"/>
    <n v="12"/>
    <s v="3mths before end, latest 30.9.26"/>
    <m/>
    <m/>
    <m/>
    <n v="140000"/>
    <s v="Y"/>
    <d v="2027-01-01T00:00:00"/>
    <s v="Euro"/>
    <n v="28.7"/>
    <n v="-7.7"/>
    <n v="0"/>
    <m/>
    <n v="0"/>
    <n v="21"/>
    <n v="0"/>
    <n v="0"/>
    <n v="0"/>
    <n v="0.03"/>
    <n v="9.779999999999999"/>
    <n v="-7.7"/>
    <n v="2.079999999999999"/>
    <n v="0"/>
    <n v="0"/>
    <n v="0"/>
    <n v="18.92"/>
    <s v="0.00"/>
    <n v="18.92"/>
    <n v="1"/>
    <n v="0"/>
    <n v="18.92000000000001"/>
    <n v="18.92"/>
    <n v="1960000"/>
    <n v="0"/>
    <s v="N"/>
    <n v="0"/>
    <n v="107016"/>
  </r>
  <r>
    <m/>
    <s v="V200044"/>
    <s v="2023-0016"/>
    <x v="117"/>
    <n v="3"/>
    <s v="Wagon"/>
    <n v="57"/>
    <s v="37 80 4564 371-5"/>
    <x v="42"/>
    <m/>
    <m/>
    <x v="0"/>
    <x v="0"/>
    <n v="1"/>
    <m/>
    <m/>
    <m/>
    <n v="1"/>
    <n v="0"/>
    <n v="1"/>
    <x v="1"/>
    <m/>
    <m/>
    <m/>
    <x v="5"/>
    <m/>
    <m/>
    <m/>
    <d v="2023-10-18T00:00:00"/>
    <d v="2026-11-30T00:00:00"/>
    <n v="1095"/>
    <x v="109"/>
    <m/>
    <m/>
    <m/>
    <m/>
    <s v="with various options"/>
    <m/>
    <m/>
    <n v="0"/>
    <n v="0"/>
    <m/>
    <d v="2026-11-30T00:00:00"/>
    <m/>
    <m/>
    <m/>
    <m/>
    <m/>
    <m/>
    <m/>
    <m/>
    <m/>
    <m/>
    <m/>
    <m/>
    <m/>
    <m/>
    <m/>
    <m/>
    <m/>
    <m/>
    <m/>
    <d v="2026-06-30T00:00:00"/>
    <m/>
    <n v="140000"/>
    <m/>
    <m/>
    <s v="Euro"/>
    <n v="28.7"/>
    <m/>
    <m/>
    <m/>
    <m/>
    <n v="22"/>
    <m/>
    <m/>
    <m/>
    <m/>
    <m/>
    <m/>
    <m/>
    <m/>
    <m/>
    <m/>
    <m/>
    <m/>
    <m/>
    <m/>
    <m/>
    <m/>
    <m/>
    <m/>
    <m/>
    <m/>
    <m/>
    <m/>
  </r>
  <r>
    <m/>
    <s v="V200044"/>
    <s v="2023-0016"/>
    <x v="117"/>
    <n v="3"/>
    <s v="Wagon"/>
    <n v="58"/>
    <s v="37 80 4564 372-3"/>
    <x v="42"/>
    <m/>
    <m/>
    <x v="0"/>
    <x v="0"/>
    <n v="1"/>
    <m/>
    <m/>
    <m/>
    <n v="1"/>
    <n v="0"/>
    <n v="1"/>
    <x v="1"/>
    <m/>
    <m/>
    <m/>
    <x v="5"/>
    <m/>
    <m/>
    <m/>
    <d v="2023-10-18T00:00:00"/>
    <d v="2026-11-30T00:00:00"/>
    <n v="1095"/>
    <x v="109"/>
    <m/>
    <m/>
    <m/>
    <m/>
    <s v="with various options"/>
    <m/>
    <m/>
    <n v="0"/>
    <n v="0"/>
    <m/>
    <d v="2026-11-30T00:00:00"/>
    <m/>
    <m/>
    <m/>
    <m/>
    <m/>
    <m/>
    <m/>
    <m/>
    <m/>
    <m/>
    <m/>
    <m/>
    <m/>
    <m/>
    <m/>
    <m/>
    <m/>
    <m/>
    <m/>
    <d v="2026-06-30T00:00:00"/>
    <m/>
    <n v="140000"/>
    <m/>
    <m/>
    <s v="Euro"/>
    <n v="28.7"/>
    <m/>
    <m/>
    <m/>
    <m/>
    <n v="22"/>
    <m/>
    <m/>
    <m/>
    <m/>
    <m/>
    <m/>
    <m/>
    <m/>
    <m/>
    <m/>
    <m/>
    <m/>
    <m/>
    <m/>
    <m/>
    <m/>
    <m/>
    <m/>
    <m/>
    <m/>
    <m/>
    <m/>
  </r>
  <r>
    <m/>
    <s v="V200044"/>
    <s v="2023-0016"/>
    <x v="117"/>
    <n v="3"/>
    <s v="Wagon"/>
    <n v="59"/>
    <s v="37 80 4564 373-1"/>
    <x v="42"/>
    <m/>
    <m/>
    <x v="0"/>
    <x v="0"/>
    <n v="1"/>
    <m/>
    <m/>
    <m/>
    <n v="1"/>
    <n v="0"/>
    <n v="1"/>
    <x v="1"/>
    <m/>
    <m/>
    <m/>
    <x v="5"/>
    <m/>
    <m/>
    <m/>
    <d v="2023-10-18T00:00:00"/>
    <d v="2026-11-30T00:00:00"/>
    <n v="1095"/>
    <x v="109"/>
    <m/>
    <m/>
    <m/>
    <m/>
    <s v="with various options"/>
    <m/>
    <m/>
    <n v="0"/>
    <n v="0"/>
    <m/>
    <d v="2026-11-30T00:00:00"/>
    <m/>
    <m/>
    <m/>
    <m/>
    <m/>
    <m/>
    <m/>
    <m/>
    <m/>
    <m/>
    <m/>
    <m/>
    <m/>
    <m/>
    <m/>
    <m/>
    <m/>
    <m/>
    <m/>
    <d v="2026-06-30T00:00:00"/>
    <m/>
    <n v="140000"/>
    <m/>
    <m/>
    <s v="Euro"/>
    <n v="28.7"/>
    <m/>
    <m/>
    <m/>
    <m/>
    <n v="22"/>
    <m/>
    <m/>
    <m/>
    <m/>
    <m/>
    <m/>
    <m/>
    <m/>
    <m/>
    <m/>
    <m/>
    <m/>
    <m/>
    <m/>
    <m/>
    <m/>
    <m/>
    <m/>
    <m/>
    <m/>
    <m/>
    <m/>
  </r>
  <r>
    <m/>
    <s v="V200044"/>
    <s v="2023-0016"/>
    <x v="117"/>
    <n v="3"/>
    <s v="Wagon"/>
    <n v="60"/>
    <s v="37 80 4564 374-9"/>
    <x v="42"/>
    <m/>
    <m/>
    <x v="0"/>
    <x v="0"/>
    <n v="1"/>
    <m/>
    <m/>
    <m/>
    <n v="1"/>
    <n v="0"/>
    <n v="1"/>
    <x v="1"/>
    <m/>
    <m/>
    <m/>
    <x v="5"/>
    <m/>
    <m/>
    <m/>
    <d v="2023-10-18T00:00:00"/>
    <d v="2026-11-30T00:00:00"/>
    <n v="1095"/>
    <x v="109"/>
    <m/>
    <m/>
    <m/>
    <m/>
    <s v="with various options"/>
    <m/>
    <m/>
    <n v="0"/>
    <n v="0"/>
    <m/>
    <d v="2026-11-30T00:00:00"/>
    <m/>
    <m/>
    <m/>
    <m/>
    <m/>
    <m/>
    <m/>
    <m/>
    <m/>
    <m/>
    <m/>
    <m/>
    <m/>
    <m/>
    <m/>
    <m/>
    <m/>
    <m/>
    <m/>
    <d v="2026-06-30T00:00:00"/>
    <m/>
    <n v="140000"/>
    <m/>
    <m/>
    <s v="Euro"/>
    <n v="28.7"/>
    <m/>
    <m/>
    <m/>
    <m/>
    <n v="22"/>
    <m/>
    <m/>
    <m/>
    <m/>
    <m/>
    <m/>
    <m/>
    <m/>
    <m/>
    <m/>
    <m/>
    <m/>
    <m/>
    <m/>
    <m/>
    <m/>
    <m/>
    <m/>
    <m/>
    <m/>
    <m/>
    <m/>
  </r>
  <r>
    <m/>
    <s v="V200044"/>
    <s v="2023-0016"/>
    <x v="117"/>
    <n v="3"/>
    <s v="Wagon"/>
    <n v="61"/>
    <s v="37 80 4564 375-6"/>
    <x v="42"/>
    <m/>
    <m/>
    <x v="0"/>
    <x v="0"/>
    <n v="1"/>
    <m/>
    <m/>
    <m/>
    <n v="1"/>
    <n v="0"/>
    <n v="1"/>
    <x v="1"/>
    <m/>
    <m/>
    <m/>
    <x v="5"/>
    <m/>
    <m/>
    <m/>
    <d v="2023-10-18T00:00:00"/>
    <d v="2026-11-30T00:00:00"/>
    <n v="1095"/>
    <x v="109"/>
    <m/>
    <m/>
    <m/>
    <m/>
    <s v="with various options"/>
    <m/>
    <m/>
    <n v="0"/>
    <n v="0"/>
    <m/>
    <d v="2026-11-30T00:00:00"/>
    <m/>
    <m/>
    <m/>
    <m/>
    <m/>
    <m/>
    <m/>
    <m/>
    <m/>
    <m/>
    <m/>
    <m/>
    <m/>
    <m/>
    <m/>
    <m/>
    <m/>
    <m/>
    <m/>
    <d v="2026-06-30T00:00:00"/>
    <m/>
    <n v="140000"/>
    <m/>
    <m/>
    <s v="Euro"/>
    <n v="28.7"/>
    <m/>
    <m/>
    <m/>
    <m/>
    <n v="22"/>
    <m/>
    <m/>
    <m/>
    <m/>
    <m/>
    <m/>
    <m/>
    <m/>
    <m/>
    <m/>
    <m/>
    <m/>
    <m/>
    <m/>
    <m/>
    <m/>
    <m/>
    <m/>
    <m/>
    <m/>
    <m/>
    <m/>
  </r>
  <r>
    <m/>
    <s v="V200044"/>
    <s v="2023-0016"/>
    <x v="117"/>
    <n v="3"/>
    <s v="Wagon"/>
    <n v="62"/>
    <s v="37 80 4564 376-4"/>
    <x v="42"/>
    <m/>
    <m/>
    <x v="0"/>
    <x v="0"/>
    <n v="1"/>
    <m/>
    <m/>
    <m/>
    <n v="1"/>
    <n v="0"/>
    <n v="1"/>
    <x v="1"/>
    <m/>
    <m/>
    <m/>
    <x v="5"/>
    <m/>
    <m/>
    <m/>
    <d v="2023-10-18T00:00:00"/>
    <d v="2026-11-30T00:00:00"/>
    <n v="1095"/>
    <x v="109"/>
    <m/>
    <m/>
    <m/>
    <m/>
    <s v="with various options"/>
    <m/>
    <m/>
    <n v="0"/>
    <n v="0"/>
    <m/>
    <d v="2026-11-30T00:00:00"/>
    <m/>
    <m/>
    <m/>
    <m/>
    <m/>
    <m/>
    <m/>
    <m/>
    <m/>
    <m/>
    <m/>
    <m/>
    <m/>
    <m/>
    <m/>
    <m/>
    <m/>
    <m/>
    <m/>
    <d v="2026-06-30T00:00:00"/>
    <m/>
    <n v="140000"/>
    <m/>
    <m/>
    <s v="Euro"/>
    <n v="28.7"/>
    <m/>
    <m/>
    <m/>
    <m/>
    <n v="22"/>
    <m/>
    <m/>
    <m/>
    <m/>
    <m/>
    <m/>
    <m/>
    <m/>
    <m/>
    <m/>
    <m/>
    <m/>
    <m/>
    <m/>
    <m/>
    <m/>
    <m/>
    <m/>
    <m/>
    <m/>
    <m/>
    <m/>
  </r>
  <r>
    <m/>
    <s v="V200044"/>
    <s v="2023-0016"/>
    <x v="117"/>
    <n v="3"/>
    <s v="Wagon"/>
    <n v="63"/>
    <s v="37 80 4564 377-2"/>
    <x v="42"/>
    <m/>
    <m/>
    <x v="0"/>
    <x v="0"/>
    <n v="1"/>
    <m/>
    <m/>
    <m/>
    <n v="1"/>
    <n v="0"/>
    <n v="1"/>
    <x v="1"/>
    <m/>
    <m/>
    <m/>
    <x v="5"/>
    <m/>
    <m/>
    <m/>
    <d v="2023-10-18T00:00:00"/>
    <d v="2026-11-30T00:00:00"/>
    <n v="1095"/>
    <x v="109"/>
    <m/>
    <m/>
    <m/>
    <m/>
    <s v="with various options"/>
    <m/>
    <m/>
    <n v="0"/>
    <n v="0"/>
    <m/>
    <d v="2026-11-30T00:00:00"/>
    <m/>
    <m/>
    <m/>
    <m/>
    <m/>
    <m/>
    <m/>
    <m/>
    <m/>
    <m/>
    <m/>
    <m/>
    <m/>
    <m/>
    <m/>
    <m/>
    <m/>
    <m/>
    <m/>
    <d v="2026-06-30T00:00:00"/>
    <m/>
    <n v="140000"/>
    <m/>
    <m/>
    <s v="Euro"/>
    <n v="28.7"/>
    <m/>
    <m/>
    <m/>
    <m/>
    <n v="22"/>
    <m/>
    <m/>
    <m/>
    <m/>
    <m/>
    <m/>
    <m/>
    <m/>
    <m/>
    <m/>
    <m/>
    <m/>
    <m/>
    <m/>
    <m/>
    <m/>
    <m/>
    <m/>
    <m/>
    <m/>
    <m/>
    <m/>
  </r>
  <r>
    <m/>
    <s v="V200044"/>
    <s v="2023-0016"/>
    <x v="117"/>
    <n v="3"/>
    <s v="Wagon"/>
    <n v="64"/>
    <s v="37 80 4564 378-0"/>
    <x v="42"/>
    <m/>
    <m/>
    <x v="0"/>
    <x v="0"/>
    <n v="1"/>
    <m/>
    <m/>
    <m/>
    <n v="1"/>
    <n v="0"/>
    <n v="1"/>
    <x v="1"/>
    <m/>
    <m/>
    <m/>
    <x v="5"/>
    <m/>
    <m/>
    <m/>
    <d v="2023-10-18T00:00:00"/>
    <d v="2026-11-30T00:00:00"/>
    <n v="1095"/>
    <x v="109"/>
    <m/>
    <m/>
    <m/>
    <m/>
    <s v="with various options"/>
    <m/>
    <m/>
    <n v="0"/>
    <n v="0"/>
    <m/>
    <d v="2026-11-30T00:00:00"/>
    <m/>
    <m/>
    <m/>
    <m/>
    <m/>
    <m/>
    <m/>
    <m/>
    <m/>
    <m/>
    <m/>
    <m/>
    <m/>
    <m/>
    <m/>
    <m/>
    <m/>
    <m/>
    <m/>
    <d v="2026-06-30T00:00:00"/>
    <m/>
    <n v="140000"/>
    <m/>
    <m/>
    <s v="Euro"/>
    <n v="28.7"/>
    <m/>
    <m/>
    <m/>
    <m/>
    <n v="22"/>
    <m/>
    <m/>
    <m/>
    <m/>
    <m/>
    <m/>
    <m/>
    <m/>
    <m/>
    <m/>
    <m/>
    <m/>
    <m/>
    <m/>
    <m/>
    <m/>
    <m/>
    <m/>
    <m/>
    <m/>
    <m/>
    <m/>
  </r>
  <r>
    <m/>
    <s v="V200044"/>
    <s v="2023-0016"/>
    <x v="117"/>
    <n v="3"/>
    <s v="Wagon"/>
    <n v="65"/>
    <s v="37 80 4564 379-8"/>
    <x v="42"/>
    <m/>
    <m/>
    <x v="0"/>
    <x v="0"/>
    <n v="1"/>
    <m/>
    <m/>
    <m/>
    <n v="1"/>
    <n v="0"/>
    <n v="1"/>
    <x v="1"/>
    <m/>
    <m/>
    <m/>
    <x v="5"/>
    <m/>
    <m/>
    <m/>
    <d v="2023-10-18T00:00:00"/>
    <d v="2026-11-30T00:00:00"/>
    <n v="1095"/>
    <x v="109"/>
    <m/>
    <m/>
    <m/>
    <m/>
    <s v="with various options"/>
    <m/>
    <m/>
    <n v="0"/>
    <n v="0"/>
    <m/>
    <d v="2026-11-30T00:00:00"/>
    <m/>
    <m/>
    <m/>
    <m/>
    <m/>
    <m/>
    <m/>
    <m/>
    <m/>
    <m/>
    <m/>
    <m/>
    <m/>
    <m/>
    <m/>
    <m/>
    <m/>
    <m/>
    <m/>
    <d v="2026-06-30T00:00:00"/>
    <m/>
    <n v="140000"/>
    <m/>
    <m/>
    <s v="Euro"/>
    <n v="28.7"/>
    <m/>
    <m/>
    <m/>
    <m/>
    <n v="22"/>
    <m/>
    <m/>
    <m/>
    <m/>
    <m/>
    <m/>
    <m/>
    <m/>
    <m/>
    <m/>
    <m/>
    <m/>
    <m/>
    <m/>
    <m/>
    <m/>
    <m/>
    <m/>
    <m/>
    <m/>
    <m/>
    <m/>
  </r>
  <r>
    <m/>
    <s v="V200044"/>
    <s v="2023-0016"/>
    <x v="117"/>
    <n v="3"/>
    <s v="Wagon"/>
    <n v="66"/>
    <s v="37 80 4564 380-6"/>
    <x v="42"/>
    <m/>
    <m/>
    <x v="0"/>
    <x v="0"/>
    <n v="1"/>
    <m/>
    <m/>
    <m/>
    <n v="1"/>
    <n v="0"/>
    <n v="1"/>
    <x v="1"/>
    <m/>
    <m/>
    <m/>
    <x v="5"/>
    <m/>
    <m/>
    <m/>
    <d v="2023-10-18T00:00:00"/>
    <d v="2026-11-30T00:00:00"/>
    <n v="1095"/>
    <x v="109"/>
    <m/>
    <m/>
    <m/>
    <m/>
    <s v="with various options"/>
    <m/>
    <m/>
    <n v="0"/>
    <n v="0"/>
    <m/>
    <d v="2026-11-30T00:00:00"/>
    <m/>
    <m/>
    <m/>
    <m/>
    <m/>
    <m/>
    <m/>
    <m/>
    <m/>
    <m/>
    <m/>
    <m/>
    <m/>
    <m/>
    <m/>
    <m/>
    <m/>
    <m/>
    <m/>
    <d v="2026-06-30T00:00:00"/>
    <m/>
    <n v="140000"/>
    <m/>
    <m/>
    <s v="Euro"/>
    <n v="28.7"/>
    <m/>
    <m/>
    <m/>
    <m/>
    <n v="22"/>
    <m/>
    <m/>
    <m/>
    <m/>
    <m/>
    <m/>
    <m/>
    <m/>
    <m/>
    <m/>
    <m/>
    <m/>
    <m/>
    <m/>
    <m/>
    <m/>
    <m/>
    <m/>
    <m/>
    <m/>
    <m/>
    <m/>
  </r>
  <r>
    <m/>
    <s v="V200044"/>
    <s v="2023-0016"/>
    <x v="117"/>
    <n v="3"/>
    <s v="Wagon"/>
    <n v="67"/>
    <s v="37 80 4564 381-4"/>
    <x v="42"/>
    <m/>
    <m/>
    <x v="0"/>
    <x v="0"/>
    <n v="1"/>
    <m/>
    <m/>
    <m/>
    <n v="1"/>
    <n v="0"/>
    <n v="1"/>
    <x v="1"/>
    <m/>
    <m/>
    <m/>
    <x v="5"/>
    <m/>
    <m/>
    <m/>
    <d v="2023-10-18T00:00:00"/>
    <d v="2026-11-30T00:00:00"/>
    <n v="1095"/>
    <x v="109"/>
    <m/>
    <m/>
    <m/>
    <m/>
    <s v="with various options"/>
    <m/>
    <m/>
    <n v="0"/>
    <n v="0"/>
    <m/>
    <d v="2026-11-30T00:00:00"/>
    <m/>
    <m/>
    <m/>
    <m/>
    <m/>
    <m/>
    <m/>
    <m/>
    <m/>
    <m/>
    <m/>
    <m/>
    <m/>
    <m/>
    <m/>
    <m/>
    <m/>
    <m/>
    <m/>
    <d v="2026-06-30T00:00:00"/>
    <m/>
    <n v="140000"/>
    <m/>
    <m/>
    <s v="Euro"/>
    <n v="28.7"/>
    <m/>
    <m/>
    <m/>
    <m/>
    <n v="22"/>
    <m/>
    <m/>
    <m/>
    <m/>
    <m/>
    <m/>
    <m/>
    <m/>
    <m/>
    <m/>
    <m/>
    <m/>
    <m/>
    <m/>
    <m/>
    <m/>
    <m/>
    <m/>
    <m/>
    <m/>
    <m/>
    <m/>
  </r>
  <r>
    <m/>
    <s v="V200044"/>
    <s v="2023-0016"/>
    <x v="117"/>
    <n v="3"/>
    <s v="Wagon"/>
    <n v="68"/>
    <s v="37 80 4564 382-2"/>
    <x v="42"/>
    <m/>
    <m/>
    <x v="0"/>
    <x v="0"/>
    <n v="1"/>
    <m/>
    <m/>
    <m/>
    <n v="1"/>
    <n v="0"/>
    <n v="1"/>
    <x v="1"/>
    <m/>
    <m/>
    <m/>
    <x v="5"/>
    <m/>
    <m/>
    <m/>
    <d v="2023-10-18T00:00:00"/>
    <d v="2026-11-30T00:00:00"/>
    <n v="1095"/>
    <x v="109"/>
    <m/>
    <m/>
    <m/>
    <m/>
    <s v="with various options"/>
    <m/>
    <m/>
    <n v="0"/>
    <n v="0"/>
    <m/>
    <d v="2026-11-30T00:00:00"/>
    <m/>
    <m/>
    <m/>
    <m/>
    <m/>
    <m/>
    <m/>
    <m/>
    <m/>
    <m/>
    <m/>
    <m/>
    <m/>
    <m/>
    <m/>
    <m/>
    <m/>
    <m/>
    <m/>
    <d v="2026-06-30T00:00:00"/>
    <m/>
    <n v="140000"/>
    <m/>
    <m/>
    <s v="Euro"/>
    <n v="28.7"/>
    <m/>
    <m/>
    <m/>
    <m/>
    <n v="22"/>
    <m/>
    <m/>
    <m/>
    <m/>
    <m/>
    <m/>
    <m/>
    <m/>
    <m/>
    <m/>
    <m/>
    <m/>
    <m/>
    <m/>
    <m/>
    <m/>
    <m/>
    <m/>
    <m/>
    <m/>
    <m/>
    <m/>
  </r>
  <r>
    <m/>
    <s v="V200044"/>
    <s v="2023-0016"/>
    <x v="117"/>
    <n v="3"/>
    <s v="Wagon"/>
    <n v="69"/>
    <s v="37 80 4564 383-0"/>
    <x v="42"/>
    <m/>
    <m/>
    <x v="0"/>
    <x v="0"/>
    <n v="1"/>
    <m/>
    <m/>
    <m/>
    <n v="1"/>
    <n v="0"/>
    <n v="1"/>
    <x v="1"/>
    <m/>
    <m/>
    <m/>
    <x v="5"/>
    <m/>
    <m/>
    <m/>
    <d v="2023-10-18T00:00:00"/>
    <d v="2026-11-30T00:00:00"/>
    <n v="1095"/>
    <x v="109"/>
    <m/>
    <m/>
    <m/>
    <m/>
    <s v="with various options"/>
    <m/>
    <m/>
    <n v="0"/>
    <n v="0"/>
    <m/>
    <d v="2026-11-30T00:00:00"/>
    <m/>
    <m/>
    <m/>
    <m/>
    <m/>
    <m/>
    <m/>
    <m/>
    <m/>
    <m/>
    <m/>
    <m/>
    <m/>
    <m/>
    <m/>
    <m/>
    <m/>
    <m/>
    <m/>
    <d v="2026-06-30T00:00:00"/>
    <m/>
    <n v="140000"/>
    <m/>
    <m/>
    <s v="Euro"/>
    <n v="28.7"/>
    <m/>
    <m/>
    <m/>
    <m/>
    <n v="22"/>
    <m/>
    <m/>
    <m/>
    <m/>
    <m/>
    <m/>
    <m/>
    <m/>
    <m/>
    <m/>
    <m/>
    <m/>
    <m/>
    <m/>
    <m/>
    <m/>
    <m/>
    <m/>
    <m/>
    <m/>
    <m/>
    <m/>
  </r>
  <r>
    <m/>
    <s v="V200044"/>
    <s v="2023-0016"/>
    <x v="117"/>
    <n v="3"/>
    <s v="Wagon"/>
    <n v="70"/>
    <s v="37 80 4564 384-8"/>
    <x v="42"/>
    <m/>
    <m/>
    <x v="0"/>
    <x v="0"/>
    <n v="1"/>
    <m/>
    <m/>
    <m/>
    <n v="1"/>
    <n v="0"/>
    <n v="1"/>
    <x v="1"/>
    <m/>
    <m/>
    <m/>
    <x v="5"/>
    <m/>
    <m/>
    <m/>
    <d v="2023-10-18T00:00:00"/>
    <d v="2026-11-30T00:00:00"/>
    <n v="1095"/>
    <x v="109"/>
    <m/>
    <m/>
    <m/>
    <m/>
    <s v="with various options"/>
    <m/>
    <m/>
    <n v="0"/>
    <n v="0"/>
    <m/>
    <d v="2026-11-30T00:00:00"/>
    <m/>
    <m/>
    <m/>
    <m/>
    <m/>
    <m/>
    <m/>
    <m/>
    <m/>
    <m/>
    <m/>
    <m/>
    <m/>
    <m/>
    <m/>
    <m/>
    <m/>
    <m/>
    <m/>
    <d v="2026-06-30T00:00:00"/>
    <m/>
    <n v="140000"/>
    <m/>
    <m/>
    <s v="Euro"/>
    <n v="28.7"/>
    <m/>
    <m/>
    <m/>
    <m/>
    <n v="22"/>
    <m/>
    <m/>
    <m/>
    <m/>
    <m/>
    <m/>
    <m/>
    <m/>
    <m/>
    <m/>
    <m/>
    <m/>
    <m/>
    <m/>
    <m/>
    <m/>
    <m/>
    <m/>
    <m/>
    <m/>
    <m/>
    <m/>
  </r>
  <r>
    <m/>
    <s v="V200044"/>
    <s v="2023-0016"/>
    <x v="117"/>
    <n v="4"/>
    <s v="Batch"/>
    <m/>
    <m/>
    <x v="42"/>
    <s v="POL"/>
    <s v="East EU"/>
    <x v="0"/>
    <x v="0"/>
    <n v="14"/>
    <m/>
    <m/>
    <n v="0"/>
    <n v="14"/>
    <n v="0"/>
    <n v="14"/>
    <x v="2"/>
    <m/>
    <m/>
    <m/>
    <x v="5"/>
    <s v="No automatic prolongation"/>
    <m/>
    <m/>
    <d v="2023-12-01T00:00:00"/>
    <d v="2026-11-30T00:00:00"/>
    <m/>
    <x v="109"/>
    <m/>
    <m/>
    <m/>
    <m/>
    <s v="with various options"/>
    <m/>
    <m/>
    <n v="0"/>
    <n v="0"/>
    <m/>
    <m/>
    <s v="Both parties, once 20%, 6 mths notice period"/>
    <m/>
    <m/>
    <m/>
    <m/>
    <m/>
    <m/>
    <m/>
    <m/>
    <s v="B"/>
    <m/>
    <n v="1.4"/>
    <s v="CHE"/>
    <s v="Not required"/>
    <s v="N"/>
    <s v="N"/>
    <n v="12"/>
    <s v="3mths before end, latest 30.9.26"/>
    <m/>
    <m/>
    <m/>
    <n v="140000"/>
    <s v="Y"/>
    <d v="2027-01-01T00:00:00"/>
    <s v="Euro"/>
    <n v="28.7"/>
    <n v="-7.7"/>
    <n v="0"/>
    <m/>
    <n v="0"/>
    <n v="21"/>
    <n v="0"/>
    <n v="0"/>
    <n v="0"/>
    <n v="0.03"/>
    <n v="9.779999999999999"/>
    <n v="-7.7"/>
    <n v="2.079999999999999"/>
    <n v="0"/>
    <n v="0"/>
    <n v="0"/>
    <n v="18.92"/>
    <s v="0.00"/>
    <n v="18.92"/>
    <n v="1"/>
    <n v="0"/>
    <n v="18.92000000000001"/>
    <n v="18.92"/>
    <n v="1960000"/>
    <n v="0"/>
    <s v="N"/>
    <n v="0"/>
    <n v="107016"/>
  </r>
  <r>
    <s v="Wg vom 18.10.23-30.11.23 mietfrei gestellt - MV beginn 1.12.23"/>
    <s v="V200044"/>
    <s v="2023-0016"/>
    <x v="117"/>
    <n v="4"/>
    <s v="Wagon"/>
    <n v="71"/>
    <s v="37 80 4564 385-5"/>
    <x v="42"/>
    <m/>
    <m/>
    <x v="0"/>
    <x v="0"/>
    <n v="1"/>
    <m/>
    <m/>
    <m/>
    <n v="1"/>
    <n v="0"/>
    <n v="1"/>
    <x v="1"/>
    <m/>
    <m/>
    <m/>
    <x v="5"/>
    <s v="Wagen wurden vom 18.10.23-30.11.23 mietfrei gewährt"/>
    <m/>
    <m/>
    <d v="2023-12-01T00:00:00"/>
    <d v="2026-11-30T00:00:00"/>
    <n v="1095"/>
    <x v="109"/>
    <m/>
    <m/>
    <m/>
    <m/>
    <s v="with various options"/>
    <m/>
    <m/>
    <n v="0"/>
    <n v="0"/>
    <m/>
    <d v="2026-11-30T00:00:00"/>
    <m/>
    <m/>
    <m/>
    <m/>
    <m/>
    <m/>
    <m/>
    <m/>
    <m/>
    <m/>
    <m/>
    <m/>
    <m/>
    <m/>
    <m/>
    <m/>
    <m/>
    <m/>
    <m/>
    <d v="2026-06-30T00:00:00"/>
    <m/>
    <n v="140000"/>
    <m/>
    <m/>
    <s v="Euro"/>
    <n v="28.7"/>
    <m/>
    <m/>
    <m/>
    <m/>
    <n v="22"/>
    <m/>
    <m/>
    <m/>
    <m/>
    <m/>
    <m/>
    <m/>
    <m/>
    <m/>
    <m/>
    <m/>
    <m/>
    <m/>
    <m/>
    <m/>
    <m/>
    <m/>
    <m/>
    <m/>
    <m/>
    <m/>
    <m/>
  </r>
  <r>
    <s v="Wg vom 18.10.23-30.11.23 mietfrei gestellt - MV beginn 1.12.23"/>
    <s v="V200044"/>
    <s v="2023-0016"/>
    <x v="117"/>
    <n v="4"/>
    <s v="Wagon"/>
    <n v="72"/>
    <s v="37 80 4564 386-3"/>
    <x v="42"/>
    <m/>
    <m/>
    <x v="0"/>
    <x v="0"/>
    <n v="1"/>
    <m/>
    <m/>
    <m/>
    <n v="1"/>
    <n v="0"/>
    <n v="1"/>
    <x v="1"/>
    <m/>
    <m/>
    <m/>
    <x v="5"/>
    <s v="Wagen wurden vom 18.10.23-30.11.23 mietfrei gewährt"/>
    <m/>
    <m/>
    <d v="2023-12-01T00:00:00"/>
    <d v="2026-11-30T00:00:00"/>
    <n v="1095"/>
    <x v="109"/>
    <m/>
    <m/>
    <m/>
    <m/>
    <s v="with various options"/>
    <m/>
    <m/>
    <n v="0"/>
    <n v="0"/>
    <m/>
    <d v="2026-11-30T00:00:00"/>
    <m/>
    <m/>
    <m/>
    <m/>
    <m/>
    <m/>
    <m/>
    <m/>
    <m/>
    <m/>
    <m/>
    <m/>
    <m/>
    <m/>
    <m/>
    <m/>
    <m/>
    <m/>
    <m/>
    <d v="2026-06-30T00:00:00"/>
    <m/>
    <n v="140000"/>
    <m/>
    <m/>
    <s v="Euro"/>
    <n v="28.7"/>
    <m/>
    <m/>
    <m/>
    <m/>
    <n v="22"/>
    <m/>
    <m/>
    <m/>
    <m/>
    <m/>
    <m/>
    <m/>
    <m/>
    <m/>
    <m/>
    <m/>
    <m/>
    <m/>
    <m/>
    <m/>
    <m/>
    <m/>
    <m/>
    <m/>
    <m/>
    <m/>
    <m/>
  </r>
  <r>
    <s v="Wg vom 18.10.23-30.11.23 mietfrei gestellt - MV beginn 1.12.23"/>
    <s v="V200044"/>
    <s v="2023-0016"/>
    <x v="117"/>
    <n v="4"/>
    <s v="Wagon"/>
    <n v="73"/>
    <s v="37 80 4564 387-1"/>
    <x v="42"/>
    <m/>
    <m/>
    <x v="0"/>
    <x v="0"/>
    <n v="1"/>
    <m/>
    <m/>
    <m/>
    <n v="1"/>
    <n v="0"/>
    <n v="1"/>
    <x v="1"/>
    <m/>
    <m/>
    <m/>
    <x v="5"/>
    <s v="Wagen wurden vom 18.10.23-30.11.23 mietfrei gewährt"/>
    <m/>
    <m/>
    <d v="2023-12-01T00:00:00"/>
    <d v="2026-11-30T00:00:00"/>
    <n v="1095"/>
    <x v="109"/>
    <m/>
    <m/>
    <m/>
    <m/>
    <s v="with various options"/>
    <m/>
    <m/>
    <n v="0"/>
    <n v="0"/>
    <m/>
    <d v="2026-11-30T00:00:00"/>
    <m/>
    <m/>
    <m/>
    <m/>
    <m/>
    <m/>
    <m/>
    <m/>
    <m/>
    <m/>
    <m/>
    <m/>
    <m/>
    <m/>
    <m/>
    <m/>
    <m/>
    <m/>
    <m/>
    <d v="2026-06-30T00:00:00"/>
    <m/>
    <n v="140000"/>
    <m/>
    <m/>
    <s v="Euro"/>
    <n v="28.7"/>
    <m/>
    <m/>
    <m/>
    <m/>
    <n v="22"/>
    <m/>
    <m/>
    <m/>
    <m/>
    <m/>
    <m/>
    <m/>
    <m/>
    <m/>
    <m/>
    <m/>
    <m/>
    <m/>
    <m/>
    <m/>
    <m/>
    <m/>
    <m/>
    <m/>
    <m/>
    <m/>
    <m/>
  </r>
  <r>
    <s v="Wg vom 18.10.23-30.11.23 mietfrei gestellt - MV beginn 1.12.23"/>
    <s v="V200044"/>
    <s v="2023-0016"/>
    <x v="117"/>
    <n v="4"/>
    <s v="Wagon"/>
    <n v="74"/>
    <s v="37 80 4564 388-9"/>
    <x v="42"/>
    <m/>
    <m/>
    <x v="0"/>
    <x v="0"/>
    <n v="1"/>
    <m/>
    <m/>
    <m/>
    <n v="1"/>
    <n v="0"/>
    <n v="1"/>
    <x v="1"/>
    <m/>
    <m/>
    <m/>
    <x v="5"/>
    <s v="Wagen wurden vom 18.10.23-30.11.23 mietfrei gewährt"/>
    <m/>
    <m/>
    <d v="2023-12-01T00:00:00"/>
    <d v="2026-11-30T00:00:00"/>
    <n v="1095"/>
    <x v="109"/>
    <m/>
    <m/>
    <m/>
    <m/>
    <s v="with various options"/>
    <m/>
    <m/>
    <n v="0"/>
    <n v="0"/>
    <m/>
    <d v="2026-11-30T00:00:00"/>
    <m/>
    <m/>
    <m/>
    <m/>
    <m/>
    <m/>
    <m/>
    <m/>
    <m/>
    <m/>
    <m/>
    <m/>
    <m/>
    <m/>
    <m/>
    <m/>
    <m/>
    <m/>
    <m/>
    <d v="2026-06-30T00:00:00"/>
    <m/>
    <n v="140000"/>
    <m/>
    <m/>
    <s v="Euro"/>
    <n v="28.7"/>
    <m/>
    <m/>
    <m/>
    <m/>
    <n v="22"/>
    <m/>
    <m/>
    <m/>
    <m/>
    <m/>
    <m/>
    <m/>
    <m/>
    <m/>
    <m/>
    <m/>
    <m/>
    <m/>
    <m/>
    <m/>
    <m/>
    <m/>
    <m/>
    <m/>
    <m/>
    <m/>
    <m/>
  </r>
  <r>
    <s v="Wg vom 18.10.23-30.11.23 mietfrei gestellt - MV beginn 1.12.23"/>
    <s v="V200044"/>
    <s v="2023-0016"/>
    <x v="117"/>
    <n v="4"/>
    <s v="Wagon"/>
    <n v="75"/>
    <s v="37 80 4564 389-7"/>
    <x v="42"/>
    <m/>
    <m/>
    <x v="0"/>
    <x v="0"/>
    <n v="1"/>
    <m/>
    <m/>
    <m/>
    <n v="1"/>
    <n v="0"/>
    <n v="1"/>
    <x v="1"/>
    <m/>
    <m/>
    <m/>
    <x v="5"/>
    <s v="Wagen wurden vom 18.10.23-30.11.23 mietfrei gewährt"/>
    <m/>
    <m/>
    <d v="2023-12-01T00:00:00"/>
    <d v="2026-11-30T00:00:00"/>
    <n v="1095"/>
    <x v="109"/>
    <m/>
    <m/>
    <m/>
    <m/>
    <s v="with various options"/>
    <m/>
    <m/>
    <n v="0"/>
    <n v="0"/>
    <m/>
    <d v="2026-11-30T00:00:00"/>
    <m/>
    <m/>
    <m/>
    <m/>
    <m/>
    <m/>
    <m/>
    <m/>
    <m/>
    <m/>
    <m/>
    <m/>
    <m/>
    <m/>
    <m/>
    <m/>
    <m/>
    <m/>
    <m/>
    <d v="2026-06-30T00:00:00"/>
    <m/>
    <n v="140000"/>
    <m/>
    <m/>
    <s v="Euro"/>
    <n v="28.7"/>
    <m/>
    <m/>
    <m/>
    <m/>
    <n v="22"/>
    <m/>
    <m/>
    <m/>
    <m/>
    <m/>
    <m/>
    <m/>
    <m/>
    <m/>
    <m/>
    <m/>
    <m/>
    <m/>
    <m/>
    <m/>
    <m/>
    <m/>
    <m/>
    <m/>
    <m/>
    <m/>
    <m/>
  </r>
  <r>
    <s v="Wg vom 18.10.23-30.11.23 mietfrei gestellt - MV beginn 1.12.23"/>
    <s v="V200044"/>
    <s v="2023-0016"/>
    <x v="117"/>
    <n v="4"/>
    <s v="Wagon"/>
    <n v="76"/>
    <s v="37 80 4564 390-5"/>
    <x v="42"/>
    <m/>
    <m/>
    <x v="0"/>
    <x v="0"/>
    <n v="1"/>
    <m/>
    <m/>
    <m/>
    <n v="1"/>
    <n v="0"/>
    <n v="1"/>
    <x v="1"/>
    <m/>
    <m/>
    <m/>
    <x v="5"/>
    <s v="Wagen wurden vom 18.10.23-30.11.23 mietfrei gewährt"/>
    <m/>
    <m/>
    <d v="2023-12-01T00:00:00"/>
    <d v="2026-11-30T00:00:00"/>
    <n v="1095"/>
    <x v="109"/>
    <m/>
    <m/>
    <m/>
    <m/>
    <s v="with various options"/>
    <m/>
    <m/>
    <n v="0"/>
    <n v="0"/>
    <m/>
    <d v="2026-11-30T00:00:00"/>
    <m/>
    <m/>
    <m/>
    <m/>
    <m/>
    <m/>
    <m/>
    <m/>
    <m/>
    <m/>
    <m/>
    <m/>
    <m/>
    <m/>
    <m/>
    <m/>
    <m/>
    <m/>
    <m/>
    <d v="2026-06-30T00:00:00"/>
    <m/>
    <n v="140000"/>
    <m/>
    <m/>
    <s v="Euro"/>
    <n v="28.7"/>
    <m/>
    <m/>
    <m/>
    <m/>
    <n v="22"/>
    <m/>
    <m/>
    <m/>
    <m/>
    <m/>
    <m/>
    <m/>
    <m/>
    <m/>
    <m/>
    <m/>
    <m/>
    <m/>
    <m/>
    <m/>
    <m/>
    <m/>
    <m/>
    <m/>
    <m/>
    <m/>
    <m/>
  </r>
  <r>
    <s v="Wg vom 18.10.23-30.11.23 mietfrei gestellt - MV beginn 1.12.23"/>
    <s v="V200044"/>
    <s v="2023-0016"/>
    <x v="117"/>
    <n v="4"/>
    <s v="Wagon"/>
    <n v="77"/>
    <s v="37 80 4564 391-3"/>
    <x v="42"/>
    <m/>
    <m/>
    <x v="0"/>
    <x v="0"/>
    <n v="1"/>
    <m/>
    <m/>
    <m/>
    <n v="1"/>
    <n v="0"/>
    <n v="1"/>
    <x v="1"/>
    <m/>
    <m/>
    <m/>
    <x v="5"/>
    <s v="Wagen wurden vom 18.10.23-30.11.23 mietfrei gewährt"/>
    <m/>
    <m/>
    <d v="2023-12-01T00:00:00"/>
    <d v="2026-11-30T00:00:00"/>
    <n v="1095"/>
    <x v="109"/>
    <m/>
    <m/>
    <m/>
    <m/>
    <s v="with various options"/>
    <m/>
    <m/>
    <n v="0"/>
    <n v="0"/>
    <m/>
    <d v="2026-11-30T00:00:00"/>
    <m/>
    <m/>
    <m/>
    <m/>
    <m/>
    <m/>
    <m/>
    <m/>
    <m/>
    <m/>
    <m/>
    <m/>
    <m/>
    <m/>
    <m/>
    <m/>
    <m/>
    <m/>
    <m/>
    <d v="2026-06-30T00:00:00"/>
    <m/>
    <n v="140000"/>
    <m/>
    <m/>
    <s v="Euro"/>
    <n v="28.7"/>
    <m/>
    <m/>
    <m/>
    <m/>
    <n v="22"/>
    <m/>
    <m/>
    <m/>
    <m/>
    <m/>
    <m/>
    <m/>
    <m/>
    <m/>
    <m/>
    <m/>
    <m/>
    <m/>
    <m/>
    <m/>
    <m/>
    <m/>
    <m/>
    <m/>
    <m/>
    <m/>
    <m/>
  </r>
  <r>
    <s v="Wg vom 18.10.23-30.11.23 mietfrei gestellt - MV beginn 1.12.23"/>
    <s v="V200044"/>
    <s v="2023-0016"/>
    <x v="117"/>
    <n v="4"/>
    <s v="Wagon"/>
    <n v="78"/>
    <s v="37 80 4564 392-1"/>
    <x v="42"/>
    <m/>
    <m/>
    <x v="0"/>
    <x v="0"/>
    <n v="1"/>
    <m/>
    <m/>
    <m/>
    <n v="1"/>
    <n v="0"/>
    <n v="1"/>
    <x v="1"/>
    <m/>
    <m/>
    <m/>
    <x v="5"/>
    <s v="Wagen wurden vom 18.10.23-30.11.23 mietfrei gewährt"/>
    <m/>
    <m/>
    <d v="2023-12-01T00:00:00"/>
    <d v="2026-11-30T00:00:00"/>
    <n v="1095"/>
    <x v="109"/>
    <m/>
    <m/>
    <m/>
    <m/>
    <s v="with various options"/>
    <m/>
    <m/>
    <n v="0"/>
    <n v="0"/>
    <m/>
    <d v="2026-11-30T00:00:00"/>
    <m/>
    <m/>
    <m/>
    <m/>
    <m/>
    <m/>
    <m/>
    <m/>
    <m/>
    <m/>
    <m/>
    <m/>
    <m/>
    <m/>
    <m/>
    <m/>
    <m/>
    <m/>
    <m/>
    <d v="2026-06-30T00:00:00"/>
    <m/>
    <n v="140000"/>
    <m/>
    <m/>
    <s v="Euro"/>
    <n v="28.7"/>
    <m/>
    <m/>
    <m/>
    <m/>
    <n v="22"/>
    <m/>
    <m/>
    <m/>
    <m/>
    <m/>
    <m/>
    <m/>
    <m/>
    <m/>
    <m/>
    <m/>
    <m/>
    <m/>
    <m/>
    <m/>
    <m/>
    <m/>
    <m/>
    <m/>
    <m/>
    <m/>
    <m/>
  </r>
  <r>
    <s v="Wg vom 18.10.23-30.11.23 mietfrei gestellt - MV beginn 1.12.23"/>
    <s v="V200044"/>
    <s v="2023-0016"/>
    <x v="117"/>
    <n v="4"/>
    <s v="Wagon"/>
    <n v="79"/>
    <s v="37 80 4564 393-9"/>
    <x v="42"/>
    <m/>
    <m/>
    <x v="0"/>
    <x v="0"/>
    <n v="1"/>
    <m/>
    <m/>
    <m/>
    <n v="1"/>
    <n v="0"/>
    <n v="1"/>
    <x v="1"/>
    <m/>
    <m/>
    <m/>
    <x v="5"/>
    <s v="Wagen wurden vom 18.10.23-30.11.23 mietfrei gewährt"/>
    <m/>
    <m/>
    <d v="2023-12-01T00:00:00"/>
    <d v="2026-11-30T00:00:00"/>
    <n v="1095"/>
    <x v="109"/>
    <m/>
    <m/>
    <m/>
    <m/>
    <s v="with various options"/>
    <m/>
    <m/>
    <n v="0"/>
    <n v="0"/>
    <m/>
    <d v="2026-11-30T00:00:00"/>
    <m/>
    <m/>
    <m/>
    <m/>
    <m/>
    <m/>
    <m/>
    <m/>
    <m/>
    <m/>
    <m/>
    <m/>
    <m/>
    <m/>
    <m/>
    <m/>
    <m/>
    <m/>
    <m/>
    <d v="2026-06-30T00:00:00"/>
    <m/>
    <n v="140000"/>
    <m/>
    <m/>
    <s v="Euro"/>
    <n v="28.7"/>
    <m/>
    <m/>
    <m/>
    <m/>
    <n v="22"/>
    <m/>
    <m/>
    <m/>
    <m/>
    <m/>
    <m/>
    <m/>
    <m/>
    <m/>
    <m/>
    <m/>
    <m/>
    <m/>
    <m/>
    <m/>
    <m/>
    <m/>
    <m/>
    <m/>
    <m/>
    <m/>
    <m/>
  </r>
  <r>
    <s v="Wg vom 18.10.23-30.11.23 mietfrei gestellt - MV beginn 1.12.23"/>
    <s v="V200044"/>
    <s v="2023-0016"/>
    <x v="117"/>
    <n v="4"/>
    <s v="Wagon"/>
    <n v="80"/>
    <s v="37 80 4564 394-7"/>
    <x v="42"/>
    <m/>
    <m/>
    <x v="0"/>
    <x v="0"/>
    <n v="1"/>
    <m/>
    <m/>
    <m/>
    <n v="1"/>
    <n v="0"/>
    <n v="1"/>
    <x v="1"/>
    <m/>
    <m/>
    <m/>
    <x v="5"/>
    <s v="Wagen wurden vom 18.10.23-30.11.23 mietfrei gewährt"/>
    <m/>
    <m/>
    <d v="2023-12-01T00:00:00"/>
    <d v="2026-11-30T00:00:00"/>
    <n v="1095"/>
    <x v="109"/>
    <m/>
    <m/>
    <m/>
    <m/>
    <s v="with various options"/>
    <m/>
    <m/>
    <n v="0"/>
    <n v="0"/>
    <m/>
    <d v="2026-11-30T00:00:00"/>
    <m/>
    <m/>
    <m/>
    <m/>
    <m/>
    <m/>
    <m/>
    <m/>
    <m/>
    <m/>
    <m/>
    <m/>
    <m/>
    <m/>
    <m/>
    <m/>
    <m/>
    <m/>
    <m/>
    <d v="2026-06-30T00:00:00"/>
    <m/>
    <n v="140000"/>
    <m/>
    <m/>
    <s v="Euro"/>
    <n v="28.7"/>
    <m/>
    <m/>
    <m/>
    <m/>
    <n v="22"/>
    <m/>
    <m/>
    <m/>
    <m/>
    <m/>
    <m/>
    <m/>
    <m/>
    <m/>
    <m/>
    <m/>
    <m/>
    <m/>
    <m/>
    <m/>
    <m/>
    <m/>
    <m/>
    <m/>
    <m/>
    <m/>
    <m/>
  </r>
  <r>
    <s v="Wg vom 18.10.23-30.11.23 mietfrei gestellt - MV beginn 1.12.23"/>
    <s v="V200044"/>
    <s v="2023-0016"/>
    <x v="117"/>
    <n v="4"/>
    <s v="Wagon"/>
    <n v="81"/>
    <s v="37 80 4564 395-4"/>
    <x v="42"/>
    <m/>
    <m/>
    <x v="0"/>
    <x v="0"/>
    <n v="1"/>
    <m/>
    <m/>
    <m/>
    <n v="1"/>
    <n v="0"/>
    <n v="1"/>
    <x v="1"/>
    <m/>
    <m/>
    <m/>
    <x v="5"/>
    <s v="Wagen wurden vom 18.10.23-30.11.23 mietfrei gewährt"/>
    <m/>
    <m/>
    <d v="2023-12-01T00:00:00"/>
    <d v="2026-11-30T00:00:00"/>
    <n v="1095"/>
    <x v="109"/>
    <m/>
    <m/>
    <m/>
    <m/>
    <s v="with various options"/>
    <m/>
    <m/>
    <n v="0"/>
    <n v="0"/>
    <m/>
    <d v="2026-11-30T00:00:00"/>
    <m/>
    <m/>
    <m/>
    <m/>
    <m/>
    <m/>
    <m/>
    <m/>
    <m/>
    <m/>
    <m/>
    <m/>
    <m/>
    <m/>
    <m/>
    <m/>
    <m/>
    <m/>
    <m/>
    <d v="2026-06-30T00:00:00"/>
    <m/>
    <n v="140000"/>
    <m/>
    <m/>
    <s v="Euro"/>
    <n v="28.7"/>
    <m/>
    <m/>
    <m/>
    <m/>
    <n v="22"/>
    <m/>
    <m/>
    <m/>
    <m/>
    <m/>
    <m/>
    <m/>
    <m/>
    <m/>
    <m/>
    <m/>
    <m/>
    <m/>
    <m/>
    <m/>
    <m/>
    <m/>
    <m/>
    <m/>
    <m/>
    <m/>
    <m/>
  </r>
  <r>
    <s v="Wg vom 18.10.23-30.11.23 mietfrei gestellt - MV beginn 1.12.23"/>
    <s v="V200044"/>
    <s v="2023-0016"/>
    <x v="117"/>
    <n v="4"/>
    <s v="Wagon"/>
    <n v="82"/>
    <s v="37 80 4564 396-2"/>
    <x v="42"/>
    <m/>
    <m/>
    <x v="0"/>
    <x v="0"/>
    <n v="1"/>
    <m/>
    <m/>
    <m/>
    <n v="1"/>
    <n v="0"/>
    <n v="1"/>
    <x v="1"/>
    <m/>
    <m/>
    <m/>
    <x v="5"/>
    <s v="Wagen wurden vom 18.10.23-30.11.23 mietfrei gewährt"/>
    <m/>
    <m/>
    <d v="2023-12-01T00:00:00"/>
    <d v="2026-11-30T00:00:00"/>
    <n v="1095"/>
    <x v="109"/>
    <m/>
    <m/>
    <m/>
    <m/>
    <s v="with various options"/>
    <m/>
    <m/>
    <n v="0"/>
    <n v="0"/>
    <m/>
    <d v="2026-11-30T00:00:00"/>
    <m/>
    <m/>
    <m/>
    <m/>
    <m/>
    <m/>
    <m/>
    <m/>
    <m/>
    <m/>
    <m/>
    <m/>
    <m/>
    <m/>
    <m/>
    <m/>
    <m/>
    <m/>
    <m/>
    <d v="2026-06-30T00:00:00"/>
    <m/>
    <n v="140000"/>
    <m/>
    <m/>
    <s v="Euro"/>
    <n v="28.7"/>
    <m/>
    <m/>
    <m/>
    <m/>
    <n v="22"/>
    <m/>
    <m/>
    <m/>
    <m/>
    <m/>
    <m/>
    <m/>
    <m/>
    <m/>
    <m/>
    <m/>
    <m/>
    <m/>
    <m/>
    <m/>
    <m/>
    <m/>
    <m/>
    <m/>
    <m/>
    <m/>
    <m/>
  </r>
  <r>
    <s v="Wg vom 18.10.23-30.11.23 mietfrei gestellt - MV beginn 1.12.23"/>
    <s v="V200044"/>
    <s v="2023-0016"/>
    <x v="117"/>
    <n v="4"/>
    <s v="Wagon"/>
    <n v="83"/>
    <s v="37 80 4564 397-0"/>
    <x v="42"/>
    <m/>
    <m/>
    <x v="0"/>
    <x v="0"/>
    <n v="1"/>
    <m/>
    <m/>
    <m/>
    <n v="1"/>
    <n v="0"/>
    <n v="1"/>
    <x v="1"/>
    <m/>
    <m/>
    <m/>
    <x v="5"/>
    <s v="Wagen wurden vom 18.10.23-30.11.23 mietfrei gewährt"/>
    <m/>
    <m/>
    <d v="2023-12-01T00:00:00"/>
    <d v="2026-11-30T00:00:00"/>
    <n v="1095"/>
    <x v="109"/>
    <m/>
    <m/>
    <m/>
    <m/>
    <s v="with various options"/>
    <m/>
    <m/>
    <n v="0"/>
    <n v="0"/>
    <m/>
    <d v="2026-11-30T00:00:00"/>
    <m/>
    <m/>
    <m/>
    <m/>
    <m/>
    <m/>
    <m/>
    <m/>
    <m/>
    <m/>
    <m/>
    <m/>
    <m/>
    <m/>
    <m/>
    <m/>
    <m/>
    <m/>
    <m/>
    <d v="2026-06-30T00:00:00"/>
    <m/>
    <n v="140000"/>
    <m/>
    <m/>
    <s v="Euro"/>
    <n v="28.7"/>
    <m/>
    <m/>
    <m/>
    <m/>
    <n v="22"/>
    <m/>
    <m/>
    <m/>
    <m/>
    <m/>
    <m/>
    <m/>
    <m/>
    <m/>
    <m/>
    <m/>
    <m/>
    <m/>
    <m/>
    <m/>
    <m/>
    <m/>
    <m/>
    <m/>
    <m/>
    <m/>
    <m/>
  </r>
  <r>
    <s v="Wg vom 18.10.23-30.11.23 mietfrei gestellt - MV beginn 1.12.23"/>
    <s v="V200044"/>
    <s v="2023-0016"/>
    <x v="117"/>
    <n v="4"/>
    <s v="Wagon"/>
    <n v="84"/>
    <s v="37 80 4564 398-8"/>
    <x v="42"/>
    <m/>
    <m/>
    <x v="0"/>
    <x v="0"/>
    <n v="1"/>
    <m/>
    <m/>
    <m/>
    <n v="1"/>
    <n v="0"/>
    <n v="1"/>
    <x v="1"/>
    <m/>
    <m/>
    <m/>
    <x v="5"/>
    <s v="Wagen wurden vom 18.10.23-30.11.23 mietfrei gewährt"/>
    <m/>
    <m/>
    <d v="2023-12-01T00:00:00"/>
    <d v="2026-11-30T00:00:00"/>
    <n v="1095"/>
    <x v="109"/>
    <m/>
    <m/>
    <m/>
    <m/>
    <s v="with various options"/>
    <m/>
    <m/>
    <n v="0"/>
    <n v="0"/>
    <m/>
    <d v="2026-11-30T00:00:00"/>
    <m/>
    <m/>
    <m/>
    <m/>
    <m/>
    <m/>
    <m/>
    <m/>
    <m/>
    <m/>
    <m/>
    <m/>
    <m/>
    <m/>
    <m/>
    <m/>
    <m/>
    <m/>
    <m/>
    <d v="2026-06-30T00:00:00"/>
    <m/>
    <n v="140000"/>
    <m/>
    <m/>
    <s v="Euro"/>
    <n v="28.7"/>
    <m/>
    <m/>
    <m/>
    <m/>
    <n v="22"/>
    <m/>
    <m/>
    <m/>
    <m/>
    <m/>
    <m/>
    <m/>
    <m/>
    <m/>
    <m/>
    <m/>
    <m/>
    <m/>
    <m/>
    <m/>
    <m/>
    <m/>
    <m/>
    <m/>
    <m/>
    <m/>
    <m/>
  </r>
  <r>
    <s v="OK 30.07.24/emo / LOA ok CMI 20.06.25"/>
    <s v="V200040"/>
    <s v="2024-0021"/>
    <x v="118"/>
    <m/>
    <s v="Header"/>
    <m/>
    <m/>
    <x v="42"/>
    <s v="POL"/>
    <s v="East EU"/>
    <x v="0"/>
    <x v="0"/>
    <n v="90"/>
    <m/>
    <m/>
    <n v="0"/>
    <n v="90"/>
    <n v="0"/>
    <n v="60"/>
    <x v="2"/>
    <m/>
    <m/>
    <m/>
    <x v="5"/>
    <s v="No automatic prolongation; Rabatt 8.90 Y1+2, Rabatt 7.9 Y3+4"/>
    <d v="2024-07-09T00:00:00"/>
    <d v="2028-11-12T00:00:00"/>
    <m/>
    <m/>
    <n v="1587"/>
    <x v="113"/>
    <d v="2025-07-25T00:00:00"/>
    <s v="Other"/>
    <s v="PCC hat Wagen selbst gekauft"/>
    <n v="30"/>
    <s v="n.a."/>
    <m/>
    <m/>
    <n v="0"/>
    <n v="0"/>
    <m/>
    <m/>
    <m/>
    <n v="0"/>
    <n v="0"/>
    <m/>
    <m/>
    <n v="0"/>
    <m/>
    <m/>
    <n v="1587"/>
    <s v="B"/>
    <n v="85"/>
    <n v="1.4"/>
    <s v="CHE"/>
    <s v="Not required"/>
    <s v="N"/>
    <s v="N"/>
    <n v="16"/>
    <s v="16mths for first delivery batch only"/>
    <m/>
    <m/>
    <m/>
    <n v="120000"/>
    <s v="Y"/>
    <d v="2026-07-08T00:00:00"/>
    <s v="Euro"/>
    <n v="28.7"/>
    <n v="-8.9"/>
    <n v="0"/>
    <m/>
    <n v="0"/>
    <n v="19.8"/>
    <n v="0"/>
    <n v="0"/>
    <n v="0"/>
    <n v="0.06"/>
    <n v="7.35"/>
    <n v="-8.9"/>
    <n v="-1.550000000000001"/>
    <n v="0"/>
    <n v="0"/>
    <n v="0"/>
    <n v="21.35"/>
    <s v="0.00"/>
    <n v="21.35"/>
    <n v="1"/>
    <n v="0"/>
    <n v="21.35"/>
    <n v="20.06"/>
    <n v="10800000"/>
    <n v="0"/>
    <s v="N"/>
    <n v="0"/>
    <n v="648648.0000000001"/>
  </r>
  <r>
    <m/>
    <s v="V200040"/>
    <s v="2024-0021"/>
    <x v="118"/>
    <n v="1"/>
    <s v="Batch"/>
    <m/>
    <m/>
    <x v="42"/>
    <s v="POL"/>
    <s v="East EU"/>
    <x v="0"/>
    <x v="0"/>
    <n v="30"/>
    <m/>
    <m/>
    <n v="0"/>
    <n v="30"/>
    <n v="0"/>
    <n v="0"/>
    <x v="2"/>
    <m/>
    <m/>
    <m/>
    <x v="0"/>
    <s v="No automatic prolongation"/>
    <m/>
    <m/>
    <d v="2024-07-09T00:00:00"/>
    <d v="2025-11-08T00:00:00"/>
    <m/>
    <x v="114"/>
    <d v="2025-07-25T00:00:00"/>
    <m/>
    <m/>
    <n v="30"/>
    <s v="n.a."/>
    <m/>
    <m/>
    <n v="0"/>
    <n v="0"/>
    <m/>
    <m/>
    <n v="0"/>
    <m/>
    <m/>
    <m/>
    <m/>
    <m/>
    <m/>
    <m/>
    <m/>
    <s v="B"/>
    <n v="85"/>
    <n v="1.4"/>
    <s v="CHE"/>
    <s v="Not required"/>
    <s v="N"/>
    <s v="N"/>
    <n v="16"/>
    <s v="16mths for first delivery batch only"/>
    <m/>
    <e v="#N/A"/>
    <m/>
    <n v="120000"/>
    <s v="Y"/>
    <d v="2026-07-08T00:00:00"/>
    <s v="Euro"/>
    <n v="28.7"/>
    <n v="-8.9"/>
    <n v="0"/>
    <m/>
    <n v="0"/>
    <n v="19.8"/>
    <n v="0"/>
    <n v="0"/>
    <n v="0"/>
    <n v="0.06"/>
    <n v="7.35"/>
    <n v="-8.9"/>
    <n v="-1.550000000000001"/>
    <n v="0"/>
    <n v="0"/>
    <n v="0"/>
    <n v="21.35"/>
    <s v="0.00"/>
    <n v="21.35"/>
    <n v="1"/>
    <n v="0"/>
    <n v="21.35"/>
    <n v="20.06"/>
    <n v="3600000"/>
    <n v="0"/>
    <s v="N"/>
    <n v="0"/>
    <n v="216216"/>
  </r>
  <r>
    <m/>
    <s v="V200040"/>
    <s v="2024-0021"/>
    <x v="118"/>
    <n v="1"/>
    <s v="Wagon"/>
    <n v="1"/>
    <e v="#N/A"/>
    <x v="42"/>
    <m/>
    <m/>
    <x v="0"/>
    <x v="0"/>
    <n v="1"/>
    <m/>
    <m/>
    <m/>
    <n v="1"/>
    <n v="0"/>
    <n v="0"/>
    <x v="1"/>
    <n v="0"/>
    <d v="1899-12-30T00:00:00"/>
    <d v="1899-12-30T00:00:00"/>
    <x v="0"/>
    <m/>
    <m/>
    <m/>
    <e v="#N/A"/>
    <e v="#N/A"/>
    <n v="1587"/>
    <x v="1"/>
    <m/>
    <m/>
    <m/>
    <m/>
    <s v="n.a."/>
    <m/>
    <m/>
    <n v="0"/>
    <n v="0"/>
    <m/>
    <e v="#N/A"/>
    <m/>
    <m/>
    <m/>
    <m/>
    <m/>
    <m/>
    <m/>
    <m/>
    <m/>
    <m/>
    <m/>
    <m/>
    <m/>
    <m/>
    <m/>
    <m/>
    <m/>
    <s v="16mths for first delivery batch only"/>
    <m/>
    <e v="#N/A"/>
    <m/>
    <n v="120000"/>
    <m/>
    <m/>
    <s v="Euro"/>
    <n v="28.7"/>
    <m/>
    <m/>
    <m/>
    <m/>
    <e v="#N/A"/>
    <m/>
    <m/>
    <m/>
    <m/>
    <m/>
    <m/>
    <m/>
    <m/>
    <m/>
    <m/>
    <m/>
    <m/>
    <m/>
    <m/>
    <m/>
    <m/>
    <m/>
    <m/>
    <m/>
    <m/>
    <m/>
    <m/>
  </r>
  <r>
    <m/>
    <s v="V200040"/>
    <s v="2024-0021"/>
    <x v="118"/>
    <n v="1"/>
    <s v="Wagon"/>
    <n v="2"/>
    <e v="#N/A"/>
    <x v="42"/>
    <m/>
    <m/>
    <x v="0"/>
    <x v="0"/>
    <n v="1"/>
    <m/>
    <m/>
    <m/>
    <n v="1"/>
    <n v="0"/>
    <n v="0"/>
    <x v="1"/>
    <n v="0"/>
    <d v="1899-12-30T00:00:00"/>
    <d v="1899-12-30T00:00:00"/>
    <x v="0"/>
    <m/>
    <m/>
    <m/>
    <e v="#N/A"/>
    <e v="#N/A"/>
    <n v="1587"/>
    <x v="1"/>
    <m/>
    <m/>
    <m/>
    <m/>
    <s v="n.a."/>
    <m/>
    <m/>
    <n v="0"/>
    <n v="0"/>
    <m/>
    <e v="#N/A"/>
    <m/>
    <m/>
    <m/>
    <m/>
    <m/>
    <m/>
    <m/>
    <m/>
    <m/>
    <m/>
    <m/>
    <m/>
    <m/>
    <m/>
    <m/>
    <m/>
    <m/>
    <s v="16mths for first delivery batch only"/>
    <m/>
    <e v="#N/A"/>
    <m/>
    <n v="120000"/>
    <m/>
    <m/>
    <s v="Euro"/>
    <n v="28.7"/>
    <m/>
    <m/>
    <m/>
    <m/>
    <e v="#N/A"/>
    <m/>
    <m/>
    <m/>
    <m/>
    <m/>
    <m/>
    <m/>
    <m/>
    <m/>
    <m/>
    <m/>
    <m/>
    <m/>
    <m/>
    <m/>
    <m/>
    <m/>
    <m/>
    <m/>
    <m/>
    <m/>
    <m/>
  </r>
  <r>
    <m/>
    <s v="V200040"/>
    <s v="2024-0021"/>
    <x v="118"/>
    <n v="1"/>
    <s v="Wagon"/>
    <n v="3"/>
    <e v="#N/A"/>
    <x v="42"/>
    <m/>
    <m/>
    <x v="0"/>
    <x v="0"/>
    <n v="1"/>
    <m/>
    <m/>
    <m/>
    <n v="1"/>
    <n v="0"/>
    <n v="0"/>
    <x v="1"/>
    <n v="0"/>
    <d v="1899-12-30T00:00:00"/>
    <d v="1899-12-30T00:00:00"/>
    <x v="0"/>
    <m/>
    <m/>
    <m/>
    <e v="#N/A"/>
    <e v="#N/A"/>
    <n v="1587"/>
    <x v="1"/>
    <m/>
    <m/>
    <m/>
    <m/>
    <s v="n.a."/>
    <m/>
    <m/>
    <n v="0"/>
    <n v="0"/>
    <m/>
    <e v="#N/A"/>
    <m/>
    <m/>
    <m/>
    <m/>
    <m/>
    <m/>
    <m/>
    <m/>
    <m/>
    <m/>
    <m/>
    <m/>
    <m/>
    <m/>
    <m/>
    <m/>
    <m/>
    <s v="16mths for first delivery batch only"/>
    <m/>
    <e v="#N/A"/>
    <m/>
    <n v="120000"/>
    <m/>
    <m/>
    <s v="Euro"/>
    <n v="28.7"/>
    <m/>
    <m/>
    <m/>
    <m/>
    <e v="#N/A"/>
    <m/>
    <m/>
    <m/>
    <m/>
    <m/>
    <m/>
    <m/>
    <m/>
    <m/>
    <m/>
    <m/>
    <m/>
    <m/>
    <m/>
    <m/>
    <m/>
    <m/>
    <m/>
    <m/>
    <m/>
    <m/>
    <m/>
  </r>
  <r>
    <m/>
    <s v="V200040"/>
    <s v="2024-0021"/>
    <x v="118"/>
    <n v="1"/>
    <s v="Wagon"/>
    <n v="4"/>
    <e v="#N/A"/>
    <x v="42"/>
    <m/>
    <m/>
    <x v="0"/>
    <x v="0"/>
    <n v="1"/>
    <m/>
    <m/>
    <m/>
    <n v="1"/>
    <n v="0"/>
    <n v="0"/>
    <x v="1"/>
    <n v="0"/>
    <d v="1899-12-30T00:00:00"/>
    <d v="1899-12-30T00:00:00"/>
    <x v="0"/>
    <m/>
    <m/>
    <m/>
    <e v="#N/A"/>
    <e v="#N/A"/>
    <n v="1587"/>
    <x v="1"/>
    <m/>
    <m/>
    <m/>
    <m/>
    <s v="n.a."/>
    <m/>
    <m/>
    <n v="0"/>
    <n v="0"/>
    <m/>
    <e v="#N/A"/>
    <m/>
    <m/>
    <m/>
    <m/>
    <m/>
    <m/>
    <m/>
    <m/>
    <m/>
    <m/>
    <m/>
    <m/>
    <m/>
    <m/>
    <m/>
    <m/>
    <m/>
    <s v="16mths for first delivery batch only"/>
    <m/>
    <e v="#N/A"/>
    <m/>
    <n v="120000"/>
    <m/>
    <m/>
    <s v="Euro"/>
    <n v="28.7"/>
    <m/>
    <m/>
    <m/>
    <m/>
    <e v="#N/A"/>
    <m/>
    <m/>
    <m/>
    <m/>
    <m/>
    <m/>
    <m/>
    <m/>
    <m/>
    <m/>
    <m/>
    <m/>
    <m/>
    <m/>
    <m/>
    <m/>
    <m/>
    <m/>
    <m/>
    <m/>
    <m/>
    <m/>
  </r>
  <r>
    <m/>
    <s v="V200040"/>
    <s v="2024-0021"/>
    <x v="118"/>
    <n v="1"/>
    <s v="Wagon"/>
    <n v="5"/>
    <e v="#N/A"/>
    <x v="42"/>
    <m/>
    <m/>
    <x v="0"/>
    <x v="0"/>
    <n v="1"/>
    <m/>
    <m/>
    <m/>
    <n v="1"/>
    <n v="0"/>
    <n v="0"/>
    <x v="1"/>
    <n v="0"/>
    <d v="1899-12-30T00:00:00"/>
    <d v="1899-12-30T00:00:00"/>
    <x v="0"/>
    <m/>
    <m/>
    <m/>
    <e v="#N/A"/>
    <e v="#N/A"/>
    <n v="1587"/>
    <x v="1"/>
    <m/>
    <m/>
    <m/>
    <m/>
    <s v="n.a."/>
    <m/>
    <m/>
    <n v="0"/>
    <n v="0"/>
    <m/>
    <e v="#N/A"/>
    <m/>
    <m/>
    <m/>
    <m/>
    <m/>
    <m/>
    <m/>
    <m/>
    <m/>
    <m/>
    <m/>
    <m/>
    <m/>
    <m/>
    <m/>
    <m/>
    <m/>
    <s v="16mths for first delivery batch only"/>
    <m/>
    <e v="#N/A"/>
    <m/>
    <n v="120000"/>
    <m/>
    <m/>
    <s v="Euro"/>
    <n v="28.7"/>
    <m/>
    <m/>
    <m/>
    <m/>
    <e v="#N/A"/>
    <m/>
    <m/>
    <m/>
    <m/>
    <m/>
    <m/>
    <m/>
    <m/>
    <m/>
    <m/>
    <m/>
    <m/>
    <m/>
    <m/>
    <m/>
    <m/>
    <m/>
    <m/>
    <m/>
    <m/>
    <m/>
    <m/>
  </r>
  <r>
    <m/>
    <s v="V200040"/>
    <s v="2024-0021"/>
    <x v="118"/>
    <n v="1"/>
    <s v="Wagon"/>
    <n v="6"/>
    <e v="#N/A"/>
    <x v="42"/>
    <m/>
    <m/>
    <x v="0"/>
    <x v="0"/>
    <n v="1"/>
    <m/>
    <m/>
    <m/>
    <n v="1"/>
    <n v="0"/>
    <n v="0"/>
    <x v="1"/>
    <n v="0"/>
    <d v="1899-12-30T00:00:00"/>
    <d v="1899-12-30T00:00:00"/>
    <x v="0"/>
    <m/>
    <m/>
    <m/>
    <e v="#N/A"/>
    <e v="#N/A"/>
    <n v="1587"/>
    <x v="1"/>
    <m/>
    <m/>
    <m/>
    <m/>
    <s v="n.a."/>
    <m/>
    <m/>
    <n v="0"/>
    <n v="0"/>
    <m/>
    <e v="#N/A"/>
    <m/>
    <m/>
    <m/>
    <m/>
    <m/>
    <m/>
    <m/>
    <m/>
    <m/>
    <m/>
    <m/>
    <m/>
    <m/>
    <m/>
    <m/>
    <m/>
    <m/>
    <s v="16mths for first delivery batch only"/>
    <m/>
    <e v="#N/A"/>
    <m/>
    <n v="120000"/>
    <m/>
    <m/>
    <s v="Euro"/>
    <n v="28.7"/>
    <m/>
    <m/>
    <m/>
    <m/>
    <e v="#N/A"/>
    <m/>
    <m/>
    <m/>
    <m/>
    <m/>
    <m/>
    <m/>
    <m/>
    <m/>
    <m/>
    <m/>
    <m/>
    <m/>
    <m/>
    <m/>
    <m/>
    <m/>
    <m/>
    <m/>
    <m/>
    <m/>
    <m/>
  </r>
  <r>
    <m/>
    <s v="V200040"/>
    <s v="2024-0021"/>
    <x v="118"/>
    <n v="1"/>
    <s v="Wagon"/>
    <n v="7"/>
    <e v="#N/A"/>
    <x v="42"/>
    <m/>
    <m/>
    <x v="0"/>
    <x v="0"/>
    <n v="1"/>
    <m/>
    <m/>
    <m/>
    <n v="1"/>
    <n v="0"/>
    <n v="0"/>
    <x v="1"/>
    <n v="0"/>
    <d v="1899-12-30T00:00:00"/>
    <d v="1899-12-30T00:00:00"/>
    <x v="0"/>
    <m/>
    <m/>
    <m/>
    <e v="#N/A"/>
    <e v="#N/A"/>
    <n v="1587"/>
    <x v="1"/>
    <m/>
    <m/>
    <m/>
    <m/>
    <s v="n.a."/>
    <m/>
    <m/>
    <n v="0"/>
    <n v="0"/>
    <m/>
    <e v="#N/A"/>
    <m/>
    <m/>
    <m/>
    <m/>
    <m/>
    <m/>
    <m/>
    <m/>
    <m/>
    <m/>
    <m/>
    <m/>
    <m/>
    <m/>
    <m/>
    <m/>
    <m/>
    <s v="16mths for first delivery batch only"/>
    <m/>
    <e v="#N/A"/>
    <m/>
    <n v="120000"/>
    <m/>
    <m/>
    <s v="Euro"/>
    <n v="28.7"/>
    <m/>
    <m/>
    <m/>
    <m/>
    <e v="#N/A"/>
    <m/>
    <m/>
    <m/>
    <m/>
    <m/>
    <m/>
    <m/>
    <m/>
    <m/>
    <m/>
    <m/>
    <m/>
    <m/>
    <m/>
    <m/>
    <m/>
    <m/>
    <m/>
    <m/>
    <m/>
    <m/>
    <m/>
  </r>
  <r>
    <m/>
    <s v="V200040"/>
    <s v="2024-0021"/>
    <x v="118"/>
    <n v="1"/>
    <s v="Wagon"/>
    <n v="8"/>
    <e v="#N/A"/>
    <x v="42"/>
    <m/>
    <m/>
    <x v="0"/>
    <x v="0"/>
    <n v="1"/>
    <m/>
    <m/>
    <m/>
    <n v="1"/>
    <n v="0"/>
    <n v="0"/>
    <x v="1"/>
    <n v="0"/>
    <d v="1899-12-30T00:00:00"/>
    <d v="1899-12-30T00:00:00"/>
    <x v="0"/>
    <m/>
    <m/>
    <m/>
    <e v="#N/A"/>
    <e v="#N/A"/>
    <n v="1587"/>
    <x v="1"/>
    <m/>
    <m/>
    <m/>
    <m/>
    <s v="n.a."/>
    <m/>
    <m/>
    <n v="0"/>
    <n v="0"/>
    <m/>
    <e v="#N/A"/>
    <m/>
    <m/>
    <m/>
    <m/>
    <m/>
    <m/>
    <m/>
    <m/>
    <m/>
    <m/>
    <m/>
    <m/>
    <m/>
    <m/>
    <m/>
    <m/>
    <m/>
    <s v="16mths for first delivery batch only"/>
    <m/>
    <e v="#N/A"/>
    <m/>
    <n v="120000"/>
    <m/>
    <m/>
    <s v="Euro"/>
    <n v="28.7"/>
    <m/>
    <m/>
    <m/>
    <m/>
    <e v="#N/A"/>
    <m/>
    <m/>
    <m/>
    <m/>
    <m/>
    <m/>
    <m/>
    <m/>
    <m/>
    <m/>
    <m/>
    <m/>
    <m/>
    <m/>
    <m/>
    <m/>
    <m/>
    <m/>
    <m/>
    <m/>
    <m/>
    <m/>
  </r>
  <r>
    <m/>
    <s v="V200040"/>
    <s v="2024-0021"/>
    <x v="118"/>
    <n v="1"/>
    <s v="Wagon"/>
    <n v="9"/>
    <e v="#N/A"/>
    <x v="42"/>
    <m/>
    <m/>
    <x v="0"/>
    <x v="0"/>
    <n v="1"/>
    <m/>
    <m/>
    <m/>
    <n v="1"/>
    <n v="0"/>
    <n v="0"/>
    <x v="1"/>
    <n v="0"/>
    <d v="1899-12-30T00:00:00"/>
    <d v="1899-12-30T00:00:00"/>
    <x v="0"/>
    <m/>
    <m/>
    <m/>
    <e v="#N/A"/>
    <e v="#N/A"/>
    <n v="1587"/>
    <x v="1"/>
    <m/>
    <m/>
    <m/>
    <m/>
    <s v="n.a."/>
    <m/>
    <m/>
    <n v="0"/>
    <n v="0"/>
    <m/>
    <e v="#N/A"/>
    <m/>
    <m/>
    <m/>
    <m/>
    <m/>
    <m/>
    <m/>
    <m/>
    <m/>
    <m/>
    <m/>
    <m/>
    <m/>
    <m/>
    <m/>
    <m/>
    <m/>
    <s v="16mths for first delivery batch only"/>
    <m/>
    <e v="#N/A"/>
    <m/>
    <n v="120000"/>
    <m/>
    <m/>
    <s v="Euro"/>
    <n v="28.7"/>
    <m/>
    <m/>
    <m/>
    <m/>
    <e v="#N/A"/>
    <m/>
    <m/>
    <m/>
    <m/>
    <m/>
    <m/>
    <m/>
    <m/>
    <m/>
    <m/>
    <m/>
    <m/>
    <m/>
    <m/>
    <m/>
    <m/>
    <m/>
    <m/>
    <m/>
    <m/>
    <m/>
    <m/>
  </r>
  <r>
    <m/>
    <s v="V200040"/>
    <s v="2024-0021"/>
    <x v="118"/>
    <n v="1"/>
    <s v="Wagon"/>
    <n v="10"/>
    <e v="#N/A"/>
    <x v="42"/>
    <m/>
    <m/>
    <x v="0"/>
    <x v="0"/>
    <n v="1"/>
    <m/>
    <m/>
    <m/>
    <n v="1"/>
    <n v="0"/>
    <n v="0"/>
    <x v="1"/>
    <n v="0"/>
    <d v="1899-12-30T00:00:00"/>
    <d v="1899-12-30T00:00:00"/>
    <x v="0"/>
    <m/>
    <m/>
    <m/>
    <e v="#N/A"/>
    <e v="#N/A"/>
    <n v="1587"/>
    <x v="1"/>
    <m/>
    <m/>
    <m/>
    <m/>
    <s v="n.a."/>
    <m/>
    <m/>
    <n v="0"/>
    <n v="0"/>
    <m/>
    <e v="#N/A"/>
    <m/>
    <m/>
    <m/>
    <m/>
    <m/>
    <m/>
    <m/>
    <m/>
    <m/>
    <m/>
    <m/>
    <m/>
    <m/>
    <m/>
    <m/>
    <m/>
    <m/>
    <s v="16mths for first delivery batch only"/>
    <m/>
    <e v="#N/A"/>
    <m/>
    <n v="120000"/>
    <m/>
    <m/>
    <s v="Euro"/>
    <n v="28.7"/>
    <m/>
    <m/>
    <m/>
    <m/>
    <e v="#N/A"/>
    <m/>
    <m/>
    <m/>
    <m/>
    <m/>
    <m/>
    <m/>
    <m/>
    <m/>
    <m/>
    <m/>
    <m/>
    <m/>
    <m/>
    <m/>
    <m/>
    <m/>
    <m/>
    <m/>
    <m/>
    <m/>
    <m/>
  </r>
  <r>
    <m/>
    <s v="V200040"/>
    <s v="2024-0021"/>
    <x v="118"/>
    <n v="1"/>
    <s v="Wagon"/>
    <n v="11"/>
    <e v="#N/A"/>
    <x v="42"/>
    <m/>
    <m/>
    <x v="0"/>
    <x v="0"/>
    <n v="1"/>
    <m/>
    <m/>
    <m/>
    <n v="1"/>
    <n v="0"/>
    <n v="0"/>
    <x v="1"/>
    <n v="0"/>
    <d v="1899-12-30T00:00:00"/>
    <d v="1899-12-30T00:00:00"/>
    <x v="0"/>
    <m/>
    <m/>
    <m/>
    <e v="#N/A"/>
    <e v="#N/A"/>
    <n v="1587"/>
    <x v="1"/>
    <m/>
    <m/>
    <m/>
    <m/>
    <s v="n.a."/>
    <m/>
    <m/>
    <n v="0"/>
    <n v="0"/>
    <m/>
    <e v="#N/A"/>
    <m/>
    <m/>
    <m/>
    <m/>
    <m/>
    <m/>
    <m/>
    <m/>
    <m/>
    <m/>
    <m/>
    <m/>
    <m/>
    <m/>
    <m/>
    <m/>
    <m/>
    <s v="16mths for first delivery batch only"/>
    <m/>
    <e v="#N/A"/>
    <m/>
    <n v="120000"/>
    <m/>
    <m/>
    <s v="Euro"/>
    <n v="28.7"/>
    <m/>
    <m/>
    <m/>
    <m/>
    <e v="#N/A"/>
    <m/>
    <m/>
    <m/>
    <m/>
    <m/>
    <m/>
    <m/>
    <m/>
    <m/>
    <m/>
    <m/>
    <m/>
    <m/>
    <m/>
    <m/>
    <m/>
    <m/>
    <m/>
    <m/>
    <m/>
    <m/>
    <m/>
  </r>
  <r>
    <m/>
    <s v="V200040"/>
    <s v="2024-0021"/>
    <x v="118"/>
    <n v="1"/>
    <s v="Wagon"/>
    <n v="12"/>
    <e v="#N/A"/>
    <x v="42"/>
    <m/>
    <m/>
    <x v="0"/>
    <x v="0"/>
    <n v="1"/>
    <m/>
    <m/>
    <m/>
    <n v="1"/>
    <n v="0"/>
    <n v="0"/>
    <x v="1"/>
    <n v="0"/>
    <d v="1899-12-30T00:00:00"/>
    <d v="1899-12-30T00:00:00"/>
    <x v="0"/>
    <m/>
    <m/>
    <m/>
    <e v="#N/A"/>
    <e v="#N/A"/>
    <n v="1587"/>
    <x v="1"/>
    <m/>
    <m/>
    <m/>
    <m/>
    <s v="n.a."/>
    <m/>
    <m/>
    <n v="0"/>
    <n v="0"/>
    <m/>
    <e v="#N/A"/>
    <m/>
    <m/>
    <m/>
    <m/>
    <m/>
    <m/>
    <m/>
    <m/>
    <m/>
    <m/>
    <m/>
    <m/>
    <m/>
    <m/>
    <m/>
    <m/>
    <m/>
    <s v="16mths for first delivery batch only"/>
    <m/>
    <e v="#N/A"/>
    <m/>
    <n v="120000"/>
    <m/>
    <m/>
    <s v="Euro"/>
    <n v="28.7"/>
    <m/>
    <m/>
    <m/>
    <m/>
    <e v="#N/A"/>
    <m/>
    <m/>
    <m/>
    <m/>
    <m/>
    <m/>
    <m/>
    <m/>
    <m/>
    <m/>
    <m/>
    <m/>
    <m/>
    <m/>
    <m/>
    <m/>
    <m/>
    <m/>
    <m/>
    <m/>
    <m/>
    <m/>
  </r>
  <r>
    <m/>
    <s v="V200040"/>
    <s v="2024-0021"/>
    <x v="118"/>
    <n v="1"/>
    <s v="Wagon"/>
    <n v="13"/>
    <e v="#N/A"/>
    <x v="42"/>
    <m/>
    <m/>
    <x v="0"/>
    <x v="0"/>
    <n v="1"/>
    <m/>
    <m/>
    <m/>
    <n v="1"/>
    <n v="0"/>
    <n v="0"/>
    <x v="1"/>
    <n v="0"/>
    <d v="1899-12-30T00:00:00"/>
    <d v="1899-12-30T00:00:00"/>
    <x v="0"/>
    <m/>
    <m/>
    <m/>
    <e v="#N/A"/>
    <e v="#N/A"/>
    <n v="1587"/>
    <x v="1"/>
    <m/>
    <m/>
    <m/>
    <m/>
    <s v="n.a."/>
    <m/>
    <m/>
    <n v="0"/>
    <n v="0"/>
    <m/>
    <e v="#N/A"/>
    <m/>
    <m/>
    <m/>
    <m/>
    <m/>
    <m/>
    <m/>
    <m/>
    <m/>
    <m/>
    <m/>
    <m/>
    <m/>
    <m/>
    <m/>
    <m/>
    <m/>
    <s v="16mths for first delivery batch only"/>
    <m/>
    <e v="#N/A"/>
    <m/>
    <n v="120000"/>
    <m/>
    <m/>
    <s v="Euro"/>
    <n v="28.7"/>
    <m/>
    <m/>
    <m/>
    <m/>
    <e v="#N/A"/>
    <m/>
    <m/>
    <m/>
    <m/>
    <m/>
    <m/>
    <m/>
    <m/>
    <m/>
    <m/>
    <m/>
    <m/>
    <m/>
    <m/>
    <m/>
    <m/>
    <m/>
    <m/>
    <m/>
    <m/>
    <m/>
    <m/>
  </r>
  <r>
    <m/>
    <s v="V200040"/>
    <s v="2024-0021"/>
    <x v="118"/>
    <n v="1"/>
    <s v="Wagon"/>
    <n v="14"/>
    <e v="#N/A"/>
    <x v="42"/>
    <m/>
    <m/>
    <x v="0"/>
    <x v="0"/>
    <n v="1"/>
    <m/>
    <m/>
    <m/>
    <n v="1"/>
    <n v="0"/>
    <n v="0"/>
    <x v="1"/>
    <n v="0"/>
    <d v="1899-12-30T00:00:00"/>
    <d v="1899-12-30T00:00:00"/>
    <x v="0"/>
    <m/>
    <m/>
    <m/>
    <e v="#N/A"/>
    <e v="#N/A"/>
    <n v="1587"/>
    <x v="1"/>
    <m/>
    <m/>
    <m/>
    <m/>
    <s v="n.a."/>
    <m/>
    <m/>
    <n v="0"/>
    <n v="0"/>
    <m/>
    <e v="#N/A"/>
    <m/>
    <m/>
    <m/>
    <m/>
    <m/>
    <m/>
    <m/>
    <m/>
    <m/>
    <m/>
    <m/>
    <m/>
    <m/>
    <m/>
    <m/>
    <m/>
    <m/>
    <s v="16mths for first delivery batch only"/>
    <m/>
    <e v="#N/A"/>
    <m/>
    <n v="120000"/>
    <m/>
    <m/>
    <s v="Euro"/>
    <n v="28.7"/>
    <m/>
    <m/>
    <m/>
    <m/>
    <e v="#N/A"/>
    <m/>
    <m/>
    <m/>
    <m/>
    <m/>
    <m/>
    <m/>
    <m/>
    <m/>
    <m/>
    <m/>
    <m/>
    <m/>
    <m/>
    <m/>
    <m/>
    <m/>
    <m/>
    <m/>
    <m/>
    <m/>
    <m/>
  </r>
  <r>
    <m/>
    <s v="V200040"/>
    <s v="2024-0021"/>
    <x v="118"/>
    <n v="1"/>
    <s v="Wagon"/>
    <n v="15"/>
    <e v="#N/A"/>
    <x v="42"/>
    <m/>
    <m/>
    <x v="0"/>
    <x v="0"/>
    <n v="1"/>
    <m/>
    <m/>
    <m/>
    <n v="1"/>
    <n v="0"/>
    <n v="0"/>
    <x v="1"/>
    <n v="0"/>
    <d v="1899-12-30T00:00:00"/>
    <d v="1899-12-30T00:00:00"/>
    <x v="0"/>
    <m/>
    <m/>
    <m/>
    <e v="#N/A"/>
    <e v="#N/A"/>
    <n v="1587"/>
    <x v="1"/>
    <m/>
    <m/>
    <m/>
    <m/>
    <s v="n.a."/>
    <m/>
    <m/>
    <n v="0"/>
    <n v="0"/>
    <m/>
    <e v="#N/A"/>
    <m/>
    <m/>
    <m/>
    <m/>
    <m/>
    <m/>
    <m/>
    <m/>
    <m/>
    <m/>
    <m/>
    <m/>
    <m/>
    <m/>
    <m/>
    <m/>
    <m/>
    <s v="16mths for first delivery batch only"/>
    <m/>
    <e v="#N/A"/>
    <m/>
    <n v="120000"/>
    <m/>
    <m/>
    <s v="Euro"/>
    <n v="28.7"/>
    <m/>
    <m/>
    <m/>
    <m/>
    <e v="#N/A"/>
    <m/>
    <m/>
    <m/>
    <m/>
    <m/>
    <m/>
    <m/>
    <m/>
    <m/>
    <m/>
    <m/>
    <m/>
    <m/>
    <m/>
    <m/>
    <m/>
    <m/>
    <m/>
    <m/>
    <m/>
    <m/>
    <m/>
  </r>
  <r>
    <m/>
    <s v="V200040"/>
    <s v="2024-0021"/>
    <x v="118"/>
    <n v="1"/>
    <s v="Wagon"/>
    <n v="16"/>
    <e v="#N/A"/>
    <x v="42"/>
    <m/>
    <m/>
    <x v="0"/>
    <x v="0"/>
    <n v="1"/>
    <m/>
    <m/>
    <m/>
    <n v="1"/>
    <n v="0"/>
    <n v="0"/>
    <x v="1"/>
    <n v="0"/>
    <d v="1899-12-30T00:00:00"/>
    <d v="1899-12-30T00:00:00"/>
    <x v="0"/>
    <m/>
    <m/>
    <m/>
    <e v="#N/A"/>
    <e v="#N/A"/>
    <n v="1587"/>
    <x v="1"/>
    <m/>
    <m/>
    <m/>
    <m/>
    <s v="n.a."/>
    <m/>
    <m/>
    <n v="0"/>
    <n v="0"/>
    <m/>
    <e v="#N/A"/>
    <m/>
    <m/>
    <m/>
    <m/>
    <m/>
    <m/>
    <m/>
    <m/>
    <m/>
    <m/>
    <m/>
    <m/>
    <m/>
    <m/>
    <m/>
    <m/>
    <m/>
    <s v="16mths for first delivery batch only"/>
    <m/>
    <e v="#N/A"/>
    <m/>
    <n v="120000"/>
    <m/>
    <m/>
    <s v="Euro"/>
    <n v="28.7"/>
    <m/>
    <m/>
    <m/>
    <m/>
    <e v="#N/A"/>
    <m/>
    <m/>
    <m/>
    <m/>
    <m/>
    <m/>
    <m/>
    <m/>
    <m/>
    <m/>
    <m/>
    <m/>
    <m/>
    <m/>
    <m/>
    <m/>
    <m/>
    <m/>
    <m/>
    <m/>
    <m/>
    <m/>
  </r>
  <r>
    <m/>
    <s v="V200040"/>
    <s v="2024-0021"/>
    <x v="118"/>
    <n v="1"/>
    <s v="Wagon"/>
    <n v="17"/>
    <e v="#N/A"/>
    <x v="42"/>
    <m/>
    <m/>
    <x v="0"/>
    <x v="0"/>
    <n v="1"/>
    <m/>
    <m/>
    <m/>
    <n v="1"/>
    <n v="0"/>
    <n v="0"/>
    <x v="1"/>
    <n v="0"/>
    <d v="1899-12-30T00:00:00"/>
    <d v="1899-12-30T00:00:00"/>
    <x v="0"/>
    <m/>
    <m/>
    <m/>
    <e v="#N/A"/>
    <e v="#N/A"/>
    <n v="1587"/>
    <x v="1"/>
    <m/>
    <m/>
    <m/>
    <m/>
    <s v="n.a."/>
    <m/>
    <m/>
    <n v="0"/>
    <n v="0"/>
    <m/>
    <e v="#N/A"/>
    <m/>
    <m/>
    <m/>
    <m/>
    <m/>
    <m/>
    <m/>
    <m/>
    <m/>
    <m/>
    <m/>
    <m/>
    <m/>
    <m/>
    <m/>
    <m/>
    <m/>
    <s v="16mths for first delivery batch only"/>
    <m/>
    <e v="#N/A"/>
    <m/>
    <n v="120000"/>
    <m/>
    <m/>
    <s v="Euro"/>
    <n v="28.7"/>
    <m/>
    <m/>
    <m/>
    <m/>
    <e v="#N/A"/>
    <m/>
    <m/>
    <m/>
    <m/>
    <m/>
    <m/>
    <m/>
    <m/>
    <m/>
    <m/>
    <m/>
    <m/>
    <m/>
    <m/>
    <m/>
    <m/>
    <m/>
    <m/>
    <m/>
    <m/>
    <m/>
    <m/>
  </r>
  <r>
    <m/>
    <s v="V200040"/>
    <s v="2024-0021"/>
    <x v="118"/>
    <n v="1"/>
    <s v="Wagon"/>
    <n v="18"/>
    <e v="#N/A"/>
    <x v="42"/>
    <m/>
    <m/>
    <x v="0"/>
    <x v="0"/>
    <n v="1"/>
    <m/>
    <m/>
    <m/>
    <n v="1"/>
    <n v="0"/>
    <n v="0"/>
    <x v="1"/>
    <n v="0"/>
    <d v="1899-12-30T00:00:00"/>
    <d v="1899-12-30T00:00:00"/>
    <x v="0"/>
    <m/>
    <m/>
    <m/>
    <e v="#N/A"/>
    <e v="#N/A"/>
    <n v="1587"/>
    <x v="1"/>
    <m/>
    <m/>
    <m/>
    <m/>
    <s v="n.a."/>
    <m/>
    <m/>
    <n v="0"/>
    <n v="0"/>
    <m/>
    <e v="#N/A"/>
    <m/>
    <m/>
    <m/>
    <m/>
    <m/>
    <m/>
    <m/>
    <m/>
    <m/>
    <m/>
    <m/>
    <m/>
    <m/>
    <m/>
    <m/>
    <m/>
    <m/>
    <s v="16mths for first delivery batch only"/>
    <m/>
    <e v="#N/A"/>
    <m/>
    <n v="120000"/>
    <m/>
    <m/>
    <s v="Euro"/>
    <n v="28.7"/>
    <m/>
    <m/>
    <m/>
    <m/>
    <e v="#N/A"/>
    <m/>
    <m/>
    <m/>
    <m/>
    <m/>
    <m/>
    <m/>
    <m/>
    <m/>
    <m/>
    <m/>
    <m/>
    <m/>
    <m/>
    <m/>
    <m/>
    <m/>
    <m/>
    <m/>
    <m/>
    <m/>
    <m/>
  </r>
  <r>
    <m/>
    <s v="V200040"/>
    <s v="2024-0021"/>
    <x v="118"/>
    <n v="1"/>
    <s v="Wagon"/>
    <n v="19"/>
    <e v="#N/A"/>
    <x v="42"/>
    <m/>
    <m/>
    <x v="0"/>
    <x v="0"/>
    <n v="1"/>
    <m/>
    <m/>
    <m/>
    <n v="1"/>
    <n v="0"/>
    <n v="0"/>
    <x v="1"/>
    <n v="0"/>
    <d v="1899-12-30T00:00:00"/>
    <d v="1899-12-30T00:00:00"/>
    <x v="0"/>
    <m/>
    <m/>
    <m/>
    <e v="#N/A"/>
    <e v="#N/A"/>
    <n v="1587"/>
    <x v="1"/>
    <m/>
    <m/>
    <m/>
    <m/>
    <s v="n.a."/>
    <m/>
    <m/>
    <n v="0"/>
    <n v="0"/>
    <m/>
    <e v="#N/A"/>
    <m/>
    <m/>
    <m/>
    <m/>
    <m/>
    <m/>
    <m/>
    <m/>
    <m/>
    <m/>
    <m/>
    <m/>
    <m/>
    <m/>
    <m/>
    <m/>
    <m/>
    <s v="16mths for first delivery batch only"/>
    <m/>
    <e v="#N/A"/>
    <m/>
    <n v="120000"/>
    <m/>
    <m/>
    <s v="Euro"/>
    <n v="28.7"/>
    <m/>
    <m/>
    <m/>
    <m/>
    <e v="#N/A"/>
    <m/>
    <m/>
    <m/>
    <m/>
    <m/>
    <m/>
    <m/>
    <m/>
    <m/>
    <m/>
    <m/>
    <m/>
    <m/>
    <m/>
    <m/>
    <m/>
    <m/>
    <m/>
    <m/>
    <m/>
    <m/>
    <m/>
  </r>
  <r>
    <m/>
    <s v="V200040"/>
    <s v="2024-0021"/>
    <x v="118"/>
    <n v="1"/>
    <s v="Wagon"/>
    <n v="20"/>
    <e v="#N/A"/>
    <x v="42"/>
    <m/>
    <m/>
    <x v="0"/>
    <x v="0"/>
    <n v="1"/>
    <m/>
    <m/>
    <m/>
    <n v="1"/>
    <n v="0"/>
    <n v="0"/>
    <x v="1"/>
    <n v="0"/>
    <d v="1899-12-30T00:00:00"/>
    <d v="1899-12-30T00:00:00"/>
    <x v="0"/>
    <m/>
    <m/>
    <m/>
    <e v="#N/A"/>
    <e v="#N/A"/>
    <n v="1587"/>
    <x v="1"/>
    <m/>
    <m/>
    <m/>
    <m/>
    <s v="n.a."/>
    <m/>
    <m/>
    <n v="0"/>
    <n v="0"/>
    <m/>
    <e v="#N/A"/>
    <m/>
    <m/>
    <m/>
    <m/>
    <m/>
    <m/>
    <m/>
    <m/>
    <m/>
    <m/>
    <m/>
    <m/>
    <m/>
    <m/>
    <m/>
    <m/>
    <m/>
    <s v="16mths for first delivery batch only"/>
    <m/>
    <e v="#N/A"/>
    <m/>
    <n v="120000"/>
    <m/>
    <m/>
    <s v="Euro"/>
    <n v="28.7"/>
    <m/>
    <m/>
    <m/>
    <m/>
    <e v="#N/A"/>
    <m/>
    <m/>
    <m/>
    <m/>
    <m/>
    <m/>
    <m/>
    <m/>
    <m/>
    <m/>
    <m/>
    <m/>
    <m/>
    <m/>
    <m/>
    <m/>
    <m/>
    <m/>
    <m/>
    <m/>
    <m/>
    <m/>
  </r>
  <r>
    <m/>
    <s v="V200040"/>
    <s v="2024-0021"/>
    <x v="118"/>
    <n v="1"/>
    <s v="Wagon"/>
    <n v="21"/>
    <e v="#N/A"/>
    <x v="42"/>
    <m/>
    <m/>
    <x v="0"/>
    <x v="0"/>
    <n v="1"/>
    <m/>
    <m/>
    <m/>
    <n v="1"/>
    <n v="0"/>
    <n v="0"/>
    <x v="1"/>
    <n v="0"/>
    <d v="1899-12-30T00:00:00"/>
    <d v="1899-12-30T00:00:00"/>
    <x v="0"/>
    <m/>
    <m/>
    <m/>
    <e v="#N/A"/>
    <e v="#N/A"/>
    <n v="1587"/>
    <x v="1"/>
    <m/>
    <m/>
    <m/>
    <m/>
    <s v="n.a."/>
    <m/>
    <m/>
    <n v="0"/>
    <n v="0"/>
    <m/>
    <e v="#N/A"/>
    <m/>
    <m/>
    <m/>
    <m/>
    <m/>
    <m/>
    <m/>
    <m/>
    <m/>
    <m/>
    <m/>
    <m/>
    <m/>
    <m/>
    <m/>
    <m/>
    <m/>
    <s v="16mths for first delivery batch only"/>
    <m/>
    <e v="#N/A"/>
    <m/>
    <n v="120000"/>
    <m/>
    <m/>
    <s v="Euro"/>
    <n v="28.7"/>
    <m/>
    <m/>
    <m/>
    <m/>
    <e v="#N/A"/>
    <m/>
    <m/>
    <m/>
    <m/>
    <m/>
    <m/>
    <m/>
    <m/>
    <m/>
    <m/>
    <m/>
    <m/>
    <m/>
    <m/>
    <m/>
    <m/>
    <m/>
    <m/>
    <m/>
    <m/>
    <m/>
    <m/>
  </r>
  <r>
    <m/>
    <s v="V200040"/>
    <s v="2024-0021"/>
    <x v="118"/>
    <n v="1"/>
    <s v="Wagon"/>
    <n v="22"/>
    <e v="#N/A"/>
    <x v="42"/>
    <m/>
    <m/>
    <x v="0"/>
    <x v="0"/>
    <n v="1"/>
    <m/>
    <m/>
    <m/>
    <n v="1"/>
    <n v="0"/>
    <n v="0"/>
    <x v="1"/>
    <n v="0"/>
    <d v="1899-12-30T00:00:00"/>
    <d v="1899-12-30T00:00:00"/>
    <x v="0"/>
    <m/>
    <m/>
    <m/>
    <e v="#N/A"/>
    <e v="#N/A"/>
    <n v="1587"/>
    <x v="1"/>
    <m/>
    <m/>
    <m/>
    <m/>
    <s v="n.a."/>
    <m/>
    <m/>
    <n v="0"/>
    <n v="0"/>
    <m/>
    <e v="#N/A"/>
    <m/>
    <m/>
    <m/>
    <m/>
    <m/>
    <m/>
    <m/>
    <m/>
    <m/>
    <m/>
    <m/>
    <m/>
    <m/>
    <m/>
    <m/>
    <m/>
    <m/>
    <s v="16mths for first delivery batch only"/>
    <m/>
    <e v="#N/A"/>
    <m/>
    <n v="120000"/>
    <m/>
    <m/>
    <s v="Euro"/>
    <n v="28.7"/>
    <m/>
    <m/>
    <m/>
    <m/>
    <e v="#N/A"/>
    <m/>
    <m/>
    <m/>
    <m/>
    <m/>
    <m/>
    <m/>
    <m/>
    <m/>
    <m/>
    <m/>
    <m/>
    <m/>
    <m/>
    <m/>
    <m/>
    <m/>
    <m/>
    <m/>
    <m/>
    <m/>
    <m/>
  </r>
  <r>
    <m/>
    <s v="V200040"/>
    <s v="2024-0021"/>
    <x v="118"/>
    <n v="1"/>
    <s v="Wagon"/>
    <n v="23"/>
    <e v="#N/A"/>
    <x v="42"/>
    <m/>
    <m/>
    <x v="0"/>
    <x v="0"/>
    <n v="1"/>
    <m/>
    <m/>
    <m/>
    <n v="1"/>
    <n v="0"/>
    <n v="0"/>
    <x v="1"/>
    <n v="0"/>
    <d v="1899-12-30T00:00:00"/>
    <d v="1899-12-30T00:00:00"/>
    <x v="0"/>
    <m/>
    <m/>
    <m/>
    <e v="#N/A"/>
    <e v="#N/A"/>
    <n v="1587"/>
    <x v="1"/>
    <m/>
    <m/>
    <m/>
    <m/>
    <s v="n.a."/>
    <m/>
    <m/>
    <n v="0"/>
    <n v="0"/>
    <m/>
    <e v="#N/A"/>
    <m/>
    <m/>
    <m/>
    <m/>
    <m/>
    <m/>
    <m/>
    <m/>
    <m/>
    <m/>
    <m/>
    <m/>
    <m/>
    <m/>
    <m/>
    <m/>
    <m/>
    <s v="16mths for first delivery batch only"/>
    <m/>
    <e v="#N/A"/>
    <m/>
    <n v="120000"/>
    <m/>
    <m/>
    <s v="Euro"/>
    <n v="28.7"/>
    <m/>
    <m/>
    <m/>
    <m/>
    <e v="#N/A"/>
    <m/>
    <m/>
    <m/>
    <m/>
    <m/>
    <m/>
    <m/>
    <m/>
    <m/>
    <m/>
    <m/>
    <m/>
    <m/>
    <m/>
    <m/>
    <m/>
    <m/>
    <m/>
    <m/>
    <m/>
    <m/>
    <m/>
  </r>
  <r>
    <m/>
    <s v="V200040"/>
    <s v="2024-0021"/>
    <x v="118"/>
    <n v="1"/>
    <s v="Wagon"/>
    <n v="24"/>
    <e v="#N/A"/>
    <x v="42"/>
    <m/>
    <m/>
    <x v="0"/>
    <x v="0"/>
    <n v="1"/>
    <m/>
    <m/>
    <m/>
    <n v="1"/>
    <n v="0"/>
    <n v="0"/>
    <x v="1"/>
    <n v="0"/>
    <d v="1899-12-30T00:00:00"/>
    <d v="1899-12-30T00:00:00"/>
    <x v="0"/>
    <m/>
    <m/>
    <m/>
    <e v="#N/A"/>
    <e v="#N/A"/>
    <n v="1587"/>
    <x v="1"/>
    <m/>
    <m/>
    <m/>
    <m/>
    <s v="n.a."/>
    <m/>
    <m/>
    <n v="0"/>
    <n v="0"/>
    <m/>
    <e v="#N/A"/>
    <m/>
    <m/>
    <m/>
    <m/>
    <m/>
    <m/>
    <m/>
    <m/>
    <m/>
    <m/>
    <m/>
    <m/>
    <m/>
    <m/>
    <m/>
    <m/>
    <m/>
    <s v="16mths for first delivery batch only"/>
    <m/>
    <e v="#N/A"/>
    <m/>
    <n v="120000"/>
    <m/>
    <m/>
    <s v="Euro"/>
    <n v="28.7"/>
    <m/>
    <m/>
    <m/>
    <m/>
    <e v="#N/A"/>
    <m/>
    <m/>
    <m/>
    <m/>
    <m/>
    <m/>
    <m/>
    <m/>
    <m/>
    <m/>
    <m/>
    <m/>
    <m/>
    <m/>
    <m/>
    <m/>
    <m/>
    <m/>
    <m/>
    <m/>
    <m/>
    <m/>
  </r>
  <r>
    <m/>
    <s v="V200040"/>
    <s v="2024-0021"/>
    <x v="118"/>
    <n v="1"/>
    <s v="Wagon"/>
    <n v="25"/>
    <e v="#N/A"/>
    <x v="42"/>
    <m/>
    <m/>
    <x v="0"/>
    <x v="0"/>
    <n v="1"/>
    <m/>
    <m/>
    <m/>
    <n v="1"/>
    <n v="0"/>
    <n v="0"/>
    <x v="1"/>
    <n v="0"/>
    <d v="1899-12-30T00:00:00"/>
    <d v="1899-12-30T00:00:00"/>
    <x v="0"/>
    <m/>
    <m/>
    <m/>
    <e v="#N/A"/>
    <e v="#N/A"/>
    <n v="1587"/>
    <x v="1"/>
    <m/>
    <m/>
    <m/>
    <m/>
    <s v="n.a."/>
    <m/>
    <m/>
    <n v="0"/>
    <n v="0"/>
    <m/>
    <e v="#N/A"/>
    <m/>
    <m/>
    <m/>
    <m/>
    <m/>
    <m/>
    <m/>
    <m/>
    <m/>
    <m/>
    <m/>
    <m/>
    <m/>
    <m/>
    <m/>
    <m/>
    <m/>
    <s v="16mths for first delivery batch only"/>
    <m/>
    <e v="#N/A"/>
    <m/>
    <n v="120000"/>
    <m/>
    <m/>
    <s v="Euro"/>
    <n v="28.7"/>
    <m/>
    <m/>
    <m/>
    <m/>
    <e v="#N/A"/>
    <m/>
    <m/>
    <m/>
    <m/>
    <m/>
    <m/>
    <m/>
    <m/>
    <m/>
    <m/>
    <m/>
    <m/>
    <m/>
    <m/>
    <m/>
    <m/>
    <m/>
    <m/>
    <m/>
    <m/>
    <m/>
    <m/>
  </r>
  <r>
    <m/>
    <s v="V200040"/>
    <s v="2024-0021"/>
    <x v="118"/>
    <n v="1"/>
    <s v="Wagon"/>
    <n v="26"/>
    <e v="#N/A"/>
    <x v="42"/>
    <m/>
    <m/>
    <x v="0"/>
    <x v="0"/>
    <n v="1"/>
    <m/>
    <m/>
    <m/>
    <n v="1"/>
    <n v="0"/>
    <n v="0"/>
    <x v="1"/>
    <n v="0"/>
    <d v="1899-12-30T00:00:00"/>
    <d v="1899-12-30T00:00:00"/>
    <x v="0"/>
    <m/>
    <m/>
    <m/>
    <e v="#N/A"/>
    <e v="#N/A"/>
    <n v="1587"/>
    <x v="1"/>
    <m/>
    <m/>
    <m/>
    <m/>
    <s v="n.a."/>
    <m/>
    <m/>
    <n v="0"/>
    <n v="0"/>
    <m/>
    <e v="#N/A"/>
    <m/>
    <m/>
    <m/>
    <m/>
    <m/>
    <m/>
    <m/>
    <m/>
    <m/>
    <m/>
    <m/>
    <m/>
    <m/>
    <m/>
    <m/>
    <m/>
    <m/>
    <s v="16mths for first delivery batch only"/>
    <m/>
    <e v="#N/A"/>
    <m/>
    <n v="120000"/>
    <m/>
    <m/>
    <s v="Euro"/>
    <n v="28.7"/>
    <m/>
    <m/>
    <m/>
    <m/>
    <e v="#N/A"/>
    <m/>
    <m/>
    <m/>
    <m/>
    <m/>
    <m/>
    <m/>
    <m/>
    <m/>
    <m/>
    <m/>
    <m/>
    <m/>
    <m/>
    <m/>
    <m/>
    <m/>
    <m/>
    <m/>
    <m/>
    <m/>
    <m/>
  </r>
  <r>
    <m/>
    <s v="V200040"/>
    <s v="2024-0021"/>
    <x v="118"/>
    <n v="1"/>
    <s v="Wagon"/>
    <n v="27"/>
    <e v="#N/A"/>
    <x v="42"/>
    <m/>
    <m/>
    <x v="0"/>
    <x v="0"/>
    <n v="1"/>
    <m/>
    <m/>
    <m/>
    <n v="1"/>
    <n v="0"/>
    <n v="0"/>
    <x v="1"/>
    <n v="0"/>
    <d v="1899-12-30T00:00:00"/>
    <d v="1899-12-30T00:00:00"/>
    <x v="0"/>
    <m/>
    <m/>
    <m/>
    <e v="#N/A"/>
    <e v="#N/A"/>
    <n v="1587"/>
    <x v="1"/>
    <m/>
    <m/>
    <m/>
    <m/>
    <s v="n.a."/>
    <m/>
    <m/>
    <n v="0"/>
    <n v="0"/>
    <m/>
    <e v="#N/A"/>
    <m/>
    <m/>
    <m/>
    <m/>
    <m/>
    <m/>
    <m/>
    <m/>
    <m/>
    <m/>
    <m/>
    <m/>
    <m/>
    <m/>
    <m/>
    <m/>
    <m/>
    <s v="16mths for first delivery batch only"/>
    <m/>
    <e v="#N/A"/>
    <m/>
    <n v="120000"/>
    <m/>
    <m/>
    <s v="Euro"/>
    <n v="28.7"/>
    <m/>
    <m/>
    <m/>
    <m/>
    <e v="#N/A"/>
    <m/>
    <m/>
    <m/>
    <m/>
    <m/>
    <m/>
    <m/>
    <m/>
    <m/>
    <m/>
    <m/>
    <m/>
    <m/>
    <m/>
    <m/>
    <m/>
    <m/>
    <m/>
    <m/>
    <m/>
    <m/>
    <m/>
  </r>
  <r>
    <m/>
    <s v="V200040"/>
    <s v="2024-0021"/>
    <x v="118"/>
    <n v="1"/>
    <s v="Wagon"/>
    <n v="28"/>
    <e v="#N/A"/>
    <x v="42"/>
    <m/>
    <m/>
    <x v="0"/>
    <x v="0"/>
    <n v="1"/>
    <m/>
    <m/>
    <m/>
    <n v="1"/>
    <n v="0"/>
    <n v="0"/>
    <x v="1"/>
    <n v="0"/>
    <d v="1899-12-30T00:00:00"/>
    <d v="1899-12-30T00:00:00"/>
    <x v="0"/>
    <m/>
    <m/>
    <m/>
    <e v="#N/A"/>
    <e v="#N/A"/>
    <n v="1587"/>
    <x v="1"/>
    <m/>
    <m/>
    <m/>
    <m/>
    <s v="n.a."/>
    <m/>
    <m/>
    <n v="0"/>
    <n v="0"/>
    <m/>
    <e v="#N/A"/>
    <m/>
    <m/>
    <m/>
    <m/>
    <m/>
    <m/>
    <m/>
    <m/>
    <m/>
    <m/>
    <m/>
    <m/>
    <m/>
    <m/>
    <m/>
    <m/>
    <m/>
    <s v="16mths for first delivery batch only"/>
    <m/>
    <e v="#N/A"/>
    <m/>
    <n v="120000"/>
    <m/>
    <m/>
    <s v="Euro"/>
    <n v="28.7"/>
    <m/>
    <m/>
    <m/>
    <m/>
    <e v="#N/A"/>
    <m/>
    <m/>
    <m/>
    <m/>
    <m/>
    <m/>
    <m/>
    <m/>
    <m/>
    <m/>
    <m/>
    <m/>
    <m/>
    <m/>
    <m/>
    <m/>
    <m/>
    <m/>
    <m/>
    <m/>
    <m/>
    <m/>
  </r>
  <r>
    <m/>
    <s v="V200040"/>
    <s v="2024-0021"/>
    <x v="118"/>
    <n v="1"/>
    <s v="Wagon"/>
    <n v="29"/>
    <e v="#N/A"/>
    <x v="42"/>
    <m/>
    <m/>
    <x v="0"/>
    <x v="0"/>
    <n v="1"/>
    <m/>
    <m/>
    <m/>
    <n v="1"/>
    <n v="0"/>
    <n v="0"/>
    <x v="1"/>
    <n v="0"/>
    <d v="1899-12-30T00:00:00"/>
    <d v="1899-12-30T00:00:00"/>
    <x v="0"/>
    <m/>
    <m/>
    <m/>
    <e v="#N/A"/>
    <e v="#N/A"/>
    <n v="1587"/>
    <x v="1"/>
    <m/>
    <m/>
    <m/>
    <m/>
    <s v="n.a."/>
    <m/>
    <m/>
    <n v="0"/>
    <n v="0"/>
    <m/>
    <e v="#N/A"/>
    <m/>
    <m/>
    <m/>
    <m/>
    <m/>
    <m/>
    <m/>
    <m/>
    <m/>
    <m/>
    <m/>
    <m/>
    <m/>
    <m/>
    <m/>
    <m/>
    <m/>
    <s v="16mths for first delivery batch only"/>
    <m/>
    <e v="#N/A"/>
    <m/>
    <n v="120000"/>
    <m/>
    <m/>
    <s v="Euro"/>
    <n v="28.7"/>
    <m/>
    <m/>
    <m/>
    <m/>
    <e v="#N/A"/>
    <m/>
    <m/>
    <m/>
    <m/>
    <m/>
    <m/>
    <m/>
    <m/>
    <m/>
    <m/>
    <m/>
    <m/>
    <m/>
    <m/>
    <m/>
    <m/>
    <m/>
    <m/>
    <m/>
    <m/>
    <m/>
    <m/>
  </r>
  <r>
    <m/>
    <s v="V200040"/>
    <s v="2024-0021"/>
    <x v="118"/>
    <n v="1"/>
    <s v="Wagon"/>
    <n v="30"/>
    <e v="#N/A"/>
    <x v="42"/>
    <m/>
    <m/>
    <x v="0"/>
    <x v="0"/>
    <n v="1"/>
    <m/>
    <m/>
    <m/>
    <n v="1"/>
    <n v="0"/>
    <n v="0"/>
    <x v="1"/>
    <n v="0"/>
    <d v="1899-12-30T00:00:00"/>
    <d v="1899-12-30T00:00:00"/>
    <x v="0"/>
    <m/>
    <m/>
    <m/>
    <e v="#N/A"/>
    <e v="#N/A"/>
    <n v="1587"/>
    <x v="1"/>
    <m/>
    <m/>
    <m/>
    <m/>
    <s v="n.a."/>
    <m/>
    <m/>
    <n v="0"/>
    <n v="0"/>
    <m/>
    <e v="#N/A"/>
    <m/>
    <m/>
    <m/>
    <m/>
    <m/>
    <m/>
    <m/>
    <m/>
    <m/>
    <m/>
    <m/>
    <m/>
    <m/>
    <m/>
    <m/>
    <m/>
    <m/>
    <s v="16mths for first delivery batch only"/>
    <m/>
    <e v="#N/A"/>
    <m/>
    <n v="120000"/>
    <m/>
    <m/>
    <s v="Euro"/>
    <n v="28.7"/>
    <m/>
    <m/>
    <m/>
    <m/>
    <e v="#N/A"/>
    <m/>
    <m/>
    <m/>
    <m/>
    <m/>
    <m/>
    <m/>
    <m/>
    <m/>
    <m/>
    <m/>
    <m/>
    <m/>
    <m/>
    <m/>
    <m/>
    <m/>
    <m/>
    <m/>
    <m/>
    <m/>
    <m/>
  </r>
  <r>
    <m/>
    <s v="V200040"/>
    <s v="2024-0021"/>
    <x v="118"/>
    <n v="2"/>
    <s v="Batch"/>
    <m/>
    <m/>
    <x v="42"/>
    <s v="POL"/>
    <s v="East EU"/>
    <x v="0"/>
    <x v="0"/>
    <n v="30"/>
    <m/>
    <m/>
    <n v="0"/>
    <n v="30"/>
    <n v="0"/>
    <n v="30"/>
    <x v="2"/>
    <m/>
    <m/>
    <m/>
    <x v="5"/>
    <s v="No automatic prolongation - Addendum 01 ab 01.01.26"/>
    <m/>
    <m/>
    <d v="2024-10-09T00:00:00"/>
    <d v="2028-09-08T00:00:00"/>
    <m/>
    <x v="115"/>
    <m/>
    <m/>
    <m/>
    <m/>
    <s v="n.a."/>
    <m/>
    <m/>
    <n v="0"/>
    <n v="0"/>
    <m/>
    <m/>
    <n v="0"/>
    <m/>
    <m/>
    <m/>
    <m/>
    <m/>
    <m/>
    <m/>
    <m/>
    <s v="B"/>
    <n v="85"/>
    <n v="1.4"/>
    <s v="CHE"/>
    <s v="Not required"/>
    <s v="N"/>
    <s v="N"/>
    <m/>
    <m/>
    <m/>
    <m/>
    <m/>
    <n v="140000"/>
    <s v="Y"/>
    <d v="2026-10-09T00:00:00"/>
    <s v="Euro"/>
    <n v="28.7"/>
    <n v="-8.9"/>
    <n v="0"/>
    <m/>
    <n v="0"/>
    <n v="19.8"/>
    <n v="0"/>
    <n v="0"/>
    <n v="0"/>
    <n v="0.03"/>
    <n v="7.35"/>
    <n v="-8.9"/>
    <n v="7.35"/>
    <n v="0"/>
    <n v="0"/>
    <n v="0"/>
    <n v="21.35"/>
    <s v="0.00"/>
    <n v="21.35"/>
    <n v="0.5831381733021079"/>
    <n v="0"/>
    <n v="12.45"/>
    <n v="20.06"/>
    <n v="4200000"/>
    <n v="420000"/>
    <s v="N"/>
    <n v="0"/>
    <n v="216216"/>
  </r>
  <r>
    <m/>
    <s v="V200040"/>
    <s v="2024-0021"/>
    <x v="118"/>
    <n v="2"/>
    <s v="Wagon"/>
    <n v="31"/>
    <s v="37 80 4564 296-4"/>
    <x v="42"/>
    <m/>
    <m/>
    <x v="0"/>
    <x v="0"/>
    <n v="1"/>
    <m/>
    <m/>
    <m/>
    <n v="1"/>
    <n v="0"/>
    <n v="1"/>
    <x v="1"/>
    <n v="0"/>
    <d v="1899-12-30T00:00:00"/>
    <d v="1899-12-30T00:00:00"/>
    <x v="5"/>
    <m/>
    <m/>
    <m/>
    <d v="2024-10-09T00:00:00"/>
    <d v="2028-09-08T00:00:00"/>
    <n v="1587"/>
    <x v="115"/>
    <m/>
    <m/>
    <m/>
    <m/>
    <s v="n.a."/>
    <m/>
    <m/>
    <n v="0"/>
    <n v="0"/>
    <m/>
    <d v="2028-09-08T00:00:00"/>
    <m/>
    <m/>
    <m/>
    <m/>
    <m/>
    <m/>
    <m/>
    <m/>
    <m/>
    <m/>
    <m/>
    <m/>
    <m/>
    <m/>
    <m/>
    <m/>
    <m/>
    <m/>
    <m/>
    <d v="2028-04-08T00:00:00"/>
    <m/>
    <n v="140000"/>
    <m/>
    <m/>
    <s v="Euro"/>
    <n v="28.7"/>
    <m/>
    <m/>
    <m/>
    <m/>
    <n v="20.8"/>
    <m/>
    <m/>
    <m/>
    <m/>
    <m/>
    <m/>
    <m/>
    <m/>
    <m/>
    <m/>
    <m/>
    <m/>
    <m/>
    <m/>
    <m/>
    <m/>
    <m/>
    <m/>
    <m/>
    <m/>
    <m/>
    <m/>
  </r>
  <r>
    <m/>
    <s v="V200040"/>
    <s v="2024-0021"/>
    <x v="118"/>
    <n v="2"/>
    <s v="Wagon"/>
    <n v="32"/>
    <s v="37 80 4564 297-2"/>
    <x v="42"/>
    <m/>
    <m/>
    <x v="0"/>
    <x v="0"/>
    <n v="1"/>
    <m/>
    <m/>
    <m/>
    <n v="1"/>
    <n v="0"/>
    <n v="1"/>
    <x v="1"/>
    <n v="0"/>
    <d v="1899-12-30T00:00:00"/>
    <d v="1899-12-30T00:00:00"/>
    <x v="5"/>
    <m/>
    <m/>
    <m/>
    <d v="2024-10-09T00:00:00"/>
    <d v="2028-09-08T00:00:00"/>
    <n v="1587"/>
    <x v="115"/>
    <m/>
    <m/>
    <m/>
    <m/>
    <s v="n.a."/>
    <m/>
    <m/>
    <n v="0"/>
    <n v="0"/>
    <m/>
    <d v="2028-09-08T00:00:00"/>
    <m/>
    <m/>
    <m/>
    <m/>
    <m/>
    <m/>
    <m/>
    <m/>
    <m/>
    <m/>
    <m/>
    <m/>
    <m/>
    <m/>
    <m/>
    <m/>
    <m/>
    <m/>
    <m/>
    <d v="2028-04-08T00:00:00"/>
    <m/>
    <n v="140000"/>
    <m/>
    <m/>
    <s v="Euro"/>
    <n v="28.7"/>
    <m/>
    <m/>
    <m/>
    <m/>
    <n v="20.8"/>
    <m/>
    <m/>
    <m/>
    <m/>
    <m/>
    <m/>
    <m/>
    <m/>
    <m/>
    <m/>
    <m/>
    <m/>
    <m/>
    <m/>
    <m/>
    <m/>
    <m/>
    <m/>
    <m/>
    <m/>
    <m/>
    <m/>
  </r>
  <r>
    <m/>
    <s v="V200040"/>
    <s v="2024-0021"/>
    <x v="118"/>
    <n v="2"/>
    <s v="Wagon"/>
    <n v="33"/>
    <s v="37 80 4564 292-3"/>
    <x v="42"/>
    <m/>
    <m/>
    <x v="0"/>
    <x v="0"/>
    <n v="1"/>
    <m/>
    <m/>
    <m/>
    <n v="1"/>
    <n v="0"/>
    <n v="1"/>
    <x v="1"/>
    <n v="0"/>
    <d v="1899-12-30T00:00:00"/>
    <d v="1899-12-30T00:00:00"/>
    <x v="5"/>
    <m/>
    <m/>
    <m/>
    <d v="2024-10-09T00:00:00"/>
    <d v="2028-09-08T00:00:00"/>
    <n v="1587"/>
    <x v="115"/>
    <m/>
    <m/>
    <m/>
    <m/>
    <s v="n.a."/>
    <m/>
    <m/>
    <n v="0"/>
    <n v="0"/>
    <m/>
    <d v="2028-09-08T00:00:00"/>
    <m/>
    <m/>
    <m/>
    <m/>
    <m/>
    <m/>
    <m/>
    <m/>
    <m/>
    <m/>
    <m/>
    <m/>
    <m/>
    <m/>
    <m/>
    <m/>
    <m/>
    <m/>
    <m/>
    <d v="2028-04-08T00:00:00"/>
    <m/>
    <n v="140000"/>
    <m/>
    <m/>
    <s v="Euro"/>
    <n v="28.7"/>
    <m/>
    <m/>
    <m/>
    <m/>
    <n v="20.8"/>
    <m/>
    <m/>
    <m/>
    <m/>
    <m/>
    <m/>
    <m/>
    <m/>
    <m/>
    <m/>
    <m/>
    <m/>
    <m/>
    <m/>
    <m/>
    <m/>
    <m/>
    <m/>
    <m/>
    <m/>
    <m/>
    <m/>
  </r>
  <r>
    <m/>
    <s v="V200040"/>
    <s v="2024-0021"/>
    <x v="118"/>
    <n v="2"/>
    <s v="Wagon"/>
    <n v="34"/>
    <s v="37 80 4564 290-7"/>
    <x v="42"/>
    <m/>
    <m/>
    <x v="0"/>
    <x v="0"/>
    <n v="1"/>
    <m/>
    <m/>
    <m/>
    <n v="1"/>
    <n v="0"/>
    <n v="1"/>
    <x v="1"/>
    <n v="0"/>
    <d v="1899-12-30T00:00:00"/>
    <d v="1899-12-30T00:00:00"/>
    <x v="5"/>
    <m/>
    <m/>
    <m/>
    <d v="2024-10-09T00:00:00"/>
    <d v="2028-09-08T00:00:00"/>
    <n v="1587"/>
    <x v="115"/>
    <m/>
    <m/>
    <m/>
    <m/>
    <s v="n.a."/>
    <m/>
    <m/>
    <n v="0"/>
    <n v="0"/>
    <m/>
    <d v="2028-09-08T00:00:00"/>
    <m/>
    <m/>
    <m/>
    <m/>
    <m/>
    <m/>
    <m/>
    <m/>
    <m/>
    <m/>
    <m/>
    <m/>
    <m/>
    <m/>
    <m/>
    <m/>
    <m/>
    <m/>
    <m/>
    <d v="2028-04-08T00:00:00"/>
    <m/>
    <n v="140000"/>
    <m/>
    <m/>
    <s v="Euro"/>
    <n v="28.7"/>
    <m/>
    <m/>
    <m/>
    <m/>
    <n v="20.8"/>
    <m/>
    <m/>
    <m/>
    <m/>
    <m/>
    <m/>
    <m/>
    <m/>
    <m/>
    <m/>
    <m/>
    <m/>
    <m/>
    <m/>
    <m/>
    <m/>
    <m/>
    <m/>
    <m/>
    <m/>
    <m/>
    <m/>
  </r>
  <r>
    <m/>
    <s v="V200040"/>
    <s v="2024-0021"/>
    <x v="118"/>
    <n v="2"/>
    <s v="Wagon"/>
    <n v="35"/>
    <s v="37 80 4564 288-1"/>
    <x v="42"/>
    <m/>
    <m/>
    <x v="0"/>
    <x v="0"/>
    <n v="1"/>
    <m/>
    <m/>
    <m/>
    <n v="1"/>
    <n v="0"/>
    <n v="1"/>
    <x v="1"/>
    <n v="0"/>
    <d v="1899-12-30T00:00:00"/>
    <d v="1899-12-30T00:00:00"/>
    <x v="5"/>
    <m/>
    <m/>
    <m/>
    <d v="2024-10-09T00:00:00"/>
    <d v="2028-09-08T00:00:00"/>
    <n v="1587"/>
    <x v="115"/>
    <m/>
    <m/>
    <m/>
    <m/>
    <s v="n.a."/>
    <m/>
    <m/>
    <n v="0"/>
    <n v="0"/>
    <m/>
    <d v="2028-09-08T00:00:00"/>
    <m/>
    <m/>
    <m/>
    <m/>
    <m/>
    <m/>
    <m/>
    <m/>
    <m/>
    <m/>
    <m/>
    <m/>
    <m/>
    <m/>
    <m/>
    <m/>
    <m/>
    <m/>
    <m/>
    <d v="2028-04-08T00:00:00"/>
    <m/>
    <n v="140000"/>
    <m/>
    <m/>
    <s v="Euro"/>
    <n v="28.7"/>
    <m/>
    <m/>
    <m/>
    <m/>
    <n v="20.8"/>
    <m/>
    <m/>
    <m/>
    <m/>
    <m/>
    <m/>
    <m/>
    <m/>
    <m/>
    <m/>
    <m/>
    <m/>
    <m/>
    <m/>
    <m/>
    <m/>
    <m/>
    <m/>
    <m/>
    <m/>
    <m/>
    <m/>
  </r>
  <r>
    <m/>
    <s v="V200040"/>
    <s v="2024-0021"/>
    <x v="118"/>
    <n v="2"/>
    <s v="Wagon"/>
    <n v="36"/>
    <s v="37 80 4564 280-8"/>
    <x v="42"/>
    <m/>
    <m/>
    <x v="0"/>
    <x v="0"/>
    <n v="1"/>
    <m/>
    <m/>
    <m/>
    <n v="1"/>
    <n v="0"/>
    <n v="1"/>
    <x v="1"/>
    <n v="0"/>
    <d v="1899-12-30T00:00:00"/>
    <d v="1899-12-30T00:00:00"/>
    <x v="5"/>
    <m/>
    <m/>
    <m/>
    <d v="2024-10-09T00:00:00"/>
    <d v="2028-09-08T00:00:00"/>
    <n v="1587"/>
    <x v="115"/>
    <m/>
    <m/>
    <m/>
    <m/>
    <s v="n.a."/>
    <m/>
    <m/>
    <n v="0"/>
    <n v="0"/>
    <m/>
    <d v="2028-09-08T00:00:00"/>
    <m/>
    <m/>
    <m/>
    <m/>
    <m/>
    <m/>
    <m/>
    <m/>
    <m/>
    <m/>
    <m/>
    <m/>
    <m/>
    <m/>
    <m/>
    <m/>
    <m/>
    <m/>
    <m/>
    <d v="2028-04-08T00:00:00"/>
    <m/>
    <n v="140000"/>
    <m/>
    <m/>
    <s v="Euro"/>
    <n v="28.7"/>
    <m/>
    <m/>
    <m/>
    <m/>
    <n v="20.8"/>
    <m/>
    <m/>
    <m/>
    <m/>
    <m/>
    <m/>
    <m/>
    <m/>
    <m/>
    <m/>
    <m/>
    <m/>
    <m/>
    <m/>
    <m/>
    <m/>
    <m/>
    <m/>
    <m/>
    <m/>
    <m/>
    <m/>
  </r>
  <r>
    <m/>
    <s v="V200040"/>
    <s v="2024-0021"/>
    <x v="118"/>
    <n v="2"/>
    <s v="Wagon"/>
    <n v="37"/>
    <s v="37 80 4564 279-0"/>
    <x v="42"/>
    <m/>
    <m/>
    <x v="0"/>
    <x v="0"/>
    <n v="1"/>
    <m/>
    <m/>
    <m/>
    <n v="1"/>
    <n v="0"/>
    <n v="1"/>
    <x v="1"/>
    <n v="0"/>
    <d v="1899-12-30T00:00:00"/>
    <d v="1899-12-30T00:00:00"/>
    <x v="5"/>
    <m/>
    <m/>
    <m/>
    <d v="2024-10-09T00:00:00"/>
    <d v="2028-09-08T00:00:00"/>
    <n v="1587"/>
    <x v="115"/>
    <m/>
    <m/>
    <m/>
    <m/>
    <s v="n.a."/>
    <m/>
    <m/>
    <n v="0"/>
    <n v="0"/>
    <m/>
    <d v="2028-09-08T00:00:00"/>
    <m/>
    <m/>
    <m/>
    <m/>
    <m/>
    <m/>
    <m/>
    <m/>
    <m/>
    <m/>
    <m/>
    <m/>
    <m/>
    <m/>
    <m/>
    <m/>
    <m/>
    <m/>
    <m/>
    <d v="2028-04-08T00:00:00"/>
    <m/>
    <n v="140000"/>
    <m/>
    <m/>
    <s v="Euro"/>
    <n v="28.7"/>
    <m/>
    <m/>
    <m/>
    <m/>
    <n v="20.8"/>
    <m/>
    <m/>
    <m/>
    <m/>
    <m/>
    <m/>
    <m/>
    <m/>
    <m/>
    <m/>
    <m/>
    <m/>
    <m/>
    <m/>
    <m/>
    <m/>
    <m/>
    <m/>
    <m/>
    <m/>
    <m/>
    <m/>
  </r>
  <r>
    <m/>
    <s v="V200040"/>
    <s v="2024-0021"/>
    <x v="118"/>
    <n v="2"/>
    <s v="Wagon"/>
    <n v="38"/>
    <s v="37 80 4564 275-8"/>
    <x v="42"/>
    <m/>
    <m/>
    <x v="0"/>
    <x v="0"/>
    <n v="1"/>
    <m/>
    <m/>
    <m/>
    <n v="1"/>
    <n v="0"/>
    <n v="1"/>
    <x v="1"/>
    <n v="0"/>
    <d v="1899-12-30T00:00:00"/>
    <d v="1899-12-30T00:00:00"/>
    <x v="5"/>
    <m/>
    <m/>
    <m/>
    <d v="2024-10-09T00:00:00"/>
    <d v="2028-09-08T00:00:00"/>
    <n v="1587"/>
    <x v="115"/>
    <m/>
    <m/>
    <m/>
    <m/>
    <s v="n.a."/>
    <m/>
    <m/>
    <n v="0"/>
    <n v="0"/>
    <m/>
    <d v="2028-09-08T00:00:00"/>
    <m/>
    <m/>
    <m/>
    <m/>
    <m/>
    <m/>
    <m/>
    <m/>
    <m/>
    <m/>
    <m/>
    <m/>
    <m/>
    <m/>
    <m/>
    <m/>
    <m/>
    <m/>
    <m/>
    <d v="2028-04-08T00:00:00"/>
    <m/>
    <n v="140000"/>
    <m/>
    <m/>
    <s v="Euro"/>
    <n v="28.7"/>
    <m/>
    <m/>
    <m/>
    <m/>
    <n v="20.8"/>
    <m/>
    <m/>
    <m/>
    <m/>
    <m/>
    <m/>
    <m/>
    <m/>
    <m/>
    <m/>
    <m/>
    <m/>
    <m/>
    <m/>
    <m/>
    <m/>
    <m/>
    <m/>
    <m/>
    <m/>
    <m/>
    <m/>
  </r>
  <r>
    <m/>
    <s v="V200040"/>
    <s v="2024-0021"/>
    <x v="118"/>
    <n v="2"/>
    <s v="Wagon"/>
    <n v="39"/>
    <s v="37 80 4564 277-4"/>
    <x v="42"/>
    <m/>
    <m/>
    <x v="0"/>
    <x v="0"/>
    <n v="1"/>
    <m/>
    <m/>
    <m/>
    <n v="1"/>
    <n v="0"/>
    <n v="1"/>
    <x v="1"/>
    <n v="0"/>
    <d v="1899-12-30T00:00:00"/>
    <d v="1899-12-30T00:00:00"/>
    <x v="5"/>
    <m/>
    <m/>
    <m/>
    <d v="2024-10-09T00:00:00"/>
    <d v="2028-09-08T00:00:00"/>
    <n v="1587"/>
    <x v="115"/>
    <m/>
    <m/>
    <m/>
    <m/>
    <s v="n.a."/>
    <m/>
    <m/>
    <n v="0"/>
    <n v="0"/>
    <m/>
    <d v="2028-09-08T00:00:00"/>
    <m/>
    <m/>
    <m/>
    <m/>
    <m/>
    <m/>
    <m/>
    <m/>
    <m/>
    <m/>
    <m/>
    <m/>
    <m/>
    <m/>
    <m/>
    <m/>
    <m/>
    <m/>
    <m/>
    <d v="2028-04-08T00:00:00"/>
    <m/>
    <n v="140000"/>
    <m/>
    <m/>
    <s v="Euro"/>
    <n v="28.7"/>
    <m/>
    <m/>
    <m/>
    <m/>
    <n v="20.8"/>
    <m/>
    <m/>
    <m/>
    <m/>
    <m/>
    <m/>
    <m/>
    <m/>
    <m/>
    <m/>
    <m/>
    <m/>
    <m/>
    <m/>
    <m/>
    <m/>
    <m/>
    <m/>
    <m/>
    <m/>
    <m/>
    <m/>
  </r>
  <r>
    <m/>
    <s v="V200040"/>
    <s v="2024-0021"/>
    <x v="118"/>
    <n v="2"/>
    <s v="Wagon"/>
    <n v="40"/>
    <s v="37 80 4564 273-3"/>
    <x v="42"/>
    <m/>
    <m/>
    <x v="0"/>
    <x v="0"/>
    <n v="1"/>
    <m/>
    <m/>
    <m/>
    <n v="1"/>
    <n v="0"/>
    <n v="1"/>
    <x v="1"/>
    <n v="0"/>
    <d v="1899-12-30T00:00:00"/>
    <d v="1899-12-30T00:00:00"/>
    <x v="5"/>
    <m/>
    <m/>
    <m/>
    <d v="2024-10-09T00:00:00"/>
    <d v="2028-09-08T00:00:00"/>
    <n v="1587"/>
    <x v="115"/>
    <m/>
    <m/>
    <m/>
    <m/>
    <s v="n.a."/>
    <m/>
    <m/>
    <n v="0"/>
    <n v="0"/>
    <m/>
    <d v="2028-09-08T00:00:00"/>
    <m/>
    <m/>
    <m/>
    <m/>
    <m/>
    <m/>
    <m/>
    <m/>
    <m/>
    <m/>
    <m/>
    <m/>
    <m/>
    <m/>
    <m/>
    <m/>
    <m/>
    <m/>
    <m/>
    <d v="2028-04-08T00:00:00"/>
    <m/>
    <n v="140000"/>
    <m/>
    <m/>
    <s v="Euro"/>
    <n v="28.7"/>
    <m/>
    <m/>
    <m/>
    <m/>
    <n v="20.8"/>
    <m/>
    <m/>
    <m/>
    <m/>
    <m/>
    <m/>
    <m/>
    <m/>
    <m/>
    <m/>
    <m/>
    <m/>
    <m/>
    <m/>
    <m/>
    <m/>
    <m/>
    <m/>
    <m/>
    <m/>
    <m/>
    <m/>
  </r>
  <r>
    <m/>
    <s v="V200040"/>
    <s v="2024-0021"/>
    <x v="118"/>
    <n v="2"/>
    <s v="Wagon"/>
    <n v="41"/>
    <s v="37 80 4564 269-1"/>
    <x v="42"/>
    <m/>
    <m/>
    <x v="0"/>
    <x v="0"/>
    <n v="1"/>
    <m/>
    <m/>
    <m/>
    <n v="1"/>
    <n v="0"/>
    <n v="1"/>
    <x v="1"/>
    <n v="0"/>
    <d v="1899-12-30T00:00:00"/>
    <d v="1899-12-30T00:00:00"/>
    <x v="5"/>
    <m/>
    <m/>
    <m/>
    <d v="2024-10-09T00:00:00"/>
    <d v="2028-09-08T00:00:00"/>
    <n v="1587"/>
    <x v="115"/>
    <m/>
    <m/>
    <m/>
    <m/>
    <s v="n.a."/>
    <m/>
    <m/>
    <n v="0"/>
    <n v="0"/>
    <m/>
    <d v="2028-09-08T00:00:00"/>
    <m/>
    <m/>
    <m/>
    <m/>
    <m/>
    <m/>
    <m/>
    <m/>
    <m/>
    <m/>
    <m/>
    <m/>
    <m/>
    <m/>
    <m/>
    <m/>
    <m/>
    <m/>
    <m/>
    <d v="2028-04-08T00:00:00"/>
    <m/>
    <n v="140000"/>
    <m/>
    <m/>
    <s v="Euro"/>
    <n v="28.7"/>
    <m/>
    <m/>
    <m/>
    <m/>
    <n v="20.8"/>
    <m/>
    <m/>
    <m/>
    <m/>
    <m/>
    <m/>
    <m/>
    <m/>
    <m/>
    <m/>
    <m/>
    <m/>
    <m/>
    <m/>
    <m/>
    <m/>
    <m/>
    <m/>
    <m/>
    <m/>
    <m/>
    <m/>
  </r>
  <r>
    <m/>
    <s v="V200040"/>
    <s v="2024-0021"/>
    <x v="118"/>
    <n v="2"/>
    <s v="Wagon"/>
    <n v="42"/>
    <s v="37 80 4564 259-2"/>
    <x v="42"/>
    <m/>
    <m/>
    <x v="0"/>
    <x v="0"/>
    <n v="1"/>
    <m/>
    <m/>
    <m/>
    <n v="1"/>
    <n v="0"/>
    <n v="1"/>
    <x v="1"/>
    <n v="0"/>
    <d v="1899-12-30T00:00:00"/>
    <d v="1899-12-30T00:00:00"/>
    <x v="5"/>
    <m/>
    <m/>
    <m/>
    <d v="2024-10-09T00:00:00"/>
    <d v="2028-09-08T00:00:00"/>
    <n v="1587"/>
    <x v="115"/>
    <m/>
    <m/>
    <m/>
    <m/>
    <s v="n.a."/>
    <m/>
    <m/>
    <n v="0"/>
    <n v="0"/>
    <m/>
    <d v="2028-09-08T00:00:00"/>
    <m/>
    <m/>
    <m/>
    <m/>
    <m/>
    <m/>
    <m/>
    <m/>
    <m/>
    <m/>
    <m/>
    <m/>
    <m/>
    <m/>
    <m/>
    <m/>
    <m/>
    <m/>
    <m/>
    <d v="2028-04-08T00:00:00"/>
    <m/>
    <n v="140000"/>
    <m/>
    <m/>
    <s v="Euro"/>
    <n v="28.7"/>
    <m/>
    <m/>
    <m/>
    <m/>
    <n v="20.8"/>
    <m/>
    <m/>
    <m/>
    <m/>
    <m/>
    <m/>
    <m/>
    <m/>
    <m/>
    <m/>
    <m/>
    <m/>
    <m/>
    <m/>
    <m/>
    <m/>
    <m/>
    <m/>
    <m/>
    <m/>
    <m/>
    <m/>
  </r>
  <r>
    <m/>
    <s v="V200040"/>
    <s v="2024-0021"/>
    <x v="118"/>
    <n v="2"/>
    <s v="Wagon"/>
    <n v="43"/>
    <s v="37 80 4564 239-4"/>
    <x v="42"/>
    <m/>
    <m/>
    <x v="0"/>
    <x v="0"/>
    <n v="1"/>
    <m/>
    <m/>
    <m/>
    <n v="1"/>
    <n v="0"/>
    <n v="1"/>
    <x v="1"/>
    <n v="0"/>
    <d v="1899-12-30T00:00:00"/>
    <d v="1899-12-30T00:00:00"/>
    <x v="5"/>
    <m/>
    <m/>
    <m/>
    <d v="2024-10-09T00:00:00"/>
    <d v="2028-09-08T00:00:00"/>
    <n v="1587"/>
    <x v="115"/>
    <m/>
    <m/>
    <m/>
    <m/>
    <s v="n.a."/>
    <m/>
    <m/>
    <n v="0"/>
    <n v="0"/>
    <m/>
    <d v="2028-09-08T00:00:00"/>
    <m/>
    <m/>
    <m/>
    <m/>
    <m/>
    <m/>
    <m/>
    <m/>
    <m/>
    <m/>
    <m/>
    <m/>
    <m/>
    <m/>
    <m/>
    <m/>
    <m/>
    <m/>
    <m/>
    <d v="2028-04-08T00:00:00"/>
    <m/>
    <n v="140000"/>
    <m/>
    <m/>
    <s v="Euro"/>
    <n v="28.7"/>
    <m/>
    <m/>
    <m/>
    <m/>
    <n v="20.8"/>
    <m/>
    <m/>
    <m/>
    <m/>
    <m/>
    <m/>
    <m/>
    <m/>
    <m/>
    <m/>
    <m/>
    <m/>
    <m/>
    <m/>
    <m/>
    <m/>
    <m/>
    <m/>
    <m/>
    <m/>
    <m/>
    <m/>
  </r>
  <r>
    <m/>
    <s v="V200040"/>
    <s v="2024-0021"/>
    <x v="118"/>
    <n v="2"/>
    <s v="Wagon"/>
    <n v="44"/>
    <s v="37 80 4564 247-7"/>
    <x v="42"/>
    <m/>
    <m/>
    <x v="0"/>
    <x v="0"/>
    <n v="1"/>
    <m/>
    <m/>
    <m/>
    <n v="1"/>
    <n v="0"/>
    <n v="1"/>
    <x v="1"/>
    <n v="0"/>
    <d v="1899-12-30T00:00:00"/>
    <d v="1899-12-30T00:00:00"/>
    <x v="5"/>
    <m/>
    <m/>
    <m/>
    <d v="2024-10-09T00:00:00"/>
    <d v="2028-09-08T00:00:00"/>
    <n v="1587"/>
    <x v="115"/>
    <m/>
    <m/>
    <m/>
    <m/>
    <s v="n.a."/>
    <m/>
    <m/>
    <n v="0"/>
    <n v="0"/>
    <m/>
    <d v="2028-09-08T00:00:00"/>
    <m/>
    <m/>
    <m/>
    <m/>
    <m/>
    <m/>
    <m/>
    <m/>
    <m/>
    <m/>
    <m/>
    <m/>
    <m/>
    <m/>
    <m/>
    <m/>
    <m/>
    <m/>
    <m/>
    <d v="2028-04-08T00:00:00"/>
    <m/>
    <n v="140000"/>
    <m/>
    <m/>
    <s v="Euro"/>
    <n v="28.7"/>
    <m/>
    <m/>
    <m/>
    <m/>
    <n v="20.8"/>
    <m/>
    <m/>
    <m/>
    <m/>
    <m/>
    <m/>
    <m/>
    <m/>
    <m/>
    <m/>
    <m/>
    <m/>
    <m/>
    <m/>
    <m/>
    <m/>
    <m/>
    <m/>
    <m/>
    <m/>
    <m/>
    <m/>
  </r>
  <r>
    <m/>
    <s v="V200040"/>
    <s v="2024-0021"/>
    <x v="118"/>
    <n v="2"/>
    <s v="Wagon"/>
    <n v="46"/>
    <s v="37 80 4564 216-2"/>
    <x v="42"/>
    <m/>
    <m/>
    <x v="0"/>
    <x v="0"/>
    <n v="1"/>
    <m/>
    <m/>
    <m/>
    <n v="1"/>
    <n v="0"/>
    <n v="1"/>
    <x v="1"/>
    <n v="0"/>
    <d v="1899-12-30T00:00:00"/>
    <d v="1899-12-30T00:00:00"/>
    <x v="5"/>
    <m/>
    <m/>
    <m/>
    <d v="2024-10-09T00:00:00"/>
    <d v="2028-09-08T00:00:00"/>
    <n v="1587"/>
    <x v="115"/>
    <m/>
    <m/>
    <m/>
    <m/>
    <s v="n.a."/>
    <m/>
    <m/>
    <n v="0"/>
    <n v="0"/>
    <m/>
    <d v="2028-09-08T00:00:00"/>
    <m/>
    <m/>
    <m/>
    <m/>
    <m/>
    <m/>
    <m/>
    <m/>
    <m/>
    <m/>
    <m/>
    <m/>
    <m/>
    <m/>
    <m/>
    <m/>
    <m/>
    <m/>
    <m/>
    <d v="2028-04-08T00:00:00"/>
    <m/>
    <n v="140000"/>
    <m/>
    <m/>
    <s v="Euro"/>
    <n v="28.7"/>
    <m/>
    <m/>
    <m/>
    <m/>
    <n v="20.8"/>
    <m/>
    <m/>
    <m/>
    <m/>
    <m/>
    <m/>
    <m/>
    <m/>
    <m/>
    <m/>
    <m/>
    <m/>
    <m/>
    <m/>
    <m/>
    <m/>
    <m/>
    <m/>
    <m/>
    <m/>
    <m/>
    <m/>
  </r>
  <r>
    <m/>
    <s v="V200040"/>
    <s v="2024-0021"/>
    <x v="118"/>
    <n v="2"/>
    <s v="Wagon"/>
    <n v="47"/>
    <s v="37 80 4564 208-9"/>
    <x v="42"/>
    <m/>
    <m/>
    <x v="0"/>
    <x v="0"/>
    <n v="1"/>
    <m/>
    <m/>
    <m/>
    <n v="1"/>
    <n v="0"/>
    <n v="1"/>
    <x v="1"/>
    <n v="0"/>
    <d v="1899-12-30T00:00:00"/>
    <d v="1899-12-30T00:00:00"/>
    <x v="5"/>
    <m/>
    <m/>
    <m/>
    <d v="2024-10-09T00:00:00"/>
    <d v="2028-09-08T00:00:00"/>
    <n v="1587"/>
    <x v="115"/>
    <m/>
    <m/>
    <m/>
    <m/>
    <s v="n.a."/>
    <m/>
    <m/>
    <n v="0"/>
    <n v="0"/>
    <m/>
    <d v="2028-09-08T00:00:00"/>
    <m/>
    <m/>
    <m/>
    <m/>
    <m/>
    <m/>
    <m/>
    <m/>
    <m/>
    <m/>
    <m/>
    <m/>
    <m/>
    <m/>
    <m/>
    <m/>
    <m/>
    <m/>
    <m/>
    <d v="2028-04-08T00:00:00"/>
    <m/>
    <n v="140000"/>
    <m/>
    <m/>
    <s v="Euro"/>
    <n v="28.7"/>
    <m/>
    <m/>
    <m/>
    <m/>
    <n v="20.8"/>
    <m/>
    <m/>
    <m/>
    <m/>
    <m/>
    <m/>
    <m/>
    <m/>
    <m/>
    <m/>
    <m/>
    <m/>
    <m/>
    <m/>
    <m/>
    <m/>
    <m/>
    <m/>
    <m/>
    <m/>
    <m/>
    <m/>
  </r>
  <r>
    <m/>
    <s v="V200040"/>
    <s v="2024-0021"/>
    <x v="118"/>
    <n v="2"/>
    <s v="Wagon"/>
    <n v="48"/>
    <s v="37 80 4564 206-3"/>
    <x v="42"/>
    <m/>
    <m/>
    <x v="0"/>
    <x v="0"/>
    <n v="1"/>
    <m/>
    <m/>
    <m/>
    <n v="1"/>
    <n v="0"/>
    <n v="1"/>
    <x v="1"/>
    <n v="0"/>
    <d v="1899-12-30T00:00:00"/>
    <d v="1899-12-30T00:00:00"/>
    <x v="5"/>
    <m/>
    <m/>
    <m/>
    <d v="2024-10-09T00:00:00"/>
    <d v="2028-09-08T00:00:00"/>
    <n v="1587"/>
    <x v="115"/>
    <m/>
    <m/>
    <m/>
    <m/>
    <s v="n.a."/>
    <m/>
    <m/>
    <n v="0"/>
    <n v="0"/>
    <m/>
    <d v="2028-09-08T00:00:00"/>
    <m/>
    <m/>
    <m/>
    <m/>
    <m/>
    <m/>
    <m/>
    <m/>
    <m/>
    <m/>
    <m/>
    <m/>
    <m/>
    <m/>
    <m/>
    <m/>
    <m/>
    <m/>
    <m/>
    <d v="2028-04-08T00:00:00"/>
    <m/>
    <n v="140000"/>
    <m/>
    <m/>
    <s v="Euro"/>
    <n v="28.7"/>
    <m/>
    <m/>
    <m/>
    <m/>
    <n v="20.8"/>
    <m/>
    <m/>
    <m/>
    <m/>
    <m/>
    <m/>
    <m/>
    <m/>
    <m/>
    <m/>
    <m/>
    <m/>
    <m/>
    <m/>
    <m/>
    <m/>
    <m/>
    <m/>
    <m/>
    <m/>
    <m/>
    <m/>
  </r>
  <r>
    <m/>
    <s v="V200040"/>
    <s v="2024-0021"/>
    <x v="118"/>
    <n v="2"/>
    <s v="Wagon"/>
    <n v="49"/>
    <s v="37 80 4564 194-1"/>
    <x v="42"/>
    <m/>
    <m/>
    <x v="0"/>
    <x v="0"/>
    <n v="1"/>
    <m/>
    <m/>
    <m/>
    <n v="1"/>
    <n v="0"/>
    <n v="1"/>
    <x v="1"/>
    <n v="0"/>
    <d v="1899-12-30T00:00:00"/>
    <d v="1899-12-30T00:00:00"/>
    <x v="5"/>
    <m/>
    <m/>
    <m/>
    <d v="2024-10-09T00:00:00"/>
    <d v="2028-09-08T00:00:00"/>
    <n v="1587"/>
    <x v="115"/>
    <m/>
    <m/>
    <m/>
    <m/>
    <s v="n.a."/>
    <m/>
    <m/>
    <n v="0"/>
    <n v="0"/>
    <m/>
    <d v="2028-09-08T00:00:00"/>
    <m/>
    <m/>
    <m/>
    <m/>
    <m/>
    <m/>
    <m/>
    <m/>
    <m/>
    <m/>
    <m/>
    <m/>
    <m/>
    <m/>
    <m/>
    <m/>
    <m/>
    <m/>
    <m/>
    <d v="2028-04-08T00:00:00"/>
    <m/>
    <n v="140000"/>
    <m/>
    <m/>
    <s v="Euro"/>
    <n v="28.7"/>
    <m/>
    <m/>
    <m/>
    <m/>
    <n v="20.8"/>
    <m/>
    <m/>
    <m/>
    <m/>
    <m/>
    <m/>
    <m/>
    <m/>
    <m/>
    <m/>
    <m/>
    <m/>
    <m/>
    <m/>
    <m/>
    <m/>
    <m/>
    <m/>
    <m/>
    <m/>
    <m/>
    <m/>
  </r>
  <r>
    <m/>
    <s v="V200040"/>
    <s v="2024-0021"/>
    <x v="118"/>
    <n v="2"/>
    <s v="Wagon"/>
    <n v="50"/>
    <s v="37 80 4564 190-9"/>
    <x v="42"/>
    <m/>
    <m/>
    <x v="0"/>
    <x v="0"/>
    <n v="1"/>
    <m/>
    <m/>
    <m/>
    <n v="1"/>
    <n v="0"/>
    <n v="1"/>
    <x v="1"/>
    <n v="0"/>
    <d v="1899-12-30T00:00:00"/>
    <d v="1899-12-30T00:00:00"/>
    <x v="5"/>
    <m/>
    <m/>
    <m/>
    <d v="2024-10-09T00:00:00"/>
    <d v="2028-09-08T00:00:00"/>
    <n v="1587"/>
    <x v="115"/>
    <m/>
    <m/>
    <m/>
    <m/>
    <s v="n.a."/>
    <m/>
    <m/>
    <n v="0"/>
    <n v="0"/>
    <m/>
    <d v="2028-09-08T00:00:00"/>
    <m/>
    <m/>
    <m/>
    <m/>
    <m/>
    <m/>
    <m/>
    <m/>
    <m/>
    <m/>
    <m/>
    <m/>
    <m/>
    <m/>
    <m/>
    <m/>
    <m/>
    <m/>
    <m/>
    <d v="2028-04-08T00:00:00"/>
    <m/>
    <n v="140000"/>
    <m/>
    <m/>
    <s v="Euro"/>
    <n v="28.7"/>
    <m/>
    <m/>
    <m/>
    <m/>
    <n v="20.8"/>
    <m/>
    <m/>
    <m/>
    <m/>
    <m/>
    <m/>
    <m/>
    <m/>
    <m/>
    <m/>
    <m/>
    <m/>
    <m/>
    <m/>
    <m/>
    <m/>
    <m/>
    <m/>
    <m/>
    <m/>
    <m/>
    <m/>
  </r>
  <r>
    <m/>
    <s v="V200040"/>
    <s v="2024-0021"/>
    <x v="118"/>
    <n v="2"/>
    <s v="Wagon"/>
    <n v="51"/>
    <s v="37 80 4564 189-1"/>
    <x v="42"/>
    <m/>
    <m/>
    <x v="0"/>
    <x v="0"/>
    <n v="1"/>
    <m/>
    <m/>
    <m/>
    <n v="1"/>
    <n v="0"/>
    <n v="1"/>
    <x v="1"/>
    <n v="0"/>
    <d v="1899-12-30T00:00:00"/>
    <d v="1899-12-30T00:00:00"/>
    <x v="5"/>
    <m/>
    <m/>
    <m/>
    <d v="2024-10-09T00:00:00"/>
    <d v="2028-09-08T00:00:00"/>
    <n v="1587"/>
    <x v="115"/>
    <m/>
    <m/>
    <m/>
    <m/>
    <s v="n.a."/>
    <m/>
    <m/>
    <n v="0"/>
    <n v="0"/>
    <m/>
    <d v="2028-09-08T00:00:00"/>
    <m/>
    <m/>
    <m/>
    <m/>
    <m/>
    <m/>
    <m/>
    <m/>
    <m/>
    <m/>
    <m/>
    <m/>
    <m/>
    <m/>
    <m/>
    <m/>
    <m/>
    <m/>
    <m/>
    <d v="2028-04-08T00:00:00"/>
    <m/>
    <n v="140000"/>
    <m/>
    <m/>
    <s v="Euro"/>
    <n v="28.7"/>
    <m/>
    <m/>
    <m/>
    <m/>
    <n v="20.8"/>
    <m/>
    <m/>
    <m/>
    <m/>
    <m/>
    <m/>
    <m/>
    <m/>
    <m/>
    <m/>
    <m/>
    <m/>
    <m/>
    <m/>
    <m/>
    <m/>
    <m/>
    <m/>
    <m/>
    <m/>
    <m/>
    <m/>
  </r>
  <r>
    <m/>
    <s v="V200040"/>
    <s v="2024-0021"/>
    <x v="118"/>
    <n v="2"/>
    <s v="Wagon"/>
    <n v="52"/>
    <s v="37 80 4564 182-6"/>
    <x v="42"/>
    <m/>
    <m/>
    <x v="0"/>
    <x v="0"/>
    <n v="1"/>
    <m/>
    <m/>
    <m/>
    <n v="1"/>
    <n v="0"/>
    <n v="1"/>
    <x v="1"/>
    <n v="0"/>
    <d v="1899-12-30T00:00:00"/>
    <d v="1899-12-30T00:00:00"/>
    <x v="5"/>
    <m/>
    <m/>
    <m/>
    <d v="2024-10-09T00:00:00"/>
    <d v="2028-09-08T00:00:00"/>
    <n v="1587"/>
    <x v="115"/>
    <m/>
    <m/>
    <m/>
    <m/>
    <s v="n.a."/>
    <m/>
    <m/>
    <n v="0"/>
    <n v="0"/>
    <m/>
    <d v="2028-09-08T00:00:00"/>
    <m/>
    <m/>
    <m/>
    <m/>
    <m/>
    <m/>
    <m/>
    <m/>
    <m/>
    <m/>
    <m/>
    <m/>
    <m/>
    <m/>
    <m/>
    <m/>
    <m/>
    <m/>
    <m/>
    <d v="2028-04-08T00:00:00"/>
    <m/>
    <n v="140000"/>
    <m/>
    <m/>
    <s v="Euro"/>
    <n v="28.7"/>
    <m/>
    <m/>
    <m/>
    <m/>
    <n v="20.8"/>
    <m/>
    <m/>
    <m/>
    <m/>
    <m/>
    <m/>
    <m/>
    <m/>
    <m/>
    <m/>
    <m/>
    <m/>
    <m/>
    <m/>
    <m/>
    <m/>
    <m/>
    <m/>
    <m/>
    <m/>
    <m/>
    <m/>
  </r>
  <r>
    <m/>
    <s v="V200040"/>
    <s v="2024-0021"/>
    <x v="118"/>
    <n v="2"/>
    <s v="Wagon"/>
    <n v="53"/>
    <s v="37 80 4564 177-6"/>
    <x v="42"/>
    <m/>
    <m/>
    <x v="0"/>
    <x v="0"/>
    <n v="1"/>
    <m/>
    <m/>
    <m/>
    <n v="1"/>
    <n v="0"/>
    <n v="1"/>
    <x v="1"/>
    <n v="0"/>
    <d v="1899-12-30T00:00:00"/>
    <d v="1899-12-30T00:00:00"/>
    <x v="5"/>
    <m/>
    <m/>
    <m/>
    <d v="2024-10-09T00:00:00"/>
    <d v="2028-09-08T00:00:00"/>
    <n v="1587"/>
    <x v="115"/>
    <m/>
    <m/>
    <m/>
    <m/>
    <s v="n.a."/>
    <m/>
    <m/>
    <n v="0"/>
    <n v="0"/>
    <m/>
    <d v="2028-09-08T00:00:00"/>
    <m/>
    <m/>
    <m/>
    <m/>
    <m/>
    <m/>
    <m/>
    <m/>
    <m/>
    <m/>
    <m/>
    <m/>
    <m/>
    <m/>
    <m/>
    <m/>
    <m/>
    <m/>
    <m/>
    <d v="2028-04-08T00:00:00"/>
    <m/>
    <n v="140000"/>
    <m/>
    <m/>
    <s v="Euro"/>
    <n v="28.7"/>
    <m/>
    <m/>
    <m/>
    <m/>
    <n v="20.8"/>
    <m/>
    <m/>
    <m/>
    <m/>
    <m/>
    <m/>
    <m/>
    <m/>
    <m/>
    <m/>
    <m/>
    <m/>
    <m/>
    <m/>
    <m/>
    <m/>
    <m/>
    <m/>
    <m/>
    <m/>
    <m/>
    <m/>
  </r>
  <r>
    <m/>
    <s v="V200040"/>
    <s v="2024-0021"/>
    <x v="118"/>
    <n v="2"/>
    <s v="Wagon"/>
    <n v="54"/>
    <s v="37 80 4564 427-5"/>
    <x v="42"/>
    <m/>
    <m/>
    <x v="0"/>
    <x v="0"/>
    <n v="1"/>
    <m/>
    <m/>
    <m/>
    <n v="1"/>
    <n v="0"/>
    <n v="1"/>
    <x v="1"/>
    <n v="0"/>
    <d v="1899-12-30T00:00:00"/>
    <d v="1899-12-30T00:00:00"/>
    <x v="5"/>
    <m/>
    <m/>
    <m/>
    <d v="2024-10-09T00:00:00"/>
    <d v="2028-09-08T00:00:00"/>
    <n v="1587"/>
    <x v="115"/>
    <m/>
    <m/>
    <m/>
    <m/>
    <s v="n.a."/>
    <m/>
    <m/>
    <n v="0"/>
    <n v="0"/>
    <m/>
    <d v="2028-09-08T00:00:00"/>
    <m/>
    <m/>
    <m/>
    <m/>
    <m/>
    <m/>
    <m/>
    <m/>
    <m/>
    <m/>
    <m/>
    <m/>
    <m/>
    <m/>
    <m/>
    <m/>
    <m/>
    <m/>
    <m/>
    <d v="2028-04-08T00:00:00"/>
    <m/>
    <n v="140000"/>
    <m/>
    <m/>
    <s v="Euro"/>
    <n v="28.7"/>
    <m/>
    <m/>
    <m/>
    <m/>
    <n v="20.8"/>
    <m/>
    <m/>
    <m/>
    <m/>
    <m/>
    <m/>
    <m/>
    <m/>
    <m/>
    <m/>
    <m/>
    <m/>
    <m/>
    <m/>
    <m/>
    <m/>
    <m/>
    <m/>
    <m/>
    <m/>
    <m/>
    <m/>
  </r>
  <r>
    <m/>
    <s v="V200040"/>
    <s v="2024-0021"/>
    <x v="118"/>
    <n v="2"/>
    <s v="Wagon"/>
    <n v="55"/>
    <s v="37 80 4564 419-2"/>
    <x v="42"/>
    <m/>
    <m/>
    <x v="0"/>
    <x v="0"/>
    <n v="1"/>
    <m/>
    <m/>
    <m/>
    <n v="1"/>
    <n v="0"/>
    <n v="1"/>
    <x v="1"/>
    <n v="0"/>
    <d v="1899-12-30T00:00:00"/>
    <d v="1899-12-30T00:00:00"/>
    <x v="5"/>
    <m/>
    <m/>
    <m/>
    <d v="2024-10-09T00:00:00"/>
    <d v="2028-09-08T00:00:00"/>
    <n v="1587"/>
    <x v="115"/>
    <m/>
    <m/>
    <m/>
    <m/>
    <s v="n.a."/>
    <m/>
    <m/>
    <n v="0"/>
    <n v="0"/>
    <m/>
    <d v="2028-09-08T00:00:00"/>
    <m/>
    <m/>
    <m/>
    <m/>
    <m/>
    <m/>
    <m/>
    <m/>
    <m/>
    <m/>
    <m/>
    <m/>
    <m/>
    <m/>
    <m/>
    <m/>
    <m/>
    <m/>
    <m/>
    <d v="2028-04-08T00:00:00"/>
    <m/>
    <n v="140000"/>
    <m/>
    <m/>
    <s v="Euro"/>
    <n v="28.7"/>
    <m/>
    <m/>
    <m/>
    <m/>
    <n v="20.8"/>
    <m/>
    <m/>
    <m/>
    <m/>
    <m/>
    <m/>
    <m/>
    <m/>
    <m/>
    <m/>
    <m/>
    <m/>
    <m/>
    <m/>
    <m/>
    <m/>
    <m/>
    <m/>
    <m/>
    <m/>
    <m/>
    <m/>
  </r>
  <r>
    <m/>
    <s v="V200040"/>
    <s v="2024-0021"/>
    <x v="118"/>
    <n v="2"/>
    <s v="Wagon"/>
    <n v="56"/>
    <s v="37 80 4564 274-1"/>
    <x v="42"/>
    <m/>
    <m/>
    <x v="0"/>
    <x v="0"/>
    <n v="1"/>
    <m/>
    <m/>
    <m/>
    <n v="1"/>
    <n v="0"/>
    <n v="1"/>
    <x v="1"/>
    <n v="0"/>
    <d v="1899-12-30T00:00:00"/>
    <d v="1899-12-30T00:00:00"/>
    <x v="5"/>
    <m/>
    <m/>
    <m/>
    <d v="2024-10-09T00:00:00"/>
    <d v="2028-09-08T00:00:00"/>
    <n v="1587"/>
    <x v="115"/>
    <m/>
    <m/>
    <m/>
    <m/>
    <s v="n.a."/>
    <m/>
    <m/>
    <n v="0"/>
    <n v="0"/>
    <m/>
    <d v="2028-09-08T00:00:00"/>
    <m/>
    <m/>
    <m/>
    <m/>
    <m/>
    <m/>
    <m/>
    <m/>
    <m/>
    <m/>
    <m/>
    <m/>
    <m/>
    <m/>
    <m/>
    <m/>
    <m/>
    <m/>
    <m/>
    <d v="2028-04-08T00:00:00"/>
    <m/>
    <n v="140000"/>
    <m/>
    <m/>
    <s v="Euro"/>
    <n v="28.7"/>
    <m/>
    <m/>
    <m/>
    <m/>
    <n v="20.8"/>
    <m/>
    <m/>
    <m/>
    <m/>
    <m/>
    <m/>
    <m/>
    <m/>
    <m/>
    <m/>
    <m/>
    <m/>
    <m/>
    <m/>
    <m/>
    <m/>
    <m/>
    <m/>
    <m/>
    <m/>
    <m/>
    <m/>
  </r>
  <r>
    <m/>
    <s v="V200040"/>
    <s v="2024-0021"/>
    <x v="118"/>
    <n v="2"/>
    <s v="Wagon"/>
    <n v="57"/>
    <s v="37 80 4564 420-0"/>
    <x v="42"/>
    <m/>
    <m/>
    <x v="0"/>
    <x v="0"/>
    <n v="1"/>
    <m/>
    <m/>
    <m/>
    <n v="1"/>
    <n v="0"/>
    <n v="1"/>
    <x v="1"/>
    <n v="0"/>
    <d v="1899-12-30T00:00:00"/>
    <d v="1899-12-30T00:00:00"/>
    <x v="5"/>
    <m/>
    <m/>
    <m/>
    <d v="2024-10-09T00:00:00"/>
    <d v="2028-09-08T00:00:00"/>
    <n v="1587"/>
    <x v="115"/>
    <m/>
    <m/>
    <m/>
    <m/>
    <s v="n.a."/>
    <m/>
    <m/>
    <n v="0"/>
    <n v="0"/>
    <m/>
    <d v="2028-09-08T00:00:00"/>
    <m/>
    <m/>
    <m/>
    <m/>
    <m/>
    <m/>
    <m/>
    <m/>
    <m/>
    <m/>
    <m/>
    <m/>
    <m/>
    <m/>
    <m/>
    <m/>
    <m/>
    <m/>
    <m/>
    <d v="2028-04-08T00:00:00"/>
    <m/>
    <n v="140000"/>
    <m/>
    <m/>
    <s v="Euro"/>
    <n v="28.7"/>
    <m/>
    <m/>
    <m/>
    <m/>
    <n v="20.8"/>
    <m/>
    <m/>
    <m/>
    <m/>
    <m/>
    <m/>
    <m/>
    <m/>
    <m/>
    <m/>
    <m/>
    <m/>
    <m/>
    <m/>
    <m/>
    <m/>
    <m/>
    <m/>
    <m/>
    <m/>
    <m/>
    <m/>
  </r>
  <r>
    <m/>
    <s v="V200040"/>
    <s v="2024-0021"/>
    <x v="118"/>
    <n v="2"/>
    <s v="Wagon"/>
    <n v="58"/>
    <s v="37 80 4564 416-8"/>
    <x v="42"/>
    <m/>
    <m/>
    <x v="0"/>
    <x v="0"/>
    <n v="1"/>
    <m/>
    <m/>
    <m/>
    <n v="1"/>
    <n v="0"/>
    <n v="1"/>
    <x v="1"/>
    <n v="0"/>
    <d v="1899-12-30T00:00:00"/>
    <d v="1899-12-30T00:00:00"/>
    <x v="5"/>
    <m/>
    <m/>
    <m/>
    <d v="2024-10-09T00:00:00"/>
    <d v="2028-09-08T00:00:00"/>
    <n v="1587"/>
    <x v="115"/>
    <m/>
    <m/>
    <m/>
    <m/>
    <s v="n.a."/>
    <m/>
    <m/>
    <n v="0"/>
    <n v="0"/>
    <m/>
    <d v="2028-09-08T00:00:00"/>
    <m/>
    <m/>
    <m/>
    <m/>
    <m/>
    <m/>
    <m/>
    <m/>
    <m/>
    <m/>
    <m/>
    <m/>
    <m/>
    <m/>
    <m/>
    <m/>
    <m/>
    <m/>
    <m/>
    <d v="2028-04-08T00:00:00"/>
    <m/>
    <n v="140000"/>
    <m/>
    <m/>
    <s v="Euro"/>
    <n v="28.7"/>
    <m/>
    <m/>
    <m/>
    <m/>
    <n v="20.8"/>
    <m/>
    <m/>
    <m/>
    <m/>
    <m/>
    <m/>
    <m/>
    <m/>
    <m/>
    <m/>
    <m/>
    <m/>
    <m/>
    <m/>
    <m/>
    <m/>
    <m/>
    <m/>
    <m/>
    <m/>
    <m/>
    <m/>
  </r>
  <r>
    <m/>
    <s v="V200040"/>
    <s v="2024-0021"/>
    <x v="118"/>
    <n v="2"/>
    <s v="Wagon"/>
    <n v="59"/>
    <s v="37 80 4564 257-6"/>
    <x v="42"/>
    <m/>
    <m/>
    <x v="0"/>
    <x v="0"/>
    <n v="1"/>
    <m/>
    <m/>
    <m/>
    <n v="1"/>
    <n v="0"/>
    <n v="1"/>
    <x v="1"/>
    <n v="0"/>
    <d v="1899-12-30T00:00:00"/>
    <d v="1899-12-30T00:00:00"/>
    <x v="5"/>
    <m/>
    <m/>
    <m/>
    <d v="2024-10-09T00:00:00"/>
    <d v="2028-09-08T00:00:00"/>
    <n v="1587"/>
    <x v="115"/>
    <m/>
    <m/>
    <m/>
    <m/>
    <s v="n.a."/>
    <m/>
    <m/>
    <n v="0"/>
    <n v="0"/>
    <m/>
    <d v="2028-09-08T00:00:00"/>
    <m/>
    <m/>
    <m/>
    <m/>
    <m/>
    <m/>
    <m/>
    <m/>
    <m/>
    <m/>
    <m/>
    <m/>
    <m/>
    <m/>
    <m/>
    <m/>
    <m/>
    <m/>
    <m/>
    <d v="2028-04-08T00:00:00"/>
    <m/>
    <n v="140000"/>
    <m/>
    <m/>
    <s v="Euro"/>
    <n v="28.7"/>
    <m/>
    <m/>
    <m/>
    <m/>
    <n v="20.8"/>
    <m/>
    <m/>
    <m/>
    <m/>
    <m/>
    <m/>
    <m/>
    <m/>
    <m/>
    <m/>
    <m/>
    <m/>
    <m/>
    <m/>
    <m/>
    <m/>
    <m/>
    <m/>
    <m/>
    <m/>
    <m/>
    <m/>
  </r>
  <r>
    <m/>
    <s v="V200040"/>
    <s v="2024-0021"/>
    <x v="118"/>
    <n v="2"/>
    <s v="Wagon"/>
    <n v="60"/>
    <s v="37 80 4564 252-7"/>
    <x v="42"/>
    <m/>
    <m/>
    <x v="0"/>
    <x v="0"/>
    <n v="1"/>
    <m/>
    <m/>
    <m/>
    <n v="1"/>
    <n v="0"/>
    <n v="1"/>
    <x v="1"/>
    <n v="0"/>
    <d v="1899-12-30T00:00:00"/>
    <d v="1899-12-30T00:00:00"/>
    <x v="5"/>
    <m/>
    <m/>
    <m/>
    <d v="2024-10-09T00:00:00"/>
    <d v="2028-09-08T00:00:00"/>
    <n v="1587"/>
    <x v="115"/>
    <m/>
    <m/>
    <m/>
    <m/>
    <s v="n.a."/>
    <m/>
    <m/>
    <n v="0"/>
    <n v="0"/>
    <m/>
    <d v="2028-09-08T00:00:00"/>
    <m/>
    <m/>
    <m/>
    <m/>
    <m/>
    <m/>
    <m/>
    <m/>
    <m/>
    <m/>
    <m/>
    <m/>
    <m/>
    <m/>
    <m/>
    <m/>
    <m/>
    <m/>
    <m/>
    <d v="2028-04-08T00:00:00"/>
    <m/>
    <n v="140000"/>
    <m/>
    <m/>
    <s v="Euro"/>
    <n v="28.7"/>
    <m/>
    <m/>
    <m/>
    <m/>
    <n v="20.8"/>
    <m/>
    <m/>
    <m/>
    <m/>
    <m/>
    <m/>
    <m/>
    <m/>
    <m/>
    <m/>
    <m/>
    <m/>
    <m/>
    <m/>
    <m/>
    <m/>
    <m/>
    <m/>
    <m/>
    <m/>
    <m/>
    <m/>
  </r>
  <r>
    <m/>
    <s v="V200040"/>
    <s v="2024-0021"/>
    <x v="118"/>
    <n v="2"/>
    <s v="Wagon"/>
    <n v="61"/>
    <s v="37 80 4564 223-8"/>
    <x v="42"/>
    <m/>
    <m/>
    <x v="0"/>
    <x v="0"/>
    <n v="1"/>
    <m/>
    <m/>
    <m/>
    <n v="1"/>
    <n v="0"/>
    <n v="1"/>
    <x v="1"/>
    <n v="0"/>
    <d v="1899-12-30T00:00:00"/>
    <d v="1899-12-30T00:00:00"/>
    <x v="5"/>
    <m/>
    <m/>
    <m/>
    <d v="2024-10-09T00:00:00"/>
    <d v="2028-09-08T00:00:00"/>
    <n v="1587"/>
    <x v="115"/>
    <m/>
    <m/>
    <m/>
    <m/>
    <s v="n.a."/>
    <m/>
    <m/>
    <n v="0"/>
    <n v="0"/>
    <m/>
    <d v="2028-09-08T00:00:00"/>
    <m/>
    <m/>
    <m/>
    <m/>
    <m/>
    <m/>
    <m/>
    <m/>
    <m/>
    <m/>
    <m/>
    <m/>
    <m/>
    <m/>
    <m/>
    <m/>
    <m/>
    <m/>
    <m/>
    <d v="2028-04-08T00:00:00"/>
    <m/>
    <n v="140000"/>
    <m/>
    <m/>
    <s v="Euro"/>
    <n v="28.7"/>
    <m/>
    <m/>
    <m/>
    <m/>
    <n v="20.8"/>
    <m/>
    <m/>
    <m/>
    <m/>
    <m/>
    <m/>
    <m/>
    <m/>
    <m/>
    <m/>
    <m/>
    <m/>
    <m/>
    <m/>
    <m/>
    <m/>
    <m/>
    <m/>
    <m/>
    <m/>
    <m/>
    <m/>
  </r>
  <r>
    <m/>
    <s v="V200040"/>
    <s v="2024-0021"/>
    <x v="118"/>
    <n v="3"/>
    <s v="Batch"/>
    <m/>
    <m/>
    <x v="42"/>
    <s v="POL"/>
    <s v="East EU"/>
    <x v="0"/>
    <x v="0"/>
    <n v="30"/>
    <m/>
    <m/>
    <n v="0"/>
    <n v="30"/>
    <n v="0"/>
    <n v="30"/>
    <x v="2"/>
    <m/>
    <m/>
    <m/>
    <x v="5"/>
    <s v="No automatic prolongation"/>
    <m/>
    <m/>
    <d v="2024-11-13T00:00:00"/>
    <d v="2028-11-12T00:00:00"/>
    <m/>
    <x v="113"/>
    <m/>
    <m/>
    <m/>
    <m/>
    <s v="n.a."/>
    <m/>
    <m/>
    <n v="0"/>
    <n v="0"/>
    <m/>
    <m/>
    <n v="0"/>
    <m/>
    <m/>
    <m/>
    <m/>
    <m/>
    <m/>
    <m/>
    <m/>
    <s v="B"/>
    <n v="85"/>
    <n v="1.4"/>
    <s v="CHE"/>
    <s v="Not required"/>
    <s v="N"/>
    <s v="N"/>
    <m/>
    <m/>
    <m/>
    <m/>
    <m/>
    <n v="140000"/>
    <s v="Y"/>
    <d v="2026-11-13T00:00:00"/>
    <s v="Euro"/>
    <n v="28.7"/>
    <n v="-8.9"/>
    <n v="0"/>
    <m/>
    <n v="0"/>
    <n v="19.8"/>
    <n v="0"/>
    <n v="0"/>
    <n v="0"/>
    <n v="0.03"/>
    <n v="7.35"/>
    <n v="-8.9"/>
    <n v="-1.550000000000001"/>
    <n v="0"/>
    <n v="0"/>
    <n v="0"/>
    <n v="21.35"/>
    <s v="0.00"/>
    <n v="21.35"/>
    <n v="1"/>
    <n v="0"/>
    <n v="21.35"/>
    <n v="20.06"/>
    <n v="4200000"/>
    <n v="420000"/>
    <s v="N"/>
    <n v="0"/>
    <n v="216216"/>
  </r>
  <r>
    <m/>
    <s v="V200040"/>
    <s v="2024-0021"/>
    <x v="118"/>
    <n v="3"/>
    <s v="Wagon"/>
    <n v="62"/>
    <s v="37 80 4564 172-7"/>
    <x v="42"/>
    <m/>
    <m/>
    <x v="0"/>
    <x v="0"/>
    <n v="1"/>
    <m/>
    <m/>
    <m/>
    <n v="1"/>
    <n v="0"/>
    <n v="1"/>
    <x v="1"/>
    <n v="0"/>
    <d v="1899-12-30T00:00:00"/>
    <d v="1899-12-30T00:00:00"/>
    <x v="5"/>
    <m/>
    <m/>
    <m/>
    <d v="2024-11-13T00:00:00"/>
    <d v="2028-11-12T00:00:00"/>
    <n v="1587"/>
    <x v="113"/>
    <m/>
    <m/>
    <m/>
    <m/>
    <s v="n.a."/>
    <m/>
    <m/>
    <n v="0"/>
    <n v="0"/>
    <m/>
    <d v="2028-11-12T00:00:00"/>
    <m/>
    <m/>
    <m/>
    <m/>
    <m/>
    <m/>
    <m/>
    <m/>
    <m/>
    <m/>
    <m/>
    <m/>
    <m/>
    <m/>
    <m/>
    <m/>
    <m/>
    <m/>
    <m/>
    <d v="2028-06-12T00:00:00"/>
    <m/>
    <n v="140000"/>
    <m/>
    <m/>
    <s v="Euro"/>
    <n v="28.7"/>
    <m/>
    <m/>
    <m/>
    <m/>
    <n v="20.8"/>
    <m/>
    <m/>
    <m/>
    <m/>
    <m/>
    <m/>
    <m/>
    <m/>
    <m/>
    <m/>
    <m/>
    <m/>
    <m/>
    <m/>
    <m/>
    <m/>
    <m/>
    <m/>
    <m/>
    <m/>
    <m/>
    <m/>
  </r>
  <r>
    <m/>
    <s v="V200040"/>
    <s v="2024-0021"/>
    <x v="118"/>
    <n v="3"/>
    <s v="Wagon"/>
    <n v="63"/>
    <s v="37 80 4564 184-2"/>
    <x v="42"/>
    <m/>
    <m/>
    <x v="0"/>
    <x v="0"/>
    <n v="1"/>
    <m/>
    <m/>
    <m/>
    <n v="1"/>
    <n v="0"/>
    <n v="1"/>
    <x v="1"/>
    <n v="0"/>
    <d v="1899-12-30T00:00:00"/>
    <d v="1899-12-30T00:00:00"/>
    <x v="5"/>
    <m/>
    <m/>
    <m/>
    <d v="2024-11-13T00:00:00"/>
    <d v="2028-11-12T00:00:00"/>
    <n v="1587"/>
    <x v="113"/>
    <m/>
    <m/>
    <m/>
    <m/>
    <s v="n.a."/>
    <m/>
    <m/>
    <n v="0"/>
    <n v="0"/>
    <m/>
    <d v="2028-11-12T00:00:00"/>
    <m/>
    <m/>
    <m/>
    <m/>
    <m/>
    <m/>
    <m/>
    <m/>
    <m/>
    <m/>
    <m/>
    <m/>
    <m/>
    <m/>
    <m/>
    <m/>
    <m/>
    <m/>
    <m/>
    <d v="2028-06-12T00:00:00"/>
    <m/>
    <n v="140000"/>
    <m/>
    <m/>
    <s v="Euro"/>
    <n v="28.7"/>
    <m/>
    <m/>
    <m/>
    <m/>
    <n v="20.8"/>
    <m/>
    <m/>
    <m/>
    <m/>
    <m/>
    <m/>
    <m/>
    <m/>
    <m/>
    <m/>
    <m/>
    <m/>
    <m/>
    <m/>
    <m/>
    <m/>
    <m/>
    <m/>
    <m/>
    <m/>
    <m/>
    <m/>
  </r>
  <r>
    <m/>
    <s v="V200040"/>
    <s v="2024-0021"/>
    <x v="118"/>
    <n v="3"/>
    <s v="Wagon"/>
    <n v="64"/>
    <s v="37 80 4564 196-6"/>
    <x v="42"/>
    <m/>
    <m/>
    <x v="0"/>
    <x v="0"/>
    <n v="1"/>
    <m/>
    <m/>
    <m/>
    <n v="1"/>
    <n v="0"/>
    <n v="1"/>
    <x v="1"/>
    <n v="0"/>
    <d v="1899-12-30T00:00:00"/>
    <d v="1899-12-30T00:00:00"/>
    <x v="5"/>
    <m/>
    <m/>
    <m/>
    <d v="2024-11-13T00:00:00"/>
    <d v="2028-11-12T00:00:00"/>
    <n v="1587"/>
    <x v="113"/>
    <m/>
    <m/>
    <m/>
    <m/>
    <s v="n.a."/>
    <m/>
    <m/>
    <n v="0"/>
    <n v="0"/>
    <m/>
    <d v="2028-11-12T00:00:00"/>
    <m/>
    <m/>
    <m/>
    <m/>
    <m/>
    <m/>
    <m/>
    <m/>
    <m/>
    <m/>
    <m/>
    <m/>
    <m/>
    <m/>
    <m/>
    <m/>
    <m/>
    <m/>
    <m/>
    <d v="2028-06-12T00:00:00"/>
    <m/>
    <n v="140000"/>
    <m/>
    <m/>
    <s v="Euro"/>
    <n v="28.7"/>
    <m/>
    <m/>
    <m/>
    <m/>
    <n v="20.8"/>
    <m/>
    <m/>
    <m/>
    <m/>
    <m/>
    <m/>
    <m/>
    <m/>
    <m/>
    <m/>
    <m/>
    <m/>
    <m/>
    <m/>
    <m/>
    <m/>
    <m/>
    <m/>
    <m/>
    <m/>
    <m/>
    <m/>
  </r>
  <r>
    <m/>
    <s v="V200040"/>
    <s v="2024-0021"/>
    <x v="118"/>
    <n v="3"/>
    <s v="Wagon"/>
    <n v="65"/>
    <s v="37 80 4564 198-2"/>
    <x v="42"/>
    <m/>
    <m/>
    <x v="0"/>
    <x v="0"/>
    <n v="1"/>
    <m/>
    <m/>
    <m/>
    <n v="1"/>
    <n v="0"/>
    <n v="1"/>
    <x v="1"/>
    <n v="0"/>
    <d v="1899-12-30T00:00:00"/>
    <d v="1899-12-30T00:00:00"/>
    <x v="5"/>
    <m/>
    <m/>
    <m/>
    <d v="2024-11-13T00:00:00"/>
    <d v="2028-11-12T00:00:00"/>
    <n v="1587"/>
    <x v="113"/>
    <m/>
    <m/>
    <m/>
    <m/>
    <s v="n.a."/>
    <m/>
    <m/>
    <n v="0"/>
    <n v="0"/>
    <m/>
    <d v="2028-11-12T00:00:00"/>
    <m/>
    <m/>
    <m/>
    <m/>
    <m/>
    <m/>
    <m/>
    <m/>
    <m/>
    <m/>
    <m/>
    <m/>
    <m/>
    <m/>
    <m/>
    <m/>
    <m/>
    <m/>
    <m/>
    <d v="2028-06-12T00:00:00"/>
    <m/>
    <n v="140000"/>
    <m/>
    <m/>
    <s v="Euro"/>
    <n v="28.7"/>
    <m/>
    <m/>
    <m/>
    <m/>
    <n v="20.8"/>
    <m/>
    <m/>
    <m/>
    <m/>
    <m/>
    <m/>
    <m/>
    <m/>
    <m/>
    <m/>
    <m/>
    <m/>
    <m/>
    <m/>
    <m/>
    <m/>
    <m/>
    <m/>
    <m/>
    <m/>
    <m/>
    <m/>
  </r>
  <r>
    <m/>
    <s v="V200040"/>
    <s v="2024-0021"/>
    <x v="118"/>
    <n v="3"/>
    <s v="Wagon"/>
    <n v="66"/>
    <s v="37 80 4564 202-2"/>
    <x v="42"/>
    <m/>
    <m/>
    <x v="0"/>
    <x v="0"/>
    <n v="1"/>
    <m/>
    <m/>
    <m/>
    <n v="1"/>
    <n v="0"/>
    <n v="1"/>
    <x v="1"/>
    <n v="0"/>
    <d v="1899-12-30T00:00:00"/>
    <d v="1899-12-30T00:00:00"/>
    <x v="5"/>
    <m/>
    <m/>
    <m/>
    <d v="2024-11-13T00:00:00"/>
    <d v="2028-11-12T00:00:00"/>
    <n v="1587"/>
    <x v="113"/>
    <m/>
    <m/>
    <m/>
    <m/>
    <s v="n.a."/>
    <m/>
    <m/>
    <n v="0"/>
    <n v="0"/>
    <m/>
    <d v="2028-11-12T00:00:00"/>
    <m/>
    <m/>
    <m/>
    <m/>
    <m/>
    <m/>
    <m/>
    <m/>
    <m/>
    <m/>
    <m/>
    <m/>
    <m/>
    <m/>
    <m/>
    <m/>
    <m/>
    <m/>
    <m/>
    <d v="2028-06-12T00:00:00"/>
    <m/>
    <n v="140000"/>
    <m/>
    <m/>
    <s v="Euro"/>
    <n v="28.7"/>
    <m/>
    <m/>
    <m/>
    <m/>
    <n v="20.8"/>
    <m/>
    <m/>
    <m/>
    <m/>
    <m/>
    <m/>
    <m/>
    <m/>
    <m/>
    <m/>
    <m/>
    <m/>
    <m/>
    <m/>
    <m/>
    <m/>
    <m/>
    <m/>
    <m/>
    <m/>
    <m/>
    <m/>
  </r>
  <r>
    <m/>
    <s v="V200040"/>
    <s v="2024-0021"/>
    <x v="118"/>
    <n v="3"/>
    <s v="Wagon"/>
    <n v="67"/>
    <s v="37 80 4564 209-7"/>
    <x v="42"/>
    <m/>
    <m/>
    <x v="0"/>
    <x v="0"/>
    <n v="1"/>
    <m/>
    <m/>
    <m/>
    <n v="1"/>
    <n v="0"/>
    <n v="1"/>
    <x v="1"/>
    <n v="0"/>
    <d v="1899-12-30T00:00:00"/>
    <d v="1899-12-30T00:00:00"/>
    <x v="5"/>
    <m/>
    <m/>
    <m/>
    <d v="2024-11-13T00:00:00"/>
    <d v="2028-11-12T00:00:00"/>
    <n v="1587"/>
    <x v="113"/>
    <m/>
    <m/>
    <m/>
    <m/>
    <s v="n.a."/>
    <m/>
    <m/>
    <n v="0"/>
    <n v="0"/>
    <m/>
    <d v="2028-11-12T00:00:00"/>
    <m/>
    <m/>
    <m/>
    <m/>
    <m/>
    <m/>
    <m/>
    <m/>
    <m/>
    <m/>
    <m/>
    <m/>
    <m/>
    <m/>
    <m/>
    <m/>
    <m/>
    <m/>
    <m/>
    <d v="2028-06-12T00:00:00"/>
    <m/>
    <n v="140000"/>
    <m/>
    <m/>
    <s v="Euro"/>
    <n v="28.7"/>
    <m/>
    <m/>
    <m/>
    <m/>
    <n v="20.8"/>
    <m/>
    <m/>
    <m/>
    <m/>
    <m/>
    <m/>
    <m/>
    <m/>
    <m/>
    <m/>
    <m/>
    <m/>
    <m/>
    <m/>
    <m/>
    <m/>
    <m/>
    <m/>
    <m/>
    <m/>
    <m/>
    <m/>
  </r>
  <r>
    <m/>
    <s v="V200040"/>
    <s v="2024-0021"/>
    <x v="118"/>
    <n v="3"/>
    <s v="Wagon"/>
    <n v="68"/>
    <s v="37 80 4564 210-5"/>
    <x v="42"/>
    <m/>
    <m/>
    <x v="0"/>
    <x v="0"/>
    <n v="1"/>
    <m/>
    <m/>
    <m/>
    <n v="1"/>
    <n v="0"/>
    <n v="1"/>
    <x v="1"/>
    <n v="0"/>
    <d v="1899-12-30T00:00:00"/>
    <d v="1899-12-30T00:00:00"/>
    <x v="5"/>
    <m/>
    <m/>
    <m/>
    <d v="2024-11-13T00:00:00"/>
    <d v="2028-11-12T00:00:00"/>
    <n v="1587"/>
    <x v="113"/>
    <m/>
    <m/>
    <m/>
    <m/>
    <s v="n.a."/>
    <m/>
    <m/>
    <n v="0"/>
    <n v="0"/>
    <m/>
    <d v="2028-11-12T00:00:00"/>
    <m/>
    <m/>
    <m/>
    <m/>
    <m/>
    <m/>
    <m/>
    <m/>
    <m/>
    <m/>
    <m/>
    <m/>
    <m/>
    <m/>
    <m/>
    <m/>
    <m/>
    <m/>
    <m/>
    <d v="2028-06-12T00:00:00"/>
    <m/>
    <n v="140000"/>
    <m/>
    <m/>
    <s v="Euro"/>
    <n v="28.7"/>
    <m/>
    <m/>
    <m/>
    <m/>
    <n v="20.8"/>
    <m/>
    <m/>
    <m/>
    <m/>
    <m/>
    <m/>
    <m/>
    <m/>
    <m/>
    <m/>
    <m/>
    <m/>
    <m/>
    <m/>
    <m/>
    <m/>
    <m/>
    <m/>
    <m/>
    <m/>
    <m/>
    <m/>
  </r>
  <r>
    <m/>
    <s v="V200040"/>
    <s v="2024-0021"/>
    <x v="118"/>
    <n v="3"/>
    <s v="Wagon"/>
    <n v="69"/>
    <s v="37 80 4564 214-7"/>
    <x v="42"/>
    <m/>
    <m/>
    <x v="0"/>
    <x v="0"/>
    <n v="1"/>
    <m/>
    <m/>
    <m/>
    <n v="1"/>
    <n v="0"/>
    <n v="1"/>
    <x v="1"/>
    <n v="0"/>
    <d v="1899-12-30T00:00:00"/>
    <d v="1899-12-30T00:00:00"/>
    <x v="5"/>
    <m/>
    <m/>
    <m/>
    <d v="2024-11-13T00:00:00"/>
    <d v="2028-11-12T00:00:00"/>
    <n v="1587"/>
    <x v="113"/>
    <m/>
    <m/>
    <m/>
    <m/>
    <s v="n.a."/>
    <m/>
    <m/>
    <n v="0"/>
    <n v="0"/>
    <m/>
    <d v="2028-11-12T00:00:00"/>
    <m/>
    <m/>
    <m/>
    <m/>
    <m/>
    <m/>
    <m/>
    <m/>
    <m/>
    <m/>
    <m/>
    <m/>
    <m/>
    <m/>
    <m/>
    <m/>
    <m/>
    <m/>
    <m/>
    <d v="2028-06-12T00:00:00"/>
    <m/>
    <n v="140000"/>
    <m/>
    <m/>
    <s v="Euro"/>
    <n v="28.7"/>
    <m/>
    <m/>
    <m/>
    <m/>
    <n v="20.8"/>
    <m/>
    <m/>
    <m/>
    <m/>
    <m/>
    <m/>
    <m/>
    <m/>
    <m/>
    <m/>
    <m/>
    <m/>
    <m/>
    <m/>
    <m/>
    <m/>
    <m/>
    <m/>
    <m/>
    <m/>
    <m/>
    <m/>
  </r>
  <r>
    <m/>
    <s v="V200040"/>
    <s v="2024-0021"/>
    <x v="118"/>
    <n v="3"/>
    <s v="Wagon"/>
    <n v="70"/>
    <s v="37 80 4564 220-4"/>
    <x v="42"/>
    <m/>
    <m/>
    <x v="0"/>
    <x v="0"/>
    <n v="1"/>
    <m/>
    <m/>
    <m/>
    <n v="1"/>
    <n v="0"/>
    <n v="1"/>
    <x v="1"/>
    <n v="0"/>
    <d v="1899-12-30T00:00:00"/>
    <d v="1899-12-30T00:00:00"/>
    <x v="5"/>
    <m/>
    <m/>
    <m/>
    <d v="2024-11-13T00:00:00"/>
    <d v="2028-11-12T00:00:00"/>
    <n v="1587"/>
    <x v="113"/>
    <m/>
    <m/>
    <m/>
    <m/>
    <s v="n.a."/>
    <m/>
    <m/>
    <n v="0"/>
    <n v="0"/>
    <m/>
    <d v="2028-11-12T00:00:00"/>
    <m/>
    <m/>
    <m/>
    <m/>
    <m/>
    <m/>
    <m/>
    <m/>
    <m/>
    <m/>
    <m/>
    <m/>
    <m/>
    <m/>
    <m/>
    <m/>
    <m/>
    <m/>
    <m/>
    <d v="2028-06-12T00:00:00"/>
    <m/>
    <n v="140000"/>
    <m/>
    <m/>
    <s v="Euro"/>
    <n v="28.7"/>
    <m/>
    <m/>
    <m/>
    <m/>
    <n v="20.8"/>
    <m/>
    <m/>
    <m/>
    <m/>
    <m/>
    <m/>
    <m/>
    <m/>
    <m/>
    <m/>
    <m/>
    <m/>
    <m/>
    <m/>
    <m/>
    <m/>
    <m/>
    <m/>
    <m/>
    <m/>
    <m/>
    <m/>
  </r>
  <r>
    <m/>
    <s v="V200040"/>
    <s v="2024-0021"/>
    <x v="118"/>
    <n v="3"/>
    <s v="Wagon"/>
    <n v="71"/>
    <s v="37 80 4564 224-6"/>
    <x v="42"/>
    <m/>
    <m/>
    <x v="0"/>
    <x v="0"/>
    <n v="1"/>
    <m/>
    <m/>
    <m/>
    <n v="1"/>
    <n v="0"/>
    <n v="1"/>
    <x v="1"/>
    <n v="0"/>
    <d v="1899-12-30T00:00:00"/>
    <d v="1899-12-30T00:00:00"/>
    <x v="5"/>
    <m/>
    <m/>
    <m/>
    <d v="2024-11-13T00:00:00"/>
    <d v="2028-11-12T00:00:00"/>
    <n v="1587"/>
    <x v="113"/>
    <m/>
    <m/>
    <m/>
    <m/>
    <s v="n.a."/>
    <m/>
    <m/>
    <n v="0"/>
    <n v="0"/>
    <m/>
    <d v="2028-11-12T00:00:00"/>
    <m/>
    <m/>
    <m/>
    <m/>
    <m/>
    <m/>
    <m/>
    <m/>
    <m/>
    <m/>
    <m/>
    <m/>
    <m/>
    <m/>
    <m/>
    <m/>
    <m/>
    <m/>
    <m/>
    <d v="2028-06-12T00:00:00"/>
    <m/>
    <n v="140000"/>
    <m/>
    <m/>
    <s v="Euro"/>
    <n v="28.7"/>
    <m/>
    <m/>
    <m/>
    <m/>
    <n v="20.8"/>
    <m/>
    <m/>
    <m/>
    <m/>
    <m/>
    <m/>
    <m/>
    <m/>
    <m/>
    <m/>
    <m/>
    <m/>
    <m/>
    <m/>
    <m/>
    <m/>
    <m/>
    <m/>
    <m/>
    <m/>
    <m/>
    <m/>
  </r>
  <r>
    <m/>
    <s v="V200040"/>
    <s v="2024-0021"/>
    <x v="118"/>
    <n v="3"/>
    <s v="Wagon"/>
    <n v="72"/>
    <s v="37 80 4564 238-6"/>
    <x v="42"/>
    <m/>
    <m/>
    <x v="0"/>
    <x v="0"/>
    <n v="1"/>
    <m/>
    <m/>
    <m/>
    <n v="1"/>
    <n v="0"/>
    <n v="1"/>
    <x v="1"/>
    <n v="0"/>
    <d v="1899-12-30T00:00:00"/>
    <d v="1899-12-30T00:00:00"/>
    <x v="5"/>
    <m/>
    <m/>
    <m/>
    <d v="2024-11-13T00:00:00"/>
    <d v="2028-11-12T00:00:00"/>
    <n v="1587"/>
    <x v="113"/>
    <m/>
    <m/>
    <m/>
    <m/>
    <s v="n.a."/>
    <m/>
    <m/>
    <n v="0"/>
    <n v="0"/>
    <m/>
    <d v="2028-11-12T00:00:00"/>
    <m/>
    <m/>
    <m/>
    <m/>
    <m/>
    <m/>
    <m/>
    <m/>
    <m/>
    <m/>
    <m/>
    <m/>
    <m/>
    <m/>
    <m/>
    <m/>
    <m/>
    <m/>
    <m/>
    <d v="2028-06-12T00:00:00"/>
    <m/>
    <n v="140000"/>
    <m/>
    <m/>
    <s v="Euro"/>
    <n v="28.7"/>
    <m/>
    <m/>
    <m/>
    <m/>
    <n v="20.8"/>
    <m/>
    <m/>
    <m/>
    <m/>
    <m/>
    <m/>
    <m/>
    <m/>
    <m/>
    <m/>
    <m/>
    <m/>
    <m/>
    <m/>
    <m/>
    <m/>
    <m/>
    <m/>
    <m/>
    <m/>
    <m/>
    <m/>
  </r>
  <r>
    <m/>
    <s v="V200040"/>
    <s v="2024-0021"/>
    <x v="118"/>
    <n v="3"/>
    <s v="Wagon"/>
    <n v="73"/>
    <s v="37 80 4564 244-4"/>
    <x v="42"/>
    <m/>
    <m/>
    <x v="0"/>
    <x v="0"/>
    <n v="1"/>
    <m/>
    <m/>
    <m/>
    <n v="1"/>
    <n v="0"/>
    <n v="1"/>
    <x v="1"/>
    <n v="0"/>
    <d v="1899-12-30T00:00:00"/>
    <d v="1899-12-30T00:00:00"/>
    <x v="5"/>
    <m/>
    <m/>
    <m/>
    <d v="2024-11-13T00:00:00"/>
    <d v="2028-11-12T00:00:00"/>
    <n v="1587"/>
    <x v="113"/>
    <m/>
    <m/>
    <m/>
    <m/>
    <s v="n.a."/>
    <m/>
    <m/>
    <n v="0"/>
    <n v="0"/>
    <m/>
    <d v="2028-11-12T00:00:00"/>
    <m/>
    <m/>
    <m/>
    <m/>
    <m/>
    <m/>
    <m/>
    <m/>
    <m/>
    <m/>
    <m/>
    <m/>
    <m/>
    <m/>
    <m/>
    <m/>
    <m/>
    <m/>
    <m/>
    <d v="2028-06-12T00:00:00"/>
    <m/>
    <n v="140000"/>
    <m/>
    <m/>
    <s v="Euro"/>
    <n v="28.7"/>
    <m/>
    <m/>
    <m/>
    <m/>
    <n v="20.8"/>
    <m/>
    <m/>
    <m/>
    <m/>
    <m/>
    <m/>
    <m/>
    <m/>
    <m/>
    <m/>
    <m/>
    <m/>
    <m/>
    <m/>
    <m/>
    <m/>
    <m/>
    <m/>
    <m/>
    <m/>
    <m/>
    <m/>
  </r>
  <r>
    <m/>
    <s v="V200040"/>
    <s v="2024-0021"/>
    <x v="118"/>
    <n v="3"/>
    <s v="Wagon"/>
    <n v="74"/>
    <s v="37 80 4564 258-4"/>
    <x v="42"/>
    <m/>
    <m/>
    <x v="0"/>
    <x v="0"/>
    <n v="1"/>
    <m/>
    <m/>
    <m/>
    <n v="1"/>
    <n v="0"/>
    <n v="1"/>
    <x v="1"/>
    <n v="0"/>
    <d v="1899-12-30T00:00:00"/>
    <d v="1899-12-30T00:00:00"/>
    <x v="5"/>
    <m/>
    <m/>
    <m/>
    <d v="2024-11-13T00:00:00"/>
    <d v="2028-11-12T00:00:00"/>
    <n v="1587"/>
    <x v="113"/>
    <m/>
    <m/>
    <m/>
    <m/>
    <s v="n.a."/>
    <m/>
    <m/>
    <n v="0"/>
    <n v="0"/>
    <m/>
    <d v="2028-11-12T00:00:00"/>
    <m/>
    <m/>
    <m/>
    <m/>
    <m/>
    <m/>
    <m/>
    <m/>
    <m/>
    <m/>
    <m/>
    <m/>
    <m/>
    <m/>
    <m/>
    <m/>
    <m/>
    <m/>
    <m/>
    <d v="2028-06-12T00:00:00"/>
    <m/>
    <n v="140000"/>
    <m/>
    <m/>
    <s v="Euro"/>
    <n v="28.7"/>
    <m/>
    <m/>
    <m/>
    <m/>
    <n v="20.8"/>
    <m/>
    <m/>
    <m/>
    <m/>
    <m/>
    <m/>
    <m/>
    <m/>
    <m/>
    <m/>
    <m/>
    <m/>
    <m/>
    <m/>
    <m/>
    <m/>
    <m/>
    <m/>
    <m/>
    <m/>
    <m/>
    <m/>
  </r>
  <r>
    <m/>
    <s v="V200040"/>
    <s v="2024-0021"/>
    <x v="118"/>
    <n v="3"/>
    <s v="Wagon"/>
    <n v="75"/>
    <s v="37 80 4564 272-5"/>
    <x v="42"/>
    <m/>
    <m/>
    <x v="0"/>
    <x v="0"/>
    <n v="1"/>
    <m/>
    <m/>
    <m/>
    <n v="1"/>
    <n v="0"/>
    <n v="1"/>
    <x v="1"/>
    <n v="0"/>
    <d v="1899-12-30T00:00:00"/>
    <d v="1899-12-30T00:00:00"/>
    <x v="5"/>
    <m/>
    <m/>
    <m/>
    <d v="2024-11-13T00:00:00"/>
    <d v="2028-11-12T00:00:00"/>
    <n v="1587"/>
    <x v="113"/>
    <m/>
    <m/>
    <m/>
    <m/>
    <s v="n.a."/>
    <m/>
    <m/>
    <n v="0"/>
    <n v="0"/>
    <m/>
    <d v="2028-11-12T00:00:00"/>
    <m/>
    <m/>
    <m/>
    <m/>
    <m/>
    <m/>
    <m/>
    <m/>
    <m/>
    <m/>
    <m/>
    <m/>
    <m/>
    <m/>
    <m/>
    <m/>
    <m/>
    <m/>
    <m/>
    <d v="2028-06-12T00:00:00"/>
    <m/>
    <n v="140000"/>
    <m/>
    <m/>
    <s v="Euro"/>
    <n v="28.7"/>
    <m/>
    <m/>
    <m/>
    <m/>
    <n v="20.8"/>
    <m/>
    <m/>
    <m/>
    <m/>
    <m/>
    <m/>
    <m/>
    <m/>
    <m/>
    <m/>
    <m/>
    <m/>
    <m/>
    <m/>
    <m/>
    <m/>
    <m/>
    <m/>
    <m/>
    <m/>
    <m/>
    <m/>
  </r>
  <r>
    <m/>
    <s v="V200040"/>
    <s v="2024-0021"/>
    <x v="118"/>
    <n v="3"/>
    <s v="Wagon"/>
    <n v="76"/>
    <s v="37 80 4564 278-2"/>
    <x v="42"/>
    <m/>
    <m/>
    <x v="0"/>
    <x v="0"/>
    <n v="1"/>
    <m/>
    <m/>
    <m/>
    <n v="1"/>
    <n v="0"/>
    <n v="1"/>
    <x v="1"/>
    <n v="0"/>
    <d v="1899-12-30T00:00:00"/>
    <d v="1899-12-30T00:00:00"/>
    <x v="5"/>
    <m/>
    <m/>
    <m/>
    <d v="2024-11-13T00:00:00"/>
    <d v="2028-11-12T00:00:00"/>
    <n v="1587"/>
    <x v="113"/>
    <m/>
    <m/>
    <m/>
    <m/>
    <s v="n.a."/>
    <m/>
    <m/>
    <n v="0"/>
    <n v="0"/>
    <m/>
    <d v="2028-11-12T00:00:00"/>
    <m/>
    <m/>
    <m/>
    <m/>
    <m/>
    <m/>
    <m/>
    <m/>
    <m/>
    <m/>
    <m/>
    <m/>
    <m/>
    <m/>
    <m/>
    <m/>
    <m/>
    <m/>
    <m/>
    <d v="2028-06-12T00:00:00"/>
    <m/>
    <n v="140000"/>
    <m/>
    <m/>
    <s v="Euro"/>
    <n v="28.7"/>
    <m/>
    <m/>
    <m/>
    <m/>
    <n v="20.8"/>
    <m/>
    <m/>
    <m/>
    <m/>
    <m/>
    <m/>
    <m/>
    <m/>
    <m/>
    <m/>
    <m/>
    <m/>
    <m/>
    <m/>
    <m/>
    <m/>
    <m/>
    <m/>
    <m/>
    <m/>
    <m/>
    <m/>
  </r>
  <r>
    <m/>
    <s v="V200040"/>
    <s v="2024-0021"/>
    <x v="118"/>
    <n v="3"/>
    <s v="Wagon"/>
    <n v="77"/>
    <s v="37 80 4564 285-7"/>
    <x v="42"/>
    <m/>
    <m/>
    <x v="0"/>
    <x v="0"/>
    <n v="1"/>
    <m/>
    <m/>
    <m/>
    <n v="1"/>
    <n v="0"/>
    <n v="1"/>
    <x v="1"/>
    <n v="0"/>
    <d v="1899-12-30T00:00:00"/>
    <d v="1899-12-30T00:00:00"/>
    <x v="5"/>
    <m/>
    <m/>
    <m/>
    <d v="2024-11-13T00:00:00"/>
    <d v="2028-11-12T00:00:00"/>
    <n v="1587"/>
    <x v="113"/>
    <m/>
    <m/>
    <m/>
    <m/>
    <s v="n.a."/>
    <m/>
    <m/>
    <n v="0"/>
    <n v="0"/>
    <m/>
    <d v="2028-11-12T00:00:00"/>
    <m/>
    <m/>
    <m/>
    <m/>
    <m/>
    <m/>
    <m/>
    <m/>
    <m/>
    <m/>
    <m/>
    <m/>
    <m/>
    <m/>
    <m/>
    <m/>
    <m/>
    <m/>
    <m/>
    <d v="2028-06-12T00:00:00"/>
    <m/>
    <n v="140000"/>
    <m/>
    <m/>
    <s v="Euro"/>
    <n v="28.7"/>
    <m/>
    <m/>
    <m/>
    <m/>
    <n v="20.8"/>
    <m/>
    <m/>
    <m/>
    <m/>
    <m/>
    <m/>
    <m/>
    <m/>
    <m/>
    <m/>
    <m/>
    <m/>
    <m/>
    <m/>
    <m/>
    <m/>
    <m/>
    <m/>
    <m/>
    <m/>
    <m/>
    <m/>
  </r>
  <r>
    <m/>
    <s v="V200040"/>
    <s v="2024-0021"/>
    <x v="118"/>
    <n v="3"/>
    <s v="Wagon"/>
    <n v="78"/>
    <s v="37 80 4564 300-4"/>
    <x v="42"/>
    <m/>
    <m/>
    <x v="0"/>
    <x v="0"/>
    <n v="1"/>
    <m/>
    <m/>
    <m/>
    <n v="1"/>
    <n v="0"/>
    <n v="1"/>
    <x v="1"/>
    <n v="0"/>
    <d v="1899-12-30T00:00:00"/>
    <d v="1899-12-30T00:00:00"/>
    <x v="5"/>
    <m/>
    <m/>
    <m/>
    <d v="2024-11-13T00:00:00"/>
    <d v="2028-11-12T00:00:00"/>
    <n v="1587"/>
    <x v="113"/>
    <m/>
    <m/>
    <m/>
    <m/>
    <s v="n.a."/>
    <m/>
    <m/>
    <n v="0"/>
    <n v="0"/>
    <m/>
    <d v="2028-11-12T00:00:00"/>
    <m/>
    <m/>
    <m/>
    <m/>
    <m/>
    <m/>
    <m/>
    <m/>
    <m/>
    <m/>
    <m/>
    <m/>
    <m/>
    <m/>
    <m/>
    <m/>
    <m/>
    <m/>
    <m/>
    <d v="2028-06-12T00:00:00"/>
    <m/>
    <n v="140000"/>
    <m/>
    <m/>
    <s v="Euro"/>
    <n v="28.7"/>
    <m/>
    <m/>
    <m/>
    <m/>
    <n v="20.8"/>
    <m/>
    <m/>
    <m/>
    <m/>
    <m/>
    <m/>
    <m/>
    <m/>
    <m/>
    <m/>
    <m/>
    <m/>
    <m/>
    <m/>
    <m/>
    <m/>
    <m/>
    <m/>
    <m/>
    <m/>
    <m/>
    <m/>
  </r>
  <r>
    <m/>
    <s v="V200040"/>
    <s v="2024-0021"/>
    <x v="118"/>
    <n v="3"/>
    <s v="Wagon"/>
    <n v="79"/>
    <s v="37 80 4564 304-6"/>
    <x v="42"/>
    <m/>
    <m/>
    <x v="0"/>
    <x v="0"/>
    <n v="1"/>
    <m/>
    <m/>
    <m/>
    <n v="1"/>
    <n v="0"/>
    <n v="1"/>
    <x v="1"/>
    <n v="0"/>
    <d v="1899-12-30T00:00:00"/>
    <d v="1899-12-30T00:00:00"/>
    <x v="5"/>
    <m/>
    <m/>
    <m/>
    <d v="2024-11-13T00:00:00"/>
    <d v="2028-11-12T00:00:00"/>
    <n v="1587"/>
    <x v="113"/>
    <m/>
    <m/>
    <m/>
    <m/>
    <s v="n.a."/>
    <m/>
    <m/>
    <n v="0"/>
    <n v="0"/>
    <m/>
    <d v="2028-11-12T00:00:00"/>
    <m/>
    <m/>
    <m/>
    <m/>
    <m/>
    <m/>
    <m/>
    <m/>
    <m/>
    <m/>
    <m/>
    <m/>
    <m/>
    <m/>
    <m/>
    <m/>
    <m/>
    <m/>
    <m/>
    <d v="2028-06-12T00:00:00"/>
    <m/>
    <n v="140000"/>
    <m/>
    <m/>
    <s v="Euro"/>
    <n v="28.7"/>
    <m/>
    <m/>
    <m/>
    <m/>
    <n v="20.8"/>
    <m/>
    <m/>
    <m/>
    <m/>
    <m/>
    <m/>
    <m/>
    <m/>
    <m/>
    <m/>
    <m/>
    <m/>
    <m/>
    <m/>
    <m/>
    <m/>
    <m/>
    <m/>
    <m/>
    <m/>
    <m/>
    <m/>
  </r>
  <r>
    <m/>
    <s v="V200040"/>
    <s v="2024-0021"/>
    <x v="118"/>
    <n v="3"/>
    <s v="Wagon"/>
    <n v="80"/>
    <s v="37 80 4564 305-3"/>
    <x v="42"/>
    <m/>
    <m/>
    <x v="0"/>
    <x v="0"/>
    <n v="1"/>
    <m/>
    <m/>
    <m/>
    <n v="1"/>
    <n v="0"/>
    <n v="1"/>
    <x v="1"/>
    <n v="0"/>
    <d v="1899-12-30T00:00:00"/>
    <d v="1899-12-30T00:00:00"/>
    <x v="5"/>
    <m/>
    <m/>
    <m/>
    <d v="2024-11-13T00:00:00"/>
    <d v="2028-11-12T00:00:00"/>
    <n v="1587"/>
    <x v="113"/>
    <m/>
    <m/>
    <m/>
    <m/>
    <s v="n.a."/>
    <m/>
    <m/>
    <n v="0"/>
    <n v="0"/>
    <m/>
    <d v="2028-11-12T00:00:00"/>
    <m/>
    <m/>
    <m/>
    <m/>
    <m/>
    <m/>
    <m/>
    <m/>
    <m/>
    <m/>
    <m/>
    <m/>
    <m/>
    <m/>
    <m/>
    <m/>
    <m/>
    <m/>
    <m/>
    <d v="2028-06-12T00:00:00"/>
    <m/>
    <n v="140000"/>
    <m/>
    <m/>
    <s v="Euro"/>
    <n v="28.7"/>
    <m/>
    <m/>
    <m/>
    <m/>
    <n v="20.8"/>
    <m/>
    <m/>
    <m/>
    <m/>
    <m/>
    <m/>
    <m/>
    <m/>
    <m/>
    <m/>
    <m/>
    <m/>
    <m/>
    <m/>
    <m/>
    <m/>
    <m/>
    <m/>
    <m/>
    <m/>
    <m/>
    <m/>
  </r>
  <r>
    <m/>
    <s v="V200040"/>
    <s v="2024-0021"/>
    <x v="118"/>
    <n v="3"/>
    <s v="Wagon"/>
    <n v="81"/>
    <s v="37 80 4564 306-1"/>
    <x v="42"/>
    <m/>
    <m/>
    <x v="0"/>
    <x v="0"/>
    <n v="1"/>
    <m/>
    <m/>
    <m/>
    <n v="1"/>
    <n v="0"/>
    <n v="1"/>
    <x v="1"/>
    <n v="0"/>
    <d v="1899-12-30T00:00:00"/>
    <d v="1899-12-30T00:00:00"/>
    <x v="5"/>
    <m/>
    <m/>
    <m/>
    <d v="2024-11-13T00:00:00"/>
    <d v="2028-11-12T00:00:00"/>
    <n v="1587"/>
    <x v="113"/>
    <m/>
    <m/>
    <m/>
    <m/>
    <s v="n.a."/>
    <m/>
    <m/>
    <n v="0"/>
    <n v="0"/>
    <m/>
    <d v="2028-11-12T00:00:00"/>
    <m/>
    <m/>
    <m/>
    <m/>
    <m/>
    <m/>
    <m/>
    <m/>
    <m/>
    <m/>
    <m/>
    <m/>
    <m/>
    <m/>
    <m/>
    <m/>
    <m/>
    <m/>
    <m/>
    <d v="2028-06-12T00:00:00"/>
    <m/>
    <n v="140000"/>
    <m/>
    <m/>
    <s v="Euro"/>
    <n v="28.7"/>
    <m/>
    <m/>
    <m/>
    <m/>
    <n v="20.8"/>
    <m/>
    <m/>
    <m/>
    <m/>
    <m/>
    <m/>
    <m/>
    <m/>
    <m/>
    <m/>
    <m/>
    <m/>
    <m/>
    <m/>
    <m/>
    <m/>
    <m/>
    <m/>
    <m/>
    <m/>
    <m/>
    <m/>
  </r>
  <r>
    <m/>
    <s v="V200040"/>
    <s v="2024-0021"/>
    <x v="118"/>
    <n v="3"/>
    <s v="Wagon"/>
    <n v="82"/>
    <s v="37 80 4564 307-9"/>
    <x v="42"/>
    <m/>
    <m/>
    <x v="0"/>
    <x v="0"/>
    <n v="1"/>
    <m/>
    <m/>
    <m/>
    <n v="1"/>
    <n v="0"/>
    <n v="1"/>
    <x v="1"/>
    <n v="0"/>
    <d v="1899-12-30T00:00:00"/>
    <d v="1899-12-30T00:00:00"/>
    <x v="5"/>
    <m/>
    <m/>
    <m/>
    <d v="2024-11-13T00:00:00"/>
    <d v="2028-11-12T00:00:00"/>
    <n v="1587"/>
    <x v="113"/>
    <m/>
    <m/>
    <m/>
    <m/>
    <s v="n.a."/>
    <m/>
    <m/>
    <n v="0"/>
    <n v="0"/>
    <m/>
    <d v="2028-11-12T00:00:00"/>
    <m/>
    <m/>
    <m/>
    <m/>
    <m/>
    <m/>
    <m/>
    <m/>
    <m/>
    <m/>
    <m/>
    <m/>
    <m/>
    <m/>
    <m/>
    <m/>
    <m/>
    <m/>
    <m/>
    <d v="2028-06-12T00:00:00"/>
    <m/>
    <n v="140000"/>
    <m/>
    <m/>
    <s v="Euro"/>
    <n v="28.7"/>
    <m/>
    <m/>
    <m/>
    <m/>
    <n v="20.8"/>
    <m/>
    <m/>
    <m/>
    <m/>
    <m/>
    <m/>
    <m/>
    <m/>
    <m/>
    <m/>
    <m/>
    <m/>
    <m/>
    <m/>
    <m/>
    <m/>
    <m/>
    <m/>
    <m/>
    <m/>
    <m/>
    <m/>
  </r>
  <r>
    <m/>
    <s v="V200040"/>
    <s v="2024-0021"/>
    <x v="118"/>
    <n v="3"/>
    <s v="Wagon"/>
    <n v="83"/>
    <s v="37 80 4564 308-7"/>
    <x v="42"/>
    <m/>
    <m/>
    <x v="0"/>
    <x v="0"/>
    <n v="1"/>
    <m/>
    <m/>
    <m/>
    <n v="1"/>
    <n v="0"/>
    <n v="1"/>
    <x v="1"/>
    <n v="0"/>
    <d v="1899-12-30T00:00:00"/>
    <d v="1899-12-30T00:00:00"/>
    <x v="5"/>
    <m/>
    <m/>
    <m/>
    <d v="2024-11-13T00:00:00"/>
    <d v="2028-11-12T00:00:00"/>
    <n v="1587"/>
    <x v="113"/>
    <m/>
    <m/>
    <m/>
    <m/>
    <s v="n.a."/>
    <m/>
    <m/>
    <n v="0"/>
    <n v="0"/>
    <m/>
    <d v="2028-11-12T00:00:00"/>
    <m/>
    <m/>
    <m/>
    <m/>
    <m/>
    <m/>
    <m/>
    <m/>
    <m/>
    <m/>
    <m/>
    <m/>
    <m/>
    <m/>
    <m/>
    <m/>
    <m/>
    <m/>
    <m/>
    <d v="2028-06-12T00:00:00"/>
    <m/>
    <n v="140000"/>
    <m/>
    <m/>
    <s v="Euro"/>
    <n v="28.7"/>
    <m/>
    <m/>
    <m/>
    <m/>
    <n v="20.8"/>
    <m/>
    <m/>
    <m/>
    <m/>
    <m/>
    <m/>
    <m/>
    <m/>
    <m/>
    <m/>
    <m/>
    <m/>
    <m/>
    <m/>
    <m/>
    <m/>
    <m/>
    <m/>
    <m/>
    <m/>
    <m/>
    <m/>
  </r>
  <r>
    <m/>
    <s v="V200040"/>
    <s v="2024-0021"/>
    <x v="118"/>
    <n v="3"/>
    <s v="Wagon"/>
    <n v="84"/>
    <s v="37 80 4564 309-5"/>
    <x v="42"/>
    <m/>
    <m/>
    <x v="0"/>
    <x v="0"/>
    <n v="1"/>
    <m/>
    <m/>
    <m/>
    <n v="1"/>
    <n v="0"/>
    <n v="1"/>
    <x v="1"/>
    <n v="0"/>
    <d v="1899-12-30T00:00:00"/>
    <d v="1899-12-30T00:00:00"/>
    <x v="5"/>
    <m/>
    <m/>
    <m/>
    <d v="2024-11-13T00:00:00"/>
    <d v="2028-11-12T00:00:00"/>
    <n v="1587"/>
    <x v="113"/>
    <m/>
    <m/>
    <m/>
    <m/>
    <s v="n.a."/>
    <m/>
    <m/>
    <n v="0"/>
    <n v="0"/>
    <m/>
    <d v="2028-11-12T00:00:00"/>
    <m/>
    <m/>
    <m/>
    <m/>
    <m/>
    <m/>
    <m/>
    <m/>
    <m/>
    <m/>
    <m/>
    <m/>
    <m/>
    <m/>
    <m/>
    <m/>
    <m/>
    <m/>
    <m/>
    <d v="2028-06-12T00:00:00"/>
    <m/>
    <n v="140000"/>
    <m/>
    <m/>
    <s v="Euro"/>
    <n v="28.7"/>
    <m/>
    <m/>
    <m/>
    <m/>
    <n v="20.8"/>
    <m/>
    <m/>
    <m/>
    <m/>
    <m/>
    <m/>
    <m/>
    <m/>
    <m/>
    <m/>
    <m/>
    <m/>
    <m/>
    <m/>
    <m/>
    <m/>
    <m/>
    <m/>
    <m/>
    <m/>
    <m/>
    <m/>
  </r>
  <r>
    <m/>
    <s v="V200040"/>
    <s v="2024-0021"/>
    <x v="118"/>
    <n v="3"/>
    <s v="Wagon"/>
    <n v="85"/>
    <s v="37 80 4564 350-9"/>
    <x v="42"/>
    <m/>
    <m/>
    <x v="0"/>
    <x v="0"/>
    <n v="1"/>
    <m/>
    <m/>
    <m/>
    <n v="1"/>
    <n v="0"/>
    <n v="1"/>
    <x v="1"/>
    <n v="0"/>
    <d v="1899-12-30T00:00:00"/>
    <d v="1899-12-30T00:00:00"/>
    <x v="5"/>
    <m/>
    <m/>
    <m/>
    <d v="2024-11-13T00:00:00"/>
    <d v="2028-11-12T00:00:00"/>
    <n v="1587"/>
    <x v="113"/>
    <m/>
    <m/>
    <m/>
    <m/>
    <s v="n.a."/>
    <m/>
    <m/>
    <n v="0"/>
    <n v="0"/>
    <m/>
    <d v="2028-11-12T00:00:00"/>
    <m/>
    <m/>
    <m/>
    <m/>
    <m/>
    <m/>
    <m/>
    <m/>
    <m/>
    <m/>
    <m/>
    <m/>
    <m/>
    <m/>
    <m/>
    <m/>
    <m/>
    <m/>
    <m/>
    <d v="2028-06-12T00:00:00"/>
    <m/>
    <n v="140000"/>
    <m/>
    <m/>
    <s v="Euro"/>
    <n v="28.7"/>
    <m/>
    <m/>
    <m/>
    <m/>
    <n v="20.8"/>
    <m/>
    <m/>
    <m/>
    <m/>
    <m/>
    <m/>
    <m/>
    <m/>
    <m/>
    <m/>
    <m/>
    <m/>
    <m/>
    <m/>
    <m/>
    <m/>
    <m/>
    <m/>
    <m/>
    <m/>
    <m/>
    <m/>
  </r>
  <r>
    <m/>
    <s v="V200040"/>
    <s v="2024-0021"/>
    <x v="118"/>
    <n v="3"/>
    <s v="Wagon"/>
    <n v="86"/>
    <s v="37 80 4564 421-8"/>
    <x v="42"/>
    <m/>
    <m/>
    <x v="0"/>
    <x v="0"/>
    <n v="1"/>
    <m/>
    <m/>
    <m/>
    <n v="1"/>
    <n v="0"/>
    <n v="1"/>
    <x v="1"/>
    <n v="0"/>
    <d v="1899-12-30T00:00:00"/>
    <d v="1899-12-30T00:00:00"/>
    <x v="5"/>
    <m/>
    <m/>
    <m/>
    <d v="2024-11-13T00:00:00"/>
    <d v="2028-11-12T00:00:00"/>
    <n v="1587"/>
    <x v="113"/>
    <m/>
    <m/>
    <m/>
    <m/>
    <s v="n.a."/>
    <m/>
    <m/>
    <n v="0"/>
    <n v="0"/>
    <m/>
    <d v="2028-11-12T00:00:00"/>
    <m/>
    <m/>
    <m/>
    <m/>
    <m/>
    <m/>
    <m/>
    <m/>
    <m/>
    <m/>
    <m/>
    <m/>
    <m/>
    <m/>
    <m/>
    <m/>
    <m/>
    <m/>
    <m/>
    <d v="2028-06-12T00:00:00"/>
    <m/>
    <n v="140000"/>
    <m/>
    <m/>
    <s v="Euro"/>
    <n v="28.7"/>
    <m/>
    <m/>
    <m/>
    <m/>
    <n v="20.8"/>
    <m/>
    <m/>
    <m/>
    <m/>
    <m/>
    <m/>
    <m/>
    <m/>
    <m/>
    <m/>
    <m/>
    <m/>
    <m/>
    <m/>
    <m/>
    <m/>
    <m/>
    <m/>
    <m/>
    <m/>
    <m/>
    <m/>
  </r>
  <r>
    <m/>
    <s v="V200040"/>
    <s v="2024-0021"/>
    <x v="118"/>
    <n v="3"/>
    <s v="Wagon"/>
    <n v="87"/>
    <s v="37 80 4564 422-6"/>
    <x v="42"/>
    <m/>
    <m/>
    <x v="0"/>
    <x v="0"/>
    <n v="1"/>
    <m/>
    <m/>
    <m/>
    <n v="1"/>
    <n v="0"/>
    <n v="1"/>
    <x v="1"/>
    <n v="0"/>
    <d v="1899-12-30T00:00:00"/>
    <d v="1899-12-30T00:00:00"/>
    <x v="5"/>
    <m/>
    <m/>
    <m/>
    <d v="2024-11-13T00:00:00"/>
    <d v="2028-11-12T00:00:00"/>
    <n v="1587"/>
    <x v="113"/>
    <m/>
    <m/>
    <m/>
    <m/>
    <s v="n.a."/>
    <m/>
    <m/>
    <n v="0"/>
    <n v="0"/>
    <m/>
    <d v="2028-11-12T00:00:00"/>
    <m/>
    <m/>
    <m/>
    <m/>
    <m/>
    <m/>
    <m/>
    <m/>
    <m/>
    <m/>
    <m/>
    <m/>
    <m/>
    <m/>
    <m/>
    <m/>
    <m/>
    <m/>
    <m/>
    <d v="2028-06-12T00:00:00"/>
    <m/>
    <n v="140000"/>
    <m/>
    <m/>
    <s v="Euro"/>
    <n v="28.7"/>
    <m/>
    <m/>
    <m/>
    <m/>
    <n v="20.8"/>
    <m/>
    <m/>
    <m/>
    <m/>
    <m/>
    <m/>
    <m/>
    <m/>
    <m/>
    <m/>
    <m/>
    <m/>
    <m/>
    <m/>
    <m/>
    <m/>
    <m/>
    <m/>
    <m/>
    <m/>
    <m/>
    <m/>
  </r>
  <r>
    <m/>
    <s v="V200040"/>
    <s v="2024-0021"/>
    <x v="118"/>
    <n v="3"/>
    <s v="Wagon"/>
    <n v="88"/>
    <s v="37 80 4564 430-9"/>
    <x v="42"/>
    <m/>
    <m/>
    <x v="0"/>
    <x v="0"/>
    <n v="1"/>
    <m/>
    <m/>
    <m/>
    <n v="1"/>
    <n v="0"/>
    <n v="1"/>
    <x v="1"/>
    <n v="0"/>
    <d v="1899-12-30T00:00:00"/>
    <d v="1899-12-30T00:00:00"/>
    <x v="5"/>
    <m/>
    <m/>
    <m/>
    <d v="2024-11-13T00:00:00"/>
    <d v="2028-11-12T00:00:00"/>
    <n v="1587"/>
    <x v="113"/>
    <m/>
    <m/>
    <m/>
    <m/>
    <s v="n.a."/>
    <m/>
    <m/>
    <n v="0"/>
    <n v="0"/>
    <m/>
    <d v="2028-11-12T00:00:00"/>
    <m/>
    <m/>
    <m/>
    <m/>
    <m/>
    <m/>
    <m/>
    <m/>
    <m/>
    <m/>
    <m/>
    <m/>
    <m/>
    <m/>
    <m/>
    <m/>
    <m/>
    <m/>
    <m/>
    <d v="2028-06-12T00:00:00"/>
    <m/>
    <n v="140000"/>
    <m/>
    <m/>
    <s v="Euro"/>
    <n v="28.7"/>
    <m/>
    <m/>
    <m/>
    <m/>
    <n v="20.8"/>
    <m/>
    <m/>
    <m/>
    <m/>
    <m/>
    <m/>
    <m/>
    <m/>
    <m/>
    <m/>
    <m/>
    <m/>
    <m/>
    <m/>
    <m/>
    <m/>
    <m/>
    <m/>
    <m/>
    <m/>
    <m/>
    <m/>
  </r>
  <r>
    <m/>
    <s v="V200040"/>
    <s v="2024-0021"/>
    <x v="118"/>
    <n v="3"/>
    <s v="Wagon"/>
    <n v="89"/>
    <s v="37 80 4564 431-7"/>
    <x v="42"/>
    <m/>
    <m/>
    <x v="0"/>
    <x v="0"/>
    <n v="1"/>
    <m/>
    <m/>
    <m/>
    <n v="1"/>
    <n v="0"/>
    <n v="1"/>
    <x v="1"/>
    <n v="0"/>
    <d v="1899-12-30T00:00:00"/>
    <d v="1899-12-30T00:00:00"/>
    <x v="5"/>
    <m/>
    <m/>
    <m/>
    <d v="2024-11-13T00:00:00"/>
    <d v="2028-11-12T00:00:00"/>
    <n v="1587"/>
    <x v="113"/>
    <m/>
    <m/>
    <m/>
    <m/>
    <s v="n.a."/>
    <m/>
    <m/>
    <n v="0"/>
    <n v="0"/>
    <m/>
    <d v="2028-11-12T00:00:00"/>
    <m/>
    <m/>
    <m/>
    <m/>
    <m/>
    <m/>
    <m/>
    <m/>
    <m/>
    <m/>
    <m/>
    <m/>
    <m/>
    <m/>
    <m/>
    <m/>
    <m/>
    <m/>
    <m/>
    <d v="2028-06-12T00:00:00"/>
    <m/>
    <n v="140000"/>
    <m/>
    <m/>
    <s v="Euro"/>
    <n v="28.7"/>
    <m/>
    <m/>
    <m/>
    <m/>
    <n v="20.8"/>
    <m/>
    <m/>
    <m/>
    <m/>
    <m/>
    <m/>
    <m/>
    <m/>
    <m/>
    <m/>
    <m/>
    <m/>
    <m/>
    <m/>
    <m/>
    <m/>
    <m/>
    <m/>
    <m/>
    <m/>
    <m/>
    <m/>
  </r>
  <r>
    <m/>
    <s v="V200040"/>
    <s v="2024-0021"/>
    <x v="118"/>
    <n v="3"/>
    <s v="Wagon"/>
    <n v="90"/>
    <s v="37 80 4564 432-5"/>
    <x v="42"/>
    <m/>
    <m/>
    <x v="0"/>
    <x v="0"/>
    <n v="1"/>
    <m/>
    <m/>
    <m/>
    <n v="1"/>
    <n v="0"/>
    <n v="1"/>
    <x v="1"/>
    <n v="0"/>
    <d v="1899-12-30T00:00:00"/>
    <d v="1899-12-30T00:00:00"/>
    <x v="5"/>
    <m/>
    <m/>
    <m/>
    <d v="2024-11-13T00:00:00"/>
    <d v="2028-11-12T00:00:00"/>
    <n v="1587"/>
    <x v="113"/>
    <m/>
    <m/>
    <m/>
    <m/>
    <s v="n.a."/>
    <m/>
    <m/>
    <n v="0"/>
    <n v="0"/>
    <m/>
    <d v="2028-11-12T00:00:00"/>
    <m/>
    <m/>
    <m/>
    <m/>
    <m/>
    <m/>
    <m/>
    <m/>
    <m/>
    <m/>
    <m/>
    <m/>
    <m/>
    <m/>
    <m/>
    <m/>
    <m/>
    <m/>
    <m/>
    <d v="2028-06-12T00:00:00"/>
    <m/>
    <n v="140000"/>
    <m/>
    <m/>
    <s v="Euro"/>
    <n v="28.7"/>
    <m/>
    <m/>
    <m/>
    <m/>
    <n v="20.8"/>
    <m/>
    <m/>
    <m/>
    <m/>
    <m/>
    <m/>
    <m/>
    <m/>
    <m/>
    <m/>
    <m/>
    <m/>
    <m/>
    <m/>
    <m/>
    <m/>
    <m/>
    <m/>
    <m/>
    <m/>
    <m/>
    <m/>
  </r>
  <r>
    <m/>
    <s v="V200040"/>
    <s v="2024-0021"/>
    <x v="118"/>
    <n v="3"/>
    <s v="Wagon"/>
    <n v="91"/>
    <s v="37 80 4564 425-9"/>
    <x v="42"/>
    <m/>
    <m/>
    <x v="0"/>
    <x v="0"/>
    <n v="1"/>
    <m/>
    <m/>
    <m/>
    <n v="1"/>
    <n v="0"/>
    <n v="1"/>
    <x v="1"/>
    <n v="0"/>
    <d v="1899-12-30T00:00:00"/>
    <d v="1899-12-30T00:00:00"/>
    <x v="5"/>
    <m/>
    <m/>
    <m/>
    <d v="2024-11-13T00:00:00"/>
    <d v="2028-11-12T00:00:00"/>
    <n v="1587"/>
    <x v="113"/>
    <m/>
    <m/>
    <m/>
    <m/>
    <s v="n.a."/>
    <m/>
    <m/>
    <n v="0"/>
    <n v="0"/>
    <m/>
    <d v="2028-11-12T00:00:00"/>
    <m/>
    <m/>
    <m/>
    <m/>
    <m/>
    <m/>
    <m/>
    <m/>
    <m/>
    <m/>
    <m/>
    <m/>
    <m/>
    <m/>
    <m/>
    <m/>
    <m/>
    <m/>
    <m/>
    <d v="2028-06-12T00:00:00"/>
    <m/>
    <n v="140000"/>
    <m/>
    <m/>
    <s v="Euro"/>
    <n v="28.7"/>
    <m/>
    <m/>
    <m/>
    <m/>
    <n v="20.8"/>
    <m/>
    <m/>
    <m/>
    <m/>
    <m/>
    <m/>
    <m/>
    <m/>
    <m/>
    <m/>
    <m/>
    <m/>
    <m/>
    <m/>
    <m/>
    <m/>
    <m/>
    <m/>
    <m/>
    <m/>
    <m/>
    <m/>
  </r>
  <r>
    <s v="OK emo 07.01.25  / LOA ok CMI 20.06.25"/>
    <s v="V200049"/>
    <s v="2024-0040"/>
    <x v="119"/>
    <m/>
    <s v="Header"/>
    <m/>
    <m/>
    <x v="42"/>
    <s v="POL"/>
    <s v="East EU"/>
    <x v="0"/>
    <x v="4"/>
    <n v="20"/>
    <m/>
    <m/>
    <n v="0"/>
    <n v="20"/>
    <n v="0"/>
    <n v="20"/>
    <x v="2"/>
    <m/>
    <m/>
    <m/>
    <x v="5"/>
    <s v="keine autom. Verlängerung / mietfreie Tg nur 1.und 2. Jahr"/>
    <d v="2025-01-20T00:00:00"/>
    <d v="2031-01-19T00:00:00"/>
    <m/>
    <m/>
    <n v="2190"/>
    <x v="116"/>
    <m/>
    <m/>
    <m/>
    <m/>
    <s v="n.a."/>
    <m/>
    <m/>
    <n v="0"/>
    <n v="0"/>
    <m/>
    <m/>
    <m/>
    <m/>
    <m/>
    <n v="40"/>
    <m/>
    <m/>
    <s v="twice"/>
    <d v="2026-01-20T00:00:00"/>
    <n v="2190"/>
    <s v="B"/>
    <n v="85"/>
    <n v="1.4"/>
    <s v="CHE"/>
    <s v="Not required"/>
    <s v="N"/>
    <s v="N"/>
    <n v="0"/>
    <s v="no autom. Prolongation"/>
    <m/>
    <m/>
    <m/>
    <n v="140000"/>
    <s v="Y"/>
    <d v="2027-01-20T00:00:00"/>
    <s v="Euro"/>
    <n v="42.14"/>
    <n v="-14.14"/>
    <n v="0"/>
    <n v="0"/>
    <n v="-4.618082191780822"/>
    <n v="28"/>
    <n v="0"/>
    <n v="0"/>
    <m/>
    <n v="0.03"/>
    <n v="11.03"/>
    <n v="-14.14"/>
    <n v="-3.110000000000001"/>
    <n v="0"/>
    <n v="0"/>
    <n v="0"/>
    <n v="31.11"/>
    <s v="0.00"/>
    <n v="31.11"/>
    <n v="1"/>
    <n v="0"/>
    <n v="31.11"/>
    <n v="31.11"/>
    <n v="2800000"/>
    <n v="280000"/>
    <s v="N"/>
    <n v="0"/>
    <n v="203840"/>
  </r>
  <r>
    <m/>
    <s v="V200049"/>
    <s v="2024-0040"/>
    <x v="119"/>
    <n v="1"/>
    <s v="Batch"/>
    <m/>
    <m/>
    <x v="42"/>
    <s v="POL"/>
    <s v="East EU"/>
    <x v="0"/>
    <x v="4"/>
    <n v="20"/>
    <m/>
    <m/>
    <n v="0"/>
    <n v="20"/>
    <n v="0"/>
    <n v="20"/>
    <x v="2"/>
    <m/>
    <m/>
    <m/>
    <x v="5"/>
    <m/>
    <m/>
    <m/>
    <d v="2025-01-24T00:00:00"/>
    <d v="2031-01-19T00:00:00"/>
    <m/>
    <x v="116"/>
    <m/>
    <m/>
    <m/>
    <m/>
    <s v="n.a."/>
    <m/>
    <m/>
    <n v="0"/>
    <n v="0"/>
    <m/>
    <m/>
    <n v="0"/>
    <m/>
    <m/>
    <m/>
    <m/>
    <m/>
    <m/>
    <m/>
    <m/>
    <s v="B"/>
    <n v="85"/>
    <n v="1.4"/>
    <s v="CHE"/>
    <s v="Not required"/>
    <s v="N"/>
    <s v="N"/>
    <n v="0"/>
    <s v="no autom. Prolongation"/>
    <m/>
    <m/>
    <m/>
    <n v="140000"/>
    <s v="Y"/>
    <d v="2027-01-20T00:00:00"/>
    <s v="Euro"/>
    <n v="42.14"/>
    <n v="-14.14"/>
    <n v="0"/>
    <n v="0"/>
    <n v="-4.618082191780822"/>
    <n v="28"/>
    <n v="0"/>
    <n v="0"/>
    <n v="0"/>
    <n v="0.03"/>
    <n v="11.03"/>
    <n v="-14.14"/>
    <n v="-3.110000000000001"/>
    <n v="0"/>
    <n v="0"/>
    <n v="0"/>
    <n v="31.11"/>
    <s v="0.00"/>
    <n v="31.11"/>
    <n v="1"/>
    <n v="0"/>
    <n v="31.11"/>
    <n v="31.11"/>
    <n v="2800000"/>
    <n v="280000"/>
    <s v="N"/>
    <n v="0"/>
    <n v="203840"/>
  </r>
  <r>
    <m/>
    <s v="V200049"/>
    <s v="2024-0040"/>
    <x v="119"/>
    <n v="1"/>
    <s v="Wagon"/>
    <n v="1"/>
    <s v="37 80 4963 211-0"/>
    <x v="42"/>
    <m/>
    <m/>
    <x v="0"/>
    <x v="4"/>
    <n v="1"/>
    <m/>
    <m/>
    <m/>
    <n v="1"/>
    <n v="1"/>
    <n v="1"/>
    <x v="1"/>
    <n v="0"/>
    <d v="1899-12-30T00:00:00"/>
    <d v="1899-12-30T00:00:00"/>
    <x v="5"/>
    <m/>
    <m/>
    <m/>
    <d v="2025-01-20T00:00:00"/>
    <d v="2031-01-19T00:00:00"/>
    <n v="2190"/>
    <x v="116"/>
    <m/>
    <m/>
    <m/>
    <m/>
    <s v="n.a."/>
    <d v="1899-12-30T00:00:00"/>
    <d v="1899-12-30T00:00:00"/>
    <n v="0"/>
    <n v="0"/>
    <m/>
    <d v="2031-01-19T00:00:00"/>
    <m/>
    <m/>
    <m/>
    <m/>
    <m/>
    <m/>
    <m/>
    <m/>
    <m/>
    <m/>
    <m/>
    <m/>
    <m/>
    <m/>
    <m/>
    <m/>
    <m/>
    <m/>
    <m/>
    <d v="2030-08-19T00:00:00"/>
    <m/>
    <n v="140000"/>
    <m/>
    <m/>
    <s v="Euro"/>
    <n v="42.14"/>
    <m/>
    <m/>
    <m/>
    <m/>
    <n v="30"/>
    <m/>
    <m/>
    <m/>
    <m/>
    <m/>
    <m/>
    <m/>
    <m/>
    <m/>
    <m/>
    <m/>
    <m/>
    <m/>
    <m/>
    <m/>
    <m/>
    <m/>
    <m/>
    <m/>
    <m/>
    <m/>
    <m/>
  </r>
  <r>
    <m/>
    <s v="V200049"/>
    <s v="2024-0040"/>
    <x v="119"/>
    <n v="1"/>
    <s v="Wagon"/>
    <n v="2"/>
    <s v="37 80 4963 212-8"/>
    <x v="42"/>
    <m/>
    <m/>
    <x v="0"/>
    <x v="4"/>
    <n v="1"/>
    <m/>
    <m/>
    <m/>
    <n v="1"/>
    <n v="1"/>
    <n v="1"/>
    <x v="1"/>
    <n v="0"/>
    <d v="1899-12-30T00:00:00"/>
    <d v="1899-12-30T00:00:00"/>
    <x v="5"/>
    <m/>
    <m/>
    <m/>
    <d v="2025-01-20T00:00:00"/>
    <d v="2031-01-19T00:00:00"/>
    <n v="2190"/>
    <x v="116"/>
    <m/>
    <m/>
    <m/>
    <m/>
    <s v="n.a."/>
    <d v="1899-12-30T00:00:00"/>
    <d v="1899-12-30T00:00:00"/>
    <n v="0"/>
    <n v="0"/>
    <m/>
    <d v="2031-01-19T00:00:00"/>
    <m/>
    <m/>
    <m/>
    <m/>
    <m/>
    <m/>
    <m/>
    <m/>
    <m/>
    <m/>
    <m/>
    <m/>
    <m/>
    <m/>
    <m/>
    <m/>
    <m/>
    <m/>
    <m/>
    <d v="2030-08-19T00:00:00"/>
    <m/>
    <n v="140000"/>
    <m/>
    <m/>
    <s v="Euro"/>
    <n v="42.14"/>
    <m/>
    <m/>
    <m/>
    <m/>
    <n v="30"/>
    <m/>
    <m/>
    <m/>
    <m/>
    <m/>
    <m/>
    <m/>
    <m/>
    <m/>
    <m/>
    <m/>
    <m/>
    <m/>
    <m/>
    <m/>
    <m/>
    <m/>
    <m/>
    <m/>
    <m/>
    <m/>
    <m/>
  </r>
  <r>
    <m/>
    <s v="V200049"/>
    <s v="2024-0040"/>
    <x v="119"/>
    <n v="1"/>
    <s v="Wagon"/>
    <n v="3"/>
    <s v="37 80 4963 221-9"/>
    <x v="42"/>
    <m/>
    <m/>
    <x v="0"/>
    <x v="4"/>
    <n v="1"/>
    <m/>
    <m/>
    <m/>
    <n v="1"/>
    <n v="1"/>
    <n v="1"/>
    <x v="1"/>
    <n v="0"/>
    <d v="1899-12-30T00:00:00"/>
    <d v="1899-12-30T00:00:00"/>
    <x v="5"/>
    <m/>
    <m/>
    <m/>
    <d v="2025-01-20T00:00:00"/>
    <d v="2031-01-19T00:00:00"/>
    <n v="2190"/>
    <x v="116"/>
    <m/>
    <m/>
    <m/>
    <m/>
    <s v="n.a."/>
    <d v="1899-12-30T00:00:00"/>
    <d v="1899-12-30T00:00:00"/>
    <n v="0"/>
    <n v="0"/>
    <m/>
    <d v="2031-01-19T00:00:00"/>
    <m/>
    <m/>
    <m/>
    <m/>
    <m/>
    <m/>
    <m/>
    <m/>
    <m/>
    <m/>
    <m/>
    <m/>
    <m/>
    <m/>
    <m/>
    <m/>
    <m/>
    <m/>
    <m/>
    <d v="2030-08-19T00:00:00"/>
    <m/>
    <n v="140000"/>
    <m/>
    <m/>
    <s v="Euro"/>
    <n v="42.14"/>
    <m/>
    <m/>
    <m/>
    <m/>
    <n v="30"/>
    <m/>
    <m/>
    <m/>
    <m/>
    <m/>
    <m/>
    <m/>
    <m/>
    <m/>
    <m/>
    <m/>
    <m/>
    <m/>
    <m/>
    <m/>
    <m/>
    <m/>
    <m/>
    <m/>
    <m/>
    <m/>
    <m/>
  </r>
  <r>
    <m/>
    <s v="V200049"/>
    <s v="2024-0040"/>
    <x v="119"/>
    <n v="1"/>
    <s v="Wagon"/>
    <n v="4"/>
    <s v="37 80 4963 222-7"/>
    <x v="42"/>
    <m/>
    <m/>
    <x v="0"/>
    <x v="4"/>
    <n v="1"/>
    <m/>
    <m/>
    <m/>
    <n v="1"/>
    <n v="1"/>
    <n v="1"/>
    <x v="1"/>
    <n v="0"/>
    <d v="1899-12-30T00:00:00"/>
    <d v="1899-12-30T00:00:00"/>
    <x v="5"/>
    <m/>
    <m/>
    <m/>
    <d v="2025-01-20T00:00:00"/>
    <d v="2031-01-19T00:00:00"/>
    <n v="2190"/>
    <x v="116"/>
    <m/>
    <m/>
    <m/>
    <m/>
    <s v="n.a."/>
    <d v="1899-12-30T00:00:00"/>
    <d v="1899-12-30T00:00:00"/>
    <n v="0"/>
    <n v="0"/>
    <m/>
    <d v="2031-01-19T00:00:00"/>
    <m/>
    <m/>
    <m/>
    <m/>
    <m/>
    <m/>
    <m/>
    <m/>
    <m/>
    <m/>
    <m/>
    <m/>
    <m/>
    <m/>
    <m/>
    <m/>
    <m/>
    <m/>
    <m/>
    <d v="2030-08-19T00:00:00"/>
    <m/>
    <n v="140000"/>
    <m/>
    <m/>
    <s v="Euro"/>
    <n v="42.14"/>
    <m/>
    <m/>
    <m/>
    <m/>
    <n v="30"/>
    <m/>
    <m/>
    <m/>
    <m/>
    <m/>
    <m/>
    <m/>
    <m/>
    <m/>
    <m/>
    <m/>
    <m/>
    <m/>
    <m/>
    <m/>
    <m/>
    <m/>
    <m/>
    <m/>
    <m/>
    <m/>
    <m/>
  </r>
  <r>
    <m/>
    <s v="V200049"/>
    <s v="2024-0040"/>
    <x v="119"/>
    <n v="1"/>
    <s v="Wagon"/>
    <n v="5"/>
    <s v="37 80 4963 229-2"/>
    <x v="42"/>
    <m/>
    <m/>
    <x v="0"/>
    <x v="4"/>
    <n v="1"/>
    <m/>
    <m/>
    <m/>
    <n v="1"/>
    <n v="1"/>
    <n v="1"/>
    <x v="1"/>
    <n v="0"/>
    <d v="1899-12-30T00:00:00"/>
    <d v="1899-12-30T00:00:00"/>
    <x v="5"/>
    <m/>
    <m/>
    <m/>
    <d v="2025-01-20T00:00:00"/>
    <d v="2031-01-19T00:00:00"/>
    <n v="2190"/>
    <x v="116"/>
    <m/>
    <m/>
    <m/>
    <m/>
    <s v="n.a."/>
    <d v="1899-12-30T00:00:00"/>
    <d v="1899-12-30T00:00:00"/>
    <n v="0"/>
    <n v="0"/>
    <m/>
    <d v="2031-01-19T00:00:00"/>
    <m/>
    <m/>
    <m/>
    <m/>
    <m/>
    <m/>
    <m/>
    <m/>
    <m/>
    <m/>
    <m/>
    <m/>
    <m/>
    <m/>
    <m/>
    <m/>
    <m/>
    <m/>
    <m/>
    <d v="2030-08-19T00:00:00"/>
    <m/>
    <n v="140000"/>
    <m/>
    <m/>
    <s v="Euro"/>
    <n v="42.14"/>
    <m/>
    <m/>
    <m/>
    <m/>
    <n v="30"/>
    <m/>
    <m/>
    <m/>
    <m/>
    <m/>
    <m/>
    <m/>
    <m/>
    <m/>
    <m/>
    <m/>
    <m/>
    <m/>
    <m/>
    <m/>
    <m/>
    <m/>
    <m/>
    <m/>
    <m/>
    <m/>
    <m/>
  </r>
  <r>
    <m/>
    <s v="V200049"/>
    <s v="2024-0040"/>
    <x v="119"/>
    <n v="1"/>
    <s v="Wagon"/>
    <n v="6"/>
    <s v="37 80 4963 240-9"/>
    <x v="42"/>
    <m/>
    <m/>
    <x v="0"/>
    <x v="4"/>
    <n v="1"/>
    <m/>
    <m/>
    <m/>
    <n v="1"/>
    <n v="1"/>
    <n v="1"/>
    <x v="1"/>
    <n v="0"/>
    <d v="1899-12-30T00:00:00"/>
    <d v="1899-12-30T00:00:00"/>
    <x v="5"/>
    <m/>
    <m/>
    <m/>
    <d v="2025-01-20T00:00:00"/>
    <d v="2031-01-19T00:00:00"/>
    <n v="2190"/>
    <x v="116"/>
    <m/>
    <m/>
    <m/>
    <m/>
    <s v="n.a."/>
    <d v="1899-12-30T00:00:00"/>
    <d v="1899-12-30T00:00:00"/>
    <n v="0"/>
    <n v="0"/>
    <m/>
    <d v="2031-01-19T00:00:00"/>
    <m/>
    <m/>
    <m/>
    <m/>
    <m/>
    <m/>
    <m/>
    <m/>
    <m/>
    <m/>
    <m/>
    <m/>
    <m/>
    <m/>
    <m/>
    <m/>
    <m/>
    <m/>
    <m/>
    <d v="2030-08-19T00:00:00"/>
    <m/>
    <n v="140000"/>
    <m/>
    <m/>
    <s v="Euro"/>
    <n v="42.14"/>
    <m/>
    <m/>
    <m/>
    <m/>
    <n v="30"/>
    <m/>
    <m/>
    <m/>
    <m/>
    <m/>
    <m/>
    <m/>
    <m/>
    <m/>
    <m/>
    <m/>
    <m/>
    <m/>
    <m/>
    <m/>
    <m/>
    <m/>
    <m/>
    <m/>
    <m/>
    <m/>
    <m/>
  </r>
  <r>
    <m/>
    <s v="V200049"/>
    <s v="2024-0040"/>
    <x v="119"/>
    <n v="1"/>
    <s v="Wagon"/>
    <n v="7"/>
    <s v="37 80 4963 244-1"/>
    <x v="42"/>
    <m/>
    <m/>
    <x v="0"/>
    <x v="4"/>
    <n v="1"/>
    <m/>
    <m/>
    <m/>
    <n v="1"/>
    <n v="1"/>
    <n v="1"/>
    <x v="1"/>
    <n v="0"/>
    <d v="1899-12-30T00:00:00"/>
    <d v="1899-12-30T00:00:00"/>
    <x v="5"/>
    <m/>
    <m/>
    <m/>
    <d v="2025-01-20T00:00:00"/>
    <d v="2031-01-19T00:00:00"/>
    <n v="2190"/>
    <x v="116"/>
    <m/>
    <m/>
    <m/>
    <m/>
    <s v="n.a."/>
    <d v="1899-12-30T00:00:00"/>
    <d v="1899-12-30T00:00:00"/>
    <n v="0"/>
    <n v="0"/>
    <m/>
    <d v="2031-01-19T00:00:00"/>
    <m/>
    <m/>
    <m/>
    <m/>
    <m/>
    <m/>
    <m/>
    <m/>
    <m/>
    <m/>
    <m/>
    <m/>
    <m/>
    <m/>
    <m/>
    <m/>
    <m/>
    <m/>
    <m/>
    <d v="2030-08-19T00:00:00"/>
    <m/>
    <n v="140000"/>
    <m/>
    <m/>
    <s v="Euro"/>
    <n v="42.14"/>
    <m/>
    <m/>
    <m/>
    <m/>
    <n v="30"/>
    <m/>
    <m/>
    <m/>
    <m/>
    <m/>
    <m/>
    <m/>
    <m/>
    <m/>
    <m/>
    <m/>
    <m/>
    <m/>
    <m/>
    <m/>
    <m/>
    <m/>
    <m/>
    <m/>
    <m/>
    <m/>
    <m/>
  </r>
  <r>
    <m/>
    <s v="V200049"/>
    <s v="2024-0040"/>
    <x v="119"/>
    <n v="1"/>
    <s v="Wagon"/>
    <n v="8"/>
    <s v="37 80 4963 245-8"/>
    <x v="42"/>
    <m/>
    <m/>
    <x v="0"/>
    <x v="4"/>
    <n v="1"/>
    <m/>
    <m/>
    <m/>
    <n v="1"/>
    <n v="1"/>
    <n v="1"/>
    <x v="1"/>
    <n v="0"/>
    <d v="1899-12-30T00:00:00"/>
    <d v="1899-12-30T00:00:00"/>
    <x v="5"/>
    <m/>
    <m/>
    <m/>
    <d v="2025-01-20T00:00:00"/>
    <d v="2031-01-19T00:00:00"/>
    <n v="2190"/>
    <x v="116"/>
    <m/>
    <m/>
    <m/>
    <m/>
    <s v="n.a."/>
    <d v="1899-12-30T00:00:00"/>
    <d v="1899-12-30T00:00:00"/>
    <n v="0"/>
    <n v="0"/>
    <m/>
    <d v="2031-01-19T00:00:00"/>
    <m/>
    <m/>
    <m/>
    <m/>
    <m/>
    <m/>
    <m/>
    <m/>
    <m/>
    <m/>
    <m/>
    <m/>
    <m/>
    <m/>
    <m/>
    <m/>
    <m/>
    <m/>
    <m/>
    <d v="2030-08-19T00:00:00"/>
    <m/>
    <n v="140000"/>
    <m/>
    <m/>
    <s v="Euro"/>
    <n v="42.14"/>
    <m/>
    <m/>
    <m/>
    <m/>
    <n v="30"/>
    <m/>
    <m/>
    <m/>
    <m/>
    <m/>
    <m/>
    <m/>
    <m/>
    <m/>
    <m/>
    <m/>
    <m/>
    <m/>
    <m/>
    <m/>
    <m/>
    <m/>
    <m/>
    <m/>
    <m/>
    <m/>
    <m/>
  </r>
  <r>
    <m/>
    <s v="V200049"/>
    <s v="2024-0040"/>
    <x v="119"/>
    <n v="1"/>
    <s v="Wagon"/>
    <n v="9"/>
    <s v="37 80 4963 249-0"/>
    <x v="42"/>
    <m/>
    <m/>
    <x v="0"/>
    <x v="4"/>
    <n v="1"/>
    <m/>
    <m/>
    <m/>
    <n v="1"/>
    <n v="1"/>
    <n v="1"/>
    <x v="1"/>
    <n v="0"/>
    <d v="1899-12-30T00:00:00"/>
    <d v="1899-12-30T00:00:00"/>
    <x v="5"/>
    <m/>
    <m/>
    <m/>
    <d v="2025-01-20T00:00:00"/>
    <d v="2031-01-19T00:00:00"/>
    <n v="2190"/>
    <x v="116"/>
    <m/>
    <m/>
    <m/>
    <m/>
    <s v="n.a."/>
    <d v="1899-12-30T00:00:00"/>
    <d v="1899-12-30T00:00:00"/>
    <n v="0"/>
    <n v="0"/>
    <m/>
    <d v="2031-01-19T00:00:00"/>
    <m/>
    <m/>
    <m/>
    <m/>
    <m/>
    <m/>
    <m/>
    <m/>
    <m/>
    <m/>
    <m/>
    <m/>
    <m/>
    <m/>
    <m/>
    <m/>
    <m/>
    <m/>
    <m/>
    <d v="2030-08-19T00:00:00"/>
    <m/>
    <n v="140000"/>
    <m/>
    <m/>
    <s v="Euro"/>
    <n v="42.14"/>
    <m/>
    <m/>
    <m/>
    <m/>
    <n v="30"/>
    <m/>
    <m/>
    <m/>
    <m/>
    <m/>
    <m/>
    <m/>
    <m/>
    <m/>
    <m/>
    <m/>
    <m/>
    <m/>
    <m/>
    <m/>
    <m/>
    <m/>
    <m/>
    <m/>
    <m/>
    <m/>
    <m/>
  </r>
  <r>
    <m/>
    <s v="V200049"/>
    <s v="2024-0040"/>
    <x v="119"/>
    <n v="1"/>
    <s v="Wagon"/>
    <n v="10"/>
    <s v="37 80 4963 250-8"/>
    <x v="42"/>
    <m/>
    <m/>
    <x v="0"/>
    <x v="4"/>
    <n v="1"/>
    <m/>
    <m/>
    <m/>
    <n v="1"/>
    <n v="1"/>
    <n v="1"/>
    <x v="1"/>
    <n v="0"/>
    <d v="1899-12-30T00:00:00"/>
    <d v="1899-12-30T00:00:00"/>
    <x v="5"/>
    <m/>
    <m/>
    <m/>
    <d v="2025-01-20T00:00:00"/>
    <d v="2031-01-19T00:00:00"/>
    <n v="2190"/>
    <x v="116"/>
    <m/>
    <m/>
    <m/>
    <m/>
    <s v="n.a."/>
    <d v="1899-12-30T00:00:00"/>
    <d v="1899-12-30T00:00:00"/>
    <n v="0"/>
    <n v="0"/>
    <m/>
    <d v="2031-01-19T00:00:00"/>
    <m/>
    <m/>
    <m/>
    <m/>
    <m/>
    <m/>
    <m/>
    <m/>
    <m/>
    <m/>
    <m/>
    <m/>
    <m/>
    <m/>
    <m/>
    <m/>
    <m/>
    <m/>
    <m/>
    <d v="2030-08-19T00:00:00"/>
    <m/>
    <n v="140000"/>
    <m/>
    <m/>
    <s v="Euro"/>
    <n v="42.14"/>
    <m/>
    <m/>
    <m/>
    <m/>
    <n v="30"/>
    <m/>
    <m/>
    <m/>
    <m/>
    <m/>
    <m/>
    <m/>
    <m/>
    <m/>
    <m/>
    <m/>
    <m/>
    <m/>
    <m/>
    <m/>
    <m/>
    <m/>
    <m/>
    <m/>
    <m/>
    <m/>
    <m/>
  </r>
  <r>
    <m/>
    <s v="V200049"/>
    <s v="2024-0040"/>
    <x v="119"/>
    <n v="1"/>
    <s v="Wagon"/>
    <n v="11"/>
    <s v="37 80 4953 377-1"/>
    <x v="42"/>
    <m/>
    <m/>
    <x v="0"/>
    <x v="4"/>
    <n v="1"/>
    <m/>
    <m/>
    <m/>
    <n v="1"/>
    <n v="1"/>
    <n v="1"/>
    <x v="1"/>
    <n v="0"/>
    <d v="1899-12-30T00:00:00"/>
    <d v="1899-12-30T00:00:00"/>
    <x v="5"/>
    <m/>
    <m/>
    <m/>
    <d v="2025-01-20T00:00:00"/>
    <d v="2031-01-19T00:00:00"/>
    <n v="2190"/>
    <x v="116"/>
    <m/>
    <m/>
    <m/>
    <m/>
    <s v="n.a."/>
    <d v="1899-12-30T00:00:00"/>
    <d v="1899-12-30T00:00:00"/>
    <n v="0"/>
    <n v="0"/>
    <m/>
    <d v="2031-01-19T00:00:00"/>
    <m/>
    <m/>
    <m/>
    <m/>
    <m/>
    <m/>
    <m/>
    <m/>
    <m/>
    <m/>
    <m/>
    <m/>
    <m/>
    <m/>
    <m/>
    <m/>
    <m/>
    <m/>
    <m/>
    <d v="2030-08-19T00:00:00"/>
    <m/>
    <n v="140000"/>
    <m/>
    <m/>
    <s v="Euro"/>
    <n v="42.14"/>
    <m/>
    <m/>
    <m/>
    <m/>
    <n v="30"/>
    <m/>
    <m/>
    <m/>
    <m/>
    <m/>
    <m/>
    <m/>
    <m/>
    <m/>
    <m/>
    <m/>
    <m/>
    <m/>
    <m/>
    <m/>
    <m/>
    <m/>
    <m/>
    <m/>
    <m/>
    <m/>
    <m/>
  </r>
  <r>
    <m/>
    <s v="V200049"/>
    <s v="2024-0040"/>
    <x v="119"/>
    <n v="1"/>
    <s v="Wagon"/>
    <n v="12"/>
    <s v="37 80 4953 384-7"/>
    <x v="42"/>
    <m/>
    <m/>
    <x v="0"/>
    <x v="4"/>
    <n v="1"/>
    <m/>
    <m/>
    <m/>
    <n v="1"/>
    <n v="1"/>
    <n v="1"/>
    <x v="1"/>
    <n v="0"/>
    <d v="1899-12-30T00:00:00"/>
    <d v="1899-12-30T00:00:00"/>
    <x v="5"/>
    <m/>
    <m/>
    <m/>
    <d v="2025-01-20T00:00:00"/>
    <d v="2031-01-19T00:00:00"/>
    <n v="2190"/>
    <x v="116"/>
    <m/>
    <m/>
    <m/>
    <m/>
    <s v="n.a."/>
    <d v="1899-12-30T00:00:00"/>
    <d v="1899-12-30T00:00:00"/>
    <n v="0"/>
    <n v="0"/>
    <m/>
    <d v="2031-01-19T00:00:00"/>
    <m/>
    <m/>
    <m/>
    <m/>
    <m/>
    <m/>
    <m/>
    <m/>
    <m/>
    <m/>
    <m/>
    <m/>
    <m/>
    <m/>
    <m/>
    <m/>
    <m/>
    <m/>
    <m/>
    <d v="2030-08-19T00:00:00"/>
    <m/>
    <n v="140000"/>
    <m/>
    <m/>
    <s v="Euro"/>
    <n v="42.14"/>
    <m/>
    <m/>
    <m/>
    <m/>
    <n v="30"/>
    <m/>
    <m/>
    <m/>
    <m/>
    <m/>
    <m/>
    <m/>
    <m/>
    <m/>
    <m/>
    <m/>
    <m/>
    <m/>
    <m/>
    <m/>
    <m/>
    <m/>
    <m/>
    <m/>
    <m/>
    <m/>
    <m/>
  </r>
  <r>
    <m/>
    <s v="V200049"/>
    <s v="2024-0040"/>
    <x v="119"/>
    <n v="1"/>
    <s v="Wagon"/>
    <n v="13"/>
    <s v="37 80 4953 389-6"/>
    <x v="42"/>
    <m/>
    <m/>
    <x v="0"/>
    <x v="4"/>
    <n v="1"/>
    <m/>
    <m/>
    <m/>
    <n v="1"/>
    <n v="1"/>
    <n v="1"/>
    <x v="1"/>
    <n v="0"/>
    <d v="1899-12-30T00:00:00"/>
    <d v="1899-12-30T00:00:00"/>
    <x v="5"/>
    <m/>
    <m/>
    <m/>
    <d v="2025-01-20T00:00:00"/>
    <d v="2031-01-19T00:00:00"/>
    <n v="2190"/>
    <x v="116"/>
    <m/>
    <m/>
    <m/>
    <m/>
    <s v="n.a."/>
    <d v="1899-12-30T00:00:00"/>
    <d v="1899-12-30T00:00:00"/>
    <n v="0"/>
    <n v="0"/>
    <m/>
    <d v="2031-01-19T00:00:00"/>
    <m/>
    <m/>
    <m/>
    <m/>
    <m/>
    <m/>
    <m/>
    <m/>
    <m/>
    <m/>
    <m/>
    <m/>
    <m/>
    <m/>
    <m/>
    <m/>
    <m/>
    <m/>
    <m/>
    <d v="2030-08-19T00:00:00"/>
    <m/>
    <n v="140000"/>
    <m/>
    <m/>
    <s v="Euro"/>
    <n v="42.14"/>
    <m/>
    <m/>
    <m/>
    <m/>
    <n v="30"/>
    <m/>
    <m/>
    <m/>
    <m/>
    <m/>
    <m/>
    <m/>
    <m/>
    <m/>
    <m/>
    <m/>
    <m/>
    <m/>
    <m/>
    <m/>
    <m/>
    <m/>
    <m/>
    <m/>
    <m/>
    <m/>
    <m/>
  </r>
  <r>
    <m/>
    <s v="V200049"/>
    <s v="2024-0040"/>
    <x v="119"/>
    <n v="1"/>
    <s v="Wagon"/>
    <n v="14"/>
    <s v="37 80 4953 391-2"/>
    <x v="42"/>
    <m/>
    <m/>
    <x v="0"/>
    <x v="4"/>
    <n v="1"/>
    <m/>
    <m/>
    <m/>
    <n v="1"/>
    <n v="1"/>
    <n v="1"/>
    <x v="1"/>
    <n v="0"/>
    <d v="1899-12-30T00:00:00"/>
    <d v="1899-12-30T00:00:00"/>
    <x v="5"/>
    <m/>
    <m/>
    <m/>
    <d v="2025-01-20T00:00:00"/>
    <d v="2031-01-19T00:00:00"/>
    <n v="2190"/>
    <x v="116"/>
    <m/>
    <m/>
    <m/>
    <m/>
    <s v="n.a."/>
    <d v="1899-12-30T00:00:00"/>
    <d v="1899-12-30T00:00:00"/>
    <n v="0"/>
    <n v="0"/>
    <m/>
    <d v="2031-01-19T00:00:00"/>
    <m/>
    <m/>
    <m/>
    <m/>
    <m/>
    <m/>
    <m/>
    <m/>
    <m/>
    <m/>
    <m/>
    <m/>
    <m/>
    <m/>
    <m/>
    <m/>
    <m/>
    <m/>
    <m/>
    <d v="2030-08-19T00:00:00"/>
    <m/>
    <n v="140000"/>
    <m/>
    <m/>
    <s v="Euro"/>
    <n v="42.14"/>
    <m/>
    <m/>
    <m/>
    <m/>
    <n v="30"/>
    <m/>
    <m/>
    <m/>
    <m/>
    <m/>
    <m/>
    <m/>
    <m/>
    <m/>
    <m/>
    <m/>
    <m/>
    <m/>
    <m/>
    <m/>
    <m/>
    <m/>
    <m/>
    <m/>
    <m/>
    <m/>
    <m/>
  </r>
  <r>
    <m/>
    <s v="V200049"/>
    <s v="2024-0040"/>
    <x v="119"/>
    <n v="1"/>
    <s v="Wagon"/>
    <n v="15"/>
    <s v="37 80 4953 392-0"/>
    <x v="42"/>
    <m/>
    <m/>
    <x v="0"/>
    <x v="4"/>
    <n v="1"/>
    <m/>
    <m/>
    <m/>
    <n v="1"/>
    <n v="1"/>
    <n v="1"/>
    <x v="1"/>
    <n v="0"/>
    <d v="1899-12-30T00:00:00"/>
    <d v="1899-12-30T00:00:00"/>
    <x v="5"/>
    <m/>
    <m/>
    <m/>
    <d v="2025-01-20T00:00:00"/>
    <d v="2031-01-19T00:00:00"/>
    <n v="2190"/>
    <x v="116"/>
    <m/>
    <m/>
    <m/>
    <m/>
    <s v="n.a."/>
    <d v="1899-12-30T00:00:00"/>
    <d v="1899-12-30T00:00:00"/>
    <n v="0"/>
    <n v="0"/>
    <m/>
    <d v="2031-01-19T00:00:00"/>
    <m/>
    <m/>
    <m/>
    <m/>
    <m/>
    <m/>
    <m/>
    <m/>
    <m/>
    <m/>
    <m/>
    <m/>
    <m/>
    <m/>
    <m/>
    <m/>
    <m/>
    <m/>
    <m/>
    <d v="2030-08-19T00:00:00"/>
    <m/>
    <n v="140000"/>
    <m/>
    <m/>
    <s v="Euro"/>
    <n v="42.14"/>
    <m/>
    <m/>
    <m/>
    <m/>
    <n v="30"/>
    <m/>
    <m/>
    <m/>
    <m/>
    <m/>
    <m/>
    <m/>
    <m/>
    <m/>
    <m/>
    <m/>
    <m/>
    <m/>
    <m/>
    <m/>
    <m/>
    <m/>
    <m/>
    <m/>
    <m/>
    <m/>
    <m/>
  </r>
  <r>
    <m/>
    <s v="V200049"/>
    <s v="2024-0040"/>
    <x v="119"/>
    <n v="1"/>
    <s v="Wagon"/>
    <n v="16"/>
    <s v="37 80 4953 393-8"/>
    <x v="42"/>
    <m/>
    <m/>
    <x v="0"/>
    <x v="4"/>
    <n v="1"/>
    <m/>
    <m/>
    <m/>
    <n v="1"/>
    <n v="1"/>
    <n v="1"/>
    <x v="1"/>
    <n v="0"/>
    <d v="1899-12-30T00:00:00"/>
    <d v="1899-12-30T00:00:00"/>
    <x v="5"/>
    <m/>
    <m/>
    <m/>
    <d v="2025-01-20T00:00:00"/>
    <d v="2031-01-19T00:00:00"/>
    <n v="2190"/>
    <x v="116"/>
    <m/>
    <m/>
    <m/>
    <m/>
    <s v="n.a."/>
    <d v="1899-12-30T00:00:00"/>
    <d v="1899-12-30T00:00:00"/>
    <n v="0"/>
    <n v="0"/>
    <m/>
    <d v="2031-01-19T00:00:00"/>
    <m/>
    <m/>
    <m/>
    <m/>
    <m/>
    <m/>
    <m/>
    <m/>
    <m/>
    <m/>
    <m/>
    <m/>
    <m/>
    <m/>
    <m/>
    <m/>
    <m/>
    <m/>
    <m/>
    <d v="2030-08-19T00:00:00"/>
    <m/>
    <n v="140000"/>
    <m/>
    <m/>
    <s v="Euro"/>
    <n v="42.14"/>
    <m/>
    <m/>
    <m/>
    <m/>
    <n v="30"/>
    <m/>
    <m/>
    <m/>
    <m/>
    <m/>
    <m/>
    <m/>
    <m/>
    <m/>
    <m/>
    <m/>
    <m/>
    <m/>
    <m/>
    <m/>
    <m/>
    <m/>
    <m/>
    <m/>
    <m/>
    <m/>
    <m/>
  </r>
  <r>
    <m/>
    <s v="V200049"/>
    <s v="2024-0040"/>
    <x v="119"/>
    <n v="1"/>
    <s v="Wagon"/>
    <n v="17"/>
    <s v="37 80 4953 394-6"/>
    <x v="42"/>
    <m/>
    <m/>
    <x v="0"/>
    <x v="4"/>
    <n v="1"/>
    <m/>
    <m/>
    <m/>
    <n v="1"/>
    <n v="1"/>
    <n v="1"/>
    <x v="1"/>
    <n v="0"/>
    <d v="1899-12-30T00:00:00"/>
    <d v="1899-12-30T00:00:00"/>
    <x v="5"/>
    <m/>
    <m/>
    <m/>
    <d v="2025-01-20T00:00:00"/>
    <d v="2031-01-19T00:00:00"/>
    <n v="2190"/>
    <x v="116"/>
    <m/>
    <m/>
    <m/>
    <m/>
    <s v="n.a."/>
    <d v="1899-12-30T00:00:00"/>
    <d v="1899-12-30T00:00:00"/>
    <n v="0"/>
    <n v="0"/>
    <m/>
    <d v="2031-01-19T00:00:00"/>
    <m/>
    <m/>
    <m/>
    <m/>
    <m/>
    <m/>
    <m/>
    <m/>
    <m/>
    <m/>
    <m/>
    <m/>
    <m/>
    <m/>
    <m/>
    <m/>
    <m/>
    <m/>
    <m/>
    <d v="2030-08-19T00:00:00"/>
    <m/>
    <n v="140000"/>
    <m/>
    <m/>
    <s v="Euro"/>
    <n v="42.14"/>
    <m/>
    <m/>
    <m/>
    <m/>
    <n v="30"/>
    <m/>
    <m/>
    <m/>
    <m/>
    <m/>
    <m/>
    <m/>
    <m/>
    <m/>
    <m/>
    <m/>
    <m/>
    <m/>
    <m/>
    <m/>
    <m/>
    <m/>
    <m/>
    <m/>
    <m/>
    <m/>
    <m/>
  </r>
  <r>
    <m/>
    <s v="V200049"/>
    <s v="2024-0040"/>
    <x v="119"/>
    <n v="1"/>
    <s v="Wagon"/>
    <n v="18"/>
    <s v="37 80 4953 395-3"/>
    <x v="42"/>
    <m/>
    <m/>
    <x v="0"/>
    <x v="4"/>
    <n v="1"/>
    <m/>
    <m/>
    <m/>
    <n v="1"/>
    <n v="1"/>
    <n v="1"/>
    <x v="1"/>
    <n v="0"/>
    <d v="1899-12-30T00:00:00"/>
    <d v="1899-12-30T00:00:00"/>
    <x v="5"/>
    <m/>
    <m/>
    <m/>
    <d v="2025-01-20T00:00:00"/>
    <d v="2031-01-19T00:00:00"/>
    <n v="2190"/>
    <x v="116"/>
    <m/>
    <m/>
    <m/>
    <m/>
    <s v="n.a."/>
    <d v="1899-12-30T00:00:00"/>
    <d v="1899-12-30T00:00:00"/>
    <n v="0"/>
    <n v="0"/>
    <m/>
    <d v="2031-01-19T00:00:00"/>
    <m/>
    <m/>
    <m/>
    <m/>
    <m/>
    <m/>
    <m/>
    <m/>
    <m/>
    <m/>
    <m/>
    <m/>
    <m/>
    <m/>
    <m/>
    <m/>
    <m/>
    <m/>
    <m/>
    <d v="2030-08-19T00:00:00"/>
    <m/>
    <n v="140000"/>
    <m/>
    <m/>
    <s v="Euro"/>
    <n v="42.14"/>
    <m/>
    <m/>
    <m/>
    <m/>
    <n v="30"/>
    <m/>
    <m/>
    <m/>
    <m/>
    <m/>
    <m/>
    <m/>
    <m/>
    <m/>
    <m/>
    <m/>
    <m/>
    <m/>
    <m/>
    <m/>
    <m/>
    <m/>
    <m/>
    <m/>
    <m/>
    <m/>
    <m/>
  </r>
  <r>
    <m/>
    <s v="V200049"/>
    <s v="2024-0040"/>
    <x v="119"/>
    <n v="1"/>
    <s v="Wagon"/>
    <n v="19"/>
    <s v="37 80 4953 397-9"/>
    <x v="42"/>
    <m/>
    <m/>
    <x v="0"/>
    <x v="4"/>
    <n v="1"/>
    <m/>
    <m/>
    <m/>
    <n v="1"/>
    <n v="1"/>
    <n v="1"/>
    <x v="1"/>
    <n v="0"/>
    <d v="1899-12-30T00:00:00"/>
    <d v="1899-12-30T00:00:00"/>
    <x v="5"/>
    <m/>
    <m/>
    <m/>
    <d v="2025-01-20T00:00:00"/>
    <d v="2031-01-19T00:00:00"/>
    <n v="2190"/>
    <x v="116"/>
    <m/>
    <m/>
    <m/>
    <m/>
    <s v="n.a."/>
    <d v="1899-12-30T00:00:00"/>
    <d v="1899-12-30T00:00:00"/>
    <n v="0"/>
    <n v="0"/>
    <m/>
    <d v="2031-01-19T00:00:00"/>
    <m/>
    <m/>
    <m/>
    <m/>
    <m/>
    <m/>
    <m/>
    <m/>
    <m/>
    <m/>
    <m/>
    <m/>
    <m/>
    <m/>
    <m/>
    <m/>
    <m/>
    <m/>
    <m/>
    <d v="2030-08-19T00:00:00"/>
    <m/>
    <n v="140000"/>
    <m/>
    <m/>
    <s v="Euro"/>
    <n v="42.14"/>
    <m/>
    <m/>
    <m/>
    <m/>
    <n v="30"/>
    <m/>
    <m/>
    <m/>
    <m/>
    <m/>
    <m/>
    <m/>
    <m/>
    <m/>
    <m/>
    <m/>
    <m/>
    <m/>
    <m/>
    <m/>
    <m/>
    <m/>
    <m/>
    <m/>
    <m/>
    <m/>
    <m/>
  </r>
  <r>
    <m/>
    <s v="V200049"/>
    <s v="2024-0040"/>
    <x v="119"/>
    <n v="1"/>
    <s v="Wagon"/>
    <n v="20"/>
    <s v="37 80 4953 401-9"/>
    <x v="42"/>
    <m/>
    <m/>
    <x v="0"/>
    <x v="4"/>
    <n v="1"/>
    <m/>
    <m/>
    <m/>
    <n v="1"/>
    <n v="1"/>
    <n v="1"/>
    <x v="1"/>
    <n v="0"/>
    <d v="1899-12-30T00:00:00"/>
    <d v="1899-12-30T00:00:00"/>
    <x v="5"/>
    <m/>
    <m/>
    <m/>
    <d v="2025-01-20T00:00:00"/>
    <d v="2031-01-19T00:00:00"/>
    <n v="2190"/>
    <x v="116"/>
    <m/>
    <m/>
    <m/>
    <m/>
    <s v="n.a."/>
    <d v="1899-12-30T00:00:00"/>
    <d v="1899-12-30T00:00:00"/>
    <n v="0"/>
    <n v="0"/>
    <m/>
    <d v="2031-01-19T00:00:00"/>
    <m/>
    <m/>
    <m/>
    <m/>
    <m/>
    <m/>
    <m/>
    <m/>
    <m/>
    <m/>
    <m/>
    <m/>
    <m/>
    <m/>
    <m/>
    <m/>
    <m/>
    <m/>
    <m/>
    <d v="2030-08-19T00:00:00"/>
    <m/>
    <n v="140000"/>
    <m/>
    <m/>
    <s v="Euro"/>
    <n v="42.14"/>
    <m/>
    <m/>
    <m/>
    <m/>
    <n v="30"/>
    <m/>
    <m/>
    <m/>
    <m/>
    <m/>
    <m/>
    <m/>
    <m/>
    <m/>
    <m/>
    <m/>
    <m/>
    <m/>
    <m/>
    <m/>
    <m/>
    <m/>
    <m/>
    <m/>
    <m/>
    <m/>
    <m/>
  </r>
  <r>
    <m/>
    <m/>
    <s v="2022-0013"/>
    <x v="120"/>
    <m/>
    <s v="Header"/>
    <m/>
    <m/>
    <x v="43"/>
    <s v="HUN"/>
    <s v="East EU"/>
    <x v="8"/>
    <x v="3"/>
    <n v="60"/>
    <m/>
    <m/>
    <n v="60"/>
    <n v="0"/>
    <n v="0"/>
    <n v="0"/>
    <x v="3"/>
    <m/>
    <m/>
    <m/>
    <x v="0"/>
    <m/>
    <d v="2022-06-01T00:00:00"/>
    <d v="2024-05-31T00:00:00"/>
    <m/>
    <m/>
    <n v="730"/>
    <x v="117"/>
    <m/>
    <m/>
    <m/>
    <n v="60"/>
    <s v="with cut-off date"/>
    <d v="2023-05-31T00:00:00"/>
    <m/>
    <n v="3"/>
    <n v="3"/>
    <m/>
    <e v="#N/A"/>
    <s v="01 .06.2022 till 31 .05.2024 with an early termination option after 12 months with effect 31 .05.2023. The notice period is 3 months, delivery freight costs"/>
    <n v="1"/>
    <n v="99"/>
    <m/>
    <m/>
    <m/>
    <m/>
    <m/>
    <n v="364"/>
    <s v="B"/>
    <n v="100"/>
    <n v="1.4"/>
    <s v="CHE"/>
    <s v="Bank Guarantee"/>
    <s v="Y"/>
    <s v="N"/>
    <m/>
    <m/>
    <n v="1"/>
    <m/>
    <m/>
    <n v="150000"/>
    <m/>
    <m/>
    <s v="Euro"/>
    <n v="55.63999999999999"/>
    <n v="0"/>
    <n v="0"/>
    <m/>
    <n v="0"/>
    <n v="55.63999999999999"/>
    <n v="0.25"/>
    <n v="0"/>
    <m/>
    <m/>
    <n v="13.74"/>
    <n v="0"/>
    <n v="13.74"/>
    <n v="8.27"/>
    <n v="-8.27"/>
    <n v="0"/>
    <n v="33.63"/>
    <s v="0.00"/>
    <n v="33.63"/>
    <n v="1.190442225392297"/>
    <n v="0"/>
    <n v="33.38"/>
    <n v="33.16"/>
    <n v="9000000"/>
    <n v="0"/>
    <s v="N"/>
    <n v="0"/>
    <n v="1215177.6"/>
  </r>
  <r>
    <m/>
    <m/>
    <s v="2022-0013"/>
    <x v="120"/>
    <m/>
    <s v="Wagon"/>
    <m/>
    <m/>
    <x v="43"/>
    <m/>
    <m/>
    <x v="8"/>
    <x v="3"/>
    <n v="1"/>
    <m/>
    <m/>
    <n v="1"/>
    <m/>
    <n v="0"/>
    <n v="0"/>
    <x v="1"/>
    <m/>
    <m/>
    <m/>
    <x v="0"/>
    <m/>
    <m/>
    <m/>
    <e v="#N/A"/>
    <e v="#N/A"/>
    <n v="730"/>
    <x v="1"/>
    <m/>
    <m/>
    <m/>
    <m/>
    <s v="with cut-off date"/>
    <d v="2023-05-31T00:00:00"/>
    <m/>
    <n v="3"/>
    <n v="3"/>
    <m/>
    <e v="#N/A"/>
    <m/>
    <n v="1"/>
    <n v="99"/>
    <m/>
    <m/>
    <m/>
    <m/>
    <m/>
    <m/>
    <m/>
    <m/>
    <m/>
    <m/>
    <m/>
    <m/>
    <m/>
    <m/>
    <m/>
    <m/>
    <m/>
    <m/>
    <n v="150000"/>
    <m/>
    <m/>
    <s v="Euro"/>
    <n v="55.63999999999999"/>
    <m/>
    <m/>
    <m/>
    <m/>
    <e v="#N/A"/>
    <m/>
    <m/>
    <m/>
    <m/>
    <m/>
    <m/>
    <m/>
    <m/>
    <m/>
    <m/>
    <m/>
    <m/>
    <m/>
    <m/>
    <m/>
    <m/>
    <m/>
    <m/>
    <m/>
    <m/>
    <m/>
    <m/>
  </r>
  <r>
    <m/>
    <m/>
    <s v="2022-0013"/>
    <x v="120"/>
    <m/>
    <s v="Wagon"/>
    <m/>
    <m/>
    <x v="43"/>
    <m/>
    <m/>
    <x v="8"/>
    <x v="3"/>
    <n v="1"/>
    <m/>
    <m/>
    <n v="1"/>
    <m/>
    <n v="0"/>
    <n v="0"/>
    <x v="1"/>
    <m/>
    <m/>
    <m/>
    <x v="0"/>
    <m/>
    <m/>
    <m/>
    <e v="#N/A"/>
    <e v="#N/A"/>
    <n v="730"/>
    <x v="1"/>
    <m/>
    <m/>
    <m/>
    <m/>
    <s v="with cut-off date"/>
    <d v="2023-05-31T00:00:00"/>
    <m/>
    <n v="3"/>
    <n v="3"/>
    <m/>
    <e v="#N/A"/>
    <m/>
    <n v="1"/>
    <n v="99"/>
    <m/>
    <m/>
    <m/>
    <m/>
    <m/>
    <m/>
    <m/>
    <m/>
    <m/>
    <m/>
    <m/>
    <m/>
    <m/>
    <m/>
    <m/>
    <m/>
    <m/>
    <m/>
    <n v="150000"/>
    <m/>
    <m/>
    <s v="Euro"/>
    <n v="55.63999999999999"/>
    <m/>
    <m/>
    <m/>
    <m/>
    <e v="#N/A"/>
    <m/>
    <m/>
    <m/>
    <m/>
    <m/>
    <m/>
    <m/>
    <m/>
    <m/>
    <m/>
    <m/>
    <m/>
    <m/>
    <m/>
    <m/>
    <m/>
    <m/>
    <m/>
    <m/>
    <m/>
    <m/>
    <m/>
  </r>
  <r>
    <m/>
    <m/>
    <s v="2022-0013"/>
    <x v="120"/>
    <m/>
    <s v="Wagon"/>
    <m/>
    <m/>
    <x v="43"/>
    <m/>
    <m/>
    <x v="8"/>
    <x v="3"/>
    <n v="1"/>
    <m/>
    <m/>
    <n v="1"/>
    <m/>
    <n v="0"/>
    <n v="0"/>
    <x v="1"/>
    <m/>
    <m/>
    <m/>
    <x v="0"/>
    <m/>
    <m/>
    <m/>
    <e v="#N/A"/>
    <e v="#N/A"/>
    <n v="730"/>
    <x v="1"/>
    <m/>
    <m/>
    <m/>
    <m/>
    <s v="with cut-off date"/>
    <d v="2023-05-31T00:00:00"/>
    <m/>
    <n v="3"/>
    <n v="3"/>
    <m/>
    <e v="#N/A"/>
    <m/>
    <n v="1"/>
    <n v="99"/>
    <m/>
    <m/>
    <m/>
    <m/>
    <m/>
    <m/>
    <m/>
    <m/>
    <m/>
    <m/>
    <m/>
    <m/>
    <m/>
    <m/>
    <m/>
    <m/>
    <m/>
    <m/>
    <n v="150000"/>
    <m/>
    <m/>
    <s v="Euro"/>
    <n v="55.63999999999999"/>
    <m/>
    <m/>
    <m/>
    <m/>
    <e v="#N/A"/>
    <m/>
    <m/>
    <m/>
    <m/>
    <m/>
    <m/>
    <m/>
    <m/>
    <m/>
    <m/>
    <m/>
    <m/>
    <m/>
    <m/>
    <m/>
    <m/>
    <m/>
    <m/>
    <m/>
    <m/>
    <m/>
    <m/>
  </r>
  <r>
    <m/>
    <m/>
    <s v="2022-0013"/>
    <x v="120"/>
    <m/>
    <s v="Wagon"/>
    <m/>
    <m/>
    <x v="43"/>
    <m/>
    <m/>
    <x v="8"/>
    <x v="3"/>
    <n v="1"/>
    <m/>
    <m/>
    <n v="1"/>
    <m/>
    <n v="0"/>
    <n v="0"/>
    <x v="1"/>
    <m/>
    <m/>
    <m/>
    <x v="0"/>
    <m/>
    <m/>
    <m/>
    <e v="#N/A"/>
    <e v="#N/A"/>
    <n v="730"/>
    <x v="1"/>
    <m/>
    <m/>
    <m/>
    <m/>
    <s v="with cut-off date"/>
    <d v="2023-05-31T00:00:00"/>
    <m/>
    <n v="3"/>
    <n v="3"/>
    <m/>
    <e v="#N/A"/>
    <m/>
    <n v="1"/>
    <n v="99"/>
    <m/>
    <m/>
    <m/>
    <m/>
    <m/>
    <m/>
    <m/>
    <m/>
    <m/>
    <m/>
    <m/>
    <m/>
    <m/>
    <m/>
    <m/>
    <m/>
    <m/>
    <m/>
    <n v="150000"/>
    <m/>
    <m/>
    <s v="Euro"/>
    <n v="55.63999999999999"/>
    <m/>
    <m/>
    <m/>
    <m/>
    <e v="#N/A"/>
    <m/>
    <m/>
    <m/>
    <m/>
    <m/>
    <m/>
    <m/>
    <m/>
    <m/>
    <m/>
    <m/>
    <m/>
    <m/>
    <m/>
    <m/>
    <m/>
    <m/>
    <m/>
    <m/>
    <m/>
    <m/>
    <m/>
  </r>
  <r>
    <m/>
    <m/>
    <s v="2022-0013"/>
    <x v="120"/>
    <m/>
    <s v="Wagon"/>
    <m/>
    <m/>
    <x v="43"/>
    <m/>
    <m/>
    <x v="8"/>
    <x v="3"/>
    <n v="1"/>
    <m/>
    <m/>
    <n v="1"/>
    <m/>
    <n v="0"/>
    <n v="0"/>
    <x v="1"/>
    <m/>
    <m/>
    <m/>
    <x v="0"/>
    <m/>
    <m/>
    <m/>
    <e v="#N/A"/>
    <e v="#N/A"/>
    <n v="730"/>
    <x v="1"/>
    <m/>
    <m/>
    <m/>
    <m/>
    <s v="with cut-off date"/>
    <d v="2023-05-31T00:00:00"/>
    <m/>
    <n v="3"/>
    <n v="3"/>
    <m/>
    <e v="#N/A"/>
    <m/>
    <n v="1"/>
    <n v="99"/>
    <m/>
    <m/>
    <m/>
    <m/>
    <m/>
    <m/>
    <m/>
    <m/>
    <m/>
    <m/>
    <m/>
    <m/>
    <m/>
    <m/>
    <m/>
    <m/>
    <m/>
    <m/>
    <n v="150000"/>
    <m/>
    <m/>
    <s v="Euro"/>
    <n v="55.63999999999999"/>
    <m/>
    <m/>
    <m/>
    <m/>
    <e v="#N/A"/>
    <m/>
    <m/>
    <m/>
    <m/>
    <m/>
    <m/>
    <m/>
    <m/>
    <m/>
    <m/>
    <m/>
    <m/>
    <m/>
    <m/>
    <m/>
    <m/>
    <m/>
    <m/>
    <m/>
    <m/>
    <m/>
    <m/>
  </r>
  <r>
    <m/>
    <m/>
    <s v="2022-0013"/>
    <x v="120"/>
    <m/>
    <s v="Wagon"/>
    <m/>
    <m/>
    <x v="43"/>
    <m/>
    <m/>
    <x v="8"/>
    <x v="3"/>
    <n v="1"/>
    <m/>
    <m/>
    <n v="1"/>
    <m/>
    <n v="0"/>
    <n v="0"/>
    <x v="1"/>
    <m/>
    <m/>
    <m/>
    <x v="0"/>
    <m/>
    <m/>
    <m/>
    <e v="#N/A"/>
    <e v="#N/A"/>
    <n v="730"/>
    <x v="1"/>
    <m/>
    <m/>
    <m/>
    <m/>
    <s v="with cut-off date"/>
    <d v="2023-05-31T00:00:00"/>
    <m/>
    <n v="3"/>
    <n v="3"/>
    <m/>
    <e v="#N/A"/>
    <m/>
    <n v="1"/>
    <n v="99"/>
    <m/>
    <m/>
    <m/>
    <m/>
    <m/>
    <m/>
    <m/>
    <m/>
    <m/>
    <m/>
    <m/>
    <m/>
    <m/>
    <m/>
    <m/>
    <m/>
    <m/>
    <m/>
    <n v="150000"/>
    <m/>
    <m/>
    <s v="Euro"/>
    <n v="55.63999999999999"/>
    <m/>
    <m/>
    <m/>
    <m/>
    <e v="#N/A"/>
    <m/>
    <m/>
    <m/>
    <m/>
    <m/>
    <m/>
    <m/>
    <m/>
    <m/>
    <m/>
    <m/>
    <m/>
    <m/>
    <m/>
    <m/>
    <m/>
    <m/>
    <m/>
    <m/>
    <m/>
    <m/>
    <m/>
  </r>
  <r>
    <m/>
    <m/>
    <s v="2022-0013"/>
    <x v="120"/>
    <m/>
    <s v="Wagon"/>
    <m/>
    <m/>
    <x v="43"/>
    <m/>
    <m/>
    <x v="8"/>
    <x v="3"/>
    <n v="1"/>
    <m/>
    <m/>
    <n v="1"/>
    <m/>
    <n v="0"/>
    <n v="0"/>
    <x v="1"/>
    <m/>
    <m/>
    <m/>
    <x v="0"/>
    <m/>
    <m/>
    <m/>
    <e v="#N/A"/>
    <e v="#N/A"/>
    <n v="730"/>
    <x v="1"/>
    <m/>
    <m/>
    <m/>
    <m/>
    <s v="with cut-off date"/>
    <d v="2023-05-31T00:00:00"/>
    <m/>
    <n v="3"/>
    <n v="3"/>
    <m/>
    <e v="#N/A"/>
    <m/>
    <n v="1"/>
    <n v="99"/>
    <m/>
    <m/>
    <m/>
    <m/>
    <m/>
    <m/>
    <m/>
    <m/>
    <m/>
    <m/>
    <m/>
    <m/>
    <m/>
    <m/>
    <m/>
    <m/>
    <m/>
    <m/>
    <n v="150000"/>
    <m/>
    <m/>
    <s v="Euro"/>
    <n v="55.63999999999999"/>
    <m/>
    <m/>
    <m/>
    <m/>
    <e v="#N/A"/>
    <m/>
    <m/>
    <m/>
    <m/>
    <m/>
    <m/>
    <m/>
    <m/>
    <m/>
    <m/>
    <m/>
    <m/>
    <m/>
    <m/>
    <m/>
    <m/>
    <m/>
    <m/>
    <m/>
    <m/>
    <m/>
    <m/>
  </r>
  <r>
    <m/>
    <m/>
    <s v="2022-0013"/>
    <x v="120"/>
    <m/>
    <s v="Wagon"/>
    <m/>
    <m/>
    <x v="43"/>
    <m/>
    <m/>
    <x v="8"/>
    <x v="3"/>
    <n v="1"/>
    <m/>
    <m/>
    <n v="1"/>
    <m/>
    <n v="0"/>
    <n v="0"/>
    <x v="1"/>
    <m/>
    <m/>
    <m/>
    <x v="0"/>
    <m/>
    <m/>
    <m/>
    <e v="#N/A"/>
    <e v="#N/A"/>
    <n v="730"/>
    <x v="1"/>
    <m/>
    <m/>
    <m/>
    <m/>
    <s v="with cut-off date"/>
    <d v="2023-05-31T00:00:00"/>
    <m/>
    <n v="3"/>
    <n v="3"/>
    <m/>
    <e v="#N/A"/>
    <m/>
    <n v="1"/>
    <n v="99"/>
    <m/>
    <m/>
    <m/>
    <m/>
    <m/>
    <m/>
    <m/>
    <m/>
    <m/>
    <m/>
    <m/>
    <m/>
    <m/>
    <m/>
    <m/>
    <m/>
    <m/>
    <m/>
    <n v="150000"/>
    <m/>
    <m/>
    <s v="Euro"/>
    <n v="55.63999999999999"/>
    <m/>
    <m/>
    <m/>
    <m/>
    <e v="#N/A"/>
    <m/>
    <m/>
    <m/>
    <m/>
    <m/>
    <m/>
    <m/>
    <m/>
    <m/>
    <m/>
    <m/>
    <m/>
    <m/>
    <m/>
    <m/>
    <m/>
    <m/>
    <m/>
    <m/>
    <m/>
    <m/>
    <m/>
  </r>
  <r>
    <m/>
    <m/>
    <s v="2022-0013"/>
    <x v="120"/>
    <m/>
    <s v="Wagon"/>
    <m/>
    <m/>
    <x v="43"/>
    <m/>
    <m/>
    <x v="8"/>
    <x v="3"/>
    <n v="1"/>
    <m/>
    <m/>
    <n v="1"/>
    <m/>
    <n v="0"/>
    <n v="0"/>
    <x v="1"/>
    <m/>
    <m/>
    <m/>
    <x v="0"/>
    <m/>
    <m/>
    <m/>
    <e v="#N/A"/>
    <e v="#N/A"/>
    <n v="730"/>
    <x v="1"/>
    <m/>
    <m/>
    <m/>
    <m/>
    <s v="with cut-off date"/>
    <d v="2023-05-31T00:00:00"/>
    <m/>
    <n v="3"/>
    <n v="3"/>
    <m/>
    <e v="#N/A"/>
    <m/>
    <n v="1"/>
    <n v="99"/>
    <m/>
    <m/>
    <m/>
    <m/>
    <m/>
    <m/>
    <m/>
    <m/>
    <m/>
    <m/>
    <m/>
    <m/>
    <m/>
    <m/>
    <m/>
    <m/>
    <m/>
    <m/>
    <n v="150000"/>
    <m/>
    <m/>
    <s v="Euro"/>
    <n v="55.63999999999999"/>
    <m/>
    <m/>
    <m/>
    <m/>
    <e v="#N/A"/>
    <m/>
    <m/>
    <m/>
    <m/>
    <m/>
    <m/>
    <m/>
    <m/>
    <m/>
    <m/>
    <m/>
    <m/>
    <m/>
    <m/>
    <m/>
    <m/>
    <m/>
    <m/>
    <m/>
    <m/>
    <m/>
    <m/>
  </r>
  <r>
    <m/>
    <m/>
    <s v="2022-0013"/>
    <x v="120"/>
    <m/>
    <s v="Wagon"/>
    <m/>
    <m/>
    <x v="43"/>
    <m/>
    <m/>
    <x v="8"/>
    <x v="3"/>
    <n v="1"/>
    <m/>
    <m/>
    <n v="1"/>
    <m/>
    <n v="0"/>
    <n v="0"/>
    <x v="1"/>
    <m/>
    <m/>
    <m/>
    <x v="0"/>
    <m/>
    <m/>
    <m/>
    <e v="#N/A"/>
    <e v="#N/A"/>
    <n v="730"/>
    <x v="1"/>
    <m/>
    <m/>
    <m/>
    <m/>
    <s v="with cut-off date"/>
    <d v="2023-05-31T00:00:00"/>
    <m/>
    <n v="3"/>
    <n v="3"/>
    <m/>
    <e v="#N/A"/>
    <m/>
    <n v="1"/>
    <n v="99"/>
    <m/>
    <m/>
    <m/>
    <m/>
    <m/>
    <m/>
    <m/>
    <m/>
    <m/>
    <m/>
    <m/>
    <m/>
    <m/>
    <m/>
    <m/>
    <m/>
    <m/>
    <m/>
    <n v="150000"/>
    <m/>
    <m/>
    <s v="Euro"/>
    <n v="55.63999999999999"/>
    <m/>
    <m/>
    <m/>
    <m/>
    <e v="#N/A"/>
    <m/>
    <m/>
    <m/>
    <m/>
    <m/>
    <m/>
    <m/>
    <m/>
    <m/>
    <m/>
    <m/>
    <m/>
    <m/>
    <m/>
    <m/>
    <m/>
    <m/>
    <m/>
    <m/>
    <m/>
    <m/>
    <m/>
  </r>
  <r>
    <m/>
    <m/>
    <s v="2022-0013"/>
    <x v="120"/>
    <m/>
    <s v="Wagon"/>
    <m/>
    <m/>
    <x v="43"/>
    <m/>
    <m/>
    <x v="8"/>
    <x v="3"/>
    <n v="1"/>
    <m/>
    <m/>
    <n v="1"/>
    <m/>
    <n v="0"/>
    <n v="0"/>
    <x v="1"/>
    <m/>
    <m/>
    <m/>
    <x v="0"/>
    <m/>
    <m/>
    <m/>
    <e v="#N/A"/>
    <e v="#N/A"/>
    <n v="730"/>
    <x v="1"/>
    <m/>
    <m/>
    <m/>
    <m/>
    <s v="with cut-off date"/>
    <d v="2023-05-31T00:00:00"/>
    <m/>
    <n v="3"/>
    <n v="3"/>
    <m/>
    <e v="#N/A"/>
    <m/>
    <n v="1"/>
    <n v="99"/>
    <m/>
    <m/>
    <m/>
    <m/>
    <m/>
    <m/>
    <m/>
    <m/>
    <m/>
    <m/>
    <m/>
    <m/>
    <m/>
    <m/>
    <m/>
    <m/>
    <m/>
    <m/>
    <n v="150000"/>
    <m/>
    <m/>
    <s v="Euro"/>
    <n v="55.63999999999999"/>
    <m/>
    <m/>
    <m/>
    <m/>
    <e v="#N/A"/>
    <m/>
    <m/>
    <m/>
    <m/>
    <m/>
    <m/>
    <m/>
    <m/>
    <m/>
    <m/>
    <m/>
    <m/>
    <m/>
    <m/>
    <m/>
    <m/>
    <m/>
    <m/>
    <m/>
    <m/>
    <m/>
    <m/>
  </r>
  <r>
    <m/>
    <m/>
    <s v="2022-0013"/>
    <x v="120"/>
    <m/>
    <s v="Wagon"/>
    <m/>
    <m/>
    <x v="43"/>
    <m/>
    <m/>
    <x v="8"/>
    <x v="3"/>
    <n v="1"/>
    <m/>
    <m/>
    <n v="1"/>
    <m/>
    <n v="0"/>
    <n v="0"/>
    <x v="1"/>
    <m/>
    <m/>
    <m/>
    <x v="0"/>
    <m/>
    <m/>
    <m/>
    <e v="#N/A"/>
    <e v="#N/A"/>
    <n v="730"/>
    <x v="1"/>
    <m/>
    <m/>
    <m/>
    <m/>
    <s v="with cut-off date"/>
    <d v="2023-05-31T00:00:00"/>
    <m/>
    <n v="3"/>
    <n v="3"/>
    <m/>
    <e v="#N/A"/>
    <m/>
    <n v="1"/>
    <n v="99"/>
    <m/>
    <m/>
    <m/>
    <m/>
    <m/>
    <m/>
    <m/>
    <m/>
    <m/>
    <m/>
    <m/>
    <m/>
    <m/>
    <m/>
    <m/>
    <m/>
    <m/>
    <m/>
    <n v="150000"/>
    <m/>
    <m/>
    <s v="Euro"/>
    <n v="55.63999999999999"/>
    <m/>
    <m/>
    <m/>
    <m/>
    <e v="#N/A"/>
    <m/>
    <m/>
    <m/>
    <m/>
    <m/>
    <m/>
    <m/>
    <m/>
    <m/>
    <m/>
    <m/>
    <m/>
    <m/>
    <m/>
    <m/>
    <m/>
    <m/>
    <m/>
    <m/>
    <m/>
    <m/>
    <m/>
  </r>
  <r>
    <m/>
    <m/>
    <s v="2022-0013"/>
    <x v="120"/>
    <m/>
    <s v="Wagon"/>
    <m/>
    <m/>
    <x v="43"/>
    <m/>
    <m/>
    <x v="8"/>
    <x v="3"/>
    <n v="1"/>
    <m/>
    <m/>
    <n v="1"/>
    <m/>
    <n v="0"/>
    <n v="0"/>
    <x v="1"/>
    <m/>
    <m/>
    <m/>
    <x v="0"/>
    <m/>
    <m/>
    <m/>
    <e v="#N/A"/>
    <e v="#N/A"/>
    <n v="730"/>
    <x v="1"/>
    <m/>
    <m/>
    <m/>
    <m/>
    <s v="with cut-off date"/>
    <d v="2023-05-31T00:00:00"/>
    <m/>
    <n v="3"/>
    <n v="3"/>
    <m/>
    <e v="#N/A"/>
    <m/>
    <n v="1"/>
    <n v="99"/>
    <m/>
    <m/>
    <m/>
    <m/>
    <m/>
    <m/>
    <m/>
    <m/>
    <m/>
    <m/>
    <m/>
    <m/>
    <m/>
    <m/>
    <m/>
    <m/>
    <m/>
    <m/>
    <n v="150000"/>
    <m/>
    <m/>
    <s v="Euro"/>
    <n v="55.63999999999999"/>
    <m/>
    <m/>
    <m/>
    <m/>
    <e v="#N/A"/>
    <m/>
    <m/>
    <m/>
    <m/>
    <m/>
    <m/>
    <m/>
    <m/>
    <m/>
    <m/>
    <m/>
    <m/>
    <m/>
    <m/>
    <m/>
    <m/>
    <m/>
    <m/>
    <m/>
    <m/>
    <m/>
    <m/>
  </r>
  <r>
    <m/>
    <m/>
    <s v="2022-0013"/>
    <x v="120"/>
    <m/>
    <s v="Wagon"/>
    <m/>
    <m/>
    <x v="43"/>
    <m/>
    <m/>
    <x v="8"/>
    <x v="3"/>
    <n v="1"/>
    <m/>
    <m/>
    <n v="1"/>
    <m/>
    <n v="0"/>
    <n v="0"/>
    <x v="1"/>
    <m/>
    <m/>
    <m/>
    <x v="0"/>
    <m/>
    <m/>
    <m/>
    <e v="#N/A"/>
    <e v="#N/A"/>
    <n v="730"/>
    <x v="1"/>
    <m/>
    <m/>
    <m/>
    <m/>
    <s v="with cut-off date"/>
    <d v="2023-05-31T00:00:00"/>
    <m/>
    <n v="3"/>
    <n v="3"/>
    <m/>
    <e v="#N/A"/>
    <m/>
    <n v="1"/>
    <n v="99"/>
    <m/>
    <m/>
    <m/>
    <m/>
    <m/>
    <m/>
    <m/>
    <m/>
    <m/>
    <m/>
    <m/>
    <m/>
    <m/>
    <m/>
    <m/>
    <m/>
    <m/>
    <m/>
    <n v="150000"/>
    <m/>
    <m/>
    <s v="Euro"/>
    <n v="55.63999999999999"/>
    <m/>
    <m/>
    <m/>
    <m/>
    <e v="#N/A"/>
    <m/>
    <m/>
    <m/>
    <m/>
    <m/>
    <m/>
    <m/>
    <m/>
    <m/>
    <m/>
    <m/>
    <m/>
    <m/>
    <m/>
    <m/>
    <m/>
    <m/>
    <m/>
    <m/>
    <m/>
    <m/>
    <m/>
  </r>
  <r>
    <m/>
    <m/>
    <s v="2022-0013"/>
    <x v="120"/>
    <m/>
    <s v="Wagon"/>
    <m/>
    <m/>
    <x v="43"/>
    <m/>
    <m/>
    <x v="8"/>
    <x v="3"/>
    <n v="1"/>
    <m/>
    <m/>
    <n v="1"/>
    <m/>
    <n v="0"/>
    <n v="0"/>
    <x v="1"/>
    <m/>
    <m/>
    <m/>
    <x v="0"/>
    <m/>
    <m/>
    <m/>
    <e v="#N/A"/>
    <e v="#N/A"/>
    <n v="730"/>
    <x v="1"/>
    <m/>
    <m/>
    <m/>
    <m/>
    <s v="with cut-off date"/>
    <d v="2023-05-31T00:00:00"/>
    <m/>
    <n v="3"/>
    <n v="3"/>
    <m/>
    <e v="#N/A"/>
    <m/>
    <n v="1"/>
    <n v="99"/>
    <m/>
    <m/>
    <m/>
    <m/>
    <m/>
    <m/>
    <m/>
    <m/>
    <m/>
    <m/>
    <m/>
    <m/>
    <m/>
    <m/>
    <m/>
    <m/>
    <m/>
    <m/>
    <n v="150000"/>
    <m/>
    <m/>
    <s v="Euro"/>
    <n v="55.63999999999999"/>
    <m/>
    <m/>
    <m/>
    <m/>
    <e v="#N/A"/>
    <m/>
    <m/>
    <m/>
    <m/>
    <m/>
    <m/>
    <m/>
    <m/>
    <m/>
    <m/>
    <m/>
    <m/>
    <m/>
    <m/>
    <m/>
    <m/>
    <m/>
    <m/>
    <m/>
    <m/>
    <m/>
    <m/>
  </r>
  <r>
    <m/>
    <m/>
    <s v="2022-0013"/>
    <x v="120"/>
    <m/>
    <s v="Wagon"/>
    <m/>
    <m/>
    <x v="43"/>
    <m/>
    <m/>
    <x v="8"/>
    <x v="3"/>
    <n v="1"/>
    <m/>
    <m/>
    <n v="1"/>
    <m/>
    <n v="0"/>
    <n v="0"/>
    <x v="1"/>
    <m/>
    <m/>
    <m/>
    <x v="0"/>
    <m/>
    <m/>
    <m/>
    <e v="#N/A"/>
    <e v="#N/A"/>
    <n v="730"/>
    <x v="1"/>
    <m/>
    <m/>
    <m/>
    <m/>
    <s v="with cut-off date"/>
    <d v="2023-05-31T00:00:00"/>
    <m/>
    <n v="3"/>
    <n v="3"/>
    <m/>
    <e v="#N/A"/>
    <m/>
    <n v="1"/>
    <n v="99"/>
    <m/>
    <m/>
    <m/>
    <m/>
    <m/>
    <m/>
    <m/>
    <m/>
    <m/>
    <m/>
    <m/>
    <m/>
    <m/>
    <m/>
    <m/>
    <m/>
    <m/>
    <m/>
    <n v="150000"/>
    <m/>
    <m/>
    <s v="Euro"/>
    <n v="55.63999999999999"/>
    <m/>
    <m/>
    <m/>
    <m/>
    <e v="#N/A"/>
    <m/>
    <m/>
    <m/>
    <m/>
    <m/>
    <m/>
    <m/>
    <m/>
    <m/>
    <m/>
    <m/>
    <m/>
    <m/>
    <m/>
    <m/>
    <m/>
    <m/>
    <m/>
    <m/>
    <m/>
    <m/>
    <m/>
  </r>
  <r>
    <m/>
    <m/>
    <s v="2022-0013"/>
    <x v="120"/>
    <m/>
    <s v="Wagon"/>
    <m/>
    <m/>
    <x v="43"/>
    <m/>
    <m/>
    <x v="8"/>
    <x v="3"/>
    <n v="1"/>
    <m/>
    <m/>
    <n v="1"/>
    <m/>
    <n v="0"/>
    <n v="0"/>
    <x v="1"/>
    <m/>
    <m/>
    <m/>
    <x v="0"/>
    <m/>
    <m/>
    <m/>
    <e v="#N/A"/>
    <e v="#N/A"/>
    <n v="730"/>
    <x v="1"/>
    <m/>
    <m/>
    <m/>
    <m/>
    <s v="with cut-off date"/>
    <d v="2023-05-31T00:00:00"/>
    <m/>
    <n v="3"/>
    <n v="3"/>
    <m/>
    <e v="#N/A"/>
    <m/>
    <n v="1"/>
    <n v="99"/>
    <m/>
    <m/>
    <m/>
    <m/>
    <m/>
    <m/>
    <m/>
    <m/>
    <m/>
    <m/>
    <m/>
    <m/>
    <m/>
    <m/>
    <m/>
    <m/>
    <m/>
    <m/>
    <n v="150000"/>
    <m/>
    <m/>
    <s v="Euro"/>
    <n v="55.63999999999999"/>
    <m/>
    <m/>
    <m/>
    <m/>
    <e v="#N/A"/>
    <m/>
    <m/>
    <m/>
    <m/>
    <m/>
    <m/>
    <m/>
    <m/>
    <m/>
    <m/>
    <m/>
    <m/>
    <m/>
    <m/>
    <m/>
    <m/>
    <m/>
    <m/>
    <m/>
    <m/>
    <m/>
    <m/>
  </r>
  <r>
    <m/>
    <m/>
    <s v="2022-0013"/>
    <x v="120"/>
    <m/>
    <s v="Wagon"/>
    <m/>
    <m/>
    <x v="43"/>
    <m/>
    <m/>
    <x v="8"/>
    <x v="3"/>
    <n v="1"/>
    <m/>
    <m/>
    <n v="1"/>
    <m/>
    <n v="0"/>
    <n v="0"/>
    <x v="1"/>
    <m/>
    <m/>
    <m/>
    <x v="0"/>
    <m/>
    <m/>
    <m/>
    <e v="#N/A"/>
    <e v="#N/A"/>
    <n v="730"/>
    <x v="1"/>
    <m/>
    <m/>
    <m/>
    <m/>
    <s v="with cut-off date"/>
    <d v="2023-05-31T00:00:00"/>
    <m/>
    <n v="3"/>
    <n v="3"/>
    <m/>
    <e v="#N/A"/>
    <m/>
    <n v="1"/>
    <n v="99"/>
    <m/>
    <m/>
    <m/>
    <m/>
    <m/>
    <m/>
    <m/>
    <m/>
    <m/>
    <m/>
    <m/>
    <m/>
    <m/>
    <m/>
    <m/>
    <m/>
    <m/>
    <m/>
    <n v="150000"/>
    <m/>
    <m/>
    <s v="Euro"/>
    <n v="55.63999999999999"/>
    <m/>
    <m/>
    <m/>
    <m/>
    <e v="#N/A"/>
    <m/>
    <m/>
    <m/>
    <m/>
    <m/>
    <m/>
    <m/>
    <m/>
    <m/>
    <m/>
    <m/>
    <m/>
    <m/>
    <m/>
    <m/>
    <m/>
    <m/>
    <m/>
    <m/>
    <m/>
    <m/>
    <m/>
  </r>
  <r>
    <m/>
    <m/>
    <s v="2022-0013"/>
    <x v="120"/>
    <m/>
    <s v="Wagon"/>
    <m/>
    <m/>
    <x v="43"/>
    <m/>
    <m/>
    <x v="8"/>
    <x v="3"/>
    <n v="1"/>
    <m/>
    <m/>
    <n v="1"/>
    <m/>
    <n v="0"/>
    <n v="0"/>
    <x v="1"/>
    <m/>
    <m/>
    <m/>
    <x v="0"/>
    <m/>
    <m/>
    <m/>
    <e v="#N/A"/>
    <e v="#N/A"/>
    <n v="730"/>
    <x v="1"/>
    <m/>
    <m/>
    <m/>
    <m/>
    <s v="with cut-off date"/>
    <d v="2023-05-31T00:00:00"/>
    <m/>
    <n v="3"/>
    <n v="3"/>
    <m/>
    <e v="#N/A"/>
    <m/>
    <n v="1"/>
    <n v="99"/>
    <m/>
    <m/>
    <m/>
    <m/>
    <m/>
    <m/>
    <m/>
    <m/>
    <m/>
    <m/>
    <m/>
    <m/>
    <m/>
    <m/>
    <m/>
    <m/>
    <m/>
    <m/>
    <n v="150000"/>
    <m/>
    <m/>
    <s v="Euro"/>
    <n v="55.63999999999999"/>
    <m/>
    <m/>
    <m/>
    <m/>
    <e v="#N/A"/>
    <m/>
    <m/>
    <m/>
    <m/>
    <m/>
    <m/>
    <m/>
    <m/>
    <m/>
    <m/>
    <m/>
    <m/>
    <m/>
    <m/>
    <m/>
    <m/>
    <m/>
    <m/>
    <m/>
    <m/>
    <m/>
    <m/>
  </r>
  <r>
    <m/>
    <m/>
    <s v="2022-0013"/>
    <x v="120"/>
    <m/>
    <s v="Wagon"/>
    <m/>
    <m/>
    <x v="43"/>
    <m/>
    <m/>
    <x v="8"/>
    <x v="3"/>
    <n v="1"/>
    <m/>
    <m/>
    <n v="1"/>
    <m/>
    <n v="0"/>
    <n v="0"/>
    <x v="1"/>
    <m/>
    <m/>
    <m/>
    <x v="0"/>
    <m/>
    <m/>
    <m/>
    <e v="#N/A"/>
    <e v="#N/A"/>
    <n v="730"/>
    <x v="1"/>
    <m/>
    <m/>
    <m/>
    <m/>
    <s v="with cut-off date"/>
    <d v="2023-05-31T00:00:00"/>
    <m/>
    <n v="3"/>
    <n v="3"/>
    <m/>
    <e v="#N/A"/>
    <m/>
    <n v="1"/>
    <n v="99"/>
    <m/>
    <m/>
    <m/>
    <m/>
    <m/>
    <m/>
    <m/>
    <m/>
    <m/>
    <m/>
    <m/>
    <m/>
    <m/>
    <m/>
    <m/>
    <m/>
    <m/>
    <m/>
    <n v="150000"/>
    <m/>
    <m/>
    <s v="Euro"/>
    <n v="55.63999999999999"/>
    <m/>
    <m/>
    <m/>
    <m/>
    <e v="#N/A"/>
    <m/>
    <m/>
    <m/>
    <m/>
    <m/>
    <m/>
    <m/>
    <m/>
    <m/>
    <m/>
    <m/>
    <m/>
    <m/>
    <m/>
    <m/>
    <m/>
    <m/>
    <m/>
    <m/>
    <m/>
    <m/>
    <m/>
  </r>
  <r>
    <m/>
    <m/>
    <s v="2022-0013"/>
    <x v="120"/>
    <m/>
    <s v="Wagon"/>
    <m/>
    <m/>
    <x v="43"/>
    <m/>
    <m/>
    <x v="8"/>
    <x v="3"/>
    <n v="1"/>
    <m/>
    <m/>
    <n v="1"/>
    <m/>
    <n v="0"/>
    <n v="0"/>
    <x v="1"/>
    <m/>
    <m/>
    <m/>
    <x v="0"/>
    <m/>
    <m/>
    <m/>
    <e v="#N/A"/>
    <e v="#N/A"/>
    <n v="730"/>
    <x v="1"/>
    <m/>
    <m/>
    <m/>
    <m/>
    <s v="with cut-off date"/>
    <d v="2023-05-31T00:00:00"/>
    <m/>
    <n v="3"/>
    <n v="3"/>
    <m/>
    <e v="#N/A"/>
    <m/>
    <n v="1"/>
    <n v="99"/>
    <m/>
    <m/>
    <m/>
    <m/>
    <m/>
    <m/>
    <m/>
    <m/>
    <m/>
    <m/>
    <m/>
    <m/>
    <m/>
    <m/>
    <m/>
    <m/>
    <m/>
    <m/>
    <n v="150000"/>
    <m/>
    <m/>
    <s v="Euro"/>
    <n v="55.63999999999999"/>
    <m/>
    <m/>
    <m/>
    <m/>
    <e v="#N/A"/>
    <m/>
    <m/>
    <m/>
    <m/>
    <m/>
    <m/>
    <m/>
    <m/>
    <m/>
    <m/>
    <m/>
    <m/>
    <m/>
    <m/>
    <m/>
    <m/>
    <m/>
    <m/>
    <m/>
    <m/>
    <m/>
    <m/>
  </r>
  <r>
    <m/>
    <m/>
    <s v="2022-0013"/>
    <x v="120"/>
    <m/>
    <s v="Wagon"/>
    <m/>
    <m/>
    <x v="43"/>
    <m/>
    <m/>
    <x v="8"/>
    <x v="3"/>
    <n v="1"/>
    <m/>
    <m/>
    <n v="1"/>
    <m/>
    <n v="0"/>
    <n v="0"/>
    <x v="1"/>
    <m/>
    <m/>
    <m/>
    <x v="0"/>
    <m/>
    <m/>
    <m/>
    <e v="#N/A"/>
    <e v="#N/A"/>
    <n v="730"/>
    <x v="1"/>
    <m/>
    <m/>
    <m/>
    <m/>
    <s v="with cut-off date"/>
    <d v="2023-05-31T00:00:00"/>
    <m/>
    <n v="3"/>
    <n v="3"/>
    <m/>
    <e v="#N/A"/>
    <m/>
    <n v="1"/>
    <n v="99"/>
    <m/>
    <m/>
    <m/>
    <m/>
    <m/>
    <m/>
    <m/>
    <m/>
    <m/>
    <m/>
    <m/>
    <m/>
    <m/>
    <m/>
    <m/>
    <m/>
    <m/>
    <m/>
    <n v="150000"/>
    <m/>
    <m/>
    <s v="Euro"/>
    <n v="55.63999999999999"/>
    <m/>
    <m/>
    <m/>
    <m/>
    <e v="#N/A"/>
    <m/>
    <m/>
    <m/>
    <m/>
    <m/>
    <m/>
    <m/>
    <m/>
    <m/>
    <m/>
    <m/>
    <m/>
    <m/>
    <m/>
    <m/>
    <m/>
    <m/>
    <m/>
    <m/>
    <m/>
    <m/>
    <m/>
  </r>
  <r>
    <m/>
    <m/>
    <s v="2022-0013"/>
    <x v="120"/>
    <m/>
    <s v="Wagon"/>
    <m/>
    <m/>
    <x v="43"/>
    <m/>
    <m/>
    <x v="8"/>
    <x v="3"/>
    <n v="1"/>
    <m/>
    <m/>
    <n v="1"/>
    <m/>
    <n v="0"/>
    <n v="0"/>
    <x v="1"/>
    <m/>
    <m/>
    <m/>
    <x v="0"/>
    <m/>
    <m/>
    <m/>
    <e v="#N/A"/>
    <e v="#N/A"/>
    <n v="730"/>
    <x v="1"/>
    <m/>
    <m/>
    <m/>
    <m/>
    <s v="with cut-off date"/>
    <d v="2023-05-31T00:00:00"/>
    <m/>
    <n v="3"/>
    <n v="3"/>
    <m/>
    <e v="#N/A"/>
    <m/>
    <n v="1"/>
    <n v="99"/>
    <m/>
    <m/>
    <m/>
    <m/>
    <m/>
    <m/>
    <m/>
    <m/>
    <m/>
    <m/>
    <m/>
    <m/>
    <m/>
    <m/>
    <m/>
    <m/>
    <m/>
    <m/>
    <n v="150000"/>
    <m/>
    <m/>
    <s v="Euro"/>
    <n v="55.63999999999999"/>
    <m/>
    <m/>
    <m/>
    <m/>
    <e v="#N/A"/>
    <m/>
    <m/>
    <m/>
    <m/>
    <m/>
    <m/>
    <m/>
    <m/>
    <m/>
    <m/>
    <m/>
    <m/>
    <m/>
    <m/>
    <m/>
    <m/>
    <m/>
    <m/>
    <m/>
    <m/>
    <m/>
    <m/>
  </r>
  <r>
    <m/>
    <m/>
    <s v="2022-0013"/>
    <x v="120"/>
    <m/>
    <s v="Wagon"/>
    <m/>
    <m/>
    <x v="43"/>
    <m/>
    <m/>
    <x v="8"/>
    <x v="3"/>
    <n v="1"/>
    <m/>
    <m/>
    <n v="1"/>
    <m/>
    <n v="0"/>
    <n v="0"/>
    <x v="1"/>
    <m/>
    <m/>
    <m/>
    <x v="0"/>
    <m/>
    <m/>
    <m/>
    <e v="#N/A"/>
    <e v="#N/A"/>
    <n v="730"/>
    <x v="1"/>
    <m/>
    <m/>
    <m/>
    <m/>
    <s v="with cut-off date"/>
    <d v="2023-05-31T00:00:00"/>
    <m/>
    <n v="3"/>
    <n v="3"/>
    <m/>
    <e v="#N/A"/>
    <m/>
    <n v="1"/>
    <n v="99"/>
    <m/>
    <m/>
    <m/>
    <m/>
    <m/>
    <m/>
    <m/>
    <m/>
    <m/>
    <m/>
    <m/>
    <m/>
    <m/>
    <m/>
    <m/>
    <m/>
    <m/>
    <m/>
    <n v="150000"/>
    <m/>
    <m/>
    <s v="Euro"/>
    <n v="55.63999999999999"/>
    <m/>
    <m/>
    <m/>
    <m/>
    <e v="#N/A"/>
    <m/>
    <m/>
    <m/>
    <m/>
    <m/>
    <m/>
    <m/>
    <m/>
    <m/>
    <m/>
    <m/>
    <m/>
    <m/>
    <m/>
    <m/>
    <m/>
    <m/>
    <m/>
    <m/>
    <m/>
    <m/>
    <m/>
  </r>
  <r>
    <m/>
    <m/>
    <s v="2022-0013"/>
    <x v="120"/>
    <m/>
    <s v="Wagon"/>
    <m/>
    <m/>
    <x v="43"/>
    <m/>
    <m/>
    <x v="8"/>
    <x v="3"/>
    <n v="1"/>
    <m/>
    <m/>
    <n v="1"/>
    <m/>
    <n v="0"/>
    <n v="0"/>
    <x v="1"/>
    <m/>
    <m/>
    <m/>
    <x v="0"/>
    <m/>
    <m/>
    <m/>
    <e v="#N/A"/>
    <e v="#N/A"/>
    <n v="730"/>
    <x v="1"/>
    <m/>
    <m/>
    <m/>
    <m/>
    <s v="with cut-off date"/>
    <d v="2023-05-31T00:00:00"/>
    <m/>
    <n v="3"/>
    <n v="3"/>
    <m/>
    <e v="#N/A"/>
    <m/>
    <n v="1"/>
    <n v="99"/>
    <m/>
    <m/>
    <m/>
    <m/>
    <m/>
    <m/>
    <m/>
    <m/>
    <m/>
    <m/>
    <m/>
    <m/>
    <m/>
    <m/>
    <m/>
    <m/>
    <m/>
    <m/>
    <n v="150000"/>
    <m/>
    <m/>
    <s v="Euro"/>
    <n v="55.63999999999999"/>
    <m/>
    <m/>
    <m/>
    <m/>
    <e v="#N/A"/>
    <m/>
    <m/>
    <m/>
    <m/>
    <m/>
    <m/>
    <m/>
    <m/>
    <m/>
    <m/>
    <m/>
    <m/>
    <m/>
    <m/>
    <m/>
    <m/>
    <m/>
    <m/>
    <m/>
    <m/>
    <m/>
    <m/>
  </r>
  <r>
    <m/>
    <m/>
    <s v="2022-0013"/>
    <x v="120"/>
    <m/>
    <s v="Wagon"/>
    <m/>
    <m/>
    <x v="43"/>
    <m/>
    <m/>
    <x v="8"/>
    <x v="3"/>
    <n v="1"/>
    <m/>
    <m/>
    <n v="1"/>
    <m/>
    <n v="0"/>
    <n v="0"/>
    <x v="1"/>
    <m/>
    <m/>
    <m/>
    <x v="0"/>
    <m/>
    <m/>
    <m/>
    <e v="#N/A"/>
    <e v="#N/A"/>
    <n v="730"/>
    <x v="1"/>
    <m/>
    <m/>
    <m/>
    <m/>
    <s v="with cut-off date"/>
    <d v="2023-05-31T00:00:00"/>
    <m/>
    <n v="3"/>
    <n v="3"/>
    <m/>
    <e v="#N/A"/>
    <m/>
    <n v="1"/>
    <n v="99"/>
    <m/>
    <m/>
    <m/>
    <m/>
    <m/>
    <m/>
    <m/>
    <m/>
    <m/>
    <m/>
    <m/>
    <m/>
    <m/>
    <m/>
    <m/>
    <m/>
    <m/>
    <m/>
    <n v="150000"/>
    <m/>
    <m/>
    <s v="Euro"/>
    <n v="55.63999999999999"/>
    <m/>
    <m/>
    <m/>
    <m/>
    <e v="#N/A"/>
    <m/>
    <m/>
    <m/>
    <m/>
    <m/>
    <m/>
    <m/>
    <m/>
    <m/>
    <m/>
    <m/>
    <m/>
    <m/>
    <m/>
    <m/>
    <m/>
    <m/>
    <m/>
    <m/>
    <m/>
    <m/>
    <m/>
  </r>
  <r>
    <m/>
    <m/>
    <s v="2022-0013"/>
    <x v="120"/>
    <m/>
    <s v="Wagon"/>
    <m/>
    <m/>
    <x v="43"/>
    <m/>
    <m/>
    <x v="8"/>
    <x v="3"/>
    <n v="1"/>
    <m/>
    <m/>
    <n v="1"/>
    <m/>
    <n v="0"/>
    <n v="0"/>
    <x v="1"/>
    <m/>
    <m/>
    <m/>
    <x v="0"/>
    <m/>
    <m/>
    <m/>
    <e v="#N/A"/>
    <e v="#N/A"/>
    <n v="730"/>
    <x v="1"/>
    <m/>
    <m/>
    <m/>
    <m/>
    <s v="with cut-off date"/>
    <d v="2023-05-31T00:00:00"/>
    <m/>
    <n v="3"/>
    <n v="3"/>
    <m/>
    <e v="#N/A"/>
    <m/>
    <n v="1"/>
    <n v="99"/>
    <m/>
    <m/>
    <m/>
    <m/>
    <m/>
    <m/>
    <m/>
    <m/>
    <m/>
    <m/>
    <m/>
    <m/>
    <m/>
    <m/>
    <m/>
    <m/>
    <m/>
    <m/>
    <n v="150000"/>
    <m/>
    <m/>
    <s v="Euro"/>
    <n v="55.63999999999999"/>
    <m/>
    <m/>
    <m/>
    <m/>
    <e v="#N/A"/>
    <m/>
    <m/>
    <m/>
    <m/>
    <m/>
    <m/>
    <m/>
    <m/>
    <m/>
    <m/>
    <m/>
    <m/>
    <m/>
    <m/>
    <m/>
    <m/>
    <m/>
    <m/>
    <m/>
    <m/>
    <m/>
    <m/>
  </r>
  <r>
    <m/>
    <m/>
    <s v="2022-0013"/>
    <x v="120"/>
    <m/>
    <s v="Wagon"/>
    <m/>
    <m/>
    <x v="43"/>
    <m/>
    <m/>
    <x v="8"/>
    <x v="3"/>
    <n v="1"/>
    <m/>
    <m/>
    <n v="1"/>
    <m/>
    <n v="0"/>
    <n v="0"/>
    <x v="1"/>
    <m/>
    <m/>
    <m/>
    <x v="0"/>
    <m/>
    <m/>
    <m/>
    <e v="#N/A"/>
    <e v="#N/A"/>
    <n v="730"/>
    <x v="1"/>
    <m/>
    <m/>
    <m/>
    <m/>
    <s v="with cut-off date"/>
    <d v="2023-05-31T00:00:00"/>
    <m/>
    <n v="3"/>
    <n v="3"/>
    <m/>
    <e v="#N/A"/>
    <m/>
    <n v="1"/>
    <n v="99"/>
    <m/>
    <m/>
    <m/>
    <m/>
    <m/>
    <m/>
    <m/>
    <m/>
    <m/>
    <m/>
    <m/>
    <m/>
    <m/>
    <m/>
    <m/>
    <m/>
    <m/>
    <m/>
    <n v="150000"/>
    <m/>
    <m/>
    <s v="Euro"/>
    <n v="55.63999999999999"/>
    <m/>
    <m/>
    <m/>
    <m/>
    <e v="#N/A"/>
    <m/>
    <m/>
    <m/>
    <m/>
    <m/>
    <m/>
    <m/>
    <m/>
    <m/>
    <m/>
    <m/>
    <m/>
    <m/>
    <m/>
    <m/>
    <m/>
    <m/>
    <m/>
    <m/>
    <m/>
    <m/>
    <m/>
  </r>
  <r>
    <m/>
    <m/>
    <s v="2022-0013"/>
    <x v="120"/>
    <m/>
    <s v="Wagon"/>
    <m/>
    <m/>
    <x v="43"/>
    <m/>
    <m/>
    <x v="8"/>
    <x v="3"/>
    <n v="1"/>
    <m/>
    <m/>
    <n v="1"/>
    <m/>
    <n v="0"/>
    <n v="0"/>
    <x v="1"/>
    <m/>
    <m/>
    <m/>
    <x v="0"/>
    <m/>
    <m/>
    <m/>
    <e v="#N/A"/>
    <e v="#N/A"/>
    <n v="730"/>
    <x v="1"/>
    <m/>
    <m/>
    <m/>
    <m/>
    <s v="with cut-off date"/>
    <d v="2023-05-31T00:00:00"/>
    <m/>
    <n v="3"/>
    <n v="3"/>
    <m/>
    <e v="#N/A"/>
    <m/>
    <n v="1"/>
    <n v="99"/>
    <m/>
    <m/>
    <m/>
    <m/>
    <m/>
    <m/>
    <m/>
    <m/>
    <m/>
    <m/>
    <m/>
    <m/>
    <m/>
    <m/>
    <m/>
    <m/>
    <m/>
    <m/>
    <n v="150000"/>
    <m/>
    <m/>
    <s v="Euro"/>
    <n v="55.63999999999999"/>
    <m/>
    <m/>
    <m/>
    <m/>
    <e v="#N/A"/>
    <m/>
    <m/>
    <m/>
    <m/>
    <m/>
    <m/>
    <m/>
    <m/>
    <m/>
    <m/>
    <m/>
    <m/>
    <m/>
    <m/>
    <m/>
    <m/>
    <m/>
    <m/>
    <m/>
    <m/>
    <m/>
    <m/>
  </r>
  <r>
    <m/>
    <m/>
    <s v="2022-0013"/>
    <x v="120"/>
    <m/>
    <s v="Wagon"/>
    <m/>
    <m/>
    <x v="43"/>
    <m/>
    <m/>
    <x v="8"/>
    <x v="3"/>
    <n v="1"/>
    <m/>
    <m/>
    <n v="1"/>
    <m/>
    <n v="0"/>
    <n v="0"/>
    <x v="1"/>
    <m/>
    <m/>
    <m/>
    <x v="0"/>
    <m/>
    <m/>
    <m/>
    <e v="#N/A"/>
    <e v="#N/A"/>
    <n v="730"/>
    <x v="1"/>
    <m/>
    <m/>
    <m/>
    <m/>
    <s v="with cut-off date"/>
    <d v="2023-05-31T00:00:00"/>
    <m/>
    <n v="3"/>
    <n v="3"/>
    <m/>
    <e v="#N/A"/>
    <m/>
    <n v="1"/>
    <n v="99"/>
    <m/>
    <m/>
    <m/>
    <m/>
    <m/>
    <m/>
    <m/>
    <m/>
    <m/>
    <m/>
    <m/>
    <m/>
    <m/>
    <m/>
    <m/>
    <m/>
    <m/>
    <m/>
    <n v="150000"/>
    <m/>
    <m/>
    <s v="Euro"/>
    <n v="55.63999999999999"/>
    <m/>
    <m/>
    <m/>
    <m/>
    <e v="#N/A"/>
    <m/>
    <m/>
    <m/>
    <m/>
    <m/>
    <m/>
    <m/>
    <m/>
    <m/>
    <m/>
    <m/>
    <m/>
    <m/>
    <m/>
    <m/>
    <m/>
    <m/>
    <m/>
    <m/>
    <m/>
    <m/>
    <m/>
  </r>
  <r>
    <m/>
    <m/>
    <s v="2022-0013"/>
    <x v="120"/>
    <m/>
    <s v="Wagon"/>
    <m/>
    <m/>
    <x v="43"/>
    <m/>
    <m/>
    <x v="8"/>
    <x v="3"/>
    <n v="1"/>
    <m/>
    <m/>
    <n v="1"/>
    <m/>
    <n v="0"/>
    <n v="0"/>
    <x v="1"/>
    <m/>
    <m/>
    <m/>
    <x v="0"/>
    <m/>
    <m/>
    <m/>
    <e v="#N/A"/>
    <e v="#N/A"/>
    <n v="730"/>
    <x v="1"/>
    <m/>
    <m/>
    <m/>
    <m/>
    <s v="with cut-off date"/>
    <d v="2023-05-31T00:00:00"/>
    <m/>
    <n v="3"/>
    <n v="3"/>
    <m/>
    <e v="#N/A"/>
    <m/>
    <n v="1"/>
    <n v="99"/>
    <m/>
    <m/>
    <m/>
    <m/>
    <m/>
    <m/>
    <m/>
    <m/>
    <m/>
    <m/>
    <m/>
    <m/>
    <m/>
    <m/>
    <m/>
    <m/>
    <m/>
    <m/>
    <n v="150000"/>
    <m/>
    <m/>
    <s v="Euro"/>
    <n v="55.63999999999999"/>
    <m/>
    <m/>
    <m/>
    <m/>
    <e v="#N/A"/>
    <m/>
    <m/>
    <m/>
    <m/>
    <m/>
    <m/>
    <m/>
    <m/>
    <m/>
    <m/>
    <m/>
    <m/>
    <m/>
    <m/>
    <m/>
    <m/>
    <m/>
    <m/>
    <m/>
    <m/>
    <m/>
    <m/>
  </r>
  <r>
    <m/>
    <m/>
    <s v="2022-0013"/>
    <x v="120"/>
    <m/>
    <s v="Wagon"/>
    <m/>
    <m/>
    <x v="43"/>
    <m/>
    <m/>
    <x v="8"/>
    <x v="3"/>
    <n v="1"/>
    <m/>
    <m/>
    <n v="1"/>
    <m/>
    <n v="0"/>
    <n v="0"/>
    <x v="1"/>
    <m/>
    <m/>
    <m/>
    <x v="0"/>
    <m/>
    <m/>
    <m/>
    <e v="#N/A"/>
    <e v="#N/A"/>
    <n v="730"/>
    <x v="1"/>
    <m/>
    <m/>
    <m/>
    <m/>
    <s v="with cut-off date"/>
    <d v="2023-05-31T00:00:00"/>
    <m/>
    <n v="3"/>
    <n v="3"/>
    <m/>
    <e v="#N/A"/>
    <m/>
    <n v="1"/>
    <n v="99"/>
    <m/>
    <m/>
    <m/>
    <m/>
    <m/>
    <m/>
    <m/>
    <m/>
    <m/>
    <m/>
    <m/>
    <m/>
    <m/>
    <m/>
    <m/>
    <m/>
    <m/>
    <m/>
    <n v="150000"/>
    <m/>
    <m/>
    <s v="Euro"/>
    <n v="55.63999999999999"/>
    <m/>
    <m/>
    <m/>
    <m/>
    <e v="#N/A"/>
    <m/>
    <m/>
    <m/>
    <m/>
    <m/>
    <m/>
    <m/>
    <m/>
    <m/>
    <m/>
    <m/>
    <m/>
    <m/>
    <m/>
    <m/>
    <m/>
    <m/>
    <m/>
    <m/>
    <m/>
    <m/>
    <m/>
  </r>
  <r>
    <m/>
    <m/>
    <s v="2022-0013"/>
    <x v="120"/>
    <m/>
    <s v="Wagon"/>
    <m/>
    <m/>
    <x v="43"/>
    <m/>
    <m/>
    <x v="8"/>
    <x v="3"/>
    <n v="1"/>
    <m/>
    <m/>
    <n v="1"/>
    <m/>
    <n v="0"/>
    <n v="0"/>
    <x v="1"/>
    <m/>
    <m/>
    <m/>
    <x v="0"/>
    <m/>
    <m/>
    <m/>
    <e v="#N/A"/>
    <e v="#N/A"/>
    <n v="730"/>
    <x v="1"/>
    <m/>
    <m/>
    <m/>
    <m/>
    <s v="with cut-off date"/>
    <d v="2023-05-31T00:00:00"/>
    <m/>
    <n v="3"/>
    <n v="3"/>
    <m/>
    <e v="#N/A"/>
    <m/>
    <n v="1"/>
    <n v="99"/>
    <m/>
    <m/>
    <m/>
    <m/>
    <m/>
    <m/>
    <m/>
    <m/>
    <m/>
    <m/>
    <m/>
    <m/>
    <m/>
    <m/>
    <m/>
    <m/>
    <m/>
    <m/>
    <n v="150000"/>
    <m/>
    <m/>
    <s v="Euro"/>
    <n v="55.63999999999999"/>
    <m/>
    <m/>
    <m/>
    <m/>
    <e v="#N/A"/>
    <m/>
    <m/>
    <m/>
    <m/>
    <m/>
    <m/>
    <m/>
    <m/>
    <m/>
    <m/>
    <m/>
    <m/>
    <m/>
    <m/>
    <m/>
    <m/>
    <m/>
    <m/>
    <m/>
    <m/>
    <m/>
    <m/>
  </r>
  <r>
    <m/>
    <m/>
    <s v="2022-0013"/>
    <x v="120"/>
    <m/>
    <s v="Wagon"/>
    <m/>
    <m/>
    <x v="43"/>
    <m/>
    <m/>
    <x v="8"/>
    <x v="3"/>
    <n v="1"/>
    <m/>
    <m/>
    <n v="1"/>
    <m/>
    <n v="0"/>
    <n v="0"/>
    <x v="1"/>
    <m/>
    <m/>
    <m/>
    <x v="0"/>
    <m/>
    <m/>
    <m/>
    <e v="#N/A"/>
    <e v="#N/A"/>
    <n v="730"/>
    <x v="1"/>
    <m/>
    <m/>
    <m/>
    <m/>
    <s v="with cut-off date"/>
    <d v="2023-05-31T00:00:00"/>
    <m/>
    <n v="3"/>
    <n v="3"/>
    <m/>
    <e v="#N/A"/>
    <m/>
    <n v="1"/>
    <n v="99"/>
    <m/>
    <m/>
    <m/>
    <m/>
    <m/>
    <m/>
    <m/>
    <m/>
    <m/>
    <m/>
    <m/>
    <m/>
    <m/>
    <m/>
    <m/>
    <m/>
    <m/>
    <m/>
    <n v="150000"/>
    <m/>
    <m/>
    <s v="Euro"/>
    <n v="55.63999999999999"/>
    <m/>
    <m/>
    <m/>
    <m/>
    <e v="#N/A"/>
    <m/>
    <m/>
    <m/>
    <m/>
    <m/>
    <m/>
    <m/>
    <m/>
    <m/>
    <m/>
    <m/>
    <m/>
    <m/>
    <m/>
    <m/>
    <m/>
    <m/>
    <m/>
    <m/>
    <m/>
    <m/>
    <m/>
  </r>
  <r>
    <m/>
    <m/>
    <s v="2022-0013"/>
    <x v="120"/>
    <m/>
    <s v="Wagon"/>
    <m/>
    <m/>
    <x v="43"/>
    <m/>
    <m/>
    <x v="8"/>
    <x v="3"/>
    <n v="1"/>
    <m/>
    <m/>
    <n v="1"/>
    <m/>
    <n v="0"/>
    <n v="0"/>
    <x v="1"/>
    <m/>
    <m/>
    <m/>
    <x v="0"/>
    <m/>
    <m/>
    <m/>
    <e v="#N/A"/>
    <e v="#N/A"/>
    <n v="730"/>
    <x v="1"/>
    <m/>
    <m/>
    <m/>
    <m/>
    <s v="with cut-off date"/>
    <d v="2023-05-31T00:00:00"/>
    <m/>
    <n v="3"/>
    <n v="3"/>
    <m/>
    <e v="#N/A"/>
    <m/>
    <n v="1"/>
    <n v="99"/>
    <m/>
    <m/>
    <m/>
    <m/>
    <m/>
    <m/>
    <m/>
    <m/>
    <m/>
    <m/>
    <m/>
    <m/>
    <m/>
    <m/>
    <m/>
    <m/>
    <m/>
    <m/>
    <n v="150000"/>
    <m/>
    <m/>
    <s v="Euro"/>
    <n v="55.63999999999999"/>
    <m/>
    <m/>
    <m/>
    <m/>
    <e v="#N/A"/>
    <m/>
    <m/>
    <m/>
    <m/>
    <m/>
    <m/>
    <m/>
    <m/>
    <m/>
    <m/>
    <m/>
    <m/>
    <m/>
    <m/>
    <m/>
    <m/>
    <m/>
    <m/>
    <m/>
    <m/>
    <m/>
    <m/>
  </r>
  <r>
    <m/>
    <m/>
    <s v="2022-0013"/>
    <x v="120"/>
    <m/>
    <s v="Wagon"/>
    <m/>
    <m/>
    <x v="43"/>
    <m/>
    <m/>
    <x v="8"/>
    <x v="3"/>
    <n v="1"/>
    <m/>
    <m/>
    <n v="1"/>
    <m/>
    <n v="0"/>
    <n v="0"/>
    <x v="1"/>
    <m/>
    <m/>
    <m/>
    <x v="0"/>
    <m/>
    <m/>
    <m/>
    <e v="#N/A"/>
    <e v="#N/A"/>
    <n v="730"/>
    <x v="1"/>
    <m/>
    <m/>
    <m/>
    <m/>
    <s v="with cut-off date"/>
    <d v="2023-05-31T00:00:00"/>
    <m/>
    <n v="3"/>
    <n v="3"/>
    <m/>
    <e v="#N/A"/>
    <m/>
    <n v="1"/>
    <n v="99"/>
    <m/>
    <m/>
    <m/>
    <m/>
    <m/>
    <m/>
    <m/>
    <m/>
    <m/>
    <m/>
    <m/>
    <m/>
    <m/>
    <m/>
    <m/>
    <m/>
    <m/>
    <m/>
    <n v="150000"/>
    <m/>
    <m/>
    <s v="Euro"/>
    <n v="55.63999999999999"/>
    <m/>
    <m/>
    <m/>
    <m/>
    <e v="#N/A"/>
    <m/>
    <m/>
    <m/>
    <m/>
    <m/>
    <m/>
    <m/>
    <m/>
    <m/>
    <m/>
    <m/>
    <m/>
    <m/>
    <m/>
    <m/>
    <m/>
    <m/>
    <m/>
    <m/>
    <m/>
    <m/>
    <m/>
  </r>
  <r>
    <m/>
    <m/>
    <s v="2022-0013"/>
    <x v="120"/>
    <m/>
    <s v="Wagon"/>
    <m/>
    <m/>
    <x v="43"/>
    <m/>
    <m/>
    <x v="8"/>
    <x v="3"/>
    <n v="1"/>
    <m/>
    <m/>
    <n v="1"/>
    <m/>
    <n v="0"/>
    <n v="0"/>
    <x v="1"/>
    <m/>
    <m/>
    <m/>
    <x v="0"/>
    <m/>
    <m/>
    <m/>
    <e v="#N/A"/>
    <e v="#N/A"/>
    <n v="730"/>
    <x v="1"/>
    <m/>
    <m/>
    <m/>
    <m/>
    <s v="with cut-off date"/>
    <d v="2023-05-31T00:00:00"/>
    <m/>
    <n v="3"/>
    <n v="3"/>
    <m/>
    <e v="#N/A"/>
    <m/>
    <n v="1"/>
    <n v="99"/>
    <m/>
    <m/>
    <m/>
    <m/>
    <m/>
    <m/>
    <m/>
    <m/>
    <m/>
    <m/>
    <m/>
    <m/>
    <m/>
    <m/>
    <m/>
    <m/>
    <m/>
    <m/>
    <n v="150000"/>
    <m/>
    <m/>
    <s v="Euro"/>
    <n v="55.63999999999999"/>
    <m/>
    <m/>
    <m/>
    <m/>
    <e v="#N/A"/>
    <m/>
    <m/>
    <m/>
    <m/>
    <m/>
    <m/>
    <m/>
    <m/>
    <m/>
    <m/>
    <m/>
    <m/>
    <m/>
    <m/>
    <m/>
    <m/>
    <m/>
    <m/>
    <m/>
    <m/>
    <m/>
    <m/>
  </r>
  <r>
    <m/>
    <m/>
    <s v="2022-0013"/>
    <x v="120"/>
    <m/>
    <s v="Wagon"/>
    <m/>
    <m/>
    <x v="43"/>
    <m/>
    <m/>
    <x v="8"/>
    <x v="3"/>
    <n v="1"/>
    <m/>
    <m/>
    <n v="1"/>
    <m/>
    <n v="0"/>
    <n v="0"/>
    <x v="1"/>
    <m/>
    <m/>
    <m/>
    <x v="0"/>
    <m/>
    <m/>
    <m/>
    <e v="#N/A"/>
    <e v="#N/A"/>
    <n v="730"/>
    <x v="1"/>
    <m/>
    <m/>
    <m/>
    <m/>
    <s v="with cut-off date"/>
    <d v="2023-05-31T00:00:00"/>
    <m/>
    <n v="3"/>
    <n v="3"/>
    <m/>
    <e v="#N/A"/>
    <m/>
    <n v="1"/>
    <n v="99"/>
    <m/>
    <m/>
    <m/>
    <m/>
    <m/>
    <m/>
    <m/>
    <m/>
    <m/>
    <m/>
    <m/>
    <m/>
    <m/>
    <m/>
    <m/>
    <m/>
    <m/>
    <m/>
    <n v="150000"/>
    <m/>
    <m/>
    <s v="Euro"/>
    <n v="55.63999999999999"/>
    <m/>
    <m/>
    <m/>
    <m/>
    <e v="#N/A"/>
    <m/>
    <m/>
    <m/>
    <m/>
    <m/>
    <m/>
    <m/>
    <m/>
    <m/>
    <m/>
    <m/>
    <m/>
    <m/>
    <m/>
    <m/>
    <m/>
    <m/>
    <m/>
    <m/>
    <m/>
    <m/>
    <m/>
  </r>
  <r>
    <m/>
    <m/>
    <s v="2022-0013"/>
    <x v="120"/>
    <m/>
    <s v="Wagon"/>
    <m/>
    <m/>
    <x v="43"/>
    <m/>
    <m/>
    <x v="8"/>
    <x v="3"/>
    <n v="1"/>
    <m/>
    <m/>
    <n v="1"/>
    <m/>
    <n v="0"/>
    <n v="0"/>
    <x v="1"/>
    <m/>
    <m/>
    <m/>
    <x v="0"/>
    <m/>
    <m/>
    <m/>
    <e v="#N/A"/>
    <e v="#N/A"/>
    <n v="730"/>
    <x v="1"/>
    <m/>
    <m/>
    <m/>
    <m/>
    <s v="with cut-off date"/>
    <d v="2023-05-31T00:00:00"/>
    <m/>
    <n v="3"/>
    <n v="3"/>
    <m/>
    <e v="#N/A"/>
    <m/>
    <n v="1"/>
    <n v="99"/>
    <m/>
    <m/>
    <m/>
    <m/>
    <m/>
    <m/>
    <m/>
    <m/>
    <m/>
    <m/>
    <m/>
    <m/>
    <m/>
    <m/>
    <m/>
    <m/>
    <m/>
    <m/>
    <n v="150000"/>
    <m/>
    <m/>
    <s v="Euro"/>
    <n v="55.63999999999999"/>
    <m/>
    <m/>
    <m/>
    <m/>
    <e v="#N/A"/>
    <m/>
    <m/>
    <m/>
    <m/>
    <m/>
    <m/>
    <m/>
    <m/>
    <m/>
    <m/>
    <m/>
    <m/>
    <m/>
    <m/>
    <m/>
    <m/>
    <m/>
    <m/>
    <m/>
    <m/>
    <m/>
    <m/>
  </r>
  <r>
    <m/>
    <m/>
    <s v="2022-0013"/>
    <x v="120"/>
    <m/>
    <s v="Wagon"/>
    <m/>
    <m/>
    <x v="43"/>
    <m/>
    <m/>
    <x v="8"/>
    <x v="3"/>
    <n v="1"/>
    <m/>
    <m/>
    <n v="1"/>
    <m/>
    <n v="0"/>
    <n v="0"/>
    <x v="1"/>
    <m/>
    <m/>
    <m/>
    <x v="0"/>
    <m/>
    <m/>
    <m/>
    <e v="#N/A"/>
    <e v="#N/A"/>
    <n v="730"/>
    <x v="1"/>
    <m/>
    <m/>
    <m/>
    <m/>
    <s v="with cut-off date"/>
    <d v="2023-05-31T00:00:00"/>
    <m/>
    <n v="3"/>
    <n v="3"/>
    <m/>
    <e v="#N/A"/>
    <m/>
    <n v="1"/>
    <n v="99"/>
    <m/>
    <m/>
    <m/>
    <m/>
    <m/>
    <m/>
    <m/>
    <m/>
    <m/>
    <m/>
    <m/>
    <m/>
    <m/>
    <m/>
    <m/>
    <m/>
    <m/>
    <m/>
    <n v="150000"/>
    <m/>
    <m/>
    <s v="Euro"/>
    <n v="55.63999999999999"/>
    <m/>
    <m/>
    <m/>
    <m/>
    <e v="#N/A"/>
    <m/>
    <m/>
    <m/>
    <m/>
    <m/>
    <m/>
    <m/>
    <m/>
    <m/>
    <m/>
    <m/>
    <m/>
    <m/>
    <m/>
    <m/>
    <m/>
    <m/>
    <m/>
    <m/>
    <m/>
    <m/>
    <m/>
  </r>
  <r>
    <m/>
    <m/>
    <s v="2022-0013"/>
    <x v="120"/>
    <m/>
    <s v="Wagon"/>
    <m/>
    <m/>
    <x v="43"/>
    <m/>
    <m/>
    <x v="8"/>
    <x v="3"/>
    <n v="1"/>
    <m/>
    <m/>
    <n v="1"/>
    <m/>
    <n v="0"/>
    <n v="0"/>
    <x v="1"/>
    <m/>
    <m/>
    <m/>
    <x v="0"/>
    <m/>
    <m/>
    <m/>
    <e v="#N/A"/>
    <e v="#N/A"/>
    <n v="730"/>
    <x v="1"/>
    <m/>
    <m/>
    <m/>
    <m/>
    <s v="with cut-off date"/>
    <d v="2023-05-31T00:00:00"/>
    <m/>
    <n v="3"/>
    <n v="3"/>
    <m/>
    <e v="#N/A"/>
    <m/>
    <n v="1"/>
    <n v="99"/>
    <m/>
    <m/>
    <m/>
    <m/>
    <m/>
    <m/>
    <m/>
    <m/>
    <m/>
    <m/>
    <m/>
    <m/>
    <m/>
    <m/>
    <m/>
    <m/>
    <m/>
    <m/>
    <n v="150000"/>
    <m/>
    <m/>
    <s v="Euro"/>
    <n v="55.63999999999999"/>
    <m/>
    <m/>
    <m/>
    <m/>
    <e v="#N/A"/>
    <m/>
    <m/>
    <m/>
    <m/>
    <m/>
    <m/>
    <m/>
    <m/>
    <m/>
    <m/>
    <m/>
    <m/>
    <m/>
    <m/>
    <m/>
    <m/>
    <m/>
    <m/>
    <m/>
    <m/>
    <m/>
    <m/>
  </r>
  <r>
    <m/>
    <m/>
    <s v="2022-0013"/>
    <x v="120"/>
    <m/>
    <s v="Wagon"/>
    <m/>
    <m/>
    <x v="43"/>
    <m/>
    <m/>
    <x v="8"/>
    <x v="3"/>
    <n v="1"/>
    <m/>
    <m/>
    <n v="1"/>
    <m/>
    <n v="0"/>
    <n v="0"/>
    <x v="1"/>
    <m/>
    <m/>
    <m/>
    <x v="0"/>
    <m/>
    <m/>
    <m/>
    <e v="#N/A"/>
    <e v="#N/A"/>
    <n v="730"/>
    <x v="1"/>
    <m/>
    <m/>
    <m/>
    <m/>
    <s v="with cut-off date"/>
    <d v="2023-05-31T00:00:00"/>
    <m/>
    <n v="3"/>
    <n v="3"/>
    <m/>
    <e v="#N/A"/>
    <m/>
    <n v="1"/>
    <n v="99"/>
    <m/>
    <m/>
    <m/>
    <m/>
    <m/>
    <m/>
    <m/>
    <m/>
    <m/>
    <m/>
    <m/>
    <m/>
    <m/>
    <m/>
    <m/>
    <m/>
    <m/>
    <m/>
    <n v="150000"/>
    <m/>
    <m/>
    <s v="Euro"/>
    <n v="55.63999999999999"/>
    <m/>
    <m/>
    <m/>
    <m/>
    <e v="#N/A"/>
    <m/>
    <m/>
    <m/>
    <m/>
    <m/>
    <m/>
    <m/>
    <m/>
    <m/>
    <m/>
    <m/>
    <m/>
    <m/>
    <m/>
    <m/>
    <m/>
    <m/>
    <m/>
    <m/>
    <m/>
    <m/>
    <m/>
  </r>
  <r>
    <m/>
    <m/>
    <s v="2022-0013"/>
    <x v="120"/>
    <m/>
    <s v="Wagon"/>
    <m/>
    <m/>
    <x v="43"/>
    <m/>
    <m/>
    <x v="8"/>
    <x v="3"/>
    <n v="1"/>
    <m/>
    <m/>
    <n v="1"/>
    <m/>
    <n v="0"/>
    <n v="0"/>
    <x v="1"/>
    <m/>
    <m/>
    <m/>
    <x v="0"/>
    <m/>
    <m/>
    <m/>
    <e v="#N/A"/>
    <e v="#N/A"/>
    <n v="730"/>
    <x v="1"/>
    <m/>
    <m/>
    <m/>
    <m/>
    <s v="with cut-off date"/>
    <d v="2023-05-31T00:00:00"/>
    <m/>
    <n v="3"/>
    <n v="3"/>
    <m/>
    <e v="#N/A"/>
    <m/>
    <n v="1"/>
    <n v="99"/>
    <m/>
    <m/>
    <m/>
    <m/>
    <m/>
    <m/>
    <m/>
    <m/>
    <m/>
    <m/>
    <m/>
    <m/>
    <m/>
    <m/>
    <m/>
    <m/>
    <m/>
    <m/>
    <n v="150000"/>
    <m/>
    <m/>
    <s v="Euro"/>
    <n v="55.63999999999999"/>
    <m/>
    <m/>
    <m/>
    <m/>
    <e v="#N/A"/>
    <m/>
    <m/>
    <m/>
    <m/>
    <m/>
    <m/>
    <m/>
    <m/>
    <m/>
    <m/>
    <m/>
    <m/>
    <m/>
    <m/>
    <m/>
    <m/>
    <m/>
    <m/>
    <m/>
    <m/>
    <m/>
    <m/>
  </r>
  <r>
    <m/>
    <m/>
    <s v="2022-0013"/>
    <x v="120"/>
    <m/>
    <s v="Wagon"/>
    <m/>
    <m/>
    <x v="43"/>
    <m/>
    <m/>
    <x v="8"/>
    <x v="3"/>
    <n v="1"/>
    <m/>
    <m/>
    <n v="1"/>
    <m/>
    <n v="0"/>
    <n v="0"/>
    <x v="1"/>
    <m/>
    <m/>
    <m/>
    <x v="0"/>
    <m/>
    <m/>
    <m/>
    <e v="#N/A"/>
    <e v="#N/A"/>
    <n v="730"/>
    <x v="1"/>
    <m/>
    <m/>
    <m/>
    <m/>
    <s v="with cut-off date"/>
    <d v="2023-05-31T00:00:00"/>
    <m/>
    <n v="3"/>
    <n v="3"/>
    <m/>
    <e v="#N/A"/>
    <m/>
    <n v="1"/>
    <n v="99"/>
    <m/>
    <m/>
    <m/>
    <m/>
    <m/>
    <m/>
    <m/>
    <m/>
    <m/>
    <m/>
    <m/>
    <m/>
    <m/>
    <m/>
    <m/>
    <m/>
    <m/>
    <m/>
    <n v="150000"/>
    <m/>
    <m/>
    <s v="Euro"/>
    <n v="55.63999999999999"/>
    <m/>
    <m/>
    <m/>
    <m/>
    <e v="#N/A"/>
    <m/>
    <m/>
    <m/>
    <m/>
    <m/>
    <m/>
    <m/>
    <m/>
    <m/>
    <m/>
    <m/>
    <m/>
    <m/>
    <m/>
    <m/>
    <m/>
    <m/>
    <m/>
    <m/>
    <m/>
    <m/>
    <m/>
  </r>
  <r>
    <m/>
    <m/>
    <s v="2022-0013"/>
    <x v="120"/>
    <m/>
    <s v="Wagon"/>
    <m/>
    <m/>
    <x v="43"/>
    <m/>
    <m/>
    <x v="8"/>
    <x v="3"/>
    <n v="1"/>
    <m/>
    <m/>
    <n v="1"/>
    <m/>
    <n v="0"/>
    <n v="0"/>
    <x v="1"/>
    <m/>
    <m/>
    <m/>
    <x v="0"/>
    <m/>
    <m/>
    <m/>
    <e v="#N/A"/>
    <e v="#N/A"/>
    <n v="730"/>
    <x v="1"/>
    <m/>
    <m/>
    <m/>
    <m/>
    <s v="with cut-off date"/>
    <d v="2023-05-31T00:00:00"/>
    <m/>
    <n v="3"/>
    <n v="3"/>
    <m/>
    <e v="#N/A"/>
    <m/>
    <n v="1"/>
    <n v="99"/>
    <m/>
    <m/>
    <m/>
    <m/>
    <m/>
    <m/>
    <m/>
    <m/>
    <m/>
    <m/>
    <m/>
    <m/>
    <m/>
    <m/>
    <m/>
    <m/>
    <m/>
    <m/>
    <n v="150000"/>
    <m/>
    <m/>
    <s v="Euro"/>
    <n v="55.63999999999999"/>
    <m/>
    <m/>
    <m/>
    <m/>
    <e v="#N/A"/>
    <m/>
    <m/>
    <m/>
    <m/>
    <m/>
    <m/>
    <m/>
    <m/>
    <m/>
    <m/>
    <m/>
    <m/>
    <m/>
    <m/>
    <m/>
    <m/>
    <m/>
    <m/>
    <m/>
    <m/>
    <m/>
    <m/>
  </r>
  <r>
    <m/>
    <m/>
    <s v="2022-0013"/>
    <x v="120"/>
    <m/>
    <s v="Wagon"/>
    <m/>
    <m/>
    <x v="43"/>
    <m/>
    <m/>
    <x v="8"/>
    <x v="3"/>
    <n v="1"/>
    <m/>
    <m/>
    <n v="1"/>
    <m/>
    <n v="0"/>
    <n v="0"/>
    <x v="1"/>
    <m/>
    <m/>
    <m/>
    <x v="0"/>
    <m/>
    <m/>
    <m/>
    <e v="#N/A"/>
    <e v="#N/A"/>
    <n v="730"/>
    <x v="1"/>
    <m/>
    <m/>
    <m/>
    <m/>
    <s v="with cut-off date"/>
    <d v="2023-05-31T00:00:00"/>
    <m/>
    <n v="3"/>
    <n v="3"/>
    <m/>
    <e v="#N/A"/>
    <m/>
    <n v="1"/>
    <n v="99"/>
    <m/>
    <m/>
    <m/>
    <m/>
    <m/>
    <m/>
    <m/>
    <m/>
    <m/>
    <m/>
    <m/>
    <m/>
    <m/>
    <m/>
    <m/>
    <m/>
    <m/>
    <m/>
    <n v="150000"/>
    <m/>
    <m/>
    <s v="Euro"/>
    <n v="55.63999999999999"/>
    <m/>
    <m/>
    <m/>
    <m/>
    <e v="#N/A"/>
    <m/>
    <m/>
    <m/>
    <m/>
    <m/>
    <m/>
    <m/>
    <m/>
    <m/>
    <m/>
    <m/>
    <m/>
    <m/>
    <m/>
    <m/>
    <m/>
    <m/>
    <m/>
    <m/>
    <m/>
    <m/>
    <m/>
  </r>
  <r>
    <m/>
    <m/>
    <s v="2022-0013"/>
    <x v="120"/>
    <m/>
    <s v="Wagon"/>
    <m/>
    <m/>
    <x v="43"/>
    <m/>
    <m/>
    <x v="8"/>
    <x v="3"/>
    <n v="1"/>
    <m/>
    <m/>
    <n v="1"/>
    <m/>
    <n v="0"/>
    <n v="0"/>
    <x v="1"/>
    <m/>
    <m/>
    <m/>
    <x v="0"/>
    <m/>
    <m/>
    <m/>
    <e v="#N/A"/>
    <e v="#N/A"/>
    <n v="730"/>
    <x v="1"/>
    <m/>
    <m/>
    <m/>
    <m/>
    <s v="with cut-off date"/>
    <d v="2023-05-31T00:00:00"/>
    <m/>
    <n v="3"/>
    <n v="3"/>
    <m/>
    <e v="#N/A"/>
    <m/>
    <n v="1"/>
    <n v="99"/>
    <m/>
    <m/>
    <m/>
    <m/>
    <m/>
    <m/>
    <m/>
    <m/>
    <m/>
    <m/>
    <m/>
    <m/>
    <m/>
    <m/>
    <m/>
    <m/>
    <m/>
    <m/>
    <n v="150000"/>
    <m/>
    <m/>
    <s v="Euro"/>
    <n v="55.63999999999999"/>
    <m/>
    <m/>
    <m/>
    <m/>
    <e v="#N/A"/>
    <m/>
    <m/>
    <m/>
    <m/>
    <m/>
    <m/>
    <m/>
    <m/>
    <m/>
    <m/>
    <m/>
    <m/>
    <m/>
    <m/>
    <m/>
    <m/>
    <m/>
    <m/>
    <m/>
    <m/>
    <m/>
    <m/>
  </r>
  <r>
    <m/>
    <m/>
    <s v="2022-0013"/>
    <x v="120"/>
    <m/>
    <s v="Wagon"/>
    <m/>
    <m/>
    <x v="43"/>
    <m/>
    <m/>
    <x v="8"/>
    <x v="3"/>
    <n v="1"/>
    <m/>
    <m/>
    <n v="1"/>
    <m/>
    <n v="0"/>
    <n v="0"/>
    <x v="1"/>
    <m/>
    <m/>
    <m/>
    <x v="0"/>
    <m/>
    <m/>
    <m/>
    <e v="#N/A"/>
    <e v="#N/A"/>
    <n v="730"/>
    <x v="1"/>
    <m/>
    <m/>
    <m/>
    <m/>
    <s v="with cut-off date"/>
    <d v="2023-05-31T00:00:00"/>
    <m/>
    <n v="3"/>
    <n v="3"/>
    <m/>
    <e v="#N/A"/>
    <m/>
    <n v="1"/>
    <n v="99"/>
    <m/>
    <m/>
    <m/>
    <m/>
    <m/>
    <m/>
    <m/>
    <m/>
    <m/>
    <m/>
    <m/>
    <m/>
    <m/>
    <m/>
    <m/>
    <m/>
    <m/>
    <m/>
    <n v="150000"/>
    <m/>
    <m/>
    <s v="Euro"/>
    <n v="55.63999999999999"/>
    <m/>
    <m/>
    <m/>
    <m/>
    <e v="#N/A"/>
    <m/>
    <m/>
    <m/>
    <m/>
    <m/>
    <m/>
    <m/>
    <m/>
    <m/>
    <m/>
    <m/>
    <m/>
    <m/>
    <m/>
    <m/>
    <m/>
    <m/>
    <m/>
    <m/>
    <m/>
    <m/>
    <m/>
  </r>
  <r>
    <m/>
    <m/>
    <s v="2022-0013"/>
    <x v="120"/>
    <m/>
    <s v="Wagon"/>
    <m/>
    <m/>
    <x v="43"/>
    <m/>
    <m/>
    <x v="8"/>
    <x v="3"/>
    <n v="1"/>
    <m/>
    <m/>
    <n v="1"/>
    <m/>
    <n v="0"/>
    <n v="0"/>
    <x v="1"/>
    <m/>
    <m/>
    <m/>
    <x v="0"/>
    <m/>
    <m/>
    <m/>
    <e v="#N/A"/>
    <e v="#N/A"/>
    <n v="730"/>
    <x v="1"/>
    <m/>
    <m/>
    <m/>
    <m/>
    <s v="with cut-off date"/>
    <d v="2023-05-31T00:00:00"/>
    <m/>
    <n v="3"/>
    <n v="3"/>
    <m/>
    <e v="#N/A"/>
    <m/>
    <n v="1"/>
    <n v="99"/>
    <m/>
    <m/>
    <m/>
    <m/>
    <m/>
    <m/>
    <m/>
    <m/>
    <m/>
    <m/>
    <m/>
    <m/>
    <m/>
    <m/>
    <m/>
    <m/>
    <m/>
    <m/>
    <n v="150000"/>
    <m/>
    <m/>
    <s v="Euro"/>
    <n v="55.63999999999999"/>
    <m/>
    <m/>
    <m/>
    <m/>
    <e v="#N/A"/>
    <m/>
    <m/>
    <m/>
    <m/>
    <m/>
    <m/>
    <m/>
    <m/>
    <m/>
    <m/>
    <m/>
    <m/>
    <m/>
    <m/>
    <m/>
    <m/>
    <m/>
    <m/>
    <m/>
    <m/>
    <m/>
    <m/>
  </r>
  <r>
    <m/>
    <m/>
    <s v="2022-0013"/>
    <x v="120"/>
    <m/>
    <s v="Wagon"/>
    <m/>
    <m/>
    <x v="43"/>
    <m/>
    <m/>
    <x v="8"/>
    <x v="3"/>
    <n v="1"/>
    <m/>
    <m/>
    <n v="1"/>
    <m/>
    <n v="0"/>
    <n v="0"/>
    <x v="1"/>
    <m/>
    <m/>
    <m/>
    <x v="0"/>
    <m/>
    <m/>
    <m/>
    <e v="#N/A"/>
    <e v="#N/A"/>
    <n v="730"/>
    <x v="1"/>
    <m/>
    <m/>
    <m/>
    <m/>
    <s v="with cut-off date"/>
    <d v="2023-05-31T00:00:00"/>
    <m/>
    <n v="3"/>
    <n v="3"/>
    <m/>
    <e v="#N/A"/>
    <m/>
    <n v="1"/>
    <n v="99"/>
    <m/>
    <m/>
    <m/>
    <m/>
    <m/>
    <m/>
    <m/>
    <m/>
    <m/>
    <m/>
    <m/>
    <m/>
    <m/>
    <m/>
    <m/>
    <m/>
    <m/>
    <m/>
    <n v="150000"/>
    <m/>
    <m/>
    <s v="Euro"/>
    <n v="55.63999999999999"/>
    <m/>
    <m/>
    <m/>
    <m/>
    <e v="#N/A"/>
    <m/>
    <m/>
    <m/>
    <m/>
    <m/>
    <m/>
    <m/>
    <m/>
    <m/>
    <m/>
    <m/>
    <m/>
    <m/>
    <m/>
    <m/>
    <m/>
    <m/>
    <m/>
    <m/>
    <m/>
    <m/>
    <m/>
  </r>
  <r>
    <m/>
    <m/>
    <s v="2022-0013"/>
    <x v="120"/>
    <m/>
    <s v="Wagon"/>
    <m/>
    <m/>
    <x v="43"/>
    <m/>
    <m/>
    <x v="8"/>
    <x v="3"/>
    <n v="1"/>
    <m/>
    <m/>
    <n v="1"/>
    <m/>
    <n v="0"/>
    <n v="0"/>
    <x v="1"/>
    <m/>
    <m/>
    <m/>
    <x v="0"/>
    <m/>
    <m/>
    <m/>
    <e v="#N/A"/>
    <e v="#N/A"/>
    <n v="730"/>
    <x v="1"/>
    <m/>
    <m/>
    <m/>
    <m/>
    <s v="with cut-off date"/>
    <d v="2023-05-31T00:00:00"/>
    <m/>
    <n v="3"/>
    <n v="3"/>
    <m/>
    <e v="#N/A"/>
    <m/>
    <n v="1"/>
    <n v="99"/>
    <m/>
    <m/>
    <m/>
    <m/>
    <m/>
    <m/>
    <m/>
    <m/>
    <m/>
    <m/>
    <m/>
    <m/>
    <m/>
    <m/>
    <m/>
    <m/>
    <m/>
    <m/>
    <n v="150000"/>
    <m/>
    <m/>
    <s v="Euro"/>
    <n v="55.63999999999999"/>
    <m/>
    <m/>
    <m/>
    <m/>
    <e v="#N/A"/>
    <m/>
    <m/>
    <m/>
    <m/>
    <m/>
    <m/>
    <m/>
    <m/>
    <m/>
    <m/>
    <m/>
    <m/>
    <m/>
    <m/>
    <m/>
    <m/>
    <m/>
    <m/>
    <m/>
    <m/>
    <m/>
    <m/>
  </r>
  <r>
    <m/>
    <m/>
    <s v="2022-0013"/>
    <x v="120"/>
    <m/>
    <s v="Wagon"/>
    <m/>
    <m/>
    <x v="43"/>
    <m/>
    <m/>
    <x v="8"/>
    <x v="3"/>
    <n v="1"/>
    <m/>
    <m/>
    <n v="1"/>
    <m/>
    <n v="0"/>
    <n v="0"/>
    <x v="1"/>
    <m/>
    <m/>
    <m/>
    <x v="0"/>
    <m/>
    <m/>
    <m/>
    <e v="#N/A"/>
    <e v="#N/A"/>
    <n v="730"/>
    <x v="1"/>
    <m/>
    <m/>
    <m/>
    <m/>
    <s v="with cut-off date"/>
    <d v="2023-05-31T00:00:00"/>
    <m/>
    <n v="3"/>
    <n v="3"/>
    <m/>
    <e v="#N/A"/>
    <m/>
    <n v="1"/>
    <n v="99"/>
    <m/>
    <m/>
    <m/>
    <m/>
    <m/>
    <m/>
    <m/>
    <m/>
    <m/>
    <m/>
    <m/>
    <m/>
    <m/>
    <m/>
    <m/>
    <m/>
    <m/>
    <m/>
    <n v="150000"/>
    <m/>
    <m/>
    <s v="Euro"/>
    <n v="55.63999999999999"/>
    <m/>
    <m/>
    <m/>
    <m/>
    <e v="#N/A"/>
    <m/>
    <m/>
    <m/>
    <m/>
    <m/>
    <m/>
    <m/>
    <m/>
    <m/>
    <m/>
    <m/>
    <m/>
    <m/>
    <m/>
    <m/>
    <m/>
    <m/>
    <m/>
    <m/>
    <m/>
    <m/>
    <m/>
  </r>
  <r>
    <m/>
    <m/>
    <s v="2022-0013"/>
    <x v="120"/>
    <m/>
    <s v="Wagon"/>
    <m/>
    <m/>
    <x v="43"/>
    <m/>
    <m/>
    <x v="8"/>
    <x v="3"/>
    <n v="1"/>
    <m/>
    <m/>
    <n v="1"/>
    <m/>
    <n v="0"/>
    <n v="0"/>
    <x v="1"/>
    <m/>
    <m/>
    <m/>
    <x v="0"/>
    <m/>
    <m/>
    <m/>
    <e v="#N/A"/>
    <e v="#N/A"/>
    <n v="730"/>
    <x v="1"/>
    <m/>
    <m/>
    <m/>
    <m/>
    <s v="with cut-off date"/>
    <d v="2023-05-31T00:00:00"/>
    <m/>
    <n v="3"/>
    <n v="3"/>
    <m/>
    <e v="#N/A"/>
    <m/>
    <n v="1"/>
    <n v="99"/>
    <m/>
    <m/>
    <m/>
    <m/>
    <m/>
    <m/>
    <m/>
    <m/>
    <m/>
    <m/>
    <m/>
    <m/>
    <m/>
    <m/>
    <m/>
    <m/>
    <m/>
    <m/>
    <n v="150000"/>
    <m/>
    <m/>
    <s v="Euro"/>
    <n v="55.63999999999999"/>
    <m/>
    <m/>
    <m/>
    <m/>
    <e v="#N/A"/>
    <m/>
    <m/>
    <m/>
    <m/>
    <m/>
    <m/>
    <m/>
    <m/>
    <m/>
    <m/>
    <m/>
    <m/>
    <m/>
    <m/>
    <m/>
    <m/>
    <m/>
    <m/>
    <m/>
    <m/>
    <m/>
    <m/>
  </r>
  <r>
    <m/>
    <m/>
    <s v="2022-0013"/>
    <x v="120"/>
    <m/>
    <s v="Wagon"/>
    <m/>
    <m/>
    <x v="43"/>
    <m/>
    <m/>
    <x v="8"/>
    <x v="3"/>
    <n v="1"/>
    <m/>
    <m/>
    <n v="1"/>
    <m/>
    <n v="0"/>
    <n v="0"/>
    <x v="1"/>
    <m/>
    <m/>
    <m/>
    <x v="0"/>
    <m/>
    <m/>
    <m/>
    <e v="#N/A"/>
    <e v="#N/A"/>
    <n v="730"/>
    <x v="1"/>
    <m/>
    <m/>
    <m/>
    <m/>
    <s v="with cut-off date"/>
    <d v="2023-05-31T00:00:00"/>
    <m/>
    <n v="3"/>
    <n v="3"/>
    <m/>
    <e v="#N/A"/>
    <m/>
    <n v="1"/>
    <n v="99"/>
    <m/>
    <m/>
    <m/>
    <m/>
    <m/>
    <m/>
    <m/>
    <m/>
    <m/>
    <m/>
    <m/>
    <m/>
    <m/>
    <m/>
    <m/>
    <m/>
    <m/>
    <m/>
    <n v="150000"/>
    <m/>
    <m/>
    <s v="Euro"/>
    <n v="55.63999999999999"/>
    <m/>
    <m/>
    <m/>
    <m/>
    <e v="#N/A"/>
    <m/>
    <m/>
    <m/>
    <m/>
    <m/>
    <m/>
    <m/>
    <m/>
    <m/>
    <m/>
    <m/>
    <m/>
    <m/>
    <m/>
    <m/>
    <m/>
    <m/>
    <m/>
    <m/>
    <m/>
    <m/>
    <m/>
  </r>
  <r>
    <m/>
    <m/>
    <s v="2022-0013"/>
    <x v="120"/>
    <m/>
    <s v="Wagon"/>
    <m/>
    <m/>
    <x v="43"/>
    <m/>
    <m/>
    <x v="8"/>
    <x v="3"/>
    <n v="1"/>
    <m/>
    <m/>
    <n v="1"/>
    <m/>
    <n v="0"/>
    <n v="0"/>
    <x v="1"/>
    <m/>
    <m/>
    <m/>
    <x v="0"/>
    <m/>
    <m/>
    <m/>
    <e v="#N/A"/>
    <e v="#N/A"/>
    <n v="730"/>
    <x v="1"/>
    <m/>
    <m/>
    <m/>
    <m/>
    <s v="with cut-off date"/>
    <d v="2023-05-31T00:00:00"/>
    <m/>
    <n v="3"/>
    <n v="3"/>
    <m/>
    <e v="#N/A"/>
    <m/>
    <n v="1"/>
    <n v="99"/>
    <m/>
    <m/>
    <m/>
    <m/>
    <m/>
    <m/>
    <m/>
    <m/>
    <m/>
    <m/>
    <m/>
    <m/>
    <m/>
    <m/>
    <m/>
    <m/>
    <m/>
    <m/>
    <n v="150000"/>
    <m/>
    <m/>
    <s v="Euro"/>
    <n v="55.63999999999999"/>
    <m/>
    <m/>
    <m/>
    <m/>
    <e v="#N/A"/>
    <m/>
    <m/>
    <m/>
    <m/>
    <m/>
    <m/>
    <m/>
    <m/>
    <m/>
    <m/>
    <m/>
    <m/>
    <m/>
    <m/>
    <m/>
    <m/>
    <m/>
    <m/>
    <m/>
    <m/>
    <m/>
    <m/>
  </r>
  <r>
    <m/>
    <m/>
    <s v="2022-0013"/>
    <x v="120"/>
    <m/>
    <s v="Wagon"/>
    <m/>
    <m/>
    <x v="43"/>
    <m/>
    <m/>
    <x v="8"/>
    <x v="3"/>
    <n v="1"/>
    <m/>
    <m/>
    <n v="1"/>
    <m/>
    <n v="0"/>
    <n v="0"/>
    <x v="1"/>
    <m/>
    <m/>
    <m/>
    <x v="0"/>
    <m/>
    <m/>
    <m/>
    <e v="#N/A"/>
    <e v="#N/A"/>
    <n v="730"/>
    <x v="1"/>
    <m/>
    <m/>
    <m/>
    <m/>
    <s v="with cut-off date"/>
    <d v="2023-05-31T00:00:00"/>
    <m/>
    <n v="3"/>
    <n v="3"/>
    <m/>
    <e v="#N/A"/>
    <m/>
    <n v="1"/>
    <n v="99"/>
    <m/>
    <m/>
    <m/>
    <m/>
    <m/>
    <m/>
    <m/>
    <m/>
    <m/>
    <m/>
    <m/>
    <m/>
    <m/>
    <m/>
    <m/>
    <m/>
    <m/>
    <m/>
    <n v="150000"/>
    <m/>
    <m/>
    <s v="Euro"/>
    <n v="55.63999999999999"/>
    <m/>
    <m/>
    <m/>
    <m/>
    <e v="#N/A"/>
    <m/>
    <m/>
    <m/>
    <m/>
    <m/>
    <m/>
    <m/>
    <m/>
    <m/>
    <m/>
    <m/>
    <m/>
    <m/>
    <m/>
    <m/>
    <m/>
    <m/>
    <m/>
    <m/>
    <m/>
    <m/>
    <m/>
  </r>
  <r>
    <m/>
    <m/>
    <s v="2022-0013"/>
    <x v="120"/>
    <m/>
    <s v="Wagon"/>
    <m/>
    <m/>
    <x v="43"/>
    <m/>
    <m/>
    <x v="8"/>
    <x v="3"/>
    <n v="1"/>
    <m/>
    <m/>
    <n v="1"/>
    <m/>
    <n v="0"/>
    <n v="0"/>
    <x v="1"/>
    <m/>
    <m/>
    <m/>
    <x v="0"/>
    <m/>
    <m/>
    <m/>
    <e v="#N/A"/>
    <e v="#N/A"/>
    <n v="730"/>
    <x v="1"/>
    <m/>
    <m/>
    <m/>
    <m/>
    <s v="with cut-off date"/>
    <d v="2023-05-31T00:00:00"/>
    <m/>
    <n v="3"/>
    <n v="3"/>
    <m/>
    <e v="#N/A"/>
    <m/>
    <n v="1"/>
    <n v="99"/>
    <m/>
    <m/>
    <m/>
    <m/>
    <m/>
    <m/>
    <m/>
    <m/>
    <m/>
    <m/>
    <m/>
    <m/>
    <m/>
    <m/>
    <m/>
    <m/>
    <m/>
    <m/>
    <n v="150000"/>
    <m/>
    <m/>
    <s v="Euro"/>
    <n v="55.63999999999999"/>
    <m/>
    <m/>
    <m/>
    <m/>
    <e v="#N/A"/>
    <m/>
    <m/>
    <m/>
    <m/>
    <m/>
    <m/>
    <m/>
    <m/>
    <m/>
    <m/>
    <m/>
    <m/>
    <m/>
    <m/>
    <m/>
    <m/>
    <m/>
    <m/>
    <m/>
    <m/>
    <m/>
    <m/>
  </r>
  <r>
    <m/>
    <m/>
    <s v="2022-0013"/>
    <x v="120"/>
    <m/>
    <s v="Wagon"/>
    <m/>
    <m/>
    <x v="43"/>
    <m/>
    <m/>
    <x v="8"/>
    <x v="3"/>
    <n v="1"/>
    <m/>
    <m/>
    <n v="1"/>
    <m/>
    <n v="0"/>
    <n v="0"/>
    <x v="1"/>
    <m/>
    <m/>
    <m/>
    <x v="0"/>
    <m/>
    <m/>
    <m/>
    <e v="#N/A"/>
    <e v="#N/A"/>
    <n v="730"/>
    <x v="1"/>
    <m/>
    <m/>
    <m/>
    <m/>
    <s v="with cut-off date"/>
    <d v="2023-05-31T00:00:00"/>
    <m/>
    <n v="3"/>
    <n v="3"/>
    <m/>
    <e v="#N/A"/>
    <m/>
    <n v="1"/>
    <n v="99"/>
    <m/>
    <m/>
    <m/>
    <m/>
    <m/>
    <m/>
    <m/>
    <m/>
    <m/>
    <m/>
    <m/>
    <m/>
    <m/>
    <m/>
    <m/>
    <m/>
    <m/>
    <m/>
    <n v="150000"/>
    <m/>
    <m/>
    <s v="Euro"/>
    <n v="55.63999999999999"/>
    <m/>
    <m/>
    <m/>
    <m/>
    <e v="#N/A"/>
    <m/>
    <m/>
    <m/>
    <m/>
    <m/>
    <m/>
    <m/>
    <m/>
    <m/>
    <m/>
    <m/>
    <m/>
    <m/>
    <m/>
    <m/>
    <m/>
    <m/>
    <m/>
    <m/>
    <m/>
    <m/>
    <m/>
  </r>
  <r>
    <m/>
    <m/>
    <s v="2022-0013"/>
    <x v="120"/>
    <m/>
    <s v="Wagon"/>
    <m/>
    <m/>
    <x v="43"/>
    <m/>
    <m/>
    <x v="8"/>
    <x v="3"/>
    <n v="1"/>
    <m/>
    <m/>
    <n v="1"/>
    <m/>
    <n v="0"/>
    <n v="0"/>
    <x v="1"/>
    <m/>
    <m/>
    <m/>
    <x v="0"/>
    <m/>
    <m/>
    <m/>
    <e v="#N/A"/>
    <e v="#N/A"/>
    <n v="730"/>
    <x v="1"/>
    <m/>
    <m/>
    <m/>
    <m/>
    <s v="with cut-off date"/>
    <d v="2023-05-31T00:00:00"/>
    <m/>
    <n v="3"/>
    <n v="3"/>
    <m/>
    <e v="#N/A"/>
    <m/>
    <n v="1"/>
    <n v="99"/>
    <m/>
    <m/>
    <m/>
    <m/>
    <m/>
    <m/>
    <m/>
    <m/>
    <m/>
    <m/>
    <m/>
    <m/>
    <m/>
    <m/>
    <m/>
    <m/>
    <m/>
    <m/>
    <n v="150000"/>
    <m/>
    <m/>
    <s v="Euro"/>
    <n v="55.63999999999999"/>
    <m/>
    <m/>
    <m/>
    <m/>
    <e v="#N/A"/>
    <m/>
    <m/>
    <m/>
    <m/>
    <m/>
    <m/>
    <m/>
    <m/>
    <m/>
    <m/>
    <m/>
    <m/>
    <m/>
    <m/>
    <m/>
    <m/>
    <m/>
    <m/>
    <m/>
    <m/>
    <m/>
    <m/>
  </r>
  <r>
    <m/>
    <m/>
    <s v="2022-0013"/>
    <x v="120"/>
    <m/>
    <s v="Wagon"/>
    <m/>
    <m/>
    <x v="43"/>
    <m/>
    <m/>
    <x v="8"/>
    <x v="3"/>
    <n v="1"/>
    <m/>
    <m/>
    <n v="1"/>
    <m/>
    <n v="0"/>
    <n v="0"/>
    <x v="1"/>
    <m/>
    <m/>
    <m/>
    <x v="0"/>
    <m/>
    <m/>
    <m/>
    <e v="#N/A"/>
    <e v="#N/A"/>
    <n v="730"/>
    <x v="1"/>
    <m/>
    <m/>
    <m/>
    <m/>
    <s v="with cut-off date"/>
    <d v="2023-05-31T00:00:00"/>
    <m/>
    <n v="3"/>
    <n v="3"/>
    <m/>
    <e v="#N/A"/>
    <m/>
    <n v="1"/>
    <n v="99"/>
    <m/>
    <m/>
    <m/>
    <m/>
    <m/>
    <m/>
    <m/>
    <m/>
    <m/>
    <m/>
    <m/>
    <m/>
    <m/>
    <m/>
    <m/>
    <m/>
    <m/>
    <m/>
    <n v="150000"/>
    <m/>
    <m/>
    <s v="Euro"/>
    <n v="55.63999999999999"/>
    <m/>
    <m/>
    <m/>
    <m/>
    <e v="#N/A"/>
    <m/>
    <m/>
    <m/>
    <m/>
    <m/>
    <m/>
    <m/>
    <m/>
    <m/>
    <m/>
    <m/>
    <m/>
    <m/>
    <m/>
    <m/>
    <m/>
    <m/>
    <m/>
    <m/>
    <m/>
    <m/>
    <m/>
  </r>
  <r>
    <m/>
    <m/>
    <s v="2022-0014"/>
    <x v="121"/>
    <m/>
    <s v="Header"/>
    <m/>
    <m/>
    <x v="43"/>
    <s v="HUN"/>
    <s v="East EU"/>
    <x v="8"/>
    <x v="5"/>
    <n v="50"/>
    <m/>
    <m/>
    <n v="18"/>
    <n v="32"/>
    <n v="0"/>
    <n v="0"/>
    <x v="3"/>
    <m/>
    <m/>
    <m/>
    <x v="0"/>
    <m/>
    <d v="2022-06-01T00:00:00"/>
    <d v="2024-05-31T00:00:00"/>
    <m/>
    <m/>
    <n v="730"/>
    <x v="117"/>
    <m/>
    <m/>
    <m/>
    <n v="50"/>
    <s v="with cut-off date"/>
    <d v="2023-05-31T00:00:00"/>
    <m/>
    <n v="3"/>
    <n v="3"/>
    <m/>
    <m/>
    <s v="01 .06.2022 till 31 .05.2024 with an early termination option after 12 months with effect 31 .05.2023. delivery freight costs"/>
    <n v="1"/>
    <n v="99"/>
    <m/>
    <m/>
    <m/>
    <m/>
    <m/>
    <n v="364"/>
    <s v="B"/>
    <n v="100"/>
    <n v="1.4"/>
    <s v="CHE"/>
    <s v="Bank Guarantee"/>
    <s v="Y"/>
    <s v="N"/>
    <m/>
    <m/>
    <n v="1"/>
    <m/>
    <m/>
    <n v="150000"/>
    <m/>
    <m/>
    <s v="Euro"/>
    <n v="41.73"/>
    <n v="0"/>
    <n v="0"/>
    <m/>
    <n v="0"/>
    <n v="41.73"/>
    <n v="0.25"/>
    <n v="0"/>
    <m/>
    <m/>
    <n v="9.369999999999999"/>
    <n v="0"/>
    <n v="9.369999999999999"/>
    <n v="3.78"/>
    <n v="-3.78"/>
    <n v="0"/>
    <n v="28.58"/>
    <s v="0.00"/>
    <n v="28.58"/>
    <n v="1.010342368045649"/>
    <n v="0"/>
    <n v="28.33"/>
    <n v="27.89"/>
    <n v="7500000"/>
    <n v="0"/>
    <s v="N"/>
    <n v="0"/>
    <n v="759486"/>
  </r>
  <r>
    <m/>
    <m/>
    <s v="2022-0014"/>
    <x v="121"/>
    <m/>
    <s v="Wagon"/>
    <m/>
    <m/>
    <x v="43"/>
    <m/>
    <m/>
    <x v="8"/>
    <x v="5"/>
    <n v="1"/>
    <m/>
    <m/>
    <n v="1"/>
    <m/>
    <n v="0"/>
    <n v="0"/>
    <x v="1"/>
    <m/>
    <m/>
    <m/>
    <x v="0"/>
    <m/>
    <m/>
    <m/>
    <e v="#N/A"/>
    <e v="#N/A"/>
    <n v="730"/>
    <x v="1"/>
    <m/>
    <m/>
    <m/>
    <m/>
    <s v="with cut-off date"/>
    <d v="2023-05-31T00:00:00"/>
    <m/>
    <n v="3"/>
    <n v="3"/>
    <m/>
    <e v="#N/A"/>
    <m/>
    <n v="1"/>
    <n v="99"/>
    <m/>
    <m/>
    <m/>
    <m/>
    <m/>
    <m/>
    <m/>
    <m/>
    <m/>
    <m/>
    <m/>
    <m/>
    <m/>
    <m/>
    <m/>
    <m/>
    <m/>
    <m/>
    <n v="150000"/>
    <m/>
    <m/>
    <s v="Euro"/>
    <n v="41.73"/>
    <m/>
    <m/>
    <m/>
    <m/>
    <e v="#N/A"/>
    <m/>
    <m/>
    <m/>
    <m/>
    <m/>
    <m/>
    <m/>
    <m/>
    <m/>
    <m/>
    <m/>
    <m/>
    <m/>
    <m/>
    <m/>
    <m/>
    <m/>
    <m/>
    <m/>
    <m/>
    <m/>
    <m/>
  </r>
  <r>
    <m/>
    <m/>
    <s v="2022-0014"/>
    <x v="121"/>
    <m/>
    <s v="Wagon"/>
    <m/>
    <m/>
    <x v="43"/>
    <m/>
    <m/>
    <x v="8"/>
    <x v="5"/>
    <n v="1"/>
    <m/>
    <m/>
    <n v="1"/>
    <m/>
    <n v="0"/>
    <n v="0"/>
    <x v="1"/>
    <m/>
    <m/>
    <m/>
    <x v="0"/>
    <m/>
    <m/>
    <m/>
    <e v="#N/A"/>
    <e v="#N/A"/>
    <n v="730"/>
    <x v="1"/>
    <m/>
    <m/>
    <m/>
    <m/>
    <s v="with cut-off date"/>
    <d v="2023-05-31T00:00:00"/>
    <m/>
    <n v="3"/>
    <n v="3"/>
    <m/>
    <e v="#N/A"/>
    <m/>
    <n v="1"/>
    <n v="99"/>
    <m/>
    <m/>
    <m/>
    <m/>
    <m/>
    <m/>
    <m/>
    <m/>
    <m/>
    <m/>
    <m/>
    <m/>
    <m/>
    <m/>
    <m/>
    <m/>
    <m/>
    <m/>
    <n v="150000"/>
    <m/>
    <m/>
    <s v="Euro"/>
    <n v="41.73"/>
    <m/>
    <m/>
    <m/>
    <m/>
    <e v="#N/A"/>
    <m/>
    <m/>
    <m/>
    <m/>
    <m/>
    <m/>
    <m/>
    <m/>
    <m/>
    <m/>
    <m/>
    <m/>
    <m/>
    <m/>
    <m/>
    <m/>
    <m/>
    <m/>
    <m/>
    <m/>
    <m/>
    <m/>
  </r>
  <r>
    <m/>
    <m/>
    <s v="2022-0014"/>
    <x v="121"/>
    <m/>
    <s v="Wagon"/>
    <m/>
    <m/>
    <x v="43"/>
    <m/>
    <m/>
    <x v="8"/>
    <x v="5"/>
    <n v="1"/>
    <m/>
    <m/>
    <n v="1"/>
    <m/>
    <n v="0"/>
    <n v="0"/>
    <x v="1"/>
    <m/>
    <m/>
    <m/>
    <x v="0"/>
    <m/>
    <m/>
    <m/>
    <e v="#N/A"/>
    <e v="#N/A"/>
    <n v="730"/>
    <x v="1"/>
    <m/>
    <m/>
    <m/>
    <m/>
    <s v="with cut-off date"/>
    <d v="2023-05-31T00:00:00"/>
    <m/>
    <n v="3"/>
    <n v="3"/>
    <m/>
    <e v="#N/A"/>
    <m/>
    <n v="1"/>
    <n v="99"/>
    <m/>
    <m/>
    <m/>
    <m/>
    <m/>
    <m/>
    <m/>
    <m/>
    <m/>
    <m/>
    <m/>
    <m/>
    <m/>
    <m/>
    <m/>
    <m/>
    <m/>
    <m/>
    <n v="150000"/>
    <m/>
    <m/>
    <s v="Euro"/>
    <n v="41.73"/>
    <m/>
    <m/>
    <m/>
    <m/>
    <e v="#N/A"/>
    <m/>
    <m/>
    <m/>
    <m/>
    <m/>
    <m/>
    <m/>
    <m/>
    <m/>
    <m/>
    <m/>
    <m/>
    <m/>
    <m/>
    <m/>
    <m/>
    <m/>
    <m/>
    <m/>
    <m/>
    <m/>
    <m/>
  </r>
  <r>
    <m/>
    <m/>
    <s v="2022-0014"/>
    <x v="121"/>
    <m/>
    <s v="Wagon"/>
    <m/>
    <m/>
    <x v="43"/>
    <m/>
    <m/>
    <x v="8"/>
    <x v="5"/>
    <n v="1"/>
    <m/>
    <m/>
    <n v="1"/>
    <m/>
    <n v="0"/>
    <n v="0"/>
    <x v="1"/>
    <m/>
    <m/>
    <m/>
    <x v="0"/>
    <m/>
    <m/>
    <m/>
    <e v="#N/A"/>
    <e v="#N/A"/>
    <n v="730"/>
    <x v="1"/>
    <m/>
    <m/>
    <m/>
    <m/>
    <s v="with cut-off date"/>
    <d v="2023-05-31T00:00:00"/>
    <m/>
    <n v="3"/>
    <n v="3"/>
    <m/>
    <e v="#N/A"/>
    <m/>
    <n v="1"/>
    <n v="99"/>
    <m/>
    <m/>
    <m/>
    <m/>
    <m/>
    <m/>
    <m/>
    <m/>
    <m/>
    <m/>
    <m/>
    <m/>
    <m/>
    <m/>
    <m/>
    <m/>
    <m/>
    <m/>
    <n v="150000"/>
    <m/>
    <m/>
    <s v="Euro"/>
    <n v="41.73"/>
    <m/>
    <m/>
    <m/>
    <m/>
    <e v="#N/A"/>
    <m/>
    <m/>
    <m/>
    <m/>
    <m/>
    <m/>
    <m/>
    <m/>
    <m/>
    <m/>
    <m/>
    <m/>
    <m/>
    <m/>
    <m/>
    <m/>
    <m/>
    <m/>
    <m/>
    <m/>
    <m/>
    <m/>
  </r>
  <r>
    <m/>
    <m/>
    <s v="2022-0014"/>
    <x v="121"/>
    <m/>
    <s v="Wagon"/>
    <m/>
    <m/>
    <x v="43"/>
    <m/>
    <m/>
    <x v="8"/>
    <x v="5"/>
    <n v="1"/>
    <m/>
    <m/>
    <n v="1"/>
    <m/>
    <n v="0"/>
    <n v="0"/>
    <x v="1"/>
    <m/>
    <m/>
    <m/>
    <x v="0"/>
    <m/>
    <m/>
    <m/>
    <e v="#N/A"/>
    <e v="#N/A"/>
    <n v="730"/>
    <x v="1"/>
    <m/>
    <m/>
    <m/>
    <m/>
    <s v="with cut-off date"/>
    <d v="2023-05-31T00:00:00"/>
    <m/>
    <n v="3"/>
    <n v="3"/>
    <m/>
    <e v="#N/A"/>
    <m/>
    <n v="1"/>
    <n v="99"/>
    <m/>
    <m/>
    <m/>
    <m/>
    <m/>
    <m/>
    <m/>
    <m/>
    <m/>
    <m/>
    <m/>
    <m/>
    <m/>
    <m/>
    <m/>
    <m/>
    <m/>
    <m/>
    <n v="150000"/>
    <m/>
    <m/>
    <s v="Euro"/>
    <n v="41.73"/>
    <m/>
    <m/>
    <m/>
    <m/>
    <e v="#N/A"/>
    <m/>
    <m/>
    <m/>
    <m/>
    <m/>
    <m/>
    <m/>
    <m/>
    <m/>
    <m/>
    <m/>
    <m/>
    <m/>
    <m/>
    <m/>
    <m/>
    <m/>
    <m/>
    <m/>
    <m/>
    <m/>
    <m/>
  </r>
  <r>
    <m/>
    <m/>
    <s v="2022-0014"/>
    <x v="121"/>
    <m/>
    <s v="Wagon"/>
    <m/>
    <m/>
    <x v="43"/>
    <m/>
    <m/>
    <x v="8"/>
    <x v="5"/>
    <n v="1"/>
    <m/>
    <m/>
    <n v="1"/>
    <m/>
    <n v="0"/>
    <n v="0"/>
    <x v="1"/>
    <m/>
    <m/>
    <m/>
    <x v="0"/>
    <m/>
    <m/>
    <m/>
    <e v="#N/A"/>
    <e v="#N/A"/>
    <n v="730"/>
    <x v="1"/>
    <m/>
    <m/>
    <m/>
    <m/>
    <s v="with cut-off date"/>
    <d v="2023-05-31T00:00:00"/>
    <m/>
    <n v="3"/>
    <n v="3"/>
    <m/>
    <e v="#N/A"/>
    <m/>
    <n v="1"/>
    <n v="99"/>
    <m/>
    <m/>
    <m/>
    <m/>
    <m/>
    <m/>
    <m/>
    <m/>
    <m/>
    <m/>
    <m/>
    <m/>
    <m/>
    <m/>
    <m/>
    <m/>
    <m/>
    <m/>
    <n v="150000"/>
    <m/>
    <m/>
    <s v="Euro"/>
    <n v="41.73"/>
    <m/>
    <m/>
    <m/>
    <m/>
    <e v="#N/A"/>
    <m/>
    <m/>
    <m/>
    <m/>
    <m/>
    <m/>
    <m/>
    <m/>
    <m/>
    <m/>
    <m/>
    <m/>
    <m/>
    <m/>
    <m/>
    <m/>
    <m/>
    <m/>
    <m/>
    <m/>
    <m/>
    <m/>
  </r>
  <r>
    <m/>
    <m/>
    <s v="2022-0014"/>
    <x v="121"/>
    <m/>
    <s v="Wagon"/>
    <m/>
    <m/>
    <x v="43"/>
    <m/>
    <m/>
    <x v="8"/>
    <x v="5"/>
    <n v="1"/>
    <m/>
    <m/>
    <n v="1"/>
    <m/>
    <n v="0"/>
    <n v="0"/>
    <x v="1"/>
    <m/>
    <m/>
    <m/>
    <x v="0"/>
    <m/>
    <m/>
    <m/>
    <e v="#N/A"/>
    <e v="#N/A"/>
    <n v="730"/>
    <x v="1"/>
    <m/>
    <m/>
    <m/>
    <m/>
    <s v="with cut-off date"/>
    <d v="2023-05-31T00:00:00"/>
    <m/>
    <n v="3"/>
    <n v="3"/>
    <m/>
    <e v="#N/A"/>
    <m/>
    <n v="1"/>
    <n v="99"/>
    <m/>
    <m/>
    <m/>
    <m/>
    <m/>
    <m/>
    <m/>
    <m/>
    <m/>
    <m/>
    <m/>
    <m/>
    <m/>
    <m/>
    <m/>
    <m/>
    <m/>
    <m/>
    <n v="150000"/>
    <m/>
    <m/>
    <s v="Euro"/>
    <n v="41.73"/>
    <m/>
    <m/>
    <m/>
    <m/>
    <e v="#N/A"/>
    <m/>
    <m/>
    <m/>
    <m/>
    <m/>
    <m/>
    <m/>
    <m/>
    <m/>
    <m/>
    <m/>
    <m/>
    <m/>
    <m/>
    <m/>
    <m/>
    <m/>
    <m/>
    <m/>
    <m/>
    <m/>
    <m/>
  </r>
  <r>
    <m/>
    <m/>
    <s v="2022-0014"/>
    <x v="121"/>
    <m/>
    <s v="Wagon"/>
    <m/>
    <m/>
    <x v="43"/>
    <m/>
    <m/>
    <x v="8"/>
    <x v="5"/>
    <n v="1"/>
    <m/>
    <m/>
    <n v="1"/>
    <m/>
    <n v="0"/>
    <n v="0"/>
    <x v="1"/>
    <m/>
    <m/>
    <m/>
    <x v="0"/>
    <m/>
    <m/>
    <m/>
    <e v="#N/A"/>
    <e v="#N/A"/>
    <n v="730"/>
    <x v="1"/>
    <m/>
    <m/>
    <m/>
    <m/>
    <s v="with cut-off date"/>
    <d v="2023-05-31T00:00:00"/>
    <m/>
    <n v="3"/>
    <n v="3"/>
    <m/>
    <e v="#N/A"/>
    <m/>
    <n v="1"/>
    <n v="99"/>
    <m/>
    <m/>
    <m/>
    <m/>
    <m/>
    <m/>
    <m/>
    <m/>
    <m/>
    <m/>
    <m/>
    <m/>
    <m/>
    <m/>
    <m/>
    <m/>
    <m/>
    <m/>
    <n v="150000"/>
    <m/>
    <m/>
    <s v="Euro"/>
    <n v="41.73"/>
    <m/>
    <m/>
    <m/>
    <m/>
    <e v="#N/A"/>
    <m/>
    <m/>
    <m/>
    <m/>
    <m/>
    <m/>
    <m/>
    <m/>
    <m/>
    <m/>
    <m/>
    <m/>
    <m/>
    <m/>
    <m/>
    <m/>
    <m/>
    <m/>
    <m/>
    <m/>
    <m/>
    <m/>
  </r>
  <r>
    <m/>
    <m/>
    <s v="2022-0014"/>
    <x v="121"/>
    <m/>
    <s v="Wagon"/>
    <m/>
    <m/>
    <x v="43"/>
    <m/>
    <m/>
    <x v="8"/>
    <x v="5"/>
    <n v="1"/>
    <m/>
    <m/>
    <n v="1"/>
    <m/>
    <n v="0"/>
    <n v="0"/>
    <x v="1"/>
    <m/>
    <m/>
    <m/>
    <x v="0"/>
    <m/>
    <m/>
    <m/>
    <e v="#N/A"/>
    <e v="#N/A"/>
    <n v="730"/>
    <x v="1"/>
    <m/>
    <m/>
    <m/>
    <m/>
    <s v="with cut-off date"/>
    <d v="2023-05-31T00:00:00"/>
    <m/>
    <n v="3"/>
    <n v="3"/>
    <m/>
    <e v="#N/A"/>
    <m/>
    <n v="1"/>
    <n v="99"/>
    <m/>
    <m/>
    <m/>
    <m/>
    <m/>
    <m/>
    <m/>
    <m/>
    <m/>
    <m/>
    <m/>
    <m/>
    <m/>
    <m/>
    <m/>
    <m/>
    <m/>
    <m/>
    <n v="150000"/>
    <m/>
    <m/>
    <s v="Euro"/>
    <n v="41.73"/>
    <m/>
    <m/>
    <m/>
    <m/>
    <e v="#N/A"/>
    <m/>
    <m/>
    <m/>
    <m/>
    <m/>
    <m/>
    <m/>
    <m/>
    <m/>
    <m/>
    <m/>
    <m/>
    <m/>
    <m/>
    <m/>
    <m/>
    <m/>
    <m/>
    <m/>
    <m/>
    <m/>
    <m/>
  </r>
  <r>
    <m/>
    <m/>
    <s v="2022-0014"/>
    <x v="121"/>
    <m/>
    <s v="Wagon"/>
    <m/>
    <m/>
    <x v="43"/>
    <m/>
    <m/>
    <x v="8"/>
    <x v="5"/>
    <n v="1"/>
    <m/>
    <m/>
    <n v="1"/>
    <m/>
    <n v="0"/>
    <n v="0"/>
    <x v="1"/>
    <m/>
    <m/>
    <m/>
    <x v="0"/>
    <m/>
    <m/>
    <m/>
    <e v="#N/A"/>
    <e v="#N/A"/>
    <n v="730"/>
    <x v="1"/>
    <m/>
    <m/>
    <m/>
    <m/>
    <s v="with cut-off date"/>
    <d v="2023-05-31T00:00:00"/>
    <m/>
    <n v="3"/>
    <n v="3"/>
    <m/>
    <e v="#N/A"/>
    <m/>
    <n v="1"/>
    <n v="99"/>
    <m/>
    <m/>
    <m/>
    <m/>
    <m/>
    <m/>
    <m/>
    <m/>
    <m/>
    <m/>
    <m/>
    <m/>
    <m/>
    <m/>
    <m/>
    <m/>
    <m/>
    <m/>
    <n v="150000"/>
    <m/>
    <m/>
    <s v="Euro"/>
    <n v="41.73"/>
    <m/>
    <m/>
    <m/>
    <m/>
    <e v="#N/A"/>
    <m/>
    <m/>
    <m/>
    <m/>
    <m/>
    <m/>
    <m/>
    <m/>
    <m/>
    <m/>
    <m/>
    <m/>
    <m/>
    <m/>
    <m/>
    <m/>
    <m/>
    <m/>
    <m/>
    <m/>
    <m/>
    <m/>
  </r>
  <r>
    <m/>
    <m/>
    <s v="2022-0014"/>
    <x v="121"/>
    <m/>
    <s v="Wagon"/>
    <m/>
    <m/>
    <x v="43"/>
    <m/>
    <m/>
    <x v="8"/>
    <x v="5"/>
    <n v="1"/>
    <m/>
    <m/>
    <n v="1"/>
    <m/>
    <n v="0"/>
    <n v="0"/>
    <x v="1"/>
    <m/>
    <m/>
    <m/>
    <x v="0"/>
    <m/>
    <m/>
    <m/>
    <e v="#N/A"/>
    <e v="#N/A"/>
    <n v="730"/>
    <x v="1"/>
    <m/>
    <m/>
    <m/>
    <m/>
    <s v="with cut-off date"/>
    <d v="2023-05-31T00:00:00"/>
    <m/>
    <n v="3"/>
    <n v="3"/>
    <m/>
    <e v="#N/A"/>
    <m/>
    <n v="1"/>
    <n v="99"/>
    <m/>
    <m/>
    <m/>
    <m/>
    <m/>
    <m/>
    <m/>
    <m/>
    <m/>
    <m/>
    <m/>
    <m/>
    <m/>
    <m/>
    <m/>
    <m/>
    <m/>
    <m/>
    <n v="150000"/>
    <m/>
    <m/>
    <s v="Euro"/>
    <n v="41.73"/>
    <m/>
    <m/>
    <m/>
    <m/>
    <e v="#N/A"/>
    <m/>
    <m/>
    <m/>
    <m/>
    <m/>
    <m/>
    <m/>
    <m/>
    <m/>
    <m/>
    <m/>
    <m/>
    <m/>
    <m/>
    <m/>
    <m/>
    <m/>
    <m/>
    <m/>
    <m/>
    <m/>
    <m/>
  </r>
  <r>
    <m/>
    <m/>
    <s v="2022-0014"/>
    <x v="121"/>
    <m/>
    <s v="Wagon"/>
    <m/>
    <m/>
    <x v="43"/>
    <m/>
    <m/>
    <x v="8"/>
    <x v="5"/>
    <n v="1"/>
    <m/>
    <m/>
    <n v="1"/>
    <m/>
    <n v="0"/>
    <n v="0"/>
    <x v="1"/>
    <m/>
    <m/>
    <m/>
    <x v="0"/>
    <m/>
    <m/>
    <m/>
    <e v="#N/A"/>
    <e v="#N/A"/>
    <n v="730"/>
    <x v="1"/>
    <m/>
    <m/>
    <m/>
    <m/>
    <s v="with cut-off date"/>
    <d v="2023-05-31T00:00:00"/>
    <m/>
    <n v="3"/>
    <n v="3"/>
    <m/>
    <e v="#N/A"/>
    <m/>
    <n v="1"/>
    <n v="99"/>
    <m/>
    <m/>
    <m/>
    <m/>
    <m/>
    <m/>
    <m/>
    <m/>
    <m/>
    <m/>
    <m/>
    <m/>
    <m/>
    <m/>
    <m/>
    <m/>
    <m/>
    <m/>
    <n v="150000"/>
    <m/>
    <m/>
    <s v="Euro"/>
    <n v="41.73"/>
    <m/>
    <m/>
    <m/>
    <m/>
    <e v="#N/A"/>
    <m/>
    <m/>
    <m/>
    <m/>
    <m/>
    <m/>
    <m/>
    <m/>
    <m/>
    <m/>
    <m/>
    <m/>
    <m/>
    <m/>
    <m/>
    <m/>
    <m/>
    <m/>
    <m/>
    <m/>
    <m/>
    <m/>
  </r>
  <r>
    <m/>
    <m/>
    <s v="2022-0014"/>
    <x v="121"/>
    <m/>
    <s v="Wagon"/>
    <m/>
    <m/>
    <x v="43"/>
    <m/>
    <m/>
    <x v="8"/>
    <x v="5"/>
    <n v="1"/>
    <m/>
    <m/>
    <n v="1"/>
    <m/>
    <n v="0"/>
    <n v="0"/>
    <x v="1"/>
    <m/>
    <m/>
    <m/>
    <x v="0"/>
    <m/>
    <m/>
    <m/>
    <e v="#N/A"/>
    <e v="#N/A"/>
    <n v="730"/>
    <x v="1"/>
    <m/>
    <m/>
    <m/>
    <m/>
    <s v="with cut-off date"/>
    <d v="2023-05-31T00:00:00"/>
    <m/>
    <n v="3"/>
    <n v="3"/>
    <m/>
    <e v="#N/A"/>
    <m/>
    <n v="1"/>
    <n v="99"/>
    <m/>
    <m/>
    <m/>
    <m/>
    <m/>
    <m/>
    <m/>
    <m/>
    <m/>
    <m/>
    <m/>
    <m/>
    <m/>
    <m/>
    <m/>
    <m/>
    <m/>
    <m/>
    <n v="150000"/>
    <m/>
    <m/>
    <s v="Euro"/>
    <n v="41.73"/>
    <m/>
    <m/>
    <m/>
    <m/>
    <e v="#N/A"/>
    <m/>
    <m/>
    <m/>
    <m/>
    <m/>
    <m/>
    <m/>
    <m/>
    <m/>
    <m/>
    <m/>
    <m/>
    <m/>
    <m/>
    <m/>
    <m/>
    <m/>
    <m/>
    <m/>
    <m/>
    <m/>
    <m/>
  </r>
  <r>
    <m/>
    <m/>
    <s v="2022-0014"/>
    <x v="121"/>
    <m/>
    <s v="Wagon"/>
    <m/>
    <m/>
    <x v="43"/>
    <m/>
    <m/>
    <x v="8"/>
    <x v="5"/>
    <n v="1"/>
    <m/>
    <m/>
    <n v="1"/>
    <m/>
    <n v="0"/>
    <n v="0"/>
    <x v="1"/>
    <m/>
    <m/>
    <m/>
    <x v="0"/>
    <m/>
    <m/>
    <m/>
    <e v="#N/A"/>
    <e v="#N/A"/>
    <n v="730"/>
    <x v="1"/>
    <m/>
    <m/>
    <m/>
    <m/>
    <s v="with cut-off date"/>
    <d v="2023-05-31T00:00:00"/>
    <m/>
    <n v="3"/>
    <n v="3"/>
    <m/>
    <e v="#N/A"/>
    <m/>
    <n v="1"/>
    <n v="99"/>
    <m/>
    <m/>
    <m/>
    <m/>
    <m/>
    <m/>
    <m/>
    <m/>
    <m/>
    <m/>
    <m/>
    <m/>
    <m/>
    <m/>
    <m/>
    <m/>
    <m/>
    <m/>
    <n v="150000"/>
    <m/>
    <m/>
    <s v="Euro"/>
    <n v="41.73"/>
    <m/>
    <m/>
    <m/>
    <m/>
    <e v="#N/A"/>
    <m/>
    <m/>
    <m/>
    <m/>
    <m/>
    <m/>
    <m/>
    <m/>
    <m/>
    <m/>
    <m/>
    <m/>
    <m/>
    <m/>
    <m/>
    <m/>
    <m/>
    <m/>
    <m/>
    <m/>
    <m/>
    <m/>
  </r>
  <r>
    <m/>
    <m/>
    <s v="2022-0014"/>
    <x v="121"/>
    <m/>
    <s v="Wagon"/>
    <m/>
    <m/>
    <x v="43"/>
    <m/>
    <m/>
    <x v="8"/>
    <x v="5"/>
    <n v="1"/>
    <m/>
    <m/>
    <n v="1"/>
    <m/>
    <n v="0"/>
    <n v="0"/>
    <x v="1"/>
    <m/>
    <m/>
    <m/>
    <x v="0"/>
    <m/>
    <m/>
    <m/>
    <e v="#N/A"/>
    <e v="#N/A"/>
    <n v="730"/>
    <x v="1"/>
    <m/>
    <m/>
    <m/>
    <m/>
    <s v="with cut-off date"/>
    <d v="2023-05-31T00:00:00"/>
    <m/>
    <n v="3"/>
    <n v="3"/>
    <m/>
    <e v="#N/A"/>
    <m/>
    <n v="1"/>
    <n v="99"/>
    <m/>
    <m/>
    <m/>
    <m/>
    <m/>
    <m/>
    <m/>
    <m/>
    <m/>
    <m/>
    <m/>
    <m/>
    <m/>
    <m/>
    <m/>
    <m/>
    <m/>
    <m/>
    <n v="150000"/>
    <m/>
    <m/>
    <s v="Euro"/>
    <n v="41.73"/>
    <m/>
    <m/>
    <m/>
    <m/>
    <e v="#N/A"/>
    <m/>
    <m/>
    <m/>
    <m/>
    <m/>
    <m/>
    <m/>
    <m/>
    <m/>
    <m/>
    <m/>
    <m/>
    <m/>
    <m/>
    <m/>
    <m/>
    <m/>
    <m/>
    <m/>
    <m/>
    <m/>
    <m/>
  </r>
  <r>
    <m/>
    <m/>
    <s v="2022-0014"/>
    <x v="121"/>
    <m/>
    <s v="Wagon"/>
    <m/>
    <m/>
    <x v="43"/>
    <m/>
    <m/>
    <x v="8"/>
    <x v="5"/>
    <n v="1"/>
    <m/>
    <m/>
    <n v="1"/>
    <m/>
    <n v="0"/>
    <n v="0"/>
    <x v="1"/>
    <m/>
    <m/>
    <m/>
    <x v="0"/>
    <m/>
    <m/>
    <m/>
    <e v="#N/A"/>
    <e v="#N/A"/>
    <n v="730"/>
    <x v="1"/>
    <m/>
    <m/>
    <m/>
    <m/>
    <s v="with cut-off date"/>
    <d v="2023-05-31T00:00:00"/>
    <m/>
    <n v="3"/>
    <n v="3"/>
    <m/>
    <e v="#N/A"/>
    <m/>
    <n v="1"/>
    <n v="99"/>
    <m/>
    <m/>
    <m/>
    <m/>
    <m/>
    <m/>
    <m/>
    <m/>
    <m/>
    <m/>
    <m/>
    <m/>
    <m/>
    <m/>
    <m/>
    <m/>
    <m/>
    <m/>
    <n v="150000"/>
    <m/>
    <m/>
    <s v="Euro"/>
    <n v="41.73"/>
    <m/>
    <m/>
    <m/>
    <m/>
    <e v="#N/A"/>
    <m/>
    <m/>
    <m/>
    <m/>
    <m/>
    <m/>
    <m/>
    <m/>
    <m/>
    <m/>
    <m/>
    <m/>
    <m/>
    <m/>
    <m/>
    <m/>
    <m/>
    <m/>
    <m/>
    <m/>
    <m/>
    <m/>
  </r>
  <r>
    <m/>
    <m/>
    <s v="2022-0014"/>
    <x v="121"/>
    <m/>
    <s v="Wagon"/>
    <m/>
    <m/>
    <x v="43"/>
    <m/>
    <m/>
    <x v="8"/>
    <x v="5"/>
    <n v="1"/>
    <m/>
    <m/>
    <n v="1"/>
    <m/>
    <n v="0"/>
    <n v="0"/>
    <x v="1"/>
    <m/>
    <m/>
    <m/>
    <x v="0"/>
    <m/>
    <m/>
    <m/>
    <e v="#N/A"/>
    <e v="#N/A"/>
    <n v="730"/>
    <x v="1"/>
    <m/>
    <m/>
    <m/>
    <m/>
    <s v="with cut-off date"/>
    <d v="2023-05-31T00:00:00"/>
    <m/>
    <n v="3"/>
    <n v="3"/>
    <m/>
    <e v="#N/A"/>
    <m/>
    <n v="1"/>
    <n v="99"/>
    <m/>
    <m/>
    <m/>
    <m/>
    <m/>
    <m/>
    <m/>
    <m/>
    <m/>
    <m/>
    <m/>
    <m/>
    <m/>
    <m/>
    <m/>
    <m/>
    <m/>
    <m/>
    <n v="150000"/>
    <m/>
    <m/>
    <s v="Euro"/>
    <n v="41.73"/>
    <m/>
    <m/>
    <m/>
    <m/>
    <e v="#N/A"/>
    <m/>
    <m/>
    <m/>
    <m/>
    <m/>
    <m/>
    <m/>
    <m/>
    <m/>
    <m/>
    <m/>
    <m/>
    <m/>
    <m/>
    <m/>
    <m/>
    <m/>
    <m/>
    <m/>
    <m/>
    <m/>
    <m/>
  </r>
  <r>
    <m/>
    <m/>
    <s v="2022-0014"/>
    <x v="121"/>
    <m/>
    <s v="Wagon"/>
    <m/>
    <m/>
    <x v="43"/>
    <m/>
    <m/>
    <x v="8"/>
    <x v="5"/>
    <n v="1"/>
    <m/>
    <m/>
    <n v="1"/>
    <m/>
    <n v="0"/>
    <n v="0"/>
    <x v="1"/>
    <m/>
    <m/>
    <m/>
    <x v="0"/>
    <m/>
    <m/>
    <m/>
    <e v="#N/A"/>
    <e v="#N/A"/>
    <n v="730"/>
    <x v="1"/>
    <m/>
    <m/>
    <m/>
    <m/>
    <s v="with cut-off date"/>
    <d v="2023-05-31T00:00:00"/>
    <m/>
    <n v="3"/>
    <n v="3"/>
    <m/>
    <e v="#N/A"/>
    <m/>
    <n v="1"/>
    <n v="99"/>
    <m/>
    <m/>
    <m/>
    <m/>
    <m/>
    <m/>
    <m/>
    <m/>
    <m/>
    <m/>
    <m/>
    <m/>
    <m/>
    <m/>
    <m/>
    <m/>
    <m/>
    <m/>
    <n v="150000"/>
    <m/>
    <m/>
    <s v="Euro"/>
    <n v="41.73"/>
    <m/>
    <m/>
    <m/>
    <m/>
    <e v="#N/A"/>
    <m/>
    <m/>
    <m/>
    <m/>
    <m/>
    <m/>
    <m/>
    <m/>
    <m/>
    <m/>
    <m/>
    <m/>
    <m/>
    <m/>
    <m/>
    <m/>
    <m/>
    <m/>
    <m/>
    <m/>
    <m/>
    <m/>
  </r>
  <r>
    <m/>
    <m/>
    <s v="2022-0014"/>
    <x v="121"/>
    <m/>
    <s v="Wagon"/>
    <m/>
    <m/>
    <x v="43"/>
    <m/>
    <m/>
    <x v="8"/>
    <x v="5"/>
    <n v="1"/>
    <m/>
    <m/>
    <m/>
    <n v="1"/>
    <n v="0"/>
    <n v="0"/>
    <x v="1"/>
    <m/>
    <m/>
    <m/>
    <x v="0"/>
    <m/>
    <m/>
    <m/>
    <e v="#N/A"/>
    <e v="#N/A"/>
    <n v="730"/>
    <x v="1"/>
    <m/>
    <m/>
    <m/>
    <m/>
    <s v="with cut-off date"/>
    <d v="2023-05-31T00:00:00"/>
    <m/>
    <n v="3"/>
    <n v="3"/>
    <m/>
    <e v="#N/A"/>
    <m/>
    <n v="1"/>
    <n v="99"/>
    <m/>
    <m/>
    <m/>
    <m/>
    <m/>
    <m/>
    <m/>
    <m/>
    <m/>
    <m/>
    <m/>
    <m/>
    <m/>
    <m/>
    <m/>
    <m/>
    <m/>
    <m/>
    <n v="150000"/>
    <m/>
    <m/>
    <s v="Euro"/>
    <n v="41.73"/>
    <m/>
    <m/>
    <m/>
    <m/>
    <e v="#N/A"/>
    <m/>
    <m/>
    <m/>
    <m/>
    <m/>
    <m/>
    <m/>
    <m/>
    <m/>
    <m/>
    <m/>
    <m/>
    <m/>
    <m/>
    <m/>
    <m/>
    <m/>
    <m/>
    <m/>
    <m/>
    <m/>
    <m/>
  </r>
  <r>
    <m/>
    <m/>
    <s v="2022-0014"/>
    <x v="121"/>
    <m/>
    <s v="Wagon"/>
    <m/>
    <m/>
    <x v="43"/>
    <m/>
    <m/>
    <x v="8"/>
    <x v="5"/>
    <n v="1"/>
    <m/>
    <m/>
    <m/>
    <n v="1"/>
    <n v="0"/>
    <n v="0"/>
    <x v="1"/>
    <m/>
    <m/>
    <m/>
    <x v="0"/>
    <m/>
    <m/>
    <m/>
    <e v="#N/A"/>
    <e v="#N/A"/>
    <n v="730"/>
    <x v="1"/>
    <m/>
    <m/>
    <m/>
    <m/>
    <s v="with cut-off date"/>
    <d v="2023-05-31T00:00:00"/>
    <m/>
    <n v="3"/>
    <n v="3"/>
    <m/>
    <e v="#N/A"/>
    <m/>
    <n v="1"/>
    <n v="99"/>
    <m/>
    <m/>
    <m/>
    <m/>
    <m/>
    <m/>
    <m/>
    <m/>
    <m/>
    <m/>
    <m/>
    <m/>
    <m/>
    <m/>
    <m/>
    <m/>
    <m/>
    <m/>
    <n v="150000"/>
    <m/>
    <m/>
    <s v="Euro"/>
    <n v="41.73"/>
    <m/>
    <m/>
    <m/>
    <m/>
    <e v="#N/A"/>
    <m/>
    <m/>
    <m/>
    <m/>
    <m/>
    <m/>
    <m/>
    <m/>
    <m/>
    <m/>
    <m/>
    <m/>
    <m/>
    <m/>
    <m/>
    <m/>
    <m/>
    <m/>
    <m/>
    <m/>
    <m/>
    <m/>
  </r>
  <r>
    <m/>
    <m/>
    <s v="2022-0014"/>
    <x v="121"/>
    <m/>
    <s v="Wagon"/>
    <m/>
    <m/>
    <x v="43"/>
    <m/>
    <m/>
    <x v="8"/>
    <x v="5"/>
    <n v="1"/>
    <m/>
    <m/>
    <m/>
    <n v="1"/>
    <n v="0"/>
    <n v="0"/>
    <x v="1"/>
    <m/>
    <m/>
    <m/>
    <x v="0"/>
    <m/>
    <m/>
    <m/>
    <e v="#N/A"/>
    <e v="#N/A"/>
    <n v="730"/>
    <x v="1"/>
    <m/>
    <m/>
    <m/>
    <m/>
    <s v="with cut-off date"/>
    <d v="2023-05-31T00:00:00"/>
    <m/>
    <n v="3"/>
    <n v="3"/>
    <m/>
    <e v="#N/A"/>
    <m/>
    <n v="1"/>
    <n v="99"/>
    <m/>
    <m/>
    <m/>
    <m/>
    <m/>
    <m/>
    <m/>
    <m/>
    <m/>
    <m/>
    <m/>
    <m/>
    <m/>
    <m/>
    <m/>
    <m/>
    <m/>
    <m/>
    <n v="150000"/>
    <m/>
    <m/>
    <s v="Euro"/>
    <n v="41.73"/>
    <m/>
    <m/>
    <m/>
    <m/>
    <e v="#N/A"/>
    <m/>
    <m/>
    <m/>
    <m/>
    <m/>
    <m/>
    <m/>
    <m/>
    <m/>
    <m/>
    <m/>
    <m/>
    <m/>
    <m/>
    <m/>
    <m/>
    <m/>
    <m/>
    <m/>
    <m/>
    <m/>
    <m/>
  </r>
  <r>
    <m/>
    <m/>
    <s v="2022-0014"/>
    <x v="121"/>
    <m/>
    <s v="Wagon"/>
    <m/>
    <m/>
    <x v="43"/>
    <m/>
    <m/>
    <x v="8"/>
    <x v="5"/>
    <n v="1"/>
    <m/>
    <m/>
    <m/>
    <n v="1"/>
    <n v="0"/>
    <n v="0"/>
    <x v="1"/>
    <m/>
    <m/>
    <m/>
    <x v="0"/>
    <m/>
    <m/>
    <m/>
    <e v="#N/A"/>
    <e v="#N/A"/>
    <n v="730"/>
    <x v="1"/>
    <m/>
    <m/>
    <m/>
    <m/>
    <s v="with cut-off date"/>
    <d v="2023-05-31T00:00:00"/>
    <m/>
    <n v="3"/>
    <n v="3"/>
    <m/>
    <e v="#N/A"/>
    <m/>
    <n v="1"/>
    <n v="99"/>
    <m/>
    <m/>
    <m/>
    <m/>
    <m/>
    <m/>
    <m/>
    <m/>
    <m/>
    <m/>
    <m/>
    <m/>
    <m/>
    <m/>
    <m/>
    <m/>
    <m/>
    <m/>
    <n v="150000"/>
    <m/>
    <m/>
    <s v="Euro"/>
    <n v="41.73"/>
    <m/>
    <m/>
    <m/>
    <m/>
    <e v="#N/A"/>
    <m/>
    <m/>
    <m/>
    <m/>
    <m/>
    <m/>
    <m/>
    <m/>
    <m/>
    <m/>
    <m/>
    <m/>
    <m/>
    <m/>
    <m/>
    <m/>
    <m/>
    <m/>
    <m/>
    <m/>
    <m/>
    <m/>
  </r>
  <r>
    <m/>
    <m/>
    <s v="2022-0014"/>
    <x v="121"/>
    <m/>
    <s v="Wagon"/>
    <m/>
    <m/>
    <x v="43"/>
    <m/>
    <m/>
    <x v="8"/>
    <x v="5"/>
    <n v="1"/>
    <m/>
    <m/>
    <m/>
    <n v="1"/>
    <n v="0"/>
    <n v="0"/>
    <x v="1"/>
    <m/>
    <m/>
    <m/>
    <x v="0"/>
    <m/>
    <m/>
    <m/>
    <e v="#N/A"/>
    <e v="#N/A"/>
    <n v="730"/>
    <x v="1"/>
    <m/>
    <m/>
    <m/>
    <m/>
    <s v="with cut-off date"/>
    <d v="2023-05-31T00:00:00"/>
    <m/>
    <n v="3"/>
    <n v="3"/>
    <m/>
    <e v="#N/A"/>
    <m/>
    <n v="1"/>
    <n v="99"/>
    <m/>
    <m/>
    <m/>
    <m/>
    <m/>
    <m/>
    <m/>
    <m/>
    <m/>
    <m/>
    <m/>
    <m/>
    <m/>
    <m/>
    <m/>
    <m/>
    <m/>
    <m/>
    <n v="150000"/>
    <m/>
    <m/>
    <s v="Euro"/>
    <n v="41.73"/>
    <m/>
    <m/>
    <m/>
    <m/>
    <e v="#N/A"/>
    <m/>
    <m/>
    <m/>
    <m/>
    <m/>
    <m/>
    <m/>
    <m/>
    <m/>
    <m/>
    <m/>
    <m/>
    <m/>
    <m/>
    <m/>
    <m/>
    <m/>
    <m/>
    <m/>
    <m/>
    <m/>
    <m/>
  </r>
  <r>
    <m/>
    <m/>
    <s v="2022-0014"/>
    <x v="121"/>
    <m/>
    <s v="Wagon"/>
    <m/>
    <m/>
    <x v="43"/>
    <m/>
    <m/>
    <x v="8"/>
    <x v="5"/>
    <n v="1"/>
    <m/>
    <m/>
    <m/>
    <n v="1"/>
    <n v="0"/>
    <n v="0"/>
    <x v="1"/>
    <m/>
    <m/>
    <m/>
    <x v="0"/>
    <m/>
    <m/>
    <m/>
    <e v="#N/A"/>
    <e v="#N/A"/>
    <n v="730"/>
    <x v="1"/>
    <m/>
    <m/>
    <m/>
    <m/>
    <s v="with cut-off date"/>
    <d v="2023-05-31T00:00:00"/>
    <m/>
    <n v="3"/>
    <n v="3"/>
    <m/>
    <e v="#N/A"/>
    <m/>
    <n v="1"/>
    <n v="99"/>
    <m/>
    <m/>
    <m/>
    <m/>
    <m/>
    <m/>
    <m/>
    <m/>
    <m/>
    <m/>
    <m/>
    <m/>
    <m/>
    <m/>
    <m/>
    <m/>
    <m/>
    <m/>
    <n v="150000"/>
    <m/>
    <m/>
    <s v="Euro"/>
    <n v="41.73"/>
    <m/>
    <m/>
    <m/>
    <m/>
    <e v="#N/A"/>
    <m/>
    <m/>
    <m/>
    <m/>
    <m/>
    <m/>
    <m/>
    <m/>
    <m/>
    <m/>
    <m/>
    <m/>
    <m/>
    <m/>
    <m/>
    <m/>
    <m/>
    <m/>
    <m/>
    <m/>
    <m/>
    <m/>
  </r>
  <r>
    <m/>
    <m/>
    <s v="2022-0014"/>
    <x v="121"/>
    <m/>
    <s v="Wagon"/>
    <m/>
    <m/>
    <x v="43"/>
    <m/>
    <m/>
    <x v="8"/>
    <x v="5"/>
    <n v="1"/>
    <m/>
    <m/>
    <m/>
    <n v="1"/>
    <n v="0"/>
    <n v="0"/>
    <x v="1"/>
    <m/>
    <m/>
    <m/>
    <x v="0"/>
    <m/>
    <m/>
    <m/>
    <e v="#N/A"/>
    <e v="#N/A"/>
    <n v="730"/>
    <x v="1"/>
    <m/>
    <m/>
    <m/>
    <m/>
    <s v="with cut-off date"/>
    <d v="2023-05-31T00:00:00"/>
    <m/>
    <n v="3"/>
    <n v="3"/>
    <m/>
    <e v="#N/A"/>
    <m/>
    <n v="1"/>
    <n v="99"/>
    <m/>
    <m/>
    <m/>
    <m/>
    <m/>
    <m/>
    <m/>
    <m/>
    <m/>
    <m/>
    <m/>
    <m/>
    <m/>
    <m/>
    <m/>
    <m/>
    <m/>
    <m/>
    <n v="150000"/>
    <m/>
    <m/>
    <s v="Euro"/>
    <n v="41.73"/>
    <m/>
    <m/>
    <m/>
    <m/>
    <e v="#N/A"/>
    <m/>
    <m/>
    <m/>
    <m/>
    <m/>
    <m/>
    <m/>
    <m/>
    <m/>
    <m/>
    <m/>
    <m/>
    <m/>
    <m/>
    <m/>
    <m/>
    <m/>
    <m/>
    <m/>
    <m/>
    <m/>
    <m/>
  </r>
  <r>
    <m/>
    <m/>
    <s v="2022-0014"/>
    <x v="121"/>
    <m/>
    <s v="Wagon"/>
    <m/>
    <m/>
    <x v="43"/>
    <m/>
    <m/>
    <x v="8"/>
    <x v="5"/>
    <n v="1"/>
    <m/>
    <m/>
    <m/>
    <n v="1"/>
    <n v="0"/>
    <n v="0"/>
    <x v="1"/>
    <m/>
    <m/>
    <m/>
    <x v="0"/>
    <m/>
    <m/>
    <m/>
    <e v="#N/A"/>
    <e v="#N/A"/>
    <n v="730"/>
    <x v="1"/>
    <m/>
    <m/>
    <m/>
    <m/>
    <s v="with cut-off date"/>
    <d v="2023-05-31T00:00:00"/>
    <m/>
    <n v="3"/>
    <n v="3"/>
    <m/>
    <e v="#N/A"/>
    <m/>
    <n v="1"/>
    <n v="99"/>
    <m/>
    <m/>
    <m/>
    <m/>
    <m/>
    <m/>
    <m/>
    <m/>
    <m/>
    <m/>
    <m/>
    <m/>
    <m/>
    <m/>
    <m/>
    <m/>
    <m/>
    <m/>
    <n v="150000"/>
    <m/>
    <m/>
    <s v="Euro"/>
    <n v="41.73"/>
    <m/>
    <m/>
    <m/>
    <m/>
    <e v="#N/A"/>
    <m/>
    <m/>
    <m/>
    <m/>
    <m/>
    <m/>
    <m/>
    <m/>
    <m/>
    <m/>
    <m/>
    <m/>
    <m/>
    <m/>
    <m/>
    <m/>
    <m/>
    <m/>
    <m/>
    <m/>
    <m/>
    <m/>
  </r>
  <r>
    <m/>
    <m/>
    <s v="2022-0014"/>
    <x v="121"/>
    <m/>
    <s v="Wagon"/>
    <m/>
    <m/>
    <x v="43"/>
    <m/>
    <m/>
    <x v="8"/>
    <x v="5"/>
    <n v="1"/>
    <m/>
    <m/>
    <m/>
    <n v="1"/>
    <n v="0"/>
    <n v="0"/>
    <x v="1"/>
    <m/>
    <m/>
    <m/>
    <x v="0"/>
    <m/>
    <m/>
    <m/>
    <e v="#N/A"/>
    <e v="#N/A"/>
    <n v="730"/>
    <x v="1"/>
    <m/>
    <m/>
    <m/>
    <m/>
    <s v="with cut-off date"/>
    <d v="2023-05-31T00:00:00"/>
    <m/>
    <n v="3"/>
    <n v="3"/>
    <m/>
    <e v="#N/A"/>
    <m/>
    <n v="1"/>
    <n v="99"/>
    <m/>
    <m/>
    <m/>
    <m/>
    <m/>
    <m/>
    <m/>
    <m/>
    <m/>
    <m/>
    <m/>
    <m/>
    <m/>
    <m/>
    <m/>
    <m/>
    <m/>
    <m/>
    <n v="150000"/>
    <m/>
    <m/>
    <s v="Euro"/>
    <n v="41.73"/>
    <m/>
    <m/>
    <m/>
    <m/>
    <e v="#N/A"/>
    <m/>
    <m/>
    <m/>
    <m/>
    <m/>
    <m/>
    <m/>
    <m/>
    <m/>
    <m/>
    <m/>
    <m/>
    <m/>
    <m/>
    <m/>
    <m/>
    <m/>
    <m/>
    <m/>
    <m/>
    <m/>
    <m/>
  </r>
  <r>
    <m/>
    <m/>
    <s v="2022-0014"/>
    <x v="121"/>
    <m/>
    <s v="Wagon"/>
    <m/>
    <m/>
    <x v="43"/>
    <m/>
    <m/>
    <x v="8"/>
    <x v="5"/>
    <n v="1"/>
    <m/>
    <m/>
    <m/>
    <n v="1"/>
    <n v="0"/>
    <n v="0"/>
    <x v="1"/>
    <m/>
    <m/>
    <m/>
    <x v="0"/>
    <m/>
    <m/>
    <m/>
    <e v="#N/A"/>
    <e v="#N/A"/>
    <n v="730"/>
    <x v="1"/>
    <m/>
    <m/>
    <m/>
    <m/>
    <s v="with cut-off date"/>
    <d v="2023-05-31T00:00:00"/>
    <m/>
    <n v="3"/>
    <n v="3"/>
    <m/>
    <e v="#N/A"/>
    <m/>
    <n v="1"/>
    <n v="99"/>
    <m/>
    <m/>
    <m/>
    <m/>
    <m/>
    <m/>
    <m/>
    <m/>
    <m/>
    <m/>
    <m/>
    <m/>
    <m/>
    <m/>
    <m/>
    <m/>
    <m/>
    <m/>
    <n v="150000"/>
    <m/>
    <m/>
    <s v="Euro"/>
    <n v="41.73"/>
    <m/>
    <m/>
    <m/>
    <m/>
    <e v="#N/A"/>
    <m/>
    <m/>
    <m/>
    <m/>
    <m/>
    <m/>
    <m/>
    <m/>
    <m/>
    <m/>
    <m/>
    <m/>
    <m/>
    <m/>
    <m/>
    <m/>
    <m/>
    <m/>
    <m/>
    <m/>
    <m/>
    <m/>
  </r>
  <r>
    <m/>
    <m/>
    <s v="2022-0014"/>
    <x v="121"/>
    <m/>
    <s v="Wagon"/>
    <m/>
    <m/>
    <x v="43"/>
    <m/>
    <m/>
    <x v="8"/>
    <x v="5"/>
    <n v="1"/>
    <m/>
    <m/>
    <m/>
    <n v="1"/>
    <n v="0"/>
    <n v="0"/>
    <x v="1"/>
    <m/>
    <m/>
    <m/>
    <x v="0"/>
    <m/>
    <m/>
    <m/>
    <e v="#N/A"/>
    <e v="#N/A"/>
    <n v="730"/>
    <x v="1"/>
    <m/>
    <m/>
    <m/>
    <m/>
    <s v="with cut-off date"/>
    <d v="2023-05-31T00:00:00"/>
    <m/>
    <n v="3"/>
    <n v="3"/>
    <m/>
    <e v="#N/A"/>
    <m/>
    <n v="1"/>
    <n v="99"/>
    <m/>
    <m/>
    <m/>
    <m/>
    <m/>
    <m/>
    <m/>
    <m/>
    <m/>
    <m/>
    <m/>
    <m/>
    <m/>
    <m/>
    <m/>
    <m/>
    <m/>
    <m/>
    <n v="150000"/>
    <m/>
    <m/>
    <s v="Euro"/>
    <n v="41.73"/>
    <m/>
    <m/>
    <m/>
    <m/>
    <e v="#N/A"/>
    <m/>
    <m/>
    <m/>
    <m/>
    <m/>
    <m/>
    <m/>
    <m/>
    <m/>
    <m/>
    <m/>
    <m/>
    <m/>
    <m/>
    <m/>
    <m/>
    <m/>
    <m/>
    <m/>
    <m/>
    <m/>
    <m/>
  </r>
  <r>
    <m/>
    <m/>
    <s v="2022-0014"/>
    <x v="121"/>
    <m/>
    <s v="Wagon"/>
    <m/>
    <m/>
    <x v="43"/>
    <m/>
    <m/>
    <x v="8"/>
    <x v="5"/>
    <n v="1"/>
    <m/>
    <m/>
    <m/>
    <n v="1"/>
    <n v="0"/>
    <n v="0"/>
    <x v="1"/>
    <m/>
    <m/>
    <m/>
    <x v="0"/>
    <m/>
    <m/>
    <m/>
    <e v="#N/A"/>
    <e v="#N/A"/>
    <n v="730"/>
    <x v="1"/>
    <m/>
    <m/>
    <m/>
    <m/>
    <s v="with cut-off date"/>
    <d v="2023-05-31T00:00:00"/>
    <m/>
    <n v="3"/>
    <n v="3"/>
    <m/>
    <e v="#N/A"/>
    <m/>
    <n v="1"/>
    <n v="99"/>
    <m/>
    <m/>
    <m/>
    <m/>
    <m/>
    <m/>
    <m/>
    <m/>
    <m/>
    <m/>
    <m/>
    <m/>
    <m/>
    <m/>
    <m/>
    <m/>
    <m/>
    <m/>
    <n v="150000"/>
    <m/>
    <m/>
    <s v="Euro"/>
    <n v="41.73"/>
    <m/>
    <m/>
    <m/>
    <m/>
    <e v="#N/A"/>
    <m/>
    <m/>
    <m/>
    <m/>
    <m/>
    <m/>
    <m/>
    <m/>
    <m/>
    <m/>
    <m/>
    <m/>
    <m/>
    <m/>
    <m/>
    <m/>
    <m/>
    <m/>
    <m/>
    <m/>
    <m/>
    <m/>
  </r>
  <r>
    <m/>
    <m/>
    <s v="2022-0014"/>
    <x v="121"/>
    <m/>
    <s v="Wagon"/>
    <m/>
    <m/>
    <x v="43"/>
    <m/>
    <m/>
    <x v="8"/>
    <x v="5"/>
    <n v="1"/>
    <m/>
    <m/>
    <m/>
    <n v="1"/>
    <n v="0"/>
    <n v="0"/>
    <x v="1"/>
    <m/>
    <m/>
    <m/>
    <x v="0"/>
    <m/>
    <m/>
    <m/>
    <e v="#N/A"/>
    <e v="#N/A"/>
    <n v="730"/>
    <x v="1"/>
    <m/>
    <m/>
    <m/>
    <m/>
    <s v="with cut-off date"/>
    <d v="2023-05-31T00:00:00"/>
    <m/>
    <n v="3"/>
    <n v="3"/>
    <m/>
    <e v="#N/A"/>
    <m/>
    <n v="1"/>
    <n v="99"/>
    <m/>
    <m/>
    <m/>
    <m/>
    <m/>
    <m/>
    <m/>
    <m/>
    <m/>
    <m/>
    <m/>
    <m/>
    <m/>
    <m/>
    <m/>
    <m/>
    <m/>
    <m/>
    <n v="150000"/>
    <m/>
    <m/>
    <s v="Euro"/>
    <n v="41.73"/>
    <m/>
    <m/>
    <m/>
    <m/>
    <e v="#N/A"/>
    <m/>
    <m/>
    <m/>
    <m/>
    <m/>
    <m/>
    <m/>
    <m/>
    <m/>
    <m/>
    <m/>
    <m/>
    <m/>
    <m/>
    <m/>
    <m/>
    <m/>
    <m/>
    <m/>
    <m/>
    <m/>
    <m/>
  </r>
  <r>
    <m/>
    <m/>
    <s v="2022-0014"/>
    <x v="121"/>
    <m/>
    <s v="Wagon"/>
    <m/>
    <m/>
    <x v="43"/>
    <m/>
    <m/>
    <x v="8"/>
    <x v="5"/>
    <n v="1"/>
    <m/>
    <m/>
    <m/>
    <n v="1"/>
    <n v="0"/>
    <n v="0"/>
    <x v="1"/>
    <m/>
    <m/>
    <m/>
    <x v="0"/>
    <m/>
    <m/>
    <m/>
    <e v="#N/A"/>
    <e v="#N/A"/>
    <n v="730"/>
    <x v="1"/>
    <m/>
    <m/>
    <m/>
    <m/>
    <s v="with cut-off date"/>
    <d v="2023-05-31T00:00:00"/>
    <m/>
    <n v="3"/>
    <n v="3"/>
    <m/>
    <e v="#N/A"/>
    <m/>
    <n v="1"/>
    <n v="99"/>
    <m/>
    <m/>
    <m/>
    <m/>
    <m/>
    <m/>
    <m/>
    <m/>
    <m/>
    <m/>
    <m/>
    <m/>
    <m/>
    <m/>
    <m/>
    <m/>
    <m/>
    <m/>
    <n v="150000"/>
    <m/>
    <m/>
    <s v="Euro"/>
    <n v="41.73"/>
    <m/>
    <m/>
    <m/>
    <m/>
    <e v="#N/A"/>
    <m/>
    <m/>
    <m/>
    <m/>
    <m/>
    <m/>
    <m/>
    <m/>
    <m/>
    <m/>
    <m/>
    <m/>
    <m/>
    <m/>
    <m/>
    <m/>
    <m/>
    <m/>
    <m/>
    <m/>
    <m/>
    <m/>
  </r>
  <r>
    <m/>
    <m/>
    <s v="2022-0014"/>
    <x v="121"/>
    <m/>
    <s v="Wagon"/>
    <m/>
    <m/>
    <x v="43"/>
    <m/>
    <m/>
    <x v="8"/>
    <x v="5"/>
    <n v="1"/>
    <m/>
    <m/>
    <m/>
    <n v="1"/>
    <n v="0"/>
    <n v="0"/>
    <x v="1"/>
    <m/>
    <m/>
    <m/>
    <x v="0"/>
    <m/>
    <m/>
    <m/>
    <e v="#N/A"/>
    <e v="#N/A"/>
    <n v="730"/>
    <x v="1"/>
    <m/>
    <m/>
    <m/>
    <m/>
    <s v="with cut-off date"/>
    <d v="2023-05-31T00:00:00"/>
    <m/>
    <n v="3"/>
    <n v="3"/>
    <m/>
    <e v="#N/A"/>
    <m/>
    <n v="1"/>
    <n v="99"/>
    <m/>
    <m/>
    <m/>
    <m/>
    <m/>
    <m/>
    <m/>
    <m/>
    <m/>
    <m/>
    <m/>
    <m/>
    <m/>
    <m/>
    <m/>
    <m/>
    <m/>
    <m/>
    <n v="150000"/>
    <m/>
    <m/>
    <s v="Euro"/>
    <n v="41.73"/>
    <m/>
    <m/>
    <m/>
    <m/>
    <e v="#N/A"/>
    <m/>
    <m/>
    <m/>
    <m/>
    <m/>
    <m/>
    <m/>
    <m/>
    <m/>
    <m/>
    <m/>
    <m/>
    <m/>
    <m/>
    <m/>
    <m/>
    <m/>
    <m/>
    <m/>
    <m/>
    <m/>
    <m/>
  </r>
  <r>
    <m/>
    <m/>
    <s v="2022-0014"/>
    <x v="121"/>
    <m/>
    <s v="Wagon"/>
    <m/>
    <m/>
    <x v="43"/>
    <m/>
    <m/>
    <x v="8"/>
    <x v="5"/>
    <n v="1"/>
    <m/>
    <m/>
    <m/>
    <n v="1"/>
    <n v="0"/>
    <n v="0"/>
    <x v="1"/>
    <m/>
    <m/>
    <m/>
    <x v="0"/>
    <m/>
    <m/>
    <m/>
    <e v="#N/A"/>
    <e v="#N/A"/>
    <n v="730"/>
    <x v="1"/>
    <m/>
    <m/>
    <m/>
    <m/>
    <s v="with cut-off date"/>
    <d v="2023-05-31T00:00:00"/>
    <m/>
    <n v="3"/>
    <n v="3"/>
    <m/>
    <e v="#N/A"/>
    <m/>
    <n v="1"/>
    <n v="99"/>
    <m/>
    <m/>
    <m/>
    <m/>
    <m/>
    <m/>
    <m/>
    <m/>
    <m/>
    <m/>
    <m/>
    <m/>
    <m/>
    <m/>
    <m/>
    <m/>
    <m/>
    <m/>
    <n v="150000"/>
    <m/>
    <m/>
    <s v="Euro"/>
    <n v="41.73"/>
    <m/>
    <m/>
    <m/>
    <m/>
    <e v="#N/A"/>
    <m/>
    <m/>
    <m/>
    <m/>
    <m/>
    <m/>
    <m/>
    <m/>
    <m/>
    <m/>
    <m/>
    <m/>
    <m/>
    <m/>
    <m/>
    <m/>
    <m/>
    <m/>
    <m/>
    <m/>
    <m/>
    <m/>
  </r>
  <r>
    <m/>
    <m/>
    <s v="2022-0014"/>
    <x v="121"/>
    <m/>
    <s v="Wagon"/>
    <m/>
    <m/>
    <x v="43"/>
    <m/>
    <m/>
    <x v="8"/>
    <x v="5"/>
    <n v="1"/>
    <m/>
    <m/>
    <m/>
    <n v="1"/>
    <n v="0"/>
    <n v="0"/>
    <x v="1"/>
    <m/>
    <m/>
    <m/>
    <x v="0"/>
    <m/>
    <m/>
    <m/>
    <e v="#N/A"/>
    <e v="#N/A"/>
    <n v="730"/>
    <x v="1"/>
    <m/>
    <m/>
    <m/>
    <m/>
    <s v="with cut-off date"/>
    <d v="2023-05-31T00:00:00"/>
    <m/>
    <n v="3"/>
    <n v="3"/>
    <m/>
    <e v="#N/A"/>
    <m/>
    <n v="1"/>
    <n v="99"/>
    <m/>
    <m/>
    <m/>
    <m/>
    <m/>
    <m/>
    <m/>
    <m/>
    <m/>
    <m/>
    <m/>
    <m/>
    <m/>
    <m/>
    <m/>
    <m/>
    <m/>
    <m/>
    <n v="150000"/>
    <m/>
    <m/>
    <s v="Euro"/>
    <n v="41.73"/>
    <m/>
    <m/>
    <m/>
    <m/>
    <e v="#N/A"/>
    <m/>
    <m/>
    <m/>
    <m/>
    <m/>
    <m/>
    <m/>
    <m/>
    <m/>
    <m/>
    <m/>
    <m/>
    <m/>
    <m/>
    <m/>
    <m/>
    <m/>
    <m/>
    <m/>
    <m/>
    <m/>
    <m/>
  </r>
  <r>
    <m/>
    <m/>
    <s v="2022-0014"/>
    <x v="121"/>
    <m/>
    <s v="Wagon"/>
    <m/>
    <m/>
    <x v="43"/>
    <m/>
    <m/>
    <x v="8"/>
    <x v="5"/>
    <n v="1"/>
    <m/>
    <m/>
    <m/>
    <n v="1"/>
    <n v="0"/>
    <n v="0"/>
    <x v="1"/>
    <m/>
    <m/>
    <m/>
    <x v="0"/>
    <m/>
    <m/>
    <m/>
    <e v="#N/A"/>
    <e v="#N/A"/>
    <n v="730"/>
    <x v="1"/>
    <m/>
    <m/>
    <m/>
    <m/>
    <s v="with cut-off date"/>
    <d v="2023-05-31T00:00:00"/>
    <m/>
    <n v="3"/>
    <n v="3"/>
    <m/>
    <e v="#N/A"/>
    <m/>
    <n v="1"/>
    <n v="99"/>
    <m/>
    <m/>
    <m/>
    <m/>
    <m/>
    <m/>
    <m/>
    <m/>
    <m/>
    <m/>
    <m/>
    <m/>
    <m/>
    <m/>
    <m/>
    <m/>
    <m/>
    <m/>
    <n v="150000"/>
    <m/>
    <m/>
    <s v="Euro"/>
    <n v="41.73"/>
    <m/>
    <m/>
    <m/>
    <m/>
    <e v="#N/A"/>
    <m/>
    <m/>
    <m/>
    <m/>
    <m/>
    <m/>
    <m/>
    <m/>
    <m/>
    <m/>
    <m/>
    <m/>
    <m/>
    <m/>
    <m/>
    <m/>
    <m/>
    <m/>
    <m/>
    <m/>
    <m/>
    <m/>
  </r>
  <r>
    <m/>
    <m/>
    <s v="2022-0014"/>
    <x v="121"/>
    <m/>
    <s v="Wagon"/>
    <m/>
    <m/>
    <x v="43"/>
    <m/>
    <m/>
    <x v="8"/>
    <x v="5"/>
    <n v="1"/>
    <m/>
    <m/>
    <m/>
    <n v="1"/>
    <n v="0"/>
    <n v="0"/>
    <x v="1"/>
    <m/>
    <m/>
    <m/>
    <x v="0"/>
    <m/>
    <m/>
    <m/>
    <e v="#N/A"/>
    <e v="#N/A"/>
    <n v="730"/>
    <x v="1"/>
    <m/>
    <m/>
    <m/>
    <m/>
    <s v="with cut-off date"/>
    <d v="2023-05-31T00:00:00"/>
    <m/>
    <n v="3"/>
    <n v="3"/>
    <m/>
    <e v="#N/A"/>
    <m/>
    <n v="1"/>
    <n v="99"/>
    <m/>
    <m/>
    <m/>
    <m/>
    <m/>
    <m/>
    <m/>
    <m/>
    <m/>
    <m/>
    <m/>
    <m/>
    <m/>
    <m/>
    <m/>
    <m/>
    <m/>
    <m/>
    <n v="150000"/>
    <m/>
    <m/>
    <s v="Euro"/>
    <n v="41.73"/>
    <m/>
    <m/>
    <m/>
    <m/>
    <e v="#N/A"/>
    <m/>
    <m/>
    <m/>
    <m/>
    <m/>
    <m/>
    <m/>
    <m/>
    <m/>
    <m/>
    <m/>
    <m/>
    <m/>
    <m/>
    <m/>
    <m/>
    <m/>
    <m/>
    <m/>
    <m/>
    <m/>
    <m/>
  </r>
  <r>
    <m/>
    <m/>
    <s v="2022-0014"/>
    <x v="121"/>
    <m/>
    <s v="Wagon"/>
    <m/>
    <m/>
    <x v="43"/>
    <m/>
    <m/>
    <x v="8"/>
    <x v="5"/>
    <n v="1"/>
    <m/>
    <m/>
    <m/>
    <n v="1"/>
    <n v="0"/>
    <n v="0"/>
    <x v="1"/>
    <m/>
    <m/>
    <m/>
    <x v="0"/>
    <m/>
    <m/>
    <m/>
    <e v="#N/A"/>
    <e v="#N/A"/>
    <n v="730"/>
    <x v="1"/>
    <m/>
    <m/>
    <m/>
    <m/>
    <s v="with cut-off date"/>
    <d v="2023-05-31T00:00:00"/>
    <m/>
    <n v="3"/>
    <n v="3"/>
    <m/>
    <e v="#N/A"/>
    <m/>
    <n v="1"/>
    <n v="99"/>
    <m/>
    <m/>
    <m/>
    <m/>
    <m/>
    <m/>
    <m/>
    <m/>
    <m/>
    <m/>
    <m/>
    <m/>
    <m/>
    <m/>
    <m/>
    <m/>
    <m/>
    <m/>
    <n v="150000"/>
    <m/>
    <m/>
    <s v="Euro"/>
    <n v="41.73"/>
    <m/>
    <m/>
    <m/>
    <m/>
    <e v="#N/A"/>
    <m/>
    <m/>
    <m/>
    <m/>
    <m/>
    <m/>
    <m/>
    <m/>
    <m/>
    <m/>
    <m/>
    <m/>
    <m/>
    <m/>
    <m/>
    <m/>
    <m/>
    <m/>
    <m/>
    <m/>
    <m/>
    <m/>
  </r>
  <r>
    <m/>
    <m/>
    <s v="2022-0014"/>
    <x v="121"/>
    <m/>
    <s v="Wagon"/>
    <m/>
    <m/>
    <x v="43"/>
    <m/>
    <m/>
    <x v="8"/>
    <x v="5"/>
    <n v="1"/>
    <m/>
    <m/>
    <m/>
    <n v="1"/>
    <n v="0"/>
    <n v="0"/>
    <x v="1"/>
    <m/>
    <m/>
    <m/>
    <x v="0"/>
    <m/>
    <m/>
    <m/>
    <e v="#N/A"/>
    <e v="#N/A"/>
    <n v="730"/>
    <x v="1"/>
    <m/>
    <m/>
    <m/>
    <m/>
    <s v="with cut-off date"/>
    <d v="2023-05-31T00:00:00"/>
    <m/>
    <n v="3"/>
    <n v="3"/>
    <m/>
    <e v="#N/A"/>
    <m/>
    <n v="1"/>
    <n v="99"/>
    <m/>
    <m/>
    <m/>
    <m/>
    <m/>
    <m/>
    <m/>
    <m/>
    <m/>
    <m/>
    <m/>
    <m/>
    <m/>
    <m/>
    <m/>
    <m/>
    <m/>
    <m/>
    <n v="150000"/>
    <m/>
    <m/>
    <s v="Euro"/>
    <n v="41.73"/>
    <m/>
    <m/>
    <m/>
    <m/>
    <e v="#N/A"/>
    <m/>
    <m/>
    <m/>
    <m/>
    <m/>
    <m/>
    <m/>
    <m/>
    <m/>
    <m/>
    <m/>
    <m/>
    <m/>
    <m/>
    <m/>
    <m/>
    <m/>
    <m/>
    <m/>
    <m/>
    <m/>
    <m/>
  </r>
  <r>
    <m/>
    <m/>
    <s v="2022-0014"/>
    <x v="121"/>
    <m/>
    <s v="Wagon"/>
    <m/>
    <m/>
    <x v="43"/>
    <m/>
    <m/>
    <x v="8"/>
    <x v="5"/>
    <n v="1"/>
    <m/>
    <m/>
    <m/>
    <n v="1"/>
    <n v="0"/>
    <n v="0"/>
    <x v="1"/>
    <m/>
    <m/>
    <m/>
    <x v="0"/>
    <m/>
    <m/>
    <m/>
    <e v="#N/A"/>
    <e v="#N/A"/>
    <n v="730"/>
    <x v="1"/>
    <m/>
    <m/>
    <m/>
    <m/>
    <s v="with cut-off date"/>
    <d v="2023-05-31T00:00:00"/>
    <m/>
    <n v="3"/>
    <n v="3"/>
    <m/>
    <e v="#N/A"/>
    <m/>
    <n v="1"/>
    <n v="99"/>
    <m/>
    <m/>
    <m/>
    <m/>
    <m/>
    <m/>
    <m/>
    <m/>
    <m/>
    <m/>
    <m/>
    <m/>
    <m/>
    <m/>
    <m/>
    <m/>
    <m/>
    <m/>
    <n v="150000"/>
    <m/>
    <m/>
    <s v="Euro"/>
    <n v="41.73"/>
    <m/>
    <m/>
    <m/>
    <m/>
    <e v="#N/A"/>
    <m/>
    <m/>
    <m/>
    <m/>
    <m/>
    <m/>
    <m/>
    <m/>
    <m/>
    <m/>
    <m/>
    <m/>
    <m/>
    <m/>
    <m/>
    <m/>
    <m/>
    <m/>
    <m/>
    <m/>
    <m/>
    <m/>
  </r>
  <r>
    <m/>
    <m/>
    <s v="2022-0014"/>
    <x v="121"/>
    <m/>
    <s v="Wagon"/>
    <m/>
    <m/>
    <x v="43"/>
    <m/>
    <m/>
    <x v="8"/>
    <x v="5"/>
    <n v="1"/>
    <m/>
    <m/>
    <m/>
    <n v="1"/>
    <n v="0"/>
    <n v="0"/>
    <x v="1"/>
    <m/>
    <m/>
    <m/>
    <x v="0"/>
    <m/>
    <m/>
    <m/>
    <e v="#N/A"/>
    <e v="#N/A"/>
    <n v="730"/>
    <x v="1"/>
    <m/>
    <m/>
    <m/>
    <m/>
    <s v="with cut-off date"/>
    <d v="2023-05-31T00:00:00"/>
    <m/>
    <n v="3"/>
    <n v="3"/>
    <m/>
    <e v="#N/A"/>
    <m/>
    <n v="1"/>
    <n v="99"/>
    <m/>
    <m/>
    <m/>
    <m/>
    <m/>
    <m/>
    <m/>
    <m/>
    <m/>
    <m/>
    <m/>
    <m/>
    <m/>
    <m/>
    <m/>
    <m/>
    <m/>
    <m/>
    <n v="150000"/>
    <m/>
    <m/>
    <s v="Euro"/>
    <n v="41.73"/>
    <m/>
    <m/>
    <m/>
    <m/>
    <e v="#N/A"/>
    <m/>
    <m/>
    <m/>
    <m/>
    <m/>
    <m/>
    <m/>
    <m/>
    <m/>
    <m/>
    <m/>
    <m/>
    <m/>
    <m/>
    <m/>
    <m/>
    <m/>
    <m/>
    <m/>
    <m/>
    <m/>
    <m/>
  </r>
  <r>
    <m/>
    <m/>
    <s v="2022-0014"/>
    <x v="121"/>
    <m/>
    <s v="Wagon"/>
    <m/>
    <m/>
    <x v="43"/>
    <m/>
    <m/>
    <x v="8"/>
    <x v="5"/>
    <n v="1"/>
    <m/>
    <m/>
    <m/>
    <n v="1"/>
    <n v="0"/>
    <n v="0"/>
    <x v="1"/>
    <m/>
    <m/>
    <m/>
    <x v="0"/>
    <m/>
    <m/>
    <m/>
    <e v="#N/A"/>
    <e v="#N/A"/>
    <n v="730"/>
    <x v="1"/>
    <m/>
    <m/>
    <m/>
    <m/>
    <s v="with cut-off date"/>
    <d v="2023-05-31T00:00:00"/>
    <m/>
    <n v="3"/>
    <n v="3"/>
    <m/>
    <e v="#N/A"/>
    <m/>
    <n v="1"/>
    <n v="99"/>
    <m/>
    <m/>
    <m/>
    <m/>
    <m/>
    <m/>
    <m/>
    <m/>
    <m/>
    <m/>
    <m/>
    <m/>
    <m/>
    <m/>
    <m/>
    <m/>
    <m/>
    <m/>
    <n v="150000"/>
    <m/>
    <m/>
    <s v="Euro"/>
    <n v="41.73"/>
    <m/>
    <m/>
    <m/>
    <m/>
    <e v="#N/A"/>
    <m/>
    <m/>
    <m/>
    <m/>
    <m/>
    <m/>
    <m/>
    <m/>
    <m/>
    <m/>
    <m/>
    <m/>
    <m/>
    <m/>
    <m/>
    <m/>
    <m/>
    <m/>
    <m/>
    <m/>
    <m/>
    <m/>
  </r>
  <r>
    <m/>
    <m/>
    <s v="2022-0014"/>
    <x v="121"/>
    <m/>
    <s v="Wagon"/>
    <m/>
    <m/>
    <x v="43"/>
    <m/>
    <m/>
    <x v="8"/>
    <x v="5"/>
    <n v="1"/>
    <m/>
    <m/>
    <m/>
    <n v="1"/>
    <n v="0"/>
    <n v="0"/>
    <x v="1"/>
    <m/>
    <m/>
    <m/>
    <x v="0"/>
    <m/>
    <m/>
    <m/>
    <e v="#N/A"/>
    <e v="#N/A"/>
    <n v="730"/>
    <x v="1"/>
    <m/>
    <m/>
    <m/>
    <m/>
    <s v="with cut-off date"/>
    <d v="2023-05-31T00:00:00"/>
    <m/>
    <n v="3"/>
    <n v="3"/>
    <m/>
    <e v="#N/A"/>
    <m/>
    <n v="1"/>
    <n v="99"/>
    <m/>
    <m/>
    <m/>
    <m/>
    <m/>
    <m/>
    <m/>
    <m/>
    <m/>
    <m/>
    <m/>
    <m/>
    <m/>
    <m/>
    <m/>
    <m/>
    <m/>
    <m/>
    <n v="150000"/>
    <m/>
    <m/>
    <s v="Euro"/>
    <n v="41.73"/>
    <m/>
    <m/>
    <m/>
    <m/>
    <e v="#N/A"/>
    <m/>
    <m/>
    <m/>
    <m/>
    <m/>
    <m/>
    <m/>
    <m/>
    <m/>
    <m/>
    <m/>
    <m/>
    <m/>
    <m/>
    <m/>
    <m/>
    <m/>
    <m/>
    <m/>
    <m/>
    <m/>
    <m/>
  </r>
  <r>
    <m/>
    <m/>
    <s v="2022-0014"/>
    <x v="121"/>
    <m/>
    <s v="Wagon"/>
    <m/>
    <m/>
    <x v="43"/>
    <m/>
    <m/>
    <x v="8"/>
    <x v="5"/>
    <n v="1"/>
    <m/>
    <m/>
    <m/>
    <n v="1"/>
    <n v="0"/>
    <n v="0"/>
    <x v="1"/>
    <m/>
    <m/>
    <m/>
    <x v="0"/>
    <m/>
    <m/>
    <m/>
    <e v="#N/A"/>
    <e v="#N/A"/>
    <n v="730"/>
    <x v="1"/>
    <m/>
    <m/>
    <m/>
    <m/>
    <s v="with cut-off date"/>
    <d v="2023-05-31T00:00:00"/>
    <m/>
    <n v="3"/>
    <n v="3"/>
    <m/>
    <e v="#N/A"/>
    <m/>
    <n v="1"/>
    <n v="99"/>
    <m/>
    <m/>
    <m/>
    <m/>
    <m/>
    <m/>
    <m/>
    <m/>
    <m/>
    <m/>
    <m/>
    <m/>
    <m/>
    <m/>
    <m/>
    <m/>
    <m/>
    <m/>
    <n v="150000"/>
    <m/>
    <m/>
    <s v="Euro"/>
    <n v="41.73"/>
    <m/>
    <m/>
    <m/>
    <m/>
    <e v="#N/A"/>
    <m/>
    <m/>
    <m/>
    <m/>
    <m/>
    <m/>
    <m/>
    <m/>
    <m/>
    <m/>
    <m/>
    <m/>
    <m/>
    <m/>
    <m/>
    <m/>
    <m/>
    <m/>
    <m/>
    <m/>
    <m/>
    <m/>
  </r>
  <r>
    <m/>
    <m/>
    <s v="2022-0014"/>
    <x v="121"/>
    <m/>
    <s v="Wagon"/>
    <m/>
    <m/>
    <x v="43"/>
    <m/>
    <m/>
    <x v="8"/>
    <x v="5"/>
    <n v="1"/>
    <m/>
    <m/>
    <m/>
    <n v="1"/>
    <n v="0"/>
    <n v="0"/>
    <x v="1"/>
    <m/>
    <m/>
    <m/>
    <x v="0"/>
    <m/>
    <m/>
    <m/>
    <e v="#N/A"/>
    <e v="#N/A"/>
    <n v="730"/>
    <x v="1"/>
    <m/>
    <m/>
    <m/>
    <m/>
    <s v="with cut-off date"/>
    <d v="2023-05-31T00:00:00"/>
    <m/>
    <n v="3"/>
    <n v="3"/>
    <m/>
    <e v="#N/A"/>
    <m/>
    <n v="1"/>
    <n v="99"/>
    <m/>
    <m/>
    <m/>
    <m/>
    <m/>
    <m/>
    <m/>
    <m/>
    <m/>
    <m/>
    <m/>
    <m/>
    <m/>
    <m/>
    <m/>
    <m/>
    <m/>
    <m/>
    <n v="150000"/>
    <m/>
    <m/>
    <s v="Euro"/>
    <n v="41.73"/>
    <m/>
    <m/>
    <m/>
    <m/>
    <e v="#N/A"/>
    <m/>
    <m/>
    <m/>
    <m/>
    <m/>
    <m/>
    <m/>
    <m/>
    <m/>
    <m/>
    <m/>
    <m/>
    <m/>
    <m/>
    <m/>
    <m/>
    <m/>
    <m/>
    <m/>
    <m/>
    <m/>
    <m/>
  </r>
  <r>
    <m/>
    <m/>
    <s v="2022-0014"/>
    <x v="121"/>
    <m/>
    <s v="Wagon"/>
    <m/>
    <m/>
    <x v="43"/>
    <m/>
    <m/>
    <x v="8"/>
    <x v="5"/>
    <n v="1"/>
    <m/>
    <m/>
    <m/>
    <n v="1"/>
    <n v="0"/>
    <n v="0"/>
    <x v="1"/>
    <m/>
    <m/>
    <m/>
    <x v="0"/>
    <m/>
    <m/>
    <m/>
    <e v="#N/A"/>
    <e v="#N/A"/>
    <n v="730"/>
    <x v="1"/>
    <m/>
    <m/>
    <m/>
    <m/>
    <s v="with cut-off date"/>
    <d v="2023-05-31T00:00:00"/>
    <m/>
    <n v="3"/>
    <n v="3"/>
    <m/>
    <e v="#N/A"/>
    <m/>
    <n v="1"/>
    <n v="99"/>
    <m/>
    <m/>
    <m/>
    <m/>
    <m/>
    <m/>
    <m/>
    <m/>
    <m/>
    <m/>
    <m/>
    <m/>
    <m/>
    <m/>
    <m/>
    <m/>
    <m/>
    <m/>
    <n v="150000"/>
    <m/>
    <m/>
    <s v="Euro"/>
    <n v="41.73"/>
    <m/>
    <m/>
    <m/>
    <m/>
    <e v="#N/A"/>
    <m/>
    <m/>
    <m/>
    <m/>
    <m/>
    <m/>
    <m/>
    <m/>
    <m/>
    <m/>
    <m/>
    <m/>
    <m/>
    <m/>
    <m/>
    <m/>
    <m/>
    <m/>
    <m/>
    <m/>
    <m/>
    <m/>
  </r>
  <r>
    <m/>
    <m/>
    <s v="2022-0014"/>
    <x v="121"/>
    <m/>
    <s v="Wagon"/>
    <m/>
    <m/>
    <x v="43"/>
    <m/>
    <m/>
    <x v="8"/>
    <x v="5"/>
    <n v="1"/>
    <m/>
    <m/>
    <m/>
    <n v="1"/>
    <n v="0"/>
    <n v="0"/>
    <x v="1"/>
    <m/>
    <m/>
    <m/>
    <x v="0"/>
    <m/>
    <m/>
    <m/>
    <e v="#N/A"/>
    <e v="#N/A"/>
    <n v="730"/>
    <x v="1"/>
    <m/>
    <m/>
    <m/>
    <m/>
    <s v="with cut-off date"/>
    <d v="2023-05-31T00:00:00"/>
    <m/>
    <n v="3"/>
    <n v="3"/>
    <m/>
    <e v="#N/A"/>
    <m/>
    <n v="1"/>
    <n v="99"/>
    <m/>
    <m/>
    <m/>
    <m/>
    <m/>
    <m/>
    <m/>
    <m/>
    <m/>
    <m/>
    <m/>
    <m/>
    <m/>
    <m/>
    <m/>
    <m/>
    <m/>
    <m/>
    <n v="150000"/>
    <m/>
    <m/>
    <s v="Euro"/>
    <n v="41.73"/>
    <m/>
    <m/>
    <m/>
    <m/>
    <e v="#N/A"/>
    <m/>
    <m/>
    <m/>
    <m/>
    <m/>
    <m/>
    <m/>
    <m/>
    <m/>
    <m/>
    <m/>
    <m/>
    <m/>
    <m/>
    <m/>
    <m/>
    <m/>
    <m/>
    <m/>
    <m/>
    <m/>
    <m/>
  </r>
  <r>
    <m/>
    <m/>
    <s v="2022-0014"/>
    <x v="121"/>
    <m/>
    <s v="Wagon"/>
    <m/>
    <m/>
    <x v="43"/>
    <m/>
    <m/>
    <x v="8"/>
    <x v="5"/>
    <n v="1"/>
    <m/>
    <m/>
    <m/>
    <n v="1"/>
    <n v="0"/>
    <n v="0"/>
    <x v="1"/>
    <m/>
    <m/>
    <m/>
    <x v="0"/>
    <m/>
    <m/>
    <m/>
    <e v="#N/A"/>
    <e v="#N/A"/>
    <n v="730"/>
    <x v="1"/>
    <m/>
    <m/>
    <m/>
    <m/>
    <s v="with cut-off date"/>
    <d v="2023-05-31T00:00:00"/>
    <m/>
    <n v="3"/>
    <n v="3"/>
    <m/>
    <e v="#N/A"/>
    <m/>
    <n v="1"/>
    <n v="99"/>
    <m/>
    <m/>
    <m/>
    <m/>
    <m/>
    <m/>
    <m/>
    <m/>
    <m/>
    <m/>
    <m/>
    <m/>
    <m/>
    <m/>
    <m/>
    <m/>
    <m/>
    <m/>
    <n v="150000"/>
    <m/>
    <m/>
    <s v="Euro"/>
    <n v="41.73"/>
    <m/>
    <m/>
    <m/>
    <m/>
    <e v="#N/A"/>
    <m/>
    <m/>
    <m/>
    <m/>
    <m/>
    <m/>
    <m/>
    <m/>
    <m/>
    <m/>
    <m/>
    <m/>
    <m/>
    <m/>
    <m/>
    <m/>
    <m/>
    <m/>
    <m/>
    <m/>
    <m/>
    <m/>
  </r>
  <r>
    <m/>
    <m/>
    <s v="2022-0014"/>
    <x v="121"/>
    <m/>
    <s v="Wagon"/>
    <m/>
    <m/>
    <x v="43"/>
    <m/>
    <m/>
    <x v="8"/>
    <x v="5"/>
    <n v="1"/>
    <m/>
    <m/>
    <m/>
    <n v="1"/>
    <n v="0"/>
    <n v="0"/>
    <x v="1"/>
    <m/>
    <m/>
    <m/>
    <x v="0"/>
    <m/>
    <m/>
    <m/>
    <e v="#N/A"/>
    <e v="#N/A"/>
    <n v="730"/>
    <x v="1"/>
    <m/>
    <m/>
    <m/>
    <m/>
    <s v="with cut-off date"/>
    <d v="2023-05-31T00:00:00"/>
    <m/>
    <n v="3"/>
    <n v="3"/>
    <m/>
    <e v="#N/A"/>
    <m/>
    <n v="1"/>
    <n v="99"/>
    <m/>
    <m/>
    <m/>
    <m/>
    <m/>
    <m/>
    <m/>
    <m/>
    <m/>
    <m/>
    <m/>
    <m/>
    <m/>
    <m/>
    <m/>
    <m/>
    <m/>
    <m/>
    <n v="150000"/>
    <m/>
    <m/>
    <s v="Euro"/>
    <n v="41.73"/>
    <m/>
    <m/>
    <m/>
    <m/>
    <e v="#N/A"/>
    <m/>
    <m/>
    <m/>
    <m/>
    <m/>
    <m/>
    <m/>
    <m/>
    <m/>
    <m/>
    <m/>
    <m/>
    <m/>
    <m/>
    <m/>
    <m/>
    <m/>
    <m/>
    <m/>
    <m/>
    <m/>
    <m/>
  </r>
  <r>
    <m/>
    <m/>
    <s v="2022-0014"/>
    <x v="121"/>
    <m/>
    <s v="Wagon"/>
    <m/>
    <m/>
    <x v="43"/>
    <m/>
    <m/>
    <x v="8"/>
    <x v="5"/>
    <n v="1"/>
    <m/>
    <m/>
    <m/>
    <n v="1"/>
    <n v="0"/>
    <n v="0"/>
    <x v="1"/>
    <m/>
    <m/>
    <m/>
    <x v="0"/>
    <m/>
    <m/>
    <m/>
    <e v="#N/A"/>
    <e v="#N/A"/>
    <n v="730"/>
    <x v="1"/>
    <m/>
    <m/>
    <m/>
    <m/>
    <s v="with cut-off date"/>
    <d v="2023-05-31T00:00:00"/>
    <m/>
    <n v="3"/>
    <n v="3"/>
    <m/>
    <e v="#N/A"/>
    <m/>
    <n v="1"/>
    <n v="99"/>
    <m/>
    <m/>
    <m/>
    <m/>
    <m/>
    <m/>
    <m/>
    <m/>
    <m/>
    <m/>
    <m/>
    <m/>
    <m/>
    <m/>
    <m/>
    <m/>
    <m/>
    <m/>
    <n v="150000"/>
    <m/>
    <m/>
    <s v="Euro"/>
    <n v="41.73"/>
    <m/>
    <m/>
    <m/>
    <m/>
    <e v="#N/A"/>
    <m/>
    <m/>
    <m/>
    <m/>
    <m/>
    <m/>
    <m/>
    <m/>
    <m/>
    <m/>
    <m/>
    <m/>
    <m/>
    <m/>
    <m/>
    <m/>
    <m/>
    <m/>
    <m/>
    <m/>
    <m/>
    <m/>
  </r>
  <r>
    <s v="OK 03.12.24 / emo dmo 24.12.24 / LOA ok CMI 20.06.25"/>
    <s v="V200046"/>
    <s v="2024-0034"/>
    <x v="122"/>
    <m/>
    <s v="Header"/>
    <m/>
    <m/>
    <x v="44"/>
    <s v="BGR"/>
    <s v="East EU"/>
    <x v="8"/>
    <x v="3"/>
    <n v="22"/>
    <m/>
    <m/>
    <n v="22"/>
    <n v="0"/>
    <n v="0"/>
    <n v="22"/>
    <x v="2"/>
    <m/>
    <m/>
    <m/>
    <x v="1"/>
    <s v="Rabatt von 12€ ist im MV nicht aufgeführt!/N1 09.10.25-option prolong. till 30.09.26, to be agreed no later than 15.04.26"/>
    <d v="2024-11-29T00:00:00"/>
    <d v="2025-11-28T00:00:00"/>
    <m/>
    <m/>
    <n v="364"/>
    <x v="7"/>
    <m/>
    <m/>
    <m/>
    <m/>
    <s v="n.a."/>
    <m/>
    <m/>
    <n v="0"/>
    <n v="3"/>
    <m/>
    <m/>
    <n v="0"/>
    <n v="0"/>
    <n v="0"/>
    <n v="0"/>
    <m/>
    <m/>
    <m/>
    <m/>
    <n v="364"/>
    <s v="C"/>
    <n v="22"/>
    <n v="2"/>
    <s v="CHE"/>
    <s v="3 Mths Cash Deposit"/>
    <s v="Y"/>
    <s v="N"/>
    <n v="0"/>
    <n v="0"/>
    <m/>
    <m/>
    <s v="Not Started"/>
    <n v="80000"/>
    <s v="N"/>
    <d v="1899-12-30T00:00:00"/>
    <s v="Euro"/>
    <n v="36.85"/>
    <n v="-12"/>
    <n v="0"/>
    <n v="0"/>
    <n v="0"/>
    <n v="24.85"/>
    <n v="0"/>
    <n v="0"/>
    <n v="0"/>
    <n v="0.06"/>
    <n v="7.35"/>
    <n v="-12"/>
    <n v="-4.65"/>
    <n v="0"/>
    <n v="0"/>
    <n v="0"/>
    <n v="29.5"/>
    <s v="0.00"/>
    <n v="29.5"/>
    <n v="1"/>
    <n v="0"/>
    <n v="29.5"/>
    <n v="29.5"/>
    <n v="1760000"/>
    <n v="0"/>
    <s v="N"/>
    <n v="0"/>
    <n v="198998.8"/>
  </r>
  <r>
    <m/>
    <s v="V200046"/>
    <s v="2024-0034"/>
    <x v="122"/>
    <n v="1"/>
    <s v="Batch"/>
    <m/>
    <m/>
    <x v="44"/>
    <s v="BGR"/>
    <s v="East EU"/>
    <x v="8"/>
    <x v="3"/>
    <n v="22"/>
    <m/>
    <m/>
    <n v="22"/>
    <n v="0"/>
    <n v="0"/>
    <n v="22"/>
    <x v="2"/>
    <m/>
    <m/>
    <m/>
    <x v="1"/>
    <m/>
    <m/>
    <m/>
    <d v="2024-11-29T00:00:00"/>
    <d v="2026-06-30T00:00:00"/>
    <m/>
    <x v="7"/>
    <m/>
    <m/>
    <m/>
    <m/>
    <s v="n.a."/>
    <m/>
    <m/>
    <n v="0"/>
    <n v="3"/>
    <m/>
    <m/>
    <m/>
    <m/>
    <m/>
    <m/>
    <m/>
    <m/>
    <m/>
    <m/>
    <m/>
    <s v="C"/>
    <n v="22"/>
    <n v="2"/>
    <s v="CHE"/>
    <s v="3 Mths Cash Deposit"/>
    <s v="Y"/>
    <s v="N"/>
    <n v="0"/>
    <n v="0"/>
    <m/>
    <m/>
    <m/>
    <n v="80000"/>
    <s v="N"/>
    <d v="1899-12-30T00:00:00"/>
    <s v="Euro"/>
    <n v="36.85"/>
    <n v="-12"/>
    <n v="0"/>
    <n v="0"/>
    <n v="0"/>
    <n v="24.85"/>
    <n v="0"/>
    <n v="0"/>
    <n v="0"/>
    <n v="0.06"/>
    <n v="7.35"/>
    <n v="-12"/>
    <n v="-4.65"/>
    <n v="0"/>
    <n v="0"/>
    <n v="0"/>
    <n v="29.5"/>
    <s v="0.00"/>
    <n v="29.5"/>
    <n v="1"/>
    <n v="0"/>
    <n v="29.5"/>
    <n v="29.5"/>
    <n v="1760000"/>
    <n v="0"/>
    <s v="N"/>
    <n v="0"/>
    <n v="198998.8"/>
  </r>
  <r>
    <m/>
    <s v="V200046"/>
    <s v="2024-0034"/>
    <x v="122"/>
    <n v="1"/>
    <s v="Wagon"/>
    <n v="1"/>
    <s v="33 80 4960 310-7"/>
    <x v="44"/>
    <m/>
    <m/>
    <x v="8"/>
    <x v="3"/>
    <n v="1"/>
    <m/>
    <m/>
    <n v="1"/>
    <m/>
    <n v="0"/>
    <n v="1"/>
    <x v="1"/>
    <n v="0"/>
    <d v="1899-12-30T00:00:00"/>
    <d v="1899-12-30T00:00:00"/>
    <x v="1"/>
    <m/>
    <m/>
    <m/>
    <d v="2024-11-29T00:00:00"/>
    <d v="2026-06-30T00:00:00"/>
    <n v="364"/>
    <x v="7"/>
    <m/>
    <m/>
    <m/>
    <m/>
    <s v="n.a."/>
    <m/>
    <m/>
    <n v="0"/>
    <n v="3"/>
    <m/>
    <d v="2026-03-30T00:00:00"/>
    <m/>
    <m/>
    <m/>
    <m/>
    <m/>
    <m/>
    <m/>
    <m/>
    <m/>
    <m/>
    <m/>
    <m/>
    <m/>
    <m/>
    <m/>
    <m/>
    <m/>
    <m/>
    <m/>
    <d v="2026-01-30T00:00:00"/>
    <m/>
    <n v="80000"/>
    <m/>
    <m/>
    <s v="Euro"/>
    <n v="36.85"/>
    <m/>
    <m/>
    <m/>
    <m/>
    <n v="25.03"/>
    <m/>
    <m/>
    <m/>
    <m/>
    <m/>
    <m/>
    <m/>
    <m/>
    <m/>
    <m/>
    <m/>
    <m/>
    <m/>
    <m/>
    <m/>
    <m/>
    <m/>
    <m/>
    <m/>
    <m/>
    <m/>
    <m/>
  </r>
  <r>
    <m/>
    <s v="V200046"/>
    <s v="2024-0034"/>
    <x v="122"/>
    <n v="1"/>
    <s v="Wagon"/>
    <n v="2"/>
    <s v="33 80 4960 311-5"/>
    <x v="44"/>
    <m/>
    <m/>
    <x v="8"/>
    <x v="3"/>
    <n v="1"/>
    <m/>
    <m/>
    <n v="1"/>
    <m/>
    <n v="0"/>
    <n v="1"/>
    <x v="1"/>
    <n v="0"/>
    <d v="1899-12-30T00:00:00"/>
    <d v="1899-12-30T00:00:00"/>
    <x v="1"/>
    <m/>
    <m/>
    <m/>
    <d v="2024-11-29T00:00:00"/>
    <d v="2026-06-30T00:00:00"/>
    <n v="364"/>
    <x v="7"/>
    <m/>
    <m/>
    <m/>
    <m/>
    <s v="n.a."/>
    <m/>
    <m/>
    <n v="0"/>
    <n v="3"/>
    <m/>
    <d v="2026-03-30T00:00:00"/>
    <m/>
    <m/>
    <m/>
    <m/>
    <m/>
    <m/>
    <m/>
    <m/>
    <m/>
    <m/>
    <m/>
    <m/>
    <m/>
    <m/>
    <m/>
    <m/>
    <m/>
    <m/>
    <m/>
    <d v="2026-01-30T00:00:00"/>
    <m/>
    <n v="80000"/>
    <m/>
    <m/>
    <s v="Euro"/>
    <n v="36.85"/>
    <m/>
    <m/>
    <m/>
    <m/>
    <n v="25.03"/>
    <m/>
    <m/>
    <m/>
    <m/>
    <m/>
    <m/>
    <m/>
    <m/>
    <m/>
    <m/>
    <m/>
    <m/>
    <m/>
    <m/>
    <m/>
    <m/>
    <m/>
    <m/>
    <m/>
    <m/>
    <m/>
    <m/>
  </r>
  <r>
    <m/>
    <s v="V200046"/>
    <s v="2024-0034"/>
    <x v="122"/>
    <n v="1"/>
    <s v="Wagon"/>
    <n v="3"/>
    <s v="33 80 4960 312-3"/>
    <x v="44"/>
    <m/>
    <m/>
    <x v="8"/>
    <x v="3"/>
    <n v="1"/>
    <m/>
    <m/>
    <n v="1"/>
    <m/>
    <n v="0"/>
    <n v="1"/>
    <x v="1"/>
    <n v="0"/>
    <d v="1899-12-30T00:00:00"/>
    <d v="1899-12-30T00:00:00"/>
    <x v="1"/>
    <m/>
    <m/>
    <m/>
    <d v="2024-11-29T00:00:00"/>
    <d v="2026-06-30T00:00:00"/>
    <n v="364"/>
    <x v="7"/>
    <m/>
    <m/>
    <m/>
    <m/>
    <s v="n.a."/>
    <m/>
    <m/>
    <n v="0"/>
    <n v="3"/>
    <m/>
    <d v="2026-03-30T00:00:00"/>
    <m/>
    <m/>
    <m/>
    <m/>
    <m/>
    <m/>
    <m/>
    <m/>
    <m/>
    <m/>
    <m/>
    <m/>
    <m/>
    <m/>
    <m/>
    <m/>
    <m/>
    <m/>
    <m/>
    <d v="2026-01-30T00:00:00"/>
    <m/>
    <n v="80000"/>
    <m/>
    <m/>
    <s v="Euro"/>
    <n v="36.85"/>
    <m/>
    <m/>
    <m/>
    <m/>
    <n v="25.03"/>
    <m/>
    <m/>
    <m/>
    <m/>
    <m/>
    <m/>
    <m/>
    <m/>
    <m/>
    <m/>
    <m/>
    <m/>
    <m/>
    <m/>
    <m/>
    <m/>
    <m/>
    <m/>
    <m/>
    <m/>
    <m/>
    <m/>
  </r>
  <r>
    <m/>
    <s v="V200046"/>
    <s v="2024-0034"/>
    <x v="122"/>
    <n v="1"/>
    <s v="Wagon"/>
    <n v="4"/>
    <s v="33 80 4960 313-1"/>
    <x v="44"/>
    <m/>
    <m/>
    <x v="8"/>
    <x v="3"/>
    <n v="1"/>
    <m/>
    <m/>
    <n v="1"/>
    <m/>
    <n v="0"/>
    <n v="1"/>
    <x v="1"/>
    <n v="0"/>
    <d v="1899-12-30T00:00:00"/>
    <d v="1899-12-30T00:00:00"/>
    <x v="1"/>
    <m/>
    <m/>
    <m/>
    <d v="2024-11-29T00:00:00"/>
    <d v="2026-06-30T00:00:00"/>
    <n v="364"/>
    <x v="7"/>
    <m/>
    <m/>
    <m/>
    <m/>
    <s v="n.a."/>
    <m/>
    <m/>
    <n v="0"/>
    <n v="3"/>
    <m/>
    <d v="2026-03-30T00:00:00"/>
    <m/>
    <m/>
    <m/>
    <m/>
    <m/>
    <m/>
    <m/>
    <m/>
    <m/>
    <m/>
    <m/>
    <m/>
    <m/>
    <m/>
    <m/>
    <m/>
    <m/>
    <m/>
    <m/>
    <d v="2026-01-30T00:00:00"/>
    <m/>
    <n v="80000"/>
    <m/>
    <m/>
    <s v="Euro"/>
    <n v="36.85"/>
    <m/>
    <m/>
    <m/>
    <m/>
    <n v="25.03"/>
    <m/>
    <m/>
    <m/>
    <m/>
    <m/>
    <m/>
    <m/>
    <m/>
    <m/>
    <m/>
    <m/>
    <m/>
    <m/>
    <m/>
    <m/>
    <m/>
    <m/>
    <m/>
    <m/>
    <m/>
    <m/>
    <m/>
  </r>
  <r>
    <m/>
    <s v="V200046"/>
    <s v="2024-0034"/>
    <x v="122"/>
    <n v="1"/>
    <s v="Wagon"/>
    <n v="5"/>
    <s v="33 80 4960 314-9"/>
    <x v="44"/>
    <m/>
    <m/>
    <x v="8"/>
    <x v="3"/>
    <n v="1"/>
    <m/>
    <m/>
    <n v="1"/>
    <m/>
    <n v="0"/>
    <n v="1"/>
    <x v="1"/>
    <n v="0"/>
    <d v="1899-12-30T00:00:00"/>
    <d v="1899-12-30T00:00:00"/>
    <x v="1"/>
    <m/>
    <m/>
    <m/>
    <d v="2024-11-29T00:00:00"/>
    <d v="2026-06-30T00:00:00"/>
    <n v="364"/>
    <x v="7"/>
    <m/>
    <m/>
    <m/>
    <m/>
    <s v="n.a."/>
    <m/>
    <m/>
    <n v="0"/>
    <n v="3"/>
    <m/>
    <d v="2026-03-30T00:00:00"/>
    <m/>
    <m/>
    <m/>
    <m/>
    <m/>
    <m/>
    <m/>
    <m/>
    <m/>
    <m/>
    <m/>
    <m/>
    <m/>
    <m/>
    <m/>
    <m/>
    <m/>
    <m/>
    <m/>
    <d v="2026-01-30T00:00:00"/>
    <m/>
    <n v="80000"/>
    <m/>
    <m/>
    <s v="Euro"/>
    <n v="36.85"/>
    <m/>
    <m/>
    <m/>
    <m/>
    <n v="25.03"/>
    <m/>
    <m/>
    <m/>
    <m/>
    <m/>
    <m/>
    <m/>
    <m/>
    <m/>
    <m/>
    <m/>
    <m/>
    <m/>
    <m/>
    <m/>
    <m/>
    <m/>
    <m/>
    <m/>
    <m/>
    <m/>
    <m/>
  </r>
  <r>
    <m/>
    <s v="V200046"/>
    <s v="2024-0034"/>
    <x v="122"/>
    <n v="1"/>
    <s v="Wagon"/>
    <n v="6"/>
    <s v="33 80 4960 315-6"/>
    <x v="44"/>
    <m/>
    <m/>
    <x v="8"/>
    <x v="3"/>
    <n v="1"/>
    <m/>
    <m/>
    <n v="1"/>
    <m/>
    <n v="0"/>
    <n v="1"/>
    <x v="1"/>
    <n v="0"/>
    <d v="1899-12-30T00:00:00"/>
    <d v="1899-12-30T00:00:00"/>
    <x v="1"/>
    <m/>
    <m/>
    <m/>
    <d v="2024-11-29T00:00:00"/>
    <d v="2026-06-30T00:00:00"/>
    <n v="364"/>
    <x v="7"/>
    <m/>
    <m/>
    <m/>
    <m/>
    <s v="n.a."/>
    <m/>
    <m/>
    <n v="0"/>
    <n v="3"/>
    <m/>
    <d v="2026-03-30T00:00:00"/>
    <m/>
    <m/>
    <m/>
    <m/>
    <m/>
    <m/>
    <m/>
    <m/>
    <m/>
    <m/>
    <m/>
    <m/>
    <m/>
    <m/>
    <m/>
    <m/>
    <m/>
    <m/>
    <m/>
    <d v="2026-01-30T00:00:00"/>
    <m/>
    <n v="80000"/>
    <m/>
    <m/>
    <s v="Euro"/>
    <n v="36.85"/>
    <m/>
    <m/>
    <m/>
    <m/>
    <n v="25.03"/>
    <m/>
    <m/>
    <m/>
    <m/>
    <m/>
    <m/>
    <m/>
    <m/>
    <m/>
    <m/>
    <m/>
    <m/>
    <m/>
    <m/>
    <m/>
    <m/>
    <m/>
    <m/>
    <m/>
    <m/>
    <m/>
    <m/>
  </r>
  <r>
    <m/>
    <s v="V200046"/>
    <s v="2024-0034"/>
    <x v="122"/>
    <n v="1"/>
    <s v="Wagon"/>
    <n v="7"/>
    <s v="33 80 4960 316-4"/>
    <x v="44"/>
    <m/>
    <m/>
    <x v="8"/>
    <x v="3"/>
    <n v="1"/>
    <m/>
    <m/>
    <n v="1"/>
    <m/>
    <n v="0"/>
    <n v="1"/>
    <x v="1"/>
    <n v="0"/>
    <d v="1899-12-30T00:00:00"/>
    <d v="1899-12-30T00:00:00"/>
    <x v="1"/>
    <m/>
    <m/>
    <m/>
    <d v="2024-11-29T00:00:00"/>
    <d v="2026-06-30T00:00:00"/>
    <n v="364"/>
    <x v="7"/>
    <m/>
    <m/>
    <m/>
    <m/>
    <s v="n.a."/>
    <m/>
    <m/>
    <n v="0"/>
    <n v="3"/>
    <m/>
    <d v="2026-03-30T00:00:00"/>
    <m/>
    <m/>
    <m/>
    <m/>
    <m/>
    <m/>
    <m/>
    <m/>
    <m/>
    <m/>
    <m/>
    <m/>
    <m/>
    <m/>
    <m/>
    <m/>
    <m/>
    <m/>
    <m/>
    <d v="2026-01-30T00:00:00"/>
    <m/>
    <n v="80000"/>
    <m/>
    <m/>
    <s v="Euro"/>
    <n v="36.85"/>
    <m/>
    <m/>
    <m/>
    <m/>
    <n v="25.03"/>
    <m/>
    <m/>
    <m/>
    <m/>
    <m/>
    <m/>
    <m/>
    <m/>
    <m/>
    <m/>
    <m/>
    <m/>
    <m/>
    <m/>
    <m/>
    <m/>
    <m/>
    <m/>
    <m/>
    <m/>
    <m/>
    <m/>
  </r>
  <r>
    <m/>
    <s v="V200046"/>
    <s v="2024-0034"/>
    <x v="122"/>
    <n v="1"/>
    <s v="Wagon"/>
    <n v="8"/>
    <s v="33 80 4960 317-2"/>
    <x v="44"/>
    <m/>
    <m/>
    <x v="8"/>
    <x v="3"/>
    <n v="1"/>
    <m/>
    <m/>
    <n v="1"/>
    <m/>
    <n v="0"/>
    <n v="1"/>
    <x v="1"/>
    <n v="0"/>
    <d v="1899-12-30T00:00:00"/>
    <d v="1899-12-30T00:00:00"/>
    <x v="1"/>
    <m/>
    <m/>
    <m/>
    <d v="2024-11-29T00:00:00"/>
    <d v="2026-06-30T00:00:00"/>
    <n v="364"/>
    <x v="7"/>
    <m/>
    <m/>
    <m/>
    <m/>
    <s v="n.a."/>
    <m/>
    <m/>
    <n v="0"/>
    <n v="3"/>
    <m/>
    <d v="2026-03-30T00:00:00"/>
    <m/>
    <m/>
    <m/>
    <m/>
    <m/>
    <m/>
    <m/>
    <m/>
    <m/>
    <m/>
    <m/>
    <m/>
    <m/>
    <m/>
    <m/>
    <m/>
    <m/>
    <m/>
    <m/>
    <d v="2026-01-30T00:00:00"/>
    <m/>
    <n v="80000"/>
    <m/>
    <m/>
    <s v="Euro"/>
    <n v="36.85"/>
    <m/>
    <m/>
    <m/>
    <m/>
    <n v="25.03"/>
    <m/>
    <m/>
    <m/>
    <m/>
    <m/>
    <m/>
    <m/>
    <m/>
    <m/>
    <m/>
    <m/>
    <m/>
    <m/>
    <m/>
    <m/>
    <m/>
    <m/>
    <m/>
    <m/>
    <m/>
    <m/>
    <m/>
  </r>
  <r>
    <m/>
    <s v="V200046"/>
    <s v="2024-0034"/>
    <x v="122"/>
    <n v="1"/>
    <s v="Wagon"/>
    <n v="9"/>
    <s v="33 80 4960 318-0"/>
    <x v="44"/>
    <m/>
    <m/>
    <x v="8"/>
    <x v="3"/>
    <n v="1"/>
    <m/>
    <m/>
    <n v="1"/>
    <m/>
    <n v="0"/>
    <n v="1"/>
    <x v="1"/>
    <n v="0"/>
    <d v="1899-12-30T00:00:00"/>
    <d v="1899-12-30T00:00:00"/>
    <x v="1"/>
    <m/>
    <m/>
    <m/>
    <d v="2024-11-29T00:00:00"/>
    <d v="2026-06-30T00:00:00"/>
    <n v="364"/>
    <x v="7"/>
    <m/>
    <m/>
    <m/>
    <m/>
    <s v="n.a."/>
    <m/>
    <m/>
    <n v="0"/>
    <n v="3"/>
    <m/>
    <d v="2026-03-30T00:00:00"/>
    <m/>
    <m/>
    <m/>
    <m/>
    <m/>
    <m/>
    <m/>
    <m/>
    <m/>
    <m/>
    <m/>
    <m/>
    <m/>
    <m/>
    <m/>
    <m/>
    <m/>
    <m/>
    <m/>
    <d v="2026-01-30T00:00:00"/>
    <m/>
    <n v="80000"/>
    <m/>
    <m/>
    <s v="Euro"/>
    <n v="36.85"/>
    <m/>
    <m/>
    <m/>
    <m/>
    <n v="25.03"/>
    <m/>
    <m/>
    <m/>
    <m/>
    <m/>
    <m/>
    <m/>
    <m/>
    <m/>
    <m/>
    <m/>
    <m/>
    <m/>
    <m/>
    <m/>
    <m/>
    <m/>
    <m/>
    <m/>
    <m/>
    <m/>
    <m/>
  </r>
  <r>
    <m/>
    <s v="V200046"/>
    <s v="2024-0034"/>
    <x v="122"/>
    <n v="1"/>
    <s v="Wagon"/>
    <n v="10"/>
    <s v="33 80 4960 319-8"/>
    <x v="44"/>
    <m/>
    <m/>
    <x v="8"/>
    <x v="3"/>
    <n v="1"/>
    <m/>
    <m/>
    <n v="1"/>
    <m/>
    <n v="0"/>
    <n v="1"/>
    <x v="1"/>
    <n v="0"/>
    <d v="1899-12-30T00:00:00"/>
    <d v="1899-12-30T00:00:00"/>
    <x v="1"/>
    <m/>
    <m/>
    <m/>
    <d v="2024-11-29T00:00:00"/>
    <d v="2026-06-30T00:00:00"/>
    <n v="364"/>
    <x v="7"/>
    <m/>
    <m/>
    <m/>
    <m/>
    <s v="n.a."/>
    <m/>
    <m/>
    <n v="0"/>
    <n v="3"/>
    <m/>
    <d v="2026-03-30T00:00:00"/>
    <m/>
    <m/>
    <m/>
    <m/>
    <m/>
    <m/>
    <m/>
    <m/>
    <m/>
    <m/>
    <m/>
    <m/>
    <m/>
    <m/>
    <m/>
    <m/>
    <m/>
    <m/>
    <m/>
    <d v="2026-01-30T00:00:00"/>
    <m/>
    <n v="80000"/>
    <m/>
    <m/>
    <s v="Euro"/>
    <n v="36.85"/>
    <m/>
    <m/>
    <m/>
    <m/>
    <n v="25.03"/>
    <m/>
    <m/>
    <m/>
    <m/>
    <m/>
    <m/>
    <m/>
    <m/>
    <m/>
    <m/>
    <m/>
    <m/>
    <m/>
    <m/>
    <m/>
    <m/>
    <m/>
    <m/>
    <m/>
    <m/>
    <m/>
    <m/>
  </r>
  <r>
    <m/>
    <s v="V200046"/>
    <s v="2024-0034"/>
    <x v="122"/>
    <n v="1"/>
    <s v="Wagon"/>
    <n v="11"/>
    <s v="33 80 4960 320-6"/>
    <x v="44"/>
    <m/>
    <m/>
    <x v="8"/>
    <x v="3"/>
    <n v="1"/>
    <m/>
    <m/>
    <n v="1"/>
    <m/>
    <n v="0"/>
    <n v="1"/>
    <x v="1"/>
    <n v="0"/>
    <d v="1899-12-30T00:00:00"/>
    <d v="1899-12-30T00:00:00"/>
    <x v="1"/>
    <m/>
    <m/>
    <m/>
    <d v="2024-11-29T00:00:00"/>
    <d v="2026-06-30T00:00:00"/>
    <n v="364"/>
    <x v="7"/>
    <m/>
    <m/>
    <m/>
    <m/>
    <s v="n.a."/>
    <m/>
    <m/>
    <n v="0"/>
    <n v="3"/>
    <m/>
    <d v="2026-03-30T00:00:00"/>
    <m/>
    <m/>
    <m/>
    <m/>
    <m/>
    <m/>
    <m/>
    <m/>
    <m/>
    <m/>
    <m/>
    <m/>
    <m/>
    <m/>
    <m/>
    <m/>
    <m/>
    <m/>
    <m/>
    <d v="2026-01-30T00:00:00"/>
    <m/>
    <n v="80000"/>
    <m/>
    <m/>
    <s v="Euro"/>
    <n v="36.85"/>
    <m/>
    <m/>
    <m/>
    <m/>
    <n v="25.03"/>
    <m/>
    <m/>
    <m/>
    <m/>
    <m/>
    <m/>
    <m/>
    <m/>
    <m/>
    <m/>
    <m/>
    <m/>
    <m/>
    <m/>
    <m/>
    <m/>
    <m/>
    <m/>
    <m/>
    <m/>
    <m/>
    <m/>
  </r>
  <r>
    <m/>
    <s v="V200046"/>
    <s v="2024-0034"/>
    <x v="122"/>
    <n v="1"/>
    <s v="Wagon"/>
    <n v="12"/>
    <s v="33 80 4960 321-4"/>
    <x v="44"/>
    <m/>
    <m/>
    <x v="8"/>
    <x v="3"/>
    <n v="1"/>
    <m/>
    <m/>
    <n v="1"/>
    <m/>
    <n v="0"/>
    <n v="1"/>
    <x v="1"/>
    <n v="0"/>
    <d v="1899-12-30T00:00:00"/>
    <d v="1899-12-30T00:00:00"/>
    <x v="1"/>
    <m/>
    <m/>
    <m/>
    <d v="2024-11-29T00:00:00"/>
    <d v="2026-06-30T00:00:00"/>
    <n v="364"/>
    <x v="7"/>
    <m/>
    <m/>
    <m/>
    <m/>
    <s v="n.a."/>
    <m/>
    <m/>
    <n v="0"/>
    <n v="3"/>
    <m/>
    <d v="2026-03-30T00:00:00"/>
    <m/>
    <m/>
    <m/>
    <m/>
    <m/>
    <m/>
    <m/>
    <m/>
    <m/>
    <m/>
    <m/>
    <m/>
    <m/>
    <m/>
    <m/>
    <m/>
    <m/>
    <m/>
    <m/>
    <d v="2026-01-30T00:00:00"/>
    <m/>
    <n v="80000"/>
    <m/>
    <m/>
    <s v="Euro"/>
    <n v="36.85"/>
    <m/>
    <m/>
    <m/>
    <m/>
    <n v="25.03"/>
    <m/>
    <m/>
    <m/>
    <m/>
    <m/>
    <m/>
    <m/>
    <m/>
    <m/>
    <m/>
    <m/>
    <m/>
    <m/>
    <m/>
    <m/>
    <m/>
    <m/>
    <m/>
    <m/>
    <m/>
    <m/>
    <m/>
  </r>
  <r>
    <m/>
    <s v="V200046"/>
    <s v="2024-0034"/>
    <x v="122"/>
    <n v="1"/>
    <s v="Wagon"/>
    <n v="13"/>
    <s v="33 80 4960 322-2"/>
    <x v="44"/>
    <m/>
    <m/>
    <x v="8"/>
    <x v="3"/>
    <n v="1"/>
    <m/>
    <m/>
    <n v="1"/>
    <m/>
    <n v="0"/>
    <n v="1"/>
    <x v="1"/>
    <n v="0"/>
    <d v="1899-12-30T00:00:00"/>
    <d v="1899-12-30T00:00:00"/>
    <x v="1"/>
    <m/>
    <m/>
    <m/>
    <d v="2024-11-29T00:00:00"/>
    <d v="2026-06-30T00:00:00"/>
    <n v="364"/>
    <x v="7"/>
    <m/>
    <m/>
    <m/>
    <m/>
    <s v="n.a."/>
    <m/>
    <m/>
    <n v="0"/>
    <n v="3"/>
    <m/>
    <d v="2026-03-30T00:00:00"/>
    <m/>
    <m/>
    <m/>
    <m/>
    <m/>
    <m/>
    <m/>
    <m/>
    <m/>
    <m/>
    <m/>
    <m/>
    <m/>
    <m/>
    <m/>
    <m/>
    <m/>
    <m/>
    <m/>
    <d v="2026-01-30T00:00:00"/>
    <m/>
    <n v="80000"/>
    <m/>
    <m/>
    <s v="Euro"/>
    <n v="36.85"/>
    <m/>
    <m/>
    <m/>
    <m/>
    <n v="25.03"/>
    <m/>
    <m/>
    <m/>
    <m/>
    <m/>
    <m/>
    <m/>
    <m/>
    <m/>
    <m/>
    <m/>
    <m/>
    <m/>
    <m/>
    <m/>
    <m/>
    <m/>
    <m/>
    <m/>
    <m/>
    <m/>
    <m/>
  </r>
  <r>
    <m/>
    <s v="V200046"/>
    <s v="2024-0034"/>
    <x v="122"/>
    <n v="1"/>
    <s v="Wagon"/>
    <n v="14"/>
    <s v="33 80 4960 323-0"/>
    <x v="44"/>
    <m/>
    <m/>
    <x v="8"/>
    <x v="3"/>
    <n v="1"/>
    <m/>
    <m/>
    <n v="1"/>
    <m/>
    <n v="0"/>
    <n v="1"/>
    <x v="1"/>
    <n v="0"/>
    <d v="1899-12-30T00:00:00"/>
    <d v="1899-12-30T00:00:00"/>
    <x v="1"/>
    <m/>
    <m/>
    <m/>
    <d v="2024-11-29T00:00:00"/>
    <d v="2026-06-30T00:00:00"/>
    <n v="364"/>
    <x v="7"/>
    <m/>
    <m/>
    <m/>
    <m/>
    <s v="n.a."/>
    <m/>
    <m/>
    <n v="0"/>
    <n v="3"/>
    <m/>
    <d v="2026-03-30T00:00:00"/>
    <m/>
    <m/>
    <m/>
    <m/>
    <m/>
    <m/>
    <m/>
    <m/>
    <m/>
    <m/>
    <m/>
    <m/>
    <m/>
    <m/>
    <m/>
    <m/>
    <m/>
    <m/>
    <m/>
    <d v="2026-01-30T00:00:00"/>
    <m/>
    <n v="80000"/>
    <m/>
    <m/>
    <s v="Euro"/>
    <n v="36.85"/>
    <m/>
    <m/>
    <m/>
    <m/>
    <n v="25.03"/>
    <m/>
    <m/>
    <m/>
    <m/>
    <m/>
    <m/>
    <m/>
    <m/>
    <m/>
    <m/>
    <m/>
    <m/>
    <m/>
    <m/>
    <m/>
    <m/>
    <m/>
    <m/>
    <m/>
    <m/>
    <m/>
    <m/>
  </r>
  <r>
    <m/>
    <s v="V200046"/>
    <s v="2024-0034"/>
    <x v="122"/>
    <n v="1"/>
    <s v="Wagon"/>
    <n v="15"/>
    <s v="33 80 4960 324-8"/>
    <x v="44"/>
    <m/>
    <m/>
    <x v="8"/>
    <x v="3"/>
    <n v="1"/>
    <m/>
    <m/>
    <n v="1"/>
    <m/>
    <n v="0"/>
    <n v="1"/>
    <x v="1"/>
    <n v="0"/>
    <d v="1899-12-30T00:00:00"/>
    <d v="1899-12-30T00:00:00"/>
    <x v="1"/>
    <m/>
    <m/>
    <m/>
    <d v="2024-11-29T00:00:00"/>
    <d v="2026-06-30T00:00:00"/>
    <n v="364"/>
    <x v="7"/>
    <m/>
    <m/>
    <m/>
    <m/>
    <s v="n.a."/>
    <m/>
    <m/>
    <n v="0"/>
    <n v="3"/>
    <m/>
    <d v="2026-03-30T00:00:00"/>
    <m/>
    <m/>
    <m/>
    <m/>
    <m/>
    <m/>
    <m/>
    <m/>
    <m/>
    <m/>
    <m/>
    <m/>
    <m/>
    <m/>
    <m/>
    <m/>
    <m/>
    <m/>
    <m/>
    <d v="2026-01-30T00:00:00"/>
    <m/>
    <n v="80000"/>
    <m/>
    <m/>
    <s v="Euro"/>
    <n v="36.85"/>
    <m/>
    <m/>
    <m/>
    <m/>
    <n v="25.03"/>
    <m/>
    <m/>
    <m/>
    <m/>
    <m/>
    <m/>
    <m/>
    <m/>
    <m/>
    <m/>
    <m/>
    <m/>
    <m/>
    <m/>
    <m/>
    <m/>
    <m/>
    <m/>
    <m/>
    <m/>
    <m/>
    <m/>
  </r>
  <r>
    <m/>
    <s v="V200046"/>
    <s v="2024-0034"/>
    <x v="122"/>
    <n v="1"/>
    <s v="Wagon"/>
    <n v="16"/>
    <s v="33 80 4960 325-5"/>
    <x v="44"/>
    <m/>
    <m/>
    <x v="8"/>
    <x v="3"/>
    <n v="1"/>
    <m/>
    <m/>
    <n v="1"/>
    <m/>
    <n v="0"/>
    <n v="1"/>
    <x v="1"/>
    <n v="0"/>
    <d v="1899-12-30T00:00:00"/>
    <d v="1899-12-30T00:00:00"/>
    <x v="1"/>
    <m/>
    <m/>
    <m/>
    <d v="2024-11-29T00:00:00"/>
    <d v="2026-06-30T00:00:00"/>
    <n v="364"/>
    <x v="7"/>
    <m/>
    <m/>
    <m/>
    <m/>
    <s v="n.a."/>
    <m/>
    <m/>
    <n v="0"/>
    <n v="3"/>
    <m/>
    <d v="2026-03-30T00:00:00"/>
    <m/>
    <m/>
    <m/>
    <m/>
    <m/>
    <m/>
    <m/>
    <m/>
    <m/>
    <m/>
    <m/>
    <m/>
    <m/>
    <m/>
    <m/>
    <m/>
    <m/>
    <m/>
    <m/>
    <d v="2026-01-30T00:00:00"/>
    <m/>
    <n v="80000"/>
    <m/>
    <m/>
    <s v="Euro"/>
    <n v="36.85"/>
    <m/>
    <m/>
    <m/>
    <m/>
    <n v="25.03"/>
    <m/>
    <m/>
    <m/>
    <m/>
    <m/>
    <m/>
    <m/>
    <m/>
    <m/>
    <m/>
    <m/>
    <m/>
    <m/>
    <m/>
    <m/>
    <m/>
    <m/>
    <m/>
    <m/>
    <m/>
    <m/>
    <m/>
  </r>
  <r>
    <m/>
    <s v="V200046"/>
    <s v="2024-0034"/>
    <x v="122"/>
    <n v="1"/>
    <s v="Wagon"/>
    <n v="17"/>
    <s v="33 80 4960 326-3"/>
    <x v="44"/>
    <m/>
    <m/>
    <x v="8"/>
    <x v="3"/>
    <n v="1"/>
    <m/>
    <m/>
    <n v="1"/>
    <m/>
    <n v="0"/>
    <n v="1"/>
    <x v="1"/>
    <n v="0"/>
    <d v="1899-12-30T00:00:00"/>
    <d v="1899-12-30T00:00:00"/>
    <x v="1"/>
    <m/>
    <m/>
    <m/>
    <d v="2024-11-29T00:00:00"/>
    <d v="2026-06-30T00:00:00"/>
    <n v="364"/>
    <x v="7"/>
    <m/>
    <m/>
    <m/>
    <m/>
    <s v="n.a."/>
    <m/>
    <m/>
    <n v="0"/>
    <n v="3"/>
    <m/>
    <d v="2026-03-30T00:00:00"/>
    <m/>
    <m/>
    <m/>
    <m/>
    <m/>
    <m/>
    <m/>
    <m/>
    <m/>
    <m/>
    <m/>
    <m/>
    <m/>
    <m/>
    <m/>
    <m/>
    <m/>
    <m/>
    <m/>
    <d v="2026-01-30T00:00:00"/>
    <m/>
    <n v="80000"/>
    <m/>
    <m/>
    <s v="Euro"/>
    <n v="36.85"/>
    <m/>
    <m/>
    <m/>
    <m/>
    <n v="25.03"/>
    <m/>
    <m/>
    <m/>
    <m/>
    <m/>
    <m/>
    <m/>
    <m/>
    <m/>
    <m/>
    <m/>
    <m/>
    <m/>
    <m/>
    <m/>
    <m/>
    <m/>
    <m/>
    <m/>
    <m/>
    <m/>
    <m/>
  </r>
  <r>
    <m/>
    <s v="V200046"/>
    <s v="2024-0034"/>
    <x v="122"/>
    <n v="1"/>
    <s v="Wagon"/>
    <n v="18"/>
    <s v="33 80 4960 327-1"/>
    <x v="44"/>
    <m/>
    <m/>
    <x v="8"/>
    <x v="3"/>
    <n v="1"/>
    <m/>
    <m/>
    <n v="1"/>
    <m/>
    <n v="0"/>
    <n v="1"/>
    <x v="1"/>
    <n v="0"/>
    <d v="1899-12-30T00:00:00"/>
    <d v="1899-12-30T00:00:00"/>
    <x v="1"/>
    <m/>
    <m/>
    <m/>
    <d v="2024-11-29T00:00:00"/>
    <d v="2026-06-30T00:00:00"/>
    <n v="364"/>
    <x v="7"/>
    <m/>
    <m/>
    <m/>
    <m/>
    <s v="n.a."/>
    <m/>
    <m/>
    <n v="0"/>
    <n v="3"/>
    <m/>
    <d v="2026-03-30T00:00:00"/>
    <m/>
    <m/>
    <m/>
    <m/>
    <m/>
    <m/>
    <m/>
    <m/>
    <m/>
    <m/>
    <m/>
    <m/>
    <m/>
    <m/>
    <m/>
    <m/>
    <m/>
    <m/>
    <m/>
    <d v="2026-01-30T00:00:00"/>
    <m/>
    <n v="80000"/>
    <m/>
    <m/>
    <s v="Euro"/>
    <n v="36.85"/>
    <m/>
    <m/>
    <m/>
    <m/>
    <n v="25.03"/>
    <m/>
    <m/>
    <m/>
    <m/>
    <m/>
    <m/>
    <m/>
    <m/>
    <m/>
    <m/>
    <m/>
    <m/>
    <m/>
    <m/>
    <m/>
    <m/>
    <m/>
    <m/>
    <m/>
    <m/>
    <m/>
    <m/>
  </r>
  <r>
    <m/>
    <s v="V200046"/>
    <s v="2024-0034"/>
    <x v="122"/>
    <n v="1"/>
    <s v="Wagon"/>
    <n v="19"/>
    <s v="33 80 4960 328-9"/>
    <x v="44"/>
    <m/>
    <m/>
    <x v="8"/>
    <x v="3"/>
    <n v="1"/>
    <m/>
    <m/>
    <n v="1"/>
    <m/>
    <n v="0"/>
    <n v="1"/>
    <x v="1"/>
    <n v="0"/>
    <d v="1899-12-30T00:00:00"/>
    <d v="1899-12-30T00:00:00"/>
    <x v="1"/>
    <m/>
    <m/>
    <m/>
    <d v="2024-11-29T00:00:00"/>
    <d v="2026-06-30T00:00:00"/>
    <n v="364"/>
    <x v="7"/>
    <m/>
    <m/>
    <m/>
    <m/>
    <s v="n.a."/>
    <m/>
    <m/>
    <n v="0"/>
    <n v="3"/>
    <m/>
    <d v="2026-03-30T00:00:00"/>
    <m/>
    <m/>
    <m/>
    <m/>
    <m/>
    <m/>
    <m/>
    <m/>
    <m/>
    <m/>
    <m/>
    <m/>
    <m/>
    <m/>
    <m/>
    <m/>
    <m/>
    <m/>
    <m/>
    <d v="2026-01-30T00:00:00"/>
    <m/>
    <n v="80000"/>
    <m/>
    <m/>
    <s v="Euro"/>
    <n v="36.85"/>
    <m/>
    <m/>
    <m/>
    <m/>
    <n v="25.03"/>
    <m/>
    <m/>
    <m/>
    <m/>
    <m/>
    <m/>
    <m/>
    <m/>
    <m/>
    <m/>
    <m/>
    <m/>
    <m/>
    <m/>
    <m/>
    <m/>
    <m/>
    <m/>
    <m/>
    <m/>
    <m/>
    <m/>
  </r>
  <r>
    <m/>
    <s v="V200046"/>
    <s v="2024-0034"/>
    <x v="122"/>
    <n v="1"/>
    <s v="Wagon"/>
    <n v="20"/>
    <s v="33 80 4960 329-7"/>
    <x v="44"/>
    <m/>
    <m/>
    <x v="8"/>
    <x v="3"/>
    <n v="1"/>
    <m/>
    <m/>
    <n v="1"/>
    <m/>
    <n v="0"/>
    <n v="1"/>
    <x v="1"/>
    <n v="0"/>
    <d v="1899-12-30T00:00:00"/>
    <d v="1899-12-30T00:00:00"/>
    <x v="1"/>
    <m/>
    <m/>
    <m/>
    <d v="2024-11-29T00:00:00"/>
    <d v="2026-06-30T00:00:00"/>
    <n v="364"/>
    <x v="7"/>
    <m/>
    <m/>
    <m/>
    <m/>
    <s v="n.a."/>
    <m/>
    <m/>
    <n v="0"/>
    <n v="3"/>
    <m/>
    <d v="2026-03-30T00:00:00"/>
    <m/>
    <m/>
    <m/>
    <m/>
    <m/>
    <m/>
    <m/>
    <m/>
    <m/>
    <m/>
    <m/>
    <m/>
    <m/>
    <m/>
    <m/>
    <m/>
    <m/>
    <m/>
    <m/>
    <d v="2026-01-30T00:00:00"/>
    <m/>
    <n v="80000"/>
    <m/>
    <m/>
    <s v="Euro"/>
    <n v="36.85"/>
    <m/>
    <m/>
    <m/>
    <m/>
    <n v="25.03"/>
    <m/>
    <m/>
    <m/>
    <m/>
    <m/>
    <m/>
    <m/>
    <m/>
    <m/>
    <m/>
    <m/>
    <m/>
    <m/>
    <m/>
    <m/>
    <m/>
    <m/>
    <m/>
    <m/>
    <m/>
    <m/>
    <m/>
  </r>
  <r>
    <m/>
    <s v="V200046"/>
    <s v="2024-0034"/>
    <x v="122"/>
    <n v="1"/>
    <s v="Wagon"/>
    <n v="21"/>
    <s v="33 80 4960 330-5"/>
    <x v="44"/>
    <m/>
    <m/>
    <x v="8"/>
    <x v="3"/>
    <n v="1"/>
    <m/>
    <m/>
    <n v="1"/>
    <m/>
    <n v="0"/>
    <n v="1"/>
    <x v="1"/>
    <n v="0"/>
    <d v="1899-12-30T00:00:00"/>
    <d v="1899-12-30T00:00:00"/>
    <x v="1"/>
    <m/>
    <m/>
    <m/>
    <d v="2024-11-29T00:00:00"/>
    <d v="2026-06-30T00:00:00"/>
    <n v="364"/>
    <x v="7"/>
    <m/>
    <m/>
    <m/>
    <m/>
    <s v="n.a."/>
    <m/>
    <m/>
    <n v="0"/>
    <n v="3"/>
    <m/>
    <d v="2026-03-30T00:00:00"/>
    <m/>
    <m/>
    <m/>
    <m/>
    <m/>
    <m/>
    <m/>
    <m/>
    <m/>
    <m/>
    <m/>
    <m/>
    <m/>
    <m/>
    <m/>
    <m/>
    <m/>
    <m/>
    <m/>
    <d v="2026-01-30T00:00:00"/>
    <m/>
    <n v="80000"/>
    <m/>
    <m/>
    <s v="Euro"/>
    <n v="36.85"/>
    <m/>
    <m/>
    <m/>
    <m/>
    <n v="25.03"/>
    <m/>
    <m/>
    <m/>
    <m/>
    <m/>
    <m/>
    <m/>
    <m/>
    <m/>
    <m/>
    <m/>
    <m/>
    <m/>
    <m/>
    <m/>
    <m/>
    <m/>
    <m/>
    <m/>
    <m/>
    <m/>
    <m/>
  </r>
  <r>
    <m/>
    <s v="V200046"/>
    <s v="2024-0034"/>
    <x v="122"/>
    <n v="1"/>
    <s v="Wagon"/>
    <n v="22"/>
    <s v="33 80 4960 331-3"/>
    <x v="44"/>
    <m/>
    <m/>
    <x v="8"/>
    <x v="3"/>
    <n v="1"/>
    <m/>
    <m/>
    <n v="1"/>
    <m/>
    <n v="0"/>
    <n v="1"/>
    <x v="1"/>
    <n v="0"/>
    <d v="1899-12-30T00:00:00"/>
    <d v="1899-12-30T00:00:00"/>
    <x v="1"/>
    <m/>
    <m/>
    <m/>
    <d v="2024-11-29T00:00:00"/>
    <d v="2026-06-30T00:00:00"/>
    <n v="364"/>
    <x v="7"/>
    <m/>
    <m/>
    <m/>
    <m/>
    <s v="n.a."/>
    <m/>
    <m/>
    <n v="0"/>
    <n v="3"/>
    <m/>
    <d v="2026-03-30T00:00:00"/>
    <m/>
    <m/>
    <m/>
    <m/>
    <m/>
    <m/>
    <m/>
    <m/>
    <m/>
    <m/>
    <m/>
    <m/>
    <m/>
    <m/>
    <m/>
    <m/>
    <m/>
    <m/>
    <m/>
    <d v="2026-01-30T00:00:00"/>
    <m/>
    <n v="80000"/>
    <m/>
    <m/>
    <s v="Euro"/>
    <n v="36.85"/>
    <m/>
    <m/>
    <m/>
    <m/>
    <n v="25.03"/>
    <m/>
    <m/>
    <m/>
    <m/>
    <m/>
    <m/>
    <m/>
    <m/>
    <m/>
    <m/>
    <m/>
    <m/>
    <m/>
    <m/>
    <m/>
    <m/>
    <m/>
    <m/>
    <m/>
    <m/>
    <m/>
    <m/>
  </r>
  <r>
    <s v="OK 26.06.24/emo/ergänzt DMO 21.02.25 / LOA ok CMI 20.06.25"/>
    <s v="V200039"/>
    <s v="2024-0019"/>
    <x v="123"/>
    <m/>
    <s v="Header"/>
    <m/>
    <m/>
    <x v="45"/>
    <s v="CHE"/>
    <s v="Middle EU - ELSE"/>
    <x v="5"/>
    <x v="6"/>
    <n v="20"/>
    <m/>
    <m/>
    <n v="20"/>
    <n v="0"/>
    <n v="0"/>
    <n v="20"/>
    <x v="2"/>
    <m/>
    <m/>
    <m/>
    <x v="3"/>
    <s v="N1 - 18.02.25 - Preiserhöhung 0.25 € Handbremssensor"/>
    <d v="2025-05-01T00:00:00"/>
    <d v="2031-04-30T00:00:00"/>
    <m/>
    <m/>
    <n v="2190"/>
    <x v="118"/>
    <m/>
    <m/>
    <m/>
    <m/>
    <s v="with as-of date"/>
    <d v="2028-04-30T00:00:00"/>
    <m/>
    <n v="3"/>
    <n v="3"/>
    <m/>
    <m/>
    <s v="Mindestlaufzeit 3 Jahre"/>
    <n v="1.5"/>
    <n v="0"/>
    <n v="0"/>
    <m/>
    <m/>
    <m/>
    <m/>
    <n v="1095"/>
    <s v="B"/>
    <n v="93"/>
    <n v="1.4"/>
    <s v="CHE"/>
    <s v="Parent Guarantee"/>
    <s v="Y"/>
    <s v="N"/>
    <n v="36"/>
    <s v="3mths before end, latest 31.01.2028"/>
    <m/>
    <m/>
    <m/>
    <n v="90000"/>
    <s v="Y"/>
    <d v="2028-05-01T00:00:00"/>
    <s v="Euro"/>
    <n v="51.5"/>
    <n v="-1.25"/>
    <n v="0"/>
    <n v="0"/>
    <n v="0"/>
    <n v="50.25"/>
    <m/>
    <n v="0"/>
    <n v="0"/>
    <n v="0.05"/>
    <n v="7.34"/>
    <n v="-1.25"/>
    <n v="6.09"/>
    <n v="0"/>
    <n v="0"/>
    <n v="0"/>
    <n v="44.16"/>
    <s v="0.00"/>
    <n v="44.16"/>
    <n v="1"/>
    <n v="0"/>
    <n v="44.16"/>
    <n v="44.16"/>
    <n v="1800000"/>
    <n v="0"/>
    <s v="N"/>
    <n v="0"/>
    <n v="365820"/>
  </r>
  <r>
    <m/>
    <s v="V200039"/>
    <s v="2024-0019"/>
    <x v="123"/>
    <n v="1"/>
    <s v="Batch"/>
    <m/>
    <m/>
    <x v="45"/>
    <s v="CHE"/>
    <s v="Middle EU - ELSE"/>
    <x v="5"/>
    <x v="6"/>
    <n v="20"/>
    <m/>
    <m/>
    <n v="20"/>
    <n v="0"/>
    <n v="0"/>
    <n v="20"/>
    <x v="2"/>
    <m/>
    <m/>
    <m/>
    <x v="3"/>
    <m/>
    <m/>
    <m/>
    <d v="2025-05-21T00:00:00"/>
    <d v="2031-04-30T00:00:00"/>
    <m/>
    <x v="118"/>
    <m/>
    <m/>
    <m/>
    <m/>
    <s v="with as-of date"/>
    <d v="2028-04-30T00:00:00"/>
    <m/>
    <n v="3"/>
    <n v="3"/>
    <m/>
    <m/>
    <s v="Mindestlaufzeit 3 Jahre"/>
    <m/>
    <m/>
    <m/>
    <m/>
    <m/>
    <m/>
    <m/>
    <m/>
    <s v="B"/>
    <m/>
    <n v="1.4"/>
    <s v="CHE"/>
    <s v="Parent Guarantee"/>
    <s v="Y"/>
    <s v="N"/>
    <n v="36"/>
    <s v="3mths before end, latest 31.01.2028"/>
    <m/>
    <m/>
    <m/>
    <n v="90000"/>
    <s v="Y"/>
    <d v="2028-05-01T00:00:00"/>
    <s v="Euro"/>
    <n v="51.5"/>
    <n v="-1.25"/>
    <n v="0"/>
    <n v="0"/>
    <n v="0"/>
    <n v="50.25"/>
    <m/>
    <n v="0"/>
    <n v="0"/>
    <n v="0.05"/>
    <n v="7.34"/>
    <n v="-1.25"/>
    <n v="6.09"/>
    <n v="0"/>
    <n v="0"/>
    <n v="0"/>
    <n v="44.16"/>
    <s v="0.00"/>
    <n v="44.16"/>
    <n v="1"/>
    <n v="0"/>
    <n v="44.16"/>
    <n v="44.16"/>
    <n v="1800000"/>
    <n v="0"/>
    <s v="N"/>
    <n v="0"/>
    <n v="365820"/>
  </r>
  <r>
    <m/>
    <s v="V200039"/>
    <s v="2024-0019"/>
    <x v="123"/>
    <n v="1"/>
    <s v="Wagon"/>
    <n v="1"/>
    <s v="37 80 4963 493-4"/>
    <x v="45"/>
    <m/>
    <m/>
    <x v="5"/>
    <x v="6"/>
    <n v="1"/>
    <m/>
    <m/>
    <n v="1"/>
    <m/>
    <n v="0"/>
    <n v="1"/>
    <x v="1"/>
    <n v="0"/>
    <d v="1899-12-30T00:00:00"/>
    <d v="1899-12-30T00:00:00"/>
    <x v="3"/>
    <m/>
    <m/>
    <m/>
    <d v="2025-05-21T00:00:00"/>
    <d v="2031-04-30T00:00:00"/>
    <n v="2190"/>
    <x v="118"/>
    <m/>
    <m/>
    <m/>
    <m/>
    <s v="with as-of date"/>
    <d v="2028-04-30T00:00:00"/>
    <m/>
    <n v="3"/>
    <n v="3"/>
    <m/>
    <d v="2028-01-30T00:00:00"/>
    <m/>
    <m/>
    <m/>
    <m/>
    <m/>
    <m/>
    <m/>
    <m/>
    <m/>
    <m/>
    <m/>
    <m/>
    <m/>
    <m/>
    <m/>
    <m/>
    <m/>
    <m/>
    <m/>
    <d v="2027-11-30T00:00:00"/>
    <m/>
    <n v="90000"/>
    <m/>
    <m/>
    <s v="Euro"/>
    <n v="51.5"/>
    <m/>
    <m/>
    <m/>
    <m/>
    <n v="50.25"/>
    <m/>
    <m/>
    <m/>
    <m/>
    <m/>
    <m/>
    <m/>
    <m/>
    <m/>
    <m/>
    <m/>
    <m/>
    <m/>
    <m/>
    <m/>
    <m/>
    <m/>
    <m/>
    <m/>
    <m/>
    <m/>
    <m/>
  </r>
  <r>
    <m/>
    <s v="V200039"/>
    <s v="2024-0019"/>
    <x v="123"/>
    <n v="1"/>
    <s v="Wagon"/>
    <n v="2"/>
    <s v="37 80 4963 494-2"/>
    <x v="45"/>
    <m/>
    <m/>
    <x v="5"/>
    <x v="6"/>
    <n v="1"/>
    <m/>
    <m/>
    <n v="1"/>
    <m/>
    <n v="0"/>
    <n v="1"/>
    <x v="1"/>
    <n v="0"/>
    <d v="1899-12-30T00:00:00"/>
    <d v="1899-12-30T00:00:00"/>
    <x v="3"/>
    <m/>
    <m/>
    <m/>
    <d v="2025-05-21T00:00:00"/>
    <d v="2031-04-30T00:00:00"/>
    <n v="2190"/>
    <x v="118"/>
    <m/>
    <m/>
    <m/>
    <m/>
    <s v="with as-of date"/>
    <d v="2028-04-30T00:00:00"/>
    <m/>
    <n v="3"/>
    <n v="3"/>
    <m/>
    <d v="2028-01-30T00:00:00"/>
    <m/>
    <m/>
    <m/>
    <m/>
    <m/>
    <m/>
    <m/>
    <m/>
    <m/>
    <m/>
    <m/>
    <m/>
    <m/>
    <m/>
    <m/>
    <m/>
    <m/>
    <m/>
    <m/>
    <d v="2027-11-30T00:00:00"/>
    <m/>
    <n v="90000"/>
    <m/>
    <m/>
    <s v="Euro"/>
    <n v="51.5"/>
    <m/>
    <m/>
    <m/>
    <m/>
    <n v="50.25"/>
    <m/>
    <m/>
    <m/>
    <m/>
    <m/>
    <m/>
    <m/>
    <m/>
    <m/>
    <m/>
    <m/>
    <m/>
    <m/>
    <m/>
    <m/>
    <m/>
    <m/>
    <m/>
    <m/>
    <m/>
    <m/>
    <m/>
  </r>
  <r>
    <m/>
    <s v="V200039"/>
    <s v="2024-0019"/>
    <x v="123"/>
    <n v="1"/>
    <s v="Wagon"/>
    <n v="3"/>
    <s v="37 80 4963 495-9"/>
    <x v="45"/>
    <m/>
    <m/>
    <x v="5"/>
    <x v="6"/>
    <n v="1"/>
    <m/>
    <m/>
    <n v="1"/>
    <m/>
    <n v="0"/>
    <n v="1"/>
    <x v="1"/>
    <n v="0"/>
    <d v="1899-12-30T00:00:00"/>
    <d v="1899-12-30T00:00:00"/>
    <x v="3"/>
    <m/>
    <m/>
    <m/>
    <d v="2025-05-21T00:00:00"/>
    <d v="2031-04-30T00:00:00"/>
    <n v="2190"/>
    <x v="118"/>
    <m/>
    <m/>
    <m/>
    <m/>
    <s v="with as-of date"/>
    <d v="2028-04-30T00:00:00"/>
    <m/>
    <n v="3"/>
    <n v="3"/>
    <m/>
    <d v="2028-01-30T00:00:00"/>
    <m/>
    <m/>
    <m/>
    <m/>
    <m/>
    <m/>
    <m/>
    <m/>
    <m/>
    <m/>
    <m/>
    <m/>
    <m/>
    <m/>
    <m/>
    <m/>
    <m/>
    <m/>
    <m/>
    <d v="2027-11-30T00:00:00"/>
    <m/>
    <n v="90000"/>
    <m/>
    <m/>
    <s v="Euro"/>
    <n v="51.5"/>
    <m/>
    <m/>
    <m/>
    <m/>
    <n v="50.25"/>
    <m/>
    <m/>
    <m/>
    <m/>
    <m/>
    <m/>
    <m/>
    <m/>
    <m/>
    <m/>
    <m/>
    <m/>
    <m/>
    <m/>
    <m/>
    <m/>
    <m/>
    <m/>
    <m/>
    <m/>
    <m/>
    <m/>
  </r>
  <r>
    <m/>
    <s v="V200039"/>
    <s v="2024-0019"/>
    <x v="123"/>
    <n v="1"/>
    <s v="Wagon"/>
    <n v="4"/>
    <s v="37 80 4963 496-7"/>
    <x v="45"/>
    <m/>
    <m/>
    <x v="5"/>
    <x v="6"/>
    <n v="1"/>
    <m/>
    <m/>
    <n v="1"/>
    <m/>
    <n v="0"/>
    <n v="1"/>
    <x v="1"/>
    <n v="0"/>
    <d v="1899-12-30T00:00:00"/>
    <d v="1899-12-30T00:00:00"/>
    <x v="3"/>
    <m/>
    <m/>
    <m/>
    <d v="2025-05-21T00:00:00"/>
    <d v="2031-04-30T00:00:00"/>
    <n v="2190"/>
    <x v="118"/>
    <m/>
    <m/>
    <m/>
    <m/>
    <s v="with as-of date"/>
    <d v="2028-04-30T00:00:00"/>
    <m/>
    <n v="3"/>
    <n v="3"/>
    <m/>
    <d v="2028-01-30T00:00:00"/>
    <m/>
    <m/>
    <m/>
    <m/>
    <m/>
    <m/>
    <m/>
    <m/>
    <m/>
    <m/>
    <m/>
    <m/>
    <m/>
    <m/>
    <m/>
    <m/>
    <m/>
    <m/>
    <m/>
    <d v="2027-11-30T00:00:00"/>
    <m/>
    <n v="90000"/>
    <m/>
    <m/>
    <s v="Euro"/>
    <n v="51.5"/>
    <m/>
    <m/>
    <m/>
    <m/>
    <n v="50.25"/>
    <m/>
    <m/>
    <m/>
    <m/>
    <m/>
    <m/>
    <m/>
    <m/>
    <m/>
    <m/>
    <m/>
    <m/>
    <m/>
    <m/>
    <m/>
    <m/>
    <m/>
    <m/>
    <m/>
    <m/>
    <m/>
    <m/>
  </r>
  <r>
    <m/>
    <s v="V200039"/>
    <s v="2024-0019"/>
    <x v="123"/>
    <n v="1"/>
    <s v="Wagon"/>
    <n v="5"/>
    <s v="37 80 4963 498-3"/>
    <x v="45"/>
    <m/>
    <m/>
    <x v="5"/>
    <x v="6"/>
    <n v="1"/>
    <m/>
    <m/>
    <n v="1"/>
    <m/>
    <n v="0"/>
    <n v="1"/>
    <x v="1"/>
    <n v="0"/>
    <d v="1899-12-30T00:00:00"/>
    <d v="1899-12-30T00:00:00"/>
    <x v="3"/>
    <m/>
    <m/>
    <m/>
    <d v="2025-05-21T00:00:00"/>
    <d v="2031-04-30T00:00:00"/>
    <n v="2190"/>
    <x v="118"/>
    <m/>
    <m/>
    <m/>
    <m/>
    <s v="with as-of date"/>
    <d v="2028-04-30T00:00:00"/>
    <m/>
    <n v="3"/>
    <n v="3"/>
    <m/>
    <d v="2028-01-30T00:00:00"/>
    <m/>
    <m/>
    <m/>
    <m/>
    <m/>
    <m/>
    <m/>
    <m/>
    <m/>
    <m/>
    <m/>
    <m/>
    <m/>
    <m/>
    <m/>
    <m/>
    <m/>
    <m/>
    <m/>
    <d v="2027-11-30T00:00:00"/>
    <m/>
    <n v="90000"/>
    <m/>
    <m/>
    <s v="Euro"/>
    <n v="51.5"/>
    <m/>
    <m/>
    <m/>
    <m/>
    <n v="50.25"/>
    <m/>
    <m/>
    <m/>
    <m/>
    <m/>
    <m/>
    <m/>
    <m/>
    <m/>
    <m/>
    <m/>
    <m/>
    <m/>
    <m/>
    <m/>
    <m/>
    <m/>
    <m/>
    <m/>
    <m/>
    <m/>
    <m/>
  </r>
  <r>
    <m/>
    <s v="V200039"/>
    <s v="2024-0019"/>
    <x v="123"/>
    <n v="1"/>
    <s v="Wagon"/>
    <n v="6"/>
    <s v="37 80 4963 500-6"/>
    <x v="45"/>
    <m/>
    <m/>
    <x v="5"/>
    <x v="6"/>
    <n v="1"/>
    <m/>
    <m/>
    <n v="1"/>
    <m/>
    <n v="0"/>
    <n v="1"/>
    <x v="1"/>
    <n v="0"/>
    <d v="1899-12-30T00:00:00"/>
    <d v="1899-12-30T00:00:00"/>
    <x v="3"/>
    <m/>
    <m/>
    <m/>
    <d v="2025-05-21T00:00:00"/>
    <d v="2031-04-30T00:00:00"/>
    <n v="2190"/>
    <x v="118"/>
    <m/>
    <m/>
    <m/>
    <m/>
    <s v="with as-of date"/>
    <d v="2028-04-30T00:00:00"/>
    <m/>
    <n v="3"/>
    <n v="3"/>
    <m/>
    <d v="2028-01-30T00:00:00"/>
    <m/>
    <m/>
    <m/>
    <m/>
    <m/>
    <m/>
    <m/>
    <m/>
    <m/>
    <m/>
    <m/>
    <m/>
    <m/>
    <m/>
    <m/>
    <m/>
    <m/>
    <m/>
    <m/>
    <d v="2027-11-30T00:00:00"/>
    <m/>
    <n v="90000"/>
    <m/>
    <m/>
    <s v="Euro"/>
    <n v="51.5"/>
    <m/>
    <m/>
    <m/>
    <m/>
    <n v="50.25"/>
    <m/>
    <m/>
    <m/>
    <m/>
    <m/>
    <m/>
    <m/>
    <m/>
    <m/>
    <m/>
    <m/>
    <m/>
    <m/>
    <m/>
    <m/>
    <m/>
    <m/>
    <m/>
    <m/>
    <m/>
    <m/>
    <m/>
  </r>
  <r>
    <m/>
    <s v="V200039"/>
    <s v="2024-0019"/>
    <x v="123"/>
    <n v="1"/>
    <s v="Wagon"/>
    <n v="7"/>
    <s v="37 80 4963 501-4"/>
    <x v="45"/>
    <m/>
    <m/>
    <x v="5"/>
    <x v="6"/>
    <n v="1"/>
    <m/>
    <m/>
    <n v="1"/>
    <m/>
    <n v="0"/>
    <n v="1"/>
    <x v="1"/>
    <n v="0"/>
    <d v="1899-12-30T00:00:00"/>
    <d v="1899-12-30T00:00:00"/>
    <x v="3"/>
    <m/>
    <m/>
    <m/>
    <d v="2025-05-21T00:00:00"/>
    <d v="2031-04-30T00:00:00"/>
    <n v="2190"/>
    <x v="118"/>
    <m/>
    <m/>
    <m/>
    <m/>
    <s v="with as-of date"/>
    <d v="2028-04-30T00:00:00"/>
    <m/>
    <n v="3"/>
    <n v="3"/>
    <m/>
    <d v="2028-01-30T00:00:00"/>
    <m/>
    <m/>
    <m/>
    <m/>
    <m/>
    <m/>
    <m/>
    <m/>
    <m/>
    <m/>
    <m/>
    <m/>
    <m/>
    <m/>
    <m/>
    <m/>
    <m/>
    <m/>
    <m/>
    <d v="2027-11-30T00:00:00"/>
    <m/>
    <n v="90000"/>
    <m/>
    <m/>
    <s v="Euro"/>
    <n v="51.5"/>
    <m/>
    <m/>
    <m/>
    <m/>
    <n v="50.25"/>
    <m/>
    <m/>
    <m/>
    <m/>
    <m/>
    <m/>
    <m/>
    <m/>
    <m/>
    <m/>
    <m/>
    <m/>
    <m/>
    <m/>
    <m/>
    <m/>
    <m/>
    <m/>
    <m/>
    <m/>
    <m/>
    <m/>
  </r>
  <r>
    <m/>
    <s v="V200039"/>
    <s v="2024-0019"/>
    <x v="123"/>
    <n v="1"/>
    <s v="Wagon"/>
    <n v="8"/>
    <s v="37 80 4963 502-2"/>
    <x v="45"/>
    <m/>
    <m/>
    <x v="5"/>
    <x v="6"/>
    <n v="1"/>
    <m/>
    <m/>
    <n v="1"/>
    <m/>
    <n v="0"/>
    <n v="1"/>
    <x v="1"/>
    <n v="0"/>
    <d v="1899-12-30T00:00:00"/>
    <d v="1899-12-30T00:00:00"/>
    <x v="3"/>
    <m/>
    <m/>
    <m/>
    <d v="2025-05-21T00:00:00"/>
    <d v="2031-04-30T00:00:00"/>
    <n v="2190"/>
    <x v="118"/>
    <m/>
    <m/>
    <m/>
    <m/>
    <s v="with as-of date"/>
    <d v="2028-04-30T00:00:00"/>
    <m/>
    <n v="3"/>
    <n v="3"/>
    <m/>
    <d v="2028-01-30T00:00:00"/>
    <m/>
    <m/>
    <m/>
    <m/>
    <m/>
    <m/>
    <m/>
    <m/>
    <m/>
    <m/>
    <m/>
    <m/>
    <m/>
    <m/>
    <m/>
    <m/>
    <m/>
    <m/>
    <m/>
    <d v="2027-11-30T00:00:00"/>
    <m/>
    <n v="90000"/>
    <m/>
    <m/>
    <s v="Euro"/>
    <n v="51.5"/>
    <m/>
    <m/>
    <m/>
    <m/>
    <n v="50.25"/>
    <m/>
    <m/>
    <m/>
    <m/>
    <m/>
    <m/>
    <m/>
    <m/>
    <m/>
    <m/>
    <m/>
    <m/>
    <m/>
    <m/>
    <m/>
    <m/>
    <m/>
    <m/>
    <m/>
    <m/>
    <m/>
    <m/>
  </r>
  <r>
    <m/>
    <s v="V200039"/>
    <s v="2024-0019"/>
    <x v="123"/>
    <n v="1"/>
    <s v="Wagon"/>
    <n v="9"/>
    <s v="37 80 4963 503-0"/>
    <x v="45"/>
    <m/>
    <m/>
    <x v="5"/>
    <x v="6"/>
    <n v="1"/>
    <m/>
    <m/>
    <n v="1"/>
    <m/>
    <n v="0"/>
    <n v="1"/>
    <x v="1"/>
    <n v="0"/>
    <d v="1899-12-30T00:00:00"/>
    <d v="1899-12-30T00:00:00"/>
    <x v="3"/>
    <m/>
    <m/>
    <m/>
    <d v="2025-05-21T00:00:00"/>
    <d v="2031-04-30T00:00:00"/>
    <n v="2190"/>
    <x v="118"/>
    <m/>
    <m/>
    <m/>
    <m/>
    <s v="with as-of date"/>
    <d v="2028-04-30T00:00:00"/>
    <m/>
    <n v="3"/>
    <n v="3"/>
    <m/>
    <d v="2028-01-30T00:00:00"/>
    <m/>
    <m/>
    <m/>
    <m/>
    <m/>
    <m/>
    <m/>
    <m/>
    <m/>
    <m/>
    <m/>
    <m/>
    <m/>
    <m/>
    <m/>
    <m/>
    <m/>
    <m/>
    <m/>
    <d v="2027-11-30T00:00:00"/>
    <m/>
    <n v="90000"/>
    <m/>
    <m/>
    <s v="Euro"/>
    <n v="51.5"/>
    <m/>
    <m/>
    <m/>
    <m/>
    <n v="50.25"/>
    <m/>
    <m/>
    <m/>
    <m/>
    <m/>
    <m/>
    <m/>
    <m/>
    <m/>
    <m/>
    <m/>
    <m/>
    <m/>
    <m/>
    <m/>
    <m/>
    <m/>
    <m/>
    <m/>
    <m/>
    <m/>
    <m/>
  </r>
  <r>
    <m/>
    <s v="V200039"/>
    <s v="2024-0019"/>
    <x v="123"/>
    <n v="1"/>
    <s v="Wagon"/>
    <n v="10"/>
    <s v="37 80 4963 505-5"/>
    <x v="45"/>
    <m/>
    <m/>
    <x v="5"/>
    <x v="6"/>
    <n v="1"/>
    <m/>
    <m/>
    <n v="1"/>
    <m/>
    <n v="0"/>
    <n v="1"/>
    <x v="1"/>
    <n v="0"/>
    <d v="1899-12-30T00:00:00"/>
    <d v="1899-12-30T00:00:00"/>
    <x v="3"/>
    <m/>
    <m/>
    <m/>
    <d v="2025-05-21T00:00:00"/>
    <d v="2031-04-30T00:00:00"/>
    <n v="2190"/>
    <x v="118"/>
    <m/>
    <m/>
    <m/>
    <m/>
    <s v="with as-of date"/>
    <d v="2028-04-30T00:00:00"/>
    <m/>
    <n v="3"/>
    <n v="3"/>
    <m/>
    <d v="2028-01-30T00:00:00"/>
    <m/>
    <m/>
    <m/>
    <m/>
    <m/>
    <m/>
    <m/>
    <m/>
    <m/>
    <m/>
    <m/>
    <m/>
    <m/>
    <m/>
    <m/>
    <m/>
    <m/>
    <m/>
    <m/>
    <d v="2027-11-30T00:00:00"/>
    <m/>
    <n v="90000"/>
    <m/>
    <m/>
    <s v="Euro"/>
    <n v="51.5"/>
    <m/>
    <m/>
    <m/>
    <m/>
    <n v="50.25"/>
    <m/>
    <m/>
    <m/>
    <m/>
    <m/>
    <m/>
    <m/>
    <m/>
    <m/>
    <m/>
    <m/>
    <m/>
    <m/>
    <m/>
    <m/>
    <m/>
    <m/>
    <m/>
    <m/>
    <m/>
    <m/>
    <m/>
  </r>
  <r>
    <m/>
    <s v="V200039"/>
    <s v="2024-0019"/>
    <x v="123"/>
    <n v="1"/>
    <s v="Wagon"/>
    <n v="11"/>
    <s v="37 80 4963 491-8"/>
    <x v="45"/>
    <m/>
    <m/>
    <x v="5"/>
    <x v="6"/>
    <n v="1"/>
    <m/>
    <m/>
    <n v="1"/>
    <m/>
    <n v="0"/>
    <n v="1"/>
    <x v="1"/>
    <n v="0"/>
    <d v="1899-12-30T00:00:00"/>
    <d v="1899-12-30T00:00:00"/>
    <x v="3"/>
    <m/>
    <m/>
    <m/>
    <d v="2025-06-02T00:00:00"/>
    <d v="2031-04-30T00:00:00"/>
    <n v="2190"/>
    <x v="118"/>
    <m/>
    <m/>
    <m/>
    <m/>
    <s v="with as-of date"/>
    <d v="2028-04-30T00:00:00"/>
    <m/>
    <n v="3"/>
    <n v="3"/>
    <m/>
    <d v="2028-01-30T00:00:00"/>
    <m/>
    <m/>
    <m/>
    <m/>
    <m/>
    <m/>
    <m/>
    <m/>
    <m/>
    <m/>
    <m/>
    <m/>
    <m/>
    <m/>
    <m/>
    <m/>
    <m/>
    <m/>
    <m/>
    <d v="2027-11-30T00:00:00"/>
    <m/>
    <n v="90000"/>
    <m/>
    <m/>
    <s v="Euro"/>
    <n v="51.5"/>
    <m/>
    <m/>
    <m/>
    <m/>
    <n v="50.25"/>
    <m/>
    <m/>
    <m/>
    <m/>
    <m/>
    <m/>
    <m/>
    <m/>
    <m/>
    <m/>
    <m/>
    <m/>
    <m/>
    <m/>
    <m/>
    <m/>
    <m/>
    <m/>
    <m/>
    <m/>
    <m/>
    <m/>
  </r>
  <r>
    <m/>
    <s v="V200039"/>
    <s v="2024-0019"/>
    <x v="123"/>
    <n v="1"/>
    <s v="Wagon"/>
    <n v="12"/>
    <s v="37 80 4963 492-6"/>
    <x v="45"/>
    <m/>
    <m/>
    <x v="5"/>
    <x v="6"/>
    <n v="1"/>
    <m/>
    <m/>
    <n v="1"/>
    <m/>
    <n v="0"/>
    <n v="1"/>
    <x v="1"/>
    <n v="0"/>
    <d v="1899-12-30T00:00:00"/>
    <d v="1899-12-30T00:00:00"/>
    <x v="3"/>
    <m/>
    <m/>
    <m/>
    <d v="2025-06-02T00:00:00"/>
    <d v="2031-04-30T00:00:00"/>
    <n v="2190"/>
    <x v="118"/>
    <m/>
    <m/>
    <m/>
    <m/>
    <s v="with as-of date"/>
    <d v="2028-04-30T00:00:00"/>
    <m/>
    <n v="3"/>
    <n v="3"/>
    <m/>
    <d v="2028-01-30T00:00:00"/>
    <m/>
    <m/>
    <m/>
    <m/>
    <m/>
    <m/>
    <m/>
    <m/>
    <m/>
    <m/>
    <m/>
    <m/>
    <m/>
    <m/>
    <m/>
    <m/>
    <m/>
    <m/>
    <m/>
    <d v="2027-11-30T00:00:00"/>
    <m/>
    <n v="90000"/>
    <m/>
    <m/>
    <s v="Euro"/>
    <n v="51.5"/>
    <m/>
    <m/>
    <m/>
    <m/>
    <n v="50.25"/>
    <m/>
    <m/>
    <m/>
    <m/>
    <m/>
    <m/>
    <m/>
    <m/>
    <m/>
    <m/>
    <m/>
    <m/>
    <m/>
    <m/>
    <m/>
    <m/>
    <m/>
    <m/>
    <m/>
    <m/>
    <m/>
    <m/>
  </r>
  <r>
    <m/>
    <s v="V200039"/>
    <s v="2024-0019"/>
    <x v="123"/>
    <n v="1"/>
    <s v="Wagon"/>
    <n v="13"/>
    <s v="37 80 4963 497-5"/>
    <x v="45"/>
    <m/>
    <m/>
    <x v="5"/>
    <x v="6"/>
    <n v="1"/>
    <m/>
    <m/>
    <n v="1"/>
    <m/>
    <n v="0"/>
    <n v="1"/>
    <x v="1"/>
    <n v="0"/>
    <d v="1899-12-30T00:00:00"/>
    <d v="1899-12-30T00:00:00"/>
    <x v="3"/>
    <m/>
    <m/>
    <m/>
    <d v="2025-06-02T00:00:00"/>
    <d v="2031-04-30T00:00:00"/>
    <n v="2190"/>
    <x v="118"/>
    <m/>
    <m/>
    <m/>
    <m/>
    <s v="with as-of date"/>
    <d v="2028-04-30T00:00:00"/>
    <m/>
    <n v="3"/>
    <n v="3"/>
    <m/>
    <d v="2028-01-30T00:00:00"/>
    <m/>
    <m/>
    <m/>
    <m/>
    <m/>
    <m/>
    <m/>
    <m/>
    <m/>
    <m/>
    <m/>
    <m/>
    <m/>
    <m/>
    <m/>
    <m/>
    <m/>
    <m/>
    <m/>
    <d v="2027-11-30T00:00:00"/>
    <m/>
    <n v="90000"/>
    <m/>
    <m/>
    <s v="Euro"/>
    <n v="51.5"/>
    <m/>
    <m/>
    <m/>
    <m/>
    <n v="50.25"/>
    <m/>
    <m/>
    <m/>
    <m/>
    <m/>
    <m/>
    <m/>
    <m/>
    <m/>
    <m/>
    <m/>
    <m/>
    <m/>
    <m/>
    <m/>
    <m/>
    <m/>
    <m/>
    <m/>
    <m/>
    <m/>
    <m/>
  </r>
  <r>
    <m/>
    <s v="V200039"/>
    <s v="2024-0019"/>
    <x v="123"/>
    <n v="1"/>
    <s v="Wagon"/>
    <n v="14"/>
    <s v="37 80 4963 499-1"/>
    <x v="45"/>
    <m/>
    <m/>
    <x v="5"/>
    <x v="6"/>
    <n v="1"/>
    <m/>
    <m/>
    <n v="1"/>
    <m/>
    <n v="0"/>
    <n v="1"/>
    <x v="1"/>
    <n v="0"/>
    <d v="1899-12-30T00:00:00"/>
    <d v="1899-12-30T00:00:00"/>
    <x v="3"/>
    <m/>
    <m/>
    <m/>
    <d v="2025-06-02T00:00:00"/>
    <d v="2031-04-30T00:00:00"/>
    <n v="2190"/>
    <x v="118"/>
    <m/>
    <m/>
    <m/>
    <m/>
    <s v="with as-of date"/>
    <d v="2028-04-30T00:00:00"/>
    <m/>
    <n v="3"/>
    <n v="3"/>
    <m/>
    <d v="2028-01-30T00:00:00"/>
    <m/>
    <m/>
    <m/>
    <m/>
    <m/>
    <m/>
    <m/>
    <m/>
    <m/>
    <m/>
    <m/>
    <m/>
    <m/>
    <m/>
    <m/>
    <m/>
    <m/>
    <m/>
    <m/>
    <d v="2027-11-30T00:00:00"/>
    <m/>
    <n v="90000"/>
    <m/>
    <m/>
    <s v="Euro"/>
    <n v="51.5"/>
    <m/>
    <m/>
    <m/>
    <m/>
    <n v="50.25"/>
    <m/>
    <m/>
    <m/>
    <m/>
    <m/>
    <m/>
    <m/>
    <m/>
    <m/>
    <m/>
    <m/>
    <m/>
    <m/>
    <m/>
    <m/>
    <m/>
    <m/>
    <m/>
    <m/>
    <m/>
    <m/>
    <m/>
  </r>
  <r>
    <m/>
    <s v="V200039"/>
    <s v="2024-0019"/>
    <x v="123"/>
    <n v="1"/>
    <s v="Wagon"/>
    <n v="15"/>
    <s v="37 80 4963 504-8"/>
    <x v="45"/>
    <m/>
    <m/>
    <x v="5"/>
    <x v="6"/>
    <n v="1"/>
    <m/>
    <m/>
    <n v="1"/>
    <m/>
    <n v="0"/>
    <n v="1"/>
    <x v="1"/>
    <n v="0"/>
    <d v="1899-12-30T00:00:00"/>
    <d v="1899-12-30T00:00:00"/>
    <x v="3"/>
    <m/>
    <m/>
    <m/>
    <d v="2025-06-02T00:00:00"/>
    <d v="2031-04-30T00:00:00"/>
    <n v="2190"/>
    <x v="118"/>
    <m/>
    <m/>
    <m/>
    <m/>
    <s v="with as-of date"/>
    <d v="2028-04-30T00:00:00"/>
    <m/>
    <n v="3"/>
    <n v="3"/>
    <m/>
    <d v="2028-01-30T00:00:00"/>
    <m/>
    <m/>
    <m/>
    <m/>
    <m/>
    <m/>
    <m/>
    <m/>
    <m/>
    <m/>
    <m/>
    <m/>
    <m/>
    <m/>
    <m/>
    <m/>
    <m/>
    <m/>
    <m/>
    <d v="2027-11-30T00:00:00"/>
    <m/>
    <n v="90000"/>
    <m/>
    <m/>
    <s v="Euro"/>
    <n v="51.5"/>
    <m/>
    <m/>
    <m/>
    <m/>
    <n v="50.25"/>
    <m/>
    <m/>
    <m/>
    <m/>
    <m/>
    <m/>
    <m/>
    <m/>
    <m/>
    <m/>
    <m/>
    <m/>
    <m/>
    <m/>
    <m/>
    <m/>
    <m/>
    <m/>
    <m/>
    <m/>
    <m/>
    <m/>
  </r>
  <r>
    <m/>
    <s v="V200039"/>
    <s v="2024-0019"/>
    <x v="123"/>
    <n v="1"/>
    <s v="Wagon"/>
    <n v="16"/>
    <s v="37 80 4963 506-3"/>
    <x v="45"/>
    <m/>
    <m/>
    <x v="5"/>
    <x v="6"/>
    <n v="1"/>
    <m/>
    <m/>
    <n v="1"/>
    <m/>
    <n v="0"/>
    <n v="1"/>
    <x v="1"/>
    <n v="0"/>
    <d v="1899-12-30T00:00:00"/>
    <d v="1899-12-30T00:00:00"/>
    <x v="3"/>
    <m/>
    <m/>
    <m/>
    <d v="2025-06-02T00:00:00"/>
    <d v="2031-04-30T00:00:00"/>
    <n v="2190"/>
    <x v="118"/>
    <m/>
    <m/>
    <m/>
    <m/>
    <s v="with as-of date"/>
    <d v="2028-04-30T00:00:00"/>
    <m/>
    <n v="3"/>
    <n v="3"/>
    <m/>
    <d v="2028-01-30T00:00:00"/>
    <m/>
    <m/>
    <m/>
    <m/>
    <m/>
    <m/>
    <m/>
    <m/>
    <m/>
    <m/>
    <m/>
    <m/>
    <m/>
    <m/>
    <m/>
    <m/>
    <m/>
    <m/>
    <m/>
    <d v="2027-11-30T00:00:00"/>
    <m/>
    <n v="90000"/>
    <m/>
    <m/>
    <s v="Euro"/>
    <n v="51.5"/>
    <m/>
    <m/>
    <m/>
    <m/>
    <n v="50.25"/>
    <m/>
    <m/>
    <m/>
    <m/>
    <m/>
    <m/>
    <m/>
    <m/>
    <m/>
    <m/>
    <m/>
    <m/>
    <m/>
    <m/>
    <m/>
    <m/>
    <m/>
    <m/>
    <m/>
    <m/>
    <m/>
    <m/>
  </r>
  <r>
    <m/>
    <s v="V200039"/>
    <s v="2024-0019"/>
    <x v="123"/>
    <n v="1"/>
    <s v="Wagon"/>
    <n v="17"/>
    <s v="37 80 4963 507-1"/>
    <x v="45"/>
    <m/>
    <m/>
    <x v="5"/>
    <x v="6"/>
    <n v="1"/>
    <m/>
    <m/>
    <n v="1"/>
    <m/>
    <n v="0"/>
    <n v="1"/>
    <x v="1"/>
    <n v="0"/>
    <d v="1899-12-30T00:00:00"/>
    <d v="1899-12-30T00:00:00"/>
    <x v="3"/>
    <m/>
    <m/>
    <m/>
    <d v="2025-06-02T00:00:00"/>
    <d v="2031-04-30T00:00:00"/>
    <n v="2190"/>
    <x v="118"/>
    <m/>
    <m/>
    <m/>
    <m/>
    <s v="with as-of date"/>
    <d v="2028-04-30T00:00:00"/>
    <m/>
    <n v="3"/>
    <n v="3"/>
    <m/>
    <d v="2028-01-30T00:00:00"/>
    <m/>
    <m/>
    <m/>
    <m/>
    <m/>
    <m/>
    <m/>
    <m/>
    <m/>
    <m/>
    <m/>
    <m/>
    <m/>
    <m/>
    <m/>
    <m/>
    <m/>
    <m/>
    <m/>
    <d v="2027-11-30T00:00:00"/>
    <m/>
    <n v="90000"/>
    <m/>
    <m/>
    <s v="Euro"/>
    <n v="51.5"/>
    <m/>
    <m/>
    <m/>
    <m/>
    <n v="50.25"/>
    <m/>
    <m/>
    <m/>
    <m/>
    <m/>
    <m/>
    <m/>
    <m/>
    <m/>
    <m/>
    <m/>
    <m/>
    <m/>
    <m/>
    <m/>
    <m/>
    <m/>
    <m/>
    <m/>
    <m/>
    <m/>
    <m/>
  </r>
  <r>
    <m/>
    <s v="V200039"/>
    <s v="2024-0019"/>
    <x v="123"/>
    <n v="1"/>
    <s v="Wagon"/>
    <n v="18"/>
    <s v="37 80 4963 508-9"/>
    <x v="45"/>
    <m/>
    <m/>
    <x v="5"/>
    <x v="6"/>
    <n v="1"/>
    <m/>
    <m/>
    <n v="1"/>
    <m/>
    <n v="0"/>
    <n v="1"/>
    <x v="1"/>
    <n v="0"/>
    <d v="1899-12-30T00:00:00"/>
    <d v="1899-12-30T00:00:00"/>
    <x v="3"/>
    <m/>
    <m/>
    <m/>
    <d v="2025-06-02T00:00:00"/>
    <d v="2031-04-30T00:00:00"/>
    <n v="2190"/>
    <x v="118"/>
    <m/>
    <m/>
    <m/>
    <m/>
    <s v="with as-of date"/>
    <d v="2028-04-30T00:00:00"/>
    <m/>
    <n v="3"/>
    <n v="3"/>
    <m/>
    <d v="2028-01-30T00:00:00"/>
    <m/>
    <m/>
    <m/>
    <m/>
    <m/>
    <m/>
    <m/>
    <m/>
    <m/>
    <m/>
    <m/>
    <m/>
    <m/>
    <m/>
    <m/>
    <m/>
    <m/>
    <m/>
    <m/>
    <d v="2027-11-30T00:00:00"/>
    <m/>
    <n v="90000"/>
    <m/>
    <m/>
    <s v="Euro"/>
    <n v="51.5"/>
    <m/>
    <m/>
    <m/>
    <m/>
    <n v="50.25"/>
    <m/>
    <m/>
    <m/>
    <m/>
    <m/>
    <m/>
    <m/>
    <m/>
    <m/>
    <m/>
    <m/>
    <m/>
    <m/>
    <m/>
    <m/>
    <m/>
    <m/>
    <m/>
    <m/>
    <m/>
    <m/>
    <m/>
  </r>
  <r>
    <m/>
    <s v="V200039"/>
    <s v="2024-0019"/>
    <x v="123"/>
    <n v="1"/>
    <s v="Wagon"/>
    <n v="19"/>
    <s v="37 80 4963 509-7"/>
    <x v="45"/>
    <m/>
    <m/>
    <x v="5"/>
    <x v="6"/>
    <n v="1"/>
    <m/>
    <m/>
    <n v="1"/>
    <m/>
    <n v="0"/>
    <n v="1"/>
    <x v="1"/>
    <n v="0"/>
    <d v="1899-12-30T00:00:00"/>
    <d v="1899-12-30T00:00:00"/>
    <x v="3"/>
    <m/>
    <m/>
    <m/>
    <d v="2025-06-02T00:00:00"/>
    <d v="2031-04-30T00:00:00"/>
    <n v="2190"/>
    <x v="118"/>
    <m/>
    <m/>
    <m/>
    <m/>
    <s v="with as-of date"/>
    <d v="2028-04-30T00:00:00"/>
    <m/>
    <n v="3"/>
    <n v="3"/>
    <m/>
    <d v="2028-01-30T00:00:00"/>
    <m/>
    <m/>
    <m/>
    <m/>
    <m/>
    <m/>
    <m/>
    <m/>
    <m/>
    <m/>
    <m/>
    <m/>
    <m/>
    <m/>
    <m/>
    <m/>
    <m/>
    <m/>
    <m/>
    <d v="2027-11-30T00:00:00"/>
    <m/>
    <n v="90000"/>
    <m/>
    <m/>
    <s v="Euro"/>
    <n v="51.5"/>
    <m/>
    <m/>
    <m/>
    <m/>
    <n v="50.25"/>
    <m/>
    <m/>
    <m/>
    <m/>
    <m/>
    <m/>
    <m/>
    <m/>
    <m/>
    <m/>
    <m/>
    <m/>
    <m/>
    <m/>
    <m/>
    <m/>
    <m/>
    <m/>
    <m/>
    <m/>
    <m/>
    <m/>
  </r>
  <r>
    <m/>
    <s v="V200039"/>
    <s v="2024-0019"/>
    <x v="123"/>
    <n v="1"/>
    <s v="Wagon"/>
    <n v="20"/>
    <s v="37 80 4963 510-5"/>
    <x v="45"/>
    <m/>
    <m/>
    <x v="5"/>
    <x v="6"/>
    <n v="1"/>
    <m/>
    <m/>
    <n v="1"/>
    <m/>
    <n v="0"/>
    <n v="1"/>
    <x v="1"/>
    <n v="0"/>
    <d v="1899-12-30T00:00:00"/>
    <d v="1899-12-30T00:00:00"/>
    <x v="3"/>
    <m/>
    <m/>
    <m/>
    <d v="2025-06-02T00:00:00"/>
    <d v="2031-04-30T00:00:00"/>
    <n v="2190"/>
    <x v="118"/>
    <m/>
    <m/>
    <m/>
    <m/>
    <s v="with as-of date"/>
    <d v="2028-04-30T00:00:00"/>
    <m/>
    <n v="3"/>
    <n v="3"/>
    <m/>
    <d v="2028-01-30T00:00:00"/>
    <m/>
    <m/>
    <m/>
    <m/>
    <m/>
    <m/>
    <m/>
    <m/>
    <m/>
    <m/>
    <m/>
    <m/>
    <m/>
    <m/>
    <m/>
    <m/>
    <m/>
    <m/>
    <m/>
    <d v="2027-11-30T00:00:00"/>
    <m/>
    <n v="90000"/>
    <m/>
    <m/>
    <s v="Euro"/>
    <n v="51.5"/>
    <m/>
    <m/>
    <m/>
    <m/>
    <n v="50.25"/>
    <m/>
    <m/>
    <m/>
    <m/>
    <m/>
    <m/>
    <m/>
    <m/>
    <m/>
    <m/>
    <m/>
    <m/>
    <m/>
    <m/>
    <m/>
    <m/>
    <m/>
    <m/>
    <m/>
    <m/>
    <m/>
    <m/>
  </r>
  <r>
    <s v="dmo 02.09.25 /emo ok 02.09.25 "/>
    <s v="V200053"/>
    <s v="2025-0011"/>
    <x v="124"/>
    <m/>
    <s v="Header"/>
    <m/>
    <m/>
    <x v="46"/>
    <s v="DEU"/>
    <s v="Middle EU - DEU"/>
    <x v="3"/>
    <x v="3"/>
    <n v="25"/>
    <m/>
    <m/>
    <n v="0"/>
    <n v="25"/>
    <n v="0"/>
    <n v="25"/>
    <x v="2"/>
    <m/>
    <m/>
    <m/>
    <x v="3"/>
    <s v="Am 01.01.2026 60 Tg mietfrei oder neuer Preis abrechnen?"/>
    <d v="2025-09-01T00:00:00"/>
    <d v="2026-12-31T00:00:00"/>
    <m/>
    <m/>
    <n v="486"/>
    <x v="119"/>
    <m/>
    <m/>
    <m/>
    <m/>
    <s v="with cut-off date"/>
    <d v="2025-12-31T00:00:00"/>
    <m/>
    <n v="1"/>
    <n v="3"/>
    <m/>
    <m/>
    <m/>
    <m/>
    <m/>
    <n v="60"/>
    <m/>
    <n v="0"/>
    <s v="once"/>
    <d v="2026-01-01T00:00:00"/>
    <n v="121"/>
    <s v="C"/>
    <n v="96"/>
    <n v="2"/>
    <s v="CHE"/>
    <s v="Not required"/>
    <s v="N"/>
    <s v="N"/>
    <m/>
    <m/>
    <m/>
    <m/>
    <s v="Not Started"/>
    <n v="90000"/>
    <s v="Y"/>
    <d v="2026-01-01T00:00:00"/>
    <s v="Euro"/>
    <n v="37.9"/>
    <n v="-10.4"/>
    <n v="0"/>
    <n v="0"/>
    <n v="-6.23013698630137"/>
    <n v="27.5"/>
    <n v="0"/>
    <n v="0"/>
    <n v="0"/>
    <n v="0.06"/>
    <n v="8.27"/>
    <n v="-10.4"/>
    <n v="-2.130000000000001"/>
    <n v="0"/>
    <n v="0"/>
    <n v="0"/>
    <n v="29.63"/>
    <s v="0.00"/>
    <n v="29.63"/>
    <n v="1"/>
    <n v="0"/>
    <n v="29.63"/>
    <n v="29.65"/>
    <n v="2250000"/>
    <n v="0"/>
    <s v="N"/>
    <n v="0"/>
    <n v="250250"/>
  </r>
  <r>
    <m/>
    <s v="V200053"/>
    <s v="2025-0011"/>
    <x v="124"/>
    <n v="1"/>
    <s v="Batch"/>
    <m/>
    <m/>
    <x v="46"/>
    <s v="DEU"/>
    <s v="Middle EU - DEU"/>
    <x v="3"/>
    <x v="3"/>
    <n v="25"/>
    <m/>
    <m/>
    <n v="0"/>
    <n v="25"/>
    <n v="0"/>
    <n v="25"/>
    <x v="2"/>
    <n v="0"/>
    <m/>
    <m/>
    <x v="3"/>
    <m/>
    <m/>
    <m/>
    <d v="2025-09-01T00:00:00"/>
    <d v="2026-12-31T00:00:00"/>
    <m/>
    <x v="4"/>
    <m/>
    <m/>
    <m/>
    <m/>
    <s v="with cut-off date"/>
    <d v="2025-12-31T00:00:00"/>
    <m/>
    <n v="1"/>
    <n v="3"/>
    <m/>
    <m/>
    <m/>
    <m/>
    <m/>
    <m/>
    <m/>
    <m/>
    <m/>
    <m/>
    <m/>
    <s v="C"/>
    <n v="96"/>
    <n v="2"/>
    <s v="CHE"/>
    <s v="Not required"/>
    <s v="N"/>
    <s v="N"/>
    <m/>
    <m/>
    <m/>
    <m/>
    <m/>
    <n v="90000"/>
    <s v="Y"/>
    <d v="2026-01-01T00:00:00"/>
    <s v="Euro"/>
    <n v="37.9"/>
    <n v="-10.4"/>
    <n v="0"/>
    <n v="0"/>
    <n v="-6.23013698630137"/>
    <n v="27.5"/>
    <n v="0"/>
    <n v="0"/>
    <n v="0"/>
    <n v="0.06"/>
    <n v="8.27"/>
    <n v="-10.4"/>
    <n v="-2.130000000000001"/>
    <n v="0"/>
    <n v="0"/>
    <n v="0"/>
    <n v="29.63"/>
    <s v="0.00"/>
    <n v="29.63"/>
    <n v="1"/>
    <n v="0"/>
    <n v="29.63"/>
    <n v="29.65"/>
    <n v="2250000"/>
    <n v="0"/>
    <s v="N"/>
    <n v="0"/>
    <n v="250250"/>
  </r>
  <r>
    <m/>
    <s v="V200053"/>
    <s v="2025-0011"/>
    <x v="124"/>
    <n v="1"/>
    <s v="Wagon"/>
    <n v="1"/>
    <e v="#N/A"/>
    <x v="46"/>
    <m/>
    <m/>
    <x v="3"/>
    <x v="3"/>
    <n v="1"/>
    <m/>
    <m/>
    <m/>
    <n v="1"/>
    <m/>
    <n v="1"/>
    <x v="1"/>
    <n v="0"/>
    <d v="1899-12-30T00:00:00"/>
    <d v="1899-12-30T00:00:00"/>
    <x v="3"/>
    <m/>
    <m/>
    <m/>
    <e v="#N/A"/>
    <e v="#N/A"/>
    <n v="486"/>
    <x v="1"/>
    <m/>
    <m/>
    <m/>
    <m/>
    <s v="with cut-off date"/>
    <d v="2025-12-31T00:00:00"/>
    <m/>
    <n v="1"/>
    <n v="3"/>
    <m/>
    <d v="2026-09-30T00:00:00"/>
    <m/>
    <m/>
    <m/>
    <m/>
    <m/>
    <m/>
    <m/>
    <m/>
    <n v="121"/>
    <m/>
    <m/>
    <m/>
    <m/>
    <m/>
    <m/>
    <m/>
    <m/>
    <m/>
    <m/>
    <e v="#N/A"/>
    <m/>
    <n v="90000"/>
    <m/>
    <m/>
    <s v="Euro"/>
    <n v="37.9"/>
    <m/>
    <m/>
    <m/>
    <m/>
    <e v="#N/A"/>
    <m/>
    <m/>
    <m/>
    <m/>
    <m/>
    <m/>
    <m/>
    <m/>
    <m/>
    <m/>
    <m/>
    <m/>
    <m/>
    <m/>
    <m/>
    <m/>
    <m/>
    <m/>
    <m/>
    <m/>
    <m/>
    <m/>
  </r>
  <r>
    <m/>
    <s v="V200053"/>
    <s v="2025-0011"/>
    <x v="124"/>
    <n v="1"/>
    <s v="Wagon"/>
    <n v="2"/>
    <e v="#N/A"/>
    <x v="46"/>
    <m/>
    <m/>
    <x v="3"/>
    <x v="3"/>
    <n v="1"/>
    <m/>
    <m/>
    <m/>
    <n v="1"/>
    <m/>
    <n v="1"/>
    <x v="1"/>
    <n v="0"/>
    <d v="1899-12-30T00:00:00"/>
    <d v="1899-12-30T00:00:00"/>
    <x v="3"/>
    <m/>
    <m/>
    <m/>
    <e v="#N/A"/>
    <e v="#N/A"/>
    <n v="486"/>
    <x v="1"/>
    <m/>
    <m/>
    <m/>
    <m/>
    <s v="with cut-off date"/>
    <d v="2025-12-31T00:00:00"/>
    <m/>
    <n v="1"/>
    <n v="3"/>
    <m/>
    <d v="2026-09-30T00:00:00"/>
    <m/>
    <m/>
    <m/>
    <m/>
    <m/>
    <m/>
    <m/>
    <m/>
    <n v="121"/>
    <m/>
    <m/>
    <m/>
    <m/>
    <m/>
    <m/>
    <m/>
    <m/>
    <m/>
    <m/>
    <e v="#N/A"/>
    <m/>
    <n v="90000"/>
    <m/>
    <m/>
    <s v="Euro"/>
    <n v="37.9"/>
    <m/>
    <m/>
    <m/>
    <m/>
    <e v="#N/A"/>
    <m/>
    <m/>
    <m/>
    <m/>
    <m/>
    <m/>
    <m/>
    <m/>
    <m/>
    <m/>
    <m/>
    <m/>
    <m/>
    <m/>
    <m/>
    <m/>
    <m/>
    <m/>
    <m/>
    <m/>
    <m/>
    <m/>
  </r>
  <r>
    <m/>
    <s v="V200053"/>
    <s v="2025-0011"/>
    <x v="124"/>
    <n v="1"/>
    <s v="Wagon"/>
    <n v="3"/>
    <e v="#N/A"/>
    <x v="46"/>
    <m/>
    <m/>
    <x v="3"/>
    <x v="3"/>
    <n v="1"/>
    <m/>
    <m/>
    <m/>
    <n v="1"/>
    <m/>
    <n v="1"/>
    <x v="1"/>
    <n v="0"/>
    <d v="1899-12-30T00:00:00"/>
    <d v="1899-12-30T00:00:00"/>
    <x v="3"/>
    <m/>
    <m/>
    <m/>
    <e v="#N/A"/>
    <e v="#N/A"/>
    <n v="486"/>
    <x v="1"/>
    <m/>
    <m/>
    <m/>
    <m/>
    <s v="with cut-off date"/>
    <d v="2025-12-31T00:00:00"/>
    <m/>
    <n v="1"/>
    <n v="3"/>
    <m/>
    <d v="2026-09-30T00:00:00"/>
    <m/>
    <m/>
    <m/>
    <m/>
    <m/>
    <m/>
    <m/>
    <m/>
    <n v="121"/>
    <m/>
    <m/>
    <m/>
    <m/>
    <m/>
    <m/>
    <m/>
    <m/>
    <m/>
    <m/>
    <e v="#N/A"/>
    <m/>
    <n v="90000"/>
    <m/>
    <m/>
    <s v="Euro"/>
    <n v="37.9"/>
    <m/>
    <m/>
    <m/>
    <m/>
    <e v="#N/A"/>
    <m/>
    <m/>
    <m/>
    <m/>
    <m/>
    <m/>
    <m/>
    <m/>
    <m/>
    <m/>
    <m/>
    <m/>
    <m/>
    <m/>
    <m/>
    <m/>
    <m/>
    <m/>
    <m/>
    <m/>
    <m/>
    <m/>
  </r>
  <r>
    <m/>
    <s v="V200053"/>
    <s v="2025-0011"/>
    <x v="124"/>
    <n v="1"/>
    <s v="Wagon"/>
    <n v="4"/>
    <e v="#N/A"/>
    <x v="46"/>
    <m/>
    <m/>
    <x v="3"/>
    <x v="3"/>
    <n v="1"/>
    <m/>
    <m/>
    <m/>
    <n v="1"/>
    <m/>
    <n v="1"/>
    <x v="1"/>
    <n v="0"/>
    <d v="1899-12-30T00:00:00"/>
    <d v="1899-12-30T00:00:00"/>
    <x v="3"/>
    <m/>
    <m/>
    <m/>
    <e v="#N/A"/>
    <e v="#N/A"/>
    <n v="486"/>
    <x v="1"/>
    <m/>
    <m/>
    <m/>
    <m/>
    <s v="with cut-off date"/>
    <d v="2025-12-31T00:00:00"/>
    <m/>
    <n v="1"/>
    <n v="3"/>
    <m/>
    <d v="2026-09-30T00:00:00"/>
    <m/>
    <m/>
    <m/>
    <m/>
    <m/>
    <m/>
    <m/>
    <m/>
    <n v="121"/>
    <m/>
    <m/>
    <m/>
    <m/>
    <m/>
    <m/>
    <m/>
    <m/>
    <m/>
    <m/>
    <e v="#N/A"/>
    <m/>
    <n v="90000"/>
    <m/>
    <m/>
    <s v="Euro"/>
    <n v="37.9"/>
    <m/>
    <m/>
    <m/>
    <m/>
    <e v="#N/A"/>
    <m/>
    <m/>
    <m/>
    <m/>
    <m/>
    <m/>
    <m/>
    <m/>
    <m/>
    <m/>
    <m/>
    <m/>
    <m/>
    <m/>
    <m/>
    <m/>
    <m/>
    <m/>
    <m/>
    <m/>
    <m/>
    <m/>
  </r>
  <r>
    <m/>
    <s v="V200053"/>
    <s v="2025-0011"/>
    <x v="124"/>
    <n v="1"/>
    <s v="Wagon"/>
    <n v="5"/>
    <e v="#N/A"/>
    <x v="46"/>
    <m/>
    <m/>
    <x v="3"/>
    <x v="3"/>
    <n v="1"/>
    <m/>
    <m/>
    <m/>
    <n v="1"/>
    <m/>
    <n v="1"/>
    <x v="1"/>
    <n v="0"/>
    <d v="1899-12-30T00:00:00"/>
    <d v="1899-12-30T00:00:00"/>
    <x v="3"/>
    <m/>
    <m/>
    <m/>
    <e v="#N/A"/>
    <e v="#N/A"/>
    <n v="486"/>
    <x v="1"/>
    <m/>
    <m/>
    <m/>
    <m/>
    <s v="with cut-off date"/>
    <d v="2025-12-31T00:00:00"/>
    <m/>
    <n v="1"/>
    <n v="3"/>
    <m/>
    <d v="2026-09-30T00:00:00"/>
    <m/>
    <m/>
    <m/>
    <m/>
    <m/>
    <m/>
    <m/>
    <m/>
    <n v="121"/>
    <m/>
    <m/>
    <m/>
    <m/>
    <m/>
    <m/>
    <m/>
    <m/>
    <m/>
    <m/>
    <e v="#N/A"/>
    <m/>
    <n v="90000"/>
    <m/>
    <m/>
    <s v="Euro"/>
    <n v="37.9"/>
    <m/>
    <m/>
    <m/>
    <m/>
    <e v="#N/A"/>
    <m/>
    <m/>
    <m/>
    <m/>
    <m/>
    <m/>
    <m/>
    <m/>
    <m/>
    <m/>
    <m/>
    <m/>
    <m/>
    <m/>
    <m/>
    <m/>
    <m/>
    <m/>
    <m/>
    <m/>
    <m/>
    <m/>
  </r>
  <r>
    <m/>
    <s v="V200053"/>
    <s v="2025-0011"/>
    <x v="124"/>
    <n v="1"/>
    <s v="Wagon"/>
    <n v="6"/>
    <e v="#N/A"/>
    <x v="46"/>
    <m/>
    <m/>
    <x v="3"/>
    <x v="3"/>
    <n v="1"/>
    <m/>
    <m/>
    <m/>
    <n v="1"/>
    <m/>
    <n v="1"/>
    <x v="1"/>
    <n v="0"/>
    <d v="1899-12-30T00:00:00"/>
    <d v="1899-12-30T00:00:00"/>
    <x v="3"/>
    <m/>
    <m/>
    <m/>
    <e v="#N/A"/>
    <e v="#N/A"/>
    <n v="486"/>
    <x v="1"/>
    <m/>
    <m/>
    <m/>
    <m/>
    <s v="with cut-off date"/>
    <d v="2025-12-31T00:00:00"/>
    <m/>
    <n v="1"/>
    <n v="3"/>
    <m/>
    <d v="2026-09-30T00:00:00"/>
    <m/>
    <m/>
    <m/>
    <m/>
    <m/>
    <m/>
    <m/>
    <m/>
    <n v="121"/>
    <m/>
    <m/>
    <m/>
    <m/>
    <m/>
    <m/>
    <m/>
    <m/>
    <m/>
    <m/>
    <e v="#N/A"/>
    <m/>
    <n v="90000"/>
    <m/>
    <m/>
    <s v="Euro"/>
    <n v="37.9"/>
    <m/>
    <m/>
    <m/>
    <m/>
    <e v="#N/A"/>
    <m/>
    <m/>
    <m/>
    <m/>
    <m/>
    <m/>
    <m/>
    <m/>
    <m/>
    <m/>
    <m/>
    <m/>
    <m/>
    <m/>
    <m/>
    <m/>
    <m/>
    <m/>
    <m/>
    <m/>
    <m/>
    <m/>
  </r>
  <r>
    <m/>
    <s v="V200053"/>
    <s v="2025-0011"/>
    <x v="124"/>
    <n v="1"/>
    <s v="Wagon"/>
    <n v="7"/>
    <e v="#N/A"/>
    <x v="46"/>
    <m/>
    <m/>
    <x v="3"/>
    <x v="3"/>
    <n v="1"/>
    <m/>
    <m/>
    <m/>
    <n v="1"/>
    <m/>
    <n v="1"/>
    <x v="1"/>
    <n v="0"/>
    <d v="1899-12-30T00:00:00"/>
    <d v="1899-12-30T00:00:00"/>
    <x v="3"/>
    <m/>
    <m/>
    <m/>
    <e v="#N/A"/>
    <e v="#N/A"/>
    <n v="486"/>
    <x v="1"/>
    <m/>
    <m/>
    <m/>
    <m/>
    <s v="with cut-off date"/>
    <d v="2025-12-31T00:00:00"/>
    <m/>
    <n v="1"/>
    <n v="3"/>
    <m/>
    <d v="2026-09-30T00:00:00"/>
    <m/>
    <m/>
    <m/>
    <m/>
    <m/>
    <m/>
    <m/>
    <m/>
    <n v="121"/>
    <m/>
    <m/>
    <m/>
    <m/>
    <m/>
    <m/>
    <m/>
    <m/>
    <m/>
    <m/>
    <e v="#N/A"/>
    <m/>
    <n v="90000"/>
    <m/>
    <m/>
    <s v="Euro"/>
    <n v="37.9"/>
    <m/>
    <m/>
    <m/>
    <m/>
    <e v="#N/A"/>
    <m/>
    <m/>
    <m/>
    <m/>
    <m/>
    <m/>
    <m/>
    <m/>
    <m/>
    <m/>
    <m/>
    <m/>
    <m/>
    <m/>
    <m/>
    <m/>
    <m/>
    <m/>
    <m/>
    <m/>
    <m/>
    <m/>
  </r>
  <r>
    <m/>
    <s v="V200053"/>
    <s v="2025-0011"/>
    <x v="124"/>
    <n v="1"/>
    <s v="Wagon"/>
    <n v="8"/>
    <e v="#N/A"/>
    <x v="46"/>
    <m/>
    <m/>
    <x v="3"/>
    <x v="3"/>
    <n v="1"/>
    <m/>
    <m/>
    <m/>
    <n v="1"/>
    <m/>
    <n v="1"/>
    <x v="1"/>
    <n v="0"/>
    <d v="1899-12-30T00:00:00"/>
    <d v="1899-12-30T00:00:00"/>
    <x v="3"/>
    <m/>
    <m/>
    <m/>
    <e v="#N/A"/>
    <e v="#N/A"/>
    <n v="486"/>
    <x v="1"/>
    <m/>
    <m/>
    <m/>
    <m/>
    <s v="with cut-off date"/>
    <d v="2025-12-31T00:00:00"/>
    <m/>
    <n v="1"/>
    <n v="3"/>
    <m/>
    <d v="2026-09-30T00:00:00"/>
    <m/>
    <m/>
    <m/>
    <m/>
    <m/>
    <m/>
    <m/>
    <m/>
    <n v="121"/>
    <m/>
    <m/>
    <m/>
    <m/>
    <m/>
    <m/>
    <m/>
    <m/>
    <m/>
    <m/>
    <e v="#N/A"/>
    <m/>
    <n v="90000"/>
    <m/>
    <m/>
    <s v="Euro"/>
    <n v="37.9"/>
    <m/>
    <m/>
    <m/>
    <m/>
    <e v="#N/A"/>
    <m/>
    <m/>
    <m/>
    <m/>
    <m/>
    <m/>
    <m/>
    <m/>
    <m/>
    <m/>
    <m/>
    <m/>
    <m/>
    <m/>
    <m/>
    <m/>
    <m/>
    <m/>
    <m/>
    <m/>
    <m/>
    <m/>
  </r>
  <r>
    <m/>
    <s v="V200053"/>
    <s v="2025-0011"/>
    <x v="124"/>
    <n v="1"/>
    <s v="Wagon"/>
    <n v="9"/>
    <e v="#N/A"/>
    <x v="46"/>
    <m/>
    <m/>
    <x v="3"/>
    <x v="3"/>
    <n v="1"/>
    <m/>
    <m/>
    <m/>
    <n v="1"/>
    <m/>
    <n v="1"/>
    <x v="1"/>
    <n v="0"/>
    <d v="1899-12-30T00:00:00"/>
    <d v="1899-12-30T00:00:00"/>
    <x v="3"/>
    <m/>
    <m/>
    <m/>
    <e v="#N/A"/>
    <e v="#N/A"/>
    <n v="486"/>
    <x v="1"/>
    <m/>
    <m/>
    <m/>
    <m/>
    <s v="with cut-off date"/>
    <d v="2025-12-31T00:00:00"/>
    <m/>
    <n v="1"/>
    <n v="3"/>
    <m/>
    <d v="2026-09-30T00:00:00"/>
    <m/>
    <m/>
    <m/>
    <m/>
    <m/>
    <m/>
    <m/>
    <m/>
    <n v="121"/>
    <m/>
    <m/>
    <m/>
    <m/>
    <m/>
    <m/>
    <m/>
    <m/>
    <m/>
    <m/>
    <e v="#N/A"/>
    <m/>
    <n v="90000"/>
    <m/>
    <m/>
    <s v="Euro"/>
    <n v="37.9"/>
    <m/>
    <m/>
    <m/>
    <m/>
    <e v="#N/A"/>
    <m/>
    <m/>
    <m/>
    <m/>
    <m/>
    <m/>
    <m/>
    <m/>
    <m/>
    <m/>
    <m/>
    <m/>
    <m/>
    <m/>
    <m/>
    <m/>
    <m/>
    <m/>
    <m/>
    <m/>
    <m/>
    <m/>
  </r>
  <r>
    <m/>
    <s v="V200053"/>
    <s v="2025-0011"/>
    <x v="124"/>
    <n v="1"/>
    <s v="Wagon"/>
    <n v="10"/>
    <e v="#N/A"/>
    <x v="46"/>
    <m/>
    <m/>
    <x v="3"/>
    <x v="3"/>
    <n v="1"/>
    <m/>
    <m/>
    <m/>
    <n v="1"/>
    <m/>
    <n v="1"/>
    <x v="1"/>
    <n v="0"/>
    <d v="1899-12-30T00:00:00"/>
    <d v="1899-12-30T00:00:00"/>
    <x v="3"/>
    <m/>
    <m/>
    <m/>
    <e v="#N/A"/>
    <e v="#N/A"/>
    <n v="486"/>
    <x v="1"/>
    <m/>
    <m/>
    <m/>
    <m/>
    <s v="with cut-off date"/>
    <d v="2025-12-31T00:00:00"/>
    <m/>
    <n v="1"/>
    <n v="3"/>
    <m/>
    <d v="2026-09-30T00:00:00"/>
    <m/>
    <m/>
    <m/>
    <m/>
    <m/>
    <m/>
    <m/>
    <m/>
    <n v="121"/>
    <m/>
    <m/>
    <m/>
    <m/>
    <m/>
    <m/>
    <m/>
    <m/>
    <m/>
    <m/>
    <e v="#N/A"/>
    <m/>
    <n v="90000"/>
    <m/>
    <m/>
    <s v="Euro"/>
    <n v="37.9"/>
    <m/>
    <m/>
    <m/>
    <m/>
    <e v="#N/A"/>
    <m/>
    <m/>
    <m/>
    <m/>
    <m/>
    <m/>
    <m/>
    <m/>
    <m/>
    <m/>
    <m/>
    <m/>
    <m/>
    <m/>
    <m/>
    <m/>
    <m/>
    <m/>
    <m/>
    <m/>
    <m/>
    <m/>
  </r>
  <r>
    <m/>
    <s v="V200053"/>
    <s v="2025-0011"/>
    <x v="124"/>
    <n v="1"/>
    <s v="Wagon"/>
    <n v="11"/>
    <e v="#N/A"/>
    <x v="46"/>
    <m/>
    <m/>
    <x v="3"/>
    <x v="3"/>
    <n v="1"/>
    <m/>
    <m/>
    <m/>
    <n v="1"/>
    <m/>
    <n v="1"/>
    <x v="1"/>
    <n v="0"/>
    <d v="1899-12-30T00:00:00"/>
    <d v="1899-12-30T00:00:00"/>
    <x v="3"/>
    <m/>
    <m/>
    <m/>
    <e v="#N/A"/>
    <e v="#N/A"/>
    <n v="486"/>
    <x v="1"/>
    <m/>
    <m/>
    <m/>
    <m/>
    <s v="with cut-off date"/>
    <d v="2025-12-31T00:00:00"/>
    <m/>
    <n v="1"/>
    <n v="3"/>
    <m/>
    <d v="2026-09-30T00:00:00"/>
    <m/>
    <m/>
    <m/>
    <m/>
    <m/>
    <m/>
    <m/>
    <m/>
    <n v="121"/>
    <m/>
    <m/>
    <m/>
    <m/>
    <m/>
    <m/>
    <m/>
    <m/>
    <m/>
    <m/>
    <e v="#N/A"/>
    <m/>
    <n v="90000"/>
    <m/>
    <m/>
    <s v="Euro"/>
    <n v="37.9"/>
    <m/>
    <m/>
    <m/>
    <m/>
    <e v="#N/A"/>
    <m/>
    <m/>
    <m/>
    <m/>
    <m/>
    <m/>
    <m/>
    <m/>
    <m/>
    <m/>
    <m/>
    <m/>
    <m/>
    <m/>
    <m/>
    <m/>
    <m/>
    <m/>
    <m/>
    <m/>
    <m/>
    <m/>
  </r>
  <r>
    <m/>
    <s v="V200053"/>
    <s v="2025-0011"/>
    <x v="124"/>
    <n v="1"/>
    <s v="Wagon"/>
    <n v="12"/>
    <e v="#N/A"/>
    <x v="46"/>
    <m/>
    <m/>
    <x v="3"/>
    <x v="3"/>
    <n v="1"/>
    <m/>
    <m/>
    <m/>
    <n v="1"/>
    <m/>
    <n v="1"/>
    <x v="1"/>
    <n v="0"/>
    <d v="1899-12-30T00:00:00"/>
    <d v="1899-12-30T00:00:00"/>
    <x v="3"/>
    <m/>
    <m/>
    <m/>
    <e v="#N/A"/>
    <e v="#N/A"/>
    <n v="486"/>
    <x v="1"/>
    <m/>
    <m/>
    <m/>
    <m/>
    <s v="with cut-off date"/>
    <d v="2025-12-31T00:00:00"/>
    <m/>
    <n v="1"/>
    <n v="3"/>
    <m/>
    <d v="2026-09-30T00:00:00"/>
    <m/>
    <m/>
    <m/>
    <m/>
    <m/>
    <m/>
    <m/>
    <m/>
    <n v="121"/>
    <m/>
    <m/>
    <m/>
    <m/>
    <m/>
    <m/>
    <m/>
    <m/>
    <m/>
    <m/>
    <e v="#N/A"/>
    <m/>
    <n v="90000"/>
    <m/>
    <m/>
    <s v="Euro"/>
    <n v="37.9"/>
    <m/>
    <m/>
    <m/>
    <m/>
    <e v="#N/A"/>
    <m/>
    <m/>
    <m/>
    <m/>
    <m/>
    <m/>
    <m/>
    <m/>
    <m/>
    <m/>
    <m/>
    <m/>
    <m/>
    <m/>
    <m/>
    <m/>
    <m/>
    <m/>
    <m/>
    <m/>
    <m/>
    <m/>
  </r>
  <r>
    <m/>
    <s v="V200053"/>
    <s v="2025-0011"/>
    <x v="124"/>
    <n v="1"/>
    <s v="Wagon"/>
    <n v="13"/>
    <e v="#N/A"/>
    <x v="46"/>
    <m/>
    <m/>
    <x v="3"/>
    <x v="3"/>
    <n v="1"/>
    <m/>
    <m/>
    <m/>
    <n v="1"/>
    <m/>
    <n v="1"/>
    <x v="1"/>
    <n v="0"/>
    <d v="1899-12-30T00:00:00"/>
    <d v="1899-12-30T00:00:00"/>
    <x v="3"/>
    <m/>
    <m/>
    <m/>
    <e v="#N/A"/>
    <e v="#N/A"/>
    <n v="486"/>
    <x v="1"/>
    <m/>
    <m/>
    <m/>
    <m/>
    <s v="with cut-off date"/>
    <d v="2025-12-31T00:00:00"/>
    <m/>
    <n v="1"/>
    <n v="3"/>
    <m/>
    <d v="2026-09-30T00:00:00"/>
    <m/>
    <m/>
    <m/>
    <m/>
    <m/>
    <m/>
    <m/>
    <m/>
    <n v="121"/>
    <m/>
    <m/>
    <m/>
    <m/>
    <m/>
    <m/>
    <m/>
    <m/>
    <m/>
    <m/>
    <e v="#N/A"/>
    <m/>
    <n v="90000"/>
    <m/>
    <m/>
    <s v="Euro"/>
    <n v="37.9"/>
    <m/>
    <m/>
    <m/>
    <m/>
    <e v="#N/A"/>
    <m/>
    <m/>
    <m/>
    <m/>
    <m/>
    <m/>
    <m/>
    <m/>
    <m/>
    <m/>
    <m/>
    <m/>
    <m/>
    <m/>
    <m/>
    <m/>
    <m/>
    <m/>
    <m/>
    <m/>
    <m/>
    <m/>
  </r>
  <r>
    <m/>
    <s v="V200053"/>
    <s v="2025-0011"/>
    <x v="124"/>
    <n v="1"/>
    <s v="Wagon"/>
    <n v="14"/>
    <e v="#N/A"/>
    <x v="46"/>
    <m/>
    <m/>
    <x v="3"/>
    <x v="3"/>
    <n v="1"/>
    <m/>
    <m/>
    <m/>
    <n v="1"/>
    <m/>
    <n v="1"/>
    <x v="1"/>
    <n v="0"/>
    <d v="1899-12-30T00:00:00"/>
    <d v="1899-12-30T00:00:00"/>
    <x v="3"/>
    <m/>
    <m/>
    <m/>
    <e v="#N/A"/>
    <e v="#N/A"/>
    <n v="486"/>
    <x v="1"/>
    <m/>
    <m/>
    <m/>
    <m/>
    <s v="with cut-off date"/>
    <d v="2025-12-31T00:00:00"/>
    <m/>
    <n v="1"/>
    <n v="3"/>
    <m/>
    <d v="2026-09-30T00:00:00"/>
    <m/>
    <m/>
    <m/>
    <m/>
    <m/>
    <m/>
    <m/>
    <m/>
    <n v="121"/>
    <m/>
    <m/>
    <m/>
    <m/>
    <m/>
    <m/>
    <m/>
    <m/>
    <m/>
    <m/>
    <e v="#N/A"/>
    <m/>
    <n v="90000"/>
    <m/>
    <m/>
    <s v="Euro"/>
    <n v="37.9"/>
    <m/>
    <m/>
    <m/>
    <m/>
    <e v="#N/A"/>
    <m/>
    <m/>
    <m/>
    <m/>
    <m/>
    <m/>
    <m/>
    <m/>
    <m/>
    <m/>
    <m/>
    <m/>
    <m/>
    <m/>
    <m/>
    <m/>
    <m/>
    <m/>
    <m/>
    <m/>
    <m/>
    <m/>
  </r>
  <r>
    <m/>
    <s v="V200053"/>
    <s v="2025-0011"/>
    <x v="124"/>
    <n v="1"/>
    <s v="Wagon"/>
    <n v="15"/>
    <e v="#N/A"/>
    <x v="46"/>
    <m/>
    <m/>
    <x v="3"/>
    <x v="3"/>
    <n v="1"/>
    <m/>
    <m/>
    <m/>
    <n v="1"/>
    <m/>
    <n v="1"/>
    <x v="1"/>
    <n v="0"/>
    <d v="1899-12-30T00:00:00"/>
    <d v="1899-12-30T00:00:00"/>
    <x v="3"/>
    <m/>
    <m/>
    <m/>
    <e v="#N/A"/>
    <e v="#N/A"/>
    <n v="486"/>
    <x v="1"/>
    <m/>
    <m/>
    <m/>
    <m/>
    <s v="with cut-off date"/>
    <d v="2025-12-31T00:00:00"/>
    <m/>
    <n v="1"/>
    <n v="3"/>
    <m/>
    <d v="2026-09-30T00:00:00"/>
    <m/>
    <m/>
    <m/>
    <m/>
    <m/>
    <m/>
    <m/>
    <m/>
    <n v="121"/>
    <m/>
    <m/>
    <m/>
    <m/>
    <m/>
    <m/>
    <m/>
    <m/>
    <m/>
    <m/>
    <e v="#N/A"/>
    <m/>
    <n v="90000"/>
    <m/>
    <m/>
    <s v="Euro"/>
    <n v="37.9"/>
    <m/>
    <m/>
    <m/>
    <m/>
    <e v="#N/A"/>
    <m/>
    <m/>
    <m/>
    <m/>
    <m/>
    <m/>
    <m/>
    <m/>
    <m/>
    <m/>
    <m/>
    <m/>
    <m/>
    <m/>
    <m/>
    <m/>
    <m/>
    <m/>
    <m/>
    <m/>
    <m/>
    <m/>
  </r>
  <r>
    <m/>
    <s v="V200053"/>
    <s v="2025-0011"/>
    <x v="124"/>
    <n v="1"/>
    <s v="Wagon"/>
    <n v="16"/>
    <e v="#N/A"/>
    <x v="46"/>
    <m/>
    <m/>
    <x v="3"/>
    <x v="3"/>
    <n v="1"/>
    <m/>
    <m/>
    <m/>
    <n v="1"/>
    <m/>
    <n v="1"/>
    <x v="1"/>
    <n v="0"/>
    <d v="1899-12-30T00:00:00"/>
    <d v="1899-12-30T00:00:00"/>
    <x v="3"/>
    <m/>
    <m/>
    <m/>
    <e v="#N/A"/>
    <e v="#N/A"/>
    <n v="486"/>
    <x v="1"/>
    <m/>
    <m/>
    <m/>
    <m/>
    <s v="with cut-off date"/>
    <d v="2025-12-31T00:00:00"/>
    <m/>
    <n v="1"/>
    <n v="3"/>
    <m/>
    <d v="2026-09-30T00:00:00"/>
    <m/>
    <m/>
    <m/>
    <m/>
    <m/>
    <m/>
    <m/>
    <m/>
    <n v="121"/>
    <m/>
    <m/>
    <m/>
    <m/>
    <m/>
    <m/>
    <m/>
    <m/>
    <m/>
    <m/>
    <e v="#N/A"/>
    <m/>
    <n v="90000"/>
    <m/>
    <m/>
    <s v="Euro"/>
    <n v="37.9"/>
    <m/>
    <m/>
    <m/>
    <m/>
    <e v="#N/A"/>
    <m/>
    <m/>
    <m/>
    <m/>
    <m/>
    <m/>
    <m/>
    <m/>
    <m/>
    <m/>
    <m/>
    <m/>
    <m/>
    <m/>
    <m/>
    <m/>
    <m/>
    <m/>
    <m/>
    <m/>
    <m/>
    <m/>
  </r>
  <r>
    <m/>
    <s v="V200053"/>
    <s v="2025-0011"/>
    <x v="124"/>
    <n v="1"/>
    <s v="Wagon"/>
    <n v="17"/>
    <e v="#N/A"/>
    <x v="46"/>
    <m/>
    <m/>
    <x v="3"/>
    <x v="3"/>
    <n v="1"/>
    <m/>
    <m/>
    <m/>
    <n v="1"/>
    <m/>
    <n v="1"/>
    <x v="1"/>
    <n v="0"/>
    <d v="1899-12-30T00:00:00"/>
    <d v="1899-12-30T00:00:00"/>
    <x v="3"/>
    <m/>
    <m/>
    <m/>
    <e v="#N/A"/>
    <e v="#N/A"/>
    <n v="486"/>
    <x v="1"/>
    <m/>
    <m/>
    <m/>
    <m/>
    <s v="with cut-off date"/>
    <d v="2025-12-31T00:00:00"/>
    <m/>
    <n v="1"/>
    <n v="3"/>
    <m/>
    <d v="2026-09-30T00:00:00"/>
    <m/>
    <m/>
    <m/>
    <m/>
    <m/>
    <m/>
    <m/>
    <m/>
    <n v="121"/>
    <m/>
    <m/>
    <m/>
    <m/>
    <m/>
    <m/>
    <m/>
    <m/>
    <m/>
    <m/>
    <e v="#N/A"/>
    <m/>
    <n v="90000"/>
    <m/>
    <m/>
    <s v="Euro"/>
    <n v="37.9"/>
    <m/>
    <m/>
    <m/>
    <m/>
    <e v="#N/A"/>
    <m/>
    <m/>
    <m/>
    <m/>
    <m/>
    <m/>
    <m/>
    <m/>
    <m/>
    <m/>
    <m/>
    <m/>
    <m/>
    <m/>
    <m/>
    <m/>
    <m/>
    <m/>
    <m/>
    <m/>
    <m/>
    <m/>
  </r>
  <r>
    <m/>
    <s v="V200053"/>
    <s v="2025-0011"/>
    <x v="124"/>
    <n v="1"/>
    <s v="Wagon"/>
    <n v="18"/>
    <e v="#N/A"/>
    <x v="46"/>
    <m/>
    <m/>
    <x v="3"/>
    <x v="3"/>
    <n v="1"/>
    <m/>
    <m/>
    <m/>
    <n v="1"/>
    <m/>
    <n v="1"/>
    <x v="1"/>
    <n v="0"/>
    <d v="1899-12-30T00:00:00"/>
    <d v="1899-12-30T00:00:00"/>
    <x v="3"/>
    <m/>
    <m/>
    <m/>
    <e v="#N/A"/>
    <e v="#N/A"/>
    <n v="486"/>
    <x v="1"/>
    <m/>
    <m/>
    <m/>
    <m/>
    <s v="with cut-off date"/>
    <d v="2025-12-31T00:00:00"/>
    <m/>
    <n v="1"/>
    <n v="3"/>
    <m/>
    <d v="2026-09-30T00:00:00"/>
    <m/>
    <m/>
    <m/>
    <m/>
    <m/>
    <m/>
    <m/>
    <m/>
    <n v="121"/>
    <m/>
    <m/>
    <m/>
    <m/>
    <m/>
    <m/>
    <m/>
    <m/>
    <m/>
    <m/>
    <e v="#N/A"/>
    <m/>
    <n v="90000"/>
    <m/>
    <m/>
    <s v="Euro"/>
    <n v="37.9"/>
    <m/>
    <m/>
    <m/>
    <m/>
    <e v="#N/A"/>
    <m/>
    <m/>
    <m/>
    <m/>
    <m/>
    <m/>
    <m/>
    <m/>
    <m/>
    <m/>
    <m/>
    <m/>
    <m/>
    <m/>
    <m/>
    <m/>
    <m/>
    <m/>
    <m/>
    <m/>
    <m/>
    <m/>
  </r>
  <r>
    <m/>
    <s v="V200053"/>
    <s v="2025-0011"/>
    <x v="124"/>
    <n v="1"/>
    <s v="Wagon"/>
    <n v="19"/>
    <e v="#N/A"/>
    <x v="46"/>
    <m/>
    <m/>
    <x v="3"/>
    <x v="3"/>
    <n v="1"/>
    <m/>
    <m/>
    <m/>
    <n v="1"/>
    <m/>
    <n v="1"/>
    <x v="1"/>
    <n v="0"/>
    <d v="1899-12-30T00:00:00"/>
    <d v="1899-12-30T00:00:00"/>
    <x v="3"/>
    <m/>
    <m/>
    <m/>
    <e v="#N/A"/>
    <e v="#N/A"/>
    <n v="486"/>
    <x v="1"/>
    <m/>
    <m/>
    <m/>
    <m/>
    <s v="with cut-off date"/>
    <d v="2025-12-31T00:00:00"/>
    <m/>
    <n v="1"/>
    <n v="3"/>
    <m/>
    <d v="2026-09-30T00:00:00"/>
    <m/>
    <m/>
    <m/>
    <m/>
    <m/>
    <m/>
    <m/>
    <m/>
    <n v="121"/>
    <m/>
    <m/>
    <m/>
    <m/>
    <m/>
    <m/>
    <m/>
    <m/>
    <m/>
    <m/>
    <e v="#N/A"/>
    <m/>
    <n v="90000"/>
    <m/>
    <m/>
    <s v="Euro"/>
    <n v="37.9"/>
    <m/>
    <m/>
    <m/>
    <m/>
    <e v="#N/A"/>
    <m/>
    <m/>
    <m/>
    <m/>
    <m/>
    <m/>
    <m/>
    <m/>
    <m/>
    <m/>
    <m/>
    <m/>
    <m/>
    <m/>
    <m/>
    <m/>
    <m/>
    <m/>
    <m/>
    <m/>
    <m/>
    <m/>
  </r>
  <r>
    <m/>
    <s v="V200053"/>
    <s v="2025-0011"/>
    <x v="124"/>
    <n v="1"/>
    <s v="Wagon"/>
    <n v="20"/>
    <e v="#N/A"/>
    <x v="46"/>
    <m/>
    <m/>
    <x v="3"/>
    <x v="3"/>
    <n v="1"/>
    <m/>
    <m/>
    <m/>
    <n v="1"/>
    <m/>
    <n v="1"/>
    <x v="1"/>
    <n v="0"/>
    <d v="1899-12-30T00:00:00"/>
    <d v="1899-12-30T00:00:00"/>
    <x v="3"/>
    <m/>
    <m/>
    <m/>
    <e v="#N/A"/>
    <e v="#N/A"/>
    <n v="486"/>
    <x v="1"/>
    <m/>
    <m/>
    <m/>
    <m/>
    <s v="with cut-off date"/>
    <d v="2025-12-31T00:00:00"/>
    <m/>
    <n v="1"/>
    <n v="3"/>
    <m/>
    <d v="2026-09-30T00:00:00"/>
    <m/>
    <m/>
    <m/>
    <m/>
    <m/>
    <m/>
    <m/>
    <m/>
    <n v="121"/>
    <m/>
    <m/>
    <m/>
    <m/>
    <m/>
    <m/>
    <m/>
    <m/>
    <m/>
    <m/>
    <e v="#N/A"/>
    <m/>
    <n v="90000"/>
    <m/>
    <m/>
    <s v="Euro"/>
    <n v="37.9"/>
    <m/>
    <m/>
    <m/>
    <m/>
    <e v="#N/A"/>
    <m/>
    <m/>
    <m/>
    <m/>
    <m/>
    <m/>
    <m/>
    <m/>
    <m/>
    <m/>
    <m/>
    <m/>
    <m/>
    <m/>
    <m/>
    <m/>
    <m/>
    <m/>
    <m/>
    <m/>
    <m/>
    <m/>
  </r>
  <r>
    <m/>
    <s v="V200053"/>
    <s v="2025-0011"/>
    <x v="124"/>
    <n v="1"/>
    <s v="Wagon"/>
    <n v="21"/>
    <e v="#N/A"/>
    <x v="46"/>
    <m/>
    <m/>
    <x v="3"/>
    <x v="3"/>
    <n v="1"/>
    <m/>
    <m/>
    <m/>
    <n v="1"/>
    <m/>
    <n v="1"/>
    <x v="1"/>
    <n v="0"/>
    <d v="1899-12-30T00:00:00"/>
    <d v="1899-12-30T00:00:00"/>
    <x v="3"/>
    <m/>
    <m/>
    <m/>
    <e v="#N/A"/>
    <e v="#N/A"/>
    <n v="486"/>
    <x v="1"/>
    <m/>
    <m/>
    <m/>
    <m/>
    <s v="with cut-off date"/>
    <d v="2025-12-31T00:00:00"/>
    <m/>
    <n v="1"/>
    <n v="3"/>
    <m/>
    <d v="2026-09-30T00:00:00"/>
    <m/>
    <m/>
    <m/>
    <m/>
    <m/>
    <m/>
    <m/>
    <m/>
    <n v="121"/>
    <m/>
    <m/>
    <m/>
    <m/>
    <m/>
    <m/>
    <m/>
    <m/>
    <m/>
    <m/>
    <e v="#N/A"/>
    <m/>
    <n v="90000"/>
    <m/>
    <m/>
    <s v="Euro"/>
    <n v="37.9"/>
    <m/>
    <m/>
    <m/>
    <m/>
    <e v="#N/A"/>
    <m/>
    <m/>
    <m/>
    <m/>
    <m/>
    <m/>
    <m/>
    <m/>
    <m/>
    <m/>
    <m/>
    <m/>
    <m/>
    <m/>
    <m/>
    <m/>
    <m/>
    <m/>
    <m/>
    <m/>
    <m/>
    <m/>
  </r>
  <r>
    <m/>
    <s v="V200053"/>
    <s v="2025-0011"/>
    <x v="124"/>
    <n v="1"/>
    <s v="Wagon"/>
    <n v="22"/>
    <e v="#N/A"/>
    <x v="46"/>
    <m/>
    <m/>
    <x v="3"/>
    <x v="3"/>
    <n v="1"/>
    <m/>
    <m/>
    <m/>
    <n v="1"/>
    <m/>
    <n v="1"/>
    <x v="1"/>
    <n v="0"/>
    <d v="1899-12-30T00:00:00"/>
    <d v="1899-12-30T00:00:00"/>
    <x v="3"/>
    <m/>
    <m/>
    <m/>
    <e v="#N/A"/>
    <e v="#N/A"/>
    <n v="486"/>
    <x v="1"/>
    <m/>
    <m/>
    <m/>
    <m/>
    <s v="with cut-off date"/>
    <d v="2025-12-31T00:00:00"/>
    <m/>
    <n v="1"/>
    <n v="3"/>
    <m/>
    <d v="2026-09-30T00:00:00"/>
    <m/>
    <m/>
    <m/>
    <m/>
    <m/>
    <m/>
    <m/>
    <m/>
    <n v="121"/>
    <m/>
    <m/>
    <m/>
    <m/>
    <m/>
    <m/>
    <m/>
    <m/>
    <m/>
    <m/>
    <e v="#N/A"/>
    <m/>
    <n v="90000"/>
    <m/>
    <m/>
    <s v="Euro"/>
    <n v="37.9"/>
    <m/>
    <m/>
    <m/>
    <m/>
    <e v="#N/A"/>
    <m/>
    <m/>
    <m/>
    <m/>
    <m/>
    <m/>
    <m/>
    <m/>
    <m/>
    <m/>
    <m/>
    <m/>
    <m/>
    <m/>
    <m/>
    <m/>
    <m/>
    <m/>
    <m/>
    <m/>
    <m/>
    <m/>
  </r>
  <r>
    <m/>
    <s v="V200053"/>
    <s v="2025-0011"/>
    <x v="124"/>
    <n v="1"/>
    <s v="Wagon"/>
    <n v="23"/>
    <e v="#N/A"/>
    <x v="46"/>
    <m/>
    <m/>
    <x v="3"/>
    <x v="3"/>
    <n v="1"/>
    <m/>
    <m/>
    <m/>
    <n v="1"/>
    <m/>
    <n v="1"/>
    <x v="1"/>
    <n v="0"/>
    <d v="1899-12-30T00:00:00"/>
    <d v="1899-12-30T00:00:00"/>
    <x v="3"/>
    <m/>
    <m/>
    <m/>
    <e v="#N/A"/>
    <e v="#N/A"/>
    <n v="486"/>
    <x v="1"/>
    <m/>
    <m/>
    <m/>
    <m/>
    <s v="with cut-off date"/>
    <d v="2025-12-31T00:00:00"/>
    <m/>
    <n v="1"/>
    <n v="3"/>
    <m/>
    <d v="2026-09-30T00:00:00"/>
    <m/>
    <m/>
    <m/>
    <m/>
    <m/>
    <m/>
    <m/>
    <m/>
    <n v="121"/>
    <m/>
    <m/>
    <m/>
    <m/>
    <m/>
    <m/>
    <m/>
    <m/>
    <m/>
    <m/>
    <e v="#N/A"/>
    <m/>
    <n v="90000"/>
    <m/>
    <m/>
    <s v="Euro"/>
    <n v="37.9"/>
    <m/>
    <m/>
    <m/>
    <m/>
    <e v="#N/A"/>
    <m/>
    <m/>
    <m/>
    <m/>
    <m/>
    <m/>
    <m/>
    <m/>
    <m/>
    <m/>
    <m/>
    <m/>
    <m/>
    <m/>
    <m/>
    <m/>
    <m/>
    <m/>
    <m/>
    <m/>
    <m/>
    <m/>
  </r>
  <r>
    <m/>
    <s v="V200053"/>
    <s v="2025-0011"/>
    <x v="124"/>
    <n v="1"/>
    <s v="Wagon"/>
    <n v="24"/>
    <e v="#N/A"/>
    <x v="46"/>
    <m/>
    <m/>
    <x v="3"/>
    <x v="3"/>
    <n v="1"/>
    <m/>
    <m/>
    <m/>
    <n v="1"/>
    <m/>
    <n v="1"/>
    <x v="1"/>
    <n v="0"/>
    <d v="1899-12-30T00:00:00"/>
    <d v="1899-12-30T00:00:00"/>
    <x v="3"/>
    <m/>
    <m/>
    <m/>
    <e v="#N/A"/>
    <e v="#N/A"/>
    <n v="486"/>
    <x v="1"/>
    <m/>
    <m/>
    <m/>
    <m/>
    <s v="with cut-off date"/>
    <d v="2025-12-31T00:00:00"/>
    <m/>
    <n v="1"/>
    <n v="3"/>
    <m/>
    <d v="2026-09-30T00:00:00"/>
    <m/>
    <m/>
    <m/>
    <m/>
    <m/>
    <m/>
    <m/>
    <m/>
    <n v="121"/>
    <m/>
    <m/>
    <m/>
    <m/>
    <m/>
    <m/>
    <m/>
    <m/>
    <m/>
    <m/>
    <e v="#N/A"/>
    <m/>
    <n v="90000"/>
    <m/>
    <m/>
    <s v="Euro"/>
    <n v="37.9"/>
    <m/>
    <m/>
    <m/>
    <m/>
    <e v="#N/A"/>
    <m/>
    <m/>
    <m/>
    <m/>
    <m/>
    <m/>
    <m/>
    <m/>
    <m/>
    <m/>
    <m/>
    <m/>
    <m/>
    <m/>
    <m/>
    <m/>
    <m/>
    <m/>
    <m/>
    <m/>
    <m/>
    <m/>
  </r>
  <r>
    <m/>
    <s v="V200053"/>
    <s v="2025-0011"/>
    <x v="124"/>
    <n v="1"/>
    <s v="Wagon"/>
    <n v="25"/>
    <e v="#N/A"/>
    <x v="46"/>
    <m/>
    <m/>
    <x v="3"/>
    <x v="3"/>
    <n v="1"/>
    <m/>
    <m/>
    <m/>
    <n v="1"/>
    <m/>
    <n v="1"/>
    <x v="1"/>
    <n v="0"/>
    <d v="1899-12-30T00:00:00"/>
    <d v="1899-12-30T00:00:00"/>
    <x v="3"/>
    <m/>
    <m/>
    <m/>
    <e v="#N/A"/>
    <e v="#N/A"/>
    <n v="486"/>
    <x v="1"/>
    <m/>
    <m/>
    <m/>
    <m/>
    <s v="with cut-off date"/>
    <d v="2025-12-31T00:00:00"/>
    <m/>
    <n v="1"/>
    <n v="3"/>
    <m/>
    <d v="2026-09-30T00:00:00"/>
    <m/>
    <m/>
    <m/>
    <m/>
    <m/>
    <m/>
    <m/>
    <m/>
    <n v="121"/>
    <m/>
    <m/>
    <m/>
    <m/>
    <m/>
    <m/>
    <m/>
    <m/>
    <m/>
    <m/>
    <e v="#N/A"/>
    <m/>
    <n v="90000"/>
    <m/>
    <m/>
    <s v="Euro"/>
    <n v="37.9"/>
    <m/>
    <m/>
    <m/>
    <m/>
    <e v="#N/A"/>
    <m/>
    <m/>
    <m/>
    <m/>
    <m/>
    <m/>
    <m/>
    <m/>
    <m/>
    <m/>
    <m/>
    <m/>
    <m/>
    <m/>
    <m/>
    <m/>
    <m/>
    <m/>
    <m/>
    <m/>
    <m/>
    <m/>
  </r>
  <r>
    <s v="dmo 07.01.25/ emo 07.01.25/ LOA ok CMI 20.06.25"/>
    <s v="V300061"/>
    <s v="2024-0043"/>
    <x v="125"/>
    <m/>
    <s v="Header"/>
    <m/>
    <m/>
    <x v="47"/>
    <s v="DEU"/>
    <s v="Middle EU - DEU"/>
    <x v="3"/>
    <x v="2"/>
    <n v="17"/>
    <m/>
    <m/>
    <n v="0"/>
    <n v="17"/>
    <n v="0"/>
    <n v="17"/>
    <x v="3"/>
    <s v="PAYG-Abrg"/>
    <d v="2025-09-01T00:00:00"/>
    <d v="2025-12-31T00:00:00"/>
    <x v="6"/>
    <m/>
    <d v="2025-09-01T00:00:00"/>
    <d v="2026-08-30T00:00:00"/>
    <m/>
    <m/>
    <n v="363"/>
    <x v="120"/>
    <m/>
    <m/>
    <m/>
    <m/>
    <s v="n.a."/>
    <m/>
    <m/>
    <n v="0"/>
    <n v="3"/>
    <m/>
    <m/>
    <m/>
    <m/>
    <m/>
    <m/>
    <m/>
    <m/>
    <m/>
    <m/>
    <n v="363"/>
    <s v="C"/>
    <n v="5"/>
    <n v="2"/>
    <s v="CHE"/>
    <s v="3 Mths Cash Deposit"/>
    <s v="Y"/>
    <s v="N"/>
    <n v="0"/>
    <m/>
    <m/>
    <m/>
    <m/>
    <n v="90000"/>
    <s v="N"/>
    <m/>
    <s v="Euro"/>
    <n v="63.45"/>
    <n v="-8.449999999999999"/>
    <n v="0"/>
    <n v="0"/>
    <n v="0"/>
    <n v="55"/>
    <n v="0"/>
    <n v="0"/>
    <m/>
    <n v="0.06"/>
    <n v="7.01"/>
    <n v="-3.709999999999999"/>
    <n v="3.300000000000001"/>
    <n v="4.74"/>
    <n v="-4.74"/>
    <n v="0"/>
    <n v="51.7"/>
    <s v="0.00"/>
    <n v="51.7"/>
    <n v="1"/>
    <n v="0"/>
    <n v="51.7"/>
    <n v="51.7"/>
    <n v="1530000"/>
    <n v="0"/>
    <s v="N"/>
    <n v="0"/>
    <n v="340340"/>
  </r>
  <r>
    <m/>
    <s v="V300061"/>
    <s v="2024-0043"/>
    <x v="125"/>
    <n v="1"/>
    <s v="Batch"/>
    <m/>
    <m/>
    <x v="47"/>
    <s v="DEU"/>
    <s v="Middle EU - DEU"/>
    <x v="3"/>
    <x v="2"/>
    <n v="17"/>
    <m/>
    <m/>
    <n v="0"/>
    <n v="17"/>
    <n v="0"/>
    <n v="17"/>
    <x v="3"/>
    <s v="PAYG-Abrg"/>
    <d v="2025-09-01T00:00:00"/>
    <d v="2025-12-31T00:00:00"/>
    <x v="6"/>
    <m/>
    <m/>
    <m/>
    <d v="2025-09-01T00:00:00"/>
    <d v="2026-08-30T00:00:00"/>
    <m/>
    <x v="121"/>
    <m/>
    <m/>
    <m/>
    <m/>
    <s v="n.a."/>
    <m/>
    <m/>
    <n v="0"/>
    <n v="3"/>
    <m/>
    <m/>
    <n v="0"/>
    <m/>
    <m/>
    <m/>
    <m/>
    <m/>
    <m/>
    <m/>
    <m/>
    <s v="C"/>
    <n v="5"/>
    <n v="2"/>
    <s v="CHE"/>
    <s v="3 Mths Cash Deposit"/>
    <s v="Y"/>
    <s v="N"/>
    <n v="0"/>
    <n v="0"/>
    <m/>
    <m/>
    <m/>
    <n v="90000"/>
    <s v="N"/>
    <d v="1899-12-30T00:00:00"/>
    <s v="Euro"/>
    <n v="63.45"/>
    <n v="-8.449999999999999"/>
    <n v="0"/>
    <n v="0"/>
    <n v="0"/>
    <n v="55"/>
    <n v="0"/>
    <n v="0"/>
    <n v="0"/>
    <n v="0.06"/>
    <n v="7.01"/>
    <n v="-3.709999999999999"/>
    <n v="3.300000000000001"/>
    <n v="4.74"/>
    <n v="-4.74"/>
    <n v="0"/>
    <n v="51.7"/>
    <s v="0.00"/>
    <n v="51.7"/>
    <n v="1"/>
    <n v="0"/>
    <n v="51.7"/>
    <n v="51.7"/>
    <n v="1530000"/>
    <n v="0"/>
    <s v="N"/>
    <n v="0"/>
    <n v="340340"/>
  </r>
  <r>
    <m/>
    <s v="V300061"/>
    <s v="2024-0043"/>
    <x v="125"/>
    <n v="1"/>
    <s v="Wagon"/>
    <n v="1"/>
    <s v=""/>
    <x v="47"/>
    <m/>
    <m/>
    <x v="3"/>
    <x v="2"/>
    <n v="1"/>
    <m/>
    <m/>
    <m/>
    <n v="1"/>
    <n v="0"/>
    <n v="1"/>
    <x v="1"/>
    <s v="PAYG-Abrg"/>
    <d v="2025-09-01T00:00:00"/>
    <d v="2025-12-31T00:00:00"/>
    <x v="6"/>
    <m/>
    <m/>
    <m/>
    <d v="2026-09-01T00:00:00"/>
    <d v="2027-08-31T00:00:00"/>
    <n v="363"/>
    <x v="120"/>
    <m/>
    <m/>
    <m/>
    <m/>
    <s v="n.a."/>
    <m/>
    <m/>
    <n v="0"/>
    <n v="3"/>
    <m/>
    <d v="2027-05-31T00:00:00"/>
    <m/>
    <m/>
    <m/>
    <m/>
    <m/>
    <m/>
    <m/>
    <m/>
    <m/>
    <m/>
    <m/>
    <m/>
    <m/>
    <m/>
    <m/>
    <m/>
    <m/>
    <m/>
    <m/>
    <d v="2025-11-01T00:00:00"/>
    <m/>
    <n v="90000"/>
    <m/>
    <m/>
    <s v="Euro"/>
    <n v="63.45"/>
    <m/>
    <m/>
    <m/>
    <m/>
    <n v="55"/>
    <m/>
    <m/>
    <m/>
    <m/>
    <m/>
    <m/>
    <m/>
    <m/>
    <m/>
    <m/>
    <m/>
    <m/>
    <m/>
    <m/>
    <m/>
    <m/>
    <m/>
    <m/>
    <m/>
    <m/>
    <m/>
    <m/>
  </r>
  <r>
    <m/>
    <s v="V300061"/>
    <s v="2024-0043"/>
    <x v="125"/>
    <n v="1"/>
    <s v="Wagon"/>
    <n v="2"/>
    <s v=""/>
    <x v="47"/>
    <m/>
    <m/>
    <x v="3"/>
    <x v="2"/>
    <n v="1"/>
    <m/>
    <m/>
    <m/>
    <n v="1"/>
    <n v="0"/>
    <n v="1"/>
    <x v="1"/>
    <s v="PAYG-Abrg"/>
    <d v="2025-09-01T00:00:00"/>
    <d v="2025-12-31T00:00:00"/>
    <x v="6"/>
    <m/>
    <m/>
    <m/>
    <d v="2026-09-01T00:00:00"/>
    <d v="2027-08-31T00:00:00"/>
    <n v="363"/>
    <x v="120"/>
    <m/>
    <m/>
    <m/>
    <m/>
    <s v="n.a."/>
    <m/>
    <m/>
    <n v="0"/>
    <n v="3"/>
    <m/>
    <d v="2027-05-31T00:00:00"/>
    <m/>
    <m/>
    <m/>
    <m/>
    <m/>
    <m/>
    <m/>
    <m/>
    <m/>
    <m/>
    <m/>
    <m/>
    <m/>
    <m/>
    <m/>
    <m/>
    <m/>
    <m/>
    <m/>
    <d v="2025-11-01T00:00:00"/>
    <m/>
    <n v="90000"/>
    <m/>
    <m/>
    <s v="Euro"/>
    <n v="63.45"/>
    <m/>
    <m/>
    <m/>
    <m/>
    <n v="55"/>
    <m/>
    <m/>
    <m/>
    <m/>
    <m/>
    <m/>
    <m/>
    <m/>
    <m/>
    <m/>
    <m/>
    <m/>
    <m/>
    <m/>
    <m/>
    <m/>
    <m/>
    <m/>
    <m/>
    <m/>
    <m/>
    <m/>
  </r>
  <r>
    <m/>
    <s v="V300061"/>
    <s v="2024-0043"/>
    <x v="125"/>
    <n v="1"/>
    <s v="Wagon"/>
    <n v="3"/>
    <s v=""/>
    <x v="47"/>
    <m/>
    <m/>
    <x v="3"/>
    <x v="2"/>
    <n v="1"/>
    <m/>
    <m/>
    <m/>
    <n v="1"/>
    <n v="0"/>
    <n v="1"/>
    <x v="1"/>
    <s v="PAYG-Abrg"/>
    <d v="2025-09-01T00:00:00"/>
    <d v="2025-12-31T00:00:00"/>
    <x v="6"/>
    <m/>
    <m/>
    <m/>
    <d v="2026-09-01T00:00:00"/>
    <d v="2027-08-31T00:00:00"/>
    <n v="363"/>
    <x v="120"/>
    <m/>
    <m/>
    <m/>
    <m/>
    <s v="n.a."/>
    <m/>
    <m/>
    <n v="0"/>
    <n v="3"/>
    <m/>
    <d v="2027-05-31T00:00:00"/>
    <m/>
    <m/>
    <m/>
    <m/>
    <m/>
    <m/>
    <m/>
    <m/>
    <m/>
    <m/>
    <m/>
    <m/>
    <m/>
    <m/>
    <m/>
    <m/>
    <m/>
    <m/>
    <m/>
    <d v="2025-11-01T00:00:00"/>
    <m/>
    <n v="90000"/>
    <m/>
    <m/>
    <s v="Euro"/>
    <n v="63.45"/>
    <m/>
    <m/>
    <m/>
    <m/>
    <n v="55"/>
    <m/>
    <m/>
    <m/>
    <m/>
    <m/>
    <m/>
    <m/>
    <m/>
    <m/>
    <m/>
    <m/>
    <m/>
    <m/>
    <m/>
    <m/>
    <m/>
    <m/>
    <m/>
    <m/>
    <m/>
    <m/>
    <m/>
  </r>
  <r>
    <m/>
    <s v="V300061"/>
    <s v="2024-0043"/>
    <x v="125"/>
    <n v="1"/>
    <s v="Wagon"/>
    <n v="4"/>
    <s v=""/>
    <x v="47"/>
    <m/>
    <m/>
    <x v="3"/>
    <x v="2"/>
    <n v="1"/>
    <m/>
    <m/>
    <m/>
    <n v="1"/>
    <n v="0"/>
    <n v="1"/>
    <x v="1"/>
    <s v="PAYG-Abrg"/>
    <d v="2025-09-01T00:00:00"/>
    <d v="2025-12-31T00:00:00"/>
    <x v="6"/>
    <m/>
    <m/>
    <m/>
    <d v="2026-09-01T00:00:00"/>
    <d v="2027-08-31T00:00:00"/>
    <n v="363"/>
    <x v="120"/>
    <m/>
    <m/>
    <m/>
    <m/>
    <s v="n.a."/>
    <m/>
    <m/>
    <n v="0"/>
    <n v="3"/>
    <m/>
    <d v="2027-05-31T00:00:00"/>
    <m/>
    <m/>
    <m/>
    <m/>
    <m/>
    <m/>
    <m/>
    <m/>
    <m/>
    <m/>
    <m/>
    <m/>
    <m/>
    <m/>
    <m/>
    <m/>
    <m/>
    <m/>
    <m/>
    <d v="2025-11-01T00:00:00"/>
    <m/>
    <n v="90000"/>
    <m/>
    <m/>
    <s v="Euro"/>
    <n v="63.45"/>
    <m/>
    <m/>
    <m/>
    <m/>
    <n v="55"/>
    <m/>
    <m/>
    <m/>
    <m/>
    <m/>
    <m/>
    <m/>
    <m/>
    <m/>
    <m/>
    <m/>
    <m/>
    <m/>
    <m/>
    <m/>
    <m/>
    <m/>
    <m/>
    <m/>
    <m/>
    <m/>
    <m/>
  </r>
  <r>
    <m/>
    <s v="V300061"/>
    <s v="2024-0043"/>
    <x v="125"/>
    <n v="1"/>
    <s v="Wagon"/>
    <n v="5"/>
    <s v=""/>
    <x v="47"/>
    <m/>
    <m/>
    <x v="3"/>
    <x v="2"/>
    <n v="1"/>
    <m/>
    <m/>
    <m/>
    <n v="1"/>
    <n v="0"/>
    <n v="1"/>
    <x v="1"/>
    <s v="PAYG-Abrg"/>
    <d v="2025-09-01T00:00:00"/>
    <d v="2025-12-31T00:00:00"/>
    <x v="6"/>
    <m/>
    <m/>
    <m/>
    <d v="2026-09-01T00:00:00"/>
    <d v="2027-08-31T00:00:00"/>
    <n v="363"/>
    <x v="120"/>
    <m/>
    <m/>
    <m/>
    <m/>
    <s v="n.a."/>
    <m/>
    <m/>
    <n v="0"/>
    <n v="3"/>
    <m/>
    <d v="2027-05-31T00:00:00"/>
    <m/>
    <m/>
    <m/>
    <m/>
    <m/>
    <m/>
    <m/>
    <m/>
    <m/>
    <m/>
    <m/>
    <m/>
    <m/>
    <m/>
    <m/>
    <m/>
    <m/>
    <m/>
    <m/>
    <d v="2025-11-01T00:00:00"/>
    <m/>
    <n v="90000"/>
    <m/>
    <m/>
    <s v="Euro"/>
    <n v="63.45"/>
    <m/>
    <m/>
    <m/>
    <m/>
    <n v="55"/>
    <m/>
    <m/>
    <m/>
    <m/>
    <m/>
    <m/>
    <m/>
    <m/>
    <m/>
    <m/>
    <m/>
    <m/>
    <m/>
    <m/>
    <m/>
    <m/>
    <m/>
    <m/>
    <m/>
    <m/>
    <m/>
    <m/>
  </r>
  <r>
    <m/>
    <s v="V300061"/>
    <s v="2024-0043"/>
    <x v="125"/>
    <n v="1"/>
    <s v="Wagon"/>
    <n v="6"/>
    <s v=""/>
    <x v="47"/>
    <m/>
    <m/>
    <x v="3"/>
    <x v="2"/>
    <n v="1"/>
    <m/>
    <m/>
    <m/>
    <n v="1"/>
    <n v="0"/>
    <n v="1"/>
    <x v="1"/>
    <s v="PAYG-Abrg"/>
    <d v="2025-09-01T00:00:00"/>
    <d v="2025-12-31T00:00:00"/>
    <x v="6"/>
    <m/>
    <m/>
    <m/>
    <d v="2026-09-01T00:00:00"/>
    <d v="2027-08-31T00:00:00"/>
    <n v="363"/>
    <x v="120"/>
    <m/>
    <m/>
    <m/>
    <m/>
    <s v="n.a."/>
    <m/>
    <m/>
    <n v="0"/>
    <n v="3"/>
    <m/>
    <d v="2027-05-31T00:00:00"/>
    <m/>
    <m/>
    <m/>
    <m/>
    <m/>
    <m/>
    <m/>
    <m/>
    <m/>
    <m/>
    <m/>
    <m/>
    <m/>
    <m/>
    <m/>
    <m/>
    <m/>
    <m/>
    <m/>
    <d v="2025-11-01T00:00:00"/>
    <m/>
    <n v="90000"/>
    <m/>
    <m/>
    <s v="Euro"/>
    <n v="63.45"/>
    <m/>
    <m/>
    <m/>
    <m/>
    <n v="55"/>
    <m/>
    <m/>
    <m/>
    <m/>
    <m/>
    <m/>
    <m/>
    <m/>
    <m/>
    <m/>
    <m/>
    <m/>
    <m/>
    <m/>
    <m/>
    <m/>
    <m/>
    <m/>
    <m/>
    <m/>
    <m/>
    <m/>
  </r>
  <r>
    <m/>
    <s v="V300061"/>
    <s v="2024-0043"/>
    <x v="125"/>
    <n v="1"/>
    <s v="Wagon"/>
    <n v="7"/>
    <s v=""/>
    <x v="47"/>
    <m/>
    <m/>
    <x v="3"/>
    <x v="2"/>
    <n v="1"/>
    <m/>
    <m/>
    <m/>
    <n v="1"/>
    <n v="0"/>
    <n v="1"/>
    <x v="1"/>
    <s v="PAYG-Abrg"/>
    <d v="2025-09-01T00:00:00"/>
    <d v="2025-12-31T00:00:00"/>
    <x v="6"/>
    <m/>
    <m/>
    <m/>
    <d v="2026-09-01T00:00:00"/>
    <d v="2027-08-31T00:00:00"/>
    <n v="363"/>
    <x v="120"/>
    <m/>
    <m/>
    <m/>
    <m/>
    <s v="n.a."/>
    <m/>
    <m/>
    <n v="0"/>
    <n v="3"/>
    <m/>
    <d v="2027-05-31T00:00:00"/>
    <m/>
    <m/>
    <m/>
    <m/>
    <m/>
    <m/>
    <m/>
    <m/>
    <m/>
    <m/>
    <m/>
    <m/>
    <m/>
    <m/>
    <m/>
    <m/>
    <m/>
    <m/>
    <m/>
    <d v="2025-11-01T00:00:00"/>
    <m/>
    <n v="90000"/>
    <m/>
    <m/>
    <s v="Euro"/>
    <n v="63.45"/>
    <m/>
    <m/>
    <m/>
    <m/>
    <n v="55"/>
    <m/>
    <m/>
    <m/>
    <m/>
    <m/>
    <m/>
    <m/>
    <m/>
    <m/>
    <m/>
    <m/>
    <m/>
    <m/>
    <m/>
    <m/>
    <m/>
    <m/>
    <m/>
    <m/>
    <m/>
    <m/>
    <m/>
  </r>
  <r>
    <m/>
    <s v="V300061"/>
    <s v="2024-0043"/>
    <x v="125"/>
    <n v="1"/>
    <s v="Wagon"/>
    <n v="8"/>
    <s v=""/>
    <x v="47"/>
    <m/>
    <m/>
    <x v="3"/>
    <x v="2"/>
    <n v="1"/>
    <m/>
    <m/>
    <m/>
    <n v="1"/>
    <n v="0"/>
    <n v="1"/>
    <x v="1"/>
    <s v="PAYG-Abrg"/>
    <d v="2025-09-01T00:00:00"/>
    <d v="2025-12-31T00:00:00"/>
    <x v="6"/>
    <m/>
    <m/>
    <m/>
    <d v="2026-09-01T00:00:00"/>
    <d v="2027-08-31T00:00:00"/>
    <n v="363"/>
    <x v="120"/>
    <m/>
    <m/>
    <m/>
    <m/>
    <s v="n.a."/>
    <m/>
    <m/>
    <n v="0"/>
    <n v="3"/>
    <m/>
    <d v="2027-05-31T00:00:00"/>
    <m/>
    <m/>
    <m/>
    <m/>
    <m/>
    <m/>
    <m/>
    <m/>
    <m/>
    <m/>
    <m/>
    <m/>
    <m/>
    <m/>
    <m/>
    <m/>
    <m/>
    <m/>
    <m/>
    <d v="2025-11-01T00:00:00"/>
    <m/>
    <n v="90000"/>
    <m/>
    <m/>
    <s v="Euro"/>
    <n v="63.45"/>
    <m/>
    <m/>
    <m/>
    <m/>
    <n v="55"/>
    <m/>
    <m/>
    <m/>
    <m/>
    <m/>
    <m/>
    <m/>
    <m/>
    <m/>
    <m/>
    <m/>
    <m/>
    <m/>
    <m/>
    <m/>
    <m/>
    <m/>
    <m/>
    <m/>
    <m/>
    <m/>
    <m/>
  </r>
  <r>
    <m/>
    <s v="V300061"/>
    <s v="2024-0043"/>
    <x v="125"/>
    <n v="1"/>
    <s v="Wagon"/>
    <n v="9"/>
    <s v=""/>
    <x v="47"/>
    <m/>
    <m/>
    <x v="3"/>
    <x v="2"/>
    <n v="1"/>
    <m/>
    <m/>
    <m/>
    <n v="1"/>
    <n v="0"/>
    <n v="1"/>
    <x v="1"/>
    <s v="PAYG-Abrg"/>
    <d v="2025-09-01T00:00:00"/>
    <d v="2025-12-31T00:00:00"/>
    <x v="6"/>
    <m/>
    <m/>
    <m/>
    <d v="2026-09-01T00:00:00"/>
    <d v="2027-08-31T00:00:00"/>
    <n v="363"/>
    <x v="120"/>
    <m/>
    <m/>
    <m/>
    <m/>
    <s v="n.a."/>
    <m/>
    <m/>
    <n v="0"/>
    <n v="3"/>
    <m/>
    <d v="2027-05-31T00:00:00"/>
    <m/>
    <m/>
    <m/>
    <m/>
    <m/>
    <m/>
    <m/>
    <m/>
    <m/>
    <m/>
    <m/>
    <m/>
    <m/>
    <m/>
    <m/>
    <m/>
    <m/>
    <m/>
    <m/>
    <d v="2025-11-01T00:00:00"/>
    <m/>
    <n v="90000"/>
    <m/>
    <m/>
    <s v="Euro"/>
    <n v="63.45"/>
    <m/>
    <m/>
    <m/>
    <m/>
    <n v="55"/>
    <m/>
    <m/>
    <m/>
    <m/>
    <m/>
    <m/>
    <m/>
    <m/>
    <m/>
    <m/>
    <m/>
    <m/>
    <m/>
    <m/>
    <m/>
    <m/>
    <m/>
    <m/>
    <m/>
    <m/>
    <m/>
    <m/>
  </r>
  <r>
    <m/>
    <s v="V300061"/>
    <s v="2024-0043"/>
    <x v="125"/>
    <n v="1"/>
    <s v="Wagon"/>
    <n v="10"/>
    <s v=""/>
    <x v="47"/>
    <m/>
    <m/>
    <x v="3"/>
    <x v="2"/>
    <n v="1"/>
    <m/>
    <m/>
    <m/>
    <n v="1"/>
    <n v="0"/>
    <n v="1"/>
    <x v="1"/>
    <s v="PAYG-Abrg"/>
    <d v="2025-09-01T00:00:00"/>
    <d v="2025-12-31T00:00:00"/>
    <x v="6"/>
    <m/>
    <m/>
    <m/>
    <d v="2026-09-01T00:00:00"/>
    <d v="2027-08-31T00:00:00"/>
    <n v="363"/>
    <x v="120"/>
    <m/>
    <m/>
    <m/>
    <m/>
    <s v="n.a."/>
    <m/>
    <m/>
    <n v="0"/>
    <n v="3"/>
    <m/>
    <d v="2027-05-31T00:00:00"/>
    <m/>
    <m/>
    <m/>
    <m/>
    <m/>
    <m/>
    <m/>
    <m/>
    <m/>
    <m/>
    <m/>
    <m/>
    <m/>
    <m/>
    <m/>
    <m/>
    <m/>
    <m/>
    <m/>
    <d v="2025-11-01T00:00:00"/>
    <m/>
    <n v="90000"/>
    <m/>
    <m/>
    <s v="Euro"/>
    <n v="63.45"/>
    <m/>
    <m/>
    <m/>
    <m/>
    <n v="55"/>
    <m/>
    <m/>
    <m/>
    <m/>
    <m/>
    <m/>
    <m/>
    <m/>
    <m/>
    <m/>
    <m/>
    <m/>
    <m/>
    <m/>
    <m/>
    <m/>
    <m/>
    <m/>
    <m/>
    <m/>
    <m/>
    <m/>
  </r>
  <r>
    <m/>
    <s v="V300061"/>
    <s v="2024-0043"/>
    <x v="125"/>
    <n v="1"/>
    <s v="Wagon"/>
    <n v="11"/>
    <s v=""/>
    <x v="47"/>
    <m/>
    <m/>
    <x v="3"/>
    <x v="2"/>
    <n v="1"/>
    <m/>
    <m/>
    <m/>
    <n v="1"/>
    <n v="0"/>
    <n v="1"/>
    <x v="1"/>
    <s v="PAYG-Abrg"/>
    <d v="2025-09-01T00:00:00"/>
    <d v="2025-12-31T00:00:00"/>
    <x v="6"/>
    <m/>
    <m/>
    <m/>
    <d v="2026-09-01T00:00:00"/>
    <d v="2027-08-31T00:00:00"/>
    <n v="363"/>
    <x v="120"/>
    <m/>
    <m/>
    <m/>
    <m/>
    <s v="n.a."/>
    <m/>
    <m/>
    <n v="0"/>
    <n v="3"/>
    <m/>
    <d v="2027-05-31T00:00:00"/>
    <m/>
    <m/>
    <m/>
    <m/>
    <m/>
    <m/>
    <m/>
    <m/>
    <m/>
    <m/>
    <m/>
    <m/>
    <m/>
    <m/>
    <m/>
    <m/>
    <m/>
    <m/>
    <m/>
    <d v="2025-11-01T00:00:00"/>
    <m/>
    <n v="90000"/>
    <m/>
    <m/>
    <s v="Euro"/>
    <n v="63.45"/>
    <m/>
    <m/>
    <m/>
    <m/>
    <n v="55"/>
    <m/>
    <m/>
    <m/>
    <m/>
    <m/>
    <m/>
    <m/>
    <m/>
    <m/>
    <m/>
    <m/>
    <m/>
    <m/>
    <m/>
    <m/>
    <m/>
    <m/>
    <m/>
    <m/>
    <m/>
    <m/>
    <m/>
  </r>
  <r>
    <m/>
    <s v="V300061"/>
    <s v="2024-0043"/>
    <x v="125"/>
    <n v="1"/>
    <s v="Wagon"/>
    <n v="12"/>
    <s v=""/>
    <x v="47"/>
    <m/>
    <m/>
    <x v="3"/>
    <x v="2"/>
    <n v="1"/>
    <m/>
    <m/>
    <m/>
    <n v="1"/>
    <n v="0"/>
    <n v="1"/>
    <x v="1"/>
    <s v="PAYG-Abrg"/>
    <d v="2025-09-01T00:00:00"/>
    <d v="2025-12-31T00:00:00"/>
    <x v="6"/>
    <m/>
    <m/>
    <m/>
    <d v="2026-09-01T00:00:00"/>
    <d v="2027-08-31T00:00:00"/>
    <n v="363"/>
    <x v="120"/>
    <m/>
    <m/>
    <m/>
    <m/>
    <s v="n.a."/>
    <m/>
    <m/>
    <n v="0"/>
    <n v="3"/>
    <m/>
    <d v="2027-05-31T00:00:00"/>
    <m/>
    <m/>
    <m/>
    <m/>
    <m/>
    <m/>
    <m/>
    <m/>
    <m/>
    <m/>
    <m/>
    <m/>
    <m/>
    <m/>
    <m/>
    <m/>
    <m/>
    <m/>
    <m/>
    <d v="2025-11-01T00:00:00"/>
    <m/>
    <n v="90000"/>
    <m/>
    <m/>
    <s v="Euro"/>
    <n v="63.45"/>
    <m/>
    <m/>
    <m/>
    <m/>
    <n v="55"/>
    <m/>
    <m/>
    <m/>
    <m/>
    <m/>
    <m/>
    <m/>
    <m/>
    <m/>
    <m/>
    <m/>
    <m/>
    <m/>
    <m/>
    <m/>
    <m/>
    <m/>
    <m/>
    <m/>
    <m/>
    <m/>
    <m/>
  </r>
  <r>
    <m/>
    <s v="V300061"/>
    <s v="2024-0043"/>
    <x v="125"/>
    <n v="1"/>
    <s v="Wagon"/>
    <n v="13"/>
    <s v=""/>
    <x v="47"/>
    <m/>
    <m/>
    <x v="3"/>
    <x v="2"/>
    <n v="1"/>
    <m/>
    <m/>
    <m/>
    <n v="1"/>
    <n v="0"/>
    <n v="1"/>
    <x v="1"/>
    <s v="PAYG-Abrg"/>
    <d v="2025-09-01T00:00:00"/>
    <d v="2025-12-31T00:00:00"/>
    <x v="6"/>
    <m/>
    <m/>
    <m/>
    <d v="2026-09-01T00:00:00"/>
    <d v="2027-08-31T00:00:00"/>
    <n v="363"/>
    <x v="120"/>
    <m/>
    <m/>
    <m/>
    <m/>
    <s v="n.a."/>
    <m/>
    <m/>
    <n v="0"/>
    <n v="3"/>
    <m/>
    <d v="2027-05-31T00:00:00"/>
    <m/>
    <m/>
    <m/>
    <m/>
    <m/>
    <m/>
    <m/>
    <m/>
    <m/>
    <m/>
    <m/>
    <m/>
    <m/>
    <m/>
    <m/>
    <m/>
    <m/>
    <m/>
    <m/>
    <d v="2025-11-01T00:00:00"/>
    <m/>
    <n v="90000"/>
    <m/>
    <m/>
    <s v="Euro"/>
    <n v="63.45"/>
    <m/>
    <m/>
    <m/>
    <m/>
    <n v="55"/>
    <m/>
    <m/>
    <m/>
    <m/>
    <m/>
    <m/>
    <m/>
    <m/>
    <m/>
    <m/>
    <m/>
    <m/>
    <m/>
    <m/>
    <m/>
    <m/>
    <m/>
    <m/>
    <m/>
    <m/>
    <m/>
    <m/>
  </r>
  <r>
    <m/>
    <s v="V300061"/>
    <s v="2024-0043"/>
    <x v="125"/>
    <n v="1"/>
    <s v="Wagon"/>
    <n v="14"/>
    <s v=""/>
    <x v="47"/>
    <m/>
    <m/>
    <x v="3"/>
    <x v="2"/>
    <n v="1"/>
    <m/>
    <m/>
    <m/>
    <n v="1"/>
    <n v="0"/>
    <n v="1"/>
    <x v="1"/>
    <s v="PAYG-Abrg"/>
    <d v="2025-09-01T00:00:00"/>
    <d v="2025-12-31T00:00:00"/>
    <x v="6"/>
    <m/>
    <m/>
    <m/>
    <d v="2026-09-01T00:00:00"/>
    <d v="2027-08-31T00:00:00"/>
    <n v="363"/>
    <x v="120"/>
    <m/>
    <m/>
    <m/>
    <m/>
    <s v="n.a."/>
    <m/>
    <m/>
    <n v="0"/>
    <n v="3"/>
    <m/>
    <d v="2027-05-31T00:00:00"/>
    <m/>
    <m/>
    <m/>
    <m/>
    <m/>
    <m/>
    <m/>
    <m/>
    <m/>
    <m/>
    <m/>
    <m/>
    <m/>
    <m/>
    <m/>
    <m/>
    <m/>
    <m/>
    <m/>
    <d v="2025-11-01T00:00:00"/>
    <m/>
    <n v="90000"/>
    <m/>
    <m/>
    <s v="Euro"/>
    <n v="63.45"/>
    <m/>
    <m/>
    <m/>
    <m/>
    <n v="55"/>
    <m/>
    <m/>
    <m/>
    <m/>
    <m/>
    <m/>
    <m/>
    <m/>
    <m/>
    <m/>
    <m/>
    <m/>
    <m/>
    <m/>
    <m/>
    <m/>
    <m/>
    <m/>
    <m/>
    <m/>
    <m/>
    <m/>
  </r>
  <r>
    <m/>
    <s v="V300061"/>
    <s v="2024-0043"/>
    <x v="125"/>
    <n v="1"/>
    <s v="Wagon"/>
    <n v="15"/>
    <s v=""/>
    <x v="47"/>
    <m/>
    <m/>
    <x v="3"/>
    <x v="2"/>
    <n v="1"/>
    <m/>
    <m/>
    <m/>
    <n v="1"/>
    <n v="0"/>
    <n v="1"/>
    <x v="1"/>
    <s v="PAYG-Abrg"/>
    <d v="2025-09-01T00:00:00"/>
    <d v="2025-12-31T00:00:00"/>
    <x v="6"/>
    <m/>
    <m/>
    <m/>
    <d v="2026-09-01T00:00:00"/>
    <d v="2027-08-31T00:00:00"/>
    <n v="363"/>
    <x v="120"/>
    <m/>
    <m/>
    <m/>
    <m/>
    <s v="n.a."/>
    <m/>
    <m/>
    <n v="0"/>
    <n v="3"/>
    <m/>
    <d v="2027-05-31T00:00:00"/>
    <m/>
    <m/>
    <m/>
    <m/>
    <m/>
    <m/>
    <m/>
    <m/>
    <m/>
    <m/>
    <m/>
    <m/>
    <m/>
    <m/>
    <m/>
    <m/>
    <m/>
    <m/>
    <m/>
    <d v="2025-11-01T00:00:00"/>
    <m/>
    <n v="90000"/>
    <m/>
    <m/>
    <s v="Euro"/>
    <n v="63.45"/>
    <m/>
    <m/>
    <m/>
    <m/>
    <n v="55"/>
    <m/>
    <m/>
    <m/>
    <m/>
    <m/>
    <m/>
    <m/>
    <m/>
    <m/>
    <m/>
    <m/>
    <m/>
    <m/>
    <m/>
    <m/>
    <m/>
    <m/>
    <m/>
    <m/>
    <m/>
    <m/>
    <m/>
  </r>
  <r>
    <m/>
    <s v="V300061"/>
    <s v="2024-0043"/>
    <x v="125"/>
    <n v="1"/>
    <s v="Wagon"/>
    <n v="16"/>
    <s v=""/>
    <x v="47"/>
    <m/>
    <m/>
    <x v="3"/>
    <x v="2"/>
    <n v="1"/>
    <m/>
    <m/>
    <m/>
    <n v="1"/>
    <n v="0"/>
    <n v="1"/>
    <x v="1"/>
    <s v="PAYG-Abrg"/>
    <d v="2025-09-01T00:00:00"/>
    <d v="2025-12-31T00:00:00"/>
    <x v="6"/>
    <m/>
    <m/>
    <m/>
    <d v="2026-09-01T00:00:00"/>
    <d v="2027-08-31T00:00:00"/>
    <n v="363"/>
    <x v="120"/>
    <m/>
    <m/>
    <m/>
    <m/>
    <s v="n.a."/>
    <m/>
    <m/>
    <n v="0"/>
    <n v="3"/>
    <m/>
    <d v="2027-05-31T00:00:00"/>
    <m/>
    <m/>
    <m/>
    <m/>
    <m/>
    <m/>
    <m/>
    <m/>
    <m/>
    <m/>
    <m/>
    <m/>
    <m/>
    <m/>
    <m/>
    <m/>
    <m/>
    <m/>
    <m/>
    <d v="2025-11-01T00:00:00"/>
    <m/>
    <n v="90000"/>
    <m/>
    <m/>
    <s v="Euro"/>
    <n v="63.45"/>
    <m/>
    <m/>
    <m/>
    <m/>
    <n v="55"/>
    <m/>
    <m/>
    <m/>
    <m/>
    <m/>
    <m/>
    <m/>
    <m/>
    <m/>
    <m/>
    <m/>
    <m/>
    <m/>
    <m/>
    <m/>
    <m/>
    <m/>
    <m/>
    <m/>
    <m/>
    <m/>
    <m/>
  </r>
  <r>
    <m/>
    <s v="V300061"/>
    <s v="2024-0043"/>
    <x v="125"/>
    <n v="1"/>
    <s v="Wagon"/>
    <n v="17"/>
    <s v=""/>
    <x v="47"/>
    <m/>
    <m/>
    <x v="3"/>
    <x v="2"/>
    <n v="1"/>
    <m/>
    <m/>
    <m/>
    <n v="1"/>
    <n v="0"/>
    <n v="1"/>
    <x v="1"/>
    <s v="PAYG-Abrg"/>
    <d v="2025-09-01T00:00:00"/>
    <d v="2025-12-31T00:00:00"/>
    <x v="6"/>
    <m/>
    <m/>
    <m/>
    <d v="2026-09-01T00:00:00"/>
    <d v="2027-08-31T00:00:00"/>
    <n v="363"/>
    <x v="120"/>
    <m/>
    <m/>
    <m/>
    <m/>
    <s v="n.a."/>
    <m/>
    <m/>
    <n v="0"/>
    <n v="3"/>
    <m/>
    <d v="2027-05-31T00:00:00"/>
    <m/>
    <m/>
    <m/>
    <m/>
    <m/>
    <m/>
    <m/>
    <m/>
    <m/>
    <m/>
    <m/>
    <m/>
    <m/>
    <m/>
    <m/>
    <m/>
    <m/>
    <m/>
    <m/>
    <d v="2025-11-01T00:00:00"/>
    <m/>
    <n v="90000"/>
    <m/>
    <m/>
    <s v="Euro"/>
    <n v="63.45"/>
    <m/>
    <m/>
    <m/>
    <m/>
    <n v="55"/>
    <m/>
    <m/>
    <m/>
    <m/>
    <m/>
    <m/>
    <m/>
    <m/>
    <m/>
    <m/>
    <m/>
    <m/>
    <m/>
    <m/>
    <m/>
    <m/>
    <m/>
    <m/>
    <m/>
    <m/>
    <m/>
    <m/>
  </r>
  <r>
    <s v="LOA ok CMI 20.06.25"/>
    <s v="V100013"/>
    <s v="2021-0035"/>
    <x v="126"/>
    <m/>
    <s v="Header"/>
    <m/>
    <m/>
    <x v="48"/>
    <s v="AUT"/>
    <s v="Middle EU - ELSE"/>
    <x v="5"/>
    <x v="2"/>
    <n v="41"/>
    <m/>
    <m/>
    <n v="41"/>
    <n v="0"/>
    <n v="0"/>
    <n v="30"/>
    <x v="0"/>
    <m/>
    <m/>
    <m/>
    <x v="7"/>
    <s v="Verlängerungsoption 2 Monate vor Mietende"/>
    <d v="2021-11-02T00:00:00"/>
    <d v="2026-10-31T00:00:00"/>
    <m/>
    <m/>
    <n v="1824"/>
    <x v="69"/>
    <m/>
    <m/>
    <m/>
    <m/>
    <s v="n.a."/>
    <m/>
    <m/>
    <n v="0"/>
    <n v="0"/>
    <m/>
    <m/>
    <s v="n.a."/>
    <m/>
    <m/>
    <m/>
    <m/>
    <m/>
    <m/>
    <m/>
    <n v="1824"/>
    <s v="A"/>
    <n v="75"/>
    <s v="keine"/>
    <s v="AUT"/>
    <s v="Not required"/>
    <s v="N"/>
    <s v="N"/>
    <n v="12"/>
    <s v="Jährliche Prol. Option bis 31.10.33 möglich"/>
    <n v="1"/>
    <m/>
    <s v="Not Started"/>
    <n v="100000"/>
    <s v="N"/>
    <m/>
    <s v="Euro"/>
    <n v="41.85"/>
    <n v="0"/>
    <n v="0"/>
    <m/>
    <n v="0"/>
    <n v="41.85"/>
    <n v="0.25"/>
    <n v="1050"/>
    <m/>
    <m/>
    <n v="0"/>
    <s v="0.00"/>
    <n v="0"/>
    <n v="0"/>
    <n v="0"/>
    <n v="0"/>
    <n v="41.85"/>
    <n v="0"/>
    <n v="41.85"/>
    <n v="0.994026284348865"/>
    <n v="0"/>
    <n v="41.6"/>
    <n v="41.6"/>
    <n v="4100000"/>
    <n v="0"/>
    <s v="Y"/>
    <n v="41"/>
    <n v="624569.4"/>
  </r>
  <r>
    <m/>
    <s v="V100013"/>
    <s v="2021-0035"/>
    <x v="126"/>
    <n v="1"/>
    <s v="Batch"/>
    <m/>
    <m/>
    <x v="48"/>
    <s v="AUT"/>
    <s v="Middle EU - ELSE"/>
    <x v="5"/>
    <x v="2"/>
    <n v="20"/>
    <m/>
    <m/>
    <n v="20"/>
    <n v="0"/>
    <n v="0"/>
    <n v="15"/>
    <x v="0"/>
    <m/>
    <m/>
    <m/>
    <x v="7"/>
    <m/>
    <m/>
    <m/>
    <d v="2021-11-01T00:00:00"/>
    <d v="2026-10-31T00:00:00"/>
    <m/>
    <x v="69"/>
    <m/>
    <m/>
    <m/>
    <m/>
    <s v="n.a."/>
    <m/>
    <m/>
    <n v="0"/>
    <n v="0"/>
    <m/>
    <m/>
    <s v="n.a."/>
    <m/>
    <m/>
    <m/>
    <m/>
    <m/>
    <m/>
    <m/>
    <m/>
    <s v="A"/>
    <m/>
    <s v="keine"/>
    <s v="AUT"/>
    <s v="Not required"/>
    <s v="N"/>
    <s v="N"/>
    <n v="12"/>
    <s v="Jährliche Prol. Option bis 31.10.33 möglich"/>
    <n v="1"/>
    <m/>
    <m/>
    <n v="100000"/>
    <s v="N"/>
    <d v="1899-12-30T00:00:00"/>
    <s v="Euro"/>
    <n v="41.85"/>
    <n v="0"/>
    <n v="0"/>
    <m/>
    <n v="0"/>
    <n v="41.85"/>
    <n v="0.25"/>
    <n v="1050"/>
    <n v="0"/>
    <n v="0.05"/>
    <n v="0"/>
    <s v="0.00"/>
    <n v="0"/>
    <n v="0"/>
    <n v="0"/>
    <n v="0"/>
    <n v="41.85"/>
    <n v="0"/>
    <n v="41.85"/>
    <n v="0.994026284348865"/>
    <n v="0"/>
    <n v="41.6"/>
    <n v="41.6"/>
    <n v="2000000"/>
    <n v="0"/>
    <s v="Y"/>
    <n v="20"/>
    <n v="304668"/>
  </r>
  <r>
    <m/>
    <s v="V100013"/>
    <s v="2021-0035"/>
    <x v="126"/>
    <n v="1"/>
    <s v="Wagon"/>
    <n v="1"/>
    <s v="37 80 4956 558-3"/>
    <x v="48"/>
    <m/>
    <m/>
    <x v="5"/>
    <x v="2"/>
    <n v="1"/>
    <m/>
    <m/>
    <n v="1"/>
    <m/>
    <n v="0"/>
    <n v="1"/>
    <x v="1"/>
    <m/>
    <m/>
    <m/>
    <x v="7"/>
    <m/>
    <m/>
    <m/>
    <d v="2021-11-01T00:00:00"/>
    <d v="2026-10-31T00:00:00"/>
    <n v="1824"/>
    <x v="69"/>
    <m/>
    <m/>
    <m/>
    <m/>
    <s v="n.a."/>
    <m/>
    <m/>
    <n v="0"/>
    <n v="0"/>
    <m/>
    <d v="2026-10-31T00:00:00"/>
    <m/>
    <m/>
    <m/>
    <m/>
    <m/>
    <m/>
    <m/>
    <m/>
    <m/>
    <m/>
    <m/>
    <m/>
    <m/>
    <m/>
    <m/>
    <m/>
    <m/>
    <m/>
    <m/>
    <d v="2026-05-31T00:00:00"/>
    <m/>
    <n v="100000"/>
    <m/>
    <m/>
    <s v="Euro"/>
    <n v="41.85"/>
    <m/>
    <m/>
    <m/>
    <m/>
    <n v="37"/>
    <m/>
    <m/>
    <m/>
    <m/>
    <m/>
    <m/>
    <m/>
    <m/>
    <m/>
    <m/>
    <m/>
    <m/>
    <m/>
    <m/>
    <m/>
    <m/>
    <m/>
    <m/>
    <m/>
    <m/>
    <n v="1"/>
    <m/>
  </r>
  <r>
    <m/>
    <s v="V100013"/>
    <s v="2021-0035"/>
    <x v="126"/>
    <n v="1"/>
    <s v="Wagon"/>
    <n v="2"/>
    <s v="37 80 4956 559-1"/>
    <x v="48"/>
    <m/>
    <m/>
    <x v="5"/>
    <x v="2"/>
    <n v="1"/>
    <m/>
    <m/>
    <n v="1"/>
    <m/>
    <n v="0"/>
    <n v="1"/>
    <x v="1"/>
    <m/>
    <m/>
    <m/>
    <x v="7"/>
    <m/>
    <m/>
    <m/>
    <d v="2021-11-01T00:00:00"/>
    <d v="2026-10-31T00:00:00"/>
    <n v="1824"/>
    <x v="69"/>
    <m/>
    <m/>
    <m/>
    <m/>
    <s v="n.a."/>
    <m/>
    <m/>
    <n v="0"/>
    <n v="0"/>
    <m/>
    <d v="2026-10-31T00:00:00"/>
    <m/>
    <m/>
    <m/>
    <m/>
    <m/>
    <m/>
    <m/>
    <m/>
    <m/>
    <m/>
    <m/>
    <m/>
    <m/>
    <m/>
    <m/>
    <m/>
    <m/>
    <m/>
    <m/>
    <d v="2026-05-31T00:00:00"/>
    <m/>
    <n v="100000"/>
    <m/>
    <m/>
    <s v="Euro"/>
    <n v="41.85"/>
    <m/>
    <m/>
    <m/>
    <m/>
    <n v="37"/>
    <m/>
    <m/>
    <m/>
    <m/>
    <m/>
    <m/>
    <m/>
    <m/>
    <m/>
    <m/>
    <m/>
    <m/>
    <m/>
    <m/>
    <m/>
    <m/>
    <m/>
    <m/>
    <m/>
    <m/>
    <n v="1"/>
    <m/>
  </r>
  <r>
    <m/>
    <s v="V100013"/>
    <s v="2021-0035"/>
    <x v="126"/>
    <n v="1"/>
    <s v="Wagon"/>
    <n v="3"/>
    <s v="37 80 4956 560-9"/>
    <x v="48"/>
    <m/>
    <m/>
    <x v="5"/>
    <x v="2"/>
    <n v="1"/>
    <m/>
    <m/>
    <n v="1"/>
    <m/>
    <n v="0"/>
    <n v="1"/>
    <x v="1"/>
    <m/>
    <m/>
    <m/>
    <x v="7"/>
    <m/>
    <m/>
    <m/>
    <d v="2021-11-01T00:00:00"/>
    <d v="2026-10-31T00:00:00"/>
    <n v="1824"/>
    <x v="69"/>
    <m/>
    <m/>
    <m/>
    <m/>
    <s v="n.a."/>
    <m/>
    <m/>
    <n v="0"/>
    <n v="0"/>
    <m/>
    <d v="2026-10-31T00:00:00"/>
    <m/>
    <m/>
    <m/>
    <m/>
    <m/>
    <m/>
    <m/>
    <m/>
    <m/>
    <m/>
    <m/>
    <m/>
    <m/>
    <m/>
    <m/>
    <m/>
    <m/>
    <m/>
    <m/>
    <d v="2026-05-31T00:00:00"/>
    <m/>
    <n v="100000"/>
    <m/>
    <m/>
    <s v="Euro"/>
    <n v="41.85"/>
    <m/>
    <m/>
    <m/>
    <m/>
    <n v="37"/>
    <m/>
    <m/>
    <m/>
    <m/>
    <m/>
    <m/>
    <m/>
    <m/>
    <m/>
    <m/>
    <m/>
    <m/>
    <m/>
    <m/>
    <m/>
    <m/>
    <m/>
    <m/>
    <m/>
    <m/>
    <n v="1"/>
    <m/>
  </r>
  <r>
    <m/>
    <s v="V100013"/>
    <s v="2021-0035"/>
    <x v="126"/>
    <n v="1"/>
    <s v="Wagon"/>
    <n v="4"/>
    <e v="#N/A"/>
    <x v="48"/>
    <m/>
    <m/>
    <x v="5"/>
    <x v="2"/>
    <n v="1"/>
    <m/>
    <m/>
    <n v="1"/>
    <m/>
    <n v="0"/>
    <n v="0"/>
    <x v="1"/>
    <m/>
    <m/>
    <m/>
    <x v="0"/>
    <m/>
    <m/>
    <m/>
    <e v="#N/A"/>
    <e v="#N/A"/>
    <n v="1824"/>
    <x v="1"/>
    <m/>
    <m/>
    <m/>
    <m/>
    <s v="n.a."/>
    <m/>
    <m/>
    <n v="0"/>
    <n v="0"/>
    <m/>
    <e v="#N/A"/>
    <m/>
    <m/>
    <m/>
    <m/>
    <m/>
    <m/>
    <m/>
    <m/>
    <m/>
    <m/>
    <m/>
    <m/>
    <m/>
    <m/>
    <m/>
    <m/>
    <m/>
    <m/>
    <m/>
    <e v="#N/A"/>
    <m/>
    <n v="100000"/>
    <m/>
    <m/>
    <s v="Euro"/>
    <n v="41.85"/>
    <m/>
    <m/>
    <m/>
    <m/>
    <e v="#N/A"/>
    <m/>
    <m/>
    <m/>
    <m/>
    <m/>
    <m/>
    <m/>
    <m/>
    <m/>
    <m/>
    <m/>
    <m/>
    <m/>
    <m/>
    <m/>
    <m/>
    <m/>
    <m/>
    <m/>
    <m/>
    <n v="1"/>
    <m/>
  </r>
  <r>
    <m/>
    <s v="V100013"/>
    <s v="2021-0035"/>
    <x v="126"/>
    <n v="1"/>
    <s v="Wagon"/>
    <n v="5"/>
    <e v="#N/A"/>
    <x v="48"/>
    <m/>
    <m/>
    <x v="5"/>
    <x v="2"/>
    <n v="1"/>
    <m/>
    <m/>
    <n v="1"/>
    <m/>
    <n v="0"/>
    <n v="0"/>
    <x v="1"/>
    <m/>
    <m/>
    <m/>
    <x v="0"/>
    <m/>
    <m/>
    <m/>
    <e v="#N/A"/>
    <e v="#N/A"/>
    <n v="1824"/>
    <x v="1"/>
    <m/>
    <m/>
    <m/>
    <m/>
    <s v="n.a."/>
    <m/>
    <m/>
    <n v="0"/>
    <n v="0"/>
    <m/>
    <e v="#N/A"/>
    <m/>
    <m/>
    <m/>
    <m/>
    <m/>
    <m/>
    <m/>
    <m/>
    <m/>
    <m/>
    <m/>
    <m/>
    <m/>
    <m/>
    <m/>
    <m/>
    <m/>
    <m/>
    <m/>
    <e v="#N/A"/>
    <m/>
    <n v="100000"/>
    <m/>
    <m/>
    <s v="Euro"/>
    <n v="41.85"/>
    <m/>
    <m/>
    <m/>
    <m/>
    <e v="#N/A"/>
    <m/>
    <m/>
    <m/>
    <m/>
    <m/>
    <m/>
    <m/>
    <m/>
    <m/>
    <m/>
    <m/>
    <m/>
    <m/>
    <m/>
    <m/>
    <m/>
    <m/>
    <m/>
    <m/>
    <m/>
    <n v="1"/>
    <m/>
  </r>
  <r>
    <m/>
    <s v="V100013"/>
    <s v="2021-0035"/>
    <x v="126"/>
    <n v="1"/>
    <s v="Wagon"/>
    <n v="6"/>
    <s v="37 80 4956 563-3"/>
    <x v="48"/>
    <m/>
    <m/>
    <x v="5"/>
    <x v="2"/>
    <n v="1"/>
    <m/>
    <m/>
    <n v="1"/>
    <m/>
    <n v="0"/>
    <n v="1"/>
    <x v="1"/>
    <m/>
    <m/>
    <m/>
    <x v="7"/>
    <m/>
    <m/>
    <m/>
    <d v="2021-11-01T00:00:00"/>
    <d v="2026-10-31T00:00:00"/>
    <n v="1824"/>
    <x v="69"/>
    <m/>
    <m/>
    <m/>
    <m/>
    <s v="n.a."/>
    <m/>
    <m/>
    <n v="0"/>
    <n v="0"/>
    <m/>
    <d v="2026-10-31T00:00:00"/>
    <m/>
    <m/>
    <m/>
    <m/>
    <m/>
    <m/>
    <m/>
    <m/>
    <m/>
    <m/>
    <m/>
    <m/>
    <m/>
    <m/>
    <m/>
    <m/>
    <m/>
    <m/>
    <m/>
    <d v="2026-05-31T00:00:00"/>
    <m/>
    <n v="100000"/>
    <m/>
    <m/>
    <s v="Euro"/>
    <n v="41.85"/>
    <m/>
    <m/>
    <m/>
    <m/>
    <n v="37"/>
    <m/>
    <m/>
    <m/>
    <m/>
    <m/>
    <m/>
    <m/>
    <m/>
    <m/>
    <m/>
    <m/>
    <m/>
    <m/>
    <m/>
    <m/>
    <m/>
    <m/>
    <m/>
    <m/>
    <m/>
    <n v="1"/>
    <m/>
  </r>
  <r>
    <m/>
    <s v="V100013"/>
    <s v="2021-0035"/>
    <x v="126"/>
    <n v="1"/>
    <s v="Wagon"/>
    <n v="7"/>
    <e v="#N/A"/>
    <x v="48"/>
    <m/>
    <m/>
    <x v="5"/>
    <x v="2"/>
    <n v="1"/>
    <m/>
    <m/>
    <n v="1"/>
    <m/>
    <n v="0"/>
    <n v="0"/>
    <x v="1"/>
    <m/>
    <m/>
    <m/>
    <x v="0"/>
    <m/>
    <m/>
    <m/>
    <e v="#N/A"/>
    <e v="#N/A"/>
    <n v="1824"/>
    <x v="1"/>
    <m/>
    <m/>
    <m/>
    <m/>
    <s v="n.a."/>
    <m/>
    <m/>
    <n v="0"/>
    <n v="0"/>
    <m/>
    <e v="#N/A"/>
    <m/>
    <m/>
    <m/>
    <m/>
    <m/>
    <m/>
    <m/>
    <m/>
    <m/>
    <m/>
    <m/>
    <m/>
    <m/>
    <m/>
    <m/>
    <m/>
    <m/>
    <m/>
    <m/>
    <e v="#N/A"/>
    <m/>
    <n v="100000"/>
    <m/>
    <m/>
    <s v="Euro"/>
    <n v="41.85"/>
    <m/>
    <m/>
    <m/>
    <m/>
    <e v="#N/A"/>
    <m/>
    <m/>
    <m/>
    <m/>
    <m/>
    <m/>
    <m/>
    <m/>
    <m/>
    <m/>
    <m/>
    <m/>
    <m/>
    <m/>
    <m/>
    <m/>
    <m/>
    <m/>
    <m/>
    <m/>
    <n v="1"/>
    <m/>
  </r>
  <r>
    <m/>
    <s v="V100013"/>
    <s v="2021-0035"/>
    <x v="126"/>
    <n v="1"/>
    <s v="Wagon"/>
    <n v="8"/>
    <s v="37 80 4956 565-8"/>
    <x v="48"/>
    <m/>
    <m/>
    <x v="5"/>
    <x v="2"/>
    <n v="1"/>
    <m/>
    <m/>
    <n v="1"/>
    <m/>
    <n v="0"/>
    <n v="1"/>
    <x v="1"/>
    <m/>
    <m/>
    <m/>
    <x v="7"/>
    <m/>
    <m/>
    <m/>
    <d v="2021-11-01T00:00:00"/>
    <d v="2026-10-31T00:00:00"/>
    <n v="1824"/>
    <x v="69"/>
    <m/>
    <m/>
    <m/>
    <m/>
    <s v="n.a."/>
    <m/>
    <m/>
    <n v="0"/>
    <n v="0"/>
    <m/>
    <d v="2026-10-31T00:00:00"/>
    <m/>
    <m/>
    <m/>
    <m/>
    <m/>
    <m/>
    <m/>
    <m/>
    <m/>
    <m/>
    <m/>
    <m/>
    <m/>
    <m/>
    <m/>
    <m/>
    <m/>
    <m/>
    <m/>
    <d v="2026-05-31T00:00:00"/>
    <m/>
    <n v="100000"/>
    <m/>
    <m/>
    <s v="Euro"/>
    <n v="41.85"/>
    <m/>
    <m/>
    <m/>
    <m/>
    <n v="37"/>
    <m/>
    <m/>
    <m/>
    <m/>
    <m/>
    <m/>
    <m/>
    <m/>
    <m/>
    <m/>
    <m/>
    <m/>
    <m/>
    <m/>
    <m/>
    <m/>
    <m/>
    <m/>
    <m/>
    <m/>
    <n v="1"/>
    <m/>
  </r>
  <r>
    <m/>
    <s v="V100013"/>
    <s v="2021-0035"/>
    <x v="126"/>
    <n v="1"/>
    <s v="Wagon"/>
    <n v="9"/>
    <e v="#N/A"/>
    <x v="48"/>
    <m/>
    <m/>
    <x v="5"/>
    <x v="2"/>
    <n v="1"/>
    <m/>
    <m/>
    <n v="1"/>
    <m/>
    <n v="0"/>
    <n v="0"/>
    <x v="1"/>
    <m/>
    <m/>
    <m/>
    <x v="0"/>
    <m/>
    <m/>
    <m/>
    <e v="#N/A"/>
    <e v="#N/A"/>
    <n v="1824"/>
    <x v="1"/>
    <m/>
    <m/>
    <m/>
    <m/>
    <s v="n.a."/>
    <m/>
    <m/>
    <n v="0"/>
    <n v="0"/>
    <m/>
    <e v="#N/A"/>
    <m/>
    <m/>
    <m/>
    <m/>
    <m/>
    <m/>
    <m/>
    <m/>
    <m/>
    <m/>
    <m/>
    <m/>
    <m/>
    <m/>
    <m/>
    <m/>
    <m/>
    <m/>
    <m/>
    <e v="#N/A"/>
    <m/>
    <n v="100000"/>
    <m/>
    <m/>
    <s v="Euro"/>
    <n v="41.85"/>
    <m/>
    <m/>
    <m/>
    <m/>
    <e v="#N/A"/>
    <m/>
    <m/>
    <m/>
    <m/>
    <m/>
    <m/>
    <m/>
    <m/>
    <m/>
    <m/>
    <m/>
    <m/>
    <m/>
    <m/>
    <m/>
    <m/>
    <m/>
    <m/>
    <m/>
    <m/>
    <n v="1"/>
    <m/>
  </r>
  <r>
    <m/>
    <s v="V100013"/>
    <s v="2021-0035"/>
    <x v="126"/>
    <n v="1"/>
    <s v="Wagon"/>
    <n v="10"/>
    <s v="37 80 4956 567-4"/>
    <x v="48"/>
    <m/>
    <m/>
    <x v="5"/>
    <x v="2"/>
    <n v="1"/>
    <m/>
    <m/>
    <n v="1"/>
    <m/>
    <n v="0"/>
    <n v="1"/>
    <x v="1"/>
    <m/>
    <m/>
    <m/>
    <x v="7"/>
    <m/>
    <m/>
    <m/>
    <d v="2021-11-01T00:00:00"/>
    <d v="2026-10-31T00:00:00"/>
    <n v="1824"/>
    <x v="69"/>
    <m/>
    <m/>
    <m/>
    <m/>
    <s v="n.a."/>
    <m/>
    <m/>
    <n v="0"/>
    <n v="0"/>
    <m/>
    <d v="2026-10-31T00:00:00"/>
    <m/>
    <m/>
    <m/>
    <m/>
    <m/>
    <m/>
    <m/>
    <m/>
    <m/>
    <m/>
    <m/>
    <m/>
    <m/>
    <m/>
    <m/>
    <m/>
    <m/>
    <m/>
    <m/>
    <d v="2026-05-31T00:00:00"/>
    <m/>
    <n v="100000"/>
    <m/>
    <m/>
    <s v="Euro"/>
    <n v="41.85"/>
    <m/>
    <m/>
    <m/>
    <m/>
    <n v="37"/>
    <m/>
    <m/>
    <m/>
    <m/>
    <m/>
    <m/>
    <m/>
    <m/>
    <m/>
    <m/>
    <m/>
    <m/>
    <m/>
    <m/>
    <m/>
    <m/>
    <m/>
    <m/>
    <m/>
    <m/>
    <n v="1"/>
    <m/>
  </r>
  <r>
    <m/>
    <s v="V100013"/>
    <s v="2021-0035"/>
    <x v="126"/>
    <n v="1"/>
    <s v="Wagon"/>
    <n v="11"/>
    <s v="37 80 4956 568-2"/>
    <x v="48"/>
    <m/>
    <m/>
    <x v="5"/>
    <x v="2"/>
    <n v="1"/>
    <m/>
    <m/>
    <n v="1"/>
    <m/>
    <n v="0"/>
    <n v="1"/>
    <x v="1"/>
    <m/>
    <m/>
    <m/>
    <x v="7"/>
    <m/>
    <m/>
    <m/>
    <d v="2021-11-01T00:00:00"/>
    <d v="2026-10-31T00:00:00"/>
    <n v="1824"/>
    <x v="69"/>
    <m/>
    <m/>
    <m/>
    <m/>
    <s v="n.a."/>
    <m/>
    <m/>
    <n v="0"/>
    <n v="0"/>
    <m/>
    <d v="2026-10-31T00:00:00"/>
    <m/>
    <m/>
    <m/>
    <m/>
    <m/>
    <m/>
    <m/>
    <m/>
    <m/>
    <m/>
    <m/>
    <m/>
    <m/>
    <m/>
    <m/>
    <m/>
    <m/>
    <m/>
    <m/>
    <d v="2026-05-31T00:00:00"/>
    <m/>
    <n v="100000"/>
    <m/>
    <m/>
    <s v="Euro"/>
    <n v="41.85"/>
    <m/>
    <m/>
    <m/>
    <m/>
    <n v="37"/>
    <m/>
    <m/>
    <m/>
    <m/>
    <m/>
    <m/>
    <m/>
    <m/>
    <m/>
    <m/>
    <m/>
    <m/>
    <m/>
    <m/>
    <m/>
    <m/>
    <m/>
    <m/>
    <m/>
    <m/>
    <n v="1"/>
    <m/>
  </r>
  <r>
    <m/>
    <s v="V100013"/>
    <s v="2021-0035"/>
    <x v="126"/>
    <n v="1"/>
    <s v="Wagon"/>
    <n v="12"/>
    <s v="37 80 4956 569-0"/>
    <x v="48"/>
    <m/>
    <m/>
    <x v="5"/>
    <x v="2"/>
    <n v="1"/>
    <m/>
    <m/>
    <n v="1"/>
    <m/>
    <n v="0"/>
    <n v="1"/>
    <x v="1"/>
    <m/>
    <m/>
    <m/>
    <x v="7"/>
    <m/>
    <m/>
    <m/>
    <d v="2021-11-01T00:00:00"/>
    <d v="2026-10-31T00:00:00"/>
    <n v="1824"/>
    <x v="69"/>
    <m/>
    <m/>
    <m/>
    <m/>
    <s v="n.a."/>
    <m/>
    <m/>
    <n v="0"/>
    <n v="0"/>
    <m/>
    <d v="2026-10-31T00:00:00"/>
    <m/>
    <m/>
    <m/>
    <m/>
    <m/>
    <m/>
    <m/>
    <m/>
    <m/>
    <m/>
    <m/>
    <m/>
    <m/>
    <m/>
    <m/>
    <m/>
    <m/>
    <m/>
    <m/>
    <d v="2026-05-31T00:00:00"/>
    <m/>
    <n v="100000"/>
    <m/>
    <m/>
    <s v="Euro"/>
    <n v="41.85"/>
    <m/>
    <m/>
    <m/>
    <m/>
    <n v="37"/>
    <m/>
    <m/>
    <m/>
    <m/>
    <m/>
    <m/>
    <m/>
    <m/>
    <m/>
    <m/>
    <m/>
    <m/>
    <m/>
    <m/>
    <m/>
    <m/>
    <m/>
    <m/>
    <m/>
    <m/>
    <n v="1"/>
    <m/>
  </r>
  <r>
    <m/>
    <s v="V100013"/>
    <s v="2021-0035"/>
    <x v="126"/>
    <n v="1"/>
    <s v="Wagon"/>
    <n v="13"/>
    <s v="37 80 4956 570-8"/>
    <x v="48"/>
    <m/>
    <m/>
    <x v="5"/>
    <x v="2"/>
    <n v="1"/>
    <m/>
    <m/>
    <n v="1"/>
    <m/>
    <n v="0"/>
    <n v="1"/>
    <x v="1"/>
    <m/>
    <m/>
    <m/>
    <x v="7"/>
    <m/>
    <m/>
    <m/>
    <d v="2021-11-01T00:00:00"/>
    <d v="2026-10-31T00:00:00"/>
    <n v="1824"/>
    <x v="69"/>
    <m/>
    <m/>
    <m/>
    <m/>
    <s v="n.a."/>
    <m/>
    <m/>
    <n v="0"/>
    <n v="0"/>
    <m/>
    <d v="2026-10-31T00:00:00"/>
    <m/>
    <m/>
    <m/>
    <m/>
    <m/>
    <m/>
    <m/>
    <m/>
    <m/>
    <m/>
    <m/>
    <m/>
    <m/>
    <m/>
    <m/>
    <m/>
    <m/>
    <m/>
    <m/>
    <d v="2026-05-31T00:00:00"/>
    <m/>
    <n v="100000"/>
    <m/>
    <m/>
    <s v="Euro"/>
    <n v="41.85"/>
    <m/>
    <m/>
    <m/>
    <m/>
    <n v="37"/>
    <m/>
    <m/>
    <m/>
    <m/>
    <m/>
    <m/>
    <m/>
    <m/>
    <m/>
    <m/>
    <m/>
    <m/>
    <m/>
    <m/>
    <m/>
    <m/>
    <m/>
    <m/>
    <m/>
    <m/>
    <n v="1"/>
    <m/>
  </r>
  <r>
    <m/>
    <s v="V100013"/>
    <s v="2021-0035"/>
    <x v="126"/>
    <n v="1"/>
    <s v="Wagon"/>
    <n v="14"/>
    <s v="37 80 4956 571-6"/>
    <x v="48"/>
    <m/>
    <m/>
    <x v="5"/>
    <x v="2"/>
    <n v="1"/>
    <m/>
    <m/>
    <n v="1"/>
    <m/>
    <n v="0"/>
    <n v="1"/>
    <x v="1"/>
    <m/>
    <m/>
    <m/>
    <x v="7"/>
    <m/>
    <m/>
    <m/>
    <d v="2021-11-01T00:00:00"/>
    <d v="2026-10-31T00:00:00"/>
    <n v="1824"/>
    <x v="69"/>
    <m/>
    <m/>
    <m/>
    <m/>
    <s v="n.a."/>
    <m/>
    <m/>
    <n v="0"/>
    <n v="0"/>
    <m/>
    <d v="2026-10-31T00:00:00"/>
    <m/>
    <m/>
    <m/>
    <m/>
    <m/>
    <m/>
    <m/>
    <m/>
    <m/>
    <m/>
    <m/>
    <m/>
    <m/>
    <m/>
    <m/>
    <m/>
    <m/>
    <m/>
    <m/>
    <d v="2026-05-31T00:00:00"/>
    <m/>
    <n v="100000"/>
    <m/>
    <m/>
    <s v="Euro"/>
    <n v="41.85"/>
    <m/>
    <m/>
    <m/>
    <m/>
    <n v="37"/>
    <m/>
    <m/>
    <m/>
    <m/>
    <m/>
    <m/>
    <m/>
    <m/>
    <m/>
    <m/>
    <m/>
    <m/>
    <m/>
    <m/>
    <m/>
    <m/>
    <m/>
    <m/>
    <m/>
    <m/>
    <n v="1"/>
    <m/>
  </r>
  <r>
    <m/>
    <s v="V100013"/>
    <s v="2021-0035"/>
    <x v="126"/>
    <n v="1"/>
    <s v="Wagon"/>
    <n v="15"/>
    <s v="37 80 4956 572-4"/>
    <x v="48"/>
    <m/>
    <m/>
    <x v="5"/>
    <x v="2"/>
    <n v="1"/>
    <m/>
    <m/>
    <n v="1"/>
    <m/>
    <n v="0"/>
    <n v="1"/>
    <x v="1"/>
    <m/>
    <m/>
    <m/>
    <x v="7"/>
    <m/>
    <m/>
    <m/>
    <d v="2021-11-01T00:00:00"/>
    <d v="2026-10-31T00:00:00"/>
    <n v="1824"/>
    <x v="69"/>
    <m/>
    <m/>
    <m/>
    <m/>
    <s v="n.a."/>
    <m/>
    <m/>
    <n v="0"/>
    <n v="0"/>
    <m/>
    <d v="2026-10-31T00:00:00"/>
    <m/>
    <m/>
    <m/>
    <m/>
    <m/>
    <m/>
    <m/>
    <m/>
    <m/>
    <m/>
    <m/>
    <m/>
    <m/>
    <m/>
    <m/>
    <m/>
    <m/>
    <m/>
    <m/>
    <d v="2026-05-31T00:00:00"/>
    <m/>
    <n v="100000"/>
    <m/>
    <m/>
    <s v="Euro"/>
    <n v="41.85"/>
    <m/>
    <m/>
    <m/>
    <m/>
    <n v="37"/>
    <m/>
    <m/>
    <m/>
    <m/>
    <m/>
    <m/>
    <m/>
    <m/>
    <m/>
    <m/>
    <m/>
    <m/>
    <m/>
    <m/>
    <m/>
    <m/>
    <m/>
    <m/>
    <m/>
    <m/>
    <n v="1"/>
    <m/>
  </r>
  <r>
    <m/>
    <s v="V100013"/>
    <s v="2021-0035"/>
    <x v="126"/>
    <n v="1"/>
    <s v="Wagon"/>
    <n v="16"/>
    <s v="37 80 4956 573-2"/>
    <x v="48"/>
    <m/>
    <m/>
    <x v="5"/>
    <x v="2"/>
    <n v="1"/>
    <m/>
    <m/>
    <n v="1"/>
    <m/>
    <n v="0"/>
    <n v="1"/>
    <x v="1"/>
    <m/>
    <m/>
    <m/>
    <x v="7"/>
    <m/>
    <m/>
    <m/>
    <d v="2021-11-01T00:00:00"/>
    <d v="2026-10-31T00:00:00"/>
    <n v="1824"/>
    <x v="69"/>
    <m/>
    <m/>
    <m/>
    <m/>
    <s v="n.a."/>
    <m/>
    <m/>
    <n v="0"/>
    <n v="0"/>
    <m/>
    <d v="2026-10-31T00:00:00"/>
    <m/>
    <m/>
    <m/>
    <m/>
    <m/>
    <m/>
    <m/>
    <m/>
    <m/>
    <m/>
    <m/>
    <m/>
    <m/>
    <m/>
    <m/>
    <m/>
    <m/>
    <m/>
    <m/>
    <d v="2026-05-31T00:00:00"/>
    <m/>
    <n v="100000"/>
    <m/>
    <m/>
    <s v="Euro"/>
    <n v="41.85"/>
    <m/>
    <m/>
    <m/>
    <m/>
    <n v="37"/>
    <m/>
    <m/>
    <m/>
    <m/>
    <m/>
    <m/>
    <m/>
    <m/>
    <m/>
    <m/>
    <m/>
    <m/>
    <m/>
    <m/>
    <m/>
    <m/>
    <m/>
    <m/>
    <m/>
    <m/>
    <n v="1"/>
    <m/>
  </r>
  <r>
    <m/>
    <s v="V100013"/>
    <s v="2021-0035"/>
    <x v="126"/>
    <n v="1"/>
    <s v="Wagon"/>
    <n v="17"/>
    <s v="37 80 4956 574-0"/>
    <x v="48"/>
    <m/>
    <m/>
    <x v="5"/>
    <x v="2"/>
    <n v="1"/>
    <m/>
    <m/>
    <n v="1"/>
    <m/>
    <n v="0"/>
    <n v="1"/>
    <x v="1"/>
    <m/>
    <m/>
    <m/>
    <x v="7"/>
    <m/>
    <m/>
    <m/>
    <d v="2021-11-01T00:00:00"/>
    <d v="2026-10-31T00:00:00"/>
    <n v="1824"/>
    <x v="69"/>
    <m/>
    <m/>
    <m/>
    <m/>
    <s v="n.a."/>
    <m/>
    <m/>
    <n v="0"/>
    <n v="0"/>
    <m/>
    <d v="2026-10-31T00:00:00"/>
    <m/>
    <m/>
    <m/>
    <m/>
    <m/>
    <m/>
    <m/>
    <m/>
    <m/>
    <m/>
    <m/>
    <m/>
    <m/>
    <m/>
    <m/>
    <m/>
    <m/>
    <m/>
    <m/>
    <d v="2026-05-31T00:00:00"/>
    <m/>
    <n v="100000"/>
    <m/>
    <m/>
    <s v="Euro"/>
    <n v="41.85"/>
    <m/>
    <m/>
    <m/>
    <m/>
    <n v="37"/>
    <m/>
    <m/>
    <m/>
    <m/>
    <m/>
    <m/>
    <m/>
    <m/>
    <m/>
    <m/>
    <m/>
    <m/>
    <m/>
    <m/>
    <m/>
    <m/>
    <m/>
    <m/>
    <m/>
    <m/>
    <n v="1"/>
    <m/>
  </r>
  <r>
    <m/>
    <s v="V100013"/>
    <s v="2021-0035"/>
    <x v="126"/>
    <n v="1"/>
    <s v="Wagon"/>
    <n v="18"/>
    <s v="37 80 4956 575-7"/>
    <x v="48"/>
    <m/>
    <m/>
    <x v="5"/>
    <x v="2"/>
    <n v="1"/>
    <m/>
    <m/>
    <n v="1"/>
    <m/>
    <n v="0"/>
    <n v="1"/>
    <x v="1"/>
    <m/>
    <m/>
    <m/>
    <x v="7"/>
    <m/>
    <m/>
    <m/>
    <d v="2021-11-01T00:00:00"/>
    <d v="2026-10-31T00:00:00"/>
    <n v="1824"/>
    <x v="69"/>
    <m/>
    <m/>
    <m/>
    <m/>
    <s v="n.a."/>
    <m/>
    <m/>
    <n v="0"/>
    <n v="0"/>
    <m/>
    <d v="2026-10-31T00:00:00"/>
    <m/>
    <m/>
    <m/>
    <m/>
    <m/>
    <m/>
    <m/>
    <m/>
    <m/>
    <m/>
    <m/>
    <m/>
    <m/>
    <m/>
    <m/>
    <m/>
    <m/>
    <m/>
    <m/>
    <d v="2026-05-31T00:00:00"/>
    <m/>
    <n v="100000"/>
    <m/>
    <m/>
    <s v="Euro"/>
    <n v="41.85"/>
    <m/>
    <m/>
    <m/>
    <m/>
    <n v="37"/>
    <m/>
    <m/>
    <m/>
    <m/>
    <m/>
    <m/>
    <m/>
    <m/>
    <m/>
    <m/>
    <m/>
    <m/>
    <m/>
    <m/>
    <m/>
    <m/>
    <m/>
    <m/>
    <m/>
    <m/>
    <n v="1"/>
    <m/>
  </r>
  <r>
    <m/>
    <s v="V100013"/>
    <s v="2021-0035"/>
    <x v="126"/>
    <n v="1"/>
    <s v="Wagon"/>
    <n v="19"/>
    <e v="#N/A"/>
    <x v="48"/>
    <m/>
    <m/>
    <x v="5"/>
    <x v="2"/>
    <n v="1"/>
    <m/>
    <m/>
    <n v="1"/>
    <m/>
    <n v="0"/>
    <n v="0"/>
    <x v="1"/>
    <m/>
    <m/>
    <m/>
    <x v="0"/>
    <m/>
    <m/>
    <m/>
    <e v="#N/A"/>
    <e v="#N/A"/>
    <n v="1824"/>
    <x v="1"/>
    <m/>
    <m/>
    <m/>
    <m/>
    <s v="n.a."/>
    <m/>
    <m/>
    <n v="0"/>
    <n v="0"/>
    <m/>
    <e v="#N/A"/>
    <m/>
    <m/>
    <m/>
    <m/>
    <m/>
    <m/>
    <m/>
    <m/>
    <m/>
    <m/>
    <m/>
    <m/>
    <m/>
    <m/>
    <m/>
    <m/>
    <m/>
    <m/>
    <m/>
    <e v="#N/A"/>
    <m/>
    <n v="100000"/>
    <m/>
    <m/>
    <s v="Euro"/>
    <n v="41.85"/>
    <m/>
    <m/>
    <m/>
    <m/>
    <e v="#N/A"/>
    <m/>
    <m/>
    <m/>
    <m/>
    <m/>
    <m/>
    <m/>
    <m/>
    <m/>
    <m/>
    <m/>
    <m/>
    <m/>
    <m/>
    <m/>
    <m/>
    <m/>
    <m/>
    <m/>
    <m/>
    <n v="1"/>
    <m/>
  </r>
  <r>
    <m/>
    <s v="V100013"/>
    <s v="2021-0035"/>
    <x v="126"/>
    <n v="1"/>
    <s v="Wagon"/>
    <n v="20"/>
    <s v="37 80 4956 577-3"/>
    <x v="48"/>
    <m/>
    <m/>
    <x v="5"/>
    <x v="2"/>
    <n v="1"/>
    <m/>
    <m/>
    <n v="1"/>
    <m/>
    <n v="0"/>
    <n v="1"/>
    <x v="1"/>
    <m/>
    <m/>
    <m/>
    <x v="7"/>
    <m/>
    <m/>
    <m/>
    <d v="2021-11-01T00:00:00"/>
    <d v="2026-10-31T00:00:00"/>
    <n v="1824"/>
    <x v="69"/>
    <m/>
    <m/>
    <m/>
    <m/>
    <s v="n.a."/>
    <m/>
    <m/>
    <n v="0"/>
    <n v="0"/>
    <m/>
    <d v="2026-10-31T00:00:00"/>
    <m/>
    <m/>
    <m/>
    <m/>
    <m/>
    <m/>
    <m/>
    <m/>
    <m/>
    <m/>
    <m/>
    <m/>
    <m/>
    <m/>
    <m/>
    <m/>
    <m/>
    <m/>
    <m/>
    <d v="2026-05-31T00:00:00"/>
    <m/>
    <n v="100000"/>
    <m/>
    <m/>
    <s v="Euro"/>
    <n v="41.85"/>
    <m/>
    <m/>
    <m/>
    <m/>
    <n v="37"/>
    <m/>
    <m/>
    <m/>
    <m/>
    <m/>
    <m/>
    <m/>
    <m/>
    <m/>
    <m/>
    <m/>
    <m/>
    <m/>
    <m/>
    <m/>
    <m/>
    <m/>
    <m/>
    <m/>
    <m/>
    <n v="1"/>
    <m/>
  </r>
  <r>
    <m/>
    <s v="V100013"/>
    <s v="2021-0035"/>
    <x v="126"/>
    <n v="2"/>
    <s v="Batch"/>
    <m/>
    <m/>
    <x v="48"/>
    <s v="AUT"/>
    <s v="Middle EU - ELSE"/>
    <x v="5"/>
    <x v="2"/>
    <n v="21"/>
    <m/>
    <m/>
    <n v="21"/>
    <m/>
    <n v="0"/>
    <n v="15"/>
    <x v="0"/>
    <m/>
    <m/>
    <m/>
    <x v="5"/>
    <m/>
    <m/>
    <m/>
    <d v="2024-08-27T00:00:00"/>
    <d v="2026-10-31T00:00:00"/>
    <m/>
    <x v="69"/>
    <m/>
    <m/>
    <m/>
    <m/>
    <s v="n.a."/>
    <m/>
    <m/>
    <n v="0"/>
    <n v="0"/>
    <m/>
    <m/>
    <s v="n.a."/>
    <m/>
    <m/>
    <m/>
    <m/>
    <m/>
    <m/>
    <m/>
    <m/>
    <s v="A"/>
    <m/>
    <s v="keine"/>
    <s v="AUT"/>
    <s v="Not required"/>
    <s v="N"/>
    <s v="N"/>
    <n v="12"/>
    <s v="Jährliche Prol. Option bis 31.10.33 möglich"/>
    <m/>
    <m/>
    <m/>
    <n v="100000"/>
    <s v="N"/>
    <d v="1899-12-30T00:00:00"/>
    <s v="Euro"/>
    <n v="41.85"/>
    <n v="0"/>
    <n v="0"/>
    <m/>
    <n v="0"/>
    <n v="41.85"/>
    <n v="0.25"/>
    <n v="1050"/>
    <n v="0"/>
    <n v="0.05"/>
    <n v="0"/>
    <s v="0.00"/>
    <n v="0"/>
    <n v="0"/>
    <n v="0"/>
    <n v="0"/>
    <n v="41.85"/>
    <n v="0"/>
    <n v="41.85"/>
    <n v="0.994026284348865"/>
    <n v="0"/>
    <n v="41.6"/>
    <n v="41.6"/>
    <n v="2100000"/>
    <n v="0"/>
    <s v="Y"/>
    <n v="21"/>
    <n v="319901.4"/>
  </r>
  <r>
    <m/>
    <s v="V100013"/>
    <s v="2021-0035"/>
    <x v="126"/>
    <n v="2"/>
    <s v="Wagon"/>
    <n v="21"/>
    <e v="#N/A"/>
    <x v="48"/>
    <m/>
    <m/>
    <x v="5"/>
    <x v="2"/>
    <n v="1"/>
    <m/>
    <m/>
    <n v="1"/>
    <m/>
    <n v="0"/>
    <n v="0"/>
    <x v="1"/>
    <m/>
    <m/>
    <m/>
    <x v="0"/>
    <m/>
    <m/>
    <m/>
    <e v="#N/A"/>
    <e v="#N/A"/>
    <n v="1824"/>
    <x v="1"/>
    <m/>
    <m/>
    <m/>
    <m/>
    <s v="n.a."/>
    <m/>
    <m/>
    <n v="0"/>
    <n v="0"/>
    <m/>
    <e v="#N/A"/>
    <m/>
    <m/>
    <m/>
    <m/>
    <m/>
    <m/>
    <m/>
    <m/>
    <m/>
    <m/>
    <m/>
    <m/>
    <m/>
    <m/>
    <m/>
    <m/>
    <m/>
    <m/>
    <m/>
    <e v="#N/A"/>
    <m/>
    <n v="100000"/>
    <m/>
    <m/>
    <s v="Euro"/>
    <n v="41.85"/>
    <m/>
    <m/>
    <m/>
    <m/>
    <e v="#N/A"/>
    <m/>
    <m/>
    <m/>
    <m/>
    <m/>
    <m/>
    <m/>
    <m/>
    <m/>
    <m/>
    <m/>
    <m/>
    <m/>
    <m/>
    <m/>
    <m/>
    <m/>
    <m/>
    <m/>
    <m/>
    <n v="1"/>
    <m/>
  </r>
  <r>
    <m/>
    <s v="V100013"/>
    <s v="2021-0035"/>
    <x v="126"/>
    <n v="2"/>
    <s v="Wagon"/>
    <n v="22"/>
    <e v="#N/A"/>
    <x v="48"/>
    <m/>
    <m/>
    <x v="5"/>
    <x v="2"/>
    <n v="1"/>
    <m/>
    <m/>
    <n v="1"/>
    <m/>
    <n v="0"/>
    <n v="0"/>
    <x v="1"/>
    <m/>
    <m/>
    <m/>
    <x v="0"/>
    <m/>
    <m/>
    <m/>
    <e v="#N/A"/>
    <e v="#N/A"/>
    <n v="1824"/>
    <x v="1"/>
    <m/>
    <m/>
    <m/>
    <m/>
    <s v="n.a."/>
    <m/>
    <m/>
    <n v="0"/>
    <n v="0"/>
    <m/>
    <e v="#N/A"/>
    <m/>
    <m/>
    <m/>
    <m/>
    <m/>
    <m/>
    <m/>
    <m/>
    <m/>
    <m/>
    <m/>
    <m/>
    <m/>
    <m/>
    <m/>
    <m/>
    <m/>
    <m/>
    <m/>
    <e v="#N/A"/>
    <m/>
    <n v="100000"/>
    <m/>
    <m/>
    <s v="Euro"/>
    <n v="41.85"/>
    <m/>
    <m/>
    <m/>
    <m/>
    <e v="#N/A"/>
    <m/>
    <m/>
    <m/>
    <m/>
    <m/>
    <m/>
    <m/>
    <m/>
    <m/>
    <m/>
    <m/>
    <m/>
    <m/>
    <m/>
    <m/>
    <m/>
    <m/>
    <m/>
    <m/>
    <m/>
    <n v="1"/>
    <m/>
  </r>
  <r>
    <m/>
    <s v="V100013"/>
    <s v="2021-0035"/>
    <x v="126"/>
    <n v="2"/>
    <s v="Wagon"/>
    <n v="23"/>
    <e v="#N/A"/>
    <x v="48"/>
    <m/>
    <m/>
    <x v="5"/>
    <x v="2"/>
    <n v="1"/>
    <m/>
    <m/>
    <n v="1"/>
    <m/>
    <n v="0"/>
    <n v="0"/>
    <x v="1"/>
    <m/>
    <m/>
    <m/>
    <x v="0"/>
    <m/>
    <m/>
    <m/>
    <e v="#N/A"/>
    <e v="#N/A"/>
    <n v="1824"/>
    <x v="1"/>
    <m/>
    <m/>
    <m/>
    <m/>
    <s v="n.a."/>
    <m/>
    <m/>
    <n v="0"/>
    <n v="0"/>
    <m/>
    <e v="#N/A"/>
    <m/>
    <m/>
    <m/>
    <m/>
    <m/>
    <m/>
    <m/>
    <m/>
    <m/>
    <m/>
    <m/>
    <m/>
    <m/>
    <m/>
    <m/>
    <m/>
    <m/>
    <m/>
    <m/>
    <e v="#N/A"/>
    <m/>
    <n v="100000"/>
    <m/>
    <m/>
    <s v="Euro"/>
    <n v="41.85"/>
    <m/>
    <m/>
    <m/>
    <m/>
    <e v="#N/A"/>
    <m/>
    <m/>
    <m/>
    <m/>
    <m/>
    <m/>
    <m/>
    <m/>
    <m/>
    <m/>
    <m/>
    <m/>
    <m/>
    <m/>
    <m/>
    <m/>
    <m/>
    <m/>
    <m/>
    <m/>
    <n v="1"/>
    <m/>
  </r>
  <r>
    <m/>
    <s v="V100013"/>
    <s v="2021-0035"/>
    <x v="126"/>
    <n v="2"/>
    <s v="Wagon"/>
    <n v="24"/>
    <e v="#N/A"/>
    <x v="48"/>
    <m/>
    <m/>
    <x v="5"/>
    <x v="2"/>
    <n v="1"/>
    <m/>
    <m/>
    <n v="1"/>
    <m/>
    <n v="0"/>
    <n v="0"/>
    <x v="1"/>
    <m/>
    <m/>
    <m/>
    <x v="0"/>
    <m/>
    <m/>
    <m/>
    <e v="#N/A"/>
    <e v="#N/A"/>
    <n v="1824"/>
    <x v="1"/>
    <m/>
    <m/>
    <m/>
    <m/>
    <s v="n.a."/>
    <m/>
    <m/>
    <n v="0"/>
    <n v="0"/>
    <m/>
    <e v="#N/A"/>
    <m/>
    <m/>
    <m/>
    <m/>
    <m/>
    <m/>
    <m/>
    <m/>
    <m/>
    <m/>
    <m/>
    <m/>
    <m/>
    <m/>
    <m/>
    <m/>
    <m/>
    <m/>
    <m/>
    <e v="#N/A"/>
    <m/>
    <n v="100000"/>
    <m/>
    <m/>
    <s v="Euro"/>
    <n v="41.85"/>
    <m/>
    <m/>
    <m/>
    <m/>
    <e v="#N/A"/>
    <m/>
    <m/>
    <m/>
    <m/>
    <m/>
    <m/>
    <m/>
    <m/>
    <m/>
    <m/>
    <m/>
    <m/>
    <m/>
    <m/>
    <m/>
    <m/>
    <m/>
    <m/>
    <m/>
    <m/>
    <n v="1"/>
    <m/>
  </r>
  <r>
    <m/>
    <s v="V100013"/>
    <s v="2021-0035"/>
    <x v="126"/>
    <n v="2"/>
    <s v="Wagon"/>
    <n v="25"/>
    <e v="#N/A"/>
    <x v="48"/>
    <m/>
    <m/>
    <x v="5"/>
    <x v="2"/>
    <n v="1"/>
    <m/>
    <m/>
    <n v="1"/>
    <m/>
    <n v="0"/>
    <n v="0"/>
    <x v="1"/>
    <m/>
    <m/>
    <m/>
    <x v="0"/>
    <m/>
    <m/>
    <m/>
    <e v="#N/A"/>
    <e v="#N/A"/>
    <n v="1824"/>
    <x v="1"/>
    <m/>
    <m/>
    <m/>
    <m/>
    <s v="n.a."/>
    <m/>
    <m/>
    <n v="0"/>
    <n v="0"/>
    <m/>
    <e v="#N/A"/>
    <m/>
    <m/>
    <m/>
    <m/>
    <m/>
    <m/>
    <m/>
    <m/>
    <m/>
    <m/>
    <m/>
    <m/>
    <m/>
    <m/>
    <m/>
    <m/>
    <m/>
    <m/>
    <m/>
    <e v="#N/A"/>
    <m/>
    <n v="100000"/>
    <m/>
    <m/>
    <s v="Euro"/>
    <n v="41.85"/>
    <m/>
    <m/>
    <m/>
    <m/>
    <e v="#N/A"/>
    <m/>
    <m/>
    <m/>
    <m/>
    <m/>
    <m/>
    <m/>
    <m/>
    <m/>
    <m/>
    <m/>
    <m/>
    <m/>
    <m/>
    <m/>
    <m/>
    <m/>
    <m/>
    <m/>
    <m/>
    <n v="1"/>
    <m/>
  </r>
  <r>
    <m/>
    <s v="V100013"/>
    <s v="2021-0035"/>
    <x v="126"/>
    <n v="2"/>
    <s v="Wagon"/>
    <n v="26"/>
    <e v="#N/A"/>
    <x v="48"/>
    <m/>
    <m/>
    <x v="5"/>
    <x v="2"/>
    <n v="1"/>
    <m/>
    <m/>
    <n v="1"/>
    <m/>
    <n v="0"/>
    <n v="0"/>
    <x v="1"/>
    <m/>
    <m/>
    <m/>
    <x v="0"/>
    <m/>
    <m/>
    <m/>
    <e v="#N/A"/>
    <e v="#N/A"/>
    <n v="1824"/>
    <x v="1"/>
    <m/>
    <m/>
    <m/>
    <m/>
    <s v="n.a."/>
    <m/>
    <m/>
    <n v="0"/>
    <n v="0"/>
    <m/>
    <e v="#N/A"/>
    <m/>
    <m/>
    <m/>
    <m/>
    <m/>
    <m/>
    <m/>
    <m/>
    <m/>
    <m/>
    <m/>
    <m/>
    <m/>
    <m/>
    <m/>
    <m/>
    <m/>
    <m/>
    <m/>
    <e v="#N/A"/>
    <m/>
    <n v="100000"/>
    <m/>
    <m/>
    <s v="Euro"/>
    <n v="41.85"/>
    <m/>
    <m/>
    <m/>
    <m/>
    <e v="#N/A"/>
    <m/>
    <m/>
    <m/>
    <m/>
    <m/>
    <m/>
    <m/>
    <m/>
    <m/>
    <m/>
    <m/>
    <m/>
    <m/>
    <m/>
    <m/>
    <m/>
    <m/>
    <m/>
    <m/>
    <m/>
    <n v="1"/>
    <m/>
  </r>
  <r>
    <m/>
    <s v="V100013"/>
    <s v="2021-0035"/>
    <x v="126"/>
    <n v="2"/>
    <s v="Wagon"/>
    <n v="38"/>
    <s v="37 80 4955 112-0"/>
    <x v="48"/>
    <m/>
    <m/>
    <x v="5"/>
    <x v="2"/>
    <n v="1"/>
    <m/>
    <m/>
    <n v="1"/>
    <m/>
    <n v="0"/>
    <n v="1"/>
    <x v="1"/>
    <m/>
    <m/>
    <m/>
    <x v="5"/>
    <m/>
    <m/>
    <m/>
    <d v="2024-08-27T00:00:00"/>
    <d v="2026-10-31T00:00:00"/>
    <n v="1824"/>
    <x v="69"/>
    <m/>
    <m/>
    <m/>
    <m/>
    <s v="n.a."/>
    <m/>
    <m/>
    <n v="0"/>
    <n v="0"/>
    <m/>
    <d v="2026-10-31T00:00:00"/>
    <m/>
    <m/>
    <m/>
    <m/>
    <m/>
    <m/>
    <m/>
    <m/>
    <m/>
    <m/>
    <m/>
    <m/>
    <m/>
    <m/>
    <m/>
    <m/>
    <m/>
    <m/>
    <m/>
    <d v="2026-05-31T00:00:00"/>
    <m/>
    <n v="100000"/>
    <m/>
    <m/>
    <s v="Euro"/>
    <n v="41.85"/>
    <m/>
    <m/>
    <m/>
    <m/>
    <n v="37"/>
    <m/>
    <m/>
    <m/>
    <m/>
    <m/>
    <m/>
    <m/>
    <m/>
    <m/>
    <m/>
    <m/>
    <m/>
    <m/>
    <m/>
    <m/>
    <m/>
    <m/>
    <m/>
    <m/>
    <m/>
    <n v="1"/>
    <m/>
  </r>
  <r>
    <m/>
    <s v="V100013"/>
    <s v="2021-0035"/>
    <x v="126"/>
    <n v="2"/>
    <s v="Wagon"/>
    <n v="52"/>
    <s v="37 80 4955 116-1"/>
    <x v="48"/>
    <m/>
    <m/>
    <x v="5"/>
    <x v="2"/>
    <n v="1"/>
    <m/>
    <m/>
    <n v="1"/>
    <m/>
    <n v="0"/>
    <n v="1"/>
    <x v="1"/>
    <m/>
    <m/>
    <m/>
    <x v="5"/>
    <m/>
    <m/>
    <m/>
    <d v="2024-09-10T00:00:00"/>
    <d v="2026-10-31T00:00:00"/>
    <n v="1824"/>
    <x v="69"/>
    <m/>
    <m/>
    <m/>
    <m/>
    <s v="n.a."/>
    <m/>
    <m/>
    <n v="0"/>
    <n v="0"/>
    <m/>
    <d v="2026-10-31T00:00:00"/>
    <m/>
    <m/>
    <m/>
    <m/>
    <m/>
    <m/>
    <m/>
    <m/>
    <m/>
    <m/>
    <m/>
    <m/>
    <m/>
    <m/>
    <m/>
    <m/>
    <m/>
    <m/>
    <m/>
    <d v="2026-05-31T00:00:00"/>
    <m/>
    <n v="100000"/>
    <m/>
    <m/>
    <s v="Euro"/>
    <n v="41.85"/>
    <m/>
    <m/>
    <m/>
    <m/>
    <n v="37"/>
    <m/>
    <m/>
    <m/>
    <m/>
    <m/>
    <m/>
    <m/>
    <m/>
    <m/>
    <m/>
    <m/>
    <m/>
    <m/>
    <m/>
    <m/>
    <m/>
    <m/>
    <m/>
    <m/>
    <m/>
    <n v="1"/>
    <m/>
  </r>
  <r>
    <m/>
    <s v="V100013"/>
    <s v="2021-0035"/>
    <x v="126"/>
    <n v="2"/>
    <s v="Wagon"/>
    <n v="62"/>
    <s v="35 80 4956 032-1"/>
    <x v="48"/>
    <m/>
    <m/>
    <x v="5"/>
    <x v="2"/>
    <n v="1"/>
    <m/>
    <m/>
    <n v="1"/>
    <m/>
    <n v="0"/>
    <n v="1"/>
    <x v="1"/>
    <m/>
    <m/>
    <m/>
    <x v="5"/>
    <m/>
    <m/>
    <m/>
    <d v="2025-10-01T00:00:00"/>
    <d v="2026-10-31T00:00:00"/>
    <n v="1824"/>
    <x v="69"/>
    <m/>
    <m/>
    <m/>
    <m/>
    <s v="n.a."/>
    <m/>
    <m/>
    <n v="0"/>
    <n v="0"/>
    <m/>
    <d v="2026-10-31T00:00:00"/>
    <m/>
    <m/>
    <m/>
    <m/>
    <m/>
    <m/>
    <m/>
    <m/>
    <m/>
    <m/>
    <m/>
    <m/>
    <m/>
    <m/>
    <m/>
    <m/>
    <m/>
    <m/>
    <m/>
    <d v="2026-05-31T00:00:00"/>
    <m/>
    <n v="100000"/>
    <m/>
    <m/>
    <s v="Euro"/>
    <n v="41.85"/>
    <m/>
    <m/>
    <m/>
    <m/>
    <n v="37"/>
    <m/>
    <m/>
    <m/>
    <m/>
    <m/>
    <m/>
    <m/>
    <m/>
    <m/>
    <m/>
    <m/>
    <m/>
    <m/>
    <m/>
    <m/>
    <m/>
    <m/>
    <m/>
    <m/>
    <m/>
    <n v="1"/>
    <m/>
  </r>
  <r>
    <m/>
    <s v="V100013"/>
    <s v="2021-0035"/>
    <x v="126"/>
    <n v="2"/>
    <s v="Wagon"/>
    <n v="63"/>
    <s v="35 80 4956 036-2"/>
    <x v="48"/>
    <m/>
    <m/>
    <x v="5"/>
    <x v="2"/>
    <n v="1"/>
    <m/>
    <m/>
    <n v="1"/>
    <m/>
    <n v="0"/>
    <n v="1"/>
    <x v="1"/>
    <m/>
    <m/>
    <m/>
    <x v="5"/>
    <m/>
    <m/>
    <m/>
    <d v="2025-10-01T00:00:00"/>
    <d v="2026-10-31T00:00:00"/>
    <n v="1824"/>
    <x v="69"/>
    <m/>
    <m/>
    <m/>
    <m/>
    <s v="n.a."/>
    <m/>
    <m/>
    <n v="0"/>
    <n v="0"/>
    <m/>
    <d v="2026-10-31T00:00:00"/>
    <m/>
    <m/>
    <m/>
    <m/>
    <m/>
    <m/>
    <m/>
    <m/>
    <m/>
    <m/>
    <m/>
    <m/>
    <m/>
    <m/>
    <m/>
    <m/>
    <m/>
    <m/>
    <m/>
    <d v="2026-05-31T00:00:00"/>
    <m/>
    <n v="100000"/>
    <m/>
    <m/>
    <s v="Euro"/>
    <n v="41.85"/>
    <m/>
    <m/>
    <m/>
    <m/>
    <n v="37"/>
    <m/>
    <m/>
    <m/>
    <m/>
    <m/>
    <m/>
    <m/>
    <m/>
    <m/>
    <m/>
    <m/>
    <m/>
    <m/>
    <m/>
    <m/>
    <m/>
    <m/>
    <m/>
    <m/>
    <m/>
    <n v="1"/>
    <m/>
  </r>
  <r>
    <m/>
    <s v="V100013"/>
    <s v="2021-0035"/>
    <x v="126"/>
    <n v="2"/>
    <s v="Wagon"/>
    <n v="64"/>
    <s v="35 80 4956 037-0"/>
    <x v="48"/>
    <m/>
    <m/>
    <x v="5"/>
    <x v="2"/>
    <n v="1"/>
    <m/>
    <m/>
    <n v="1"/>
    <m/>
    <n v="0"/>
    <n v="1"/>
    <x v="1"/>
    <m/>
    <m/>
    <m/>
    <x v="5"/>
    <m/>
    <m/>
    <m/>
    <d v="2025-10-01T00:00:00"/>
    <d v="2026-10-31T00:00:00"/>
    <n v="1824"/>
    <x v="69"/>
    <m/>
    <m/>
    <m/>
    <m/>
    <s v="n.a."/>
    <m/>
    <m/>
    <n v="0"/>
    <n v="0"/>
    <m/>
    <d v="2026-10-31T00:00:00"/>
    <m/>
    <m/>
    <m/>
    <m/>
    <m/>
    <m/>
    <m/>
    <m/>
    <m/>
    <m/>
    <m/>
    <m/>
    <m/>
    <m/>
    <m/>
    <m/>
    <m/>
    <m/>
    <m/>
    <d v="2026-05-31T00:00:00"/>
    <m/>
    <n v="100000"/>
    <m/>
    <m/>
    <s v="Euro"/>
    <n v="41.85"/>
    <m/>
    <m/>
    <m/>
    <m/>
    <n v="37"/>
    <m/>
    <m/>
    <m/>
    <m/>
    <m/>
    <m/>
    <m/>
    <m/>
    <m/>
    <m/>
    <m/>
    <m/>
    <m/>
    <m/>
    <m/>
    <m/>
    <m/>
    <m/>
    <m/>
    <m/>
    <n v="1"/>
    <m/>
  </r>
  <r>
    <m/>
    <s v="V100013"/>
    <s v="2021-0035"/>
    <x v="126"/>
    <n v="2"/>
    <s v="Wagon"/>
    <n v="65"/>
    <s v="35 80 4956 038-8"/>
    <x v="48"/>
    <m/>
    <m/>
    <x v="5"/>
    <x v="2"/>
    <n v="1"/>
    <m/>
    <m/>
    <n v="1"/>
    <m/>
    <n v="0"/>
    <n v="1"/>
    <x v="1"/>
    <m/>
    <m/>
    <m/>
    <x v="5"/>
    <m/>
    <m/>
    <m/>
    <d v="2025-10-01T00:00:00"/>
    <d v="2026-10-31T00:00:00"/>
    <n v="1824"/>
    <x v="69"/>
    <m/>
    <m/>
    <m/>
    <m/>
    <s v="n.a."/>
    <m/>
    <m/>
    <n v="0"/>
    <n v="0"/>
    <m/>
    <d v="2026-10-31T00:00:00"/>
    <m/>
    <m/>
    <m/>
    <m/>
    <m/>
    <m/>
    <m/>
    <m/>
    <m/>
    <m/>
    <m/>
    <m/>
    <m/>
    <m/>
    <m/>
    <m/>
    <m/>
    <m/>
    <m/>
    <d v="2026-05-31T00:00:00"/>
    <m/>
    <n v="100000"/>
    <m/>
    <m/>
    <s v="Euro"/>
    <n v="41.85"/>
    <m/>
    <m/>
    <m/>
    <m/>
    <n v="37"/>
    <m/>
    <m/>
    <m/>
    <m/>
    <m/>
    <m/>
    <m/>
    <m/>
    <m/>
    <m/>
    <m/>
    <m/>
    <m/>
    <m/>
    <m/>
    <m/>
    <m/>
    <m/>
    <m/>
    <m/>
    <n v="1"/>
    <m/>
  </r>
  <r>
    <m/>
    <s v="V100013"/>
    <s v="2021-0035"/>
    <x v="126"/>
    <n v="2"/>
    <s v="Wagon"/>
    <n v="66"/>
    <s v="35 80 4956 042-0"/>
    <x v="48"/>
    <m/>
    <m/>
    <x v="5"/>
    <x v="2"/>
    <n v="1"/>
    <m/>
    <m/>
    <n v="1"/>
    <m/>
    <n v="0"/>
    <n v="1"/>
    <x v="1"/>
    <m/>
    <m/>
    <m/>
    <x v="5"/>
    <m/>
    <m/>
    <m/>
    <d v="2025-10-01T00:00:00"/>
    <d v="2026-10-31T00:00:00"/>
    <n v="1824"/>
    <x v="69"/>
    <m/>
    <m/>
    <m/>
    <m/>
    <s v="n.a."/>
    <m/>
    <m/>
    <n v="0"/>
    <n v="0"/>
    <m/>
    <d v="2026-10-31T00:00:00"/>
    <m/>
    <m/>
    <m/>
    <m/>
    <m/>
    <m/>
    <m/>
    <m/>
    <m/>
    <m/>
    <m/>
    <m/>
    <m/>
    <m/>
    <m/>
    <m/>
    <m/>
    <m/>
    <m/>
    <d v="2026-05-31T00:00:00"/>
    <m/>
    <n v="100000"/>
    <m/>
    <m/>
    <s v="Euro"/>
    <n v="41.85"/>
    <m/>
    <m/>
    <m/>
    <m/>
    <n v="37"/>
    <m/>
    <m/>
    <m/>
    <m/>
    <m/>
    <m/>
    <m/>
    <m/>
    <m/>
    <m/>
    <m/>
    <m/>
    <m/>
    <m/>
    <m/>
    <m/>
    <m/>
    <m/>
    <m/>
    <m/>
    <n v="1"/>
    <m/>
  </r>
  <r>
    <m/>
    <s v="V100013"/>
    <s v="2021-0035"/>
    <x v="126"/>
    <n v="2"/>
    <s v="Wagon"/>
    <n v="67"/>
    <s v="35 80 4956 043-8"/>
    <x v="48"/>
    <m/>
    <m/>
    <x v="5"/>
    <x v="2"/>
    <n v="1"/>
    <m/>
    <m/>
    <n v="1"/>
    <m/>
    <n v="0"/>
    <n v="1"/>
    <x v="1"/>
    <m/>
    <m/>
    <m/>
    <x v="5"/>
    <m/>
    <m/>
    <m/>
    <d v="2025-10-01T00:00:00"/>
    <d v="2026-10-31T00:00:00"/>
    <n v="1824"/>
    <x v="69"/>
    <m/>
    <m/>
    <m/>
    <m/>
    <s v="n.a."/>
    <m/>
    <m/>
    <n v="0"/>
    <n v="0"/>
    <m/>
    <d v="2026-10-31T00:00:00"/>
    <m/>
    <m/>
    <m/>
    <m/>
    <m/>
    <m/>
    <m/>
    <m/>
    <m/>
    <m/>
    <m/>
    <m/>
    <m/>
    <m/>
    <m/>
    <m/>
    <m/>
    <m/>
    <m/>
    <d v="2026-05-31T00:00:00"/>
    <m/>
    <n v="100000"/>
    <m/>
    <m/>
    <s v="Euro"/>
    <n v="41.85"/>
    <m/>
    <m/>
    <m/>
    <m/>
    <n v="37"/>
    <m/>
    <m/>
    <m/>
    <m/>
    <m/>
    <m/>
    <m/>
    <m/>
    <m/>
    <m/>
    <m/>
    <m/>
    <m/>
    <m/>
    <m/>
    <m/>
    <m/>
    <m/>
    <m/>
    <m/>
    <n v="1"/>
    <m/>
  </r>
  <r>
    <m/>
    <s v="V100013"/>
    <s v="2021-0035"/>
    <x v="126"/>
    <n v="2"/>
    <s v="Wagon"/>
    <n v="68"/>
    <s v="37 80 4992 310-5"/>
    <x v="48"/>
    <m/>
    <m/>
    <x v="5"/>
    <x v="2"/>
    <n v="1"/>
    <m/>
    <m/>
    <n v="1"/>
    <m/>
    <n v="0"/>
    <n v="1"/>
    <x v="1"/>
    <m/>
    <m/>
    <m/>
    <x v="5"/>
    <m/>
    <m/>
    <m/>
    <d v="2025-10-01T00:00:00"/>
    <d v="2026-10-31T00:00:00"/>
    <n v="1824"/>
    <x v="69"/>
    <m/>
    <m/>
    <m/>
    <m/>
    <s v="n.a."/>
    <m/>
    <m/>
    <n v="0"/>
    <n v="0"/>
    <m/>
    <d v="2026-10-31T00:00:00"/>
    <m/>
    <m/>
    <m/>
    <m/>
    <m/>
    <m/>
    <m/>
    <m/>
    <m/>
    <m/>
    <m/>
    <m/>
    <m/>
    <m/>
    <m/>
    <m/>
    <m/>
    <m/>
    <m/>
    <d v="2026-05-31T00:00:00"/>
    <m/>
    <n v="100000"/>
    <m/>
    <m/>
    <s v="Euro"/>
    <n v="41.85"/>
    <m/>
    <m/>
    <m/>
    <m/>
    <n v="37"/>
    <m/>
    <m/>
    <m/>
    <m/>
    <m/>
    <m/>
    <m/>
    <m/>
    <m/>
    <m/>
    <m/>
    <m/>
    <m/>
    <m/>
    <m/>
    <m/>
    <m/>
    <m/>
    <m/>
    <m/>
    <n v="1"/>
    <m/>
  </r>
  <r>
    <m/>
    <s v="V100013"/>
    <s v="2021-0035"/>
    <x v="126"/>
    <n v="2"/>
    <s v="Wagon"/>
    <n v="69"/>
    <s v="37 80 4992 313-9"/>
    <x v="48"/>
    <m/>
    <m/>
    <x v="5"/>
    <x v="2"/>
    <n v="1"/>
    <m/>
    <m/>
    <n v="1"/>
    <m/>
    <n v="0"/>
    <n v="1"/>
    <x v="1"/>
    <m/>
    <m/>
    <m/>
    <x v="5"/>
    <m/>
    <m/>
    <m/>
    <d v="2025-10-01T00:00:00"/>
    <d v="2026-10-31T00:00:00"/>
    <n v="1824"/>
    <x v="69"/>
    <m/>
    <m/>
    <m/>
    <m/>
    <s v="n.a."/>
    <m/>
    <m/>
    <n v="0"/>
    <n v="0"/>
    <m/>
    <d v="2026-10-31T00:00:00"/>
    <m/>
    <m/>
    <m/>
    <m/>
    <m/>
    <m/>
    <m/>
    <m/>
    <m/>
    <m/>
    <m/>
    <m/>
    <m/>
    <m/>
    <m/>
    <m/>
    <m/>
    <m/>
    <m/>
    <d v="2026-05-31T00:00:00"/>
    <m/>
    <n v="100000"/>
    <m/>
    <m/>
    <s v="Euro"/>
    <n v="41.85"/>
    <m/>
    <m/>
    <m/>
    <m/>
    <n v="37"/>
    <m/>
    <m/>
    <m/>
    <m/>
    <m/>
    <m/>
    <m/>
    <m/>
    <m/>
    <m/>
    <m/>
    <m/>
    <m/>
    <m/>
    <m/>
    <m/>
    <m/>
    <m/>
    <m/>
    <m/>
    <n v="1"/>
    <m/>
  </r>
  <r>
    <m/>
    <s v="V100013"/>
    <s v="2021-0035"/>
    <x v="126"/>
    <n v="2"/>
    <s v="Wagon"/>
    <n v="70"/>
    <s v="37 80 4992 315-4"/>
    <x v="48"/>
    <m/>
    <m/>
    <x v="5"/>
    <x v="2"/>
    <n v="1"/>
    <m/>
    <m/>
    <n v="1"/>
    <m/>
    <n v="0"/>
    <n v="1"/>
    <x v="1"/>
    <m/>
    <m/>
    <m/>
    <x v="5"/>
    <m/>
    <m/>
    <m/>
    <d v="2025-10-01T00:00:00"/>
    <d v="2026-10-31T00:00:00"/>
    <n v="1824"/>
    <x v="69"/>
    <m/>
    <m/>
    <m/>
    <m/>
    <s v="n.a."/>
    <m/>
    <m/>
    <n v="0"/>
    <n v="0"/>
    <m/>
    <d v="2026-10-31T00:00:00"/>
    <m/>
    <m/>
    <m/>
    <m/>
    <m/>
    <m/>
    <m/>
    <m/>
    <m/>
    <m/>
    <m/>
    <m/>
    <m/>
    <m/>
    <m/>
    <m/>
    <m/>
    <m/>
    <m/>
    <d v="2026-05-31T00:00:00"/>
    <m/>
    <n v="100000"/>
    <m/>
    <m/>
    <s v="Euro"/>
    <n v="41.85"/>
    <m/>
    <m/>
    <m/>
    <m/>
    <n v="37"/>
    <m/>
    <m/>
    <m/>
    <m/>
    <m/>
    <m/>
    <m/>
    <m/>
    <m/>
    <m/>
    <m/>
    <m/>
    <m/>
    <m/>
    <m/>
    <m/>
    <m/>
    <m/>
    <m/>
    <m/>
    <n v="1"/>
    <m/>
  </r>
  <r>
    <m/>
    <s v="V100013"/>
    <s v="2021-0035"/>
    <x v="126"/>
    <n v="2"/>
    <s v="Wagon"/>
    <n v="71"/>
    <s v="37 80 4992 319-6"/>
    <x v="48"/>
    <m/>
    <m/>
    <x v="5"/>
    <x v="2"/>
    <n v="1"/>
    <m/>
    <m/>
    <n v="1"/>
    <m/>
    <n v="0"/>
    <n v="1"/>
    <x v="1"/>
    <m/>
    <m/>
    <m/>
    <x v="5"/>
    <m/>
    <m/>
    <m/>
    <d v="2025-10-01T00:00:00"/>
    <d v="2026-10-31T00:00:00"/>
    <n v="1824"/>
    <x v="69"/>
    <m/>
    <m/>
    <m/>
    <m/>
    <s v="n.a."/>
    <m/>
    <m/>
    <n v="0"/>
    <n v="0"/>
    <m/>
    <d v="2026-10-31T00:00:00"/>
    <m/>
    <m/>
    <m/>
    <m/>
    <m/>
    <m/>
    <m/>
    <m/>
    <m/>
    <m/>
    <m/>
    <m/>
    <m/>
    <m/>
    <m/>
    <m/>
    <m/>
    <m/>
    <m/>
    <d v="2026-05-31T00:00:00"/>
    <m/>
    <n v="100000"/>
    <m/>
    <m/>
    <s v="Euro"/>
    <n v="41.85"/>
    <m/>
    <m/>
    <m/>
    <m/>
    <n v="37"/>
    <m/>
    <m/>
    <m/>
    <m/>
    <m/>
    <m/>
    <m/>
    <m/>
    <m/>
    <m/>
    <m/>
    <m/>
    <m/>
    <m/>
    <m/>
    <m/>
    <m/>
    <m/>
    <m/>
    <m/>
    <n v="1"/>
    <m/>
  </r>
  <r>
    <m/>
    <s v="V100013"/>
    <s v="2021-0035"/>
    <x v="126"/>
    <n v="2"/>
    <s v="Wagon"/>
    <n v="72"/>
    <s v="37 80 4992 320-4"/>
    <x v="48"/>
    <m/>
    <m/>
    <x v="5"/>
    <x v="2"/>
    <n v="1"/>
    <m/>
    <m/>
    <n v="1"/>
    <m/>
    <n v="0"/>
    <n v="1"/>
    <x v="1"/>
    <m/>
    <m/>
    <m/>
    <x v="5"/>
    <m/>
    <m/>
    <m/>
    <d v="2025-10-01T00:00:00"/>
    <d v="2026-10-31T00:00:00"/>
    <n v="1824"/>
    <x v="69"/>
    <m/>
    <m/>
    <m/>
    <m/>
    <s v="n.a."/>
    <m/>
    <m/>
    <n v="0"/>
    <n v="0"/>
    <m/>
    <d v="2026-10-31T00:00:00"/>
    <m/>
    <m/>
    <m/>
    <m/>
    <m/>
    <m/>
    <m/>
    <m/>
    <m/>
    <m/>
    <m/>
    <m/>
    <m/>
    <m/>
    <m/>
    <m/>
    <m/>
    <m/>
    <m/>
    <d v="2026-05-31T00:00:00"/>
    <m/>
    <n v="100000"/>
    <m/>
    <m/>
    <s v="Euro"/>
    <n v="41.85"/>
    <m/>
    <m/>
    <m/>
    <m/>
    <n v="37"/>
    <m/>
    <m/>
    <m/>
    <m/>
    <m/>
    <m/>
    <m/>
    <m/>
    <m/>
    <m/>
    <m/>
    <m/>
    <m/>
    <m/>
    <m/>
    <m/>
    <m/>
    <m/>
    <m/>
    <m/>
    <n v="1"/>
    <m/>
  </r>
  <r>
    <m/>
    <s v="V100013"/>
    <s v="2021-0035"/>
    <x v="126"/>
    <n v="2"/>
    <s v="Wagon"/>
    <n v="73"/>
    <s v="37 80 4992 321-2"/>
    <x v="48"/>
    <m/>
    <m/>
    <x v="5"/>
    <x v="2"/>
    <n v="1"/>
    <m/>
    <m/>
    <n v="1"/>
    <m/>
    <n v="0"/>
    <n v="1"/>
    <x v="1"/>
    <m/>
    <m/>
    <m/>
    <x v="5"/>
    <m/>
    <m/>
    <m/>
    <d v="2025-10-01T00:00:00"/>
    <d v="2026-10-31T00:00:00"/>
    <n v="1824"/>
    <x v="69"/>
    <m/>
    <m/>
    <m/>
    <m/>
    <s v="n.a."/>
    <m/>
    <m/>
    <n v="0"/>
    <n v="0"/>
    <m/>
    <d v="2026-10-31T00:00:00"/>
    <m/>
    <m/>
    <m/>
    <m/>
    <m/>
    <m/>
    <m/>
    <m/>
    <m/>
    <m/>
    <m/>
    <m/>
    <m/>
    <m/>
    <m/>
    <m/>
    <m/>
    <m/>
    <m/>
    <d v="2026-05-31T00:00:00"/>
    <m/>
    <n v="100000"/>
    <m/>
    <m/>
    <s v="Euro"/>
    <n v="41.85"/>
    <m/>
    <m/>
    <m/>
    <m/>
    <n v="37"/>
    <m/>
    <m/>
    <m/>
    <m/>
    <m/>
    <m/>
    <m/>
    <m/>
    <m/>
    <m/>
    <m/>
    <m/>
    <m/>
    <m/>
    <m/>
    <m/>
    <m/>
    <m/>
    <m/>
    <m/>
    <n v="1"/>
    <m/>
  </r>
  <r>
    <m/>
    <s v="V100013"/>
    <s v="2021-0035"/>
    <x v="126"/>
    <n v="2"/>
    <s v="Wagon"/>
    <n v="74"/>
    <s v="37 80 4992 322-0"/>
    <x v="48"/>
    <m/>
    <m/>
    <x v="5"/>
    <x v="2"/>
    <n v="1"/>
    <m/>
    <m/>
    <n v="1"/>
    <m/>
    <n v="0"/>
    <n v="1"/>
    <x v="1"/>
    <m/>
    <m/>
    <m/>
    <x v="5"/>
    <m/>
    <m/>
    <m/>
    <d v="2025-10-01T00:00:00"/>
    <d v="2026-10-31T00:00:00"/>
    <n v="1824"/>
    <x v="69"/>
    <m/>
    <m/>
    <m/>
    <m/>
    <s v="n.a."/>
    <m/>
    <m/>
    <n v="0"/>
    <n v="0"/>
    <m/>
    <d v="2026-10-31T00:00:00"/>
    <m/>
    <m/>
    <m/>
    <m/>
    <m/>
    <m/>
    <m/>
    <m/>
    <m/>
    <m/>
    <m/>
    <m/>
    <m/>
    <m/>
    <m/>
    <m/>
    <m/>
    <m/>
    <m/>
    <d v="2026-05-31T00:00:00"/>
    <m/>
    <n v="100000"/>
    <m/>
    <m/>
    <s v="Euro"/>
    <n v="41.85"/>
    <m/>
    <m/>
    <m/>
    <m/>
    <n v="37"/>
    <m/>
    <m/>
    <m/>
    <m/>
    <m/>
    <m/>
    <m/>
    <m/>
    <m/>
    <m/>
    <m/>
    <m/>
    <m/>
    <m/>
    <m/>
    <m/>
    <m/>
    <m/>
    <m/>
    <m/>
    <n v="1"/>
    <m/>
  </r>
  <r>
    <s v="LOA ok CMI 20.06.25"/>
    <s v="V100019"/>
    <s v="2021-0036"/>
    <x v="127"/>
    <m/>
    <s v="Header"/>
    <m/>
    <m/>
    <x v="48"/>
    <s v="AUT"/>
    <s v="Middle EU - ELSE"/>
    <x v="5"/>
    <x v="2"/>
    <n v="28"/>
    <m/>
    <m/>
    <n v="28"/>
    <n v="0"/>
    <n v="0"/>
    <n v="28"/>
    <x v="0"/>
    <m/>
    <m/>
    <m/>
    <x v="7"/>
    <s v="Verlängerungsoption 2 Monate vor Mietende"/>
    <d v="2022-03-15T00:00:00"/>
    <d v="2026-10-31T00:00:00"/>
    <m/>
    <m/>
    <n v="1691"/>
    <x v="69"/>
    <m/>
    <m/>
    <m/>
    <m/>
    <s v="n.a."/>
    <m/>
    <m/>
    <n v="0"/>
    <n v="0"/>
    <m/>
    <m/>
    <s v="n.a."/>
    <m/>
    <m/>
    <m/>
    <m/>
    <m/>
    <m/>
    <m/>
    <n v="1691"/>
    <s v="A"/>
    <n v="75"/>
    <s v="keine"/>
    <s v="AUT"/>
    <s v="Not required"/>
    <s v="N"/>
    <s v="N"/>
    <n v="12"/>
    <s v="Jährliche Prol. Option bis 31.10.33 möglich"/>
    <n v="1"/>
    <m/>
    <s v="Not Started"/>
    <n v="100000"/>
    <s v="Y"/>
    <d v="2027-11-01T00:00:00"/>
    <s v="Euro"/>
    <n v="44.95"/>
    <n v="0"/>
    <n v="0"/>
    <m/>
    <n v="0"/>
    <n v="44.95"/>
    <n v="0.25"/>
    <n v="1050"/>
    <m/>
    <m/>
    <n v="0"/>
    <s v="0.00"/>
    <n v="0"/>
    <n v="0"/>
    <n v="0"/>
    <n v="0"/>
    <n v="44.95"/>
    <n v="0"/>
    <n v="44.95"/>
    <n v="0.9944382647385984"/>
    <n v="0"/>
    <n v="44.7"/>
    <n v="43.7"/>
    <n v="2800000"/>
    <n v="0"/>
    <s v="Y"/>
    <n v="29"/>
    <n v="458130.4"/>
  </r>
  <r>
    <m/>
    <s v="V100019"/>
    <s v="2021-0036"/>
    <x v="127"/>
    <n v="1"/>
    <s v="Batch"/>
    <m/>
    <m/>
    <x v="48"/>
    <s v="AUT"/>
    <s v="Middle EU - ELSE"/>
    <x v="5"/>
    <x v="2"/>
    <n v="9"/>
    <m/>
    <m/>
    <n v="9"/>
    <n v="0"/>
    <n v="0"/>
    <n v="9"/>
    <x v="0"/>
    <m/>
    <m/>
    <m/>
    <x v="7"/>
    <m/>
    <m/>
    <m/>
    <d v="2022-03-15T00:00:00"/>
    <d v="2026-10-31T00:00:00"/>
    <m/>
    <x v="69"/>
    <m/>
    <m/>
    <m/>
    <m/>
    <s v="n.a."/>
    <m/>
    <m/>
    <n v="0"/>
    <n v="0"/>
    <m/>
    <m/>
    <s v="n.a."/>
    <m/>
    <m/>
    <m/>
    <m/>
    <m/>
    <m/>
    <m/>
    <m/>
    <s v="A"/>
    <m/>
    <s v="keine"/>
    <s v="AUT"/>
    <s v="Not required"/>
    <s v="N"/>
    <s v="N"/>
    <n v="12"/>
    <s v="Jährliche Prol. Option bis 31.10.33 möglich"/>
    <n v="1"/>
    <m/>
    <m/>
    <n v="100000"/>
    <s v="Y"/>
    <d v="2027-11-01T00:00:00"/>
    <s v="Euro"/>
    <n v="44.95"/>
    <n v="0"/>
    <n v="0"/>
    <m/>
    <n v="0"/>
    <n v="44.95"/>
    <n v="0.25"/>
    <n v="1050"/>
    <n v="0"/>
    <n v="0.05"/>
    <n v="0"/>
    <s v="0.00"/>
    <n v="0"/>
    <n v="0"/>
    <n v="0"/>
    <n v="0"/>
    <n v="44.95"/>
    <n v="0"/>
    <n v="44.95"/>
    <n v="0.9944382647385984"/>
    <n v="0"/>
    <n v="44.7"/>
    <n v="43.7"/>
    <n v="900000"/>
    <n v="0"/>
    <s v="Y"/>
    <n v="9"/>
    <n v="147256.2"/>
  </r>
  <r>
    <m/>
    <s v="V100019"/>
    <s v="2021-0036"/>
    <x v="127"/>
    <n v="1"/>
    <s v="Wagon"/>
    <n v="2"/>
    <s v="37 80 4956 596-3"/>
    <x v="48"/>
    <m/>
    <m/>
    <x v="5"/>
    <x v="2"/>
    <n v="1"/>
    <m/>
    <m/>
    <n v="1"/>
    <m/>
    <n v="0"/>
    <n v="1"/>
    <x v="1"/>
    <m/>
    <m/>
    <m/>
    <x v="7"/>
    <m/>
    <m/>
    <m/>
    <d v="2022-03-15T00:00:00"/>
    <d v="2026-10-31T00:00:00"/>
    <n v="1691"/>
    <x v="69"/>
    <m/>
    <m/>
    <m/>
    <m/>
    <s v="n.a."/>
    <m/>
    <m/>
    <n v="0"/>
    <n v="0"/>
    <m/>
    <d v="2026-10-31T00:00:00"/>
    <m/>
    <m/>
    <m/>
    <m/>
    <m/>
    <m/>
    <m/>
    <m/>
    <m/>
    <m/>
    <m/>
    <m/>
    <m/>
    <m/>
    <m/>
    <m/>
    <m/>
    <m/>
    <m/>
    <d v="2026-05-31T00:00:00"/>
    <m/>
    <n v="100000"/>
    <m/>
    <m/>
    <s v="Euro"/>
    <n v="44.95"/>
    <m/>
    <m/>
    <m/>
    <m/>
    <n v="37"/>
    <m/>
    <m/>
    <m/>
    <m/>
    <m/>
    <m/>
    <m/>
    <m/>
    <m/>
    <m/>
    <m/>
    <m/>
    <m/>
    <m/>
    <m/>
    <m/>
    <m/>
    <m/>
    <m/>
    <m/>
    <n v="1"/>
    <m/>
  </r>
  <r>
    <m/>
    <s v="V100019"/>
    <s v="2021-0036"/>
    <x v="127"/>
    <n v="1"/>
    <s v="Wagon"/>
    <n v="5"/>
    <s v="37 80 4956 599-7"/>
    <x v="48"/>
    <m/>
    <m/>
    <x v="5"/>
    <x v="2"/>
    <n v="1"/>
    <m/>
    <m/>
    <n v="1"/>
    <m/>
    <n v="0"/>
    <n v="1"/>
    <x v="1"/>
    <m/>
    <m/>
    <m/>
    <x v="7"/>
    <m/>
    <m/>
    <m/>
    <d v="2022-03-15T00:00:00"/>
    <d v="2026-10-31T00:00:00"/>
    <n v="1691"/>
    <x v="69"/>
    <m/>
    <m/>
    <m/>
    <m/>
    <s v="n.a."/>
    <m/>
    <m/>
    <n v="0"/>
    <n v="0"/>
    <m/>
    <d v="2026-10-31T00:00:00"/>
    <m/>
    <m/>
    <m/>
    <m/>
    <m/>
    <m/>
    <m/>
    <m/>
    <m/>
    <m/>
    <m/>
    <m/>
    <m/>
    <m/>
    <m/>
    <m/>
    <m/>
    <m/>
    <m/>
    <d v="2026-05-31T00:00:00"/>
    <m/>
    <n v="100000"/>
    <m/>
    <m/>
    <s v="Euro"/>
    <n v="44.95"/>
    <m/>
    <m/>
    <m/>
    <m/>
    <n v="37"/>
    <m/>
    <m/>
    <m/>
    <m/>
    <m/>
    <m/>
    <m/>
    <m/>
    <m/>
    <m/>
    <m/>
    <m/>
    <m/>
    <m/>
    <m/>
    <m/>
    <m/>
    <m/>
    <m/>
    <m/>
    <n v="1"/>
    <m/>
  </r>
  <r>
    <m/>
    <s v="V100019"/>
    <s v="2021-0036"/>
    <x v="127"/>
    <n v="1"/>
    <s v="Wagon"/>
    <n v="6"/>
    <s v="37 80 4956 600-3"/>
    <x v="48"/>
    <m/>
    <m/>
    <x v="5"/>
    <x v="2"/>
    <n v="1"/>
    <m/>
    <m/>
    <n v="1"/>
    <m/>
    <n v="0"/>
    <n v="1"/>
    <x v="1"/>
    <m/>
    <m/>
    <m/>
    <x v="7"/>
    <m/>
    <m/>
    <m/>
    <d v="2022-03-15T00:00:00"/>
    <d v="2026-10-31T00:00:00"/>
    <n v="1691"/>
    <x v="69"/>
    <m/>
    <m/>
    <m/>
    <m/>
    <s v="n.a."/>
    <m/>
    <m/>
    <n v="0"/>
    <n v="0"/>
    <m/>
    <d v="2026-10-31T00:00:00"/>
    <m/>
    <m/>
    <m/>
    <m/>
    <m/>
    <m/>
    <m/>
    <m/>
    <m/>
    <m/>
    <m/>
    <m/>
    <m/>
    <m/>
    <m/>
    <m/>
    <m/>
    <m/>
    <m/>
    <d v="2026-05-31T00:00:00"/>
    <m/>
    <n v="100000"/>
    <m/>
    <m/>
    <s v="Euro"/>
    <n v="44.95"/>
    <m/>
    <m/>
    <m/>
    <m/>
    <n v="37"/>
    <m/>
    <m/>
    <m/>
    <m/>
    <m/>
    <m/>
    <m/>
    <m/>
    <m/>
    <m/>
    <m/>
    <m/>
    <m/>
    <m/>
    <m/>
    <m/>
    <m/>
    <m/>
    <m/>
    <m/>
    <n v="1"/>
    <m/>
  </r>
  <r>
    <m/>
    <s v="V100019"/>
    <s v="2021-0036"/>
    <x v="127"/>
    <n v="1"/>
    <s v="Wagon"/>
    <n v="8"/>
    <s v="37 80 4956 602-9"/>
    <x v="48"/>
    <m/>
    <m/>
    <x v="5"/>
    <x v="2"/>
    <n v="1"/>
    <m/>
    <m/>
    <n v="1"/>
    <m/>
    <n v="0"/>
    <n v="1"/>
    <x v="1"/>
    <m/>
    <m/>
    <m/>
    <x v="7"/>
    <m/>
    <m/>
    <m/>
    <d v="2022-03-15T00:00:00"/>
    <d v="2026-10-31T00:00:00"/>
    <n v="1691"/>
    <x v="69"/>
    <m/>
    <m/>
    <m/>
    <m/>
    <s v="n.a."/>
    <m/>
    <m/>
    <n v="0"/>
    <n v="0"/>
    <m/>
    <d v="2026-10-31T00:00:00"/>
    <m/>
    <m/>
    <m/>
    <m/>
    <m/>
    <m/>
    <m/>
    <m/>
    <m/>
    <m/>
    <m/>
    <m/>
    <m/>
    <m/>
    <m/>
    <m/>
    <m/>
    <m/>
    <m/>
    <d v="2026-05-31T00:00:00"/>
    <m/>
    <n v="100000"/>
    <m/>
    <m/>
    <s v="Euro"/>
    <n v="44.95"/>
    <m/>
    <m/>
    <m/>
    <m/>
    <n v="37"/>
    <m/>
    <m/>
    <m/>
    <m/>
    <m/>
    <m/>
    <m/>
    <m/>
    <m/>
    <m/>
    <m/>
    <m/>
    <m/>
    <m/>
    <m/>
    <m/>
    <m/>
    <m/>
    <m/>
    <m/>
    <n v="1"/>
    <m/>
  </r>
  <r>
    <m/>
    <s v="V100019"/>
    <s v="2021-0036"/>
    <x v="127"/>
    <n v="1"/>
    <s v="Wagon"/>
    <n v="9"/>
    <s v="37 80 4956 603-7"/>
    <x v="48"/>
    <m/>
    <m/>
    <x v="5"/>
    <x v="2"/>
    <n v="1"/>
    <m/>
    <m/>
    <n v="1"/>
    <m/>
    <n v="0"/>
    <n v="1"/>
    <x v="1"/>
    <m/>
    <m/>
    <m/>
    <x v="7"/>
    <m/>
    <m/>
    <m/>
    <d v="2022-03-15T00:00:00"/>
    <d v="2026-10-31T00:00:00"/>
    <n v="1691"/>
    <x v="69"/>
    <m/>
    <m/>
    <m/>
    <m/>
    <s v="n.a."/>
    <m/>
    <m/>
    <n v="0"/>
    <n v="0"/>
    <m/>
    <d v="2026-10-31T00:00:00"/>
    <m/>
    <m/>
    <m/>
    <m/>
    <m/>
    <m/>
    <m/>
    <m/>
    <m/>
    <m/>
    <m/>
    <m/>
    <m/>
    <m/>
    <m/>
    <m/>
    <m/>
    <m/>
    <m/>
    <d v="2026-05-31T00:00:00"/>
    <m/>
    <n v="100000"/>
    <m/>
    <m/>
    <s v="Euro"/>
    <n v="44.95"/>
    <m/>
    <m/>
    <m/>
    <m/>
    <n v="37"/>
    <m/>
    <m/>
    <m/>
    <m/>
    <m/>
    <m/>
    <m/>
    <m/>
    <m/>
    <m/>
    <m/>
    <m/>
    <m/>
    <m/>
    <m/>
    <m/>
    <m/>
    <m/>
    <m/>
    <m/>
    <n v="1"/>
    <m/>
  </r>
  <r>
    <m/>
    <s v="V100019"/>
    <s v="2021-0036"/>
    <x v="127"/>
    <n v="1"/>
    <s v="Wagon"/>
    <n v="11"/>
    <s v="37 80 4956 605-2"/>
    <x v="48"/>
    <m/>
    <m/>
    <x v="5"/>
    <x v="2"/>
    <n v="1"/>
    <m/>
    <m/>
    <n v="1"/>
    <m/>
    <n v="0"/>
    <n v="1"/>
    <x v="1"/>
    <m/>
    <m/>
    <m/>
    <x v="7"/>
    <m/>
    <m/>
    <m/>
    <d v="2022-03-15T00:00:00"/>
    <d v="2026-10-31T00:00:00"/>
    <n v="1691"/>
    <x v="69"/>
    <m/>
    <m/>
    <m/>
    <m/>
    <s v="n.a."/>
    <m/>
    <m/>
    <n v="0"/>
    <n v="0"/>
    <m/>
    <d v="2026-10-31T00:00:00"/>
    <m/>
    <m/>
    <m/>
    <m/>
    <m/>
    <m/>
    <m/>
    <m/>
    <m/>
    <m/>
    <m/>
    <m/>
    <m/>
    <m/>
    <m/>
    <m/>
    <m/>
    <m/>
    <m/>
    <d v="2026-05-31T00:00:00"/>
    <m/>
    <n v="100000"/>
    <m/>
    <m/>
    <s v="Euro"/>
    <n v="44.95"/>
    <m/>
    <m/>
    <m/>
    <m/>
    <n v="37"/>
    <m/>
    <m/>
    <m/>
    <m/>
    <m/>
    <m/>
    <m/>
    <m/>
    <m/>
    <m/>
    <m/>
    <m/>
    <m/>
    <m/>
    <m/>
    <m/>
    <m/>
    <m/>
    <m/>
    <m/>
    <n v="1"/>
    <m/>
  </r>
  <r>
    <m/>
    <s v="V100019"/>
    <s v="2021-0036"/>
    <x v="127"/>
    <n v="1"/>
    <s v="Wagon"/>
    <n v="12"/>
    <s v="37 80 4956 606-0"/>
    <x v="48"/>
    <m/>
    <m/>
    <x v="5"/>
    <x v="2"/>
    <n v="1"/>
    <m/>
    <m/>
    <n v="1"/>
    <m/>
    <n v="0"/>
    <n v="1"/>
    <x v="1"/>
    <m/>
    <m/>
    <m/>
    <x v="7"/>
    <m/>
    <m/>
    <m/>
    <d v="2022-03-15T00:00:00"/>
    <d v="2026-10-31T00:00:00"/>
    <n v="1691"/>
    <x v="69"/>
    <m/>
    <m/>
    <m/>
    <m/>
    <s v="n.a."/>
    <m/>
    <m/>
    <n v="0"/>
    <n v="0"/>
    <m/>
    <d v="2026-10-31T00:00:00"/>
    <m/>
    <m/>
    <m/>
    <m/>
    <m/>
    <m/>
    <m/>
    <m/>
    <m/>
    <m/>
    <m/>
    <m/>
    <m/>
    <m/>
    <m/>
    <m/>
    <m/>
    <m/>
    <m/>
    <d v="2026-05-31T00:00:00"/>
    <m/>
    <n v="100000"/>
    <m/>
    <m/>
    <s v="Euro"/>
    <n v="44.95"/>
    <m/>
    <m/>
    <m/>
    <m/>
    <n v="37"/>
    <m/>
    <m/>
    <m/>
    <m/>
    <m/>
    <m/>
    <m/>
    <m/>
    <m/>
    <m/>
    <m/>
    <m/>
    <m/>
    <m/>
    <m/>
    <m/>
    <m/>
    <m/>
    <m/>
    <m/>
    <n v="1"/>
    <m/>
  </r>
  <r>
    <m/>
    <s v="V100019"/>
    <s v="2021-0036"/>
    <x v="127"/>
    <n v="1"/>
    <s v="Wagon"/>
    <n v="13"/>
    <s v="37 80 4956 607-8"/>
    <x v="48"/>
    <m/>
    <m/>
    <x v="5"/>
    <x v="2"/>
    <n v="1"/>
    <m/>
    <m/>
    <n v="1"/>
    <m/>
    <n v="0"/>
    <n v="1"/>
    <x v="1"/>
    <m/>
    <m/>
    <m/>
    <x v="7"/>
    <m/>
    <m/>
    <m/>
    <d v="2022-03-15T00:00:00"/>
    <d v="2026-10-31T00:00:00"/>
    <n v="1691"/>
    <x v="69"/>
    <m/>
    <m/>
    <m/>
    <m/>
    <s v="n.a."/>
    <m/>
    <m/>
    <n v="0"/>
    <n v="0"/>
    <m/>
    <d v="2026-10-31T00:00:00"/>
    <m/>
    <m/>
    <m/>
    <m/>
    <m/>
    <m/>
    <m/>
    <m/>
    <m/>
    <m/>
    <m/>
    <m/>
    <m/>
    <m/>
    <m/>
    <m/>
    <m/>
    <m/>
    <m/>
    <d v="2026-05-31T00:00:00"/>
    <m/>
    <n v="100000"/>
    <m/>
    <m/>
    <s v="Euro"/>
    <n v="44.95"/>
    <m/>
    <m/>
    <m/>
    <m/>
    <n v="37"/>
    <m/>
    <m/>
    <m/>
    <m/>
    <m/>
    <m/>
    <m/>
    <m/>
    <m/>
    <m/>
    <m/>
    <m/>
    <m/>
    <m/>
    <m/>
    <m/>
    <m/>
    <m/>
    <m/>
    <m/>
    <n v="1"/>
    <m/>
  </r>
  <r>
    <m/>
    <s v="V100019"/>
    <s v="2021-0036"/>
    <x v="127"/>
    <n v="1"/>
    <s v="Wagon"/>
    <n v="14"/>
    <s v="37 80 4956 608-6"/>
    <x v="48"/>
    <m/>
    <m/>
    <x v="5"/>
    <x v="2"/>
    <n v="1"/>
    <m/>
    <m/>
    <n v="1"/>
    <m/>
    <n v="0"/>
    <n v="1"/>
    <x v="1"/>
    <m/>
    <m/>
    <m/>
    <x v="7"/>
    <m/>
    <m/>
    <m/>
    <d v="2022-03-15T00:00:00"/>
    <d v="2026-10-31T00:00:00"/>
    <n v="1691"/>
    <x v="69"/>
    <m/>
    <m/>
    <m/>
    <m/>
    <s v="n.a."/>
    <m/>
    <m/>
    <n v="0"/>
    <n v="0"/>
    <m/>
    <d v="2026-10-31T00:00:00"/>
    <m/>
    <m/>
    <m/>
    <m/>
    <m/>
    <m/>
    <m/>
    <m/>
    <m/>
    <m/>
    <m/>
    <m/>
    <m/>
    <m/>
    <m/>
    <m/>
    <m/>
    <m/>
    <m/>
    <d v="2026-05-31T00:00:00"/>
    <m/>
    <n v="100000"/>
    <m/>
    <m/>
    <s v="Euro"/>
    <n v="44.95"/>
    <m/>
    <m/>
    <m/>
    <m/>
    <n v="37"/>
    <m/>
    <m/>
    <m/>
    <m/>
    <m/>
    <m/>
    <m/>
    <m/>
    <m/>
    <m/>
    <m/>
    <m/>
    <m/>
    <m/>
    <m/>
    <m/>
    <m/>
    <m/>
    <m/>
    <m/>
    <n v="1"/>
    <m/>
  </r>
  <r>
    <m/>
    <s v="V100019"/>
    <s v="2021-0036"/>
    <x v="127"/>
    <n v="2"/>
    <s v="Batch"/>
    <m/>
    <m/>
    <x v="48"/>
    <s v="AUT"/>
    <s v="Middle EU - ELSE"/>
    <x v="5"/>
    <x v="2"/>
    <n v="4"/>
    <m/>
    <m/>
    <n v="14"/>
    <m/>
    <n v="0"/>
    <n v="4"/>
    <x v="0"/>
    <m/>
    <m/>
    <m/>
    <x v="7"/>
    <m/>
    <m/>
    <m/>
    <d v="2024-08-27T00:00:00"/>
    <d v="2026-10-31T00:00:00"/>
    <m/>
    <x v="69"/>
    <m/>
    <m/>
    <m/>
    <m/>
    <s v="n.a."/>
    <m/>
    <m/>
    <n v="0"/>
    <n v="0"/>
    <m/>
    <m/>
    <s v="n.a."/>
    <m/>
    <m/>
    <m/>
    <m/>
    <m/>
    <m/>
    <m/>
    <m/>
    <s v="A"/>
    <m/>
    <s v="keine"/>
    <s v="AUT"/>
    <s v="Not required"/>
    <s v="N"/>
    <s v="N"/>
    <n v="12"/>
    <s v="Jährliche Prol. Option bis 31.10.33 möglich"/>
    <n v="1"/>
    <m/>
    <m/>
    <n v="100000"/>
    <s v="Y"/>
    <d v="2027-11-01T00:00:00"/>
    <s v="Euro"/>
    <n v="44.95"/>
    <n v="0"/>
    <n v="0"/>
    <m/>
    <n v="0"/>
    <n v="44.95"/>
    <n v="0.25"/>
    <n v="1050"/>
    <n v="0"/>
    <n v="0.05"/>
    <n v="0"/>
    <s v="0.00"/>
    <n v="0"/>
    <n v="0"/>
    <n v="0"/>
    <n v="0"/>
    <n v="44.95"/>
    <n v="0"/>
    <n v="44.95"/>
    <n v="0.9944382647385984"/>
    <n v="0"/>
    <n v="44.7"/>
    <n v="43.7"/>
    <n v="400000"/>
    <n v="0"/>
    <s v="Y"/>
    <n v="4"/>
    <n v="65447.2"/>
  </r>
  <r>
    <m/>
    <s v="V100019"/>
    <s v="2021-0036"/>
    <x v="127"/>
    <n v="2"/>
    <s v="Wagon"/>
    <n v="19"/>
    <s v="37 80 4993 336-9"/>
    <x v="48"/>
    <m/>
    <m/>
    <x v="5"/>
    <x v="2"/>
    <n v="1"/>
    <m/>
    <m/>
    <n v="1"/>
    <m/>
    <n v="0"/>
    <n v="1"/>
    <x v="1"/>
    <m/>
    <m/>
    <m/>
    <x v="7"/>
    <m/>
    <m/>
    <m/>
    <d v="2024-08-27T00:00:00"/>
    <d v="2026-10-31T00:00:00"/>
    <n v="1691"/>
    <x v="69"/>
    <m/>
    <m/>
    <m/>
    <m/>
    <s v="n.a."/>
    <m/>
    <m/>
    <n v="0"/>
    <n v="0"/>
    <m/>
    <d v="2026-10-31T00:00:00"/>
    <m/>
    <m/>
    <m/>
    <m/>
    <m/>
    <m/>
    <m/>
    <m/>
    <m/>
    <m/>
    <m/>
    <m/>
    <m/>
    <m/>
    <m/>
    <m/>
    <m/>
    <m/>
    <m/>
    <d v="2026-05-31T00:00:00"/>
    <m/>
    <n v="100000"/>
    <m/>
    <m/>
    <s v="Euro"/>
    <n v="44.95"/>
    <m/>
    <m/>
    <m/>
    <m/>
    <n v="37"/>
    <m/>
    <m/>
    <m/>
    <m/>
    <m/>
    <m/>
    <m/>
    <m/>
    <m/>
    <m/>
    <m/>
    <m/>
    <m/>
    <m/>
    <m/>
    <m/>
    <m/>
    <m/>
    <m/>
    <m/>
    <n v="1"/>
    <m/>
  </r>
  <r>
    <m/>
    <s v="V100019"/>
    <s v="2021-0036"/>
    <x v="127"/>
    <n v="2"/>
    <s v="Wagon"/>
    <n v="22"/>
    <s v="37 80 4993 339-3"/>
    <x v="48"/>
    <m/>
    <m/>
    <x v="5"/>
    <x v="2"/>
    <n v="1"/>
    <m/>
    <m/>
    <n v="1"/>
    <m/>
    <n v="0"/>
    <n v="1"/>
    <x v="1"/>
    <m/>
    <m/>
    <m/>
    <x v="7"/>
    <m/>
    <m/>
    <m/>
    <d v="2024-08-27T00:00:00"/>
    <d v="2026-10-31T00:00:00"/>
    <n v="1691"/>
    <x v="69"/>
    <m/>
    <m/>
    <m/>
    <m/>
    <s v="n.a."/>
    <m/>
    <m/>
    <n v="0"/>
    <n v="0"/>
    <m/>
    <d v="2026-10-31T00:00:00"/>
    <m/>
    <m/>
    <m/>
    <m/>
    <m/>
    <m/>
    <m/>
    <m/>
    <m/>
    <m/>
    <m/>
    <m/>
    <m/>
    <m/>
    <m/>
    <m/>
    <m/>
    <m/>
    <m/>
    <d v="2026-05-31T00:00:00"/>
    <m/>
    <n v="100000"/>
    <m/>
    <m/>
    <s v="Euro"/>
    <n v="44.95"/>
    <m/>
    <m/>
    <m/>
    <m/>
    <n v="37"/>
    <m/>
    <m/>
    <m/>
    <m/>
    <m/>
    <m/>
    <m/>
    <m/>
    <m/>
    <m/>
    <m/>
    <m/>
    <m/>
    <m/>
    <m/>
    <m/>
    <m/>
    <m/>
    <m/>
    <m/>
    <n v="1"/>
    <m/>
  </r>
  <r>
    <m/>
    <s v="V100019"/>
    <s v="2021-0036"/>
    <x v="127"/>
    <n v="2"/>
    <s v="Wagon"/>
    <n v="24"/>
    <s v="37 80 4955 106-2"/>
    <x v="48"/>
    <m/>
    <m/>
    <x v="5"/>
    <x v="2"/>
    <n v="1"/>
    <m/>
    <m/>
    <n v="1"/>
    <m/>
    <n v="0"/>
    <n v="1"/>
    <x v="1"/>
    <m/>
    <m/>
    <m/>
    <x v="7"/>
    <m/>
    <m/>
    <m/>
    <d v="2024-08-27T00:00:00"/>
    <d v="2026-10-31T00:00:00"/>
    <n v="1691"/>
    <x v="69"/>
    <m/>
    <m/>
    <m/>
    <m/>
    <s v="n.a."/>
    <m/>
    <m/>
    <n v="0"/>
    <n v="0"/>
    <m/>
    <d v="2026-10-31T00:00:00"/>
    <m/>
    <m/>
    <m/>
    <m/>
    <m/>
    <m/>
    <m/>
    <m/>
    <m/>
    <m/>
    <m/>
    <m/>
    <m/>
    <m/>
    <m/>
    <m/>
    <m/>
    <m/>
    <m/>
    <d v="2026-05-31T00:00:00"/>
    <m/>
    <n v="100000"/>
    <m/>
    <m/>
    <s v="Euro"/>
    <n v="44.95"/>
    <m/>
    <m/>
    <m/>
    <m/>
    <n v="37"/>
    <m/>
    <m/>
    <m/>
    <m/>
    <m/>
    <m/>
    <m/>
    <m/>
    <m/>
    <m/>
    <m/>
    <m/>
    <m/>
    <m/>
    <m/>
    <m/>
    <m/>
    <m/>
    <m/>
    <m/>
    <n v="1"/>
    <m/>
  </r>
  <r>
    <m/>
    <s v="V100019"/>
    <s v="2021-0036"/>
    <x v="127"/>
    <n v="2"/>
    <s v="Wagon"/>
    <n v="29"/>
    <s v="37 80 4955 111-2"/>
    <x v="48"/>
    <m/>
    <m/>
    <x v="5"/>
    <x v="2"/>
    <n v="1"/>
    <m/>
    <m/>
    <n v="1"/>
    <m/>
    <n v="0"/>
    <n v="1"/>
    <x v="1"/>
    <m/>
    <m/>
    <m/>
    <x v="7"/>
    <m/>
    <m/>
    <m/>
    <d v="2024-08-27T00:00:00"/>
    <d v="2026-10-31T00:00:00"/>
    <n v="1691"/>
    <x v="69"/>
    <m/>
    <m/>
    <m/>
    <m/>
    <s v="n.a."/>
    <m/>
    <m/>
    <n v="0"/>
    <n v="0"/>
    <m/>
    <d v="2026-10-31T00:00:00"/>
    <m/>
    <m/>
    <m/>
    <m/>
    <m/>
    <m/>
    <m/>
    <m/>
    <m/>
    <m/>
    <m/>
    <m/>
    <m/>
    <m/>
    <m/>
    <m/>
    <m/>
    <m/>
    <m/>
    <d v="2026-05-31T00:00:00"/>
    <m/>
    <n v="100000"/>
    <m/>
    <m/>
    <s v="Euro"/>
    <n v="44.95"/>
    <m/>
    <m/>
    <m/>
    <m/>
    <n v="37"/>
    <m/>
    <m/>
    <m/>
    <m/>
    <m/>
    <m/>
    <m/>
    <m/>
    <m/>
    <m/>
    <m/>
    <m/>
    <m/>
    <m/>
    <m/>
    <m/>
    <m/>
    <m/>
    <m/>
    <m/>
    <n v="1"/>
    <m/>
  </r>
  <r>
    <m/>
    <s v="V100019"/>
    <s v="2021-0036"/>
    <x v="127"/>
    <n v="3"/>
    <s v="Batch"/>
    <m/>
    <m/>
    <x v="48"/>
    <s v="AUT"/>
    <s v="Middle EU - ELSE"/>
    <x v="5"/>
    <x v="2"/>
    <n v="15"/>
    <m/>
    <m/>
    <n v="14"/>
    <m/>
    <n v="0"/>
    <n v="15"/>
    <x v="0"/>
    <m/>
    <m/>
    <m/>
    <x v="7"/>
    <m/>
    <m/>
    <m/>
    <d v="2025-10-01T00:00:00"/>
    <d v="2026-10-31T00:00:00"/>
    <m/>
    <x v="69"/>
    <m/>
    <m/>
    <m/>
    <m/>
    <s v="n.a."/>
    <m/>
    <m/>
    <n v="0"/>
    <n v="0"/>
    <m/>
    <m/>
    <s v="n.a."/>
    <m/>
    <m/>
    <m/>
    <m/>
    <m/>
    <m/>
    <m/>
    <m/>
    <s v="A"/>
    <m/>
    <s v="keine"/>
    <s v="AUT"/>
    <s v="Not required"/>
    <s v="N"/>
    <s v="N"/>
    <n v="12"/>
    <s v="Jährliche Prol. Option bis 31.10.33 möglich"/>
    <n v="1"/>
    <m/>
    <m/>
    <n v="100000"/>
    <s v="Y"/>
    <d v="2027-11-01T00:00:00"/>
    <s v="Euro"/>
    <n v="44.95"/>
    <n v="0"/>
    <n v="0"/>
    <m/>
    <n v="0"/>
    <n v="44.95"/>
    <n v="0.25"/>
    <n v="1050"/>
    <n v="0"/>
    <n v="0.05"/>
    <n v="0"/>
    <s v="0.00"/>
    <n v="0"/>
    <n v="0"/>
    <n v="0"/>
    <n v="0"/>
    <n v="44.95"/>
    <n v="0"/>
    <n v="44.95"/>
    <n v="0.9944382647385984"/>
    <n v="0"/>
    <n v="44.7"/>
    <n v="43.7"/>
    <n v="1500000"/>
    <n v="0"/>
    <s v="Y"/>
    <n v="16"/>
    <n v="245427"/>
  </r>
  <r>
    <m/>
    <s v="V100019"/>
    <s v="2021-0036"/>
    <x v="127"/>
    <n v="3"/>
    <s v="Wagon"/>
    <n v="32"/>
    <s v="37 80 4992 323-8"/>
    <x v="48"/>
    <m/>
    <m/>
    <x v="5"/>
    <x v="2"/>
    <n v="1"/>
    <m/>
    <m/>
    <n v="1"/>
    <m/>
    <n v="0"/>
    <n v="1"/>
    <x v="1"/>
    <m/>
    <m/>
    <m/>
    <x v="7"/>
    <m/>
    <m/>
    <m/>
    <d v="2025-10-01T00:00:00"/>
    <d v="2026-10-31T00:00:00"/>
    <n v="1691"/>
    <x v="69"/>
    <m/>
    <m/>
    <m/>
    <m/>
    <s v="n.a."/>
    <m/>
    <m/>
    <n v="0"/>
    <n v="0"/>
    <m/>
    <d v="2026-10-31T00:00:00"/>
    <m/>
    <m/>
    <m/>
    <m/>
    <m/>
    <m/>
    <m/>
    <m/>
    <m/>
    <m/>
    <m/>
    <m/>
    <m/>
    <m/>
    <m/>
    <m/>
    <m/>
    <m/>
    <m/>
    <d v="2026-05-31T00:00:00"/>
    <m/>
    <n v="100000"/>
    <m/>
    <m/>
    <s v="Euro"/>
    <n v="44.95"/>
    <m/>
    <m/>
    <m/>
    <m/>
    <n v="37"/>
    <m/>
    <m/>
    <m/>
    <m/>
    <m/>
    <m/>
    <m/>
    <m/>
    <m/>
    <m/>
    <m/>
    <m/>
    <m/>
    <m/>
    <m/>
    <m/>
    <m/>
    <m/>
    <m/>
    <m/>
    <n v="1"/>
    <m/>
  </r>
  <r>
    <m/>
    <s v="V100019"/>
    <s v="2021-0036"/>
    <x v="127"/>
    <n v="3"/>
    <s v="Wagon"/>
    <n v="33"/>
    <s v="37 80 4992 324-6"/>
    <x v="48"/>
    <m/>
    <m/>
    <x v="5"/>
    <x v="2"/>
    <n v="1"/>
    <m/>
    <m/>
    <n v="1"/>
    <m/>
    <n v="0"/>
    <n v="1"/>
    <x v="1"/>
    <m/>
    <m/>
    <m/>
    <x v="7"/>
    <m/>
    <m/>
    <m/>
    <d v="2025-10-01T00:00:00"/>
    <d v="2026-10-31T00:00:00"/>
    <n v="1691"/>
    <x v="69"/>
    <m/>
    <m/>
    <m/>
    <m/>
    <s v="n.a."/>
    <m/>
    <m/>
    <n v="0"/>
    <n v="0"/>
    <m/>
    <d v="2026-10-31T00:00:00"/>
    <m/>
    <m/>
    <m/>
    <m/>
    <m/>
    <m/>
    <m/>
    <m/>
    <m/>
    <m/>
    <m/>
    <m/>
    <m/>
    <m/>
    <m/>
    <m/>
    <m/>
    <m/>
    <m/>
    <d v="2026-05-31T00:00:00"/>
    <m/>
    <n v="100000"/>
    <m/>
    <m/>
    <s v="Euro"/>
    <n v="44.95"/>
    <m/>
    <m/>
    <m/>
    <m/>
    <n v="37"/>
    <m/>
    <m/>
    <m/>
    <m/>
    <m/>
    <m/>
    <m/>
    <m/>
    <m/>
    <m/>
    <m/>
    <m/>
    <m/>
    <m/>
    <m/>
    <m/>
    <m/>
    <m/>
    <m/>
    <m/>
    <n v="1"/>
    <m/>
  </r>
  <r>
    <m/>
    <s v="V100019"/>
    <s v="2021-0036"/>
    <x v="127"/>
    <n v="3"/>
    <s v="Wagon"/>
    <n v="34"/>
    <s v="37 80 4992 326-1"/>
    <x v="48"/>
    <m/>
    <m/>
    <x v="5"/>
    <x v="2"/>
    <n v="1"/>
    <m/>
    <m/>
    <n v="1"/>
    <m/>
    <n v="0"/>
    <n v="1"/>
    <x v="1"/>
    <m/>
    <m/>
    <m/>
    <x v="7"/>
    <m/>
    <m/>
    <m/>
    <d v="2025-10-01T00:00:00"/>
    <d v="2026-10-31T00:00:00"/>
    <n v="1691"/>
    <x v="69"/>
    <m/>
    <m/>
    <m/>
    <m/>
    <s v="n.a."/>
    <m/>
    <m/>
    <n v="0"/>
    <n v="0"/>
    <m/>
    <d v="2026-10-31T00:00:00"/>
    <m/>
    <m/>
    <m/>
    <m/>
    <m/>
    <m/>
    <m/>
    <m/>
    <m/>
    <m/>
    <m/>
    <m/>
    <m/>
    <m/>
    <m/>
    <m/>
    <m/>
    <m/>
    <m/>
    <d v="2026-05-31T00:00:00"/>
    <m/>
    <n v="100000"/>
    <m/>
    <m/>
    <s v="Euro"/>
    <n v="44.95"/>
    <m/>
    <m/>
    <m/>
    <m/>
    <n v="37"/>
    <m/>
    <m/>
    <m/>
    <m/>
    <m/>
    <m/>
    <m/>
    <m/>
    <m/>
    <m/>
    <m/>
    <m/>
    <m/>
    <m/>
    <m/>
    <m/>
    <m/>
    <m/>
    <m/>
    <m/>
    <n v="1"/>
    <m/>
  </r>
  <r>
    <m/>
    <s v="V100019"/>
    <s v="2021-0036"/>
    <x v="127"/>
    <n v="3"/>
    <s v="Wagon"/>
    <n v="35"/>
    <s v="37 80 4992 327-9"/>
    <x v="48"/>
    <m/>
    <m/>
    <x v="5"/>
    <x v="2"/>
    <n v="1"/>
    <m/>
    <m/>
    <n v="1"/>
    <m/>
    <n v="0"/>
    <n v="1"/>
    <x v="1"/>
    <m/>
    <m/>
    <m/>
    <x v="7"/>
    <m/>
    <m/>
    <m/>
    <d v="2025-10-01T00:00:00"/>
    <d v="2026-10-31T00:00:00"/>
    <n v="1691"/>
    <x v="69"/>
    <m/>
    <m/>
    <m/>
    <m/>
    <s v="n.a."/>
    <m/>
    <m/>
    <n v="0"/>
    <n v="0"/>
    <m/>
    <d v="2026-10-31T00:00:00"/>
    <m/>
    <m/>
    <m/>
    <m/>
    <m/>
    <m/>
    <m/>
    <m/>
    <m/>
    <m/>
    <m/>
    <m/>
    <m/>
    <m/>
    <m/>
    <m/>
    <m/>
    <m/>
    <m/>
    <d v="2026-05-31T00:00:00"/>
    <m/>
    <n v="100000"/>
    <m/>
    <m/>
    <s v="Euro"/>
    <n v="44.95"/>
    <m/>
    <m/>
    <m/>
    <m/>
    <n v="37"/>
    <m/>
    <m/>
    <m/>
    <m/>
    <m/>
    <m/>
    <m/>
    <m/>
    <m/>
    <m/>
    <m/>
    <m/>
    <m/>
    <m/>
    <m/>
    <m/>
    <m/>
    <m/>
    <m/>
    <m/>
    <n v="1"/>
    <m/>
  </r>
  <r>
    <m/>
    <s v="V100019"/>
    <s v="2021-0036"/>
    <x v="127"/>
    <n v="3"/>
    <s v="Wagon"/>
    <n v="36"/>
    <s v="37 80 4992 328-7"/>
    <x v="48"/>
    <m/>
    <m/>
    <x v="5"/>
    <x v="2"/>
    <n v="1"/>
    <m/>
    <m/>
    <n v="1"/>
    <m/>
    <n v="0"/>
    <n v="1"/>
    <x v="1"/>
    <m/>
    <m/>
    <m/>
    <x v="7"/>
    <m/>
    <m/>
    <m/>
    <d v="2025-10-01T00:00:00"/>
    <d v="2026-10-31T00:00:00"/>
    <n v="1691"/>
    <x v="69"/>
    <m/>
    <m/>
    <m/>
    <m/>
    <s v="n.a."/>
    <m/>
    <m/>
    <n v="0"/>
    <n v="0"/>
    <m/>
    <d v="2026-10-31T00:00:00"/>
    <m/>
    <m/>
    <m/>
    <m/>
    <m/>
    <m/>
    <m/>
    <m/>
    <m/>
    <m/>
    <m/>
    <m/>
    <m/>
    <m/>
    <m/>
    <m/>
    <m/>
    <m/>
    <m/>
    <d v="2026-05-31T00:00:00"/>
    <m/>
    <n v="100000"/>
    <m/>
    <m/>
    <s v="Euro"/>
    <n v="44.95"/>
    <m/>
    <m/>
    <m/>
    <m/>
    <n v="37"/>
    <m/>
    <m/>
    <m/>
    <m/>
    <m/>
    <m/>
    <m/>
    <m/>
    <m/>
    <m/>
    <m/>
    <m/>
    <m/>
    <m/>
    <m/>
    <m/>
    <m/>
    <m/>
    <m/>
    <m/>
    <n v="1"/>
    <m/>
  </r>
  <r>
    <m/>
    <s v="V100019"/>
    <s v="2021-0036"/>
    <x v="127"/>
    <n v="3"/>
    <s v="Wagon"/>
    <n v="37"/>
    <s v="37 80 4992 329-5"/>
    <x v="48"/>
    <m/>
    <m/>
    <x v="5"/>
    <x v="2"/>
    <n v="1"/>
    <m/>
    <m/>
    <n v="1"/>
    <m/>
    <n v="0"/>
    <n v="1"/>
    <x v="1"/>
    <m/>
    <m/>
    <m/>
    <x v="7"/>
    <m/>
    <m/>
    <m/>
    <d v="2025-10-01T00:00:00"/>
    <d v="2026-10-31T00:00:00"/>
    <n v="1691"/>
    <x v="69"/>
    <m/>
    <m/>
    <m/>
    <m/>
    <s v="n.a."/>
    <m/>
    <m/>
    <n v="0"/>
    <n v="0"/>
    <m/>
    <d v="2026-10-31T00:00:00"/>
    <m/>
    <m/>
    <m/>
    <m/>
    <m/>
    <m/>
    <m/>
    <m/>
    <m/>
    <m/>
    <m/>
    <m/>
    <m/>
    <m/>
    <m/>
    <m/>
    <m/>
    <m/>
    <m/>
    <d v="2026-05-31T00:00:00"/>
    <m/>
    <n v="100000"/>
    <m/>
    <m/>
    <s v="Euro"/>
    <n v="44.95"/>
    <m/>
    <m/>
    <m/>
    <m/>
    <n v="37"/>
    <m/>
    <m/>
    <m/>
    <m/>
    <m/>
    <m/>
    <m/>
    <m/>
    <m/>
    <m/>
    <m/>
    <m/>
    <m/>
    <m/>
    <m/>
    <m/>
    <m/>
    <m/>
    <m/>
    <m/>
    <n v="1"/>
    <m/>
  </r>
  <r>
    <m/>
    <s v="V100019"/>
    <s v="2021-0036"/>
    <x v="127"/>
    <n v="3"/>
    <s v="Wagon"/>
    <n v="38"/>
    <s v="37 80 4992 332-9"/>
    <x v="48"/>
    <m/>
    <m/>
    <x v="5"/>
    <x v="2"/>
    <n v="1"/>
    <m/>
    <m/>
    <n v="1"/>
    <m/>
    <n v="0"/>
    <n v="1"/>
    <x v="1"/>
    <m/>
    <m/>
    <m/>
    <x v="7"/>
    <m/>
    <m/>
    <m/>
    <d v="2025-10-01T00:00:00"/>
    <d v="2026-10-31T00:00:00"/>
    <n v="1691"/>
    <x v="69"/>
    <m/>
    <m/>
    <m/>
    <m/>
    <s v="n.a."/>
    <m/>
    <m/>
    <n v="0"/>
    <n v="0"/>
    <m/>
    <d v="2026-10-31T00:00:00"/>
    <m/>
    <m/>
    <m/>
    <m/>
    <m/>
    <m/>
    <m/>
    <m/>
    <m/>
    <m/>
    <m/>
    <m/>
    <m/>
    <m/>
    <m/>
    <m/>
    <m/>
    <m/>
    <m/>
    <d v="2026-05-31T00:00:00"/>
    <m/>
    <n v="100000"/>
    <m/>
    <m/>
    <s v="Euro"/>
    <n v="44.95"/>
    <m/>
    <m/>
    <m/>
    <m/>
    <n v="37"/>
    <m/>
    <m/>
    <m/>
    <m/>
    <m/>
    <m/>
    <m/>
    <m/>
    <m/>
    <m/>
    <m/>
    <m/>
    <m/>
    <m/>
    <m/>
    <m/>
    <m/>
    <m/>
    <m/>
    <m/>
    <n v="1"/>
    <m/>
  </r>
  <r>
    <m/>
    <s v="V100019"/>
    <s v="2021-0036"/>
    <x v="127"/>
    <n v="3"/>
    <s v="Wagon"/>
    <n v="39"/>
    <e v="#N/A"/>
    <x v="48"/>
    <m/>
    <m/>
    <x v="5"/>
    <x v="2"/>
    <n v="1"/>
    <m/>
    <m/>
    <n v="1"/>
    <m/>
    <n v="0"/>
    <n v="0"/>
    <x v="1"/>
    <m/>
    <m/>
    <m/>
    <x v="0"/>
    <m/>
    <m/>
    <m/>
    <e v="#N/A"/>
    <e v="#N/A"/>
    <n v="1691"/>
    <x v="1"/>
    <m/>
    <m/>
    <m/>
    <m/>
    <s v="n.a."/>
    <m/>
    <m/>
    <n v="0"/>
    <n v="0"/>
    <m/>
    <e v="#N/A"/>
    <m/>
    <m/>
    <m/>
    <m/>
    <m/>
    <m/>
    <m/>
    <m/>
    <m/>
    <m/>
    <m/>
    <m/>
    <m/>
    <m/>
    <m/>
    <m/>
    <m/>
    <m/>
    <m/>
    <e v="#N/A"/>
    <m/>
    <n v="100000"/>
    <m/>
    <m/>
    <s v="Euro"/>
    <n v="44.95"/>
    <m/>
    <m/>
    <m/>
    <m/>
    <e v="#N/A"/>
    <m/>
    <m/>
    <m/>
    <m/>
    <m/>
    <m/>
    <m/>
    <m/>
    <m/>
    <m/>
    <m/>
    <m/>
    <m/>
    <m/>
    <m/>
    <m/>
    <m/>
    <m/>
    <m/>
    <m/>
    <n v="1"/>
    <m/>
  </r>
  <r>
    <m/>
    <s v="V100019"/>
    <s v="2021-0036"/>
    <x v="127"/>
    <n v="3"/>
    <s v="Wagon"/>
    <n v="40"/>
    <s v="37 80 4992 334-5"/>
    <x v="48"/>
    <m/>
    <m/>
    <x v="5"/>
    <x v="2"/>
    <n v="1"/>
    <m/>
    <m/>
    <n v="1"/>
    <m/>
    <n v="0"/>
    <n v="1"/>
    <x v="1"/>
    <m/>
    <m/>
    <m/>
    <x v="7"/>
    <m/>
    <m/>
    <m/>
    <d v="2025-10-01T00:00:00"/>
    <d v="2026-10-31T00:00:00"/>
    <n v="1691"/>
    <x v="69"/>
    <m/>
    <m/>
    <m/>
    <m/>
    <s v="n.a."/>
    <m/>
    <m/>
    <n v="0"/>
    <n v="0"/>
    <m/>
    <d v="2026-10-31T00:00:00"/>
    <m/>
    <m/>
    <m/>
    <m/>
    <m/>
    <m/>
    <m/>
    <m/>
    <m/>
    <m/>
    <m/>
    <m/>
    <m/>
    <m/>
    <m/>
    <m/>
    <m/>
    <m/>
    <m/>
    <d v="2026-05-31T00:00:00"/>
    <m/>
    <n v="100000"/>
    <m/>
    <m/>
    <s v="Euro"/>
    <n v="44.95"/>
    <m/>
    <m/>
    <m/>
    <m/>
    <n v="37"/>
    <m/>
    <m/>
    <m/>
    <m/>
    <m/>
    <m/>
    <m/>
    <m/>
    <m/>
    <m/>
    <m/>
    <m/>
    <m/>
    <m/>
    <m/>
    <m/>
    <m/>
    <m/>
    <m/>
    <m/>
    <n v="1"/>
    <m/>
  </r>
  <r>
    <m/>
    <s v="V100019"/>
    <s v="2021-0036"/>
    <x v="127"/>
    <n v="3"/>
    <s v="Wagon"/>
    <n v="41"/>
    <s v="37 80 4992 336-0"/>
    <x v="48"/>
    <m/>
    <m/>
    <x v="5"/>
    <x v="2"/>
    <n v="1"/>
    <m/>
    <m/>
    <n v="1"/>
    <m/>
    <n v="0"/>
    <n v="1"/>
    <x v="1"/>
    <m/>
    <m/>
    <m/>
    <x v="7"/>
    <m/>
    <m/>
    <m/>
    <d v="2025-10-01T00:00:00"/>
    <d v="2026-10-31T00:00:00"/>
    <n v="1691"/>
    <x v="69"/>
    <m/>
    <m/>
    <m/>
    <m/>
    <s v="n.a."/>
    <m/>
    <m/>
    <n v="0"/>
    <n v="0"/>
    <m/>
    <d v="2026-10-31T00:00:00"/>
    <m/>
    <m/>
    <m/>
    <m/>
    <m/>
    <m/>
    <m/>
    <m/>
    <m/>
    <m/>
    <m/>
    <m/>
    <m/>
    <m/>
    <m/>
    <m/>
    <m/>
    <m/>
    <m/>
    <d v="2026-05-31T00:00:00"/>
    <m/>
    <n v="100000"/>
    <m/>
    <m/>
    <s v="Euro"/>
    <n v="44.95"/>
    <m/>
    <m/>
    <m/>
    <m/>
    <n v="37"/>
    <m/>
    <m/>
    <m/>
    <m/>
    <m/>
    <m/>
    <m/>
    <m/>
    <m/>
    <m/>
    <m/>
    <m/>
    <m/>
    <m/>
    <m/>
    <m/>
    <m/>
    <m/>
    <m/>
    <m/>
    <n v="1"/>
    <m/>
  </r>
  <r>
    <m/>
    <s v="V100019"/>
    <s v="2021-0036"/>
    <x v="127"/>
    <n v="3"/>
    <s v="Wagon"/>
    <n v="42"/>
    <s v="37 80 4992 337-8"/>
    <x v="48"/>
    <m/>
    <m/>
    <x v="5"/>
    <x v="2"/>
    <n v="1"/>
    <m/>
    <m/>
    <n v="1"/>
    <m/>
    <n v="0"/>
    <n v="1"/>
    <x v="1"/>
    <m/>
    <m/>
    <m/>
    <x v="7"/>
    <m/>
    <m/>
    <m/>
    <d v="2025-10-01T00:00:00"/>
    <d v="2026-10-31T00:00:00"/>
    <n v="1691"/>
    <x v="69"/>
    <m/>
    <m/>
    <m/>
    <m/>
    <s v="n.a."/>
    <m/>
    <m/>
    <n v="0"/>
    <n v="0"/>
    <m/>
    <d v="2026-10-31T00:00:00"/>
    <m/>
    <m/>
    <m/>
    <m/>
    <m/>
    <m/>
    <m/>
    <m/>
    <m/>
    <m/>
    <m/>
    <m/>
    <m/>
    <m/>
    <m/>
    <m/>
    <m/>
    <m/>
    <m/>
    <d v="2026-05-31T00:00:00"/>
    <m/>
    <n v="100000"/>
    <m/>
    <m/>
    <s v="Euro"/>
    <n v="44.95"/>
    <m/>
    <m/>
    <m/>
    <m/>
    <n v="37"/>
    <m/>
    <m/>
    <m/>
    <m/>
    <m/>
    <m/>
    <m/>
    <m/>
    <m/>
    <m/>
    <m/>
    <m/>
    <m/>
    <m/>
    <m/>
    <m/>
    <m/>
    <m/>
    <m/>
    <m/>
    <n v="1"/>
    <m/>
  </r>
  <r>
    <m/>
    <s v="V100019"/>
    <s v="2021-0036"/>
    <x v="127"/>
    <n v="3"/>
    <s v="Wagon"/>
    <n v="43"/>
    <s v="37 80 4992 338-6"/>
    <x v="48"/>
    <m/>
    <m/>
    <x v="5"/>
    <x v="2"/>
    <n v="1"/>
    <m/>
    <m/>
    <n v="1"/>
    <m/>
    <n v="0"/>
    <n v="1"/>
    <x v="1"/>
    <m/>
    <m/>
    <m/>
    <x v="7"/>
    <m/>
    <m/>
    <m/>
    <d v="2025-10-01T00:00:00"/>
    <d v="2026-10-31T00:00:00"/>
    <n v="1691"/>
    <x v="69"/>
    <m/>
    <m/>
    <m/>
    <m/>
    <s v="n.a."/>
    <m/>
    <m/>
    <n v="0"/>
    <n v="0"/>
    <m/>
    <d v="2026-10-31T00:00:00"/>
    <m/>
    <m/>
    <m/>
    <m/>
    <m/>
    <m/>
    <m/>
    <m/>
    <m/>
    <m/>
    <m/>
    <m/>
    <m/>
    <m/>
    <m/>
    <m/>
    <m/>
    <m/>
    <m/>
    <d v="2026-05-31T00:00:00"/>
    <m/>
    <n v="100000"/>
    <m/>
    <m/>
    <s v="Euro"/>
    <n v="44.95"/>
    <m/>
    <m/>
    <m/>
    <m/>
    <n v="37"/>
    <m/>
    <m/>
    <m/>
    <m/>
    <m/>
    <m/>
    <m/>
    <m/>
    <m/>
    <m/>
    <m/>
    <m/>
    <m/>
    <m/>
    <m/>
    <m/>
    <m/>
    <m/>
    <m/>
    <m/>
    <n v="1"/>
    <m/>
  </r>
  <r>
    <m/>
    <s v="V100019"/>
    <s v="2021-0036"/>
    <x v="127"/>
    <n v="3"/>
    <s v="Wagon"/>
    <n v="44"/>
    <s v="37 80 4992 339-4"/>
    <x v="48"/>
    <m/>
    <m/>
    <x v="5"/>
    <x v="2"/>
    <n v="1"/>
    <m/>
    <m/>
    <n v="1"/>
    <m/>
    <n v="0"/>
    <n v="1"/>
    <x v="1"/>
    <m/>
    <m/>
    <m/>
    <x v="7"/>
    <m/>
    <m/>
    <m/>
    <d v="2025-10-01T00:00:00"/>
    <d v="2026-10-31T00:00:00"/>
    <n v="1691"/>
    <x v="69"/>
    <m/>
    <m/>
    <m/>
    <m/>
    <s v="n.a."/>
    <m/>
    <m/>
    <n v="0"/>
    <n v="0"/>
    <m/>
    <d v="2026-10-31T00:00:00"/>
    <m/>
    <m/>
    <m/>
    <m/>
    <m/>
    <m/>
    <m/>
    <m/>
    <m/>
    <m/>
    <m/>
    <m/>
    <m/>
    <m/>
    <m/>
    <m/>
    <m/>
    <m/>
    <m/>
    <d v="2026-05-31T00:00:00"/>
    <m/>
    <n v="100000"/>
    <m/>
    <m/>
    <s v="Euro"/>
    <n v="44.95"/>
    <m/>
    <m/>
    <m/>
    <m/>
    <n v="37"/>
    <m/>
    <m/>
    <m/>
    <m/>
    <m/>
    <m/>
    <m/>
    <m/>
    <m/>
    <m/>
    <m/>
    <m/>
    <m/>
    <m/>
    <m/>
    <m/>
    <m/>
    <m/>
    <m/>
    <m/>
    <n v="1"/>
    <m/>
  </r>
  <r>
    <m/>
    <s v="V100019"/>
    <s v="2021-0036"/>
    <x v="127"/>
    <n v="3"/>
    <s v="Wagon"/>
    <n v="45"/>
    <s v="37 80 4992 340-2"/>
    <x v="48"/>
    <m/>
    <m/>
    <x v="5"/>
    <x v="2"/>
    <n v="1"/>
    <m/>
    <m/>
    <n v="1"/>
    <m/>
    <n v="0"/>
    <n v="1"/>
    <x v="1"/>
    <m/>
    <m/>
    <m/>
    <x v="7"/>
    <m/>
    <m/>
    <m/>
    <d v="2025-10-01T00:00:00"/>
    <d v="2026-10-31T00:00:00"/>
    <n v="1691"/>
    <x v="69"/>
    <m/>
    <m/>
    <m/>
    <m/>
    <s v="n.a."/>
    <m/>
    <m/>
    <n v="0"/>
    <n v="0"/>
    <m/>
    <d v="2026-10-31T00:00:00"/>
    <m/>
    <m/>
    <m/>
    <m/>
    <m/>
    <m/>
    <m/>
    <m/>
    <m/>
    <m/>
    <m/>
    <m/>
    <m/>
    <m/>
    <m/>
    <m/>
    <m/>
    <m/>
    <m/>
    <d v="2026-05-31T00:00:00"/>
    <m/>
    <n v="100000"/>
    <m/>
    <m/>
    <s v="Euro"/>
    <n v="44.95"/>
    <m/>
    <m/>
    <m/>
    <m/>
    <n v="37"/>
    <m/>
    <m/>
    <m/>
    <m/>
    <m/>
    <m/>
    <m/>
    <m/>
    <m/>
    <m/>
    <m/>
    <m/>
    <m/>
    <m/>
    <m/>
    <m/>
    <m/>
    <m/>
    <m/>
    <m/>
    <n v="1"/>
    <m/>
  </r>
  <r>
    <m/>
    <s v="V100019"/>
    <s v="2021-0036"/>
    <x v="127"/>
    <n v="3"/>
    <s v="Wagon"/>
    <n v="46"/>
    <s v="37 80 4992 341-0"/>
    <x v="48"/>
    <m/>
    <m/>
    <x v="5"/>
    <x v="2"/>
    <n v="1"/>
    <m/>
    <m/>
    <n v="1"/>
    <m/>
    <n v="0"/>
    <n v="1"/>
    <x v="1"/>
    <m/>
    <m/>
    <m/>
    <x v="7"/>
    <m/>
    <m/>
    <m/>
    <d v="2025-10-01T00:00:00"/>
    <d v="2026-10-31T00:00:00"/>
    <n v="1691"/>
    <x v="69"/>
    <m/>
    <m/>
    <m/>
    <m/>
    <s v="n.a."/>
    <m/>
    <m/>
    <n v="0"/>
    <n v="0"/>
    <m/>
    <d v="2026-10-31T00:00:00"/>
    <m/>
    <m/>
    <m/>
    <m/>
    <m/>
    <m/>
    <m/>
    <m/>
    <m/>
    <m/>
    <m/>
    <m/>
    <m/>
    <m/>
    <m/>
    <m/>
    <m/>
    <m/>
    <m/>
    <d v="2026-05-31T00:00:00"/>
    <m/>
    <n v="100000"/>
    <m/>
    <m/>
    <s v="Euro"/>
    <n v="44.95"/>
    <m/>
    <m/>
    <m/>
    <m/>
    <n v="37"/>
    <m/>
    <m/>
    <m/>
    <m/>
    <m/>
    <m/>
    <m/>
    <m/>
    <m/>
    <m/>
    <m/>
    <m/>
    <m/>
    <m/>
    <m/>
    <m/>
    <m/>
    <m/>
    <m/>
    <m/>
    <n v="1"/>
    <m/>
  </r>
  <r>
    <m/>
    <s v="V100019"/>
    <s v="2021-0036"/>
    <x v="127"/>
    <n v="3"/>
    <s v="Wagon"/>
    <n v="48"/>
    <s v="37 80 4992 333-7"/>
    <x v="48"/>
    <m/>
    <m/>
    <x v="5"/>
    <x v="2"/>
    <m/>
    <m/>
    <m/>
    <n v="1"/>
    <m/>
    <n v="0"/>
    <n v="1"/>
    <x v="1"/>
    <m/>
    <m/>
    <m/>
    <x v="7"/>
    <m/>
    <m/>
    <m/>
    <d v="2025-11-01T00:00:00"/>
    <d v="2026-10-31T00:00:00"/>
    <n v="1691"/>
    <x v="69"/>
    <m/>
    <m/>
    <m/>
    <m/>
    <s v="n.a."/>
    <m/>
    <m/>
    <n v="0"/>
    <n v="0"/>
    <m/>
    <d v="2026-10-31T00:00:00"/>
    <m/>
    <m/>
    <m/>
    <m/>
    <m/>
    <m/>
    <m/>
    <m/>
    <m/>
    <m/>
    <m/>
    <m/>
    <m/>
    <m/>
    <m/>
    <m/>
    <m/>
    <m/>
    <m/>
    <d v="2026-05-31T00:00:00"/>
    <m/>
    <n v="100000"/>
    <m/>
    <m/>
    <s v="Euro"/>
    <n v="44.95"/>
    <m/>
    <m/>
    <m/>
    <m/>
    <n v="37"/>
    <m/>
    <m/>
    <m/>
    <m/>
    <m/>
    <m/>
    <m/>
    <m/>
    <m/>
    <m/>
    <m/>
    <m/>
    <m/>
    <m/>
    <m/>
    <m/>
    <m/>
    <m/>
    <m/>
    <m/>
    <n v="1"/>
    <m/>
  </r>
  <r>
    <s v="Ausschreibungsunterlagen unklar, FST / LOA ok CMI 20.06.25"/>
    <s v="V100027"/>
    <s v="2022-0009"/>
    <x v="128"/>
    <m/>
    <s v="Header"/>
    <m/>
    <m/>
    <x v="48"/>
    <s v="AUT"/>
    <s v="Middle EU - ELSE"/>
    <x v="5"/>
    <x v="2"/>
    <n v="39"/>
    <m/>
    <m/>
    <n v="39"/>
    <n v="0"/>
    <n v="0"/>
    <n v="0"/>
    <x v="0"/>
    <s v="PAYG-Abrg"/>
    <d v="2025-10-01T00:00:00"/>
    <d v="2026-03-31T00:00:00"/>
    <x v="0"/>
    <s v="??FST prüfen...Weitere bis zu 100 % jener Anzahl an Güterwagen der Gattung Sdggmrs oder Sdggmrss. Anwendbaren Preissteigerungen bei Verlängerung."/>
    <d v="2022-07-05T00:00:00"/>
    <d v="2025-08-31T00:00:00"/>
    <m/>
    <m/>
    <n v="1153"/>
    <x v="1"/>
    <m/>
    <m/>
    <m/>
    <n v="39"/>
    <s v="with as-of date"/>
    <d v="2025-10-31T00:00:00"/>
    <m/>
    <n v="0"/>
    <n v="0"/>
    <m/>
    <m/>
    <s v="n.a."/>
    <m/>
    <m/>
    <m/>
    <m/>
    <m/>
    <m/>
    <m/>
    <n v="1214"/>
    <s v="A"/>
    <n v="75"/>
    <s v="keine"/>
    <s v="AUT"/>
    <s v="Not required"/>
    <s v="N"/>
    <s v="N"/>
    <n v="12"/>
    <s v="Prol. Optiion bis 31.08.34 möglich"/>
    <m/>
    <m/>
    <m/>
    <n v="100000"/>
    <s v="Y"/>
    <d v="2025-09-01T00:00:00"/>
    <s v="Euro"/>
    <n v="48.5"/>
    <n v="0"/>
    <n v="0"/>
    <m/>
    <n v="0"/>
    <n v="48.5"/>
    <n v="0.25"/>
    <n v="1050"/>
    <m/>
    <m/>
    <n v="0"/>
    <s v="0.00"/>
    <n v="0"/>
    <n v="0"/>
    <n v="0"/>
    <n v="0"/>
    <n v="48.5"/>
    <n v="0"/>
    <n v="48.5"/>
    <n v="0.9948453608247423"/>
    <n v="0"/>
    <n v="48.25"/>
    <n v="48.25"/>
    <n v="3900000"/>
    <n v="0"/>
    <s v="Y"/>
    <n v="39"/>
    <n v="688506"/>
  </r>
  <r>
    <m/>
    <s v="V100027"/>
    <s v="2022-0009"/>
    <x v="128"/>
    <m/>
    <s v="Wagon"/>
    <n v="1"/>
    <e v="#N/A"/>
    <x v="48"/>
    <m/>
    <m/>
    <x v="5"/>
    <x v="2"/>
    <n v="1"/>
    <m/>
    <m/>
    <n v="1"/>
    <m/>
    <n v="0"/>
    <n v="0"/>
    <x v="1"/>
    <m/>
    <m/>
    <m/>
    <x v="0"/>
    <m/>
    <m/>
    <m/>
    <e v="#N/A"/>
    <e v="#N/A"/>
    <n v="1153"/>
    <x v="1"/>
    <m/>
    <m/>
    <m/>
    <m/>
    <s v="with as-of date"/>
    <d v="2025-10-31T00:00:00"/>
    <m/>
    <n v="0"/>
    <n v="0"/>
    <m/>
    <e v="#N/A"/>
    <m/>
    <m/>
    <m/>
    <m/>
    <m/>
    <m/>
    <m/>
    <m/>
    <m/>
    <m/>
    <m/>
    <m/>
    <m/>
    <m/>
    <m/>
    <m/>
    <m/>
    <m/>
    <m/>
    <m/>
    <m/>
    <n v="100000"/>
    <s v="Y"/>
    <d v="2025-09-01T00:00:00"/>
    <s v="Euro"/>
    <n v="48.5"/>
    <m/>
    <m/>
    <m/>
    <m/>
    <e v="#N/A"/>
    <m/>
    <m/>
    <m/>
    <m/>
    <m/>
    <m/>
    <m/>
    <m/>
    <m/>
    <m/>
    <m/>
    <m/>
    <m/>
    <m/>
    <m/>
    <m/>
    <m/>
    <m/>
    <m/>
    <m/>
    <n v="1"/>
    <m/>
  </r>
  <r>
    <m/>
    <s v="V100027"/>
    <s v="2022-0009"/>
    <x v="128"/>
    <m/>
    <s v="Wagon"/>
    <n v="2"/>
    <e v="#N/A"/>
    <x v="48"/>
    <m/>
    <m/>
    <x v="5"/>
    <x v="2"/>
    <n v="1"/>
    <m/>
    <m/>
    <n v="1"/>
    <m/>
    <n v="0"/>
    <n v="0"/>
    <x v="1"/>
    <m/>
    <m/>
    <m/>
    <x v="0"/>
    <m/>
    <m/>
    <m/>
    <e v="#N/A"/>
    <e v="#N/A"/>
    <n v="1153"/>
    <x v="1"/>
    <m/>
    <m/>
    <m/>
    <m/>
    <s v="with as-of date"/>
    <d v="2025-10-31T00:00:00"/>
    <m/>
    <n v="0"/>
    <n v="0"/>
    <m/>
    <e v="#N/A"/>
    <m/>
    <m/>
    <m/>
    <m/>
    <m/>
    <m/>
    <m/>
    <m/>
    <m/>
    <m/>
    <m/>
    <m/>
    <m/>
    <m/>
    <m/>
    <m/>
    <m/>
    <m/>
    <m/>
    <m/>
    <m/>
    <n v="100000"/>
    <s v="Y"/>
    <d v="2025-09-01T00:00:00"/>
    <s v="Euro"/>
    <n v="48.5"/>
    <m/>
    <m/>
    <m/>
    <m/>
    <e v="#N/A"/>
    <m/>
    <m/>
    <m/>
    <m/>
    <m/>
    <m/>
    <m/>
    <m/>
    <m/>
    <m/>
    <m/>
    <m/>
    <m/>
    <m/>
    <m/>
    <m/>
    <m/>
    <m/>
    <m/>
    <m/>
    <n v="1"/>
    <m/>
  </r>
  <r>
    <m/>
    <s v="V100027"/>
    <s v="2022-0009"/>
    <x v="128"/>
    <m/>
    <s v="Wagon"/>
    <n v="3"/>
    <e v="#N/A"/>
    <x v="48"/>
    <m/>
    <m/>
    <x v="5"/>
    <x v="2"/>
    <n v="1"/>
    <m/>
    <m/>
    <n v="1"/>
    <m/>
    <n v="0"/>
    <n v="0"/>
    <x v="1"/>
    <m/>
    <m/>
    <m/>
    <x v="0"/>
    <m/>
    <m/>
    <m/>
    <e v="#N/A"/>
    <e v="#N/A"/>
    <n v="1153"/>
    <x v="1"/>
    <m/>
    <m/>
    <m/>
    <m/>
    <s v="with as-of date"/>
    <d v="2025-10-31T00:00:00"/>
    <m/>
    <n v="0"/>
    <n v="0"/>
    <m/>
    <e v="#N/A"/>
    <m/>
    <m/>
    <m/>
    <m/>
    <m/>
    <m/>
    <m/>
    <m/>
    <m/>
    <m/>
    <m/>
    <m/>
    <m/>
    <m/>
    <m/>
    <m/>
    <m/>
    <m/>
    <m/>
    <m/>
    <m/>
    <n v="100000"/>
    <s v="Y"/>
    <d v="2025-09-01T00:00:00"/>
    <s v="Euro"/>
    <n v="48.5"/>
    <m/>
    <m/>
    <m/>
    <m/>
    <e v="#N/A"/>
    <m/>
    <m/>
    <m/>
    <m/>
    <m/>
    <m/>
    <m/>
    <m/>
    <m/>
    <m/>
    <m/>
    <m/>
    <m/>
    <m/>
    <m/>
    <m/>
    <m/>
    <m/>
    <m/>
    <m/>
    <n v="1"/>
    <m/>
  </r>
  <r>
    <m/>
    <s v="V100027"/>
    <s v="2022-0009"/>
    <x v="128"/>
    <m/>
    <s v="Wagon"/>
    <n v="4"/>
    <e v="#N/A"/>
    <x v="48"/>
    <m/>
    <m/>
    <x v="5"/>
    <x v="2"/>
    <n v="1"/>
    <m/>
    <m/>
    <n v="1"/>
    <m/>
    <n v="0"/>
    <n v="0"/>
    <x v="1"/>
    <m/>
    <m/>
    <m/>
    <x v="0"/>
    <m/>
    <m/>
    <m/>
    <e v="#N/A"/>
    <e v="#N/A"/>
    <n v="1153"/>
    <x v="1"/>
    <m/>
    <m/>
    <m/>
    <m/>
    <s v="with as-of date"/>
    <d v="2025-10-31T00:00:00"/>
    <m/>
    <n v="0"/>
    <n v="0"/>
    <m/>
    <e v="#N/A"/>
    <m/>
    <m/>
    <m/>
    <m/>
    <m/>
    <m/>
    <m/>
    <m/>
    <m/>
    <m/>
    <m/>
    <m/>
    <m/>
    <m/>
    <m/>
    <m/>
    <m/>
    <m/>
    <m/>
    <m/>
    <m/>
    <n v="100000"/>
    <s v="Y"/>
    <d v="2025-09-01T00:00:00"/>
    <s v="Euro"/>
    <n v="48.5"/>
    <m/>
    <m/>
    <m/>
    <m/>
    <e v="#N/A"/>
    <m/>
    <m/>
    <m/>
    <m/>
    <m/>
    <m/>
    <m/>
    <m/>
    <m/>
    <m/>
    <m/>
    <m/>
    <m/>
    <m/>
    <m/>
    <m/>
    <m/>
    <m/>
    <m/>
    <m/>
    <n v="1"/>
    <m/>
  </r>
  <r>
    <m/>
    <s v="V100027"/>
    <s v="2022-0009"/>
    <x v="128"/>
    <m/>
    <s v="Wagon"/>
    <n v="5"/>
    <e v="#N/A"/>
    <x v="48"/>
    <m/>
    <m/>
    <x v="5"/>
    <x v="2"/>
    <n v="1"/>
    <m/>
    <m/>
    <n v="1"/>
    <m/>
    <n v="0"/>
    <n v="0"/>
    <x v="1"/>
    <m/>
    <m/>
    <m/>
    <x v="0"/>
    <m/>
    <m/>
    <m/>
    <e v="#N/A"/>
    <e v="#N/A"/>
    <n v="1153"/>
    <x v="1"/>
    <m/>
    <m/>
    <m/>
    <m/>
    <s v="with as-of date"/>
    <d v="2025-10-31T00:00:00"/>
    <m/>
    <n v="0"/>
    <n v="0"/>
    <m/>
    <e v="#N/A"/>
    <m/>
    <m/>
    <m/>
    <m/>
    <m/>
    <m/>
    <m/>
    <m/>
    <m/>
    <m/>
    <m/>
    <m/>
    <m/>
    <m/>
    <m/>
    <m/>
    <m/>
    <m/>
    <m/>
    <m/>
    <m/>
    <n v="100000"/>
    <s v="Y"/>
    <d v="2025-09-01T00:00:00"/>
    <s v="Euro"/>
    <n v="48.5"/>
    <m/>
    <m/>
    <m/>
    <m/>
    <e v="#N/A"/>
    <m/>
    <m/>
    <m/>
    <m/>
    <m/>
    <m/>
    <m/>
    <m/>
    <m/>
    <m/>
    <m/>
    <m/>
    <m/>
    <m/>
    <m/>
    <m/>
    <m/>
    <m/>
    <m/>
    <m/>
    <n v="1"/>
    <m/>
  </r>
  <r>
    <m/>
    <s v="V100027"/>
    <s v="2022-0009"/>
    <x v="128"/>
    <m/>
    <s v="Wagon"/>
    <n v="6"/>
    <e v="#N/A"/>
    <x v="48"/>
    <m/>
    <m/>
    <x v="5"/>
    <x v="2"/>
    <n v="1"/>
    <m/>
    <m/>
    <n v="1"/>
    <m/>
    <n v="0"/>
    <n v="0"/>
    <x v="1"/>
    <m/>
    <m/>
    <m/>
    <x v="0"/>
    <m/>
    <m/>
    <m/>
    <e v="#N/A"/>
    <e v="#N/A"/>
    <n v="1153"/>
    <x v="1"/>
    <m/>
    <m/>
    <m/>
    <m/>
    <s v="with as-of date"/>
    <d v="2025-10-31T00:00:00"/>
    <m/>
    <n v="0"/>
    <n v="0"/>
    <m/>
    <e v="#N/A"/>
    <m/>
    <m/>
    <m/>
    <m/>
    <m/>
    <m/>
    <m/>
    <m/>
    <m/>
    <m/>
    <m/>
    <m/>
    <m/>
    <m/>
    <m/>
    <m/>
    <m/>
    <m/>
    <m/>
    <m/>
    <m/>
    <n v="100000"/>
    <s v="Y"/>
    <d v="2025-09-01T00:00:00"/>
    <s v="Euro"/>
    <n v="48.5"/>
    <m/>
    <m/>
    <m/>
    <m/>
    <e v="#N/A"/>
    <m/>
    <m/>
    <m/>
    <m/>
    <m/>
    <m/>
    <m/>
    <m/>
    <m/>
    <m/>
    <m/>
    <m/>
    <m/>
    <m/>
    <m/>
    <m/>
    <m/>
    <m/>
    <m/>
    <m/>
    <n v="1"/>
    <m/>
  </r>
  <r>
    <m/>
    <s v="V100027"/>
    <s v="2022-0009"/>
    <x v="128"/>
    <m/>
    <s v="Wagon"/>
    <n v="7"/>
    <e v="#N/A"/>
    <x v="48"/>
    <m/>
    <m/>
    <x v="5"/>
    <x v="2"/>
    <n v="1"/>
    <m/>
    <m/>
    <n v="1"/>
    <m/>
    <n v="0"/>
    <n v="0"/>
    <x v="1"/>
    <m/>
    <m/>
    <m/>
    <x v="0"/>
    <m/>
    <m/>
    <m/>
    <e v="#N/A"/>
    <e v="#N/A"/>
    <n v="1153"/>
    <x v="1"/>
    <m/>
    <m/>
    <m/>
    <m/>
    <s v="with as-of date"/>
    <d v="2025-10-31T00:00:00"/>
    <m/>
    <n v="0"/>
    <n v="0"/>
    <m/>
    <e v="#N/A"/>
    <m/>
    <m/>
    <m/>
    <m/>
    <m/>
    <m/>
    <m/>
    <m/>
    <m/>
    <m/>
    <m/>
    <m/>
    <m/>
    <m/>
    <m/>
    <m/>
    <m/>
    <m/>
    <m/>
    <m/>
    <m/>
    <n v="100000"/>
    <s v="Y"/>
    <d v="2025-09-01T00:00:00"/>
    <s v="Euro"/>
    <n v="48.5"/>
    <m/>
    <m/>
    <m/>
    <m/>
    <e v="#N/A"/>
    <m/>
    <m/>
    <m/>
    <m/>
    <m/>
    <m/>
    <m/>
    <m/>
    <m/>
    <m/>
    <m/>
    <m/>
    <m/>
    <m/>
    <m/>
    <m/>
    <m/>
    <m/>
    <m/>
    <m/>
    <n v="1"/>
    <m/>
  </r>
  <r>
    <m/>
    <s v="V100027"/>
    <s v="2022-0009"/>
    <x v="128"/>
    <m/>
    <s v="Wagon"/>
    <n v="8"/>
    <e v="#N/A"/>
    <x v="48"/>
    <m/>
    <m/>
    <x v="5"/>
    <x v="2"/>
    <n v="1"/>
    <m/>
    <m/>
    <n v="1"/>
    <m/>
    <n v="0"/>
    <n v="0"/>
    <x v="1"/>
    <m/>
    <m/>
    <m/>
    <x v="0"/>
    <m/>
    <m/>
    <m/>
    <e v="#N/A"/>
    <e v="#N/A"/>
    <n v="1153"/>
    <x v="1"/>
    <m/>
    <m/>
    <m/>
    <m/>
    <s v="with as-of date"/>
    <d v="2025-10-31T00:00:00"/>
    <m/>
    <n v="0"/>
    <n v="0"/>
    <m/>
    <e v="#N/A"/>
    <m/>
    <m/>
    <m/>
    <m/>
    <m/>
    <m/>
    <m/>
    <m/>
    <m/>
    <m/>
    <m/>
    <m/>
    <m/>
    <m/>
    <m/>
    <m/>
    <m/>
    <m/>
    <m/>
    <m/>
    <m/>
    <n v="100000"/>
    <s v="Y"/>
    <d v="2025-09-01T00:00:00"/>
    <s v="Euro"/>
    <n v="48.5"/>
    <m/>
    <m/>
    <m/>
    <m/>
    <e v="#N/A"/>
    <m/>
    <m/>
    <m/>
    <m/>
    <m/>
    <m/>
    <m/>
    <m/>
    <m/>
    <m/>
    <m/>
    <m/>
    <m/>
    <m/>
    <m/>
    <m/>
    <m/>
    <m/>
    <m/>
    <m/>
    <n v="1"/>
    <m/>
  </r>
  <r>
    <m/>
    <s v="V100027"/>
    <s v="2022-0009"/>
    <x v="128"/>
    <m/>
    <s v="Wagon"/>
    <n v="9"/>
    <e v="#N/A"/>
    <x v="48"/>
    <m/>
    <m/>
    <x v="5"/>
    <x v="2"/>
    <n v="1"/>
    <m/>
    <m/>
    <n v="1"/>
    <m/>
    <n v="0"/>
    <n v="0"/>
    <x v="1"/>
    <m/>
    <m/>
    <m/>
    <x v="0"/>
    <m/>
    <m/>
    <m/>
    <e v="#N/A"/>
    <e v="#N/A"/>
    <n v="1153"/>
    <x v="1"/>
    <m/>
    <m/>
    <m/>
    <m/>
    <s v="with as-of date"/>
    <d v="2025-10-31T00:00:00"/>
    <m/>
    <n v="0"/>
    <n v="0"/>
    <m/>
    <e v="#N/A"/>
    <m/>
    <m/>
    <m/>
    <m/>
    <m/>
    <m/>
    <m/>
    <m/>
    <m/>
    <m/>
    <m/>
    <m/>
    <m/>
    <m/>
    <m/>
    <m/>
    <m/>
    <m/>
    <m/>
    <m/>
    <m/>
    <n v="100000"/>
    <s v="Y"/>
    <d v="2025-09-01T00:00:00"/>
    <s v="Euro"/>
    <n v="48.5"/>
    <m/>
    <m/>
    <m/>
    <m/>
    <e v="#N/A"/>
    <m/>
    <m/>
    <m/>
    <m/>
    <m/>
    <m/>
    <m/>
    <m/>
    <m/>
    <m/>
    <m/>
    <m/>
    <m/>
    <m/>
    <m/>
    <m/>
    <m/>
    <m/>
    <m/>
    <m/>
    <n v="1"/>
    <m/>
  </r>
  <r>
    <m/>
    <s v="V100027"/>
    <s v="2022-0009"/>
    <x v="128"/>
    <m/>
    <s v="Wagon"/>
    <n v="10"/>
    <e v="#N/A"/>
    <x v="48"/>
    <m/>
    <m/>
    <x v="5"/>
    <x v="2"/>
    <n v="1"/>
    <m/>
    <m/>
    <n v="1"/>
    <m/>
    <n v="0"/>
    <n v="0"/>
    <x v="1"/>
    <m/>
    <m/>
    <m/>
    <x v="0"/>
    <m/>
    <m/>
    <m/>
    <e v="#N/A"/>
    <e v="#N/A"/>
    <n v="1153"/>
    <x v="1"/>
    <m/>
    <m/>
    <m/>
    <m/>
    <s v="with as-of date"/>
    <d v="2025-10-31T00:00:00"/>
    <m/>
    <n v="0"/>
    <n v="0"/>
    <m/>
    <e v="#N/A"/>
    <m/>
    <m/>
    <m/>
    <m/>
    <m/>
    <m/>
    <m/>
    <m/>
    <m/>
    <m/>
    <m/>
    <m/>
    <m/>
    <m/>
    <m/>
    <m/>
    <m/>
    <m/>
    <m/>
    <m/>
    <m/>
    <n v="100000"/>
    <s v="Y"/>
    <d v="2025-09-01T00:00:00"/>
    <s v="Euro"/>
    <n v="48.5"/>
    <m/>
    <m/>
    <m/>
    <m/>
    <e v="#N/A"/>
    <m/>
    <m/>
    <m/>
    <m/>
    <m/>
    <m/>
    <m/>
    <m/>
    <m/>
    <m/>
    <m/>
    <m/>
    <m/>
    <m/>
    <m/>
    <m/>
    <m/>
    <m/>
    <m/>
    <m/>
    <n v="1"/>
    <m/>
  </r>
  <r>
    <m/>
    <s v="V100027"/>
    <s v="2022-0009"/>
    <x v="128"/>
    <m/>
    <s v="Wagon"/>
    <n v="11"/>
    <e v="#N/A"/>
    <x v="48"/>
    <m/>
    <m/>
    <x v="5"/>
    <x v="2"/>
    <n v="1"/>
    <m/>
    <m/>
    <n v="1"/>
    <m/>
    <n v="0"/>
    <n v="0"/>
    <x v="1"/>
    <m/>
    <m/>
    <m/>
    <x v="0"/>
    <m/>
    <m/>
    <m/>
    <e v="#N/A"/>
    <e v="#N/A"/>
    <n v="1153"/>
    <x v="1"/>
    <m/>
    <m/>
    <m/>
    <m/>
    <s v="with as-of date"/>
    <d v="2025-10-31T00:00:00"/>
    <m/>
    <n v="0"/>
    <n v="0"/>
    <m/>
    <e v="#N/A"/>
    <m/>
    <m/>
    <m/>
    <m/>
    <m/>
    <m/>
    <m/>
    <m/>
    <m/>
    <m/>
    <m/>
    <m/>
    <m/>
    <m/>
    <m/>
    <m/>
    <m/>
    <m/>
    <m/>
    <m/>
    <m/>
    <n v="100000"/>
    <s v="Y"/>
    <d v="2025-09-01T00:00:00"/>
    <s v="Euro"/>
    <n v="48.5"/>
    <m/>
    <m/>
    <m/>
    <m/>
    <e v="#N/A"/>
    <m/>
    <m/>
    <m/>
    <m/>
    <m/>
    <m/>
    <m/>
    <m/>
    <m/>
    <m/>
    <m/>
    <m/>
    <m/>
    <m/>
    <m/>
    <m/>
    <m/>
    <m/>
    <m/>
    <m/>
    <n v="1"/>
    <m/>
  </r>
  <r>
    <m/>
    <s v="V100027"/>
    <s v="2022-0009"/>
    <x v="128"/>
    <m/>
    <s v="Wagon"/>
    <n v="12"/>
    <e v="#N/A"/>
    <x v="48"/>
    <m/>
    <m/>
    <x v="5"/>
    <x v="2"/>
    <n v="1"/>
    <m/>
    <m/>
    <n v="1"/>
    <m/>
    <n v="0"/>
    <n v="0"/>
    <x v="1"/>
    <m/>
    <m/>
    <m/>
    <x v="0"/>
    <m/>
    <m/>
    <m/>
    <e v="#N/A"/>
    <e v="#N/A"/>
    <n v="1153"/>
    <x v="1"/>
    <m/>
    <m/>
    <m/>
    <m/>
    <s v="with as-of date"/>
    <d v="2025-10-31T00:00:00"/>
    <m/>
    <n v="0"/>
    <n v="0"/>
    <m/>
    <e v="#N/A"/>
    <m/>
    <m/>
    <m/>
    <m/>
    <m/>
    <m/>
    <m/>
    <m/>
    <m/>
    <m/>
    <m/>
    <m/>
    <m/>
    <m/>
    <m/>
    <m/>
    <m/>
    <m/>
    <m/>
    <m/>
    <m/>
    <n v="100000"/>
    <s v="Y"/>
    <d v="2025-09-01T00:00:00"/>
    <s v="Euro"/>
    <n v="48.5"/>
    <m/>
    <m/>
    <m/>
    <m/>
    <e v="#N/A"/>
    <m/>
    <m/>
    <m/>
    <m/>
    <m/>
    <m/>
    <m/>
    <m/>
    <m/>
    <m/>
    <m/>
    <m/>
    <m/>
    <m/>
    <m/>
    <m/>
    <m/>
    <m/>
    <m/>
    <m/>
    <n v="1"/>
    <m/>
  </r>
  <r>
    <m/>
    <s v="V100027"/>
    <s v="2022-0009"/>
    <x v="128"/>
    <m/>
    <s v="Wagon"/>
    <n v="13"/>
    <e v="#N/A"/>
    <x v="48"/>
    <m/>
    <m/>
    <x v="5"/>
    <x v="2"/>
    <n v="1"/>
    <m/>
    <m/>
    <n v="1"/>
    <m/>
    <n v="0"/>
    <n v="0"/>
    <x v="1"/>
    <m/>
    <m/>
    <m/>
    <x v="0"/>
    <m/>
    <m/>
    <m/>
    <e v="#N/A"/>
    <e v="#N/A"/>
    <n v="1153"/>
    <x v="1"/>
    <m/>
    <m/>
    <m/>
    <m/>
    <s v="with as-of date"/>
    <d v="2025-10-31T00:00:00"/>
    <m/>
    <n v="0"/>
    <n v="0"/>
    <m/>
    <e v="#N/A"/>
    <m/>
    <m/>
    <m/>
    <m/>
    <m/>
    <m/>
    <m/>
    <m/>
    <m/>
    <m/>
    <m/>
    <m/>
    <m/>
    <m/>
    <m/>
    <m/>
    <m/>
    <m/>
    <m/>
    <m/>
    <m/>
    <n v="100000"/>
    <s v="Y"/>
    <d v="2025-09-01T00:00:00"/>
    <s v="Euro"/>
    <n v="48.5"/>
    <m/>
    <m/>
    <m/>
    <m/>
    <e v="#N/A"/>
    <m/>
    <m/>
    <m/>
    <m/>
    <m/>
    <m/>
    <m/>
    <m/>
    <m/>
    <m/>
    <m/>
    <m/>
    <m/>
    <m/>
    <m/>
    <m/>
    <m/>
    <m/>
    <m/>
    <m/>
    <n v="1"/>
    <m/>
  </r>
  <r>
    <m/>
    <s v="V100027"/>
    <s v="2022-0009"/>
    <x v="128"/>
    <m/>
    <s v="Wagon"/>
    <n v="14"/>
    <e v="#N/A"/>
    <x v="48"/>
    <m/>
    <m/>
    <x v="5"/>
    <x v="2"/>
    <n v="1"/>
    <m/>
    <m/>
    <n v="1"/>
    <m/>
    <n v="0"/>
    <n v="0"/>
    <x v="1"/>
    <m/>
    <m/>
    <m/>
    <x v="0"/>
    <m/>
    <m/>
    <m/>
    <e v="#N/A"/>
    <e v="#N/A"/>
    <n v="1153"/>
    <x v="1"/>
    <m/>
    <m/>
    <m/>
    <m/>
    <s v="with as-of date"/>
    <d v="2025-10-31T00:00:00"/>
    <m/>
    <n v="0"/>
    <n v="0"/>
    <m/>
    <e v="#N/A"/>
    <m/>
    <m/>
    <m/>
    <m/>
    <m/>
    <m/>
    <m/>
    <m/>
    <m/>
    <m/>
    <m/>
    <m/>
    <m/>
    <m/>
    <m/>
    <m/>
    <m/>
    <m/>
    <m/>
    <m/>
    <m/>
    <n v="100000"/>
    <s v="Y"/>
    <d v="2025-09-01T00:00:00"/>
    <s v="Euro"/>
    <n v="48.5"/>
    <m/>
    <m/>
    <m/>
    <m/>
    <e v="#N/A"/>
    <m/>
    <m/>
    <m/>
    <m/>
    <m/>
    <m/>
    <m/>
    <m/>
    <m/>
    <m/>
    <m/>
    <m/>
    <m/>
    <m/>
    <m/>
    <m/>
    <m/>
    <m/>
    <m/>
    <m/>
    <n v="1"/>
    <m/>
  </r>
  <r>
    <m/>
    <s v="V100027"/>
    <s v="2022-0009"/>
    <x v="128"/>
    <m/>
    <s v="Wagon"/>
    <n v="15"/>
    <e v="#N/A"/>
    <x v="48"/>
    <m/>
    <m/>
    <x v="5"/>
    <x v="2"/>
    <n v="1"/>
    <m/>
    <m/>
    <n v="1"/>
    <m/>
    <n v="0"/>
    <n v="0"/>
    <x v="1"/>
    <m/>
    <m/>
    <m/>
    <x v="0"/>
    <m/>
    <m/>
    <m/>
    <e v="#N/A"/>
    <e v="#N/A"/>
    <n v="1153"/>
    <x v="1"/>
    <m/>
    <m/>
    <m/>
    <m/>
    <s v="with as-of date"/>
    <d v="2025-10-31T00:00:00"/>
    <m/>
    <n v="0"/>
    <n v="0"/>
    <m/>
    <e v="#N/A"/>
    <m/>
    <m/>
    <m/>
    <m/>
    <m/>
    <m/>
    <m/>
    <m/>
    <m/>
    <m/>
    <m/>
    <m/>
    <m/>
    <m/>
    <m/>
    <m/>
    <m/>
    <m/>
    <m/>
    <m/>
    <m/>
    <n v="100000"/>
    <s v="Y"/>
    <d v="2025-09-01T00:00:00"/>
    <s v="Euro"/>
    <n v="48.5"/>
    <m/>
    <m/>
    <m/>
    <m/>
    <e v="#N/A"/>
    <m/>
    <m/>
    <m/>
    <m/>
    <m/>
    <m/>
    <m/>
    <m/>
    <m/>
    <m/>
    <m/>
    <m/>
    <m/>
    <m/>
    <m/>
    <m/>
    <m/>
    <m/>
    <m/>
    <m/>
    <n v="1"/>
    <m/>
  </r>
  <r>
    <m/>
    <s v="V100027"/>
    <s v="2022-0009"/>
    <x v="128"/>
    <m/>
    <s v="Wagon"/>
    <n v="16"/>
    <e v="#N/A"/>
    <x v="48"/>
    <m/>
    <m/>
    <x v="5"/>
    <x v="2"/>
    <n v="1"/>
    <m/>
    <m/>
    <n v="1"/>
    <m/>
    <n v="0"/>
    <n v="0"/>
    <x v="1"/>
    <m/>
    <m/>
    <m/>
    <x v="0"/>
    <m/>
    <m/>
    <m/>
    <e v="#N/A"/>
    <e v="#N/A"/>
    <n v="1153"/>
    <x v="1"/>
    <m/>
    <m/>
    <m/>
    <m/>
    <s v="with as-of date"/>
    <d v="2025-10-31T00:00:00"/>
    <m/>
    <n v="0"/>
    <n v="0"/>
    <m/>
    <e v="#N/A"/>
    <m/>
    <m/>
    <m/>
    <m/>
    <m/>
    <m/>
    <m/>
    <m/>
    <m/>
    <m/>
    <m/>
    <m/>
    <m/>
    <m/>
    <m/>
    <m/>
    <m/>
    <m/>
    <m/>
    <m/>
    <m/>
    <n v="100000"/>
    <s v="Y"/>
    <d v="2025-09-01T00:00:00"/>
    <s v="Euro"/>
    <n v="48.5"/>
    <m/>
    <m/>
    <m/>
    <m/>
    <e v="#N/A"/>
    <m/>
    <m/>
    <m/>
    <m/>
    <m/>
    <m/>
    <m/>
    <m/>
    <m/>
    <m/>
    <m/>
    <m/>
    <m/>
    <m/>
    <m/>
    <m/>
    <m/>
    <m/>
    <m/>
    <m/>
    <n v="1"/>
    <m/>
  </r>
  <r>
    <m/>
    <s v="V100027"/>
    <s v="2022-0009"/>
    <x v="128"/>
    <m/>
    <s v="Wagon"/>
    <n v="17"/>
    <e v="#N/A"/>
    <x v="48"/>
    <m/>
    <m/>
    <x v="5"/>
    <x v="2"/>
    <n v="1"/>
    <m/>
    <m/>
    <n v="1"/>
    <m/>
    <n v="0"/>
    <n v="0"/>
    <x v="1"/>
    <m/>
    <m/>
    <m/>
    <x v="0"/>
    <m/>
    <m/>
    <m/>
    <e v="#N/A"/>
    <e v="#N/A"/>
    <n v="1153"/>
    <x v="1"/>
    <m/>
    <m/>
    <m/>
    <m/>
    <s v="with as-of date"/>
    <d v="2025-10-31T00:00:00"/>
    <m/>
    <n v="0"/>
    <n v="0"/>
    <m/>
    <e v="#N/A"/>
    <m/>
    <m/>
    <m/>
    <m/>
    <m/>
    <m/>
    <m/>
    <m/>
    <m/>
    <m/>
    <m/>
    <m/>
    <m/>
    <m/>
    <m/>
    <m/>
    <m/>
    <m/>
    <m/>
    <m/>
    <m/>
    <n v="100000"/>
    <s v="Y"/>
    <d v="2025-09-01T00:00:00"/>
    <s v="Euro"/>
    <n v="48.5"/>
    <m/>
    <m/>
    <m/>
    <m/>
    <e v="#N/A"/>
    <m/>
    <m/>
    <m/>
    <m/>
    <m/>
    <m/>
    <m/>
    <m/>
    <m/>
    <m/>
    <m/>
    <m/>
    <m/>
    <m/>
    <m/>
    <m/>
    <m/>
    <m/>
    <m/>
    <m/>
    <n v="1"/>
    <m/>
  </r>
  <r>
    <m/>
    <s v="V100027"/>
    <s v="2022-0009"/>
    <x v="128"/>
    <m/>
    <s v="Wagon"/>
    <n v="18"/>
    <e v="#N/A"/>
    <x v="48"/>
    <m/>
    <m/>
    <x v="5"/>
    <x v="2"/>
    <n v="1"/>
    <m/>
    <m/>
    <n v="1"/>
    <m/>
    <n v="0"/>
    <n v="0"/>
    <x v="1"/>
    <m/>
    <m/>
    <m/>
    <x v="0"/>
    <m/>
    <m/>
    <m/>
    <e v="#N/A"/>
    <e v="#N/A"/>
    <n v="1153"/>
    <x v="1"/>
    <m/>
    <m/>
    <m/>
    <m/>
    <s v="with as-of date"/>
    <d v="2025-10-31T00:00:00"/>
    <m/>
    <n v="0"/>
    <n v="0"/>
    <m/>
    <e v="#N/A"/>
    <m/>
    <m/>
    <m/>
    <m/>
    <m/>
    <m/>
    <m/>
    <m/>
    <m/>
    <m/>
    <m/>
    <m/>
    <m/>
    <m/>
    <m/>
    <m/>
    <m/>
    <m/>
    <m/>
    <m/>
    <m/>
    <n v="100000"/>
    <s v="Y"/>
    <d v="2025-09-01T00:00:00"/>
    <s v="Euro"/>
    <n v="48.5"/>
    <m/>
    <m/>
    <m/>
    <m/>
    <e v="#N/A"/>
    <m/>
    <m/>
    <m/>
    <m/>
    <m/>
    <m/>
    <m/>
    <m/>
    <m/>
    <m/>
    <m/>
    <m/>
    <m/>
    <m/>
    <m/>
    <m/>
    <m/>
    <m/>
    <m/>
    <m/>
    <n v="1"/>
    <m/>
  </r>
  <r>
    <m/>
    <s v="V100027"/>
    <s v="2022-0009"/>
    <x v="128"/>
    <m/>
    <s v="Wagon"/>
    <n v="19"/>
    <e v="#N/A"/>
    <x v="48"/>
    <m/>
    <m/>
    <x v="5"/>
    <x v="2"/>
    <n v="1"/>
    <m/>
    <m/>
    <n v="1"/>
    <m/>
    <n v="0"/>
    <n v="0"/>
    <x v="1"/>
    <m/>
    <m/>
    <m/>
    <x v="0"/>
    <m/>
    <m/>
    <m/>
    <e v="#N/A"/>
    <e v="#N/A"/>
    <n v="1153"/>
    <x v="1"/>
    <m/>
    <m/>
    <m/>
    <m/>
    <s v="with as-of date"/>
    <d v="2025-10-31T00:00:00"/>
    <m/>
    <n v="0"/>
    <n v="0"/>
    <m/>
    <e v="#N/A"/>
    <m/>
    <m/>
    <m/>
    <m/>
    <m/>
    <m/>
    <m/>
    <m/>
    <m/>
    <m/>
    <m/>
    <m/>
    <m/>
    <m/>
    <m/>
    <m/>
    <m/>
    <m/>
    <m/>
    <m/>
    <m/>
    <n v="100000"/>
    <s v="Y"/>
    <d v="2025-09-01T00:00:00"/>
    <s v="Euro"/>
    <n v="48.5"/>
    <m/>
    <m/>
    <m/>
    <m/>
    <e v="#N/A"/>
    <m/>
    <m/>
    <m/>
    <m/>
    <m/>
    <m/>
    <m/>
    <m/>
    <m/>
    <m/>
    <m/>
    <m/>
    <m/>
    <m/>
    <m/>
    <m/>
    <m/>
    <m/>
    <m/>
    <m/>
    <n v="1"/>
    <m/>
  </r>
  <r>
    <m/>
    <s v="V100027"/>
    <s v="2022-0009"/>
    <x v="128"/>
    <m/>
    <s v="Wagon"/>
    <n v="20"/>
    <e v="#N/A"/>
    <x v="48"/>
    <m/>
    <m/>
    <x v="5"/>
    <x v="2"/>
    <n v="1"/>
    <m/>
    <m/>
    <n v="1"/>
    <m/>
    <n v="0"/>
    <n v="0"/>
    <x v="1"/>
    <m/>
    <m/>
    <m/>
    <x v="0"/>
    <m/>
    <m/>
    <m/>
    <e v="#N/A"/>
    <e v="#N/A"/>
    <n v="1153"/>
    <x v="1"/>
    <m/>
    <m/>
    <m/>
    <m/>
    <s v="with as-of date"/>
    <d v="2025-10-31T00:00:00"/>
    <m/>
    <n v="0"/>
    <n v="0"/>
    <m/>
    <e v="#N/A"/>
    <m/>
    <m/>
    <m/>
    <m/>
    <m/>
    <m/>
    <m/>
    <m/>
    <m/>
    <m/>
    <m/>
    <m/>
    <m/>
    <m/>
    <m/>
    <m/>
    <m/>
    <m/>
    <m/>
    <m/>
    <m/>
    <n v="100000"/>
    <s v="Y"/>
    <d v="2025-09-01T00:00:00"/>
    <s v="Euro"/>
    <n v="48.5"/>
    <m/>
    <m/>
    <m/>
    <m/>
    <e v="#N/A"/>
    <m/>
    <m/>
    <m/>
    <m/>
    <m/>
    <m/>
    <m/>
    <m/>
    <m/>
    <m/>
    <m/>
    <m/>
    <m/>
    <m/>
    <m/>
    <m/>
    <m/>
    <m/>
    <m/>
    <m/>
    <n v="1"/>
    <m/>
  </r>
  <r>
    <m/>
    <s v="V100027"/>
    <s v="2022-0009"/>
    <x v="128"/>
    <m/>
    <s v="Wagon"/>
    <n v="21"/>
    <e v="#N/A"/>
    <x v="48"/>
    <m/>
    <m/>
    <x v="5"/>
    <x v="2"/>
    <n v="1"/>
    <m/>
    <m/>
    <n v="1"/>
    <m/>
    <n v="0"/>
    <n v="0"/>
    <x v="1"/>
    <m/>
    <m/>
    <m/>
    <x v="0"/>
    <m/>
    <m/>
    <m/>
    <e v="#N/A"/>
    <e v="#N/A"/>
    <n v="1153"/>
    <x v="1"/>
    <m/>
    <m/>
    <m/>
    <m/>
    <s v="with as-of date"/>
    <d v="2025-10-31T00:00:00"/>
    <m/>
    <n v="0"/>
    <n v="0"/>
    <m/>
    <e v="#N/A"/>
    <m/>
    <m/>
    <m/>
    <m/>
    <m/>
    <m/>
    <m/>
    <m/>
    <m/>
    <m/>
    <m/>
    <m/>
    <m/>
    <m/>
    <m/>
    <m/>
    <m/>
    <m/>
    <m/>
    <m/>
    <m/>
    <n v="100000"/>
    <s v="Y"/>
    <d v="2025-09-01T00:00:00"/>
    <s v="Euro"/>
    <n v="48.5"/>
    <m/>
    <m/>
    <m/>
    <m/>
    <e v="#N/A"/>
    <m/>
    <m/>
    <m/>
    <m/>
    <m/>
    <m/>
    <m/>
    <m/>
    <m/>
    <m/>
    <m/>
    <m/>
    <m/>
    <m/>
    <m/>
    <m/>
    <m/>
    <m/>
    <m/>
    <m/>
    <n v="1"/>
    <m/>
  </r>
  <r>
    <m/>
    <s v="V100027"/>
    <s v="2022-0009"/>
    <x v="128"/>
    <m/>
    <s v="Wagon"/>
    <n v="22"/>
    <e v="#N/A"/>
    <x v="48"/>
    <m/>
    <m/>
    <x v="5"/>
    <x v="2"/>
    <n v="1"/>
    <m/>
    <m/>
    <n v="1"/>
    <m/>
    <n v="0"/>
    <n v="0"/>
    <x v="1"/>
    <m/>
    <m/>
    <m/>
    <x v="0"/>
    <m/>
    <m/>
    <m/>
    <e v="#N/A"/>
    <e v="#N/A"/>
    <n v="1153"/>
    <x v="1"/>
    <m/>
    <m/>
    <m/>
    <m/>
    <s v="with as-of date"/>
    <d v="2025-10-31T00:00:00"/>
    <m/>
    <n v="0"/>
    <n v="0"/>
    <m/>
    <e v="#N/A"/>
    <m/>
    <m/>
    <m/>
    <m/>
    <m/>
    <m/>
    <m/>
    <m/>
    <m/>
    <m/>
    <m/>
    <m/>
    <m/>
    <m/>
    <m/>
    <m/>
    <m/>
    <m/>
    <m/>
    <m/>
    <m/>
    <n v="100000"/>
    <s v="Y"/>
    <d v="2025-09-01T00:00:00"/>
    <s v="Euro"/>
    <n v="48.5"/>
    <m/>
    <m/>
    <m/>
    <m/>
    <e v="#N/A"/>
    <m/>
    <m/>
    <m/>
    <m/>
    <m/>
    <m/>
    <m/>
    <m/>
    <m/>
    <m/>
    <m/>
    <m/>
    <m/>
    <m/>
    <m/>
    <m/>
    <m/>
    <m/>
    <m/>
    <m/>
    <n v="1"/>
    <m/>
  </r>
  <r>
    <m/>
    <s v="V100027"/>
    <s v="2022-0009"/>
    <x v="128"/>
    <m/>
    <s v="Wagon"/>
    <n v="23"/>
    <e v="#N/A"/>
    <x v="48"/>
    <m/>
    <m/>
    <x v="5"/>
    <x v="2"/>
    <n v="1"/>
    <m/>
    <m/>
    <n v="1"/>
    <m/>
    <n v="0"/>
    <n v="0"/>
    <x v="1"/>
    <m/>
    <m/>
    <m/>
    <x v="0"/>
    <m/>
    <m/>
    <m/>
    <e v="#N/A"/>
    <e v="#N/A"/>
    <n v="1153"/>
    <x v="1"/>
    <m/>
    <m/>
    <m/>
    <m/>
    <s v="with as-of date"/>
    <d v="2025-10-31T00:00:00"/>
    <m/>
    <n v="0"/>
    <n v="0"/>
    <m/>
    <e v="#N/A"/>
    <m/>
    <m/>
    <m/>
    <m/>
    <m/>
    <m/>
    <m/>
    <m/>
    <m/>
    <m/>
    <m/>
    <m/>
    <m/>
    <m/>
    <m/>
    <m/>
    <m/>
    <m/>
    <m/>
    <m/>
    <m/>
    <n v="100000"/>
    <s v="Y"/>
    <d v="2025-09-01T00:00:00"/>
    <s v="Euro"/>
    <n v="48.5"/>
    <m/>
    <m/>
    <m/>
    <m/>
    <e v="#N/A"/>
    <m/>
    <m/>
    <m/>
    <m/>
    <m/>
    <m/>
    <m/>
    <m/>
    <m/>
    <m/>
    <m/>
    <m/>
    <m/>
    <m/>
    <m/>
    <m/>
    <m/>
    <m/>
    <m/>
    <m/>
    <n v="1"/>
    <m/>
  </r>
  <r>
    <m/>
    <s v="V100027"/>
    <s v="2022-0009"/>
    <x v="128"/>
    <m/>
    <s v="Wagon"/>
    <n v="24"/>
    <e v="#N/A"/>
    <x v="48"/>
    <m/>
    <m/>
    <x v="5"/>
    <x v="2"/>
    <n v="1"/>
    <m/>
    <m/>
    <n v="1"/>
    <m/>
    <n v="0"/>
    <n v="0"/>
    <x v="1"/>
    <m/>
    <m/>
    <m/>
    <x v="0"/>
    <m/>
    <m/>
    <m/>
    <e v="#N/A"/>
    <e v="#N/A"/>
    <n v="1153"/>
    <x v="1"/>
    <m/>
    <m/>
    <m/>
    <m/>
    <s v="with as-of date"/>
    <d v="2025-10-31T00:00:00"/>
    <m/>
    <n v="0"/>
    <n v="0"/>
    <m/>
    <e v="#N/A"/>
    <m/>
    <m/>
    <m/>
    <m/>
    <m/>
    <m/>
    <m/>
    <m/>
    <m/>
    <m/>
    <m/>
    <m/>
    <m/>
    <m/>
    <m/>
    <m/>
    <m/>
    <m/>
    <m/>
    <m/>
    <m/>
    <n v="100000"/>
    <s v="Y"/>
    <d v="2025-09-01T00:00:00"/>
    <s v="Euro"/>
    <n v="48.5"/>
    <m/>
    <m/>
    <m/>
    <m/>
    <e v="#N/A"/>
    <m/>
    <m/>
    <m/>
    <m/>
    <m/>
    <m/>
    <m/>
    <m/>
    <m/>
    <m/>
    <m/>
    <m/>
    <m/>
    <m/>
    <m/>
    <m/>
    <m/>
    <m/>
    <m/>
    <m/>
    <n v="1"/>
    <m/>
  </r>
  <r>
    <m/>
    <s v="V100027"/>
    <s v="2022-0009"/>
    <x v="128"/>
    <m/>
    <s v="Wagon"/>
    <n v="32"/>
    <e v="#N/A"/>
    <x v="48"/>
    <m/>
    <m/>
    <x v="5"/>
    <x v="2"/>
    <n v="1"/>
    <m/>
    <m/>
    <n v="1"/>
    <m/>
    <n v="0"/>
    <n v="0"/>
    <x v="1"/>
    <m/>
    <m/>
    <m/>
    <x v="0"/>
    <m/>
    <m/>
    <m/>
    <e v="#N/A"/>
    <e v="#N/A"/>
    <n v="1153"/>
    <x v="1"/>
    <m/>
    <m/>
    <m/>
    <m/>
    <s v="with as-of date"/>
    <d v="2025-10-31T00:00:00"/>
    <m/>
    <n v="0"/>
    <n v="0"/>
    <m/>
    <e v="#N/A"/>
    <m/>
    <m/>
    <m/>
    <m/>
    <m/>
    <m/>
    <m/>
    <m/>
    <m/>
    <m/>
    <m/>
    <m/>
    <m/>
    <m/>
    <m/>
    <m/>
    <m/>
    <m/>
    <m/>
    <m/>
    <m/>
    <n v="100000"/>
    <s v="Y"/>
    <d v="2025-09-01T00:00:00"/>
    <s v="Euro"/>
    <n v="48.5"/>
    <m/>
    <m/>
    <m/>
    <m/>
    <e v="#N/A"/>
    <m/>
    <m/>
    <m/>
    <m/>
    <m/>
    <m/>
    <m/>
    <m/>
    <m/>
    <m/>
    <m/>
    <m/>
    <m/>
    <m/>
    <m/>
    <m/>
    <m/>
    <m/>
    <m/>
    <m/>
    <n v="1"/>
    <m/>
  </r>
  <r>
    <m/>
    <s v="V100027"/>
    <s v="2022-0009"/>
    <x v="128"/>
    <m/>
    <s v="Wagon"/>
    <n v="25"/>
    <e v="#N/A"/>
    <x v="48"/>
    <m/>
    <m/>
    <x v="5"/>
    <x v="2"/>
    <n v="1"/>
    <m/>
    <m/>
    <n v="1"/>
    <m/>
    <n v="0"/>
    <n v="0"/>
    <x v="1"/>
    <m/>
    <m/>
    <m/>
    <x v="0"/>
    <m/>
    <m/>
    <m/>
    <e v="#N/A"/>
    <e v="#N/A"/>
    <n v="1153"/>
    <x v="1"/>
    <m/>
    <m/>
    <m/>
    <m/>
    <s v="with as-of date"/>
    <d v="2025-10-31T00:00:00"/>
    <m/>
    <n v="0"/>
    <n v="0"/>
    <m/>
    <e v="#N/A"/>
    <m/>
    <m/>
    <m/>
    <m/>
    <m/>
    <m/>
    <m/>
    <m/>
    <m/>
    <m/>
    <m/>
    <m/>
    <m/>
    <m/>
    <m/>
    <m/>
    <m/>
    <m/>
    <m/>
    <m/>
    <m/>
    <n v="100000"/>
    <s v="Y"/>
    <d v="2025-09-01T00:00:00"/>
    <s v="Euro"/>
    <n v="48.5"/>
    <m/>
    <m/>
    <m/>
    <m/>
    <e v="#N/A"/>
    <m/>
    <m/>
    <m/>
    <m/>
    <m/>
    <m/>
    <m/>
    <m/>
    <m/>
    <m/>
    <m/>
    <m/>
    <m/>
    <m/>
    <m/>
    <m/>
    <m/>
    <m/>
    <m/>
    <m/>
    <n v="1"/>
    <m/>
  </r>
  <r>
    <m/>
    <s v="V100027"/>
    <s v="2022-0009"/>
    <x v="128"/>
    <m/>
    <s v="Wagon"/>
    <n v="26"/>
    <e v="#N/A"/>
    <x v="48"/>
    <m/>
    <m/>
    <x v="5"/>
    <x v="2"/>
    <n v="1"/>
    <m/>
    <m/>
    <n v="1"/>
    <m/>
    <n v="0"/>
    <n v="0"/>
    <x v="1"/>
    <m/>
    <m/>
    <m/>
    <x v="0"/>
    <m/>
    <m/>
    <m/>
    <e v="#N/A"/>
    <e v="#N/A"/>
    <n v="1153"/>
    <x v="1"/>
    <m/>
    <m/>
    <m/>
    <m/>
    <s v="with as-of date"/>
    <d v="2025-10-31T00:00:00"/>
    <m/>
    <n v="0"/>
    <n v="0"/>
    <m/>
    <e v="#N/A"/>
    <m/>
    <m/>
    <m/>
    <m/>
    <m/>
    <m/>
    <m/>
    <m/>
    <m/>
    <m/>
    <m/>
    <m/>
    <m/>
    <m/>
    <m/>
    <m/>
    <m/>
    <m/>
    <m/>
    <m/>
    <m/>
    <n v="100000"/>
    <s v="Y"/>
    <d v="2025-09-01T00:00:00"/>
    <s v="Euro"/>
    <n v="48.5"/>
    <m/>
    <m/>
    <m/>
    <m/>
    <e v="#N/A"/>
    <m/>
    <m/>
    <m/>
    <m/>
    <m/>
    <m/>
    <m/>
    <m/>
    <m/>
    <m/>
    <m/>
    <m/>
    <m/>
    <m/>
    <m/>
    <m/>
    <m/>
    <m/>
    <m/>
    <m/>
    <n v="1"/>
    <m/>
  </r>
  <r>
    <m/>
    <s v="V100027"/>
    <s v="2022-0009"/>
    <x v="128"/>
    <m/>
    <s v="Wagon"/>
    <n v="27"/>
    <e v="#N/A"/>
    <x v="48"/>
    <m/>
    <m/>
    <x v="5"/>
    <x v="2"/>
    <n v="1"/>
    <m/>
    <m/>
    <n v="1"/>
    <m/>
    <n v="0"/>
    <n v="0"/>
    <x v="1"/>
    <m/>
    <m/>
    <m/>
    <x v="0"/>
    <m/>
    <m/>
    <m/>
    <e v="#N/A"/>
    <e v="#N/A"/>
    <n v="1153"/>
    <x v="1"/>
    <m/>
    <m/>
    <m/>
    <m/>
    <s v="with as-of date"/>
    <d v="2025-10-31T00:00:00"/>
    <m/>
    <n v="0"/>
    <n v="0"/>
    <m/>
    <e v="#N/A"/>
    <m/>
    <m/>
    <m/>
    <m/>
    <m/>
    <m/>
    <m/>
    <m/>
    <m/>
    <m/>
    <m/>
    <m/>
    <m/>
    <m/>
    <m/>
    <m/>
    <m/>
    <m/>
    <m/>
    <m/>
    <m/>
    <n v="100000"/>
    <s v="Y"/>
    <d v="2025-09-01T00:00:00"/>
    <s v="Euro"/>
    <n v="48.5"/>
    <m/>
    <m/>
    <m/>
    <m/>
    <e v="#N/A"/>
    <m/>
    <m/>
    <m/>
    <m/>
    <m/>
    <m/>
    <m/>
    <m/>
    <m/>
    <m/>
    <m/>
    <m/>
    <m/>
    <m/>
    <m/>
    <m/>
    <m/>
    <m/>
    <m/>
    <m/>
    <n v="1"/>
    <m/>
  </r>
  <r>
    <m/>
    <s v="V100027"/>
    <s v="2022-0009"/>
    <x v="128"/>
    <m/>
    <s v="Wagon"/>
    <n v="28"/>
    <e v="#N/A"/>
    <x v="48"/>
    <m/>
    <m/>
    <x v="5"/>
    <x v="2"/>
    <n v="1"/>
    <m/>
    <m/>
    <n v="1"/>
    <m/>
    <n v="0"/>
    <n v="0"/>
    <x v="1"/>
    <m/>
    <m/>
    <m/>
    <x v="0"/>
    <m/>
    <m/>
    <m/>
    <e v="#N/A"/>
    <e v="#N/A"/>
    <n v="1153"/>
    <x v="1"/>
    <m/>
    <m/>
    <m/>
    <m/>
    <s v="with as-of date"/>
    <d v="2025-10-31T00:00:00"/>
    <m/>
    <n v="0"/>
    <n v="0"/>
    <m/>
    <e v="#N/A"/>
    <m/>
    <m/>
    <m/>
    <m/>
    <m/>
    <m/>
    <m/>
    <m/>
    <m/>
    <m/>
    <m/>
    <m/>
    <m/>
    <m/>
    <m/>
    <m/>
    <m/>
    <m/>
    <m/>
    <m/>
    <m/>
    <n v="100000"/>
    <s v="Y"/>
    <d v="2025-09-01T00:00:00"/>
    <s v="Euro"/>
    <n v="48.5"/>
    <m/>
    <m/>
    <m/>
    <m/>
    <e v="#N/A"/>
    <m/>
    <m/>
    <m/>
    <m/>
    <m/>
    <m/>
    <m/>
    <m/>
    <m/>
    <m/>
    <m/>
    <m/>
    <m/>
    <m/>
    <m/>
    <m/>
    <m/>
    <m/>
    <m/>
    <m/>
    <n v="1"/>
    <m/>
  </r>
  <r>
    <m/>
    <s v="V100027"/>
    <s v="2022-0009"/>
    <x v="128"/>
    <m/>
    <s v="Wagon"/>
    <n v="29"/>
    <e v="#N/A"/>
    <x v="48"/>
    <m/>
    <m/>
    <x v="5"/>
    <x v="2"/>
    <n v="1"/>
    <m/>
    <m/>
    <n v="1"/>
    <m/>
    <n v="0"/>
    <n v="0"/>
    <x v="1"/>
    <m/>
    <m/>
    <m/>
    <x v="0"/>
    <m/>
    <m/>
    <m/>
    <e v="#N/A"/>
    <e v="#N/A"/>
    <n v="1153"/>
    <x v="1"/>
    <m/>
    <m/>
    <m/>
    <m/>
    <s v="with as-of date"/>
    <d v="2025-10-31T00:00:00"/>
    <m/>
    <n v="0"/>
    <n v="0"/>
    <m/>
    <e v="#N/A"/>
    <m/>
    <m/>
    <m/>
    <m/>
    <m/>
    <m/>
    <m/>
    <m/>
    <m/>
    <m/>
    <m/>
    <m/>
    <m/>
    <m/>
    <m/>
    <m/>
    <m/>
    <m/>
    <m/>
    <m/>
    <m/>
    <n v="100000"/>
    <s v="Y"/>
    <d v="2025-09-01T00:00:00"/>
    <s v="Euro"/>
    <n v="48.5"/>
    <m/>
    <m/>
    <m/>
    <m/>
    <e v="#N/A"/>
    <m/>
    <m/>
    <m/>
    <m/>
    <m/>
    <m/>
    <m/>
    <m/>
    <m/>
    <m/>
    <m/>
    <m/>
    <m/>
    <m/>
    <m/>
    <m/>
    <m/>
    <m/>
    <m/>
    <m/>
    <n v="1"/>
    <m/>
  </r>
  <r>
    <m/>
    <s v="V100027"/>
    <s v="2022-0009"/>
    <x v="128"/>
    <m/>
    <s v="Wagon"/>
    <n v="30"/>
    <e v="#N/A"/>
    <x v="48"/>
    <m/>
    <m/>
    <x v="5"/>
    <x v="2"/>
    <n v="1"/>
    <m/>
    <m/>
    <n v="1"/>
    <m/>
    <n v="0"/>
    <n v="0"/>
    <x v="1"/>
    <m/>
    <m/>
    <m/>
    <x v="0"/>
    <m/>
    <m/>
    <m/>
    <e v="#N/A"/>
    <e v="#N/A"/>
    <n v="1153"/>
    <x v="1"/>
    <m/>
    <m/>
    <m/>
    <m/>
    <s v="with as-of date"/>
    <d v="2025-10-31T00:00:00"/>
    <m/>
    <n v="0"/>
    <n v="0"/>
    <m/>
    <e v="#N/A"/>
    <m/>
    <m/>
    <m/>
    <m/>
    <m/>
    <m/>
    <m/>
    <m/>
    <m/>
    <m/>
    <m/>
    <m/>
    <m/>
    <m/>
    <m/>
    <m/>
    <m/>
    <m/>
    <m/>
    <m/>
    <m/>
    <n v="100000"/>
    <s v="Y"/>
    <d v="2025-09-01T00:00:00"/>
    <s v="Euro"/>
    <n v="48.5"/>
    <m/>
    <m/>
    <m/>
    <m/>
    <e v="#N/A"/>
    <m/>
    <m/>
    <m/>
    <m/>
    <m/>
    <m/>
    <m/>
    <m/>
    <m/>
    <m/>
    <m/>
    <m/>
    <m/>
    <m/>
    <m/>
    <m/>
    <m/>
    <m/>
    <m/>
    <m/>
    <n v="1"/>
    <m/>
  </r>
  <r>
    <m/>
    <s v="V100027"/>
    <s v="2022-0009"/>
    <x v="128"/>
    <m/>
    <s v="Wagon"/>
    <n v="31"/>
    <e v="#N/A"/>
    <x v="48"/>
    <m/>
    <m/>
    <x v="5"/>
    <x v="2"/>
    <n v="1"/>
    <m/>
    <m/>
    <n v="1"/>
    <m/>
    <n v="0"/>
    <n v="0"/>
    <x v="1"/>
    <m/>
    <m/>
    <m/>
    <x v="0"/>
    <m/>
    <m/>
    <m/>
    <e v="#N/A"/>
    <e v="#N/A"/>
    <n v="1153"/>
    <x v="1"/>
    <m/>
    <m/>
    <m/>
    <m/>
    <s v="with as-of date"/>
    <d v="2025-10-31T00:00:00"/>
    <m/>
    <n v="0"/>
    <n v="0"/>
    <m/>
    <e v="#N/A"/>
    <m/>
    <m/>
    <m/>
    <m/>
    <m/>
    <m/>
    <m/>
    <m/>
    <m/>
    <m/>
    <m/>
    <m/>
    <m/>
    <m/>
    <m/>
    <m/>
    <m/>
    <m/>
    <m/>
    <m/>
    <m/>
    <n v="100000"/>
    <s v="Y"/>
    <d v="2025-09-01T00:00:00"/>
    <s v="Euro"/>
    <n v="48.5"/>
    <m/>
    <m/>
    <m/>
    <m/>
    <e v="#N/A"/>
    <m/>
    <m/>
    <m/>
    <m/>
    <m/>
    <m/>
    <m/>
    <m/>
    <m/>
    <m/>
    <m/>
    <m/>
    <m/>
    <m/>
    <m/>
    <m/>
    <m/>
    <m/>
    <m/>
    <m/>
    <n v="1"/>
    <m/>
  </r>
  <r>
    <m/>
    <s v="V100027"/>
    <s v="2022-0009"/>
    <x v="128"/>
    <m/>
    <s v="Wagon"/>
    <n v="33"/>
    <e v="#N/A"/>
    <x v="48"/>
    <m/>
    <m/>
    <x v="5"/>
    <x v="2"/>
    <n v="1"/>
    <m/>
    <m/>
    <n v="1"/>
    <m/>
    <n v="0"/>
    <n v="0"/>
    <x v="1"/>
    <m/>
    <m/>
    <m/>
    <x v="0"/>
    <m/>
    <m/>
    <m/>
    <e v="#N/A"/>
    <e v="#N/A"/>
    <n v="1153"/>
    <x v="1"/>
    <m/>
    <m/>
    <m/>
    <m/>
    <s v="with as-of date"/>
    <d v="2025-10-31T00:00:00"/>
    <m/>
    <n v="0"/>
    <n v="0"/>
    <m/>
    <e v="#N/A"/>
    <m/>
    <m/>
    <m/>
    <m/>
    <m/>
    <m/>
    <m/>
    <m/>
    <m/>
    <m/>
    <m/>
    <m/>
    <m/>
    <m/>
    <m/>
    <m/>
    <m/>
    <m/>
    <m/>
    <m/>
    <m/>
    <n v="100000"/>
    <s v="Y"/>
    <d v="2025-09-01T00:00:00"/>
    <s v="Euro"/>
    <n v="48.5"/>
    <m/>
    <m/>
    <m/>
    <m/>
    <e v="#N/A"/>
    <m/>
    <m/>
    <m/>
    <m/>
    <m/>
    <m/>
    <m/>
    <m/>
    <m/>
    <m/>
    <m/>
    <m/>
    <m/>
    <m/>
    <m/>
    <m/>
    <m/>
    <m/>
    <m/>
    <m/>
    <n v="1"/>
    <m/>
  </r>
  <r>
    <m/>
    <s v="V100027"/>
    <s v="2022-0009"/>
    <x v="128"/>
    <m/>
    <s v="Wagon"/>
    <n v="34"/>
    <e v="#N/A"/>
    <x v="48"/>
    <m/>
    <m/>
    <x v="5"/>
    <x v="2"/>
    <n v="1"/>
    <m/>
    <m/>
    <n v="1"/>
    <m/>
    <n v="0"/>
    <n v="0"/>
    <x v="1"/>
    <m/>
    <m/>
    <m/>
    <x v="0"/>
    <m/>
    <m/>
    <m/>
    <e v="#N/A"/>
    <e v="#N/A"/>
    <n v="1153"/>
    <x v="1"/>
    <m/>
    <m/>
    <m/>
    <m/>
    <s v="with as-of date"/>
    <d v="2025-10-31T00:00:00"/>
    <m/>
    <n v="0"/>
    <n v="0"/>
    <m/>
    <e v="#N/A"/>
    <m/>
    <m/>
    <m/>
    <m/>
    <m/>
    <m/>
    <m/>
    <m/>
    <m/>
    <m/>
    <m/>
    <m/>
    <m/>
    <m/>
    <m/>
    <m/>
    <m/>
    <m/>
    <m/>
    <m/>
    <m/>
    <n v="100000"/>
    <s v="Y"/>
    <d v="2025-09-01T00:00:00"/>
    <s v="Euro"/>
    <n v="48.5"/>
    <m/>
    <m/>
    <m/>
    <m/>
    <e v="#N/A"/>
    <m/>
    <m/>
    <m/>
    <m/>
    <m/>
    <m/>
    <m/>
    <m/>
    <m/>
    <m/>
    <m/>
    <m/>
    <m/>
    <m/>
    <m/>
    <m/>
    <m/>
    <m/>
    <m/>
    <m/>
    <n v="1"/>
    <m/>
  </r>
  <r>
    <m/>
    <s v="V100027"/>
    <s v="2022-0009"/>
    <x v="128"/>
    <m/>
    <s v="Wagon"/>
    <n v="35"/>
    <e v="#N/A"/>
    <x v="48"/>
    <m/>
    <m/>
    <x v="5"/>
    <x v="2"/>
    <n v="1"/>
    <m/>
    <m/>
    <n v="1"/>
    <m/>
    <n v="0"/>
    <n v="0"/>
    <x v="1"/>
    <m/>
    <m/>
    <m/>
    <x v="0"/>
    <m/>
    <m/>
    <m/>
    <e v="#N/A"/>
    <e v="#N/A"/>
    <n v="1153"/>
    <x v="1"/>
    <m/>
    <m/>
    <m/>
    <m/>
    <s v="with as-of date"/>
    <d v="2025-10-31T00:00:00"/>
    <m/>
    <n v="0"/>
    <n v="0"/>
    <m/>
    <e v="#N/A"/>
    <m/>
    <m/>
    <m/>
    <m/>
    <m/>
    <m/>
    <m/>
    <m/>
    <m/>
    <m/>
    <m/>
    <m/>
    <m/>
    <m/>
    <m/>
    <m/>
    <m/>
    <m/>
    <m/>
    <m/>
    <m/>
    <n v="100000"/>
    <s v="Y"/>
    <d v="2025-09-01T00:00:00"/>
    <s v="Euro"/>
    <n v="48.5"/>
    <m/>
    <m/>
    <m/>
    <m/>
    <e v="#N/A"/>
    <m/>
    <m/>
    <m/>
    <m/>
    <m/>
    <m/>
    <m/>
    <m/>
    <m/>
    <m/>
    <m/>
    <m/>
    <m/>
    <m/>
    <m/>
    <m/>
    <m/>
    <m/>
    <m/>
    <m/>
    <n v="1"/>
    <m/>
  </r>
  <r>
    <m/>
    <s v="V100027"/>
    <s v="2022-0009"/>
    <x v="128"/>
    <m/>
    <s v="Wagon"/>
    <n v="36"/>
    <e v="#N/A"/>
    <x v="48"/>
    <m/>
    <m/>
    <x v="5"/>
    <x v="2"/>
    <n v="1"/>
    <m/>
    <m/>
    <n v="1"/>
    <m/>
    <n v="0"/>
    <n v="0"/>
    <x v="1"/>
    <m/>
    <m/>
    <m/>
    <x v="0"/>
    <m/>
    <m/>
    <m/>
    <e v="#N/A"/>
    <e v="#N/A"/>
    <n v="1153"/>
    <x v="1"/>
    <m/>
    <m/>
    <m/>
    <m/>
    <s v="with as-of date"/>
    <d v="2025-10-31T00:00:00"/>
    <m/>
    <n v="0"/>
    <n v="0"/>
    <m/>
    <e v="#N/A"/>
    <m/>
    <m/>
    <m/>
    <m/>
    <m/>
    <m/>
    <m/>
    <m/>
    <m/>
    <m/>
    <m/>
    <m/>
    <m/>
    <m/>
    <m/>
    <m/>
    <m/>
    <m/>
    <m/>
    <m/>
    <m/>
    <n v="100000"/>
    <s v="Y"/>
    <d v="2025-09-01T00:00:00"/>
    <s v="Euro"/>
    <n v="48.5"/>
    <m/>
    <m/>
    <m/>
    <m/>
    <e v="#N/A"/>
    <m/>
    <m/>
    <m/>
    <m/>
    <m/>
    <m/>
    <m/>
    <m/>
    <m/>
    <m/>
    <m/>
    <m/>
    <m/>
    <m/>
    <m/>
    <m/>
    <m/>
    <m/>
    <m/>
    <m/>
    <n v="1"/>
    <m/>
  </r>
  <r>
    <m/>
    <s v="V100027"/>
    <s v="2022-0009"/>
    <x v="128"/>
    <m/>
    <s v="Wagon"/>
    <n v="37"/>
    <e v="#N/A"/>
    <x v="48"/>
    <m/>
    <m/>
    <x v="5"/>
    <x v="2"/>
    <n v="1"/>
    <m/>
    <m/>
    <n v="1"/>
    <m/>
    <n v="0"/>
    <n v="0"/>
    <x v="1"/>
    <m/>
    <m/>
    <m/>
    <x v="0"/>
    <m/>
    <m/>
    <m/>
    <e v="#N/A"/>
    <e v="#N/A"/>
    <n v="1153"/>
    <x v="1"/>
    <m/>
    <m/>
    <m/>
    <m/>
    <s v="with as-of date"/>
    <d v="2025-10-31T00:00:00"/>
    <m/>
    <n v="0"/>
    <n v="0"/>
    <m/>
    <e v="#N/A"/>
    <m/>
    <m/>
    <m/>
    <m/>
    <m/>
    <m/>
    <m/>
    <m/>
    <m/>
    <m/>
    <m/>
    <m/>
    <m/>
    <m/>
    <m/>
    <m/>
    <m/>
    <m/>
    <m/>
    <m/>
    <m/>
    <n v="100000"/>
    <s v="Y"/>
    <d v="2025-09-01T00:00:00"/>
    <s v="Euro"/>
    <n v="48.5"/>
    <m/>
    <m/>
    <m/>
    <m/>
    <e v="#N/A"/>
    <m/>
    <m/>
    <m/>
    <m/>
    <m/>
    <m/>
    <m/>
    <m/>
    <m/>
    <m/>
    <m/>
    <m/>
    <m/>
    <m/>
    <m/>
    <m/>
    <m/>
    <m/>
    <m/>
    <m/>
    <n v="1"/>
    <m/>
  </r>
  <r>
    <m/>
    <s v="V100027"/>
    <s v="2022-0009"/>
    <x v="128"/>
    <m/>
    <s v="Wagon"/>
    <n v="38"/>
    <e v="#N/A"/>
    <x v="48"/>
    <m/>
    <m/>
    <x v="5"/>
    <x v="2"/>
    <n v="1"/>
    <m/>
    <m/>
    <n v="1"/>
    <m/>
    <n v="0"/>
    <n v="0"/>
    <x v="1"/>
    <m/>
    <m/>
    <m/>
    <x v="0"/>
    <m/>
    <m/>
    <m/>
    <e v="#N/A"/>
    <e v="#N/A"/>
    <n v="1153"/>
    <x v="1"/>
    <m/>
    <m/>
    <m/>
    <m/>
    <s v="with as-of date"/>
    <d v="2025-10-31T00:00:00"/>
    <m/>
    <n v="0"/>
    <n v="0"/>
    <m/>
    <e v="#N/A"/>
    <m/>
    <m/>
    <m/>
    <m/>
    <m/>
    <m/>
    <m/>
    <m/>
    <m/>
    <m/>
    <m/>
    <m/>
    <m/>
    <m/>
    <m/>
    <m/>
    <m/>
    <m/>
    <m/>
    <m/>
    <m/>
    <n v="100000"/>
    <s v="Y"/>
    <d v="2025-09-01T00:00:00"/>
    <s v="Euro"/>
    <n v="48.5"/>
    <m/>
    <m/>
    <m/>
    <m/>
    <e v="#N/A"/>
    <m/>
    <m/>
    <m/>
    <m/>
    <m/>
    <m/>
    <m/>
    <m/>
    <m/>
    <m/>
    <m/>
    <m/>
    <m/>
    <m/>
    <m/>
    <m/>
    <m/>
    <m/>
    <m/>
    <m/>
    <n v="1"/>
    <m/>
  </r>
  <r>
    <m/>
    <s v="V100027"/>
    <s v="2022-0009"/>
    <x v="128"/>
    <m/>
    <s v="Wagon"/>
    <n v="39"/>
    <e v="#N/A"/>
    <x v="48"/>
    <m/>
    <m/>
    <x v="5"/>
    <x v="2"/>
    <n v="1"/>
    <m/>
    <m/>
    <n v="1"/>
    <m/>
    <n v="0"/>
    <n v="0"/>
    <x v="1"/>
    <m/>
    <m/>
    <m/>
    <x v="0"/>
    <m/>
    <m/>
    <m/>
    <e v="#N/A"/>
    <e v="#N/A"/>
    <n v="1153"/>
    <x v="1"/>
    <m/>
    <m/>
    <m/>
    <m/>
    <s v="with as-of date"/>
    <d v="2025-10-31T00:00:00"/>
    <m/>
    <n v="0"/>
    <n v="0"/>
    <m/>
    <e v="#N/A"/>
    <m/>
    <m/>
    <m/>
    <m/>
    <m/>
    <m/>
    <m/>
    <m/>
    <m/>
    <m/>
    <m/>
    <m/>
    <m/>
    <m/>
    <m/>
    <m/>
    <m/>
    <m/>
    <m/>
    <m/>
    <m/>
    <n v="100000"/>
    <s v="Y"/>
    <d v="2025-09-01T00:00:00"/>
    <s v="Euro"/>
    <n v="48.5"/>
    <m/>
    <m/>
    <m/>
    <m/>
    <e v="#N/A"/>
    <m/>
    <m/>
    <m/>
    <m/>
    <m/>
    <m/>
    <m/>
    <m/>
    <m/>
    <m/>
    <m/>
    <m/>
    <m/>
    <m/>
    <m/>
    <m/>
    <m/>
    <m/>
    <m/>
    <m/>
    <n v="1"/>
    <m/>
  </r>
  <r>
    <s v="Verlälngerung 1.7.25-30.06.26 OK emo 01.05.25 / LOA ok CMI 20.06.25"/>
    <s v="V100030"/>
    <s v="2022-0011"/>
    <x v="129"/>
    <m/>
    <s v="Header"/>
    <m/>
    <m/>
    <x v="48"/>
    <s v="AUT"/>
    <s v="Middle EU - ELSE"/>
    <x v="5"/>
    <x v="4"/>
    <n v="24"/>
    <m/>
    <m/>
    <n v="24"/>
    <n v="0"/>
    <n v="0"/>
    <n v="24"/>
    <x v="0"/>
    <m/>
    <m/>
    <m/>
    <x v="7"/>
    <s v="Verlängerungsoption 2 Monate vor Mietende"/>
    <d v="2022-08-29T00:00:00"/>
    <d v="2025-06-30T00:00:00"/>
    <m/>
    <m/>
    <n v="1036"/>
    <x v="7"/>
    <m/>
    <m/>
    <m/>
    <m/>
    <s v="n.a."/>
    <m/>
    <m/>
    <n v="0"/>
    <n v="0"/>
    <m/>
    <m/>
    <s v="n.a."/>
    <m/>
    <m/>
    <m/>
    <m/>
    <m/>
    <m/>
    <m/>
    <n v="1036"/>
    <s v="A"/>
    <n v="75"/>
    <s v="keine"/>
    <s v="AUT"/>
    <s v="Not required"/>
    <s v="N"/>
    <s v="N"/>
    <n v="12"/>
    <s v="Prol. Option bis 30.06.34 möglich"/>
    <n v="1"/>
    <m/>
    <s v="Not Started"/>
    <n v="100000"/>
    <s v="Y"/>
    <d v="2028-07-01T00:00:00"/>
    <s v="Euro"/>
    <n v="30.2"/>
    <n v="-7.2"/>
    <n v="0"/>
    <m/>
    <n v="0"/>
    <n v="23"/>
    <n v="0.25"/>
    <n v="1050"/>
    <m/>
    <m/>
    <n v="0"/>
    <s v="0.00"/>
    <n v="0"/>
    <n v="0"/>
    <n v="0"/>
    <n v="0"/>
    <n v="30.2"/>
    <n v="-7.2"/>
    <n v="23"/>
    <n v="0.9917218543046358"/>
    <n v="0"/>
    <n v="29.95"/>
    <n v="29.95"/>
    <n v="2400000"/>
    <n v="0"/>
    <s v="Y"/>
    <n v="24"/>
    <n v="200928"/>
  </r>
  <r>
    <m/>
    <s v="V100030"/>
    <s v="2022-0011"/>
    <x v="129"/>
    <m/>
    <s v="Wagon"/>
    <n v="1"/>
    <s v="37 80 4953 349-0"/>
    <x v="48"/>
    <m/>
    <m/>
    <x v="5"/>
    <x v="4"/>
    <n v="1"/>
    <m/>
    <m/>
    <n v="1"/>
    <m/>
    <n v="0"/>
    <n v="1"/>
    <x v="1"/>
    <m/>
    <m/>
    <m/>
    <x v="7"/>
    <m/>
    <m/>
    <m/>
    <d v="2022-08-01T00:00:00"/>
    <d v="2026-06-30T00:00:00"/>
    <n v="1036"/>
    <x v="7"/>
    <m/>
    <m/>
    <m/>
    <m/>
    <s v="n.a."/>
    <m/>
    <m/>
    <n v="0"/>
    <n v="0"/>
    <m/>
    <d v="2026-06-30T00:00:00"/>
    <m/>
    <m/>
    <m/>
    <m/>
    <m/>
    <m/>
    <m/>
    <m/>
    <m/>
    <m/>
    <m/>
    <m/>
    <m/>
    <m/>
    <m/>
    <m/>
    <m/>
    <m/>
    <n v="1"/>
    <d v="2026-01-30T00:00:00"/>
    <m/>
    <n v="100000"/>
    <s v="Y"/>
    <d v="2028-07-01T00:00:00"/>
    <s v="Euro"/>
    <n v="30.2"/>
    <m/>
    <m/>
    <m/>
    <m/>
    <n v="23"/>
    <m/>
    <m/>
    <m/>
    <m/>
    <m/>
    <m/>
    <m/>
    <m/>
    <m/>
    <m/>
    <m/>
    <m/>
    <m/>
    <m/>
    <m/>
    <m/>
    <m/>
    <m/>
    <m/>
    <m/>
    <n v="1"/>
    <m/>
  </r>
  <r>
    <m/>
    <s v="V100030"/>
    <s v="2022-0011"/>
    <x v="129"/>
    <m/>
    <s v="Wagon"/>
    <n v="2"/>
    <s v="37 80 4953 350-8"/>
    <x v="48"/>
    <m/>
    <m/>
    <x v="5"/>
    <x v="4"/>
    <n v="1"/>
    <m/>
    <m/>
    <n v="1"/>
    <m/>
    <n v="0"/>
    <n v="1"/>
    <x v="1"/>
    <m/>
    <m/>
    <m/>
    <x v="7"/>
    <m/>
    <m/>
    <m/>
    <d v="2022-08-01T00:00:00"/>
    <d v="2026-06-30T00:00:00"/>
    <n v="1036"/>
    <x v="7"/>
    <m/>
    <m/>
    <m/>
    <m/>
    <s v="n.a."/>
    <m/>
    <m/>
    <n v="0"/>
    <n v="0"/>
    <m/>
    <d v="2026-06-30T00:00:00"/>
    <m/>
    <m/>
    <m/>
    <m/>
    <m/>
    <m/>
    <m/>
    <m/>
    <m/>
    <m/>
    <m/>
    <m/>
    <m/>
    <m/>
    <m/>
    <m/>
    <m/>
    <m/>
    <n v="1"/>
    <d v="2026-01-30T00:00:00"/>
    <m/>
    <n v="100000"/>
    <s v="Y"/>
    <d v="2028-07-01T00:00:00"/>
    <s v="Euro"/>
    <n v="30.2"/>
    <m/>
    <m/>
    <m/>
    <m/>
    <n v="23"/>
    <m/>
    <m/>
    <m/>
    <m/>
    <m/>
    <m/>
    <m/>
    <m/>
    <m/>
    <m/>
    <m/>
    <m/>
    <m/>
    <m/>
    <m/>
    <m/>
    <m/>
    <m/>
    <m/>
    <m/>
    <n v="1"/>
    <m/>
  </r>
  <r>
    <m/>
    <s v="V100030"/>
    <s v="2022-0011"/>
    <x v="129"/>
    <m/>
    <s v="Wagon"/>
    <n v="3"/>
    <s v="37 80 4953 356-5"/>
    <x v="48"/>
    <m/>
    <m/>
    <x v="5"/>
    <x v="4"/>
    <n v="1"/>
    <m/>
    <m/>
    <n v="1"/>
    <m/>
    <n v="0"/>
    <n v="1"/>
    <x v="1"/>
    <m/>
    <m/>
    <m/>
    <x v="7"/>
    <m/>
    <m/>
    <m/>
    <d v="2022-08-01T00:00:00"/>
    <d v="2026-06-30T00:00:00"/>
    <n v="1036"/>
    <x v="7"/>
    <m/>
    <m/>
    <m/>
    <m/>
    <s v="n.a."/>
    <m/>
    <m/>
    <n v="0"/>
    <n v="0"/>
    <m/>
    <d v="2026-06-30T00:00:00"/>
    <m/>
    <m/>
    <m/>
    <m/>
    <m/>
    <m/>
    <m/>
    <m/>
    <m/>
    <m/>
    <m/>
    <m/>
    <m/>
    <m/>
    <m/>
    <m/>
    <m/>
    <m/>
    <n v="1"/>
    <d v="2026-01-30T00:00:00"/>
    <m/>
    <n v="100000"/>
    <s v="Y"/>
    <d v="2028-07-01T00:00:00"/>
    <s v="Euro"/>
    <n v="30.2"/>
    <m/>
    <m/>
    <m/>
    <m/>
    <n v="23"/>
    <m/>
    <m/>
    <m/>
    <m/>
    <m/>
    <m/>
    <m/>
    <m/>
    <m/>
    <m/>
    <m/>
    <m/>
    <m/>
    <m/>
    <m/>
    <m/>
    <m/>
    <m/>
    <m/>
    <m/>
    <n v="1"/>
    <m/>
  </r>
  <r>
    <m/>
    <s v="V100030"/>
    <s v="2022-0011"/>
    <x v="129"/>
    <m/>
    <s v="Wagon"/>
    <n v="4"/>
    <s v="37 80 4953 359-9"/>
    <x v="48"/>
    <m/>
    <m/>
    <x v="5"/>
    <x v="4"/>
    <n v="1"/>
    <m/>
    <m/>
    <n v="1"/>
    <m/>
    <n v="0"/>
    <n v="1"/>
    <x v="1"/>
    <m/>
    <m/>
    <m/>
    <x v="7"/>
    <m/>
    <m/>
    <m/>
    <d v="2022-08-01T00:00:00"/>
    <d v="2026-06-30T00:00:00"/>
    <n v="1036"/>
    <x v="7"/>
    <m/>
    <m/>
    <m/>
    <m/>
    <s v="n.a."/>
    <m/>
    <m/>
    <n v="0"/>
    <n v="0"/>
    <m/>
    <d v="2026-06-30T00:00:00"/>
    <m/>
    <m/>
    <m/>
    <m/>
    <m/>
    <m/>
    <m/>
    <m/>
    <m/>
    <m/>
    <m/>
    <m/>
    <m/>
    <m/>
    <m/>
    <m/>
    <m/>
    <m/>
    <n v="1"/>
    <d v="2026-01-30T00:00:00"/>
    <m/>
    <n v="100000"/>
    <s v="Y"/>
    <d v="2028-07-01T00:00:00"/>
    <s v="Euro"/>
    <n v="30.2"/>
    <m/>
    <m/>
    <m/>
    <m/>
    <n v="23"/>
    <m/>
    <m/>
    <m/>
    <m/>
    <m/>
    <m/>
    <m/>
    <m/>
    <m/>
    <m/>
    <m/>
    <m/>
    <m/>
    <m/>
    <m/>
    <m/>
    <m/>
    <m/>
    <m/>
    <m/>
    <n v="1"/>
    <m/>
  </r>
  <r>
    <m/>
    <s v="V100030"/>
    <s v="2022-0011"/>
    <x v="129"/>
    <m/>
    <s v="Wagon"/>
    <n v="5"/>
    <s v="37 80 4953 360-7"/>
    <x v="48"/>
    <m/>
    <m/>
    <x v="5"/>
    <x v="4"/>
    <n v="1"/>
    <m/>
    <m/>
    <n v="1"/>
    <m/>
    <n v="0"/>
    <n v="1"/>
    <x v="1"/>
    <m/>
    <m/>
    <m/>
    <x v="7"/>
    <m/>
    <m/>
    <m/>
    <d v="2022-08-01T00:00:00"/>
    <d v="2026-06-30T00:00:00"/>
    <n v="1036"/>
    <x v="7"/>
    <m/>
    <m/>
    <m/>
    <m/>
    <s v="n.a."/>
    <m/>
    <m/>
    <n v="0"/>
    <n v="0"/>
    <m/>
    <d v="2026-06-30T00:00:00"/>
    <m/>
    <m/>
    <m/>
    <m/>
    <m/>
    <m/>
    <m/>
    <m/>
    <m/>
    <m/>
    <m/>
    <m/>
    <m/>
    <m/>
    <m/>
    <m/>
    <m/>
    <m/>
    <n v="1"/>
    <d v="2026-01-30T00:00:00"/>
    <m/>
    <n v="100000"/>
    <s v="Y"/>
    <d v="2028-07-01T00:00:00"/>
    <s v="Euro"/>
    <n v="30.2"/>
    <m/>
    <m/>
    <m/>
    <m/>
    <n v="23"/>
    <m/>
    <m/>
    <m/>
    <m/>
    <m/>
    <m/>
    <m/>
    <m/>
    <m/>
    <m/>
    <m/>
    <m/>
    <m/>
    <m/>
    <m/>
    <m/>
    <m/>
    <m/>
    <m/>
    <m/>
    <n v="1"/>
    <m/>
  </r>
  <r>
    <m/>
    <s v="V100030"/>
    <s v="2022-0011"/>
    <x v="129"/>
    <m/>
    <s v="Wagon"/>
    <n v="6"/>
    <s v="37 80 4953 361-5"/>
    <x v="48"/>
    <m/>
    <m/>
    <x v="5"/>
    <x v="4"/>
    <n v="1"/>
    <m/>
    <m/>
    <n v="1"/>
    <m/>
    <n v="0"/>
    <n v="1"/>
    <x v="1"/>
    <m/>
    <m/>
    <m/>
    <x v="7"/>
    <m/>
    <m/>
    <m/>
    <d v="2022-08-01T00:00:00"/>
    <d v="2026-06-30T00:00:00"/>
    <n v="1036"/>
    <x v="7"/>
    <m/>
    <m/>
    <m/>
    <m/>
    <s v="n.a."/>
    <m/>
    <m/>
    <n v="0"/>
    <n v="0"/>
    <m/>
    <d v="2026-06-30T00:00:00"/>
    <m/>
    <m/>
    <m/>
    <m/>
    <m/>
    <m/>
    <m/>
    <m/>
    <m/>
    <m/>
    <m/>
    <m/>
    <m/>
    <m/>
    <m/>
    <m/>
    <m/>
    <m/>
    <n v="1"/>
    <d v="2026-01-30T00:00:00"/>
    <m/>
    <n v="100000"/>
    <s v="Y"/>
    <d v="2028-07-01T00:00:00"/>
    <s v="Euro"/>
    <n v="30.2"/>
    <m/>
    <m/>
    <m/>
    <m/>
    <n v="23"/>
    <m/>
    <m/>
    <m/>
    <m/>
    <m/>
    <m/>
    <m/>
    <m/>
    <m/>
    <m/>
    <m/>
    <m/>
    <m/>
    <m/>
    <m/>
    <m/>
    <m/>
    <m/>
    <m/>
    <m/>
    <n v="1"/>
    <m/>
  </r>
  <r>
    <m/>
    <s v="V100030"/>
    <s v="2022-0011"/>
    <x v="129"/>
    <m/>
    <s v="Wagon"/>
    <n v="7"/>
    <s v="37 80 4953 362-3"/>
    <x v="48"/>
    <m/>
    <m/>
    <x v="5"/>
    <x v="4"/>
    <n v="1"/>
    <m/>
    <m/>
    <n v="1"/>
    <m/>
    <n v="0"/>
    <n v="1"/>
    <x v="1"/>
    <m/>
    <m/>
    <m/>
    <x v="7"/>
    <m/>
    <m/>
    <m/>
    <d v="2022-08-01T00:00:00"/>
    <d v="2026-06-30T00:00:00"/>
    <n v="1036"/>
    <x v="7"/>
    <m/>
    <m/>
    <m/>
    <m/>
    <s v="n.a."/>
    <m/>
    <m/>
    <n v="0"/>
    <n v="0"/>
    <m/>
    <d v="2026-06-30T00:00:00"/>
    <m/>
    <m/>
    <m/>
    <m/>
    <m/>
    <m/>
    <m/>
    <m/>
    <m/>
    <m/>
    <m/>
    <m/>
    <m/>
    <m/>
    <m/>
    <m/>
    <m/>
    <m/>
    <n v="1"/>
    <d v="2026-01-30T00:00:00"/>
    <m/>
    <n v="100000"/>
    <s v="Y"/>
    <d v="2028-07-01T00:00:00"/>
    <s v="Euro"/>
    <n v="30.2"/>
    <m/>
    <m/>
    <m/>
    <m/>
    <n v="23"/>
    <m/>
    <m/>
    <m/>
    <m/>
    <m/>
    <m/>
    <m/>
    <m/>
    <m/>
    <m/>
    <m/>
    <m/>
    <m/>
    <m/>
    <m/>
    <m/>
    <m/>
    <m/>
    <m/>
    <m/>
    <n v="1"/>
    <m/>
  </r>
  <r>
    <m/>
    <s v="V100030"/>
    <s v="2022-0011"/>
    <x v="129"/>
    <m/>
    <s v="Wagon"/>
    <n v="8"/>
    <s v="37 80 4953 363-1"/>
    <x v="48"/>
    <m/>
    <m/>
    <x v="5"/>
    <x v="4"/>
    <n v="1"/>
    <m/>
    <m/>
    <n v="1"/>
    <m/>
    <n v="0"/>
    <n v="1"/>
    <x v="1"/>
    <m/>
    <m/>
    <m/>
    <x v="7"/>
    <m/>
    <m/>
    <m/>
    <d v="2022-08-01T00:00:00"/>
    <d v="2026-06-30T00:00:00"/>
    <n v="1036"/>
    <x v="7"/>
    <m/>
    <m/>
    <m/>
    <m/>
    <s v="n.a."/>
    <m/>
    <m/>
    <n v="0"/>
    <n v="0"/>
    <m/>
    <d v="2026-06-30T00:00:00"/>
    <m/>
    <m/>
    <m/>
    <m/>
    <m/>
    <m/>
    <m/>
    <m/>
    <m/>
    <m/>
    <m/>
    <m/>
    <m/>
    <m/>
    <m/>
    <m/>
    <m/>
    <m/>
    <n v="1"/>
    <d v="2026-01-30T00:00:00"/>
    <m/>
    <n v="100000"/>
    <s v="Y"/>
    <d v="2028-07-01T00:00:00"/>
    <s v="Euro"/>
    <n v="30.2"/>
    <m/>
    <m/>
    <m/>
    <m/>
    <n v="23"/>
    <m/>
    <m/>
    <m/>
    <m/>
    <m/>
    <m/>
    <m/>
    <m/>
    <m/>
    <m/>
    <m/>
    <m/>
    <m/>
    <m/>
    <m/>
    <m/>
    <m/>
    <m/>
    <m/>
    <m/>
    <n v="1"/>
    <m/>
  </r>
  <r>
    <m/>
    <s v="V100030"/>
    <s v="2022-0011"/>
    <x v="129"/>
    <m/>
    <s v="Wagon"/>
    <n v="9"/>
    <s v="37 80 4953 367-2"/>
    <x v="48"/>
    <m/>
    <m/>
    <x v="5"/>
    <x v="4"/>
    <n v="1"/>
    <m/>
    <m/>
    <n v="1"/>
    <m/>
    <n v="0"/>
    <n v="1"/>
    <x v="1"/>
    <m/>
    <m/>
    <m/>
    <x v="7"/>
    <m/>
    <m/>
    <m/>
    <d v="2022-08-01T00:00:00"/>
    <d v="2026-06-30T00:00:00"/>
    <n v="1036"/>
    <x v="7"/>
    <m/>
    <m/>
    <m/>
    <m/>
    <s v="n.a."/>
    <m/>
    <m/>
    <n v="0"/>
    <n v="0"/>
    <m/>
    <d v="2026-06-30T00:00:00"/>
    <m/>
    <m/>
    <m/>
    <m/>
    <m/>
    <m/>
    <m/>
    <m/>
    <m/>
    <m/>
    <m/>
    <m/>
    <m/>
    <m/>
    <m/>
    <m/>
    <m/>
    <m/>
    <n v="1"/>
    <d v="2026-01-30T00:00:00"/>
    <m/>
    <n v="100000"/>
    <s v="Y"/>
    <d v="2028-07-01T00:00:00"/>
    <s v="Euro"/>
    <n v="30.2"/>
    <m/>
    <m/>
    <m/>
    <m/>
    <n v="23"/>
    <m/>
    <m/>
    <m/>
    <m/>
    <m/>
    <m/>
    <m/>
    <m/>
    <m/>
    <m/>
    <m/>
    <m/>
    <m/>
    <m/>
    <m/>
    <m/>
    <m/>
    <m/>
    <m/>
    <m/>
    <n v="1"/>
    <m/>
  </r>
  <r>
    <m/>
    <s v="V100030"/>
    <s v="2022-0011"/>
    <x v="129"/>
    <m/>
    <s v="Wagon"/>
    <n v="10"/>
    <s v="37 80 4953 368-0"/>
    <x v="48"/>
    <m/>
    <m/>
    <x v="5"/>
    <x v="4"/>
    <n v="1"/>
    <m/>
    <m/>
    <n v="1"/>
    <m/>
    <n v="0"/>
    <n v="1"/>
    <x v="1"/>
    <m/>
    <m/>
    <m/>
    <x v="7"/>
    <m/>
    <m/>
    <m/>
    <d v="2022-08-01T00:00:00"/>
    <d v="2026-06-30T00:00:00"/>
    <n v="1036"/>
    <x v="7"/>
    <m/>
    <m/>
    <m/>
    <m/>
    <s v="n.a."/>
    <m/>
    <m/>
    <n v="0"/>
    <n v="0"/>
    <m/>
    <d v="2026-06-30T00:00:00"/>
    <m/>
    <m/>
    <m/>
    <m/>
    <m/>
    <m/>
    <m/>
    <m/>
    <m/>
    <m/>
    <m/>
    <m/>
    <m/>
    <m/>
    <m/>
    <m/>
    <m/>
    <m/>
    <n v="1"/>
    <d v="2026-01-30T00:00:00"/>
    <m/>
    <n v="100000"/>
    <s v="Y"/>
    <d v="2028-07-01T00:00:00"/>
    <s v="Euro"/>
    <n v="30.2"/>
    <m/>
    <m/>
    <m/>
    <m/>
    <n v="23"/>
    <m/>
    <m/>
    <m/>
    <m/>
    <m/>
    <m/>
    <m/>
    <m/>
    <m/>
    <m/>
    <m/>
    <m/>
    <m/>
    <m/>
    <m/>
    <m/>
    <m/>
    <m/>
    <m/>
    <m/>
    <n v="1"/>
    <m/>
  </r>
  <r>
    <m/>
    <s v="V100030"/>
    <s v="2022-0011"/>
    <x v="129"/>
    <m/>
    <s v="Wagon"/>
    <n v="11"/>
    <s v="37 80 4953 369-8"/>
    <x v="48"/>
    <m/>
    <m/>
    <x v="5"/>
    <x v="4"/>
    <n v="1"/>
    <m/>
    <m/>
    <n v="1"/>
    <m/>
    <n v="0"/>
    <n v="1"/>
    <x v="1"/>
    <m/>
    <m/>
    <m/>
    <x v="7"/>
    <m/>
    <m/>
    <m/>
    <d v="2022-08-01T00:00:00"/>
    <d v="2026-06-30T00:00:00"/>
    <n v="1036"/>
    <x v="7"/>
    <m/>
    <m/>
    <m/>
    <m/>
    <s v="n.a."/>
    <m/>
    <m/>
    <n v="0"/>
    <n v="0"/>
    <m/>
    <d v="2026-06-30T00:00:00"/>
    <m/>
    <m/>
    <m/>
    <m/>
    <m/>
    <m/>
    <m/>
    <m/>
    <m/>
    <m/>
    <m/>
    <m/>
    <m/>
    <m/>
    <m/>
    <m/>
    <m/>
    <m/>
    <n v="1"/>
    <d v="2026-01-30T00:00:00"/>
    <m/>
    <n v="100000"/>
    <s v="Y"/>
    <d v="2028-07-01T00:00:00"/>
    <s v="Euro"/>
    <n v="30.2"/>
    <m/>
    <m/>
    <m/>
    <m/>
    <n v="23"/>
    <m/>
    <m/>
    <m/>
    <m/>
    <m/>
    <m/>
    <m/>
    <m/>
    <m/>
    <m/>
    <m/>
    <m/>
    <m/>
    <m/>
    <m/>
    <m/>
    <m/>
    <m/>
    <m/>
    <m/>
    <n v="1"/>
    <m/>
  </r>
  <r>
    <m/>
    <s v="V100030"/>
    <s v="2022-0011"/>
    <x v="129"/>
    <m/>
    <s v="Wagon"/>
    <n v="12"/>
    <s v="37 80 4953 358-1"/>
    <x v="48"/>
    <m/>
    <m/>
    <x v="5"/>
    <x v="4"/>
    <n v="1"/>
    <m/>
    <m/>
    <n v="1"/>
    <m/>
    <n v="0"/>
    <n v="1"/>
    <x v="1"/>
    <m/>
    <m/>
    <m/>
    <x v="7"/>
    <m/>
    <m/>
    <m/>
    <d v="2022-08-01T00:00:00"/>
    <d v="2026-06-30T00:00:00"/>
    <n v="1036"/>
    <x v="7"/>
    <m/>
    <m/>
    <m/>
    <m/>
    <s v="n.a."/>
    <m/>
    <m/>
    <n v="0"/>
    <n v="0"/>
    <m/>
    <d v="2026-06-30T00:00:00"/>
    <m/>
    <m/>
    <m/>
    <m/>
    <m/>
    <m/>
    <m/>
    <m/>
    <m/>
    <m/>
    <m/>
    <m/>
    <m/>
    <m/>
    <m/>
    <m/>
    <m/>
    <m/>
    <n v="1"/>
    <d v="2026-01-30T00:00:00"/>
    <m/>
    <n v="100000"/>
    <s v="Y"/>
    <d v="2028-07-01T00:00:00"/>
    <s v="Euro"/>
    <n v="30.2"/>
    <m/>
    <m/>
    <m/>
    <m/>
    <n v="23"/>
    <m/>
    <m/>
    <m/>
    <m/>
    <m/>
    <m/>
    <m/>
    <m/>
    <m/>
    <m/>
    <m/>
    <m/>
    <m/>
    <m/>
    <m/>
    <m/>
    <m/>
    <m/>
    <m/>
    <m/>
    <n v="1"/>
    <m/>
  </r>
  <r>
    <m/>
    <s v="V100030"/>
    <s v="2022-0011"/>
    <x v="129"/>
    <m/>
    <s v="Wagon"/>
    <n v="13"/>
    <s v="37 80 4953 348-2"/>
    <x v="48"/>
    <m/>
    <m/>
    <x v="5"/>
    <x v="4"/>
    <n v="1"/>
    <m/>
    <m/>
    <n v="1"/>
    <m/>
    <n v="0"/>
    <n v="1"/>
    <x v="1"/>
    <m/>
    <m/>
    <m/>
    <x v="7"/>
    <m/>
    <m/>
    <m/>
    <d v="2022-09-01T00:00:00"/>
    <d v="2026-06-30T00:00:00"/>
    <n v="1036"/>
    <x v="7"/>
    <m/>
    <m/>
    <m/>
    <m/>
    <s v="n.a."/>
    <m/>
    <m/>
    <n v="0"/>
    <n v="0"/>
    <m/>
    <d v="2026-06-30T00:00:00"/>
    <m/>
    <m/>
    <m/>
    <m/>
    <m/>
    <m/>
    <m/>
    <m/>
    <m/>
    <m/>
    <m/>
    <m/>
    <m/>
    <m/>
    <m/>
    <m/>
    <m/>
    <m/>
    <n v="1"/>
    <d v="2026-01-30T00:00:00"/>
    <m/>
    <n v="100000"/>
    <s v="Y"/>
    <d v="2028-07-01T00:00:00"/>
    <s v="Euro"/>
    <n v="30.2"/>
    <m/>
    <m/>
    <m/>
    <m/>
    <n v="23"/>
    <m/>
    <m/>
    <m/>
    <m/>
    <m/>
    <m/>
    <m/>
    <m/>
    <m/>
    <m/>
    <m/>
    <m/>
    <m/>
    <m/>
    <m/>
    <m/>
    <m/>
    <m/>
    <m/>
    <m/>
    <n v="1"/>
    <m/>
  </r>
  <r>
    <m/>
    <s v="V100030"/>
    <s v="2022-0011"/>
    <x v="129"/>
    <m/>
    <s v="Wagon"/>
    <n v="14"/>
    <s v="37 80 4953 351-6"/>
    <x v="48"/>
    <m/>
    <m/>
    <x v="5"/>
    <x v="4"/>
    <n v="1"/>
    <m/>
    <m/>
    <n v="1"/>
    <m/>
    <n v="0"/>
    <n v="1"/>
    <x v="1"/>
    <m/>
    <m/>
    <m/>
    <x v="7"/>
    <m/>
    <m/>
    <m/>
    <d v="2022-09-01T00:00:00"/>
    <d v="2026-06-30T00:00:00"/>
    <n v="1036"/>
    <x v="7"/>
    <m/>
    <m/>
    <m/>
    <m/>
    <s v="n.a."/>
    <m/>
    <m/>
    <n v="0"/>
    <n v="0"/>
    <m/>
    <d v="2026-06-30T00:00:00"/>
    <m/>
    <m/>
    <m/>
    <m/>
    <m/>
    <m/>
    <m/>
    <m/>
    <m/>
    <m/>
    <m/>
    <m/>
    <m/>
    <m/>
    <m/>
    <m/>
    <m/>
    <m/>
    <n v="1"/>
    <d v="2026-01-30T00:00:00"/>
    <m/>
    <n v="100000"/>
    <s v="Y"/>
    <d v="2028-07-01T00:00:00"/>
    <s v="Euro"/>
    <n v="30.2"/>
    <m/>
    <m/>
    <m/>
    <m/>
    <n v="23"/>
    <m/>
    <m/>
    <m/>
    <m/>
    <m/>
    <m/>
    <m/>
    <m/>
    <m/>
    <m/>
    <m/>
    <m/>
    <m/>
    <m/>
    <m/>
    <m/>
    <m/>
    <m/>
    <m/>
    <m/>
    <n v="1"/>
    <m/>
  </r>
  <r>
    <m/>
    <s v="V100030"/>
    <s v="2022-0011"/>
    <x v="129"/>
    <m/>
    <s v="Wagon"/>
    <n v="15"/>
    <s v="37 80 4953 352-4"/>
    <x v="48"/>
    <m/>
    <m/>
    <x v="5"/>
    <x v="4"/>
    <n v="1"/>
    <m/>
    <m/>
    <n v="1"/>
    <m/>
    <n v="0"/>
    <n v="1"/>
    <x v="1"/>
    <m/>
    <m/>
    <m/>
    <x v="7"/>
    <m/>
    <m/>
    <m/>
    <d v="2022-09-01T00:00:00"/>
    <d v="2026-06-30T00:00:00"/>
    <n v="1036"/>
    <x v="7"/>
    <m/>
    <m/>
    <m/>
    <m/>
    <s v="n.a."/>
    <m/>
    <m/>
    <n v="0"/>
    <n v="0"/>
    <m/>
    <d v="2026-06-30T00:00:00"/>
    <m/>
    <m/>
    <m/>
    <m/>
    <m/>
    <m/>
    <m/>
    <m/>
    <m/>
    <m/>
    <m/>
    <m/>
    <m/>
    <m/>
    <m/>
    <m/>
    <m/>
    <m/>
    <n v="1"/>
    <d v="2026-01-30T00:00:00"/>
    <m/>
    <n v="100000"/>
    <s v="Y"/>
    <d v="2028-07-01T00:00:00"/>
    <s v="Euro"/>
    <n v="30.2"/>
    <m/>
    <m/>
    <m/>
    <m/>
    <n v="23"/>
    <m/>
    <m/>
    <m/>
    <m/>
    <m/>
    <m/>
    <m/>
    <m/>
    <m/>
    <m/>
    <m/>
    <m/>
    <m/>
    <m/>
    <m/>
    <m/>
    <m/>
    <m/>
    <m/>
    <m/>
    <n v="1"/>
    <m/>
  </r>
  <r>
    <m/>
    <s v="V100030"/>
    <s v="2022-0011"/>
    <x v="129"/>
    <m/>
    <s v="Wagon"/>
    <n v="16"/>
    <s v="37 80 4953 353-2"/>
    <x v="48"/>
    <m/>
    <m/>
    <x v="5"/>
    <x v="4"/>
    <n v="1"/>
    <m/>
    <m/>
    <n v="1"/>
    <m/>
    <n v="0"/>
    <n v="1"/>
    <x v="1"/>
    <m/>
    <m/>
    <m/>
    <x v="7"/>
    <m/>
    <m/>
    <m/>
    <d v="2022-09-01T00:00:00"/>
    <d v="2026-06-30T00:00:00"/>
    <n v="1036"/>
    <x v="7"/>
    <m/>
    <m/>
    <m/>
    <m/>
    <s v="n.a."/>
    <m/>
    <m/>
    <n v="0"/>
    <n v="0"/>
    <m/>
    <d v="2026-06-30T00:00:00"/>
    <m/>
    <m/>
    <m/>
    <m/>
    <m/>
    <m/>
    <m/>
    <m/>
    <m/>
    <m/>
    <m/>
    <m/>
    <m/>
    <m/>
    <m/>
    <m/>
    <m/>
    <m/>
    <n v="1"/>
    <d v="2026-01-30T00:00:00"/>
    <m/>
    <n v="100000"/>
    <s v="Y"/>
    <d v="2028-07-01T00:00:00"/>
    <s v="Euro"/>
    <n v="30.2"/>
    <m/>
    <m/>
    <m/>
    <m/>
    <n v="23"/>
    <m/>
    <m/>
    <m/>
    <m/>
    <m/>
    <m/>
    <m/>
    <m/>
    <m/>
    <m/>
    <m/>
    <m/>
    <m/>
    <m/>
    <m/>
    <m/>
    <m/>
    <m/>
    <m/>
    <m/>
    <n v="1"/>
    <m/>
  </r>
  <r>
    <m/>
    <s v="V100030"/>
    <s v="2022-0011"/>
    <x v="129"/>
    <m/>
    <s v="Wagon"/>
    <n v="17"/>
    <s v="37 80 4953 354-0"/>
    <x v="48"/>
    <m/>
    <m/>
    <x v="5"/>
    <x v="4"/>
    <n v="1"/>
    <m/>
    <m/>
    <n v="1"/>
    <m/>
    <n v="0"/>
    <n v="1"/>
    <x v="1"/>
    <m/>
    <m/>
    <m/>
    <x v="7"/>
    <m/>
    <m/>
    <m/>
    <d v="2022-09-01T00:00:00"/>
    <d v="2026-06-30T00:00:00"/>
    <n v="1036"/>
    <x v="7"/>
    <m/>
    <m/>
    <m/>
    <m/>
    <s v="n.a."/>
    <m/>
    <m/>
    <n v="0"/>
    <n v="0"/>
    <m/>
    <d v="2026-06-30T00:00:00"/>
    <m/>
    <m/>
    <m/>
    <m/>
    <m/>
    <m/>
    <m/>
    <m/>
    <m/>
    <m/>
    <m/>
    <m/>
    <m/>
    <m/>
    <m/>
    <m/>
    <m/>
    <m/>
    <n v="1"/>
    <d v="2026-01-30T00:00:00"/>
    <m/>
    <n v="100000"/>
    <s v="Y"/>
    <d v="2028-07-01T00:00:00"/>
    <s v="Euro"/>
    <n v="30.2"/>
    <m/>
    <m/>
    <m/>
    <m/>
    <n v="23"/>
    <m/>
    <m/>
    <m/>
    <m/>
    <m/>
    <m/>
    <m/>
    <m/>
    <m/>
    <m/>
    <m/>
    <m/>
    <m/>
    <m/>
    <m/>
    <m/>
    <m/>
    <m/>
    <m/>
    <m/>
    <n v="1"/>
    <m/>
  </r>
  <r>
    <m/>
    <s v="V100030"/>
    <s v="2022-0011"/>
    <x v="129"/>
    <m/>
    <s v="Wagon"/>
    <n v="18"/>
    <s v="37 80 4953 355-7"/>
    <x v="48"/>
    <m/>
    <m/>
    <x v="5"/>
    <x v="4"/>
    <n v="1"/>
    <m/>
    <m/>
    <n v="1"/>
    <m/>
    <n v="0"/>
    <n v="1"/>
    <x v="1"/>
    <m/>
    <m/>
    <m/>
    <x v="7"/>
    <m/>
    <m/>
    <m/>
    <d v="2022-09-01T00:00:00"/>
    <d v="2026-06-30T00:00:00"/>
    <n v="1036"/>
    <x v="7"/>
    <m/>
    <m/>
    <m/>
    <m/>
    <s v="n.a."/>
    <m/>
    <m/>
    <n v="0"/>
    <n v="0"/>
    <m/>
    <d v="2026-06-30T00:00:00"/>
    <m/>
    <m/>
    <m/>
    <m/>
    <m/>
    <m/>
    <m/>
    <m/>
    <m/>
    <m/>
    <m/>
    <m/>
    <m/>
    <m/>
    <m/>
    <m/>
    <m/>
    <m/>
    <n v="1"/>
    <d v="2026-01-30T00:00:00"/>
    <m/>
    <n v="100000"/>
    <s v="Y"/>
    <d v="2028-07-01T00:00:00"/>
    <s v="Euro"/>
    <n v="30.2"/>
    <m/>
    <m/>
    <m/>
    <m/>
    <n v="23"/>
    <m/>
    <m/>
    <m/>
    <m/>
    <m/>
    <m/>
    <m/>
    <m/>
    <m/>
    <m/>
    <m/>
    <m/>
    <m/>
    <m/>
    <m/>
    <m/>
    <m/>
    <m/>
    <m/>
    <m/>
    <n v="1"/>
    <m/>
  </r>
  <r>
    <m/>
    <s v="V100030"/>
    <s v="2022-0011"/>
    <x v="129"/>
    <m/>
    <s v="Wagon"/>
    <n v="19"/>
    <s v="37 80 4953 357-3"/>
    <x v="48"/>
    <m/>
    <m/>
    <x v="5"/>
    <x v="4"/>
    <n v="1"/>
    <m/>
    <m/>
    <n v="1"/>
    <m/>
    <n v="0"/>
    <n v="1"/>
    <x v="1"/>
    <m/>
    <m/>
    <m/>
    <x v="7"/>
    <m/>
    <m/>
    <m/>
    <d v="2022-09-01T00:00:00"/>
    <d v="2026-06-30T00:00:00"/>
    <n v="1036"/>
    <x v="7"/>
    <m/>
    <m/>
    <m/>
    <m/>
    <s v="n.a."/>
    <m/>
    <m/>
    <n v="0"/>
    <n v="0"/>
    <m/>
    <d v="2026-06-30T00:00:00"/>
    <m/>
    <m/>
    <m/>
    <m/>
    <m/>
    <m/>
    <m/>
    <m/>
    <m/>
    <m/>
    <m/>
    <m/>
    <m/>
    <m/>
    <m/>
    <m/>
    <m/>
    <m/>
    <n v="1"/>
    <d v="2026-01-30T00:00:00"/>
    <m/>
    <n v="100000"/>
    <s v="Y"/>
    <d v="2028-07-01T00:00:00"/>
    <s v="Euro"/>
    <n v="30.2"/>
    <m/>
    <m/>
    <m/>
    <m/>
    <n v="23"/>
    <m/>
    <m/>
    <m/>
    <m/>
    <m/>
    <m/>
    <m/>
    <m/>
    <m/>
    <m/>
    <m/>
    <m/>
    <m/>
    <m/>
    <m/>
    <m/>
    <m/>
    <m/>
    <m/>
    <m/>
    <n v="1"/>
    <m/>
  </r>
  <r>
    <m/>
    <s v="V100030"/>
    <s v="2022-0011"/>
    <x v="129"/>
    <m/>
    <s v="Wagon"/>
    <n v="20"/>
    <s v="37 80 4953 364-9"/>
    <x v="48"/>
    <m/>
    <m/>
    <x v="5"/>
    <x v="4"/>
    <n v="1"/>
    <m/>
    <m/>
    <n v="1"/>
    <m/>
    <n v="0"/>
    <n v="1"/>
    <x v="1"/>
    <m/>
    <m/>
    <m/>
    <x v="7"/>
    <m/>
    <m/>
    <m/>
    <d v="2022-09-01T00:00:00"/>
    <d v="2026-06-30T00:00:00"/>
    <n v="1036"/>
    <x v="7"/>
    <m/>
    <m/>
    <m/>
    <m/>
    <s v="n.a."/>
    <m/>
    <m/>
    <n v="0"/>
    <n v="0"/>
    <m/>
    <d v="2026-06-30T00:00:00"/>
    <m/>
    <m/>
    <m/>
    <m/>
    <m/>
    <m/>
    <m/>
    <m/>
    <m/>
    <m/>
    <m/>
    <m/>
    <m/>
    <m/>
    <m/>
    <m/>
    <m/>
    <m/>
    <n v="1"/>
    <d v="2026-01-30T00:00:00"/>
    <m/>
    <n v="100000"/>
    <s v="Y"/>
    <d v="2028-07-01T00:00:00"/>
    <s v="Euro"/>
    <n v="30.2"/>
    <m/>
    <m/>
    <m/>
    <m/>
    <n v="23"/>
    <m/>
    <m/>
    <m/>
    <m/>
    <m/>
    <m/>
    <m/>
    <m/>
    <m/>
    <m/>
    <m/>
    <m/>
    <m/>
    <m/>
    <m/>
    <m/>
    <m/>
    <m/>
    <m/>
    <m/>
    <n v="1"/>
    <m/>
  </r>
  <r>
    <m/>
    <s v="V100030"/>
    <s v="2022-0011"/>
    <x v="129"/>
    <m/>
    <s v="Wagon"/>
    <n v="21"/>
    <s v="37 80 4953 366-4"/>
    <x v="48"/>
    <m/>
    <m/>
    <x v="5"/>
    <x v="4"/>
    <n v="1"/>
    <m/>
    <m/>
    <n v="1"/>
    <m/>
    <n v="0"/>
    <n v="1"/>
    <x v="1"/>
    <m/>
    <m/>
    <m/>
    <x v="7"/>
    <m/>
    <m/>
    <m/>
    <d v="2022-09-01T00:00:00"/>
    <d v="2026-06-30T00:00:00"/>
    <n v="1036"/>
    <x v="7"/>
    <m/>
    <m/>
    <m/>
    <m/>
    <s v="n.a."/>
    <m/>
    <m/>
    <n v="0"/>
    <n v="0"/>
    <m/>
    <d v="2026-06-30T00:00:00"/>
    <m/>
    <m/>
    <m/>
    <m/>
    <m/>
    <m/>
    <m/>
    <m/>
    <m/>
    <m/>
    <m/>
    <m/>
    <m/>
    <m/>
    <m/>
    <m/>
    <m/>
    <m/>
    <n v="1"/>
    <d v="2026-01-30T00:00:00"/>
    <m/>
    <n v="100000"/>
    <s v="Y"/>
    <d v="2028-07-01T00:00:00"/>
    <s v="Euro"/>
    <n v="30.2"/>
    <m/>
    <m/>
    <m/>
    <m/>
    <n v="23"/>
    <m/>
    <m/>
    <m/>
    <m/>
    <m/>
    <m/>
    <m/>
    <m/>
    <m/>
    <m/>
    <m/>
    <m/>
    <m/>
    <m/>
    <m/>
    <m/>
    <m/>
    <m/>
    <m/>
    <m/>
    <n v="1"/>
    <m/>
  </r>
  <r>
    <m/>
    <s v="V100030"/>
    <s v="2022-0011"/>
    <x v="129"/>
    <m/>
    <s v="Wagon"/>
    <n v="22"/>
    <s v="37 80 4953 374-8"/>
    <x v="48"/>
    <m/>
    <m/>
    <x v="5"/>
    <x v="4"/>
    <n v="1"/>
    <m/>
    <m/>
    <n v="1"/>
    <m/>
    <n v="0"/>
    <n v="1"/>
    <x v="1"/>
    <m/>
    <m/>
    <m/>
    <x v="7"/>
    <m/>
    <m/>
    <m/>
    <d v="2022-09-01T00:00:00"/>
    <d v="2026-06-30T00:00:00"/>
    <n v="1036"/>
    <x v="7"/>
    <m/>
    <m/>
    <m/>
    <m/>
    <s v="n.a."/>
    <m/>
    <m/>
    <n v="0"/>
    <n v="0"/>
    <m/>
    <d v="2026-06-30T00:00:00"/>
    <m/>
    <m/>
    <m/>
    <m/>
    <m/>
    <m/>
    <m/>
    <m/>
    <m/>
    <m/>
    <m/>
    <m/>
    <m/>
    <m/>
    <m/>
    <m/>
    <m/>
    <m/>
    <n v="1"/>
    <d v="2026-01-30T00:00:00"/>
    <m/>
    <n v="100000"/>
    <s v="Y"/>
    <d v="2028-07-01T00:00:00"/>
    <s v="Euro"/>
    <n v="30.2"/>
    <m/>
    <m/>
    <m/>
    <m/>
    <n v="23"/>
    <m/>
    <m/>
    <m/>
    <m/>
    <m/>
    <m/>
    <m/>
    <m/>
    <m/>
    <m/>
    <m/>
    <m/>
    <m/>
    <m/>
    <m/>
    <m/>
    <m/>
    <m/>
    <m/>
    <m/>
    <n v="1"/>
    <m/>
  </r>
  <r>
    <m/>
    <s v="V100030"/>
    <s v="2022-0011"/>
    <x v="129"/>
    <m/>
    <s v="Wagon"/>
    <n v="23"/>
    <s v="37 80 4953 375-5"/>
    <x v="48"/>
    <m/>
    <m/>
    <x v="5"/>
    <x v="4"/>
    <n v="1"/>
    <m/>
    <m/>
    <n v="1"/>
    <m/>
    <n v="0"/>
    <n v="1"/>
    <x v="1"/>
    <m/>
    <m/>
    <m/>
    <x v="7"/>
    <m/>
    <m/>
    <m/>
    <d v="2022-09-01T00:00:00"/>
    <d v="2026-06-30T00:00:00"/>
    <n v="1036"/>
    <x v="7"/>
    <m/>
    <m/>
    <m/>
    <m/>
    <s v="n.a."/>
    <m/>
    <m/>
    <n v="0"/>
    <n v="0"/>
    <m/>
    <d v="2026-06-30T00:00:00"/>
    <m/>
    <m/>
    <m/>
    <m/>
    <m/>
    <m/>
    <m/>
    <m/>
    <m/>
    <m/>
    <m/>
    <m/>
    <m/>
    <m/>
    <m/>
    <m/>
    <m/>
    <m/>
    <n v="1"/>
    <d v="2026-01-30T00:00:00"/>
    <m/>
    <n v="100000"/>
    <s v="Y"/>
    <d v="2028-07-01T00:00:00"/>
    <s v="Euro"/>
    <n v="30.2"/>
    <m/>
    <m/>
    <m/>
    <m/>
    <n v="23"/>
    <m/>
    <m/>
    <m/>
    <m/>
    <m/>
    <m/>
    <m/>
    <m/>
    <m/>
    <m/>
    <m/>
    <m/>
    <m/>
    <m/>
    <m/>
    <m/>
    <m/>
    <m/>
    <m/>
    <m/>
    <n v="1"/>
    <m/>
  </r>
  <r>
    <m/>
    <s v="V100030"/>
    <s v="2022-0011"/>
    <x v="129"/>
    <m/>
    <s v="Wagon"/>
    <n v="24"/>
    <s v="37 80 4953 376-3"/>
    <x v="48"/>
    <m/>
    <m/>
    <x v="5"/>
    <x v="4"/>
    <n v="1"/>
    <m/>
    <m/>
    <n v="1"/>
    <m/>
    <n v="0"/>
    <n v="1"/>
    <x v="1"/>
    <m/>
    <m/>
    <m/>
    <x v="7"/>
    <m/>
    <m/>
    <m/>
    <d v="2022-09-01T00:00:00"/>
    <d v="2026-06-30T00:00:00"/>
    <n v="1036"/>
    <x v="7"/>
    <m/>
    <m/>
    <m/>
    <m/>
    <s v="n.a."/>
    <m/>
    <m/>
    <n v="0"/>
    <n v="0"/>
    <m/>
    <d v="2026-06-30T00:00:00"/>
    <m/>
    <m/>
    <m/>
    <m/>
    <m/>
    <m/>
    <m/>
    <m/>
    <m/>
    <m/>
    <m/>
    <m/>
    <m/>
    <m/>
    <m/>
    <m/>
    <m/>
    <m/>
    <n v="1"/>
    <d v="2026-01-30T00:00:00"/>
    <m/>
    <n v="100000"/>
    <s v="Y"/>
    <d v="2028-07-01T00:00:00"/>
    <s v="Euro"/>
    <n v="30.2"/>
    <m/>
    <m/>
    <m/>
    <m/>
    <n v="23"/>
    <m/>
    <m/>
    <m/>
    <m/>
    <m/>
    <m/>
    <m/>
    <m/>
    <m/>
    <m/>
    <m/>
    <m/>
    <m/>
    <m/>
    <m/>
    <m/>
    <m/>
    <m/>
    <m/>
    <m/>
    <n v="1"/>
    <m/>
  </r>
  <r>
    <s v="LOA ok CMI 20.06.25"/>
    <s v="V100039"/>
    <s v="2022-0023"/>
    <x v="130"/>
    <m/>
    <s v="Header"/>
    <m/>
    <m/>
    <x v="48"/>
    <s v="AUT"/>
    <s v="Middle EU - ELSE"/>
    <x v="5"/>
    <x v="2"/>
    <n v="101"/>
    <m/>
    <m/>
    <n v="101"/>
    <n v="0"/>
    <n v="0"/>
    <n v="101"/>
    <x v="0"/>
    <m/>
    <m/>
    <m/>
    <x v="5"/>
    <m/>
    <d v="2023-02-01T00:00:00"/>
    <d v="2026-06-30T00:00:00"/>
    <m/>
    <m/>
    <n v="1245"/>
    <x v="7"/>
    <m/>
    <m/>
    <m/>
    <m/>
    <s v="n.a."/>
    <m/>
    <m/>
    <n v="0"/>
    <n v="0"/>
    <m/>
    <m/>
    <s v="n.a."/>
    <m/>
    <m/>
    <m/>
    <m/>
    <m/>
    <m/>
    <m/>
    <n v="1245"/>
    <s v="A"/>
    <n v="75"/>
    <s v="keine"/>
    <s v="AUT"/>
    <s v="Not required"/>
    <s v="N"/>
    <s v="N"/>
    <n v="12"/>
    <s v="Prol. Option bis 30.06.35 möglich"/>
    <m/>
    <m/>
    <s v="Not Started"/>
    <n v="100000"/>
    <s v="Y"/>
    <d v="2026-07-01T00:00:00"/>
    <s v="Euro"/>
    <n v="49.9"/>
    <n v="0"/>
    <n v="0"/>
    <m/>
    <n v="0"/>
    <n v="49.9"/>
    <n v="0.25"/>
    <n v="1050"/>
    <m/>
    <m/>
    <n v="0"/>
    <s v="0.00"/>
    <n v="0"/>
    <n v="0"/>
    <n v="0"/>
    <n v="0"/>
    <n v="49.9"/>
    <n v="0"/>
    <n v="49.9"/>
    <n v="0.9949899799599199"/>
    <n v="0"/>
    <n v="49.65"/>
    <n v="49.65"/>
    <n v="10100000"/>
    <n v="0"/>
    <s v="Y"/>
    <n v="101"/>
    <n v="1834523.6"/>
  </r>
  <r>
    <m/>
    <s v="V100039"/>
    <s v="2022-0023"/>
    <x v="130"/>
    <m/>
    <s v="Wagon"/>
    <n v="1"/>
    <s v="35 80 4956 129-5"/>
    <x v="48"/>
    <m/>
    <m/>
    <x v="5"/>
    <x v="2"/>
    <n v="1"/>
    <m/>
    <m/>
    <n v="1"/>
    <m/>
    <n v="0"/>
    <n v="1"/>
    <x v="1"/>
    <m/>
    <m/>
    <m/>
    <x v="5"/>
    <m/>
    <m/>
    <m/>
    <d v="2023-02-01T00:00:00"/>
    <d v="2026-06-30T00:00:00"/>
    <n v="1245"/>
    <x v="7"/>
    <m/>
    <m/>
    <m/>
    <m/>
    <s v="n.a."/>
    <m/>
    <m/>
    <n v="0"/>
    <n v="0"/>
    <m/>
    <d v="2026-06-30T00:00:00"/>
    <m/>
    <m/>
    <m/>
    <m/>
    <m/>
    <m/>
    <m/>
    <m/>
    <m/>
    <m/>
    <m/>
    <m/>
    <m/>
    <m/>
    <m/>
    <m/>
    <m/>
    <m/>
    <m/>
    <d v="2026-01-30T00:00:00"/>
    <m/>
    <n v="100000"/>
    <s v="Y"/>
    <d v="2026-07-01T00:00:00"/>
    <s v="Euro"/>
    <n v="49.9"/>
    <m/>
    <m/>
    <m/>
    <m/>
    <n v="49.9"/>
    <m/>
    <m/>
    <m/>
    <m/>
    <m/>
    <m/>
    <m/>
    <m/>
    <m/>
    <m/>
    <m/>
    <m/>
    <m/>
    <m/>
    <m/>
    <m/>
    <m/>
    <m/>
    <m/>
    <m/>
    <n v="1"/>
    <m/>
  </r>
  <r>
    <m/>
    <s v="V100039"/>
    <s v="2022-0023"/>
    <x v="130"/>
    <m/>
    <s v="Wagon"/>
    <n v="2"/>
    <s v="35 80 4956 130-3"/>
    <x v="48"/>
    <m/>
    <m/>
    <x v="5"/>
    <x v="2"/>
    <n v="1"/>
    <m/>
    <m/>
    <n v="1"/>
    <m/>
    <n v="0"/>
    <n v="1"/>
    <x v="1"/>
    <m/>
    <m/>
    <m/>
    <x v="5"/>
    <m/>
    <m/>
    <m/>
    <d v="2023-02-01T00:00:00"/>
    <d v="2026-06-30T00:00:00"/>
    <n v="1245"/>
    <x v="7"/>
    <m/>
    <m/>
    <m/>
    <m/>
    <s v="n.a."/>
    <m/>
    <m/>
    <n v="0"/>
    <n v="0"/>
    <m/>
    <d v="2026-06-30T00:00:00"/>
    <m/>
    <m/>
    <m/>
    <m/>
    <m/>
    <m/>
    <m/>
    <m/>
    <m/>
    <m/>
    <m/>
    <m/>
    <m/>
    <m/>
    <m/>
    <m/>
    <m/>
    <m/>
    <m/>
    <d v="2026-01-30T00:00:00"/>
    <m/>
    <n v="100000"/>
    <s v="Y"/>
    <d v="2026-07-01T00:00:00"/>
    <s v="Euro"/>
    <n v="49.9"/>
    <m/>
    <m/>
    <m/>
    <m/>
    <n v="49.9"/>
    <m/>
    <m/>
    <m/>
    <m/>
    <m/>
    <m/>
    <m/>
    <m/>
    <m/>
    <m/>
    <m/>
    <m/>
    <m/>
    <m/>
    <m/>
    <m/>
    <m/>
    <m/>
    <m/>
    <m/>
    <n v="1"/>
    <m/>
  </r>
  <r>
    <m/>
    <s v="V100039"/>
    <s v="2022-0023"/>
    <x v="130"/>
    <m/>
    <s v="Wagon"/>
    <n v="3"/>
    <s v="35 80 4956 131-1"/>
    <x v="48"/>
    <m/>
    <m/>
    <x v="5"/>
    <x v="2"/>
    <n v="1"/>
    <m/>
    <m/>
    <n v="1"/>
    <m/>
    <n v="0"/>
    <n v="1"/>
    <x v="1"/>
    <m/>
    <m/>
    <m/>
    <x v="5"/>
    <m/>
    <m/>
    <m/>
    <d v="2023-02-01T00:00:00"/>
    <d v="2026-06-30T00:00:00"/>
    <n v="1245"/>
    <x v="7"/>
    <m/>
    <m/>
    <m/>
    <m/>
    <s v="n.a."/>
    <m/>
    <m/>
    <n v="0"/>
    <n v="0"/>
    <m/>
    <d v="2026-06-30T00:00:00"/>
    <m/>
    <m/>
    <m/>
    <m/>
    <m/>
    <m/>
    <m/>
    <m/>
    <m/>
    <m/>
    <m/>
    <m/>
    <m/>
    <m/>
    <m/>
    <m/>
    <m/>
    <m/>
    <m/>
    <d v="2026-01-30T00:00:00"/>
    <m/>
    <n v="100000"/>
    <s v="Y"/>
    <d v="2026-07-01T00:00:00"/>
    <s v="Euro"/>
    <n v="49.9"/>
    <m/>
    <m/>
    <m/>
    <m/>
    <n v="49.9"/>
    <m/>
    <m/>
    <m/>
    <m/>
    <m/>
    <m/>
    <m/>
    <m/>
    <m/>
    <m/>
    <m/>
    <m/>
    <m/>
    <m/>
    <m/>
    <m/>
    <m/>
    <m/>
    <m/>
    <m/>
    <n v="1"/>
    <m/>
  </r>
  <r>
    <m/>
    <s v="V100039"/>
    <s v="2022-0023"/>
    <x v="130"/>
    <m/>
    <s v="Wagon"/>
    <n v="4"/>
    <s v="35 80 4956 132-9"/>
    <x v="48"/>
    <m/>
    <m/>
    <x v="5"/>
    <x v="2"/>
    <n v="1"/>
    <m/>
    <m/>
    <n v="1"/>
    <m/>
    <n v="0"/>
    <n v="1"/>
    <x v="1"/>
    <m/>
    <m/>
    <m/>
    <x v="5"/>
    <m/>
    <m/>
    <m/>
    <d v="2023-02-01T00:00:00"/>
    <d v="2026-06-30T00:00:00"/>
    <n v="1245"/>
    <x v="7"/>
    <m/>
    <m/>
    <m/>
    <m/>
    <s v="n.a."/>
    <m/>
    <m/>
    <n v="0"/>
    <n v="0"/>
    <m/>
    <d v="2026-06-30T00:00:00"/>
    <m/>
    <m/>
    <m/>
    <m/>
    <m/>
    <m/>
    <m/>
    <m/>
    <m/>
    <m/>
    <m/>
    <m/>
    <m/>
    <m/>
    <m/>
    <m/>
    <m/>
    <m/>
    <m/>
    <d v="2026-01-30T00:00:00"/>
    <m/>
    <n v="100000"/>
    <s v="Y"/>
    <d v="2026-07-01T00:00:00"/>
    <s v="Euro"/>
    <n v="49.9"/>
    <m/>
    <m/>
    <m/>
    <m/>
    <n v="49.9"/>
    <m/>
    <m/>
    <m/>
    <m/>
    <m/>
    <m/>
    <m/>
    <m/>
    <m/>
    <m/>
    <m/>
    <m/>
    <m/>
    <m/>
    <m/>
    <m/>
    <m/>
    <m/>
    <m/>
    <m/>
    <n v="1"/>
    <m/>
  </r>
  <r>
    <m/>
    <s v="V100039"/>
    <s v="2022-0023"/>
    <x v="130"/>
    <m/>
    <s v="Wagon"/>
    <n v="5"/>
    <s v="35 80 4956 133-7"/>
    <x v="48"/>
    <m/>
    <m/>
    <x v="5"/>
    <x v="2"/>
    <n v="1"/>
    <m/>
    <m/>
    <n v="1"/>
    <m/>
    <n v="0"/>
    <n v="1"/>
    <x v="1"/>
    <m/>
    <m/>
    <m/>
    <x v="5"/>
    <m/>
    <m/>
    <m/>
    <d v="2023-02-01T00:00:00"/>
    <d v="2026-06-30T00:00:00"/>
    <n v="1245"/>
    <x v="7"/>
    <m/>
    <m/>
    <m/>
    <m/>
    <s v="n.a."/>
    <m/>
    <m/>
    <n v="0"/>
    <n v="0"/>
    <m/>
    <d v="2026-06-30T00:00:00"/>
    <m/>
    <m/>
    <m/>
    <m/>
    <m/>
    <m/>
    <m/>
    <m/>
    <m/>
    <m/>
    <m/>
    <m/>
    <m/>
    <m/>
    <m/>
    <m/>
    <m/>
    <m/>
    <m/>
    <d v="2026-01-30T00:00:00"/>
    <m/>
    <n v="100000"/>
    <s v="Y"/>
    <d v="2026-07-01T00:00:00"/>
    <s v="Euro"/>
    <n v="49.9"/>
    <m/>
    <m/>
    <m/>
    <m/>
    <n v="49.9"/>
    <m/>
    <m/>
    <m/>
    <m/>
    <m/>
    <m/>
    <m/>
    <m/>
    <m/>
    <m/>
    <m/>
    <m/>
    <m/>
    <m/>
    <m/>
    <m/>
    <m/>
    <m/>
    <m/>
    <m/>
    <n v="1"/>
    <m/>
  </r>
  <r>
    <m/>
    <s v="V100039"/>
    <s v="2022-0023"/>
    <x v="130"/>
    <m/>
    <s v="Wagon"/>
    <n v="6"/>
    <s v="35 80 4956 134-5"/>
    <x v="48"/>
    <m/>
    <m/>
    <x v="5"/>
    <x v="2"/>
    <n v="1"/>
    <m/>
    <m/>
    <n v="1"/>
    <m/>
    <n v="0"/>
    <n v="1"/>
    <x v="1"/>
    <m/>
    <m/>
    <m/>
    <x v="5"/>
    <m/>
    <m/>
    <m/>
    <d v="2023-02-01T00:00:00"/>
    <d v="2026-06-30T00:00:00"/>
    <n v="1245"/>
    <x v="7"/>
    <m/>
    <m/>
    <m/>
    <m/>
    <s v="n.a."/>
    <m/>
    <m/>
    <n v="0"/>
    <n v="0"/>
    <m/>
    <d v="2026-06-30T00:00:00"/>
    <m/>
    <m/>
    <m/>
    <m/>
    <m/>
    <m/>
    <m/>
    <m/>
    <m/>
    <m/>
    <m/>
    <m/>
    <m/>
    <m/>
    <m/>
    <m/>
    <m/>
    <m/>
    <m/>
    <d v="2026-01-30T00:00:00"/>
    <m/>
    <n v="100000"/>
    <s v="Y"/>
    <d v="2026-07-01T00:00:00"/>
    <s v="Euro"/>
    <n v="49.9"/>
    <m/>
    <m/>
    <m/>
    <m/>
    <n v="49.9"/>
    <m/>
    <m/>
    <m/>
    <m/>
    <m/>
    <m/>
    <m/>
    <m/>
    <m/>
    <m/>
    <m/>
    <m/>
    <m/>
    <m/>
    <m/>
    <m/>
    <m/>
    <m/>
    <m/>
    <m/>
    <n v="1"/>
    <m/>
  </r>
  <r>
    <m/>
    <s v="V100039"/>
    <s v="2022-0023"/>
    <x v="130"/>
    <m/>
    <s v="Wagon"/>
    <n v="7"/>
    <s v="35 80 4956 135-2"/>
    <x v="48"/>
    <m/>
    <m/>
    <x v="5"/>
    <x v="2"/>
    <n v="1"/>
    <m/>
    <m/>
    <n v="1"/>
    <m/>
    <n v="0"/>
    <n v="1"/>
    <x v="1"/>
    <m/>
    <m/>
    <m/>
    <x v="5"/>
    <m/>
    <m/>
    <m/>
    <d v="2023-02-01T00:00:00"/>
    <d v="2026-06-30T00:00:00"/>
    <n v="1245"/>
    <x v="7"/>
    <m/>
    <m/>
    <m/>
    <m/>
    <s v="n.a."/>
    <m/>
    <m/>
    <n v="0"/>
    <n v="0"/>
    <m/>
    <d v="2026-06-30T00:00:00"/>
    <m/>
    <m/>
    <m/>
    <m/>
    <m/>
    <m/>
    <m/>
    <m/>
    <m/>
    <m/>
    <m/>
    <m/>
    <m/>
    <m/>
    <m/>
    <m/>
    <m/>
    <m/>
    <m/>
    <d v="2026-01-30T00:00:00"/>
    <m/>
    <n v="100000"/>
    <s v="Y"/>
    <d v="2026-07-01T00:00:00"/>
    <s v="Euro"/>
    <n v="49.9"/>
    <m/>
    <m/>
    <m/>
    <m/>
    <n v="49.9"/>
    <m/>
    <m/>
    <m/>
    <m/>
    <m/>
    <m/>
    <m/>
    <m/>
    <m/>
    <m/>
    <m/>
    <m/>
    <m/>
    <m/>
    <m/>
    <m/>
    <m/>
    <m/>
    <m/>
    <m/>
    <n v="1"/>
    <m/>
  </r>
  <r>
    <m/>
    <s v="V100039"/>
    <s v="2022-0023"/>
    <x v="130"/>
    <m/>
    <s v="Wagon"/>
    <n v="8"/>
    <s v="35 80 4956 136-0"/>
    <x v="48"/>
    <m/>
    <m/>
    <x v="5"/>
    <x v="2"/>
    <n v="1"/>
    <m/>
    <m/>
    <n v="1"/>
    <m/>
    <n v="0"/>
    <n v="1"/>
    <x v="1"/>
    <m/>
    <m/>
    <m/>
    <x v="5"/>
    <m/>
    <m/>
    <m/>
    <d v="2023-02-01T00:00:00"/>
    <d v="2026-06-30T00:00:00"/>
    <n v="1245"/>
    <x v="7"/>
    <m/>
    <m/>
    <m/>
    <m/>
    <s v="n.a."/>
    <m/>
    <m/>
    <n v="0"/>
    <n v="0"/>
    <m/>
    <d v="2026-06-30T00:00:00"/>
    <m/>
    <m/>
    <m/>
    <m/>
    <m/>
    <m/>
    <m/>
    <m/>
    <m/>
    <m/>
    <m/>
    <m/>
    <m/>
    <m/>
    <m/>
    <m/>
    <m/>
    <m/>
    <m/>
    <d v="2026-01-30T00:00:00"/>
    <m/>
    <n v="100000"/>
    <s v="Y"/>
    <d v="2026-07-01T00:00:00"/>
    <s v="Euro"/>
    <n v="49.9"/>
    <m/>
    <m/>
    <m/>
    <m/>
    <n v="49.9"/>
    <m/>
    <m/>
    <m/>
    <m/>
    <m/>
    <m/>
    <m/>
    <m/>
    <m/>
    <m/>
    <m/>
    <m/>
    <m/>
    <m/>
    <m/>
    <m/>
    <m/>
    <m/>
    <m/>
    <m/>
    <n v="1"/>
    <m/>
  </r>
  <r>
    <m/>
    <s v="V100039"/>
    <s v="2022-0023"/>
    <x v="130"/>
    <m/>
    <s v="Wagon"/>
    <n v="9"/>
    <s v="35 80 4956 137-8"/>
    <x v="48"/>
    <m/>
    <m/>
    <x v="5"/>
    <x v="2"/>
    <n v="1"/>
    <m/>
    <m/>
    <n v="1"/>
    <m/>
    <n v="0"/>
    <n v="1"/>
    <x v="1"/>
    <m/>
    <m/>
    <m/>
    <x v="5"/>
    <m/>
    <m/>
    <m/>
    <d v="2023-02-01T00:00:00"/>
    <d v="2026-06-30T00:00:00"/>
    <n v="1245"/>
    <x v="7"/>
    <m/>
    <m/>
    <m/>
    <m/>
    <s v="n.a."/>
    <m/>
    <m/>
    <n v="0"/>
    <n v="0"/>
    <m/>
    <d v="2026-06-30T00:00:00"/>
    <m/>
    <m/>
    <m/>
    <m/>
    <m/>
    <m/>
    <m/>
    <m/>
    <m/>
    <m/>
    <m/>
    <m/>
    <m/>
    <m/>
    <m/>
    <m/>
    <m/>
    <m/>
    <m/>
    <d v="2026-01-30T00:00:00"/>
    <m/>
    <n v="100000"/>
    <s v="Y"/>
    <d v="2026-07-01T00:00:00"/>
    <s v="Euro"/>
    <n v="49.9"/>
    <m/>
    <m/>
    <m/>
    <m/>
    <n v="49.9"/>
    <m/>
    <m/>
    <m/>
    <m/>
    <m/>
    <m/>
    <m/>
    <m/>
    <m/>
    <m/>
    <m/>
    <m/>
    <m/>
    <m/>
    <m/>
    <m/>
    <m/>
    <m/>
    <m/>
    <m/>
    <n v="1"/>
    <m/>
  </r>
  <r>
    <m/>
    <s v="V100039"/>
    <s v="2022-0023"/>
    <x v="130"/>
    <m/>
    <s v="Wagon"/>
    <n v="10"/>
    <s v="35 80 4956 138-6"/>
    <x v="48"/>
    <m/>
    <m/>
    <x v="5"/>
    <x v="2"/>
    <n v="1"/>
    <m/>
    <m/>
    <n v="1"/>
    <m/>
    <n v="0"/>
    <n v="1"/>
    <x v="1"/>
    <m/>
    <m/>
    <m/>
    <x v="5"/>
    <m/>
    <m/>
    <m/>
    <d v="2023-02-01T00:00:00"/>
    <d v="2026-06-30T00:00:00"/>
    <n v="1245"/>
    <x v="7"/>
    <m/>
    <m/>
    <m/>
    <m/>
    <s v="n.a."/>
    <m/>
    <m/>
    <n v="0"/>
    <n v="0"/>
    <m/>
    <d v="2026-06-30T00:00:00"/>
    <m/>
    <m/>
    <m/>
    <m/>
    <m/>
    <m/>
    <m/>
    <m/>
    <m/>
    <m/>
    <m/>
    <m/>
    <m/>
    <m/>
    <m/>
    <m/>
    <m/>
    <m/>
    <m/>
    <d v="2026-01-30T00:00:00"/>
    <m/>
    <n v="100000"/>
    <s v="Y"/>
    <d v="2026-07-01T00:00:00"/>
    <s v="Euro"/>
    <n v="49.9"/>
    <m/>
    <m/>
    <m/>
    <m/>
    <n v="49.9"/>
    <m/>
    <m/>
    <m/>
    <m/>
    <m/>
    <m/>
    <m/>
    <m/>
    <m/>
    <m/>
    <m/>
    <m/>
    <m/>
    <m/>
    <m/>
    <m/>
    <m/>
    <m/>
    <m/>
    <m/>
    <n v="1"/>
    <m/>
  </r>
  <r>
    <m/>
    <s v="V100039"/>
    <s v="2022-0023"/>
    <x v="130"/>
    <m/>
    <s v="Wagon"/>
    <n v="11"/>
    <s v="35 80 4956 139-4"/>
    <x v="48"/>
    <m/>
    <m/>
    <x v="5"/>
    <x v="2"/>
    <n v="1"/>
    <m/>
    <m/>
    <n v="1"/>
    <m/>
    <n v="0"/>
    <n v="1"/>
    <x v="1"/>
    <m/>
    <m/>
    <m/>
    <x v="5"/>
    <m/>
    <m/>
    <m/>
    <d v="2023-02-01T00:00:00"/>
    <d v="2026-06-30T00:00:00"/>
    <n v="1245"/>
    <x v="7"/>
    <m/>
    <m/>
    <m/>
    <m/>
    <s v="n.a."/>
    <m/>
    <m/>
    <n v="0"/>
    <n v="0"/>
    <m/>
    <d v="2026-06-30T00:00:00"/>
    <m/>
    <m/>
    <m/>
    <m/>
    <m/>
    <m/>
    <m/>
    <m/>
    <m/>
    <m/>
    <m/>
    <m/>
    <m/>
    <m/>
    <m/>
    <m/>
    <m/>
    <m/>
    <m/>
    <d v="2026-01-30T00:00:00"/>
    <m/>
    <n v="100000"/>
    <s v="Y"/>
    <d v="2026-07-01T00:00:00"/>
    <s v="Euro"/>
    <n v="49.9"/>
    <m/>
    <m/>
    <m/>
    <m/>
    <n v="49.9"/>
    <m/>
    <m/>
    <m/>
    <m/>
    <m/>
    <m/>
    <m/>
    <m/>
    <m/>
    <m/>
    <m/>
    <m/>
    <m/>
    <m/>
    <m/>
    <m/>
    <m/>
    <m/>
    <m/>
    <m/>
    <n v="1"/>
    <m/>
  </r>
  <r>
    <m/>
    <s v="V100039"/>
    <s v="2022-0023"/>
    <x v="130"/>
    <m/>
    <s v="Wagon"/>
    <n v="12"/>
    <s v="35 80 4956 140-2"/>
    <x v="48"/>
    <m/>
    <m/>
    <x v="5"/>
    <x v="2"/>
    <n v="1"/>
    <m/>
    <m/>
    <n v="1"/>
    <m/>
    <n v="0"/>
    <n v="1"/>
    <x v="1"/>
    <m/>
    <m/>
    <m/>
    <x v="5"/>
    <m/>
    <m/>
    <m/>
    <d v="2023-02-01T00:00:00"/>
    <d v="2026-06-30T00:00:00"/>
    <n v="1245"/>
    <x v="7"/>
    <m/>
    <m/>
    <m/>
    <m/>
    <s v="n.a."/>
    <m/>
    <m/>
    <n v="0"/>
    <n v="0"/>
    <m/>
    <d v="2026-06-30T00:00:00"/>
    <m/>
    <m/>
    <m/>
    <m/>
    <m/>
    <m/>
    <m/>
    <m/>
    <m/>
    <m/>
    <m/>
    <m/>
    <m/>
    <m/>
    <m/>
    <m/>
    <m/>
    <m/>
    <m/>
    <d v="2026-01-30T00:00:00"/>
    <m/>
    <n v="100000"/>
    <s v="Y"/>
    <d v="2026-07-01T00:00:00"/>
    <s v="Euro"/>
    <n v="49.9"/>
    <m/>
    <m/>
    <m/>
    <m/>
    <n v="49.9"/>
    <m/>
    <m/>
    <m/>
    <m/>
    <m/>
    <m/>
    <m/>
    <m/>
    <m/>
    <m/>
    <m/>
    <m/>
    <m/>
    <m/>
    <m/>
    <m/>
    <m/>
    <m/>
    <m/>
    <m/>
    <n v="1"/>
    <m/>
  </r>
  <r>
    <m/>
    <s v="V100039"/>
    <s v="2022-0023"/>
    <x v="130"/>
    <m/>
    <s v="Wagon"/>
    <n v="13"/>
    <s v="35 80 4956 141-0"/>
    <x v="48"/>
    <m/>
    <m/>
    <x v="5"/>
    <x v="2"/>
    <n v="1"/>
    <m/>
    <m/>
    <n v="1"/>
    <m/>
    <n v="0"/>
    <n v="1"/>
    <x v="1"/>
    <m/>
    <m/>
    <m/>
    <x v="5"/>
    <m/>
    <m/>
    <m/>
    <d v="2023-02-01T00:00:00"/>
    <d v="2026-06-30T00:00:00"/>
    <n v="1245"/>
    <x v="7"/>
    <m/>
    <m/>
    <m/>
    <m/>
    <s v="n.a."/>
    <m/>
    <m/>
    <n v="0"/>
    <n v="0"/>
    <m/>
    <d v="2026-06-30T00:00:00"/>
    <m/>
    <m/>
    <m/>
    <m/>
    <m/>
    <m/>
    <m/>
    <m/>
    <m/>
    <m/>
    <m/>
    <m/>
    <m/>
    <m/>
    <m/>
    <m/>
    <m/>
    <m/>
    <m/>
    <d v="2026-01-30T00:00:00"/>
    <m/>
    <n v="100000"/>
    <s v="Y"/>
    <d v="2026-07-01T00:00:00"/>
    <s v="Euro"/>
    <n v="49.9"/>
    <m/>
    <m/>
    <m/>
    <m/>
    <n v="49.9"/>
    <m/>
    <m/>
    <m/>
    <m/>
    <m/>
    <m/>
    <m/>
    <m/>
    <m/>
    <m/>
    <m/>
    <m/>
    <m/>
    <m/>
    <m/>
    <m/>
    <m/>
    <m/>
    <m/>
    <m/>
    <n v="1"/>
    <m/>
  </r>
  <r>
    <m/>
    <s v="V100039"/>
    <s v="2022-0023"/>
    <x v="130"/>
    <m/>
    <s v="Wagon"/>
    <n v="14"/>
    <s v="35 80 4956 142-8"/>
    <x v="48"/>
    <m/>
    <m/>
    <x v="5"/>
    <x v="2"/>
    <n v="1"/>
    <m/>
    <m/>
    <n v="1"/>
    <m/>
    <n v="0"/>
    <n v="1"/>
    <x v="1"/>
    <m/>
    <m/>
    <m/>
    <x v="5"/>
    <m/>
    <m/>
    <m/>
    <d v="2023-02-01T00:00:00"/>
    <d v="2026-06-30T00:00:00"/>
    <n v="1245"/>
    <x v="7"/>
    <m/>
    <m/>
    <m/>
    <m/>
    <s v="n.a."/>
    <m/>
    <m/>
    <n v="0"/>
    <n v="0"/>
    <m/>
    <d v="2026-06-30T00:00:00"/>
    <m/>
    <m/>
    <m/>
    <m/>
    <m/>
    <m/>
    <m/>
    <m/>
    <m/>
    <m/>
    <m/>
    <m/>
    <m/>
    <m/>
    <m/>
    <m/>
    <m/>
    <m/>
    <m/>
    <d v="2026-01-30T00:00:00"/>
    <m/>
    <n v="100000"/>
    <s v="Y"/>
    <d v="2026-07-01T00:00:00"/>
    <s v="Euro"/>
    <n v="49.9"/>
    <m/>
    <m/>
    <m/>
    <m/>
    <n v="49.9"/>
    <m/>
    <m/>
    <m/>
    <m/>
    <m/>
    <m/>
    <m/>
    <m/>
    <m/>
    <m/>
    <m/>
    <m/>
    <m/>
    <m/>
    <m/>
    <m/>
    <m/>
    <m/>
    <m/>
    <m/>
    <n v="1"/>
    <m/>
  </r>
  <r>
    <m/>
    <s v="V100039"/>
    <s v="2022-0023"/>
    <x v="130"/>
    <m/>
    <s v="Wagon"/>
    <n v="15"/>
    <s v="35 80 4956 143-6"/>
    <x v="48"/>
    <m/>
    <m/>
    <x v="5"/>
    <x v="2"/>
    <n v="1"/>
    <m/>
    <m/>
    <n v="1"/>
    <m/>
    <n v="0"/>
    <n v="1"/>
    <x v="1"/>
    <m/>
    <m/>
    <m/>
    <x v="5"/>
    <m/>
    <m/>
    <m/>
    <d v="2023-02-01T00:00:00"/>
    <d v="2026-06-30T00:00:00"/>
    <n v="1245"/>
    <x v="7"/>
    <m/>
    <m/>
    <m/>
    <m/>
    <s v="n.a."/>
    <m/>
    <m/>
    <n v="0"/>
    <n v="0"/>
    <m/>
    <d v="2026-06-30T00:00:00"/>
    <m/>
    <m/>
    <m/>
    <m/>
    <m/>
    <m/>
    <m/>
    <m/>
    <m/>
    <m/>
    <m/>
    <m/>
    <m/>
    <m/>
    <m/>
    <m/>
    <m/>
    <m/>
    <m/>
    <d v="2026-01-30T00:00:00"/>
    <m/>
    <n v="100000"/>
    <s v="Y"/>
    <d v="2026-07-01T00:00:00"/>
    <s v="Euro"/>
    <n v="49.9"/>
    <m/>
    <m/>
    <m/>
    <m/>
    <n v="49.9"/>
    <m/>
    <m/>
    <m/>
    <m/>
    <m/>
    <m/>
    <m/>
    <m/>
    <m/>
    <m/>
    <m/>
    <m/>
    <m/>
    <m/>
    <m/>
    <m/>
    <m/>
    <m/>
    <m/>
    <m/>
    <n v="1"/>
    <m/>
  </r>
  <r>
    <m/>
    <s v="V100039"/>
    <s v="2022-0023"/>
    <x v="130"/>
    <m/>
    <s v="Wagon"/>
    <n v="16"/>
    <s v="37 80 4992 730-4"/>
    <x v="48"/>
    <m/>
    <m/>
    <x v="5"/>
    <x v="2"/>
    <n v="1"/>
    <m/>
    <m/>
    <n v="1"/>
    <m/>
    <n v="0"/>
    <n v="1"/>
    <x v="1"/>
    <m/>
    <m/>
    <m/>
    <x v="5"/>
    <m/>
    <m/>
    <m/>
    <d v="2023-02-01T00:00:00"/>
    <d v="2026-06-30T00:00:00"/>
    <n v="1245"/>
    <x v="7"/>
    <m/>
    <m/>
    <m/>
    <m/>
    <s v="n.a."/>
    <m/>
    <m/>
    <n v="0"/>
    <n v="0"/>
    <m/>
    <d v="2026-06-30T00:00:00"/>
    <m/>
    <m/>
    <m/>
    <m/>
    <m/>
    <m/>
    <m/>
    <m/>
    <m/>
    <m/>
    <m/>
    <m/>
    <m/>
    <m/>
    <m/>
    <m/>
    <m/>
    <m/>
    <m/>
    <d v="2026-01-30T00:00:00"/>
    <m/>
    <n v="100000"/>
    <s v="Y"/>
    <d v="2026-07-01T00:00:00"/>
    <s v="Euro"/>
    <n v="49.9"/>
    <m/>
    <m/>
    <m/>
    <m/>
    <n v="49.9"/>
    <m/>
    <m/>
    <m/>
    <m/>
    <m/>
    <m/>
    <m/>
    <m/>
    <m/>
    <m/>
    <m/>
    <m/>
    <m/>
    <m/>
    <m/>
    <m/>
    <m/>
    <m/>
    <m/>
    <m/>
    <n v="1"/>
    <m/>
  </r>
  <r>
    <m/>
    <s v="V100039"/>
    <s v="2022-0023"/>
    <x v="130"/>
    <m/>
    <s v="Wagon"/>
    <n v="17"/>
    <s v="37 80 4992 731-2"/>
    <x v="48"/>
    <m/>
    <m/>
    <x v="5"/>
    <x v="2"/>
    <n v="1"/>
    <m/>
    <m/>
    <n v="1"/>
    <m/>
    <n v="0"/>
    <n v="1"/>
    <x v="1"/>
    <m/>
    <m/>
    <m/>
    <x v="5"/>
    <m/>
    <m/>
    <m/>
    <d v="2023-02-01T00:00:00"/>
    <d v="2026-06-30T00:00:00"/>
    <n v="1245"/>
    <x v="7"/>
    <m/>
    <m/>
    <m/>
    <m/>
    <s v="n.a."/>
    <m/>
    <m/>
    <n v="0"/>
    <n v="0"/>
    <m/>
    <d v="2026-06-30T00:00:00"/>
    <m/>
    <m/>
    <m/>
    <m/>
    <m/>
    <m/>
    <m/>
    <m/>
    <m/>
    <m/>
    <m/>
    <m/>
    <m/>
    <m/>
    <m/>
    <m/>
    <m/>
    <m/>
    <m/>
    <d v="2026-01-30T00:00:00"/>
    <m/>
    <n v="100000"/>
    <s v="Y"/>
    <d v="2026-07-01T00:00:00"/>
    <s v="Euro"/>
    <n v="49.9"/>
    <m/>
    <m/>
    <m/>
    <m/>
    <n v="49.9"/>
    <m/>
    <m/>
    <m/>
    <m/>
    <m/>
    <m/>
    <m/>
    <m/>
    <m/>
    <m/>
    <m/>
    <m/>
    <m/>
    <m/>
    <m/>
    <m/>
    <m/>
    <m/>
    <m/>
    <m/>
    <n v="1"/>
    <m/>
  </r>
  <r>
    <m/>
    <s v="V100039"/>
    <s v="2022-0023"/>
    <x v="130"/>
    <m/>
    <s v="Wagon"/>
    <n v="19"/>
    <s v="35 80 4956 736-7"/>
    <x v="48"/>
    <m/>
    <m/>
    <x v="5"/>
    <x v="2"/>
    <n v="1"/>
    <m/>
    <m/>
    <n v="1"/>
    <m/>
    <n v="0"/>
    <n v="1"/>
    <x v="1"/>
    <m/>
    <m/>
    <m/>
    <x v="5"/>
    <m/>
    <m/>
    <m/>
    <d v="2023-05-09T00:00:00"/>
    <d v="2026-06-30T00:00:00"/>
    <n v="1245"/>
    <x v="7"/>
    <m/>
    <m/>
    <m/>
    <m/>
    <s v="n.a."/>
    <m/>
    <m/>
    <n v="0"/>
    <n v="0"/>
    <m/>
    <d v="2026-06-30T00:00:00"/>
    <m/>
    <m/>
    <m/>
    <m/>
    <m/>
    <m/>
    <m/>
    <m/>
    <m/>
    <m/>
    <m/>
    <m/>
    <m/>
    <m/>
    <m/>
    <m/>
    <m/>
    <m/>
    <m/>
    <d v="2026-01-30T00:00:00"/>
    <m/>
    <n v="100000"/>
    <s v="Y"/>
    <d v="2026-07-01T00:00:00"/>
    <s v="Euro"/>
    <n v="49.9"/>
    <m/>
    <m/>
    <m/>
    <m/>
    <n v="49.9"/>
    <m/>
    <m/>
    <m/>
    <m/>
    <m/>
    <m/>
    <m/>
    <m/>
    <m/>
    <m/>
    <m/>
    <m/>
    <m/>
    <m/>
    <m/>
    <m/>
    <m/>
    <m/>
    <m/>
    <m/>
    <n v="1"/>
    <m/>
  </r>
  <r>
    <m/>
    <s v="V100039"/>
    <s v="2022-0023"/>
    <x v="130"/>
    <m/>
    <s v="Wagon"/>
    <n v="20"/>
    <s v="35 80 4956 737-5"/>
    <x v="48"/>
    <m/>
    <m/>
    <x v="5"/>
    <x v="2"/>
    <n v="1"/>
    <m/>
    <m/>
    <n v="1"/>
    <m/>
    <n v="0"/>
    <n v="1"/>
    <x v="1"/>
    <m/>
    <m/>
    <m/>
    <x v="5"/>
    <m/>
    <m/>
    <m/>
    <d v="2023-05-09T00:00:00"/>
    <d v="2026-06-30T00:00:00"/>
    <n v="1245"/>
    <x v="7"/>
    <m/>
    <m/>
    <m/>
    <m/>
    <s v="n.a."/>
    <m/>
    <m/>
    <n v="0"/>
    <n v="0"/>
    <m/>
    <d v="2026-06-30T00:00:00"/>
    <m/>
    <m/>
    <m/>
    <m/>
    <m/>
    <m/>
    <m/>
    <m/>
    <m/>
    <m/>
    <m/>
    <m/>
    <m/>
    <m/>
    <m/>
    <m/>
    <m/>
    <m/>
    <m/>
    <d v="2026-01-30T00:00:00"/>
    <m/>
    <n v="100000"/>
    <s v="Y"/>
    <d v="2026-07-01T00:00:00"/>
    <s v="Euro"/>
    <n v="49.9"/>
    <m/>
    <m/>
    <m/>
    <m/>
    <n v="49.9"/>
    <m/>
    <m/>
    <m/>
    <m/>
    <m/>
    <m/>
    <m/>
    <m/>
    <m/>
    <m/>
    <m/>
    <m/>
    <m/>
    <m/>
    <m/>
    <m/>
    <m/>
    <m/>
    <m/>
    <m/>
    <n v="1"/>
    <m/>
  </r>
  <r>
    <m/>
    <s v="V100039"/>
    <s v="2022-0023"/>
    <x v="130"/>
    <m/>
    <s v="Wagon"/>
    <n v="21"/>
    <s v="35 80 4956 738-3"/>
    <x v="48"/>
    <m/>
    <m/>
    <x v="5"/>
    <x v="2"/>
    <n v="1"/>
    <m/>
    <m/>
    <n v="1"/>
    <m/>
    <n v="0"/>
    <n v="1"/>
    <x v="1"/>
    <m/>
    <m/>
    <m/>
    <x v="5"/>
    <m/>
    <m/>
    <m/>
    <d v="2023-05-09T00:00:00"/>
    <d v="2026-06-30T00:00:00"/>
    <n v="1245"/>
    <x v="7"/>
    <m/>
    <m/>
    <m/>
    <m/>
    <s v="n.a."/>
    <m/>
    <m/>
    <n v="0"/>
    <n v="0"/>
    <m/>
    <d v="2026-06-30T00:00:00"/>
    <m/>
    <m/>
    <m/>
    <m/>
    <m/>
    <m/>
    <m/>
    <m/>
    <m/>
    <m/>
    <m/>
    <m/>
    <m/>
    <m/>
    <m/>
    <m/>
    <m/>
    <m/>
    <m/>
    <d v="2026-01-30T00:00:00"/>
    <m/>
    <n v="100000"/>
    <s v="Y"/>
    <d v="2026-07-01T00:00:00"/>
    <s v="Euro"/>
    <n v="49.9"/>
    <m/>
    <m/>
    <m/>
    <m/>
    <n v="49.9"/>
    <m/>
    <m/>
    <m/>
    <m/>
    <m/>
    <m/>
    <m/>
    <m/>
    <m/>
    <m/>
    <m/>
    <m/>
    <m/>
    <m/>
    <m/>
    <m/>
    <m/>
    <m/>
    <m/>
    <m/>
    <n v="1"/>
    <m/>
  </r>
  <r>
    <m/>
    <s v="V100039"/>
    <s v="2022-0023"/>
    <x v="130"/>
    <m/>
    <s v="Wagon"/>
    <n v="22"/>
    <s v="35 80 4956 739-1"/>
    <x v="48"/>
    <m/>
    <m/>
    <x v="5"/>
    <x v="2"/>
    <n v="1"/>
    <m/>
    <m/>
    <n v="1"/>
    <m/>
    <n v="0"/>
    <n v="1"/>
    <x v="1"/>
    <m/>
    <m/>
    <m/>
    <x v="5"/>
    <m/>
    <m/>
    <m/>
    <d v="2023-05-09T00:00:00"/>
    <d v="2026-06-30T00:00:00"/>
    <n v="1245"/>
    <x v="7"/>
    <m/>
    <m/>
    <m/>
    <m/>
    <s v="n.a."/>
    <m/>
    <m/>
    <n v="0"/>
    <n v="0"/>
    <m/>
    <d v="2026-06-30T00:00:00"/>
    <m/>
    <m/>
    <m/>
    <m/>
    <m/>
    <m/>
    <m/>
    <m/>
    <m/>
    <m/>
    <m/>
    <m/>
    <m/>
    <m/>
    <m/>
    <m/>
    <m/>
    <m/>
    <m/>
    <d v="2026-01-30T00:00:00"/>
    <m/>
    <n v="100000"/>
    <s v="Y"/>
    <d v="2026-07-01T00:00:00"/>
    <s v="Euro"/>
    <n v="49.9"/>
    <m/>
    <m/>
    <m/>
    <m/>
    <n v="49.9"/>
    <m/>
    <m/>
    <m/>
    <m/>
    <m/>
    <m/>
    <m/>
    <m/>
    <m/>
    <m/>
    <m/>
    <m/>
    <m/>
    <m/>
    <m/>
    <m/>
    <m/>
    <m/>
    <m/>
    <m/>
    <n v="1"/>
    <m/>
  </r>
  <r>
    <m/>
    <s v="V100039"/>
    <s v="2022-0023"/>
    <x v="130"/>
    <m/>
    <s v="Wagon"/>
    <n v="23"/>
    <s v="35 80 4956 740-9"/>
    <x v="48"/>
    <m/>
    <m/>
    <x v="5"/>
    <x v="2"/>
    <n v="1"/>
    <m/>
    <m/>
    <n v="1"/>
    <m/>
    <n v="0"/>
    <n v="1"/>
    <x v="1"/>
    <m/>
    <m/>
    <m/>
    <x v="5"/>
    <m/>
    <m/>
    <m/>
    <d v="2023-05-09T00:00:00"/>
    <d v="2026-06-30T00:00:00"/>
    <n v="1245"/>
    <x v="7"/>
    <m/>
    <m/>
    <m/>
    <m/>
    <s v="n.a."/>
    <m/>
    <m/>
    <n v="0"/>
    <n v="0"/>
    <m/>
    <d v="2026-06-30T00:00:00"/>
    <m/>
    <m/>
    <m/>
    <m/>
    <m/>
    <m/>
    <m/>
    <m/>
    <m/>
    <m/>
    <m/>
    <m/>
    <m/>
    <m/>
    <m/>
    <m/>
    <m/>
    <m/>
    <m/>
    <d v="2026-01-30T00:00:00"/>
    <m/>
    <n v="100000"/>
    <s v="Y"/>
    <d v="2026-07-01T00:00:00"/>
    <s v="Euro"/>
    <n v="49.9"/>
    <m/>
    <m/>
    <m/>
    <m/>
    <n v="49.9"/>
    <m/>
    <m/>
    <m/>
    <m/>
    <m/>
    <m/>
    <m/>
    <m/>
    <m/>
    <m/>
    <m/>
    <m/>
    <m/>
    <m/>
    <m/>
    <m/>
    <m/>
    <m/>
    <m/>
    <m/>
    <n v="1"/>
    <m/>
  </r>
  <r>
    <m/>
    <s v="V100039"/>
    <s v="2022-0023"/>
    <x v="130"/>
    <m/>
    <s v="Wagon"/>
    <n v="24"/>
    <s v="35 80 4956 741-7"/>
    <x v="48"/>
    <m/>
    <m/>
    <x v="5"/>
    <x v="2"/>
    <n v="1"/>
    <m/>
    <m/>
    <n v="1"/>
    <m/>
    <n v="0"/>
    <n v="1"/>
    <x v="1"/>
    <m/>
    <m/>
    <m/>
    <x v="5"/>
    <m/>
    <m/>
    <m/>
    <d v="2023-05-09T00:00:00"/>
    <d v="2026-06-30T00:00:00"/>
    <n v="1245"/>
    <x v="7"/>
    <m/>
    <m/>
    <m/>
    <m/>
    <s v="n.a."/>
    <m/>
    <m/>
    <n v="0"/>
    <n v="0"/>
    <m/>
    <d v="2026-06-30T00:00:00"/>
    <m/>
    <m/>
    <m/>
    <m/>
    <m/>
    <m/>
    <m/>
    <m/>
    <m/>
    <m/>
    <m/>
    <m/>
    <m/>
    <m/>
    <m/>
    <m/>
    <m/>
    <m/>
    <m/>
    <d v="2026-01-30T00:00:00"/>
    <m/>
    <n v="100000"/>
    <s v="Y"/>
    <d v="2026-07-01T00:00:00"/>
    <s v="Euro"/>
    <n v="49.9"/>
    <m/>
    <m/>
    <m/>
    <m/>
    <n v="49.9"/>
    <m/>
    <m/>
    <m/>
    <m/>
    <m/>
    <m/>
    <m/>
    <m/>
    <m/>
    <m/>
    <m/>
    <m/>
    <m/>
    <m/>
    <m/>
    <m/>
    <m/>
    <m/>
    <m/>
    <m/>
    <n v="1"/>
    <m/>
  </r>
  <r>
    <m/>
    <s v="V100039"/>
    <s v="2022-0023"/>
    <x v="130"/>
    <m/>
    <s v="Wagon"/>
    <n v="25"/>
    <s v="35 80 4956 742-5"/>
    <x v="48"/>
    <m/>
    <m/>
    <x v="5"/>
    <x v="2"/>
    <n v="1"/>
    <m/>
    <m/>
    <n v="1"/>
    <m/>
    <n v="0"/>
    <n v="1"/>
    <x v="1"/>
    <m/>
    <m/>
    <m/>
    <x v="5"/>
    <m/>
    <m/>
    <m/>
    <d v="2023-05-09T00:00:00"/>
    <d v="2026-06-30T00:00:00"/>
    <n v="1245"/>
    <x v="7"/>
    <m/>
    <m/>
    <m/>
    <m/>
    <s v="n.a."/>
    <m/>
    <m/>
    <n v="0"/>
    <n v="0"/>
    <m/>
    <d v="2026-06-30T00:00:00"/>
    <m/>
    <m/>
    <m/>
    <m/>
    <m/>
    <m/>
    <m/>
    <m/>
    <m/>
    <m/>
    <m/>
    <m/>
    <m/>
    <m/>
    <m/>
    <m/>
    <m/>
    <m/>
    <m/>
    <d v="2026-01-30T00:00:00"/>
    <m/>
    <n v="100000"/>
    <s v="Y"/>
    <d v="2026-07-01T00:00:00"/>
    <s v="Euro"/>
    <n v="49.9"/>
    <m/>
    <m/>
    <m/>
    <m/>
    <n v="49.9"/>
    <m/>
    <m/>
    <m/>
    <m/>
    <m/>
    <m/>
    <m/>
    <m/>
    <m/>
    <m/>
    <m/>
    <m/>
    <m/>
    <m/>
    <m/>
    <m/>
    <m/>
    <m/>
    <m/>
    <m/>
    <n v="1"/>
    <m/>
  </r>
  <r>
    <m/>
    <s v="V100039"/>
    <s v="2022-0023"/>
    <x v="130"/>
    <m/>
    <s v="Wagon"/>
    <n v="26"/>
    <s v="35 80 4956 743-3"/>
    <x v="48"/>
    <m/>
    <m/>
    <x v="5"/>
    <x v="2"/>
    <n v="1"/>
    <m/>
    <m/>
    <n v="1"/>
    <m/>
    <n v="0"/>
    <n v="1"/>
    <x v="1"/>
    <m/>
    <m/>
    <m/>
    <x v="5"/>
    <m/>
    <m/>
    <m/>
    <d v="2023-05-09T00:00:00"/>
    <d v="2026-06-30T00:00:00"/>
    <n v="1245"/>
    <x v="7"/>
    <m/>
    <m/>
    <m/>
    <m/>
    <s v="n.a."/>
    <m/>
    <m/>
    <n v="0"/>
    <n v="0"/>
    <m/>
    <d v="2026-06-30T00:00:00"/>
    <m/>
    <m/>
    <m/>
    <m/>
    <m/>
    <m/>
    <m/>
    <m/>
    <m/>
    <m/>
    <m/>
    <m/>
    <m/>
    <m/>
    <m/>
    <m/>
    <m/>
    <m/>
    <m/>
    <d v="2026-01-30T00:00:00"/>
    <m/>
    <n v="100000"/>
    <s v="Y"/>
    <d v="2026-07-01T00:00:00"/>
    <s v="Euro"/>
    <n v="49.9"/>
    <m/>
    <m/>
    <m/>
    <m/>
    <n v="49.9"/>
    <m/>
    <m/>
    <m/>
    <m/>
    <m/>
    <m/>
    <m/>
    <m/>
    <m/>
    <m/>
    <m/>
    <m/>
    <m/>
    <m/>
    <m/>
    <m/>
    <m/>
    <m/>
    <m/>
    <m/>
    <n v="1"/>
    <m/>
  </r>
  <r>
    <m/>
    <s v="V100039"/>
    <s v="2022-0023"/>
    <x v="130"/>
    <m/>
    <s v="Wagon"/>
    <n v="27"/>
    <s v="35 80 4956 744-1"/>
    <x v="48"/>
    <m/>
    <m/>
    <x v="5"/>
    <x v="2"/>
    <n v="1"/>
    <m/>
    <m/>
    <n v="1"/>
    <m/>
    <n v="0"/>
    <n v="1"/>
    <x v="1"/>
    <m/>
    <m/>
    <m/>
    <x v="5"/>
    <m/>
    <m/>
    <m/>
    <d v="2023-05-09T00:00:00"/>
    <d v="2026-06-30T00:00:00"/>
    <n v="1245"/>
    <x v="7"/>
    <m/>
    <m/>
    <m/>
    <m/>
    <s v="n.a."/>
    <m/>
    <m/>
    <n v="0"/>
    <n v="0"/>
    <m/>
    <d v="2026-06-30T00:00:00"/>
    <m/>
    <m/>
    <m/>
    <m/>
    <m/>
    <m/>
    <m/>
    <m/>
    <m/>
    <m/>
    <m/>
    <m/>
    <m/>
    <m/>
    <m/>
    <m/>
    <m/>
    <m/>
    <m/>
    <d v="2026-01-30T00:00:00"/>
    <m/>
    <n v="100000"/>
    <s v="Y"/>
    <d v="2026-07-01T00:00:00"/>
    <s v="Euro"/>
    <n v="49.9"/>
    <m/>
    <m/>
    <m/>
    <m/>
    <n v="49.9"/>
    <m/>
    <m/>
    <m/>
    <m/>
    <m/>
    <m/>
    <m/>
    <m/>
    <m/>
    <m/>
    <m/>
    <m/>
    <m/>
    <m/>
    <m/>
    <m/>
    <m/>
    <m/>
    <m/>
    <m/>
    <n v="1"/>
    <m/>
  </r>
  <r>
    <m/>
    <s v="V100039"/>
    <s v="2022-0023"/>
    <x v="130"/>
    <m/>
    <s v="Wagon"/>
    <n v="28"/>
    <s v="35 80 4956 745-8"/>
    <x v="48"/>
    <m/>
    <m/>
    <x v="5"/>
    <x v="2"/>
    <n v="1"/>
    <m/>
    <m/>
    <n v="1"/>
    <m/>
    <n v="0"/>
    <n v="1"/>
    <x v="1"/>
    <m/>
    <m/>
    <m/>
    <x v="5"/>
    <m/>
    <m/>
    <m/>
    <d v="2023-05-09T00:00:00"/>
    <d v="2026-06-30T00:00:00"/>
    <n v="1245"/>
    <x v="7"/>
    <m/>
    <m/>
    <m/>
    <m/>
    <s v="n.a."/>
    <m/>
    <m/>
    <n v="0"/>
    <n v="0"/>
    <m/>
    <d v="2026-06-30T00:00:00"/>
    <m/>
    <m/>
    <m/>
    <m/>
    <m/>
    <m/>
    <m/>
    <m/>
    <m/>
    <m/>
    <m/>
    <m/>
    <m/>
    <m/>
    <m/>
    <m/>
    <m/>
    <m/>
    <m/>
    <d v="2026-01-30T00:00:00"/>
    <m/>
    <n v="100000"/>
    <s v="Y"/>
    <d v="2026-07-01T00:00:00"/>
    <s v="Euro"/>
    <n v="49.9"/>
    <m/>
    <m/>
    <m/>
    <m/>
    <n v="49.9"/>
    <m/>
    <m/>
    <m/>
    <m/>
    <m/>
    <m/>
    <m/>
    <m/>
    <m/>
    <m/>
    <m/>
    <m/>
    <m/>
    <m/>
    <m/>
    <m/>
    <m/>
    <m/>
    <m/>
    <m/>
    <n v="1"/>
    <m/>
  </r>
  <r>
    <m/>
    <s v="V100039"/>
    <s v="2022-0023"/>
    <x v="130"/>
    <m/>
    <s v="Wagon"/>
    <n v="29"/>
    <s v="35 80 4956 746-6"/>
    <x v="48"/>
    <m/>
    <m/>
    <x v="5"/>
    <x v="2"/>
    <n v="1"/>
    <m/>
    <m/>
    <n v="1"/>
    <m/>
    <n v="0"/>
    <n v="1"/>
    <x v="1"/>
    <m/>
    <m/>
    <m/>
    <x v="5"/>
    <m/>
    <m/>
    <m/>
    <d v="2023-05-09T00:00:00"/>
    <d v="2026-06-30T00:00:00"/>
    <n v="1245"/>
    <x v="7"/>
    <m/>
    <m/>
    <m/>
    <m/>
    <s v="n.a."/>
    <m/>
    <m/>
    <n v="0"/>
    <n v="0"/>
    <m/>
    <d v="2026-06-30T00:00:00"/>
    <m/>
    <m/>
    <m/>
    <m/>
    <m/>
    <m/>
    <m/>
    <m/>
    <m/>
    <m/>
    <m/>
    <m/>
    <m/>
    <m/>
    <m/>
    <m/>
    <m/>
    <m/>
    <m/>
    <d v="2026-01-30T00:00:00"/>
    <m/>
    <n v="100000"/>
    <s v="Y"/>
    <d v="2026-07-01T00:00:00"/>
    <s v="Euro"/>
    <n v="49.9"/>
    <m/>
    <m/>
    <m/>
    <m/>
    <n v="49.9"/>
    <m/>
    <m/>
    <m/>
    <m/>
    <m/>
    <m/>
    <m/>
    <m/>
    <m/>
    <m/>
    <m/>
    <m/>
    <m/>
    <m/>
    <m/>
    <m/>
    <m/>
    <m/>
    <m/>
    <m/>
    <n v="1"/>
    <m/>
  </r>
  <r>
    <m/>
    <s v="V100039"/>
    <s v="2022-0023"/>
    <x v="130"/>
    <m/>
    <s v="Wagon"/>
    <n v="30"/>
    <s v="35 80 4956 747-4"/>
    <x v="48"/>
    <m/>
    <m/>
    <x v="5"/>
    <x v="2"/>
    <n v="1"/>
    <m/>
    <m/>
    <n v="1"/>
    <m/>
    <n v="0"/>
    <n v="1"/>
    <x v="1"/>
    <m/>
    <m/>
    <m/>
    <x v="5"/>
    <m/>
    <m/>
    <m/>
    <d v="2023-05-09T00:00:00"/>
    <d v="2026-06-30T00:00:00"/>
    <n v="1245"/>
    <x v="7"/>
    <m/>
    <m/>
    <m/>
    <m/>
    <s v="n.a."/>
    <m/>
    <m/>
    <n v="0"/>
    <n v="0"/>
    <m/>
    <d v="2026-06-30T00:00:00"/>
    <m/>
    <m/>
    <m/>
    <m/>
    <m/>
    <m/>
    <m/>
    <m/>
    <m/>
    <m/>
    <m/>
    <m/>
    <m/>
    <m/>
    <m/>
    <m/>
    <m/>
    <m/>
    <m/>
    <d v="2026-01-30T00:00:00"/>
    <m/>
    <n v="100000"/>
    <s v="Y"/>
    <d v="2026-07-01T00:00:00"/>
    <s v="Euro"/>
    <n v="49.9"/>
    <m/>
    <m/>
    <m/>
    <m/>
    <n v="49.9"/>
    <m/>
    <m/>
    <m/>
    <m/>
    <m/>
    <m/>
    <m/>
    <m/>
    <m/>
    <m/>
    <m/>
    <m/>
    <m/>
    <m/>
    <m/>
    <m/>
    <m/>
    <m/>
    <m/>
    <m/>
    <n v="1"/>
    <m/>
  </r>
  <r>
    <m/>
    <s v="V100039"/>
    <s v="2022-0023"/>
    <x v="130"/>
    <m/>
    <s v="Wagon"/>
    <n v="31"/>
    <s v="35 80 4956 748-2"/>
    <x v="48"/>
    <m/>
    <m/>
    <x v="5"/>
    <x v="2"/>
    <n v="1"/>
    <m/>
    <m/>
    <n v="1"/>
    <m/>
    <n v="0"/>
    <n v="1"/>
    <x v="1"/>
    <m/>
    <m/>
    <m/>
    <x v="5"/>
    <m/>
    <m/>
    <m/>
    <d v="2023-05-09T00:00:00"/>
    <d v="2026-06-30T00:00:00"/>
    <n v="1245"/>
    <x v="7"/>
    <m/>
    <m/>
    <m/>
    <m/>
    <s v="n.a."/>
    <m/>
    <m/>
    <n v="0"/>
    <n v="0"/>
    <m/>
    <d v="2026-06-30T00:00:00"/>
    <m/>
    <m/>
    <m/>
    <m/>
    <m/>
    <m/>
    <m/>
    <m/>
    <m/>
    <m/>
    <m/>
    <m/>
    <m/>
    <m/>
    <m/>
    <m/>
    <m/>
    <m/>
    <m/>
    <d v="2026-01-30T00:00:00"/>
    <m/>
    <n v="100000"/>
    <s v="Y"/>
    <d v="2026-07-01T00:00:00"/>
    <s v="Euro"/>
    <n v="49.9"/>
    <m/>
    <m/>
    <m/>
    <m/>
    <n v="49.9"/>
    <m/>
    <m/>
    <m/>
    <m/>
    <m/>
    <m/>
    <m/>
    <m/>
    <m/>
    <m/>
    <m/>
    <m/>
    <m/>
    <m/>
    <m/>
    <m/>
    <m/>
    <m/>
    <m/>
    <m/>
    <n v="1"/>
    <m/>
  </r>
  <r>
    <m/>
    <s v="V100039"/>
    <s v="2022-0023"/>
    <x v="130"/>
    <m/>
    <s v="Wagon"/>
    <n v="32"/>
    <s v="35 80 4956 749-0"/>
    <x v="48"/>
    <m/>
    <m/>
    <x v="5"/>
    <x v="2"/>
    <n v="1"/>
    <m/>
    <m/>
    <n v="1"/>
    <m/>
    <n v="0"/>
    <n v="1"/>
    <x v="1"/>
    <m/>
    <m/>
    <m/>
    <x v="5"/>
    <m/>
    <m/>
    <m/>
    <d v="2023-05-09T00:00:00"/>
    <d v="2026-06-30T00:00:00"/>
    <n v="1245"/>
    <x v="7"/>
    <m/>
    <m/>
    <m/>
    <m/>
    <s v="n.a."/>
    <m/>
    <m/>
    <n v="0"/>
    <n v="0"/>
    <m/>
    <d v="2026-06-30T00:00:00"/>
    <m/>
    <m/>
    <m/>
    <m/>
    <m/>
    <m/>
    <m/>
    <m/>
    <m/>
    <m/>
    <m/>
    <m/>
    <m/>
    <m/>
    <m/>
    <m/>
    <m/>
    <m/>
    <m/>
    <d v="2026-01-30T00:00:00"/>
    <m/>
    <n v="100000"/>
    <s v="Y"/>
    <d v="2026-07-01T00:00:00"/>
    <s v="Euro"/>
    <n v="49.9"/>
    <m/>
    <m/>
    <m/>
    <m/>
    <n v="49.9"/>
    <m/>
    <m/>
    <m/>
    <m/>
    <m/>
    <m/>
    <m/>
    <m/>
    <m/>
    <m/>
    <m/>
    <m/>
    <m/>
    <m/>
    <m/>
    <m/>
    <m/>
    <m/>
    <m/>
    <m/>
    <n v="1"/>
    <m/>
  </r>
  <r>
    <m/>
    <s v="V100039"/>
    <s v="2022-0023"/>
    <x v="130"/>
    <m/>
    <s v="Wagon"/>
    <n v="33"/>
    <s v="35 80 4956 750-8"/>
    <x v="48"/>
    <m/>
    <m/>
    <x v="5"/>
    <x v="2"/>
    <n v="1"/>
    <m/>
    <m/>
    <n v="1"/>
    <m/>
    <n v="0"/>
    <n v="1"/>
    <x v="1"/>
    <m/>
    <m/>
    <m/>
    <x v="5"/>
    <m/>
    <m/>
    <m/>
    <d v="2023-05-09T00:00:00"/>
    <d v="2026-06-30T00:00:00"/>
    <n v="1245"/>
    <x v="7"/>
    <m/>
    <m/>
    <m/>
    <m/>
    <s v="n.a."/>
    <m/>
    <m/>
    <n v="0"/>
    <n v="0"/>
    <m/>
    <d v="2026-06-30T00:00:00"/>
    <m/>
    <m/>
    <m/>
    <m/>
    <m/>
    <m/>
    <m/>
    <m/>
    <m/>
    <m/>
    <m/>
    <m/>
    <m/>
    <m/>
    <m/>
    <m/>
    <m/>
    <m/>
    <m/>
    <d v="2026-01-30T00:00:00"/>
    <m/>
    <n v="100000"/>
    <s v="Y"/>
    <d v="2026-07-01T00:00:00"/>
    <s v="Euro"/>
    <n v="49.9"/>
    <m/>
    <m/>
    <m/>
    <m/>
    <n v="49.9"/>
    <m/>
    <m/>
    <m/>
    <m/>
    <m/>
    <m/>
    <m/>
    <m/>
    <m/>
    <m/>
    <m/>
    <m/>
    <m/>
    <m/>
    <m/>
    <m/>
    <m/>
    <m/>
    <m/>
    <m/>
    <n v="1"/>
    <m/>
  </r>
  <r>
    <m/>
    <s v="V100039"/>
    <s v="2022-0023"/>
    <x v="130"/>
    <m/>
    <s v="Wagon"/>
    <n v="34"/>
    <s v="35 80 4956 751-6"/>
    <x v="48"/>
    <m/>
    <m/>
    <x v="5"/>
    <x v="2"/>
    <n v="1"/>
    <m/>
    <m/>
    <n v="1"/>
    <m/>
    <n v="0"/>
    <n v="1"/>
    <x v="1"/>
    <m/>
    <m/>
    <m/>
    <x v="5"/>
    <m/>
    <m/>
    <m/>
    <d v="2023-05-09T00:00:00"/>
    <d v="2026-06-30T00:00:00"/>
    <n v="1245"/>
    <x v="7"/>
    <m/>
    <m/>
    <m/>
    <m/>
    <s v="n.a."/>
    <m/>
    <m/>
    <n v="0"/>
    <n v="0"/>
    <m/>
    <d v="2026-06-30T00:00:00"/>
    <m/>
    <m/>
    <m/>
    <m/>
    <m/>
    <m/>
    <m/>
    <m/>
    <m/>
    <m/>
    <m/>
    <m/>
    <m/>
    <m/>
    <m/>
    <m/>
    <m/>
    <m/>
    <m/>
    <d v="2026-01-30T00:00:00"/>
    <m/>
    <n v="100000"/>
    <s v="Y"/>
    <d v="2026-07-01T00:00:00"/>
    <s v="Euro"/>
    <n v="49.9"/>
    <m/>
    <m/>
    <m/>
    <m/>
    <n v="49.9"/>
    <m/>
    <m/>
    <m/>
    <m/>
    <m/>
    <m/>
    <m/>
    <m/>
    <m/>
    <m/>
    <m/>
    <m/>
    <m/>
    <m/>
    <m/>
    <m/>
    <m/>
    <m/>
    <m/>
    <m/>
    <n v="1"/>
    <m/>
  </r>
  <r>
    <m/>
    <s v="V100039"/>
    <s v="2022-0023"/>
    <x v="130"/>
    <m/>
    <s v="Wagon"/>
    <n v="35"/>
    <s v="35 80 4956 752-4"/>
    <x v="48"/>
    <m/>
    <m/>
    <x v="5"/>
    <x v="2"/>
    <n v="1"/>
    <m/>
    <m/>
    <n v="1"/>
    <m/>
    <n v="0"/>
    <n v="1"/>
    <x v="1"/>
    <m/>
    <m/>
    <m/>
    <x v="5"/>
    <m/>
    <m/>
    <m/>
    <d v="2023-05-09T00:00:00"/>
    <d v="2026-06-30T00:00:00"/>
    <n v="1245"/>
    <x v="7"/>
    <m/>
    <m/>
    <m/>
    <m/>
    <s v="n.a."/>
    <m/>
    <m/>
    <n v="0"/>
    <n v="0"/>
    <m/>
    <d v="2026-06-30T00:00:00"/>
    <m/>
    <m/>
    <m/>
    <m/>
    <m/>
    <m/>
    <m/>
    <m/>
    <m/>
    <m/>
    <m/>
    <m/>
    <m/>
    <m/>
    <m/>
    <m/>
    <m/>
    <m/>
    <m/>
    <d v="2026-01-30T00:00:00"/>
    <m/>
    <n v="100000"/>
    <s v="Y"/>
    <d v="2026-07-01T00:00:00"/>
    <s v="Euro"/>
    <n v="49.9"/>
    <m/>
    <m/>
    <m/>
    <m/>
    <n v="49.9"/>
    <m/>
    <m/>
    <m/>
    <m/>
    <m/>
    <m/>
    <m/>
    <m/>
    <m/>
    <m/>
    <m/>
    <m/>
    <m/>
    <m/>
    <m/>
    <m/>
    <m/>
    <m/>
    <m/>
    <m/>
    <n v="1"/>
    <m/>
  </r>
  <r>
    <m/>
    <s v="V100039"/>
    <s v="2022-0023"/>
    <x v="130"/>
    <m/>
    <s v="Wagon"/>
    <n v="36"/>
    <s v="35 80 4956 753-2"/>
    <x v="48"/>
    <m/>
    <m/>
    <x v="5"/>
    <x v="2"/>
    <n v="1"/>
    <m/>
    <m/>
    <n v="1"/>
    <m/>
    <n v="0"/>
    <n v="1"/>
    <x v="1"/>
    <m/>
    <m/>
    <m/>
    <x v="5"/>
    <m/>
    <m/>
    <m/>
    <d v="2023-05-30T00:00:00"/>
    <d v="2026-06-30T00:00:00"/>
    <n v="1245"/>
    <x v="7"/>
    <m/>
    <m/>
    <m/>
    <m/>
    <s v="n.a."/>
    <m/>
    <m/>
    <n v="0"/>
    <n v="0"/>
    <m/>
    <d v="2026-06-30T00:00:00"/>
    <m/>
    <m/>
    <m/>
    <m/>
    <m/>
    <m/>
    <m/>
    <m/>
    <m/>
    <m/>
    <m/>
    <m/>
    <m/>
    <m/>
    <m/>
    <m/>
    <m/>
    <m/>
    <m/>
    <d v="2026-01-30T00:00:00"/>
    <m/>
    <n v="100000"/>
    <s v="Y"/>
    <d v="2026-07-01T00:00:00"/>
    <s v="Euro"/>
    <n v="49.9"/>
    <m/>
    <m/>
    <m/>
    <m/>
    <n v="49.9"/>
    <m/>
    <m/>
    <m/>
    <m/>
    <m/>
    <m/>
    <m/>
    <m/>
    <m/>
    <m/>
    <m/>
    <m/>
    <m/>
    <m/>
    <m/>
    <m/>
    <m/>
    <m/>
    <m/>
    <m/>
    <n v="1"/>
    <m/>
  </r>
  <r>
    <m/>
    <s v="V100039"/>
    <s v="2022-0023"/>
    <x v="130"/>
    <m/>
    <s v="Wagon"/>
    <n v="37"/>
    <s v="35 80 4956 754-0"/>
    <x v="48"/>
    <m/>
    <m/>
    <x v="5"/>
    <x v="2"/>
    <n v="1"/>
    <m/>
    <m/>
    <n v="1"/>
    <m/>
    <n v="0"/>
    <n v="1"/>
    <x v="1"/>
    <m/>
    <m/>
    <m/>
    <x v="5"/>
    <m/>
    <m/>
    <m/>
    <d v="2023-05-30T00:00:00"/>
    <d v="2026-06-30T00:00:00"/>
    <n v="1245"/>
    <x v="7"/>
    <m/>
    <m/>
    <m/>
    <m/>
    <s v="n.a."/>
    <m/>
    <m/>
    <n v="0"/>
    <n v="0"/>
    <m/>
    <d v="2026-06-30T00:00:00"/>
    <m/>
    <m/>
    <m/>
    <m/>
    <m/>
    <m/>
    <m/>
    <m/>
    <m/>
    <m/>
    <m/>
    <m/>
    <m/>
    <m/>
    <m/>
    <m/>
    <m/>
    <m/>
    <m/>
    <d v="2026-01-30T00:00:00"/>
    <m/>
    <n v="100000"/>
    <s v="Y"/>
    <d v="2026-07-01T00:00:00"/>
    <s v="Euro"/>
    <n v="49.9"/>
    <m/>
    <m/>
    <m/>
    <m/>
    <n v="49.9"/>
    <m/>
    <m/>
    <m/>
    <m/>
    <m/>
    <m/>
    <m/>
    <m/>
    <m/>
    <m/>
    <m/>
    <m/>
    <m/>
    <m/>
    <m/>
    <m/>
    <m/>
    <m/>
    <m/>
    <m/>
    <n v="1"/>
    <m/>
  </r>
  <r>
    <m/>
    <s v="V100039"/>
    <s v="2022-0023"/>
    <x v="130"/>
    <m/>
    <s v="Wagon"/>
    <n v="38"/>
    <s v="35 80 4956 755-7"/>
    <x v="48"/>
    <m/>
    <m/>
    <x v="5"/>
    <x v="2"/>
    <n v="1"/>
    <m/>
    <m/>
    <n v="1"/>
    <m/>
    <n v="0"/>
    <n v="1"/>
    <x v="1"/>
    <m/>
    <m/>
    <m/>
    <x v="5"/>
    <m/>
    <m/>
    <m/>
    <d v="2023-05-30T00:00:00"/>
    <d v="2026-06-30T00:00:00"/>
    <n v="1245"/>
    <x v="7"/>
    <m/>
    <m/>
    <m/>
    <m/>
    <s v="n.a."/>
    <m/>
    <m/>
    <n v="0"/>
    <n v="0"/>
    <m/>
    <d v="2026-06-30T00:00:00"/>
    <m/>
    <m/>
    <m/>
    <m/>
    <m/>
    <m/>
    <m/>
    <m/>
    <m/>
    <m/>
    <m/>
    <m/>
    <m/>
    <m/>
    <m/>
    <m/>
    <m/>
    <m/>
    <m/>
    <d v="2026-01-30T00:00:00"/>
    <m/>
    <n v="100000"/>
    <s v="Y"/>
    <d v="2026-07-01T00:00:00"/>
    <s v="Euro"/>
    <n v="49.9"/>
    <m/>
    <m/>
    <m/>
    <m/>
    <n v="49.9"/>
    <m/>
    <m/>
    <m/>
    <m/>
    <m/>
    <m/>
    <m/>
    <m/>
    <m/>
    <m/>
    <m/>
    <m/>
    <m/>
    <m/>
    <m/>
    <m/>
    <m/>
    <m/>
    <m/>
    <m/>
    <n v="1"/>
    <m/>
  </r>
  <r>
    <m/>
    <s v="V100039"/>
    <s v="2022-0023"/>
    <x v="130"/>
    <m/>
    <s v="Wagon"/>
    <n v="39"/>
    <s v="35 80 4956 756-5"/>
    <x v="48"/>
    <m/>
    <m/>
    <x v="5"/>
    <x v="2"/>
    <n v="1"/>
    <m/>
    <m/>
    <n v="1"/>
    <m/>
    <n v="0"/>
    <n v="1"/>
    <x v="1"/>
    <m/>
    <m/>
    <m/>
    <x v="5"/>
    <m/>
    <m/>
    <m/>
    <d v="2023-05-30T00:00:00"/>
    <d v="2026-06-30T00:00:00"/>
    <n v="1245"/>
    <x v="7"/>
    <m/>
    <m/>
    <m/>
    <m/>
    <s v="n.a."/>
    <m/>
    <m/>
    <n v="0"/>
    <n v="0"/>
    <m/>
    <d v="2026-06-30T00:00:00"/>
    <m/>
    <m/>
    <m/>
    <m/>
    <m/>
    <m/>
    <m/>
    <m/>
    <m/>
    <m/>
    <m/>
    <m/>
    <m/>
    <m/>
    <m/>
    <m/>
    <m/>
    <m/>
    <m/>
    <d v="2026-01-30T00:00:00"/>
    <m/>
    <n v="100000"/>
    <s v="Y"/>
    <d v="2026-07-01T00:00:00"/>
    <s v="Euro"/>
    <n v="49.9"/>
    <m/>
    <m/>
    <m/>
    <m/>
    <n v="49.9"/>
    <m/>
    <m/>
    <m/>
    <m/>
    <m/>
    <m/>
    <m/>
    <m/>
    <m/>
    <m/>
    <m/>
    <m/>
    <m/>
    <m/>
    <m/>
    <m/>
    <m/>
    <m/>
    <m/>
    <m/>
    <n v="1"/>
    <m/>
  </r>
  <r>
    <m/>
    <s v="V100039"/>
    <s v="2022-0023"/>
    <x v="130"/>
    <m/>
    <s v="Wagon"/>
    <n v="40"/>
    <s v="35 80 4956 757-3"/>
    <x v="48"/>
    <m/>
    <m/>
    <x v="5"/>
    <x v="2"/>
    <n v="1"/>
    <m/>
    <m/>
    <n v="1"/>
    <m/>
    <n v="0"/>
    <n v="1"/>
    <x v="1"/>
    <m/>
    <m/>
    <m/>
    <x v="5"/>
    <m/>
    <m/>
    <m/>
    <d v="2023-05-30T00:00:00"/>
    <d v="2026-06-30T00:00:00"/>
    <n v="1245"/>
    <x v="7"/>
    <m/>
    <m/>
    <m/>
    <m/>
    <s v="n.a."/>
    <m/>
    <m/>
    <n v="0"/>
    <n v="0"/>
    <m/>
    <d v="2026-06-30T00:00:00"/>
    <m/>
    <m/>
    <m/>
    <m/>
    <m/>
    <m/>
    <m/>
    <m/>
    <m/>
    <m/>
    <m/>
    <m/>
    <m/>
    <m/>
    <m/>
    <m/>
    <m/>
    <m/>
    <m/>
    <d v="2026-01-30T00:00:00"/>
    <m/>
    <n v="100000"/>
    <s v="Y"/>
    <d v="2026-07-01T00:00:00"/>
    <s v="Euro"/>
    <n v="49.9"/>
    <m/>
    <m/>
    <m/>
    <m/>
    <n v="49.9"/>
    <m/>
    <m/>
    <m/>
    <m/>
    <m/>
    <m/>
    <m/>
    <m/>
    <m/>
    <m/>
    <m/>
    <m/>
    <m/>
    <m/>
    <m/>
    <m/>
    <m/>
    <m/>
    <m/>
    <m/>
    <n v="1"/>
    <m/>
  </r>
  <r>
    <m/>
    <s v="V100039"/>
    <s v="2022-0023"/>
    <x v="130"/>
    <m/>
    <s v="Wagon"/>
    <n v="41"/>
    <s v="35 80 4956 758-1"/>
    <x v="48"/>
    <m/>
    <m/>
    <x v="5"/>
    <x v="2"/>
    <n v="1"/>
    <m/>
    <m/>
    <n v="1"/>
    <m/>
    <n v="0"/>
    <n v="1"/>
    <x v="1"/>
    <m/>
    <m/>
    <m/>
    <x v="5"/>
    <m/>
    <m/>
    <m/>
    <d v="2023-05-30T00:00:00"/>
    <d v="2026-06-30T00:00:00"/>
    <n v="1245"/>
    <x v="7"/>
    <m/>
    <m/>
    <m/>
    <m/>
    <s v="n.a."/>
    <m/>
    <m/>
    <n v="0"/>
    <n v="0"/>
    <m/>
    <d v="2026-06-30T00:00:00"/>
    <m/>
    <m/>
    <m/>
    <m/>
    <m/>
    <m/>
    <m/>
    <m/>
    <m/>
    <m/>
    <m/>
    <m/>
    <m/>
    <m/>
    <m/>
    <m/>
    <m/>
    <m/>
    <m/>
    <d v="2026-01-30T00:00:00"/>
    <m/>
    <n v="100000"/>
    <s v="Y"/>
    <d v="2026-07-01T00:00:00"/>
    <s v="Euro"/>
    <n v="49.9"/>
    <m/>
    <m/>
    <m/>
    <m/>
    <n v="49.9"/>
    <m/>
    <m/>
    <m/>
    <m/>
    <m/>
    <m/>
    <m/>
    <m/>
    <m/>
    <m/>
    <m/>
    <m/>
    <m/>
    <m/>
    <m/>
    <m/>
    <m/>
    <m/>
    <m/>
    <m/>
    <n v="1"/>
    <m/>
  </r>
  <r>
    <m/>
    <s v="V100039"/>
    <s v="2022-0023"/>
    <x v="130"/>
    <m/>
    <s v="Wagon"/>
    <n v="42"/>
    <s v="35 80 4956 759-9"/>
    <x v="48"/>
    <m/>
    <m/>
    <x v="5"/>
    <x v="2"/>
    <n v="1"/>
    <m/>
    <m/>
    <n v="1"/>
    <m/>
    <n v="0"/>
    <n v="1"/>
    <x v="1"/>
    <m/>
    <m/>
    <m/>
    <x v="5"/>
    <m/>
    <m/>
    <m/>
    <d v="2023-05-30T00:00:00"/>
    <d v="2026-06-30T00:00:00"/>
    <n v="1245"/>
    <x v="7"/>
    <m/>
    <m/>
    <m/>
    <m/>
    <s v="n.a."/>
    <m/>
    <m/>
    <n v="0"/>
    <n v="0"/>
    <m/>
    <d v="2026-06-30T00:00:00"/>
    <m/>
    <m/>
    <m/>
    <m/>
    <m/>
    <m/>
    <m/>
    <m/>
    <m/>
    <m/>
    <m/>
    <m/>
    <m/>
    <m/>
    <m/>
    <m/>
    <m/>
    <m/>
    <m/>
    <d v="2026-01-30T00:00:00"/>
    <m/>
    <n v="100000"/>
    <s v="Y"/>
    <d v="2026-07-01T00:00:00"/>
    <s v="Euro"/>
    <n v="49.9"/>
    <m/>
    <m/>
    <m/>
    <m/>
    <n v="49.9"/>
    <m/>
    <m/>
    <m/>
    <m/>
    <m/>
    <m/>
    <m/>
    <m/>
    <m/>
    <m/>
    <m/>
    <m/>
    <m/>
    <m/>
    <m/>
    <m/>
    <m/>
    <m/>
    <m/>
    <m/>
    <n v="1"/>
    <m/>
  </r>
  <r>
    <m/>
    <s v="V100039"/>
    <s v="2022-0023"/>
    <x v="130"/>
    <m/>
    <s v="Wagon"/>
    <n v="43"/>
    <s v="35 80 4956 760-7"/>
    <x v="48"/>
    <m/>
    <m/>
    <x v="5"/>
    <x v="2"/>
    <n v="1"/>
    <m/>
    <m/>
    <n v="1"/>
    <m/>
    <n v="0"/>
    <n v="1"/>
    <x v="1"/>
    <m/>
    <m/>
    <m/>
    <x v="5"/>
    <m/>
    <m/>
    <m/>
    <d v="2023-05-30T00:00:00"/>
    <d v="2026-06-30T00:00:00"/>
    <n v="1245"/>
    <x v="7"/>
    <m/>
    <m/>
    <m/>
    <m/>
    <s v="n.a."/>
    <m/>
    <m/>
    <n v="0"/>
    <n v="0"/>
    <m/>
    <d v="2026-06-30T00:00:00"/>
    <m/>
    <m/>
    <m/>
    <m/>
    <m/>
    <m/>
    <m/>
    <m/>
    <m/>
    <m/>
    <m/>
    <m/>
    <m/>
    <m/>
    <m/>
    <m/>
    <m/>
    <m/>
    <m/>
    <d v="2026-01-30T00:00:00"/>
    <m/>
    <n v="100000"/>
    <s v="Y"/>
    <d v="2026-07-01T00:00:00"/>
    <s v="Euro"/>
    <n v="49.9"/>
    <m/>
    <m/>
    <m/>
    <m/>
    <n v="49.9"/>
    <m/>
    <m/>
    <m/>
    <m/>
    <m/>
    <m/>
    <m/>
    <m/>
    <m/>
    <m/>
    <m/>
    <m/>
    <m/>
    <m/>
    <m/>
    <m/>
    <m/>
    <m/>
    <m/>
    <m/>
    <n v="1"/>
    <m/>
  </r>
  <r>
    <m/>
    <s v="V100039"/>
    <s v="2022-0023"/>
    <x v="130"/>
    <m/>
    <s v="Wagon"/>
    <n v="44"/>
    <s v="35 80 4956 761-5"/>
    <x v="48"/>
    <m/>
    <m/>
    <x v="5"/>
    <x v="2"/>
    <n v="1"/>
    <m/>
    <m/>
    <n v="1"/>
    <m/>
    <n v="0"/>
    <n v="1"/>
    <x v="1"/>
    <m/>
    <m/>
    <m/>
    <x v="5"/>
    <m/>
    <m/>
    <m/>
    <d v="2023-05-30T00:00:00"/>
    <d v="2026-06-30T00:00:00"/>
    <n v="1245"/>
    <x v="7"/>
    <m/>
    <m/>
    <m/>
    <m/>
    <s v="n.a."/>
    <m/>
    <m/>
    <n v="0"/>
    <n v="0"/>
    <m/>
    <d v="2026-06-30T00:00:00"/>
    <m/>
    <m/>
    <m/>
    <m/>
    <m/>
    <m/>
    <m/>
    <m/>
    <m/>
    <m/>
    <m/>
    <m/>
    <m/>
    <m/>
    <m/>
    <m/>
    <m/>
    <m/>
    <m/>
    <d v="2026-01-30T00:00:00"/>
    <m/>
    <n v="100000"/>
    <s v="Y"/>
    <d v="2026-07-01T00:00:00"/>
    <s v="Euro"/>
    <n v="49.9"/>
    <m/>
    <m/>
    <m/>
    <m/>
    <n v="49.9"/>
    <m/>
    <m/>
    <m/>
    <m/>
    <m/>
    <m/>
    <m/>
    <m/>
    <m/>
    <m/>
    <m/>
    <m/>
    <m/>
    <m/>
    <m/>
    <m/>
    <m/>
    <m/>
    <m/>
    <m/>
    <n v="1"/>
    <m/>
  </r>
  <r>
    <m/>
    <s v="V100039"/>
    <s v="2022-0023"/>
    <x v="130"/>
    <m/>
    <s v="Wagon"/>
    <n v="45"/>
    <s v="35 80 4956 762-3"/>
    <x v="48"/>
    <m/>
    <m/>
    <x v="5"/>
    <x v="2"/>
    <n v="1"/>
    <m/>
    <m/>
    <n v="1"/>
    <m/>
    <n v="0"/>
    <n v="1"/>
    <x v="1"/>
    <m/>
    <m/>
    <m/>
    <x v="5"/>
    <m/>
    <m/>
    <m/>
    <d v="2023-05-30T00:00:00"/>
    <d v="2026-06-30T00:00:00"/>
    <n v="1245"/>
    <x v="7"/>
    <m/>
    <m/>
    <m/>
    <m/>
    <s v="n.a."/>
    <m/>
    <m/>
    <n v="0"/>
    <n v="0"/>
    <m/>
    <d v="2026-06-30T00:00:00"/>
    <m/>
    <m/>
    <m/>
    <m/>
    <m/>
    <m/>
    <m/>
    <m/>
    <m/>
    <m/>
    <m/>
    <m/>
    <m/>
    <m/>
    <m/>
    <m/>
    <m/>
    <m/>
    <m/>
    <d v="2026-01-30T00:00:00"/>
    <m/>
    <n v="100000"/>
    <s v="Y"/>
    <d v="2026-07-01T00:00:00"/>
    <s v="Euro"/>
    <n v="49.9"/>
    <m/>
    <m/>
    <m/>
    <m/>
    <n v="49.9"/>
    <m/>
    <m/>
    <m/>
    <m/>
    <m/>
    <m/>
    <m/>
    <m/>
    <m/>
    <m/>
    <m/>
    <m/>
    <m/>
    <m/>
    <m/>
    <m/>
    <m/>
    <m/>
    <m/>
    <m/>
    <n v="1"/>
    <m/>
  </r>
  <r>
    <m/>
    <s v="V100039"/>
    <s v="2022-0023"/>
    <x v="130"/>
    <m/>
    <s v="Wagon"/>
    <n v="46"/>
    <s v="35 80 4956 763-1"/>
    <x v="48"/>
    <m/>
    <m/>
    <x v="5"/>
    <x v="2"/>
    <n v="1"/>
    <m/>
    <m/>
    <n v="1"/>
    <m/>
    <n v="0"/>
    <n v="1"/>
    <x v="1"/>
    <m/>
    <m/>
    <m/>
    <x v="5"/>
    <m/>
    <m/>
    <m/>
    <d v="2023-05-30T00:00:00"/>
    <d v="2026-06-30T00:00:00"/>
    <n v="1245"/>
    <x v="7"/>
    <m/>
    <m/>
    <m/>
    <m/>
    <s v="n.a."/>
    <m/>
    <m/>
    <n v="0"/>
    <n v="0"/>
    <m/>
    <d v="2026-06-30T00:00:00"/>
    <m/>
    <m/>
    <m/>
    <m/>
    <m/>
    <m/>
    <m/>
    <m/>
    <m/>
    <m/>
    <m/>
    <m/>
    <m/>
    <m/>
    <m/>
    <m/>
    <m/>
    <m/>
    <m/>
    <d v="2026-01-30T00:00:00"/>
    <m/>
    <n v="100000"/>
    <s v="Y"/>
    <d v="2026-07-01T00:00:00"/>
    <s v="Euro"/>
    <n v="49.9"/>
    <m/>
    <m/>
    <m/>
    <m/>
    <n v="49.9"/>
    <m/>
    <m/>
    <m/>
    <m/>
    <m/>
    <m/>
    <m/>
    <m/>
    <m/>
    <m/>
    <m/>
    <m/>
    <m/>
    <m/>
    <m/>
    <m/>
    <m/>
    <m/>
    <m/>
    <m/>
    <n v="1"/>
    <m/>
  </r>
  <r>
    <m/>
    <s v="V100039"/>
    <s v="2022-0023"/>
    <x v="130"/>
    <m/>
    <s v="Wagon"/>
    <n v="47"/>
    <s v="35 80 4956 764-9"/>
    <x v="48"/>
    <m/>
    <m/>
    <x v="5"/>
    <x v="2"/>
    <n v="1"/>
    <m/>
    <m/>
    <n v="1"/>
    <m/>
    <n v="0"/>
    <n v="1"/>
    <x v="1"/>
    <m/>
    <m/>
    <m/>
    <x v="5"/>
    <m/>
    <m/>
    <m/>
    <d v="2023-05-30T00:00:00"/>
    <d v="2026-06-30T00:00:00"/>
    <n v="1245"/>
    <x v="7"/>
    <m/>
    <m/>
    <m/>
    <m/>
    <s v="n.a."/>
    <m/>
    <m/>
    <n v="0"/>
    <n v="0"/>
    <m/>
    <d v="2026-06-30T00:00:00"/>
    <m/>
    <m/>
    <m/>
    <m/>
    <m/>
    <m/>
    <m/>
    <m/>
    <m/>
    <m/>
    <m/>
    <m/>
    <m/>
    <m/>
    <m/>
    <m/>
    <m/>
    <m/>
    <m/>
    <d v="2026-01-30T00:00:00"/>
    <m/>
    <n v="100000"/>
    <s v="Y"/>
    <d v="2026-07-01T00:00:00"/>
    <s v="Euro"/>
    <n v="49.9"/>
    <m/>
    <m/>
    <m/>
    <m/>
    <n v="49.9"/>
    <m/>
    <m/>
    <m/>
    <m/>
    <m/>
    <m/>
    <m/>
    <m/>
    <m/>
    <m/>
    <m/>
    <m/>
    <m/>
    <m/>
    <m/>
    <m/>
    <m/>
    <m/>
    <m/>
    <m/>
    <n v="1"/>
    <m/>
  </r>
  <r>
    <m/>
    <s v="V100039"/>
    <s v="2022-0023"/>
    <x v="130"/>
    <m/>
    <s v="Wagon"/>
    <n v="48"/>
    <s v="35 80 4956 765-6"/>
    <x v="48"/>
    <m/>
    <m/>
    <x v="5"/>
    <x v="2"/>
    <n v="1"/>
    <m/>
    <m/>
    <n v="1"/>
    <m/>
    <n v="0"/>
    <n v="1"/>
    <x v="1"/>
    <m/>
    <m/>
    <m/>
    <x v="5"/>
    <m/>
    <m/>
    <m/>
    <d v="2023-05-30T00:00:00"/>
    <d v="2026-06-30T00:00:00"/>
    <n v="1245"/>
    <x v="7"/>
    <m/>
    <m/>
    <m/>
    <m/>
    <s v="n.a."/>
    <m/>
    <m/>
    <n v="0"/>
    <n v="0"/>
    <m/>
    <d v="2026-06-30T00:00:00"/>
    <m/>
    <m/>
    <m/>
    <m/>
    <m/>
    <m/>
    <m/>
    <m/>
    <m/>
    <m/>
    <m/>
    <m/>
    <m/>
    <m/>
    <m/>
    <m/>
    <m/>
    <m/>
    <m/>
    <d v="2026-01-30T00:00:00"/>
    <m/>
    <n v="100000"/>
    <s v="Y"/>
    <d v="2026-07-01T00:00:00"/>
    <s v="Euro"/>
    <n v="49.9"/>
    <m/>
    <m/>
    <m/>
    <m/>
    <n v="49.9"/>
    <m/>
    <m/>
    <m/>
    <m/>
    <m/>
    <m/>
    <m/>
    <m/>
    <m/>
    <m/>
    <m/>
    <m/>
    <m/>
    <m/>
    <m/>
    <m/>
    <m/>
    <m/>
    <m/>
    <m/>
    <n v="1"/>
    <m/>
  </r>
  <r>
    <m/>
    <s v="V100039"/>
    <s v="2022-0023"/>
    <x v="130"/>
    <m/>
    <s v="Wagon"/>
    <n v="49"/>
    <s v="35 80 4956 766-4"/>
    <x v="48"/>
    <m/>
    <m/>
    <x v="5"/>
    <x v="2"/>
    <n v="1"/>
    <m/>
    <m/>
    <n v="1"/>
    <m/>
    <n v="0"/>
    <n v="1"/>
    <x v="1"/>
    <m/>
    <m/>
    <m/>
    <x v="5"/>
    <m/>
    <m/>
    <m/>
    <d v="2023-05-30T00:00:00"/>
    <d v="2026-06-30T00:00:00"/>
    <n v="1245"/>
    <x v="7"/>
    <m/>
    <m/>
    <m/>
    <m/>
    <s v="n.a."/>
    <m/>
    <m/>
    <n v="0"/>
    <n v="0"/>
    <m/>
    <d v="2026-06-30T00:00:00"/>
    <m/>
    <m/>
    <m/>
    <m/>
    <m/>
    <m/>
    <m/>
    <m/>
    <m/>
    <m/>
    <m/>
    <m/>
    <m/>
    <m/>
    <m/>
    <m/>
    <m/>
    <m/>
    <m/>
    <d v="2026-01-30T00:00:00"/>
    <m/>
    <n v="100000"/>
    <s v="Y"/>
    <d v="2026-07-01T00:00:00"/>
    <s v="Euro"/>
    <n v="49.9"/>
    <m/>
    <m/>
    <m/>
    <m/>
    <n v="49.9"/>
    <m/>
    <m/>
    <m/>
    <m/>
    <m/>
    <m/>
    <m/>
    <m/>
    <m/>
    <m/>
    <m/>
    <m/>
    <m/>
    <m/>
    <m/>
    <m/>
    <m/>
    <m/>
    <m/>
    <m/>
    <n v="1"/>
    <m/>
  </r>
  <r>
    <m/>
    <s v="V100039"/>
    <s v="2022-0023"/>
    <x v="130"/>
    <m/>
    <s v="Wagon"/>
    <n v="50"/>
    <s v="35 80 4956 767-2"/>
    <x v="48"/>
    <m/>
    <m/>
    <x v="5"/>
    <x v="2"/>
    <n v="1"/>
    <m/>
    <m/>
    <n v="1"/>
    <m/>
    <n v="0"/>
    <n v="1"/>
    <x v="1"/>
    <m/>
    <m/>
    <m/>
    <x v="5"/>
    <m/>
    <m/>
    <m/>
    <d v="2023-05-30T00:00:00"/>
    <d v="2026-06-30T00:00:00"/>
    <n v="1245"/>
    <x v="7"/>
    <m/>
    <m/>
    <m/>
    <m/>
    <s v="n.a."/>
    <m/>
    <m/>
    <n v="0"/>
    <n v="0"/>
    <m/>
    <d v="2026-06-30T00:00:00"/>
    <m/>
    <m/>
    <m/>
    <m/>
    <m/>
    <m/>
    <m/>
    <m/>
    <m/>
    <m/>
    <m/>
    <m/>
    <m/>
    <m/>
    <m/>
    <m/>
    <m/>
    <m/>
    <m/>
    <d v="2026-01-30T00:00:00"/>
    <m/>
    <n v="100000"/>
    <s v="Y"/>
    <d v="2026-07-01T00:00:00"/>
    <s v="Euro"/>
    <n v="49.9"/>
    <m/>
    <m/>
    <m/>
    <m/>
    <n v="49.9"/>
    <m/>
    <m/>
    <m/>
    <m/>
    <m/>
    <m/>
    <m/>
    <m/>
    <m/>
    <m/>
    <m/>
    <m/>
    <m/>
    <m/>
    <m/>
    <m/>
    <m/>
    <m/>
    <m/>
    <m/>
    <n v="1"/>
    <m/>
  </r>
  <r>
    <m/>
    <s v="V100039"/>
    <s v="2022-0023"/>
    <x v="130"/>
    <m/>
    <s v="Wagon"/>
    <n v="51"/>
    <s v="35 80 4956 768-0"/>
    <x v="48"/>
    <m/>
    <m/>
    <x v="5"/>
    <x v="2"/>
    <n v="1"/>
    <m/>
    <m/>
    <n v="1"/>
    <m/>
    <n v="0"/>
    <n v="1"/>
    <x v="1"/>
    <m/>
    <m/>
    <m/>
    <x v="5"/>
    <m/>
    <m/>
    <m/>
    <d v="2023-05-30T00:00:00"/>
    <d v="2026-06-30T00:00:00"/>
    <n v="1245"/>
    <x v="7"/>
    <m/>
    <m/>
    <m/>
    <m/>
    <s v="n.a."/>
    <m/>
    <m/>
    <n v="0"/>
    <n v="0"/>
    <m/>
    <d v="2026-06-30T00:00:00"/>
    <m/>
    <m/>
    <m/>
    <m/>
    <m/>
    <m/>
    <m/>
    <m/>
    <m/>
    <m/>
    <m/>
    <m/>
    <m/>
    <m/>
    <m/>
    <m/>
    <m/>
    <m/>
    <m/>
    <d v="2026-01-30T00:00:00"/>
    <m/>
    <n v="100000"/>
    <s v="Y"/>
    <d v="2026-07-01T00:00:00"/>
    <s v="Euro"/>
    <n v="49.9"/>
    <m/>
    <m/>
    <m/>
    <m/>
    <n v="49.9"/>
    <m/>
    <m/>
    <m/>
    <m/>
    <m/>
    <m/>
    <m/>
    <m/>
    <m/>
    <m/>
    <m/>
    <m/>
    <m/>
    <m/>
    <m/>
    <m/>
    <m/>
    <m/>
    <m/>
    <m/>
    <n v="1"/>
    <m/>
  </r>
  <r>
    <m/>
    <s v="V100039"/>
    <s v="2022-0023"/>
    <x v="130"/>
    <m/>
    <s v="Wagon"/>
    <n v="52"/>
    <s v="35 80 4956 769-8"/>
    <x v="48"/>
    <m/>
    <m/>
    <x v="5"/>
    <x v="2"/>
    <n v="1"/>
    <m/>
    <m/>
    <n v="1"/>
    <m/>
    <n v="0"/>
    <n v="1"/>
    <x v="1"/>
    <m/>
    <m/>
    <m/>
    <x v="5"/>
    <m/>
    <m/>
    <m/>
    <d v="2023-05-30T00:00:00"/>
    <d v="2026-06-30T00:00:00"/>
    <n v="1245"/>
    <x v="7"/>
    <m/>
    <m/>
    <m/>
    <m/>
    <s v="n.a."/>
    <m/>
    <m/>
    <n v="0"/>
    <n v="0"/>
    <m/>
    <d v="2026-06-30T00:00:00"/>
    <m/>
    <m/>
    <m/>
    <m/>
    <m/>
    <m/>
    <m/>
    <m/>
    <m/>
    <m/>
    <m/>
    <m/>
    <m/>
    <m/>
    <m/>
    <m/>
    <m/>
    <m/>
    <m/>
    <d v="2026-01-30T00:00:00"/>
    <m/>
    <n v="100000"/>
    <s v="Y"/>
    <d v="2026-07-01T00:00:00"/>
    <s v="Euro"/>
    <n v="49.9"/>
    <m/>
    <m/>
    <m/>
    <m/>
    <n v="49.9"/>
    <m/>
    <m/>
    <m/>
    <m/>
    <m/>
    <m/>
    <m/>
    <m/>
    <m/>
    <m/>
    <m/>
    <m/>
    <m/>
    <m/>
    <m/>
    <m/>
    <m/>
    <m/>
    <m/>
    <m/>
    <n v="1"/>
    <m/>
  </r>
  <r>
    <m/>
    <s v="V100039"/>
    <s v="2022-0023"/>
    <x v="130"/>
    <m/>
    <s v="Wagon"/>
    <n v="55"/>
    <s v="35 80 4956 787-0"/>
    <x v="48"/>
    <m/>
    <m/>
    <x v="5"/>
    <x v="2"/>
    <n v="1"/>
    <m/>
    <m/>
    <n v="1"/>
    <m/>
    <n v="0"/>
    <n v="1"/>
    <x v="1"/>
    <m/>
    <m/>
    <m/>
    <x v="5"/>
    <m/>
    <m/>
    <m/>
    <d v="2023-08-07T00:00:00"/>
    <d v="2026-06-30T00:00:00"/>
    <n v="1245"/>
    <x v="7"/>
    <m/>
    <m/>
    <m/>
    <m/>
    <s v="n.a."/>
    <m/>
    <m/>
    <n v="0"/>
    <n v="0"/>
    <m/>
    <d v="2026-06-30T00:00:00"/>
    <m/>
    <m/>
    <m/>
    <m/>
    <m/>
    <m/>
    <m/>
    <m/>
    <m/>
    <m/>
    <m/>
    <m/>
    <m/>
    <m/>
    <m/>
    <m/>
    <m/>
    <m/>
    <m/>
    <d v="2026-01-30T00:00:00"/>
    <m/>
    <n v="100000"/>
    <s v="Y"/>
    <d v="2026-07-01T00:00:00"/>
    <s v="Euro"/>
    <n v="49.9"/>
    <m/>
    <m/>
    <m/>
    <m/>
    <n v="49.9"/>
    <m/>
    <m/>
    <m/>
    <m/>
    <m/>
    <m/>
    <m/>
    <m/>
    <m/>
    <m/>
    <m/>
    <m/>
    <m/>
    <m/>
    <m/>
    <m/>
    <m/>
    <m/>
    <m/>
    <m/>
    <n v="1"/>
    <m/>
  </r>
  <r>
    <m/>
    <s v="V100039"/>
    <s v="2022-0023"/>
    <x v="130"/>
    <m/>
    <s v="Wagon"/>
    <n v="56"/>
    <s v="35 80 4956 788-8"/>
    <x v="48"/>
    <m/>
    <m/>
    <x v="5"/>
    <x v="2"/>
    <n v="1"/>
    <m/>
    <m/>
    <n v="1"/>
    <m/>
    <n v="0"/>
    <n v="1"/>
    <x v="1"/>
    <m/>
    <m/>
    <m/>
    <x v="5"/>
    <m/>
    <m/>
    <m/>
    <d v="2023-08-07T00:00:00"/>
    <d v="2026-06-30T00:00:00"/>
    <n v="1245"/>
    <x v="7"/>
    <m/>
    <m/>
    <m/>
    <m/>
    <s v="n.a."/>
    <m/>
    <m/>
    <n v="0"/>
    <n v="0"/>
    <m/>
    <d v="2026-06-30T00:00:00"/>
    <m/>
    <m/>
    <m/>
    <m/>
    <m/>
    <m/>
    <m/>
    <m/>
    <m/>
    <m/>
    <m/>
    <m/>
    <m/>
    <m/>
    <m/>
    <m/>
    <m/>
    <m/>
    <m/>
    <d v="2026-01-30T00:00:00"/>
    <m/>
    <n v="100000"/>
    <s v="Y"/>
    <d v="2026-07-01T00:00:00"/>
    <s v="Euro"/>
    <n v="49.9"/>
    <m/>
    <m/>
    <m/>
    <m/>
    <n v="49.9"/>
    <m/>
    <m/>
    <m/>
    <m/>
    <m/>
    <m/>
    <m/>
    <m/>
    <m/>
    <m/>
    <m/>
    <m/>
    <m/>
    <m/>
    <m/>
    <m/>
    <m/>
    <m/>
    <m/>
    <m/>
    <n v="1"/>
    <m/>
  </r>
  <r>
    <m/>
    <s v="V100039"/>
    <s v="2022-0023"/>
    <x v="130"/>
    <m/>
    <s v="Wagon"/>
    <n v="57"/>
    <s v="35 80 4956 789-6"/>
    <x v="48"/>
    <m/>
    <m/>
    <x v="5"/>
    <x v="2"/>
    <n v="1"/>
    <m/>
    <m/>
    <n v="1"/>
    <m/>
    <n v="0"/>
    <n v="1"/>
    <x v="1"/>
    <m/>
    <m/>
    <m/>
    <x v="5"/>
    <m/>
    <m/>
    <m/>
    <d v="2023-08-07T00:00:00"/>
    <d v="2026-06-30T00:00:00"/>
    <n v="1245"/>
    <x v="7"/>
    <m/>
    <m/>
    <m/>
    <m/>
    <s v="n.a."/>
    <m/>
    <m/>
    <n v="0"/>
    <n v="0"/>
    <m/>
    <d v="2026-06-30T00:00:00"/>
    <m/>
    <m/>
    <m/>
    <m/>
    <m/>
    <m/>
    <m/>
    <m/>
    <m/>
    <m/>
    <m/>
    <m/>
    <m/>
    <m/>
    <m/>
    <m/>
    <m/>
    <m/>
    <m/>
    <d v="2026-01-30T00:00:00"/>
    <m/>
    <n v="100000"/>
    <s v="Y"/>
    <d v="2026-07-01T00:00:00"/>
    <s v="Euro"/>
    <n v="49.9"/>
    <m/>
    <m/>
    <m/>
    <m/>
    <n v="49.9"/>
    <m/>
    <m/>
    <m/>
    <m/>
    <m/>
    <m/>
    <m/>
    <m/>
    <m/>
    <m/>
    <m/>
    <m/>
    <m/>
    <m/>
    <m/>
    <m/>
    <m/>
    <m/>
    <m/>
    <m/>
    <n v="1"/>
    <m/>
  </r>
  <r>
    <m/>
    <s v="V100039"/>
    <s v="2022-0023"/>
    <x v="130"/>
    <m/>
    <s v="Wagon"/>
    <n v="58"/>
    <s v="35 80 4956 790-4"/>
    <x v="48"/>
    <m/>
    <m/>
    <x v="5"/>
    <x v="2"/>
    <n v="1"/>
    <m/>
    <m/>
    <n v="1"/>
    <m/>
    <n v="0"/>
    <n v="1"/>
    <x v="1"/>
    <m/>
    <m/>
    <m/>
    <x v="5"/>
    <m/>
    <m/>
    <m/>
    <d v="2023-08-07T00:00:00"/>
    <d v="2026-06-30T00:00:00"/>
    <n v="1245"/>
    <x v="7"/>
    <m/>
    <m/>
    <m/>
    <m/>
    <s v="n.a."/>
    <m/>
    <m/>
    <n v="0"/>
    <n v="0"/>
    <m/>
    <d v="2026-06-30T00:00:00"/>
    <m/>
    <m/>
    <m/>
    <m/>
    <m/>
    <m/>
    <m/>
    <m/>
    <m/>
    <m/>
    <m/>
    <m/>
    <m/>
    <m/>
    <m/>
    <m/>
    <m/>
    <m/>
    <m/>
    <d v="2026-01-30T00:00:00"/>
    <m/>
    <n v="100000"/>
    <s v="Y"/>
    <d v="2026-07-01T00:00:00"/>
    <s v="Euro"/>
    <n v="49.9"/>
    <m/>
    <m/>
    <m/>
    <m/>
    <n v="49.9"/>
    <m/>
    <m/>
    <m/>
    <m/>
    <m/>
    <m/>
    <m/>
    <m/>
    <m/>
    <m/>
    <m/>
    <m/>
    <m/>
    <m/>
    <m/>
    <m/>
    <m/>
    <m/>
    <m/>
    <m/>
    <n v="1"/>
    <m/>
  </r>
  <r>
    <m/>
    <s v="V100039"/>
    <s v="2022-0023"/>
    <x v="130"/>
    <m/>
    <s v="Wagon"/>
    <n v="59"/>
    <s v="35 80 4956 791-2"/>
    <x v="48"/>
    <m/>
    <m/>
    <x v="5"/>
    <x v="2"/>
    <n v="1"/>
    <m/>
    <m/>
    <n v="1"/>
    <m/>
    <n v="0"/>
    <n v="1"/>
    <x v="1"/>
    <m/>
    <m/>
    <m/>
    <x v="5"/>
    <m/>
    <m/>
    <m/>
    <d v="2023-08-07T00:00:00"/>
    <d v="2026-06-30T00:00:00"/>
    <n v="1245"/>
    <x v="7"/>
    <m/>
    <m/>
    <m/>
    <m/>
    <s v="n.a."/>
    <m/>
    <m/>
    <n v="0"/>
    <n v="0"/>
    <m/>
    <d v="2026-06-30T00:00:00"/>
    <m/>
    <m/>
    <m/>
    <m/>
    <m/>
    <m/>
    <m/>
    <m/>
    <m/>
    <m/>
    <m/>
    <m/>
    <m/>
    <m/>
    <m/>
    <m/>
    <m/>
    <m/>
    <m/>
    <d v="2026-01-30T00:00:00"/>
    <m/>
    <n v="100000"/>
    <s v="Y"/>
    <d v="2026-07-01T00:00:00"/>
    <s v="Euro"/>
    <n v="49.9"/>
    <m/>
    <m/>
    <m/>
    <m/>
    <n v="49.9"/>
    <m/>
    <m/>
    <m/>
    <m/>
    <m/>
    <m/>
    <m/>
    <m/>
    <m/>
    <m/>
    <m/>
    <m/>
    <m/>
    <m/>
    <m/>
    <m/>
    <m/>
    <m/>
    <m/>
    <m/>
    <n v="1"/>
    <m/>
  </r>
  <r>
    <m/>
    <s v="V100039"/>
    <s v="2022-0023"/>
    <x v="130"/>
    <m/>
    <s v="Wagon"/>
    <n v="60"/>
    <s v="35 80 4956 792-0"/>
    <x v="48"/>
    <m/>
    <m/>
    <x v="5"/>
    <x v="2"/>
    <n v="1"/>
    <m/>
    <m/>
    <n v="1"/>
    <m/>
    <n v="0"/>
    <n v="1"/>
    <x v="1"/>
    <m/>
    <m/>
    <m/>
    <x v="5"/>
    <m/>
    <m/>
    <m/>
    <d v="2023-08-07T00:00:00"/>
    <d v="2026-06-30T00:00:00"/>
    <n v="1245"/>
    <x v="7"/>
    <m/>
    <m/>
    <m/>
    <m/>
    <s v="n.a."/>
    <m/>
    <m/>
    <n v="0"/>
    <n v="0"/>
    <m/>
    <d v="2026-06-30T00:00:00"/>
    <m/>
    <m/>
    <m/>
    <m/>
    <m/>
    <m/>
    <m/>
    <m/>
    <m/>
    <m/>
    <m/>
    <m/>
    <m/>
    <m/>
    <m/>
    <m/>
    <m/>
    <m/>
    <m/>
    <d v="2026-01-30T00:00:00"/>
    <m/>
    <n v="100000"/>
    <s v="Y"/>
    <d v="2026-07-01T00:00:00"/>
    <s v="Euro"/>
    <n v="49.9"/>
    <m/>
    <m/>
    <m/>
    <m/>
    <n v="49.9"/>
    <m/>
    <m/>
    <m/>
    <m/>
    <m/>
    <m/>
    <m/>
    <m/>
    <m/>
    <m/>
    <m/>
    <m/>
    <m/>
    <m/>
    <m/>
    <m/>
    <m/>
    <m/>
    <m/>
    <m/>
    <n v="1"/>
    <m/>
  </r>
  <r>
    <m/>
    <s v="V100039"/>
    <s v="2022-0023"/>
    <x v="130"/>
    <m/>
    <s v="Wagon"/>
    <n v="61"/>
    <s v="35 80 4956 793-8"/>
    <x v="48"/>
    <m/>
    <m/>
    <x v="5"/>
    <x v="2"/>
    <n v="1"/>
    <m/>
    <m/>
    <n v="1"/>
    <m/>
    <n v="0"/>
    <n v="1"/>
    <x v="1"/>
    <m/>
    <m/>
    <m/>
    <x v="5"/>
    <m/>
    <m/>
    <m/>
    <d v="2023-08-07T00:00:00"/>
    <d v="2026-06-30T00:00:00"/>
    <n v="1245"/>
    <x v="7"/>
    <m/>
    <m/>
    <m/>
    <m/>
    <s v="n.a."/>
    <m/>
    <m/>
    <n v="0"/>
    <n v="0"/>
    <m/>
    <d v="2026-06-30T00:00:00"/>
    <m/>
    <m/>
    <m/>
    <m/>
    <m/>
    <m/>
    <m/>
    <m/>
    <m/>
    <m/>
    <m/>
    <m/>
    <m/>
    <m/>
    <m/>
    <m/>
    <m/>
    <m/>
    <m/>
    <d v="2026-01-30T00:00:00"/>
    <m/>
    <n v="100000"/>
    <s v="Y"/>
    <d v="2026-07-01T00:00:00"/>
    <s v="Euro"/>
    <n v="49.9"/>
    <m/>
    <m/>
    <m/>
    <m/>
    <n v="49.9"/>
    <m/>
    <m/>
    <m/>
    <m/>
    <m/>
    <m/>
    <m/>
    <m/>
    <m/>
    <m/>
    <m/>
    <m/>
    <m/>
    <m/>
    <m/>
    <m/>
    <m/>
    <m/>
    <m/>
    <m/>
    <n v="1"/>
    <m/>
  </r>
  <r>
    <m/>
    <s v="V100039"/>
    <s v="2022-0023"/>
    <x v="130"/>
    <m/>
    <s v="Wagon"/>
    <n v="62"/>
    <s v="35 80 4956 794-6"/>
    <x v="48"/>
    <m/>
    <m/>
    <x v="5"/>
    <x v="2"/>
    <n v="1"/>
    <m/>
    <m/>
    <n v="1"/>
    <m/>
    <n v="0"/>
    <n v="1"/>
    <x v="1"/>
    <m/>
    <m/>
    <m/>
    <x v="5"/>
    <m/>
    <m/>
    <m/>
    <d v="2023-08-07T00:00:00"/>
    <d v="2026-06-30T00:00:00"/>
    <n v="1245"/>
    <x v="7"/>
    <m/>
    <m/>
    <m/>
    <m/>
    <s v="n.a."/>
    <m/>
    <m/>
    <n v="0"/>
    <n v="0"/>
    <m/>
    <d v="2026-06-30T00:00:00"/>
    <m/>
    <m/>
    <m/>
    <m/>
    <m/>
    <m/>
    <m/>
    <m/>
    <m/>
    <m/>
    <m/>
    <m/>
    <m/>
    <m/>
    <m/>
    <m/>
    <m/>
    <m/>
    <m/>
    <d v="2026-01-30T00:00:00"/>
    <m/>
    <n v="100000"/>
    <s v="Y"/>
    <d v="2026-07-01T00:00:00"/>
    <s v="Euro"/>
    <n v="49.9"/>
    <m/>
    <m/>
    <m/>
    <m/>
    <n v="49.9"/>
    <m/>
    <m/>
    <m/>
    <m/>
    <m/>
    <m/>
    <m/>
    <m/>
    <m/>
    <m/>
    <m/>
    <m/>
    <m/>
    <m/>
    <m/>
    <m/>
    <m/>
    <m/>
    <m/>
    <m/>
    <n v="1"/>
    <m/>
  </r>
  <r>
    <m/>
    <s v="V100039"/>
    <s v="2022-0023"/>
    <x v="130"/>
    <m/>
    <s v="Wagon"/>
    <n v="63"/>
    <s v="35 80 4956 795-3"/>
    <x v="48"/>
    <m/>
    <m/>
    <x v="5"/>
    <x v="2"/>
    <n v="1"/>
    <m/>
    <m/>
    <n v="1"/>
    <m/>
    <n v="0"/>
    <n v="1"/>
    <x v="1"/>
    <m/>
    <m/>
    <m/>
    <x v="5"/>
    <m/>
    <m/>
    <m/>
    <d v="2023-08-07T00:00:00"/>
    <d v="2026-06-30T00:00:00"/>
    <n v="1245"/>
    <x v="7"/>
    <m/>
    <m/>
    <m/>
    <m/>
    <s v="n.a."/>
    <m/>
    <m/>
    <n v="0"/>
    <n v="0"/>
    <m/>
    <d v="2026-06-30T00:00:00"/>
    <m/>
    <m/>
    <m/>
    <m/>
    <m/>
    <m/>
    <m/>
    <m/>
    <m/>
    <m/>
    <m/>
    <m/>
    <m/>
    <m/>
    <m/>
    <m/>
    <m/>
    <m/>
    <m/>
    <d v="2026-01-30T00:00:00"/>
    <m/>
    <n v="100000"/>
    <s v="Y"/>
    <d v="2026-07-01T00:00:00"/>
    <s v="Euro"/>
    <n v="49.9"/>
    <m/>
    <m/>
    <m/>
    <m/>
    <n v="49.9"/>
    <m/>
    <m/>
    <m/>
    <m/>
    <m/>
    <m/>
    <m/>
    <m/>
    <m/>
    <m/>
    <m/>
    <m/>
    <m/>
    <m/>
    <m/>
    <m/>
    <m/>
    <m/>
    <m/>
    <m/>
    <n v="1"/>
    <m/>
  </r>
  <r>
    <m/>
    <s v="V100039"/>
    <s v="2022-0023"/>
    <x v="130"/>
    <m/>
    <s v="Wagon"/>
    <n v="64"/>
    <s v="35 80 4956 796-1"/>
    <x v="48"/>
    <m/>
    <m/>
    <x v="5"/>
    <x v="2"/>
    <n v="1"/>
    <m/>
    <m/>
    <n v="1"/>
    <m/>
    <n v="0"/>
    <n v="1"/>
    <x v="1"/>
    <m/>
    <m/>
    <m/>
    <x v="5"/>
    <m/>
    <m/>
    <m/>
    <d v="2023-08-07T00:00:00"/>
    <d v="2026-06-30T00:00:00"/>
    <n v="1245"/>
    <x v="7"/>
    <m/>
    <m/>
    <m/>
    <m/>
    <s v="n.a."/>
    <m/>
    <m/>
    <n v="0"/>
    <n v="0"/>
    <m/>
    <d v="2026-06-30T00:00:00"/>
    <m/>
    <m/>
    <m/>
    <m/>
    <m/>
    <m/>
    <m/>
    <m/>
    <m/>
    <m/>
    <m/>
    <m/>
    <m/>
    <m/>
    <m/>
    <m/>
    <m/>
    <m/>
    <m/>
    <d v="2026-01-30T00:00:00"/>
    <m/>
    <n v="100000"/>
    <s v="Y"/>
    <d v="2026-07-01T00:00:00"/>
    <s v="Euro"/>
    <n v="49.9"/>
    <m/>
    <m/>
    <m/>
    <m/>
    <n v="49.9"/>
    <m/>
    <m/>
    <m/>
    <m/>
    <m/>
    <m/>
    <m/>
    <m/>
    <m/>
    <m/>
    <m/>
    <m/>
    <m/>
    <m/>
    <m/>
    <m/>
    <m/>
    <m/>
    <m/>
    <m/>
    <n v="1"/>
    <m/>
  </r>
  <r>
    <m/>
    <s v="V100039"/>
    <s v="2022-0023"/>
    <x v="130"/>
    <m/>
    <s v="Wagon"/>
    <n v="65"/>
    <s v="35 80 4956 797-9"/>
    <x v="48"/>
    <m/>
    <m/>
    <x v="5"/>
    <x v="2"/>
    <n v="1"/>
    <m/>
    <m/>
    <n v="1"/>
    <m/>
    <n v="0"/>
    <n v="1"/>
    <x v="1"/>
    <m/>
    <m/>
    <m/>
    <x v="5"/>
    <m/>
    <m/>
    <m/>
    <d v="2023-08-07T00:00:00"/>
    <d v="2026-06-30T00:00:00"/>
    <n v="1245"/>
    <x v="7"/>
    <m/>
    <m/>
    <m/>
    <m/>
    <s v="n.a."/>
    <m/>
    <m/>
    <n v="0"/>
    <n v="0"/>
    <m/>
    <d v="2026-06-30T00:00:00"/>
    <m/>
    <m/>
    <m/>
    <m/>
    <m/>
    <m/>
    <m/>
    <m/>
    <m/>
    <m/>
    <m/>
    <m/>
    <m/>
    <m/>
    <m/>
    <m/>
    <m/>
    <m/>
    <m/>
    <d v="2026-01-30T00:00:00"/>
    <m/>
    <n v="100000"/>
    <s v="Y"/>
    <d v="2026-07-01T00:00:00"/>
    <s v="Euro"/>
    <n v="49.9"/>
    <m/>
    <m/>
    <m/>
    <m/>
    <n v="49.9"/>
    <m/>
    <m/>
    <m/>
    <m/>
    <m/>
    <m/>
    <m/>
    <m/>
    <m/>
    <m/>
    <m/>
    <m/>
    <m/>
    <m/>
    <m/>
    <m/>
    <m/>
    <m/>
    <m/>
    <m/>
    <n v="1"/>
    <m/>
  </r>
  <r>
    <m/>
    <s v="V100039"/>
    <s v="2022-0023"/>
    <x v="130"/>
    <m/>
    <s v="Wagon"/>
    <n v="66"/>
    <s v="35 80 4956 798-7"/>
    <x v="48"/>
    <m/>
    <m/>
    <x v="5"/>
    <x v="2"/>
    <n v="1"/>
    <m/>
    <m/>
    <n v="1"/>
    <m/>
    <n v="0"/>
    <n v="1"/>
    <x v="1"/>
    <m/>
    <m/>
    <m/>
    <x v="5"/>
    <m/>
    <m/>
    <m/>
    <d v="2023-08-07T00:00:00"/>
    <d v="2026-06-30T00:00:00"/>
    <n v="1245"/>
    <x v="7"/>
    <m/>
    <m/>
    <m/>
    <m/>
    <s v="n.a."/>
    <m/>
    <m/>
    <n v="0"/>
    <n v="0"/>
    <m/>
    <d v="2026-06-30T00:00:00"/>
    <m/>
    <m/>
    <m/>
    <m/>
    <m/>
    <m/>
    <m/>
    <m/>
    <m/>
    <m/>
    <m/>
    <m/>
    <m/>
    <m/>
    <m/>
    <m/>
    <m/>
    <m/>
    <m/>
    <d v="2026-01-30T00:00:00"/>
    <m/>
    <n v="100000"/>
    <s v="Y"/>
    <d v="2026-07-01T00:00:00"/>
    <s v="Euro"/>
    <n v="49.9"/>
    <m/>
    <m/>
    <m/>
    <m/>
    <n v="49.9"/>
    <m/>
    <m/>
    <m/>
    <m/>
    <m/>
    <m/>
    <m/>
    <m/>
    <m/>
    <m/>
    <m/>
    <m/>
    <m/>
    <m/>
    <m/>
    <m/>
    <m/>
    <m/>
    <m/>
    <m/>
    <n v="1"/>
    <m/>
  </r>
  <r>
    <m/>
    <s v="V100039"/>
    <s v="2022-0023"/>
    <x v="130"/>
    <m/>
    <s v="Wagon"/>
    <n v="67"/>
    <s v="35 80 4956 799-5"/>
    <x v="48"/>
    <m/>
    <m/>
    <x v="5"/>
    <x v="2"/>
    <n v="1"/>
    <m/>
    <m/>
    <n v="1"/>
    <m/>
    <n v="0"/>
    <n v="1"/>
    <x v="1"/>
    <m/>
    <m/>
    <m/>
    <x v="5"/>
    <m/>
    <m/>
    <m/>
    <d v="2023-08-07T00:00:00"/>
    <d v="2026-06-30T00:00:00"/>
    <n v="1245"/>
    <x v="7"/>
    <m/>
    <m/>
    <m/>
    <m/>
    <s v="n.a."/>
    <m/>
    <m/>
    <n v="0"/>
    <n v="0"/>
    <m/>
    <d v="2026-06-30T00:00:00"/>
    <m/>
    <m/>
    <m/>
    <m/>
    <m/>
    <m/>
    <m/>
    <m/>
    <m/>
    <m/>
    <m/>
    <m/>
    <m/>
    <m/>
    <m/>
    <m/>
    <m/>
    <m/>
    <m/>
    <d v="2026-01-30T00:00:00"/>
    <m/>
    <n v="100000"/>
    <s v="Y"/>
    <d v="2026-07-01T00:00:00"/>
    <s v="Euro"/>
    <n v="49.9"/>
    <m/>
    <m/>
    <m/>
    <m/>
    <n v="49.9"/>
    <m/>
    <m/>
    <m/>
    <m/>
    <m/>
    <m/>
    <m/>
    <m/>
    <m/>
    <m/>
    <m/>
    <m/>
    <m/>
    <m/>
    <m/>
    <m/>
    <m/>
    <m/>
    <m/>
    <m/>
    <n v="1"/>
    <m/>
  </r>
  <r>
    <m/>
    <s v="V100039"/>
    <s v="2022-0023"/>
    <x v="130"/>
    <m/>
    <s v="Wagon"/>
    <n v="68"/>
    <s v="35 80 4956 800-1"/>
    <x v="48"/>
    <m/>
    <m/>
    <x v="5"/>
    <x v="2"/>
    <n v="1"/>
    <m/>
    <m/>
    <n v="1"/>
    <m/>
    <n v="0"/>
    <n v="1"/>
    <x v="1"/>
    <m/>
    <m/>
    <m/>
    <x v="5"/>
    <m/>
    <m/>
    <m/>
    <d v="2023-08-07T00:00:00"/>
    <d v="2026-06-30T00:00:00"/>
    <n v="1245"/>
    <x v="7"/>
    <m/>
    <m/>
    <m/>
    <m/>
    <s v="n.a."/>
    <m/>
    <m/>
    <n v="0"/>
    <n v="0"/>
    <m/>
    <d v="2026-06-30T00:00:00"/>
    <m/>
    <m/>
    <m/>
    <m/>
    <m/>
    <m/>
    <m/>
    <m/>
    <m/>
    <m/>
    <m/>
    <m/>
    <m/>
    <m/>
    <m/>
    <m/>
    <m/>
    <m/>
    <m/>
    <d v="2026-01-30T00:00:00"/>
    <m/>
    <n v="100000"/>
    <s v="Y"/>
    <d v="2026-07-01T00:00:00"/>
    <s v="Euro"/>
    <n v="49.9"/>
    <m/>
    <m/>
    <m/>
    <m/>
    <n v="49.9"/>
    <m/>
    <m/>
    <m/>
    <m/>
    <m/>
    <m/>
    <m/>
    <m/>
    <m/>
    <m/>
    <m/>
    <m/>
    <m/>
    <m/>
    <m/>
    <m/>
    <m/>
    <m/>
    <m/>
    <m/>
    <n v="1"/>
    <m/>
  </r>
  <r>
    <m/>
    <s v="V100039"/>
    <s v="2022-0023"/>
    <x v="130"/>
    <m/>
    <s v="Wagon"/>
    <n v="69"/>
    <s v="35 80 4956 801-9"/>
    <x v="48"/>
    <m/>
    <m/>
    <x v="5"/>
    <x v="2"/>
    <n v="1"/>
    <m/>
    <m/>
    <n v="1"/>
    <m/>
    <n v="0"/>
    <n v="1"/>
    <x v="1"/>
    <m/>
    <m/>
    <m/>
    <x v="5"/>
    <m/>
    <m/>
    <m/>
    <d v="2023-08-07T00:00:00"/>
    <d v="2026-06-30T00:00:00"/>
    <n v="1245"/>
    <x v="7"/>
    <m/>
    <m/>
    <m/>
    <m/>
    <s v="n.a."/>
    <m/>
    <m/>
    <n v="0"/>
    <n v="0"/>
    <m/>
    <d v="2026-06-30T00:00:00"/>
    <m/>
    <m/>
    <m/>
    <m/>
    <m/>
    <m/>
    <m/>
    <m/>
    <m/>
    <m/>
    <m/>
    <m/>
    <m/>
    <m/>
    <m/>
    <m/>
    <m/>
    <m/>
    <m/>
    <d v="2026-01-30T00:00:00"/>
    <m/>
    <n v="100000"/>
    <s v="Y"/>
    <d v="2026-07-01T00:00:00"/>
    <s v="Euro"/>
    <n v="49.9"/>
    <m/>
    <m/>
    <m/>
    <m/>
    <n v="49.9"/>
    <m/>
    <m/>
    <m/>
    <m/>
    <m/>
    <m/>
    <m/>
    <m/>
    <m/>
    <m/>
    <m/>
    <m/>
    <m/>
    <m/>
    <m/>
    <m/>
    <m/>
    <m/>
    <m/>
    <m/>
    <n v="1"/>
    <m/>
  </r>
  <r>
    <m/>
    <s v="V100039"/>
    <s v="2022-0023"/>
    <x v="130"/>
    <m/>
    <s v="Wagon"/>
    <n v="70"/>
    <s v="35 80 4956 802-7"/>
    <x v="48"/>
    <m/>
    <m/>
    <x v="5"/>
    <x v="2"/>
    <n v="1"/>
    <m/>
    <m/>
    <n v="1"/>
    <m/>
    <n v="0"/>
    <n v="1"/>
    <x v="1"/>
    <m/>
    <m/>
    <m/>
    <x v="5"/>
    <m/>
    <m/>
    <m/>
    <d v="2023-08-07T00:00:00"/>
    <d v="2026-06-30T00:00:00"/>
    <n v="1245"/>
    <x v="7"/>
    <m/>
    <m/>
    <m/>
    <m/>
    <s v="n.a."/>
    <m/>
    <m/>
    <n v="0"/>
    <n v="0"/>
    <m/>
    <d v="2026-06-30T00:00:00"/>
    <m/>
    <m/>
    <m/>
    <m/>
    <m/>
    <m/>
    <m/>
    <m/>
    <m/>
    <m/>
    <m/>
    <m/>
    <m/>
    <m/>
    <m/>
    <m/>
    <m/>
    <m/>
    <m/>
    <d v="2026-01-30T00:00:00"/>
    <m/>
    <n v="100000"/>
    <s v="Y"/>
    <d v="2026-07-01T00:00:00"/>
    <s v="Euro"/>
    <n v="49.9"/>
    <m/>
    <m/>
    <m/>
    <m/>
    <n v="49.9"/>
    <m/>
    <m/>
    <m/>
    <m/>
    <m/>
    <m/>
    <m/>
    <m/>
    <m/>
    <m/>
    <m/>
    <m/>
    <m/>
    <m/>
    <m/>
    <m/>
    <m/>
    <m/>
    <m/>
    <m/>
    <n v="1"/>
    <m/>
  </r>
  <r>
    <m/>
    <s v="V100039"/>
    <s v="2022-0023"/>
    <x v="130"/>
    <m/>
    <s v="Wagon"/>
    <n v="71"/>
    <s v="35 80 4956 770-6"/>
    <x v="48"/>
    <m/>
    <m/>
    <x v="5"/>
    <x v="2"/>
    <n v="1"/>
    <m/>
    <m/>
    <n v="1"/>
    <m/>
    <n v="0"/>
    <n v="1"/>
    <x v="1"/>
    <m/>
    <m/>
    <m/>
    <x v="5"/>
    <m/>
    <m/>
    <m/>
    <d v="2023-09-01T00:00:00"/>
    <d v="2026-06-30T00:00:00"/>
    <n v="1245"/>
    <x v="7"/>
    <m/>
    <m/>
    <m/>
    <m/>
    <s v="n.a."/>
    <m/>
    <m/>
    <n v="0"/>
    <n v="0"/>
    <m/>
    <d v="2026-06-30T00:00:00"/>
    <m/>
    <m/>
    <m/>
    <m/>
    <m/>
    <m/>
    <m/>
    <m/>
    <m/>
    <m/>
    <m/>
    <m/>
    <m/>
    <m/>
    <m/>
    <m/>
    <m/>
    <m/>
    <m/>
    <d v="2026-01-30T00:00:00"/>
    <m/>
    <n v="100000"/>
    <s v="Y"/>
    <d v="2026-07-01T00:00:00"/>
    <s v="Euro"/>
    <n v="49.9"/>
    <m/>
    <m/>
    <m/>
    <m/>
    <n v="49.9"/>
    <m/>
    <m/>
    <m/>
    <m/>
    <m/>
    <m/>
    <m/>
    <m/>
    <m/>
    <m/>
    <m/>
    <m/>
    <m/>
    <m/>
    <m/>
    <m/>
    <m/>
    <m/>
    <m/>
    <m/>
    <n v="1"/>
    <m/>
  </r>
  <r>
    <m/>
    <s v="V100039"/>
    <s v="2022-0023"/>
    <x v="130"/>
    <m/>
    <s v="Wagon"/>
    <n v="72"/>
    <s v="35 80 4956 771-4"/>
    <x v="48"/>
    <m/>
    <m/>
    <x v="5"/>
    <x v="2"/>
    <n v="1"/>
    <m/>
    <m/>
    <n v="1"/>
    <m/>
    <n v="0"/>
    <n v="1"/>
    <x v="1"/>
    <m/>
    <m/>
    <m/>
    <x v="5"/>
    <m/>
    <m/>
    <m/>
    <d v="2023-09-01T00:00:00"/>
    <d v="2026-06-30T00:00:00"/>
    <n v="1245"/>
    <x v="7"/>
    <m/>
    <m/>
    <m/>
    <m/>
    <s v="n.a."/>
    <m/>
    <m/>
    <n v="0"/>
    <n v="0"/>
    <m/>
    <d v="2026-06-30T00:00:00"/>
    <m/>
    <m/>
    <m/>
    <m/>
    <m/>
    <m/>
    <m/>
    <m/>
    <m/>
    <m/>
    <m/>
    <m/>
    <m/>
    <m/>
    <m/>
    <m/>
    <m/>
    <m/>
    <m/>
    <d v="2026-01-30T00:00:00"/>
    <m/>
    <n v="100000"/>
    <s v="Y"/>
    <d v="2026-07-01T00:00:00"/>
    <s v="Euro"/>
    <n v="49.9"/>
    <m/>
    <m/>
    <m/>
    <m/>
    <n v="49.9"/>
    <m/>
    <m/>
    <m/>
    <m/>
    <m/>
    <m/>
    <m/>
    <m/>
    <m/>
    <m/>
    <m/>
    <m/>
    <m/>
    <m/>
    <m/>
    <m/>
    <m/>
    <m/>
    <m/>
    <m/>
    <n v="1"/>
    <m/>
  </r>
  <r>
    <m/>
    <s v="V100039"/>
    <s v="2022-0023"/>
    <x v="130"/>
    <m/>
    <s v="Wagon"/>
    <n v="73"/>
    <s v="35 80 4956 772-2"/>
    <x v="48"/>
    <m/>
    <m/>
    <x v="5"/>
    <x v="2"/>
    <n v="1"/>
    <m/>
    <m/>
    <n v="1"/>
    <m/>
    <n v="0"/>
    <n v="1"/>
    <x v="1"/>
    <m/>
    <m/>
    <m/>
    <x v="5"/>
    <m/>
    <m/>
    <m/>
    <d v="2023-09-01T00:00:00"/>
    <d v="2026-06-30T00:00:00"/>
    <n v="1245"/>
    <x v="7"/>
    <m/>
    <m/>
    <m/>
    <m/>
    <s v="n.a."/>
    <m/>
    <m/>
    <n v="0"/>
    <n v="0"/>
    <m/>
    <d v="2026-06-30T00:00:00"/>
    <m/>
    <m/>
    <m/>
    <m/>
    <m/>
    <m/>
    <m/>
    <m/>
    <m/>
    <m/>
    <m/>
    <m/>
    <m/>
    <m/>
    <m/>
    <m/>
    <m/>
    <m/>
    <m/>
    <d v="2026-01-30T00:00:00"/>
    <m/>
    <n v="100000"/>
    <s v="Y"/>
    <d v="2026-07-01T00:00:00"/>
    <s v="Euro"/>
    <n v="49.9"/>
    <m/>
    <m/>
    <m/>
    <m/>
    <n v="49.9"/>
    <m/>
    <m/>
    <m/>
    <m/>
    <m/>
    <m/>
    <m/>
    <m/>
    <m/>
    <m/>
    <m/>
    <m/>
    <m/>
    <m/>
    <m/>
    <m/>
    <m/>
    <m/>
    <m/>
    <m/>
    <n v="1"/>
    <m/>
  </r>
  <r>
    <m/>
    <s v="V100039"/>
    <s v="2022-0023"/>
    <x v="130"/>
    <m/>
    <s v="Wagon"/>
    <n v="74"/>
    <s v="35 80 4956 773-0"/>
    <x v="48"/>
    <m/>
    <m/>
    <x v="5"/>
    <x v="2"/>
    <n v="1"/>
    <m/>
    <m/>
    <n v="1"/>
    <m/>
    <n v="0"/>
    <n v="1"/>
    <x v="1"/>
    <m/>
    <m/>
    <m/>
    <x v="5"/>
    <m/>
    <m/>
    <m/>
    <d v="2023-09-01T00:00:00"/>
    <d v="2026-06-30T00:00:00"/>
    <n v="1245"/>
    <x v="7"/>
    <m/>
    <m/>
    <m/>
    <m/>
    <s v="n.a."/>
    <m/>
    <m/>
    <n v="0"/>
    <n v="0"/>
    <m/>
    <d v="2026-06-30T00:00:00"/>
    <m/>
    <m/>
    <m/>
    <m/>
    <m/>
    <m/>
    <m/>
    <m/>
    <m/>
    <m/>
    <m/>
    <m/>
    <m/>
    <m/>
    <m/>
    <m/>
    <m/>
    <m/>
    <m/>
    <d v="2026-01-30T00:00:00"/>
    <m/>
    <n v="100000"/>
    <s v="Y"/>
    <d v="2026-07-01T00:00:00"/>
    <s v="Euro"/>
    <n v="49.9"/>
    <m/>
    <m/>
    <m/>
    <m/>
    <n v="49.9"/>
    <m/>
    <m/>
    <m/>
    <m/>
    <m/>
    <m/>
    <m/>
    <m/>
    <m/>
    <m/>
    <m/>
    <m/>
    <m/>
    <m/>
    <m/>
    <m/>
    <m/>
    <m/>
    <m/>
    <m/>
    <n v="1"/>
    <m/>
  </r>
  <r>
    <m/>
    <s v="V100039"/>
    <s v="2022-0023"/>
    <x v="130"/>
    <m/>
    <s v="Wagon"/>
    <n v="75"/>
    <s v="35 80 4956 774-8"/>
    <x v="48"/>
    <m/>
    <m/>
    <x v="5"/>
    <x v="2"/>
    <n v="1"/>
    <m/>
    <m/>
    <n v="1"/>
    <m/>
    <n v="0"/>
    <n v="1"/>
    <x v="1"/>
    <m/>
    <m/>
    <m/>
    <x v="5"/>
    <m/>
    <m/>
    <m/>
    <d v="2023-09-01T00:00:00"/>
    <d v="2026-06-30T00:00:00"/>
    <n v="1245"/>
    <x v="7"/>
    <m/>
    <m/>
    <m/>
    <m/>
    <s v="n.a."/>
    <m/>
    <m/>
    <n v="0"/>
    <n v="0"/>
    <m/>
    <d v="2026-06-30T00:00:00"/>
    <m/>
    <m/>
    <m/>
    <m/>
    <m/>
    <m/>
    <m/>
    <m/>
    <m/>
    <m/>
    <m/>
    <m/>
    <m/>
    <m/>
    <m/>
    <m/>
    <m/>
    <m/>
    <m/>
    <d v="2026-01-30T00:00:00"/>
    <m/>
    <n v="100000"/>
    <s v="Y"/>
    <d v="2026-07-01T00:00:00"/>
    <s v="Euro"/>
    <n v="49.9"/>
    <m/>
    <m/>
    <m/>
    <m/>
    <n v="49.9"/>
    <m/>
    <m/>
    <m/>
    <m/>
    <m/>
    <m/>
    <m/>
    <m/>
    <m/>
    <m/>
    <m/>
    <m/>
    <m/>
    <m/>
    <m/>
    <m/>
    <m/>
    <m/>
    <m/>
    <m/>
    <n v="1"/>
    <m/>
  </r>
  <r>
    <m/>
    <s v="V100039"/>
    <s v="2022-0023"/>
    <x v="130"/>
    <m/>
    <s v="Wagon"/>
    <n v="76"/>
    <s v="35 80 4956 775-5"/>
    <x v="48"/>
    <m/>
    <m/>
    <x v="5"/>
    <x v="2"/>
    <n v="1"/>
    <m/>
    <m/>
    <n v="1"/>
    <m/>
    <n v="0"/>
    <n v="1"/>
    <x v="1"/>
    <m/>
    <m/>
    <m/>
    <x v="5"/>
    <m/>
    <m/>
    <m/>
    <d v="2023-09-01T00:00:00"/>
    <d v="2026-06-30T00:00:00"/>
    <n v="1245"/>
    <x v="7"/>
    <m/>
    <m/>
    <m/>
    <m/>
    <s v="n.a."/>
    <m/>
    <m/>
    <n v="0"/>
    <n v="0"/>
    <m/>
    <d v="2026-06-30T00:00:00"/>
    <m/>
    <m/>
    <m/>
    <m/>
    <m/>
    <m/>
    <m/>
    <m/>
    <m/>
    <m/>
    <m/>
    <m/>
    <m/>
    <m/>
    <m/>
    <m/>
    <m/>
    <m/>
    <m/>
    <d v="2026-01-30T00:00:00"/>
    <m/>
    <n v="100000"/>
    <s v="Y"/>
    <d v="2026-07-01T00:00:00"/>
    <s v="Euro"/>
    <n v="49.9"/>
    <m/>
    <m/>
    <m/>
    <m/>
    <n v="49.9"/>
    <m/>
    <m/>
    <m/>
    <m/>
    <m/>
    <m/>
    <m/>
    <m/>
    <m/>
    <m/>
    <m/>
    <m/>
    <m/>
    <m/>
    <m/>
    <m/>
    <m/>
    <m/>
    <m/>
    <m/>
    <n v="1"/>
    <m/>
  </r>
  <r>
    <m/>
    <s v="V100039"/>
    <s v="2022-0023"/>
    <x v="130"/>
    <m/>
    <s v="Wagon"/>
    <n v="77"/>
    <s v="35 80 4956 776-3"/>
    <x v="48"/>
    <m/>
    <m/>
    <x v="5"/>
    <x v="2"/>
    <n v="1"/>
    <m/>
    <m/>
    <n v="1"/>
    <m/>
    <n v="0"/>
    <n v="1"/>
    <x v="1"/>
    <m/>
    <m/>
    <m/>
    <x v="5"/>
    <m/>
    <m/>
    <m/>
    <d v="2023-09-01T00:00:00"/>
    <d v="2026-06-30T00:00:00"/>
    <n v="1245"/>
    <x v="7"/>
    <m/>
    <m/>
    <m/>
    <m/>
    <s v="n.a."/>
    <m/>
    <m/>
    <n v="0"/>
    <n v="0"/>
    <m/>
    <d v="2026-06-30T00:00:00"/>
    <m/>
    <m/>
    <m/>
    <m/>
    <m/>
    <m/>
    <m/>
    <m/>
    <m/>
    <m/>
    <m/>
    <m/>
    <m/>
    <m/>
    <m/>
    <m/>
    <m/>
    <m/>
    <m/>
    <d v="2026-01-30T00:00:00"/>
    <m/>
    <n v="100000"/>
    <s v="Y"/>
    <d v="2026-07-01T00:00:00"/>
    <s v="Euro"/>
    <n v="49.9"/>
    <m/>
    <m/>
    <m/>
    <m/>
    <n v="49.9"/>
    <m/>
    <m/>
    <m/>
    <m/>
    <m/>
    <m/>
    <m/>
    <m/>
    <m/>
    <m/>
    <m/>
    <m/>
    <m/>
    <m/>
    <m/>
    <m/>
    <m/>
    <m/>
    <m/>
    <m/>
    <n v="1"/>
    <m/>
  </r>
  <r>
    <m/>
    <s v="V100039"/>
    <s v="2022-0023"/>
    <x v="130"/>
    <m/>
    <s v="Wagon"/>
    <n v="78"/>
    <s v="35 80 4956 777-1"/>
    <x v="48"/>
    <m/>
    <m/>
    <x v="5"/>
    <x v="2"/>
    <n v="1"/>
    <m/>
    <m/>
    <n v="1"/>
    <m/>
    <n v="0"/>
    <n v="1"/>
    <x v="1"/>
    <m/>
    <m/>
    <m/>
    <x v="5"/>
    <m/>
    <m/>
    <m/>
    <d v="2023-09-01T00:00:00"/>
    <d v="2026-06-30T00:00:00"/>
    <n v="1245"/>
    <x v="7"/>
    <m/>
    <m/>
    <m/>
    <m/>
    <s v="n.a."/>
    <m/>
    <m/>
    <n v="0"/>
    <n v="0"/>
    <m/>
    <d v="2026-06-30T00:00:00"/>
    <m/>
    <m/>
    <m/>
    <m/>
    <m/>
    <m/>
    <m/>
    <m/>
    <m/>
    <m/>
    <m/>
    <m/>
    <m/>
    <m/>
    <m/>
    <m/>
    <m/>
    <m/>
    <m/>
    <d v="2026-01-30T00:00:00"/>
    <m/>
    <n v="100000"/>
    <s v="Y"/>
    <d v="2026-07-01T00:00:00"/>
    <s v="Euro"/>
    <n v="49.9"/>
    <m/>
    <m/>
    <m/>
    <m/>
    <n v="49.9"/>
    <m/>
    <m/>
    <m/>
    <m/>
    <m/>
    <m/>
    <m/>
    <m/>
    <m/>
    <m/>
    <m/>
    <m/>
    <m/>
    <m/>
    <m/>
    <m/>
    <m/>
    <m/>
    <m/>
    <m/>
    <n v="1"/>
    <m/>
  </r>
  <r>
    <m/>
    <s v="V100039"/>
    <s v="2022-0023"/>
    <x v="130"/>
    <m/>
    <s v="Wagon"/>
    <n v="79"/>
    <s v="35 80 4956 778-9"/>
    <x v="48"/>
    <m/>
    <m/>
    <x v="5"/>
    <x v="2"/>
    <n v="1"/>
    <m/>
    <m/>
    <n v="1"/>
    <m/>
    <n v="0"/>
    <n v="1"/>
    <x v="1"/>
    <m/>
    <m/>
    <m/>
    <x v="5"/>
    <m/>
    <m/>
    <m/>
    <d v="2023-09-01T00:00:00"/>
    <d v="2026-06-30T00:00:00"/>
    <n v="1245"/>
    <x v="7"/>
    <m/>
    <m/>
    <m/>
    <m/>
    <s v="n.a."/>
    <m/>
    <m/>
    <n v="0"/>
    <n v="0"/>
    <m/>
    <d v="2026-06-30T00:00:00"/>
    <m/>
    <m/>
    <m/>
    <m/>
    <m/>
    <m/>
    <m/>
    <m/>
    <m/>
    <m/>
    <m/>
    <m/>
    <m/>
    <m/>
    <m/>
    <m/>
    <m/>
    <m/>
    <m/>
    <d v="2026-01-30T00:00:00"/>
    <m/>
    <n v="100000"/>
    <s v="Y"/>
    <d v="2026-07-01T00:00:00"/>
    <s v="Euro"/>
    <n v="49.9"/>
    <m/>
    <m/>
    <m/>
    <m/>
    <n v="49.9"/>
    <m/>
    <m/>
    <m/>
    <m/>
    <m/>
    <m/>
    <m/>
    <m/>
    <m/>
    <m/>
    <m/>
    <m/>
    <m/>
    <m/>
    <m/>
    <m/>
    <m/>
    <m/>
    <m/>
    <m/>
    <n v="1"/>
    <m/>
  </r>
  <r>
    <m/>
    <s v="V100039"/>
    <s v="2022-0023"/>
    <x v="130"/>
    <m/>
    <s v="Wagon"/>
    <n v="80"/>
    <s v="35 80 4956 779-7"/>
    <x v="48"/>
    <m/>
    <m/>
    <x v="5"/>
    <x v="2"/>
    <n v="1"/>
    <m/>
    <m/>
    <n v="1"/>
    <m/>
    <n v="0"/>
    <n v="1"/>
    <x v="1"/>
    <m/>
    <m/>
    <m/>
    <x v="5"/>
    <m/>
    <m/>
    <m/>
    <d v="2023-09-01T00:00:00"/>
    <d v="2026-06-30T00:00:00"/>
    <n v="1245"/>
    <x v="7"/>
    <m/>
    <m/>
    <m/>
    <m/>
    <s v="n.a."/>
    <m/>
    <m/>
    <n v="0"/>
    <n v="0"/>
    <m/>
    <d v="2026-06-30T00:00:00"/>
    <m/>
    <m/>
    <m/>
    <m/>
    <m/>
    <m/>
    <m/>
    <m/>
    <m/>
    <m/>
    <m/>
    <m/>
    <m/>
    <m/>
    <m/>
    <m/>
    <m/>
    <m/>
    <m/>
    <d v="2026-01-30T00:00:00"/>
    <m/>
    <n v="100000"/>
    <s v="Y"/>
    <d v="2026-07-01T00:00:00"/>
    <s v="Euro"/>
    <n v="49.9"/>
    <m/>
    <m/>
    <m/>
    <m/>
    <n v="49.9"/>
    <m/>
    <m/>
    <m/>
    <m/>
    <m/>
    <m/>
    <m/>
    <m/>
    <m/>
    <m/>
    <m/>
    <m/>
    <m/>
    <m/>
    <m/>
    <m/>
    <m/>
    <m/>
    <m/>
    <m/>
    <n v="1"/>
    <m/>
  </r>
  <r>
    <m/>
    <s v="V100039"/>
    <s v="2022-0023"/>
    <x v="130"/>
    <m/>
    <s v="Wagon"/>
    <n v="81"/>
    <s v="35 80 4956 780-5"/>
    <x v="48"/>
    <m/>
    <m/>
    <x v="5"/>
    <x v="2"/>
    <n v="1"/>
    <m/>
    <m/>
    <n v="1"/>
    <m/>
    <n v="0"/>
    <n v="1"/>
    <x v="1"/>
    <m/>
    <m/>
    <m/>
    <x v="5"/>
    <m/>
    <m/>
    <m/>
    <d v="2023-09-01T00:00:00"/>
    <d v="2026-06-30T00:00:00"/>
    <n v="1245"/>
    <x v="7"/>
    <m/>
    <m/>
    <m/>
    <m/>
    <s v="n.a."/>
    <m/>
    <m/>
    <n v="0"/>
    <n v="0"/>
    <m/>
    <d v="2026-06-30T00:00:00"/>
    <m/>
    <m/>
    <m/>
    <m/>
    <m/>
    <m/>
    <m/>
    <m/>
    <m/>
    <m/>
    <m/>
    <m/>
    <m/>
    <m/>
    <m/>
    <m/>
    <m/>
    <m/>
    <m/>
    <d v="2026-01-30T00:00:00"/>
    <m/>
    <n v="100000"/>
    <s v="Y"/>
    <d v="2026-07-01T00:00:00"/>
    <s v="Euro"/>
    <n v="49.9"/>
    <m/>
    <m/>
    <m/>
    <m/>
    <n v="49.9"/>
    <m/>
    <m/>
    <m/>
    <m/>
    <m/>
    <m/>
    <m/>
    <m/>
    <m/>
    <m/>
    <m/>
    <m/>
    <m/>
    <m/>
    <m/>
    <m/>
    <m/>
    <m/>
    <m/>
    <m/>
    <n v="1"/>
    <m/>
  </r>
  <r>
    <m/>
    <s v="V100039"/>
    <s v="2022-0023"/>
    <x v="130"/>
    <m/>
    <s v="Wagon"/>
    <n v="82"/>
    <s v="35 80 4956 781-3"/>
    <x v="48"/>
    <m/>
    <m/>
    <x v="5"/>
    <x v="2"/>
    <n v="1"/>
    <m/>
    <m/>
    <n v="1"/>
    <m/>
    <n v="0"/>
    <n v="1"/>
    <x v="1"/>
    <m/>
    <m/>
    <m/>
    <x v="5"/>
    <m/>
    <m/>
    <m/>
    <d v="2023-09-01T00:00:00"/>
    <d v="2026-06-30T00:00:00"/>
    <n v="1245"/>
    <x v="7"/>
    <m/>
    <m/>
    <m/>
    <m/>
    <s v="n.a."/>
    <m/>
    <m/>
    <n v="0"/>
    <n v="0"/>
    <m/>
    <d v="2026-06-30T00:00:00"/>
    <m/>
    <m/>
    <m/>
    <m/>
    <m/>
    <m/>
    <m/>
    <m/>
    <m/>
    <m/>
    <m/>
    <m/>
    <m/>
    <m/>
    <m/>
    <m/>
    <m/>
    <m/>
    <m/>
    <d v="2026-01-30T00:00:00"/>
    <m/>
    <n v="100000"/>
    <s v="Y"/>
    <d v="2026-07-01T00:00:00"/>
    <s v="Euro"/>
    <n v="49.9"/>
    <m/>
    <m/>
    <m/>
    <m/>
    <n v="49.9"/>
    <m/>
    <m/>
    <m/>
    <m/>
    <m/>
    <m/>
    <m/>
    <m/>
    <m/>
    <m/>
    <m/>
    <m/>
    <m/>
    <m/>
    <m/>
    <m/>
    <m/>
    <m/>
    <m/>
    <m/>
    <n v="1"/>
    <m/>
  </r>
  <r>
    <m/>
    <s v="V100039"/>
    <s v="2022-0023"/>
    <x v="130"/>
    <m/>
    <s v="Wagon"/>
    <n v="83"/>
    <s v="35 80 4956 782-1"/>
    <x v="48"/>
    <m/>
    <m/>
    <x v="5"/>
    <x v="2"/>
    <n v="1"/>
    <m/>
    <m/>
    <n v="1"/>
    <m/>
    <n v="0"/>
    <n v="1"/>
    <x v="1"/>
    <m/>
    <m/>
    <m/>
    <x v="5"/>
    <m/>
    <m/>
    <m/>
    <d v="2023-09-01T00:00:00"/>
    <d v="2026-06-30T00:00:00"/>
    <n v="1245"/>
    <x v="7"/>
    <m/>
    <m/>
    <m/>
    <m/>
    <s v="n.a."/>
    <m/>
    <m/>
    <n v="0"/>
    <n v="0"/>
    <m/>
    <d v="2026-06-30T00:00:00"/>
    <m/>
    <m/>
    <m/>
    <m/>
    <m/>
    <m/>
    <m/>
    <m/>
    <m/>
    <m/>
    <m/>
    <m/>
    <m/>
    <m/>
    <m/>
    <m/>
    <m/>
    <m/>
    <m/>
    <d v="2026-01-30T00:00:00"/>
    <m/>
    <n v="100000"/>
    <s v="Y"/>
    <d v="2026-07-01T00:00:00"/>
    <s v="Euro"/>
    <n v="49.9"/>
    <m/>
    <m/>
    <m/>
    <m/>
    <n v="49.9"/>
    <m/>
    <m/>
    <m/>
    <m/>
    <m/>
    <m/>
    <m/>
    <m/>
    <m/>
    <m/>
    <m/>
    <m/>
    <m/>
    <m/>
    <m/>
    <m/>
    <m/>
    <m/>
    <m/>
    <m/>
    <n v="1"/>
    <m/>
  </r>
  <r>
    <m/>
    <s v="V100039"/>
    <s v="2022-0023"/>
    <x v="130"/>
    <m/>
    <s v="Wagon"/>
    <n v="84"/>
    <s v="35 80 4956 783-9"/>
    <x v="48"/>
    <m/>
    <m/>
    <x v="5"/>
    <x v="2"/>
    <n v="1"/>
    <m/>
    <m/>
    <n v="1"/>
    <m/>
    <n v="0"/>
    <n v="1"/>
    <x v="1"/>
    <m/>
    <m/>
    <m/>
    <x v="5"/>
    <m/>
    <m/>
    <m/>
    <d v="2023-09-01T00:00:00"/>
    <d v="2026-06-30T00:00:00"/>
    <n v="1245"/>
    <x v="7"/>
    <m/>
    <m/>
    <m/>
    <m/>
    <s v="n.a."/>
    <m/>
    <m/>
    <n v="0"/>
    <n v="0"/>
    <m/>
    <d v="2026-06-30T00:00:00"/>
    <m/>
    <m/>
    <m/>
    <m/>
    <m/>
    <m/>
    <m/>
    <m/>
    <m/>
    <m/>
    <m/>
    <m/>
    <m/>
    <m/>
    <m/>
    <m/>
    <m/>
    <m/>
    <m/>
    <d v="2026-01-30T00:00:00"/>
    <m/>
    <n v="100000"/>
    <s v="Y"/>
    <d v="2026-07-01T00:00:00"/>
    <s v="Euro"/>
    <n v="49.9"/>
    <m/>
    <m/>
    <m/>
    <m/>
    <n v="49.9"/>
    <m/>
    <m/>
    <m/>
    <m/>
    <m/>
    <m/>
    <m/>
    <m/>
    <m/>
    <m/>
    <m/>
    <m/>
    <m/>
    <m/>
    <m/>
    <m/>
    <m/>
    <m/>
    <m/>
    <m/>
    <n v="1"/>
    <m/>
  </r>
  <r>
    <m/>
    <s v="V100039"/>
    <s v="2022-0023"/>
    <x v="130"/>
    <m/>
    <s v="Wagon"/>
    <n v="85"/>
    <s v="35 80 4956 784-7"/>
    <x v="48"/>
    <m/>
    <m/>
    <x v="5"/>
    <x v="2"/>
    <n v="1"/>
    <m/>
    <m/>
    <n v="1"/>
    <m/>
    <n v="0"/>
    <n v="1"/>
    <x v="1"/>
    <m/>
    <m/>
    <m/>
    <x v="5"/>
    <m/>
    <m/>
    <m/>
    <d v="2023-09-01T00:00:00"/>
    <d v="2026-06-30T00:00:00"/>
    <n v="1245"/>
    <x v="7"/>
    <m/>
    <m/>
    <m/>
    <m/>
    <s v="n.a."/>
    <m/>
    <m/>
    <n v="0"/>
    <n v="0"/>
    <m/>
    <d v="2026-06-30T00:00:00"/>
    <m/>
    <m/>
    <m/>
    <m/>
    <m/>
    <m/>
    <m/>
    <m/>
    <m/>
    <m/>
    <m/>
    <m/>
    <m/>
    <m/>
    <m/>
    <m/>
    <m/>
    <m/>
    <m/>
    <d v="2026-01-30T00:00:00"/>
    <m/>
    <n v="100000"/>
    <s v="Y"/>
    <d v="2026-07-01T00:00:00"/>
    <s v="Euro"/>
    <n v="49.9"/>
    <m/>
    <m/>
    <m/>
    <m/>
    <n v="49.9"/>
    <m/>
    <m/>
    <m/>
    <m/>
    <m/>
    <m/>
    <m/>
    <m/>
    <m/>
    <m/>
    <m/>
    <m/>
    <m/>
    <m/>
    <m/>
    <m/>
    <m/>
    <m/>
    <m/>
    <m/>
    <n v="1"/>
    <m/>
  </r>
  <r>
    <m/>
    <s v="V100039"/>
    <s v="2022-0023"/>
    <x v="130"/>
    <m/>
    <s v="Wagon"/>
    <n v="86"/>
    <s v="35 80 4956 785-4"/>
    <x v="48"/>
    <m/>
    <m/>
    <x v="5"/>
    <x v="2"/>
    <n v="1"/>
    <m/>
    <m/>
    <n v="1"/>
    <m/>
    <n v="0"/>
    <n v="1"/>
    <x v="1"/>
    <m/>
    <m/>
    <m/>
    <x v="5"/>
    <m/>
    <m/>
    <m/>
    <d v="2023-09-01T00:00:00"/>
    <d v="2026-06-30T00:00:00"/>
    <n v="1245"/>
    <x v="7"/>
    <m/>
    <m/>
    <m/>
    <m/>
    <s v="n.a."/>
    <m/>
    <m/>
    <n v="0"/>
    <n v="0"/>
    <m/>
    <d v="2026-06-30T00:00:00"/>
    <m/>
    <m/>
    <m/>
    <m/>
    <m/>
    <m/>
    <m/>
    <m/>
    <m/>
    <m/>
    <m/>
    <m/>
    <m/>
    <m/>
    <m/>
    <m/>
    <m/>
    <m/>
    <m/>
    <d v="2026-01-30T00:00:00"/>
    <m/>
    <n v="100000"/>
    <s v="Y"/>
    <d v="2026-07-01T00:00:00"/>
    <s v="Euro"/>
    <n v="49.9"/>
    <m/>
    <m/>
    <m/>
    <m/>
    <n v="49.9"/>
    <m/>
    <m/>
    <m/>
    <m/>
    <m/>
    <m/>
    <m/>
    <m/>
    <m/>
    <m/>
    <m/>
    <m/>
    <m/>
    <m/>
    <m/>
    <m/>
    <m/>
    <m/>
    <m/>
    <m/>
    <n v="1"/>
    <m/>
  </r>
  <r>
    <m/>
    <s v="V100039"/>
    <s v="2022-0023"/>
    <x v="130"/>
    <m/>
    <s v="Wagon"/>
    <n v="87"/>
    <s v="35 80 4956 786-2"/>
    <x v="48"/>
    <m/>
    <m/>
    <x v="5"/>
    <x v="2"/>
    <n v="1"/>
    <m/>
    <m/>
    <n v="1"/>
    <m/>
    <n v="0"/>
    <n v="1"/>
    <x v="1"/>
    <m/>
    <m/>
    <m/>
    <x v="5"/>
    <m/>
    <m/>
    <m/>
    <d v="2023-09-01T00:00:00"/>
    <d v="2026-06-30T00:00:00"/>
    <n v="1245"/>
    <x v="7"/>
    <m/>
    <m/>
    <m/>
    <m/>
    <s v="n.a."/>
    <m/>
    <m/>
    <n v="0"/>
    <n v="0"/>
    <m/>
    <d v="2026-06-30T00:00:00"/>
    <m/>
    <m/>
    <m/>
    <m/>
    <m/>
    <m/>
    <m/>
    <m/>
    <m/>
    <m/>
    <m/>
    <m/>
    <m/>
    <m/>
    <m/>
    <m/>
    <m/>
    <m/>
    <m/>
    <d v="2026-01-30T00:00:00"/>
    <m/>
    <n v="100000"/>
    <s v="Y"/>
    <d v="2026-07-01T00:00:00"/>
    <s v="Euro"/>
    <n v="49.9"/>
    <m/>
    <m/>
    <m/>
    <m/>
    <n v="49.9"/>
    <m/>
    <m/>
    <m/>
    <m/>
    <m/>
    <m/>
    <m/>
    <m/>
    <m/>
    <m/>
    <m/>
    <m/>
    <m/>
    <m/>
    <m/>
    <m/>
    <m/>
    <m/>
    <m/>
    <m/>
    <n v="1"/>
    <m/>
  </r>
  <r>
    <m/>
    <s v="V100039"/>
    <s v="2022-0023"/>
    <x v="130"/>
    <m/>
    <s v="Wagon"/>
    <n v="88"/>
    <s v="35 80 4956 803-5"/>
    <x v="48"/>
    <m/>
    <m/>
    <x v="5"/>
    <x v="2"/>
    <n v="1"/>
    <m/>
    <m/>
    <n v="1"/>
    <m/>
    <n v="0"/>
    <n v="1"/>
    <x v="1"/>
    <m/>
    <m/>
    <m/>
    <x v="5"/>
    <m/>
    <m/>
    <m/>
    <d v="2023-07-01T00:00:00"/>
    <d v="2026-06-30T00:00:00"/>
    <n v="1245"/>
    <x v="7"/>
    <m/>
    <m/>
    <m/>
    <m/>
    <s v="n.a."/>
    <m/>
    <m/>
    <n v="0"/>
    <n v="0"/>
    <m/>
    <d v="2026-06-30T00:00:00"/>
    <m/>
    <m/>
    <m/>
    <m/>
    <m/>
    <m/>
    <m/>
    <m/>
    <m/>
    <m/>
    <m/>
    <m/>
    <m/>
    <m/>
    <m/>
    <m/>
    <m/>
    <m/>
    <m/>
    <d v="2026-01-30T00:00:00"/>
    <m/>
    <n v="100000"/>
    <s v="Y"/>
    <d v="2026-07-01T00:00:00"/>
    <s v="Euro"/>
    <n v="49.9"/>
    <m/>
    <m/>
    <m/>
    <m/>
    <n v="49.9"/>
    <m/>
    <m/>
    <m/>
    <m/>
    <m/>
    <m/>
    <m/>
    <m/>
    <m/>
    <m/>
    <m/>
    <m/>
    <m/>
    <m/>
    <m/>
    <m/>
    <m/>
    <m/>
    <m/>
    <m/>
    <n v="1"/>
    <m/>
  </r>
  <r>
    <m/>
    <s v="V100039"/>
    <s v="2022-0023"/>
    <x v="130"/>
    <m/>
    <s v="Wagon"/>
    <n v="89"/>
    <s v="35 80 4956 804-3"/>
    <x v="48"/>
    <m/>
    <m/>
    <x v="5"/>
    <x v="2"/>
    <n v="1"/>
    <m/>
    <m/>
    <n v="1"/>
    <m/>
    <n v="0"/>
    <n v="1"/>
    <x v="1"/>
    <m/>
    <m/>
    <m/>
    <x v="5"/>
    <m/>
    <m/>
    <m/>
    <d v="2023-07-01T00:00:00"/>
    <d v="2026-06-30T00:00:00"/>
    <n v="1245"/>
    <x v="7"/>
    <m/>
    <m/>
    <m/>
    <m/>
    <s v="n.a."/>
    <m/>
    <m/>
    <n v="0"/>
    <n v="0"/>
    <m/>
    <d v="2026-06-30T00:00:00"/>
    <m/>
    <m/>
    <m/>
    <m/>
    <m/>
    <m/>
    <m/>
    <m/>
    <m/>
    <m/>
    <m/>
    <m/>
    <m/>
    <m/>
    <m/>
    <m/>
    <m/>
    <m/>
    <m/>
    <d v="2026-01-30T00:00:00"/>
    <m/>
    <n v="100000"/>
    <s v="Y"/>
    <d v="2026-07-01T00:00:00"/>
    <s v="Euro"/>
    <n v="49.9"/>
    <m/>
    <m/>
    <m/>
    <m/>
    <n v="49.9"/>
    <m/>
    <m/>
    <m/>
    <m/>
    <m/>
    <m/>
    <m/>
    <m/>
    <m/>
    <m/>
    <m/>
    <m/>
    <m/>
    <m/>
    <m/>
    <m/>
    <m/>
    <m/>
    <m/>
    <m/>
    <n v="1"/>
    <m/>
  </r>
  <r>
    <m/>
    <s v="V100039"/>
    <s v="2022-0023"/>
    <x v="130"/>
    <m/>
    <s v="Wagon"/>
    <n v="90"/>
    <s v="35 80 4956 805-0"/>
    <x v="48"/>
    <m/>
    <m/>
    <x v="5"/>
    <x v="2"/>
    <n v="1"/>
    <m/>
    <m/>
    <n v="1"/>
    <m/>
    <n v="0"/>
    <n v="1"/>
    <x v="1"/>
    <m/>
    <m/>
    <m/>
    <x v="5"/>
    <m/>
    <m/>
    <m/>
    <d v="2023-07-01T00:00:00"/>
    <d v="2026-06-30T00:00:00"/>
    <n v="1245"/>
    <x v="7"/>
    <m/>
    <m/>
    <m/>
    <m/>
    <s v="n.a."/>
    <m/>
    <m/>
    <n v="0"/>
    <n v="0"/>
    <m/>
    <d v="2026-06-30T00:00:00"/>
    <m/>
    <m/>
    <m/>
    <m/>
    <m/>
    <m/>
    <m/>
    <m/>
    <m/>
    <m/>
    <m/>
    <m/>
    <m/>
    <m/>
    <m/>
    <m/>
    <m/>
    <m/>
    <m/>
    <d v="2026-01-30T00:00:00"/>
    <m/>
    <n v="100000"/>
    <s v="Y"/>
    <d v="2026-07-01T00:00:00"/>
    <s v="Euro"/>
    <n v="49.9"/>
    <m/>
    <m/>
    <m/>
    <m/>
    <n v="49.9"/>
    <m/>
    <m/>
    <m/>
    <m/>
    <m/>
    <m/>
    <m/>
    <m/>
    <m/>
    <m/>
    <m/>
    <m/>
    <m/>
    <m/>
    <m/>
    <m/>
    <m/>
    <m/>
    <m/>
    <m/>
    <n v="1"/>
    <m/>
  </r>
  <r>
    <m/>
    <s v="V100039"/>
    <s v="2022-0023"/>
    <x v="130"/>
    <m/>
    <s v="Wagon"/>
    <n v="91"/>
    <s v="35 80 4956 806-8"/>
    <x v="48"/>
    <m/>
    <m/>
    <x v="5"/>
    <x v="2"/>
    <n v="1"/>
    <m/>
    <m/>
    <n v="1"/>
    <m/>
    <n v="0"/>
    <n v="1"/>
    <x v="1"/>
    <m/>
    <m/>
    <m/>
    <x v="5"/>
    <m/>
    <m/>
    <m/>
    <d v="2023-07-01T00:00:00"/>
    <d v="2026-06-30T00:00:00"/>
    <n v="1245"/>
    <x v="7"/>
    <m/>
    <m/>
    <m/>
    <m/>
    <s v="n.a."/>
    <m/>
    <m/>
    <n v="0"/>
    <n v="0"/>
    <m/>
    <d v="2026-06-30T00:00:00"/>
    <m/>
    <m/>
    <m/>
    <m/>
    <m/>
    <m/>
    <m/>
    <m/>
    <m/>
    <m/>
    <m/>
    <m/>
    <m/>
    <m/>
    <m/>
    <m/>
    <m/>
    <m/>
    <m/>
    <d v="2026-01-30T00:00:00"/>
    <m/>
    <n v="100000"/>
    <s v="Y"/>
    <d v="2026-07-01T00:00:00"/>
    <s v="Euro"/>
    <n v="49.9"/>
    <m/>
    <m/>
    <m/>
    <m/>
    <n v="49.9"/>
    <m/>
    <m/>
    <m/>
    <m/>
    <m/>
    <m/>
    <m/>
    <m/>
    <m/>
    <m/>
    <m/>
    <m/>
    <m/>
    <m/>
    <m/>
    <m/>
    <m/>
    <m/>
    <m/>
    <m/>
    <n v="1"/>
    <m/>
  </r>
  <r>
    <m/>
    <s v="V100039"/>
    <s v="2022-0023"/>
    <x v="130"/>
    <m/>
    <s v="Wagon"/>
    <n v="92"/>
    <s v="35 80 4956 807-6"/>
    <x v="48"/>
    <m/>
    <m/>
    <x v="5"/>
    <x v="2"/>
    <n v="1"/>
    <m/>
    <m/>
    <n v="1"/>
    <m/>
    <n v="0"/>
    <n v="1"/>
    <x v="1"/>
    <m/>
    <m/>
    <m/>
    <x v="5"/>
    <m/>
    <m/>
    <m/>
    <d v="2023-07-01T00:00:00"/>
    <d v="2026-06-30T00:00:00"/>
    <n v="1245"/>
    <x v="7"/>
    <m/>
    <m/>
    <m/>
    <m/>
    <s v="n.a."/>
    <m/>
    <m/>
    <n v="0"/>
    <n v="0"/>
    <m/>
    <d v="2026-06-30T00:00:00"/>
    <m/>
    <m/>
    <m/>
    <m/>
    <m/>
    <m/>
    <m/>
    <m/>
    <m/>
    <m/>
    <m/>
    <m/>
    <m/>
    <m/>
    <m/>
    <m/>
    <m/>
    <m/>
    <m/>
    <d v="2026-01-30T00:00:00"/>
    <m/>
    <n v="100000"/>
    <s v="Y"/>
    <d v="2026-07-01T00:00:00"/>
    <s v="Euro"/>
    <n v="49.9"/>
    <m/>
    <m/>
    <m/>
    <m/>
    <n v="49.9"/>
    <m/>
    <m/>
    <m/>
    <m/>
    <m/>
    <m/>
    <m/>
    <m/>
    <m/>
    <m/>
    <m/>
    <m/>
    <m/>
    <m/>
    <m/>
    <m/>
    <m/>
    <m/>
    <m/>
    <m/>
    <n v="1"/>
    <m/>
  </r>
  <r>
    <m/>
    <s v="V100039"/>
    <s v="2022-0023"/>
    <x v="130"/>
    <m/>
    <s v="Wagon"/>
    <n v="93"/>
    <s v="35 80 4956 808-4"/>
    <x v="48"/>
    <m/>
    <m/>
    <x v="5"/>
    <x v="2"/>
    <n v="1"/>
    <m/>
    <m/>
    <n v="1"/>
    <m/>
    <n v="0"/>
    <n v="1"/>
    <x v="1"/>
    <m/>
    <m/>
    <m/>
    <x v="5"/>
    <m/>
    <m/>
    <m/>
    <d v="2023-07-01T00:00:00"/>
    <d v="2026-06-30T00:00:00"/>
    <n v="1245"/>
    <x v="7"/>
    <m/>
    <m/>
    <m/>
    <m/>
    <s v="n.a."/>
    <m/>
    <m/>
    <n v="0"/>
    <n v="0"/>
    <m/>
    <d v="2026-06-30T00:00:00"/>
    <m/>
    <m/>
    <m/>
    <m/>
    <m/>
    <m/>
    <m/>
    <m/>
    <m/>
    <m/>
    <m/>
    <m/>
    <m/>
    <m/>
    <m/>
    <m/>
    <m/>
    <m/>
    <m/>
    <d v="2026-01-30T00:00:00"/>
    <m/>
    <n v="100000"/>
    <s v="Y"/>
    <d v="2026-07-01T00:00:00"/>
    <s v="Euro"/>
    <n v="49.9"/>
    <m/>
    <m/>
    <m/>
    <m/>
    <n v="49.9"/>
    <m/>
    <m/>
    <m/>
    <m/>
    <m/>
    <m/>
    <m/>
    <m/>
    <m/>
    <m/>
    <m/>
    <m/>
    <m/>
    <m/>
    <m/>
    <m/>
    <m/>
    <m/>
    <m/>
    <m/>
    <n v="1"/>
    <m/>
  </r>
  <r>
    <m/>
    <s v="V100039"/>
    <s v="2022-0023"/>
    <x v="130"/>
    <m/>
    <s v="Wagon"/>
    <n v="94"/>
    <s v="35 80 4956 809-2"/>
    <x v="48"/>
    <m/>
    <m/>
    <x v="5"/>
    <x v="2"/>
    <n v="1"/>
    <m/>
    <m/>
    <n v="1"/>
    <m/>
    <n v="0"/>
    <n v="1"/>
    <x v="1"/>
    <m/>
    <m/>
    <m/>
    <x v="5"/>
    <m/>
    <m/>
    <m/>
    <d v="2023-07-01T00:00:00"/>
    <d v="2026-06-30T00:00:00"/>
    <n v="1245"/>
    <x v="7"/>
    <m/>
    <m/>
    <m/>
    <m/>
    <s v="n.a."/>
    <m/>
    <m/>
    <n v="0"/>
    <n v="0"/>
    <m/>
    <d v="2026-06-30T00:00:00"/>
    <m/>
    <m/>
    <m/>
    <m/>
    <m/>
    <m/>
    <m/>
    <m/>
    <m/>
    <m/>
    <m/>
    <m/>
    <m/>
    <m/>
    <m/>
    <m/>
    <m/>
    <m/>
    <m/>
    <d v="2026-01-30T00:00:00"/>
    <m/>
    <n v="100000"/>
    <s v="Y"/>
    <d v="2026-07-01T00:00:00"/>
    <s v="Euro"/>
    <n v="49.9"/>
    <m/>
    <m/>
    <m/>
    <m/>
    <n v="49.9"/>
    <m/>
    <m/>
    <m/>
    <m/>
    <m/>
    <m/>
    <m/>
    <m/>
    <m/>
    <m/>
    <m/>
    <m/>
    <m/>
    <m/>
    <m/>
    <m/>
    <m/>
    <m/>
    <m/>
    <m/>
    <n v="1"/>
    <m/>
  </r>
  <r>
    <m/>
    <s v="V100039"/>
    <s v="2022-0023"/>
    <x v="130"/>
    <m/>
    <s v="Wagon"/>
    <n v="95"/>
    <s v="35 80 4956 810-0"/>
    <x v="48"/>
    <m/>
    <m/>
    <x v="5"/>
    <x v="2"/>
    <n v="1"/>
    <m/>
    <m/>
    <n v="1"/>
    <m/>
    <n v="0"/>
    <n v="1"/>
    <x v="1"/>
    <m/>
    <m/>
    <m/>
    <x v="5"/>
    <m/>
    <m/>
    <m/>
    <d v="2023-07-01T00:00:00"/>
    <d v="2026-06-30T00:00:00"/>
    <n v="1245"/>
    <x v="7"/>
    <m/>
    <m/>
    <m/>
    <m/>
    <s v="n.a."/>
    <m/>
    <m/>
    <n v="0"/>
    <n v="0"/>
    <m/>
    <d v="2026-06-30T00:00:00"/>
    <m/>
    <m/>
    <m/>
    <m/>
    <m/>
    <m/>
    <m/>
    <m/>
    <m/>
    <m/>
    <m/>
    <m/>
    <m/>
    <m/>
    <m/>
    <m/>
    <m/>
    <m/>
    <m/>
    <d v="2026-01-30T00:00:00"/>
    <m/>
    <n v="100000"/>
    <s v="Y"/>
    <d v="2026-07-01T00:00:00"/>
    <s v="Euro"/>
    <n v="49.9"/>
    <m/>
    <m/>
    <m/>
    <m/>
    <n v="49.9"/>
    <m/>
    <m/>
    <m/>
    <m/>
    <m/>
    <m/>
    <m/>
    <m/>
    <m/>
    <m/>
    <m/>
    <m/>
    <m/>
    <m/>
    <m/>
    <m/>
    <m/>
    <m/>
    <m/>
    <m/>
    <n v="1"/>
    <m/>
  </r>
  <r>
    <m/>
    <s v="V100039"/>
    <s v="2022-0023"/>
    <x v="130"/>
    <m/>
    <s v="Wagon"/>
    <n v="96"/>
    <s v="35 80 4956 811-8"/>
    <x v="48"/>
    <m/>
    <m/>
    <x v="5"/>
    <x v="2"/>
    <n v="1"/>
    <m/>
    <m/>
    <n v="1"/>
    <m/>
    <n v="0"/>
    <n v="1"/>
    <x v="1"/>
    <m/>
    <m/>
    <m/>
    <x v="5"/>
    <m/>
    <m/>
    <m/>
    <d v="2023-07-01T00:00:00"/>
    <d v="2026-06-30T00:00:00"/>
    <n v="1245"/>
    <x v="7"/>
    <m/>
    <m/>
    <m/>
    <m/>
    <s v="n.a."/>
    <m/>
    <m/>
    <n v="0"/>
    <n v="0"/>
    <m/>
    <d v="2026-06-30T00:00:00"/>
    <m/>
    <m/>
    <m/>
    <m/>
    <m/>
    <m/>
    <m/>
    <m/>
    <m/>
    <m/>
    <m/>
    <m/>
    <m/>
    <m/>
    <m/>
    <m/>
    <m/>
    <m/>
    <m/>
    <d v="2026-01-30T00:00:00"/>
    <m/>
    <n v="100000"/>
    <s v="Y"/>
    <d v="2026-07-01T00:00:00"/>
    <s v="Euro"/>
    <n v="49.9"/>
    <m/>
    <m/>
    <m/>
    <m/>
    <n v="49.9"/>
    <m/>
    <m/>
    <m/>
    <m/>
    <m/>
    <m/>
    <m/>
    <m/>
    <m/>
    <m/>
    <m/>
    <m/>
    <m/>
    <m/>
    <m/>
    <m/>
    <m/>
    <m/>
    <m/>
    <m/>
    <n v="1"/>
    <m/>
  </r>
  <r>
    <m/>
    <s v="V100039"/>
    <s v="2022-0023"/>
    <x v="130"/>
    <m/>
    <s v="Wagon"/>
    <n v="97"/>
    <s v="35 80 4956 812-6"/>
    <x v="48"/>
    <m/>
    <m/>
    <x v="5"/>
    <x v="2"/>
    <n v="1"/>
    <m/>
    <m/>
    <n v="1"/>
    <m/>
    <n v="0"/>
    <n v="1"/>
    <x v="1"/>
    <m/>
    <m/>
    <m/>
    <x v="5"/>
    <m/>
    <m/>
    <m/>
    <d v="2023-07-01T00:00:00"/>
    <d v="2026-06-30T00:00:00"/>
    <n v="1245"/>
    <x v="7"/>
    <m/>
    <m/>
    <m/>
    <m/>
    <s v="n.a."/>
    <m/>
    <m/>
    <n v="0"/>
    <n v="0"/>
    <m/>
    <d v="2026-06-30T00:00:00"/>
    <m/>
    <m/>
    <m/>
    <m/>
    <m/>
    <m/>
    <m/>
    <m/>
    <m/>
    <m/>
    <m/>
    <m/>
    <m/>
    <m/>
    <m/>
    <m/>
    <m/>
    <m/>
    <m/>
    <d v="2026-01-30T00:00:00"/>
    <m/>
    <n v="100000"/>
    <s v="Y"/>
    <d v="2026-07-01T00:00:00"/>
    <s v="Euro"/>
    <n v="49.9"/>
    <m/>
    <m/>
    <m/>
    <m/>
    <n v="49.9"/>
    <m/>
    <m/>
    <m/>
    <m/>
    <m/>
    <m/>
    <m/>
    <m/>
    <m/>
    <m/>
    <m/>
    <m/>
    <m/>
    <m/>
    <m/>
    <m/>
    <m/>
    <m/>
    <m/>
    <m/>
    <n v="1"/>
    <m/>
  </r>
  <r>
    <m/>
    <s v="V100039"/>
    <s v="2022-0023"/>
    <x v="130"/>
    <m/>
    <s v="Wagon"/>
    <n v="98"/>
    <s v="35 80 4956 813-4"/>
    <x v="48"/>
    <m/>
    <m/>
    <x v="5"/>
    <x v="2"/>
    <n v="1"/>
    <m/>
    <m/>
    <n v="1"/>
    <m/>
    <n v="0"/>
    <n v="1"/>
    <x v="1"/>
    <m/>
    <m/>
    <m/>
    <x v="5"/>
    <m/>
    <m/>
    <m/>
    <d v="2023-07-01T00:00:00"/>
    <d v="2026-06-30T00:00:00"/>
    <n v="1245"/>
    <x v="7"/>
    <m/>
    <m/>
    <m/>
    <m/>
    <s v="n.a."/>
    <m/>
    <m/>
    <n v="0"/>
    <n v="0"/>
    <m/>
    <d v="2026-06-30T00:00:00"/>
    <m/>
    <m/>
    <m/>
    <m/>
    <m/>
    <m/>
    <m/>
    <m/>
    <m/>
    <m/>
    <m/>
    <m/>
    <m/>
    <m/>
    <m/>
    <m/>
    <m/>
    <m/>
    <m/>
    <d v="2026-01-30T00:00:00"/>
    <m/>
    <n v="100000"/>
    <s v="Y"/>
    <d v="2026-07-01T00:00:00"/>
    <s v="Euro"/>
    <n v="49.9"/>
    <m/>
    <m/>
    <m/>
    <m/>
    <n v="49.9"/>
    <m/>
    <m/>
    <m/>
    <m/>
    <m/>
    <m/>
    <m/>
    <m/>
    <m/>
    <m/>
    <m/>
    <m/>
    <m/>
    <m/>
    <m/>
    <m/>
    <m/>
    <m/>
    <m/>
    <m/>
    <n v="1"/>
    <m/>
  </r>
  <r>
    <m/>
    <s v="V100039"/>
    <s v="2022-0023"/>
    <x v="130"/>
    <m/>
    <s v="Wagon"/>
    <n v="99"/>
    <s v="35 80 4956 814-2"/>
    <x v="48"/>
    <m/>
    <m/>
    <x v="5"/>
    <x v="2"/>
    <n v="1"/>
    <m/>
    <m/>
    <n v="1"/>
    <m/>
    <n v="0"/>
    <n v="1"/>
    <x v="1"/>
    <m/>
    <m/>
    <m/>
    <x v="5"/>
    <m/>
    <m/>
    <m/>
    <d v="2023-07-01T00:00:00"/>
    <d v="2026-06-30T00:00:00"/>
    <n v="1245"/>
    <x v="7"/>
    <m/>
    <m/>
    <m/>
    <m/>
    <s v="n.a."/>
    <m/>
    <m/>
    <n v="0"/>
    <n v="0"/>
    <m/>
    <d v="2026-06-30T00:00:00"/>
    <m/>
    <m/>
    <m/>
    <m/>
    <m/>
    <m/>
    <m/>
    <m/>
    <m/>
    <m/>
    <m/>
    <m/>
    <m/>
    <m/>
    <m/>
    <m/>
    <m/>
    <m/>
    <m/>
    <d v="2026-01-30T00:00:00"/>
    <m/>
    <n v="100000"/>
    <s v="Y"/>
    <d v="2026-07-01T00:00:00"/>
    <s v="Euro"/>
    <n v="49.9"/>
    <m/>
    <m/>
    <m/>
    <m/>
    <n v="49.9"/>
    <m/>
    <m/>
    <m/>
    <m/>
    <m/>
    <m/>
    <m/>
    <m/>
    <m/>
    <m/>
    <m/>
    <m/>
    <m/>
    <m/>
    <m/>
    <m/>
    <m/>
    <m/>
    <m/>
    <m/>
    <n v="1"/>
    <m/>
  </r>
  <r>
    <m/>
    <s v="V100039"/>
    <s v="2022-0023"/>
    <x v="130"/>
    <m/>
    <s v="Wagon"/>
    <n v="100"/>
    <s v="35 80 4956 815-9"/>
    <x v="48"/>
    <m/>
    <m/>
    <x v="5"/>
    <x v="2"/>
    <n v="1"/>
    <m/>
    <m/>
    <n v="1"/>
    <m/>
    <n v="0"/>
    <n v="1"/>
    <x v="1"/>
    <m/>
    <m/>
    <m/>
    <x v="5"/>
    <m/>
    <m/>
    <m/>
    <d v="2023-07-01T00:00:00"/>
    <d v="2026-06-30T00:00:00"/>
    <n v="1245"/>
    <x v="7"/>
    <m/>
    <m/>
    <m/>
    <m/>
    <s v="n.a."/>
    <m/>
    <m/>
    <n v="0"/>
    <n v="0"/>
    <m/>
    <d v="2026-06-30T00:00:00"/>
    <m/>
    <m/>
    <m/>
    <m/>
    <m/>
    <m/>
    <m/>
    <m/>
    <m/>
    <m/>
    <m/>
    <m/>
    <m/>
    <m/>
    <m/>
    <m/>
    <m/>
    <m/>
    <m/>
    <d v="2026-01-30T00:00:00"/>
    <m/>
    <n v="100000"/>
    <s v="Y"/>
    <d v="2026-07-01T00:00:00"/>
    <s v="Euro"/>
    <n v="49.9"/>
    <m/>
    <m/>
    <m/>
    <m/>
    <n v="49.9"/>
    <m/>
    <m/>
    <m/>
    <m/>
    <m/>
    <m/>
    <m/>
    <m/>
    <m/>
    <m/>
    <m/>
    <m/>
    <m/>
    <m/>
    <m/>
    <m/>
    <m/>
    <m/>
    <m/>
    <m/>
    <n v="1"/>
    <m/>
  </r>
  <r>
    <m/>
    <s v="V100039"/>
    <s v="2022-0023"/>
    <x v="130"/>
    <m/>
    <s v="Wagon"/>
    <n v="101"/>
    <s v="35 80 4956 816-7"/>
    <x v="48"/>
    <m/>
    <m/>
    <x v="5"/>
    <x v="2"/>
    <n v="1"/>
    <m/>
    <m/>
    <n v="1"/>
    <m/>
    <n v="0"/>
    <n v="1"/>
    <x v="1"/>
    <m/>
    <m/>
    <m/>
    <x v="5"/>
    <m/>
    <m/>
    <m/>
    <d v="2023-07-01T00:00:00"/>
    <d v="2026-06-30T00:00:00"/>
    <n v="1245"/>
    <x v="7"/>
    <m/>
    <m/>
    <m/>
    <m/>
    <s v="n.a."/>
    <m/>
    <m/>
    <n v="0"/>
    <n v="0"/>
    <m/>
    <d v="2026-06-30T00:00:00"/>
    <m/>
    <m/>
    <m/>
    <m/>
    <m/>
    <m/>
    <m/>
    <m/>
    <m/>
    <m/>
    <m/>
    <m/>
    <m/>
    <m/>
    <m/>
    <m/>
    <m/>
    <m/>
    <m/>
    <d v="2026-01-30T00:00:00"/>
    <m/>
    <n v="100000"/>
    <s v="Y"/>
    <d v="2026-07-01T00:00:00"/>
    <s v="Euro"/>
    <n v="49.9"/>
    <m/>
    <m/>
    <m/>
    <m/>
    <n v="49.9"/>
    <m/>
    <m/>
    <m/>
    <m/>
    <m/>
    <m/>
    <m/>
    <m/>
    <m/>
    <m/>
    <m/>
    <m/>
    <m/>
    <m/>
    <m/>
    <m/>
    <m/>
    <m/>
    <m/>
    <m/>
    <n v="1"/>
    <m/>
  </r>
  <r>
    <m/>
    <s v="V100039"/>
    <s v="2022-0023"/>
    <x v="130"/>
    <m/>
    <s v="Wagon"/>
    <n v="102"/>
    <s v="35 80 4956 817-5"/>
    <x v="48"/>
    <m/>
    <m/>
    <x v="5"/>
    <x v="2"/>
    <n v="1"/>
    <m/>
    <m/>
    <n v="1"/>
    <m/>
    <n v="0"/>
    <n v="1"/>
    <x v="1"/>
    <m/>
    <m/>
    <m/>
    <x v="5"/>
    <m/>
    <m/>
    <m/>
    <d v="2023-07-01T00:00:00"/>
    <d v="2026-06-30T00:00:00"/>
    <n v="1245"/>
    <x v="7"/>
    <m/>
    <m/>
    <m/>
    <m/>
    <s v="n.a."/>
    <m/>
    <m/>
    <n v="0"/>
    <n v="0"/>
    <m/>
    <d v="2026-06-30T00:00:00"/>
    <m/>
    <m/>
    <m/>
    <m/>
    <m/>
    <m/>
    <m/>
    <m/>
    <m/>
    <m/>
    <m/>
    <m/>
    <m/>
    <m/>
    <m/>
    <m/>
    <m/>
    <m/>
    <m/>
    <d v="2026-01-30T00:00:00"/>
    <m/>
    <n v="100000"/>
    <s v="Y"/>
    <d v="2026-07-01T00:00:00"/>
    <s v="Euro"/>
    <n v="49.9"/>
    <m/>
    <m/>
    <m/>
    <m/>
    <n v="49.9"/>
    <m/>
    <m/>
    <m/>
    <m/>
    <m/>
    <m/>
    <m/>
    <m/>
    <m/>
    <m/>
    <m/>
    <m/>
    <m/>
    <m/>
    <m/>
    <m/>
    <m/>
    <m/>
    <m/>
    <m/>
    <n v="1"/>
    <m/>
  </r>
  <r>
    <m/>
    <s v="V100039"/>
    <s v="2022-0023"/>
    <x v="130"/>
    <m/>
    <s v="Wagon"/>
    <n v="103"/>
    <s v="35 80 4956 818-3"/>
    <x v="48"/>
    <m/>
    <m/>
    <x v="5"/>
    <x v="2"/>
    <n v="1"/>
    <m/>
    <m/>
    <n v="1"/>
    <m/>
    <n v="0"/>
    <n v="1"/>
    <x v="1"/>
    <m/>
    <m/>
    <m/>
    <x v="5"/>
    <m/>
    <m/>
    <m/>
    <d v="2023-07-01T00:00:00"/>
    <d v="2026-06-30T00:00:00"/>
    <n v="1245"/>
    <x v="7"/>
    <m/>
    <m/>
    <m/>
    <m/>
    <s v="n.a."/>
    <m/>
    <m/>
    <n v="0"/>
    <n v="0"/>
    <m/>
    <d v="2026-06-30T00:00:00"/>
    <m/>
    <m/>
    <m/>
    <m/>
    <m/>
    <m/>
    <m/>
    <m/>
    <m/>
    <m/>
    <m/>
    <m/>
    <m/>
    <m/>
    <m/>
    <m/>
    <m/>
    <m/>
    <m/>
    <d v="2026-01-30T00:00:00"/>
    <m/>
    <n v="100000"/>
    <s v="Y"/>
    <d v="2026-07-01T00:00:00"/>
    <s v="Euro"/>
    <n v="49.9"/>
    <m/>
    <m/>
    <m/>
    <m/>
    <n v="49.9"/>
    <m/>
    <m/>
    <m/>
    <m/>
    <m/>
    <m/>
    <m/>
    <m/>
    <m/>
    <m/>
    <m/>
    <m/>
    <m/>
    <m/>
    <m/>
    <m/>
    <m/>
    <m/>
    <m/>
    <m/>
    <n v="1"/>
    <m/>
  </r>
  <r>
    <m/>
    <s v="V100039"/>
    <s v="2022-0023"/>
    <x v="130"/>
    <m/>
    <s v="Wagon"/>
    <n v="104"/>
    <s v="35 80 4956 819-1"/>
    <x v="48"/>
    <m/>
    <m/>
    <x v="5"/>
    <x v="2"/>
    <n v="1"/>
    <m/>
    <m/>
    <n v="1"/>
    <m/>
    <n v="0"/>
    <n v="1"/>
    <x v="1"/>
    <m/>
    <m/>
    <m/>
    <x v="5"/>
    <m/>
    <m/>
    <m/>
    <d v="2023-07-01T00:00:00"/>
    <d v="2026-06-30T00:00:00"/>
    <n v="1245"/>
    <x v="7"/>
    <m/>
    <m/>
    <m/>
    <m/>
    <s v="n.a."/>
    <m/>
    <m/>
    <n v="0"/>
    <n v="0"/>
    <m/>
    <d v="2026-06-30T00:00:00"/>
    <m/>
    <m/>
    <m/>
    <m/>
    <m/>
    <m/>
    <m/>
    <m/>
    <m/>
    <m/>
    <m/>
    <m/>
    <m/>
    <m/>
    <m/>
    <m/>
    <m/>
    <m/>
    <m/>
    <d v="2026-01-30T00:00:00"/>
    <m/>
    <n v="100000"/>
    <s v="Y"/>
    <d v="2026-07-01T00:00:00"/>
    <s v="Euro"/>
    <n v="49.9"/>
    <m/>
    <m/>
    <m/>
    <m/>
    <n v="49.9"/>
    <m/>
    <m/>
    <m/>
    <m/>
    <m/>
    <m/>
    <m/>
    <m/>
    <m/>
    <m/>
    <m/>
    <m/>
    <m/>
    <m/>
    <m/>
    <m/>
    <m/>
    <m/>
    <m/>
    <m/>
    <n v="1"/>
    <m/>
  </r>
  <r>
    <s v="LOA ok CMI 20.06.25"/>
    <s v="V100042"/>
    <s v="2022-0015"/>
    <x v="131"/>
    <m/>
    <s v="Header"/>
    <m/>
    <m/>
    <x v="48"/>
    <s v="AUT"/>
    <s v="Middle EU - ELSE"/>
    <x v="5"/>
    <x v="1"/>
    <n v="40"/>
    <m/>
    <m/>
    <n v="40"/>
    <n v="0"/>
    <n v="0"/>
    <n v="18"/>
    <x v="0"/>
    <m/>
    <m/>
    <m/>
    <x v="5"/>
    <m/>
    <d v="2023-06-05T00:00:00"/>
    <d v="2025-12-31T00:00:00"/>
    <m/>
    <m/>
    <n v="940"/>
    <x v="1"/>
    <d v="2025-08-25T00:00:00"/>
    <s v="Economy"/>
    <m/>
    <n v="22"/>
    <s v="n.a."/>
    <m/>
    <m/>
    <n v="0"/>
    <n v="0"/>
    <m/>
    <m/>
    <s v="n.a."/>
    <m/>
    <m/>
    <m/>
    <m/>
    <m/>
    <m/>
    <m/>
    <n v="940"/>
    <s v="A"/>
    <n v="75"/>
    <s v="keine"/>
    <s v="AUT"/>
    <s v="Not required"/>
    <s v="N"/>
    <s v="N"/>
    <n v="12"/>
    <s v="Prol. Option bis 31.12.33 möglich"/>
    <m/>
    <m/>
    <m/>
    <n v="100000"/>
    <s v="Y"/>
    <d v="2026-01-01T00:00:00"/>
    <s v="Euro"/>
    <n v="19.5"/>
    <n v="0"/>
    <n v="0"/>
    <m/>
    <n v="0"/>
    <n v="19.5"/>
    <n v="0.25"/>
    <n v="1050"/>
    <m/>
    <m/>
    <n v="0"/>
    <s v="0.00"/>
    <n v="0"/>
    <n v="0"/>
    <n v="0"/>
    <n v="0"/>
    <n v="19.5"/>
    <n v="0"/>
    <n v="19.5"/>
    <n v="0.9871794871794872"/>
    <n v="0"/>
    <n v="19.25"/>
    <n v="19.5"/>
    <n v="4000000"/>
    <n v="0"/>
    <s v="Y"/>
    <n v="40"/>
    <n v="283920"/>
  </r>
  <r>
    <m/>
    <s v="V100042"/>
    <s v="2022-0015"/>
    <x v="131"/>
    <m/>
    <s v="Wagon"/>
    <n v="1"/>
    <e v="#N/A"/>
    <x v="48"/>
    <m/>
    <m/>
    <x v="5"/>
    <x v="1"/>
    <n v="1"/>
    <m/>
    <m/>
    <n v="1"/>
    <m/>
    <n v="0"/>
    <n v="1"/>
    <x v="1"/>
    <m/>
    <m/>
    <m/>
    <x v="5"/>
    <m/>
    <m/>
    <m/>
    <e v="#N/A"/>
    <e v="#N/A"/>
    <n v="940"/>
    <x v="1"/>
    <d v="2025-08-25T00:00:00"/>
    <m/>
    <m/>
    <m/>
    <s v="n.a."/>
    <m/>
    <m/>
    <n v="0"/>
    <n v="0"/>
    <m/>
    <d v="2026-01-31T00:00:00"/>
    <m/>
    <m/>
    <m/>
    <m/>
    <m/>
    <m/>
    <m/>
    <m/>
    <m/>
    <m/>
    <m/>
    <m/>
    <m/>
    <m/>
    <m/>
    <m/>
    <m/>
    <m/>
    <m/>
    <e v="#N/A"/>
    <m/>
    <n v="100000"/>
    <s v="Y"/>
    <d v="2026-01-01T00:00:00"/>
    <s v="Euro"/>
    <n v="19.5"/>
    <m/>
    <m/>
    <m/>
    <m/>
    <e v="#N/A"/>
    <m/>
    <m/>
    <m/>
    <m/>
    <m/>
    <m/>
    <m/>
    <m/>
    <m/>
    <m/>
    <m/>
    <m/>
    <m/>
    <m/>
    <m/>
    <m/>
    <m/>
    <m/>
    <m/>
    <m/>
    <n v="1"/>
    <m/>
  </r>
  <r>
    <m/>
    <s v="V100042"/>
    <s v="2022-0015"/>
    <x v="131"/>
    <m/>
    <s v="Wagon"/>
    <n v="2"/>
    <e v="#N/A"/>
    <x v="48"/>
    <m/>
    <m/>
    <x v="5"/>
    <x v="1"/>
    <n v="1"/>
    <m/>
    <m/>
    <n v="1"/>
    <m/>
    <n v="0"/>
    <n v="1"/>
    <x v="1"/>
    <m/>
    <m/>
    <m/>
    <x v="5"/>
    <m/>
    <m/>
    <m/>
    <e v="#N/A"/>
    <e v="#N/A"/>
    <n v="940"/>
    <x v="1"/>
    <d v="2025-08-25T00:00:00"/>
    <m/>
    <m/>
    <m/>
    <s v="n.a."/>
    <m/>
    <m/>
    <n v="0"/>
    <n v="0"/>
    <m/>
    <d v="2026-01-31T00:00:00"/>
    <m/>
    <m/>
    <m/>
    <m/>
    <m/>
    <m/>
    <m/>
    <m/>
    <m/>
    <m/>
    <m/>
    <m/>
    <m/>
    <m/>
    <m/>
    <m/>
    <m/>
    <m/>
    <m/>
    <e v="#N/A"/>
    <m/>
    <n v="100000"/>
    <s v="Y"/>
    <d v="2026-01-01T00:00:00"/>
    <s v="Euro"/>
    <n v="19.5"/>
    <m/>
    <m/>
    <m/>
    <m/>
    <e v="#N/A"/>
    <m/>
    <m/>
    <m/>
    <m/>
    <m/>
    <m/>
    <m/>
    <m/>
    <m/>
    <m/>
    <m/>
    <m/>
    <m/>
    <m/>
    <m/>
    <m/>
    <m/>
    <m/>
    <m/>
    <m/>
    <n v="1"/>
    <m/>
  </r>
  <r>
    <m/>
    <s v="V100042"/>
    <s v="2022-0015"/>
    <x v="131"/>
    <m/>
    <s v="Wagon"/>
    <n v="3"/>
    <e v="#N/A"/>
    <x v="48"/>
    <m/>
    <m/>
    <x v="5"/>
    <x v="1"/>
    <n v="1"/>
    <m/>
    <m/>
    <n v="1"/>
    <m/>
    <n v="0"/>
    <n v="1"/>
    <x v="1"/>
    <m/>
    <m/>
    <m/>
    <x v="5"/>
    <m/>
    <m/>
    <m/>
    <e v="#N/A"/>
    <e v="#N/A"/>
    <n v="940"/>
    <x v="1"/>
    <d v="2025-08-25T00:00:00"/>
    <m/>
    <m/>
    <m/>
    <s v="n.a."/>
    <m/>
    <m/>
    <n v="0"/>
    <n v="0"/>
    <m/>
    <d v="2026-01-31T00:00:00"/>
    <m/>
    <m/>
    <m/>
    <m/>
    <m/>
    <m/>
    <m/>
    <m/>
    <m/>
    <m/>
    <m/>
    <m/>
    <m/>
    <m/>
    <m/>
    <m/>
    <m/>
    <m/>
    <m/>
    <e v="#N/A"/>
    <m/>
    <n v="100000"/>
    <s v="Y"/>
    <d v="2026-01-01T00:00:00"/>
    <s v="Euro"/>
    <n v="19.5"/>
    <m/>
    <m/>
    <m/>
    <m/>
    <e v="#N/A"/>
    <m/>
    <m/>
    <m/>
    <m/>
    <m/>
    <m/>
    <m/>
    <m/>
    <m/>
    <m/>
    <m/>
    <m/>
    <m/>
    <m/>
    <m/>
    <m/>
    <m/>
    <m/>
    <m/>
    <m/>
    <n v="1"/>
    <m/>
  </r>
  <r>
    <m/>
    <s v="V100042"/>
    <s v="2022-0015"/>
    <x v="131"/>
    <m/>
    <s v="Wagon"/>
    <n v="4"/>
    <e v="#N/A"/>
    <x v="48"/>
    <m/>
    <m/>
    <x v="5"/>
    <x v="1"/>
    <n v="1"/>
    <m/>
    <m/>
    <n v="1"/>
    <m/>
    <n v="0"/>
    <n v="1"/>
    <x v="1"/>
    <m/>
    <m/>
    <m/>
    <x v="5"/>
    <m/>
    <m/>
    <m/>
    <e v="#N/A"/>
    <e v="#N/A"/>
    <n v="940"/>
    <x v="1"/>
    <d v="2025-08-25T00:00:00"/>
    <m/>
    <m/>
    <m/>
    <s v="n.a."/>
    <m/>
    <m/>
    <n v="0"/>
    <n v="0"/>
    <m/>
    <d v="2026-01-31T00:00:00"/>
    <m/>
    <m/>
    <m/>
    <m/>
    <m/>
    <m/>
    <m/>
    <m/>
    <m/>
    <m/>
    <m/>
    <m/>
    <m/>
    <m/>
    <m/>
    <m/>
    <m/>
    <m/>
    <m/>
    <e v="#N/A"/>
    <m/>
    <n v="100000"/>
    <s v="Y"/>
    <d v="2026-01-01T00:00:00"/>
    <s v="Euro"/>
    <n v="19.5"/>
    <m/>
    <m/>
    <m/>
    <m/>
    <e v="#N/A"/>
    <m/>
    <m/>
    <m/>
    <m/>
    <m/>
    <m/>
    <m/>
    <m/>
    <m/>
    <m/>
    <m/>
    <m/>
    <m/>
    <m/>
    <m/>
    <m/>
    <m/>
    <m/>
    <m/>
    <m/>
    <n v="1"/>
    <m/>
  </r>
  <r>
    <m/>
    <s v="V100042"/>
    <s v="2022-0015"/>
    <x v="131"/>
    <m/>
    <s v="Wagon"/>
    <n v="5"/>
    <e v="#N/A"/>
    <x v="48"/>
    <m/>
    <m/>
    <x v="5"/>
    <x v="1"/>
    <n v="1"/>
    <m/>
    <m/>
    <n v="1"/>
    <m/>
    <n v="0"/>
    <n v="1"/>
    <x v="1"/>
    <m/>
    <m/>
    <m/>
    <x v="5"/>
    <m/>
    <m/>
    <m/>
    <e v="#N/A"/>
    <e v="#N/A"/>
    <n v="940"/>
    <x v="1"/>
    <d v="2025-08-25T00:00:00"/>
    <m/>
    <m/>
    <m/>
    <s v="n.a."/>
    <m/>
    <m/>
    <n v="0"/>
    <n v="0"/>
    <m/>
    <d v="2026-01-31T00:00:00"/>
    <m/>
    <m/>
    <m/>
    <m/>
    <m/>
    <m/>
    <m/>
    <m/>
    <m/>
    <m/>
    <m/>
    <m/>
    <m/>
    <m/>
    <m/>
    <m/>
    <m/>
    <m/>
    <m/>
    <e v="#N/A"/>
    <m/>
    <n v="100000"/>
    <s v="Y"/>
    <d v="2026-01-01T00:00:00"/>
    <s v="Euro"/>
    <n v="19.5"/>
    <m/>
    <m/>
    <m/>
    <m/>
    <e v="#N/A"/>
    <m/>
    <m/>
    <m/>
    <m/>
    <m/>
    <m/>
    <m/>
    <m/>
    <m/>
    <m/>
    <m/>
    <m/>
    <m/>
    <m/>
    <m/>
    <m/>
    <m/>
    <m/>
    <m/>
    <m/>
    <n v="1"/>
    <m/>
  </r>
  <r>
    <m/>
    <s v="V100042"/>
    <s v="2022-0015"/>
    <x v="131"/>
    <m/>
    <s v="Wagon"/>
    <n v="6"/>
    <e v="#N/A"/>
    <x v="48"/>
    <m/>
    <m/>
    <x v="5"/>
    <x v="1"/>
    <n v="1"/>
    <m/>
    <m/>
    <n v="1"/>
    <m/>
    <n v="0"/>
    <n v="1"/>
    <x v="1"/>
    <m/>
    <m/>
    <m/>
    <x v="5"/>
    <m/>
    <m/>
    <m/>
    <e v="#N/A"/>
    <e v="#N/A"/>
    <n v="940"/>
    <x v="1"/>
    <d v="2025-08-25T00:00:00"/>
    <m/>
    <m/>
    <m/>
    <s v="n.a."/>
    <m/>
    <m/>
    <n v="0"/>
    <n v="0"/>
    <m/>
    <d v="2026-01-31T00:00:00"/>
    <m/>
    <m/>
    <m/>
    <m/>
    <m/>
    <m/>
    <m/>
    <m/>
    <m/>
    <m/>
    <m/>
    <m/>
    <m/>
    <m/>
    <m/>
    <m/>
    <m/>
    <m/>
    <m/>
    <e v="#N/A"/>
    <m/>
    <n v="100000"/>
    <s v="Y"/>
    <d v="2026-01-01T00:00:00"/>
    <s v="Euro"/>
    <n v="19.5"/>
    <m/>
    <m/>
    <m/>
    <m/>
    <e v="#N/A"/>
    <m/>
    <m/>
    <m/>
    <m/>
    <m/>
    <m/>
    <m/>
    <m/>
    <m/>
    <m/>
    <m/>
    <m/>
    <m/>
    <m/>
    <m/>
    <m/>
    <m/>
    <m/>
    <m/>
    <m/>
    <n v="1"/>
    <m/>
  </r>
  <r>
    <m/>
    <s v="V100042"/>
    <s v="2022-0015"/>
    <x v="131"/>
    <m/>
    <s v="Wagon"/>
    <n v="7"/>
    <e v="#N/A"/>
    <x v="48"/>
    <m/>
    <m/>
    <x v="5"/>
    <x v="1"/>
    <n v="1"/>
    <m/>
    <m/>
    <n v="1"/>
    <m/>
    <n v="0"/>
    <n v="1"/>
    <x v="1"/>
    <m/>
    <m/>
    <m/>
    <x v="5"/>
    <m/>
    <m/>
    <m/>
    <e v="#N/A"/>
    <e v="#N/A"/>
    <n v="940"/>
    <x v="1"/>
    <d v="2025-08-25T00:00:00"/>
    <m/>
    <m/>
    <m/>
    <s v="n.a."/>
    <m/>
    <m/>
    <n v="0"/>
    <n v="0"/>
    <m/>
    <d v="2026-01-31T00:00:00"/>
    <m/>
    <m/>
    <m/>
    <m/>
    <m/>
    <m/>
    <m/>
    <m/>
    <m/>
    <m/>
    <m/>
    <m/>
    <m/>
    <m/>
    <m/>
    <m/>
    <m/>
    <m/>
    <m/>
    <e v="#N/A"/>
    <m/>
    <n v="100000"/>
    <s v="Y"/>
    <d v="2026-01-01T00:00:00"/>
    <s v="Euro"/>
    <n v="19.5"/>
    <m/>
    <m/>
    <m/>
    <m/>
    <e v="#N/A"/>
    <m/>
    <m/>
    <m/>
    <m/>
    <m/>
    <m/>
    <m/>
    <m/>
    <m/>
    <m/>
    <m/>
    <m/>
    <m/>
    <m/>
    <m/>
    <m/>
    <m/>
    <m/>
    <m/>
    <m/>
    <n v="1"/>
    <m/>
  </r>
  <r>
    <m/>
    <s v="V100042"/>
    <s v="2022-0015"/>
    <x v="131"/>
    <m/>
    <s v="Wagon"/>
    <n v="8"/>
    <e v="#N/A"/>
    <x v="48"/>
    <m/>
    <m/>
    <x v="5"/>
    <x v="1"/>
    <n v="1"/>
    <m/>
    <m/>
    <n v="1"/>
    <m/>
    <n v="0"/>
    <n v="1"/>
    <x v="1"/>
    <m/>
    <m/>
    <m/>
    <x v="5"/>
    <m/>
    <m/>
    <m/>
    <e v="#N/A"/>
    <e v="#N/A"/>
    <n v="940"/>
    <x v="1"/>
    <d v="2025-08-25T00:00:00"/>
    <m/>
    <m/>
    <m/>
    <s v="n.a."/>
    <m/>
    <m/>
    <n v="0"/>
    <n v="0"/>
    <m/>
    <d v="2026-01-31T00:00:00"/>
    <m/>
    <m/>
    <m/>
    <m/>
    <m/>
    <m/>
    <m/>
    <m/>
    <m/>
    <m/>
    <m/>
    <m/>
    <m/>
    <m/>
    <m/>
    <m/>
    <m/>
    <m/>
    <m/>
    <e v="#N/A"/>
    <m/>
    <n v="100000"/>
    <s v="Y"/>
    <d v="2026-01-01T00:00:00"/>
    <s v="Euro"/>
    <n v="19.5"/>
    <m/>
    <m/>
    <m/>
    <m/>
    <e v="#N/A"/>
    <m/>
    <m/>
    <m/>
    <m/>
    <m/>
    <m/>
    <m/>
    <m/>
    <m/>
    <m/>
    <m/>
    <m/>
    <m/>
    <m/>
    <m/>
    <m/>
    <m/>
    <m/>
    <m/>
    <m/>
    <n v="1"/>
    <m/>
  </r>
  <r>
    <m/>
    <s v="V100042"/>
    <s v="2022-0015"/>
    <x v="131"/>
    <m/>
    <s v="Wagon"/>
    <n v="9"/>
    <e v="#N/A"/>
    <x v="48"/>
    <m/>
    <m/>
    <x v="5"/>
    <x v="1"/>
    <n v="1"/>
    <m/>
    <m/>
    <n v="1"/>
    <m/>
    <n v="0"/>
    <n v="1"/>
    <x v="1"/>
    <m/>
    <m/>
    <m/>
    <x v="5"/>
    <m/>
    <m/>
    <m/>
    <e v="#N/A"/>
    <e v="#N/A"/>
    <n v="940"/>
    <x v="1"/>
    <d v="2025-08-25T00:00:00"/>
    <m/>
    <m/>
    <m/>
    <s v="n.a."/>
    <m/>
    <m/>
    <n v="0"/>
    <n v="0"/>
    <m/>
    <d v="2026-01-31T00:00:00"/>
    <m/>
    <m/>
    <m/>
    <m/>
    <m/>
    <m/>
    <m/>
    <m/>
    <m/>
    <m/>
    <m/>
    <m/>
    <m/>
    <m/>
    <m/>
    <m/>
    <m/>
    <m/>
    <m/>
    <e v="#N/A"/>
    <m/>
    <n v="100000"/>
    <s v="Y"/>
    <d v="2026-01-01T00:00:00"/>
    <s v="Euro"/>
    <n v="19.5"/>
    <m/>
    <m/>
    <m/>
    <m/>
    <e v="#N/A"/>
    <m/>
    <m/>
    <m/>
    <m/>
    <m/>
    <m/>
    <m/>
    <m/>
    <m/>
    <m/>
    <m/>
    <m/>
    <m/>
    <m/>
    <m/>
    <m/>
    <m/>
    <m/>
    <m/>
    <m/>
    <n v="1"/>
    <m/>
  </r>
  <r>
    <m/>
    <s v="V100042"/>
    <s v="2022-0015"/>
    <x v="131"/>
    <m/>
    <s v="Wagon"/>
    <n v="10"/>
    <e v="#N/A"/>
    <x v="48"/>
    <m/>
    <m/>
    <x v="5"/>
    <x v="1"/>
    <n v="1"/>
    <m/>
    <m/>
    <n v="1"/>
    <m/>
    <n v="0"/>
    <n v="1"/>
    <x v="1"/>
    <m/>
    <m/>
    <m/>
    <x v="5"/>
    <m/>
    <m/>
    <m/>
    <e v="#N/A"/>
    <e v="#N/A"/>
    <n v="940"/>
    <x v="1"/>
    <d v="2025-08-25T00:00:00"/>
    <m/>
    <m/>
    <m/>
    <s v="n.a."/>
    <m/>
    <m/>
    <n v="0"/>
    <n v="0"/>
    <m/>
    <d v="2026-01-31T00:00:00"/>
    <m/>
    <m/>
    <m/>
    <m/>
    <m/>
    <m/>
    <m/>
    <m/>
    <m/>
    <m/>
    <m/>
    <m/>
    <m/>
    <m/>
    <m/>
    <m/>
    <m/>
    <m/>
    <m/>
    <e v="#N/A"/>
    <m/>
    <n v="100000"/>
    <s v="Y"/>
    <d v="2026-01-01T00:00:00"/>
    <s v="Euro"/>
    <n v="19.5"/>
    <m/>
    <m/>
    <m/>
    <m/>
    <e v="#N/A"/>
    <m/>
    <m/>
    <m/>
    <m/>
    <m/>
    <m/>
    <m/>
    <m/>
    <m/>
    <m/>
    <m/>
    <m/>
    <m/>
    <m/>
    <m/>
    <m/>
    <m/>
    <m/>
    <m/>
    <m/>
    <n v="1"/>
    <m/>
  </r>
  <r>
    <m/>
    <s v="V100042"/>
    <s v="2022-0015"/>
    <x v="131"/>
    <m/>
    <s v="Wagon"/>
    <n v="11"/>
    <e v="#N/A"/>
    <x v="48"/>
    <m/>
    <m/>
    <x v="5"/>
    <x v="1"/>
    <n v="1"/>
    <m/>
    <m/>
    <n v="1"/>
    <m/>
    <n v="0"/>
    <n v="1"/>
    <x v="1"/>
    <m/>
    <m/>
    <m/>
    <x v="5"/>
    <m/>
    <m/>
    <m/>
    <e v="#N/A"/>
    <e v="#N/A"/>
    <n v="940"/>
    <x v="1"/>
    <d v="2025-08-25T00:00:00"/>
    <m/>
    <m/>
    <m/>
    <s v="n.a."/>
    <m/>
    <m/>
    <n v="0"/>
    <n v="0"/>
    <m/>
    <d v="2026-01-31T00:00:00"/>
    <m/>
    <m/>
    <m/>
    <m/>
    <m/>
    <m/>
    <m/>
    <m/>
    <m/>
    <m/>
    <m/>
    <m/>
    <m/>
    <m/>
    <m/>
    <m/>
    <m/>
    <m/>
    <m/>
    <e v="#N/A"/>
    <m/>
    <n v="100000"/>
    <s v="Y"/>
    <d v="2026-01-01T00:00:00"/>
    <s v="Euro"/>
    <n v="19.5"/>
    <m/>
    <m/>
    <m/>
    <m/>
    <e v="#N/A"/>
    <m/>
    <m/>
    <m/>
    <m/>
    <m/>
    <m/>
    <m/>
    <m/>
    <m/>
    <m/>
    <m/>
    <m/>
    <m/>
    <m/>
    <m/>
    <m/>
    <m/>
    <m/>
    <m/>
    <m/>
    <n v="1"/>
    <m/>
  </r>
  <r>
    <m/>
    <s v="V100042"/>
    <s v="2022-0015"/>
    <x v="131"/>
    <m/>
    <s v="Wagon"/>
    <n v="12"/>
    <e v="#N/A"/>
    <x v="48"/>
    <m/>
    <m/>
    <x v="5"/>
    <x v="1"/>
    <n v="1"/>
    <m/>
    <m/>
    <n v="1"/>
    <m/>
    <n v="0"/>
    <n v="1"/>
    <x v="1"/>
    <m/>
    <m/>
    <m/>
    <x v="5"/>
    <m/>
    <m/>
    <m/>
    <e v="#N/A"/>
    <e v="#N/A"/>
    <n v="940"/>
    <x v="1"/>
    <d v="2025-08-25T00:00:00"/>
    <m/>
    <m/>
    <m/>
    <s v="n.a."/>
    <m/>
    <m/>
    <n v="0"/>
    <n v="0"/>
    <m/>
    <d v="2026-01-31T00:00:00"/>
    <m/>
    <m/>
    <m/>
    <m/>
    <m/>
    <m/>
    <m/>
    <m/>
    <m/>
    <m/>
    <m/>
    <m/>
    <m/>
    <m/>
    <m/>
    <m/>
    <m/>
    <m/>
    <m/>
    <e v="#N/A"/>
    <m/>
    <n v="100000"/>
    <s v="Y"/>
    <d v="2026-01-01T00:00:00"/>
    <s v="Euro"/>
    <n v="19.5"/>
    <m/>
    <m/>
    <m/>
    <m/>
    <e v="#N/A"/>
    <m/>
    <m/>
    <m/>
    <m/>
    <m/>
    <m/>
    <m/>
    <m/>
    <m/>
    <m/>
    <m/>
    <m/>
    <m/>
    <m/>
    <m/>
    <m/>
    <m/>
    <m/>
    <m/>
    <m/>
    <n v="1"/>
    <m/>
  </r>
  <r>
    <m/>
    <s v="V100042"/>
    <s v="2022-0015"/>
    <x v="131"/>
    <m/>
    <s v="Wagon"/>
    <n v="13"/>
    <e v="#N/A"/>
    <x v="48"/>
    <m/>
    <m/>
    <x v="5"/>
    <x v="1"/>
    <n v="1"/>
    <m/>
    <m/>
    <n v="1"/>
    <m/>
    <n v="0"/>
    <n v="1"/>
    <x v="1"/>
    <m/>
    <m/>
    <m/>
    <x v="5"/>
    <m/>
    <m/>
    <m/>
    <e v="#N/A"/>
    <e v="#N/A"/>
    <n v="940"/>
    <x v="1"/>
    <d v="2025-08-25T00:00:00"/>
    <m/>
    <m/>
    <m/>
    <s v="n.a."/>
    <m/>
    <m/>
    <n v="0"/>
    <n v="0"/>
    <m/>
    <d v="2026-01-31T00:00:00"/>
    <m/>
    <m/>
    <m/>
    <m/>
    <m/>
    <m/>
    <m/>
    <m/>
    <m/>
    <m/>
    <m/>
    <m/>
    <m/>
    <m/>
    <m/>
    <m/>
    <m/>
    <m/>
    <m/>
    <e v="#N/A"/>
    <m/>
    <n v="100000"/>
    <s v="Y"/>
    <d v="2026-01-01T00:00:00"/>
    <s v="Euro"/>
    <n v="19.5"/>
    <m/>
    <m/>
    <m/>
    <m/>
    <e v="#N/A"/>
    <m/>
    <m/>
    <m/>
    <m/>
    <m/>
    <m/>
    <m/>
    <m/>
    <m/>
    <m/>
    <m/>
    <m/>
    <m/>
    <m/>
    <m/>
    <m/>
    <m/>
    <m/>
    <m/>
    <m/>
    <n v="1"/>
    <m/>
  </r>
  <r>
    <m/>
    <s v="V100042"/>
    <s v="2022-0015"/>
    <x v="131"/>
    <m/>
    <s v="Wagon"/>
    <n v="14"/>
    <e v="#N/A"/>
    <x v="48"/>
    <m/>
    <m/>
    <x v="5"/>
    <x v="1"/>
    <n v="1"/>
    <m/>
    <m/>
    <n v="1"/>
    <m/>
    <n v="0"/>
    <n v="1"/>
    <x v="1"/>
    <m/>
    <m/>
    <m/>
    <x v="5"/>
    <m/>
    <m/>
    <m/>
    <e v="#N/A"/>
    <e v="#N/A"/>
    <n v="940"/>
    <x v="1"/>
    <d v="2025-08-25T00:00:00"/>
    <m/>
    <m/>
    <m/>
    <s v="n.a."/>
    <m/>
    <m/>
    <n v="0"/>
    <n v="0"/>
    <m/>
    <d v="2026-01-31T00:00:00"/>
    <m/>
    <m/>
    <m/>
    <m/>
    <m/>
    <m/>
    <m/>
    <m/>
    <m/>
    <m/>
    <m/>
    <m/>
    <m/>
    <m/>
    <m/>
    <m/>
    <m/>
    <m/>
    <m/>
    <e v="#N/A"/>
    <m/>
    <n v="100000"/>
    <s v="Y"/>
    <d v="2026-01-01T00:00:00"/>
    <s v="Euro"/>
    <n v="19.5"/>
    <m/>
    <m/>
    <m/>
    <m/>
    <e v="#N/A"/>
    <m/>
    <m/>
    <m/>
    <m/>
    <m/>
    <m/>
    <m/>
    <m/>
    <m/>
    <m/>
    <m/>
    <m/>
    <m/>
    <m/>
    <m/>
    <m/>
    <m/>
    <m/>
    <m/>
    <m/>
    <n v="1"/>
    <m/>
  </r>
  <r>
    <m/>
    <s v="V100042"/>
    <s v="2022-0015"/>
    <x v="131"/>
    <m/>
    <s v="Wagon"/>
    <n v="15"/>
    <e v="#N/A"/>
    <x v="48"/>
    <m/>
    <m/>
    <x v="5"/>
    <x v="1"/>
    <n v="1"/>
    <m/>
    <m/>
    <n v="1"/>
    <m/>
    <n v="0"/>
    <n v="1"/>
    <x v="1"/>
    <m/>
    <m/>
    <m/>
    <x v="5"/>
    <m/>
    <m/>
    <m/>
    <e v="#N/A"/>
    <e v="#N/A"/>
    <n v="940"/>
    <x v="1"/>
    <d v="2025-08-25T00:00:00"/>
    <m/>
    <m/>
    <m/>
    <s v="n.a."/>
    <m/>
    <m/>
    <n v="0"/>
    <n v="0"/>
    <m/>
    <d v="2026-01-31T00:00:00"/>
    <m/>
    <m/>
    <m/>
    <m/>
    <m/>
    <m/>
    <m/>
    <m/>
    <m/>
    <m/>
    <m/>
    <m/>
    <m/>
    <m/>
    <m/>
    <m/>
    <m/>
    <m/>
    <m/>
    <e v="#N/A"/>
    <m/>
    <n v="100000"/>
    <s v="Y"/>
    <d v="2026-01-01T00:00:00"/>
    <s v="Euro"/>
    <n v="19.5"/>
    <m/>
    <m/>
    <m/>
    <m/>
    <e v="#N/A"/>
    <m/>
    <m/>
    <m/>
    <m/>
    <m/>
    <m/>
    <m/>
    <m/>
    <m/>
    <m/>
    <m/>
    <m/>
    <m/>
    <m/>
    <m/>
    <m/>
    <m/>
    <m/>
    <m/>
    <m/>
    <n v="1"/>
    <m/>
  </r>
  <r>
    <m/>
    <s v="V100042"/>
    <s v="2022-0015"/>
    <x v="131"/>
    <m/>
    <s v="Wagon"/>
    <n v="16"/>
    <e v="#N/A"/>
    <x v="48"/>
    <m/>
    <m/>
    <x v="5"/>
    <x v="1"/>
    <n v="1"/>
    <m/>
    <m/>
    <n v="1"/>
    <m/>
    <n v="0"/>
    <n v="1"/>
    <x v="1"/>
    <m/>
    <m/>
    <m/>
    <x v="5"/>
    <m/>
    <m/>
    <m/>
    <e v="#N/A"/>
    <e v="#N/A"/>
    <n v="940"/>
    <x v="1"/>
    <d v="2025-08-25T00:00:00"/>
    <m/>
    <m/>
    <m/>
    <s v="n.a."/>
    <m/>
    <m/>
    <n v="0"/>
    <n v="0"/>
    <m/>
    <d v="2026-01-31T00:00:00"/>
    <m/>
    <m/>
    <m/>
    <m/>
    <m/>
    <m/>
    <m/>
    <m/>
    <m/>
    <m/>
    <m/>
    <m/>
    <m/>
    <m/>
    <m/>
    <m/>
    <m/>
    <m/>
    <m/>
    <e v="#N/A"/>
    <m/>
    <n v="100000"/>
    <s v="Y"/>
    <d v="2026-01-01T00:00:00"/>
    <s v="Euro"/>
    <n v="19.5"/>
    <m/>
    <m/>
    <m/>
    <m/>
    <e v="#N/A"/>
    <m/>
    <m/>
    <m/>
    <m/>
    <m/>
    <m/>
    <m/>
    <m/>
    <m/>
    <m/>
    <m/>
    <m/>
    <m/>
    <m/>
    <m/>
    <m/>
    <m/>
    <m/>
    <m/>
    <m/>
    <n v="1"/>
    <m/>
  </r>
  <r>
    <m/>
    <s v="V100042"/>
    <s v="2022-0015"/>
    <x v="131"/>
    <m/>
    <s v="Wagon"/>
    <n v="17"/>
    <e v="#N/A"/>
    <x v="48"/>
    <m/>
    <m/>
    <x v="5"/>
    <x v="1"/>
    <n v="1"/>
    <m/>
    <m/>
    <n v="1"/>
    <m/>
    <n v="0"/>
    <n v="1"/>
    <x v="1"/>
    <m/>
    <m/>
    <m/>
    <x v="5"/>
    <m/>
    <m/>
    <m/>
    <e v="#N/A"/>
    <e v="#N/A"/>
    <n v="940"/>
    <x v="1"/>
    <d v="2025-08-25T00:00:00"/>
    <m/>
    <m/>
    <m/>
    <s v="n.a."/>
    <m/>
    <m/>
    <n v="0"/>
    <n v="0"/>
    <m/>
    <d v="2026-01-31T00:00:00"/>
    <m/>
    <m/>
    <m/>
    <m/>
    <m/>
    <m/>
    <m/>
    <m/>
    <m/>
    <m/>
    <m/>
    <m/>
    <m/>
    <m/>
    <m/>
    <m/>
    <m/>
    <m/>
    <m/>
    <e v="#N/A"/>
    <m/>
    <n v="100000"/>
    <s v="Y"/>
    <d v="2026-01-01T00:00:00"/>
    <s v="Euro"/>
    <n v="19.5"/>
    <m/>
    <m/>
    <m/>
    <m/>
    <e v="#N/A"/>
    <m/>
    <m/>
    <m/>
    <m/>
    <m/>
    <m/>
    <m/>
    <m/>
    <m/>
    <m/>
    <m/>
    <m/>
    <m/>
    <m/>
    <m/>
    <m/>
    <m/>
    <m/>
    <m/>
    <m/>
    <n v="1"/>
    <m/>
  </r>
  <r>
    <m/>
    <s v="V100042"/>
    <s v="2022-0015"/>
    <x v="131"/>
    <m/>
    <s v="Wagon"/>
    <n v="18"/>
    <e v="#N/A"/>
    <x v="48"/>
    <m/>
    <m/>
    <x v="5"/>
    <x v="1"/>
    <n v="1"/>
    <m/>
    <m/>
    <n v="1"/>
    <m/>
    <n v="0"/>
    <n v="1"/>
    <x v="1"/>
    <m/>
    <m/>
    <m/>
    <x v="5"/>
    <m/>
    <m/>
    <m/>
    <e v="#N/A"/>
    <e v="#N/A"/>
    <n v="940"/>
    <x v="1"/>
    <d v="2025-08-25T00:00:00"/>
    <m/>
    <m/>
    <m/>
    <s v="n.a."/>
    <m/>
    <m/>
    <n v="0"/>
    <n v="0"/>
    <m/>
    <d v="2026-01-31T00:00:00"/>
    <m/>
    <m/>
    <m/>
    <m/>
    <m/>
    <m/>
    <m/>
    <m/>
    <m/>
    <m/>
    <m/>
    <m/>
    <m/>
    <m/>
    <m/>
    <m/>
    <m/>
    <m/>
    <m/>
    <e v="#N/A"/>
    <m/>
    <n v="100000"/>
    <s v="Y"/>
    <d v="2026-01-01T00:00:00"/>
    <s v="Euro"/>
    <n v="19.5"/>
    <m/>
    <m/>
    <m/>
    <m/>
    <e v="#N/A"/>
    <m/>
    <m/>
    <m/>
    <m/>
    <m/>
    <m/>
    <m/>
    <m/>
    <m/>
    <m/>
    <m/>
    <m/>
    <m/>
    <m/>
    <m/>
    <m/>
    <m/>
    <m/>
    <m/>
    <m/>
    <n v="1"/>
    <m/>
  </r>
  <r>
    <m/>
    <s v="V100042"/>
    <s v="2022-0015"/>
    <x v="131"/>
    <m/>
    <s v="Wagon"/>
    <n v="19"/>
    <e v="#N/A"/>
    <x v="48"/>
    <m/>
    <m/>
    <x v="5"/>
    <x v="1"/>
    <n v="1"/>
    <m/>
    <m/>
    <n v="1"/>
    <m/>
    <n v="0"/>
    <n v="0"/>
    <x v="1"/>
    <m/>
    <m/>
    <m/>
    <x v="0"/>
    <m/>
    <m/>
    <m/>
    <e v="#N/A"/>
    <e v="#N/A"/>
    <n v="940"/>
    <x v="1"/>
    <d v="2025-08-25T00:00:00"/>
    <m/>
    <m/>
    <m/>
    <s v="n.a."/>
    <m/>
    <m/>
    <n v="0"/>
    <n v="0"/>
    <m/>
    <e v="#N/A"/>
    <m/>
    <m/>
    <m/>
    <m/>
    <m/>
    <m/>
    <m/>
    <m/>
    <m/>
    <m/>
    <m/>
    <m/>
    <m/>
    <m/>
    <m/>
    <m/>
    <m/>
    <m/>
    <m/>
    <e v="#N/A"/>
    <m/>
    <n v="100000"/>
    <s v="Y"/>
    <d v="2026-01-01T00:00:00"/>
    <s v="Euro"/>
    <n v="19.5"/>
    <m/>
    <m/>
    <m/>
    <m/>
    <e v="#N/A"/>
    <m/>
    <m/>
    <m/>
    <m/>
    <m/>
    <m/>
    <m/>
    <m/>
    <m/>
    <m/>
    <m/>
    <m/>
    <m/>
    <m/>
    <m/>
    <m/>
    <m/>
    <m/>
    <m/>
    <m/>
    <n v="1"/>
    <m/>
  </r>
  <r>
    <m/>
    <s v="V100042"/>
    <s v="2022-0015"/>
    <x v="131"/>
    <m/>
    <s v="Wagon"/>
    <n v="20"/>
    <e v="#N/A"/>
    <x v="48"/>
    <m/>
    <m/>
    <x v="5"/>
    <x v="1"/>
    <n v="1"/>
    <m/>
    <m/>
    <n v="1"/>
    <m/>
    <n v="0"/>
    <n v="0"/>
    <x v="1"/>
    <m/>
    <m/>
    <m/>
    <x v="0"/>
    <m/>
    <m/>
    <m/>
    <e v="#N/A"/>
    <e v="#N/A"/>
    <n v="940"/>
    <x v="1"/>
    <d v="2025-08-25T00:00:00"/>
    <m/>
    <m/>
    <m/>
    <s v="n.a."/>
    <m/>
    <m/>
    <n v="0"/>
    <n v="0"/>
    <m/>
    <e v="#N/A"/>
    <m/>
    <m/>
    <m/>
    <m/>
    <m/>
    <m/>
    <m/>
    <m/>
    <m/>
    <m/>
    <m/>
    <m/>
    <m/>
    <m/>
    <m/>
    <m/>
    <m/>
    <m/>
    <m/>
    <e v="#N/A"/>
    <m/>
    <n v="100000"/>
    <s v="Y"/>
    <d v="2026-01-01T00:00:00"/>
    <s v="Euro"/>
    <n v="19.5"/>
    <m/>
    <m/>
    <m/>
    <m/>
    <e v="#N/A"/>
    <m/>
    <m/>
    <m/>
    <m/>
    <m/>
    <m/>
    <m/>
    <m/>
    <m/>
    <m/>
    <m/>
    <m/>
    <m/>
    <m/>
    <m/>
    <m/>
    <m/>
    <m/>
    <m/>
    <m/>
    <n v="1"/>
    <m/>
  </r>
  <r>
    <m/>
    <s v="V100042"/>
    <s v="2022-0015"/>
    <x v="131"/>
    <m/>
    <s v="Wagon"/>
    <n v="21"/>
    <e v="#N/A"/>
    <x v="48"/>
    <m/>
    <m/>
    <x v="5"/>
    <x v="1"/>
    <n v="1"/>
    <m/>
    <m/>
    <n v="1"/>
    <m/>
    <n v="0"/>
    <n v="0"/>
    <x v="1"/>
    <m/>
    <m/>
    <m/>
    <x v="0"/>
    <m/>
    <m/>
    <m/>
    <e v="#N/A"/>
    <e v="#N/A"/>
    <n v="940"/>
    <x v="1"/>
    <d v="2025-09-11T00:00:00"/>
    <m/>
    <m/>
    <m/>
    <s v="n.a."/>
    <m/>
    <m/>
    <n v="0"/>
    <n v="0"/>
    <m/>
    <e v="#N/A"/>
    <m/>
    <m/>
    <m/>
    <m/>
    <m/>
    <m/>
    <m/>
    <m/>
    <m/>
    <m/>
    <m/>
    <m/>
    <m/>
    <m/>
    <m/>
    <m/>
    <m/>
    <m/>
    <m/>
    <e v="#N/A"/>
    <m/>
    <n v="100000"/>
    <s v="Y"/>
    <d v="2026-01-01T00:00:00"/>
    <s v="Euro"/>
    <n v="19.5"/>
    <m/>
    <m/>
    <m/>
    <m/>
    <e v="#N/A"/>
    <m/>
    <m/>
    <m/>
    <m/>
    <m/>
    <m/>
    <m/>
    <m/>
    <m/>
    <m/>
    <m/>
    <m/>
    <m/>
    <m/>
    <m/>
    <m/>
    <m/>
    <m/>
    <m/>
    <m/>
    <n v="1"/>
    <m/>
  </r>
  <r>
    <m/>
    <s v="V100042"/>
    <s v="2022-0015"/>
    <x v="131"/>
    <m/>
    <s v="Wagon"/>
    <n v="22"/>
    <e v="#N/A"/>
    <x v="48"/>
    <m/>
    <m/>
    <x v="5"/>
    <x v="1"/>
    <n v="1"/>
    <m/>
    <m/>
    <n v="1"/>
    <m/>
    <n v="0"/>
    <n v="0"/>
    <x v="1"/>
    <m/>
    <m/>
    <m/>
    <x v="0"/>
    <m/>
    <m/>
    <m/>
    <e v="#N/A"/>
    <e v="#N/A"/>
    <n v="940"/>
    <x v="1"/>
    <d v="2025-09-11T00:00:00"/>
    <m/>
    <m/>
    <m/>
    <s v="n.a."/>
    <m/>
    <m/>
    <n v="0"/>
    <n v="0"/>
    <m/>
    <e v="#N/A"/>
    <m/>
    <m/>
    <m/>
    <m/>
    <m/>
    <m/>
    <m/>
    <m/>
    <m/>
    <m/>
    <m/>
    <m/>
    <m/>
    <m/>
    <m/>
    <m/>
    <m/>
    <m/>
    <m/>
    <e v="#N/A"/>
    <m/>
    <n v="100000"/>
    <s v="Y"/>
    <d v="2026-01-01T00:00:00"/>
    <s v="Euro"/>
    <n v="19.5"/>
    <m/>
    <m/>
    <m/>
    <m/>
    <e v="#N/A"/>
    <m/>
    <m/>
    <m/>
    <m/>
    <m/>
    <m/>
    <m/>
    <m/>
    <m/>
    <m/>
    <m/>
    <m/>
    <m/>
    <m/>
    <m/>
    <m/>
    <m/>
    <m/>
    <m/>
    <m/>
    <n v="1"/>
    <m/>
  </r>
  <r>
    <m/>
    <s v="V100042"/>
    <s v="2022-0015"/>
    <x v="131"/>
    <m/>
    <s v="Wagon"/>
    <n v="23"/>
    <e v="#N/A"/>
    <x v="48"/>
    <m/>
    <m/>
    <x v="5"/>
    <x v="1"/>
    <n v="1"/>
    <m/>
    <m/>
    <n v="1"/>
    <m/>
    <n v="0"/>
    <n v="0"/>
    <x v="1"/>
    <m/>
    <m/>
    <m/>
    <x v="0"/>
    <m/>
    <m/>
    <m/>
    <e v="#N/A"/>
    <e v="#N/A"/>
    <n v="940"/>
    <x v="1"/>
    <m/>
    <m/>
    <m/>
    <m/>
    <s v="n.a."/>
    <m/>
    <m/>
    <n v="0"/>
    <n v="0"/>
    <m/>
    <e v="#N/A"/>
    <m/>
    <m/>
    <m/>
    <m/>
    <m/>
    <m/>
    <m/>
    <m/>
    <m/>
    <m/>
    <m/>
    <m/>
    <m/>
    <m/>
    <m/>
    <m/>
    <m/>
    <m/>
    <m/>
    <e v="#N/A"/>
    <m/>
    <n v="100000"/>
    <s v="Y"/>
    <d v="2026-01-01T00:00:00"/>
    <s v="Euro"/>
    <n v="19.5"/>
    <m/>
    <m/>
    <m/>
    <m/>
    <e v="#N/A"/>
    <m/>
    <m/>
    <m/>
    <m/>
    <m/>
    <m/>
    <m/>
    <m/>
    <m/>
    <m/>
    <m/>
    <m/>
    <m/>
    <m/>
    <m/>
    <m/>
    <m/>
    <m/>
    <m/>
    <m/>
    <n v="1"/>
    <m/>
  </r>
  <r>
    <m/>
    <s v="V100042"/>
    <s v="2022-0015"/>
    <x v="131"/>
    <m/>
    <s v="Wagon"/>
    <n v="24"/>
    <e v="#N/A"/>
    <x v="48"/>
    <m/>
    <m/>
    <x v="5"/>
    <x v="1"/>
    <n v="1"/>
    <m/>
    <m/>
    <n v="1"/>
    <m/>
    <n v="0"/>
    <n v="0"/>
    <x v="1"/>
    <m/>
    <m/>
    <m/>
    <x v="0"/>
    <m/>
    <m/>
    <m/>
    <e v="#N/A"/>
    <e v="#N/A"/>
    <n v="940"/>
    <x v="1"/>
    <m/>
    <m/>
    <m/>
    <m/>
    <s v="n.a."/>
    <m/>
    <m/>
    <n v="0"/>
    <n v="0"/>
    <m/>
    <e v="#N/A"/>
    <m/>
    <m/>
    <m/>
    <m/>
    <m/>
    <m/>
    <m/>
    <m/>
    <m/>
    <m/>
    <m/>
    <m/>
    <m/>
    <m/>
    <m/>
    <m/>
    <m/>
    <m/>
    <m/>
    <e v="#N/A"/>
    <m/>
    <n v="100000"/>
    <s v="Y"/>
    <d v="2026-01-01T00:00:00"/>
    <s v="Euro"/>
    <n v="19.5"/>
    <m/>
    <m/>
    <m/>
    <m/>
    <e v="#N/A"/>
    <m/>
    <m/>
    <m/>
    <m/>
    <m/>
    <m/>
    <m/>
    <m/>
    <m/>
    <m/>
    <m/>
    <m/>
    <m/>
    <m/>
    <m/>
    <m/>
    <m/>
    <m/>
    <m/>
    <m/>
    <n v="1"/>
    <m/>
  </r>
  <r>
    <m/>
    <s v="V100042"/>
    <s v="2022-0015"/>
    <x v="131"/>
    <m/>
    <s v="Wagon"/>
    <n v="25"/>
    <e v="#N/A"/>
    <x v="48"/>
    <m/>
    <m/>
    <x v="5"/>
    <x v="1"/>
    <n v="1"/>
    <m/>
    <m/>
    <n v="1"/>
    <m/>
    <n v="0"/>
    <n v="0"/>
    <x v="1"/>
    <m/>
    <m/>
    <m/>
    <x v="0"/>
    <m/>
    <m/>
    <m/>
    <e v="#N/A"/>
    <e v="#N/A"/>
    <n v="940"/>
    <x v="1"/>
    <m/>
    <m/>
    <m/>
    <m/>
    <s v="n.a."/>
    <m/>
    <m/>
    <n v="0"/>
    <n v="0"/>
    <m/>
    <e v="#N/A"/>
    <m/>
    <m/>
    <m/>
    <m/>
    <m/>
    <m/>
    <m/>
    <m/>
    <m/>
    <m/>
    <m/>
    <m/>
    <m/>
    <m/>
    <m/>
    <m/>
    <m/>
    <m/>
    <m/>
    <e v="#N/A"/>
    <m/>
    <n v="100000"/>
    <s v="Y"/>
    <d v="2026-01-01T00:00:00"/>
    <s v="Euro"/>
    <n v="19.5"/>
    <m/>
    <m/>
    <m/>
    <m/>
    <e v="#N/A"/>
    <m/>
    <m/>
    <m/>
    <m/>
    <m/>
    <m/>
    <m/>
    <m/>
    <m/>
    <m/>
    <m/>
    <m/>
    <m/>
    <m/>
    <m/>
    <m/>
    <m/>
    <m/>
    <m/>
    <m/>
    <n v="1"/>
    <m/>
  </r>
  <r>
    <m/>
    <s v="V100042"/>
    <s v="2022-0015"/>
    <x v="131"/>
    <m/>
    <s v="Wagon"/>
    <n v="26"/>
    <e v="#N/A"/>
    <x v="48"/>
    <m/>
    <m/>
    <x v="5"/>
    <x v="1"/>
    <n v="1"/>
    <m/>
    <m/>
    <n v="1"/>
    <m/>
    <n v="0"/>
    <n v="0"/>
    <x v="1"/>
    <m/>
    <m/>
    <m/>
    <x v="0"/>
    <m/>
    <m/>
    <m/>
    <e v="#N/A"/>
    <e v="#N/A"/>
    <n v="940"/>
    <x v="1"/>
    <m/>
    <m/>
    <m/>
    <m/>
    <s v="n.a."/>
    <m/>
    <m/>
    <n v="0"/>
    <n v="0"/>
    <m/>
    <e v="#N/A"/>
    <m/>
    <m/>
    <m/>
    <m/>
    <m/>
    <m/>
    <m/>
    <m/>
    <m/>
    <m/>
    <m/>
    <m/>
    <m/>
    <m/>
    <m/>
    <m/>
    <m/>
    <m/>
    <m/>
    <e v="#N/A"/>
    <m/>
    <n v="100000"/>
    <s v="Y"/>
    <d v="2026-01-01T00:00:00"/>
    <s v="Euro"/>
    <n v="19.5"/>
    <m/>
    <m/>
    <m/>
    <m/>
    <e v="#N/A"/>
    <m/>
    <m/>
    <m/>
    <m/>
    <m/>
    <m/>
    <m/>
    <m/>
    <m/>
    <m/>
    <m/>
    <m/>
    <m/>
    <m/>
    <m/>
    <m/>
    <m/>
    <m/>
    <m/>
    <m/>
    <n v="1"/>
    <m/>
  </r>
  <r>
    <m/>
    <s v="V100042"/>
    <s v="2022-0015"/>
    <x v="131"/>
    <m/>
    <s v="Wagon"/>
    <n v="27"/>
    <e v="#N/A"/>
    <x v="48"/>
    <m/>
    <m/>
    <x v="5"/>
    <x v="1"/>
    <n v="1"/>
    <m/>
    <m/>
    <n v="1"/>
    <m/>
    <n v="0"/>
    <n v="0"/>
    <x v="1"/>
    <m/>
    <m/>
    <m/>
    <x v="0"/>
    <m/>
    <m/>
    <m/>
    <e v="#N/A"/>
    <e v="#N/A"/>
    <n v="940"/>
    <x v="1"/>
    <m/>
    <m/>
    <m/>
    <m/>
    <s v="n.a."/>
    <m/>
    <m/>
    <n v="0"/>
    <n v="0"/>
    <m/>
    <e v="#N/A"/>
    <m/>
    <m/>
    <m/>
    <m/>
    <m/>
    <m/>
    <m/>
    <m/>
    <m/>
    <m/>
    <m/>
    <m/>
    <m/>
    <m/>
    <m/>
    <m/>
    <m/>
    <m/>
    <m/>
    <e v="#N/A"/>
    <m/>
    <n v="100000"/>
    <s v="Y"/>
    <d v="2026-01-01T00:00:00"/>
    <s v="Euro"/>
    <n v="19.5"/>
    <m/>
    <m/>
    <m/>
    <m/>
    <e v="#N/A"/>
    <m/>
    <m/>
    <m/>
    <m/>
    <m/>
    <m/>
    <m/>
    <m/>
    <m/>
    <m/>
    <m/>
    <m/>
    <m/>
    <m/>
    <m/>
    <m/>
    <m/>
    <m/>
    <m/>
    <m/>
    <n v="1"/>
    <m/>
  </r>
  <r>
    <m/>
    <s v="V100042"/>
    <s v="2022-0015"/>
    <x v="131"/>
    <m/>
    <s v="Wagon"/>
    <n v="28"/>
    <e v="#N/A"/>
    <x v="48"/>
    <m/>
    <m/>
    <x v="5"/>
    <x v="1"/>
    <n v="1"/>
    <m/>
    <m/>
    <n v="1"/>
    <m/>
    <n v="0"/>
    <n v="0"/>
    <x v="1"/>
    <m/>
    <m/>
    <m/>
    <x v="0"/>
    <m/>
    <m/>
    <m/>
    <e v="#N/A"/>
    <e v="#N/A"/>
    <n v="940"/>
    <x v="1"/>
    <m/>
    <m/>
    <m/>
    <m/>
    <s v="n.a."/>
    <m/>
    <m/>
    <n v="0"/>
    <n v="0"/>
    <m/>
    <e v="#N/A"/>
    <m/>
    <m/>
    <m/>
    <m/>
    <m/>
    <m/>
    <m/>
    <m/>
    <m/>
    <m/>
    <m/>
    <m/>
    <m/>
    <m/>
    <m/>
    <m/>
    <m/>
    <m/>
    <m/>
    <e v="#N/A"/>
    <m/>
    <n v="100000"/>
    <s v="Y"/>
    <d v="2026-01-01T00:00:00"/>
    <s v="Euro"/>
    <n v="19.5"/>
    <m/>
    <m/>
    <m/>
    <m/>
    <e v="#N/A"/>
    <m/>
    <m/>
    <m/>
    <m/>
    <m/>
    <m/>
    <m/>
    <m/>
    <m/>
    <m/>
    <m/>
    <m/>
    <m/>
    <m/>
    <m/>
    <m/>
    <m/>
    <m/>
    <m/>
    <m/>
    <n v="1"/>
    <m/>
  </r>
  <r>
    <m/>
    <s v="V100042"/>
    <s v="2022-0015"/>
    <x v="131"/>
    <m/>
    <s v="Wagon"/>
    <n v="29"/>
    <e v="#N/A"/>
    <x v="48"/>
    <m/>
    <m/>
    <x v="5"/>
    <x v="1"/>
    <n v="1"/>
    <m/>
    <m/>
    <n v="1"/>
    <m/>
    <n v="0"/>
    <n v="0"/>
    <x v="1"/>
    <m/>
    <m/>
    <m/>
    <x v="0"/>
    <m/>
    <m/>
    <m/>
    <e v="#N/A"/>
    <e v="#N/A"/>
    <n v="940"/>
    <x v="1"/>
    <m/>
    <m/>
    <m/>
    <m/>
    <s v="n.a."/>
    <m/>
    <m/>
    <n v="0"/>
    <n v="0"/>
    <m/>
    <e v="#N/A"/>
    <m/>
    <m/>
    <m/>
    <m/>
    <m/>
    <m/>
    <m/>
    <m/>
    <m/>
    <m/>
    <m/>
    <m/>
    <m/>
    <m/>
    <m/>
    <m/>
    <m/>
    <m/>
    <m/>
    <e v="#N/A"/>
    <m/>
    <n v="100000"/>
    <s v="Y"/>
    <d v="2026-01-01T00:00:00"/>
    <s v="Euro"/>
    <n v="19.5"/>
    <m/>
    <m/>
    <m/>
    <m/>
    <e v="#N/A"/>
    <m/>
    <m/>
    <m/>
    <m/>
    <m/>
    <m/>
    <m/>
    <m/>
    <m/>
    <m/>
    <m/>
    <m/>
    <m/>
    <m/>
    <m/>
    <m/>
    <m/>
    <m/>
    <m/>
    <m/>
    <n v="1"/>
    <m/>
  </r>
  <r>
    <m/>
    <s v="V100042"/>
    <s v="2022-0015"/>
    <x v="131"/>
    <m/>
    <s v="Wagon"/>
    <n v="30"/>
    <e v="#N/A"/>
    <x v="48"/>
    <m/>
    <m/>
    <x v="5"/>
    <x v="1"/>
    <n v="1"/>
    <m/>
    <m/>
    <n v="1"/>
    <m/>
    <n v="0"/>
    <n v="0"/>
    <x v="1"/>
    <m/>
    <m/>
    <m/>
    <x v="0"/>
    <m/>
    <m/>
    <m/>
    <e v="#N/A"/>
    <e v="#N/A"/>
    <n v="940"/>
    <x v="1"/>
    <m/>
    <m/>
    <m/>
    <m/>
    <s v="n.a."/>
    <m/>
    <m/>
    <n v="0"/>
    <n v="0"/>
    <m/>
    <e v="#N/A"/>
    <m/>
    <m/>
    <m/>
    <m/>
    <m/>
    <m/>
    <m/>
    <m/>
    <m/>
    <m/>
    <m/>
    <m/>
    <m/>
    <m/>
    <m/>
    <m/>
    <m/>
    <m/>
    <m/>
    <e v="#N/A"/>
    <m/>
    <n v="100000"/>
    <s v="Y"/>
    <d v="2026-01-01T00:00:00"/>
    <s v="Euro"/>
    <n v="19.5"/>
    <m/>
    <m/>
    <m/>
    <m/>
    <e v="#N/A"/>
    <m/>
    <m/>
    <m/>
    <m/>
    <m/>
    <m/>
    <m/>
    <m/>
    <m/>
    <m/>
    <m/>
    <m/>
    <m/>
    <m/>
    <m/>
    <m/>
    <m/>
    <m/>
    <m/>
    <m/>
    <n v="1"/>
    <m/>
  </r>
  <r>
    <m/>
    <s v="V100042"/>
    <s v="2022-0015"/>
    <x v="131"/>
    <m/>
    <s v="Wagon"/>
    <n v="31"/>
    <e v="#N/A"/>
    <x v="48"/>
    <m/>
    <m/>
    <x v="5"/>
    <x v="1"/>
    <n v="1"/>
    <m/>
    <m/>
    <n v="1"/>
    <m/>
    <n v="0"/>
    <n v="0"/>
    <x v="1"/>
    <m/>
    <m/>
    <m/>
    <x v="0"/>
    <m/>
    <m/>
    <m/>
    <e v="#N/A"/>
    <e v="#N/A"/>
    <n v="940"/>
    <x v="1"/>
    <m/>
    <m/>
    <m/>
    <m/>
    <s v="n.a."/>
    <m/>
    <m/>
    <n v="0"/>
    <n v="0"/>
    <m/>
    <e v="#N/A"/>
    <m/>
    <m/>
    <m/>
    <m/>
    <m/>
    <m/>
    <m/>
    <m/>
    <m/>
    <m/>
    <m/>
    <m/>
    <m/>
    <m/>
    <m/>
    <m/>
    <m/>
    <m/>
    <m/>
    <e v="#N/A"/>
    <m/>
    <n v="100000"/>
    <s v="Y"/>
    <d v="2026-01-01T00:00:00"/>
    <s v="Euro"/>
    <n v="19.5"/>
    <m/>
    <m/>
    <m/>
    <m/>
    <e v="#N/A"/>
    <m/>
    <m/>
    <m/>
    <m/>
    <m/>
    <m/>
    <m/>
    <m/>
    <m/>
    <m/>
    <m/>
    <m/>
    <m/>
    <m/>
    <m/>
    <m/>
    <m/>
    <m/>
    <m/>
    <m/>
    <n v="1"/>
    <m/>
  </r>
  <r>
    <m/>
    <s v="V100042"/>
    <s v="2022-0015"/>
    <x v="131"/>
    <m/>
    <s v="Wagon"/>
    <n v="32"/>
    <e v="#N/A"/>
    <x v="48"/>
    <m/>
    <m/>
    <x v="5"/>
    <x v="1"/>
    <n v="1"/>
    <m/>
    <m/>
    <n v="1"/>
    <m/>
    <n v="0"/>
    <n v="0"/>
    <x v="1"/>
    <m/>
    <m/>
    <m/>
    <x v="0"/>
    <m/>
    <m/>
    <m/>
    <e v="#N/A"/>
    <e v="#N/A"/>
    <n v="940"/>
    <x v="1"/>
    <m/>
    <m/>
    <m/>
    <m/>
    <s v="n.a."/>
    <m/>
    <m/>
    <n v="0"/>
    <n v="0"/>
    <m/>
    <e v="#N/A"/>
    <m/>
    <m/>
    <m/>
    <m/>
    <m/>
    <m/>
    <m/>
    <m/>
    <m/>
    <m/>
    <m/>
    <m/>
    <m/>
    <m/>
    <m/>
    <m/>
    <m/>
    <m/>
    <m/>
    <e v="#N/A"/>
    <m/>
    <n v="100000"/>
    <s v="Y"/>
    <d v="2026-01-01T00:00:00"/>
    <s v="Euro"/>
    <n v="19.5"/>
    <m/>
    <m/>
    <m/>
    <m/>
    <e v="#N/A"/>
    <m/>
    <m/>
    <m/>
    <m/>
    <m/>
    <m/>
    <m/>
    <m/>
    <m/>
    <m/>
    <m/>
    <m/>
    <m/>
    <m/>
    <m/>
    <m/>
    <m/>
    <m/>
    <m/>
    <m/>
    <n v="1"/>
    <m/>
  </r>
  <r>
    <m/>
    <s v="V100042"/>
    <s v="2022-0015"/>
    <x v="131"/>
    <m/>
    <s v="Wagon"/>
    <n v="33"/>
    <e v="#N/A"/>
    <x v="48"/>
    <m/>
    <m/>
    <x v="5"/>
    <x v="1"/>
    <n v="1"/>
    <m/>
    <m/>
    <n v="1"/>
    <m/>
    <n v="0"/>
    <n v="0"/>
    <x v="1"/>
    <m/>
    <m/>
    <m/>
    <x v="0"/>
    <m/>
    <m/>
    <m/>
    <e v="#N/A"/>
    <e v="#N/A"/>
    <n v="940"/>
    <x v="1"/>
    <m/>
    <m/>
    <m/>
    <m/>
    <s v="n.a."/>
    <m/>
    <m/>
    <n v="0"/>
    <n v="0"/>
    <m/>
    <e v="#N/A"/>
    <m/>
    <m/>
    <m/>
    <m/>
    <m/>
    <m/>
    <m/>
    <m/>
    <m/>
    <m/>
    <m/>
    <m/>
    <m/>
    <m/>
    <m/>
    <m/>
    <m/>
    <m/>
    <m/>
    <e v="#N/A"/>
    <m/>
    <n v="100000"/>
    <s v="Y"/>
    <d v="2026-01-01T00:00:00"/>
    <s v="Euro"/>
    <n v="19.5"/>
    <m/>
    <m/>
    <m/>
    <m/>
    <e v="#N/A"/>
    <m/>
    <m/>
    <m/>
    <m/>
    <m/>
    <m/>
    <m/>
    <m/>
    <m/>
    <m/>
    <m/>
    <m/>
    <m/>
    <m/>
    <m/>
    <m/>
    <m/>
    <m/>
    <m/>
    <m/>
    <n v="1"/>
    <m/>
  </r>
  <r>
    <m/>
    <s v="V100042"/>
    <s v="2022-0015"/>
    <x v="131"/>
    <m/>
    <s v="Wagon"/>
    <n v="34"/>
    <e v="#N/A"/>
    <x v="48"/>
    <m/>
    <m/>
    <x v="5"/>
    <x v="1"/>
    <n v="1"/>
    <m/>
    <m/>
    <n v="1"/>
    <m/>
    <n v="0"/>
    <n v="0"/>
    <x v="1"/>
    <m/>
    <m/>
    <m/>
    <x v="0"/>
    <m/>
    <m/>
    <m/>
    <e v="#N/A"/>
    <e v="#N/A"/>
    <n v="940"/>
    <x v="1"/>
    <m/>
    <m/>
    <m/>
    <m/>
    <s v="n.a."/>
    <m/>
    <m/>
    <n v="0"/>
    <n v="0"/>
    <m/>
    <e v="#N/A"/>
    <m/>
    <m/>
    <m/>
    <m/>
    <m/>
    <m/>
    <m/>
    <m/>
    <m/>
    <m/>
    <m/>
    <m/>
    <m/>
    <m/>
    <m/>
    <m/>
    <m/>
    <m/>
    <m/>
    <e v="#N/A"/>
    <m/>
    <n v="100000"/>
    <s v="Y"/>
    <d v="2026-01-01T00:00:00"/>
    <s v="Euro"/>
    <n v="19.5"/>
    <m/>
    <m/>
    <m/>
    <m/>
    <e v="#N/A"/>
    <m/>
    <m/>
    <m/>
    <m/>
    <m/>
    <m/>
    <m/>
    <m/>
    <m/>
    <m/>
    <m/>
    <m/>
    <m/>
    <m/>
    <m/>
    <m/>
    <m/>
    <m/>
    <m/>
    <m/>
    <n v="1"/>
    <m/>
  </r>
  <r>
    <m/>
    <s v="V100042"/>
    <s v="2022-0015"/>
    <x v="131"/>
    <m/>
    <s v="Wagon"/>
    <n v="35"/>
    <e v="#N/A"/>
    <x v="48"/>
    <m/>
    <m/>
    <x v="5"/>
    <x v="1"/>
    <n v="1"/>
    <m/>
    <m/>
    <n v="1"/>
    <m/>
    <n v="0"/>
    <n v="0"/>
    <x v="1"/>
    <m/>
    <m/>
    <m/>
    <x v="0"/>
    <m/>
    <m/>
    <m/>
    <e v="#N/A"/>
    <e v="#N/A"/>
    <n v="940"/>
    <x v="1"/>
    <m/>
    <m/>
    <m/>
    <m/>
    <s v="n.a."/>
    <m/>
    <m/>
    <n v="0"/>
    <n v="0"/>
    <m/>
    <e v="#N/A"/>
    <m/>
    <m/>
    <m/>
    <m/>
    <m/>
    <m/>
    <m/>
    <m/>
    <m/>
    <m/>
    <m/>
    <m/>
    <m/>
    <m/>
    <m/>
    <m/>
    <m/>
    <m/>
    <m/>
    <e v="#N/A"/>
    <m/>
    <n v="100000"/>
    <s v="Y"/>
    <d v="2026-01-01T00:00:00"/>
    <s v="Euro"/>
    <n v="19.5"/>
    <m/>
    <m/>
    <m/>
    <m/>
    <e v="#N/A"/>
    <m/>
    <m/>
    <m/>
    <m/>
    <m/>
    <m/>
    <m/>
    <m/>
    <m/>
    <m/>
    <m/>
    <m/>
    <m/>
    <m/>
    <m/>
    <m/>
    <m/>
    <m/>
    <m/>
    <m/>
    <n v="1"/>
    <m/>
  </r>
  <r>
    <m/>
    <s v="V100042"/>
    <s v="2022-0015"/>
    <x v="131"/>
    <m/>
    <s v="Wagon"/>
    <n v="36"/>
    <e v="#N/A"/>
    <x v="48"/>
    <m/>
    <m/>
    <x v="5"/>
    <x v="1"/>
    <n v="1"/>
    <m/>
    <m/>
    <n v="1"/>
    <m/>
    <n v="0"/>
    <n v="0"/>
    <x v="1"/>
    <m/>
    <m/>
    <m/>
    <x v="0"/>
    <m/>
    <m/>
    <m/>
    <e v="#N/A"/>
    <e v="#N/A"/>
    <n v="940"/>
    <x v="1"/>
    <m/>
    <m/>
    <m/>
    <m/>
    <s v="n.a."/>
    <m/>
    <m/>
    <n v="0"/>
    <n v="0"/>
    <m/>
    <e v="#N/A"/>
    <m/>
    <m/>
    <m/>
    <m/>
    <m/>
    <m/>
    <m/>
    <m/>
    <m/>
    <m/>
    <m/>
    <m/>
    <m/>
    <m/>
    <m/>
    <m/>
    <m/>
    <m/>
    <m/>
    <e v="#N/A"/>
    <m/>
    <n v="100000"/>
    <s v="Y"/>
    <d v="2026-01-01T00:00:00"/>
    <s v="Euro"/>
    <n v="19.5"/>
    <m/>
    <m/>
    <m/>
    <m/>
    <e v="#N/A"/>
    <m/>
    <m/>
    <m/>
    <m/>
    <m/>
    <m/>
    <m/>
    <m/>
    <m/>
    <m/>
    <m/>
    <m/>
    <m/>
    <m/>
    <m/>
    <m/>
    <m/>
    <m/>
    <m/>
    <m/>
    <n v="1"/>
    <m/>
  </r>
  <r>
    <m/>
    <s v="V100042"/>
    <s v="2022-0015"/>
    <x v="131"/>
    <m/>
    <s v="Wagon"/>
    <n v="37"/>
    <e v="#N/A"/>
    <x v="48"/>
    <m/>
    <m/>
    <x v="5"/>
    <x v="1"/>
    <n v="1"/>
    <m/>
    <m/>
    <n v="1"/>
    <m/>
    <n v="0"/>
    <n v="0"/>
    <x v="1"/>
    <m/>
    <m/>
    <m/>
    <x v="0"/>
    <m/>
    <m/>
    <m/>
    <e v="#N/A"/>
    <e v="#N/A"/>
    <n v="940"/>
    <x v="1"/>
    <m/>
    <m/>
    <m/>
    <m/>
    <s v="n.a."/>
    <m/>
    <m/>
    <n v="0"/>
    <n v="0"/>
    <m/>
    <e v="#N/A"/>
    <m/>
    <m/>
    <m/>
    <m/>
    <m/>
    <m/>
    <m/>
    <m/>
    <m/>
    <m/>
    <m/>
    <m/>
    <m/>
    <m/>
    <m/>
    <m/>
    <m/>
    <m/>
    <m/>
    <e v="#N/A"/>
    <m/>
    <n v="100000"/>
    <s v="Y"/>
    <d v="2026-01-01T00:00:00"/>
    <s v="Euro"/>
    <n v="19.5"/>
    <m/>
    <m/>
    <m/>
    <m/>
    <e v="#N/A"/>
    <m/>
    <m/>
    <m/>
    <m/>
    <m/>
    <m/>
    <m/>
    <m/>
    <m/>
    <m/>
    <m/>
    <m/>
    <m/>
    <m/>
    <m/>
    <m/>
    <m/>
    <m/>
    <m/>
    <m/>
    <n v="1"/>
    <m/>
  </r>
  <r>
    <m/>
    <s v="V100042"/>
    <s v="2022-0015"/>
    <x v="131"/>
    <m/>
    <s v="Wagon"/>
    <n v="38"/>
    <e v="#N/A"/>
    <x v="48"/>
    <m/>
    <m/>
    <x v="5"/>
    <x v="1"/>
    <n v="1"/>
    <m/>
    <m/>
    <n v="1"/>
    <m/>
    <n v="0"/>
    <n v="0"/>
    <x v="1"/>
    <m/>
    <m/>
    <m/>
    <x v="0"/>
    <m/>
    <m/>
    <m/>
    <e v="#N/A"/>
    <e v="#N/A"/>
    <n v="940"/>
    <x v="1"/>
    <m/>
    <m/>
    <m/>
    <m/>
    <s v="n.a."/>
    <m/>
    <m/>
    <n v="0"/>
    <n v="0"/>
    <m/>
    <e v="#N/A"/>
    <m/>
    <m/>
    <m/>
    <m/>
    <m/>
    <m/>
    <m/>
    <m/>
    <m/>
    <m/>
    <m/>
    <m/>
    <m/>
    <m/>
    <m/>
    <m/>
    <m/>
    <m/>
    <m/>
    <e v="#N/A"/>
    <m/>
    <n v="100000"/>
    <s v="Y"/>
    <d v="2026-01-01T00:00:00"/>
    <s v="Euro"/>
    <n v="19.5"/>
    <m/>
    <m/>
    <m/>
    <m/>
    <e v="#N/A"/>
    <m/>
    <m/>
    <m/>
    <m/>
    <m/>
    <m/>
    <m/>
    <m/>
    <m/>
    <m/>
    <m/>
    <m/>
    <m/>
    <m/>
    <m/>
    <m/>
    <m/>
    <m/>
    <m/>
    <m/>
    <n v="1"/>
    <m/>
  </r>
  <r>
    <m/>
    <s v="V100042"/>
    <s v="2022-0015"/>
    <x v="131"/>
    <m/>
    <s v="Wagon"/>
    <n v="39"/>
    <e v="#N/A"/>
    <x v="48"/>
    <m/>
    <m/>
    <x v="5"/>
    <x v="1"/>
    <n v="1"/>
    <m/>
    <m/>
    <n v="1"/>
    <m/>
    <n v="0"/>
    <n v="0"/>
    <x v="1"/>
    <m/>
    <m/>
    <m/>
    <x v="0"/>
    <m/>
    <m/>
    <m/>
    <e v="#N/A"/>
    <e v="#N/A"/>
    <n v="940"/>
    <x v="1"/>
    <m/>
    <m/>
    <m/>
    <m/>
    <s v="n.a."/>
    <m/>
    <m/>
    <n v="0"/>
    <n v="0"/>
    <m/>
    <e v="#N/A"/>
    <m/>
    <m/>
    <m/>
    <m/>
    <m/>
    <m/>
    <m/>
    <m/>
    <m/>
    <m/>
    <m/>
    <m/>
    <m/>
    <m/>
    <m/>
    <m/>
    <m/>
    <m/>
    <m/>
    <e v="#N/A"/>
    <m/>
    <n v="100000"/>
    <s v="Y"/>
    <d v="2026-01-01T00:00:00"/>
    <s v="Euro"/>
    <n v="19.5"/>
    <m/>
    <m/>
    <m/>
    <m/>
    <e v="#N/A"/>
    <m/>
    <m/>
    <m/>
    <m/>
    <m/>
    <m/>
    <m/>
    <m/>
    <m/>
    <m/>
    <m/>
    <m/>
    <m/>
    <m/>
    <m/>
    <m/>
    <m/>
    <m/>
    <m/>
    <m/>
    <n v="1"/>
    <m/>
  </r>
  <r>
    <m/>
    <s v="V100042"/>
    <s v="2022-0015"/>
    <x v="131"/>
    <m/>
    <s v="Wagon"/>
    <n v="40"/>
    <e v="#N/A"/>
    <x v="48"/>
    <m/>
    <m/>
    <x v="5"/>
    <x v="1"/>
    <n v="1"/>
    <m/>
    <m/>
    <n v="1"/>
    <m/>
    <n v="0"/>
    <n v="0"/>
    <x v="1"/>
    <m/>
    <m/>
    <m/>
    <x v="0"/>
    <m/>
    <m/>
    <m/>
    <e v="#N/A"/>
    <e v="#N/A"/>
    <n v="940"/>
    <x v="1"/>
    <m/>
    <m/>
    <m/>
    <m/>
    <s v="n.a."/>
    <m/>
    <m/>
    <n v="0"/>
    <n v="0"/>
    <m/>
    <e v="#N/A"/>
    <m/>
    <m/>
    <m/>
    <m/>
    <m/>
    <m/>
    <m/>
    <m/>
    <m/>
    <m/>
    <m/>
    <m/>
    <m/>
    <m/>
    <m/>
    <m/>
    <m/>
    <m/>
    <m/>
    <e v="#N/A"/>
    <m/>
    <n v="100000"/>
    <s v="Y"/>
    <d v="2026-01-01T00:00:00"/>
    <s v="Euro"/>
    <n v="19.5"/>
    <m/>
    <m/>
    <m/>
    <m/>
    <e v="#N/A"/>
    <m/>
    <m/>
    <m/>
    <m/>
    <m/>
    <m/>
    <m/>
    <m/>
    <m/>
    <m/>
    <m/>
    <m/>
    <m/>
    <m/>
    <m/>
    <m/>
    <m/>
    <m/>
    <m/>
    <m/>
    <n v="1"/>
    <m/>
  </r>
  <r>
    <s v="new 200324 / LOA ok CMI 20.06.25"/>
    <s v="V100050"/>
    <s v="2023-0038"/>
    <x v="132"/>
    <m/>
    <s v="Header"/>
    <m/>
    <m/>
    <x v="48"/>
    <s v="AUT"/>
    <s v="Middle EU - ELSE"/>
    <x v="5"/>
    <x v="7"/>
    <n v="48"/>
    <m/>
    <m/>
    <n v="48"/>
    <n v="0"/>
    <n v="0"/>
    <n v="48"/>
    <x v="0"/>
    <m/>
    <m/>
    <m/>
    <x v="5"/>
    <m/>
    <d v="2024-01-18T00:00:00"/>
    <d v="2027-01-04T00:00:00"/>
    <m/>
    <m/>
    <n v="1082"/>
    <x v="122"/>
    <m/>
    <m/>
    <m/>
    <m/>
    <s v="n.a."/>
    <m/>
    <m/>
    <n v="0"/>
    <n v="0"/>
    <m/>
    <m/>
    <s v="n.a."/>
    <n v="0"/>
    <n v="0"/>
    <n v="0"/>
    <m/>
    <m/>
    <m/>
    <m/>
    <n v="1082"/>
    <s v="A"/>
    <n v="75"/>
    <s v="keine"/>
    <s v="AUT"/>
    <s v="Not required"/>
    <s v="N"/>
    <s v="N"/>
    <n v="12"/>
    <s v="Prolongation latest Sept. 30 before contract end, end of contract latest 04.01.2038"/>
    <m/>
    <m/>
    <s v="Not Started"/>
    <n v="100000"/>
    <s v="Y"/>
    <d v="2027-01-05T00:00:00"/>
    <s v="Euro"/>
    <n v="42.19"/>
    <n v="-1.49"/>
    <n v="0"/>
    <m/>
    <n v="0"/>
    <n v="40.7"/>
    <n v="0.25"/>
    <n v="1050"/>
    <m/>
    <m/>
    <n v="0"/>
    <s v="0.00"/>
    <n v="0"/>
    <n v="0"/>
    <n v="0"/>
    <n v="0"/>
    <n v="42.19"/>
    <n v="-1.49"/>
    <n v="40.7"/>
    <n v="0.9940744252192463"/>
    <n v="0"/>
    <n v="41.94"/>
    <n v="40.45"/>
    <n v="4800000"/>
    <n v="480000"/>
    <s v="Y"/>
    <n v="48"/>
    <n v="711110.4"/>
  </r>
  <r>
    <m/>
    <s v="V100050"/>
    <s v="2023-0038"/>
    <x v="132"/>
    <n v="1"/>
    <s v="Batch"/>
    <m/>
    <m/>
    <x v="48"/>
    <s v="AUT"/>
    <s v="Middle EU - ELSE"/>
    <x v="5"/>
    <x v="7"/>
    <n v="12"/>
    <m/>
    <m/>
    <n v="12"/>
    <n v="0"/>
    <n v="0"/>
    <n v="12"/>
    <x v="0"/>
    <m/>
    <m/>
    <m/>
    <x v="5"/>
    <m/>
    <m/>
    <m/>
    <d v="2024-01-11T00:00:00"/>
    <d v="2027-01-04T00:00:00"/>
    <m/>
    <x v="122"/>
    <m/>
    <m/>
    <m/>
    <m/>
    <s v="n.a."/>
    <m/>
    <m/>
    <n v="0"/>
    <n v="0"/>
    <m/>
    <m/>
    <s v="n.a."/>
    <m/>
    <m/>
    <m/>
    <m/>
    <m/>
    <m/>
    <m/>
    <m/>
    <s v="A"/>
    <m/>
    <s v="keine"/>
    <s v="AUT"/>
    <s v="Not required"/>
    <s v="N"/>
    <s v="N"/>
    <n v="12"/>
    <s v="Prolongation latest Sept. 30 before contract end, end of contract latest 04.01.2038"/>
    <m/>
    <m/>
    <m/>
    <n v="100000"/>
    <s v="Y"/>
    <d v="2027-01-05T00:00:00"/>
    <s v="Euro"/>
    <n v="42.19"/>
    <n v="-1.49"/>
    <n v="0"/>
    <m/>
    <n v="0"/>
    <n v="40.7"/>
    <n v="0.25"/>
    <n v="1050"/>
    <n v="0"/>
    <m/>
    <n v="0"/>
    <s v="0.00"/>
    <n v="0"/>
    <n v="0"/>
    <n v="0"/>
    <n v="0"/>
    <n v="42.19"/>
    <n v="-1.49"/>
    <n v="40.7"/>
    <n v="0.9940744252192463"/>
    <n v="0"/>
    <n v="41.94"/>
    <n v="40.45"/>
    <n v="1200000"/>
    <n v="120000"/>
    <s v="Y"/>
    <n v="12"/>
    <n v="177777.6"/>
  </r>
  <r>
    <m/>
    <s v="V100050"/>
    <s v="2023-0038"/>
    <x v="132"/>
    <n v="1"/>
    <s v="Wagon"/>
    <n v="1"/>
    <s v="31 80 4657 353-7"/>
    <x v="48"/>
    <m/>
    <m/>
    <x v="5"/>
    <x v="7"/>
    <n v="1"/>
    <m/>
    <m/>
    <n v="1"/>
    <m/>
    <n v="0"/>
    <n v="1"/>
    <x v="1"/>
    <n v="0"/>
    <d v="1899-12-30T00:00:00"/>
    <d v="1899-12-30T00:00:00"/>
    <x v="5"/>
    <m/>
    <m/>
    <m/>
    <d v="2024-01-11T00:00:00"/>
    <d v="2027-01-04T00:00:00"/>
    <n v="1082"/>
    <x v="122"/>
    <m/>
    <m/>
    <m/>
    <m/>
    <s v="n.a."/>
    <m/>
    <m/>
    <n v="0"/>
    <n v="0"/>
    <m/>
    <d v="2027-01-04T00:00:00"/>
    <m/>
    <m/>
    <m/>
    <m/>
    <m/>
    <m/>
    <m/>
    <m/>
    <m/>
    <m/>
    <m/>
    <m/>
    <m/>
    <m/>
    <m/>
    <m/>
    <m/>
    <m/>
    <m/>
    <d v="2026-08-04T00:00:00"/>
    <m/>
    <n v="100000"/>
    <m/>
    <m/>
    <s v="Euro"/>
    <n v="42.19"/>
    <m/>
    <m/>
    <m/>
    <m/>
    <n v="40.7"/>
    <m/>
    <m/>
    <m/>
    <m/>
    <m/>
    <m/>
    <m/>
    <m/>
    <m/>
    <m/>
    <m/>
    <m/>
    <m/>
    <m/>
    <m/>
    <m/>
    <m/>
    <m/>
    <m/>
    <m/>
    <n v="1"/>
    <m/>
  </r>
  <r>
    <m/>
    <s v="V100050"/>
    <s v="2023-0038"/>
    <x v="132"/>
    <n v="1"/>
    <s v="Wagon"/>
    <n v="2"/>
    <s v="31 80 4657 354-5"/>
    <x v="48"/>
    <m/>
    <m/>
    <x v="5"/>
    <x v="7"/>
    <n v="1"/>
    <m/>
    <m/>
    <n v="1"/>
    <m/>
    <n v="0"/>
    <n v="1"/>
    <x v="1"/>
    <n v="0"/>
    <d v="1899-12-30T00:00:00"/>
    <d v="1899-12-30T00:00:00"/>
    <x v="5"/>
    <m/>
    <m/>
    <m/>
    <d v="2024-01-11T00:00:00"/>
    <d v="2027-01-04T00:00:00"/>
    <n v="1082"/>
    <x v="122"/>
    <m/>
    <m/>
    <m/>
    <m/>
    <s v="n.a."/>
    <m/>
    <m/>
    <n v="0"/>
    <n v="0"/>
    <m/>
    <d v="2027-01-04T00:00:00"/>
    <m/>
    <m/>
    <m/>
    <m/>
    <m/>
    <m/>
    <m/>
    <m/>
    <m/>
    <m/>
    <m/>
    <m/>
    <m/>
    <m/>
    <m/>
    <m/>
    <m/>
    <m/>
    <m/>
    <d v="2026-08-04T00:00:00"/>
    <m/>
    <n v="100000"/>
    <m/>
    <m/>
    <s v="Euro"/>
    <n v="42.19"/>
    <m/>
    <m/>
    <m/>
    <m/>
    <n v="40.7"/>
    <m/>
    <m/>
    <m/>
    <m/>
    <m/>
    <m/>
    <m/>
    <m/>
    <m/>
    <m/>
    <m/>
    <m/>
    <m/>
    <m/>
    <m/>
    <m/>
    <m/>
    <m/>
    <m/>
    <m/>
    <n v="1"/>
    <m/>
  </r>
  <r>
    <m/>
    <s v="V100050"/>
    <s v="2023-0038"/>
    <x v="132"/>
    <n v="1"/>
    <s v="Wagon"/>
    <n v="3"/>
    <s v="31 80 4657 355-2"/>
    <x v="48"/>
    <m/>
    <m/>
    <x v="5"/>
    <x v="7"/>
    <n v="1"/>
    <m/>
    <m/>
    <n v="1"/>
    <m/>
    <n v="0"/>
    <n v="1"/>
    <x v="1"/>
    <n v="0"/>
    <d v="1899-12-30T00:00:00"/>
    <d v="1899-12-30T00:00:00"/>
    <x v="5"/>
    <m/>
    <m/>
    <m/>
    <d v="2024-01-11T00:00:00"/>
    <d v="2027-01-04T00:00:00"/>
    <n v="1082"/>
    <x v="122"/>
    <m/>
    <m/>
    <m/>
    <m/>
    <s v="n.a."/>
    <m/>
    <m/>
    <n v="0"/>
    <n v="0"/>
    <m/>
    <d v="2027-01-04T00:00:00"/>
    <m/>
    <m/>
    <m/>
    <m/>
    <m/>
    <m/>
    <m/>
    <m/>
    <m/>
    <m/>
    <m/>
    <m/>
    <m/>
    <m/>
    <m/>
    <m/>
    <m/>
    <m/>
    <m/>
    <d v="2026-08-04T00:00:00"/>
    <m/>
    <n v="100000"/>
    <m/>
    <m/>
    <s v="Euro"/>
    <n v="42.19"/>
    <m/>
    <m/>
    <m/>
    <m/>
    <n v="40.7"/>
    <m/>
    <m/>
    <m/>
    <m/>
    <m/>
    <m/>
    <m/>
    <m/>
    <m/>
    <m/>
    <m/>
    <m/>
    <m/>
    <m/>
    <m/>
    <m/>
    <m/>
    <m/>
    <m/>
    <m/>
    <n v="1"/>
    <m/>
  </r>
  <r>
    <m/>
    <s v="V100050"/>
    <s v="2023-0038"/>
    <x v="132"/>
    <n v="1"/>
    <s v="Wagon"/>
    <n v="4"/>
    <s v="31 80 4657 356-0"/>
    <x v="48"/>
    <m/>
    <m/>
    <x v="5"/>
    <x v="7"/>
    <n v="1"/>
    <m/>
    <m/>
    <n v="1"/>
    <m/>
    <n v="0"/>
    <n v="1"/>
    <x v="1"/>
    <n v="0"/>
    <d v="1899-12-30T00:00:00"/>
    <d v="1899-12-30T00:00:00"/>
    <x v="5"/>
    <m/>
    <m/>
    <m/>
    <d v="2024-01-11T00:00:00"/>
    <d v="2027-01-04T00:00:00"/>
    <n v="1082"/>
    <x v="122"/>
    <m/>
    <m/>
    <m/>
    <m/>
    <s v="n.a."/>
    <m/>
    <m/>
    <n v="0"/>
    <n v="0"/>
    <m/>
    <d v="2027-01-04T00:00:00"/>
    <m/>
    <m/>
    <m/>
    <m/>
    <m/>
    <m/>
    <m/>
    <m/>
    <m/>
    <m/>
    <m/>
    <m/>
    <m/>
    <m/>
    <m/>
    <m/>
    <m/>
    <m/>
    <m/>
    <d v="2026-08-04T00:00:00"/>
    <m/>
    <n v="100000"/>
    <m/>
    <m/>
    <s v="Euro"/>
    <n v="42.19"/>
    <m/>
    <m/>
    <m/>
    <m/>
    <n v="40.7"/>
    <m/>
    <m/>
    <m/>
    <m/>
    <m/>
    <m/>
    <m/>
    <m/>
    <m/>
    <m/>
    <m/>
    <m/>
    <m/>
    <m/>
    <m/>
    <m/>
    <m/>
    <m/>
    <m/>
    <m/>
    <n v="1"/>
    <m/>
  </r>
  <r>
    <m/>
    <s v="V100050"/>
    <s v="2023-0038"/>
    <x v="132"/>
    <n v="1"/>
    <s v="Wagon"/>
    <n v="5"/>
    <s v="31 80 4657 357-8"/>
    <x v="48"/>
    <m/>
    <m/>
    <x v="5"/>
    <x v="7"/>
    <n v="1"/>
    <m/>
    <m/>
    <n v="1"/>
    <m/>
    <n v="0"/>
    <n v="1"/>
    <x v="1"/>
    <n v="0"/>
    <d v="1899-12-30T00:00:00"/>
    <d v="1899-12-30T00:00:00"/>
    <x v="5"/>
    <m/>
    <m/>
    <m/>
    <d v="2024-01-11T00:00:00"/>
    <d v="2027-01-04T00:00:00"/>
    <n v="1082"/>
    <x v="122"/>
    <m/>
    <m/>
    <m/>
    <m/>
    <s v="n.a."/>
    <m/>
    <m/>
    <n v="0"/>
    <n v="0"/>
    <m/>
    <d v="2027-01-04T00:00:00"/>
    <m/>
    <m/>
    <m/>
    <m/>
    <m/>
    <m/>
    <m/>
    <m/>
    <m/>
    <m/>
    <m/>
    <m/>
    <m/>
    <m/>
    <m/>
    <m/>
    <m/>
    <m/>
    <m/>
    <d v="2026-08-04T00:00:00"/>
    <m/>
    <n v="100000"/>
    <m/>
    <m/>
    <s v="Euro"/>
    <n v="42.19"/>
    <m/>
    <m/>
    <m/>
    <m/>
    <n v="40.7"/>
    <m/>
    <m/>
    <m/>
    <m/>
    <m/>
    <m/>
    <m/>
    <m/>
    <m/>
    <m/>
    <m/>
    <m/>
    <m/>
    <m/>
    <m/>
    <m/>
    <m/>
    <m/>
    <m/>
    <m/>
    <n v="1"/>
    <m/>
  </r>
  <r>
    <m/>
    <s v="V100050"/>
    <s v="2023-0038"/>
    <x v="132"/>
    <n v="1"/>
    <s v="Wagon"/>
    <n v="6"/>
    <s v="31 80 4657 358-6"/>
    <x v="48"/>
    <m/>
    <m/>
    <x v="5"/>
    <x v="7"/>
    <n v="1"/>
    <m/>
    <m/>
    <n v="1"/>
    <m/>
    <n v="0"/>
    <n v="1"/>
    <x v="1"/>
    <n v="0"/>
    <d v="1899-12-30T00:00:00"/>
    <d v="1899-12-30T00:00:00"/>
    <x v="5"/>
    <m/>
    <m/>
    <m/>
    <d v="2024-01-11T00:00:00"/>
    <d v="2027-01-04T00:00:00"/>
    <n v="1082"/>
    <x v="122"/>
    <m/>
    <m/>
    <m/>
    <m/>
    <s v="n.a."/>
    <m/>
    <m/>
    <n v="0"/>
    <n v="0"/>
    <m/>
    <d v="2027-01-04T00:00:00"/>
    <m/>
    <m/>
    <m/>
    <m/>
    <m/>
    <m/>
    <m/>
    <m/>
    <m/>
    <m/>
    <m/>
    <m/>
    <m/>
    <m/>
    <m/>
    <m/>
    <m/>
    <m/>
    <m/>
    <d v="2026-08-04T00:00:00"/>
    <m/>
    <n v="100000"/>
    <m/>
    <m/>
    <s v="Euro"/>
    <n v="42.19"/>
    <m/>
    <m/>
    <m/>
    <m/>
    <n v="40.7"/>
    <m/>
    <m/>
    <m/>
    <m/>
    <m/>
    <m/>
    <m/>
    <m/>
    <m/>
    <m/>
    <m/>
    <m/>
    <m/>
    <m/>
    <m/>
    <m/>
    <m/>
    <m/>
    <m/>
    <m/>
    <n v="1"/>
    <m/>
  </r>
  <r>
    <m/>
    <s v="V100050"/>
    <s v="2023-0038"/>
    <x v="132"/>
    <n v="1"/>
    <s v="Wagon"/>
    <n v="7"/>
    <s v="31 80 4657 359-4"/>
    <x v="48"/>
    <m/>
    <m/>
    <x v="5"/>
    <x v="7"/>
    <n v="1"/>
    <m/>
    <m/>
    <n v="1"/>
    <m/>
    <n v="0"/>
    <n v="1"/>
    <x v="1"/>
    <n v="0"/>
    <d v="1899-12-30T00:00:00"/>
    <d v="1899-12-30T00:00:00"/>
    <x v="5"/>
    <m/>
    <m/>
    <m/>
    <d v="2024-01-11T00:00:00"/>
    <d v="2027-01-04T00:00:00"/>
    <n v="1082"/>
    <x v="122"/>
    <m/>
    <m/>
    <m/>
    <m/>
    <s v="n.a."/>
    <m/>
    <m/>
    <n v="0"/>
    <n v="0"/>
    <m/>
    <d v="2027-01-04T00:00:00"/>
    <m/>
    <m/>
    <m/>
    <m/>
    <m/>
    <m/>
    <m/>
    <m/>
    <m/>
    <m/>
    <m/>
    <m/>
    <m/>
    <m/>
    <m/>
    <m/>
    <m/>
    <m/>
    <m/>
    <d v="2026-08-04T00:00:00"/>
    <m/>
    <n v="100000"/>
    <m/>
    <m/>
    <s v="Euro"/>
    <n v="42.19"/>
    <m/>
    <m/>
    <m/>
    <m/>
    <n v="40.7"/>
    <m/>
    <m/>
    <m/>
    <m/>
    <m/>
    <m/>
    <m/>
    <m/>
    <m/>
    <m/>
    <m/>
    <m/>
    <m/>
    <m/>
    <m/>
    <m/>
    <m/>
    <m/>
    <m/>
    <m/>
    <n v="1"/>
    <m/>
  </r>
  <r>
    <m/>
    <s v="V100050"/>
    <s v="2023-0038"/>
    <x v="132"/>
    <n v="1"/>
    <s v="Wagon"/>
    <n v="8"/>
    <s v="31 80 4657 360-2"/>
    <x v="48"/>
    <m/>
    <m/>
    <x v="5"/>
    <x v="7"/>
    <n v="1"/>
    <m/>
    <m/>
    <n v="1"/>
    <m/>
    <n v="0"/>
    <n v="1"/>
    <x v="1"/>
    <n v="0"/>
    <d v="1899-12-30T00:00:00"/>
    <d v="1899-12-30T00:00:00"/>
    <x v="5"/>
    <m/>
    <m/>
    <m/>
    <d v="2024-01-11T00:00:00"/>
    <d v="2027-01-04T00:00:00"/>
    <n v="1082"/>
    <x v="122"/>
    <m/>
    <m/>
    <m/>
    <m/>
    <s v="n.a."/>
    <m/>
    <m/>
    <n v="0"/>
    <n v="0"/>
    <m/>
    <d v="2027-01-04T00:00:00"/>
    <m/>
    <m/>
    <m/>
    <m/>
    <m/>
    <m/>
    <m/>
    <m/>
    <m/>
    <m/>
    <m/>
    <m/>
    <m/>
    <m/>
    <m/>
    <m/>
    <m/>
    <m/>
    <m/>
    <d v="2026-08-04T00:00:00"/>
    <m/>
    <n v="100000"/>
    <m/>
    <m/>
    <s v="Euro"/>
    <n v="42.19"/>
    <m/>
    <m/>
    <m/>
    <m/>
    <n v="40.7"/>
    <m/>
    <m/>
    <m/>
    <m/>
    <m/>
    <m/>
    <m/>
    <m/>
    <m/>
    <m/>
    <m/>
    <m/>
    <m/>
    <m/>
    <m/>
    <m/>
    <m/>
    <m/>
    <m/>
    <m/>
    <n v="1"/>
    <m/>
  </r>
  <r>
    <m/>
    <s v="V100050"/>
    <s v="2023-0038"/>
    <x v="132"/>
    <n v="1"/>
    <s v="Wagon"/>
    <n v="9"/>
    <s v="31 80 4657 361-0"/>
    <x v="48"/>
    <m/>
    <m/>
    <x v="5"/>
    <x v="7"/>
    <n v="1"/>
    <m/>
    <m/>
    <n v="1"/>
    <m/>
    <n v="0"/>
    <n v="1"/>
    <x v="1"/>
    <n v="0"/>
    <d v="1899-12-30T00:00:00"/>
    <d v="1899-12-30T00:00:00"/>
    <x v="5"/>
    <m/>
    <m/>
    <m/>
    <d v="2024-01-11T00:00:00"/>
    <d v="2027-01-04T00:00:00"/>
    <n v="1082"/>
    <x v="122"/>
    <m/>
    <m/>
    <m/>
    <m/>
    <s v="n.a."/>
    <m/>
    <m/>
    <n v="0"/>
    <n v="0"/>
    <m/>
    <d v="2027-01-04T00:00:00"/>
    <m/>
    <m/>
    <m/>
    <m/>
    <m/>
    <m/>
    <m/>
    <m/>
    <m/>
    <m/>
    <m/>
    <m/>
    <m/>
    <m/>
    <m/>
    <m/>
    <m/>
    <m/>
    <m/>
    <d v="2026-08-04T00:00:00"/>
    <m/>
    <n v="100000"/>
    <m/>
    <m/>
    <s v="Euro"/>
    <n v="42.19"/>
    <m/>
    <m/>
    <m/>
    <m/>
    <n v="40.7"/>
    <m/>
    <m/>
    <m/>
    <m/>
    <m/>
    <m/>
    <m/>
    <m/>
    <m/>
    <m/>
    <m/>
    <m/>
    <m/>
    <m/>
    <m/>
    <m/>
    <m/>
    <m/>
    <m/>
    <m/>
    <n v="1"/>
    <m/>
  </r>
  <r>
    <m/>
    <s v="V100050"/>
    <s v="2023-0038"/>
    <x v="132"/>
    <n v="1"/>
    <s v="Wagon"/>
    <n v="10"/>
    <s v="31 80 4657 362-8"/>
    <x v="48"/>
    <m/>
    <m/>
    <x v="5"/>
    <x v="7"/>
    <n v="1"/>
    <m/>
    <m/>
    <n v="1"/>
    <m/>
    <n v="0"/>
    <n v="1"/>
    <x v="1"/>
    <n v="0"/>
    <d v="1899-12-30T00:00:00"/>
    <d v="1899-12-30T00:00:00"/>
    <x v="5"/>
    <m/>
    <m/>
    <m/>
    <d v="2024-01-11T00:00:00"/>
    <d v="2027-01-04T00:00:00"/>
    <n v="1082"/>
    <x v="122"/>
    <m/>
    <m/>
    <m/>
    <m/>
    <s v="n.a."/>
    <m/>
    <m/>
    <n v="0"/>
    <n v="0"/>
    <m/>
    <d v="2027-01-04T00:00:00"/>
    <m/>
    <m/>
    <m/>
    <m/>
    <m/>
    <m/>
    <m/>
    <m/>
    <m/>
    <m/>
    <m/>
    <m/>
    <m/>
    <m/>
    <m/>
    <m/>
    <m/>
    <m/>
    <m/>
    <d v="2026-08-04T00:00:00"/>
    <m/>
    <n v="100000"/>
    <m/>
    <m/>
    <s v="Euro"/>
    <n v="42.19"/>
    <m/>
    <m/>
    <m/>
    <m/>
    <n v="40.7"/>
    <m/>
    <m/>
    <m/>
    <m/>
    <m/>
    <m/>
    <m/>
    <m/>
    <m/>
    <m/>
    <m/>
    <m/>
    <m/>
    <m/>
    <m/>
    <m/>
    <m/>
    <m/>
    <m/>
    <m/>
    <n v="1"/>
    <m/>
  </r>
  <r>
    <m/>
    <s v="V100050"/>
    <s v="2023-0038"/>
    <x v="132"/>
    <n v="1"/>
    <s v="Wagon"/>
    <n v="11"/>
    <s v="31 80 4657 363-6"/>
    <x v="48"/>
    <m/>
    <m/>
    <x v="5"/>
    <x v="7"/>
    <n v="1"/>
    <m/>
    <m/>
    <n v="1"/>
    <m/>
    <n v="0"/>
    <n v="1"/>
    <x v="1"/>
    <n v="0"/>
    <d v="1899-12-30T00:00:00"/>
    <d v="1899-12-30T00:00:00"/>
    <x v="5"/>
    <m/>
    <m/>
    <m/>
    <d v="2024-01-11T00:00:00"/>
    <d v="2027-01-04T00:00:00"/>
    <n v="1082"/>
    <x v="122"/>
    <m/>
    <m/>
    <m/>
    <m/>
    <s v="n.a."/>
    <m/>
    <m/>
    <n v="0"/>
    <n v="0"/>
    <m/>
    <d v="2027-01-04T00:00:00"/>
    <m/>
    <m/>
    <m/>
    <m/>
    <m/>
    <m/>
    <m/>
    <m/>
    <m/>
    <m/>
    <m/>
    <m/>
    <m/>
    <m/>
    <m/>
    <m/>
    <m/>
    <m/>
    <m/>
    <d v="2026-08-04T00:00:00"/>
    <m/>
    <n v="100000"/>
    <m/>
    <m/>
    <s v="Euro"/>
    <n v="42.19"/>
    <m/>
    <m/>
    <m/>
    <m/>
    <n v="40.7"/>
    <m/>
    <m/>
    <m/>
    <m/>
    <m/>
    <m/>
    <m/>
    <m/>
    <m/>
    <m/>
    <m/>
    <m/>
    <m/>
    <m/>
    <m/>
    <m/>
    <m/>
    <m/>
    <m/>
    <m/>
    <n v="1"/>
    <m/>
  </r>
  <r>
    <m/>
    <s v="V100050"/>
    <s v="2023-0038"/>
    <x v="132"/>
    <n v="1"/>
    <s v="Wagon"/>
    <n v="12"/>
    <s v="31 80 4657 364-4"/>
    <x v="48"/>
    <m/>
    <m/>
    <x v="5"/>
    <x v="7"/>
    <n v="1"/>
    <m/>
    <m/>
    <n v="1"/>
    <m/>
    <n v="0"/>
    <n v="1"/>
    <x v="1"/>
    <n v="0"/>
    <d v="1899-12-30T00:00:00"/>
    <d v="1899-12-30T00:00:00"/>
    <x v="5"/>
    <m/>
    <m/>
    <m/>
    <d v="2024-01-11T00:00:00"/>
    <d v="2027-01-04T00:00:00"/>
    <n v="1082"/>
    <x v="122"/>
    <m/>
    <m/>
    <m/>
    <m/>
    <s v="n.a."/>
    <m/>
    <m/>
    <n v="0"/>
    <n v="0"/>
    <m/>
    <d v="2027-01-04T00:00:00"/>
    <m/>
    <m/>
    <m/>
    <m/>
    <m/>
    <m/>
    <m/>
    <m/>
    <m/>
    <m/>
    <m/>
    <m/>
    <m/>
    <m/>
    <m/>
    <m/>
    <m/>
    <m/>
    <m/>
    <d v="2026-08-04T00:00:00"/>
    <m/>
    <n v="100000"/>
    <m/>
    <m/>
    <s v="Euro"/>
    <n v="42.19"/>
    <m/>
    <m/>
    <m/>
    <m/>
    <n v="40.7"/>
    <m/>
    <m/>
    <m/>
    <m/>
    <m/>
    <m/>
    <m/>
    <m/>
    <m/>
    <m/>
    <m/>
    <m/>
    <m/>
    <m/>
    <m/>
    <m/>
    <m/>
    <m/>
    <m/>
    <m/>
    <n v="1"/>
    <m/>
  </r>
  <r>
    <m/>
    <s v="V100050"/>
    <s v="2023-0038"/>
    <x v="132"/>
    <n v="2"/>
    <s v="Batch"/>
    <m/>
    <m/>
    <x v="48"/>
    <s v="AUT"/>
    <s v="Middle EU - ELSE"/>
    <x v="5"/>
    <x v="7"/>
    <n v="12"/>
    <m/>
    <m/>
    <n v="12"/>
    <n v="0"/>
    <n v="0"/>
    <n v="12"/>
    <x v="0"/>
    <m/>
    <m/>
    <m/>
    <x v="5"/>
    <m/>
    <m/>
    <m/>
    <d v="2024-03-21T00:00:00"/>
    <d v="2027-01-04T00:00:00"/>
    <m/>
    <x v="122"/>
    <m/>
    <m/>
    <m/>
    <m/>
    <s v="n.a."/>
    <m/>
    <m/>
    <n v="0"/>
    <n v="0"/>
    <m/>
    <m/>
    <s v="n.a."/>
    <m/>
    <m/>
    <m/>
    <m/>
    <m/>
    <m/>
    <m/>
    <m/>
    <s v="A"/>
    <m/>
    <s v="keine"/>
    <s v="AUT"/>
    <s v="Not required"/>
    <s v="N"/>
    <s v="N"/>
    <n v="12"/>
    <s v="Prolongation latest Sept. 30 before contract end, end of contract latest 04.01.2038"/>
    <m/>
    <m/>
    <m/>
    <n v="100000"/>
    <s v="Y"/>
    <d v="2027-01-05T00:00:00"/>
    <s v="Euro"/>
    <n v="42.19"/>
    <n v="-1.49"/>
    <n v="0"/>
    <m/>
    <n v="0"/>
    <n v="40.7"/>
    <n v="0.25"/>
    <n v="1050"/>
    <n v="0"/>
    <m/>
    <n v="0"/>
    <s v="0.00"/>
    <n v="0"/>
    <n v="0"/>
    <n v="0"/>
    <n v="0"/>
    <n v="42.19"/>
    <n v="-1.49"/>
    <n v="40.7"/>
    <n v="0.9940744252192463"/>
    <n v="0"/>
    <n v="41.94"/>
    <n v="40.45"/>
    <n v="1200000"/>
    <n v="120000"/>
    <s v="Y"/>
    <n v="12"/>
    <n v="177777.6"/>
  </r>
  <r>
    <m/>
    <s v="V100050"/>
    <s v="2023-0038"/>
    <x v="132"/>
    <n v="2"/>
    <s v="Wagon"/>
    <n v="13"/>
    <s v="31 80 4657 365-1"/>
    <x v="48"/>
    <m/>
    <m/>
    <x v="5"/>
    <x v="7"/>
    <n v="1"/>
    <m/>
    <m/>
    <n v="1"/>
    <m/>
    <n v="0"/>
    <n v="1"/>
    <x v="1"/>
    <n v="0"/>
    <d v="1899-12-30T00:00:00"/>
    <d v="1899-12-30T00:00:00"/>
    <x v="5"/>
    <m/>
    <m/>
    <m/>
    <d v="2024-03-21T00:00:00"/>
    <d v="2027-01-04T00:00:00"/>
    <n v="1082"/>
    <x v="122"/>
    <m/>
    <m/>
    <m/>
    <m/>
    <s v="n.a."/>
    <m/>
    <m/>
    <n v="0"/>
    <n v="0"/>
    <m/>
    <d v="2027-01-04T00:00:00"/>
    <m/>
    <m/>
    <m/>
    <m/>
    <m/>
    <m/>
    <m/>
    <m/>
    <m/>
    <m/>
    <m/>
    <m/>
    <m/>
    <m/>
    <m/>
    <m/>
    <m/>
    <m/>
    <m/>
    <d v="2026-08-04T00:00:00"/>
    <m/>
    <n v="100000"/>
    <m/>
    <m/>
    <s v="Euro"/>
    <n v="42.19"/>
    <m/>
    <m/>
    <m/>
    <m/>
    <n v="40.7"/>
    <m/>
    <m/>
    <m/>
    <m/>
    <m/>
    <m/>
    <m/>
    <m/>
    <m/>
    <m/>
    <m/>
    <m/>
    <m/>
    <m/>
    <m/>
    <m/>
    <m/>
    <m/>
    <m/>
    <m/>
    <n v="1"/>
    <m/>
  </r>
  <r>
    <m/>
    <s v="V100050"/>
    <s v="2023-0038"/>
    <x v="132"/>
    <n v="2"/>
    <s v="Wagon"/>
    <n v="14"/>
    <s v="31 80 4657 366-9"/>
    <x v="48"/>
    <m/>
    <m/>
    <x v="5"/>
    <x v="7"/>
    <n v="1"/>
    <m/>
    <m/>
    <n v="1"/>
    <m/>
    <n v="0"/>
    <n v="1"/>
    <x v="1"/>
    <n v="0"/>
    <d v="1899-12-30T00:00:00"/>
    <d v="1899-12-30T00:00:00"/>
    <x v="5"/>
    <m/>
    <m/>
    <m/>
    <d v="2024-03-21T00:00:00"/>
    <d v="2027-01-04T00:00:00"/>
    <n v="1082"/>
    <x v="122"/>
    <m/>
    <m/>
    <m/>
    <m/>
    <s v="n.a."/>
    <m/>
    <m/>
    <n v="0"/>
    <n v="0"/>
    <m/>
    <d v="2027-01-04T00:00:00"/>
    <m/>
    <m/>
    <m/>
    <m/>
    <m/>
    <m/>
    <m/>
    <m/>
    <m/>
    <m/>
    <m/>
    <m/>
    <m/>
    <m/>
    <m/>
    <m/>
    <m/>
    <m/>
    <m/>
    <d v="2026-08-04T00:00:00"/>
    <m/>
    <n v="100000"/>
    <m/>
    <m/>
    <s v="Euro"/>
    <n v="42.19"/>
    <m/>
    <m/>
    <m/>
    <m/>
    <n v="40.7"/>
    <m/>
    <m/>
    <m/>
    <m/>
    <m/>
    <m/>
    <m/>
    <m/>
    <m/>
    <m/>
    <m/>
    <m/>
    <m/>
    <m/>
    <m/>
    <m/>
    <m/>
    <m/>
    <m/>
    <m/>
    <n v="1"/>
    <m/>
  </r>
  <r>
    <m/>
    <s v="V100050"/>
    <s v="2023-0038"/>
    <x v="132"/>
    <n v="2"/>
    <s v="Wagon"/>
    <n v="15"/>
    <s v="31 80 4657 367-7"/>
    <x v="48"/>
    <m/>
    <m/>
    <x v="5"/>
    <x v="7"/>
    <n v="1"/>
    <m/>
    <m/>
    <n v="1"/>
    <m/>
    <n v="0"/>
    <n v="1"/>
    <x v="1"/>
    <n v="0"/>
    <d v="1899-12-30T00:00:00"/>
    <d v="1899-12-30T00:00:00"/>
    <x v="5"/>
    <m/>
    <m/>
    <m/>
    <d v="2024-03-21T00:00:00"/>
    <d v="2027-01-04T00:00:00"/>
    <n v="1082"/>
    <x v="122"/>
    <m/>
    <m/>
    <m/>
    <m/>
    <s v="n.a."/>
    <m/>
    <m/>
    <n v="0"/>
    <n v="0"/>
    <m/>
    <d v="2027-01-04T00:00:00"/>
    <m/>
    <m/>
    <m/>
    <m/>
    <m/>
    <m/>
    <m/>
    <m/>
    <m/>
    <m/>
    <m/>
    <m/>
    <m/>
    <m/>
    <m/>
    <m/>
    <m/>
    <m/>
    <m/>
    <d v="2026-08-04T00:00:00"/>
    <m/>
    <n v="100000"/>
    <m/>
    <m/>
    <s v="Euro"/>
    <n v="42.19"/>
    <m/>
    <m/>
    <m/>
    <m/>
    <n v="40.7"/>
    <m/>
    <m/>
    <m/>
    <m/>
    <m/>
    <m/>
    <m/>
    <m/>
    <m/>
    <m/>
    <m/>
    <m/>
    <m/>
    <m/>
    <m/>
    <m/>
    <m/>
    <m/>
    <m/>
    <m/>
    <n v="1"/>
    <m/>
  </r>
  <r>
    <m/>
    <s v="V100050"/>
    <s v="2023-0038"/>
    <x v="132"/>
    <n v="2"/>
    <s v="Wagon"/>
    <n v="16"/>
    <s v="31 80 4657 368-5"/>
    <x v="48"/>
    <m/>
    <m/>
    <x v="5"/>
    <x v="7"/>
    <n v="1"/>
    <m/>
    <m/>
    <n v="1"/>
    <m/>
    <n v="0"/>
    <n v="1"/>
    <x v="1"/>
    <n v="0"/>
    <d v="1899-12-30T00:00:00"/>
    <d v="1899-12-30T00:00:00"/>
    <x v="5"/>
    <m/>
    <m/>
    <m/>
    <d v="2024-03-21T00:00:00"/>
    <d v="2027-01-04T00:00:00"/>
    <n v="1082"/>
    <x v="122"/>
    <m/>
    <m/>
    <m/>
    <m/>
    <s v="n.a."/>
    <m/>
    <m/>
    <n v="0"/>
    <n v="0"/>
    <m/>
    <d v="2027-01-04T00:00:00"/>
    <m/>
    <m/>
    <m/>
    <m/>
    <m/>
    <m/>
    <m/>
    <m/>
    <m/>
    <m/>
    <m/>
    <m/>
    <m/>
    <m/>
    <m/>
    <m/>
    <m/>
    <m/>
    <m/>
    <d v="2026-08-04T00:00:00"/>
    <m/>
    <n v="100000"/>
    <m/>
    <m/>
    <s v="Euro"/>
    <n v="42.19"/>
    <m/>
    <m/>
    <m/>
    <m/>
    <n v="40.7"/>
    <m/>
    <m/>
    <m/>
    <m/>
    <m/>
    <m/>
    <m/>
    <m/>
    <m/>
    <m/>
    <m/>
    <m/>
    <m/>
    <m/>
    <m/>
    <m/>
    <m/>
    <m/>
    <m/>
    <m/>
    <n v="1"/>
    <m/>
  </r>
  <r>
    <m/>
    <s v="V100050"/>
    <s v="2023-0038"/>
    <x v="132"/>
    <n v="2"/>
    <s v="Wagon"/>
    <n v="17"/>
    <s v="31 80 4657 369-3"/>
    <x v="48"/>
    <m/>
    <m/>
    <x v="5"/>
    <x v="7"/>
    <n v="1"/>
    <m/>
    <m/>
    <n v="1"/>
    <m/>
    <n v="0"/>
    <n v="1"/>
    <x v="1"/>
    <n v="0"/>
    <d v="1899-12-30T00:00:00"/>
    <d v="1899-12-30T00:00:00"/>
    <x v="5"/>
    <m/>
    <m/>
    <m/>
    <d v="2024-03-21T00:00:00"/>
    <d v="2027-01-04T00:00:00"/>
    <n v="1082"/>
    <x v="122"/>
    <m/>
    <m/>
    <m/>
    <m/>
    <s v="n.a."/>
    <m/>
    <m/>
    <n v="0"/>
    <n v="0"/>
    <m/>
    <d v="2027-01-04T00:00:00"/>
    <m/>
    <m/>
    <m/>
    <m/>
    <m/>
    <m/>
    <m/>
    <m/>
    <m/>
    <m/>
    <m/>
    <m/>
    <m/>
    <m/>
    <m/>
    <m/>
    <m/>
    <m/>
    <m/>
    <d v="2026-08-04T00:00:00"/>
    <m/>
    <n v="100000"/>
    <m/>
    <m/>
    <s v="Euro"/>
    <n v="42.19"/>
    <m/>
    <m/>
    <m/>
    <m/>
    <n v="40.7"/>
    <m/>
    <m/>
    <m/>
    <m/>
    <m/>
    <m/>
    <m/>
    <m/>
    <m/>
    <m/>
    <m/>
    <m/>
    <m/>
    <m/>
    <m/>
    <m/>
    <m/>
    <m/>
    <m/>
    <m/>
    <n v="1"/>
    <m/>
  </r>
  <r>
    <m/>
    <s v="V100050"/>
    <s v="2023-0038"/>
    <x v="132"/>
    <n v="2"/>
    <s v="Wagon"/>
    <n v="18"/>
    <s v="31 80 4657 370-1"/>
    <x v="48"/>
    <m/>
    <m/>
    <x v="5"/>
    <x v="7"/>
    <n v="1"/>
    <m/>
    <m/>
    <n v="1"/>
    <m/>
    <n v="0"/>
    <n v="1"/>
    <x v="1"/>
    <n v="0"/>
    <d v="1899-12-30T00:00:00"/>
    <d v="1899-12-30T00:00:00"/>
    <x v="5"/>
    <m/>
    <m/>
    <m/>
    <d v="2024-03-21T00:00:00"/>
    <d v="2027-01-04T00:00:00"/>
    <n v="1082"/>
    <x v="122"/>
    <m/>
    <m/>
    <m/>
    <m/>
    <s v="n.a."/>
    <m/>
    <m/>
    <n v="0"/>
    <n v="0"/>
    <m/>
    <d v="2027-01-04T00:00:00"/>
    <m/>
    <m/>
    <m/>
    <m/>
    <m/>
    <m/>
    <m/>
    <m/>
    <m/>
    <m/>
    <m/>
    <m/>
    <m/>
    <m/>
    <m/>
    <m/>
    <m/>
    <m/>
    <m/>
    <d v="2026-08-04T00:00:00"/>
    <m/>
    <n v="100000"/>
    <m/>
    <m/>
    <s v="Euro"/>
    <n v="42.19"/>
    <m/>
    <m/>
    <m/>
    <m/>
    <n v="40.7"/>
    <m/>
    <m/>
    <m/>
    <m/>
    <m/>
    <m/>
    <m/>
    <m/>
    <m/>
    <m/>
    <m/>
    <m/>
    <m/>
    <m/>
    <m/>
    <m/>
    <m/>
    <m/>
    <m/>
    <m/>
    <n v="1"/>
    <m/>
  </r>
  <r>
    <m/>
    <s v="V100050"/>
    <s v="2023-0038"/>
    <x v="132"/>
    <n v="2"/>
    <s v="Wagon"/>
    <n v="19"/>
    <s v="31 80 4657 371-9"/>
    <x v="48"/>
    <m/>
    <m/>
    <x v="5"/>
    <x v="7"/>
    <n v="1"/>
    <m/>
    <m/>
    <n v="1"/>
    <m/>
    <n v="0"/>
    <n v="1"/>
    <x v="1"/>
    <n v="0"/>
    <d v="1899-12-30T00:00:00"/>
    <d v="1899-12-30T00:00:00"/>
    <x v="5"/>
    <m/>
    <m/>
    <m/>
    <d v="2024-03-21T00:00:00"/>
    <d v="2027-01-04T00:00:00"/>
    <n v="1082"/>
    <x v="122"/>
    <m/>
    <m/>
    <m/>
    <m/>
    <s v="n.a."/>
    <m/>
    <m/>
    <n v="0"/>
    <n v="0"/>
    <m/>
    <d v="2027-01-04T00:00:00"/>
    <m/>
    <m/>
    <m/>
    <m/>
    <m/>
    <m/>
    <m/>
    <m/>
    <m/>
    <m/>
    <m/>
    <m/>
    <m/>
    <m/>
    <m/>
    <m/>
    <m/>
    <m/>
    <m/>
    <d v="2026-08-04T00:00:00"/>
    <m/>
    <n v="100000"/>
    <m/>
    <m/>
    <s v="Euro"/>
    <n v="42.19"/>
    <m/>
    <m/>
    <m/>
    <m/>
    <n v="40.7"/>
    <m/>
    <m/>
    <m/>
    <m/>
    <m/>
    <m/>
    <m/>
    <m/>
    <m/>
    <m/>
    <m/>
    <m/>
    <m/>
    <m/>
    <m/>
    <m/>
    <m/>
    <m/>
    <m/>
    <m/>
    <n v="1"/>
    <m/>
  </r>
  <r>
    <m/>
    <s v="V100050"/>
    <s v="2023-0038"/>
    <x v="132"/>
    <n v="2"/>
    <s v="Wagon"/>
    <n v="20"/>
    <s v="31 80 4657 372-7"/>
    <x v="48"/>
    <m/>
    <m/>
    <x v="5"/>
    <x v="7"/>
    <n v="1"/>
    <m/>
    <m/>
    <n v="1"/>
    <m/>
    <n v="0"/>
    <n v="1"/>
    <x v="1"/>
    <n v="0"/>
    <d v="1899-12-30T00:00:00"/>
    <d v="1899-12-30T00:00:00"/>
    <x v="5"/>
    <m/>
    <m/>
    <m/>
    <d v="2024-03-21T00:00:00"/>
    <d v="2027-01-04T00:00:00"/>
    <n v="1082"/>
    <x v="122"/>
    <m/>
    <m/>
    <m/>
    <m/>
    <s v="n.a."/>
    <m/>
    <m/>
    <n v="0"/>
    <n v="0"/>
    <m/>
    <d v="2027-01-04T00:00:00"/>
    <m/>
    <m/>
    <m/>
    <m/>
    <m/>
    <m/>
    <m/>
    <m/>
    <m/>
    <m/>
    <m/>
    <m/>
    <m/>
    <m/>
    <m/>
    <m/>
    <m/>
    <m/>
    <m/>
    <d v="2026-08-04T00:00:00"/>
    <m/>
    <n v="100000"/>
    <m/>
    <m/>
    <s v="Euro"/>
    <n v="42.19"/>
    <m/>
    <m/>
    <m/>
    <m/>
    <n v="40.7"/>
    <m/>
    <m/>
    <m/>
    <m/>
    <m/>
    <m/>
    <m/>
    <m/>
    <m/>
    <m/>
    <m/>
    <m/>
    <m/>
    <m/>
    <m/>
    <m/>
    <m/>
    <m/>
    <m/>
    <m/>
    <n v="1"/>
    <m/>
  </r>
  <r>
    <m/>
    <s v="V100050"/>
    <s v="2023-0038"/>
    <x v="132"/>
    <n v="2"/>
    <s v="Wagon"/>
    <n v="21"/>
    <s v="31 80 4657 373-5"/>
    <x v="48"/>
    <m/>
    <m/>
    <x v="5"/>
    <x v="7"/>
    <n v="1"/>
    <m/>
    <m/>
    <n v="1"/>
    <m/>
    <n v="0"/>
    <n v="1"/>
    <x v="1"/>
    <n v="0"/>
    <d v="1899-12-30T00:00:00"/>
    <d v="1899-12-30T00:00:00"/>
    <x v="5"/>
    <m/>
    <m/>
    <m/>
    <d v="2024-03-21T00:00:00"/>
    <d v="2027-01-04T00:00:00"/>
    <n v="1082"/>
    <x v="122"/>
    <m/>
    <m/>
    <m/>
    <m/>
    <s v="n.a."/>
    <m/>
    <m/>
    <n v="0"/>
    <n v="0"/>
    <m/>
    <d v="2027-01-04T00:00:00"/>
    <m/>
    <m/>
    <m/>
    <m/>
    <m/>
    <m/>
    <m/>
    <m/>
    <m/>
    <m/>
    <m/>
    <m/>
    <m/>
    <m/>
    <m/>
    <m/>
    <m/>
    <m/>
    <m/>
    <d v="2026-08-04T00:00:00"/>
    <m/>
    <n v="100000"/>
    <m/>
    <m/>
    <s v="Euro"/>
    <n v="42.19"/>
    <m/>
    <m/>
    <m/>
    <m/>
    <n v="40.7"/>
    <m/>
    <m/>
    <m/>
    <m/>
    <m/>
    <m/>
    <m/>
    <m/>
    <m/>
    <m/>
    <m/>
    <m/>
    <m/>
    <m/>
    <m/>
    <m/>
    <m/>
    <m/>
    <m/>
    <m/>
    <n v="1"/>
    <m/>
  </r>
  <r>
    <m/>
    <s v="V100050"/>
    <s v="2023-0038"/>
    <x v="132"/>
    <n v="2"/>
    <s v="Wagon"/>
    <n v="22"/>
    <s v="31 80 4657 374-3"/>
    <x v="48"/>
    <m/>
    <m/>
    <x v="5"/>
    <x v="7"/>
    <n v="1"/>
    <m/>
    <m/>
    <n v="1"/>
    <m/>
    <n v="0"/>
    <n v="1"/>
    <x v="1"/>
    <n v="0"/>
    <d v="1899-12-30T00:00:00"/>
    <d v="1899-12-30T00:00:00"/>
    <x v="5"/>
    <m/>
    <m/>
    <m/>
    <d v="2024-03-21T00:00:00"/>
    <d v="2027-01-04T00:00:00"/>
    <n v="1082"/>
    <x v="122"/>
    <m/>
    <m/>
    <m/>
    <m/>
    <s v="n.a."/>
    <m/>
    <m/>
    <n v="0"/>
    <n v="0"/>
    <m/>
    <d v="2027-01-04T00:00:00"/>
    <m/>
    <m/>
    <m/>
    <m/>
    <m/>
    <m/>
    <m/>
    <m/>
    <m/>
    <m/>
    <m/>
    <m/>
    <m/>
    <m/>
    <m/>
    <m/>
    <m/>
    <m/>
    <m/>
    <d v="2026-08-04T00:00:00"/>
    <m/>
    <n v="100000"/>
    <m/>
    <m/>
    <s v="Euro"/>
    <n v="42.19"/>
    <m/>
    <m/>
    <m/>
    <m/>
    <n v="40.7"/>
    <m/>
    <m/>
    <m/>
    <m/>
    <m/>
    <m/>
    <m/>
    <m/>
    <m/>
    <m/>
    <m/>
    <m/>
    <m/>
    <m/>
    <m/>
    <m/>
    <m/>
    <m/>
    <m/>
    <m/>
    <n v="1"/>
    <m/>
  </r>
  <r>
    <m/>
    <s v="V100050"/>
    <s v="2023-0038"/>
    <x v="132"/>
    <n v="2"/>
    <s v="Wagon"/>
    <n v="23"/>
    <s v="31 80 4657 375-0"/>
    <x v="48"/>
    <m/>
    <m/>
    <x v="5"/>
    <x v="7"/>
    <n v="1"/>
    <m/>
    <m/>
    <n v="1"/>
    <m/>
    <n v="0"/>
    <n v="1"/>
    <x v="1"/>
    <n v="0"/>
    <d v="1899-12-30T00:00:00"/>
    <d v="1899-12-30T00:00:00"/>
    <x v="5"/>
    <m/>
    <m/>
    <m/>
    <d v="2024-03-21T00:00:00"/>
    <d v="2027-01-04T00:00:00"/>
    <n v="1082"/>
    <x v="122"/>
    <m/>
    <m/>
    <m/>
    <m/>
    <s v="n.a."/>
    <m/>
    <m/>
    <n v="0"/>
    <n v="0"/>
    <m/>
    <d v="2027-01-04T00:00:00"/>
    <m/>
    <m/>
    <m/>
    <m/>
    <m/>
    <m/>
    <m/>
    <m/>
    <m/>
    <m/>
    <m/>
    <m/>
    <m/>
    <m/>
    <m/>
    <m/>
    <m/>
    <m/>
    <m/>
    <d v="2026-08-04T00:00:00"/>
    <m/>
    <n v="100000"/>
    <m/>
    <m/>
    <s v="Euro"/>
    <n v="42.19"/>
    <m/>
    <m/>
    <m/>
    <m/>
    <n v="40.7"/>
    <m/>
    <m/>
    <m/>
    <m/>
    <m/>
    <m/>
    <m/>
    <m/>
    <m/>
    <m/>
    <m/>
    <m/>
    <m/>
    <m/>
    <m/>
    <m/>
    <m/>
    <m/>
    <m/>
    <m/>
    <n v="1"/>
    <m/>
  </r>
  <r>
    <m/>
    <s v="V100050"/>
    <s v="2023-0038"/>
    <x v="132"/>
    <n v="2"/>
    <s v="Wagon"/>
    <n v="24"/>
    <s v="31 80 4657 376-8"/>
    <x v="48"/>
    <m/>
    <m/>
    <x v="5"/>
    <x v="7"/>
    <n v="1"/>
    <m/>
    <m/>
    <n v="1"/>
    <m/>
    <n v="0"/>
    <n v="1"/>
    <x v="1"/>
    <n v="0"/>
    <d v="1899-12-30T00:00:00"/>
    <d v="1899-12-30T00:00:00"/>
    <x v="5"/>
    <m/>
    <m/>
    <m/>
    <d v="2024-03-21T00:00:00"/>
    <d v="2027-01-04T00:00:00"/>
    <n v="1082"/>
    <x v="122"/>
    <m/>
    <m/>
    <m/>
    <m/>
    <s v="n.a."/>
    <m/>
    <m/>
    <n v="0"/>
    <n v="0"/>
    <m/>
    <d v="2027-01-04T00:00:00"/>
    <m/>
    <m/>
    <m/>
    <m/>
    <m/>
    <m/>
    <m/>
    <m/>
    <m/>
    <m/>
    <m/>
    <m/>
    <m/>
    <m/>
    <m/>
    <m/>
    <m/>
    <m/>
    <m/>
    <d v="2026-08-04T00:00:00"/>
    <m/>
    <n v="100000"/>
    <m/>
    <m/>
    <s v="Euro"/>
    <n v="42.19"/>
    <m/>
    <m/>
    <m/>
    <m/>
    <n v="40.7"/>
    <m/>
    <m/>
    <m/>
    <m/>
    <m/>
    <m/>
    <m/>
    <m/>
    <m/>
    <m/>
    <m/>
    <m/>
    <m/>
    <m/>
    <m/>
    <m/>
    <m/>
    <m/>
    <m/>
    <m/>
    <n v="1"/>
    <m/>
  </r>
  <r>
    <m/>
    <s v="V100050"/>
    <s v="2023-0038"/>
    <x v="132"/>
    <n v="3"/>
    <s v="Batch"/>
    <m/>
    <m/>
    <x v="48"/>
    <s v="AUT"/>
    <s v="Middle EU - ELSE"/>
    <x v="5"/>
    <x v="7"/>
    <n v="12"/>
    <m/>
    <m/>
    <n v="12"/>
    <n v="0"/>
    <n v="0"/>
    <n v="12"/>
    <x v="0"/>
    <m/>
    <m/>
    <m/>
    <x v="5"/>
    <m/>
    <m/>
    <m/>
    <d v="2024-04-30T00:00:00"/>
    <d v="2027-01-04T00:00:00"/>
    <m/>
    <x v="122"/>
    <m/>
    <m/>
    <m/>
    <m/>
    <s v="n.a."/>
    <m/>
    <m/>
    <n v="0"/>
    <n v="0"/>
    <m/>
    <m/>
    <s v="n.a."/>
    <m/>
    <m/>
    <m/>
    <m/>
    <m/>
    <m/>
    <m/>
    <m/>
    <s v="A"/>
    <m/>
    <s v="keine"/>
    <s v="AUT"/>
    <s v="Not required"/>
    <s v="N"/>
    <s v="N"/>
    <n v="12"/>
    <s v="Prolongation latest Sept. 30 before contract end, end of contract latest 04.01.2038"/>
    <m/>
    <m/>
    <m/>
    <n v="100000"/>
    <s v="Y"/>
    <d v="2027-01-05T00:00:00"/>
    <s v="Euro"/>
    <n v="42.19"/>
    <n v="-1.49"/>
    <n v="0"/>
    <m/>
    <n v="0"/>
    <n v="40.7"/>
    <n v="0.25"/>
    <n v="1050"/>
    <n v="0"/>
    <m/>
    <n v="0"/>
    <s v="0.00"/>
    <n v="0"/>
    <n v="0"/>
    <n v="0"/>
    <n v="0"/>
    <n v="42.19"/>
    <n v="-1.49"/>
    <n v="40.7"/>
    <n v="0.9940744252192463"/>
    <n v="0"/>
    <n v="41.94"/>
    <n v="40.45"/>
    <n v="1200000"/>
    <n v="120000"/>
    <s v="Y"/>
    <n v="12"/>
    <n v="177777.6"/>
  </r>
  <r>
    <m/>
    <s v="V100050"/>
    <s v="2023-0038"/>
    <x v="132"/>
    <n v="3"/>
    <s v="Wagon"/>
    <n v="25"/>
    <s v="31 80 4657 377-6"/>
    <x v="48"/>
    <m/>
    <m/>
    <x v="5"/>
    <x v="7"/>
    <n v="1"/>
    <m/>
    <m/>
    <n v="1"/>
    <m/>
    <n v="0"/>
    <n v="1"/>
    <x v="1"/>
    <n v="0"/>
    <d v="1899-12-30T00:00:00"/>
    <d v="1899-12-30T00:00:00"/>
    <x v="5"/>
    <m/>
    <m/>
    <m/>
    <d v="2024-04-30T00:00:00"/>
    <d v="2027-01-04T00:00:00"/>
    <n v="1082"/>
    <x v="122"/>
    <m/>
    <m/>
    <m/>
    <m/>
    <s v="n.a."/>
    <m/>
    <m/>
    <n v="0"/>
    <n v="0"/>
    <m/>
    <d v="2027-01-04T00:00:00"/>
    <m/>
    <m/>
    <m/>
    <m/>
    <m/>
    <m/>
    <m/>
    <m/>
    <m/>
    <m/>
    <m/>
    <m/>
    <m/>
    <m/>
    <m/>
    <m/>
    <m/>
    <m/>
    <m/>
    <d v="2026-08-04T00:00:00"/>
    <m/>
    <n v="100000"/>
    <m/>
    <m/>
    <s v="Euro"/>
    <n v="42.19"/>
    <m/>
    <m/>
    <m/>
    <m/>
    <n v="40.7"/>
    <m/>
    <m/>
    <m/>
    <m/>
    <m/>
    <m/>
    <m/>
    <m/>
    <m/>
    <m/>
    <m/>
    <m/>
    <m/>
    <m/>
    <m/>
    <m/>
    <m/>
    <m/>
    <m/>
    <m/>
    <n v="1"/>
    <m/>
  </r>
  <r>
    <m/>
    <s v="V100050"/>
    <s v="2023-0038"/>
    <x v="132"/>
    <n v="3"/>
    <s v="Wagon"/>
    <n v="26"/>
    <s v="31 80 4657 378-4"/>
    <x v="48"/>
    <m/>
    <m/>
    <x v="5"/>
    <x v="7"/>
    <n v="1"/>
    <m/>
    <m/>
    <n v="1"/>
    <m/>
    <n v="0"/>
    <n v="1"/>
    <x v="1"/>
    <n v="0"/>
    <d v="1899-12-30T00:00:00"/>
    <d v="1899-12-30T00:00:00"/>
    <x v="5"/>
    <m/>
    <m/>
    <m/>
    <d v="2024-04-30T00:00:00"/>
    <d v="2027-01-04T00:00:00"/>
    <n v="1082"/>
    <x v="122"/>
    <m/>
    <m/>
    <m/>
    <m/>
    <s v="n.a."/>
    <m/>
    <m/>
    <n v="0"/>
    <n v="0"/>
    <m/>
    <d v="2027-01-04T00:00:00"/>
    <m/>
    <m/>
    <m/>
    <m/>
    <m/>
    <m/>
    <m/>
    <m/>
    <m/>
    <m/>
    <m/>
    <m/>
    <m/>
    <m/>
    <m/>
    <m/>
    <m/>
    <m/>
    <m/>
    <d v="2026-08-04T00:00:00"/>
    <m/>
    <n v="100000"/>
    <m/>
    <m/>
    <s v="Euro"/>
    <n v="42.19"/>
    <m/>
    <m/>
    <m/>
    <m/>
    <n v="40.7"/>
    <m/>
    <m/>
    <m/>
    <m/>
    <m/>
    <m/>
    <m/>
    <m/>
    <m/>
    <m/>
    <m/>
    <m/>
    <m/>
    <m/>
    <m/>
    <m/>
    <m/>
    <m/>
    <m/>
    <m/>
    <n v="1"/>
    <m/>
  </r>
  <r>
    <m/>
    <s v="V100050"/>
    <s v="2023-0038"/>
    <x v="132"/>
    <n v="3"/>
    <s v="Wagon"/>
    <n v="27"/>
    <s v="31 80 4657 379-2"/>
    <x v="48"/>
    <m/>
    <m/>
    <x v="5"/>
    <x v="7"/>
    <n v="1"/>
    <m/>
    <m/>
    <n v="1"/>
    <m/>
    <n v="0"/>
    <n v="1"/>
    <x v="1"/>
    <n v="0"/>
    <d v="1899-12-30T00:00:00"/>
    <d v="1899-12-30T00:00:00"/>
    <x v="5"/>
    <m/>
    <m/>
    <m/>
    <d v="2024-04-30T00:00:00"/>
    <d v="2027-01-04T00:00:00"/>
    <n v="1082"/>
    <x v="122"/>
    <m/>
    <m/>
    <m/>
    <m/>
    <s v="n.a."/>
    <m/>
    <m/>
    <n v="0"/>
    <n v="0"/>
    <m/>
    <d v="2027-01-04T00:00:00"/>
    <m/>
    <m/>
    <m/>
    <m/>
    <m/>
    <m/>
    <m/>
    <m/>
    <m/>
    <m/>
    <m/>
    <m/>
    <m/>
    <m/>
    <m/>
    <m/>
    <m/>
    <m/>
    <m/>
    <d v="2026-08-04T00:00:00"/>
    <m/>
    <n v="100000"/>
    <m/>
    <m/>
    <s v="Euro"/>
    <n v="42.19"/>
    <m/>
    <m/>
    <m/>
    <m/>
    <n v="40.7"/>
    <m/>
    <m/>
    <m/>
    <m/>
    <m/>
    <m/>
    <m/>
    <m/>
    <m/>
    <m/>
    <m/>
    <m/>
    <m/>
    <m/>
    <m/>
    <m/>
    <m/>
    <m/>
    <m/>
    <m/>
    <n v="1"/>
    <m/>
  </r>
  <r>
    <m/>
    <s v="V100050"/>
    <s v="2023-0038"/>
    <x v="132"/>
    <n v="3"/>
    <s v="Wagon"/>
    <n v="28"/>
    <s v="31 80 4657 380-0"/>
    <x v="48"/>
    <m/>
    <m/>
    <x v="5"/>
    <x v="7"/>
    <n v="1"/>
    <m/>
    <m/>
    <n v="1"/>
    <m/>
    <n v="0"/>
    <n v="1"/>
    <x v="1"/>
    <n v="0"/>
    <d v="1899-12-30T00:00:00"/>
    <d v="1899-12-30T00:00:00"/>
    <x v="5"/>
    <m/>
    <m/>
    <m/>
    <d v="2024-04-30T00:00:00"/>
    <d v="2027-01-04T00:00:00"/>
    <n v="1082"/>
    <x v="122"/>
    <m/>
    <m/>
    <m/>
    <m/>
    <s v="n.a."/>
    <m/>
    <m/>
    <n v="0"/>
    <n v="0"/>
    <m/>
    <d v="2027-01-04T00:00:00"/>
    <m/>
    <m/>
    <m/>
    <m/>
    <m/>
    <m/>
    <m/>
    <m/>
    <m/>
    <m/>
    <m/>
    <m/>
    <m/>
    <m/>
    <m/>
    <m/>
    <m/>
    <m/>
    <m/>
    <d v="2026-08-04T00:00:00"/>
    <m/>
    <n v="100000"/>
    <m/>
    <m/>
    <s v="Euro"/>
    <n v="42.19"/>
    <m/>
    <m/>
    <m/>
    <m/>
    <n v="40.7"/>
    <m/>
    <m/>
    <m/>
    <m/>
    <m/>
    <m/>
    <m/>
    <m/>
    <m/>
    <m/>
    <m/>
    <m/>
    <m/>
    <m/>
    <m/>
    <m/>
    <m/>
    <m/>
    <m/>
    <m/>
    <n v="1"/>
    <m/>
  </r>
  <r>
    <m/>
    <s v="V100050"/>
    <s v="2023-0038"/>
    <x v="132"/>
    <n v="3"/>
    <s v="Wagon"/>
    <n v="29"/>
    <s v="31 80 4657 381-8"/>
    <x v="48"/>
    <m/>
    <m/>
    <x v="5"/>
    <x v="7"/>
    <n v="1"/>
    <m/>
    <m/>
    <n v="1"/>
    <m/>
    <n v="0"/>
    <n v="1"/>
    <x v="1"/>
    <n v="0"/>
    <d v="1899-12-30T00:00:00"/>
    <d v="1899-12-30T00:00:00"/>
    <x v="5"/>
    <m/>
    <m/>
    <m/>
    <d v="2024-04-30T00:00:00"/>
    <d v="2027-01-04T00:00:00"/>
    <n v="1082"/>
    <x v="122"/>
    <m/>
    <m/>
    <m/>
    <m/>
    <s v="n.a."/>
    <m/>
    <m/>
    <n v="0"/>
    <n v="0"/>
    <m/>
    <d v="2027-01-04T00:00:00"/>
    <m/>
    <m/>
    <m/>
    <m/>
    <m/>
    <m/>
    <m/>
    <m/>
    <m/>
    <m/>
    <m/>
    <m/>
    <m/>
    <m/>
    <m/>
    <m/>
    <m/>
    <m/>
    <m/>
    <d v="2026-08-04T00:00:00"/>
    <m/>
    <n v="100000"/>
    <m/>
    <m/>
    <s v="Euro"/>
    <n v="42.19"/>
    <m/>
    <m/>
    <m/>
    <m/>
    <n v="40.7"/>
    <m/>
    <m/>
    <m/>
    <m/>
    <m/>
    <m/>
    <m/>
    <m/>
    <m/>
    <m/>
    <m/>
    <m/>
    <m/>
    <m/>
    <m/>
    <m/>
    <m/>
    <m/>
    <m/>
    <m/>
    <n v="1"/>
    <m/>
  </r>
  <r>
    <m/>
    <s v="V100050"/>
    <s v="2023-0038"/>
    <x v="132"/>
    <n v="3"/>
    <s v="Wagon"/>
    <n v="30"/>
    <s v="31 80 4657 382-6"/>
    <x v="48"/>
    <m/>
    <m/>
    <x v="5"/>
    <x v="7"/>
    <n v="1"/>
    <m/>
    <m/>
    <n v="1"/>
    <m/>
    <n v="0"/>
    <n v="1"/>
    <x v="1"/>
    <n v="0"/>
    <d v="1899-12-30T00:00:00"/>
    <d v="1899-12-30T00:00:00"/>
    <x v="5"/>
    <m/>
    <m/>
    <m/>
    <d v="2024-04-30T00:00:00"/>
    <d v="2027-01-04T00:00:00"/>
    <n v="1082"/>
    <x v="122"/>
    <m/>
    <m/>
    <m/>
    <m/>
    <s v="n.a."/>
    <m/>
    <m/>
    <n v="0"/>
    <n v="0"/>
    <m/>
    <d v="2027-01-04T00:00:00"/>
    <m/>
    <m/>
    <m/>
    <m/>
    <m/>
    <m/>
    <m/>
    <m/>
    <m/>
    <m/>
    <m/>
    <m/>
    <m/>
    <m/>
    <m/>
    <m/>
    <m/>
    <m/>
    <m/>
    <d v="2026-08-04T00:00:00"/>
    <m/>
    <n v="100000"/>
    <m/>
    <m/>
    <s v="Euro"/>
    <n v="42.19"/>
    <m/>
    <m/>
    <m/>
    <m/>
    <n v="40.7"/>
    <m/>
    <m/>
    <m/>
    <m/>
    <m/>
    <m/>
    <m/>
    <m/>
    <m/>
    <m/>
    <m/>
    <m/>
    <m/>
    <m/>
    <m/>
    <m/>
    <m/>
    <m/>
    <m/>
    <m/>
    <n v="1"/>
    <m/>
  </r>
  <r>
    <m/>
    <s v="V100050"/>
    <s v="2023-0038"/>
    <x v="132"/>
    <n v="3"/>
    <s v="Wagon"/>
    <n v="31"/>
    <s v="31 80 4657 383-4"/>
    <x v="48"/>
    <m/>
    <m/>
    <x v="5"/>
    <x v="7"/>
    <n v="1"/>
    <m/>
    <m/>
    <n v="1"/>
    <m/>
    <n v="0"/>
    <n v="1"/>
    <x v="1"/>
    <n v="0"/>
    <d v="1899-12-30T00:00:00"/>
    <d v="1899-12-30T00:00:00"/>
    <x v="5"/>
    <m/>
    <m/>
    <m/>
    <d v="2024-04-30T00:00:00"/>
    <d v="2027-01-04T00:00:00"/>
    <n v="1082"/>
    <x v="122"/>
    <m/>
    <m/>
    <m/>
    <m/>
    <s v="n.a."/>
    <m/>
    <m/>
    <n v="0"/>
    <n v="0"/>
    <m/>
    <d v="2027-01-04T00:00:00"/>
    <m/>
    <m/>
    <m/>
    <m/>
    <m/>
    <m/>
    <m/>
    <m/>
    <m/>
    <m/>
    <m/>
    <m/>
    <m/>
    <m/>
    <m/>
    <m/>
    <m/>
    <m/>
    <m/>
    <d v="2026-08-04T00:00:00"/>
    <m/>
    <n v="100000"/>
    <m/>
    <m/>
    <s v="Euro"/>
    <n v="42.19"/>
    <m/>
    <m/>
    <m/>
    <m/>
    <n v="40.7"/>
    <m/>
    <m/>
    <m/>
    <m/>
    <m/>
    <m/>
    <m/>
    <m/>
    <m/>
    <m/>
    <m/>
    <m/>
    <m/>
    <m/>
    <m/>
    <m/>
    <m/>
    <m/>
    <m/>
    <m/>
    <n v="1"/>
    <m/>
  </r>
  <r>
    <m/>
    <s v="V100050"/>
    <s v="2023-0038"/>
    <x v="132"/>
    <n v="3"/>
    <s v="Wagon"/>
    <n v="32"/>
    <s v="31 80 4657 384-2"/>
    <x v="48"/>
    <m/>
    <m/>
    <x v="5"/>
    <x v="7"/>
    <n v="1"/>
    <m/>
    <m/>
    <n v="1"/>
    <m/>
    <n v="0"/>
    <n v="1"/>
    <x v="1"/>
    <n v="0"/>
    <d v="1899-12-30T00:00:00"/>
    <d v="1899-12-30T00:00:00"/>
    <x v="5"/>
    <m/>
    <m/>
    <m/>
    <d v="2024-04-30T00:00:00"/>
    <d v="2027-01-04T00:00:00"/>
    <n v="1082"/>
    <x v="122"/>
    <m/>
    <m/>
    <m/>
    <m/>
    <s v="n.a."/>
    <m/>
    <m/>
    <n v="0"/>
    <n v="0"/>
    <m/>
    <d v="2027-01-04T00:00:00"/>
    <m/>
    <m/>
    <m/>
    <m/>
    <m/>
    <m/>
    <m/>
    <m/>
    <m/>
    <m/>
    <m/>
    <m/>
    <m/>
    <m/>
    <m/>
    <m/>
    <m/>
    <m/>
    <m/>
    <d v="2026-08-04T00:00:00"/>
    <m/>
    <n v="100000"/>
    <m/>
    <m/>
    <s v="Euro"/>
    <n v="42.19"/>
    <m/>
    <m/>
    <m/>
    <m/>
    <n v="40.7"/>
    <m/>
    <m/>
    <m/>
    <m/>
    <m/>
    <m/>
    <m/>
    <m/>
    <m/>
    <m/>
    <m/>
    <m/>
    <m/>
    <m/>
    <m/>
    <m/>
    <m/>
    <m/>
    <m/>
    <m/>
    <n v="1"/>
    <m/>
  </r>
  <r>
    <m/>
    <s v="V100050"/>
    <s v="2023-0038"/>
    <x v="132"/>
    <n v="3"/>
    <s v="Wagon"/>
    <n v="33"/>
    <s v="31 80 4657 385-9"/>
    <x v="48"/>
    <m/>
    <m/>
    <x v="5"/>
    <x v="7"/>
    <n v="1"/>
    <m/>
    <m/>
    <n v="1"/>
    <m/>
    <n v="0"/>
    <n v="1"/>
    <x v="1"/>
    <n v="0"/>
    <d v="1899-12-30T00:00:00"/>
    <d v="1899-12-30T00:00:00"/>
    <x v="5"/>
    <m/>
    <m/>
    <m/>
    <d v="2024-04-30T00:00:00"/>
    <d v="2027-01-04T00:00:00"/>
    <n v="1082"/>
    <x v="122"/>
    <m/>
    <m/>
    <m/>
    <m/>
    <s v="n.a."/>
    <m/>
    <m/>
    <n v="0"/>
    <n v="0"/>
    <m/>
    <d v="2027-01-04T00:00:00"/>
    <m/>
    <m/>
    <m/>
    <m/>
    <m/>
    <m/>
    <m/>
    <m/>
    <m/>
    <m/>
    <m/>
    <m/>
    <m/>
    <m/>
    <m/>
    <m/>
    <m/>
    <m/>
    <m/>
    <d v="2026-08-04T00:00:00"/>
    <m/>
    <n v="100000"/>
    <m/>
    <m/>
    <s v="Euro"/>
    <n v="42.19"/>
    <m/>
    <m/>
    <m/>
    <m/>
    <n v="40.7"/>
    <m/>
    <m/>
    <m/>
    <m/>
    <m/>
    <m/>
    <m/>
    <m/>
    <m/>
    <m/>
    <m/>
    <m/>
    <m/>
    <m/>
    <m/>
    <m/>
    <m/>
    <m/>
    <m/>
    <m/>
    <n v="1"/>
    <m/>
  </r>
  <r>
    <m/>
    <s v="V100050"/>
    <s v="2023-0038"/>
    <x v="132"/>
    <n v="3"/>
    <s v="Wagon"/>
    <n v="34"/>
    <s v="31 80 4657 386-7"/>
    <x v="48"/>
    <m/>
    <m/>
    <x v="5"/>
    <x v="7"/>
    <n v="1"/>
    <m/>
    <m/>
    <n v="1"/>
    <m/>
    <n v="0"/>
    <n v="1"/>
    <x v="1"/>
    <n v="0"/>
    <d v="1899-12-30T00:00:00"/>
    <d v="1899-12-30T00:00:00"/>
    <x v="5"/>
    <m/>
    <m/>
    <m/>
    <d v="2024-04-30T00:00:00"/>
    <d v="2027-01-04T00:00:00"/>
    <n v="1082"/>
    <x v="122"/>
    <m/>
    <m/>
    <m/>
    <m/>
    <s v="n.a."/>
    <m/>
    <m/>
    <n v="0"/>
    <n v="0"/>
    <m/>
    <d v="2027-01-04T00:00:00"/>
    <m/>
    <m/>
    <m/>
    <m/>
    <m/>
    <m/>
    <m/>
    <m/>
    <m/>
    <m/>
    <m/>
    <m/>
    <m/>
    <m/>
    <m/>
    <m/>
    <m/>
    <m/>
    <m/>
    <d v="2026-08-04T00:00:00"/>
    <m/>
    <n v="100000"/>
    <m/>
    <m/>
    <s v="Euro"/>
    <n v="42.19"/>
    <m/>
    <m/>
    <m/>
    <m/>
    <n v="40.7"/>
    <m/>
    <m/>
    <m/>
    <m/>
    <m/>
    <m/>
    <m/>
    <m/>
    <m/>
    <m/>
    <m/>
    <m/>
    <m/>
    <m/>
    <m/>
    <m/>
    <m/>
    <m/>
    <m/>
    <m/>
    <n v="1"/>
    <m/>
  </r>
  <r>
    <m/>
    <s v="V100050"/>
    <s v="2023-0038"/>
    <x v="132"/>
    <n v="3"/>
    <s v="Wagon"/>
    <n v="35"/>
    <s v="31 80 4657 387-5"/>
    <x v="48"/>
    <m/>
    <m/>
    <x v="5"/>
    <x v="7"/>
    <n v="1"/>
    <m/>
    <m/>
    <n v="1"/>
    <m/>
    <n v="0"/>
    <n v="1"/>
    <x v="1"/>
    <n v="0"/>
    <d v="1899-12-30T00:00:00"/>
    <d v="1899-12-30T00:00:00"/>
    <x v="5"/>
    <m/>
    <m/>
    <m/>
    <d v="2024-04-30T00:00:00"/>
    <d v="2027-01-04T00:00:00"/>
    <n v="1082"/>
    <x v="122"/>
    <m/>
    <m/>
    <m/>
    <m/>
    <s v="n.a."/>
    <m/>
    <m/>
    <n v="0"/>
    <n v="0"/>
    <m/>
    <d v="2027-01-04T00:00:00"/>
    <m/>
    <m/>
    <m/>
    <m/>
    <m/>
    <m/>
    <m/>
    <m/>
    <m/>
    <m/>
    <m/>
    <m/>
    <m/>
    <m/>
    <m/>
    <m/>
    <m/>
    <m/>
    <m/>
    <d v="2026-08-04T00:00:00"/>
    <m/>
    <n v="100000"/>
    <m/>
    <m/>
    <s v="Euro"/>
    <n v="42.19"/>
    <m/>
    <m/>
    <m/>
    <m/>
    <n v="40.7"/>
    <m/>
    <m/>
    <m/>
    <m/>
    <m/>
    <m/>
    <m/>
    <m/>
    <m/>
    <m/>
    <m/>
    <m/>
    <m/>
    <m/>
    <m/>
    <m/>
    <m/>
    <m/>
    <m/>
    <m/>
    <n v="1"/>
    <m/>
  </r>
  <r>
    <m/>
    <s v="V100050"/>
    <s v="2023-0038"/>
    <x v="132"/>
    <n v="3"/>
    <s v="Wagon"/>
    <n v="36"/>
    <s v="31 80 4657 388-3"/>
    <x v="48"/>
    <m/>
    <m/>
    <x v="5"/>
    <x v="7"/>
    <n v="1"/>
    <m/>
    <m/>
    <n v="1"/>
    <m/>
    <n v="0"/>
    <n v="1"/>
    <x v="1"/>
    <n v="0"/>
    <d v="1899-12-30T00:00:00"/>
    <d v="1899-12-30T00:00:00"/>
    <x v="5"/>
    <m/>
    <m/>
    <m/>
    <d v="2024-04-30T00:00:00"/>
    <d v="2027-01-04T00:00:00"/>
    <n v="1082"/>
    <x v="122"/>
    <m/>
    <m/>
    <m/>
    <m/>
    <s v="n.a."/>
    <m/>
    <m/>
    <n v="0"/>
    <n v="0"/>
    <m/>
    <d v="2027-01-04T00:00:00"/>
    <m/>
    <m/>
    <m/>
    <m/>
    <m/>
    <m/>
    <m/>
    <m/>
    <m/>
    <m/>
    <m/>
    <m/>
    <m/>
    <m/>
    <m/>
    <m/>
    <m/>
    <m/>
    <m/>
    <d v="2026-08-04T00:00:00"/>
    <m/>
    <n v="100000"/>
    <m/>
    <m/>
    <s v="Euro"/>
    <n v="42.19"/>
    <m/>
    <m/>
    <m/>
    <m/>
    <n v="40.7"/>
    <m/>
    <m/>
    <m/>
    <m/>
    <m/>
    <m/>
    <m/>
    <m/>
    <m/>
    <m/>
    <m/>
    <m/>
    <m/>
    <m/>
    <m/>
    <m/>
    <m/>
    <m/>
    <m/>
    <m/>
    <n v="1"/>
    <m/>
  </r>
  <r>
    <m/>
    <s v="V100050"/>
    <s v="2023-0038"/>
    <x v="132"/>
    <n v="4"/>
    <s v="Batch"/>
    <m/>
    <m/>
    <x v="48"/>
    <s v="AUT"/>
    <s v="Middle EU - ELSE"/>
    <x v="5"/>
    <x v="7"/>
    <n v="12"/>
    <m/>
    <m/>
    <n v="12"/>
    <n v="0"/>
    <n v="0"/>
    <n v="12"/>
    <x v="0"/>
    <m/>
    <m/>
    <m/>
    <x v="5"/>
    <m/>
    <m/>
    <m/>
    <d v="2024-06-05T00:00:00"/>
    <d v="2027-01-04T00:00:00"/>
    <m/>
    <x v="122"/>
    <m/>
    <m/>
    <m/>
    <m/>
    <s v="n.a."/>
    <m/>
    <m/>
    <n v="0"/>
    <n v="0"/>
    <m/>
    <m/>
    <s v="n.a."/>
    <m/>
    <m/>
    <m/>
    <m/>
    <m/>
    <m/>
    <m/>
    <m/>
    <s v="A"/>
    <m/>
    <s v="keine"/>
    <s v="AUT"/>
    <s v="Not required"/>
    <s v="N"/>
    <s v="N"/>
    <n v="12"/>
    <s v="Prolongation latest Sept. 30 before contract end, end of contract latest 04.01.2038"/>
    <m/>
    <m/>
    <m/>
    <n v="100000"/>
    <s v="Y"/>
    <d v="2027-01-05T00:00:00"/>
    <s v="Euro"/>
    <n v="42.19"/>
    <n v="-1.49"/>
    <n v="0"/>
    <m/>
    <n v="0"/>
    <n v="40.7"/>
    <n v="0.25"/>
    <n v="1050"/>
    <n v="0"/>
    <m/>
    <n v="0"/>
    <s v="0.00"/>
    <n v="0"/>
    <n v="0"/>
    <n v="0"/>
    <n v="0"/>
    <n v="42.19"/>
    <n v="-1.49"/>
    <n v="40.7"/>
    <n v="0.9940744252192463"/>
    <n v="0"/>
    <n v="41.94"/>
    <n v="40.45"/>
    <n v="1200000"/>
    <n v="120000"/>
    <s v="Y"/>
    <n v="12"/>
    <n v="177777.6"/>
  </r>
  <r>
    <m/>
    <s v="V100050"/>
    <s v="2023-0038"/>
    <x v="132"/>
    <n v="4"/>
    <s v="Wagon"/>
    <n v="37"/>
    <s v="31 80 4657 389-1"/>
    <x v="48"/>
    <m/>
    <m/>
    <x v="5"/>
    <x v="7"/>
    <n v="1"/>
    <m/>
    <m/>
    <n v="1"/>
    <m/>
    <n v="0"/>
    <n v="1"/>
    <x v="1"/>
    <n v="0"/>
    <d v="1899-12-30T00:00:00"/>
    <d v="1899-12-30T00:00:00"/>
    <x v="5"/>
    <m/>
    <m/>
    <m/>
    <d v="2024-06-05T00:00:00"/>
    <d v="2027-01-04T00:00:00"/>
    <n v="1082"/>
    <x v="122"/>
    <m/>
    <m/>
    <m/>
    <m/>
    <s v="n.a."/>
    <m/>
    <m/>
    <n v="0"/>
    <n v="0"/>
    <m/>
    <d v="2027-01-04T00:00:00"/>
    <m/>
    <m/>
    <m/>
    <m/>
    <m/>
    <m/>
    <m/>
    <m/>
    <m/>
    <m/>
    <m/>
    <m/>
    <m/>
    <m/>
    <m/>
    <m/>
    <m/>
    <m/>
    <m/>
    <d v="2026-08-04T00:00:00"/>
    <m/>
    <n v="100000"/>
    <m/>
    <m/>
    <s v="Euro"/>
    <n v="42.19"/>
    <m/>
    <m/>
    <m/>
    <m/>
    <n v="40.7"/>
    <m/>
    <m/>
    <m/>
    <m/>
    <m/>
    <m/>
    <m/>
    <m/>
    <m/>
    <m/>
    <m/>
    <m/>
    <m/>
    <m/>
    <m/>
    <m/>
    <m/>
    <m/>
    <m/>
    <m/>
    <n v="1"/>
    <m/>
  </r>
  <r>
    <m/>
    <s v="V100050"/>
    <s v="2023-0038"/>
    <x v="132"/>
    <n v="4"/>
    <s v="Wagon"/>
    <n v="38"/>
    <s v="31 80 4657 390-9"/>
    <x v="48"/>
    <m/>
    <m/>
    <x v="5"/>
    <x v="7"/>
    <n v="1"/>
    <m/>
    <m/>
    <n v="1"/>
    <m/>
    <n v="0"/>
    <n v="1"/>
    <x v="1"/>
    <n v="0"/>
    <d v="1899-12-30T00:00:00"/>
    <d v="1899-12-30T00:00:00"/>
    <x v="5"/>
    <m/>
    <m/>
    <m/>
    <d v="2024-06-05T00:00:00"/>
    <d v="2027-01-04T00:00:00"/>
    <n v="1082"/>
    <x v="122"/>
    <m/>
    <m/>
    <m/>
    <m/>
    <s v="n.a."/>
    <m/>
    <m/>
    <n v="0"/>
    <n v="0"/>
    <m/>
    <d v="2027-01-04T00:00:00"/>
    <m/>
    <m/>
    <m/>
    <m/>
    <m/>
    <m/>
    <m/>
    <m/>
    <m/>
    <m/>
    <m/>
    <m/>
    <m/>
    <m/>
    <m/>
    <m/>
    <m/>
    <m/>
    <m/>
    <d v="2026-08-04T00:00:00"/>
    <m/>
    <n v="100000"/>
    <m/>
    <m/>
    <s v="Euro"/>
    <n v="42.19"/>
    <m/>
    <m/>
    <m/>
    <m/>
    <n v="40.7"/>
    <m/>
    <m/>
    <m/>
    <m/>
    <m/>
    <m/>
    <m/>
    <m/>
    <m/>
    <m/>
    <m/>
    <m/>
    <m/>
    <m/>
    <m/>
    <m/>
    <m/>
    <m/>
    <m/>
    <m/>
    <n v="1"/>
    <m/>
  </r>
  <r>
    <m/>
    <s v="V100050"/>
    <s v="2023-0038"/>
    <x v="132"/>
    <n v="4"/>
    <s v="Wagon"/>
    <n v="39"/>
    <s v="31 80 4657 391-7"/>
    <x v="48"/>
    <m/>
    <m/>
    <x v="5"/>
    <x v="7"/>
    <n v="1"/>
    <m/>
    <m/>
    <n v="1"/>
    <m/>
    <n v="0"/>
    <n v="1"/>
    <x v="1"/>
    <n v="0"/>
    <d v="1899-12-30T00:00:00"/>
    <d v="1899-12-30T00:00:00"/>
    <x v="5"/>
    <m/>
    <m/>
    <m/>
    <d v="2024-06-05T00:00:00"/>
    <d v="2027-01-04T00:00:00"/>
    <n v="1082"/>
    <x v="122"/>
    <m/>
    <m/>
    <m/>
    <m/>
    <s v="n.a."/>
    <m/>
    <m/>
    <n v="0"/>
    <n v="0"/>
    <m/>
    <d v="2027-01-04T00:00:00"/>
    <m/>
    <m/>
    <m/>
    <m/>
    <m/>
    <m/>
    <m/>
    <m/>
    <m/>
    <m/>
    <m/>
    <m/>
    <m/>
    <m/>
    <m/>
    <m/>
    <m/>
    <m/>
    <m/>
    <d v="2026-08-04T00:00:00"/>
    <m/>
    <n v="100000"/>
    <m/>
    <m/>
    <s v="Euro"/>
    <n v="42.19"/>
    <m/>
    <m/>
    <m/>
    <m/>
    <n v="40.7"/>
    <m/>
    <m/>
    <m/>
    <m/>
    <m/>
    <m/>
    <m/>
    <m/>
    <m/>
    <m/>
    <m/>
    <m/>
    <m/>
    <m/>
    <m/>
    <m/>
    <m/>
    <m/>
    <m/>
    <m/>
    <n v="1"/>
    <m/>
  </r>
  <r>
    <m/>
    <s v="V100050"/>
    <s v="2023-0038"/>
    <x v="132"/>
    <n v="4"/>
    <s v="Wagon"/>
    <n v="40"/>
    <s v="31 80 4657 392-5"/>
    <x v="48"/>
    <m/>
    <m/>
    <x v="5"/>
    <x v="7"/>
    <n v="1"/>
    <m/>
    <m/>
    <n v="1"/>
    <m/>
    <n v="0"/>
    <n v="1"/>
    <x v="1"/>
    <n v="0"/>
    <d v="1899-12-30T00:00:00"/>
    <d v="1899-12-30T00:00:00"/>
    <x v="5"/>
    <m/>
    <m/>
    <m/>
    <d v="2024-06-05T00:00:00"/>
    <d v="2027-01-04T00:00:00"/>
    <n v="1082"/>
    <x v="122"/>
    <m/>
    <m/>
    <m/>
    <m/>
    <s v="n.a."/>
    <m/>
    <m/>
    <n v="0"/>
    <n v="0"/>
    <m/>
    <d v="2027-01-04T00:00:00"/>
    <m/>
    <m/>
    <m/>
    <m/>
    <m/>
    <m/>
    <m/>
    <m/>
    <m/>
    <m/>
    <m/>
    <m/>
    <m/>
    <m/>
    <m/>
    <m/>
    <m/>
    <m/>
    <m/>
    <d v="2026-08-04T00:00:00"/>
    <m/>
    <n v="100000"/>
    <m/>
    <m/>
    <s v="Euro"/>
    <n v="42.19"/>
    <m/>
    <m/>
    <m/>
    <m/>
    <n v="40.7"/>
    <m/>
    <m/>
    <m/>
    <m/>
    <m/>
    <m/>
    <m/>
    <m/>
    <m/>
    <m/>
    <m/>
    <m/>
    <m/>
    <m/>
    <m/>
    <m/>
    <m/>
    <m/>
    <m/>
    <m/>
    <n v="1"/>
    <m/>
  </r>
  <r>
    <m/>
    <s v="V100050"/>
    <s v="2023-0038"/>
    <x v="132"/>
    <n v="4"/>
    <s v="Wagon"/>
    <n v="41"/>
    <s v="31 80 4657 393-3"/>
    <x v="48"/>
    <m/>
    <m/>
    <x v="5"/>
    <x v="7"/>
    <n v="1"/>
    <m/>
    <m/>
    <n v="1"/>
    <m/>
    <n v="0"/>
    <n v="1"/>
    <x v="1"/>
    <n v="0"/>
    <d v="1899-12-30T00:00:00"/>
    <d v="1899-12-30T00:00:00"/>
    <x v="5"/>
    <m/>
    <m/>
    <m/>
    <d v="2024-06-05T00:00:00"/>
    <d v="2027-01-04T00:00:00"/>
    <n v="1082"/>
    <x v="122"/>
    <m/>
    <m/>
    <m/>
    <m/>
    <s v="n.a."/>
    <m/>
    <m/>
    <n v="0"/>
    <n v="0"/>
    <m/>
    <d v="2027-01-04T00:00:00"/>
    <m/>
    <m/>
    <m/>
    <m/>
    <m/>
    <m/>
    <m/>
    <m/>
    <m/>
    <m/>
    <m/>
    <m/>
    <m/>
    <m/>
    <m/>
    <m/>
    <m/>
    <m/>
    <m/>
    <d v="2026-08-04T00:00:00"/>
    <m/>
    <n v="100000"/>
    <m/>
    <m/>
    <s v="Euro"/>
    <n v="42.19"/>
    <m/>
    <m/>
    <m/>
    <m/>
    <n v="40.7"/>
    <m/>
    <m/>
    <m/>
    <m/>
    <m/>
    <m/>
    <m/>
    <m/>
    <m/>
    <m/>
    <m/>
    <m/>
    <m/>
    <m/>
    <m/>
    <m/>
    <m/>
    <m/>
    <m/>
    <m/>
    <n v="1"/>
    <m/>
  </r>
  <r>
    <m/>
    <s v="V100050"/>
    <s v="2023-0038"/>
    <x v="132"/>
    <n v="4"/>
    <s v="Wagon"/>
    <n v="42"/>
    <s v="31 80 4657 394-1"/>
    <x v="48"/>
    <m/>
    <m/>
    <x v="5"/>
    <x v="7"/>
    <n v="1"/>
    <m/>
    <m/>
    <n v="1"/>
    <m/>
    <n v="0"/>
    <n v="1"/>
    <x v="1"/>
    <n v="0"/>
    <d v="1899-12-30T00:00:00"/>
    <d v="1899-12-30T00:00:00"/>
    <x v="5"/>
    <m/>
    <m/>
    <m/>
    <d v="2024-06-05T00:00:00"/>
    <d v="2027-01-04T00:00:00"/>
    <n v="1082"/>
    <x v="122"/>
    <m/>
    <m/>
    <m/>
    <m/>
    <s v="n.a."/>
    <m/>
    <m/>
    <n v="0"/>
    <n v="0"/>
    <m/>
    <d v="2027-01-04T00:00:00"/>
    <m/>
    <m/>
    <m/>
    <m/>
    <m/>
    <m/>
    <m/>
    <m/>
    <m/>
    <m/>
    <m/>
    <m/>
    <m/>
    <m/>
    <m/>
    <m/>
    <m/>
    <m/>
    <m/>
    <d v="2026-08-04T00:00:00"/>
    <m/>
    <n v="100000"/>
    <m/>
    <m/>
    <s v="Euro"/>
    <n v="42.19"/>
    <m/>
    <m/>
    <m/>
    <m/>
    <n v="40.7"/>
    <m/>
    <m/>
    <m/>
    <m/>
    <m/>
    <m/>
    <m/>
    <m/>
    <m/>
    <m/>
    <m/>
    <m/>
    <m/>
    <m/>
    <m/>
    <m/>
    <m/>
    <m/>
    <m/>
    <m/>
    <n v="1"/>
    <m/>
  </r>
  <r>
    <m/>
    <s v="V100050"/>
    <s v="2023-0038"/>
    <x v="132"/>
    <n v="4"/>
    <s v="Wagon"/>
    <n v="43"/>
    <s v="31 80 4657 395-8"/>
    <x v="48"/>
    <m/>
    <m/>
    <x v="5"/>
    <x v="7"/>
    <n v="1"/>
    <m/>
    <m/>
    <n v="1"/>
    <m/>
    <n v="0"/>
    <n v="1"/>
    <x v="1"/>
    <n v="0"/>
    <d v="1899-12-30T00:00:00"/>
    <d v="1899-12-30T00:00:00"/>
    <x v="5"/>
    <m/>
    <m/>
    <m/>
    <d v="2024-06-05T00:00:00"/>
    <d v="2027-01-04T00:00:00"/>
    <n v="1082"/>
    <x v="122"/>
    <m/>
    <m/>
    <m/>
    <m/>
    <s v="n.a."/>
    <m/>
    <m/>
    <n v="0"/>
    <n v="0"/>
    <m/>
    <d v="2027-01-04T00:00:00"/>
    <m/>
    <m/>
    <m/>
    <m/>
    <m/>
    <m/>
    <m/>
    <m/>
    <m/>
    <m/>
    <m/>
    <m/>
    <m/>
    <m/>
    <m/>
    <m/>
    <m/>
    <m/>
    <m/>
    <d v="2026-08-04T00:00:00"/>
    <m/>
    <n v="100000"/>
    <m/>
    <m/>
    <s v="Euro"/>
    <n v="42.19"/>
    <m/>
    <m/>
    <m/>
    <m/>
    <n v="40.7"/>
    <m/>
    <m/>
    <m/>
    <m/>
    <m/>
    <m/>
    <m/>
    <m/>
    <m/>
    <m/>
    <m/>
    <m/>
    <m/>
    <m/>
    <m/>
    <m/>
    <m/>
    <m/>
    <m/>
    <m/>
    <n v="1"/>
    <m/>
  </r>
  <r>
    <m/>
    <s v="V100050"/>
    <s v="2023-0038"/>
    <x v="132"/>
    <n v="4"/>
    <s v="Wagon"/>
    <n v="44"/>
    <s v="31 80 4657 396-6"/>
    <x v="48"/>
    <m/>
    <m/>
    <x v="5"/>
    <x v="7"/>
    <n v="1"/>
    <m/>
    <m/>
    <n v="1"/>
    <m/>
    <n v="0"/>
    <n v="1"/>
    <x v="1"/>
    <n v="0"/>
    <d v="1899-12-30T00:00:00"/>
    <d v="1899-12-30T00:00:00"/>
    <x v="5"/>
    <m/>
    <m/>
    <m/>
    <d v="2024-06-05T00:00:00"/>
    <d v="2027-01-04T00:00:00"/>
    <n v="1082"/>
    <x v="122"/>
    <m/>
    <m/>
    <m/>
    <m/>
    <s v="n.a."/>
    <m/>
    <m/>
    <n v="0"/>
    <n v="0"/>
    <m/>
    <d v="2027-01-04T00:00:00"/>
    <m/>
    <m/>
    <m/>
    <m/>
    <m/>
    <m/>
    <m/>
    <m/>
    <m/>
    <m/>
    <m/>
    <m/>
    <m/>
    <m/>
    <m/>
    <m/>
    <m/>
    <m/>
    <m/>
    <d v="2026-08-04T00:00:00"/>
    <m/>
    <n v="100000"/>
    <m/>
    <m/>
    <s v="Euro"/>
    <n v="42.19"/>
    <m/>
    <m/>
    <m/>
    <m/>
    <n v="40.7"/>
    <m/>
    <m/>
    <m/>
    <m/>
    <m/>
    <m/>
    <m/>
    <m/>
    <m/>
    <m/>
    <m/>
    <m/>
    <m/>
    <m/>
    <m/>
    <m/>
    <m/>
    <m/>
    <m/>
    <m/>
    <n v="1"/>
    <m/>
  </r>
  <r>
    <m/>
    <s v="V100050"/>
    <s v="2023-0038"/>
    <x v="132"/>
    <n v="4"/>
    <s v="Wagon"/>
    <n v="45"/>
    <s v="31 80 4657 397-4"/>
    <x v="48"/>
    <m/>
    <m/>
    <x v="5"/>
    <x v="7"/>
    <n v="1"/>
    <m/>
    <m/>
    <n v="1"/>
    <m/>
    <n v="0"/>
    <n v="1"/>
    <x v="1"/>
    <n v="0"/>
    <d v="1899-12-30T00:00:00"/>
    <d v="1899-12-30T00:00:00"/>
    <x v="5"/>
    <m/>
    <m/>
    <m/>
    <d v="2024-06-05T00:00:00"/>
    <d v="2027-01-04T00:00:00"/>
    <n v="1082"/>
    <x v="122"/>
    <m/>
    <m/>
    <m/>
    <m/>
    <s v="n.a."/>
    <m/>
    <m/>
    <n v="0"/>
    <n v="0"/>
    <m/>
    <d v="2027-01-04T00:00:00"/>
    <m/>
    <m/>
    <m/>
    <m/>
    <m/>
    <m/>
    <m/>
    <m/>
    <m/>
    <m/>
    <m/>
    <m/>
    <m/>
    <m/>
    <m/>
    <m/>
    <m/>
    <m/>
    <m/>
    <d v="2026-08-04T00:00:00"/>
    <m/>
    <n v="100000"/>
    <m/>
    <m/>
    <s v="Euro"/>
    <n v="42.19"/>
    <m/>
    <m/>
    <m/>
    <m/>
    <n v="40.7"/>
    <m/>
    <m/>
    <m/>
    <m/>
    <m/>
    <m/>
    <m/>
    <m/>
    <m/>
    <m/>
    <m/>
    <m/>
    <m/>
    <m/>
    <m/>
    <m/>
    <m/>
    <m/>
    <m/>
    <m/>
    <n v="1"/>
    <m/>
  </r>
  <r>
    <m/>
    <s v="V100050"/>
    <s v="2023-0038"/>
    <x v="132"/>
    <n v="4"/>
    <s v="Wagon"/>
    <n v="46"/>
    <s v="31 80 4657 398-2"/>
    <x v="48"/>
    <m/>
    <m/>
    <x v="5"/>
    <x v="7"/>
    <n v="1"/>
    <m/>
    <m/>
    <n v="1"/>
    <m/>
    <n v="0"/>
    <n v="1"/>
    <x v="1"/>
    <n v="0"/>
    <d v="1899-12-30T00:00:00"/>
    <d v="1899-12-30T00:00:00"/>
    <x v="5"/>
    <m/>
    <m/>
    <m/>
    <d v="2024-06-05T00:00:00"/>
    <d v="2027-01-04T00:00:00"/>
    <n v="1082"/>
    <x v="122"/>
    <m/>
    <m/>
    <m/>
    <m/>
    <s v="n.a."/>
    <m/>
    <m/>
    <n v="0"/>
    <n v="0"/>
    <m/>
    <d v="2027-01-04T00:00:00"/>
    <m/>
    <m/>
    <m/>
    <m/>
    <m/>
    <m/>
    <m/>
    <m/>
    <m/>
    <m/>
    <m/>
    <m/>
    <m/>
    <m/>
    <m/>
    <m/>
    <m/>
    <m/>
    <m/>
    <d v="2026-08-04T00:00:00"/>
    <m/>
    <n v="100000"/>
    <m/>
    <m/>
    <s v="Euro"/>
    <n v="42.19"/>
    <m/>
    <m/>
    <m/>
    <m/>
    <n v="40.7"/>
    <m/>
    <m/>
    <m/>
    <m/>
    <m/>
    <m/>
    <m/>
    <m/>
    <m/>
    <m/>
    <m/>
    <m/>
    <m/>
    <m/>
    <m/>
    <m/>
    <m/>
    <m/>
    <m/>
    <m/>
    <n v="1"/>
    <m/>
  </r>
  <r>
    <m/>
    <s v="V100050"/>
    <s v="2023-0038"/>
    <x v="132"/>
    <n v="4"/>
    <s v="Wagon"/>
    <n v="47"/>
    <s v="31 80 4657 399-0"/>
    <x v="48"/>
    <m/>
    <m/>
    <x v="5"/>
    <x v="7"/>
    <n v="1"/>
    <m/>
    <m/>
    <n v="1"/>
    <m/>
    <n v="0"/>
    <n v="1"/>
    <x v="1"/>
    <n v="0"/>
    <d v="1899-12-30T00:00:00"/>
    <d v="1899-12-30T00:00:00"/>
    <x v="5"/>
    <m/>
    <m/>
    <m/>
    <d v="2024-06-05T00:00:00"/>
    <d v="2027-01-04T00:00:00"/>
    <n v="1082"/>
    <x v="122"/>
    <m/>
    <m/>
    <m/>
    <m/>
    <s v="n.a."/>
    <m/>
    <m/>
    <n v="0"/>
    <n v="0"/>
    <m/>
    <d v="2027-01-04T00:00:00"/>
    <m/>
    <m/>
    <m/>
    <m/>
    <m/>
    <m/>
    <m/>
    <m/>
    <m/>
    <m/>
    <m/>
    <m/>
    <m/>
    <m/>
    <m/>
    <m/>
    <m/>
    <m/>
    <m/>
    <d v="2026-08-04T00:00:00"/>
    <m/>
    <n v="100000"/>
    <m/>
    <m/>
    <s v="Euro"/>
    <n v="42.19"/>
    <m/>
    <m/>
    <m/>
    <m/>
    <n v="40.7"/>
    <m/>
    <m/>
    <m/>
    <m/>
    <m/>
    <m/>
    <m/>
    <m/>
    <m/>
    <m/>
    <m/>
    <m/>
    <m/>
    <m/>
    <m/>
    <m/>
    <m/>
    <m/>
    <m/>
    <m/>
    <n v="1"/>
    <m/>
  </r>
  <r>
    <m/>
    <s v="V100050"/>
    <s v="2023-0038"/>
    <x v="132"/>
    <n v="4"/>
    <s v="Wagon"/>
    <n v="48"/>
    <s v="31 80 4657 400-6"/>
    <x v="48"/>
    <m/>
    <m/>
    <x v="5"/>
    <x v="7"/>
    <n v="1"/>
    <m/>
    <m/>
    <n v="1"/>
    <m/>
    <n v="0"/>
    <n v="1"/>
    <x v="1"/>
    <n v="0"/>
    <d v="1899-12-30T00:00:00"/>
    <d v="1899-12-30T00:00:00"/>
    <x v="5"/>
    <m/>
    <m/>
    <m/>
    <d v="2024-06-05T00:00:00"/>
    <d v="2027-01-04T00:00:00"/>
    <n v="1082"/>
    <x v="122"/>
    <m/>
    <m/>
    <m/>
    <m/>
    <s v="n.a."/>
    <m/>
    <m/>
    <n v="0"/>
    <n v="0"/>
    <m/>
    <d v="2027-01-04T00:00:00"/>
    <m/>
    <m/>
    <m/>
    <m/>
    <m/>
    <m/>
    <m/>
    <m/>
    <m/>
    <m/>
    <m/>
    <m/>
    <m/>
    <m/>
    <m/>
    <m/>
    <m/>
    <m/>
    <m/>
    <d v="2026-08-04T00:00:00"/>
    <m/>
    <n v="100000"/>
    <m/>
    <m/>
    <s v="Euro"/>
    <n v="42.19"/>
    <m/>
    <m/>
    <m/>
    <m/>
    <n v="40.7"/>
    <m/>
    <m/>
    <m/>
    <m/>
    <m/>
    <m/>
    <m/>
    <m/>
    <m/>
    <m/>
    <m/>
    <m/>
    <m/>
    <m/>
    <m/>
    <m/>
    <m/>
    <m/>
    <m/>
    <m/>
    <n v="1"/>
    <m/>
  </r>
  <r>
    <s v="new 260424 / LOA ok CMI 20.06.25"/>
    <s v="V100054"/>
    <s v="2024-0007"/>
    <x v="133"/>
    <m/>
    <s v="Header"/>
    <m/>
    <m/>
    <x v="48"/>
    <s v="AUT"/>
    <s v="Middle EU - ELSE"/>
    <x v="5"/>
    <x v="7"/>
    <n v="48"/>
    <m/>
    <m/>
    <n v="48"/>
    <n v="0"/>
    <n v="0"/>
    <n v="48"/>
    <x v="0"/>
    <m/>
    <m/>
    <m/>
    <x v="5"/>
    <m/>
    <d v="2024-08-05T00:00:00"/>
    <d v="2027-08-04T00:00:00"/>
    <m/>
    <m/>
    <n v="1094"/>
    <x v="123"/>
    <m/>
    <m/>
    <m/>
    <m/>
    <s v="n.a."/>
    <m/>
    <m/>
    <n v="0"/>
    <n v="0"/>
    <m/>
    <m/>
    <s v="n.a."/>
    <n v="0"/>
    <n v="0"/>
    <n v="0"/>
    <m/>
    <m/>
    <m/>
    <m/>
    <n v="1094"/>
    <s v="A"/>
    <n v="75"/>
    <s v="keine"/>
    <s v="AUT"/>
    <s v="Not required"/>
    <s v="N"/>
    <s v="N"/>
    <n v="12"/>
    <s v="3mths before end, latest 04.08.2038"/>
    <m/>
    <m/>
    <m/>
    <n v="100000"/>
    <s v="Y"/>
    <d v="2027-08-05T00:00:00"/>
    <s v="Euro"/>
    <n v="42.19"/>
    <n v="-1.49"/>
    <n v="0"/>
    <m/>
    <n v="0"/>
    <n v="40.7"/>
    <n v="0.25"/>
    <n v="1050"/>
    <m/>
    <m/>
    <n v="0"/>
    <s v="0.00"/>
    <n v="0"/>
    <n v="0"/>
    <n v="0"/>
    <n v="0"/>
    <n v="42.19"/>
    <n v="-1.49"/>
    <n v="40.7"/>
    <n v="0.9940744252192463"/>
    <n v="0"/>
    <n v="41.94"/>
    <n v="40.45"/>
    <n v="4800000"/>
    <n v="480000"/>
    <s v="Y"/>
    <n v="48"/>
    <n v="711110.4"/>
  </r>
  <r>
    <m/>
    <s v="V100054"/>
    <s v="2024-0007"/>
    <x v="133"/>
    <n v="1"/>
    <s v="Batch"/>
    <m/>
    <m/>
    <x v="48"/>
    <s v="AUT"/>
    <s v="Middle EU - ELSE"/>
    <x v="5"/>
    <x v="7"/>
    <n v="12"/>
    <m/>
    <m/>
    <n v="12"/>
    <n v="0"/>
    <n v="0"/>
    <n v="12"/>
    <x v="0"/>
    <m/>
    <m/>
    <m/>
    <x v="5"/>
    <m/>
    <m/>
    <m/>
    <d v="2024-08-28T00:00:00"/>
    <d v="2027-08-04T00:00:00"/>
    <m/>
    <x v="123"/>
    <m/>
    <m/>
    <m/>
    <m/>
    <s v="n.a."/>
    <m/>
    <m/>
    <n v="0"/>
    <n v="0"/>
    <m/>
    <m/>
    <s v="n.a."/>
    <m/>
    <m/>
    <m/>
    <m/>
    <m/>
    <m/>
    <m/>
    <m/>
    <s v="A"/>
    <m/>
    <s v="keine"/>
    <s v="AUT"/>
    <s v="Not required"/>
    <s v="N"/>
    <s v="N"/>
    <n v="12"/>
    <s v="3mths before end, latest 04.08.2038"/>
    <m/>
    <m/>
    <m/>
    <n v="100000"/>
    <s v="Y"/>
    <d v="2027-08-05T00:00:00"/>
    <s v="Euro"/>
    <n v="42.19"/>
    <n v="-1.49"/>
    <n v="0"/>
    <m/>
    <n v="0"/>
    <n v="40.7"/>
    <n v="0.25"/>
    <n v="1050"/>
    <n v="0"/>
    <m/>
    <n v="0"/>
    <s v="0.00"/>
    <n v="0"/>
    <n v="0"/>
    <n v="0"/>
    <n v="0"/>
    <n v="42.19"/>
    <n v="-1.49"/>
    <n v="40.7"/>
    <n v="0.9940744252192463"/>
    <n v="0"/>
    <n v="41.94"/>
    <n v="40.45"/>
    <n v="1200000"/>
    <n v="120000"/>
    <s v="Y"/>
    <n v="12"/>
    <n v="177777.6"/>
  </r>
  <r>
    <m/>
    <s v="V100054"/>
    <s v="2024-0007"/>
    <x v="133"/>
    <n v="1"/>
    <s v="Wagon"/>
    <n v="1"/>
    <s v="31 80 4657 401-4"/>
    <x v="48"/>
    <m/>
    <m/>
    <x v="5"/>
    <x v="7"/>
    <n v="1"/>
    <m/>
    <m/>
    <n v="1"/>
    <m/>
    <n v="0"/>
    <n v="1"/>
    <x v="1"/>
    <n v="0"/>
    <d v="1899-12-30T00:00:00"/>
    <d v="1899-12-30T00:00:00"/>
    <x v="5"/>
    <m/>
    <m/>
    <m/>
    <d v="2024-08-28T00:00:00"/>
    <d v="2027-08-04T00:00:00"/>
    <n v="1094"/>
    <x v="123"/>
    <m/>
    <m/>
    <m/>
    <m/>
    <s v="n.a."/>
    <m/>
    <m/>
    <n v="0"/>
    <n v="0"/>
    <m/>
    <d v="2027-08-04T00:00:00"/>
    <m/>
    <m/>
    <m/>
    <m/>
    <m/>
    <m/>
    <m/>
    <m/>
    <m/>
    <m/>
    <m/>
    <m/>
    <m/>
    <m/>
    <m/>
    <m/>
    <m/>
    <m/>
    <m/>
    <d v="2027-03-04T00:00:00"/>
    <m/>
    <n v="100000"/>
    <m/>
    <m/>
    <s v="Euro"/>
    <n v="42.19"/>
    <m/>
    <m/>
    <m/>
    <m/>
    <n v="40.7"/>
    <m/>
    <m/>
    <m/>
    <m/>
    <m/>
    <m/>
    <m/>
    <m/>
    <m/>
    <m/>
    <m/>
    <m/>
    <m/>
    <m/>
    <m/>
    <m/>
    <m/>
    <m/>
    <m/>
    <m/>
    <n v="1"/>
    <m/>
  </r>
  <r>
    <m/>
    <s v="V100054"/>
    <s v="2024-0007"/>
    <x v="133"/>
    <n v="1"/>
    <s v="Wagon"/>
    <n v="2"/>
    <s v="31 80 4657 402-2"/>
    <x v="48"/>
    <m/>
    <m/>
    <x v="5"/>
    <x v="7"/>
    <n v="1"/>
    <m/>
    <m/>
    <n v="1"/>
    <m/>
    <n v="0"/>
    <n v="1"/>
    <x v="1"/>
    <n v="0"/>
    <d v="1899-12-30T00:00:00"/>
    <d v="1899-12-30T00:00:00"/>
    <x v="5"/>
    <m/>
    <m/>
    <m/>
    <d v="2024-08-28T00:00:00"/>
    <d v="2027-08-04T00:00:00"/>
    <n v="1094"/>
    <x v="123"/>
    <m/>
    <m/>
    <m/>
    <m/>
    <s v="n.a."/>
    <m/>
    <m/>
    <n v="0"/>
    <n v="0"/>
    <m/>
    <d v="2027-08-04T00:00:00"/>
    <m/>
    <m/>
    <m/>
    <m/>
    <m/>
    <m/>
    <m/>
    <m/>
    <m/>
    <m/>
    <m/>
    <m/>
    <m/>
    <m/>
    <m/>
    <m/>
    <m/>
    <m/>
    <m/>
    <d v="2027-03-04T00:00:00"/>
    <m/>
    <n v="100000"/>
    <m/>
    <m/>
    <s v="Euro"/>
    <n v="42.19"/>
    <m/>
    <m/>
    <m/>
    <m/>
    <n v="40.7"/>
    <m/>
    <m/>
    <m/>
    <m/>
    <m/>
    <m/>
    <m/>
    <m/>
    <m/>
    <m/>
    <m/>
    <m/>
    <m/>
    <m/>
    <m/>
    <m/>
    <m/>
    <m/>
    <m/>
    <m/>
    <n v="1"/>
    <m/>
  </r>
  <r>
    <m/>
    <s v="V100054"/>
    <s v="2024-0007"/>
    <x v="133"/>
    <n v="1"/>
    <s v="Wagon"/>
    <n v="3"/>
    <s v="37 80 4657 300-2"/>
    <x v="48"/>
    <m/>
    <m/>
    <x v="5"/>
    <x v="7"/>
    <n v="1"/>
    <m/>
    <m/>
    <n v="1"/>
    <m/>
    <n v="0"/>
    <n v="1"/>
    <x v="1"/>
    <n v="0"/>
    <d v="1899-12-30T00:00:00"/>
    <d v="1899-12-30T00:00:00"/>
    <x v="5"/>
    <m/>
    <m/>
    <m/>
    <d v="2024-08-28T00:00:00"/>
    <d v="2027-08-04T00:00:00"/>
    <n v="1094"/>
    <x v="123"/>
    <m/>
    <m/>
    <m/>
    <m/>
    <s v="n.a."/>
    <m/>
    <m/>
    <n v="0"/>
    <n v="0"/>
    <m/>
    <d v="2027-08-04T00:00:00"/>
    <m/>
    <m/>
    <m/>
    <m/>
    <m/>
    <m/>
    <m/>
    <m/>
    <m/>
    <m/>
    <m/>
    <m/>
    <m/>
    <m/>
    <m/>
    <m/>
    <m/>
    <m/>
    <m/>
    <d v="2027-03-04T00:00:00"/>
    <m/>
    <n v="100000"/>
    <m/>
    <m/>
    <s v="Euro"/>
    <n v="42.19"/>
    <m/>
    <m/>
    <m/>
    <m/>
    <n v="40.7"/>
    <m/>
    <m/>
    <m/>
    <m/>
    <m/>
    <m/>
    <m/>
    <m/>
    <m/>
    <m/>
    <m/>
    <m/>
    <m/>
    <m/>
    <m/>
    <m/>
    <m/>
    <m/>
    <m/>
    <m/>
    <n v="1"/>
    <m/>
  </r>
  <r>
    <m/>
    <s v="V100054"/>
    <s v="2024-0007"/>
    <x v="133"/>
    <n v="1"/>
    <s v="Wagon"/>
    <n v="4"/>
    <s v="37 80 4657 301-0"/>
    <x v="48"/>
    <m/>
    <m/>
    <x v="5"/>
    <x v="7"/>
    <n v="1"/>
    <m/>
    <m/>
    <n v="1"/>
    <m/>
    <n v="0"/>
    <n v="1"/>
    <x v="1"/>
    <n v="0"/>
    <d v="1899-12-30T00:00:00"/>
    <d v="1899-12-30T00:00:00"/>
    <x v="5"/>
    <m/>
    <m/>
    <m/>
    <d v="2024-08-28T00:00:00"/>
    <d v="2027-08-04T00:00:00"/>
    <n v="1094"/>
    <x v="123"/>
    <m/>
    <m/>
    <m/>
    <m/>
    <s v="n.a."/>
    <m/>
    <m/>
    <n v="0"/>
    <n v="0"/>
    <m/>
    <d v="2027-08-04T00:00:00"/>
    <m/>
    <m/>
    <m/>
    <m/>
    <m/>
    <m/>
    <m/>
    <m/>
    <m/>
    <m/>
    <m/>
    <m/>
    <m/>
    <m/>
    <m/>
    <m/>
    <m/>
    <m/>
    <m/>
    <d v="2027-03-04T00:00:00"/>
    <m/>
    <n v="100000"/>
    <m/>
    <m/>
    <s v="Euro"/>
    <n v="42.19"/>
    <m/>
    <m/>
    <m/>
    <m/>
    <n v="40.7"/>
    <m/>
    <m/>
    <m/>
    <m/>
    <m/>
    <m/>
    <m/>
    <m/>
    <m/>
    <m/>
    <m/>
    <m/>
    <m/>
    <m/>
    <m/>
    <m/>
    <m/>
    <m/>
    <m/>
    <m/>
    <n v="1"/>
    <m/>
  </r>
  <r>
    <m/>
    <s v="V100054"/>
    <s v="2024-0007"/>
    <x v="133"/>
    <n v="1"/>
    <s v="Wagon"/>
    <n v="5"/>
    <s v="37 80 4657 302-8"/>
    <x v="48"/>
    <m/>
    <m/>
    <x v="5"/>
    <x v="7"/>
    <n v="1"/>
    <m/>
    <m/>
    <n v="1"/>
    <m/>
    <n v="0"/>
    <n v="1"/>
    <x v="1"/>
    <n v="0"/>
    <d v="1899-12-30T00:00:00"/>
    <d v="1899-12-30T00:00:00"/>
    <x v="5"/>
    <m/>
    <m/>
    <m/>
    <d v="2024-08-28T00:00:00"/>
    <d v="2027-08-04T00:00:00"/>
    <n v="1094"/>
    <x v="123"/>
    <m/>
    <m/>
    <m/>
    <m/>
    <s v="n.a."/>
    <m/>
    <m/>
    <n v="0"/>
    <n v="0"/>
    <m/>
    <d v="2027-08-04T00:00:00"/>
    <m/>
    <m/>
    <m/>
    <m/>
    <m/>
    <m/>
    <m/>
    <m/>
    <m/>
    <m/>
    <m/>
    <m/>
    <m/>
    <m/>
    <m/>
    <m/>
    <m/>
    <m/>
    <m/>
    <d v="2027-03-04T00:00:00"/>
    <m/>
    <n v="100000"/>
    <m/>
    <m/>
    <s v="Euro"/>
    <n v="42.19"/>
    <m/>
    <m/>
    <m/>
    <m/>
    <n v="40.7"/>
    <m/>
    <m/>
    <m/>
    <m/>
    <m/>
    <m/>
    <m/>
    <m/>
    <m/>
    <m/>
    <m/>
    <m/>
    <m/>
    <m/>
    <m/>
    <m/>
    <m/>
    <m/>
    <m/>
    <m/>
    <n v="1"/>
    <m/>
  </r>
  <r>
    <m/>
    <s v="V100054"/>
    <s v="2024-0007"/>
    <x v="133"/>
    <n v="1"/>
    <s v="Wagon"/>
    <n v="6"/>
    <s v="37 80 4657 303-6"/>
    <x v="48"/>
    <m/>
    <m/>
    <x v="5"/>
    <x v="7"/>
    <n v="1"/>
    <m/>
    <m/>
    <n v="1"/>
    <m/>
    <n v="0"/>
    <n v="1"/>
    <x v="1"/>
    <n v="0"/>
    <d v="1899-12-30T00:00:00"/>
    <d v="1899-12-30T00:00:00"/>
    <x v="5"/>
    <m/>
    <m/>
    <m/>
    <d v="2024-08-28T00:00:00"/>
    <d v="2027-08-04T00:00:00"/>
    <n v="1094"/>
    <x v="123"/>
    <m/>
    <m/>
    <m/>
    <m/>
    <s v="n.a."/>
    <m/>
    <m/>
    <n v="0"/>
    <n v="0"/>
    <m/>
    <d v="2027-08-04T00:00:00"/>
    <m/>
    <m/>
    <m/>
    <m/>
    <m/>
    <m/>
    <m/>
    <m/>
    <m/>
    <m/>
    <m/>
    <m/>
    <m/>
    <m/>
    <m/>
    <m/>
    <m/>
    <m/>
    <m/>
    <d v="2027-03-04T00:00:00"/>
    <m/>
    <n v="100000"/>
    <m/>
    <m/>
    <s v="Euro"/>
    <n v="42.19"/>
    <m/>
    <m/>
    <m/>
    <m/>
    <n v="40.7"/>
    <m/>
    <m/>
    <m/>
    <m/>
    <m/>
    <m/>
    <m/>
    <m/>
    <m/>
    <m/>
    <m/>
    <m/>
    <m/>
    <m/>
    <m/>
    <m/>
    <m/>
    <m/>
    <m/>
    <m/>
    <n v="1"/>
    <m/>
  </r>
  <r>
    <m/>
    <s v="V100054"/>
    <s v="2024-0007"/>
    <x v="133"/>
    <n v="1"/>
    <s v="Wagon"/>
    <n v="7"/>
    <s v="37 80 4657 304-4"/>
    <x v="48"/>
    <m/>
    <m/>
    <x v="5"/>
    <x v="7"/>
    <n v="1"/>
    <m/>
    <m/>
    <n v="1"/>
    <m/>
    <n v="0"/>
    <n v="1"/>
    <x v="1"/>
    <n v="0"/>
    <d v="1899-12-30T00:00:00"/>
    <d v="1899-12-30T00:00:00"/>
    <x v="5"/>
    <m/>
    <m/>
    <m/>
    <d v="2024-08-28T00:00:00"/>
    <d v="2027-08-04T00:00:00"/>
    <n v="1094"/>
    <x v="123"/>
    <m/>
    <m/>
    <m/>
    <m/>
    <s v="n.a."/>
    <m/>
    <m/>
    <n v="0"/>
    <n v="0"/>
    <m/>
    <d v="2027-08-04T00:00:00"/>
    <m/>
    <m/>
    <m/>
    <m/>
    <m/>
    <m/>
    <m/>
    <m/>
    <m/>
    <m/>
    <m/>
    <m/>
    <m/>
    <m/>
    <m/>
    <m/>
    <m/>
    <m/>
    <m/>
    <d v="2027-03-04T00:00:00"/>
    <m/>
    <n v="100000"/>
    <m/>
    <m/>
    <s v="Euro"/>
    <n v="42.19"/>
    <m/>
    <m/>
    <m/>
    <m/>
    <n v="40.7"/>
    <m/>
    <m/>
    <m/>
    <m/>
    <m/>
    <m/>
    <m/>
    <m/>
    <m/>
    <m/>
    <m/>
    <m/>
    <m/>
    <m/>
    <m/>
    <m/>
    <m/>
    <m/>
    <m/>
    <m/>
    <n v="1"/>
    <m/>
  </r>
  <r>
    <m/>
    <s v="V100054"/>
    <s v="2024-0007"/>
    <x v="133"/>
    <n v="1"/>
    <s v="Wagon"/>
    <n v="8"/>
    <s v="37 80 4657 305-1"/>
    <x v="48"/>
    <m/>
    <m/>
    <x v="5"/>
    <x v="7"/>
    <n v="1"/>
    <m/>
    <m/>
    <n v="1"/>
    <m/>
    <n v="0"/>
    <n v="1"/>
    <x v="1"/>
    <n v="0"/>
    <d v="1899-12-30T00:00:00"/>
    <d v="1899-12-30T00:00:00"/>
    <x v="5"/>
    <m/>
    <m/>
    <m/>
    <d v="2024-08-28T00:00:00"/>
    <d v="2027-08-04T00:00:00"/>
    <n v="1094"/>
    <x v="123"/>
    <m/>
    <m/>
    <m/>
    <m/>
    <s v="n.a."/>
    <m/>
    <m/>
    <n v="0"/>
    <n v="0"/>
    <m/>
    <d v="2027-08-04T00:00:00"/>
    <m/>
    <m/>
    <m/>
    <m/>
    <m/>
    <m/>
    <m/>
    <m/>
    <m/>
    <m/>
    <m/>
    <m/>
    <m/>
    <m/>
    <m/>
    <m/>
    <m/>
    <m/>
    <m/>
    <d v="2027-03-04T00:00:00"/>
    <m/>
    <n v="100000"/>
    <m/>
    <m/>
    <s v="Euro"/>
    <n v="42.19"/>
    <m/>
    <m/>
    <m/>
    <m/>
    <n v="40.7"/>
    <m/>
    <m/>
    <m/>
    <m/>
    <m/>
    <m/>
    <m/>
    <m/>
    <m/>
    <m/>
    <m/>
    <m/>
    <m/>
    <m/>
    <m/>
    <m/>
    <m/>
    <m/>
    <m/>
    <m/>
    <n v="1"/>
    <m/>
  </r>
  <r>
    <m/>
    <s v="V100054"/>
    <s v="2024-0007"/>
    <x v="133"/>
    <n v="1"/>
    <s v="Wagon"/>
    <n v="9"/>
    <s v="37 80 4657 306-9"/>
    <x v="48"/>
    <m/>
    <m/>
    <x v="5"/>
    <x v="7"/>
    <n v="1"/>
    <m/>
    <m/>
    <n v="1"/>
    <m/>
    <n v="0"/>
    <n v="1"/>
    <x v="1"/>
    <n v="0"/>
    <d v="1899-12-30T00:00:00"/>
    <d v="1899-12-30T00:00:00"/>
    <x v="5"/>
    <m/>
    <m/>
    <m/>
    <d v="2024-08-28T00:00:00"/>
    <d v="2027-08-04T00:00:00"/>
    <n v="1094"/>
    <x v="123"/>
    <m/>
    <m/>
    <m/>
    <m/>
    <s v="n.a."/>
    <m/>
    <m/>
    <n v="0"/>
    <n v="0"/>
    <m/>
    <d v="2027-08-04T00:00:00"/>
    <m/>
    <m/>
    <m/>
    <m/>
    <m/>
    <m/>
    <m/>
    <m/>
    <m/>
    <m/>
    <m/>
    <m/>
    <m/>
    <m/>
    <m/>
    <m/>
    <m/>
    <m/>
    <m/>
    <d v="2027-03-04T00:00:00"/>
    <m/>
    <n v="100000"/>
    <m/>
    <m/>
    <s v="Euro"/>
    <n v="42.19"/>
    <m/>
    <m/>
    <m/>
    <m/>
    <n v="40.7"/>
    <m/>
    <m/>
    <m/>
    <m/>
    <m/>
    <m/>
    <m/>
    <m/>
    <m/>
    <m/>
    <m/>
    <m/>
    <m/>
    <m/>
    <m/>
    <m/>
    <m/>
    <m/>
    <m/>
    <m/>
    <n v="1"/>
    <m/>
  </r>
  <r>
    <m/>
    <s v="V100054"/>
    <s v="2024-0007"/>
    <x v="133"/>
    <n v="1"/>
    <s v="Wagon"/>
    <n v="10"/>
    <s v="37 80 4657 307-7"/>
    <x v="48"/>
    <m/>
    <m/>
    <x v="5"/>
    <x v="7"/>
    <n v="1"/>
    <m/>
    <m/>
    <n v="1"/>
    <m/>
    <n v="0"/>
    <n v="1"/>
    <x v="1"/>
    <n v="0"/>
    <d v="1899-12-30T00:00:00"/>
    <d v="1899-12-30T00:00:00"/>
    <x v="5"/>
    <m/>
    <m/>
    <m/>
    <d v="2024-08-28T00:00:00"/>
    <d v="2027-08-04T00:00:00"/>
    <n v="1094"/>
    <x v="123"/>
    <m/>
    <m/>
    <m/>
    <m/>
    <s v="n.a."/>
    <m/>
    <m/>
    <n v="0"/>
    <n v="0"/>
    <m/>
    <d v="2027-08-04T00:00:00"/>
    <m/>
    <m/>
    <m/>
    <m/>
    <m/>
    <m/>
    <m/>
    <m/>
    <m/>
    <m/>
    <m/>
    <m/>
    <m/>
    <m/>
    <m/>
    <m/>
    <m/>
    <m/>
    <m/>
    <d v="2027-03-04T00:00:00"/>
    <m/>
    <n v="100000"/>
    <m/>
    <m/>
    <s v="Euro"/>
    <n v="42.19"/>
    <m/>
    <m/>
    <m/>
    <m/>
    <n v="40.7"/>
    <m/>
    <m/>
    <m/>
    <m/>
    <m/>
    <m/>
    <m/>
    <m/>
    <m/>
    <m/>
    <m/>
    <m/>
    <m/>
    <m/>
    <m/>
    <m/>
    <m/>
    <m/>
    <m/>
    <m/>
    <n v="1"/>
    <m/>
  </r>
  <r>
    <m/>
    <s v="V100054"/>
    <s v="2024-0007"/>
    <x v="133"/>
    <n v="1"/>
    <s v="Wagon"/>
    <n v="11"/>
    <s v="37 80 4657 308-5"/>
    <x v="48"/>
    <m/>
    <m/>
    <x v="5"/>
    <x v="7"/>
    <n v="1"/>
    <m/>
    <m/>
    <n v="1"/>
    <m/>
    <n v="0"/>
    <n v="1"/>
    <x v="1"/>
    <n v="0"/>
    <d v="1899-12-30T00:00:00"/>
    <d v="1899-12-30T00:00:00"/>
    <x v="5"/>
    <m/>
    <m/>
    <m/>
    <d v="2024-08-28T00:00:00"/>
    <d v="2027-08-04T00:00:00"/>
    <n v="1094"/>
    <x v="123"/>
    <m/>
    <m/>
    <m/>
    <m/>
    <s v="n.a."/>
    <m/>
    <m/>
    <n v="0"/>
    <n v="0"/>
    <m/>
    <d v="2027-08-04T00:00:00"/>
    <m/>
    <m/>
    <m/>
    <m/>
    <m/>
    <m/>
    <m/>
    <m/>
    <m/>
    <m/>
    <m/>
    <m/>
    <m/>
    <m/>
    <m/>
    <m/>
    <m/>
    <m/>
    <m/>
    <d v="2027-03-04T00:00:00"/>
    <m/>
    <n v="100000"/>
    <m/>
    <m/>
    <s v="Euro"/>
    <n v="42.19"/>
    <m/>
    <m/>
    <m/>
    <m/>
    <n v="40.7"/>
    <m/>
    <m/>
    <m/>
    <m/>
    <m/>
    <m/>
    <m/>
    <m/>
    <m/>
    <m/>
    <m/>
    <m/>
    <m/>
    <m/>
    <m/>
    <m/>
    <m/>
    <m/>
    <m/>
    <m/>
    <n v="1"/>
    <m/>
  </r>
  <r>
    <m/>
    <s v="V100054"/>
    <s v="2024-0007"/>
    <x v="133"/>
    <n v="1"/>
    <s v="Wagon"/>
    <n v="12"/>
    <s v="37 80 4657 309-3"/>
    <x v="48"/>
    <m/>
    <m/>
    <x v="5"/>
    <x v="7"/>
    <n v="1"/>
    <m/>
    <m/>
    <n v="1"/>
    <m/>
    <n v="0"/>
    <n v="1"/>
    <x v="1"/>
    <n v="0"/>
    <d v="1899-12-30T00:00:00"/>
    <d v="1899-12-30T00:00:00"/>
    <x v="5"/>
    <m/>
    <m/>
    <m/>
    <d v="2024-08-28T00:00:00"/>
    <d v="2027-08-04T00:00:00"/>
    <n v="1094"/>
    <x v="123"/>
    <m/>
    <m/>
    <m/>
    <m/>
    <s v="n.a."/>
    <m/>
    <m/>
    <n v="0"/>
    <n v="0"/>
    <m/>
    <d v="2027-08-04T00:00:00"/>
    <m/>
    <m/>
    <m/>
    <m/>
    <m/>
    <m/>
    <m/>
    <m/>
    <m/>
    <m/>
    <m/>
    <m/>
    <m/>
    <m/>
    <m/>
    <m/>
    <m/>
    <m/>
    <m/>
    <d v="2027-03-04T00:00:00"/>
    <m/>
    <n v="100000"/>
    <m/>
    <m/>
    <s v="Euro"/>
    <n v="42.19"/>
    <m/>
    <m/>
    <m/>
    <m/>
    <n v="40.7"/>
    <m/>
    <m/>
    <m/>
    <m/>
    <m/>
    <m/>
    <m/>
    <m/>
    <m/>
    <m/>
    <m/>
    <m/>
    <m/>
    <m/>
    <m/>
    <m/>
    <m/>
    <m/>
    <m/>
    <m/>
    <n v="1"/>
    <m/>
  </r>
  <r>
    <m/>
    <s v="V100054"/>
    <s v="2024-0007"/>
    <x v="133"/>
    <n v="2"/>
    <s v="Batch"/>
    <m/>
    <m/>
    <x v="48"/>
    <s v="AUT"/>
    <s v="Middle EU - ELSE"/>
    <x v="5"/>
    <x v="7"/>
    <n v="12"/>
    <m/>
    <m/>
    <n v="12"/>
    <n v="0"/>
    <n v="0"/>
    <n v="12"/>
    <x v="0"/>
    <m/>
    <m/>
    <m/>
    <x v="5"/>
    <m/>
    <m/>
    <m/>
    <d v="2024-10-11T00:00:00"/>
    <d v="2027-08-04T00:00:00"/>
    <m/>
    <x v="123"/>
    <m/>
    <m/>
    <m/>
    <m/>
    <s v="n.a."/>
    <m/>
    <m/>
    <n v="0"/>
    <n v="0"/>
    <m/>
    <m/>
    <s v="n.a."/>
    <m/>
    <m/>
    <m/>
    <m/>
    <m/>
    <m/>
    <m/>
    <m/>
    <s v="A"/>
    <m/>
    <s v="keine"/>
    <s v="AUT"/>
    <s v="Not required"/>
    <s v="N"/>
    <s v="N"/>
    <n v="12"/>
    <s v="3mths before end, latest 04.08.2038"/>
    <m/>
    <m/>
    <m/>
    <n v="100000"/>
    <s v="Y"/>
    <d v="2027-08-05T00:00:00"/>
    <s v="Euro"/>
    <n v="42.19"/>
    <n v="-1.49"/>
    <n v="0"/>
    <m/>
    <n v="0"/>
    <n v="40.7"/>
    <n v="0.25"/>
    <n v="1050"/>
    <n v="0"/>
    <m/>
    <n v="0"/>
    <s v="0.00"/>
    <n v="0"/>
    <n v="0"/>
    <n v="0"/>
    <n v="0"/>
    <n v="42.19"/>
    <n v="-1.49"/>
    <n v="40.7"/>
    <n v="0.9940744252192463"/>
    <n v="0"/>
    <n v="41.94"/>
    <n v="40.45"/>
    <n v="1200000"/>
    <n v="120000"/>
    <s v="Y"/>
    <n v="12"/>
    <n v="177777.6"/>
  </r>
  <r>
    <m/>
    <s v="V100054"/>
    <s v="2024-0007"/>
    <x v="133"/>
    <n v="2"/>
    <s v="Wagon"/>
    <n v="13"/>
    <s v="37 80 4657 310-1"/>
    <x v="48"/>
    <m/>
    <m/>
    <x v="5"/>
    <x v="7"/>
    <n v="1"/>
    <m/>
    <m/>
    <n v="1"/>
    <m/>
    <n v="0"/>
    <n v="1"/>
    <x v="1"/>
    <n v="0"/>
    <d v="1899-12-30T00:00:00"/>
    <d v="1899-12-30T00:00:00"/>
    <x v="5"/>
    <m/>
    <m/>
    <m/>
    <d v="2024-10-11T00:00:00"/>
    <d v="2027-08-04T00:00:00"/>
    <n v="1094"/>
    <x v="123"/>
    <m/>
    <m/>
    <m/>
    <m/>
    <s v="n.a."/>
    <m/>
    <m/>
    <n v="0"/>
    <n v="0"/>
    <m/>
    <d v="2027-08-04T00:00:00"/>
    <m/>
    <m/>
    <m/>
    <m/>
    <m/>
    <m/>
    <m/>
    <m/>
    <m/>
    <m/>
    <m/>
    <m/>
    <m/>
    <m/>
    <m/>
    <m/>
    <m/>
    <m/>
    <m/>
    <d v="2027-03-04T00:00:00"/>
    <m/>
    <n v="100000"/>
    <m/>
    <m/>
    <s v="Euro"/>
    <n v="42.19"/>
    <m/>
    <m/>
    <m/>
    <m/>
    <n v="40.7"/>
    <m/>
    <m/>
    <m/>
    <m/>
    <m/>
    <m/>
    <m/>
    <m/>
    <m/>
    <m/>
    <m/>
    <m/>
    <m/>
    <m/>
    <m/>
    <m/>
    <m/>
    <m/>
    <m/>
    <m/>
    <n v="1"/>
    <m/>
  </r>
  <r>
    <m/>
    <s v="V100054"/>
    <s v="2024-0007"/>
    <x v="133"/>
    <n v="2"/>
    <s v="Wagon"/>
    <n v="14"/>
    <s v="37 80 4657 311-9"/>
    <x v="48"/>
    <m/>
    <m/>
    <x v="5"/>
    <x v="7"/>
    <n v="1"/>
    <m/>
    <m/>
    <n v="1"/>
    <m/>
    <n v="0"/>
    <n v="1"/>
    <x v="1"/>
    <n v="0"/>
    <d v="1899-12-30T00:00:00"/>
    <d v="1899-12-30T00:00:00"/>
    <x v="5"/>
    <m/>
    <m/>
    <m/>
    <d v="2024-10-11T00:00:00"/>
    <d v="2027-08-04T00:00:00"/>
    <n v="1094"/>
    <x v="123"/>
    <m/>
    <m/>
    <m/>
    <m/>
    <s v="n.a."/>
    <m/>
    <m/>
    <n v="0"/>
    <n v="0"/>
    <m/>
    <d v="2027-08-04T00:00:00"/>
    <m/>
    <m/>
    <m/>
    <m/>
    <m/>
    <m/>
    <m/>
    <m/>
    <m/>
    <m/>
    <m/>
    <m/>
    <m/>
    <m/>
    <m/>
    <m/>
    <m/>
    <m/>
    <m/>
    <d v="2027-03-04T00:00:00"/>
    <m/>
    <n v="100000"/>
    <m/>
    <m/>
    <s v="Euro"/>
    <n v="42.19"/>
    <m/>
    <m/>
    <m/>
    <m/>
    <n v="40.7"/>
    <m/>
    <m/>
    <m/>
    <m/>
    <m/>
    <m/>
    <m/>
    <m/>
    <m/>
    <m/>
    <m/>
    <m/>
    <m/>
    <m/>
    <m/>
    <m/>
    <m/>
    <m/>
    <m/>
    <m/>
    <n v="1"/>
    <m/>
  </r>
  <r>
    <m/>
    <s v="V100054"/>
    <s v="2024-0007"/>
    <x v="133"/>
    <n v="2"/>
    <s v="Wagon"/>
    <n v="15"/>
    <s v="37 80 4657 312-7"/>
    <x v="48"/>
    <m/>
    <m/>
    <x v="5"/>
    <x v="7"/>
    <n v="1"/>
    <m/>
    <m/>
    <n v="1"/>
    <m/>
    <n v="0"/>
    <n v="1"/>
    <x v="1"/>
    <n v="0"/>
    <d v="1899-12-30T00:00:00"/>
    <d v="1899-12-30T00:00:00"/>
    <x v="5"/>
    <m/>
    <m/>
    <m/>
    <d v="2024-10-11T00:00:00"/>
    <d v="2027-08-04T00:00:00"/>
    <n v="1094"/>
    <x v="123"/>
    <m/>
    <m/>
    <m/>
    <m/>
    <s v="n.a."/>
    <m/>
    <m/>
    <n v="0"/>
    <n v="0"/>
    <m/>
    <d v="2027-08-04T00:00:00"/>
    <m/>
    <m/>
    <m/>
    <m/>
    <m/>
    <m/>
    <m/>
    <m/>
    <m/>
    <m/>
    <m/>
    <m/>
    <m/>
    <m/>
    <m/>
    <m/>
    <m/>
    <m/>
    <m/>
    <d v="2027-03-04T00:00:00"/>
    <m/>
    <n v="100000"/>
    <m/>
    <m/>
    <s v="Euro"/>
    <n v="42.19"/>
    <m/>
    <m/>
    <m/>
    <m/>
    <n v="40.7"/>
    <m/>
    <m/>
    <m/>
    <m/>
    <m/>
    <m/>
    <m/>
    <m/>
    <m/>
    <m/>
    <m/>
    <m/>
    <m/>
    <m/>
    <m/>
    <m/>
    <m/>
    <m/>
    <m/>
    <m/>
    <n v="1"/>
    <m/>
  </r>
  <r>
    <m/>
    <s v="V100054"/>
    <s v="2024-0007"/>
    <x v="133"/>
    <n v="2"/>
    <s v="Wagon"/>
    <n v="16"/>
    <s v="37 80 4657 313-5"/>
    <x v="48"/>
    <m/>
    <m/>
    <x v="5"/>
    <x v="7"/>
    <n v="1"/>
    <m/>
    <m/>
    <n v="1"/>
    <m/>
    <n v="0"/>
    <n v="1"/>
    <x v="1"/>
    <n v="0"/>
    <d v="1899-12-30T00:00:00"/>
    <d v="1899-12-30T00:00:00"/>
    <x v="5"/>
    <m/>
    <m/>
    <m/>
    <d v="2024-10-11T00:00:00"/>
    <d v="2027-08-04T00:00:00"/>
    <n v="1094"/>
    <x v="123"/>
    <m/>
    <m/>
    <m/>
    <m/>
    <s v="n.a."/>
    <m/>
    <m/>
    <n v="0"/>
    <n v="0"/>
    <m/>
    <d v="2027-08-04T00:00:00"/>
    <m/>
    <m/>
    <m/>
    <m/>
    <m/>
    <m/>
    <m/>
    <m/>
    <m/>
    <m/>
    <m/>
    <m/>
    <m/>
    <m/>
    <m/>
    <m/>
    <m/>
    <m/>
    <m/>
    <d v="2027-03-04T00:00:00"/>
    <m/>
    <n v="100000"/>
    <m/>
    <m/>
    <s v="Euro"/>
    <n v="42.19"/>
    <m/>
    <m/>
    <m/>
    <m/>
    <n v="40.7"/>
    <m/>
    <m/>
    <m/>
    <m/>
    <m/>
    <m/>
    <m/>
    <m/>
    <m/>
    <m/>
    <m/>
    <m/>
    <m/>
    <m/>
    <m/>
    <m/>
    <m/>
    <m/>
    <m/>
    <m/>
    <n v="1"/>
    <m/>
  </r>
  <r>
    <m/>
    <s v="V100054"/>
    <s v="2024-0007"/>
    <x v="133"/>
    <n v="2"/>
    <s v="Wagon"/>
    <n v="17"/>
    <s v="37 80 4657 314-3"/>
    <x v="48"/>
    <m/>
    <m/>
    <x v="5"/>
    <x v="7"/>
    <n v="1"/>
    <m/>
    <m/>
    <n v="1"/>
    <m/>
    <n v="0"/>
    <n v="1"/>
    <x v="1"/>
    <n v="0"/>
    <d v="1899-12-30T00:00:00"/>
    <d v="1899-12-30T00:00:00"/>
    <x v="5"/>
    <m/>
    <m/>
    <m/>
    <d v="2024-10-11T00:00:00"/>
    <d v="2027-08-04T00:00:00"/>
    <n v="1094"/>
    <x v="123"/>
    <m/>
    <m/>
    <m/>
    <m/>
    <s v="n.a."/>
    <m/>
    <m/>
    <n v="0"/>
    <n v="0"/>
    <m/>
    <d v="2027-08-04T00:00:00"/>
    <m/>
    <m/>
    <m/>
    <m/>
    <m/>
    <m/>
    <m/>
    <m/>
    <m/>
    <m/>
    <m/>
    <m/>
    <m/>
    <m/>
    <m/>
    <m/>
    <m/>
    <m/>
    <m/>
    <d v="2027-03-04T00:00:00"/>
    <m/>
    <n v="100000"/>
    <m/>
    <m/>
    <s v="Euro"/>
    <n v="42.19"/>
    <m/>
    <m/>
    <m/>
    <m/>
    <n v="40.7"/>
    <m/>
    <m/>
    <m/>
    <m/>
    <m/>
    <m/>
    <m/>
    <m/>
    <m/>
    <m/>
    <m/>
    <m/>
    <m/>
    <m/>
    <m/>
    <m/>
    <m/>
    <m/>
    <m/>
    <m/>
    <n v="1"/>
    <m/>
  </r>
  <r>
    <m/>
    <s v="V100054"/>
    <s v="2024-0007"/>
    <x v="133"/>
    <n v="2"/>
    <s v="Wagon"/>
    <n v="18"/>
    <s v="37 80 4657 315-0"/>
    <x v="48"/>
    <m/>
    <m/>
    <x v="5"/>
    <x v="7"/>
    <n v="1"/>
    <m/>
    <m/>
    <n v="1"/>
    <m/>
    <n v="0"/>
    <n v="1"/>
    <x v="1"/>
    <n v="0"/>
    <d v="1899-12-30T00:00:00"/>
    <d v="1899-12-30T00:00:00"/>
    <x v="5"/>
    <m/>
    <m/>
    <m/>
    <d v="2024-10-11T00:00:00"/>
    <d v="2027-08-04T00:00:00"/>
    <n v="1094"/>
    <x v="123"/>
    <m/>
    <m/>
    <m/>
    <m/>
    <s v="n.a."/>
    <m/>
    <m/>
    <n v="0"/>
    <n v="0"/>
    <m/>
    <d v="2027-08-04T00:00:00"/>
    <m/>
    <m/>
    <m/>
    <m/>
    <m/>
    <m/>
    <m/>
    <m/>
    <m/>
    <m/>
    <m/>
    <m/>
    <m/>
    <m/>
    <m/>
    <m/>
    <m/>
    <m/>
    <m/>
    <d v="2027-03-04T00:00:00"/>
    <m/>
    <n v="100000"/>
    <m/>
    <m/>
    <s v="Euro"/>
    <n v="42.19"/>
    <m/>
    <m/>
    <m/>
    <m/>
    <n v="40.7"/>
    <m/>
    <m/>
    <m/>
    <m/>
    <m/>
    <m/>
    <m/>
    <m/>
    <m/>
    <m/>
    <m/>
    <m/>
    <m/>
    <m/>
    <m/>
    <m/>
    <m/>
    <m/>
    <m/>
    <m/>
    <n v="1"/>
    <m/>
  </r>
  <r>
    <m/>
    <s v="V100054"/>
    <s v="2024-0007"/>
    <x v="133"/>
    <n v="2"/>
    <s v="Wagon"/>
    <n v="19"/>
    <s v="37 80 4657 316-8"/>
    <x v="48"/>
    <m/>
    <m/>
    <x v="5"/>
    <x v="7"/>
    <n v="1"/>
    <m/>
    <m/>
    <n v="1"/>
    <m/>
    <n v="0"/>
    <n v="1"/>
    <x v="1"/>
    <n v="0"/>
    <d v="1899-12-30T00:00:00"/>
    <d v="1899-12-30T00:00:00"/>
    <x v="5"/>
    <m/>
    <m/>
    <m/>
    <d v="2024-10-11T00:00:00"/>
    <d v="2027-08-04T00:00:00"/>
    <n v="1094"/>
    <x v="123"/>
    <m/>
    <m/>
    <m/>
    <m/>
    <s v="n.a."/>
    <m/>
    <m/>
    <n v="0"/>
    <n v="0"/>
    <m/>
    <d v="2027-08-04T00:00:00"/>
    <m/>
    <m/>
    <m/>
    <m/>
    <m/>
    <m/>
    <m/>
    <m/>
    <m/>
    <m/>
    <m/>
    <m/>
    <m/>
    <m/>
    <m/>
    <m/>
    <m/>
    <m/>
    <m/>
    <d v="2027-03-04T00:00:00"/>
    <m/>
    <n v="100000"/>
    <m/>
    <m/>
    <s v="Euro"/>
    <n v="42.19"/>
    <m/>
    <m/>
    <m/>
    <m/>
    <n v="40.7"/>
    <m/>
    <m/>
    <m/>
    <m/>
    <m/>
    <m/>
    <m/>
    <m/>
    <m/>
    <m/>
    <m/>
    <m/>
    <m/>
    <m/>
    <m/>
    <m/>
    <m/>
    <m/>
    <m/>
    <m/>
    <n v="1"/>
    <m/>
  </r>
  <r>
    <m/>
    <s v="V100054"/>
    <s v="2024-0007"/>
    <x v="133"/>
    <n v="2"/>
    <s v="Wagon"/>
    <n v="20"/>
    <s v="37 80 4657 317-6"/>
    <x v="48"/>
    <m/>
    <m/>
    <x v="5"/>
    <x v="7"/>
    <n v="1"/>
    <m/>
    <m/>
    <n v="1"/>
    <m/>
    <n v="0"/>
    <n v="1"/>
    <x v="1"/>
    <n v="0"/>
    <d v="1899-12-30T00:00:00"/>
    <d v="1899-12-30T00:00:00"/>
    <x v="5"/>
    <m/>
    <m/>
    <m/>
    <d v="2024-10-11T00:00:00"/>
    <d v="2027-08-04T00:00:00"/>
    <n v="1094"/>
    <x v="123"/>
    <m/>
    <m/>
    <m/>
    <m/>
    <s v="n.a."/>
    <m/>
    <m/>
    <n v="0"/>
    <n v="0"/>
    <m/>
    <d v="2027-08-04T00:00:00"/>
    <m/>
    <m/>
    <m/>
    <m/>
    <m/>
    <m/>
    <m/>
    <m/>
    <m/>
    <m/>
    <m/>
    <m/>
    <m/>
    <m/>
    <m/>
    <m/>
    <m/>
    <m/>
    <m/>
    <d v="2027-03-04T00:00:00"/>
    <m/>
    <n v="100000"/>
    <m/>
    <m/>
    <s v="Euro"/>
    <n v="42.19"/>
    <m/>
    <m/>
    <m/>
    <m/>
    <n v="40.7"/>
    <m/>
    <m/>
    <m/>
    <m/>
    <m/>
    <m/>
    <m/>
    <m/>
    <m/>
    <m/>
    <m/>
    <m/>
    <m/>
    <m/>
    <m/>
    <m/>
    <m/>
    <m/>
    <m/>
    <m/>
    <n v="1"/>
    <m/>
  </r>
  <r>
    <m/>
    <s v="V100054"/>
    <s v="2024-0007"/>
    <x v="133"/>
    <n v="2"/>
    <s v="Wagon"/>
    <n v="21"/>
    <s v="37 80 4657 318-4"/>
    <x v="48"/>
    <m/>
    <m/>
    <x v="5"/>
    <x v="7"/>
    <n v="1"/>
    <m/>
    <m/>
    <n v="1"/>
    <m/>
    <n v="0"/>
    <n v="1"/>
    <x v="1"/>
    <n v="0"/>
    <d v="1899-12-30T00:00:00"/>
    <d v="1899-12-30T00:00:00"/>
    <x v="5"/>
    <m/>
    <m/>
    <m/>
    <d v="2024-10-11T00:00:00"/>
    <d v="2027-08-04T00:00:00"/>
    <n v="1094"/>
    <x v="123"/>
    <m/>
    <m/>
    <m/>
    <m/>
    <s v="n.a."/>
    <m/>
    <m/>
    <n v="0"/>
    <n v="0"/>
    <m/>
    <d v="2027-08-04T00:00:00"/>
    <m/>
    <m/>
    <m/>
    <m/>
    <m/>
    <m/>
    <m/>
    <m/>
    <m/>
    <m/>
    <m/>
    <m/>
    <m/>
    <m/>
    <m/>
    <m/>
    <m/>
    <m/>
    <m/>
    <d v="2027-03-04T00:00:00"/>
    <m/>
    <n v="100000"/>
    <m/>
    <m/>
    <s v="Euro"/>
    <n v="42.19"/>
    <m/>
    <m/>
    <m/>
    <m/>
    <n v="40.7"/>
    <m/>
    <m/>
    <m/>
    <m/>
    <m/>
    <m/>
    <m/>
    <m/>
    <m/>
    <m/>
    <m/>
    <m/>
    <m/>
    <m/>
    <m/>
    <m/>
    <m/>
    <m/>
    <m/>
    <m/>
    <n v="1"/>
    <m/>
  </r>
  <r>
    <m/>
    <s v="V100054"/>
    <s v="2024-0007"/>
    <x v="133"/>
    <n v="2"/>
    <s v="Wagon"/>
    <n v="22"/>
    <s v="37 80 4657 319-2"/>
    <x v="48"/>
    <m/>
    <m/>
    <x v="5"/>
    <x v="7"/>
    <n v="1"/>
    <m/>
    <m/>
    <n v="1"/>
    <m/>
    <n v="0"/>
    <n v="1"/>
    <x v="1"/>
    <n v="0"/>
    <d v="1899-12-30T00:00:00"/>
    <d v="1899-12-30T00:00:00"/>
    <x v="5"/>
    <m/>
    <m/>
    <m/>
    <d v="2024-10-11T00:00:00"/>
    <d v="2027-08-04T00:00:00"/>
    <n v="1094"/>
    <x v="123"/>
    <m/>
    <m/>
    <m/>
    <m/>
    <s v="n.a."/>
    <m/>
    <m/>
    <n v="0"/>
    <n v="0"/>
    <m/>
    <d v="2027-08-04T00:00:00"/>
    <m/>
    <m/>
    <m/>
    <m/>
    <m/>
    <m/>
    <m/>
    <m/>
    <m/>
    <m/>
    <m/>
    <m/>
    <m/>
    <m/>
    <m/>
    <m/>
    <m/>
    <m/>
    <m/>
    <d v="2027-03-04T00:00:00"/>
    <m/>
    <n v="100000"/>
    <m/>
    <m/>
    <s v="Euro"/>
    <n v="42.19"/>
    <m/>
    <m/>
    <m/>
    <m/>
    <n v="40.7"/>
    <m/>
    <m/>
    <m/>
    <m/>
    <m/>
    <m/>
    <m/>
    <m/>
    <m/>
    <m/>
    <m/>
    <m/>
    <m/>
    <m/>
    <m/>
    <m/>
    <m/>
    <m/>
    <m/>
    <m/>
    <n v="1"/>
    <m/>
  </r>
  <r>
    <m/>
    <s v="V100054"/>
    <s v="2024-0007"/>
    <x v="133"/>
    <n v="2"/>
    <s v="Wagon"/>
    <n v="23"/>
    <s v="37 80 4657 320-0"/>
    <x v="48"/>
    <m/>
    <m/>
    <x v="5"/>
    <x v="7"/>
    <n v="1"/>
    <m/>
    <m/>
    <n v="1"/>
    <m/>
    <n v="0"/>
    <n v="1"/>
    <x v="1"/>
    <n v="0"/>
    <d v="1899-12-30T00:00:00"/>
    <d v="1899-12-30T00:00:00"/>
    <x v="5"/>
    <m/>
    <m/>
    <m/>
    <d v="2024-10-11T00:00:00"/>
    <d v="2027-08-04T00:00:00"/>
    <n v="1094"/>
    <x v="123"/>
    <m/>
    <m/>
    <m/>
    <m/>
    <s v="n.a."/>
    <m/>
    <m/>
    <n v="0"/>
    <n v="0"/>
    <m/>
    <d v="2027-08-04T00:00:00"/>
    <m/>
    <m/>
    <m/>
    <m/>
    <m/>
    <m/>
    <m/>
    <m/>
    <m/>
    <m/>
    <m/>
    <m/>
    <m/>
    <m/>
    <m/>
    <m/>
    <m/>
    <m/>
    <m/>
    <d v="2027-03-04T00:00:00"/>
    <m/>
    <n v="100000"/>
    <m/>
    <m/>
    <s v="Euro"/>
    <n v="42.19"/>
    <m/>
    <m/>
    <m/>
    <m/>
    <n v="40.7"/>
    <m/>
    <m/>
    <m/>
    <m/>
    <m/>
    <m/>
    <m/>
    <m/>
    <m/>
    <m/>
    <m/>
    <m/>
    <m/>
    <m/>
    <m/>
    <m/>
    <m/>
    <m/>
    <m/>
    <m/>
    <n v="1"/>
    <m/>
  </r>
  <r>
    <m/>
    <s v="V100054"/>
    <s v="2024-0007"/>
    <x v="133"/>
    <n v="2"/>
    <s v="Wagon"/>
    <n v="24"/>
    <s v="37 80 4657 321-8"/>
    <x v="48"/>
    <m/>
    <m/>
    <x v="5"/>
    <x v="7"/>
    <n v="1"/>
    <m/>
    <m/>
    <n v="1"/>
    <m/>
    <n v="0"/>
    <n v="1"/>
    <x v="1"/>
    <n v="0"/>
    <d v="1899-12-30T00:00:00"/>
    <d v="1899-12-30T00:00:00"/>
    <x v="5"/>
    <m/>
    <m/>
    <m/>
    <d v="2024-10-11T00:00:00"/>
    <d v="2027-08-04T00:00:00"/>
    <n v="1094"/>
    <x v="123"/>
    <m/>
    <m/>
    <m/>
    <m/>
    <s v="n.a."/>
    <m/>
    <m/>
    <n v="0"/>
    <n v="0"/>
    <m/>
    <d v="2027-08-04T00:00:00"/>
    <m/>
    <m/>
    <m/>
    <m/>
    <m/>
    <m/>
    <m/>
    <m/>
    <m/>
    <m/>
    <m/>
    <m/>
    <m/>
    <m/>
    <m/>
    <m/>
    <m/>
    <m/>
    <m/>
    <d v="2027-03-04T00:00:00"/>
    <m/>
    <n v="100000"/>
    <m/>
    <m/>
    <s v="Euro"/>
    <n v="42.19"/>
    <m/>
    <m/>
    <m/>
    <m/>
    <n v="40.7"/>
    <m/>
    <m/>
    <m/>
    <m/>
    <m/>
    <m/>
    <m/>
    <m/>
    <m/>
    <m/>
    <m/>
    <m/>
    <m/>
    <m/>
    <m/>
    <m/>
    <m/>
    <m/>
    <m/>
    <m/>
    <n v="1"/>
    <m/>
  </r>
  <r>
    <m/>
    <s v="V100054"/>
    <s v="2024-0007"/>
    <x v="133"/>
    <n v="3"/>
    <s v="Batch"/>
    <m/>
    <m/>
    <x v="48"/>
    <s v="AUT"/>
    <s v="Middle EU - ELSE"/>
    <x v="5"/>
    <x v="7"/>
    <n v="12"/>
    <m/>
    <m/>
    <n v="12"/>
    <n v="0"/>
    <n v="0"/>
    <n v="12"/>
    <x v="0"/>
    <m/>
    <m/>
    <m/>
    <x v="5"/>
    <m/>
    <m/>
    <m/>
    <d v="2024-11-21T00:00:00"/>
    <d v="2027-08-04T00:00:00"/>
    <m/>
    <x v="123"/>
    <m/>
    <m/>
    <m/>
    <m/>
    <s v="n.a."/>
    <m/>
    <m/>
    <n v="0"/>
    <n v="0"/>
    <m/>
    <m/>
    <s v="n.a."/>
    <m/>
    <m/>
    <m/>
    <m/>
    <m/>
    <m/>
    <m/>
    <m/>
    <s v="A"/>
    <m/>
    <s v="keine"/>
    <s v="AUT"/>
    <s v="Not required"/>
    <s v="N"/>
    <s v="N"/>
    <n v="12"/>
    <s v="3mths before end, latest 04.08.2038"/>
    <m/>
    <m/>
    <m/>
    <n v="100000"/>
    <s v="Y"/>
    <d v="2027-08-05T00:00:00"/>
    <s v="Euro"/>
    <n v="42.19"/>
    <n v="-1.49"/>
    <n v="0"/>
    <m/>
    <n v="0"/>
    <n v="40.7"/>
    <n v="0.25"/>
    <n v="1050"/>
    <n v="0"/>
    <m/>
    <n v="0"/>
    <s v="0.00"/>
    <n v="0"/>
    <n v="0"/>
    <n v="0"/>
    <n v="0"/>
    <n v="42.19"/>
    <n v="-1.49"/>
    <n v="40.7"/>
    <n v="0.9940744252192463"/>
    <n v="0"/>
    <n v="41.94"/>
    <n v="40.45"/>
    <n v="1200000"/>
    <n v="120000"/>
    <s v="Y"/>
    <n v="12"/>
    <n v="177777.6"/>
  </r>
  <r>
    <m/>
    <s v="V100054"/>
    <s v="2024-0007"/>
    <x v="133"/>
    <n v="3"/>
    <s v="Wagon"/>
    <n v="25"/>
    <s v="37 80 4657 322-6"/>
    <x v="48"/>
    <m/>
    <m/>
    <x v="5"/>
    <x v="7"/>
    <n v="1"/>
    <m/>
    <m/>
    <n v="1"/>
    <m/>
    <n v="0"/>
    <n v="1"/>
    <x v="1"/>
    <n v="0"/>
    <d v="1899-12-30T00:00:00"/>
    <d v="1899-12-30T00:00:00"/>
    <x v="5"/>
    <m/>
    <m/>
    <m/>
    <d v="2024-11-21T00:00:00"/>
    <d v="2027-08-04T00:00:00"/>
    <n v="1094"/>
    <x v="123"/>
    <m/>
    <m/>
    <m/>
    <m/>
    <s v="n.a."/>
    <m/>
    <m/>
    <n v="0"/>
    <n v="0"/>
    <m/>
    <d v="2027-08-04T00:00:00"/>
    <m/>
    <m/>
    <m/>
    <m/>
    <m/>
    <m/>
    <m/>
    <m/>
    <m/>
    <m/>
    <m/>
    <m/>
    <m/>
    <m/>
    <m/>
    <m/>
    <m/>
    <m/>
    <m/>
    <d v="2027-03-04T00:00:00"/>
    <m/>
    <n v="100000"/>
    <m/>
    <m/>
    <s v="Euro"/>
    <n v="42.19"/>
    <m/>
    <m/>
    <m/>
    <m/>
    <n v="40.7"/>
    <m/>
    <m/>
    <m/>
    <m/>
    <m/>
    <m/>
    <m/>
    <m/>
    <m/>
    <m/>
    <m/>
    <m/>
    <m/>
    <m/>
    <m/>
    <m/>
    <m/>
    <m/>
    <m/>
    <m/>
    <n v="1"/>
    <m/>
  </r>
  <r>
    <m/>
    <s v="V100054"/>
    <s v="2024-0007"/>
    <x v="133"/>
    <n v="3"/>
    <s v="Wagon"/>
    <n v="26"/>
    <s v="37 80 4657 323-4"/>
    <x v="48"/>
    <m/>
    <m/>
    <x v="5"/>
    <x v="7"/>
    <n v="1"/>
    <m/>
    <m/>
    <n v="1"/>
    <m/>
    <n v="0"/>
    <n v="1"/>
    <x v="1"/>
    <n v="0"/>
    <d v="1899-12-30T00:00:00"/>
    <d v="1899-12-30T00:00:00"/>
    <x v="5"/>
    <m/>
    <m/>
    <m/>
    <d v="2024-11-21T00:00:00"/>
    <d v="2027-08-04T00:00:00"/>
    <n v="1094"/>
    <x v="123"/>
    <m/>
    <m/>
    <m/>
    <m/>
    <s v="n.a."/>
    <m/>
    <m/>
    <n v="0"/>
    <n v="0"/>
    <m/>
    <d v="2027-08-04T00:00:00"/>
    <m/>
    <m/>
    <m/>
    <m/>
    <m/>
    <m/>
    <m/>
    <m/>
    <m/>
    <m/>
    <m/>
    <m/>
    <m/>
    <m/>
    <m/>
    <m/>
    <m/>
    <m/>
    <m/>
    <d v="2027-03-04T00:00:00"/>
    <m/>
    <n v="100000"/>
    <m/>
    <m/>
    <s v="Euro"/>
    <n v="42.19"/>
    <m/>
    <m/>
    <m/>
    <m/>
    <n v="40.7"/>
    <m/>
    <m/>
    <m/>
    <m/>
    <m/>
    <m/>
    <m/>
    <m/>
    <m/>
    <m/>
    <m/>
    <m/>
    <m/>
    <m/>
    <m/>
    <m/>
    <m/>
    <m/>
    <m/>
    <m/>
    <n v="1"/>
    <m/>
  </r>
  <r>
    <m/>
    <s v="V100054"/>
    <s v="2024-0007"/>
    <x v="133"/>
    <n v="3"/>
    <s v="Wagon"/>
    <n v="27"/>
    <s v="37 80 4657 324-2"/>
    <x v="48"/>
    <m/>
    <m/>
    <x v="5"/>
    <x v="7"/>
    <n v="1"/>
    <m/>
    <m/>
    <n v="1"/>
    <m/>
    <n v="0"/>
    <n v="1"/>
    <x v="1"/>
    <n v="0"/>
    <d v="1899-12-30T00:00:00"/>
    <d v="1899-12-30T00:00:00"/>
    <x v="5"/>
    <m/>
    <m/>
    <m/>
    <d v="2024-11-21T00:00:00"/>
    <d v="2027-08-04T00:00:00"/>
    <n v="1094"/>
    <x v="123"/>
    <m/>
    <m/>
    <m/>
    <m/>
    <s v="n.a."/>
    <m/>
    <m/>
    <n v="0"/>
    <n v="0"/>
    <m/>
    <d v="2027-08-04T00:00:00"/>
    <m/>
    <m/>
    <m/>
    <m/>
    <m/>
    <m/>
    <m/>
    <m/>
    <m/>
    <m/>
    <m/>
    <m/>
    <m/>
    <m/>
    <m/>
    <m/>
    <m/>
    <m/>
    <m/>
    <d v="2027-03-04T00:00:00"/>
    <m/>
    <n v="100000"/>
    <m/>
    <m/>
    <s v="Euro"/>
    <n v="42.19"/>
    <m/>
    <m/>
    <m/>
    <m/>
    <n v="40.7"/>
    <m/>
    <m/>
    <m/>
    <m/>
    <m/>
    <m/>
    <m/>
    <m/>
    <m/>
    <m/>
    <m/>
    <m/>
    <m/>
    <m/>
    <m/>
    <m/>
    <m/>
    <m/>
    <m/>
    <m/>
    <n v="1"/>
    <m/>
  </r>
  <r>
    <m/>
    <s v="V100054"/>
    <s v="2024-0007"/>
    <x v="133"/>
    <n v="3"/>
    <s v="Wagon"/>
    <n v="28"/>
    <s v="37 80 4657 325-9"/>
    <x v="48"/>
    <m/>
    <m/>
    <x v="5"/>
    <x v="7"/>
    <n v="1"/>
    <m/>
    <m/>
    <n v="1"/>
    <m/>
    <n v="0"/>
    <n v="1"/>
    <x v="1"/>
    <n v="0"/>
    <d v="1899-12-30T00:00:00"/>
    <d v="1899-12-30T00:00:00"/>
    <x v="5"/>
    <m/>
    <m/>
    <m/>
    <d v="2024-11-21T00:00:00"/>
    <d v="2027-08-04T00:00:00"/>
    <n v="1094"/>
    <x v="123"/>
    <m/>
    <m/>
    <m/>
    <m/>
    <s v="n.a."/>
    <m/>
    <m/>
    <n v="0"/>
    <n v="0"/>
    <m/>
    <d v="2027-08-04T00:00:00"/>
    <m/>
    <m/>
    <m/>
    <m/>
    <m/>
    <m/>
    <m/>
    <m/>
    <m/>
    <m/>
    <m/>
    <m/>
    <m/>
    <m/>
    <m/>
    <m/>
    <m/>
    <m/>
    <m/>
    <d v="2027-03-04T00:00:00"/>
    <m/>
    <n v="100000"/>
    <m/>
    <m/>
    <s v="Euro"/>
    <n v="42.19"/>
    <m/>
    <m/>
    <m/>
    <m/>
    <n v="40.7"/>
    <m/>
    <m/>
    <m/>
    <m/>
    <m/>
    <m/>
    <m/>
    <m/>
    <m/>
    <m/>
    <m/>
    <m/>
    <m/>
    <m/>
    <m/>
    <m/>
    <m/>
    <m/>
    <m/>
    <m/>
    <n v="1"/>
    <m/>
  </r>
  <r>
    <m/>
    <s v="V100054"/>
    <s v="2024-0007"/>
    <x v="133"/>
    <n v="3"/>
    <s v="Wagon"/>
    <n v="29"/>
    <s v="37 80 4657 326-7"/>
    <x v="48"/>
    <m/>
    <m/>
    <x v="5"/>
    <x v="7"/>
    <n v="1"/>
    <m/>
    <m/>
    <n v="1"/>
    <m/>
    <n v="0"/>
    <n v="1"/>
    <x v="1"/>
    <n v="0"/>
    <d v="1899-12-30T00:00:00"/>
    <d v="1899-12-30T00:00:00"/>
    <x v="5"/>
    <m/>
    <m/>
    <m/>
    <d v="2024-11-21T00:00:00"/>
    <d v="2027-08-04T00:00:00"/>
    <n v="1094"/>
    <x v="123"/>
    <m/>
    <m/>
    <m/>
    <m/>
    <s v="n.a."/>
    <m/>
    <m/>
    <n v="0"/>
    <n v="0"/>
    <m/>
    <d v="2027-08-04T00:00:00"/>
    <m/>
    <m/>
    <m/>
    <m/>
    <m/>
    <m/>
    <m/>
    <m/>
    <m/>
    <m/>
    <m/>
    <m/>
    <m/>
    <m/>
    <m/>
    <m/>
    <m/>
    <m/>
    <m/>
    <d v="2027-03-04T00:00:00"/>
    <m/>
    <n v="100000"/>
    <m/>
    <m/>
    <s v="Euro"/>
    <n v="42.19"/>
    <m/>
    <m/>
    <m/>
    <m/>
    <n v="40.7"/>
    <m/>
    <m/>
    <m/>
    <m/>
    <m/>
    <m/>
    <m/>
    <m/>
    <m/>
    <m/>
    <m/>
    <m/>
    <m/>
    <m/>
    <m/>
    <m/>
    <m/>
    <m/>
    <m/>
    <m/>
    <n v="1"/>
    <m/>
  </r>
  <r>
    <m/>
    <s v="V100054"/>
    <s v="2024-0007"/>
    <x v="133"/>
    <n v="3"/>
    <s v="Wagon"/>
    <n v="30"/>
    <s v="37 80 4657 327-5"/>
    <x v="48"/>
    <m/>
    <m/>
    <x v="5"/>
    <x v="7"/>
    <n v="1"/>
    <m/>
    <m/>
    <n v="1"/>
    <m/>
    <n v="0"/>
    <n v="1"/>
    <x v="1"/>
    <n v="0"/>
    <d v="1899-12-30T00:00:00"/>
    <d v="1899-12-30T00:00:00"/>
    <x v="5"/>
    <m/>
    <m/>
    <m/>
    <d v="2024-11-21T00:00:00"/>
    <d v="2027-08-04T00:00:00"/>
    <n v="1094"/>
    <x v="123"/>
    <m/>
    <m/>
    <m/>
    <m/>
    <s v="n.a."/>
    <m/>
    <m/>
    <n v="0"/>
    <n v="0"/>
    <m/>
    <d v="2027-08-04T00:00:00"/>
    <m/>
    <m/>
    <m/>
    <m/>
    <m/>
    <m/>
    <m/>
    <m/>
    <m/>
    <m/>
    <m/>
    <m/>
    <m/>
    <m/>
    <m/>
    <m/>
    <m/>
    <m/>
    <m/>
    <d v="2027-03-04T00:00:00"/>
    <m/>
    <n v="100000"/>
    <m/>
    <m/>
    <s v="Euro"/>
    <n v="42.19"/>
    <m/>
    <m/>
    <m/>
    <m/>
    <n v="40.7"/>
    <m/>
    <m/>
    <m/>
    <m/>
    <m/>
    <m/>
    <m/>
    <m/>
    <m/>
    <m/>
    <m/>
    <m/>
    <m/>
    <m/>
    <m/>
    <m/>
    <m/>
    <m/>
    <m/>
    <m/>
    <n v="1"/>
    <m/>
  </r>
  <r>
    <m/>
    <s v="V100054"/>
    <s v="2024-0007"/>
    <x v="133"/>
    <n v="3"/>
    <s v="Wagon"/>
    <n v="31"/>
    <s v="37 80 4657 328-3"/>
    <x v="48"/>
    <m/>
    <m/>
    <x v="5"/>
    <x v="7"/>
    <n v="1"/>
    <m/>
    <m/>
    <n v="1"/>
    <m/>
    <n v="0"/>
    <n v="1"/>
    <x v="1"/>
    <n v="0"/>
    <d v="1899-12-30T00:00:00"/>
    <d v="1899-12-30T00:00:00"/>
    <x v="5"/>
    <m/>
    <m/>
    <m/>
    <d v="2024-11-21T00:00:00"/>
    <d v="2027-08-04T00:00:00"/>
    <n v="1094"/>
    <x v="123"/>
    <m/>
    <m/>
    <m/>
    <m/>
    <s v="n.a."/>
    <m/>
    <m/>
    <n v="0"/>
    <n v="0"/>
    <m/>
    <d v="2027-08-04T00:00:00"/>
    <m/>
    <m/>
    <m/>
    <m/>
    <m/>
    <m/>
    <m/>
    <m/>
    <m/>
    <m/>
    <m/>
    <m/>
    <m/>
    <m/>
    <m/>
    <m/>
    <m/>
    <m/>
    <m/>
    <d v="2027-03-04T00:00:00"/>
    <m/>
    <n v="100000"/>
    <m/>
    <m/>
    <s v="Euro"/>
    <n v="42.19"/>
    <m/>
    <m/>
    <m/>
    <m/>
    <n v="40.7"/>
    <m/>
    <m/>
    <m/>
    <m/>
    <m/>
    <m/>
    <m/>
    <m/>
    <m/>
    <m/>
    <m/>
    <m/>
    <m/>
    <m/>
    <m/>
    <m/>
    <m/>
    <m/>
    <m/>
    <m/>
    <n v="1"/>
    <m/>
  </r>
  <r>
    <m/>
    <s v="V100054"/>
    <s v="2024-0007"/>
    <x v="133"/>
    <n v="3"/>
    <s v="Wagon"/>
    <n v="32"/>
    <s v="37 80 4657 329-1"/>
    <x v="48"/>
    <m/>
    <m/>
    <x v="5"/>
    <x v="7"/>
    <n v="1"/>
    <m/>
    <m/>
    <n v="1"/>
    <m/>
    <n v="0"/>
    <n v="1"/>
    <x v="1"/>
    <n v="0"/>
    <d v="1899-12-30T00:00:00"/>
    <d v="1899-12-30T00:00:00"/>
    <x v="5"/>
    <m/>
    <m/>
    <m/>
    <d v="2024-11-21T00:00:00"/>
    <d v="2027-08-04T00:00:00"/>
    <n v="1094"/>
    <x v="123"/>
    <m/>
    <m/>
    <m/>
    <m/>
    <s v="n.a."/>
    <m/>
    <m/>
    <n v="0"/>
    <n v="0"/>
    <m/>
    <d v="2027-08-04T00:00:00"/>
    <m/>
    <m/>
    <m/>
    <m/>
    <m/>
    <m/>
    <m/>
    <m/>
    <m/>
    <m/>
    <m/>
    <m/>
    <m/>
    <m/>
    <m/>
    <m/>
    <m/>
    <m/>
    <m/>
    <d v="2027-03-04T00:00:00"/>
    <m/>
    <n v="100000"/>
    <m/>
    <m/>
    <s v="Euro"/>
    <n v="42.19"/>
    <m/>
    <m/>
    <m/>
    <m/>
    <n v="40.7"/>
    <m/>
    <m/>
    <m/>
    <m/>
    <m/>
    <m/>
    <m/>
    <m/>
    <m/>
    <m/>
    <m/>
    <m/>
    <m/>
    <m/>
    <m/>
    <m/>
    <m/>
    <m/>
    <m/>
    <m/>
    <n v="1"/>
    <m/>
  </r>
  <r>
    <m/>
    <s v="V100054"/>
    <s v="2024-0007"/>
    <x v="133"/>
    <n v="3"/>
    <s v="Wagon"/>
    <n v="33"/>
    <s v="37 80 4657 330-9"/>
    <x v="48"/>
    <m/>
    <m/>
    <x v="5"/>
    <x v="7"/>
    <n v="1"/>
    <m/>
    <m/>
    <n v="1"/>
    <m/>
    <n v="0"/>
    <n v="1"/>
    <x v="1"/>
    <n v="0"/>
    <d v="1899-12-30T00:00:00"/>
    <d v="1899-12-30T00:00:00"/>
    <x v="5"/>
    <m/>
    <m/>
    <m/>
    <d v="2024-11-21T00:00:00"/>
    <d v="2027-08-04T00:00:00"/>
    <n v="1094"/>
    <x v="123"/>
    <m/>
    <m/>
    <m/>
    <m/>
    <s v="n.a."/>
    <m/>
    <m/>
    <n v="0"/>
    <n v="0"/>
    <m/>
    <d v="2027-08-04T00:00:00"/>
    <m/>
    <m/>
    <m/>
    <m/>
    <m/>
    <m/>
    <m/>
    <m/>
    <m/>
    <m/>
    <m/>
    <m/>
    <m/>
    <m/>
    <m/>
    <m/>
    <m/>
    <m/>
    <m/>
    <d v="2027-03-04T00:00:00"/>
    <m/>
    <n v="100000"/>
    <m/>
    <m/>
    <s v="Euro"/>
    <n v="42.19"/>
    <m/>
    <m/>
    <m/>
    <m/>
    <n v="40.7"/>
    <m/>
    <m/>
    <m/>
    <m/>
    <m/>
    <m/>
    <m/>
    <m/>
    <m/>
    <m/>
    <m/>
    <m/>
    <m/>
    <m/>
    <m/>
    <m/>
    <m/>
    <m/>
    <m/>
    <m/>
    <n v="1"/>
    <m/>
  </r>
  <r>
    <m/>
    <s v="V100054"/>
    <s v="2024-0007"/>
    <x v="133"/>
    <n v="3"/>
    <s v="Wagon"/>
    <n v="34"/>
    <s v="37 80 4657 331-7"/>
    <x v="48"/>
    <m/>
    <m/>
    <x v="5"/>
    <x v="7"/>
    <n v="1"/>
    <m/>
    <m/>
    <n v="1"/>
    <m/>
    <n v="0"/>
    <n v="1"/>
    <x v="1"/>
    <n v="0"/>
    <d v="1899-12-30T00:00:00"/>
    <d v="1899-12-30T00:00:00"/>
    <x v="5"/>
    <m/>
    <m/>
    <m/>
    <d v="2024-11-21T00:00:00"/>
    <d v="2027-08-04T00:00:00"/>
    <n v="1094"/>
    <x v="123"/>
    <m/>
    <m/>
    <m/>
    <m/>
    <s v="n.a."/>
    <m/>
    <m/>
    <n v="0"/>
    <n v="0"/>
    <m/>
    <d v="2027-08-04T00:00:00"/>
    <m/>
    <m/>
    <m/>
    <m/>
    <m/>
    <m/>
    <m/>
    <m/>
    <m/>
    <m/>
    <m/>
    <m/>
    <m/>
    <m/>
    <m/>
    <m/>
    <m/>
    <m/>
    <m/>
    <d v="2027-03-04T00:00:00"/>
    <m/>
    <n v="100000"/>
    <m/>
    <m/>
    <s v="Euro"/>
    <n v="42.19"/>
    <m/>
    <m/>
    <m/>
    <m/>
    <n v="40.7"/>
    <m/>
    <m/>
    <m/>
    <m/>
    <m/>
    <m/>
    <m/>
    <m/>
    <m/>
    <m/>
    <m/>
    <m/>
    <m/>
    <m/>
    <m/>
    <m/>
    <m/>
    <m/>
    <m/>
    <m/>
    <n v="1"/>
    <m/>
  </r>
  <r>
    <m/>
    <s v="V100054"/>
    <s v="2024-0007"/>
    <x v="133"/>
    <n v="3"/>
    <s v="Wagon"/>
    <n v="35"/>
    <s v="37 80 4657 332-5"/>
    <x v="48"/>
    <m/>
    <m/>
    <x v="5"/>
    <x v="7"/>
    <n v="1"/>
    <m/>
    <m/>
    <n v="1"/>
    <m/>
    <n v="0"/>
    <n v="1"/>
    <x v="1"/>
    <n v="0"/>
    <d v="1899-12-30T00:00:00"/>
    <d v="1899-12-30T00:00:00"/>
    <x v="5"/>
    <m/>
    <m/>
    <m/>
    <d v="2024-11-21T00:00:00"/>
    <d v="2027-08-04T00:00:00"/>
    <n v="1094"/>
    <x v="123"/>
    <m/>
    <m/>
    <m/>
    <m/>
    <s v="n.a."/>
    <m/>
    <m/>
    <n v="0"/>
    <n v="0"/>
    <m/>
    <d v="2027-08-04T00:00:00"/>
    <m/>
    <m/>
    <m/>
    <m/>
    <m/>
    <m/>
    <m/>
    <m/>
    <m/>
    <m/>
    <m/>
    <m/>
    <m/>
    <m/>
    <m/>
    <m/>
    <m/>
    <m/>
    <m/>
    <d v="2027-03-04T00:00:00"/>
    <m/>
    <n v="100000"/>
    <m/>
    <m/>
    <s v="Euro"/>
    <n v="42.19"/>
    <m/>
    <m/>
    <m/>
    <m/>
    <n v="40.7"/>
    <m/>
    <m/>
    <m/>
    <m/>
    <m/>
    <m/>
    <m/>
    <m/>
    <m/>
    <m/>
    <m/>
    <m/>
    <m/>
    <m/>
    <m/>
    <m/>
    <m/>
    <m/>
    <m/>
    <m/>
    <n v="1"/>
    <m/>
  </r>
  <r>
    <m/>
    <s v="V100054"/>
    <s v="2024-0007"/>
    <x v="133"/>
    <n v="3"/>
    <s v="Wagon"/>
    <n v="36"/>
    <s v="37 80 4657 333-3"/>
    <x v="48"/>
    <m/>
    <m/>
    <x v="5"/>
    <x v="7"/>
    <n v="1"/>
    <m/>
    <m/>
    <n v="1"/>
    <m/>
    <n v="0"/>
    <n v="1"/>
    <x v="1"/>
    <n v="0"/>
    <d v="1899-12-30T00:00:00"/>
    <d v="1899-12-30T00:00:00"/>
    <x v="5"/>
    <m/>
    <m/>
    <m/>
    <d v="2024-11-21T00:00:00"/>
    <d v="2027-08-04T00:00:00"/>
    <n v="1094"/>
    <x v="123"/>
    <m/>
    <m/>
    <m/>
    <m/>
    <s v="n.a."/>
    <m/>
    <m/>
    <n v="0"/>
    <n v="0"/>
    <m/>
    <d v="2027-08-04T00:00:00"/>
    <m/>
    <m/>
    <m/>
    <m/>
    <m/>
    <m/>
    <m/>
    <m/>
    <m/>
    <m/>
    <m/>
    <m/>
    <m/>
    <m/>
    <m/>
    <m/>
    <m/>
    <m/>
    <m/>
    <d v="2027-03-04T00:00:00"/>
    <m/>
    <n v="100000"/>
    <m/>
    <m/>
    <s v="Euro"/>
    <n v="42.19"/>
    <m/>
    <m/>
    <m/>
    <m/>
    <n v="40.7"/>
    <m/>
    <m/>
    <m/>
    <m/>
    <m/>
    <m/>
    <m/>
    <m/>
    <m/>
    <m/>
    <m/>
    <m/>
    <m/>
    <m/>
    <m/>
    <m/>
    <m/>
    <m/>
    <m/>
    <m/>
    <n v="1"/>
    <m/>
  </r>
  <r>
    <m/>
    <s v="V100054"/>
    <s v="2024-0007"/>
    <x v="133"/>
    <n v="4"/>
    <s v="Batch"/>
    <m/>
    <m/>
    <x v="48"/>
    <s v="AUT"/>
    <s v="Middle EU - ELSE"/>
    <x v="5"/>
    <x v="7"/>
    <n v="12"/>
    <m/>
    <m/>
    <n v="12"/>
    <n v="0"/>
    <n v="0"/>
    <n v="12"/>
    <x v="0"/>
    <m/>
    <m/>
    <m/>
    <x v="5"/>
    <m/>
    <m/>
    <m/>
    <d v="2025-01-13T00:00:00"/>
    <d v="2027-08-04T00:00:00"/>
    <m/>
    <x v="123"/>
    <m/>
    <m/>
    <m/>
    <m/>
    <s v="n.a."/>
    <m/>
    <m/>
    <n v="0"/>
    <n v="0"/>
    <m/>
    <m/>
    <s v="n.a."/>
    <m/>
    <m/>
    <m/>
    <m/>
    <m/>
    <m/>
    <m/>
    <m/>
    <s v="A"/>
    <m/>
    <s v="keine"/>
    <s v="AUT"/>
    <s v="Not required"/>
    <s v="N"/>
    <s v="N"/>
    <n v="12"/>
    <s v="3mths before end, latest 04.08.2038"/>
    <m/>
    <m/>
    <m/>
    <n v="100000"/>
    <s v="Y"/>
    <d v="2027-08-05T00:00:00"/>
    <s v="Euro"/>
    <n v="42.19"/>
    <n v="-1.49"/>
    <n v="0"/>
    <m/>
    <n v="0"/>
    <n v="40.7"/>
    <n v="0.25"/>
    <n v="1050"/>
    <n v="0"/>
    <m/>
    <n v="0"/>
    <s v="0.00"/>
    <n v="0"/>
    <n v="0"/>
    <n v="0"/>
    <n v="0"/>
    <n v="42.19"/>
    <n v="-1.49"/>
    <n v="40.7"/>
    <n v="0.9940744252192463"/>
    <n v="0"/>
    <n v="41.94"/>
    <n v="40.45"/>
    <n v="1200000"/>
    <n v="120000"/>
    <s v="Y"/>
    <n v="12"/>
    <n v="177777.6"/>
  </r>
  <r>
    <m/>
    <s v="V100054"/>
    <s v="2024-0007"/>
    <x v="133"/>
    <n v="4"/>
    <s v="Wagon"/>
    <n v="37"/>
    <s v="37 80 4657 334-1"/>
    <x v="48"/>
    <m/>
    <m/>
    <x v="5"/>
    <x v="7"/>
    <n v="1"/>
    <m/>
    <m/>
    <n v="1"/>
    <m/>
    <n v="0"/>
    <n v="1"/>
    <x v="1"/>
    <n v="0"/>
    <d v="1899-12-30T00:00:00"/>
    <d v="1899-12-30T00:00:00"/>
    <x v="5"/>
    <m/>
    <m/>
    <m/>
    <d v="2025-01-17T00:00:00"/>
    <d v="2027-08-04T00:00:00"/>
    <n v="1094"/>
    <x v="123"/>
    <m/>
    <m/>
    <m/>
    <m/>
    <s v="n.a."/>
    <m/>
    <m/>
    <n v="0"/>
    <n v="0"/>
    <m/>
    <d v="2027-08-04T00:00:00"/>
    <m/>
    <m/>
    <m/>
    <m/>
    <m/>
    <m/>
    <m/>
    <m/>
    <m/>
    <m/>
    <m/>
    <m/>
    <m/>
    <m/>
    <m/>
    <m/>
    <m/>
    <m/>
    <m/>
    <d v="2027-03-04T00:00:00"/>
    <m/>
    <n v="100000"/>
    <m/>
    <m/>
    <s v="Euro"/>
    <n v="42.19"/>
    <m/>
    <m/>
    <m/>
    <m/>
    <n v="40.7"/>
    <m/>
    <m/>
    <m/>
    <m/>
    <m/>
    <m/>
    <m/>
    <m/>
    <m/>
    <m/>
    <m/>
    <m/>
    <m/>
    <m/>
    <m/>
    <m/>
    <m/>
    <m/>
    <m/>
    <m/>
    <n v="1"/>
    <m/>
  </r>
  <r>
    <m/>
    <s v="V100054"/>
    <s v="2024-0007"/>
    <x v="133"/>
    <n v="4"/>
    <s v="Wagon"/>
    <n v="38"/>
    <s v="37 80 4657 335-8"/>
    <x v="48"/>
    <m/>
    <m/>
    <x v="5"/>
    <x v="7"/>
    <n v="1"/>
    <m/>
    <m/>
    <n v="1"/>
    <m/>
    <n v="0"/>
    <n v="1"/>
    <x v="1"/>
    <n v="0"/>
    <d v="1899-12-30T00:00:00"/>
    <d v="1899-12-30T00:00:00"/>
    <x v="5"/>
    <m/>
    <m/>
    <m/>
    <d v="2025-01-17T00:00:00"/>
    <d v="2027-08-04T00:00:00"/>
    <n v="1094"/>
    <x v="123"/>
    <m/>
    <m/>
    <m/>
    <m/>
    <s v="n.a."/>
    <m/>
    <m/>
    <n v="0"/>
    <n v="0"/>
    <m/>
    <d v="2027-08-04T00:00:00"/>
    <m/>
    <m/>
    <m/>
    <m/>
    <m/>
    <m/>
    <m/>
    <m/>
    <m/>
    <m/>
    <m/>
    <m/>
    <m/>
    <m/>
    <m/>
    <m/>
    <m/>
    <m/>
    <m/>
    <d v="2027-03-04T00:00:00"/>
    <m/>
    <n v="100000"/>
    <m/>
    <m/>
    <s v="Euro"/>
    <n v="42.19"/>
    <m/>
    <m/>
    <m/>
    <m/>
    <n v="40.7"/>
    <m/>
    <m/>
    <m/>
    <m/>
    <m/>
    <m/>
    <m/>
    <m/>
    <m/>
    <m/>
    <m/>
    <m/>
    <m/>
    <m/>
    <m/>
    <m/>
    <m/>
    <m/>
    <m/>
    <m/>
    <n v="1"/>
    <m/>
  </r>
  <r>
    <m/>
    <s v="V100054"/>
    <s v="2024-0007"/>
    <x v="133"/>
    <n v="4"/>
    <s v="Wagon"/>
    <n v="39"/>
    <s v="37 80 4657 336-6"/>
    <x v="48"/>
    <m/>
    <m/>
    <x v="5"/>
    <x v="7"/>
    <n v="1"/>
    <m/>
    <m/>
    <n v="1"/>
    <m/>
    <n v="0"/>
    <n v="1"/>
    <x v="1"/>
    <n v="0"/>
    <d v="1899-12-30T00:00:00"/>
    <d v="1899-12-30T00:00:00"/>
    <x v="5"/>
    <m/>
    <m/>
    <m/>
    <d v="2025-01-17T00:00:00"/>
    <d v="2027-08-04T00:00:00"/>
    <n v="1094"/>
    <x v="123"/>
    <m/>
    <m/>
    <m/>
    <m/>
    <s v="n.a."/>
    <m/>
    <m/>
    <n v="0"/>
    <n v="0"/>
    <m/>
    <d v="2027-08-04T00:00:00"/>
    <m/>
    <m/>
    <m/>
    <m/>
    <m/>
    <m/>
    <m/>
    <m/>
    <m/>
    <m/>
    <m/>
    <m/>
    <m/>
    <m/>
    <m/>
    <m/>
    <m/>
    <m/>
    <m/>
    <d v="2027-03-04T00:00:00"/>
    <m/>
    <n v="100000"/>
    <m/>
    <m/>
    <s v="Euro"/>
    <n v="42.19"/>
    <m/>
    <m/>
    <m/>
    <m/>
    <n v="40.7"/>
    <m/>
    <m/>
    <m/>
    <m/>
    <m/>
    <m/>
    <m/>
    <m/>
    <m/>
    <m/>
    <m/>
    <m/>
    <m/>
    <m/>
    <m/>
    <m/>
    <m/>
    <m/>
    <m/>
    <m/>
    <n v="1"/>
    <m/>
  </r>
  <r>
    <m/>
    <s v="V100054"/>
    <s v="2024-0007"/>
    <x v="133"/>
    <n v="4"/>
    <s v="Wagon"/>
    <n v="40"/>
    <s v="37 80 4657 337-4"/>
    <x v="48"/>
    <m/>
    <m/>
    <x v="5"/>
    <x v="7"/>
    <n v="1"/>
    <m/>
    <m/>
    <n v="1"/>
    <m/>
    <n v="0"/>
    <n v="1"/>
    <x v="1"/>
    <n v="0"/>
    <d v="1899-12-30T00:00:00"/>
    <d v="1899-12-30T00:00:00"/>
    <x v="5"/>
    <m/>
    <m/>
    <m/>
    <d v="2025-01-17T00:00:00"/>
    <d v="2027-08-04T00:00:00"/>
    <n v="1094"/>
    <x v="123"/>
    <m/>
    <m/>
    <m/>
    <m/>
    <s v="n.a."/>
    <m/>
    <m/>
    <n v="0"/>
    <n v="0"/>
    <m/>
    <d v="2027-08-04T00:00:00"/>
    <m/>
    <m/>
    <m/>
    <m/>
    <m/>
    <m/>
    <m/>
    <m/>
    <m/>
    <m/>
    <m/>
    <m/>
    <m/>
    <m/>
    <m/>
    <m/>
    <m/>
    <m/>
    <m/>
    <d v="2027-03-04T00:00:00"/>
    <m/>
    <n v="100000"/>
    <m/>
    <m/>
    <s v="Euro"/>
    <n v="42.19"/>
    <m/>
    <m/>
    <m/>
    <m/>
    <n v="40.7"/>
    <m/>
    <m/>
    <m/>
    <m/>
    <m/>
    <m/>
    <m/>
    <m/>
    <m/>
    <m/>
    <m/>
    <m/>
    <m/>
    <m/>
    <m/>
    <m/>
    <m/>
    <m/>
    <m/>
    <m/>
    <n v="1"/>
    <m/>
  </r>
  <r>
    <m/>
    <s v="V100054"/>
    <s v="2024-0007"/>
    <x v="133"/>
    <n v="4"/>
    <s v="Wagon"/>
    <n v="41"/>
    <s v="37 80 4657 338-2"/>
    <x v="48"/>
    <m/>
    <m/>
    <x v="5"/>
    <x v="7"/>
    <n v="1"/>
    <m/>
    <m/>
    <n v="1"/>
    <m/>
    <n v="0"/>
    <n v="1"/>
    <x v="1"/>
    <n v="0"/>
    <d v="1899-12-30T00:00:00"/>
    <d v="1899-12-30T00:00:00"/>
    <x v="5"/>
    <m/>
    <m/>
    <m/>
    <d v="2025-01-17T00:00:00"/>
    <d v="2027-08-04T00:00:00"/>
    <n v="1094"/>
    <x v="123"/>
    <m/>
    <m/>
    <m/>
    <m/>
    <s v="n.a."/>
    <m/>
    <m/>
    <n v="0"/>
    <n v="0"/>
    <m/>
    <d v="2027-08-04T00:00:00"/>
    <m/>
    <m/>
    <m/>
    <m/>
    <m/>
    <m/>
    <m/>
    <m/>
    <m/>
    <m/>
    <m/>
    <m/>
    <m/>
    <m/>
    <m/>
    <m/>
    <m/>
    <m/>
    <m/>
    <d v="2027-03-04T00:00:00"/>
    <m/>
    <n v="100000"/>
    <m/>
    <m/>
    <s v="Euro"/>
    <n v="42.19"/>
    <m/>
    <m/>
    <m/>
    <m/>
    <n v="40.7"/>
    <m/>
    <m/>
    <m/>
    <m/>
    <m/>
    <m/>
    <m/>
    <m/>
    <m/>
    <m/>
    <m/>
    <m/>
    <m/>
    <m/>
    <m/>
    <m/>
    <m/>
    <m/>
    <m/>
    <m/>
    <n v="1"/>
    <m/>
  </r>
  <r>
    <m/>
    <s v="V100054"/>
    <s v="2024-0007"/>
    <x v="133"/>
    <n v="4"/>
    <s v="Wagon"/>
    <n v="42"/>
    <s v="37 80 4657 339-0"/>
    <x v="48"/>
    <m/>
    <m/>
    <x v="5"/>
    <x v="7"/>
    <n v="1"/>
    <m/>
    <m/>
    <n v="1"/>
    <m/>
    <n v="0"/>
    <n v="1"/>
    <x v="1"/>
    <n v="0"/>
    <d v="1899-12-30T00:00:00"/>
    <d v="1899-12-30T00:00:00"/>
    <x v="5"/>
    <m/>
    <m/>
    <m/>
    <d v="2025-01-17T00:00:00"/>
    <d v="2027-08-04T00:00:00"/>
    <n v="1094"/>
    <x v="123"/>
    <m/>
    <m/>
    <m/>
    <m/>
    <s v="n.a."/>
    <m/>
    <m/>
    <n v="0"/>
    <n v="0"/>
    <m/>
    <d v="2027-08-04T00:00:00"/>
    <m/>
    <m/>
    <m/>
    <m/>
    <m/>
    <m/>
    <m/>
    <m/>
    <m/>
    <m/>
    <m/>
    <m/>
    <m/>
    <m/>
    <m/>
    <m/>
    <m/>
    <m/>
    <m/>
    <d v="2027-03-04T00:00:00"/>
    <m/>
    <n v="100000"/>
    <m/>
    <m/>
    <s v="Euro"/>
    <n v="42.19"/>
    <m/>
    <m/>
    <m/>
    <m/>
    <n v="40.7"/>
    <m/>
    <m/>
    <m/>
    <m/>
    <m/>
    <m/>
    <m/>
    <m/>
    <m/>
    <m/>
    <m/>
    <m/>
    <m/>
    <m/>
    <m/>
    <m/>
    <m/>
    <m/>
    <m/>
    <m/>
    <n v="1"/>
    <m/>
  </r>
  <r>
    <m/>
    <s v="V100054"/>
    <s v="2024-0007"/>
    <x v="133"/>
    <n v="4"/>
    <s v="Wagon"/>
    <n v="43"/>
    <s v="37 80 4657 340-8"/>
    <x v="48"/>
    <m/>
    <m/>
    <x v="5"/>
    <x v="7"/>
    <n v="1"/>
    <m/>
    <m/>
    <n v="1"/>
    <m/>
    <n v="0"/>
    <n v="1"/>
    <x v="1"/>
    <n v="0"/>
    <d v="1899-12-30T00:00:00"/>
    <d v="1899-12-30T00:00:00"/>
    <x v="5"/>
    <m/>
    <m/>
    <m/>
    <d v="2025-01-17T00:00:00"/>
    <d v="2027-08-04T00:00:00"/>
    <n v="1094"/>
    <x v="123"/>
    <m/>
    <m/>
    <m/>
    <m/>
    <s v="n.a."/>
    <m/>
    <m/>
    <n v="0"/>
    <n v="0"/>
    <m/>
    <d v="2027-08-04T00:00:00"/>
    <m/>
    <m/>
    <m/>
    <m/>
    <m/>
    <m/>
    <m/>
    <m/>
    <m/>
    <m/>
    <m/>
    <m/>
    <m/>
    <m/>
    <m/>
    <m/>
    <m/>
    <m/>
    <m/>
    <d v="2027-03-04T00:00:00"/>
    <m/>
    <n v="100000"/>
    <m/>
    <m/>
    <s v="Euro"/>
    <n v="42.19"/>
    <m/>
    <m/>
    <m/>
    <m/>
    <n v="40.7"/>
    <m/>
    <m/>
    <m/>
    <m/>
    <m/>
    <m/>
    <m/>
    <m/>
    <m/>
    <m/>
    <m/>
    <m/>
    <m/>
    <m/>
    <m/>
    <m/>
    <m/>
    <m/>
    <m/>
    <m/>
    <n v="1"/>
    <m/>
  </r>
  <r>
    <m/>
    <s v="V100054"/>
    <s v="2024-0007"/>
    <x v="133"/>
    <n v="4"/>
    <s v="Wagon"/>
    <n v="44"/>
    <s v="37 80 4657 341-6"/>
    <x v="48"/>
    <m/>
    <m/>
    <x v="5"/>
    <x v="7"/>
    <n v="1"/>
    <m/>
    <m/>
    <n v="1"/>
    <m/>
    <n v="0"/>
    <n v="1"/>
    <x v="1"/>
    <n v="0"/>
    <d v="1899-12-30T00:00:00"/>
    <d v="1899-12-30T00:00:00"/>
    <x v="5"/>
    <m/>
    <m/>
    <m/>
    <d v="2025-01-17T00:00:00"/>
    <d v="2027-08-04T00:00:00"/>
    <n v="1094"/>
    <x v="123"/>
    <m/>
    <m/>
    <m/>
    <m/>
    <s v="n.a."/>
    <m/>
    <m/>
    <n v="0"/>
    <n v="0"/>
    <m/>
    <d v="2027-08-04T00:00:00"/>
    <m/>
    <m/>
    <m/>
    <m/>
    <m/>
    <m/>
    <m/>
    <m/>
    <m/>
    <m/>
    <m/>
    <m/>
    <m/>
    <m/>
    <m/>
    <m/>
    <m/>
    <m/>
    <m/>
    <d v="2027-03-04T00:00:00"/>
    <m/>
    <n v="100000"/>
    <m/>
    <m/>
    <s v="Euro"/>
    <n v="42.19"/>
    <m/>
    <m/>
    <m/>
    <m/>
    <n v="40.7"/>
    <m/>
    <m/>
    <m/>
    <m/>
    <m/>
    <m/>
    <m/>
    <m/>
    <m/>
    <m/>
    <m/>
    <m/>
    <m/>
    <m/>
    <m/>
    <m/>
    <m/>
    <m/>
    <m/>
    <m/>
    <n v="1"/>
    <m/>
  </r>
  <r>
    <m/>
    <s v="V100054"/>
    <s v="2024-0007"/>
    <x v="133"/>
    <n v="4"/>
    <s v="Wagon"/>
    <n v="45"/>
    <s v="37 80 4657 342-4"/>
    <x v="48"/>
    <m/>
    <m/>
    <x v="5"/>
    <x v="7"/>
    <n v="1"/>
    <m/>
    <m/>
    <n v="1"/>
    <m/>
    <n v="0"/>
    <n v="1"/>
    <x v="1"/>
    <n v="0"/>
    <d v="1899-12-30T00:00:00"/>
    <d v="1899-12-30T00:00:00"/>
    <x v="5"/>
    <m/>
    <m/>
    <m/>
    <d v="2025-01-17T00:00:00"/>
    <d v="2027-08-04T00:00:00"/>
    <n v="1094"/>
    <x v="123"/>
    <m/>
    <m/>
    <m/>
    <m/>
    <s v="n.a."/>
    <m/>
    <m/>
    <n v="0"/>
    <n v="0"/>
    <m/>
    <d v="2027-08-04T00:00:00"/>
    <m/>
    <m/>
    <m/>
    <m/>
    <m/>
    <m/>
    <m/>
    <m/>
    <m/>
    <m/>
    <m/>
    <m/>
    <m/>
    <m/>
    <m/>
    <m/>
    <m/>
    <m/>
    <m/>
    <d v="2027-03-04T00:00:00"/>
    <m/>
    <n v="100000"/>
    <m/>
    <m/>
    <s v="Euro"/>
    <n v="42.19"/>
    <m/>
    <m/>
    <m/>
    <m/>
    <n v="40.7"/>
    <m/>
    <m/>
    <m/>
    <m/>
    <m/>
    <m/>
    <m/>
    <m/>
    <m/>
    <m/>
    <m/>
    <m/>
    <m/>
    <m/>
    <m/>
    <m/>
    <m/>
    <m/>
    <m/>
    <m/>
    <n v="1"/>
    <m/>
  </r>
  <r>
    <m/>
    <s v="V100054"/>
    <s v="2024-0007"/>
    <x v="133"/>
    <n v="4"/>
    <s v="Wagon"/>
    <n v="46"/>
    <s v="37 80 4657 343-2"/>
    <x v="48"/>
    <m/>
    <m/>
    <x v="5"/>
    <x v="7"/>
    <n v="1"/>
    <m/>
    <m/>
    <n v="1"/>
    <m/>
    <n v="0"/>
    <n v="1"/>
    <x v="1"/>
    <n v="0"/>
    <d v="1899-12-30T00:00:00"/>
    <d v="1899-12-30T00:00:00"/>
    <x v="5"/>
    <m/>
    <m/>
    <m/>
    <d v="2025-01-17T00:00:00"/>
    <d v="2027-08-04T00:00:00"/>
    <n v="1094"/>
    <x v="123"/>
    <m/>
    <m/>
    <m/>
    <m/>
    <s v="n.a."/>
    <m/>
    <m/>
    <n v="0"/>
    <n v="0"/>
    <m/>
    <d v="2027-08-04T00:00:00"/>
    <m/>
    <m/>
    <m/>
    <m/>
    <m/>
    <m/>
    <m/>
    <m/>
    <m/>
    <m/>
    <m/>
    <m/>
    <m/>
    <m/>
    <m/>
    <m/>
    <m/>
    <m/>
    <m/>
    <d v="2027-03-04T00:00:00"/>
    <m/>
    <n v="100000"/>
    <m/>
    <m/>
    <s v="Euro"/>
    <n v="42.19"/>
    <m/>
    <m/>
    <m/>
    <m/>
    <n v="40.7"/>
    <m/>
    <m/>
    <m/>
    <m/>
    <m/>
    <m/>
    <m/>
    <m/>
    <m/>
    <m/>
    <m/>
    <m/>
    <m/>
    <m/>
    <m/>
    <m/>
    <m/>
    <m/>
    <m/>
    <m/>
    <n v="1"/>
    <m/>
  </r>
  <r>
    <m/>
    <s v="V100054"/>
    <s v="2024-0007"/>
    <x v="133"/>
    <n v="4"/>
    <s v="Wagon"/>
    <n v="47"/>
    <s v="37 80 4657 344-0"/>
    <x v="48"/>
    <m/>
    <m/>
    <x v="5"/>
    <x v="7"/>
    <n v="1"/>
    <m/>
    <m/>
    <n v="1"/>
    <m/>
    <n v="0"/>
    <n v="1"/>
    <x v="1"/>
    <n v="0"/>
    <d v="1899-12-30T00:00:00"/>
    <d v="1899-12-30T00:00:00"/>
    <x v="5"/>
    <m/>
    <m/>
    <m/>
    <d v="2025-01-17T00:00:00"/>
    <d v="2027-08-04T00:00:00"/>
    <n v="1094"/>
    <x v="123"/>
    <m/>
    <m/>
    <m/>
    <m/>
    <s v="n.a."/>
    <m/>
    <m/>
    <n v="0"/>
    <n v="0"/>
    <m/>
    <d v="2027-08-04T00:00:00"/>
    <m/>
    <m/>
    <m/>
    <m/>
    <m/>
    <m/>
    <m/>
    <m/>
    <m/>
    <m/>
    <m/>
    <m/>
    <m/>
    <m/>
    <m/>
    <m/>
    <m/>
    <m/>
    <m/>
    <d v="2027-03-04T00:00:00"/>
    <m/>
    <n v="100000"/>
    <m/>
    <m/>
    <s v="Euro"/>
    <n v="42.19"/>
    <m/>
    <m/>
    <m/>
    <m/>
    <n v="40.7"/>
    <m/>
    <m/>
    <m/>
    <m/>
    <m/>
    <m/>
    <m/>
    <m/>
    <m/>
    <m/>
    <m/>
    <m/>
    <m/>
    <m/>
    <m/>
    <m/>
    <m/>
    <m/>
    <m/>
    <m/>
    <n v="1"/>
    <m/>
  </r>
  <r>
    <m/>
    <s v="V100054"/>
    <s v="2024-0007"/>
    <x v="133"/>
    <n v="4"/>
    <s v="Wagon"/>
    <n v="48"/>
    <s v="37 80 4657 345-7"/>
    <x v="48"/>
    <m/>
    <m/>
    <x v="5"/>
    <x v="7"/>
    <n v="1"/>
    <m/>
    <m/>
    <n v="1"/>
    <m/>
    <n v="0"/>
    <n v="1"/>
    <x v="1"/>
    <n v="0"/>
    <d v="1899-12-30T00:00:00"/>
    <d v="1899-12-30T00:00:00"/>
    <x v="5"/>
    <m/>
    <m/>
    <m/>
    <d v="2025-01-17T00:00:00"/>
    <d v="2027-08-04T00:00:00"/>
    <n v="1094"/>
    <x v="123"/>
    <m/>
    <m/>
    <m/>
    <m/>
    <s v="n.a."/>
    <m/>
    <m/>
    <n v="0"/>
    <n v="0"/>
    <m/>
    <d v="2027-08-04T00:00:00"/>
    <m/>
    <m/>
    <m/>
    <m/>
    <m/>
    <m/>
    <m/>
    <m/>
    <m/>
    <m/>
    <m/>
    <m/>
    <m/>
    <m/>
    <m/>
    <m/>
    <m/>
    <m/>
    <m/>
    <d v="2027-03-04T00:00:00"/>
    <m/>
    <n v="100000"/>
    <m/>
    <m/>
    <s v="Euro"/>
    <n v="42.19"/>
    <m/>
    <m/>
    <m/>
    <m/>
    <n v="40.7"/>
    <m/>
    <m/>
    <m/>
    <m/>
    <m/>
    <m/>
    <m/>
    <m/>
    <m/>
    <m/>
    <m/>
    <m/>
    <m/>
    <m/>
    <m/>
    <m/>
    <m/>
    <m/>
    <m/>
    <m/>
    <n v="1"/>
    <m/>
  </r>
  <r>
    <s v="LOA ok CMI 20.06.25"/>
    <s v="V100047"/>
    <s v="2023-0010"/>
    <x v="134"/>
    <m/>
    <s v="Header"/>
    <m/>
    <m/>
    <x v="48"/>
    <s v="AUT"/>
    <s v="Middle EU - ELSE"/>
    <x v="5"/>
    <x v="7"/>
    <n v="50"/>
    <m/>
    <m/>
    <n v="51"/>
    <n v="0"/>
    <n v="0"/>
    <n v="50"/>
    <x v="0"/>
    <m/>
    <m/>
    <m/>
    <x v="5"/>
    <m/>
    <d v="2023-07-11T00:00:00"/>
    <d v="2026-06-30T00:00:00"/>
    <m/>
    <m/>
    <n v="1085"/>
    <x v="7"/>
    <m/>
    <m/>
    <m/>
    <m/>
    <s v="n.a."/>
    <m/>
    <m/>
    <n v="0"/>
    <n v="0"/>
    <m/>
    <m/>
    <s v="n.a."/>
    <m/>
    <m/>
    <m/>
    <m/>
    <m/>
    <m/>
    <m/>
    <n v="1085"/>
    <s v="A"/>
    <n v="75"/>
    <s v="keine"/>
    <s v="AUT"/>
    <s v="Not required"/>
    <s v="N"/>
    <s v="N"/>
    <m/>
    <s v="jeweils um 1 Jahr bis 30.06.2035"/>
    <m/>
    <m/>
    <s v="Not Started"/>
    <n v="100000"/>
    <s v="Y"/>
    <d v="2026-07-01T00:00:00"/>
    <s v="Euro"/>
    <n v="42.19"/>
    <n v="-0.64"/>
    <n v="0"/>
    <m/>
    <n v="0"/>
    <n v="41.55"/>
    <n v="0.25"/>
    <n v="1050"/>
    <m/>
    <m/>
    <n v="0"/>
    <s v="0.00"/>
    <n v="0"/>
    <n v="0"/>
    <n v="0"/>
    <n v="0"/>
    <n v="42.19"/>
    <n v="-0.64"/>
    <n v="41.55"/>
    <n v="0.9940744252192463"/>
    <n v="0"/>
    <n v="41.94"/>
    <n v="41.3"/>
    <n v="5000000"/>
    <n v="500000"/>
    <s v="Y"/>
    <n v="50"/>
    <n v="756210"/>
  </r>
  <r>
    <m/>
    <s v="V100047"/>
    <s v="2023-0010"/>
    <x v="134"/>
    <m/>
    <s v="Wagon"/>
    <n v="1"/>
    <s v="37 80 4657 171-7"/>
    <x v="48"/>
    <m/>
    <m/>
    <x v="5"/>
    <x v="7"/>
    <n v="1"/>
    <m/>
    <m/>
    <n v="1"/>
    <m/>
    <n v="0"/>
    <n v="1"/>
    <x v="1"/>
    <m/>
    <m/>
    <m/>
    <x v="5"/>
    <m/>
    <m/>
    <m/>
    <d v="2023-07-11T00:00:00"/>
    <d v="2026-06-30T00:00:00"/>
    <n v="1085"/>
    <x v="7"/>
    <m/>
    <m/>
    <m/>
    <m/>
    <s v="n.a."/>
    <m/>
    <m/>
    <n v="0"/>
    <n v="0"/>
    <m/>
    <d v="2026-06-30T00:00:00"/>
    <m/>
    <m/>
    <m/>
    <m/>
    <m/>
    <m/>
    <m/>
    <m/>
    <m/>
    <m/>
    <m/>
    <m/>
    <m/>
    <m/>
    <m/>
    <m/>
    <m/>
    <m/>
    <m/>
    <d v="2026-01-30T00:00:00"/>
    <m/>
    <n v="100000"/>
    <s v="Y"/>
    <d v="2026-07-01T00:00:00"/>
    <s v="Euro"/>
    <n v="42.19"/>
    <m/>
    <m/>
    <m/>
    <m/>
    <n v="41.55"/>
    <m/>
    <m/>
    <m/>
    <m/>
    <m/>
    <m/>
    <m/>
    <m/>
    <m/>
    <m/>
    <m/>
    <m/>
    <m/>
    <m/>
    <m/>
    <m/>
    <m/>
    <m/>
    <m/>
    <m/>
    <n v="1"/>
    <m/>
  </r>
  <r>
    <m/>
    <s v="V100047"/>
    <s v="2023-0010"/>
    <x v="134"/>
    <m/>
    <s v="Wagon"/>
    <n v="2"/>
    <s v="37 80 4657 172-5"/>
    <x v="48"/>
    <m/>
    <m/>
    <x v="5"/>
    <x v="7"/>
    <n v="1"/>
    <m/>
    <m/>
    <n v="1"/>
    <m/>
    <n v="0"/>
    <n v="1"/>
    <x v="1"/>
    <m/>
    <m/>
    <m/>
    <x v="5"/>
    <m/>
    <m/>
    <m/>
    <d v="2023-07-11T00:00:00"/>
    <d v="2026-06-30T00:00:00"/>
    <n v="1085"/>
    <x v="7"/>
    <m/>
    <m/>
    <m/>
    <m/>
    <s v="n.a."/>
    <m/>
    <m/>
    <n v="0"/>
    <n v="0"/>
    <m/>
    <d v="2026-06-30T00:00:00"/>
    <m/>
    <m/>
    <m/>
    <m/>
    <m/>
    <m/>
    <m/>
    <m/>
    <m/>
    <m/>
    <m/>
    <m/>
    <m/>
    <m/>
    <m/>
    <m/>
    <m/>
    <m/>
    <m/>
    <d v="2026-01-30T00:00:00"/>
    <m/>
    <n v="100000"/>
    <s v="Y"/>
    <d v="2026-07-01T00:00:00"/>
    <s v="Euro"/>
    <n v="42.19"/>
    <m/>
    <m/>
    <m/>
    <m/>
    <n v="41.55"/>
    <m/>
    <m/>
    <m/>
    <m/>
    <m/>
    <m/>
    <m/>
    <m/>
    <m/>
    <m/>
    <m/>
    <m/>
    <m/>
    <m/>
    <m/>
    <m/>
    <m/>
    <m/>
    <m/>
    <m/>
    <n v="1"/>
    <m/>
  </r>
  <r>
    <m/>
    <s v="V100047"/>
    <s v="2023-0010"/>
    <x v="134"/>
    <m/>
    <s v="Wagon"/>
    <n v="3"/>
    <s v="37 80 4657 173-3"/>
    <x v="48"/>
    <m/>
    <m/>
    <x v="5"/>
    <x v="7"/>
    <n v="1"/>
    <m/>
    <m/>
    <n v="1"/>
    <m/>
    <n v="0"/>
    <n v="1"/>
    <x v="1"/>
    <m/>
    <m/>
    <m/>
    <x v="5"/>
    <m/>
    <m/>
    <m/>
    <d v="2023-07-11T00:00:00"/>
    <d v="2026-06-30T00:00:00"/>
    <n v="1085"/>
    <x v="7"/>
    <m/>
    <m/>
    <m/>
    <m/>
    <s v="n.a."/>
    <m/>
    <m/>
    <n v="0"/>
    <n v="0"/>
    <m/>
    <d v="2026-06-30T00:00:00"/>
    <m/>
    <m/>
    <m/>
    <m/>
    <m/>
    <m/>
    <m/>
    <m/>
    <m/>
    <m/>
    <m/>
    <m/>
    <m/>
    <m/>
    <m/>
    <m/>
    <m/>
    <m/>
    <m/>
    <d v="2026-01-30T00:00:00"/>
    <m/>
    <n v="100000"/>
    <s v="Y"/>
    <d v="2026-07-01T00:00:00"/>
    <s v="Euro"/>
    <n v="42.19"/>
    <m/>
    <m/>
    <m/>
    <m/>
    <n v="41.55"/>
    <m/>
    <m/>
    <m/>
    <m/>
    <m/>
    <m/>
    <m/>
    <m/>
    <m/>
    <m/>
    <m/>
    <m/>
    <m/>
    <m/>
    <m/>
    <m/>
    <m/>
    <m/>
    <m/>
    <m/>
    <n v="1"/>
    <m/>
  </r>
  <r>
    <m/>
    <s v="V100047"/>
    <s v="2023-0010"/>
    <x v="134"/>
    <m/>
    <s v="Wagon"/>
    <n v="4"/>
    <s v="37 80 4657 174-1"/>
    <x v="48"/>
    <m/>
    <m/>
    <x v="5"/>
    <x v="7"/>
    <n v="1"/>
    <m/>
    <m/>
    <n v="1"/>
    <m/>
    <n v="0"/>
    <n v="1"/>
    <x v="1"/>
    <m/>
    <m/>
    <m/>
    <x v="5"/>
    <m/>
    <m/>
    <m/>
    <d v="2023-07-11T00:00:00"/>
    <d v="2026-06-30T00:00:00"/>
    <n v="1085"/>
    <x v="7"/>
    <m/>
    <m/>
    <m/>
    <m/>
    <s v="n.a."/>
    <m/>
    <m/>
    <n v="0"/>
    <n v="0"/>
    <m/>
    <d v="2026-06-30T00:00:00"/>
    <m/>
    <m/>
    <m/>
    <m/>
    <m/>
    <m/>
    <m/>
    <m/>
    <m/>
    <m/>
    <m/>
    <m/>
    <m/>
    <m/>
    <m/>
    <m/>
    <m/>
    <m/>
    <m/>
    <d v="2026-01-30T00:00:00"/>
    <m/>
    <n v="100000"/>
    <s v="Y"/>
    <d v="2026-07-01T00:00:00"/>
    <s v="Euro"/>
    <n v="42.19"/>
    <m/>
    <m/>
    <m/>
    <m/>
    <n v="41.55"/>
    <m/>
    <m/>
    <m/>
    <m/>
    <m/>
    <m/>
    <m/>
    <m/>
    <m/>
    <m/>
    <m/>
    <m/>
    <m/>
    <m/>
    <m/>
    <m/>
    <m/>
    <m/>
    <m/>
    <m/>
    <n v="1"/>
    <m/>
  </r>
  <r>
    <m/>
    <s v="V100047"/>
    <s v="2023-0010"/>
    <x v="134"/>
    <m/>
    <s v="Wagon"/>
    <n v="5"/>
    <s v="37 80 4657 175-8"/>
    <x v="48"/>
    <m/>
    <m/>
    <x v="5"/>
    <x v="7"/>
    <n v="1"/>
    <m/>
    <m/>
    <n v="1"/>
    <m/>
    <n v="0"/>
    <n v="1"/>
    <x v="1"/>
    <m/>
    <m/>
    <m/>
    <x v="5"/>
    <m/>
    <m/>
    <m/>
    <d v="2023-07-11T00:00:00"/>
    <d v="2026-06-30T00:00:00"/>
    <n v="1085"/>
    <x v="7"/>
    <m/>
    <m/>
    <m/>
    <m/>
    <s v="n.a."/>
    <m/>
    <m/>
    <n v="0"/>
    <n v="0"/>
    <m/>
    <d v="2026-06-30T00:00:00"/>
    <m/>
    <m/>
    <m/>
    <m/>
    <m/>
    <m/>
    <m/>
    <m/>
    <m/>
    <m/>
    <m/>
    <m/>
    <m/>
    <m/>
    <m/>
    <m/>
    <m/>
    <m/>
    <m/>
    <d v="2026-01-30T00:00:00"/>
    <m/>
    <n v="100000"/>
    <s v="Y"/>
    <d v="2026-07-01T00:00:00"/>
    <s v="Euro"/>
    <n v="42.19"/>
    <m/>
    <m/>
    <m/>
    <m/>
    <n v="41.55"/>
    <m/>
    <m/>
    <m/>
    <m/>
    <m/>
    <m/>
    <m/>
    <m/>
    <m/>
    <m/>
    <m/>
    <m/>
    <m/>
    <m/>
    <m/>
    <m/>
    <m/>
    <m/>
    <m/>
    <m/>
    <n v="1"/>
    <m/>
  </r>
  <r>
    <m/>
    <s v="V100047"/>
    <s v="2023-0010"/>
    <x v="134"/>
    <m/>
    <s v="Wagon"/>
    <n v="6"/>
    <s v="37 80 4657 176-6"/>
    <x v="48"/>
    <m/>
    <m/>
    <x v="5"/>
    <x v="7"/>
    <n v="1"/>
    <m/>
    <m/>
    <n v="1"/>
    <m/>
    <n v="0"/>
    <n v="1"/>
    <x v="1"/>
    <m/>
    <m/>
    <m/>
    <x v="5"/>
    <m/>
    <m/>
    <m/>
    <d v="2023-07-11T00:00:00"/>
    <d v="2026-06-30T00:00:00"/>
    <n v="1085"/>
    <x v="7"/>
    <m/>
    <m/>
    <m/>
    <m/>
    <s v="n.a."/>
    <m/>
    <m/>
    <n v="0"/>
    <n v="0"/>
    <m/>
    <d v="2026-06-30T00:00:00"/>
    <m/>
    <m/>
    <m/>
    <m/>
    <m/>
    <m/>
    <m/>
    <m/>
    <m/>
    <m/>
    <m/>
    <m/>
    <m/>
    <m/>
    <m/>
    <m/>
    <m/>
    <m/>
    <m/>
    <d v="2026-01-30T00:00:00"/>
    <m/>
    <n v="100000"/>
    <s v="Y"/>
    <d v="2026-07-01T00:00:00"/>
    <s v="Euro"/>
    <n v="42.19"/>
    <m/>
    <m/>
    <m/>
    <m/>
    <n v="41.55"/>
    <m/>
    <m/>
    <m/>
    <m/>
    <m/>
    <m/>
    <m/>
    <m/>
    <m/>
    <m/>
    <m/>
    <m/>
    <m/>
    <m/>
    <m/>
    <m/>
    <m/>
    <m/>
    <m/>
    <m/>
    <n v="1"/>
    <m/>
  </r>
  <r>
    <m/>
    <s v="V100047"/>
    <s v="2023-0010"/>
    <x v="134"/>
    <m/>
    <s v="Wagon"/>
    <n v="7"/>
    <s v="37 80 4657 177-4"/>
    <x v="48"/>
    <m/>
    <m/>
    <x v="5"/>
    <x v="7"/>
    <n v="1"/>
    <m/>
    <m/>
    <n v="1"/>
    <m/>
    <n v="0"/>
    <n v="1"/>
    <x v="1"/>
    <m/>
    <m/>
    <m/>
    <x v="5"/>
    <m/>
    <m/>
    <m/>
    <d v="2023-07-11T00:00:00"/>
    <d v="2026-06-30T00:00:00"/>
    <n v="1085"/>
    <x v="7"/>
    <m/>
    <m/>
    <m/>
    <m/>
    <s v="n.a."/>
    <m/>
    <m/>
    <n v="0"/>
    <n v="0"/>
    <m/>
    <d v="2026-06-30T00:00:00"/>
    <m/>
    <m/>
    <m/>
    <m/>
    <m/>
    <m/>
    <m/>
    <m/>
    <m/>
    <m/>
    <m/>
    <m/>
    <m/>
    <m/>
    <m/>
    <m/>
    <m/>
    <m/>
    <m/>
    <d v="2026-01-30T00:00:00"/>
    <m/>
    <n v="100000"/>
    <s v="Y"/>
    <d v="2026-07-01T00:00:00"/>
    <s v="Euro"/>
    <n v="42.19"/>
    <m/>
    <m/>
    <m/>
    <m/>
    <n v="41.55"/>
    <m/>
    <m/>
    <m/>
    <m/>
    <m/>
    <m/>
    <m/>
    <m/>
    <m/>
    <m/>
    <m/>
    <m/>
    <m/>
    <m/>
    <m/>
    <m/>
    <m/>
    <m/>
    <m/>
    <m/>
    <n v="1"/>
    <m/>
  </r>
  <r>
    <m/>
    <s v="V100047"/>
    <s v="2023-0010"/>
    <x v="134"/>
    <m/>
    <s v="Wagon"/>
    <n v="8"/>
    <s v="37 80 4657 178-2"/>
    <x v="48"/>
    <m/>
    <m/>
    <x v="5"/>
    <x v="7"/>
    <n v="1"/>
    <m/>
    <m/>
    <n v="1"/>
    <m/>
    <n v="0"/>
    <n v="1"/>
    <x v="1"/>
    <m/>
    <m/>
    <m/>
    <x v="5"/>
    <m/>
    <m/>
    <m/>
    <d v="2023-07-11T00:00:00"/>
    <d v="2026-06-30T00:00:00"/>
    <n v="1085"/>
    <x v="7"/>
    <m/>
    <m/>
    <m/>
    <m/>
    <s v="n.a."/>
    <m/>
    <m/>
    <n v="0"/>
    <n v="0"/>
    <m/>
    <d v="2026-06-30T00:00:00"/>
    <m/>
    <m/>
    <m/>
    <m/>
    <m/>
    <m/>
    <m/>
    <m/>
    <m/>
    <m/>
    <m/>
    <m/>
    <m/>
    <m/>
    <m/>
    <m/>
    <m/>
    <m/>
    <m/>
    <d v="2026-01-30T00:00:00"/>
    <m/>
    <n v="100000"/>
    <s v="Y"/>
    <d v="2026-07-01T00:00:00"/>
    <s v="Euro"/>
    <n v="42.19"/>
    <m/>
    <m/>
    <m/>
    <m/>
    <n v="41.55"/>
    <m/>
    <m/>
    <m/>
    <m/>
    <m/>
    <m/>
    <m/>
    <m/>
    <m/>
    <m/>
    <m/>
    <m/>
    <m/>
    <m/>
    <m/>
    <m/>
    <m/>
    <m/>
    <m/>
    <m/>
    <n v="1"/>
    <m/>
  </r>
  <r>
    <m/>
    <s v="V100047"/>
    <s v="2023-0010"/>
    <x v="134"/>
    <m/>
    <s v="Wagon"/>
    <n v="9"/>
    <s v="37 80 4657 179-0"/>
    <x v="48"/>
    <m/>
    <m/>
    <x v="5"/>
    <x v="7"/>
    <n v="1"/>
    <m/>
    <m/>
    <n v="1"/>
    <m/>
    <n v="0"/>
    <n v="1"/>
    <x v="1"/>
    <m/>
    <m/>
    <m/>
    <x v="5"/>
    <m/>
    <m/>
    <m/>
    <d v="2023-07-11T00:00:00"/>
    <d v="2026-06-30T00:00:00"/>
    <n v="1085"/>
    <x v="7"/>
    <m/>
    <m/>
    <m/>
    <m/>
    <s v="n.a."/>
    <m/>
    <m/>
    <n v="0"/>
    <n v="0"/>
    <m/>
    <d v="2026-06-30T00:00:00"/>
    <m/>
    <m/>
    <m/>
    <m/>
    <m/>
    <m/>
    <m/>
    <m/>
    <m/>
    <m/>
    <m/>
    <m/>
    <m/>
    <m/>
    <m/>
    <m/>
    <m/>
    <m/>
    <m/>
    <d v="2026-01-30T00:00:00"/>
    <m/>
    <n v="100000"/>
    <s v="Y"/>
    <d v="2026-07-01T00:00:00"/>
    <s v="Euro"/>
    <n v="42.19"/>
    <m/>
    <m/>
    <m/>
    <m/>
    <n v="41.55"/>
    <m/>
    <m/>
    <m/>
    <m/>
    <m/>
    <m/>
    <m/>
    <m/>
    <m/>
    <m/>
    <m/>
    <m/>
    <m/>
    <m/>
    <m/>
    <m/>
    <m/>
    <m/>
    <m/>
    <m/>
    <n v="1"/>
    <m/>
  </r>
  <r>
    <m/>
    <s v="V100047"/>
    <s v="2023-0010"/>
    <x v="134"/>
    <m/>
    <s v="Wagon"/>
    <n v="10"/>
    <s v="37 80 4657 180-8"/>
    <x v="48"/>
    <m/>
    <m/>
    <x v="5"/>
    <x v="7"/>
    <n v="1"/>
    <m/>
    <m/>
    <n v="1"/>
    <m/>
    <n v="0"/>
    <n v="1"/>
    <x v="1"/>
    <m/>
    <m/>
    <m/>
    <x v="5"/>
    <m/>
    <m/>
    <m/>
    <d v="2023-07-11T00:00:00"/>
    <d v="2026-06-30T00:00:00"/>
    <n v="1085"/>
    <x v="7"/>
    <m/>
    <m/>
    <m/>
    <m/>
    <s v="n.a."/>
    <m/>
    <m/>
    <n v="0"/>
    <n v="0"/>
    <m/>
    <d v="2026-06-30T00:00:00"/>
    <m/>
    <m/>
    <m/>
    <m/>
    <m/>
    <m/>
    <m/>
    <m/>
    <m/>
    <m/>
    <m/>
    <m/>
    <m/>
    <m/>
    <m/>
    <m/>
    <m/>
    <m/>
    <m/>
    <d v="2026-01-30T00:00:00"/>
    <m/>
    <n v="100000"/>
    <s v="Y"/>
    <d v="2026-07-01T00:00:00"/>
    <s v="Euro"/>
    <n v="42.19"/>
    <m/>
    <m/>
    <m/>
    <m/>
    <n v="41.55"/>
    <m/>
    <m/>
    <m/>
    <m/>
    <m/>
    <m/>
    <m/>
    <m/>
    <m/>
    <m/>
    <m/>
    <m/>
    <m/>
    <m/>
    <m/>
    <m/>
    <m/>
    <m/>
    <m/>
    <m/>
    <n v="1"/>
    <m/>
  </r>
  <r>
    <m/>
    <s v="V100047"/>
    <s v="2023-0010"/>
    <x v="134"/>
    <m/>
    <s v="Wagon"/>
    <n v="11"/>
    <s v="37 80 4657 181-6"/>
    <x v="48"/>
    <m/>
    <m/>
    <x v="5"/>
    <x v="7"/>
    <n v="1"/>
    <m/>
    <m/>
    <n v="1"/>
    <m/>
    <n v="0"/>
    <n v="1"/>
    <x v="1"/>
    <m/>
    <m/>
    <m/>
    <x v="5"/>
    <m/>
    <m/>
    <m/>
    <d v="2023-07-11T00:00:00"/>
    <d v="2026-06-30T00:00:00"/>
    <n v="1085"/>
    <x v="7"/>
    <m/>
    <m/>
    <m/>
    <m/>
    <s v="n.a."/>
    <m/>
    <m/>
    <n v="0"/>
    <n v="0"/>
    <m/>
    <d v="2026-06-30T00:00:00"/>
    <m/>
    <m/>
    <m/>
    <m/>
    <m/>
    <m/>
    <m/>
    <m/>
    <m/>
    <m/>
    <m/>
    <m/>
    <m/>
    <m/>
    <m/>
    <m/>
    <m/>
    <m/>
    <m/>
    <d v="2026-01-30T00:00:00"/>
    <m/>
    <n v="100000"/>
    <s v="Y"/>
    <d v="2026-07-01T00:00:00"/>
    <s v="Euro"/>
    <n v="42.19"/>
    <m/>
    <m/>
    <m/>
    <m/>
    <n v="41.55"/>
    <m/>
    <m/>
    <m/>
    <m/>
    <m/>
    <m/>
    <m/>
    <m/>
    <m/>
    <m/>
    <m/>
    <m/>
    <m/>
    <m/>
    <m/>
    <m/>
    <m/>
    <m/>
    <m/>
    <m/>
    <n v="1"/>
    <m/>
  </r>
  <r>
    <m/>
    <s v="V100047"/>
    <s v="2023-0010"/>
    <x v="134"/>
    <m/>
    <s v="Wagon"/>
    <n v="12"/>
    <s v="37 80 4657 182-4"/>
    <x v="48"/>
    <m/>
    <m/>
    <x v="5"/>
    <x v="7"/>
    <n v="1"/>
    <m/>
    <m/>
    <n v="1"/>
    <m/>
    <n v="0"/>
    <n v="1"/>
    <x v="1"/>
    <m/>
    <m/>
    <m/>
    <x v="5"/>
    <m/>
    <m/>
    <m/>
    <d v="2023-07-11T00:00:00"/>
    <d v="2026-06-30T00:00:00"/>
    <n v="1085"/>
    <x v="7"/>
    <m/>
    <m/>
    <m/>
    <m/>
    <s v="n.a."/>
    <m/>
    <m/>
    <n v="0"/>
    <n v="0"/>
    <m/>
    <d v="2026-06-30T00:00:00"/>
    <m/>
    <m/>
    <m/>
    <m/>
    <m/>
    <m/>
    <m/>
    <m/>
    <m/>
    <m/>
    <m/>
    <m/>
    <m/>
    <m/>
    <m/>
    <m/>
    <m/>
    <m/>
    <m/>
    <d v="2026-01-30T00:00:00"/>
    <m/>
    <n v="100000"/>
    <s v="Y"/>
    <d v="2026-07-01T00:00:00"/>
    <s v="Euro"/>
    <n v="42.19"/>
    <m/>
    <m/>
    <m/>
    <m/>
    <n v="41.55"/>
    <m/>
    <m/>
    <m/>
    <m/>
    <m/>
    <m/>
    <m/>
    <m/>
    <m/>
    <m/>
    <m/>
    <m/>
    <m/>
    <m/>
    <m/>
    <m/>
    <m/>
    <m/>
    <m/>
    <m/>
    <n v="1"/>
    <m/>
  </r>
  <r>
    <m/>
    <s v="V100047"/>
    <s v="2023-0010"/>
    <x v="134"/>
    <m/>
    <s v="Wagon"/>
    <n v="13"/>
    <s v="37 80 4657 183-2"/>
    <x v="48"/>
    <m/>
    <m/>
    <x v="5"/>
    <x v="7"/>
    <n v="1"/>
    <m/>
    <m/>
    <n v="1"/>
    <m/>
    <n v="0"/>
    <n v="1"/>
    <x v="1"/>
    <m/>
    <m/>
    <m/>
    <x v="5"/>
    <m/>
    <m/>
    <m/>
    <d v="2023-08-08T00:00:00"/>
    <d v="2026-06-30T00:00:00"/>
    <n v="1085"/>
    <x v="7"/>
    <m/>
    <m/>
    <m/>
    <m/>
    <s v="n.a."/>
    <m/>
    <m/>
    <n v="0"/>
    <n v="0"/>
    <m/>
    <d v="2026-06-30T00:00:00"/>
    <m/>
    <m/>
    <m/>
    <m/>
    <m/>
    <m/>
    <m/>
    <m/>
    <m/>
    <m/>
    <m/>
    <m/>
    <m/>
    <m/>
    <m/>
    <m/>
    <m/>
    <m/>
    <m/>
    <d v="2026-01-30T00:00:00"/>
    <m/>
    <n v="100000"/>
    <s v="Y"/>
    <d v="2026-07-01T00:00:00"/>
    <s v="Euro"/>
    <n v="42.19"/>
    <m/>
    <m/>
    <m/>
    <m/>
    <n v="41.55"/>
    <m/>
    <m/>
    <m/>
    <m/>
    <m/>
    <m/>
    <m/>
    <m/>
    <m/>
    <m/>
    <m/>
    <m/>
    <m/>
    <m/>
    <m/>
    <m/>
    <m/>
    <m/>
    <m/>
    <m/>
    <n v="1"/>
    <m/>
  </r>
  <r>
    <m/>
    <s v="V100047"/>
    <s v="2023-0010"/>
    <x v="134"/>
    <m/>
    <s v="Wagon"/>
    <n v="14"/>
    <s v="37 80 4657 184-0"/>
    <x v="48"/>
    <m/>
    <m/>
    <x v="5"/>
    <x v="7"/>
    <n v="1"/>
    <m/>
    <m/>
    <n v="1"/>
    <m/>
    <n v="0"/>
    <n v="1"/>
    <x v="1"/>
    <m/>
    <m/>
    <m/>
    <x v="5"/>
    <m/>
    <m/>
    <m/>
    <d v="2023-08-08T00:00:00"/>
    <d v="2026-06-30T00:00:00"/>
    <n v="1085"/>
    <x v="7"/>
    <m/>
    <m/>
    <m/>
    <m/>
    <s v="n.a."/>
    <m/>
    <m/>
    <n v="0"/>
    <n v="0"/>
    <m/>
    <d v="2026-06-30T00:00:00"/>
    <m/>
    <m/>
    <m/>
    <m/>
    <m/>
    <m/>
    <m/>
    <m/>
    <m/>
    <m/>
    <m/>
    <m/>
    <m/>
    <m/>
    <m/>
    <m/>
    <m/>
    <m/>
    <m/>
    <d v="2026-01-30T00:00:00"/>
    <m/>
    <n v="100000"/>
    <s v="Y"/>
    <d v="2026-07-01T00:00:00"/>
    <s v="Euro"/>
    <n v="42.19"/>
    <m/>
    <m/>
    <m/>
    <m/>
    <n v="41.55"/>
    <m/>
    <m/>
    <m/>
    <m/>
    <m/>
    <m/>
    <m/>
    <m/>
    <m/>
    <m/>
    <m/>
    <m/>
    <m/>
    <m/>
    <m/>
    <m/>
    <m/>
    <m/>
    <m/>
    <m/>
    <n v="1"/>
    <m/>
  </r>
  <r>
    <m/>
    <s v="V100047"/>
    <s v="2023-0010"/>
    <x v="134"/>
    <m/>
    <s v="Wagon"/>
    <n v="15"/>
    <s v="37 80 4657 185-7"/>
    <x v="48"/>
    <m/>
    <m/>
    <x v="5"/>
    <x v="7"/>
    <n v="1"/>
    <m/>
    <m/>
    <n v="1"/>
    <m/>
    <n v="0"/>
    <n v="1"/>
    <x v="1"/>
    <m/>
    <m/>
    <m/>
    <x v="5"/>
    <m/>
    <m/>
    <m/>
    <d v="2023-08-08T00:00:00"/>
    <d v="2026-06-30T00:00:00"/>
    <n v="1085"/>
    <x v="7"/>
    <m/>
    <m/>
    <m/>
    <m/>
    <s v="n.a."/>
    <m/>
    <m/>
    <n v="0"/>
    <n v="0"/>
    <m/>
    <d v="2026-06-30T00:00:00"/>
    <m/>
    <m/>
    <m/>
    <m/>
    <m/>
    <m/>
    <m/>
    <m/>
    <m/>
    <m/>
    <m/>
    <m/>
    <m/>
    <m/>
    <m/>
    <m/>
    <m/>
    <m/>
    <m/>
    <d v="2026-01-30T00:00:00"/>
    <m/>
    <n v="100000"/>
    <s v="Y"/>
    <d v="2026-07-01T00:00:00"/>
    <s v="Euro"/>
    <n v="42.19"/>
    <m/>
    <m/>
    <m/>
    <m/>
    <n v="41.55"/>
    <m/>
    <m/>
    <m/>
    <m/>
    <m/>
    <m/>
    <m/>
    <m/>
    <m/>
    <m/>
    <m/>
    <m/>
    <m/>
    <m/>
    <m/>
    <m/>
    <m/>
    <m/>
    <m/>
    <m/>
    <n v="1"/>
    <m/>
  </r>
  <r>
    <m/>
    <s v="V100047"/>
    <s v="2023-0010"/>
    <x v="134"/>
    <m/>
    <s v="Wagon"/>
    <n v="16"/>
    <s v="37 80 4657 186-5"/>
    <x v="48"/>
    <m/>
    <m/>
    <x v="5"/>
    <x v="7"/>
    <n v="1"/>
    <m/>
    <m/>
    <n v="1"/>
    <m/>
    <n v="0"/>
    <n v="1"/>
    <x v="1"/>
    <m/>
    <m/>
    <m/>
    <x v="5"/>
    <m/>
    <m/>
    <m/>
    <d v="2023-08-08T00:00:00"/>
    <d v="2026-06-30T00:00:00"/>
    <n v="1085"/>
    <x v="7"/>
    <m/>
    <m/>
    <m/>
    <m/>
    <s v="n.a."/>
    <m/>
    <m/>
    <n v="0"/>
    <n v="0"/>
    <m/>
    <d v="2026-06-30T00:00:00"/>
    <m/>
    <m/>
    <m/>
    <m/>
    <m/>
    <m/>
    <m/>
    <m/>
    <m/>
    <m/>
    <m/>
    <m/>
    <m/>
    <m/>
    <m/>
    <m/>
    <m/>
    <m/>
    <m/>
    <d v="2026-01-30T00:00:00"/>
    <m/>
    <n v="100000"/>
    <s v="Y"/>
    <d v="2026-07-01T00:00:00"/>
    <s v="Euro"/>
    <n v="42.19"/>
    <m/>
    <m/>
    <m/>
    <m/>
    <n v="41.55"/>
    <m/>
    <m/>
    <m/>
    <m/>
    <m/>
    <m/>
    <m/>
    <m/>
    <m/>
    <m/>
    <m/>
    <m/>
    <m/>
    <m/>
    <m/>
    <m/>
    <m/>
    <m/>
    <m/>
    <m/>
    <n v="1"/>
    <m/>
  </r>
  <r>
    <m/>
    <s v="V100047"/>
    <s v="2023-0010"/>
    <x v="134"/>
    <m/>
    <s v="Wagon"/>
    <n v="17"/>
    <s v="37 80 4657 187-3"/>
    <x v="48"/>
    <m/>
    <m/>
    <x v="5"/>
    <x v="7"/>
    <n v="1"/>
    <m/>
    <m/>
    <n v="1"/>
    <m/>
    <n v="0"/>
    <n v="1"/>
    <x v="1"/>
    <m/>
    <m/>
    <m/>
    <x v="5"/>
    <m/>
    <m/>
    <m/>
    <d v="2023-08-08T00:00:00"/>
    <d v="2026-06-30T00:00:00"/>
    <n v="1085"/>
    <x v="7"/>
    <m/>
    <m/>
    <m/>
    <m/>
    <s v="n.a."/>
    <m/>
    <m/>
    <n v="0"/>
    <n v="0"/>
    <m/>
    <d v="2026-06-30T00:00:00"/>
    <m/>
    <m/>
    <m/>
    <m/>
    <m/>
    <m/>
    <m/>
    <m/>
    <m/>
    <m/>
    <m/>
    <m/>
    <m/>
    <m/>
    <m/>
    <m/>
    <m/>
    <m/>
    <m/>
    <d v="2026-01-30T00:00:00"/>
    <m/>
    <n v="100000"/>
    <s v="Y"/>
    <d v="2026-07-01T00:00:00"/>
    <s v="Euro"/>
    <n v="42.19"/>
    <m/>
    <m/>
    <m/>
    <m/>
    <n v="41.55"/>
    <m/>
    <m/>
    <m/>
    <m/>
    <m/>
    <m/>
    <m/>
    <m/>
    <m/>
    <m/>
    <m/>
    <m/>
    <m/>
    <m/>
    <m/>
    <m/>
    <m/>
    <m/>
    <m/>
    <m/>
    <n v="1"/>
    <m/>
  </r>
  <r>
    <m/>
    <s v="V100047"/>
    <s v="2023-0010"/>
    <x v="134"/>
    <m/>
    <s v="Wagon"/>
    <n v="18"/>
    <s v="37 80 4657 188-1"/>
    <x v="48"/>
    <m/>
    <m/>
    <x v="5"/>
    <x v="7"/>
    <n v="1"/>
    <m/>
    <m/>
    <n v="1"/>
    <m/>
    <n v="0"/>
    <n v="1"/>
    <x v="1"/>
    <m/>
    <m/>
    <m/>
    <x v="5"/>
    <m/>
    <m/>
    <m/>
    <d v="2023-08-08T00:00:00"/>
    <d v="2026-06-30T00:00:00"/>
    <n v="1085"/>
    <x v="7"/>
    <m/>
    <m/>
    <m/>
    <m/>
    <s v="n.a."/>
    <m/>
    <m/>
    <n v="0"/>
    <n v="0"/>
    <m/>
    <d v="2026-06-30T00:00:00"/>
    <m/>
    <m/>
    <m/>
    <m/>
    <m/>
    <m/>
    <m/>
    <m/>
    <m/>
    <m/>
    <m/>
    <m/>
    <m/>
    <m/>
    <m/>
    <m/>
    <m/>
    <m/>
    <m/>
    <d v="2026-01-30T00:00:00"/>
    <m/>
    <n v="100000"/>
    <s v="Y"/>
    <d v="2026-07-01T00:00:00"/>
    <s v="Euro"/>
    <n v="42.19"/>
    <m/>
    <m/>
    <m/>
    <m/>
    <n v="41.55"/>
    <m/>
    <m/>
    <m/>
    <m/>
    <m/>
    <m/>
    <m/>
    <m/>
    <m/>
    <m/>
    <m/>
    <m/>
    <m/>
    <m/>
    <m/>
    <m/>
    <m/>
    <m/>
    <m/>
    <m/>
    <n v="1"/>
    <m/>
  </r>
  <r>
    <m/>
    <s v="V100047"/>
    <s v="2023-0010"/>
    <x v="134"/>
    <m/>
    <s v="Wagon"/>
    <n v="19"/>
    <s v="37 80 4657 189-9"/>
    <x v="48"/>
    <m/>
    <m/>
    <x v="5"/>
    <x v="7"/>
    <n v="1"/>
    <m/>
    <m/>
    <n v="1"/>
    <m/>
    <n v="0"/>
    <n v="1"/>
    <x v="1"/>
    <m/>
    <m/>
    <m/>
    <x v="5"/>
    <m/>
    <m/>
    <m/>
    <d v="2023-08-08T00:00:00"/>
    <d v="2026-06-30T00:00:00"/>
    <n v="1085"/>
    <x v="7"/>
    <m/>
    <m/>
    <m/>
    <m/>
    <s v="n.a."/>
    <m/>
    <m/>
    <n v="0"/>
    <n v="0"/>
    <m/>
    <d v="2026-06-30T00:00:00"/>
    <m/>
    <m/>
    <m/>
    <m/>
    <m/>
    <m/>
    <m/>
    <m/>
    <m/>
    <m/>
    <m/>
    <m/>
    <m/>
    <m/>
    <m/>
    <m/>
    <m/>
    <m/>
    <m/>
    <d v="2026-01-30T00:00:00"/>
    <m/>
    <n v="100000"/>
    <s v="Y"/>
    <d v="2026-07-01T00:00:00"/>
    <s v="Euro"/>
    <n v="42.19"/>
    <m/>
    <m/>
    <m/>
    <m/>
    <n v="41.55"/>
    <m/>
    <m/>
    <m/>
    <m/>
    <m/>
    <m/>
    <m/>
    <m/>
    <m/>
    <m/>
    <m/>
    <m/>
    <m/>
    <m/>
    <m/>
    <m/>
    <m/>
    <m/>
    <m/>
    <m/>
    <n v="1"/>
    <m/>
  </r>
  <r>
    <m/>
    <s v="V100047"/>
    <s v="2023-0010"/>
    <x v="134"/>
    <m/>
    <s v="Wagon"/>
    <n v="20"/>
    <s v="37 80 4657 190-7"/>
    <x v="48"/>
    <m/>
    <m/>
    <x v="5"/>
    <x v="7"/>
    <n v="1"/>
    <m/>
    <m/>
    <n v="1"/>
    <m/>
    <n v="0"/>
    <n v="1"/>
    <x v="1"/>
    <m/>
    <m/>
    <m/>
    <x v="5"/>
    <m/>
    <m/>
    <m/>
    <d v="2023-08-08T00:00:00"/>
    <d v="2026-06-30T00:00:00"/>
    <n v="1085"/>
    <x v="7"/>
    <m/>
    <m/>
    <m/>
    <m/>
    <s v="n.a."/>
    <m/>
    <m/>
    <n v="0"/>
    <n v="0"/>
    <m/>
    <d v="2026-06-30T00:00:00"/>
    <m/>
    <m/>
    <m/>
    <m/>
    <m/>
    <m/>
    <m/>
    <m/>
    <m/>
    <m/>
    <m/>
    <m/>
    <m/>
    <m/>
    <m/>
    <m/>
    <m/>
    <m/>
    <m/>
    <d v="2026-01-30T00:00:00"/>
    <m/>
    <n v="100000"/>
    <s v="Y"/>
    <d v="2026-07-01T00:00:00"/>
    <s v="Euro"/>
    <n v="42.19"/>
    <m/>
    <m/>
    <m/>
    <m/>
    <n v="41.55"/>
    <m/>
    <m/>
    <m/>
    <m/>
    <m/>
    <m/>
    <m/>
    <m/>
    <m/>
    <m/>
    <m/>
    <m/>
    <m/>
    <m/>
    <m/>
    <m/>
    <m/>
    <m/>
    <m/>
    <m/>
    <n v="1"/>
    <m/>
  </r>
  <r>
    <m/>
    <s v="V100047"/>
    <s v="2023-0010"/>
    <x v="134"/>
    <m/>
    <s v="Wagon"/>
    <n v="21"/>
    <s v="37 80 4657 191-5"/>
    <x v="48"/>
    <m/>
    <m/>
    <x v="5"/>
    <x v="7"/>
    <n v="1"/>
    <m/>
    <m/>
    <n v="1"/>
    <m/>
    <n v="0"/>
    <n v="1"/>
    <x v="1"/>
    <m/>
    <m/>
    <m/>
    <x v="5"/>
    <m/>
    <m/>
    <m/>
    <d v="2023-08-08T00:00:00"/>
    <d v="2026-06-30T00:00:00"/>
    <n v="1085"/>
    <x v="7"/>
    <m/>
    <m/>
    <m/>
    <m/>
    <s v="n.a."/>
    <m/>
    <m/>
    <n v="0"/>
    <n v="0"/>
    <m/>
    <d v="2026-06-30T00:00:00"/>
    <m/>
    <m/>
    <m/>
    <m/>
    <m/>
    <m/>
    <m/>
    <m/>
    <m/>
    <m/>
    <m/>
    <m/>
    <m/>
    <m/>
    <m/>
    <m/>
    <m/>
    <m/>
    <m/>
    <d v="2026-01-30T00:00:00"/>
    <m/>
    <n v="100000"/>
    <s v="Y"/>
    <d v="2026-07-01T00:00:00"/>
    <s v="Euro"/>
    <n v="42.19"/>
    <m/>
    <m/>
    <m/>
    <m/>
    <n v="41.55"/>
    <m/>
    <m/>
    <m/>
    <m/>
    <m/>
    <m/>
    <m/>
    <m/>
    <m/>
    <m/>
    <m/>
    <m/>
    <m/>
    <m/>
    <m/>
    <m/>
    <m/>
    <m/>
    <m/>
    <m/>
    <n v="1"/>
    <m/>
  </r>
  <r>
    <m/>
    <s v="V100047"/>
    <s v="2023-0010"/>
    <x v="134"/>
    <m/>
    <s v="Wagon"/>
    <n v="22"/>
    <s v="37 80 4657 192-3"/>
    <x v="48"/>
    <m/>
    <m/>
    <x v="5"/>
    <x v="7"/>
    <n v="1"/>
    <m/>
    <m/>
    <n v="1"/>
    <m/>
    <n v="0"/>
    <n v="1"/>
    <x v="1"/>
    <m/>
    <m/>
    <m/>
    <x v="5"/>
    <m/>
    <m/>
    <m/>
    <d v="2023-08-08T00:00:00"/>
    <d v="2026-06-30T00:00:00"/>
    <n v="1085"/>
    <x v="7"/>
    <m/>
    <m/>
    <m/>
    <m/>
    <s v="n.a."/>
    <m/>
    <m/>
    <n v="0"/>
    <n v="0"/>
    <m/>
    <d v="2026-06-30T00:00:00"/>
    <m/>
    <m/>
    <m/>
    <m/>
    <m/>
    <m/>
    <m/>
    <m/>
    <m/>
    <m/>
    <m/>
    <m/>
    <m/>
    <m/>
    <m/>
    <m/>
    <m/>
    <m/>
    <m/>
    <d v="2026-01-30T00:00:00"/>
    <m/>
    <n v="100000"/>
    <s v="Y"/>
    <d v="2026-07-01T00:00:00"/>
    <s v="Euro"/>
    <n v="42.19"/>
    <m/>
    <m/>
    <m/>
    <m/>
    <n v="41.55"/>
    <m/>
    <m/>
    <m/>
    <m/>
    <m/>
    <m/>
    <m/>
    <m/>
    <m/>
    <m/>
    <m/>
    <m/>
    <m/>
    <m/>
    <m/>
    <m/>
    <m/>
    <m/>
    <m/>
    <m/>
    <n v="1"/>
    <m/>
  </r>
  <r>
    <m/>
    <s v="V100047"/>
    <s v="2023-0010"/>
    <x v="134"/>
    <m/>
    <s v="Wagon"/>
    <n v="23"/>
    <s v="37 80 4657 193-1"/>
    <x v="48"/>
    <m/>
    <m/>
    <x v="5"/>
    <x v="7"/>
    <n v="1"/>
    <m/>
    <m/>
    <n v="1"/>
    <m/>
    <n v="0"/>
    <n v="1"/>
    <x v="1"/>
    <m/>
    <m/>
    <m/>
    <x v="5"/>
    <m/>
    <m/>
    <m/>
    <d v="2023-08-08T00:00:00"/>
    <d v="2026-06-30T00:00:00"/>
    <n v="1085"/>
    <x v="7"/>
    <m/>
    <m/>
    <m/>
    <m/>
    <s v="n.a."/>
    <m/>
    <m/>
    <n v="0"/>
    <n v="0"/>
    <m/>
    <d v="2026-06-30T00:00:00"/>
    <m/>
    <m/>
    <m/>
    <m/>
    <m/>
    <m/>
    <m/>
    <m/>
    <m/>
    <m/>
    <m/>
    <m/>
    <m/>
    <m/>
    <m/>
    <m/>
    <m/>
    <m/>
    <m/>
    <d v="2026-01-30T00:00:00"/>
    <m/>
    <n v="100000"/>
    <s v="Y"/>
    <d v="2026-07-01T00:00:00"/>
    <s v="Euro"/>
    <n v="42.19"/>
    <m/>
    <m/>
    <m/>
    <m/>
    <n v="41.55"/>
    <m/>
    <m/>
    <m/>
    <m/>
    <m/>
    <m/>
    <m/>
    <m/>
    <m/>
    <m/>
    <m/>
    <m/>
    <m/>
    <m/>
    <m/>
    <m/>
    <m/>
    <m/>
    <m/>
    <m/>
    <n v="1"/>
    <m/>
  </r>
  <r>
    <m/>
    <s v="V100047"/>
    <s v="2023-0010"/>
    <x v="134"/>
    <m/>
    <s v="Wagon"/>
    <n v="24"/>
    <s v="37 80 4657 194-9"/>
    <x v="48"/>
    <m/>
    <m/>
    <x v="5"/>
    <x v="7"/>
    <n v="1"/>
    <m/>
    <m/>
    <n v="1"/>
    <m/>
    <n v="0"/>
    <n v="1"/>
    <x v="1"/>
    <m/>
    <m/>
    <m/>
    <x v="5"/>
    <m/>
    <m/>
    <m/>
    <d v="2023-08-08T00:00:00"/>
    <d v="2026-06-30T00:00:00"/>
    <n v="1085"/>
    <x v="7"/>
    <m/>
    <m/>
    <m/>
    <m/>
    <s v="n.a."/>
    <m/>
    <m/>
    <n v="0"/>
    <n v="0"/>
    <m/>
    <d v="2026-06-30T00:00:00"/>
    <m/>
    <m/>
    <m/>
    <m/>
    <m/>
    <m/>
    <m/>
    <m/>
    <m/>
    <m/>
    <m/>
    <m/>
    <m/>
    <m/>
    <m/>
    <m/>
    <m/>
    <m/>
    <m/>
    <d v="2026-01-30T00:00:00"/>
    <m/>
    <n v="100000"/>
    <s v="Y"/>
    <d v="2026-07-01T00:00:00"/>
    <s v="Euro"/>
    <n v="42.19"/>
    <m/>
    <m/>
    <m/>
    <m/>
    <n v="41.55"/>
    <m/>
    <m/>
    <m/>
    <m/>
    <m/>
    <m/>
    <m/>
    <m/>
    <m/>
    <m/>
    <m/>
    <m/>
    <m/>
    <m/>
    <m/>
    <m/>
    <m/>
    <m/>
    <m/>
    <m/>
    <n v="1"/>
    <m/>
  </r>
  <r>
    <m/>
    <s v="V100047"/>
    <s v="2023-0010"/>
    <x v="134"/>
    <m/>
    <s v="Wagon"/>
    <n v="25"/>
    <s v="37 80 4657 195-6"/>
    <x v="48"/>
    <m/>
    <m/>
    <x v="5"/>
    <x v="7"/>
    <n v="1"/>
    <m/>
    <m/>
    <n v="1"/>
    <m/>
    <n v="0"/>
    <n v="1"/>
    <x v="1"/>
    <m/>
    <m/>
    <m/>
    <x v="5"/>
    <m/>
    <m/>
    <m/>
    <d v="2023-09-12T00:00:00"/>
    <d v="2026-06-30T00:00:00"/>
    <n v="1085"/>
    <x v="7"/>
    <m/>
    <m/>
    <m/>
    <m/>
    <s v="n.a."/>
    <m/>
    <m/>
    <n v="0"/>
    <n v="0"/>
    <m/>
    <d v="2026-06-30T00:00:00"/>
    <m/>
    <m/>
    <m/>
    <m/>
    <m/>
    <m/>
    <m/>
    <m/>
    <m/>
    <m/>
    <m/>
    <m/>
    <m/>
    <m/>
    <m/>
    <m/>
    <m/>
    <m/>
    <m/>
    <d v="2026-01-30T00:00:00"/>
    <m/>
    <n v="100000"/>
    <s v="Y"/>
    <d v="2026-07-01T00:00:00"/>
    <s v="Euro"/>
    <n v="42.19"/>
    <m/>
    <m/>
    <m/>
    <m/>
    <n v="41.55"/>
    <m/>
    <m/>
    <m/>
    <m/>
    <m/>
    <m/>
    <m/>
    <m/>
    <m/>
    <m/>
    <m/>
    <m/>
    <m/>
    <m/>
    <m/>
    <m/>
    <m/>
    <m/>
    <m/>
    <m/>
    <n v="1"/>
    <m/>
  </r>
  <r>
    <m/>
    <s v="V100047"/>
    <s v="2023-0010"/>
    <x v="134"/>
    <m/>
    <s v="Wagon"/>
    <n v="26"/>
    <s v="37 80 4657 196-4"/>
    <x v="48"/>
    <m/>
    <m/>
    <x v="5"/>
    <x v="7"/>
    <n v="1"/>
    <m/>
    <m/>
    <n v="1"/>
    <m/>
    <n v="0"/>
    <n v="1"/>
    <x v="1"/>
    <m/>
    <m/>
    <m/>
    <x v="5"/>
    <m/>
    <m/>
    <m/>
    <d v="2023-09-12T00:00:00"/>
    <d v="2026-06-30T00:00:00"/>
    <n v="1085"/>
    <x v="7"/>
    <m/>
    <m/>
    <m/>
    <m/>
    <s v="n.a."/>
    <m/>
    <m/>
    <n v="0"/>
    <n v="0"/>
    <m/>
    <d v="2026-06-30T00:00:00"/>
    <m/>
    <m/>
    <m/>
    <m/>
    <m/>
    <m/>
    <m/>
    <m/>
    <m/>
    <m/>
    <m/>
    <m/>
    <m/>
    <m/>
    <m/>
    <m/>
    <m/>
    <m/>
    <m/>
    <d v="2026-01-30T00:00:00"/>
    <m/>
    <n v="100000"/>
    <s v="Y"/>
    <d v="2026-07-01T00:00:00"/>
    <s v="Euro"/>
    <n v="42.19"/>
    <m/>
    <m/>
    <m/>
    <m/>
    <n v="41.55"/>
    <m/>
    <m/>
    <m/>
    <m/>
    <m/>
    <m/>
    <m/>
    <m/>
    <m/>
    <m/>
    <m/>
    <m/>
    <m/>
    <m/>
    <m/>
    <m/>
    <m/>
    <m/>
    <m/>
    <m/>
    <n v="1"/>
    <m/>
  </r>
  <r>
    <m/>
    <s v="V100047"/>
    <s v="2023-0010"/>
    <x v="134"/>
    <m/>
    <s v="Wagon"/>
    <n v="27"/>
    <s v="37 80 4657 197-2"/>
    <x v="48"/>
    <m/>
    <m/>
    <x v="5"/>
    <x v="7"/>
    <n v="1"/>
    <m/>
    <m/>
    <n v="1"/>
    <m/>
    <n v="0"/>
    <n v="1"/>
    <x v="1"/>
    <m/>
    <m/>
    <m/>
    <x v="5"/>
    <m/>
    <m/>
    <m/>
    <d v="2023-09-12T00:00:00"/>
    <d v="2026-06-30T00:00:00"/>
    <n v="1085"/>
    <x v="7"/>
    <m/>
    <m/>
    <m/>
    <m/>
    <s v="n.a."/>
    <m/>
    <m/>
    <n v="0"/>
    <n v="0"/>
    <m/>
    <d v="2026-06-30T00:00:00"/>
    <m/>
    <m/>
    <m/>
    <m/>
    <m/>
    <m/>
    <m/>
    <m/>
    <m/>
    <m/>
    <m/>
    <m/>
    <m/>
    <m/>
    <m/>
    <m/>
    <m/>
    <m/>
    <m/>
    <d v="2026-01-30T00:00:00"/>
    <m/>
    <n v="100000"/>
    <s v="Y"/>
    <d v="2026-07-01T00:00:00"/>
    <s v="Euro"/>
    <n v="42.19"/>
    <m/>
    <m/>
    <m/>
    <m/>
    <n v="41.55"/>
    <m/>
    <m/>
    <m/>
    <m/>
    <m/>
    <m/>
    <m/>
    <m/>
    <m/>
    <m/>
    <m/>
    <m/>
    <m/>
    <m/>
    <m/>
    <m/>
    <m/>
    <m/>
    <m/>
    <m/>
    <n v="1"/>
    <m/>
  </r>
  <r>
    <m/>
    <s v="V100047"/>
    <s v="2023-0010"/>
    <x v="134"/>
    <m/>
    <s v="Wagon"/>
    <n v="28"/>
    <s v="37 80 4657 198-0"/>
    <x v="48"/>
    <m/>
    <m/>
    <x v="5"/>
    <x v="7"/>
    <n v="1"/>
    <m/>
    <m/>
    <n v="1"/>
    <m/>
    <n v="0"/>
    <n v="1"/>
    <x v="1"/>
    <m/>
    <m/>
    <m/>
    <x v="5"/>
    <m/>
    <m/>
    <m/>
    <d v="2023-09-12T00:00:00"/>
    <d v="2026-06-30T00:00:00"/>
    <n v="1085"/>
    <x v="7"/>
    <m/>
    <m/>
    <m/>
    <m/>
    <s v="n.a."/>
    <m/>
    <m/>
    <n v="0"/>
    <n v="0"/>
    <m/>
    <d v="2026-06-30T00:00:00"/>
    <m/>
    <m/>
    <m/>
    <m/>
    <m/>
    <m/>
    <m/>
    <m/>
    <m/>
    <m/>
    <m/>
    <m/>
    <m/>
    <m/>
    <m/>
    <m/>
    <m/>
    <m/>
    <m/>
    <d v="2026-01-30T00:00:00"/>
    <m/>
    <n v="100000"/>
    <s v="Y"/>
    <d v="2026-07-01T00:00:00"/>
    <s v="Euro"/>
    <n v="42.19"/>
    <m/>
    <m/>
    <m/>
    <m/>
    <n v="41.55"/>
    <m/>
    <m/>
    <m/>
    <m/>
    <m/>
    <m/>
    <m/>
    <m/>
    <m/>
    <m/>
    <m/>
    <m/>
    <m/>
    <m/>
    <m/>
    <m/>
    <m/>
    <m/>
    <m/>
    <m/>
    <n v="1"/>
    <m/>
  </r>
  <r>
    <m/>
    <s v="V100047"/>
    <s v="2023-0010"/>
    <x v="134"/>
    <m/>
    <s v="Wagon"/>
    <n v="29"/>
    <s v="37 80 4657 199-8"/>
    <x v="48"/>
    <m/>
    <m/>
    <x v="5"/>
    <x v="7"/>
    <n v="1"/>
    <m/>
    <m/>
    <n v="1"/>
    <m/>
    <n v="0"/>
    <n v="1"/>
    <x v="1"/>
    <m/>
    <m/>
    <m/>
    <x v="5"/>
    <m/>
    <m/>
    <m/>
    <d v="2023-09-12T00:00:00"/>
    <d v="2026-06-30T00:00:00"/>
    <n v="1085"/>
    <x v="7"/>
    <m/>
    <m/>
    <m/>
    <m/>
    <s v="n.a."/>
    <m/>
    <m/>
    <n v="0"/>
    <n v="0"/>
    <m/>
    <d v="2026-06-30T00:00:00"/>
    <m/>
    <m/>
    <m/>
    <m/>
    <m/>
    <m/>
    <m/>
    <m/>
    <m/>
    <m/>
    <m/>
    <m/>
    <m/>
    <m/>
    <m/>
    <m/>
    <m/>
    <m/>
    <m/>
    <d v="2026-01-30T00:00:00"/>
    <m/>
    <n v="100000"/>
    <s v="Y"/>
    <d v="2026-07-01T00:00:00"/>
    <s v="Euro"/>
    <n v="42.19"/>
    <m/>
    <m/>
    <m/>
    <m/>
    <n v="41.55"/>
    <m/>
    <m/>
    <m/>
    <m/>
    <m/>
    <m/>
    <m/>
    <m/>
    <m/>
    <m/>
    <m/>
    <m/>
    <m/>
    <m/>
    <m/>
    <m/>
    <m/>
    <m/>
    <m/>
    <m/>
    <n v="1"/>
    <m/>
  </r>
  <r>
    <m/>
    <s v="V100047"/>
    <s v="2023-0010"/>
    <x v="134"/>
    <m/>
    <s v="Wagon"/>
    <n v="30"/>
    <s v="37 80 4657 200-4"/>
    <x v="48"/>
    <m/>
    <m/>
    <x v="5"/>
    <x v="7"/>
    <n v="1"/>
    <m/>
    <m/>
    <n v="1"/>
    <m/>
    <n v="0"/>
    <n v="1"/>
    <x v="1"/>
    <m/>
    <m/>
    <m/>
    <x v="5"/>
    <m/>
    <m/>
    <m/>
    <d v="2023-09-12T00:00:00"/>
    <d v="2026-06-30T00:00:00"/>
    <n v="1085"/>
    <x v="7"/>
    <m/>
    <m/>
    <m/>
    <m/>
    <s v="n.a."/>
    <m/>
    <m/>
    <n v="0"/>
    <n v="0"/>
    <m/>
    <d v="2026-06-30T00:00:00"/>
    <m/>
    <m/>
    <m/>
    <m/>
    <m/>
    <m/>
    <m/>
    <m/>
    <m/>
    <m/>
    <m/>
    <m/>
    <m/>
    <m/>
    <m/>
    <m/>
    <m/>
    <m/>
    <m/>
    <d v="2026-01-30T00:00:00"/>
    <m/>
    <n v="100000"/>
    <s v="Y"/>
    <d v="2026-07-01T00:00:00"/>
    <s v="Euro"/>
    <n v="42.19"/>
    <m/>
    <m/>
    <m/>
    <m/>
    <n v="41.55"/>
    <m/>
    <m/>
    <m/>
    <m/>
    <m/>
    <m/>
    <m/>
    <m/>
    <m/>
    <m/>
    <m/>
    <m/>
    <m/>
    <m/>
    <m/>
    <m/>
    <m/>
    <m/>
    <m/>
    <m/>
    <n v="1"/>
    <m/>
  </r>
  <r>
    <m/>
    <s v="V100047"/>
    <s v="2023-0010"/>
    <x v="134"/>
    <m/>
    <s v="Wagon"/>
    <n v="31"/>
    <s v="37 80 4657 201-2"/>
    <x v="48"/>
    <m/>
    <m/>
    <x v="5"/>
    <x v="7"/>
    <n v="1"/>
    <m/>
    <m/>
    <n v="1"/>
    <m/>
    <n v="0"/>
    <n v="1"/>
    <x v="1"/>
    <m/>
    <m/>
    <m/>
    <x v="5"/>
    <m/>
    <m/>
    <m/>
    <d v="2023-09-12T00:00:00"/>
    <d v="2026-06-30T00:00:00"/>
    <n v="1085"/>
    <x v="7"/>
    <m/>
    <m/>
    <m/>
    <m/>
    <s v="n.a."/>
    <m/>
    <m/>
    <n v="0"/>
    <n v="0"/>
    <m/>
    <d v="2026-06-30T00:00:00"/>
    <m/>
    <m/>
    <m/>
    <m/>
    <m/>
    <m/>
    <m/>
    <m/>
    <m/>
    <m/>
    <m/>
    <m/>
    <m/>
    <m/>
    <m/>
    <m/>
    <m/>
    <m/>
    <m/>
    <d v="2026-01-30T00:00:00"/>
    <m/>
    <n v="100000"/>
    <s v="Y"/>
    <d v="2026-07-01T00:00:00"/>
    <s v="Euro"/>
    <n v="42.19"/>
    <m/>
    <m/>
    <m/>
    <m/>
    <n v="41.55"/>
    <m/>
    <m/>
    <m/>
    <m/>
    <m/>
    <m/>
    <m/>
    <m/>
    <m/>
    <m/>
    <m/>
    <m/>
    <m/>
    <m/>
    <m/>
    <m/>
    <m/>
    <m/>
    <m/>
    <m/>
    <n v="1"/>
    <m/>
  </r>
  <r>
    <m/>
    <s v="V100047"/>
    <s v="2023-0010"/>
    <x v="134"/>
    <m/>
    <s v="Wagon"/>
    <n v="32"/>
    <s v="37 80 4657 202-0"/>
    <x v="48"/>
    <m/>
    <m/>
    <x v="5"/>
    <x v="7"/>
    <n v="1"/>
    <m/>
    <m/>
    <n v="1"/>
    <m/>
    <n v="0"/>
    <n v="1"/>
    <x v="1"/>
    <m/>
    <m/>
    <m/>
    <x v="5"/>
    <m/>
    <m/>
    <m/>
    <d v="2023-09-12T00:00:00"/>
    <d v="2026-06-30T00:00:00"/>
    <n v="1085"/>
    <x v="7"/>
    <m/>
    <m/>
    <m/>
    <m/>
    <s v="n.a."/>
    <m/>
    <m/>
    <n v="0"/>
    <n v="0"/>
    <m/>
    <d v="2026-06-30T00:00:00"/>
    <m/>
    <m/>
    <m/>
    <m/>
    <m/>
    <m/>
    <m/>
    <m/>
    <m/>
    <m/>
    <m/>
    <m/>
    <m/>
    <m/>
    <m/>
    <m/>
    <m/>
    <m/>
    <m/>
    <d v="2026-01-30T00:00:00"/>
    <m/>
    <n v="100000"/>
    <s v="Y"/>
    <d v="2026-07-01T00:00:00"/>
    <s v="Euro"/>
    <n v="42.19"/>
    <m/>
    <m/>
    <m/>
    <m/>
    <n v="41.55"/>
    <m/>
    <m/>
    <m/>
    <m/>
    <m/>
    <m/>
    <m/>
    <m/>
    <m/>
    <m/>
    <m/>
    <m/>
    <m/>
    <m/>
    <m/>
    <m/>
    <m/>
    <m/>
    <m/>
    <m/>
    <n v="1"/>
    <m/>
  </r>
  <r>
    <m/>
    <s v="V100047"/>
    <s v="2023-0010"/>
    <x v="134"/>
    <m/>
    <s v="Wagon"/>
    <n v="33"/>
    <s v="37 80 4657 203-8"/>
    <x v="48"/>
    <m/>
    <m/>
    <x v="5"/>
    <x v="7"/>
    <n v="1"/>
    <m/>
    <m/>
    <n v="1"/>
    <m/>
    <n v="0"/>
    <n v="1"/>
    <x v="1"/>
    <m/>
    <m/>
    <m/>
    <x v="5"/>
    <m/>
    <m/>
    <m/>
    <d v="2023-09-12T00:00:00"/>
    <d v="2026-06-30T00:00:00"/>
    <n v="1085"/>
    <x v="7"/>
    <m/>
    <m/>
    <m/>
    <m/>
    <s v="n.a."/>
    <m/>
    <m/>
    <n v="0"/>
    <n v="0"/>
    <m/>
    <d v="2026-06-30T00:00:00"/>
    <m/>
    <m/>
    <m/>
    <m/>
    <m/>
    <m/>
    <m/>
    <m/>
    <m/>
    <m/>
    <m/>
    <m/>
    <m/>
    <m/>
    <m/>
    <m/>
    <m/>
    <m/>
    <m/>
    <d v="2026-01-30T00:00:00"/>
    <m/>
    <n v="100000"/>
    <s v="Y"/>
    <d v="2026-07-01T00:00:00"/>
    <s v="Euro"/>
    <n v="42.19"/>
    <m/>
    <m/>
    <m/>
    <m/>
    <n v="41.55"/>
    <m/>
    <m/>
    <m/>
    <m/>
    <m/>
    <m/>
    <m/>
    <m/>
    <m/>
    <m/>
    <m/>
    <m/>
    <m/>
    <m/>
    <m/>
    <m/>
    <m/>
    <m/>
    <m/>
    <m/>
    <n v="1"/>
    <m/>
  </r>
  <r>
    <m/>
    <s v="V100047"/>
    <s v="2023-0010"/>
    <x v="134"/>
    <m/>
    <s v="Wagon"/>
    <n v="34"/>
    <s v="37 80 4657 204-6"/>
    <x v="48"/>
    <m/>
    <m/>
    <x v="5"/>
    <x v="7"/>
    <n v="1"/>
    <m/>
    <m/>
    <n v="1"/>
    <m/>
    <n v="0"/>
    <n v="1"/>
    <x v="1"/>
    <m/>
    <m/>
    <m/>
    <x v="5"/>
    <m/>
    <m/>
    <m/>
    <d v="2023-09-12T00:00:00"/>
    <d v="2026-06-30T00:00:00"/>
    <n v="1085"/>
    <x v="7"/>
    <m/>
    <m/>
    <m/>
    <m/>
    <s v="n.a."/>
    <m/>
    <m/>
    <n v="0"/>
    <n v="0"/>
    <m/>
    <d v="2026-06-30T00:00:00"/>
    <m/>
    <m/>
    <m/>
    <m/>
    <m/>
    <m/>
    <m/>
    <m/>
    <m/>
    <m/>
    <m/>
    <m/>
    <m/>
    <m/>
    <m/>
    <m/>
    <m/>
    <m/>
    <m/>
    <d v="2026-01-30T00:00:00"/>
    <m/>
    <n v="100000"/>
    <s v="Y"/>
    <d v="2026-07-01T00:00:00"/>
    <s v="Euro"/>
    <n v="42.19"/>
    <m/>
    <m/>
    <m/>
    <m/>
    <n v="41.55"/>
    <m/>
    <m/>
    <m/>
    <m/>
    <m/>
    <m/>
    <m/>
    <m/>
    <m/>
    <m/>
    <m/>
    <m/>
    <m/>
    <m/>
    <m/>
    <m/>
    <m/>
    <m/>
    <m/>
    <m/>
    <n v="1"/>
    <m/>
  </r>
  <r>
    <m/>
    <s v="V100047"/>
    <s v="2023-0010"/>
    <x v="134"/>
    <m/>
    <s v="Wagon"/>
    <n v="35"/>
    <s v="37 80 4657 205-3"/>
    <x v="48"/>
    <m/>
    <m/>
    <x v="5"/>
    <x v="7"/>
    <n v="1"/>
    <m/>
    <m/>
    <n v="1"/>
    <m/>
    <n v="0"/>
    <n v="1"/>
    <x v="1"/>
    <m/>
    <m/>
    <m/>
    <x v="5"/>
    <m/>
    <m/>
    <m/>
    <d v="2023-09-12T00:00:00"/>
    <d v="2026-06-30T00:00:00"/>
    <n v="1085"/>
    <x v="7"/>
    <m/>
    <m/>
    <m/>
    <m/>
    <s v="n.a."/>
    <m/>
    <m/>
    <n v="0"/>
    <n v="0"/>
    <m/>
    <d v="2026-06-30T00:00:00"/>
    <m/>
    <m/>
    <m/>
    <m/>
    <m/>
    <m/>
    <m/>
    <m/>
    <m/>
    <m/>
    <m/>
    <m/>
    <m/>
    <m/>
    <m/>
    <m/>
    <m/>
    <m/>
    <m/>
    <d v="2026-01-30T00:00:00"/>
    <m/>
    <n v="100000"/>
    <s v="Y"/>
    <d v="2026-07-01T00:00:00"/>
    <s v="Euro"/>
    <n v="42.19"/>
    <m/>
    <m/>
    <m/>
    <m/>
    <n v="41.55"/>
    <m/>
    <m/>
    <m/>
    <m/>
    <m/>
    <m/>
    <m/>
    <m/>
    <m/>
    <m/>
    <m/>
    <m/>
    <m/>
    <m/>
    <m/>
    <m/>
    <m/>
    <m/>
    <m/>
    <m/>
    <n v="1"/>
    <m/>
  </r>
  <r>
    <m/>
    <s v="V100047"/>
    <s v="2023-0010"/>
    <x v="134"/>
    <m/>
    <s v="Wagon"/>
    <n v="36"/>
    <s v="37 80 4657 206-1"/>
    <x v="48"/>
    <m/>
    <m/>
    <x v="5"/>
    <x v="7"/>
    <n v="1"/>
    <m/>
    <m/>
    <n v="1"/>
    <m/>
    <n v="0"/>
    <n v="1"/>
    <x v="1"/>
    <m/>
    <m/>
    <m/>
    <x v="5"/>
    <m/>
    <m/>
    <m/>
    <d v="2023-09-12T00:00:00"/>
    <d v="2026-06-30T00:00:00"/>
    <n v="1085"/>
    <x v="7"/>
    <m/>
    <m/>
    <m/>
    <m/>
    <s v="n.a."/>
    <m/>
    <m/>
    <n v="0"/>
    <n v="0"/>
    <m/>
    <d v="2026-06-30T00:00:00"/>
    <m/>
    <m/>
    <m/>
    <m/>
    <m/>
    <m/>
    <m/>
    <m/>
    <m/>
    <m/>
    <m/>
    <m/>
    <m/>
    <m/>
    <m/>
    <m/>
    <m/>
    <m/>
    <m/>
    <d v="2026-01-30T00:00:00"/>
    <m/>
    <n v="100000"/>
    <s v="Y"/>
    <d v="2026-07-01T00:00:00"/>
    <s v="Euro"/>
    <n v="42.19"/>
    <m/>
    <m/>
    <m/>
    <m/>
    <n v="41.55"/>
    <m/>
    <m/>
    <m/>
    <m/>
    <m/>
    <m/>
    <m/>
    <m/>
    <m/>
    <m/>
    <m/>
    <m/>
    <m/>
    <m/>
    <m/>
    <m/>
    <m/>
    <m/>
    <m/>
    <m/>
    <n v="1"/>
    <m/>
  </r>
  <r>
    <m/>
    <s v="V100047"/>
    <s v="2023-0010"/>
    <x v="134"/>
    <m/>
    <s v="Wagon"/>
    <n v="37"/>
    <s v="37 80 4657 207-9"/>
    <x v="48"/>
    <m/>
    <m/>
    <x v="5"/>
    <x v="7"/>
    <n v="1"/>
    <m/>
    <m/>
    <n v="1"/>
    <m/>
    <n v="0"/>
    <n v="1"/>
    <x v="1"/>
    <m/>
    <m/>
    <m/>
    <x v="5"/>
    <m/>
    <m/>
    <m/>
    <d v="2023-10-12T00:00:00"/>
    <d v="2026-06-30T00:00:00"/>
    <n v="1085"/>
    <x v="7"/>
    <m/>
    <m/>
    <m/>
    <m/>
    <s v="n.a."/>
    <m/>
    <m/>
    <n v="0"/>
    <n v="0"/>
    <m/>
    <d v="2026-06-30T00:00:00"/>
    <m/>
    <m/>
    <m/>
    <m/>
    <m/>
    <m/>
    <m/>
    <m/>
    <m/>
    <m/>
    <m/>
    <m/>
    <m/>
    <m/>
    <m/>
    <m/>
    <m/>
    <m/>
    <m/>
    <d v="2026-01-30T00:00:00"/>
    <m/>
    <n v="100000"/>
    <s v="Y"/>
    <d v="2026-07-01T00:00:00"/>
    <s v="Euro"/>
    <n v="42.19"/>
    <m/>
    <m/>
    <m/>
    <m/>
    <n v="41.55"/>
    <m/>
    <m/>
    <m/>
    <m/>
    <m/>
    <m/>
    <m/>
    <m/>
    <m/>
    <m/>
    <m/>
    <m/>
    <m/>
    <m/>
    <m/>
    <m/>
    <m/>
    <m/>
    <m/>
    <m/>
    <n v="1"/>
    <m/>
  </r>
  <r>
    <m/>
    <s v="V100047"/>
    <s v="2023-0010"/>
    <x v="134"/>
    <m/>
    <s v="Wagon"/>
    <n v="38"/>
    <s v="37 80 4657 208-7"/>
    <x v="48"/>
    <m/>
    <m/>
    <x v="5"/>
    <x v="7"/>
    <n v="1"/>
    <m/>
    <m/>
    <n v="1"/>
    <m/>
    <n v="0"/>
    <n v="1"/>
    <x v="1"/>
    <m/>
    <m/>
    <m/>
    <x v="5"/>
    <m/>
    <m/>
    <m/>
    <d v="2023-10-12T00:00:00"/>
    <d v="2026-06-30T00:00:00"/>
    <n v="1085"/>
    <x v="7"/>
    <m/>
    <m/>
    <m/>
    <m/>
    <s v="n.a."/>
    <m/>
    <m/>
    <n v="0"/>
    <n v="0"/>
    <m/>
    <d v="2026-06-30T00:00:00"/>
    <m/>
    <m/>
    <m/>
    <m/>
    <m/>
    <m/>
    <m/>
    <m/>
    <m/>
    <m/>
    <m/>
    <m/>
    <m/>
    <m/>
    <m/>
    <m/>
    <m/>
    <m/>
    <m/>
    <d v="2026-01-30T00:00:00"/>
    <m/>
    <n v="100000"/>
    <s v="Y"/>
    <d v="2026-07-01T00:00:00"/>
    <s v="Euro"/>
    <n v="42.19"/>
    <m/>
    <m/>
    <m/>
    <m/>
    <n v="41.55"/>
    <m/>
    <m/>
    <m/>
    <m/>
    <m/>
    <m/>
    <m/>
    <m/>
    <m/>
    <m/>
    <m/>
    <m/>
    <m/>
    <m/>
    <m/>
    <m/>
    <m/>
    <m/>
    <m/>
    <m/>
    <n v="1"/>
    <m/>
  </r>
  <r>
    <m/>
    <s v="V100047"/>
    <s v="2023-0010"/>
    <x v="134"/>
    <m/>
    <s v="Wagon"/>
    <n v="39"/>
    <s v="37 80 4657 209-5"/>
    <x v="48"/>
    <m/>
    <m/>
    <x v="5"/>
    <x v="7"/>
    <n v="1"/>
    <m/>
    <m/>
    <n v="1"/>
    <m/>
    <n v="0"/>
    <n v="1"/>
    <x v="1"/>
    <m/>
    <m/>
    <m/>
    <x v="5"/>
    <m/>
    <m/>
    <m/>
    <d v="2023-10-12T00:00:00"/>
    <d v="2026-06-30T00:00:00"/>
    <n v="1085"/>
    <x v="7"/>
    <m/>
    <m/>
    <m/>
    <m/>
    <s v="n.a."/>
    <m/>
    <m/>
    <n v="0"/>
    <n v="0"/>
    <m/>
    <d v="2026-06-30T00:00:00"/>
    <m/>
    <m/>
    <m/>
    <m/>
    <m/>
    <m/>
    <m/>
    <m/>
    <m/>
    <m/>
    <m/>
    <m/>
    <m/>
    <m/>
    <m/>
    <m/>
    <m/>
    <m/>
    <m/>
    <d v="2026-01-30T00:00:00"/>
    <m/>
    <n v="100000"/>
    <s v="Y"/>
    <d v="2026-07-01T00:00:00"/>
    <s v="Euro"/>
    <n v="42.19"/>
    <m/>
    <m/>
    <m/>
    <m/>
    <n v="41.55"/>
    <m/>
    <m/>
    <m/>
    <m/>
    <m/>
    <m/>
    <m/>
    <m/>
    <m/>
    <m/>
    <m/>
    <m/>
    <m/>
    <m/>
    <m/>
    <m/>
    <m/>
    <m/>
    <m/>
    <m/>
    <n v="1"/>
    <m/>
  </r>
  <r>
    <m/>
    <s v="V100047"/>
    <s v="2023-0010"/>
    <x v="134"/>
    <m/>
    <s v="Wagon"/>
    <n v="40"/>
    <s v="37 80 4657 210-3"/>
    <x v="48"/>
    <m/>
    <m/>
    <x v="5"/>
    <x v="7"/>
    <n v="1"/>
    <m/>
    <m/>
    <n v="1"/>
    <m/>
    <n v="0"/>
    <n v="1"/>
    <x v="1"/>
    <m/>
    <m/>
    <m/>
    <x v="5"/>
    <m/>
    <m/>
    <m/>
    <d v="2023-10-12T00:00:00"/>
    <d v="2026-06-30T00:00:00"/>
    <n v="1085"/>
    <x v="7"/>
    <m/>
    <m/>
    <m/>
    <m/>
    <s v="n.a."/>
    <m/>
    <m/>
    <n v="0"/>
    <n v="0"/>
    <m/>
    <d v="2026-06-30T00:00:00"/>
    <m/>
    <m/>
    <m/>
    <m/>
    <m/>
    <m/>
    <m/>
    <m/>
    <m/>
    <m/>
    <m/>
    <m/>
    <m/>
    <m/>
    <m/>
    <m/>
    <m/>
    <m/>
    <m/>
    <d v="2026-01-30T00:00:00"/>
    <m/>
    <n v="100000"/>
    <s v="Y"/>
    <d v="2026-07-01T00:00:00"/>
    <s v="Euro"/>
    <n v="42.19"/>
    <m/>
    <m/>
    <m/>
    <m/>
    <n v="41.55"/>
    <m/>
    <m/>
    <m/>
    <m/>
    <m/>
    <m/>
    <m/>
    <m/>
    <m/>
    <m/>
    <m/>
    <m/>
    <m/>
    <m/>
    <m/>
    <m/>
    <m/>
    <m/>
    <m/>
    <m/>
    <n v="1"/>
    <m/>
  </r>
  <r>
    <m/>
    <s v="V100047"/>
    <s v="2023-0010"/>
    <x v="134"/>
    <m/>
    <s v="Wagon"/>
    <n v="41"/>
    <s v="37 80 4657 211-1"/>
    <x v="48"/>
    <m/>
    <m/>
    <x v="5"/>
    <x v="7"/>
    <n v="1"/>
    <m/>
    <m/>
    <n v="1"/>
    <m/>
    <n v="0"/>
    <n v="1"/>
    <x v="1"/>
    <m/>
    <m/>
    <m/>
    <x v="5"/>
    <m/>
    <m/>
    <m/>
    <d v="2023-10-12T00:00:00"/>
    <d v="2026-06-30T00:00:00"/>
    <n v="1085"/>
    <x v="7"/>
    <m/>
    <m/>
    <m/>
    <m/>
    <s v="n.a."/>
    <m/>
    <m/>
    <n v="0"/>
    <n v="0"/>
    <m/>
    <d v="2026-06-30T00:00:00"/>
    <m/>
    <m/>
    <m/>
    <m/>
    <m/>
    <m/>
    <m/>
    <m/>
    <m/>
    <m/>
    <m/>
    <m/>
    <m/>
    <m/>
    <m/>
    <m/>
    <m/>
    <m/>
    <m/>
    <d v="2026-01-30T00:00:00"/>
    <m/>
    <n v="100000"/>
    <s v="Y"/>
    <d v="2026-07-01T00:00:00"/>
    <s v="Euro"/>
    <n v="42.19"/>
    <m/>
    <m/>
    <m/>
    <m/>
    <n v="41.55"/>
    <m/>
    <m/>
    <m/>
    <m/>
    <m/>
    <m/>
    <m/>
    <m/>
    <m/>
    <m/>
    <m/>
    <m/>
    <m/>
    <m/>
    <m/>
    <m/>
    <m/>
    <m/>
    <m/>
    <m/>
    <n v="1"/>
    <m/>
  </r>
  <r>
    <m/>
    <s v="V100047"/>
    <s v="2023-0010"/>
    <x v="134"/>
    <m/>
    <s v="Wagon"/>
    <n v="42"/>
    <s v="37 80 4657 212-9"/>
    <x v="48"/>
    <m/>
    <m/>
    <x v="5"/>
    <x v="7"/>
    <n v="1"/>
    <m/>
    <m/>
    <n v="1"/>
    <m/>
    <n v="0"/>
    <n v="1"/>
    <x v="1"/>
    <m/>
    <m/>
    <m/>
    <x v="5"/>
    <m/>
    <m/>
    <m/>
    <d v="2023-10-12T00:00:00"/>
    <d v="2026-06-30T00:00:00"/>
    <n v="1085"/>
    <x v="7"/>
    <m/>
    <m/>
    <m/>
    <m/>
    <s v="n.a."/>
    <m/>
    <m/>
    <n v="0"/>
    <n v="0"/>
    <m/>
    <d v="2026-06-30T00:00:00"/>
    <m/>
    <m/>
    <m/>
    <m/>
    <m/>
    <m/>
    <m/>
    <m/>
    <m/>
    <m/>
    <m/>
    <m/>
    <m/>
    <m/>
    <m/>
    <m/>
    <m/>
    <m/>
    <m/>
    <d v="2026-01-30T00:00:00"/>
    <m/>
    <n v="100000"/>
    <s v="Y"/>
    <d v="2026-07-01T00:00:00"/>
    <s v="Euro"/>
    <n v="42.19"/>
    <m/>
    <m/>
    <m/>
    <m/>
    <n v="41.55"/>
    <m/>
    <m/>
    <m/>
    <m/>
    <m/>
    <m/>
    <m/>
    <m/>
    <m/>
    <m/>
    <m/>
    <m/>
    <m/>
    <m/>
    <m/>
    <m/>
    <m/>
    <m/>
    <m/>
    <m/>
    <n v="1"/>
    <m/>
  </r>
  <r>
    <m/>
    <s v="V100047"/>
    <s v="2023-0010"/>
    <x v="134"/>
    <m/>
    <s v="Wagon"/>
    <n v="43"/>
    <s v="37 80 4657 213-7"/>
    <x v="48"/>
    <m/>
    <m/>
    <x v="5"/>
    <x v="7"/>
    <n v="1"/>
    <m/>
    <m/>
    <n v="1"/>
    <m/>
    <n v="0"/>
    <n v="1"/>
    <x v="1"/>
    <m/>
    <m/>
    <m/>
    <x v="5"/>
    <m/>
    <m/>
    <m/>
    <d v="2023-10-12T00:00:00"/>
    <d v="2026-06-30T00:00:00"/>
    <n v="1085"/>
    <x v="7"/>
    <m/>
    <m/>
    <m/>
    <m/>
    <s v="n.a."/>
    <m/>
    <m/>
    <n v="0"/>
    <n v="0"/>
    <m/>
    <d v="2026-06-30T00:00:00"/>
    <m/>
    <m/>
    <m/>
    <m/>
    <m/>
    <m/>
    <m/>
    <m/>
    <m/>
    <m/>
    <m/>
    <m/>
    <m/>
    <m/>
    <m/>
    <m/>
    <m/>
    <m/>
    <m/>
    <d v="2026-01-30T00:00:00"/>
    <m/>
    <n v="100000"/>
    <s v="Y"/>
    <d v="2026-07-01T00:00:00"/>
    <s v="Euro"/>
    <n v="42.19"/>
    <m/>
    <m/>
    <m/>
    <m/>
    <n v="41.55"/>
    <m/>
    <m/>
    <m/>
    <m/>
    <m/>
    <m/>
    <m/>
    <m/>
    <m/>
    <m/>
    <m/>
    <m/>
    <m/>
    <m/>
    <m/>
    <m/>
    <m/>
    <m/>
    <m/>
    <m/>
    <n v="1"/>
    <m/>
  </r>
  <r>
    <m/>
    <s v="V100047"/>
    <s v="2023-0010"/>
    <x v="134"/>
    <m/>
    <s v="Wagon"/>
    <n v="44"/>
    <s v="37 80 4657 214-5"/>
    <x v="48"/>
    <m/>
    <m/>
    <x v="5"/>
    <x v="7"/>
    <n v="1"/>
    <m/>
    <m/>
    <n v="1"/>
    <m/>
    <n v="0"/>
    <n v="1"/>
    <x v="1"/>
    <m/>
    <m/>
    <m/>
    <x v="5"/>
    <m/>
    <m/>
    <m/>
    <d v="2023-10-12T00:00:00"/>
    <d v="2026-06-30T00:00:00"/>
    <n v="1085"/>
    <x v="7"/>
    <m/>
    <m/>
    <m/>
    <m/>
    <s v="n.a."/>
    <m/>
    <m/>
    <n v="0"/>
    <n v="0"/>
    <m/>
    <d v="2026-06-30T00:00:00"/>
    <m/>
    <m/>
    <m/>
    <m/>
    <m/>
    <m/>
    <m/>
    <m/>
    <m/>
    <m/>
    <m/>
    <m/>
    <m/>
    <m/>
    <m/>
    <m/>
    <m/>
    <m/>
    <m/>
    <d v="2026-01-30T00:00:00"/>
    <m/>
    <n v="100000"/>
    <s v="Y"/>
    <d v="2026-07-01T00:00:00"/>
    <s v="Euro"/>
    <n v="42.19"/>
    <m/>
    <m/>
    <m/>
    <m/>
    <n v="41.55"/>
    <m/>
    <m/>
    <m/>
    <m/>
    <m/>
    <m/>
    <m/>
    <m/>
    <m/>
    <m/>
    <m/>
    <m/>
    <m/>
    <m/>
    <m/>
    <m/>
    <m/>
    <m/>
    <m/>
    <m/>
    <n v="1"/>
    <m/>
  </r>
  <r>
    <m/>
    <s v="V100047"/>
    <s v="2023-0010"/>
    <x v="134"/>
    <m/>
    <s v="Wagon"/>
    <n v="45"/>
    <s v="37 80 4657 215-2"/>
    <x v="48"/>
    <m/>
    <m/>
    <x v="5"/>
    <x v="7"/>
    <n v="1"/>
    <m/>
    <m/>
    <n v="1"/>
    <m/>
    <n v="0"/>
    <n v="1"/>
    <x v="1"/>
    <m/>
    <m/>
    <m/>
    <x v="5"/>
    <m/>
    <m/>
    <m/>
    <d v="2023-10-12T00:00:00"/>
    <d v="2026-06-30T00:00:00"/>
    <n v="1085"/>
    <x v="7"/>
    <m/>
    <m/>
    <m/>
    <m/>
    <s v="n.a."/>
    <m/>
    <m/>
    <n v="0"/>
    <n v="0"/>
    <m/>
    <d v="2026-06-30T00:00:00"/>
    <m/>
    <m/>
    <m/>
    <m/>
    <m/>
    <m/>
    <m/>
    <m/>
    <m/>
    <m/>
    <m/>
    <m/>
    <m/>
    <m/>
    <m/>
    <m/>
    <m/>
    <m/>
    <m/>
    <d v="2026-01-30T00:00:00"/>
    <m/>
    <n v="100000"/>
    <s v="Y"/>
    <d v="2026-07-01T00:00:00"/>
    <s v="Euro"/>
    <n v="42.19"/>
    <m/>
    <m/>
    <m/>
    <m/>
    <n v="41.55"/>
    <m/>
    <m/>
    <m/>
    <m/>
    <m/>
    <m/>
    <m/>
    <m/>
    <m/>
    <m/>
    <m/>
    <m/>
    <m/>
    <m/>
    <m/>
    <m/>
    <m/>
    <m/>
    <m/>
    <m/>
    <n v="1"/>
    <m/>
  </r>
  <r>
    <m/>
    <s v="V100047"/>
    <s v="2023-0010"/>
    <x v="134"/>
    <m/>
    <s v="Wagon"/>
    <n v="46"/>
    <s v="37 80 4657 216-0"/>
    <x v="48"/>
    <m/>
    <m/>
    <x v="5"/>
    <x v="7"/>
    <n v="1"/>
    <m/>
    <m/>
    <n v="1"/>
    <m/>
    <n v="0"/>
    <n v="1"/>
    <x v="1"/>
    <m/>
    <m/>
    <m/>
    <x v="5"/>
    <m/>
    <m/>
    <m/>
    <d v="2023-10-12T00:00:00"/>
    <d v="2026-06-30T00:00:00"/>
    <n v="1085"/>
    <x v="7"/>
    <m/>
    <m/>
    <m/>
    <m/>
    <s v="n.a."/>
    <m/>
    <m/>
    <n v="0"/>
    <n v="0"/>
    <m/>
    <d v="2026-06-30T00:00:00"/>
    <m/>
    <m/>
    <m/>
    <m/>
    <m/>
    <m/>
    <m/>
    <m/>
    <m/>
    <m/>
    <m/>
    <m/>
    <m/>
    <m/>
    <m/>
    <m/>
    <m/>
    <m/>
    <m/>
    <d v="2026-01-30T00:00:00"/>
    <m/>
    <n v="100000"/>
    <s v="Y"/>
    <d v="2026-07-01T00:00:00"/>
    <s v="Euro"/>
    <n v="42.19"/>
    <m/>
    <m/>
    <m/>
    <m/>
    <n v="41.55"/>
    <m/>
    <m/>
    <m/>
    <m/>
    <m/>
    <m/>
    <m/>
    <m/>
    <m/>
    <m/>
    <m/>
    <m/>
    <m/>
    <m/>
    <m/>
    <m/>
    <m/>
    <m/>
    <m/>
    <m/>
    <n v="1"/>
    <m/>
  </r>
  <r>
    <m/>
    <s v="V100047"/>
    <s v="2023-0010"/>
    <x v="134"/>
    <m/>
    <s v="Wagon"/>
    <n v="47"/>
    <s v="37 80 4657 217-8"/>
    <x v="48"/>
    <m/>
    <m/>
    <x v="5"/>
    <x v="7"/>
    <n v="1"/>
    <m/>
    <m/>
    <n v="1"/>
    <m/>
    <n v="0"/>
    <n v="1"/>
    <x v="1"/>
    <m/>
    <m/>
    <m/>
    <x v="5"/>
    <m/>
    <m/>
    <m/>
    <d v="2023-10-12T00:00:00"/>
    <d v="2026-06-30T00:00:00"/>
    <n v="1085"/>
    <x v="7"/>
    <m/>
    <m/>
    <m/>
    <m/>
    <s v="n.a."/>
    <m/>
    <m/>
    <n v="0"/>
    <n v="0"/>
    <m/>
    <d v="2026-06-30T00:00:00"/>
    <m/>
    <m/>
    <m/>
    <m/>
    <m/>
    <m/>
    <m/>
    <m/>
    <m/>
    <m/>
    <m/>
    <m/>
    <m/>
    <m/>
    <m/>
    <m/>
    <m/>
    <m/>
    <m/>
    <d v="2026-01-30T00:00:00"/>
    <m/>
    <n v="100000"/>
    <s v="Y"/>
    <d v="2026-07-01T00:00:00"/>
    <s v="Euro"/>
    <n v="42.19"/>
    <m/>
    <m/>
    <m/>
    <m/>
    <n v="41.55"/>
    <m/>
    <m/>
    <m/>
    <m/>
    <m/>
    <m/>
    <m/>
    <m/>
    <m/>
    <m/>
    <m/>
    <m/>
    <m/>
    <m/>
    <m/>
    <m/>
    <m/>
    <m/>
    <m/>
    <m/>
    <n v="1"/>
    <m/>
  </r>
  <r>
    <m/>
    <s v="V100047"/>
    <s v="2023-0010"/>
    <x v="134"/>
    <m/>
    <s v="Wagon"/>
    <n v="48"/>
    <s v="37 80 4657 218-6"/>
    <x v="48"/>
    <m/>
    <m/>
    <x v="5"/>
    <x v="7"/>
    <n v="1"/>
    <m/>
    <m/>
    <n v="1"/>
    <m/>
    <n v="0"/>
    <n v="1"/>
    <x v="1"/>
    <m/>
    <m/>
    <m/>
    <x v="5"/>
    <m/>
    <m/>
    <m/>
    <d v="2023-10-12T00:00:00"/>
    <d v="2026-06-30T00:00:00"/>
    <n v="1085"/>
    <x v="7"/>
    <m/>
    <m/>
    <m/>
    <m/>
    <s v="n.a."/>
    <m/>
    <m/>
    <n v="0"/>
    <n v="0"/>
    <m/>
    <d v="2026-06-30T00:00:00"/>
    <m/>
    <m/>
    <m/>
    <m/>
    <m/>
    <m/>
    <m/>
    <m/>
    <m/>
    <m/>
    <m/>
    <m/>
    <m/>
    <m/>
    <m/>
    <m/>
    <m/>
    <m/>
    <m/>
    <d v="2026-01-30T00:00:00"/>
    <m/>
    <n v="100000"/>
    <s v="Y"/>
    <d v="2026-07-01T00:00:00"/>
    <s v="Euro"/>
    <n v="42.19"/>
    <m/>
    <m/>
    <m/>
    <m/>
    <n v="41.55"/>
    <m/>
    <m/>
    <m/>
    <m/>
    <m/>
    <m/>
    <m/>
    <m/>
    <m/>
    <m/>
    <m/>
    <m/>
    <m/>
    <m/>
    <m/>
    <m/>
    <m/>
    <m/>
    <m/>
    <m/>
    <n v="1"/>
    <m/>
  </r>
  <r>
    <m/>
    <s v="V100047"/>
    <s v="2023-0010"/>
    <x v="134"/>
    <m/>
    <s v="Wagon"/>
    <n v="49"/>
    <s v="37 80 4657 219-4"/>
    <x v="48"/>
    <m/>
    <m/>
    <x v="5"/>
    <x v="7"/>
    <n v="1"/>
    <m/>
    <m/>
    <n v="1"/>
    <m/>
    <n v="0"/>
    <n v="1"/>
    <x v="1"/>
    <m/>
    <m/>
    <m/>
    <x v="5"/>
    <m/>
    <m/>
    <m/>
    <d v="2024-01-11T00:00:00"/>
    <d v="2026-06-30T00:00:00"/>
    <n v="1085"/>
    <x v="7"/>
    <m/>
    <m/>
    <m/>
    <m/>
    <s v="n.a."/>
    <m/>
    <m/>
    <n v="0"/>
    <n v="0"/>
    <m/>
    <d v="2026-06-30T00:00:00"/>
    <m/>
    <m/>
    <m/>
    <m/>
    <m/>
    <m/>
    <m/>
    <m/>
    <m/>
    <m/>
    <m/>
    <m/>
    <m/>
    <m/>
    <m/>
    <m/>
    <m/>
    <m/>
    <m/>
    <d v="2026-01-30T00:00:00"/>
    <m/>
    <n v="100000"/>
    <s v="Y"/>
    <d v="2026-07-01T00:00:00"/>
    <s v="Euro"/>
    <n v="42.19"/>
    <m/>
    <m/>
    <m/>
    <m/>
    <n v="41.55"/>
    <m/>
    <m/>
    <m/>
    <m/>
    <m/>
    <m/>
    <m/>
    <m/>
    <m/>
    <m/>
    <m/>
    <m/>
    <m/>
    <m/>
    <m/>
    <m/>
    <m/>
    <m/>
    <m/>
    <m/>
    <n v="1"/>
    <m/>
  </r>
  <r>
    <m/>
    <s v="V100047"/>
    <s v="2023-0010"/>
    <x v="134"/>
    <m/>
    <s v="Wagon"/>
    <n v="50"/>
    <s v="37 80 4657 220-2"/>
    <x v="48"/>
    <m/>
    <m/>
    <x v="5"/>
    <x v="7"/>
    <n v="1"/>
    <m/>
    <m/>
    <n v="1"/>
    <m/>
    <n v="0"/>
    <n v="1"/>
    <x v="1"/>
    <m/>
    <m/>
    <m/>
    <x v="5"/>
    <m/>
    <m/>
    <m/>
    <d v="2024-01-11T00:00:00"/>
    <d v="2026-06-30T00:00:00"/>
    <n v="1085"/>
    <x v="7"/>
    <m/>
    <m/>
    <m/>
    <m/>
    <s v="n.a."/>
    <m/>
    <m/>
    <n v="0"/>
    <n v="0"/>
    <m/>
    <d v="2026-06-30T00:00:00"/>
    <m/>
    <m/>
    <m/>
    <m/>
    <m/>
    <m/>
    <m/>
    <m/>
    <m/>
    <m/>
    <m/>
    <m/>
    <m/>
    <m/>
    <m/>
    <m/>
    <m/>
    <m/>
    <m/>
    <d v="2026-01-30T00:00:00"/>
    <m/>
    <n v="100000"/>
    <s v="Y"/>
    <d v="2026-07-01T00:00:00"/>
    <s v="Euro"/>
    <n v="42.19"/>
    <m/>
    <m/>
    <m/>
    <m/>
    <n v="41.55"/>
    <m/>
    <m/>
    <m/>
    <m/>
    <m/>
    <m/>
    <m/>
    <m/>
    <m/>
    <m/>
    <m/>
    <m/>
    <m/>
    <m/>
    <m/>
    <m/>
    <m/>
    <m/>
    <m/>
    <m/>
    <n v="1"/>
    <m/>
  </r>
  <r>
    <s v="03.09.24/DMO_EMO / LOA ok CMI 20.06.25"/>
    <s v="V100059"/>
    <s v="2024-0030"/>
    <x v="135"/>
    <m/>
    <s v="Header"/>
    <m/>
    <m/>
    <x v="48"/>
    <s v="AUT"/>
    <s v="Middle EU - ELSE"/>
    <x v="5"/>
    <x v="7"/>
    <n v="48"/>
    <m/>
    <m/>
    <n v="48"/>
    <n v="0"/>
    <n v="48"/>
    <n v="48"/>
    <x v="0"/>
    <m/>
    <m/>
    <m/>
    <x v="5"/>
    <m/>
    <d v="2025-04-01T00:00:00"/>
    <d v="2028-02-16T00:00:00"/>
    <m/>
    <m/>
    <n v="1051"/>
    <x v="124"/>
    <m/>
    <m/>
    <m/>
    <m/>
    <s v="n.a."/>
    <m/>
    <m/>
    <n v="0"/>
    <n v="0"/>
    <m/>
    <m/>
    <s v="n.a."/>
    <m/>
    <m/>
    <m/>
    <m/>
    <m/>
    <m/>
    <m/>
    <n v="1051"/>
    <s v="A"/>
    <n v="75"/>
    <s v="keine"/>
    <s v="AUT"/>
    <s v="Not required"/>
    <s v="N"/>
    <s v="N"/>
    <n v="12"/>
    <m/>
    <m/>
    <m/>
    <m/>
    <n v="100000"/>
    <s v="Y"/>
    <d v="2028-02-17T00:00:00"/>
    <s v="Euro"/>
    <n v="42.19"/>
    <n v="-3.34"/>
    <n v="0"/>
    <n v="0"/>
    <n v="0"/>
    <n v="38.84999999999999"/>
    <n v="0"/>
    <n v="1050"/>
    <n v="0"/>
    <n v="0"/>
    <n v="0"/>
    <s v="0.00"/>
    <n v="0"/>
    <n v="0"/>
    <n v="0"/>
    <n v="0"/>
    <n v="42.19"/>
    <n v="-3.34"/>
    <n v="38.84999999999999"/>
    <n v="1"/>
    <n v="0"/>
    <n v="42.19"/>
    <n v="38.85"/>
    <n v="4800000"/>
    <n v="480000"/>
    <s v="Y"/>
    <n v="48"/>
    <n v="678787.2"/>
  </r>
  <r>
    <m/>
    <s v="V100059"/>
    <s v="2024-0030"/>
    <x v="135"/>
    <n v="1"/>
    <s v="Batch"/>
    <m/>
    <m/>
    <x v="48"/>
    <s v="AUT"/>
    <s v="Middle EU - ELSE"/>
    <x v="5"/>
    <x v="7"/>
    <n v="12"/>
    <m/>
    <m/>
    <n v="12"/>
    <n v="0"/>
    <n v="12"/>
    <n v="12"/>
    <x v="0"/>
    <m/>
    <m/>
    <m/>
    <x v="5"/>
    <m/>
    <m/>
    <m/>
    <d v="2025-04-01T00:00:00"/>
    <d v="2028-02-16T00:00:00"/>
    <m/>
    <x v="124"/>
    <m/>
    <m/>
    <m/>
    <m/>
    <s v="n.a."/>
    <m/>
    <m/>
    <n v="0"/>
    <n v="0"/>
    <m/>
    <m/>
    <s v="n.a."/>
    <m/>
    <m/>
    <m/>
    <m/>
    <m/>
    <m/>
    <m/>
    <m/>
    <s v="A"/>
    <n v="75"/>
    <s v="keine"/>
    <s v="AUT"/>
    <s v="Not required"/>
    <s v="N"/>
    <s v="N"/>
    <n v="12"/>
    <n v="0"/>
    <m/>
    <m/>
    <m/>
    <n v="100000"/>
    <s v="Y"/>
    <d v="2028-02-17T00:00:00"/>
    <s v="Euro"/>
    <n v="42.19"/>
    <n v="-3.34"/>
    <n v="0"/>
    <n v="0"/>
    <n v="0"/>
    <n v="38.84999999999999"/>
    <n v="0"/>
    <n v="1050"/>
    <n v="0"/>
    <n v="0"/>
    <n v="0"/>
    <s v="0.00"/>
    <n v="0"/>
    <n v="0"/>
    <n v="0"/>
    <n v="0"/>
    <n v="42.19"/>
    <n v="-3.34"/>
    <n v="38.84999999999999"/>
    <n v="1"/>
    <n v="0"/>
    <n v="42.19"/>
    <n v="38.85"/>
    <n v="1200000"/>
    <n v="120000"/>
    <s v="Y"/>
    <n v="12"/>
    <n v="169696.8"/>
  </r>
  <r>
    <m/>
    <s v="V100059"/>
    <s v="2024-0030"/>
    <x v="135"/>
    <n v="1"/>
    <s v="Wagon"/>
    <n v="1"/>
    <s v="37 80 4657 221-0"/>
    <x v="48"/>
    <m/>
    <m/>
    <x v="5"/>
    <x v="7"/>
    <n v="1"/>
    <m/>
    <m/>
    <n v="1"/>
    <m/>
    <n v="1"/>
    <n v="1"/>
    <x v="1"/>
    <n v="0"/>
    <d v="1899-12-30T00:00:00"/>
    <d v="1899-12-30T00:00:00"/>
    <x v="5"/>
    <m/>
    <m/>
    <m/>
    <d v="2025-04-01T00:00:00"/>
    <d v="2028-02-16T00:00:00"/>
    <n v="1051"/>
    <x v="124"/>
    <m/>
    <m/>
    <m/>
    <m/>
    <s v="n.a."/>
    <m/>
    <m/>
    <n v="0"/>
    <n v="0"/>
    <m/>
    <d v="2028-02-16T00:00:00"/>
    <m/>
    <m/>
    <m/>
    <m/>
    <m/>
    <m/>
    <m/>
    <m/>
    <m/>
    <m/>
    <m/>
    <m/>
    <m/>
    <m/>
    <m/>
    <m/>
    <m/>
    <m/>
    <m/>
    <d v="2027-09-16T00:00:00"/>
    <m/>
    <n v="100000"/>
    <m/>
    <m/>
    <s v="Euro"/>
    <n v="42.19"/>
    <m/>
    <m/>
    <m/>
    <m/>
    <n v="38.85"/>
    <m/>
    <m/>
    <m/>
    <m/>
    <m/>
    <m/>
    <m/>
    <m/>
    <m/>
    <m/>
    <m/>
    <m/>
    <m/>
    <m/>
    <m/>
    <m/>
    <m/>
    <m/>
    <m/>
    <m/>
    <n v="1"/>
    <m/>
  </r>
  <r>
    <m/>
    <s v="V100059"/>
    <s v="2024-0030"/>
    <x v="135"/>
    <n v="1"/>
    <s v="Wagon"/>
    <n v="2"/>
    <s v="37 80 4657 222-8"/>
    <x v="48"/>
    <m/>
    <m/>
    <x v="5"/>
    <x v="7"/>
    <n v="1"/>
    <m/>
    <m/>
    <n v="1"/>
    <m/>
    <n v="1"/>
    <n v="1"/>
    <x v="1"/>
    <n v="0"/>
    <d v="1899-12-30T00:00:00"/>
    <d v="1899-12-30T00:00:00"/>
    <x v="5"/>
    <m/>
    <m/>
    <m/>
    <d v="2025-04-01T00:00:00"/>
    <d v="2028-02-16T00:00:00"/>
    <n v="1051"/>
    <x v="124"/>
    <m/>
    <m/>
    <m/>
    <m/>
    <s v="n.a."/>
    <m/>
    <m/>
    <n v="0"/>
    <n v="0"/>
    <m/>
    <d v="2028-02-16T00:00:00"/>
    <m/>
    <m/>
    <m/>
    <m/>
    <m/>
    <m/>
    <m/>
    <m/>
    <m/>
    <m/>
    <m/>
    <m/>
    <m/>
    <m/>
    <m/>
    <m/>
    <m/>
    <m/>
    <m/>
    <d v="2027-09-16T00:00:00"/>
    <m/>
    <n v="100000"/>
    <m/>
    <m/>
    <s v="Euro"/>
    <n v="42.19"/>
    <m/>
    <m/>
    <m/>
    <m/>
    <n v="38.85"/>
    <m/>
    <m/>
    <m/>
    <m/>
    <m/>
    <m/>
    <m/>
    <m/>
    <m/>
    <m/>
    <m/>
    <m/>
    <m/>
    <m/>
    <m/>
    <m/>
    <m/>
    <m/>
    <m/>
    <m/>
    <n v="1"/>
    <m/>
  </r>
  <r>
    <m/>
    <s v="V100059"/>
    <s v="2024-0030"/>
    <x v="135"/>
    <n v="1"/>
    <s v="Wagon"/>
    <n v="3"/>
    <s v="37 80 4657 223-6"/>
    <x v="48"/>
    <m/>
    <m/>
    <x v="5"/>
    <x v="7"/>
    <n v="1"/>
    <m/>
    <m/>
    <n v="1"/>
    <m/>
    <n v="1"/>
    <n v="1"/>
    <x v="1"/>
    <n v="0"/>
    <d v="1899-12-30T00:00:00"/>
    <d v="1899-12-30T00:00:00"/>
    <x v="5"/>
    <m/>
    <m/>
    <m/>
    <d v="2025-04-01T00:00:00"/>
    <d v="2028-02-16T00:00:00"/>
    <n v="1051"/>
    <x v="124"/>
    <m/>
    <m/>
    <m/>
    <m/>
    <s v="n.a."/>
    <m/>
    <m/>
    <n v="0"/>
    <n v="0"/>
    <m/>
    <d v="2028-02-16T00:00:00"/>
    <m/>
    <m/>
    <m/>
    <m/>
    <m/>
    <m/>
    <m/>
    <m/>
    <m/>
    <m/>
    <m/>
    <m/>
    <m/>
    <m/>
    <m/>
    <m/>
    <m/>
    <m/>
    <m/>
    <d v="2027-09-16T00:00:00"/>
    <m/>
    <n v="100000"/>
    <m/>
    <m/>
    <s v="Euro"/>
    <n v="42.19"/>
    <m/>
    <m/>
    <m/>
    <m/>
    <n v="38.85"/>
    <m/>
    <m/>
    <m/>
    <m/>
    <m/>
    <m/>
    <m/>
    <m/>
    <m/>
    <m/>
    <m/>
    <m/>
    <m/>
    <m/>
    <m/>
    <m/>
    <m/>
    <m/>
    <m/>
    <m/>
    <n v="1"/>
    <m/>
  </r>
  <r>
    <m/>
    <s v="V100059"/>
    <s v="2024-0030"/>
    <x v="135"/>
    <n v="1"/>
    <s v="Wagon"/>
    <n v="4"/>
    <s v="37 80 4657 224-4"/>
    <x v="48"/>
    <m/>
    <m/>
    <x v="5"/>
    <x v="7"/>
    <n v="1"/>
    <m/>
    <m/>
    <n v="1"/>
    <m/>
    <n v="1"/>
    <n v="1"/>
    <x v="1"/>
    <n v="0"/>
    <d v="1899-12-30T00:00:00"/>
    <d v="1899-12-30T00:00:00"/>
    <x v="5"/>
    <m/>
    <m/>
    <m/>
    <d v="2025-04-01T00:00:00"/>
    <d v="2028-02-16T00:00:00"/>
    <n v="1051"/>
    <x v="124"/>
    <m/>
    <m/>
    <m/>
    <m/>
    <s v="n.a."/>
    <m/>
    <m/>
    <n v="0"/>
    <n v="0"/>
    <m/>
    <d v="2028-02-16T00:00:00"/>
    <m/>
    <m/>
    <m/>
    <m/>
    <m/>
    <m/>
    <m/>
    <m/>
    <m/>
    <m/>
    <m/>
    <m/>
    <m/>
    <m/>
    <m/>
    <m/>
    <m/>
    <m/>
    <m/>
    <d v="2027-09-16T00:00:00"/>
    <m/>
    <n v="100000"/>
    <m/>
    <m/>
    <s v="Euro"/>
    <n v="42.19"/>
    <m/>
    <m/>
    <m/>
    <m/>
    <n v="38.85"/>
    <m/>
    <m/>
    <m/>
    <m/>
    <m/>
    <m/>
    <m/>
    <m/>
    <m/>
    <m/>
    <m/>
    <m/>
    <m/>
    <m/>
    <m/>
    <m/>
    <m/>
    <m/>
    <m/>
    <m/>
    <n v="1"/>
    <m/>
  </r>
  <r>
    <m/>
    <s v="V100059"/>
    <s v="2024-0030"/>
    <x v="135"/>
    <n v="1"/>
    <s v="Wagon"/>
    <n v="5"/>
    <s v="37 80 4657 225-1"/>
    <x v="48"/>
    <m/>
    <m/>
    <x v="5"/>
    <x v="7"/>
    <n v="1"/>
    <m/>
    <m/>
    <n v="1"/>
    <m/>
    <n v="1"/>
    <n v="1"/>
    <x v="1"/>
    <n v="0"/>
    <d v="1899-12-30T00:00:00"/>
    <d v="1899-12-30T00:00:00"/>
    <x v="5"/>
    <m/>
    <m/>
    <m/>
    <d v="2025-04-01T00:00:00"/>
    <d v="2028-02-16T00:00:00"/>
    <n v="1051"/>
    <x v="124"/>
    <m/>
    <m/>
    <m/>
    <m/>
    <s v="n.a."/>
    <m/>
    <m/>
    <n v="0"/>
    <n v="0"/>
    <m/>
    <d v="2028-02-16T00:00:00"/>
    <m/>
    <m/>
    <m/>
    <m/>
    <m/>
    <m/>
    <m/>
    <m/>
    <m/>
    <m/>
    <m/>
    <m/>
    <m/>
    <m/>
    <m/>
    <m/>
    <m/>
    <m/>
    <m/>
    <d v="2027-09-16T00:00:00"/>
    <m/>
    <n v="100000"/>
    <m/>
    <m/>
    <s v="Euro"/>
    <n v="42.19"/>
    <m/>
    <m/>
    <m/>
    <m/>
    <n v="38.85"/>
    <m/>
    <m/>
    <m/>
    <m/>
    <m/>
    <m/>
    <m/>
    <m/>
    <m/>
    <m/>
    <m/>
    <m/>
    <m/>
    <m/>
    <m/>
    <m/>
    <m/>
    <m/>
    <m/>
    <m/>
    <n v="1"/>
    <m/>
  </r>
  <r>
    <m/>
    <s v="V100059"/>
    <s v="2024-0030"/>
    <x v="135"/>
    <n v="1"/>
    <s v="Wagon"/>
    <n v="6"/>
    <s v="37 80 4657 226-9"/>
    <x v="48"/>
    <m/>
    <m/>
    <x v="5"/>
    <x v="7"/>
    <n v="1"/>
    <m/>
    <m/>
    <n v="1"/>
    <m/>
    <n v="1"/>
    <n v="1"/>
    <x v="1"/>
    <n v="0"/>
    <d v="1899-12-30T00:00:00"/>
    <d v="1899-12-30T00:00:00"/>
    <x v="5"/>
    <m/>
    <m/>
    <m/>
    <d v="2025-04-01T00:00:00"/>
    <d v="2028-02-16T00:00:00"/>
    <n v="1051"/>
    <x v="124"/>
    <m/>
    <m/>
    <m/>
    <m/>
    <s v="n.a."/>
    <m/>
    <m/>
    <n v="0"/>
    <n v="0"/>
    <m/>
    <d v="2028-02-16T00:00:00"/>
    <m/>
    <m/>
    <m/>
    <m/>
    <m/>
    <m/>
    <m/>
    <m/>
    <m/>
    <m/>
    <m/>
    <m/>
    <m/>
    <m/>
    <m/>
    <m/>
    <m/>
    <m/>
    <m/>
    <d v="2027-09-16T00:00:00"/>
    <m/>
    <n v="100000"/>
    <m/>
    <m/>
    <s v="Euro"/>
    <n v="42.19"/>
    <m/>
    <m/>
    <m/>
    <m/>
    <n v="38.85"/>
    <m/>
    <m/>
    <m/>
    <m/>
    <m/>
    <m/>
    <m/>
    <m/>
    <m/>
    <m/>
    <m/>
    <m/>
    <m/>
    <m/>
    <m/>
    <m/>
    <m/>
    <m/>
    <m/>
    <m/>
    <n v="1"/>
    <m/>
  </r>
  <r>
    <m/>
    <s v="V100059"/>
    <s v="2024-0030"/>
    <x v="135"/>
    <n v="1"/>
    <s v="Wagon"/>
    <n v="7"/>
    <s v="37 80 4657 227-7"/>
    <x v="48"/>
    <m/>
    <m/>
    <x v="5"/>
    <x v="7"/>
    <n v="1"/>
    <m/>
    <m/>
    <n v="1"/>
    <m/>
    <n v="1"/>
    <n v="1"/>
    <x v="1"/>
    <n v="0"/>
    <d v="1899-12-30T00:00:00"/>
    <d v="1899-12-30T00:00:00"/>
    <x v="5"/>
    <m/>
    <m/>
    <m/>
    <d v="2025-04-01T00:00:00"/>
    <d v="2028-02-16T00:00:00"/>
    <n v="1051"/>
    <x v="124"/>
    <m/>
    <m/>
    <m/>
    <m/>
    <s v="n.a."/>
    <m/>
    <m/>
    <n v="0"/>
    <n v="0"/>
    <m/>
    <d v="2028-02-16T00:00:00"/>
    <m/>
    <m/>
    <m/>
    <m/>
    <m/>
    <m/>
    <m/>
    <m/>
    <m/>
    <m/>
    <m/>
    <m/>
    <m/>
    <m/>
    <m/>
    <m/>
    <m/>
    <m/>
    <m/>
    <d v="2027-09-16T00:00:00"/>
    <m/>
    <n v="100000"/>
    <m/>
    <m/>
    <s v="Euro"/>
    <n v="42.19"/>
    <m/>
    <m/>
    <m/>
    <m/>
    <n v="38.85"/>
    <m/>
    <m/>
    <m/>
    <m/>
    <m/>
    <m/>
    <m/>
    <m/>
    <m/>
    <m/>
    <m/>
    <m/>
    <m/>
    <m/>
    <m/>
    <m/>
    <m/>
    <m/>
    <m/>
    <m/>
    <n v="1"/>
    <m/>
  </r>
  <r>
    <m/>
    <s v="V100059"/>
    <s v="2024-0030"/>
    <x v="135"/>
    <n v="1"/>
    <s v="Wagon"/>
    <n v="8"/>
    <s v="37 80 4657 228-5"/>
    <x v="48"/>
    <m/>
    <m/>
    <x v="5"/>
    <x v="7"/>
    <n v="1"/>
    <m/>
    <m/>
    <n v="1"/>
    <m/>
    <n v="1"/>
    <n v="1"/>
    <x v="1"/>
    <n v="0"/>
    <d v="1899-12-30T00:00:00"/>
    <d v="1899-12-30T00:00:00"/>
    <x v="5"/>
    <m/>
    <m/>
    <m/>
    <d v="2025-04-01T00:00:00"/>
    <d v="2028-02-16T00:00:00"/>
    <n v="1051"/>
    <x v="124"/>
    <m/>
    <m/>
    <m/>
    <m/>
    <s v="n.a."/>
    <m/>
    <m/>
    <n v="0"/>
    <n v="0"/>
    <m/>
    <d v="2028-02-16T00:00:00"/>
    <m/>
    <m/>
    <m/>
    <m/>
    <m/>
    <m/>
    <m/>
    <m/>
    <m/>
    <m/>
    <m/>
    <m/>
    <m/>
    <m/>
    <m/>
    <m/>
    <m/>
    <m/>
    <m/>
    <d v="2027-09-16T00:00:00"/>
    <m/>
    <n v="100000"/>
    <m/>
    <m/>
    <s v="Euro"/>
    <n v="42.19"/>
    <m/>
    <m/>
    <m/>
    <m/>
    <n v="38.85"/>
    <m/>
    <m/>
    <m/>
    <m/>
    <m/>
    <m/>
    <m/>
    <m/>
    <m/>
    <m/>
    <m/>
    <m/>
    <m/>
    <m/>
    <m/>
    <m/>
    <m/>
    <m/>
    <m/>
    <m/>
    <n v="1"/>
    <m/>
  </r>
  <r>
    <m/>
    <s v="V100059"/>
    <s v="2024-0030"/>
    <x v="135"/>
    <n v="1"/>
    <s v="Wagon"/>
    <n v="9"/>
    <s v="37 80 4657 229-3"/>
    <x v="48"/>
    <m/>
    <m/>
    <x v="5"/>
    <x v="7"/>
    <n v="1"/>
    <m/>
    <m/>
    <n v="1"/>
    <m/>
    <n v="1"/>
    <n v="1"/>
    <x v="1"/>
    <n v="0"/>
    <d v="1899-12-30T00:00:00"/>
    <d v="1899-12-30T00:00:00"/>
    <x v="5"/>
    <m/>
    <m/>
    <m/>
    <d v="2025-04-01T00:00:00"/>
    <d v="2028-02-16T00:00:00"/>
    <n v="1051"/>
    <x v="124"/>
    <m/>
    <m/>
    <m/>
    <m/>
    <s v="n.a."/>
    <m/>
    <m/>
    <n v="0"/>
    <n v="0"/>
    <m/>
    <d v="2028-02-16T00:00:00"/>
    <m/>
    <m/>
    <m/>
    <m/>
    <m/>
    <m/>
    <m/>
    <m/>
    <m/>
    <m/>
    <m/>
    <m/>
    <m/>
    <m/>
    <m/>
    <m/>
    <m/>
    <m/>
    <m/>
    <d v="2027-09-16T00:00:00"/>
    <m/>
    <n v="100000"/>
    <m/>
    <m/>
    <s v="Euro"/>
    <n v="42.19"/>
    <m/>
    <m/>
    <m/>
    <m/>
    <n v="38.85"/>
    <m/>
    <m/>
    <m/>
    <m/>
    <m/>
    <m/>
    <m/>
    <m/>
    <m/>
    <m/>
    <m/>
    <m/>
    <m/>
    <m/>
    <m/>
    <m/>
    <m/>
    <m/>
    <m/>
    <m/>
    <n v="1"/>
    <m/>
  </r>
  <r>
    <m/>
    <s v="V100059"/>
    <s v="2024-0030"/>
    <x v="135"/>
    <n v="1"/>
    <s v="Wagon"/>
    <n v="10"/>
    <s v="37 80 4657 230-1"/>
    <x v="48"/>
    <m/>
    <m/>
    <x v="5"/>
    <x v="7"/>
    <n v="1"/>
    <m/>
    <m/>
    <n v="1"/>
    <m/>
    <n v="1"/>
    <n v="1"/>
    <x v="1"/>
    <n v="0"/>
    <d v="1899-12-30T00:00:00"/>
    <d v="1899-12-30T00:00:00"/>
    <x v="5"/>
    <m/>
    <m/>
    <m/>
    <d v="2025-04-01T00:00:00"/>
    <d v="2028-02-16T00:00:00"/>
    <n v="1051"/>
    <x v="124"/>
    <m/>
    <m/>
    <m/>
    <m/>
    <s v="n.a."/>
    <m/>
    <m/>
    <n v="0"/>
    <n v="0"/>
    <m/>
    <d v="2028-02-16T00:00:00"/>
    <m/>
    <m/>
    <m/>
    <m/>
    <m/>
    <m/>
    <m/>
    <m/>
    <m/>
    <m/>
    <m/>
    <m/>
    <m/>
    <m/>
    <m/>
    <m/>
    <m/>
    <m/>
    <m/>
    <d v="2027-09-16T00:00:00"/>
    <m/>
    <n v="100000"/>
    <m/>
    <m/>
    <s v="Euro"/>
    <n v="42.19"/>
    <m/>
    <m/>
    <m/>
    <m/>
    <n v="38.85"/>
    <m/>
    <m/>
    <m/>
    <m/>
    <m/>
    <m/>
    <m/>
    <m/>
    <m/>
    <m/>
    <m/>
    <m/>
    <m/>
    <m/>
    <m/>
    <m/>
    <m/>
    <m/>
    <m/>
    <m/>
    <n v="1"/>
    <m/>
  </r>
  <r>
    <m/>
    <s v="V100059"/>
    <s v="2024-0030"/>
    <x v="135"/>
    <n v="1"/>
    <s v="Wagon"/>
    <n v="11"/>
    <s v="37 80 4657 231-9"/>
    <x v="48"/>
    <m/>
    <m/>
    <x v="5"/>
    <x v="7"/>
    <n v="1"/>
    <m/>
    <m/>
    <n v="1"/>
    <m/>
    <n v="1"/>
    <n v="1"/>
    <x v="1"/>
    <n v="0"/>
    <d v="1899-12-30T00:00:00"/>
    <d v="1899-12-30T00:00:00"/>
    <x v="5"/>
    <m/>
    <m/>
    <m/>
    <d v="2025-04-01T00:00:00"/>
    <d v="2028-02-16T00:00:00"/>
    <n v="1051"/>
    <x v="124"/>
    <m/>
    <m/>
    <m/>
    <m/>
    <s v="n.a."/>
    <m/>
    <m/>
    <n v="0"/>
    <n v="0"/>
    <m/>
    <d v="2028-02-16T00:00:00"/>
    <m/>
    <m/>
    <m/>
    <m/>
    <m/>
    <m/>
    <m/>
    <m/>
    <m/>
    <m/>
    <m/>
    <m/>
    <m/>
    <m/>
    <m/>
    <m/>
    <m/>
    <m/>
    <m/>
    <d v="2027-09-16T00:00:00"/>
    <m/>
    <n v="100000"/>
    <m/>
    <m/>
    <s v="Euro"/>
    <n v="42.19"/>
    <m/>
    <m/>
    <m/>
    <m/>
    <n v="38.85"/>
    <m/>
    <m/>
    <m/>
    <m/>
    <m/>
    <m/>
    <m/>
    <m/>
    <m/>
    <m/>
    <m/>
    <m/>
    <m/>
    <m/>
    <m/>
    <m/>
    <m/>
    <m/>
    <m/>
    <m/>
    <n v="1"/>
    <m/>
  </r>
  <r>
    <m/>
    <s v="V100059"/>
    <s v="2024-0030"/>
    <x v="135"/>
    <n v="1"/>
    <s v="Wagon"/>
    <n v="12"/>
    <s v="37 80 4657 232-7"/>
    <x v="48"/>
    <m/>
    <m/>
    <x v="5"/>
    <x v="7"/>
    <n v="1"/>
    <m/>
    <m/>
    <n v="1"/>
    <m/>
    <n v="1"/>
    <n v="1"/>
    <x v="1"/>
    <n v="0"/>
    <d v="1899-12-30T00:00:00"/>
    <d v="1899-12-30T00:00:00"/>
    <x v="5"/>
    <m/>
    <m/>
    <m/>
    <d v="2025-04-01T00:00:00"/>
    <d v="2028-02-16T00:00:00"/>
    <n v="1051"/>
    <x v="124"/>
    <m/>
    <m/>
    <m/>
    <m/>
    <s v="n.a."/>
    <m/>
    <m/>
    <n v="0"/>
    <n v="0"/>
    <m/>
    <d v="2028-02-16T00:00:00"/>
    <m/>
    <m/>
    <m/>
    <m/>
    <m/>
    <m/>
    <m/>
    <m/>
    <m/>
    <m/>
    <m/>
    <m/>
    <m/>
    <m/>
    <m/>
    <m/>
    <m/>
    <m/>
    <m/>
    <d v="2027-09-16T00:00:00"/>
    <m/>
    <n v="100000"/>
    <m/>
    <m/>
    <s v="Euro"/>
    <n v="42.19"/>
    <m/>
    <m/>
    <m/>
    <m/>
    <n v="38.85"/>
    <m/>
    <m/>
    <m/>
    <m/>
    <m/>
    <m/>
    <m/>
    <m/>
    <m/>
    <m/>
    <m/>
    <m/>
    <m/>
    <m/>
    <m/>
    <m/>
    <m/>
    <m/>
    <m/>
    <m/>
    <n v="1"/>
    <m/>
  </r>
  <r>
    <m/>
    <s v="V100059"/>
    <s v="2024-0030"/>
    <x v="135"/>
    <n v="2"/>
    <s v="Batch"/>
    <m/>
    <m/>
    <x v="48"/>
    <s v="AUT"/>
    <s v="Middle EU - ELSE"/>
    <x v="5"/>
    <x v="7"/>
    <n v="12"/>
    <m/>
    <m/>
    <n v="12"/>
    <n v="0"/>
    <n v="12"/>
    <n v="12"/>
    <x v="0"/>
    <m/>
    <m/>
    <m/>
    <x v="5"/>
    <m/>
    <m/>
    <m/>
    <d v="2025-04-24T00:00:00"/>
    <d v="2028-02-16T00:00:00"/>
    <m/>
    <x v="124"/>
    <m/>
    <m/>
    <m/>
    <m/>
    <s v="n.a."/>
    <m/>
    <m/>
    <n v="0"/>
    <n v="0"/>
    <m/>
    <m/>
    <s v="n.a."/>
    <m/>
    <m/>
    <m/>
    <m/>
    <m/>
    <m/>
    <m/>
    <m/>
    <s v="A"/>
    <n v="75"/>
    <s v="keine"/>
    <s v="AUT"/>
    <s v="Not required"/>
    <s v="N"/>
    <s v="N"/>
    <n v="12"/>
    <n v="0"/>
    <m/>
    <m/>
    <m/>
    <n v="100000"/>
    <s v="Y"/>
    <d v="2028-02-17T00:00:00"/>
    <s v="Euro"/>
    <n v="42.19"/>
    <n v="-3.34"/>
    <n v="0"/>
    <n v="0"/>
    <n v="0"/>
    <n v="38.84999999999999"/>
    <n v="0"/>
    <n v="1050"/>
    <n v="0"/>
    <n v="0"/>
    <n v="0"/>
    <s v="0.00"/>
    <n v="0"/>
    <n v="0"/>
    <n v="0"/>
    <n v="0"/>
    <n v="42.19"/>
    <n v="-3.34"/>
    <n v="38.84999999999999"/>
    <n v="1"/>
    <n v="0"/>
    <n v="42.19"/>
    <n v="38.85"/>
    <n v="1200000"/>
    <n v="120000"/>
    <s v="Y"/>
    <n v="12"/>
    <n v="169696.8"/>
  </r>
  <r>
    <m/>
    <s v="V100059"/>
    <s v="2024-0030"/>
    <x v="135"/>
    <n v="2"/>
    <s v="Wagon"/>
    <n v="13"/>
    <s v="37 80 4657 233-5"/>
    <x v="48"/>
    <m/>
    <m/>
    <x v="5"/>
    <x v="7"/>
    <n v="1"/>
    <m/>
    <m/>
    <n v="1"/>
    <m/>
    <n v="1"/>
    <n v="1"/>
    <x v="1"/>
    <n v="0"/>
    <d v="1899-12-30T00:00:00"/>
    <d v="1899-12-30T00:00:00"/>
    <x v="5"/>
    <m/>
    <m/>
    <m/>
    <d v="2025-04-29T00:00:00"/>
    <d v="2028-02-16T00:00:00"/>
    <n v="1051"/>
    <x v="124"/>
    <m/>
    <m/>
    <m/>
    <m/>
    <s v="n.a."/>
    <m/>
    <m/>
    <n v="0"/>
    <n v="0"/>
    <m/>
    <d v="2028-02-16T00:00:00"/>
    <m/>
    <m/>
    <m/>
    <m/>
    <m/>
    <m/>
    <m/>
    <m/>
    <m/>
    <m/>
    <m/>
    <m/>
    <m/>
    <m/>
    <m/>
    <m/>
    <m/>
    <m/>
    <m/>
    <d v="2027-09-16T00:00:00"/>
    <m/>
    <n v="100000"/>
    <m/>
    <m/>
    <s v="Euro"/>
    <n v="42.19"/>
    <m/>
    <m/>
    <m/>
    <m/>
    <n v="38.85"/>
    <m/>
    <m/>
    <m/>
    <m/>
    <m/>
    <m/>
    <m/>
    <m/>
    <m/>
    <m/>
    <m/>
    <m/>
    <m/>
    <m/>
    <m/>
    <m/>
    <m/>
    <m/>
    <m/>
    <m/>
    <n v="1"/>
    <m/>
  </r>
  <r>
    <m/>
    <s v="V100059"/>
    <s v="2024-0030"/>
    <x v="135"/>
    <n v="2"/>
    <s v="Wagon"/>
    <n v="14"/>
    <s v="37 80 4657 234-3"/>
    <x v="48"/>
    <m/>
    <m/>
    <x v="5"/>
    <x v="7"/>
    <n v="1"/>
    <m/>
    <m/>
    <n v="1"/>
    <m/>
    <n v="1"/>
    <n v="1"/>
    <x v="1"/>
    <n v="0"/>
    <d v="1899-12-30T00:00:00"/>
    <d v="1899-12-30T00:00:00"/>
    <x v="5"/>
    <m/>
    <m/>
    <m/>
    <d v="2025-04-29T00:00:00"/>
    <d v="2028-02-16T00:00:00"/>
    <n v="1051"/>
    <x v="124"/>
    <m/>
    <m/>
    <m/>
    <m/>
    <s v="n.a."/>
    <m/>
    <m/>
    <n v="0"/>
    <n v="0"/>
    <m/>
    <d v="2028-02-16T00:00:00"/>
    <m/>
    <m/>
    <m/>
    <m/>
    <m/>
    <m/>
    <m/>
    <m/>
    <m/>
    <m/>
    <m/>
    <m/>
    <m/>
    <m/>
    <m/>
    <m/>
    <m/>
    <m/>
    <m/>
    <d v="2027-09-16T00:00:00"/>
    <m/>
    <n v="100000"/>
    <m/>
    <m/>
    <s v="Euro"/>
    <n v="42.19"/>
    <m/>
    <m/>
    <m/>
    <m/>
    <n v="38.85"/>
    <m/>
    <m/>
    <m/>
    <m/>
    <m/>
    <m/>
    <m/>
    <m/>
    <m/>
    <m/>
    <m/>
    <m/>
    <m/>
    <m/>
    <m/>
    <m/>
    <m/>
    <m/>
    <m/>
    <m/>
    <n v="1"/>
    <m/>
  </r>
  <r>
    <m/>
    <s v="V100059"/>
    <s v="2024-0030"/>
    <x v="135"/>
    <n v="2"/>
    <s v="Wagon"/>
    <n v="15"/>
    <s v="37 80 4657 235-0"/>
    <x v="48"/>
    <m/>
    <m/>
    <x v="5"/>
    <x v="7"/>
    <n v="1"/>
    <m/>
    <m/>
    <n v="1"/>
    <m/>
    <n v="1"/>
    <n v="1"/>
    <x v="1"/>
    <n v="0"/>
    <d v="1899-12-30T00:00:00"/>
    <d v="1899-12-30T00:00:00"/>
    <x v="5"/>
    <m/>
    <m/>
    <m/>
    <d v="2025-04-29T00:00:00"/>
    <d v="2028-02-16T00:00:00"/>
    <n v="1051"/>
    <x v="124"/>
    <m/>
    <m/>
    <m/>
    <m/>
    <s v="n.a."/>
    <m/>
    <m/>
    <n v="0"/>
    <n v="0"/>
    <m/>
    <d v="2028-02-16T00:00:00"/>
    <m/>
    <m/>
    <m/>
    <m/>
    <m/>
    <m/>
    <m/>
    <m/>
    <m/>
    <m/>
    <m/>
    <m/>
    <m/>
    <m/>
    <m/>
    <m/>
    <m/>
    <m/>
    <m/>
    <d v="2027-09-16T00:00:00"/>
    <m/>
    <n v="100000"/>
    <m/>
    <m/>
    <s v="Euro"/>
    <n v="42.19"/>
    <m/>
    <m/>
    <m/>
    <m/>
    <n v="38.85"/>
    <m/>
    <m/>
    <m/>
    <m/>
    <m/>
    <m/>
    <m/>
    <m/>
    <m/>
    <m/>
    <m/>
    <m/>
    <m/>
    <m/>
    <m/>
    <m/>
    <m/>
    <m/>
    <m/>
    <m/>
    <n v="1"/>
    <m/>
  </r>
  <r>
    <m/>
    <s v="V100059"/>
    <s v="2024-0030"/>
    <x v="135"/>
    <n v="2"/>
    <s v="Wagon"/>
    <n v="16"/>
    <s v="37 80 4657 236-8"/>
    <x v="48"/>
    <m/>
    <m/>
    <x v="5"/>
    <x v="7"/>
    <n v="1"/>
    <m/>
    <m/>
    <n v="1"/>
    <m/>
    <n v="1"/>
    <n v="1"/>
    <x v="1"/>
    <n v="0"/>
    <d v="1899-12-30T00:00:00"/>
    <d v="1899-12-30T00:00:00"/>
    <x v="5"/>
    <m/>
    <m/>
    <m/>
    <d v="2025-04-29T00:00:00"/>
    <d v="2028-02-16T00:00:00"/>
    <n v="1051"/>
    <x v="124"/>
    <m/>
    <m/>
    <m/>
    <m/>
    <s v="n.a."/>
    <m/>
    <m/>
    <n v="0"/>
    <n v="0"/>
    <m/>
    <d v="2028-02-16T00:00:00"/>
    <m/>
    <m/>
    <m/>
    <m/>
    <m/>
    <m/>
    <m/>
    <m/>
    <m/>
    <m/>
    <m/>
    <m/>
    <m/>
    <m/>
    <m/>
    <m/>
    <m/>
    <m/>
    <m/>
    <d v="2027-09-16T00:00:00"/>
    <m/>
    <n v="100000"/>
    <m/>
    <m/>
    <s v="Euro"/>
    <n v="42.19"/>
    <m/>
    <m/>
    <m/>
    <m/>
    <n v="38.85"/>
    <m/>
    <m/>
    <m/>
    <m/>
    <m/>
    <m/>
    <m/>
    <m/>
    <m/>
    <m/>
    <m/>
    <m/>
    <m/>
    <m/>
    <m/>
    <m/>
    <m/>
    <m/>
    <m/>
    <m/>
    <n v="1"/>
    <m/>
  </r>
  <r>
    <m/>
    <s v="V100059"/>
    <s v="2024-0030"/>
    <x v="135"/>
    <n v="2"/>
    <s v="Wagon"/>
    <n v="17"/>
    <s v="37 80 4657 237-6"/>
    <x v="48"/>
    <m/>
    <m/>
    <x v="5"/>
    <x v="7"/>
    <n v="1"/>
    <m/>
    <m/>
    <n v="1"/>
    <m/>
    <n v="1"/>
    <n v="1"/>
    <x v="1"/>
    <n v="0"/>
    <d v="1899-12-30T00:00:00"/>
    <d v="1899-12-30T00:00:00"/>
    <x v="5"/>
    <m/>
    <m/>
    <m/>
    <d v="2025-04-29T00:00:00"/>
    <d v="2028-02-16T00:00:00"/>
    <n v="1051"/>
    <x v="124"/>
    <m/>
    <m/>
    <m/>
    <m/>
    <s v="n.a."/>
    <m/>
    <m/>
    <n v="0"/>
    <n v="0"/>
    <m/>
    <d v="2028-02-16T00:00:00"/>
    <m/>
    <m/>
    <m/>
    <m/>
    <m/>
    <m/>
    <m/>
    <m/>
    <m/>
    <m/>
    <m/>
    <m/>
    <m/>
    <m/>
    <m/>
    <m/>
    <m/>
    <m/>
    <m/>
    <d v="2027-09-16T00:00:00"/>
    <m/>
    <n v="100000"/>
    <m/>
    <m/>
    <s v="Euro"/>
    <n v="42.19"/>
    <m/>
    <m/>
    <m/>
    <m/>
    <n v="38.85"/>
    <m/>
    <m/>
    <m/>
    <m/>
    <m/>
    <m/>
    <m/>
    <m/>
    <m/>
    <m/>
    <m/>
    <m/>
    <m/>
    <m/>
    <m/>
    <m/>
    <m/>
    <m/>
    <m/>
    <m/>
    <n v="1"/>
    <m/>
  </r>
  <r>
    <m/>
    <s v="V100059"/>
    <s v="2024-0030"/>
    <x v="135"/>
    <n v="2"/>
    <s v="Wagon"/>
    <n v="18"/>
    <s v="37 80 4657 238-4"/>
    <x v="48"/>
    <m/>
    <m/>
    <x v="5"/>
    <x v="7"/>
    <n v="1"/>
    <m/>
    <m/>
    <n v="1"/>
    <m/>
    <n v="1"/>
    <n v="1"/>
    <x v="1"/>
    <n v="0"/>
    <d v="1899-12-30T00:00:00"/>
    <d v="1899-12-30T00:00:00"/>
    <x v="5"/>
    <m/>
    <m/>
    <m/>
    <d v="2025-04-29T00:00:00"/>
    <d v="2028-02-16T00:00:00"/>
    <n v="1051"/>
    <x v="124"/>
    <m/>
    <m/>
    <m/>
    <m/>
    <s v="n.a."/>
    <m/>
    <m/>
    <n v="0"/>
    <n v="0"/>
    <m/>
    <d v="2028-02-16T00:00:00"/>
    <m/>
    <m/>
    <m/>
    <m/>
    <m/>
    <m/>
    <m/>
    <m/>
    <m/>
    <m/>
    <m/>
    <m/>
    <m/>
    <m/>
    <m/>
    <m/>
    <m/>
    <m/>
    <m/>
    <d v="2027-09-16T00:00:00"/>
    <m/>
    <n v="100000"/>
    <m/>
    <m/>
    <s v="Euro"/>
    <n v="42.19"/>
    <m/>
    <m/>
    <m/>
    <m/>
    <n v="38.85"/>
    <m/>
    <m/>
    <m/>
    <m/>
    <m/>
    <m/>
    <m/>
    <m/>
    <m/>
    <m/>
    <m/>
    <m/>
    <m/>
    <m/>
    <m/>
    <m/>
    <m/>
    <m/>
    <m/>
    <m/>
    <n v="1"/>
    <m/>
  </r>
  <r>
    <m/>
    <s v="V100059"/>
    <s v="2024-0030"/>
    <x v="135"/>
    <n v="2"/>
    <s v="Wagon"/>
    <n v="19"/>
    <s v="37 80 4657 239-2"/>
    <x v="48"/>
    <m/>
    <m/>
    <x v="5"/>
    <x v="7"/>
    <n v="1"/>
    <m/>
    <m/>
    <n v="1"/>
    <m/>
    <n v="1"/>
    <n v="1"/>
    <x v="1"/>
    <n v="0"/>
    <d v="1899-12-30T00:00:00"/>
    <d v="1899-12-30T00:00:00"/>
    <x v="5"/>
    <m/>
    <m/>
    <m/>
    <d v="2025-04-29T00:00:00"/>
    <d v="2028-02-16T00:00:00"/>
    <n v="1051"/>
    <x v="124"/>
    <m/>
    <m/>
    <m/>
    <m/>
    <s v="n.a."/>
    <m/>
    <m/>
    <n v="0"/>
    <n v="0"/>
    <m/>
    <d v="2028-02-16T00:00:00"/>
    <m/>
    <m/>
    <m/>
    <m/>
    <m/>
    <m/>
    <m/>
    <m/>
    <m/>
    <m/>
    <m/>
    <m/>
    <m/>
    <m/>
    <m/>
    <m/>
    <m/>
    <m/>
    <m/>
    <d v="2027-09-16T00:00:00"/>
    <m/>
    <n v="100000"/>
    <m/>
    <m/>
    <s v="Euro"/>
    <n v="42.19"/>
    <m/>
    <m/>
    <m/>
    <m/>
    <n v="38.85"/>
    <m/>
    <m/>
    <m/>
    <m/>
    <m/>
    <m/>
    <m/>
    <m/>
    <m/>
    <m/>
    <m/>
    <m/>
    <m/>
    <m/>
    <m/>
    <m/>
    <m/>
    <m/>
    <m/>
    <m/>
    <n v="1"/>
    <m/>
  </r>
  <r>
    <m/>
    <s v="V100059"/>
    <s v="2024-0030"/>
    <x v="135"/>
    <n v="2"/>
    <s v="Wagon"/>
    <n v="20"/>
    <s v="37 80 4657 240-0"/>
    <x v="48"/>
    <m/>
    <m/>
    <x v="5"/>
    <x v="7"/>
    <n v="1"/>
    <m/>
    <m/>
    <n v="1"/>
    <m/>
    <n v="1"/>
    <n v="1"/>
    <x v="1"/>
    <n v="0"/>
    <d v="1899-12-30T00:00:00"/>
    <d v="1899-12-30T00:00:00"/>
    <x v="5"/>
    <m/>
    <m/>
    <m/>
    <d v="2025-04-29T00:00:00"/>
    <d v="2028-02-16T00:00:00"/>
    <n v="1051"/>
    <x v="124"/>
    <m/>
    <m/>
    <m/>
    <m/>
    <s v="n.a."/>
    <m/>
    <m/>
    <n v="0"/>
    <n v="0"/>
    <m/>
    <d v="2028-02-16T00:00:00"/>
    <m/>
    <m/>
    <m/>
    <m/>
    <m/>
    <m/>
    <m/>
    <m/>
    <m/>
    <m/>
    <m/>
    <m/>
    <m/>
    <m/>
    <m/>
    <m/>
    <m/>
    <m/>
    <m/>
    <d v="2027-09-16T00:00:00"/>
    <m/>
    <n v="100000"/>
    <m/>
    <m/>
    <s v="Euro"/>
    <n v="42.19"/>
    <m/>
    <m/>
    <m/>
    <m/>
    <n v="38.85"/>
    <m/>
    <m/>
    <m/>
    <m/>
    <m/>
    <m/>
    <m/>
    <m/>
    <m/>
    <m/>
    <m/>
    <m/>
    <m/>
    <m/>
    <m/>
    <m/>
    <m/>
    <m/>
    <m/>
    <m/>
    <n v="1"/>
    <m/>
  </r>
  <r>
    <m/>
    <s v="V100059"/>
    <s v="2024-0030"/>
    <x v="135"/>
    <n v="2"/>
    <s v="Wagon"/>
    <n v="21"/>
    <s v="37 80 4657 241-8"/>
    <x v="48"/>
    <m/>
    <m/>
    <x v="5"/>
    <x v="7"/>
    <n v="1"/>
    <m/>
    <m/>
    <n v="1"/>
    <m/>
    <n v="1"/>
    <n v="1"/>
    <x v="1"/>
    <n v="0"/>
    <d v="1899-12-30T00:00:00"/>
    <d v="1899-12-30T00:00:00"/>
    <x v="5"/>
    <m/>
    <m/>
    <m/>
    <d v="2025-04-29T00:00:00"/>
    <d v="2028-02-16T00:00:00"/>
    <n v="1051"/>
    <x v="124"/>
    <m/>
    <m/>
    <m/>
    <m/>
    <s v="n.a."/>
    <m/>
    <m/>
    <n v="0"/>
    <n v="0"/>
    <m/>
    <d v="2028-02-16T00:00:00"/>
    <m/>
    <m/>
    <m/>
    <m/>
    <m/>
    <m/>
    <m/>
    <m/>
    <m/>
    <m/>
    <m/>
    <m/>
    <m/>
    <m/>
    <m/>
    <m/>
    <m/>
    <m/>
    <m/>
    <d v="2027-09-16T00:00:00"/>
    <m/>
    <n v="100000"/>
    <m/>
    <m/>
    <s v="Euro"/>
    <n v="42.19"/>
    <m/>
    <m/>
    <m/>
    <m/>
    <n v="38.85"/>
    <m/>
    <m/>
    <m/>
    <m/>
    <m/>
    <m/>
    <m/>
    <m/>
    <m/>
    <m/>
    <m/>
    <m/>
    <m/>
    <m/>
    <m/>
    <m/>
    <m/>
    <m/>
    <m/>
    <m/>
    <n v="1"/>
    <m/>
  </r>
  <r>
    <m/>
    <s v="V100059"/>
    <s v="2024-0030"/>
    <x v="135"/>
    <n v="2"/>
    <s v="Wagon"/>
    <n v="22"/>
    <s v="37 80 4657 242-6"/>
    <x v="48"/>
    <m/>
    <m/>
    <x v="5"/>
    <x v="7"/>
    <n v="1"/>
    <m/>
    <m/>
    <n v="1"/>
    <m/>
    <n v="1"/>
    <n v="1"/>
    <x v="1"/>
    <n v="0"/>
    <d v="1899-12-30T00:00:00"/>
    <d v="1899-12-30T00:00:00"/>
    <x v="5"/>
    <m/>
    <m/>
    <m/>
    <d v="2025-04-29T00:00:00"/>
    <d v="2028-02-16T00:00:00"/>
    <n v="1051"/>
    <x v="124"/>
    <m/>
    <m/>
    <m/>
    <m/>
    <s v="n.a."/>
    <m/>
    <m/>
    <n v="0"/>
    <n v="0"/>
    <m/>
    <d v="2028-02-16T00:00:00"/>
    <m/>
    <m/>
    <m/>
    <m/>
    <m/>
    <m/>
    <m/>
    <m/>
    <m/>
    <m/>
    <m/>
    <m/>
    <m/>
    <m/>
    <m/>
    <m/>
    <m/>
    <m/>
    <m/>
    <d v="2027-09-16T00:00:00"/>
    <m/>
    <n v="100000"/>
    <m/>
    <m/>
    <s v="Euro"/>
    <n v="42.19"/>
    <m/>
    <m/>
    <m/>
    <m/>
    <n v="38.85"/>
    <m/>
    <m/>
    <m/>
    <m/>
    <m/>
    <m/>
    <m/>
    <m/>
    <m/>
    <m/>
    <m/>
    <m/>
    <m/>
    <m/>
    <m/>
    <m/>
    <m/>
    <m/>
    <m/>
    <m/>
    <n v="1"/>
    <m/>
  </r>
  <r>
    <m/>
    <s v="V100059"/>
    <s v="2024-0030"/>
    <x v="135"/>
    <n v="2"/>
    <s v="Wagon"/>
    <n v="23"/>
    <s v="37 80 4657 243-4"/>
    <x v="48"/>
    <m/>
    <m/>
    <x v="5"/>
    <x v="7"/>
    <n v="1"/>
    <m/>
    <m/>
    <n v="1"/>
    <m/>
    <n v="1"/>
    <n v="1"/>
    <x v="1"/>
    <n v="0"/>
    <d v="1899-12-30T00:00:00"/>
    <d v="1899-12-30T00:00:00"/>
    <x v="5"/>
    <m/>
    <m/>
    <m/>
    <d v="2025-04-29T00:00:00"/>
    <d v="2028-02-16T00:00:00"/>
    <n v="1051"/>
    <x v="124"/>
    <m/>
    <m/>
    <m/>
    <m/>
    <s v="n.a."/>
    <m/>
    <m/>
    <n v="0"/>
    <n v="0"/>
    <m/>
    <d v="2028-02-16T00:00:00"/>
    <m/>
    <m/>
    <m/>
    <m/>
    <m/>
    <m/>
    <m/>
    <m/>
    <m/>
    <m/>
    <m/>
    <m/>
    <m/>
    <m/>
    <m/>
    <m/>
    <m/>
    <m/>
    <m/>
    <d v="2027-09-16T00:00:00"/>
    <m/>
    <n v="100000"/>
    <m/>
    <m/>
    <s v="Euro"/>
    <n v="42.19"/>
    <m/>
    <m/>
    <m/>
    <m/>
    <n v="38.85"/>
    <m/>
    <m/>
    <m/>
    <m/>
    <m/>
    <m/>
    <m/>
    <m/>
    <m/>
    <m/>
    <m/>
    <m/>
    <m/>
    <m/>
    <m/>
    <m/>
    <m/>
    <m/>
    <m/>
    <m/>
    <n v="1"/>
    <m/>
  </r>
  <r>
    <m/>
    <s v="V100059"/>
    <s v="2024-0030"/>
    <x v="135"/>
    <n v="2"/>
    <s v="Wagon"/>
    <n v="24"/>
    <s v="37 80 4657 244-2"/>
    <x v="48"/>
    <m/>
    <m/>
    <x v="5"/>
    <x v="7"/>
    <n v="1"/>
    <m/>
    <m/>
    <n v="1"/>
    <m/>
    <n v="1"/>
    <n v="1"/>
    <x v="1"/>
    <n v="0"/>
    <d v="1899-12-30T00:00:00"/>
    <d v="1899-12-30T00:00:00"/>
    <x v="5"/>
    <m/>
    <m/>
    <m/>
    <d v="2025-04-29T00:00:00"/>
    <d v="2028-02-16T00:00:00"/>
    <n v="1051"/>
    <x v="124"/>
    <m/>
    <m/>
    <m/>
    <m/>
    <s v="n.a."/>
    <m/>
    <m/>
    <n v="0"/>
    <n v="0"/>
    <m/>
    <d v="2028-02-16T00:00:00"/>
    <m/>
    <m/>
    <m/>
    <m/>
    <m/>
    <m/>
    <m/>
    <m/>
    <m/>
    <m/>
    <m/>
    <m/>
    <m/>
    <m/>
    <m/>
    <m/>
    <m/>
    <m/>
    <m/>
    <d v="2027-09-16T00:00:00"/>
    <m/>
    <n v="100000"/>
    <m/>
    <m/>
    <s v="Euro"/>
    <n v="42.19"/>
    <m/>
    <m/>
    <m/>
    <m/>
    <n v="38.85"/>
    <m/>
    <m/>
    <m/>
    <m/>
    <m/>
    <m/>
    <m/>
    <m/>
    <m/>
    <m/>
    <m/>
    <m/>
    <m/>
    <m/>
    <m/>
    <m/>
    <m/>
    <m/>
    <m/>
    <m/>
    <n v="1"/>
    <m/>
  </r>
  <r>
    <m/>
    <s v="V100059"/>
    <s v="2024-0030"/>
    <x v="135"/>
    <n v="3"/>
    <s v="Batch"/>
    <m/>
    <m/>
    <x v="48"/>
    <s v="AUT"/>
    <s v="Middle EU - ELSE"/>
    <x v="5"/>
    <x v="7"/>
    <n v="12"/>
    <m/>
    <m/>
    <n v="12"/>
    <n v="0"/>
    <n v="12"/>
    <n v="12"/>
    <x v="0"/>
    <m/>
    <m/>
    <m/>
    <x v="5"/>
    <m/>
    <m/>
    <m/>
    <d v="2025-06-09T00:00:00"/>
    <d v="2028-02-16T00:00:00"/>
    <m/>
    <x v="124"/>
    <m/>
    <m/>
    <m/>
    <m/>
    <s v="n.a."/>
    <m/>
    <m/>
    <n v="0"/>
    <n v="0"/>
    <m/>
    <m/>
    <s v="n.a."/>
    <m/>
    <m/>
    <m/>
    <m/>
    <m/>
    <m/>
    <m/>
    <m/>
    <s v="A"/>
    <n v="75"/>
    <s v="keine"/>
    <s v="AUT"/>
    <s v="Not required"/>
    <s v="N"/>
    <s v="N"/>
    <n v="12"/>
    <n v="0"/>
    <m/>
    <m/>
    <m/>
    <n v="100000"/>
    <s v="Y"/>
    <d v="2028-02-17T00:00:00"/>
    <s v="Euro"/>
    <n v="42.19"/>
    <n v="-3.34"/>
    <n v="0"/>
    <n v="0"/>
    <n v="0"/>
    <n v="38.84999999999999"/>
    <n v="0"/>
    <n v="1050"/>
    <n v="0"/>
    <n v="0"/>
    <n v="0"/>
    <s v="0.00"/>
    <n v="0"/>
    <n v="0"/>
    <n v="0"/>
    <n v="0"/>
    <n v="42.19"/>
    <n v="-3.34"/>
    <n v="38.84999999999999"/>
    <n v="1"/>
    <n v="0"/>
    <n v="42.19"/>
    <n v="38.85"/>
    <n v="1200000"/>
    <n v="120000"/>
    <s v="Y"/>
    <n v="12"/>
    <n v="169696.8"/>
  </r>
  <r>
    <m/>
    <s v="V100059"/>
    <s v="2024-0030"/>
    <x v="135"/>
    <n v="3"/>
    <s v="Wagon"/>
    <n v="25"/>
    <s v="37 80 4657 245-9"/>
    <x v="48"/>
    <m/>
    <m/>
    <x v="5"/>
    <x v="7"/>
    <n v="1"/>
    <m/>
    <m/>
    <n v="1"/>
    <m/>
    <n v="1"/>
    <n v="1"/>
    <x v="1"/>
    <n v="0"/>
    <d v="1899-12-30T00:00:00"/>
    <d v="1899-12-30T00:00:00"/>
    <x v="5"/>
    <m/>
    <m/>
    <m/>
    <d v="2025-06-12T00:00:00"/>
    <d v="2028-02-16T00:00:00"/>
    <n v="1051"/>
    <x v="124"/>
    <m/>
    <m/>
    <m/>
    <m/>
    <s v="n.a."/>
    <m/>
    <m/>
    <n v="0"/>
    <n v="0"/>
    <m/>
    <d v="2028-02-16T00:00:00"/>
    <m/>
    <m/>
    <m/>
    <m/>
    <m/>
    <m/>
    <m/>
    <m/>
    <m/>
    <m/>
    <m/>
    <m/>
    <m/>
    <m/>
    <m/>
    <m/>
    <m/>
    <m/>
    <m/>
    <d v="2027-09-16T00:00:00"/>
    <m/>
    <n v="100000"/>
    <m/>
    <m/>
    <s v="Euro"/>
    <n v="42.19"/>
    <m/>
    <m/>
    <m/>
    <m/>
    <n v="38.85"/>
    <m/>
    <m/>
    <m/>
    <m/>
    <m/>
    <m/>
    <m/>
    <m/>
    <m/>
    <m/>
    <m/>
    <m/>
    <m/>
    <m/>
    <m/>
    <m/>
    <m/>
    <m/>
    <m/>
    <m/>
    <n v="1"/>
    <m/>
  </r>
  <r>
    <m/>
    <s v="V100059"/>
    <s v="2024-0030"/>
    <x v="135"/>
    <n v="3"/>
    <s v="Wagon"/>
    <n v="26"/>
    <s v="37 80 4657 246-7"/>
    <x v="48"/>
    <m/>
    <m/>
    <x v="5"/>
    <x v="7"/>
    <n v="1"/>
    <m/>
    <m/>
    <n v="1"/>
    <m/>
    <n v="1"/>
    <n v="1"/>
    <x v="1"/>
    <n v="0"/>
    <d v="1899-12-30T00:00:00"/>
    <d v="1899-12-30T00:00:00"/>
    <x v="5"/>
    <m/>
    <m/>
    <m/>
    <d v="2025-06-12T00:00:00"/>
    <d v="2028-02-16T00:00:00"/>
    <n v="1051"/>
    <x v="124"/>
    <m/>
    <m/>
    <m/>
    <m/>
    <s v="n.a."/>
    <m/>
    <m/>
    <n v="0"/>
    <n v="0"/>
    <m/>
    <d v="2028-02-16T00:00:00"/>
    <m/>
    <m/>
    <m/>
    <m/>
    <m/>
    <m/>
    <m/>
    <m/>
    <m/>
    <m/>
    <m/>
    <m/>
    <m/>
    <m/>
    <m/>
    <m/>
    <m/>
    <m/>
    <m/>
    <d v="2027-09-16T00:00:00"/>
    <m/>
    <n v="100000"/>
    <m/>
    <m/>
    <s v="Euro"/>
    <n v="42.19"/>
    <m/>
    <m/>
    <m/>
    <m/>
    <n v="38.85"/>
    <m/>
    <m/>
    <m/>
    <m/>
    <m/>
    <m/>
    <m/>
    <m/>
    <m/>
    <m/>
    <m/>
    <m/>
    <m/>
    <m/>
    <m/>
    <m/>
    <m/>
    <m/>
    <m/>
    <m/>
    <n v="1"/>
    <m/>
  </r>
  <r>
    <m/>
    <s v="V100059"/>
    <s v="2024-0030"/>
    <x v="135"/>
    <n v="3"/>
    <s v="Wagon"/>
    <n v="27"/>
    <s v="37 80 4657 247-5"/>
    <x v="48"/>
    <m/>
    <m/>
    <x v="5"/>
    <x v="7"/>
    <n v="1"/>
    <m/>
    <m/>
    <n v="1"/>
    <m/>
    <n v="1"/>
    <n v="1"/>
    <x v="1"/>
    <n v="0"/>
    <d v="1899-12-30T00:00:00"/>
    <d v="1899-12-30T00:00:00"/>
    <x v="5"/>
    <m/>
    <m/>
    <m/>
    <d v="2025-06-12T00:00:00"/>
    <d v="2028-02-16T00:00:00"/>
    <n v="1051"/>
    <x v="124"/>
    <m/>
    <m/>
    <m/>
    <m/>
    <s v="n.a."/>
    <m/>
    <m/>
    <n v="0"/>
    <n v="0"/>
    <m/>
    <d v="2028-02-16T00:00:00"/>
    <m/>
    <m/>
    <m/>
    <m/>
    <m/>
    <m/>
    <m/>
    <m/>
    <m/>
    <m/>
    <m/>
    <m/>
    <m/>
    <m/>
    <m/>
    <m/>
    <m/>
    <m/>
    <m/>
    <d v="2027-09-16T00:00:00"/>
    <m/>
    <n v="100000"/>
    <m/>
    <m/>
    <s v="Euro"/>
    <n v="42.19"/>
    <m/>
    <m/>
    <m/>
    <m/>
    <n v="38.85"/>
    <m/>
    <m/>
    <m/>
    <m/>
    <m/>
    <m/>
    <m/>
    <m/>
    <m/>
    <m/>
    <m/>
    <m/>
    <m/>
    <m/>
    <m/>
    <m/>
    <m/>
    <m/>
    <m/>
    <m/>
    <n v="1"/>
    <m/>
  </r>
  <r>
    <m/>
    <s v="V100059"/>
    <s v="2024-0030"/>
    <x v="135"/>
    <n v="3"/>
    <s v="Wagon"/>
    <n v="28"/>
    <s v="37 80 4657 248-3"/>
    <x v="48"/>
    <m/>
    <m/>
    <x v="5"/>
    <x v="7"/>
    <n v="1"/>
    <m/>
    <m/>
    <n v="1"/>
    <m/>
    <n v="1"/>
    <n v="1"/>
    <x v="1"/>
    <n v="0"/>
    <d v="1899-12-30T00:00:00"/>
    <d v="1899-12-30T00:00:00"/>
    <x v="5"/>
    <m/>
    <m/>
    <m/>
    <d v="2025-06-12T00:00:00"/>
    <d v="2028-02-16T00:00:00"/>
    <n v="1051"/>
    <x v="124"/>
    <m/>
    <m/>
    <m/>
    <m/>
    <s v="n.a."/>
    <m/>
    <m/>
    <n v="0"/>
    <n v="0"/>
    <m/>
    <d v="2028-02-16T00:00:00"/>
    <m/>
    <m/>
    <m/>
    <m/>
    <m/>
    <m/>
    <m/>
    <m/>
    <m/>
    <m/>
    <m/>
    <m/>
    <m/>
    <m/>
    <m/>
    <m/>
    <m/>
    <m/>
    <m/>
    <d v="2027-09-16T00:00:00"/>
    <m/>
    <n v="100000"/>
    <m/>
    <m/>
    <s v="Euro"/>
    <n v="42.19"/>
    <m/>
    <m/>
    <m/>
    <m/>
    <n v="38.85"/>
    <m/>
    <m/>
    <m/>
    <m/>
    <m/>
    <m/>
    <m/>
    <m/>
    <m/>
    <m/>
    <m/>
    <m/>
    <m/>
    <m/>
    <m/>
    <m/>
    <m/>
    <m/>
    <m/>
    <m/>
    <n v="1"/>
    <m/>
  </r>
  <r>
    <m/>
    <s v="V100059"/>
    <s v="2024-0030"/>
    <x v="135"/>
    <n v="3"/>
    <s v="Wagon"/>
    <n v="29"/>
    <s v="37 80 4657 249-1"/>
    <x v="48"/>
    <m/>
    <m/>
    <x v="5"/>
    <x v="7"/>
    <n v="1"/>
    <m/>
    <m/>
    <n v="1"/>
    <m/>
    <n v="1"/>
    <n v="1"/>
    <x v="1"/>
    <n v="0"/>
    <d v="1899-12-30T00:00:00"/>
    <d v="1899-12-30T00:00:00"/>
    <x v="5"/>
    <m/>
    <m/>
    <m/>
    <d v="2025-06-12T00:00:00"/>
    <d v="2028-02-16T00:00:00"/>
    <n v="1051"/>
    <x v="124"/>
    <m/>
    <m/>
    <m/>
    <m/>
    <s v="n.a."/>
    <m/>
    <m/>
    <n v="0"/>
    <n v="0"/>
    <m/>
    <d v="2028-02-16T00:00:00"/>
    <m/>
    <m/>
    <m/>
    <m/>
    <m/>
    <m/>
    <m/>
    <m/>
    <m/>
    <m/>
    <m/>
    <m/>
    <m/>
    <m/>
    <m/>
    <m/>
    <m/>
    <m/>
    <m/>
    <d v="2027-09-16T00:00:00"/>
    <m/>
    <n v="100000"/>
    <m/>
    <m/>
    <s v="Euro"/>
    <n v="42.19"/>
    <m/>
    <m/>
    <m/>
    <m/>
    <n v="38.85"/>
    <m/>
    <m/>
    <m/>
    <m/>
    <m/>
    <m/>
    <m/>
    <m/>
    <m/>
    <m/>
    <m/>
    <m/>
    <m/>
    <m/>
    <m/>
    <m/>
    <m/>
    <m/>
    <m/>
    <m/>
    <n v="1"/>
    <m/>
  </r>
  <r>
    <m/>
    <s v="V100059"/>
    <s v="2024-0030"/>
    <x v="135"/>
    <n v="3"/>
    <s v="Wagon"/>
    <n v="30"/>
    <s v="37 80 4657 250-9"/>
    <x v="48"/>
    <m/>
    <m/>
    <x v="5"/>
    <x v="7"/>
    <n v="1"/>
    <m/>
    <m/>
    <n v="1"/>
    <m/>
    <n v="1"/>
    <n v="1"/>
    <x v="1"/>
    <n v="0"/>
    <d v="1899-12-30T00:00:00"/>
    <d v="1899-12-30T00:00:00"/>
    <x v="5"/>
    <m/>
    <m/>
    <m/>
    <d v="2025-06-12T00:00:00"/>
    <d v="2028-02-16T00:00:00"/>
    <n v="1051"/>
    <x v="124"/>
    <m/>
    <m/>
    <m/>
    <m/>
    <s v="n.a."/>
    <m/>
    <m/>
    <n v="0"/>
    <n v="0"/>
    <m/>
    <d v="2028-02-16T00:00:00"/>
    <m/>
    <m/>
    <m/>
    <m/>
    <m/>
    <m/>
    <m/>
    <m/>
    <m/>
    <m/>
    <m/>
    <m/>
    <m/>
    <m/>
    <m/>
    <m/>
    <m/>
    <m/>
    <m/>
    <d v="2027-09-16T00:00:00"/>
    <m/>
    <n v="100000"/>
    <m/>
    <m/>
    <s v="Euro"/>
    <n v="42.19"/>
    <m/>
    <m/>
    <m/>
    <m/>
    <n v="38.85"/>
    <m/>
    <m/>
    <m/>
    <m/>
    <m/>
    <m/>
    <m/>
    <m/>
    <m/>
    <m/>
    <m/>
    <m/>
    <m/>
    <m/>
    <m/>
    <m/>
    <m/>
    <m/>
    <m/>
    <m/>
    <n v="1"/>
    <m/>
  </r>
  <r>
    <m/>
    <s v="V100059"/>
    <s v="2024-0030"/>
    <x v="135"/>
    <n v="3"/>
    <s v="Wagon"/>
    <n v="31"/>
    <s v="37 80 4657 251-7"/>
    <x v="48"/>
    <m/>
    <m/>
    <x v="5"/>
    <x v="7"/>
    <n v="1"/>
    <m/>
    <m/>
    <n v="1"/>
    <m/>
    <n v="1"/>
    <n v="1"/>
    <x v="1"/>
    <n v="0"/>
    <d v="1899-12-30T00:00:00"/>
    <d v="1899-12-30T00:00:00"/>
    <x v="5"/>
    <m/>
    <m/>
    <m/>
    <d v="2025-06-12T00:00:00"/>
    <d v="2028-02-16T00:00:00"/>
    <n v="1051"/>
    <x v="124"/>
    <m/>
    <m/>
    <m/>
    <m/>
    <s v="n.a."/>
    <m/>
    <m/>
    <n v="0"/>
    <n v="0"/>
    <m/>
    <d v="2028-02-16T00:00:00"/>
    <m/>
    <m/>
    <m/>
    <m/>
    <m/>
    <m/>
    <m/>
    <m/>
    <m/>
    <m/>
    <m/>
    <m/>
    <m/>
    <m/>
    <m/>
    <m/>
    <m/>
    <m/>
    <m/>
    <d v="2027-09-16T00:00:00"/>
    <m/>
    <n v="100000"/>
    <m/>
    <m/>
    <s v="Euro"/>
    <n v="42.19"/>
    <m/>
    <m/>
    <m/>
    <m/>
    <n v="38.85"/>
    <m/>
    <m/>
    <m/>
    <m/>
    <m/>
    <m/>
    <m/>
    <m/>
    <m/>
    <m/>
    <m/>
    <m/>
    <m/>
    <m/>
    <m/>
    <m/>
    <m/>
    <m/>
    <m/>
    <m/>
    <n v="1"/>
    <m/>
  </r>
  <r>
    <m/>
    <s v="V100059"/>
    <s v="2024-0030"/>
    <x v="135"/>
    <n v="3"/>
    <s v="Wagon"/>
    <n v="32"/>
    <s v="37 80 4657 252-5"/>
    <x v="48"/>
    <m/>
    <m/>
    <x v="5"/>
    <x v="7"/>
    <n v="1"/>
    <m/>
    <m/>
    <n v="1"/>
    <m/>
    <n v="1"/>
    <n v="1"/>
    <x v="1"/>
    <n v="0"/>
    <d v="1899-12-30T00:00:00"/>
    <d v="1899-12-30T00:00:00"/>
    <x v="5"/>
    <m/>
    <m/>
    <m/>
    <d v="2025-06-16T00:00:00"/>
    <d v="2028-02-16T00:00:00"/>
    <n v="1051"/>
    <x v="124"/>
    <m/>
    <m/>
    <m/>
    <m/>
    <s v="n.a."/>
    <m/>
    <m/>
    <n v="0"/>
    <n v="0"/>
    <m/>
    <d v="2028-02-16T00:00:00"/>
    <m/>
    <m/>
    <m/>
    <m/>
    <m/>
    <m/>
    <m/>
    <m/>
    <m/>
    <m/>
    <m/>
    <m/>
    <m/>
    <m/>
    <m/>
    <m/>
    <m/>
    <m/>
    <m/>
    <d v="2027-09-16T00:00:00"/>
    <m/>
    <n v="100000"/>
    <m/>
    <m/>
    <s v="Euro"/>
    <n v="42.19"/>
    <m/>
    <m/>
    <m/>
    <m/>
    <n v="38.85"/>
    <m/>
    <m/>
    <m/>
    <m/>
    <m/>
    <m/>
    <m/>
    <m/>
    <m/>
    <m/>
    <m/>
    <m/>
    <m/>
    <m/>
    <m/>
    <m/>
    <m/>
    <m/>
    <m/>
    <m/>
    <n v="1"/>
    <m/>
  </r>
  <r>
    <m/>
    <s v="V100059"/>
    <s v="2024-0030"/>
    <x v="135"/>
    <n v="3"/>
    <s v="Wagon"/>
    <n v="33"/>
    <s v="37 80 4657 253-3"/>
    <x v="48"/>
    <m/>
    <m/>
    <x v="5"/>
    <x v="7"/>
    <n v="1"/>
    <m/>
    <m/>
    <n v="1"/>
    <m/>
    <n v="1"/>
    <n v="1"/>
    <x v="1"/>
    <n v="0"/>
    <d v="1899-12-30T00:00:00"/>
    <d v="1899-12-30T00:00:00"/>
    <x v="5"/>
    <m/>
    <m/>
    <m/>
    <d v="2025-06-12T00:00:00"/>
    <d v="2028-02-16T00:00:00"/>
    <n v="1051"/>
    <x v="124"/>
    <m/>
    <m/>
    <m/>
    <m/>
    <s v="n.a."/>
    <m/>
    <m/>
    <n v="0"/>
    <n v="0"/>
    <m/>
    <d v="2028-02-16T00:00:00"/>
    <m/>
    <m/>
    <m/>
    <m/>
    <m/>
    <m/>
    <m/>
    <m/>
    <m/>
    <m/>
    <m/>
    <m/>
    <m/>
    <m/>
    <m/>
    <m/>
    <m/>
    <m/>
    <m/>
    <d v="2027-09-16T00:00:00"/>
    <m/>
    <n v="100000"/>
    <m/>
    <m/>
    <s v="Euro"/>
    <n v="42.19"/>
    <m/>
    <m/>
    <m/>
    <m/>
    <n v="38.85"/>
    <m/>
    <m/>
    <m/>
    <m/>
    <m/>
    <m/>
    <m/>
    <m/>
    <m/>
    <m/>
    <m/>
    <m/>
    <m/>
    <m/>
    <m/>
    <m/>
    <m/>
    <m/>
    <m/>
    <m/>
    <n v="1"/>
    <m/>
  </r>
  <r>
    <m/>
    <s v="V100059"/>
    <s v="2024-0030"/>
    <x v="135"/>
    <n v="3"/>
    <s v="Wagon"/>
    <n v="34"/>
    <s v="37 80 4657 254-1"/>
    <x v="48"/>
    <m/>
    <m/>
    <x v="5"/>
    <x v="7"/>
    <n v="1"/>
    <m/>
    <m/>
    <n v="1"/>
    <m/>
    <n v="1"/>
    <n v="1"/>
    <x v="1"/>
    <n v="0"/>
    <d v="1899-12-30T00:00:00"/>
    <d v="1899-12-30T00:00:00"/>
    <x v="5"/>
    <m/>
    <m/>
    <m/>
    <d v="2025-06-12T00:00:00"/>
    <d v="2028-02-16T00:00:00"/>
    <n v="1051"/>
    <x v="124"/>
    <m/>
    <m/>
    <m/>
    <m/>
    <s v="n.a."/>
    <m/>
    <m/>
    <n v="0"/>
    <n v="0"/>
    <m/>
    <d v="2028-02-16T00:00:00"/>
    <m/>
    <m/>
    <m/>
    <m/>
    <m/>
    <m/>
    <m/>
    <m/>
    <m/>
    <m/>
    <m/>
    <m/>
    <m/>
    <m/>
    <m/>
    <m/>
    <m/>
    <m/>
    <m/>
    <d v="2027-09-16T00:00:00"/>
    <m/>
    <n v="100000"/>
    <m/>
    <m/>
    <s v="Euro"/>
    <n v="42.19"/>
    <m/>
    <m/>
    <m/>
    <m/>
    <n v="38.85"/>
    <m/>
    <m/>
    <m/>
    <m/>
    <m/>
    <m/>
    <m/>
    <m/>
    <m/>
    <m/>
    <m/>
    <m/>
    <m/>
    <m/>
    <m/>
    <m/>
    <m/>
    <m/>
    <m/>
    <m/>
    <n v="1"/>
    <m/>
  </r>
  <r>
    <m/>
    <s v="V100059"/>
    <s v="2024-0030"/>
    <x v="135"/>
    <n v="3"/>
    <s v="Wagon"/>
    <n v="35"/>
    <s v="37 80 4657 255-8"/>
    <x v="48"/>
    <m/>
    <m/>
    <x v="5"/>
    <x v="7"/>
    <n v="1"/>
    <m/>
    <m/>
    <n v="1"/>
    <m/>
    <n v="1"/>
    <n v="1"/>
    <x v="1"/>
    <n v="0"/>
    <d v="1899-12-30T00:00:00"/>
    <d v="1899-12-30T00:00:00"/>
    <x v="5"/>
    <m/>
    <m/>
    <m/>
    <d v="2025-06-12T00:00:00"/>
    <d v="2028-02-16T00:00:00"/>
    <n v="1051"/>
    <x v="124"/>
    <m/>
    <m/>
    <m/>
    <m/>
    <s v="n.a."/>
    <m/>
    <m/>
    <n v="0"/>
    <n v="0"/>
    <m/>
    <d v="2028-02-16T00:00:00"/>
    <m/>
    <m/>
    <m/>
    <m/>
    <m/>
    <m/>
    <m/>
    <m/>
    <m/>
    <m/>
    <m/>
    <m/>
    <m/>
    <m/>
    <m/>
    <m/>
    <m/>
    <m/>
    <m/>
    <d v="2027-09-16T00:00:00"/>
    <m/>
    <n v="100000"/>
    <m/>
    <m/>
    <s v="Euro"/>
    <n v="42.19"/>
    <m/>
    <m/>
    <m/>
    <m/>
    <n v="38.85"/>
    <m/>
    <m/>
    <m/>
    <m/>
    <m/>
    <m/>
    <m/>
    <m/>
    <m/>
    <m/>
    <m/>
    <m/>
    <m/>
    <m/>
    <m/>
    <m/>
    <m/>
    <m/>
    <m/>
    <m/>
    <n v="1"/>
    <m/>
  </r>
  <r>
    <m/>
    <s v="V100059"/>
    <s v="2024-0030"/>
    <x v="135"/>
    <n v="3"/>
    <s v="Wagon"/>
    <n v="36"/>
    <s v="37 80 4657 256-6"/>
    <x v="48"/>
    <m/>
    <m/>
    <x v="5"/>
    <x v="7"/>
    <n v="1"/>
    <m/>
    <m/>
    <n v="1"/>
    <m/>
    <n v="1"/>
    <n v="1"/>
    <x v="1"/>
    <n v="0"/>
    <d v="1899-12-30T00:00:00"/>
    <d v="1899-12-30T00:00:00"/>
    <x v="5"/>
    <m/>
    <m/>
    <m/>
    <d v="2025-06-12T00:00:00"/>
    <d v="2028-02-16T00:00:00"/>
    <n v="1051"/>
    <x v="124"/>
    <m/>
    <m/>
    <m/>
    <m/>
    <s v="n.a."/>
    <m/>
    <m/>
    <n v="0"/>
    <n v="0"/>
    <m/>
    <d v="2028-02-16T00:00:00"/>
    <m/>
    <m/>
    <m/>
    <m/>
    <m/>
    <m/>
    <m/>
    <m/>
    <m/>
    <m/>
    <m/>
    <m/>
    <m/>
    <m/>
    <m/>
    <m/>
    <m/>
    <m/>
    <m/>
    <d v="2027-09-16T00:00:00"/>
    <m/>
    <n v="100000"/>
    <m/>
    <m/>
    <s v="Euro"/>
    <n v="42.19"/>
    <m/>
    <m/>
    <m/>
    <m/>
    <n v="38.85"/>
    <m/>
    <m/>
    <m/>
    <m/>
    <m/>
    <m/>
    <m/>
    <m/>
    <m/>
    <m/>
    <m/>
    <m/>
    <m/>
    <m/>
    <m/>
    <m/>
    <m/>
    <m/>
    <m/>
    <m/>
    <n v="1"/>
    <m/>
  </r>
  <r>
    <m/>
    <s v="V100059"/>
    <s v="2024-0030"/>
    <x v="135"/>
    <n v="4"/>
    <s v="Batch"/>
    <m/>
    <m/>
    <x v="48"/>
    <s v="AUT"/>
    <s v="Middle EU - ELSE"/>
    <x v="5"/>
    <x v="7"/>
    <n v="12"/>
    <m/>
    <m/>
    <n v="12"/>
    <n v="0"/>
    <n v="12"/>
    <n v="12"/>
    <x v="0"/>
    <m/>
    <m/>
    <m/>
    <x v="7"/>
    <m/>
    <m/>
    <m/>
    <d v="2025-07-24T00:00:00"/>
    <d v="2028-02-16T00:00:00"/>
    <m/>
    <x v="124"/>
    <m/>
    <m/>
    <m/>
    <m/>
    <s v="n.a."/>
    <m/>
    <m/>
    <n v="0"/>
    <n v="0"/>
    <m/>
    <m/>
    <s v="n.a."/>
    <m/>
    <m/>
    <m/>
    <m/>
    <m/>
    <m/>
    <m/>
    <m/>
    <s v="A"/>
    <n v="75"/>
    <s v="keine"/>
    <s v="AUT"/>
    <s v="Not required"/>
    <s v="N"/>
    <s v="N"/>
    <n v="12"/>
    <n v="0"/>
    <m/>
    <m/>
    <m/>
    <n v="100000"/>
    <s v="Y"/>
    <d v="2028-02-17T00:00:00"/>
    <s v="Euro"/>
    <n v="42.19"/>
    <n v="-3.34"/>
    <n v="0"/>
    <n v="0"/>
    <n v="0"/>
    <n v="38.84999999999999"/>
    <n v="0"/>
    <n v="1050"/>
    <n v="0"/>
    <n v="0"/>
    <n v="0"/>
    <s v="0.00"/>
    <n v="0"/>
    <n v="0"/>
    <n v="0"/>
    <n v="0"/>
    <n v="42.19"/>
    <n v="-3.34"/>
    <n v="38.84999999999999"/>
    <n v="1"/>
    <n v="0"/>
    <n v="42.19"/>
    <n v="38.85"/>
    <n v="1200000"/>
    <n v="120000"/>
    <s v="Y"/>
    <n v="12"/>
    <n v="169696.8"/>
  </r>
  <r>
    <m/>
    <s v="V100059"/>
    <s v="2024-0030"/>
    <x v="135"/>
    <n v="4"/>
    <s v="Wagon"/>
    <n v="37"/>
    <s v="37 80 4657 257-4"/>
    <x v="48"/>
    <m/>
    <m/>
    <x v="5"/>
    <x v="7"/>
    <n v="1"/>
    <m/>
    <m/>
    <n v="1"/>
    <m/>
    <n v="1"/>
    <n v="1"/>
    <x v="1"/>
    <n v="0"/>
    <d v="1899-12-30T00:00:00"/>
    <d v="1899-12-30T00:00:00"/>
    <x v="7"/>
    <m/>
    <m/>
    <m/>
    <d v="2025-07-24T00:00:00"/>
    <d v="2028-02-16T00:00:00"/>
    <n v="1051"/>
    <x v="124"/>
    <m/>
    <m/>
    <m/>
    <m/>
    <s v="n.a."/>
    <m/>
    <m/>
    <n v="0"/>
    <n v="0"/>
    <m/>
    <d v="2028-02-16T00:00:00"/>
    <m/>
    <m/>
    <m/>
    <m/>
    <m/>
    <m/>
    <m/>
    <m/>
    <m/>
    <m/>
    <m/>
    <m/>
    <m/>
    <m/>
    <m/>
    <m/>
    <m/>
    <m/>
    <m/>
    <d v="2027-09-16T00:00:00"/>
    <m/>
    <n v="100000"/>
    <m/>
    <m/>
    <s v="Euro"/>
    <n v="42.19"/>
    <m/>
    <m/>
    <m/>
    <m/>
    <n v="38.85"/>
    <m/>
    <m/>
    <m/>
    <m/>
    <m/>
    <m/>
    <m/>
    <m/>
    <m/>
    <m/>
    <m/>
    <m/>
    <m/>
    <m/>
    <m/>
    <m/>
    <m/>
    <m/>
    <m/>
    <m/>
    <n v="1"/>
    <m/>
  </r>
  <r>
    <m/>
    <s v="V100059"/>
    <s v="2024-0030"/>
    <x v="135"/>
    <n v="4"/>
    <s v="Wagon"/>
    <n v="38"/>
    <s v="37 80 4657 258-2"/>
    <x v="48"/>
    <m/>
    <m/>
    <x v="5"/>
    <x v="7"/>
    <n v="1"/>
    <m/>
    <m/>
    <n v="1"/>
    <m/>
    <n v="1"/>
    <n v="1"/>
    <x v="1"/>
    <n v="0"/>
    <d v="1899-12-30T00:00:00"/>
    <d v="1899-12-30T00:00:00"/>
    <x v="7"/>
    <m/>
    <m/>
    <m/>
    <d v="2025-07-24T00:00:00"/>
    <d v="2028-02-16T00:00:00"/>
    <n v="1051"/>
    <x v="124"/>
    <m/>
    <m/>
    <m/>
    <m/>
    <s v="n.a."/>
    <m/>
    <m/>
    <n v="0"/>
    <n v="0"/>
    <m/>
    <d v="2028-02-16T00:00:00"/>
    <m/>
    <m/>
    <m/>
    <m/>
    <m/>
    <m/>
    <m/>
    <m/>
    <m/>
    <m/>
    <m/>
    <m/>
    <m/>
    <m/>
    <m/>
    <m/>
    <m/>
    <m/>
    <m/>
    <d v="2027-09-16T00:00:00"/>
    <m/>
    <n v="100000"/>
    <m/>
    <m/>
    <s v="Euro"/>
    <n v="42.19"/>
    <m/>
    <m/>
    <m/>
    <m/>
    <n v="38.85"/>
    <m/>
    <m/>
    <m/>
    <m/>
    <m/>
    <m/>
    <m/>
    <m/>
    <m/>
    <m/>
    <m/>
    <m/>
    <m/>
    <m/>
    <m/>
    <m/>
    <m/>
    <m/>
    <m/>
    <m/>
    <n v="1"/>
    <m/>
  </r>
  <r>
    <m/>
    <s v="V100059"/>
    <s v="2024-0030"/>
    <x v="135"/>
    <n v="4"/>
    <s v="Wagon"/>
    <n v="39"/>
    <s v="37 80 4657 259-0"/>
    <x v="48"/>
    <m/>
    <m/>
    <x v="5"/>
    <x v="7"/>
    <n v="1"/>
    <m/>
    <m/>
    <n v="1"/>
    <m/>
    <n v="1"/>
    <n v="1"/>
    <x v="1"/>
    <n v="0"/>
    <d v="1899-12-30T00:00:00"/>
    <d v="1899-12-30T00:00:00"/>
    <x v="7"/>
    <m/>
    <m/>
    <m/>
    <d v="2025-07-24T00:00:00"/>
    <d v="2028-02-16T00:00:00"/>
    <n v="1051"/>
    <x v="124"/>
    <m/>
    <m/>
    <m/>
    <m/>
    <s v="n.a."/>
    <m/>
    <m/>
    <n v="0"/>
    <n v="0"/>
    <m/>
    <d v="2028-02-16T00:00:00"/>
    <m/>
    <m/>
    <m/>
    <m/>
    <m/>
    <m/>
    <m/>
    <m/>
    <m/>
    <m/>
    <m/>
    <m/>
    <m/>
    <m/>
    <m/>
    <m/>
    <m/>
    <m/>
    <m/>
    <d v="2027-09-16T00:00:00"/>
    <m/>
    <n v="100000"/>
    <m/>
    <m/>
    <s v="Euro"/>
    <n v="42.19"/>
    <m/>
    <m/>
    <m/>
    <m/>
    <n v="38.85"/>
    <m/>
    <m/>
    <m/>
    <m/>
    <m/>
    <m/>
    <m/>
    <m/>
    <m/>
    <m/>
    <m/>
    <m/>
    <m/>
    <m/>
    <m/>
    <m/>
    <m/>
    <m/>
    <m/>
    <m/>
    <n v="1"/>
    <m/>
  </r>
  <r>
    <m/>
    <s v="V100059"/>
    <s v="2024-0030"/>
    <x v="135"/>
    <n v="4"/>
    <s v="Wagon"/>
    <n v="40"/>
    <s v="37 80 4657 260-8"/>
    <x v="48"/>
    <m/>
    <m/>
    <x v="5"/>
    <x v="7"/>
    <n v="1"/>
    <m/>
    <m/>
    <n v="1"/>
    <m/>
    <n v="1"/>
    <n v="1"/>
    <x v="1"/>
    <n v="0"/>
    <d v="1899-12-30T00:00:00"/>
    <d v="1899-12-30T00:00:00"/>
    <x v="7"/>
    <m/>
    <m/>
    <m/>
    <d v="2025-07-24T00:00:00"/>
    <d v="2028-02-16T00:00:00"/>
    <n v="1051"/>
    <x v="124"/>
    <m/>
    <m/>
    <m/>
    <m/>
    <s v="n.a."/>
    <m/>
    <m/>
    <n v="0"/>
    <n v="0"/>
    <m/>
    <d v="2028-02-16T00:00:00"/>
    <m/>
    <m/>
    <m/>
    <m/>
    <m/>
    <m/>
    <m/>
    <m/>
    <m/>
    <m/>
    <m/>
    <m/>
    <m/>
    <m/>
    <m/>
    <m/>
    <m/>
    <m/>
    <m/>
    <d v="2027-09-16T00:00:00"/>
    <m/>
    <n v="100000"/>
    <m/>
    <m/>
    <s v="Euro"/>
    <n v="42.19"/>
    <m/>
    <m/>
    <m/>
    <m/>
    <n v="38.85"/>
    <m/>
    <m/>
    <m/>
    <m/>
    <m/>
    <m/>
    <m/>
    <m/>
    <m/>
    <m/>
    <m/>
    <m/>
    <m/>
    <m/>
    <m/>
    <m/>
    <m/>
    <m/>
    <m/>
    <m/>
    <n v="1"/>
    <m/>
  </r>
  <r>
    <m/>
    <s v="V100059"/>
    <s v="2024-0030"/>
    <x v="135"/>
    <n v="4"/>
    <s v="Wagon"/>
    <n v="41"/>
    <s v="37 80 4657 261-6"/>
    <x v="48"/>
    <m/>
    <m/>
    <x v="5"/>
    <x v="7"/>
    <n v="1"/>
    <m/>
    <m/>
    <n v="1"/>
    <m/>
    <n v="1"/>
    <n v="1"/>
    <x v="1"/>
    <n v="0"/>
    <d v="1899-12-30T00:00:00"/>
    <d v="1899-12-30T00:00:00"/>
    <x v="7"/>
    <m/>
    <m/>
    <m/>
    <d v="2025-07-24T00:00:00"/>
    <d v="2028-02-16T00:00:00"/>
    <n v="1051"/>
    <x v="124"/>
    <m/>
    <m/>
    <m/>
    <m/>
    <s v="n.a."/>
    <m/>
    <m/>
    <n v="0"/>
    <n v="0"/>
    <m/>
    <d v="2028-02-16T00:00:00"/>
    <m/>
    <m/>
    <m/>
    <m/>
    <m/>
    <m/>
    <m/>
    <m/>
    <m/>
    <m/>
    <m/>
    <m/>
    <m/>
    <m/>
    <m/>
    <m/>
    <m/>
    <m/>
    <m/>
    <d v="2027-09-16T00:00:00"/>
    <m/>
    <n v="100000"/>
    <m/>
    <m/>
    <s v="Euro"/>
    <n v="42.19"/>
    <m/>
    <m/>
    <m/>
    <m/>
    <n v="38.85"/>
    <m/>
    <m/>
    <m/>
    <m/>
    <m/>
    <m/>
    <m/>
    <m/>
    <m/>
    <m/>
    <m/>
    <m/>
    <m/>
    <m/>
    <m/>
    <m/>
    <m/>
    <m/>
    <m/>
    <m/>
    <n v="1"/>
    <m/>
  </r>
  <r>
    <m/>
    <s v="V100059"/>
    <s v="2024-0030"/>
    <x v="135"/>
    <n v="4"/>
    <s v="Wagon"/>
    <n v="42"/>
    <s v="37 80 4657 262-4"/>
    <x v="48"/>
    <m/>
    <m/>
    <x v="5"/>
    <x v="7"/>
    <n v="1"/>
    <m/>
    <m/>
    <n v="1"/>
    <m/>
    <n v="1"/>
    <n v="1"/>
    <x v="1"/>
    <n v="0"/>
    <d v="1899-12-30T00:00:00"/>
    <d v="1899-12-30T00:00:00"/>
    <x v="7"/>
    <m/>
    <m/>
    <m/>
    <d v="2025-07-24T00:00:00"/>
    <d v="2028-02-16T00:00:00"/>
    <n v="1051"/>
    <x v="124"/>
    <m/>
    <m/>
    <m/>
    <m/>
    <s v="n.a."/>
    <m/>
    <m/>
    <n v="0"/>
    <n v="0"/>
    <m/>
    <d v="2028-02-16T00:00:00"/>
    <m/>
    <m/>
    <m/>
    <m/>
    <m/>
    <m/>
    <m/>
    <m/>
    <m/>
    <m/>
    <m/>
    <m/>
    <m/>
    <m/>
    <m/>
    <m/>
    <m/>
    <m/>
    <m/>
    <d v="2027-09-16T00:00:00"/>
    <m/>
    <n v="100000"/>
    <m/>
    <m/>
    <s v="Euro"/>
    <n v="42.19"/>
    <m/>
    <m/>
    <m/>
    <m/>
    <n v="38.85"/>
    <m/>
    <m/>
    <m/>
    <m/>
    <m/>
    <m/>
    <m/>
    <m/>
    <m/>
    <m/>
    <m/>
    <m/>
    <m/>
    <m/>
    <m/>
    <m/>
    <m/>
    <m/>
    <m/>
    <m/>
    <n v="1"/>
    <m/>
  </r>
  <r>
    <m/>
    <s v="V100059"/>
    <s v="2024-0030"/>
    <x v="135"/>
    <n v="4"/>
    <s v="Wagon"/>
    <n v="43"/>
    <s v="37 80 4657 263-2"/>
    <x v="48"/>
    <m/>
    <m/>
    <x v="5"/>
    <x v="7"/>
    <n v="1"/>
    <m/>
    <m/>
    <n v="1"/>
    <m/>
    <n v="1"/>
    <n v="1"/>
    <x v="1"/>
    <n v="0"/>
    <d v="1899-12-30T00:00:00"/>
    <d v="1899-12-30T00:00:00"/>
    <x v="7"/>
    <m/>
    <m/>
    <m/>
    <d v="2025-07-24T00:00:00"/>
    <d v="2028-02-16T00:00:00"/>
    <n v="1051"/>
    <x v="124"/>
    <m/>
    <m/>
    <m/>
    <m/>
    <s v="n.a."/>
    <m/>
    <m/>
    <n v="0"/>
    <n v="0"/>
    <m/>
    <d v="2028-02-16T00:00:00"/>
    <m/>
    <m/>
    <m/>
    <m/>
    <m/>
    <m/>
    <m/>
    <m/>
    <m/>
    <m/>
    <m/>
    <m/>
    <m/>
    <m/>
    <m/>
    <m/>
    <m/>
    <m/>
    <m/>
    <d v="2027-09-16T00:00:00"/>
    <m/>
    <n v="100000"/>
    <m/>
    <m/>
    <s v="Euro"/>
    <n v="42.19"/>
    <m/>
    <m/>
    <m/>
    <m/>
    <n v="38.85"/>
    <m/>
    <m/>
    <m/>
    <m/>
    <m/>
    <m/>
    <m/>
    <m/>
    <m/>
    <m/>
    <m/>
    <m/>
    <m/>
    <m/>
    <m/>
    <m/>
    <m/>
    <m/>
    <m/>
    <m/>
    <n v="1"/>
    <m/>
  </r>
  <r>
    <m/>
    <s v="V100059"/>
    <s v="2024-0030"/>
    <x v="135"/>
    <n v="4"/>
    <s v="Wagon"/>
    <n v="44"/>
    <s v="37 80 4657 264-0"/>
    <x v="48"/>
    <m/>
    <m/>
    <x v="5"/>
    <x v="7"/>
    <n v="1"/>
    <m/>
    <m/>
    <n v="1"/>
    <m/>
    <n v="1"/>
    <n v="1"/>
    <x v="1"/>
    <n v="0"/>
    <d v="1899-12-30T00:00:00"/>
    <d v="1899-12-30T00:00:00"/>
    <x v="7"/>
    <m/>
    <m/>
    <m/>
    <d v="2025-07-24T00:00:00"/>
    <d v="2028-02-16T00:00:00"/>
    <n v="1051"/>
    <x v="124"/>
    <m/>
    <m/>
    <m/>
    <m/>
    <s v="n.a."/>
    <m/>
    <m/>
    <n v="0"/>
    <n v="0"/>
    <m/>
    <d v="2028-02-16T00:00:00"/>
    <m/>
    <m/>
    <m/>
    <m/>
    <m/>
    <m/>
    <m/>
    <m/>
    <m/>
    <m/>
    <m/>
    <m/>
    <m/>
    <m/>
    <m/>
    <m/>
    <m/>
    <m/>
    <m/>
    <d v="2027-09-16T00:00:00"/>
    <m/>
    <n v="100000"/>
    <m/>
    <m/>
    <s v="Euro"/>
    <n v="42.19"/>
    <m/>
    <m/>
    <m/>
    <m/>
    <n v="38.85"/>
    <m/>
    <m/>
    <m/>
    <m/>
    <m/>
    <m/>
    <m/>
    <m/>
    <m/>
    <m/>
    <m/>
    <m/>
    <m/>
    <m/>
    <m/>
    <m/>
    <m/>
    <m/>
    <m/>
    <m/>
    <n v="1"/>
    <m/>
  </r>
  <r>
    <m/>
    <s v="V100059"/>
    <s v="2024-0030"/>
    <x v="135"/>
    <n v="4"/>
    <s v="Wagon"/>
    <n v="45"/>
    <s v="37 80 4657 265-7"/>
    <x v="48"/>
    <m/>
    <m/>
    <x v="5"/>
    <x v="7"/>
    <n v="1"/>
    <m/>
    <m/>
    <n v="1"/>
    <m/>
    <n v="1"/>
    <n v="1"/>
    <x v="1"/>
    <n v="0"/>
    <d v="1899-12-30T00:00:00"/>
    <d v="1899-12-30T00:00:00"/>
    <x v="7"/>
    <m/>
    <m/>
    <m/>
    <d v="2025-07-24T00:00:00"/>
    <d v="2028-02-16T00:00:00"/>
    <n v="1051"/>
    <x v="124"/>
    <m/>
    <m/>
    <m/>
    <m/>
    <s v="n.a."/>
    <m/>
    <m/>
    <n v="0"/>
    <n v="0"/>
    <m/>
    <d v="2028-02-16T00:00:00"/>
    <m/>
    <m/>
    <m/>
    <m/>
    <m/>
    <m/>
    <m/>
    <m/>
    <m/>
    <m/>
    <m/>
    <m/>
    <m/>
    <m/>
    <m/>
    <m/>
    <m/>
    <m/>
    <m/>
    <d v="2027-09-16T00:00:00"/>
    <m/>
    <n v="100000"/>
    <m/>
    <m/>
    <s v="Euro"/>
    <n v="42.19"/>
    <m/>
    <m/>
    <m/>
    <m/>
    <n v="38.85"/>
    <m/>
    <m/>
    <m/>
    <m/>
    <m/>
    <m/>
    <m/>
    <m/>
    <m/>
    <m/>
    <m/>
    <m/>
    <m/>
    <m/>
    <m/>
    <m/>
    <m/>
    <m/>
    <m/>
    <m/>
    <n v="1"/>
    <m/>
  </r>
  <r>
    <m/>
    <s v="V100059"/>
    <s v="2024-0030"/>
    <x v="135"/>
    <n v="4"/>
    <s v="Wagon"/>
    <n v="46"/>
    <s v="37 80 4657 266-5"/>
    <x v="48"/>
    <m/>
    <m/>
    <x v="5"/>
    <x v="7"/>
    <n v="1"/>
    <m/>
    <m/>
    <n v="1"/>
    <m/>
    <n v="1"/>
    <n v="1"/>
    <x v="1"/>
    <n v="0"/>
    <d v="1899-12-30T00:00:00"/>
    <d v="1899-12-30T00:00:00"/>
    <x v="7"/>
    <m/>
    <m/>
    <m/>
    <d v="2025-07-24T00:00:00"/>
    <d v="2028-02-16T00:00:00"/>
    <n v="1051"/>
    <x v="124"/>
    <m/>
    <m/>
    <m/>
    <m/>
    <s v="n.a."/>
    <m/>
    <m/>
    <n v="0"/>
    <n v="0"/>
    <m/>
    <d v="2028-02-16T00:00:00"/>
    <m/>
    <m/>
    <m/>
    <m/>
    <m/>
    <m/>
    <m/>
    <m/>
    <m/>
    <m/>
    <m/>
    <m/>
    <m/>
    <m/>
    <m/>
    <m/>
    <m/>
    <m/>
    <m/>
    <d v="2027-09-16T00:00:00"/>
    <m/>
    <n v="100000"/>
    <m/>
    <m/>
    <s v="Euro"/>
    <n v="42.19"/>
    <m/>
    <m/>
    <m/>
    <m/>
    <n v="38.85"/>
    <m/>
    <m/>
    <m/>
    <m/>
    <m/>
    <m/>
    <m/>
    <m/>
    <m/>
    <m/>
    <m/>
    <m/>
    <m/>
    <m/>
    <m/>
    <m/>
    <m/>
    <m/>
    <m/>
    <m/>
    <n v="1"/>
    <m/>
  </r>
  <r>
    <m/>
    <s v="V100059"/>
    <s v="2024-0030"/>
    <x v="135"/>
    <n v="4"/>
    <s v="Wagon"/>
    <n v="47"/>
    <s v="37 80 4657 267-3"/>
    <x v="48"/>
    <m/>
    <m/>
    <x v="5"/>
    <x v="7"/>
    <n v="1"/>
    <m/>
    <m/>
    <n v="1"/>
    <m/>
    <n v="1"/>
    <n v="1"/>
    <x v="1"/>
    <n v="0"/>
    <d v="1899-12-30T00:00:00"/>
    <d v="1899-12-30T00:00:00"/>
    <x v="7"/>
    <m/>
    <m/>
    <m/>
    <d v="2025-07-24T00:00:00"/>
    <d v="2028-02-16T00:00:00"/>
    <n v="1051"/>
    <x v="124"/>
    <m/>
    <m/>
    <m/>
    <m/>
    <s v="n.a."/>
    <m/>
    <m/>
    <n v="0"/>
    <n v="0"/>
    <m/>
    <d v="2028-02-16T00:00:00"/>
    <m/>
    <m/>
    <m/>
    <m/>
    <m/>
    <m/>
    <m/>
    <m/>
    <m/>
    <m/>
    <m/>
    <m/>
    <m/>
    <m/>
    <m/>
    <m/>
    <m/>
    <m/>
    <m/>
    <d v="2027-09-16T00:00:00"/>
    <m/>
    <n v="100000"/>
    <m/>
    <m/>
    <s v="Euro"/>
    <n v="42.19"/>
    <m/>
    <m/>
    <m/>
    <m/>
    <n v="38.85"/>
    <m/>
    <m/>
    <m/>
    <m/>
    <m/>
    <m/>
    <m/>
    <m/>
    <m/>
    <m/>
    <m/>
    <m/>
    <m/>
    <m/>
    <m/>
    <m/>
    <m/>
    <m/>
    <m/>
    <m/>
    <n v="1"/>
    <m/>
  </r>
  <r>
    <m/>
    <s v="V100059"/>
    <s v="2024-0030"/>
    <x v="135"/>
    <n v="4"/>
    <s v="Wagon"/>
    <n v="48"/>
    <s v="37 80 4657 268-1"/>
    <x v="48"/>
    <m/>
    <m/>
    <x v="5"/>
    <x v="7"/>
    <n v="1"/>
    <m/>
    <m/>
    <n v="1"/>
    <m/>
    <n v="1"/>
    <n v="1"/>
    <x v="1"/>
    <n v="0"/>
    <d v="1899-12-30T00:00:00"/>
    <d v="1899-12-30T00:00:00"/>
    <x v="7"/>
    <m/>
    <m/>
    <m/>
    <d v="2025-07-24T00:00:00"/>
    <d v="2028-02-16T00:00:00"/>
    <n v="1051"/>
    <x v="124"/>
    <m/>
    <m/>
    <m/>
    <m/>
    <s v="n.a."/>
    <m/>
    <m/>
    <n v="0"/>
    <n v="0"/>
    <m/>
    <d v="2028-02-16T00:00:00"/>
    <m/>
    <m/>
    <m/>
    <m/>
    <m/>
    <m/>
    <m/>
    <m/>
    <m/>
    <m/>
    <m/>
    <m/>
    <m/>
    <m/>
    <m/>
    <m/>
    <m/>
    <m/>
    <m/>
    <d v="2027-09-16T00:00:00"/>
    <m/>
    <n v="100000"/>
    <m/>
    <m/>
    <s v="Euro"/>
    <n v="42.19"/>
    <m/>
    <m/>
    <m/>
    <m/>
    <n v="38.85"/>
    <m/>
    <m/>
    <m/>
    <m/>
    <m/>
    <m/>
    <m/>
    <m/>
    <m/>
    <m/>
    <m/>
    <m/>
    <m/>
    <m/>
    <m/>
    <m/>
    <m/>
    <m/>
    <m/>
    <m/>
    <n v="1"/>
    <m/>
  </r>
  <r>
    <s v="dmo 250425 / LOA ok CMI 20.06.25 / emo 14.07.25"/>
    <s v="V100062"/>
    <s v="2025-0010"/>
    <x v="136"/>
    <m/>
    <s v="Header"/>
    <m/>
    <m/>
    <x v="48"/>
    <s v="AUT"/>
    <s v="Middle EU - ELSE"/>
    <x v="5"/>
    <x v="7"/>
    <n v="48"/>
    <m/>
    <m/>
    <n v="48"/>
    <n v="0"/>
    <n v="48"/>
    <n v="48"/>
    <x v="0"/>
    <m/>
    <m/>
    <m/>
    <x v="5"/>
    <m/>
    <d v="2025-10-13T00:00:00"/>
    <d v="2028-10-12T00:00:00"/>
    <m/>
    <m/>
    <n v="1095"/>
    <x v="125"/>
    <m/>
    <m/>
    <m/>
    <m/>
    <s v="n.a."/>
    <m/>
    <m/>
    <n v="0"/>
    <n v="0"/>
    <m/>
    <m/>
    <s v="n.a."/>
    <m/>
    <m/>
    <m/>
    <m/>
    <m/>
    <m/>
    <m/>
    <n v="1095"/>
    <s v="A"/>
    <n v="75"/>
    <s v="keine"/>
    <s v="AUT"/>
    <s v="Not required"/>
    <s v="N"/>
    <s v="N"/>
    <n v="12"/>
    <s v="Optionsrecht muss bis 31.07.28 ausgeübt werden"/>
    <m/>
    <m/>
    <m/>
    <n v="100000"/>
    <s v="Y"/>
    <d v="2028-10-13T00:00:00"/>
    <s v="Euro"/>
    <n v="42.19"/>
    <n v="-4.34"/>
    <n v="0"/>
    <n v="0"/>
    <n v="0"/>
    <n v="37.84999999999999"/>
    <n v="0.25"/>
    <n v="1050"/>
    <n v="0"/>
    <n v="0"/>
    <n v="0"/>
    <s v="0.00"/>
    <n v="0"/>
    <n v="0"/>
    <n v="0"/>
    <n v="0"/>
    <n v="42.19"/>
    <n v="-4.34"/>
    <n v="37.84999999999999"/>
    <n v="0.9940744252192463"/>
    <n v="0"/>
    <n v="41.94"/>
    <n v="37.6"/>
    <n v="4800000"/>
    <n v="480000"/>
    <s v="Y"/>
    <n v="0"/>
    <n v="661315.2"/>
  </r>
  <r>
    <m/>
    <s v="V100062"/>
    <s v="2025-0010"/>
    <x v="136"/>
    <n v="1"/>
    <s v="Batch"/>
    <m/>
    <m/>
    <x v="48"/>
    <s v="AUT"/>
    <s v="Middle EU - ELSE"/>
    <x v="5"/>
    <x v="7"/>
    <n v="12"/>
    <m/>
    <m/>
    <n v="12"/>
    <n v="0"/>
    <n v="12"/>
    <n v="12"/>
    <x v="0"/>
    <m/>
    <m/>
    <m/>
    <x v="5"/>
    <m/>
    <m/>
    <m/>
    <d v="2025-11-24T00:00:00"/>
    <d v="2028-10-12T00:00:00"/>
    <m/>
    <x v="125"/>
    <m/>
    <m/>
    <m/>
    <m/>
    <s v="n.a."/>
    <m/>
    <m/>
    <n v="0"/>
    <n v="0"/>
    <m/>
    <m/>
    <m/>
    <m/>
    <m/>
    <m/>
    <m/>
    <m/>
    <m/>
    <m/>
    <m/>
    <s v="A"/>
    <n v="75"/>
    <s v="keine"/>
    <s v="AUT"/>
    <s v="Not required"/>
    <s v="N"/>
    <s v="N"/>
    <n v="12"/>
    <s v="Optionsrecht muss bis 31.07.28 ausgeübt werden"/>
    <m/>
    <m/>
    <m/>
    <n v="100000"/>
    <s v="Y"/>
    <m/>
    <s v="Euro"/>
    <n v="42.19"/>
    <n v="-4.34"/>
    <n v="0"/>
    <n v="0"/>
    <n v="0"/>
    <n v="37.84999999999999"/>
    <n v="0.25"/>
    <n v="1050"/>
    <n v="0"/>
    <n v="0"/>
    <n v="0"/>
    <s v="0.00"/>
    <n v="0"/>
    <n v="0"/>
    <n v="0"/>
    <n v="0"/>
    <n v="42.19"/>
    <n v="-4.34"/>
    <n v="37.84999999999999"/>
    <n v="0.9940744252192463"/>
    <n v="0"/>
    <n v="41.94"/>
    <n v="37.6"/>
    <n v="1200000"/>
    <n v="120000"/>
    <s v="Y"/>
    <n v="0"/>
    <n v="165328.8"/>
  </r>
  <r>
    <m/>
    <s v="V100062"/>
    <s v="2025-0010"/>
    <x v="136"/>
    <n v="1"/>
    <s v="Wagon"/>
    <n v="1"/>
    <s v="37 80 4942 001-1"/>
    <x v="48"/>
    <m/>
    <m/>
    <x v="5"/>
    <x v="7"/>
    <n v="1"/>
    <m/>
    <m/>
    <n v="1"/>
    <m/>
    <n v="1"/>
    <n v="1"/>
    <x v="1"/>
    <m/>
    <m/>
    <m/>
    <x v="5"/>
    <m/>
    <m/>
    <m/>
    <d v="2025-11-24T00:00:00"/>
    <d v="2028-10-12T00:00:00"/>
    <n v="1095"/>
    <x v="125"/>
    <m/>
    <m/>
    <m/>
    <m/>
    <s v="n.a."/>
    <m/>
    <m/>
    <n v="0"/>
    <n v="0"/>
    <m/>
    <m/>
    <m/>
    <m/>
    <m/>
    <m/>
    <m/>
    <m/>
    <m/>
    <m/>
    <n v="1095"/>
    <m/>
    <m/>
    <m/>
    <m/>
    <m/>
    <m/>
    <m/>
    <m/>
    <m/>
    <m/>
    <d v="2028-05-12T00:00:00"/>
    <m/>
    <n v="100000"/>
    <m/>
    <m/>
    <s v="Euro"/>
    <n v="42.19"/>
    <m/>
    <m/>
    <m/>
    <m/>
    <n v="37.85"/>
    <m/>
    <m/>
    <m/>
    <m/>
    <m/>
    <m/>
    <m/>
    <m/>
    <m/>
    <m/>
    <m/>
    <m/>
    <m/>
    <m/>
    <m/>
    <m/>
    <m/>
    <m/>
    <m/>
    <m/>
    <m/>
    <m/>
  </r>
  <r>
    <m/>
    <s v="V100062"/>
    <s v="2025-0010"/>
    <x v="136"/>
    <n v="1"/>
    <s v="Wagon"/>
    <n v="2"/>
    <s v="37 80 4942 002-9"/>
    <x v="48"/>
    <m/>
    <m/>
    <x v="5"/>
    <x v="7"/>
    <n v="1"/>
    <m/>
    <m/>
    <n v="1"/>
    <m/>
    <n v="1"/>
    <n v="1"/>
    <x v="1"/>
    <m/>
    <m/>
    <m/>
    <x v="5"/>
    <m/>
    <m/>
    <m/>
    <d v="2025-11-24T00:00:00"/>
    <d v="2028-10-12T00:00:00"/>
    <n v="1095"/>
    <x v="125"/>
    <m/>
    <m/>
    <m/>
    <m/>
    <s v="n.a."/>
    <m/>
    <m/>
    <n v="0"/>
    <n v="0"/>
    <m/>
    <m/>
    <m/>
    <m/>
    <m/>
    <m/>
    <m/>
    <m/>
    <m/>
    <m/>
    <n v="1095"/>
    <m/>
    <m/>
    <m/>
    <m/>
    <m/>
    <m/>
    <m/>
    <m/>
    <m/>
    <m/>
    <d v="2028-05-12T00:00:00"/>
    <m/>
    <n v="100000"/>
    <m/>
    <m/>
    <s v="Euro"/>
    <n v="42.19"/>
    <m/>
    <m/>
    <m/>
    <m/>
    <n v="37.85"/>
    <m/>
    <m/>
    <m/>
    <m/>
    <m/>
    <m/>
    <m/>
    <m/>
    <m/>
    <m/>
    <m/>
    <m/>
    <m/>
    <m/>
    <m/>
    <m/>
    <m/>
    <m/>
    <m/>
    <m/>
    <m/>
    <m/>
  </r>
  <r>
    <m/>
    <s v="V100062"/>
    <s v="2025-0010"/>
    <x v="136"/>
    <n v="1"/>
    <s v="Wagon"/>
    <n v="3"/>
    <s v="37 80 4942 003-7"/>
    <x v="48"/>
    <m/>
    <m/>
    <x v="5"/>
    <x v="7"/>
    <n v="1"/>
    <m/>
    <m/>
    <n v="1"/>
    <m/>
    <n v="1"/>
    <n v="1"/>
    <x v="1"/>
    <m/>
    <m/>
    <m/>
    <x v="5"/>
    <m/>
    <m/>
    <m/>
    <d v="2025-11-24T00:00:00"/>
    <d v="2028-10-12T00:00:00"/>
    <n v="1095"/>
    <x v="125"/>
    <m/>
    <m/>
    <m/>
    <m/>
    <s v="n.a."/>
    <m/>
    <m/>
    <n v="0"/>
    <n v="0"/>
    <m/>
    <m/>
    <m/>
    <m/>
    <m/>
    <m/>
    <m/>
    <m/>
    <m/>
    <m/>
    <n v="1095"/>
    <m/>
    <m/>
    <m/>
    <m/>
    <m/>
    <m/>
    <m/>
    <m/>
    <m/>
    <m/>
    <d v="2028-05-12T00:00:00"/>
    <m/>
    <n v="100000"/>
    <m/>
    <m/>
    <s v="Euro"/>
    <n v="42.19"/>
    <m/>
    <m/>
    <m/>
    <m/>
    <n v="37.85"/>
    <m/>
    <m/>
    <m/>
    <m/>
    <m/>
    <m/>
    <m/>
    <m/>
    <m/>
    <m/>
    <m/>
    <m/>
    <m/>
    <m/>
    <m/>
    <m/>
    <m/>
    <m/>
    <m/>
    <m/>
    <m/>
    <m/>
  </r>
  <r>
    <m/>
    <s v="V100062"/>
    <s v="2025-0010"/>
    <x v="136"/>
    <n v="1"/>
    <s v="Wagon"/>
    <n v="4"/>
    <s v="37 80 4942 004-5"/>
    <x v="48"/>
    <m/>
    <m/>
    <x v="5"/>
    <x v="7"/>
    <n v="1"/>
    <m/>
    <m/>
    <n v="1"/>
    <m/>
    <n v="1"/>
    <n v="1"/>
    <x v="1"/>
    <m/>
    <m/>
    <m/>
    <x v="5"/>
    <m/>
    <m/>
    <m/>
    <d v="2025-11-24T00:00:00"/>
    <d v="2028-10-12T00:00:00"/>
    <n v="1095"/>
    <x v="125"/>
    <m/>
    <m/>
    <m/>
    <m/>
    <s v="n.a."/>
    <m/>
    <m/>
    <n v="0"/>
    <n v="0"/>
    <m/>
    <m/>
    <m/>
    <m/>
    <m/>
    <m/>
    <m/>
    <m/>
    <m/>
    <m/>
    <n v="1095"/>
    <m/>
    <m/>
    <m/>
    <m/>
    <m/>
    <m/>
    <m/>
    <m/>
    <m/>
    <m/>
    <d v="2028-05-12T00:00:00"/>
    <m/>
    <n v="100000"/>
    <m/>
    <m/>
    <s v="Euro"/>
    <n v="42.19"/>
    <m/>
    <m/>
    <m/>
    <m/>
    <n v="37.85"/>
    <m/>
    <m/>
    <m/>
    <m/>
    <m/>
    <m/>
    <m/>
    <m/>
    <m/>
    <m/>
    <m/>
    <m/>
    <m/>
    <m/>
    <m/>
    <m/>
    <m/>
    <m/>
    <m/>
    <m/>
    <m/>
    <m/>
  </r>
  <r>
    <m/>
    <s v="V100062"/>
    <s v="2025-0010"/>
    <x v="136"/>
    <n v="1"/>
    <s v="Wagon"/>
    <n v="5"/>
    <s v="37 80 4942 005-2"/>
    <x v="48"/>
    <m/>
    <m/>
    <x v="5"/>
    <x v="7"/>
    <n v="1"/>
    <m/>
    <m/>
    <n v="1"/>
    <m/>
    <n v="1"/>
    <n v="1"/>
    <x v="1"/>
    <m/>
    <m/>
    <m/>
    <x v="5"/>
    <m/>
    <m/>
    <m/>
    <d v="2025-11-24T00:00:00"/>
    <d v="2028-10-12T00:00:00"/>
    <n v="1095"/>
    <x v="125"/>
    <m/>
    <m/>
    <m/>
    <m/>
    <s v="n.a."/>
    <m/>
    <m/>
    <n v="0"/>
    <n v="0"/>
    <m/>
    <m/>
    <m/>
    <m/>
    <m/>
    <m/>
    <m/>
    <m/>
    <m/>
    <m/>
    <n v="1095"/>
    <m/>
    <m/>
    <m/>
    <m/>
    <m/>
    <m/>
    <m/>
    <m/>
    <m/>
    <m/>
    <d v="2028-05-12T00:00:00"/>
    <m/>
    <n v="100000"/>
    <m/>
    <m/>
    <s v="Euro"/>
    <n v="42.19"/>
    <m/>
    <m/>
    <m/>
    <m/>
    <n v="37.85"/>
    <m/>
    <m/>
    <m/>
    <m/>
    <m/>
    <m/>
    <m/>
    <m/>
    <m/>
    <m/>
    <m/>
    <m/>
    <m/>
    <m/>
    <m/>
    <m/>
    <m/>
    <m/>
    <m/>
    <m/>
    <m/>
    <m/>
  </r>
  <r>
    <m/>
    <s v="V100062"/>
    <s v="2025-0010"/>
    <x v="136"/>
    <n v="1"/>
    <s v="Wagon"/>
    <n v="6"/>
    <s v="37 80 4942 006-0"/>
    <x v="48"/>
    <m/>
    <m/>
    <x v="5"/>
    <x v="7"/>
    <n v="1"/>
    <m/>
    <m/>
    <n v="1"/>
    <m/>
    <n v="1"/>
    <n v="1"/>
    <x v="1"/>
    <m/>
    <m/>
    <m/>
    <x v="5"/>
    <m/>
    <m/>
    <m/>
    <d v="2025-11-24T00:00:00"/>
    <d v="2028-10-12T00:00:00"/>
    <n v="1095"/>
    <x v="125"/>
    <m/>
    <m/>
    <m/>
    <m/>
    <s v="n.a."/>
    <m/>
    <m/>
    <n v="0"/>
    <n v="0"/>
    <m/>
    <m/>
    <m/>
    <m/>
    <m/>
    <m/>
    <m/>
    <m/>
    <m/>
    <m/>
    <n v="1095"/>
    <m/>
    <m/>
    <m/>
    <m/>
    <m/>
    <m/>
    <m/>
    <m/>
    <m/>
    <m/>
    <d v="2028-05-12T00:00:00"/>
    <m/>
    <n v="100000"/>
    <m/>
    <m/>
    <s v="Euro"/>
    <n v="42.19"/>
    <m/>
    <m/>
    <m/>
    <m/>
    <n v="37.85"/>
    <m/>
    <m/>
    <m/>
    <m/>
    <m/>
    <m/>
    <m/>
    <m/>
    <m/>
    <m/>
    <m/>
    <m/>
    <m/>
    <m/>
    <m/>
    <m/>
    <m/>
    <m/>
    <m/>
    <m/>
    <m/>
    <m/>
  </r>
  <r>
    <m/>
    <s v="V100062"/>
    <s v="2025-0010"/>
    <x v="136"/>
    <n v="1"/>
    <s v="Wagon"/>
    <n v="7"/>
    <s v="37 80 4942 007-8"/>
    <x v="48"/>
    <m/>
    <m/>
    <x v="5"/>
    <x v="7"/>
    <n v="1"/>
    <m/>
    <m/>
    <n v="1"/>
    <m/>
    <n v="1"/>
    <n v="1"/>
    <x v="1"/>
    <m/>
    <m/>
    <m/>
    <x v="5"/>
    <m/>
    <m/>
    <m/>
    <d v="2025-11-24T00:00:00"/>
    <d v="2028-10-12T00:00:00"/>
    <n v="1095"/>
    <x v="125"/>
    <m/>
    <m/>
    <m/>
    <m/>
    <s v="n.a."/>
    <m/>
    <m/>
    <n v="0"/>
    <n v="0"/>
    <m/>
    <m/>
    <m/>
    <m/>
    <m/>
    <m/>
    <m/>
    <m/>
    <m/>
    <m/>
    <n v="1095"/>
    <m/>
    <m/>
    <m/>
    <m/>
    <m/>
    <m/>
    <m/>
    <m/>
    <m/>
    <m/>
    <d v="2028-05-12T00:00:00"/>
    <m/>
    <n v="100000"/>
    <m/>
    <m/>
    <s v="Euro"/>
    <n v="42.19"/>
    <m/>
    <m/>
    <m/>
    <m/>
    <n v="37.85"/>
    <m/>
    <m/>
    <m/>
    <m/>
    <m/>
    <m/>
    <m/>
    <m/>
    <m/>
    <m/>
    <m/>
    <m/>
    <m/>
    <m/>
    <m/>
    <m/>
    <m/>
    <m/>
    <m/>
    <m/>
    <m/>
    <m/>
  </r>
  <r>
    <m/>
    <s v="V100062"/>
    <s v="2025-0010"/>
    <x v="136"/>
    <n v="1"/>
    <s v="Wagon"/>
    <n v="8"/>
    <s v="37 80 4942 008-6"/>
    <x v="48"/>
    <m/>
    <m/>
    <x v="5"/>
    <x v="7"/>
    <n v="1"/>
    <m/>
    <m/>
    <n v="1"/>
    <m/>
    <n v="1"/>
    <n v="1"/>
    <x v="1"/>
    <m/>
    <m/>
    <m/>
    <x v="5"/>
    <m/>
    <m/>
    <m/>
    <d v="2025-11-24T00:00:00"/>
    <d v="2028-10-12T00:00:00"/>
    <n v="1095"/>
    <x v="125"/>
    <m/>
    <m/>
    <m/>
    <m/>
    <s v="n.a."/>
    <m/>
    <m/>
    <n v="0"/>
    <n v="0"/>
    <m/>
    <m/>
    <m/>
    <m/>
    <m/>
    <m/>
    <m/>
    <m/>
    <m/>
    <m/>
    <n v="1095"/>
    <m/>
    <m/>
    <m/>
    <m/>
    <m/>
    <m/>
    <m/>
    <m/>
    <m/>
    <m/>
    <d v="2028-05-12T00:00:00"/>
    <m/>
    <n v="100000"/>
    <m/>
    <m/>
    <s v="Euro"/>
    <n v="42.19"/>
    <m/>
    <m/>
    <m/>
    <m/>
    <n v="37.85"/>
    <m/>
    <m/>
    <m/>
    <m/>
    <m/>
    <m/>
    <m/>
    <m/>
    <m/>
    <m/>
    <m/>
    <m/>
    <m/>
    <m/>
    <m/>
    <m/>
    <m/>
    <m/>
    <m/>
    <m/>
    <m/>
    <m/>
  </r>
  <r>
    <m/>
    <s v="V100062"/>
    <s v="2025-0010"/>
    <x v="136"/>
    <n v="1"/>
    <s v="Wagon"/>
    <n v="9"/>
    <s v="37 80 4942 009-4"/>
    <x v="48"/>
    <m/>
    <m/>
    <x v="5"/>
    <x v="7"/>
    <n v="1"/>
    <m/>
    <m/>
    <n v="1"/>
    <m/>
    <n v="1"/>
    <n v="1"/>
    <x v="1"/>
    <m/>
    <m/>
    <m/>
    <x v="5"/>
    <m/>
    <m/>
    <m/>
    <d v="2025-11-24T00:00:00"/>
    <d v="2028-10-12T00:00:00"/>
    <n v="1095"/>
    <x v="125"/>
    <m/>
    <m/>
    <m/>
    <m/>
    <s v="n.a."/>
    <m/>
    <m/>
    <n v="0"/>
    <n v="0"/>
    <m/>
    <m/>
    <m/>
    <m/>
    <m/>
    <m/>
    <m/>
    <m/>
    <m/>
    <m/>
    <n v="1095"/>
    <m/>
    <m/>
    <m/>
    <m/>
    <m/>
    <m/>
    <m/>
    <m/>
    <m/>
    <m/>
    <d v="2028-05-12T00:00:00"/>
    <m/>
    <n v="100000"/>
    <m/>
    <m/>
    <s v="Euro"/>
    <n v="42.19"/>
    <m/>
    <m/>
    <m/>
    <m/>
    <n v="37.85"/>
    <m/>
    <m/>
    <m/>
    <m/>
    <m/>
    <m/>
    <m/>
    <m/>
    <m/>
    <m/>
    <m/>
    <m/>
    <m/>
    <m/>
    <m/>
    <m/>
    <m/>
    <m/>
    <m/>
    <m/>
    <m/>
    <m/>
  </r>
  <r>
    <m/>
    <s v="V100062"/>
    <s v="2025-0010"/>
    <x v="136"/>
    <n v="1"/>
    <s v="Wagon"/>
    <n v="10"/>
    <s v="37 80 4942 010-2"/>
    <x v="48"/>
    <m/>
    <m/>
    <x v="5"/>
    <x v="7"/>
    <n v="1"/>
    <m/>
    <m/>
    <n v="1"/>
    <m/>
    <n v="1"/>
    <n v="1"/>
    <x v="1"/>
    <m/>
    <m/>
    <m/>
    <x v="5"/>
    <m/>
    <m/>
    <m/>
    <d v="2025-11-24T00:00:00"/>
    <d v="2028-10-12T00:00:00"/>
    <n v="1095"/>
    <x v="125"/>
    <m/>
    <m/>
    <m/>
    <m/>
    <s v="n.a."/>
    <m/>
    <m/>
    <n v="0"/>
    <n v="0"/>
    <m/>
    <m/>
    <m/>
    <m/>
    <m/>
    <m/>
    <m/>
    <m/>
    <m/>
    <m/>
    <n v="1095"/>
    <m/>
    <m/>
    <m/>
    <m/>
    <m/>
    <m/>
    <m/>
    <m/>
    <m/>
    <m/>
    <d v="2028-05-12T00:00:00"/>
    <m/>
    <n v="100000"/>
    <m/>
    <m/>
    <s v="Euro"/>
    <n v="42.19"/>
    <m/>
    <m/>
    <m/>
    <m/>
    <n v="37.85"/>
    <m/>
    <m/>
    <m/>
    <m/>
    <m/>
    <m/>
    <m/>
    <m/>
    <m/>
    <m/>
    <m/>
    <m/>
    <m/>
    <m/>
    <m/>
    <m/>
    <m/>
    <m/>
    <m/>
    <m/>
    <m/>
    <m/>
  </r>
  <r>
    <m/>
    <s v="V100062"/>
    <s v="2025-0010"/>
    <x v="136"/>
    <n v="1"/>
    <s v="Wagon"/>
    <n v="11"/>
    <s v="37 80 4942 011-0"/>
    <x v="48"/>
    <m/>
    <m/>
    <x v="5"/>
    <x v="7"/>
    <n v="1"/>
    <m/>
    <m/>
    <n v="1"/>
    <m/>
    <n v="1"/>
    <n v="1"/>
    <x v="1"/>
    <m/>
    <m/>
    <m/>
    <x v="5"/>
    <m/>
    <m/>
    <m/>
    <d v="2025-11-24T00:00:00"/>
    <d v="2028-10-12T00:00:00"/>
    <n v="1095"/>
    <x v="125"/>
    <m/>
    <m/>
    <m/>
    <m/>
    <s v="n.a."/>
    <m/>
    <m/>
    <n v="0"/>
    <n v="0"/>
    <m/>
    <m/>
    <m/>
    <m/>
    <m/>
    <m/>
    <m/>
    <m/>
    <m/>
    <m/>
    <n v="1095"/>
    <m/>
    <m/>
    <m/>
    <m/>
    <m/>
    <m/>
    <m/>
    <m/>
    <m/>
    <m/>
    <d v="2028-05-12T00:00:00"/>
    <m/>
    <n v="100000"/>
    <m/>
    <m/>
    <s v="Euro"/>
    <n v="42.19"/>
    <m/>
    <m/>
    <m/>
    <m/>
    <n v="37.85"/>
    <m/>
    <m/>
    <m/>
    <m/>
    <m/>
    <m/>
    <m/>
    <m/>
    <m/>
    <m/>
    <m/>
    <m/>
    <m/>
    <m/>
    <m/>
    <m/>
    <m/>
    <m/>
    <m/>
    <m/>
    <m/>
    <m/>
  </r>
  <r>
    <m/>
    <s v="V100062"/>
    <s v="2025-0010"/>
    <x v="136"/>
    <n v="1"/>
    <s v="Wagon"/>
    <n v="12"/>
    <s v="37 80 4942 012-8"/>
    <x v="48"/>
    <m/>
    <m/>
    <x v="5"/>
    <x v="7"/>
    <n v="1"/>
    <m/>
    <m/>
    <n v="1"/>
    <m/>
    <n v="1"/>
    <n v="1"/>
    <x v="1"/>
    <m/>
    <m/>
    <m/>
    <x v="5"/>
    <m/>
    <m/>
    <m/>
    <d v="2025-11-24T00:00:00"/>
    <d v="2028-10-12T00:00:00"/>
    <n v="1095"/>
    <x v="125"/>
    <m/>
    <m/>
    <m/>
    <m/>
    <s v="n.a."/>
    <m/>
    <m/>
    <n v="0"/>
    <n v="0"/>
    <m/>
    <m/>
    <m/>
    <m/>
    <m/>
    <m/>
    <m/>
    <m/>
    <m/>
    <m/>
    <n v="1095"/>
    <m/>
    <m/>
    <m/>
    <m/>
    <m/>
    <m/>
    <m/>
    <m/>
    <m/>
    <m/>
    <d v="2028-05-12T00:00:00"/>
    <m/>
    <n v="100000"/>
    <m/>
    <m/>
    <s v="Euro"/>
    <n v="42.19"/>
    <m/>
    <m/>
    <m/>
    <m/>
    <n v="37.85"/>
    <m/>
    <m/>
    <m/>
    <m/>
    <m/>
    <m/>
    <m/>
    <m/>
    <m/>
    <m/>
    <m/>
    <m/>
    <m/>
    <m/>
    <m/>
    <m/>
    <m/>
    <m/>
    <m/>
    <m/>
    <m/>
    <m/>
  </r>
  <r>
    <m/>
    <s v="V100062"/>
    <s v="2025-0010"/>
    <x v="136"/>
    <n v="2"/>
    <s v="Batch"/>
    <m/>
    <m/>
    <x v="48"/>
    <s v="AUT"/>
    <s v="Middle EU - ELSE"/>
    <x v="5"/>
    <x v="7"/>
    <n v="12"/>
    <m/>
    <m/>
    <n v="12"/>
    <n v="0"/>
    <n v="12"/>
    <n v="12"/>
    <x v="0"/>
    <m/>
    <m/>
    <m/>
    <x v="5"/>
    <m/>
    <d v="2025-11-24T00:00:00"/>
    <d v="2028-10-12T00:00:00"/>
    <d v="2025-12-17T00:00:00"/>
    <d v="2028-10-12T00:00:00"/>
    <m/>
    <x v="125"/>
    <m/>
    <m/>
    <m/>
    <m/>
    <s v="n.a."/>
    <m/>
    <m/>
    <n v="0"/>
    <n v="0"/>
    <m/>
    <m/>
    <m/>
    <m/>
    <m/>
    <m/>
    <m/>
    <m/>
    <m/>
    <m/>
    <m/>
    <s v="A"/>
    <n v="75"/>
    <s v="keine"/>
    <s v="AUT"/>
    <s v="Not required"/>
    <s v="N"/>
    <s v="N"/>
    <n v="12"/>
    <s v="Optionsrecht muss bis 31.07.28 ausgeübt werden"/>
    <m/>
    <m/>
    <m/>
    <n v="100000"/>
    <s v="Y"/>
    <m/>
    <s v="Euro"/>
    <n v="42.19"/>
    <n v="-4.34"/>
    <n v="0"/>
    <n v="0"/>
    <n v="0"/>
    <n v="37.84999999999999"/>
    <n v="0.25"/>
    <n v="1050"/>
    <n v="0"/>
    <n v="0"/>
    <n v="0"/>
    <s v="0.00"/>
    <n v="0"/>
    <n v="0"/>
    <n v="0"/>
    <n v="0"/>
    <n v="42.19"/>
    <n v="-4.34"/>
    <n v="37.84999999999999"/>
    <n v="0.9940744252192463"/>
    <n v="0"/>
    <n v="41.94"/>
    <n v="37.6"/>
    <n v="1200000"/>
    <n v="120000"/>
    <s v="Y"/>
    <n v="0"/>
    <n v="165328.8"/>
  </r>
  <r>
    <m/>
    <s v="V100062"/>
    <s v="2025-0010"/>
    <x v="136"/>
    <n v="2"/>
    <s v="Wagon"/>
    <n v="13"/>
    <s v="37 80 4942 013-6"/>
    <x v="48"/>
    <m/>
    <m/>
    <x v="5"/>
    <x v="7"/>
    <n v="1"/>
    <m/>
    <m/>
    <n v="1"/>
    <m/>
    <n v="1"/>
    <n v="1"/>
    <x v="1"/>
    <m/>
    <m/>
    <m/>
    <x v="5"/>
    <m/>
    <m/>
    <m/>
    <d v="2025-12-17T00:00:00"/>
    <d v="2028-10-12T00:00:00"/>
    <n v="1095"/>
    <x v="125"/>
    <m/>
    <m/>
    <m/>
    <m/>
    <s v="n.a."/>
    <m/>
    <m/>
    <n v="0"/>
    <n v="0"/>
    <m/>
    <m/>
    <m/>
    <m/>
    <m/>
    <m/>
    <m/>
    <m/>
    <m/>
    <m/>
    <n v="1095"/>
    <m/>
    <m/>
    <m/>
    <m/>
    <m/>
    <m/>
    <m/>
    <m/>
    <m/>
    <m/>
    <d v="2028-05-12T00:00:00"/>
    <m/>
    <n v="100000"/>
    <m/>
    <m/>
    <s v="Euro"/>
    <n v="42.19"/>
    <m/>
    <m/>
    <m/>
    <m/>
    <n v="37.85"/>
    <m/>
    <m/>
    <m/>
    <m/>
    <m/>
    <m/>
    <m/>
    <m/>
    <m/>
    <m/>
    <m/>
    <m/>
    <m/>
    <m/>
    <m/>
    <m/>
    <m/>
    <m/>
    <m/>
    <m/>
    <m/>
    <m/>
  </r>
  <r>
    <m/>
    <s v="V100062"/>
    <s v="2025-0010"/>
    <x v="136"/>
    <n v="2"/>
    <s v="Wagon"/>
    <n v="14"/>
    <s v="37 80 4942 014-4"/>
    <x v="48"/>
    <m/>
    <m/>
    <x v="5"/>
    <x v="7"/>
    <n v="1"/>
    <m/>
    <m/>
    <n v="1"/>
    <m/>
    <n v="1"/>
    <n v="1"/>
    <x v="1"/>
    <m/>
    <m/>
    <m/>
    <x v="5"/>
    <m/>
    <m/>
    <m/>
    <d v="2025-12-17T00:00:00"/>
    <d v="2028-10-12T00:00:00"/>
    <n v="1095"/>
    <x v="125"/>
    <m/>
    <m/>
    <m/>
    <m/>
    <s v="n.a."/>
    <m/>
    <m/>
    <n v="0"/>
    <n v="0"/>
    <m/>
    <m/>
    <m/>
    <m/>
    <m/>
    <m/>
    <m/>
    <m/>
    <m/>
    <m/>
    <n v="1095"/>
    <m/>
    <m/>
    <m/>
    <m/>
    <m/>
    <m/>
    <m/>
    <m/>
    <m/>
    <m/>
    <d v="2028-05-12T00:00:00"/>
    <m/>
    <n v="100000"/>
    <m/>
    <m/>
    <s v="Euro"/>
    <n v="42.19"/>
    <m/>
    <m/>
    <m/>
    <m/>
    <n v="37.85"/>
    <m/>
    <m/>
    <m/>
    <m/>
    <m/>
    <m/>
    <m/>
    <m/>
    <m/>
    <m/>
    <m/>
    <m/>
    <m/>
    <m/>
    <m/>
    <m/>
    <m/>
    <m/>
    <m/>
    <m/>
    <m/>
    <m/>
  </r>
  <r>
    <m/>
    <s v="V100062"/>
    <s v="2025-0010"/>
    <x v="136"/>
    <n v="2"/>
    <s v="Wagon"/>
    <n v="15"/>
    <s v="37 80 4942 015-1"/>
    <x v="48"/>
    <m/>
    <m/>
    <x v="5"/>
    <x v="7"/>
    <n v="1"/>
    <m/>
    <m/>
    <n v="1"/>
    <m/>
    <n v="1"/>
    <n v="1"/>
    <x v="1"/>
    <m/>
    <m/>
    <m/>
    <x v="5"/>
    <m/>
    <m/>
    <m/>
    <d v="2025-12-17T00:00:00"/>
    <d v="2028-10-12T00:00:00"/>
    <n v="1095"/>
    <x v="125"/>
    <m/>
    <m/>
    <m/>
    <m/>
    <s v="n.a."/>
    <m/>
    <m/>
    <n v="0"/>
    <n v="0"/>
    <m/>
    <m/>
    <m/>
    <m/>
    <m/>
    <m/>
    <m/>
    <m/>
    <m/>
    <m/>
    <n v="1095"/>
    <m/>
    <m/>
    <m/>
    <m/>
    <m/>
    <m/>
    <m/>
    <m/>
    <m/>
    <m/>
    <d v="2028-05-12T00:00:00"/>
    <m/>
    <n v="100000"/>
    <m/>
    <m/>
    <s v="Euro"/>
    <n v="42.19"/>
    <m/>
    <m/>
    <m/>
    <m/>
    <n v="37.85"/>
    <m/>
    <m/>
    <m/>
    <m/>
    <m/>
    <m/>
    <m/>
    <m/>
    <m/>
    <m/>
    <m/>
    <m/>
    <m/>
    <m/>
    <m/>
    <m/>
    <m/>
    <m/>
    <m/>
    <m/>
    <m/>
    <m/>
  </r>
  <r>
    <m/>
    <s v="V100062"/>
    <s v="2025-0010"/>
    <x v="136"/>
    <n v="2"/>
    <s v="Wagon"/>
    <n v="16"/>
    <s v="37 80 4942 016-9"/>
    <x v="48"/>
    <m/>
    <m/>
    <x v="5"/>
    <x v="7"/>
    <n v="1"/>
    <m/>
    <m/>
    <n v="1"/>
    <m/>
    <n v="1"/>
    <n v="1"/>
    <x v="1"/>
    <m/>
    <m/>
    <m/>
    <x v="5"/>
    <m/>
    <m/>
    <m/>
    <d v="2025-12-17T00:00:00"/>
    <d v="2028-10-12T00:00:00"/>
    <n v="1095"/>
    <x v="125"/>
    <m/>
    <m/>
    <m/>
    <m/>
    <s v="n.a."/>
    <m/>
    <m/>
    <n v="0"/>
    <n v="0"/>
    <m/>
    <m/>
    <m/>
    <m/>
    <m/>
    <m/>
    <m/>
    <m/>
    <m/>
    <m/>
    <n v="1095"/>
    <m/>
    <m/>
    <m/>
    <m/>
    <m/>
    <m/>
    <m/>
    <m/>
    <m/>
    <m/>
    <d v="2028-05-12T00:00:00"/>
    <m/>
    <n v="100000"/>
    <m/>
    <m/>
    <s v="Euro"/>
    <n v="42.19"/>
    <m/>
    <m/>
    <m/>
    <m/>
    <n v="37.85"/>
    <m/>
    <m/>
    <m/>
    <m/>
    <m/>
    <m/>
    <m/>
    <m/>
    <m/>
    <m/>
    <m/>
    <m/>
    <m/>
    <m/>
    <m/>
    <m/>
    <m/>
    <m/>
    <m/>
    <m/>
    <m/>
    <m/>
  </r>
  <r>
    <m/>
    <s v="V100062"/>
    <s v="2025-0010"/>
    <x v="136"/>
    <n v="2"/>
    <s v="Wagon"/>
    <n v="17"/>
    <s v="37 80 4942 017-7"/>
    <x v="48"/>
    <m/>
    <m/>
    <x v="5"/>
    <x v="7"/>
    <n v="1"/>
    <m/>
    <m/>
    <n v="1"/>
    <m/>
    <n v="1"/>
    <n v="1"/>
    <x v="1"/>
    <m/>
    <m/>
    <m/>
    <x v="5"/>
    <m/>
    <m/>
    <m/>
    <d v="2025-12-17T00:00:00"/>
    <d v="2028-10-12T00:00:00"/>
    <n v="1095"/>
    <x v="125"/>
    <m/>
    <m/>
    <m/>
    <m/>
    <s v="n.a."/>
    <m/>
    <m/>
    <n v="0"/>
    <n v="0"/>
    <m/>
    <m/>
    <m/>
    <m/>
    <m/>
    <m/>
    <m/>
    <m/>
    <m/>
    <m/>
    <n v="1095"/>
    <m/>
    <m/>
    <m/>
    <m/>
    <m/>
    <m/>
    <m/>
    <m/>
    <m/>
    <m/>
    <d v="2028-05-12T00:00:00"/>
    <m/>
    <n v="100000"/>
    <m/>
    <m/>
    <s v="Euro"/>
    <n v="42.19"/>
    <m/>
    <m/>
    <m/>
    <m/>
    <n v="37.85"/>
    <m/>
    <m/>
    <m/>
    <m/>
    <m/>
    <m/>
    <m/>
    <m/>
    <m/>
    <m/>
    <m/>
    <m/>
    <m/>
    <m/>
    <m/>
    <m/>
    <m/>
    <m/>
    <m/>
    <m/>
    <m/>
    <m/>
  </r>
  <r>
    <m/>
    <s v="V100062"/>
    <s v="2025-0010"/>
    <x v="136"/>
    <n v="2"/>
    <s v="Wagon"/>
    <n v="18"/>
    <s v="37 80 4942 018-5"/>
    <x v="48"/>
    <m/>
    <m/>
    <x v="5"/>
    <x v="7"/>
    <n v="1"/>
    <m/>
    <m/>
    <n v="1"/>
    <m/>
    <n v="1"/>
    <n v="1"/>
    <x v="1"/>
    <m/>
    <m/>
    <m/>
    <x v="5"/>
    <m/>
    <m/>
    <m/>
    <d v="2025-12-17T00:00:00"/>
    <d v="2028-10-12T00:00:00"/>
    <n v="1095"/>
    <x v="125"/>
    <m/>
    <m/>
    <m/>
    <m/>
    <s v="n.a."/>
    <m/>
    <m/>
    <n v="0"/>
    <n v="0"/>
    <m/>
    <m/>
    <m/>
    <m/>
    <m/>
    <m/>
    <m/>
    <m/>
    <m/>
    <m/>
    <n v="1095"/>
    <m/>
    <m/>
    <m/>
    <m/>
    <m/>
    <m/>
    <m/>
    <m/>
    <m/>
    <m/>
    <d v="2028-05-12T00:00:00"/>
    <m/>
    <n v="100000"/>
    <m/>
    <m/>
    <s v="Euro"/>
    <n v="42.19"/>
    <m/>
    <m/>
    <m/>
    <m/>
    <n v="37.85"/>
    <m/>
    <m/>
    <m/>
    <m/>
    <m/>
    <m/>
    <m/>
    <m/>
    <m/>
    <m/>
    <m/>
    <m/>
    <m/>
    <m/>
    <m/>
    <m/>
    <m/>
    <m/>
    <m/>
    <m/>
    <m/>
    <m/>
  </r>
  <r>
    <m/>
    <s v="V100062"/>
    <s v="2025-0010"/>
    <x v="136"/>
    <n v="2"/>
    <s v="Wagon"/>
    <n v="19"/>
    <s v="37 80 4942 019-3"/>
    <x v="48"/>
    <m/>
    <m/>
    <x v="5"/>
    <x v="7"/>
    <n v="1"/>
    <m/>
    <m/>
    <n v="1"/>
    <m/>
    <n v="1"/>
    <n v="1"/>
    <x v="1"/>
    <m/>
    <m/>
    <m/>
    <x v="5"/>
    <m/>
    <m/>
    <m/>
    <d v="2025-12-17T00:00:00"/>
    <d v="2028-10-12T00:00:00"/>
    <n v="1095"/>
    <x v="125"/>
    <m/>
    <m/>
    <m/>
    <m/>
    <s v="n.a."/>
    <m/>
    <m/>
    <n v="0"/>
    <n v="0"/>
    <m/>
    <m/>
    <m/>
    <m/>
    <m/>
    <m/>
    <m/>
    <m/>
    <m/>
    <m/>
    <n v="1095"/>
    <m/>
    <m/>
    <m/>
    <m/>
    <m/>
    <m/>
    <m/>
    <m/>
    <m/>
    <m/>
    <d v="2028-05-12T00:00:00"/>
    <m/>
    <n v="100000"/>
    <m/>
    <m/>
    <s v="Euro"/>
    <n v="42.19"/>
    <m/>
    <m/>
    <m/>
    <m/>
    <n v="37.85"/>
    <m/>
    <m/>
    <m/>
    <m/>
    <m/>
    <m/>
    <m/>
    <m/>
    <m/>
    <m/>
    <m/>
    <m/>
    <m/>
    <m/>
    <m/>
    <m/>
    <m/>
    <m/>
    <m/>
    <m/>
    <m/>
    <m/>
  </r>
  <r>
    <m/>
    <s v="V100062"/>
    <s v="2025-0010"/>
    <x v="136"/>
    <n v="2"/>
    <s v="Wagon"/>
    <n v="20"/>
    <s v="37 80 4942 020-1"/>
    <x v="48"/>
    <m/>
    <m/>
    <x v="5"/>
    <x v="7"/>
    <n v="1"/>
    <m/>
    <m/>
    <n v="1"/>
    <m/>
    <n v="1"/>
    <n v="1"/>
    <x v="1"/>
    <m/>
    <m/>
    <m/>
    <x v="5"/>
    <m/>
    <m/>
    <m/>
    <d v="2025-12-17T00:00:00"/>
    <d v="2028-10-12T00:00:00"/>
    <n v="1095"/>
    <x v="125"/>
    <m/>
    <m/>
    <m/>
    <m/>
    <s v="n.a."/>
    <m/>
    <m/>
    <n v="0"/>
    <n v="0"/>
    <m/>
    <m/>
    <m/>
    <m/>
    <m/>
    <m/>
    <m/>
    <m/>
    <m/>
    <m/>
    <n v="1095"/>
    <m/>
    <m/>
    <m/>
    <m/>
    <m/>
    <m/>
    <m/>
    <m/>
    <m/>
    <m/>
    <d v="2028-05-12T00:00:00"/>
    <m/>
    <n v="100000"/>
    <m/>
    <m/>
    <s v="Euro"/>
    <n v="42.19"/>
    <m/>
    <m/>
    <m/>
    <m/>
    <n v="37.85"/>
    <m/>
    <m/>
    <m/>
    <m/>
    <m/>
    <m/>
    <m/>
    <m/>
    <m/>
    <m/>
    <m/>
    <m/>
    <m/>
    <m/>
    <m/>
    <m/>
    <m/>
    <m/>
    <m/>
    <m/>
    <m/>
    <m/>
  </r>
  <r>
    <m/>
    <s v="V100062"/>
    <s v="2025-0010"/>
    <x v="136"/>
    <n v="2"/>
    <s v="Wagon"/>
    <n v="21"/>
    <s v="37 80 4942 021-9"/>
    <x v="48"/>
    <m/>
    <m/>
    <x v="5"/>
    <x v="7"/>
    <n v="1"/>
    <m/>
    <m/>
    <n v="1"/>
    <m/>
    <n v="1"/>
    <n v="1"/>
    <x v="1"/>
    <m/>
    <m/>
    <m/>
    <x v="5"/>
    <m/>
    <m/>
    <m/>
    <d v="2025-12-17T00:00:00"/>
    <d v="2028-10-12T00:00:00"/>
    <n v="1095"/>
    <x v="125"/>
    <m/>
    <m/>
    <m/>
    <m/>
    <s v="n.a."/>
    <m/>
    <m/>
    <n v="0"/>
    <n v="0"/>
    <m/>
    <m/>
    <m/>
    <m/>
    <m/>
    <m/>
    <m/>
    <m/>
    <m/>
    <m/>
    <n v="1095"/>
    <m/>
    <m/>
    <m/>
    <m/>
    <m/>
    <m/>
    <m/>
    <m/>
    <m/>
    <m/>
    <d v="2028-05-12T00:00:00"/>
    <m/>
    <n v="100000"/>
    <m/>
    <m/>
    <s v="Euro"/>
    <n v="42.19"/>
    <m/>
    <m/>
    <m/>
    <m/>
    <n v="37.85"/>
    <m/>
    <m/>
    <m/>
    <m/>
    <m/>
    <m/>
    <m/>
    <m/>
    <m/>
    <m/>
    <m/>
    <m/>
    <m/>
    <m/>
    <m/>
    <m/>
    <m/>
    <m/>
    <m/>
    <m/>
    <m/>
    <m/>
  </r>
  <r>
    <m/>
    <s v="V100062"/>
    <s v="2025-0010"/>
    <x v="136"/>
    <n v="2"/>
    <s v="Wagon"/>
    <n v="22"/>
    <s v="37 80 4942 022-7"/>
    <x v="48"/>
    <m/>
    <m/>
    <x v="5"/>
    <x v="7"/>
    <n v="1"/>
    <m/>
    <m/>
    <n v="1"/>
    <m/>
    <n v="1"/>
    <n v="1"/>
    <x v="1"/>
    <m/>
    <m/>
    <m/>
    <x v="5"/>
    <m/>
    <m/>
    <m/>
    <d v="2025-12-17T00:00:00"/>
    <d v="2028-10-12T00:00:00"/>
    <n v="1095"/>
    <x v="125"/>
    <m/>
    <m/>
    <m/>
    <m/>
    <s v="n.a."/>
    <m/>
    <m/>
    <n v="0"/>
    <n v="0"/>
    <m/>
    <m/>
    <m/>
    <m/>
    <m/>
    <m/>
    <m/>
    <m/>
    <m/>
    <m/>
    <n v="1095"/>
    <m/>
    <m/>
    <m/>
    <m/>
    <m/>
    <m/>
    <m/>
    <m/>
    <m/>
    <m/>
    <d v="2028-05-12T00:00:00"/>
    <m/>
    <n v="100000"/>
    <m/>
    <m/>
    <s v="Euro"/>
    <n v="42.19"/>
    <m/>
    <m/>
    <m/>
    <m/>
    <n v="37.85"/>
    <m/>
    <m/>
    <m/>
    <m/>
    <m/>
    <m/>
    <m/>
    <m/>
    <m/>
    <m/>
    <m/>
    <m/>
    <m/>
    <m/>
    <m/>
    <m/>
    <m/>
    <m/>
    <m/>
    <m/>
    <m/>
    <m/>
  </r>
  <r>
    <m/>
    <s v="V100062"/>
    <s v="2025-0010"/>
    <x v="136"/>
    <n v="2"/>
    <s v="Wagon"/>
    <n v="23"/>
    <s v="37 80 4942 023-5"/>
    <x v="48"/>
    <m/>
    <m/>
    <x v="5"/>
    <x v="7"/>
    <n v="1"/>
    <m/>
    <m/>
    <n v="1"/>
    <m/>
    <n v="1"/>
    <n v="1"/>
    <x v="1"/>
    <m/>
    <m/>
    <m/>
    <x v="5"/>
    <m/>
    <m/>
    <m/>
    <d v="2025-12-17T00:00:00"/>
    <d v="2028-10-12T00:00:00"/>
    <n v="1095"/>
    <x v="125"/>
    <m/>
    <m/>
    <m/>
    <m/>
    <s v="n.a."/>
    <m/>
    <m/>
    <n v="0"/>
    <n v="0"/>
    <m/>
    <m/>
    <m/>
    <m/>
    <m/>
    <m/>
    <m/>
    <m/>
    <m/>
    <m/>
    <n v="1095"/>
    <m/>
    <m/>
    <m/>
    <m/>
    <m/>
    <m/>
    <m/>
    <m/>
    <m/>
    <m/>
    <d v="2028-05-12T00:00:00"/>
    <m/>
    <n v="100000"/>
    <m/>
    <m/>
    <s v="Euro"/>
    <n v="42.19"/>
    <m/>
    <m/>
    <m/>
    <m/>
    <n v="37.85"/>
    <m/>
    <m/>
    <m/>
    <m/>
    <m/>
    <m/>
    <m/>
    <m/>
    <m/>
    <m/>
    <m/>
    <m/>
    <m/>
    <m/>
    <m/>
    <m/>
    <m/>
    <m/>
    <m/>
    <m/>
    <m/>
    <m/>
  </r>
  <r>
    <m/>
    <s v="V100062"/>
    <s v="2025-0010"/>
    <x v="136"/>
    <n v="2"/>
    <s v="Wagon"/>
    <n v="24"/>
    <s v="37 80 4942 024-3"/>
    <x v="48"/>
    <m/>
    <m/>
    <x v="5"/>
    <x v="7"/>
    <n v="1"/>
    <m/>
    <m/>
    <n v="1"/>
    <m/>
    <n v="1"/>
    <n v="1"/>
    <x v="1"/>
    <m/>
    <m/>
    <m/>
    <x v="5"/>
    <m/>
    <m/>
    <m/>
    <d v="2025-12-17T00:00:00"/>
    <d v="2028-10-12T00:00:00"/>
    <n v="1095"/>
    <x v="125"/>
    <m/>
    <m/>
    <m/>
    <m/>
    <s v="n.a."/>
    <m/>
    <m/>
    <n v="0"/>
    <n v="0"/>
    <m/>
    <m/>
    <m/>
    <m/>
    <m/>
    <m/>
    <m/>
    <m/>
    <m/>
    <m/>
    <n v="1095"/>
    <m/>
    <m/>
    <m/>
    <m/>
    <m/>
    <m/>
    <m/>
    <m/>
    <m/>
    <m/>
    <d v="2028-05-12T00:00:00"/>
    <m/>
    <n v="100000"/>
    <m/>
    <m/>
    <s v="Euro"/>
    <n v="42.19"/>
    <m/>
    <m/>
    <m/>
    <m/>
    <n v="37.85"/>
    <m/>
    <m/>
    <m/>
    <m/>
    <m/>
    <m/>
    <m/>
    <m/>
    <m/>
    <m/>
    <m/>
    <m/>
    <m/>
    <m/>
    <m/>
    <m/>
    <m/>
    <m/>
    <m/>
    <m/>
    <m/>
    <m/>
  </r>
  <r>
    <m/>
    <s v="V100062"/>
    <s v="2025-0010"/>
    <x v="136"/>
    <n v="3"/>
    <s v="Batch"/>
    <m/>
    <m/>
    <x v="48"/>
    <s v="AUT"/>
    <s v="Middle EU - ELSE"/>
    <x v="5"/>
    <x v="7"/>
    <n v="12"/>
    <m/>
    <m/>
    <n v="12"/>
    <n v="0"/>
    <n v="12"/>
    <n v="12"/>
    <x v="0"/>
    <m/>
    <m/>
    <m/>
    <x v="8"/>
    <m/>
    <d v="2026-01-26T00:00:00"/>
    <d v="2028-10-12T00:00:00"/>
    <d v="2026-01-26T00:00:00"/>
    <d v="2029-01-25T00:00:00"/>
    <m/>
    <x v="126"/>
    <m/>
    <m/>
    <m/>
    <m/>
    <s v="n.a."/>
    <m/>
    <m/>
    <n v="0"/>
    <n v="0"/>
    <m/>
    <m/>
    <m/>
    <m/>
    <m/>
    <m/>
    <m/>
    <m/>
    <m/>
    <m/>
    <m/>
    <s v="A"/>
    <n v="75"/>
    <s v="keine"/>
    <s v="AUT"/>
    <s v="Not required"/>
    <s v="N"/>
    <s v="N"/>
    <n v="12"/>
    <s v="Optionsrecht muss bis 31.07.28 ausgeübt werden"/>
    <m/>
    <m/>
    <m/>
    <n v="100000"/>
    <s v="Y"/>
    <m/>
    <s v="Euro"/>
    <n v="42.19"/>
    <n v="-4.34"/>
    <n v="0"/>
    <n v="0"/>
    <n v="0"/>
    <n v="37.84999999999999"/>
    <n v="0.25"/>
    <n v="1050"/>
    <n v="0"/>
    <n v="0"/>
    <n v="0"/>
    <s v="0.00"/>
    <n v="0"/>
    <n v="0"/>
    <n v="0"/>
    <n v="0"/>
    <n v="42.19"/>
    <n v="-4.34"/>
    <n v="37.84999999999999"/>
    <n v="0.9940744252192463"/>
    <n v="0"/>
    <n v="41.94"/>
    <n v="37.6"/>
    <n v="1200000"/>
    <n v="120000"/>
    <s v="Y"/>
    <n v="0"/>
    <n v="165328.8"/>
  </r>
  <r>
    <m/>
    <s v="V100062"/>
    <s v="2025-0010"/>
    <x v="136"/>
    <n v="3"/>
    <s v="Wagon"/>
    <n v="25"/>
    <s v="37 80 4942 025-0"/>
    <x v="48"/>
    <m/>
    <m/>
    <x v="5"/>
    <x v="7"/>
    <n v="1"/>
    <m/>
    <m/>
    <n v="1"/>
    <m/>
    <n v="1"/>
    <n v="1"/>
    <x v="1"/>
    <m/>
    <m/>
    <m/>
    <x v="8"/>
    <m/>
    <m/>
    <m/>
    <d v="2026-01-28T00:00:00"/>
    <d v="2028-10-12T00:00:00"/>
    <n v="1095"/>
    <x v="125"/>
    <m/>
    <m/>
    <m/>
    <m/>
    <s v="n.a."/>
    <m/>
    <m/>
    <n v="0"/>
    <n v="0"/>
    <m/>
    <m/>
    <m/>
    <m/>
    <m/>
    <m/>
    <m/>
    <m/>
    <m/>
    <m/>
    <n v="1095"/>
    <m/>
    <m/>
    <m/>
    <m/>
    <m/>
    <m/>
    <m/>
    <m/>
    <m/>
    <m/>
    <e v="#N/A"/>
    <m/>
    <n v="100000"/>
    <m/>
    <m/>
    <s v="Euro"/>
    <n v="42.19"/>
    <m/>
    <m/>
    <m/>
    <m/>
    <n v="37.85"/>
    <m/>
    <m/>
    <m/>
    <m/>
    <m/>
    <m/>
    <m/>
    <m/>
    <m/>
    <m/>
    <m/>
    <m/>
    <m/>
    <m/>
    <m/>
    <m/>
    <m/>
    <m/>
    <m/>
    <m/>
    <m/>
    <m/>
  </r>
  <r>
    <m/>
    <s v="V100062"/>
    <s v="2025-0010"/>
    <x v="136"/>
    <n v="3"/>
    <s v="Wagon"/>
    <n v="26"/>
    <s v="37 80 4942 026-8"/>
    <x v="48"/>
    <m/>
    <m/>
    <x v="5"/>
    <x v="7"/>
    <n v="1"/>
    <m/>
    <m/>
    <n v="1"/>
    <m/>
    <n v="1"/>
    <n v="1"/>
    <x v="1"/>
    <m/>
    <m/>
    <m/>
    <x v="8"/>
    <m/>
    <m/>
    <m/>
    <d v="2026-01-28T00:00:00"/>
    <d v="2028-10-12T00:00:00"/>
    <n v="1095"/>
    <x v="125"/>
    <m/>
    <m/>
    <m/>
    <m/>
    <s v="n.a."/>
    <m/>
    <m/>
    <n v="0"/>
    <n v="0"/>
    <m/>
    <m/>
    <m/>
    <m/>
    <m/>
    <m/>
    <m/>
    <m/>
    <m/>
    <m/>
    <n v="1095"/>
    <m/>
    <m/>
    <m/>
    <m/>
    <m/>
    <m/>
    <m/>
    <m/>
    <m/>
    <m/>
    <e v="#N/A"/>
    <m/>
    <n v="100000"/>
    <m/>
    <m/>
    <s v="Euro"/>
    <n v="42.19"/>
    <m/>
    <m/>
    <m/>
    <m/>
    <n v="37.85"/>
    <m/>
    <m/>
    <m/>
    <m/>
    <m/>
    <m/>
    <m/>
    <m/>
    <m/>
    <m/>
    <m/>
    <m/>
    <m/>
    <m/>
    <m/>
    <m/>
    <m/>
    <m/>
    <m/>
    <m/>
    <m/>
    <m/>
  </r>
  <r>
    <m/>
    <s v="V100062"/>
    <s v="2025-0010"/>
    <x v="136"/>
    <n v="3"/>
    <s v="Wagon"/>
    <n v="27"/>
    <s v="37 80 4942 027-6"/>
    <x v="48"/>
    <m/>
    <m/>
    <x v="5"/>
    <x v="7"/>
    <n v="1"/>
    <m/>
    <m/>
    <n v="1"/>
    <m/>
    <n v="1"/>
    <n v="1"/>
    <x v="1"/>
    <m/>
    <m/>
    <m/>
    <x v="8"/>
    <m/>
    <m/>
    <m/>
    <d v="2026-01-28T00:00:00"/>
    <d v="2028-10-12T00:00:00"/>
    <n v="1095"/>
    <x v="125"/>
    <m/>
    <m/>
    <m/>
    <m/>
    <s v="n.a."/>
    <m/>
    <m/>
    <n v="0"/>
    <n v="0"/>
    <m/>
    <m/>
    <m/>
    <m/>
    <m/>
    <m/>
    <m/>
    <m/>
    <m/>
    <m/>
    <n v="1095"/>
    <m/>
    <m/>
    <m/>
    <m/>
    <m/>
    <m/>
    <m/>
    <m/>
    <m/>
    <m/>
    <e v="#N/A"/>
    <m/>
    <n v="100000"/>
    <m/>
    <m/>
    <s v="Euro"/>
    <n v="42.19"/>
    <m/>
    <m/>
    <m/>
    <m/>
    <n v="37.85"/>
    <m/>
    <m/>
    <m/>
    <m/>
    <m/>
    <m/>
    <m/>
    <m/>
    <m/>
    <m/>
    <m/>
    <m/>
    <m/>
    <m/>
    <m/>
    <m/>
    <m/>
    <m/>
    <m/>
    <m/>
    <m/>
    <m/>
  </r>
  <r>
    <m/>
    <s v="V100062"/>
    <s v="2025-0010"/>
    <x v="136"/>
    <n v="3"/>
    <s v="Wagon"/>
    <n v="28"/>
    <s v="37 80 4942 028-4"/>
    <x v="48"/>
    <m/>
    <m/>
    <x v="5"/>
    <x v="7"/>
    <n v="1"/>
    <m/>
    <m/>
    <n v="1"/>
    <m/>
    <n v="1"/>
    <n v="1"/>
    <x v="1"/>
    <m/>
    <m/>
    <m/>
    <x v="8"/>
    <m/>
    <m/>
    <m/>
    <d v="2026-01-28T00:00:00"/>
    <d v="2028-10-12T00:00:00"/>
    <n v="1095"/>
    <x v="125"/>
    <m/>
    <m/>
    <m/>
    <m/>
    <s v="n.a."/>
    <m/>
    <m/>
    <n v="0"/>
    <n v="0"/>
    <m/>
    <m/>
    <m/>
    <m/>
    <m/>
    <m/>
    <m/>
    <m/>
    <m/>
    <m/>
    <n v="1095"/>
    <m/>
    <m/>
    <m/>
    <m/>
    <m/>
    <m/>
    <m/>
    <m/>
    <m/>
    <m/>
    <e v="#N/A"/>
    <m/>
    <n v="100000"/>
    <m/>
    <m/>
    <s v="Euro"/>
    <n v="42.19"/>
    <m/>
    <m/>
    <m/>
    <m/>
    <n v="37.85"/>
    <m/>
    <m/>
    <m/>
    <m/>
    <m/>
    <m/>
    <m/>
    <m/>
    <m/>
    <m/>
    <m/>
    <m/>
    <m/>
    <m/>
    <m/>
    <m/>
    <m/>
    <m/>
    <m/>
    <m/>
    <m/>
    <m/>
  </r>
  <r>
    <m/>
    <s v="V100062"/>
    <s v="2025-0010"/>
    <x v="136"/>
    <n v="3"/>
    <s v="Wagon"/>
    <n v="29"/>
    <s v="37 80 4942 029-2"/>
    <x v="48"/>
    <m/>
    <m/>
    <x v="5"/>
    <x v="7"/>
    <n v="1"/>
    <m/>
    <m/>
    <n v="1"/>
    <m/>
    <n v="1"/>
    <n v="1"/>
    <x v="1"/>
    <m/>
    <m/>
    <m/>
    <x v="8"/>
    <m/>
    <m/>
    <m/>
    <d v="2026-01-28T00:00:00"/>
    <d v="2028-10-12T00:00:00"/>
    <n v="1095"/>
    <x v="125"/>
    <m/>
    <m/>
    <m/>
    <m/>
    <s v="n.a."/>
    <m/>
    <m/>
    <n v="0"/>
    <n v="0"/>
    <m/>
    <m/>
    <m/>
    <m/>
    <m/>
    <m/>
    <m/>
    <m/>
    <m/>
    <m/>
    <n v="1095"/>
    <m/>
    <m/>
    <m/>
    <m/>
    <m/>
    <m/>
    <m/>
    <m/>
    <m/>
    <m/>
    <e v="#N/A"/>
    <m/>
    <n v="100000"/>
    <m/>
    <m/>
    <s v="Euro"/>
    <n v="42.19"/>
    <m/>
    <m/>
    <m/>
    <m/>
    <n v="37.85"/>
    <m/>
    <m/>
    <m/>
    <m/>
    <m/>
    <m/>
    <m/>
    <m/>
    <m/>
    <m/>
    <m/>
    <m/>
    <m/>
    <m/>
    <m/>
    <m/>
    <m/>
    <m/>
    <m/>
    <m/>
    <m/>
    <m/>
  </r>
  <r>
    <m/>
    <s v="V100062"/>
    <s v="2025-0010"/>
    <x v="136"/>
    <n v="3"/>
    <s v="Wagon"/>
    <n v="30"/>
    <s v="37 80 4942 030-0"/>
    <x v="48"/>
    <m/>
    <m/>
    <x v="5"/>
    <x v="7"/>
    <n v="1"/>
    <m/>
    <m/>
    <n v="1"/>
    <m/>
    <n v="1"/>
    <n v="1"/>
    <x v="1"/>
    <m/>
    <m/>
    <m/>
    <x v="8"/>
    <m/>
    <m/>
    <m/>
    <d v="2026-01-28T00:00:00"/>
    <d v="2028-10-12T00:00:00"/>
    <n v="1095"/>
    <x v="125"/>
    <m/>
    <m/>
    <m/>
    <m/>
    <s v="n.a."/>
    <m/>
    <m/>
    <n v="0"/>
    <n v="0"/>
    <m/>
    <m/>
    <m/>
    <m/>
    <m/>
    <m/>
    <m/>
    <m/>
    <m/>
    <m/>
    <n v="1095"/>
    <m/>
    <m/>
    <m/>
    <m/>
    <m/>
    <m/>
    <m/>
    <m/>
    <m/>
    <m/>
    <e v="#N/A"/>
    <m/>
    <n v="100000"/>
    <m/>
    <m/>
    <s v="Euro"/>
    <n v="42.19"/>
    <m/>
    <m/>
    <m/>
    <m/>
    <n v="37.85"/>
    <m/>
    <m/>
    <m/>
    <m/>
    <m/>
    <m/>
    <m/>
    <m/>
    <m/>
    <m/>
    <m/>
    <m/>
    <m/>
    <m/>
    <m/>
    <m/>
    <m/>
    <m/>
    <m/>
    <m/>
    <m/>
    <m/>
  </r>
  <r>
    <m/>
    <s v="V100062"/>
    <s v="2025-0010"/>
    <x v="136"/>
    <n v="3"/>
    <s v="Wagon"/>
    <n v="31"/>
    <s v="37 80 4942 031-8"/>
    <x v="48"/>
    <m/>
    <m/>
    <x v="5"/>
    <x v="7"/>
    <n v="1"/>
    <m/>
    <m/>
    <n v="1"/>
    <m/>
    <n v="1"/>
    <n v="1"/>
    <x v="1"/>
    <m/>
    <m/>
    <m/>
    <x v="8"/>
    <m/>
    <m/>
    <m/>
    <d v="2026-01-28T00:00:00"/>
    <d v="2028-10-12T00:00:00"/>
    <n v="1095"/>
    <x v="125"/>
    <m/>
    <m/>
    <m/>
    <m/>
    <s v="n.a."/>
    <m/>
    <m/>
    <n v="0"/>
    <n v="0"/>
    <m/>
    <m/>
    <m/>
    <m/>
    <m/>
    <m/>
    <m/>
    <m/>
    <m/>
    <m/>
    <n v="1095"/>
    <m/>
    <m/>
    <m/>
    <m/>
    <m/>
    <m/>
    <m/>
    <m/>
    <m/>
    <m/>
    <e v="#N/A"/>
    <m/>
    <n v="100000"/>
    <m/>
    <m/>
    <s v="Euro"/>
    <n v="42.19"/>
    <m/>
    <m/>
    <m/>
    <m/>
    <n v="37.85"/>
    <m/>
    <m/>
    <m/>
    <m/>
    <m/>
    <m/>
    <m/>
    <m/>
    <m/>
    <m/>
    <m/>
    <m/>
    <m/>
    <m/>
    <m/>
    <m/>
    <m/>
    <m/>
    <m/>
    <m/>
    <m/>
    <m/>
  </r>
  <r>
    <m/>
    <s v="V100062"/>
    <s v="2025-0010"/>
    <x v="136"/>
    <n v="3"/>
    <s v="Wagon"/>
    <n v="32"/>
    <s v="37 80 4942 032-6"/>
    <x v="48"/>
    <m/>
    <m/>
    <x v="5"/>
    <x v="7"/>
    <n v="1"/>
    <m/>
    <m/>
    <n v="1"/>
    <m/>
    <n v="1"/>
    <n v="1"/>
    <x v="1"/>
    <m/>
    <m/>
    <m/>
    <x v="8"/>
    <m/>
    <m/>
    <m/>
    <d v="2026-01-28T00:00:00"/>
    <d v="2028-10-12T00:00:00"/>
    <n v="1095"/>
    <x v="125"/>
    <m/>
    <m/>
    <m/>
    <m/>
    <s v="n.a."/>
    <m/>
    <m/>
    <n v="0"/>
    <n v="0"/>
    <m/>
    <m/>
    <m/>
    <m/>
    <m/>
    <m/>
    <m/>
    <m/>
    <m/>
    <m/>
    <n v="1095"/>
    <m/>
    <m/>
    <m/>
    <m/>
    <m/>
    <m/>
    <m/>
    <m/>
    <m/>
    <m/>
    <e v="#N/A"/>
    <m/>
    <n v="100000"/>
    <m/>
    <m/>
    <s v="Euro"/>
    <n v="42.19"/>
    <m/>
    <m/>
    <m/>
    <m/>
    <n v="37.85"/>
    <m/>
    <m/>
    <m/>
    <m/>
    <m/>
    <m/>
    <m/>
    <m/>
    <m/>
    <m/>
    <m/>
    <m/>
    <m/>
    <m/>
    <m/>
    <m/>
    <m/>
    <m/>
    <m/>
    <m/>
    <m/>
    <m/>
  </r>
  <r>
    <m/>
    <s v="V100062"/>
    <s v="2025-0010"/>
    <x v="136"/>
    <n v="3"/>
    <s v="Wagon"/>
    <n v="33"/>
    <s v="37 80 4942 033-4"/>
    <x v="48"/>
    <m/>
    <m/>
    <x v="5"/>
    <x v="7"/>
    <n v="1"/>
    <m/>
    <m/>
    <n v="1"/>
    <m/>
    <n v="1"/>
    <n v="1"/>
    <x v="1"/>
    <m/>
    <m/>
    <m/>
    <x v="8"/>
    <m/>
    <m/>
    <m/>
    <d v="2026-01-28T00:00:00"/>
    <d v="2028-10-12T00:00:00"/>
    <n v="1095"/>
    <x v="125"/>
    <m/>
    <m/>
    <m/>
    <m/>
    <s v="n.a."/>
    <m/>
    <m/>
    <n v="0"/>
    <n v="0"/>
    <m/>
    <m/>
    <m/>
    <m/>
    <m/>
    <m/>
    <m/>
    <m/>
    <m/>
    <m/>
    <n v="1095"/>
    <m/>
    <m/>
    <m/>
    <m/>
    <m/>
    <m/>
    <m/>
    <m/>
    <m/>
    <m/>
    <e v="#N/A"/>
    <m/>
    <n v="100000"/>
    <m/>
    <m/>
    <s v="Euro"/>
    <n v="42.19"/>
    <m/>
    <m/>
    <m/>
    <m/>
    <n v="37.85"/>
    <m/>
    <m/>
    <m/>
    <m/>
    <m/>
    <m/>
    <m/>
    <m/>
    <m/>
    <m/>
    <m/>
    <m/>
    <m/>
    <m/>
    <m/>
    <m/>
    <m/>
    <m/>
    <m/>
    <m/>
    <m/>
    <m/>
  </r>
  <r>
    <m/>
    <s v="V100062"/>
    <s v="2025-0010"/>
    <x v="136"/>
    <n v="3"/>
    <s v="Wagon"/>
    <n v="34"/>
    <s v="37 80 4942 034-2"/>
    <x v="48"/>
    <m/>
    <m/>
    <x v="5"/>
    <x v="7"/>
    <n v="1"/>
    <m/>
    <m/>
    <n v="1"/>
    <m/>
    <n v="1"/>
    <n v="1"/>
    <x v="1"/>
    <m/>
    <m/>
    <m/>
    <x v="8"/>
    <m/>
    <m/>
    <m/>
    <d v="2026-01-28T00:00:00"/>
    <d v="2028-10-12T00:00:00"/>
    <n v="1095"/>
    <x v="125"/>
    <m/>
    <m/>
    <m/>
    <m/>
    <s v="n.a."/>
    <m/>
    <m/>
    <n v="0"/>
    <n v="0"/>
    <m/>
    <m/>
    <m/>
    <m/>
    <m/>
    <m/>
    <m/>
    <m/>
    <m/>
    <m/>
    <n v="1095"/>
    <m/>
    <m/>
    <m/>
    <m/>
    <m/>
    <m/>
    <m/>
    <m/>
    <m/>
    <m/>
    <e v="#N/A"/>
    <m/>
    <n v="100000"/>
    <m/>
    <m/>
    <s v="Euro"/>
    <n v="42.19"/>
    <m/>
    <m/>
    <m/>
    <m/>
    <n v="37.85"/>
    <m/>
    <m/>
    <m/>
    <m/>
    <m/>
    <m/>
    <m/>
    <m/>
    <m/>
    <m/>
    <m/>
    <m/>
    <m/>
    <m/>
    <m/>
    <m/>
    <m/>
    <m/>
    <m/>
    <m/>
    <m/>
    <m/>
  </r>
  <r>
    <m/>
    <s v="V100062"/>
    <s v="2025-0010"/>
    <x v="136"/>
    <n v="3"/>
    <s v="Wagon"/>
    <n v="35"/>
    <s v="37 80 4942 035-9"/>
    <x v="48"/>
    <m/>
    <m/>
    <x v="5"/>
    <x v="7"/>
    <n v="1"/>
    <m/>
    <m/>
    <n v="1"/>
    <m/>
    <n v="1"/>
    <n v="1"/>
    <x v="1"/>
    <m/>
    <m/>
    <m/>
    <x v="8"/>
    <m/>
    <m/>
    <m/>
    <d v="2026-01-28T00:00:00"/>
    <d v="2028-10-12T00:00:00"/>
    <n v="1095"/>
    <x v="125"/>
    <m/>
    <m/>
    <m/>
    <m/>
    <s v="n.a."/>
    <m/>
    <m/>
    <n v="0"/>
    <n v="0"/>
    <m/>
    <m/>
    <m/>
    <m/>
    <m/>
    <m/>
    <m/>
    <m/>
    <m/>
    <m/>
    <n v="1095"/>
    <m/>
    <m/>
    <m/>
    <m/>
    <m/>
    <m/>
    <m/>
    <m/>
    <m/>
    <m/>
    <e v="#N/A"/>
    <m/>
    <n v="100000"/>
    <m/>
    <m/>
    <s v="Euro"/>
    <n v="42.19"/>
    <m/>
    <m/>
    <m/>
    <m/>
    <n v="37.85"/>
    <m/>
    <m/>
    <m/>
    <m/>
    <m/>
    <m/>
    <m/>
    <m/>
    <m/>
    <m/>
    <m/>
    <m/>
    <m/>
    <m/>
    <m/>
    <m/>
    <m/>
    <m/>
    <m/>
    <m/>
    <m/>
    <m/>
  </r>
  <r>
    <m/>
    <s v="V100062"/>
    <s v="2025-0010"/>
    <x v="136"/>
    <n v="3"/>
    <s v="Wagon"/>
    <n v="36"/>
    <s v="37 80 4942 036-7"/>
    <x v="48"/>
    <m/>
    <m/>
    <x v="5"/>
    <x v="7"/>
    <n v="1"/>
    <m/>
    <m/>
    <n v="1"/>
    <m/>
    <n v="1"/>
    <n v="1"/>
    <x v="1"/>
    <m/>
    <m/>
    <m/>
    <x v="8"/>
    <m/>
    <m/>
    <m/>
    <d v="2026-01-28T00:00:00"/>
    <d v="2028-10-12T00:00:00"/>
    <n v="1095"/>
    <x v="125"/>
    <m/>
    <m/>
    <m/>
    <m/>
    <s v="n.a."/>
    <m/>
    <m/>
    <n v="0"/>
    <n v="0"/>
    <m/>
    <m/>
    <m/>
    <m/>
    <m/>
    <m/>
    <m/>
    <m/>
    <m/>
    <m/>
    <n v="1095"/>
    <m/>
    <m/>
    <m/>
    <m/>
    <m/>
    <m/>
    <m/>
    <m/>
    <m/>
    <m/>
    <e v="#N/A"/>
    <m/>
    <n v="100000"/>
    <m/>
    <m/>
    <s v="Euro"/>
    <n v="42.19"/>
    <m/>
    <m/>
    <m/>
    <m/>
    <n v="37.85"/>
    <m/>
    <m/>
    <m/>
    <m/>
    <m/>
    <m/>
    <m/>
    <m/>
    <m/>
    <m/>
    <m/>
    <m/>
    <m/>
    <m/>
    <m/>
    <m/>
    <m/>
    <m/>
    <m/>
    <m/>
    <m/>
    <m/>
  </r>
  <r>
    <m/>
    <s v="V100062"/>
    <s v="2025-0010"/>
    <x v="136"/>
    <n v="4"/>
    <s v="Batch"/>
    <m/>
    <m/>
    <x v="48"/>
    <s v="AUT"/>
    <s v="Middle EU - ELSE"/>
    <x v="5"/>
    <x v="7"/>
    <n v="12"/>
    <m/>
    <m/>
    <n v="12"/>
    <n v="0"/>
    <n v="12"/>
    <n v="12"/>
    <x v="0"/>
    <m/>
    <m/>
    <m/>
    <x v="8"/>
    <m/>
    <d v="2026-03-09T00:00:00"/>
    <d v="2028-10-12T00:00:00"/>
    <d v="2026-03-09T00:00:00"/>
    <d v="2029-03-08T00:00:00"/>
    <m/>
    <x v="127"/>
    <m/>
    <m/>
    <m/>
    <m/>
    <s v="n.a."/>
    <m/>
    <m/>
    <n v="0"/>
    <n v="0"/>
    <m/>
    <m/>
    <m/>
    <m/>
    <m/>
    <m/>
    <m/>
    <m/>
    <m/>
    <m/>
    <m/>
    <s v="A"/>
    <n v="75"/>
    <s v="keine"/>
    <s v="AUT"/>
    <s v="Not required"/>
    <s v="N"/>
    <s v="N"/>
    <n v="12"/>
    <s v="Optionsrecht muss bis 31.07.28 ausgeübt werden"/>
    <m/>
    <m/>
    <m/>
    <n v="100000"/>
    <s v="Y"/>
    <m/>
    <s v="Euro"/>
    <n v="42.19"/>
    <n v="-4.34"/>
    <n v="0"/>
    <n v="0"/>
    <n v="0"/>
    <n v="37.84999999999999"/>
    <n v="0.25"/>
    <n v="1050"/>
    <n v="0"/>
    <n v="0"/>
    <n v="0"/>
    <s v="0.00"/>
    <n v="0"/>
    <n v="0"/>
    <n v="0"/>
    <n v="0"/>
    <n v="42.19"/>
    <n v="-4.34"/>
    <n v="37.84999999999999"/>
    <n v="0.9940744252192463"/>
    <n v="0"/>
    <n v="41.94"/>
    <n v="37.6"/>
    <n v="1200000"/>
    <n v="120000"/>
    <s v="Y"/>
    <n v="0"/>
    <n v="165328.8"/>
  </r>
  <r>
    <m/>
    <s v="V100062"/>
    <s v="2025-0010"/>
    <x v="136"/>
    <n v="4"/>
    <s v="Wagon"/>
    <n v="37"/>
    <s v=""/>
    <x v="48"/>
    <m/>
    <m/>
    <x v="5"/>
    <x v="7"/>
    <n v="1"/>
    <m/>
    <m/>
    <n v="1"/>
    <m/>
    <n v="1"/>
    <n v="1"/>
    <x v="1"/>
    <m/>
    <m/>
    <m/>
    <x v="8"/>
    <m/>
    <m/>
    <m/>
    <d v="2026-03-09T00:00:00"/>
    <d v="2028-10-12T00:00:00"/>
    <n v="1095"/>
    <x v="125"/>
    <m/>
    <m/>
    <m/>
    <m/>
    <s v="n.a."/>
    <m/>
    <m/>
    <n v="0"/>
    <n v="0"/>
    <m/>
    <m/>
    <m/>
    <m/>
    <m/>
    <m/>
    <m/>
    <m/>
    <m/>
    <m/>
    <n v="1095"/>
    <m/>
    <m/>
    <m/>
    <m/>
    <m/>
    <m/>
    <m/>
    <m/>
    <m/>
    <m/>
    <d v="2025-11-01T00:00:00"/>
    <m/>
    <n v="100000"/>
    <m/>
    <m/>
    <s v="Euro"/>
    <n v="42.19"/>
    <m/>
    <m/>
    <m/>
    <m/>
    <n v="37.85"/>
    <m/>
    <m/>
    <m/>
    <m/>
    <m/>
    <m/>
    <m/>
    <m/>
    <m/>
    <m/>
    <m/>
    <m/>
    <m/>
    <m/>
    <m/>
    <m/>
    <m/>
    <m/>
    <m/>
    <m/>
    <m/>
    <m/>
  </r>
  <r>
    <m/>
    <s v="V100062"/>
    <s v="2025-0010"/>
    <x v="136"/>
    <n v="4"/>
    <s v="Wagon"/>
    <n v="38"/>
    <s v=""/>
    <x v="48"/>
    <m/>
    <m/>
    <x v="5"/>
    <x v="7"/>
    <n v="1"/>
    <m/>
    <m/>
    <n v="1"/>
    <m/>
    <n v="1"/>
    <n v="1"/>
    <x v="1"/>
    <m/>
    <m/>
    <m/>
    <x v="8"/>
    <m/>
    <m/>
    <m/>
    <d v="2026-03-09T00:00:00"/>
    <d v="2028-10-12T00:00:00"/>
    <n v="1095"/>
    <x v="125"/>
    <m/>
    <m/>
    <m/>
    <m/>
    <s v="n.a."/>
    <m/>
    <m/>
    <n v="0"/>
    <n v="0"/>
    <m/>
    <m/>
    <m/>
    <m/>
    <m/>
    <m/>
    <m/>
    <m/>
    <m/>
    <m/>
    <n v="1095"/>
    <m/>
    <m/>
    <m/>
    <m/>
    <m/>
    <m/>
    <m/>
    <m/>
    <m/>
    <m/>
    <d v="2025-11-01T00:00:00"/>
    <m/>
    <n v="100000"/>
    <m/>
    <m/>
    <s v="Euro"/>
    <n v="42.19"/>
    <m/>
    <m/>
    <m/>
    <m/>
    <n v="37.85"/>
    <m/>
    <m/>
    <m/>
    <m/>
    <m/>
    <m/>
    <m/>
    <m/>
    <m/>
    <m/>
    <m/>
    <m/>
    <m/>
    <m/>
    <m/>
    <m/>
    <m/>
    <m/>
    <m/>
    <m/>
    <m/>
    <m/>
  </r>
  <r>
    <m/>
    <s v="V100062"/>
    <s v="2025-0010"/>
    <x v="136"/>
    <n v="4"/>
    <s v="Wagon"/>
    <n v="39"/>
    <s v=""/>
    <x v="48"/>
    <m/>
    <m/>
    <x v="5"/>
    <x v="7"/>
    <n v="1"/>
    <m/>
    <m/>
    <n v="1"/>
    <m/>
    <n v="1"/>
    <n v="1"/>
    <x v="1"/>
    <m/>
    <m/>
    <m/>
    <x v="8"/>
    <m/>
    <m/>
    <m/>
    <d v="2026-03-09T00:00:00"/>
    <d v="2028-10-12T00:00:00"/>
    <n v="1095"/>
    <x v="125"/>
    <m/>
    <m/>
    <m/>
    <m/>
    <s v="n.a."/>
    <m/>
    <m/>
    <n v="0"/>
    <n v="0"/>
    <m/>
    <m/>
    <m/>
    <m/>
    <m/>
    <m/>
    <m/>
    <m/>
    <m/>
    <m/>
    <n v="1095"/>
    <m/>
    <m/>
    <m/>
    <m/>
    <m/>
    <m/>
    <m/>
    <m/>
    <m/>
    <m/>
    <d v="2025-11-01T00:00:00"/>
    <m/>
    <n v="100000"/>
    <m/>
    <m/>
    <s v="Euro"/>
    <n v="42.19"/>
    <m/>
    <m/>
    <m/>
    <m/>
    <n v="37.85"/>
    <m/>
    <m/>
    <m/>
    <m/>
    <m/>
    <m/>
    <m/>
    <m/>
    <m/>
    <m/>
    <m/>
    <m/>
    <m/>
    <m/>
    <m/>
    <m/>
    <m/>
    <m/>
    <m/>
    <m/>
    <m/>
    <m/>
  </r>
  <r>
    <m/>
    <s v="V100062"/>
    <s v="2025-0010"/>
    <x v="136"/>
    <n v="4"/>
    <s v="Wagon"/>
    <n v="40"/>
    <s v=""/>
    <x v="48"/>
    <m/>
    <m/>
    <x v="5"/>
    <x v="7"/>
    <n v="1"/>
    <m/>
    <m/>
    <n v="1"/>
    <m/>
    <n v="1"/>
    <n v="1"/>
    <x v="1"/>
    <m/>
    <m/>
    <m/>
    <x v="8"/>
    <m/>
    <m/>
    <m/>
    <d v="2026-03-09T00:00:00"/>
    <d v="2028-10-12T00:00:00"/>
    <n v="1095"/>
    <x v="125"/>
    <m/>
    <m/>
    <m/>
    <m/>
    <s v="n.a."/>
    <m/>
    <m/>
    <n v="0"/>
    <n v="0"/>
    <m/>
    <m/>
    <m/>
    <m/>
    <m/>
    <m/>
    <m/>
    <m/>
    <m/>
    <m/>
    <n v="1095"/>
    <m/>
    <m/>
    <m/>
    <m/>
    <m/>
    <m/>
    <m/>
    <m/>
    <m/>
    <m/>
    <d v="2025-11-01T00:00:00"/>
    <m/>
    <n v="100000"/>
    <m/>
    <m/>
    <s v="Euro"/>
    <n v="42.19"/>
    <m/>
    <m/>
    <m/>
    <m/>
    <n v="37.85"/>
    <m/>
    <m/>
    <m/>
    <m/>
    <m/>
    <m/>
    <m/>
    <m/>
    <m/>
    <m/>
    <m/>
    <m/>
    <m/>
    <m/>
    <m/>
    <m/>
    <m/>
    <m/>
    <m/>
    <m/>
    <m/>
    <m/>
  </r>
  <r>
    <m/>
    <s v="V100062"/>
    <s v="2025-0010"/>
    <x v="136"/>
    <n v="4"/>
    <s v="Wagon"/>
    <n v="41"/>
    <s v=""/>
    <x v="48"/>
    <m/>
    <m/>
    <x v="5"/>
    <x v="7"/>
    <n v="1"/>
    <m/>
    <m/>
    <n v="1"/>
    <m/>
    <n v="1"/>
    <n v="1"/>
    <x v="1"/>
    <m/>
    <m/>
    <m/>
    <x v="8"/>
    <m/>
    <m/>
    <m/>
    <d v="2026-03-09T00:00:00"/>
    <d v="2028-10-12T00:00:00"/>
    <n v="1095"/>
    <x v="125"/>
    <m/>
    <m/>
    <m/>
    <m/>
    <s v="n.a."/>
    <m/>
    <m/>
    <n v="0"/>
    <n v="0"/>
    <m/>
    <m/>
    <m/>
    <m/>
    <m/>
    <m/>
    <m/>
    <m/>
    <m/>
    <m/>
    <n v="1095"/>
    <m/>
    <m/>
    <m/>
    <m/>
    <m/>
    <m/>
    <m/>
    <m/>
    <m/>
    <m/>
    <d v="2025-11-01T00:00:00"/>
    <m/>
    <n v="100000"/>
    <m/>
    <m/>
    <s v="Euro"/>
    <n v="42.19"/>
    <m/>
    <m/>
    <m/>
    <m/>
    <n v="37.85"/>
    <m/>
    <m/>
    <m/>
    <m/>
    <m/>
    <m/>
    <m/>
    <m/>
    <m/>
    <m/>
    <m/>
    <m/>
    <m/>
    <m/>
    <m/>
    <m/>
    <m/>
    <m/>
    <m/>
    <m/>
    <m/>
    <m/>
  </r>
  <r>
    <m/>
    <s v="V100062"/>
    <s v="2025-0010"/>
    <x v="136"/>
    <n v="4"/>
    <s v="Wagon"/>
    <n v="42"/>
    <s v=""/>
    <x v="48"/>
    <m/>
    <m/>
    <x v="5"/>
    <x v="7"/>
    <n v="1"/>
    <m/>
    <m/>
    <n v="1"/>
    <m/>
    <n v="1"/>
    <n v="1"/>
    <x v="1"/>
    <m/>
    <m/>
    <m/>
    <x v="8"/>
    <m/>
    <m/>
    <m/>
    <d v="2026-03-09T00:00:00"/>
    <d v="2028-10-12T00:00:00"/>
    <n v="1095"/>
    <x v="125"/>
    <m/>
    <m/>
    <m/>
    <m/>
    <s v="n.a."/>
    <m/>
    <m/>
    <n v="0"/>
    <n v="0"/>
    <m/>
    <m/>
    <m/>
    <m/>
    <m/>
    <m/>
    <m/>
    <m/>
    <m/>
    <m/>
    <n v="1095"/>
    <m/>
    <m/>
    <m/>
    <m/>
    <m/>
    <m/>
    <m/>
    <m/>
    <m/>
    <m/>
    <d v="2025-11-01T00:00:00"/>
    <m/>
    <n v="100000"/>
    <m/>
    <m/>
    <s v="Euro"/>
    <n v="42.19"/>
    <m/>
    <m/>
    <m/>
    <m/>
    <n v="37.85"/>
    <m/>
    <m/>
    <m/>
    <m/>
    <m/>
    <m/>
    <m/>
    <m/>
    <m/>
    <m/>
    <m/>
    <m/>
    <m/>
    <m/>
    <m/>
    <m/>
    <m/>
    <m/>
    <m/>
    <m/>
    <m/>
    <m/>
  </r>
  <r>
    <m/>
    <s v="V100062"/>
    <s v="2025-0010"/>
    <x v="136"/>
    <n v="4"/>
    <s v="Wagon"/>
    <n v="43"/>
    <s v=""/>
    <x v="48"/>
    <m/>
    <m/>
    <x v="5"/>
    <x v="7"/>
    <n v="1"/>
    <m/>
    <m/>
    <n v="1"/>
    <m/>
    <n v="1"/>
    <n v="1"/>
    <x v="1"/>
    <m/>
    <m/>
    <m/>
    <x v="8"/>
    <m/>
    <m/>
    <m/>
    <d v="2026-03-09T00:00:00"/>
    <d v="2028-10-12T00:00:00"/>
    <n v="1095"/>
    <x v="125"/>
    <m/>
    <m/>
    <m/>
    <m/>
    <s v="n.a."/>
    <m/>
    <m/>
    <n v="0"/>
    <n v="0"/>
    <m/>
    <m/>
    <m/>
    <m/>
    <m/>
    <m/>
    <m/>
    <m/>
    <m/>
    <m/>
    <n v="1095"/>
    <m/>
    <m/>
    <m/>
    <m/>
    <m/>
    <m/>
    <m/>
    <m/>
    <m/>
    <m/>
    <d v="2025-11-01T00:00:00"/>
    <m/>
    <n v="100000"/>
    <m/>
    <m/>
    <s v="Euro"/>
    <n v="42.19"/>
    <m/>
    <m/>
    <m/>
    <m/>
    <n v="37.85"/>
    <m/>
    <m/>
    <m/>
    <m/>
    <m/>
    <m/>
    <m/>
    <m/>
    <m/>
    <m/>
    <m/>
    <m/>
    <m/>
    <m/>
    <m/>
    <m/>
    <m/>
    <m/>
    <m/>
    <m/>
    <m/>
    <m/>
  </r>
  <r>
    <m/>
    <s v="V100062"/>
    <s v="2025-0010"/>
    <x v="136"/>
    <n v="4"/>
    <s v="Wagon"/>
    <n v="44"/>
    <s v=""/>
    <x v="48"/>
    <m/>
    <m/>
    <x v="5"/>
    <x v="7"/>
    <n v="1"/>
    <m/>
    <m/>
    <n v="1"/>
    <m/>
    <n v="1"/>
    <n v="1"/>
    <x v="1"/>
    <m/>
    <m/>
    <m/>
    <x v="8"/>
    <m/>
    <m/>
    <m/>
    <d v="2026-03-09T00:00:00"/>
    <d v="2028-10-12T00:00:00"/>
    <n v="1095"/>
    <x v="125"/>
    <m/>
    <m/>
    <m/>
    <m/>
    <s v="n.a."/>
    <m/>
    <m/>
    <n v="0"/>
    <n v="0"/>
    <m/>
    <m/>
    <m/>
    <m/>
    <m/>
    <m/>
    <m/>
    <m/>
    <m/>
    <m/>
    <n v="1095"/>
    <m/>
    <m/>
    <m/>
    <m/>
    <m/>
    <m/>
    <m/>
    <m/>
    <m/>
    <m/>
    <d v="2025-11-01T00:00:00"/>
    <m/>
    <n v="100000"/>
    <m/>
    <m/>
    <s v="Euro"/>
    <n v="42.19"/>
    <m/>
    <m/>
    <m/>
    <m/>
    <n v="37.85"/>
    <m/>
    <m/>
    <m/>
    <m/>
    <m/>
    <m/>
    <m/>
    <m/>
    <m/>
    <m/>
    <m/>
    <m/>
    <m/>
    <m/>
    <m/>
    <m/>
    <m/>
    <m/>
    <m/>
    <m/>
    <m/>
    <m/>
  </r>
  <r>
    <m/>
    <s v="V100062"/>
    <s v="2025-0010"/>
    <x v="136"/>
    <n v="4"/>
    <s v="Wagon"/>
    <n v="45"/>
    <s v=""/>
    <x v="48"/>
    <m/>
    <m/>
    <x v="5"/>
    <x v="7"/>
    <n v="1"/>
    <m/>
    <m/>
    <n v="1"/>
    <m/>
    <n v="1"/>
    <n v="1"/>
    <x v="1"/>
    <m/>
    <m/>
    <m/>
    <x v="8"/>
    <m/>
    <m/>
    <m/>
    <d v="2026-03-09T00:00:00"/>
    <d v="2028-10-12T00:00:00"/>
    <n v="1095"/>
    <x v="125"/>
    <m/>
    <m/>
    <m/>
    <m/>
    <s v="n.a."/>
    <m/>
    <m/>
    <n v="0"/>
    <n v="0"/>
    <m/>
    <m/>
    <m/>
    <m/>
    <m/>
    <m/>
    <m/>
    <m/>
    <m/>
    <m/>
    <n v="1095"/>
    <m/>
    <m/>
    <m/>
    <m/>
    <m/>
    <m/>
    <m/>
    <m/>
    <m/>
    <m/>
    <d v="2025-11-01T00:00:00"/>
    <m/>
    <n v="100000"/>
    <m/>
    <m/>
    <s v="Euro"/>
    <n v="42.19"/>
    <m/>
    <m/>
    <m/>
    <m/>
    <n v="37.85"/>
    <m/>
    <m/>
    <m/>
    <m/>
    <m/>
    <m/>
    <m/>
    <m/>
    <m/>
    <m/>
    <m/>
    <m/>
    <m/>
    <m/>
    <m/>
    <m/>
    <m/>
    <m/>
    <m/>
    <m/>
    <m/>
    <m/>
  </r>
  <r>
    <m/>
    <s v="V100062"/>
    <s v="2025-0010"/>
    <x v="136"/>
    <n v="4"/>
    <s v="Wagon"/>
    <n v="46"/>
    <s v=""/>
    <x v="48"/>
    <m/>
    <m/>
    <x v="5"/>
    <x v="7"/>
    <n v="1"/>
    <m/>
    <m/>
    <n v="1"/>
    <m/>
    <n v="1"/>
    <n v="1"/>
    <x v="1"/>
    <m/>
    <m/>
    <m/>
    <x v="8"/>
    <m/>
    <m/>
    <m/>
    <d v="2026-03-09T00:00:00"/>
    <d v="2028-10-12T00:00:00"/>
    <n v="1095"/>
    <x v="125"/>
    <m/>
    <m/>
    <m/>
    <m/>
    <s v="n.a."/>
    <m/>
    <m/>
    <n v="0"/>
    <n v="0"/>
    <m/>
    <m/>
    <m/>
    <m/>
    <m/>
    <m/>
    <m/>
    <m/>
    <m/>
    <m/>
    <n v="1095"/>
    <m/>
    <m/>
    <m/>
    <m/>
    <m/>
    <m/>
    <m/>
    <m/>
    <m/>
    <m/>
    <d v="2025-11-01T00:00:00"/>
    <m/>
    <n v="100000"/>
    <m/>
    <m/>
    <s v="Euro"/>
    <n v="42.19"/>
    <m/>
    <m/>
    <m/>
    <m/>
    <n v="37.85"/>
    <m/>
    <m/>
    <m/>
    <m/>
    <m/>
    <m/>
    <m/>
    <m/>
    <m/>
    <m/>
    <m/>
    <m/>
    <m/>
    <m/>
    <m/>
    <m/>
    <m/>
    <m/>
    <m/>
    <m/>
    <m/>
    <m/>
  </r>
  <r>
    <m/>
    <s v="V100062"/>
    <s v="2025-0010"/>
    <x v="136"/>
    <n v="4"/>
    <s v="Wagon"/>
    <n v="47"/>
    <s v=""/>
    <x v="48"/>
    <m/>
    <m/>
    <x v="5"/>
    <x v="7"/>
    <n v="1"/>
    <m/>
    <m/>
    <n v="1"/>
    <m/>
    <n v="1"/>
    <n v="1"/>
    <x v="1"/>
    <m/>
    <m/>
    <m/>
    <x v="8"/>
    <m/>
    <m/>
    <m/>
    <d v="2026-03-09T00:00:00"/>
    <d v="2028-10-12T00:00:00"/>
    <n v="1095"/>
    <x v="125"/>
    <m/>
    <m/>
    <m/>
    <m/>
    <s v="n.a."/>
    <m/>
    <m/>
    <n v="0"/>
    <n v="0"/>
    <m/>
    <m/>
    <m/>
    <m/>
    <m/>
    <m/>
    <m/>
    <m/>
    <m/>
    <m/>
    <n v="1095"/>
    <m/>
    <m/>
    <m/>
    <m/>
    <m/>
    <m/>
    <m/>
    <m/>
    <m/>
    <m/>
    <d v="2025-11-01T00:00:00"/>
    <m/>
    <n v="100000"/>
    <m/>
    <m/>
    <s v="Euro"/>
    <n v="42.19"/>
    <m/>
    <m/>
    <m/>
    <m/>
    <n v="37.85"/>
    <m/>
    <m/>
    <m/>
    <m/>
    <m/>
    <m/>
    <m/>
    <m/>
    <m/>
    <m/>
    <m/>
    <m/>
    <m/>
    <m/>
    <m/>
    <m/>
    <m/>
    <m/>
    <m/>
    <m/>
    <m/>
    <m/>
  </r>
  <r>
    <m/>
    <s v="V100062"/>
    <s v="2025-0010"/>
    <x v="136"/>
    <n v="4"/>
    <s v="Wagon"/>
    <n v="48"/>
    <s v=""/>
    <x v="48"/>
    <m/>
    <m/>
    <x v="5"/>
    <x v="7"/>
    <n v="1"/>
    <m/>
    <m/>
    <n v="1"/>
    <m/>
    <n v="1"/>
    <n v="1"/>
    <x v="1"/>
    <m/>
    <m/>
    <m/>
    <x v="8"/>
    <m/>
    <m/>
    <m/>
    <d v="2026-03-09T00:00:00"/>
    <d v="2028-10-12T00:00:00"/>
    <n v="1095"/>
    <x v="125"/>
    <m/>
    <m/>
    <m/>
    <m/>
    <s v="n.a."/>
    <m/>
    <m/>
    <n v="0"/>
    <n v="0"/>
    <m/>
    <m/>
    <m/>
    <m/>
    <m/>
    <m/>
    <m/>
    <m/>
    <m/>
    <m/>
    <n v="1095"/>
    <m/>
    <m/>
    <m/>
    <m/>
    <m/>
    <m/>
    <m/>
    <m/>
    <m/>
    <m/>
    <d v="2025-11-01T00:00:00"/>
    <m/>
    <n v="100000"/>
    <m/>
    <m/>
    <s v="Euro"/>
    <n v="42.19"/>
    <m/>
    <m/>
    <m/>
    <m/>
    <n v="37.85"/>
    <m/>
    <m/>
    <m/>
    <m/>
    <m/>
    <m/>
    <m/>
    <m/>
    <m/>
    <m/>
    <m/>
    <m/>
    <m/>
    <m/>
    <m/>
    <m/>
    <m/>
    <m/>
    <m/>
    <m/>
    <m/>
    <m/>
  </r>
  <r>
    <s v="Wenn MV da ist nochmals prüfen und Batches ändern 03.09.24/DMO_EMO / LOA ok CMI 20.06.25"/>
    <s v="V100060"/>
    <s v="2024-0031"/>
    <x v="137"/>
    <m/>
    <s v="Header"/>
    <m/>
    <m/>
    <x v="48"/>
    <s v="AUT"/>
    <s v="Middle EU - ELSE"/>
    <x v="5"/>
    <x v="0"/>
    <n v="132"/>
    <m/>
    <m/>
    <n v="2"/>
    <n v="130"/>
    <n v="0"/>
    <n v="132"/>
    <x v="0"/>
    <m/>
    <m/>
    <m/>
    <x v="5"/>
    <s v="Noch kein MV 03.09.24, zur Prüfung ab Spalte AB"/>
    <d v="2024-08-31T00:00:00"/>
    <d v="2027-11-30T00:00:00"/>
    <m/>
    <m/>
    <n v="1186"/>
    <x v="106"/>
    <m/>
    <m/>
    <m/>
    <m/>
    <s v="n.a."/>
    <m/>
    <m/>
    <n v="0"/>
    <n v="0"/>
    <m/>
    <m/>
    <m/>
    <m/>
    <m/>
    <m/>
    <m/>
    <m/>
    <m/>
    <m/>
    <n v="1186"/>
    <s v="A"/>
    <n v="75"/>
    <s v="keine"/>
    <s v="AUT"/>
    <s v="Not required"/>
    <s v="N"/>
    <s v="N"/>
    <n v="12"/>
    <m/>
    <m/>
    <m/>
    <m/>
    <n v="140000"/>
    <s v="Y"/>
    <d v="2027-12-01T00:00:00"/>
    <s v="Euro"/>
    <n v="15.75"/>
    <n v="0"/>
    <n v="0"/>
    <n v="0"/>
    <n v="0"/>
    <n v="15.75"/>
    <n v="0"/>
    <n v="1050"/>
    <n v="0"/>
    <n v="0"/>
    <n v="0"/>
    <s v="0.00"/>
    <n v="0"/>
    <n v="0"/>
    <n v="0"/>
    <n v="0"/>
    <n v="15.75"/>
    <n v="0"/>
    <n v="15.75"/>
    <n v="1"/>
    <n v="0"/>
    <n v="15.75"/>
    <n v="15.75"/>
    <n v="18480000"/>
    <n v="1848000"/>
    <s v="Y"/>
    <n v="0"/>
    <n v="756756"/>
  </r>
  <r>
    <m/>
    <s v="V100060"/>
    <s v="2024-0031"/>
    <x v="137"/>
    <n v="1"/>
    <s v="Batch"/>
    <m/>
    <m/>
    <x v="48"/>
    <s v="AUT"/>
    <s v="Middle EU - ELSE"/>
    <x v="5"/>
    <x v="0"/>
    <n v="14"/>
    <m/>
    <m/>
    <n v="0"/>
    <n v="14"/>
    <n v="0"/>
    <n v="14"/>
    <x v="0"/>
    <m/>
    <m/>
    <m/>
    <x v="5"/>
    <m/>
    <m/>
    <m/>
    <d v="2024-09-06T00:00:00"/>
    <d v="2027-11-30T00:00:00"/>
    <m/>
    <x v="106"/>
    <m/>
    <m/>
    <m/>
    <m/>
    <s v="n.a."/>
    <m/>
    <m/>
    <n v="0"/>
    <n v="0"/>
    <m/>
    <m/>
    <n v="0"/>
    <m/>
    <m/>
    <m/>
    <m/>
    <m/>
    <m/>
    <m/>
    <m/>
    <s v="A"/>
    <n v="75"/>
    <s v="keine"/>
    <s v="AUT"/>
    <s v="Not required"/>
    <s v="N"/>
    <s v="N"/>
    <n v="12"/>
    <n v="0"/>
    <m/>
    <m/>
    <m/>
    <n v="140000"/>
    <s v="Y"/>
    <d v="2027-12-01T00:00:00"/>
    <s v="Euro"/>
    <n v="15.75"/>
    <n v="0"/>
    <n v="0"/>
    <n v="0"/>
    <n v="0"/>
    <n v="15.75"/>
    <n v="0"/>
    <n v="1050"/>
    <n v="0"/>
    <n v="0"/>
    <n v="0"/>
    <s v="0.00"/>
    <n v="0"/>
    <n v="0"/>
    <n v="0"/>
    <n v="0"/>
    <n v="15.75"/>
    <n v="0"/>
    <n v="15.75"/>
    <n v="1"/>
    <n v="0"/>
    <n v="15.75"/>
    <n v="15.75"/>
    <n v="1960000"/>
    <n v="196000"/>
    <s v="N"/>
    <n v="0"/>
    <n v="80262"/>
  </r>
  <r>
    <m/>
    <s v="V100060"/>
    <s v="2024-0031"/>
    <x v="137"/>
    <n v="1"/>
    <s v="Wagon"/>
    <n v="1"/>
    <s v="37 80 4565 517-2"/>
    <x v="48"/>
    <m/>
    <m/>
    <x v="5"/>
    <x v="0"/>
    <n v="1"/>
    <m/>
    <m/>
    <m/>
    <n v="1"/>
    <m/>
    <n v="1"/>
    <x v="1"/>
    <n v="0"/>
    <d v="1899-12-30T00:00:00"/>
    <d v="1899-12-30T00:00:00"/>
    <x v="5"/>
    <m/>
    <m/>
    <m/>
    <d v="2024-09-06T00:00:00"/>
    <d v="2027-11-30T00:00:00"/>
    <n v="1186"/>
    <x v="106"/>
    <m/>
    <m/>
    <m/>
    <m/>
    <s v="n.a."/>
    <m/>
    <m/>
    <n v="0"/>
    <n v="0"/>
    <m/>
    <d v="2027-11-30T00:00:00"/>
    <m/>
    <m/>
    <m/>
    <m/>
    <m/>
    <m/>
    <m/>
    <m/>
    <m/>
    <m/>
    <m/>
    <m/>
    <m/>
    <m/>
    <m/>
    <m/>
    <m/>
    <m/>
    <m/>
    <d v="2027-06-30T00:00:00"/>
    <m/>
    <n v="140000"/>
    <m/>
    <m/>
    <s v="Euro"/>
    <n v="15.75"/>
    <m/>
    <m/>
    <m/>
    <m/>
    <n v="15.75"/>
    <m/>
    <m/>
    <m/>
    <m/>
    <m/>
    <m/>
    <m/>
    <m/>
    <m/>
    <m/>
    <m/>
    <m/>
    <m/>
    <m/>
    <m/>
    <m/>
    <m/>
    <m/>
    <m/>
    <m/>
    <m/>
    <m/>
  </r>
  <r>
    <m/>
    <s v="V100060"/>
    <s v="2024-0031"/>
    <x v="137"/>
    <n v="1"/>
    <s v="Wagon"/>
    <n v="2"/>
    <s v="37 80 4564 495-2"/>
    <x v="48"/>
    <m/>
    <m/>
    <x v="5"/>
    <x v="0"/>
    <n v="1"/>
    <m/>
    <m/>
    <m/>
    <n v="1"/>
    <m/>
    <n v="1"/>
    <x v="1"/>
    <n v="0"/>
    <d v="1899-12-30T00:00:00"/>
    <d v="1899-12-30T00:00:00"/>
    <x v="5"/>
    <m/>
    <m/>
    <m/>
    <d v="2024-09-06T00:00:00"/>
    <d v="2027-11-30T00:00:00"/>
    <n v="1186"/>
    <x v="106"/>
    <m/>
    <m/>
    <m/>
    <m/>
    <s v="n.a."/>
    <m/>
    <m/>
    <n v="0"/>
    <n v="0"/>
    <m/>
    <d v="2027-11-30T00:00:00"/>
    <m/>
    <m/>
    <m/>
    <m/>
    <m/>
    <m/>
    <m/>
    <m/>
    <m/>
    <m/>
    <m/>
    <m/>
    <m/>
    <m/>
    <m/>
    <m/>
    <m/>
    <m/>
    <m/>
    <d v="2027-06-30T00:00:00"/>
    <m/>
    <n v="140000"/>
    <m/>
    <m/>
    <s v="Euro"/>
    <n v="15.75"/>
    <m/>
    <m/>
    <m/>
    <m/>
    <n v="15.75"/>
    <m/>
    <m/>
    <m/>
    <m/>
    <m/>
    <m/>
    <m/>
    <m/>
    <m/>
    <m/>
    <m/>
    <m/>
    <m/>
    <m/>
    <m/>
    <m/>
    <m/>
    <m/>
    <m/>
    <m/>
    <m/>
    <m/>
  </r>
  <r>
    <m/>
    <s v="V100060"/>
    <s v="2024-0031"/>
    <x v="137"/>
    <n v="1"/>
    <s v="Wagon"/>
    <n v="3"/>
    <s v="37 80 4564 509-0"/>
    <x v="48"/>
    <m/>
    <m/>
    <x v="5"/>
    <x v="0"/>
    <n v="1"/>
    <m/>
    <m/>
    <m/>
    <n v="1"/>
    <m/>
    <n v="1"/>
    <x v="1"/>
    <n v="0"/>
    <d v="1899-12-30T00:00:00"/>
    <d v="1899-12-30T00:00:00"/>
    <x v="5"/>
    <m/>
    <m/>
    <m/>
    <d v="2024-09-06T00:00:00"/>
    <d v="2027-11-30T00:00:00"/>
    <n v="1186"/>
    <x v="106"/>
    <m/>
    <m/>
    <m/>
    <m/>
    <s v="n.a."/>
    <m/>
    <m/>
    <n v="0"/>
    <n v="0"/>
    <m/>
    <d v="2027-11-30T00:00:00"/>
    <m/>
    <m/>
    <m/>
    <m/>
    <m/>
    <m/>
    <m/>
    <m/>
    <m/>
    <m/>
    <m/>
    <m/>
    <m/>
    <m/>
    <m/>
    <m/>
    <m/>
    <m/>
    <m/>
    <d v="2027-06-30T00:00:00"/>
    <m/>
    <n v="140000"/>
    <m/>
    <m/>
    <s v="Euro"/>
    <n v="15.75"/>
    <m/>
    <m/>
    <m/>
    <m/>
    <n v="15.75"/>
    <m/>
    <m/>
    <m/>
    <m/>
    <m/>
    <m/>
    <m/>
    <m/>
    <m/>
    <m/>
    <m/>
    <m/>
    <m/>
    <m/>
    <m/>
    <m/>
    <m/>
    <m/>
    <m/>
    <m/>
    <m/>
    <m/>
  </r>
  <r>
    <m/>
    <s v="V100060"/>
    <s v="2024-0031"/>
    <x v="137"/>
    <n v="1"/>
    <s v="Wagon"/>
    <n v="4"/>
    <s v="37 80 4564 517-3"/>
    <x v="48"/>
    <m/>
    <m/>
    <x v="5"/>
    <x v="0"/>
    <n v="1"/>
    <m/>
    <m/>
    <m/>
    <n v="1"/>
    <m/>
    <n v="1"/>
    <x v="1"/>
    <n v="0"/>
    <d v="1899-12-30T00:00:00"/>
    <d v="1899-12-30T00:00:00"/>
    <x v="5"/>
    <m/>
    <m/>
    <m/>
    <d v="2024-09-06T00:00:00"/>
    <d v="2027-11-30T00:00:00"/>
    <n v="1186"/>
    <x v="106"/>
    <m/>
    <m/>
    <m/>
    <m/>
    <s v="n.a."/>
    <m/>
    <m/>
    <n v="0"/>
    <n v="0"/>
    <m/>
    <d v="2027-11-30T00:00:00"/>
    <m/>
    <m/>
    <m/>
    <m/>
    <m/>
    <m/>
    <m/>
    <m/>
    <m/>
    <m/>
    <m/>
    <m/>
    <m/>
    <m/>
    <m/>
    <m/>
    <m/>
    <m/>
    <m/>
    <d v="2027-06-30T00:00:00"/>
    <m/>
    <n v="140000"/>
    <m/>
    <m/>
    <s v="Euro"/>
    <n v="15.75"/>
    <m/>
    <m/>
    <m/>
    <m/>
    <n v="15.75"/>
    <m/>
    <m/>
    <m/>
    <m/>
    <m/>
    <m/>
    <m/>
    <m/>
    <m/>
    <m/>
    <m/>
    <m/>
    <m/>
    <m/>
    <m/>
    <m/>
    <m/>
    <m/>
    <m/>
    <m/>
    <m/>
    <m/>
  </r>
  <r>
    <m/>
    <s v="V100060"/>
    <s v="2024-0031"/>
    <x v="137"/>
    <n v="1"/>
    <s v="Wagon"/>
    <n v="5"/>
    <s v="37 80 4564 519-9"/>
    <x v="48"/>
    <m/>
    <m/>
    <x v="5"/>
    <x v="0"/>
    <n v="1"/>
    <m/>
    <m/>
    <m/>
    <n v="1"/>
    <m/>
    <n v="1"/>
    <x v="1"/>
    <n v="0"/>
    <d v="1899-12-30T00:00:00"/>
    <d v="1899-12-30T00:00:00"/>
    <x v="5"/>
    <m/>
    <m/>
    <m/>
    <d v="2024-09-06T00:00:00"/>
    <d v="2027-11-30T00:00:00"/>
    <n v="1186"/>
    <x v="106"/>
    <m/>
    <m/>
    <m/>
    <m/>
    <s v="n.a."/>
    <m/>
    <m/>
    <n v="0"/>
    <n v="0"/>
    <m/>
    <d v="2027-11-30T00:00:00"/>
    <m/>
    <m/>
    <m/>
    <m/>
    <m/>
    <m/>
    <m/>
    <m/>
    <m/>
    <m/>
    <m/>
    <m/>
    <m/>
    <m/>
    <m/>
    <m/>
    <m/>
    <m/>
    <m/>
    <d v="2027-06-30T00:00:00"/>
    <m/>
    <n v="140000"/>
    <m/>
    <m/>
    <s v="Euro"/>
    <n v="15.75"/>
    <m/>
    <m/>
    <m/>
    <m/>
    <n v="15.75"/>
    <m/>
    <m/>
    <m/>
    <m/>
    <m/>
    <m/>
    <m/>
    <m/>
    <m/>
    <m/>
    <m/>
    <m/>
    <m/>
    <m/>
    <m/>
    <m/>
    <m/>
    <m/>
    <m/>
    <m/>
    <m/>
    <m/>
  </r>
  <r>
    <m/>
    <s v="V100060"/>
    <s v="2024-0031"/>
    <x v="137"/>
    <n v="1"/>
    <s v="Wagon"/>
    <n v="6"/>
    <s v="37 80 4565 522-2"/>
    <x v="48"/>
    <m/>
    <m/>
    <x v="5"/>
    <x v="0"/>
    <n v="1"/>
    <m/>
    <m/>
    <m/>
    <n v="1"/>
    <m/>
    <n v="1"/>
    <x v="1"/>
    <n v="0"/>
    <d v="1899-12-30T00:00:00"/>
    <d v="1899-12-30T00:00:00"/>
    <x v="5"/>
    <m/>
    <m/>
    <m/>
    <d v="2024-09-06T00:00:00"/>
    <d v="2027-11-30T00:00:00"/>
    <n v="1186"/>
    <x v="106"/>
    <m/>
    <m/>
    <m/>
    <m/>
    <s v="n.a."/>
    <m/>
    <m/>
    <n v="0"/>
    <n v="0"/>
    <m/>
    <d v="2027-11-30T00:00:00"/>
    <m/>
    <m/>
    <m/>
    <m/>
    <m/>
    <m/>
    <m/>
    <m/>
    <m/>
    <m/>
    <m/>
    <m/>
    <m/>
    <m/>
    <m/>
    <m/>
    <m/>
    <m/>
    <m/>
    <d v="2027-06-30T00:00:00"/>
    <m/>
    <n v="140000"/>
    <m/>
    <m/>
    <s v="Euro"/>
    <n v="15.75"/>
    <m/>
    <m/>
    <m/>
    <m/>
    <n v="15.75"/>
    <m/>
    <m/>
    <m/>
    <m/>
    <m/>
    <m/>
    <m/>
    <m/>
    <m/>
    <m/>
    <m/>
    <m/>
    <m/>
    <m/>
    <m/>
    <m/>
    <m/>
    <m/>
    <m/>
    <m/>
    <m/>
    <m/>
  </r>
  <r>
    <m/>
    <s v="V100060"/>
    <s v="2024-0031"/>
    <x v="137"/>
    <n v="1"/>
    <s v="Wagon"/>
    <n v="7"/>
    <s v="37 80 4564 669-2"/>
    <x v="48"/>
    <m/>
    <m/>
    <x v="5"/>
    <x v="0"/>
    <n v="1"/>
    <m/>
    <m/>
    <m/>
    <n v="1"/>
    <m/>
    <n v="1"/>
    <x v="1"/>
    <n v="0"/>
    <d v="1899-12-30T00:00:00"/>
    <d v="1899-12-30T00:00:00"/>
    <x v="5"/>
    <m/>
    <m/>
    <m/>
    <d v="2024-09-06T00:00:00"/>
    <d v="2027-11-30T00:00:00"/>
    <n v="1186"/>
    <x v="106"/>
    <m/>
    <m/>
    <m/>
    <m/>
    <s v="n.a."/>
    <m/>
    <m/>
    <n v="0"/>
    <n v="0"/>
    <m/>
    <d v="2027-11-30T00:00:00"/>
    <m/>
    <m/>
    <m/>
    <m/>
    <m/>
    <m/>
    <m/>
    <m/>
    <m/>
    <m/>
    <m/>
    <m/>
    <m/>
    <m/>
    <m/>
    <m/>
    <m/>
    <m/>
    <m/>
    <d v="2027-06-30T00:00:00"/>
    <m/>
    <n v="140000"/>
    <m/>
    <m/>
    <s v="Euro"/>
    <n v="15.75"/>
    <m/>
    <m/>
    <m/>
    <m/>
    <n v="15.75"/>
    <m/>
    <m/>
    <m/>
    <m/>
    <m/>
    <m/>
    <m/>
    <m/>
    <m/>
    <m/>
    <m/>
    <m/>
    <m/>
    <m/>
    <m/>
    <m/>
    <m/>
    <m/>
    <m/>
    <m/>
    <m/>
    <m/>
  </r>
  <r>
    <m/>
    <s v="V100060"/>
    <s v="2024-0031"/>
    <x v="137"/>
    <n v="1"/>
    <s v="Wagon"/>
    <n v="8"/>
    <s v="37 80 4564 540-5"/>
    <x v="48"/>
    <m/>
    <m/>
    <x v="5"/>
    <x v="0"/>
    <n v="1"/>
    <m/>
    <m/>
    <m/>
    <n v="1"/>
    <m/>
    <n v="1"/>
    <x v="1"/>
    <n v="0"/>
    <d v="1899-12-30T00:00:00"/>
    <d v="1899-12-30T00:00:00"/>
    <x v="5"/>
    <m/>
    <m/>
    <m/>
    <d v="2024-09-06T00:00:00"/>
    <d v="2027-11-30T00:00:00"/>
    <n v="1186"/>
    <x v="106"/>
    <m/>
    <m/>
    <m/>
    <m/>
    <s v="n.a."/>
    <m/>
    <m/>
    <n v="0"/>
    <n v="0"/>
    <m/>
    <d v="2027-11-30T00:00:00"/>
    <m/>
    <m/>
    <m/>
    <m/>
    <m/>
    <m/>
    <m/>
    <m/>
    <m/>
    <m/>
    <m/>
    <m/>
    <m/>
    <m/>
    <m/>
    <m/>
    <m/>
    <m/>
    <m/>
    <d v="2027-06-30T00:00:00"/>
    <m/>
    <n v="140000"/>
    <m/>
    <m/>
    <s v="Euro"/>
    <n v="15.75"/>
    <m/>
    <m/>
    <m/>
    <m/>
    <n v="15.75"/>
    <m/>
    <m/>
    <m/>
    <m/>
    <m/>
    <m/>
    <m/>
    <m/>
    <m/>
    <m/>
    <m/>
    <m/>
    <m/>
    <m/>
    <m/>
    <m/>
    <m/>
    <m/>
    <m/>
    <m/>
    <m/>
    <m/>
  </r>
  <r>
    <m/>
    <s v="V100060"/>
    <s v="2024-0031"/>
    <x v="137"/>
    <n v="1"/>
    <s v="Wagon"/>
    <n v="9"/>
    <s v="37 80 4564 550-4"/>
    <x v="48"/>
    <m/>
    <m/>
    <x v="5"/>
    <x v="0"/>
    <n v="1"/>
    <m/>
    <m/>
    <m/>
    <n v="1"/>
    <m/>
    <n v="1"/>
    <x v="1"/>
    <n v="0"/>
    <d v="1899-12-30T00:00:00"/>
    <d v="1899-12-30T00:00:00"/>
    <x v="5"/>
    <m/>
    <m/>
    <m/>
    <d v="2024-09-06T00:00:00"/>
    <d v="2027-11-30T00:00:00"/>
    <n v="1186"/>
    <x v="106"/>
    <m/>
    <m/>
    <m/>
    <m/>
    <s v="n.a."/>
    <m/>
    <m/>
    <n v="0"/>
    <n v="0"/>
    <m/>
    <d v="2027-11-30T00:00:00"/>
    <m/>
    <m/>
    <m/>
    <m/>
    <m/>
    <m/>
    <m/>
    <m/>
    <m/>
    <m/>
    <m/>
    <m/>
    <m/>
    <m/>
    <m/>
    <m/>
    <m/>
    <m/>
    <m/>
    <d v="2027-06-30T00:00:00"/>
    <m/>
    <n v="140000"/>
    <m/>
    <m/>
    <s v="Euro"/>
    <n v="15.75"/>
    <m/>
    <m/>
    <m/>
    <m/>
    <n v="15.75"/>
    <m/>
    <m/>
    <m/>
    <m/>
    <m/>
    <m/>
    <m/>
    <m/>
    <m/>
    <m/>
    <m/>
    <m/>
    <m/>
    <m/>
    <m/>
    <m/>
    <m/>
    <m/>
    <m/>
    <m/>
    <m/>
    <m/>
  </r>
  <r>
    <m/>
    <s v="V100060"/>
    <s v="2024-0031"/>
    <x v="137"/>
    <n v="1"/>
    <s v="Wagon"/>
    <n v="10"/>
    <s v="37 80 4564 557-9"/>
    <x v="48"/>
    <m/>
    <m/>
    <x v="5"/>
    <x v="0"/>
    <n v="1"/>
    <m/>
    <m/>
    <m/>
    <n v="1"/>
    <m/>
    <n v="1"/>
    <x v="1"/>
    <n v="0"/>
    <d v="1899-12-30T00:00:00"/>
    <d v="1899-12-30T00:00:00"/>
    <x v="5"/>
    <m/>
    <m/>
    <m/>
    <d v="2024-09-06T00:00:00"/>
    <d v="2027-11-30T00:00:00"/>
    <n v="1186"/>
    <x v="106"/>
    <m/>
    <m/>
    <m/>
    <m/>
    <s v="n.a."/>
    <m/>
    <m/>
    <n v="0"/>
    <n v="0"/>
    <m/>
    <d v="2027-11-30T00:00:00"/>
    <m/>
    <m/>
    <m/>
    <m/>
    <m/>
    <m/>
    <m/>
    <m/>
    <m/>
    <m/>
    <m/>
    <m/>
    <m/>
    <m/>
    <m/>
    <m/>
    <m/>
    <m/>
    <m/>
    <d v="2027-06-30T00:00:00"/>
    <m/>
    <n v="140000"/>
    <m/>
    <m/>
    <s v="Euro"/>
    <n v="15.75"/>
    <m/>
    <m/>
    <m/>
    <m/>
    <n v="15.75"/>
    <m/>
    <m/>
    <m/>
    <m/>
    <m/>
    <m/>
    <m/>
    <m/>
    <m/>
    <m/>
    <m/>
    <m/>
    <m/>
    <m/>
    <m/>
    <m/>
    <m/>
    <m/>
    <m/>
    <m/>
    <m/>
    <m/>
  </r>
  <r>
    <m/>
    <s v="V100060"/>
    <s v="2024-0031"/>
    <x v="137"/>
    <n v="1"/>
    <s v="Wagon"/>
    <n v="11"/>
    <s v="37 80 4564 538-9"/>
    <x v="48"/>
    <m/>
    <m/>
    <x v="5"/>
    <x v="0"/>
    <n v="1"/>
    <m/>
    <m/>
    <m/>
    <n v="1"/>
    <m/>
    <n v="1"/>
    <x v="1"/>
    <n v="0"/>
    <d v="1899-12-30T00:00:00"/>
    <d v="1899-12-30T00:00:00"/>
    <x v="5"/>
    <m/>
    <m/>
    <m/>
    <d v="2024-09-06T00:00:00"/>
    <d v="2027-11-30T00:00:00"/>
    <n v="1186"/>
    <x v="106"/>
    <m/>
    <m/>
    <m/>
    <m/>
    <s v="n.a."/>
    <m/>
    <m/>
    <n v="0"/>
    <n v="0"/>
    <m/>
    <d v="2027-11-30T00:00:00"/>
    <m/>
    <m/>
    <m/>
    <m/>
    <m/>
    <m/>
    <m/>
    <m/>
    <m/>
    <m/>
    <m/>
    <m/>
    <m/>
    <m/>
    <m/>
    <m/>
    <m/>
    <m/>
    <m/>
    <d v="2027-06-30T00:00:00"/>
    <m/>
    <n v="140000"/>
    <m/>
    <m/>
    <s v="Euro"/>
    <n v="15.75"/>
    <m/>
    <m/>
    <m/>
    <m/>
    <n v="15.75"/>
    <m/>
    <m/>
    <m/>
    <m/>
    <m/>
    <m/>
    <m/>
    <m/>
    <m/>
    <m/>
    <m/>
    <m/>
    <m/>
    <m/>
    <m/>
    <m/>
    <m/>
    <m/>
    <m/>
    <m/>
    <m/>
    <m/>
  </r>
  <r>
    <m/>
    <s v="V100060"/>
    <s v="2024-0031"/>
    <x v="137"/>
    <n v="1"/>
    <s v="Wagon"/>
    <n v="12"/>
    <s v="37 80 4564 551-2"/>
    <x v="48"/>
    <m/>
    <m/>
    <x v="5"/>
    <x v="0"/>
    <n v="1"/>
    <m/>
    <m/>
    <m/>
    <n v="1"/>
    <m/>
    <n v="1"/>
    <x v="1"/>
    <n v="0"/>
    <d v="1899-12-30T00:00:00"/>
    <d v="1899-12-30T00:00:00"/>
    <x v="5"/>
    <m/>
    <m/>
    <m/>
    <d v="2024-09-06T00:00:00"/>
    <d v="2027-11-30T00:00:00"/>
    <n v="1186"/>
    <x v="106"/>
    <m/>
    <m/>
    <m/>
    <m/>
    <s v="n.a."/>
    <m/>
    <m/>
    <n v="0"/>
    <n v="0"/>
    <m/>
    <d v="2027-11-30T00:00:00"/>
    <m/>
    <m/>
    <m/>
    <m/>
    <m/>
    <m/>
    <m/>
    <m/>
    <m/>
    <m/>
    <m/>
    <m/>
    <m/>
    <m/>
    <m/>
    <m/>
    <m/>
    <m/>
    <m/>
    <d v="2027-06-30T00:00:00"/>
    <m/>
    <n v="140000"/>
    <m/>
    <m/>
    <s v="Euro"/>
    <n v="15.75"/>
    <m/>
    <m/>
    <m/>
    <m/>
    <n v="15.75"/>
    <m/>
    <m/>
    <m/>
    <m/>
    <m/>
    <m/>
    <m/>
    <m/>
    <m/>
    <m/>
    <m/>
    <m/>
    <m/>
    <m/>
    <m/>
    <m/>
    <m/>
    <m/>
    <m/>
    <m/>
    <m/>
    <m/>
  </r>
  <r>
    <m/>
    <s v="V100060"/>
    <s v="2024-0031"/>
    <x v="137"/>
    <n v="1"/>
    <s v="Wagon"/>
    <n v="13"/>
    <s v="37 80 4564 577-7"/>
    <x v="48"/>
    <m/>
    <m/>
    <x v="5"/>
    <x v="0"/>
    <n v="1"/>
    <m/>
    <m/>
    <m/>
    <n v="1"/>
    <m/>
    <n v="1"/>
    <x v="1"/>
    <n v="0"/>
    <d v="1899-12-30T00:00:00"/>
    <d v="1899-12-30T00:00:00"/>
    <x v="5"/>
    <m/>
    <m/>
    <m/>
    <d v="2024-09-06T00:00:00"/>
    <d v="2027-11-30T00:00:00"/>
    <n v="1186"/>
    <x v="106"/>
    <m/>
    <m/>
    <m/>
    <m/>
    <s v="n.a."/>
    <m/>
    <m/>
    <n v="0"/>
    <n v="0"/>
    <m/>
    <d v="2027-11-30T00:00:00"/>
    <m/>
    <m/>
    <m/>
    <m/>
    <m/>
    <m/>
    <m/>
    <m/>
    <m/>
    <m/>
    <m/>
    <m/>
    <m/>
    <m/>
    <m/>
    <m/>
    <m/>
    <m/>
    <m/>
    <d v="2027-06-30T00:00:00"/>
    <m/>
    <n v="140000"/>
    <m/>
    <m/>
    <s v="Euro"/>
    <n v="15.75"/>
    <m/>
    <m/>
    <m/>
    <m/>
    <n v="15.75"/>
    <m/>
    <m/>
    <m/>
    <m/>
    <m/>
    <m/>
    <m/>
    <m/>
    <m/>
    <m/>
    <m/>
    <m/>
    <m/>
    <m/>
    <m/>
    <m/>
    <m/>
    <m/>
    <m/>
    <m/>
    <m/>
    <m/>
  </r>
  <r>
    <m/>
    <s v="V100060"/>
    <s v="2024-0031"/>
    <x v="137"/>
    <n v="1"/>
    <s v="Wagon"/>
    <n v="14"/>
    <s v="37 80 4564 549-6"/>
    <x v="48"/>
    <m/>
    <m/>
    <x v="5"/>
    <x v="0"/>
    <n v="1"/>
    <m/>
    <m/>
    <m/>
    <n v="1"/>
    <m/>
    <n v="1"/>
    <x v="1"/>
    <n v="0"/>
    <d v="1899-12-30T00:00:00"/>
    <d v="1899-12-30T00:00:00"/>
    <x v="5"/>
    <m/>
    <m/>
    <m/>
    <d v="2024-09-06T00:00:00"/>
    <d v="2027-11-30T00:00:00"/>
    <n v="1186"/>
    <x v="106"/>
    <m/>
    <m/>
    <m/>
    <m/>
    <s v="n.a."/>
    <m/>
    <m/>
    <n v="0"/>
    <n v="0"/>
    <m/>
    <d v="2027-11-30T00:00:00"/>
    <m/>
    <m/>
    <m/>
    <m/>
    <m/>
    <m/>
    <m/>
    <m/>
    <m/>
    <m/>
    <m/>
    <m/>
    <m/>
    <m/>
    <m/>
    <m/>
    <m/>
    <m/>
    <m/>
    <d v="2027-06-30T00:00:00"/>
    <m/>
    <n v="140000"/>
    <m/>
    <m/>
    <s v="Euro"/>
    <n v="15.75"/>
    <m/>
    <m/>
    <m/>
    <m/>
    <n v="15.75"/>
    <m/>
    <m/>
    <m/>
    <m/>
    <m/>
    <m/>
    <m/>
    <m/>
    <m/>
    <m/>
    <m/>
    <m/>
    <m/>
    <m/>
    <m/>
    <m/>
    <m/>
    <m/>
    <m/>
    <m/>
    <m/>
    <m/>
  </r>
  <r>
    <m/>
    <s v="V100060"/>
    <s v="2024-0031"/>
    <x v="137"/>
    <n v="2"/>
    <s v="Batch"/>
    <m/>
    <m/>
    <x v="48"/>
    <s v="AUT"/>
    <s v="Middle EU - ELSE"/>
    <x v="5"/>
    <x v="0"/>
    <n v="29"/>
    <m/>
    <m/>
    <n v="0"/>
    <n v="29"/>
    <n v="0"/>
    <n v="29"/>
    <x v="0"/>
    <m/>
    <m/>
    <m/>
    <x v="5"/>
    <m/>
    <m/>
    <m/>
    <d v="2024-10-01T00:00:00"/>
    <d v="2027-11-30T00:00:00"/>
    <m/>
    <x v="106"/>
    <m/>
    <m/>
    <m/>
    <m/>
    <s v="n.a."/>
    <m/>
    <m/>
    <n v="0"/>
    <n v="0"/>
    <m/>
    <m/>
    <n v="0"/>
    <m/>
    <m/>
    <m/>
    <m/>
    <m/>
    <m/>
    <m/>
    <m/>
    <s v="A"/>
    <n v="75"/>
    <s v="keine"/>
    <s v="AUT"/>
    <s v="Not required"/>
    <s v="N"/>
    <s v="N"/>
    <n v="12"/>
    <n v="0"/>
    <m/>
    <m/>
    <m/>
    <n v="140000"/>
    <s v="Y"/>
    <d v="2027-12-01T00:00:00"/>
    <s v="Euro"/>
    <n v="15.75"/>
    <n v="0"/>
    <n v="0"/>
    <n v="0"/>
    <n v="0"/>
    <n v="15.75"/>
    <n v="0"/>
    <n v="1050"/>
    <n v="0"/>
    <n v="0"/>
    <n v="0"/>
    <s v="0.00"/>
    <n v="0"/>
    <n v="0"/>
    <n v="0"/>
    <n v="0"/>
    <n v="15.75"/>
    <n v="0"/>
    <n v="15.75"/>
    <n v="1"/>
    <n v="0"/>
    <n v="15.75"/>
    <n v="15.75"/>
    <n v="4060000"/>
    <n v="406000"/>
    <s v="Y"/>
    <n v="0"/>
    <n v="166257"/>
  </r>
  <r>
    <m/>
    <s v="V100060"/>
    <s v="2024-0031"/>
    <x v="137"/>
    <n v="2"/>
    <s v="Wagon"/>
    <n v="15"/>
    <s v="37 80 4563 746-9"/>
    <x v="48"/>
    <m/>
    <m/>
    <x v="5"/>
    <x v="0"/>
    <n v="1"/>
    <m/>
    <m/>
    <m/>
    <n v="1"/>
    <m/>
    <n v="1"/>
    <x v="1"/>
    <n v="0"/>
    <d v="1899-12-30T00:00:00"/>
    <d v="1899-12-30T00:00:00"/>
    <x v="5"/>
    <m/>
    <m/>
    <m/>
    <d v="2024-10-01T00:00:00"/>
    <d v="2027-11-30T00:00:00"/>
    <n v="1186"/>
    <x v="106"/>
    <m/>
    <m/>
    <m/>
    <m/>
    <s v="n.a."/>
    <m/>
    <m/>
    <n v="0"/>
    <n v="0"/>
    <m/>
    <d v="2027-11-30T00:00:00"/>
    <m/>
    <m/>
    <m/>
    <m/>
    <m/>
    <m/>
    <m/>
    <m/>
    <m/>
    <m/>
    <m/>
    <m/>
    <m/>
    <m/>
    <m/>
    <m/>
    <m/>
    <m/>
    <m/>
    <d v="2027-06-30T00:00:00"/>
    <m/>
    <n v="140000"/>
    <m/>
    <m/>
    <s v="Euro"/>
    <n v="15.75"/>
    <m/>
    <m/>
    <m/>
    <m/>
    <n v="15.75"/>
    <m/>
    <m/>
    <m/>
    <m/>
    <m/>
    <m/>
    <m/>
    <m/>
    <m/>
    <m/>
    <m/>
    <m/>
    <m/>
    <m/>
    <m/>
    <m/>
    <m/>
    <m/>
    <m/>
    <m/>
    <m/>
    <m/>
  </r>
  <r>
    <m/>
    <s v="V100060"/>
    <s v="2024-0031"/>
    <x v="137"/>
    <n v="2"/>
    <s v="Wagon"/>
    <n v="16"/>
    <s v="37 80 4563 748-5"/>
    <x v="48"/>
    <m/>
    <m/>
    <x v="5"/>
    <x v="0"/>
    <n v="1"/>
    <m/>
    <m/>
    <m/>
    <n v="1"/>
    <m/>
    <n v="1"/>
    <x v="1"/>
    <n v="0"/>
    <d v="1899-12-30T00:00:00"/>
    <d v="1899-12-30T00:00:00"/>
    <x v="5"/>
    <m/>
    <m/>
    <m/>
    <d v="2024-10-01T00:00:00"/>
    <d v="2027-11-30T00:00:00"/>
    <n v="1186"/>
    <x v="106"/>
    <m/>
    <m/>
    <m/>
    <m/>
    <s v="n.a."/>
    <m/>
    <m/>
    <n v="0"/>
    <n v="0"/>
    <m/>
    <d v="2027-11-30T00:00:00"/>
    <m/>
    <m/>
    <m/>
    <m/>
    <m/>
    <m/>
    <m/>
    <m/>
    <m/>
    <m/>
    <m/>
    <m/>
    <m/>
    <m/>
    <m/>
    <m/>
    <m/>
    <m/>
    <m/>
    <d v="2027-06-30T00:00:00"/>
    <m/>
    <n v="140000"/>
    <m/>
    <m/>
    <s v="Euro"/>
    <n v="15.75"/>
    <m/>
    <m/>
    <m/>
    <m/>
    <n v="15.75"/>
    <m/>
    <m/>
    <m/>
    <m/>
    <m/>
    <m/>
    <m/>
    <m/>
    <m/>
    <m/>
    <m/>
    <m/>
    <m/>
    <m/>
    <m/>
    <m/>
    <m/>
    <m/>
    <m/>
    <m/>
    <m/>
    <m/>
  </r>
  <r>
    <m/>
    <s v="V100060"/>
    <s v="2024-0031"/>
    <x v="137"/>
    <n v="2"/>
    <s v="Wagon"/>
    <n v="17"/>
    <s v="37 80 4563 760-0"/>
    <x v="48"/>
    <m/>
    <m/>
    <x v="5"/>
    <x v="0"/>
    <n v="1"/>
    <m/>
    <m/>
    <m/>
    <n v="1"/>
    <m/>
    <n v="1"/>
    <x v="1"/>
    <n v="0"/>
    <d v="1899-12-30T00:00:00"/>
    <d v="1899-12-30T00:00:00"/>
    <x v="5"/>
    <m/>
    <m/>
    <m/>
    <d v="2024-10-01T00:00:00"/>
    <d v="2027-11-30T00:00:00"/>
    <n v="1186"/>
    <x v="106"/>
    <m/>
    <m/>
    <m/>
    <m/>
    <s v="n.a."/>
    <m/>
    <m/>
    <n v="0"/>
    <n v="0"/>
    <m/>
    <d v="2027-11-30T00:00:00"/>
    <m/>
    <m/>
    <m/>
    <m/>
    <m/>
    <m/>
    <m/>
    <m/>
    <m/>
    <m/>
    <m/>
    <m/>
    <m/>
    <m/>
    <m/>
    <m/>
    <m/>
    <m/>
    <m/>
    <d v="2027-06-30T00:00:00"/>
    <m/>
    <n v="140000"/>
    <m/>
    <m/>
    <s v="Euro"/>
    <n v="15.75"/>
    <m/>
    <m/>
    <m/>
    <m/>
    <n v="15.75"/>
    <m/>
    <m/>
    <m/>
    <m/>
    <m/>
    <m/>
    <m/>
    <m/>
    <m/>
    <m/>
    <m/>
    <m/>
    <m/>
    <m/>
    <m/>
    <m/>
    <m/>
    <m/>
    <m/>
    <m/>
    <m/>
    <m/>
  </r>
  <r>
    <m/>
    <s v="V100060"/>
    <s v="2024-0031"/>
    <x v="137"/>
    <n v="2"/>
    <s v="Wagon"/>
    <n v="18"/>
    <s v="37 80 4565 501-6"/>
    <x v="48"/>
    <m/>
    <m/>
    <x v="5"/>
    <x v="0"/>
    <n v="1"/>
    <m/>
    <m/>
    <m/>
    <n v="1"/>
    <m/>
    <n v="1"/>
    <x v="1"/>
    <n v="0"/>
    <d v="1899-12-30T00:00:00"/>
    <d v="1899-12-30T00:00:00"/>
    <x v="5"/>
    <m/>
    <m/>
    <m/>
    <d v="2024-10-01T00:00:00"/>
    <d v="2027-11-30T00:00:00"/>
    <n v="1186"/>
    <x v="106"/>
    <m/>
    <m/>
    <m/>
    <m/>
    <s v="n.a."/>
    <m/>
    <m/>
    <n v="0"/>
    <n v="0"/>
    <m/>
    <d v="2027-11-30T00:00:00"/>
    <m/>
    <m/>
    <m/>
    <m/>
    <m/>
    <m/>
    <m/>
    <m/>
    <m/>
    <m/>
    <m/>
    <m/>
    <m/>
    <m/>
    <m/>
    <m/>
    <m/>
    <m/>
    <m/>
    <d v="2027-06-30T00:00:00"/>
    <m/>
    <n v="140000"/>
    <m/>
    <m/>
    <s v="Euro"/>
    <n v="15.75"/>
    <m/>
    <m/>
    <m/>
    <m/>
    <n v="15.75"/>
    <m/>
    <m/>
    <m/>
    <m/>
    <m/>
    <m/>
    <m/>
    <m/>
    <m/>
    <m/>
    <m/>
    <m/>
    <m/>
    <m/>
    <m/>
    <m/>
    <m/>
    <m/>
    <m/>
    <m/>
    <m/>
    <m/>
  </r>
  <r>
    <m/>
    <s v="V100060"/>
    <s v="2024-0031"/>
    <x v="137"/>
    <n v="2"/>
    <s v="Wagon"/>
    <n v="19"/>
    <s v="37 80 4565 505-7"/>
    <x v="48"/>
    <m/>
    <m/>
    <x v="5"/>
    <x v="0"/>
    <n v="1"/>
    <m/>
    <m/>
    <m/>
    <n v="1"/>
    <m/>
    <n v="1"/>
    <x v="1"/>
    <n v="0"/>
    <d v="1899-12-30T00:00:00"/>
    <d v="1899-12-30T00:00:00"/>
    <x v="5"/>
    <m/>
    <m/>
    <m/>
    <d v="2024-10-01T00:00:00"/>
    <d v="2027-11-30T00:00:00"/>
    <n v="1186"/>
    <x v="106"/>
    <m/>
    <m/>
    <m/>
    <m/>
    <s v="n.a."/>
    <m/>
    <m/>
    <n v="0"/>
    <n v="0"/>
    <m/>
    <d v="2027-11-30T00:00:00"/>
    <m/>
    <m/>
    <m/>
    <m/>
    <m/>
    <m/>
    <m/>
    <m/>
    <m/>
    <m/>
    <m/>
    <m/>
    <m/>
    <m/>
    <m/>
    <m/>
    <m/>
    <m/>
    <m/>
    <d v="2027-06-30T00:00:00"/>
    <m/>
    <n v="140000"/>
    <m/>
    <m/>
    <s v="Euro"/>
    <n v="15.75"/>
    <m/>
    <m/>
    <m/>
    <m/>
    <n v="15.75"/>
    <m/>
    <m/>
    <m/>
    <m/>
    <m/>
    <m/>
    <m/>
    <m/>
    <m/>
    <m/>
    <m/>
    <m/>
    <m/>
    <m/>
    <m/>
    <m/>
    <m/>
    <m/>
    <m/>
    <m/>
    <m/>
    <m/>
  </r>
  <r>
    <m/>
    <s v="V100060"/>
    <s v="2024-0031"/>
    <x v="137"/>
    <n v="2"/>
    <s v="Wagon"/>
    <n v="20"/>
    <s v="37 80 4565 546-1"/>
    <x v="48"/>
    <m/>
    <m/>
    <x v="5"/>
    <x v="0"/>
    <n v="1"/>
    <m/>
    <m/>
    <m/>
    <n v="1"/>
    <m/>
    <n v="1"/>
    <x v="1"/>
    <n v="0"/>
    <d v="1899-12-30T00:00:00"/>
    <d v="1899-12-30T00:00:00"/>
    <x v="5"/>
    <m/>
    <m/>
    <m/>
    <d v="2024-10-01T00:00:00"/>
    <d v="2027-11-30T00:00:00"/>
    <n v="1186"/>
    <x v="106"/>
    <m/>
    <m/>
    <m/>
    <m/>
    <s v="n.a."/>
    <m/>
    <m/>
    <n v="0"/>
    <n v="0"/>
    <m/>
    <d v="2027-11-30T00:00:00"/>
    <m/>
    <m/>
    <m/>
    <m/>
    <m/>
    <m/>
    <m/>
    <m/>
    <m/>
    <m/>
    <m/>
    <m/>
    <m/>
    <m/>
    <m/>
    <m/>
    <m/>
    <m/>
    <m/>
    <d v="2027-06-30T00:00:00"/>
    <m/>
    <n v="140000"/>
    <m/>
    <m/>
    <s v="Euro"/>
    <n v="15.75"/>
    <m/>
    <m/>
    <m/>
    <m/>
    <n v="15.75"/>
    <m/>
    <m/>
    <m/>
    <m/>
    <m/>
    <m/>
    <m/>
    <m/>
    <m/>
    <m/>
    <m/>
    <m/>
    <m/>
    <m/>
    <m/>
    <m/>
    <m/>
    <m/>
    <m/>
    <m/>
    <m/>
    <m/>
  </r>
  <r>
    <m/>
    <s v="V100060"/>
    <s v="2024-0031"/>
    <x v="137"/>
    <n v="2"/>
    <s v="Wagon"/>
    <n v="21"/>
    <s v="37 80 4565 549-5"/>
    <x v="48"/>
    <m/>
    <m/>
    <x v="5"/>
    <x v="0"/>
    <n v="1"/>
    <m/>
    <m/>
    <m/>
    <n v="1"/>
    <m/>
    <n v="1"/>
    <x v="1"/>
    <n v="0"/>
    <d v="1899-12-30T00:00:00"/>
    <d v="1899-12-30T00:00:00"/>
    <x v="5"/>
    <m/>
    <m/>
    <m/>
    <d v="2024-10-01T00:00:00"/>
    <d v="2027-11-30T00:00:00"/>
    <n v="1186"/>
    <x v="106"/>
    <m/>
    <m/>
    <m/>
    <m/>
    <s v="n.a."/>
    <m/>
    <m/>
    <n v="0"/>
    <n v="0"/>
    <m/>
    <d v="2027-11-30T00:00:00"/>
    <m/>
    <m/>
    <m/>
    <m/>
    <m/>
    <m/>
    <m/>
    <m/>
    <m/>
    <m/>
    <m/>
    <m/>
    <m/>
    <m/>
    <m/>
    <m/>
    <m/>
    <m/>
    <m/>
    <d v="2027-06-30T00:00:00"/>
    <m/>
    <n v="140000"/>
    <m/>
    <m/>
    <s v="Euro"/>
    <n v="15.75"/>
    <m/>
    <m/>
    <m/>
    <m/>
    <n v="15.75"/>
    <m/>
    <m/>
    <m/>
    <m/>
    <m/>
    <m/>
    <m/>
    <m/>
    <m/>
    <m/>
    <m/>
    <m/>
    <m/>
    <m/>
    <m/>
    <m/>
    <m/>
    <m/>
    <m/>
    <m/>
    <m/>
    <m/>
  </r>
  <r>
    <m/>
    <s v="V100060"/>
    <s v="2024-0031"/>
    <x v="137"/>
    <n v="2"/>
    <s v="Wagon"/>
    <n v="22"/>
    <s v="37 80 4565 553-7"/>
    <x v="48"/>
    <m/>
    <m/>
    <x v="5"/>
    <x v="0"/>
    <n v="1"/>
    <m/>
    <m/>
    <m/>
    <n v="1"/>
    <m/>
    <n v="1"/>
    <x v="1"/>
    <n v="0"/>
    <d v="1899-12-30T00:00:00"/>
    <d v="1899-12-30T00:00:00"/>
    <x v="5"/>
    <m/>
    <m/>
    <m/>
    <d v="2024-10-01T00:00:00"/>
    <d v="2027-11-30T00:00:00"/>
    <n v="1186"/>
    <x v="106"/>
    <m/>
    <m/>
    <m/>
    <m/>
    <s v="n.a."/>
    <m/>
    <m/>
    <n v="0"/>
    <n v="0"/>
    <m/>
    <d v="2027-11-30T00:00:00"/>
    <m/>
    <m/>
    <m/>
    <m/>
    <m/>
    <m/>
    <m/>
    <m/>
    <m/>
    <m/>
    <m/>
    <m/>
    <m/>
    <m/>
    <m/>
    <m/>
    <m/>
    <m/>
    <m/>
    <d v="2027-06-30T00:00:00"/>
    <m/>
    <n v="140000"/>
    <m/>
    <m/>
    <s v="Euro"/>
    <n v="15.75"/>
    <m/>
    <m/>
    <m/>
    <m/>
    <n v="15.75"/>
    <m/>
    <m/>
    <m/>
    <m/>
    <m/>
    <m/>
    <m/>
    <m/>
    <m/>
    <m/>
    <m/>
    <m/>
    <m/>
    <m/>
    <m/>
    <m/>
    <m/>
    <m/>
    <m/>
    <m/>
    <m/>
    <m/>
  </r>
  <r>
    <m/>
    <s v="V100060"/>
    <s v="2024-0031"/>
    <x v="137"/>
    <n v="2"/>
    <s v="Wagon"/>
    <n v="23"/>
    <s v="37 80 4565 559-4"/>
    <x v="48"/>
    <m/>
    <m/>
    <x v="5"/>
    <x v="0"/>
    <n v="1"/>
    <m/>
    <m/>
    <m/>
    <n v="1"/>
    <m/>
    <n v="1"/>
    <x v="1"/>
    <n v="0"/>
    <d v="1899-12-30T00:00:00"/>
    <d v="1899-12-30T00:00:00"/>
    <x v="5"/>
    <m/>
    <m/>
    <m/>
    <d v="2024-10-01T00:00:00"/>
    <d v="2027-11-30T00:00:00"/>
    <n v="1186"/>
    <x v="106"/>
    <m/>
    <m/>
    <m/>
    <m/>
    <s v="n.a."/>
    <m/>
    <m/>
    <n v="0"/>
    <n v="0"/>
    <m/>
    <d v="2027-11-30T00:00:00"/>
    <m/>
    <m/>
    <m/>
    <m/>
    <m/>
    <m/>
    <m/>
    <m/>
    <m/>
    <m/>
    <m/>
    <m/>
    <m/>
    <m/>
    <m/>
    <m/>
    <m/>
    <m/>
    <m/>
    <d v="2027-06-30T00:00:00"/>
    <m/>
    <n v="140000"/>
    <m/>
    <m/>
    <s v="Euro"/>
    <n v="15.75"/>
    <m/>
    <m/>
    <m/>
    <m/>
    <n v="15.75"/>
    <m/>
    <m/>
    <m/>
    <m/>
    <m/>
    <m/>
    <m/>
    <m/>
    <m/>
    <m/>
    <m/>
    <m/>
    <m/>
    <m/>
    <m/>
    <m/>
    <m/>
    <m/>
    <m/>
    <m/>
    <m/>
    <m/>
  </r>
  <r>
    <m/>
    <s v="V100060"/>
    <s v="2024-0031"/>
    <x v="137"/>
    <n v="2"/>
    <s v="Wagon"/>
    <n v="24"/>
    <s v="37 80 4565 569-3"/>
    <x v="48"/>
    <m/>
    <m/>
    <x v="5"/>
    <x v="0"/>
    <n v="1"/>
    <m/>
    <m/>
    <m/>
    <n v="1"/>
    <m/>
    <n v="1"/>
    <x v="1"/>
    <n v="0"/>
    <d v="1899-12-30T00:00:00"/>
    <d v="1899-12-30T00:00:00"/>
    <x v="5"/>
    <m/>
    <m/>
    <m/>
    <d v="2024-10-01T00:00:00"/>
    <d v="2027-11-30T00:00:00"/>
    <n v="1186"/>
    <x v="106"/>
    <m/>
    <m/>
    <m/>
    <m/>
    <s v="n.a."/>
    <m/>
    <m/>
    <n v="0"/>
    <n v="0"/>
    <m/>
    <d v="2027-11-30T00:00:00"/>
    <m/>
    <m/>
    <m/>
    <m/>
    <m/>
    <m/>
    <m/>
    <m/>
    <m/>
    <m/>
    <m/>
    <m/>
    <m/>
    <m/>
    <m/>
    <m/>
    <m/>
    <m/>
    <m/>
    <d v="2027-06-30T00:00:00"/>
    <m/>
    <n v="140000"/>
    <m/>
    <m/>
    <s v="Euro"/>
    <n v="15.75"/>
    <m/>
    <m/>
    <m/>
    <m/>
    <n v="15.75"/>
    <m/>
    <m/>
    <m/>
    <m/>
    <m/>
    <m/>
    <m/>
    <m/>
    <m/>
    <m/>
    <m/>
    <m/>
    <m/>
    <m/>
    <m/>
    <m/>
    <m/>
    <m/>
    <m/>
    <m/>
    <m/>
    <m/>
  </r>
  <r>
    <m/>
    <s v="V100060"/>
    <s v="2024-0031"/>
    <x v="137"/>
    <n v="2"/>
    <s v="Wagon"/>
    <n v="25"/>
    <s v="37 80 4565 572-7"/>
    <x v="48"/>
    <m/>
    <m/>
    <x v="5"/>
    <x v="0"/>
    <n v="1"/>
    <m/>
    <m/>
    <m/>
    <n v="1"/>
    <m/>
    <n v="1"/>
    <x v="1"/>
    <n v="0"/>
    <d v="1899-12-30T00:00:00"/>
    <d v="1899-12-30T00:00:00"/>
    <x v="5"/>
    <m/>
    <m/>
    <m/>
    <d v="2024-10-01T00:00:00"/>
    <d v="2027-11-30T00:00:00"/>
    <n v="1186"/>
    <x v="106"/>
    <m/>
    <m/>
    <m/>
    <m/>
    <s v="n.a."/>
    <m/>
    <m/>
    <n v="0"/>
    <n v="0"/>
    <m/>
    <d v="2027-11-30T00:00:00"/>
    <m/>
    <m/>
    <m/>
    <m/>
    <m/>
    <m/>
    <m/>
    <m/>
    <m/>
    <m/>
    <m/>
    <m/>
    <m/>
    <m/>
    <m/>
    <m/>
    <m/>
    <m/>
    <m/>
    <d v="2027-06-30T00:00:00"/>
    <m/>
    <n v="140000"/>
    <m/>
    <m/>
    <s v="Euro"/>
    <n v="15.75"/>
    <m/>
    <m/>
    <m/>
    <m/>
    <n v="15.75"/>
    <m/>
    <m/>
    <m/>
    <m/>
    <m/>
    <m/>
    <m/>
    <m/>
    <m/>
    <m/>
    <m/>
    <m/>
    <m/>
    <m/>
    <m/>
    <m/>
    <m/>
    <m/>
    <m/>
    <m/>
    <m/>
    <m/>
  </r>
  <r>
    <m/>
    <s v="V100060"/>
    <s v="2024-0031"/>
    <x v="137"/>
    <n v="2"/>
    <s v="Wagon"/>
    <n v="26"/>
    <s v="37 80 4565 577-6"/>
    <x v="48"/>
    <m/>
    <m/>
    <x v="5"/>
    <x v="0"/>
    <n v="1"/>
    <m/>
    <m/>
    <m/>
    <n v="1"/>
    <m/>
    <n v="1"/>
    <x v="1"/>
    <n v="0"/>
    <d v="1899-12-30T00:00:00"/>
    <d v="1899-12-30T00:00:00"/>
    <x v="5"/>
    <m/>
    <m/>
    <m/>
    <d v="2024-10-01T00:00:00"/>
    <d v="2027-11-30T00:00:00"/>
    <n v="1186"/>
    <x v="106"/>
    <m/>
    <m/>
    <m/>
    <m/>
    <s v="n.a."/>
    <m/>
    <m/>
    <n v="0"/>
    <n v="0"/>
    <m/>
    <d v="2027-11-30T00:00:00"/>
    <m/>
    <m/>
    <m/>
    <m/>
    <m/>
    <m/>
    <m/>
    <m/>
    <m/>
    <m/>
    <m/>
    <m/>
    <m/>
    <m/>
    <m/>
    <m/>
    <m/>
    <m/>
    <m/>
    <d v="2027-06-30T00:00:00"/>
    <m/>
    <n v="140000"/>
    <m/>
    <m/>
    <s v="Euro"/>
    <n v="15.75"/>
    <m/>
    <m/>
    <m/>
    <m/>
    <n v="15.75"/>
    <m/>
    <m/>
    <m/>
    <m/>
    <m/>
    <m/>
    <m/>
    <m/>
    <m/>
    <m/>
    <m/>
    <m/>
    <m/>
    <m/>
    <m/>
    <m/>
    <m/>
    <m/>
    <m/>
    <m/>
    <m/>
    <m/>
  </r>
  <r>
    <m/>
    <s v="V100060"/>
    <s v="2024-0031"/>
    <x v="137"/>
    <n v="2"/>
    <s v="Wagon"/>
    <n v="27"/>
    <s v="37 80 4565 587-5"/>
    <x v="48"/>
    <m/>
    <m/>
    <x v="5"/>
    <x v="0"/>
    <n v="1"/>
    <m/>
    <m/>
    <m/>
    <n v="1"/>
    <m/>
    <n v="1"/>
    <x v="1"/>
    <n v="0"/>
    <d v="1899-12-30T00:00:00"/>
    <d v="1899-12-30T00:00:00"/>
    <x v="5"/>
    <m/>
    <m/>
    <m/>
    <d v="2024-10-01T00:00:00"/>
    <d v="2027-11-30T00:00:00"/>
    <n v="1186"/>
    <x v="106"/>
    <m/>
    <m/>
    <m/>
    <m/>
    <s v="n.a."/>
    <m/>
    <m/>
    <n v="0"/>
    <n v="0"/>
    <m/>
    <d v="2027-11-30T00:00:00"/>
    <m/>
    <m/>
    <m/>
    <m/>
    <m/>
    <m/>
    <m/>
    <m/>
    <m/>
    <m/>
    <m/>
    <m/>
    <m/>
    <m/>
    <m/>
    <m/>
    <m/>
    <m/>
    <m/>
    <d v="2027-06-30T00:00:00"/>
    <m/>
    <n v="140000"/>
    <m/>
    <m/>
    <s v="Euro"/>
    <n v="15.75"/>
    <m/>
    <m/>
    <m/>
    <m/>
    <n v="15.75"/>
    <m/>
    <m/>
    <m/>
    <m/>
    <m/>
    <m/>
    <m/>
    <m/>
    <m/>
    <m/>
    <m/>
    <m/>
    <m/>
    <m/>
    <m/>
    <m/>
    <m/>
    <m/>
    <m/>
    <m/>
    <m/>
    <m/>
  </r>
  <r>
    <m/>
    <s v="V100060"/>
    <s v="2024-0031"/>
    <x v="137"/>
    <n v="2"/>
    <s v="Wagon"/>
    <n v="28"/>
    <s v="37 80 4564 619-7"/>
    <x v="48"/>
    <m/>
    <m/>
    <x v="5"/>
    <x v="0"/>
    <n v="1"/>
    <m/>
    <m/>
    <m/>
    <n v="1"/>
    <m/>
    <n v="1"/>
    <x v="1"/>
    <n v="0"/>
    <d v="1899-12-30T00:00:00"/>
    <d v="1899-12-30T00:00:00"/>
    <x v="5"/>
    <m/>
    <m/>
    <m/>
    <d v="2024-10-01T00:00:00"/>
    <d v="2027-11-30T00:00:00"/>
    <n v="1186"/>
    <x v="106"/>
    <m/>
    <m/>
    <m/>
    <m/>
    <s v="n.a."/>
    <m/>
    <m/>
    <n v="0"/>
    <n v="0"/>
    <m/>
    <d v="2027-11-30T00:00:00"/>
    <m/>
    <m/>
    <m/>
    <m/>
    <m/>
    <m/>
    <m/>
    <m/>
    <m/>
    <m/>
    <m/>
    <m/>
    <m/>
    <m/>
    <m/>
    <m/>
    <m/>
    <m/>
    <m/>
    <d v="2027-06-30T00:00:00"/>
    <m/>
    <n v="140000"/>
    <m/>
    <m/>
    <s v="Euro"/>
    <n v="15.75"/>
    <m/>
    <m/>
    <m/>
    <m/>
    <n v="15.75"/>
    <m/>
    <m/>
    <m/>
    <m/>
    <m/>
    <m/>
    <m/>
    <m/>
    <m/>
    <m/>
    <m/>
    <m/>
    <m/>
    <m/>
    <m/>
    <m/>
    <m/>
    <m/>
    <m/>
    <m/>
    <m/>
    <m/>
  </r>
  <r>
    <m/>
    <s v="V100060"/>
    <s v="2024-0031"/>
    <x v="137"/>
    <n v="2"/>
    <s v="Wagon"/>
    <n v="29"/>
    <s v="37 80 4564 620-5"/>
    <x v="48"/>
    <m/>
    <m/>
    <x v="5"/>
    <x v="0"/>
    <n v="1"/>
    <m/>
    <m/>
    <m/>
    <n v="1"/>
    <m/>
    <n v="1"/>
    <x v="1"/>
    <n v="0"/>
    <d v="1899-12-30T00:00:00"/>
    <d v="1899-12-30T00:00:00"/>
    <x v="5"/>
    <m/>
    <m/>
    <m/>
    <d v="2024-10-01T00:00:00"/>
    <d v="2027-11-30T00:00:00"/>
    <n v="1186"/>
    <x v="106"/>
    <m/>
    <m/>
    <m/>
    <m/>
    <s v="n.a."/>
    <m/>
    <m/>
    <n v="0"/>
    <n v="0"/>
    <m/>
    <d v="2027-11-30T00:00:00"/>
    <m/>
    <m/>
    <m/>
    <m/>
    <m/>
    <m/>
    <m/>
    <m/>
    <m/>
    <m/>
    <m/>
    <m/>
    <m/>
    <m/>
    <m/>
    <m/>
    <m/>
    <m/>
    <m/>
    <d v="2027-06-30T00:00:00"/>
    <m/>
    <n v="140000"/>
    <m/>
    <m/>
    <s v="Euro"/>
    <n v="15.75"/>
    <m/>
    <m/>
    <m/>
    <m/>
    <n v="15.75"/>
    <m/>
    <m/>
    <m/>
    <m/>
    <m/>
    <m/>
    <m/>
    <m/>
    <m/>
    <m/>
    <m/>
    <m/>
    <m/>
    <m/>
    <m/>
    <m/>
    <m/>
    <m/>
    <m/>
    <m/>
    <m/>
    <m/>
  </r>
  <r>
    <m/>
    <s v="V100060"/>
    <s v="2024-0031"/>
    <x v="137"/>
    <n v="2"/>
    <s v="Wagon"/>
    <n v="30"/>
    <s v="37 80 4564 621-3"/>
    <x v="48"/>
    <m/>
    <m/>
    <x v="5"/>
    <x v="0"/>
    <n v="1"/>
    <m/>
    <m/>
    <m/>
    <n v="1"/>
    <m/>
    <n v="1"/>
    <x v="1"/>
    <n v="0"/>
    <d v="1899-12-30T00:00:00"/>
    <d v="1899-12-30T00:00:00"/>
    <x v="5"/>
    <m/>
    <m/>
    <m/>
    <d v="2024-10-01T00:00:00"/>
    <d v="2027-11-30T00:00:00"/>
    <n v="1186"/>
    <x v="106"/>
    <m/>
    <m/>
    <m/>
    <m/>
    <s v="n.a."/>
    <m/>
    <m/>
    <n v="0"/>
    <n v="0"/>
    <m/>
    <d v="2027-11-30T00:00:00"/>
    <m/>
    <m/>
    <m/>
    <m/>
    <m/>
    <m/>
    <m/>
    <m/>
    <m/>
    <m/>
    <m/>
    <m/>
    <m/>
    <m/>
    <m/>
    <m/>
    <m/>
    <m/>
    <m/>
    <d v="2027-06-30T00:00:00"/>
    <m/>
    <n v="140000"/>
    <m/>
    <m/>
    <s v="Euro"/>
    <n v="15.75"/>
    <m/>
    <m/>
    <m/>
    <m/>
    <n v="15.75"/>
    <m/>
    <m/>
    <m/>
    <m/>
    <m/>
    <m/>
    <m/>
    <m/>
    <m/>
    <m/>
    <m/>
    <m/>
    <m/>
    <m/>
    <m/>
    <m/>
    <m/>
    <m/>
    <m/>
    <m/>
    <m/>
    <m/>
  </r>
  <r>
    <m/>
    <s v="V100060"/>
    <s v="2024-0031"/>
    <x v="137"/>
    <n v="2"/>
    <s v="Wagon"/>
    <n v="31"/>
    <s v="37 80 4564 622-1"/>
    <x v="48"/>
    <m/>
    <m/>
    <x v="5"/>
    <x v="0"/>
    <n v="1"/>
    <m/>
    <m/>
    <m/>
    <n v="1"/>
    <m/>
    <n v="1"/>
    <x v="1"/>
    <n v="0"/>
    <d v="1899-12-30T00:00:00"/>
    <d v="1899-12-30T00:00:00"/>
    <x v="5"/>
    <m/>
    <m/>
    <m/>
    <d v="2024-10-01T00:00:00"/>
    <d v="2027-11-30T00:00:00"/>
    <n v="1186"/>
    <x v="106"/>
    <m/>
    <m/>
    <m/>
    <m/>
    <s v="n.a."/>
    <m/>
    <m/>
    <n v="0"/>
    <n v="0"/>
    <m/>
    <d v="2027-11-30T00:00:00"/>
    <m/>
    <m/>
    <m/>
    <m/>
    <m/>
    <m/>
    <m/>
    <m/>
    <m/>
    <m/>
    <m/>
    <m/>
    <m/>
    <m/>
    <m/>
    <m/>
    <m/>
    <m/>
    <m/>
    <d v="2027-06-30T00:00:00"/>
    <m/>
    <n v="140000"/>
    <m/>
    <m/>
    <s v="Euro"/>
    <n v="15.75"/>
    <m/>
    <m/>
    <m/>
    <m/>
    <n v="15.75"/>
    <m/>
    <m/>
    <m/>
    <m/>
    <m/>
    <m/>
    <m/>
    <m/>
    <m/>
    <m/>
    <m/>
    <m/>
    <m/>
    <m/>
    <m/>
    <m/>
    <m/>
    <m/>
    <m/>
    <m/>
    <m/>
    <m/>
  </r>
  <r>
    <m/>
    <s v="V100060"/>
    <s v="2024-0031"/>
    <x v="137"/>
    <n v="2"/>
    <s v="Wagon"/>
    <n v="32"/>
    <s v="37 80 4564 623-9"/>
    <x v="48"/>
    <m/>
    <m/>
    <x v="5"/>
    <x v="0"/>
    <n v="1"/>
    <m/>
    <m/>
    <m/>
    <n v="1"/>
    <m/>
    <n v="1"/>
    <x v="1"/>
    <n v="0"/>
    <d v="1899-12-30T00:00:00"/>
    <d v="1899-12-30T00:00:00"/>
    <x v="5"/>
    <m/>
    <m/>
    <m/>
    <d v="2024-10-01T00:00:00"/>
    <d v="2027-11-30T00:00:00"/>
    <n v="1186"/>
    <x v="106"/>
    <m/>
    <m/>
    <m/>
    <m/>
    <s v="n.a."/>
    <m/>
    <m/>
    <n v="0"/>
    <n v="0"/>
    <m/>
    <d v="2027-11-30T00:00:00"/>
    <m/>
    <m/>
    <m/>
    <m/>
    <m/>
    <m/>
    <m/>
    <m/>
    <m/>
    <m/>
    <m/>
    <m/>
    <m/>
    <m/>
    <m/>
    <m/>
    <m/>
    <m/>
    <m/>
    <d v="2027-06-30T00:00:00"/>
    <m/>
    <n v="140000"/>
    <m/>
    <m/>
    <s v="Euro"/>
    <n v="15.75"/>
    <m/>
    <m/>
    <m/>
    <m/>
    <n v="15.75"/>
    <m/>
    <m/>
    <m/>
    <m/>
    <m/>
    <m/>
    <m/>
    <m/>
    <m/>
    <m/>
    <m/>
    <m/>
    <m/>
    <m/>
    <m/>
    <m/>
    <m/>
    <m/>
    <m/>
    <m/>
    <m/>
    <m/>
  </r>
  <r>
    <m/>
    <s v="V100060"/>
    <s v="2024-0031"/>
    <x v="137"/>
    <n v="2"/>
    <s v="Wagon"/>
    <n v="33"/>
    <s v="37 80 4564 624-7"/>
    <x v="48"/>
    <m/>
    <m/>
    <x v="5"/>
    <x v="0"/>
    <n v="1"/>
    <m/>
    <m/>
    <m/>
    <n v="1"/>
    <m/>
    <n v="1"/>
    <x v="1"/>
    <n v="0"/>
    <d v="1899-12-30T00:00:00"/>
    <d v="1899-12-30T00:00:00"/>
    <x v="5"/>
    <m/>
    <m/>
    <m/>
    <d v="2024-10-01T00:00:00"/>
    <d v="2027-11-30T00:00:00"/>
    <n v="1186"/>
    <x v="106"/>
    <m/>
    <m/>
    <m/>
    <m/>
    <s v="n.a."/>
    <m/>
    <m/>
    <n v="0"/>
    <n v="0"/>
    <m/>
    <d v="2027-11-30T00:00:00"/>
    <m/>
    <m/>
    <m/>
    <m/>
    <m/>
    <m/>
    <m/>
    <m/>
    <m/>
    <m/>
    <m/>
    <m/>
    <m/>
    <m/>
    <m/>
    <m/>
    <m/>
    <m/>
    <m/>
    <d v="2027-06-30T00:00:00"/>
    <m/>
    <n v="140000"/>
    <m/>
    <m/>
    <s v="Euro"/>
    <n v="15.75"/>
    <m/>
    <m/>
    <m/>
    <m/>
    <n v="15.75"/>
    <m/>
    <m/>
    <m/>
    <m/>
    <m/>
    <m/>
    <m/>
    <m/>
    <m/>
    <m/>
    <m/>
    <m/>
    <m/>
    <m/>
    <m/>
    <m/>
    <m/>
    <m/>
    <m/>
    <m/>
    <m/>
    <m/>
  </r>
  <r>
    <m/>
    <s v="V100060"/>
    <s v="2024-0031"/>
    <x v="137"/>
    <n v="2"/>
    <s v="Wagon"/>
    <n v="34"/>
    <s v="37 80 4564 625-4"/>
    <x v="48"/>
    <m/>
    <m/>
    <x v="5"/>
    <x v="0"/>
    <n v="1"/>
    <m/>
    <m/>
    <m/>
    <n v="1"/>
    <m/>
    <n v="1"/>
    <x v="1"/>
    <n v="0"/>
    <d v="1899-12-30T00:00:00"/>
    <d v="1899-12-30T00:00:00"/>
    <x v="5"/>
    <m/>
    <m/>
    <m/>
    <d v="2024-10-01T00:00:00"/>
    <d v="2027-11-30T00:00:00"/>
    <n v="1186"/>
    <x v="106"/>
    <m/>
    <m/>
    <m/>
    <m/>
    <s v="n.a."/>
    <m/>
    <m/>
    <n v="0"/>
    <n v="0"/>
    <m/>
    <d v="2027-11-30T00:00:00"/>
    <m/>
    <m/>
    <m/>
    <m/>
    <m/>
    <m/>
    <m/>
    <m/>
    <m/>
    <m/>
    <m/>
    <m/>
    <m/>
    <m/>
    <m/>
    <m/>
    <m/>
    <m/>
    <m/>
    <d v="2027-06-30T00:00:00"/>
    <m/>
    <n v="140000"/>
    <m/>
    <m/>
    <s v="Euro"/>
    <n v="15.75"/>
    <m/>
    <m/>
    <m/>
    <m/>
    <n v="15.75"/>
    <m/>
    <m/>
    <m/>
    <m/>
    <m/>
    <m/>
    <m/>
    <m/>
    <m/>
    <m/>
    <m/>
    <m/>
    <m/>
    <m/>
    <m/>
    <m/>
    <m/>
    <m/>
    <m/>
    <m/>
    <m/>
    <m/>
  </r>
  <r>
    <m/>
    <s v="V100060"/>
    <s v="2024-0031"/>
    <x v="137"/>
    <n v="2"/>
    <s v="Wagon"/>
    <n v="35"/>
    <s v="37 80 4564 626-2"/>
    <x v="48"/>
    <m/>
    <m/>
    <x v="5"/>
    <x v="0"/>
    <n v="1"/>
    <m/>
    <m/>
    <m/>
    <n v="1"/>
    <m/>
    <n v="1"/>
    <x v="1"/>
    <n v="0"/>
    <d v="1899-12-30T00:00:00"/>
    <d v="1899-12-30T00:00:00"/>
    <x v="5"/>
    <m/>
    <m/>
    <m/>
    <d v="2024-10-01T00:00:00"/>
    <d v="2027-11-30T00:00:00"/>
    <n v="1186"/>
    <x v="106"/>
    <m/>
    <m/>
    <m/>
    <m/>
    <s v="n.a."/>
    <m/>
    <m/>
    <n v="0"/>
    <n v="0"/>
    <m/>
    <d v="2027-11-30T00:00:00"/>
    <m/>
    <m/>
    <m/>
    <m/>
    <m/>
    <m/>
    <m/>
    <m/>
    <m/>
    <m/>
    <m/>
    <m/>
    <m/>
    <m/>
    <m/>
    <m/>
    <m/>
    <m/>
    <m/>
    <d v="2027-06-30T00:00:00"/>
    <m/>
    <n v="140000"/>
    <m/>
    <m/>
    <s v="Euro"/>
    <n v="15.75"/>
    <m/>
    <m/>
    <m/>
    <m/>
    <n v="15.75"/>
    <m/>
    <m/>
    <m/>
    <m/>
    <m/>
    <m/>
    <m/>
    <m/>
    <m/>
    <m/>
    <m/>
    <m/>
    <m/>
    <m/>
    <m/>
    <m/>
    <m/>
    <m/>
    <m/>
    <m/>
    <m/>
    <m/>
  </r>
  <r>
    <m/>
    <s v="V100060"/>
    <s v="2024-0031"/>
    <x v="137"/>
    <n v="2"/>
    <s v="Wagon"/>
    <n v="36"/>
    <s v="37 80 4564 627-0"/>
    <x v="48"/>
    <m/>
    <m/>
    <x v="5"/>
    <x v="0"/>
    <n v="1"/>
    <m/>
    <m/>
    <m/>
    <n v="1"/>
    <m/>
    <n v="1"/>
    <x v="1"/>
    <n v="0"/>
    <d v="1899-12-30T00:00:00"/>
    <d v="1899-12-30T00:00:00"/>
    <x v="5"/>
    <m/>
    <m/>
    <m/>
    <d v="2024-10-01T00:00:00"/>
    <d v="2027-11-30T00:00:00"/>
    <n v="1186"/>
    <x v="106"/>
    <m/>
    <m/>
    <m/>
    <m/>
    <s v="n.a."/>
    <m/>
    <m/>
    <n v="0"/>
    <n v="0"/>
    <m/>
    <d v="2027-11-30T00:00:00"/>
    <m/>
    <m/>
    <m/>
    <m/>
    <m/>
    <m/>
    <m/>
    <m/>
    <m/>
    <m/>
    <m/>
    <m/>
    <m/>
    <m/>
    <m/>
    <m/>
    <m/>
    <m/>
    <m/>
    <d v="2027-06-30T00:00:00"/>
    <m/>
    <n v="140000"/>
    <m/>
    <m/>
    <s v="Euro"/>
    <n v="15.75"/>
    <m/>
    <m/>
    <m/>
    <m/>
    <n v="15.75"/>
    <m/>
    <m/>
    <m/>
    <m/>
    <m/>
    <m/>
    <m/>
    <m/>
    <m/>
    <m/>
    <m/>
    <m/>
    <m/>
    <m/>
    <m/>
    <m/>
    <m/>
    <m/>
    <m/>
    <m/>
    <m/>
    <m/>
  </r>
  <r>
    <m/>
    <s v="V100060"/>
    <s v="2024-0031"/>
    <x v="137"/>
    <n v="2"/>
    <s v="Wagon"/>
    <n v="37"/>
    <s v="37 80 4564 628-8"/>
    <x v="48"/>
    <m/>
    <m/>
    <x v="5"/>
    <x v="0"/>
    <n v="1"/>
    <m/>
    <m/>
    <m/>
    <n v="1"/>
    <m/>
    <n v="1"/>
    <x v="1"/>
    <n v="0"/>
    <d v="1899-12-30T00:00:00"/>
    <d v="1899-12-30T00:00:00"/>
    <x v="5"/>
    <m/>
    <m/>
    <m/>
    <d v="2024-10-01T00:00:00"/>
    <d v="2027-11-30T00:00:00"/>
    <n v="1186"/>
    <x v="106"/>
    <m/>
    <m/>
    <m/>
    <m/>
    <s v="n.a."/>
    <m/>
    <m/>
    <n v="0"/>
    <n v="0"/>
    <m/>
    <d v="2027-11-30T00:00:00"/>
    <m/>
    <m/>
    <m/>
    <m/>
    <m/>
    <m/>
    <m/>
    <m/>
    <m/>
    <m/>
    <m/>
    <m/>
    <m/>
    <m/>
    <m/>
    <m/>
    <m/>
    <m/>
    <m/>
    <d v="2027-06-30T00:00:00"/>
    <m/>
    <n v="140000"/>
    <m/>
    <m/>
    <s v="Euro"/>
    <n v="15.75"/>
    <m/>
    <m/>
    <m/>
    <m/>
    <n v="15.75"/>
    <m/>
    <m/>
    <m/>
    <m/>
    <m/>
    <m/>
    <m/>
    <m/>
    <m/>
    <m/>
    <m/>
    <m/>
    <m/>
    <m/>
    <m/>
    <m/>
    <m/>
    <m/>
    <m/>
    <m/>
    <m/>
    <m/>
  </r>
  <r>
    <m/>
    <s v="V100060"/>
    <s v="2024-0031"/>
    <x v="137"/>
    <n v="2"/>
    <s v="Wagon"/>
    <n v="38"/>
    <s v="37 80 4564 629-6"/>
    <x v="48"/>
    <m/>
    <m/>
    <x v="5"/>
    <x v="0"/>
    <n v="1"/>
    <m/>
    <m/>
    <m/>
    <n v="1"/>
    <m/>
    <n v="1"/>
    <x v="1"/>
    <n v="0"/>
    <d v="1899-12-30T00:00:00"/>
    <d v="1899-12-30T00:00:00"/>
    <x v="5"/>
    <m/>
    <m/>
    <m/>
    <d v="2024-10-01T00:00:00"/>
    <d v="2027-11-30T00:00:00"/>
    <n v="1186"/>
    <x v="106"/>
    <m/>
    <m/>
    <m/>
    <m/>
    <s v="n.a."/>
    <m/>
    <m/>
    <n v="0"/>
    <n v="0"/>
    <m/>
    <d v="2027-11-30T00:00:00"/>
    <m/>
    <m/>
    <m/>
    <m/>
    <m/>
    <m/>
    <m/>
    <m/>
    <m/>
    <m/>
    <m/>
    <m/>
    <m/>
    <m/>
    <m/>
    <m/>
    <m/>
    <m/>
    <m/>
    <d v="2027-06-30T00:00:00"/>
    <m/>
    <n v="140000"/>
    <m/>
    <m/>
    <s v="Euro"/>
    <n v="15.75"/>
    <m/>
    <m/>
    <m/>
    <m/>
    <n v="15.75"/>
    <m/>
    <m/>
    <m/>
    <m/>
    <m/>
    <m/>
    <m/>
    <m/>
    <m/>
    <m/>
    <m/>
    <m/>
    <m/>
    <m/>
    <m/>
    <m/>
    <m/>
    <m/>
    <m/>
    <m/>
    <m/>
    <m/>
  </r>
  <r>
    <m/>
    <s v="V100060"/>
    <s v="2024-0031"/>
    <x v="137"/>
    <n v="2"/>
    <s v="Wagon"/>
    <n v="39"/>
    <s v="37 80 4564 630-4"/>
    <x v="48"/>
    <m/>
    <m/>
    <x v="5"/>
    <x v="0"/>
    <n v="1"/>
    <m/>
    <m/>
    <m/>
    <n v="1"/>
    <m/>
    <n v="1"/>
    <x v="1"/>
    <n v="0"/>
    <d v="1899-12-30T00:00:00"/>
    <d v="1899-12-30T00:00:00"/>
    <x v="5"/>
    <m/>
    <m/>
    <m/>
    <d v="2024-10-01T00:00:00"/>
    <d v="2027-11-30T00:00:00"/>
    <n v="1186"/>
    <x v="106"/>
    <m/>
    <m/>
    <m/>
    <m/>
    <s v="n.a."/>
    <m/>
    <m/>
    <n v="0"/>
    <n v="0"/>
    <m/>
    <d v="2027-11-30T00:00:00"/>
    <m/>
    <m/>
    <m/>
    <m/>
    <m/>
    <m/>
    <m/>
    <m/>
    <m/>
    <m/>
    <m/>
    <m/>
    <m/>
    <m/>
    <m/>
    <m/>
    <m/>
    <m/>
    <m/>
    <d v="2027-06-30T00:00:00"/>
    <m/>
    <n v="140000"/>
    <m/>
    <m/>
    <s v="Euro"/>
    <n v="15.75"/>
    <m/>
    <m/>
    <m/>
    <m/>
    <n v="15.75"/>
    <m/>
    <m/>
    <m/>
    <m/>
    <m/>
    <m/>
    <m/>
    <m/>
    <m/>
    <m/>
    <m/>
    <m/>
    <m/>
    <m/>
    <m/>
    <m/>
    <m/>
    <m/>
    <m/>
    <m/>
    <m/>
    <m/>
  </r>
  <r>
    <m/>
    <s v="V100060"/>
    <s v="2024-0031"/>
    <x v="137"/>
    <n v="2"/>
    <s v="Wagon"/>
    <n v="40"/>
    <s v="37 80 4564 631-2"/>
    <x v="48"/>
    <m/>
    <m/>
    <x v="5"/>
    <x v="0"/>
    <n v="1"/>
    <m/>
    <m/>
    <m/>
    <n v="1"/>
    <m/>
    <n v="1"/>
    <x v="1"/>
    <n v="0"/>
    <d v="1899-12-30T00:00:00"/>
    <d v="1899-12-30T00:00:00"/>
    <x v="5"/>
    <m/>
    <m/>
    <m/>
    <d v="2024-10-01T00:00:00"/>
    <d v="2027-11-30T00:00:00"/>
    <n v="1186"/>
    <x v="106"/>
    <m/>
    <m/>
    <m/>
    <m/>
    <s v="n.a."/>
    <m/>
    <m/>
    <n v="0"/>
    <n v="0"/>
    <m/>
    <d v="2027-11-30T00:00:00"/>
    <m/>
    <m/>
    <m/>
    <m/>
    <m/>
    <m/>
    <m/>
    <m/>
    <m/>
    <m/>
    <m/>
    <m/>
    <m/>
    <m/>
    <m/>
    <m/>
    <m/>
    <m/>
    <m/>
    <d v="2027-06-30T00:00:00"/>
    <m/>
    <n v="140000"/>
    <m/>
    <m/>
    <s v="Euro"/>
    <n v="15.75"/>
    <m/>
    <m/>
    <m/>
    <m/>
    <n v="15.75"/>
    <m/>
    <m/>
    <m/>
    <m/>
    <m/>
    <m/>
    <m/>
    <m/>
    <m/>
    <m/>
    <m/>
    <m/>
    <m/>
    <m/>
    <m/>
    <m/>
    <m/>
    <m/>
    <m/>
    <m/>
    <m/>
    <m/>
  </r>
  <r>
    <m/>
    <s v="V100060"/>
    <s v="2024-0031"/>
    <x v="137"/>
    <n v="2"/>
    <s v="Wagon"/>
    <n v="41"/>
    <s v="37 80 4564 632-0"/>
    <x v="48"/>
    <m/>
    <m/>
    <x v="5"/>
    <x v="0"/>
    <n v="1"/>
    <m/>
    <m/>
    <m/>
    <n v="1"/>
    <m/>
    <n v="1"/>
    <x v="1"/>
    <n v="0"/>
    <d v="1899-12-30T00:00:00"/>
    <d v="1899-12-30T00:00:00"/>
    <x v="5"/>
    <m/>
    <m/>
    <m/>
    <d v="2024-10-01T00:00:00"/>
    <d v="2027-11-30T00:00:00"/>
    <n v="1186"/>
    <x v="106"/>
    <m/>
    <m/>
    <m/>
    <m/>
    <s v="n.a."/>
    <m/>
    <m/>
    <n v="0"/>
    <n v="0"/>
    <m/>
    <d v="2027-11-30T00:00:00"/>
    <m/>
    <m/>
    <m/>
    <m/>
    <m/>
    <m/>
    <m/>
    <m/>
    <m/>
    <m/>
    <m/>
    <m/>
    <m/>
    <m/>
    <m/>
    <m/>
    <m/>
    <m/>
    <m/>
    <d v="2027-06-30T00:00:00"/>
    <m/>
    <n v="140000"/>
    <m/>
    <m/>
    <s v="Euro"/>
    <n v="15.75"/>
    <m/>
    <m/>
    <m/>
    <m/>
    <n v="15.75"/>
    <m/>
    <m/>
    <m/>
    <m/>
    <m/>
    <m/>
    <m/>
    <m/>
    <m/>
    <m/>
    <m/>
    <m/>
    <m/>
    <m/>
    <m/>
    <m/>
    <m/>
    <m/>
    <m/>
    <m/>
    <m/>
    <m/>
  </r>
  <r>
    <m/>
    <s v="V100060"/>
    <s v="2024-0031"/>
    <x v="137"/>
    <n v="2"/>
    <s v="Wagon"/>
    <n v="42"/>
    <s v="37 80 4564 634-6"/>
    <x v="48"/>
    <m/>
    <m/>
    <x v="5"/>
    <x v="0"/>
    <n v="1"/>
    <m/>
    <m/>
    <m/>
    <n v="1"/>
    <m/>
    <n v="1"/>
    <x v="1"/>
    <n v="0"/>
    <d v="1899-12-30T00:00:00"/>
    <d v="1899-12-30T00:00:00"/>
    <x v="5"/>
    <m/>
    <m/>
    <m/>
    <d v="2024-10-01T00:00:00"/>
    <d v="2027-11-30T00:00:00"/>
    <n v="1186"/>
    <x v="106"/>
    <m/>
    <m/>
    <m/>
    <m/>
    <s v="n.a."/>
    <m/>
    <m/>
    <n v="0"/>
    <n v="0"/>
    <m/>
    <d v="2027-11-30T00:00:00"/>
    <m/>
    <m/>
    <m/>
    <m/>
    <m/>
    <m/>
    <m/>
    <m/>
    <m/>
    <m/>
    <m/>
    <m/>
    <m/>
    <m/>
    <m/>
    <m/>
    <m/>
    <m/>
    <m/>
    <d v="2027-06-30T00:00:00"/>
    <m/>
    <n v="140000"/>
    <m/>
    <m/>
    <s v="Euro"/>
    <n v="15.75"/>
    <m/>
    <m/>
    <m/>
    <m/>
    <n v="15.75"/>
    <m/>
    <m/>
    <m/>
    <m/>
    <m/>
    <m/>
    <m/>
    <m/>
    <m/>
    <m/>
    <m/>
    <m/>
    <m/>
    <m/>
    <m/>
    <m/>
    <m/>
    <m/>
    <m/>
    <m/>
    <m/>
    <m/>
  </r>
  <r>
    <m/>
    <s v="V100060"/>
    <s v="2024-0031"/>
    <x v="137"/>
    <n v="2"/>
    <s v="Wagon"/>
    <n v="43"/>
    <s v="37 80 4564 635-3"/>
    <x v="48"/>
    <m/>
    <m/>
    <x v="5"/>
    <x v="0"/>
    <n v="1"/>
    <m/>
    <m/>
    <m/>
    <n v="1"/>
    <m/>
    <n v="1"/>
    <x v="1"/>
    <n v="0"/>
    <d v="1899-12-30T00:00:00"/>
    <d v="1899-12-30T00:00:00"/>
    <x v="5"/>
    <m/>
    <m/>
    <m/>
    <d v="2024-10-01T00:00:00"/>
    <d v="2027-11-30T00:00:00"/>
    <n v="1186"/>
    <x v="106"/>
    <m/>
    <m/>
    <m/>
    <m/>
    <s v="n.a."/>
    <m/>
    <m/>
    <n v="0"/>
    <n v="0"/>
    <m/>
    <d v="2027-11-30T00:00:00"/>
    <m/>
    <m/>
    <m/>
    <m/>
    <m/>
    <m/>
    <m/>
    <m/>
    <m/>
    <m/>
    <m/>
    <m/>
    <m/>
    <m/>
    <m/>
    <m/>
    <m/>
    <m/>
    <m/>
    <d v="2027-06-30T00:00:00"/>
    <m/>
    <n v="140000"/>
    <m/>
    <m/>
    <s v="Euro"/>
    <n v="15.75"/>
    <m/>
    <m/>
    <m/>
    <m/>
    <n v="15.75"/>
    <m/>
    <m/>
    <m/>
    <m/>
    <m/>
    <m/>
    <m/>
    <m/>
    <m/>
    <m/>
    <m/>
    <m/>
    <m/>
    <m/>
    <m/>
    <m/>
    <m/>
    <m/>
    <m/>
    <m/>
    <m/>
    <m/>
  </r>
  <r>
    <m/>
    <s v="V100060"/>
    <s v="2024-0031"/>
    <x v="137"/>
    <n v="3"/>
    <s v="Batch"/>
    <m/>
    <m/>
    <x v="48"/>
    <s v="AUT"/>
    <s v="Middle EU - ELSE"/>
    <x v="5"/>
    <x v="0"/>
    <n v="29"/>
    <m/>
    <m/>
    <n v="1"/>
    <n v="28"/>
    <n v="0"/>
    <n v="29"/>
    <x v="0"/>
    <m/>
    <m/>
    <m/>
    <x v="5"/>
    <m/>
    <m/>
    <m/>
    <d v="2024-10-29T00:00:00"/>
    <d v="2027-11-30T00:00:00"/>
    <m/>
    <x v="106"/>
    <m/>
    <m/>
    <m/>
    <m/>
    <s v="n.a."/>
    <m/>
    <m/>
    <n v="0"/>
    <n v="0"/>
    <m/>
    <m/>
    <n v="0"/>
    <m/>
    <m/>
    <m/>
    <m/>
    <m/>
    <m/>
    <m/>
    <m/>
    <s v="A"/>
    <n v="75"/>
    <s v="keine"/>
    <s v="AUT"/>
    <s v="Not required"/>
    <s v="N"/>
    <s v="N"/>
    <n v="12"/>
    <n v="0"/>
    <m/>
    <m/>
    <m/>
    <n v="140000"/>
    <s v="Y"/>
    <d v="2027-12-01T00:00:00"/>
    <s v="Euro"/>
    <n v="15.75"/>
    <n v="0"/>
    <n v="0"/>
    <n v="0"/>
    <n v="0"/>
    <n v="15.75"/>
    <n v="0"/>
    <n v="1050"/>
    <n v="0"/>
    <n v="0"/>
    <n v="0"/>
    <s v="0.00"/>
    <n v="0"/>
    <n v="0"/>
    <n v="0"/>
    <n v="0"/>
    <n v="15.75"/>
    <n v="0"/>
    <n v="15.75"/>
    <n v="1"/>
    <n v="0"/>
    <n v="15.75"/>
    <n v="15.75"/>
    <n v="4060000"/>
    <n v="406000"/>
    <s v="Y"/>
    <n v="0"/>
    <n v="166257"/>
  </r>
  <r>
    <m/>
    <s v="V100060"/>
    <s v="2024-0031"/>
    <x v="137"/>
    <n v="3"/>
    <s v="Wagon"/>
    <n v="44"/>
    <s v="37 80 4564 536-3"/>
    <x v="48"/>
    <m/>
    <m/>
    <x v="5"/>
    <x v="0"/>
    <n v="1"/>
    <m/>
    <m/>
    <m/>
    <n v="1"/>
    <m/>
    <n v="1"/>
    <x v="1"/>
    <n v="0"/>
    <d v="1899-12-30T00:00:00"/>
    <d v="1899-12-30T00:00:00"/>
    <x v="5"/>
    <m/>
    <m/>
    <m/>
    <d v="2024-10-29T00:00:00"/>
    <d v="2027-11-30T00:00:00"/>
    <n v="1186"/>
    <x v="106"/>
    <m/>
    <m/>
    <m/>
    <m/>
    <s v="n.a."/>
    <m/>
    <m/>
    <n v="0"/>
    <n v="0"/>
    <m/>
    <d v="2027-11-30T00:00:00"/>
    <m/>
    <m/>
    <m/>
    <m/>
    <m/>
    <m/>
    <m/>
    <m/>
    <m/>
    <m/>
    <m/>
    <m/>
    <m/>
    <m/>
    <m/>
    <m/>
    <m/>
    <m/>
    <m/>
    <d v="2027-06-30T00:00:00"/>
    <m/>
    <n v="140000"/>
    <m/>
    <m/>
    <s v="Euro"/>
    <n v="15.75"/>
    <m/>
    <m/>
    <m/>
    <m/>
    <n v="15.75"/>
    <m/>
    <m/>
    <m/>
    <m/>
    <m/>
    <m/>
    <m/>
    <m/>
    <m/>
    <m/>
    <m/>
    <m/>
    <m/>
    <m/>
    <m/>
    <m/>
    <m/>
    <m/>
    <m/>
    <m/>
    <m/>
    <m/>
  </r>
  <r>
    <m/>
    <s v="V100060"/>
    <s v="2024-0031"/>
    <x v="137"/>
    <n v="3"/>
    <s v="Wagon"/>
    <n v="45"/>
    <s v="37 80 4564 543-9"/>
    <x v="48"/>
    <m/>
    <m/>
    <x v="5"/>
    <x v="0"/>
    <n v="1"/>
    <m/>
    <m/>
    <m/>
    <n v="1"/>
    <m/>
    <n v="1"/>
    <x v="1"/>
    <n v="0"/>
    <d v="1899-12-30T00:00:00"/>
    <d v="1899-12-30T00:00:00"/>
    <x v="5"/>
    <m/>
    <m/>
    <m/>
    <d v="2024-10-29T00:00:00"/>
    <d v="2027-11-30T00:00:00"/>
    <n v="1186"/>
    <x v="106"/>
    <m/>
    <m/>
    <m/>
    <m/>
    <s v="n.a."/>
    <m/>
    <m/>
    <n v="0"/>
    <n v="0"/>
    <m/>
    <d v="2027-11-30T00:00:00"/>
    <m/>
    <m/>
    <m/>
    <m/>
    <m/>
    <m/>
    <m/>
    <m/>
    <m/>
    <m/>
    <m/>
    <m/>
    <m/>
    <m/>
    <m/>
    <m/>
    <m/>
    <m/>
    <m/>
    <d v="2027-06-30T00:00:00"/>
    <m/>
    <n v="140000"/>
    <m/>
    <m/>
    <s v="Euro"/>
    <n v="15.75"/>
    <m/>
    <m/>
    <m/>
    <m/>
    <n v="15.75"/>
    <m/>
    <m/>
    <m/>
    <m/>
    <m/>
    <m/>
    <m/>
    <m/>
    <m/>
    <m/>
    <m/>
    <m/>
    <m/>
    <m/>
    <m/>
    <m/>
    <m/>
    <m/>
    <m/>
    <m/>
    <m/>
    <m/>
  </r>
  <r>
    <m/>
    <s v="V100060"/>
    <s v="2024-0031"/>
    <x v="137"/>
    <n v="3"/>
    <s v="Wagon"/>
    <n v="46"/>
    <s v="37 80 4564 545-4"/>
    <x v="48"/>
    <m/>
    <m/>
    <x v="5"/>
    <x v="0"/>
    <n v="1"/>
    <m/>
    <m/>
    <m/>
    <n v="1"/>
    <m/>
    <n v="1"/>
    <x v="1"/>
    <n v="0"/>
    <d v="1899-12-30T00:00:00"/>
    <d v="1899-12-30T00:00:00"/>
    <x v="5"/>
    <m/>
    <m/>
    <m/>
    <d v="2024-10-29T00:00:00"/>
    <d v="2027-11-30T00:00:00"/>
    <n v="1186"/>
    <x v="106"/>
    <m/>
    <m/>
    <m/>
    <m/>
    <s v="n.a."/>
    <m/>
    <m/>
    <n v="0"/>
    <n v="0"/>
    <m/>
    <d v="2027-11-30T00:00:00"/>
    <m/>
    <m/>
    <m/>
    <m/>
    <m/>
    <m/>
    <m/>
    <m/>
    <m/>
    <m/>
    <m/>
    <m/>
    <m/>
    <m/>
    <m/>
    <m/>
    <m/>
    <m/>
    <m/>
    <d v="2027-06-30T00:00:00"/>
    <m/>
    <n v="140000"/>
    <m/>
    <m/>
    <s v="Euro"/>
    <n v="15.75"/>
    <m/>
    <m/>
    <m/>
    <m/>
    <n v="15.75"/>
    <m/>
    <m/>
    <m/>
    <m/>
    <m/>
    <m/>
    <m/>
    <m/>
    <m/>
    <m/>
    <m/>
    <m/>
    <m/>
    <m/>
    <m/>
    <m/>
    <m/>
    <m/>
    <m/>
    <m/>
    <m/>
    <m/>
  </r>
  <r>
    <m/>
    <s v="V100060"/>
    <s v="2024-0031"/>
    <x v="137"/>
    <n v="3"/>
    <s v="Wagon"/>
    <n v="47"/>
    <s v="37 80 4564 546-2"/>
    <x v="48"/>
    <m/>
    <m/>
    <x v="5"/>
    <x v="0"/>
    <n v="1"/>
    <m/>
    <m/>
    <m/>
    <n v="1"/>
    <m/>
    <n v="1"/>
    <x v="1"/>
    <n v="0"/>
    <d v="1899-12-30T00:00:00"/>
    <d v="1899-12-30T00:00:00"/>
    <x v="5"/>
    <m/>
    <m/>
    <m/>
    <d v="2024-10-29T00:00:00"/>
    <d v="2027-11-30T00:00:00"/>
    <n v="1186"/>
    <x v="106"/>
    <m/>
    <m/>
    <m/>
    <m/>
    <s v="n.a."/>
    <m/>
    <m/>
    <n v="0"/>
    <n v="0"/>
    <m/>
    <d v="2027-11-30T00:00:00"/>
    <m/>
    <m/>
    <m/>
    <m/>
    <m/>
    <m/>
    <m/>
    <m/>
    <m/>
    <m/>
    <m/>
    <m/>
    <m/>
    <m/>
    <m/>
    <m/>
    <m/>
    <m/>
    <m/>
    <d v="2027-06-30T00:00:00"/>
    <m/>
    <n v="140000"/>
    <m/>
    <m/>
    <s v="Euro"/>
    <n v="15.75"/>
    <m/>
    <m/>
    <m/>
    <m/>
    <n v="15.75"/>
    <m/>
    <m/>
    <m/>
    <m/>
    <m/>
    <m/>
    <m/>
    <m/>
    <m/>
    <m/>
    <m/>
    <m/>
    <m/>
    <m/>
    <m/>
    <m/>
    <m/>
    <m/>
    <m/>
    <m/>
    <m/>
    <m/>
  </r>
  <r>
    <m/>
    <s v="V100060"/>
    <s v="2024-0031"/>
    <x v="137"/>
    <n v="3"/>
    <s v="Wagon"/>
    <n v="48"/>
    <s v="37 80 4564 541-3"/>
    <x v="48"/>
    <m/>
    <m/>
    <x v="5"/>
    <x v="0"/>
    <n v="1"/>
    <m/>
    <m/>
    <m/>
    <n v="1"/>
    <m/>
    <n v="1"/>
    <x v="1"/>
    <n v="0"/>
    <d v="1899-12-30T00:00:00"/>
    <d v="1899-12-30T00:00:00"/>
    <x v="5"/>
    <m/>
    <m/>
    <m/>
    <d v="2024-10-29T00:00:00"/>
    <d v="2027-11-30T00:00:00"/>
    <n v="1186"/>
    <x v="106"/>
    <m/>
    <m/>
    <m/>
    <m/>
    <s v="n.a."/>
    <m/>
    <m/>
    <n v="0"/>
    <n v="0"/>
    <m/>
    <d v="2027-11-30T00:00:00"/>
    <m/>
    <m/>
    <m/>
    <m/>
    <m/>
    <m/>
    <m/>
    <m/>
    <m/>
    <m/>
    <m/>
    <m/>
    <m/>
    <m/>
    <m/>
    <m/>
    <m/>
    <m/>
    <m/>
    <d v="2027-06-30T00:00:00"/>
    <m/>
    <n v="140000"/>
    <m/>
    <m/>
    <s v="Euro"/>
    <n v="15.75"/>
    <m/>
    <m/>
    <m/>
    <m/>
    <n v="15.75"/>
    <m/>
    <m/>
    <m/>
    <m/>
    <m/>
    <m/>
    <m/>
    <m/>
    <m/>
    <m/>
    <m/>
    <m/>
    <m/>
    <m/>
    <m/>
    <m/>
    <m/>
    <m/>
    <m/>
    <m/>
    <m/>
    <m/>
  </r>
  <r>
    <m/>
    <s v="V100060"/>
    <s v="2024-0031"/>
    <x v="137"/>
    <n v="3"/>
    <s v="Wagon"/>
    <n v="49"/>
    <s v="37 80 4564 562-9"/>
    <x v="48"/>
    <m/>
    <m/>
    <x v="5"/>
    <x v="0"/>
    <n v="1"/>
    <m/>
    <m/>
    <m/>
    <n v="1"/>
    <m/>
    <n v="1"/>
    <x v="1"/>
    <n v="0"/>
    <d v="1899-12-30T00:00:00"/>
    <d v="1899-12-30T00:00:00"/>
    <x v="5"/>
    <m/>
    <m/>
    <m/>
    <d v="2024-10-29T00:00:00"/>
    <d v="2027-11-30T00:00:00"/>
    <n v="1186"/>
    <x v="106"/>
    <m/>
    <m/>
    <m/>
    <m/>
    <s v="n.a."/>
    <m/>
    <m/>
    <n v="0"/>
    <n v="0"/>
    <m/>
    <d v="2027-11-30T00:00:00"/>
    <m/>
    <m/>
    <m/>
    <m/>
    <m/>
    <m/>
    <m/>
    <m/>
    <m/>
    <m/>
    <m/>
    <m/>
    <m/>
    <m/>
    <m/>
    <m/>
    <m/>
    <m/>
    <m/>
    <d v="2027-06-30T00:00:00"/>
    <m/>
    <n v="140000"/>
    <m/>
    <m/>
    <s v="Euro"/>
    <n v="15.75"/>
    <m/>
    <m/>
    <m/>
    <m/>
    <n v="15.75"/>
    <m/>
    <m/>
    <m/>
    <m/>
    <m/>
    <m/>
    <m/>
    <m/>
    <m/>
    <m/>
    <m/>
    <m/>
    <m/>
    <m/>
    <m/>
    <m/>
    <m/>
    <m/>
    <m/>
    <m/>
    <m/>
    <m/>
  </r>
  <r>
    <m/>
    <s v="V100060"/>
    <s v="2024-0031"/>
    <x v="137"/>
    <n v="3"/>
    <s v="Wagon"/>
    <n v="50"/>
    <s v="37 80 4564 564-5"/>
    <x v="48"/>
    <m/>
    <m/>
    <x v="5"/>
    <x v="0"/>
    <n v="1"/>
    <m/>
    <m/>
    <m/>
    <n v="1"/>
    <m/>
    <n v="1"/>
    <x v="1"/>
    <n v="0"/>
    <d v="1899-12-30T00:00:00"/>
    <d v="1899-12-30T00:00:00"/>
    <x v="5"/>
    <m/>
    <m/>
    <m/>
    <d v="2024-10-29T00:00:00"/>
    <d v="2027-11-30T00:00:00"/>
    <n v="1186"/>
    <x v="106"/>
    <m/>
    <m/>
    <m/>
    <m/>
    <s v="n.a."/>
    <m/>
    <m/>
    <n v="0"/>
    <n v="0"/>
    <m/>
    <d v="2027-11-30T00:00:00"/>
    <m/>
    <m/>
    <m/>
    <m/>
    <m/>
    <m/>
    <m/>
    <m/>
    <m/>
    <m/>
    <m/>
    <m/>
    <m/>
    <m/>
    <m/>
    <m/>
    <m/>
    <m/>
    <m/>
    <d v="2027-06-30T00:00:00"/>
    <m/>
    <n v="140000"/>
    <m/>
    <m/>
    <s v="Euro"/>
    <n v="15.75"/>
    <m/>
    <m/>
    <m/>
    <m/>
    <n v="15.75"/>
    <m/>
    <m/>
    <m/>
    <m/>
    <m/>
    <m/>
    <m/>
    <m/>
    <m/>
    <m/>
    <m/>
    <m/>
    <m/>
    <m/>
    <m/>
    <m/>
    <m/>
    <m/>
    <m/>
    <m/>
    <m/>
    <m/>
  </r>
  <r>
    <m/>
    <s v="V100060"/>
    <s v="2024-0031"/>
    <x v="137"/>
    <n v="3"/>
    <s v="Wagon"/>
    <n v="51"/>
    <s v="37 80 4564 566-0"/>
    <x v="48"/>
    <m/>
    <m/>
    <x v="5"/>
    <x v="0"/>
    <n v="1"/>
    <m/>
    <m/>
    <m/>
    <n v="1"/>
    <m/>
    <n v="1"/>
    <x v="1"/>
    <n v="0"/>
    <d v="1899-12-30T00:00:00"/>
    <d v="1899-12-30T00:00:00"/>
    <x v="5"/>
    <m/>
    <m/>
    <m/>
    <d v="2024-10-29T00:00:00"/>
    <d v="2027-11-30T00:00:00"/>
    <n v="1186"/>
    <x v="106"/>
    <m/>
    <m/>
    <m/>
    <m/>
    <s v="n.a."/>
    <m/>
    <m/>
    <n v="0"/>
    <n v="0"/>
    <m/>
    <d v="2027-11-30T00:00:00"/>
    <m/>
    <m/>
    <m/>
    <m/>
    <m/>
    <m/>
    <m/>
    <m/>
    <m/>
    <m/>
    <m/>
    <m/>
    <m/>
    <m/>
    <m/>
    <m/>
    <m/>
    <m/>
    <m/>
    <d v="2027-06-30T00:00:00"/>
    <m/>
    <n v="140000"/>
    <m/>
    <m/>
    <s v="Euro"/>
    <n v="15.75"/>
    <m/>
    <m/>
    <m/>
    <m/>
    <n v="15.75"/>
    <m/>
    <m/>
    <m/>
    <m/>
    <m/>
    <m/>
    <m/>
    <m/>
    <m/>
    <m/>
    <m/>
    <m/>
    <m/>
    <m/>
    <m/>
    <m/>
    <m/>
    <m/>
    <m/>
    <m/>
    <m/>
    <m/>
  </r>
  <r>
    <m/>
    <s v="V100060"/>
    <s v="2024-0031"/>
    <x v="137"/>
    <n v="3"/>
    <s v="Wagon"/>
    <n v="52"/>
    <s v="37 80 4564 567-8"/>
    <x v="48"/>
    <m/>
    <m/>
    <x v="5"/>
    <x v="0"/>
    <n v="1"/>
    <m/>
    <m/>
    <m/>
    <n v="1"/>
    <m/>
    <n v="1"/>
    <x v="1"/>
    <n v="0"/>
    <d v="1899-12-30T00:00:00"/>
    <d v="1899-12-30T00:00:00"/>
    <x v="5"/>
    <m/>
    <m/>
    <m/>
    <d v="2024-10-29T00:00:00"/>
    <d v="2027-11-30T00:00:00"/>
    <n v="1186"/>
    <x v="106"/>
    <m/>
    <m/>
    <m/>
    <m/>
    <s v="n.a."/>
    <m/>
    <m/>
    <n v="0"/>
    <n v="0"/>
    <m/>
    <d v="2027-11-30T00:00:00"/>
    <m/>
    <m/>
    <m/>
    <m/>
    <m/>
    <m/>
    <m/>
    <m/>
    <m/>
    <m/>
    <m/>
    <m/>
    <m/>
    <m/>
    <m/>
    <m/>
    <m/>
    <m/>
    <m/>
    <d v="2027-06-30T00:00:00"/>
    <m/>
    <n v="140000"/>
    <m/>
    <m/>
    <s v="Euro"/>
    <n v="15.75"/>
    <m/>
    <m/>
    <m/>
    <m/>
    <n v="15.75"/>
    <m/>
    <m/>
    <m/>
    <m/>
    <m/>
    <m/>
    <m/>
    <m/>
    <m/>
    <m/>
    <m/>
    <m/>
    <m/>
    <m/>
    <m/>
    <m/>
    <m/>
    <m/>
    <m/>
    <m/>
    <m/>
    <m/>
  </r>
  <r>
    <m/>
    <s v="V100060"/>
    <s v="2024-0031"/>
    <x v="137"/>
    <n v="3"/>
    <s v="Wagon"/>
    <n v="53"/>
    <s v="37 80 4564 584-3"/>
    <x v="48"/>
    <m/>
    <m/>
    <x v="5"/>
    <x v="0"/>
    <n v="1"/>
    <m/>
    <m/>
    <m/>
    <n v="1"/>
    <m/>
    <n v="1"/>
    <x v="1"/>
    <n v="0"/>
    <d v="1899-12-30T00:00:00"/>
    <d v="1899-12-30T00:00:00"/>
    <x v="5"/>
    <m/>
    <m/>
    <m/>
    <d v="2024-10-29T00:00:00"/>
    <d v="2027-11-30T00:00:00"/>
    <n v="1186"/>
    <x v="106"/>
    <m/>
    <m/>
    <m/>
    <m/>
    <s v="n.a."/>
    <m/>
    <m/>
    <n v="0"/>
    <n v="0"/>
    <m/>
    <d v="2027-11-30T00:00:00"/>
    <m/>
    <m/>
    <m/>
    <m/>
    <m/>
    <m/>
    <m/>
    <m/>
    <m/>
    <m/>
    <m/>
    <m/>
    <m/>
    <m/>
    <m/>
    <m/>
    <m/>
    <m/>
    <m/>
    <d v="2027-06-30T00:00:00"/>
    <m/>
    <n v="140000"/>
    <m/>
    <m/>
    <s v="Euro"/>
    <n v="15.75"/>
    <m/>
    <m/>
    <m/>
    <m/>
    <n v="15.75"/>
    <m/>
    <m/>
    <m/>
    <m/>
    <m/>
    <m/>
    <m/>
    <m/>
    <m/>
    <m/>
    <m/>
    <m/>
    <m/>
    <m/>
    <m/>
    <m/>
    <m/>
    <m/>
    <m/>
    <m/>
    <m/>
    <m/>
  </r>
  <r>
    <m/>
    <s v="V100060"/>
    <s v="2024-0031"/>
    <x v="137"/>
    <n v="3"/>
    <s v="Wagon"/>
    <n v="54"/>
    <s v="33 80 4552 656-7"/>
    <x v="48"/>
    <m/>
    <m/>
    <x v="5"/>
    <x v="0"/>
    <n v="1"/>
    <m/>
    <m/>
    <n v="1"/>
    <m/>
    <m/>
    <n v="1"/>
    <x v="1"/>
    <n v="0"/>
    <d v="1899-12-30T00:00:00"/>
    <d v="1899-12-30T00:00:00"/>
    <x v="5"/>
    <m/>
    <m/>
    <m/>
    <d v="2024-11-21T00:00:00"/>
    <d v="2027-11-30T00:00:00"/>
    <n v="1186"/>
    <x v="106"/>
    <m/>
    <m/>
    <m/>
    <m/>
    <s v="n.a."/>
    <m/>
    <m/>
    <n v="0"/>
    <n v="0"/>
    <m/>
    <d v="2027-11-30T00:00:00"/>
    <m/>
    <m/>
    <m/>
    <m/>
    <m/>
    <m/>
    <m/>
    <m/>
    <m/>
    <m/>
    <m/>
    <m/>
    <m/>
    <m/>
    <m/>
    <m/>
    <m/>
    <m/>
    <m/>
    <d v="2027-06-30T00:00:00"/>
    <m/>
    <n v="140000"/>
    <m/>
    <m/>
    <s v="Euro"/>
    <n v="15.75"/>
    <m/>
    <m/>
    <m/>
    <m/>
    <n v="15.75"/>
    <m/>
    <m/>
    <m/>
    <m/>
    <m/>
    <m/>
    <m/>
    <m/>
    <m/>
    <m/>
    <m/>
    <m/>
    <m/>
    <m/>
    <m/>
    <m/>
    <m/>
    <m/>
    <m/>
    <m/>
    <m/>
    <m/>
  </r>
  <r>
    <m/>
    <s v="V100060"/>
    <s v="2024-0031"/>
    <x v="137"/>
    <n v="3"/>
    <s v="Wagon"/>
    <n v="55"/>
    <s v="37 80 4564 487-9"/>
    <x v="48"/>
    <m/>
    <m/>
    <x v="5"/>
    <x v="0"/>
    <n v="1"/>
    <m/>
    <m/>
    <m/>
    <n v="1"/>
    <m/>
    <n v="1"/>
    <x v="1"/>
    <n v="0"/>
    <d v="1899-12-30T00:00:00"/>
    <d v="1899-12-30T00:00:00"/>
    <x v="5"/>
    <m/>
    <m/>
    <m/>
    <d v="2024-11-13T00:00:00"/>
    <d v="2027-11-30T00:00:00"/>
    <n v="1186"/>
    <x v="106"/>
    <m/>
    <m/>
    <m/>
    <m/>
    <s v="n.a."/>
    <m/>
    <m/>
    <n v="0"/>
    <n v="0"/>
    <m/>
    <d v="2027-11-30T00:00:00"/>
    <m/>
    <m/>
    <m/>
    <m/>
    <m/>
    <m/>
    <m/>
    <m/>
    <m/>
    <m/>
    <m/>
    <m/>
    <m/>
    <m/>
    <m/>
    <m/>
    <m/>
    <m/>
    <m/>
    <d v="2027-06-30T00:00:00"/>
    <m/>
    <n v="140000"/>
    <m/>
    <m/>
    <s v="Euro"/>
    <n v="15.75"/>
    <m/>
    <m/>
    <m/>
    <m/>
    <n v="15.75"/>
    <m/>
    <m/>
    <m/>
    <m/>
    <m/>
    <m/>
    <m/>
    <m/>
    <m/>
    <m/>
    <m/>
    <m/>
    <m/>
    <m/>
    <m/>
    <m/>
    <m/>
    <m/>
    <m/>
    <m/>
    <m/>
    <m/>
  </r>
  <r>
    <m/>
    <s v="V100060"/>
    <s v="2024-0031"/>
    <x v="137"/>
    <n v="3"/>
    <s v="Wagon"/>
    <n v="56"/>
    <s v="37 80 4564 494-5"/>
    <x v="48"/>
    <m/>
    <m/>
    <x v="5"/>
    <x v="0"/>
    <n v="1"/>
    <m/>
    <m/>
    <m/>
    <n v="1"/>
    <m/>
    <n v="1"/>
    <x v="1"/>
    <n v="0"/>
    <d v="1899-12-30T00:00:00"/>
    <d v="1899-12-30T00:00:00"/>
    <x v="5"/>
    <m/>
    <m/>
    <m/>
    <d v="2024-11-13T00:00:00"/>
    <d v="2027-11-30T00:00:00"/>
    <n v="1186"/>
    <x v="106"/>
    <m/>
    <m/>
    <m/>
    <m/>
    <s v="n.a."/>
    <m/>
    <m/>
    <n v="0"/>
    <n v="0"/>
    <m/>
    <d v="2027-11-30T00:00:00"/>
    <m/>
    <m/>
    <m/>
    <m/>
    <m/>
    <m/>
    <m/>
    <m/>
    <m/>
    <m/>
    <m/>
    <m/>
    <m/>
    <m/>
    <m/>
    <m/>
    <m/>
    <m/>
    <m/>
    <d v="2027-06-30T00:00:00"/>
    <m/>
    <n v="140000"/>
    <m/>
    <m/>
    <s v="Euro"/>
    <n v="15.75"/>
    <m/>
    <m/>
    <m/>
    <m/>
    <n v="15.75"/>
    <m/>
    <m/>
    <m/>
    <m/>
    <m/>
    <m/>
    <m/>
    <m/>
    <m/>
    <m/>
    <m/>
    <m/>
    <m/>
    <m/>
    <m/>
    <m/>
    <m/>
    <m/>
    <m/>
    <m/>
    <m/>
    <m/>
  </r>
  <r>
    <m/>
    <s v="V100060"/>
    <s v="2024-0031"/>
    <x v="137"/>
    <n v="3"/>
    <s v="Wagon"/>
    <n v="57"/>
    <s v="37 80 4564 499-4"/>
    <x v="48"/>
    <m/>
    <m/>
    <x v="5"/>
    <x v="0"/>
    <n v="1"/>
    <m/>
    <m/>
    <m/>
    <n v="1"/>
    <m/>
    <n v="1"/>
    <x v="1"/>
    <n v="0"/>
    <d v="1899-12-30T00:00:00"/>
    <d v="1899-12-30T00:00:00"/>
    <x v="5"/>
    <m/>
    <m/>
    <m/>
    <d v="2024-11-13T00:00:00"/>
    <d v="2027-11-30T00:00:00"/>
    <n v="1186"/>
    <x v="106"/>
    <m/>
    <m/>
    <m/>
    <m/>
    <s v="n.a."/>
    <m/>
    <m/>
    <n v="0"/>
    <n v="0"/>
    <m/>
    <d v="2027-11-30T00:00:00"/>
    <m/>
    <m/>
    <m/>
    <m/>
    <m/>
    <m/>
    <m/>
    <m/>
    <m/>
    <m/>
    <m/>
    <m/>
    <m/>
    <m/>
    <m/>
    <m/>
    <m/>
    <m/>
    <m/>
    <d v="2027-06-30T00:00:00"/>
    <m/>
    <n v="140000"/>
    <m/>
    <m/>
    <s v="Euro"/>
    <n v="15.75"/>
    <m/>
    <m/>
    <m/>
    <m/>
    <n v="15.75"/>
    <m/>
    <m/>
    <m/>
    <m/>
    <m/>
    <m/>
    <m/>
    <m/>
    <m/>
    <m/>
    <m/>
    <m/>
    <m/>
    <m/>
    <m/>
    <m/>
    <m/>
    <m/>
    <m/>
    <m/>
    <m/>
    <m/>
  </r>
  <r>
    <m/>
    <s v="V100060"/>
    <s v="2024-0031"/>
    <x v="137"/>
    <n v="3"/>
    <s v="Wagon"/>
    <n v="58"/>
    <s v="37 80 4564 500-9"/>
    <x v="48"/>
    <m/>
    <m/>
    <x v="5"/>
    <x v="0"/>
    <n v="1"/>
    <m/>
    <m/>
    <m/>
    <n v="1"/>
    <m/>
    <n v="1"/>
    <x v="1"/>
    <n v="0"/>
    <d v="1899-12-30T00:00:00"/>
    <d v="1899-12-30T00:00:00"/>
    <x v="5"/>
    <m/>
    <m/>
    <m/>
    <d v="2024-11-13T00:00:00"/>
    <d v="2027-11-30T00:00:00"/>
    <n v="1186"/>
    <x v="106"/>
    <m/>
    <m/>
    <m/>
    <m/>
    <s v="n.a."/>
    <m/>
    <m/>
    <n v="0"/>
    <n v="0"/>
    <m/>
    <d v="2027-11-30T00:00:00"/>
    <m/>
    <m/>
    <m/>
    <m/>
    <m/>
    <m/>
    <m/>
    <m/>
    <m/>
    <m/>
    <m/>
    <m/>
    <m/>
    <m/>
    <m/>
    <m/>
    <m/>
    <m/>
    <m/>
    <d v="2027-06-30T00:00:00"/>
    <m/>
    <n v="140000"/>
    <m/>
    <m/>
    <s v="Euro"/>
    <n v="15.75"/>
    <m/>
    <m/>
    <m/>
    <m/>
    <n v="15.75"/>
    <m/>
    <m/>
    <m/>
    <m/>
    <m/>
    <m/>
    <m/>
    <m/>
    <m/>
    <m/>
    <m/>
    <m/>
    <m/>
    <m/>
    <m/>
    <m/>
    <m/>
    <m/>
    <m/>
    <m/>
    <m/>
    <m/>
  </r>
  <r>
    <m/>
    <s v="V100060"/>
    <s v="2024-0031"/>
    <x v="137"/>
    <n v="3"/>
    <s v="Wagon"/>
    <n v="59"/>
    <s v="37 80 4564 508-2"/>
    <x v="48"/>
    <m/>
    <m/>
    <x v="5"/>
    <x v="0"/>
    <n v="1"/>
    <m/>
    <m/>
    <m/>
    <n v="1"/>
    <m/>
    <n v="1"/>
    <x v="1"/>
    <n v="0"/>
    <d v="1899-12-30T00:00:00"/>
    <d v="1899-12-30T00:00:00"/>
    <x v="5"/>
    <m/>
    <m/>
    <m/>
    <d v="2024-11-13T00:00:00"/>
    <d v="2027-11-30T00:00:00"/>
    <n v="1186"/>
    <x v="106"/>
    <m/>
    <m/>
    <m/>
    <m/>
    <s v="n.a."/>
    <m/>
    <m/>
    <n v="0"/>
    <n v="0"/>
    <m/>
    <d v="2027-11-30T00:00:00"/>
    <m/>
    <m/>
    <m/>
    <m/>
    <m/>
    <m/>
    <m/>
    <m/>
    <m/>
    <m/>
    <m/>
    <m/>
    <m/>
    <m/>
    <m/>
    <m/>
    <m/>
    <m/>
    <m/>
    <d v="2027-06-30T00:00:00"/>
    <m/>
    <n v="140000"/>
    <m/>
    <m/>
    <s v="Euro"/>
    <n v="15.75"/>
    <m/>
    <m/>
    <m/>
    <m/>
    <n v="15.75"/>
    <m/>
    <m/>
    <m/>
    <m/>
    <m/>
    <m/>
    <m/>
    <m/>
    <m/>
    <m/>
    <m/>
    <m/>
    <m/>
    <m/>
    <m/>
    <m/>
    <m/>
    <m/>
    <m/>
    <m/>
    <m/>
    <m/>
  </r>
  <r>
    <m/>
    <s v="V100060"/>
    <s v="2024-0031"/>
    <x v="137"/>
    <n v="3"/>
    <s v="Wagon"/>
    <n v="60"/>
    <s v="37 80 4564 527-2"/>
    <x v="48"/>
    <m/>
    <m/>
    <x v="5"/>
    <x v="0"/>
    <n v="1"/>
    <m/>
    <m/>
    <m/>
    <n v="1"/>
    <m/>
    <n v="1"/>
    <x v="1"/>
    <n v="0"/>
    <d v="1899-12-30T00:00:00"/>
    <d v="1899-12-30T00:00:00"/>
    <x v="5"/>
    <m/>
    <m/>
    <m/>
    <d v="2024-11-13T00:00:00"/>
    <d v="2027-11-30T00:00:00"/>
    <n v="1186"/>
    <x v="106"/>
    <m/>
    <m/>
    <m/>
    <m/>
    <s v="n.a."/>
    <m/>
    <m/>
    <n v="0"/>
    <n v="0"/>
    <m/>
    <d v="2027-11-30T00:00:00"/>
    <m/>
    <m/>
    <m/>
    <m/>
    <m/>
    <m/>
    <m/>
    <m/>
    <m/>
    <m/>
    <m/>
    <m/>
    <m/>
    <m/>
    <m/>
    <m/>
    <m/>
    <m/>
    <m/>
    <d v="2027-06-30T00:00:00"/>
    <m/>
    <n v="140000"/>
    <m/>
    <m/>
    <s v="Euro"/>
    <n v="15.75"/>
    <m/>
    <m/>
    <m/>
    <m/>
    <n v="15.75"/>
    <m/>
    <m/>
    <m/>
    <m/>
    <m/>
    <m/>
    <m/>
    <m/>
    <m/>
    <m/>
    <m/>
    <m/>
    <m/>
    <m/>
    <m/>
    <m/>
    <m/>
    <m/>
    <m/>
    <m/>
    <m/>
    <m/>
  </r>
  <r>
    <m/>
    <s v="V100060"/>
    <s v="2024-0031"/>
    <x v="137"/>
    <n v="3"/>
    <s v="Wagon"/>
    <n v="61"/>
    <s v="37 80 4564 662-7"/>
    <x v="48"/>
    <m/>
    <m/>
    <x v="5"/>
    <x v="0"/>
    <n v="1"/>
    <m/>
    <m/>
    <m/>
    <n v="1"/>
    <m/>
    <n v="1"/>
    <x v="1"/>
    <n v="0"/>
    <d v="1899-12-30T00:00:00"/>
    <d v="1899-12-30T00:00:00"/>
    <x v="5"/>
    <m/>
    <m/>
    <m/>
    <d v="2024-11-13T00:00:00"/>
    <d v="2027-11-30T00:00:00"/>
    <n v="1186"/>
    <x v="106"/>
    <m/>
    <m/>
    <m/>
    <m/>
    <s v="n.a."/>
    <m/>
    <m/>
    <n v="0"/>
    <n v="0"/>
    <m/>
    <d v="2027-11-30T00:00:00"/>
    <m/>
    <m/>
    <m/>
    <m/>
    <m/>
    <m/>
    <m/>
    <m/>
    <m/>
    <m/>
    <m/>
    <m/>
    <m/>
    <m/>
    <m/>
    <m/>
    <m/>
    <m/>
    <m/>
    <d v="2027-06-30T00:00:00"/>
    <m/>
    <n v="140000"/>
    <m/>
    <m/>
    <s v="Euro"/>
    <n v="15.75"/>
    <m/>
    <m/>
    <m/>
    <m/>
    <n v="15.75"/>
    <m/>
    <m/>
    <m/>
    <m/>
    <m/>
    <m/>
    <m/>
    <m/>
    <m/>
    <m/>
    <m/>
    <m/>
    <m/>
    <m/>
    <m/>
    <m/>
    <m/>
    <m/>
    <m/>
    <m/>
    <m/>
    <m/>
  </r>
  <r>
    <m/>
    <s v="V100060"/>
    <s v="2024-0031"/>
    <x v="137"/>
    <n v="3"/>
    <s v="Wagon"/>
    <n v="62"/>
    <s v="37 80 4564 664-3"/>
    <x v="48"/>
    <m/>
    <m/>
    <x v="5"/>
    <x v="0"/>
    <n v="1"/>
    <m/>
    <m/>
    <m/>
    <n v="1"/>
    <m/>
    <n v="1"/>
    <x v="1"/>
    <n v="0"/>
    <d v="1899-12-30T00:00:00"/>
    <d v="1899-12-30T00:00:00"/>
    <x v="5"/>
    <m/>
    <m/>
    <m/>
    <d v="2024-11-13T00:00:00"/>
    <d v="2027-11-30T00:00:00"/>
    <n v="1186"/>
    <x v="106"/>
    <m/>
    <m/>
    <m/>
    <m/>
    <s v="n.a."/>
    <m/>
    <m/>
    <n v="0"/>
    <n v="0"/>
    <m/>
    <d v="2027-11-30T00:00:00"/>
    <m/>
    <m/>
    <m/>
    <m/>
    <m/>
    <m/>
    <m/>
    <m/>
    <m/>
    <m/>
    <m/>
    <m/>
    <m/>
    <m/>
    <m/>
    <m/>
    <m/>
    <m/>
    <m/>
    <d v="2027-06-30T00:00:00"/>
    <m/>
    <n v="140000"/>
    <m/>
    <m/>
    <s v="Euro"/>
    <n v="15.75"/>
    <m/>
    <m/>
    <m/>
    <m/>
    <n v="15.75"/>
    <m/>
    <m/>
    <m/>
    <m/>
    <m/>
    <m/>
    <m/>
    <m/>
    <m/>
    <m/>
    <m/>
    <m/>
    <m/>
    <m/>
    <m/>
    <m/>
    <m/>
    <m/>
    <m/>
    <m/>
    <m/>
    <m/>
  </r>
  <r>
    <m/>
    <s v="V100060"/>
    <s v="2024-0031"/>
    <x v="137"/>
    <n v="3"/>
    <s v="Wagon"/>
    <n v="63"/>
    <s v="37 80 4564 670-0"/>
    <x v="48"/>
    <m/>
    <m/>
    <x v="5"/>
    <x v="0"/>
    <n v="1"/>
    <m/>
    <m/>
    <m/>
    <n v="1"/>
    <m/>
    <n v="1"/>
    <x v="1"/>
    <n v="0"/>
    <d v="1899-12-30T00:00:00"/>
    <d v="1899-12-30T00:00:00"/>
    <x v="5"/>
    <m/>
    <m/>
    <m/>
    <d v="2024-11-13T00:00:00"/>
    <d v="2027-11-30T00:00:00"/>
    <n v="1186"/>
    <x v="106"/>
    <m/>
    <m/>
    <m/>
    <m/>
    <s v="n.a."/>
    <m/>
    <m/>
    <n v="0"/>
    <n v="0"/>
    <m/>
    <d v="2027-11-30T00:00:00"/>
    <m/>
    <m/>
    <m/>
    <m/>
    <m/>
    <m/>
    <m/>
    <m/>
    <m/>
    <m/>
    <m/>
    <m/>
    <m/>
    <m/>
    <m/>
    <m/>
    <m/>
    <m/>
    <m/>
    <d v="2027-06-30T00:00:00"/>
    <m/>
    <n v="140000"/>
    <m/>
    <m/>
    <s v="Euro"/>
    <n v="15.75"/>
    <m/>
    <m/>
    <m/>
    <m/>
    <n v="15.75"/>
    <m/>
    <m/>
    <m/>
    <m/>
    <m/>
    <m/>
    <m/>
    <m/>
    <m/>
    <m/>
    <m/>
    <m/>
    <m/>
    <m/>
    <m/>
    <m/>
    <m/>
    <m/>
    <m/>
    <m/>
    <m/>
    <m/>
  </r>
  <r>
    <m/>
    <s v="V100060"/>
    <s v="2024-0031"/>
    <x v="137"/>
    <n v="3"/>
    <s v="Wagon"/>
    <n v="64"/>
    <s v="37 80 4565 513-1"/>
    <x v="48"/>
    <m/>
    <m/>
    <x v="5"/>
    <x v="0"/>
    <n v="1"/>
    <m/>
    <m/>
    <m/>
    <n v="1"/>
    <m/>
    <n v="1"/>
    <x v="1"/>
    <n v="0"/>
    <d v="1899-12-30T00:00:00"/>
    <d v="1899-12-30T00:00:00"/>
    <x v="5"/>
    <m/>
    <m/>
    <m/>
    <d v="2024-11-13T00:00:00"/>
    <d v="2027-11-30T00:00:00"/>
    <n v="1186"/>
    <x v="106"/>
    <m/>
    <m/>
    <m/>
    <m/>
    <s v="n.a."/>
    <m/>
    <m/>
    <n v="0"/>
    <n v="0"/>
    <m/>
    <d v="2027-11-30T00:00:00"/>
    <m/>
    <m/>
    <m/>
    <m/>
    <m/>
    <m/>
    <m/>
    <m/>
    <m/>
    <m/>
    <m/>
    <m/>
    <m/>
    <m/>
    <m/>
    <m/>
    <m/>
    <m/>
    <m/>
    <d v="2027-06-30T00:00:00"/>
    <m/>
    <n v="140000"/>
    <m/>
    <m/>
    <s v="Euro"/>
    <n v="15.75"/>
    <m/>
    <m/>
    <m/>
    <m/>
    <n v="15.75"/>
    <m/>
    <m/>
    <m/>
    <m/>
    <m/>
    <m/>
    <m/>
    <m/>
    <m/>
    <m/>
    <m/>
    <m/>
    <m/>
    <m/>
    <m/>
    <m/>
    <m/>
    <m/>
    <m/>
    <m/>
    <m/>
    <m/>
  </r>
  <r>
    <m/>
    <s v="V100060"/>
    <s v="2024-0031"/>
    <x v="137"/>
    <n v="3"/>
    <s v="Wagon"/>
    <n v="65"/>
    <s v="37 80 4565 516-4"/>
    <x v="48"/>
    <m/>
    <m/>
    <x v="5"/>
    <x v="0"/>
    <n v="1"/>
    <m/>
    <m/>
    <m/>
    <n v="1"/>
    <m/>
    <n v="1"/>
    <x v="1"/>
    <n v="0"/>
    <d v="1899-12-30T00:00:00"/>
    <d v="1899-12-30T00:00:00"/>
    <x v="5"/>
    <m/>
    <m/>
    <m/>
    <d v="2024-11-13T00:00:00"/>
    <d v="2027-11-30T00:00:00"/>
    <n v="1186"/>
    <x v="106"/>
    <m/>
    <m/>
    <m/>
    <m/>
    <s v="n.a."/>
    <m/>
    <m/>
    <n v="0"/>
    <n v="0"/>
    <m/>
    <d v="2027-11-30T00:00:00"/>
    <m/>
    <m/>
    <m/>
    <m/>
    <m/>
    <m/>
    <m/>
    <m/>
    <m/>
    <m/>
    <m/>
    <m/>
    <m/>
    <m/>
    <m/>
    <m/>
    <m/>
    <m/>
    <m/>
    <d v="2027-06-30T00:00:00"/>
    <m/>
    <n v="140000"/>
    <m/>
    <m/>
    <s v="Euro"/>
    <n v="15.75"/>
    <m/>
    <m/>
    <m/>
    <m/>
    <n v="15.75"/>
    <m/>
    <m/>
    <m/>
    <m/>
    <m/>
    <m/>
    <m/>
    <m/>
    <m/>
    <m/>
    <m/>
    <m/>
    <m/>
    <m/>
    <m/>
    <m/>
    <m/>
    <m/>
    <m/>
    <m/>
    <m/>
    <m/>
  </r>
  <r>
    <m/>
    <s v="V100060"/>
    <s v="2024-0031"/>
    <x v="137"/>
    <n v="3"/>
    <s v="Wagon"/>
    <n v="66"/>
    <s v="37 80 4565 518-0"/>
    <x v="48"/>
    <m/>
    <m/>
    <x v="5"/>
    <x v="0"/>
    <n v="1"/>
    <m/>
    <m/>
    <m/>
    <n v="1"/>
    <m/>
    <n v="1"/>
    <x v="1"/>
    <n v="0"/>
    <d v="1899-12-30T00:00:00"/>
    <d v="1899-12-30T00:00:00"/>
    <x v="5"/>
    <m/>
    <m/>
    <m/>
    <d v="2024-11-13T00:00:00"/>
    <d v="2027-11-30T00:00:00"/>
    <n v="1186"/>
    <x v="106"/>
    <m/>
    <m/>
    <m/>
    <m/>
    <s v="n.a."/>
    <m/>
    <m/>
    <n v="0"/>
    <n v="0"/>
    <m/>
    <d v="2027-11-30T00:00:00"/>
    <m/>
    <m/>
    <m/>
    <m/>
    <m/>
    <m/>
    <m/>
    <m/>
    <m/>
    <m/>
    <m/>
    <m/>
    <m/>
    <m/>
    <m/>
    <m/>
    <m/>
    <m/>
    <m/>
    <d v="2027-06-30T00:00:00"/>
    <m/>
    <n v="140000"/>
    <m/>
    <m/>
    <s v="Euro"/>
    <n v="15.75"/>
    <m/>
    <m/>
    <m/>
    <m/>
    <n v="15.75"/>
    <m/>
    <m/>
    <m/>
    <m/>
    <m/>
    <m/>
    <m/>
    <m/>
    <m/>
    <m/>
    <m/>
    <m/>
    <m/>
    <m/>
    <m/>
    <m/>
    <m/>
    <m/>
    <m/>
    <m/>
    <m/>
    <m/>
  </r>
  <r>
    <m/>
    <s v="V100060"/>
    <s v="2024-0031"/>
    <x v="137"/>
    <n v="3"/>
    <s v="Wagon"/>
    <n v="67"/>
    <s v="37 80 4565 520-6"/>
    <x v="48"/>
    <m/>
    <m/>
    <x v="5"/>
    <x v="0"/>
    <n v="1"/>
    <m/>
    <m/>
    <m/>
    <n v="1"/>
    <m/>
    <n v="1"/>
    <x v="1"/>
    <n v="0"/>
    <d v="1899-12-30T00:00:00"/>
    <d v="1899-12-30T00:00:00"/>
    <x v="5"/>
    <m/>
    <m/>
    <m/>
    <d v="2024-11-13T00:00:00"/>
    <d v="2027-11-30T00:00:00"/>
    <n v="1186"/>
    <x v="106"/>
    <m/>
    <m/>
    <m/>
    <m/>
    <s v="n.a."/>
    <m/>
    <m/>
    <n v="0"/>
    <n v="0"/>
    <m/>
    <d v="2027-11-30T00:00:00"/>
    <m/>
    <m/>
    <m/>
    <m/>
    <m/>
    <m/>
    <m/>
    <m/>
    <m/>
    <m/>
    <m/>
    <m/>
    <m/>
    <m/>
    <m/>
    <m/>
    <m/>
    <m/>
    <m/>
    <d v="2027-06-30T00:00:00"/>
    <m/>
    <n v="140000"/>
    <m/>
    <m/>
    <s v="Euro"/>
    <n v="15.75"/>
    <m/>
    <m/>
    <m/>
    <m/>
    <n v="15.75"/>
    <m/>
    <m/>
    <m/>
    <m/>
    <m/>
    <m/>
    <m/>
    <m/>
    <m/>
    <m/>
    <m/>
    <m/>
    <m/>
    <m/>
    <m/>
    <m/>
    <m/>
    <m/>
    <m/>
    <m/>
    <m/>
    <m/>
  </r>
  <r>
    <m/>
    <s v="V100060"/>
    <s v="2024-0031"/>
    <x v="137"/>
    <n v="3"/>
    <s v="Wagon"/>
    <n v="68"/>
    <s v="37 80 4565 521-4"/>
    <x v="48"/>
    <m/>
    <m/>
    <x v="5"/>
    <x v="0"/>
    <n v="1"/>
    <m/>
    <m/>
    <m/>
    <n v="1"/>
    <m/>
    <n v="1"/>
    <x v="1"/>
    <n v="0"/>
    <d v="1899-12-30T00:00:00"/>
    <d v="1899-12-30T00:00:00"/>
    <x v="5"/>
    <m/>
    <m/>
    <m/>
    <d v="2024-11-13T00:00:00"/>
    <d v="2027-11-30T00:00:00"/>
    <n v="1186"/>
    <x v="106"/>
    <m/>
    <m/>
    <m/>
    <m/>
    <s v="n.a."/>
    <m/>
    <m/>
    <n v="0"/>
    <n v="0"/>
    <m/>
    <d v="2027-11-30T00:00:00"/>
    <m/>
    <m/>
    <m/>
    <m/>
    <m/>
    <m/>
    <m/>
    <m/>
    <m/>
    <m/>
    <m/>
    <m/>
    <m/>
    <m/>
    <m/>
    <m/>
    <m/>
    <m/>
    <m/>
    <d v="2027-06-30T00:00:00"/>
    <m/>
    <n v="140000"/>
    <m/>
    <m/>
    <s v="Euro"/>
    <n v="15.75"/>
    <m/>
    <m/>
    <m/>
    <m/>
    <n v="15.75"/>
    <m/>
    <m/>
    <m/>
    <m/>
    <m/>
    <m/>
    <m/>
    <m/>
    <m/>
    <m/>
    <m/>
    <m/>
    <m/>
    <m/>
    <m/>
    <m/>
    <m/>
    <m/>
    <m/>
    <m/>
    <m/>
    <m/>
  </r>
  <r>
    <m/>
    <s v="V100060"/>
    <s v="2024-0031"/>
    <x v="137"/>
    <n v="3"/>
    <s v="Wagon"/>
    <n v="69"/>
    <s v="37 80 4565 523-0"/>
    <x v="48"/>
    <m/>
    <m/>
    <x v="5"/>
    <x v="0"/>
    <n v="1"/>
    <m/>
    <m/>
    <m/>
    <n v="1"/>
    <m/>
    <n v="1"/>
    <x v="1"/>
    <n v="0"/>
    <d v="1899-12-30T00:00:00"/>
    <d v="1899-12-30T00:00:00"/>
    <x v="5"/>
    <m/>
    <m/>
    <m/>
    <d v="2024-11-13T00:00:00"/>
    <d v="2027-11-30T00:00:00"/>
    <n v="1186"/>
    <x v="106"/>
    <m/>
    <m/>
    <m/>
    <m/>
    <s v="n.a."/>
    <m/>
    <m/>
    <n v="0"/>
    <n v="0"/>
    <m/>
    <d v="2027-11-30T00:00:00"/>
    <m/>
    <m/>
    <m/>
    <m/>
    <m/>
    <m/>
    <m/>
    <m/>
    <m/>
    <m/>
    <m/>
    <m/>
    <m/>
    <m/>
    <m/>
    <m/>
    <m/>
    <m/>
    <m/>
    <d v="2027-06-30T00:00:00"/>
    <m/>
    <n v="140000"/>
    <m/>
    <m/>
    <s v="Euro"/>
    <n v="15.75"/>
    <m/>
    <m/>
    <m/>
    <m/>
    <n v="15.75"/>
    <m/>
    <m/>
    <m/>
    <m/>
    <m/>
    <m/>
    <m/>
    <m/>
    <m/>
    <m/>
    <m/>
    <m/>
    <m/>
    <m/>
    <m/>
    <m/>
    <m/>
    <m/>
    <m/>
    <m/>
    <m/>
    <m/>
  </r>
  <r>
    <m/>
    <s v="V100060"/>
    <s v="2024-0031"/>
    <x v="137"/>
    <n v="3"/>
    <s v="Wagon"/>
    <n v="70"/>
    <s v="37 80 4565 525-5"/>
    <x v="48"/>
    <m/>
    <m/>
    <x v="5"/>
    <x v="0"/>
    <n v="1"/>
    <m/>
    <m/>
    <m/>
    <n v="1"/>
    <m/>
    <n v="1"/>
    <x v="1"/>
    <n v="0"/>
    <d v="1899-12-30T00:00:00"/>
    <d v="1899-12-30T00:00:00"/>
    <x v="5"/>
    <m/>
    <m/>
    <m/>
    <d v="2024-11-13T00:00:00"/>
    <d v="2027-11-30T00:00:00"/>
    <n v="1186"/>
    <x v="106"/>
    <m/>
    <m/>
    <m/>
    <m/>
    <s v="n.a."/>
    <m/>
    <m/>
    <n v="0"/>
    <n v="0"/>
    <m/>
    <d v="2027-11-30T00:00:00"/>
    <m/>
    <m/>
    <m/>
    <m/>
    <m/>
    <m/>
    <m/>
    <m/>
    <m/>
    <m/>
    <m/>
    <m/>
    <m/>
    <m/>
    <m/>
    <m/>
    <m/>
    <m/>
    <m/>
    <d v="2027-06-30T00:00:00"/>
    <m/>
    <n v="140000"/>
    <m/>
    <m/>
    <s v="Euro"/>
    <n v="15.75"/>
    <m/>
    <m/>
    <m/>
    <m/>
    <n v="15.75"/>
    <m/>
    <m/>
    <m/>
    <m/>
    <m/>
    <m/>
    <m/>
    <m/>
    <m/>
    <m/>
    <m/>
    <m/>
    <m/>
    <m/>
    <m/>
    <m/>
    <m/>
    <m/>
    <m/>
    <m/>
    <m/>
    <m/>
  </r>
  <r>
    <m/>
    <s v="V100060"/>
    <s v="2024-0031"/>
    <x v="137"/>
    <n v="3"/>
    <s v="Wagon"/>
    <n v="71"/>
    <s v="37 80 4565 528-9"/>
    <x v="48"/>
    <m/>
    <m/>
    <x v="5"/>
    <x v="0"/>
    <n v="1"/>
    <m/>
    <m/>
    <m/>
    <n v="1"/>
    <m/>
    <n v="1"/>
    <x v="1"/>
    <n v="0"/>
    <d v="1899-12-30T00:00:00"/>
    <d v="1899-12-30T00:00:00"/>
    <x v="5"/>
    <m/>
    <m/>
    <m/>
    <d v="2024-11-13T00:00:00"/>
    <d v="2027-11-30T00:00:00"/>
    <n v="1186"/>
    <x v="106"/>
    <m/>
    <m/>
    <m/>
    <m/>
    <s v="n.a."/>
    <m/>
    <m/>
    <n v="0"/>
    <n v="0"/>
    <m/>
    <d v="2027-11-30T00:00:00"/>
    <m/>
    <m/>
    <m/>
    <m/>
    <m/>
    <m/>
    <m/>
    <m/>
    <m/>
    <m/>
    <m/>
    <m/>
    <m/>
    <m/>
    <m/>
    <m/>
    <m/>
    <m/>
    <m/>
    <d v="2027-06-30T00:00:00"/>
    <m/>
    <n v="140000"/>
    <m/>
    <m/>
    <s v="Euro"/>
    <n v="15.75"/>
    <m/>
    <m/>
    <m/>
    <m/>
    <n v="15.75"/>
    <m/>
    <m/>
    <m/>
    <m/>
    <m/>
    <m/>
    <m/>
    <m/>
    <m/>
    <m/>
    <m/>
    <m/>
    <m/>
    <m/>
    <m/>
    <m/>
    <m/>
    <m/>
    <m/>
    <m/>
    <m/>
    <m/>
  </r>
  <r>
    <m/>
    <s v="V100060"/>
    <s v="2024-0031"/>
    <x v="137"/>
    <n v="3"/>
    <s v="Wagon"/>
    <n v="72"/>
    <s v="37 80 4565 536-2"/>
    <x v="48"/>
    <m/>
    <m/>
    <x v="5"/>
    <x v="0"/>
    <n v="1"/>
    <m/>
    <m/>
    <m/>
    <n v="1"/>
    <m/>
    <n v="1"/>
    <x v="1"/>
    <n v="0"/>
    <d v="1899-12-30T00:00:00"/>
    <d v="1899-12-30T00:00:00"/>
    <x v="5"/>
    <m/>
    <m/>
    <m/>
    <d v="2024-11-13T00:00:00"/>
    <d v="2027-11-30T00:00:00"/>
    <n v="1186"/>
    <x v="106"/>
    <m/>
    <m/>
    <m/>
    <m/>
    <s v="n.a."/>
    <m/>
    <m/>
    <n v="0"/>
    <n v="0"/>
    <m/>
    <d v="2027-11-30T00:00:00"/>
    <m/>
    <m/>
    <m/>
    <m/>
    <m/>
    <m/>
    <m/>
    <m/>
    <m/>
    <m/>
    <m/>
    <m/>
    <m/>
    <m/>
    <m/>
    <m/>
    <m/>
    <m/>
    <m/>
    <d v="2027-06-30T00:00:00"/>
    <m/>
    <n v="140000"/>
    <m/>
    <m/>
    <s v="Euro"/>
    <n v="15.75"/>
    <m/>
    <m/>
    <m/>
    <m/>
    <n v="15.75"/>
    <m/>
    <m/>
    <m/>
    <m/>
    <m/>
    <m/>
    <m/>
    <m/>
    <m/>
    <m/>
    <m/>
    <m/>
    <m/>
    <m/>
    <m/>
    <m/>
    <m/>
    <m/>
    <m/>
    <m/>
    <m/>
    <m/>
  </r>
  <r>
    <m/>
    <s v="V100060"/>
    <s v="2024-0031"/>
    <x v="137"/>
    <n v="4"/>
    <s v="Batch"/>
    <m/>
    <m/>
    <x v="48"/>
    <s v="AUT"/>
    <s v="Middle EU - ELSE"/>
    <x v="5"/>
    <x v="0"/>
    <n v="26"/>
    <m/>
    <m/>
    <n v="1"/>
    <n v="25"/>
    <n v="0"/>
    <n v="26"/>
    <x v="0"/>
    <m/>
    <m/>
    <m/>
    <x v="5"/>
    <m/>
    <m/>
    <m/>
    <d v="2024-11-21T00:00:00"/>
    <d v="2027-11-30T00:00:00"/>
    <m/>
    <x v="106"/>
    <m/>
    <m/>
    <m/>
    <m/>
    <s v="n.a."/>
    <m/>
    <m/>
    <n v="0"/>
    <n v="0"/>
    <m/>
    <m/>
    <n v="0"/>
    <m/>
    <m/>
    <m/>
    <m/>
    <m/>
    <m/>
    <m/>
    <m/>
    <s v="A"/>
    <n v="75"/>
    <s v="keine"/>
    <s v="AUT"/>
    <s v="Not required"/>
    <s v="N"/>
    <s v="N"/>
    <n v="12"/>
    <n v="0"/>
    <m/>
    <m/>
    <m/>
    <n v="140000"/>
    <s v="Y"/>
    <d v="2027-12-01T00:00:00"/>
    <s v="Euro"/>
    <n v="15.75"/>
    <n v="0"/>
    <n v="0"/>
    <n v="0"/>
    <n v="0"/>
    <n v="15.75"/>
    <n v="0"/>
    <n v="1050"/>
    <n v="0"/>
    <n v="0"/>
    <n v="0"/>
    <s v="0.00"/>
    <n v="0"/>
    <n v="0"/>
    <n v="0"/>
    <n v="0"/>
    <n v="15.75"/>
    <n v="0"/>
    <n v="15.75"/>
    <n v="1"/>
    <n v="0"/>
    <n v="15.75"/>
    <n v="15.75"/>
    <n v="3640000"/>
    <n v="364000"/>
    <s v="Y"/>
    <n v="0"/>
    <n v="149058"/>
  </r>
  <r>
    <m/>
    <s v="V100060"/>
    <s v="2024-0031"/>
    <x v="137"/>
    <n v="4"/>
    <s v="Wagon"/>
    <n v="73"/>
    <s v="33 80 4552 655-9"/>
    <x v="48"/>
    <m/>
    <m/>
    <x v="5"/>
    <x v="0"/>
    <n v="1"/>
    <m/>
    <m/>
    <n v="1"/>
    <m/>
    <m/>
    <n v="1"/>
    <x v="1"/>
    <n v="0"/>
    <d v="1899-12-30T00:00:00"/>
    <d v="1899-12-30T00:00:00"/>
    <x v="5"/>
    <m/>
    <m/>
    <m/>
    <d v="2024-11-21T00:00:00"/>
    <d v="2027-11-30T00:00:00"/>
    <n v="1186"/>
    <x v="106"/>
    <m/>
    <m/>
    <m/>
    <m/>
    <s v="n.a."/>
    <m/>
    <m/>
    <n v="0"/>
    <n v="0"/>
    <m/>
    <d v="2027-11-30T00:00:00"/>
    <m/>
    <m/>
    <m/>
    <m/>
    <m/>
    <m/>
    <m/>
    <m/>
    <m/>
    <m/>
    <m/>
    <m/>
    <m/>
    <m/>
    <m/>
    <m/>
    <m/>
    <m/>
    <m/>
    <d v="2027-06-30T00:00:00"/>
    <m/>
    <n v="140000"/>
    <m/>
    <m/>
    <s v="Euro"/>
    <n v="15.75"/>
    <m/>
    <m/>
    <m/>
    <m/>
    <n v="15.75"/>
    <m/>
    <m/>
    <m/>
    <m/>
    <m/>
    <m/>
    <m/>
    <m/>
    <m/>
    <m/>
    <m/>
    <m/>
    <m/>
    <m/>
    <m/>
    <m/>
    <m/>
    <m/>
    <m/>
    <m/>
    <m/>
    <m/>
  </r>
  <r>
    <m/>
    <s v="V100060"/>
    <s v="2024-0031"/>
    <x v="137"/>
    <n v="4"/>
    <s v="Wagon"/>
    <n v="74"/>
    <s v="37 80 4564 445-7"/>
    <x v="48"/>
    <m/>
    <m/>
    <x v="5"/>
    <x v="0"/>
    <n v="1"/>
    <m/>
    <m/>
    <m/>
    <n v="1"/>
    <m/>
    <n v="1"/>
    <x v="1"/>
    <n v="0"/>
    <d v="1899-12-30T00:00:00"/>
    <d v="1899-12-30T00:00:00"/>
    <x v="5"/>
    <m/>
    <m/>
    <m/>
    <d v="2024-11-29T00:00:00"/>
    <d v="2027-11-30T00:00:00"/>
    <n v="1186"/>
    <x v="106"/>
    <m/>
    <m/>
    <m/>
    <m/>
    <s v="n.a."/>
    <m/>
    <m/>
    <n v="0"/>
    <n v="0"/>
    <m/>
    <d v="2027-11-30T00:00:00"/>
    <m/>
    <m/>
    <m/>
    <m/>
    <m/>
    <m/>
    <m/>
    <m/>
    <m/>
    <m/>
    <m/>
    <m/>
    <m/>
    <m/>
    <m/>
    <m/>
    <m/>
    <m/>
    <m/>
    <d v="2027-06-30T00:00:00"/>
    <m/>
    <n v="140000"/>
    <m/>
    <m/>
    <s v="Euro"/>
    <n v="15.75"/>
    <m/>
    <m/>
    <m/>
    <m/>
    <n v="15.75"/>
    <m/>
    <m/>
    <m/>
    <m/>
    <m/>
    <m/>
    <m/>
    <m/>
    <m/>
    <m/>
    <m/>
    <m/>
    <m/>
    <m/>
    <m/>
    <m/>
    <m/>
    <m/>
    <m/>
    <m/>
    <m/>
    <m/>
  </r>
  <r>
    <m/>
    <s v="V100060"/>
    <s v="2024-0031"/>
    <x v="137"/>
    <n v="4"/>
    <s v="Wagon"/>
    <n v="75"/>
    <s v="37 80 4564 456-4"/>
    <x v="48"/>
    <m/>
    <m/>
    <x v="5"/>
    <x v="0"/>
    <n v="1"/>
    <m/>
    <m/>
    <m/>
    <n v="1"/>
    <m/>
    <n v="1"/>
    <x v="1"/>
    <n v="0"/>
    <d v="1899-12-30T00:00:00"/>
    <d v="1899-12-30T00:00:00"/>
    <x v="5"/>
    <m/>
    <m/>
    <m/>
    <d v="2024-11-29T00:00:00"/>
    <d v="2027-11-30T00:00:00"/>
    <n v="1186"/>
    <x v="106"/>
    <m/>
    <m/>
    <m/>
    <m/>
    <s v="n.a."/>
    <m/>
    <m/>
    <n v="0"/>
    <n v="0"/>
    <m/>
    <d v="2027-11-30T00:00:00"/>
    <m/>
    <m/>
    <m/>
    <m/>
    <m/>
    <m/>
    <m/>
    <m/>
    <m/>
    <m/>
    <m/>
    <m/>
    <m/>
    <m/>
    <m/>
    <m/>
    <m/>
    <m/>
    <m/>
    <d v="2027-06-30T00:00:00"/>
    <m/>
    <n v="140000"/>
    <m/>
    <m/>
    <s v="Euro"/>
    <n v="15.75"/>
    <m/>
    <m/>
    <m/>
    <m/>
    <n v="15.75"/>
    <m/>
    <m/>
    <m/>
    <m/>
    <m/>
    <m/>
    <m/>
    <m/>
    <m/>
    <m/>
    <m/>
    <m/>
    <m/>
    <m/>
    <m/>
    <m/>
    <m/>
    <m/>
    <m/>
    <m/>
    <m/>
    <m/>
  </r>
  <r>
    <m/>
    <s v="V100060"/>
    <s v="2024-0031"/>
    <x v="137"/>
    <n v="4"/>
    <s v="Wagon"/>
    <n v="76"/>
    <s v="37 80 4564 461-4"/>
    <x v="48"/>
    <m/>
    <m/>
    <x v="5"/>
    <x v="0"/>
    <n v="1"/>
    <m/>
    <m/>
    <m/>
    <n v="1"/>
    <m/>
    <n v="1"/>
    <x v="1"/>
    <n v="0"/>
    <d v="1899-12-30T00:00:00"/>
    <d v="1899-12-30T00:00:00"/>
    <x v="5"/>
    <m/>
    <m/>
    <m/>
    <d v="2024-11-29T00:00:00"/>
    <d v="2027-11-30T00:00:00"/>
    <n v="1186"/>
    <x v="106"/>
    <m/>
    <m/>
    <m/>
    <m/>
    <s v="n.a."/>
    <m/>
    <m/>
    <n v="0"/>
    <n v="0"/>
    <m/>
    <d v="2027-11-30T00:00:00"/>
    <m/>
    <m/>
    <m/>
    <m/>
    <m/>
    <m/>
    <m/>
    <m/>
    <m/>
    <m/>
    <m/>
    <m/>
    <m/>
    <m/>
    <m/>
    <m/>
    <m/>
    <m/>
    <m/>
    <d v="2027-06-30T00:00:00"/>
    <m/>
    <n v="140000"/>
    <m/>
    <m/>
    <s v="Euro"/>
    <n v="15.75"/>
    <m/>
    <m/>
    <m/>
    <m/>
    <n v="15.75"/>
    <m/>
    <m/>
    <m/>
    <m/>
    <m/>
    <m/>
    <m/>
    <m/>
    <m/>
    <m/>
    <m/>
    <m/>
    <m/>
    <m/>
    <m/>
    <m/>
    <m/>
    <m/>
    <m/>
    <m/>
    <m/>
    <m/>
  </r>
  <r>
    <m/>
    <s v="V100060"/>
    <s v="2024-0031"/>
    <x v="137"/>
    <n v="4"/>
    <s v="Wagon"/>
    <n v="77"/>
    <s v="37 80 4564 476-2"/>
    <x v="48"/>
    <m/>
    <m/>
    <x v="5"/>
    <x v="0"/>
    <n v="1"/>
    <m/>
    <m/>
    <m/>
    <n v="1"/>
    <m/>
    <n v="1"/>
    <x v="1"/>
    <n v="0"/>
    <d v="1899-12-30T00:00:00"/>
    <d v="1899-12-30T00:00:00"/>
    <x v="5"/>
    <m/>
    <m/>
    <m/>
    <d v="2024-11-29T00:00:00"/>
    <d v="2027-11-30T00:00:00"/>
    <n v="1186"/>
    <x v="106"/>
    <m/>
    <m/>
    <m/>
    <m/>
    <s v="n.a."/>
    <m/>
    <m/>
    <n v="0"/>
    <n v="0"/>
    <m/>
    <d v="2027-11-30T00:00:00"/>
    <m/>
    <m/>
    <m/>
    <m/>
    <m/>
    <m/>
    <m/>
    <m/>
    <m/>
    <m/>
    <m/>
    <m/>
    <m/>
    <m/>
    <m/>
    <m/>
    <m/>
    <m/>
    <m/>
    <d v="2027-06-30T00:00:00"/>
    <m/>
    <n v="140000"/>
    <m/>
    <m/>
    <s v="Euro"/>
    <n v="15.75"/>
    <m/>
    <m/>
    <m/>
    <m/>
    <n v="15.75"/>
    <m/>
    <m/>
    <m/>
    <m/>
    <m/>
    <m/>
    <m/>
    <m/>
    <m/>
    <m/>
    <m/>
    <m/>
    <m/>
    <m/>
    <m/>
    <m/>
    <m/>
    <m/>
    <m/>
    <m/>
    <m/>
    <m/>
  </r>
  <r>
    <m/>
    <s v="V100060"/>
    <s v="2024-0031"/>
    <x v="137"/>
    <n v="4"/>
    <s v="Wagon"/>
    <n v="78"/>
    <s v="37 80 4564 480-4"/>
    <x v="48"/>
    <m/>
    <m/>
    <x v="5"/>
    <x v="0"/>
    <n v="1"/>
    <m/>
    <m/>
    <m/>
    <n v="1"/>
    <m/>
    <n v="1"/>
    <x v="1"/>
    <n v="0"/>
    <d v="1899-12-30T00:00:00"/>
    <d v="1899-12-30T00:00:00"/>
    <x v="5"/>
    <m/>
    <m/>
    <m/>
    <d v="2024-11-29T00:00:00"/>
    <d v="2027-11-30T00:00:00"/>
    <n v="1186"/>
    <x v="106"/>
    <m/>
    <m/>
    <m/>
    <m/>
    <s v="n.a."/>
    <m/>
    <m/>
    <n v="0"/>
    <n v="0"/>
    <m/>
    <d v="2027-11-30T00:00:00"/>
    <m/>
    <m/>
    <m/>
    <m/>
    <m/>
    <m/>
    <m/>
    <m/>
    <m/>
    <m/>
    <m/>
    <m/>
    <m/>
    <m/>
    <m/>
    <m/>
    <m/>
    <m/>
    <m/>
    <d v="2027-06-30T00:00:00"/>
    <m/>
    <n v="140000"/>
    <m/>
    <m/>
    <s v="Euro"/>
    <n v="15.75"/>
    <m/>
    <m/>
    <m/>
    <m/>
    <n v="15.75"/>
    <m/>
    <m/>
    <m/>
    <m/>
    <m/>
    <m/>
    <m/>
    <m/>
    <m/>
    <m/>
    <m/>
    <m/>
    <m/>
    <m/>
    <m/>
    <m/>
    <m/>
    <m/>
    <m/>
    <m/>
    <m/>
    <m/>
  </r>
  <r>
    <m/>
    <s v="V100060"/>
    <s v="2024-0031"/>
    <x v="137"/>
    <n v="4"/>
    <s v="Wagon"/>
    <n v="79"/>
    <s v="37 80 4564 488-7"/>
    <x v="48"/>
    <m/>
    <m/>
    <x v="5"/>
    <x v="0"/>
    <n v="1"/>
    <m/>
    <m/>
    <m/>
    <n v="1"/>
    <m/>
    <n v="1"/>
    <x v="1"/>
    <n v="0"/>
    <d v="1899-12-30T00:00:00"/>
    <d v="1899-12-30T00:00:00"/>
    <x v="5"/>
    <m/>
    <m/>
    <m/>
    <d v="2024-11-29T00:00:00"/>
    <d v="2027-11-30T00:00:00"/>
    <n v="1186"/>
    <x v="106"/>
    <m/>
    <m/>
    <m/>
    <m/>
    <s v="n.a."/>
    <m/>
    <m/>
    <n v="0"/>
    <n v="0"/>
    <m/>
    <d v="2027-11-30T00:00:00"/>
    <m/>
    <m/>
    <m/>
    <m/>
    <m/>
    <m/>
    <m/>
    <m/>
    <m/>
    <m/>
    <m/>
    <m/>
    <m/>
    <m/>
    <m/>
    <m/>
    <m/>
    <m/>
    <m/>
    <d v="2027-06-30T00:00:00"/>
    <m/>
    <n v="140000"/>
    <m/>
    <m/>
    <s v="Euro"/>
    <n v="15.75"/>
    <m/>
    <m/>
    <m/>
    <m/>
    <n v="15.75"/>
    <m/>
    <m/>
    <m/>
    <m/>
    <m/>
    <m/>
    <m/>
    <m/>
    <m/>
    <m/>
    <m/>
    <m/>
    <m/>
    <m/>
    <m/>
    <m/>
    <m/>
    <m/>
    <m/>
    <m/>
    <m/>
    <m/>
  </r>
  <r>
    <m/>
    <s v="V100060"/>
    <s v="2024-0031"/>
    <x v="137"/>
    <n v="4"/>
    <s v="Wagon"/>
    <n v="80"/>
    <s v="37 80 4564 489-5"/>
    <x v="48"/>
    <m/>
    <m/>
    <x v="5"/>
    <x v="0"/>
    <n v="1"/>
    <m/>
    <m/>
    <m/>
    <n v="1"/>
    <m/>
    <n v="1"/>
    <x v="1"/>
    <n v="0"/>
    <d v="1899-12-30T00:00:00"/>
    <d v="1899-12-30T00:00:00"/>
    <x v="5"/>
    <m/>
    <m/>
    <m/>
    <d v="2024-11-29T00:00:00"/>
    <d v="2027-11-30T00:00:00"/>
    <n v="1186"/>
    <x v="106"/>
    <m/>
    <m/>
    <m/>
    <m/>
    <s v="n.a."/>
    <m/>
    <m/>
    <n v="0"/>
    <n v="0"/>
    <m/>
    <d v="2027-11-30T00:00:00"/>
    <m/>
    <m/>
    <m/>
    <m/>
    <m/>
    <m/>
    <m/>
    <m/>
    <m/>
    <m/>
    <m/>
    <m/>
    <m/>
    <m/>
    <m/>
    <m/>
    <m/>
    <m/>
    <m/>
    <d v="2027-06-30T00:00:00"/>
    <m/>
    <n v="140000"/>
    <m/>
    <m/>
    <s v="Euro"/>
    <n v="15.75"/>
    <m/>
    <m/>
    <m/>
    <m/>
    <n v="15.75"/>
    <m/>
    <m/>
    <m/>
    <m/>
    <m/>
    <m/>
    <m/>
    <m/>
    <m/>
    <m/>
    <m/>
    <m/>
    <m/>
    <m/>
    <m/>
    <m/>
    <m/>
    <m/>
    <m/>
    <m/>
    <m/>
    <m/>
  </r>
  <r>
    <m/>
    <s v="V100060"/>
    <s v="2024-0031"/>
    <x v="137"/>
    <n v="4"/>
    <s v="Wagon"/>
    <n v="81"/>
    <s v="37 80 4564 491-1"/>
    <x v="48"/>
    <m/>
    <m/>
    <x v="5"/>
    <x v="0"/>
    <n v="1"/>
    <m/>
    <m/>
    <m/>
    <n v="1"/>
    <m/>
    <n v="1"/>
    <x v="1"/>
    <n v="0"/>
    <d v="1899-12-30T00:00:00"/>
    <d v="1899-12-30T00:00:00"/>
    <x v="5"/>
    <m/>
    <m/>
    <m/>
    <d v="2024-11-29T00:00:00"/>
    <d v="2027-11-30T00:00:00"/>
    <n v="1186"/>
    <x v="106"/>
    <m/>
    <m/>
    <m/>
    <m/>
    <s v="n.a."/>
    <m/>
    <m/>
    <n v="0"/>
    <n v="0"/>
    <m/>
    <d v="2027-11-30T00:00:00"/>
    <m/>
    <m/>
    <m/>
    <m/>
    <m/>
    <m/>
    <m/>
    <m/>
    <m/>
    <m/>
    <m/>
    <m/>
    <m/>
    <m/>
    <m/>
    <m/>
    <m/>
    <m/>
    <m/>
    <d v="2027-06-30T00:00:00"/>
    <m/>
    <n v="140000"/>
    <m/>
    <m/>
    <s v="Euro"/>
    <n v="15.75"/>
    <m/>
    <m/>
    <m/>
    <m/>
    <n v="15.75"/>
    <m/>
    <m/>
    <m/>
    <m/>
    <m/>
    <m/>
    <m/>
    <m/>
    <m/>
    <m/>
    <m/>
    <m/>
    <m/>
    <m/>
    <m/>
    <m/>
    <m/>
    <m/>
    <m/>
    <m/>
    <m/>
    <m/>
  </r>
  <r>
    <m/>
    <s v="V100060"/>
    <s v="2024-0031"/>
    <x v="137"/>
    <n v="4"/>
    <s v="Wagon"/>
    <n v="82"/>
    <s v="37 80 4564 497-8"/>
    <x v="48"/>
    <m/>
    <m/>
    <x v="5"/>
    <x v="0"/>
    <n v="1"/>
    <m/>
    <m/>
    <m/>
    <n v="1"/>
    <m/>
    <n v="1"/>
    <x v="1"/>
    <n v="0"/>
    <d v="1899-12-30T00:00:00"/>
    <d v="1899-12-30T00:00:00"/>
    <x v="5"/>
    <m/>
    <m/>
    <m/>
    <d v="2024-11-29T00:00:00"/>
    <d v="2027-11-30T00:00:00"/>
    <n v="1186"/>
    <x v="106"/>
    <m/>
    <m/>
    <m/>
    <m/>
    <s v="n.a."/>
    <m/>
    <m/>
    <n v="0"/>
    <n v="0"/>
    <m/>
    <d v="2027-11-30T00:00:00"/>
    <m/>
    <m/>
    <m/>
    <m/>
    <m/>
    <m/>
    <m/>
    <m/>
    <m/>
    <m/>
    <m/>
    <m/>
    <m/>
    <m/>
    <m/>
    <m/>
    <m/>
    <m/>
    <m/>
    <d v="2027-06-30T00:00:00"/>
    <m/>
    <n v="140000"/>
    <m/>
    <m/>
    <s v="Euro"/>
    <n v="15.75"/>
    <m/>
    <m/>
    <m/>
    <m/>
    <n v="15.75"/>
    <m/>
    <m/>
    <m/>
    <m/>
    <m/>
    <m/>
    <m/>
    <m/>
    <m/>
    <m/>
    <m/>
    <m/>
    <m/>
    <m/>
    <m/>
    <m/>
    <m/>
    <m/>
    <m/>
    <m/>
    <m/>
    <m/>
  </r>
  <r>
    <m/>
    <s v="V100060"/>
    <s v="2024-0031"/>
    <x v="137"/>
    <n v="4"/>
    <s v="Wagon"/>
    <n v="83"/>
    <s v="37 80 4564 501-7"/>
    <x v="48"/>
    <m/>
    <m/>
    <x v="5"/>
    <x v="0"/>
    <n v="1"/>
    <m/>
    <m/>
    <m/>
    <n v="1"/>
    <m/>
    <n v="1"/>
    <x v="1"/>
    <n v="0"/>
    <d v="1899-12-30T00:00:00"/>
    <d v="1899-12-30T00:00:00"/>
    <x v="5"/>
    <m/>
    <m/>
    <m/>
    <d v="2024-11-29T00:00:00"/>
    <d v="2027-11-30T00:00:00"/>
    <n v="1186"/>
    <x v="106"/>
    <m/>
    <m/>
    <m/>
    <m/>
    <s v="n.a."/>
    <m/>
    <m/>
    <n v="0"/>
    <n v="0"/>
    <m/>
    <d v="2027-11-30T00:00:00"/>
    <m/>
    <m/>
    <m/>
    <m/>
    <m/>
    <m/>
    <m/>
    <m/>
    <m/>
    <m/>
    <m/>
    <m/>
    <m/>
    <m/>
    <m/>
    <m/>
    <m/>
    <m/>
    <m/>
    <d v="2027-06-30T00:00:00"/>
    <m/>
    <n v="140000"/>
    <m/>
    <m/>
    <s v="Euro"/>
    <n v="15.75"/>
    <m/>
    <m/>
    <m/>
    <m/>
    <n v="15.75"/>
    <m/>
    <m/>
    <m/>
    <m/>
    <m/>
    <m/>
    <m/>
    <m/>
    <m/>
    <m/>
    <m/>
    <m/>
    <m/>
    <m/>
    <m/>
    <m/>
    <m/>
    <m/>
    <m/>
    <m/>
    <m/>
    <m/>
  </r>
  <r>
    <m/>
    <s v="V100060"/>
    <s v="2024-0031"/>
    <x v="137"/>
    <n v="4"/>
    <s v="Wagon"/>
    <n v="84"/>
    <s v="37 80 4564 502-5"/>
    <x v="48"/>
    <m/>
    <m/>
    <x v="5"/>
    <x v="0"/>
    <n v="1"/>
    <m/>
    <m/>
    <m/>
    <n v="1"/>
    <m/>
    <n v="1"/>
    <x v="1"/>
    <n v="0"/>
    <d v="1899-12-30T00:00:00"/>
    <d v="1899-12-30T00:00:00"/>
    <x v="5"/>
    <m/>
    <m/>
    <m/>
    <d v="2024-11-29T00:00:00"/>
    <d v="2027-11-30T00:00:00"/>
    <n v="1186"/>
    <x v="106"/>
    <m/>
    <m/>
    <m/>
    <m/>
    <s v="n.a."/>
    <m/>
    <m/>
    <n v="0"/>
    <n v="0"/>
    <m/>
    <d v="2027-11-30T00:00:00"/>
    <m/>
    <m/>
    <m/>
    <m/>
    <m/>
    <m/>
    <m/>
    <m/>
    <m/>
    <m/>
    <m/>
    <m/>
    <m/>
    <m/>
    <m/>
    <m/>
    <m/>
    <m/>
    <m/>
    <d v="2027-06-30T00:00:00"/>
    <m/>
    <n v="140000"/>
    <m/>
    <m/>
    <s v="Euro"/>
    <n v="15.75"/>
    <m/>
    <m/>
    <m/>
    <m/>
    <n v="15.75"/>
    <m/>
    <m/>
    <m/>
    <m/>
    <m/>
    <m/>
    <m/>
    <m/>
    <m/>
    <m/>
    <m/>
    <m/>
    <m/>
    <m/>
    <m/>
    <m/>
    <m/>
    <m/>
    <m/>
    <m/>
    <m/>
    <m/>
  </r>
  <r>
    <m/>
    <s v="V100060"/>
    <s v="2024-0031"/>
    <x v="137"/>
    <n v="4"/>
    <s v="Wagon"/>
    <n v="85"/>
    <s v="37 80 4564 504-1"/>
    <x v="48"/>
    <m/>
    <m/>
    <x v="5"/>
    <x v="0"/>
    <n v="1"/>
    <m/>
    <m/>
    <m/>
    <n v="1"/>
    <m/>
    <n v="1"/>
    <x v="1"/>
    <n v="0"/>
    <d v="1899-12-30T00:00:00"/>
    <d v="1899-12-30T00:00:00"/>
    <x v="5"/>
    <m/>
    <m/>
    <m/>
    <d v="2024-11-29T00:00:00"/>
    <d v="2027-11-30T00:00:00"/>
    <n v="1186"/>
    <x v="106"/>
    <m/>
    <m/>
    <m/>
    <m/>
    <s v="n.a."/>
    <m/>
    <m/>
    <n v="0"/>
    <n v="0"/>
    <m/>
    <d v="2027-11-30T00:00:00"/>
    <m/>
    <m/>
    <m/>
    <m/>
    <m/>
    <m/>
    <m/>
    <m/>
    <m/>
    <m/>
    <m/>
    <m/>
    <m/>
    <m/>
    <m/>
    <m/>
    <m/>
    <m/>
    <m/>
    <d v="2027-06-30T00:00:00"/>
    <m/>
    <n v="140000"/>
    <m/>
    <m/>
    <s v="Euro"/>
    <n v="15.75"/>
    <m/>
    <m/>
    <m/>
    <m/>
    <n v="15.75"/>
    <m/>
    <m/>
    <m/>
    <m/>
    <m/>
    <m/>
    <m/>
    <m/>
    <m/>
    <m/>
    <m/>
    <m/>
    <m/>
    <m/>
    <m/>
    <m/>
    <m/>
    <m/>
    <m/>
    <m/>
    <m/>
    <m/>
  </r>
  <r>
    <m/>
    <s v="V100060"/>
    <s v="2024-0031"/>
    <x v="137"/>
    <n v="4"/>
    <s v="Wagon"/>
    <n v="86"/>
    <s v="37 80 4564 505-8"/>
    <x v="48"/>
    <m/>
    <m/>
    <x v="5"/>
    <x v="0"/>
    <n v="1"/>
    <m/>
    <m/>
    <m/>
    <n v="1"/>
    <m/>
    <n v="1"/>
    <x v="1"/>
    <n v="0"/>
    <d v="1899-12-30T00:00:00"/>
    <d v="1899-12-30T00:00:00"/>
    <x v="5"/>
    <m/>
    <m/>
    <m/>
    <d v="2024-11-29T00:00:00"/>
    <d v="2027-11-30T00:00:00"/>
    <n v="1186"/>
    <x v="106"/>
    <m/>
    <m/>
    <m/>
    <m/>
    <s v="n.a."/>
    <m/>
    <m/>
    <n v="0"/>
    <n v="0"/>
    <m/>
    <d v="2027-11-30T00:00:00"/>
    <m/>
    <m/>
    <m/>
    <m/>
    <m/>
    <m/>
    <m/>
    <m/>
    <m/>
    <m/>
    <m/>
    <m/>
    <m/>
    <m/>
    <m/>
    <m/>
    <m/>
    <m/>
    <m/>
    <d v="2027-06-30T00:00:00"/>
    <m/>
    <n v="140000"/>
    <m/>
    <m/>
    <s v="Euro"/>
    <n v="15.75"/>
    <m/>
    <m/>
    <m/>
    <m/>
    <n v="15.75"/>
    <m/>
    <m/>
    <m/>
    <m/>
    <m/>
    <m/>
    <m/>
    <m/>
    <m/>
    <m/>
    <m/>
    <m/>
    <m/>
    <m/>
    <m/>
    <m/>
    <m/>
    <m/>
    <m/>
    <m/>
    <m/>
    <m/>
  </r>
  <r>
    <m/>
    <s v="V100060"/>
    <s v="2024-0031"/>
    <x v="137"/>
    <n v="4"/>
    <s v="Wagon"/>
    <n v="87"/>
    <s v="37 80 4564 512-4"/>
    <x v="48"/>
    <m/>
    <m/>
    <x v="5"/>
    <x v="0"/>
    <n v="1"/>
    <m/>
    <m/>
    <m/>
    <n v="1"/>
    <m/>
    <n v="1"/>
    <x v="1"/>
    <n v="0"/>
    <d v="1899-12-30T00:00:00"/>
    <d v="1899-12-30T00:00:00"/>
    <x v="5"/>
    <m/>
    <m/>
    <m/>
    <d v="2024-11-29T00:00:00"/>
    <d v="2027-11-30T00:00:00"/>
    <n v="1186"/>
    <x v="106"/>
    <m/>
    <m/>
    <m/>
    <m/>
    <s v="n.a."/>
    <m/>
    <m/>
    <n v="0"/>
    <n v="0"/>
    <m/>
    <d v="2027-11-30T00:00:00"/>
    <m/>
    <m/>
    <m/>
    <m/>
    <m/>
    <m/>
    <m/>
    <m/>
    <m/>
    <m/>
    <m/>
    <m/>
    <m/>
    <m/>
    <m/>
    <m/>
    <m/>
    <m/>
    <m/>
    <d v="2027-06-30T00:00:00"/>
    <m/>
    <n v="140000"/>
    <m/>
    <m/>
    <s v="Euro"/>
    <n v="15.75"/>
    <m/>
    <m/>
    <m/>
    <m/>
    <n v="15.75"/>
    <m/>
    <m/>
    <m/>
    <m/>
    <m/>
    <m/>
    <m/>
    <m/>
    <m/>
    <m/>
    <m/>
    <m/>
    <m/>
    <m/>
    <m/>
    <m/>
    <m/>
    <m/>
    <m/>
    <m/>
    <m/>
    <m/>
  </r>
  <r>
    <m/>
    <s v="V100060"/>
    <s v="2024-0031"/>
    <x v="137"/>
    <n v="4"/>
    <s v="Wagon"/>
    <n v="88"/>
    <s v="37 80 4564 513-2"/>
    <x v="48"/>
    <m/>
    <m/>
    <x v="5"/>
    <x v="0"/>
    <n v="1"/>
    <m/>
    <m/>
    <m/>
    <n v="1"/>
    <m/>
    <n v="1"/>
    <x v="1"/>
    <n v="0"/>
    <d v="1899-12-30T00:00:00"/>
    <d v="1899-12-30T00:00:00"/>
    <x v="5"/>
    <m/>
    <m/>
    <m/>
    <d v="2024-11-29T00:00:00"/>
    <d v="2027-11-30T00:00:00"/>
    <n v="1186"/>
    <x v="106"/>
    <m/>
    <m/>
    <m/>
    <m/>
    <s v="n.a."/>
    <m/>
    <m/>
    <n v="0"/>
    <n v="0"/>
    <m/>
    <d v="2027-11-30T00:00:00"/>
    <m/>
    <m/>
    <m/>
    <m/>
    <m/>
    <m/>
    <m/>
    <m/>
    <m/>
    <m/>
    <m/>
    <m/>
    <m/>
    <m/>
    <m/>
    <m/>
    <m/>
    <m/>
    <m/>
    <d v="2027-06-30T00:00:00"/>
    <m/>
    <n v="140000"/>
    <m/>
    <m/>
    <s v="Euro"/>
    <n v="15.75"/>
    <m/>
    <m/>
    <m/>
    <m/>
    <n v="15.75"/>
    <m/>
    <m/>
    <m/>
    <m/>
    <m/>
    <m/>
    <m/>
    <m/>
    <m/>
    <m/>
    <m/>
    <m/>
    <m/>
    <m/>
    <m/>
    <m/>
    <m/>
    <m/>
    <m/>
    <m/>
    <m/>
    <m/>
  </r>
  <r>
    <m/>
    <s v="V100060"/>
    <s v="2024-0031"/>
    <x v="137"/>
    <n v="4"/>
    <s v="Wagon"/>
    <n v="89"/>
    <s v="37 80 4564 535-5"/>
    <x v="48"/>
    <m/>
    <m/>
    <x v="5"/>
    <x v="0"/>
    <n v="1"/>
    <m/>
    <m/>
    <m/>
    <n v="1"/>
    <m/>
    <n v="1"/>
    <x v="1"/>
    <n v="0"/>
    <d v="1899-12-30T00:00:00"/>
    <d v="1899-12-30T00:00:00"/>
    <x v="5"/>
    <m/>
    <m/>
    <m/>
    <d v="2024-11-29T00:00:00"/>
    <d v="2027-11-30T00:00:00"/>
    <n v="1186"/>
    <x v="106"/>
    <m/>
    <m/>
    <m/>
    <m/>
    <s v="n.a."/>
    <m/>
    <m/>
    <n v="0"/>
    <n v="0"/>
    <m/>
    <d v="2027-11-30T00:00:00"/>
    <m/>
    <m/>
    <m/>
    <m/>
    <m/>
    <m/>
    <m/>
    <m/>
    <m/>
    <m/>
    <m/>
    <m/>
    <m/>
    <m/>
    <m/>
    <m/>
    <m/>
    <m/>
    <m/>
    <d v="2027-06-30T00:00:00"/>
    <m/>
    <n v="140000"/>
    <m/>
    <m/>
    <s v="Euro"/>
    <n v="15.75"/>
    <m/>
    <m/>
    <m/>
    <m/>
    <n v="15.75"/>
    <m/>
    <m/>
    <m/>
    <m/>
    <m/>
    <m/>
    <m/>
    <m/>
    <m/>
    <m/>
    <m/>
    <m/>
    <m/>
    <m/>
    <m/>
    <m/>
    <m/>
    <m/>
    <m/>
    <m/>
    <m/>
    <m/>
  </r>
  <r>
    <m/>
    <s v="V100060"/>
    <s v="2024-0031"/>
    <x v="137"/>
    <n v="4"/>
    <s v="Wagon"/>
    <n v="90"/>
    <s v="37 80 4564 653-6"/>
    <x v="48"/>
    <m/>
    <m/>
    <x v="5"/>
    <x v="0"/>
    <n v="1"/>
    <m/>
    <m/>
    <m/>
    <n v="1"/>
    <m/>
    <n v="1"/>
    <x v="1"/>
    <n v="0"/>
    <d v="1899-12-30T00:00:00"/>
    <d v="1899-12-30T00:00:00"/>
    <x v="5"/>
    <m/>
    <m/>
    <m/>
    <d v="2024-11-29T00:00:00"/>
    <d v="2027-11-30T00:00:00"/>
    <n v="1186"/>
    <x v="106"/>
    <m/>
    <m/>
    <m/>
    <m/>
    <s v="n.a."/>
    <m/>
    <m/>
    <n v="0"/>
    <n v="0"/>
    <m/>
    <d v="2027-11-30T00:00:00"/>
    <m/>
    <m/>
    <m/>
    <m/>
    <m/>
    <m/>
    <m/>
    <m/>
    <m/>
    <m/>
    <m/>
    <m/>
    <m/>
    <m/>
    <m/>
    <m/>
    <m/>
    <m/>
    <m/>
    <d v="2027-06-30T00:00:00"/>
    <m/>
    <n v="140000"/>
    <m/>
    <m/>
    <s v="Euro"/>
    <n v="15.75"/>
    <m/>
    <m/>
    <m/>
    <m/>
    <n v="15.75"/>
    <m/>
    <m/>
    <m/>
    <m/>
    <m/>
    <m/>
    <m/>
    <m/>
    <m/>
    <m/>
    <m/>
    <m/>
    <m/>
    <m/>
    <m/>
    <m/>
    <m/>
    <m/>
    <m/>
    <m/>
    <m/>
    <m/>
  </r>
  <r>
    <m/>
    <s v="V100060"/>
    <s v="2024-0031"/>
    <x v="137"/>
    <n v="4"/>
    <s v="Wagon"/>
    <n v="91"/>
    <s v="37 80 4564 668-4"/>
    <x v="48"/>
    <m/>
    <m/>
    <x v="5"/>
    <x v="0"/>
    <n v="1"/>
    <m/>
    <m/>
    <m/>
    <n v="1"/>
    <m/>
    <n v="1"/>
    <x v="1"/>
    <n v="0"/>
    <d v="1899-12-30T00:00:00"/>
    <d v="1899-12-30T00:00:00"/>
    <x v="5"/>
    <m/>
    <m/>
    <m/>
    <d v="2024-11-29T00:00:00"/>
    <d v="2027-11-30T00:00:00"/>
    <n v="1186"/>
    <x v="106"/>
    <m/>
    <m/>
    <m/>
    <m/>
    <s v="n.a."/>
    <m/>
    <m/>
    <n v="0"/>
    <n v="0"/>
    <m/>
    <d v="2027-11-30T00:00:00"/>
    <m/>
    <m/>
    <m/>
    <m/>
    <m/>
    <m/>
    <m/>
    <m/>
    <m/>
    <m/>
    <m/>
    <m/>
    <m/>
    <m/>
    <m/>
    <m/>
    <m/>
    <m/>
    <m/>
    <d v="2027-06-30T00:00:00"/>
    <m/>
    <n v="140000"/>
    <m/>
    <m/>
    <s v="Euro"/>
    <n v="15.75"/>
    <m/>
    <m/>
    <m/>
    <m/>
    <n v="15.75"/>
    <m/>
    <m/>
    <m/>
    <m/>
    <m/>
    <m/>
    <m/>
    <m/>
    <m/>
    <m/>
    <m/>
    <m/>
    <m/>
    <m/>
    <m/>
    <m/>
    <m/>
    <m/>
    <m/>
    <m/>
    <m/>
    <m/>
  </r>
  <r>
    <m/>
    <s v="V100060"/>
    <s v="2024-0031"/>
    <x v="137"/>
    <n v="4"/>
    <s v="Wagon"/>
    <n v="92"/>
    <s v="37 80 4564 678-3"/>
    <x v="48"/>
    <m/>
    <m/>
    <x v="5"/>
    <x v="0"/>
    <n v="1"/>
    <m/>
    <m/>
    <m/>
    <n v="1"/>
    <m/>
    <n v="1"/>
    <x v="1"/>
    <n v="0"/>
    <d v="1899-12-30T00:00:00"/>
    <d v="1899-12-30T00:00:00"/>
    <x v="5"/>
    <m/>
    <m/>
    <m/>
    <d v="2024-11-29T00:00:00"/>
    <d v="2027-11-30T00:00:00"/>
    <n v="1186"/>
    <x v="106"/>
    <m/>
    <m/>
    <m/>
    <m/>
    <s v="n.a."/>
    <m/>
    <m/>
    <n v="0"/>
    <n v="0"/>
    <m/>
    <d v="2027-11-30T00:00:00"/>
    <m/>
    <m/>
    <m/>
    <m/>
    <m/>
    <m/>
    <m/>
    <m/>
    <m/>
    <m/>
    <m/>
    <m/>
    <m/>
    <m/>
    <m/>
    <m/>
    <m/>
    <m/>
    <m/>
    <d v="2027-06-30T00:00:00"/>
    <m/>
    <n v="140000"/>
    <m/>
    <m/>
    <s v="Euro"/>
    <n v="15.75"/>
    <m/>
    <m/>
    <m/>
    <m/>
    <n v="15.75"/>
    <m/>
    <m/>
    <m/>
    <m/>
    <m/>
    <m/>
    <m/>
    <m/>
    <m/>
    <m/>
    <m/>
    <m/>
    <m/>
    <m/>
    <m/>
    <m/>
    <m/>
    <m/>
    <m/>
    <m/>
    <m/>
    <m/>
  </r>
  <r>
    <m/>
    <s v="V100060"/>
    <s v="2024-0031"/>
    <x v="137"/>
    <n v="4"/>
    <s v="Wagon"/>
    <n v="93"/>
    <s v="37 80 4564 682-5"/>
    <x v="48"/>
    <m/>
    <m/>
    <x v="5"/>
    <x v="0"/>
    <n v="1"/>
    <m/>
    <m/>
    <m/>
    <n v="1"/>
    <m/>
    <n v="1"/>
    <x v="1"/>
    <n v="0"/>
    <d v="1899-12-30T00:00:00"/>
    <d v="1899-12-30T00:00:00"/>
    <x v="5"/>
    <m/>
    <m/>
    <m/>
    <d v="2024-11-29T00:00:00"/>
    <d v="2027-11-30T00:00:00"/>
    <n v="1186"/>
    <x v="106"/>
    <m/>
    <m/>
    <m/>
    <m/>
    <s v="n.a."/>
    <m/>
    <m/>
    <n v="0"/>
    <n v="0"/>
    <m/>
    <d v="2027-11-30T00:00:00"/>
    <m/>
    <m/>
    <m/>
    <m/>
    <m/>
    <m/>
    <m/>
    <m/>
    <m/>
    <m/>
    <m/>
    <m/>
    <m/>
    <m/>
    <m/>
    <m/>
    <m/>
    <m/>
    <m/>
    <d v="2027-06-30T00:00:00"/>
    <m/>
    <n v="140000"/>
    <m/>
    <m/>
    <s v="Euro"/>
    <n v="15.75"/>
    <m/>
    <m/>
    <m/>
    <m/>
    <n v="15.75"/>
    <m/>
    <m/>
    <m/>
    <m/>
    <m/>
    <m/>
    <m/>
    <m/>
    <m/>
    <m/>
    <m/>
    <m/>
    <m/>
    <m/>
    <m/>
    <m/>
    <m/>
    <m/>
    <m/>
    <m/>
    <m/>
    <m/>
  </r>
  <r>
    <m/>
    <s v="V100060"/>
    <s v="2024-0031"/>
    <x v="137"/>
    <n v="4"/>
    <s v="Wagon"/>
    <n v="94"/>
    <s v="37 80 4565 514-9"/>
    <x v="48"/>
    <m/>
    <m/>
    <x v="5"/>
    <x v="0"/>
    <n v="1"/>
    <m/>
    <m/>
    <m/>
    <n v="1"/>
    <m/>
    <n v="1"/>
    <x v="1"/>
    <n v="0"/>
    <d v="1899-12-30T00:00:00"/>
    <d v="1899-12-30T00:00:00"/>
    <x v="5"/>
    <m/>
    <m/>
    <m/>
    <d v="2024-11-29T00:00:00"/>
    <d v="2027-11-30T00:00:00"/>
    <n v="1186"/>
    <x v="106"/>
    <m/>
    <m/>
    <m/>
    <m/>
    <s v="n.a."/>
    <m/>
    <m/>
    <n v="0"/>
    <n v="0"/>
    <m/>
    <d v="2027-11-30T00:00:00"/>
    <m/>
    <m/>
    <m/>
    <m/>
    <m/>
    <m/>
    <m/>
    <m/>
    <m/>
    <m/>
    <m/>
    <m/>
    <m/>
    <m/>
    <m/>
    <m/>
    <m/>
    <m/>
    <m/>
    <d v="2027-06-30T00:00:00"/>
    <m/>
    <n v="140000"/>
    <m/>
    <m/>
    <s v="Euro"/>
    <n v="15.75"/>
    <m/>
    <m/>
    <m/>
    <m/>
    <n v="15.75"/>
    <m/>
    <m/>
    <m/>
    <m/>
    <m/>
    <m/>
    <m/>
    <m/>
    <m/>
    <m/>
    <m/>
    <m/>
    <m/>
    <m/>
    <m/>
    <m/>
    <m/>
    <m/>
    <m/>
    <m/>
    <m/>
    <m/>
  </r>
  <r>
    <m/>
    <s v="V100060"/>
    <s v="2024-0031"/>
    <x v="137"/>
    <n v="4"/>
    <s v="Wagon"/>
    <n v="95"/>
    <s v="37 80 4565 515-6"/>
    <x v="48"/>
    <m/>
    <m/>
    <x v="5"/>
    <x v="0"/>
    <n v="1"/>
    <m/>
    <m/>
    <m/>
    <n v="1"/>
    <m/>
    <n v="1"/>
    <x v="1"/>
    <n v="0"/>
    <d v="1899-12-30T00:00:00"/>
    <d v="1899-12-30T00:00:00"/>
    <x v="5"/>
    <m/>
    <m/>
    <m/>
    <d v="2024-11-29T00:00:00"/>
    <d v="2027-11-30T00:00:00"/>
    <n v="1186"/>
    <x v="106"/>
    <m/>
    <m/>
    <m/>
    <m/>
    <s v="n.a."/>
    <m/>
    <m/>
    <n v="0"/>
    <n v="0"/>
    <m/>
    <d v="2027-11-30T00:00:00"/>
    <m/>
    <m/>
    <m/>
    <m/>
    <m/>
    <m/>
    <m/>
    <m/>
    <m/>
    <m/>
    <m/>
    <m/>
    <m/>
    <m/>
    <m/>
    <m/>
    <m/>
    <m/>
    <m/>
    <d v="2027-06-30T00:00:00"/>
    <m/>
    <n v="140000"/>
    <m/>
    <m/>
    <s v="Euro"/>
    <n v="15.75"/>
    <m/>
    <m/>
    <m/>
    <m/>
    <n v="15.75"/>
    <m/>
    <m/>
    <m/>
    <m/>
    <m/>
    <m/>
    <m/>
    <m/>
    <m/>
    <m/>
    <m/>
    <m/>
    <m/>
    <m/>
    <m/>
    <m/>
    <m/>
    <m/>
    <m/>
    <m/>
    <m/>
    <m/>
  </r>
  <r>
    <m/>
    <s v="V100060"/>
    <s v="2024-0031"/>
    <x v="137"/>
    <n v="4"/>
    <s v="Wagon"/>
    <n v="96"/>
    <s v="37 80 4565 519-8"/>
    <x v="48"/>
    <m/>
    <m/>
    <x v="5"/>
    <x v="0"/>
    <n v="1"/>
    <m/>
    <m/>
    <m/>
    <n v="1"/>
    <m/>
    <n v="1"/>
    <x v="1"/>
    <n v="0"/>
    <d v="1899-12-30T00:00:00"/>
    <d v="1899-12-30T00:00:00"/>
    <x v="5"/>
    <m/>
    <m/>
    <m/>
    <d v="2024-11-29T00:00:00"/>
    <d v="2027-11-30T00:00:00"/>
    <n v="1186"/>
    <x v="106"/>
    <m/>
    <m/>
    <m/>
    <m/>
    <s v="n.a."/>
    <m/>
    <m/>
    <n v="0"/>
    <n v="0"/>
    <m/>
    <d v="2027-11-30T00:00:00"/>
    <m/>
    <m/>
    <m/>
    <m/>
    <m/>
    <m/>
    <m/>
    <m/>
    <m/>
    <m/>
    <m/>
    <m/>
    <m/>
    <m/>
    <m/>
    <m/>
    <m/>
    <m/>
    <m/>
    <d v="2027-06-30T00:00:00"/>
    <m/>
    <n v="140000"/>
    <m/>
    <m/>
    <s v="Euro"/>
    <n v="15.75"/>
    <m/>
    <m/>
    <m/>
    <m/>
    <n v="15.75"/>
    <m/>
    <m/>
    <m/>
    <m/>
    <m/>
    <m/>
    <m/>
    <m/>
    <m/>
    <m/>
    <m/>
    <m/>
    <m/>
    <m/>
    <m/>
    <m/>
    <m/>
    <m/>
    <m/>
    <m/>
    <m/>
    <m/>
  </r>
  <r>
    <m/>
    <s v="V100060"/>
    <s v="2024-0031"/>
    <x v="137"/>
    <n v="4"/>
    <s v="Wagon"/>
    <n v="97"/>
    <s v="37 80 4565 527-1"/>
    <x v="48"/>
    <m/>
    <m/>
    <x v="5"/>
    <x v="0"/>
    <n v="1"/>
    <m/>
    <m/>
    <m/>
    <n v="1"/>
    <m/>
    <n v="1"/>
    <x v="1"/>
    <n v="0"/>
    <d v="1899-12-30T00:00:00"/>
    <d v="1899-12-30T00:00:00"/>
    <x v="5"/>
    <m/>
    <m/>
    <m/>
    <d v="2024-11-29T00:00:00"/>
    <d v="2027-11-30T00:00:00"/>
    <n v="1186"/>
    <x v="106"/>
    <m/>
    <m/>
    <m/>
    <m/>
    <s v="n.a."/>
    <m/>
    <m/>
    <n v="0"/>
    <n v="0"/>
    <m/>
    <d v="2027-11-30T00:00:00"/>
    <m/>
    <m/>
    <m/>
    <m/>
    <m/>
    <m/>
    <m/>
    <m/>
    <m/>
    <m/>
    <m/>
    <m/>
    <m/>
    <m/>
    <m/>
    <m/>
    <m/>
    <m/>
    <m/>
    <d v="2027-06-30T00:00:00"/>
    <m/>
    <n v="140000"/>
    <m/>
    <m/>
    <s v="Euro"/>
    <n v="15.75"/>
    <m/>
    <m/>
    <m/>
    <m/>
    <n v="15.75"/>
    <m/>
    <m/>
    <m/>
    <m/>
    <m/>
    <m/>
    <m/>
    <m/>
    <m/>
    <m/>
    <m/>
    <m/>
    <m/>
    <m/>
    <m/>
    <m/>
    <m/>
    <m/>
    <m/>
    <m/>
    <m/>
    <m/>
  </r>
  <r>
    <m/>
    <s v="V100060"/>
    <s v="2024-0031"/>
    <x v="137"/>
    <n v="4"/>
    <s v="Wagon"/>
    <n v="98"/>
    <s v="37 80 4565 529-7"/>
    <x v="48"/>
    <m/>
    <m/>
    <x v="5"/>
    <x v="0"/>
    <n v="1"/>
    <m/>
    <m/>
    <m/>
    <n v="1"/>
    <m/>
    <n v="1"/>
    <x v="1"/>
    <n v="0"/>
    <d v="1899-12-30T00:00:00"/>
    <d v="1899-12-30T00:00:00"/>
    <x v="5"/>
    <m/>
    <m/>
    <m/>
    <d v="2024-11-29T00:00:00"/>
    <d v="2027-11-30T00:00:00"/>
    <n v="1186"/>
    <x v="106"/>
    <m/>
    <m/>
    <m/>
    <m/>
    <s v="n.a."/>
    <m/>
    <m/>
    <n v="0"/>
    <n v="0"/>
    <m/>
    <d v="2027-11-30T00:00:00"/>
    <m/>
    <m/>
    <m/>
    <m/>
    <m/>
    <m/>
    <m/>
    <m/>
    <m/>
    <m/>
    <m/>
    <m/>
    <m/>
    <m/>
    <m/>
    <m/>
    <m/>
    <m/>
    <m/>
    <d v="2027-06-30T00:00:00"/>
    <m/>
    <n v="140000"/>
    <m/>
    <m/>
    <s v="Euro"/>
    <n v="15.75"/>
    <m/>
    <m/>
    <m/>
    <m/>
    <n v="15.75"/>
    <m/>
    <m/>
    <m/>
    <m/>
    <m/>
    <m/>
    <m/>
    <m/>
    <m/>
    <m/>
    <m/>
    <m/>
    <m/>
    <m/>
    <m/>
    <m/>
    <m/>
    <m/>
    <m/>
    <m/>
    <m/>
    <m/>
  </r>
  <r>
    <m/>
    <s v="V100060"/>
    <s v="2024-0031"/>
    <x v="137"/>
    <n v="5"/>
    <s v="Batch"/>
    <m/>
    <m/>
    <x v="48"/>
    <s v="AUT"/>
    <s v="Middle EU - ELSE"/>
    <x v="5"/>
    <x v="0"/>
    <n v="34"/>
    <m/>
    <m/>
    <n v="0"/>
    <n v="34"/>
    <n v="0"/>
    <n v="34"/>
    <x v="0"/>
    <m/>
    <m/>
    <m/>
    <x v="5"/>
    <m/>
    <m/>
    <m/>
    <d v="2025-01-07T00:00:00"/>
    <d v="2027-11-30T00:00:00"/>
    <m/>
    <x v="106"/>
    <m/>
    <m/>
    <m/>
    <m/>
    <s v="n.a."/>
    <m/>
    <m/>
    <n v="0"/>
    <n v="0"/>
    <m/>
    <m/>
    <n v="0"/>
    <m/>
    <m/>
    <m/>
    <m/>
    <m/>
    <m/>
    <m/>
    <m/>
    <s v="A"/>
    <n v="75"/>
    <s v="keine"/>
    <s v="AUT"/>
    <s v="Not required"/>
    <s v="N"/>
    <s v="N"/>
    <n v="12"/>
    <n v="0"/>
    <m/>
    <m/>
    <m/>
    <n v="140000"/>
    <s v="Y"/>
    <d v="2027-12-01T00:00:00"/>
    <s v="Euro"/>
    <n v="15.75"/>
    <n v="0"/>
    <n v="0"/>
    <n v="0"/>
    <n v="0"/>
    <n v="15.75"/>
    <n v="0"/>
    <n v="1050"/>
    <n v="0"/>
    <n v="0"/>
    <n v="0"/>
    <s v="0.00"/>
    <n v="0"/>
    <n v="0"/>
    <n v="0"/>
    <n v="0"/>
    <n v="15.75"/>
    <n v="0"/>
    <n v="15.75"/>
    <n v="1"/>
    <n v="0"/>
    <n v="15.75"/>
    <n v="15.75"/>
    <n v="4760000"/>
    <n v="476000"/>
    <s v="Y"/>
    <n v="0"/>
    <n v="194922"/>
  </r>
  <r>
    <m/>
    <s v="V100060"/>
    <s v="2024-0031"/>
    <x v="137"/>
    <n v="5"/>
    <s v="Wagon"/>
    <n v="99"/>
    <s v="37 80 4565 534-7"/>
    <x v="48"/>
    <m/>
    <m/>
    <x v="5"/>
    <x v="0"/>
    <n v="1"/>
    <m/>
    <m/>
    <m/>
    <n v="1"/>
    <m/>
    <n v="1"/>
    <x v="1"/>
    <n v="0"/>
    <d v="1899-12-30T00:00:00"/>
    <d v="1899-12-30T00:00:00"/>
    <x v="5"/>
    <m/>
    <m/>
    <m/>
    <d v="2024-12-20T00:00:00"/>
    <d v="2027-11-30T00:00:00"/>
    <n v="1186"/>
    <x v="106"/>
    <m/>
    <m/>
    <m/>
    <m/>
    <s v="n.a."/>
    <m/>
    <m/>
    <n v="0"/>
    <n v="0"/>
    <m/>
    <d v="2027-11-30T00:00:00"/>
    <m/>
    <m/>
    <m/>
    <m/>
    <m/>
    <m/>
    <m/>
    <m/>
    <m/>
    <m/>
    <m/>
    <m/>
    <m/>
    <m/>
    <m/>
    <m/>
    <m/>
    <m/>
    <m/>
    <d v="2027-06-30T00:00:00"/>
    <m/>
    <n v="140000"/>
    <m/>
    <m/>
    <s v="Euro"/>
    <n v="15.75"/>
    <m/>
    <m/>
    <m/>
    <m/>
    <n v="15.75"/>
    <m/>
    <m/>
    <m/>
    <m/>
    <m/>
    <m/>
    <m/>
    <m/>
    <m/>
    <m/>
    <m/>
    <m/>
    <m/>
    <m/>
    <m/>
    <m/>
    <m/>
    <m/>
    <m/>
    <m/>
    <m/>
    <m/>
  </r>
  <r>
    <m/>
    <s v="V100060"/>
    <s v="2024-0031"/>
    <x v="137"/>
    <n v="5"/>
    <s v="Wagon"/>
    <n v="100"/>
    <s v="37 80 4565 535-4"/>
    <x v="48"/>
    <m/>
    <m/>
    <x v="5"/>
    <x v="0"/>
    <n v="1"/>
    <m/>
    <m/>
    <m/>
    <n v="1"/>
    <m/>
    <n v="1"/>
    <x v="1"/>
    <n v="0"/>
    <d v="1899-12-30T00:00:00"/>
    <d v="1899-12-30T00:00:00"/>
    <x v="5"/>
    <m/>
    <m/>
    <m/>
    <d v="2024-12-20T00:00:00"/>
    <d v="2027-11-30T00:00:00"/>
    <n v="1186"/>
    <x v="106"/>
    <m/>
    <m/>
    <m/>
    <m/>
    <s v="n.a."/>
    <m/>
    <m/>
    <n v="0"/>
    <n v="0"/>
    <m/>
    <d v="2027-11-30T00:00:00"/>
    <m/>
    <m/>
    <m/>
    <m/>
    <m/>
    <m/>
    <m/>
    <m/>
    <m/>
    <m/>
    <m/>
    <m/>
    <m/>
    <m/>
    <m/>
    <m/>
    <m/>
    <m/>
    <m/>
    <d v="2027-06-30T00:00:00"/>
    <m/>
    <n v="140000"/>
    <m/>
    <m/>
    <s v="Euro"/>
    <n v="15.75"/>
    <m/>
    <m/>
    <m/>
    <m/>
    <n v="15.75"/>
    <m/>
    <m/>
    <m/>
    <m/>
    <m/>
    <m/>
    <m/>
    <m/>
    <m/>
    <m/>
    <m/>
    <m/>
    <m/>
    <m/>
    <m/>
    <m/>
    <m/>
    <m/>
    <m/>
    <m/>
    <m/>
    <m/>
  </r>
  <r>
    <m/>
    <s v="V100060"/>
    <s v="2024-0031"/>
    <x v="137"/>
    <n v="5"/>
    <s v="Wagon"/>
    <n v="101"/>
    <s v="37 80 4565 537-0"/>
    <x v="48"/>
    <m/>
    <m/>
    <x v="5"/>
    <x v="0"/>
    <n v="1"/>
    <m/>
    <m/>
    <m/>
    <n v="1"/>
    <m/>
    <n v="1"/>
    <x v="1"/>
    <n v="0"/>
    <d v="1899-12-30T00:00:00"/>
    <d v="1899-12-30T00:00:00"/>
    <x v="5"/>
    <m/>
    <m/>
    <m/>
    <d v="2024-12-20T00:00:00"/>
    <d v="2027-11-30T00:00:00"/>
    <n v="1186"/>
    <x v="106"/>
    <m/>
    <m/>
    <m/>
    <m/>
    <s v="n.a."/>
    <m/>
    <m/>
    <n v="0"/>
    <n v="0"/>
    <m/>
    <d v="2027-11-30T00:00:00"/>
    <m/>
    <m/>
    <m/>
    <m/>
    <m/>
    <m/>
    <m/>
    <m/>
    <m/>
    <m/>
    <m/>
    <m/>
    <m/>
    <m/>
    <m/>
    <m/>
    <m/>
    <m/>
    <m/>
    <d v="2027-06-30T00:00:00"/>
    <m/>
    <n v="140000"/>
    <m/>
    <m/>
    <s v="Euro"/>
    <n v="15.75"/>
    <m/>
    <m/>
    <m/>
    <m/>
    <n v="15.75"/>
    <m/>
    <m/>
    <m/>
    <m/>
    <m/>
    <m/>
    <m/>
    <m/>
    <m/>
    <m/>
    <m/>
    <m/>
    <m/>
    <m/>
    <m/>
    <m/>
    <m/>
    <m/>
    <m/>
    <m/>
    <m/>
    <m/>
  </r>
  <r>
    <m/>
    <s v="V100060"/>
    <s v="2024-0031"/>
    <x v="137"/>
    <n v="5"/>
    <s v="Wagon"/>
    <n v="102"/>
    <s v="37 80 4564 444-0"/>
    <x v="48"/>
    <m/>
    <m/>
    <x v="5"/>
    <x v="0"/>
    <n v="1"/>
    <m/>
    <m/>
    <m/>
    <n v="1"/>
    <m/>
    <n v="1"/>
    <x v="1"/>
    <n v="0"/>
    <d v="1899-12-30T00:00:00"/>
    <d v="1899-12-30T00:00:00"/>
    <x v="5"/>
    <m/>
    <m/>
    <m/>
    <d v="2024-12-20T00:00:00"/>
    <d v="2027-11-30T00:00:00"/>
    <n v="1186"/>
    <x v="106"/>
    <m/>
    <m/>
    <m/>
    <m/>
    <s v="n.a."/>
    <m/>
    <m/>
    <n v="0"/>
    <n v="0"/>
    <m/>
    <d v="2027-11-30T00:00:00"/>
    <m/>
    <m/>
    <m/>
    <m/>
    <m/>
    <m/>
    <m/>
    <m/>
    <m/>
    <m/>
    <m/>
    <m/>
    <m/>
    <m/>
    <m/>
    <m/>
    <m/>
    <m/>
    <m/>
    <d v="2027-06-30T00:00:00"/>
    <m/>
    <n v="140000"/>
    <m/>
    <m/>
    <s v="Euro"/>
    <n v="15.75"/>
    <m/>
    <m/>
    <m/>
    <m/>
    <n v="15.75"/>
    <m/>
    <m/>
    <m/>
    <m/>
    <m/>
    <m/>
    <m/>
    <m/>
    <m/>
    <m/>
    <m/>
    <m/>
    <m/>
    <m/>
    <m/>
    <m/>
    <m/>
    <m/>
    <m/>
    <m/>
    <m/>
    <m/>
  </r>
  <r>
    <m/>
    <s v="V100060"/>
    <s v="2024-0031"/>
    <x v="137"/>
    <n v="5"/>
    <s v="Wagon"/>
    <n v="103"/>
    <s v="37 80 4564 454-9"/>
    <x v="48"/>
    <m/>
    <m/>
    <x v="5"/>
    <x v="0"/>
    <n v="1"/>
    <m/>
    <m/>
    <m/>
    <n v="1"/>
    <m/>
    <n v="1"/>
    <x v="1"/>
    <n v="0"/>
    <d v="1899-12-30T00:00:00"/>
    <d v="1899-12-30T00:00:00"/>
    <x v="5"/>
    <m/>
    <m/>
    <m/>
    <d v="2024-12-20T00:00:00"/>
    <d v="2027-11-30T00:00:00"/>
    <n v="1186"/>
    <x v="106"/>
    <m/>
    <m/>
    <m/>
    <m/>
    <s v="n.a."/>
    <m/>
    <m/>
    <n v="0"/>
    <n v="0"/>
    <m/>
    <d v="2027-11-30T00:00:00"/>
    <m/>
    <m/>
    <m/>
    <m/>
    <m/>
    <m/>
    <m/>
    <m/>
    <m/>
    <m/>
    <m/>
    <m/>
    <m/>
    <m/>
    <m/>
    <m/>
    <m/>
    <m/>
    <m/>
    <d v="2027-06-30T00:00:00"/>
    <m/>
    <n v="140000"/>
    <m/>
    <m/>
    <s v="Euro"/>
    <n v="15.75"/>
    <m/>
    <m/>
    <m/>
    <m/>
    <n v="15.75"/>
    <m/>
    <m/>
    <m/>
    <m/>
    <m/>
    <m/>
    <m/>
    <m/>
    <m/>
    <m/>
    <m/>
    <m/>
    <m/>
    <m/>
    <m/>
    <m/>
    <m/>
    <m/>
    <m/>
    <m/>
    <m/>
    <m/>
  </r>
  <r>
    <m/>
    <s v="V100060"/>
    <s v="2024-0031"/>
    <x v="137"/>
    <n v="5"/>
    <s v="Wagon"/>
    <n v="104"/>
    <s v="37 80 4564 472-1"/>
    <x v="48"/>
    <m/>
    <m/>
    <x v="5"/>
    <x v="0"/>
    <n v="1"/>
    <m/>
    <m/>
    <m/>
    <n v="1"/>
    <m/>
    <n v="1"/>
    <x v="1"/>
    <n v="0"/>
    <d v="1899-12-30T00:00:00"/>
    <d v="1899-12-30T00:00:00"/>
    <x v="5"/>
    <m/>
    <m/>
    <m/>
    <d v="2024-12-20T00:00:00"/>
    <d v="2027-11-30T00:00:00"/>
    <n v="1186"/>
    <x v="106"/>
    <m/>
    <m/>
    <m/>
    <m/>
    <s v="n.a."/>
    <m/>
    <m/>
    <n v="0"/>
    <n v="0"/>
    <m/>
    <d v="2027-11-30T00:00:00"/>
    <m/>
    <m/>
    <m/>
    <m/>
    <m/>
    <m/>
    <m/>
    <m/>
    <m/>
    <m/>
    <m/>
    <m/>
    <m/>
    <m/>
    <m/>
    <m/>
    <m/>
    <m/>
    <m/>
    <d v="2027-06-30T00:00:00"/>
    <m/>
    <n v="140000"/>
    <m/>
    <m/>
    <s v="Euro"/>
    <n v="15.75"/>
    <m/>
    <m/>
    <m/>
    <m/>
    <n v="15.75"/>
    <m/>
    <m/>
    <m/>
    <m/>
    <m/>
    <m/>
    <m/>
    <m/>
    <m/>
    <m/>
    <m/>
    <m/>
    <m/>
    <m/>
    <m/>
    <m/>
    <m/>
    <m/>
    <m/>
    <m/>
    <m/>
    <m/>
  </r>
  <r>
    <m/>
    <s v="V100060"/>
    <s v="2024-0031"/>
    <x v="137"/>
    <n v="5"/>
    <s v="Wagon"/>
    <n v="105"/>
    <s v="37 80 4564 493-7"/>
    <x v="48"/>
    <m/>
    <m/>
    <x v="5"/>
    <x v="0"/>
    <n v="1"/>
    <m/>
    <m/>
    <m/>
    <n v="1"/>
    <m/>
    <n v="1"/>
    <x v="1"/>
    <n v="0"/>
    <d v="1899-12-30T00:00:00"/>
    <d v="1899-12-30T00:00:00"/>
    <x v="5"/>
    <m/>
    <m/>
    <m/>
    <d v="2024-12-20T00:00:00"/>
    <d v="2027-11-30T00:00:00"/>
    <n v="1186"/>
    <x v="106"/>
    <m/>
    <m/>
    <m/>
    <m/>
    <s v="n.a."/>
    <m/>
    <m/>
    <n v="0"/>
    <n v="0"/>
    <m/>
    <d v="2027-11-30T00:00:00"/>
    <m/>
    <m/>
    <m/>
    <m/>
    <m/>
    <m/>
    <m/>
    <m/>
    <m/>
    <m/>
    <m/>
    <m/>
    <m/>
    <m/>
    <m/>
    <m/>
    <m/>
    <m/>
    <m/>
    <d v="2027-06-30T00:00:00"/>
    <m/>
    <n v="140000"/>
    <m/>
    <m/>
    <s v="Euro"/>
    <n v="15.75"/>
    <m/>
    <m/>
    <m/>
    <m/>
    <n v="15.75"/>
    <m/>
    <m/>
    <m/>
    <m/>
    <m/>
    <m/>
    <m/>
    <m/>
    <m/>
    <m/>
    <m/>
    <m/>
    <m/>
    <m/>
    <m/>
    <m/>
    <m/>
    <m/>
    <m/>
    <m/>
    <m/>
    <m/>
  </r>
  <r>
    <m/>
    <s v="V100060"/>
    <s v="2024-0031"/>
    <x v="137"/>
    <n v="5"/>
    <s v="Wagon"/>
    <n v="106"/>
    <s v="37 80 4564 510-8"/>
    <x v="48"/>
    <m/>
    <m/>
    <x v="5"/>
    <x v="0"/>
    <n v="1"/>
    <m/>
    <m/>
    <m/>
    <n v="1"/>
    <m/>
    <n v="1"/>
    <x v="1"/>
    <n v="0"/>
    <d v="1899-12-30T00:00:00"/>
    <d v="1899-12-30T00:00:00"/>
    <x v="5"/>
    <m/>
    <m/>
    <m/>
    <d v="2024-12-20T00:00:00"/>
    <d v="2027-11-30T00:00:00"/>
    <n v="1186"/>
    <x v="106"/>
    <m/>
    <m/>
    <m/>
    <m/>
    <s v="n.a."/>
    <m/>
    <m/>
    <n v="0"/>
    <n v="0"/>
    <m/>
    <d v="2027-11-30T00:00:00"/>
    <m/>
    <m/>
    <m/>
    <m/>
    <m/>
    <m/>
    <m/>
    <m/>
    <m/>
    <m/>
    <m/>
    <m/>
    <m/>
    <m/>
    <m/>
    <m/>
    <m/>
    <m/>
    <m/>
    <d v="2027-06-30T00:00:00"/>
    <m/>
    <n v="140000"/>
    <m/>
    <m/>
    <s v="Euro"/>
    <n v="15.75"/>
    <m/>
    <m/>
    <m/>
    <m/>
    <n v="15.75"/>
    <m/>
    <m/>
    <m/>
    <m/>
    <m/>
    <m/>
    <m/>
    <m/>
    <m/>
    <m/>
    <m/>
    <m/>
    <m/>
    <m/>
    <m/>
    <m/>
    <m/>
    <m/>
    <m/>
    <m/>
    <m/>
    <m/>
  </r>
  <r>
    <m/>
    <s v="V100060"/>
    <s v="2024-0031"/>
    <x v="137"/>
    <n v="5"/>
    <s v="Wagon"/>
    <n v="107"/>
    <s v="37 80 4564 525-6"/>
    <x v="48"/>
    <m/>
    <m/>
    <x v="5"/>
    <x v="0"/>
    <n v="1"/>
    <m/>
    <m/>
    <m/>
    <n v="1"/>
    <m/>
    <n v="1"/>
    <x v="1"/>
    <n v="0"/>
    <d v="1899-12-30T00:00:00"/>
    <d v="1899-12-30T00:00:00"/>
    <x v="5"/>
    <m/>
    <m/>
    <m/>
    <d v="2024-12-20T00:00:00"/>
    <d v="2027-11-30T00:00:00"/>
    <n v="1186"/>
    <x v="106"/>
    <m/>
    <m/>
    <m/>
    <m/>
    <s v="n.a."/>
    <m/>
    <m/>
    <n v="0"/>
    <n v="0"/>
    <m/>
    <d v="2027-11-30T00:00:00"/>
    <m/>
    <m/>
    <m/>
    <m/>
    <m/>
    <m/>
    <m/>
    <m/>
    <m/>
    <m/>
    <m/>
    <m/>
    <m/>
    <m/>
    <m/>
    <m/>
    <m/>
    <m/>
    <m/>
    <d v="2027-06-30T00:00:00"/>
    <m/>
    <n v="140000"/>
    <m/>
    <m/>
    <s v="Euro"/>
    <n v="15.75"/>
    <m/>
    <m/>
    <m/>
    <m/>
    <n v="15.75"/>
    <m/>
    <m/>
    <m/>
    <m/>
    <m/>
    <m/>
    <m/>
    <m/>
    <m/>
    <m/>
    <m/>
    <m/>
    <m/>
    <m/>
    <m/>
    <m/>
    <m/>
    <m/>
    <m/>
    <m/>
    <m/>
    <m/>
  </r>
  <r>
    <m/>
    <s v="V100060"/>
    <s v="2024-0031"/>
    <x v="137"/>
    <n v="5"/>
    <s v="Wagon"/>
    <n v="108"/>
    <s v="37 80 4564 526-4"/>
    <x v="48"/>
    <m/>
    <m/>
    <x v="5"/>
    <x v="0"/>
    <n v="1"/>
    <m/>
    <m/>
    <m/>
    <n v="1"/>
    <m/>
    <n v="1"/>
    <x v="1"/>
    <n v="0"/>
    <d v="1899-12-30T00:00:00"/>
    <d v="1899-12-30T00:00:00"/>
    <x v="5"/>
    <m/>
    <m/>
    <m/>
    <d v="2024-12-20T00:00:00"/>
    <d v="2027-11-30T00:00:00"/>
    <n v="1186"/>
    <x v="106"/>
    <m/>
    <m/>
    <m/>
    <m/>
    <s v="n.a."/>
    <m/>
    <m/>
    <n v="0"/>
    <n v="0"/>
    <m/>
    <d v="2027-11-30T00:00:00"/>
    <m/>
    <m/>
    <m/>
    <m/>
    <m/>
    <m/>
    <m/>
    <m/>
    <m/>
    <m/>
    <m/>
    <m/>
    <m/>
    <m/>
    <m/>
    <m/>
    <m/>
    <m/>
    <m/>
    <d v="2027-06-30T00:00:00"/>
    <m/>
    <n v="140000"/>
    <m/>
    <m/>
    <s v="Euro"/>
    <n v="15.75"/>
    <m/>
    <m/>
    <m/>
    <m/>
    <n v="15.75"/>
    <m/>
    <m/>
    <m/>
    <m/>
    <m/>
    <m/>
    <m/>
    <m/>
    <m/>
    <m/>
    <m/>
    <m/>
    <m/>
    <m/>
    <m/>
    <m/>
    <m/>
    <m/>
    <m/>
    <m/>
    <m/>
    <m/>
  </r>
  <r>
    <m/>
    <s v="V100060"/>
    <s v="2024-0031"/>
    <x v="137"/>
    <n v="5"/>
    <s v="Wagon"/>
    <n v="109"/>
    <s v="37 80 4564 531-4"/>
    <x v="48"/>
    <m/>
    <m/>
    <x v="5"/>
    <x v="0"/>
    <n v="1"/>
    <m/>
    <m/>
    <m/>
    <n v="1"/>
    <m/>
    <n v="1"/>
    <x v="1"/>
    <n v="0"/>
    <d v="1899-12-30T00:00:00"/>
    <d v="1899-12-30T00:00:00"/>
    <x v="5"/>
    <m/>
    <m/>
    <m/>
    <d v="2024-12-20T00:00:00"/>
    <d v="2027-11-30T00:00:00"/>
    <n v="1186"/>
    <x v="106"/>
    <m/>
    <m/>
    <m/>
    <m/>
    <s v="n.a."/>
    <m/>
    <m/>
    <n v="0"/>
    <n v="0"/>
    <m/>
    <d v="2027-11-30T00:00:00"/>
    <m/>
    <m/>
    <m/>
    <m/>
    <m/>
    <m/>
    <m/>
    <m/>
    <m/>
    <m/>
    <m/>
    <m/>
    <m/>
    <m/>
    <m/>
    <m/>
    <m/>
    <m/>
    <m/>
    <d v="2027-06-30T00:00:00"/>
    <m/>
    <n v="140000"/>
    <m/>
    <m/>
    <s v="Euro"/>
    <n v="15.75"/>
    <m/>
    <m/>
    <m/>
    <m/>
    <n v="15.75"/>
    <m/>
    <m/>
    <m/>
    <m/>
    <m/>
    <m/>
    <m/>
    <m/>
    <m/>
    <m/>
    <m/>
    <m/>
    <m/>
    <m/>
    <m/>
    <m/>
    <m/>
    <m/>
    <m/>
    <m/>
    <m/>
    <m/>
  </r>
  <r>
    <m/>
    <s v="V100060"/>
    <s v="2024-0031"/>
    <x v="137"/>
    <n v="5"/>
    <s v="Wagon"/>
    <n v="110"/>
    <s v="37 80 4564 544-7"/>
    <x v="48"/>
    <m/>
    <m/>
    <x v="5"/>
    <x v="0"/>
    <n v="1"/>
    <m/>
    <m/>
    <m/>
    <n v="1"/>
    <m/>
    <n v="1"/>
    <x v="1"/>
    <n v="0"/>
    <d v="1899-12-30T00:00:00"/>
    <d v="1899-12-30T00:00:00"/>
    <x v="5"/>
    <m/>
    <m/>
    <m/>
    <d v="2024-12-20T00:00:00"/>
    <d v="2027-11-30T00:00:00"/>
    <n v="1186"/>
    <x v="106"/>
    <m/>
    <m/>
    <m/>
    <m/>
    <s v="n.a."/>
    <m/>
    <m/>
    <n v="0"/>
    <n v="0"/>
    <m/>
    <d v="2027-11-30T00:00:00"/>
    <m/>
    <m/>
    <m/>
    <m/>
    <m/>
    <m/>
    <m/>
    <m/>
    <m/>
    <m/>
    <m/>
    <m/>
    <m/>
    <m/>
    <m/>
    <m/>
    <m/>
    <m/>
    <m/>
    <d v="2027-06-30T00:00:00"/>
    <m/>
    <n v="140000"/>
    <m/>
    <m/>
    <s v="Euro"/>
    <n v="15.75"/>
    <m/>
    <m/>
    <m/>
    <m/>
    <n v="15.75"/>
    <m/>
    <m/>
    <m/>
    <m/>
    <m/>
    <m/>
    <m/>
    <m/>
    <m/>
    <m/>
    <m/>
    <m/>
    <m/>
    <m/>
    <m/>
    <m/>
    <m/>
    <m/>
    <m/>
    <m/>
    <m/>
    <m/>
  </r>
  <r>
    <m/>
    <s v="V100060"/>
    <s v="2024-0031"/>
    <x v="137"/>
    <n v="5"/>
    <s v="Wagon"/>
    <n v="111"/>
    <s v="37 80 4564 585-0"/>
    <x v="48"/>
    <m/>
    <m/>
    <x v="5"/>
    <x v="0"/>
    <n v="1"/>
    <m/>
    <m/>
    <m/>
    <n v="1"/>
    <m/>
    <n v="1"/>
    <x v="1"/>
    <n v="0"/>
    <d v="1899-12-30T00:00:00"/>
    <d v="1899-12-30T00:00:00"/>
    <x v="5"/>
    <m/>
    <m/>
    <m/>
    <d v="2024-12-20T00:00:00"/>
    <d v="2027-11-30T00:00:00"/>
    <n v="1186"/>
    <x v="106"/>
    <m/>
    <m/>
    <m/>
    <m/>
    <s v="n.a."/>
    <m/>
    <m/>
    <n v="0"/>
    <n v="0"/>
    <m/>
    <d v="2027-11-30T00:00:00"/>
    <m/>
    <m/>
    <m/>
    <m/>
    <m/>
    <m/>
    <m/>
    <m/>
    <m/>
    <m/>
    <m/>
    <m/>
    <m/>
    <m/>
    <m/>
    <m/>
    <m/>
    <m/>
    <m/>
    <d v="2027-06-30T00:00:00"/>
    <m/>
    <n v="140000"/>
    <m/>
    <m/>
    <s v="Euro"/>
    <n v="15.75"/>
    <m/>
    <m/>
    <m/>
    <m/>
    <n v="15.75"/>
    <m/>
    <m/>
    <m/>
    <m/>
    <m/>
    <m/>
    <m/>
    <m/>
    <m/>
    <m/>
    <m/>
    <m/>
    <m/>
    <m/>
    <m/>
    <m/>
    <m/>
    <m/>
    <m/>
    <m/>
    <m/>
    <m/>
  </r>
  <r>
    <m/>
    <s v="V100060"/>
    <s v="2024-0031"/>
    <x v="137"/>
    <n v="5"/>
    <s v="Wagon"/>
    <n v="112"/>
    <s v="37 80 4564 684-1"/>
    <x v="48"/>
    <m/>
    <m/>
    <x v="5"/>
    <x v="0"/>
    <n v="1"/>
    <m/>
    <m/>
    <m/>
    <n v="1"/>
    <m/>
    <n v="1"/>
    <x v="1"/>
    <n v="0"/>
    <d v="1899-12-30T00:00:00"/>
    <d v="1899-12-30T00:00:00"/>
    <x v="5"/>
    <m/>
    <m/>
    <m/>
    <d v="2024-12-20T00:00:00"/>
    <d v="2027-11-30T00:00:00"/>
    <n v="1186"/>
    <x v="106"/>
    <m/>
    <m/>
    <m/>
    <m/>
    <s v="n.a."/>
    <m/>
    <m/>
    <n v="0"/>
    <n v="0"/>
    <m/>
    <d v="2027-11-30T00:00:00"/>
    <m/>
    <m/>
    <m/>
    <m/>
    <m/>
    <m/>
    <m/>
    <m/>
    <m/>
    <m/>
    <m/>
    <m/>
    <m/>
    <m/>
    <m/>
    <m/>
    <m/>
    <m/>
    <m/>
    <d v="2027-06-30T00:00:00"/>
    <m/>
    <n v="140000"/>
    <m/>
    <m/>
    <s v="Euro"/>
    <n v="15.75"/>
    <m/>
    <m/>
    <m/>
    <m/>
    <n v="15.75"/>
    <m/>
    <m/>
    <m/>
    <m/>
    <m/>
    <m/>
    <m/>
    <m/>
    <m/>
    <m/>
    <m/>
    <m/>
    <m/>
    <m/>
    <m/>
    <m/>
    <m/>
    <m/>
    <m/>
    <m/>
    <m/>
    <m/>
  </r>
  <r>
    <m/>
    <s v="V100060"/>
    <s v="2024-0031"/>
    <x v="137"/>
    <n v="5"/>
    <s v="Wagon"/>
    <n v="113"/>
    <s v="37 80 4565 524-8"/>
    <x v="48"/>
    <m/>
    <m/>
    <x v="5"/>
    <x v="0"/>
    <n v="1"/>
    <m/>
    <m/>
    <m/>
    <n v="1"/>
    <m/>
    <n v="1"/>
    <x v="1"/>
    <n v="0"/>
    <d v="1899-12-30T00:00:00"/>
    <d v="1899-12-30T00:00:00"/>
    <x v="5"/>
    <m/>
    <m/>
    <m/>
    <d v="2024-12-20T00:00:00"/>
    <d v="2027-11-30T00:00:00"/>
    <n v="1186"/>
    <x v="106"/>
    <m/>
    <m/>
    <m/>
    <m/>
    <s v="n.a."/>
    <m/>
    <m/>
    <n v="0"/>
    <n v="0"/>
    <m/>
    <d v="2027-11-30T00:00:00"/>
    <m/>
    <m/>
    <m/>
    <m/>
    <m/>
    <m/>
    <m/>
    <m/>
    <m/>
    <m/>
    <m/>
    <m/>
    <m/>
    <m/>
    <m/>
    <m/>
    <m/>
    <m/>
    <m/>
    <d v="2027-06-30T00:00:00"/>
    <m/>
    <n v="140000"/>
    <m/>
    <m/>
    <s v="Euro"/>
    <n v="15.75"/>
    <m/>
    <m/>
    <m/>
    <m/>
    <n v="15.75"/>
    <m/>
    <m/>
    <m/>
    <m/>
    <m/>
    <m/>
    <m/>
    <m/>
    <m/>
    <m/>
    <m/>
    <m/>
    <m/>
    <m/>
    <m/>
    <m/>
    <m/>
    <m/>
    <m/>
    <m/>
    <m/>
    <m/>
  </r>
  <r>
    <m/>
    <s v="V100060"/>
    <s v="2024-0031"/>
    <x v="137"/>
    <n v="5"/>
    <s v="Wagon"/>
    <n v="114"/>
    <s v="37 80 4564 192-5"/>
    <x v="48"/>
    <m/>
    <m/>
    <x v="5"/>
    <x v="0"/>
    <n v="1"/>
    <m/>
    <m/>
    <m/>
    <n v="1"/>
    <m/>
    <n v="1"/>
    <x v="1"/>
    <n v="0"/>
    <d v="1899-12-30T00:00:00"/>
    <d v="1899-12-30T00:00:00"/>
    <x v="5"/>
    <m/>
    <m/>
    <m/>
    <d v="2025-02-12T00:00:00"/>
    <d v="2027-11-30T00:00:00"/>
    <n v="1186"/>
    <x v="106"/>
    <m/>
    <m/>
    <m/>
    <m/>
    <s v="n.a."/>
    <m/>
    <m/>
    <n v="0"/>
    <n v="0"/>
    <m/>
    <d v="2027-11-30T00:00:00"/>
    <m/>
    <m/>
    <m/>
    <m/>
    <m/>
    <m/>
    <m/>
    <m/>
    <m/>
    <m/>
    <m/>
    <m/>
    <m/>
    <m/>
    <m/>
    <m/>
    <m/>
    <m/>
    <m/>
    <d v="2027-06-30T00:00:00"/>
    <m/>
    <n v="140000"/>
    <m/>
    <m/>
    <s v="Euro"/>
    <n v="15.75"/>
    <m/>
    <m/>
    <m/>
    <m/>
    <n v="15.75"/>
    <m/>
    <m/>
    <m/>
    <m/>
    <m/>
    <m/>
    <m/>
    <m/>
    <m/>
    <m/>
    <m/>
    <m/>
    <m/>
    <m/>
    <m/>
    <m/>
    <m/>
    <m/>
    <m/>
    <m/>
    <m/>
    <m/>
  </r>
  <r>
    <m/>
    <s v="V100060"/>
    <s v="2024-0031"/>
    <x v="137"/>
    <n v="5"/>
    <s v="Wagon"/>
    <n v="115"/>
    <s v="37 80 4564 287-3"/>
    <x v="48"/>
    <m/>
    <m/>
    <x v="5"/>
    <x v="0"/>
    <n v="1"/>
    <m/>
    <m/>
    <m/>
    <n v="1"/>
    <m/>
    <n v="1"/>
    <x v="1"/>
    <n v="0"/>
    <d v="1899-12-30T00:00:00"/>
    <d v="1899-12-30T00:00:00"/>
    <x v="5"/>
    <m/>
    <m/>
    <m/>
    <d v="2025-02-12T00:00:00"/>
    <d v="2027-11-30T00:00:00"/>
    <n v="1186"/>
    <x v="106"/>
    <m/>
    <m/>
    <m/>
    <m/>
    <s v="n.a."/>
    <m/>
    <m/>
    <n v="0"/>
    <n v="0"/>
    <m/>
    <d v="2027-11-30T00:00:00"/>
    <m/>
    <m/>
    <m/>
    <m/>
    <m/>
    <m/>
    <m/>
    <m/>
    <m/>
    <m/>
    <m/>
    <m/>
    <m/>
    <m/>
    <m/>
    <m/>
    <m/>
    <m/>
    <m/>
    <d v="2027-06-30T00:00:00"/>
    <m/>
    <n v="140000"/>
    <m/>
    <m/>
    <s v="Euro"/>
    <n v="15.75"/>
    <m/>
    <m/>
    <m/>
    <m/>
    <n v="15.75"/>
    <m/>
    <m/>
    <m/>
    <m/>
    <m/>
    <m/>
    <m/>
    <m/>
    <m/>
    <m/>
    <m/>
    <m/>
    <m/>
    <m/>
    <m/>
    <m/>
    <m/>
    <m/>
    <m/>
    <m/>
    <m/>
    <m/>
  </r>
  <r>
    <m/>
    <s v="V100060"/>
    <s v="2024-0031"/>
    <x v="137"/>
    <n v="5"/>
    <s v="Wagon"/>
    <n v="116"/>
    <s v="37 80 4564 298-0"/>
    <x v="48"/>
    <m/>
    <m/>
    <x v="5"/>
    <x v="0"/>
    <n v="1"/>
    <m/>
    <m/>
    <m/>
    <n v="1"/>
    <m/>
    <n v="1"/>
    <x v="1"/>
    <n v="0"/>
    <d v="1899-12-30T00:00:00"/>
    <d v="1899-12-30T00:00:00"/>
    <x v="5"/>
    <m/>
    <m/>
    <m/>
    <d v="2025-02-12T00:00:00"/>
    <d v="2027-11-30T00:00:00"/>
    <n v="1186"/>
    <x v="106"/>
    <m/>
    <m/>
    <m/>
    <m/>
    <s v="n.a."/>
    <m/>
    <m/>
    <n v="0"/>
    <n v="0"/>
    <m/>
    <d v="2027-11-30T00:00:00"/>
    <m/>
    <m/>
    <m/>
    <m/>
    <m/>
    <m/>
    <m/>
    <m/>
    <m/>
    <m/>
    <m/>
    <m/>
    <m/>
    <m/>
    <m/>
    <m/>
    <m/>
    <m/>
    <m/>
    <d v="2027-06-30T00:00:00"/>
    <m/>
    <n v="140000"/>
    <m/>
    <m/>
    <s v="Euro"/>
    <n v="15.75"/>
    <m/>
    <m/>
    <m/>
    <m/>
    <n v="15.75"/>
    <m/>
    <m/>
    <m/>
    <m/>
    <m/>
    <m/>
    <m/>
    <m/>
    <m/>
    <m/>
    <m/>
    <m/>
    <m/>
    <m/>
    <m/>
    <m/>
    <m/>
    <m/>
    <m/>
    <m/>
    <m/>
    <m/>
  </r>
  <r>
    <m/>
    <s v="V100060"/>
    <s v="2024-0031"/>
    <x v="137"/>
    <n v="5"/>
    <s v="Wagon"/>
    <n v="117"/>
    <s v="37 80 4564 511-6"/>
    <x v="48"/>
    <m/>
    <m/>
    <x v="5"/>
    <x v="0"/>
    <n v="1"/>
    <m/>
    <m/>
    <m/>
    <n v="1"/>
    <m/>
    <n v="1"/>
    <x v="1"/>
    <n v="0"/>
    <d v="1899-12-30T00:00:00"/>
    <d v="1899-12-30T00:00:00"/>
    <x v="5"/>
    <m/>
    <m/>
    <m/>
    <d v="2025-02-12T00:00:00"/>
    <d v="2027-11-30T00:00:00"/>
    <n v="1186"/>
    <x v="106"/>
    <m/>
    <m/>
    <m/>
    <m/>
    <s v="n.a."/>
    <m/>
    <m/>
    <n v="0"/>
    <n v="0"/>
    <m/>
    <d v="2027-11-30T00:00:00"/>
    <m/>
    <m/>
    <m/>
    <m/>
    <m/>
    <m/>
    <m/>
    <m/>
    <m/>
    <m/>
    <m/>
    <m/>
    <m/>
    <m/>
    <m/>
    <m/>
    <m/>
    <m/>
    <m/>
    <d v="2027-06-30T00:00:00"/>
    <m/>
    <n v="140000"/>
    <m/>
    <m/>
    <s v="Euro"/>
    <n v="15.75"/>
    <m/>
    <m/>
    <m/>
    <m/>
    <n v="15.75"/>
    <m/>
    <m/>
    <m/>
    <m/>
    <m/>
    <m/>
    <m/>
    <m/>
    <m/>
    <m/>
    <m/>
    <m/>
    <m/>
    <m/>
    <m/>
    <m/>
    <m/>
    <m/>
    <m/>
    <m/>
    <m/>
    <m/>
  </r>
  <r>
    <m/>
    <s v="V100060"/>
    <s v="2024-0031"/>
    <x v="137"/>
    <n v="5"/>
    <s v="Wagon"/>
    <n v="118"/>
    <s v="37 80 4564 514-0"/>
    <x v="48"/>
    <m/>
    <m/>
    <x v="5"/>
    <x v="0"/>
    <n v="1"/>
    <m/>
    <m/>
    <m/>
    <n v="1"/>
    <m/>
    <n v="1"/>
    <x v="1"/>
    <n v="0"/>
    <d v="1899-12-30T00:00:00"/>
    <d v="1899-12-30T00:00:00"/>
    <x v="5"/>
    <m/>
    <m/>
    <m/>
    <d v="2025-02-12T00:00:00"/>
    <d v="2027-11-30T00:00:00"/>
    <n v="1186"/>
    <x v="106"/>
    <m/>
    <m/>
    <m/>
    <m/>
    <s v="n.a."/>
    <m/>
    <m/>
    <n v="0"/>
    <n v="0"/>
    <m/>
    <d v="2027-11-30T00:00:00"/>
    <m/>
    <m/>
    <m/>
    <m/>
    <m/>
    <m/>
    <m/>
    <m/>
    <m/>
    <m/>
    <m/>
    <m/>
    <m/>
    <m/>
    <m/>
    <m/>
    <m/>
    <m/>
    <m/>
    <d v="2027-06-30T00:00:00"/>
    <m/>
    <n v="140000"/>
    <m/>
    <m/>
    <s v="Euro"/>
    <n v="15.75"/>
    <m/>
    <m/>
    <m/>
    <m/>
    <n v="15.75"/>
    <m/>
    <m/>
    <m/>
    <m/>
    <m/>
    <m/>
    <m/>
    <m/>
    <m/>
    <m/>
    <m/>
    <m/>
    <m/>
    <m/>
    <m/>
    <m/>
    <m/>
    <m/>
    <m/>
    <m/>
    <m/>
    <m/>
  </r>
  <r>
    <m/>
    <s v="V100060"/>
    <s v="2024-0031"/>
    <x v="137"/>
    <n v="5"/>
    <s v="Wagon"/>
    <n v="119"/>
    <s v="37 80 4564 516-5"/>
    <x v="48"/>
    <m/>
    <m/>
    <x v="5"/>
    <x v="0"/>
    <n v="1"/>
    <m/>
    <m/>
    <m/>
    <n v="1"/>
    <m/>
    <n v="1"/>
    <x v="1"/>
    <n v="0"/>
    <d v="1899-12-30T00:00:00"/>
    <d v="1899-12-30T00:00:00"/>
    <x v="5"/>
    <m/>
    <m/>
    <m/>
    <d v="2025-02-12T00:00:00"/>
    <d v="2027-11-30T00:00:00"/>
    <n v="1186"/>
    <x v="106"/>
    <m/>
    <m/>
    <m/>
    <m/>
    <s v="n.a."/>
    <m/>
    <m/>
    <n v="0"/>
    <n v="0"/>
    <m/>
    <d v="2027-11-30T00:00:00"/>
    <m/>
    <m/>
    <m/>
    <m/>
    <m/>
    <m/>
    <m/>
    <m/>
    <m/>
    <m/>
    <m/>
    <m/>
    <m/>
    <m/>
    <m/>
    <m/>
    <m/>
    <m/>
    <m/>
    <d v="2027-06-30T00:00:00"/>
    <m/>
    <n v="140000"/>
    <m/>
    <m/>
    <s v="Euro"/>
    <n v="15.75"/>
    <m/>
    <m/>
    <m/>
    <m/>
    <n v="15.75"/>
    <m/>
    <m/>
    <m/>
    <m/>
    <m/>
    <m/>
    <m/>
    <m/>
    <m/>
    <m/>
    <m/>
    <m/>
    <m/>
    <m/>
    <m/>
    <m/>
    <m/>
    <m/>
    <m/>
    <m/>
    <m/>
    <m/>
  </r>
  <r>
    <m/>
    <s v="V100060"/>
    <s v="2024-0031"/>
    <x v="137"/>
    <n v="5"/>
    <s v="Wagon"/>
    <n v="120"/>
    <s v="37 80 4564 518-1"/>
    <x v="48"/>
    <m/>
    <m/>
    <x v="5"/>
    <x v="0"/>
    <n v="1"/>
    <m/>
    <m/>
    <m/>
    <n v="1"/>
    <m/>
    <n v="1"/>
    <x v="1"/>
    <n v="0"/>
    <d v="1899-12-30T00:00:00"/>
    <d v="1899-12-30T00:00:00"/>
    <x v="5"/>
    <m/>
    <m/>
    <m/>
    <d v="2025-02-12T00:00:00"/>
    <d v="2027-11-30T00:00:00"/>
    <n v="1186"/>
    <x v="106"/>
    <m/>
    <m/>
    <m/>
    <m/>
    <s v="n.a."/>
    <m/>
    <m/>
    <n v="0"/>
    <n v="0"/>
    <m/>
    <d v="2027-11-30T00:00:00"/>
    <m/>
    <m/>
    <m/>
    <m/>
    <m/>
    <m/>
    <m/>
    <m/>
    <m/>
    <m/>
    <m/>
    <m/>
    <m/>
    <m/>
    <m/>
    <m/>
    <m/>
    <m/>
    <m/>
    <d v="2027-06-30T00:00:00"/>
    <m/>
    <n v="140000"/>
    <m/>
    <m/>
    <s v="Euro"/>
    <n v="15.75"/>
    <m/>
    <m/>
    <m/>
    <m/>
    <n v="15.75"/>
    <m/>
    <m/>
    <m/>
    <m/>
    <m/>
    <m/>
    <m/>
    <m/>
    <m/>
    <m/>
    <m/>
    <m/>
    <m/>
    <m/>
    <m/>
    <m/>
    <m/>
    <m/>
    <m/>
    <m/>
    <m/>
    <m/>
  </r>
  <r>
    <m/>
    <s v="V100060"/>
    <s v="2024-0031"/>
    <x v="137"/>
    <n v="5"/>
    <s v="Wagon"/>
    <n v="121"/>
    <s v="37 80 4564 520-7"/>
    <x v="48"/>
    <m/>
    <m/>
    <x v="5"/>
    <x v="0"/>
    <n v="1"/>
    <m/>
    <m/>
    <m/>
    <n v="1"/>
    <m/>
    <n v="1"/>
    <x v="1"/>
    <n v="0"/>
    <d v="1899-12-30T00:00:00"/>
    <d v="1899-12-30T00:00:00"/>
    <x v="5"/>
    <m/>
    <m/>
    <m/>
    <d v="2025-02-12T00:00:00"/>
    <d v="2027-11-30T00:00:00"/>
    <n v="1186"/>
    <x v="106"/>
    <m/>
    <m/>
    <m/>
    <m/>
    <s v="n.a."/>
    <m/>
    <m/>
    <n v="0"/>
    <n v="0"/>
    <m/>
    <d v="2027-11-30T00:00:00"/>
    <m/>
    <m/>
    <m/>
    <m/>
    <m/>
    <m/>
    <m/>
    <m/>
    <m/>
    <m/>
    <m/>
    <m/>
    <m/>
    <m/>
    <m/>
    <m/>
    <m/>
    <m/>
    <m/>
    <d v="2027-06-30T00:00:00"/>
    <m/>
    <n v="140000"/>
    <m/>
    <m/>
    <s v="Euro"/>
    <n v="15.75"/>
    <m/>
    <m/>
    <m/>
    <m/>
    <n v="15.75"/>
    <m/>
    <m/>
    <m/>
    <m/>
    <m/>
    <m/>
    <m/>
    <m/>
    <m/>
    <m/>
    <m/>
    <m/>
    <m/>
    <m/>
    <m/>
    <m/>
    <m/>
    <m/>
    <m/>
    <m/>
    <m/>
    <m/>
  </r>
  <r>
    <m/>
    <s v="V100060"/>
    <s v="2024-0031"/>
    <x v="137"/>
    <n v="5"/>
    <s v="Wagon"/>
    <n v="122"/>
    <s v="37 80 4564 529-8"/>
    <x v="48"/>
    <m/>
    <m/>
    <x v="5"/>
    <x v="0"/>
    <n v="1"/>
    <m/>
    <m/>
    <m/>
    <n v="1"/>
    <m/>
    <n v="1"/>
    <x v="1"/>
    <n v="0"/>
    <d v="1899-12-30T00:00:00"/>
    <d v="1899-12-30T00:00:00"/>
    <x v="5"/>
    <m/>
    <m/>
    <m/>
    <d v="2025-02-12T00:00:00"/>
    <d v="2027-11-30T00:00:00"/>
    <n v="1186"/>
    <x v="106"/>
    <m/>
    <m/>
    <m/>
    <m/>
    <s v="n.a."/>
    <m/>
    <m/>
    <n v="0"/>
    <n v="0"/>
    <m/>
    <d v="2027-11-30T00:00:00"/>
    <m/>
    <m/>
    <m/>
    <m/>
    <m/>
    <m/>
    <m/>
    <m/>
    <m/>
    <m/>
    <m/>
    <m/>
    <m/>
    <m/>
    <m/>
    <m/>
    <m/>
    <m/>
    <m/>
    <d v="2027-06-30T00:00:00"/>
    <m/>
    <n v="140000"/>
    <m/>
    <m/>
    <s v="Euro"/>
    <n v="15.75"/>
    <m/>
    <m/>
    <m/>
    <m/>
    <n v="15.75"/>
    <m/>
    <m/>
    <m/>
    <m/>
    <m/>
    <m/>
    <m/>
    <m/>
    <m/>
    <m/>
    <m/>
    <m/>
    <m/>
    <m/>
    <m/>
    <m/>
    <m/>
    <m/>
    <m/>
    <m/>
    <m/>
    <m/>
  </r>
  <r>
    <m/>
    <s v="V100060"/>
    <s v="2024-0031"/>
    <x v="137"/>
    <n v="5"/>
    <s v="Wagon"/>
    <n v="123"/>
    <s v="37 80 4564 532-2"/>
    <x v="48"/>
    <m/>
    <m/>
    <x v="5"/>
    <x v="0"/>
    <n v="1"/>
    <m/>
    <m/>
    <m/>
    <n v="1"/>
    <m/>
    <n v="1"/>
    <x v="1"/>
    <n v="0"/>
    <d v="1899-12-30T00:00:00"/>
    <d v="1899-12-30T00:00:00"/>
    <x v="5"/>
    <m/>
    <m/>
    <m/>
    <d v="2025-02-12T00:00:00"/>
    <d v="2027-11-30T00:00:00"/>
    <n v="1186"/>
    <x v="106"/>
    <m/>
    <m/>
    <m/>
    <m/>
    <s v="n.a."/>
    <m/>
    <m/>
    <n v="0"/>
    <n v="0"/>
    <m/>
    <d v="2027-11-30T00:00:00"/>
    <m/>
    <m/>
    <m/>
    <m/>
    <m/>
    <m/>
    <m/>
    <m/>
    <m/>
    <m/>
    <m/>
    <m/>
    <m/>
    <m/>
    <m/>
    <m/>
    <m/>
    <m/>
    <m/>
    <d v="2027-06-30T00:00:00"/>
    <m/>
    <n v="140000"/>
    <m/>
    <m/>
    <s v="Euro"/>
    <n v="15.75"/>
    <m/>
    <m/>
    <m/>
    <m/>
    <n v="15.75"/>
    <m/>
    <m/>
    <m/>
    <m/>
    <m/>
    <m/>
    <m/>
    <m/>
    <m/>
    <m/>
    <m/>
    <m/>
    <m/>
    <m/>
    <m/>
    <m/>
    <m/>
    <m/>
    <m/>
    <m/>
    <m/>
    <m/>
  </r>
  <r>
    <m/>
    <s v="V100060"/>
    <s v="2024-0031"/>
    <x v="137"/>
    <n v="5"/>
    <s v="Wagon"/>
    <n v="124"/>
    <s v="37 80 4564 537-1"/>
    <x v="48"/>
    <m/>
    <m/>
    <x v="5"/>
    <x v="0"/>
    <n v="1"/>
    <m/>
    <m/>
    <m/>
    <n v="1"/>
    <m/>
    <n v="1"/>
    <x v="1"/>
    <n v="0"/>
    <d v="1899-12-30T00:00:00"/>
    <d v="1899-12-30T00:00:00"/>
    <x v="5"/>
    <m/>
    <m/>
    <m/>
    <d v="2025-02-12T00:00:00"/>
    <d v="2027-11-30T00:00:00"/>
    <n v="1186"/>
    <x v="106"/>
    <m/>
    <m/>
    <m/>
    <m/>
    <s v="n.a."/>
    <m/>
    <m/>
    <n v="0"/>
    <n v="0"/>
    <m/>
    <d v="2027-11-30T00:00:00"/>
    <m/>
    <m/>
    <m/>
    <m/>
    <m/>
    <m/>
    <m/>
    <m/>
    <m/>
    <m/>
    <m/>
    <m/>
    <m/>
    <m/>
    <m/>
    <m/>
    <m/>
    <m/>
    <m/>
    <d v="2027-06-30T00:00:00"/>
    <m/>
    <n v="140000"/>
    <m/>
    <m/>
    <s v="Euro"/>
    <n v="15.75"/>
    <m/>
    <m/>
    <m/>
    <m/>
    <n v="15.75"/>
    <m/>
    <m/>
    <m/>
    <m/>
    <m/>
    <m/>
    <m/>
    <m/>
    <m/>
    <m/>
    <m/>
    <m/>
    <m/>
    <m/>
    <m/>
    <m/>
    <m/>
    <m/>
    <m/>
    <m/>
    <m/>
    <m/>
  </r>
  <r>
    <m/>
    <s v="V100060"/>
    <s v="2024-0031"/>
    <x v="137"/>
    <n v="5"/>
    <s v="Wagon"/>
    <n v="125"/>
    <s v="37 80 4564 633-8"/>
    <x v="48"/>
    <m/>
    <m/>
    <x v="5"/>
    <x v="0"/>
    <n v="1"/>
    <m/>
    <m/>
    <m/>
    <n v="1"/>
    <m/>
    <n v="1"/>
    <x v="1"/>
    <n v="0"/>
    <d v="1899-12-30T00:00:00"/>
    <d v="1899-12-30T00:00:00"/>
    <x v="5"/>
    <m/>
    <m/>
    <m/>
    <d v="2025-02-12T00:00:00"/>
    <d v="2027-11-30T00:00:00"/>
    <n v="1186"/>
    <x v="106"/>
    <m/>
    <m/>
    <m/>
    <m/>
    <s v="n.a."/>
    <m/>
    <m/>
    <n v="0"/>
    <n v="0"/>
    <m/>
    <d v="2027-11-30T00:00:00"/>
    <m/>
    <m/>
    <m/>
    <m/>
    <m/>
    <m/>
    <m/>
    <m/>
    <m/>
    <m/>
    <m/>
    <m/>
    <m/>
    <m/>
    <m/>
    <m/>
    <m/>
    <m/>
    <m/>
    <d v="2027-06-30T00:00:00"/>
    <m/>
    <n v="140000"/>
    <m/>
    <m/>
    <s v="Euro"/>
    <n v="15.75"/>
    <m/>
    <m/>
    <m/>
    <m/>
    <n v="15.75"/>
    <m/>
    <m/>
    <m/>
    <m/>
    <m/>
    <m/>
    <m/>
    <m/>
    <m/>
    <m/>
    <m/>
    <m/>
    <m/>
    <m/>
    <m/>
    <m/>
    <m/>
    <m/>
    <m/>
    <m/>
    <m/>
    <m/>
  </r>
  <r>
    <m/>
    <s v="V100060"/>
    <s v="2024-0031"/>
    <x v="137"/>
    <n v="5"/>
    <s v="Wagon"/>
    <n v="126"/>
    <s v="37 80 4564 667-6"/>
    <x v="48"/>
    <m/>
    <m/>
    <x v="5"/>
    <x v="0"/>
    <n v="1"/>
    <m/>
    <m/>
    <m/>
    <n v="1"/>
    <m/>
    <n v="1"/>
    <x v="1"/>
    <n v="0"/>
    <d v="1899-12-30T00:00:00"/>
    <d v="1899-12-30T00:00:00"/>
    <x v="5"/>
    <m/>
    <m/>
    <m/>
    <d v="2025-02-12T00:00:00"/>
    <d v="2027-11-30T00:00:00"/>
    <n v="1186"/>
    <x v="106"/>
    <m/>
    <m/>
    <m/>
    <m/>
    <s v="n.a."/>
    <m/>
    <m/>
    <n v="0"/>
    <n v="0"/>
    <m/>
    <d v="2027-11-30T00:00:00"/>
    <m/>
    <m/>
    <m/>
    <m/>
    <m/>
    <m/>
    <m/>
    <m/>
    <m/>
    <m/>
    <m/>
    <m/>
    <m/>
    <m/>
    <m/>
    <m/>
    <m/>
    <m/>
    <m/>
    <d v="2027-06-30T00:00:00"/>
    <m/>
    <n v="140000"/>
    <m/>
    <m/>
    <s v="Euro"/>
    <n v="15.75"/>
    <m/>
    <m/>
    <m/>
    <m/>
    <n v="15.75"/>
    <m/>
    <m/>
    <m/>
    <m/>
    <m/>
    <m/>
    <m/>
    <m/>
    <m/>
    <m/>
    <m/>
    <m/>
    <m/>
    <m/>
    <m/>
    <m/>
    <m/>
    <m/>
    <m/>
    <m/>
    <m/>
    <m/>
  </r>
  <r>
    <m/>
    <s v="V100060"/>
    <s v="2024-0031"/>
    <x v="137"/>
    <n v="5"/>
    <s v="Wagon"/>
    <n v="127"/>
    <s v="37 80 4565 533-9"/>
    <x v="48"/>
    <m/>
    <m/>
    <x v="5"/>
    <x v="0"/>
    <n v="1"/>
    <m/>
    <m/>
    <m/>
    <n v="1"/>
    <m/>
    <n v="1"/>
    <x v="1"/>
    <n v="0"/>
    <d v="1899-12-30T00:00:00"/>
    <d v="1899-12-30T00:00:00"/>
    <x v="5"/>
    <m/>
    <m/>
    <m/>
    <d v="2025-02-12T00:00:00"/>
    <d v="2027-11-30T00:00:00"/>
    <n v="1186"/>
    <x v="106"/>
    <m/>
    <m/>
    <m/>
    <m/>
    <s v="n.a."/>
    <m/>
    <m/>
    <n v="0"/>
    <n v="0"/>
    <m/>
    <d v="2027-11-30T00:00:00"/>
    <m/>
    <m/>
    <m/>
    <m/>
    <m/>
    <m/>
    <m/>
    <m/>
    <m/>
    <m/>
    <m/>
    <m/>
    <m/>
    <m/>
    <m/>
    <m/>
    <m/>
    <m/>
    <m/>
    <d v="2027-06-30T00:00:00"/>
    <m/>
    <n v="140000"/>
    <m/>
    <m/>
    <s v="Euro"/>
    <n v="15.75"/>
    <m/>
    <m/>
    <m/>
    <m/>
    <n v="15.75"/>
    <m/>
    <m/>
    <m/>
    <m/>
    <m/>
    <m/>
    <m/>
    <m/>
    <m/>
    <m/>
    <m/>
    <m/>
    <m/>
    <m/>
    <m/>
    <m/>
    <m/>
    <m/>
    <m/>
    <m/>
    <m/>
    <m/>
  </r>
  <r>
    <m/>
    <s v="V100060"/>
    <s v="2024-0031"/>
    <x v="137"/>
    <n v="5"/>
    <s v="Wagon"/>
    <n v="128"/>
    <s v="37 80 4563 738-6"/>
    <x v="48"/>
    <m/>
    <m/>
    <x v="5"/>
    <x v="0"/>
    <n v="1"/>
    <m/>
    <m/>
    <m/>
    <n v="1"/>
    <m/>
    <n v="1"/>
    <x v="1"/>
    <n v="0"/>
    <d v="1899-12-30T00:00:00"/>
    <d v="1899-12-30T00:00:00"/>
    <x v="5"/>
    <m/>
    <m/>
    <m/>
    <d v="2025-03-06T00:00:00"/>
    <d v="2027-11-30T00:00:00"/>
    <n v="1186"/>
    <x v="106"/>
    <m/>
    <m/>
    <m/>
    <m/>
    <s v="n.a."/>
    <m/>
    <m/>
    <n v="0"/>
    <n v="0"/>
    <m/>
    <d v="2027-11-30T00:00:00"/>
    <m/>
    <m/>
    <m/>
    <m/>
    <m/>
    <m/>
    <m/>
    <m/>
    <m/>
    <m/>
    <m/>
    <m/>
    <m/>
    <m/>
    <m/>
    <m/>
    <m/>
    <m/>
    <m/>
    <d v="2027-06-30T00:00:00"/>
    <m/>
    <n v="140000"/>
    <m/>
    <m/>
    <s v="Euro"/>
    <n v="15.75"/>
    <m/>
    <m/>
    <m/>
    <m/>
    <n v="15.75"/>
    <m/>
    <m/>
    <m/>
    <m/>
    <m/>
    <m/>
    <m/>
    <m/>
    <m/>
    <m/>
    <m/>
    <m/>
    <m/>
    <m/>
    <m/>
    <m/>
    <m/>
    <m/>
    <m/>
    <m/>
    <m/>
    <m/>
  </r>
  <r>
    <m/>
    <s v="V100060"/>
    <s v="2024-0031"/>
    <x v="137"/>
    <n v="5"/>
    <s v="Wagon"/>
    <n v="129"/>
    <s v="37 80 4563 741-0"/>
    <x v="48"/>
    <m/>
    <m/>
    <x v="5"/>
    <x v="0"/>
    <n v="1"/>
    <m/>
    <m/>
    <m/>
    <n v="1"/>
    <m/>
    <n v="1"/>
    <x v="1"/>
    <n v="0"/>
    <d v="1899-12-30T00:00:00"/>
    <d v="1899-12-30T00:00:00"/>
    <x v="5"/>
    <m/>
    <m/>
    <m/>
    <d v="2025-03-06T00:00:00"/>
    <d v="2027-11-30T00:00:00"/>
    <n v="1186"/>
    <x v="106"/>
    <m/>
    <m/>
    <m/>
    <m/>
    <s v="n.a."/>
    <m/>
    <m/>
    <n v="0"/>
    <n v="0"/>
    <m/>
    <d v="2027-11-30T00:00:00"/>
    <m/>
    <m/>
    <m/>
    <m/>
    <m/>
    <m/>
    <m/>
    <m/>
    <m/>
    <m/>
    <m/>
    <m/>
    <m/>
    <m/>
    <m/>
    <m/>
    <m/>
    <m/>
    <m/>
    <d v="2027-06-30T00:00:00"/>
    <m/>
    <n v="140000"/>
    <m/>
    <m/>
    <s v="Euro"/>
    <n v="15.75"/>
    <m/>
    <m/>
    <m/>
    <m/>
    <n v="15.75"/>
    <m/>
    <m/>
    <m/>
    <m/>
    <m/>
    <m/>
    <m/>
    <m/>
    <m/>
    <m/>
    <m/>
    <m/>
    <m/>
    <m/>
    <m/>
    <m/>
    <m/>
    <m/>
    <m/>
    <m/>
    <m/>
    <m/>
  </r>
  <r>
    <m/>
    <s v="V100060"/>
    <s v="2024-0031"/>
    <x v="137"/>
    <n v="5"/>
    <s v="Wagon"/>
    <n v="130"/>
    <s v="37 80 4563 747-7"/>
    <x v="48"/>
    <m/>
    <m/>
    <x v="5"/>
    <x v="0"/>
    <n v="1"/>
    <m/>
    <m/>
    <m/>
    <n v="1"/>
    <m/>
    <n v="1"/>
    <x v="1"/>
    <n v="0"/>
    <d v="1899-12-30T00:00:00"/>
    <d v="1899-12-30T00:00:00"/>
    <x v="5"/>
    <m/>
    <m/>
    <m/>
    <d v="2025-03-06T00:00:00"/>
    <d v="2027-11-30T00:00:00"/>
    <n v="1186"/>
    <x v="106"/>
    <m/>
    <m/>
    <m/>
    <m/>
    <s v="n.a."/>
    <m/>
    <m/>
    <n v="0"/>
    <n v="0"/>
    <m/>
    <d v="2027-11-30T00:00:00"/>
    <m/>
    <m/>
    <m/>
    <m/>
    <m/>
    <m/>
    <m/>
    <m/>
    <m/>
    <m/>
    <m/>
    <m/>
    <m/>
    <m/>
    <m/>
    <m/>
    <m/>
    <m/>
    <m/>
    <d v="2027-06-30T00:00:00"/>
    <m/>
    <n v="140000"/>
    <m/>
    <m/>
    <s v="Euro"/>
    <n v="15.75"/>
    <m/>
    <m/>
    <m/>
    <m/>
    <n v="15.75"/>
    <m/>
    <m/>
    <m/>
    <m/>
    <m/>
    <m/>
    <m/>
    <m/>
    <m/>
    <m/>
    <m/>
    <m/>
    <m/>
    <m/>
    <m/>
    <m/>
    <m/>
    <m/>
    <m/>
    <m/>
    <m/>
    <m/>
  </r>
  <r>
    <m/>
    <s v="V100060"/>
    <s v="2024-0031"/>
    <x v="137"/>
    <n v="5"/>
    <s v="Wagon"/>
    <n v="131"/>
    <s v="37 80 4564 459-8"/>
    <x v="48"/>
    <m/>
    <m/>
    <x v="5"/>
    <x v="0"/>
    <n v="1"/>
    <m/>
    <m/>
    <m/>
    <n v="1"/>
    <m/>
    <n v="1"/>
    <x v="1"/>
    <n v="0"/>
    <d v="1899-12-30T00:00:00"/>
    <d v="1899-12-30T00:00:00"/>
    <x v="5"/>
    <m/>
    <m/>
    <m/>
    <d v="2025-03-18T00:00:00"/>
    <d v="2027-11-30T00:00:00"/>
    <n v="1186"/>
    <x v="106"/>
    <m/>
    <m/>
    <m/>
    <m/>
    <s v="n.a."/>
    <m/>
    <m/>
    <n v="0"/>
    <n v="0"/>
    <m/>
    <d v="2027-11-30T00:00:00"/>
    <m/>
    <m/>
    <m/>
    <m/>
    <m/>
    <m/>
    <m/>
    <m/>
    <m/>
    <m/>
    <m/>
    <m/>
    <m/>
    <m/>
    <m/>
    <m/>
    <m/>
    <m/>
    <m/>
    <d v="2027-06-30T00:00:00"/>
    <m/>
    <n v="140000"/>
    <m/>
    <m/>
    <s v="Euro"/>
    <n v="15.75"/>
    <m/>
    <m/>
    <m/>
    <m/>
    <n v="15.75"/>
    <m/>
    <m/>
    <m/>
    <m/>
    <m/>
    <m/>
    <m/>
    <m/>
    <m/>
    <m/>
    <m/>
    <m/>
    <m/>
    <m/>
    <m/>
    <m/>
    <m/>
    <m/>
    <m/>
    <m/>
    <m/>
    <m/>
  </r>
  <r>
    <m/>
    <s v="V100060"/>
    <s v="2024-0031"/>
    <x v="137"/>
    <n v="5"/>
    <s v="Wagon"/>
    <n v="132"/>
    <s v="37 80 4564 533-0"/>
    <x v="48"/>
    <m/>
    <m/>
    <x v="5"/>
    <x v="0"/>
    <n v="1"/>
    <m/>
    <m/>
    <m/>
    <n v="1"/>
    <m/>
    <n v="1"/>
    <x v="1"/>
    <n v="0"/>
    <d v="1899-12-30T00:00:00"/>
    <d v="1899-12-30T00:00:00"/>
    <x v="5"/>
    <m/>
    <m/>
    <m/>
    <d v="2025-03-18T00:00:00"/>
    <d v="2027-11-30T00:00:00"/>
    <n v="1186"/>
    <x v="106"/>
    <m/>
    <m/>
    <m/>
    <m/>
    <s v="n.a."/>
    <m/>
    <m/>
    <n v="0"/>
    <n v="0"/>
    <m/>
    <d v="2027-11-30T00:00:00"/>
    <m/>
    <m/>
    <m/>
    <m/>
    <m/>
    <m/>
    <m/>
    <m/>
    <m/>
    <m/>
    <m/>
    <m/>
    <m/>
    <m/>
    <m/>
    <m/>
    <m/>
    <m/>
    <m/>
    <d v="2027-06-30T00:00:00"/>
    <m/>
    <n v="140000"/>
    <m/>
    <m/>
    <s v="Euro"/>
    <n v="15.75"/>
    <m/>
    <m/>
    <m/>
    <m/>
    <n v="15.75"/>
    <m/>
    <m/>
    <m/>
    <m/>
    <m/>
    <m/>
    <m/>
    <m/>
    <m/>
    <m/>
    <m/>
    <m/>
    <m/>
    <m/>
    <m/>
    <m/>
    <m/>
    <m/>
    <m/>
    <m/>
    <m/>
    <m/>
  </r>
  <r>
    <s v="dmo - / LOA ok CMI 20.06.25 / emo 14.07.25"/>
    <s v="V100061"/>
    <s v="2025-0008"/>
    <x v="138"/>
    <m/>
    <s v="Header"/>
    <m/>
    <m/>
    <x v="48"/>
    <s v="AUT"/>
    <s v="Middle EU - ELSE"/>
    <x v="5"/>
    <x v="8"/>
    <n v="500"/>
    <m/>
    <m/>
    <n v="500"/>
    <n v="0"/>
    <n v="500"/>
    <n v="500"/>
    <x v="0"/>
    <m/>
    <m/>
    <m/>
    <x v="3"/>
    <s v="Kaufoption für RCA muss 6 Monate vor Abschluss der 12 Jahren erfolgen"/>
    <d v="2025-10-01T00:00:00"/>
    <d v="2039-06-30T00:00:00"/>
    <m/>
    <m/>
    <n v="5020"/>
    <x v="128"/>
    <m/>
    <m/>
    <m/>
    <m/>
    <s v="n.a."/>
    <m/>
    <m/>
    <n v="0"/>
    <n v="0"/>
    <m/>
    <m/>
    <s v="n.a."/>
    <m/>
    <m/>
    <m/>
    <m/>
    <m/>
    <m/>
    <m/>
    <n v="5020"/>
    <s v="A"/>
    <n v="75"/>
    <s v="keine"/>
    <s v="AUT"/>
    <s v="Not required"/>
    <s v="N"/>
    <s v="Y"/>
    <n v="72"/>
    <s v="Option 4 Monate vor Mietende für weitere 6 Jahre zu gleichen Konditionen auszuüber"/>
    <m/>
    <m/>
    <m/>
    <n v="35000"/>
    <s v="N"/>
    <m/>
    <s v="Euro"/>
    <n v="30.16"/>
    <n v="-4.16"/>
    <n v="0"/>
    <n v="0"/>
    <n v="0"/>
    <n v="26"/>
    <n v="0"/>
    <n v="0"/>
    <n v="0"/>
    <n v="0"/>
    <n v="0"/>
    <s v="0.00"/>
    <n v="0"/>
    <n v="0"/>
    <n v="0"/>
    <n v="0"/>
    <n v="30.16"/>
    <n v="-4.16"/>
    <n v="26"/>
    <n v="1"/>
    <n v="0"/>
    <n v="30.16"/>
    <n v="26"/>
    <n v="17500000"/>
    <n v="0"/>
    <s v="Y"/>
    <n v="1"/>
    <n v="4732000"/>
  </r>
  <r>
    <m/>
    <s v="V100061"/>
    <s v="2025-0008"/>
    <x v="138"/>
    <n v="1"/>
    <s v="Batch"/>
    <m/>
    <m/>
    <x v="48"/>
    <s v="AUT"/>
    <s v="Middle EU - ELSE"/>
    <x v="5"/>
    <x v="8"/>
    <n v="20"/>
    <m/>
    <m/>
    <n v="20"/>
    <n v="0"/>
    <n v="20"/>
    <n v="20"/>
    <x v="0"/>
    <n v="0"/>
    <m/>
    <m/>
    <x v="3"/>
    <s v="Auslieferung gemäss supply demand (nicht MV)"/>
    <m/>
    <m/>
    <m/>
    <m/>
    <m/>
    <x v="62"/>
    <m/>
    <m/>
    <m/>
    <m/>
    <s v="n.a."/>
    <m/>
    <m/>
    <n v="0"/>
    <n v="0"/>
    <m/>
    <m/>
    <s v="n.a."/>
    <m/>
    <m/>
    <m/>
    <m/>
    <m/>
    <m/>
    <m/>
    <m/>
    <s v="A"/>
    <n v="75"/>
    <s v="keine"/>
    <s v="AUT"/>
    <s v="Not required"/>
    <s v="N"/>
    <s v="Y"/>
    <n v="72"/>
    <s v="Option 4 Monate vor Mietende für weitere 6 Jahre zu gleichen Konditionen auszuüber"/>
    <m/>
    <m/>
    <m/>
    <n v="35000"/>
    <s v="N"/>
    <m/>
    <s v="Euro"/>
    <n v="30.16"/>
    <n v="-4.16"/>
    <n v="0"/>
    <n v="0"/>
    <n v="0"/>
    <n v="26"/>
    <n v="0"/>
    <n v="0"/>
    <n v="0"/>
    <n v="0"/>
    <n v="0"/>
    <s v="0.00"/>
    <n v="0"/>
    <n v="0"/>
    <n v="0"/>
    <n v="0"/>
    <n v="30.16"/>
    <n v="-4.16"/>
    <n v="26"/>
    <n v="1"/>
    <n v="0"/>
    <n v="30.16"/>
    <n v="26"/>
    <n v="700000"/>
    <n v="0"/>
    <s v="Y"/>
    <n v="1"/>
    <n v="189280"/>
  </r>
  <r>
    <m/>
    <s v="V100061"/>
    <s v="2025-0008"/>
    <x v="138"/>
    <n v="1"/>
    <s v="Wagon"/>
    <n v="1"/>
    <s v="37 80 5376 004-7"/>
    <x v="48"/>
    <m/>
    <m/>
    <x v="5"/>
    <x v="8"/>
    <n v="1"/>
    <m/>
    <m/>
    <n v="1"/>
    <m/>
    <n v="1"/>
    <n v="1"/>
    <x v="1"/>
    <n v="0"/>
    <d v="1899-12-30T00:00:00"/>
    <d v="1899-12-30T00:00:00"/>
    <x v="3"/>
    <m/>
    <m/>
    <m/>
    <d v="2025-12-03T00:00:00"/>
    <d v="2037-09-30T00:00:00"/>
    <n v="5020"/>
    <x v="129"/>
    <m/>
    <m/>
    <m/>
    <m/>
    <s v="n.a."/>
    <d v="1899-12-30T00:00:00"/>
    <d v="1899-12-30T00:00:00"/>
    <n v="0"/>
    <n v="0"/>
    <m/>
    <d v="2037-09-30T00:00:00"/>
    <m/>
    <m/>
    <m/>
    <m/>
    <m/>
    <m/>
    <m/>
    <m/>
    <m/>
    <m/>
    <m/>
    <m/>
    <m/>
    <m/>
    <m/>
    <m/>
    <m/>
    <m/>
    <m/>
    <d v="2037-04-30T00:00:00"/>
    <m/>
    <n v="35000"/>
    <m/>
    <m/>
    <s v="Euro"/>
    <n v="30.16"/>
    <m/>
    <m/>
    <m/>
    <m/>
    <n v="26"/>
    <m/>
    <m/>
    <m/>
    <m/>
    <m/>
    <m/>
    <m/>
    <m/>
    <m/>
    <m/>
    <m/>
    <m/>
    <m/>
    <m/>
    <m/>
    <m/>
    <m/>
    <m/>
    <m/>
    <m/>
    <m/>
    <m/>
  </r>
  <r>
    <m/>
    <s v="V100061"/>
    <s v="2025-0008"/>
    <x v="138"/>
    <n v="1"/>
    <s v="Wagon"/>
    <n v="2"/>
    <s v="37 80 5376 005-4"/>
    <x v="48"/>
    <m/>
    <m/>
    <x v="5"/>
    <x v="8"/>
    <n v="1"/>
    <m/>
    <m/>
    <n v="1"/>
    <m/>
    <n v="1"/>
    <n v="1"/>
    <x v="1"/>
    <n v="0"/>
    <d v="1899-12-30T00:00:00"/>
    <d v="1899-12-30T00:00:00"/>
    <x v="3"/>
    <m/>
    <m/>
    <m/>
    <d v="2025-12-03T00:00:00"/>
    <d v="2037-09-30T00:00:00"/>
    <n v="5020"/>
    <x v="129"/>
    <m/>
    <m/>
    <m/>
    <m/>
    <s v="n.a."/>
    <d v="1899-12-30T00:00:00"/>
    <d v="1899-12-30T00:00:00"/>
    <n v="0"/>
    <n v="0"/>
    <m/>
    <d v="2037-09-30T00:00:00"/>
    <m/>
    <m/>
    <m/>
    <m/>
    <m/>
    <m/>
    <m/>
    <m/>
    <m/>
    <m/>
    <m/>
    <m/>
    <m/>
    <m/>
    <m/>
    <m/>
    <m/>
    <m/>
    <m/>
    <d v="2037-04-30T00:00:00"/>
    <m/>
    <n v="35000"/>
    <m/>
    <m/>
    <s v="Euro"/>
    <n v="30.16"/>
    <m/>
    <m/>
    <m/>
    <m/>
    <n v="26"/>
    <m/>
    <m/>
    <m/>
    <m/>
    <m/>
    <m/>
    <m/>
    <m/>
    <m/>
    <m/>
    <m/>
    <m/>
    <m/>
    <m/>
    <m/>
    <m/>
    <m/>
    <m/>
    <m/>
    <m/>
    <m/>
    <m/>
  </r>
  <r>
    <m/>
    <s v="V100061"/>
    <s v="2025-0008"/>
    <x v="138"/>
    <n v="1"/>
    <s v="Wagon"/>
    <n v="3"/>
    <s v="37 80 5376 006-2"/>
    <x v="48"/>
    <m/>
    <m/>
    <x v="5"/>
    <x v="8"/>
    <n v="1"/>
    <m/>
    <m/>
    <n v="1"/>
    <m/>
    <n v="1"/>
    <n v="1"/>
    <x v="1"/>
    <n v="0"/>
    <d v="1899-12-30T00:00:00"/>
    <d v="1899-12-30T00:00:00"/>
    <x v="3"/>
    <m/>
    <m/>
    <m/>
    <d v="2025-12-03T00:00:00"/>
    <d v="2037-09-30T00:00:00"/>
    <n v="5020"/>
    <x v="129"/>
    <m/>
    <m/>
    <m/>
    <m/>
    <s v="n.a."/>
    <d v="1899-12-30T00:00:00"/>
    <d v="1899-12-30T00:00:00"/>
    <n v="0"/>
    <n v="0"/>
    <m/>
    <d v="2037-09-30T00:00:00"/>
    <m/>
    <m/>
    <m/>
    <m/>
    <m/>
    <m/>
    <m/>
    <m/>
    <m/>
    <m/>
    <m/>
    <m/>
    <m/>
    <m/>
    <m/>
    <m/>
    <m/>
    <m/>
    <m/>
    <d v="2037-04-30T00:00:00"/>
    <m/>
    <n v="35000"/>
    <m/>
    <m/>
    <s v="Euro"/>
    <n v="30.16"/>
    <m/>
    <m/>
    <m/>
    <m/>
    <n v="26"/>
    <m/>
    <m/>
    <m/>
    <m/>
    <m/>
    <m/>
    <m/>
    <m/>
    <m/>
    <m/>
    <m/>
    <m/>
    <m/>
    <m/>
    <m/>
    <m/>
    <m/>
    <m/>
    <m/>
    <m/>
    <m/>
    <m/>
  </r>
  <r>
    <m/>
    <s v="V100061"/>
    <s v="2025-0008"/>
    <x v="138"/>
    <n v="1"/>
    <s v="Wagon"/>
    <n v="4"/>
    <s v="37 80 5376 007-0"/>
    <x v="48"/>
    <m/>
    <m/>
    <x v="5"/>
    <x v="8"/>
    <n v="1"/>
    <m/>
    <m/>
    <n v="1"/>
    <m/>
    <n v="1"/>
    <n v="1"/>
    <x v="1"/>
    <n v="0"/>
    <d v="1899-12-30T00:00:00"/>
    <d v="1899-12-30T00:00:00"/>
    <x v="3"/>
    <m/>
    <m/>
    <m/>
    <d v="2025-12-03T00:00:00"/>
    <d v="2037-09-30T00:00:00"/>
    <n v="5020"/>
    <x v="129"/>
    <m/>
    <m/>
    <m/>
    <m/>
    <s v="n.a."/>
    <d v="1899-12-30T00:00:00"/>
    <d v="1899-12-30T00:00:00"/>
    <n v="0"/>
    <n v="0"/>
    <m/>
    <d v="2037-09-30T00:00:00"/>
    <m/>
    <m/>
    <m/>
    <m/>
    <m/>
    <m/>
    <m/>
    <m/>
    <m/>
    <m/>
    <m/>
    <m/>
    <m/>
    <m/>
    <m/>
    <m/>
    <m/>
    <m/>
    <m/>
    <d v="2037-04-30T00:00:00"/>
    <m/>
    <n v="35000"/>
    <m/>
    <m/>
    <s v="Euro"/>
    <n v="30.16"/>
    <m/>
    <m/>
    <m/>
    <m/>
    <n v="26"/>
    <m/>
    <m/>
    <m/>
    <m/>
    <m/>
    <m/>
    <m/>
    <m/>
    <m/>
    <m/>
    <m/>
    <m/>
    <m/>
    <m/>
    <m/>
    <m/>
    <m/>
    <m/>
    <m/>
    <m/>
    <m/>
    <m/>
  </r>
  <r>
    <m/>
    <s v="V100061"/>
    <s v="2025-0008"/>
    <x v="138"/>
    <n v="1"/>
    <s v="Wagon"/>
    <n v="5"/>
    <s v="37 80 5376 008-8"/>
    <x v="48"/>
    <m/>
    <m/>
    <x v="5"/>
    <x v="8"/>
    <n v="1"/>
    <m/>
    <m/>
    <n v="1"/>
    <m/>
    <n v="1"/>
    <n v="1"/>
    <x v="1"/>
    <n v="0"/>
    <d v="1899-12-30T00:00:00"/>
    <d v="1899-12-30T00:00:00"/>
    <x v="3"/>
    <m/>
    <m/>
    <m/>
    <d v="2025-12-03T00:00:00"/>
    <d v="2037-09-30T00:00:00"/>
    <n v="5020"/>
    <x v="129"/>
    <m/>
    <m/>
    <m/>
    <m/>
    <s v="n.a."/>
    <d v="1899-12-30T00:00:00"/>
    <d v="1899-12-30T00:00:00"/>
    <n v="0"/>
    <n v="0"/>
    <m/>
    <d v="2037-09-30T00:00:00"/>
    <m/>
    <m/>
    <m/>
    <m/>
    <m/>
    <m/>
    <m/>
    <m/>
    <m/>
    <m/>
    <m/>
    <m/>
    <m/>
    <m/>
    <m/>
    <m/>
    <m/>
    <m/>
    <m/>
    <d v="2037-04-30T00:00:00"/>
    <m/>
    <n v="35000"/>
    <m/>
    <m/>
    <s v="Euro"/>
    <n v="30.16"/>
    <m/>
    <m/>
    <m/>
    <m/>
    <n v="26"/>
    <m/>
    <m/>
    <m/>
    <m/>
    <m/>
    <m/>
    <m/>
    <m/>
    <m/>
    <m/>
    <m/>
    <m/>
    <m/>
    <m/>
    <m/>
    <m/>
    <m/>
    <m/>
    <m/>
    <m/>
    <m/>
    <m/>
  </r>
  <r>
    <m/>
    <s v="V100061"/>
    <s v="2025-0008"/>
    <x v="138"/>
    <n v="1"/>
    <s v="Wagon"/>
    <n v="6"/>
    <s v="37 80 5376 009-6"/>
    <x v="48"/>
    <m/>
    <m/>
    <x v="5"/>
    <x v="8"/>
    <n v="1"/>
    <m/>
    <m/>
    <n v="1"/>
    <m/>
    <n v="1"/>
    <n v="1"/>
    <x v="1"/>
    <n v="0"/>
    <d v="1899-12-30T00:00:00"/>
    <d v="1899-12-30T00:00:00"/>
    <x v="3"/>
    <m/>
    <m/>
    <m/>
    <d v="2025-12-03T00:00:00"/>
    <d v="2037-09-30T00:00:00"/>
    <n v="5020"/>
    <x v="129"/>
    <m/>
    <m/>
    <m/>
    <m/>
    <s v="n.a."/>
    <d v="1899-12-30T00:00:00"/>
    <d v="1899-12-30T00:00:00"/>
    <n v="0"/>
    <n v="0"/>
    <m/>
    <d v="2037-09-30T00:00:00"/>
    <m/>
    <m/>
    <m/>
    <m/>
    <m/>
    <m/>
    <m/>
    <m/>
    <m/>
    <m/>
    <m/>
    <m/>
    <m/>
    <m/>
    <m/>
    <m/>
    <m/>
    <m/>
    <m/>
    <d v="2037-04-30T00:00:00"/>
    <m/>
    <n v="35000"/>
    <m/>
    <m/>
    <s v="Euro"/>
    <n v="30.16"/>
    <m/>
    <m/>
    <m/>
    <m/>
    <n v="26"/>
    <m/>
    <m/>
    <m/>
    <m/>
    <m/>
    <m/>
    <m/>
    <m/>
    <m/>
    <m/>
    <m/>
    <m/>
    <m/>
    <m/>
    <m/>
    <m/>
    <m/>
    <m/>
    <m/>
    <m/>
    <m/>
    <m/>
  </r>
  <r>
    <m/>
    <s v="V100061"/>
    <s v="2025-0008"/>
    <x v="138"/>
    <n v="1"/>
    <s v="Wagon"/>
    <n v="7"/>
    <s v="37 80 5376 010-4"/>
    <x v="48"/>
    <m/>
    <m/>
    <x v="5"/>
    <x v="8"/>
    <n v="1"/>
    <m/>
    <m/>
    <n v="1"/>
    <m/>
    <n v="1"/>
    <n v="1"/>
    <x v="1"/>
    <n v="0"/>
    <d v="1899-12-30T00:00:00"/>
    <d v="1899-12-30T00:00:00"/>
    <x v="3"/>
    <m/>
    <m/>
    <m/>
    <d v="2025-12-03T00:00:00"/>
    <d v="2037-09-30T00:00:00"/>
    <n v="5020"/>
    <x v="129"/>
    <m/>
    <m/>
    <m/>
    <m/>
    <s v="n.a."/>
    <d v="1899-12-30T00:00:00"/>
    <d v="1899-12-30T00:00:00"/>
    <n v="0"/>
    <n v="0"/>
    <m/>
    <d v="2037-09-30T00:00:00"/>
    <m/>
    <m/>
    <m/>
    <m/>
    <m/>
    <m/>
    <m/>
    <m/>
    <m/>
    <m/>
    <m/>
    <m/>
    <m/>
    <m/>
    <m/>
    <m/>
    <m/>
    <m/>
    <m/>
    <d v="2037-04-30T00:00:00"/>
    <m/>
    <n v="35000"/>
    <m/>
    <m/>
    <s v="Euro"/>
    <n v="30.16"/>
    <m/>
    <m/>
    <m/>
    <m/>
    <n v="26"/>
    <m/>
    <m/>
    <m/>
    <m/>
    <m/>
    <m/>
    <m/>
    <m/>
    <m/>
    <m/>
    <m/>
    <m/>
    <m/>
    <m/>
    <m/>
    <m/>
    <m/>
    <m/>
    <m/>
    <m/>
    <m/>
    <m/>
  </r>
  <r>
    <m/>
    <s v="V100061"/>
    <s v="2025-0008"/>
    <x v="138"/>
    <n v="1"/>
    <s v="Wagon"/>
    <n v="8"/>
    <s v="37 80 5376 011-2"/>
    <x v="48"/>
    <m/>
    <m/>
    <x v="5"/>
    <x v="8"/>
    <n v="1"/>
    <m/>
    <m/>
    <n v="1"/>
    <m/>
    <n v="1"/>
    <n v="1"/>
    <x v="1"/>
    <n v="0"/>
    <d v="1899-12-30T00:00:00"/>
    <d v="1899-12-30T00:00:00"/>
    <x v="3"/>
    <m/>
    <m/>
    <m/>
    <d v="2025-12-03T00:00:00"/>
    <d v="2037-09-30T00:00:00"/>
    <n v="5020"/>
    <x v="129"/>
    <m/>
    <m/>
    <m/>
    <m/>
    <s v="n.a."/>
    <d v="1899-12-30T00:00:00"/>
    <d v="1899-12-30T00:00:00"/>
    <n v="0"/>
    <n v="0"/>
    <m/>
    <d v="2037-09-30T00:00:00"/>
    <m/>
    <m/>
    <m/>
    <m/>
    <m/>
    <m/>
    <m/>
    <m/>
    <m/>
    <m/>
    <m/>
    <m/>
    <m/>
    <m/>
    <m/>
    <m/>
    <m/>
    <m/>
    <m/>
    <d v="2037-04-30T00:00:00"/>
    <m/>
    <n v="35000"/>
    <m/>
    <m/>
    <s v="Euro"/>
    <n v="30.16"/>
    <m/>
    <m/>
    <m/>
    <m/>
    <n v="26"/>
    <m/>
    <m/>
    <m/>
    <m/>
    <m/>
    <m/>
    <m/>
    <m/>
    <m/>
    <m/>
    <m/>
    <m/>
    <m/>
    <m/>
    <m/>
    <m/>
    <m/>
    <m/>
    <m/>
    <m/>
    <m/>
    <m/>
  </r>
  <r>
    <m/>
    <s v="V100061"/>
    <s v="2025-0008"/>
    <x v="138"/>
    <n v="1"/>
    <s v="Wagon"/>
    <n v="9"/>
    <s v="37 80 5376 012-0"/>
    <x v="48"/>
    <m/>
    <m/>
    <x v="5"/>
    <x v="8"/>
    <n v="1"/>
    <m/>
    <m/>
    <n v="1"/>
    <m/>
    <n v="1"/>
    <n v="1"/>
    <x v="1"/>
    <n v="0"/>
    <d v="1899-12-30T00:00:00"/>
    <d v="1899-12-30T00:00:00"/>
    <x v="3"/>
    <m/>
    <m/>
    <m/>
    <d v="2025-12-03T00:00:00"/>
    <d v="2037-09-30T00:00:00"/>
    <n v="5020"/>
    <x v="129"/>
    <m/>
    <m/>
    <m/>
    <m/>
    <s v="n.a."/>
    <d v="1899-12-30T00:00:00"/>
    <d v="1899-12-30T00:00:00"/>
    <n v="0"/>
    <n v="0"/>
    <m/>
    <d v="2037-09-30T00:00:00"/>
    <m/>
    <m/>
    <m/>
    <m/>
    <m/>
    <m/>
    <m/>
    <m/>
    <m/>
    <m/>
    <m/>
    <m/>
    <m/>
    <m/>
    <m/>
    <m/>
    <m/>
    <m/>
    <m/>
    <d v="2037-04-30T00:00:00"/>
    <m/>
    <n v="35000"/>
    <m/>
    <m/>
    <s v="Euro"/>
    <n v="30.16"/>
    <m/>
    <m/>
    <m/>
    <m/>
    <n v="26"/>
    <m/>
    <m/>
    <m/>
    <m/>
    <m/>
    <m/>
    <m/>
    <m/>
    <m/>
    <m/>
    <m/>
    <m/>
    <m/>
    <m/>
    <m/>
    <m/>
    <m/>
    <m/>
    <m/>
    <m/>
    <m/>
    <m/>
  </r>
  <r>
    <m/>
    <s v="V100061"/>
    <s v="2025-0008"/>
    <x v="138"/>
    <n v="1"/>
    <s v="Wagon"/>
    <n v="10"/>
    <s v="37 80 5376 013-8"/>
    <x v="48"/>
    <m/>
    <m/>
    <x v="5"/>
    <x v="8"/>
    <n v="1"/>
    <m/>
    <m/>
    <n v="1"/>
    <m/>
    <n v="1"/>
    <n v="1"/>
    <x v="1"/>
    <n v="0"/>
    <d v="1899-12-30T00:00:00"/>
    <d v="1899-12-30T00:00:00"/>
    <x v="3"/>
    <m/>
    <m/>
    <m/>
    <d v="2025-12-03T00:00:00"/>
    <d v="2037-09-30T00:00:00"/>
    <n v="5020"/>
    <x v="129"/>
    <m/>
    <m/>
    <m/>
    <m/>
    <s v="n.a."/>
    <d v="1899-12-30T00:00:00"/>
    <d v="1899-12-30T00:00:00"/>
    <n v="0"/>
    <n v="0"/>
    <m/>
    <d v="2037-09-30T00:00:00"/>
    <m/>
    <m/>
    <m/>
    <m/>
    <m/>
    <m/>
    <m/>
    <m/>
    <m/>
    <m/>
    <m/>
    <m/>
    <m/>
    <m/>
    <m/>
    <m/>
    <m/>
    <m/>
    <m/>
    <d v="2037-04-30T00:00:00"/>
    <m/>
    <n v="35000"/>
    <m/>
    <m/>
    <s v="Euro"/>
    <n v="30.16"/>
    <m/>
    <m/>
    <m/>
    <m/>
    <n v="26"/>
    <m/>
    <m/>
    <m/>
    <m/>
    <m/>
    <m/>
    <m/>
    <m/>
    <m/>
    <m/>
    <m/>
    <m/>
    <m/>
    <m/>
    <m/>
    <m/>
    <m/>
    <m/>
    <m/>
    <m/>
    <m/>
    <m/>
  </r>
  <r>
    <m/>
    <s v="V100061"/>
    <s v="2025-0008"/>
    <x v="138"/>
    <n v="1"/>
    <s v="Wagon"/>
    <n v="11"/>
    <s v="37 80 5376 014-6"/>
    <x v="48"/>
    <m/>
    <m/>
    <x v="5"/>
    <x v="8"/>
    <n v="1"/>
    <m/>
    <m/>
    <n v="1"/>
    <m/>
    <n v="1"/>
    <n v="1"/>
    <x v="1"/>
    <n v="0"/>
    <d v="1899-12-30T00:00:00"/>
    <d v="1899-12-30T00:00:00"/>
    <x v="3"/>
    <m/>
    <m/>
    <m/>
    <d v="2025-12-03T00:00:00"/>
    <d v="2037-09-30T00:00:00"/>
    <n v="5020"/>
    <x v="129"/>
    <m/>
    <m/>
    <m/>
    <m/>
    <s v="n.a."/>
    <d v="1899-12-30T00:00:00"/>
    <d v="1899-12-30T00:00:00"/>
    <n v="0"/>
    <n v="0"/>
    <m/>
    <d v="2037-09-30T00:00:00"/>
    <m/>
    <m/>
    <m/>
    <m/>
    <m/>
    <m/>
    <m/>
    <m/>
    <m/>
    <m/>
    <m/>
    <m/>
    <m/>
    <m/>
    <m/>
    <m/>
    <m/>
    <m/>
    <m/>
    <d v="2037-04-30T00:00:00"/>
    <m/>
    <n v="35000"/>
    <m/>
    <m/>
    <s v="Euro"/>
    <n v="30.16"/>
    <m/>
    <m/>
    <m/>
    <m/>
    <n v="26"/>
    <m/>
    <m/>
    <m/>
    <m/>
    <m/>
    <m/>
    <m/>
    <m/>
    <m/>
    <m/>
    <m/>
    <m/>
    <m/>
    <m/>
    <m/>
    <m/>
    <m/>
    <m/>
    <m/>
    <m/>
    <m/>
    <m/>
  </r>
  <r>
    <m/>
    <s v="V100061"/>
    <s v="2025-0008"/>
    <x v="138"/>
    <n v="1"/>
    <s v="Wagon"/>
    <n v="12"/>
    <s v="37 80 5376 015-3"/>
    <x v="48"/>
    <m/>
    <m/>
    <x v="5"/>
    <x v="8"/>
    <n v="1"/>
    <m/>
    <m/>
    <n v="1"/>
    <m/>
    <n v="1"/>
    <n v="1"/>
    <x v="1"/>
    <n v="0"/>
    <d v="1899-12-30T00:00:00"/>
    <d v="1899-12-30T00:00:00"/>
    <x v="3"/>
    <m/>
    <m/>
    <m/>
    <d v="2025-12-03T00:00:00"/>
    <d v="2037-09-30T00:00:00"/>
    <n v="5020"/>
    <x v="129"/>
    <m/>
    <m/>
    <m/>
    <m/>
    <s v="n.a."/>
    <d v="1899-12-30T00:00:00"/>
    <d v="1899-12-30T00:00:00"/>
    <n v="0"/>
    <n v="0"/>
    <m/>
    <d v="2037-09-30T00:00:00"/>
    <m/>
    <m/>
    <m/>
    <m/>
    <m/>
    <m/>
    <m/>
    <m/>
    <m/>
    <m/>
    <m/>
    <m/>
    <m/>
    <m/>
    <m/>
    <m/>
    <m/>
    <m/>
    <m/>
    <d v="2037-04-30T00:00:00"/>
    <m/>
    <n v="35000"/>
    <m/>
    <m/>
    <s v="Euro"/>
    <n v="30.16"/>
    <m/>
    <m/>
    <m/>
    <m/>
    <n v="26"/>
    <m/>
    <m/>
    <m/>
    <m/>
    <m/>
    <m/>
    <m/>
    <m/>
    <m/>
    <m/>
    <m/>
    <m/>
    <m/>
    <m/>
    <m/>
    <m/>
    <m/>
    <m/>
    <m/>
    <m/>
    <m/>
    <m/>
  </r>
  <r>
    <m/>
    <s v="V100061"/>
    <s v="2025-0008"/>
    <x v="138"/>
    <n v="1"/>
    <s v="Wagon"/>
    <n v="13"/>
    <s v="37 80 5376 016-1"/>
    <x v="48"/>
    <m/>
    <m/>
    <x v="5"/>
    <x v="8"/>
    <n v="1"/>
    <m/>
    <m/>
    <n v="1"/>
    <m/>
    <n v="1"/>
    <n v="1"/>
    <x v="1"/>
    <n v="0"/>
    <d v="1899-12-30T00:00:00"/>
    <d v="1899-12-30T00:00:00"/>
    <x v="3"/>
    <m/>
    <m/>
    <m/>
    <d v="2025-12-03T00:00:00"/>
    <d v="2037-09-30T00:00:00"/>
    <n v="5020"/>
    <x v="129"/>
    <m/>
    <m/>
    <m/>
    <m/>
    <s v="n.a."/>
    <d v="1899-12-30T00:00:00"/>
    <d v="1899-12-30T00:00:00"/>
    <n v="0"/>
    <n v="0"/>
    <m/>
    <d v="2037-09-30T00:00:00"/>
    <m/>
    <m/>
    <m/>
    <m/>
    <m/>
    <m/>
    <m/>
    <m/>
    <m/>
    <m/>
    <m/>
    <m/>
    <m/>
    <m/>
    <m/>
    <m/>
    <m/>
    <m/>
    <m/>
    <d v="2037-04-30T00:00:00"/>
    <m/>
    <n v="35000"/>
    <m/>
    <m/>
    <s v="Euro"/>
    <n v="30.16"/>
    <m/>
    <m/>
    <m/>
    <m/>
    <n v="26"/>
    <m/>
    <m/>
    <m/>
    <m/>
    <m/>
    <m/>
    <m/>
    <m/>
    <m/>
    <m/>
    <m/>
    <m/>
    <m/>
    <m/>
    <m/>
    <m/>
    <m/>
    <m/>
    <m/>
    <m/>
    <m/>
    <m/>
  </r>
  <r>
    <m/>
    <s v="V100061"/>
    <s v="2025-0008"/>
    <x v="138"/>
    <n v="1"/>
    <s v="Wagon"/>
    <n v="14"/>
    <s v="37 80 5376 017-9"/>
    <x v="48"/>
    <m/>
    <m/>
    <x v="5"/>
    <x v="8"/>
    <n v="1"/>
    <m/>
    <m/>
    <n v="1"/>
    <m/>
    <n v="1"/>
    <n v="1"/>
    <x v="1"/>
    <n v="0"/>
    <d v="1899-12-30T00:00:00"/>
    <d v="1899-12-30T00:00:00"/>
    <x v="3"/>
    <m/>
    <m/>
    <m/>
    <d v="2025-12-03T00:00:00"/>
    <d v="2037-09-30T00:00:00"/>
    <n v="5020"/>
    <x v="129"/>
    <m/>
    <m/>
    <m/>
    <m/>
    <s v="n.a."/>
    <d v="1899-12-30T00:00:00"/>
    <d v="1899-12-30T00:00:00"/>
    <n v="0"/>
    <n v="0"/>
    <m/>
    <d v="2037-09-30T00:00:00"/>
    <m/>
    <m/>
    <m/>
    <m/>
    <m/>
    <m/>
    <m/>
    <m/>
    <m/>
    <m/>
    <m/>
    <m/>
    <m/>
    <m/>
    <m/>
    <m/>
    <m/>
    <m/>
    <m/>
    <d v="2037-04-30T00:00:00"/>
    <m/>
    <n v="35000"/>
    <m/>
    <m/>
    <s v="Euro"/>
    <n v="30.16"/>
    <m/>
    <m/>
    <m/>
    <m/>
    <n v="26"/>
    <m/>
    <m/>
    <m/>
    <m/>
    <m/>
    <m/>
    <m/>
    <m/>
    <m/>
    <m/>
    <m/>
    <m/>
    <m/>
    <m/>
    <m/>
    <m/>
    <m/>
    <m/>
    <m/>
    <m/>
    <m/>
    <m/>
  </r>
  <r>
    <m/>
    <s v="V100061"/>
    <s v="2025-0008"/>
    <x v="138"/>
    <n v="1"/>
    <s v="Wagon"/>
    <n v="15"/>
    <s v="37 80 5376 018-7"/>
    <x v="48"/>
    <m/>
    <m/>
    <x v="5"/>
    <x v="8"/>
    <n v="1"/>
    <m/>
    <m/>
    <n v="1"/>
    <m/>
    <n v="1"/>
    <n v="1"/>
    <x v="1"/>
    <n v="0"/>
    <d v="1899-12-30T00:00:00"/>
    <d v="1899-12-30T00:00:00"/>
    <x v="3"/>
    <m/>
    <m/>
    <m/>
    <d v="2025-12-03T00:00:00"/>
    <d v="2037-09-30T00:00:00"/>
    <n v="5020"/>
    <x v="129"/>
    <m/>
    <m/>
    <m/>
    <m/>
    <s v="n.a."/>
    <d v="1899-12-30T00:00:00"/>
    <d v="1899-12-30T00:00:00"/>
    <n v="0"/>
    <n v="0"/>
    <m/>
    <d v="2037-09-30T00:00:00"/>
    <m/>
    <m/>
    <m/>
    <m/>
    <m/>
    <m/>
    <m/>
    <m/>
    <m/>
    <m/>
    <m/>
    <m/>
    <m/>
    <m/>
    <m/>
    <m/>
    <m/>
    <m/>
    <m/>
    <d v="2037-04-30T00:00:00"/>
    <m/>
    <n v="35000"/>
    <m/>
    <m/>
    <s v="Euro"/>
    <n v="30.16"/>
    <m/>
    <m/>
    <m/>
    <m/>
    <n v="26"/>
    <m/>
    <m/>
    <m/>
    <m/>
    <m/>
    <m/>
    <m/>
    <m/>
    <m/>
    <m/>
    <m/>
    <m/>
    <m/>
    <m/>
    <m/>
    <m/>
    <m/>
    <m/>
    <m/>
    <m/>
    <m/>
    <m/>
  </r>
  <r>
    <m/>
    <s v="V100061"/>
    <s v="2025-0008"/>
    <x v="138"/>
    <n v="1"/>
    <s v="Wagon"/>
    <n v="16"/>
    <s v="37 80 5376 019-5"/>
    <x v="48"/>
    <m/>
    <m/>
    <x v="5"/>
    <x v="8"/>
    <n v="1"/>
    <m/>
    <m/>
    <n v="1"/>
    <m/>
    <n v="1"/>
    <n v="1"/>
    <x v="1"/>
    <n v="0"/>
    <d v="1899-12-30T00:00:00"/>
    <d v="1899-12-30T00:00:00"/>
    <x v="3"/>
    <m/>
    <m/>
    <m/>
    <d v="2025-12-03T00:00:00"/>
    <d v="2037-09-30T00:00:00"/>
    <n v="5020"/>
    <x v="129"/>
    <m/>
    <m/>
    <m/>
    <m/>
    <s v="n.a."/>
    <d v="1899-12-30T00:00:00"/>
    <d v="1899-12-30T00:00:00"/>
    <n v="0"/>
    <n v="0"/>
    <m/>
    <d v="2037-09-30T00:00:00"/>
    <m/>
    <m/>
    <m/>
    <m/>
    <m/>
    <m/>
    <m/>
    <m/>
    <m/>
    <m/>
    <m/>
    <m/>
    <m/>
    <m/>
    <m/>
    <m/>
    <m/>
    <m/>
    <m/>
    <d v="2037-04-30T00:00:00"/>
    <m/>
    <n v="35000"/>
    <m/>
    <m/>
    <s v="Euro"/>
    <n v="30.16"/>
    <m/>
    <m/>
    <m/>
    <m/>
    <n v="26"/>
    <m/>
    <m/>
    <m/>
    <m/>
    <m/>
    <m/>
    <m/>
    <m/>
    <m/>
    <m/>
    <m/>
    <m/>
    <m/>
    <m/>
    <m/>
    <m/>
    <m/>
    <m/>
    <m/>
    <m/>
    <m/>
    <m/>
  </r>
  <r>
    <m/>
    <s v="V100061"/>
    <s v="2025-0008"/>
    <x v="138"/>
    <n v="1"/>
    <s v="Wagon"/>
    <n v="17"/>
    <s v="37 80 5376 020-3"/>
    <x v="48"/>
    <m/>
    <m/>
    <x v="5"/>
    <x v="8"/>
    <n v="1"/>
    <m/>
    <m/>
    <n v="1"/>
    <m/>
    <n v="1"/>
    <n v="1"/>
    <x v="1"/>
    <n v="0"/>
    <d v="1899-12-30T00:00:00"/>
    <d v="1899-12-30T00:00:00"/>
    <x v="3"/>
    <m/>
    <m/>
    <m/>
    <d v="2025-12-03T00:00:00"/>
    <d v="2037-09-30T00:00:00"/>
    <n v="5020"/>
    <x v="129"/>
    <m/>
    <m/>
    <m/>
    <m/>
    <s v="n.a."/>
    <d v="1899-12-30T00:00:00"/>
    <d v="1899-12-30T00:00:00"/>
    <n v="0"/>
    <n v="0"/>
    <m/>
    <d v="2037-09-30T00:00:00"/>
    <m/>
    <m/>
    <m/>
    <m/>
    <m/>
    <m/>
    <m/>
    <m/>
    <m/>
    <m/>
    <m/>
    <m/>
    <m/>
    <m/>
    <m/>
    <m/>
    <m/>
    <m/>
    <m/>
    <d v="2037-04-30T00:00:00"/>
    <m/>
    <n v="35000"/>
    <m/>
    <m/>
    <s v="Euro"/>
    <n v="30.16"/>
    <m/>
    <m/>
    <m/>
    <m/>
    <n v="26"/>
    <m/>
    <m/>
    <m/>
    <m/>
    <m/>
    <m/>
    <m/>
    <m/>
    <m/>
    <m/>
    <m/>
    <m/>
    <m/>
    <m/>
    <m/>
    <m/>
    <m/>
    <m/>
    <m/>
    <m/>
    <m/>
    <m/>
  </r>
  <r>
    <m/>
    <s v="V100061"/>
    <s v="2025-0008"/>
    <x v="138"/>
    <n v="1"/>
    <s v="Wagon"/>
    <n v="18"/>
    <s v="37 80 5376 021-1"/>
    <x v="48"/>
    <m/>
    <m/>
    <x v="5"/>
    <x v="8"/>
    <n v="1"/>
    <m/>
    <m/>
    <n v="1"/>
    <m/>
    <n v="1"/>
    <n v="1"/>
    <x v="1"/>
    <n v="0"/>
    <d v="1899-12-30T00:00:00"/>
    <d v="1899-12-30T00:00:00"/>
    <x v="3"/>
    <m/>
    <m/>
    <m/>
    <d v="2025-12-03T00:00:00"/>
    <d v="2037-09-30T00:00:00"/>
    <n v="5020"/>
    <x v="129"/>
    <m/>
    <m/>
    <m/>
    <m/>
    <s v="n.a."/>
    <d v="1899-12-30T00:00:00"/>
    <d v="1899-12-30T00:00:00"/>
    <n v="0"/>
    <n v="0"/>
    <m/>
    <d v="2037-09-30T00:00:00"/>
    <m/>
    <m/>
    <m/>
    <m/>
    <m/>
    <m/>
    <m/>
    <m/>
    <m/>
    <m/>
    <m/>
    <m/>
    <m/>
    <m/>
    <m/>
    <m/>
    <m/>
    <m/>
    <m/>
    <d v="2037-04-30T00:00:00"/>
    <m/>
    <n v="35000"/>
    <m/>
    <m/>
    <s v="Euro"/>
    <n v="30.16"/>
    <m/>
    <m/>
    <m/>
    <m/>
    <n v="26"/>
    <m/>
    <m/>
    <m/>
    <m/>
    <m/>
    <m/>
    <m/>
    <m/>
    <m/>
    <m/>
    <m/>
    <m/>
    <m/>
    <m/>
    <m/>
    <m/>
    <m/>
    <m/>
    <m/>
    <m/>
    <m/>
    <m/>
  </r>
  <r>
    <m/>
    <s v="V100061"/>
    <s v="2025-0008"/>
    <x v="138"/>
    <n v="1"/>
    <s v="Wagon"/>
    <n v="19"/>
    <s v="37 80 5376 022-9"/>
    <x v="48"/>
    <m/>
    <m/>
    <x v="5"/>
    <x v="8"/>
    <n v="1"/>
    <m/>
    <m/>
    <n v="1"/>
    <m/>
    <n v="1"/>
    <n v="1"/>
    <x v="1"/>
    <n v="0"/>
    <d v="1899-12-30T00:00:00"/>
    <d v="1899-12-30T00:00:00"/>
    <x v="3"/>
    <m/>
    <m/>
    <m/>
    <d v="2025-12-03T00:00:00"/>
    <d v="2037-09-30T00:00:00"/>
    <n v="5020"/>
    <x v="129"/>
    <m/>
    <m/>
    <m/>
    <m/>
    <s v="n.a."/>
    <d v="1899-12-30T00:00:00"/>
    <d v="1899-12-30T00:00:00"/>
    <n v="0"/>
    <n v="0"/>
    <m/>
    <d v="2037-09-30T00:00:00"/>
    <m/>
    <m/>
    <m/>
    <m/>
    <m/>
    <m/>
    <m/>
    <m/>
    <m/>
    <m/>
    <m/>
    <m/>
    <m/>
    <m/>
    <m/>
    <m/>
    <m/>
    <m/>
    <m/>
    <d v="2037-04-30T00:00:00"/>
    <m/>
    <n v="35000"/>
    <m/>
    <m/>
    <s v="Euro"/>
    <n v="30.16"/>
    <m/>
    <m/>
    <m/>
    <m/>
    <n v="26"/>
    <m/>
    <m/>
    <m/>
    <m/>
    <m/>
    <m/>
    <m/>
    <m/>
    <m/>
    <m/>
    <m/>
    <m/>
    <m/>
    <m/>
    <m/>
    <m/>
    <m/>
    <m/>
    <m/>
    <m/>
    <m/>
    <m/>
  </r>
  <r>
    <m/>
    <s v="V100061"/>
    <s v="2025-0008"/>
    <x v="138"/>
    <n v="1"/>
    <s v="Wagon"/>
    <n v="20"/>
    <s v="37 80 5376 023-7"/>
    <x v="48"/>
    <m/>
    <m/>
    <x v="5"/>
    <x v="8"/>
    <n v="1"/>
    <m/>
    <m/>
    <n v="1"/>
    <m/>
    <n v="1"/>
    <n v="1"/>
    <x v="1"/>
    <n v="0"/>
    <d v="1899-12-30T00:00:00"/>
    <d v="1899-12-30T00:00:00"/>
    <x v="3"/>
    <m/>
    <m/>
    <m/>
    <d v="2025-12-03T00:00:00"/>
    <d v="2037-09-30T00:00:00"/>
    <n v="5020"/>
    <x v="129"/>
    <m/>
    <m/>
    <m/>
    <m/>
    <s v="n.a."/>
    <d v="1899-12-30T00:00:00"/>
    <d v="1899-12-30T00:00:00"/>
    <n v="0"/>
    <n v="0"/>
    <m/>
    <d v="2037-09-30T00:00:00"/>
    <m/>
    <m/>
    <m/>
    <m/>
    <m/>
    <m/>
    <m/>
    <m/>
    <m/>
    <m/>
    <m/>
    <m/>
    <m/>
    <m/>
    <m/>
    <m/>
    <m/>
    <m/>
    <m/>
    <d v="2037-04-30T00:00:00"/>
    <m/>
    <n v="35000"/>
    <m/>
    <m/>
    <s v="Euro"/>
    <n v="30.16"/>
    <m/>
    <m/>
    <m/>
    <m/>
    <n v="26"/>
    <m/>
    <m/>
    <m/>
    <m/>
    <m/>
    <m/>
    <m/>
    <m/>
    <m/>
    <m/>
    <m/>
    <m/>
    <m/>
    <m/>
    <m/>
    <m/>
    <m/>
    <m/>
    <m/>
    <m/>
    <m/>
    <m/>
  </r>
  <r>
    <m/>
    <s v="V100061"/>
    <s v="2025-0008"/>
    <x v="138"/>
    <n v="2"/>
    <s v="Batch"/>
    <m/>
    <m/>
    <x v="48"/>
    <s v="AUT"/>
    <s v="Middle EU - ELSE"/>
    <x v="5"/>
    <x v="8"/>
    <n v="31"/>
    <m/>
    <m/>
    <n v="31"/>
    <n v="0"/>
    <n v="31"/>
    <n v="31"/>
    <x v="0"/>
    <n v="0"/>
    <m/>
    <m/>
    <x v="8"/>
    <s v="Auslieferung gemäss supply demand (nicht MV)"/>
    <d v="2026-04-24T00:00:00"/>
    <d v="2038-04-23T00:00:00"/>
    <m/>
    <m/>
    <m/>
    <x v="12"/>
    <m/>
    <m/>
    <m/>
    <m/>
    <s v="n.a."/>
    <m/>
    <m/>
    <n v="0"/>
    <n v="0"/>
    <m/>
    <m/>
    <s v="n.a."/>
    <m/>
    <m/>
    <m/>
    <m/>
    <m/>
    <m/>
    <m/>
    <m/>
    <s v="A"/>
    <n v="75"/>
    <s v="keine"/>
    <s v="AUT"/>
    <s v="Not required"/>
    <s v="N"/>
    <s v="Y"/>
    <n v="72"/>
    <s v="Option 4 Monate vor Mietende für weitere 6 Jahre zu gleichen Konditionen auszuüber"/>
    <m/>
    <m/>
    <m/>
    <n v="35000"/>
    <s v="N"/>
    <d v="2023-12-12T00:00:00"/>
    <s v="Euro"/>
    <n v="30.16"/>
    <n v="-4.16"/>
    <n v="0"/>
    <n v="0"/>
    <n v="0"/>
    <n v="26"/>
    <n v="0"/>
    <n v="0"/>
    <n v="0"/>
    <n v="0"/>
    <n v="0"/>
    <s v="0.00"/>
    <n v="0"/>
    <n v="0"/>
    <n v="0"/>
    <n v="0"/>
    <n v="30.16"/>
    <n v="-4.16"/>
    <n v="26"/>
    <n v="1"/>
    <n v="0"/>
    <n v="30.16"/>
    <n v="26"/>
    <n v="1085000"/>
    <n v="0"/>
    <s v="Y"/>
    <n v="1"/>
    <n v="293384"/>
  </r>
  <r>
    <m/>
    <s v="V100061"/>
    <s v="2025-0008"/>
    <x v="138"/>
    <n v="2"/>
    <s v="Wagon"/>
    <n v="21"/>
    <s v=""/>
    <x v="48"/>
    <m/>
    <m/>
    <x v="5"/>
    <x v="8"/>
    <n v="1"/>
    <m/>
    <m/>
    <n v="1"/>
    <m/>
    <n v="1"/>
    <n v="1"/>
    <x v="1"/>
    <n v="0"/>
    <d v="1899-12-30T00:00:00"/>
    <d v="1899-12-30T00:00:00"/>
    <x v="8"/>
    <m/>
    <m/>
    <m/>
    <d v="2026-04-24T00:00:00"/>
    <d v="2038-04-23T00:00:00"/>
    <n v="5020"/>
    <x v="130"/>
    <m/>
    <m/>
    <m/>
    <m/>
    <s v="n.a."/>
    <d v="1899-12-30T00:00:00"/>
    <d v="1899-12-30T00:00:00"/>
    <n v="0"/>
    <n v="0"/>
    <m/>
    <d v="2038-03-31T00:00:00"/>
    <m/>
    <m/>
    <m/>
    <m/>
    <m/>
    <m/>
    <m/>
    <m/>
    <m/>
    <m/>
    <m/>
    <m/>
    <m/>
    <m/>
    <m/>
    <m/>
    <m/>
    <m/>
    <m/>
    <d v="2025-11-01T00:00:00"/>
    <m/>
    <n v="35000"/>
    <m/>
    <m/>
    <s v="Euro"/>
    <n v="30.16"/>
    <m/>
    <m/>
    <m/>
    <m/>
    <n v="26"/>
    <m/>
    <m/>
    <m/>
    <m/>
    <m/>
    <m/>
    <m/>
    <m/>
    <m/>
    <m/>
    <m/>
    <m/>
    <m/>
    <m/>
    <m/>
    <m/>
    <m/>
    <m/>
    <m/>
    <m/>
    <m/>
    <m/>
  </r>
  <r>
    <m/>
    <s v="V100061"/>
    <s v="2025-0008"/>
    <x v="138"/>
    <n v="2"/>
    <s v="Wagon"/>
    <n v="22"/>
    <s v=""/>
    <x v="48"/>
    <m/>
    <m/>
    <x v="5"/>
    <x v="8"/>
    <n v="1"/>
    <m/>
    <m/>
    <n v="1"/>
    <m/>
    <n v="1"/>
    <n v="1"/>
    <x v="1"/>
    <n v="0"/>
    <d v="1899-12-30T00:00:00"/>
    <d v="1899-12-30T00:00:00"/>
    <x v="8"/>
    <m/>
    <m/>
    <m/>
    <d v="2026-04-24T00:00:00"/>
    <d v="2038-04-23T00:00:00"/>
    <n v="5020"/>
    <x v="130"/>
    <m/>
    <m/>
    <m/>
    <m/>
    <s v="n.a."/>
    <d v="1899-12-30T00:00:00"/>
    <d v="1899-12-30T00:00:00"/>
    <n v="0"/>
    <n v="0"/>
    <m/>
    <d v="2038-03-31T00:00:00"/>
    <m/>
    <m/>
    <m/>
    <m/>
    <m/>
    <m/>
    <m/>
    <m/>
    <m/>
    <m/>
    <m/>
    <m/>
    <m/>
    <m/>
    <m/>
    <m/>
    <m/>
    <m/>
    <m/>
    <d v="2025-11-01T00:00:00"/>
    <m/>
    <n v="35000"/>
    <m/>
    <m/>
    <s v="Euro"/>
    <n v="30.16"/>
    <m/>
    <m/>
    <m/>
    <m/>
    <n v="26"/>
    <m/>
    <m/>
    <m/>
    <m/>
    <m/>
    <m/>
    <m/>
    <m/>
    <m/>
    <m/>
    <m/>
    <m/>
    <m/>
    <m/>
    <m/>
    <m/>
    <m/>
    <m/>
    <m/>
    <m/>
    <m/>
    <m/>
  </r>
  <r>
    <m/>
    <s v="V100061"/>
    <s v="2025-0008"/>
    <x v="138"/>
    <n v="2"/>
    <s v="Wagon"/>
    <n v="23"/>
    <s v=""/>
    <x v="48"/>
    <m/>
    <m/>
    <x v="5"/>
    <x v="8"/>
    <n v="1"/>
    <m/>
    <m/>
    <n v="1"/>
    <m/>
    <n v="1"/>
    <n v="1"/>
    <x v="1"/>
    <n v="0"/>
    <d v="1899-12-30T00:00:00"/>
    <d v="1899-12-30T00:00:00"/>
    <x v="8"/>
    <m/>
    <m/>
    <m/>
    <d v="2026-04-24T00:00:00"/>
    <d v="2038-04-23T00:00:00"/>
    <n v="5020"/>
    <x v="130"/>
    <m/>
    <m/>
    <m/>
    <m/>
    <s v="n.a."/>
    <d v="1899-12-30T00:00:00"/>
    <d v="1899-12-30T00:00:00"/>
    <n v="0"/>
    <n v="0"/>
    <m/>
    <d v="2038-03-31T00:00:00"/>
    <m/>
    <m/>
    <m/>
    <m/>
    <m/>
    <m/>
    <m/>
    <m/>
    <m/>
    <m/>
    <m/>
    <m/>
    <m/>
    <m/>
    <m/>
    <m/>
    <m/>
    <m/>
    <m/>
    <d v="2025-11-01T00:00:00"/>
    <m/>
    <n v="35000"/>
    <m/>
    <m/>
    <s v="Euro"/>
    <n v="30.16"/>
    <m/>
    <m/>
    <m/>
    <m/>
    <n v="26"/>
    <m/>
    <m/>
    <m/>
    <m/>
    <m/>
    <m/>
    <m/>
    <m/>
    <m/>
    <m/>
    <m/>
    <m/>
    <m/>
    <m/>
    <m/>
    <m/>
    <m/>
    <m/>
    <m/>
    <m/>
    <m/>
    <m/>
  </r>
  <r>
    <m/>
    <s v="V100061"/>
    <s v="2025-0008"/>
    <x v="138"/>
    <n v="2"/>
    <s v="Wagon"/>
    <n v="24"/>
    <s v=""/>
    <x v="48"/>
    <m/>
    <m/>
    <x v="5"/>
    <x v="8"/>
    <n v="1"/>
    <m/>
    <m/>
    <n v="1"/>
    <m/>
    <n v="1"/>
    <n v="1"/>
    <x v="1"/>
    <n v="0"/>
    <d v="1899-12-30T00:00:00"/>
    <d v="1899-12-30T00:00:00"/>
    <x v="8"/>
    <m/>
    <m/>
    <m/>
    <d v="2026-04-24T00:00:00"/>
    <d v="2038-04-23T00:00:00"/>
    <n v="5020"/>
    <x v="130"/>
    <m/>
    <m/>
    <m/>
    <m/>
    <s v="n.a."/>
    <d v="1899-12-30T00:00:00"/>
    <d v="1899-12-30T00:00:00"/>
    <n v="0"/>
    <n v="0"/>
    <m/>
    <d v="2038-03-31T00:00:00"/>
    <m/>
    <m/>
    <m/>
    <m/>
    <m/>
    <m/>
    <m/>
    <m/>
    <m/>
    <m/>
    <m/>
    <m/>
    <m/>
    <m/>
    <m/>
    <m/>
    <m/>
    <m/>
    <m/>
    <d v="2025-11-01T00:00:00"/>
    <m/>
    <n v="35000"/>
    <m/>
    <m/>
    <s v="Euro"/>
    <n v="30.16"/>
    <m/>
    <m/>
    <m/>
    <m/>
    <n v="26"/>
    <m/>
    <m/>
    <m/>
    <m/>
    <m/>
    <m/>
    <m/>
    <m/>
    <m/>
    <m/>
    <m/>
    <m/>
    <m/>
    <m/>
    <m/>
    <m/>
    <m/>
    <m/>
    <m/>
    <m/>
    <m/>
    <m/>
  </r>
  <r>
    <m/>
    <s v="V100061"/>
    <s v="2025-0008"/>
    <x v="138"/>
    <n v="2"/>
    <s v="Wagon"/>
    <n v="25"/>
    <s v=""/>
    <x v="48"/>
    <m/>
    <m/>
    <x v="5"/>
    <x v="8"/>
    <n v="1"/>
    <m/>
    <m/>
    <n v="1"/>
    <m/>
    <n v="1"/>
    <n v="1"/>
    <x v="1"/>
    <n v="0"/>
    <d v="1899-12-30T00:00:00"/>
    <d v="1899-12-30T00:00:00"/>
    <x v="8"/>
    <m/>
    <m/>
    <m/>
    <d v="2026-04-24T00:00:00"/>
    <d v="2038-04-23T00:00:00"/>
    <n v="5020"/>
    <x v="130"/>
    <m/>
    <m/>
    <m/>
    <m/>
    <s v="n.a."/>
    <d v="1899-12-30T00:00:00"/>
    <d v="1899-12-30T00:00:00"/>
    <n v="0"/>
    <n v="0"/>
    <m/>
    <d v="2038-03-31T00:00:00"/>
    <m/>
    <m/>
    <m/>
    <m/>
    <m/>
    <m/>
    <m/>
    <m/>
    <m/>
    <m/>
    <m/>
    <m/>
    <m/>
    <m/>
    <m/>
    <m/>
    <m/>
    <m/>
    <m/>
    <d v="2025-11-01T00:00:00"/>
    <m/>
    <n v="35000"/>
    <m/>
    <m/>
    <s v="Euro"/>
    <n v="30.16"/>
    <m/>
    <m/>
    <m/>
    <m/>
    <n v="26"/>
    <m/>
    <m/>
    <m/>
    <m/>
    <m/>
    <m/>
    <m/>
    <m/>
    <m/>
    <m/>
    <m/>
    <m/>
    <m/>
    <m/>
    <m/>
    <m/>
    <m/>
    <m/>
    <m/>
    <m/>
    <m/>
    <m/>
  </r>
  <r>
    <m/>
    <s v="V100061"/>
    <s v="2025-0008"/>
    <x v="138"/>
    <n v="2"/>
    <s v="Wagon"/>
    <n v="26"/>
    <s v=""/>
    <x v="48"/>
    <m/>
    <m/>
    <x v="5"/>
    <x v="8"/>
    <n v="1"/>
    <m/>
    <m/>
    <n v="1"/>
    <m/>
    <n v="1"/>
    <n v="1"/>
    <x v="1"/>
    <n v="0"/>
    <d v="1899-12-30T00:00:00"/>
    <d v="1899-12-30T00:00:00"/>
    <x v="8"/>
    <m/>
    <m/>
    <m/>
    <d v="2026-04-24T00:00:00"/>
    <d v="2038-04-23T00:00:00"/>
    <n v="5020"/>
    <x v="130"/>
    <m/>
    <m/>
    <m/>
    <m/>
    <s v="n.a."/>
    <d v="1899-12-30T00:00:00"/>
    <d v="1899-12-30T00:00:00"/>
    <n v="0"/>
    <n v="0"/>
    <m/>
    <d v="2038-03-31T00:00:00"/>
    <m/>
    <m/>
    <m/>
    <m/>
    <m/>
    <m/>
    <m/>
    <m/>
    <m/>
    <m/>
    <m/>
    <m/>
    <m/>
    <m/>
    <m/>
    <m/>
    <m/>
    <m/>
    <m/>
    <d v="2025-11-01T00:00:00"/>
    <m/>
    <n v="35000"/>
    <m/>
    <m/>
    <s v="Euro"/>
    <n v="30.16"/>
    <m/>
    <m/>
    <m/>
    <m/>
    <n v="26"/>
    <m/>
    <m/>
    <m/>
    <m/>
    <m/>
    <m/>
    <m/>
    <m/>
    <m/>
    <m/>
    <m/>
    <m/>
    <m/>
    <m/>
    <m/>
    <m/>
    <m/>
    <m/>
    <m/>
    <m/>
    <m/>
    <m/>
  </r>
  <r>
    <m/>
    <s v="V100061"/>
    <s v="2025-0008"/>
    <x v="138"/>
    <n v="2"/>
    <s v="Wagon"/>
    <n v="27"/>
    <s v=""/>
    <x v="48"/>
    <m/>
    <m/>
    <x v="5"/>
    <x v="8"/>
    <n v="1"/>
    <m/>
    <m/>
    <n v="1"/>
    <m/>
    <n v="1"/>
    <n v="1"/>
    <x v="1"/>
    <n v="0"/>
    <d v="1899-12-30T00:00:00"/>
    <d v="1899-12-30T00:00:00"/>
    <x v="8"/>
    <m/>
    <m/>
    <m/>
    <d v="2026-04-24T00:00:00"/>
    <d v="2038-04-23T00:00:00"/>
    <n v="5020"/>
    <x v="130"/>
    <m/>
    <m/>
    <m/>
    <m/>
    <s v="n.a."/>
    <d v="1899-12-30T00:00:00"/>
    <d v="1899-12-30T00:00:00"/>
    <n v="0"/>
    <n v="0"/>
    <m/>
    <d v="2038-03-31T00:00:00"/>
    <m/>
    <m/>
    <m/>
    <m/>
    <m/>
    <m/>
    <m/>
    <m/>
    <m/>
    <m/>
    <m/>
    <m/>
    <m/>
    <m/>
    <m/>
    <m/>
    <m/>
    <m/>
    <m/>
    <d v="2025-11-01T00:00:00"/>
    <m/>
    <n v="35000"/>
    <m/>
    <m/>
    <s v="Euro"/>
    <n v="30.16"/>
    <m/>
    <m/>
    <m/>
    <m/>
    <n v="26"/>
    <m/>
    <m/>
    <m/>
    <m/>
    <m/>
    <m/>
    <m/>
    <m/>
    <m/>
    <m/>
    <m/>
    <m/>
    <m/>
    <m/>
    <m/>
    <m/>
    <m/>
    <m/>
    <m/>
    <m/>
    <m/>
    <m/>
  </r>
  <r>
    <m/>
    <s v="V100061"/>
    <s v="2025-0008"/>
    <x v="138"/>
    <n v="2"/>
    <s v="Wagon"/>
    <n v="28"/>
    <s v=""/>
    <x v="48"/>
    <m/>
    <m/>
    <x v="5"/>
    <x v="8"/>
    <n v="1"/>
    <m/>
    <m/>
    <n v="1"/>
    <m/>
    <n v="1"/>
    <n v="1"/>
    <x v="1"/>
    <n v="0"/>
    <d v="1899-12-30T00:00:00"/>
    <d v="1899-12-30T00:00:00"/>
    <x v="8"/>
    <m/>
    <m/>
    <m/>
    <d v="2026-04-24T00:00:00"/>
    <d v="2038-04-23T00:00:00"/>
    <n v="5020"/>
    <x v="130"/>
    <m/>
    <m/>
    <m/>
    <m/>
    <s v="n.a."/>
    <d v="1899-12-30T00:00:00"/>
    <d v="1899-12-30T00:00:00"/>
    <n v="0"/>
    <n v="0"/>
    <m/>
    <d v="2038-03-31T00:00:00"/>
    <m/>
    <m/>
    <m/>
    <m/>
    <m/>
    <m/>
    <m/>
    <m/>
    <m/>
    <m/>
    <m/>
    <m/>
    <m/>
    <m/>
    <m/>
    <m/>
    <m/>
    <m/>
    <m/>
    <d v="2025-11-01T00:00:00"/>
    <m/>
    <n v="35000"/>
    <m/>
    <m/>
    <s v="Euro"/>
    <n v="30.16"/>
    <m/>
    <m/>
    <m/>
    <m/>
    <n v="26"/>
    <m/>
    <m/>
    <m/>
    <m/>
    <m/>
    <m/>
    <m/>
    <m/>
    <m/>
    <m/>
    <m/>
    <m/>
    <m/>
    <m/>
    <m/>
    <m/>
    <m/>
    <m/>
    <m/>
    <m/>
    <m/>
    <m/>
  </r>
  <r>
    <m/>
    <s v="V100061"/>
    <s v="2025-0008"/>
    <x v="138"/>
    <n v="2"/>
    <s v="Wagon"/>
    <n v="29"/>
    <s v=""/>
    <x v="48"/>
    <m/>
    <m/>
    <x v="5"/>
    <x v="8"/>
    <n v="1"/>
    <m/>
    <m/>
    <n v="1"/>
    <m/>
    <n v="1"/>
    <n v="1"/>
    <x v="1"/>
    <n v="0"/>
    <d v="1899-12-30T00:00:00"/>
    <d v="1899-12-30T00:00:00"/>
    <x v="8"/>
    <m/>
    <m/>
    <m/>
    <d v="2026-04-24T00:00:00"/>
    <d v="2038-04-23T00:00:00"/>
    <n v="5020"/>
    <x v="130"/>
    <m/>
    <m/>
    <m/>
    <m/>
    <s v="n.a."/>
    <d v="1899-12-30T00:00:00"/>
    <d v="1899-12-30T00:00:00"/>
    <n v="0"/>
    <n v="0"/>
    <m/>
    <d v="2038-03-31T00:00:00"/>
    <m/>
    <m/>
    <m/>
    <m/>
    <m/>
    <m/>
    <m/>
    <m/>
    <m/>
    <m/>
    <m/>
    <m/>
    <m/>
    <m/>
    <m/>
    <m/>
    <m/>
    <m/>
    <m/>
    <d v="2025-11-01T00:00:00"/>
    <m/>
    <n v="35000"/>
    <m/>
    <m/>
    <s v="Euro"/>
    <n v="30.16"/>
    <m/>
    <m/>
    <m/>
    <m/>
    <n v="26"/>
    <m/>
    <m/>
    <m/>
    <m/>
    <m/>
    <m/>
    <m/>
    <m/>
    <m/>
    <m/>
    <m/>
    <m/>
    <m/>
    <m/>
    <m/>
    <m/>
    <m/>
    <m/>
    <m/>
    <m/>
    <m/>
    <m/>
  </r>
  <r>
    <m/>
    <s v="V100061"/>
    <s v="2025-0008"/>
    <x v="138"/>
    <n v="2"/>
    <s v="Wagon"/>
    <n v="30"/>
    <s v=""/>
    <x v="48"/>
    <m/>
    <m/>
    <x v="5"/>
    <x v="8"/>
    <n v="1"/>
    <m/>
    <m/>
    <n v="1"/>
    <m/>
    <n v="1"/>
    <n v="1"/>
    <x v="1"/>
    <n v="0"/>
    <d v="1899-12-30T00:00:00"/>
    <d v="1899-12-30T00:00:00"/>
    <x v="8"/>
    <m/>
    <m/>
    <m/>
    <d v="2026-04-24T00:00:00"/>
    <d v="2038-04-23T00:00:00"/>
    <n v="5020"/>
    <x v="130"/>
    <m/>
    <m/>
    <m/>
    <m/>
    <s v="n.a."/>
    <d v="1899-12-30T00:00:00"/>
    <d v="1899-12-30T00:00:00"/>
    <n v="0"/>
    <n v="0"/>
    <m/>
    <d v="2038-03-31T00:00:00"/>
    <m/>
    <m/>
    <m/>
    <m/>
    <m/>
    <m/>
    <m/>
    <m/>
    <m/>
    <m/>
    <m/>
    <m/>
    <m/>
    <m/>
    <m/>
    <m/>
    <m/>
    <m/>
    <m/>
    <d v="2025-11-01T00:00:00"/>
    <m/>
    <n v="35000"/>
    <m/>
    <m/>
    <s v="Euro"/>
    <n v="30.16"/>
    <m/>
    <m/>
    <m/>
    <m/>
    <n v="26"/>
    <m/>
    <m/>
    <m/>
    <m/>
    <m/>
    <m/>
    <m/>
    <m/>
    <m/>
    <m/>
    <m/>
    <m/>
    <m/>
    <m/>
    <m/>
    <m/>
    <m/>
    <m/>
    <m/>
    <m/>
    <m/>
    <m/>
  </r>
  <r>
    <m/>
    <s v="V100061"/>
    <s v="2025-0008"/>
    <x v="138"/>
    <n v="2"/>
    <s v="Wagon"/>
    <n v="31"/>
    <s v=""/>
    <x v="48"/>
    <m/>
    <m/>
    <x v="5"/>
    <x v="8"/>
    <n v="1"/>
    <m/>
    <m/>
    <n v="1"/>
    <m/>
    <n v="1"/>
    <n v="1"/>
    <x v="1"/>
    <n v="0"/>
    <d v="1899-12-30T00:00:00"/>
    <d v="1899-12-30T00:00:00"/>
    <x v="8"/>
    <m/>
    <m/>
    <m/>
    <d v="2026-04-24T00:00:00"/>
    <d v="2038-04-23T00:00:00"/>
    <n v="5020"/>
    <x v="130"/>
    <m/>
    <m/>
    <m/>
    <m/>
    <s v="n.a."/>
    <d v="1899-12-30T00:00:00"/>
    <d v="1899-12-30T00:00:00"/>
    <n v="0"/>
    <n v="0"/>
    <m/>
    <d v="2038-03-31T00:00:00"/>
    <m/>
    <m/>
    <m/>
    <m/>
    <m/>
    <m/>
    <m/>
    <m/>
    <m/>
    <m/>
    <m/>
    <m/>
    <m/>
    <m/>
    <m/>
    <m/>
    <m/>
    <m/>
    <m/>
    <d v="2025-11-01T00:00:00"/>
    <m/>
    <n v="35000"/>
    <m/>
    <m/>
    <s v="Euro"/>
    <n v="30.16"/>
    <m/>
    <m/>
    <m/>
    <m/>
    <n v="26"/>
    <m/>
    <m/>
    <m/>
    <m/>
    <m/>
    <m/>
    <m/>
    <m/>
    <m/>
    <m/>
    <m/>
    <m/>
    <m/>
    <m/>
    <m/>
    <m/>
    <m/>
    <m/>
    <m/>
    <m/>
    <m/>
    <m/>
  </r>
  <r>
    <m/>
    <s v="V100061"/>
    <s v="2025-0008"/>
    <x v="138"/>
    <n v="2"/>
    <s v="Wagon"/>
    <n v="32"/>
    <s v=""/>
    <x v="48"/>
    <m/>
    <m/>
    <x v="5"/>
    <x v="8"/>
    <n v="1"/>
    <m/>
    <m/>
    <n v="1"/>
    <m/>
    <n v="1"/>
    <n v="1"/>
    <x v="1"/>
    <n v="0"/>
    <d v="1899-12-30T00:00:00"/>
    <d v="1899-12-30T00:00:00"/>
    <x v="8"/>
    <m/>
    <m/>
    <m/>
    <d v="2026-04-24T00:00:00"/>
    <d v="2038-04-23T00:00:00"/>
    <n v="5020"/>
    <x v="130"/>
    <m/>
    <m/>
    <m/>
    <m/>
    <s v="n.a."/>
    <d v="1899-12-30T00:00:00"/>
    <d v="1899-12-30T00:00:00"/>
    <n v="0"/>
    <n v="0"/>
    <m/>
    <d v="2038-03-31T00:00:00"/>
    <m/>
    <m/>
    <m/>
    <m/>
    <m/>
    <m/>
    <m/>
    <m/>
    <m/>
    <m/>
    <m/>
    <m/>
    <m/>
    <m/>
    <m/>
    <m/>
    <m/>
    <m/>
    <m/>
    <d v="2025-11-01T00:00:00"/>
    <m/>
    <n v="35000"/>
    <m/>
    <m/>
    <s v="Euro"/>
    <n v="30.16"/>
    <m/>
    <m/>
    <m/>
    <m/>
    <n v="26"/>
    <m/>
    <m/>
    <m/>
    <m/>
    <m/>
    <m/>
    <m/>
    <m/>
    <m/>
    <m/>
    <m/>
    <m/>
    <m/>
    <m/>
    <m/>
    <m/>
    <m/>
    <m/>
    <m/>
    <m/>
    <m/>
    <m/>
  </r>
  <r>
    <m/>
    <s v="V100061"/>
    <s v="2025-0008"/>
    <x v="138"/>
    <n v="2"/>
    <s v="Wagon"/>
    <n v="33"/>
    <s v=""/>
    <x v="48"/>
    <m/>
    <m/>
    <x v="5"/>
    <x v="8"/>
    <n v="1"/>
    <m/>
    <m/>
    <n v="1"/>
    <m/>
    <n v="1"/>
    <n v="1"/>
    <x v="1"/>
    <n v="0"/>
    <d v="1899-12-30T00:00:00"/>
    <d v="1899-12-30T00:00:00"/>
    <x v="8"/>
    <m/>
    <m/>
    <m/>
    <d v="2026-04-24T00:00:00"/>
    <d v="2038-04-23T00:00:00"/>
    <n v="5020"/>
    <x v="130"/>
    <m/>
    <m/>
    <m/>
    <m/>
    <s v="n.a."/>
    <d v="1899-12-30T00:00:00"/>
    <d v="1899-12-30T00:00:00"/>
    <n v="0"/>
    <n v="0"/>
    <m/>
    <d v="2038-03-31T00:00:00"/>
    <m/>
    <m/>
    <m/>
    <m/>
    <m/>
    <m/>
    <m/>
    <m/>
    <m/>
    <m/>
    <m/>
    <m/>
    <m/>
    <m/>
    <m/>
    <m/>
    <m/>
    <m/>
    <m/>
    <d v="2025-11-01T00:00:00"/>
    <m/>
    <n v="35000"/>
    <m/>
    <m/>
    <s v="Euro"/>
    <n v="30.16"/>
    <m/>
    <m/>
    <m/>
    <m/>
    <n v="26"/>
    <m/>
    <m/>
    <m/>
    <m/>
    <m/>
    <m/>
    <m/>
    <m/>
    <m/>
    <m/>
    <m/>
    <m/>
    <m/>
    <m/>
    <m/>
    <m/>
    <m/>
    <m/>
    <m/>
    <m/>
    <m/>
    <m/>
  </r>
  <r>
    <m/>
    <s v="V100061"/>
    <s v="2025-0008"/>
    <x v="138"/>
    <n v="2"/>
    <s v="Wagon"/>
    <n v="34"/>
    <s v=""/>
    <x v="48"/>
    <m/>
    <m/>
    <x v="5"/>
    <x v="8"/>
    <n v="1"/>
    <m/>
    <m/>
    <n v="1"/>
    <m/>
    <n v="1"/>
    <n v="1"/>
    <x v="1"/>
    <n v="0"/>
    <d v="1899-12-30T00:00:00"/>
    <d v="1899-12-30T00:00:00"/>
    <x v="8"/>
    <m/>
    <m/>
    <m/>
    <d v="2026-04-24T00:00:00"/>
    <d v="2038-04-23T00:00:00"/>
    <n v="5020"/>
    <x v="130"/>
    <m/>
    <m/>
    <m/>
    <m/>
    <s v="n.a."/>
    <d v="1899-12-30T00:00:00"/>
    <d v="1899-12-30T00:00:00"/>
    <n v="0"/>
    <n v="0"/>
    <m/>
    <d v="2038-03-31T00:00:00"/>
    <m/>
    <m/>
    <m/>
    <m/>
    <m/>
    <m/>
    <m/>
    <m/>
    <m/>
    <m/>
    <m/>
    <m/>
    <m/>
    <m/>
    <m/>
    <m/>
    <m/>
    <m/>
    <m/>
    <d v="2025-11-01T00:00:00"/>
    <m/>
    <n v="35000"/>
    <m/>
    <m/>
    <s v="Euro"/>
    <n v="30.16"/>
    <m/>
    <m/>
    <m/>
    <m/>
    <n v="26"/>
    <m/>
    <m/>
    <m/>
    <m/>
    <m/>
    <m/>
    <m/>
    <m/>
    <m/>
    <m/>
    <m/>
    <m/>
    <m/>
    <m/>
    <m/>
    <m/>
    <m/>
    <m/>
    <m/>
    <m/>
    <m/>
    <m/>
  </r>
  <r>
    <m/>
    <s v="V100061"/>
    <s v="2025-0008"/>
    <x v="138"/>
    <n v="2"/>
    <s v="Wagon"/>
    <n v="35"/>
    <s v=""/>
    <x v="48"/>
    <m/>
    <m/>
    <x v="5"/>
    <x v="8"/>
    <n v="1"/>
    <m/>
    <m/>
    <n v="1"/>
    <m/>
    <n v="1"/>
    <n v="1"/>
    <x v="1"/>
    <n v="0"/>
    <d v="1899-12-30T00:00:00"/>
    <d v="1899-12-30T00:00:00"/>
    <x v="8"/>
    <m/>
    <m/>
    <m/>
    <d v="2026-04-24T00:00:00"/>
    <d v="2038-04-23T00:00:00"/>
    <n v="5020"/>
    <x v="130"/>
    <m/>
    <m/>
    <m/>
    <m/>
    <s v="n.a."/>
    <d v="1899-12-30T00:00:00"/>
    <d v="1899-12-30T00:00:00"/>
    <n v="0"/>
    <n v="0"/>
    <m/>
    <d v="2038-03-31T00:00:00"/>
    <m/>
    <m/>
    <m/>
    <m/>
    <m/>
    <m/>
    <m/>
    <m/>
    <m/>
    <m/>
    <m/>
    <m/>
    <m/>
    <m/>
    <m/>
    <m/>
    <m/>
    <m/>
    <m/>
    <d v="2025-11-01T00:00:00"/>
    <m/>
    <n v="35000"/>
    <m/>
    <m/>
    <s v="Euro"/>
    <n v="30.16"/>
    <m/>
    <m/>
    <m/>
    <m/>
    <n v="26"/>
    <m/>
    <m/>
    <m/>
    <m/>
    <m/>
    <m/>
    <m/>
    <m/>
    <m/>
    <m/>
    <m/>
    <m/>
    <m/>
    <m/>
    <m/>
    <m/>
    <m/>
    <m/>
    <m/>
    <m/>
    <m/>
    <m/>
  </r>
  <r>
    <m/>
    <s v="V100061"/>
    <s v="2025-0008"/>
    <x v="138"/>
    <n v="2"/>
    <s v="Wagon"/>
    <n v="36"/>
    <s v=""/>
    <x v="48"/>
    <m/>
    <m/>
    <x v="5"/>
    <x v="8"/>
    <n v="1"/>
    <m/>
    <m/>
    <n v="1"/>
    <m/>
    <n v="1"/>
    <n v="1"/>
    <x v="1"/>
    <n v="0"/>
    <d v="1899-12-30T00:00:00"/>
    <d v="1899-12-30T00:00:00"/>
    <x v="8"/>
    <m/>
    <m/>
    <m/>
    <d v="2026-04-24T00:00:00"/>
    <d v="2038-04-23T00:00:00"/>
    <n v="5020"/>
    <x v="130"/>
    <m/>
    <m/>
    <m/>
    <m/>
    <s v="n.a."/>
    <d v="1899-12-30T00:00:00"/>
    <d v="1899-12-30T00:00:00"/>
    <n v="0"/>
    <n v="0"/>
    <m/>
    <d v="2038-03-31T00:00:00"/>
    <m/>
    <m/>
    <m/>
    <m/>
    <m/>
    <m/>
    <m/>
    <m/>
    <m/>
    <m/>
    <m/>
    <m/>
    <m/>
    <m/>
    <m/>
    <m/>
    <m/>
    <m/>
    <m/>
    <d v="2025-11-01T00:00:00"/>
    <m/>
    <n v="35000"/>
    <m/>
    <m/>
    <s v="Euro"/>
    <n v="30.16"/>
    <m/>
    <m/>
    <m/>
    <m/>
    <n v="26"/>
    <m/>
    <m/>
    <m/>
    <m/>
    <m/>
    <m/>
    <m/>
    <m/>
    <m/>
    <m/>
    <m/>
    <m/>
    <m/>
    <m/>
    <m/>
    <m/>
    <m/>
    <m/>
    <m/>
    <m/>
    <m/>
    <m/>
  </r>
  <r>
    <m/>
    <s v="V100061"/>
    <s v="2025-0008"/>
    <x v="138"/>
    <n v="2"/>
    <s v="Wagon"/>
    <n v="37"/>
    <s v=""/>
    <x v="48"/>
    <m/>
    <m/>
    <x v="5"/>
    <x v="8"/>
    <n v="1"/>
    <m/>
    <m/>
    <n v="1"/>
    <m/>
    <n v="1"/>
    <n v="1"/>
    <x v="1"/>
    <n v="0"/>
    <d v="1899-12-30T00:00:00"/>
    <d v="1899-12-30T00:00:00"/>
    <x v="8"/>
    <m/>
    <m/>
    <m/>
    <d v="2026-04-24T00:00:00"/>
    <d v="2038-04-23T00:00:00"/>
    <n v="5020"/>
    <x v="130"/>
    <m/>
    <m/>
    <m/>
    <m/>
    <s v="n.a."/>
    <d v="1899-12-30T00:00:00"/>
    <d v="1899-12-30T00:00:00"/>
    <n v="0"/>
    <n v="0"/>
    <m/>
    <d v="2038-03-31T00:00:00"/>
    <m/>
    <m/>
    <m/>
    <m/>
    <m/>
    <m/>
    <m/>
    <m/>
    <m/>
    <m/>
    <m/>
    <m/>
    <m/>
    <m/>
    <m/>
    <m/>
    <m/>
    <m/>
    <m/>
    <d v="2025-11-01T00:00:00"/>
    <m/>
    <n v="35000"/>
    <m/>
    <m/>
    <s v="Euro"/>
    <n v="30.16"/>
    <m/>
    <m/>
    <m/>
    <m/>
    <n v="26"/>
    <m/>
    <m/>
    <m/>
    <m/>
    <m/>
    <m/>
    <m/>
    <m/>
    <m/>
    <m/>
    <m/>
    <m/>
    <m/>
    <m/>
    <m/>
    <m/>
    <m/>
    <m/>
    <m/>
    <m/>
    <m/>
    <m/>
  </r>
  <r>
    <m/>
    <s v="V100061"/>
    <s v="2025-0008"/>
    <x v="138"/>
    <n v="2"/>
    <s v="Wagon"/>
    <n v="38"/>
    <s v=""/>
    <x v="48"/>
    <m/>
    <m/>
    <x v="5"/>
    <x v="8"/>
    <n v="1"/>
    <m/>
    <m/>
    <n v="1"/>
    <m/>
    <n v="1"/>
    <n v="1"/>
    <x v="1"/>
    <n v="0"/>
    <d v="1899-12-30T00:00:00"/>
    <d v="1899-12-30T00:00:00"/>
    <x v="8"/>
    <m/>
    <m/>
    <m/>
    <d v="2026-04-24T00:00:00"/>
    <d v="2038-04-23T00:00:00"/>
    <n v="5020"/>
    <x v="130"/>
    <m/>
    <m/>
    <m/>
    <m/>
    <s v="n.a."/>
    <d v="1899-12-30T00:00:00"/>
    <d v="1899-12-30T00:00:00"/>
    <n v="0"/>
    <n v="0"/>
    <m/>
    <d v="2038-03-31T00:00:00"/>
    <m/>
    <m/>
    <m/>
    <m/>
    <m/>
    <m/>
    <m/>
    <m/>
    <m/>
    <m/>
    <m/>
    <m/>
    <m/>
    <m/>
    <m/>
    <m/>
    <m/>
    <m/>
    <m/>
    <d v="2025-11-01T00:00:00"/>
    <m/>
    <n v="35000"/>
    <m/>
    <m/>
    <s v="Euro"/>
    <n v="30.16"/>
    <m/>
    <m/>
    <m/>
    <m/>
    <n v="26"/>
    <m/>
    <m/>
    <m/>
    <m/>
    <m/>
    <m/>
    <m/>
    <m/>
    <m/>
    <m/>
    <m/>
    <m/>
    <m/>
    <m/>
    <m/>
    <m/>
    <m/>
    <m/>
    <m/>
    <m/>
    <m/>
    <m/>
  </r>
  <r>
    <m/>
    <s v="V100061"/>
    <s v="2025-0008"/>
    <x v="138"/>
    <n v="2"/>
    <s v="Wagon"/>
    <n v="39"/>
    <s v=""/>
    <x v="48"/>
    <m/>
    <m/>
    <x v="5"/>
    <x v="8"/>
    <n v="1"/>
    <m/>
    <m/>
    <n v="1"/>
    <m/>
    <n v="1"/>
    <n v="1"/>
    <x v="1"/>
    <n v="0"/>
    <d v="1899-12-30T00:00:00"/>
    <d v="1899-12-30T00:00:00"/>
    <x v="8"/>
    <m/>
    <m/>
    <m/>
    <d v="2026-04-24T00:00:00"/>
    <d v="2038-04-23T00:00:00"/>
    <n v="5020"/>
    <x v="130"/>
    <m/>
    <m/>
    <m/>
    <m/>
    <s v="n.a."/>
    <d v="1899-12-30T00:00:00"/>
    <d v="1899-12-30T00:00:00"/>
    <n v="0"/>
    <n v="0"/>
    <m/>
    <d v="2038-03-31T00:00:00"/>
    <m/>
    <m/>
    <m/>
    <m/>
    <m/>
    <m/>
    <m/>
    <m/>
    <m/>
    <m/>
    <m/>
    <m/>
    <m/>
    <m/>
    <m/>
    <m/>
    <m/>
    <m/>
    <m/>
    <d v="2025-11-01T00:00:00"/>
    <m/>
    <n v="35000"/>
    <m/>
    <m/>
    <s v="Euro"/>
    <n v="30.16"/>
    <m/>
    <m/>
    <m/>
    <m/>
    <n v="26"/>
    <m/>
    <m/>
    <m/>
    <m/>
    <m/>
    <m/>
    <m/>
    <m/>
    <m/>
    <m/>
    <m/>
    <m/>
    <m/>
    <m/>
    <m/>
    <m/>
    <m/>
    <m/>
    <m/>
    <m/>
    <m/>
    <m/>
  </r>
  <r>
    <m/>
    <s v="V100061"/>
    <s v="2025-0008"/>
    <x v="138"/>
    <n v="2"/>
    <s v="Wagon"/>
    <n v="40"/>
    <s v=""/>
    <x v="48"/>
    <m/>
    <m/>
    <x v="5"/>
    <x v="8"/>
    <n v="1"/>
    <m/>
    <m/>
    <n v="1"/>
    <m/>
    <n v="1"/>
    <n v="1"/>
    <x v="1"/>
    <n v="0"/>
    <d v="1899-12-30T00:00:00"/>
    <d v="1899-12-30T00:00:00"/>
    <x v="8"/>
    <m/>
    <m/>
    <m/>
    <d v="2026-04-24T00:00:00"/>
    <d v="2038-04-23T00:00:00"/>
    <n v="5020"/>
    <x v="130"/>
    <m/>
    <m/>
    <m/>
    <m/>
    <s v="n.a."/>
    <d v="1899-12-30T00:00:00"/>
    <d v="1899-12-30T00:00:00"/>
    <n v="0"/>
    <n v="0"/>
    <m/>
    <d v="2038-03-31T00:00:00"/>
    <m/>
    <m/>
    <m/>
    <m/>
    <m/>
    <m/>
    <m/>
    <m/>
    <m/>
    <m/>
    <m/>
    <m/>
    <m/>
    <m/>
    <m/>
    <m/>
    <m/>
    <m/>
    <m/>
    <d v="2025-11-01T00:00:00"/>
    <m/>
    <n v="35000"/>
    <m/>
    <m/>
    <s v="Euro"/>
    <n v="30.16"/>
    <m/>
    <m/>
    <m/>
    <m/>
    <n v="26"/>
    <m/>
    <m/>
    <m/>
    <m/>
    <m/>
    <m/>
    <m/>
    <m/>
    <m/>
    <m/>
    <m/>
    <m/>
    <m/>
    <m/>
    <m/>
    <m/>
    <m/>
    <m/>
    <m/>
    <m/>
    <m/>
    <m/>
  </r>
  <r>
    <m/>
    <s v="V100061"/>
    <s v="2025-0008"/>
    <x v="138"/>
    <n v="2"/>
    <s v="Wagon"/>
    <n v="41"/>
    <s v=""/>
    <x v="48"/>
    <m/>
    <m/>
    <x v="5"/>
    <x v="8"/>
    <n v="1"/>
    <m/>
    <m/>
    <n v="1"/>
    <m/>
    <n v="1"/>
    <n v="1"/>
    <x v="1"/>
    <n v="0"/>
    <d v="1899-12-30T00:00:00"/>
    <d v="1899-12-30T00:00:00"/>
    <x v="8"/>
    <m/>
    <m/>
    <m/>
    <d v="2026-04-24T00:00:00"/>
    <d v="2038-04-23T00:00:00"/>
    <n v="5020"/>
    <x v="130"/>
    <m/>
    <m/>
    <m/>
    <m/>
    <s v="n.a."/>
    <d v="1899-12-30T00:00:00"/>
    <d v="1899-12-30T00:00:00"/>
    <n v="0"/>
    <n v="0"/>
    <m/>
    <d v="2038-03-31T00:00:00"/>
    <m/>
    <m/>
    <m/>
    <m/>
    <m/>
    <m/>
    <m/>
    <m/>
    <m/>
    <m/>
    <m/>
    <m/>
    <m/>
    <m/>
    <m/>
    <m/>
    <m/>
    <m/>
    <m/>
    <d v="2025-11-01T00:00:00"/>
    <m/>
    <n v="35000"/>
    <m/>
    <m/>
    <s v="Euro"/>
    <n v="30.16"/>
    <m/>
    <m/>
    <m/>
    <m/>
    <n v="26"/>
    <m/>
    <m/>
    <m/>
    <m/>
    <m/>
    <m/>
    <m/>
    <m/>
    <m/>
    <m/>
    <m/>
    <m/>
    <m/>
    <m/>
    <m/>
    <m/>
    <m/>
    <m/>
    <m/>
    <m/>
    <m/>
    <m/>
  </r>
  <r>
    <m/>
    <s v="V100061"/>
    <s v="2025-0008"/>
    <x v="138"/>
    <n v="2"/>
    <s v="Wagon"/>
    <n v="42"/>
    <s v=""/>
    <x v="48"/>
    <m/>
    <m/>
    <x v="5"/>
    <x v="8"/>
    <n v="1"/>
    <m/>
    <m/>
    <n v="1"/>
    <m/>
    <n v="1"/>
    <n v="1"/>
    <x v="1"/>
    <n v="0"/>
    <d v="1899-12-30T00:00:00"/>
    <d v="1899-12-30T00:00:00"/>
    <x v="8"/>
    <m/>
    <m/>
    <m/>
    <d v="2026-04-24T00:00:00"/>
    <d v="2038-04-23T00:00:00"/>
    <n v="5020"/>
    <x v="130"/>
    <m/>
    <m/>
    <m/>
    <m/>
    <s v="n.a."/>
    <d v="1899-12-30T00:00:00"/>
    <d v="1899-12-30T00:00:00"/>
    <n v="0"/>
    <n v="0"/>
    <m/>
    <d v="2038-03-31T00:00:00"/>
    <m/>
    <m/>
    <m/>
    <m/>
    <m/>
    <m/>
    <m/>
    <m/>
    <m/>
    <m/>
    <m/>
    <m/>
    <m/>
    <m/>
    <m/>
    <m/>
    <m/>
    <m/>
    <m/>
    <d v="2025-11-01T00:00:00"/>
    <m/>
    <n v="35000"/>
    <m/>
    <m/>
    <s v="Euro"/>
    <n v="30.16"/>
    <m/>
    <m/>
    <m/>
    <m/>
    <n v="26"/>
    <m/>
    <m/>
    <m/>
    <m/>
    <m/>
    <m/>
    <m/>
    <m/>
    <m/>
    <m/>
    <m/>
    <m/>
    <m/>
    <m/>
    <m/>
    <m/>
    <m/>
    <m/>
    <m/>
    <m/>
    <m/>
    <m/>
  </r>
  <r>
    <m/>
    <s v="V100061"/>
    <s v="2025-0008"/>
    <x v="138"/>
    <n v="2"/>
    <s v="Wagon"/>
    <n v="43"/>
    <s v=""/>
    <x v="48"/>
    <m/>
    <m/>
    <x v="5"/>
    <x v="8"/>
    <n v="1"/>
    <m/>
    <m/>
    <n v="1"/>
    <m/>
    <n v="1"/>
    <n v="1"/>
    <x v="1"/>
    <n v="0"/>
    <d v="1899-12-30T00:00:00"/>
    <d v="1899-12-30T00:00:00"/>
    <x v="8"/>
    <m/>
    <m/>
    <m/>
    <d v="2026-04-24T00:00:00"/>
    <d v="2038-04-23T00:00:00"/>
    <n v="5020"/>
    <x v="130"/>
    <m/>
    <m/>
    <m/>
    <m/>
    <s v="n.a."/>
    <d v="1899-12-30T00:00:00"/>
    <d v="1899-12-30T00:00:00"/>
    <n v="0"/>
    <n v="0"/>
    <m/>
    <d v="2038-03-31T00:00:00"/>
    <m/>
    <m/>
    <m/>
    <m/>
    <m/>
    <m/>
    <m/>
    <m/>
    <m/>
    <m/>
    <m/>
    <m/>
    <m/>
    <m/>
    <m/>
    <m/>
    <m/>
    <m/>
    <m/>
    <d v="2025-11-01T00:00:00"/>
    <m/>
    <n v="35000"/>
    <m/>
    <m/>
    <s v="Euro"/>
    <n v="30.16"/>
    <m/>
    <m/>
    <m/>
    <m/>
    <n v="26"/>
    <m/>
    <m/>
    <m/>
    <m/>
    <m/>
    <m/>
    <m/>
    <m/>
    <m/>
    <m/>
    <m/>
    <m/>
    <m/>
    <m/>
    <m/>
    <m/>
    <m/>
    <m/>
    <m/>
    <m/>
    <m/>
    <m/>
  </r>
  <r>
    <m/>
    <s v="V100061"/>
    <s v="2025-0008"/>
    <x v="138"/>
    <n v="2"/>
    <s v="Wagon"/>
    <n v="44"/>
    <s v=""/>
    <x v="48"/>
    <m/>
    <m/>
    <x v="5"/>
    <x v="8"/>
    <n v="1"/>
    <m/>
    <m/>
    <n v="1"/>
    <m/>
    <n v="1"/>
    <n v="1"/>
    <x v="1"/>
    <n v="0"/>
    <d v="1899-12-30T00:00:00"/>
    <d v="1899-12-30T00:00:00"/>
    <x v="8"/>
    <m/>
    <m/>
    <m/>
    <d v="2026-04-24T00:00:00"/>
    <d v="2038-04-23T00:00:00"/>
    <n v="5020"/>
    <x v="130"/>
    <m/>
    <m/>
    <m/>
    <m/>
    <s v="n.a."/>
    <d v="1899-12-30T00:00:00"/>
    <d v="1899-12-30T00:00:00"/>
    <n v="0"/>
    <n v="0"/>
    <m/>
    <d v="2038-03-31T00:00:00"/>
    <m/>
    <m/>
    <m/>
    <m/>
    <m/>
    <m/>
    <m/>
    <m/>
    <m/>
    <m/>
    <m/>
    <m/>
    <m/>
    <m/>
    <m/>
    <m/>
    <m/>
    <m/>
    <m/>
    <d v="2025-11-01T00:00:00"/>
    <m/>
    <n v="35000"/>
    <m/>
    <m/>
    <s v="Euro"/>
    <n v="30.16"/>
    <m/>
    <m/>
    <m/>
    <m/>
    <n v="26"/>
    <m/>
    <m/>
    <m/>
    <m/>
    <m/>
    <m/>
    <m/>
    <m/>
    <m/>
    <m/>
    <m/>
    <m/>
    <m/>
    <m/>
    <m/>
    <m/>
    <m/>
    <m/>
    <m/>
    <m/>
    <m/>
    <m/>
  </r>
  <r>
    <m/>
    <s v="V100061"/>
    <s v="2025-0008"/>
    <x v="138"/>
    <n v="2"/>
    <s v="Wagon"/>
    <n v="45"/>
    <s v=""/>
    <x v="48"/>
    <m/>
    <m/>
    <x v="5"/>
    <x v="8"/>
    <n v="1"/>
    <m/>
    <m/>
    <n v="1"/>
    <m/>
    <n v="1"/>
    <n v="1"/>
    <x v="1"/>
    <n v="0"/>
    <d v="1899-12-30T00:00:00"/>
    <d v="1899-12-30T00:00:00"/>
    <x v="8"/>
    <m/>
    <m/>
    <m/>
    <d v="2026-04-24T00:00:00"/>
    <d v="2038-04-23T00:00:00"/>
    <n v="5020"/>
    <x v="130"/>
    <m/>
    <m/>
    <m/>
    <m/>
    <s v="n.a."/>
    <d v="1899-12-30T00:00:00"/>
    <d v="1899-12-30T00:00:00"/>
    <n v="0"/>
    <n v="0"/>
    <m/>
    <d v="2038-03-31T00:00:00"/>
    <m/>
    <m/>
    <m/>
    <m/>
    <m/>
    <m/>
    <m/>
    <m/>
    <m/>
    <m/>
    <m/>
    <m/>
    <m/>
    <m/>
    <m/>
    <m/>
    <m/>
    <m/>
    <m/>
    <d v="2025-11-01T00:00:00"/>
    <m/>
    <n v="35000"/>
    <m/>
    <m/>
    <s v="Euro"/>
    <n v="30.16"/>
    <m/>
    <m/>
    <m/>
    <m/>
    <n v="26"/>
    <m/>
    <m/>
    <m/>
    <m/>
    <m/>
    <m/>
    <m/>
    <m/>
    <m/>
    <m/>
    <m/>
    <m/>
    <m/>
    <m/>
    <m/>
    <m/>
    <m/>
    <m/>
    <m/>
    <m/>
    <m/>
    <m/>
  </r>
  <r>
    <m/>
    <s v="V100061"/>
    <s v="2025-0008"/>
    <x v="138"/>
    <n v="2"/>
    <s v="Wagon"/>
    <n v="46"/>
    <s v=""/>
    <x v="48"/>
    <m/>
    <m/>
    <x v="5"/>
    <x v="8"/>
    <n v="1"/>
    <m/>
    <m/>
    <n v="1"/>
    <m/>
    <n v="1"/>
    <n v="1"/>
    <x v="1"/>
    <n v="0"/>
    <d v="1899-12-30T00:00:00"/>
    <d v="1899-12-30T00:00:00"/>
    <x v="8"/>
    <m/>
    <m/>
    <m/>
    <d v="2026-04-24T00:00:00"/>
    <d v="2038-04-23T00:00:00"/>
    <n v="5020"/>
    <x v="130"/>
    <m/>
    <m/>
    <m/>
    <m/>
    <s v="n.a."/>
    <d v="1899-12-30T00:00:00"/>
    <d v="1899-12-30T00:00:00"/>
    <n v="0"/>
    <n v="0"/>
    <m/>
    <d v="2038-03-31T00:00:00"/>
    <m/>
    <m/>
    <m/>
    <m/>
    <m/>
    <m/>
    <m/>
    <m/>
    <m/>
    <m/>
    <m/>
    <m/>
    <m/>
    <m/>
    <m/>
    <m/>
    <m/>
    <m/>
    <m/>
    <d v="2025-11-01T00:00:00"/>
    <m/>
    <n v="35000"/>
    <m/>
    <m/>
    <s v="Euro"/>
    <n v="30.16"/>
    <m/>
    <m/>
    <m/>
    <m/>
    <n v="26"/>
    <m/>
    <m/>
    <m/>
    <m/>
    <m/>
    <m/>
    <m/>
    <m/>
    <m/>
    <m/>
    <m/>
    <m/>
    <m/>
    <m/>
    <m/>
    <m/>
    <m/>
    <m/>
    <m/>
    <m/>
    <m/>
    <m/>
  </r>
  <r>
    <m/>
    <s v="V100061"/>
    <s v="2025-0008"/>
    <x v="138"/>
    <n v="2"/>
    <s v="Wagon"/>
    <n v="47"/>
    <s v=""/>
    <x v="48"/>
    <m/>
    <m/>
    <x v="5"/>
    <x v="8"/>
    <n v="1"/>
    <m/>
    <m/>
    <n v="1"/>
    <m/>
    <n v="1"/>
    <n v="1"/>
    <x v="1"/>
    <n v="0"/>
    <d v="1899-12-30T00:00:00"/>
    <d v="1899-12-30T00:00:00"/>
    <x v="8"/>
    <m/>
    <m/>
    <m/>
    <d v="2026-04-24T00:00:00"/>
    <d v="2038-04-23T00:00:00"/>
    <n v="5020"/>
    <x v="130"/>
    <m/>
    <m/>
    <m/>
    <m/>
    <s v="n.a."/>
    <d v="1899-12-30T00:00:00"/>
    <d v="1899-12-30T00:00:00"/>
    <n v="0"/>
    <n v="0"/>
    <m/>
    <d v="2038-03-31T00:00:00"/>
    <m/>
    <m/>
    <m/>
    <m/>
    <m/>
    <m/>
    <m/>
    <m/>
    <m/>
    <m/>
    <m/>
    <m/>
    <m/>
    <m/>
    <m/>
    <m/>
    <m/>
    <m/>
    <m/>
    <d v="2025-11-01T00:00:00"/>
    <m/>
    <n v="35000"/>
    <m/>
    <m/>
    <s v="Euro"/>
    <n v="30.16"/>
    <m/>
    <m/>
    <m/>
    <m/>
    <n v="26"/>
    <m/>
    <m/>
    <m/>
    <m/>
    <m/>
    <m/>
    <m/>
    <m/>
    <m/>
    <m/>
    <m/>
    <m/>
    <m/>
    <m/>
    <m/>
    <m/>
    <m/>
    <m/>
    <m/>
    <m/>
    <m/>
    <m/>
  </r>
  <r>
    <m/>
    <s v="V100061"/>
    <s v="2025-0008"/>
    <x v="138"/>
    <n v="2"/>
    <s v="Wagon"/>
    <n v="48"/>
    <s v=""/>
    <x v="48"/>
    <m/>
    <m/>
    <x v="5"/>
    <x v="8"/>
    <n v="1"/>
    <m/>
    <m/>
    <n v="1"/>
    <m/>
    <n v="1"/>
    <n v="1"/>
    <x v="1"/>
    <n v="0"/>
    <d v="1899-12-30T00:00:00"/>
    <d v="1899-12-30T00:00:00"/>
    <x v="8"/>
    <m/>
    <m/>
    <m/>
    <d v="2026-04-24T00:00:00"/>
    <d v="2038-04-23T00:00:00"/>
    <n v="5020"/>
    <x v="130"/>
    <m/>
    <m/>
    <m/>
    <m/>
    <s v="n.a."/>
    <d v="1899-12-30T00:00:00"/>
    <d v="1899-12-30T00:00:00"/>
    <n v="0"/>
    <n v="0"/>
    <m/>
    <d v="2038-03-31T00:00:00"/>
    <m/>
    <m/>
    <m/>
    <m/>
    <m/>
    <m/>
    <m/>
    <m/>
    <m/>
    <m/>
    <m/>
    <m/>
    <m/>
    <m/>
    <m/>
    <m/>
    <m/>
    <m/>
    <m/>
    <d v="2025-11-01T00:00:00"/>
    <m/>
    <n v="35000"/>
    <m/>
    <m/>
    <s v="Euro"/>
    <n v="30.16"/>
    <m/>
    <m/>
    <m/>
    <m/>
    <n v="26"/>
    <m/>
    <m/>
    <m/>
    <m/>
    <m/>
    <m/>
    <m/>
    <m/>
    <m/>
    <m/>
    <m/>
    <m/>
    <m/>
    <m/>
    <m/>
    <m/>
    <m/>
    <m/>
    <m/>
    <m/>
    <m/>
    <m/>
  </r>
  <r>
    <m/>
    <s v="V100061"/>
    <s v="2025-0008"/>
    <x v="138"/>
    <n v="2"/>
    <s v="Wagon"/>
    <n v="49"/>
    <s v=""/>
    <x v="48"/>
    <m/>
    <m/>
    <x v="5"/>
    <x v="8"/>
    <n v="1"/>
    <m/>
    <m/>
    <n v="1"/>
    <m/>
    <n v="1"/>
    <n v="1"/>
    <x v="1"/>
    <n v="0"/>
    <d v="1899-12-30T00:00:00"/>
    <d v="1899-12-30T00:00:00"/>
    <x v="8"/>
    <m/>
    <m/>
    <m/>
    <d v="2026-04-24T00:00:00"/>
    <d v="2038-04-23T00:00:00"/>
    <n v="5020"/>
    <x v="130"/>
    <m/>
    <m/>
    <m/>
    <m/>
    <s v="n.a."/>
    <d v="1899-12-30T00:00:00"/>
    <d v="1899-12-30T00:00:00"/>
    <n v="0"/>
    <n v="0"/>
    <m/>
    <d v="2038-03-31T00:00:00"/>
    <m/>
    <m/>
    <m/>
    <m/>
    <m/>
    <m/>
    <m/>
    <m/>
    <m/>
    <m/>
    <m/>
    <m/>
    <m/>
    <m/>
    <m/>
    <m/>
    <m/>
    <m/>
    <m/>
    <d v="2025-11-01T00:00:00"/>
    <m/>
    <n v="35000"/>
    <m/>
    <m/>
    <s v="Euro"/>
    <n v="30.16"/>
    <m/>
    <m/>
    <m/>
    <m/>
    <n v="26"/>
    <m/>
    <m/>
    <m/>
    <m/>
    <m/>
    <m/>
    <m/>
    <m/>
    <m/>
    <m/>
    <m/>
    <m/>
    <m/>
    <m/>
    <m/>
    <m/>
    <m/>
    <m/>
    <m/>
    <m/>
    <m/>
    <m/>
  </r>
  <r>
    <m/>
    <s v="V100061"/>
    <s v="2025-0008"/>
    <x v="138"/>
    <n v="2"/>
    <s v="Wagon"/>
    <n v="50"/>
    <s v=""/>
    <x v="48"/>
    <m/>
    <m/>
    <x v="5"/>
    <x v="8"/>
    <n v="1"/>
    <m/>
    <m/>
    <n v="1"/>
    <m/>
    <n v="1"/>
    <n v="1"/>
    <x v="1"/>
    <n v="0"/>
    <d v="1899-12-30T00:00:00"/>
    <d v="1899-12-30T00:00:00"/>
    <x v="8"/>
    <m/>
    <m/>
    <m/>
    <d v="2026-04-24T00:00:00"/>
    <d v="2038-04-23T00:00:00"/>
    <n v="5020"/>
    <x v="130"/>
    <m/>
    <m/>
    <m/>
    <m/>
    <s v="n.a."/>
    <d v="1899-12-30T00:00:00"/>
    <d v="1899-12-30T00:00:00"/>
    <n v="0"/>
    <n v="0"/>
    <m/>
    <d v="2038-03-31T00:00:00"/>
    <m/>
    <m/>
    <m/>
    <m/>
    <m/>
    <m/>
    <m/>
    <m/>
    <m/>
    <m/>
    <m/>
    <m/>
    <m/>
    <m/>
    <m/>
    <m/>
    <m/>
    <m/>
    <m/>
    <d v="2025-11-01T00:00:00"/>
    <m/>
    <n v="35000"/>
    <m/>
    <m/>
    <s v="Euro"/>
    <n v="30.16"/>
    <m/>
    <m/>
    <m/>
    <m/>
    <n v="26"/>
    <m/>
    <m/>
    <m/>
    <m/>
    <m/>
    <m/>
    <m/>
    <m/>
    <m/>
    <m/>
    <m/>
    <m/>
    <m/>
    <m/>
    <m/>
    <m/>
    <m/>
    <m/>
    <m/>
    <m/>
    <m/>
    <m/>
  </r>
  <r>
    <m/>
    <s v="V100061"/>
    <s v="2025-0008"/>
    <x v="138"/>
    <n v="2"/>
    <s v="Wagon"/>
    <n v="51"/>
    <s v=""/>
    <x v="48"/>
    <m/>
    <m/>
    <x v="5"/>
    <x v="8"/>
    <n v="1"/>
    <m/>
    <m/>
    <n v="1"/>
    <m/>
    <n v="1"/>
    <n v="1"/>
    <x v="1"/>
    <n v="0"/>
    <d v="1899-12-30T00:00:00"/>
    <d v="1899-12-30T00:00:00"/>
    <x v="8"/>
    <m/>
    <m/>
    <m/>
    <d v="2026-04-24T00:00:00"/>
    <d v="2038-04-23T00:00:00"/>
    <n v="5020"/>
    <x v="130"/>
    <m/>
    <m/>
    <m/>
    <m/>
    <s v="n.a."/>
    <d v="1899-12-30T00:00:00"/>
    <d v="1899-12-30T00:00:00"/>
    <n v="0"/>
    <n v="0"/>
    <m/>
    <d v="2038-03-31T00:00:00"/>
    <m/>
    <m/>
    <m/>
    <m/>
    <m/>
    <m/>
    <m/>
    <m/>
    <m/>
    <m/>
    <m/>
    <m/>
    <m/>
    <m/>
    <m/>
    <m/>
    <m/>
    <m/>
    <m/>
    <d v="2025-11-01T00:00:00"/>
    <m/>
    <n v="35000"/>
    <m/>
    <m/>
    <s v="Euro"/>
    <n v="30.16"/>
    <m/>
    <m/>
    <m/>
    <m/>
    <n v="26"/>
    <m/>
    <m/>
    <m/>
    <m/>
    <m/>
    <m/>
    <m/>
    <m/>
    <m/>
    <m/>
    <m/>
    <m/>
    <m/>
    <m/>
    <m/>
    <m/>
    <m/>
    <m/>
    <m/>
    <m/>
    <m/>
    <m/>
  </r>
  <r>
    <m/>
    <s v="V100061"/>
    <s v="2025-0008"/>
    <x v="138"/>
    <n v="3"/>
    <s v="Batch"/>
    <m/>
    <m/>
    <x v="48"/>
    <s v="AUT"/>
    <s v="Middle EU - ELSE"/>
    <x v="5"/>
    <x v="8"/>
    <n v="31"/>
    <m/>
    <m/>
    <n v="31"/>
    <n v="0"/>
    <n v="31"/>
    <n v="31"/>
    <x v="0"/>
    <n v="0"/>
    <m/>
    <m/>
    <x v="8"/>
    <s v="Auslieferung gemäss supply demand (nicht MV)"/>
    <d v="2026-05-29T00:00:00"/>
    <d v="2038-05-28T00:00:00"/>
    <m/>
    <m/>
    <m/>
    <x v="12"/>
    <m/>
    <m/>
    <m/>
    <m/>
    <s v="n.a."/>
    <m/>
    <m/>
    <n v="0"/>
    <n v="0"/>
    <m/>
    <m/>
    <s v="n.a."/>
    <m/>
    <m/>
    <m/>
    <m/>
    <m/>
    <m/>
    <m/>
    <m/>
    <s v="A"/>
    <n v="75"/>
    <s v="keine"/>
    <s v="AUT"/>
    <s v="Not required"/>
    <s v="N"/>
    <s v="Y"/>
    <n v="72"/>
    <s v="Option 4 Monate vor Mietende für weitere 6 Jahre zu gleichen Konditionen auszuüber"/>
    <m/>
    <m/>
    <m/>
    <n v="35000"/>
    <s v="N"/>
    <m/>
    <s v="Euro"/>
    <n v="30.16"/>
    <n v="-4.16"/>
    <n v="0"/>
    <n v="0"/>
    <n v="0"/>
    <n v="26"/>
    <n v="0"/>
    <n v="0"/>
    <n v="0"/>
    <n v="0"/>
    <n v="0"/>
    <s v="0.00"/>
    <n v="0"/>
    <n v="0"/>
    <n v="0"/>
    <n v="0"/>
    <n v="30.16"/>
    <n v="-4.16"/>
    <n v="26"/>
    <n v="1"/>
    <n v="0"/>
    <n v="30.16"/>
    <n v="26"/>
    <n v="1085000"/>
    <n v="0"/>
    <s v="Y"/>
    <n v="1"/>
    <n v="293384"/>
  </r>
  <r>
    <m/>
    <s v="V100061"/>
    <s v="2025-0008"/>
    <x v="138"/>
    <n v="3"/>
    <s v="Wagon"/>
    <n v="52"/>
    <s v=""/>
    <x v="48"/>
    <m/>
    <m/>
    <x v="5"/>
    <x v="8"/>
    <n v="1"/>
    <m/>
    <m/>
    <n v="1"/>
    <m/>
    <n v="1"/>
    <n v="1"/>
    <x v="1"/>
    <n v="0"/>
    <d v="1899-12-30T00:00:00"/>
    <d v="1899-12-30T00:00:00"/>
    <x v="8"/>
    <m/>
    <m/>
    <m/>
    <d v="2026-05-29T00:00:00"/>
    <d v="2038-05-28T00:00:00"/>
    <n v="5020"/>
    <x v="131"/>
    <m/>
    <m/>
    <m/>
    <m/>
    <s v="n.a."/>
    <d v="1899-12-30T00:00:00"/>
    <d v="1899-12-30T00:00:00"/>
    <n v="0"/>
    <n v="0"/>
    <m/>
    <d v="2038-04-30T00:00:00"/>
    <m/>
    <m/>
    <m/>
    <m/>
    <m/>
    <m/>
    <m/>
    <m/>
    <m/>
    <m/>
    <m/>
    <m/>
    <m/>
    <m/>
    <m/>
    <m/>
    <m/>
    <m/>
    <m/>
    <d v="2025-11-01T00:00:00"/>
    <m/>
    <n v="35000"/>
    <m/>
    <m/>
    <s v="Euro"/>
    <n v="30.16"/>
    <m/>
    <m/>
    <m/>
    <m/>
    <n v="26"/>
    <m/>
    <m/>
    <m/>
    <m/>
    <m/>
    <m/>
    <m/>
    <m/>
    <m/>
    <m/>
    <m/>
    <m/>
    <m/>
    <m/>
    <m/>
    <m/>
    <m/>
    <m/>
    <m/>
    <m/>
    <m/>
    <m/>
  </r>
  <r>
    <m/>
    <s v="V100061"/>
    <s v="2025-0008"/>
    <x v="138"/>
    <n v="3"/>
    <s v="Wagon"/>
    <n v="53"/>
    <s v=""/>
    <x v="48"/>
    <m/>
    <m/>
    <x v="5"/>
    <x v="8"/>
    <n v="1"/>
    <m/>
    <m/>
    <n v="1"/>
    <m/>
    <n v="1"/>
    <n v="1"/>
    <x v="1"/>
    <n v="0"/>
    <d v="1899-12-30T00:00:00"/>
    <d v="1899-12-30T00:00:00"/>
    <x v="8"/>
    <m/>
    <m/>
    <m/>
    <d v="2026-05-29T00:00:00"/>
    <d v="2038-05-28T00:00:00"/>
    <n v="5020"/>
    <x v="131"/>
    <m/>
    <m/>
    <m/>
    <m/>
    <s v="n.a."/>
    <d v="1899-12-30T00:00:00"/>
    <d v="1899-12-30T00:00:00"/>
    <n v="0"/>
    <n v="0"/>
    <m/>
    <d v="2038-04-30T00:00:00"/>
    <m/>
    <m/>
    <m/>
    <m/>
    <m/>
    <m/>
    <m/>
    <m/>
    <m/>
    <m/>
    <m/>
    <m/>
    <m/>
    <m/>
    <m/>
    <m/>
    <m/>
    <m/>
    <m/>
    <d v="2025-11-01T00:00:00"/>
    <m/>
    <n v="35000"/>
    <m/>
    <m/>
    <s v="Euro"/>
    <n v="30.16"/>
    <m/>
    <m/>
    <m/>
    <m/>
    <n v="26"/>
    <m/>
    <m/>
    <m/>
    <m/>
    <m/>
    <m/>
    <m/>
    <m/>
    <m/>
    <m/>
    <m/>
    <m/>
    <m/>
    <m/>
    <m/>
    <m/>
    <m/>
    <m/>
    <m/>
    <m/>
    <m/>
    <m/>
  </r>
  <r>
    <m/>
    <s v="V100061"/>
    <s v="2025-0008"/>
    <x v="138"/>
    <n v="3"/>
    <s v="Wagon"/>
    <n v="54"/>
    <s v=""/>
    <x v="48"/>
    <m/>
    <m/>
    <x v="5"/>
    <x v="8"/>
    <n v="1"/>
    <m/>
    <m/>
    <n v="1"/>
    <m/>
    <n v="1"/>
    <n v="1"/>
    <x v="1"/>
    <n v="0"/>
    <d v="1899-12-30T00:00:00"/>
    <d v="1899-12-30T00:00:00"/>
    <x v="8"/>
    <m/>
    <m/>
    <m/>
    <d v="2026-05-29T00:00:00"/>
    <d v="2038-05-28T00:00:00"/>
    <n v="5020"/>
    <x v="131"/>
    <m/>
    <m/>
    <m/>
    <m/>
    <s v="n.a."/>
    <d v="1899-12-30T00:00:00"/>
    <d v="1899-12-30T00:00:00"/>
    <n v="0"/>
    <n v="0"/>
    <m/>
    <d v="2038-04-30T00:00:00"/>
    <m/>
    <m/>
    <m/>
    <m/>
    <m/>
    <m/>
    <m/>
    <m/>
    <m/>
    <m/>
    <m/>
    <m/>
    <m/>
    <m/>
    <m/>
    <m/>
    <m/>
    <m/>
    <m/>
    <d v="2025-11-01T00:00:00"/>
    <m/>
    <n v="35000"/>
    <m/>
    <m/>
    <s v="Euro"/>
    <n v="30.16"/>
    <m/>
    <m/>
    <m/>
    <m/>
    <n v="26"/>
    <m/>
    <m/>
    <m/>
    <m/>
    <m/>
    <m/>
    <m/>
    <m/>
    <m/>
    <m/>
    <m/>
    <m/>
    <m/>
    <m/>
    <m/>
    <m/>
    <m/>
    <m/>
    <m/>
    <m/>
    <m/>
    <m/>
  </r>
  <r>
    <m/>
    <s v="V100061"/>
    <s v="2025-0008"/>
    <x v="138"/>
    <n v="3"/>
    <s v="Wagon"/>
    <n v="55"/>
    <s v=""/>
    <x v="48"/>
    <m/>
    <m/>
    <x v="5"/>
    <x v="8"/>
    <n v="1"/>
    <m/>
    <m/>
    <n v="1"/>
    <m/>
    <n v="1"/>
    <n v="1"/>
    <x v="1"/>
    <n v="0"/>
    <d v="1899-12-30T00:00:00"/>
    <d v="1899-12-30T00:00:00"/>
    <x v="8"/>
    <m/>
    <m/>
    <m/>
    <d v="2026-05-29T00:00:00"/>
    <d v="2038-05-28T00:00:00"/>
    <n v="5020"/>
    <x v="131"/>
    <m/>
    <m/>
    <m/>
    <m/>
    <s v="n.a."/>
    <d v="1899-12-30T00:00:00"/>
    <d v="1899-12-30T00:00:00"/>
    <n v="0"/>
    <n v="0"/>
    <m/>
    <d v="2038-04-30T00:00:00"/>
    <m/>
    <m/>
    <m/>
    <m/>
    <m/>
    <m/>
    <m/>
    <m/>
    <m/>
    <m/>
    <m/>
    <m/>
    <m/>
    <m/>
    <m/>
    <m/>
    <m/>
    <m/>
    <m/>
    <d v="2025-11-01T00:00:00"/>
    <m/>
    <n v="35000"/>
    <m/>
    <m/>
    <s v="Euro"/>
    <n v="30.16"/>
    <m/>
    <m/>
    <m/>
    <m/>
    <n v="26"/>
    <m/>
    <m/>
    <m/>
    <m/>
    <m/>
    <m/>
    <m/>
    <m/>
    <m/>
    <m/>
    <m/>
    <m/>
    <m/>
    <m/>
    <m/>
    <m/>
    <m/>
    <m/>
    <m/>
    <m/>
    <m/>
    <m/>
  </r>
  <r>
    <m/>
    <s v="V100061"/>
    <s v="2025-0008"/>
    <x v="138"/>
    <n v="3"/>
    <s v="Wagon"/>
    <n v="56"/>
    <s v=""/>
    <x v="48"/>
    <m/>
    <m/>
    <x v="5"/>
    <x v="8"/>
    <n v="1"/>
    <m/>
    <m/>
    <n v="1"/>
    <m/>
    <n v="1"/>
    <n v="1"/>
    <x v="1"/>
    <n v="0"/>
    <d v="1899-12-30T00:00:00"/>
    <d v="1899-12-30T00:00:00"/>
    <x v="8"/>
    <m/>
    <m/>
    <m/>
    <d v="2026-05-29T00:00:00"/>
    <d v="2038-05-28T00:00:00"/>
    <n v="5020"/>
    <x v="131"/>
    <m/>
    <m/>
    <m/>
    <m/>
    <s v="n.a."/>
    <d v="1899-12-30T00:00:00"/>
    <d v="1899-12-30T00:00:00"/>
    <n v="0"/>
    <n v="0"/>
    <m/>
    <d v="2038-04-30T00:00:00"/>
    <m/>
    <m/>
    <m/>
    <m/>
    <m/>
    <m/>
    <m/>
    <m/>
    <m/>
    <m/>
    <m/>
    <m/>
    <m/>
    <m/>
    <m/>
    <m/>
    <m/>
    <m/>
    <m/>
    <d v="2025-11-01T00:00:00"/>
    <m/>
    <n v="35000"/>
    <m/>
    <m/>
    <s v="Euro"/>
    <n v="30.16"/>
    <m/>
    <m/>
    <m/>
    <m/>
    <n v="26"/>
    <m/>
    <m/>
    <m/>
    <m/>
    <m/>
    <m/>
    <m/>
    <m/>
    <m/>
    <m/>
    <m/>
    <m/>
    <m/>
    <m/>
    <m/>
    <m/>
    <m/>
    <m/>
    <m/>
    <m/>
    <m/>
    <m/>
  </r>
  <r>
    <m/>
    <s v="V100061"/>
    <s v="2025-0008"/>
    <x v="138"/>
    <n v="3"/>
    <s v="Wagon"/>
    <n v="57"/>
    <s v=""/>
    <x v="48"/>
    <m/>
    <m/>
    <x v="5"/>
    <x v="8"/>
    <n v="1"/>
    <m/>
    <m/>
    <n v="1"/>
    <m/>
    <n v="1"/>
    <n v="1"/>
    <x v="1"/>
    <n v="0"/>
    <d v="1899-12-30T00:00:00"/>
    <d v="1899-12-30T00:00:00"/>
    <x v="8"/>
    <m/>
    <m/>
    <m/>
    <d v="2026-05-29T00:00:00"/>
    <d v="2038-05-28T00:00:00"/>
    <n v="5020"/>
    <x v="131"/>
    <m/>
    <m/>
    <m/>
    <m/>
    <s v="n.a."/>
    <d v="1899-12-30T00:00:00"/>
    <d v="1899-12-30T00:00:00"/>
    <n v="0"/>
    <n v="0"/>
    <m/>
    <d v="2038-04-30T00:00:00"/>
    <m/>
    <m/>
    <m/>
    <m/>
    <m/>
    <m/>
    <m/>
    <m/>
    <m/>
    <m/>
    <m/>
    <m/>
    <m/>
    <m/>
    <m/>
    <m/>
    <m/>
    <m/>
    <m/>
    <d v="2025-11-01T00:00:00"/>
    <m/>
    <n v="35000"/>
    <m/>
    <m/>
    <s v="Euro"/>
    <n v="30.16"/>
    <m/>
    <m/>
    <m/>
    <m/>
    <n v="26"/>
    <m/>
    <m/>
    <m/>
    <m/>
    <m/>
    <m/>
    <m/>
    <m/>
    <m/>
    <m/>
    <m/>
    <m/>
    <m/>
    <m/>
    <m/>
    <m/>
    <m/>
    <m/>
    <m/>
    <m/>
    <m/>
    <m/>
  </r>
  <r>
    <m/>
    <s v="V100061"/>
    <s v="2025-0008"/>
    <x v="138"/>
    <n v="3"/>
    <s v="Wagon"/>
    <n v="58"/>
    <s v=""/>
    <x v="48"/>
    <m/>
    <m/>
    <x v="5"/>
    <x v="8"/>
    <n v="1"/>
    <m/>
    <m/>
    <n v="1"/>
    <m/>
    <n v="1"/>
    <n v="1"/>
    <x v="1"/>
    <n v="0"/>
    <d v="1899-12-30T00:00:00"/>
    <d v="1899-12-30T00:00:00"/>
    <x v="8"/>
    <m/>
    <m/>
    <m/>
    <d v="2026-05-29T00:00:00"/>
    <d v="2038-05-28T00:00:00"/>
    <n v="5020"/>
    <x v="131"/>
    <m/>
    <m/>
    <m/>
    <m/>
    <s v="n.a."/>
    <d v="1899-12-30T00:00:00"/>
    <d v="1899-12-30T00:00:00"/>
    <n v="0"/>
    <n v="0"/>
    <m/>
    <d v="2038-04-30T00:00:00"/>
    <m/>
    <m/>
    <m/>
    <m/>
    <m/>
    <m/>
    <m/>
    <m/>
    <m/>
    <m/>
    <m/>
    <m/>
    <m/>
    <m/>
    <m/>
    <m/>
    <m/>
    <m/>
    <m/>
    <d v="2025-11-01T00:00:00"/>
    <m/>
    <n v="35000"/>
    <m/>
    <m/>
    <s v="Euro"/>
    <n v="30.16"/>
    <m/>
    <m/>
    <m/>
    <m/>
    <n v="26"/>
    <m/>
    <m/>
    <m/>
    <m/>
    <m/>
    <m/>
    <m/>
    <m/>
    <m/>
    <m/>
    <m/>
    <m/>
    <m/>
    <m/>
    <m/>
    <m/>
    <m/>
    <m/>
    <m/>
    <m/>
    <m/>
    <m/>
  </r>
  <r>
    <m/>
    <s v="V100061"/>
    <s v="2025-0008"/>
    <x v="138"/>
    <n v="3"/>
    <s v="Wagon"/>
    <n v="59"/>
    <s v=""/>
    <x v="48"/>
    <m/>
    <m/>
    <x v="5"/>
    <x v="8"/>
    <n v="1"/>
    <m/>
    <m/>
    <n v="1"/>
    <m/>
    <n v="1"/>
    <n v="1"/>
    <x v="1"/>
    <n v="0"/>
    <d v="1899-12-30T00:00:00"/>
    <d v="1899-12-30T00:00:00"/>
    <x v="8"/>
    <m/>
    <m/>
    <m/>
    <d v="2026-05-29T00:00:00"/>
    <d v="2038-05-28T00:00:00"/>
    <n v="5020"/>
    <x v="131"/>
    <m/>
    <m/>
    <m/>
    <m/>
    <s v="n.a."/>
    <d v="1899-12-30T00:00:00"/>
    <d v="1899-12-30T00:00:00"/>
    <n v="0"/>
    <n v="0"/>
    <m/>
    <d v="2038-04-30T00:00:00"/>
    <m/>
    <m/>
    <m/>
    <m/>
    <m/>
    <m/>
    <m/>
    <m/>
    <m/>
    <m/>
    <m/>
    <m/>
    <m/>
    <m/>
    <m/>
    <m/>
    <m/>
    <m/>
    <m/>
    <d v="2025-11-01T00:00:00"/>
    <m/>
    <n v="35000"/>
    <m/>
    <m/>
    <s v="Euro"/>
    <n v="30.16"/>
    <m/>
    <m/>
    <m/>
    <m/>
    <n v="26"/>
    <m/>
    <m/>
    <m/>
    <m/>
    <m/>
    <m/>
    <m/>
    <m/>
    <m/>
    <m/>
    <m/>
    <m/>
    <m/>
    <m/>
    <m/>
    <m/>
    <m/>
    <m/>
    <m/>
    <m/>
    <m/>
    <m/>
  </r>
  <r>
    <m/>
    <s v="V100061"/>
    <s v="2025-0008"/>
    <x v="138"/>
    <n v="3"/>
    <s v="Wagon"/>
    <n v="60"/>
    <s v=""/>
    <x v="48"/>
    <m/>
    <m/>
    <x v="5"/>
    <x v="8"/>
    <n v="1"/>
    <m/>
    <m/>
    <n v="1"/>
    <m/>
    <n v="1"/>
    <n v="1"/>
    <x v="1"/>
    <n v="0"/>
    <d v="1899-12-30T00:00:00"/>
    <d v="1899-12-30T00:00:00"/>
    <x v="8"/>
    <m/>
    <m/>
    <m/>
    <d v="2026-05-29T00:00:00"/>
    <d v="2038-05-28T00:00:00"/>
    <n v="5020"/>
    <x v="131"/>
    <m/>
    <m/>
    <m/>
    <m/>
    <s v="n.a."/>
    <d v="1899-12-30T00:00:00"/>
    <d v="1899-12-30T00:00:00"/>
    <n v="0"/>
    <n v="0"/>
    <m/>
    <d v="2038-04-30T00:00:00"/>
    <m/>
    <m/>
    <m/>
    <m/>
    <m/>
    <m/>
    <m/>
    <m/>
    <m/>
    <m/>
    <m/>
    <m/>
    <m/>
    <m/>
    <m/>
    <m/>
    <m/>
    <m/>
    <m/>
    <d v="2025-11-01T00:00:00"/>
    <m/>
    <n v="35000"/>
    <m/>
    <m/>
    <s v="Euro"/>
    <n v="30.16"/>
    <m/>
    <m/>
    <m/>
    <m/>
    <n v="26"/>
    <m/>
    <m/>
    <m/>
    <m/>
    <m/>
    <m/>
    <m/>
    <m/>
    <m/>
    <m/>
    <m/>
    <m/>
    <m/>
    <m/>
    <m/>
    <m/>
    <m/>
    <m/>
    <m/>
    <m/>
    <m/>
    <m/>
  </r>
  <r>
    <m/>
    <s v="V100061"/>
    <s v="2025-0008"/>
    <x v="138"/>
    <n v="3"/>
    <s v="Wagon"/>
    <n v="61"/>
    <s v=""/>
    <x v="48"/>
    <m/>
    <m/>
    <x v="5"/>
    <x v="8"/>
    <n v="1"/>
    <m/>
    <m/>
    <n v="1"/>
    <m/>
    <n v="1"/>
    <n v="1"/>
    <x v="1"/>
    <n v="0"/>
    <d v="1899-12-30T00:00:00"/>
    <d v="1899-12-30T00:00:00"/>
    <x v="8"/>
    <m/>
    <m/>
    <m/>
    <d v="2026-05-29T00:00:00"/>
    <d v="2038-05-28T00:00:00"/>
    <n v="5020"/>
    <x v="131"/>
    <m/>
    <m/>
    <m/>
    <m/>
    <s v="n.a."/>
    <d v="1899-12-30T00:00:00"/>
    <d v="1899-12-30T00:00:00"/>
    <n v="0"/>
    <n v="0"/>
    <m/>
    <d v="2038-04-30T00:00:00"/>
    <m/>
    <m/>
    <m/>
    <m/>
    <m/>
    <m/>
    <m/>
    <m/>
    <m/>
    <m/>
    <m/>
    <m/>
    <m/>
    <m/>
    <m/>
    <m/>
    <m/>
    <m/>
    <m/>
    <d v="2025-11-01T00:00:00"/>
    <m/>
    <n v="35000"/>
    <m/>
    <m/>
    <s v="Euro"/>
    <n v="30.16"/>
    <m/>
    <m/>
    <m/>
    <m/>
    <n v="26"/>
    <m/>
    <m/>
    <m/>
    <m/>
    <m/>
    <m/>
    <m/>
    <m/>
    <m/>
    <m/>
    <m/>
    <m/>
    <m/>
    <m/>
    <m/>
    <m/>
    <m/>
    <m/>
    <m/>
    <m/>
    <m/>
    <m/>
  </r>
  <r>
    <m/>
    <s v="V100061"/>
    <s v="2025-0008"/>
    <x v="138"/>
    <n v="3"/>
    <s v="Wagon"/>
    <n v="62"/>
    <s v=""/>
    <x v="48"/>
    <m/>
    <m/>
    <x v="5"/>
    <x v="8"/>
    <n v="1"/>
    <m/>
    <m/>
    <n v="1"/>
    <m/>
    <n v="1"/>
    <n v="1"/>
    <x v="1"/>
    <n v="0"/>
    <d v="1899-12-30T00:00:00"/>
    <d v="1899-12-30T00:00:00"/>
    <x v="8"/>
    <m/>
    <m/>
    <m/>
    <d v="2026-05-29T00:00:00"/>
    <d v="2038-05-28T00:00:00"/>
    <n v="5020"/>
    <x v="131"/>
    <m/>
    <m/>
    <m/>
    <m/>
    <s v="n.a."/>
    <d v="1899-12-30T00:00:00"/>
    <d v="1899-12-30T00:00:00"/>
    <n v="0"/>
    <n v="0"/>
    <m/>
    <d v="2038-04-30T00:00:00"/>
    <m/>
    <m/>
    <m/>
    <m/>
    <m/>
    <m/>
    <m/>
    <m/>
    <m/>
    <m/>
    <m/>
    <m/>
    <m/>
    <m/>
    <m/>
    <m/>
    <m/>
    <m/>
    <m/>
    <d v="2025-11-01T00:00:00"/>
    <m/>
    <n v="35000"/>
    <m/>
    <m/>
    <s v="Euro"/>
    <n v="30.16"/>
    <m/>
    <m/>
    <m/>
    <m/>
    <n v="26"/>
    <m/>
    <m/>
    <m/>
    <m/>
    <m/>
    <m/>
    <m/>
    <m/>
    <m/>
    <m/>
    <m/>
    <m/>
    <m/>
    <m/>
    <m/>
    <m/>
    <m/>
    <m/>
    <m/>
    <m/>
    <m/>
    <m/>
  </r>
  <r>
    <m/>
    <s v="V100061"/>
    <s v="2025-0008"/>
    <x v="138"/>
    <n v="3"/>
    <s v="Wagon"/>
    <n v="63"/>
    <s v=""/>
    <x v="48"/>
    <m/>
    <m/>
    <x v="5"/>
    <x v="8"/>
    <n v="1"/>
    <m/>
    <m/>
    <n v="1"/>
    <m/>
    <n v="1"/>
    <n v="1"/>
    <x v="1"/>
    <n v="0"/>
    <d v="1899-12-30T00:00:00"/>
    <d v="1899-12-30T00:00:00"/>
    <x v="8"/>
    <m/>
    <m/>
    <m/>
    <d v="2026-05-29T00:00:00"/>
    <d v="2038-05-28T00:00:00"/>
    <n v="5020"/>
    <x v="131"/>
    <m/>
    <m/>
    <m/>
    <m/>
    <s v="n.a."/>
    <d v="1899-12-30T00:00:00"/>
    <d v="1899-12-30T00:00:00"/>
    <n v="0"/>
    <n v="0"/>
    <m/>
    <d v="2038-04-30T00:00:00"/>
    <m/>
    <m/>
    <m/>
    <m/>
    <m/>
    <m/>
    <m/>
    <m/>
    <m/>
    <m/>
    <m/>
    <m/>
    <m/>
    <m/>
    <m/>
    <m/>
    <m/>
    <m/>
    <m/>
    <d v="2025-11-01T00:00:00"/>
    <m/>
    <n v="35000"/>
    <m/>
    <m/>
    <s v="Euro"/>
    <n v="30.16"/>
    <m/>
    <m/>
    <m/>
    <m/>
    <n v="26"/>
    <m/>
    <m/>
    <m/>
    <m/>
    <m/>
    <m/>
    <m/>
    <m/>
    <m/>
    <m/>
    <m/>
    <m/>
    <m/>
    <m/>
    <m/>
    <m/>
    <m/>
    <m/>
    <m/>
    <m/>
    <m/>
    <m/>
  </r>
  <r>
    <m/>
    <s v="V100061"/>
    <s v="2025-0008"/>
    <x v="138"/>
    <n v="3"/>
    <s v="Wagon"/>
    <n v="64"/>
    <s v=""/>
    <x v="48"/>
    <m/>
    <m/>
    <x v="5"/>
    <x v="8"/>
    <n v="1"/>
    <m/>
    <m/>
    <n v="1"/>
    <m/>
    <n v="1"/>
    <n v="1"/>
    <x v="1"/>
    <n v="0"/>
    <d v="1899-12-30T00:00:00"/>
    <d v="1899-12-30T00:00:00"/>
    <x v="8"/>
    <m/>
    <m/>
    <m/>
    <d v="2026-05-29T00:00:00"/>
    <d v="2038-05-28T00:00:00"/>
    <n v="5020"/>
    <x v="131"/>
    <m/>
    <m/>
    <m/>
    <m/>
    <s v="n.a."/>
    <d v="1899-12-30T00:00:00"/>
    <d v="1899-12-30T00:00:00"/>
    <n v="0"/>
    <n v="0"/>
    <m/>
    <d v="2038-04-30T00:00:00"/>
    <m/>
    <m/>
    <m/>
    <m/>
    <m/>
    <m/>
    <m/>
    <m/>
    <m/>
    <m/>
    <m/>
    <m/>
    <m/>
    <m/>
    <m/>
    <m/>
    <m/>
    <m/>
    <m/>
    <d v="2025-11-01T00:00:00"/>
    <m/>
    <n v="35000"/>
    <m/>
    <m/>
    <s v="Euro"/>
    <n v="30.16"/>
    <m/>
    <m/>
    <m/>
    <m/>
    <n v="26"/>
    <m/>
    <m/>
    <m/>
    <m/>
    <m/>
    <m/>
    <m/>
    <m/>
    <m/>
    <m/>
    <m/>
    <m/>
    <m/>
    <m/>
    <m/>
    <m/>
    <m/>
    <m/>
    <m/>
    <m/>
    <m/>
    <m/>
  </r>
  <r>
    <m/>
    <s v="V100061"/>
    <s v="2025-0008"/>
    <x v="138"/>
    <n v="3"/>
    <s v="Wagon"/>
    <n v="65"/>
    <s v=""/>
    <x v="48"/>
    <m/>
    <m/>
    <x v="5"/>
    <x v="8"/>
    <n v="1"/>
    <m/>
    <m/>
    <n v="1"/>
    <m/>
    <n v="1"/>
    <n v="1"/>
    <x v="1"/>
    <n v="0"/>
    <d v="1899-12-30T00:00:00"/>
    <d v="1899-12-30T00:00:00"/>
    <x v="8"/>
    <m/>
    <m/>
    <m/>
    <d v="2026-05-29T00:00:00"/>
    <d v="2038-05-28T00:00:00"/>
    <n v="5020"/>
    <x v="131"/>
    <m/>
    <m/>
    <m/>
    <m/>
    <s v="n.a."/>
    <d v="1899-12-30T00:00:00"/>
    <d v="1899-12-30T00:00:00"/>
    <n v="0"/>
    <n v="0"/>
    <m/>
    <d v="2038-04-30T00:00:00"/>
    <m/>
    <m/>
    <m/>
    <m/>
    <m/>
    <m/>
    <m/>
    <m/>
    <m/>
    <m/>
    <m/>
    <m/>
    <m/>
    <m/>
    <m/>
    <m/>
    <m/>
    <m/>
    <m/>
    <d v="2025-11-01T00:00:00"/>
    <m/>
    <n v="35000"/>
    <m/>
    <m/>
    <s v="Euro"/>
    <n v="30.16"/>
    <m/>
    <m/>
    <m/>
    <m/>
    <n v="26"/>
    <m/>
    <m/>
    <m/>
    <m/>
    <m/>
    <m/>
    <m/>
    <m/>
    <m/>
    <m/>
    <m/>
    <m/>
    <m/>
    <m/>
    <m/>
    <m/>
    <m/>
    <m/>
    <m/>
    <m/>
    <m/>
    <m/>
  </r>
  <r>
    <m/>
    <s v="V100061"/>
    <s v="2025-0008"/>
    <x v="138"/>
    <n v="3"/>
    <s v="Wagon"/>
    <n v="66"/>
    <s v=""/>
    <x v="48"/>
    <m/>
    <m/>
    <x v="5"/>
    <x v="8"/>
    <n v="1"/>
    <m/>
    <m/>
    <n v="1"/>
    <m/>
    <n v="1"/>
    <n v="1"/>
    <x v="1"/>
    <n v="0"/>
    <d v="1899-12-30T00:00:00"/>
    <d v="1899-12-30T00:00:00"/>
    <x v="8"/>
    <m/>
    <m/>
    <m/>
    <d v="2026-05-29T00:00:00"/>
    <d v="2038-05-28T00:00:00"/>
    <n v="5020"/>
    <x v="131"/>
    <m/>
    <m/>
    <m/>
    <m/>
    <s v="n.a."/>
    <d v="1899-12-30T00:00:00"/>
    <d v="1899-12-30T00:00:00"/>
    <n v="0"/>
    <n v="0"/>
    <m/>
    <d v="2038-04-30T00:00:00"/>
    <m/>
    <m/>
    <m/>
    <m/>
    <m/>
    <m/>
    <m/>
    <m/>
    <m/>
    <m/>
    <m/>
    <m/>
    <m/>
    <m/>
    <m/>
    <m/>
    <m/>
    <m/>
    <m/>
    <d v="2025-11-01T00:00:00"/>
    <m/>
    <n v="35000"/>
    <m/>
    <m/>
    <s v="Euro"/>
    <n v="30.16"/>
    <m/>
    <m/>
    <m/>
    <m/>
    <n v="26"/>
    <m/>
    <m/>
    <m/>
    <m/>
    <m/>
    <m/>
    <m/>
    <m/>
    <m/>
    <m/>
    <m/>
    <m/>
    <m/>
    <m/>
    <m/>
    <m/>
    <m/>
    <m/>
    <m/>
    <m/>
    <m/>
    <m/>
  </r>
  <r>
    <m/>
    <s v="V100061"/>
    <s v="2025-0008"/>
    <x v="138"/>
    <n v="3"/>
    <s v="Wagon"/>
    <n v="67"/>
    <s v=""/>
    <x v="48"/>
    <m/>
    <m/>
    <x v="5"/>
    <x v="8"/>
    <n v="1"/>
    <m/>
    <m/>
    <n v="1"/>
    <m/>
    <n v="1"/>
    <n v="1"/>
    <x v="1"/>
    <n v="0"/>
    <d v="1899-12-30T00:00:00"/>
    <d v="1899-12-30T00:00:00"/>
    <x v="8"/>
    <m/>
    <m/>
    <m/>
    <d v="2026-05-29T00:00:00"/>
    <d v="2038-05-28T00:00:00"/>
    <n v="5020"/>
    <x v="131"/>
    <m/>
    <m/>
    <m/>
    <m/>
    <s v="n.a."/>
    <d v="1899-12-30T00:00:00"/>
    <d v="1899-12-30T00:00:00"/>
    <n v="0"/>
    <n v="0"/>
    <m/>
    <d v="2038-04-30T00:00:00"/>
    <m/>
    <m/>
    <m/>
    <m/>
    <m/>
    <m/>
    <m/>
    <m/>
    <m/>
    <m/>
    <m/>
    <m/>
    <m/>
    <m/>
    <m/>
    <m/>
    <m/>
    <m/>
    <m/>
    <d v="2025-11-01T00:00:00"/>
    <m/>
    <n v="35000"/>
    <m/>
    <m/>
    <s v="Euro"/>
    <n v="30.16"/>
    <m/>
    <m/>
    <m/>
    <m/>
    <n v="26"/>
    <m/>
    <m/>
    <m/>
    <m/>
    <m/>
    <m/>
    <m/>
    <m/>
    <m/>
    <m/>
    <m/>
    <m/>
    <m/>
    <m/>
    <m/>
    <m/>
    <m/>
    <m/>
    <m/>
    <m/>
    <m/>
    <m/>
  </r>
  <r>
    <m/>
    <s v="V100061"/>
    <s v="2025-0008"/>
    <x v="138"/>
    <n v="3"/>
    <s v="Wagon"/>
    <n v="68"/>
    <s v=""/>
    <x v="48"/>
    <m/>
    <m/>
    <x v="5"/>
    <x v="8"/>
    <n v="1"/>
    <m/>
    <m/>
    <n v="1"/>
    <m/>
    <n v="1"/>
    <n v="1"/>
    <x v="1"/>
    <n v="0"/>
    <d v="1899-12-30T00:00:00"/>
    <d v="1899-12-30T00:00:00"/>
    <x v="8"/>
    <m/>
    <m/>
    <m/>
    <d v="2026-05-29T00:00:00"/>
    <d v="2038-05-28T00:00:00"/>
    <n v="5020"/>
    <x v="131"/>
    <m/>
    <m/>
    <m/>
    <m/>
    <s v="n.a."/>
    <d v="1899-12-30T00:00:00"/>
    <d v="1899-12-30T00:00:00"/>
    <n v="0"/>
    <n v="0"/>
    <m/>
    <d v="2038-04-30T00:00:00"/>
    <m/>
    <m/>
    <m/>
    <m/>
    <m/>
    <m/>
    <m/>
    <m/>
    <m/>
    <m/>
    <m/>
    <m/>
    <m/>
    <m/>
    <m/>
    <m/>
    <m/>
    <m/>
    <m/>
    <d v="2025-11-01T00:00:00"/>
    <m/>
    <n v="35000"/>
    <m/>
    <m/>
    <s v="Euro"/>
    <n v="30.16"/>
    <m/>
    <m/>
    <m/>
    <m/>
    <n v="26"/>
    <m/>
    <m/>
    <m/>
    <m/>
    <m/>
    <m/>
    <m/>
    <m/>
    <m/>
    <m/>
    <m/>
    <m/>
    <m/>
    <m/>
    <m/>
    <m/>
    <m/>
    <m/>
    <m/>
    <m/>
    <m/>
    <m/>
  </r>
  <r>
    <m/>
    <s v="V100061"/>
    <s v="2025-0008"/>
    <x v="138"/>
    <n v="3"/>
    <s v="Wagon"/>
    <n v="69"/>
    <s v=""/>
    <x v="48"/>
    <m/>
    <m/>
    <x v="5"/>
    <x v="8"/>
    <n v="1"/>
    <m/>
    <m/>
    <n v="1"/>
    <m/>
    <n v="1"/>
    <n v="1"/>
    <x v="1"/>
    <n v="0"/>
    <d v="1899-12-30T00:00:00"/>
    <d v="1899-12-30T00:00:00"/>
    <x v="8"/>
    <m/>
    <m/>
    <m/>
    <d v="2026-05-29T00:00:00"/>
    <d v="2038-05-28T00:00:00"/>
    <n v="5020"/>
    <x v="131"/>
    <m/>
    <m/>
    <m/>
    <m/>
    <s v="n.a."/>
    <d v="1899-12-30T00:00:00"/>
    <d v="1899-12-30T00:00:00"/>
    <n v="0"/>
    <n v="0"/>
    <m/>
    <d v="2038-04-30T00:00:00"/>
    <m/>
    <m/>
    <m/>
    <m/>
    <m/>
    <m/>
    <m/>
    <m/>
    <m/>
    <m/>
    <m/>
    <m/>
    <m/>
    <m/>
    <m/>
    <m/>
    <m/>
    <m/>
    <m/>
    <d v="2025-11-01T00:00:00"/>
    <m/>
    <n v="35000"/>
    <m/>
    <m/>
    <s v="Euro"/>
    <n v="30.16"/>
    <m/>
    <m/>
    <m/>
    <m/>
    <n v="26"/>
    <m/>
    <m/>
    <m/>
    <m/>
    <m/>
    <m/>
    <m/>
    <m/>
    <m/>
    <m/>
    <m/>
    <m/>
    <m/>
    <m/>
    <m/>
    <m/>
    <m/>
    <m/>
    <m/>
    <m/>
    <m/>
    <m/>
  </r>
  <r>
    <m/>
    <s v="V100061"/>
    <s v="2025-0008"/>
    <x v="138"/>
    <n v="3"/>
    <s v="Wagon"/>
    <n v="70"/>
    <s v=""/>
    <x v="48"/>
    <m/>
    <m/>
    <x v="5"/>
    <x v="8"/>
    <n v="1"/>
    <m/>
    <m/>
    <n v="1"/>
    <m/>
    <n v="1"/>
    <n v="1"/>
    <x v="1"/>
    <n v="0"/>
    <d v="1899-12-30T00:00:00"/>
    <d v="1899-12-30T00:00:00"/>
    <x v="8"/>
    <m/>
    <m/>
    <m/>
    <d v="2026-05-29T00:00:00"/>
    <d v="2038-05-28T00:00:00"/>
    <n v="5020"/>
    <x v="131"/>
    <m/>
    <m/>
    <m/>
    <m/>
    <s v="n.a."/>
    <d v="1899-12-30T00:00:00"/>
    <d v="1899-12-30T00:00:00"/>
    <n v="0"/>
    <n v="0"/>
    <m/>
    <d v="2038-04-30T00:00:00"/>
    <m/>
    <m/>
    <m/>
    <m/>
    <m/>
    <m/>
    <m/>
    <m/>
    <m/>
    <m/>
    <m/>
    <m/>
    <m/>
    <m/>
    <m/>
    <m/>
    <m/>
    <m/>
    <m/>
    <d v="2025-11-01T00:00:00"/>
    <m/>
    <n v="35000"/>
    <m/>
    <m/>
    <s v="Euro"/>
    <n v="30.16"/>
    <m/>
    <m/>
    <m/>
    <m/>
    <n v="26"/>
    <m/>
    <m/>
    <m/>
    <m/>
    <m/>
    <m/>
    <m/>
    <m/>
    <m/>
    <m/>
    <m/>
    <m/>
    <m/>
    <m/>
    <m/>
    <m/>
    <m/>
    <m/>
    <m/>
    <m/>
    <m/>
    <m/>
  </r>
  <r>
    <m/>
    <s v="V100061"/>
    <s v="2025-0008"/>
    <x v="138"/>
    <n v="3"/>
    <s v="Wagon"/>
    <n v="71"/>
    <s v=""/>
    <x v="48"/>
    <m/>
    <m/>
    <x v="5"/>
    <x v="8"/>
    <n v="1"/>
    <m/>
    <m/>
    <n v="1"/>
    <m/>
    <n v="1"/>
    <n v="1"/>
    <x v="1"/>
    <n v="0"/>
    <d v="1899-12-30T00:00:00"/>
    <d v="1899-12-30T00:00:00"/>
    <x v="8"/>
    <m/>
    <m/>
    <m/>
    <d v="2026-05-29T00:00:00"/>
    <d v="2038-05-28T00:00:00"/>
    <n v="5020"/>
    <x v="131"/>
    <m/>
    <m/>
    <m/>
    <m/>
    <s v="n.a."/>
    <d v="1899-12-30T00:00:00"/>
    <d v="1899-12-30T00:00:00"/>
    <n v="0"/>
    <n v="0"/>
    <m/>
    <d v="2038-04-30T00:00:00"/>
    <m/>
    <m/>
    <m/>
    <m/>
    <m/>
    <m/>
    <m/>
    <m/>
    <m/>
    <m/>
    <m/>
    <m/>
    <m/>
    <m/>
    <m/>
    <m/>
    <m/>
    <m/>
    <m/>
    <d v="2025-11-01T00:00:00"/>
    <m/>
    <n v="35000"/>
    <m/>
    <m/>
    <s v="Euro"/>
    <n v="30.16"/>
    <m/>
    <m/>
    <m/>
    <m/>
    <n v="26"/>
    <m/>
    <m/>
    <m/>
    <m/>
    <m/>
    <m/>
    <m/>
    <m/>
    <m/>
    <m/>
    <m/>
    <m/>
    <m/>
    <m/>
    <m/>
    <m/>
    <m/>
    <m/>
    <m/>
    <m/>
    <m/>
    <m/>
  </r>
  <r>
    <m/>
    <s v="V100061"/>
    <s v="2025-0008"/>
    <x v="138"/>
    <n v="3"/>
    <s v="Wagon"/>
    <n v="72"/>
    <s v=""/>
    <x v="48"/>
    <m/>
    <m/>
    <x v="5"/>
    <x v="8"/>
    <n v="1"/>
    <m/>
    <m/>
    <n v="1"/>
    <m/>
    <n v="1"/>
    <n v="1"/>
    <x v="1"/>
    <n v="0"/>
    <d v="1899-12-30T00:00:00"/>
    <d v="1899-12-30T00:00:00"/>
    <x v="8"/>
    <m/>
    <m/>
    <m/>
    <d v="2026-05-29T00:00:00"/>
    <d v="2038-05-28T00:00:00"/>
    <n v="5020"/>
    <x v="131"/>
    <m/>
    <m/>
    <m/>
    <m/>
    <s v="n.a."/>
    <d v="1899-12-30T00:00:00"/>
    <d v="1899-12-30T00:00:00"/>
    <n v="0"/>
    <n v="0"/>
    <m/>
    <d v="2038-04-30T00:00:00"/>
    <m/>
    <m/>
    <m/>
    <m/>
    <m/>
    <m/>
    <m/>
    <m/>
    <m/>
    <m/>
    <m/>
    <m/>
    <m/>
    <m/>
    <m/>
    <m/>
    <m/>
    <m/>
    <m/>
    <d v="2025-11-01T00:00:00"/>
    <m/>
    <n v="35000"/>
    <m/>
    <m/>
    <s v="Euro"/>
    <n v="30.16"/>
    <m/>
    <m/>
    <m/>
    <m/>
    <n v="26"/>
    <m/>
    <m/>
    <m/>
    <m/>
    <m/>
    <m/>
    <m/>
    <m/>
    <m/>
    <m/>
    <m/>
    <m/>
    <m/>
    <m/>
    <m/>
    <m/>
    <m/>
    <m/>
    <m/>
    <m/>
    <m/>
    <m/>
  </r>
  <r>
    <m/>
    <s v="V100061"/>
    <s v="2025-0008"/>
    <x v="138"/>
    <n v="3"/>
    <s v="Wagon"/>
    <n v="73"/>
    <s v=""/>
    <x v="48"/>
    <m/>
    <m/>
    <x v="5"/>
    <x v="8"/>
    <n v="1"/>
    <m/>
    <m/>
    <n v="1"/>
    <m/>
    <n v="1"/>
    <n v="1"/>
    <x v="1"/>
    <n v="0"/>
    <d v="1899-12-30T00:00:00"/>
    <d v="1899-12-30T00:00:00"/>
    <x v="8"/>
    <m/>
    <m/>
    <m/>
    <d v="2026-05-29T00:00:00"/>
    <d v="2038-05-28T00:00:00"/>
    <n v="5020"/>
    <x v="131"/>
    <m/>
    <m/>
    <m/>
    <m/>
    <s v="n.a."/>
    <d v="1899-12-30T00:00:00"/>
    <d v="1899-12-30T00:00:00"/>
    <n v="0"/>
    <n v="0"/>
    <m/>
    <d v="2038-04-30T00:00:00"/>
    <m/>
    <m/>
    <m/>
    <m/>
    <m/>
    <m/>
    <m/>
    <m/>
    <m/>
    <m/>
    <m/>
    <m/>
    <m/>
    <m/>
    <m/>
    <m/>
    <m/>
    <m/>
    <m/>
    <d v="2025-11-01T00:00:00"/>
    <m/>
    <n v="35000"/>
    <m/>
    <m/>
    <s v="Euro"/>
    <n v="30.16"/>
    <m/>
    <m/>
    <m/>
    <m/>
    <n v="26"/>
    <m/>
    <m/>
    <m/>
    <m/>
    <m/>
    <m/>
    <m/>
    <m/>
    <m/>
    <m/>
    <m/>
    <m/>
    <m/>
    <m/>
    <m/>
    <m/>
    <m/>
    <m/>
    <m/>
    <m/>
    <m/>
    <m/>
  </r>
  <r>
    <m/>
    <s v="V100061"/>
    <s v="2025-0008"/>
    <x v="138"/>
    <n v="3"/>
    <s v="Wagon"/>
    <n v="74"/>
    <s v=""/>
    <x v="48"/>
    <m/>
    <m/>
    <x v="5"/>
    <x v="8"/>
    <n v="1"/>
    <m/>
    <m/>
    <n v="1"/>
    <m/>
    <n v="1"/>
    <n v="1"/>
    <x v="1"/>
    <n v="0"/>
    <d v="1899-12-30T00:00:00"/>
    <d v="1899-12-30T00:00:00"/>
    <x v="8"/>
    <m/>
    <m/>
    <m/>
    <d v="2026-05-29T00:00:00"/>
    <d v="2038-05-28T00:00:00"/>
    <n v="5020"/>
    <x v="131"/>
    <m/>
    <m/>
    <m/>
    <m/>
    <s v="n.a."/>
    <d v="1899-12-30T00:00:00"/>
    <d v="1899-12-30T00:00:00"/>
    <n v="0"/>
    <n v="0"/>
    <m/>
    <d v="2038-04-30T00:00:00"/>
    <m/>
    <m/>
    <m/>
    <m/>
    <m/>
    <m/>
    <m/>
    <m/>
    <m/>
    <m/>
    <m/>
    <m/>
    <m/>
    <m/>
    <m/>
    <m/>
    <m/>
    <m/>
    <m/>
    <d v="2025-11-01T00:00:00"/>
    <m/>
    <n v="35000"/>
    <m/>
    <m/>
    <s v="Euro"/>
    <n v="30.16"/>
    <m/>
    <m/>
    <m/>
    <m/>
    <n v="26"/>
    <m/>
    <m/>
    <m/>
    <m/>
    <m/>
    <m/>
    <m/>
    <m/>
    <m/>
    <m/>
    <m/>
    <m/>
    <m/>
    <m/>
    <m/>
    <m/>
    <m/>
    <m/>
    <m/>
    <m/>
    <m/>
    <m/>
  </r>
  <r>
    <m/>
    <s v="V100061"/>
    <s v="2025-0008"/>
    <x v="138"/>
    <n v="3"/>
    <s v="Wagon"/>
    <n v="75"/>
    <s v=""/>
    <x v="48"/>
    <m/>
    <m/>
    <x v="5"/>
    <x v="8"/>
    <n v="1"/>
    <m/>
    <m/>
    <n v="1"/>
    <m/>
    <n v="1"/>
    <n v="1"/>
    <x v="1"/>
    <n v="0"/>
    <d v="1899-12-30T00:00:00"/>
    <d v="1899-12-30T00:00:00"/>
    <x v="8"/>
    <m/>
    <m/>
    <m/>
    <d v="2026-05-29T00:00:00"/>
    <d v="2038-05-28T00:00:00"/>
    <n v="5020"/>
    <x v="131"/>
    <m/>
    <m/>
    <m/>
    <m/>
    <s v="n.a."/>
    <d v="1899-12-30T00:00:00"/>
    <d v="1899-12-30T00:00:00"/>
    <n v="0"/>
    <n v="0"/>
    <m/>
    <d v="2038-04-30T00:00:00"/>
    <m/>
    <m/>
    <m/>
    <m/>
    <m/>
    <m/>
    <m/>
    <m/>
    <m/>
    <m/>
    <m/>
    <m/>
    <m/>
    <m/>
    <m/>
    <m/>
    <m/>
    <m/>
    <m/>
    <d v="2025-11-01T00:00:00"/>
    <m/>
    <n v="35000"/>
    <m/>
    <m/>
    <s v="Euro"/>
    <n v="30.16"/>
    <m/>
    <m/>
    <m/>
    <m/>
    <n v="26"/>
    <m/>
    <m/>
    <m/>
    <m/>
    <m/>
    <m/>
    <m/>
    <m/>
    <m/>
    <m/>
    <m/>
    <m/>
    <m/>
    <m/>
    <m/>
    <m/>
    <m/>
    <m/>
    <m/>
    <m/>
    <m/>
    <m/>
  </r>
  <r>
    <m/>
    <s v="V100061"/>
    <s v="2025-0008"/>
    <x v="138"/>
    <n v="3"/>
    <s v="Wagon"/>
    <n v="76"/>
    <s v=""/>
    <x v="48"/>
    <m/>
    <m/>
    <x v="5"/>
    <x v="8"/>
    <n v="1"/>
    <m/>
    <m/>
    <n v="1"/>
    <m/>
    <n v="1"/>
    <n v="1"/>
    <x v="1"/>
    <n v="0"/>
    <d v="1899-12-30T00:00:00"/>
    <d v="1899-12-30T00:00:00"/>
    <x v="8"/>
    <m/>
    <m/>
    <m/>
    <d v="2026-05-29T00:00:00"/>
    <d v="2038-05-28T00:00:00"/>
    <n v="5020"/>
    <x v="131"/>
    <m/>
    <m/>
    <m/>
    <m/>
    <s v="n.a."/>
    <d v="1899-12-30T00:00:00"/>
    <d v="1899-12-30T00:00:00"/>
    <n v="0"/>
    <n v="0"/>
    <m/>
    <d v="2038-04-30T00:00:00"/>
    <m/>
    <m/>
    <m/>
    <m/>
    <m/>
    <m/>
    <m/>
    <m/>
    <m/>
    <m/>
    <m/>
    <m/>
    <m/>
    <m/>
    <m/>
    <m/>
    <m/>
    <m/>
    <m/>
    <d v="2025-11-01T00:00:00"/>
    <m/>
    <n v="35000"/>
    <m/>
    <m/>
    <s v="Euro"/>
    <n v="30.16"/>
    <m/>
    <m/>
    <m/>
    <m/>
    <n v="26"/>
    <m/>
    <m/>
    <m/>
    <m/>
    <m/>
    <m/>
    <m/>
    <m/>
    <m/>
    <m/>
    <m/>
    <m/>
    <m/>
    <m/>
    <m/>
    <m/>
    <m/>
    <m/>
    <m/>
    <m/>
    <m/>
    <m/>
  </r>
  <r>
    <m/>
    <s v="V100061"/>
    <s v="2025-0008"/>
    <x v="138"/>
    <n v="3"/>
    <s v="Wagon"/>
    <n v="77"/>
    <s v=""/>
    <x v="48"/>
    <m/>
    <m/>
    <x v="5"/>
    <x v="8"/>
    <n v="1"/>
    <m/>
    <m/>
    <n v="1"/>
    <m/>
    <n v="1"/>
    <n v="1"/>
    <x v="1"/>
    <n v="0"/>
    <d v="1899-12-30T00:00:00"/>
    <d v="1899-12-30T00:00:00"/>
    <x v="8"/>
    <m/>
    <m/>
    <m/>
    <d v="2026-05-29T00:00:00"/>
    <d v="2038-05-28T00:00:00"/>
    <n v="5020"/>
    <x v="131"/>
    <m/>
    <m/>
    <m/>
    <m/>
    <s v="n.a."/>
    <d v="1899-12-30T00:00:00"/>
    <d v="1899-12-30T00:00:00"/>
    <n v="0"/>
    <n v="0"/>
    <m/>
    <d v="2038-04-30T00:00:00"/>
    <m/>
    <m/>
    <m/>
    <m/>
    <m/>
    <m/>
    <m/>
    <m/>
    <m/>
    <m/>
    <m/>
    <m/>
    <m/>
    <m/>
    <m/>
    <m/>
    <m/>
    <m/>
    <m/>
    <d v="2025-11-01T00:00:00"/>
    <m/>
    <n v="35000"/>
    <m/>
    <m/>
    <s v="Euro"/>
    <n v="30.16"/>
    <m/>
    <m/>
    <m/>
    <m/>
    <n v="26"/>
    <m/>
    <m/>
    <m/>
    <m/>
    <m/>
    <m/>
    <m/>
    <m/>
    <m/>
    <m/>
    <m/>
    <m/>
    <m/>
    <m/>
    <m/>
    <m/>
    <m/>
    <m/>
    <m/>
    <m/>
    <m/>
    <m/>
  </r>
  <r>
    <m/>
    <s v="V100061"/>
    <s v="2025-0008"/>
    <x v="138"/>
    <n v="3"/>
    <s v="Wagon"/>
    <n v="78"/>
    <s v=""/>
    <x v="48"/>
    <m/>
    <m/>
    <x v="5"/>
    <x v="8"/>
    <n v="1"/>
    <m/>
    <m/>
    <n v="1"/>
    <m/>
    <n v="1"/>
    <n v="1"/>
    <x v="1"/>
    <n v="0"/>
    <d v="1899-12-30T00:00:00"/>
    <d v="1899-12-30T00:00:00"/>
    <x v="8"/>
    <m/>
    <m/>
    <m/>
    <d v="2026-05-29T00:00:00"/>
    <d v="2038-05-28T00:00:00"/>
    <n v="5020"/>
    <x v="131"/>
    <m/>
    <m/>
    <m/>
    <m/>
    <s v="n.a."/>
    <d v="1899-12-30T00:00:00"/>
    <d v="1899-12-30T00:00:00"/>
    <n v="0"/>
    <n v="0"/>
    <m/>
    <d v="2038-04-30T00:00:00"/>
    <m/>
    <m/>
    <m/>
    <m/>
    <m/>
    <m/>
    <m/>
    <m/>
    <m/>
    <m/>
    <m/>
    <m/>
    <m/>
    <m/>
    <m/>
    <m/>
    <m/>
    <m/>
    <m/>
    <d v="2025-11-01T00:00:00"/>
    <m/>
    <n v="35000"/>
    <m/>
    <m/>
    <s v="Euro"/>
    <n v="30.16"/>
    <m/>
    <m/>
    <m/>
    <m/>
    <n v="26"/>
    <m/>
    <m/>
    <m/>
    <m/>
    <m/>
    <m/>
    <m/>
    <m/>
    <m/>
    <m/>
    <m/>
    <m/>
    <m/>
    <m/>
    <m/>
    <m/>
    <m/>
    <m/>
    <m/>
    <m/>
    <m/>
    <m/>
  </r>
  <r>
    <m/>
    <s v="V100061"/>
    <s v="2025-0008"/>
    <x v="138"/>
    <n v="3"/>
    <s v="Wagon"/>
    <n v="79"/>
    <s v=""/>
    <x v="48"/>
    <m/>
    <m/>
    <x v="5"/>
    <x v="8"/>
    <n v="1"/>
    <m/>
    <m/>
    <n v="1"/>
    <m/>
    <n v="1"/>
    <n v="1"/>
    <x v="1"/>
    <n v="0"/>
    <d v="1899-12-30T00:00:00"/>
    <d v="1899-12-30T00:00:00"/>
    <x v="8"/>
    <m/>
    <m/>
    <m/>
    <d v="2026-05-29T00:00:00"/>
    <d v="2038-05-28T00:00:00"/>
    <n v="5020"/>
    <x v="131"/>
    <m/>
    <m/>
    <m/>
    <m/>
    <s v="n.a."/>
    <d v="1899-12-30T00:00:00"/>
    <d v="1899-12-30T00:00:00"/>
    <n v="0"/>
    <n v="0"/>
    <m/>
    <d v="2038-04-30T00:00:00"/>
    <m/>
    <m/>
    <m/>
    <m/>
    <m/>
    <m/>
    <m/>
    <m/>
    <m/>
    <m/>
    <m/>
    <m/>
    <m/>
    <m/>
    <m/>
    <m/>
    <m/>
    <m/>
    <m/>
    <d v="2025-11-01T00:00:00"/>
    <m/>
    <n v="35000"/>
    <m/>
    <m/>
    <s v="Euro"/>
    <n v="30.16"/>
    <m/>
    <m/>
    <m/>
    <m/>
    <n v="26"/>
    <m/>
    <m/>
    <m/>
    <m/>
    <m/>
    <m/>
    <m/>
    <m/>
    <m/>
    <m/>
    <m/>
    <m/>
    <m/>
    <m/>
    <m/>
    <m/>
    <m/>
    <m/>
    <m/>
    <m/>
    <m/>
    <m/>
  </r>
  <r>
    <m/>
    <s v="V100061"/>
    <s v="2025-0008"/>
    <x v="138"/>
    <n v="3"/>
    <s v="Wagon"/>
    <n v="80"/>
    <s v=""/>
    <x v="48"/>
    <m/>
    <m/>
    <x v="5"/>
    <x v="8"/>
    <n v="1"/>
    <m/>
    <m/>
    <n v="1"/>
    <m/>
    <n v="1"/>
    <n v="1"/>
    <x v="1"/>
    <n v="0"/>
    <d v="1899-12-30T00:00:00"/>
    <d v="1899-12-30T00:00:00"/>
    <x v="8"/>
    <m/>
    <m/>
    <m/>
    <d v="2026-05-29T00:00:00"/>
    <d v="2038-05-28T00:00:00"/>
    <n v="5020"/>
    <x v="131"/>
    <m/>
    <m/>
    <m/>
    <m/>
    <s v="n.a."/>
    <d v="1899-12-30T00:00:00"/>
    <d v="1899-12-30T00:00:00"/>
    <n v="0"/>
    <n v="0"/>
    <m/>
    <d v="2038-04-30T00:00:00"/>
    <m/>
    <m/>
    <m/>
    <m/>
    <m/>
    <m/>
    <m/>
    <m/>
    <m/>
    <m/>
    <m/>
    <m/>
    <m/>
    <m/>
    <m/>
    <m/>
    <m/>
    <m/>
    <m/>
    <d v="2025-11-01T00:00:00"/>
    <m/>
    <n v="35000"/>
    <m/>
    <m/>
    <s v="Euro"/>
    <n v="30.16"/>
    <m/>
    <m/>
    <m/>
    <m/>
    <n v="26"/>
    <m/>
    <m/>
    <m/>
    <m/>
    <m/>
    <m/>
    <m/>
    <m/>
    <m/>
    <m/>
    <m/>
    <m/>
    <m/>
    <m/>
    <m/>
    <m/>
    <m/>
    <m/>
    <m/>
    <m/>
    <m/>
    <m/>
  </r>
  <r>
    <m/>
    <s v="V100061"/>
    <s v="2025-0008"/>
    <x v="138"/>
    <n v="3"/>
    <s v="Wagon"/>
    <n v="81"/>
    <s v=""/>
    <x v="48"/>
    <m/>
    <m/>
    <x v="5"/>
    <x v="8"/>
    <n v="1"/>
    <m/>
    <m/>
    <n v="1"/>
    <m/>
    <n v="1"/>
    <n v="1"/>
    <x v="1"/>
    <n v="0"/>
    <d v="1899-12-30T00:00:00"/>
    <d v="1899-12-30T00:00:00"/>
    <x v="8"/>
    <m/>
    <m/>
    <m/>
    <d v="2026-05-29T00:00:00"/>
    <d v="2038-05-28T00:00:00"/>
    <n v="5020"/>
    <x v="131"/>
    <m/>
    <m/>
    <m/>
    <m/>
    <s v="n.a."/>
    <d v="1899-12-30T00:00:00"/>
    <d v="1899-12-30T00:00:00"/>
    <n v="0"/>
    <n v="0"/>
    <m/>
    <d v="2038-04-30T00:00:00"/>
    <m/>
    <m/>
    <m/>
    <m/>
    <m/>
    <m/>
    <m/>
    <m/>
    <m/>
    <m/>
    <m/>
    <m/>
    <m/>
    <m/>
    <m/>
    <m/>
    <m/>
    <m/>
    <m/>
    <d v="2025-11-01T00:00:00"/>
    <m/>
    <n v="35000"/>
    <m/>
    <m/>
    <s v="Euro"/>
    <n v="30.16"/>
    <m/>
    <m/>
    <m/>
    <m/>
    <n v="26"/>
    <m/>
    <m/>
    <m/>
    <m/>
    <m/>
    <m/>
    <m/>
    <m/>
    <m/>
    <m/>
    <m/>
    <m/>
    <m/>
    <m/>
    <m/>
    <m/>
    <m/>
    <m/>
    <m/>
    <m/>
    <m/>
    <m/>
  </r>
  <r>
    <m/>
    <s v="V100061"/>
    <s v="2025-0008"/>
    <x v="138"/>
    <n v="3"/>
    <s v="Wagon"/>
    <n v="82"/>
    <s v=""/>
    <x v="48"/>
    <m/>
    <m/>
    <x v="5"/>
    <x v="8"/>
    <n v="1"/>
    <m/>
    <m/>
    <n v="1"/>
    <m/>
    <n v="1"/>
    <n v="1"/>
    <x v="1"/>
    <n v="0"/>
    <d v="1899-12-30T00:00:00"/>
    <d v="1899-12-30T00:00:00"/>
    <x v="8"/>
    <m/>
    <m/>
    <m/>
    <d v="2026-05-29T00:00:00"/>
    <d v="2038-05-28T00:00:00"/>
    <n v="5020"/>
    <x v="131"/>
    <m/>
    <m/>
    <m/>
    <m/>
    <s v="n.a."/>
    <d v="1899-12-30T00:00:00"/>
    <d v="1899-12-30T00:00:00"/>
    <n v="0"/>
    <n v="0"/>
    <m/>
    <d v="2038-04-30T00:00:00"/>
    <m/>
    <m/>
    <m/>
    <m/>
    <m/>
    <m/>
    <m/>
    <m/>
    <m/>
    <m/>
    <m/>
    <m/>
    <m/>
    <m/>
    <m/>
    <m/>
    <m/>
    <m/>
    <m/>
    <d v="2025-11-01T00:00:00"/>
    <m/>
    <n v="35000"/>
    <m/>
    <m/>
    <s v="Euro"/>
    <n v="30.16"/>
    <m/>
    <m/>
    <m/>
    <m/>
    <n v="26"/>
    <m/>
    <m/>
    <m/>
    <m/>
    <m/>
    <m/>
    <m/>
    <m/>
    <m/>
    <m/>
    <m/>
    <m/>
    <m/>
    <m/>
    <m/>
    <m/>
    <m/>
    <m/>
    <m/>
    <m/>
    <m/>
    <m/>
  </r>
  <r>
    <m/>
    <s v="V100061"/>
    <s v="2025-0008"/>
    <x v="138"/>
    <n v="4"/>
    <s v="Batch"/>
    <m/>
    <m/>
    <x v="48"/>
    <s v="AUT"/>
    <s v="Middle EU - ELSE"/>
    <x v="5"/>
    <x v="8"/>
    <n v="31"/>
    <m/>
    <m/>
    <n v="31"/>
    <n v="0"/>
    <n v="31"/>
    <n v="31"/>
    <x v="0"/>
    <n v="0"/>
    <m/>
    <m/>
    <x v="8"/>
    <s v="Auslieferung gemäss supply demand (nicht MV)"/>
    <d v="2026-06-26T00:00:00"/>
    <d v="2038-06-25T00:00:00"/>
    <m/>
    <m/>
    <m/>
    <x v="12"/>
    <m/>
    <m/>
    <m/>
    <m/>
    <s v="n.a."/>
    <m/>
    <m/>
    <n v="0"/>
    <n v="0"/>
    <m/>
    <m/>
    <s v="n.a."/>
    <m/>
    <m/>
    <m/>
    <m/>
    <m/>
    <m/>
    <m/>
    <m/>
    <s v="A"/>
    <n v="75"/>
    <s v="keine"/>
    <s v="AUT"/>
    <s v="Not required"/>
    <s v="N"/>
    <s v="Y"/>
    <n v="72"/>
    <s v="Option 4 Monate vor Mietende für weitere 6 Jahre zu gleichen Konditionen auszuüber"/>
    <m/>
    <m/>
    <m/>
    <n v="35000"/>
    <s v="N"/>
    <m/>
    <s v="Euro"/>
    <n v="30.16"/>
    <n v="-4.16"/>
    <n v="0"/>
    <n v="0"/>
    <n v="0"/>
    <n v="26"/>
    <n v="0"/>
    <n v="0"/>
    <n v="0"/>
    <n v="0"/>
    <n v="0"/>
    <s v="0.00"/>
    <n v="0"/>
    <n v="0"/>
    <n v="0"/>
    <n v="0"/>
    <n v="30.16"/>
    <n v="-4.16"/>
    <n v="26"/>
    <n v="1"/>
    <n v="0"/>
    <n v="30.16"/>
    <n v="26"/>
    <n v="1085000"/>
    <n v="0"/>
    <s v="Y"/>
    <n v="1"/>
    <n v="293384"/>
  </r>
  <r>
    <m/>
    <s v="V100061"/>
    <s v="2025-0008"/>
    <x v="138"/>
    <n v="4"/>
    <s v="Wagon"/>
    <n v="83"/>
    <s v=""/>
    <x v="48"/>
    <m/>
    <m/>
    <x v="5"/>
    <x v="8"/>
    <n v="1"/>
    <m/>
    <m/>
    <n v="1"/>
    <m/>
    <n v="1"/>
    <n v="1"/>
    <x v="1"/>
    <n v="0"/>
    <d v="1899-12-30T00:00:00"/>
    <d v="1899-12-30T00:00:00"/>
    <x v="8"/>
    <m/>
    <m/>
    <m/>
    <d v="2026-06-26T00:00:00"/>
    <d v="2038-06-25T00:00:00"/>
    <n v="5020"/>
    <x v="132"/>
    <m/>
    <m/>
    <m/>
    <m/>
    <s v="n.a."/>
    <d v="1899-12-30T00:00:00"/>
    <d v="1899-12-30T00:00:00"/>
    <n v="0"/>
    <n v="0"/>
    <m/>
    <d v="2038-05-31T00:00:00"/>
    <m/>
    <m/>
    <m/>
    <m/>
    <m/>
    <m/>
    <m/>
    <m/>
    <m/>
    <m/>
    <m/>
    <m/>
    <m/>
    <m/>
    <m/>
    <m/>
    <m/>
    <m/>
    <m/>
    <d v="2025-11-01T00:00:00"/>
    <m/>
    <n v="35000"/>
    <m/>
    <m/>
    <s v="Euro"/>
    <n v="30.16"/>
    <m/>
    <m/>
    <m/>
    <m/>
    <n v="26"/>
    <m/>
    <m/>
    <m/>
    <m/>
    <m/>
    <m/>
    <m/>
    <m/>
    <m/>
    <m/>
    <m/>
    <m/>
    <m/>
    <m/>
    <m/>
    <m/>
    <m/>
    <m/>
    <m/>
    <m/>
    <m/>
    <m/>
  </r>
  <r>
    <m/>
    <s v="V100061"/>
    <s v="2025-0008"/>
    <x v="138"/>
    <n v="4"/>
    <s v="Wagon"/>
    <n v="84"/>
    <s v=""/>
    <x v="48"/>
    <m/>
    <m/>
    <x v="5"/>
    <x v="8"/>
    <n v="1"/>
    <m/>
    <m/>
    <n v="1"/>
    <m/>
    <n v="1"/>
    <n v="1"/>
    <x v="1"/>
    <n v="0"/>
    <d v="1899-12-30T00:00:00"/>
    <d v="1899-12-30T00:00:00"/>
    <x v="8"/>
    <m/>
    <m/>
    <m/>
    <d v="2026-06-26T00:00:00"/>
    <d v="2038-06-25T00:00:00"/>
    <n v="5020"/>
    <x v="132"/>
    <m/>
    <m/>
    <m/>
    <m/>
    <s v="n.a."/>
    <d v="1899-12-30T00:00:00"/>
    <d v="1899-12-30T00:00:00"/>
    <n v="0"/>
    <n v="0"/>
    <m/>
    <d v="2038-05-31T00:00:00"/>
    <m/>
    <m/>
    <m/>
    <m/>
    <m/>
    <m/>
    <m/>
    <m/>
    <m/>
    <m/>
    <m/>
    <m/>
    <m/>
    <m/>
    <m/>
    <m/>
    <m/>
    <m/>
    <m/>
    <d v="2025-11-01T00:00:00"/>
    <m/>
    <n v="35000"/>
    <m/>
    <m/>
    <s v="Euro"/>
    <n v="30.16"/>
    <m/>
    <m/>
    <m/>
    <m/>
    <n v="26"/>
    <m/>
    <m/>
    <m/>
    <m/>
    <m/>
    <m/>
    <m/>
    <m/>
    <m/>
    <m/>
    <m/>
    <m/>
    <m/>
    <m/>
    <m/>
    <m/>
    <m/>
    <m/>
    <m/>
    <m/>
    <m/>
    <m/>
  </r>
  <r>
    <m/>
    <s v="V100061"/>
    <s v="2025-0008"/>
    <x v="138"/>
    <n v="4"/>
    <s v="Wagon"/>
    <n v="85"/>
    <s v=""/>
    <x v="48"/>
    <m/>
    <m/>
    <x v="5"/>
    <x v="8"/>
    <n v="1"/>
    <m/>
    <m/>
    <n v="1"/>
    <m/>
    <n v="1"/>
    <n v="1"/>
    <x v="1"/>
    <n v="0"/>
    <d v="1899-12-30T00:00:00"/>
    <d v="1899-12-30T00:00:00"/>
    <x v="8"/>
    <m/>
    <m/>
    <m/>
    <d v="2026-06-26T00:00:00"/>
    <d v="2038-06-25T00:00:00"/>
    <n v="5020"/>
    <x v="132"/>
    <m/>
    <m/>
    <m/>
    <m/>
    <s v="n.a."/>
    <d v="1899-12-30T00:00:00"/>
    <d v="1899-12-30T00:00:00"/>
    <n v="0"/>
    <n v="0"/>
    <m/>
    <d v="2038-05-31T00:00:00"/>
    <m/>
    <m/>
    <m/>
    <m/>
    <m/>
    <m/>
    <m/>
    <m/>
    <m/>
    <m/>
    <m/>
    <m/>
    <m/>
    <m/>
    <m/>
    <m/>
    <m/>
    <m/>
    <m/>
    <d v="2025-11-01T00:00:00"/>
    <m/>
    <n v="35000"/>
    <m/>
    <m/>
    <s v="Euro"/>
    <n v="30.16"/>
    <m/>
    <m/>
    <m/>
    <m/>
    <n v="26"/>
    <m/>
    <m/>
    <m/>
    <m/>
    <m/>
    <m/>
    <m/>
    <m/>
    <m/>
    <m/>
    <m/>
    <m/>
    <m/>
    <m/>
    <m/>
    <m/>
    <m/>
    <m/>
    <m/>
    <m/>
    <m/>
    <m/>
  </r>
  <r>
    <m/>
    <s v="V100061"/>
    <s v="2025-0008"/>
    <x v="138"/>
    <n v="4"/>
    <s v="Wagon"/>
    <n v="86"/>
    <s v=""/>
    <x v="48"/>
    <m/>
    <m/>
    <x v="5"/>
    <x v="8"/>
    <n v="1"/>
    <m/>
    <m/>
    <n v="1"/>
    <m/>
    <n v="1"/>
    <n v="1"/>
    <x v="1"/>
    <n v="0"/>
    <d v="1899-12-30T00:00:00"/>
    <d v="1899-12-30T00:00:00"/>
    <x v="8"/>
    <m/>
    <m/>
    <m/>
    <d v="2026-06-26T00:00:00"/>
    <d v="2038-06-25T00:00:00"/>
    <n v="5020"/>
    <x v="132"/>
    <m/>
    <m/>
    <m/>
    <m/>
    <s v="n.a."/>
    <d v="1899-12-30T00:00:00"/>
    <d v="1899-12-30T00:00:00"/>
    <n v="0"/>
    <n v="0"/>
    <m/>
    <d v="2038-05-31T00:00:00"/>
    <m/>
    <m/>
    <m/>
    <m/>
    <m/>
    <m/>
    <m/>
    <m/>
    <m/>
    <m/>
    <m/>
    <m/>
    <m/>
    <m/>
    <m/>
    <m/>
    <m/>
    <m/>
    <m/>
    <d v="2025-11-01T00:00:00"/>
    <m/>
    <n v="35000"/>
    <m/>
    <m/>
    <s v="Euro"/>
    <n v="30.16"/>
    <m/>
    <m/>
    <m/>
    <m/>
    <n v="26"/>
    <m/>
    <m/>
    <m/>
    <m/>
    <m/>
    <m/>
    <m/>
    <m/>
    <m/>
    <m/>
    <m/>
    <m/>
    <m/>
    <m/>
    <m/>
    <m/>
    <m/>
    <m/>
    <m/>
    <m/>
    <m/>
    <m/>
  </r>
  <r>
    <m/>
    <s v="V100061"/>
    <s v="2025-0008"/>
    <x v="138"/>
    <n v="4"/>
    <s v="Wagon"/>
    <n v="87"/>
    <s v=""/>
    <x v="48"/>
    <m/>
    <m/>
    <x v="5"/>
    <x v="8"/>
    <n v="1"/>
    <m/>
    <m/>
    <n v="1"/>
    <m/>
    <n v="1"/>
    <n v="1"/>
    <x v="1"/>
    <n v="0"/>
    <d v="1899-12-30T00:00:00"/>
    <d v="1899-12-30T00:00:00"/>
    <x v="8"/>
    <m/>
    <m/>
    <m/>
    <d v="2026-06-26T00:00:00"/>
    <d v="2038-06-25T00:00:00"/>
    <n v="5020"/>
    <x v="132"/>
    <m/>
    <m/>
    <m/>
    <m/>
    <s v="n.a."/>
    <d v="1899-12-30T00:00:00"/>
    <d v="1899-12-30T00:00:00"/>
    <n v="0"/>
    <n v="0"/>
    <m/>
    <d v="2038-05-31T00:00:00"/>
    <m/>
    <m/>
    <m/>
    <m/>
    <m/>
    <m/>
    <m/>
    <m/>
    <m/>
    <m/>
    <m/>
    <m/>
    <m/>
    <m/>
    <m/>
    <m/>
    <m/>
    <m/>
    <m/>
    <d v="2025-11-01T00:00:00"/>
    <m/>
    <n v="35000"/>
    <m/>
    <m/>
    <s v="Euro"/>
    <n v="30.16"/>
    <m/>
    <m/>
    <m/>
    <m/>
    <n v="26"/>
    <m/>
    <m/>
    <m/>
    <m/>
    <m/>
    <m/>
    <m/>
    <m/>
    <m/>
    <m/>
    <m/>
    <m/>
    <m/>
    <m/>
    <m/>
    <m/>
    <m/>
    <m/>
    <m/>
    <m/>
    <m/>
    <m/>
  </r>
  <r>
    <m/>
    <s v="V100061"/>
    <s v="2025-0008"/>
    <x v="138"/>
    <n v="4"/>
    <s v="Wagon"/>
    <n v="88"/>
    <s v=""/>
    <x v="48"/>
    <m/>
    <m/>
    <x v="5"/>
    <x v="8"/>
    <n v="1"/>
    <m/>
    <m/>
    <n v="1"/>
    <m/>
    <n v="1"/>
    <n v="1"/>
    <x v="1"/>
    <n v="0"/>
    <d v="1899-12-30T00:00:00"/>
    <d v="1899-12-30T00:00:00"/>
    <x v="8"/>
    <m/>
    <m/>
    <m/>
    <d v="2026-06-26T00:00:00"/>
    <d v="2038-06-25T00:00:00"/>
    <n v="5020"/>
    <x v="132"/>
    <m/>
    <m/>
    <m/>
    <m/>
    <s v="n.a."/>
    <d v="1899-12-30T00:00:00"/>
    <d v="1899-12-30T00:00:00"/>
    <n v="0"/>
    <n v="0"/>
    <m/>
    <d v="2038-05-31T00:00:00"/>
    <m/>
    <m/>
    <m/>
    <m/>
    <m/>
    <m/>
    <m/>
    <m/>
    <m/>
    <m/>
    <m/>
    <m/>
    <m/>
    <m/>
    <m/>
    <m/>
    <m/>
    <m/>
    <m/>
    <d v="2025-11-01T00:00:00"/>
    <m/>
    <n v="35000"/>
    <m/>
    <m/>
    <s v="Euro"/>
    <n v="30.16"/>
    <m/>
    <m/>
    <m/>
    <m/>
    <n v="26"/>
    <m/>
    <m/>
    <m/>
    <m/>
    <m/>
    <m/>
    <m/>
    <m/>
    <m/>
    <m/>
    <m/>
    <m/>
    <m/>
    <m/>
    <m/>
    <m/>
    <m/>
    <m/>
    <m/>
    <m/>
    <m/>
    <m/>
  </r>
  <r>
    <m/>
    <s v="V100061"/>
    <s v="2025-0008"/>
    <x v="138"/>
    <n v="4"/>
    <s v="Wagon"/>
    <n v="89"/>
    <s v=""/>
    <x v="48"/>
    <m/>
    <m/>
    <x v="5"/>
    <x v="8"/>
    <n v="1"/>
    <m/>
    <m/>
    <n v="1"/>
    <m/>
    <n v="1"/>
    <n v="1"/>
    <x v="1"/>
    <n v="0"/>
    <d v="1899-12-30T00:00:00"/>
    <d v="1899-12-30T00:00:00"/>
    <x v="8"/>
    <m/>
    <m/>
    <m/>
    <d v="2026-06-26T00:00:00"/>
    <d v="2038-06-25T00:00:00"/>
    <n v="5020"/>
    <x v="132"/>
    <m/>
    <m/>
    <m/>
    <m/>
    <s v="n.a."/>
    <d v="1899-12-30T00:00:00"/>
    <d v="1899-12-30T00:00:00"/>
    <n v="0"/>
    <n v="0"/>
    <m/>
    <d v="2038-05-31T00:00:00"/>
    <m/>
    <m/>
    <m/>
    <m/>
    <m/>
    <m/>
    <m/>
    <m/>
    <m/>
    <m/>
    <m/>
    <m/>
    <m/>
    <m/>
    <m/>
    <m/>
    <m/>
    <m/>
    <m/>
    <d v="2025-11-01T00:00:00"/>
    <m/>
    <n v="35000"/>
    <m/>
    <m/>
    <s v="Euro"/>
    <n v="30.16"/>
    <m/>
    <m/>
    <m/>
    <m/>
    <n v="26"/>
    <m/>
    <m/>
    <m/>
    <m/>
    <m/>
    <m/>
    <m/>
    <m/>
    <m/>
    <m/>
    <m/>
    <m/>
    <m/>
    <m/>
    <m/>
    <m/>
    <m/>
    <m/>
    <m/>
    <m/>
    <m/>
    <m/>
  </r>
  <r>
    <m/>
    <s v="V100061"/>
    <s v="2025-0008"/>
    <x v="138"/>
    <n v="4"/>
    <s v="Wagon"/>
    <n v="90"/>
    <s v=""/>
    <x v="48"/>
    <m/>
    <m/>
    <x v="5"/>
    <x v="8"/>
    <n v="1"/>
    <m/>
    <m/>
    <n v="1"/>
    <m/>
    <n v="1"/>
    <n v="1"/>
    <x v="1"/>
    <n v="0"/>
    <d v="1899-12-30T00:00:00"/>
    <d v="1899-12-30T00:00:00"/>
    <x v="8"/>
    <m/>
    <m/>
    <m/>
    <d v="2026-06-26T00:00:00"/>
    <d v="2038-06-25T00:00:00"/>
    <n v="5020"/>
    <x v="132"/>
    <m/>
    <m/>
    <m/>
    <m/>
    <s v="n.a."/>
    <d v="1899-12-30T00:00:00"/>
    <d v="1899-12-30T00:00:00"/>
    <n v="0"/>
    <n v="0"/>
    <m/>
    <d v="2038-05-31T00:00:00"/>
    <m/>
    <m/>
    <m/>
    <m/>
    <m/>
    <m/>
    <m/>
    <m/>
    <m/>
    <m/>
    <m/>
    <m/>
    <m/>
    <m/>
    <m/>
    <m/>
    <m/>
    <m/>
    <m/>
    <d v="2025-11-01T00:00:00"/>
    <m/>
    <n v="35000"/>
    <m/>
    <m/>
    <s v="Euro"/>
    <n v="30.16"/>
    <m/>
    <m/>
    <m/>
    <m/>
    <n v="26"/>
    <m/>
    <m/>
    <m/>
    <m/>
    <m/>
    <m/>
    <m/>
    <m/>
    <m/>
    <m/>
    <m/>
    <m/>
    <m/>
    <m/>
    <m/>
    <m/>
    <m/>
    <m/>
    <m/>
    <m/>
    <m/>
    <m/>
  </r>
  <r>
    <m/>
    <s v="V100061"/>
    <s v="2025-0008"/>
    <x v="138"/>
    <n v="4"/>
    <s v="Wagon"/>
    <n v="91"/>
    <s v=""/>
    <x v="48"/>
    <m/>
    <m/>
    <x v="5"/>
    <x v="8"/>
    <n v="1"/>
    <m/>
    <m/>
    <n v="1"/>
    <m/>
    <n v="1"/>
    <n v="1"/>
    <x v="1"/>
    <n v="0"/>
    <d v="1899-12-30T00:00:00"/>
    <d v="1899-12-30T00:00:00"/>
    <x v="8"/>
    <m/>
    <m/>
    <m/>
    <d v="2026-06-26T00:00:00"/>
    <d v="2038-06-25T00:00:00"/>
    <n v="5020"/>
    <x v="132"/>
    <m/>
    <m/>
    <m/>
    <m/>
    <s v="n.a."/>
    <d v="1899-12-30T00:00:00"/>
    <d v="1899-12-30T00:00:00"/>
    <n v="0"/>
    <n v="0"/>
    <m/>
    <d v="2038-05-31T00:00:00"/>
    <m/>
    <m/>
    <m/>
    <m/>
    <m/>
    <m/>
    <m/>
    <m/>
    <m/>
    <m/>
    <m/>
    <m/>
    <m/>
    <m/>
    <m/>
    <m/>
    <m/>
    <m/>
    <m/>
    <d v="2025-11-01T00:00:00"/>
    <m/>
    <n v="35000"/>
    <m/>
    <m/>
    <s v="Euro"/>
    <n v="30.16"/>
    <m/>
    <m/>
    <m/>
    <m/>
    <n v="26"/>
    <m/>
    <m/>
    <m/>
    <m/>
    <m/>
    <m/>
    <m/>
    <m/>
    <m/>
    <m/>
    <m/>
    <m/>
    <m/>
    <m/>
    <m/>
    <m/>
    <m/>
    <m/>
    <m/>
    <m/>
    <m/>
    <m/>
  </r>
  <r>
    <m/>
    <s v="V100061"/>
    <s v="2025-0008"/>
    <x v="138"/>
    <n v="4"/>
    <s v="Wagon"/>
    <n v="92"/>
    <s v=""/>
    <x v="48"/>
    <m/>
    <m/>
    <x v="5"/>
    <x v="8"/>
    <n v="1"/>
    <m/>
    <m/>
    <n v="1"/>
    <m/>
    <n v="1"/>
    <n v="1"/>
    <x v="1"/>
    <n v="0"/>
    <d v="1899-12-30T00:00:00"/>
    <d v="1899-12-30T00:00:00"/>
    <x v="8"/>
    <m/>
    <m/>
    <m/>
    <d v="2026-06-26T00:00:00"/>
    <d v="2038-06-25T00:00:00"/>
    <n v="5020"/>
    <x v="132"/>
    <m/>
    <m/>
    <m/>
    <m/>
    <s v="n.a."/>
    <d v="1899-12-30T00:00:00"/>
    <d v="1899-12-30T00:00:00"/>
    <n v="0"/>
    <n v="0"/>
    <m/>
    <d v="2038-05-31T00:00:00"/>
    <m/>
    <m/>
    <m/>
    <m/>
    <m/>
    <m/>
    <m/>
    <m/>
    <m/>
    <m/>
    <m/>
    <m/>
    <m/>
    <m/>
    <m/>
    <m/>
    <m/>
    <m/>
    <m/>
    <d v="2025-11-01T00:00:00"/>
    <m/>
    <n v="35000"/>
    <m/>
    <m/>
    <s v="Euro"/>
    <n v="30.16"/>
    <m/>
    <m/>
    <m/>
    <m/>
    <n v="26"/>
    <m/>
    <m/>
    <m/>
    <m/>
    <m/>
    <m/>
    <m/>
    <m/>
    <m/>
    <m/>
    <m/>
    <m/>
    <m/>
    <m/>
    <m/>
    <m/>
    <m/>
    <m/>
    <m/>
    <m/>
    <m/>
    <m/>
  </r>
  <r>
    <m/>
    <s v="V100061"/>
    <s v="2025-0008"/>
    <x v="138"/>
    <n v="4"/>
    <s v="Wagon"/>
    <n v="93"/>
    <s v=""/>
    <x v="48"/>
    <m/>
    <m/>
    <x v="5"/>
    <x v="8"/>
    <n v="1"/>
    <m/>
    <m/>
    <n v="1"/>
    <m/>
    <n v="1"/>
    <n v="1"/>
    <x v="1"/>
    <n v="0"/>
    <d v="1899-12-30T00:00:00"/>
    <d v="1899-12-30T00:00:00"/>
    <x v="8"/>
    <m/>
    <m/>
    <m/>
    <d v="2026-06-26T00:00:00"/>
    <d v="2038-06-25T00:00:00"/>
    <n v="5020"/>
    <x v="132"/>
    <m/>
    <m/>
    <m/>
    <m/>
    <s v="n.a."/>
    <d v="1899-12-30T00:00:00"/>
    <d v="1899-12-30T00:00:00"/>
    <n v="0"/>
    <n v="0"/>
    <m/>
    <d v="2038-05-31T00:00:00"/>
    <m/>
    <m/>
    <m/>
    <m/>
    <m/>
    <m/>
    <m/>
    <m/>
    <m/>
    <m/>
    <m/>
    <m/>
    <m/>
    <m/>
    <m/>
    <m/>
    <m/>
    <m/>
    <m/>
    <d v="2025-11-01T00:00:00"/>
    <m/>
    <n v="35000"/>
    <m/>
    <m/>
    <s v="Euro"/>
    <n v="30.16"/>
    <m/>
    <m/>
    <m/>
    <m/>
    <n v="26"/>
    <m/>
    <m/>
    <m/>
    <m/>
    <m/>
    <m/>
    <m/>
    <m/>
    <m/>
    <m/>
    <m/>
    <m/>
    <m/>
    <m/>
    <m/>
    <m/>
    <m/>
    <m/>
    <m/>
    <m/>
    <m/>
    <m/>
  </r>
  <r>
    <m/>
    <s v="V100061"/>
    <s v="2025-0008"/>
    <x v="138"/>
    <n v="4"/>
    <s v="Wagon"/>
    <n v="94"/>
    <s v=""/>
    <x v="48"/>
    <m/>
    <m/>
    <x v="5"/>
    <x v="8"/>
    <n v="1"/>
    <m/>
    <m/>
    <n v="1"/>
    <m/>
    <n v="1"/>
    <n v="1"/>
    <x v="1"/>
    <n v="0"/>
    <d v="1899-12-30T00:00:00"/>
    <d v="1899-12-30T00:00:00"/>
    <x v="8"/>
    <m/>
    <m/>
    <m/>
    <d v="2026-06-26T00:00:00"/>
    <d v="2038-06-25T00:00:00"/>
    <n v="5020"/>
    <x v="132"/>
    <m/>
    <m/>
    <m/>
    <m/>
    <s v="n.a."/>
    <d v="1899-12-30T00:00:00"/>
    <d v="1899-12-30T00:00:00"/>
    <n v="0"/>
    <n v="0"/>
    <m/>
    <d v="2038-05-31T00:00:00"/>
    <m/>
    <m/>
    <m/>
    <m/>
    <m/>
    <m/>
    <m/>
    <m/>
    <m/>
    <m/>
    <m/>
    <m/>
    <m/>
    <m/>
    <m/>
    <m/>
    <m/>
    <m/>
    <m/>
    <d v="2025-11-01T00:00:00"/>
    <m/>
    <n v="35000"/>
    <m/>
    <m/>
    <s v="Euro"/>
    <n v="30.16"/>
    <m/>
    <m/>
    <m/>
    <m/>
    <n v="26"/>
    <m/>
    <m/>
    <m/>
    <m/>
    <m/>
    <m/>
    <m/>
    <m/>
    <m/>
    <m/>
    <m/>
    <m/>
    <m/>
    <m/>
    <m/>
    <m/>
    <m/>
    <m/>
    <m/>
    <m/>
    <m/>
    <m/>
  </r>
  <r>
    <m/>
    <s v="V100061"/>
    <s v="2025-0008"/>
    <x v="138"/>
    <n v="4"/>
    <s v="Wagon"/>
    <n v="95"/>
    <s v=""/>
    <x v="48"/>
    <m/>
    <m/>
    <x v="5"/>
    <x v="8"/>
    <n v="1"/>
    <m/>
    <m/>
    <n v="1"/>
    <m/>
    <n v="1"/>
    <n v="1"/>
    <x v="1"/>
    <n v="0"/>
    <d v="1899-12-30T00:00:00"/>
    <d v="1899-12-30T00:00:00"/>
    <x v="8"/>
    <m/>
    <m/>
    <m/>
    <d v="2026-06-26T00:00:00"/>
    <d v="2038-06-25T00:00:00"/>
    <n v="5020"/>
    <x v="132"/>
    <m/>
    <m/>
    <m/>
    <m/>
    <s v="n.a."/>
    <d v="1899-12-30T00:00:00"/>
    <d v="1899-12-30T00:00:00"/>
    <n v="0"/>
    <n v="0"/>
    <m/>
    <d v="2038-05-31T00:00:00"/>
    <m/>
    <m/>
    <m/>
    <m/>
    <m/>
    <m/>
    <m/>
    <m/>
    <m/>
    <m/>
    <m/>
    <m/>
    <m/>
    <m/>
    <m/>
    <m/>
    <m/>
    <m/>
    <m/>
    <d v="2025-11-01T00:00:00"/>
    <m/>
    <n v="35000"/>
    <m/>
    <m/>
    <s v="Euro"/>
    <n v="30.16"/>
    <m/>
    <m/>
    <m/>
    <m/>
    <n v="26"/>
    <m/>
    <m/>
    <m/>
    <m/>
    <m/>
    <m/>
    <m/>
    <m/>
    <m/>
    <m/>
    <m/>
    <m/>
    <m/>
    <m/>
    <m/>
    <m/>
    <m/>
    <m/>
    <m/>
    <m/>
    <m/>
    <m/>
  </r>
  <r>
    <m/>
    <s v="V100061"/>
    <s v="2025-0008"/>
    <x v="138"/>
    <n v="4"/>
    <s v="Wagon"/>
    <n v="96"/>
    <s v=""/>
    <x v="48"/>
    <m/>
    <m/>
    <x v="5"/>
    <x v="8"/>
    <n v="1"/>
    <m/>
    <m/>
    <n v="1"/>
    <m/>
    <n v="1"/>
    <n v="1"/>
    <x v="1"/>
    <n v="0"/>
    <d v="1899-12-30T00:00:00"/>
    <d v="1899-12-30T00:00:00"/>
    <x v="8"/>
    <m/>
    <m/>
    <m/>
    <d v="2026-06-26T00:00:00"/>
    <d v="2038-06-25T00:00:00"/>
    <n v="5020"/>
    <x v="132"/>
    <m/>
    <m/>
    <m/>
    <m/>
    <s v="n.a."/>
    <d v="1899-12-30T00:00:00"/>
    <d v="1899-12-30T00:00:00"/>
    <n v="0"/>
    <n v="0"/>
    <m/>
    <d v="2038-05-31T00:00:00"/>
    <m/>
    <m/>
    <m/>
    <m/>
    <m/>
    <m/>
    <m/>
    <m/>
    <m/>
    <m/>
    <m/>
    <m/>
    <m/>
    <m/>
    <m/>
    <m/>
    <m/>
    <m/>
    <m/>
    <d v="2025-11-01T00:00:00"/>
    <m/>
    <n v="35000"/>
    <m/>
    <m/>
    <s v="Euro"/>
    <n v="30.16"/>
    <m/>
    <m/>
    <m/>
    <m/>
    <n v="26"/>
    <m/>
    <m/>
    <m/>
    <m/>
    <m/>
    <m/>
    <m/>
    <m/>
    <m/>
    <m/>
    <m/>
    <m/>
    <m/>
    <m/>
    <m/>
    <m/>
    <m/>
    <m/>
    <m/>
    <m/>
    <m/>
    <m/>
  </r>
  <r>
    <m/>
    <s v="V100061"/>
    <s v="2025-0008"/>
    <x v="138"/>
    <n v="4"/>
    <s v="Wagon"/>
    <n v="97"/>
    <s v=""/>
    <x v="48"/>
    <m/>
    <m/>
    <x v="5"/>
    <x v="8"/>
    <n v="1"/>
    <m/>
    <m/>
    <n v="1"/>
    <m/>
    <n v="1"/>
    <n v="1"/>
    <x v="1"/>
    <n v="0"/>
    <d v="1899-12-30T00:00:00"/>
    <d v="1899-12-30T00:00:00"/>
    <x v="8"/>
    <m/>
    <m/>
    <m/>
    <d v="2026-06-26T00:00:00"/>
    <d v="2038-06-25T00:00:00"/>
    <n v="5020"/>
    <x v="132"/>
    <m/>
    <m/>
    <m/>
    <m/>
    <s v="n.a."/>
    <d v="1899-12-30T00:00:00"/>
    <d v="1899-12-30T00:00:00"/>
    <n v="0"/>
    <n v="0"/>
    <m/>
    <d v="2038-05-31T00:00:00"/>
    <m/>
    <m/>
    <m/>
    <m/>
    <m/>
    <m/>
    <m/>
    <m/>
    <m/>
    <m/>
    <m/>
    <m/>
    <m/>
    <m/>
    <m/>
    <m/>
    <m/>
    <m/>
    <m/>
    <d v="2025-11-01T00:00:00"/>
    <m/>
    <n v="35000"/>
    <m/>
    <m/>
    <s v="Euro"/>
    <n v="30.16"/>
    <m/>
    <m/>
    <m/>
    <m/>
    <n v="26"/>
    <m/>
    <m/>
    <m/>
    <m/>
    <m/>
    <m/>
    <m/>
    <m/>
    <m/>
    <m/>
    <m/>
    <m/>
    <m/>
    <m/>
    <m/>
    <m/>
    <m/>
    <m/>
    <m/>
    <m/>
    <m/>
    <m/>
  </r>
  <r>
    <m/>
    <s v="V100061"/>
    <s v="2025-0008"/>
    <x v="138"/>
    <n v="4"/>
    <s v="Wagon"/>
    <n v="98"/>
    <s v=""/>
    <x v="48"/>
    <m/>
    <m/>
    <x v="5"/>
    <x v="8"/>
    <n v="1"/>
    <m/>
    <m/>
    <n v="1"/>
    <m/>
    <n v="1"/>
    <n v="1"/>
    <x v="1"/>
    <n v="0"/>
    <d v="1899-12-30T00:00:00"/>
    <d v="1899-12-30T00:00:00"/>
    <x v="8"/>
    <m/>
    <m/>
    <m/>
    <d v="2026-06-26T00:00:00"/>
    <d v="2038-06-25T00:00:00"/>
    <n v="5020"/>
    <x v="132"/>
    <m/>
    <m/>
    <m/>
    <m/>
    <s v="n.a."/>
    <d v="1899-12-30T00:00:00"/>
    <d v="1899-12-30T00:00:00"/>
    <n v="0"/>
    <n v="0"/>
    <m/>
    <d v="2038-05-31T00:00:00"/>
    <m/>
    <m/>
    <m/>
    <m/>
    <m/>
    <m/>
    <m/>
    <m/>
    <m/>
    <m/>
    <m/>
    <m/>
    <m/>
    <m/>
    <m/>
    <m/>
    <m/>
    <m/>
    <m/>
    <d v="2025-11-01T00:00:00"/>
    <m/>
    <n v="35000"/>
    <m/>
    <m/>
    <s v="Euro"/>
    <n v="30.16"/>
    <m/>
    <m/>
    <m/>
    <m/>
    <n v="26"/>
    <m/>
    <m/>
    <m/>
    <m/>
    <m/>
    <m/>
    <m/>
    <m/>
    <m/>
    <m/>
    <m/>
    <m/>
    <m/>
    <m/>
    <m/>
    <m/>
    <m/>
    <m/>
    <m/>
    <m/>
    <m/>
    <m/>
  </r>
  <r>
    <m/>
    <s v="V100061"/>
    <s v="2025-0008"/>
    <x v="138"/>
    <n v="4"/>
    <s v="Wagon"/>
    <n v="99"/>
    <s v=""/>
    <x v="48"/>
    <m/>
    <m/>
    <x v="5"/>
    <x v="8"/>
    <n v="1"/>
    <m/>
    <m/>
    <n v="1"/>
    <m/>
    <n v="1"/>
    <n v="1"/>
    <x v="1"/>
    <n v="0"/>
    <d v="1899-12-30T00:00:00"/>
    <d v="1899-12-30T00:00:00"/>
    <x v="8"/>
    <m/>
    <m/>
    <m/>
    <d v="2026-06-26T00:00:00"/>
    <d v="2038-06-25T00:00:00"/>
    <n v="5020"/>
    <x v="132"/>
    <m/>
    <m/>
    <m/>
    <m/>
    <s v="n.a."/>
    <d v="1899-12-30T00:00:00"/>
    <d v="1899-12-30T00:00:00"/>
    <n v="0"/>
    <n v="0"/>
    <m/>
    <d v="2038-05-31T00:00:00"/>
    <m/>
    <m/>
    <m/>
    <m/>
    <m/>
    <m/>
    <m/>
    <m/>
    <m/>
    <m/>
    <m/>
    <m/>
    <m/>
    <m/>
    <m/>
    <m/>
    <m/>
    <m/>
    <m/>
    <d v="2025-11-01T00:00:00"/>
    <m/>
    <n v="35000"/>
    <m/>
    <m/>
    <s v="Euro"/>
    <n v="30.16"/>
    <m/>
    <m/>
    <m/>
    <m/>
    <n v="26"/>
    <m/>
    <m/>
    <m/>
    <m/>
    <m/>
    <m/>
    <m/>
    <m/>
    <m/>
    <m/>
    <m/>
    <m/>
    <m/>
    <m/>
    <m/>
    <m/>
    <m/>
    <m/>
    <m/>
    <m/>
    <m/>
    <m/>
  </r>
  <r>
    <m/>
    <s v="V100061"/>
    <s v="2025-0008"/>
    <x v="138"/>
    <n v="4"/>
    <s v="Wagon"/>
    <n v="100"/>
    <s v=""/>
    <x v="48"/>
    <m/>
    <m/>
    <x v="5"/>
    <x v="8"/>
    <n v="1"/>
    <m/>
    <m/>
    <n v="1"/>
    <m/>
    <n v="1"/>
    <n v="1"/>
    <x v="1"/>
    <n v="0"/>
    <d v="1899-12-30T00:00:00"/>
    <d v="1899-12-30T00:00:00"/>
    <x v="8"/>
    <m/>
    <m/>
    <m/>
    <d v="2026-06-26T00:00:00"/>
    <d v="2038-06-25T00:00:00"/>
    <n v="5020"/>
    <x v="132"/>
    <m/>
    <m/>
    <m/>
    <m/>
    <s v="n.a."/>
    <d v="1899-12-30T00:00:00"/>
    <d v="1899-12-30T00:00:00"/>
    <n v="0"/>
    <n v="0"/>
    <m/>
    <d v="2038-05-31T00:00:00"/>
    <m/>
    <m/>
    <m/>
    <m/>
    <m/>
    <m/>
    <m/>
    <m/>
    <m/>
    <m/>
    <m/>
    <m/>
    <m/>
    <m/>
    <m/>
    <m/>
    <m/>
    <m/>
    <m/>
    <d v="2025-11-01T00:00:00"/>
    <m/>
    <n v="35000"/>
    <m/>
    <m/>
    <s v="Euro"/>
    <n v="30.16"/>
    <m/>
    <m/>
    <m/>
    <m/>
    <n v="26"/>
    <m/>
    <m/>
    <m/>
    <m/>
    <m/>
    <m/>
    <m/>
    <m/>
    <m/>
    <m/>
    <m/>
    <m/>
    <m/>
    <m/>
    <m/>
    <m/>
    <m/>
    <m/>
    <m/>
    <m/>
    <m/>
    <m/>
  </r>
  <r>
    <m/>
    <s v="V100061"/>
    <s v="2025-0008"/>
    <x v="138"/>
    <n v="4"/>
    <s v="Wagon"/>
    <n v="101"/>
    <s v=""/>
    <x v="48"/>
    <m/>
    <m/>
    <x v="5"/>
    <x v="8"/>
    <n v="1"/>
    <m/>
    <m/>
    <n v="1"/>
    <m/>
    <n v="1"/>
    <n v="1"/>
    <x v="1"/>
    <n v="0"/>
    <d v="1899-12-30T00:00:00"/>
    <d v="1899-12-30T00:00:00"/>
    <x v="8"/>
    <m/>
    <m/>
    <m/>
    <d v="2026-06-26T00:00:00"/>
    <d v="2038-06-25T00:00:00"/>
    <n v="5020"/>
    <x v="132"/>
    <m/>
    <m/>
    <m/>
    <m/>
    <s v="n.a."/>
    <d v="1899-12-30T00:00:00"/>
    <d v="1899-12-30T00:00:00"/>
    <n v="0"/>
    <n v="0"/>
    <m/>
    <d v="2038-05-31T00:00:00"/>
    <m/>
    <m/>
    <m/>
    <m/>
    <m/>
    <m/>
    <m/>
    <m/>
    <m/>
    <m/>
    <m/>
    <m/>
    <m/>
    <m/>
    <m/>
    <m/>
    <m/>
    <m/>
    <m/>
    <d v="2025-11-01T00:00:00"/>
    <m/>
    <n v="35000"/>
    <m/>
    <m/>
    <s v="Euro"/>
    <n v="30.16"/>
    <m/>
    <m/>
    <m/>
    <m/>
    <n v="26"/>
    <m/>
    <m/>
    <m/>
    <m/>
    <m/>
    <m/>
    <m/>
    <m/>
    <m/>
    <m/>
    <m/>
    <m/>
    <m/>
    <m/>
    <m/>
    <m/>
    <m/>
    <m/>
    <m/>
    <m/>
    <m/>
    <m/>
  </r>
  <r>
    <m/>
    <s v="V100061"/>
    <s v="2025-0008"/>
    <x v="138"/>
    <n v="4"/>
    <s v="Wagon"/>
    <n v="102"/>
    <s v=""/>
    <x v="48"/>
    <m/>
    <m/>
    <x v="5"/>
    <x v="8"/>
    <n v="1"/>
    <m/>
    <m/>
    <n v="1"/>
    <m/>
    <n v="1"/>
    <n v="1"/>
    <x v="1"/>
    <n v="0"/>
    <d v="1899-12-30T00:00:00"/>
    <d v="1899-12-30T00:00:00"/>
    <x v="8"/>
    <m/>
    <m/>
    <m/>
    <d v="2026-06-26T00:00:00"/>
    <d v="2038-06-25T00:00:00"/>
    <n v="5020"/>
    <x v="132"/>
    <m/>
    <m/>
    <m/>
    <m/>
    <s v="n.a."/>
    <d v="1899-12-30T00:00:00"/>
    <d v="1899-12-30T00:00:00"/>
    <n v="0"/>
    <n v="0"/>
    <m/>
    <d v="2038-05-31T00:00:00"/>
    <m/>
    <m/>
    <m/>
    <m/>
    <m/>
    <m/>
    <m/>
    <m/>
    <m/>
    <m/>
    <m/>
    <m/>
    <m/>
    <m/>
    <m/>
    <m/>
    <m/>
    <m/>
    <m/>
    <d v="2025-11-01T00:00:00"/>
    <m/>
    <n v="35000"/>
    <m/>
    <m/>
    <s v="Euro"/>
    <n v="30.16"/>
    <m/>
    <m/>
    <m/>
    <m/>
    <n v="26"/>
    <m/>
    <m/>
    <m/>
    <m/>
    <m/>
    <m/>
    <m/>
    <m/>
    <m/>
    <m/>
    <m/>
    <m/>
    <m/>
    <m/>
    <m/>
    <m/>
    <m/>
    <m/>
    <m/>
    <m/>
    <m/>
    <m/>
  </r>
  <r>
    <m/>
    <s v="V100061"/>
    <s v="2025-0008"/>
    <x v="138"/>
    <n v="4"/>
    <s v="Wagon"/>
    <n v="103"/>
    <s v=""/>
    <x v="48"/>
    <m/>
    <m/>
    <x v="5"/>
    <x v="8"/>
    <n v="1"/>
    <m/>
    <m/>
    <n v="1"/>
    <m/>
    <n v="1"/>
    <n v="1"/>
    <x v="1"/>
    <n v="0"/>
    <d v="1899-12-30T00:00:00"/>
    <d v="1899-12-30T00:00:00"/>
    <x v="8"/>
    <m/>
    <m/>
    <m/>
    <d v="2026-06-26T00:00:00"/>
    <d v="2038-06-25T00:00:00"/>
    <n v="5020"/>
    <x v="132"/>
    <m/>
    <m/>
    <m/>
    <m/>
    <s v="n.a."/>
    <d v="1899-12-30T00:00:00"/>
    <d v="1899-12-30T00:00:00"/>
    <n v="0"/>
    <n v="0"/>
    <m/>
    <d v="2038-05-31T00:00:00"/>
    <m/>
    <m/>
    <m/>
    <m/>
    <m/>
    <m/>
    <m/>
    <m/>
    <m/>
    <m/>
    <m/>
    <m/>
    <m/>
    <m/>
    <m/>
    <m/>
    <m/>
    <m/>
    <m/>
    <d v="2025-11-01T00:00:00"/>
    <m/>
    <n v="35000"/>
    <m/>
    <m/>
    <s v="Euro"/>
    <n v="30.16"/>
    <m/>
    <m/>
    <m/>
    <m/>
    <n v="26"/>
    <m/>
    <m/>
    <m/>
    <m/>
    <m/>
    <m/>
    <m/>
    <m/>
    <m/>
    <m/>
    <m/>
    <m/>
    <m/>
    <m/>
    <m/>
    <m/>
    <m/>
    <m/>
    <m/>
    <m/>
    <m/>
    <m/>
  </r>
  <r>
    <m/>
    <s v="V100061"/>
    <s v="2025-0008"/>
    <x v="138"/>
    <n v="4"/>
    <s v="Wagon"/>
    <n v="104"/>
    <s v=""/>
    <x v="48"/>
    <m/>
    <m/>
    <x v="5"/>
    <x v="8"/>
    <n v="1"/>
    <m/>
    <m/>
    <n v="1"/>
    <m/>
    <n v="1"/>
    <n v="1"/>
    <x v="1"/>
    <n v="0"/>
    <d v="1899-12-30T00:00:00"/>
    <d v="1899-12-30T00:00:00"/>
    <x v="8"/>
    <m/>
    <m/>
    <m/>
    <d v="2026-06-26T00:00:00"/>
    <d v="2038-06-25T00:00:00"/>
    <n v="5020"/>
    <x v="132"/>
    <m/>
    <m/>
    <m/>
    <m/>
    <s v="n.a."/>
    <d v="1899-12-30T00:00:00"/>
    <d v="1899-12-30T00:00:00"/>
    <n v="0"/>
    <n v="0"/>
    <m/>
    <d v="2038-05-31T00:00:00"/>
    <m/>
    <m/>
    <m/>
    <m/>
    <m/>
    <m/>
    <m/>
    <m/>
    <m/>
    <m/>
    <m/>
    <m/>
    <m/>
    <m/>
    <m/>
    <m/>
    <m/>
    <m/>
    <m/>
    <d v="2025-11-01T00:00:00"/>
    <m/>
    <n v="35000"/>
    <m/>
    <m/>
    <s v="Euro"/>
    <n v="30.16"/>
    <m/>
    <m/>
    <m/>
    <m/>
    <n v="26"/>
    <m/>
    <m/>
    <m/>
    <m/>
    <m/>
    <m/>
    <m/>
    <m/>
    <m/>
    <m/>
    <m/>
    <m/>
    <m/>
    <m/>
    <m/>
    <m/>
    <m/>
    <m/>
    <m/>
    <m/>
    <m/>
    <m/>
  </r>
  <r>
    <m/>
    <s v="V100061"/>
    <s v="2025-0008"/>
    <x v="138"/>
    <n v="4"/>
    <s v="Wagon"/>
    <n v="105"/>
    <s v=""/>
    <x v="48"/>
    <m/>
    <m/>
    <x v="5"/>
    <x v="8"/>
    <n v="1"/>
    <m/>
    <m/>
    <n v="1"/>
    <m/>
    <n v="1"/>
    <n v="1"/>
    <x v="1"/>
    <n v="0"/>
    <d v="1899-12-30T00:00:00"/>
    <d v="1899-12-30T00:00:00"/>
    <x v="8"/>
    <m/>
    <m/>
    <m/>
    <d v="2026-06-26T00:00:00"/>
    <d v="2038-06-25T00:00:00"/>
    <n v="5020"/>
    <x v="132"/>
    <m/>
    <m/>
    <m/>
    <m/>
    <s v="n.a."/>
    <d v="1899-12-30T00:00:00"/>
    <d v="1899-12-30T00:00:00"/>
    <n v="0"/>
    <n v="0"/>
    <m/>
    <d v="2038-05-31T00:00:00"/>
    <m/>
    <m/>
    <m/>
    <m/>
    <m/>
    <m/>
    <m/>
    <m/>
    <m/>
    <m/>
    <m/>
    <m/>
    <m/>
    <m/>
    <m/>
    <m/>
    <m/>
    <m/>
    <m/>
    <d v="2025-11-01T00:00:00"/>
    <m/>
    <n v="35000"/>
    <m/>
    <m/>
    <s v="Euro"/>
    <n v="30.16"/>
    <m/>
    <m/>
    <m/>
    <m/>
    <n v="26"/>
    <m/>
    <m/>
    <m/>
    <m/>
    <m/>
    <m/>
    <m/>
    <m/>
    <m/>
    <m/>
    <m/>
    <m/>
    <m/>
    <m/>
    <m/>
    <m/>
    <m/>
    <m/>
    <m/>
    <m/>
    <m/>
    <m/>
  </r>
  <r>
    <m/>
    <s v="V100061"/>
    <s v="2025-0008"/>
    <x v="138"/>
    <n v="4"/>
    <s v="Wagon"/>
    <n v="106"/>
    <s v=""/>
    <x v="48"/>
    <m/>
    <m/>
    <x v="5"/>
    <x v="8"/>
    <n v="1"/>
    <m/>
    <m/>
    <n v="1"/>
    <m/>
    <n v="1"/>
    <n v="1"/>
    <x v="1"/>
    <n v="0"/>
    <d v="1899-12-30T00:00:00"/>
    <d v="1899-12-30T00:00:00"/>
    <x v="8"/>
    <m/>
    <m/>
    <m/>
    <d v="2026-06-26T00:00:00"/>
    <d v="2038-06-25T00:00:00"/>
    <n v="5020"/>
    <x v="132"/>
    <m/>
    <m/>
    <m/>
    <m/>
    <s v="n.a."/>
    <d v="1899-12-30T00:00:00"/>
    <d v="1899-12-30T00:00:00"/>
    <n v="0"/>
    <n v="0"/>
    <m/>
    <d v="2038-05-31T00:00:00"/>
    <m/>
    <m/>
    <m/>
    <m/>
    <m/>
    <m/>
    <m/>
    <m/>
    <m/>
    <m/>
    <m/>
    <m/>
    <m/>
    <m/>
    <m/>
    <m/>
    <m/>
    <m/>
    <m/>
    <d v="2025-11-01T00:00:00"/>
    <m/>
    <n v="35000"/>
    <m/>
    <m/>
    <s v="Euro"/>
    <n v="30.16"/>
    <m/>
    <m/>
    <m/>
    <m/>
    <n v="26"/>
    <m/>
    <m/>
    <m/>
    <m/>
    <m/>
    <m/>
    <m/>
    <m/>
    <m/>
    <m/>
    <m/>
    <m/>
    <m/>
    <m/>
    <m/>
    <m/>
    <m/>
    <m/>
    <m/>
    <m/>
    <m/>
    <m/>
  </r>
  <r>
    <m/>
    <s v="V100061"/>
    <s v="2025-0008"/>
    <x v="138"/>
    <n v="4"/>
    <s v="Wagon"/>
    <n v="107"/>
    <s v=""/>
    <x v="48"/>
    <m/>
    <m/>
    <x v="5"/>
    <x v="8"/>
    <n v="1"/>
    <m/>
    <m/>
    <n v="1"/>
    <m/>
    <n v="1"/>
    <n v="1"/>
    <x v="1"/>
    <n v="0"/>
    <d v="1899-12-30T00:00:00"/>
    <d v="1899-12-30T00:00:00"/>
    <x v="8"/>
    <m/>
    <m/>
    <m/>
    <d v="2026-06-26T00:00:00"/>
    <d v="2038-06-25T00:00:00"/>
    <n v="5020"/>
    <x v="132"/>
    <m/>
    <m/>
    <m/>
    <m/>
    <s v="n.a."/>
    <d v="1899-12-30T00:00:00"/>
    <d v="1899-12-30T00:00:00"/>
    <n v="0"/>
    <n v="0"/>
    <m/>
    <d v="2038-05-31T00:00:00"/>
    <m/>
    <m/>
    <m/>
    <m/>
    <m/>
    <m/>
    <m/>
    <m/>
    <m/>
    <m/>
    <m/>
    <m/>
    <m/>
    <m/>
    <m/>
    <m/>
    <m/>
    <m/>
    <m/>
    <d v="2025-11-01T00:00:00"/>
    <m/>
    <n v="35000"/>
    <m/>
    <m/>
    <s v="Euro"/>
    <n v="30.16"/>
    <m/>
    <m/>
    <m/>
    <m/>
    <n v="26"/>
    <m/>
    <m/>
    <m/>
    <m/>
    <m/>
    <m/>
    <m/>
    <m/>
    <m/>
    <m/>
    <m/>
    <m/>
    <m/>
    <m/>
    <m/>
    <m/>
    <m/>
    <m/>
    <m/>
    <m/>
    <m/>
    <m/>
  </r>
  <r>
    <m/>
    <s v="V100061"/>
    <s v="2025-0008"/>
    <x v="138"/>
    <n v="4"/>
    <s v="Wagon"/>
    <n v="108"/>
    <s v=""/>
    <x v="48"/>
    <m/>
    <m/>
    <x v="5"/>
    <x v="8"/>
    <n v="1"/>
    <m/>
    <m/>
    <n v="1"/>
    <m/>
    <n v="1"/>
    <n v="1"/>
    <x v="1"/>
    <n v="0"/>
    <d v="1899-12-30T00:00:00"/>
    <d v="1899-12-30T00:00:00"/>
    <x v="8"/>
    <m/>
    <m/>
    <m/>
    <d v="2026-06-26T00:00:00"/>
    <d v="2038-06-25T00:00:00"/>
    <n v="5020"/>
    <x v="132"/>
    <m/>
    <m/>
    <m/>
    <m/>
    <s v="n.a."/>
    <d v="1899-12-30T00:00:00"/>
    <d v="1899-12-30T00:00:00"/>
    <n v="0"/>
    <n v="0"/>
    <m/>
    <d v="2038-05-31T00:00:00"/>
    <m/>
    <m/>
    <m/>
    <m/>
    <m/>
    <m/>
    <m/>
    <m/>
    <m/>
    <m/>
    <m/>
    <m/>
    <m/>
    <m/>
    <m/>
    <m/>
    <m/>
    <m/>
    <m/>
    <d v="2025-11-01T00:00:00"/>
    <m/>
    <n v="35000"/>
    <m/>
    <m/>
    <s v="Euro"/>
    <n v="30.16"/>
    <m/>
    <m/>
    <m/>
    <m/>
    <n v="26"/>
    <m/>
    <m/>
    <m/>
    <m/>
    <m/>
    <m/>
    <m/>
    <m/>
    <m/>
    <m/>
    <m/>
    <m/>
    <m/>
    <m/>
    <m/>
    <m/>
    <m/>
    <m/>
    <m/>
    <m/>
    <m/>
    <m/>
  </r>
  <r>
    <m/>
    <s v="V100061"/>
    <s v="2025-0008"/>
    <x v="138"/>
    <n v="4"/>
    <s v="Wagon"/>
    <n v="109"/>
    <s v=""/>
    <x v="48"/>
    <m/>
    <m/>
    <x v="5"/>
    <x v="8"/>
    <n v="1"/>
    <m/>
    <m/>
    <n v="1"/>
    <m/>
    <n v="1"/>
    <n v="1"/>
    <x v="1"/>
    <n v="0"/>
    <d v="1899-12-30T00:00:00"/>
    <d v="1899-12-30T00:00:00"/>
    <x v="8"/>
    <m/>
    <m/>
    <m/>
    <d v="2026-06-26T00:00:00"/>
    <d v="2038-06-25T00:00:00"/>
    <n v="5020"/>
    <x v="132"/>
    <m/>
    <m/>
    <m/>
    <m/>
    <s v="n.a."/>
    <d v="1899-12-30T00:00:00"/>
    <d v="1899-12-30T00:00:00"/>
    <n v="0"/>
    <n v="0"/>
    <m/>
    <d v="2038-05-31T00:00:00"/>
    <m/>
    <m/>
    <m/>
    <m/>
    <m/>
    <m/>
    <m/>
    <m/>
    <m/>
    <m/>
    <m/>
    <m/>
    <m/>
    <m/>
    <m/>
    <m/>
    <m/>
    <m/>
    <m/>
    <d v="2025-11-01T00:00:00"/>
    <m/>
    <n v="35000"/>
    <m/>
    <m/>
    <s v="Euro"/>
    <n v="30.16"/>
    <m/>
    <m/>
    <m/>
    <m/>
    <n v="26"/>
    <m/>
    <m/>
    <m/>
    <m/>
    <m/>
    <m/>
    <m/>
    <m/>
    <m/>
    <m/>
    <m/>
    <m/>
    <m/>
    <m/>
    <m/>
    <m/>
    <m/>
    <m/>
    <m/>
    <m/>
    <m/>
    <m/>
  </r>
  <r>
    <m/>
    <s v="V100061"/>
    <s v="2025-0008"/>
    <x v="138"/>
    <n v="4"/>
    <s v="Wagon"/>
    <n v="110"/>
    <s v=""/>
    <x v="48"/>
    <m/>
    <m/>
    <x v="5"/>
    <x v="8"/>
    <n v="1"/>
    <m/>
    <m/>
    <n v="1"/>
    <m/>
    <n v="1"/>
    <n v="1"/>
    <x v="1"/>
    <n v="0"/>
    <d v="1899-12-30T00:00:00"/>
    <d v="1899-12-30T00:00:00"/>
    <x v="8"/>
    <m/>
    <m/>
    <m/>
    <d v="2026-06-26T00:00:00"/>
    <d v="2038-06-25T00:00:00"/>
    <n v="5020"/>
    <x v="132"/>
    <m/>
    <m/>
    <m/>
    <m/>
    <s v="n.a."/>
    <d v="1899-12-30T00:00:00"/>
    <d v="1899-12-30T00:00:00"/>
    <n v="0"/>
    <n v="0"/>
    <m/>
    <d v="2038-05-31T00:00:00"/>
    <m/>
    <m/>
    <m/>
    <m/>
    <m/>
    <m/>
    <m/>
    <m/>
    <m/>
    <m/>
    <m/>
    <m/>
    <m/>
    <m/>
    <m/>
    <m/>
    <m/>
    <m/>
    <m/>
    <d v="2025-11-01T00:00:00"/>
    <m/>
    <n v="35000"/>
    <m/>
    <m/>
    <s v="Euro"/>
    <n v="30.16"/>
    <m/>
    <m/>
    <m/>
    <m/>
    <n v="26"/>
    <m/>
    <m/>
    <m/>
    <m/>
    <m/>
    <m/>
    <m/>
    <m/>
    <m/>
    <m/>
    <m/>
    <m/>
    <m/>
    <m/>
    <m/>
    <m/>
    <m/>
    <m/>
    <m/>
    <m/>
    <m/>
    <m/>
  </r>
  <r>
    <m/>
    <s v="V100061"/>
    <s v="2025-0008"/>
    <x v="138"/>
    <n v="4"/>
    <s v="Wagon"/>
    <n v="111"/>
    <s v=""/>
    <x v="48"/>
    <m/>
    <m/>
    <x v="5"/>
    <x v="8"/>
    <n v="1"/>
    <m/>
    <m/>
    <n v="1"/>
    <m/>
    <n v="1"/>
    <n v="1"/>
    <x v="1"/>
    <n v="0"/>
    <d v="1899-12-30T00:00:00"/>
    <d v="1899-12-30T00:00:00"/>
    <x v="8"/>
    <m/>
    <m/>
    <m/>
    <d v="2026-06-26T00:00:00"/>
    <d v="2038-06-25T00:00:00"/>
    <n v="5020"/>
    <x v="132"/>
    <m/>
    <m/>
    <m/>
    <m/>
    <s v="n.a."/>
    <d v="1899-12-30T00:00:00"/>
    <d v="1899-12-30T00:00:00"/>
    <n v="0"/>
    <n v="0"/>
    <m/>
    <d v="2038-05-31T00:00:00"/>
    <m/>
    <m/>
    <m/>
    <m/>
    <m/>
    <m/>
    <m/>
    <m/>
    <m/>
    <m/>
    <m/>
    <m/>
    <m/>
    <m/>
    <m/>
    <m/>
    <m/>
    <m/>
    <m/>
    <d v="2025-11-01T00:00:00"/>
    <m/>
    <n v="35000"/>
    <m/>
    <m/>
    <s v="Euro"/>
    <n v="30.16"/>
    <m/>
    <m/>
    <m/>
    <m/>
    <n v="26"/>
    <m/>
    <m/>
    <m/>
    <m/>
    <m/>
    <m/>
    <m/>
    <m/>
    <m/>
    <m/>
    <m/>
    <m/>
    <m/>
    <m/>
    <m/>
    <m/>
    <m/>
    <m/>
    <m/>
    <m/>
    <m/>
    <m/>
  </r>
  <r>
    <m/>
    <s v="V100061"/>
    <s v="2025-0008"/>
    <x v="138"/>
    <n v="4"/>
    <s v="Wagon"/>
    <n v="112"/>
    <s v=""/>
    <x v="48"/>
    <m/>
    <m/>
    <x v="5"/>
    <x v="8"/>
    <n v="1"/>
    <m/>
    <m/>
    <n v="1"/>
    <m/>
    <n v="1"/>
    <n v="1"/>
    <x v="1"/>
    <n v="0"/>
    <d v="1899-12-30T00:00:00"/>
    <d v="1899-12-30T00:00:00"/>
    <x v="8"/>
    <m/>
    <m/>
    <m/>
    <d v="2026-06-26T00:00:00"/>
    <d v="2038-06-25T00:00:00"/>
    <n v="5020"/>
    <x v="132"/>
    <m/>
    <m/>
    <m/>
    <m/>
    <s v="n.a."/>
    <d v="1899-12-30T00:00:00"/>
    <d v="1899-12-30T00:00:00"/>
    <n v="0"/>
    <n v="0"/>
    <m/>
    <d v="2038-05-31T00:00:00"/>
    <m/>
    <m/>
    <m/>
    <m/>
    <m/>
    <m/>
    <m/>
    <m/>
    <m/>
    <m/>
    <m/>
    <m/>
    <m/>
    <m/>
    <m/>
    <m/>
    <m/>
    <m/>
    <m/>
    <d v="2025-11-01T00:00:00"/>
    <m/>
    <n v="35000"/>
    <m/>
    <m/>
    <s v="Euro"/>
    <n v="30.16"/>
    <m/>
    <m/>
    <m/>
    <m/>
    <n v="26"/>
    <m/>
    <m/>
    <m/>
    <m/>
    <m/>
    <m/>
    <m/>
    <m/>
    <m/>
    <m/>
    <m/>
    <m/>
    <m/>
    <m/>
    <m/>
    <m/>
    <m/>
    <m/>
    <m/>
    <m/>
    <m/>
    <m/>
  </r>
  <r>
    <m/>
    <s v="V100061"/>
    <s v="2025-0008"/>
    <x v="138"/>
    <n v="4"/>
    <s v="Wagon"/>
    <n v="113"/>
    <s v=""/>
    <x v="48"/>
    <m/>
    <m/>
    <x v="5"/>
    <x v="8"/>
    <n v="1"/>
    <m/>
    <m/>
    <n v="1"/>
    <m/>
    <n v="1"/>
    <n v="1"/>
    <x v="1"/>
    <n v="0"/>
    <d v="1899-12-30T00:00:00"/>
    <d v="1899-12-30T00:00:00"/>
    <x v="8"/>
    <m/>
    <m/>
    <m/>
    <d v="2026-06-26T00:00:00"/>
    <d v="2038-06-25T00:00:00"/>
    <n v="5020"/>
    <x v="132"/>
    <m/>
    <m/>
    <m/>
    <m/>
    <s v="n.a."/>
    <d v="1899-12-30T00:00:00"/>
    <d v="1899-12-30T00:00:00"/>
    <n v="0"/>
    <n v="0"/>
    <m/>
    <d v="2038-05-31T00:00:00"/>
    <m/>
    <m/>
    <m/>
    <m/>
    <m/>
    <m/>
    <m/>
    <m/>
    <m/>
    <m/>
    <m/>
    <m/>
    <m/>
    <m/>
    <m/>
    <m/>
    <m/>
    <m/>
    <m/>
    <d v="2025-11-01T00:00:00"/>
    <m/>
    <n v="35000"/>
    <m/>
    <m/>
    <s v="Euro"/>
    <n v="30.16"/>
    <m/>
    <m/>
    <m/>
    <m/>
    <n v="26"/>
    <m/>
    <m/>
    <m/>
    <m/>
    <m/>
    <m/>
    <m/>
    <m/>
    <m/>
    <m/>
    <m/>
    <m/>
    <m/>
    <m/>
    <m/>
    <m/>
    <m/>
    <m/>
    <m/>
    <m/>
    <m/>
    <m/>
  </r>
  <r>
    <m/>
    <s v="V100061"/>
    <s v="2025-0008"/>
    <x v="138"/>
    <n v="5"/>
    <s v="Batch"/>
    <m/>
    <m/>
    <x v="48"/>
    <s v="AUT"/>
    <s v="Middle EU - ELSE"/>
    <x v="5"/>
    <x v="8"/>
    <n v="31"/>
    <m/>
    <m/>
    <n v="31"/>
    <n v="0"/>
    <n v="31"/>
    <n v="31"/>
    <x v="0"/>
    <n v="0"/>
    <m/>
    <m/>
    <x v="8"/>
    <s v="Auslieferung gemäss supply demand (nicht MV)"/>
    <d v="2026-07-24T00:00:00"/>
    <d v="2038-07-23T00:00:00"/>
    <m/>
    <m/>
    <m/>
    <x v="12"/>
    <m/>
    <m/>
    <m/>
    <m/>
    <s v="n.a."/>
    <m/>
    <m/>
    <n v="0"/>
    <n v="0"/>
    <m/>
    <m/>
    <s v="n.a."/>
    <m/>
    <m/>
    <m/>
    <m/>
    <m/>
    <m/>
    <m/>
    <m/>
    <s v="A"/>
    <n v="75"/>
    <s v="keine"/>
    <s v="AUT"/>
    <s v="Not required"/>
    <s v="N"/>
    <s v="Y"/>
    <n v="72"/>
    <s v="Option 4 Monate vor Mietende für weitere 6 Jahre zu gleichen Konditionen auszuüber"/>
    <m/>
    <m/>
    <m/>
    <n v="35000"/>
    <s v="N"/>
    <m/>
    <s v="Euro"/>
    <n v="30.16"/>
    <n v="-4.16"/>
    <n v="0"/>
    <n v="0"/>
    <n v="0"/>
    <n v="26"/>
    <n v="0"/>
    <n v="0"/>
    <n v="0"/>
    <n v="0"/>
    <n v="0"/>
    <s v="0.00"/>
    <n v="0"/>
    <n v="0"/>
    <n v="0"/>
    <n v="0"/>
    <n v="30.16"/>
    <n v="-4.16"/>
    <n v="26"/>
    <n v="1"/>
    <n v="0"/>
    <n v="30.16"/>
    <n v="26"/>
    <n v="1085000"/>
    <n v="0"/>
    <s v="Y"/>
    <n v="1"/>
    <n v="293384"/>
  </r>
  <r>
    <m/>
    <s v="V100061"/>
    <s v="2025-0008"/>
    <x v="138"/>
    <n v="5"/>
    <s v="Wagon"/>
    <n v="114"/>
    <s v=""/>
    <x v="48"/>
    <m/>
    <m/>
    <x v="5"/>
    <x v="8"/>
    <n v="1"/>
    <m/>
    <m/>
    <n v="1"/>
    <m/>
    <n v="1"/>
    <n v="1"/>
    <x v="1"/>
    <n v="0"/>
    <d v="1899-12-30T00:00:00"/>
    <d v="1899-12-30T00:00:00"/>
    <x v="8"/>
    <m/>
    <m/>
    <m/>
    <d v="2026-07-24T00:00:00"/>
    <d v="2038-07-23T00:00:00"/>
    <n v="5020"/>
    <x v="133"/>
    <m/>
    <m/>
    <m/>
    <m/>
    <s v="n.a."/>
    <d v="1899-12-30T00:00:00"/>
    <d v="1899-12-30T00:00:00"/>
    <n v="0"/>
    <n v="0"/>
    <m/>
    <d v="2038-06-30T00:00:00"/>
    <m/>
    <m/>
    <m/>
    <m/>
    <m/>
    <m/>
    <m/>
    <m/>
    <m/>
    <m/>
    <m/>
    <m/>
    <m/>
    <m/>
    <m/>
    <m/>
    <m/>
    <m/>
    <m/>
    <d v="2025-11-01T00:00:00"/>
    <m/>
    <n v="35000"/>
    <m/>
    <m/>
    <s v="Euro"/>
    <n v="30.16"/>
    <m/>
    <m/>
    <m/>
    <m/>
    <n v="26"/>
    <m/>
    <m/>
    <m/>
    <m/>
    <m/>
    <m/>
    <m/>
    <m/>
    <m/>
    <m/>
    <m/>
    <m/>
    <m/>
    <m/>
    <m/>
    <m/>
    <m/>
    <m/>
    <m/>
    <m/>
    <m/>
    <m/>
  </r>
  <r>
    <m/>
    <s v="V100061"/>
    <s v="2025-0008"/>
    <x v="138"/>
    <n v="5"/>
    <s v="Wagon"/>
    <n v="115"/>
    <s v=""/>
    <x v="48"/>
    <m/>
    <m/>
    <x v="5"/>
    <x v="8"/>
    <n v="1"/>
    <m/>
    <m/>
    <n v="1"/>
    <m/>
    <n v="1"/>
    <n v="1"/>
    <x v="1"/>
    <n v="0"/>
    <d v="1899-12-30T00:00:00"/>
    <d v="1899-12-30T00:00:00"/>
    <x v="8"/>
    <m/>
    <m/>
    <m/>
    <d v="2026-07-24T00:00:00"/>
    <d v="2038-07-23T00:00:00"/>
    <n v="5020"/>
    <x v="133"/>
    <m/>
    <m/>
    <m/>
    <m/>
    <s v="n.a."/>
    <d v="1899-12-30T00:00:00"/>
    <d v="1899-12-30T00:00:00"/>
    <n v="0"/>
    <n v="0"/>
    <m/>
    <d v="2038-06-30T00:00:00"/>
    <m/>
    <m/>
    <m/>
    <m/>
    <m/>
    <m/>
    <m/>
    <m/>
    <m/>
    <m/>
    <m/>
    <m/>
    <m/>
    <m/>
    <m/>
    <m/>
    <m/>
    <m/>
    <m/>
    <d v="2025-11-01T00:00:00"/>
    <m/>
    <n v="35000"/>
    <m/>
    <m/>
    <s v="Euro"/>
    <n v="30.16"/>
    <m/>
    <m/>
    <m/>
    <m/>
    <n v="26"/>
    <m/>
    <m/>
    <m/>
    <m/>
    <m/>
    <m/>
    <m/>
    <m/>
    <m/>
    <m/>
    <m/>
    <m/>
    <m/>
    <m/>
    <m/>
    <m/>
    <m/>
    <m/>
    <m/>
    <m/>
    <m/>
    <m/>
  </r>
  <r>
    <m/>
    <s v="V100061"/>
    <s v="2025-0008"/>
    <x v="138"/>
    <n v="5"/>
    <s v="Wagon"/>
    <n v="116"/>
    <s v=""/>
    <x v="48"/>
    <m/>
    <m/>
    <x v="5"/>
    <x v="8"/>
    <n v="1"/>
    <m/>
    <m/>
    <n v="1"/>
    <m/>
    <n v="1"/>
    <n v="1"/>
    <x v="1"/>
    <n v="0"/>
    <d v="1899-12-30T00:00:00"/>
    <d v="1899-12-30T00:00:00"/>
    <x v="8"/>
    <m/>
    <m/>
    <m/>
    <d v="2026-07-24T00:00:00"/>
    <d v="2038-07-23T00:00:00"/>
    <n v="5020"/>
    <x v="133"/>
    <m/>
    <m/>
    <m/>
    <m/>
    <s v="n.a."/>
    <d v="1899-12-30T00:00:00"/>
    <d v="1899-12-30T00:00:00"/>
    <n v="0"/>
    <n v="0"/>
    <m/>
    <d v="2038-06-30T00:00:00"/>
    <m/>
    <m/>
    <m/>
    <m/>
    <m/>
    <m/>
    <m/>
    <m/>
    <m/>
    <m/>
    <m/>
    <m/>
    <m/>
    <m/>
    <m/>
    <m/>
    <m/>
    <m/>
    <m/>
    <d v="2025-11-01T00:00:00"/>
    <m/>
    <n v="35000"/>
    <m/>
    <m/>
    <s v="Euro"/>
    <n v="30.16"/>
    <m/>
    <m/>
    <m/>
    <m/>
    <n v="26"/>
    <m/>
    <m/>
    <m/>
    <m/>
    <m/>
    <m/>
    <m/>
    <m/>
    <m/>
    <m/>
    <m/>
    <m/>
    <m/>
    <m/>
    <m/>
    <m/>
    <m/>
    <m/>
    <m/>
    <m/>
    <m/>
    <m/>
  </r>
  <r>
    <m/>
    <s v="V100061"/>
    <s v="2025-0008"/>
    <x v="138"/>
    <n v="5"/>
    <s v="Wagon"/>
    <n v="117"/>
    <s v=""/>
    <x v="48"/>
    <m/>
    <m/>
    <x v="5"/>
    <x v="8"/>
    <n v="1"/>
    <m/>
    <m/>
    <n v="1"/>
    <m/>
    <n v="1"/>
    <n v="1"/>
    <x v="1"/>
    <n v="0"/>
    <d v="1899-12-30T00:00:00"/>
    <d v="1899-12-30T00:00:00"/>
    <x v="8"/>
    <m/>
    <m/>
    <m/>
    <d v="2026-07-24T00:00:00"/>
    <d v="2038-07-23T00:00:00"/>
    <n v="5020"/>
    <x v="133"/>
    <m/>
    <m/>
    <m/>
    <m/>
    <s v="n.a."/>
    <d v="1899-12-30T00:00:00"/>
    <d v="1899-12-30T00:00:00"/>
    <n v="0"/>
    <n v="0"/>
    <m/>
    <d v="2038-06-30T00:00:00"/>
    <m/>
    <m/>
    <m/>
    <m/>
    <m/>
    <m/>
    <m/>
    <m/>
    <m/>
    <m/>
    <m/>
    <m/>
    <m/>
    <m/>
    <m/>
    <m/>
    <m/>
    <m/>
    <m/>
    <d v="2025-11-01T00:00:00"/>
    <m/>
    <n v="35000"/>
    <m/>
    <m/>
    <s v="Euro"/>
    <n v="30.16"/>
    <m/>
    <m/>
    <m/>
    <m/>
    <n v="26"/>
    <m/>
    <m/>
    <m/>
    <m/>
    <m/>
    <m/>
    <m/>
    <m/>
    <m/>
    <m/>
    <m/>
    <m/>
    <m/>
    <m/>
    <m/>
    <m/>
    <m/>
    <m/>
    <m/>
    <m/>
    <m/>
    <m/>
  </r>
  <r>
    <m/>
    <s v="V100061"/>
    <s v="2025-0008"/>
    <x v="138"/>
    <n v="5"/>
    <s v="Wagon"/>
    <n v="118"/>
    <s v=""/>
    <x v="48"/>
    <m/>
    <m/>
    <x v="5"/>
    <x v="8"/>
    <n v="1"/>
    <m/>
    <m/>
    <n v="1"/>
    <m/>
    <n v="1"/>
    <n v="1"/>
    <x v="1"/>
    <n v="0"/>
    <d v="1899-12-30T00:00:00"/>
    <d v="1899-12-30T00:00:00"/>
    <x v="8"/>
    <m/>
    <m/>
    <m/>
    <d v="2026-07-24T00:00:00"/>
    <d v="2038-07-23T00:00:00"/>
    <n v="5020"/>
    <x v="133"/>
    <m/>
    <m/>
    <m/>
    <m/>
    <s v="n.a."/>
    <d v="1899-12-30T00:00:00"/>
    <d v="1899-12-30T00:00:00"/>
    <n v="0"/>
    <n v="0"/>
    <m/>
    <d v="2038-06-30T00:00:00"/>
    <m/>
    <m/>
    <m/>
    <m/>
    <m/>
    <m/>
    <m/>
    <m/>
    <m/>
    <m/>
    <m/>
    <m/>
    <m/>
    <m/>
    <m/>
    <m/>
    <m/>
    <m/>
    <m/>
    <d v="2025-11-01T00:00:00"/>
    <m/>
    <n v="35000"/>
    <m/>
    <m/>
    <s v="Euro"/>
    <n v="30.16"/>
    <m/>
    <m/>
    <m/>
    <m/>
    <n v="26"/>
    <m/>
    <m/>
    <m/>
    <m/>
    <m/>
    <m/>
    <m/>
    <m/>
    <m/>
    <m/>
    <m/>
    <m/>
    <m/>
    <m/>
    <m/>
    <m/>
    <m/>
    <m/>
    <m/>
    <m/>
    <m/>
    <m/>
  </r>
  <r>
    <m/>
    <s v="V100061"/>
    <s v="2025-0008"/>
    <x v="138"/>
    <n v="5"/>
    <s v="Wagon"/>
    <n v="119"/>
    <s v=""/>
    <x v="48"/>
    <m/>
    <m/>
    <x v="5"/>
    <x v="8"/>
    <n v="1"/>
    <m/>
    <m/>
    <n v="1"/>
    <m/>
    <n v="1"/>
    <n v="1"/>
    <x v="1"/>
    <n v="0"/>
    <d v="1899-12-30T00:00:00"/>
    <d v="1899-12-30T00:00:00"/>
    <x v="8"/>
    <m/>
    <m/>
    <m/>
    <d v="2026-07-24T00:00:00"/>
    <d v="2038-07-23T00:00:00"/>
    <n v="5020"/>
    <x v="133"/>
    <m/>
    <m/>
    <m/>
    <m/>
    <s v="n.a."/>
    <d v="1899-12-30T00:00:00"/>
    <d v="1899-12-30T00:00:00"/>
    <n v="0"/>
    <n v="0"/>
    <m/>
    <d v="2038-06-30T00:00:00"/>
    <m/>
    <m/>
    <m/>
    <m/>
    <m/>
    <m/>
    <m/>
    <m/>
    <m/>
    <m/>
    <m/>
    <m/>
    <m/>
    <m/>
    <m/>
    <m/>
    <m/>
    <m/>
    <m/>
    <d v="2025-11-01T00:00:00"/>
    <m/>
    <n v="35000"/>
    <m/>
    <m/>
    <s v="Euro"/>
    <n v="30.16"/>
    <m/>
    <m/>
    <m/>
    <m/>
    <n v="26"/>
    <m/>
    <m/>
    <m/>
    <m/>
    <m/>
    <m/>
    <m/>
    <m/>
    <m/>
    <m/>
    <m/>
    <m/>
    <m/>
    <m/>
    <m/>
    <m/>
    <m/>
    <m/>
    <m/>
    <m/>
    <m/>
    <m/>
  </r>
  <r>
    <m/>
    <s v="V100061"/>
    <s v="2025-0008"/>
    <x v="138"/>
    <n v="5"/>
    <s v="Wagon"/>
    <n v="120"/>
    <s v=""/>
    <x v="48"/>
    <m/>
    <m/>
    <x v="5"/>
    <x v="8"/>
    <n v="1"/>
    <m/>
    <m/>
    <n v="1"/>
    <m/>
    <n v="1"/>
    <n v="1"/>
    <x v="1"/>
    <n v="0"/>
    <d v="1899-12-30T00:00:00"/>
    <d v="1899-12-30T00:00:00"/>
    <x v="8"/>
    <m/>
    <m/>
    <m/>
    <d v="2026-07-24T00:00:00"/>
    <d v="2038-07-23T00:00:00"/>
    <n v="5020"/>
    <x v="133"/>
    <m/>
    <m/>
    <m/>
    <m/>
    <s v="n.a."/>
    <d v="1899-12-30T00:00:00"/>
    <d v="1899-12-30T00:00:00"/>
    <n v="0"/>
    <n v="0"/>
    <m/>
    <d v="2038-06-30T00:00:00"/>
    <m/>
    <m/>
    <m/>
    <m/>
    <m/>
    <m/>
    <m/>
    <m/>
    <m/>
    <m/>
    <m/>
    <m/>
    <m/>
    <m/>
    <m/>
    <m/>
    <m/>
    <m/>
    <m/>
    <d v="2025-11-01T00:00:00"/>
    <m/>
    <n v="35000"/>
    <m/>
    <m/>
    <s v="Euro"/>
    <n v="30.16"/>
    <m/>
    <m/>
    <m/>
    <m/>
    <n v="26"/>
    <m/>
    <m/>
    <m/>
    <m/>
    <m/>
    <m/>
    <m/>
    <m/>
    <m/>
    <m/>
    <m/>
    <m/>
    <m/>
    <m/>
    <m/>
    <m/>
    <m/>
    <m/>
    <m/>
    <m/>
    <m/>
    <m/>
  </r>
  <r>
    <m/>
    <s v="V100061"/>
    <s v="2025-0008"/>
    <x v="138"/>
    <n v="5"/>
    <s v="Wagon"/>
    <n v="121"/>
    <s v=""/>
    <x v="48"/>
    <m/>
    <m/>
    <x v="5"/>
    <x v="8"/>
    <n v="1"/>
    <m/>
    <m/>
    <n v="1"/>
    <m/>
    <n v="1"/>
    <n v="1"/>
    <x v="1"/>
    <n v="0"/>
    <d v="1899-12-30T00:00:00"/>
    <d v="1899-12-30T00:00:00"/>
    <x v="8"/>
    <m/>
    <m/>
    <m/>
    <d v="2026-07-24T00:00:00"/>
    <d v="2038-07-23T00:00:00"/>
    <n v="5020"/>
    <x v="133"/>
    <m/>
    <m/>
    <m/>
    <m/>
    <s v="n.a."/>
    <d v="1899-12-30T00:00:00"/>
    <d v="1899-12-30T00:00:00"/>
    <n v="0"/>
    <n v="0"/>
    <m/>
    <d v="2038-06-30T00:00:00"/>
    <m/>
    <m/>
    <m/>
    <m/>
    <m/>
    <m/>
    <m/>
    <m/>
    <m/>
    <m/>
    <m/>
    <m/>
    <m/>
    <m/>
    <m/>
    <m/>
    <m/>
    <m/>
    <m/>
    <d v="2025-11-01T00:00:00"/>
    <m/>
    <n v="35000"/>
    <m/>
    <m/>
    <s v="Euro"/>
    <n v="30.16"/>
    <m/>
    <m/>
    <m/>
    <m/>
    <n v="26"/>
    <m/>
    <m/>
    <m/>
    <m/>
    <m/>
    <m/>
    <m/>
    <m/>
    <m/>
    <m/>
    <m/>
    <m/>
    <m/>
    <m/>
    <m/>
    <m/>
    <m/>
    <m/>
    <m/>
    <m/>
    <m/>
    <m/>
  </r>
  <r>
    <m/>
    <s v="V100061"/>
    <s v="2025-0008"/>
    <x v="138"/>
    <n v="5"/>
    <s v="Wagon"/>
    <n v="122"/>
    <s v=""/>
    <x v="48"/>
    <m/>
    <m/>
    <x v="5"/>
    <x v="8"/>
    <n v="1"/>
    <m/>
    <m/>
    <n v="1"/>
    <m/>
    <n v="1"/>
    <n v="1"/>
    <x v="1"/>
    <n v="0"/>
    <d v="1899-12-30T00:00:00"/>
    <d v="1899-12-30T00:00:00"/>
    <x v="8"/>
    <m/>
    <m/>
    <m/>
    <d v="2026-07-24T00:00:00"/>
    <d v="2038-07-23T00:00:00"/>
    <n v="5020"/>
    <x v="133"/>
    <m/>
    <m/>
    <m/>
    <m/>
    <s v="n.a."/>
    <d v="1899-12-30T00:00:00"/>
    <d v="1899-12-30T00:00:00"/>
    <n v="0"/>
    <n v="0"/>
    <m/>
    <d v="2038-06-30T00:00:00"/>
    <m/>
    <m/>
    <m/>
    <m/>
    <m/>
    <m/>
    <m/>
    <m/>
    <m/>
    <m/>
    <m/>
    <m/>
    <m/>
    <m/>
    <m/>
    <m/>
    <m/>
    <m/>
    <m/>
    <d v="2025-11-01T00:00:00"/>
    <m/>
    <n v="35000"/>
    <m/>
    <m/>
    <s v="Euro"/>
    <n v="30.16"/>
    <m/>
    <m/>
    <m/>
    <m/>
    <n v="26"/>
    <m/>
    <m/>
    <m/>
    <m/>
    <m/>
    <m/>
    <m/>
    <m/>
    <m/>
    <m/>
    <m/>
    <m/>
    <m/>
    <m/>
    <m/>
    <m/>
    <m/>
    <m/>
    <m/>
    <m/>
    <m/>
    <m/>
  </r>
  <r>
    <m/>
    <s v="V100061"/>
    <s v="2025-0008"/>
    <x v="138"/>
    <n v="5"/>
    <s v="Wagon"/>
    <n v="123"/>
    <s v=""/>
    <x v="48"/>
    <m/>
    <m/>
    <x v="5"/>
    <x v="8"/>
    <n v="1"/>
    <m/>
    <m/>
    <n v="1"/>
    <m/>
    <n v="1"/>
    <n v="1"/>
    <x v="1"/>
    <n v="0"/>
    <d v="1899-12-30T00:00:00"/>
    <d v="1899-12-30T00:00:00"/>
    <x v="8"/>
    <m/>
    <m/>
    <m/>
    <d v="2026-07-24T00:00:00"/>
    <d v="2038-07-23T00:00:00"/>
    <n v="5020"/>
    <x v="133"/>
    <m/>
    <m/>
    <m/>
    <m/>
    <s v="n.a."/>
    <d v="1899-12-30T00:00:00"/>
    <d v="1899-12-30T00:00:00"/>
    <n v="0"/>
    <n v="0"/>
    <m/>
    <d v="2038-06-30T00:00:00"/>
    <m/>
    <m/>
    <m/>
    <m/>
    <m/>
    <m/>
    <m/>
    <m/>
    <m/>
    <m/>
    <m/>
    <m/>
    <m/>
    <m/>
    <m/>
    <m/>
    <m/>
    <m/>
    <m/>
    <d v="2025-11-01T00:00:00"/>
    <m/>
    <n v="35000"/>
    <m/>
    <m/>
    <s v="Euro"/>
    <n v="30.16"/>
    <m/>
    <m/>
    <m/>
    <m/>
    <n v="26"/>
    <m/>
    <m/>
    <m/>
    <m/>
    <m/>
    <m/>
    <m/>
    <m/>
    <m/>
    <m/>
    <m/>
    <m/>
    <m/>
    <m/>
    <m/>
    <m/>
    <m/>
    <m/>
    <m/>
    <m/>
    <m/>
    <m/>
  </r>
  <r>
    <m/>
    <s v="V100061"/>
    <s v="2025-0008"/>
    <x v="138"/>
    <n v="5"/>
    <s v="Wagon"/>
    <n v="124"/>
    <s v=""/>
    <x v="48"/>
    <m/>
    <m/>
    <x v="5"/>
    <x v="8"/>
    <n v="1"/>
    <m/>
    <m/>
    <n v="1"/>
    <m/>
    <n v="1"/>
    <n v="1"/>
    <x v="1"/>
    <n v="0"/>
    <d v="1899-12-30T00:00:00"/>
    <d v="1899-12-30T00:00:00"/>
    <x v="8"/>
    <m/>
    <m/>
    <m/>
    <d v="2026-07-24T00:00:00"/>
    <d v="2038-07-23T00:00:00"/>
    <n v="5020"/>
    <x v="133"/>
    <m/>
    <m/>
    <m/>
    <m/>
    <s v="n.a."/>
    <d v="1899-12-30T00:00:00"/>
    <d v="1899-12-30T00:00:00"/>
    <n v="0"/>
    <n v="0"/>
    <m/>
    <d v="2038-06-30T00:00:00"/>
    <m/>
    <m/>
    <m/>
    <m/>
    <m/>
    <m/>
    <m/>
    <m/>
    <m/>
    <m/>
    <m/>
    <m/>
    <m/>
    <m/>
    <m/>
    <m/>
    <m/>
    <m/>
    <m/>
    <d v="2025-11-01T00:00:00"/>
    <m/>
    <n v="35000"/>
    <m/>
    <m/>
    <s v="Euro"/>
    <n v="30.16"/>
    <m/>
    <m/>
    <m/>
    <m/>
    <n v="26"/>
    <m/>
    <m/>
    <m/>
    <m/>
    <m/>
    <m/>
    <m/>
    <m/>
    <m/>
    <m/>
    <m/>
    <m/>
    <m/>
    <m/>
    <m/>
    <m/>
    <m/>
    <m/>
    <m/>
    <m/>
    <m/>
    <m/>
  </r>
  <r>
    <m/>
    <s v="V100061"/>
    <s v="2025-0008"/>
    <x v="138"/>
    <n v="5"/>
    <s v="Wagon"/>
    <n v="125"/>
    <s v=""/>
    <x v="48"/>
    <m/>
    <m/>
    <x v="5"/>
    <x v="8"/>
    <n v="1"/>
    <m/>
    <m/>
    <n v="1"/>
    <m/>
    <n v="1"/>
    <n v="1"/>
    <x v="1"/>
    <n v="0"/>
    <d v="1899-12-30T00:00:00"/>
    <d v="1899-12-30T00:00:00"/>
    <x v="8"/>
    <m/>
    <m/>
    <m/>
    <d v="2026-07-24T00:00:00"/>
    <d v="2038-07-23T00:00:00"/>
    <n v="5020"/>
    <x v="133"/>
    <m/>
    <m/>
    <m/>
    <m/>
    <s v="n.a."/>
    <d v="1899-12-30T00:00:00"/>
    <d v="1899-12-30T00:00:00"/>
    <n v="0"/>
    <n v="0"/>
    <m/>
    <d v="2038-06-30T00:00:00"/>
    <m/>
    <m/>
    <m/>
    <m/>
    <m/>
    <m/>
    <m/>
    <m/>
    <m/>
    <m/>
    <m/>
    <m/>
    <m/>
    <m/>
    <m/>
    <m/>
    <m/>
    <m/>
    <m/>
    <d v="2025-11-01T00:00:00"/>
    <m/>
    <n v="35000"/>
    <m/>
    <m/>
    <s v="Euro"/>
    <n v="30.16"/>
    <m/>
    <m/>
    <m/>
    <m/>
    <n v="26"/>
    <m/>
    <m/>
    <m/>
    <m/>
    <m/>
    <m/>
    <m/>
    <m/>
    <m/>
    <m/>
    <m/>
    <m/>
    <m/>
    <m/>
    <m/>
    <m/>
    <m/>
    <m/>
    <m/>
    <m/>
    <m/>
    <m/>
  </r>
  <r>
    <m/>
    <s v="V100061"/>
    <s v="2025-0008"/>
    <x v="138"/>
    <n v="5"/>
    <s v="Wagon"/>
    <n v="126"/>
    <s v=""/>
    <x v="48"/>
    <m/>
    <m/>
    <x v="5"/>
    <x v="8"/>
    <n v="1"/>
    <m/>
    <m/>
    <n v="1"/>
    <m/>
    <n v="1"/>
    <n v="1"/>
    <x v="1"/>
    <n v="0"/>
    <d v="1899-12-30T00:00:00"/>
    <d v="1899-12-30T00:00:00"/>
    <x v="8"/>
    <m/>
    <m/>
    <m/>
    <d v="2026-07-24T00:00:00"/>
    <d v="2038-07-23T00:00:00"/>
    <n v="5020"/>
    <x v="133"/>
    <m/>
    <m/>
    <m/>
    <m/>
    <s v="n.a."/>
    <d v="1899-12-30T00:00:00"/>
    <d v="1899-12-30T00:00:00"/>
    <n v="0"/>
    <n v="0"/>
    <m/>
    <d v="2038-06-30T00:00:00"/>
    <m/>
    <m/>
    <m/>
    <m/>
    <m/>
    <m/>
    <m/>
    <m/>
    <m/>
    <m/>
    <m/>
    <m/>
    <m/>
    <m/>
    <m/>
    <m/>
    <m/>
    <m/>
    <m/>
    <d v="2025-11-01T00:00:00"/>
    <m/>
    <n v="35000"/>
    <m/>
    <m/>
    <s v="Euro"/>
    <n v="30.16"/>
    <m/>
    <m/>
    <m/>
    <m/>
    <n v="26"/>
    <m/>
    <m/>
    <m/>
    <m/>
    <m/>
    <m/>
    <m/>
    <m/>
    <m/>
    <m/>
    <m/>
    <m/>
    <m/>
    <m/>
    <m/>
    <m/>
    <m/>
    <m/>
    <m/>
    <m/>
    <m/>
    <m/>
  </r>
  <r>
    <m/>
    <s v="V100061"/>
    <s v="2025-0008"/>
    <x v="138"/>
    <n v="5"/>
    <s v="Wagon"/>
    <n v="127"/>
    <s v=""/>
    <x v="48"/>
    <m/>
    <m/>
    <x v="5"/>
    <x v="8"/>
    <n v="1"/>
    <m/>
    <m/>
    <n v="1"/>
    <m/>
    <n v="1"/>
    <n v="1"/>
    <x v="1"/>
    <n v="0"/>
    <d v="1899-12-30T00:00:00"/>
    <d v="1899-12-30T00:00:00"/>
    <x v="8"/>
    <m/>
    <m/>
    <m/>
    <d v="2026-07-24T00:00:00"/>
    <d v="2038-07-23T00:00:00"/>
    <n v="5020"/>
    <x v="133"/>
    <m/>
    <m/>
    <m/>
    <m/>
    <s v="n.a."/>
    <d v="1899-12-30T00:00:00"/>
    <d v="1899-12-30T00:00:00"/>
    <n v="0"/>
    <n v="0"/>
    <m/>
    <d v="2038-06-30T00:00:00"/>
    <m/>
    <m/>
    <m/>
    <m/>
    <m/>
    <m/>
    <m/>
    <m/>
    <m/>
    <m/>
    <m/>
    <m/>
    <m/>
    <m/>
    <m/>
    <m/>
    <m/>
    <m/>
    <m/>
    <d v="2025-11-01T00:00:00"/>
    <m/>
    <n v="35000"/>
    <m/>
    <m/>
    <s v="Euro"/>
    <n v="30.16"/>
    <m/>
    <m/>
    <m/>
    <m/>
    <n v="26"/>
    <m/>
    <m/>
    <m/>
    <m/>
    <m/>
    <m/>
    <m/>
    <m/>
    <m/>
    <m/>
    <m/>
    <m/>
    <m/>
    <m/>
    <m/>
    <m/>
    <m/>
    <m/>
    <m/>
    <m/>
    <m/>
    <m/>
  </r>
  <r>
    <m/>
    <s v="V100061"/>
    <s v="2025-0008"/>
    <x v="138"/>
    <n v="5"/>
    <s v="Wagon"/>
    <n v="128"/>
    <s v=""/>
    <x v="48"/>
    <m/>
    <m/>
    <x v="5"/>
    <x v="8"/>
    <n v="1"/>
    <m/>
    <m/>
    <n v="1"/>
    <m/>
    <n v="1"/>
    <n v="1"/>
    <x v="1"/>
    <n v="0"/>
    <d v="1899-12-30T00:00:00"/>
    <d v="1899-12-30T00:00:00"/>
    <x v="8"/>
    <m/>
    <m/>
    <m/>
    <d v="2026-07-24T00:00:00"/>
    <d v="2038-07-23T00:00:00"/>
    <n v="5020"/>
    <x v="133"/>
    <m/>
    <m/>
    <m/>
    <m/>
    <s v="n.a."/>
    <d v="1899-12-30T00:00:00"/>
    <d v="1899-12-30T00:00:00"/>
    <n v="0"/>
    <n v="0"/>
    <m/>
    <d v="2038-06-30T00:00:00"/>
    <m/>
    <m/>
    <m/>
    <m/>
    <m/>
    <m/>
    <m/>
    <m/>
    <m/>
    <m/>
    <m/>
    <m/>
    <m/>
    <m/>
    <m/>
    <m/>
    <m/>
    <m/>
    <m/>
    <d v="2025-11-01T00:00:00"/>
    <m/>
    <n v="35000"/>
    <m/>
    <m/>
    <s v="Euro"/>
    <n v="30.16"/>
    <m/>
    <m/>
    <m/>
    <m/>
    <n v="26"/>
    <m/>
    <m/>
    <m/>
    <m/>
    <m/>
    <m/>
    <m/>
    <m/>
    <m/>
    <m/>
    <m/>
    <m/>
    <m/>
    <m/>
    <m/>
    <m/>
    <m/>
    <m/>
    <m/>
    <m/>
    <m/>
    <m/>
  </r>
  <r>
    <m/>
    <s v="V100061"/>
    <s v="2025-0008"/>
    <x v="138"/>
    <n v="5"/>
    <s v="Wagon"/>
    <n v="129"/>
    <s v=""/>
    <x v="48"/>
    <m/>
    <m/>
    <x v="5"/>
    <x v="8"/>
    <n v="1"/>
    <m/>
    <m/>
    <n v="1"/>
    <m/>
    <n v="1"/>
    <n v="1"/>
    <x v="1"/>
    <n v="0"/>
    <d v="1899-12-30T00:00:00"/>
    <d v="1899-12-30T00:00:00"/>
    <x v="8"/>
    <m/>
    <m/>
    <m/>
    <d v="2026-07-24T00:00:00"/>
    <d v="2038-07-23T00:00:00"/>
    <n v="5020"/>
    <x v="133"/>
    <m/>
    <m/>
    <m/>
    <m/>
    <s v="n.a."/>
    <d v="1899-12-30T00:00:00"/>
    <d v="1899-12-30T00:00:00"/>
    <n v="0"/>
    <n v="0"/>
    <m/>
    <d v="2038-06-30T00:00:00"/>
    <m/>
    <m/>
    <m/>
    <m/>
    <m/>
    <m/>
    <m/>
    <m/>
    <m/>
    <m/>
    <m/>
    <m/>
    <m/>
    <m/>
    <m/>
    <m/>
    <m/>
    <m/>
    <m/>
    <d v="2025-11-01T00:00:00"/>
    <m/>
    <n v="35000"/>
    <m/>
    <m/>
    <s v="Euro"/>
    <n v="30.16"/>
    <m/>
    <m/>
    <m/>
    <m/>
    <n v="26"/>
    <m/>
    <m/>
    <m/>
    <m/>
    <m/>
    <m/>
    <m/>
    <m/>
    <m/>
    <m/>
    <m/>
    <m/>
    <m/>
    <m/>
    <m/>
    <m/>
    <m/>
    <m/>
    <m/>
    <m/>
    <m/>
    <m/>
  </r>
  <r>
    <m/>
    <s v="V100061"/>
    <s v="2025-0008"/>
    <x v="138"/>
    <n v="5"/>
    <s v="Wagon"/>
    <n v="130"/>
    <s v=""/>
    <x v="48"/>
    <m/>
    <m/>
    <x v="5"/>
    <x v="8"/>
    <n v="1"/>
    <m/>
    <m/>
    <n v="1"/>
    <m/>
    <n v="1"/>
    <n v="1"/>
    <x v="1"/>
    <n v="0"/>
    <d v="1899-12-30T00:00:00"/>
    <d v="1899-12-30T00:00:00"/>
    <x v="8"/>
    <m/>
    <m/>
    <m/>
    <d v="2026-07-24T00:00:00"/>
    <d v="2038-07-23T00:00:00"/>
    <n v="5020"/>
    <x v="133"/>
    <m/>
    <m/>
    <m/>
    <m/>
    <s v="n.a."/>
    <d v="1899-12-30T00:00:00"/>
    <d v="1899-12-30T00:00:00"/>
    <n v="0"/>
    <n v="0"/>
    <m/>
    <d v="2038-06-30T00:00:00"/>
    <m/>
    <m/>
    <m/>
    <m/>
    <m/>
    <m/>
    <m/>
    <m/>
    <m/>
    <m/>
    <m/>
    <m/>
    <m/>
    <m/>
    <m/>
    <m/>
    <m/>
    <m/>
    <m/>
    <d v="2025-11-01T00:00:00"/>
    <m/>
    <n v="35000"/>
    <m/>
    <m/>
    <s v="Euro"/>
    <n v="30.16"/>
    <m/>
    <m/>
    <m/>
    <m/>
    <n v="26"/>
    <m/>
    <m/>
    <m/>
    <m/>
    <m/>
    <m/>
    <m/>
    <m/>
    <m/>
    <m/>
    <m/>
    <m/>
    <m/>
    <m/>
    <m/>
    <m/>
    <m/>
    <m/>
    <m/>
    <m/>
    <m/>
    <m/>
  </r>
  <r>
    <m/>
    <s v="V100061"/>
    <s v="2025-0008"/>
    <x v="138"/>
    <n v="5"/>
    <s v="Wagon"/>
    <n v="131"/>
    <s v=""/>
    <x v="48"/>
    <m/>
    <m/>
    <x v="5"/>
    <x v="8"/>
    <n v="1"/>
    <m/>
    <m/>
    <n v="1"/>
    <m/>
    <n v="1"/>
    <n v="1"/>
    <x v="1"/>
    <n v="0"/>
    <d v="1899-12-30T00:00:00"/>
    <d v="1899-12-30T00:00:00"/>
    <x v="8"/>
    <m/>
    <m/>
    <m/>
    <d v="2026-07-24T00:00:00"/>
    <d v="2038-07-23T00:00:00"/>
    <n v="5020"/>
    <x v="133"/>
    <m/>
    <m/>
    <m/>
    <m/>
    <s v="n.a."/>
    <d v="1899-12-30T00:00:00"/>
    <d v="1899-12-30T00:00:00"/>
    <n v="0"/>
    <n v="0"/>
    <m/>
    <d v="2038-06-30T00:00:00"/>
    <m/>
    <m/>
    <m/>
    <m/>
    <m/>
    <m/>
    <m/>
    <m/>
    <m/>
    <m/>
    <m/>
    <m/>
    <m/>
    <m/>
    <m/>
    <m/>
    <m/>
    <m/>
    <m/>
    <d v="2025-11-01T00:00:00"/>
    <m/>
    <n v="35000"/>
    <m/>
    <m/>
    <s v="Euro"/>
    <n v="30.16"/>
    <m/>
    <m/>
    <m/>
    <m/>
    <n v="26"/>
    <m/>
    <m/>
    <m/>
    <m/>
    <m/>
    <m/>
    <m/>
    <m/>
    <m/>
    <m/>
    <m/>
    <m/>
    <m/>
    <m/>
    <m/>
    <m/>
    <m/>
    <m/>
    <m/>
    <m/>
    <m/>
    <m/>
  </r>
  <r>
    <m/>
    <s v="V100061"/>
    <s v="2025-0008"/>
    <x v="138"/>
    <n v="5"/>
    <s v="Wagon"/>
    <n v="132"/>
    <s v=""/>
    <x v="48"/>
    <m/>
    <m/>
    <x v="5"/>
    <x v="8"/>
    <n v="1"/>
    <m/>
    <m/>
    <n v="1"/>
    <m/>
    <n v="1"/>
    <n v="1"/>
    <x v="1"/>
    <n v="0"/>
    <d v="1899-12-30T00:00:00"/>
    <d v="1899-12-30T00:00:00"/>
    <x v="8"/>
    <m/>
    <m/>
    <m/>
    <d v="2026-07-24T00:00:00"/>
    <d v="2038-07-23T00:00:00"/>
    <n v="5020"/>
    <x v="133"/>
    <m/>
    <m/>
    <m/>
    <m/>
    <s v="n.a."/>
    <d v="1899-12-30T00:00:00"/>
    <d v="1899-12-30T00:00:00"/>
    <n v="0"/>
    <n v="0"/>
    <m/>
    <d v="2038-06-30T00:00:00"/>
    <m/>
    <m/>
    <m/>
    <m/>
    <m/>
    <m/>
    <m/>
    <m/>
    <m/>
    <m/>
    <m/>
    <m/>
    <m/>
    <m/>
    <m/>
    <m/>
    <m/>
    <m/>
    <m/>
    <d v="2025-11-01T00:00:00"/>
    <m/>
    <n v="35000"/>
    <m/>
    <m/>
    <s v="Euro"/>
    <n v="30.16"/>
    <m/>
    <m/>
    <m/>
    <m/>
    <n v="26"/>
    <m/>
    <m/>
    <m/>
    <m/>
    <m/>
    <m/>
    <m/>
    <m/>
    <m/>
    <m/>
    <m/>
    <m/>
    <m/>
    <m/>
    <m/>
    <m/>
    <m/>
    <m/>
    <m/>
    <m/>
    <m/>
    <m/>
  </r>
  <r>
    <m/>
    <s v="V100061"/>
    <s v="2025-0008"/>
    <x v="138"/>
    <n v="5"/>
    <s v="Wagon"/>
    <n v="133"/>
    <s v=""/>
    <x v="48"/>
    <m/>
    <m/>
    <x v="5"/>
    <x v="8"/>
    <n v="1"/>
    <m/>
    <m/>
    <n v="1"/>
    <m/>
    <n v="1"/>
    <n v="1"/>
    <x v="1"/>
    <n v="0"/>
    <d v="1899-12-30T00:00:00"/>
    <d v="1899-12-30T00:00:00"/>
    <x v="8"/>
    <m/>
    <m/>
    <m/>
    <d v="2026-07-24T00:00:00"/>
    <d v="2038-07-23T00:00:00"/>
    <n v="5020"/>
    <x v="133"/>
    <m/>
    <m/>
    <m/>
    <m/>
    <s v="n.a."/>
    <d v="1899-12-30T00:00:00"/>
    <d v="1899-12-30T00:00:00"/>
    <n v="0"/>
    <n v="0"/>
    <m/>
    <d v="2038-06-30T00:00:00"/>
    <m/>
    <m/>
    <m/>
    <m/>
    <m/>
    <m/>
    <m/>
    <m/>
    <m/>
    <m/>
    <m/>
    <m/>
    <m/>
    <m/>
    <m/>
    <m/>
    <m/>
    <m/>
    <m/>
    <d v="2025-11-01T00:00:00"/>
    <m/>
    <n v="35000"/>
    <m/>
    <m/>
    <s v="Euro"/>
    <n v="30.16"/>
    <m/>
    <m/>
    <m/>
    <m/>
    <n v="26"/>
    <m/>
    <m/>
    <m/>
    <m/>
    <m/>
    <m/>
    <m/>
    <m/>
    <m/>
    <m/>
    <m/>
    <m/>
    <m/>
    <m/>
    <m/>
    <m/>
    <m/>
    <m/>
    <m/>
    <m/>
    <m/>
    <m/>
  </r>
  <r>
    <m/>
    <s v="V100061"/>
    <s v="2025-0008"/>
    <x v="138"/>
    <n v="5"/>
    <s v="Wagon"/>
    <n v="134"/>
    <s v=""/>
    <x v="48"/>
    <m/>
    <m/>
    <x v="5"/>
    <x v="8"/>
    <n v="1"/>
    <m/>
    <m/>
    <n v="1"/>
    <m/>
    <n v="1"/>
    <n v="1"/>
    <x v="1"/>
    <n v="0"/>
    <d v="1899-12-30T00:00:00"/>
    <d v="1899-12-30T00:00:00"/>
    <x v="8"/>
    <m/>
    <m/>
    <m/>
    <d v="2026-07-24T00:00:00"/>
    <d v="2038-07-23T00:00:00"/>
    <n v="5020"/>
    <x v="133"/>
    <m/>
    <m/>
    <m/>
    <m/>
    <s v="n.a."/>
    <d v="1899-12-30T00:00:00"/>
    <d v="1899-12-30T00:00:00"/>
    <n v="0"/>
    <n v="0"/>
    <m/>
    <d v="2038-06-30T00:00:00"/>
    <m/>
    <m/>
    <m/>
    <m/>
    <m/>
    <m/>
    <m/>
    <m/>
    <m/>
    <m/>
    <m/>
    <m/>
    <m/>
    <m/>
    <m/>
    <m/>
    <m/>
    <m/>
    <m/>
    <d v="2025-11-01T00:00:00"/>
    <m/>
    <n v="35000"/>
    <m/>
    <m/>
    <s v="Euro"/>
    <n v="30.16"/>
    <m/>
    <m/>
    <m/>
    <m/>
    <n v="26"/>
    <m/>
    <m/>
    <m/>
    <m/>
    <m/>
    <m/>
    <m/>
    <m/>
    <m/>
    <m/>
    <m/>
    <m/>
    <m/>
    <m/>
    <m/>
    <m/>
    <m/>
    <m/>
    <m/>
    <m/>
    <m/>
    <m/>
  </r>
  <r>
    <m/>
    <s v="V100061"/>
    <s v="2025-0008"/>
    <x v="138"/>
    <n v="5"/>
    <s v="Wagon"/>
    <n v="135"/>
    <s v=""/>
    <x v="48"/>
    <m/>
    <m/>
    <x v="5"/>
    <x v="8"/>
    <n v="1"/>
    <m/>
    <m/>
    <n v="1"/>
    <m/>
    <n v="1"/>
    <n v="1"/>
    <x v="1"/>
    <n v="0"/>
    <d v="1899-12-30T00:00:00"/>
    <d v="1899-12-30T00:00:00"/>
    <x v="8"/>
    <m/>
    <m/>
    <m/>
    <d v="2026-07-24T00:00:00"/>
    <d v="2038-07-23T00:00:00"/>
    <n v="5020"/>
    <x v="133"/>
    <m/>
    <m/>
    <m/>
    <m/>
    <s v="n.a."/>
    <d v="1899-12-30T00:00:00"/>
    <d v="1899-12-30T00:00:00"/>
    <n v="0"/>
    <n v="0"/>
    <m/>
    <d v="2038-06-30T00:00:00"/>
    <m/>
    <m/>
    <m/>
    <m/>
    <m/>
    <m/>
    <m/>
    <m/>
    <m/>
    <m/>
    <m/>
    <m/>
    <m/>
    <m/>
    <m/>
    <m/>
    <m/>
    <m/>
    <m/>
    <d v="2025-11-01T00:00:00"/>
    <m/>
    <n v="35000"/>
    <m/>
    <m/>
    <s v="Euro"/>
    <n v="30.16"/>
    <m/>
    <m/>
    <m/>
    <m/>
    <n v="26"/>
    <m/>
    <m/>
    <m/>
    <m/>
    <m/>
    <m/>
    <m/>
    <m/>
    <m/>
    <m/>
    <m/>
    <m/>
    <m/>
    <m/>
    <m/>
    <m/>
    <m/>
    <m/>
    <m/>
    <m/>
    <m/>
    <m/>
  </r>
  <r>
    <m/>
    <s v="V100061"/>
    <s v="2025-0008"/>
    <x v="138"/>
    <n v="5"/>
    <s v="Wagon"/>
    <n v="136"/>
    <s v=""/>
    <x v="48"/>
    <m/>
    <m/>
    <x v="5"/>
    <x v="8"/>
    <n v="1"/>
    <m/>
    <m/>
    <n v="1"/>
    <m/>
    <n v="1"/>
    <n v="1"/>
    <x v="1"/>
    <n v="0"/>
    <d v="1899-12-30T00:00:00"/>
    <d v="1899-12-30T00:00:00"/>
    <x v="8"/>
    <m/>
    <m/>
    <m/>
    <d v="2026-07-24T00:00:00"/>
    <d v="2038-07-23T00:00:00"/>
    <n v="5020"/>
    <x v="133"/>
    <m/>
    <m/>
    <m/>
    <m/>
    <s v="n.a."/>
    <d v="1899-12-30T00:00:00"/>
    <d v="1899-12-30T00:00:00"/>
    <n v="0"/>
    <n v="0"/>
    <m/>
    <d v="2038-06-30T00:00:00"/>
    <m/>
    <m/>
    <m/>
    <m/>
    <m/>
    <m/>
    <m/>
    <m/>
    <m/>
    <m/>
    <m/>
    <m/>
    <m/>
    <m/>
    <m/>
    <m/>
    <m/>
    <m/>
    <m/>
    <d v="2025-11-01T00:00:00"/>
    <m/>
    <n v="35000"/>
    <m/>
    <m/>
    <s v="Euro"/>
    <n v="30.16"/>
    <m/>
    <m/>
    <m/>
    <m/>
    <n v="26"/>
    <m/>
    <m/>
    <m/>
    <m/>
    <m/>
    <m/>
    <m/>
    <m/>
    <m/>
    <m/>
    <m/>
    <m/>
    <m/>
    <m/>
    <m/>
    <m/>
    <m/>
    <m/>
    <m/>
    <m/>
    <m/>
    <m/>
  </r>
  <r>
    <m/>
    <s v="V100061"/>
    <s v="2025-0008"/>
    <x v="138"/>
    <n v="5"/>
    <s v="Wagon"/>
    <n v="137"/>
    <s v=""/>
    <x v="48"/>
    <m/>
    <m/>
    <x v="5"/>
    <x v="8"/>
    <n v="1"/>
    <m/>
    <m/>
    <n v="1"/>
    <m/>
    <n v="1"/>
    <n v="1"/>
    <x v="1"/>
    <n v="0"/>
    <d v="1899-12-30T00:00:00"/>
    <d v="1899-12-30T00:00:00"/>
    <x v="8"/>
    <m/>
    <m/>
    <m/>
    <d v="2026-07-24T00:00:00"/>
    <d v="2038-07-23T00:00:00"/>
    <n v="5020"/>
    <x v="133"/>
    <m/>
    <m/>
    <m/>
    <m/>
    <s v="n.a."/>
    <d v="1899-12-30T00:00:00"/>
    <d v="1899-12-30T00:00:00"/>
    <n v="0"/>
    <n v="0"/>
    <m/>
    <d v="2038-06-30T00:00:00"/>
    <m/>
    <m/>
    <m/>
    <m/>
    <m/>
    <m/>
    <m/>
    <m/>
    <m/>
    <m/>
    <m/>
    <m/>
    <m/>
    <m/>
    <m/>
    <m/>
    <m/>
    <m/>
    <m/>
    <d v="2025-11-01T00:00:00"/>
    <m/>
    <n v="35000"/>
    <m/>
    <m/>
    <s v="Euro"/>
    <n v="30.16"/>
    <m/>
    <m/>
    <m/>
    <m/>
    <n v="26"/>
    <m/>
    <m/>
    <m/>
    <m/>
    <m/>
    <m/>
    <m/>
    <m/>
    <m/>
    <m/>
    <m/>
    <m/>
    <m/>
    <m/>
    <m/>
    <m/>
    <m/>
    <m/>
    <m/>
    <m/>
    <m/>
    <m/>
  </r>
  <r>
    <m/>
    <s v="V100061"/>
    <s v="2025-0008"/>
    <x v="138"/>
    <n v="5"/>
    <s v="Wagon"/>
    <n v="138"/>
    <s v=""/>
    <x v="48"/>
    <m/>
    <m/>
    <x v="5"/>
    <x v="8"/>
    <n v="1"/>
    <m/>
    <m/>
    <n v="1"/>
    <m/>
    <n v="1"/>
    <n v="1"/>
    <x v="1"/>
    <n v="0"/>
    <d v="1899-12-30T00:00:00"/>
    <d v="1899-12-30T00:00:00"/>
    <x v="8"/>
    <m/>
    <m/>
    <m/>
    <d v="2026-07-24T00:00:00"/>
    <d v="2038-07-23T00:00:00"/>
    <n v="5020"/>
    <x v="133"/>
    <m/>
    <m/>
    <m/>
    <m/>
    <s v="n.a."/>
    <d v="1899-12-30T00:00:00"/>
    <d v="1899-12-30T00:00:00"/>
    <n v="0"/>
    <n v="0"/>
    <m/>
    <d v="2038-06-30T00:00:00"/>
    <m/>
    <m/>
    <m/>
    <m/>
    <m/>
    <m/>
    <m/>
    <m/>
    <m/>
    <m/>
    <m/>
    <m/>
    <m/>
    <m/>
    <m/>
    <m/>
    <m/>
    <m/>
    <m/>
    <d v="2025-11-01T00:00:00"/>
    <m/>
    <n v="35000"/>
    <m/>
    <m/>
    <s v="Euro"/>
    <n v="30.16"/>
    <m/>
    <m/>
    <m/>
    <m/>
    <n v="26"/>
    <m/>
    <m/>
    <m/>
    <m/>
    <m/>
    <m/>
    <m/>
    <m/>
    <m/>
    <m/>
    <m/>
    <m/>
    <m/>
    <m/>
    <m/>
    <m/>
    <m/>
    <m/>
    <m/>
    <m/>
    <m/>
    <m/>
  </r>
  <r>
    <m/>
    <s v="V100061"/>
    <s v="2025-0008"/>
    <x v="138"/>
    <n v="5"/>
    <s v="Wagon"/>
    <n v="139"/>
    <s v=""/>
    <x v="48"/>
    <m/>
    <m/>
    <x v="5"/>
    <x v="8"/>
    <n v="1"/>
    <m/>
    <m/>
    <n v="1"/>
    <m/>
    <n v="1"/>
    <n v="1"/>
    <x v="1"/>
    <n v="0"/>
    <d v="1899-12-30T00:00:00"/>
    <d v="1899-12-30T00:00:00"/>
    <x v="8"/>
    <m/>
    <m/>
    <m/>
    <d v="2026-07-24T00:00:00"/>
    <d v="2038-07-23T00:00:00"/>
    <n v="5020"/>
    <x v="133"/>
    <m/>
    <m/>
    <m/>
    <m/>
    <s v="n.a."/>
    <d v="1899-12-30T00:00:00"/>
    <d v="1899-12-30T00:00:00"/>
    <n v="0"/>
    <n v="0"/>
    <m/>
    <d v="2038-06-30T00:00:00"/>
    <m/>
    <m/>
    <m/>
    <m/>
    <m/>
    <m/>
    <m/>
    <m/>
    <m/>
    <m/>
    <m/>
    <m/>
    <m/>
    <m/>
    <m/>
    <m/>
    <m/>
    <m/>
    <m/>
    <d v="2025-11-01T00:00:00"/>
    <m/>
    <n v="35000"/>
    <m/>
    <m/>
    <s v="Euro"/>
    <n v="30.16"/>
    <m/>
    <m/>
    <m/>
    <m/>
    <n v="26"/>
    <m/>
    <m/>
    <m/>
    <m/>
    <m/>
    <m/>
    <m/>
    <m/>
    <m/>
    <m/>
    <m/>
    <m/>
    <m/>
    <m/>
    <m/>
    <m/>
    <m/>
    <m/>
    <m/>
    <m/>
    <m/>
    <m/>
  </r>
  <r>
    <m/>
    <s v="V100061"/>
    <s v="2025-0008"/>
    <x v="138"/>
    <n v="5"/>
    <s v="Wagon"/>
    <n v="140"/>
    <s v=""/>
    <x v="48"/>
    <m/>
    <m/>
    <x v="5"/>
    <x v="8"/>
    <n v="1"/>
    <m/>
    <m/>
    <n v="1"/>
    <m/>
    <n v="1"/>
    <n v="1"/>
    <x v="1"/>
    <n v="0"/>
    <d v="1899-12-30T00:00:00"/>
    <d v="1899-12-30T00:00:00"/>
    <x v="8"/>
    <m/>
    <m/>
    <m/>
    <d v="2026-07-24T00:00:00"/>
    <d v="2038-07-23T00:00:00"/>
    <n v="5020"/>
    <x v="133"/>
    <m/>
    <m/>
    <m/>
    <m/>
    <s v="n.a."/>
    <d v="1899-12-30T00:00:00"/>
    <d v="1899-12-30T00:00:00"/>
    <n v="0"/>
    <n v="0"/>
    <m/>
    <d v="2038-06-30T00:00:00"/>
    <m/>
    <m/>
    <m/>
    <m/>
    <m/>
    <m/>
    <m/>
    <m/>
    <m/>
    <m/>
    <m/>
    <m/>
    <m/>
    <m/>
    <m/>
    <m/>
    <m/>
    <m/>
    <m/>
    <d v="2025-11-01T00:00:00"/>
    <m/>
    <n v="35000"/>
    <m/>
    <m/>
    <s v="Euro"/>
    <n v="30.16"/>
    <m/>
    <m/>
    <m/>
    <m/>
    <n v="26"/>
    <m/>
    <m/>
    <m/>
    <m/>
    <m/>
    <m/>
    <m/>
    <m/>
    <m/>
    <m/>
    <m/>
    <m/>
    <m/>
    <m/>
    <m/>
    <m/>
    <m/>
    <m/>
    <m/>
    <m/>
    <m/>
    <m/>
  </r>
  <r>
    <m/>
    <s v="V100061"/>
    <s v="2025-0008"/>
    <x v="138"/>
    <n v="5"/>
    <s v="Wagon"/>
    <n v="141"/>
    <s v=""/>
    <x v="48"/>
    <m/>
    <m/>
    <x v="5"/>
    <x v="8"/>
    <n v="1"/>
    <m/>
    <m/>
    <n v="1"/>
    <m/>
    <n v="1"/>
    <n v="1"/>
    <x v="1"/>
    <n v="0"/>
    <d v="1899-12-30T00:00:00"/>
    <d v="1899-12-30T00:00:00"/>
    <x v="8"/>
    <m/>
    <m/>
    <m/>
    <d v="2026-07-24T00:00:00"/>
    <d v="2038-07-23T00:00:00"/>
    <n v="5020"/>
    <x v="133"/>
    <m/>
    <m/>
    <m/>
    <m/>
    <s v="n.a."/>
    <d v="1899-12-30T00:00:00"/>
    <d v="1899-12-30T00:00:00"/>
    <n v="0"/>
    <n v="0"/>
    <m/>
    <d v="2038-06-30T00:00:00"/>
    <m/>
    <m/>
    <m/>
    <m/>
    <m/>
    <m/>
    <m/>
    <m/>
    <m/>
    <m/>
    <m/>
    <m/>
    <m/>
    <m/>
    <m/>
    <m/>
    <m/>
    <m/>
    <m/>
    <d v="2025-11-01T00:00:00"/>
    <m/>
    <n v="35000"/>
    <m/>
    <m/>
    <s v="Euro"/>
    <n v="30.16"/>
    <m/>
    <m/>
    <m/>
    <m/>
    <n v="26"/>
    <m/>
    <m/>
    <m/>
    <m/>
    <m/>
    <m/>
    <m/>
    <m/>
    <m/>
    <m/>
    <m/>
    <m/>
    <m/>
    <m/>
    <m/>
    <m/>
    <m/>
    <m/>
    <m/>
    <m/>
    <m/>
    <m/>
  </r>
  <r>
    <m/>
    <s v="V100061"/>
    <s v="2025-0008"/>
    <x v="138"/>
    <n v="5"/>
    <s v="Wagon"/>
    <n v="142"/>
    <s v=""/>
    <x v="48"/>
    <m/>
    <m/>
    <x v="5"/>
    <x v="8"/>
    <n v="1"/>
    <m/>
    <m/>
    <n v="1"/>
    <m/>
    <n v="1"/>
    <n v="1"/>
    <x v="1"/>
    <n v="0"/>
    <d v="1899-12-30T00:00:00"/>
    <d v="1899-12-30T00:00:00"/>
    <x v="8"/>
    <m/>
    <m/>
    <m/>
    <d v="2026-07-24T00:00:00"/>
    <d v="2038-07-23T00:00:00"/>
    <n v="5020"/>
    <x v="133"/>
    <m/>
    <m/>
    <m/>
    <m/>
    <s v="n.a."/>
    <d v="1899-12-30T00:00:00"/>
    <d v="1899-12-30T00:00:00"/>
    <n v="0"/>
    <n v="0"/>
    <m/>
    <d v="2038-06-30T00:00:00"/>
    <m/>
    <m/>
    <m/>
    <m/>
    <m/>
    <m/>
    <m/>
    <m/>
    <m/>
    <m/>
    <m/>
    <m/>
    <m/>
    <m/>
    <m/>
    <m/>
    <m/>
    <m/>
    <m/>
    <d v="2025-11-01T00:00:00"/>
    <m/>
    <n v="35000"/>
    <m/>
    <m/>
    <s v="Euro"/>
    <n v="30.16"/>
    <m/>
    <m/>
    <m/>
    <m/>
    <n v="26"/>
    <m/>
    <m/>
    <m/>
    <m/>
    <m/>
    <m/>
    <m/>
    <m/>
    <m/>
    <m/>
    <m/>
    <m/>
    <m/>
    <m/>
    <m/>
    <m/>
    <m/>
    <m/>
    <m/>
    <m/>
    <m/>
    <m/>
  </r>
  <r>
    <m/>
    <s v="V100061"/>
    <s v="2025-0008"/>
    <x v="138"/>
    <n v="5"/>
    <s v="Wagon"/>
    <n v="143"/>
    <s v=""/>
    <x v="48"/>
    <m/>
    <m/>
    <x v="5"/>
    <x v="8"/>
    <n v="1"/>
    <m/>
    <m/>
    <n v="1"/>
    <m/>
    <n v="1"/>
    <n v="1"/>
    <x v="1"/>
    <n v="0"/>
    <d v="1899-12-30T00:00:00"/>
    <d v="1899-12-30T00:00:00"/>
    <x v="8"/>
    <m/>
    <m/>
    <m/>
    <d v="2026-07-24T00:00:00"/>
    <d v="2038-07-23T00:00:00"/>
    <n v="5020"/>
    <x v="133"/>
    <m/>
    <m/>
    <m/>
    <m/>
    <s v="n.a."/>
    <d v="1899-12-30T00:00:00"/>
    <d v="1899-12-30T00:00:00"/>
    <n v="0"/>
    <n v="0"/>
    <m/>
    <d v="2038-06-30T00:00:00"/>
    <m/>
    <m/>
    <m/>
    <m/>
    <m/>
    <m/>
    <m/>
    <m/>
    <m/>
    <m/>
    <m/>
    <m/>
    <m/>
    <m/>
    <m/>
    <m/>
    <m/>
    <m/>
    <m/>
    <d v="2025-11-01T00:00:00"/>
    <m/>
    <n v="35000"/>
    <m/>
    <m/>
    <s v="Euro"/>
    <n v="30.16"/>
    <m/>
    <m/>
    <m/>
    <m/>
    <n v="26"/>
    <m/>
    <m/>
    <m/>
    <m/>
    <m/>
    <m/>
    <m/>
    <m/>
    <m/>
    <m/>
    <m/>
    <m/>
    <m/>
    <m/>
    <m/>
    <m/>
    <m/>
    <m/>
    <m/>
    <m/>
    <m/>
    <m/>
  </r>
  <r>
    <m/>
    <s v="V100061"/>
    <s v="2025-0008"/>
    <x v="138"/>
    <n v="5"/>
    <s v="Wagon"/>
    <n v="144"/>
    <s v=""/>
    <x v="48"/>
    <m/>
    <m/>
    <x v="5"/>
    <x v="8"/>
    <n v="1"/>
    <m/>
    <m/>
    <n v="1"/>
    <m/>
    <n v="1"/>
    <n v="1"/>
    <x v="1"/>
    <n v="0"/>
    <d v="1899-12-30T00:00:00"/>
    <d v="1899-12-30T00:00:00"/>
    <x v="8"/>
    <m/>
    <m/>
    <m/>
    <d v="2026-07-24T00:00:00"/>
    <d v="2038-07-23T00:00:00"/>
    <n v="5020"/>
    <x v="133"/>
    <m/>
    <m/>
    <m/>
    <m/>
    <s v="n.a."/>
    <d v="1899-12-30T00:00:00"/>
    <d v="1899-12-30T00:00:00"/>
    <n v="0"/>
    <n v="0"/>
    <m/>
    <d v="2038-06-30T00:00:00"/>
    <m/>
    <m/>
    <m/>
    <m/>
    <m/>
    <m/>
    <m/>
    <m/>
    <m/>
    <m/>
    <m/>
    <m/>
    <m/>
    <m/>
    <m/>
    <m/>
    <m/>
    <m/>
    <m/>
    <d v="2025-11-01T00:00:00"/>
    <m/>
    <n v="35000"/>
    <m/>
    <m/>
    <s v="Euro"/>
    <n v="30.16"/>
    <m/>
    <m/>
    <m/>
    <m/>
    <n v="26"/>
    <m/>
    <m/>
    <m/>
    <m/>
    <m/>
    <m/>
    <m/>
    <m/>
    <m/>
    <m/>
    <m/>
    <m/>
    <m/>
    <m/>
    <m/>
    <m/>
    <m/>
    <m/>
    <m/>
    <m/>
    <m/>
    <m/>
  </r>
  <r>
    <m/>
    <s v="V100061"/>
    <s v="2025-0008"/>
    <x v="138"/>
    <n v="6"/>
    <s v="Batch"/>
    <m/>
    <m/>
    <x v="48"/>
    <s v="AUT"/>
    <s v="Middle EU - ELSE"/>
    <x v="5"/>
    <x v="8"/>
    <n v="31"/>
    <m/>
    <m/>
    <n v="31"/>
    <n v="0"/>
    <n v="31"/>
    <n v="31"/>
    <x v="0"/>
    <n v="0"/>
    <m/>
    <m/>
    <x v="8"/>
    <s v="Auslieferung gemäss supply demand (nicht MV)"/>
    <d v="2026-08-28T00:00:00"/>
    <d v="2038-08-27T00:00:00"/>
    <m/>
    <m/>
    <m/>
    <x v="12"/>
    <m/>
    <m/>
    <m/>
    <m/>
    <s v="n.a."/>
    <m/>
    <m/>
    <n v="0"/>
    <n v="0"/>
    <m/>
    <m/>
    <s v="n.a."/>
    <m/>
    <m/>
    <m/>
    <m/>
    <m/>
    <m/>
    <m/>
    <m/>
    <s v="A"/>
    <n v="75"/>
    <s v="keine"/>
    <s v="AUT"/>
    <s v="Not required"/>
    <s v="N"/>
    <s v="Y"/>
    <n v="72"/>
    <s v="Option 4 Monate vor Mietende für weitere 6 Jahre zu gleichen Konditionen auszuüber"/>
    <m/>
    <m/>
    <m/>
    <n v="35000"/>
    <s v="N"/>
    <m/>
    <s v="Euro"/>
    <n v="30.16"/>
    <n v="-4.16"/>
    <n v="0"/>
    <n v="0"/>
    <n v="0"/>
    <n v="26"/>
    <n v="0"/>
    <n v="0"/>
    <n v="0"/>
    <n v="0"/>
    <n v="0"/>
    <s v="0.00"/>
    <n v="0"/>
    <n v="0"/>
    <n v="0"/>
    <n v="0"/>
    <n v="30.16"/>
    <n v="-4.16"/>
    <n v="26"/>
    <n v="1"/>
    <n v="0"/>
    <n v="30.16"/>
    <n v="26"/>
    <n v="1085000"/>
    <n v="0"/>
    <s v="Y"/>
    <n v="1"/>
    <n v="293384"/>
  </r>
  <r>
    <m/>
    <s v="V100061"/>
    <s v="2025-0008"/>
    <x v="138"/>
    <n v="6"/>
    <s v="Wagon"/>
    <n v="145"/>
    <s v=""/>
    <x v="48"/>
    <m/>
    <m/>
    <x v="5"/>
    <x v="8"/>
    <n v="1"/>
    <m/>
    <m/>
    <n v="1"/>
    <m/>
    <n v="1"/>
    <n v="1"/>
    <x v="1"/>
    <n v="0"/>
    <d v="1899-12-30T00:00:00"/>
    <d v="1899-12-30T00:00:00"/>
    <x v="8"/>
    <m/>
    <m/>
    <m/>
    <d v="2026-08-28T00:00:00"/>
    <d v="2038-08-27T00:00:00"/>
    <n v="5020"/>
    <x v="134"/>
    <m/>
    <m/>
    <m/>
    <m/>
    <s v="n.a."/>
    <d v="1899-12-30T00:00:00"/>
    <d v="1899-12-30T00:00:00"/>
    <n v="0"/>
    <n v="0"/>
    <m/>
    <d v="2038-07-31T00:00:00"/>
    <m/>
    <m/>
    <m/>
    <m/>
    <m/>
    <m/>
    <m/>
    <m/>
    <m/>
    <m/>
    <m/>
    <m/>
    <m/>
    <m/>
    <m/>
    <m/>
    <m/>
    <m/>
    <m/>
    <d v="2025-11-01T00:00:00"/>
    <m/>
    <n v="35000"/>
    <m/>
    <m/>
    <s v="Euro"/>
    <n v="30.16"/>
    <m/>
    <m/>
    <m/>
    <m/>
    <n v="26"/>
    <m/>
    <m/>
    <m/>
    <m/>
    <m/>
    <m/>
    <m/>
    <m/>
    <m/>
    <m/>
    <m/>
    <m/>
    <m/>
    <m/>
    <m/>
    <m/>
    <m/>
    <m/>
    <m/>
    <m/>
    <m/>
    <m/>
  </r>
  <r>
    <m/>
    <s v="V100061"/>
    <s v="2025-0008"/>
    <x v="138"/>
    <n v="6"/>
    <s v="Wagon"/>
    <n v="146"/>
    <s v=""/>
    <x v="48"/>
    <m/>
    <m/>
    <x v="5"/>
    <x v="8"/>
    <n v="1"/>
    <m/>
    <m/>
    <n v="1"/>
    <m/>
    <n v="1"/>
    <n v="1"/>
    <x v="1"/>
    <n v="0"/>
    <d v="1899-12-30T00:00:00"/>
    <d v="1899-12-30T00:00:00"/>
    <x v="8"/>
    <m/>
    <m/>
    <m/>
    <d v="2026-08-28T00:00:00"/>
    <d v="2038-08-27T00:00:00"/>
    <n v="5020"/>
    <x v="134"/>
    <m/>
    <m/>
    <m/>
    <m/>
    <s v="n.a."/>
    <d v="1899-12-30T00:00:00"/>
    <d v="1899-12-30T00:00:00"/>
    <n v="0"/>
    <n v="0"/>
    <m/>
    <d v="2038-07-31T00:00:00"/>
    <m/>
    <m/>
    <m/>
    <m/>
    <m/>
    <m/>
    <m/>
    <m/>
    <m/>
    <m/>
    <m/>
    <m/>
    <m/>
    <m/>
    <m/>
    <m/>
    <m/>
    <m/>
    <m/>
    <d v="2025-11-01T00:00:00"/>
    <m/>
    <n v="35000"/>
    <m/>
    <m/>
    <s v="Euro"/>
    <n v="30.16"/>
    <m/>
    <m/>
    <m/>
    <m/>
    <n v="26"/>
    <m/>
    <m/>
    <m/>
    <m/>
    <m/>
    <m/>
    <m/>
    <m/>
    <m/>
    <m/>
    <m/>
    <m/>
    <m/>
    <m/>
    <m/>
    <m/>
    <m/>
    <m/>
    <m/>
    <m/>
    <m/>
    <m/>
  </r>
  <r>
    <m/>
    <s v="V100061"/>
    <s v="2025-0008"/>
    <x v="138"/>
    <n v="6"/>
    <s v="Wagon"/>
    <n v="147"/>
    <s v=""/>
    <x v="48"/>
    <m/>
    <m/>
    <x v="5"/>
    <x v="8"/>
    <n v="1"/>
    <m/>
    <m/>
    <n v="1"/>
    <m/>
    <n v="1"/>
    <n v="1"/>
    <x v="1"/>
    <n v="0"/>
    <d v="1899-12-30T00:00:00"/>
    <d v="1899-12-30T00:00:00"/>
    <x v="8"/>
    <m/>
    <m/>
    <m/>
    <d v="2026-08-28T00:00:00"/>
    <d v="2038-08-27T00:00:00"/>
    <n v="5020"/>
    <x v="134"/>
    <m/>
    <m/>
    <m/>
    <m/>
    <s v="n.a."/>
    <d v="1899-12-30T00:00:00"/>
    <d v="1899-12-30T00:00:00"/>
    <n v="0"/>
    <n v="0"/>
    <m/>
    <d v="2038-07-31T00:00:00"/>
    <m/>
    <m/>
    <m/>
    <m/>
    <m/>
    <m/>
    <m/>
    <m/>
    <m/>
    <m/>
    <m/>
    <m/>
    <m/>
    <m/>
    <m/>
    <m/>
    <m/>
    <m/>
    <m/>
    <d v="2025-11-01T00:00:00"/>
    <m/>
    <n v="35000"/>
    <m/>
    <m/>
    <s v="Euro"/>
    <n v="30.16"/>
    <m/>
    <m/>
    <m/>
    <m/>
    <n v="26"/>
    <m/>
    <m/>
    <m/>
    <m/>
    <m/>
    <m/>
    <m/>
    <m/>
    <m/>
    <m/>
    <m/>
    <m/>
    <m/>
    <m/>
    <m/>
    <m/>
    <m/>
    <m/>
    <m/>
    <m/>
    <m/>
    <m/>
  </r>
  <r>
    <m/>
    <s v="V100061"/>
    <s v="2025-0008"/>
    <x v="138"/>
    <n v="6"/>
    <s v="Wagon"/>
    <n v="148"/>
    <s v=""/>
    <x v="48"/>
    <m/>
    <m/>
    <x v="5"/>
    <x v="8"/>
    <n v="1"/>
    <m/>
    <m/>
    <n v="1"/>
    <m/>
    <n v="1"/>
    <n v="1"/>
    <x v="1"/>
    <n v="0"/>
    <d v="1899-12-30T00:00:00"/>
    <d v="1899-12-30T00:00:00"/>
    <x v="8"/>
    <m/>
    <m/>
    <m/>
    <d v="2026-08-28T00:00:00"/>
    <d v="2038-08-27T00:00:00"/>
    <n v="5020"/>
    <x v="134"/>
    <m/>
    <m/>
    <m/>
    <m/>
    <s v="n.a."/>
    <d v="1899-12-30T00:00:00"/>
    <d v="1899-12-30T00:00:00"/>
    <n v="0"/>
    <n v="0"/>
    <m/>
    <d v="2038-07-31T00:00:00"/>
    <m/>
    <m/>
    <m/>
    <m/>
    <m/>
    <m/>
    <m/>
    <m/>
    <m/>
    <m/>
    <m/>
    <m/>
    <m/>
    <m/>
    <m/>
    <m/>
    <m/>
    <m/>
    <m/>
    <d v="2025-11-01T00:00:00"/>
    <m/>
    <n v="35000"/>
    <m/>
    <m/>
    <s v="Euro"/>
    <n v="30.16"/>
    <m/>
    <m/>
    <m/>
    <m/>
    <n v="26"/>
    <m/>
    <m/>
    <m/>
    <m/>
    <m/>
    <m/>
    <m/>
    <m/>
    <m/>
    <m/>
    <m/>
    <m/>
    <m/>
    <m/>
    <m/>
    <m/>
    <m/>
    <m/>
    <m/>
    <m/>
    <m/>
    <m/>
  </r>
  <r>
    <m/>
    <s v="V100061"/>
    <s v="2025-0008"/>
    <x v="138"/>
    <n v="6"/>
    <s v="Wagon"/>
    <n v="149"/>
    <s v=""/>
    <x v="48"/>
    <m/>
    <m/>
    <x v="5"/>
    <x v="8"/>
    <n v="1"/>
    <m/>
    <m/>
    <n v="1"/>
    <m/>
    <n v="1"/>
    <n v="1"/>
    <x v="1"/>
    <n v="0"/>
    <d v="1899-12-30T00:00:00"/>
    <d v="1899-12-30T00:00:00"/>
    <x v="8"/>
    <m/>
    <m/>
    <m/>
    <d v="2026-08-28T00:00:00"/>
    <d v="2038-08-27T00:00:00"/>
    <n v="5020"/>
    <x v="134"/>
    <m/>
    <m/>
    <m/>
    <m/>
    <s v="n.a."/>
    <d v="1899-12-30T00:00:00"/>
    <d v="1899-12-30T00:00:00"/>
    <n v="0"/>
    <n v="0"/>
    <m/>
    <d v="2038-07-31T00:00:00"/>
    <m/>
    <m/>
    <m/>
    <m/>
    <m/>
    <m/>
    <m/>
    <m/>
    <m/>
    <m/>
    <m/>
    <m/>
    <m/>
    <m/>
    <m/>
    <m/>
    <m/>
    <m/>
    <m/>
    <d v="2025-11-01T00:00:00"/>
    <m/>
    <n v="35000"/>
    <m/>
    <m/>
    <s v="Euro"/>
    <n v="30.16"/>
    <m/>
    <m/>
    <m/>
    <m/>
    <n v="26"/>
    <m/>
    <m/>
    <m/>
    <m/>
    <m/>
    <m/>
    <m/>
    <m/>
    <m/>
    <m/>
    <m/>
    <m/>
    <m/>
    <m/>
    <m/>
    <m/>
    <m/>
    <m/>
    <m/>
    <m/>
    <m/>
    <m/>
  </r>
  <r>
    <m/>
    <s v="V100061"/>
    <s v="2025-0008"/>
    <x v="138"/>
    <n v="6"/>
    <s v="Wagon"/>
    <n v="150"/>
    <s v=""/>
    <x v="48"/>
    <m/>
    <m/>
    <x v="5"/>
    <x v="8"/>
    <n v="1"/>
    <m/>
    <m/>
    <n v="1"/>
    <m/>
    <n v="1"/>
    <n v="1"/>
    <x v="1"/>
    <n v="0"/>
    <d v="1899-12-30T00:00:00"/>
    <d v="1899-12-30T00:00:00"/>
    <x v="8"/>
    <m/>
    <m/>
    <m/>
    <d v="2026-08-28T00:00:00"/>
    <d v="2038-08-27T00:00:00"/>
    <n v="5020"/>
    <x v="134"/>
    <m/>
    <m/>
    <m/>
    <m/>
    <s v="n.a."/>
    <d v="1899-12-30T00:00:00"/>
    <d v="1899-12-30T00:00:00"/>
    <n v="0"/>
    <n v="0"/>
    <m/>
    <d v="2038-07-31T00:00:00"/>
    <m/>
    <m/>
    <m/>
    <m/>
    <m/>
    <m/>
    <m/>
    <m/>
    <m/>
    <m/>
    <m/>
    <m/>
    <m/>
    <m/>
    <m/>
    <m/>
    <m/>
    <m/>
    <m/>
    <d v="2025-11-01T00:00:00"/>
    <m/>
    <n v="35000"/>
    <m/>
    <m/>
    <s v="Euro"/>
    <n v="30.16"/>
    <m/>
    <m/>
    <m/>
    <m/>
    <n v="26"/>
    <m/>
    <m/>
    <m/>
    <m/>
    <m/>
    <m/>
    <m/>
    <m/>
    <m/>
    <m/>
    <m/>
    <m/>
    <m/>
    <m/>
    <m/>
    <m/>
    <m/>
    <m/>
    <m/>
    <m/>
    <m/>
    <m/>
  </r>
  <r>
    <m/>
    <s v="V100061"/>
    <s v="2025-0008"/>
    <x v="138"/>
    <n v="6"/>
    <s v="Wagon"/>
    <n v="151"/>
    <s v=""/>
    <x v="48"/>
    <m/>
    <m/>
    <x v="5"/>
    <x v="8"/>
    <n v="1"/>
    <m/>
    <m/>
    <n v="1"/>
    <m/>
    <n v="1"/>
    <n v="1"/>
    <x v="1"/>
    <n v="0"/>
    <d v="1899-12-30T00:00:00"/>
    <d v="1899-12-30T00:00:00"/>
    <x v="8"/>
    <m/>
    <m/>
    <m/>
    <d v="2026-08-28T00:00:00"/>
    <d v="2038-08-27T00:00:00"/>
    <n v="5020"/>
    <x v="134"/>
    <m/>
    <m/>
    <m/>
    <m/>
    <s v="n.a."/>
    <d v="1899-12-30T00:00:00"/>
    <d v="1899-12-30T00:00:00"/>
    <n v="0"/>
    <n v="0"/>
    <m/>
    <d v="2038-07-31T00:00:00"/>
    <m/>
    <m/>
    <m/>
    <m/>
    <m/>
    <m/>
    <m/>
    <m/>
    <m/>
    <m/>
    <m/>
    <m/>
    <m/>
    <m/>
    <m/>
    <m/>
    <m/>
    <m/>
    <m/>
    <d v="2025-11-01T00:00:00"/>
    <m/>
    <n v="35000"/>
    <m/>
    <m/>
    <s v="Euro"/>
    <n v="30.16"/>
    <m/>
    <m/>
    <m/>
    <m/>
    <n v="26"/>
    <m/>
    <m/>
    <m/>
    <m/>
    <m/>
    <m/>
    <m/>
    <m/>
    <m/>
    <m/>
    <m/>
    <m/>
    <m/>
    <m/>
    <m/>
    <m/>
    <m/>
    <m/>
    <m/>
    <m/>
    <m/>
    <m/>
  </r>
  <r>
    <m/>
    <s v="V100061"/>
    <s v="2025-0008"/>
    <x v="138"/>
    <n v="6"/>
    <s v="Wagon"/>
    <n v="152"/>
    <s v=""/>
    <x v="48"/>
    <m/>
    <m/>
    <x v="5"/>
    <x v="8"/>
    <n v="1"/>
    <m/>
    <m/>
    <n v="1"/>
    <m/>
    <n v="1"/>
    <n v="1"/>
    <x v="1"/>
    <n v="0"/>
    <d v="1899-12-30T00:00:00"/>
    <d v="1899-12-30T00:00:00"/>
    <x v="8"/>
    <m/>
    <m/>
    <m/>
    <d v="2026-08-28T00:00:00"/>
    <d v="2038-08-27T00:00:00"/>
    <n v="5020"/>
    <x v="134"/>
    <m/>
    <m/>
    <m/>
    <m/>
    <s v="n.a."/>
    <d v="1899-12-30T00:00:00"/>
    <d v="1899-12-30T00:00:00"/>
    <n v="0"/>
    <n v="0"/>
    <m/>
    <d v="2038-07-31T00:00:00"/>
    <m/>
    <m/>
    <m/>
    <m/>
    <m/>
    <m/>
    <m/>
    <m/>
    <m/>
    <m/>
    <m/>
    <m/>
    <m/>
    <m/>
    <m/>
    <m/>
    <m/>
    <m/>
    <m/>
    <d v="2025-11-01T00:00:00"/>
    <m/>
    <n v="35000"/>
    <m/>
    <m/>
    <s v="Euro"/>
    <n v="30.16"/>
    <m/>
    <m/>
    <m/>
    <m/>
    <n v="26"/>
    <m/>
    <m/>
    <m/>
    <m/>
    <m/>
    <m/>
    <m/>
    <m/>
    <m/>
    <m/>
    <m/>
    <m/>
    <m/>
    <m/>
    <m/>
    <m/>
    <m/>
    <m/>
    <m/>
    <m/>
    <m/>
    <m/>
  </r>
  <r>
    <m/>
    <s v="V100061"/>
    <s v="2025-0008"/>
    <x v="138"/>
    <n v="6"/>
    <s v="Wagon"/>
    <n v="153"/>
    <s v=""/>
    <x v="48"/>
    <m/>
    <m/>
    <x v="5"/>
    <x v="8"/>
    <n v="1"/>
    <m/>
    <m/>
    <n v="1"/>
    <m/>
    <n v="1"/>
    <n v="1"/>
    <x v="1"/>
    <n v="0"/>
    <d v="1899-12-30T00:00:00"/>
    <d v="1899-12-30T00:00:00"/>
    <x v="8"/>
    <m/>
    <m/>
    <m/>
    <d v="2026-08-28T00:00:00"/>
    <d v="2038-08-27T00:00:00"/>
    <n v="5020"/>
    <x v="134"/>
    <m/>
    <m/>
    <m/>
    <m/>
    <s v="n.a."/>
    <d v="1899-12-30T00:00:00"/>
    <d v="1899-12-30T00:00:00"/>
    <n v="0"/>
    <n v="0"/>
    <m/>
    <d v="2038-07-31T00:00:00"/>
    <m/>
    <m/>
    <m/>
    <m/>
    <m/>
    <m/>
    <m/>
    <m/>
    <m/>
    <m/>
    <m/>
    <m/>
    <m/>
    <m/>
    <m/>
    <m/>
    <m/>
    <m/>
    <m/>
    <d v="2025-11-01T00:00:00"/>
    <m/>
    <n v="35000"/>
    <m/>
    <m/>
    <s v="Euro"/>
    <n v="30.16"/>
    <m/>
    <m/>
    <m/>
    <m/>
    <n v="26"/>
    <m/>
    <m/>
    <m/>
    <m/>
    <m/>
    <m/>
    <m/>
    <m/>
    <m/>
    <m/>
    <m/>
    <m/>
    <m/>
    <m/>
    <m/>
    <m/>
    <m/>
    <m/>
    <m/>
    <m/>
    <m/>
    <m/>
  </r>
  <r>
    <m/>
    <s v="V100061"/>
    <s v="2025-0008"/>
    <x v="138"/>
    <n v="6"/>
    <s v="Wagon"/>
    <n v="154"/>
    <s v=""/>
    <x v="48"/>
    <m/>
    <m/>
    <x v="5"/>
    <x v="8"/>
    <n v="1"/>
    <m/>
    <m/>
    <n v="1"/>
    <m/>
    <n v="1"/>
    <n v="1"/>
    <x v="1"/>
    <n v="0"/>
    <d v="1899-12-30T00:00:00"/>
    <d v="1899-12-30T00:00:00"/>
    <x v="8"/>
    <m/>
    <m/>
    <m/>
    <d v="2026-08-28T00:00:00"/>
    <d v="2038-08-27T00:00:00"/>
    <n v="5020"/>
    <x v="134"/>
    <m/>
    <m/>
    <m/>
    <m/>
    <s v="n.a."/>
    <d v="1899-12-30T00:00:00"/>
    <d v="1899-12-30T00:00:00"/>
    <n v="0"/>
    <n v="0"/>
    <m/>
    <d v="2038-07-31T00:00:00"/>
    <m/>
    <m/>
    <m/>
    <m/>
    <m/>
    <m/>
    <m/>
    <m/>
    <m/>
    <m/>
    <m/>
    <m/>
    <m/>
    <m/>
    <m/>
    <m/>
    <m/>
    <m/>
    <m/>
    <d v="2025-11-01T00:00:00"/>
    <m/>
    <n v="35000"/>
    <m/>
    <m/>
    <s v="Euro"/>
    <n v="30.16"/>
    <m/>
    <m/>
    <m/>
    <m/>
    <n v="26"/>
    <m/>
    <m/>
    <m/>
    <m/>
    <m/>
    <m/>
    <m/>
    <m/>
    <m/>
    <m/>
    <m/>
    <m/>
    <m/>
    <m/>
    <m/>
    <m/>
    <m/>
    <m/>
    <m/>
    <m/>
    <m/>
    <m/>
  </r>
  <r>
    <m/>
    <s v="V100061"/>
    <s v="2025-0008"/>
    <x v="138"/>
    <n v="6"/>
    <s v="Wagon"/>
    <n v="155"/>
    <s v=""/>
    <x v="48"/>
    <m/>
    <m/>
    <x v="5"/>
    <x v="8"/>
    <n v="1"/>
    <m/>
    <m/>
    <n v="1"/>
    <m/>
    <n v="1"/>
    <n v="1"/>
    <x v="1"/>
    <n v="0"/>
    <d v="1899-12-30T00:00:00"/>
    <d v="1899-12-30T00:00:00"/>
    <x v="8"/>
    <m/>
    <m/>
    <m/>
    <d v="2026-08-28T00:00:00"/>
    <d v="2038-08-27T00:00:00"/>
    <n v="5020"/>
    <x v="134"/>
    <m/>
    <m/>
    <m/>
    <m/>
    <s v="n.a."/>
    <d v="1899-12-30T00:00:00"/>
    <d v="1899-12-30T00:00:00"/>
    <n v="0"/>
    <n v="0"/>
    <m/>
    <d v="2038-07-31T00:00:00"/>
    <m/>
    <m/>
    <m/>
    <m/>
    <m/>
    <m/>
    <m/>
    <m/>
    <m/>
    <m/>
    <m/>
    <m/>
    <m/>
    <m/>
    <m/>
    <m/>
    <m/>
    <m/>
    <m/>
    <d v="2025-11-01T00:00:00"/>
    <m/>
    <n v="35000"/>
    <m/>
    <m/>
    <s v="Euro"/>
    <n v="30.16"/>
    <m/>
    <m/>
    <m/>
    <m/>
    <n v="26"/>
    <m/>
    <m/>
    <m/>
    <m/>
    <m/>
    <m/>
    <m/>
    <m/>
    <m/>
    <m/>
    <m/>
    <m/>
    <m/>
    <m/>
    <m/>
    <m/>
    <m/>
    <m/>
    <m/>
    <m/>
    <m/>
    <m/>
  </r>
  <r>
    <m/>
    <s v="V100061"/>
    <s v="2025-0008"/>
    <x v="138"/>
    <n v="6"/>
    <s v="Wagon"/>
    <n v="156"/>
    <s v=""/>
    <x v="48"/>
    <m/>
    <m/>
    <x v="5"/>
    <x v="8"/>
    <n v="1"/>
    <m/>
    <m/>
    <n v="1"/>
    <m/>
    <n v="1"/>
    <n v="1"/>
    <x v="1"/>
    <n v="0"/>
    <d v="1899-12-30T00:00:00"/>
    <d v="1899-12-30T00:00:00"/>
    <x v="8"/>
    <m/>
    <m/>
    <m/>
    <d v="2026-08-28T00:00:00"/>
    <d v="2038-08-27T00:00:00"/>
    <n v="5020"/>
    <x v="134"/>
    <m/>
    <m/>
    <m/>
    <m/>
    <s v="n.a."/>
    <d v="1899-12-30T00:00:00"/>
    <d v="1899-12-30T00:00:00"/>
    <n v="0"/>
    <n v="0"/>
    <m/>
    <d v="2038-07-31T00:00:00"/>
    <m/>
    <m/>
    <m/>
    <m/>
    <m/>
    <m/>
    <m/>
    <m/>
    <m/>
    <m/>
    <m/>
    <m/>
    <m/>
    <m/>
    <m/>
    <m/>
    <m/>
    <m/>
    <m/>
    <d v="2025-11-01T00:00:00"/>
    <m/>
    <n v="35000"/>
    <m/>
    <m/>
    <s v="Euro"/>
    <n v="30.16"/>
    <m/>
    <m/>
    <m/>
    <m/>
    <n v="26"/>
    <m/>
    <m/>
    <m/>
    <m/>
    <m/>
    <m/>
    <m/>
    <m/>
    <m/>
    <m/>
    <m/>
    <m/>
    <m/>
    <m/>
    <m/>
    <m/>
    <m/>
    <m/>
    <m/>
    <m/>
    <m/>
    <m/>
  </r>
  <r>
    <m/>
    <s v="V100061"/>
    <s v="2025-0008"/>
    <x v="138"/>
    <n v="6"/>
    <s v="Wagon"/>
    <n v="157"/>
    <s v=""/>
    <x v="48"/>
    <m/>
    <m/>
    <x v="5"/>
    <x v="8"/>
    <n v="1"/>
    <m/>
    <m/>
    <n v="1"/>
    <m/>
    <n v="1"/>
    <n v="1"/>
    <x v="1"/>
    <n v="0"/>
    <d v="1899-12-30T00:00:00"/>
    <d v="1899-12-30T00:00:00"/>
    <x v="8"/>
    <m/>
    <m/>
    <m/>
    <d v="2026-08-28T00:00:00"/>
    <d v="2038-08-27T00:00:00"/>
    <n v="5020"/>
    <x v="134"/>
    <m/>
    <m/>
    <m/>
    <m/>
    <s v="n.a."/>
    <d v="1899-12-30T00:00:00"/>
    <d v="1899-12-30T00:00:00"/>
    <n v="0"/>
    <n v="0"/>
    <m/>
    <d v="2038-07-31T00:00:00"/>
    <m/>
    <m/>
    <m/>
    <m/>
    <m/>
    <m/>
    <m/>
    <m/>
    <m/>
    <m/>
    <m/>
    <m/>
    <m/>
    <m/>
    <m/>
    <m/>
    <m/>
    <m/>
    <m/>
    <d v="2025-11-01T00:00:00"/>
    <m/>
    <n v="35000"/>
    <m/>
    <m/>
    <s v="Euro"/>
    <n v="30.16"/>
    <m/>
    <m/>
    <m/>
    <m/>
    <n v="26"/>
    <m/>
    <m/>
    <m/>
    <m/>
    <m/>
    <m/>
    <m/>
    <m/>
    <m/>
    <m/>
    <m/>
    <m/>
    <m/>
    <m/>
    <m/>
    <m/>
    <m/>
    <m/>
    <m/>
    <m/>
    <m/>
    <m/>
  </r>
  <r>
    <m/>
    <s v="V100061"/>
    <s v="2025-0008"/>
    <x v="138"/>
    <n v="6"/>
    <s v="Wagon"/>
    <n v="158"/>
    <s v=""/>
    <x v="48"/>
    <m/>
    <m/>
    <x v="5"/>
    <x v="8"/>
    <n v="1"/>
    <m/>
    <m/>
    <n v="1"/>
    <m/>
    <n v="1"/>
    <n v="1"/>
    <x v="1"/>
    <n v="0"/>
    <d v="1899-12-30T00:00:00"/>
    <d v="1899-12-30T00:00:00"/>
    <x v="8"/>
    <m/>
    <m/>
    <m/>
    <d v="2026-08-28T00:00:00"/>
    <d v="2038-08-27T00:00:00"/>
    <n v="5020"/>
    <x v="134"/>
    <m/>
    <m/>
    <m/>
    <m/>
    <s v="n.a."/>
    <d v="1899-12-30T00:00:00"/>
    <d v="1899-12-30T00:00:00"/>
    <n v="0"/>
    <n v="0"/>
    <m/>
    <d v="2038-07-31T00:00:00"/>
    <m/>
    <m/>
    <m/>
    <m/>
    <m/>
    <m/>
    <m/>
    <m/>
    <m/>
    <m/>
    <m/>
    <m/>
    <m/>
    <m/>
    <m/>
    <m/>
    <m/>
    <m/>
    <m/>
    <d v="2025-11-01T00:00:00"/>
    <m/>
    <n v="35000"/>
    <m/>
    <m/>
    <s v="Euro"/>
    <n v="30.16"/>
    <m/>
    <m/>
    <m/>
    <m/>
    <n v="26"/>
    <m/>
    <m/>
    <m/>
    <m/>
    <m/>
    <m/>
    <m/>
    <m/>
    <m/>
    <m/>
    <m/>
    <m/>
    <m/>
    <m/>
    <m/>
    <m/>
    <m/>
    <m/>
    <m/>
    <m/>
    <m/>
    <m/>
  </r>
  <r>
    <m/>
    <s v="V100061"/>
    <s v="2025-0008"/>
    <x v="138"/>
    <n v="6"/>
    <s v="Wagon"/>
    <n v="159"/>
    <s v=""/>
    <x v="48"/>
    <m/>
    <m/>
    <x v="5"/>
    <x v="8"/>
    <n v="1"/>
    <m/>
    <m/>
    <n v="1"/>
    <m/>
    <n v="1"/>
    <n v="1"/>
    <x v="1"/>
    <n v="0"/>
    <d v="1899-12-30T00:00:00"/>
    <d v="1899-12-30T00:00:00"/>
    <x v="8"/>
    <m/>
    <m/>
    <m/>
    <d v="2026-08-28T00:00:00"/>
    <d v="2038-08-27T00:00:00"/>
    <n v="5020"/>
    <x v="134"/>
    <m/>
    <m/>
    <m/>
    <m/>
    <s v="n.a."/>
    <d v="1899-12-30T00:00:00"/>
    <d v="1899-12-30T00:00:00"/>
    <n v="0"/>
    <n v="0"/>
    <m/>
    <d v="2038-07-31T00:00:00"/>
    <m/>
    <m/>
    <m/>
    <m/>
    <m/>
    <m/>
    <m/>
    <m/>
    <m/>
    <m/>
    <m/>
    <m/>
    <m/>
    <m/>
    <m/>
    <m/>
    <m/>
    <m/>
    <m/>
    <d v="2025-11-01T00:00:00"/>
    <m/>
    <n v="35000"/>
    <m/>
    <m/>
    <s v="Euro"/>
    <n v="30.16"/>
    <m/>
    <m/>
    <m/>
    <m/>
    <n v="26"/>
    <m/>
    <m/>
    <m/>
    <m/>
    <m/>
    <m/>
    <m/>
    <m/>
    <m/>
    <m/>
    <m/>
    <m/>
    <m/>
    <m/>
    <m/>
    <m/>
    <m/>
    <m/>
    <m/>
    <m/>
    <m/>
    <m/>
  </r>
  <r>
    <m/>
    <s v="V100061"/>
    <s v="2025-0008"/>
    <x v="138"/>
    <n v="6"/>
    <s v="Wagon"/>
    <n v="160"/>
    <s v=""/>
    <x v="48"/>
    <m/>
    <m/>
    <x v="5"/>
    <x v="8"/>
    <n v="1"/>
    <m/>
    <m/>
    <n v="1"/>
    <m/>
    <n v="1"/>
    <n v="1"/>
    <x v="1"/>
    <n v="0"/>
    <d v="1899-12-30T00:00:00"/>
    <d v="1899-12-30T00:00:00"/>
    <x v="8"/>
    <m/>
    <m/>
    <m/>
    <d v="2026-08-28T00:00:00"/>
    <d v="2038-08-27T00:00:00"/>
    <n v="5020"/>
    <x v="134"/>
    <m/>
    <m/>
    <m/>
    <m/>
    <s v="n.a."/>
    <d v="1899-12-30T00:00:00"/>
    <d v="1899-12-30T00:00:00"/>
    <n v="0"/>
    <n v="0"/>
    <m/>
    <d v="2038-07-31T00:00:00"/>
    <m/>
    <m/>
    <m/>
    <m/>
    <m/>
    <m/>
    <m/>
    <m/>
    <m/>
    <m/>
    <m/>
    <m/>
    <m/>
    <m/>
    <m/>
    <m/>
    <m/>
    <m/>
    <m/>
    <d v="2025-11-01T00:00:00"/>
    <m/>
    <n v="35000"/>
    <m/>
    <m/>
    <s v="Euro"/>
    <n v="30.16"/>
    <m/>
    <m/>
    <m/>
    <m/>
    <n v="26"/>
    <m/>
    <m/>
    <m/>
    <m/>
    <m/>
    <m/>
    <m/>
    <m/>
    <m/>
    <m/>
    <m/>
    <m/>
    <m/>
    <m/>
    <m/>
    <m/>
    <m/>
    <m/>
    <m/>
    <m/>
    <m/>
    <m/>
  </r>
  <r>
    <m/>
    <s v="V100061"/>
    <s v="2025-0008"/>
    <x v="138"/>
    <n v="6"/>
    <s v="Wagon"/>
    <n v="161"/>
    <s v=""/>
    <x v="48"/>
    <m/>
    <m/>
    <x v="5"/>
    <x v="8"/>
    <n v="1"/>
    <m/>
    <m/>
    <n v="1"/>
    <m/>
    <n v="1"/>
    <n v="1"/>
    <x v="1"/>
    <n v="0"/>
    <d v="1899-12-30T00:00:00"/>
    <d v="1899-12-30T00:00:00"/>
    <x v="8"/>
    <m/>
    <m/>
    <m/>
    <d v="2026-08-28T00:00:00"/>
    <d v="2038-08-27T00:00:00"/>
    <n v="5020"/>
    <x v="134"/>
    <m/>
    <m/>
    <m/>
    <m/>
    <s v="n.a."/>
    <d v="1899-12-30T00:00:00"/>
    <d v="1899-12-30T00:00:00"/>
    <n v="0"/>
    <n v="0"/>
    <m/>
    <d v="2038-07-31T00:00:00"/>
    <m/>
    <m/>
    <m/>
    <m/>
    <m/>
    <m/>
    <m/>
    <m/>
    <m/>
    <m/>
    <m/>
    <m/>
    <m/>
    <m/>
    <m/>
    <m/>
    <m/>
    <m/>
    <m/>
    <d v="2025-11-01T00:00:00"/>
    <m/>
    <n v="35000"/>
    <m/>
    <m/>
    <s v="Euro"/>
    <n v="30.16"/>
    <m/>
    <m/>
    <m/>
    <m/>
    <n v="26"/>
    <m/>
    <m/>
    <m/>
    <m/>
    <m/>
    <m/>
    <m/>
    <m/>
    <m/>
    <m/>
    <m/>
    <m/>
    <m/>
    <m/>
    <m/>
    <m/>
    <m/>
    <m/>
    <m/>
    <m/>
    <m/>
    <m/>
  </r>
  <r>
    <m/>
    <s v="V100061"/>
    <s v="2025-0008"/>
    <x v="138"/>
    <n v="6"/>
    <s v="Wagon"/>
    <n v="162"/>
    <s v=""/>
    <x v="48"/>
    <m/>
    <m/>
    <x v="5"/>
    <x v="8"/>
    <n v="1"/>
    <m/>
    <m/>
    <n v="1"/>
    <m/>
    <n v="1"/>
    <n v="1"/>
    <x v="1"/>
    <n v="0"/>
    <d v="1899-12-30T00:00:00"/>
    <d v="1899-12-30T00:00:00"/>
    <x v="8"/>
    <m/>
    <m/>
    <m/>
    <d v="2026-08-28T00:00:00"/>
    <d v="2038-08-27T00:00:00"/>
    <n v="5020"/>
    <x v="134"/>
    <m/>
    <m/>
    <m/>
    <m/>
    <s v="n.a."/>
    <d v="1899-12-30T00:00:00"/>
    <d v="1899-12-30T00:00:00"/>
    <n v="0"/>
    <n v="0"/>
    <m/>
    <d v="2038-07-31T00:00:00"/>
    <m/>
    <m/>
    <m/>
    <m/>
    <m/>
    <m/>
    <m/>
    <m/>
    <m/>
    <m/>
    <m/>
    <m/>
    <m/>
    <m/>
    <m/>
    <m/>
    <m/>
    <m/>
    <m/>
    <d v="2025-11-01T00:00:00"/>
    <m/>
    <n v="35000"/>
    <m/>
    <m/>
    <s v="Euro"/>
    <n v="30.16"/>
    <m/>
    <m/>
    <m/>
    <m/>
    <n v="26"/>
    <m/>
    <m/>
    <m/>
    <m/>
    <m/>
    <m/>
    <m/>
    <m/>
    <m/>
    <m/>
    <m/>
    <m/>
    <m/>
    <m/>
    <m/>
    <m/>
    <m/>
    <m/>
    <m/>
    <m/>
    <m/>
    <m/>
  </r>
  <r>
    <m/>
    <s v="V100061"/>
    <s v="2025-0008"/>
    <x v="138"/>
    <n v="6"/>
    <s v="Wagon"/>
    <n v="163"/>
    <s v=""/>
    <x v="48"/>
    <m/>
    <m/>
    <x v="5"/>
    <x v="8"/>
    <n v="1"/>
    <m/>
    <m/>
    <n v="1"/>
    <m/>
    <n v="1"/>
    <n v="1"/>
    <x v="1"/>
    <n v="0"/>
    <d v="1899-12-30T00:00:00"/>
    <d v="1899-12-30T00:00:00"/>
    <x v="8"/>
    <m/>
    <m/>
    <m/>
    <d v="2026-08-28T00:00:00"/>
    <d v="2038-08-27T00:00:00"/>
    <n v="5020"/>
    <x v="134"/>
    <m/>
    <m/>
    <m/>
    <m/>
    <s v="n.a."/>
    <d v="1899-12-30T00:00:00"/>
    <d v="1899-12-30T00:00:00"/>
    <n v="0"/>
    <n v="0"/>
    <m/>
    <d v="2038-07-31T00:00:00"/>
    <m/>
    <m/>
    <m/>
    <m/>
    <m/>
    <m/>
    <m/>
    <m/>
    <m/>
    <m/>
    <m/>
    <m/>
    <m/>
    <m/>
    <m/>
    <m/>
    <m/>
    <m/>
    <m/>
    <d v="2025-11-01T00:00:00"/>
    <m/>
    <n v="35000"/>
    <m/>
    <m/>
    <s v="Euro"/>
    <n v="30.16"/>
    <m/>
    <m/>
    <m/>
    <m/>
    <n v="26"/>
    <m/>
    <m/>
    <m/>
    <m/>
    <m/>
    <m/>
    <m/>
    <m/>
    <m/>
    <m/>
    <m/>
    <m/>
    <m/>
    <m/>
    <m/>
    <m/>
    <m/>
    <m/>
    <m/>
    <m/>
    <m/>
    <m/>
  </r>
  <r>
    <m/>
    <s v="V100061"/>
    <s v="2025-0008"/>
    <x v="138"/>
    <n v="6"/>
    <s v="Wagon"/>
    <n v="164"/>
    <s v=""/>
    <x v="48"/>
    <m/>
    <m/>
    <x v="5"/>
    <x v="8"/>
    <n v="1"/>
    <m/>
    <m/>
    <n v="1"/>
    <m/>
    <n v="1"/>
    <n v="1"/>
    <x v="1"/>
    <n v="0"/>
    <d v="1899-12-30T00:00:00"/>
    <d v="1899-12-30T00:00:00"/>
    <x v="8"/>
    <m/>
    <m/>
    <m/>
    <d v="2026-08-28T00:00:00"/>
    <d v="2038-08-27T00:00:00"/>
    <n v="5020"/>
    <x v="134"/>
    <m/>
    <m/>
    <m/>
    <m/>
    <s v="n.a."/>
    <d v="1899-12-30T00:00:00"/>
    <d v="1899-12-30T00:00:00"/>
    <n v="0"/>
    <n v="0"/>
    <m/>
    <d v="2038-07-31T00:00:00"/>
    <m/>
    <m/>
    <m/>
    <m/>
    <m/>
    <m/>
    <m/>
    <m/>
    <m/>
    <m/>
    <m/>
    <m/>
    <m/>
    <m/>
    <m/>
    <m/>
    <m/>
    <m/>
    <m/>
    <d v="2025-11-01T00:00:00"/>
    <m/>
    <n v="35000"/>
    <m/>
    <m/>
    <s v="Euro"/>
    <n v="30.16"/>
    <m/>
    <m/>
    <m/>
    <m/>
    <n v="26"/>
    <m/>
    <m/>
    <m/>
    <m/>
    <m/>
    <m/>
    <m/>
    <m/>
    <m/>
    <m/>
    <m/>
    <m/>
    <m/>
    <m/>
    <m/>
    <m/>
    <m/>
    <m/>
    <m/>
    <m/>
    <m/>
    <m/>
  </r>
  <r>
    <m/>
    <s v="V100061"/>
    <s v="2025-0008"/>
    <x v="138"/>
    <n v="6"/>
    <s v="Wagon"/>
    <n v="165"/>
    <s v=""/>
    <x v="48"/>
    <m/>
    <m/>
    <x v="5"/>
    <x v="8"/>
    <n v="1"/>
    <m/>
    <m/>
    <n v="1"/>
    <m/>
    <n v="1"/>
    <n v="1"/>
    <x v="1"/>
    <n v="0"/>
    <d v="1899-12-30T00:00:00"/>
    <d v="1899-12-30T00:00:00"/>
    <x v="8"/>
    <m/>
    <m/>
    <m/>
    <d v="2026-08-28T00:00:00"/>
    <d v="2038-08-27T00:00:00"/>
    <n v="5020"/>
    <x v="134"/>
    <m/>
    <m/>
    <m/>
    <m/>
    <s v="n.a."/>
    <d v="1899-12-30T00:00:00"/>
    <d v="1899-12-30T00:00:00"/>
    <n v="0"/>
    <n v="0"/>
    <m/>
    <d v="2038-07-31T00:00:00"/>
    <m/>
    <m/>
    <m/>
    <m/>
    <m/>
    <m/>
    <m/>
    <m/>
    <m/>
    <m/>
    <m/>
    <m/>
    <m/>
    <m/>
    <m/>
    <m/>
    <m/>
    <m/>
    <m/>
    <d v="2025-11-01T00:00:00"/>
    <m/>
    <n v="35000"/>
    <m/>
    <m/>
    <s v="Euro"/>
    <n v="30.16"/>
    <m/>
    <m/>
    <m/>
    <m/>
    <n v="26"/>
    <m/>
    <m/>
    <m/>
    <m/>
    <m/>
    <m/>
    <m/>
    <m/>
    <m/>
    <m/>
    <m/>
    <m/>
    <m/>
    <m/>
    <m/>
    <m/>
    <m/>
    <m/>
    <m/>
    <m/>
    <m/>
    <m/>
  </r>
  <r>
    <m/>
    <s v="V100061"/>
    <s v="2025-0008"/>
    <x v="138"/>
    <n v="6"/>
    <s v="Wagon"/>
    <n v="166"/>
    <s v=""/>
    <x v="48"/>
    <m/>
    <m/>
    <x v="5"/>
    <x v="8"/>
    <n v="1"/>
    <m/>
    <m/>
    <n v="1"/>
    <m/>
    <n v="1"/>
    <n v="1"/>
    <x v="1"/>
    <n v="0"/>
    <d v="1899-12-30T00:00:00"/>
    <d v="1899-12-30T00:00:00"/>
    <x v="8"/>
    <m/>
    <m/>
    <m/>
    <d v="2026-08-28T00:00:00"/>
    <d v="2038-08-27T00:00:00"/>
    <n v="5020"/>
    <x v="134"/>
    <m/>
    <m/>
    <m/>
    <m/>
    <s v="n.a."/>
    <d v="1899-12-30T00:00:00"/>
    <d v="1899-12-30T00:00:00"/>
    <n v="0"/>
    <n v="0"/>
    <m/>
    <d v="2038-07-31T00:00:00"/>
    <m/>
    <m/>
    <m/>
    <m/>
    <m/>
    <m/>
    <m/>
    <m/>
    <m/>
    <m/>
    <m/>
    <m/>
    <m/>
    <m/>
    <m/>
    <m/>
    <m/>
    <m/>
    <m/>
    <d v="2025-11-01T00:00:00"/>
    <m/>
    <n v="35000"/>
    <m/>
    <m/>
    <s v="Euro"/>
    <n v="30.16"/>
    <m/>
    <m/>
    <m/>
    <m/>
    <n v="26"/>
    <m/>
    <m/>
    <m/>
    <m/>
    <m/>
    <m/>
    <m/>
    <m/>
    <m/>
    <m/>
    <m/>
    <m/>
    <m/>
    <m/>
    <m/>
    <m/>
    <m/>
    <m/>
    <m/>
    <m/>
    <m/>
    <m/>
  </r>
  <r>
    <m/>
    <s v="V100061"/>
    <s v="2025-0008"/>
    <x v="138"/>
    <n v="6"/>
    <s v="Wagon"/>
    <n v="167"/>
    <s v=""/>
    <x v="48"/>
    <m/>
    <m/>
    <x v="5"/>
    <x v="8"/>
    <n v="1"/>
    <m/>
    <m/>
    <n v="1"/>
    <m/>
    <n v="1"/>
    <n v="1"/>
    <x v="1"/>
    <n v="0"/>
    <d v="1899-12-30T00:00:00"/>
    <d v="1899-12-30T00:00:00"/>
    <x v="8"/>
    <m/>
    <m/>
    <m/>
    <d v="2026-08-28T00:00:00"/>
    <d v="2038-08-27T00:00:00"/>
    <n v="5020"/>
    <x v="134"/>
    <m/>
    <m/>
    <m/>
    <m/>
    <s v="n.a."/>
    <d v="1899-12-30T00:00:00"/>
    <d v="1899-12-30T00:00:00"/>
    <n v="0"/>
    <n v="0"/>
    <m/>
    <d v="2038-07-31T00:00:00"/>
    <m/>
    <m/>
    <m/>
    <m/>
    <m/>
    <m/>
    <m/>
    <m/>
    <m/>
    <m/>
    <m/>
    <m/>
    <m/>
    <m/>
    <m/>
    <m/>
    <m/>
    <m/>
    <m/>
    <d v="2025-11-01T00:00:00"/>
    <m/>
    <n v="35000"/>
    <m/>
    <m/>
    <s v="Euro"/>
    <n v="30.16"/>
    <m/>
    <m/>
    <m/>
    <m/>
    <n v="26"/>
    <m/>
    <m/>
    <m/>
    <m/>
    <m/>
    <m/>
    <m/>
    <m/>
    <m/>
    <m/>
    <m/>
    <m/>
    <m/>
    <m/>
    <m/>
    <m/>
    <m/>
    <m/>
    <m/>
    <m/>
    <m/>
    <m/>
  </r>
  <r>
    <m/>
    <s v="V100061"/>
    <s v="2025-0008"/>
    <x v="138"/>
    <n v="6"/>
    <s v="Wagon"/>
    <n v="168"/>
    <s v=""/>
    <x v="48"/>
    <m/>
    <m/>
    <x v="5"/>
    <x v="8"/>
    <n v="1"/>
    <m/>
    <m/>
    <n v="1"/>
    <m/>
    <n v="1"/>
    <n v="1"/>
    <x v="1"/>
    <n v="0"/>
    <d v="1899-12-30T00:00:00"/>
    <d v="1899-12-30T00:00:00"/>
    <x v="8"/>
    <m/>
    <m/>
    <m/>
    <d v="2026-08-28T00:00:00"/>
    <d v="2038-08-27T00:00:00"/>
    <n v="5020"/>
    <x v="134"/>
    <m/>
    <m/>
    <m/>
    <m/>
    <s v="n.a."/>
    <d v="1899-12-30T00:00:00"/>
    <d v="1899-12-30T00:00:00"/>
    <n v="0"/>
    <n v="0"/>
    <m/>
    <d v="2038-07-31T00:00:00"/>
    <m/>
    <m/>
    <m/>
    <m/>
    <m/>
    <m/>
    <m/>
    <m/>
    <m/>
    <m/>
    <m/>
    <m/>
    <m/>
    <m/>
    <m/>
    <m/>
    <m/>
    <m/>
    <m/>
    <d v="2025-11-01T00:00:00"/>
    <m/>
    <n v="35000"/>
    <m/>
    <m/>
    <s v="Euro"/>
    <n v="30.16"/>
    <m/>
    <m/>
    <m/>
    <m/>
    <n v="26"/>
    <m/>
    <m/>
    <m/>
    <m/>
    <m/>
    <m/>
    <m/>
    <m/>
    <m/>
    <m/>
    <m/>
    <m/>
    <m/>
    <m/>
    <m/>
    <m/>
    <m/>
    <m/>
    <m/>
    <m/>
    <m/>
    <m/>
  </r>
  <r>
    <m/>
    <s v="V100061"/>
    <s v="2025-0008"/>
    <x v="138"/>
    <n v="6"/>
    <s v="Wagon"/>
    <n v="169"/>
    <s v=""/>
    <x v="48"/>
    <m/>
    <m/>
    <x v="5"/>
    <x v="8"/>
    <n v="1"/>
    <m/>
    <m/>
    <n v="1"/>
    <m/>
    <n v="1"/>
    <n v="1"/>
    <x v="1"/>
    <n v="0"/>
    <d v="1899-12-30T00:00:00"/>
    <d v="1899-12-30T00:00:00"/>
    <x v="8"/>
    <m/>
    <m/>
    <m/>
    <d v="2026-08-28T00:00:00"/>
    <d v="2038-08-27T00:00:00"/>
    <n v="5020"/>
    <x v="134"/>
    <m/>
    <m/>
    <m/>
    <m/>
    <s v="n.a."/>
    <d v="1899-12-30T00:00:00"/>
    <d v="1899-12-30T00:00:00"/>
    <n v="0"/>
    <n v="0"/>
    <m/>
    <d v="2038-07-31T00:00:00"/>
    <m/>
    <m/>
    <m/>
    <m/>
    <m/>
    <m/>
    <m/>
    <m/>
    <m/>
    <m/>
    <m/>
    <m/>
    <m/>
    <m/>
    <m/>
    <m/>
    <m/>
    <m/>
    <m/>
    <d v="2025-11-01T00:00:00"/>
    <m/>
    <n v="35000"/>
    <m/>
    <m/>
    <s v="Euro"/>
    <n v="30.16"/>
    <m/>
    <m/>
    <m/>
    <m/>
    <n v="26"/>
    <m/>
    <m/>
    <m/>
    <m/>
    <m/>
    <m/>
    <m/>
    <m/>
    <m/>
    <m/>
    <m/>
    <m/>
    <m/>
    <m/>
    <m/>
    <m/>
    <m/>
    <m/>
    <m/>
    <m/>
    <m/>
    <m/>
  </r>
  <r>
    <m/>
    <s v="V100061"/>
    <s v="2025-0008"/>
    <x v="138"/>
    <n v="6"/>
    <s v="Wagon"/>
    <n v="170"/>
    <s v=""/>
    <x v="48"/>
    <m/>
    <m/>
    <x v="5"/>
    <x v="8"/>
    <n v="1"/>
    <m/>
    <m/>
    <n v="1"/>
    <m/>
    <n v="1"/>
    <n v="1"/>
    <x v="1"/>
    <n v="0"/>
    <d v="1899-12-30T00:00:00"/>
    <d v="1899-12-30T00:00:00"/>
    <x v="8"/>
    <m/>
    <m/>
    <m/>
    <d v="2026-08-28T00:00:00"/>
    <d v="2038-08-27T00:00:00"/>
    <n v="5020"/>
    <x v="134"/>
    <m/>
    <m/>
    <m/>
    <m/>
    <s v="n.a."/>
    <d v="1899-12-30T00:00:00"/>
    <d v="1899-12-30T00:00:00"/>
    <n v="0"/>
    <n v="0"/>
    <m/>
    <d v="2038-07-31T00:00:00"/>
    <m/>
    <m/>
    <m/>
    <m/>
    <m/>
    <m/>
    <m/>
    <m/>
    <m/>
    <m/>
    <m/>
    <m/>
    <m/>
    <m/>
    <m/>
    <m/>
    <m/>
    <m/>
    <m/>
    <d v="2025-11-01T00:00:00"/>
    <m/>
    <n v="35000"/>
    <m/>
    <m/>
    <s v="Euro"/>
    <n v="30.16"/>
    <m/>
    <m/>
    <m/>
    <m/>
    <n v="26"/>
    <m/>
    <m/>
    <m/>
    <m/>
    <m/>
    <m/>
    <m/>
    <m/>
    <m/>
    <m/>
    <m/>
    <m/>
    <m/>
    <m/>
    <m/>
    <m/>
    <m/>
    <m/>
    <m/>
    <m/>
    <m/>
    <m/>
  </r>
  <r>
    <m/>
    <s v="V100061"/>
    <s v="2025-0008"/>
    <x v="138"/>
    <n v="6"/>
    <s v="Wagon"/>
    <n v="171"/>
    <s v=""/>
    <x v="48"/>
    <m/>
    <m/>
    <x v="5"/>
    <x v="8"/>
    <n v="1"/>
    <m/>
    <m/>
    <n v="1"/>
    <m/>
    <n v="1"/>
    <n v="1"/>
    <x v="1"/>
    <n v="0"/>
    <d v="1899-12-30T00:00:00"/>
    <d v="1899-12-30T00:00:00"/>
    <x v="8"/>
    <m/>
    <m/>
    <m/>
    <d v="2026-08-28T00:00:00"/>
    <d v="2038-08-27T00:00:00"/>
    <n v="5020"/>
    <x v="134"/>
    <m/>
    <m/>
    <m/>
    <m/>
    <s v="n.a."/>
    <d v="1899-12-30T00:00:00"/>
    <d v="1899-12-30T00:00:00"/>
    <n v="0"/>
    <n v="0"/>
    <m/>
    <d v="2038-07-31T00:00:00"/>
    <m/>
    <m/>
    <m/>
    <m/>
    <m/>
    <m/>
    <m/>
    <m/>
    <m/>
    <m/>
    <m/>
    <m/>
    <m/>
    <m/>
    <m/>
    <m/>
    <m/>
    <m/>
    <m/>
    <d v="2025-11-01T00:00:00"/>
    <m/>
    <n v="35000"/>
    <m/>
    <m/>
    <s v="Euro"/>
    <n v="30.16"/>
    <m/>
    <m/>
    <m/>
    <m/>
    <n v="26"/>
    <m/>
    <m/>
    <m/>
    <m/>
    <m/>
    <m/>
    <m/>
    <m/>
    <m/>
    <m/>
    <m/>
    <m/>
    <m/>
    <m/>
    <m/>
    <m/>
    <m/>
    <m/>
    <m/>
    <m/>
    <m/>
    <m/>
  </r>
  <r>
    <m/>
    <s v="V100061"/>
    <s v="2025-0008"/>
    <x v="138"/>
    <n v="6"/>
    <s v="Wagon"/>
    <n v="172"/>
    <s v=""/>
    <x v="48"/>
    <m/>
    <m/>
    <x v="5"/>
    <x v="8"/>
    <n v="1"/>
    <m/>
    <m/>
    <n v="1"/>
    <m/>
    <n v="1"/>
    <n v="1"/>
    <x v="1"/>
    <n v="0"/>
    <d v="1899-12-30T00:00:00"/>
    <d v="1899-12-30T00:00:00"/>
    <x v="8"/>
    <m/>
    <m/>
    <m/>
    <d v="2026-08-28T00:00:00"/>
    <d v="2038-08-27T00:00:00"/>
    <n v="5020"/>
    <x v="134"/>
    <m/>
    <m/>
    <m/>
    <m/>
    <s v="n.a."/>
    <d v="1899-12-30T00:00:00"/>
    <d v="1899-12-30T00:00:00"/>
    <n v="0"/>
    <n v="0"/>
    <m/>
    <d v="2038-07-31T00:00:00"/>
    <m/>
    <m/>
    <m/>
    <m/>
    <m/>
    <m/>
    <m/>
    <m/>
    <m/>
    <m/>
    <m/>
    <m/>
    <m/>
    <m/>
    <m/>
    <m/>
    <m/>
    <m/>
    <m/>
    <d v="2025-11-01T00:00:00"/>
    <m/>
    <n v="35000"/>
    <m/>
    <m/>
    <s v="Euro"/>
    <n v="30.16"/>
    <m/>
    <m/>
    <m/>
    <m/>
    <n v="26"/>
    <m/>
    <m/>
    <m/>
    <m/>
    <m/>
    <m/>
    <m/>
    <m/>
    <m/>
    <m/>
    <m/>
    <m/>
    <m/>
    <m/>
    <m/>
    <m/>
    <m/>
    <m/>
    <m/>
    <m/>
    <m/>
    <m/>
  </r>
  <r>
    <m/>
    <s v="V100061"/>
    <s v="2025-0008"/>
    <x v="138"/>
    <n v="6"/>
    <s v="Wagon"/>
    <n v="173"/>
    <s v=""/>
    <x v="48"/>
    <m/>
    <m/>
    <x v="5"/>
    <x v="8"/>
    <n v="1"/>
    <m/>
    <m/>
    <n v="1"/>
    <m/>
    <n v="1"/>
    <n v="1"/>
    <x v="1"/>
    <n v="0"/>
    <d v="1899-12-30T00:00:00"/>
    <d v="1899-12-30T00:00:00"/>
    <x v="8"/>
    <m/>
    <m/>
    <m/>
    <d v="2026-08-28T00:00:00"/>
    <d v="2038-08-27T00:00:00"/>
    <n v="5020"/>
    <x v="134"/>
    <m/>
    <m/>
    <m/>
    <m/>
    <s v="n.a."/>
    <d v="1899-12-30T00:00:00"/>
    <d v="1899-12-30T00:00:00"/>
    <n v="0"/>
    <n v="0"/>
    <m/>
    <d v="2038-07-31T00:00:00"/>
    <m/>
    <m/>
    <m/>
    <m/>
    <m/>
    <m/>
    <m/>
    <m/>
    <m/>
    <m/>
    <m/>
    <m/>
    <m/>
    <m/>
    <m/>
    <m/>
    <m/>
    <m/>
    <m/>
    <d v="2025-11-01T00:00:00"/>
    <m/>
    <n v="35000"/>
    <m/>
    <m/>
    <s v="Euro"/>
    <n v="30.16"/>
    <m/>
    <m/>
    <m/>
    <m/>
    <n v="26"/>
    <m/>
    <m/>
    <m/>
    <m/>
    <m/>
    <m/>
    <m/>
    <m/>
    <m/>
    <m/>
    <m/>
    <m/>
    <m/>
    <m/>
    <m/>
    <m/>
    <m/>
    <m/>
    <m/>
    <m/>
    <m/>
    <m/>
  </r>
  <r>
    <m/>
    <s v="V100061"/>
    <s v="2025-0008"/>
    <x v="138"/>
    <n v="6"/>
    <s v="Wagon"/>
    <n v="174"/>
    <s v=""/>
    <x v="48"/>
    <m/>
    <m/>
    <x v="5"/>
    <x v="8"/>
    <n v="1"/>
    <m/>
    <m/>
    <n v="1"/>
    <m/>
    <n v="1"/>
    <n v="1"/>
    <x v="1"/>
    <n v="0"/>
    <d v="1899-12-30T00:00:00"/>
    <d v="1899-12-30T00:00:00"/>
    <x v="8"/>
    <m/>
    <m/>
    <m/>
    <d v="2026-08-28T00:00:00"/>
    <d v="2038-08-27T00:00:00"/>
    <n v="5020"/>
    <x v="134"/>
    <m/>
    <m/>
    <m/>
    <m/>
    <s v="n.a."/>
    <d v="1899-12-30T00:00:00"/>
    <d v="1899-12-30T00:00:00"/>
    <n v="0"/>
    <n v="0"/>
    <m/>
    <d v="2038-07-31T00:00:00"/>
    <m/>
    <m/>
    <m/>
    <m/>
    <m/>
    <m/>
    <m/>
    <m/>
    <m/>
    <m/>
    <m/>
    <m/>
    <m/>
    <m/>
    <m/>
    <m/>
    <m/>
    <m/>
    <m/>
    <d v="2025-11-01T00:00:00"/>
    <m/>
    <n v="35000"/>
    <m/>
    <m/>
    <s v="Euro"/>
    <n v="30.16"/>
    <m/>
    <m/>
    <m/>
    <m/>
    <n v="26"/>
    <m/>
    <m/>
    <m/>
    <m/>
    <m/>
    <m/>
    <m/>
    <m/>
    <m/>
    <m/>
    <m/>
    <m/>
    <m/>
    <m/>
    <m/>
    <m/>
    <m/>
    <m/>
    <m/>
    <m/>
    <m/>
    <m/>
  </r>
  <r>
    <m/>
    <s v="V100061"/>
    <s v="2025-0008"/>
    <x v="138"/>
    <n v="6"/>
    <s v="Wagon"/>
    <n v="175"/>
    <s v=""/>
    <x v="48"/>
    <m/>
    <m/>
    <x v="5"/>
    <x v="8"/>
    <n v="1"/>
    <m/>
    <m/>
    <n v="1"/>
    <m/>
    <n v="1"/>
    <n v="1"/>
    <x v="1"/>
    <n v="0"/>
    <d v="1899-12-30T00:00:00"/>
    <d v="1899-12-30T00:00:00"/>
    <x v="8"/>
    <m/>
    <m/>
    <m/>
    <d v="2026-08-28T00:00:00"/>
    <d v="2038-08-27T00:00:00"/>
    <n v="5020"/>
    <x v="134"/>
    <m/>
    <m/>
    <m/>
    <m/>
    <s v="n.a."/>
    <d v="1899-12-30T00:00:00"/>
    <d v="1899-12-30T00:00:00"/>
    <n v="0"/>
    <n v="0"/>
    <m/>
    <d v="2038-07-31T00:00:00"/>
    <m/>
    <m/>
    <m/>
    <m/>
    <m/>
    <m/>
    <m/>
    <m/>
    <m/>
    <m/>
    <m/>
    <m/>
    <m/>
    <m/>
    <m/>
    <m/>
    <m/>
    <m/>
    <m/>
    <d v="2025-11-01T00:00:00"/>
    <m/>
    <n v="35000"/>
    <m/>
    <m/>
    <s v="Euro"/>
    <n v="30.16"/>
    <m/>
    <m/>
    <m/>
    <m/>
    <n v="26"/>
    <m/>
    <m/>
    <m/>
    <m/>
    <m/>
    <m/>
    <m/>
    <m/>
    <m/>
    <m/>
    <m/>
    <m/>
    <m/>
    <m/>
    <m/>
    <m/>
    <m/>
    <m/>
    <m/>
    <m/>
    <m/>
    <m/>
  </r>
  <r>
    <m/>
    <s v="V100061"/>
    <s v="2025-0008"/>
    <x v="138"/>
    <n v="7"/>
    <s v="Batch"/>
    <m/>
    <m/>
    <x v="48"/>
    <s v="AUT"/>
    <s v="Middle EU - ELSE"/>
    <x v="5"/>
    <x v="8"/>
    <n v="31"/>
    <m/>
    <m/>
    <n v="31"/>
    <n v="0"/>
    <n v="31"/>
    <n v="31"/>
    <x v="0"/>
    <n v="0"/>
    <m/>
    <m/>
    <x v="8"/>
    <s v="Auslieferung gemäss supply demand (nicht MV)"/>
    <d v="2026-09-25T00:00:00"/>
    <d v="2038-09-24T00:00:00"/>
    <m/>
    <m/>
    <m/>
    <x v="12"/>
    <m/>
    <m/>
    <m/>
    <m/>
    <s v="n.a."/>
    <m/>
    <m/>
    <n v="0"/>
    <n v="0"/>
    <m/>
    <m/>
    <s v="n.a."/>
    <m/>
    <m/>
    <m/>
    <m/>
    <m/>
    <m/>
    <m/>
    <m/>
    <s v="A"/>
    <n v="75"/>
    <s v="keine"/>
    <s v="AUT"/>
    <s v="Not required"/>
    <s v="N"/>
    <s v="Y"/>
    <n v="72"/>
    <s v="Option 4 Monate vor Mietende für weitere 6 Jahre zu gleichen Konditionen auszuüber"/>
    <m/>
    <m/>
    <m/>
    <n v="35000"/>
    <s v="N"/>
    <m/>
    <s v="Euro"/>
    <n v="30.16"/>
    <n v="-4.16"/>
    <n v="0"/>
    <n v="0"/>
    <n v="0"/>
    <n v="26"/>
    <n v="0"/>
    <n v="0"/>
    <n v="0"/>
    <n v="0"/>
    <n v="0"/>
    <s v="0.00"/>
    <n v="0"/>
    <n v="0"/>
    <n v="0"/>
    <n v="0"/>
    <n v="30.16"/>
    <n v="-4.16"/>
    <n v="26"/>
    <n v="1"/>
    <n v="0"/>
    <n v="30.16"/>
    <n v="26"/>
    <n v="1085000"/>
    <n v="0"/>
    <s v="Y"/>
    <n v="1"/>
    <n v="293384"/>
  </r>
  <r>
    <m/>
    <s v="V100061"/>
    <s v="2025-0008"/>
    <x v="138"/>
    <n v="7"/>
    <s v="Wagon"/>
    <n v="176"/>
    <s v=""/>
    <x v="48"/>
    <m/>
    <m/>
    <x v="5"/>
    <x v="8"/>
    <n v="1"/>
    <m/>
    <m/>
    <n v="1"/>
    <m/>
    <n v="1"/>
    <n v="1"/>
    <x v="1"/>
    <n v="0"/>
    <d v="1899-12-30T00:00:00"/>
    <d v="1899-12-30T00:00:00"/>
    <x v="8"/>
    <m/>
    <m/>
    <m/>
    <d v="2026-09-25T00:00:00"/>
    <d v="2038-09-24T00:00:00"/>
    <n v="5020"/>
    <x v="135"/>
    <m/>
    <m/>
    <m/>
    <m/>
    <s v="n.a."/>
    <d v="1899-12-30T00:00:00"/>
    <d v="1899-12-30T00:00:00"/>
    <n v="0"/>
    <n v="0"/>
    <m/>
    <d v="2038-08-31T00:00:00"/>
    <m/>
    <m/>
    <m/>
    <m/>
    <m/>
    <m/>
    <m/>
    <m/>
    <m/>
    <m/>
    <m/>
    <m/>
    <m/>
    <m/>
    <m/>
    <m/>
    <m/>
    <m/>
    <m/>
    <d v="2025-11-01T00:00:00"/>
    <m/>
    <n v="35000"/>
    <m/>
    <m/>
    <s v="Euro"/>
    <n v="30.16"/>
    <m/>
    <m/>
    <m/>
    <m/>
    <n v="26"/>
    <m/>
    <m/>
    <m/>
    <m/>
    <m/>
    <m/>
    <m/>
    <m/>
    <m/>
    <m/>
    <m/>
    <m/>
    <m/>
    <m/>
    <m/>
    <m/>
    <m/>
    <m/>
    <m/>
    <m/>
    <m/>
    <m/>
  </r>
  <r>
    <m/>
    <s v="V100061"/>
    <s v="2025-0008"/>
    <x v="138"/>
    <n v="7"/>
    <s v="Wagon"/>
    <n v="177"/>
    <s v=""/>
    <x v="48"/>
    <m/>
    <m/>
    <x v="5"/>
    <x v="8"/>
    <n v="1"/>
    <m/>
    <m/>
    <n v="1"/>
    <m/>
    <n v="1"/>
    <n v="1"/>
    <x v="1"/>
    <n v="0"/>
    <d v="1899-12-30T00:00:00"/>
    <d v="1899-12-30T00:00:00"/>
    <x v="8"/>
    <m/>
    <m/>
    <m/>
    <d v="2026-09-25T00:00:00"/>
    <d v="2038-09-24T00:00:00"/>
    <n v="5020"/>
    <x v="135"/>
    <m/>
    <m/>
    <m/>
    <m/>
    <s v="n.a."/>
    <d v="1899-12-30T00:00:00"/>
    <d v="1899-12-30T00:00:00"/>
    <n v="0"/>
    <n v="0"/>
    <m/>
    <d v="2038-08-31T00:00:00"/>
    <m/>
    <m/>
    <m/>
    <m/>
    <m/>
    <m/>
    <m/>
    <m/>
    <m/>
    <m/>
    <m/>
    <m/>
    <m/>
    <m/>
    <m/>
    <m/>
    <m/>
    <m/>
    <m/>
    <d v="2025-11-01T00:00:00"/>
    <m/>
    <n v="35000"/>
    <m/>
    <m/>
    <s v="Euro"/>
    <n v="30.16"/>
    <m/>
    <m/>
    <m/>
    <m/>
    <n v="26"/>
    <m/>
    <m/>
    <m/>
    <m/>
    <m/>
    <m/>
    <m/>
    <m/>
    <m/>
    <m/>
    <m/>
    <m/>
    <m/>
    <m/>
    <m/>
    <m/>
    <m/>
    <m/>
    <m/>
    <m/>
    <m/>
    <m/>
  </r>
  <r>
    <m/>
    <s v="V100061"/>
    <s v="2025-0008"/>
    <x v="138"/>
    <n v="7"/>
    <s v="Wagon"/>
    <n v="178"/>
    <s v=""/>
    <x v="48"/>
    <m/>
    <m/>
    <x v="5"/>
    <x v="8"/>
    <n v="1"/>
    <m/>
    <m/>
    <n v="1"/>
    <m/>
    <n v="1"/>
    <n v="1"/>
    <x v="1"/>
    <n v="0"/>
    <d v="1899-12-30T00:00:00"/>
    <d v="1899-12-30T00:00:00"/>
    <x v="8"/>
    <m/>
    <m/>
    <m/>
    <d v="2026-09-25T00:00:00"/>
    <d v="2038-09-24T00:00:00"/>
    <n v="5020"/>
    <x v="135"/>
    <m/>
    <m/>
    <m/>
    <m/>
    <s v="n.a."/>
    <d v="1899-12-30T00:00:00"/>
    <d v="1899-12-30T00:00:00"/>
    <n v="0"/>
    <n v="0"/>
    <m/>
    <d v="2038-08-31T00:00:00"/>
    <m/>
    <m/>
    <m/>
    <m/>
    <m/>
    <m/>
    <m/>
    <m/>
    <m/>
    <m/>
    <m/>
    <m/>
    <m/>
    <m/>
    <m/>
    <m/>
    <m/>
    <m/>
    <m/>
    <d v="2025-11-01T00:00:00"/>
    <m/>
    <n v="35000"/>
    <m/>
    <m/>
    <s v="Euro"/>
    <n v="30.16"/>
    <m/>
    <m/>
    <m/>
    <m/>
    <n v="26"/>
    <m/>
    <m/>
    <m/>
    <m/>
    <m/>
    <m/>
    <m/>
    <m/>
    <m/>
    <m/>
    <m/>
    <m/>
    <m/>
    <m/>
    <m/>
    <m/>
    <m/>
    <m/>
    <m/>
    <m/>
    <m/>
    <m/>
  </r>
  <r>
    <m/>
    <s v="V100061"/>
    <s v="2025-0008"/>
    <x v="138"/>
    <n v="7"/>
    <s v="Wagon"/>
    <n v="179"/>
    <s v=""/>
    <x v="48"/>
    <m/>
    <m/>
    <x v="5"/>
    <x v="8"/>
    <n v="1"/>
    <m/>
    <m/>
    <n v="1"/>
    <m/>
    <n v="1"/>
    <n v="1"/>
    <x v="1"/>
    <n v="0"/>
    <d v="1899-12-30T00:00:00"/>
    <d v="1899-12-30T00:00:00"/>
    <x v="8"/>
    <m/>
    <m/>
    <m/>
    <d v="2026-09-25T00:00:00"/>
    <d v="2038-09-24T00:00:00"/>
    <n v="5020"/>
    <x v="135"/>
    <m/>
    <m/>
    <m/>
    <m/>
    <s v="n.a."/>
    <d v="1899-12-30T00:00:00"/>
    <d v="1899-12-30T00:00:00"/>
    <n v="0"/>
    <n v="0"/>
    <m/>
    <d v="2038-08-31T00:00:00"/>
    <m/>
    <m/>
    <m/>
    <m/>
    <m/>
    <m/>
    <m/>
    <m/>
    <m/>
    <m/>
    <m/>
    <m/>
    <m/>
    <m/>
    <m/>
    <m/>
    <m/>
    <m/>
    <m/>
    <d v="2025-11-01T00:00:00"/>
    <m/>
    <n v="35000"/>
    <m/>
    <m/>
    <s v="Euro"/>
    <n v="30.16"/>
    <m/>
    <m/>
    <m/>
    <m/>
    <n v="26"/>
    <m/>
    <m/>
    <m/>
    <m/>
    <m/>
    <m/>
    <m/>
    <m/>
    <m/>
    <m/>
    <m/>
    <m/>
    <m/>
    <m/>
    <m/>
    <m/>
    <m/>
    <m/>
    <m/>
    <m/>
    <m/>
    <m/>
  </r>
  <r>
    <m/>
    <s v="V100061"/>
    <s v="2025-0008"/>
    <x v="138"/>
    <n v="7"/>
    <s v="Wagon"/>
    <n v="180"/>
    <s v=""/>
    <x v="48"/>
    <m/>
    <m/>
    <x v="5"/>
    <x v="8"/>
    <n v="1"/>
    <m/>
    <m/>
    <n v="1"/>
    <m/>
    <n v="1"/>
    <n v="1"/>
    <x v="1"/>
    <n v="0"/>
    <d v="1899-12-30T00:00:00"/>
    <d v="1899-12-30T00:00:00"/>
    <x v="8"/>
    <m/>
    <m/>
    <m/>
    <d v="2026-09-25T00:00:00"/>
    <d v="2038-09-24T00:00:00"/>
    <n v="5020"/>
    <x v="135"/>
    <m/>
    <m/>
    <m/>
    <m/>
    <s v="n.a."/>
    <d v="1899-12-30T00:00:00"/>
    <d v="1899-12-30T00:00:00"/>
    <n v="0"/>
    <n v="0"/>
    <m/>
    <d v="2038-08-31T00:00:00"/>
    <m/>
    <m/>
    <m/>
    <m/>
    <m/>
    <m/>
    <m/>
    <m/>
    <m/>
    <m/>
    <m/>
    <m/>
    <m/>
    <m/>
    <m/>
    <m/>
    <m/>
    <m/>
    <m/>
    <d v="2025-11-01T00:00:00"/>
    <m/>
    <n v="35000"/>
    <m/>
    <m/>
    <s v="Euro"/>
    <n v="30.16"/>
    <m/>
    <m/>
    <m/>
    <m/>
    <n v="26"/>
    <m/>
    <m/>
    <m/>
    <m/>
    <m/>
    <m/>
    <m/>
    <m/>
    <m/>
    <m/>
    <m/>
    <m/>
    <m/>
    <m/>
    <m/>
    <m/>
    <m/>
    <m/>
    <m/>
    <m/>
    <m/>
    <m/>
  </r>
  <r>
    <m/>
    <s v="V100061"/>
    <s v="2025-0008"/>
    <x v="138"/>
    <n v="7"/>
    <s v="Wagon"/>
    <n v="181"/>
    <s v=""/>
    <x v="48"/>
    <m/>
    <m/>
    <x v="5"/>
    <x v="8"/>
    <n v="1"/>
    <m/>
    <m/>
    <n v="1"/>
    <m/>
    <n v="1"/>
    <n v="1"/>
    <x v="1"/>
    <n v="0"/>
    <d v="1899-12-30T00:00:00"/>
    <d v="1899-12-30T00:00:00"/>
    <x v="8"/>
    <m/>
    <m/>
    <m/>
    <d v="2026-09-25T00:00:00"/>
    <d v="2038-09-24T00:00:00"/>
    <n v="5020"/>
    <x v="135"/>
    <m/>
    <m/>
    <m/>
    <m/>
    <s v="n.a."/>
    <d v="1899-12-30T00:00:00"/>
    <d v="1899-12-30T00:00:00"/>
    <n v="0"/>
    <n v="0"/>
    <m/>
    <d v="2038-08-31T00:00:00"/>
    <m/>
    <m/>
    <m/>
    <m/>
    <m/>
    <m/>
    <m/>
    <m/>
    <m/>
    <m/>
    <m/>
    <m/>
    <m/>
    <m/>
    <m/>
    <m/>
    <m/>
    <m/>
    <m/>
    <d v="2025-11-01T00:00:00"/>
    <m/>
    <n v="35000"/>
    <m/>
    <m/>
    <s v="Euro"/>
    <n v="30.16"/>
    <m/>
    <m/>
    <m/>
    <m/>
    <n v="26"/>
    <m/>
    <m/>
    <m/>
    <m/>
    <m/>
    <m/>
    <m/>
    <m/>
    <m/>
    <m/>
    <m/>
    <m/>
    <m/>
    <m/>
    <m/>
    <m/>
    <m/>
    <m/>
    <m/>
    <m/>
    <m/>
    <m/>
  </r>
  <r>
    <m/>
    <s v="V100061"/>
    <s v="2025-0008"/>
    <x v="138"/>
    <n v="7"/>
    <s v="Wagon"/>
    <n v="182"/>
    <s v=""/>
    <x v="48"/>
    <m/>
    <m/>
    <x v="5"/>
    <x v="8"/>
    <n v="1"/>
    <m/>
    <m/>
    <n v="1"/>
    <m/>
    <n v="1"/>
    <n v="1"/>
    <x v="1"/>
    <n v="0"/>
    <d v="1899-12-30T00:00:00"/>
    <d v="1899-12-30T00:00:00"/>
    <x v="8"/>
    <m/>
    <m/>
    <m/>
    <d v="2026-09-25T00:00:00"/>
    <d v="2038-09-24T00:00:00"/>
    <n v="5020"/>
    <x v="135"/>
    <m/>
    <m/>
    <m/>
    <m/>
    <s v="n.a."/>
    <d v="1899-12-30T00:00:00"/>
    <d v="1899-12-30T00:00:00"/>
    <n v="0"/>
    <n v="0"/>
    <m/>
    <d v="2038-08-31T00:00:00"/>
    <m/>
    <m/>
    <m/>
    <m/>
    <m/>
    <m/>
    <m/>
    <m/>
    <m/>
    <m/>
    <m/>
    <m/>
    <m/>
    <m/>
    <m/>
    <m/>
    <m/>
    <m/>
    <m/>
    <d v="2025-11-01T00:00:00"/>
    <m/>
    <n v="35000"/>
    <m/>
    <m/>
    <s v="Euro"/>
    <n v="30.16"/>
    <m/>
    <m/>
    <m/>
    <m/>
    <n v="26"/>
    <m/>
    <m/>
    <m/>
    <m/>
    <m/>
    <m/>
    <m/>
    <m/>
    <m/>
    <m/>
    <m/>
    <m/>
    <m/>
    <m/>
    <m/>
    <m/>
    <m/>
    <m/>
    <m/>
    <m/>
    <m/>
    <m/>
  </r>
  <r>
    <m/>
    <s v="V100061"/>
    <s v="2025-0008"/>
    <x v="138"/>
    <n v="7"/>
    <s v="Wagon"/>
    <n v="183"/>
    <s v=""/>
    <x v="48"/>
    <m/>
    <m/>
    <x v="5"/>
    <x v="8"/>
    <n v="1"/>
    <m/>
    <m/>
    <n v="1"/>
    <m/>
    <n v="1"/>
    <n v="1"/>
    <x v="1"/>
    <n v="0"/>
    <d v="1899-12-30T00:00:00"/>
    <d v="1899-12-30T00:00:00"/>
    <x v="8"/>
    <m/>
    <m/>
    <m/>
    <d v="2026-09-25T00:00:00"/>
    <d v="2038-09-24T00:00:00"/>
    <n v="5020"/>
    <x v="135"/>
    <m/>
    <m/>
    <m/>
    <m/>
    <s v="n.a."/>
    <d v="1899-12-30T00:00:00"/>
    <d v="1899-12-30T00:00:00"/>
    <n v="0"/>
    <n v="0"/>
    <m/>
    <d v="2038-08-31T00:00:00"/>
    <m/>
    <m/>
    <m/>
    <m/>
    <m/>
    <m/>
    <m/>
    <m/>
    <m/>
    <m/>
    <m/>
    <m/>
    <m/>
    <m/>
    <m/>
    <m/>
    <m/>
    <m/>
    <m/>
    <d v="2025-11-01T00:00:00"/>
    <m/>
    <n v="35000"/>
    <m/>
    <m/>
    <s v="Euro"/>
    <n v="30.16"/>
    <m/>
    <m/>
    <m/>
    <m/>
    <n v="26"/>
    <m/>
    <m/>
    <m/>
    <m/>
    <m/>
    <m/>
    <m/>
    <m/>
    <m/>
    <m/>
    <m/>
    <m/>
    <m/>
    <m/>
    <m/>
    <m/>
    <m/>
    <m/>
    <m/>
    <m/>
    <m/>
    <m/>
  </r>
  <r>
    <m/>
    <s v="V100061"/>
    <s v="2025-0008"/>
    <x v="138"/>
    <n v="7"/>
    <s v="Wagon"/>
    <n v="184"/>
    <s v=""/>
    <x v="48"/>
    <m/>
    <m/>
    <x v="5"/>
    <x v="8"/>
    <n v="1"/>
    <m/>
    <m/>
    <n v="1"/>
    <m/>
    <n v="1"/>
    <n v="1"/>
    <x v="1"/>
    <n v="0"/>
    <d v="1899-12-30T00:00:00"/>
    <d v="1899-12-30T00:00:00"/>
    <x v="8"/>
    <m/>
    <m/>
    <m/>
    <d v="2026-09-25T00:00:00"/>
    <d v="2038-09-24T00:00:00"/>
    <n v="5020"/>
    <x v="135"/>
    <m/>
    <m/>
    <m/>
    <m/>
    <s v="n.a."/>
    <d v="1899-12-30T00:00:00"/>
    <d v="1899-12-30T00:00:00"/>
    <n v="0"/>
    <n v="0"/>
    <m/>
    <d v="2038-08-31T00:00:00"/>
    <m/>
    <m/>
    <m/>
    <m/>
    <m/>
    <m/>
    <m/>
    <m/>
    <m/>
    <m/>
    <m/>
    <m/>
    <m/>
    <m/>
    <m/>
    <m/>
    <m/>
    <m/>
    <m/>
    <d v="2025-11-01T00:00:00"/>
    <m/>
    <n v="35000"/>
    <m/>
    <m/>
    <s v="Euro"/>
    <n v="30.16"/>
    <m/>
    <m/>
    <m/>
    <m/>
    <n v="26"/>
    <m/>
    <m/>
    <m/>
    <m/>
    <m/>
    <m/>
    <m/>
    <m/>
    <m/>
    <m/>
    <m/>
    <m/>
    <m/>
    <m/>
    <m/>
    <m/>
    <m/>
    <m/>
    <m/>
    <m/>
    <m/>
    <m/>
  </r>
  <r>
    <m/>
    <s v="V100061"/>
    <s v="2025-0008"/>
    <x v="138"/>
    <n v="7"/>
    <s v="Wagon"/>
    <n v="185"/>
    <s v=""/>
    <x v="48"/>
    <m/>
    <m/>
    <x v="5"/>
    <x v="8"/>
    <n v="1"/>
    <m/>
    <m/>
    <n v="1"/>
    <m/>
    <n v="1"/>
    <n v="1"/>
    <x v="1"/>
    <n v="0"/>
    <d v="1899-12-30T00:00:00"/>
    <d v="1899-12-30T00:00:00"/>
    <x v="8"/>
    <m/>
    <m/>
    <m/>
    <d v="2026-09-25T00:00:00"/>
    <d v="2038-09-24T00:00:00"/>
    <n v="5020"/>
    <x v="135"/>
    <m/>
    <m/>
    <m/>
    <m/>
    <s v="n.a."/>
    <d v="1899-12-30T00:00:00"/>
    <d v="1899-12-30T00:00:00"/>
    <n v="0"/>
    <n v="0"/>
    <m/>
    <d v="2038-08-31T00:00:00"/>
    <m/>
    <m/>
    <m/>
    <m/>
    <m/>
    <m/>
    <m/>
    <m/>
    <m/>
    <m/>
    <m/>
    <m/>
    <m/>
    <m/>
    <m/>
    <m/>
    <m/>
    <m/>
    <m/>
    <d v="2025-11-01T00:00:00"/>
    <m/>
    <n v="35000"/>
    <m/>
    <m/>
    <s v="Euro"/>
    <n v="30.16"/>
    <m/>
    <m/>
    <m/>
    <m/>
    <n v="26"/>
    <m/>
    <m/>
    <m/>
    <m/>
    <m/>
    <m/>
    <m/>
    <m/>
    <m/>
    <m/>
    <m/>
    <m/>
    <m/>
    <m/>
    <m/>
    <m/>
    <m/>
    <m/>
    <m/>
    <m/>
    <m/>
    <m/>
  </r>
  <r>
    <m/>
    <s v="V100061"/>
    <s v="2025-0008"/>
    <x v="138"/>
    <n v="7"/>
    <s v="Wagon"/>
    <n v="186"/>
    <s v=""/>
    <x v="48"/>
    <m/>
    <m/>
    <x v="5"/>
    <x v="8"/>
    <n v="1"/>
    <m/>
    <m/>
    <n v="1"/>
    <m/>
    <n v="1"/>
    <n v="1"/>
    <x v="1"/>
    <n v="0"/>
    <d v="1899-12-30T00:00:00"/>
    <d v="1899-12-30T00:00:00"/>
    <x v="8"/>
    <m/>
    <m/>
    <m/>
    <d v="2026-09-25T00:00:00"/>
    <d v="2038-09-24T00:00:00"/>
    <n v="5020"/>
    <x v="135"/>
    <m/>
    <m/>
    <m/>
    <m/>
    <s v="n.a."/>
    <d v="1899-12-30T00:00:00"/>
    <d v="1899-12-30T00:00:00"/>
    <n v="0"/>
    <n v="0"/>
    <m/>
    <d v="2038-08-31T00:00:00"/>
    <m/>
    <m/>
    <m/>
    <m/>
    <m/>
    <m/>
    <m/>
    <m/>
    <m/>
    <m/>
    <m/>
    <m/>
    <m/>
    <m/>
    <m/>
    <m/>
    <m/>
    <m/>
    <m/>
    <d v="2025-11-01T00:00:00"/>
    <m/>
    <n v="35000"/>
    <m/>
    <m/>
    <s v="Euro"/>
    <n v="30.16"/>
    <m/>
    <m/>
    <m/>
    <m/>
    <n v="26"/>
    <m/>
    <m/>
    <m/>
    <m/>
    <m/>
    <m/>
    <m/>
    <m/>
    <m/>
    <m/>
    <m/>
    <m/>
    <m/>
    <m/>
    <m/>
    <m/>
    <m/>
    <m/>
    <m/>
    <m/>
    <m/>
    <m/>
  </r>
  <r>
    <m/>
    <s v="V100061"/>
    <s v="2025-0008"/>
    <x v="138"/>
    <n v="7"/>
    <s v="Wagon"/>
    <n v="187"/>
    <s v=""/>
    <x v="48"/>
    <m/>
    <m/>
    <x v="5"/>
    <x v="8"/>
    <n v="1"/>
    <m/>
    <m/>
    <n v="1"/>
    <m/>
    <n v="1"/>
    <n v="1"/>
    <x v="1"/>
    <n v="0"/>
    <d v="1899-12-30T00:00:00"/>
    <d v="1899-12-30T00:00:00"/>
    <x v="8"/>
    <m/>
    <m/>
    <m/>
    <d v="2026-09-25T00:00:00"/>
    <d v="2038-09-24T00:00:00"/>
    <n v="5020"/>
    <x v="135"/>
    <m/>
    <m/>
    <m/>
    <m/>
    <s v="n.a."/>
    <d v="1899-12-30T00:00:00"/>
    <d v="1899-12-30T00:00:00"/>
    <n v="0"/>
    <n v="0"/>
    <m/>
    <d v="2038-08-31T00:00:00"/>
    <m/>
    <m/>
    <m/>
    <m/>
    <m/>
    <m/>
    <m/>
    <m/>
    <m/>
    <m/>
    <m/>
    <m/>
    <m/>
    <m/>
    <m/>
    <m/>
    <m/>
    <m/>
    <m/>
    <d v="2025-11-01T00:00:00"/>
    <m/>
    <n v="35000"/>
    <m/>
    <m/>
    <s v="Euro"/>
    <n v="30.16"/>
    <m/>
    <m/>
    <m/>
    <m/>
    <n v="26"/>
    <m/>
    <m/>
    <m/>
    <m/>
    <m/>
    <m/>
    <m/>
    <m/>
    <m/>
    <m/>
    <m/>
    <m/>
    <m/>
    <m/>
    <m/>
    <m/>
    <m/>
    <m/>
    <m/>
    <m/>
    <m/>
    <m/>
  </r>
  <r>
    <m/>
    <s v="V100061"/>
    <s v="2025-0008"/>
    <x v="138"/>
    <n v="7"/>
    <s v="Wagon"/>
    <n v="188"/>
    <s v=""/>
    <x v="48"/>
    <m/>
    <m/>
    <x v="5"/>
    <x v="8"/>
    <n v="1"/>
    <m/>
    <m/>
    <n v="1"/>
    <m/>
    <n v="1"/>
    <n v="1"/>
    <x v="1"/>
    <n v="0"/>
    <d v="1899-12-30T00:00:00"/>
    <d v="1899-12-30T00:00:00"/>
    <x v="8"/>
    <m/>
    <m/>
    <m/>
    <d v="2026-09-25T00:00:00"/>
    <d v="2038-09-24T00:00:00"/>
    <n v="5020"/>
    <x v="135"/>
    <m/>
    <m/>
    <m/>
    <m/>
    <s v="n.a."/>
    <d v="1899-12-30T00:00:00"/>
    <d v="1899-12-30T00:00:00"/>
    <n v="0"/>
    <n v="0"/>
    <m/>
    <d v="2038-08-31T00:00:00"/>
    <m/>
    <m/>
    <m/>
    <m/>
    <m/>
    <m/>
    <m/>
    <m/>
    <m/>
    <m/>
    <m/>
    <m/>
    <m/>
    <m/>
    <m/>
    <m/>
    <m/>
    <m/>
    <m/>
    <d v="2025-11-01T00:00:00"/>
    <m/>
    <n v="35000"/>
    <m/>
    <m/>
    <s v="Euro"/>
    <n v="30.16"/>
    <m/>
    <m/>
    <m/>
    <m/>
    <n v="26"/>
    <m/>
    <m/>
    <m/>
    <m/>
    <m/>
    <m/>
    <m/>
    <m/>
    <m/>
    <m/>
    <m/>
    <m/>
    <m/>
    <m/>
    <m/>
    <m/>
    <m/>
    <m/>
    <m/>
    <m/>
    <m/>
    <m/>
  </r>
  <r>
    <m/>
    <s v="V100061"/>
    <s v="2025-0008"/>
    <x v="138"/>
    <n v="7"/>
    <s v="Wagon"/>
    <n v="189"/>
    <s v=""/>
    <x v="48"/>
    <m/>
    <m/>
    <x v="5"/>
    <x v="8"/>
    <n v="1"/>
    <m/>
    <m/>
    <n v="1"/>
    <m/>
    <n v="1"/>
    <n v="1"/>
    <x v="1"/>
    <n v="0"/>
    <d v="1899-12-30T00:00:00"/>
    <d v="1899-12-30T00:00:00"/>
    <x v="8"/>
    <m/>
    <m/>
    <m/>
    <d v="2026-09-25T00:00:00"/>
    <d v="2038-09-24T00:00:00"/>
    <n v="5020"/>
    <x v="135"/>
    <m/>
    <m/>
    <m/>
    <m/>
    <s v="n.a."/>
    <d v="1899-12-30T00:00:00"/>
    <d v="1899-12-30T00:00:00"/>
    <n v="0"/>
    <n v="0"/>
    <m/>
    <d v="2038-08-31T00:00:00"/>
    <m/>
    <m/>
    <m/>
    <m/>
    <m/>
    <m/>
    <m/>
    <m/>
    <m/>
    <m/>
    <m/>
    <m/>
    <m/>
    <m/>
    <m/>
    <m/>
    <m/>
    <m/>
    <m/>
    <d v="2025-11-01T00:00:00"/>
    <m/>
    <n v="35000"/>
    <m/>
    <m/>
    <s v="Euro"/>
    <n v="30.16"/>
    <m/>
    <m/>
    <m/>
    <m/>
    <n v="26"/>
    <m/>
    <m/>
    <m/>
    <m/>
    <m/>
    <m/>
    <m/>
    <m/>
    <m/>
    <m/>
    <m/>
    <m/>
    <m/>
    <m/>
    <m/>
    <m/>
    <m/>
    <m/>
    <m/>
    <m/>
    <m/>
    <m/>
  </r>
  <r>
    <m/>
    <s v="V100061"/>
    <s v="2025-0008"/>
    <x v="138"/>
    <n v="7"/>
    <s v="Wagon"/>
    <n v="190"/>
    <s v=""/>
    <x v="48"/>
    <m/>
    <m/>
    <x v="5"/>
    <x v="8"/>
    <n v="1"/>
    <m/>
    <m/>
    <n v="1"/>
    <m/>
    <n v="1"/>
    <n v="1"/>
    <x v="1"/>
    <n v="0"/>
    <d v="1899-12-30T00:00:00"/>
    <d v="1899-12-30T00:00:00"/>
    <x v="8"/>
    <m/>
    <m/>
    <m/>
    <d v="2026-09-25T00:00:00"/>
    <d v="2038-09-24T00:00:00"/>
    <n v="5020"/>
    <x v="135"/>
    <m/>
    <m/>
    <m/>
    <m/>
    <s v="n.a."/>
    <d v="1899-12-30T00:00:00"/>
    <d v="1899-12-30T00:00:00"/>
    <n v="0"/>
    <n v="0"/>
    <m/>
    <d v="2038-08-31T00:00:00"/>
    <m/>
    <m/>
    <m/>
    <m/>
    <m/>
    <m/>
    <m/>
    <m/>
    <m/>
    <m/>
    <m/>
    <m/>
    <m/>
    <m/>
    <m/>
    <m/>
    <m/>
    <m/>
    <m/>
    <d v="2025-11-01T00:00:00"/>
    <m/>
    <n v="35000"/>
    <m/>
    <m/>
    <s v="Euro"/>
    <n v="30.16"/>
    <m/>
    <m/>
    <m/>
    <m/>
    <n v="26"/>
    <m/>
    <m/>
    <m/>
    <m/>
    <m/>
    <m/>
    <m/>
    <m/>
    <m/>
    <m/>
    <m/>
    <m/>
    <m/>
    <m/>
    <m/>
    <m/>
    <m/>
    <m/>
    <m/>
    <m/>
    <m/>
    <m/>
  </r>
  <r>
    <m/>
    <s v="V100061"/>
    <s v="2025-0008"/>
    <x v="138"/>
    <n v="7"/>
    <s v="Wagon"/>
    <n v="191"/>
    <s v=""/>
    <x v="48"/>
    <m/>
    <m/>
    <x v="5"/>
    <x v="8"/>
    <n v="1"/>
    <m/>
    <m/>
    <n v="1"/>
    <m/>
    <n v="1"/>
    <n v="1"/>
    <x v="1"/>
    <n v="0"/>
    <d v="1899-12-30T00:00:00"/>
    <d v="1899-12-30T00:00:00"/>
    <x v="8"/>
    <m/>
    <m/>
    <m/>
    <d v="2026-09-25T00:00:00"/>
    <d v="2038-09-24T00:00:00"/>
    <n v="5020"/>
    <x v="135"/>
    <m/>
    <m/>
    <m/>
    <m/>
    <s v="n.a."/>
    <d v="1899-12-30T00:00:00"/>
    <d v="1899-12-30T00:00:00"/>
    <n v="0"/>
    <n v="0"/>
    <m/>
    <d v="2038-08-31T00:00:00"/>
    <m/>
    <m/>
    <m/>
    <m/>
    <m/>
    <m/>
    <m/>
    <m/>
    <m/>
    <m/>
    <m/>
    <m/>
    <m/>
    <m/>
    <m/>
    <m/>
    <m/>
    <m/>
    <m/>
    <d v="2025-11-01T00:00:00"/>
    <m/>
    <n v="35000"/>
    <m/>
    <m/>
    <s v="Euro"/>
    <n v="30.16"/>
    <m/>
    <m/>
    <m/>
    <m/>
    <n v="26"/>
    <m/>
    <m/>
    <m/>
    <m/>
    <m/>
    <m/>
    <m/>
    <m/>
    <m/>
    <m/>
    <m/>
    <m/>
    <m/>
    <m/>
    <m/>
    <m/>
    <m/>
    <m/>
    <m/>
    <m/>
    <m/>
    <m/>
  </r>
  <r>
    <m/>
    <s v="V100061"/>
    <s v="2025-0008"/>
    <x v="138"/>
    <n v="7"/>
    <s v="Wagon"/>
    <n v="192"/>
    <s v=""/>
    <x v="48"/>
    <m/>
    <m/>
    <x v="5"/>
    <x v="8"/>
    <n v="1"/>
    <m/>
    <m/>
    <n v="1"/>
    <m/>
    <n v="1"/>
    <n v="1"/>
    <x v="1"/>
    <n v="0"/>
    <d v="1899-12-30T00:00:00"/>
    <d v="1899-12-30T00:00:00"/>
    <x v="8"/>
    <m/>
    <m/>
    <m/>
    <d v="2026-09-25T00:00:00"/>
    <d v="2038-09-24T00:00:00"/>
    <n v="5020"/>
    <x v="135"/>
    <m/>
    <m/>
    <m/>
    <m/>
    <s v="n.a."/>
    <d v="1899-12-30T00:00:00"/>
    <d v="1899-12-30T00:00:00"/>
    <n v="0"/>
    <n v="0"/>
    <m/>
    <d v="2038-08-31T00:00:00"/>
    <m/>
    <m/>
    <m/>
    <m/>
    <m/>
    <m/>
    <m/>
    <m/>
    <m/>
    <m/>
    <m/>
    <m/>
    <m/>
    <m/>
    <m/>
    <m/>
    <m/>
    <m/>
    <m/>
    <d v="2025-11-01T00:00:00"/>
    <m/>
    <n v="35000"/>
    <m/>
    <m/>
    <s v="Euro"/>
    <n v="30.16"/>
    <m/>
    <m/>
    <m/>
    <m/>
    <n v="26"/>
    <m/>
    <m/>
    <m/>
    <m/>
    <m/>
    <m/>
    <m/>
    <m/>
    <m/>
    <m/>
    <m/>
    <m/>
    <m/>
    <m/>
    <m/>
    <m/>
    <m/>
    <m/>
    <m/>
    <m/>
    <m/>
    <m/>
  </r>
  <r>
    <m/>
    <s v="V100061"/>
    <s v="2025-0008"/>
    <x v="138"/>
    <n v="7"/>
    <s v="Wagon"/>
    <n v="193"/>
    <s v=""/>
    <x v="48"/>
    <m/>
    <m/>
    <x v="5"/>
    <x v="8"/>
    <n v="1"/>
    <m/>
    <m/>
    <n v="1"/>
    <m/>
    <n v="1"/>
    <n v="1"/>
    <x v="1"/>
    <n v="0"/>
    <d v="1899-12-30T00:00:00"/>
    <d v="1899-12-30T00:00:00"/>
    <x v="8"/>
    <m/>
    <m/>
    <m/>
    <d v="2026-09-25T00:00:00"/>
    <d v="2038-09-24T00:00:00"/>
    <n v="5020"/>
    <x v="135"/>
    <m/>
    <m/>
    <m/>
    <m/>
    <s v="n.a."/>
    <d v="1899-12-30T00:00:00"/>
    <d v="1899-12-30T00:00:00"/>
    <n v="0"/>
    <n v="0"/>
    <m/>
    <d v="2038-08-31T00:00:00"/>
    <m/>
    <m/>
    <m/>
    <m/>
    <m/>
    <m/>
    <m/>
    <m/>
    <m/>
    <m/>
    <m/>
    <m/>
    <m/>
    <m/>
    <m/>
    <m/>
    <m/>
    <m/>
    <m/>
    <d v="2025-11-01T00:00:00"/>
    <m/>
    <n v="35000"/>
    <m/>
    <m/>
    <s v="Euro"/>
    <n v="30.16"/>
    <m/>
    <m/>
    <m/>
    <m/>
    <n v="26"/>
    <m/>
    <m/>
    <m/>
    <m/>
    <m/>
    <m/>
    <m/>
    <m/>
    <m/>
    <m/>
    <m/>
    <m/>
    <m/>
    <m/>
    <m/>
    <m/>
    <m/>
    <m/>
    <m/>
    <m/>
    <m/>
    <m/>
  </r>
  <r>
    <m/>
    <s v="V100061"/>
    <s v="2025-0008"/>
    <x v="138"/>
    <n v="7"/>
    <s v="Wagon"/>
    <n v="194"/>
    <s v=""/>
    <x v="48"/>
    <m/>
    <m/>
    <x v="5"/>
    <x v="8"/>
    <n v="1"/>
    <m/>
    <m/>
    <n v="1"/>
    <m/>
    <n v="1"/>
    <n v="1"/>
    <x v="1"/>
    <n v="0"/>
    <d v="1899-12-30T00:00:00"/>
    <d v="1899-12-30T00:00:00"/>
    <x v="8"/>
    <m/>
    <m/>
    <m/>
    <d v="2026-09-25T00:00:00"/>
    <d v="2038-09-24T00:00:00"/>
    <n v="5020"/>
    <x v="135"/>
    <m/>
    <m/>
    <m/>
    <m/>
    <s v="n.a."/>
    <d v="1899-12-30T00:00:00"/>
    <d v="1899-12-30T00:00:00"/>
    <n v="0"/>
    <n v="0"/>
    <m/>
    <d v="2038-08-31T00:00:00"/>
    <m/>
    <m/>
    <m/>
    <m/>
    <m/>
    <m/>
    <m/>
    <m/>
    <m/>
    <m/>
    <m/>
    <m/>
    <m/>
    <m/>
    <m/>
    <m/>
    <m/>
    <m/>
    <m/>
    <d v="2025-11-01T00:00:00"/>
    <m/>
    <n v="35000"/>
    <m/>
    <m/>
    <s v="Euro"/>
    <n v="30.16"/>
    <m/>
    <m/>
    <m/>
    <m/>
    <n v="26"/>
    <m/>
    <m/>
    <m/>
    <m/>
    <m/>
    <m/>
    <m/>
    <m/>
    <m/>
    <m/>
    <m/>
    <m/>
    <m/>
    <m/>
    <m/>
    <m/>
    <m/>
    <m/>
    <m/>
    <m/>
    <m/>
    <m/>
  </r>
  <r>
    <m/>
    <s v="V100061"/>
    <s v="2025-0008"/>
    <x v="138"/>
    <n v="7"/>
    <s v="Wagon"/>
    <n v="195"/>
    <s v=""/>
    <x v="48"/>
    <m/>
    <m/>
    <x v="5"/>
    <x v="8"/>
    <n v="1"/>
    <m/>
    <m/>
    <n v="1"/>
    <m/>
    <n v="1"/>
    <n v="1"/>
    <x v="1"/>
    <n v="0"/>
    <d v="1899-12-30T00:00:00"/>
    <d v="1899-12-30T00:00:00"/>
    <x v="8"/>
    <m/>
    <m/>
    <m/>
    <d v="2026-09-25T00:00:00"/>
    <d v="2038-09-24T00:00:00"/>
    <n v="5020"/>
    <x v="135"/>
    <m/>
    <m/>
    <m/>
    <m/>
    <s v="n.a."/>
    <d v="1899-12-30T00:00:00"/>
    <d v="1899-12-30T00:00:00"/>
    <n v="0"/>
    <n v="0"/>
    <m/>
    <d v="2038-08-31T00:00:00"/>
    <m/>
    <m/>
    <m/>
    <m/>
    <m/>
    <m/>
    <m/>
    <m/>
    <m/>
    <m/>
    <m/>
    <m/>
    <m/>
    <m/>
    <m/>
    <m/>
    <m/>
    <m/>
    <m/>
    <d v="2025-11-01T00:00:00"/>
    <m/>
    <n v="35000"/>
    <m/>
    <m/>
    <s v="Euro"/>
    <n v="30.16"/>
    <m/>
    <m/>
    <m/>
    <m/>
    <n v="26"/>
    <m/>
    <m/>
    <m/>
    <m/>
    <m/>
    <m/>
    <m/>
    <m/>
    <m/>
    <m/>
    <m/>
    <m/>
    <m/>
    <m/>
    <m/>
    <m/>
    <m/>
    <m/>
    <m/>
    <m/>
    <m/>
    <m/>
  </r>
  <r>
    <m/>
    <s v="V100061"/>
    <s v="2025-0008"/>
    <x v="138"/>
    <n v="7"/>
    <s v="Wagon"/>
    <n v="196"/>
    <s v=""/>
    <x v="48"/>
    <m/>
    <m/>
    <x v="5"/>
    <x v="8"/>
    <n v="1"/>
    <m/>
    <m/>
    <n v="1"/>
    <m/>
    <n v="1"/>
    <n v="1"/>
    <x v="1"/>
    <n v="0"/>
    <d v="1899-12-30T00:00:00"/>
    <d v="1899-12-30T00:00:00"/>
    <x v="8"/>
    <m/>
    <m/>
    <m/>
    <d v="2026-09-25T00:00:00"/>
    <d v="2038-09-24T00:00:00"/>
    <n v="5020"/>
    <x v="135"/>
    <m/>
    <m/>
    <m/>
    <m/>
    <s v="n.a."/>
    <d v="1899-12-30T00:00:00"/>
    <d v="1899-12-30T00:00:00"/>
    <n v="0"/>
    <n v="0"/>
    <m/>
    <d v="2038-08-31T00:00:00"/>
    <m/>
    <m/>
    <m/>
    <m/>
    <m/>
    <m/>
    <m/>
    <m/>
    <m/>
    <m/>
    <m/>
    <m/>
    <m/>
    <m/>
    <m/>
    <m/>
    <m/>
    <m/>
    <m/>
    <d v="2025-11-01T00:00:00"/>
    <m/>
    <n v="35000"/>
    <m/>
    <m/>
    <s v="Euro"/>
    <n v="30.16"/>
    <m/>
    <m/>
    <m/>
    <m/>
    <n v="26"/>
    <m/>
    <m/>
    <m/>
    <m/>
    <m/>
    <m/>
    <m/>
    <m/>
    <m/>
    <m/>
    <m/>
    <m/>
    <m/>
    <m/>
    <m/>
    <m/>
    <m/>
    <m/>
    <m/>
    <m/>
    <m/>
    <m/>
  </r>
  <r>
    <m/>
    <s v="V100061"/>
    <s v="2025-0008"/>
    <x v="138"/>
    <n v="7"/>
    <s v="Wagon"/>
    <n v="197"/>
    <s v=""/>
    <x v="48"/>
    <m/>
    <m/>
    <x v="5"/>
    <x v="8"/>
    <n v="1"/>
    <m/>
    <m/>
    <n v="1"/>
    <m/>
    <n v="1"/>
    <n v="1"/>
    <x v="1"/>
    <n v="0"/>
    <d v="1899-12-30T00:00:00"/>
    <d v="1899-12-30T00:00:00"/>
    <x v="8"/>
    <m/>
    <m/>
    <m/>
    <d v="2026-09-25T00:00:00"/>
    <d v="2038-09-24T00:00:00"/>
    <n v="5020"/>
    <x v="135"/>
    <m/>
    <m/>
    <m/>
    <m/>
    <s v="n.a."/>
    <d v="1899-12-30T00:00:00"/>
    <d v="1899-12-30T00:00:00"/>
    <n v="0"/>
    <n v="0"/>
    <m/>
    <d v="2038-08-31T00:00:00"/>
    <m/>
    <m/>
    <m/>
    <m/>
    <m/>
    <m/>
    <m/>
    <m/>
    <m/>
    <m/>
    <m/>
    <m/>
    <m/>
    <m/>
    <m/>
    <m/>
    <m/>
    <m/>
    <m/>
    <d v="2025-11-01T00:00:00"/>
    <m/>
    <n v="35000"/>
    <m/>
    <m/>
    <s v="Euro"/>
    <n v="30.16"/>
    <m/>
    <m/>
    <m/>
    <m/>
    <n v="26"/>
    <m/>
    <m/>
    <m/>
    <m/>
    <m/>
    <m/>
    <m/>
    <m/>
    <m/>
    <m/>
    <m/>
    <m/>
    <m/>
    <m/>
    <m/>
    <m/>
    <m/>
    <m/>
    <m/>
    <m/>
    <m/>
    <m/>
  </r>
  <r>
    <m/>
    <s v="V100061"/>
    <s v="2025-0008"/>
    <x v="138"/>
    <n v="7"/>
    <s v="Wagon"/>
    <n v="198"/>
    <s v=""/>
    <x v="48"/>
    <m/>
    <m/>
    <x v="5"/>
    <x v="8"/>
    <n v="1"/>
    <m/>
    <m/>
    <n v="1"/>
    <m/>
    <n v="1"/>
    <n v="1"/>
    <x v="1"/>
    <n v="0"/>
    <d v="1899-12-30T00:00:00"/>
    <d v="1899-12-30T00:00:00"/>
    <x v="8"/>
    <m/>
    <m/>
    <m/>
    <d v="2026-09-25T00:00:00"/>
    <d v="2038-09-24T00:00:00"/>
    <n v="5020"/>
    <x v="135"/>
    <m/>
    <m/>
    <m/>
    <m/>
    <s v="n.a."/>
    <d v="1899-12-30T00:00:00"/>
    <d v="1899-12-30T00:00:00"/>
    <n v="0"/>
    <n v="0"/>
    <m/>
    <d v="2038-08-31T00:00:00"/>
    <m/>
    <m/>
    <m/>
    <m/>
    <m/>
    <m/>
    <m/>
    <m/>
    <m/>
    <m/>
    <m/>
    <m/>
    <m/>
    <m/>
    <m/>
    <m/>
    <m/>
    <m/>
    <m/>
    <d v="2025-11-01T00:00:00"/>
    <m/>
    <n v="35000"/>
    <m/>
    <m/>
    <s v="Euro"/>
    <n v="30.16"/>
    <m/>
    <m/>
    <m/>
    <m/>
    <n v="26"/>
    <m/>
    <m/>
    <m/>
    <m/>
    <m/>
    <m/>
    <m/>
    <m/>
    <m/>
    <m/>
    <m/>
    <m/>
    <m/>
    <m/>
    <m/>
    <m/>
    <m/>
    <m/>
    <m/>
    <m/>
    <m/>
    <m/>
  </r>
  <r>
    <m/>
    <s v="V100061"/>
    <s v="2025-0008"/>
    <x v="138"/>
    <n v="7"/>
    <s v="Wagon"/>
    <n v="199"/>
    <s v=""/>
    <x v="48"/>
    <m/>
    <m/>
    <x v="5"/>
    <x v="8"/>
    <n v="1"/>
    <m/>
    <m/>
    <n v="1"/>
    <m/>
    <n v="1"/>
    <n v="1"/>
    <x v="1"/>
    <n v="0"/>
    <d v="1899-12-30T00:00:00"/>
    <d v="1899-12-30T00:00:00"/>
    <x v="8"/>
    <m/>
    <m/>
    <m/>
    <d v="2026-09-25T00:00:00"/>
    <d v="2038-09-24T00:00:00"/>
    <n v="5020"/>
    <x v="135"/>
    <m/>
    <m/>
    <m/>
    <m/>
    <s v="n.a."/>
    <d v="1899-12-30T00:00:00"/>
    <d v="1899-12-30T00:00:00"/>
    <n v="0"/>
    <n v="0"/>
    <m/>
    <d v="2038-08-31T00:00:00"/>
    <m/>
    <m/>
    <m/>
    <m/>
    <m/>
    <m/>
    <m/>
    <m/>
    <m/>
    <m/>
    <m/>
    <m/>
    <m/>
    <m/>
    <m/>
    <m/>
    <m/>
    <m/>
    <m/>
    <d v="2025-11-01T00:00:00"/>
    <m/>
    <n v="35000"/>
    <m/>
    <m/>
    <s v="Euro"/>
    <n v="30.16"/>
    <m/>
    <m/>
    <m/>
    <m/>
    <n v="26"/>
    <m/>
    <m/>
    <m/>
    <m/>
    <m/>
    <m/>
    <m/>
    <m/>
    <m/>
    <m/>
    <m/>
    <m/>
    <m/>
    <m/>
    <m/>
    <m/>
    <m/>
    <m/>
    <m/>
    <m/>
    <m/>
    <m/>
  </r>
  <r>
    <m/>
    <s v="V100061"/>
    <s v="2025-0008"/>
    <x v="138"/>
    <n v="7"/>
    <s v="Wagon"/>
    <n v="200"/>
    <s v=""/>
    <x v="48"/>
    <m/>
    <m/>
    <x v="5"/>
    <x v="8"/>
    <n v="1"/>
    <m/>
    <m/>
    <n v="1"/>
    <m/>
    <n v="1"/>
    <n v="1"/>
    <x v="1"/>
    <n v="0"/>
    <d v="1899-12-30T00:00:00"/>
    <d v="1899-12-30T00:00:00"/>
    <x v="8"/>
    <m/>
    <m/>
    <m/>
    <d v="2026-09-25T00:00:00"/>
    <d v="2038-09-24T00:00:00"/>
    <n v="5020"/>
    <x v="135"/>
    <m/>
    <m/>
    <m/>
    <m/>
    <s v="n.a."/>
    <d v="1899-12-30T00:00:00"/>
    <d v="1899-12-30T00:00:00"/>
    <n v="0"/>
    <n v="0"/>
    <m/>
    <d v="2038-08-31T00:00:00"/>
    <m/>
    <m/>
    <m/>
    <m/>
    <m/>
    <m/>
    <m/>
    <m/>
    <m/>
    <m/>
    <m/>
    <m/>
    <m/>
    <m/>
    <m/>
    <m/>
    <m/>
    <m/>
    <m/>
    <d v="2025-11-01T00:00:00"/>
    <m/>
    <n v="35000"/>
    <m/>
    <m/>
    <s v="Euro"/>
    <n v="30.16"/>
    <m/>
    <m/>
    <m/>
    <m/>
    <n v="26"/>
    <m/>
    <m/>
    <m/>
    <m/>
    <m/>
    <m/>
    <m/>
    <m/>
    <m/>
    <m/>
    <m/>
    <m/>
    <m/>
    <m/>
    <m/>
    <m/>
    <m/>
    <m/>
    <m/>
    <m/>
    <m/>
    <m/>
  </r>
  <r>
    <m/>
    <s v="V100061"/>
    <s v="2025-0008"/>
    <x v="138"/>
    <n v="7"/>
    <s v="Wagon"/>
    <n v="201"/>
    <s v=""/>
    <x v="48"/>
    <m/>
    <m/>
    <x v="5"/>
    <x v="8"/>
    <n v="1"/>
    <m/>
    <m/>
    <n v="1"/>
    <m/>
    <n v="1"/>
    <n v="1"/>
    <x v="1"/>
    <n v="0"/>
    <d v="1899-12-30T00:00:00"/>
    <d v="1899-12-30T00:00:00"/>
    <x v="8"/>
    <m/>
    <m/>
    <m/>
    <d v="2026-09-25T00:00:00"/>
    <d v="2038-09-24T00:00:00"/>
    <n v="5020"/>
    <x v="135"/>
    <m/>
    <m/>
    <m/>
    <m/>
    <s v="n.a."/>
    <d v="1899-12-30T00:00:00"/>
    <d v="1899-12-30T00:00:00"/>
    <n v="0"/>
    <n v="0"/>
    <m/>
    <d v="2038-08-31T00:00:00"/>
    <m/>
    <m/>
    <m/>
    <m/>
    <m/>
    <m/>
    <m/>
    <m/>
    <m/>
    <m/>
    <m/>
    <m/>
    <m/>
    <m/>
    <m/>
    <m/>
    <m/>
    <m/>
    <m/>
    <d v="2025-11-01T00:00:00"/>
    <m/>
    <n v="35000"/>
    <m/>
    <m/>
    <s v="Euro"/>
    <n v="30.16"/>
    <m/>
    <m/>
    <m/>
    <m/>
    <n v="26"/>
    <m/>
    <m/>
    <m/>
    <m/>
    <m/>
    <m/>
    <m/>
    <m/>
    <m/>
    <m/>
    <m/>
    <m/>
    <m/>
    <m/>
    <m/>
    <m/>
    <m/>
    <m/>
    <m/>
    <m/>
    <m/>
    <m/>
  </r>
  <r>
    <m/>
    <s v="V100061"/>
    <s v="2025-0008"/>
    <x v="138"/>
    <n v="7"/>
    <s v="Wagon"/>
    <n v="202"/>
    <s v=""/>
    <x v="48"/>
    <m/>
    <m/>
    <x v="5"/>
    <x v="8"/>
    <n v="1"/>
    <m/>
    <m/>
    <n v="1"/>
    <m/>
    <n v="1"/>
    <n v="1"/>
    <x v="1"/>
    <n v="0"/>
    <d v="1899-12-30T00:00:00"/>
    <d v="1899-12-30T00:00:00"/>
    <x v="8"/>
    <m/>
    <m/>
    <m/>
    <d v="2026-09-25T00:00:00"/>
    <d v="2038-09-24T00:00:00"/>
    <n v="5020"/>
    <x v="135"/>
    <m/>
    <m/>
    <m/>
    <m/>
    <s v="n.a."/>
    <d v="1899-12-30T00:00:00"/>
    <d v="1899-12-30T00:00:00"/>
    <n v="0"/>
    <n v="0"/>
    <m/>
    <d v="2038-08-31T00:00:00"/>
    <m/>
    <m/>
    <m/>
    <m/>
    <m/>
    <m/>
    <m/>
    <m/>
    <m/>
    <m/>
    <m/>
    <m/>
    <m/>
    <m/>
    <m/>
    <m/>
    <m/>
    <m/>
    <m/>
    <d v="2025-11-01T00:00:00"/>
    <m/>
    <n v="35000"/>
    <m/>
    <m/>
    <s v="Euro"/>
    <n v="30.16"/>
    <m/>
    <m/>
    <m/>
    <m/>
    <n v="26"/>
    <m/>
    <m/>
    <m/>
    <m/>
    <m/>
    <m/>
    <m/>
    <m/>
    <m/>
    <m/>
    <m/>
    <m/>
    <m/>
    <m/>
    <m/>
    <m/>
    <m/>
    <m/>
    <m/>
    <m/>
    <m/>
    <m/>
  </r>
  <r>
    <m/>
    <s v="V100061"/>
    <s v="2025-0008"/>
    <x v="138"/>
    <n v="7"/>
    <s v="Wagon"/>
    <n v="203"/>
    <s v=""/>
    <x v="48"/>
    <m/>
    <m/>
    <x v="5"/>
    <x v="8"/>
    <n v="1"/>
    <m/>
    <m/>
    <n v="1"/>
    <m/>
    <n v="1"/>
    <n v="1"/>
    <x v="1"/>
    <n v="0"/>
    <d v="1899-12-30T00:00:00"/>
    <d v="1899-12-30T00:00:00"/>
    <x v="8"/>
    <m/>
    <m/>
    <m/>
    <d v="2026-09-25T00:00:00"/>
    <d v="2038-09-24T00:00:00"/>
    <n v="5020"/>
    <x v="135"/>
    <m/>
    <m/>
    <m/>
    <m/>
    <s v="n.a."/>
    <d v="1899-12-30T00:00:00"/>
    <d v="1899-12-30T00:00:00"/>
    <n v="0"/>
    <n v="0"/>
    <m/>
    <d v="2038-08-31T00:00:00"/>
    <m/>
    <m/>
    <m/>
    <m/>
    <m/>
    <m/>
    <m/>
    <m/>
    <m/>
    <m/>
    <m/>
    <m/>
    <m/>
    <m/>
    <m/>
    <m/>
    <m/>
    <m/>
    <m/>
    <d v="2025-11-01T00:00:00"/>
    <m/>
    <n v="35000"/>
    <m/>
    <m/>
    <s v="Euro"/>
    <n v="30.16"/>
    <m/>
    <m/>
    <m/>
    <m/>
    <n v="26"/>
    <m/>
    <m/>
    <m/>
    <m/>
    <m/>
    <m/>
    <m/>
    <m/>
    <m/>
    <m/>
    <m/>
    <m/>
    <m/>
    <m/>
    <m/>
    <m/>
    <m/>
    <m/>
    <m/>
    <m/>
    <m/>
    <m/>
  </r>
  <r>
    <m/>
    <s v="V100061"/>
    <s v="2025-0008"/>
    <x v="138"/>
    <n v="7"/>
    <s v="Wagon"/>
    <n v="204"/>
    <s v=""/>
    <x v="48"/>
    <m/>
    <m/>
    <x v="5"/>
    <x v="8"/>
    <n v="1"/>
    <m/>
    <m/>
    <n v="1"/>
    <m/>
    <n v="1"/>
    <n v="1"/>
    <x v="1"/>
    <n v="0"/>
    <d v="1899-12-30T00:00:00"/>
    <d v="1899-12-30T00:00:00"/>
    <x v="8"/>
    <m/>
    <m/>
    <m/>
    <d v="2026-09-25T00:00:00"/>
    <d v="2038-09-24T00:00:00"/>
    <n v="5020"/>
    <x v="135"/>
    <m/>
    <m/>
    <m/>
    <m/>
    <s v="n.a."/>
    <d v="1899-12-30T00:00:00"/>
    <d v="1899-12-30T00:00:00"/>
    <n v="0"/>
    <n v="0"/>
    <m/>
    <d v="2038-08-31T00:00:00"/>
    <m/>
    <m/>
    <m/>
    <m/>
    <m/>
    <m/>
    <m/>
    <m/>
    <m/>
    <m/>
    <m/>
    <m/>
    <m/>
    <m/>
    <m/>
    <m/>
    <m/>
    <m/>
    <m/>
    <d v="2025-11-01T00:00:00"/>
    <m/>
    <n v="35000"/>
    <m/>
    <m/>
    <s v="Euro"/>
    <n v="30.16"/>
    <m/>
    <m/>
    <m/>
    <m/>
    <n v="26"/>
    <m/>
    <m/>
    <m/>
    <m/>
    <m/>
    <m/>
    <m/>
    <m/>
    <m/>
    <m/>
    <m/>
    <m/>
    <m/>
    <m/>
    <m/>
    <m/>
    <m/>
    <m/>
    <m/>
    <m/>
    <m/>
    <m/>
  </r>
  <r>
    <m/>
    <s v="V100061"/>
    <s v="2025-0008"/>
    <x v="138"/>
    <n v="7"/>
    <s v="Wagon"/>
    <n v="205"/>
    <s v=""/>
    <x v="48"/>
    <m/>
    <m/>
    <x v="5"/>
    <x v="8"/>
    <n v="1"/>
    <m/>
    <m/>
    <n v="1"/>
    <m/>
    <n v="1"/>
    <n v="1"/>
    <x v="1"/>
    <n v="0"/>
    <d v="1899-12-30T00:00:00"/>
    <d v="1899-12-30T00:00:00"/>
    <x v="8"/>
    <m/>
    <m/>
    <m/>
    <d v="2026-09-25T00:00:00"/>
    <d v="2038-09-24T00:00:00"/>
    <n v="5020"/>
    <x v="135"/>
    <m/>
    <m/>
    <m/>
    <m/>
    <s v="n.a."/>
    <d v="1899-12-30T00:00:00"/>
    <d v="1899-12-30T00:00:00"/>
    <n v="0"/>
    <n v="0"/>
    <m/>
    <d v="2038-08-31T00:00:00"/>
    <m/>
    <m/>
    <m/>
    <m/>
    <m/>
    <m/>
    <m/>
    <m/>
    <m/>
    <m/>
    <m/>
    <m/>
    <m/>
    <m/>
    <m/>
    <m/>
    <m/>
    <m/>
    <m/>
    <d v="2025-11-01T00:00:00"/>
    <m/>
    <n v="35000"/>
    <m/>
    <m/>
    <s v="Euro"/>
    <n v="30.16"/>
    <m/>
    <m/>
    <m/>
    <m/>
    <n v="26"/>
    <m/>
    <m/>
    <m/>
    <m/>
    <m/>
    <m/>
    <m/>
    <m/>
    <m/>
    <m/>
    <m/>
    <m/>
    <m/>
    <m/>
    <m/>
    <m/>
    <m/>
    <m/>
    <m/>
    <m/>
    <m/>
    <m/>
  </r>
  <r>
    <m/>
    <s v="V100061"/>
    <s v="2025-0008"/>
    <x v="138"/>
    <n v="7"/>
    <s v="Wagon"/>
    <n v="206"/>
    <s v=""/>
    <x v="48"/>
    <m/>
    <m/>
    <x v="5"/>
    <x v="8"/>
    <n v="1"/>
    <m/>
    <m/>
    <n v="1"/>
    <m/>
    <n v="1"/>
    <n v="1"/>
    <x v="1"/>
    <n v="0"/>
    <d v="1899-12-30T00:00:00"/>
    <d v="1899-12-30T00:00:00"/>
    <x v="8"/>
    <m/>
    <m/>
    <m/>
    <d v="2026-09-25T00:00:00"/>
    <d v="2038-09-24T00:00:00"/>
    <n v="5020"/>
    <x v="135"/>
    <m/>
    <m/>
    <m/>
    <m/>
    <s v="n.a."/>
    <d v="1899-12-30T00:00:00"/>
    <d v="1899-12-30T00:00:00"/>
    <n v="0"/>
    <n v="0"/>
    <m/>
    <d v="2038-08-31T00:00:00"/>
    <m/>
    <m/>
    <m/>
    <m/>
    <m/>
    <m/>
    <m/>
    <m/>
    <m/>
    <m/>
    <m/>
    <m/>
    <m/>
    <m/>
    <m/>
    <m/>
    <m/>
    <m/>
    <m/>
    <d v="2025-11-01T00:00:00"/>
    <m/>
    <n v="35000"/>
    <m/>
    <m/>
    <s v="Euro"/>
    <n v="30.16"/>
    <m/>
    <m/>
    <m/>
    <m/>
    <n v="26"/>
    <m/>
    <m/>
    <m/>
    <m/>
    <m/>
    <m/>
    <m/>
    <m/>
    <m/>
    <m/>
    <m/>
    <m/>
    <m/>
    <m/>
    <m/>
    <m/>
    <m/>
    <m/>
    <m/>
    <m/>
    <m/>
    <m/>
  </r>
  <r>
    <m/>
    <s v="V100061"/>
    <s v="2025-0008"/>
    <x v="138"/>
    <n v="8"/>
    <s v="Batch"/>
    <m/>
    <m/>
    <x v="48"/>
    <s v="AUT"/>
    <s v="Middle EU - ELSE"/>
    <x v="5"/>
    <x v="8"/>
    <n v="31"/>
    <m/>
    <m/>
    <n v="31"/>
    <n v="0"/>
    <n v="31"/>
    <n v="31"/>
    <x v="0"/>
    <n v="0"/>
    <m/>
    <m/>
    <x v="8"/>
    <s v="Auslieferung gemäss supply demand (nicht MV)"/>
    <d v="2026-10-23T00:00:00"/>
    <d v="2038-10-22T00:00:00"/>
    <m/>
    <m/>
    <m/>
    <x v="12"/>
    <m/>
    <m/>
    <m/>
    <m/>
    <s v="n.a."/>
    <m/>
    <m/>
    <n v="0"/>
    <n v="0"/>
    <m/>
    <m/>
    <s v="n.a."/>
    <m/>
    <m/>
    <m/>
    <m/>
    <m/>
    <m/>
    <m/>
    <m/>
    <s v="A"/>
    <n v="75"/>
    <s v="keine"/>
    <s v="AUT"/>
    <s v="Not required"/>
    <s v="N"/>
    <s v="Y"/>
    <n v="72"/>
    <s v="Option 4 Monate vor Mietende für weitere 6 Jahre zu gleichen Konditionen auszuüber"/>
    <m/>
    <m/>
    <m/>
    <n v="35000"/>
    <s v="N"/>
    <m/>
    <s v="Euro"/>
    <n v="30.16"/>
    <n v="-4.16"/>
    <n v="0"/>
    <n v="0"/>
    <n v="0"/>
    <n v="26"/>
    <n v="0"/>
    <n v="0"/>
    <n v="0"/>
    <n v="0"/>
    <n v="0"/>
    <s v="0.00"/>
    <n v="0"/>
    <n v="0"/>
    <n v="0"/>
    <n v="0"/>
    <n v="30.16"/>
    <n v="-4.16"/>
    <n v="26"/>
    <n v="1"/>
    <n v="0"/>
    <n v="30.16"/>
    <n v="26"/>
    <n v="1085000"/>
    <n v="0"/>
    <s v="Y"/>
    <n v="1"/>
    <n v="293384"/>
  </r>
  <r>
    <m/>
    <s v="V100061"/>
    <s v="2025-0008"/>
    <x v="138"/>
    <n v="8"/>
    <s v="Wagon"/>
    <n v="207"/>
    <s v=""/>
    <x v="48"/>
    <m/>
    <m/>
    <x v="5"/>
    <x v="8"/>
    <n v="1"/>
    <m/>
    <m/>
    <n v="1"/>
    <m/>
    <n v="1"/>
    <n v="1"/>
    <x v="1"/>
    <n v="0"/>
    <d v="1899-12-30T00:00:00"/>
    <d v="1899-12-30T00:00:00"/>
    <x v="8"/>
    <m/>
    <m/>
    <m/>
    <d v="2026-10-23T00:00:00"/>
    <d v="2038-10-22T00:00:00"/>
    <n v="5020"/>
    <x v="136"/>
    <m/>
    <m/>
    <m/>
    <m/>
    <s v="n.a."/>
    <d v="1899-12-30T00:00:00"/>
    <d v="1899-12-30T00:00:00"/>
    <n v="0"/>
    <n v="0"/>
    <m/>
    <d v="2038-09-30T00:00:00"/>
    <m/>
    <m/>
    <m/>
    <m/>
    <m/>
    <m/>
    <m/>
    <m/>
    <m/>
    <m/>
    <m/>
    <m/>
    <m/>
    <m/>
    <m/>
    <m/>
    <m/>
    <m/>
    <m/>
    <d v="2025-11-01T00:00:00"/>
    <m/>
    <n v="35000"/>
    <m/>
    <m/>
    <s v="Euro"/>
    <n v="30.16"/>
    <m/>
    <m/>
    <m/>
    <m/>
    <n v="26"/>
    <m/>
    <m/>
    <m/>
    <m/>
    <m/>
    <m/>
    <m/>
    <m/>
    <m/>
    <m/>
    <m/>
    <m/>
    <m/>
    <m/>
    <m/>
    <m/>
    <m/>
    <m/>
    <m/>
    <m/>
    <m/>
    <m/>
  </r>
  <r>
    <m/>
    <s v="V100061"/>
    <s v="2025-0008"/>
    <x v="138"/>
    <n v="8"/>
    <s v="Wagon"/>
    <n v="208"/>
    <s v=""/>
    <x v="48"/>
    <m/>
    <m/>
    <x v="5"/>
    <x v="8"/>
    <n v="1"/>
    <m/>
    <m/>
    <n v="1"/>
    <m/>
    <n v="1"/>
    <n v="1"/>
    <x v="1"/>
    <n v="0"/>
    <d v="1899-12-30T00:00:00"/>
    <d v="1899-12-30T00:00:00"/>
    <x v="8"/>
    <m/>
    <m/>
    <m/>
    <d v="2026-10-23T00:00:00"/>
    <d v="2038-10-22T00:00:00"/>
    <n v="5020"/>
    <x v="136"/>
    <m/>
    <m/>
    <m/>
    <m/>
    <s v="n.a."/>
    <d v="1899-12-30T00:00:00"/>
    <d v="1899-12-30T00:00:00"/>
    <n v="0"/>
    <n v="0"/>
    <m/>
    <d v="2038-09-30T00:00:00"/>
    <m/>
    <m/>
    <m/>
    <m/>
    <m/>
    <m/>
    <m/>
    <m/>
    <m/>
    <m/>
    <m/>
    <m/>
    <m/>
    <m/>
    <m/>
    <m/>
    <m/>
    <m/>
    <m/>
    <d v="2025-11-01T00:00:00"/>
    <m/>
    <n v="35000"/>
    <m/>
    <m/>
    <s v="Euro"/>
    <n v="30.16"/>
    <m/>
    <m/>
    <m/>
    <m/>
    <n v="26"/>
    <m/>
    <m/>
    <m/>
    <m/>
    <m/>
    <m/>
    <m/>
    <m/>
    <m/>
    <m/>
    <m/>
    <m/>
    <m/>
    <m/>
    <m/>
    <m/>
    <m/>
    <m/>
    <m/>
    <m/>
    <m/>
    <m/>
  </r>
  <r>
    <m/>
    <s v="V100061"/>
    <s v="2025-0008"/>
    <x v="138"/>
    <n v="8"/>
    <s v="Wagon"/>
    <n v="209"/>
    <s v=""/>
    <x v="48"/>
    <m/>
    <m/>
    <x v="5"/>
    <x v="8"/>
    <n v="1"/>
    <m/>
    <m/>
    <n v="1"/>
    <m/>
    <n v="1"/>
    <n v="1"/>
    <x v="1"/>
    <n v="0"/>
    <d v="1899-12-30T00:00:00"/>
    <d v="1899-12-30T00:00:00"/>
    <x v="8"/>
    <m/>
    <m/>
    <m/>
    <d v="2026-10-23T00:00:00"/>
    <d v="2038-10-22T00:00:00"/>
    <n v="5020"/>
    <x v="136"/>
    <m/>
    <m/>
    <m/>
    <m/>
    <s v="n.a."/>
    <d v="1899-12-30T00:00:00"/>
    <d v="1899-12-30T00:00:00"/>
    <n v="0"/>
    <n v="0"/>
    <m/>
    <d v="2038-09-30T00:00:00"/>
    <m/>
    <m/>
    <m/>
    <m/>
    <m/>
    <m/>
    <m/>
    <m/>
    <m/>
    <m/>
    <m/>
    <m/>
    <m/>
    <m/>
    <m/>
    <m/>
    <m/>
    <m/>
    <m/>
    <d v="2025-11-01T00:00:00"/>
    <m/>
    <n v="35000"/>
    <m/>
    <m/>
    <s v="Euro"/>
    <n v="30.16"/>
    <m/>
    <m/>
    <m/>
    <m/>
    <n v="26"/>
    <m/>
    <m/>
    <m/>
    <m/>
    <m/>
    <m/>
    <m/>
    <m/>
    <m/>
    <m/>
    <m/>
    <m/>
    <m/>
    <m/>
    <m/>
    <m/>
    <m/>
    <m/>
    <m/>
    <m/>
    <m/>
    <m/>
  </r>
  <r>
    <m/>
    <s v="V100061"/>
    <s v="2025-0008"/>
    <x v="138"/>
    <n v="8"/>
    <s v="Wagon"/>
    <n v="210"/>
    <s v=""/>
    <x v="48"/>
    <m/>
    <m/>
    <x v="5"/>
    <x v="8"/>
    <n v="1"/>
    <m/>
    <m/>
    <n v="1"/>
    <m/>
    <n v="1"/>
    <n v="1"/>
    <x v="1"/>
    <n v="0"/>
    <d v="1899-12-30T00:00:00"/>
    <d v="1899-12-30T00:00:00"/>
    <x v="8"/>
    <m/>
    <m/>
    <m/>
    <d v="2026-10-23T00:00:00"/>
    <d v="2038-10-22T00:00:00"/>
    <n v="5020"/>
    <x v="136"/>
    <m/>
    <m/>
    <m/>
    <m/>
    <s v="n.a."/>
    <d v="1899-12-30T00:00:00"/>
    <d v="1899-12-30T00:00:00"/>
    <n v="0"/>
    <n v="0"/>
    <m/>
    <d v="2038-09-30T00:00:00"/>
    <m/>
    <m/>
    <m/>
    <m/>
    <m/>
    <m/>
    <m/>
    <m/>
    <m/>
    <m/>
    <m/>
    <m/>
    <m/>
    <m/>
    <m/>
    <m/>
    <m/>
    <m/>
    <m/>
    <d v="2025-11-01T00:00:00"/>
    <m/>
    <n v="35000"/>
    <m/>
    <m/>
    <s v="Euro"/>
    <n v="30.16"/>
    <m/>
    <m/>
    <m/>
    <m/>
    <n v="26"/>
    <m/>
    <m/>
    <m/>
    <m/>
    <m/>
    <m/>
    <m/>
    <m/>
    <m/>
    <m/>
    <m/>
    <m/>
    <m/>
    <m/>
    <m/>
    <m/>
    <m/>
    <m/>
    <m/>
    <m/>
    <m/>
    <m/>
  </r>
  <r>
    <m/>
    <s v="V100061"/>
    <s v="2025-0008"/>
    <x v="138"/>
    <n v="8"/>
    <s v="Wagon"/>
    <n v="211"/>
    <s v=""/>
    <x v="48"/>
    <m/>
    <m/>
    <x v="5"/>
    <x v="8"/>
    <n v="1"/>
    <m/>
    <m/>
    <n v="1"/>
    <m/>
    <n v="1"/>
    <n v="1"/>
    <x v="1"/>
    <n v="0"/>
    <d v="1899-12-30T00:00:00"/>
    <d v="1899-12-30T00:00:00"/>
    <x v="8"/>
    <m/>
    <m/>
    <m/>
    <d v="2026-10-23T00:00:00"/>
    <d v="2038-10-22T00:00:00"/>
    <n v="5020"/>
    <x v="136"/>
    <m/>
    <m/>
    <m/>
    <m/>
    <s v="n.a."/>
    <d v="1899-12-30T00:00:00"/>
    <d v="1899-12-30T00:00:00"/>
    <n v="0"/>
    <n v="0"/>
    <m/>
    <d v="2038-09-30T00:00:00"/>
    <m/>
    <m/>
    <m/>
    <m/>
    <m/>
    <m/>
    <m/>
    <m/>
    <m/>
    <m/>
    <m/>
    <m/>
    <m/>
    <m/>
    <m/>
    <m/>
    <m/>
    <m/>
    <m/>
    <d v="2025-11-01T00:00:00"/>
    <m/>
    <n v="35000"/>
    <m/>
    <m/>
    <s v="Euro"/>
    <n v="30.16"/>
    <m/>
    <m/>
    <m/>
    <m/>
    <n v="26"/>
    <m/>
    <m/>
    <m/>
    <m/>
    <m/>
    <m/>
    <m/>
    <m/>
    <m/>
    <m/>
    <m/>
    <m/>
    <m/>
    <m/>
    <m/>
    <m/>
    <m/>
    <m/>
    <m/>
    <m/>
    <m/>
    <m/>
  </r>
  <r>
    <m/>
    <s v="V100061"/>
    <s v="2025-0008"/>
    <x v="138"/>
    <n v="8"/>
    <s v="Wagon"/>
    <n v="212"/>
    <s v=""/>
    <x v="48"/>
    <m/>
    <m/>
    <x v="5"/>
    <x v="8"/>
    <n v="1"/>
    <m/>
    <m/>
    <n v="1"/>
    <m/>
    <n v="1"/>
    <n v="1"/>
    <x v="1"/>
    <n v="0"/>
    <d v="1899-12-30T00:00:00"/>
    <d v="1899-12-30T00:00:00"/>
    <x v="8"/>
    <m/>
    <m/>
    <m/>
    <d v="2026-10-23T00:00:00"/>
    <d v="2038-10-22T00:00:00"/>
    <n v="5020"/>
    <x v="136"/>
    <m/>
    <m/>
    <m/>
    <m/>
    <s v="n.a."/>
    <d v="1899-12-30T00:00:00"/>
    <d v="1899-12-30T00:00:00"/>
    <n v="0"/>
    <n v="0"/>
    <m/>
    <d v="2038-09-30T00:00:00"/>
    <m/>
    <m/>
    <m/>
    <m/>
    <m/>
    <m/>
    <m/>
    <m/>
    <m/>
    <m/>
    <m/>
    <m/>
    <m/>
    <m/>
    <m/>
    <m/>
    <m/>
    <m/>
    <m/>
    <d v="2025-11-01T00:00:00"/>
    <m/>
    <n v="35000"/>
    <m/>
    <m/>
    <s v="Euro"/>
    <n v="30.16"/>
    <m/>
    <m/>
    <m/>
    <m/>
    <n v="26"/>
    <m/>
    <m/>
    <m/>
    <m/>
    <m/>
    <m/>
    <m/>
    <m/>
    <m/>
    <m/>
    <m/>
    <m/>
    <m/>
    <m/>
    <m/>
    <m/>
    <m/>
    <m/>
    <m/>
    <m/>
    <m/>
    <m/>
  </r>
  <r>
    <m/>
    <s v="V100061"/>
    <s v="2025-0008"/>
    <x v="138"/>
    <n v="8"/>
    <s v="Wagon"/>
    <n v="213"/>
    <s v=""/>
    <x v="48"/>
    <m/>
    <m/>
    <x v="5"/>
    <x v="8"/>
    <n v="1"/>
    <m/>
    <m/>
    <n v="1"/>
    <m/>
    <n v="1"/>
    <n v="1"/>
    <x v="1"/>
    <n v="0"/>
    <d v="1899-12-30T00:00:00"/>
    <d v="1899-12-30T00:00:00"/>
    <x v="8"/>
    <m/>
    <m/>
    <m/>
    <d v="2026-10-23T00:00:00"/>
    <d v="2038-10-22T00:00:00"/>
    <n v="5020"/>
    <x v="136"/>
    <m/>
    <m/>
    <m/>
    <m/>
    <s v="n.a."/>
    <d v="1899-12-30T00:00:00"/>
    <d v="1899-12-30T00:00:00"/>
    <n v="0"/>
    <n v="0"/>
    <m/>
    <d v="2038-09-30T00:00:00"/>
    <m/>
    <m/>
    <m/>
    <m/>
    <m/>
    <m/>
    <m/>
    <m/>
    <m/>
    <m/>
    <m/>
    <m/>
    <m/>
    <m/>
    <m/>
    <m/>
    <m/>
    <m/>
    <m/>
    <d v="2025-11-01T00:00:00"/>
    <m/>
    <n v="35000"/>
    <m/>
    <m/>
    <s v="Euro"/>
    <n v="30.16"/>
    <m/>
    <m/>
    <m/>
    <m/>
    <n v="26"/>
    <m/>
    <m/>
    <m/>
    <m/>
    <m/>
    <m/>
    <m/>
    <m/>
    <m/>
    <m/>
    <m/>
    <m/>
    <m/>
    <m/>
    <m/>
    <m/>
    <m/>
    <m/>
    <m/>
    <m/>
    <m/>
    <m/>
  </r>
  <r>
    <m/>
    <s v="V100061"/>
    <s v="2025-0008"/>
    <x v="138"/>
    <n v="8"/>
    <s v="Wagon"/>
    <n v="214"/>
    <s v=""/>
    <x v="48"/>
    <m/>
    <m/>
    <x v="5"/>
    <x v="8"/>
    <n v="1"/>
    <m/>
    <m/>
    <n v="1"/>
    <m/>
    <n v="1"/>
    <n v="1"/>
    <x v="1"/>
    <n v="0"/>
    <d v="1899-12-30T00:00:00"/>
    <d v="1899-12-30T00:00:00"/>
    <x v="8"/>
    <m/>
    <m/>
    <m/>
    <d v="2026-10-23T00:00:00"/>
    <d v="2038-10-22T00:00:00"/>
    <n v="5020"/>
    <x v="136"/>
    <m/>
    <m/>
    <m/>
    <m/>
    <s v="n.a."/>
    <d v="1899-12-30T00:00:00"/>
    <d v="1899-12-30T00:00:00"/>
    <n v="0"/>
    <n v="0"/>
    <m/>
    <d v="2038-09-30T00:00:00"/>
    <m/>
    <m/>
    <m/>
    <m/>
    <m/>
    <m/>
    <m/>
    <m/>
    <m/>
    <m/>
    <m/>
    <m/>
    <m/>
    <m/>
    <m/>
    <m/>
    <m/>
    <m/>
    <m/>
    <d v="2025-11-01T00:00:00"/>
    <m/>
    <n v="35000"/>
    <m/>
    <m/>
    <s v="Euro"/>
    <n v="30.16"/>
    <m/>
    <m/>
    <m/>
    <m/>
    <n v="26"/>
    <m/>
    <m/>
    <m/>
    <m/>
    <m/>
    <m/>
    <m/>
    <m/>
    <m/>
    <m/>
    <m/>
    <m/>
    <m/>
    <m/>
    <m/>
    <m/>
    <m/>
    <m/>
    <m/>
    <m/>
    <m/>
    <m/>
  </r>
  <r>
    <m/>
    <s v="V100061"/>
    <s v="2025-0008"/>
    <x v="138"/>
    <n v="8"/>
    <s v="Wagon"/>
    <n v="215"/>
    <s v=""/>
    <x v="48"/>
    <m/>
    <m/>
    <x v="5"/>
    <x v="8"/>
    <n v="1"/>
    <m/>
    <m/>
    <n v="1"/>
    <m/>
    <n v="1"/>
    <n v="1"/>
    <x v="1"/>
    <n v="0"/>
    <d v="1899-12-30T00:00:00"/>
    <d v="1899-12-30T00:00:00"/>
    <x v="8"/>
    <m/>
    <m/>
    <m/>
    <d v="2026-10-23T00:00:00"/>
    <d v="2038-10-22T00:00:00"/>
    <n v="5020"/>
    <x v="136"/>
    <m/>
    <m/>
    <m/>
    <m/>
    <s v="n.a."/>
    <d v="1899-12-30T00:00:00"/>
    <d v="1899-12-30T00:00:00"/>
    <n v="0"/>
    <n v="0"/>
    <m/>
    <d v="2038-09-30T00:00:00"/>
    <m/>
    <m/>
    <m/>
    <m/>
    <m/>
    <m/>
    <m/>
    <m/>
    <m/>
    <m/>
    <m/>
    <m/>
    <m/>
    <m/>
    <m/>
    <m/>
    <m/>
    <m/>
    <m/>
    <d v="2025-11-01T00:00:00"/>
    <m/>
    <n v="35000"/>
    <m/>
    <m/>
    <s v="Euro"/>
    <n v="30.16"/>
    <m/>
    <m/>
    <m/>
    <m/>
    <n v="26"/>
    <m/>
    <m/>
    <m/>
    <m/>
    <m/>
    <m/>
    <m/>
    <m/>
    <m/>
    <m/>
    <m/>
    <m/>
    <m/>
    <m/>
    <m/>
    <m/>
    <m/>
    <m/>
    <m/>
    <m/>
    <m/>
    <m/>
  </r>
  <r>
    <m/>
    <s v="V100061"/>
    <s v="2025-0008"/>
    <x v="138"/>
    <n v="8"/>
    <s v="Wagon"/>
    <n v="216"/>
    <s v=""/>
    <x v="48"/>
    <m/>
    <m/>
    <x v="5"/>
    <x v="8"/>
    <n v="1"/>
    <m/>
    <m/>
    <n v="1"/>
    <m/>
    <n v="1"/>
    <n v="1"/>
    <x v="1"/>
    <n v="0"/>
    <d v="1899-12-30T00:00:00"/>
    <d v="1899-12-30T00:00:00"/>
    <x v="8"/>
    <m/>
    <m/>
    <m/>
    <d v="2026-10-23T00:00:00"/>
    <d v="2038-10-22T00:00:00"/>
    <n v="5020"/>
    <x v="136"/>
    <m/>
    <m/>
    <m/>
    <m/>
    <s v="n.a."/>
    <d v="1899-12-30T00:00:00"/>
    <d v="1899-12-30T00:00:00"/>
    <n v="0"/>
    <n v="0"/>
    <m/>
    <d v="2038-09-30T00:00:00"/>
    <m/>
    <m/>
    <m/>
    <m/>
    <m/>
    <m/>
    <m/>
    <m/>
    <m/>
    <m/>
    <m/>
    <m/>
    <m/>
    <m/>
    <m/>
    <m/>
    <m/>
    <m/>
    <m/>
    <d v="2025-11-01T00:00:00"/>
    <m/>
    <n v="35000"/>
    <m/>
    <m/>
    <s v="Euro"/>
    <n v="30.16"/>
    <m/>
    <m/>
    <m/>
    <m/>
    <n v="26"/>
    <m/>
    <m/>
    <m/>
    <m/>
    <m/>
    <m/>
    <m/>
    <m/>
    <m/>
    <m/>
    <m/>
    <m/>
    <m/>
    <m/>
    <m/>
    <m/>
    <m/>
    <m/>
    <m/>
    <m/>
    <m/>
    <m/>
  </r>
  <r>
    <m/>
    <s v="V100061"/>
    <s v="2025-0008"/>
    <x v="138"/>
    <n v="8"/>
    <s v="Wagon"/>
    <n v="217"/>
    <s v=""/>
    <x v="48"/>
    <m/>
    <m/>
    <x v="5"/>
    <x v="8"/>
    <n v="1"/>
    <m/>
    <m/>
    <n v="1"/>
    <m/>
    <n v="1"/>
    <n v="1"/>
    <x v="1"/>
    <n v="0"/>
    <d v="1899-12-30T00:00:00"/>
    <d v="1899-12-30T00:00:00"/>
    <x v="8"/>
    <m/>
    <m/>
    <m/>
    <d v="2026-10-23T00:00:00"/>
    <d v="2038-10-22T00:00:00"/>
    <n v="5020"/>
    <x v="136"/>
    <m/>
    <m/>
    <m/>
    <m/>
    <s v="n.a."/>
    <d v="1899-12-30T00:00:00"/>
    <d v="1899-12-30T00:00:00"/>
    <n v="0"/>
    <n v="0"/>
    <m/>
    <d v="2038-09-30T00:00:00"/>
    <m/>
    <m/>
    <m/>
    <m/>
    <m/>
    <m/>
    <m/>
    <m/>
    <m/>
    <m/>
    <m/>
    <m/>
    <m/>
    <m/>
    <m/>
    <m/>
    <m/>
    <m/>
    <m/>
    <d v="2025-11-01T00:00:00"/>
    <m/>
    <n v="35000"/>
    <m/>
    <m/>
    <s v="Euro"/>
    <n v="30.16"/>
    <m/>
    <m/>
    <m/>
    <m/>
    <n v="26"/>
    <m/>
    <m/>
    <m/>
    <m/>
    <m/>
    <m/>
    <m/>
    <m/>
    <m/>
    <m/>
    <m/>
    <m/>
    <m/>
    <m/>
    <m/>
    <m/>
    <m/>
    <m/>
    <m/>
    <m/>
    <m/>
    <m/>
  </r>
  <r>
    <m/>
    <s v="V100061"/>
    <s v="2025-0008"/>
    <x v="138"/>
    <n v="8"/>
    <s v="Wagon"/>
    <n v="218"/>
    <s v=""/>
    <x v="48"/>
    <m/>
    <m/>
    <x v="5"/>
    <x v="8"/>
    <n v="1"/>
    <m/>
    <m/>
    <n v="1"/>
    <m/>
    <n v="1"/>
    <n v="1"/>
    <x v="1"/>
    <n v="0"/>
    <d v="1899-12-30T00:00:00"/>
    <d v="1899-12-30T00:00:00"/>
    <x v="8"/>
    <m/>
    <m/>
    <m/>
    <d v="2026-10-23T00:00:00"/>
    <d v="2038-10-22T00:00:00"/>
    <n v="5020"/>
    <x v="136"/>
    <m/>
    <m/>
    <m/>
    <m/>
    <s v="n.a."/>
    <d v="1899-12-30T00:00:00"/>
    <d v="1899-12-30T00:00:00"/>
    <n v="0"/>
    <n v="0"/>
    <m/>
    <d v="2038-09-30T00:00:00"/>
    <m/>
    <m/>
    <m/>
    <m/>
    <m/>
    <m/>
    <m/>
    <m/>
    <m/>
    <m/>
    <m/>
    <m/>
    <m/>
    <m/>
    <m/>
    <m/>
    <m/>
    <m/>
    <m/>
    <d v="2025-11-01T00:00:00"/>
    <m/>
    <n v="35000"/>
    <m/>
    <m/>
    <s v="Euro"/>
    <n v="30.16"/>
    <m/>
    <m/>
    <m/>
    <m/>
    <n v="26"/>
    <m/>
    <m/>
    <m/>
    <m/>
    <m/>
    <m/>
    <m/>
    <m/>
    <m/>
    <m/>
    <m/>
    <m/>
    <m/>
    <m/>
    <m/>
    <m/>
    <m/>
    <m/>
    <m/>
    <m/>
    <m/>
    <m/>
  </r>
  <r>
    <m/>
    <s v="V100061"/>
    <s v="2025-0008"/>
    <x v="138"/>
    <n v="8"/>
    <s v="Wagon"/>
    <n v="219"/>
    <s v=""/>
    <x v="48"/>
    <m/>
    <m/>
    <x v="5"/>
    <x v="8"/>
    <n v="1"/>
    <m/>
    <m/>
    <n v="1"/>
    <m/>
    <n v="1"/>
    <n v="1"/>
    <x v="1"/>
    <n v="0"/>
    <d v="1899-12-30T00:00:00"/>
    <d v="1899-12-30T00:00:00"/>
    <x v="8"/>
    <m/>
    <m/>
    <m/>
    <d v="2026-10-23T00:00:00"/>
    <d v="2038-10-22T00:00:00"/>
    <n v="5020"/>
    <x v="136"/>
    <m/>
    <m/>
    <m/>
    <m/>
    <s v="n.a."/>
    <d v="1899-12-30T00:00:00"/>
    <d v="1899-12-30T00:00:00"/>
    <n v="0"/>
    <n v="0"/>
    <m/>
    <d v="2038-09-30T00:00:00"/>
    <m/>
    <m/>
    <m/>
    <m/>
    <m/>
    <m/>
    <m/>
    <m/>
    <m/>
    <m/>
    <m/>
    <m/>
    <m/>
    <m/>
    <m/>
    <m/>
    <m/>
    <m/>
    <m/>
    <d v="2025-11-01T00:00:00"/>
    <m/>
    <n v="35000"/>
    <m/>
    <m/>
    <s v="Euro"/>
    <n v="30.16"/>
    <m/>
    <m/>
    <m/>
    <m/>
    <n v="26"/>
    <m/>
    <m/>
    <m/>
    <m/>
    <m/>
    <m/>
    <m/>
    <m/>
    <m/>
    <m/>
    <m/>
    <m/>
    <m/>
    <m/>
    <m/>
    <m/>
    <m/>
    <m/>
    <m/>
    <m/>
    <m/>
    <m/>
  </r>
  <r>
    <m/>
    <s v="V100061"/>
    <s v="2025-0008"/>
    <x v="138"/>
    <n v="8"/>
    <s v="Wagon"/>
    <n v="220"/>
    <s v=""/>
    <x v="48"/>
    <m/>
    <m/>
    <x v="5"/>
    <x v="8"/>
    <n v="1"/>
    <m/>
    <m/>
    <n v="1"/>
    <m/>
    <n v="1"/>
    <n v="1"/>
    <x v="1"/>
    <n v="0"/>
    <d v="1899-12-30T00:00:00"/>
    <d v="1899-12-30T00:00:00"/>
    <x v="8"/>
    <m/>
    <m/>
    <m/>
    <d v="2026-10-23T00:00:00"/>
    <d v="2038-10-22T00:00:00"/>
    <n v="5020"/>
    <x v="136"/>
    <m/>
    <m/>
    <m/>
    <m/>
    <s v="n.a."/>
    <d v="1899-12-30T00:00:00"/>
    <d v="1899-12-30T00:00:00"/>
    <n v="0"/>
    <n v="0"/>
    <m/>
    <d v="2038-09-30T00:00:00"/>
    <m/>
    <m/>
    <m/>
    <m/>
    <m/>
    <m/>
    <m/>
    <m/>
    <m/>
    <m/>
    <m/>
    <m/>
    <m/>
    <m/>
    <m/>
    <m/>
    <m/>
    <m/>
    <m/>
    <d v="2025-11-01T00:00:00"/>
    <m/>
    <n v="35000"/>
    <m/>
    <m/>
    <s v="Euro"/>
    <n v="30.16"/>
    <m/>
    <m/>
    <m/>
    <m/>
    <n v="26"/>
    <m/>
    <m/>
    <m/>
    <m/>
    <m/>
    <m/>
    <m/>
    <m/>
    <m/>
    <m/>
    <m/>
    <m/>
    <m/>
    <m/>
    <m/>
    <m/>
    <m/>
    <m/>
    <m/>
    <m/>
    <m/>
    <m/>
  </r>
  <r>
    <m/>
    <s v="V100061"/>
    <s v="2025-0008"/>
    <x v="138"/>
    <n v="8"/>
    <s v="Wagon"/>
    <n v="221"/>
    <s v=""/>
    <x v="48"/>
    <m/>
    <m/>
    <x v="5"/>
    <x v="8"/>
    <n v="1"/>
    <m/>
    <m/>
    <n v="1"/>
    <m/>
    <n v="1"/>
    <n v="1"/>
    <x v="1"/>
    <n v="0"/>
    <d v="1899-12-30T00:00:00"/>
    <d v="1899-12-30T00:00:00"/>
    <x v="8"/>
    <m/>
    <m/>
    <m/>
    <d v="2026-10-23T00:00:00"/>
    <d v="2038-10-22T00:00:00"/>
    <n v="5020"/>
    <x v="136"/>
    <m/>
    <m/>
    <m/>
    <m/>
    <s v="n.a."/>
    <d v="1899-12-30T00:00:00"/>
    <d v="1899-12-30T00:00:00"/>
    <n v="0"/>
    <n v="0"/>
    <m/>
    <d v="2038-09-30T00:00:00"/>
    <m/>
    <m/>
    <m/>
    <m/>
    <m/>
    <m/>
    <m/>
    <m/>
    <m/>
    <m/>
    <m/>
    <m/>
    <m/>
    <m/>
    <m/>
    <m/>
    <m/>
    <m/>
    <m/>
    <d v="2025-11-01T00:00:00"/>
    <m/>
    <n v="35000"/>
    <m/>
    <m/>
    <s v="Euro"/>
    <n v="30.16"/>
    <m/>
    <m/>
    <m/>
    <m/>
    <n v="26"/>
    <m/>
    <m/>
    <m/>
    <m/>
    <m/>
    <m/>
    <m/>
    <m/>
    <m/>
    <m/>
    <m/>
    <m/>
    <m/>
    <m/>
    <m/>
    <m/>
    <m/>
    <m/>
    <m/>
    <m/>
    <m/>
    <m/>
  </r>
  <r>
    <m/>
    <s v="V100061"/>
    <s v="2025-0008"/>
    <x v="138"/>
    <n v="8"/>
    <s v="Wagon"/>
    <n v="222"/>
    <s v=""/>
    <x v="48"/>
    <m/>
    <m/>
    <x v="5"/>
    <x v="8"/>
    <n v="1"/>
    <m/>
    <m/>
    <n v="1"/>
    <m/>
    <n v="1"/>
    <n v="1"/>
    <x v="1"/>
    <n v="0"/>
    <d v="1899-12-30T00:00:00"/>
    <d v="1899-12-30T00:00:00"/>
    <x v="8"/>
    <m/>
    <m/>
    <m/>
    <d v="2026-10-23T00:00:00"/>
    <d v="2038-10-22T00:00:00"/>
    <n v="5020"/>
    <x v="136"/>
    <m/>
    <m/>
    <m/>
    <m/>
    <s v="n.a."/>
    <d v="1899-12-30T00:00:00"/>
    <d v="1899-12-30T00:00:00"/>
    <n v="0"/>
    <n v="0"/>
    <m/>
    <d v="2038-09-30T00:00:00"/>
    <m/>
    <m/>
    <m/>
    <m/>
    <m/>
    <m/>
    <m/>
    <m/>
    <m/>
    <m/>
    <m/>
    <m/>
    <m/>
    <m/>
    <m/>
    <m/>
    <m/>
    <m/>
    <m/>
    <d v="2025-11-01T00:00:00"/>
    <m/>
    <n v="35000"/>
    <m/>
    <m/>
    <s v="Euro"/>
    <n v="30.16"/>
    <m/>
    <m/>
    <m/>
    <m/>
    <n v="26"/>
    <m/>
    <m/>
    <m/>
    <m/>
    <m/>
    <m/>
    <m/>
    <m/>
    <m/>
    <m/>
    <m/>
    <m/>
    <m/>
    <m/>
    <m/>
    <m/>
    <m/>
    <m/>
    <m/>
    <m/>
    <m/>
    <m/>
  </r>
  <r>
    <m/>
    <s v="V100061"/>
    <s v="2025-0008"/>
    <x v="138"/>
    <n v="8"/>
    <s v="Wagon"/>
    <n v="223"/>
    <s v=""/>
    <x v="48"/>
    <m/>
    <m/>
    <x v="5"/>
    <x v="8"/>
    <n v="1"/>
    <m/>
    <m/>
    <n v="1"/>
    <m/>
    <n v="1"/>
    <n v="1"/>
    <x v="1"/>
    <n v="0"/>
    <d v="1899-12-30T00:00:00"/>
    <d v="1899-12-30T00:00:00"/>
    <x v="8"/>
    <m/>
    <m/>
    <m/>
    <d v="2026-10-23T00:00:00"/>
    <d v="2038-10-22T00:00:00"/>
    <n v="5020"/>
    <x v="136"/>
    <m/>
    <m/>
    <m/>
    <m/>
    <s v="n.a."/>
    <d v="1899-12-30T00:00:00"/>
    <d v="1899-12-30T00:00:00"/>
    <n v="0"/>
    <n v="0"/>
    <m/>
    <d v="2038-09-30T00:00:00"/>
    <m/>
    <m/>
    <m/>
    <m/>
    <m/>
    <m/>
    <m/>
    <m/>
    <m/>
    <m/>
    <m/>
    <m/>
    <m/>
    <m/>
    <m/>
    <m/>
    <m/>
    <m/>
    <m/>
    <d v="2025-11-01T00:00:00"/>
    <m/>
    <n v="35000"/>
    <m/>
    <m/>
    <s v="Euro"/>
    <n v="30.16"/>
    <m/>
    <m/>
    <m/>
    <m/>
    <n v="26"/>
    <m/>
    <m/>
    <m/>
    <m/>
    <m/>
    <m/>
    <m/>
    <m/>
    <m/>
    <m/>
    <m/>
    <m/>
    <m/>
    <m/>
    <m/>
    <m/>
    <m/>
    <m/>
    <m/>
    <m/>
    <m/>
    <m/>
  </r>
  <r>
    <m/>
    <s v="V100061"/>
    <s v="2025-0008"/>
    <x v="138"/>
    <n v="8"/>
    <s v="Wagon"/>
    <n v="224"/>
    <s v=""/>
    <x v="48"/>
    <m/>
    <m/>
    <x v="5"/>
    <x v="8"/>
    <n v="1"/>
    <m/>
    <m/>
    <n v="1"/>
    <m/>
    <n v="1"/>
    <n v="1"/>
    <x v="1"/>
    <n v="0"/>
    <d v="1899-12-30T00:00:00"/>
    <d v="1899-12-30T00:00:00"/>
    <x v="8"/>
    <m/>
    <m/>
    <m/>
    <d v="2026-10-23T00:00:00"/>
    <d v="2038-10-22T00:00:00"/>
    <n v="5020"/>
    <x v="136"/>
    <m/>
    <m/>
    <m/>
    <m/>
    <s v="n.a."/>
    <d v="1899-12-30T00:00:00"/>
    <d v="1899-12-30T00:00:00"/>
    <n v="0"/>
    <n v="0"/>
    <m/>
    <d v="2038-09-30T00:00:00"/>
    <m/>
    <m/>
    <m/>
    <m/>
    <m/>
    <m/>
    <m/>
    <m/>
    <m/>
    <m/>
    <m/>
    <m/>
    <m/>
    <m/>
    <m/>
    <m/>
    <m/>
    <m/>
    <m/>
    <d v="2025-11-01T00:00:00"/>
    <m/>
    <n v="35000"/>
    <m/>
    <m/>
    <s v="Euro"/>
    <n v="30.16"/>
    <m/>
    <m/>
    <m/>
    <m/>
    <n v="26"/>
    <m/>
    <m/>
    <m/>
    <m/>
    <m/>
    <m/>
    <m/>
    <m/>
    <m/>
    <m/>
    <m/>
    <m/>
    <m/>
    <m/>
    <m/>
    <m/>
    <m/>
    <m/>
    <m/>
    <m/>
    <m/>
    <m/>
  </r>
  <r>
    <m/>
    <s v="V100061"/>
    <s v="2025-0008"/>
    <x v="138"/>
    <n v="8"/>
    <s v="Wagon"/>
    <n v="225"/>
    <s v=""/>
    <x v="48"/>
    <m/>
    <m/>
    <x v="5"/>
    <x v="8"/>
    <n v="1"/>
    <m/>
    <m/>
    <n v="1"/>
    <m/>
    <n v="1"/>
    <n v="1"/>
    <x v="1"/>
    <n v="0"/>
    <d v="1899-12-30T00:00:00"/>
    <d v="1899-12-30T00:00:00"/>
    <x v="8"/>
    <m/>
    <m/>
    <m/>
    <d v="2026-10-23T00:00:00"/>
    <d v="2038-10-22T00:00:00"/>
    <n v="5020"/>
    <x v="136"/>
    <m/>
    <m/>
    <m/>
    <m/>
    <s v="n.a."/>
    <d v="1899-12-30T00:00:00"/>
    <d v="1899-12-30T00:00:00"/>
    <n v="0"/>
    <n v="0"/>
    <m/>
    <d v="2038-09-30T00:00:00"/>
    <m/>
    <m/>
    <m/>
    <m/>
    <m/>
    <m/>
    <m/>
    <m/>
    <m/>
    <m/>
    <m/>
    <m/>
    <m/>
    <m/>
    <m/>
    <m/>
    <m/>
    <m/>
    <m/>
    <d v="2025-11-01T00:00:00"/>
    <m/>
    <n v="35000"/>
    <m/>
    <m/>
    <s v="Euro"/>
    <n v="30.16"/>
    <m/>
    <m/>
    <m/>
    <m/>
    <n v="26"/>
    <m/>
    <m/>
    <m/>
    <m/>
    <m/>
    <m/>
    <m/>
    <m/>
    <m/>
    <m/>
    <m/>
    <m/>
    <m/>
    <m/>
    <m/>
    <m/>
    <m/>
    <m/>
    <m/>
    <m/>
    <m/>
    <m/>
  </r>
  <r>
    <m/>
    <s v="V100061"/>
    <s v="2025-0008"/>
    <x v="138"/>
    <n v="8"/>
    <s v="Wagon"/>
    <n v="226"/>
    <s v=""/>
    <x v="48"/>
    <m/>
    <m/>
    <x v="5"/>
    <x v="8"/>
    <n v="1"/>
    <m/>
    <m/>
    <n v="1"/>
    <m/>
    <n v="1"/>
    <n v="1"/>
    <x v="1"/>
    <n v="0"/>
    <d v="1899-12-30T00:00:00"/>
    <d v="1899-12-30T00:00:00"/>
    <x v="8"/>
    <m/>
    <m/>
    <m/>
    <d v="2026-10-23T00:00:00"/>
    <d v="2038-10-22T00:00:00"/>
    <n v="5020"/>
    <x v="136"/>
    <m/>
    <m/>
    <m/>
    <m/>
    <s v="n.a."/>
    <d v="1899-12-30T00:00:00"/>
    <d v="1899-12-30T00:00:00"/>
    <n v="0"/>
    <n v="0"/>
    <m/>
    <d v="2038-09-30T00:00:00"/>
    <m/>
    <m/>
    <m/>
    <m/>
    <m/>
    <m/>
    <m/>
    <m/>
    <m/>
    <m/>
    <m/>
    <m/>
    <m/>
    <m/>
    <m/>
    <m/>
    <m/>
    <m/>
    <m/>
    <d v="2025-11-01T00:00:00"/>
    <m/>
    <n v="35000"/>
    <m/>
    <m/>
    <s v="Euro"/>
    <n v="30.16"/>
    <m/>
    <m/>
    <m/>
    <m/>
    <n v="26"/>
    <m/>
    <m/>
    <m/>
    <m/>
    <m/>
    <m/>
    <m/>
    <m/>
    <m/>
    <m/>
    <m/>
    <m/>
    <m/>
    <m/>
    <m/>
    <m/>
    <m/>
    <m/>
    <m/>
    <m/>
    <m/>
    <m/>
  </r>
  <r>
    <m/>
    <s v="V100061"/>
    <s v="2025-0008"/>
    <x v="138"/>
    <n v="8"/>
    <s v="Wagon"/>
    <n v="227"/>
    <s v=""/>
    <x v="48"/>
    <m/>
    <m/>
    <x v="5"/>
    <x v="8"/>
    <n v="1"/>
    <m/>
    <m/>
    <n v="1"/>
    <m/>
    <n v="1"/>
    <n v="1"/>
    <x v="1"/>
    <n v="0"/>
    <d v="1899-12-30T00:00:00"/>
    <d v="1899-12-30T00:00:00"/>
    <x v="8"/>
    <m/>
    <m/>
    <m/>
    <d v="2026-10-23T00:00:00"/>
    <d v="2038-10-22T00:00:00"/>
    <n v="5020"/>
    <x v="136"/>
    <m/>
    <m/>
    <m/>
    <m/>
    <s v="n.a."/>
    <d v="1899-12-30T00:00:00"/>
    <d v="1899-12-30T00:00:00"/>
    <n v="0"/>
    <n v="0"/>
    <m/>
    <d v="2038-09-30T00:00:00"/>
    <m/>
    <m/>
    <m/>
    <m/>
    <m/>
    <m/>
    <m/>
    <m/>
    <m/>
    <m/>
    <m/>
    <m/>
    <m/>
    <m/>
    <m/>
    <m/>
    <m/>
    <m/>
    <m/>
    <d v="2025-11-01T00:00:00"/>
    <m/>
    <n v="35000"/>
    <m/>
    <m/>
    <s v="Euro"/>
    <n v="30.16"/>
    <m/>
    <m/>
    <m/>
    <m/>
    <n v="26"/>
    <m/>
    <m/>
    <m/>
    <m/>
    <m/>
    <m/>
    <m/>
    <m/>
    <m/>
    <m/>
    <m/>
    <m/>
    <m/>
    <m/>
    <m/>
    <m/>
    <m/>
    <m/>
    <m/>
    <m/>
    <m/>
    <m/>
  </r>
  <r>
    <m/>
    <s v="V100061"/>
    <s v="2025-0008"/>
    <x v="138"/>
    <n v="8"/>
    <s v="Wagon"/>
    <n v="228"/>
    <s v=""/>
    <x v="48"/>
    <m/>
    <m/>
    <x v="5"/>
    <x v="8"/>
    <n v="1"/>
    <m/>
    <m/>
    <n v="1"/>
    <m/>
    <n v="1"/>
    <n v="1"/>
    <x v="1"/>
    <n v="0"/>
    <d v="1899-12-30T00:00:00"/>
    <d v="1899-12-30T00:00:00"/>
    <x v="8"/>
    <m/>
    <m/>
    <m/>
    <d v="2026-10-23T00:00:00"/>
    <d v="2038-10-22T00:00:00"/>
    <n v="5020"/>
    <x v="136"/>
    <m/>
    <m/>
    <m/>
    <m/>
    <s v="n.a."/>
    <d v="1899-12-30T00:00:00"/>
    <d v="1899-12-30T00:00:00"/>
    <n v="0"/>
    <n v="0"/>
    <m/>
    <d v="2038-09-30T00:00:00"/>
    <m/>
    <m/>
    <m/>
    <m/>
    <m/>
    <m/>
    <m/>
    <m/>
    <m/>
    <m/>
    <m/>
    <m/>
    <m/>
    <m/>
    <m/>
    <m/>
    <m/>
    <m/>
    <m/>
    <d v="2025-11-01T00:00:00"/>
    <m/>
    <n v="35000"/>
    <m/>
    <m/>
    <s v="Euro"/>
    <n v="30.16"/>
    <m/>
    <m/>
    <m/>
    <m/>
    <n v="26"/>
    <m/>
    <m/>
    <m/>
    <m/>
    <m/>
    <m/>
    <m/>
    <m/>
    <m/>
    <m/>
    <m/>
    <m/>
    <m/>
    <m/>
    <m/>
    <m/>
    <m/>
    <m/>
    <m/>
    <m/>
    <m/>
    <m/>
  </r>
  <r>
    <m/>
    <s v="V100061"/>
    <s v="2025-0008"/>
    <x v="138"/>
    <n v="8"/>
    <s v="Wagon"/>
    <n v="229"/>
    <s v=""/>
    <x v="48"/>
    <m/>
    <m/>
    <x v="5"/>
    <x v="8"/>
    <n v="1"/>
    <m/>
    <m/>
    <n v="1"/>
    <m/>
    <n v="1"/>
    <n v="1"/>
    <x v="1"/>
    <n v="0"/>
    <d v="1899-12-30T00:00:00"/>
    <d v="1899-12-30T00:00:00"/>
    <x v="8"/>
    <m/>
    <m/>
    <m/>
    <d v="2026-10-23T00:00:00"/>
    <d v="2038-10-22T00:00:00"/>
    <n v="5020"/>
    <x v="136"/>
    <m/>
    <m/>
    <m/>
    <m/>
    <s v="n.a."/>
    <d v="1899-12-30T00:00:00"/>
    <d v="1899-12-30T00:00:00"/>
    <n v="0"/>
    <n v="0"/>
    <m/>
    <d v="2038-09-30T00:00:00"/>
    <m/>
    <m/>
    <m/>
    <m/>
    <m/>
    <m/>
    <m/>
    <m/>
    <m/>
    <m/>
    <m/>
    <m/>
    <m/>
    <m/>
    <m/>
    <m/>
    <m/>
    <m/>
    <m/>
    <d v="2025-11-01T00:00:00"/>
    <m/>
    <n v="35000"/>
    <m/>
    <m/>
    <s v="Euro"/>
    <n v="30.16"/>
    <m/>
    <m/>
    <m/>
    <m/>
    <n v="26"/>
    <m/>
    <m/>
    <m/>
    <m/>
    <m/>
    <m/>
    <m/>
    <m/>
    <m/>
    <m/>
    <m/>
    <m/>
    <m/>
    <m/>
    <m/>
    <m/>
    <m/>
    <m/>
    <m/>
    <m/>
    <m/>
    <m/>
  </r>
  <r>
    <m/>
    <s v="V100061"/>
    <s v="2025-0008"/>
    <x v="138"/>
    <n v="8"/>
    <s v="Wagon"/>
    <n v="230"/>
    <s v=""/>
    <x v="48"/>
    <m/>
    <m/>
    <x v="5"/>
    <x v="8"/>
    <n v="1"/>
    <m/>
    <m/>
    <n v="1"/>
    <m/>
    <n v="1"/>
    <n v="1"/>
    <x v="1"/>
    <n v="0"/>
    <d v="1899-12-30T00:00:00"/>
    <d v="1899-12-30T00:00:00"/>
    <x v="8"/>
    <m/>
    <m/>
    <m/>
    <d v="2026-10-23T00:00:00"/>
    <d v="2038-10-22T00:00:00"/>
    <n v="5020"/>
    <x v="136"/>
    <m/>
    <m/>
    <m/>
    <m/>
    <s v="n.a."/>
    <d v="1899-12-30T00:00:00"/>
    <d v="1899-12-30T00:00:00"/>
    <n v="0"/>
    <n v="0"/>
    <m/>
    <d v="2038-09-30T00:00:00"/>
    <m/>
    <m/>
    <m/>
    <m/>
    <m/>
    <m/>
    <m/>
    <m/>
    <m/>
    <m/>
    <m/>
    <m/>
    <m/>
    <m/>
    <m/>
    <m/>
    <m/>
    <m/>
    <m/>
    <d v="2025-11-01T00:00:00"/>
    <m/>
    <n v="35000"/>
    <m/>
    <m/>
    <s v="Euro"/>
    <n v="30.16"/>
    <m/>
    <m/>
    <m/>
    <m/>
    <n v="26"/>
    <m/>
    <m/>
    <m/>
    <m/>
    <m/>
    <m/>
    <m/>
    <m/>
    <m/>
    <m/>
    <m/>
    <m/>
    <m/>
    <m/>
    <m/>
    <m/>
    <m/>
    <m/>
    <m/>
    <m/>
    <m/>
    <m/>
  </r>
  <r>
    <m/>
    <s v="V100061"/>
    <s v="2025-0008"/>
    <x v="138"/>
    <n v="8"/>
    <s v="Wagon"/>
    <n v="231"/>
    <s v=""/>
    <x v="48"/>
    <m/>
    <m/>
    <x v="5"/>
    <x v="8"/>
    <n v="1"/>
    <m/>
    <m/>
    <n v="1"/>
    <m/>
    <n v="1"/>
    <n v="1"/>
    <x v="1"/>
    <n v="0"/>
    <d v="1899-12-30T00:00:00"/>
    <d v="1899-12-30T00:00:00"/>
    <x v="8"/>
    <m/>
    <m/>
    <m/>
    <d v="2026-10-23T00:00:00"/>
    <d v="2038-10-22T00:00:00"/>
    <n v="5020"/>
    <x v="136"/>
    <m/>
    <m/>
    <m/>
    <m/>
    <s v="n.a."/>
    <d v="1899-12-30T00:00:00"/>
    <d v="1899-12-30T00:00:00"/>
    <n v="0"/>
    <n v="0"/>
    <m/>
    <d v="2038-09-30T00:00:00"/>
    <m/>
    <m/>
    <m/>
    <m/>
    <m/>
    <m/>
    <m/>
    <m/>
    <m/>
    <m/>
    <m/>
    <m/>
    <m/>
    <m/>
    <m/>
    <m/>
    <m/>
    <m/>
    <m/>
    <d v="2025-11-01T00:00:00"/>
    <m/>
    <n v="35000"/>
    <m/>
    <m/>
    <s v="Euro"/>
    <n v="30.16"/>
    <m/>
    <m/>
    <m/>
    <m/>
    <n v="26"/>
    <m/>
    <m/>
    <m/>
    <m/>
    <m/>
    <m/>
    <m/>
    <m/>
    <m/>
    <m/>
    <m/>
    <m/>
    <m/>
    <m/>
    <m/>
    <m/>
    <m/>
    <m/>
    <m/>
    <m/>
    <m/>
    <m/>
  </r>
  <r>
    <m/>
    <s v="V100061"/>
    <s v="2025-0008"/>
    <x v="138"/>
    <n v="8"/>
    <s v="Wagon"/>
    <n v="232"/>
    <s v=""/>
    <x v="48"/>
    <m/>
    <m/>
    <x v="5"/>
    <x v="8"/>
    <n v="1"/>
    <m/>
    <m/>
    <n v="1"/>
    <m/>
    <n v="1"/>
    <n v="1"/>
    <x v="1"/>
    <n v="0"/>
    <d v="1899-12-30T00:00:00"/>
    <d v="1899-12-30T00:00:00"/>
    <x v="8"/>
    <m/>
    <m/>
    <m/>
    <d v="2026-10-23T00:00:00"/>
    <d v="2038-10-22T00:00:00"/>
    <n v="5020"/>
    <x v="136"/>
    <m/>
    <m/>
    <m/>
    <m/>
    <s v="n.a."/>
    <d v="1899-12-30T00:00:00"/>
    <d v="1899-12-30T00:00:00"/>
    <n v="0"/>
    <n v="0"/>
    <m/>
    <d v="2038-09-30T00:00:00"/>
    <m/>
    <m/>
    <m/>
    <m/>
    <m/>
    <m/>
    <m/>
    <m/>
    <m/>
    <m/>
    <m/>
    <m/>
    <m/>
    <m/>
    <m/>
    <m/>
    <m/>
    <m/>
    <m/>
    <d v="2025-11-01T00:00:00"/>
    <m/>
    <n v="35000"/>
    <m/>
    <m/>
    <s v="Euro"/>
    <n v="30.16"/>
    <m/>
    <m/>
    <m/>
    <m/>
    <n v="26"/>
    <m/>
    <m/>
    <m/>
    <m/>
    <m/>
    <m/>
    <m/>
    <m/>
    <m/>
    <m/>
    <m/>
    <m/>
    <m/>
    <m/>
    <m/>
    <m/>
    <m/>
    <m/>
    <m/>
    <m/>
    <m/>
    <m/>
  </r>
  <r>
    <m/>
    <s v="V100061"/>
    <s v="2025-0008"/>
    <x v="138"/>
    <n v="8"/>
    <s v="Wagon"/>
    <n v="233"/>
    <s v=""/>
    <x v="48"/>
    <m/>
    <m/>
    <x v="5"/>
    <x v="8"/>
    <n v="1"/>
    <m/>
    <m/>
    <n v="1"/>
    <m/>
    <n v="1"/>
    <n v="1"/>
    <x v="1"/>
    <n v="0"/>
    <d v="1899-12-30T00:00:00"/>
    <d v="1899-12-30T00:00:00"/>
    <x v="8"/>
    <m/>
    <m/>
    <m/>
    <d v="2026-10-23T00:00:00"/>
    <d v="2038-10-22T00:00:00"/>
    <n v="5020"/>
    <x v="136"/>
    <m/>
    <m/>
    <m/>
    <m/>
    <s v="n.a."/>
    <d v="1899-12-30T00:00:00"/>
    <d v="1899-12-30T00:00:00"/>
    <n v="0"/>
    <n v="0"/>
    <m/>
    <d v="2038-09-30T00:00:00"/>
    <m/>
    <m/>
    <m/>
    <m/>
    <m/>
    <m/>
    <m/>
    <m/>
    <m/>
    <m/>
    <m/>
    <m/>
    <m/>
    <m/>
    <m/>
    <m/>
    <m/>
    <m/>
    <m/>
    <d v="2025-11-01T00:00:00"/>
    <m/>
    <n v="35000"/>
    <m/>
    <m/>
    <s v="Euro"/>
    <n v="30.16"/>
    <m/>
    <m/>
    <m/>
    <m/>
    <n v="26"/>
    <m/>
    <m/>
    <m/>
    <m/>
    <m/>
    <m/>
    <m/>
    <m/>
    <m/>
    <m/>
    <m/>
    <m/>
    <m/>
    <m/>
    <m/>
    <m/>
    <m/>
    <m/>
    <m/>
    <m/>
    <m/>
    <m/>
  </r>
  <r>
    <m/>
    <s v="V100061"/>
    <s v="2025-0008"/>
    <x v="138"/>
    <n v="8"/>
    <s v="Wagon"/>
    <n v="234"/>
    <s v=""/>
    <x v="48"/>
    <m/>
    <m/>
    <x v="5"/>
    <x v="8"/>
    <n v="1"/>
    <m/>
    <m/>
    <n v="1"/>
    <m/>
    <n v="1"/>
    <n v="1"/>
    <x v="1"/>
    <n v="0"/>
    <d v="1899-12-30T00:00:00"/>
    <d v="1899-12-30T00:00:00"/>
    <x v="8"/>
    <m/>
    <m/>
    <m/>
    <d v="2026-10-23T00:00:00"/>
    <d v="2038-10-22T00:00:00"/>
    <n v="5020"/>
    <x v="136"/>
    <m/>
    <m/>
    <m/>
    <m/>
    <s v="n.a."/>
    <d v="1899-12-30T00:00:00"/>
    <d v="1899-12-30T00:00:00"/>
    <n v="0"/>
    <n v="0"/>
    <m/>
    <d v="2038-09-30T00:00:00"/>
    <m/>
    <m/>
    <m/>
    <m/>
    <m/>
    <m/>
    <m/>
    <m/>
    <m/>
    <m/>
    <m/>
    <m/>
    <m/>
    <m/>
    <m/>
    <m/>
    <m/>
    <m/>
    <m/>
    <d v="2025-11-01T00:00:00"/>
    <m/>
    <n v="35000"/>
    <m/>
    <m/>
    <s v="Euro"/>
    <n v="30.16"/>
    <m/>
    <m/>
    <m/>
    <m/>
    <n v="26"/>
    <m/>
    <m/>
    <m/>
    <m/>
    <m/>
    <m/>
    <m/>
    <m/>
    <m/>
    <m/>
    <m/>
    <m/>
    <m/>
    <m/>
    <m/>
    <m/>
    <m/>
    <m/>
    <m/>
    <m/>
    <m/>
    <m/>
  </r>
  <r>
    <m/>
    <s v="V100061"/>
    <s v="2025-0008"/>
    <x v="138"/>
    <n v="8"/>
    <s v="Wagon"/>
    <n v="235"/>
    <s v=""/>
    <x v="48"/>
    <m/>
    <m/>
    <x v="5"/>
    <x v="8"/>
    <n v="1"/>
    <m/>
    <m/>
    <n v="1"/>
    <m/>
    <n v="1"/>
    <n v="1"/>
    <x v="1"/>
    <n v="0"/>
    <d v="1899-12-30T00:00:00"/>
    <d v="1899-12-30T00:00:00"/>
    <x v="8"/>
    <m/>
    <m/>
    <m/>
    <d v="2026-10-23T00:00:00"/>
    <d v="2038-10-22T00:00:00"/>
    <n v="5020"/>
    <x v="136"/>
    <m/>
    <m/>
    <m/>
    <m/>
    <s v="n.a."/>
    <d v="1899-12-30T00:00:00"/>
    <d v="1899-12-30T00:00:00"/>
    <n v="0"/>
    <n v="0"/>
    <m/>
    <d v="2038-09-30T00:00:00"/>
    <m/>
    <m/>
    <m/>
    <m/>
    <m/>
    <m/>
    <m/>
    <m/>
    <m/>
    <m/>
    <m/>
    <m/>
    <m/>
    <m/>
    <m/>
    <m/>
    <m/>
    <m/>
    <m/>
    <d v="2025-11-01T00:00:00"/>
    <m/>
    <n v="35000"/>
    <m/>
    <m/>
    <s v="Euro"/>
    <n v="30.16"/>
    <m/>
    <m/>
    <m/>
    <m/>
    <n v="26"/>
    <m/>
    <m/>
    <m/>
    <m/>
    <m/>
    <m/>
    <m/>
    <m/>
    <m/>
    <m/>
    <m/>
    <m/>
    <m/>
    <m/>
    <m/>
    <m/>
    <m/>
    <m/>
    <m/>
    <m/>
    <m/>
    <m/>
  </r>
  <r>
    <m/>
    <s v="V100061"/>
    <s v="2025-0008"/>
    <x v="138"/>
    <n v="8"/>
    <s v="Wagon"/>
    <n v="236"/>
    <s v=""/>
    <x v="48"/>
    <m/>
    <m/>
    <x v="5"/>
    <x v="8"/>
    <n v="1"/>
    <m/>
    <m/>
    <n v="1"/>
    <m/>
    <n v="1"/>
    <n v="1"/>
    <x v="1"/>
    <n v="0"/>
    <d v="1899-12-30T00:00:00"/>
    <d v="1899-12-30T00:00:00"/>
    <x v="8"/>
    <m/>
    <m/>
    <m/>
    <d v="2026-10-23T00:00:00"/>
    <d v="2038-10-22T00:00:00"/>
    <n v="5020"/>
    <x v="136"/>
    <m/>
    <m/>
    <m/>
    <m/>
    <s v="n.a."/>
    <d v="1899-12-30T00:00:00"/>
    <d v="1899-12-30T00:00:00"/>
    <n v="0"/>
    <n v="0"/>
    <m/>
    <d v="2038-09-30T00:00:00"/>
    <m/>
    <m/>
    <m/>
    <m/>
    <m/>
    <m/>
    <m/>
    <m/>
    <m/>
    <m/>
    <m/>
    <m/>
    <m/>
    <m/>
    <m/>
    <m/>
    <m/>
    <m/>
    <m/>
    <d v="2025-11-01T00:00:00"/>
    <m/>
    <n v="35000"/>
    <m/>
    <m/>
    <s v="Euro"/>
    <n v="30.16"/>
    <m/>
    <m/>
    <m/>
    <m/>
    <n v="26"/>
    <m/>
    <m/>
    <m/>
    <m/>
    <m/>
    <m/>
    <m/>
    <m/>
    <m/>
    <m/>
    <m/>
    <m/>
    <m/>
    <m/>
    <m/>
    <m/>
    <m/>
    <m/>
    <m/>
    <m/>
    <m/>
    <m/>
  </r>
  <r>
    <m/>
    <s v="V100061"/>
    <s v="2025-0008"/>
    <x v="138"/>
    <n v="8"/>
    <s v="Wagon"/>
    <n v="237"/>
    <s v=""/>
    <x v="48"/>
    <m/>
    <m/>
    <x v="5"/>
    <x v="8"/>
    <n v="1"/>
    <m/>
    <m/>
    <n v="1"/>
    <m/>
    <n v="1"/>
    <n v="1"/>
    <x v="1"/>
    <n v="0"/>
    <d v="1899-12-30T00:00:00"/>
    <d v="1899-12-30T00:00:00"/>
    <x v="8"/>
    <m/>
    <m/>
    <m/>
    <d v="2026-10-23T00:00:00"/>
    <d v="2038-10-22T00:00:00"/>
    <n v="5020"/>
    <x v="136"/>
    <m/>
    <m/>
    <m/>
    <m/>
    <s v="n.a."/>
    <d v="1899-12-30T00:00:00"/>
    <d v="1899-12-30T00:00:00"/>
    <n v="0"/>
    <n v="0"/>
    <m/>
    <d v="2038-09-30T00:00:00"/>
    <m/>
    <m/>
    <m/>
    <m/>
    <m/>
    <m/>
    <m/>
    <m/>
    <m/>
    <m/>
    <m/>
    <m/>
    <m/>
    <m/>
    <m/>
    <m/>
    <m/>
    <m/>
    <m/>
    <d v="2025-11-01T00:00:00"/>
    <m/>
    <n v="35000"/>
    <m/>
    <m/>
    <s v="Euro"/>
    <n v="30.16"/>
    <m/>
    <m/>
    <m/>
    <m/>
    <n v="26"/>
    <m/>
    <m/>
    <m/>
    <m/>
    <m/>
    <m/>
    <m/>
    <m/>
    <m/>
    <m/>
    <m/>
    <m/>
    <m/>
    <m/>
    <m/>
    <m/>
    <m/>
    <m/>
    <m/>
    <m/>
    <m/>
    <m/>
  </r>
  <r>
    <m/>
    <s v="V100061"/>
    <s v="2025-0008"/>
    <x v="138"/>
    <n v="9"/>
    <s v="Batch"/>
    <m/>
    <m/>
    <x v="48"/>
    <s v="AUT"/>
    <s v="Middle EU - ELSE"/>
    <x v="5"/>
    <x v="8"/>
    <n v="31"/>
    <m/>
    <m/>
    <n v="31"/>
    <n v="0"/>
    <n v="31"/>
    <n v="31"/>
    <x v="0"/>
    <n v="0"/>
    <m/>
    <m/>
    <x v="8"/>
    <s v="Auslieferung gemäss supply demand (nicht MV)"/>
    <d v="2026-11-20T00:00:00"/>
    <d v="2038-11-19T00:00:00"/>
    <m/>
    <m/>
    <m/>
    <x v="12"/>
    <m/>
    <m/>
    <m/>
    <m/>
    <s v="n.a."/>
    <m/>
    <m/>
    <n v="0"/>
    <n v="0"/>
    <m/>
    <m/>
    <s v="n.a."/>
    <m/>
    <m/>
    <m/>
    <m/>
    <m/>
    <m/>
    <m/>
    <m/>
    <s v="A"/>
    <n v="75"/>
    <s v="keine"/>
    <s v="AUT"/>
    <s v="Not required"/>
    <s v="N"/>
    <s v="Y"/>
    <n v="72"/>
    <s v="Option 4 Monate vor Mietende für weitere 6 Jahre zu gleichen Konditionen auszuüber"/>
    <m/>
    <m/>
    <m/>
    <n v="35000"/>
    <s v="N"/>
    <m/>
    <s v="Euro"/>
    <n v="30.16"/>
    <n v="-4.16"/>
    <n v="0"/>
    <n v="0"/>
    <n v="0"/>
    <n v="26"/>
    <n v="0"/>
    <n v="0"/>
    <n v="0"/>
    <n v="0"/>
    <n v="0"/>
    <s v="0.00"/>
    <n v="0"/>
    <n v="0"/>
    <n v="0"/>
    <n v="0"/>
    <n v="30.16"/>
    <n v="-4.16"/>
    <n v="26"/>
    <n v="1"/>
    <n v="0"/>
    <n v="30.16"/>
    <n v="26"/>
    <n v="1085000"/>
    <n v="0"/>
    <s v="Y"/>
    <n v="1"/>
    <n v="293384"/>
  </r>
  <r>
    <m/>
    <s v="V100061"/>
    <s v="2025-0008"/>
    <x v="138"/>
    <n v="9"/>
    <s v="Wagon"/>
    <n v="238"/>
    <s v=""/>
    <x v="48"/>
    <m/>
    <m/>
    <x v="5"/>
    <x v="8"/>
    <n v="1"/>
    <m/>
    <m/>
    <n v="1"/>
    <m/>
    <n v="1"/>
    <n v="1"/>
    <x v="1"/>
    <n v="0"/>
    <d v="1899-12-30T00:00:00"/>
    <d v="1899-12-30T00:00:00"/>
    <x v="8"/>
    <m/>
    <m/>
    <m/>
    <d v="2026-11-20T00:00:00"/>
    <d v="2038-11-19T00:00:00"/>
    <n v="5020"/>
    <x v="137"/>
    <m/>
    <m/>
    <m/>
    <m/>
    <s v="n.a."/>
    <d v="1899-12-30T00:00:00"/>
    <d v="1899-12-30T00:00:00"/>
    <n v="0"/>
    <n v="0"/>
    <m/>
    <d v="2038-10-31T00:00:00"/>
    <m/>
    <m/>
    <m/>
    <m/>
    <m/>
    <m/>
    <m/>
    <m/>
    <m/>
    <m/>
    <m/>
    <m/>
    <m/>
    <m/>
    <m/>
    <m/>
    <m/>
    <m/>
    <m/>
    <d v="2025-11-01T00:00:00"/>
    <m/>
    <n v="35000"/>
    <m/>
    <m/>
    <s v="Euro"/>
    <n v="30.16"/>
    <m/>
    <m/>
    <m/>
    <m/>
    <n v="26"/>
    <m/>
    <m/>
    <m/>
    <m/>
    <m/>
    <m/>
    <m/>
    <m/>
    <m/>
    <m/>
    <m/>
    <m/>
    <m/>
    <m/>
    <m/>
    <m/>
    <m/>
    <m/>
    <m/>
    <m/>
    <m/>
    <m/>
  </r>
  <r>
    <m/>
    <s v="V100061"/>
    <s v="2025-0008"/>
    <x v="138"/>
    <n v="9"/>
    <s v="Wagon"/>
    <n v="239"/>
    <s v=""/>
    <x v="48"/>
    <m/>
    <m/>
    <x v="5"/>
    <x v="8"/>
    <n v="1"/>
    <m/>
    <m/>
    <n v="1"/>
    <m/>
    <n v="1"/>
    <n v="1"/>
    <x v="1"/>
    <n v="0"/>
    <d v="1899-12-30T00:00:00"/>
    <d v="1899-12-30T00:00:00"/>
    <x v="8"/>
    <m/>
    <m/>
    <m/>
    <d v="2026-11-20T00:00:00"/>
    <d v="2038-11-19T00:00:00"/>
    <n v="5020"/>
    <x v="137"/>
    <m/>
    <m/>
    <m/>
    <m/>
    <s v="n.a."/>
    <d v="1899-12-30T00:00:00"/>
    <d v="1899-12-30T00:00:00"/>
    <n v="0"/>
    <n v="0"/>
    <m/>
    <d v="2038-10-31T00:00:00"/>
    <m/>
    <m/>
    <m/>
    <m/>
    <m/>
    <m/>
    <m/>
    <m/>
    <m/>
    <m/>
    <m/>
    <m/>
    <m/>
    <m/>
    <m/>
    <m/>
    <m/>
    <m/>
    <m/>
    <d v="2025-11-01T00:00:00"/>
    <m/>
    <n v="35000"/>
    <m/>
    <m/>
    <s v="Euro"/>
    <n v="30.16"/>
    <m/>
    <m/>
    <m/>
    <m/>
    <n v="26"/>
    <m/>
    <m/>
    <m/>
    <m/>
    <m/>
    <m/>
    <m/>
    <m/>
    <m/>
    <m/>
    <m/>
    <m/>
    <m/>
    <m/>
    <m/>
    <m/>
    <m/>
    <m/>
    <m/>
    <m/>
    <m/>
    <m/>
  </r>
  <r>
    <m/>
    <s v="V100061"/>
    <s v="2025-0008"/>
    <x v="138"/>
    <n v="9"/>
    <s v="Wagon"/>
    <n v="240"/>
    <s v=""/>
    <x v="48"/>
    <m/>
    <m/>
    <x v="5"/>
    <x v="8"/>
    <n v="1"/>
    <m/>
    <m/>
    <n v="1"/>
    <m/>
    <n v="1"/>
    <n v="1"/>
    <x v="1"/>
    <n v="0"/>
    <d v="1899-12-30T00:00:00"/>
    <d v="1899-12-30T00:00:00"/>
    <x v="8"/>
    <m/>
    <m/>
    <m/>
    <d v="2026-11-20T00:00:00"/>
    <d v="2038-11-19T00:00:00"/>
    <n v="5020"/>
    <x v="137"/>
    <m/>
    <m/>
    <m/>
    <m/>
    <s v="n.a."/>
    <d v="1899-12-30T00:00:00"/>
    <d v="1899-12-30T00:00:00"/>
    <n v="0"/>
    <n v="0"/>
    <m/>
    <d v="2038-10-31T00:00:00"/>
    <m/>
    <m/>
    <m/>
    <m/>
    <m/>
    <m/>
    <m/>
    <m/>
    <m/>
    <m/>
    <m/>
    <m/>
    <m/>
    <m/>
    <m/>
    <m/>
    <m/>
    <m/>
    <m/>
    <d v="2025-11-01T00:00:00"/>
    <m/>
    <n v="35000"/>
    <m/>
    <m/>
    <s v="Euro"/>
    <n v="30.16"/>
    <m/>
    <m/>
    <m/>
    <m/>
    <n v="26"/>
    <m/>
    <m/>
    <m/>
    <m/>
    <m/>
    <m/>
    <m/>
    <m/>
    <m/>
    <m/>
    <m/>
    <m/>
    <m/>
    <m/>
    <m/>
    <m/>
    <m/>
    <m/>
    <m/>
    <m/>
    <m/>
    <m/>
  </r>
  <r>
    <m/>
    <s v="V100061"/>
    <s v="2025-0008"/>
    <x v="138"/>
    <n v="9"/>
    <s v="Wagon"/>
    <n v="241"/>
    <s v=""/>
    <x v="48"/>
    <m/>
    <m/>
    <x v="5"/>
    <x v="8"/>
    <n v="1"/>
    <m/>
    <m/>
    <n v="1"/>
    <m/>
    <n v="1"/>
    <n v="1"/>
    <x v="1"/>
    <n v="0"/>
    <d v="1899-12-30T00:00:00"/>
    <d v="1899-12-30T00:00:00"/>
    <x v="8"/>
    <m/>
    <m/>
    <m/>
    <d v="2026-11-20T00:00:00"/>
    <d v="2038-11-19T00:00:00"/>
    <n v="5020"/>
    <x v="137"/>
    <m/>
    <m/>
    <m/>
    <m/>
    <s v="n.a."/>
    <d v="1899-12-30T00:00:00"/>
    <d v="1899-12-30T00:00:00"/>
    <n v="0"/>
    <n v="0"/>
    <m/>
    <d v="2038-10-31T00:00:00"/>
    <m/>
    <m/>
    <m/>
    <m/>
    <m/>
    <m/>
    <m/>
    <m/>
    <m/>
    <m/>
    <m/>
    <m/>
    <m/>
    <m/>
    <m/>
    <m/>
    <m/>
    <m/>
    <m/>
    <d v="2025-11-01T00:00:00"/>
    <m/>
    <n v="35000"/>
    <m/>
    <m/>
    <s v="Euro"/>
    <n v="30.16"/>
    <m/>
    <m/>
    <m/>
    <m/>
    <n v="26"/>
    <m/>
    <m/>
    <m/>
    <m/>
    <m/>
    <m/>
    <m/>
    <m/>
    <m/>
    <m/>
    <m/>
    <m/>
    <m/>
    <m/>
    <m/>
    <m/>
    <m/>
    <m/>
    <m/>
    <m/>
    <m/>
    <m/>
  </r>
  <r>
    <m/>
    <s v="V100061"/>
    <s v="2025-0008"/>
    <x v="138"/>
    <n v="9"/>
    <s v="Wagon"/>
    <n v="242"/>
    <s v=""/>
    <x v="48"/>
    <m/>
    <m/>
    <x v="5"/>
    <x v="8"/>
    <n v="1"/>
    <m/>
    <m/>
    <n v="1"/>
    <m/>
    <n v="1"/>
    <n v="1"/>
    <x v="1"/>
    <n v="0"/>
    <d v="1899-12-30T00:00:00"/>
    <d v="1899-12-30T00:00:00"/>
    <x v="8"/>
    <m/>
    <m/>
    <m/>
    <d v="2026-11-20T00:00:00"/>
    <d v="2038-11-19T00:00:00"/>
    <n v="5020"/>
    <x v="137"/>
    <m/>
    <m/>
    <m/>
    <m/>
    <s v="n.a."/>
    <d v="1899-12-30T00:00:00"/>
    <d v="1899-12-30T00:00:00"/>
    <n v="0"/>
    <n v="0"/>
    <m/>
    <d v="2038-10-31T00:00:00"/>
    <m/>
    <m/>
    <m/>
    <m/>
    <m/>
    <m/>
    <m/>
    <m/>
    <m/>
    <m/>
    <m/>
    <m/>
    <m/>
    <m/>
    <m/>
    <m/>
    <m/>
    <m/>
    <m/>
    <d v="2025-11-01T00:00:00"/>
    <m/>
    <n v="35000"/>
    <m/>
    <m/>
    <s v="Euro"/>
    <n v="30.16"/>
    <m/>
    <m/>
    <m/>
    <m/>
    <n v="26"/>
    <m/>
    <m/>
    <m/>
    <m/>
    <m/>
    <m/>
    <m/>
    <m/>
    <m/>
    <m/>
    <m/>
    <m/>
    <m/>
    <m/>
    <m/>
    <m/>
    <m/>
    <m/>
    <m/>
    <m/>
    <m/>
    <m/>
  </r>
  <r>
    <m/>
    <s v="V100061"/>
    <s v="2025-0008"/>
    <x v="138"/>
    <n v="9"/>
    <s v="Wagon"/>
    <n v="243"/>
    <s v=""/>
    <x v="48"/>
    <m/>
    <m/>
    <x v="5"/>
    <x v="8"/>
    <n v="1"/>
    <m/>
    <m/>
    <n v="1"/>
    <m/>
    <n v="1"/>
    <n v="1"/>
    <x v="1"/>
    <n v="0"/>
    <d v="1899-12-30T00:00:00"/>
    <d v="1899-12-30T00:00:00"/>
    <x v="8"/>
    <m/>
    <m/>
    <m/>
    <d v="2026-11-20T00:00:00"/>
    <d v="2038-11-19T00:00:00"/>
    <n v="5020"/>
    <x v="137"/>
    <m/>
    <m/>
    <m/>
    <m/>
    <s v="n.a."/>
    <d v="1899-12-30T00:00:00"/>
    <d v="1899-12-30T00:00:00"/>
    <n v="0"/>
    <n v="0"/>
    <m/>
    <d v="2038-10-31T00:00:00"/>
    <m/>
    <m/>
    <m/>
    <m/>
    <m/>
    <m/>
    <m/>
    <m/>
    <m/>
    <m/>
    <m/>
    <m/>
    <m/>
    <m/>
    <m/>
    <m/>
    <m/>
    <m/>
    <m/>
    <d v="2025-11-01T00:00:00"/>
    <m/>
    <n v="35000"/>
    <m/>
    <m/>
    <s v="Euro"/>
    <n v="30.16"/>
    <m/>
    <m/>
    <m/>
    <m/>
    <n v="26"/>
    <m/>
    <m/>
    <m/>
    <m/>
    <m/>
    <m/>
    <m/>
    <m/>
    <m/>
    <m/>
    <m/>
    <m/>
    <m/>
    <m/>
    <m/>
    <m/>
    <m/>
    <m/>
    <m/>
    <m/>
    <m/>
    <m/>
  </r>
  <r>
    <m/>
    <s v="V100061"/>
    <s v="2025-0008"/>
    <x v="138"/>
    <n v="9"/>
    <s v="Wagon"/>
    <n v="244"/>
    <s v=""/>
    <x v="48"/>
    <m/>
    <m/>
    <x v="5"/>
    <x v="8"/>
    <n v="1"/>
    <m/>
    <m/>
    <n v="1"/>
    <m/>
    <n v="1"/>
    <n v="1"/>
    <x v="1"/>
    <n v="0"/>
    <d v="1899-12-30T00:00:00"/>
    <d v="1899-12-30T00:00:00"/>
    <x v="8"/>
    <m/>
    <m/>
    <m/>
    <d v="2026-11-20T00:00:00"/>
    <d v="2038-11-19T00:00:00"/>
    <n v="5020"/>
    <x v="137"/>
    <m/>
    <m/>
    <m/>
    <m/>
    <s v="n.a."/>
    <d v="1899-12-30T00:00:00"/>
    <d v="1899-12-30T00:00:00"/>
    <n v="0"/>
    <n v="0"/>
    <m/>
    <d v="2038-10-31T00:00:00"/>
    <m/>
    <m/>
    <m/>
    <m/>
    <m/>
    <m/>
    <m/>
    <m/>
    <m/>
    <m/>
    <m/>
    <m/>
    <m/>
    <m/>
    <m/>
    <m/>
    <m/>
    <m/>
    <m/>
    <d v="2025-11-01T00:00:00"/>
    <m/>
    <n v="35000"/>
    <m/>
    <m/>
    <s v="Euro"/>
    <n v="30.16"/>
    <m/>
    <m/>
    <m/>
    <m/>
    <n v="26"/>
    <m/>
    <m/>
    <m/>
    <m/>
    <m/>
    <m/>
    <m/>
    <m/>
    <m/>
    <m/>
    <m/>
    <m/>
    <m/>
    <m/>
    <m/>
    <m/>
    <m/>
    <m/>
    <m/>
    <m/>
    <m/>
    <m/>
  </r>
  <r>
    <m/>
    <s v="V100061"/>
    <s v="2025-0008"/>
    <x v="138"/>
    <n v="9"/>
    <s v="Wagon"/>
    <n v="245"/>
    <s v=""/>
    <x v="48"/>
    <m/>
    <m/>
    <x v="5"/>
    <x v="8"/>
    <n v="1"/>
    <m/>
    <m/>
    <n v="1"/>
    <m/>
    <n v="1"/>
    <n v="1"/>
    <x v="1"/>
    <n v="0"/>
    <d v="1899-12-30T00:00:00"/>
    <d v="1899-12-30T00:00:00"/>
    <x v="8"/>
    <m/>
    <m/>
    <m/>
    <d v="2026-11-20T00:00:00"/>
    <d v="2038-11-19T00:00:00"/>
    <n v="5020"/>
    <x v="137"/>
    <m/>
    <m/>
    <m/>
    <m/>
    <s v="n.a."/>
    <d v="1899-12-30T00:00:00"/>
    <d v="1899-12-30T00:00:00"/>
    <n v="0"/>
    <n v="0"/>
    <m/>
    <d v="2038-10-31T00:00:00"/>
    <m/>
    <m/>
    <m/>
    <m/>
    <m/>
    <m/>
    <m/>
    <m/>
    <m/>
    <m/>
    <m/>
    <m/>
    <m/>
    <m/>
    <m/>
    <m/>
    <m/>
    <m/>
    <m/>
    <d v="2025-11-01T00:00:00"/>
    <m/>
    <n v="35000"/>
    <m/>
    <m/>
    <s v="Euro"/>
    <n v="30.16"/>
    <m/>
    <m/>
    <m/>
    <m/>
    <n v="26"/>
    <m/>
    <m/>
    <m/>
    <m/>
    <m/>
    <m/>
    <m/>
    <m/>
    <m/>
    <m/>
    <m/>
    <m/>
    <m/>
    <m/>
    <m/>
    <m/>
    <m/>
    <m/>
    <m/>
    <m/>
    <m/>
    <m/>
  </r>
  <r>
    <m/>
    <s v="V100061"/>
    <s v="2025-0008"/>
    <x v="138"/>
    <n v="9"/>
    <s v="Wagon"/>
    <n v="246"/>
    <s v=""/>
    <x v="48"/>
    <m/>
    <m/>
    <x v="5"/>
    <x v="8"/>
    <n v="1"/>
    <m/>
    <m/>
    <n v="1"/>
    <m/>
    <n v="1"/>
    <n v="1"/>
    <x v="1"/>
    <n v="0"/>
    <d v="1899-12-30T00:00:00"/>
    <d v="1899-12-30T00:00:00"/>
    <x v="8"/>
    <m/>
    <m/>
    <m/>
    <d v="2026-11-20T00:00:00"/>
    <d v="2038-11-19T00:00:00"/>
    <n v="5020"/>
    <x v="137"/>
    <m/>
    <m/>
    <m/>
    <m/>
    <s v="n.a."/>
    <d v="1899-12-30T00:00:00"/>
    <d v="1899-12-30T00:00:00"/>
    <n v="0"/>
    <n v="0"/>
    <m/>
    <d v="2038-10-31T00:00:00"/>
    <m/>
    <m/>
    <m/>
    <m/>
    <m/>
    <m/>
    <m/>
    <m/>
    <m/>
    <m/>
    <m/>
    <m/>
    <m/>
    <m/>
    <m/>
    <m/>
    <m/>
    <m/>
    <m/>
    <d v="2025-11-01T00:00:00"/>
    <m/>
    <n v="35000"/>
    <m/>
    <m/>
    <s v="Euro"/>
    <n v="30.16"/>
    <m/>
    <m/>
    <m/>
    <m/>
    <n v="26"/>
    <m/>
    <m/>
    <m/>
    <m/>
    <m/>
    <m/>
    <m/>
    <m/>
    <m/>
    <m/>
    <m/>
    <m/>
    <m/>
    <m/>
    <m/>
    <m/>
    <m/>
    <m/>
    <m/>
    <m/>
    <m/>
    <m/>
  </r>
  <r>
    <m/>
    <s v="V100061"/>
    <s v="2025-0008"/>
    <x v="138"/>
    <n v="9"/>
    <s v="Wagon"/>
    <n v="247"/>
    <s v=""/>
    <x v="48"/>
    <m/>
    <m/>
    <x v="5"/>
    <x v="8"/>
    <n v="1"/>
    <m/>
    <m/>
    <n v="1"/>
    <m/>
    <n v="1"/>
    <n v="1"/>
    <x v="1"/>
    <n v="0"/>
    <d v="1899-12-30T00:00:00"/>
    <d v="1899-12-30T00:00:00"/>
    <x v="8"/>
    <m/>
    <m/>
    <m/>
    <d v="2026-11-20T00:00:00"/>
    <d v="2038-11-19T00:00:00"/>
    <n v="5020"/>
    <x v="137"/>
    <m/>
    <m/>
    <m/>
    <m/>
    <s v="n.a."/>
    <d v="1899-12-30T00:00:00"/>
    <d v="1899-12-30T00:00:00"/>
    <n v="0"/>
    <n v="0"/>
    <m/>
    <d v="2038-10-31T00:00:00"/>
    <m/>
    <m/>
    <m/>
    <m/>
    <m/>
    <m/>
    <m/>
    <m/>
    <m/>
    <m/>
    <m/>
    <m/>
    <m/>
    <m/>
    <m/>
    <m/>
    <m/>
    <m/>
    <m/>
    <d v="2025-11-01T00:00:00"/>
    <m/>
    <n v="35000"/>
    <m/>
    <m/>
    <s v="Euro"/>
    <n v="30.16"/>
    <m/>
    <m/>
    <m/>
    <m/>
    <n v="26"/>
    <m/>
    <m/>
    <m/>
    <m/>
    <m/>
    <m/>
    <m/>
    <m/>
    <m/>
    <m/>
    <m/>
    <m/>
    <m/>
    <m/>
    <m/>
    <m/>
    <m/>
    <m/>
    <m/>
    <m/>
    <m/>
    <m/>
  </r>
  <r>
    <m/>
    <s v="V100061"/>
    <s v="2025-0008"/>
    <x v="138"/>
    <n v="9"/>
    <s v="Wagon"/>
    <n v="248"/>
    <s v=""/>
    <x v="48"/>
    <m/>
    <m/>
    <x v="5"/>
    <x v="8"/>
    <n v="1"/>
    <m/>
    <m/>
    <n v="1"/>
    <m/>
    <n v="1"/>
    <n v="1"/>
    <x v="1"/>
    <n v="0"/>
    <d v="1899-12-30T00:00:00"/>
    <d v="1899-12-30T00:00:00"/>
    <x v="8"/>
    <m/>
    <m/>
    <m/>
    <d v="2026-11-20T00:00:00"/>
    <d v="2038-11-19T00:00:00"/>
    <n v="5020"/>
    <x v="137"/>
    <m/>
    <m/>
    <m/>
    <m/>
    <s v="n.a."/>
    <d v="1899-12-30T00:00:00"/>
    <d v="1899-12-30T00:00:00"/>
    <n v="0"/>
    <n v="0"/>
    <m/>
    <d v="2038-10-31T00:00:00"/>
    <m/>
    <m/>
    <m/>
    <m/>
    <m/>
    <m/>
    <m/>
    <m/>
    <m/>
    <m/>
    <m/>
    <m/>
    <m/>
    <m/>
    <m/>
    <m/>
    <m/>
    <m/>
    <m/>
    <d v="2025-11-01T00:00:00"/>
    <m/>
    <n v="35000"/>
    <m/>
    <m/>
    <s v="Euro"/>
    <n v="30.16"/>
    <m/>
    <m/>
    <m/>
    <m/>
    <n v="26"/>
    <m/>
    <m/>
    <m/>
    <m/>
    <m/>
    <m/>
    <m/>
    <m/>
    <m/>
    <m/>
    <m/>
    <m/>
    <m/>
    <m/>
    <m/>
    <m/>
    <m/>
    <m/>
    <m/>
    <m/>
    <m/>
    <m/>
  </r>
  <r>
    <m/>
    <s v="V100061"/>
    <s v="2025-0008"/>
    <x v="138"/>
    <n v="9"/>
    <s v="Wagon"/>
    <n v="249"/>
    <s v=""/>
    <x v="48"/>
    <m/>
    <m/>
    <x v="5"/>
    <x v="8"/>
    <n v="1"/>
    <m/>
    <m/>
    <n v="1"/>
    <m/>
    <n v="1"/>
    <n v="1"/>
    <x v="1"/>
    <n v="0"/>
    <d v="1899-12-30T00:00:00"/>
    <d v="1899-12-30T00:00:00"/>
    <x v="8"/>
    <m/>
    <m/>
    <m/>
    <d v="2026-11-20T00:00:00"/>
    <d v="2038-11-19T00:00:00"/>
    <n v="5020"/>
    <x v="137"/>
    <m/>
    <m/>
    <m/>
    <m/>
    <s v="n.a."/>
    <d v="1899-12-30T00:00:00"/>
    <d v="1899-12-30T00:00:00"/>
    <n v="0"/>
    <n v="0"/>
    <m/>
    <d v="2038-10-31T00:00:00"/>
    <m/>
    <m/>
    <m/>
    <m/>
    <m/>
    <m/>
    <m/>
    <m/>
    <m/>
    <m/>
    <m/>
    <m/>
    <m/>
    <m/>
    <m/>
    <m/>
    <m/>
    <m/>
    <m/>
    <d v="2025-11-01T00:00:00"/>
    <m/>
    <n v="35000"/>
    <m/>
    <m/>
    <s v="Euro"/>
    <n v="30.16"/>
    <m/>
    <m/>
    <m/>
    <m/>
    <n v="26"/>
    <m/>
    <m/>
    <m/>
    <m/>
    <m/>
    <m/>
    <m/>
    <m/>
    <m/>
    <m/>
    <m/>
    <m/>
    <m/>
    <m/>
    <m/>
    <m/>
    <m/>
    <m/>
    <m/>
    <m/>
    <m/>
    <m/>
  </r>
  <r>
    <m/>
    <s v="V100061"/>
    <s v="2025-0008"/>
    <x v="138"/>
    <n v="9"/>
    <s v="Wagon"/>
    <n v="250"/>
    <s v=""/>
    <x v="48"/>
    <m/>
    <m/>
    <x v="5"/>
    <x v="8"/>
    <n v="1"/>
    <m/>
    <m/>
    <n v="1"/>
    <m/>
    <n v="1"/>
    <n v="1"/>
    <x v="1"/>
    <n v="0"/>
    <d v="1899-12-30T00:00:00"/>
    <d v="1899-12-30T00:00:00"/>
    <x v="8"/>
    <m/>
    <m/>
    <m/>
    <d v="2026-11-20T00:00:00"/>
    <d v="2038-11-19T00:00:00"/>
    <n v="5020"/>
    <x v="137"/>
    <m/>
    <m/>
    <m/>
    <m/>
    <s v="n.a."/>
    <d v="1899-12-30T00:00:00"/>
    <d v="1899-12-30T00:00:00"/>
    <n v="0"/>
    <n v="0"/>
    <m/>
    <d v="2038-10-31T00:00:00"/>
    <m/>
    <m/>
    <m/>
    <m/>
    <m/>
    <m/>
    <m/>
    <m/>
    <m/>
    <m/>
    <m/>
    <m/>
    <m/>
    <m/>
    <m/>
    <m/>
    <m/>
    <m/>
    <m/>
    <d v="2025-11-01T00:00:00"/>
    <m/>
    <n v="35000"/>
    <m/>
    <m/>
    <s v="Euro"/>
    <n v="30.16"/>
    <m/>
    <m/>
    <m/>
    <m/>
    <n v="26"/>
    <m/>
    <m/>
    <m/>
    <m/>
    <m/>
    <m/>
    <m/>
    <m/>
    <m/>
    <m/>
    <m/>
    <m/>
    <m/>
    <m/>
    <m/>
    <m/>
    <m/>
    <m/>
    <m/>
    <m/>
    <m/>
    <m/>
  </r>
  <r>
    <m/>
    <s v="V100061"/>
    <s v="2025-0008"/>
    <x v="138"/>
    <n v="9"/>
    <s v="Wagon"/>
    <n v="251"/>
    <s v=""/>
    <x v="48"/>
    <m/>
    <m/>
    <x v="5"/>
    <x v="8"/>
    <n v="1"/>
    <m/>
    <m/>
    <n v="1"/>
    <m/>
    <n v="1"/>
    <n v="1"/>
    <x v="1"/>
    <n v="0"/>
    <d v="1899-12-30T00:00:00"/>
    <d v="1899-12-30T00:00:00"/>
    <x v="8"/>
    <m/>
    <m/>
    <m/>
    <d v="2026-11-20T00:00:00"/>
    <d v="2038-11-19T00:00:00"/>
    <n v="5020"/>
    <x v="137"/>
    <m/>
    <m/>
    <m/>
    <m/>
    <s v="n.a."/>
    <d v="1899-12-30T00:00:00"/>
    <d v="1899-12-30T00:00:00"/>
    <n v="0"/>
    <n v="0"/>
    <m/>
    <d v="2038-10-31T00:00:00"/>
    <m/>
    <m/>
    <m/>
    <m/>
    <m/>
    <m/>
    <m/>
    <m/>
    <m/>
    <m/>
    <m/>
    <m/>
    <m/>
    <m/>
    <m/>
    <m/>
    <m/>
    <m/>
    <m/>
    <d v="2025-11-01T00:00:00"/>
    <m/>
    <n v="35000"/>
    <m/>
    <m/>
    <s v="Euro"/>
    <n v="30.16"/>
    <m/>
    <m/>
    <m/>
    <m/>
    <n v="26"/>
    <m/>
    <m/>
    <m/>
    <m/>
    <m/>
    <m/>
    <m/>
    <m/>
    <m/>
    <m/>
    <m/>
    <m/>
    <m/>
    <m/>
    <m/>
    <m/>
    <m/>
    <m/>
    <m/>
    <m/>
    <m/>
    <m/>
  </r>
  <r>
    <m/>
    <s v="V100061"/>
    <s v="2025-0008"/>
    <x v="138"/>
    <n v="9"/>
    <s v="Wagon"/>
    <n v="252"/>
    <s v=""/>
    <x v="48"/>
    <m/>
    <m/>
    <x v="5"/>
    <x v="8"/>
    <n v="1"/>
    <m/>
    <m/>
    <n v="1"/>
    <m/>
    <n v="1"/>
    <n v="1"/>
    <x v="1"/>
    <n v="0"/>
    <d v="1899-12-30T00:00:00"/>
    <d v="1899-12-30T00:00:00"/>
    <x v="8"/>
    <m/>
    <m/>
    <m/>
    <d v="2026-11-20T00:00:00"/>
    <d v="2038-11-19T00:00:00"/>
    <n v="5020"/>
    <x v="137"/>
    <m/>
    <m/>
    <m/>
    <m/>
    <s v="n.a."/>
    <d v="1899-12-30T00:00:00"/>
    <d v="1899-12-30T00:00:00"/>
    <n v="0"/>
    <n v="0"/>
    <m/>
    <d v="2038-10-31T00:00:00"/>
    <m/>
    <m/>
    <m/>
    <m/>
    <m/>
    <m/>
    <m/>
    <m/>
    <m/>
    <m/>
    <m/>
    <m/>
    <m/>
    <m/>
    <m/>
    <m/>
    <m/>
    <m/>
    <m/>
    <d v="2025-11-01T00:00:00"/>
    <m/>
    <n v="35000"/>
    <m/>
    <m/>
    <s v="Euro"/>
    <n v="30.16"/>
    <m/>
    <m/>
    <m/>
    <m/>
    <n v="26"/>
    <m/>
    <m/>
    <m/>
    <m/>
    <m/>
    <m/>
    <m/>
    <m/>
    <m/>
    <m/>
    <m/>
    <m/>
    <m/>
    <m/>
    <m/>
    <m/>
    <m/>
    <m/>
    <m/>
    <m/>
    <m/>
    <m/>
  </r>
  <r>
    <m/>
    <s v="V100061"/>
    <s v="2025-0008"/>
    <x v="138"/>
    <n v="9"/>
    <s v="Wagon"/>
    <n v="253"/>
    <s v=""/>
    <x v="48"/>
    <m/>
    <m/>
    <x v="5"/>
    <x v="8"/>
    <n v="1"/>
    <m/>
    <m/>
    <n v="1"/>
    <m/>
    <n v="1"/>
    <n v="1"/>
    <x v="1"/>
    <n v="0"/>
    <d v="1899-12-30T00:00:00"/>
    <d v="1899-12-30T00:00:00"/>
    <x v="8"/>
    <m/>
    <m/>
    <m/>
    <d v="2026-11-20T00:00:00"/>
    <d v="2038-11-19T00:00:00"/>
    <n v="5020"/>
    <x v="137"/>
    <m/>
    <m/>
    <m/>
    <m/>
    <s v="n.a."/>
    <d v="1899-12-30T00:00:00"/>
    <d v="1899-12-30T00:00:00"/>
    <n v="0"/>
    <n v="0"/>
    <m/>
    <d v="2038-10-31T00:00:00"/>
    <m/>
    <m/>
    <m/>
    <m/>
    <m/>
    <m/>
    <m/>
    <m/>
    <m/>
    <m/>
    <m/>
    <m/>
    <m/>
    <m/>
    <m/>
    <m/>
    <m/>
    <m/>
    <m/>
    <d v="2025-11-01T00:00:00"/>
    <m/>
    <n v="35000"/>
    <m/>
    <m/>
    <s v="Euro"/>
    <n v="30.16"/>
    <m/>
    <m/>
    <m/>
    <m/>
    <n v="26"/>
    <m/>
    <m/>
    <m/>
    <m/>
    <m/>
    <m/>
    <m/>
    <m/>
    <m/>
    <m/>
    <m/>
    <m/>
    <m/>
    <m/>
    <m/>
    <m/>
    <m/>
    <m/>
    <m/>
    <m/>
    <m/>
    <m/>
  </r>
  <r>
    <m/>
    <s v="V100061"/>
    <s v="2025-0008"/>
    <x v="138"/>
    <n v="9"/>
    <s v="Wagon"/>
    <n v="254"/>
    <s v=""/>
    <x v="48"/>
    <m/>
    <m/>
    <x v="5"/>
    <x v="8"/>
    <n v="1"/>
    <m/>
    <m/>
    <n v="1"/>
    <m/>
    <n v="1"/>
    <n v="1"/>
    <x v="1"/>
    <n v="0"/>
    <d v="1899-12-30T00:00:00"/>
    <d v="1899-12-30T00:00:00"/>
    <x v="8"/>
    <m/>
    <m/>
    <m/>
    <d v="2026-11-20T00:00:00"/>
    <d v="2038-11-19T00:00:00"/>
    <n v="5020"/>
    <x v="137"/>
    <m/>
    <m/>
    <m/>
    <m/>
    <s v="n.a."/>
    <d v="1899-12-30T00:00:00"/>
    <d v="1899-12-30T00:00:00"/>
    <n v="0"/>
    <n v="0"/>
    <m/>
    <d v="2038-10-31T00:00:00"/>
    <m/>
    <m/>
    <m/>
    <m/>
    <m/>
    <m/>
    <m/>
    <m/>
    <m/>
    <m/>
    <m/>
    <m/>
    <m/>
    <m/>
    <m/>
    <m/>
    <m/>
    <m/>
    <m/>
    <d v="2025-11-01T00:00:00"/>
    <m/>
    <n v="35000"/>
    <m/>
    <m/>
    <s v="Euro"/>
    <n v="30.16"/>
    <m/>
    <m/>
    <m/>
    <m/>
    <n v="26"/>
    <m/>
    <m/>
    <m/>
    <m/>
    <m/>
    <m/>
    <m/>
    <m/>
    <m/>
    <m/>
    <m/>
    <m/>
    <m/>
    <m/>
    <m/>
    <m/>
    <m/>
    <m/>
    <m/>
    <m/>
    <m/>
    <m/>
  </r>
  <r>
    <m/>
    <s v="V100061"/>
    <s v="2025-0008"/>
    <x v="138"/>
    <n v="9"/>
    <s v="Wagon"/>
    <n v="255"/>
    <s v=""/>
    <x v="48"/>
    <m/>
    <m/>
    <x v="5"/>
    <x v="8"/>
    <n v="1"/>
    <m/>
    <m/>
    <n v="1"/>
    <m/>
    <n v="1"/>
    <n v="1"/>
    <x v="1"/>
    <n v="0"/>
    <d v="1899-12-30T00:00:00"/>
    <d v="1899-12-30T00:00:00"/>
    <x v="8"/>
    <m/>
    <m/>
    <m/>
    <d v="2026-11-20T00:00:00"/>
    <d v="2038-11-19T00:00:00"/>
    <n v="5020"/>
    <x v="137"/>
    <m/>
    <m/>
    <m/>
    <m/>
    <s v="n.a."/>
    <d v="1899-12-30T00:00:00"/>
    <d v="1899-12-30T00:00:00"/>
    <n v="0"/>
    <n v="0"/>
    <m/>
    <d v="2038-10-31T00:00:00"/>
    <m/>
    <m/>
    <m/>
    <m/>
    <m/>
    <m/>
    <m/>
    <m/>
    <m/>
    <m/>
    <m/>
    <m/>
    <m/>
    <m/>
    <m/>
    <m/>
    <m/>
    <m/>
    <m/>
    <d v="2025-11-01T00:00:00"/>
    <m/>
    <n v="35000"/>
    <m/>
    <m/>
    <s v="Euro"/>
    <n v="30.16"/>
    <m/>
    <m/>
    <m/>
    <m/>
    <n v="26"/>
    <m/>
    <m/>
    <m/>
    <m/>
    <m/>
    <m/>
    <m/>
    <m/>
    <m/>
    <m/>
    <m/>
    <m/>
    <m/>
    <m/>
    <m/>
    <m/>
    <m/>
    <m/>
    <m/>
    <m/>
    <m/>
    <m/>
  </r>
  <r>
    <m/>
    <s v="V100061"/>
    <s v="2025-0008"/>
    <x v="138"/>
    <n v="9"/>
    <s v="Wagon"/>
    <n v="256"/>
    <s v=""/>
    <x v="48"/>
    <m/>
    <m/>
    <x v="5"/>
    <x v="8"/>
    <n v="1"/>
    <m/>
    <m/>
    <n v="1"/>
    <m/>
    <n v="1"/>
    <n v="1"/>
    <x v="1"/>
    <n v="0"/>
    <d v="1899-12-30T00:00:00"/>
    <d v="1899-12-30T00:00:00"/>
    <x v="8"/>
    <m/>
    <m/>
    <m/>
    <d v="2026-11-20T00:00:00"/>
    <d v="2038-11-19T00:00:00"/>
    <n v="5020"/>
    <x v="137"/>
    <m/>
    <m/>
    <m/>
    <m/>
    <s v="n.a."/>
    <d v="1899-12-30T00:00:00"/>
    <d v="1899-12-30T00:00:00"/>
    <n v="0"/>
    <n v="0"/>
    <m/>
    <d v="2038-10-31T00:00:00"/>
    <m/>
    <m/>
    <m/>
    <m/>
    <m/>
    <m/>
    <m/>
    <m/>
    <m/>
    <m/>
    <m/>
    <m/>
    <m/>
    <m/>
    <m/>
    <m/>
    <m/>
    <m/>
    <m/>
    <d v="2025-11-01T00:00:00"/>
    <m/>
    <n v="35000"/>
    <m/>
    <m/>
    <s v="Euro"/>
    <n v="30.16"/>
    <m/>
    <m/>
    <m/>
    <m/>
    <n v="26"/>
    <m/>
    <m/>
    <m/>
    <m/>
    <m/>
    <m/>
    <m/>
    <m/>
    <m/>
    <m/>
    <m/>
    <m/>
    <m/>
    <m/>
    <m/>
    <m/>
    <m/>
    <m/>
    <m/>
    <m/>
    <m/>
    <m/>
  </r>
  <r>
    <m/>
    <s v="V100061"/>
    <s v="2025-0008"/>
    <x v="138"/>
    <n v="9"/>
    <s v="Wagon"/>
    <n v="257"/>
    <s v=""/>
    <x v="48"/>
    <m/>
    <m/>
    <x v="5"/>
    <x v="8"/>
    <n v="1"/>
    <m/>
    <m/>
    <n v="1"/>
    <m/>
    <n v="1"/>
    <n v="1"/>
    <x v="1"/>
    <n v="0"/>
    <d v="1899-12-30T00:00:00"/>
    <d v="1899-12-30T00:00:00"/>
    <x v="8"/>
    <m/>
    <m/>
    <m/>
    <d v="2026-11-20T00:00:00"/>
    <d v="2038-11-19T00:00:00"/>
    <n v="5020"/>
    <x v="137"/>
    <m/>
    <m/>
    <m/>
    <m/>
    <s v="n.a."/>
    <d v="1899-12-30T00:00:00"/>
    <d v="1899-12-30T00:00:00"/>
    <n v="0"/>
    <n v="0"/>
    <m/>
    <d v="2038-10-31T00:00:00"/>
    <m/>
    <m/>
    <m/>
    <m/>
    <m/>
    <m/>
    <m/>
    <m/>
    <m/>
    <m/>
    <m/>
    <m/>
    <m/>
    <m/>
    <m/>
    <m/>
    <m/>
    <m/>
    <m/>
    <d v="2025-11-01T00:00:00"/>
    <m/>
    <n v="35000"/>
    <m/>
    <m/>
    <s v="Euro"/>
    <n v="30.16"/>
    <m/>
    <m/>
    <m/>
    <m/>
    <n v="26"/>
    <m/>
    <m/>
    <m/>
    <m/>
    <m/>
    <m/>
    <m/>
    <m/>
    <m/>
    <m/>
    <m/>
    <m/>
    <m/>
    <m/>
    <m/>
    <m/>
    <m/>
    <m/>
    <m/>
    <m/>
    <m/>
    <m/>
  </r>
  <r>
    <m/>
    <s v="V100061"/>
    <s v="2025-0008"/>
    <x v="138"/>
    <n v="9"/>
    <s v="Wagon"/>
    <n v="258"/>
    <s v=""/>
    <x v="48"/>
    <m/>
    <m/>
    <x v="5"/>
    <x v="8"/>
    <n v="1"/>
    <m/>
    <m/>
    <n v="1"/>
    <m/>
    <n v="1"/>
    <n v="1"/>
    <x v="1"/>
    <n v="0"/>
    <d v="1899-12-30T00:00:00"/>
    <d v="1899-12-30T00:00:00"/>
    <x v="8"/>
    <m/>
    <m/>
    <m/>
    <d v="2026-11-20T00:00:00"/>
    <d v="2038-11-19T00:00:00"/>
    <n v="5020"/>
    <x v="137"/>
    <m/>
    <m/>
    <m/>
    <m/>
    <s v="n.a."/>
    <d v="1899-12-30T00:00:00"/>
    <d v="1899-12-30T00:00:00"/>
    <n v="0"/>
    <n v="0"/>
    <m/>
    <d v="2038-10-31T00:00:00"/>
    <m/>
    <m/>
    <m/>
    <m/>
    <m/>
    <m/>
    <m/>
    <m/>
    <m/>
    <m/>
    <m/>
    <m/>
    <m/>
    <m/>
    <m/>
    <m/>
    <m/>
    <m/>
    <m/>
    <d v="2025-11-01T00:00:00"/>
    <m/>
    <n v="35000"/>
    <m/>
    <m/>
    <s v="Euro"/>
    <n v="30.16"/>
    <m/>
    <m/>
    <m/>
    <m/>
    <n v="26"/>
    <m/>
    <m/>
    <m/>
    <m/>
    <m/>
    <m/>
    <m/>
    <m/>
    <m/>
    <m/>
    <m/>
    <m/>
    <m/>
    <m/>
    <m/>
    <m/>
    <m/>
    <m/>
    <m/>
    <m/>
    <m/>
    <m/>
  </r>
  <r>
    <m/>
    <s v="V100061"/>
    <s v="2025-0008"/>
    <x v="138"/>
    <n v="9"/>
    <s v="Wagon"/>
    <n v="259"/>
    <s v=""/>
    <x v="48"/>
    <m/>
    <m/>
    <x v="5"/>
    <x v="8"/>
    <n v="1"/>
    <m/>
    <m/>
    <n v="1"/>
    <m/>
    <n v="1"/>
    <n v="1"/>
    <x v="1"/>
    <n v="0"/>
    <d v="1899-12-30T00:00:00"/>
    <d v="1899-12-30T00:00:00"/>
    <x v="8"/>
    <m/>
    <m/>
    <m/>
    <d v="2026-11-20T00:00:00"/>
    <d v="2038-11-19T00:00:00"/>
    <n v="5020"/>
    <x v="137"/>
    <m/>
    <m/>
    <m/>
    <m/>
    <s v="n.a."/>
    <d v="1899-12-30T00:00:00"/>
    <d v="1899-12-30T00:00:00"/>
    <n v="0"/>
    <n v="0"/>
    <m/>
    <d v="2038-10-31T00:00:00"/>
    <m/>
    <m/>
    <m/>
    <m/>
    <m/>
    <m/>
    <m/>
    <m/>
    <m/>
    <m/>
    <m/>
    <m/>
    <m/>
    <m/>
    <m/>
    <m/>
    <m/>
    <m/>
    <m/>
    <d v="2025-11-01T00:00:00"/>
    <m/>
    <n v="35000"/>
    <m/>
    <m/>
    <s v="Euro"/>
    <n v="30.16"/>
    <m/>
    <m/>
    <m/>
    <m/>
    <n v="26"/>
    <m/>
    <m/>
    <m/>
    <m/>
    <m/>
    <m/>
    <m/>
    <m/>
    <m/>
    <m/>
    <m/>
    <m/>
    <m/>
    <m/>
    <m/>
    <m/>
    <m/>
    <m/>
    <m/>
    <m/>
    <m/>
    <m/>
  </r>
  <r>
    <m/>
    <s v="V100061"/>
    <s v="2025-0008"/>
    <x v="138"/>
    <n v="9"/>
    <s v="Wagon"/>
    <n v="260"/>
    <s v=""/>
    <x v="48"/>
    <m/>
    <m/>
    <x v="5"/>
    <x v="8"/>
    <n v="1"/>
    <m/>
    <m/>
    <n v="1"/>
    <m/>
    <n v="1"/>
    <n v="1"/>
    <x v="1"/>
    <n v="0"/>
    <d v="1899-12-30T00:00:00"/>
    <d v="1899-12-30T00:00:00"/>
    <x v="8"/>
    <m/>
    <m/>
    <m/>
    <d v="2026-11-20T00:00:00"/>
    <d v="2038-11-19T00:00:00"/>
    <n v="5020"/>
    <x v="137"/>
    <m/>
    <m/>
    <m/>
    <m/>
    <s v="n.a."/>
    <d v="1899-12-30T00:00:00"/>
    <d v="1899-12-30T00:00:00"/>
    <n v="0"/>
    <n v="0"/>
    <m/>
    <d v="2038-10-31T00:00:00"/>
    <m/>
    <m/>
    <m/>
    <m/>
    <m/>
    <m/>
    <m/>
    <m/>
    <m/>
    <m/>
    <m/>
    <m/>
    <m/>
    <m/>
    <m/>
    <m/>
    <m/>
    <m/>
    <m/>
    <d v="2025-11-01T00:00:00"/>
    <m/>
    <n v="35000"/>
    <m/>
    <m/>
    <s v="Euro"/>
    <n v="30.16"/>
    <m/>
    <m/>
    <m/>
    <m/>
    <n v="26"/>
    <m/>
    <m/>
    <m/>
    <m/>
    <m/>
    <m/>
    <m/>
    <m/>
    <m/>
    <m/>
    <m/>
    <m/>
    <m/>
    <m/>
    <m/>
    <m/>
    <m/>
    <m/>
    <m/>
    <m/>
    <m/>
    <m/>
  </r>
  <r>
    <m/>
    <s v="V100061"/>
    <s v="2025-0008"/>
    <x v="138"/>
    <n v="9"/>
    <s v="Wagon"/>
    <n v="261"/>
    <s v=""/>
    <x v="48"/>
    <m/>
    <m/>
    <x v="5"/>
    <x v="8"/>
    <n v="1"/>
    <m/>
    <m/>
    <n v="1"/>
    <m/>
    <n v="1"/>
    <n v="1"/>
    <x v="1"/>
    <n v="0"/>
    <d v="1899-12-30T00:00:00"/>
    <d v="1899-12-30T00:00:00"/>
    <x v="8"/>
    <m/>
    <m/>
    <m/>
    <d v="2026-11-20T00:00:00"/>
    <d v="2038-11-19T00:00:00"/>
    <n v="5020"/>
    <x v="137"/>
    <m/>
    <m/>
    <m/>
    <m/>
    <s v="n.a."/>
    <d v="1899-12-30T00:00:00"/>
    <d v="1899-12-30T00:00:00"/>
    <n v="0"/>
    <n v="0"/>
    <m/>
    <d v="2038-10-31T00:00:00"/>
    <m/>
    <m/>
    <m/>
    <m/>
    <m/>
    <m/>
    <m/>
    <m/>
    <m/>
    <m/>
    <m/>
    <m/>
    <m/>
    <m/>
    <m/>
    <m/>
    <m/>
    <m/>
    <m/>
    <d v="2025-11-01T00:00:00"/>
    <m/>
    <n v="35000"/>
    <m/>
    <m/>
    <s v="Euro"/>
    <n v="30.16"/>
    <m/>
    <m/>
    <m/>
    <m/>
    <n v="26"/>
    <m/>
    <m/>
    <m/>
    <m/>
    <m/>
    <m/>
    <m/>
    <m/>
    <m/>
    <m/>
    <m/>
    <m/>
    <m/>
    <m/>
    <m/>
    <m/>
    <m/>
    <m/>
    <m/>
    <m/>
    <m/>
    <m/>
  </r>
  <r>
    <m/>
    <s v="V100061"/>
    <s v="2025-0008"/>
    <x v="138"/>
    <n v="9"/>
    <s v="Wagon"/>
    <n v="262"/>
    <s v=""/>
    <x v="48"/>
    <m/>
    <m/>
    <x v="5"/>
    <x v="8"/>
    <n v="1"/>
    <m/>
    <m/>
    <n v="1"/>
    <m/>
    <n v="1"/>
    <n v="1"/>
    <x v="1"/>
    <n v="0"/>
    <d v="1899-12-30T00:00:00"/>
    <d v="1899-12-30T00:00:00"/>
    <x v="8"/>
    <m/>
    <m/>
    <m/>
    <d v="2026-11-20T00:00:00"/>
    <d v="2038-11-19T00:00:00"/>
    <n v="5020"/>
    <x v="137"/>
    <m/>
    <m/>
    <m/>
    <m/>
    <s v="n.a."/>
    <d v="1899-12-30T00:00:00"/>
    <d v="1899-12-30T00:00:00"/>
    <n v="0"/>
    <n v="0"/>
    <m/>
    <d v="2038-10-31T00:00:00"/>
    <m/>
    <m/>
    <m/>
    <m/>
    <m/>
    <m/>
    <m/>
    <m/>
    <m/>
    <m/>
    <m/>
    <m/>
    <m/>
    <m/>
    <m/>
    <m/>
    <m/>
    <m/>
    <m/>
    <d v="2025-11-01T00:00:00"/>
    <m/>
    <n v="35000"/>
    <m/>
    <m/>
    <s v="Euro"/>
    <n v="30.16"/>
    <m/>
    <m/>
    <m/>
    <m/>
    <n v="26"/>
    <m/>
    <m/>
    <m/>
    <m/>
    <m/>
    <m/>
    <m/>
    <m/>
    <m/>
    <m/>
    <m/>
    <m/>
    <m/>
    <m/>
    <m/>
    <m/>
    <m/>
    <m/>
    <m/>
    <m/>
    <m/>
    <m/>
  </r>
  <r>
    <m/>
    <s v="V100061"/>
    <s v="2025-0008"/>
    <x v="138"/>
    <n v="9"/>
    <s v="Wagon"/>
    <n v="263"/>
    <s v=""/>
    <x v="48"/>
    <m/>
    <m/>
    <x v="5"/>
    <x v="8"/>
    <n v="1"/>
    <m/>
    <m/>
    <n v="1"/>
    <m/>
    <n v="1"/>
    <n v="1"/>
    <x v="1"/>
    <n v="0"/>
    <d v="1899-12-30T00:00:00"/>
    <d v="1899-12-30T00:00:00"/>
    <x v="8"/>
    <m/>
    <m/>
    <m/>
    <d v="2026-11-20T00:00:00"/>
    <d v="2038-11-19T00:00:00"/>
    <n v="5020"/>
    <x v="137"/>
    <m/>
    <m/>
    <m/>
    <m/>
    <s v="n.a."/>
    <d v="1899-12-30T00:00:00"/>
    <d v="1899-12-30T00:00:00"/>
    <n v="0"/>
    <n v="0"/>
    <m/>
    <d v="2038-10-31T00:00:00"/>
    <m/>
    <m/>
    <m/>
    <m/>
    <m/>
    <m/>
    <m/>
    <m/>
    <m/>
    <m/>
    <m/>
    <m/>
    <m/>
    <m/>
    <m/>
    <m/>
    <m/>
    <m/>
    <m/>
    <d v="2025-11-01T00:00:00"/>
    <m/>
    <n v="35000"/>
    <m/>
    <m/>
    <s v="Euro"/>
    <n v="30.16"/>
    <m/>
    <m/>
    <m/>
    <m/>
    <n v="26"/>
    <m/>
    <m/>
    <m/>
    <m/>
    <m/>
    <m/>
    <m/>
    <m/>
    <m/>
    <m/>
    <m/>
    <m/>
    <m/>
    <m/>
    <m/>
    <m/>
    <m/>
    <m/>
    <m/>
    <m/>
    <m/>
    <m/>
  </r>
  <r>
    <m/>
    <s v="V100061"/>
    <s v="2025-0008"/>
    <x v="138"/>
    <n v="9"/>
    <s v="Wagon"/>
    <n v="264"/>
    <s v=""/>
    <x v="48"/>
    <m/>
    <m/>
    <x v="5"/>
    <x v="8"/>
    <n v="1"/>
    <m/>
    <m/>
    <n v="1"/>
    <m/>
    <n v="1"/>
    <n v="1"/>
    <x v="1"/>
    <n v="0"/>
    <d v="1899-12-30T00:00:00"/>
    <d v="1899-12-30T00:00:00"/>
    <x v="8"/>
    <m/>
    <m/>
    <m/>
    <d v="2026-11-20T00:00:00"/>
    <d v="2038-11-19T00:00:00"/>
    <n v="5020"/>
    <x v="137"/>
    <m/>
    <m/>
    <m/>
    <m/>
    <s v="n.a."/>
    <d v="1899-12-30T00:00:00"/>
    <d v="1899-12-30T00:00:00"/>
    <n v="0"/>
    <n v="0"/>
    <m/>
    <d v="2038-10-31T00:00:00"/>
    <m/>
    <m/>
    <m/>
    <m/>
    <m/>
    <m/>
    <m/>
    <m/>
    <m/>
    <m/>
    <m/>
    <m/>
    <m/>
    <m/>
    <m/>
    <m/>
    <m/>
    <m/>
    <m/>
    <d v="2025-11-01T00:00:00"/>
    <m/>
    <n v="35000"/>
    <m/>
    <m/>
    <s v="Euro"/>
    <n v="30.16"/>
    <m/>
    <m/>
    <m/>
    <m/>
    <n v="26"/>
    <m/>
    <m/>
    <m/>
    <m/>
    <m/>
    <m/>
    <m/>
    <m/>
    <m/>
    <m/>
    <m/>
    <m/>
    <m/>
    <m/>
    <m/>
    <m/>
    <m/>
    <m/>
    <m/>
    <m/>
    <m/>
    <m/>
  </r>
  <r>
    <m/>
    <s v="V100061"/>
    <s v="2025-0008"/>
    <x v="138"/>
    <n v="9"/>
    <s v="Wagon"/>
    <n v="265"/>
    <s v=""/>
    <x v="48"/>
    <m/>
    <m/>
    <x v="5"/>
    <x v="8"/>
    <n v="1"/>
    <m/>
    <m/>
    <n v="1"/>
    <m/>
    <n v="1"/>
    <n v="1"/>
    <x v="1"/>
    <n v="0"/>
    <d v="1899-12-30T00:00:00"/>
    <d v="1899-12-30T00:00:00"/>
    <x v="8"/>
    <m/>
    <m/>
    <m/>
    <d v="2026-11-20T00:00:00"/>
    <d v="2038-11-19T00:00:00"/>
    <n v="5020"/>
    <x v="137"/>
    <m/>
    <m/>
    <m/>
    <m/>
    <s v="n.a."/>
    <d v="1899-12-30T00:00:00"/>
    <d v="1899-12-30T00:00:00"/>
    <n v="0"/>
    <n v="0"/>
    <m/>
    <d v="2038-10-31T00:00:00"/>
    <m/>
    <m/>
    <m/>
    <m/>
    <m/>
    <m/>
    <m/>
    <m/>
    <m/>
    <m/>
    <m/>
    <m/>
    <m/>
    <m/>
    <m/>
    <m/>
    <m/>
    <m/>
    <m/>
    <d v="2025-11-01T00:00:00"/>
    <m/>
    <n v="35000"/>
    <m/>
    <m/>
    <s v="Euro"/>
    <n v="30.16"/>
    <m/>
    <m/>
    <m/>
    <m/>
    <n v="26"/>
    <m/>
    <m/>
    <m/>
    <m/>
    <m/>
    <m/>
    <m/>
    <m/>
    <m/>
    <m/>
    <m/>
    <m/>
    <m/>
    <m/>
    <m/>
    <m/>
    <m/>
    <m/>
    <m/>
    <m/>
    <m/>
    <m/>
  </r>
  <r>
    <m/>
    <s v="V100061"/>
    <s v="2025-0008"/>
    <x v="138"/>
    <n v="9"/>
    <s v="Wagon"/>
    <n v="266"/>
    <s v=""/>
    <x v="48"/>
    <m/>
    <m/>
    <x v="5"/>
    <x v="8"/>
    <n v="1"/>
    <m/>
    <m/>
    <n v="1"/>
    <m/>
    <n v="1"/>
    <n v="1"/>
    <x v="1"/>
    <n v="0"/>
    <d v="1899-12-30T00:00:00"/>
    <d v="1899-12-30T00:00:00"/>
    <x v="8"/>
    <m/>
    <m/>
    <m/>
    <d v="2026-11-20T00:00:00"/>
    <d v="2038-11-19T00:00:00"/>
    <n v="5020"/>
    <x v="137"/>
    <m/>
    <m/>
    <m/>
    <m/>
    <s v="n.a."/>
    <d v="1899-12-30T00:00:00"/>
    <d v="1899-12-30T00:00:00"/>
    <n v="0"/>
    <n v="0"/>
    <m/>
    <d v="2038-10-31T00:00:00"/>
    <m/>
    <m/>
    <m/>
    <m/>
    <m/>
    <m/>
    <m/>
    <m/>
    <m/>
    <m/>
    <m/>
    <m/>
    <m/>
    <m/>
    <m/>
    <m/>
    <m/>
    <m/>
    <m/>
    <d v="2025-11-01T00:00:00"/>
    <m/>
    <n v="35000"/>
    <m/>
    <m/>
    <s v="Euro"/>
    <n v="30.16"/>
    <m/>
    <m/>
    <m/>
    <m/>
    <n v="26"/>
    <m/>
    <m/>
    <m/>
    <m/>
    <m/>
    <m/>
    <m/>
    <m/>
    <m/>
    <m/>
    <m/>
    <m/>
    <m/>
    <m/>
    <m/>
    <m/>
    <m/>
    <m/>
    <m/>
    <m/>
    <m/>
    <m/>
  </r>
  <r>
    <m/>
    <s v="V100061"/>
    <s v="2025-0008"/>
    <x v="138"/>
    <n v="9"/>
    <s v="Wagon"/>
    <n v="267"/>
    <s v=""/>
    <x v="48"/>
    <m/>
    <m/>
    <x v="5"/>
    <x v="8"/>
    <n v="1"/>
    <m/>
    <m/>
    <n v="1"/>
    <m/>
    <n v="1"/>
    <n v="1"/>
    <x v="1"/>
    <n v="0"/>
    <d v="1899-12-30T00:00:00"/>
    <d v="1899-12-30T00:00:00"/>
    <x v="8"/>
    <m/>
    <m/>
    <m/>
    <d v="2026-11-20T00:00:00"/>
    <d v="2038-11-19T00:00:00"/>
    <n v="5020"/>
    <x v="137"/>
    <m/>
    <m/>
    <m/>
    <m/>
    <s v="n.a."/>
    <d v="1899-12-30T00:00:00"/>
    <d v="1899-12-30T00:00:00"/>
    <n v="0"/>
    <n v="0"/>
    <m/>
    <d v="2038-10-31T00:00:00"/>
    <m/>
    <m/>
    <m/>
    <m/>
    <m/>
    <m/>
    <m/>
    <m/>
    <m/>
    <m/>
    <m/>
    <m/>
    <m/>
    <m/>
    <m/>
    <m/>
    <m/>
    <m/>
    <m/>
    <d v="2025-11-01T00:00:00"/>
    <m/>
    <n v="35000"/>
    <m/>
    <m/>
    <s v="Euro"/>
    <n v="30.16"/>
    <m/>
    <m/>
    <m/>
    <m/>
    <n v="26"/>
    <m/>
    <m/>
    <m/>
    <m/>
    <m/>
    <m/>
    <m/>
    <m/>
    <m/>
    <m/>
    <m/>
    <m/>
    <m/>
    <m/>
    <m/>
    <m/>
    <m/>
    <m/>
    <m/>
    <m/>
    <m/>
    <m/>
  </r>
  <r>
    <m/>
    <s v="V100061"/>
    <s v="2025-0008"/>
    <x v="138"/>
    <n v="9"/>
    <s v="Wagon"/>
    <n v="268"/>
    <s v=""/>
    <x v="48"/>
    <m/>
    <m/>
    <x v="5"/>
    <x v="8"/>
    <n v="1"/>
    <m/>
    <m/>
    <n v="1"/>
    <m/>
    <n v="1"/>
    <n v="1"/>
    <x v="1"/>
    <n v="0"/>
    <d v="1899-12-30T00:00:00"/>
    <d v="1899-12-30T00:00:00"/>
    <x v="8"/>
    <m/>
    <m/>
    <m/>
    <d v="2026-11-20T00:00:00"/>
    <d v="2038-11-19T00:00:00"/>
    <n v="5020"/>
    <x v="137"/>
    <m/>
    <m/>
    <m/>
    <m/>
    <s v="n.a."/>
    <d v="1899-12-30T00:00:00"/>
    <d v="1899-12-30T00:00:00"/>
    <n v="0"/>
    <n v="0"/>
    <m/>
    <d v="2038-10-31T00:00:00"/>
    <m/>
    <m/>
    <m/>
    <m/>
    <m/>
    <m/>
    <m/>
    <m/>
    <m/>
    <m/>
    <m/>
    <m/>
    <m/>
    <m/>
    <m/>
    <m/>
    <m/>
    <m/>
    <m/>
    <d v="2025-11-01T00:00:00"/>
    <m/>
    <n v="35000"/>
    <m/>
    <m/>
    <s v="Euro"/>
    <n v="30.16"/>
    <m/>
    <m/>
    <m/>
    <m/>
    <n v="26"/>
    <m/>
    <m/>
    <m/>
    <m/>
    <m/>
    <m/>
    <m/>
    <m/>
    <m/>
    <m/>
    <m/>
    <m/>
    <m/>
    <m/>
    <m/>
    <m/>
    <m/>
    <m/>
    <m/>
    <m/>
    <m/>
    <m/>
  </r>
  <r>
    <m/>
    <s v="V100061"/>
    <s v="2025-0008"/>
    <x v="138"/>
    <n v="10"/>
    <s v="Batch"/>
    <m/>
    <m/>
    <x v="48"/>
    <s v="AUT"/>
    <s v="Middle EU - ELSE"/>
    <x v="5"/>
    <x v="8"/>
    <n v="31"/>
    <m/>
    <m/>
    <n v="31"/>
    <n v="0"/>
    <n v="31"/>
    <n v="31"/>
    <x v="0"/>
    <n v="0"/>
    <m/>
    <m/>
    <x v="8"/>
    <s v="Auslieferung gemäss supply demand (nicht MV)"/>
    <d v="2026-12-18T00:00:00"/>
    <d v="2038-12-17T00:00:00"/>
    <m/>
    <m/>
    <m/>
    <x v="12"/>
    <m/>
    <m/>
    <m/>
    <m/>
    <s v="n.a."/>
    <m/>
    <m/>
    <n v="0"/>
    <n v="0"/>
    <m/>
    <m/>
    <s v="n.a."/>
    <m/>
    <m/>
    <m/>
    <m/>
    <m/>
    <m/>
    <m/>
    <m/>
    <s v="A"/>
    <n v="75"/>
    <s v="keine"/>
    <s v="AUT"/>
    <s v="Not required"/>
    <s v="N"/>
    <s v="Y"/>
    <n v="72"/>
    <s v="Option 4 Monate vor Mietende für weitere 6 Jahre zu gleichen Konditionen auszuüber"/>
    <m/>
    <m/>
    <m/>
    <n v="35000"/>
    <s v="N"/>
    <m/>
    <s v="Euro"/>
    <n v="30.16"/>
    <n v="-4.16"/>
    <n v="0"/>
    <n v="0"/>
    <n v="0"/>
    <n v="26"/>
    <n v="0"/>
    <n v="0"/>
    <n v="0"/>
    <n v="0"/>
    <n v="0"/>
    <s v="0.00"/>
    <n v="0"/>
    <n v="0"/>
    <n v="0"/>
    <n v="0"/>
    <n v="30.16"/>
    <n v="-4.16"/>
    <n v="26"/>
    <n v="1"/>
    <n v="0"/>
    <n v="30.16"/>
    <n v="26"/>
    <n v="1085000"/>
    <n v="0"/>
    <s v="Y"/>
    <n v="1"/>
    <n v="293384"/>
  </r>
  <r>
    <m/>
    <s v="V100061"/>
    <s v="2025-0008"/>
    <x v="138"/>
    <n v="10"/>
    <s v="Wagon"/>
    <n v="269"/>
    <s v=""/>
    <x v="48"/>
    <m/>
    <m/>
    <x v="5"/>
    <x v="8"/>
    <n v="1"/>
    <m/>
    <m/>
    <n v="1"/>
    <m/>
    <n v="1"/>
    <n v="1"/>
    <x v="1"/>
    <n v="0"/>
    <d v="1899-12-30T00:00:00"/>
    <d v="1899-12-30T00:00:00"/>
    <x v="8"/>
    <m/>
    <m/>
    <m/>
    <d v="2026-12-18T00:00:00"/>
    <d v="2038-12-17T00:00:00"/>
    <n v="5020"/>
    <x v="138"/>
    <m/>
    <m/>
    <m/>
    <m/>
    <s v="n.a."/>
    <d v="1899-12-30T00:00:00"/>
    <d v="1899-12-30T00:00:00"/>
    <n v="0"/>
    <n v="0"/>
    <m/>
    <d v="2038-11-30T00:00:00"/>
    <m/>
    <m/>
    <m/>
    <m/>
    <m/>
    <m/>
    <m/>
    <m/>
    <m/>
    <m/>
    <m/>
    <m/>
    <m/>
    <m/>
    <m/>
    <m/>
    <m/>
    <m/>
    <m/>
    <d v="2025-11-01T00:00:00"/>
    <m/>
    <n v="35000"/>
    <m/>
    <m/>
    <s v="Euro"/>
    <n v="30.16"/>
    <m/>
    <m/>
    <m/>
    <m/>
    <n v="26"/>
    <m/>
    <m/>
    <m/>
    <m/>
    <m/>
    <m/>
    <m/>
    <m/>
    <m/>
    <m/>
    <m/>
    <m/>
    <m/>
    <m/>
    <m/>
    <m/>
    <m/>
    <m/>
    <m/>
    <m/>
    <m/>
    <m/>
  </r>
  <r>
    <m/>
    <s v="V100061"/>
    <s v="2025-0008"/>
    <x v="138"/>
    <n v="10"/>
    <s v="Wagon"/>
    <n v="270"/>
    <s v=""/>
    <x v="48"/>
    <m/>
    <m/>
    <x v="5"/>
    <x v="8"/>
    <n v="1"/>
    <m/>
    <m/>
    <n v="1"/>
    <m/>
    <n v="1"/>
    <n v="1"/>
    <x v="1"/>
    <n v="0"/>
    <d v="1899-12-30T00:00:00"/>
    <d v="1899-12-30T00:00:00"/>
    <x v="8"/>
    <m/>
    <m/>
    <m/>
    <d v="2026-12-18T00:00:00"/>
    <d v="2038-12-17T00:00:00"/>
    <n v="5020"/>
    <x v="138"/>
    <m/>
    <m/>
    <m/>
    <m/>
    <s v="n.a."/>
    <d v="1899-12-30T00:00:00"/>
    <d v="1899-12-30T00:00:00"/>
    <n v="0"/>
    <n v="0"/>
    <m/>
    <d v="2038-11-30T00:00:00"/>
    <m/>
    <m/>
    <m/>
    <m/>
    <m/>
    <m/>
    <m/>
    <m/>
    <m/>
    <m/>
    <m/>
    <m/>
    <m/>
    <m/>
    <m/>
    <m/>
    <m/>
    <m/>
    <m/>
    <d v="2025-11-01T00:00:00"/>
    <m/>
    <n v="35000"/>
    <m/>
    <m/>
    <s v="Euro"/>
    <n v="30.16"/>
    <m/>
    <m/>
    <m/>
    <m/>
    <n v="26"/>
    <m/>
    <m/>
    <m/>
    <m/>
    <m/>
    <m/>
    <m/>
    <m/>
    <m/>
    <m/>
    <m/>
    <m/>
    <m/>
    <m/>
    <m/>
    <m/>
    <m/>
    <m/>
    <m/>
    <m/>
    <m/>
    <m/>
  </r>
  <r>
    <m/>
    <s v="V100061"/>
    <s v="2025-0008"/>
    <x v="138"/>
    <n v="10"/>
    <s v="Wagon"/>
    <n v="271"/>
    <s v=""/>
    <x v="48"/>
    <m/>
    <m/>
    <x v="5"/>
    <x v="8"/>
    <n v="1"/>
    <m/>
    <m/>
    <n v="1"/>
    <m/>
    <n v="1"/>
    <n v="1"/>
    <x v="1"/>
    <n v="0"/>
    <d v="1899-12-30T00:00:00"/>
    <d v="1899-12-30T00:00:00"/>
    <x v="8"/>
    <m/>
    <m/>
    <m/>
    <d v="2026-12-18T00:00:00"/>
    <d v="2038-12-17T00:00:00"/>
    <n v="5020"/>
    <x v="138"/>
    <m/>
    <m/>
    <m/>
    <m/>
    <s v="n.a."/>
    <d v="1899-12-30T00:00:00"/>
    <d v="1899-12-30T00:00:00"/>
    <n v="0"/>
    <n v="0"/>
    <m/>
    <d v="2038-11-30T00:00:00"/>
    <m/>
    <m/>
    <m/>
    <m/>
    <m/>
    <m/>
    <m/>
    <m/>
    <m/>
    <m/>
    <m/>
    <m/>
    <m/>
    <m/>
    <m/>
    <m/>
    <m/>
    <m/>
    <m/>
    <d v="2025-11-01T00:00:00"/>
    <m/>
    <n v="35000"/>
    <m/>
    <m/>
    <s v="Euro"/>
    <n v="30.16"/>
    <m/>
    <m/>
    <m/>
    <m/>
    <n v="26"/>
    <m/>
    <m/>
    <m/>
    <m/>
    <m/>
    <m/>
    <m/>
    <m/>
    <m/>
    <m/>
    <m/>
    <m/>
    <m/>
    <m/>
    <m/>
    <m/>
    <m/>
    <m/>
    <m/>
    <m/>
    <m/>
    <m/>
  </r>
  <r>
    <m/>
    <s v="V100061"/>
    <s v="2025-0008"/>
    <x v="138"/>
    <n v="10"/>
    <s v="Wagon"/>
    <n v="272"/>
    <s v=""/>
    <x v="48"/>
    <m/>
    <m/>
    <x v="5"/>
    <x v="8"/>
    <n v="1"/>
    <m/>
    <m/>
    <n v="1"/>
    <m/>
    <n v="1"/>
    <n v="1"/>
    <x v="1"/>
    <n v="0"/>
    <d v="1899-12-30T00:00:00"/>
    <d v="1899-12-30T00:00:00"/>
    <x v="8"/>
    <m/>
    <m/>
    <m/>
    <d v="2026-12-18T00:00:00"/>
    <d v="2038-12-17T00:00:00"/>
    <n v="5020"/>
    <x v="138"/>
    <m/>
    <m/>
    <m/>
    <m/>
    <s v="n.a."/>
    <d v="1899-12-30T00:00:00"/>
    <d v="1899-12-30T00:00:00"/>
    <n v="0"/>
    <n v="0"/>
    <m/>
    <d v="2038-11-30T00:00:00"/>
    <m/>
    <m/>
    <m/>
    <m/>
    <m/>
    <m/>
    <m/>
    <m/>
    <m/>
    <m/>
    <m/>
    <m/>
    <m/>
    <m/>
    <m/>
    <m/>
    <m/>
    <m/>
    <m/>
    <d v="2025-11-01T00:00:00"/>
    <m/>
    <n v="35000"/>
    <m/>
    <m/>
    <s v="Euro"/>
    <n v="30.16"/>
    <m/>
    <m/>
    <m/>
    <m/>
    <n v="26"/>
    <m/>
    <m/>
    <m/>
    <m/>
    <m/>
    <m/>
    <m/>
    <m/>
    <m/>
    <m/>
    <m/>
    <m/>
    <m/>
    <m/>
    <m/>
    <m/>
    <m/>
    <m/>
    <m/>
    <m/>
    <m/>
    <m/>
  </r>
  <r>
    <m/>
    <s v="V100061"/>
    <s v="2025-0008"/>
    <x v="138"/>
    <n v="10"/>
    <s v="Wagon"/>
    <n v="273"/>
    <s v=""/>
    <x v="48"/>
    <m/>
    <m/>
    <x v="5"/>
    <x v="8"/>
    <n v="1"/>
    <m/>
    <m/>
    <n v="1"/>
    <m/>
    <n v="1"/>
    <n v="1"/>
    <x v="1"/>
    <n v="0"/>
    <d v="1899-12-30T00:00:00"/>
    <d v="1899-12-30T00:00:00"/>
    <x v="8"/>
    <m/>
    <m/>
    <m/>
    <d v="2026-12-18T00:00:00"/>
    <d v="2038-12-17T00:00:00"/>
    <n v="5020"/>
    <x v="138"/>
    <m/>
    <m/>
    <m/>
    <m/>
    <s v="n.a."/>
    <d v="1899-12-30T00:00:00"/>
    <d v="1899-12-30T00:00:00"/>
    <n v="0"/>
    <n v="0"/>
    <m/>
    <d v="2038-11-30T00:00:00"/>
    <m/>
    <m/>
    <m/>
    <m/>
    <m/>
    <m/>
    <m/>
    <m/>
    <m/>
    <m/>
    <m/>
    <m/>
    <m/>
    <m/>
    <m/>
    <m/>
    <m/>
    <m/>
    <m/>
    <d v="2025-11-01T00:00:00"/>
    <m/>
    <n v="35000"/>
    <m/>
    <m/>
    <s v="Euro"/>
    <n v="30.16"/>
    <m/>
    <m/>
    <m/>
    <m/>
    <n v="26"/>
    <m/>
    <m/>
    <m/>
    <m/>
    <m/>
    <m/>
    <m/>
    <m/>
    <m/>
    <m/>
    <m/>
    <m/>
    <m/>
    <m/>
    <m/>
    <m/>
    <m/>
    <m/>
    <m/>
    <m/>
    <m/>
    <m/>
  </r>
  <r>
    <m/>
    <s v="V100061"/>
    <s v="2025-0008"/>
    <x v="138"/>
    <n v="10"/>
    <s v="Wagon"/>
    <n v="274"/>
    <s v=""/>
    <x v="48"/>
    <m/>
    <m/>
    <x v="5"/>
    <x v="8"/>
    <n v="1"/>
    <m/>
    <m/>
    <n v="1"/>
    <m/>
    <n v="1"/>
    <n v="1"/>
    <x v="1"/>
    <n v="0"/>
    <d v="1899-12-30T00:00:00"/>
    <d v="1899-12-30T00:00:00"/>
    <x v="8"/>
    <m/>
    <m/>
    <m/>
    <d v="2026-12-18T00:00:00"/>
    <d v="2038-12-17T00:00:00"/>
    <n v="5020"/>
    <x v="138"/>
    <m/>
    <m/>
    <m/>
    <m/>
    <s v="n.a."/>
    <d v="1899-12-30T00:00:00"/>
    <d v="1899-12-30T00:00:00"/>
    <n v="0"/>
    <n v="0"/>
    <m/>
    <d v="2038-11-30T00:00:00"/>
    <m/>
    <m/>
    <m/>
    <m/>
    <m/>
    <m/>
    <m/>
    <m/>
    <m/>
    <m/>
    <m/>
    <m/>
    <m/>
    <m/>
    <m/>
    <m/>
    <m/>
    <m/>
    <m/>
    <d v="2025-11-01T00:00:00"/>
    <m/>
    <n v="35000"/>
    <m/>
    <m/>
    <s v="Euro"/>
    <n v="30.16"/>
    <m/>
    <m/>
    <m/>
    <m/>
    <n v="26"/>
    <m/>
    <m/>
    <m/>
    <m/>
    <m/>
    <m/>
    <m/>
    <m/>
    <m/>
    <m/>
    <m/>
    <m/>
    <m/>
    <m/>
    <m/>
    <m/>
    <m/>
    <m/>
    <m/>
    <m/>
    <m/>
    <m/>
  </r>
  <r>
    <m/>
    <s v="V100061"/>
    <s v="2025-0008"/>
    <x v="138"/>
    <n v="10"/>
    <s v="Wagon"/>
    <n v="275"/>
    <s v=""/>
    <x v="48"/>
    <m/>
    <m/>
    <x v="5"/>
    <x v="8"/>
    <n v="1"/>
    <m/>
    <m/>
    <n v="1"/>
    <m/>
    <n v="1"/>
    <n v="1"/>
    <x v="1"/>
    <n v="0"/>
    <d v="1899-12-30T00:00:00"/>
    <d v="1899-12-30T00:00:00"/>
    <x v="8"/>
    <m/>
    <m/>
    <m/>
    <d v="2026-12-18T00:00:00"/>
    <d v="2038-12-17T00:00:00"/>
    <n v="5020"/>
    <x v="138"/>
    <m/>
    <m/>
    <m/>
    <m/>
    <s v="n.a."/>
    <d v="1899-12-30T00:00:00"/>
    <d v="1899-12-30T00:00:00"/>
    <n v="0"/>
    <n v="0"/>
    <m/>
    <d v="2038-11-30T00:00:00"/>
    <m/>
    <m/>
    <m/>
    <m/>
    <m/>
    <m/>
    <m/>
    <m/>
    <m/>
    <m/>
    <m/>
    <m/>
    <m/>
    <m/>
    <m/>
    <m/>
    <m/>
    <m/>
    <m/>
    <d v="2025-11-01T00:00:00"/>
    <m/>
    <n v="35000"/>
    <m/>
    <m/>
    <s v="Euro"/>
    <n v="30.16"/>
    <m/>
    <m/>
    <m/>
    <m/>
    <n v="26"/>
    <m/>
    <m/>
    <m/>
    <m/>
    <m/>
    <m/>
    <m/>
    <m/>
    <m/>
    <m/>
    <m/>
    <m/>
    <m/>
    <m/>
    <m/>
    <m/>
    <m/>
    <m/>
    <m/>
    <m/>
    <m/>
    <m/>
  </r>
  <r>
    <m/>
    <s v="V100061"/>
    <s v="2025-0008"/>
    <x v="138"/>
    <n v="10"/>
    <s v="Wagon"/>
    <n v="276"/>
    <s v=""/>
    <x v="48"/>
    <m/>
    <m/>
    <x v="5"/>
    <x v="8"/>
    <n v="1"/>
    <m/>
    <m/>
    <n v="1"/>
    <m/>
    <n v="1"/>
    <n v="1"/>
    <x v="1"/>
    <n v="0"/>
    <d v="1899-12-30T00:00:00"/>
    <d v="1899-12-30T00:00:00"/>
    <x v="8"/>
    <m/>
    <m/>
    <m/>
    <d v="2026-12-18T00:00:00"/>
    <d v="2038-12-17T00:00:00"/>
    <n v="5020"/>
    <x v="138"/>
    <m/>
    <m/>
    <m/>
    <m/>
    <s v="n.a."/>
    <d v="1899-12-30T00:00:00"/>
    <d v="1899-12-30T00:00:00"/>
    <n v="0"/>
    <n v="0"/>
    <m/>
    <d v="2038-11-30T00:00:00"/>
    <m/>
    <m/>
    <m/>
    <m/>
    <m/>
    <m/>
    <m/>
    <m/>
    <m/>
    <m/>
    <m/>
    <m/>
    <m/>
    <m/>
    <m/>
    <m/>
    <m/>
    <m/>
    <m/>
    <d v="2025-11-01T00:00:00"/>
    <m/>
    <n v="35000"/>
    <m/>
    <m/>
    <s v="Euro"/>
    <n v="30.16"/>
    <m/>
    <m/>
    <m/>
    <m/>
    <n v="26"/>
    <m/>
    <m/>
    <m/>
    <m/>
    <m/>
    <m/>
    <m/>
    <m/>
    <m/>
    <m/>
    <m/>
    <m/>
    <m/>
    <m/>
    <m/>
    <m/>
    <m/>
    <m/>
    <m/>
    <m/>
    <m/>
    <m/>
  </r>
  <r>
    <m/>
    <s v="V100061"/>
    <s v="2025-0008"/>
    <x v="138"/>
    <n v="10"/>
    <s v="Wagon"/>
    <n v="277"/>
    <s v=""/>
    <x v="48"/>
    <m/>
    <m/>
    <x v="5"/>
    <x v="8"/>
    <n v="1"/>
    <m/>
    <m/>
    <n v="1"/>
    <m/>
    <n v="1"/>
    <n v="1"/>
    <x v="1"/>
    <n v="0"/>
    <d v="1899-12-30T00:00:00"/>
    <d v="1899-12-30T00:00:00"/>
    <x v="8"/>
    <m/>
    <m/>
    <m/>
    <d v="2026-12-18T00:00:00"/>
    <d v="2038-12-17T00:00:00"/>
    <n v="5020"/>
    <x v="138"/>
    <m/>
    <m/>
    <m/>
    <m/>
    <s v="n.a."/>
    <d v="1899-12-30T00:00:00"/>
    <d v="1899-12-30T00:00:00"/>
    <n v="0"/>
    <n v="0"/>
    <m/>
    <d v="2038-11-30T00:00:00"/>
    <m/>
    <m/>
    <m/>
    <m/>
    <m/>
    <m/>
    <m/>
    <m/>
    <m/>
    <m/>
    <m/>
    <m/>
    <m/>
    <m/>
    <m/>
    <m/>
    <m/>
    <m/>
    <m/>
    <d v="2025-11-01T00:00:00"/>
    <m/>
    <n v="35000"/>
    <m/>
    <m/>
    <s v="Euro"/>
    <n v="30.16"/>
    <m/>
    <m/>
    <m/>
    <m/>
    <n v="26"/>
    <m/>
    <m/>
    <m/>
    <m/>
    <m/>
    <m/>
    <m/>
    <m/>
    <m/>
    <m/>
    <m/>
    <m/>
    <m/>
    <m/>
    <m/>
    <m/>
    <m/>
    <m/>
    <m/>
    <m/>
    <m/>
    <m/>
  </r>
  <r>
    <m/>
    <s v="V100061"/>
    <s v="2025-0008"/>
    <x v="138"/>
    <n v="10"/>
    <s v="Wagon"/>
    <n v="278"/>
    <s v=""/>
    <x v="48"/>
    <m/>
    <m/>
    <x v="5"/>
    <x v="8"/>
    <n v="1"/>
    <m/>
    <m/>
    <n v="1"/>
    <m/>
    <n v="1"/>
    <n v="1"/>
    <x v="1"/>
    <n v="0"/>
    <d v="1899-12-30T00:00:00"/>
    <d v="1899-12-30T00:00:00"/>
    <x v="8"/>
    <m/>
    <m/>
    <m/>
    <d v="2026-12-18T00:00:00"/>
    <d v="2038-12-17T00:00:00"/>
    <n v="5020"/>
    <x v="138"/>
    <m/>
    <m/>
    <m/>
    <m/>
    <s v="n.a."/>
    <d v="1899-12-30T00:00:00"/>
    <d v="1899-12-30T00:00:00"/>
    <n v="0"/>
    <n v="0"/>
    <m/>
    <d v="2038-11-30T00:00:00"/>
    <m/>
    <m/>
    <m/>
    <m/>
    <m/>
    <m/>
    <m/>
    <m/>
    <m/>
    <m/>
    <m/>
    <m/>
    <m/>
    <m/>
    <m/>
    <m/>
    <m/>
    <m/>
    <m/>
    <d v="2025-11-01T00:00:00"/>
    <m/>
    <n v="35000"/>
    <m/>
    <m/>
    <s v="Euro"/>
    <n v="30.16"/>
    <m/>
    <m/>
    <m/>
    <m/>
    <n v="26"/>
    <m/>
    <m/>
    <m/>
    <m/>
    <m/>
    <m/>
    <m/>
    <m/>
    <m/>
    <m/>
    <m/>
    <m/>
    <m/>
    <m/>
    <m/>
    <m/>
    <m/>
    <m/>
    <m/>
    <m/>
    <m/>
    <m/>
  </r>
  <r>
    <m/>
    <s v="V100061"/>
    <s v="2025-0008"/>
    <x v="138"/>
    <n v="10"/>
    <s v="Wagon"/>
    <n v="279"/>
    <s v=""/>
    <x v="48"/>
    <m/>
    <m/>
    <x v="5"/>
    <x v="8"/>
    <n v="1"/>
    <m/>
    <m/>
    <n v="1"/>
    <m/>
    <n v="1"/>
    <n v="1"/>
    <x v="1"/>
    <n v="0"/>
    <d v="1899-12-30T00:00:00"/>
    <d v="1899-12-30T00:00:00"/>
    <x v="8"/>
    <m/>
    <m/>
    <m/>
    <d v="2026-12-18T00:00:00"/>
    <d v="2038-12-17T00:00:00"/>
    <n v="5020"/>
    <x v="138"/>
    <m/>
    <m/>
    <m/>
    <m/>
    <s v="n.a."/>
    <d v="1899-12-30T00:00:00"/>
    <d v="1899-12-30T00:00:00"/>
    <n v="0"/>
    <n v="0"/>
    <m/>
    <d v="2038-11-30T00:00:00"/>
    <m/>
    <m/>
    <m/>
    <m/>
    <m/>
    <m/>
    <m/>
    <m/>
    <m/>
    <m/>
    <m/>
    <m/>
    <m/>
    <m/>
    <m/>
    <m/>
    <m/>
    <m/>
    <m/>
    <d v="2025-11-01T00:00:00"/>
    <m/>
    <n v="35000"/>
    <m/>
    <m/>
    <s v="Euro"/>
    <n v="30.16"/>
    <m/>
    <m/>
    <m/>
    <m/>
    <n v="26"/>
    <m/>
    <m/>
    <m/>
    <m/>
    <m/>
    <m/>
    <m/>
    <m/>
    <m/>
    <m/>
    <m/>
    <m/>
    <m/>
    <m/>
    <m/>
    <m/>
    <m/>
    <m/>
    <m/>
    <m/>
    <m/>
    <m/>
  </r>
  <r>
    <m/>
    <s v="V100061"/>
    <s v="2025-0008"/>
    <x v="138"/>
    <n v="10"/>
    <s v="Wagon"/>
    <n v="280"/>
    <s v=""/>
    <x v="48"/>
    <m/>
    <m/>
    <x v="5"/>
    <x v="8"/>
    <n v="1"/>
    <m/>
    <m/>
    <n v="1"/>
    <m/>
    <n v="1"/>
    <n v="1"/>
    <x v="1"/>
    <n v="0"/>
    <d v="1899-12-30T00:00:00"/>
    <d v="1899-12-30T00:00:00"/>
    <x v="8"/>
    <m/>
    <m/>
    <m/>
    <d v="2026-12-18T00:00:00"/>
    <d v="2038-12-17T00:00:00"/>
    <n v="5020"/>
    <x v="138"/>
    <m/>
    <m/>
    <m/>
    <m/>
    <s v="n.a."/>
    <d v="1899-12-30T00:00:00"/>
    <d v="1899-12-30T00:00:00"/>
    <n v="0"/>
    <n v="0"/>
    <m/>
    <d v="2038-11-30T00:00:00"/>
    <m/>
    <m/>
    <m/>
    <m/>
    <m/>
    <m/>
    <m/>
    <m/>
    <m/>
    <m/>
    <m/>
    <m/>
    <m/>
    <m/>
    <m/>
    <m/>
    <m/>
    <m/>
    <m/>
    <d v="2025-11-01T00:00:00"/>
    <m/>
    <n v="35000"/>
    <m/>
    <m/>
    <s v="Euro"/>
    <n v="30.16"/>
    <m/>
    <m/>
    <m/>
    <m/>
    <n v="26"/>
    <m/>
    <m/>
    <m/>
    <m/>
    <m/>
    <m/>
    <m/>
    <m/>
    <m/>
    <m/>
    <m/>
    <m/>
    <m/>
    <m/>
    <m/>
    <m/>
    <m/>
    <m/>
    <m/>
    <m/>
    <m/>
    <m/>
  </r>
  <r>
    <m/>
    <s v="V100061"/>
    <s v="2025-0008"/>
    <x v="138"/>
    <n v="10"/>
    <s v="Wagon"/>
    <n v="281"/>
    <s v=""/>
    <x v="48"/>
    <m/>
    <m/>
    <x v="5"/>
    <x v="8"/>
    <n v="1"/>
    <m/>
    <m/>
    <n v="1"/>
    <m/>
    <n v="1"/>
    <n v="1"/>
    <x v="1"/>
    <n v="0"/>
    <d v="1899-12-30T00:00:00"/>
    <d v="1899-12-30T00:00:00"/>
    <x v="8"/>
    <m/>
    <m/>
    <m/>
    <d v="2026-12-18T00:00:00"/>
    <d v="2038-12-17T00:00:00"/>
    <n v="5020"/>
    <x v="138"/>
    <m/>
    <m/>
    <m/>
    <m/>
    <s v="n.a."/>
    <d v="1899-12-30T00:00:00"/>
    <d v="1899-12-30T00:00:00"/>
    <n v="0"/>
    <n v="0"/>
    <m/>
    <d v="2038-11-30T00:00:00"/>
    <m/>
    <m/>
    <m/>
    <m/>
    <m/>
    <m/>
    <m/>
    <m/>
    <m/>
    <m/>
    <m/>
    <m/>
    <m/>
    <m/>
    <m/>
    <m/>
    <m/>
    <m/>
    <m/>
    <d v="2025-11-01T00:00:00"/>
    <m/>
    <n v="35000"/>
    <m/>
    <m/>
    <s v="Euro"/>
    <n v="30.16"/>
    <m/>
    <m/>
    <m/>
    <m/>
    <n v="26"/>
    <m/>
    <m/>
    <m/>
    <m/>
    <m/>
    <m/>
    <m/>
    <m/>
    <m/>
    <m/>
    <m/>
    <m/>
    <m/>
    <m/>
    <m/>
    <m/>
    <m/>
    <m/>
    <m/>
    <m/>
    <m/>
    <m/>
  </r>
  <r>
    <m/>
    <s v="V100061"/>
    <s v="2025-0008"/>
    <x v="138"/>
    <n v="10"/>
    <s v="Wagon"/>
    <n v="282"/>
    <s v=""/>
    <x v="48"/>
    <m/>
    <m/>
    <x v="5"/>
    <x v="8"/>
    <n v="1"/>
    <m/>
    <m/>
    <n v="1"/>
    <m/>
    <n v="1"/>
    <n v="1"/>
    <x v="1"/>
    <n v="0"/>
    <d v="1899-12-30T00:00:00"/>
    <d v="1899-12-30T00:00:00"/>
    <x v="8"/>
    <m/>
    <m/>
    <m/>
    <d v="2026-12-18T00:00:00"/>
    <d v="2038-12-17T00:00:00"/>
    <n v="5020"/>
    <x v="138"/>
    <m/>
    <m/>
    <m/>
    <m/>
    <s v="n.a."/>
    <d v="1899-12-30T00:00:00"/>
    <d v="1899-12-30T00:00:00"/>
    <n v="0"/>
    <n v="0"/>
    <m/>
    <d v="2038-11-30T00:00:00"/>
    <m/>
    <m/>
    <m/>
    <m/>
    <m/>
    <m/>
    <m/>
    <m/>
    <m/>
    <m/>
    <m/>
    <m/>
    <m/>
    <m/>
    <m/>
    <m/>
    <m/>
    <m/>
    <m/>
    <d v="2025-11-01T00:00:00"/>
    <m/>
    <n v="35000"/>
    <m/>
    <m/>
    <s v="Euro"/>
    <n v="30.16"/>
    <m/>
    <m/>
    <m/>
    <m/>
    <n v="26"/>
    <m/>
    <m/>
    <m/>
    <m/>
    <m/>
    <m/>
    <m/>
    <m/>
    <m/>
    <m/>
    <m/>
    <m/>
    <m/>
    <m/>
    <m/>
    <m/>
    <m/>
    <m/>
    <m/>
    <m/>
    <m/>
    <m/>
  </r>
  <r>
    <m/>
    <s v="V100061"/>
    <s v="2025-0008"/>
    <x v="138"/>
    <n v="10"/>
    <s v="Wagon"/>
    <n v="283"/>
    <s v=""/>
    <x v="48"/>
    <m/>
    <m/>
    <x v="5"/>
    <x v="8"/>
    <n v="1"/>
    <m/>
    <m/>
    <n v="1"/>
    <m/>
    <n v="1"/>
    <n v="1"/>
    <x v="1"/>
    <n v="0"/>
    <d v="1899-12-30T00:00:00"/>
    <d v="1899-12-30T00:00:00"/>
    <x v="8"/>
    <m/>
    <m/>
    <m/>
    <d v="2026-12-18T00:00:00"/>
    <d v="2038-12-17T00:00:00"/>
    <n v="5020"/>
    <x v="138"/>
    <m/>
    <m/>
    <m/>
    <m/>
    <s v="n.a."/>
    <d v="1899-12-30T00:00:00"/>
    <d v="1899-12-30T00:00:00"/>
    <n v="0"/>
    <n v="0"/>
    <m/>
    <d v="2038-11-30T00:00:00"/>
    <m/>
    <m/>
    <m/>
    <m/>
    <m/>
    <m/>
    <m/>
    <m/>
    <m/>
    <m/>
    <m/>
    <m/>
    <m/>
    <m/>
    <m/>
    <m/>
    <m/>
    <m/>
    <m/>
    <d v="2025-11-01T00:00:00"/>
    <m/>
    <n v="35000"/>
    <m/>
    <m/>
    <s v="Euro"/>
    <n v="30.16"/>
    <m/>
    <m/>
    <m/>
    <m/>
    <n v="26"/>
    <m/>
    <m/>
    <m/>
    <m/>
    <m/>
    <m/>
    <m/>
    <m/>
    <m/>
    <m/>
    <m/>
    <m/>
    <m/>
    <m/>
    <m/>
    <m/>
    <m/>
    <m/>
    <m/>
    <m/>
    <m/>
    <m/>
  </r>
  <r>
    <m/>
    <s v="V100061"/>
    <s v="2025-0008"/>
    <x v="138"/>
    <n v="10"/>
    <s v="Wagon"/>
    <n v="284"/>
    <s v=""/>
    <x v="48"/>
    <m/>
    <m/>
    <x v="5"/>
    <x v="8"/>
    <n v="1"/>
    <m/>
    <m/>
    <n v="1"/>
    <m/>
    <n v="1"/>
    <n v="1"/>
    <x v="1"/>
    <n v="0"/>
    <d v="1899-12-30T00:00:00"/>
    <d v="1899-12-30T00:00:00"/>
    <x v="8"/>
    <m/>
    <m/>
    <m/>
    <d v="2026-12-18T00:00:00"/>
    <d v="2038-12-17T00:00:00"/>
    <n v="5020"/>
    <x v="138"/>
    <m/>
    <m/>
    <m/>
    <m/>
    <s v="n.a."/>
    <d v="1899-12-30T00:00:00"/>
    <d v="1899-12-30T00:00:00"/>
    <n v="0"/>
    <n v="0"/>
    <m/>
    <d v="2038-11-30T00:00:00"/>
    <m/>
    <m/>
    <m/>
    <m/>
    <m/>
    <m/>
    <m/>
    <m/>
    <m/>
    <m/>
    <m/>
    <m/>
    <m/>
    <m/>
    <m/>
    <m/>
    <m/>
    <m/>
    <m/>
    <d v="2025-11-01T00:00:00"/>
    <m/>
    <n v="35000"/>
    <m/>
    <m/>
    <s v="Euro"/>
    <n v="30.16"/>
    <m/>
    <m/>
    <m/>
    <m/>
    <n v="26"/>
    <m/>
    <m/>
    <m/>
    <m/>
    <m/>
    <m/>
    <m/>
    <m/>
    <m/>
    <m/>
    <m/>
    <m/>
    <m/>
    <m/>
    <m/>
    <m/>
    <m/>
    <m/>
    <m/>
    <m/>
    <m/>
    <m/>
  </r>
  <r>
    <m/>
    <s v="V100061"/>
    <s v="2025-0008"/>
    <x v="138"/>
    <n v="10"/>
    <s v="Wagon"/>
    <n v="285"/>
    <s v=""/>
    <x v="48"/>
    <m/>
    <m/>
    <x v="5"/>
    <x v="8"/>
    <n v="1"/>
    <m/>
    <m/>
    <n v="1"/>
    <m/>
    <n v="1"/>
    <n v="1"/>
    <x v="1"/>
    <n v="0"/>
    <d v="1899-12-30T00:00:00"/>
    <d v="1899-12-30T00:00:00"/>
    <x v="8"/>
    <m/>
    <m/>
    <m/>
    <d v="2026-12-18T00:00:00"/>
    <d v="2038-12-17T00:00:00"/>
    <n v="5020"/>
    <x v="138"/>
    <m/>
    <m/>
    <m/>
    <m/>
    <s v="n.a."/>
    <d v="1899-12-30T00:00:00"/>
    <d v="1899-12-30T00:00:00"/>
    <n v="0"/>
    <n v="0"/>
    <m/>
    <d v="2038-11-30T00:00:00"/>
    <m/>
    <m/>
    <m/>
    <m/>
    <m/>
    <m/>
    <m/>
    <m/>
    <m/>
    <m/>
    <m/>
    <m/>
    <m/>
    <m/>
    <m/>
    <m/>
    <m/>
    <m/>
    <m/>
    <d v="2025-11-01T00:00:00"/>
    <m/>
    <n v="35000"/>
    <m/>
    <m/>
    <s v="Euro"/>
    <n v="30.16"/>
    <m/>
    <m/>
    <m/>
    <m/>
    <n v="26"/>
    <m/>
    <m/>
    <m/>
    <m/>
    <m/>
    <m/>
    <m/>
    <m/>
    <m/>
    <m/>
    <m/>
    <m/>
    <m/>
    <m/>
    <m/>
    <m/>
    <m/>
    <m/>
    <m/>
    <m/>
    <m/>
    <m/>
  </r>
  <r>
    <m/>
    <s v="V100061"/>
    <s v="2025-0008"/>
    <x v="138"/>
    <n v="10"/>
    <s v="Wagon"/>
    <n v="286"/>
    <s v=""/>
    <x v="48"/>
    <m/>
    <m/>
    <x v="5"/>
    <x v="8"/>
    <n v="1"/>
    <m/>
    <m/>
    <n v="1"/>
    <m/>
    <n v="1"/>
    <n v="1"/>
    <x v="1"/>
    <n v="0"/>
    <d v="1899-12-30T00:00:00"/>
    <d v="1899-12-30T00:00:00"/>
    <x v="8"/>
    <m/>
    <m/>
    <m/>
    <d v="2026-12-18T00:00:00"/>
    <d v="2038-12-17T00:00:00"/>
    <n v="5020"/>
    <x v="138"/>
    <m/>
    <m/>
    <m/>
    <m/>
    <s v="n.a."/>
    <d v="1899-12-30T00:00:00"/>
    <d v="1899-12-30T00:00:00"/>
    <n v="0"/>
    <n v="0"/>
    <m/>
    <d v="2038-11-30T00:00:00"/>
    <m/>
    <m/>
    <m/>
    <m/>
    <m/>
    <m/>
    <m/>
    <m/>
    <m/>
    <m/>
    <m/>
    <m/>
    <m/>
    <m/>
    <m/>
    <m/>
    <m/>
    <m/>
    <m/>
    <d v="2025-11-01T00:00:00"/>
    <m/>
    <n v="35000"/>
    <m/>
    <m/>
    <s v="Euro"/>
    <n v="30.16"/>
    <m/>
    <m/>
    <m/>
    <m/>
    <n v="26"/>
    <m/>
    <m/>
    <m/>
    <m/>
    <m/>
    <m/>
    <m/>
    <m/>
    <m/>
    <m/>
    <m/>
    <m/>
    <m/>
    <m/>
    <m/>
    <m/>
    <m/>
    <m/>
    <m/>
    <m/>
    <m/>
    <m/>
  </r>
  <r>
    <m/>
    <s v="V100061"/>
    <s v="2025-0008"/>
    <x v="138"/>
    <n v="10"/>
    <s v="Wagon"/>
    <n v="287"/>
    <s v=""/>
    <x v="48"/>
    <m/>
    <m/>
    <x v="5"/>
    <x v="8"/>
    <n v="1"/>
    <m/>
    <m/>
    <n v="1"/>
    <m/>
    <n v="1"/>
    <n v="1"/>
    <x v="1"/>
    <n v="0"/>
    <d v="1899-12-30T00:00:00"/>
    <d v="1899-12-30T00:00:00"/>
    <x v="8"/>
    <m/>
    <m/>
    <m/>
    <d v="2026-12-18T00:00:00"/>
    <d v="2038-12-17T00:00:00"/>
    <n v="5020"/>
    <x v="138"/>
    <m/>
    <m/>
    <m/>
    <m/>
    <s v="n.a."/>
    <d v="1899-12-30T00:00:00"/>
    <d v="1899-12-30T00:00:00"/>
    <n v="0"/>
    <n v="0"/>
    <m/>
    <d v="2038-11-30T00:00:00"/>
    <m/>
    <m/>
    <m/>
    <m/>
    <m/>
    <m/>
    <m/>
    <m/>
    <m/>
    <m/>
    <m/>
    <m/>
    <m/>
    <m/>
    <m/>
    <m/>
    <m/>
    <m/>
    <m/>
    <d v="2025-11-01T00:00:00"/>
    <m/>
    <n v="35000"/>
    <m/>
    <m/>
    <s v="Euro"/>
    <n v="30.16"/>
    <m/>
    <m/>
    <m/>
    <m/>
    <n v="26"/>
    <m/>
    <m/>
    <m/>
    <m/>
    <m/>
    <m/>
    <m/>
    <m/>
    <m/>
    <m/>
    <m/>
    <m/>
    <m/>
    <m/>
    <m/>
    <m/>
    <m/>
    <m/>
    <m/>
    <m/>
    <m/>
    <m/>
  </r>
  <r>
    <m/>
    <s v="V100061"/>
    <s v="2025-0008"/>
    <x v="138"/>
    <n v="10"/>
    <s v="Wagon"/>
    <n v="288"/>
    <s v=""/>
    <x v="48"/>
    <m/>
    <m/>
    <x v="5"/>
    <x v="8"/>
    <n v="1"/>
    <m/>
    <m/>
    <n v="1"/>
    <m/>
    <n v="1"/>
    <n v="1"/>
    <x v="1"/>
    <n v="0"/>
    <d v="1899-12-30T00:00:00"/>
    <d v="1899-12-30T00:00:00"/>
    <x v="8"/>
    <m/>
    <m/>
    <m/>
    <d v="2026-12-18T00:00:00"/>
    <d v="2038-12-17T00:00:00"/>
    <n v="5020"/>
    <x v="138"/>
    <m/>
    <m/>
    <m/>
    <m/>
    <s v="n.a."/>
    <d v="1899-12-30T00:00:00"/>
    <d v="1899-12-30T00:00:00"/>
    <n v="0"/>
    <n v="0"/>
    <m/>
    <d v="2038-11-30T00:00:00"/>
    <m/>
    <m/>
    <m/>
    <m/>
    <m/>
    <m/>
    <m/>
    <m/>
    <m/>
    <m/>
    <m/>
    <m/>
    <m/>
    <m/>
    <m/>
    <m/>
    <m/>
    <m/>
    <m/>
    <d v="2025-11-01T00:00:00"/>
    <m/>
    <n v="35000"/>
    <m/>
    <m/>
    <s v="Euro"/>
    <n v="30.16"/>
    <m/>
    <m/>
    <m/>
    <m/>
    <n v="26"/>
    <m/>
    <m/>
    <m/>
    <m/>
    <m/>
    <m/>
    <m/>
    <m/>
    <m/>
    <m/>
    <m/>
    <m/>
    <m/>
    <m/>
    <m/>
    <m/>
    <m/>
    <m/>
    <m/>
    <m/>
    <m/>
    <m/>
  </r>
  <r>
    <m/>
    <s v="V100061"/>
    <s v="2025-0008"/>
    <x v="138"/>
    <n v="10"/>
    <s v="Wagon"/>
    <n v="289"/>
    <s v=""/>
    <x v="48"/>
    <m/>
    <m/>
    <x v="5"/>
    <x v="8"/>
    <n v="1"/>
    <m/>
    <m/>
    <n v="1"/>
    <m/>
    <n v="1"/>
    <n v="1"/>
    <x v="1"/>
    <n v="0"/>
    <d v="1899-12-30T00:00:00"/>
    <d v="1899-12-30T00:00:00"/>
    <x v="8"/>
    <m/>
    <m/>
    <m/>
    <d v="2026-12-18T00:00:00"/>
    <d v="2038-12-17T00:00:00"/>
    <n v="5020"/>
    <x v="138"/>
    <m/>
    <m/>
    <m/>
    <m/>
    <s v="n.a."/>
    <d v="1899-12-30T00:00:00"/>
    <d v="1899-12-30T00:00:00"/>
    <n v="0"/>
    <n v="0"/>
    <m/>
    <d v="2038-11-30T00:00:00"/>
    <m/>
    <m/>
    <m/>
    <m/>
    <m/>
    <m/>
    <m/>
    <m/>
    <m/>
    <m/>
    <m/>
    <m/>
    <m/>
    <m/>
    <m/>
    <m/>
    <m/>
    <m/>
    <m/>
    <d v="2025-11-01T00:00:00"/>
    <m/>
    <n v="35000"/>
    <m/>
    <m/>
    <s v="Euro"/>
    <n v="30.16"/>
    <m/>
    <m/>
    <m/>
    <m/>
    <n v="26"/>
    <m/>
    <m/>
    <m/>
    <m/>
    <m/>
    <m/>
    <m/>
    <m/>
    <m/>
    <m/>
    <m/>
    <m/>
    <m/>
    <m/>
    <m/>
    <m/>
    <m/>
    <m/>
    <m/>
    <m/>
    <m/>
    <m/>
  </r>
  <r>
    <m/>
    <s v="V100061"/>
    <s v="2025-0008"/>
    <x v="138"/>
    <n v="10"/>
    <s v="Wagon"/>
    <n v="290"/>
    <s v=""/>
    <x v="48"/>
    <m/>
    <m/>
    <x v="5"/>
    <x v="8"/>
    <n v="1"/>
    <m/>
    <m/>
    <n v="1"/>
    <m/>
    <n v="1"/>
    <n v="1"/>
    <x v="1"/>
    <n v="0"/>
    <d v="1899-12-30T00:00:00"/>
    <d v="1899-12-30T00:00:00"/>
    <x v="8"/>
    <m/>
    <m/>
    <m/>
    <d v="2026-12-18T00:00:00"/>
    <d v="2038-12-17T00:00:00"/>
    <n v="5020"/>
    <x v="138"/>
    <m/>
    <m/>
    <m/>
    <m/>
    <s v="n.a."/>
    <d v="1899-12-30T00:00:00"/>
    <d v="1899-12-30T00:00:00"/>
    <n v="0"/>
    <n v="0"/>
    <m/>
    <d v="2038-11-30T00:00:00"/>
    <m/>
    <m/>
    <m/>
    <m/>
    <m/>
    <m/>
    <m/>
    <m/>
    <m/>
    <m/>
    <m/>
    <m/>
    <m/>
    <m/>
    <m/>
    <m/>
    <m/>
    <m/>
    <m/>
    <d v="2025-11-01T00:00:00"/>
    <m/>
    <n v="35000"/>
    <m/>
    <m/>
    <s v="Euro"/>
    <n v="30.16"/>
    <m/>
    <m/>
    <m/>
    <m/>
    <n v="26"/>
    <m/>
    <m/>
    <m/>
    <m/>
    <m/>
    <m/>
    <m/>
    <m/>
    <m/>
    <m/>
    <m/>
    <m/>
    <m/>
    <m/>
    <m/>
    <m/>
    <m/>
    <m/>
    <m/>
    <m/>
    <m/>
    <m/>
  </r>
  <r>
    <m/>
    <s v="V100061"/>
    <s v="2025-0008"/>
    <x v="138"/>
    <n v="10"/>
    <s v="Wagon"/>
    <n v="291"/>
    <s v=""/>
    <x v="48"/>
    <m/>
    <m/>
    <x v="5"/>
    <x v="8"/>
    <n v="1"/>
    <m/>
    <m/>
    <n v="1"/>
    <m/>
    <n v="1"/>
    <n v="1"/>
    <x v="1"/>
    <n v="0"/>
    <d v="1899-12-30T00:00:00"/>
    <d v="1899-12-30T00:00:00"/>
    <x v="8"/>
    <m/>
    <m/>
    <m/>
    <d v="2026-12-18T00:00:00"/>
    <d v="2038-12-17T00:00:00"/>
    <n v="5020"/>
    <x v="138"/>
    <m/>
    <m/>
    <m/>
    <m/>
    <s v="n.a."/>
    <d v="1899-12-30T00:00:00"/>
    <d v="1899-12-30T00:00:00"/>
    <n v="0"/>
    <n v="0"/>
    <m/>
    <d v="2038-11-30T00:00:00"/>
    <m/>
    <m/>
    <m/>
    <m/>
    <m/>
    <m/>
    <m/>
    <m/>
    <m/>
    <m/>
    <m/>
    <m/>
    <m/>
    <m/>
    <m/>
    <m/>
    <m/>
    <m/>
    <m/>
    <d v="2025-11-01T00:00:00"/>
    <m/>
    <n v="35000"/>
    <m/>
    <m/>
    <s v="Euro"/>
    <n v="30.16"/>
    <m/>
    <m/>
    <m/>
    <m/>
    <n v="26"/>
    <m/>
    <m/>
    <m/>
    <m/>
    <m/>
    <m/>
    <m/>
    <m/>
    <m/>
    <m/>
    <m/>
    <m/>
    <m/>
    <m/>
    <m/>
    <m/>
    <m/>
    <m/>
    <m/>
    <m/>
    <m/>
    <m/>
  </r>
  <r>
    <m/>
    <s v="V100061"/>
    <s v="2025-0008"/>
    <x v="138"/>
    <n v="10"/>
    <s v="Wagon"/>
    <n v="292"/>
    <s v=""/>
    <x v="48"/>
    <m/>
    <m/>
    <x v="5"/>
    <x v="8"/>
    <n v="1"/>
    <m/>
    <m/>
    <n v="1"/>
    <m/>
    <n v="1"/>
    <n v="1"/>
    <x v="1"/>
    <n v="0"/>
    <d v="1899-12-30T00:00:00"/>
    <d v="1899-12-30T00:00:00"/>
    <x v="8"/>
    <m/>
    <m/>
    <m/>
    <d v="2026-12-18T00:00:00"/>
    <d v="2038-12-17T00:00:00"/>
    <n v="5020"/>
    <x v="138"/>
    <m/>
    <m/>
    <m/>
    <m/>
    <s v="n.a."/>
    <d v="1899-12-30T00:00:00"/>
    <d v="1899-12-30T00:00:00"/>
    <n v="0"/>
    <n v="0"/>
    <m/>
    <d v="2038-11-30T00:00:00"/>
    <m/>
    <m/>
    <m/>
    <m/>
    <m/>
    <m/>
    <m/>
    <m/>
    <m/>
    <m/>
    <m/>
    <m/>
    <m/>
    <m/>
    <m/>
    <m/>
    <m/>
    <m/>
    <m/>
    <d v="2025-11-01T00:00:00"/>
    <m/>
    <n v="35000"/>
    <m/>
    <m/>
    <s v="Euro"/>
    <n v="30.16"/>
    <m/>
    <m/>
    <m/>
    <m/>
    <n v="26"/>
    <m/>
    <m/>
    <m/>
    <m/>
    <m/>
    <m/>
    <m/>
    <m/>
    <m/>
    <m/>
    <m/>
    <m/>
    <m/>
    <m/>
    <m/>
    <m/>
    <m/>
    <m/>
    <m/>
    <m/>
    <m/>
    <m/>
  </r>
  <r>
    <m/>
    <s v="V100061"/>
    <s v="2025-0008"/>
    <x v="138"/>
    <n v="10"/>
    <s v="Wagon"/>
    <n v="293"/>
    <s v=""/>
    <x v="48"/>
    <m/>
    <m/>
    <x v="5"/>
    <x v="8"/>
    <n v="1"/>
    <m/>
    <m/>
    <n v="1"/>
    <m/>
    <n v="1"/>
    <n v="1"/>
    <x v="1"/>
    <n v="0"/>
    <d v="1899-12-30T00:00:00"/>
    <d v="1899-12-30T00:00:00"/>
    <x v="8"/>
    <m/>
    <m/>
    <m/>
    <d v="2026-12-18T00:00:00"/>
    <d v="2038-12-17T00:00:00"/>
    <n v="5020"/>
    <x v="138"/>
    <m/>
    <m/>
    <m/>
    <m/>
    <s v="n.a."/>
    <d v="1899-12-30T00:00:00"/>
    <d v="1899-12-30T00:00:00"/>
    <n v="0"/>
    <n v="0"/>
    <m/>
    <d v="2038-11-30T00:00:00"/>
    <m/>
    <m/>
    <m/>
    <m/>
    <m/>
    <m/>
    <m/>
    <m/>
    <m/>
    <m/>
    <m/>
    <m/>
    <m/>
    <m/>
    <m/>
    <m/>
    <m/>
    <m/>
    <m/>
    <d v="2025-11-01T00:00:00"/>
    <m/>
    <n v="35000"/>
    <m/>
    <m/>
    <s v="Euro"/>
    <n v="30.16"/>
    <m/>
    <m/>
    <m/>
    <m/>
    <n v="26"/>
    <m/>
    <m/>
    <m/>
    <m/>
    <m/>
    <m/>
    <m/>
    <m/>
    <m/>
    <m/>
    <m/>
    <m/>
    <m/>
    <m/>
    <m/>
    <m/>
    <m/>
    <m/>
    <m/>
    <m/>
    <m/>
    <m/>
  </r>
  <r>
    <m/>
    <s v="V100061"/>
    <s v="2025-0008"/>
    <x v="138"/>
    <n v="10"/>
    <s v="Wagon"/>
    <n v="294"/>
    <s v=""/>
    <x v="48"/>
    <m/>
    <m/>
    <x v="5"/>
    <x v="8"/>
    <n v="1"/>
    <m/>
    <m/>
    <n v="1"/>
    <m/>
    <n v="1"/>
    <n v="1"/>
    <x v="1"/>
    <n v="0"/>
    <d v="1899-12-30T00:00:00"/>
    <d v="1899-12-30T00:00:00"/>
    <x v="8"/>
    <m/>
    <m/>
    <m/>
    <d v="2026-12-18T00:00:00"/>
    <d v="2038-12-17T00:00:00"/>
    <n v="5020"/>
    <x v="138"/>
    <m/>
    <m/>
    <m/>
    <m/>
    <s v="n.a."/>
    <d v="1899-12-30T00:00:00"/>
    <d v="1899-12-30T00:00:00"/>
    <n v="0"/>
    <n v="0"/>
    <m/>
    <d v="2038-11-30T00:00:00"/>
    <m/>
    <m/>
    <m/>
    <m/>
    <m/>
    <m/>
    <m/>
    <m/>
    <m/>
    <m/>
    <m/>
    <m/>
    <m/>
    <m/>
    <m/>
    <m/>
    <m/>
    <m/>
    <m/>
    <d v="2025-11-01T00:00:00"/>
    <m/>
    <n v="35000"/>
    <m/>
    <m/>
    <s v="Euro"/>
    <n v="30.16"/>
    <m/>
    <m/>
    <m/>
    <m/>
    <n v="26"/>
    <m/>
    <m/>
    <m/>
    <m/>
    <m/>
    <m/>
    <m/>
    <m/>
    <m/>
    <m/>
    <m/>
    <m/>
    <m/>
    <m/>
    <m/>
    <m/>
    <m/>
    <m/>
    <m/>
    <m/>
    <m/>
    <m/>
  </r>
  <r>
    <m/>
    <s v="V100061"/>
    <s v="2025-0008"/>
    <x v="138"/>
    <n v="10"/>
    <s v="Wagon"/>
    <n v="295"/>
    <s v=""/>
    <x v="48"/>
    <m/>
    <m/>
    <x v="5"/>
    <x v="8"/>
    <n v="1"/>
    <m/>
    <m/>
    <n v="1"/>
    <m/>
    <n v="1"/>
    <n v="1"/>
    <x v="1"/>
    <n v="0"/>
    <d v="1899-12-30T00:00:00"/>
    <d v="1899-12-30T00:00:00"/>
    <x v="8"/>
    <m/>
    <m/>
    <m/>
    <d v="2026-12-18T00:00:00"/>
    <d v="2038-12-17T00:00:00"/>
    <n v="5020"/>
    <x v="138"/>
    <m/>
    <m/>
    <m/>
    <m/>
    <s v="n.a."/>
    <d v="1899-12-30T00:00:00"/>
    <d v="1899-12-30T00:00:00"/>
    <n v="0"/>
    <n v="0"/>
    <m/>
    <d v="2038-11-30T00:00:00"/>
    <m/>
    <m/>
    <m/>
    <m/>
    <m/>
    <m/>
    <m/>
    <m/>
    <m/>
    <m/>
    <m/>
    <m/>
    <m/>
    <m/>
    <m/>
    <m/>
    <m/>
    <m/>
    <m/>
    <d v="2025-11-01T00:00:00"/>
    <m/>
    <n v="35000"/>
    <m/>
    <m/>
    <s v="Euro"/>
    <n v="30.16"/>
    <m/>
    <m/>
    <m/>
    <m/>
    <n v="26"/>
    <m/>
    <m/>
    <m/>
    <m/>
    <m/>
    <m/>
    <m/>
    <m/>
    <m/>
    <m/>
    <m/>
    <m/>
    <m/>
    <m/>
    <m/>
    <m/>
    <m/>
    <m/>
    <m/>
    <m/>
    <m/>
    <m/>
  </r>
  <r>
    <m/>
    <s v="V100061"/>
    <s v="2025-0008"/>
    <x v="138"/>
    <n v="10"/>
    <s v="Wagon"/>
    <n v="296"/>
    <s v=""/>
    <x v="48"/>
    <m/>
    <m/>
    <x v="5"/>
    <x v="8"/>
    <n v="1"/>
    <m/>
    <m/>
    <n v="1"/>
    <m/>
    <n v="1"/>
    <n v="1"/>
    <x v="1"/>
    <n v="0"/>
    <d v="1899-12-30T00:00:00"/>
    <d v="1899-12-30T00:00:00"/>
    <x v="8"/>
    <m/>
    <m/>
    <m/>
    <d v="2026-12-18T00:00:00"/>
    <d v="2038-12-17T00:00:00"/>
    <n v="5020"/>
    <x v="138"/>
    <m/>
    <m/>
    <m/>
    <m/>
    <s v="n.a."/>
    <d v="1899-12-30T00:00:00"/>
    <d v="1899-12-30T00:00:00"/>
    <n v="0"/>
    <n v="0"/>
    <m/>
    <d v="2038-11-30T00:00:00"/>
    <m/>
    <m/>
    <m/>
    <m/>
    <m/>
    <m/>
    <m/>
    <m/>
    <m/>
    <m/>
    <m/>
    <m/>
    <m/>
    <m/>
    <m/>
    <m/>
    <m/>
    <m/>
    <m/>
    <d v="2025-11-01T00:00:00"/>
    <m/>
    <n v="35000"/>
    <m/>
    <m/>
    <s v="Euro"/>
    <n v="30.16"/>
    <m/>
    <m/>
    <m/>
    <m/>
    <n v="26"/>
    <m/>
    <m/>
    <m/>
    <m/>
    <m/>
    <m/>
    <m/>
    <m/>
    <m/>
    <m/>
    <m/>
    <m/>
    <m/>
    <m/>
    <m/>
    <m/>
    <m/>
    <m/>
    <m/>
    <m/>
    <m/>
    <m/>
  </r>
  <r>
    <m/>
    <s v="V100061"/>
    <s v="2025-0008"/>
    <x v="138"/>
    <n v="10"/>
    <s v="Wagon"/>
    <n v="297"/>
    <s v=""/>
    <x v="48"/>
    <m/>
    <m/>
    <x v="5"/>
    <x v="8"/>
    <n v="1"/>
    <m/>
    <m/>
    <n v="1"/>
    <m/>
    <n v="1"/>
    <n v="1"/>
    <x v="1"/>
    <n v="0"/>
    <d v="1899-12-30T00:00:00"/>
    <d v="1899-12-30T00:00:00"/>
    <x v="8"/>
    <m/>
    <m/>
    <m/>
    <d v="2026-12-18T00:00:00"/>
    <d v="2038-12-17T00:00:00"/>
    <n v="5020"/>
    <x v="138"/>
    <m/>
    <m/>
    <m/>
    <m/>
    <s v="n.a."/>
    <d v="1899-12-30T00:00:00"/>
    <d v="1899-12-30T00:00:00"/>
    <n v="0"/>
    <n v="0"/>
    <m/>
    <d v="2038-11-30T00:00:00"/>
    <m/>
    <m/>
    <m/>
    <m/>
    <m/>
    <m/>
    <m/>
    <m/>
    <m/>
    <m/>
    <m/>
    <m/>
    <m/>
    <m/>
    <m/>
    <m/>
    <m/>
    <m/>
    <m/>
    <d v="2025-11-01T00:00:00"/>
    <m/>
    <n v="35000"/>
    <m/>
    <m/>
    <s v="Euro"/>
    <n v="30.16"/>
    <m/>
    <m/>
    <m/>
    <m/>
    <n v="26"/>
    <m/>
    <m/>
    <m/>
    <m/>
    <m/>
    <m/>
    <m/>
    <m/>
    <m/>
    <m/>
    <m/>
    <m/>
    <m/>
    <m/>
    <m/>
    <m/>
    <m/>
    <m/>
    <m/>
    <m/>
    <m/>
    <m/>
  </r>
  <r>
    <m/>
    <s v="V100061"/>
    <s v="2025-0008"/>
    <x v="138"/>
    <n v="10"/>
    <s v="Wagon"/>
    <n v="298"/>
    <s v=""/>
    <x v="48"/>
    <m/>
    <m/>
    <x v="5"/>
    <x v="8"/>
    <n v="1"/>
    <m/>
    <m/>
    <n v="1"/>
    <m/>
    <n v="1"/>
    <n v="1"/>
    <x v="1"/>
    <n v="0"/>
    <d v="1899-12-30T00:00:00"/>
    <d v="1899-12-30T00:00:00"/>
    <x v="8"/>
    <m/>
    <m/>
    <m/>
    <d v="2026-12-18T00:00:00"/>
    <d v="2038-12-17T00:00:00"/>
    <n v="5020"/>
    <x v="138"/>
    <m/>
    <m/>
    <m/>
    <m/>
    <s v="n.a."/>
    <d v="1899-12-30T00:00:00"/>
    <d v="1899-12-30T00:00:00"/>
    <n v="0"/>
    <n v="0"/>
    <m/>
    <d v="2038-11-30T00:00:00"/>
    <m/>
    <m/>
    <m/>
    <m/>
    <m/>
    <m/>
    <m/>
    <m/>
    <m/>
    <m/>
    <m/>
    <m/>
    <m/>
    <m/>
    <m/>
    <m/>
    <m/>
    <m/>
    <m/>
    <d v="2025-11-01T00:00:00"/>
    <m/>
    <n v="35000"/>
    <m/>
    <m/>
    <s v="Euro"/>
    <n v="30.16"/>
    <m/>
    <m/>
    <m/>
    <m/>
    <n v="26"/>
    <m/>
    <m/>
    <m/>
    <m/>
    <m/>
    <m/>
    <m/>
    <m/>
    <m/>
    <m/>
    <m/>
    <m/>
    <m/>
    <m/>
    <m/>
    <m/>
    <m/>
    <m/>
    <m/>
    <m/>
    <m/>
    <m/>
  </r>
  <r>
    <m/>
    <s v="V100061"/>
    <s v="2025-0008"/>
    <x v="138"/>
    <n v="10"/>
    <s v="Wagon"/>
    <n v="299"/>
    <s v=""/>
    <x v="48"/>
    <m/>
    <m/>
    <x v="5"/>
    <x v="8"/>
    <n v="1"/>
    <m/>
    <m/>
    <n v="1"/>
    <m/>
    <n v="1"/>
    <n v="1"/>
    <x v="1"/>
    <n v="0"/>
    <d v="1899-12-30T00:00:00"/>
    <d v="1899-12-30T00:00:00"/>
    <x v="8"/>
    <m/>
    <m/>
    <m/>
    <d v="2026-12-18T00:00:00"/>
    <d v="2038-12-17T00:00:00"/>
    <n v="5020"/>
    <x v="138"/>
    <m/>
    <m/>
    <m/>
    <m/>
    <s v="n.a."/>
    <d v="1899-12-30T00:00:00"/>
    <d v="1899-12-30T00:00:00"/>
    <n v="0"/>
    <n v="0"/>
    <m/>
    <d v="2038-11-30T00:00:00"/>
    <m/>
    <m/>
    <m/>
    <m/>
    <m/>
    <m/>
    <m/>
    <m/>
    <m/>
    <m/>
    <m/>
    <m/>
    <m/>
    <m/>
    <m/>
    <m/>
    <m/>
    <m/>
    <m/>
    <d v="2025-11-01T00:00:00"/>
    <m/>
    <n v="35000"/>
    <m/>
    <m/>
    <s v="Euro"/>
    <n v="30.16"/>
    <m/>
    <m/>
    <m/>
    <m/>
    <n v="26"/>
    <m/>
    <m/>
    <m/>
    <m/>
    <m/>
    <m/>
    <m/>
    <m/>
    <m/>
    <m/>
    <m/>
    <m/>
    <m/>
    <m/>
    <m/>
    <m/>
    <m/>
    <m/>
    <m/>
    <m/>
    <m/>
    <m/>
  </r>
  <r>
    <m/>
    <s v="V100061"/>
    <s v="2025-0008"/>
    <x v="138"/>
    <n v="11"/>
    <s v="Batch"/>
    <m/>
    <m/>
    <x v="48"/>
    <s v="AUT"/>
    <s v="Middle EU - ELSE"/>
    <x v="5"/>
    <x v="8"/>
    <n v="31"/>
    <m/>
    <m/>
    <n v="31"/>
    <n v="0"/>
    <n v="31"/>
    <n v="31"/>
    <x v="0"/>
    <n v="0"/>
    <d v="1899-12-30T00:00:00"/>
    <d v="1899-12-30T00:00:00"/>
    <x v="8"/>
    <s v="Auslieferung gemäss supply demand (nicht MV)"/>
    <d v="2027-01-22T00:00:00"/>
    <d v="2039-01-21T00:00:00"/>
    <m/>
    <m/>
    <m/>
    <x v="12"/>
    <m/>
    <m/>
    <m/>
    <m/>
    <s v="n.a."/>
    <m/>
    <m/>
    <n v="0"/>
    <n v="0"/>
    <m/>
    <m/>
    <s v="n.a."/>
    <m/>
    <m/>
    <m/>
    <m/>
    <m/>
    <m/>
    <m/>
    <m/>
    <s v="A"/>
    <n v="75"/>
    <s v="keine"/>
    <s v="AUT"/>
    <s v="Not required"/>
    <s v="N"/>
    <s v="Y"/>
    <n v="72"/>
    <s v="Option 4 Monate vor Mietende für weitere 6 Jahre zu gleichen Konditionen auszuüber"/>
    <m/>
    <m/>
    <m/>
    <n v="35000"/>
    <s v="N"/>
    <m/>
    <s v="Euro"/>
    <n v="30.16"/>
    <n v="-4.16"/>
    <n v="0"/>
    <n v="0"/>
    <n v="0"/>
    <n v="26"/>
    <n v="0"/>
    <n v="0"/>
    <n v="0"/>
    <n v="0"/>
    <n v="0"/>
    <s v="0.00"/>
    <n v="0"/>
    <n v="0"/>
    <n v="0"/>
    <n v="0"/>
    <n v="30.16"/>
    <n v="-4.16"/>
    <n v="26"/>
    <n v="1"/>
    <n v="0"/>
    <n v="30.16"/>
    <n v="26"/>
    <n v="1085000"/>
    <n v="0"/>
    <s v="Y"/>
    <n v="1"/>
    <n v="293384"/>
  </r>
  <r>
    <m/>
    <s v="V100061"/>
    <s v="2025-0008"/>
    <x v="138"/>
    <n v="11"/>
    <s v="Wagon"/>
    <n v="300"/>
    <s v=""/>
    <x v="48"/>
    <m/>
    <m/>
    <x v="5"/>
    <x v="8"/>
    <n v="1"/>
    <m/>
    <m/>
    <n v="1"/>
    <m/>
    <n v="1"/>
    <n v="1"/>
    <x v="1"/>
    <n v="0"/>
    <d v="1899-12-30T00:00:00"/>
    <d v="1899-12-30T00:00:00"/>
    <x v="8"/>
    <m/>
    <m/>
    <m/>
    <d v="2027-01-22T00:00:00"/>
    <d v="2039-01-21T00:00:00"/>
    <n v="5020"/>
    <x v="139"/>
    <m/>
    <m/>
    <m/>
    <m/>
    <s v="n.a."/>
    <d v="1899-12-30T00:00:00"/>
    <d v="1899-12-30T00:00:00"/>
    <n v="0"/>
    <n v="0"/>
    <m/>
    <d v="2038-12-31T00:00:00"/>
    <m/>
    <m/>
    <m/>
    <m/>
    <m/>
    <m/>
    <m/>
    <m/>
    <m/>
    <m/>
    <m/>
    <m/>
    <m/>
    <m/>
    <m/>
    <m/>
    <m/>
    <m/>
    <m/>
    <d v="2025-11-01T00:00:00"/>
    <m/>
    <n v="35000"/>
    <m/>
    <m/>
    <s v="Euro"/>
    <n v="30.16"/>
    <m/>
    <m/>
    <m/>
    <m/>
    <n v="26"/>
    <m/>
    <m/>
    <m/>
    <m/>
    <m/>
    <m/>
    <m/>
    <m/>
    <m/>
    <m/>
    <m/>
    <m/>
    <m/>
    <m/>
    <m/>
    <m/>
    <m/>
    <m/>
    <m/>
    <m/>
    <m/>
    <m/>
  </r>
  <r>
    <m/>
    <s v="V100061"/>
    <s v="2025-0008"/>
    <x v="138"/>
    <n v="11"/>
    <s v="Wagon"/>
    <n v="301"/>
    <s v=""/>
    <x v="48"/>
    <m/>
    <m/>
    <x v="5"/>
    <x v="8"/>
    <n v="1"/>
    <m/>
    <m/>
    <n v="1"/>
    <m/>
    <n v="1"/>
    <n v="1"/>
    <x v="1"/>
    <n v="0"/>
    <d v="1899-12-30T00:00:00"/>
    <d v="1899-12-30T00:00:00"/>
    <x v="8"/>
    <m/>
    <m/>
    <m/>
    <d v="2027-01-22T00:00:00"/>
    <d v="2039-01-21T00:00:00"/>
    <n v="5020"/>
    <x v="139"/>
    <m/>
    <m/>
    <m/>
    <m/>
    <s v="n.a."/>
    <d v="1899-12-30T00:00:00"/>
    <d v="1899-12-30T00:00:00"/>
    <n v="0"/>
    <n v="0"/>
    <m/>
    <d v="2038-12-31T00:00:00"/>
    <m/>
    <m/>
    <m/>
    <m/>
    <m/>
    <m/>
    <m/>
    <m/>
    <m/>
    <m/>
    <m/>
    <m/>
    <m/>
    <m/>
    <m/>
    <m/>
    <m/>
    <m/>
    <m/>
    <d v="2025-11-01T00:00:00"/>
    <m/>
    <n v="35000"/>
    <m/>
    <m/>
    <s v="Euro"/>
    <n v="30.16"/>
    <m/>
    <m/>
    <m/>
    <m/>
    <n v="26"/>
    <m/>
    <m/>
    <m/>
    <m/>
    <m/>
    <m/>
    <m/>
    <m/>
    <m/>
    <m/>
    <m/>
    <m/>
    <m/>
    <m/>
    <m/>
    <m/>
    <m/>
    <m/>
    <m/>
    <m/>
    <m/>
    <m/>
  </r>
  <r>
    <m/>
    <s v="V100061"/>
    <s v="2025-0008"/>
    <x v="138"/>
    <n v="11"/>
    <s v="Wagon"/>
    <n v="302"/>
    <s v=""/>
    <x v="48"/>
    <m/>
    <m/>
    <x v="5"/>
    <x v="8"/>
    <n v="1"/>
    <m/>
    <m/>
    <n v="1"/>
    <m/>
    <n v="1"/>
    <n v="1"/>
    <x v="1"/>
    <n v="0"/>
    <d v="1899-12-30T00:00:00"/>
    <d v="1899-12-30T00:00:00"/>
    <x v="8"/>
    <m/>
    <m/>
    <m/>
    <d v="2027-01-22T00:00:00"/>
    <d v="2039-01-21T00:00:00"/>
    <n v="5020"/>
    <x v="139"/>
    <m/>
    <m/>
    <m/>
    <m/>
    <s v="n.a."/>
    <d v="1899-12-30T00:00:00"/>
    <d v="1899-12-30T00:00:00"/>
    <n v="0"/>
    <n v="0"/>
    <m/>
    <d v="2038-12-31T00:00:00"/>
    <m/>
    <m/>
    <m/>
    <m/>
    <m/>
    <m/>
    <m/>
    <m/>
    <m/>
    <m/>
    <m/>
    <m/>
    <m/>
    <m/>
    <m/>
    <m/>
    <m/>
    <m/>
    <m/>
    <d v="2025-11-01T00:00:00"/>
    <m/>
    <n v="35000"/>
    <m/>
    <m/>
    <s v="Euro"/>
    <n v="30.16"/>
    <m/>
    <m/>
    <m/>
    <m/>
    <n v="26"/>
    <m/>
    <m/>
    <m/>
    <m/>
    <m/>
    <m/>
    <m/>
    <m/>
    <m/>
    <m/>
    <m/>
    <m/>
    <m/>
    <m/>
    <m/>
    <m/>
    <m/>
    <m/>
    <m/>
    <m/>
    <m/>
    <m/>
  </r>
  <r>
    <m/>
    <s v="V100061"/>
    <s v="2025-0008"/>
    <x v="138"/>
    <n v="11"/>
    <s v="Wagon"/>
    <n v="303"/>
    <s v=""/>
    <x v="48"/>
    <m/>
    <m/>
    <x v="5"/>
    <x v="8"/>
    <n v="1"/>
    <m/>
    <m/>
    <n v="1"/>
    <m/>
    <n v="1"/>
    <n v="1"/>
    <x v="1"/>
    <n v="0"/>
    <d v="1899-12-30T00:00:00"/>
    <d v="1899-12-30T00:00:00"/>
    <x v="8"/>
    <m/>
    <m/>
    <m/>
    <d v="2027-01-22T00:00:00"/>
    <d v="2039-01-21T00:00:00"/>
    <n v="5020"/>
    <x v="139"/>
    <m/>
    <m/>
    <m/>
    <m/>
    <s v="n.a."/>
    <d v="1899-12-30T00:00:00"/>
    <d v="1899-12-30T00:00:00"/>
    <n v="0"/>
    <n v="0"/>
    <m/>
    <d v="2038-12-31T00:00:00"/>
    <m/>
    <m/>
    <m/>
    <m/>
    <m/>
    <m/>
    <m/>
    <m/>
    <m/>
    <m/>
    <m/>
    <m/>
    <m/>
    <m/>
    <m/>
    <m/>
    <m/>
    <m/>
    <m/>
    <d v="2025-11-01T00:00:00"/>
    <m/>
    <n v="35000"/>
    <m/>
    <m/>
    <s v="Euro"/>
    <n v="30.16"/>
    <m/>
    <m/>
    <m/>
    <m/>
    <n v="26"/>
    <m/>
    <m/>
    <m/>
    <m/>
    <m/>
    <m/>
    <m/>
    <m/>
    <m/>
    <m/>
    <m/>
    <m/>
    <m/>
    <m/>
    <m/>
    <m/>
    <m/>
    <m/>
    <m/>
    <m/>
    <m/>
    <m/>
  </r>
  <r>
    <m/>
    <s v="V100061"/>
    <s v="2025-0008"/>
    <x v="138"/>
    <n v="11"/>
    <s v="Wagon"/>
    <n v="304"/>
    <s v=""/>
    <x v="48"/>
    <m/>
    <m/>
    <x v="5"/>
    <x v="8"/>
    <n v="1"/>
    <m/>
    <m/>
    <n v="1"/>
    <m/>
    <n v="1"/>
    <n v="1"/>
    <x v="1"/>
    <n v="0"/>
    <d v="1899-12-30T00:00:00"/>
    <d v="1899-12-30T00:00:00"/>
    <x v="8"/>
    <m/>
    <m/>
    <m/>
    <d v="2027-01-22T00:00:00"/>
    <d v="2039-01-21T00:00:00"/>
    <n v="5020"/>
    <x v="139"/>
    <m/>
    <m/>
    <m/>
    <m/>
    <s v="n.a."/>
    <d v="1899-12-30T00:00:00"/>
    <d v="1899-12-30T00:00:00"/>
    <n v="0"/>
    <n v="0"/>
    <m/>
    <d v="2038-12-31T00:00:00"/>
    <m/>
    <m/>
    <m/>
    <m/>
    <m/>
    <m/>
    <m/>
    <m/>
    <m/>
    <m/>
    <m/>
    <m/>
    <m/>
    <m/>
    <m/>
    <m/>
    <m/>
    <m/>
    <m/>
    <d v="2025-11-01T00:00:00"/>
    <m/>
    <n v="35000"/>
    <m/>
    <m/>
    <s v="Euro"/>
    <n v="30.16"/>
    <m/>
    <m/>
    <m/>
    <m/>
    <n v="26"/>
    <m/>
    <m/>
    <m/>
    <m/>
    <m/>
    <m/>
    <m/>
    <m/>
    <m/>
    <m/>
    <m/>
    <m/>
    <m/>
    <m/>
    <m/>
    <m/>
    <m/>
    <m/>
    <m/>
    <m/>
    <m/>
    <m/>
  </r>
  <r>
    <m/>
    <s v="V100061"/>
    <s v="2025-0008"/>
    <x v="138"/>
    <n v="11"/>
    <s v="Wagon"/>
    <n v="305"/>
    <s v=""/>
    <x v="48"/>
    <m/>
    <m/>
    <x v="5"/>
    <x v="8"/>
    <n v="1"/>
    <m/>
    <m/>
    <n v="1"/>
    <m/>
    <n v="1"/>
    <n v="1"/>
    <x v="1"/>
    <n v="0"/>
    <d v="1899-12-30T00:00:00"/>
    <d v="1899-12-30T00:00:00"/>
    <x v="8"/>
    <m/>
    <m/>
    <m/>
    <d v="2027-01-22T00:00:00"/>
    <d v="2039-01-21T00:00:00"/>
    <n v="5020"/>
    <x v="139"/>
    <m/>
    <m/>
    <m/>
    <m/>
    <s v="n.a."/>
    <d v="1899-12-30T00:00:00"/>
    <d v="1899-12-30T00:00:00"/>
    <n v="0"/>
    <n v="0"/>
    <m/>
    <d v="2038-12-31T00:00:00"/>
    <m/>
    <m/>
    <m/>
    <m/>
    <m/>
    <m/>
    <m/>
    <m/>
    <m/>
    <m/>
    <m/>
    <m/>
    <m/>
    <m/>
    <m/>
    <m/>
    <m/>
    <m/>
    <m/>
    <d v="2025-11-01T00:00:00"/>
    <m/>
    <n v="35000"/>
    <m/>
    <m/>
    <s v="Euro"/>
    <n v="30.16"/>
    <m/>
    <m/>
    <m/>
    <m/>
    <n v="26"/>
    <m/>
    <m/>
    <m/>
    <m/>
    <m/>
    <m/>
    <m/>
    <m/>
    <m/>
    <m/>
    <m/>
    <m/>
    <m/>
    <m/>
    <m/>
    <m/>
    <m/>
    <m/>
    <m/>
    <m/>
    <m/>
    <m/>
  </r>
  <r>
    <m/>
    <s v="V100061"/>
    <s v="2025-0008"/>
    <x v="138"/>
    <n v="11"/>
    <s v="Wagon"/>
    <n v="306"/>
    <s v=""/>
    <x v="48"/>
    <m/>
    <m/>
    <x v="5"/>
    <x v="8"/>
    <n v="1"/>
    <m/>
    <m/>
    <n v="1"/>
    <m/>
    <n v="1"/>
    <n v="1"/>
    <x v="1"/>
    <n v="0"/>
    <d v="1899-12-30T00:00:00"/>
    <d v="1899-12-30T00:00:00"/>
    <x v="8"/>
    <m/>
    <m/>
    <m/>
    <d v="2027-01-22T00:00:00"/>
    <d v="2039-01-21T00:00:00"/>
    <n v="5020"/>
    <x v="139"/>
    <m/>
    <m/>
    <m/>
    <m/>
    <s v="n.a."/>
    <d v="1899-12-30T00:00:00"/>
    <d v="1899-12-30T00:00:00"/>
    <n v="0"/>
    <n v="0"/>
    <m/>
    <d v="2038-12-31T00:00:00"/>
    <m/>
    <m/>
    <m/>
    <m/>
    <m/>
    <m/>
    <m/>
    <m/>
    <m/>
    <m/>
    <m/>
    <m/>
    <m/>
    <m/>
    <m/>
    <m/>
    <m/>
    <m/>
    <m/>
    <d v="2025-11-01T00:00:00"/>
    <m/>
    <n v="35000"/>
    <m/>
    <m/>
    <s v="Euro"/>
    <n v="30.16"/>
    <m/>
    <m/>
    <m/>
    <m/>
    <n v="26"/>
    <m/>
    <m/>
    <m/>
    <m/>
    <m/>
    <m/>
    <m/>
    <m/>
    <m/>
    <m/>
    <m/>
    <m/>
    <m/>
    <m/>
    <m/>
    <m/>
    <m/>
    <m/>
    <m/>
    <m/>
    <m/>
    <m/>
  </r>
  <r>
    <m/>
    <s v="V100061"/>
    <s v="2025-0008"/>
    <x v="138"/>
    <n v="11"/>
    <s v="Wagon"/>
    <n v="307"/>
    <s v=""/>
    <x v="48"/>
    <m/>
    <m/>
    <x v="5"/>
    <x v="8"/>
    <n v="1"/>
    <m/>
    <m/>
    <n v="1"/>
    <m/>
    <n v="1"/>
    <n v="1"/>
    <x v="1"/>
    <n v="0"/>
    <d v="1899-12-30T00:00:00"/>
    <d v="1899-12-30T00:00:00"/>
    <x v="8"/>
    <m/>
    <m/>
    <m/>
    <d v="2027-01-22T00:00:00"/>
    <d v="2039-01-21T00:00:00"/>
    <n v="5020"/>
    <x v="139"/>
    <m/>
    <m/>
    <m/>
    <m/>
    <s v="n.a."/>
    <d v="1899-12-30T00:00:00"/>
    <d v="1899-12-30T00:00:00"/>
    <n v="0"/>
    <n v="0"/>
    <m/>
    <d v="2038-12-31T00:00:00"/>
    <m/>
    <m/>
    <m/>
    <m/>
    <m/>
    <m/>
    <m/>
    <m/>
    <m/>
    <m/>
    <m/>
    <m/>
    <m/>
    <m/>
    <m/>
    <m/>
    <m/>
    <m/>
    <m/>
    <d v="2025-11-01T00:00:00"/>
    <m/>
    <n v="35000"/>
    <m/>
    <m/>
    <s v="Euro"/>
    <n v="30.16"/>
    <m/>
    <m/>
    <m/>
    <m/>
    <n v="26"/>
    <m/>
    <m/>
    <m/>
    <m/>
    <m/>
    <m/>
    <m/>
    <m/>
    <m/>
    <m/>
    <m/>
    <m/>
    <m/>
    <m/>
    <m/>
    <m/>
    <m/>
    <m/>
    <m/>
    <m/>
    <m/>
    <m/>
  </r>
  <r>
    <m/>
    <s v="V100061"/>
    <s v="2025-0008"/>
    <x v="138"/>
    <n v="11"/>
    <s v="Wagon"/>
    <n v="308"/>
    <s v=""/>
    <x v="48"/>
    <m/>
    <m/>
    <x v="5"/>
    <x v="8"/>
    <n v="1"/>
    <m/>
    <m/>
    <n v="1"/>
    <m/>
    <n v="1"/>
    <n v="1"/>
    <x v="1"/>
    <n v="0"/>
    <d v="1899-12-30T00:00:00"/>
    <d v="1899-12-30T00:00:00"/>
    <x v="8"/>
    <m/>
    <m/>
    <m/>
    <d v="2027-01-22T00:00:00"/>
    <d v="2039-01-21T00:00:00"/>
    <n v="5020"/>
    <x v="139"/>
    <m/>
    <m/>
    <m/>
    <m/>
    <s v="n.a."/>
    <d v="1899-12-30T00:00:00"/>
    <d v="1899-12-30T00:00:00"/>
    <n v="0"/>
    <n v="0"/>
    <m/>
    <d v="2038-12-31T00:00:00"/>
    <m/>
    <m/>
    <m/>
    <m/>
    <m/>
    <m/>
    <m/>
    <m/>
    <m/>
    <m/>
    <m/>
    <m/>
    <m/>
    <m/>
    <m/>
    <m/>
    <m/>
    <m/>
    <m/>
    <d v="2025-11-01T00:00:00"/>
    <m/>
    <n v="35000"/>
    <m/>
    <m/>
    <s v="Euro"/>
    <n v="30.16"/>
    <m/>
    <m/>
    <m/>
    <m/>
    <n v="26"/>
    <m/>
    <m/>
    <m/>
    <m/>
    <m/>
    <m/>
    <m/>
    <m/>
    <m/>
    <m/>
    <m/>
    <m/>
    <m/>
    <m/>
    <m/>
    <m/>
    <m/>
    <m/>
    <m/>
    <m/>
    <m/>
    <m/>
  </r>
  <r>
    <m/>
    <s v="V100061"/>
    <s v="2025-0008"/>
    <x v="138"/>
    <n v="11"/>
    <s v="Wagon"/>
    <n v="309"/>
    <s v=""/>
    <x v="48"/>
    <m/>
    <m/>
    <x v="5"/>
    <x v="8"/>
    <n v="1"/>
    <m/>
    <m/>
    <n v="1"/>
    <m/>
    <n v="1"/>
    <n v="1"/>
    <x v="1"/>
    <n v="0"/>
    <d v="1899-12-30T00:00:00"/>
    <d v="1899-12-30T00:00:00"/>
    <x v="8"/>
    <m/>
    <m/>
    <m/>
    <d v="2027-01-22T00:00:00"/>
    <d v="2039-01-21T00:00:00"/>
    <n v="5020"/>
    <x v="139"/>
    <m/>
    <m/>
    <m/>
    <m/>
    <s v="n.a."/>
    <d v="1899-12-30T00:00:00"/>
    <d v="1899-12-30T00:00:00"/>
    <n v="0"/>
    <n v="0"/>
    <m/>
    <d v="2038-12-31T00:00:00"/>
    <m/>
    <m/>
    <m/>
    <m/>
    <m/>
    <m/>
    <m/>
    <m/>
    <m/>
    <m/>
    <m/>
    <m/>
    <m/>
    <m/>
    <m/>
    <m/>
    <m/>
    <m/>
    <m/>
    <d v="2025-11-01T00:00:00"/>
    <m/>
    <n v="35000"/>
    <m/>
    <m/>
    <s v="Euro"/>
    <n v="30.16"/>
    <m/>
    <m/>
    <m/>
    <m/>
    <n v="26"/>
    <m/>
    <m/>
    <m/>
    <m/>
    <m/>
    <m/>
    <m/>
    <m/>
    <m/>
    <m/>
    <m/>
    <m/>
    <m/>
    <m/>
    <m/>
    <m/>
    <m/>
    <m/>
    <m/>
    <m/>
    <m/>
    <m/>
  </r>
  <r>
    <m/>
    <s v="V100061"/>
    <s v="2025-0008"/>
    <x v="138"/>
    <n v="11"/>
    <s v="Wagon"/>
    <n v="310"/>
    <s v=""/>
    <x v="48"/>
    <m/>
    <m/>
    <x v="5"/>
    <x v="8"/>
    <n v="1"/>
    <m/>
    <m/>
    <n v="1"/>
    <m/>
    <n v="1"/>
    <n v="1"/>
    <x v="1"/>
    <n v="0"/>
    <d v="1899-12-30T00:00:00"/>
    <d v="1899-12-30T00:00:00"/>
    <x v="8"/>
    <m/>
    <m/>
    <m/>
    <d v="2027-01-22T00:00:00"/>
    <d v="2039-01-21T00:00:00"/>
    <n v="5020"/>
    <x v="139"/>
    <m/>
    <m/>
    <m/>
    <m/>
    <s v="n.a."/>
    <d v="1899-12-30T00:00:00"/>
    <d v="1899-12-30T00:00:00"/>
    <n v="0"/>
    <n v="0"/>
    <m/>
    <d v="2038-12-31T00:00:00"/>
    <m/>
    <m/>
    <m/>
    <m/>
    <m/>
    <m/>
    <m/>
    <m/>
    <m/>
    <m/>
    <m/>
    <m/>
    <m/>
    <m/>
    <m/>
    <m/>
    <m/>
    <m/>
    <m/>
    <d v="2025-11-01T00:00:00"/>
    <m/>
    <n v="35000"/>
    <m/>
    <m/>
    <s v="Euro"/>
    <n v="30.16"/>
    <m/>
    <m/>
    <m/>
    <m/>
    <n v="26"/>
    <m/>
    <m/>
    <m/>
    <m/>
    <m/>
    <m/>
    <m/>
    <m/>
    <m/>
    <m/>
    <m/>
    <m/>
    <m/>
    <m/>
    <m/>
    <m/>
    <m/>
    <m/>
    <m/>
    <m/>
    <m/>
    <m/>
  </r>
  <r>
    <m/>
    <s v="V100061"/>
    <s v="2025-0008"/>
    <x v="138"/>
    <n v="11"/>
    <s v="Wagon"/>
    <n v="311"/>
    <s v=""/>
    <x v="48"/>
    <m/>
    <m/>
    <x v="5"/>
    <x v="8"/>
    <n v="1"/>
    <m/>
    <m/>
    <n v="1"/>
    <m/>
    <n v="1"/>
    <n v="1"/>
    <x v="1"/>
    <n v="0"/>
    <d v="1899-12-30T00:00:00"/>
    <d v="1899-12-30T00:00:00"/>
    <x v="8"/>
    <m/>
    <m/>
    <m/>
    <d v="2027-01-22T00:00:00"/>
    <d v="2039-01-21T00:00:00"/>
    <n v="5020"/>
    <x v="139"/>
    <m/>
    <m/>
    <m/>
    <m/>
    <s v="n.a."/>
    <d v="1899-12-30T00:00:00"/>
    <d v="1899-12-30T00:00:00"/>
    <n v="0"/>
    <n v="0"/>
    <m/>
    <d v="2038-12-31T00:00:00"/>
    <m/>
    <m/>
    <m/>
    <m/>
    <m/>
    <m/>
    <m/>
    <m/>
    <m/>
    <m/>
    <m/>
    <m/>
    <m/>
    <m/>
    <m/>
    <m/>
    <m/>
    <m/>
    <m/>
    <d v="2025-11-01T00:00:00"/>
    <m/>
    <n v="35000"/>
    <m/>
    <m/>
    <s v="Euro"/>
    <n v="30.16"/>
    <m/>
    <m/>
    <m/>
    <m/>
    <n v="26"/>
    <m/>
    <m/>
    <m/>
    <m/>
    <m/>
    <m/>
    <m/>
    <m/>
    <m/>
    <m/>
    <m/>
    <m/>
    <m/>
    <m/>
    <m/>
    <m/>
    <m/>
    <m/>
    <m/>
    <m/>
    <m/>
    <m/>
  </r>
  <r>
    <m/>
    <s v="V100061"/>
    <s v="2025-0008"/>
    <x v="138"/>
    <n v="11"/>
    <s v="Wagon"/>
    <n v="312"/>
    <s v=""/>
    <x v="48"/>
    <m/>
    <m/>
    <x v="5"/>
    <x v="8"/>
    <n v="1"/>
    <m/>
    <m/>
    <n v="1"/>
    <m/>
    <n v="1"/>
    <n v="1"/>
    <x v="1"/>
    <n v="0"/>
    <d v="1899-12-30T00:00:00"/>
    <d v="1899-12-30T00:00:00"/>
    <x v="8"/>
    <m/>
    <m/>
    <m/>
    <d v="2027-01-22T00:00:00"/>
    <d v="2039-01-21T00:00:00"/>
    <n v="5020"/>
    <x v="139"/>
    <m/>
    <m/>
    <m/>
    <m/>
    <s v="n.a."/>
    <d v="1899-12-30T00:00:00"/>
    <d v="1899-12-30T00:00:00"/>
    <n v="0"/>
    <n v="0"/>
    <m/>
    <d v="2038-12-31T00:00:00"/>
    <m/>
    <m/>
    <m/>
    <m/>
    <m/>
    <m/>
    <m/>
    <m/>
    <m/>
    <m/>
    <m/>
    <m/>
    <m/>
    <m/>
    <m/>
    <m/>
    <m/>
    <m/>
    <m/>
    <d v="2025-11-01T00:00:00"/>
    <m/>
    <n v="35000"/>
    <m/>
    <m/>
    <s v="Euro"/>
    <n v="30.16"/>
    <m/>
    <m/>
    <m/>
    <m/>
    <n v="26"/>
    <m/>
    <m/>
    <m/>
    <m/>
    <m/>
    <m/>
    <m/>
    <m/>
    <m/>
    <m/>
    <m/>
    <m/>
    <m/>
    <m/>
    <m/>
    <m/>
    <m/>
    <m/>
    <m/>
    <m/>
    <m/>
    <m/>
  </r>
  <r>
    <m/>
    <s v="V100061"/>
    <s v="2025-0008"/>
    <x v="138"/>
    <n v="11"/>
    <s v="Wagon"/>
    <n v="313"/>
    <s v=""/>
    <x v="48"/>
    <m/>
    <m/>
    <x v="5"/>
    <x v="8"/>
    <n v="1"/>
    <m/>
    <m/>
    <n v="1"/>
    <m/>
    <n v="1"/>
    <n v="1"/>
    <x v="1"/>
    <n v="0"/>
    <d v="1899-12-30T00:00:00"/>
    <d v="1899-12-30T00:00:00"/>
    <x v="8"/>
    <m/>
    <m/>
    <m/>
    <d v="2027-01-22T00:00:00"/>
    <d v="2039-01-21T00:00:00"/>
    <n v="5020"/>
    <x v="139"/>
    <m/>
    <m/>
    <m/>
    <m/>
    <s v="n.a."/>
    <d v="1899-12-30T00:00:00"/>
    <d v="1899-12-30T00:00:00"/>
    <n v="0"/>
    <n v="0"/>
    <m/>
    <d v="2038-12-31T00:00:00"/>
    <m/>
    <m/>
    <m/>
    <m/>
    <m/>
    <m/>
    <m/>
    <m/>
    <m/>
    <m/>
    <m/>
    <m/>
    <m/>
    <m/>
    <m/>
    <m/>
    <m/>
    <m/>
    <m/>
    <d v="2025-11-01T00:00:00"/>
    <m/>
    <n v="35000"/>
    <m/>
    <m/>
    <s v="Euro"/>
    <n v="30.16"/>
    <m/>
    <m/>
    <m/>
    <m/>
    <n v="26"/>
    <m/>
    <m/>
    <m/>
    <m/>
    <m/>
    <m/>
    <m/>
    <m/>
    <m/>
    <m/>
    <m/>
    <m/>
    <m/>
    <m/>
    <m/>
    <m/>
    <m/>
    <m/>
    <m/>
    <m/>
    <m/>
    <m/>
  </r>
  <r>
    <m/>
    <s v="V100061"/>
    <s v="2025-0008"/>
    <x v="138"/>
    <n v="11"/>
    <s v="Wagon"/>
    <n v="314"/>
    <s v=""/>
    <x v="48"/>
    <m/>
    <m/>
    <x v="5"/>
    <x v="8"/>
    <n v="1"/>
    <m/>
    <m/>
    <n v="1"/>
    <m/>
    <n v="1"/>
    <n v="1"/>
    <x v="1"/>
    <n v="0"/>
    <d v="1899-12-30T00:00:00"/>
    <d v="1899-12-30T00:00:00"/>
    <x v="8"/>
    <m/>
    <m/>
    <m/>
    <d v="2027-01-22T00:00:00"/>
    <d v="2039-01-21T00:00:00"/>
    <n v="5020"/>
    <x v="139"/>
    <m/>
    <m/>
    <m/>
    <m/>
    <s v="n.a."/>
    <d v="1899-12-30T00:00:00"/>
    <d v="1899-12-30T00:00:00"/>
    <n v="0"/>
    <n v="0"/>
    <m/>
    <d v="2038-12-31T00:00:00"/>
    <m/>
    <m/>
    <m/>
    <m/>
    <m/>
    <m/>
    <m/>
    <m/>
    <m/>
    <m/>
    <m/>
    <m/>
    <m/>
    <m/>
    <m/>
    <m/>
    <m/>
    <m/>
    <m/>
    <d v="2025-11-01T00:00:00"/>
    <m/>
    <n v="35000"/>
    <m/>
    <m/>
    <s v="Euro"/>
    <n v="30.16"/>
    <m/>
    <m/>
    <m/>
    <m/>
    <n v="26"/>
    <m/>
    <m/>
    <m/>
    <m/>
    <m/>
    <m/>
    <m/>
    <m/>
    <m/>
    <m/>
    <m/>
    <m/>
    <m/>
    <m/>
    <m/>
    <m/>
    <m/>
    <m/>
    <m/>
    <m/>
    <m/>
    <m/>
  </r>
  <r>
    <m/>
    <s v="V100061"/>
    <s v="2025-0008"/>
    <x v="138"/>
    <n v="11"/>
    <s v="Wagon"/>
    <n v="315"/>
    <s v=""/>
    <x v="48"/>
    <m/>
    <m/>
    <x v="5"/>
    <x v="8"/>
    <n v="1"/>
    <m/>
    <m/>
    <n v="1"/>
    <m/>
    <n v="1"/>
    <n v="1"/>
    <x v="1"/>
    <n v="0"/>
    <d v="1899-12-30T00:00:00"/>
    <d v="1899-12-30T00:00:00"/>
    <x v="8"/>
    <m/>
    <m/>
    <m/>
    <d v="2027-01-22T00:00:00"/>
    <d v="2039-01-21T00:00:00"/>
    <n v="5020"/>
    <x v="139"/>
    <m/>
    <m/>
    <m/>
    <m/>
    <s v="n.a."/>
    <d v="1899-12-30T00:00:00"/>
    <d v="1899-12-30T00:00:00"/>
    <n v="0"/>
    <n v="0"/>
    <m/>
    <d v="2038-12-31T00:00:00"/>
    <m/>
    <m/>
    <m/>
    <m/>
    <m/>
    <m/>
    <m/>
    <m/>
    <m/>
    <m/>
    <m/>
    <m/>
    <m/>
    <m/>
    <m/>
    <m/>
    <m/>
    <m/>
    <m/>
    <d v="2025-11-01T00:00:00"/>
    <m/>
    <n v="35000"/>
    <m/>
    <m/>
    <s v="Euro"/>
    <n v="30.16"/>
    <m/>
    <m/>
    <m/>
    <m/>
    <n v="26"/>
    <m/>
    <m/>
    <m/>
    <m/>
    <m/>
    <m/>
    <m/>
    <m/>
    <m/>
    <m/>
    <m/>
    <m/>
    <m/>
    <m/>
    <m/>
    <m/>
    <m/>
    <m/>
    <m/>
    <m/>
    <m/>
    <m/>
  </r>
  <r>
    <m/>
    <s v="V100061"/>
    <s v="2025-0008"/>
    <x v="138"/>
    <n v="11"/>
    <s v="Wagon"/>
    <n v="316"/>
    <s v=""/>
    <x v="48"/>
    <m/>
    <m/>
    <x v="5"/>
    <x v="8"/>
    <n v="1"/>
    <m/>
    <m/>
    <n v="1"/>
    <m/>
    <n v="1"/>
    <n v="1"/>
    <x v="1"/>
    <n v="0"/>
    <d v="1899-12-30T00:00:00"/>
    <d v="1899-12-30T00:00:00"/>
    <x v="8"/>
    <m/>
    <m/>
    <m/>
    <d v="2027-01-22T00:00:00"/>
    <d v="2039-01-21T00:00:00"/>
    <n v="5020"/>
    <x v="139"/>
    <m/>
    <m/>
    <m/>
    <m/>
    <s v="n.a."/>
    <d v="1899-12-30T00:00:00"/>
    <d v="1899-12-30T00:00:00"/>
    <n v="0"/>
    <n v="0"/>
    <m/>
    <d v="2038-12-31T00:00:00"/>
    <m/>
    <m/>
    <m/>
    <m/>
    <m/>
    <m/>
    <m/>
    <m/>
    <m/>
    <m/>
    <m/>
    <m/>
    <m/>
    <m/>
    <m/>
    <m/>
    <m/>
    <m/>
    <m/>
    <d v="2025-11-01T00:00:00"/>
    <m/>
    <n v="35000"/>
    <m/>
    <m/>
    <s v="Euro"/>
    <n v="30.16"/>
    <m/>
    <m/>
    <m/>
    <m/>
    <n v="26"/>
    <m/>
    <m/>
    <m/>
    <m/>
    <m/>
    <m/>
    <m/>
    <m/>
    <m/>
    <m/>
    <m/>
    <m/>
    <m/>
    <m/>
    <m/>
    <m/>
    <m/>
    <m/>
    <m/>
    <m/>
    <m/>
    <m/>
  </r>
  <r>
    <m/>
    <s v="V100061"/>
    <s v="2025-0008"/>
    <x v="138"/>
    <n v="11"/>
    <s v="Wagon"/>
    <n v="317"/>
    <s v=""/>
    <x v="48"/>
    <m/>
    <m/>
    <x v="5"/>
    <x v="8"/>
    <n v="1"/>
    <m/>
    <m/>
    <n v="1"/>
    <m/>
    <n v="1"/>
    <n v="1"/>
    <x v="1"/>
    <n v="0"/>
    <d v="1899-12-30T00:00:00"/>
    <d v="1899-12-30T00:00:00"/>
    <x v="8"/>
    <m/>
    <m/>
    <m/>
    <d v="2027-01-22T00:00:00"/>
    <d v="2039-01-21T00:00:00"/>
    <n v="5020"/>
    <x v="139"/>
    <m/>
    <m/>
    <m/>
    <m/>
    <s v="n.a."/>
    <d v="1899-12-30T00:00:00"/>
    <d v="1899-12-30T00:00:00"/>
    <n v="0"/>
    <n v="0"/>
    <m/>
    <d v="2038-12-31T00:00:00"/>
    <m/>
    <m/>
    <m/>
    <m/>
    <m/>
    <m/>
    <m/>
    <m/>
    <m/>
    <m/>
    <m/>
    <m/>
    <m/>
    <m/>
    <m/>
    <m/>
    <m/>
    <m/>
    <m/>
    <d v="2025-11-01T00:00:00"/>
    <m/>
    <n v="35000"/>
    <m/>
    <m/>
    <s v="Euro"/>
    <n v="30.16"/>
    <m/>
    <m/>
    <m/>
    <m/>
    <n v="26"/>
    <m/>
    <m/>
    <m/>
    <m/>
    <m/>
    <m/>
    <m/>
    <m/>
    <m/>
    <m/>
    <m/>
    <m/>
    <m/>
    <m/>
    <m/>
    <m/>
    <m/>
    <m/>
    <m/>
    <m/>
    <m/>
    <m/>
  </r>
  <r>
    <m/>
    <s v="V100061"/>
    <s v="2025-0008"/>
    <x v="138"/>
    <n v="11"/>
    <s v="Wagon"/>
    <n v="318"/>
    <s v=""/>
    <x v="48"/>
    <m/>
    <m/>
    <x v="5"/>
    <x v="8"/>
    <n v="1"/>
    <m/>
    <m/>
    <n v="1"/>
    <m/>
    <n v="1"/>
    <n v="1"/>
    <x v="1"/>
    <n v="0"/>
    <d v="1899-12-30T00:00:00"/>
    <d v="1899-12-30T00:00:00"/>
    <x v="8"/>
    <m/>
    <m/>
    <m/>
    <d v="2027-01-22T00:00:00"/>
    <d v="2039-01-21T00:00:00"/>
    <n v="5020"/>
    <x v="139"/>
    <m/>
    <m/>
    <m/>
    <m/>
    <s v="n.a."/>
    <d v="1899-12-30T00:00:00"/>
    <d v="1899-12-30T00:00:00"/>
    <n v="0"/>
    <n v="0"/>
    <m/>
    <d v="2038-12-31T00:00:00"/>
    <m/>
    <m/>
    <m/>
    <m/>
    <m/>
    <m/>
    <m/>
    <m/>
    <m/>
    <m/>
    <m/>
    <m/>
    <m/>
    <m/>
    <m/>
    <m/>
    <m/>
    <m/>
    <m/>
    <d v="2025-11-01T00:00:00"/>
    <m/>
    <n v="35000"/>
    <m/>
    <m/>
    <s v="Euro"/>
    <n v="30.16"/>
    <m/>
    <m/>
    <m/>
    <m/>
    <n v="26"/>
    <m/>
    <m/>
    <m/>
    <m/>
    <m/>
    <m/>
    <m/>
    <m/>
    <m/>
    <m/>
    <m/>
    <m/>
    <m/>
    <m/>
    <m/>
    <m/>
    <m/>
    <m/>
    <m/>
    <m/>
    <m/>
    <m/>
  </r>
  <r>
    <m/>
    <s v="V100061"/>
    <s v="2025-0008"/>
    <x v="138"/>
    <n v="11"/>
    <s v="Wagon"/>
    <n v="319"/>
    <s v=""/>
    <x v="48"/>
    <m/>
    <m/>
    <x v="5"/>
    <x v="8"/>
    <n v="1"/>
    <m/>
    <m/>
    <n v="1"/>
    <m/>
    <n v="1"/>
    <n v="1"/>
    <x v="1"/>
    <n v="0"/>
    <d v="1899-12-30T00:00:00"/>
    <d v="1899-12-30T00:00:00"/>
    <x v="8"/>
    <m/>
    <m/>
    <m/>
    <d v="2027-01-22T00:00:00"/>
    <d v="2039-01-21T00:00:00"/>
    <n v="5020"/>
    <x v="139"/>
    <m/>
    <m/>
    <m/>
    <m/>
    <s v="n.a."/>
    <d v="1899-12-30T00:00:00"/>
    <d v="1899-12-30T00:00:00"/>
    <n v="0"/>
    <n v="0"/>
    <m/>
    <d v="2038-12-31T00:00:00"/>
    <m/>
    <m/>
    <m/>
    <m/>
    <m/>
    <m/>
    <m/>
    <m/>
    <m/>
    <m/>
    <m/>
    <m/>
    <m/>
    <m/>
    <m/>
    <m/>
    <m/>
    <m/>
    <m/>
    <d v="2025-11-01T00:00:00"/>
    <m/>
    <n v="35000"/>
    <m/>
    <m/>
    <s v="Euro"/>
    <n v="30.16"/>
    <m/>
    <m/>
    <m/>
    <m/>
    <n v="26"/>
    <m/>
    <m/>
    <m/>
    <m/>
    <m/>
    <m/>
    <m/>
    <m/>
    <m/>
    <m/>
    <m/>
    <m/>
    <m/>
    <m/>
    <m/>
    <m/>
    <m/>
    <m/>
    <m/>
    <m/>
    <m/>
    <m/>
  </r>
  <r>
    <m/>
    <s v="V100061"/>
    <s v="2025-0008"/>
    <x v="138"/>
    <n v="11"/>
    <s v="Wagon"/>
    <n v="320"/>
    <s v=""/>
    <x v="48"/>
    <m/>
    <m/>
    <x v="5"/>
    <x v="8"/>
    <n v="1"/>
    <m/>
    <m/>
    <n v="1"/>
    <m/>
    <n v="1"/>
    <n v="1"/>
    <x v="1"/>
    <n v="0"/>
    <d v="1899-12-30T00:00:00"/>
    <d v="1899-12-30T00:00:00"/>
    <x v="8"/>
    <m/>
    <m/>
    <m/>
    <d v="2027-01-22T00:00:00"/>
    <d v="2039-01-21T00:00:00"/>
    <n v="5020"/>
    <x v="139"/>
    <m/>
    <m/>
    <m/>
    <m/>
    <s v="n.a."/>
    <d v="1899-12-30T00:00:00"/>
    <d v="1899-12-30T00:00:00"/>
    <n v="0"/>
    <n v="0"/>
    <m/>
    <d v="2038-12-31T00:00:00"/>
    <m/>
    <m/>
    <m/>
    <m/>
    <m/>
    <m/>
    <m/>
    <m/>
    <m/>
    <m/>
    <m/>
    <m/>
    <m/>
    <m/>
    <m/>
    <m/>
    <m/>
    <m/>
    <m/>
    <d v="2025-11-01T00:00:00"/>
    <m/>
    <n v="35000"/>
    <m/>
    <m/>
    <s v="Euro"/>
    <n v="30.16"/>
    <m/>
    <m/>
    <m/>
    <m/>
    <n v="26"/>
    <m/>
    <m/>
    <m/>
    <m/>
    <m/>
    <m/>
    <m/>
    <m/>
    <m/>
    <m/>
    <m/>
    <m/>
    <m/>
    <m/>
    <m/>
    <m/>
    <m/>
    <m/>
    <m/>
    <m/>
    <m/>
    <m/>
  </r>
  <r>
    <m/>
    <s v="V100061"/>
    <s v="2025-0008"/>
    <x v="138"/>
    <n v="11"/>
    <s v="Wagon"/>
    <n v="321"/>
    <s v=""/>
    <x v="48"/>
    <m/>
    <m/>
    <x v="5"/>
    <x v="8"/>
    <n v="1"/>
    <m/>
    <m/>
    <n v="1"/>
    <m/>
    <n v="1"/>
    <n v="1"/>
    <x v="1"/>
    <n v="0"/>
    <d v="1899-12-30T00:00:00"/>
    <d v="1899-12-30T00:00:00"/>
    <x v="8"/>
    <m/>
    <m/>
    <m/>
    <d v="2027-01-22T00:00:00"/>
    <d v="2039-01-21T00:00:00"/>
    <n v="5020"/>
    <x v="139"/>
    <m/>
    <m/>
    <m/>
    <m/>
    <s v="n.a."/>
    <d v="1899-12-30T00:00:00"/>
    <d v="1899-12-30T00:00:00"/>
    <n v="0"/>
    <n v="0"/>
    <m/>
    <d v="2038-12-31T00:00:00"/>
    <m/>
    <m/>
    <m/>
    <m/>
    <m/>
    <m/>
    <m/>
    <m/>
    <m/>
    <m/>
    <m/>
    <m/>
    <m/>
    <m/>
    <m/>
    <m/>
    <m/>
    <m/>
    <m/>
    <d v="2025-11-01T00:00:00"/>
    <m/>
    <n v="35000"/>
    <m/>
    <m/>
    <s v="Euro"/>
    <n v="30.16"/>
    <m/>
    <m/>
    <m/>
    <m/>
    <n v="26"/>
    <m/>
    <m/>
    <m/>
    <m/>
    <m/>
    <m/>
    <m/>
    <m/>
    <m/>
    <m/>
    <m/>
    <m/>
    <m/>
    <m/>
    <m/>
    <m/>
    <m/>
    <m/>
    <m/>
    <m/>
    <m/>
    <m/>
  </r>
  <r>
    <m/>
    <s v="V100061"/>
    <s v="2025-0008"/>
    <x v="138"/>
    <n v="11"/>
    <s v="Wagon"/>
    <n v="322"/>
    <s v=""/>
    <x v="48"/>
    <m/>
    <m/>
    <x v="5"/>
    <x v="8"/>
    <n v="1"/>
    <m/>
    <m/>
    <n v="1"/>
    <m/>
    <n v="1"/>
    <n v="1"/>
    <x v="1"/>
    <n v="0"/>
    <d v="1899-12-30T00:00:00"/>
    <d v="1899-12-30T00:00:00"/>
    <x v="8"/>
    <m/>
    <m/>
    <m/>
    <d v="2027-01-22T00:00:00"/>
    <d v="2039-01-21T00:00:00"/>
    <n v="5020"/>
    <x v="139"/>
    <m/>
    <m/>
    <m/>
    <m/>
    <s v="n.a."/>
    <d v="1899-12-30T00:00:00"/>
    <d v="1899-12-30T00:00:00"/>
    <n v="0"/>
    <n v="0"/>
    <m/>
    <d v="2038-12-31T00:00:00"/>
    <m/>
    <m/>
    <m/>
    <m/>
    <m/>
    <m/>
    <m/>
    <m/>
    <m/>
    <m/>
    <m/>
    <m/>
    <m/>
    <m/>
    <m/>
    <m/>
    <m/>
    <m/>
    <m/>
    <d v="2025-11-01T00:00:00"/>
    <m/>
    <n v="35000"/>
    <m/>
    <m/>
    <s v="Euro"/>
    <n v="30.16"/>
    <m/>
    <m/>
    <m/>
    <m/>
    <n v="26"/>
    <m/>
    <m/>
    <m/>
    <m/>
    <m/>
    <m/>
    <m/>
    <m/>
    <m/>
    <m/>
    <m/>
    <m/>
    <m/>
    <m/>
    <m/>
    <m/>
    <m/>
    <m/>
    <m/>
    <m/>
    <m/>
    <m/>
  </r>
  <r>
    <m/>
    <s v="V100061"/>
    <s v="2025-0008"/>
    <x v="138"/>
    <n v="11"/>
    <s v="Wagon"/>
    <n v="323"/>
    <s v=""/>
    <x v="48"/>
    <m/>
    <m/>
    <x v="5"/>
    <x v="8"/>
    <n v="1"/>
    <m/>
    <m/>
    <n v="1"/>
    <m/>
    <n v="1"/>
    <n v="1"/>
    <x v="1"/>
    <n v="0"/>
    <d v="1899-12-30T00:00:00"/>
    <d v="1899-12-30T00:00:00"/>
    <x v="8"/>
    <m/>
    <m/>
    <m/>
    <d v="2027-01-22T00:00:00"/>
    <d v="2039-01-21T00:00:00"/>
    <n v="5020"/>
    <x v="139"/>
    <m/>
    <m/>
    <m/>
    <m/>
    <s v="n.a."/>
    <d v="1899-12-30T00:00:00"/>
    <d v="1899-12-30T00:00:00"/>
    <n v="0"/>
    <n v="0"/>
    <m/>
    <d v="2038-12-31T00:00:00"/>
    <m/>
    <m/>
    <m/>
    <m/>
    <m/>
    <m/>
    <m/>
    <m/>
    <m/>
    <m/>
    <m/>
    <m/>
    <m/>
    <m/>
    <m/>
    <m/>
    <m/>
    <m/>
    <m/>
    <d v="2025-11-01T00:00:00"/>
    <m/>
    <n v="35000"/>
    <m/>
    <m/>
    <s v="Euro"/>
    <n v="30.16"/>
    <m/>
    <m/>
    <m/>
    <m/>
    <n v="26"/>
    <m/>
    <m/>
    <m/>
    <m/>
    <m/>
    <m/>
    <m/>
    <m/>
    <m/>
    <m/>
    <m/>
    <m/>
    <m/>
    <m/>
    <m/>
    <m/>
    <m/>
    <m/>
    <m/>
    <m/>
    <m/>
    <m/>
  </r>
  <r>
    <m/>
    <s v="V100061"/>
    <s v="2025-0008"/>
    <x v="138"/>
    <n v="11"/>
    <s v="Wagon"/>
    <n v="324"/>
    <s v=""/>
    <x v="48"/>
    <m/>
    <m/>
    <x v="5"/>
    <x v="8"/>
    <n v="1"/>
    <m/>
    <m/>
    <n v="1"/>
    <m/>
    <n v="1"/>
    <n v="1"/>
    <x v="1"/>
    <n v="0"/>
    <d v="1899-12-30T00:00:00"/>
    <d v="1899-12-30T00:00:00"/>
    <x v="8"/>
    <m/>
    <m/>
    <m/>
    <d v="2027-01-22T00:00:00"/>
    <d v="2039-01-21T00:00:00"/>
    <n v="5020"/>
    <x v="139"/>
    <m/>
    <m/>
    <m/>
    <m/>
    <s v="n.a."/>
    <d v="1899-12-30T00:00:00"/>
    <d v="1899-12-30T00:00:00"/>
    <n v="0"/>
    <n v="0"/>
    <m/>
    <d v="2038-12-31T00:00:00"/>
    <m/>
    <m/>
    <m/>
    <m/>
    <m/>
    <m/>
    <m/>
    <m/>
    <m/>
    <m/>
    <m/>
    <m/>
    <m/>
    <m/>
    <m/>
    <m/>
    <m/>
    <m/>
    <m/>
    <d v="2025-11-01T00:00:00"/>
    <m/>
    <n v="35000"/>
    <m/>
    <m/>
    <s v="Euro"/>
    <n v="30.16"/>
    <m/>
    <m/>
    <m/>
    <m/>
    <n v="26"/>
    <m/>
    <m/>
    <m/>
    <m/>
    <m/>
    <m/>
    <m/>
    <m/>
    <m/>
    <m/>
    <m/>
    <m/>
    <m/>
    <m/>
    <m/>
    <m/>
    <m/>
    <m/>
    <m/>
    <m/>
    <m/>
    <m/>
  </r>
  <r>
    <m/>
    <s v="V100061"/>
    <s v="2025-0008"/>
    <x v="138"/>
    <n v="11"/>
    <s v="Wagon"/>
    <n v="325"/>
    <s v=""/>
    <x v="48"/>
    <m/>
    <m/>
    <x v="5"/>
    <x v="8"/>
    <n v="1"/>
    <m/>
    <m/>
    <n v="1"/>
    <m/>
    <n v="1"/>
    <n v="1"/>
    <x v="1"/>
    <n v="0"/>
    <d v="1899-12-30T00:00:00"/>
    <d v="1899-12-30T00:00:00"/>
    <x v="8"/>
    <m/>
    <m/>
    <m/>
    <d v="2027-01-22T00:00:00"/>
    <d v="2039-01-21T00:00:00"/>
    <n v="5020"/>
    <x v="139"/>
    <m/>
    <m/>
    <m/>
    <m/>
    <s v="n.a."/>
    <d v="1899-12-30T00:00:00"/>
    <d v="1899-12-30T00:00:00"/>
    <n v="0"/>
    <n v="0"/>
    <m/>
    <d v="2038-12-31T00:00:00"/>
    <m/>
    <m/>
    <m/>
    <m/>
    <m/>
    <m/>
    <m/>
    <m/>
    <m/>
    <m/>
    <m/>
    <m/>
    <m/>
    <m/>
    <m/>
    <m/>
    <m/>
    <m/>
    <m/>
    <d v="2025-11-01T00:00:00"/>
    <m/>
    <n v="35000"/>
    <m/>
    <m/>
    <s v="Euro"/>
    <n v="30.16"/>
    <m/>
    <m/>
    <m/>
    <m/>
    <n v="26"/>
    <m/>
    <m/>
    <m/>
    <m/>
    <m/>
    <m/>
    <m/>
    <m/>
    <m/>
    <m/>
    <m/>
    <m/>
    <m/>
    <m/>
    <m/>
    <m/>
    <m/>
    <m/>
    <m/>
    <m/>
    <m/>
    <m/>
  </r>
  <r>
    <m/>
    <s v="V100061"/>
    <s v="2025-0008"/>
    <x v="138"/>
    <n v="11"/>
    <s v="Wagon"/>
    <n v="326"/>
    <s v=""/>
    <x v="48"/>
    <m/>
    <m/>
    <x v="5"/>
    <x v="8"/>
    <n v="1"/>
    <m/>
    <m/>
    <n v="1"/>
    <m/>
    <n v="1"/>
    <n v="1"/>
    <x v="1"/>
    <n v="0"/>
    <d v="1899-12-30T00:00:00"/>
    <d v="1899-12-30T00:00:00"/>
    <x v="8"/>
    <m/>
    <m/>
    <m/>
    <d v="2027-01-22T00:00:00"/>
    <d v="2039-01-21T00:00:00"/>
    <n v="5020"/>
    <x v="139"/>
    <m/>
    <m/>
    <m/>
    <m/>
    <s v="n.a."/>
    <d v="1899-12-30T00:00:00"/>
    <d v="1899-12-30T00:00:00"/>
    <n v="0"/>
    <n v="0"/>
    <m/>
    <d v="2038-12-31T00:00:00"/>
    <m/>
    <m/>
    <m/>
    <m/>
    <m/>
    <m/>
    <m/>
    <m/>
    <m/>
    <m/>
    <m/>
    <m/>
    <m/>
    <m/>
    <m/>
    <m/>
    <m/>
    <m/>
    <m/>
    <d v="2025-11-01T00:00:00"/>
    <m/>
    <n v="35000"/>
    <m/>
    <m/>
    <s v="Euro"/>
    <n v="30.16"/>
    <m/>
    <m/>
    <m/>
    <m/>
    <n v="26"/>
    <m/>
    <m/>
    <m/>
    <m/>
    <m/>
    <m/>
    <m/>
    <m/>
    <m/>
    <m/>
    <m/>
    <m/>
    <m/>
    <m/>
    <m/>
    <m/>
    <m/>
    <m/>
    <m/>
    <m/>
    <m/>
    <m/>
  </r>
  <r>
    <m/>
    <s v="V100061"/>
    <s v="2025-0008"/>
    <x v="138"/>
    <n v="11"/>
    <s v="Wagon"/>
    <n v="327"/>
    <s v=""/>
    <x v="48"/>
    <m/>
    <m/>
    <x v="5"/>
    <x v="8"/>
    <n v="1"/>
    <m/>
    <m/>
    <n v="1"/>
    <m/>
    <n v="1"/>
    <n v="1"/>
    <x v="1"/>
    <n v="0"/>
    <d v="1899-12-30T00:00:00"/>
    <d v="1899-12-30T00:00:00"/>
    <x v="8"/>
    <m/>
    <m/>
    <m/>
    <d v="2027-01-22T00:00:00"/>
    <d v="2039-01-21T00:00:00"/>
    <n v="5020"/>
    <x v="139"/>
    <m/>
    <m/>
    <m/>
    <m/>
    <s v="n.a."/>
    <d v="1899-12-30T00:00:00"/>
    <d v="1899-12-30T00:00:00"/>
    <n v="0"/>
    <n v="0"/>
    <m/>
    <d v="2038-12-31T00:00:00"/>
    <m/>
    <m/>
    <m/>
    <m/>
    <m/>
    <m/>
    <m/>
    <m/>
    <m/>
    <m/>
    <m/>
    <m/>
    <m/>
    <m/>
    <m/>
    <m/>
    <m/>
    <m/>
    <m/>
    <d v="2025-11-01T00:00:00"/>
    <m/>
    <n v="35000"/>
    <m/>
    <m/>
    <s v="Euro"/>
    <n v="30.16"/>
    <m/>
    <m/>
    <m/>
    <m/>
    <n v="26"/>
    <m/>
    <m/>
    <m/>
    <m/>
    <m/>
    <m/>
    <m/>
    <m/>
    <m/>
    <m/>
    <m/>
    <m/>
    <m/>
    <m/>
    <m/>
    <m/>
    <m/>
    <m/>
    <m/>
    <m/>
    <m/>
    <m/>
  </r>
  <r>
    <m/>
    <s v="V100061"/>
    <s v="2025-0008"/>
    <x v="138"/>
    <n v="11"/>
    <s v="Wagon"/>
    <n v="328"/>
    <s v=""/>
    <x v="48"/>
    <m/>
    <m/>
    <x v="5"/>
    <x v="8"/>
    <n v="1"/>
    <m/>
    <m/>
    <n v="1"/>
    <m/>
    <n v="1"/>
    <n v="1"/>
    <x v="1"/>
    <n v="0"/>
    <d v="1899-12-30T00:00:00"/>
    <d v="1899-12-30T00:00:00"/>
    <x v="8"/>
    <m/>
    <m/>
    <m/>
    <d v="2027-01-22T00:00:00"/>
    <d v="2039-01-21T00:00:00"/>
    <n v="5020"/>
    <x v="139"/>
    <m/>
    <m/>
    <m/>
    <m/>
    <s v="n.a."/>
    <d v="1899-12-30T00:00:00"/>
    <d v="1899-12-30T00:00:00"/>
    <n v="0"/>
    <n v="0"/>
    <m/>
    <d v="2038-12-31T00:00:00"/>
    <m/>
    <m/>
    <m/>
    <m/>
    <m/>
    <m/>
    <m/>
    <m/>
    <m/>
    <m/>
    <m/>
    <m/>
    <m/>
    <m/>
    <m/>
    <m/>
    <m/>
    <m/>
    <m/>
    <d v="2025-11-01T00:00:00"/>
    <m/>
    <n v="35000"/>
    <m/>
    <m/>
    <s v="Euro"/>
    <n v="30.16"/>
    <m/>
    <m/>
    <m/>
    <m/>
    <n v="26"/>
    <m/>
    <m/>
    <m/>
    <m/>
    <m/>
    <m/>
    <m/>
    <m/>
    <m/>
    <m/>
    <m/>
    <m/>
    <m/>
    <m/>
    <m/>
    <m/>
    <m/>
    <m/>
    <m/>
    <m/>
    <m/>
    <m/>
  </r>
  <r>
    <m/>
    <s v="V100061"/>
    <s v="2025-0008"/>
    <x v="138"/>
    <n v="11"/>
    <s v="Wagon"/>
    <n v="329"/>
    <s v=""/>
    <x v="48"/>
    <m/>
    <m/>
    <x v="5"/>
    <x v="8"/>
    <n v="1"/>
    <m/>
    <m/>
    <n v="1"/>
    <m/>
    <n v="1"/>
    <n v="1"/>
    <x v="1"/>
    <n v="0"/>
    <d v="1899-12-30T00:00:00"/>
    <d v="1899-12-30T00:00:00"/>
    <x v="8"/>
    <m/>
    <m/>
    <m/>
    <d v="2027-01-22T00:00:00"/>
    <d v="2039-01-21T00:00:00"/>
    <n v="5020"/>
    <x v="139"/>
    <m/>
    <m/>
    <m/>
    <m/>
    <s v="n.a."/>
    <d v="1899-12-30T00:00:00"/>
    <d v="1899-12-30T00:00:00"/>
    <n v="0"/>
    <n v="0"/>
    <m/>
    <d v="2038-12-31T00:00:00"/>
    <m/>
    <m/>
    <m/>
    <m/>
    <m/>
    <m/>
    <m/>
    <m/>
    <m/>
    <m/>
    <m/>
    <m/>
    <m/>
    <m/>
    <m/>
    <m/>
    <m/>
    <m/>
    <m/>
    <d v="2025-11-01T00:00:00"/>
    <m/>
    <n v="35000"/>
    <m/>
    <m/>
    <s v="Euro"/>
    <n v="30.16"/>
    <m/>
    <m/>
    <m/>
    <m/>
    <n v="26"/>
    <m/>
    <m/>
    <m/>
    <m/>
    <m/>
    <m/>
    <m/>
    <m/>
    <m/>
    <m/>
    <m/>
    <m/>
    <m/>
    <m/>
    <m/>
    <m/>
    <m/>
    <m/>
    <m/>
    <m/>
    <m/>
    <m/>
  </r>
  <r>
    <m/>
    <s v="V100061"/>
    <s v="2025-0008"/>
    <x v="138"/>
    <n v="11"/>
    <s v="Wagon"/>
    <n v="330"/>
    <s v=""/>
    <x v="48"/>
    <m/>
    <m/>
    <x v="5"/>
    <x v="8"/>
    <n v="1"/>
    <m/>
    <m/>
    <n v="1"/>
    <m/>
    <n v="1"/>
    <n v="1"/>
    <x v="1"/>
    <n v="0"/>
    <d v="1899-12-30T00:00:00"/>
    <d v="1899-12-30T00:00:00"/>
    <x v="8"/>
    <m/>
    <m/>
    <m/>
    <d v="2027-01-22T00:00:00"/>
    <d v="2039-01-21T00:00:00"/>
    <n v="5020"/>
    <x v="139"/>
    <m/>
    <m/>
    <m/>
    <m/>
    <s v="n.a."/>
    <d v="1899-12-30T00:00:00"/>
    <d v="1899-12-30T00:00:00"/>
    <n v="0"/>
    <n v="0"/>
    <m/>
    <d v="2038-12-31T00:00:00"/>
    <m/>
    <m/>
    <m/>
    <m/>
    <m/>
    <m/>
    <m/>
    <m/>
    <m/>
    <m/>
    <m/>
    <m/>
    <m/>
    <m/>
    <m/>
    <m/>
    <m/>
    <m/>
    <m/>
    <d v="2025-11-01T00:00:00"/>
    <m/>
    <n v="35000"/>
    <m/>
    <m/>
    <s v="Euro"/>
    <n v="30.16"/>
    <m/>
    <m/>
    <m/>
    <m/>
    <n v="26"/>
    <m/>
    <m/>
    <m/>
    <m/>
    <m/>
    <m/>
    <m/>
    <m/>
    <m/>
    <m/>
    <m/>
    <m/>
    <m/>
    <m/>
    <m/>
    <m/>
    <m/>
    <m/>
    <m/>
    <m/>
    <m/>
    <m/>
  </r>
  <r>
    <m/>
    <s v="V100061"/>
    <s v="2025-0008"/>
    <x v="138"/>
    <n v="12"/>
    <s v="Batch"/>
    <m/>
    <m/>
    <x v="48"/>
    <s v="AUT"/>
    <s v="Middle EU - ELSE"/>
    <x v="5"/>
    <x v="8"/>
    <n v="31"/>
    <m/>
    <m/>
    <n v="31"/>
    <n v="0"/>
    <n v="31"/>
    <n v="31"/>
    <x v="0"/>
    <n v="0"/>
    <m/>
    <m/>
    <x v="8"/>
    <s v="Auslieferung gemäss supply demand (nicht MV)"/>
    <d v="2027-02-19T00:00:00"/>
    <d v="2039-02-18T00:00:00"/>
    <m/>
    <m/>
    <m/>
    <x v="12"/>
    <m/>
    <m/>
    <m/>
    <m/>
    <s v="n.a."/>
    <m/>
    <m/>
    <n v="0"/>
    <n v="0"/>
    <m/>
    <m/>
    <s v="n.a."/>
    <m/>
    <m/>
    <m/>
    <m/>
    <m/>
    <m/>
    <m/>
    <m/>
    <s v="A"/>
    <n v="75"/>
    <s v="keine"/>
    <s v="AUT"/>
    <s v="Not required"/>
    <s v="N"/>
    <s v="Y"/>
    <n v="72"/>
    <s v="Option 4 Monate vor Mietende für weitere 6 Jahre zu gleichen Konditionen auszuüber"/>
    <m/>
    <m/>
    <m/>
    <n v="35000"/>
    <s v="N"/>
    <m/>
    <s v="Euro"/>
    <n v="30.16"/>
    <n v="-4.16"/>
    <n v="0"/>
    <n v="0"/>
    <n v="0"/>
    <n v="26"/>
    <n v="0"/>
    <n v="0"/>
    <n v="0"/>
    <n v="0"/>
    <n v="0"/>
    <s v="0.00"/>
    <n v="0"/>
    <n v="0"/>
    <n v="0"/>
    <n v="0"/>
    <n v="30.16"/>
    <n v="-4.16"/>
    <n v="26"/>
    <n v="1"/>
    <n v="0"/>
    <n v="30.16"/>
    <n v="26"/>
    <n v="1085000"/>
    <n v="0"/>
    <s v="Y"/>
    <n v="1"/>
    <n v="293384"/>
  </r>
  <r>
    <m/>
    <s v="V100061"/>
    <s v="2025-0008"/>
    <x v="138"/>
    <n v="12"/>
    <s v="Wagon"/>
    <n v="331"/>
    <s v=""/>
    <x v="48"/>
    <m/>
    <m/>
    <x v="5"/>
    <x v="8"/>
    <n v="1"/>
    <m/>
    <m/>
    <n v="1"/>
    <m/>
    <n v="1"/>
    <n v="1"/>
    <x v="1"/>
    <n v="0"/>
    <d v="1899-12-30T00:00:00"/>
    <d v="1899-12-30T00:00:00"/>
    <x v="8"/>
    <m/>
    <m/>
    <m/>
    <d v="2027-02-19T00:00:00"/>
    <d v="2039-02-18T00:00:00"/>
    <n v="5020"/>
    <x v="140"/>
    <m/>
    <m/>
    <m/>
    <m/>
    <s v="n.a."/>
    <d v="1899-12-30T00:00:00"/>
    <d v="1899-12-30T00:00:00"/>
    <n v="0"/>
    <n v="0"/>
    <m/>
    <d v="2039-01-31T00:00:00"/>
    <m/>
    <m/>
    <m/>
    <m/>
    <m/>
    <m/>
    <m/>
    <m/>
    <m/>
    <m/>
    <m/>
    <m/>
    <m/>
    <m/>
    <m/>
    <m/>
    <m/>
    <m/>
    <m/>
    <d v="2025-11-01T00:00:00"/>
    <m/>
    <n v="35000"/>
    <m/>
    <m/>
    <s v="Euro"/>
    <n v="30.16"/>
    <m/>
    <m/>
    <m/>
    <m/>
    <n v="26"/>
    <m/>
    <m/>
    <m/>
    <m/>
    <m/>
    <m/>
    <m/>
    <m/>
    <m/>
    <m/>
    <m/>
    <m/>
    <m/>
    <m/>
    <m/>
    <m/>
    <m/>
    <m/>
    <m/>
    <m/>
    <m/>
    <m/>
  </r>
  <r>
    <m/>
    <s v="V100061"/>
    <s v="2025-0008"/>
    <x v="138"/>
    <n v="12"/>
    <s v="Wagon"/>
    <n v="332"/>
    <s v=""/>
    <x v="48"/>
    <m/>
    <m/>
    <x v="5"/>
    <x v="8"/>
    <n v="1"/>
    <m/>
    <m/>
    <n v="1"/>
    <m/>
    <n v="1"/>
    <n v="1"/>
    <x v="1"/>
    <n v="0"/>
    <d v="1899-12-30T00:00:00"/>
    <d v="1899-12-30T00:00:00"/>
    <x v="8"/>
    <m/>
    <m/>
    <m/>
    <d v="2027-02-19T00:00:00"/>
    <d v="2039-02-18T00:00:00"/>
    <n v="5020"/>
    <x v="140"/>
    <m/>
    <m/>
    <m/>
    <m/>
    <s v="n.a."/>
    <d v="1899-12-30T00:00:00"/>
    <d v="1899-12-30T00:00:00"/>
    <n v="0"/>
    <n v="0"/>
    <m/>
    <d v="2039-01-31T00:00:00"/>
    <m/>
    <m/>
    <m/>
    <m/>
    <m/>
    <m/>
    <m/>
    <m/>
    <m/>
    <m/>
    <m/>
    <m/>
    <m/>
    <m/>
    <m/>
    <m/>
    <m/>
    <m/>
    <m/>
    <d v="2025-11-01T00:00:00"/>
    <m/>
    <n v="35000"/>
    <m/>
    <m/>
    <s v="Euro"/>
    <n v="30.16"/>
    <m/>
    <m/>
    <m/>
    <m/>
    <n v="26"/>
    <m/>
    <m/>
    <m/>
    <m/>
    <m/>
    <m/>
    <m/>
    <m/>
    <m/>
    <m/>
    <m/>
    <m/>
    <m/>
    <m/>
    <m/>
    <m/>
    <m/>
    <m/>
    <m/>
    <m/>
    <m/>
    <m/>
  </r>
  <r>
    <m/>
    <s v="V100061"/>
    <s v="2025-0008"/>
    <x v="138"/>
    <n v="12"/>
    <s v="Wagon"/>
    <n v="333"/>
    <s v=""/>
    <x v="48"/>
    <m/>
    <m/>
    <x v="5"/>
    <x v="8"/>
    <n v="1"/>
    <m/>
    <m/>
    <n v="1"/>
    <m/>
    <n v="1"/>
    <n v="1"/>
    <x v="1"/>
    <n v="0"/>
    <d v="1899-12-30T00:00:00"/>
    <d v="1899-12-30T00:00:00"/>
    <x v="8"/>
    <m/>
    <m/>
    <m/>
    <d v="2027-02-19T00:00:00"/>
    <d v="2039-02-18T00:00:00"/>
    <n v="5020"/>
    <x v="140"/>
    <m/>
    <m/>
    <m/>
    <m/>
    <s v="n.a."/>
    <d v="1899-12-30T00:00:00"/>
    <d v="1899-12-30T00:00:00"/>
    <n v="0"/>
    <n v="0"/>
    <m/>
    <d v="2039-01-31T00:00:00"/>
    <m/>
    <m/>
    <m/>
    <m/>
    <m/>
    <m/>
    <m/>
    <m/>
    <m/>
    <m/>
    <m/>
    <m/>
    <m/>
    <m/>
    <m/>
    <m/>
    <m/>
    <m/>
    <m/>
    <d v="2025-11-01T00:00:00"/>
    <m/>
    <n v="35000"/>
    <m/>
    <m/>
    <s v="Euro"/>
    <n v="30.16"/>
    <m/>
    <m/>
    <m/>
    <m/>
    <n v="26"/>
    <m/>
    <m/>
    <m/>
    <m/>
    <m/>
    <m/>
    <m/>
    <m/>
    <m/>
    <m/>
    <m/>
    <m/>
    <m/>
    <m/>
    <m/>
    <m/>
    <m/>
    <m/>
    <m/>
    <m/>
    <m/>
    <m/>
  </r>
  <r>
    <m/>
    <s v="V100061"/>
    <s v="2025-0008"/>
    <x v="138"/>
    <n v="12"/>
    <s v="Wagon"/>
    <n v="334"/>
    <s v=""/>
    <x v="48"/>
    <m/>
    <m/>
    <x v="5"/>
    <x v="8"/>
    <n v="1"/>
    <m/>
    <m/>
    <n v="1"/>
    <m/>
    <n v="1"/>
    <n v="1"/>
    <x v="1"/>
    <n v="0"/>
    <d v="1899-12-30T00:00:00"/>
    <d v="1899-12-30T00:00:00"/>
    <x v="8"/>
    <m/>
    <m/>
    <m/>
    <d v="2027-02-19T00:00:00"/>
    <d v="2039-02-18T00:00:00"/>
    <n v="5020"/>
    <x v="140"/>
    <m/>
    <m/>
    <m/>
    <m/>
    <s v="n.a."/>
    <d v="1899-12-30T00:00:00"/>
    <d v="1899-12-30T00:00:00"/>
    <n v="0"/>
    <n v="0"/>
    <m/>
    <d v="2039-01-31T00:00:00"/>
    <m/>
    <m/>
    <m/>
    <m/>
    <m/>
    <m/>
    <m/>
    <m/>
    <m/>
    <m/>
    <m/>
    <m/>
    <m/>
    <m/>
    <m/>
    <m/>
    <m/>
    <m/>
    <m/>
    <d v="2025-11-01T00:00:00"/>
    <m/>
    <n v="35000"/>
    <m/>
    <m/>
    <s v="Euro"/>
    <n v="30.16"/>
    <m/>
    <m/>
    <m/>
    <m/>
    <n v="26"/>
    <m/>
    <m/>
    <m/>
    <m/>
    <m/>
    <m/>
    <m/>
    <m/>
    <m/>
    <m/>
    <m/>
    <m/>
    <m/>
    <m/>
    <m/>
    <m/>
    <m/>
    <m/>
    <m/>
    <m/>
    <m/>
    <m/>
  </r>
  <r>
    <m/>
    <s v="V100061"/>
    <s v="2025-0008"/>
    <x v="138"/>
    <n v="12"/>
    <s v="Wagon"/>
    <n v="335"/>
    <s v=""/>
    <x v="48"/>
    <m/>
    <m/>
    <x v="5"/>
    <x v="8"/>
    <n v="1"/>
    <m/>
    <m/>
    <n v="1"/>
    <m/>
    <n v="1"/>
    <n v="1"/>
    <x v="1"/>
    <n v="0"/>
    <d v="1899-12-30T00:00:00"/>
    <d v="1899-12-30T00:00:00"/>
    <x v="8"/>
    <m/>
    <m/>
    <m/>
    <d v="2027-02-19T00:00:00"/>
    <d v="2039-02-18T00:00:00"/>
    <n v="5020"/>
    <x v="140"/>
    <m/>
    <m/>
    <m/>
    <m/>
    <s v="n.a."/>
    <d v="1899-12-30T00:00:00"/>
    <d v="1899-12-30T00:00:00"/>
    <n v="0"/>
    <n v="0"/>
    <m/>
    <d v="2039-01-31T00:00:00"/>
    <m/>
    <m/>
    <m/>
    <m/>
    <m/>
    <m/>
    <m/>
    <m/>
    <m/>
    <m/>
    <m/>
    <m/>
    <m/>
    <m/>
    <m/>
    <m/>
    <m/>
    <m/>
    <m/>
    <d v="2025-11-01T00:00:00"/>
    <m/>
    <n v="35000"/>
    <m/>
    <m/>
    <s v="Euro"/>
    <n v="30.16"/>
    <m/>
    <m/>
    <m/>
    <m/>
    <n v="26"/>
    <m/>
    <m/>
    <m/>
    <m/>
    <m/>
    <m/>
    <m/>
    <m/>
    <m/>
    <m/>
    <m/>
    <m/>
    <m/>
    <m/>
    <m/>
    <m/>
    <m/>
    <m/>
    <m/>
    <m/>
    <m/>
    <m/>
  </r>
  <r>
    <m/>
    <s v="V100061"/>
    <s v="2025-0008"/>
    <x v="138"/>
    <n v="12"/>
    <s v="Wagon"/>
    <n v="336"/>
    <s v=""/>
    <x v="48"/>
    <m/>
    <m/>
    <x v="5"/>
    <x v="8"/>
    <n v="1"/>
    <m/>
    <m/>
    <n v="1"/>
    <m/>
    <n v="1"/>
    <n v="1"/>
    <x v="1"/>
    <n v="0"/>
    <d v="1899-12-30T00:00:00"/>
    <d v="1899-12-30T00:00:00"/>
    <x v="8"/>
    <m/>
    <m/>
    <m/>
    <d v="2027-02-19T00:00:00"/>
    <d v="2039-02-18T00:00:00"/>
    <n v="5020"/>
    <x v="140"/>
    <m/>
    <m/>
    <m/>
    <m/>
    <s v="n.a."/>
    <d v="1899-12-30T00:00:00"/>
    <d v="1899-12-30T00:00:00"/>
    <n v="0"/>
    <n v="0"/>
    <m/>
    <d v="2039-01-31T00:00:00"/>
    <m/>
    <m/>
    <m/>
    <m/>
    <m/>
    <m/>
    <m/>
    <m/>
    <m/>
    <m/>
    <m/>
    <m/>
    <m/>
    <m/>
    <m/>
    <m/>
    <m/>
    <m/>
    <m/>
    <d v="2025-11-01T00:00:00"/>
    <m/>
    <n v="35000"/>
    <m/>
    <m/>
    <s v="Euro"/>
    <n v="30.16"/>
    <m/>
    <m/>
    <m/>
    <m/>
    <n v="26"/>
    <m/>
    <m/>
    <m/>
    <m/>
    <m/>
    <m/>
    <m/>
    <m/>
    <m/>
    <m/>
    <m/>
    <m/>
    <m/>
    <m/>
    <m/>
    <m/>
    <m/>
    <m/>
    <m/>
    <m/>
    <m/>
    <m/>
  </r>
  <r>
    <m/>
    <s v="V100061"/>
    <s v="2025-0008"/>
    <x v="138"/>
    <n v="12"/>
    <s v="Wagon"/>
    <n v="337"/>
    <s v=""/>
    <x v="48"/>
    <m/>
    <m/>
    <x v="5"/>
    <x v="8"/>
    <n v="1"/>
    <m/>
    <m/>
    <n v="1"/>
    <m/>
    <n v="1"/>
    <n v="1"/>
    <x v="1"/>
    <n v="0"/>
    <d v="1899-12-30T00:00:00"/>
    <d v="1899-12-30T00:00:00"/>
    <x v="8"/>
    <m/>
    <m/>
    <m/>
    <d v="2027-02-19T00:00:00"/>
    <d v="2039-02-18T00:00:00"/>
    <n v="5020"/>
    <x v="140"/>
    <m/>
    <m/>
    <m/>
    <m/>
    <s v="n.a."/>
    <d v="1899-12-30T00:00:00"/>
    <d v="1899-12-30T00:00:00"/>
    <n v="0"/>
    <n v="0"/>
    <m/>
    <d v="2039-01-31T00:00:00"/>
    <m/>
    <m/>
    <m/>
    <m/>
    <m/>
    <m/>
    <m/>
    <m/>
    <m/>
    <m/>
    <m/>
    <m/>
    <m/>
    <m/>
    <m/>
    <m/>
    <m/>
    <m/>
    <m/>
    <d v="2025-11-01T00:00:00"/>
    <m/>
    <n v="35000"/>
    <m/>
    <m/>
    <s v="Euro"/>
    <n v="30.16"/>
    <m/>
    <m/>
    <m/>
    <m/>
    <n v="26"/>
    <m/>
    <m/>
    <m/>
    <m/>
    <m/>
    <m/>
    <m/>
    <m/>
    <m/>
    <m/>
    <m/>
    <m/>
    <m/>
    <m/>
    <m/>
    <m/>
    <m/>
    <m/>
    <m/>
    <m/>
    <m/>
    <m/>
  </r>
  <r>
    <m/>
    <s v="V100061"/>
    <s v="2025-0008"/>
    <x v="138"/>
    <n v="12"/>
    <s v="Wagon"/>
    <n v="338"/>
    <s v=""/>
    <x v="48"/>
    <m/>
    <m/>
    <x v="5"/>
    <x v="8"/>
    <n v="1"/>
    <m/>
    <m/>
    <n v="1"/>
    <m/>
    <n v="1"/>
    <n v="1"/>
    <x v="1"/>
    <n v="0"/>
    <d v="1899-12-30T00:00:00"/>
    <d v="1899-12-30T00:00:00"/>
    <x v="8"/>
    <m/>
    <m/>
    <m/>
    <d v="2027-02-19T00:00:00"/>
    <d v="2039-02-18T00:00:00"/>
    <n v="5020"/>
    <x v="140"/>
    <m/>
    <m/>
    <m/>
    <m/>
    <s v="n.a."/>
    <d v="1899-12-30T00:00:00"/>
    <d v="1899-12-30T00:00:00"/>
    <n v="0"/>
    <n v="0"/>
    <m/>
    <d v="2039-01-31T00:00:00"/>
    <m/>
    <m/>
    <m/>
    <m/>
    <m/>
    <m/>
    <m/>
    <m/>
    <m/>
    <m/>
    <m/>
    <m/>
    <m/>
    <m/>
    <m/>
    <m/>
    <m/>
    <m/>
    <m/>
    <d v="2025-11-01T00:00:00"/>
    <m/>
    <n v="35000"/>
    <m/>
    <m/>
    <s v="Euro"/>
    <n v="30.16"/>
    <m/>
    <m/>
    <m/>
    <m/>
    <n v="26"/>
    <m/>
    <m/>
    <m/>
    <m/>
    <m/>
    <m/>
    <m/>
    <m/>
    <m/>
    <m/>
    <m/>
    <m/>
    <m/>
    <m/>
    <m/>
    <m/>
    <m/>
    <m/>
    <m/>
    <m/>
    <m/>
    <m/>
  </r>
  <r>
    <m/>
    <s v="V100061"/>
    <s v="2025-0008"/>
    <x v="138"/>
    <n v="12"/>
    <s v="Wagon"/>
    <n v="339"/>
    <s v=""/>
    <x v="48"/>
    <m/>
    <m/>
    <x v="5"/>
    <x v="8"/>
    <n v="1"/>
    <m/>
    <m/>
    <n v="1"/>
    <m/>
    <n v="1"/>
    <n v="1"/>
    <x v="1"/>
    <n v="0"/>
    <d v="1899-12-30T00:00:00"/>
    <d v="1899-12-30T00:00:00"/>
    <x v="8"/>
    <m/>
    <m/>
    <m/>
    <d v="2027-02-19T00:00:00"/>
    <d v="2039-02-18T00:00:00"/>
    <n v="5020"/>
    <x v="140"/>
    <m/>
    <m/>
    <m/>
    <m/>
    <s v="n.a."/>
    <d v="1899-12-30T00:00:00"/>
    <d v="1899-12-30T00:00:00"/>
    <n v="0"/>
    <n v="0"/>
    <m/>
    <d v="2039-01-31T00:00:00"/>
    <m/>
    <m/>
    <m/>
    <m/>
    <m/>
    <m/>
    <m/>
    <m/>
    <m/>
    <m/>
    <m/>
    <m/>
    <m/>
    <m/>
    <m/>
    <m/>
    <m/>
    <m/>
    <m/>
    <d v="2025-11-01T00:00:00"/>
    <m/>
    <n v="35000"/>
    <m/>
    <m/>
    <s v="Euro"/>
    <n v="30.16"/>
    <m/>
    <m/>
    <m/>
    <m/>
    <n v="26"/>
    <m/>
    <m/>
    <m/>
    <m/>
    <m/>
    <m/>
    <m/>
    <m/>
    <m/>
    <m/>
    <m/>
    <m/>
    <m/>
    <m/>
    <m/>
    <m/>
    <m/>
    <m/>
    <m/>
    <m/>
    <m/>
    <m/>
  </r>
  <r>
    <m/>
    <s v="V100061"/>
    <s v="2025-0008"/>
    <x v="138"/>
    <n v="12"/>
    <s v="Wagon"/>
    <n v="340"/>
    <s v=""/>
    <x v="48"/>
    <m/>
    <m/>
    <x v="5"/>
    <x v="8"/>
    <n v="1"/>
    <m/>
    <m/>
    <n v="1"/>
    <m/>
    <n v="1"/>
    <n v="1"/>
    <x v="1"/>
    <n v="0"/>
    <d v="1899-12-30T00:00:00"/>
    <d v="1899-12-30T00:00:00"/>
    <x v="8"/>
    <m/>
    <m/>
    <m/>
    <d v="2027-02-19T00:00:00"/>
    <d v="2039-02-18T00:00:00"/>
    <n v="5020"/>
    <x v="140"/>
    <m/>
    <m/>
    <m/>
    <m/>
    <s v="n.a."/>
    <d v="1899-12-30T00:00:00"/>
    <d v="1899-12-30T00:00:00"/>
    <n v="0"/>
    <n v="0"/>
    <m/>
    <d v="2039-01-31T00:00:00"/>
    <m/>
    <m/>
    <m/>
    <m/>
    <m/>
    <m/>
    <m/>
    <m/>
    <m/>
    <m/>
    <m/>
    <m/>
    <m/>
    <m/>
    <m/>
    <m/>
    <m/>
    <m/>
    <m/>
    <d v="2025-11-01T00:00:00"/>
    <m/>
    <n v="35000"/>
    <m/>
    <m/>
    <s v="Euro"/>
    <n v="30.16"/>
    <m/>
    <m/>
    <m/>
    <m/>
    <n v="26"/>
    <m/>
    <m/>
    <m/>
    <m/>
    <m/>
    <m/>
    <m/>
    <m/>
    <m/>
    <m/>
    <m/>
    <m/>
    <m/>
    <m/>
    <m/>
    <m/>
    <m/>
    <m/>
    <m/>
    <m/>
    <m/>
    <m/>
  </r>
  <r>
    <m/>
    <s v="V100061"/>
    <s v="2025-0008"/>
    <x v="138"/>
    <n v="12"/>
    <s v="Wagon"/>
    <n v="341"/>
    <s v=""/>
    <x v="48"/>
    <m/>
    <m/>
    <x v="5"/>
    <x v="8"/>
    <n v="1"/>
    <m/>
    <m/>
    <n v="1"/>
    <m/>
    <n v="1"/>
    <n v="1"/>
    <x v="1"/>
    <n v="0"/>
    <d v="1899-12-30T00:00:00"/>
    <d v="1899-12-30T00:00:00"/>
    <x v="8"/>
    <m/>
    <m/>
    <m/>
    <d v="2027-02-19T00:00:00"/>
    <d v="2039-02-18T00:00:00"/>
    <n v="5020"/>
    <x v="140"/>
    <m/>
    <m/>
    <m/>
    <m/>
    <s v="n.a."/>
    <d v="1899-12-30T00:00:00"/>
    <d v="1899-12-30T00:00:00"/>
    <n v="0"/>
    <n v="0"/>
    <m/>
    <d v="2039-01-31T00:00:00"/>
    <m/>
    <m/>
    <m/>
    <m/>
    <m/>
    <m/>
    <m/>
    <m/>
    <m/>
    <m/>
    <m/>
    <m/>
    <m/>
    <m/>
    <m/>
    <m/>
    <m/>
    <m/>
    <m/>
    <d v="2025-11-01T00:00:00"/>
    <m/>
    <n v="35000"/>
    <m/>
    <m/>
    <s v="Euro"/>
    <n v="30.16"/>
    <m/>
    <m/>
    <m/>
    <m/>
    <n v="26"/>
    <m/>
    <m/>
    <m/>
    <m/>
    <m/>
    <m/>
    <m/>
    <m/>
    <m/>
    <m/>
    <m/>
    <m/>
    <m/>
    <m/>
    <m/>
    <m/>
    <m/>
    <m/>
    <m/>
    <m/>
    <m/>
    <m/>
  </r>
  <r>
    <m/>
    <s v="V100061"/>
    <s v="2025-0008"/>
    <x v="138"/>
    <n v="12"/>
    <s v="Wagon"/>
    <n v="342"/>
    <s v=""/>
    <x v="48"/>
    <m/>
    <m/>
    <x v="5"/>
    <x v="8"/>
    <n v="1"/>
    <m/>
    <m/>
    <n v="1"/>
    <m/>
    <n v="1"/>
    <n v="1"/>
    <x v="1"/>
    <n v="0"/>
    <d v="1899-12-30T00:00:00"/>
    <d v="1899-12-30T00:00:00"/>
    <x v="8"/>
    <m/>
    <m/>
    <m/>
    <d v="2027-02-19T00:00:00"/>
    <d v="2039-02-18T00:00:00"/>
    <n v="5020"/>
    <x v="140"/>
    <m/>
    <m/>
    <m/>
    <m/>
    <s v="n.a."/>
    <d v="1899-12-30T00:00:00"/>
    <d v="1899-12-30T00:00:00"/>
    <n v="0"/>
    <n v="0"/>
    <m/>
    <d v="2039-01-31T00:00:00"/>
    <m/>
    <m/>
    <m/>
    <m/>
    <m/>
    <m/>
    <m/>
    <m/>
    <m/>
    <m/>
    <m/>
    <m/>
    <m/>
    <m/>
    <m/>
    <m/>
    <m/>
    <m/>
    <m/>
    <d v="2025-11-01T00:00:00"/>
    <m/>
    <n v="35000"/>
    <m/>
    <m/>
    <s v="Euro"/>
    <n v="30.16"/>
    <m/>
    <m/>
    <m/>
    <m/>
    <n v="26"/>
    <m/>
    <m/>
    <m/>
    <m/>
    <m/>
    <m/>
    <m/>
    <m/>
    <m/>
    <m/>
    <m/>
    <m/>
    <m/>
    <m/>
    <m/>
    <m/>
    <m/>
    <m/>
    <m/>
    <m/>
    <m/>
    <m/>
  </r>
  <r>
    <m/>
    <s v="V100061"/>
    <s v="2025-0008"/>
    <x v="138"/>
    <n v="12"/>
    <s v="Wagon"/>
    <n v="343"/>
    <s v=""/>
    <x v="48"/>
    <m/>
    <m/>
    <x v="5"/>
    <x v="8"/>
    <n v="1"/>
    <m/>
    <m/>
    <n v="1"/>
    <m/>
    <n v="1"/>
    <n v="1"/>
    <x v="1"/>
    <n v="0"/>
    <d v="1899-12-30T00:00:00"/>
    <d v="1899-12-30T00:00:00"/>
    <x v="8"/>
    <m/>
    <m/>
    <m/>
    <d v="2027-02-19T00:00:00"/>
    <d v="2039-02-18T00:00:00"/>
    <n v="5020"/>
    <x v="140"/>
    <m/>
    <m/>
    <m/>
    <m/>
    <s v="n.a."/>
    <d v="1899-12-30T00:00:00"/>
    <d v="1899-12-30T00:00:00"/>
    <n v="0"/>
    <n v="0"/>
    <m/>
    <d v="2039-01-31T00:00:00"/>
    <m/>
    <m/>
    <m/>
    <m/>
    <m/>
    <m/>
    <m/>
    <m/>
    <m/>
    <m/>
    <m/>
    <m/>
    <m/>
    <m/>
    <m/>
    <m/>
    <m/>
    <m/>
    <m/>
    <d v="2025-11-01T00:00:00"/>
    <m/>
    <n v="35000"/>
    <m/>
    <m/>
    <s v="Euro"/>
    <n v="30.16"/>
    <m/>
    <m/>
    <m/>
    <m/>
    <n v="26"/>
    <m/>
    <m/>
    <m/>
    <m/>
    <m/>
    <m/>
    <m/>
    <m/>
    <m/>
    <m/>
    <m/>
    <m/>
    <m/>
    <m/>
    <m/>
    <m/>
    <m/>
    <m/>
    <m/>
    <m/>
    <m/>
    <m/>
  </r>
  <r>
    <m/>
    <s v="V100061"/>
    <s v="2025-0008"/>
    <x v="138"/>
    <n v="12"/>
    <s v="Wagon"/>
    <n v="344"/>
    <s v=""/>
    <x v="48"/>
    <m/>
    <m/>
    <x v="5"/>
    <x v="8"/>
    <n v="1"/>
    <m/>
    <m/>
    <n v="1"/>
    <m/>
    <n v="1"/>
    <n v="1"/>
    <x v="1"/>
    <n v="0"/>
    <d v="1899-12-30T00:00:00"/>
    <d v="1899-12-30T00:00:00"/>
    <x v="8"/>
    <m/>
    <m/>
    <m/>
    <d v="2027-02-19T00:00:00"/>
    <d v="2039-02-18T00:00:00"/>
    <n v="5020"/>
    <x v="140"/>
    <m/>
    <m/>
    <m/>
    <m/>
    <s v="n.a."/>
    <d v="1899-12-30T00:00:00"/>
    <d v="1899-12-30T00:00:00"/>
    <n v="0"/>
    <n v="0"/>
    <m/>
    <d v="2039-01-31T00:00:00"/>
    <m/>
    <m/>
    <m/>
    <m/>
    <m/>
    <m/>
    <m/>
    <m/>
    <m/>
    <m/>
    <m/>
    <m/>
    <m/>
    <m/>
    <m/>
    <m/>
    <m/>
    <m/>
    <m/>
    <d v="2025-11-01T00:00:00"/>
    <m/>
    <n v="35000"/>
    <m/>
    <m/>
    <s v="Euro"/>
    <n v="30.16"/>
    <m/>
    <m/>
    <m/>
    <m/>
    <n v="26"/>
    <m/>
    <m/>
    <m/>
    <m/>
    <m/>
    <m/>
    <m/>
    <m/>
    <m/>
    <m/>
    <m/>
    <m/>
    <m/>
    <m/>
    <m/>
    <m/>
    <m/>
    <m/>
    <m/>
    <m/>
    <m/>
    <m/>
  </r>
  <r>
    <m/>
    <s v="V100061"/>
    <s v="2025-0008"/>
    <x v="138"/>
    <n v="12"/>
    <s v="Wagon"/>
    <n v="345"/>
    <s v=""/>
    <x v="48"/>
    <m/>
    <m/>
    <x v="5"/>
    <x v="8"/>
    <n v="1"/>
    <m/>
    <m/>
    <n v="1"/>
    <m/>
    <n v="1"/>
    <n v="1"/>
    <x v="1"/>
    <n v="0"/>
    <d v="1899-12-30T00:00:00"/>
    <d v="1899-12-30T00:00:00"/>
    <x v="8"/>
    <m/>
    <m/>
    <m/>
    <d v="2027-02-19T00:00:00"/>
    <d v="2039-02-18T00:00:00"/>
    <n v="5020"/>
    <x v="140"/>
    <m/>
    <m/>
    <m/>
    <m/>
    <s v="n.a."/>
    <d v="1899-12-30T00:00:00"/>
    <d v="1899-12-30T00:00:00"/>
    <n v="0"/>
    <n v="0"/>
    <m/>
    <d v="2039-01-31T00:00:00"/>
    <m/>
    <m/>
    <m/>
    <m/>
    <m/>
    <m/>
    <m/>
    <m/>
    <m/>
    <m/>
    <m/>
    <m/>
    <m/>
    <m/>
    <m/>
    <m/>
    <m/>
    <m/>
    <m/>
    <d v="2025-11-01T00:00:00"/>
    <m/>
    <n v="35000"/>
    <m/>
    <m/>
    <s v="Euro"/>
    <n v="30.16"/>
    <m/>
    <m/>
    <m/>
    <m/>
    <n v="26"/>
    <m/>
    <m/>
    <m/>
    <m/>
    <m/>
    <m/>
    <m/>
    <m/>
    <m/>
    <m/>
    <m/>
    <m/>
    <m/>
    <m/>
    <m/>
    <m/>
    <m/>
    <m/>
    <m/>
    <m/>
    <m/>
    <m/>
  </r>
  <r>
    <m/>
    <s v="V100061"/>
    <s v="2025-0008"/>
    <x v="138"/>
    <n v="12"/>
    <s v="Wagon"/>
    <n v="346"/>
    <s v=""/>
    <x v="48"/>
    <m/>
    <m/>
    <x v="5"/>
    <x v="8"/>
    <n v="1"/>
    <m/>
    <m/>
    <n v="1"/>
    <m/>
    <n v="1"/>
    <n v="1"/>
    <x v="1"/>
    <n v="0"/>
    <d v="1899-12-30T00:00:00"/>
    <d v="1899-12-30T00:00:00"/>
    <x v="8"/>
    <m/>
    <m/>
    <m/>
    <d v="2027-02-19T00:00:00"/>
    <d v="2039-02-18T00:00:00"/>
    <n v="5020"/>
    <x v="140"/>
    <m/>
    <m/>
    <m/>
    <m/>
    <s v="n.a."/>
    <d v="1899-12-30T00:00:00"/>
    <d v="1899-12-30T00:00:00"/>
    <n v="0"/>
    <n v="0"/>
    <m/>
    <d v="2039-01-31T00:00:00"/>
    <m/>
    <m/>
    <m/>
    <m/>
    <m/>
    <m/>
    <m/>
    <m/>
    <m/>
    <m/>
    <m/>
    <m/>
    <m/>
    <m/>
    <m/>
    <m/>
    <m/>
    <m/>
    <m/>
    <d v="2025-11-01T00:00:00"/>
    <m/>
    <n v="35000"/>
    <m/>
    <m/>
    <s v="Euro"/>
    <n v="30.16"/>
    <m/>
    <m/>
    <m/>
    <m/>
    <n v="26"/>
    <m/>
    <m/>
    <m/>
    <m/>
    <m/>
    <m/>
    <m/>
    <m/>
    <m/>
    <m/>
    <m/>
    <m/>
    <m/>
    <m/>
    <m/>
    <m/>
    <m/>
    <m/>
    <m/>
    <m/>
    <m/>
    <m/>
  </r>
  <r>
    <m/>
    <s v="V100061"/>
    <s v="2025-0008"/>
    <x v="138"/>
    <n v="12"/>
    <s v="Wagon"/>
    <n v="347"/>
    <s v=""/>
    <x v="48"/>
    <m/>
    <m/>
    <x v="5"/>
    <x v="8"/>
    <n v="1"/>
    <m/>
    <m/>
    <n v="1"/>
    <m/>
    <n v="1"/>
    <n v="1"/>
    <x v="1"/>
    <n v="0"/>
    <d v="1899-12-30T00:00:00"/>
    <d v="1899-12-30T00:00:00"/>
    <x v="8"/>
    <m/>
    <m/>
    <m/>
    <d v="2027-02-19T00:00:00"/>
    <d v="2039-02-18T00:00:00"/>
    <n v="5020"/>
    <x v="140"/>
    <m/>
    <m/>
    <m/>
    <m/>
    <s v="n.a."/>
    <d v="1899-12-30T00:00:00"/>
    <d v="1899-12-30T00:00:00"/>
    <n v="0"/>
    <n v="0"/>
    <m/>
    <d v="2039-01-31T00:00:00"/>
    <m/>
    <m/>
    <m/>
    <m/>
    <m/>
    <m/>
    <m/>
    <m/>
    <m/>
    <m/>
    <m/>
    <m/>
    <m/>
    <m/>
    <m/>
    <m/>
    <m/>
    <m/>
    <m/>
    <d v="2025-11-01T00:00:00"/>
    <m/>
    <n v="35000"/>
    <m/>
    <m/>
    <s v="Euro"/>
    <n v="30.16"/>
    <m/>
    <m/>
    <m/>
    <m/>
    <n v="26"/>
    <m/>
    <m/>
    <m/>
    <m/>
    <m/>
    <m/>
    <m/>
    <m/>
    <m/>
    <m/>
    <m/>
    <m/>
    <m/>
    <m/>
    <m/>
    <m/>
    <m/>
    <m/>
    <m/>
    <m/>
    <m/>
    <m/>
  </r>
  <r>
    <m/>
    <s v="V100061"/>
    <s v="2025-0008"/>
    <x v="138"/>
    <n v="12"/>
    <s v="Wagon"/>
    <n v="348"/>
    <s v=""/>
    <x v="48"/>
    <m/>
    <m/>
    <x v="5"/>
    <x v="8"/>
    <n v="1"/>
    <m/>
    <m/>
    <n v="1"/>
    <m/>
    <n v="1"/>
    <n v="1"/>
    <x v="1"/>
    <n v="0"/>
    <d v="1899-12-30T00:00:00"/>
    <d v="1899-12-30T00:00:00"/>
    <x v="8"/>
    <m/>
    <m/>
    <m/>
    <d v="2027-02-19T00:00:00"/>
    <d v="2039-02-18T00:00:00"/>
    <n v="5020"/>
    <x v="140"/>
    <m/>
    <m/>
    <m/>
    <m/>
    <s v="n.a."/>
    <d v="1899-12-30T00:00:00"/>
    <d v="1899-12-30T00:00:00"/>
    <n v="0"/>
    <n v="0"/>
    <m/>
    <d v="2039-01-31T00:00:00"/>
    <m/>
    <m/>
    <m/>
    <m/>
    <m/>
    <m/>
    <m/>
    <m/>
    <m/>
    <m/>
    <m/>
    <m/>
    <m/>
    <m/>
    <m/>
    <m/>
    <m/>
    <m/>
    <m/>
    <d v="2025-11-01T00:00:00"/>
    <m/>
    <n v="35000"/>
    <m/>
    <m/>
    <s v="Euro"/>
    <n v="30.16"/>
    <m/>
    <m/>
    <m/>
    <m/>
    <n v="26"/>
    <m/>
    <m/>
    <m/>
    <m/>
    <m/>
    <m/>
    <m/>
    <m/>
    <m/>
    <m/>
    <m/>
    <m/>
    <m/>
    <m/>
    <m/>
    <m/>
    <m/>
    <m/>
    <m/>
    <m/>
    <m/>
    <m/>
  </r>
  <r>
    <m/>
    <s v="V100061"/>
    <s v="2025-0008"/>
    <x v="138"/>
    <n v="12"/>
    <s v="Wagon"/>
    <n v="349"/>
    <s v=""/>
    <x v="48"/>
    <m/>
    <m/>
    <x v="5"/>
    <x v="8"/>
    <n v="1"/>
    <m/>
    <m/>
    <n v="1"/>
    <m/>
    <n v="1"/>
    <n v="1"/>
    <x v="1"/>
    <n v="0"/>
    <d v="1899-12-30T00:00:00"/>
    <d v="1899-12-30T00:00:00"/>
    <x v="8"/>
    <m/>
    <m/>
    <m/>
    <d v="2027-02-19T00:00:00"/>
    <d v="2039-02-18T00:00:00"/>
    <n v="5020"/>
    <x v="140"/>
    <m/>
    <m/>
    <m/>
    <m/>
    <s v="n.a."/>
    <d v="1899-12-30T00:00:00"/>
    <d v="1899-12-30T00:00:00"/>
    <n v="0"/>
    <n v="0"/>
    <m/>
    <d v="2039-01-31T00:00:00"/>
    <m/>
    <m/>
    <m/>
    <m/>
    <m/>
    <m/>
    <m/>
    <m/>
    <m/>
    <m/>
    <m/>
    <m/>
    <m/>
    <m/>
    <m/>
    <m/>
    <m/>
    <m/>
    <m/>
    <d v="2025-11-01T00:00:00"/>
    <m/>
    <n v="35000"/>
    <m/>
    <m/>
    <s v="Euro"/>
    <n v="30.16"/>
    <m/>
    <m/>
    <m/>
    <m/>
    <n v="26"/>
    <m/>
    <m/>
    <m/>
    <m/>
    <m/>
    <m/>
    <m/>
    <m/>
    <m/>
    <m/>
    <m/>
    <m/>
    <m/>
    <m/>
    <m/>
    <m/>
    <m/>
    <m/>
    <m/>
    <m/>
    <m/>
    <m/>
  </r>
  <r>
    <m/>
    <s v="V100061"/>
    <s v="2025-0008"/>
    <x v="138"/>
    <n v="12"/>
    <s v="Wagon"/>
    <n v="350"/>
    <s v=""/>
    <x v="48"/>
    <m/>
    <m/>
    <x v="5"/>
    <x v="8"/>
    <n v="1"/>
    <m/>
    <m/>
    <n v="1"/>
    <m/>
    <n v="1"/>
    <n v="1"/>
    <x v="1"/>
    <n v="0"/>
    <d v="1899-12-30T00:00:00"/>
    <d v="1899-12-30T00:00:00"/>
    <x v="8"/>
    <m/>
    <m/>
    <m/>
    <d v="2027-02-19T00:00:00"/>
    <d v="2039-02-18T00:00:00"/>
    <n v="5020"/>
    <x v="140"/>
    <m/>
    <m/>
    <m/>
    <m/>
    <s v="n.a."/>
    <d v="1899-12-30T00:00:00"/>
    <d v="1899-12-30T00:00:00"/>
    <n v="0"/>
    <n v="0"/>
    <m/>
    <d v="2039-01-31T00:00:00"/>
    <m/>
    <m/>
    <m/>
    <m/>
    <m/>
    <m/>
    <m/>
    <m/>
    <m/>
    <m/>
    <m/>
    <m/>
    <m/>
    <m/>
    <m/>
    <m/>
    <m/>
    <m/>
    <m/>
    <d v="2025-11-01T00:00:00"/>
    <m/>
    <n v="35000"/>
    <m/>
    <m/>
    <s v="Euro"/>
    <n v="30.16"/>
    <m/>
    <m/>
    <m/>
    <m/>
    <n v="26"/>
    <m/>
    <m/>
    <m/>
    <m/>
    <m/>
    <m/>
    <m/>
    <m/>
    <m/>
    <m/>
    <m/>
    <m/>
    <m/>
    <m/>
    <m/>
    <m/>
    <m/>
    <m/>
    <m/>
    <m/>
    <m/>
    <m/>
  </r>
  <r>
    <m/>
    <s v="V100061"/>
    <s v="2025-0008"/>
    <x v="138"/>
    <n v="12"/>
    <s v="Wagon"/>
    <n v="351"/>
    <s v=""/>
    <x v="48"/>
    <m/>
    <m/>
    <x v="5"/>
    <x v="8"/>
    <n v="1"/>
    <m/>
    <m/>
    <n v="1"/>
    <m/>
    <n v="1"/>
    <n v="1"/>
    <x v="1"/>
    <n v="0"/>
    <d v="1899-12-30T00:00:00"/>
    <d v="1899-12-30T00:00:00"/>
    <x v="8"/>
    <m/>
    <m/>
    <m/>
    <d v="2027-02-19T00:00:00"/>
    <d v="2039-02-18T00:00:00"/>
    <n v="5020"/>
    <x v="140"/>
    <m/>
    <m/>
    <m/>
    <m/>
    <s v="n.a."/>
    <d v="1899-12-30T00:00:00"/>
    <d v="1899-12-30T00:00:00"/>
    <n v="0"/>
    <n v="0"/>
    <m/>
    <d v="2039-01-31T00:00:00"/>
    <m/>
    <m/>
    <m/>
    <m/>
    <m/>
    <m/>
    <m/>
    <m/>
    <m/>
    <m/>
    <m/>
    <m/>
    <m/>
    <m/>
    <m/>
    <m/>
    <m/>
    <m/>
    <m/>
    <d v="2025-11-01T00:00:00"/>
    <m/>
    <n v="35000"/>
    <m/>
    <m/>
    <s v="Euro"/>
    <n v="30.16"/>
    <m/>
    <m/>
    <m/>
    <m/>
    <n v="26"/>
    <m/>
    <m/>
    <m/>
    <m/>
    <m/>
    <m/>
    <m/>
    <m/>
    <m/>
    <m/>
    <m/>
    <m/>
    <m/>
    <m/>
    <m/>
    <m/>
    <m/>
    <m/>
    <m/>
    <m/>
    <m/>
    <m/>
  </r>
  <r>
    <m/>
    <s v="V100061"/>
    <s v="2025-0008"/>
    <x v="138"/>
    <n v="12"/>
    <s v="Wagon"/>
    <n v="352"/>
    <s v=""/>
    <x v="48"/>
    <m/>
    <m/>
    <x v="5"/>
    <x v="8"/>
    <n v="1"/>
    <m/>
    <m/>
    <n v="1"/>
    <m/>
    <n v="1"/>
    <n v="1"/>
    <x v="1"/>
    <n v="0"/>
    <d v="1899-12-30T00:00:00"/>
    <d v="1899-12-30T00:00:00"/>
    <x v="8"/>
    <m/>
    <m/>
    <m/>
    <d v="2027-02-19T00:00:00"/>
    <d v="2039-02-18T00:00:00"/>
    <n v="5020"/>
    <x v="140"/>
    <m/>
    <m/>
    <m/>
    <m/>
    <s v="n.a."/>
    <d v="1899-12-30T00:00:00"/>
    <d v="1899-12-30T00:00:00"/>
    <n v="0"/>
    <n v="0"/>
    <m/>
    <d v="2039-01-31T00:00:00"/>
    <m/>
    <m/>
    <m/>
    <m/>
    <m/>
    <m/>
    <m/>
    <m/>
    <m/>
    <m/>
    <m/>
    <m/>
    <m/>
    <m/>
    <m/>
    <m/>
    <m/>
    <m/>
    <m/>
    <d v="2025-11-01T00:00:00"/>
    <m/>
    <n v="35000"/>
    <m/>
    <m/>
    <s v="Euro"/>
    <n v="30.16"/>
    <m/>
    <m/>
    <m/>
    <m/>
    <n v="26"/>
    <m/>
    <m/>
    <m/>
    <m/>
    <m/>
    <m/>
    <m/>
    <m/>
    <m/>
    <m/>
    <m/>
    <m/>
    <m/>
    <m/>
    <m/>
    <m/>
    <m/>
    <m/>
    <m/>
    <m/>
    <m/>
    <m/>
  </r>
  <r>
    <m/>
    <s v="V100061"/>
    <s v="2025-0008"/>
    <x v="138"/>
    <n v="12"/>
    <s v="Wagon"/>
    <n v="353"/>
    <s v=""/>
    <x v="48"/>
    <m/>
    <m/>
    <x v="5"/>
    <x v="8"/>
    <n v="1"/>
    <m/>
    <m/>
    <n v="1"/>
    <m/>
    <n v="1"/>
    <n v="1"/>
    <x v="1"/>
    <n v="0"/>
    <d v="1899-12-30T00:00:00"/>
    <d v="1899-12-30T00:00:00"/>
    <x v="8"/>
    <m/>
    <m/>
    <m/>
    <d v="2027-02-19T00:00:00"/>
    <d v="2039-02-18T00:00:00"/>
    <n v="5020"/>
    <x v="140"/>
    <m/>
    <m/>
    <m/>
    <m/>
    <s v="n.a."/>
    <d v="1899-12-30T00:00:00"/>
    <d v="1899-12-30T00:00:00"/>
    <n v="0"/>
    <n v="0"/>
    <m/>
    <d v="2039-01-31T00:00:00"/>
    <m/>
    <m/>
    <m/>
    <m/>
    <m/>
    <m/>
    <m/>
    <m/>
    <m/>
    <m/>
    <m/>
    <m/>
    <m/>
    <m/>
    <m/>
    <m/>
    <m/>
    <m/>
    <m/>
    <d v="2025-11-01T00:00:00"/>
    <m/>
    <n v="35000"/>
    <m/>
    <m/>
    <s v="Euro"/>
    <n v="30.16"/>
    <m/>
    <m/>
    <m/>
    <m/>
    <n v="26"/>
    <m/>
    <m/>
    <m/>
    <m/>
    <m/>
    <m/>
    <m/>
    <m/>
    <m/>
    <m/>
    <m/>
    <m/>
    <m/>
    <m/>
    <m/>
    <m/>
    <m/>
    <m/>
    <m/>
    <m/>
    <m/>
    <m/>
  </r>
  <r>
    <m/>
    <s v="V100061"/>
    <s v="2025-0008"/>
    <x v="138"/>
    <n v="12"/>
    <s v="Wagon"/>
    <n v="354"/>
    <s v=""/>
    <x v="48"/>
    <m/>
    <m/>
    <x v="5"/>
    <x v="8"/>
    <n v="1"/>
    <m/>
    <m/>
    <n v="1"/>
    <m/>
    <n v="1"/>
    <n v="1"/>
    <x v="1"/>
    <n v="0"/>
    <d v="1899-12-30T00:00:00"/>
    <d v="1899-12-30T00:00:00"/>
    <x v="8"/>
    <m/>
    <m/>
    <m/>
    <d v="2027-02-19T00:00:00"/>
    <d v="2039-02-18T00:00:00"/>
    <n v="5020"/>
    <x v="140"/>
    <m/>
    <m/>
    <m/>
    <m/>
    <s v="n.a."/>
    <d v="1899-12-30T00:00:00"/>
    <d v="1899-12-30T00:00:00"/>
    <n v="0"/>
    <n v="0"/>
    <m/>
    <d v="2039-01-31T00:00:00"/>
    <m/>
    <m/>
    <m/>
    <m/>
    <m/>
    <m/>
    <m/>
    <m/>
    <m/>
    <m/>
    <m/>
    <m/>
    <m/>
    <m/>
    <m/>
    <m/>
    <m/>
    <m/>
    <m/>
    <d v="2025-11-01T00:00:00"/>
    <m/>
    <n v="35000"/>
    <m/>
    <m/>
    <s v="Euro"/>
    <n v="30.16"/>
    <m/>
    <m/>
    <m/>
    <m/>
    <n v="26"/>
    <m/>
    <m/>
    <m/>
    <m/>
    <m/>
    <m/>
    <m/>
    <m/>
    <m/>
    <m/>
    <m/>
    <m/>
    <m/>
    <m/>
    <m/>
    <m/>
    <m/>
    <m/>
    <m/>
    <m/>
    <m/>
    <m/>
  </r>
  <r>
    <m/>
    <s v="V100061"/>
    <s v="2025-0008"/>
    <x v="138"/>
    <n v="12"/>
    <s v="Wagon"/>
    <n v="355"/>
    <s v=""/>
    <x v="48"/>
    <m/>
    <m/>
    <x v="5"/>
    <x v="8"/>
    <n v="1"/>
    <m/>
    <m/>
    <n v="1"/>
    <m/>
    <n v="1"/>
    <n v="1"/>
    <x v="1"/>
    <n v="0"/>
    <d v="1899-12-30T00:00:00"/>
    <d v="1899-12-30T00:00:00"/>
    <x v="8"/>
    <m/>
    <m/>
    <m/>
    <d v="2027-02-19T00:00:00"/>
    <d v="2039-02-18T00:00:00"/>
    <n v="5020"/>
    <x v="140"/>
    <m/>
    <m/>
    <m/>
    <m/>
    <s v="n.a."/>
    <d v="1899-12-30T00:00:00"/>
    <d v="1899-12-30T00:00:00"/>
    <n v="0"/>
    <n v="0"/>
    <m/>
    <d v="2039-01-31T00:00:00"/>
    <m/>
    <m/>
    <m/>
    <m/>
    <m/>
    <m/>
    <m/>
    <m/>
    <m/>
    <m/>
    <m/>
    <m/>
    <m/>
    <m/>
    <m/>
    <m/>
    <m/>
    <m/>
    <m/>
    <d v="2025-11-01T00:00:00"/>
    <m/>
    <n v="35000"/>
    <m/>
    <m/>
    <s v="Euro"/>
    <n v="30.16"/>
    <m/>
    <m/>
    <m/>
    <m/>
    <n v="26"/>
    <m/>
    <m/>
    <m/>
    <m/>
    <m/>
    <m/>
    <m/>
    <m/>
    <m/>
    <m/>
    <m/>
    <m/>
    <m/>
    <m/>
    <m/>
    <m/>
    <m/>
    <m/>
    <m/>
    <m/>
    <m/>
    <m/>
  </r>
  <r>
    <m/>
    <s v="V100061"/>
    <s v="2025-0008"/>
    <x v="138"/>
    <n v="12"/>
    <s v="Wagon"/>
    <n v="356"/>
    <s v=""/>
    <x v="48"/>
    <m/>
    <m/>
    <x v="5"/>
    <x v="8"/>
    <n v="1"/>
    <m/>
    <m/>
    <n v="1"/>
    <m/>
    <n v="1"/>
    <n v="1"/>
    <x v="1"/>
    <n v="0"/>
    <d v="1899-12-30T00:00:00"/>
    <d v="1899-12-30T00:00:00"/>
    <x v="8"/>
    <m/>
    <m/>
    <m/>
    <d v="2027-02-19T00:00:00"/>
    <d v="2039-02-18T00:00:00"/>
    <n v="5020"/>
    <x v="140"/>
    <m/>
    <m/>
    <m/>
    <m/>
    <s v="n.a."/>
    <d v="1899-12-30T00:00:00"/>
    <d v="1899-12-30T00:00:00"/>
    <n v="0"/>
    <n v="0"/>
    <m/>
    <d v="2039-01-31T00:00:00"/>
    <m/>
    <m/>
    <m/>
    <m/>
    <m/>
    <m/>
    <m/>
    <m/>
    <m/>
    <m/>
    <m/>
    <m/>
    <m/>
    <m/>
    <m/>
    <m/>
    <m/>
    <m/>
    <m/>
    <d v="2025-11-01T00:00:00"/>
    <m/>
    <n v="35000"/>
    <m/>
    <m/>
    <s v="Euro"/>
    <n v="30.16"/>
    <m/>
    <m/>
    <m/>
    <m/>
    <n v="26"/>
    <m/>
    <m/>
    <m/>
    <m/>
    <m/>
    <m/>
    <m/>
    <m/>
    <m/>
    <m/>
    <m/>
    <m/>
    <m/>
    <m/>
    <m/>
    <m/>
    <m/>
    <m/>
    <m/>
    <m/>
    <m/>
    <m/>
  </r>
  <r>
    <m/>
    <s v="V100061"/>
    <s v="2025-0008"/>
    <x v="138"/>
    <n v="12"/>
    <s v="Wagon"/>
    <n v="357"/>
    <s v=""/>
    <x v="48"/>
    <m/>
    <m/>
    <x v="5"/>
    <x v="8"/>
    <n v="1"/>
    <m/>
    <m/>
    <n v="1"/>
    <m/>
    <n v="1"/>
    <n v="1"/>
    <x v="1"/>
    <n v="0"/>
    <d v="1899-12-30T00:00:00"/>
    <d v="1899-12-30T00:00:00"/>
    <x v="8"/>
    <m/>
    <m/>
    <m/>
    <d v="2027-02-19T00:00:00"/>
    <d v="2039-02-18T00:00:00"/>
    <n v="5020"/>
    <x v="140"/>
    <m/>
    <m/>
    <m/>
    <m/>
    <s v="n.a."/>
    <d v="1899-12-30T00:00:00"/>
    <d v="1899-12-30T00:00:00"/>
    <n v="0"/>
    <n v="0"/>
    <m/>
    <d v="2039-01-31T00:00:00"/>
    <m/>
    <m/>
    <m/>
    <m/>
    <m/>
    <m/>
    <m/>
    <m/>
    <m/>
    <m/>
    <m/>
    <m/>
    <m/>
    <m/>
    <m/>
    <m/>
    <m/>
    <m/>
    <m/>
    <d v="2025-11-01T00:00:00"/>
    <m/>
    <n v="35000"/>
    <m/>
    <m/>
    <s v="Euro"/>
    <n v="30.16"/>
    <m/>
    <m/>
    <m/>
    <m/>
    <n v="26"/>
    <m/>
    <m/>
    <m/>
    <m/>
    <m/>
    <m/>
    <m/>
    <m/>
    <m/>
    <m/>
    <m/>
    <m/>
    <m/>
    <m/>
    <m/>
    <m/>
    <m/>
    <m/>
    <m/>
    <m/>
    <m/>
    <m/>
  </r>
  <r>
    <m/>
    <s v="V100061"/>
    <s v="2025-0008"/>
    <x v="138"/>
    <n v="12"/>
    <s v="Wagon"/>
    <n v="358"/>
    <s v=""/>
    <x v="48"/>
    <m/>
    <m/>
    <x v="5"/>
    <x v="8"/>
    <n v="1"/>
    <m/>
    <m/>
    <n v="1"/>
    <m/>
    <n v="1"/>
    <n v="1"/>
    <x v="1"/>
    <n v="0"/>
    <d v="1899-12-30T00:00:00"/>
    <d v="1899-12-30T00:00:00"/>
    <x v="8"/>
    <m/>
    <m/>
    <m/>
    <d v="2027-02-19T00:00:00"/>
    <d v="2039-02-18T00:00:00"/>
    <n v="5020"/>
    <x v="140"/>
    <m/>
    <m/>
    <m/>
    <m/>
    <s v="n.a."/>
    <d v="1899-12-30T00:00:00"/>
    <d v="1899-12-30T00:00:00"/>
    <n v="0"/>
    <n v="0"/>
    <m/>
    <d v="2039-01-31T00:00:00"/>
    <m/>
    <m/>
    <m/>
    <m/>
    <m/>
    <m/>
    <m/>
    <m/>
    <m/>
    <m/>
    <m/>
    <m/>
    <m/>
    <m/>
    <m/>
    <m/>
    <m/>
    <m/>
    <m/>
    <d v="2025-11-01T00:00:00"/>
    <m/>
    <n v="35000"/>
    <m/>
    <m/>
    <s v="Euro"/>
    <n v="30.16"/>
    <m/>
    <m/>
    <m/>
    <m/>
    <n v="26"/>
    <m/>
    <m/>
    <m/>
    <m/>
    <m/>
    <m/>
    <m/>
    <m/>
    <m/>
    <m/>
    <m/>
    <m/>
    <m/>
    <m/>
    <m/>
    <m/>
    <m/>
    <m/>
    <m/>
    <m/>
    <m/>
    <m/>
  </r>
  <r>
    <m/>
    <s v="V100061"/>
    <s v="2025-0008"/>
    <x v="138"/>
    <n v="12"/>
    <s v="Wagon"/>
    <n v="359"/>
    <s v=""/>
    <x v="48"/>
    <m/>
    <m/>
    <x v="5"/>
    <x v="8"/>
    <n v="1"/>
    <m/>
    <m/>
    <n v="1"/>
    <m/>
    <n v="1"/>
    <n v="1"/>
    <x v="1"/>
    <n v="0"/>
    <d v="1899-12-30T00:00:00"/>
    <d v="1899-12-30T00:00:00"/>
    <x v="8"/>
    <m/>
    <m/>
    <m/>
    <d v="2027-02-19T00:00:00"/>
    <d v="2039-02-18T00:00:00"/>
    <n v="5020"/>
    <x v="140"/>
    <m/>
    <m/>
    <m/>
    <m/>
    <s v="n.a."/>
    <d v="1899-12-30T00:00:00"/>
    <d v="1899-12-30T00:00:00"/>
    <n v="0"/>
    <n v="0"/>
    <m/>
    <d v="2039-01-31T00:00:00"/>
    <m/>
    <m/>
    <m/>
    <m/>
    <m/>
    <m/>
    <m/>
    <m/>
    <m/>
    <m/>
    <m/>
    <m/>
    <m/>
    <m/>
    <m/>
    <m/>
    <m/>
    <m/>
    <m/>
    <d v="2025-11-01T00:00:00"/>
    <m/>
    <n v="35000"/>
    <m/>
    <m/>
    <s v="Euro"/>
    <n v="30.16"/>
    <m/>
    <m/>
    <m/>
    <m/>
    <n v="26"/>
    <m/>
    <m/>
    <m/>
    <m/>
    <m/>
    <m/>
    <m/>
    <m/>
    <m/>
    <m/>
    <m/>
    <m/>
    <m/>
    <m/>
    <m/>
    <m/>
    <m/>
    <m/>
    <m/>
    <m/>
    <m/>
    <m/>
  </r>
  <r>
    <m/>
    <s v="V100061"/>
    <s v="2025-0008"/>
    <x v="138"/>
    <n v="12"/>
    <s v="Wagon"/>
    <n v="360"/>
    <s v=""/>
    <x v="48"/>
    <m/>
    <m/>
    <x v="5"/>
    <x v="8"/>
    <n v="1"/>
    <m/>
    <m/>
    <n v="1"/>
    <m/>
    <n v="1"/>
    <n v="1"/>
    <x v="1"/>
    <n v="0"/>
    <d v="1899-12-30T00:00:00"/>
    <d v="1899-12-30T00:00:00"/>
    <x v="8"/>
    <m/>
    <m/>
    <m/>
    <d v="2027-02-19T00:00:00"/>
    <d v="2039-02-18T00:00:00"/>
    <n v="5020"/>
    <x v="140"/>
    <m/>
    <m/>
    <m/>
    <m/>
    <s v="n.a."/>
    <d v="1899-12-30T00:00:00"/>
    <d v="1899-12-30T00:00:00"/>
    <n v="0"/>
    <n v="0"/>
    <m/>
    <d v="2039-01-31T00:00:00"/>
    <m/>
    <m/>
    <m/>
    <m/>
    <m/>
    <m/>
    <m/>
    <m/>
    <m/>
    <m/>
    <m/>
    <m/>
    <m/>
    <m/>
    <m/>
    <m/>
    <m/>
    <m/>
    <m/>
    <d v="2025-11-01T00:00:00"/>
    <m/>
    <n v="35000"/>
    <m/>
    <m/>
    <s v="Euro"/>
    <n v="30.16"/>
    <m/>
    <m/>
    <m/>
    <m/>
    <n v="26"/>
    <m/>
    <m/>
    <m/>
    <m/>
    <m/>
    <m/>
    <m/>
    <m/>
    <m/>
    <m/>
    <m/>
    <m/>
    <m/>
    <m/>
    <m/>
    <m/>
    <m/>
    <m/>
    <m/>
    <m/>
    <m/>
    <m/>
  </r>
  <r>
    <m/>
    <s v="V100061"/>
    <s v="2025-0008"/>
    <x v="138"/>
    <n v="12"/>
    <s v="Wagon"/>
    <n v="361"/>
    <s v=""/>
    <x v="48"/>
    <m/>
    <m/>
    <x v="5"/>
    <x v="8"/>
    <n v="1"/>
    <m/>
    <m/>
    <n v="1"/>
    <m/>
    <n v="1"/>
    <n v="1"/>
    <x v="1"/>
    <n v="0"/>
    <d v="1899-12-30T00:00:00"/>
    <d v="1899-12-30T00:00:00"/>
    <x v="8"/>
    <m/>
    <m/>
    <m/>
    <d v="2027-02-19T00:00:00"/>
    <d v="2039-02-18T00:00:00"/>
    <n v="5020"/>
    <x v="140"/>
    <m/>
    <m/>
    <m/>
    <m/>
    <s v="n.a."/>
    <d v="1899-12-30T00:00:00"/>
    <d v="1899-12-30T00:00:00"/>
    <n v="0"/>
    <n v="0"/>
    <m/>
    <d v="2039-01-31T00:00:00"/>
    <m/>
    <m/>
    <m/>
    <m/>
    <m/>
    <m/>
    <m/>
    <m/>
    <m/>
    <m/>
    <m/>
    <m/>
    <m/>
    <m/>
    <m/>
    <m/>
    <m/>
    <m/>
    <m/>
    <d v="2025-11-01T00:00:00"/>
    <m/>
    <n v="35000"/>
    <m/>
    <m/>
    <s v="Euro"/>
    <n v="30.16"/>
    <m/>
    <m/>
    <m/>
    <m/>
    <n v="26"/>
    <m/>
    <m/>
    <m/>
    <m/>
    <m/>
    <m/>
    <m/>
    <m/>
    <m/>
    <m/>
    <m/>
    <m/>
    <m/>
    <m/>
    <m/>
    <m/>
    <m/>
    <m/>
    <m/>
    <m/>
    <m/>
    <m/>
  </r>
  <r>
    <m/>
    <s v="V100061"/>
    <s v="2025-0008"/>
    <x v="138"/>
    <n v="13"/>
    <s v="Batch"/>
    <m/>
    <m/>
    <x v="48"/>
    <s v="AUT"/>
    <s v="Middle EU - ELSE"/>
    <x v="5"/>
    <x v="8"/>
    <n v="31"/>
    <m/>
    <m/>
    <n v="31"/>
    <n v="0"/>
    <n v="31"/>
    <n v="31"/>
    <x v="0"/>
    <n v="0"/>
    <m/>
    <m/>
    <x v="8"/>
    <s v="Auslieferung gemäss supply demand (nicht MV)"/>
    <d v="2027-03-19T00:00:00"/>
    <d v="2039-03-18T00:00:00"/>
    <m/>
    <m/>
    <m/>
    <x v="12"/>
    <m/>
    <m/>
    <m/>
    <m/>
    <s v="n.a."/>
    <m/>
    <m/>
    <n v="0"/>
    <n v="0"/>
    <m/>
    <m/>
    <s v="n.a."/>
    <m/>
    <m/>
    <m/>
    <m/>
    <m/>
    <m/>
    <m/>
    <m/>
    <s v="A"/>
    <n v="75"/>
    <s v="keine"/>
    <s v="AUT"/>
    <s v="Not required"/>
    <s v="N"/>
    <s v="Y"/>
    <n v="72"/>
    <s v="Option 4 Monate vor Mietende für weitere 6 Jahre zu gleichen Konditionen auszuüber"/>
    <m/>
    <m/>
    <m/>
    <n v="35000"/>
    <s v="N"/>
    <m/>
    <s v="Euro"/>
    <n v="30.16"/>
    <n v="-4.16"/>
    <n v="0"/>
    <n v="0"/>
    <n v="0"/>
    <n v="26"/>
    <n v="0"/>
    <n v="0"/>
    <n v="0"/>
    <n v="0"/>
    <n v="0"/>
    <s v="0.00"/>
    <n v="0"/>
    <n v="0"/>
    <n v="0"/>
    <n v="0"/>
    <n v="30.16"/>
    <n v="-4.16"/>
    <n v="26"/>
    <n v="1"/>
    <n v="0"/>
    <n v="30.16"/>
    <n v="26"/>
    <n v="1085000"/>
    <n v="0"/>
    <s v="Y"/>
    <n v="1"/>
    <n v="293384"/>
  </r>
  <r>
    <m/>
    <s v="V100061"/>
    <s v="2025-0008"/>
    <x v="138"/>
    <n v="13"/>
    <s v="Wagon"/>
    <n v="362"/>
    <s v=""/>
    <x v="48"/>
    <m/>
    <m/>
    <x v="5"/>
    <x v="8"/>
    <n v="1"/>
    <m/>
    <m/>
    <n v="1"/>
    <m/>
    <n v="1"/>
    <n v="1"/>
    <x v="1"/>
    <n v="0"/>
    <d v="1899-12-30T00:00:00"/>
    <d v="1899-12-30T00:00:00"/>
    <x v="8"/>
    <m/>
    <m/>
    <m/>
    <d v="2027-03-19T00:00:00"/>
    <d v="2039-03-18T00:00:00"/>
    <n v="5020"/>
    <x v="141"/>
    <m/>
    <m/>
    <m/>
    <m/>
    <s v="n.a."/>
    <d v="1899-12-30T00:00:00"/>
    <d v="1899-12-30T00:00:00"/>
    <n v="0"/>
    <n v="0"/>
    <m/>
    <d v="2039-02-28T00:00:00"/>
    <m/>
    <m/>
    <m/>
    <m/>
    <m/>
    <m/>
    <m/>
    <m/>
    <m/>
    <m/>
    <m/>
    <m/>
    <m/>
    <m/>
    <m/>
    <m/>
    <m/>
    <m/>
    <m/>
    <d v="2025-11-01T00:00:00"/>
    <m/>
    <n v="35000"/>
    <m/>
    <m/>
    <s v="Euro"/>
    <n v="30.16"/>
    <m/>
    <m/>
    <m/>
    <m/>
    <n v="26"/>
    <m/>
    <m/>
    <m/>
    <m/>
    <m/>
    <m/>
    <m/>
    <m/>
    <m/>
    <m/>
    <m/>
    <m/>
    <m/>
    <m/>
    <m/>
    <m/>
    <m/>
    <m/>
    <m/>
    <m/>
    <m/>
    <m/>
  </r>
  <r>
    <m/>
    <s v="V100061"/>
    <s v="2025-0008"/>
    <x v="138"/>
    <n v="13"/>
    <s v="Wagon"/>
    <n v="363"/>
    <s v=""/>
    <x v="48"/>
    <m/>
    <m/>
    <x v="5"/>
    <x v="8"/>
    <n v="1"/>
    <m/>
    <m/>
    <n v="1"/>
    <m/>
    <n v="1"/>
    <n v="1"/>
    <x v="1"/>
    <n v="0"/>
    <d v="1899-12-30T00:00:00"/>
    <d v="1899-12-30T00:00:00"/>
    <x v="8"/>
    <m/>
    <m/>
    <m/>
    <d v="2027-03-19T00:00:00"/>
    <d v="2039-03-18T00:00:00"/>
    <n v="5020"/>
    <x v="141"/>
    <m/>
    <m/>
    <m/>
    <m/>
    <s v="n.a."/>
    <d v="1899-12-30T00:00:00"/>
    <d v="1899-12-30T00:00:00"/>
    <n v="0"/>
    <n v="0"/>
    <m/>
    <d v="2039-02-28T00:00:00"/>
    <m/>
    <m/>
    <m/>
    <m/>
    <m/>
    <m/>
    <m/>
    <m/>
    <m/>
    <m/>
    <m/>
    <m/>
    <m/>
    <m/>
    <m/>
    <m/>
    <m/>
    <m/>
    <m/>
    <d v="2025-11-01T00:00:00"/>
    <m/>
    <n v="35000"/>
    <m/>
    <m/>
    <s v="Euro"/>
    <n v="30.16"/>
    <m/>
    <m/>
    <m/>
    <m/>
    <n v="26"/>
    <m/>
    <m/>
    <m/>
    <m/>
    <m/>
    <m/>
    <m/>
    <m/>
    <m/>
    <m/>
    <m/>
    <m/>
    <m/>
    <m/>
    <m/>
    <m/>
    <m/>
    <m/>
    <m/>
    <m/>
    <m/>
    <m/>
  </r>
  <r>
    <m/>
    <s v="V100061"/>
    <s v="2025-0008"/>
    <x v="138"/>
    <n v="13"/>
    <s v="Wagon"/>
    <n v="364"/>
    <s v=""/>
    <x v="48"/>
    <m/>
    <m/>
    <x v="5"/>
    <x v="8"/>
    <n v="1"/>
    <m/>
    <m/>
    <n v="1"/>
    <m/>
    <n v="1"/>
    <n v="1"/>
    <x v="1"/>
    <n v="0"/>
    <d v="1899-12-30T00:00:00"/>
    <d v="1899-12-30T00:00:00"/>
    <x v="8"/>
    <m/>
    <m/>
    <m/>
    <d v="2027-03-19T00:00:00"/>
    <d v="2039-03-18T00:00:00"/>
    <n v="5020"/>
    <x v="141"/>
    <m/>
    <m/>
    <m/>
    <m/>
    <s v="n.a."/>
    <d v="1899-12-30T00:00:00"/>
    <d v="1899-12-30T00:00:00"/>
    <n v="0"/>
    <n v="0"/>
    <m/>
    <d v="2039-02-28T00:00:00"/>
    <m/>
    <m/>
    <m/>
    <m/>
    <m/>
    <m/>
    <m/>
    <m/>
    <m/>
    <m/>
    <m/>
    <m/>
    <m/>
    <m/>
    <m/>
    <m/>
    <m/>
    <m/>
    <m/>
    <d v="2025-11-01T00:00:00"/>
    <m/>
    <n v="35000"/>
    <m/>
    <m/>
    <s v="Euro"/>
    <n v="30.16"/>
    <m/>
    <m/>
    <m/>
    <m/>
    <n v="26"/>
    <m/>
    <m/>
    <m/>
    <m/>
    <m/>
    <m/>
    <m/>
    <m/>
    <m/>
    <m/>
    <m/>
    <m/>
    <m/>
    <m/>
    <m/>
    <m/>
    <m/>
    <m/>
    <m/>
    <m/>
    <m/>
    <m/>
  </r>
  <r>
    <m/>
    <s v="V100061"/>
    <s v="2025-0008"/>
    <x v="138"/>
    <n v="13"/>
    <s v="Wagon"/>
    <n v="365"/>
    <s v=""/>
    <x v="48"/>
    <m/>
    <m/>
    <x v="5"/>
    <x v="8"/>
    <n v="1"/>
    <m/>
    <m/>
    <n v="1"/>
    <m/>
    <n v="1"/>
    <n v="1"/>
    <x v="1"/>
    <n v="0"/>
    <d v="1899-12-30T00:00:00"/>
    <d v="1899-12-30T00:00:00"/>
    <x v="8"/>
    <m/>
    <m/>
    <m/>
    <d v="2027-03-19T00:00:00"/>
    <d v="2039-03-18T00:00:00"/>
    <n v="5020"/>
    <x v="141"/>
    <m/>
    <m/>
    <m/>
    <m/>
    <s v="n.a."/>
    <d v="1899-12-30T00:00:00"/>
    <d v="1899-12-30T00:00:00"/>
    <n v="0"/>
    <n v="0"/>
    <m/>
    <d v="2039-02-28T00:00:00"/>
    <m/>
    <m/>
    <m/>
    <m/>
    <m/>
    <m/>
    <m/>
    <m/>
    <m/>
    <m/>
    <m/>
    <m/>
    <m/>
    <m/>
    <m/>
    <m/>
    <m/>
    <m/>
    <m/>
    <d v="2025-11-01T00:00:00"/>
    <m/>
    <n v="35000"/>
    <m/>
    <m/>
    <s v="Euro"/>
    <n v="30.16"/>
    <m/>
    <m/>
    <m/>
    <m/>
    <n v="26"/>
    <m/>
    <m/>
    <m/>
    <m/>
    <m/>
    <m/>
    <m/>
    <m/>
    <m/>
    <m/>
    <m/>
    <m/>
    <m/>
    <m/>
    <m/>
    <m/>
    <m/>
    <m/>
    <m/>
    <m/>
    <m/>
    <m/>
  </r>
  <r>
    <m/>
    <s v="V100061"/>
    <s v="2025-0008"/>
    <x v="138"/>
    <n v="13"/>
    <s v="Wagon"/>
    <n v="366"/>
    <s v=""/>
    <x v="48"/>
    <m/>
    <m/>
    <x v="5"/>
    <x v="8"/>
    <n v="1"/>
    <m/>
    <m/>
    <n v="1"/>
    <m/>
    <n v="1"/>
    <n v="1"/>
    <x v="1"/>
    <n v="0"/>
    <d v="1899-12-30T00:00:00"/>
    <d v="1899-12-30T00:00:00"/>
    <x v="8"/>
    <m/>
    <m/>
    <m/>
    <d v="2027-03-19T00:00:00"/>
    <d v="2039-03-18T00:00:00"/>
    <n v="5020"/>
    <x v="141"/>
    <m/>
    <m/>
    <m/>
    <m/>
    <s v="n.a."/>
    <d v="1899-12-30T00:00:00"/>
    <d v="1899-12-30T00:00:00"/>
    <n v="0"/>
    <n v="0"/>
    <m/>
    <d v="2039-02-28T00:00:00"/>
    <m/>
    <m/>
    <m/>
    <m/>
    <m/>
    <m/>
    <m/>
    <m/>
    <m/>
    <m/>
    <m/>
    <m/>
    <m/>
    <m/>
    <m/>
    <m/>
    <m/>
    <m/>
    <m/>
    <d v="2025-11-01T00:00:00"/>
    <m/>
    <n v="35000"/>
    <m/>
    <m/>
    <s v="Euro"/>
    <n v="30.16"/>
    <m/>
    <m/>
    <m/>
    <m/>
    <n v="26"/>
    <m/>
    <m/>
    <m/>
    <m/>
    <m/>
    <m/>
    <m/>
    <m/>
    <m/>
    <m/>
    <m/>
    <m/>
    <m/>
    <m/>
    <m/>
    <m/>
    <m/>
    <m/>
    <m/>
    <m/>
    <m/>
    <m/>
  </r>
  <r>
    <m/>
    <s v="V100061"/>
    <s v="2025-0008"/>
    <x v="138"/>
    <n v="13"/>
    <s v="Wagon"/>
    <n v="367"/>
    <s v=""/>
    <x v="48"/>
    <m/>
    <m/>
    <x v="5"/>
    <x v="8"/>
    <n v="1"/>
    <m/>
    <m/>
    <n v="1"/>
    <m/>
    <n v="1"/>
    <n v="1"/>
    <x v="1"/>
    <n v="0"/>
    <d v="1899-12-30T00:00:00"/>
    <d v="1899-12-30T00:00:00"/>
    <x v="8"/>
    <m/>
    <m/>
    <m/>
    <d v="2027-03-19T00:00:00"/>
    <d v="2039-03-18T00:00:00"/>
    <n v="5020"/>
    <x v="141"/>
    <m/>
    <m/>
    <m/>
    <m/>
    <s v="n.a."/>
    <d v="1899-12-30T00:00:00"/>
    <d v="1899-12-30T00:00:00"/>
    <n v="0"/>
    <n v="0"/>
    <m/>
    <d v="2039-02-28T00:00:00"/>
    <m/>
    <m/>
    <m/>
    <m/>
    <m/>
    <m/>
    <m/>
    <m/>
    <m/>
    <m/>
    <m/>
    <m/>
    <m/>
    <m/>
    <m/>
    <m/>
    <m/>
    <m/>
    <m/>
    <d v="2025-11-01T00:00:00"/>
    <m/>
    <n v="35000"/>
    <m/>
    <m/>
    <s v="Euro"/>
    <n v="30.16"/>
    <m/>
    <m/>
    <m/>
    <m/>
    <n v="26"/>
    <m/>
    <m/>
    <m/>
    <m/>
    <m/>
    <m/>
    <m/>
    <m/>
    <m/>
    <m/>
    <m/>
    <m/>
    <m/>
    <m/>
    <m/>
    <m/>
    <m/>
    <m/>
    <m/>
    <m/>
    <m/>
    <m/>
  </r>
  <r>
    <m/>
    <s v="V100061"/>
    <s v="2025-0008"/>
    <x v="138"/>
    <n v="13"/>
    <s v="Wagon"/>
    <n v="368"/>
    <s v=""/>
    <x v="48"/>
    <m/>
    <m/>
    <x v="5"/>
    <x v="8"/>
    <n v="1"/>
    <m/>
    <m/>
    <n v="1"/>
    <m/>
    <n v="1"/>
    <n v="1"/>
    <x v="1"/>
    <n v="0"/>
    <d v="1899-12-30T00:00:00"/>
    <d v="1899-12-30T00:00:00"/>
    <x v="8"/>
    <m/>
    <m/>
    <m/>
    <d v="2027-03-19T00:00:00"/>
    <d v="2039-03-18T00:00:00"/>
    <n v="5020"/>
    <x v="141"/>
    <m/>
    <m/>
    <m/>
    <m/>
    <s v="n.a."/>
    <d v="1899-12-30T00:00:00"/>
    <d v="1899-12-30T00:00:00"/>
    <n v="0"/>
    <n v="0"/>
    <m/>
    <d v="2039-02-28T00:00:00"/>
    <m/>
    <m/>
    <m/>
    <m/>
    <m/>
    <m/>
    <m/>
    <m/>
    <m/>
    <m/>
    <m/>
    <m/>
    <m/>
    <m/>
    <m/>
    <m/>
    <m/>
    <m/>
    <m/>
    <d v="2025-11-01T00:00:00"/>
    <m/>
    <n v="35000"/>
    <m/>
    <m/>
    <s v="Euro"/>
    <n v="30.16"/>
    <m/>
    <m/>
    <m/>
    <m/>
    <n v="26"/>
    <m/>
    <m/>
    <m/>
    <m/>
    <m/>
    <m/>
    <m/>
    <m/>
    <m/>
    <m/>
    <m/>
    <m/>
    <m/>
    <m/>
    <m/>
    <m/>
    <m/>
    <m/>
    <m/>
    <m/>
    <m/>
    <m/>
  </r>
  <r>
    <m/>
    <s v="V100061"/>
    <s v="2025-0008"/>
    <x v="138"/>
    <n v="13"/>
    <s v="Wagon"/>
    <n v="369"/>
    <s v=""/>
    <x v="48"/>
    <m/>
    <m/>
    <x v="5"/>
    <x v="8"/>
    <n v="1"/>
    <m/>
    <m/>
    <n v="1"/>
    <m/>
    <n v="1"/>
    <n v="1"/>
    <x v="1"/>
    <n v="0"/>
    <d v="1899-12-30T00:00:00"/>
    <d v="1899-12-30T00:00:00"/>
    <x v="8"/>
    <m/>
    <m/>
    <m/>
    <d v="2027-03-19T00:00:00"/>
    <d v="2039-03-18T00:00:00"/>
    <n v="5020"/>
    <x v="141"/>
    <m/>
    <m/>
    <m/>
    <m/>
    <s v="n.a."/>
    <d v="1899-12-30T00:00:00"/>
    <d v="1899-12-30T00:00:00"/>
    <n v="0"/>
    <n v="0"/>
    <m/>
    <d v="2039-02-28T00:00:00"/>
    <m/>
    <m/>
    <m/>
    <m/>
    <m/>
    <m/>
    <m/>
    <m/>
    <m/>
    <m/>
    <m/>
    <m/>
    <m/>
    <m/>
    <m/>
    <m/>
    <m/>
    <m/>
    <m/>
    <d v="2025-11-01T00:00:00"/>
    <m/>
    <n v="35000"/>
    <m/>
    <m/>
    <s v="Euro"/>
    <n v="30.16"/>
    <m/>
    <m/>
    <m/>
    <m/>
    <n v="26"/>
    <m/>
    <m/>
    <m/>
    <m/>
    <m/>
    <m/>
    <m/>
    <m/>
    <m/>
    <m/>
    <m/>
    <m/>
    <m/>
    <m/>
    <m/>
    <m/>
    <m/>
    <m/>
    <m/>
    <m/>
    <m/>
    <m/>
  </r>
  <r>
    <m/>
    <s v="V100061"/>
    <s v="2025-0008"/>
    <x v="138"/>
    <n v="13"/>
    <s v="Wagon"/>
    <n v="370"/>
    <s v=""/>
    <x v="48"/>
    <m/>
    <m/>
    <x v="5"/>
    <x v="8"/>
    <n v="1"/>
    <m/>
    <m/>
    <n v="1"/>
    <m/>
    <n v="1"/>
    <n v="1"/>
    <x v="1"/>
    <n v="0"/>
    <d v="1899-12-30T00:00:00"/>
    <d v="1899-12-30T00:00:00"/>
    <x v="8"/>
    <m/>
    <m/>
    <m/>
    <d v="2027-03-19T00:00:00"/>
    <d v="2039-03-18T00:00:00"/>
    <n v="5020"/>
    <x v="141"/>
    <m/>
    <m/>
    <m/>
    <m/>
    <s v="n.a."/>
    <d v="1899-12-30T00:00:00"/>
    <d v="1899-12-30T00:00:00"/>
    <n v="0"/>
    <n v="0"/>
    <m/>
    <d v="2039-02-28T00:00:00"/>
    <m/>
    <m/>
    <m/>
    <m/>
    <m/>
    <m/>
    <m/>
    <m/>
    <m/>
    <m/>
    <m/>
    <m/>
    <m/>
    <m/>
    <m/>
    <m/>
    <m/>
    <m/>
    <m/>
    <d v="2025-11-01T00:00:00"/>
    <m/>
    <n v="35000"/>
    <m/>
    <m/>
    <s v="Euro"/>
    <n v="30.16"/>
    <m/>
    <m/>
    <m/>
    <m/>
    <n v="26"/>
    <m/>
    <m/>
    <m/>
    <m/>
    <m/>
    <m/>
    <m/>
    <m/>
    <m/>
    <m/>
    <m/>
    <m/>
    <m/>
    <m/>
    <m/>
    <m/>
    <m/>
    <m/>
    <m/>
    <m/>
    <m/>
    <m/>
  </r>
  <r>
    <m/>
    <s v="V100061"/>
    <s v="2025-0008"/>
    <x v="138"/>
    <n v="13"/>
    <s v="Wagon"/>
    <n v="371"/>
    <s v=""/>
    <x v="48"/>
    <m/>
    <m/>
    <x v="5"/>
    <x v="8"/>
    <n v="1"/>
    <m/>
    <m/>
    <n v="1"/>
    <m/>
    <n v="1"/>
    <n v="1"/>
    <x v="1"/>
    <n v="0"/>
    <d v="1899-12-30T00:00:00"/>
    <d v="1899-12-30T00:00:00"/>
    <x v="8"/>
    <m/>
    <m/>
    <m/>
    <d v="2027-03-19T00:00:00"/>
    <d v="2039-03-18T00:00:00"/>
    <n v="5020"/>
    <x v="141"/>
    <m/>
    <m/>
    <m/>
    <m/>
    <s v="n.a."/>
    <d v="1899-12-30T00:00:00"/>
    <d v="1899-12-30T00:00:00"/>
    <n v="0"/>
    <n v="0"/>
    <m/>
    <d v="2039-02-28T00:00:00"/>
    <m/>
    <m/>
    <m/>
    <m/>
    <m/>
    <m/>
    <m/>
    <m/>
    <m/>
    <m/>
    <m/>
    <m/>
    <m/>
    <m/>
    <m/>
    <m/>
    <m/>
    <m/>
    <m/>
    <d v="2025-11-01T00:00:00"/>
    <m/>
    <n v="35000"/>
    <m/>
    <m/>
    <s v="Euro"/>
    <n v="30.16"/>
    <m/>
    <m/>
    <m/>
    <m/>
    <n v="26"/>
    <m/>
    <m/>
    <m/>
    <m/>
    <m/>
    <m/>
    <m/>
    <m/>
    <m/>
    <m/>
    <m/>
    <m/>
    <m/>
    <m/>
    <m/>
    <m/>
    <m/>
    <m/>
    <m/>
    <m/>
    <m/>
    <m/>
  </r>
  <r>
    <m/>
    <s v="V100061"/>
    <s v="2025-0008"/>
    <x v="138"/>
    <n v="13"/>
    <s v="Wagon"/>
    <n v="372"/>
    <s v=""/>
    <x v="48"/>
    <m/>
    <m/>
    <x v="5"/>
    <x v="8"/>
    <n v="1"/>
    <m/>
    <m/>
    <n v="1"/>
    <m/>
    <n v="1"/>
    <n v="1"/>
    <x v="1"/>
    <n v="0"/>
    <d v="1899-12-30T00:00:00"/>
    <d v="1899-12-30T00:00:00"/>
    <x v="8"/>
    <m/>
    <m/>
    <m/>
    <d v="2027-03-19T00:00:00"/>
    <d v="2039-03-18T00:00:00"/>
    <n v="5020"/>
    <x v="141"/>
    <m/>
    <m/>
    <m/>
    <m/>
    <s v="n.a."/>
    <d v="1899-12-30T00:00:00"/>
    <d v="1899-12-30T00:00:00"/>
    <n v="0"/>
    <n v="0"/>
    <m/>
    <d v="2039-02-28T00:00:00"/>
    <m/>
    <m/>
    <m/>
    <m/>
    <m/>
    <m/>
    <m/>
    <m/>
    <m/>
    <m/>
    <m/>
    <m/>
    <m/>
    <m/>
    <m/>
    <m/>
    <m/>
    <m/>
    <m/>
    <d v="2025-11-01T00:00:00"/>
    <m/>
    <n v="35000"/>
    <m/>
    <m/>
    <s v="Euro"/>
    <n v="30.16"/>
    <m/>
    <m/>
    <m/>
    <m/>
    <n v="26"/>
    <m/>
    <m/>
    <m/>
    <m/>
    <m/>
    <m/>
    <m/>
    <m/>
    <m/>
    <m/>
    <m/>
    <m/>
    <m/>
    <m/>
    <m/>
    <m/>
    <m/>
    <m/>
    <m/>
    <m/>
    <m/>
    <m/>
  </r>
  <r>
    <m/>
    <s v="V100061"/>
    <s v="2025-0008"/>
    <x v="138"/>
    <n v="13"/>
    <s v="Wagon"/>
    <n v="373"/>
    <s v=""/>
    <x v="48"/>
    <m/>
    <m/>
    <x v="5"/>
    <x v="8"/>
    <n v="1"/>
    <m/>
    <m/>
    <n v="1"/>
    <m/>
    <n v="1"/>
    <n v="1"/>
    <x v="1"/>
    <n v="0"/>
    <d v="1899-12-30T00:00:00"/>
    <d v="1899-12-30T00:00:00"/>
    <x v="8"/>
    <m/>
    <m/>
    <m/>
    <d v="2027-03-19T00:00:00"/>
    <d v="2039-03-18T00:00:00"/>
    <n v="5020"/>
    <x v="141"/>
    <m/>
    <m/>
    <m/>
    <m/>
    <s v="n.a."/>
    <d v="1899-12-30T00:00:00"/>
    <d v="1899-12-30T00:00:00"/>
    <n v="0"/>
    <n v="0"/>
    <m/>
    <d v="2039-02-28T00:00:00"/>
    <m/>
    <m/>
    <m/>
    <m/>
    <m/>
    <m/>
    <m/>
    <m/>
    <m/>
    <m/>
    <m/>
    <m/>
    <m/>
    <m/>
    <m/>
    <m/>
    <m/>
    <m/>
    <m/>
    <d v="2025-11-01T00:00:00"/>
    <m/>
    <n v="35000"/>
    <m/>
    <m/>
    <s v="Euro"/>
    <n v="30.16"/>
    <m/>
    <m/>
    <m/>
    <m/>
    <n v="26"/>
    <m/>
    <m/>
    <m/>
    <m/>
    <m/>
    <m/>
    <m/>
    <m/>
    <m/>
    <m/>
    <m/>
    <m/>
    <m/>
    <m/>
    <m/>
    <m/>
    <m/>
    <m/>
    <m/>
    <m/>
    <m/>
    <m/>
  </r>
  <r>
    <m/>
    <s v="V100061"/>
    <s v="2025-0008"/>
    <x v="138"/>
    <n v="13"/>
    <s v="Wagon"/>
    <n v="374"/>
    <s v=""/>
    <x v="48"/>
    <m/>
    <m/>
    <x v="5"/>
    <x v="8"/>
    <n v="1"/>
    <m/>
    <m/>
    <n v="1"/>
    <m/>
    <n v="1"/>
    <n v="1"/>
    <x v="1"/>
    <n v="0"/>
    <d v="1899-12-30T00:00:00"/>
    <d v="1899-12-30T00:00:00"/>
    <x v="8"/>
    <m/>
    <m/>
    <m/>
    <d v="2027-03-19T00:00:00"/>
    <d v="2039-03-18T00:00:00"/>
    <n v="5020"/>
    <x v="141"/>
    <m/>
    <m/>
    <m/>
    <m/>
    <s v="n.a."/>
    <d v="1899-12-30T00:00:00"/>
    <d v="1899-12-30T00:00:00"/>
    <n v="0"/>
    <n v="0"/>
    <m/>
    <d v="2039-02-28T00:00:00"/>
    <m/>
    <m/>
    <m/>
    <m/>
    <m/>
    <m/>
    <m/>
    <m/>
    <m/>
    <m/>
    <m/>
    <m/>
    <m/>
    <m/>
    <m/>
    <m/>
    <m/>
    <m/>
    <m/>
    <d v="2025-11-01T00:00:00"/>
    <m/>
    <n v="35000"/>
    <m/>
    <m/>
    <s v="Euro"/>
    <n v="30.16"/>
    <m/>
    <m/>
    <m/>
    <m/>
    <n v="26"/>
    <m/>
    <m/>
    <m/>
    <m/>
    <m/>
    <m/>
    <m/>
    <m/>
    <m/>
    <m/>
    <m/>
    <m/>
    <m/>
    <m/>
    <m/>
    <m/>
    <m/>
    <m/>
    <m/>
    <m/>
    <m/>
    <m/>
  </r>
  <r>
    <m/>
    <s v="V100061"/>
    <s v="2025-0008"/>
    <x v="138"/>
    <n v="13"/>
    <s v="Wagon"/>
    <n v="375"/>
    <s v=""/>
    <x v="48"/>
    <m/>
    <m/>
    <x v="5"/>
    <x v="8"/>
    <n v="1"/>
    <m/>
    <m/>
    <n v="1"/>
    <m/>
    <n v="1"/>
    <n v="1"/>
    <x v="1"/>
    <n v="0"/>
    <d v="1899-12-30T00:00:00"/>
    <d v="1899-12-30T00:00:00"/>
    <x v="8"/>
    <m/>
    <m/>
    <m/>
    <d v="2027-03-19T00:00:00"/>
    <d v="2039-03-18T00:00:00"/>
    <n v="5020"/>
    <x v="141"/>
    <m/>
    <m/>
    <m/>
    <m/>
    <s v="n.a."/>
    <d v="1899-12-30T00:00:00"/>
    <d v="1899-12-30T00:00:00"/>
    <n v="0"/>
    <n v="0"/>
    <m/>
    <d v="2039-02-28T00:00:00"/>
    <m/>
    <m/>
    <m/>
    <m/>
    <m/>
    <m/>
    <m/>
    <m/>
    <m/>
    <m/>
    <m/>
    <m/>
    <m/>
    <m/>
    <m/>
    <m/>
    <m/>
    <m/>
    <m/>
    <d v="2025-11-01T00:00:00"/>
    <m/>
    <n v="35000"/>
    <m/>
    <m/>
    <s v="Euro"/>
    <n v="30.16"/>
    <m/>
    <m/>
    <m/>
    <m/>
    <n v="26"/>
    <m/>
    <m/>
    <m/>
    <m/>
    <m/>
    <m/>
    <m/>
    <m/>
    <m/>
    <m/>
    <m/>
    <m/>
    <m/>
    <m/>
    <m/>
    <m/>
    <m/>
    <m/>
    <m/>
    <m/>
    <m/>
    <m/>
  </r>
  <r>
    <m/>
    <s v="V100061"/>
    <s v="2025-0008"/>
    <x v="138"/>
    <n v="13"/>
    <s v="Wagon"/>
    <n v="376"/>
    <s v=""/>
    <x v="48"/>
    <m/>
    <m/>
    <x v="5"/>
    <x v="8"/>
    <n v="1"/>
    <m/>
    <m/>
    <n v="1"/>
    <m/>
    <n v="1"/>
    <n v="1"/>
    <x v="1"/>
    <n v="0"/>
    <d v="1899-12-30T00:00:00"/>
    <d v="1899-12-30T00:00:00"/>
    <x v="8"/>
    <m/>
    <m/>
    <m/>
    <d v="2027-03-19T00:00:00"/>
    <d v="2039-03-18T00:00:00"/>
    <n v="5020"/>
    <x v="141"/>
    <m/>
    <m/>
    <m/>
    <m/>
    <s v="n.a."/>
    <d v="1899-12-30T00:00:00"/>
    <d v="1899-12-30T00:00:00"/>
    <n v="0"/>
    <n v="0"/>
    <m/>
    <d v="2039-02-28T00:00:00"/>
    <m/>
    <m/>
    <m/>
    <m/>
    <m/>
    <m/>
    <m/>
    <m/>
    <m/>
    <m/>
    <m/>
    <m/>
    <m/>
    <m/>
    <m/>
    <m/>
    <m/>
    <m/>
    <m/>
    <d v="2025-11-01T00:00:00"/>
    <m/>
    <n v="35000"/>
    <m/>
    <m/>
    <s v="Euro"/>
    <n v="30.16"/>
    <m/>
    <m/>
    <m/>
    <m/>
    <n v="26"/>
    <m/>
    <m/>
    <m/>
    <m/>
    <m/>
    <m/>
    <m/>
    <m/>
    <m/>
    <m/>
    <m/>
    <m/>
    <m/>
    <m/>
    <m/>
    <m/>
    <m/>
    <m/>
    <m/>
    <m/>
    <m/>
    <m/>
  </r>
  <r>
    <m/>
    <s v="V100061"/>
    <s v="2025-0008"/>
    <x v="138"/>
    <n v="13"/>
    <s v="Wagon"/>
    <n v="377"/>
    <s v=""/>
    <x v="48"/>
    <m/>
    <m/>
    <x v="5"/>
    <x v="8"/>
    <n v="1"/>
    <m/>
    <m/>
    <n v="1"/>
    <m/>
    <n v="1"/>
    <n v="1"/>
    <x v="1"/>
    <n v="0"/>
    <d v="1899-12-30T00:00:00"/>
    <d v="1899-12-30T00:00:00"/>
    <x v="8"/>
    <m/>
    <m/>
    <m/>
    <d v="2027-03-19T00:00:00"/>
    <d v="2039-03-18T00:00:00"/>
    <n v="5020"/>
    <x v="141"/>
    <m/>
    <m/>
    <m/>
    <m/>
    <s v="n.a."/>
    <d v="1899-12-30T00:00:00"/>
    <d v="1899-12-30T00:00:00"/>
    <n v="0"/>
    <n v="0"/>
    <m/>
    <d v="2039-02-28T00:00:00"/>
    <m/>
    <m/>
    <m/>
    <m/>
    <m/>
    <m/>
    <m/>
    <m/>
    <m/>
    <m/>
    <m/>
    <m/>
    <m/>
    <m/>
    <m/>
    <m/>
    <m/>
    <m/>
    <m/>
    <d v="2025-11-01T00:00:00"/>
    <m/>
    <n v="35000"/>
    <m/>
    <m/>
    <s v="Euro"/>
    <n v="30.16"/>
    <m/>
    <m/>
    <m/>
    <m/>
    <n v="26"/>
    <m/>
    <m/>
    <m/>
    <m/>
    <m/>
    <m/>
    <m/>
    <m/>
    <m/>
    <m/>
    <m/>
    <m/>
    <m/>
    <m/>
    <m/>
    <m/>
    <m/>
    <m/>
    <m/>
    <m/>
    <m/>
    <m/>
  </r>
  <r>
    <m/>
    <s v="V100061"/>
    <s v="2025-0008"/>
    <x v="138"/>
    <n v="13"/>
    <s v="Wagon"/>
    <n v="378"/>
    <s v=""/>
    <x v="48"/>
    <m/>
    <m/>
    <x v="5"/>
    <x v="8"/>
    <n v="1"/>
    <m/>
    <m/>
    <n v="1"/>
    <m/>
    <n v="1"/>
    <n v="1"/>
    <x v="1"/>
    <n v="0"/>
    <d v="1899-12-30T00:00:00"/>
    <d v="1899-12-30T00:00:00"/>
    <x v="8"/>
    <m/>
    <m/>
    <m/>
    <d v="2027-03-19T00:00:00"/>
    <d v="2039-03-18T00:00:00"/>
    <n v="5020"/>
    <x v="141"/>
    <m/>
    <m/>
    <m/>
    <m/>
    <s v="n.a."/>
    <d v="1899-12-30T00:00:00"/>
    <d v="1899-12-30T00:00:00"/>
    <n v="0"/>
    <n v="0"/>
    <m/>
    <d v="2039-02-28T00:00:00"/>
    <m/>
    <m/>
    <m/>
    <m/>
    <m/>
    <m/>
    <m/>
    <m/>
    <m/>
    <m/>
    <m/>
    <m/>
    <m/>
    <m/>
    <m/>
    <m/>
    <m/>
    <m/>
    <m/>
    <d v="2025-11-01T00:00:00"/>
    <m/>
    <n v="35000"/>
    <m/>
    <m/>
    <s v="Euro"/>
    <n v="30.16"/>
    <m/>
    <m/>
    <m/>
    <m/>
    <n v="26"/>
    <m/>
    <m/>
    <m/>
    <m/>
    <m/>
    <m/>
    <m/>
    <m/>
    <m/>
    <m/>
    <m/>
    <m/>
    <m/>
    <m/>
    <m/>
    <m/>
    <m/>
    <m/>
    <m/>
    <m/>
    <m/>
    <m/>
  </r>
  <r>
    <m/>
    <s v="V100061"/>
    <s v="2025-0008"/>
    <x v="138"/>
    <n v="13"/>
    <s v="Wagon"/>
    <n v="379"/>
    <s v=""/>
    <x v="48"/>
    <m/>
    <m/>
    <x v="5"/>
    <x v="8"/>
    <n v="1"/>
    <m/>
    <m/>
    <n v="1"/>
    <m/>
    <n v="1"/>
    <n v="1"/>
    <x v="1"/>
    <n v="0"/>
    <d v="1899-12-30T00:00:00"/>
    <d v="1899-12-30T00:00:00"/>
    <x v="8"/>
    <m/>
    <m/>
    <m/>
    <d v="2027-03-19T00:00:00"/>
    <d v="2039-03-18T00:00:00"/>
    <n v="5020"/>
    <x v="141"/>
    <m/>
    <m/>
    <m/>
    <m/>
    <s v="n.a."/>
    <d v="1899-12-30T00:00:00"/>
    <d v="1899-12-30T00:00:00"/>
    <n v="0"/>
    <n v="0"/>
    <m/>
    <d v="2039-02-28T00:00:00"/>
    <m/>
    <m/>
    <m/>
    <m/>
    <m/>
    <m/>
    <m/>
    <m/>
    <m/>
    <m/>
    <m/>
    <m/>
    <m/>
    <m/>
    <m/>
    <m/>
    <m/>
    <m/>
    <m/>
    <d v="2025-11-01T00:00:00"/>
    <m/>
    <n v="35000"/>
    <m/>
    <m/>
    <s v="Euro"/>
    <n v="30.16"/>
    <m/>
    <m/>
    <m/>
    <m/>
    <n v="26"/>
    <m/>
    <m/>
    <m/>
    <m/>
    <m/>
    <m/>
    <m/>
    <m/>
    <m/>
    <m/>
    <m/>
    <m/>
    <m/>
    <m/>
    <m/>
    <m/>
    <m/>
    <m/>
    <m/>
    <m/>
    <m/>
    <m/>
  </r>
  <r>
    <m/>
    <s v="V100061"/>
    <s v="2025-0008"/>
    <x v="138"/>
    <n v="13"/>
    <s v="Wagon"/>
    <n v="380"/>
    <s v=""/>
    <x v="48"/>
    <m/>
    <m/>
    <x v="5"/>
    <x v="8"/>
    <n v="1"/>
    <m/>
    <m/>
    <n v="1"/>
    <m/>
    <n v="1"/>
    <n v="1"/>
    <x v="1"/>
    <n v="0"/>
    <d v="1899-12-30T00:00:00"/>
    <d v="1899-12-30T00:00:00"/>
    <x v="8"/>
    <m/>
    <m/>
    <m/>
    <d v="2027-03-19T00:00:00"/>
    <d v="2039-03-18T00:00:00"/>
    <n v="5020"/>
    <x v="141"/>
    <m/>
    <m/>
    <m/>
    <m/>
    <s v="n.a."/>
    <d v="1899-12-30T00:00:00"/>
    <d v="1899-12-30T00:00:00"/>
    <n v="0"/>
    <n v="0"/>
    <m/>
    <d v="2039-02-28T00:00:00"/>
    <m/>
    <m/>
    <m/>
    <m/>
    <m/>
    <m/>
    <m/>
    <m/>
    <m/>
    <m/>
    <m/>
    <m/>
    <m/>
    <m/>
    <m/>
    <m/>
    <m/>
    <m/>
    <m/>
    <d v="2025-11-01T00:00:00"/>
    <m/>
    <n v="35000"/>
    <m/>
    <m/>
    <s v="Euro"/>
    <n v="30.16"/>
    <m/>
    <m/>
    <m/>
    <m/>
    <n v="26"/>
    <m/>
    <m/>
    <m/>
    <m/>
    <m/>
    <m/>
    <m/>
    <m/>
    <m/>
    <m/>
    <m/>
    <m/>
    <m/>
    <m/>
    <m/>
    <m/>
    <m/>
    <m/>
    <m/>
    <m/>
    <m/>
    <m/>
  </r>
  <r>
    <m/>
    <s v="V100061"/>
    <s v="2025-0008"/>
    <x v="138"/>
    <n v="13"/>
    <s v="Wagon"/>
    <n v="381"/>
    <s v=""/>
    <x v="48"/>
    <m/>
    <m/>
    <x v="5"/>
    <x v="8"/>
    <n v="1"/>
    <m/>
    <m/>
    <n v="1"/>
    <m/>
    <n v="1"/>
    <n v="1"/>
    <x v="1"/>
    <n v="0"/>
    <d v="1899-12-30T00:00:00"/>
    <d v="1899-12-30T00:00:00"/>
    <x v="8"/>
    <m/>
    <m/>
    <m/>
    <d v="2027-03-19T00:00:00"/>
    <d v="2039-03-18T00:00:00"/>
    <n v="5020"/>
    <x v="141"/>
    <m/>
    <m/>
    <m/>
    <m/>
    <s v="n.a."/>
    <d v="1899-12-30T00:00:00"/>
    <d v="1899-12-30T00:00:00"/>
    <n v="0"/>
    <n v="0"/>
    <m/>
    <d v="2039-02-28T00:00:00"/>
    <m/>
    <m/>
    <m/>
    <m/>
    <m/>
    <m/>
    <m/>
    <m/>
    <m/>
    <m/>
    <m/>
    <m/>
    <m/>
    <m/>
    <m/>
    <m/>
    <m/>
    <m/>
    <m/>
    <d v="2025-11-01T00:00:00"/>
    <m/>
    <n v="35000"/>
    <m/>
    <m/>
    <s v="Euro"/>
    <n v="30.16"/>
    <m/>
    <m/>
    <m/>
    <m/>
    <n v="26"/>
    <m/>
    <m/>
    <m/>
    <m/>
    <m/>
    <m/>
    <m/>
    <m/>
    <m/>
    <m/>
    <m/>
    <m/>
    <m/>
    <m/>
    <m/>
    <m/>
    <m/>
    <m/>
    <m/>
    <m/>
    <m/>
    <m/>
  </r>
  <r>
    <m/>
    <s v="V100061"/>
    <s v="2025-0008"/>
    <x v="138"/>
    <n v="13"/>
    <s v="Wagon"/>
    <n v="382"/>
    <s v=""/>
    <x v="48"/>
    <m/>
    <m/>
    <x v="5"/>
    <x v="8"/>
    <n v="1"/>
    <m/>
    <m/>
    <n v="1"/>
    <m/>
    <n v="1"/>
    <n v="1"/>
    <x v="1"/>
    <n v="0"/>
    <d v="1899-12-30T00:00:00"/>
    <d v="1899-12-30T00:00:00"/>
    <x v="8"/>
    <m/>
    <m/>
    <m/>
    <d v="2027-03-19T00:00:00"/>
    <d v="2039-03-18T00:00:00"/>
    <n v="5020"/>
    <x v="141"/>
    <m/>
    <m/>
    <m/>
    <m/>
    <s v="n.a."/>
    <d v="1899-12-30T00:00:00"/>
    <d v="1899-12-30T00:00:00"/>
    <n v="0"/>
    <n v="0"/>
    <m/>
    <d v="2039-02-28T00:00:00"/>
    <m/>
    <m/>
    <m/>
    <m/>
    <m/>
    <m/>
    <m/>
    <m/>
    <m/>
    <m/>
    <m/>
    <m/>
    <m/>
    <m/>
    <m/>
    <m/>
    <m/>
    <m/>
    <m/>
    <d v="2025-11-01T00:00:00"/>
    <m/>
    <n v="35000"/>
    <m/>
    <m/>
    <s v="Euro"/>
    <n v="30.16"/>
    <m/>
    <m/>
    <m/>
    <m/>
    <n v="26"/>
    <m/>
    <m/>
    <m/>
    <m/>
    <m/>
    <m/>
    <m/>
    <m/>
    <m/>
    <m/>
    <m/>
    <m/>
    <m/>
    <m/>
    <m/>
    <m/>
    <m/>
    <m/>
    <m/>
    <m/>
    <m/>
    <m/>
  </r>
  <r>
    <m/>
    <s v="V100061"/>
    <s v="2025-0008"/>
    <x v="138"/>
    <n v="13"/>
    <s v="Wagon"/>
    <n v="383"/>
    <s v=""/>
    <x v="48"/>
    <m/>
    <m/>
    <x v="5"/>
    <x v="8"/>
    <n v="1"/>
    <m/>
    <m/>
    <n v="1"/>
    <m/>
    <n v="1"/>
    <n v="1"/>
    <x v="1"/>
    <n v="0"/>
    <d v="1899-12-30T00:00:00"/>
    <d v="1899-12-30T00:00:00"/>
    <x v="8"/>
    <m/>
    <m/>
    <m/>
    <d v="2027-03-19T00:00:00"/>
    <d v="2039-03-18T00:00:00"/>
    <n v="5020"/>
    <x v="141"/>
    <m/>
    <m/>
    <m/>
    <m/>
    <s v="n.a."/>
    <d v="1899-12-30T00:00:00"/>
    <d v="1899-12-30T00:00:00"/>
    <n v="0"/>
    <n v="0"/>
    <m/>
    <d v="2039-02-28T00:00:00"/>
    <m/>
    <m/>
    <m/>
    <m/>
    <m/>
    <m/>
    <m/>
    <m/>
    <m/>
    <m/>
    <m/>
    <m/>
    <m/>
    <m/>
    <m/>
    <m/>
    <m/>
    <m/>
    <m/>
    <d v="2025-11-01T00:00:00"/>
    <m/>
    <n v="35000"/>
    <m/>
    <m/>
    <s v="Euro"/>
    <n v="30.16"/>
    <m/>
    <m/>
    <m/>
    <m/>
    <n v="26"/>
    <m/>
    <m/>
    <m/>
    <m/>
    <m/>
    <m/>
    <m/>
    <m/>
    <m/>
    <m/>
    <m/>
    <m/>
    <m/>
    <m/>
    <m/>
    <m/>
    <m/>
    <m/>
    <m/>
    <m/>
    <m/>
    <m/>
  </r>
  <r>
    <m/>
    <s v="V100061"/>
    <s v="2025-0008"/>
    <x v="138"/>
    <n v="13"/>
    <s v="Wagon"/>
    <n v="384"/>
    <s v=""/>
    <x v="48"/>
    <m/>
    <m/>
    <x v="5"/>
    <x v="8"/>
    <n v="1"/>
    <m/>
    <m/>
    <n v="1"/>
    <m/>
    <n v="1"/>
    <n v="1"/>
    <x v="1"/>
    <n v="0"/>
    <d v="1899-12-30T00:00:00"/>
    <d v="1899-12-30T00:00:00"/>
    <x v="8"/>
    <m/>
    <m/>
    <m/>
    <d v="2027-03-19T00:00:00"/>
    <d v="2039-03-18T00:00:00"/>
    <n v="5020"/>
    <x v="141"/>
    <m/>
    <m/>
    <m/>
    <m/>
    <s v="n.a."/>
    <d v="1899-12-30T00:00:00"/>
    <d v="1899-12-30T00:00:00"/>
    <n v="0"/>
    <n v="0"/>
    <m/>
    <d v="2039-02-28T00:00:00"/>
    <m/>
    <m/>
    <m/>
    <m/>
    <m/>
    <m/>
    <m/>
    <m/>
    <m/>
    <m/>
    <m/>
    <m/>
    <m/>
    <m/>
    <m/>
    <m/>
    <m/>
    <m/>
    <m/>
    <d v="2025-11-01T00:00:00"/>
    <m/>
    <n v="35000"/>
    <m/>
    <m/>
    <s v="Euro"/>
    <n v="30.16"/>
    <m/>
    <m/>
    <m/>
    <m/>
    <n v="26"/>
    <m/>
    <m/>
    <m/>
    <m/>
    <m/>
    <m/>
    <m/>
    <m/>
    <m/>
    <m/>
    <m/>
    <m/>
    <m/>
    <m/>
    <m/>
    <m/>
    <m/>
    <m/>
    <m/>
    <m/>
    <m/>
    <m/>
  </r>
  <r>
    <m/>
    <s v="V100061"/>
    <s v="2025-0008"/>
    <x v="138"/>
    <n v="13"/>
    <s v="Wagon"/>
    <n v="385"/>
    <s v=""/>
    <x v="48"/>
    <m/>
    <m/>
    <x v="5"/>
    <x v="8"/>
    <n v="1"/>
    <m/>
    <m/>
    <n v="1"/>
    <m/>
    <n v="1"/>
    <n v="1"/>
    <x v="1"/>
    <n v="0"/>
    <d v="1899-12-30T00:00:00"/>
    <d v="1899-12-30T00:00:00"/>
    <x v="8"/>
    <m/>
    <m/>
    <m/>
    <d v="2027-03-19T00:00:00"/>
    <d v="2039-03-18T00:00:00"/>
    <n v="5020"/>
    <x v="141"/>
    <m/>
    <m/>
    <m/>
    <m/>
    <s v="n.a."/>
    <d v="1899-12-30T00:00:00"/>
    <d v="1899-12-30T00:00:00"/>
    <n v="0"/>
    <n v="0"/>
    <m/>
    <d v="2039-02-28T00:00:00"/>
    <m/>
    <m/>
    <m/>
    <m/>
    <m/>
    <m/>
    <m/>
    <m/>
    <m/>
    <m/>
    <m/>
    <m/>
    <m/>
    <m/>
    <m/>
    <m/>
    <m/>
    <m/>
    <m/>
    <d v="2025-11-01T00:00:00"/>
    <m/>
    <n v="35000"/>
    <m/>
    <m/>
    <s v="Euro"/>
    <n v="30.16"/>
    <m/>
    <m/>
    <m/>
    <m/>
    <n v="26"/>
    <m/>
    <m/>
    <m/>
    <m/>
    <m/>
    <m/>
    <m/>
    <m/>
    <m/>
    <m/>
    <m/>
    <m/>
    <m/>
    <m/>
    <m/>
    <m/>
    <m/>
    <m/>
    <m/>
    <m/>
    <m/>
    <m/>
  </r>
  <r>
    <m/>
    <s v="V100061"/>
    <s v="2025-0008"/>
    <x v="138"/>
    <n v="13"/>
    <s v="Wagon"/>
    <n v="386"/>
    <s v=""/>
    <x v="48"/>
    <m/>
    <m/>
    <x v="5"/>
    <x v="8"/>
    <n v="1"/>
    <m/>
    <m/>
    <n v="1"/>
    <m/>
    <n v="1"/>
    <n v="1"/>
    <x v="1"/>
    <n v="0"/>
    <d v="1899-12-30T00:00:00"/>
    <d v="1899-12-30T00:00:00"/>
    <x v="8"/>
    <m/>
    <m/>
    <m/>
    <d v="2027-03-19T00:00:00"/>
    <d v="2039-03-18T00:00:00"/>
    <n v="5020"/>
    <x v="141"/>
    <m/>
    <m/>
    <m/>
    <m/>
    <s v="n.a."/>
    <d v="1899-12-30T00:00:00"/>
    <d v="1899-12-30T00:00:00"/>
    <n v="0"/>
    <n v="0"/>
    <m/>
    <d v="2039-02-28T00:00:00"/>
    <m/>
    <m/>
    <m/>
    <m/>
    <m/>
    <m/>
    <m/>
    <m/>
    <m/>
    <m/>
    <m/>
    <m/>
    <m/>
    <m/>
    <m/>
    <m/>
    <m/>
    <m/>
    <m/>
    <d v="2025-11-01T00:00:00"/>
    <m/>
    <n v="35000"/>
    <m/>
    <m/>
    <s v="Euro"/>
    <n v="30.16"/>
    <m/>
    <m/>
    <m/>
    <m/>
    <n v="26"/>
    <m/>
    <m/>
    <m/>
    <m/>
    <m/>
    <m/>
    <m/>
    <m/>
    <m/>
    <m/>
    <m/>
    <m/>
    <m/>
    <m/>
    <m/>
    <m/>
    <m/>
    <m/>
    <m/>
    <m/>
    <m/>
    <m/>
  </r>
  <r>
    <m/>
    <s v="V100061"/>
    <s v="2025-0008"/>
    <x v="138"/>
    <n v="13"/>
    <s v="Wagon"/>
    <n v="387"/>
    <s v=""/>
    <x v="48"/>
    <m/>
    <m/>
    <x v="5"/>
    <x v="8"/>
    <n v="1"/>
    <m/>
    <m/>
    <n v="1"/>
    <m/>
    <n v="1"/>
    <n v="1"/>
    <x v="1"/>
    <n v="0"/>
    <d v="1899-12-30T00:00:00"/>
    <d v="1899-12-30T00:00:00"/>
    <x v="8"/>
    <m/>
    <m/>
    <m/>
    <d v="2027-03-19T00:00:00"/>
    <d v="2039-03-18T00:00:00"/>
    <n v="5020"/>
    <x v="141"/>
    <m/>
    <m/>
    <m/>
    <m/>
    <s v="n.a."/>
    <d v="1899-12-30T00:00:00"/>
    <d v="1899-12-30T00:00:00"/>
    <n v="0"/>
    <n v="0"/>
    <m/>
    <d v="2039-02-28T00:00:00"/>
    <m/>
    <m/>
    <m/>
    <m/>
    <m/>
    <m/>
    <m/>
    <m/>
    <m/>
    <m/>
    <m/>
    <m/>
    <m/>
    <m/>
    <m/>
    <m/>
    <m/>
    <m/>
    <m/>
    <d v="2025-11-01T00:00:00"/>
    <m/>
    <n v="35000"/>
    <m/>
    <m/>
    <s v="Euro"/>
    <n v="30.16"/>
    <m/>
    <m/>
    <m/>
    <m/>
    <n v="26"/>
    <m/>
    <m/>
    <m/>
    <m/>
    <m/>
    <m/>
    <m/>
    <m/>
    <m/>
    <m/>
    <m/>
    <m/>
    <m/>
    <m/>
    <m/>
    <m/>
    <m/>
    <m/>
    <m/>
    <m/>
    <m/>
    <m/>
  </r>
  <r>
    <m/>
    <s v="V100061"/>
    <s v="2025-0008"/>
    <x v="138"/>
    <n v="13"/>
    <s v="Wagon"/>
    <n v="388"/>
    <s v=""/>
    <x v="48"/>
    <m/>
    <m/>
    <x v="5"/>
    <x v="8"/>
    <n v="1"/>
    <m/>
    <m/>
    <n v="1"/>
    <m/>
    <n v="1"/>
    <n v="1"/>
    <x v="1"/>
    <n v="0"/>
    <d v="1899-12-30T00:00:00"/>
    <d v="1899-12-30T00:00:00"/>
    <x v="8"/>
    <m/>
    <m/>
    <m/>
    <d v="2027-03-19T00:00:00"/>
    <d v="2039-03-18T00:00:00"/>
    <n v="5020"/>
    <x v="141"/>
    <m/>
    <m/>
    <m/>
    <m/>
    <s v="n.a."/>
    <d v="1899-12-30T00:00:00"/>
    <d v="1899-12-30T00:00:00"/>
    <n v="0"/>
    <n v="0"/>
    <m/>
    <d v="2039-02-28T00:00:00"/>
    <m/>
    <m/>
    <m/>
    <m/>
    <m/>
    <m/>
    <m/>
    <m/>
    <m/>
    <m/>
    <m/>
    <m/>
    <m/>
    <m/>
    <m/>
    <m/>
    <m/>
    <m/>
    <m/>
    <d v="2025-11-01T00:00:00"/>
    <m/>
    <n v="35000"/>
    <m/>
    <m/>
    <s v="Euro"/>
    <n v="30.16"/>
    <m/>
    <m/>
    <m/>
    <m/>
    <n v="26"/>
    <m/>
    <m/>
    <m/>
    <m/>
    <m/>
    <m/>
    <m/>
    <m/>
    <m/>
    <m/>
    <m/>
    <m/>
    <m/>
    <m/>
    <m/>
    <m/>
    <m/>
    <m/>
    <m/>
    <m/>
    <m/>
    <m/>
  </r>
  <r>
    <m/>
    <s v="V100061"/>
    <s v="2025-0008"/>
    <x v="138"/>
    <n v="13"/>
    <s v="Wagon"/>
    <n v="389"/>
    <s v=""/>
    <x v="48"/>
    <m/>
    <m/>
    <x v="5"/>
    <x v="8"/>
    <n v="1"/>
    <m/>
    <m/>
    <n v="1"/>
    <m/>
    <n v="1"/>
    <n v="1"/>
    <x v="1"/>
    <n v="0"/>
    <d v="1899-12-30T00:00:00"/>
    <d v="1899-12-30T00:00:00"/>
    <x v="8"/>
    <m/>
    <m/>
    <m/>
    <d v="2027-03-19T00:00:00"/>
    <d v="2039-03-18T00:00:00"/>
    <n v="5020"/>
    <x v="141"/>
    <m/>
    <m/>
    <m/>
    <m/>
    <s v="n.a."/>
    <d v="1899-12-30T00:00:00"/>
    <d v="1899-12-30T00:00:00"/>
    <n v="0"/>
    <n v="0"/>
    <m/>
    <d v="2039-02-28T00:00:00"/>
    <m/>
    <m/>
    <m/>
    <m/>
    <m/>
    <m/>
    <m/>
    <m/>
    <m/>
    <m/>
    <m/>
    <m/>
    <m/>
    <m/>
    <m/>
    <m/>
    <m/>
    <m/>
    <m/>
    <d v="2025-11-01T00:00:00"/>
    <m/>
    <n v="35000"/>
    <m/>
    <m/>
    <s v="Euro"/>
    <n v="30.16"/>
    <m/>
    <m/>
    <m/>
    <m/>
    <n v="26"/>
    <m/>
    <m/>
    <m/>
    <m/>
    <m/>
    <m/>
    <m/>
    <m/>
    <m/>
    <m/>
    <m/>
    <m/>
    <m/>
    <m/>
    <m/>
    <m/>
    <m/>
    <m/>
    <m/>
    <m/>
    <m/>
    <m/>
  </r>
  <r>
    <m/>
    <s v="V100061"/>
    <s v="2025-0008"/>
    <x v="138"/>
    <n v="13"/>
    <s v="Wagon"/>
    <n v="390"/>
    <s v=""/>
    <x v="48"/>
    <m/>
    <m/>
    <x v="5"/>
    <x v="8"/>
    <n v="1"/>
    <m/>
    <m/>
    <n v="1"/>
    <m/>
    <n v="1"/>
    <n v="1"/>
    <x v="1"/>
    <n v="0"/>
    <d v="1899-12-30T00:00:00"/>
    <d v="1899-12-30T00:00:00"/>
    <x v="8"/>
    <m/>
    <m/>
    <m/>
    <d v="2027-03-19T00:00:00"/>
    <d v="2039-03-18T00:00:00"/>
    <n v="5020"/>
    <x v="141"/>
    <m/>
    <m/>
    <m/>
    <m/>
    <s v="n.a."/>
    <d v="1899-12-30T00:00:00"/>
    <d v="1899-12-30T00:00:00"/>
    <n v="0"/>
    <n v="0"/>
    <m/>
    <d v="2039-02-28T00:00:00"/>
    <m/>
    <m/>
    <m/>
    <m/>
    <m/>
    <m/>
    <m/>
    <m/>
    <m/>
    <m/>
    <m/>
    <m/>
    <m/>
    <m/>
    <m/>
    <m/>
    <m/>
    <m/>
    <m/>
    <d v="2025-11-01T00:00:00"/>
    <m/>
    <n v="35000"/>
    <m/>
    <m/>
    <s v="Euro"/>
    <n v="30.16"/>
    <m/>
    <m/>
    <m/>
    <m/>
    <n v="26"/>
    <m/>
    <m/>
    <m/>
    <m/>
    <m/>
    <m/>
    <m/>
    <m/>
    <m/>
    <m/>
    <m/>
    <m/>
    <m/>
    <m/>
    <m/>
    <m/>
    <m/>
    <m/>
    <m/>
    <m/>
    <m/>
    <m/>
  </r>
  <r>
    <m/>
    <s v="V100061"/>
    <s v="2025-0008"/>
    <x v="138"/>
    <n v="13"/>
    <s v="Wagon"/>
    <n v="391"/>
    <s v=""/>
    <x v="48"/>
    <m/>
    <m/>
    <x v="5"/>
    <x v="8"/>
    <n v="1"/>
    <m/>
    <m/>
    <n v="1"/>
    <m/>
    <n v="1"/>
    <n v="1"/>
    <x v="1"/>
    <n v="0"/>
    <d v="1899-12-30T00:00:00"/>
    <d v="1899-12-30T00:00:00"/>
    <x v="8"/>
    <m/>
    <m/>
    <m/>
    <d v="2027-03-19T00:00:00"/>
    <d v="2039-03-18T00:00:00"/>
    <n v="5020"/>
    <x v="141"/>
    <m/>
    <m/>
    <m/>
    <m/>
    <s v="n.a."/>
    <d v="1899-12-30T00:00:00"/>
    <d v="1899-12-30T00:00:00"/>
    <n v="0"/>
    <n v="0"/>
    <m/>
    <d v="2039-02-28T00:00:00"/>
    <m/>
    <m/>
    <m/>
    <m/>
    <m/>
    <m/>
    <m/>
    <m/>
    <m/>
    <m/>
    <m/>
    <m/>
    <m/>
    <m/>
    <m/>
    <m/>
    <m/>
    <m/>
    <m/>
    <d v="2025-11-01T00:00:00"/>
    <m/>
    <n v="35000"/>
    <m/>
    <m/>
    <s v="Euro"/>
    <n v="30.16"/>
    <m/>
    <m/>
    <m/>
    <m/>
    <n v="26"/>
    <m/>
    <m/>
    <m/>
    <m/>
    <m/>
    <m/>
    <m/>
    <m/>
    <m/>
    <m/>
    <m/>
    <m/>
    <m/>
    <m/>
    <m/>
    <m/>
    <m/>
    <m/>
    <m/>
    <m/>
    <m/>
    <m/>
  </r>
  <r>
    <m/>
    <s v="V100061"/>
    <s v="2025-0008"/>
    <x v="138"/>
    <n v="13"/>
    <s v="Wagon"/>
    <n v="392"/>
    <s v=""/>
    <x v="48"/>
    <m/>
    <m/>
    <x v="5"/>
    <x v="8"/>
    <n v="1"/>
    <m/>
    <m/>
    <n v="1"/>
    <m/>
    <n v="1"/>
    <n v="1"/>
    <x v="1"/>
    <n v="0"/>
    <d v="1899-12-30T00:00:00"/>
    <d v="1899-12-30T00:00:00"/>
    <x v="8"/>
    <m/>
    <m/>
    <m/>
    <d v="2027-03-19T00:00:00"/>
    <d v="2039-03-18T00:00:00"/>
    <n v="5020"/>
    <x v="141"/>
    <m/>
    <m/>
    <m/>
    <m/>
    <s v="n.a."/>
    <d v="1899-12-30T00:00:00"/>
    <d v="1899-12-30T00:00:00"/>
    <n v="0"/>
    <n v="0"/>
    <m/>
    <d v="2039-02-28T00:00:00"/>
    <m/>
    <m/>
    <m/>
    <m/>
    <m/>
    <m/>
    <m/>
    <m/>
    <m/>
    <m/>
    <m/>
    <m/>
    <m/>
    <m/>
    <m/>
    <m/>
    <m/>
    <m/>
    <m/>
    <d v="2025-11-01T00:00:00"/>
    <m/>
    <n v="35000"/>
    <m/>
    <m/>
    <s v="Euro"/>
    <n v="30.16"/>
    <m/>
    <m/>
    <m/>
    <m/>
    <n v="26"/>
    <m/>
    <m/>
    <m/>
    <m/>
    <m/>
    <m/>
    <m/>
    <m/>
    <m/>
    <m/>
    <m/>
    <m/>
    <m/>
    <m/>
    <m/>
    <m/>
    <m/>
    <m/>
    <m/>
    <m/>
    <m/>
    <m/>
  </r>
  <r>
    <m/>
    <s v="V100061"/>
    <s v="2025-0008"/>
    <x v="138"/>
    <n v="14"/>
    <s v="Batch"/>
    <m/>
    <m/>
    <x v="48"/>
    <s v="AUT"/>
    <s v="Middle EU - ELSE"/>
    <x v="5"/>
    <x v="8"/>
    <n v="31"/>
    <m/>
    <m/>
    <n v="31"/>
    <n v="0"/>
    <n v="31"/>
    <n v="31"/>
    <x v="0"/>
    <n v="0"/>
    <m/>
    <m/>
    <x v="8"/>
    <s v="Auslieferung gemäss supply demand (nicht MV)"/>
    <d v="2027-04-16T00:00:00"/>
    <d v="2039-04-15T00:00:00"/>
    <m/>
    <m/>
    <m/>
    <x v="12"/>
    <m/>
    <m/>
    <m/>
    <m/>
    <s v="n.a."/>
    <m/>
    <m/>
    <n v="0"/>
    <n v="0"/>
    <m/>
    <m/>
    <s v="n.a."/>
    <m/>
    <m/>
    <m/>
    <m/>
    <m/>
    <m/>
    <m/>
    <m/>
    <s v="A"/>
    <n v="75"/>
    <s v="keine"/>
    <s v="AUT"/>
    <s v="Not required"/>
    <s v="N"/>
    <s v="Y"/>
    <n v="72"/>
    <s v="Option 4 Monate vor Mietende für weitere 6 Jahre zu gleichen Konditionen auszuüber"/>
    <m/>
    <m/>
    <m/>
    <n v="35000"/>
    <s v="N"/>
    <m/>
    <s v="Euro"/>
    <n v="30.16"/>
    <n v="-4.16"/>
    <n v="0"/>
    <n v="0"/>
    <n v="0"/>
    <n v="26"/>
    <n v="0"/>
    <n v="0"/>
    <n v="0"/>
    <n v="0"/>
    <n v="0"/>
    <s v="0.00"/>
    <n v="0"/>
    <n v="0"/>
    <n v="0"/>
    <n v="0"/>
    <n v="30.16"/>
    <n v="-4.16"/>
    <n v="26"/>
    <n v="1"/>
    <n v="0"/>
    <n v="30.16"/>
    <n v="26"/>
    <n v="1085000"/>
    <n v="0"/>
    <s v="Y"/>
    <n v="1"/>
    <n v="293384"/>
  </r>
  <r>
    <m/>
    <s v="V100061"/>
    <s v="2025-0008"/>
    <x v="138"/>
    <n v="14"/>
    <s v="Wagon"/>
    <n v="393"/>
    <s v=""/>
    <x v="48"/>
    <m/>
    <m/>
    <x v="5"/>
    <x v="8"/>
    <n v="1"/>
    <m/>
    <m/>
    <n v="1"/>
    <m/>
    <n v="1"/>
    <n v="1"/>
    <x v="1"/>
    <n v="0"/>
    <d v="1899-12-30T00:00:00"/>
    <d v="1899-12-30T00:00:00"/>
    <x v="8"/>
    <m/>
    <m/>
    <m/>
    <d v="2027-04-16T00:00:00"/>
    <d v="2039-04-15T00:00:00"/>
    <n v="5020"/>
    <x v="142"/>
    <m/>
    <m/>
    <m/>
    <m/>
    <s v="n.a."/>
    <d v="1899-12-30T00:00:00"/>
    <d v="1899-12-30T00:00:00"/>
    <n v="0"/>
    <n v="0"/>
    <m/>
    <d v="2039-03-31T00:00:00"/>
    <m/>
    <m/>
    <m/>
    <m/>
    <m/>
    <m/>
    <m/>
    <m/>
    <m/>
    <m/>
    <m/>
    <m/>
    <m/>
    <m/>
    <m/>
    <m/>
    <m/>
    <m/>
    <m/>
    <d v="2025-11-01T00:00:00"/>
    <m/>
    <n v="35000"/>
    <m/>
    <m/>
    <s v="Euro"/>
    <n v="30.16"/>
    <m/>
    <m/>
    <m/>
    <m/>
    <n v="26"/>
    <m/>
    <m/>
    <m/>
    <m/>
    <m/>
    <m/>
    <m/>
    <m/>
    <m/>
    <m/>
    <m/>
    <m/>
    <m/>
    <m/>
    <m/>
    <m/>
    <m/>
    <m/>
    <m/>
    <m/>
    <m/>
    <m/>
  </r>
  <r>
    <m/>
    <s v="V100061"/>
    <s v="2025-0008"/>
    <x v="138"/>
    <n v="14"/>
    <s v="Wagon"/>
    <n v="394"/>
    <s v=""/>
    <x v="48"/>
    <m/>
    <m/>
    <x v="5"/>
    <x v="8"/>
    <n v="1"/>
    <m/>
    <m/>
    <n v="1"/>
    <m/>
    <n v="1"/>
    <n v="1"/>
    <x v="1"/>
    <n v="0"/>
    <d v="1899-12-30T00:00:00"/>
    <d v="1899-12-30T00:00:00"/>
    <x v="8"/>
    <m/>
    <m/>
    <m/>
    <d v="2027-04-16T00:00:00"/>
    <d v="2039-04-15T00:00:00"/>
    <n v="5020"/>
    <x v="142"/>
    <m/>
    <m/>
    <m/>
    <m/>
    <s v="n.a."/>
    <d v="1899-12-30T00:00:00"/>
    <d v="1899-12-30T00:00:00"/>
    <n v="0"/>
    <n v="0"/>
    <m/>
    <d v="2039-03-31T00:00:00"/>
    <m/>
    <m/>
    <m/>
    <m/>
    <m/>
    <m/>
    <m/>
    <m/>
    <m/>
    <m/>
    <m/>
    <m/>
    <m/>
    <m/>
    <m/>
    <m/>
    <m/>
    <m/>
    <m/>
    <d v="2025-11-01T00:00:00"/>
    <m/>
    <n v="35000"/>
    <m/>
    <m/>
    <s v="Euro"/>
    <n v="30.16"/>
    <m/>
    <m/>
    <m/>
    <m/>
    <n v="26"/>
    <m/>
    <m/>
    <m/>
    <m/>
    <m/>
    <m/>
    <m/>
    <m/>
    <m/>
    <m/>
    <m/>
    <m/>
    <m/>
    <m/>
    <m/>
    <m/>
    <m/>
    <m/>
    <m/>
    <m/>
    <m/>
    <m/>
  </r>
  <r>
    <m/>
    <s v="V100061"/>
    <s v="2025-0008"/>
    <x v="138"/>
    <n v="14"/>
    <s v="Wagon"/>
    <n v="395"/>
    <s v=""/>
    <x v="48"/>
    <m/>
    <m/>
    <x v="5"/>
    <x v="8"/>
    <n v="1"/>
    <m/>
    <m/>
    <n v="1"/>
    <m/>
    <n v="1"/>
    <n v="1"/>
    <x v="1"/>
    <n v="0"/>
    <d v="1899-12-30T00:00:00"/>
    <d v="1899-12-30T00:00:00"/>
    <x v="8"/>
    <m/>
    <m/>
    <m/>
    <d v="2027-04-16T00:00:00"/>
    <d v="2039-04-15T00:00:00"/>
    <n v="5020"/>
    <x v="142"/>
    <m/>
    <m/>
    <m/>
    <m/>
    <s v="n.a."/>
    <d v="1899-12-30T00:00:00"/>
    <d v="1899-12-30T00:00:00"/>
    <n v="0"/>
    <n v="0"/>
    <m/>
    <d v="2039-03-31T00:00:00"/>
    <m/>
    <m/>
    <m/>
    <m/>
    <m/>
    <m/>
    <m/>
    <m/>
    <m/>
    <m/>
    <m/>
    <m/>
    <m/>
    <m/>
    <m/>
    <m/>
    <m/>
    <m/>
    <m/>
    <d v="2025-11-01T00:00:00"/>
    <m/>
    <n v="35000"/>
    <m/>
    <m/>
    <s v="Euro"/>
    <n v="30.16"/>
    <m/>
    <m/>
    <m/>
    <m/>
    <n v="26"/>
    <m/>
    <m/>
    <m/>
    <m/>
    <m/>
    <m/>
    <m/>
    <m/>
    <m/>
    <m/>
    <m/>
    <m/>
    <m/>
    <m/>
    <m/>
    <m/>
    <m/>
    <m/>
    <m/>
    <m/>
    <m/>
    <m/>
  </r>
  <r>
    <m/>
    <s v="V100061"/>
    <s v="2025-0008"/>
    <x v="138"/>
    <n v="14"/>
    <s v="Wagon"/>
    <n v="396"/>
    <s v=""/>
    <x v="48"/>
    <m/>
    <m/>
    <x v="5"/>
    <x v="8"/>
    <n v="1"/>
    <m/>
    <m/>
    <n v="1"/>
    <m/>
    <n v="1"/>
    <n v="1"/>
    <x v="1"/>
    <n v="0"/>
    <d v="1899-12-30T00:00:00"/>
    <d v="1899-12-30T00:00:00"/>
    <x v="8"/>
    <m/>
    <m/>
    <m/>
    <d v="2027-04-16T00:00:00"/>
    <d v="2039-04-15T00:00:00"/>
    <n v="5020"/>
    <x v="142"/>
    <m/>
    <m/>
    <m/>
    <m/>
    <s v="n.a."/>
    <d v="1899-12-30T00:00:00"/>
    <d v="1899-12-30T00:00:00"/>
    <n v="0"/>
    <n v="0"/>
    <m/>
    <d v="2039-03-31T00:00:00"/>
    <m/>
    <m/>
    <m/>
    <m/>
    <m/>
    <m/>
    <m/>
    <m/>
    <m/>
    <m/>
    <m/>
    <m/>
    <m/>
    <m/>
    <m/>
    <m/>
    <m/>
    <m/>
    <m/>
    <d v="2025-11-01T00:00:00"/>
    <m/>
    <n v="35000"/>
    <m/>
    <m/>
    <s v="Euro"/>
    <n v="30.16"/>
    <m/>
    <m/>
    <m/>
    <m/>
    <n v="26"/>
    <m/>
    <m/>
    <m/>
    <m/>
    <m/>
    <m/>
    <m/>
    <m/>
    <m/>
    <m/>
    <m/>
    <m/>
    <m/>
    <m/>
    <m/>
    <m/>
    <m/>
    <m/>
    <m/>
    <m/>
    <m/>
    <m/>
  </r>
  <r>
    <m/>
    <s v="V100061"/>
    <s v="2025-0008"/>
    <x v="138"/>
    <n v="14"/>
    <s v="Wagon"/>
    <n v="397"/>
    <s v=""/>
    <x v="48"/>
    <m/>
    <m/>
    <x v="5"/>
    <x v="8"/>
    <n v="1"/>
    <m/>
    <m/>
    <n v="1"/>
    <m/>
    <n v="1"/>
    <n v="1"/>
    <x v="1"/>
    <n v="0"/>
    <d v="1899-12-30T00:00:00"/>
    <d v="1899-12-30T00:00:00"/>
    <x v="8"/>
    <m/>
    <m/>
    <m/>
    <d v="2027-04-16T00:00:00"/>
    <d v="2039-04-15T00:00:00"/>
    <n v="5020"/>
    <x v="142"/>
    <m/>
    <m/>
    <m/>
    <m/>
    <s v="n.a."/>
    <d v="1899-12-30T00:00:00"/>
    <d v="1899-12-30T00:00:00"/>
    <n v="0"/>
    <n v="0"/>
    <m/>
    <d v="2039-03-31T00:00:00"/>
    <m/>
    <m/>
    <m/>
    <m/>
    <m/>
    <m/>
    <m/>
    <m/>
    <m/>
    <m/>
    <m/>
    <m/>
    <m/>
    <m/>
    <m/>
    <m/>
    <m/>
    <m/>
    <m/>
    <d v="2025-11-01T00:00:00"/>
    <m/>
    <n v="35000"/>
    <m/>
    <m/>
    <s v="Euro"/>
    <n v="30.16"/>
    <m/>
    <m/>
    <m/>
    <m/>
    <n v="26"/>
    <m/>
    <m/>
    <m/>
    <m/>
    <m/>
    <m/>
    <m/>
    <m/>
    <m/>
    <m/>
    <m/>
    <m/>
    <m/>
    <m/>
    <m/>
    <m/>
    <m/>
    <m/>
    <m/>
    <m/>
    <m/>
    <m/>
  </r>
  <r>
    <m/>
    <s v="V100061"/>
    <s v="2025-0008"/>
    <x v="138"/>
    <n v="14"/>
    <s v="Wagon"/>
    <n v="398"/>
    <s v=""/>
    <x v="48"/>
    <m/>
    <m/>
    <x v="5"/>
    <x v="8"/>
    <n v="1"/>
    <m/>
    <m/>
    <n v="1"/>
    <m/>
    <n v="1"/>
    <n v="1"/>
    <x v="1"/>
    <n v="0"/>
    <d v="1899-12-30T00:00:00"/>
    <d v="1899-12-30T00:00:00"/>
    <x v="8"/>
    <m/>
    <m/>
    <m/>
    <d v="2027-04-16T00:00:00"/>
    <d v="2039-04-15T00:00:00"/>
    <n v="5020"/>
    <x v="142"/>
    <m/>
    <m/>
    <m/>
    <m/>
    <s v="n.a."/>
    <d v="1899-12-30T00:00:00"/>
    <d v="1899-12-30T00:00:00"/>
    <n v="0"/>
    <n v="0"/>
    <m/>
    <d v="2039-03-31T00:00:00"/>
    <m/>
    <m/>
    <m/>
    <m/>
    <m/>
    <m/>
    <m/>
    <m/>
    <m/>
    <m/>
    <m/>
    <m/>
    <m/>
    <m/>
    <m/>
    <m/>
    <m/>
    <m/>
    <m/>
    <d v="2025-11-01T00:00:00"/>
    <m/>
    <n v="35000"/>
    <m/>
    <m/>
    <s v="Euro"/>
    <n v="30.16"/>
    <m/>
    <m/>
    <m/>
    <m/>
    <n v="26"/>
    <m/>
    <m/>
    <m/>
    <m/>
    <m/>
    <m/>
    <m/>
    <m/>
    <m/>
    <m/>
    <m/>
    <m/>
    <m/>
    <m/>
    <m/>
    <m/>
    <m/>
    <m/>
    <m/>
    <m/>
    <m/>
    <m/>
  </r>
  <r>
    <m/>
    <s v="V100061"/>
    <s v="2025-0008"/>
    <x v="138"/>
    <n v="14"/>
    <s v="Wagon"/>
    <n v="399"/>
    <s v=""/>
    <x v="48"/>
    <m/>
    <m/>
    <x v="5"/>
    <x v="8"/>
    <n v="1"/>
    <m/>
    <m/>
    <n v="1"/>
    <m/>
    <n v="1"/>
    <n v="1"/>
    <x v="1"/>
    <n v="0"/>
    <d v="1899-12-30T00:00:00"/>
    <d v="1899-12-30T00:00:00"/>
    <x v="8"/>
    <m/>
    <m/>
    <m/>
    <d v="2027-04-16T00:00:00"/>
    <d v="2039-04-15T00:00:00"/>
    <n v="5020"/>
    <x v="142"/>
    <m/>
    <m/>
    <m/>
    <m/>
    <s v="n.a."/>
    <d v="1899-12-30T00:00:00"/>
    <d v="1899-12-30T00:00:00"/>
    <n v="0"/>
    <n v="0"/>
    <m/>
    <d v="2039-03-31T00:00:00"/>
    <m/>
    <m/>
    <m/>
    <m/>
    <m/>
    <m/>
    <m/>
    <m/>
    <m/>
    <m/>
    <m/>
    <m/>
    <m/>
    <m/>
    <m/>
    <m/>
    <m/>
    <m/>
    <m/>
    <d v="2025-11-01T00:00:00"/>
    <m/>
    <n v="35000"/>
    <m/>
    <m/>
    <s v="Euro"/>
    <n v="30.16"/>
    <m/>
    <m/>
    <m/>
    <m/>
    <n v="26"/>
    <m/>
    <m/>
    <m/>
    <m/>
    <m/>
    <m/>
    <m/>
    <m/>
    <m/>
    <m/>
    <m/>
    <m/>
    <m/>
    <m/>
    <m/>
    <m/>
    <m/>
    <m/>
    <m/>
    <m/>
    <m/>
    <m/>
  </r>
  <r>
    <m/>
    <s v="V100061"/>
    <s v="2025-0008"/>
    <x v="138"/>
    <n v="14"/>
    <s v="Wagon"/>
    <n v="400"/>
    <s v=""/>
    <x v="48"/>
    <m/>
    <m/>
    <x v="5"/>
    <x v="8"/>
    <n v="1"/>
    <m/>
    <m/>
    <n v="1"/>
    <m/>
    <n v="1"/>
    <n v="1"/>
    <x v="1"/>
    <n v="0"/>
    <d v="1899-12-30T00:00:00"/>
    <d v="1899-12-30T00:00:00"/>
    <x v="8"/>
    <m/>
    <m/>
    <m/>
    <d v="2027-04-16T00:00:00"/>
    <d v="2039-04-15T00:00:00"/>
    <n v="5020"/>
    <x v="142"/>
    <m/>
    <m/>
    <m/>
    <m/>
    <s v="n.a."/>
    <d v="1899-12-30T00:00:00"/>
    <d v="1899-12-30T00:00:00"/>
    <n v="0"/>
    <n v="0"/>
    <m/>
    <d v="2039-03-31T00:00:00"/>
    <m/>
    <m/>
    <m/>
    <m/>
    <m/>
    <m/>
    <m/>
    <m/>
    <m/>
    <m/>
    <m/>
    <m/>
    <m/>
    <m/>
    <m/>
    <m/>
    <m/>
    <m/>
    <m/>
    <d v="2025-11-01T00:00:00"/>
    <m/>
    <n v="35000"/>
    <m/>
    <m/>
    <s v="Euro"/>
    <n v="30.16"/>
    <m/>
    <m/>
    <m/>
    <m/>
    <n v="26"/>
    <m/>
    <m/>
    <m/>
    <m/>
    <m/>
    <m/>
    <m/>
    <m/>
    <m/>
    <m/>
    <m/>
    <m/>
    <m/>
    <m/>
    <m/>
    <m/>
    <m/>
    <m/>
    <m/>
    <m/>
    <m/>
    <m/>
  </r>
  <r>
    <m/>
    <s v="V100061"/>
    <s v="2025-0008"/>
    <x v="138"/>
    <n v="14"/>
    <s v="Wagon"/>
    <n v="401"/>
    <s v=""/>
    <x v="48"/>
    <m/>
    <m/>
    <x v="5"/>
    <x v="8"/>
    <n v="1"/>
    <m/>
    <m/>
    <n v="1"/>
    <m/>
    <n v="1"/>
    <n v="1"/>
    <x v="1"/>
    <n v="0"/>
    <d v="1899-12-30T00:00:00"/>
    <d v="1899-12-30T00:00:00"/>
    <x v="8"/>
    <m/>
    <m/>
    <m/>
    <d v="2027-04-16T00:00:00"/>
    <d v="2039-04-15T00:00:00"/>
    <n v="5020"/>
    <x v="142"/>
    <m/>
    <m/>
    <m/>
    <m/>
    <s v="n.a."/>
    <d v="1899-12-30T00:00:00"/>
    <d v="1899-12-30T00:00:00"/>
    <n v="0"/>
    <n v="0"/>
    <m/>
    <d v="2039-03-31T00:00:00"/>
    <m/>
    <m/>
    <m/>
    <m/>
    <m/>
    <m/>
    <m/>
    <m/>
    <m/>
    <m/>
    <m/>
    <m/>
    <m/>
    <m/>
    <m/>
    <m/>
    <m/>
    <m/>
    <m/>
    <d v="2025-11-01T00:00:00"/>
    <m/>
    <n v="35000"/>
    <m/>
    <m/>
    <s v="Euro"/>
    <n v="30.16"/>
    <m/>
    <m/>
    <m/>
    <m/>
    <n v="26"/>
    <m/>
    <m/>
    <m/>
    <m/>
    <m/>
    <m/>
    <m/>
    <m/>
    <m/>
    <m/>
    <m/>
    <m/>
    <m/>
    <m/>
    <m/>
    <m/>
    <m/>
    <m/>
    <m/>
    <m/>
    <m/>
    <m/>
  </r>
  <r>
    <m/>
    <s v="V100061"/>
    <s v="2025-0008"/>
    <x v="138"/>
    <n v="14"/>
    <s v="Wagon"/>
    <n v="402"/>
    <s v=""/>
    <x v="48"/>
    <m/>
    <m/>
    <x v="5"/>
    <x v="8"/>
    <n v="1"/>
    <m/>
    <m/>
    <n v="1"/>
    <m/>
    <n v="1"/>
    <n v="1"/>
    <x v="1"/>
    <n v="0"/>
    <d v="1899-12-30T00:00:00"/>
    <d v="1899-12-30T00:00:00"/>
    <x v="8"/>
    <m/>
    <m/>
    <m/>
    <d v="2027-04-16T00:00:00"/>
    <d v="2039-04-15T00:00:00"/>
    <n v="5020"/>
    <x v="142"/>
    <m/>
    <m/>
    <m/>
    <m/>
    <s v="n.a."/>
    <d v="1899-12-30T00:00:00"/>
    <d v="1899-12-30T00:00:00"/>
    <n v="0"/>
    <n v="0"/>
    <m/>
    <d v="2039-03-31T00:00:00"/>
    <m/>
    <m/>
    <m/>
    <m/>
    <m/>
    <m/>
    <m/>
    <m/>
    <m/>
    <m/>
    <m/>
    <m/>
    <m/>
    <m/>
    <m/>
    <m/>
    <m/>
    <m/>
    <m/>
    <d v="2025-11-01T00:00:00"/>
    <m/>
    <n v="35000"/>
    <m/>
    <m/>
    <s v="Euro"/>
    <n v="30.16"/>
    <m/>
    <m/>
    <m/>
    <m/>
    <n v="26"/>
    <m/>
    <m/>
    <m/>
    <m/>
    <m/>
    <m/>
    <m/>
    <m/>
    <m/>
    <m/>
    <m/>
    <m/>
    <m/>
    <m/>
    <m/>
    <m/>
    <m/>
    <m/>
    <m/>
    <m/>
    <m/>
    <m/>
  </r>
  <r>
    <m/>
    <s v="V100061"/>
    <s v="2025-0008"/>
    <x v="138"/>
    <n v="14"/>
    <s v="Wagon"/>
    <n v="403"/>
    <s v=""/>
    <x v="48"/>
    <m/>
    <m/>
    <x v="5"/>
    <x v="8"/>
    <n v="1"/>
    <m/>
    <m/>
    <n v="1"/>
    <m/>
    <n v="1"/>
    <n v="1"/>
    <x v="1"/>
    <n v="0"/>
    <d v="1899-12-30T00:00:00"/>
    <d v="1899-12-30T00:00:00"/>
    <x v="8"/>
    <m/>
    <m/>
    <m/>
    <d v="2027-04-16T00:00:00"/>
    <d v="2039-04-15T00:00:00"/>
    <n v="5020"/>
    <x v="142"/>
    <m/>
    <m/>
    <m/>
    <m/>
    <s v="n.a."/>
    <d v="1899-12-30T00:00:00"/>
    <d v="1899-12-30T00:00:00"/>
    <n v="0"/>
    <n v="0"/>
    <m/>
    <d v="2039-03-31T00:00:00"/>
    <m/>
    <m/>
    <m/>
    <m/>
    <m/>
    <m/>
    <m/>
    <m/>
    <m/>
    <m/>
    <m/>
    <m/>
    <m/>
    <m/>
    <m/>
    <m/>
    <m/>
    <m/>
    <m/>
    <d v="2025-11-01T00:00:00"/>
    <m/>
    <n v="35000"/>
    <m/>
    <m/>
    <s v="Euro"/>
    <n v="30.16"/>
    <m/>
    <m/>
    <m/>
    <m/>
    <n v="26"/>
    <m/>
    <m/>
    <m/>
    <m/>
    <m/>
    <m/>
    <m/>
    <m/>
    <m/>
    <m/>
    <m/>
    <m/>
    <m/>
    <m/>
    <m/>
    <m/>
    <m/>
    <m/>
    <m/>
    <m/>
    <m/>
    <m/>
  </r>
  <r>
    <m/>
    <s v="V100061"/>
    <s v="2025-0008"/>
    <x v="138"/>
    <n v="14"/>
    <s v="Wagon"/>
    <n v="404"/>
    <s v=""/>
    <x v="48"/>
    <m/>
    <m/>
    <x v="5"/>
    <x v="8"/>
    <n v="1"/>
    <m/>
    <m/>
    <n v="1"/>
    <m/>
    <n v="1"/>
    <n v="1"/>
    <x v="1"/>
    <n v="0"/>
    <d v="1899-12-30T00:00:00"/>
    <d v="1899-12-30T00:00:00"/>
    <x v="8"/>
    <m/>
    <m/>
    <m/>
    <d v="2027-04-16T00:00:00"/>
    <d v="2039-04-15T00:00:00"/>
    <n v="5020"/>
    <x v="142"/>
    <m/>
    <m/>
    <m/>
    <m/>
    <s v="n.a."/>
    <d v="1899-12-30T00:00:00"/>
    <d v="1899-12-30T00:00:00"/>
    <n v="0"/>
    <n v="0"/>
    <m/>
    <d v="2039-03-31T00:00:00"/>
    <m/>
    <m/>
    <m/>
    <m/>
    <m/>
    <m/>
    <m/>
    <m/>
    <m/>
    <m/>
    <m/>
    <m/>
    <m/>
    <m/>
    <m/>
    <m/>
    <m/>
    <m/>
    <m/>
    <d v="2025-11-01T00:00:00"/>
    <m/>
    <n v="35000"/>
    <m/>
    <m/>
    <s v="Euro"/>
    <n v="30.16"/>
    <m/>
    <m/>
    <m/>
    <m/>
    <n v="26"/>
    <m/>
    <m/>
    <m/>
    <m/>
    <m/>
    <m/>
    <m/>
    <m/>
    <m/>
    <m/>
    <m/>
    <m/>
    <m/>
    <m/>
    <m/>
    <m/>
    <m/>
    <m/>
    <m/>
    <m/>
    <m/>
    <m/>
  </r>
  <r>
    <m/>
    <s v="V100061"/>
    <s v="2025-0008"/>
    <x v="138"/>
    <n v="14"/>
    <s v="Wagon"/>
    <n v="405"/>
    <s v=""/>
    <x v="48"/>
    <m/>
    <m/>
    <x v="5"/>
    <x v="8"/>
    <n v="1"/>
    <m/>
    <m/>
    <n v="1"/>
    <m/>
    <n v="1"/>
    <n v="1"/>
    <x v="1"/>
    <n v="0"/>
    <d v="1899-12-30T00:00:00"/>
    <d v="1899-12-30T00:00:00"/>
    <x v="8"/>
    <m/>
    <m/>
    <m/>
    <d v="2027-04-16T00:00:00"/>
    <d v="2039-04-15T00:00:00"/>
    <n v="5020"/>
    <x v="142"/>
    <m/>
    <m/>
    <m/>
    <m/>
    <s v="n.a."/>
    <d v="1899-12-30T00:00:00"/>
    <d v="1899-12-30T00:00:00"/>
    <n v="0"/>
    <n v="0"/>
    <m/>
    <d v="2039-03-31T00:00:00"/>
    <m/>
    <m/>
    <m/>
    <m/>
    <m/>
    <m/>
    <m/>
    <m/>
    <m/>
    <m/>
    <m/>
    <m/>
    <m/>
    <m/>
    <m/>
    <m/>
    <m/>
    <m/>
    <m/>
    <d v="2025-11-01T00:00:00"/>
    <m/>
    <n v="35000"/>
    <m/>
    <m/>
    <s v="Euro"/>
    <n v="30.16"/>
    <m/>
    <m/>
    <m/>
    <m/>
    <n v="26"/>
    <m/>
    <m/>
    <m/>
    <m/>
    <m/>
    <m/>
    <m/>
    <m/>
    <m/>
    <m/>
    <m/>
    <m/>
    <m/>
    <m/>
    <m/>
    <m/>
    <m/>
    <m/>
    <m/>
    <m/>
    <m/>
    <m/>
  </r>
  <r>
    <m/>
    <s v="V100061"/>
    <s v="2025-0008"/>
    <x v="138"/>
    <n v="14"/>
    <s v="Wagon"/>
    <n v="406"/>
    <s v=""/>
    <x v="48"/>
    <m/>
    <m/>
    <x v="5"/>
    <x v="8"/>
    <n v="1"/>
    <m/>
    <m/>
    <n v="1"/>
    <m/>
    <n v="1"/>
    <n v="1"/>
    <x v="1"/>
    <n v="0"/>
    <d v="1899-12-30T00:00:00"/>
    <d v="1899-12-30T00:00:00"/>
    <x v="8"/>
    <m/>
    <m/>
    <m/>
    <d v="2027-04-16T00:00:00"/>
    <d v="2039-04-15T00:00:00"/>
    <n v="5020"/>
    <x v="142"/>
    <m/>
    <m/>
    <m/>
    <m/>
    <s v="n.a."/>
    <d v="1899-12-30T00:00:00"/>
    <d v="1899-12-30T00:00:00"/>
    <n v="0"/>
    <n v="0"/>
    <m/>
    <d v="2039-03-31T00:00:00"/>
    <m/>
    <m/>
    <m/>
    <m/>
    <m/>
    <m/>
    <m/>
    <m/>
    <m/>
    <m/>
    <m/>
    <m/>
    <m/>
    <m/>
    <m/>
    <m/>
    <m/>
    <m/>
    <m/>
    <d v="2025-11-01T00:00:00"/>
    <m/>
    <n v="35000"/>
    <m/>
    <m/>
    <s v="Euro"/>
    <n v="30.16"/>
    <m/>
    <m/>
    <m/>
    <m/>
    <n v="26"/>
    <m/>
    <m/>
    <m/>
    <m/>
    <m/>
    <m/>
    <m/>
    <m/>
    <m/>
    <m/>
    <m/>
    <m/>
    <m/>
    <m/>
    <m/>
    <m/>
    <m/>
    <m/>
    <m/>
    <m/>
    <m/>
    <m/>
  </r>
  <r>
    <m/>
    <s v="V100061"/>
    <s v="2025-0008"/>
    <x v="138"/>
    <n v="14"/>
    <s v="Wagon"/>
    <n v="407"/>
    <s v=""/>
    <x v="48"/>
    <m/>
    <m/>
    <x v="5"/>
    <x v="8"/>
    <n v="1"/>
    <m/>
    <m/>
    <n v="1"/>
    <m/>
    <n v="1"/>
    <n v="1"/>
    <x v="1"/>
    <n v="0"/>
    <d v="1899-12-30T00:00:00"/>
    <d v="1899-12-30T00:00:00"/>
    <x v="8"/>
    <m/>
    <m/>
    <m/>
    <d v="2027-04-16T00:00:00"/>
    <d v="2039-04-15T00:00:00"/>
    <n v="5020"/>
    <x v="142"/>
    <m/>
    <m/>
    <m/>
    <m/>
    <s v="n.a."/>
    <d v="1899-12-30T00:00:00"/>
    <d v="1899-12-30T00:00:00"/>
    <n v="0"/>
    <n v="0"/>
    <m/>
    <d v="2039-03-31T00:00:00"/>
    <m/>
    <m/>
    <m/>
    <m/>
    <m/>
    <m/>
    <m/>
    <m/>
    <m/>
    <m/>
    <m/>
    <m/>
    <m/>
    <m/>
    <m/>
    <m/>
    <m/>
    <m/>
    <m/>
    <d v="2025-11-01T00:00:00"/>
    <m/>
    <n v="35000"/>
    <m/>
    <m/>
    <s v="Euro"/>
    <n v="30.16"/>
    <m/>
    <m/>
    <m/>
    <m/>
    <n v="26"/>
    <m/>
    <m/>
    <m/>
    <m/>
    <m/>
    <m/>
    <m/>
    <m/>
    <m/>
    <m/>
    <m/>
    <m/>
    <m/>
    <m/>
    <m/>
    <m/>
    <m/>
    <m/>
    <m/>
    <m/>
    <m/>
    <m/>
  </r>
  <r>
    <m/>
    <s v="V100061"/>
    <s v="2025-0008"/>
    <x v="138"/>
    <n v="14"/>
    <s v="Wagon"/>
    <n v="408"/>
    <s v=""/>
    <x v="48"/>
    <m/>
    <m/>
    <x v="5"/>
    <x v="8"/>
    <n v="1"/>
    <m/>
    <m/>
    <n v="1"/>
    <m/>
    <n v="1"/>
    <n v="1"/>
    <x v="1"/>
    <n v="0"/>
    <d v="1899-12-30T00:00:00"/>
    <d v="1899-12-30T00:00:00"/>
    <x v="8"/>
    <m/>
    <m/>
    <m/>
    <d v="2027-04-16T00:00:00"/>
    <d v="2039-04-15T00:00:00"/>
    <n v="5020"/>
    <x v="142"/>
    <m/>
    <m/>
    <m/>
    <m/>
    <s v="n.a."/>
    <d v="1899-12-30T00:00:00"/>
    <d v="1899-12-30T00:00:00"/>
    <n v="0"/>
    <n v="0"/>
    <m/>
    <d v="2039-03-31T00:00:00"/>
    <m/>
    <m/>
    <m/>
    <m/>
    <m/>
    <m/>
    <m/>
    <m/>
    <m/>
    <m/>
    <m/>
    <m/>
    <m/>
    <m/>
    <m/>
    <m/>
    <m/>
    <m/>
    <m/>
    <d v="2025-11-01T00:00:00"/>
    <m/>
    <n v="35000"/>
    <m/>
    <m/>
    <s v="Euro"/>
    <n v="30.16"/>
    <m/>
    <m/>
    <m/>
    <m/>
    <n v="26"/>
    <m/>
    <m/>
    <m/>
    <m/>
    <m/>
    <m/>
    <m/>
    <m/>
    <m/>
    <m/>
    <m/>
    <m/>
    <m/>
    <m/>
    <m/>
    <m/>
    <m/>
    <m/>
    <m/>
    <m/>
    <m/>
    <m/>
  </r>
  <r>
    <m/>
    <s v="V100061"/>
    <s v="2025-0008"/>
    <x v="138"/>
    <n v="14"/>
    <s v="Wagon"/>
    <n v="409"/>
    <s v=""/>
    <x v="48"/>
    <m/>
    <m/>
    <x v="5"/>
    <x v="8"/>
    <n v="1"/>
    <m/>
    <m/>
    <n v="1"/>
    <m/>
    <n v="1"/>
    <n v="1"/>
    <x v="1"/>
    <n v="0"/>
    <d v="1899-12-30T00:00:00"/>
    <d v="1899-12-30T00:00:00"/>
    <x v="8"/>
    <m/>
    <m/>
    <m/>
    <d v="2027-04-16T00:00:00"/>
    <d v="2039-04-15T00:00:00"/>
    <n v="5020"/>
    <x v="142"/>
    <m/>
    <m/>
    <m/>
    <m/>
    <s v="n.a."/>
    <d v="1899-12-30T00:00:00"/>
    <d v="1899-12-30T00:00:00"/>
    <n v="0"/>
    <n v="0"/>
    <m/>
    <d v="2039-03-31T00:00:00"/>
    <m/>
    <m/>
    <m/>
    <m/>
    <m/>
    <m/>
    <m/>
    <m/>
    <m/>
    <m/>
    <m/>
    <m/>
    <m/>
    <m/>
    <m/>
    <m/>
    <m/>
    <m/>
    <m/>
    <d v="2025-11-01T00:00:00"/>
    <m/>
    <n v="35000"/>
    <m/>
    <m/>
    <s v="Euro"/>
    <n v="30.16"/>
    <m/>
    <m/>
    <m/>
    <m/>
    <n v="26"/>
    <m/>
    <m/>
    <m/>
    <m/>
    <m/>
    <m/>
    <m/>
    <m/>
    <m/>
    <m/>
    <m/>
    <m/>
    <m/>
    <m/>
    <m/>
    <m/>
    <m/>
    <m/>
    <m/>
    <m/>
    <m/>
    <m/>
  </r>
  <r>
    <m/>
    <s v="V100061"/>
    <s v="2025-0008"/>
    <x v="138"/>
    <n v="14"/>
    <s v="Wagon"/>
    <n v="410"/>
    <s v=""/>
    <x v="48"/>
    <m/>
    <m/>
    <x v="5"/>
    <x v="8"/>
    <n v="1"/>
    <m/>
    <m/>
    <n v="1"/>
    <m/>
    <n v="1"/>
    <n v="1"/>
    <x v="1"/>
    <n v="0"/>
    <d v="1899-12-30T00:00:00"/>
    <d v="1899-12-30T00:00:00"/>
    <x v="8"/>
    <m/>
    <m/>
    <m/>
    <d v="2027-04-16T00:00:00"/>
    <d v="2039-04-15T00:00:00"/>
    <n v="5020"/>
    <x v="142"/>
    <m/>
    <m/>
    <m/>
    <m/>
    <s v="n.a."/>
    <d v="1899-12-30T00:00:00"/>
    <d v="1899-12-30T00:00:00"/>
    <n v="0"/>
    <n v="0"/>
    <m/>
    <d v="2039-03-31T00:00:00"/>
    <m/>
    <m/>
    <m/>
    <m/>
    <m/>
    <m/>
    <m/>
    <m/>
    <m/>
    <m/>
    <m/>
    <m/>
    <m/>
    <m/>
    <m/>
    <m/>
    <m/>
    <m/>
    <m/>
    <d v="2025-11-01T00:00:00"/>
    <m/>
    <n v="35000"/>
    <m/>
    <m/>
    <s v="Euro"/>
    <n v="30.16"/>
    <m/>
    <m/>
    <m/>
    <m/>
    <n v="26"/>
    <m/>
    <m/>
    <m/>
    <m/>
    <m/>
    <m/>
    <m/>
    <m/>
    <m/>
    <m/>
    <m/>
    <m/>
    <m/>
    <m/>
    <m/>
    <m/>
    <m/>
    <m/>
    <m/>
    <m/>
    <m/>
    <m/>
  </r>
  <r>
    <m/>
    <s v="V100061"/>
    <s v="2025-0008"/>
    <x v="138"/>
    <n v="14"/>
    <s v="Wagon"/>
    <n v="411"/>
    <s v=""/>
    <x v="48"/>
    <m/>
    <m/>
    <x v="5"/>
    <x v="8"/>
    <n v="1"/>
    <m/>
    <m/>
    <n v="1"/>
    <m/>
    <n v="1"/>
    <n v="1"/>
    <x v="1"/>
    <n v="0"/>
    <d v="1899-12-30T00:00:00"/>
    <d v="1899-12-30T00:00:00"/>
    <x v="8"/>
    <m/>
    <m/>
    <m/>
    <d v="2027-04-16T00:00:00"/>
    <d v="2039-04-15T00:00:00"/>
    <n v="5020"/>
    <x v="142"/>
    <m/>
    <m/>
    <m/>
    <m/>
    <s v="n.a."/>
    <d v="1899-12-30T00:00:00"/>
    <d v="1899-12-30T00:00:00"/>
    <n v="0"/>
    <n v="0"/>
    <m/>
    <d v="2039-03-31T00:00:00"/>
    <m/>
    <m/>
    <m/>
    <m/>
    <m/>
    <m/>
    <m/>
    <m/>
    <m/>
    <m/>
    <m/>
    <m/>
    <m/>
    <m/>
    <m/>
    <m/>
    <m/>
    <m/>
    <m/>
    <d v="2025-11-01T00:00:00"/>
    <m/>
    <n v="35000"/>
    <m/>
    <m/>
    <s v="Euro"/>
    <n v="30.16"/>
    <m/>
    <m/>
    <m/>
    <m/>
    <n v="26"/>
    <m/>
    <m/>
    <m/>
    <m/>
    <m/>
    <m/>
    <m/>
    <m/>
    <m/>
    <m/>
    <m/>
    <m/>
    <m/>
    <m/>
    <m/>
    <m/>
    <m/>
    <m/>
    <m/>
    <m/>
    <m/>
    <m/>
  </r>
  <r>
    <m/>
    <s v="V100061"/>
    <s v="2025-0008"/>
    <x v="138"/>
    <n v="14"/>
    <s v="Wagon"/>
    <n v="412"/>
    <s v=""/>
    <x v="48"/>
    <m/>
    <m/>
    <x v="5"/>
    <x v="8"/>
    <n v="1"/>
    <m/>
    <m/>
    <n v="1"/>
    <m/>
    <n v="1"/>
    <n v="1"/>
    <x v="1"/>
    <n v="0"/>
    <d v="1899-12-30T00:00:00"/>
    <d v="1899-12-30T00:00:00"/>
    <x v="8"/>
    <m/>
    <m/>
    <m/>
    <d v="2027-04-16T00:00:00"/>
    <d v="2039-04-15T00:00:00"/>
    <n v="5020"/>
    <x v="142"/>
    <m/>
    <m/>
    <m/>
    <m/>
    <s v="n.a."/>
    <d v="1899-12-30T00:00:00"/>
    <d v="1899-12-30T00:00:00"/>
    <n v="0"/>
    <n v="0"/>
    <m/>
    <d v="2039-03-31T00:00:00"/>
    <m/>
    <m/>
    <m/>
    <m/>
    <m/>
    <m/>
    <m/>
    <m/>
    <m/>
    <m/>
    <m/>
    <m/>
    <m/>
    <m/>
    <m/>
    <m/>
    <m/>
    <m/>
    <m/>
    <d v="2025-11-01T00:00:00"/>
    <m/>
    <n v="35000"/>
    <m/>
    <m/>
    <s v="Euro"/>
    <n v="30.16"/>
    <m/>
    <m/>
    <m/>
    <m/>
    <n v="26"/>
    <m/>
    <m/>
    <m/>
    <m/>
    <m/>
    <m/>
    <m/>
    <m/>
    <m/>
    <m/>
    <m/>
    <m/>
    <m/>
    <m/>
    <m/>
    <m/>
    <m/>
    <m/>
    <m/>
    <m/>
    <m/>
    <m/>
  </r>
  <r>
    <m/>
    <s v="V100061"/>
    <s v="2025-0008"/>
    <x v="138"/>
    <n v="14"/>
    <s v="Wagon"/>
    <n v="413"/>
    <s v=""/>
    <x v="48"/>
    <m/>
    <m/>
    <x v="5"/>
    <x v="8"/>
    <n v="1"/>
    <m/>
    <m/>
    <n v="1"/>
    <m/>
    <n v="1"/>
    <n v="1"/>
    <x v="1"/>
    <n v="0"/>
    <d v="1899-12-30T00:00:00"/>
    <d v="1899-12-30T00:00:00"/>
    <x v="8"/>
    <m/>
    <m/>
    <m/>
    <d v="2027-04-16T00:00:00"/>
    <d v="2039-04-15T00:00:00"/>
    <n v="5020"/>
    <x v="142"/>
    <m/>
    <m/>
    <m/>
    <m/>
    <s v="n.a."/>
    <d v="1899-12-30T00:00:00"/>
    <d v="1899-12-30T00:00:00"/>
    <n v="0"/>
    <n v="0"/>
    <m/>
    <d v="2039-03-31T00:00:00"/>
    <m/>
    <m/>
    <m/>
    <m/>
    <m/>
    <m/>
    <m/>
    <m/>
    <m/>
    <m/>
    <m/>
    <m/>
    <m/>
    <m/>
    <m/>
    <m/>
    <m/>
    <m/>
    <m/>
    <d v="2025-11-01T00:00:00"/>
    <m/>
    <n v="35000"/>
    <m/>
    <m/>
    <s v="Euro"/>
    <n v="30.16"/>
    <m/>
    <m/>
    <m/>
    <m/>
    <n v="26"/>
    <m/>
    <m/>
    <m/>
    <m/>
    <m/>
    <m/>
    <m/>
    <m/>
    <m/>
    <m/>
    <m/>
    <m/>
    <m/>
    <m/>
    <m/>
    <m/>
    <m/>
    <m/>
    <m/>
    <m/>
    <m/>
    <m/>
  </r>
  <r>
    <m/>
    <s v="V100061"/>
    <s v="2025-0008"/>
    <x v="138"/>
    <n v="14"/>
    <s v="Wagon"/>
    <n v="414"/>
    <s v=""/>
    <x v="48"/>
    <m/>
    <m/>
    <x v="5"/>
    <x v="8"/>
    <n v="1"/>
    <m/>
    <m/>
    <n v="1"/>
    <m/>
    <n v="1"/>
    <n v="1"/>
    <x v="1"/>
    <n v="0"/>
    <d v="1899-12-30T00:00:00"/>
    <d v="1899-12-30T00:00:00"/>
    <x v="8"/>
    <m/>
    <m/>
    <m/>
    <d v="2027-04-16T00:00:00"/>
    <d v="2039-04-15T00:00:00"/>
    <n v="5020"/>
    <x v="142"/>
    <m/>
    <m/>
    <m/>
    <m/>
    <s v="n.a."/>
    <d v="1899-12-30T00:00:00"/>
    <d v="1899-12-30T00:00:00"/>
    <n v="0"/>
    <n v="0"/>
    <m/>
    <d v="2039-03-31T00:00:00"/>
    <m/>
    <m/>
    <m/>
    <m/>
    <m/>
    <m/>
    <m/>
    <m/>
    <m/>
    <m/>
    <m/>
    <m/>
    <m/>
    <m/>
    <m/>
    <m/>
    <m/>
    <m/>
    <m/>
    <d v="2025-11-01T00:00:00"/>
    <m/>
    <n v="35000"/>
    <m/>
    <m/>
    <s v="Euro"/>
    <n v="30.16"/>
    <m/>
    <m/>
    <m/>
    <m/>
    <n v="26"/>
    <m/>
    <m/>
    <m/>
    <m/>
    <m/>
    <m/>
    <m/>
    <m/>
    <m/>
    <m/>
    <m/>
    <m/>
    <m/>
    <m/>
    <m/>
    <m/>
    <m/>
    <m/>
    <m/>
    <m/>
    <m/>
    <m/>
  </r>
  <r>
    <m/>
    <s v="V100061"/>
    <s v="2025-0008"/>
    <x v="138"/>
    <n v="14"/>
    <s v="Wagon"/>
    <n v="415"/>
    <s v=""/>
    <x v="48"/>
    <m/>
    <m/>
    <x v="5"/>
    <x v="8"/>
    <n v="1"/>
    <m/>
    <m/>
    <n v="1"/>
    <m/>
    <n v="1"/>
    <n v="1"/>
    <x v="1"/>
    <n v="0"/>
    <d v="1899-12-30T00:00:00"/>
    <d v="1899-12-30T00:00:00"/>
    <x v="8"/>
    <m/>
    <m/>
    <m/>
    <d v="2027-04-16T00:00:00"/>
    <d v="2039-04-15T00:00:00"/>
    <n v="5020"/>
    <x v="142"/>
    <m/>
    <m/>
    <m/>
    <m/>
    <s v="n.a."/>
    <d v="1899-12-30T00:00:00"/>
    <d v="1899-12-30T00:00:00"/>
    <n v="0"/>
    <n v="0"/>
    <m/>
    <d v="2039-03-31T00:00:00"/>
    <m/>
    <m/>
    <m/>
    <m/>
    <m/>
    <m/>
    <m/>
    <m/>
    <m/>
    <m/>
    <m/>
    <m/>
    <m/>
    <m/>
    <m/>
    <m/>
    <m/>
    <m/>
    <m/>
    <d v="2025-11-01T00:00:00"/>
    <m/>
    <n v="35000"/>
    <m/>
    <m/>
    <s v="Euro"/>
    <n v="30.16"/>
    <m/>
    <m/>
    <m/>
    <m/>
    <n v="26"/>
    <m/>
    <m/>
    <m/>
    <m/>
    <m/>
    <m/>
    <m/>
    <m/>
    <m/>
    <m/>
    <m/>
    <m/>
    <m/>
    <m/>
    <m/>
    <m/>
    <m/>
    <m/>
    <m/>
    <m/>
    <m/>
    <m/>
  </r>
  <r>
    <m/>
    <s v="V100061"/>
    <s v="2025-0008"/>
    <x v="138"/>
    <n v="14"/>
    <s v="Wagon"/>
    <n v="416"/>
    <s v=""/>
    <x v="48"/>
    <m/>
    <m/>
    <x v="5"/>
    <x v="8"/>
    <n v="1"/>
    <m/>
    <m/>
    <n v="1"/>
    <m/>
    <n v="1"/>
    <n v="1"/>
    <x v="1"/>
    <n v="0"/>
    <d v="1899-12-30T00:00:00"/>
    <d v="1899-12-30T00:00:00"/>
    <x v="8"/>
    <m/>
    <m/>
    <m/>
    <d v="2027-04-16T00:00:00"/>
    <d v="2039-04-15T00:00:00"/>
    <n v="5020"/>
    <x v="142"/>
    <m/>
    <m/>
    <m/>
    <m/>
    <s v="n.a."/>
    <d v="1899-12-30T00:00:00"/>
    <d v="1899-12-30T00:00:00"/>
    <n v="0"/>
    <n v="0"/>
    <m/>
    <d v="2039-03-31T00:00:00"/>
    <m/>
    <m/>
    <m/>
    <m/>
    <m/>
    <m/>
    <m/>
    <m/>
    <m/>
    <m/>
    <m/>
    <m/>
    <m/>
    <m/>
    <m/>
    <m/>
    <m/>
    <m/>
    <m/>
    <d v="2025-11-01T00:00:00"/>
    <m/>
    <n v="35000"/>
    <m/>
    <m/>
    <s v="Euro"/>
    <n v="30.16"/>
    <m/>
    <m/>
    <m/>
    <m/>
    <n v="26"/>
    <m/>
    <m/>
    <m/>
    <m/>
    <m/>
    <m/>
    <m/>
    <m/>
    <m/>
    <m/>
    <m/>
    <m/>
    <m/>
    <m/>
    <m/>
    <m/>
    <m/>
    <m/>
    <m/>
    <m/>
    <m/>
    <m/>
  </r>
  <r>
    <m/>
    <s v="V100061"/>
    <s v="2025-0008"/>
    <x v="138"/>
    <n v="14"/>
    <s v="Wagon"/>
    <n v="417"/>
    <s v=""/>
    <x v="48"/>
    <m/>
    <m/>
    <x v="5"/>
    <x v="8"/>
    <n v="1"/>
    <m/>
    <m/>
    <n v="1"/>
    <m/>
    <n v="1"/>
    <n v="1"/>
    <x v="1"/>
    <n v="0"/>
    <d v="1899-12-30T00:00:00"/>
    <d v="1899-12-30T00:00:00"/>
    <x v="8"/>
    <m/>
    <m/>
    <m/>
    <d v="2027-04-16T00:00:00"/>
    <d v="2039-04-15T00:00:00"/>
    <n v="5020"/>
    <x v="142"/>
    <m/>
    <m/>
    <m/>
    <m/>
    <s v="n.a."/>
    <d v="1899-12-30T00:00:00"/>
    <d v="1899-12-30T00:00:00"/>
    <n v="0"/>
    <n v="0"/>
    <m/>
    <d v="2039-03-31T00:00:00"/>
    <m/>
    <m/>
    <m/>
    <m/>
    <m/>
    <m/>
    <m/>
    <m/>
    <m/>
    <m/>
    <m/>
    <m/>
    <m/>
    <m/>
    <m/>
    <m/>
    <m/>
    <m/>
    <m/>
    <d v="2025-11-01T00:00:00"/>
    <m/>
    <n v="35000"/>
    <m/>
    <m/>
    <s v="Euro"/>
    <n v="30.16"/>
    <m/>
    <m/>
    <m/>
    <m/>
    <n v="26"/>
    <m/>
    <m/>
    <m/>
    <m/>
    <m/>
    <m/>
    <m/>
    <m/>
    <m/>
    <m/>
    <m/>
    <m/>
    <m/>
    <m/>
    <m/>
    <m/>
    <m/>
    <m/>
    <m/>
    <m/>
    <m/>
    <m/>
  </r>
  <r>
    <m/>
    <s v="V100061"/>
    <s v="2025-0008"/>
    <x v="138"/>
    <n v="14"/>
    <s v="Wagon"/>
    <n v="418"/>
    <s v=""/>
    <x v="48"/>
    <m/>
    <m/>
    <x v="5"/>
    <x v="8"/>
    <n v="1"/>
    <m/>
    <m/>
    <n v="1"/>
    <m/>
    <n v="1"/>
    <n v="1"/>
    <x v="1"/>
    <n v="0"/>
    <d v="1899-12-30T00:00:00"/>
    <d v="1899-12-30T00:00:00"/>
    <x v="8"/>
    <m/>
    <m/>
    <m/>
    <d v="2027-04-16T00:00:00"/>
    <d v="2039-04-15T00:00:00"/>
    <n v="5020"/>
    <x v="142"/>
    <m/>
    <m/>
    <m/>
    <m/>
    <s v="n.a."/>
    <d v="1899-12-30T00:00:00"/>
    <d v="1899-12-30T00:00:00"/>
    <n v="0"/>
    <n v="0"/>
    <m/>
    <d v="2039-03-31T00:00:00"/>
    <m/>
    <m/>
    <m/>
    <m/>
    <m/>
    <m/>
    <m/>
    <m/>
    <m/>
    <m/>
    <m/>
    <m/>
    <m/>
    <m/>
    <m/>
    <m/>
    <m/>
    <m/>
    <m/>
    <d v="2025-11-01T00:00:00"/>
    <m/>
    <n v="35000"/>
    <m/>
    <m/>
    <s v="Euro"/>
    <n v="30.16"/>
    <m/>
    <m/>
    <m/>
    <m/>
    <n v="26"/>
    <m/>
    <m/>
    <m/>
    <m/>
    <m/>
    <m/>
    <m/>
    <m/>
    <m/>
    <m/>
    <m/>
    <m/>
    <m/>
    <m/>
    <m/>
    <m/>
    <m/>
    <m/>
    <m/>
    <m/>
    <m/>
    <m/>
  </r>
  <r>
    <m/>
    <s v="V100061"/>
    <s v="2025-0008"/>
    <x v="138"/>
    <n v="14"/>
    <s v="Wagon"/>
    <n v="419"/>
    <s v=""/>
    <x v="48"/>
    <m/>
    <m/>
    <x v="5"/>
    <x v="8"/>
    <n v="1"/>
    <m/>
    <m/>
    <n v="1"/>
    <m/>
    <n v="1"/>
    <n v="1"/>
    <x v="1"/>
    <n v="0"/>
    <d v="1899-12-30T00:00:00"/>
    <d v="1899-12-30T00:00:00"/>
    <x v="8"/>
    <m/>
    <m/>
    <m/>
    <d v="2027-04-16T00:00:00"/>
    <d v="2039-04-15T00:00:00"/>
    <n v="5020"/>
    <x v="142"/>
    <m/>
    <m/>
    <m/>
    <m/>
    <s v="n.a."/>
    <d v="1899-12-30T00:00:00"/>
    <d v="1899-12-30T00:00:00"/>
    <n v="0"/>
    <n v="0"/>
    <m/>
    <d v="2039-03-31T00:00:00"/>
    <m/>
    <m/>
    <m/>
    <m/>
    <m/>
    <m/>
    <m/>
    <m/>
    <m/>
    <m/>
    <m/>
    <m/>
    <m/>
    <m/>
    <m/>
    <m/>
    <m/>
    <m/>
    <m/>
    <d v="2025-11-01T00:00:00"/>
    <m/>
    <n v="35000"/>
    <m/>
    <m/>
    <s v="Euro"/>
    <n v="30.16"/>
    <m/>
    <m/>
    <m/>
    <m/>
    <n v="26"/>
    <m/>
    <m/>
    <m/>
    <m/>
    <m/>
    <m/>
    <m/>
    <m/>
    <m/>
    <m/>
    <m/>
    <m/>
    <m/>
    <m/>
    <m/>
    <m/>
    <m/>
    <m/>
    <m/>
    <m/>
    <m/>
    <m/>
  </r>
  <r>
    <m/>
    <s v="V100061"/>
    <s v="2025-0008"/>
    <x v="138"/>
    <n v="14"/>
    <s v="Wagon"/>
    <n v="420"/>
    <s v=""/>
    <x v="48"/>
    <m/>
    <m/>
    <x v="5"/>
    <x v="8"/>
    <n v="1"/>
    <m/>
    <m/>
    <n v="1"/>
    <m/>
    <n v="1"/>
    <n v="1"/>
    <x v="1"/>
    <n v="0"/>
    <d v="1899-12-30T00:00:00"/>
    <d v="1899-12-30T00:00:00"/>
    <x v="8"/>
    <m/>
    <m/>
    <m/>
    <d v="2027-04-16T00:00:00"/>
    <d v="2039-04-15T00:00:00"/>
    <n v="5020"/>
    <x v="142"/>
    <m/>
    <m/>
    <m/>
    <m/>
    <s v="n.a."/>
    <d v="1899-12-30T00:00:00"/>
    <d v="1899-12-30T00:00:00"/>
    <n v="0"/>
    <n v="0"/>
    <m/>
    <d v="2039-03-31T00:00:00"/>
    <m/>
    <m/>
    <m/>
    <m/>
    <m/>
    <m/>
    <m/>
    <m/>
    <m/>
    <m/>
    <m/>
    <m/>
    <m/>
    <m/>
    <m/>
    <m/>
    <m/>
    <m/>
    <m/>
    <d v="2025-11-01T00:00:00"/>
    <m/>
    <n v="35000"/>
    <m/>
    <m/>
    <s v="Euro"/>
    <n v="30.16"/>
    <m/>
    <m/>
    <m/>
    <m/>
    <n v="26"/>
    <m/>
    <m/>
    <m/>
    <m/>
    <m/>
    <m/>
    <m/>
    <m/>
    <m/>
    <m/>
    <m/>
    <m/>
    <m/>
    <m/>
    <m/>
    <m/>
    <m/>
    <m/>
    <m/>
    <m/>
    <m/>
    <m/>
  </r>
  <r>
    <m/>
    <s v="V100061"/>
    <s v="2025-0008"/>
    <x v="138"/>
    <n v="14"/>
    <s v="Wagon"/>
    <n v="421"/>
    <s v=""/>
    <x v="48"/>
    <m/>
    <m/>
    <x v="5"/>
    <x v="8"/>
    <n v="1"/>
    <m/>
    <m/>
    <n v="1"/>
    <m/>
    <n v="1"/>
    <n v="1"/>
    <x v="1"/>
    <n v="0"/>
    <d v="1899-12-30T00:00:00"/>
    <d v="1899-12-30T00:00:00"/>
    <x v="8"/>
    <m/>
    <m/>
    <m/>
    <d v="2027-04-16T00:00:00"/>
    <d v="2039-04-15T00:00:00"/>
    <n v="5020"/>
    <x v="142"/>
    <m/>
    <m/>
    <m/>
    <m/>
    <s v="n.a."/>
    <d v="1899-12-30T00:00:00"/>
    <d v="1899-12-30T00:00:00"/>
    <n v="0"/>
    <n v="0"/>
    <m/>
    <d v="2039-03-31T00:00:00"/>
    <m/>
    <m/>
    <m/>
    <m/>
    <m/>
    <m/>
    <m/>
    <m/>
    <m/>
    <m/>
    <m/>
    <m/>
    <m/>
    <m/>
    <m/>
    <m/>
    <m/>
    <m/>
    <m/>
    <d v="2025-11-01T00:00:00"/>
    <m/>
    <n v="35000"/>
    <m/>
    <m/>
    <s v="Euro"/>
    <n v="30.16"/>
    <m/>
    <m/>
    <m/>
    <m/>
    <n v="26"/>
    <m/>
    <m/>
    <m/>
    <m/>
    <m/>
    <m/>
    <m/>
    <m/>
    <m/>
    <m/>
    <m/>
    <m/>
    <m/>
    <m/>
    <m/>
    <m/>
    <m/>
    <m/>
    <m/>
    <m/>
    <m/>
    <m/>
  </r>
  <r>
    <m/>
    <s v="V100061"/>
    <s v="2025-0008"/>
    <x v="138"/>
    <n v="14"/>
    <s v="Wagon"/>
    <n v="422"/>
    <s v=""/>
    <x v="48"/>
    <m/>
    <m/>
    <x v="5"/>
    <x v="8"/>
    <n v="1"/>
    <m/>
    <m/>
    <n v="1"/>
    <m/>
    <n v="1"/>
    <n v="1"/>
    <x v="1"/>
    <n v="0"/>
    <d v="1899-12-30T00:00:00"/>
    <d v="1899-12-30T00:00:00"/>
    <x v="8"/>
    <m/>
    <m/>
    <m/>
    <d v="2027-04-16T00:00:00"/>
    <d v="2039-04-15T00:00:00"/>
    <n v="5020"/>
    <x v="142"/>
    <m/>
    <m/>
    <m/>
    <m/>
    <s v="n.a."/>
    <d v="1899-12-30T00:00:00"/>
    <d v="1899-12-30T00:00:00"/>
    <n v="0"/>
    <n v="0"/>
    <m/>
    <d v="2039-03-31T00:00:00"/>
    <m/>
    <m/>
    <m/>
    <m/>
    <m/>
    <m/>
    <m/>
    <m/>
    <m/>
    <m/>
    <m/>
    <m/>
    <m/>
    <m/>
    <m/>
    <m/>
    <m/>
    <m/>
    <m/>
    <d v="2025-11-01T00:00:00"/>
    <m/>
    <n v="35000"/>
    <m/>
    <m/>
    <s v="Euro"/>
    <n v="30.16"/>
    <m/>
    <m/>
    <m/>
    <m/>
    <n v="26"/>
    <m/>
    <m/>
    <m/>
    <m/>
    <m/>
    <m/>
    <m/>
    <m/>
    <m/>
    <m/>
    <m/>
    <m/>
    <m/>
    <m/>
    <m/>
    <m/>
    <m/>
    <m/>
    <m/>
    <m/>
    <m/>
    <m/>
  </r>
  <r>
    <m/>
    <s v="V100061"/>
    <s v="2025-0008"/>
    <x v="138"/>
    <n v="14"/>
    <s v="Wagon"/>
    <n v="423"/>
    <s v=""/>
    <x v="48"/>
    <m/>
    <m/>
    <x v="5"/>
    <x v="8"/>
    <n v="1"/>
    <m/>
    <m/>
    <n v="1"/>
    <m/>
    <n v="1"/>
    <n v="1"/>
    <x v="1"/>
    <n v="0"/>
    <d v="1899-12-30T00:00:00"/>
    <d v="1899-12-30T00:00:00"/>
    <x v="8"/>
    <m/>
    <m/>
    <m/>
    <d v="2027-04-16T00:00:00"/>
    <d v="2039-04-15T00:00:00"/>
    <n v="5020"/>
    <x v="142"/>
    <m/>
    <m/>
    <m/>
    <m/>
    <s v="n.a."/>
    <d v="1899-12-30T00:00:00"/>
    <d v="1899-12-30T00:00:00"/>
    <n v="0"/>
    <n v="0"/>
    <m/>
    <d v="2039-03-31T00:00:00"/>
    <m/>
    <m/>
    <m/>
    <m/>
    <m/>
    <m/>
    <m/>
    <m/>
    <m/>
    <m/>
    <m/>
    <m/>
    <m/>
    <m/>
    <m/>
    <m/>
    <m/>
    <m/>
    <m/>
    <d v="2025-11-01T00:00:00"/>
    <m/>
    <n v="35000"/>
    <m/>
    <m/>
    <s v="Euro"/>
    <n v="30.16"/>
    <m/>
    <m/>
    <m/>
    <m/>
    <n v="26"/>
    <m/>
    <m/>
    <m/>
    <m/>
    <m/>
    <m/>
    <m/>
    <m/>
    <m/>
    <m/>
    <m/>
    <m/>
    <m/>
    <m/>
    <m/>
    <m/>
    <m/>
    <m/>
    <m/>
    <m/>
    <m/>
    <m/>
  </r>
  <r>
    <m/>
    <s v="V100061"/>
    <s v="2025-0008"/>
    <x v="138"/>
    <n v="15"/>
    <s v="Batch"/>
    <m/>
    <m/>
    <x v="48"/>
    <s v="AUT"/>
    <s v="Middle EU - ELSE"/>
    <x v="5"/>
    <x v="8"/>
    <n v="31"/>
    <m/>
    <m/>
    <n v="31"/>
    <n v="0"/>
    <n v="31"/>
    <n v="31"/>
    <x v="0"/>
    <n v="0"/>
    <m/>
    <m/>
    <x v="8"/>
    <s v="Auslieferung gemäss supply demand (nicht MV)"/>
    <d v="2027-05-14T00:00:00"/>
    <d v="2039-05-13T00:00:00"/>
    <m/>
    <m/>
    <m/>
    <x v="12"/>
    <m/>
    <m/>
    <m/>
    <m/>
    <s v="n.a."/>
    <m/>
    <m/>
    <n v="0"/>
    <n v="0"/>
    <m/>
    <m/>
    <s v="n.a."/>
    <m/>
    <m/>
    <m/>
    <m/>
    <m/>
    <m/>
    <m/>
    <m/>
    <s v="A"/>
    <n v="75"/>
    <s v="keine"/>
    <s v="AUT"/>
    <s v="Not required"/>
    <s v="N"/>
    <s v="Y"/>
    <n v="72"/>
    <s v="Option 4 Monate vor Mietende für weitere 6 Jahre zu gleichen Konditionen auszuüber"/>
    <m/>
    <m/>
    <m/>
    <n v="35000"/>
    <s v="N"/>
    <m/>
    <s v="Euro"/>
    <n v="30.16"/>
    <n v="-4.16"/>
    <n v="0"/>
    <n v="0"/>
    <n v="0"/>
    <n v="26"/>
    <n v="0"/>
    <n v="0"/>
    <n v="0"/>
    <n v="0"/>
    <n v="0"/>
    <s v="0.00"/>
    <n v="0"/>
    <n v="0"/>
    <n v="0"/>
    <n v="0"/>
    <n v="30.16"/>
    <n v="-4.16"/>
    <n v="26"/>
    <n v="1"/>
    <n v="0"/>
    <n v="30.16"/>
    <n v="26"/>
    <n v="1085000"/>
    <n v="0"/>
    <s v="Y"/>
    <n v="1"/>
    <n v="293384"/>
  </r>
  <r>
    <m/>
    <s v="V100061"/>
    <s v="2025-0008"/>
    <x v="138"/>
    <n v="15"/>
    <s v="Wagon"/>
    <n v="424"/>
    <s v=""/>
    <x v="48"/>
    <m/>
    <m/>
    <x v="5"/>
    <x v="8"/>
    <n v="1"/>
    <m/>
    <m/>
    <n v="1"/>
    <m/>
    <n v="1"/>
    <n v="1"/>
    <x v="1"/>
    <n v="0"/>
    <d v="1899-12-30T00:00:00"/>
    <d v="1899-12-30T00:00:00"/>
    <x v="8"/>
    <m/>
    <m/>
    <m/>
    <d v="2027-05-14T00:00:00"/>
    <d v="2039-05-13T00:00:00"/>
    <n v="5020"/>
    <x v="143"/>
    <m/>
    <m/>
    <m/>
    <m/>
    <s v="n.a."/>
    <d v="1899-12-30T00:00:00"/>
    <d v="1899-12-30T00:00:00"/>
    <n v="0"/>
    <n v="0"/>
    <m/>
    <d v="2039-04-30T00:00:00"/>
    <m/>
    <m/>
    <m/>
    <m/>
    <m/>
    <m/>
    <m/>
    <m/>
    <m/>
    <m/>
    <m/>
    <m/>
    <m/>
    <m/>
    <m/>
    <m/>
    <m/>
    <m/>
    <m/>
    <d v="2025-11-01T00:00:00"/>
    <m/>
    <n v="35000"/>
    <m/>
    <m/>
    <s v="Euro"/>
    <n v="30.16"/>
    <m/>
    <m/>
    <m/>
    <m/>
    <n v="26"/>
    <m/>
    <m/>
    <m/>
    <m/>
    <m/>
    <m/>
    <m/>
    <m/>
    <m/>
    <m/>
    <m/>
    <m/>
    <m/>
    <m/>
    <m/>
    <m/>
    <m/>
    <m/>
    <m/>
    <m/>
    <m/>
    <m/>
  </r>
  <r>
    <m/>
    <s v="V100061"/>
    <s v="2025-0008"/>
    <x v="138"/>
    <n v="15"/>
    <s v="Wagon"/>
    <n v="425"/>
    <s v=""/>
    <x v="48"/>
    <m/>
    <m/>
    <x v="5"/>
    <x v="8"/>
    <n v="1"/>
    <m/>
    <m/>
    <n v="1"/>
    <m/>
    <n v="1"/>
    <n v="1"/>
    <x v="1"/>
    <n v="0"/>
    <d v="1899-12-30T00:00:00"/>
    <d v="1899-12-30T00:00:00"/>
    <x v="8"/>
    <m/>
    <m/>
    <m/>
    <d v="2027-05-14T00:00:00"/>
    <d v="2039-05-13T00:00:00"/>
    <n v="5020"/>
    <x v="143"/>
    <m/>
    <m/>
    <m/>
    <m/>
    <s v="n.a."/>
    <d v="1899-12-30T00:00:00"/>
    <d v="1899-12-30T00:00:00"/>
    <n v="0"/>
    <n v="0"/>
    <m/>
    <d v="2039-04-30T00:00:00"/>
    <m/>
    <m/>
    <m/>
    <m/>
    <m/>
    <m/>
    <m/>
    <m/>
    <m/>
    <m/>
    <m/>
    <m/>
    <m/>
    <m/>
    <m/>
    <m/>
    <m/>
    <m/>
    <m/>
    <d v="2025-11-01T00:00:00"/>
    <m/>
    <n v="35000"/>
    <m/>
    <m/>
    <s v="Euro"/>
    <n v="30.16"/>
    <m/>
    <m/>
    <m/>
    <m/>
    <n v="26"/>
    <m/>
    <m/>
    <m/>
    <m/>
    <m/>
    <m/>
    <m/>
    <m/>
    <m/>
    <m/>
    <m/>
    <m/>
    <m/>
    <m/>
    <m/>
    <m/>
    <m/>
    <m/>
    <m/>
    <m/>
    <m/>
    <m/>
  </r>
  <r>
    <m/>
    <s v="V100061"/>
    <s v="2025-0008"/>
    <x v="138"/>
    <n v="15"/>
    <s v="Wagon"/>
    <n v="426"/>
    <s v=""/>
    <x v="48"/>
    <m/>
    <m/>
    <x v="5"/>
    <x v="8"/>
    <n v="1"/>
    <m/>
    <m/>
    <n v="1"/>
    <m/>
    <n v="1"/>
    <n v="1"/>
    <x v="1"/>
    <n v="0"/>
    <d v="1899-12-30T00:00:00"/>
    <d v="1899-12-30T00:00:00"/>
    <x v="8"/>
    <m/>
    <m/>
    <m/>
    <d v="2027-05-14T00:00:00"/>
    <d v="2039-05-13T00:00:00"/>
    <n v="5020"/>
    <x v="143"/>
    <m/>
    <m/>
    <m/>
    <m/>
    <s v="n.a."/>
    <d v="1899-12-30T00:00:00"/>
    <d v="1899-12-30T00:00:00"/>
    <n v="0"/>
    <n v="0"/>
    <m/>
    <d v="2039-04-30T00:00:00"/>
    <m/>
    <m/>
    <m/>
    <m/>
    <m/>
    <m/>
    <m/>
    <m/>
    <m/>
    <m/>
    <m/>
    <m/>
    <m/>
    <m/>
    <m/>
    <m/>
    <m/>
    <m/>
    <m/>
    <d v="2025-11-01T00:00:00"/>
    <m/>
    <n v="35000"/>
    <m/>
    <m/>
    <s v="Euro"/>
    <n v="30.16"/>
    <m/>
    <m/>
    <m/>
    <m/>
    <n v="26"/>
    <m/>
    <m/>
    <m/>
    <m/>
    <m/>
    <m/>
    <m/>
    <m/>
    <m/>
    <m/>
    <m/>
    <m/>
    <m/>
    <m/>
    <m/>
    <m/>
    <m/>
    <m/>
    <m/>
    <m/>
    <m/>
    <m/>
  </r>
  <r>
    <m/>
    <s v="V100061"/>
    <s v="2025-0008"/>
    <x v="138"/>
    <n v="15"/>
    <s v="Wagon"/>
    <n v="427"/>
    <s v=""/>
    <x v="48"/>
    <m/>
    <m/>
    <x v="5"/>
    <x v="8"/>
    <n v="1"/>
    <m/>
    <m/>
    <n v="1"/>
    <m/>
    <n v="1"/>
    <n v="1"/>
    <x v="1"/>
    <n v="0"/>
    <d v="1899-12-30T00:00:00"/>
    <d v="1899-12-30T00:00:00"/>
    <x v="8"/>
    <m/>
    <m/>
    <m/>
    <d v="2027-05-14T00:00:00"/>
    <d v="2039-05-13T00:00:00"/>
    <n v="5020"/>
    <x v="143"/>
    <m/>
    <m/>
    <m/>
    <m/>
    <s v="n.a."/>
    <d v="1899-12-30T00:00:00"/>
    <d v="1899-12-30T00:00:00"/>
    <n v="0"/>
    <n v="0"/>
    <m/>
    <d v="2039-04-30T00:00:00"/>
    <m/>
    <m/>
    <m/>
    <m/>
    <m/>
    <m/>
    <m/>
    <m/>
    <m/>
    <m/>
    <m/>
    <m/>
    <m/>
    <m/>
    <m/>
    <m/>
    <m/>
    <m/>
    <m/>
    <d v="2025-11-01T00:00:00"/>
    <m/>
    <n v="35000"/>
    <m/>
    <m/>
    <s v="Euro"/>
    <n v="30.16"/>
    <m/>
    <m/>
    <m/>
    <m/>
    <n v="26"/>
    <m/>
    <m/>
    <m/>
    <m/>
    <m/>
    <m/>
    <m/>
    <m/>
    <m/>
    <m/>
    <m/>
    <m/>
    <m/>
    <m/>
    <m/>
    <m/>
    <m/>
    <m/>
    <m/>
    <m/>
    <m/>
    <m/>
  </r>
  <r>
    <m/>
    <s v="V100061"/>
    <s v="2025-0008"/>
    <x v="138"/>
    <n v="15"/>
    <s v="Wagon"/>
    <n v="428"/>
    <s v=""/>
    <x v="48"/>
    <m/>
    <m/>
    <x v="5"/>
    <x v="8"/>
    <n v="1"/>
    <m/>
    <m/>
    <n v="1"/>
    <m/>
    <n v="1"/>
    <n v="1"/>
    <x v="1"/>
    <n v="0"/>
    <d v="1899-12-30T00:00:00"/>
    <d v="1899-12-30T00:00:00"/>
    <x v="8"/>
    <m/>
    <m/>
    <m/>
    <d v="2027-05-14T00:00:00"/>
    <d v="2039-05-13T00:00:00"/>
    <n v="5020"/>
    <x v="143"/>
    <m/>
    <m/>
    <m/>
    <m/>
    <s v="n.a."/>
    <d v="1899-12-30T00:00:00"/>
    <d v="1899-12-30T00:00:00"/>
    <n v="0"/>
    <n v="0"/>
    <m/>
    <d v="2039-04-30T00:00:00"/>
    <m/>
    <m/>
    <m/>
    <m/>
    <m/>
    <m/>
    <m/>
    <m/>
    <m/>
    <m/>
    <m/>
    <m/>
    <m/>
    <m/>
    <m/>
    <m/>
    <m/>
    <m/>
    <m/>
    <d v="2025-11-01T00:00:00"/>
    <m/>
    <n v="35000"/>
    <m/>
    <m/>
    <s v="Euro"/>
    <n v="30.16"/>
    <m/>
    <m/>
    <m/>
    <m/>
    <n v="26"/>
    <m/>
    <m/>
    <m/>
    <m/>
    <m/>
    <m/>
    <m/>
    <m/>
    <m/>
    <m/>
    <m/>
    <m/>
    <m/>
    <m/>
    <m/>
    <m/>
    <m/>
    <m/>
    <m/>
    <m/>
    <m/>
    <m/>
  </r>
  <r>
    <m/>
    <s v="V100061"/>
    <s v="2025-0008"/>
    <x v="138"/>
    <n v="15"/>
    <s v="Wagon"/>
    <n v="429"/>
    <s v=""/>
    <x v="48"/>
    <m/>
    <m/>
    <x v="5"/>
    <x v="8"/>
    <n v="1"/>
    <m/>
    <m/>
    <n v="1"/>
    <m/>
    <n v="1"/>
    <n v="1"/>
    <x v="1"/>
    <n v="0"/>
    <d v="1899-12-30T00:00:00"/>
    <d v="1899-12-30T00:00:00"/>
    <x v="8"/>
    <m/>
    <m/>
    <m/>
    <d v="2027-05-14T00:00:00"/>
    <d v="2039-05-13T00:00:00"/>
    <n v="5020"/>
    <x v="143"/>
    <m/>
    <m/>
    <m/>
    <m/>
    <s v="n.a."/>
    <d v="1899-12-30T00:00:00"/>
    <d v="1899-12-30T00:00:00"/>
    <n v="0"/>
    <n v="0"/>
    <m/>
    <d v="2039-04-30T00:00:00"/>
    <m/>
    <m/>
    <m/>
    <m/>
    <m/>
    <m/>
    <m/>
    <m/>
    <m/>
    <m/>
    <m/>
    <m/>
    <m/>
    <m/>
    <m/>
    <m/>
    <m/>
    <m/>
    <m/>
    <d v="2025-11-01T00:00:00"/>
    <m/>
    <n v="35000"/>
    <m/>
    <m/>
    <s v="Euro"/>
    <n v="30.16"/>
    <m/>
    <m/>
    <m/>
    <m/>
    <n v="26"/>
    <m/>
    <m/>
    <m/>
    <m/>
    <m/>
    <m/>
    <m/>
    <m/>
    <m/>
    <m/>
    <m/>
    <m/>
    <m/>
    <m/>
    <m/>
    <m/>
    <m/>
    <m/>
    <m/>
    <m/>
    <m/>
    <m/>
  </r>
  <r>
    <m/>
    <s v="V100061"/>
    <s v="2025-0008"/>
    <x v="138"/>
    <n v="15"/>
    <s v="Wagon"/>
    <n v="430"/>
    <s v=""/>
    <x v="48"/>
    <m/>
    <m/>
    <x v="5"/>
    <x v="8"/>
    <n v="1"/>
    <m/>
    <m/>
    <n v="1"/>
    <m/>
    <n v="1"/>
    <n v="1"/>
    <x v="1"/>
    <n v="0"/>
    <d v="1899-12-30T00:00:00"/>
    <d v="1899-12-30T00:00:00"/>
    <x v="8"/>
    <m/>
    <m/>
    <m/>
    <d v="2027-05-14T00:00:00"/>
    <d v="2039-05-13T00:00:00"/>
    <n v="5020"/>
    <x v="143"/>
    <m/>
    <m/>
    <m/>
    <m/>
    <s v="n.a."/>
    <d v="1899-12-30T00:00:00"/>
    <d v="1899-12-30T00:00:00"/>
    <n v="0"/>
    <n v="0"/>
    <m/>
    <d v="2039-04-30T00:00:00"/>
    <m/>
    <m/>
    <m/>
    <m/>
    <m/>
    <m/>
    <m/>
    <m/>
    <m/>
    <m/>
    <m/>
    <m/>
    <m/>
    <m/>
    <m/>
    <m/>
    <m/>
    <m/>
    <m/>
    <d v="2025-11-01T00:00:00"/>
    <m/>
    <n v="35000"/>
    <m/>
    <m/>
    <s v="Euro"/>
    <n v="30.16"/>
    <m/>
    <m/>
    <m/>
    <m/>
    <n v="26"/>
    <m/>
    <m/>
    <m/>
    <m/>
    <m/>
    <m/>
    <m/>
    <m/>
    <m/>
    <m/>
    <m/>
    <m/>
    <m/>
    <m/>
    <m/>
    <m/>
    <m/>
    <m/>
    <m/>
    <m/>
    <m/>
    <m/>
  </r>
  <r>
    <m/>
    <s v="V100061"/>
    <s v="2025-0008"/>
    <x v="138"/>
    <n v="15"/>
    <s v="Wagon"/>
    <n v="431"/>
    <s v=""/>
    <x v="48"/>
    <m/>
    <m/>
    <x v="5"/>
    <x v="8"/>
    <n v="1"/>
    <m/>
    <m/>
    <n v="1"/>
    <m/>
    <n v="1"/>
    <n v="1"/>
    <x v="1"/>
    <n v="0"/>
    <d v="1899-12-30T00:00:00"/>
    <d v="1899-12-30T00:00:00"/>
    <x v="8"/>
    <m/>
    <m/>
    <m/>
    <d v="2027-05-14T00:00:00"/>
    <d v="2039-05-13T00:00:00"/>
    <n v="5020"/>
    <x v="143"/>
    <m/>
    <m/>
    <m/>
    <m/>
    <s v="n.a."/>
    <d v="1899-12-30T00:00:00"/>
    <d v="1899-12-30T00:00:00"/>
    <n v="0"/>
    <n v="0"/>
    <m/>
    <d v="2039-04-30T00:00:00"/>
    <m/>
    <m/>
    <m/>
    <m/>
    <m/>
    <m/>
    <m/>
    <m/>
    <m/>
    <m/>
    <m/>
    <m/>
    <m/>
    <m/>
    <m/>
    <m/>
    <m/>
    <m/>
    <m/>
    <d v="2025-11-01T00:00:00"/>
    <m/>
    <n v="35000"/>
    <m/>
    <m/>
    <s v="Euro"/>
    <n v="30.16"/>
    <m/>
    <m/>
    <m/>
    <m/>
    <n v="26"/>
    <m/>
    <m/>
    <m/>
    <m/>
    <m/>
    <m/>
    <m/>
    <m/>
    <m/>
    <m/>
    <m/>
    <m/>
    <m/>
    <m/>
    <m/>
    <m/>
    <m/>
    <m/>
    <m/>
    <m/>
    <m/>
    <m/>
  </r>
  <r>
    <m/>
    <s v="V100061"/>
    <s v="2025-0008"/>
    <x v="138"/>
    <n v="15"/>
    <s v="Wagon"/>
    <n v="432"/>
    <s v=""/>
    <x v="48"/>
    <m/>
    <m/>
    <x v="5"/>
    <x v="8"/>
    <n v="1"/>
    <m/>
    <m/>
    <n v="1"/>
    <m/>
    <n v="1"/>
    <n v="1"/>
    <x v="1"/>
    <n v="0"/>
    <d v="1899-12-30T00:00:00"/>
    <d v="1899-12-30T00:00:00"/>
    <x v="8"/>
    <m/>
    <m/>
    <m/>
    <d v="2027-05-14T00:00:00"/>
    <d v="2039-05-13T00:00:00"/>
    <n v="5020"/>
    <x v="143"/>
    <m/>
    <m/>
    <m/>
    <m/>
    <s v="n.a."/>
    <d v="1899-12-30T00:00:00"/>
    <d v="1899-12-30T00:00:00"/>
    <n v="0"/>
    <n v="0"/>
    <m/>
    <d v="2039-04-30T00:00:00"/>
    <m/>
    <m/>
    <m/>
    <m/>
    <m/>
    <m/>
    <m/>
    <m/>
    <m/>
    <m/>
    <m/>
    <m/>
    <m/>
    <m/>
    <m/>
    <m/>
    <m/>
    <m/>
    <m/>
    <d v="2025-11-01T00:00:00"/>
    <m/>
    <n v="35000"/>
    <m/>
    <m/>
    <s v="Euro"/>
    <n v="30.16"/>
    <m/>
    <m/>
    <m/>
    <m/>
    <n v="26"/>
    <m/>
    <m/>
    <m/>
    <m/>
    <m/>
    <m/>
    <m/>
    <m/>
    <m/>
    <m/>
    <m/>
    <m/>
    <m/>
    <m/>
    <m/>
    <m/>
    <m/>
    <m/>
    <m/>
    <m/>
    <m/>
    <m/>
  </r>
  <r>
    <m/>
    <s v="V100061"/>
    <s v="2025-0008"/>
    <x v="138"/>
    <n v="15"/>
    <s v="Wagon"/>
    <n v="433"/>
    <s v=""/>
    <x v="48"/>
    <m/>
    <m/>
    <x v="5"/>
    <x v="8"/>
    <n v="1"/>
    <m/>
    <m/>
    <n v="1"/>
    <m/>
    <n v="1"/>
    <n v="1"/>
    <x v="1"/>
    <n v="0"/>
    <d v="1899-12-30T00:00:00"/>
    <d v="1899-12-30T00:00:00"/>
    <x v="8"/>
    <m/>
    <m/>
    <m/>
    <d v="2027-05-14T00:00:00"/>
    <d v="2039-05-13T00:00:00"/>
    <n v="5020"/>
    <x v="143"/>
    <m/>
    <m/>
    <m/>
    <m/>
    <s v="n.a."/>
    <d v="1899-12-30T00:00:00"/>
    <d v="1899-12-30T00:00:00"/>
    <n v="0"/>
    <n v="0"/>
    <m/>
    <d v="2039-04-30T00:00:00"/>
    <m/>
    <m/>
    <m/>
    <m/>
    <m/>
    <m/>
    <m/>
    <m/>
    <m/>
    <m/>
    <m/>
    <m/>
    <m/>
    <m/>
    <m/>
    <m/>
    <m/>
    <m/>
    <m/>
    <d v="2025-11-01T00:00:00"/>
    <m/>
    <n v="35000"/>
    <m/>
    <m/>
    <s v="Euro"/>
    <n v="30.16"/>
    <m/>
    <m/>
    <m/>
    <m/>
    <n v="26"/>
    <m/>
    <m/>
    <m/>
    <m/>
    <m/>
    <m/>
    <m/>
    <m/>
    <m/>
    <m/>
    <m/>
    <m/>
    <m/>
    <m/>
    <m/>
    <m/>
    <m/>
    <m/>
    <m/>
    <m/>
    <m/>
    <m/>
  </r>
  <r>
    <m/>
    <s v="V100061"/>
    <s v="2025-0008"/>
    <x v="138"/>
    <n v="15"/>
    <s v="Wagon"/>
    <n v="434"/>
    <s v=""/>
    <x v="48"/>
    <m/>
    <m/>
    <x v="5"/>
    <x v="8"/>
    <n v="1"/>
    <m/>
    <m/>
    <n v="1"/>
    <m/>
    <n v="1"/>
    <n v="1"/>
    <x v="1"/>
    <n v="0"/>
    <d v="1899-12-30T00:00:00"/>
    <d v="1899-12-30T00:00:00"/>
    <x v="8"/>
    <m/>
    <m/>
    <m/>
    <d v="2027-05-14T00:00:00"/>
    <d v="2039-05-13T00:00:00"/>
    <n v="5020"/>
    <x v="143"/>
    <m/>
    <m/>
    <m/>
    <m/>
    <s v="n.a."/>
    <d v="1899-12-30T00:00:00"/>
    <d v="1899-12-30T00:00:00"/>
    <n v="0"/>
    <n v="0"/>
    <m/>
    <d v="2039-04-30T00:00:00"/>
    <m/>
    <m/>
    <m/>
    <m/>
    <m/>
    <m/>
    <m/>
    <m/>
    <m/>
    <m/>
    <m/>
    <m/>
    <m/>
    <m/>
    <m/>
    <m/>
    <m/>
    <m/>
    <m/>
    <d v="2025-11-01T00:00:00"/>
    <m/>
    <n v="35000"/>
    <m/>
    <m/>
    <s v="Euro"/>
    <n v="30.16"/>
    <m/>
    <m/>
    <m/>
    <m/>
    <n v="26"/>
    <m/>
    <m/>
    <m/>
    <m/>
    <m/>
    <m/>
    <m/>
    <m/>
    <m/>
    <m/>
    <m/>
    <m/>
    <m/>
    <m/>
    <m/>
    <m/>
    <m/>
    <m/>
    <m/>
    <m/>
    <m/>
    <m/>
  </r>
  <r>
    <m/>
    <s v="V100061"/>
    <s v="2025-0008"/>
    <x v="138"/>
    <n v="15"/>
    <s v="Wagon"/>
    <n v="435"/>
    <s v=""/>
    <x v="48"/>
    <m/>
    <m/>
    <x v="5"/>
    <x v="8"/>
    <n v="1"/>
    <m/>
    <m/>
    <n v="1"/>
    <m/>
    <n v="1"/>
    <n v="1"/>
    <x v="1"/>
    <n v="0"/>
    <d v="1899-12-30T00:00:00"/>
    <d v="1899-12-30T00:00:00"/>
    <x v="8"/>
    <m/>
    <m/>
    <m/>
    <d v="2027-05-14T00:00:00"/>
    <d v="2039-05-13T00:00:00"/>
    <n v="5020"/>
    <x v="143"/>
    <m/>
    <m/>
    <m/>
    <m/>
    <s v="n.a."/>
    <d v="1899-12-30T00:00:00"/>
    <d v="1899-12-30T00:00:00"/>
    <n v="0"/>
    <n v="0"/>
    <m/>
    <d v="2039-04-30T00:00:00"/>
    <m/>
    <m/>
    <m/>
    <m/>
    <m/>
    <m/>
    <m/>
    <m/>
    <m/>
    <m/>
    <m/>
    <m/>
    <m/>
    <m/>
    <m/>
    <m/>
    <m/>
    <m/>
    <m/>
    <d v="2025-11-01T00:00:00"/>
    <m/>
    <n v="35000"/>
    <m/>
    <m/>
    <s v="Euro"/>
    <n v="30.16"/>
    <m/>
    <m/>
    <m/>
    <m/>
    <n v="26"/>
    <m/>
    <m/>
    <m/>
    <m/>
    <m/>
    <m/>
    <m/>
    <m/>
    <m/>
    <m/>
    <m/>
    <m/>
    <m/>
    <m/>
    <m/>
    <m/>
    <m/>
    <m/>
    <m/>
    <m/>
    <m/>
    <m/>
  </r>
  <r>
    <m/>
    <s v="V100061"/>
    <s v="2025-0008"/>
    <x v="138"/>
    <n v="15"/>
    <s v="Wagon"/>
    <n v="436"/>
    <s v=""/>
    <x v="48"/>
    <m/>
    <m/>
    <x v="5"/>
    <x v="8"/>
    <n v="1"/>
    <m/>
    <m/>
    <n v="1"/>
    <m/>
    <n v="1"/>
    <n v="1"/>
    <x v="1"/>
    <n v="0"/>
    <d v="1899-12-30T00:00:00"/>
    <d v="1899-12-30T00:00:00"/>
    <x v="8"/>
    <m/>
    <m/>
    <m/>
    <d v="2027-05-14T00:00:00"/>
    <d v="2039-05-13T00:00:00"/>
    <n v="5020"/>
    <x v="143"/>
    <m/>
    <m/>
    <m/>
    <m/>
    <s v="n.a."/>
    <d v="1899-12-30T00:00:00"/>
    <d v="1899-12-30T00:00:00"/>
    <n v="0"/>
    <n v="0"/>
    <m/>
    <d v="2039-04-30T00:00:00"/>
    <m/>
    <m/>
    <m/>
    <m/>
    <m/>
    <m/>
    <m/>
    <m/>
    <m/>
    <m/>
    <m/>
    <m/>
    <m/>
    <m/>
    <m/>
    <m/>
    <m/>
    <m/>
    <m/>
    <d v="2025-11-01T00:00:00"/>
    <m/>
    <n v="35000"/>
    <m/>
    <m/>
    <s v="Euro"/>
    <n v="30.16"/>
    <m/>
    <m/>
    <m/>
    <m/>
    <n v="26"/>
    <m/>
    <m/>
    <m/>
    <m/>
    <m/>
    <m/>
    <m/>
    <m/>
    <m/>
    <m/>
    <m/>
    <m/>
    <m/>
    <m/>
    <m/>
    <m/>
    <m/>
    <m/>
    <m/>
    <m/>
    <m/>
    <m/>
  </r>
  <r>
    <m/>
    <s v="V100061"/>
    <s v="2025-0008"/>
    <x v="138"/>
    <n v="15"/>
    <s v="Wagon"/>
    <n v="437"/>
    <s v=""/>
    <x v="48"/>
    <m/>
    <m/>
    <x v="5"/>
    <x v="8"/>
    <n v="1"/>
    <m/>
    <m/>
    <n v="1"/>
    <m/>
    <n v="1"/>
    <n v="1"/>
    <x v="1"/>
    <n v="0"/>
    <d v="1899-12-30T00:00:00"/>
    <d v="1899-12-30T00:00:00"/>
    <x v="8"/>
    <m/>
    <m/>
    <m/>
    <d v="2027-05-14T00:00:00"/>
    <d v="2039-05-13T00:00:00"/>
    <n v="5020"/>
    <x v="143"/>
    <m/>
    <m/>
    <m/>
    <m/>
    <s v="n.a."/>
    <d v="1899-12-30T00:00:00"/>
    <d v="1899-12-30T00:00:00"/>
    <n v="0"/>
    <n v="0"/>
    <m/>
    <d v="2039-04-30T00:00:00"/>
    <m/>
    <m/>
    <m/>
    <m/>
    <m/>
    <m/>
    <m/>
    <m/>
    <m/>
    <m/>
    <m/>
    <m/>
    <m/>
    <m/>
    <m/>
    <m/>
    <m/>
    <m/>
    <m/>
    <d v="2025-11-01T00:00:00"/>
    <m/>
    <n v="35000"/>
    <m/>
    <m/>
    <s v="Euro"/>
    <n v="30.16"/>
    <m/>
    <m/>
    <m/>
    <m/>
    <n v="26"/>
    <m/>
    <m/>
    <m/>
    <m/>
    <m/>
    <m/>
    <m/>
    <m/>
    <m/>
    <m/>
    <m/>
    <m/>
    <m/>
    <m/>
    <m/>
    <m/>
    <m/>
    <m/>
    <m/>
    <m/>
    <m/>
    <m/>
  </r>
  <r>
    <m/>
    <s v="V100061"/>
    <s v="2025-0008"/>
    <x v="138"/>
    <n v="15"/>
    <s v="Wagon"/>
    <n v="438"/>
    <s v=""/>
    <x v="48"/>
    <m/>
    <m/>
    <x v="5"/>
    <x v="8"/>
    <n v="1"/>
    <m/>
    <m/>
    <n v="1"/>
    <m/>
    <n v="1"/>
    <n v="1"/>
    <x v="1"/>
    <n v="0"/>
    <d v="1899-12-30T00:00:00"/>
    <d v="1899-12-30T00:00:00"/>
    <x v="8"/>
    <m/>
    <m/>
    <m/>
    <d v="2027-05-14T00:00:00"/>
    <d v="2039-05-13T00:00:00"/>
    <n v="5020"/>
    <x v="143"/>
    <m/>
    <m/>
    <m/>
    <m/>
    <s v="n.a."/>
    <d v="1899-12-30T00:00:00"/>
    <d v="1899-12-30T00:00:00"/>
    <n v="0"/>
    <n v="0"/>
    <m/>
    <d v="2039-04-30T00:00:00"/>
    <m/>
    <m/>
    <m/>
    <m/>
    <m/>
    <m/>
    <m/>
    <m/>
    <m/>
    <m/>
    <m/>
    <m/>
    <m/>
    <m/>
    <m/>
    <m/>
    <m/>
    <m/>
    <m/>
    <d v="2025-11-01T00:00:00"/>
    <m/>
    <n v="35000"/>
    <m/>
    <m/>
    <s v="Euro"/>
    <n v="30.16"/>
    <m/>
    <m/>
    <m/>
    <m/>
    <n v="26"/>
    <m/>
    <m/>
    <m/>
    <m/>
    <m/>
    <m/>
    <m/>
    <m/>
    <m/>
    <m/>
    <m/>
    <m/>
    <m/>
    <m/>
    <m/>
    <m/>
    <m/>
    <m/>
    <m/>
    <m/>
    <m/>
    <m/>
  </r>
  <r>
    <m/>
    <s v="V100061"/>
    <s v="2025-0008"/>
    <x v="138"/>
    <n v="15"/>
    <s v="Wagon"/>
    <n v="439"/>
    <s v=""/>
    <x v="48"/>
    <m/>
    <m/>
    <x v="5"/>
    <x v="8"/>
    <n v="1"/>
    <m/>
    <m/>
    <n v="1"/>
    <m/>
    <n v="1"/>
    <n v="1"/>
    <x v="1"/>
    <n v="0"/>
    <d v="1899-12-30T00:00:00"/>
    <d v="1899-12-30T00:00:00"/>
    <x v="8"/>
    <m/>
    <m/>
    <m/>
    <d v="2027-05-14T00:00:00"/>
    <d v="2039-05-13T00:00:00"/>
    <n v="5020"/>
    <x v="143"/>
    <m/>
    <m/>
    <m/>
    <m/>
    <s v="n.a."/>
    <d v="1899-12-30T00:00:00"/>
    <d v="1899-12-30T00:00:00"/>
    <n v="0"/>
    <n v="0"/>
    <m/>
    <d v="2039-04-30T00:00:00"/>
    <m/>
    <m/>
    <m/>
    <m/>
    <m/>
    <m/>
    <m/>
    <m/>
    <m/>
    <m/>
    <m/>
    <m/>
    <m/>
    <m/>
    <m/>
    <m/>
    <m/>
    <m/>
    <m/>
    <d v="2025-11-01T00:00:00"/>
    <m/>
    <n v="35000"/>
    <m/>
    <m/>
    <s v="Euro"/>
    <n v="30.16"/>
    <m/>
    <m/>
    <m/>
    <m/>
    <n v="26"/>
    <m/>
    <m/>
    <m/>
    <m/>
    <m/>
    <m/>
    <m/>
    <m/>
    <m/>
    <m/>
    <m/>
    <m/>
    <m/>
    <m/>
    <m/>
    <m/>
    <m/>
    <m/>
    <m/>
    <m/>
    <m/>
    <m/>
  </r>
  <r>
    <m/>
    <s v="V100061"/>
    <s v="2025-0008"/>
    <x v="138"/>
    <n v="15"/>
    <s v="Wagon"/>
    <n v="440"/>
    <s v=""/>
    <x v="48"/>
    <m/>
    <m/>
    <x v="5"/>
    <x v="8"/>
    <n v="1"/>
    <m/>
    <m/>
    <n v="1"/>
    <m/>
    <n v="1"/>
    <n v="1"/>
    <x v="1"/>
    <n v="0"/>
    <d v="1899-12-30T00:00:00"/>
    <d v="1899-12-30T00:00:00"/>
    <x v="8"/>
    <m/>
    <m/>
    <m/>
    <d v="2027-05-14T00:00:00"/>
    <d v="2039-05-13T00:00:00"/>
    <n v="5020"/>
    <x v="143"/>
    <m/>
    <m/>
    <m/>
    <m/>
    <s v="n.a."/>
    <d v="1899-12-30T00:00:00"/>
    <d v="1899-12-30T00:00:00"/>
    <n v="0"/>
    <n v="0"/>
    <m/>
    <d v="2039-04-30T00:00:00"/>
    <m/>
    <m/>
    <m/>
    <m/>
    <m/>
    <m/>
    <m/>
    <m/>
    <m/>
    <m/>
    <m/>
    <m/>
    <m/>
    <m/>
    <m/>
    <m/>
    <m/>
    <m/>
    <m/>
    <d v="2025-11-01T00:00:00"/>
    <m/>
    <n v="35000"/>
    <m/>
    <m/>
    <s v="Euro"/>
    <n v="30.16"/>
    <m/>
    <m/>
    <m/>
    <m/>
    <n v="26"/>
    <m/>
    <m/>
    <m/>
    <m/>
    <m/>
    <m/>
    <m/>
    <m/>
    <m/>
    <m/>
    <m/>
    <m/>
    <m/>
    <m/>
    <m/>
    <m/>
    <m/>
    <m/>
    <m/>
    <m/>
    <m/>
    <m/>
  </r>
  <r>
    <m/>
    <s v="V100061"/>
    <s v="2025-0008"/>
    <x v="138"/>
    <n v="15"/>
    <s v="Wagon"/>
    <n v="441"/>
    <s v=""/>
    <x v="48"/>
    <m/>
    <m/>
    <x v="5"/>
    <x v="8"/>
    <n v="1"/>
    <m/>
    <m/>
    <n v="1"/>
    <m/>
    <n v="1"/>
    <n v="1"/>
    <x v="1"/>
    <n v="0"/>
    <d v="1899-12-30T00:00:00"/>
    <d v="1899-12-30T00:00:00"/>
    <x v="8"/>
    <m/>
    <m/>
    <m/>
    <d v="2027-05-14T00:00:00"/>
    <d v="2039-05-13T00:00:00"/>
    <n v="5020"/>
    <x v="143"/>
    <m/>
    <m/>
    <m/>
    <m/>
    <s v="n.a."/>
    <d v="1899-12-30T00:00:00"/>
    <d v="1899-12-30T00:00:00"/>
    <n v="0"/>
    <n v="0"/>
    <m/>
    <d v="2039-04-30T00:00:00"/>
    <m/>
    <m/>
    <m/>
    <m/>
    <m/>
    <m/>
    <m/>
    <m/>
    <m/>
    <m/>
    <m/>
    <m/>
    <m/>
    <m/>
    <m/>
    <m/>
    <m/>
    <m/>
    <m/>
    <d v="2025-11-01T00:00:00"/>
    <m/>
    <n v="35000"/>
    <m/>
    <m/>
    <s v="Euro"/>
    <n v="30.16"/>
    <m/>
    <m/>
    <m/>
    <m/>
    <n v="26"/>
    <m/>
    <m/>
    <m/>
    <m/>
    <m/>
    <m/>
    <m/>
    <m/>
    <m/>
    <m/>
    <m/>
    <m/>
    <m/>
    <m/>
    <m/>
    <m/>
    <m/>
    <m/>
    <m/>
    <m/>
    <m/>
    <m/>
  </r>
  <r>
    <m/>
    <s v="V100061"/>
    <s v="2025-0008"/>
    <x v="138"/>
    <n v="15"/>
    <s v="Wagon"/>
    <n v="442"/>
    <s v=""/>
    <x v="48"/>
    <m/>
    <m/>
    <x v="5"/>
    <x v="8"/>
    <n v="1"/>
    <m/>
    <m/>
    <n v="1"/>
    <m/>
    <n v="1"/>
    <n v="1"/>
    <x v="1"/>
    <n v="0"/>
    <d v="1899-12-30T00:00:00"/>
    <d v="1899-12-30T00:00:00"/>
    <x v="8"/>
    <m/>
    <m/>
    <m/>
    <d v="2027-05-14T00:00:00"/>
    <d v="2039-05-13T00:00:00"/>
    <n v="5020"/>
    <x v="143"/>
    <m/>
    <m/>
    <m/>
    <m/>
    <s v="n.a."/>
    <d v="1899-12-30T00:00:00"/>
    <d v="1899-12-30T00:00:00"/>
    <n v="0"/>
    <n v="0"/>
    <m/>
    <d v="2039-04-30T00:00:00"/>
    <m/>
    <m/>
    <m/>
    <m/>
    <m/>
    <m/>
    <m/>
    <m/>
    <m/>
    <m/>
    <m/>
    <m/>
    <m/>
    <m/>
    <m/>
    <m/>
    <m/>
    <m/>
    <m/>
    <d v="2025-11-01T00:00:00"/>
    <m/>
    <n v="35000"/>
    <m/>
    <m/>
    <s v="Euro"/>
    <n v="30.16"/>
    <m/>
    <m/>
    <m/>
    <m/>
    <n v="26"/>
    <m/>
    <m/>
    <m/>
    <m/>
    <m/>
    <m/>
    <m/>
    <m/>
    <m/>
    <m/>
    <m/>
    <m/>
    <m/>
    <m/>
    <m/>
    <m/>
    <m/>
    <m/>
    <m/>
    <m/>
    <m/>
    <m/>
  </r>
  <r>
    <m/>
    <s v="V100061"/>
    <s v="2025-0008"/>
    <x v="138"/>
    <n v="15"/>
    <s v="Wagon"/>
    <n v="443"/>
    <s v=""/>
    <x v="48"/>
    <m/>
    <m/>
    <x v="5"/>
    <x v="8"/>
    <n v="1"/>
    <m/>
    <m/>
    <n v="1"/>
    <m/>
    <n v="1"/>
    <n v="1"/>
    <x v="1"/>
    <n v="0"/>
    <d v="1899-12-30T00:00:00"/>
    <d v="1899-12-30T00:00:00"/>
    <x v="8"/>
    <m/>
    <m/>
    <m/>
    <d v="2027-05-14T00:00:00"/>
    <d v="2039-05-13T00:00:00"/>
    <n v="5020"/>
    <x v="143"/>
    <m/>
    <m/>
    <m/>
    <m/>
    <s v="n.a."/>
    <d v="1899-12-30T00:00:00"/>
    <d v="1899-12-30T00:00:00"/>
    <n v="0"/>
    <n v="0"/>
    <m/>
    <d v="2039-04-30T00:00:00"/>
    <m/>
    <m/>
    <m/>
    <m/>
    <m/>
    <m/>
    <m/>
    <m/>
    <m/>
    <m/>
    <m/>
    <m/>
    <m/>
    <m/>
    <m/>
    <m/>
    <m/>
    <m/>
    <m/>
    <d v="2025-11-01T00:00:00"/>
    <m/>
    <n v="35000"/>
    <m/>
    <m/>
    <s v="Euro"/>
    <n v="30.16"/>
    <m/>
    <m/>
    <m/>
    <m/>
    <n v="26"/>
    <m/>
    <m/>
    <m/>
    <m/>
    <m/>
    <m/>
    <m/>
    <m/>
    <m/>
    <m/>
    <m/>
    <m/>
    <m/>
    <m/>
    <m/>
    <m/>
    <m/>
    <m/>
    <m/>
    <m/>
    <m/>
    <m/>
  </r>
  <r>
    <m/>
    <s v="V100061"/>
    <s v="2025-0008"/>
    <x v="138"/>
    <n v="15"/>
    <s v="Wagon"/>
    <n v="444"/>
    <s v=""/>
    <x v="48"/>
    <m/>
    <m/>
    <x v="5"/>
    <x v="8"/>
    <n v="1"/>
    <m/>
    <m/>
    <n v="1"/>
    <m/>
    <n v="1"/>
    <n v="1"/>
    <x v="1"/>
    <n v="0"/>
    <d v="1899-12-30T00:00:00"/>
    <d v="1899-12-30T00:00:00"/>
    <x v="8"/>
    <m/>
    <m/>
    <m/>
    <d v="2027-05-14T00:00:00"/>
    <d v="2039-05-13T00:00:00"/>
    <n v="5020"/>
    <x v="143"/>
    <m/>
    <m/>
    <m/>
    <m/>
    <s v="n.a."/>
    <d v="1899-12-30T00:00:00"/>
    <d v="1899-12-30T00:00:00"/>
    <n v="0"/>
    <n v="0"/>
    <m/>
    <d v="2039-04-30T00:00:00"/>
    <m/>
    <m/>
    <m/>
    <m/>
    <m/>
    <m/>
    <m/>
    <m/>
    <m/>
    <m/>
    <m/>
    <m/>
    <m/>
    <m/>
    <m/>
    <m/>
    <m/>
    <m/>
    <m/>
    <d v="2025-11-01T00:00:00"/>
    <m/>
    <n v="35000"/>
    <m/>
    <m/>
    <s v="Euro"/>
    <n v="30.16"/>
    <m/>
    <m/>
    <m/>
    <m/>
    <n v="26"/>
    <m/>
    <m/>
    <m/>
    <m/>
    <m/>
    <m/>
    <m/>
    <m/>
    <m/>
    <m/>
    <m/>
    <m/>
    <m/>
    <m/>
    <m/>
    <m/>
    <m/>
    <m/>
    <m/>
    <m/>
    <m/>
    <m/>
  </r>
  <r>
    <m/>
    <s v="V100061"/>
    <s v="2025-0008"/>
    <x v="138"/>
    <n v="15"/>
    <s v="Wagon"/>
    <n v="445"/>
    <s v=""/>
    <x v="48"/>
    <m/>
    <m/>
    <x v="5"/>
    <x v="8"/>
    <n v="1"/>
    <m/>
    <m/>
    <n v="1"/>
    <m/>
    <n v="1"/>
    <n v="1"/>
    <x v="1"/>
    <n v="0"/>
    <d v="1899-12-30T00:00:00"/>
    <d v="1899-12-30T00:00:00"/>
    <x v="8"/>
    <m/>
    <m/>
    <m/>
    <d v="2027-05-14T00:00:00"/>
    <d v="2039-05-13T00:00:00"/>
    <n v="5020"/>
    <x v="143"/>
    <m/>
    <m/>
    <m/>
    <m/>
    <s v="n.a."/>
    <d v="1899-12-30T00:00:00"/>
    <d v="1899-12-30T00:00:00"/>
    <n v="0"/>
    <n v="0"/>
    <m/>
    <d v="2039-04-30T00:00:00"/>
    <m/>
    <m/>
    <m/>
    <m/>
    <m/>
    <m/>
    <m/>
    <m/>
    <m/>
    <m/>
    <m/>
    <m/>
    <m/>
    <m/>
    <m/>
    <m/>
    <m/>
    <m/>
    <m/>
    <d v="2025-11-01T00:00:00"/>
    <m/>
    <n v="35000"/>
    <m/>
    <m/>
    <s v="Euro"/>
    <n v="30.16"/>
    <m/>
    <m/>
    <m/>
    <m/>
    <n v="26"/>
    <m/>
    <m/>
    <m/>
    <m/>
    <m/>
    <m/>
    <m/>
    <m/>
    <m/>
    <m/>
    <m/>
    <m/>
    <m/>
    <m/>
    <m/>
    <m/>
    <m/>
    <m/>
    <m/>
    <m/>
    <m/>
    <m/>
  </r>
  <r>
    <m/>
    <s v="V100061"/>
    <s v="2025-0008"/>
    <x v="138"/>
    <n v="15"/>
    <s v="Wagon"/>
    <n v="446"/>
    <s v=""/>
    <x v="48"/>
    <m/>
    <m/>
    <x v="5"/>
    <x v="8"/>
    <n v="1"/>
    <m/>
    <m/>
    <n v="1"/>
    <m/>
    <n v="1"/>
    <n v="1"/>
    <x v="1"/>
    <n v="0"/>
    <d v="1899-12-30T00:00:00"/>
    <d v="1899-12-30T00:00:00"/>
    <x v="8"/>
    <m/>
    <m/>
    <m/>
    <d v="2027-05-14T00:00:00"/>
    <d v="2039-05-13T00:00:00"/>
    <n v="5020"/>
    <x v="143"/>
    <m/>
    <m/>
    <m/>
    <m/>
    <s v="n.a."/>
    <d v="1899-12-30T00:00:00"/>
    <d v="1899-12-30T00:00:00"/>
    <n v="0"/>
    <n v="0"/>
    <m/>
    <d v="2039-04-30T00:00:00"/>
    <m/>
    <m/>
    <m/>
    <m/>
    <m/>
    <m/>
    <m/>
    <m/>
    <m/>
    <m/>
    <m/>
    <m/>
    <m/>
    <m/>
    <m/>
    <m/>
    <m/>
    <m/>
    <m/>
    <d v="2025-11-01T00:00:00"/>
    <m/>
    <n v="35000"/>
    <m/>
    <m/>
    <s v="Euro"/>
    <n v="30.16"/>
    <m/>
    <m/>
    <m/>
    <m/>
    <n v="26"/>
    <m/>
    <m/>
    <m/>
    <m/>
    <m/>
    <m/>
    <m/>
    <m/>
    <m/>
    <m/>
    <m/>
    <m/>
    <m/>
    <m/>
    <m/>
    <m/>
    <m/>
    <m/>
    <m/>
    <m/>
    <m/>
    <m/>
  </r>
  <r>
    <m/>
    <s v="V100061"/>
    <s v="2025-0008"/>
    <x v="138"/>
    <n v="15"/>
    <s v="Wagon"/>
    <n v="447"/>
    <s v=""/>
    <x v="48"/>
    <m/>
    <m/>
    <x v="5"/>
    <x v="8"/>
    <n v="1"/>
    <m/>
    <m/>
    <n v="1"/>
    <m/>
    <n v="1"/>
    <n v="1"/>
    <x v="1"/>
    <n v="0"/>
    <d v="1899-12-30T00:00:00"/>
    <d v="1899-12-30T00:00:00"/>
    <x v="8"/>
    <m/>
    <m/>
    <m/>
    <d v="2027-05-14T00:00:00"/>
    <d v="2039-05-13T00:00:00"/>
    <n v="5020"/>
    <x v="143"/>
    <m/>
    <m/>
    <m/>
    <m/>
    <s v="n.a."/>
    <d v="1899-12-30T00:00:00"/>
    <d v="1899-12-30T00:00:00"/>
    <n v="0"/>
    <n v="0"/>
    <m/>
    <d v="2039-04-30T00:00:00"/>
    <m/>
    <m/>
    <m/>
    <m/>
    <m/>
    <m/>
    <m/>
    <m/>
    <m/>
    <m/>
    <m/>
    <m/>
    <m/>
    <m/>
    <m/>
    <m/>
    <m/>
    <m/>
    <m/>
    <d v="2025-11-01T00:00:00"/>
    <m/>
    <n v="35000"/>
    <m/>
    <m/>
    <s v="Euro"/>
    <n v="30.16"/>
    <m/>
    <m/>
    <m/>
    <m/>
    <n v="26"/>
    <m/>
    <m/>
    <m/>
    <m/>
    <m/>
    <m/>
    <m/>
    <m/>
    <m/>
    <m/>
    <m/>
    <m/>
    <m/>
    <m/>
    <m/>
    <m/>
    <m/>
    <m/>
    <m/>
    <m/>
    <m/>
    <m/>
  </r>
  <r>
    <m/>
    <s v="V100061"/>
    <s v="2025-0008"/>
    <x v="138"/>
    <n v="15"/>
    <s v="Wagon"/>
    <n v="448"/>
    <s v=""/>
    <x v="48"/>
    <m/>
    <m/>
    <x v="5"/>
    <x v="8"/>
    <n v="1"/>
    <m/>
    <m/>
    <n v="1"/>
    <m/>
    <n v="1"/>
    <n v="1"/>
    <x v="1"/>
    <n v="0"/>
    <d v="1899-12-30T00:00:00"/>
    <d v="1899-12-30T00:00:00"/>
    <x v="8"/>
    <m/>
    <m/>
    <m/>
    <d v="2027-05-14T00:00:00"/>
    <d v="2039-05-13T00:00:00"/>
    <n v="5020"/>
    <x v="143"/>
    <m/>
    <m/>
    <m/>
    <m/>
    <s v="n.a."/>
    <d v="1899-12-30T00:00:00"/>
    <d v="1899-12-30T00:00:00"/>
    <n v="0"/>
    <n v="0"/>
    <m/>
    <d v="2039-04-30T00:00:00"/>
    <m/>
    <m/>
    <m/>
    <m/>
    <m/>
    <m/>
    <m/>
    <m/>
    <m/>
    <m/>
    <m/>
    <m/>
    <m/>
    <m/>
    <m/>
    <m/>
    <m/>
    <m/>
    <m/>
    <d v="2025-11-01T00:00:00"/>
    <m/>
    <n v="35000"/>
    <m/>
    <m/>
    <s v="Euro"/>
    <n v="30.16"/>
    <m/>
    <m/>
    <m/>
    <m/>
    <n v="26"/>
    <m/>
    <m/>
    <m/>
    <m/>
    <m/>
    <m/>
    <m/>
    <m/>
    <m/>
    <m/>
    <m/>
    <m/>
    <m/>
    <m/>
    <m/>
    <m/>
    <m/>
    <m/>
    <m/>
    <m/>
    <m/>
    <m/>
  </r>
  <r>
    <m/>
    <s v="V100061"/>
    <s v="2025-0008"/>
    <x v="138"/>
    <n v="15"/>
    <s v="Wagon"/>
    <n v="449"/>
    <s v=""/>
    <x v="48"/>
    <m/>
    <m/>
    <x v="5"/>
    <x v="8"/>
    <n v="1"/>
    <m/>
    <m/>
    <n v="1"/>
    <m/>
    <n v="1"/>
    <n v="1"/>
    <x v="1"/>
    <n v="0"/>
    <d v="1899-12-30T00:00:00"/>
    <d v="1899-12-30T00:00:00"/>
    <x v="8"/>
    <m/>
    <m/>
    <m/>
    <d v="2027-05-14T00:00:00"/>
    <d v="2039-05-13T00:00:00"/>
    <n v="5020"/>
    <x v="143"/>
    <m/>
    <m/>
    <m/>
    <m/>
    <s v="n.a."/>
    <d v="1899-12-30T00:00:00"/>
    <d v="1899-12-30T00:00:00"/>
    <n v="0"/>
    <n v="0"/>
    <m/>
    <d v="2039-04-30T00:00:00"/>
    <m/>
    <m/>
    <m/>
    <m/>
    <m/>
    <m/>
    <m/>
    <m/>
    <m/>
    <m/>
    <m/>
    <m/>
    <m/>
    <m/>
    <m/>
    <m/>
    <m/>
    <m/>
    <m/>
    <d v="2025-11-01T00:00:00"/>
    <m/>
    <n v="35000"/>
    <m/>
    <m/>
    <s v="Euro"/>
    <n v="30.16"/>
    <m/>
    <m/>
    <m/>
    <m/>
    <n v="26"/>
    <m/>
    <m/>
    <m/>
    <m/>
    <m/>
    <m/>
    <m/>
    <m/>
    <m/>
    <m/>
    <m/>
    <m/>
    <m/>
    <m/>
    <m/>
    <m/>
    <m/>
    <m/>
    <m/>
    <m/>
    <m/>
    <m/>
  </r>
  <r>
    <m/>
    <s v="V100061"/>
    <s v="2025-0008"/>
    <x v="138"/>
    <n v="15"/>
    <s v="Wagon"/>
    <n v="450"/>
    <s v=""/>
    <x v="48"/>
    <m/>
    <m/>
    <x v="5"/>
    <x v="8"/>
    <n v="1"/>
    <m/>
    <m/>
    <n v="1"/>
    <m/>
    <n v="1"/>
    <n v="1"/>
    <x v="1"/>
    <n v="0"/>
    <d v="1899-12-30T00:00:00"/>
    <d v="1899-12-30T00:00:00"/>
    <x v="8"/>
    <m/>
    <m/>
    <m/>
    <d v="2027-05-14T00:00:00"/>
    <d v="2039-05-13T00:00:00"/>
    <n v="5020"/>
    <x v="143"/>
    <m/>
    <m/>
    <m/>
    <m/>
    <s v="n.a."/>
    <d v="1899-12-30T00:00:00"/>
    <d v="1899-12-30T00:00:00"/>
    <n v="0"/>
    <n v="0"/>
    <m/>
    <d v="2039-04-30T00:00:00"/>
    <m/>
    <m/>
    <m/>
    <m/>
    <m/>
    <m/>
    <m/>
    <m/>
    <m/>
    <m/>
    <m/>
    <m/>
    <m/>
    <m/>
    <m/>
    <m/>
    <m/>
    <m/>
    <m/>
    <d v="2025-11-01T00:00:00"/>
    <m/>
    <n v="35000"/>
    <m/>
    <m/>
    <s v="Euro"/>
    <n v="30.16"/>
    <m/>
    <m/>
    <m/>
    <m/>
    <n v="26"/>
    <m/>
    <m/>
    <m/>
    <m/>
    <m/>
    <m/>
    <m/>
    <m/>
    <m/>
    <m/>
    <m/>
    <m/>
    <m/>
    <m/>
    <m/>
    <m/>
    <m/>
    <m/>
    <m/>
    <m/>
    <m/>
    <m/>
  </r>
  <r>
    <m/>
    <s v="V100061"/>
    <s v="2025-0008"/>
    <x v="138"/>
    <n v="15"/>
    <s v="Wagon"/>
    <n v="451"/>
    <s v=""/>
    <x v="48"/>
    <m/>
    <m/>
    <x v="5"/>
    <x v="8"/>
    <n v="1"/>
    <m/>
    <m/>
    <n v="1"/>
    <m/>
    <n v="1"/>
    <n v="1"/>
    <x v="1"/>
    <n v="0"/>
    <d v="1899-12-30T00:00:00"/>
    <d v="1899-12-30T00:00:00"/>
    <x v="8"/>
    <m/>
    <m/>
    <m/>
    <d v="2027-05-14T00:00:00"/>
    <d v="2039-05-13T00:00:00"/>
    <n v="5020"/>
    <x v="143"/>
    <m/>
    <m/>
    <m/>
    <m/>
    <s v="n.a."/>
    <d v="1899-12-30T00:00:00"/>
    <d v="1899-12-30T00:00:00"/>
    <n v="0"/>
    <n v="0"/>
    <m/>
    <d v="2039-04-30T00:00:00"/>
    <m/>
    <m/>
    <m/>
    <m/>
    <m/>
    <m/>
    <m/>
    <m/>
    <m/>
    <m/>
    <m/>
    <m/>
    <m/>
    <m/>
    <m/>
    <m/>
    <m/>
    <m/>
    <m/>
    <d v="2025-11-01T00:00:00"/>
    <m/>
    <n v="35000"/>
    <m/>
    <m/>
    <s v="Euro"/>
    <n v="30.16"/>
    <m/>
    <m/>
    <m/>
    <m/>
    <n v="26"/>
    <m/>
    <m/>
    <m/>
    <m/>
    <m/>
    <m/>
    <m/>
    <m/>
    <m/>
    <m/>
    <m/>
    <m/>
    <m/>
    <m/>
    <m/>
    <m/>
    <m/>
    <m/>
    <m/>
    <m/>
    <m/>
    <m/>
  </r>
  <r>
    <m/>
    <s v="V100061"/>
    <s v="2025-0008"/>
    <x v="138"/>
    <n v="15"/>
    <s v="Wagon"/>
    <n v="452"/>
    <s v=""/>
    <x v="48"/>
    <m/>
    <m/>
    <x v="5"/>
    <x v="8"/>
    <n v="1"/>
    <m/>
    <m/>
    <n v="1"/>
    <m/>
    <n v="1"/>
    <n v="1"/>
    <x v="1"/>
    <n v="0"/>
    <d v="1899-12-30T00:00:00"/>
    <d v="1899-12-30T00:00:00"/>
    <x v="8"/>
    <m/>
    <m/>
    <m/>
    <d v="2027-05-14T00:00:00"/>
    <d v="2039-05-13T00:00:00"/>
    <n v="5020"/>
    <x v="143"/>
    <m/>
    <m/>
    <m/>
    <m/>
    <s v="n.a."/>
    <d v="1899-12-30T00:00:00"/>
    <d v="1899-12-30T00:00:00"/>
    <n v="0"/>
    <n v="0"/>
    <m/>
    <d v="2039-04-30T00:00:00"/>
    <m/>
    <m/>
    <m/>
    <m/>
    <m/>
    <m/>
    <m/>
    <m/>
    <m/>
    <m/>
    <m/>
    <m/>
    <m/>
    <m/>
    <m/>
    <m/>
    <m/>
    <m/>
    <m/>
    <d v="2025-11-01T00:00:00"/>
    <m/>
    <n v="35000"/>
    <m/>
    <m/>
    <s v="Euro"/>
    <n v="30.16"/>
    <m/>
    <m/>
    <m/>
    <m/>
    <n v="26"/>
    <m/>
    <m/>
    <m/>
    <m/>
    <m/>
    <m/>
    <m/>
    <m/>
    <m/>
    <m/>
    <m/>
    <m/>
    <m/>
    <m/>
    <m/>
    <m/>
    <m/>
    <m/>
    <m/>
    <m/>
    <m/>
    <m/>
  </r>
  <r>
    <m/>
    <s v="V100061"/>
    <s v="2025-0008"/>
    <x v="138"/>
    <n v="15"/>
    <s v="Wagon"/>
    <n v="453"/>
    <s v=""/>
    <x v="48"/>
    <m/>
    <m/>
    <x v="5"/>
    <x v="8"/>
    <n v="1"/>
    <m/>
    <m/>
    <n v="1"/>
    <m/>
    <n v="1"/>
    <n v="1"/>
    <x v="1"/>
    <n v="0"/>
    <d v="1899-12-30T00:00:00"/>
    <d v="1899-12-30T00:00:00"/>
    <x v="8"/>
    <m/>
    <m/>
    <m/>
    <d v="2027-05-14T00:00:00"/>
    <d v="2039-05-13T00:00:00"/>
    <n v="5020"/>
    <x v="143"/>
    <m/>
    <m/>
    <m/>
    <m/>
    <s v="n.a."/>
    <d v="1899-12-30T00:00:00"/>
    <d v="1899-12-30T00:00:00"/>
    <n v="0"/>
    <n v="0"/>
    <m/>
    <d v="2039-04-30T00:00:00"/>
    <m/>
    <m/>
    <m/>
    <m/>
    <m/>
    <m/>
    <m/>
    <m/>
    <m/>
    <m/>
    <m/>
    <m/>
    <m/>
    <m/>
    <m/>
    <m/>
    <m/>
    <m/>
    <m/>
    <d v="2025-11-01T00:00:00"/>
    <m/>
    <n v="35000"/>
    <m/>
    <m/>
    <s v="Euro"/>
    <n v="30.16"/>
    <m/>
    <m/>
    <m/>
    <m/>
    <n v="26"/>
    <m/>
    <m/>
    <m/>
    <m/>
    <m/>
    <m/>
    <m/>
    <m/>
    <m/>
    <m/>
    <m/>
    <m/>
    <m/>
    <m/>
    <m/>
    <m/>
    <m/>
    <m/>
    <m/>
    <m/>
    <m/>
    <m/>
  </r>
  <r>
    <m/>
    <s v="V100061"/>
    <s v="2025-0008"/>
    <x v="138"/>
    <n v="15"/>
    <s v="Wagon"/>
    <n v="454"/>
    <s v=""/>
    <x v="48"/>
    <m/>
    <m/>
    <x v="5"/>
    <x v="8"/>
    <n v="1"/>
    <m/>
    <m/>
    <n v="1"/>
    <m/>
    <n v="1"/>
    <n v="1"/>
    <x v="1"/>
    <n v="0"/>
    <d v="1899-12-30T00:00:00"/>
    <d v="1899-12-30T00:00:00"/>
    <x v="8"/>
    <m/>
    <m/>
    <m/>
    <d v="2027-05-14T00:00:00"/>
    <d v="2039-05-13T00:00:00"/>
    <n v="5020"/>
    <x v="143"/>
    <m/>
    <m/>
    <m/>
    <m/>
    <s v="n.a."/>
    <d v="1899-12-30T00:00:00"/>
    <d v="1899-12-30T00:00:00"/>
    <n v="0"/>
    <n v="0"/>
    <m/>
    <d v="2039-04-30T00:00:00"/>
    <m/>
    <m/>
    <m/>
    <m/>
    <m/>
    <m/>
    <m/>
    <m/>
    <m/>
    <m/>
    <m/>
    <m/>
    <m/>
    <m/>
    <m/>
    <m/>
    <m/>
    <m/>
    <m/>
    <d v="2025-11-01T00:00:00"/>
    <m/>
    <n v="35000"/>
    <m/>
    <m/>
    <s v="Euro"/>
    <n v="30.16"/>
    <m/>
    <m/>
    <m/>
    <m/>
    <n v="26"/>
    <m/>
    <m/>
    <m/>
    <m/>
    <m/>
    <m/>
    <m/>
    <m/>
    <m/>
    <m/>
    <m/>
    <m/>
    <m/>
    <m/>
    <m/>
    <m/>
    <m/>
    <m/>
    <m/>
    <m/>
    <m/>
    <m/>
  </r>
  <r>
    <m/>
    <s v="V100061"/>
    <s v="2025-0008"/>
    <x v="138"/>
    <n v="16"/>
    <s v="Batch"/>
    <m/>
    <m/>
    <x v="48"/>
    <s v="AUT"/>
    <s v="Middle EU - ELSE"/>
    <x v="5"/>
    <x v="8"/>
    <n v="31"/>
    <m/>
    <m/>
    <n v="31"/>
    <n v="0"/>
    <n v="31"/>
    <n v="31"/>
    <x v="0"/>
    <n v="0"/>
    <m/>
    <m/>
    <x v="8"/>
    <s v="Auslieferung gemäss supply demand (nicht MV)"/>
    <d v="2027-06-11T00:00:00"/>
    <d v="2039-06-10T00:00:00"/>
    <m/>
    <m/>
    <m/>
    <x v="12"/>
    <m/>
    <m/>
    <m/>
    <m/>
    <s v="n.a."/>
    <m/>
    <m/>
    <n v="0"/>
    <n v="0"/>
    <m/>
    <m/>
    <s v="n.a."/>
    <m/>
    <m/>
    <m/>
    <m/>
    <m/>
    <m/>
    <m/>
    <m/>
    <s v="A"/>
    <n v="75"/>
    <s v="keine"/>
    <s v="AUT"/>
    <s v="Not required"/>
    <s v="N"/>
    <s v="Y"/>
    <n v="72"/>
    <s v="Option 4 Monate vor Mietende für weitere 6 Jahre zu gleichen Konditionen auszuüber"/>
    <m/>
    <m/>
    <m/>
    <n v="35000"/>
    <s v="N"/>
    <m/>
    <s v="Euro"/>
    <n v="30.16"/>
    <n v="-4.16"/>
    <n v="0"/>
    <n v="0"/>
    <n v="0"/>
    <n v="26"/>
    <n v="0"/>
    <n v="0"/>
    <n v="0"/>
    <n v="0"/>
    <n v="0"/>
    <s v="0.00"/>
    <n v="0"/>
    <n v="0"/>
    <n v="0"/>
    <n v="0"/>
    <n v="30.16"/>
    <n v="-4.16"/>
    <n v="26"/>
    <n v="1"/>
    <n v="0"/>
    <n v="30.16"/>
    <n v="26"/>
    <n v="1085000"/>
    <n v="0"/>
    <s v="Y"/>
    <n v="1"/>
    <n v="293384"/>
  </r>
  <r>
    <m/>
    <s v="V100061"/>
    <s v="2025-0008"/>
    <x v="138"/>
    <n v="16"/>
    <s v="Wagon"/>
    <n v="455"/>
    <s v=""/>
    <x v="48"/>
    <m/>
    <m/>
    <x v="5"/>
    <x v="8"/>
    <n v="1"/>
    <m/>
    <m/>
    <n v="1"/>
    <m/>
    <n v="1"/>
    <n v="1"/>
    <x v="1"/>
    <n v="0"/>
    <d v="1899-12-30T00:00:00"/>
    <d v="1899-12-30T00:00:00"/>
    <x v="8"/>
    <m/>
    <m/>
    <m/>
    <d v="2027-06-11T00:00:00"/>
    <d v="2039-06-10T00:00:00"/>
    <n v="5020"/>
    <x v="144"/>
    <m/>
    <m/>
    <m/>
    <m/>
    <s v="n.a."/>
    <d v="1899-12-30T00:00:00"/>
    <d v="1899-12-30T00:00:00"/>
    <n v="0"/>
    <n v="0"/>
    <m/>
    <d v="2039-05-31T00:00:00"/>
    <m/>
    <m/>
    <m/>
    <m/>
    <m/>
    <m/>
    <m/>
    <m/>
    <m/>
    <m/>
    <m/>
    <m/>
    <m/>
    <m/>
    <m/>
    <m/>
    <m/>
    <m/>
    <m/>
    <d v="2025-11-01T00:00:00"/>
    <m/>
    <n v="35000"/>
    <m/>
    <m/>
    <s v="Euro"/>
    <n v="30.16"/>
    <m/>
    <m/>
    <m/>
    <m/>
    <n v="26"/>
    <m/>
    <m/>
    <m/>
    <m/>
    <m/>
    <m/>
    <m/>
    <m/>
    <m/>
    <m/>
    <m/>
    <m/>
    <m/>
    <m/>
    <m/>
    <m/>
    <m/>
    <m/>
    <m/>
    <m/>
    <m/>
    <m/>
  </r>
  <r>
    <m/>
    <s v="V100061"/>
    <s v="2025-0008"/>
    <x v="138"/>
    <n v="16"/>
    <s v="Wagon"/>
    <n v="456"/>
    <s v=""/>
    <x v="48"/>
    <m/>
    <m/>
    <x v="5"/>
    <x v="8"/>
    <n v="1"/>
    <m/>
    <m/>
    <n v="1"/>
    <m/>
    <n v="1"/>
    <n v="1"/>
    <x v="1"/>
    <n v="0"/>
    <d v="1899-12-30T00:00:00"/>
    <d v="1899-12-30T00:00:00"/>
    <x v="8"/>
    <m/>
    <m/>
    <m/>
    <d v="2027-06-11T00:00:00"/>
    <d v="2039-06-10T00:00:00"/>
    <n v="5020"/>
    <x v="144"/>
    <m/>
    <m/>
    <m/>
    <m/>
    <s v="n.a."/>
    <d v="1899-12-30T00:00:00"/>
    <d v="1899-12-30T00:00:00"/>
    <n v="0"/>
    <n v="0"/>
    <m/>
    <d v="2039-05-31T00:00:00"/>
    <m/>
    <m/>
    <m/>
    <m/>
    <m/>
    <m/>
    <m/>
    <m/>
    <m/>
    <m/>
    <m/>
    <m/>
    <m/>
    <m/>
    <m/>
    <m/>
    <m/>
    <m/>
    <m/>
    <d v="2025-11-01T00:00:00"/>
    <m/>
    <n v="35000"/>
    <m/>
    <m/>
    <s v="Euro"/>
    <n v="30.16"/>
    <m/>
    <m/>
    <m/>
    <m/>
    <n v="26"/>
    <m/>
    <m/>
    <m/>
    <m/>
    <m/>
    <m/>
    <m/>
    <m/>
    <m/>
    <m/>
    <m/>
    <m/>
    <m/>
    <m/>
    <m/>
    <m/>
    <m/>
    <m/>
    <m/>
    <m/>
    <m/>
    <m/>
  </r>
  <r>
    <m/>
    <s v="V100061"/>
    <s v="2025-0008"/>
    <x v="138"/>
    <n v="16"/>
    <s v="Wagon"/>
    <n v="457"/>
    <s v=""/>
    <x v="48"/>
    <m/>
    <m/>
    <x v="5"/>
    <x v="8"/>
    <n v="1"/>
    <m/>
    <m/>
    <n v="1"/>
    <m/>
    <n v="1"/>
    <n v="1"/>
    <x v="1"/>
    <n v="0"/>
    <d v="1899-12-30T00:00:00"/>
    <d v="1899-12-30T00:00:00"/>
    <x v="8"/>
    <m/>
    <m/>
    <m/>
    <d v="2027-06-11T00:00:00"/>
    <d v="2039-06-10T00:00:00"/>
    <n v="5020"/>
    <x v="144"/>
    <m/>
    <m/>
    <m/>
    <m/>
    <s v="n.a."/>
    <d v="1899-12-30T00:00:00"/>
    <d v="1899-12-30T00:00:00"/>
    <n v="0"/>
    <n v="0"/>
    <m/>
    <d v="2039-05-31T00:00:00"/>
    <m/>
    <m/>
    <m/>
    <m/>
    <m/>
    <m/>
    <m/>
    <m/>
    <m/>
    <m/>
    <m/>
    <m/>
    <m/>
    <m/>
    <m/>
    <m/>
    <m/>
    <m/>
    <m/>
    <d v="2025-11-01T00:00:00"/>
    <m/>
    <n v="35000"/>
    <m/>
    <m/>
    <s v="Euro"/>
    <n v="30.16"/>
    <m/>
    <m/>
    <m/>
    <m/>
    <n v="26"/>
    <m/>
    <m/>
    <m/>
    <m/>
    <m/>
    <m/>
    <m/>
    <m/>
    <m/>
    <m/>
    <m/>
    <m/>
    <m/>
    <m/>
    <m/>
    <m/>
    <m/>
    <m/>
    <m/>
    <m/>
    <m/>
    <m/>
  </r>
  <r>
    <m/>
    <s v="V100061"/>
    <s v="2025-0008"/>
    <x v="138"/>
    <n v="16"/>
    <s v="Wagon"/>
    <n v="458"/>
    <s v=""/>
    <x v="48"/>
    <m/>
    <m/>
    <x v="5"/>
    <x v="8"/>
    <n v="1"/>
    <m/>
    <m/>
    <n v="1"/>
    <m/>
    <n v="1"/>
    <n v="1"/>
    <x v="1"/>
    <n v="0"/>
    <d v="1899-12-30T00:00:00"/>
    <d v="1899-12-30T00:00:00"/>
    <x v="8"/>
    <m/>
    <m/>
    <m/>
    <d v="2027-06-11T00:00:00"/>
    <d v="2039-06-10T00:00:00"/>
    <n v="5020"/>
    <x v="144"/>
    <m/>
    <m/>
    <m/>
    <m/>
    <s v="n.a."/>
    <d v="1899-12-30T00:00:00"/>
    <d v="1899-12-30T00:00:00"/>
    <n v="0"/>
    <n v="0"/>
    <m/>
    <d v="2039-05-31T00:00:00"/>
    <m/>
    <m/>
    <m/>
    <m/>
    <m/>
    <m/>
    <m/>
    <m/>
    <m/>
    <m/>
    <m/>
    <m/>
    <m/>
    <m/>
    <m/>
    <m/>
    <m/>
    <m/>
    <m/>
    <d v="2025-11-01T00:00:00"/>
    <m/>
    <n v="35000"/>
    <m/>
    <m/>
    <s v="Euro"/>
    <n v="30.16"/>
    <m/>
    <m/>
    <m/>
    <m/>
    <n v="26"/>
    <m/>
    <m/>
    <m/>
    <m/>
    <m/>
    <m/>
    <m/>
    <m/>
    <m/>
    <m/>
    <m/>
    <m/>
    <m/>
    <m/>
    <m/>
    <m/>
    <m/>
    <m/>
    <m/>
    <m/>
    <m/>
    <m/>
  </r>
  <r>
    <m/>
    <s v="V100061"/>
    <s v="2025-0008"/>
    <x v="138"/>
    <n v="16"/>
    <s v="Wagon"/>
    <n v="459"/>
    <s v=""/>
    <x v="48"/>
    <m/>
    <m/>
    <x v="5"/>
    <x v="8"/>
    <n v="1"/>
    <m/>
    <m/>
    <n v="1"/>
    <m/>
    <n v="1"/>
    <n v="1"/>
    <x v="1"/>
    <n v="0"/>
    <d v="1899-12-30T00:00:00"/>
    <d v="1899-12-30T00:00:00"/>
    <x v="8"/>
    <m/>
    <m/>
    <m/>
    <d v="2027-06-11T00:00:00"/>
    <d v="2039-06-10T00:00:00"/>
    <n v="5020"/>
    <x v="144"/>
    <m/>
    <m/>
    <m/>
    <m/>
    <s v="n.a."/>
    <d v="1899-12-30T00:00:00"/>
    <d v="1899-12-30T00:00:00"/>
    <n v="0"/>
    <n v="0"/>
    <m/>
    <d v="2039-05-31T00:00:00"/>
    <m/>
    <m/>
    <m/>
    <m/>
    <m/>
    <m/>
    <m/>
    <m/>
    <m/>
    <m/>
    <m/>
    <m/>
    <m/>
    <m/>
    <m/>
    <m/>
    <m/>
    <m/>
    <m/>
    <d v="2025-11-01T00:00:00"/>
    <m/>
    <n v="35000"/>
    <m/>
    <m/>
    <s v="Euro"/>
    <n v="30.16"/>
    <m/>
    <m/>
    <m/>
    <m/>
    <n v="26"/>
    <m/>
    <m/>
    <m/>
    <m/>
    <m/>
    <m/>
    <m/>
    <m/>
    <m/>
    <m/>
    <m/>
    <m/>
    <m/>
    <m/>
    <m/>
    <m/>
    <m/>
    <m/>
    <m/>
    <m/>
    <m/>
    <m/>
  </r>
  <r>
    <m/>
    <s v="V100061"/>
    <s v="2025-0008"/>
    <x v="138"/>
    <n v="16"/>
    <s v="Wagon"/>
    <n v="460"/>
    <s v=""/>
    <x v="48"/>
    <m/>
    <m/>
    <x v="5"/>
    <x v="8"/>
    <n v="1"/>
    <m/>
    <m/>
    <n v="1"/>
    <m/>
    <n v="1"/>
    <n v="1"/>
    <x v="1"/>
    <n v="0"/>
    <d v="1899-12-30T00:00:00"/>
    <d v="1899-12-30T00:00:00"/>
    <x v="8"/>
    <m/>
    <m/>
    <m/>
    <d v="2027-06-11T00:00:00"/>
    <d v="2039-06-10T00:00:00"/>
    <n v="5020"/>
    <x v="144"/>
    <m/>
    <m/>
    <m/>
    <m/>
    <s v="n.a."/>
    <d v="1899-12-30T00:00:00"/>
    <d v="1899-12-30T00:00:00"/>
    <n v="0"/>
    <n v="0"/>
    <m/>
    <d v="2039-05-31T00:00:00"/>
    <m/>
    <m/>
    <m/>
    <m/>
    <m/>
    <m/>
    <m/>
    <m/>
    <m/>
    <m/>
    <m/>
    <m/>
    <m/>
    <m/>
    <m/>
    <m/>
    <m/>
    <m/>
    <m/>
    <d v="2025-11-01T00:00:00"/>
    <m/>
    <n v="35000"/>
    <m/>
    <m/>
    <s v="Euro"/>
    <n v="30.16"/>
    <m/>
    <m/>
    <m/>
    <m/>
    <n v="26"/>
    <m/>
    <m/>
    <m/>
    <m/>
    <m/>
    <m/>
    <m/>
    <m/>
    <m/>
    <m/>
    <m/>
    <m/>
    <m/>
    <m/>
    <m/>
    <m/>
    <m/>
    <m/>
    <m/>
    <m/>
    <m/>
    <m/>
  </r>
  <r>
    <m/>
    <s v="V100061"/>
    <s v="2025-0008"/>
    <x v="138"/>
    <n v="16"/>
    <s v="Wagon"/>
    <n v="461"/>
    <s v=""/>
    <x v="48"/>
    <m/>
    <m/>
    <x v="5"/>
    <x v="8"/>
    <n v="1"/>
    <m/>
    <m/>
    <n v="1"/>
    <m/>
    <n v="1"/>
    <n v="1"/>
    <x v="1"/>
    <n v="0"/>
    <d v="1899-12-30T00:00:00"/>
    <d v="1899-12-30T00:00:00"/>
    <x v="8"/>
    <m/>
    <m/>
    <m/>
    <d v="2027-06-11T00:00:00"/>
    <d v="2039-06-10T00:00:00"/>
    <n v="5020"/>
    <x v="144"/>
    <m/>
    <m/>
    <m/>
    <m/>
    <s v="n.a."/>
    <d v="1899-12-30T00:00:00"/>
    <d v="1899-12-30T00:00:00"/>
    <n v="0"/>
    <n v="0"/>
    <m/>
    <d v="2039-05-31T00:00:00"/>
    <m/>
    <m/>
    <m/>
    <m/>
    <m/>
    <m/>
    <m/>
    <m/>
    <m/>
    <m/>
    <m/>
    <m/>
    <m/>
    <m/>
    <m/>
    <m/>
    <m/>
    <m/>
    <m/>
    <d v="2025-11-01T00:00:00"/>
    <m/>
    <n v="35000"/>
    <m/>
    <m/>
    <s v="Euro"/>
    <n v="30.16"/>
    <m/>
    <m/>
    <m/>
    <m/>
    <n v="26"/>
    <m/>
    <m/>
    <m/>
    <m/>
    <m/>
    <m/>
    <m/>
    <m/>
    <m/>
    <m/>
    <m/>
    <m/>
    <m/>
    <m/>
    <m/>
    <m/>
    <m/>
    <m/>
    <m/>
    <m/>
    <m/>
    <m/>
  </r>
  <r>
    <m/>
    <s v="V100061"/>
    <s v="2025-0008"/>
    <x v="138"/>
    <n v="16"/>
    <s v="Wagon"/>
    <n v="462"/>
    <s v=""/>
    <x v="48"/>
    <m/>
    <m/>
    <x v="5"/>
    <x v="8"/>
    <n v="1"/>
    <m/>
    <m/>
    <n v="1"/>
    <m/>
    <n v="1"/>
    <n v="1"/>
    <x v="1"/>
    <n v="0"/>
    <d v="1899-12-30T00:00:00"/>
    <d v="1899-12-30T00:00:00"/>
    <x v="8"/>
    <m/>
    <m/>
    <m/>
    <d v="2027-06-11T00:00:00"/>
    <d v="2039-06-10T00:00:00"/>
    <n v="5020"/>
    <x v="144"/>
    <m/>
    <m/>
    <m/>
    <m/>
    <s v="n.a."/>
    <d v="1899-12-30T00:00:00"/>
    <d v="1899-12-30T00:00:00"/>
    <n v="0"/>
    <n v="0"/>
    <m/>
    <d v="2039-05-31T00:00:00"/>
    <m/>
    <m/>
    <m/>
    <m/>
    <m/>
    <m/>
    <m/>
    <m/>
    <m/>
    <m/>
    <m/>
    <m/>
    <m/>
    <m/>
    <m/>
    <m/>
    <m/>
    <m/>
    <m/>
    <d v="2025-11-01T00:00:00"/>
    <m/>
    <n v="35000"/>
    <m/>
    <m/>
    <s v="Euro"/>
    <n v="30.16"/>
    <m/>
    <m/>
    <m/>
    <m/>
    <n v="26"/>
    <m/>
    <m/>
    <m/>
    <m/>
    <m/>
    <m/>
    <m/>
    <m/>
    <m/>
    <m/>
    <m/>
    <m/>
    <m/>
    <m/>
    <m/>
    <m/>
    <m/>
    <m/>
    <m/>
    <m/>
    <m/>
    <m/>
  </r>
  <r>
    <m/>
    <s v="V100061"/>
    <s v="2025-0008"/>
    <x v="138"/>
    <n v="16"/>
    <s v="Wagon"/>
    <n v="463"/>
    <s v=""/>
    <x v="48"/>
    <m/>
    <m/>
    <x v="5"/>
    <x v="8"/>
    <n v="1"/>
    <m/>
    <m/>
    <n v="1"/>
    <m/>
    <n v="1"/>
    <n v="1"/>
    <x v="1"/>
    <n v="0"/>
    <d v="1899-12-30T00:00:00"/>
    <d v="1899-12-30T00:00:00"/>
    <x v="8"/>
    <m/>
    <m/>
    <m/>
    <d v="2027-06-11T00:00:00"/>
    <d v="2039-06-10T00:00:00"/>
    <n v="5020"/>
    <x v="144"/>
    <m/>
    <m/>
    <m/>
    <m/>
    <s v="n.a."/>
    <d v="1899-12-30T00:00:00"/>
    <d v="1899-12-30T00:00:00"/>
    <n v="0"/>
    <n v="0"/>
    <m/>
    <d v="2039-05-31T00:00:00"/>
    <m/>
    <m/>
    <m/>
    <m/>
    <m/>
    <m/>
    <m/>
    <m/>
    <m/>
    <m/>
    <m/>
    <m/>
    <m/>
    <m/>
    <m/>
    <m/>
    <m/>
    <m/>
    <m/>
    <d v="2025-11-01T00:00:00"/>
    <m/>
    <n v="35000"/>
    <m/>
    <m/>
    <s v="Euro"/>
    <n v="30.16"/>
    <m/>
    <m/>
    <m/>
    <m/>
    <n v="26"/>
    <m/>
    <m/>
    <m/>
    <m/>
    <m/>
    <m/>
    <m/>
    <m/>
    <m/>
    <m/>
    <m/>
    <m/>
    <m/>
    <m/>
    <m/>
    <m/>
    <m/>
    <m/>
    <m/>
    <m/>
    <m/>
    <m/>
  </r>
  <r>
    <m/>
    <s v="V100061"/>
    <s v="2025-0008"/>
    <x v="138"/>
    <n v="16"/>
    <s v="Wagon"/>
    <n v="464"/>
    <s v=""/>
    <x v="48"/>
    <m/>
    <m/>
    <x v="5"/>
    <x v="8"/>
    <n v="1"/>
    <m/>
    <m/>
    <n v="1"/>
    <m/>
    <n v="1"/>
    <n v="1"/>
    <x v="1"/>
    <n v="0"/>
    <d v="1899-12-30T00:00:00"/>
    <d v="1899-12-30T00:00:00"/>
    <x v="8"/>
    <m/>
    <m/>
    <m/>
    <d v="2027-06-11T00:00:00"/>
    <d v="2039-06-10T00:00:00"/>
    <n v="5020"/>
    <x v="144"/>
    <m/>
    <m/>
    <m/>
    <m/>
    <s v="n.a."/>
    <d v="1899-12-30T00:00:00"/>
    <d v="1899-12-30T00:00:00"/>
    <n v="0"/>
    <n v="0"/>
    <m/>
    <d v="2039-05-31T00:00:00"/>
    <m/>
    <m/>
    <m/>
    <m/>
    <m/>
    <m/>
    <m/>
    <m/>
    <m/>
    <m/>
    <m/>
    <m/>
    <m/>
    <m/>
    <m/>
    <m/>
    <m/>
    <m/>
    <m/>
    <d v="2025-11-01T00:00:00"/>
    <m/>
    <n v="35000"/>
    <m/>
    <m/>
    <s v="Euro"/>
    <n v="30.16"/>
    <m/>
    <m/>
    <m/>
    <m/>
    <n v="26"/>
    <m/>
    <m/>
    <m/>
    <m/>
    <m/>
    <m/>
    <m/>
    <m/>
    <m/>
    <m/>
    <m/>
    <m/>
    <m/>
    <m/>
    <m/>
    <m/>
    <m/>
    <m/>
    <m/>
    <m/>
    <m/>
    <m/>
  </r>
  <r>
    <m/>
    <s v="V100061"/>
    <s v="2025-0008"/>
    <x v="138"/>
    <n v="16"/>
    <s v="Wagon"/>
    <n v="465"/>
    <s v=""/>
    <x v="48"/>
    <m/>
    <m/>
    <x v="5"/>
    <x v="8"/>
    <n v="1"/>
    <m/>
    <m/>
    <n v="1"/>
    <m/>
    <n v="1"/>
    <n v="1"/>
    <x v="1"/>
    <n v="0"/>
    <d v="1899-12-30T00:00:00"/>
    <d v="1899-12-30T00:00:00"/>
    <x v="8"/>
    <m/>
    <m/>
    <m/>
    <d v="2027-06-11T00:00:00"/>
    <d v="2039-06-10T00:00:00"/>
    <n v="5020"/>
    <x v="144"/>
    <m/>
    <m/>
    <m/>
    <m/>
    <s v="n.a."/>
    <d v="1899-12-30T00:00:00"/>
    <d v="1899-12-30T00:00:00"/>
    <n v="0"/>
    <n v="0"/>
    <m/>
    <d v="2039-05-31T00:00:00"/>
    <m/>
    <m/>
    <m/>
    <m/>
    <m/>
    <m/>
    <m/>
    <m/>
    <m/>
    <m/>
    <m/>
    <m/>
    <m/>
    <m/>
    <m/>
    <m/>
    <m/>
    <m/>
    <m/>
    <d v="2025-11-01T00:00:00"/>
    <m/>
    <n v="35000"/>
    <m/>
    <m/>
    <s v="Euro"/>
    <n v="30.16"/>
    <m/>
    <m/>
    <m/>
    <m/>
    <n v="26"/>
    <m/>
    <m/>
    <m/>
    <m/>
    <m/>
    <m/>
    <m/>
    <m/>
    <m/>
    <m/>
    <m/>
    <m/>
    <m/>
    <m/>
    <m/>
    <m/>
    <m/>
    <m/>
    <m/>
    <m/>
    <m/>
    <m/>
  </r>
  <r>
    <m/>
    <s v="V100061"/>
    <s v="2025-0008"/>
    <x v="138"/>
    <n v="16"/>
    <s v="Wagon"/>
    <n v="466"/>
    <s v=""/>
    <x v="48"/>
    <m/>
    <m/>
    <x v="5"/>
    <x v="8"/>
    <n v="1"/>
    <m/>
    <m/>
    <n v="1"/>
    <m/>
    <n v="1"/>
    <n v="1"/>
    <x v="1"/>
    <n v="0"/>
    <d v="1899-12-30T00:00:00"/>
    <d v="1899-12-30T00:00:00"/>
    <x v="8"/>
    <m/>
    <m/>
    <m/>
    <d v="2027-06-11T00:00:00"/>
    <d v="2039-06-10T00:00:00"/>
    <n v="5020"/>
    <x v="144"/>
    <m/>
    <m/>
    <m/>
    <m/>
    <s v="n.a."/>
    <d v="1899-12-30T00:00:00"/>
    <d v="1899-12-30T00:00:00"/>
    <n v="0"/>
    <n v="0"/>
    <m/>
    <d v="2039-05-31T00:00:00"/>
    <m/>
    <m/>
    <m/>
    <m/>
    <m/>
    <m/>
    <m/>
    <m/>
    <m/>
    <m/>
    <m/>
    <m/>
    <m/>
    <m/>
    <m/>
    <m/>
    <m/>
    <m/>
    <m/>
    <d v="2025-11-01T00:00:00"/>
    <m/>
    <n v="35000"/>
    <m/>
    <m/>
    <s v="Euro"/>
    <n v="30.16"/>
    <m/>
    <m/>
    <m/>
    <m/>
    <n v="26"/>
    <m/>
    <m/>
    <m/>
    <m/>
    <m/>
    <m/>
    <m/>
    <m/>
    <m/>
    <m/>
    <m/>
    <m/>
    <m/>
    <m/>
    <m/>
    <m/>
    <m/>
    <m/>
    <m/>
    <m/>
    <m/>
    <m/>
  </r>
  <r>
    <m/>
    <s v="V100061"/>
    <s v="2025-0008"/>
    <x v="138"/>
    <n v="16"/>
    <s v="Wagon"/>
    <n v="467"/>
    <s v=""/>
    <x v="48"/>
    <m/>
    <m/>
    <x v="5"/>
    <x v="8"/>
    <n v="1"/>
    <m/>
    <m/>
    <n v="1"/>
    <m/>
    <n v="1"/>
    <n v="1"/>
    <x v="1"/>
    <n v="0"/>
    <d v="1899-12-30T00:00:00"/>
    <d v="1899-12-30T00:00:00"/>
    <x v="8"/>
    <m/>
    <m/>
    <m/>
    <d v="2027-06-11T00:00:00"/>
    <d v="2039-06-10T00:00:00"/>
    <n v="5020"/>
    <x v="144"/>
    <m/>
    <m/>
    <m/>
    <m/>
    <s v="n.a."/>
    <d v="1899-12-30T00:00:00"/>
    <d v="1899-12-30T00:00:00"/>
    <n v="0"/>
    <n v="0"/>
    <m/>
    <d v="2039-05-31T00:00:00"/>
    <m/>
    <m/>
    <m/>
    <m/>
    <m/>
    <m/>
    <m/>
    <m/>
    <m/>
    <m/>
    <m/>
    <m/>
    <m/>
    <m/>
    <m/>
    <m/>
    <m/>
    <m/>
    <m/>
    <d v="2025-11-01T00:00:00"/>
    <m/>
    <n v="35000"/>
    <m/>
    <m/>
    <s v="Euro"/>
    <n v="30.16"/>
    <m/>
    <m/>
    <m/>
    <m/>
    <n v="26"/>
    <m/>
    <m/>
    <m/>
    <m/>
    <m/>
    <m/>
    <m/>
    <m/>
    <m/>
    <m/>
    <m/>
    <m/>
    <m/>
    <m/>
    <m/>
    <m/>
    <m/>
    <m/>
    <m/>
    <m/>
    <m/>
    <m/>
  </r>
  <r>
    <m/>
    <s v="V100061"/>
    <s v="2025-0008"/>
    <x v="138"/>
    <n v="16"/>
    <s v="Wagon"/>
    <n v="468"/>
    <s v=""/>
    <x v="48"/>
    <m/>
    <m/>
    <x v="5"/>
    <x v="8"/>
    <n v="1"/>
    <m/>
    <m/>
    <n v="1"/>
    <m/>
    <n v="1"/>
    <n v="1"/>
    <x v="1"/>
    <n v="0"/>
    <d v="1899-12-30T00:00:00"/>
    <d v="1899-12-30T00:00:00"/>
    <x v="8"/>
    <m/>
    <m/>
    <m/>
    <d v="2027-06-11T00:00:00"/>
    <d v="2039-06-10T00:00:00"/>
    <n v="5020"/>
    <x v="144"/>
    <m/>
    <m/>
    <m/>
    <m/>
    <s v="n.a."/>
    <d v="1899-12-30T00:00:00"/>
    <d v="1899-12-30T00:00:00"/>
    <n v="0"/>
    <n v="0"/>
    <m/>
    <d v="2039-05-31T00:00:00"/>
    <m/>
    <m/>
    <m/>
    <m/>
    <m/>
    <m/>
    <m/>
    <m/>
    <m/>
    <m/>
    <m/>
    <m/>
    <m/>
    <m/>
    <m/>
    <m/>
    <m/>
    <m/>
    <m/>
    <d v="2025-11-01T00:00:00"/>
    <m/>
    <n v="35000"/>
    <m/>
    <m/>
    <s v="Euro"/>
    <n v="30.16"/>
    <m/>
    <m/>
    <m/>
    <m/>
    <n v="26"/>
    <m/>
    <m/>
    <m/>
    <m/>
    <m/>
    <m/>
    <m/>
    <m/>
    <m/>
    <m/>
    <m/>
    <m/>
    <m/>
    <m/>
    <m/>
    <m/>
    <m/>
    <m/>
    <m/>
    <m/>
    <m/>
    <m/>
  </r>
  <r>
    <m/>
    <s v="V100061"/>
    <s v="2025-0008"/>
    <x v="138"/>
    <n v="16"/>
    <s v="Wagon"/>
    <n v="469"/>
    <s v=""/>
    <x v="48"/>
    <m/>
    <m/>
    <x v="5"/>
    <x v="8"/>
    <n v="1"/>
    <m/>
    <m/>
    <n v="1"/>
    <m/>
    <n v="1"/>
    <n v="1"/>
    <x v="1"/>
    <n v="0"/>
    <d v="1899-12-30T00:00:00"/>
    <d v="1899-12-30T00:00:00"/>
    <x v="8"/>
    <m/>
    <m/>
    <m/>
    <d v="2027-06-11T00:00:00"/>
    <d v="2039-06-10T00:00:00"/>
    <n v="5020"/>
    <x v="144"/>
    <m/>
    <m/>
    <m/>
    <m/>
    <s v="n.a."/>
    <d v="1899-12-30T00:00:00"/>
    <d v="1899-12-30T00:00:00"/>
    <n v="0"/>
    <n v="0"/>
    <m/>
    <d v="2039-05-31T00:00:00"/>
    <m/>
    <m/>
    <m/>
    <m/>
    <m/>
    <m/>
    <m/>
    <m/>
    <m/>
    <m/>
    <m/>
    <m/>
    <m/>
    <m/>
    <m/>
    <m/>
    <m/>
    <m/>
    <m/>
    <d v="2025-11-01T00:00:00"/>
    <m/>
    <n v="35000"/>
    <m/>
    <m/>
    <s v="Euro"/>
    <n v="30.16"/>
    <m/>
    <m/>
    <m/>
    <m/>
    <n v="26"/>
    <m/>
    <m/>
    <m/>
    <m/>
    <m/>
    <m/>
    <m/>
    <m/>
    <m/>
    <m/>
    <m/>
    <m/>
    <m/>
    <m/>
    <m/>
    <m/>
    <m/>
    <m/>
    <m/>
    <m/>
    <m/>
    <m/>
  </r>
  <r>
    <m/>
    <s v="V100061"/>
    <s v="2025-0008"/>
    <x v="138"/>
    <n v="16"/>
    <s v="Wagon"/>
    <n v="470"/>
    <s v=""/>
    <x v="48"/>
    <m/>
    <m/>
    <x v="5"/>
    <x v="8"/>
    <n v="1"/>
    <m/>
    <m/>
    <n v="1"/>
    <m/>
    <n v="1"/>
    <n v="1"/>
    <x v="1"/>
    <n v="0"/>
    <d v="1899-12-30T00:00:00"/>
    <d v="1899-12-30T00:00:00"/>
    <x v="8"/>
    <m/>
    <m/>
    <m/>
    <d v="2027-06-11T00:00:00"/>
    <d v="2039-06-10T00:00:00"/>
    <n v="5020"/>
    <x v="144"/>
    <m/>
    <m/>
    <m/>
    <m/>
    <s v="n.a."/>
    <d v="1899-12-30T00:00:00"/>
    <d v="1899-12-30T00:00:00"/>
    <n v="0"/>
    <n v="0"/>
    <m/>
    <d v="2039-05-31T00:00:00"/>
    <m/>
    <m/>
    <m/>
    <m/>
    <m/>
    <m/>
    <m/>
    <m/>
    <m/>
    <m/>
    <m/>
    <m/>
    <m/>
    <m/>
    <m/>
    <m/>
    <m/>
    <m/>
    <m/>
    <d v="2025-11-01T00:00:00"/>
    <m/>
    <n v="35000"/>
    <m/>
    <m/>
    <s v="Euro"/>
    <n v="30.16"/>
    <m/>
    <m/>
    <m/>
    <m/>
    <n v="26"/>
    <m/>
    <m/>
    <m/>
    <m/>
    <m/>
    <m/>
    <m/>
    <m/>
    <m/>
    <m/>
    <m/>
    <m/>
    <m/>
    <m/>
    <m/>
    <m/>
    <m/>
    <m/>
    <m/>
    <m/>
    <m/>
    <m/>
  </r>
  <r>
    <m/>
    <s v="V100061"/>
    <s v="2025-0008"/>
    <x v="138"/>
    <n v="16"/>
    <s v="Wagon"/>
    <n v="471"/>
    <s v=""/>
    <x v="48"/>
    <m/>
    <m/>
    <x v="5"/>
    <x v="8"/>
    <n v="1"/>
    <m/>
    <m/>
    <n v="1"/>
    <m/>
    <n v="1"/>
    <n v="1"/>
    <x v="1"/>
    <n v="0"/>
    <d v="1899-12-30T00:00:00"/>
    <d v="1899-12-30T00:00:00"/>
    <x v="8"/>
    <m/>
    <m/>
    <m/>
    <d v="2027-06-11T00:00:00"/>
    <d v="2039-06-10T00:00:00"/>
    <n v="5020"/>
    <x v="144"/>
    <m/>
    <m/>
    <m/>
    <m/>
    <s v="n.a."/>
    <d v="1899-12-30T00:00:00"/>
    <d v="1899-12-30T00:00:00"/>
    <n v="0"/>
    <n v="0"/>
    <m/>
    <d v="2039-05-31T00:00:00"/>
    <m/>
    <m/>
    <m/>
    <m/>
    <m/>
    <m/>
    <m/>
    <m/>
    <m/>
    <m/>
    <m/>
    <m/>
    <m/>
    <m/>
    <m/>
    <m/>
    <m/>
    <m/>
    <m/>
    <d v="2025-11-01T00:00:00"/>
    <m/>
    <n v="35000"/>
    <m/>
    <m/>
    <s v="Euro"/>
    <n v="30.16"/>
    <m/>
    <m/>
    <m/>
    <m/>
    <n v="26"/>
    <m/>
    <m/>
    <m/>
    <m/>
    <m/>
    <m/>
    <m/>
    <m/>
    <m/>
    <m/>
    <m/>
    <m/>
    <m/>
    <m/>
    <m/>
    <m/>
    <m/>
    <m/>
    <m/>
    <m/>
    <m/>
    <m/>
  </r>
  <r>
    <m/>
    <s v="V100061"/>
    <s v="2025-0008"/>
    <x v="138"/>
    <n v="16"/>
    <s v="Wagon"/>
    <n v="472"/>
    <s v=""/>
    <x v="48"/>
    <m/>
    <m/>
    <x v="5"/>
    <x v="8"/>
    <n v="1"/>
    <m/>
    <m/>
    <n v="1"/>
    <m/>
    <n v="1"/>
    <n v="1"/>
    <x v="1"/>
    <n v="0"/>
    <d v="1899-12-30T00:00:00"/>
    <d v="1899-12-30T00:00:00"/>
    <x v="8"/>
    <m/>
    <m/>
    <m/>
    <d v="2027-06-11T00:00:00"/>
    <d v="2039-06-10T00:00:00"/>
    <n v="5020"/>
    <x v="144"/>
    <m/>
    <m/>
    <m/>
    <m/>
    <s v="n.a."/>
    <d v="1899-12-30T00:00:00"/>
    <d v="1899-12-30T00:00:00"/>
    <n v="0"/>
    <n v="0"/>
    <m/>
    <d v="2039-05-31T00:00:00"/>
    <m/>
    <m/>
    <m/>
    <m/>
    <m/>
    <m/>
    <m/>
    <m/>
    <m/>
    <m/>
    <m/>
    <m/>
    <m/>
    <m/>
    <m/>
    <m/>
    <m/>
    <m/>
    <m/>
    <d v="2025-11-01T00:00:00"/>
    <m/>
    <n v="35000"/>
    <m/>
    <m/>
    <s v="Euro"/>
    <n v="30.16"/>
    <m/>
    <m/>
    <m/>
    <m/>
    <n v="26"/>
    <m/>
    <m/>
    <m/>
    <m/>
    <m/>
    <m/>
    <m/>
    <m/>
    <m/>
    <m/>
    <m/>
    <m/>
    <m/>
    <m/>
    <m/>
    <m/>
    <m/>
    <m/>
    <m/>
    <m/>
    <m/>
    <m/>
  </r>
  <r>
    <m/>
    <s v="V100061"/>
    <s v="2025-0008"/>
    <x v="138"/>
    <n v="16"/>
    <s v="Wagon"/>
    <n v="473"/>
    <s v=""/>
    <x v="48"/>
    <m/>
    <m/>
    <x v="5"/>
    <x v="8"/>
    <n v="1"/>
    <m/>
    <m/>
    <n v="1"/>
    <m/>
    <n v="1"/>
    <n v="1"/>
    <x v="1"/>
    <n v="0"/>
    <d v="1899-12-30T00:00:00"/>
    <d v="1899-12-30T00:00:00"/>
    <x v="8"/>
    <m/>
    <m/>
    <m/>
    <d v="2027-06-11T00:00:00"/>
    <d v="2039-06-10T00:00:00"/>
    <n v="5020"/>
    <x v="144"/>
    <m/>
    <m/>
    <m/>
    <m/>
    <s v="n.a."/>
    <d v="1899-12-30T00:00:00"/>
    <d v="1899-12-30T00:00:00"/>
    <n v="0"/>
    <n v="0"/>
    <m/>
    <d v="2039-05-31T00:00:00"/>
    <m/>
    <m/>
    <m/>
    <m/>
    <m/>
    <m/>
    <m/>
    <m/>
    <m/>
    <m/>
    <m/>
    <m/>
    <m/>
    <m/>
    <m/>
    <m/>
    <m/>
    <m/>
    <m/>
    <d v="2025-11-01T00:00:00"/>
    <m/>
    <n v="35000"/>
    <m/>
    <m/>
    <s v="Euro"/>
    <n v="30.16"/>
    <m/>
    <m/>
    <m/>
    <m/>
    <n v="26"/>
    <m/>
    <m/>
    <m/>
    <m/>
    <m/>
    <m/>
    <m/>
    <m/>
    <m/>
    <m/>
    <m/>
    <m/>
    <m/>
    <m/>
    <m/>
    <m/>
    <m/>
    <m/>
    <m/>
    <m/>
    <m/>
    <m/>
  </r>
  <r>
    <m/>
    <s v="V100061"/>
    <s v="2025-0008"/>
    <x v="138"/>
    <n v="16"/>
    <s v="Wagon"/>
    <n v="474"/>
    <s v=""/>
    <x v="48"/>
    <m/>
    <m/>
    <x v="5"/>
    <x v="8"/>
    <n v="1"/>
    <m/>
    <m/>
    <n v="1"/>
    <m/>
    <n v="1"/>
    <n v="1"/>
    <x v="1"/>
    <n v="0"/>
    <d v="1899-12-30T00:00:00"/>
    <d v="1899-12-30T00:00:00"/>
    <x v="8"/>
    <m/>
    <m/>
    <m/>
    <d v="2027-06-11T00:00:00"/>
    <d v="2039-06-10T00:00:00"/>
    <n v="5020"/>
    <x v="144"/>
    <m/>
    <m/>
    <m/>
    <m/>
    <s v="n.a."/>
    <d v="1899-12-30T00:00:00"/>
    <d v="1899-12-30T00:00:00"/>
    <n v="0"/>
    <n v="0"/>
    <m/>
    <d v="2039-05-31T00:00:00"/>
    <m/>
    <m/>
    <m/>
    <m/>
    <m/>
    <m/>
    <m/>
    <m/>
    <m/>
    <m/>
    <m/>
    <m/>
    <m/>
    <m/>
    <m/>
    <m/>
    <m/>
    <m/>
    <m/>
    <d v="2025-11-01T00:00:00"/>
    <m/>
    <n v="35000"/>
    <m/>
    <m/>
    <s v="Euro"/>
    <n v="30.16"/>
    <m/>
    <m/>
    <m/>
    <m/>
    <n v="26"/>
    <m/>
    <m/>
    <m/>
    <m/>
    <m/>
    <m/>
    <m/>
    <m/>
    <m/>
    <m/>
    <m/>
    <m/>
    <m/>
    <m/>
    <m/>
    <m/>
    <m/>
    <m/>
    <m/>
    <m/>
    <m/>
    <m/>
  </r>
  <r>
    <m/>
    <s v="V100061"/>
    <s v="2025-0008"/>
    <x v="138"/>
    <n v="16"/>
    <s v="Wagon"/>
    <n v="475"/>
    <s v=""/>
    <x v="48"/>
    <m/>
    <m/>
    <x v="5"/>
    <x v="8"/>
    <n v="1"/>
    <m/>
    <m/>
    <n v="1"/>
    <m/>
    <n v="1"/>
    <n v="1"/>
    <x v="1"/>
    <n v="0"/>
    <d v="1899-12-30T00:00:00"/>
    <d v="1899-12-30T00:00:00"/>
    <x v="8"/>
    <m/>
    <m/>
    <m/>
    <d v="2027-06-11T00:00:00"/>
    <d v="2039-06-10T00:00:00"/>
    <n v="5020"/>
    <x v="144"/>
    <m/>
    <m/>
    <m/>
    <m/>
    <s v="n.a."/>
    <d v="1899-12-30T00:00:00"/>
    <d v="1899-12-30T00:00:00"/>
    <n v="0"/>
    <n v="0"/>
    <m/>
    <d v="2039-05-31T00:00:00"/>
    <m/>
    <m/>
    <m/>
    <m/>
    <m/>
    <m/>
    <m/>
    <m/>
    <m/>
    <m/>
    <m/>
    <m/>
    <m/>
    <m/>
    <m/>
    <m/>
    <m/>
    <m/>
    <m/>
    <d v="2025-11-01T00:00:00"/>
    <m/>
    <n v="35000"/>
    <m/>
    <m/>
    <s v="Euro"/>
    <n v="30.16"/>
    <m/>
    <m/>
    <m/>
    <m/>
    <n v="26"/>
    <m/>
    <m/>
    <m/>
    <m/>
    <m/>
    <m/>
    <m/>
    <m/>
    <m/>
    <m/>
    <m/>
    <m/>
    <m/>
    <m/>
    <m/>
    <m/>
    <m/>
    <m/>
    <m/>
    <m/>
    <m/>
    <m/>
  </r>
  <r>
    <m/>
    <s v="V100061"/>
    <s v="2025-0008"/>
    <x v="138"/>
    <n v="16"/>
    <s v="Wagon"/>
    <n v="476"/>
    <s v=""/>
    <x v="48"/>
    <m/>
    <m/>
    <x v="5"/>
    <x v="8"/>
    <n v="1"/>
    <m/>
    <m/>
    <n v="1"/>
    <m/>
    <n v="1"/>
    <n v="1"/>
    <x v="1"/>
    <n v="0"/>
    <d v="1899-12-30T00:00:00"/>
    <d v="1899-12-30T00:00:00"/>
    <x v="8"/>
    <m/>
    <m/>
    <m/>
    <d v="2027-06-11T00:00:00"/>
    <d v="2039-06-10T00:00:00"/>
    <n v="5020"/>
    <x v="144"/>
    <m/>
    <m/>
    <m/>
    <m/>
    <s v="n.a."/>
    <d v="1899-12-30T00:00:00"/>
    <d v="1899-12-30T00:00:00"/>
    <n v="0"/>
    <n v="0"/>
    <m/>
    <d v="2039-05-31T00:00:00"/>
    <m/>
    <m/>
    <m/>
    <m/>
    <m/>
    <m/>
    <m/>
    <m/>
    <m/>
    <m/>
    <m/>
    <m/>
    <m/>
    <m/>
    <m/>
    <m/>
    <m/>
    <m/>
    <m/>
    <d v="2025-11-01T00:00:00"/>
    <m/>
    <n v="35000"/>
    <m/>
    <m/>
    <s v="Euro"/>
    <n v="30.16"/>
    <m/>
    <m/>
    <m/>
    <m/>
    <n v="26"/>
    <m/>
    <m/>
    <m/>
    <m/>
    <m/>
    <m/>
    <m/>
    <m/>
    <m/>
    <m/>
    <m/>
    <m/>
    <m/>
    <m/>
    <m/>
    <m/>
    <m/>
    <m/>
    <m/>
    <m/>
    <m/>
    <m/>
  </r>
  <r>
    <m/>
    <s v="V100061"/>
    <s v="2025-0008"/>
    <x v="138"/>
    <n v="16"/>
    <s v="Wagon"/>
    <n v="477"/>
    <s v=""/>
    <x v="48"/>
    <m/>
    <m/>
    <x v="5"/>
    <x v="8"/>
    <n v="1"/>
    <m/>
    <m/>
    <n v="1"/>
    <m/>
    <n v="1"/>
    <n v="1"/>
    <x v="1"/>
    <n v="0"/>
    <d v="1899-12-30T00:00:00"/>
    <d v="1899-12-30T00:00:00"/>
    <x v="8"/>
    <m/>
    <m/>
    <m/>
    <d v="2027-06-11T00:00:00"/>
    <d v="2039-06-10T00:00:00"/>
    <n v="5020"/>
    <x v="144"/>
    <m/>
    <m/>
    <m/>
    <m/>
    <s v="n.a."/>
    <d v="1899-12-30T00:00:00"/>
    <d v="1899-12-30T00:00:00"/>
    <n v="0"/>
    <n v="0"/>
    <m/>
    <d v="2039-05-31T00:00:00"/>
    <m/>
    <m/>
    <m/>
    <m/>
    <m/>
    <m/>
    <m/>
    <m/>
    <m/>
    <m/>
    <m/>
    <m/>
    <m/>
    <m/>
    <m/>
    <m/>
    <m/>
    <m/>
    <m/>
    <d v="2025-11-01T00:00:00"/>
    <m/>
    <n v="35000"/>
    <m/>
    <m/>
    <s v="Euro"/>
    <n v="30.16"/>
    <m/>
    <m/>
    <m/>
    <m/>
    <n v="26"/>
    <m/>
    <m/>
    <m/>
    <m/>
    <m/>
    <m/>
    <m/>
    <m/>
    <m/>
    <m/>
    <m/>
    <m/>
    <m/>
    <m/>
    <m/>
    <m/>
    <m/>
    <m/>
    <m/>
    <m/>
    <m/>
    <m/>
  </r>
  <r>
    <m/>
    <s v="V100061"/>
    <s v="2025-0008"/>
    <x v="138"/>
    <n v="16"/>
    <s v="Wagon"/>
    <n v="478"/>
    <s v=""/>
    <x v="48"/>
    <m/>
    <m/>
    <x v="5"/>
    <x v="8"/>
    <n v="1"/>
    <m/>
    <m/>
    <n v="1"/>
    <m/>
    <n v="1"/>
    <n v="1"/>
    <x v="1"/>
    <n v="0"/>
    <d v="1899-12-30T00:00:00"/>
    <d v="1899-12-30T00:00:00"/>
    <x v="8"/>
    <m/>
    <m/>
    <m/>
    <d v="2027-06-11T00:00:00"/>
    <d v="2039-06-10T00:00:00"/>
    <n v="5020"/>
    <x v="144"/>
    <m/>
    <m/>
    <m/>
    <m/>
    <s v="n.a."/>
    <d v="1899-12-30T00:00:00"/>
    <d v="1899-12-30T00:00:00"/>
    <n v="0"/>
    <n v="0"/>
    <m/>
    <d v="2039-05-31T00:00:00"/>
    <m/>
    <m/>
    <m/>
    <m/>
    <m/>
    <m/>
    <m/>
    <m/>
    <m/>
    <m/>
    <m/>
    <m/>
    <m/>
    <m/>
    <m/>
    <m/>
    <m/>
    <m/>
    <m/>
    <d v="2025-11-01T00:00:00"/>
    <m/>
    <n v="35000"/>
    <m/>
    <m/>
    <s v="Euro"/>
    <n v="30.16"/>
    <m/>
    <m/>
    <m/>
    <m/>
    <n v="26"/>
    <m/>
    <m/>
    <m/>
    <m/>
    <m/>
    <m/>
    <m/>
    <m/>
    <m/>
    <m/>
    <m/>
    <m/>
    <m/>
    <m/>
    <m/>
    <m/>
    <m/>
    <m/>
    <m/>
    <m/>
    <m/>
    <m/>
  </r>
  <r>
    <m/>
    <s v="V100061"/>
    <s v="2025-0008"/>
    <x v="138"/>
    <n v="16"/>
    <s v="Wagon"/>
    <n v="479"/>
    <s v=""/>
    <x v="48"/>
    <m/>
    <m/>
    <x v="5"/>
    <x v="8"/>
    <n v="1"/>
    <m/>
    <m/>
    <n v="1"/>
    <m/>
    <n v="1"/>
    <n v="1"/>
    <x v="1"/>
    <n v="0"/>
    <d v="1899-12-30T00:00:00"/>
    <d v="1899-12-30T00:00:00"/>
    <x v="8"/>
    <m/>
    <m/>
    <m/>
    <d v="2027-06-11T00:00:00"/>
    <d v="2039-06-10T00:00:00"/>
    <n v="5020"/>
    <x v="144"/>
    <m/>
    <m/>
    <m/>
    <m/>
    <s v="n.a."/>
    <d v="1899-12-30T00:00:00"/>
    <d v="1899-12-30T00:00:00"/>
    <n v="0"/>
    <n v="0"/>
    <m/>
    <d v="2039-05-31T00:00:00"/>
    <m/>
    <m/>
    <m/>
    <m/>
    <m/>
    <m/>
    <m/>
    <m/>
    <m/>
    <m/>
    <m/>
    <m/>
    <m/>
    <m/>
    <m/>
    <m/>
    <m/>
    <m/>
    <m/>
    <d v="2025-11-01T00:00:00"/>
    <m/>
    <n v="35000"/>
    <m/>
    <m/>
    <s v="Euro"/>
    <n v="30.16"/>
    <m/>
    <m/>
    <m/>
    <m/>
    <n v="26"/>
    <m/>
    <m/>
    <m/>
    <m/>
    <m/>
    <m/>
    <m/>
    <m/>
    <m/>
    <m/>
    <m/>
    <m/>
    <m/>
    <m/>
    <m/>
    <m/>
    <m/>
    <m/>
    <m/>
    <m/>
    <m/>
    <m/>
  </r>
  <r>
    <m/>
    <s v="V100061"/>
    <s v="2025-0008"/>
    <x v="138"/>
    <n v="16"/>
    <s v="Wagon"/>
    <n v="480"/>
    <s v=""/>
    <x v="48"/>
    <m/>
    <m/>
    <x v="5"/>
    <x v="8"/>
    <n v="1"/>
    <m/>
    <m/>
    <n v="1"/>
    <m/>
    <n v="1"/>
    <n v="1"/>
    <x v="1"/>
    <n v="0"/>
    <d v="1899-12-30T00:00:00"/>
    <d v="1899-12-30T00:00:00"/>
    <x v="8"/>
    <m/>
    <m/>
    <m/>
    <d v="2027-06-11T00:00:00"/>
    <d v="2039-06-10T00:00:00"/>
    <n v="5020"/>
    <x v="144"/>
    <m/>
    <m/>
    <m/>
    <m/>
    <s v="n.a."/>
    <d v="1899-12-30T00:00:00"/>
    <d v="1899-12-30T00:00:00"/>
    <n v="0"/>
    <n v="0"/>
    <m/>
    <d v="2039-05-31T00:00:00"/>
    <m/>
    <m/>
    <m/>
    <m/>
    <m/>
    <m/>
    <m/>
    <m/>
    <m/>
    <m/>
    <m/>
    <m/>
    <m/>
    <m/>
    <m/>
    <m/>
    <m/>
    <m/>
    <m/>
    <d v="2025-11-01T00:00:00"/>
    <m/>
    <n v="35000"/>
    <m/>
    <m/>
    <s v="Euro"/>
    <n v="30.16"/>
    <m/>
    <m/>
    <m/>
    <m/>
    <n v="26"/>
    <m/>
    <m/>
    <m/>
    <m/>
    <m/>
    <m/>
    <m/>
    <m/>
    <m/>
    <m/>
    <m/>
    <m/>
    <m/>
    <m/>
    <m/>
    <m/>
    <m/>
    <m/>
    <m/>
    <m/>
    <m/>
    <m/>
  </r>
  <r>
    <m/>
    <s v="V100061"/>
    <s v="2025-0008"/>
    <x v="138"/>
    <n v="16"/>
    <s v="Wagon"/>
    <n v="481"/>
    <s v=""/>
    <x v="48"/>
    <m/>
    <m/>
    <x v="5"/>
    <x v="8"/>
    <n v="1"/>
    <m/>
    <m/>
    <n v="1"/>
    <m/>
    <n v="1"/>
    <n v="1"/>
    <x v="1"/>
    <n v="0"/>
    <d v="1899-12-30T00:00:00"/>
    <d v="1899-12-30T00:00:00"/>
    <x v="8"/>
    <m/>
    <m/>
    <m/>
    <d v="2027-06-11T00:00:00"/>
    <d v="2039-06-10T00:00:00"/>
    <n v="5020"/>
    <x v="144"/>
    <m/>
    <m/>
    <m/>
    <m/>
    <s v="n.a."/>
    <d v="1899-12-30T00:00:00"/>
    <d v="1899-12-30T00:00:00"/>
    <n v="0"/>
    <n v="0"/>
    <m/>
    <d v="2039-05-31T00:00:00"/>
    <m/>
    <m/>
    <m/>
    <m/>
    <m/>
    <m/>
    <m/>
    <m/>
    <m/>
    <m/>
    <m/>
    <m/>
    <m/>
    <m/>
    <m/>
    <m/>
    <m/>
    <m/>
    <m/>
    <d v="2025-11-01T00:00:00"/>
    <m/>
    <n v="35000"/>
    <m/>
    <m/>
    <s v="Euro"/>
    <n v="30.16"/>
    <m/>
    <m/>
    <m/>
    <m/>
    <n v="26"/>
    <m/>
    <m/>
    <m/>
    <m/>
    <m/>
    <m/>
    <m/>
    <m/>
    <m/>
    <m/>
    <m/>
    <m/>
    <m/>
    <m/>
    <m/>
    <m/>
    <m/>
    <m/>
    <m/>
    <m/>
    <m/>
    <m/>
  </r>
  <r>
    <m/>
    <s v="V100061"/>
    <s v="2025-0008"/>
    <x v="138"/>
    <n v="16"/>
    <s v="Wagon"/>
    <n v="482"/>
    <s v=""/>
    <x v="48"/>
    <m/>
    <m/>
    <x v="5"/>
    <x v="8"/>
    <n v="1"/>
    <m/>
    <m/>
    <n v="1"/>
    <m/>
    <n v="1"/>
    <n v="1"/>
    <x v="1"/>
    <n v="0"/>
    <d v="1899-12-30T00:00:00"/>
    <d v="1899-12-30T00:00:00"/>
    <x v="8"/>
    <m/>
    <m/>
    <m/>
    <d v="2027-06-11T00:00:00"/>
    <d v="2039-06-10T00:00:00"/>
    <n v="5020"/>
    <x v="144"/>
    <m/>
    <m/>
    <m/>
    <m/>
    <s v="n.a."/>
    <d v="1899-12-30T00:00:00"/>
    <d v="1899-12-30T00:00:00"/>
    <n v="0"/>
    <n v="0"/>
    <m/>
    <d v="2039-05-31T00:00:00"/>
    <m/>
    <m/>
    <m/>
    <m/>
    <m/>
    <m/>
    <m/>
    <m/>
    <m/>
    <m/>
    <m/>
    <m/>
    <m/>
    <m/>
    <m/>
    <m/>
    <m/>
    <m/>
    <m/>
    <d v="2025-11-01T00:00:00"/>
    <m/>
    <n v="35000"/>
    <m/>
    <m/>
    <s v="Euro"/>
    <n v="30.16"/>
    <m/>
    <m/>
    <m/>
    <m/>
    <n v="26"/>
    <m/>
    <m/>
    <m/>
    <m/>
    <m/>
    <m/>
    <m/>
    <m/>
    <m/>
    <m/>
    <m/>
    <m/>
    <m/>
    <m/>
    <m/>
    <m/>
    <m/>
    <m/>
    <m/>
    <m/>
    <m/>
    <m/>
  </r>
  <r>
    <m/>
    <s v="V100061"/>
    <s v="2025-0008"/>
    <x v="138"/>
    <n v="16"/>
    <s v="Wagon"/>
    <n v="483"/>
    <s v=""/>
    <x v="48"/>
    <m/>
    <m/>
    <x v="5"/>
    <x v="8"/>
    <n v="1"/>
    <m/>
    <m/>
    <n v="1"/>
    <m/>
    <n v="1"/>
    <n v="1"/>
    <x v="1"/>
    <n v="0"/>
    <d v="1899-12-30T00:00:00"/>
    <d v="1899-12-30T00:00:00"/>
    <x v="8"/>
    <m/>
    <m/>
    <m/>
    <d v="2027-06-11T00:00:00"/>
    <d v="2039-06-10T00:00:00"/>
    <n v="5020"/>
    <x v="144"/>
    <m/>
    <m/>
    <m/>
    <m/>
    <s v="n.a."/>
    <d v="1899-12-30T00:00:00"/>
    <d v="1899-12-30T00:00:00"/>
    <n v="0"/>
    <n v="0"/>
    <m/>
    <d v="2039-05-31T00:00:00"/>
    <m/>
    <m/>
    <m/>
    <m/>
    <m/>
    <m/>
    <m/>
    <m/>
    <m/>
    <m/>
    <m/>
    <m/>
    <m/>
    <m/>
    <m/>
    <m/>
    <m/>
    <m/>
    <m/>
    <d v="2025-11-01T00:00:00"/>
    <m/>
    <n v="35000"/>
    <m/>
    <m/>
    <s v="Euro"/>
    <n v="30.16"/>
    <m/>
    <m/>
    <m/>
    <m/>
    <n v="26"/>
    <m/>
    <m/>
    <m/>
    <m/>
    <m/>
    <m/>
    <m/>
    <m/>
    <m/>
    <m/>
    <m/>
    <m/>
    <m/>
    <m/>
    <m/>
    <m/>
    <m/>
    <m/>
    <m/>
    <m/>
    <m/>
    <m/>
  </r>
  <r>
    <m/>
    <s v="V100061"/>
    <s v="2025-0008"/>
    <x v="138"/>
    <n v="16"/>
    <s v="Wagon"/>
    <n v="484"/>
    <s v=""/>
    <x v="48"/>
    <m/>
    <m/>
    <x v="5"/>
    <x v="8"/>
    <n v="1"/>
    <m/>
    <m/>
    <n v="1"/>
    <m/>
    <n v="1"/>
    <n v="1"/>
    <x v="1"/>
    <n v="0"/>
    <d v="1899-12-30T00:00:00"/>
    <d v="1899-12-30T00:00:00"/>
    <x v="8"/>
    <m/>
    <m/>
    <m/>
    <d v="2027-06-11T00:00:00"/>
    <d v="2039-06-10T00:00:00"/>
    <n v="5020"/>
    <x v="144"/>
    <m/>
    <m/>
    <m/>
    <m/>
    <s v="n.a."/>
    <d v="1899-12-30T00:00:00"/>
    <d v="1899-12-30T00:00:00"/>
    <n v="0"/>
    <n v="0"/>
    <m/>
    <d v="2039-05-31T00:00:00"/>
    <m/>
    <m/>
    <m/>
    <m/>
    <m/>
    <m/>
    <m/>
    <m/>
    <m/>
    <m/>
    <m/>
    <m/>
    <m/>
    <m/>
    <m/>
    <m/>
    <m/>
    <m/>
    <m/>
    <d v="2025-11-01T00:00:00"/>
    <m/>
    <n v="35000"/>
    <m/>
    <m/>
    <s v="Euro"/>
    <n v="30.16"/>
    <m/>
    <m/>
    <m/>
    <m/>
    <n v="26"/>
    <m/>
    <m/>
    <m/>
    <m/>
    <m/>
    <m/>
    <m/>
    <m/>
    <m/>
    <m/>
    <m/>
    <m/>
    <m/>
    <m/>
    <m/>
    <m/>
    <m/>
    <m/>
    <m/>
    <m/>
    <m/>
    <m/>
  </r>
  <r>
    <m/>
    <s v="V100061"/>
    <s v="2025-0008"/>
    <x v="138"/>
    <n v="16"/>
    <s v="Wagon"/>
    <n v="485"/>
    <s v=""/>
    <x v="48"/>
    <m/>
    <m/>
    <x v="5"/>
    <x v="8"/>
    <n v="1"/>
    <m/>
    <m/>
    <n v="1"/>
    <m/>
    <n v="1"/>
    <n v="1"/>
    <x v="1"/>
    <n v="0"/>
    <d v="1899-12-30T00:00:00"/>
    <d v="1899-12-30T00:00:00"/>
    <x v="8"/>
    <m/>
    <m/>
    <m/>
    <d v="2027-06-11T00:00:00"/>
    <d v="2039-06-10T00:00:00"/>
    <n v="5020"/>
    <x v="144"/>
    <m/>
    <m/>
    <m/>
    <m/>
    <s v="n.a."/>
    <d v="1899-12-30T00:00:00"/>
    <d v="1899-12-30T00:00:00"/>
    <n v="0"/>
    <n v="0"/>
    <m/>
    <d v="2039-05-31T00:00:00"/>
    <m/>
    <m/>
    <m/>
    <m/>
    <m/>
    <m/>
    <m/>
    <m/>
    <m/>
    <m/>
    <m/>
    <m/>
    <m/>
    <m/>
    <m/>
    <m/>
    <m/>
    <m/>
    <m/>
    <d v="2025-11-01T00:00:00"/>
    <m/>
    <n v="35000"/>
    <m/>
    <m/>
    <s v="Euro"/>
    <n v="30.16"/>
    <m/>
    <m/>
    <m/>
    <m/>
    <n v="26"/>
    <m/>
    <m/>
    <m/>
    <m/>
    <m/>
    <m/>
    <m/>
    <m/>
    <m/>
    <m/>
    <m/>
    <m/>
    <m/>
    <m/>
    <m/>
    <m/>
    <m/>
    <m/>
    <m/>
    <m/>
    <m/>
    <m/>
  </r>
  <r>
    <m/>
    <s v="V100061"/>
    <s v="2025-0008"/>
    <x v="138"/>
    <n v="17"/>
    <s v="Batch"/>
    <m/>
    <m/>
    <x v="48"/>
    <s v="AUT"/>
    <s v="Middle EU - ELSE"/>
    <x v="5"/>
    <x v="8"/>
    <n v="15"/>
    <m/>
    <m/>
    <n v="15"/>
    <n v="0"/>
    <n v="15"/>
    <n v="15"/>
    <x v="0"/>
    <n v="0"/>
    <m/>
    <m/>
    <x v="8"/>
    <s v="Auslieferung gemäss supply demand (nicht MV)"/>
    <d v="2027-07-09T00:00:00"/>
    <d v="2039-07-08T00:00:00"/>
    <m/>
    <m/>
    <m/>
    <x v="12"/>
    <m/>
    <m/>
    <m/>
    <m/>
    <s v="n.a."/>
    <m/>
    <m/>
    <n v="0"/>
    <n v="0"/>
    <m/>
    <m/>
    <s v="n.a."/>
    <m/>
    <m/>
    <m/>
    <m/>
    <m/>
    <m/>
    <m/>
    <m/>
    <s v="A"/>
    <n v="75"/>
    <s v="keine"/>
    <s v="AUT"/>
    <s v="Not required"/>
    <s v="N"/>
    <s v="Y"/>
    <n v="72"/>
    <s v="Option 4 Monate vor Mietende für weitere 6 Jahre zu gleichen Konditionen auszuüber"/>
    <m/>
    <m/>
    <m/>
    <n v="35000"/>
    <s v="N"/>
    <m/>
    <s v="Euro"/>
    <n v="30.16"/>
    <n v="-4.16"/>
    <n v="0"/>
    <n v="0"/>
    <n v="0"/>
    <n v="26"/>
    <n v="0"/>
    <n v="0"/>
    <n v="0"/>
    <n v="0"/>
    <n v="0"/>
    <s v="0.00"/>
    <n v="0"/>
    <n v="0"/>
    <n v="0"/>
    <n v="0"/>
    <n v="30.16"/>
    <n v="-4.16"/>
    <n v="26"/>
    <n v="1"/>
    <n v="0"/>
    <n v="30.16"/>
    <n v="26"/>
    <n v="525000"/>
    <n v="0"/>
    <s v="Y"/>
    <n v="1"/>
    <n v="141960"/>
  </r>
  <r>
    <m/>
    <s v="V100061"/>
    <s v="2025-0008"/>
    <x v="138"/>
    <n v="17"/>
    <s v="Wagon"/>
    <n v="486"/>
    <s v=""/>
    <x v="48"/>
    <m/>
    <m/>
    <x v="5"/>
    <x v="8"/>
    <n v="1"/>
    <m/>
    <m/>
    <n v="1"/>
    <m/>
    <n v="1"/>
    <n v="1"/>
    <x v="1"/>
    <n v="0"/>
    <d v="1899-12-30T00:00:00"/>
    <d v="1899-12-30T00:00:00"/>
    <x v="8"/>
    <m/>
    <m/>
    <m/>
    <d v="2027-07-09T00:00:00"/>
    <d v="2039-07-08T00:00:00"/>
    <n v="5020"/>
    <x v="128"/>
    <m/>
    <m/>
    <m/>
    <m/>
    <s v="n.a."/>
    <d v="1899-12-30T00:00:00"/>
    <d v="1899-12-30T00:00:00"/>
    <n v="0"/>
    <n v="0"/>
    <m/>
    <d v="2039-06-30T00:00:00"/>
    <m/>
    <m/>
    <m/>
    <m/>
    <m/>
    <m/>
    <m/>
    <m/>
    <m/>
    <m/>
    <m/>
    <m/>
    <m/>
    <m/>
    <m/>
    <m/>
    <m/>
    <m/>
    <m/>
    <d v="2025-11-01T00:00:00"/>
    <m/>
    <n v="35000"/>
    <m/>
    <m/>
    <s v="Euro"/>
    <n v="30.16"/>
    <m/>
    <m/>
    <m/>
    <m/>
    <n v="26"/>
    <m/>
    <m/>
    <m/>
    <m/>
    <m/>
    <m/>
    <m/>
    <m/>
    <m/>
    <m/>
    <m/>
    <m/>
    <m/>
    <m/>
    <m/>
    <m/>
    <m/>
    <m/>
    <m/>
    <m/>
    <m/>
    <m/>
  </r>
  <r>
    <m/>
    <s v="V100061"/>
    <s v="2025-0008"/>
    <x v="138"/>
    <n v="17"/>
    <s v="Wagon"/>
    <n v="487"/>
    <s v=""/>
    <x v="48"/>
    <m/>
    <m/>
    <x v="5"/>
    <x v="8"/>
    <n v="1"/>
    <m/>
    <m/>
    <n v="1"/>
    <m/>
    <n v="1"/>
    <n v="1"/>
    <x v="1"/>
    <n v="0"/>
    <d v="1899-12-30T00:00:00"/>
    <d v="1899-12-30T00:00:00"/>
    <x v="8"/>
    <m/>
    <m/>
    <m/>
    <d v="2027-07-09T00:00:00"/>
    <d v="2039-07-08T00:00:00"/>
    <n v="5020"/>
    <x v="128"/>
    <m/>
    <m/>
    <m/>
    <m/>
    <s v="n.a."/>
    <d v="1899-12-30T00:00:00"/>
    <d v="1899-12-30T00:00:00"/>
    <n v="0"/>
    <n v="0"/>
    <m/>
    <d v="2039-06-30T00:00:00"/>
    <m/>
    <m/>
    <m/>
    <m/>
    <m/>
    <m/>
    <m/>
    <m/>
    <m/>
    <m/>
    <m/>
    <m/>
    <m/>
    <m/>
    <m/>
    <m/>
    <m/>
    <m/>
    <m/>
    <d v="2025-11-01T00:00:00"/>
    <m/>
    <n v="35000"/>
    <m/>
    <m/>
    <s v="Euro"/>
    <n v="30.16"/>
    <m/>
    <m/>
    <m/>
    <m/>
    <n v="26"/>
    <m/>
    <m/>
    <m/>
    <m/>
    <m/>
    <m/>
    <m/>
    <m/>
    <m/>
    <m/>
    <m/>
    <m/>
    <m/>
    <m/>
    <m/>
    <m/>
    <m/>
    <m/>
    <m/>
    <m/>
    <m/>
    <m/>
  </r>
  <r>
    <m/>
    <s v="V100061"/>
    <s v="2025-0008"/>
    <x v="138"/>
    <n v="17"/>
    <s v="Wagon"/>
    <n v="488"/>
    <s v=""/>
    <x v="48"/>
    <m/>
    <m/>
    <x v="5"/>
    <x v="8"/>
    <n v="1"/>
    <m/>
    <m/>
    <n v="1"/>
    <m/>
    <n v="1"/>
    <n v="1"/>
    <x v="1"/>
    <n v="0"/>
    <d v="1899-12-30T00:00:00"/>
    <d v="1899-12-30T00:00:00"/>
    <x v="8"/>
    <m/>
    <m/>
    <m/>
    <d v="2027-07-09T00:00:00"/>
    <d v="2039-07-08T00:00:00"/>
    <n v="5020"/>
    <x v="128"/>
    <m/>
    <m/>
    <m/>
    <m/>
    <s v="n.a."/>
    <d v="1899-12-30T00:00:00"/>
    <d v="1899-12-30T00:00:00"/>
    <n v="0"/>
    <n v="0"/>
    <m/>
    <d v="2039-06-30T00:00:00"/>
    <m/>
    <m/>
    <m/>
    <m/>
    <m/>
    <m/>
    <m/>
    <m/>
    <m/>
    <m/>
    <m/>
    <m/>
    <m/>
    <m/>
    <m/>
    <m/>
    <m/>
    <m/>
    <m/>
    <d v="2025-11-01T00:00:00"/>
    <m/>
    <n v="35000"/>
    <m/>
    <m/>
    <s v="Euro"/>
    <n v="30.16"/>
    <m/>
    <m/>
    <m/>
    <m/>
    <n v="26"/>
    <m/>
    <m/>
    <m/>
    <m/>
    <m/>
    <m/>
    <m/>
    <m/>
    <m/>
    <m/>
    <m/>
    <m/>
    <m/>
    <m/>
    <m/>
    <m/>
    <m/>
    <m/>
    <m/>
    <m/>
    <m/>
    <m/>
  </r>
  <r>
    <m/>
    <s v="V100061"/>
    <s v="2025-0008"/>
    <x v="138"/>
    <n v="17"/>
    <s v="Wagon"/>
    <n v="489"/>
    <s v=""/>
    <x v="48"/>
    <m/>
    <m/>
    <x v="5"/>
    <x v="8"/>
    <n v="1"/>
    <m/>
    <m/>
    <n v="1"/>
    <m/>
    <n v="1"/>
    <n v="1"/>
    <x v="1"/>
    <n v="0"/>
    <d v="1899-12-30T00:00:00"/>
    <d v="1899-12-30T00:00:00"/>
    <x v="8"/>
    <m/>
    <m/>
    <m/>
    <d v="2027-07-09T00:00:00"/>
    <d v="2039-07-08T00:00:00"/>
    <n v="5020"/>
    <x v="128"/>
    <m/>
    <m/>
    <m/>
    <m/>
    <s v="n.a."/>
    <d v="1899-12-30T00:00:00"/>
    <d v="1899-12-30T00:00:00"/>
    <n v="0"/>
    <n v="0"/>
    <m/>
    <d v="2039-06-30T00:00:00"/>
    <m/>
    <m/>
    <m/>
    <m/>
    <m/>
    <m/>
    <m/>
    <m/>
    <m/>
    <m/>
    <m/>
    <m/>
    <m/>
    <m/>
    <m/>
    <m/>
    <m/>
    <m/>
    <m/>
    <d v="2025-11-01T00:00:00"/>
    <m/>
    <n v="35000"/>
    <m/>
    <m/>
    <s v="Euro"/>
    <n v="30.16"/>
    <m/>
    <m/>
    <m/>
    <m/>
    <n v="26"/>
    <m/>
    <m/>
    <m/>
    <m/>
    <m/>
    <m/>
    <m/>
    <m/>
    <m/>
    <m/>
    <m/>
    <m/>
    <m/>
    <m/>
    <m/>
    <m/>
    <m/>
    <m/>
    <m/>
    <m/>
    <m/>
    <m/>
  </r>
  <r>
    <m/>
    <s v="V100061"/>
    <s v="2025-0008"/>
    <x v="138"/>
    <n v="17"/>
    <s v="Wagon"/>
    <n v="490"/>
    <s v=""/>
    <x v="48"/>
    <m/>
    <m/>
    <x v="5"/>
    <x v="8"/>
    <n v="1"/>
    <m/>
    <m/>
    <n v="1"/>
    <m/>
    <n v="1"/>
    <n v="1"/>
    <x v="1"/>
    <n v="0"/>
    <d v="1899-12-30T00:00:00"/>
    <d v="1899-12-30T00:00:00"/>
    <x v="8"/>
    <m/>
    <m/>
    <m/>
    <d v="2027-07-09T00:00:00"/>
    <d v="2039-07-08T00:00:00"/>
    <n v="5020"/>
    <x v="128"/>
    <m/>
    <m/>
    <m/>
    <m/>
    <s v="n.a."/>
    <d v="1899-12-30T00:00:00"/>
    <d v="1899-12-30T00:00:00"/>
    <n v="0"/>
    <n v="0"/>
    <m/>
    <d v="2039-06-30T00:00:00"/>
    <m/>
    <m/>
    <m/>
    <m/>
    <m/>
    <m/>
    <m/>
    <m/>
    <m/>
    <m/>
    <m/>
    <m/>
    <m/>
    <m/>
    <m/>
    <m/>
    <m/>
    <m/>
    <m/>
    <d v="2025-11-01T00:00:00"/>
    <m/>
    <n v="35000"/>
    <m/>
    <m/>
    <s v="Euro"/>
    <n v="30.16"/>
    <m/>
    <m/>
    <m/>
    <m/>
    <n v="26"/>
    <m/>
    <m/>
    <m/>
    <m/>
    <m/>
    <m/>
    <m/>
    <m/>
    <m/>
    <m/>
    <m/>
    <m/>
    <m/>
    <m/>
    <m/>
    <m/>
    <m/>
    <m/>
    <m/>
    <m/>
    <m/>
    <m/>
  </r>
  <r>
    <m/>
    <s v="V100061"/>
    <s v="2025-0008"/>
    <x v="138"/>
    <n v="17"/>
    <s v="Wagon"/>
    <n v="491"/>
    <s v=""/>
    <x v="48"/>
    <m/>
    <m/>
    <x v="5"/>
    <x v="8"/>
    <n v="1"/>
    <m/>
    <m/>
    <n v="1"/>
    <m/>
    <n v="1"/>
    <n v="1"/>
    <x v="1"/>
    <n v="0"/>
    <d v="1899-12-30T00:00:00"/>
    <d v="1899-12-30T00:00:00"/>
    <x v="8"/>
    <m/>
    <m/>
    <m/>
    <d v="2027-07-09T00:00:00"/>
    <d v="2039-07-08T00:00:00"/>
    <n v="5020"/>
    <x v="128"/>
    <m/>
    <m/>
    <m/>
    <m/>
    <s v="n.a."/>
    <d v="1899-12-30T00:00:00"/>
    <d v="1899-12-30T00:00:00"/>
    <n v="0"/>
    <n v="0"/>
    <m/>
    <d v="2039-06-30T00:00:00"/>
    <m/>
    <m/>
    <m/>
    <m/>
    <m/>
    <m/>
    <m/>
    <m/>
    <m/>
    <m/>
    <m/>
    <m/>
    <m/>
    <m/>
    <m/>
    <m/>
    <m/>
    <m/>
    <m/>
    <d v="2025-11-01T00:00:00"/>
    <m/>
    <n v="35000"/>
    <m/>
    <m/>
    <s v="Euro"/>
    <n v="30.16"/>
    <m/>
    <m/>
    <m/>
    <m/>
    <n v="26"/>
    <m/>
    <m/>
    <m/>
    <m/>
    <m/>
    <m/>
    <m/>
    <m/>
    <m/>
    <m/>
    <m/>
    <m/>
    <m/>
    <m/>
    <m/>
    <m/>
    <m/>
    <m/>
    <m/>
    <m/>
    <m/>
    <m/>
  </r>
  <r>
    <m/>
    <s v="V100061"/>
    <s v="2025-0008"/>
    <x v="138"/>
    <n v="17"/>
    <s v="Wagon"/>
    <n v="492"/>
    <s v=""/>
    <x v="48"/>
    <m/>
    <m/>
    <x v="5"/>
    <x v="8"/>
    <n v="1"/>
    <m/>
    <m/>
    <n v="1"/>
    <m/>
    <n v="1"/>
    <n v="1"/>
    <x v="1"/>
    <n v="0"/>
    <d v="1899-12-30T00:00:00"/>
    <d v="1899-12-30T00:00:00"/>
    <x v="8"/>
    <m/>
    <m/>
    <m/>
    <d v="2027-07-09T00:00:00"/>
    <d v="2039-07-08T00:00:00"/>
    <n v="5020"/>
    <x v="128"/>
    <m/>
    <m/>
    <m/>
    <m/>
    <s v="n.a."/>
    <d v="1899-12-30T00:00:00"/>
    <d v="1899-12-30T00:00:00"/>
    <n v="0"/>
    <n v="0"/>
    <m/>
    <d v="2039-06-30T00:00:00"/>
    <m/>
    <m/>
    <m/>
    <m/>
    <m/>
    <m/>
    <m/>
    <m/>
    <m/>
    <m/>
    <m/>
    <m/>
    <m/>
    <m/>
    <m/>
    <m/>
    <m/>
    <m/>
    <m/>
    <d v="2025-11-01T00:00:00"/>
    <m/>
    <n v="35000"/>
    <m/>
    <m/>
    <s v="Euro"/>
    <n v="30.16"/>
    <m/>
    <m/>
    <m/>
    <m/>
    <n v="26"/>
    <m/>
    <m/>
    <m/>
    <m/>
    <m/>
    <m/>
    <m/>
    <m/>
    <m/>
    <m/>
    <m/>
    <m/>
    <m/>
    <m/>
    <m/>
    <m/>
    <m/>
    <m/>
    <m/>
    <m/>
    <m/>
    <m/>
  </r>
  <r>
    <m/>
    <s v="V100061"/>
    <s v="2025-0008"/>
    <x v="138"/>
    <n v="17"/>
    <s v="Wagon"/>
    <n v="493"/>
    <s v=""/>
    <x v="48"/>
    <m/>
    <m/>
    <x v="5"/>
    <x v="8"/>
    <n v="1"/>
    <m/>
    <m/>
    <n v="1"/>
    <m/>
    <n v="1"/>
    <n v="1"/>
    <x v="1"/>
    <n v="0"/>
    <d v="1899-12-30T00:00:00"/>
    <d v="1899-12-30T00:00:00"/>
    <x v="8"/>
    <m/>
    <m/>
    <m/>
    <d v="2027-07-09T00:00:00"/>
    <d v="2039-07-08T00:00:00"/>
    <n v="5020"/>
    <x v="128"/>
    <m/>
    <m/>
    <m/>
    <m/>
    <s v="n.a."/>
    <d v="1899-12-30T00:00:00"/>
    <d v="1899-12-30T00:00:00"/>
    <n v="0"/>
    <n v="0"/>
    <m/>
    <d v="2039-06-30T00:00:00"/>
    <m/>
    <m/>
    <m/>
    <m/>
    <m/>
    <m/>
    <m/>
    <m/>
    <m/>
    <m/>
    <m/>
    <m/>
    <m/>
    <m/>
    <m/>
    <m/>
    <m/>
    <m/>
    <m/>
    <d v="2025-11-01T00:00:00"/>
    <m/>
    <n v="35000"/>
    <m/>
    <m/>
    <s v="Euro"/>
    <n v="30.16"/>
    <m/>
    <m/>
    <m/>
    <m/>
    <n v="26"/>
    <m/>
    <m/>
    <m/>
    <m/>
    <m/>
    <m/>
    <m/>
    <m/>
    <m/>
    <m/>
    <m/>
    <m/>
    <m/>
    <m/>
    <m/>
    <m/>
    <m/>
    <m/>
    <m/>
    <m/>
    <m/>
    <m/>
  </r>
  <r>
    <m/>
    <s v="V100061"/>
    <s v="2025-0008"/>
    <x v="138"/>
    <n v="17"/>
    <s v="Wagon"/>
    <n v="494"/>
    <s v=""/>
    <x v="48"/>
    <m/>
    <m/>
    <x v="5"/>
    <x v="8"/>
    <n v="1"/>
    <m/>
    <m/>
    <n v="1"/>
    <m/>
    <n v="1"/>
    <n v="1"/>
    <x v="1"/>
    <n v="0"/>
    <d v="1899-12-30T00:00:00"/>
    <d v="1899-12-30T00:00:00"/>
    <x v="8"/>
    <m/>
    <m/>
    <m/>
    <d v="2027-07-09T00:00:00"/>
    <d v="2039-07-08T00:00:00"/>
    <n v="5020"/>
    <x v="128"/>
    <m/>
    <m/>
    <m/>
    <m/>
    <s v="n.a."/>
    <d v="1899-12-30T00:00:00"/>
    <d v="1899-12-30T00:00:00"/>
    <n v="0"/>
    <n v="0"/>
    <m/>
    <d v="2039-06-30T00:00:00"/>
    <m/>
    <m/>
    <m/>
    <m/>
    <m/>
    <m/>
    <m/>
    <m/>
    <m/>
    <m/>
    <m/>
    <m/>
    <m/>
    <m/>
    <m/>
    <m/>
    <m/>
    <m/>
    <m/>
    <d v="2025-11-01T00:00:00"/>
    <m/>
    <n v="35000"/>
    <m/>
    <m/>
    <s v="Euro"/>
    <n v="30.16"/>
    <m/>
    <m/>
    <m/>
    <m/>
    <n v="26"/>
    <m/>
    <m/>
    <m/>
    <m/>
    <m/>
    <m/>
    <m/>
    <m/>
    <m/>
    <m/>
    <m/>
    <m/>
    <m/>
    <m/>
    <m/>
    <m/>
    <m/>
    <m/>
    <m/>
    <m/>
    <m/>
    <m/>
  </r>
  <r>
    <m/>
    <s v="V100061"/>
    <s v="2025-0008"/>
    <x v="138"/>
    <n v="17"/>
    <s v="Wagon"/>
    <n v="495"/>
    <s v=""/>
    <x v="48"/>
    <m/>
    <m/>
    <x v="5"/>
    <x v="8"/>
    <n v="1"/>
    <m/>
    <m/>
    <n v="1"/>
    <m/>
    <n v="1"/>
    <n v="1"/>
    <x v="1"/>
    <n v="0"/>
    <d v="1899-12-30T00:00:00"/>
    <d v="1899-12-30T00:00:00"/>
    <x v="8"/>
    <m/>
    <m/>
    <m/>
    <d v="2027-07-09T00:00:00"/>
    <d v="2039-07-08T00:00:00"/>
    <n v="5020"/>
    <x v="128"/>
    <m/>
    <m/>
    <m/>
    <m/>
    <s v="n.a."/>
    <d v="1899-12-30T00:00:00"/>
    <d v="1899-12-30T00:00:00"/>
    <n v="0"/>
    <n v="0"/>
    <m/>
    <d v="2039-06-30T00:00:00"/>
    <m/>
    <m/>
    <m/>
    <m/>
    <m/>
    <m/>
    <m/>
    <m/>
    <m/>
    <m/>
    <m/>
    <m/>
    <m/>
    <m/>
    <m/>
    <m/>
    <m/>
    <m/>
    <m/>
    <d v="2025-11-01T00:00:00"/>
    <m/>
    <n v="35000"/>
    <m/>
    <m/>
    <s v="Euro"/>
    <n v="30.16"/>
    <m/>
    <m/>
    <m/>
    <m/>
    <n v="26"/>
    <m/>
    <m/>
    <m/>
    <m/>
    <m/>
    <m/>
    <m/>
    <m/>
    <m/>
    <m/>
    <m/>
    <m/>
    <m/>
    <m/>
    <m/>
    <m/>
    <m/>
    <m/>
    <m/>
    <m/>
    <m/>
    <m/>
  </r>
  <r>
    <m/>
    <s v="V100061"/>
    <s v="2025-0008"/>
    <x v="138"/>
    <n v="17"/>
    <s v="Wagon"/>
    <n v="496"/>
    <s v=""/>
    <x v="48"/>
    <m/>
    <m/>
    <x v="5"/>
    <x v="8"/>
    <n v="1"/>
    <m/>
    <m/>
    <n v="1"/>
    <m/>
    <n v="1"/>
    <n v="1"/>
    <x v="1"/>
    <n v="0"/>
    <d v="1899-12-30T00:00:00"/>
    <d v="1899-12-30T00:00:00"/>
    <x v="8"/>
    <m/>
    <m/>
    <m/>
    <d v="2027-07-09T00:00:00"/>
    <d v="2039-07-08T00:00:00"/>
    <n v="5020"/>
    <x v="128"/>
    <m/>
    <m/>
    <m/>
    <m/>
    <s v="n.a."/>
    <d v="1899-12-30T00:00:00"/>
    <d v="1899-12-30T00:00:00"/>
    <n v="0"/>
    <n v="0"/>
    <m/>
    <d v="2039-06-30T00:00:00"/>
    <m/>
    <m/>
    <m/>
    <m/>
    <m/>
    <m/>
    <m/>
    <m/>
    <m/>
    <m/>
    <m/>
    <m/>
    <m/>
    <m/>
    <m/>
    <m/>
    <m/>
    <m/>
    <m/>
    <d v="2025-11-01T00:00:00"/>
    <m/>
    <n v="35000"/>
    <m/>
    <m/>
    <s v="Euro"/>
    <n v="30.16"/>
    <m/>
    <m/>
    <m/>
    <m/>
    <n v="26"/>
    <m/>
    <m/>
    <m/>
    <m/>
    <m/>
    <m/>
    <m/>
    <m/>
    <m/>
    <m/>
    <m/>
    <m/>
    <m/>
    <m/>
    <m/>
    <m/>
    <m/>
    <m/>
    <m/>
    <m/>
    <m/>
    <m/>
  </r>
  <r>
    <m/>
    <s v="V100061"/>
    <s v="2025-0008"/>
    <x v="138"/>
    <n v="17"/>
    <s v="Wagon"/>
    <n v="497"/>
    <s v=""/>
    <x v="48"/>
    <m/>
    <m/>
    <x v="5"/>
    <x v="8"/>
    <n v="1"/>
    <m/>
    <m/>
    <n v="1"/>
    <m/>
    <n v="1"/>
    <n v="1"/>
    <x v="1"/>
    <n v="0"/>
    <d v="1899-12-30T00:00:00"/>
    <d v="1899-12-30T00:00:00"/>
    <x v="8"/>
    <m/>
    <m/>
    <m/>
    <d v="2027-07-09T00:00:00"/>
    <d v="2039-07-08T00:00:00"/>
    <n v="5020"/>
    <x v="128"/>
    <m/>
    <m/>
    <m/>
    <m/>
    <s v="n.a."/>
    <d v="1899-12-30T00:00:00"/>
    <d v="1899-12-30T00:00:00"/>
    <n v="0"/>
    <n v="0"/>
    <m/>
    <d v="2039-06-30T00:00:00"/>
    <m/>
    <m/>
    <m/>
    <m/>
    <m/>
    <m/>
    <m/>
    <m/>
    <m/>
    <m/>
    <m/>
    <m/>
    <m/>
    <m/>
    <m/>
    <m/>
    <m/>
    <m/>
    <m/>
    <d v="2025-11-01T00:00:00"/>
    <m/>
    <n v="35000"/>
    <m/>
    <m/>
    <s v="Euro"/>
    <n v="30.16"/>
    <m/>
    <m/>
    <m/>
    <m/>
    <n v="26"/>
    <m/>
    <m/>
    <m/>
    <m/>
    <m/>
    <m/>
    <m/>
    <m/>
    <m/>
    <m/>
    <m/>
    <m/>
    <m/>
    <m/>
    <m/>
    <m/>
    <m/>
    <m/>
    <m/>
    <m/>
    <m/>
    <m/>
  </r>
  <r>
    <m/>
    <s v="V100061"/>
    <s v="2025-0008"/>
    <x v="138"/>
    <n v="17"/>
    <s v="Wagon"/>
    <n v="498"/>
    <s v=""/>
    <x v="48"/>
    <m/>
    <m/>
    <x v="5"/>
    <x v="8"/>
    <n v="1"/>
    <m/>
    <m/>
    <n v="1"/>
    <m/>
    <n v="1"/>
    <n v="1"/>
    <x v="1"/>
    <n v="0"/>
    <d v="1899-12-30T00:00:00"/>
    <d v="1899-12-30T00:00:00"/>
    <x v="8"/>
    <m/>
    <m/>
    <m/>
    <d v="2027-07-09T00:00:00"/>
    <d v="2039-07-08T00:00:00"/>
    <n v="5020"/>
    <x v="128"/>
    <m/>
    <m/>
    <m/>
    <m/>
    <s v="n.a."/>
    <d v="1899-12-30T00:00:00"/>
    <d v="1899-12-30T00:00:00"/>
    <n v="0"/>
    <n v="0"/>
    <m/>
    <d v="2039-06-30T00:00:00"/>
    <m/>
    <m/>
    <m/>
    <m/>
    <m/>
    <m/>
    <m/>
    <m/>
    <m/>
    <m/>
    <m/>
    <m/>
    <m/>
    <m/>
    <m/>
    <m/>
    <m/>
    <m/>
    <m/>
    <d v="2025-11-01T00:00:00"/>
    <m/>
    <n v="35000"/>
    <m/>
    <m/>
    <s v="Euro"/>
    <n v="30.16"/>
    <m/>
    <m/>
    <m/>
    <m/>
    <n v="26"/>
    <m/>
    <m/>
    <m/>
    <m/>
    <m/>
    <m/>
    <m/>
    <m/>
    <m/>
    <m/>
    <m/>
    <m/>
    <m/>
    <m/>
    <m/>
    <m/>
    <m/>
    <m/>
    <m/>
    <m/>
    <m/>
    <m/>
  </r>
  <r>
    <m/>
    <s v="V100061"/>
    <s v="2025-0008"/>
    <x v="138"/>
    <n v="17"/>
    <s v="Wagon"/>
    <n v="499"/>
    <s v=""/>
    <x v="48"/>
    <m/>
    <m/>
    <x v="5"/>
    <x v="8"/>
    <n v="1"/>
    <m/>
    <m/>
    <n v="1"/>
    <m/>
    <n v="1"/>
    <n v="1"/>
    <x v="1"/>
    <n v="0"/>
    <d v="1899-12-30T00:00:00"/>
    <d v="1899-12-30T00:00:00"/>
    <x v="8"/>
    <m/>
    <m/>
    <m/>
    <d v="2027-07-09T00:00:00"/>
    <d v="2039-07-08T00:00:00"/>
    <n v="5020"/>
    <x v="128"/>
    <m/>
    <m/>
    <m/>
    <m/>
    <s v="n.a."/>
    <d v="1899-12-30T00:00:00"/>
    <d v="1899-12-30T00:00:00"/>
    <n v="0"/>
    <n v="0"/>
    <m/>
    <d v="2039-06-30T00:00:00"/>
    <m/>
    <m/>
    <m/>
    <m/>
    <m/>
    <m/>
    <m/>
    <m/>
    <m/>
    <m/>
    <m/>
    <m/>
    <m/>
    <m/>
    <m/>
    <m/>
    <m/>
    <m/>
    <m/>
    <d v="2025-11-01T00:00:00"/>
    <m/>
    <n v="35000"/>
    <m/>
    <m/>
    <s v="Euro"/>
    <n v="30.16"/>
    <m/>
    <m/>
    <m/>
    <m/>
    <n v="26"/>
    <m/>
    <m/>
    <m/>
    <m/>
    <m/>
    <m/>
    <m/>
    <m/>
    <m/>
    <m/>
    <m/>
    <m/>
    <m/>
    <m/>
    <m/>
    <m/>
    <m/>
    <m/>
    <m/>
    <m/>
    <m/>
    <m/>
  </r>
  <r>
    <m/>
    <s v="V100061"/>
    <s v="2025-0008"/>
    <x v="138"/>
    <n v="17"/>
    <s v="Wagon"/>
    <n v="500"/>
    <s v=""/>
    <x v="48"/>
    <m/>
    <m/>
    <x v="5"/>
    <x v="8"/>
    <n v="1"/>
    <m/>
    <m/>
    <n v="1"/>
    <m/>
    <n v="1"/>
    <n v="1"/>
    <x v="1"/>
    <n v="0"/>
    <d v="1899-12-30T00:00:00"/>
    <d v="1899-12-30T00:00:00"/>
    <x v="8"/>
    <m/>
    <m/>
    <m/>
    <d v="2027-07-09T00:00:00"/>
    <d v="2039-07-08T00:00:00"/>
    <n v="5020"/>
    <x v="128"/>
    <m/>
    <m/>
    <m/>
    <m/>
    <s v="n.a."/>
    <d v="1899-12-30T00:00:00"/>
    <d v="1899-12-30T00:00:00"/>
    <n v="0"/>
    <n v="0"/>
    <m/>
    <d v="2039-06-30T00:00:00"/>
    <m/>
    <m/>
    <m/>
    <m/>
    <m/>
    <m/>
    <m/>
    <m/>
    <m/>
    <m/>
    <m/>
    <m/>
    <m/>
    <m/>
    <m/>
    <m/>
    <m/>
    <m/>
    <m/>
    <d v="2025-11-01T00:00:00"/>
    <m/>
    <n v="35000"/>
    <m/>
    <m/>
    <s v="Euro"/>
    <n v="30.16"/>
    <m/>
    <m/>
    <m/>
    <m/>
    <n v="26"/>
    <m/>
    <m/>
    <m/>
    <m/>
    <m/>
    <m/>
    <m/>
    <m/>
    <m/>
    <m/>
    <m/>
    <m/>
    <m/>
    <m/>
    <m/>
    <m/>
    <m/>
    <m/>
    <m/>
    <m/>
    <m/>
    <m/>
  </r>
  <r>
    <s v="emo 03.11.25 / LOA muss geprüft werden!"/>
    <s v="V710001"/>
    <s v="2025-0026"/>
    <x v="139"/>
    <m/>
    <s v="Header"/>
    <m/>
    <m/>
    <x v="48"/>
    <s v="AUT"/>
    <s v="Middle EU - ELSE"/>
    <x v="5"/>
    <x v="2"/>
    <n v="50"/>
    <m/>
    <m/>
    <n v="0"/>
    <n v="50"/>
    <n v="0"/>
    <n v="50"/>
    <x v="0"/>
    <s v="PAYG"/>
    <d v="2025-10-01T00:00:00"/>
    <d v="2026-03-31T00:00:00"/>
    <x v="5"/>
    <s v="Mailaustausch WBA+Margull Rüdiger, RCA - 09.09.25"/>
    <d v="2025-10-01T00:00:00"/>
    <d v="2026-03-31T00:00:00"/>
    <m/>
    <m/>
    <n v="181"/>
    <x v="35"/>
    <m/>
    <m/>
    <m/>
    <m/>
    <s v="with as-of date"/>
    <d v="2025-10-30T00:00:00"/>
    <m/>
    <n v="1"/>
    <n v="0"/>
    <m/>
    <m/>
    <m/>
    <m/>
    <m/>
    <m/>
    <m/>
    <m/>
    <m/>
    <m/>
    <n v="29"/>
    <s v="A"/>
    <n v="75"/>
    <s v="keine"/>
    <s v="AUT"/>
    <s v="Not required"/>
    <s v="N"/>
    <s v="N"/>
    <m/>
    <s v="sollten ab 1.4. in fix-Vertrag "/>
    <m/>
    <m/>
    <m/>
    <n v="100000"/>
    <s v="N"/>
    <d v="2026-04-01T00:00:00"/>
    <s v="Euro"/>
    <n v="37"/>
    <n v="0"/>
    <n v="0"/>
    <m/>
    <n v="0"/>
    <n v="37"/>
    <n v="0.25"/>
    <n v="1050"/>
    <m/>
    <m/>
    <n v="0"/>
    <s v="0.00"/>
    <n v="0"/>
    <n v="0"/>
    <n v="0"/>
    <n v="0"/>
    <n v="37"/>
    <n v="0"/>
    <n v="37"/>
    <n v="0.9932432432432432"/>
    <n v="0"/>
    <n v="36.75"/>
    <n v="37"/>
    <n v="5000000"/>
    <n v="0"/>
    <s v="Y"/>
    <n v="0"/>
    <n v="673400"/>
  </r>
  <r>
    <m/>
    <s v="V710001"/>
    <s v="2025-0026"/>
    <x v="139"/>
    <n v="1"/>
    <s v="Batch"/>
    <m/>
    <m/>
    <x v="48"/>
    <s v="AUT"/>
    <s v="Middle EU - ELSE"/>
    <x v="5"/>
    <x v="2"/>
    <n v="50"/>
    <m/>
    <m/>
    <n v="0"/>
    <n v="50"/>
    <n v="0"/>
    <n v="50"/>
    <x v="0"/>
    <s v="PAYG"/>
    <d v="2025-10-01T00:00:00"/>
    <d v="2026-03-31T00:00:00"/>
    <x v="5"/>
    <m/>
    <m/>
    <m/>
    <d v="2025-10-01T00:00:00"/>
    <d v="2026-03-31T00:00:00"/>
    <m/>
    <x v="35"/>
    <m/>
    <m/>
    <m/>
    <m/>
    <s v="with as-of date"/>
    <d v="2025-10-30T00:00:00"/>
    <m/>
    <n v="1"/>
    <n v="0"/>
    <m/>
    <m/>
    <m/>
    <m/>
    <m/>
    <m/>
    <m/>
    <m/>
    <m/>
    <m/>
    <m/>
    <s v="A"/>
    <n v="75"/>
    <s v="keine"/>
    <s v="AUT"/>
    <s v="Not required"/>
    <s v="N"/>
    <s v="N"/>
    <m/>
    <s v="sollten ab 1.4. in fix-Vertrag "/>
    <m/>
    <m/>
    <m/>
    <n v="100000"/>
    <s v="N"/>
    <d v="2026-04-01T00:00:00"/>
    <s v="Euro"/>
    <n v="37"/>
    <n v="0"/>
    <n v="0"/>
    <n v="0"/>
    <n v="0"/>
    <n v="37"/>
    <n v="0.25"/>
    <n v="1050"/>
    <n v="0"/>
    <n v="0"/>
    <n v="0"/>
    <s v="0.00"/>
    <n v="0"/>
    <n v="0"/>
    <n v="0"/>
    <n v="0"/>
    <n v="37"/>
    <n v="0"/>
    <n v="37"/>
    <n v="0.9932432432432432"/>
    <n v="0"/>
    <n v="36.75"/>
    <n v="37"/>
    <n v="5000000"/>
    <n v="0"/>
    <s v="Y"/>
    <n v="0"/>
    <n v="673400"/>
  </r>
  <r>
    <m/>
    <s v="V710001"/>
    <s v="2025-0026"/>
    <x v="139"/>
    <n v="1"/>
    <s v="Wagon"/>
    <n v="1"/>
    <s v="37 80 4956 561-7"/>
    <x v="48"/>
    <m/>
    <m/>
    <x v="5"/>
    <x v="2"/>
    <n v="1"/>
    <m/>
    <m/>
    <m/>
    <n v="1"/>
    <m/>
    <n v="1"/>
    <x v="1"/>
    <s v="PAYG"/>
    <d v="2025-10-01T00:00:00"/>
    <d v="2026-03-31T00:00:00"/>
    <x v="5"/>
    <m/>
    <m/>
    <m/>
    <d v="2025-10-01T00:00:00"/>
    <d v="2026-03-31T00:00:00"/>
    <n v="181"/>
    <x v="35"/>
    <m/>
    <m/>
    <m/>
    <m/>
    <s v="with as-of date"/>
    <d v="2025-10-30T00:00:00"/>
    <m/>
    <n v="1"/>
    <n v="0"/>
    <m/>
    <d v="2026-01-31T00:00:00"/>
    <m/>
    <m/>
    <m/>
    <m/>
    <m/>
    <m/>
    <m/>
    <m/>
    <n v="29"/>
    <m/>
    <m/>
    <m/>
    <m/>
    <m/>
    <m/>
    <m/>
    <m/>
    <m/>
    <m/>
    <d v="2025-09-28T00:00:00"/>
    <m/>
    <n v="100000"/>
    <m/>
    <m/>
    <s v="Euro"/>
    <n v="37"/>
    <m/>
    <m/>
    <m/>
    <m/>
    <n v="37"/>
    <m/>
    <m/>
    <m/>
    <m/>
    <m/>
    <m/>
    <m/>
    <m/>
    <m/>
    <m/>
    <m/>
    <m/>
    <m/>
    <m/>
    <m/>
    <m/>
    <m/>
    <m/>
    <m/>
    <m/>
    <m/>
    <m/>
  </r>
  <r>
    <m/>
    <s v="V710001"/>
    <s v="2025-0026"/>
    <x v="139"/>
    <n v="1"/>
    <s v="Wagon"/>
    <n v="2"/>
    <s v="37 80 4956 562-5"/>
    <x v="48"/>
    <m/>
    <m/>
    <x v="5"/>
    <x v="2"/>
    <n v="1"/>
    <m/>
    <m/>
    <m/>
    <n v="1"/>
    <m/>
    <n v="1"/>
    <x v="1"/>
    <s v="PAYG"/>
    <d v="2025-10-01T00:00:00"/>
    <d v="2026-03-31T00:00:00"/>
    <x v="5"/>
    <m/>
    <m/>
    <m/>
    <d v="2025-10-01T00:00:00"/>
    <d v="2026-03-31T00:00:00"/>
    <n v="181"/>
    <x v="35"/>
    <m/>
    <m/>
    <m/>
    <m/>
    <s v="with as-of date"/>
    <d v="2025-10-30T00:00:00"/>
    <m/>
    <n v="1"/>
    <n v="0"/>
    <m/>
    <d v="2026-01-31T00:00:00"/>
    <m/>
    <m/>
    <m/>
    <m/>
    <m/>
    <m/>
    <m/>
    <m/>
    <n v="29"/>
    <m/>
    <m/>
    <m/>
    <m/>
    <m/>
    <m/>
    <m/>
    <m/>
    <m/>
    <m/>
    <d v="2025-09-28T00:00:00"/>
    <m/>
    <n v="100000"/>
    <m/>
    <m/>
    <s v="Euro"/>
    <n v="37"/>
    <m/>
    <m/>
    <m/>
    <m/>
    <n v="37"/>
    <m/>
    <m/>
    <m/>
    <m/>
    <m/>
    <m/>
    <m/>
    <m/>
    <m/>
    <m/>
    <m/>
    <m/>
    <m/>
    <m/>
    <m/>
    <m/>
    <m/>
    <m/>
    <m/>
    <m/>
    <m/>
    <m/>
  </r>
  <r>
    <m/>
    <s v="V710001"/>
    <s v="2025-0026"/>
    <x v="139"/>
    <n v="1"/>
    <s v="Wagon"/>
    <n v="3"/>
    <s v="37 80 4956 564-1"/>
    <x v="48"/>
    <m/>
    <m/>
    <x v="5"/>
    <x v="2"/>
    <n v="1"/>
    <m/>
    <m/>
    <m/>
    <n v="1"/>
    <m/>
    <n v="1"/>
    <x v="1"/>
    <s v="PAYG"/>
    <d v="2025-10-01T00:00:00"/>
    <d v="2026-03-31T00:00:00"/>
    <x v="5"/>
    <m/>
    <m/>
    <m/>
    <d v="2025-10-01T00:00:00"/>
    <d v="2026-03-31T00:00:00"/>
    <n v="181"/>
    <x v="35"/>
    <m/>
    <m/>
    <m/>
    <m/>
    <s v="with as-of date"/>
    <d v="2025-10-30T00:00:00"/>
    <m/>
    <n v="1"/>
    <n v="0"/>
    <m/>
    <d v="2026-01-31T00:00:00"/>
    <m/>
    <m/>
    <m/>
    <m/>
    <m/>
    <m/>
    <m/>
    <m/>
    <n v="29"/>
    <m/>
    <m/>
    <m/>
    <m/>
    <m/>
    <m/>
    <m/>
    <m/>
    <m/>
    <m/>
    <d v="2025-09-28T00:00:00"/>
    <m/>
    <n v="100000"/>
    <m/>
    <m/>
    <s v="Euro"/>
    <n v="37"/>
    <m/>
    <m/>
    <m/>
    <m/>
    <n v="37"/>
    <m/>
    <m/>
    <m/>
    <m/>
    <m/>
    <m/>
    <m/>
    <m/>
    <m/>
    <m/>
    <m/>
    <m/>
    <m/>
    <m/>
    <m/>
    <m/>
    <m/>
    <m/>
    <m/>
    <m/>
    <m/>
    <m/>
  </r>
  <r>
    <m/>
    <s v="V710001"/>
    <s v="2025-0026"/>
    <x v="139"/>
    <n v="1"/>
    <s v="Wagon"/>
    <n v="4"/>
    <s v="37 80 4956 566-6"/>
    <x v="48"/>
    <m/>
    <m/>
    <x v="5"/>
    <x v="2"/>
    <n v="1"/>
    <m/>
    <m/>
    <m/>
    <n v="1"/>
    <m/>
    <n v="1"/>
    <x v="1"/>
    <s v="PAYG"/>
    <d v="2025-10-01T00:00:00"/>
    <d v="2026-03-31T00:00:00"/>
    <x v="5"/>
    <m/>
    <m/>
    <m/>
    <d v="2025-10-01T00:00:00"/>
    <d v="2026-03-31T00:00:00"/>
    <n v="181"/>
    <x v="35"/>
    <m/>
    <m/>
    <m/>
    <m/>
    <s v="with as-of date"/>
    <d v="2025-10-30T00:00:00"/>
    <m/>
    <n v="1"/>
    <n v="0"/>
    <m/>
    <d v="2026-01-31T00:00:00"/>
    <m/>
    <m/>
    <m/>
    <m/>
    <m/>
    <m/>
    <m/>
    <m/>
    <n v="29"/>
    <m/>
    <m/>
    <m/>
    <m/>
    <m/>
    <m/>
    <m/>
    <m/>
    <m/>
    <m/>
    <d v="2025-09-28T00:00:00"/>
    <m/>
    <n v="100000"/>
    <m/>
    <m/>
    <s v="Euro"/>
    <n v="37"/>
    <m/>
    <m/>
    <m/>
    <m/>
    <n v="37"/>
    <m/>
    <m/>
    <m/>
    <m/>
    <m/>
    <m/>
    <m/>
    <m/>
    <m/>
    <m/>
    <m/>
    <m/>
    <m/>
    <m/>
    <m/>
    <m/>
    <m/>
    <m/>
    <m/>
    <m/>
    <m/>
    <m/>
  </r>
  <r>
    <m/>
    <s v="V710001"/>
    <s v="2025-0026"/>
    <x v="139"/>
    <n v="1"/>
    <s v="Wagon"/>
    <n v="5"/>
    <s v="37 80 4956 576-5"/>
    <x v="48"/>
    <m/>
    <m/>
    <x v="5"/>
    <x v="2"/>
    <n v="1"/>
    <m/>
    <m/>
    <m/>
    <n v="1"/>
    <m/>
    <n v="1"/>
    <x v="1"/>
    <s v="PAYG"/>
    <d v="2025-10-01T00:00:00"/>
    <d v="2026-03-31T00:00:00"/>
    <x v="5"/>
    <m/>
    <m/>
    <m/>
    <d v="2025-10-01T00:00:00"/>
    <d v="2026-03-31T00:00:00"/>
    <n v="181"/>
    <x v="35"/>
    <m/>
    <m/>
    <m/>
    <m/>
    <s v="with as-of date"/>
    <d v="2025-10-30T00:00:00"/>
    <m/>
    <n v="1"/>
    <n v="0"/>
    <m/>
    <d v="2026-01-31T00:00:00"/>
    <m/>
    <m/>
    <m/>
    <m/>
    <m/>
    <m/>
    <m/>
    <m/>
    <n v="29"/>
    <m/>
    <m/>
    <m/>
    <m/>
    <m/>
    <m/>
    <m/>
    <m/>
    <m/>
    <m/>
    <d v="2025-09-28T00:00:00"/>
    <m/>
    <n v="100000"/>
    <m/>
    <m/>
    <s v="Euro"/>
    <n v="37"/>
    <m/>
    <m/>
    <m/>
    <m/>
    <n v="37"/>
    <m/>
    <m/>
    <m/>
    <m/>
    <m/>
    <m/>
    <m/>
    <m/>
    <m/>
    <m/>
    <m/>
    <m/>
    <m/>
    <m/>
    <m/>
    <m/>
    <m/>
    <m/>
    <m/>
    <m/>
    <m/>
    <m/>
  </r>
  <r>
    <m/>
    <s v="V710001"/>
    <s v="2025-0026"/>
    <x v="139"/>
    <n v="1"/>
    <s v="Wagon"/>
    <n v="6"/>
    <s v="37 80 4956 578-1"/>
    <x v="48"/>
    <m/>
    <m/>
    <x v="5"/>
    <x v="2"/>
    <n v="1"/>
    <m/>
    <m/>
    <m/>
    <n v="1"/>
    <m/>
    <n v="1"/>
    <x v="1"/>
    <s v="PAYG"/>
    <d v="2025-10-01T00:00:00"/>
    <d v="2026-03-31T00:00:00"/>
    <x v="5"/>
    <m/>
    <m/>
    <m/>
    <d v="2025-10-01T00:00:00"/>
    <d v="2026-03-31T00:00:00"/>
    <n v="181"/>
    <x v="35"/>
    <m/>
    <m/>
    <m/>
    <m/>
    <s v="with as-of date"/>
    <d v="2025-10-30T00:00:00"/>
    <m/>
    <n v="1"/>
    <n v="0"/>
    <m/>
    <d v="2026-01-31T00:00:00"/>
    <m/>
    <m/>
    <m/>
    <m/>
    <m/>
    <m/>
    <m/>
    <m/>
    <n v="29"/>
    <m/>
    <m/>
    <m/>
    <m/>
    <m/>
    <m/>
    <m/>
    <m/>
    <m/>
    <m/>
    <d v="2025-09-28T00:00:00"/>
    <m/>
    <n v="100000"/>
    <m/>
    <m/>
    <s v="Euro"/>
    <n v="37"/>
    <m/>
    <m/>
    <m/>
    <m/>
    <n v="37"/>
    <m/>
    <m/>
    <m/>
    <m/>
    <m/>
    <m/>
    <m/>
    <m/>
    <m/>
    <m/>
    <m/>
    <m/>
    <m/>
    <m/>
    <m/>
    <m/>
    <m/>
    <m/>
    <m/>
    <m/>
    <m/>
    <m/>
  </r>
  <r>
    <m/>
    <s v="V710001"/>
    <s v="2025-0026"/>
    <x v="139"/>
    <n v="1"/>
    <s v="Wagon"/>
    <n v="7"/>
    <s v="37 80 4956 579-9"/>
    <x v="48"/>
    <m/>
    <m/>
    <x v="5"/>
    <x v="2"/>
    <n v="1"/>
    <m/>
    <m/>
    <m/>
    <n v="1"/>
    <m/>
    <n v="1"/>
    <x v="1"/>
    <s v="PAYG"/>
    <d v="2025-10-01T00:00:00"/>
    <d v="2026-03-31T00:00:00"/>
    <x v="5"/>
    <m/>
    <m/>
    <m/>
    <d v="2025-10-01T00:00:00"/>
    <d v="2026-03-31T00:00:00"/>
    <n v="181"/>
    <x v="35"/>
    <m/>
    <m/>
    <m/>
    <m/>
    <s v="with as-of date"/>
    <d v="2025-10-30T00:00:00"/>
    <m/>
    <n v="1"/>
    <n v="0"/>
    <m/>
    <d v="2026-01-31T00:00:00"/>
    <m/>
    <m/>
    <m/>
    <m/>
    <m/>
    <m/>
    <m/>
    <m/>
    <n v="29"/>
    <m/>
    <m/>
    <m/>
    <m/>
    <m/>
    <m/>
    <m/>
    <m/>
    <m/>
    <m/>
    <d v="2025-09-28T00:00:00"/>
    <m/>
    <n v="100000"/>
    <m/>
    <m/>
    <s v="Euro"/>
    <n v="37"/>
    <m/>
    <m/>
    <m/>
    <m/>
    <n v="37"/>
    <m/>
    <m/>
    <m/>
    <m/>
    <m/>
    <m/>
    <m/>
    <m/>
    <m/>
    <m/>
    <m/>
    <m/>
    <m/>
    <m/>
    <m/>
    <m/>
    <m/>
    <m/>
    <m/>
    <m/>
    <m/>
    <m/>
  </r>
  <r>
    <m/>
    <s v="V710001"/>
    <s v="2025-0026"/>
    <x v="139"/>
    <n v="1"/>
    <s v="Wagon"/>
    <n v="8"/>
    <s v="37 80 4955 113-8"/>
    <x v="48"/>
    <m/>
    <m/>
    <x v="5"/>
    <x v="2"/>
    <n v="1"/>
    <m/>
    <m/>
    <m/>
    <n v="1"/>
    <m/>
    <n v="1"/>
    <x v="1"/>
    <s v="PAYG"/>
    <d v="2025-10-01T00:00:00"/>
    <d v="2026-03-31T00:00:00"/>
    <x v="5"/>
    <m/>
    <m/>
    <m/>
    <d v="2025-10-01T00:00:00"/>
    <d v="2026-03-31T00:00:00"/>
    <n v="181"/>
    <x v="35"/>
    <m/>
    <m/>
    <m/>
    <m/>
    <s v="with as-of date"/>
    <d v="2025-10-30T00:00:00"/>
    <m/>
    <n v="1"/>
    <n v="0"/>
    <m/>
    <d v="2026-01-31T00:00:00"/>
    <m/>
    <m/>
    <m/>
    <m/>
    <m/>
    <m/>
    <m/>
    <m/>
    <n v="29"/>
    <m/>
    <m/>
    <m/>
    <m/>
    <m/>
    <m/>
    <m/>
    <m/>
    <m/>
    <m/>
    <d v="2025-09-28T00:00:00"/>
    <m/>
    <n v="100000"/>
    <m/>
    <m/>
    <s v="Euro"/>
    <n v="37"/>
    <m/>
    <m/>
    <m/>
    <m/>
    <n v="37"/>
    <m/>
    <m/>
    <m/>
    <m/>
    <m/>
    <m/>
    <m/>
    <m/>
    <m/>
    <m/>
    <m/>
    <m/>
    <m/>
    <m/>
    <m/>
    <m/>
    <m/>
    <m/>
    <m/>
    <m/>
    <m/>
    <m/>
  </r>
  <r>
    <m/>
    <s v="V710001"/>
    <s v="2025-0026"/>
    <x v="139"/>
    <n v="1"/>
    <s v="Wagon"/>
    <n v="9"/>
    <s v="37 80 4955 114-6"/>
    <x v="48"/>
    <m/>
    <m/>
    <x v="5"/>
    <x v="2"/>
    <n v="1"/>
    <m/>
    <m/>
    <m/>
    <n v="1"/>
    <m/>
    <n v="1"/>
    <x v="1"/>
    <s v="PAYG"/>
    <d v="2025-10-01T00:00:00"/>
    <d v="2026-03-31T00:00:00"/>
    <x v="5"/>
    <m/>
    <m/>
    <m/>
    <d v="2025-10-01T00:00:00"/>
    <d v="2026-03-31T00:00:00"/>
    <n v="181"/>
    <x v="35"/>
    <m/>
    <m/>
    <m/>
    <m/>
    <s v="with as-of date"/>
    <d v="2025-10-30T00:00:00"/>
    <m/>
    <n v="1"/>
    <n v="0"/>
    <m/>
    <d v="2026-01-31T00:00:00"/>
    <m/>
    <m/>
    <m/>
    <m/>
    <m/>
    <m/>
    <m/>
    <m/>
    <n v="29"/>
    <m/>
    <m/>
    <m/>
    <m/>
    <m/>
    <m/>
    <m/>
    <m/>
    <m/>
    <m/>
    <d v="2025-09-28T00:00:00"/>
    <m/>
    <n v="100000"/>
    <m/>
    <m/>
    <s v="Euro"/>
    <n v="37"/>
    <m/>
    <m/>
    <m/>
    <m/>
    <n v="37"/>
    <m/>
    <m/>
    <m/>
    <m/>
    <m/>
    <m/>
    <m/>
    <m/>
    <m/>
    <m/>
    <m/>
    <m/>
    <m/>
    <m/>
    <m/>
    <m/>
    <m/>
    <m/>
    <m/>
    <m/>
    <m/>
    <m/>
  </r>
  <r>
    <m/>
    <s v="V710001"/>
    <s v="2025-0026"/>
    <x v="139"/>
    <n v="1"/>
    <s v="Wagon"/>
    <n v="10"/>
    <s v="37 80 4955 115-3"/>
    <x v="48"/>
    <m/>
    <m/>
    <x v="5"/>
    <x v="2"/>
    <n v="1"/>
    <m/>
    <m/>
    <m/>
    <n v="1"/>
    <m/>
    <n v="1"/>
    <x v="1"/>
    <s v="PAYG"/>
    <d v="2025-10-01T00:00:00"/>
    <d v="2026-03-31T00:00:00"/>
    <x v="5"/>
    <m/>
    <m/>
    <m/>
    <d v="2025-10-01T00:00:00"/>
    <d v="2026-03-31T00:00:00"/>
    <n v="181"/>
    <x v="35"/>
    <m/>
    <m/>
    <m/>
    <m/>
    <s v="with as-of date"/>
    <d v="2025-10-30T00:00:00"/>
    <m/>
    <n v="1"/>
    <n v="0"/>
    <m/>
    <d v="2026-01-31T00:00:00"/>
    <m/>
    <m/>
    <m/>
    <m/>
    <m/>
    <m/>
    <m/>
    <m/>
    <n v="29"/>
    <m/>
    <m/>
    <m/>
    <m/>
    <m/>
    <m/>
    <m/>
    <m/>
    <m/>
    <m/>
    <d v="2025-09-28T00:00:00"/>
    <m/>
    <n v="100000"/>
    <m/>
    <m/>
    <s v="Euro"/>
    <n v="37"/>
    <m/>
    <m/>
    <m/>
    <m/>
    <n v="37"/>
    <m/>
    <m/>
    <m/>
    <m/>
    <m/>
    <m/>
    <m/>
    <m/>
    <m/>
    <m/>
    <m/>
    <m/>
    <m/>
    <m/>
    <m/>
    <m/>
    <m/>
    <m/>
    <m/>
    <m/>
    <m/>
    <m/>
  </r>
  <r>
    <m/>
    <s v="V710001"/>
    <s v="2025-0026"/>
    <x v="139"/>
    <n v="1"/>
    <s v="Wagon"/>
    <n v="11"/>
    <s v="37 80 4955 117-9"/>
    <x v="48"/>
    <m/>
    <m/>
    <x v="5"/>
    <x v="2"/>
    <n v="1"/>
    <m/>
    <m/>
    <m/>
    <n v="1"/>
    <m/>
    <n v="1"/>
    <x v="1"/>
    <s v="PAYG"/>
    <d v="2025-10-01T00:00:00"/>
    <d v="2026-03-31T00:00:00"/>
    <x v="5"/>
    <m/>
    <m/>
    <m/>
    <d v="2025-10-01T00:00:00"/>
    <d v="2026-03-31T00:00:00"/>
    <n v="181"/>
    <x v="35"/>
    <m/>
    <m/>
    <m/>
    <m/>
    <s v="with as-of date"/>
    <d v="2025-10-30T00:00:00"/>
    <m/>
    <n v="1"/>
    <n v="0"/>
    <m/>
    <d v="2026-01-31T00:00:00"/>
    <m/>
    <m/>
    <m/>
    <m/>
    <m/>
    <m/>
    <m/>
    <m/>
    <n v="29"/>
    <m/>
    <m/>
    <m/>
    <m/>
    <m/>
    <m/>
    <m/>
    <m/>
    <m/>
    <m/>
    <d v="2025-09-28T00:00:00"/>
    <m/>
    <n v="100000"/>
    <m/>
    <m/>
    <s v="Euro"/>
    <n v="37"/>
    <m/>
    <m/>
    <m/>
    <m/>
    <n v="37"/>
    <m/>
    <m/>
    <m/>
    <m/>
    <m/>
    <m/>
    <m/>
    <m/>
    <m/>
    <m/>
    <m/>
    <m/>
    <m/>
    <m/>
    <m/>
    <m/>
    <m/>
    <m/>
    <m/>
    <m/>
    <m/>
    <m/>
  </r>
  <r>
    <m/>
    <s v="V710001"/>
    <s v="2025-0026"/>
    <x v="139"/>
    <n v="1"/>
    <s v="Wagon"/>
    <n v="12"/>
    <s v="37 80 4955 118-7"/>
    <x v="48"/>
    <m/>
    <m/>
    <x v="5"/>
    <x v="2"/>
    <n v="1"/>
    <m/>
    <m/>
    <m/>
    <n v="1"/>
    <m/>
    <n v="1"/>
    <x v="1"/>
    <s v="PAYG"/>
    <d v="2025-10-01T00:00:00"/>
    <d v="2026-03-31T00:00:00"/>
    <x v="5"/>
    <m/>
    <m/>
    <m/>
    <d v="2025-10-01T00:00:00"/>
    <d v="2026-03-31T00:00:00"/>
    <n v="181"/>
    <x v="35"/>
    <m/>
    <m/>
    <m/>
    <m/>
    <s v="with as-of date"/>
    <d v="2025-10-30T00:00:00"/>
    <m/>
    <n v="1"/>
    <n v="0"/>
    <m/>
    <d v="2026-01-31T00:00:00"/>
    <m/>
    <m/>
    <m/>
    <m/>
    <m/>
    <m/>
    <m/>
    <m/>
    <n v="29"/>
    <m/>
    <m/>
    <m/>
    <m/>
    <m/>
    <m/>
    <m/>
    <m/>
    <m/>
    <m/>
    <d v="2025-09-28T00:00:00"/>
    <m/>
    <n v="100000"/>
    <m/>
    <m/>
    <s v="Euro"/>
    <n v="37"/>
    <m/>
    <m/>
    <m/>
    <m/>
    <n v="37"/>
    <m/>
    <m/>
    <m/>
    <m/>
    <m/>
    <m/>
    <m/>
    <m/>
    <m/>
    <m/>
    <m/>
    <m/>
    <m/>
    <m/>
    <m/>
    <m/>
    <m/>
    <m/>
    <m/>
    <m/>
    <m/>
    <m/>
  </r>
  <r>
    <m/>
    <s v="V710001"/>
    <s v="2025-0026"/>
    <x v="139"/>
    <n v="1"/>
    <s v="Wagon"/>
    <n v="13"/>
    <s v="37 80 4955 119-5"/>
    <x v="48"/>
    <m/>
    <m/>
    <x v="5"/>
    <x v="2"/>
    <n v="1"/>
    <m/>
    <m/>
    <m/>
    <n v="1"/>
    <m/>
    <n v="1"/>
    <x v="1"/>
    <s v="PAYG"/>
    <d v="2025-10-01T00:00:00"/>
    <d v="2026-03-31T00:00:00"/>
    <x v="5"/>
    <m/>
    <m/>
    <m/>
    <d v="2025-10-01T00:00:00"/>
    <d v="2026-03-31T00:00:00"/>
    <n v="181"/>
    <x v="35"/>
    <m/>
    <m/>
    <m/>
    <m/>
    <s v="with as-of date"/>
    <d v="2025-10-30T00:00:00"/>
    <m/>
    <n v="1"/>
    <n v="0"/>
    <m/>
    <d v="2026-01-31T00:00:00"/>
    <m/>
    <m/>
    <m/>
    <m/>
    <m/>
    <m/>
    <m/>
    <m/>
    <n v="29"/>
    <m/>
    <m/>
    <m/>
    <m/>
    <m/>
    <m/>
    <m/>
    <m/>
    <m/>
    <m/>
    <d v="2025-09-28T00:00:00"/>
    <m/>
    <n v="100000"/>
    <m/>
    <m/>
    <s v="Euro"/>
    <n v="37"/>
    <m/>
    <m/>
    <m/>
    <m/>
    <n v="37"/>
    <m/>
    <m/>
    <m/>
    <m/>
    <m/>
    <m/>
    <m/>
    <m/>
    <m/>
    <m/>
    <m/>
    <m/>
    <m/>
    <m/>
    <m/>
    <m/>
    <m/>
    <m/>
    <m/>
    <m/>
    <m/>
    <m/>
  </r>
  <r>
    <m/>
    <s v="V710001"/>
    <s v="2025-0026"/>
    <x v="139"/>
    <n v="1"/>
    <s v="Wagon"/>
    <n v="14"/>
    <s v="37 80 4955 120-3"/>
    <x v="48"/>
    <m/>
    <m/>
    <x v="5"/>
    <x v="2"/>
    <n v="1"/>
    <m/>
    <m/>
    <m/>
    <n v="1"/>
    <m/>
    <n v="1"/>
    <x v="1"/>
    <s v="PAYG"/>
    <d v="2025-10-01T00:00:00"/>
    <d v="2026-03-31T00:00:00"/>
    <x v="5"/>
    <m/>
    <m/>
    <m/>
    <d v="2025-10-01T00:00:00"/>
    <d v="2026-03-31T00:00:00"/>
    <n v="181"/>
    <x v="35"/>
    <m/>
    <m/>
    <m/>
    <m/>
    <s v="with as-of date"/>
    <d v="2025-10-30T00:00:00"/>
    <m/>
    <n v="1"/>
    <n v="0"/>
    <m/>
    <d v="2026-01-31T00:00:00"/>
    <m/>
    <m/>
    <m/>
    <m/>
    <m/>
    <m/>
    <m/>
    <m/>
    <n v="29"/>
    <m/>
    <m/>
    <m/>
    <m/>
    <m/>
    <m/>
    <m/>
    <m/>
    <m/>
    <m/>
    <d v="2025-09-28T00:00:00"/>
    <m/>
    <n v="100000"/>
    <m/>
    <m/>
    <s v="Euro"/>
    <n v="37"/>
    <m/>
    <m/>
    <m/>
    <m/>
    <n v="37"/>
    <m/>
    <m/>
    <m/>
    <m/>
    <m/>
    <m/>
    <m/>
    <m/>
    <m/>
    <m/>
    <m/>
    <m/>
    <m/>
    <m/>
    <m/>
    <m/>
    <m/>
    <m/>
    <m/>
    <m/>
    <m/>
    <m/>
  </r>
  <r>
    <m/>
    <s v="V710001"/>
    <s v="2025-0026"/>
    <x v="139"/>
    <n v="1"/>
    <s v="Wagon"/>
    <n v="15"/>
    <s v="37 80 4955 121-1"/>
    <x v="48"/>
    <m/>
    <m/>
    <x v="5"/>
    <x v="2"/>
    <n v="1"/>
    <m/>
    <m/>
    <m/>
    <n v="1"/>
    <m/>
    <n v="1"/>
    <x v="1"/>
    <s v="PAYG"/>
    <d v="2025-10-01T00:00:00"/>
    <d v="2026-03-31T00:00:00"/>
    <x v="5"/>
    <m/>
    <m/>
    <m/>
    <d v="2025-10-01T00:00:00"/>
    <d v="2026-03-31T00:00:00"/>
    <n v="181"/>
    <x v="35"/>
    <m/>
    <m/>
    <m/>
    <m/>
    <s v="with as-of date"/>
    <d v="2025-10-30T00:00:00"/>
    <m/>
    <n v="1"/>
    <n v="0"/>
    <m/>
    <d v="2026-01-31T00:00:00"/>
    <m/>
    <m/>
    <m/>
    <m/>
    <m/>
    <m/>
    <m/>
    <m/>
    <n v="29"/>
    <m/>
    <m/>
    <m/>
    <m/>
    <m/>
    <m/>
    <m/>
    <m/>
    <m/>
    <m/>
    <d v="2025-09-28T00:00:00"/>
    <m/>
    <n v="100000"/>
    <m/>
    <m/>
    <s v="Euro"/>
    <n v="37"/>
    <m/>
    <m/>
    <m/>
    <m/>
    <n v="37"/>
    <m/>
    <m/>
    <m/>
    <m/>
    <m/>
    <m/>
    <m/>
    <m/>
    <m/>
    <m/>
    <m/>
    <m/>
    <m/>
    <m/>
    <m/>
    <m/>
    <m/>
    <m/>
    <m/>
    <m/>
    <m/>
    <m/>
  </r>
  <r>
    <m/>
    <s v="V710001"/>
    <s v="2025-0026"/>
    <x v="139"/>
    <n v="1"/>
    <s v="Wagon"/>
    <n v="16"/>
    <s v="37 80 4955 122-9"/>
    <x v="48"/>
    <m/>
    <m/>
    <x v="5"/>
    <x v="2"/>
    <n v="1"/>
    <m/>
    <m/>
    <m/>
    <n v="1"/>
    <m/>
    <n v="1"/>
    <x v="1"/>
    <s v="PAYG"/>
    <d v="2025-10-01T00:00:00"/>
    <d v="2026-03-31T00:00:00"/>
    <x v="5"/>
    <m/>
    <m/>
    <m/>
    <d v="2025-10-01T00:00:00"/>
    <d v="2026-03-31T00:00:00"/>
    <n v="181"/>
    <x v="35"/>
    <m/>
    <m/>
    <m/>
    <m/>
    <s v="with as-of date"/>
    <d v="2025-10-30T00:00:00"/>
    <m/>
    <n v="1"/>
    <n v="0"/>
    <m/>
    <d v="2026-01-31T00:00:00"/>
    <m/>
    <m/>
    <m/>
    <m/>
    <m/>
    <m/>
    <m/>
    <m/>
    <n v="29"/>
    <m/>
    <m/>
    <m/>
    <m/>
    <m/>
    <m/>
    <m/>
    <m/>
    <m/>
    <m/>
    <d v="2025-09-28T00:00:00"/>
    <m/>
    <n v="100000"/>
    <m/>
    <m/>
    <s v="Euro"/>
    <n v="37"/>
    <m/>
    <m/>
    <m/>
    <m/>
    <n v="37"/>
    <m/>
    <m/>
    <m/>
    <m/>
    <m/>
    <m/>
    <m/>
    <m/>
    <m/>
    <m/>
    <m/>
    <m/>
    <m/>
    <m/>
    <m/>
    <m/>
    <m/>
    <m/>
    <m/>
    <m/>
    <m/>
    <m/>
  </r>
  <r>
    <m/>
    <s v="V710001"/>
    <s v="2025-0026"/>
    <x v="139"/>
    <n v="1"/>
    <s v="Wagon"/>
    <n v="17"/>
    <s v="37 80 4955 123-7"/>
    <x v="48"/>
    <m/>
    <m/>
    <x v="5"/>
    <x v="2"/>
    <n v="1"/>
    <m/>
    <m/>
    <m/>
    <n v="1"/>
    <m/>
    <n v="1"/>
    <x v="1"/>
    <s v="PAYG"/>
    <d v="2025-10-01T00:00:00"/>
    <d v="2026-03-31T00:00:00"/>
    <x v="5"/>
    <m/>
    <m/>
    <m/>
    <d v="2025-10-01T00:00:00"/>
    <d v="2026-03-31T00:00:00"/>
    <n v="181"/>
    <x v="35"/>
    <m/>
    <m/>
    <m/>
    <m/>
    <s v="with as-of date"/>
    <d v="2025-10-30T00:00:00"/>
    <m/>
    <n v="1"/>
    <n v="0"/>
    <m/>
    <d v="2026-01-31T00:00:00"/>
    <m/>
    <m/>
    <m/>
    <m/>
    <m/>
    <m/>
    <m/>
    <m/>
    <n v="29"/>
    <m/>
    <m/>
    <m/>
    <m/>
    <m/>
    <m/>
    <m/>
    <m/>
    <m/>
    <m/>
    <d v="2025-09-28T00:00:00"/>
    <m/>
    <n v="100000"/>
    <m/>
    <m/>
    <s v="Euro"/>
    <n v="37"/>
    <m/>
    <m/>
    <m/>
    <m/>
    <n v="37"/>
    <m/>
    <m/>
    <m/>
    <m/>
    <m/>
    <m/>
    <m/>
    <m/>
    <m/>
    <m/>
    <m/>
    <m/>
    <m/>
    <m/>
    <m/>
    <m/>
    <m/>
    <m/>
    <m/>
    <m/>
    <m/>
    <m/>
  </r>
  <r>
    <m/>
    <s v="V710001"/>
    <s v="2025-0026"/>
    <x v="139"/>
    <n v="1"/>
    <s v="Wagon"/>
    <n v="18"/>
    <s v="37 80 4955 124-5"/>
    <x v="48"/>
    <m/>
    <m/>
    <x v="5"/>
    <x v="2"/>
    <n v="1"/>
    <m/>
    <m/>
    <m/>
    <n v="1"/>
    <m/>
    <n v="1"/>
    <x v="1"/>
    <s v="PAYG"/>
    <d v="2025-10-01T00:00:00"/>
    <d v="2026-03-31T00:00:00"/>
    <x v="5"/>
    <m/>
    <m/>
    <m/>
    <d v="2025-10-01T00:00:00"/>
    <d v="2026-03-31T00:00:00"/>
    <n v="181"/>
    <x v="35"/>
    <m/>
    <m/>
    <m/>
    <m/>
    <s v="with as-of date"/>
    <d v="2025-10-30T00:00:00"/>
    <m/>
    <n v="1"/>
    <n v="0"/>
    <m/>
    <d v="2026-01-31T00:00:00"/>
    <m/>
    <m/>
    <m/>
    <m/>
    <m/>
    <m/>
    <m/>
    <m/>
    <n v="29"/>
    <m/>
    <m/>
    <m/>
    <m/>
    <m/>
    <m/>
    <m/>
    <m/>
    <m/>
    <m/>
    <d v="2025-09-28T00:00:00"/>
    <m/>
    <n v="100000"/>
    <m/>
    <m/>
    <s v="Euro"/>
    <n v="37"/>
    <m/>
    <m/>
    <m/>
    <m/>
    <n v="37"/>
    <m/>
    <m/>
    <m/>
    <m/>
    <m/>
    <m/>
    <m/>
    <m/>
    <m/>
    <m/>
    <m/>
    <m/>
    <m/>
    <m/>
    <m/>
    <m/>
    <m/>
    <m/>
    <m/>
    <m/>
    <m/>
    <m/>
  </r>
  <r>
    <m/>
    <s v="V710001"/>
    <s v="2025-0026"/>
    <x v="139"/>
    <n v="1"/>
    <s v="Wagon"/>
    <n v="19"/>
    <s v="37 80 4955 125-2"/>
    <x v="48"/>
    <m/>
    <m/>
    <x v="5"/>
    <x v="2"/>
    <n v="1"/>
    <m/>
    <m/>
    <m/>
    <n v="1"/>
    <m/>
    <n v="1"/>
    <x v="1"/>
    <s v="PAYG"/>
    <d v="2025-10-01T00:00:00"/>
    <d v="2026-03-31T00:00:00"/>
    <x v="5"/>
    <m/>
    <m/>
    <m/>
    <d v="2025-10-01T00:00:00"/>
    <d v="2026-03-31T00:00:00"/>
    <n v="181"/>
    <x v="35"/>
    <m/>
    <m/>
    <m/>
    <m/>
    <s v="with as-of date"/>
    <d v="2025-10-30T00:00:00"/>
    <m/>
    <n v="1"/>
    <n v="0"/>
    <m/>
    <d v="2026-01-31T00:00:00"/>
    <m/>
    <m/>
    <m/>
    <m/>
    <m/>
    <m/>
    <m/>
    <m/>
    <n v="29"/>
    <m/>
    <m/>
    <m/>
    <m/>
    <m/>
    <m/>
    <m/>
    <m/>
    <m/>
    <m/>
    <d v="2025-09-28T00:00:00"/>
    <m/>
    <n v="100000"/>
    <m/>
    <m/>
    <s v="Euro"/>
    <n v="37"/>
    <m/>
    <m/>
    <m/>
    <m/>
    <n v="37"/>
    <m/>
    <m/>
    <m/>
    <m/>
    <m/>
    <m/>
    <m/>
    <m/>
    <m/>
    <m/>
    <m/>
    <m/>
    <m/>
    <m/>
    <m/>
    <m/>
    <m/>
    <m/>
    <m/>
    <m/>
    <m/>
    <m/>
  </r>
  <r>
    <m/>
    <s v="V710001"/>
    <s v="2025-0026"/>
    <x v="139"/>
    <n v="1"/>
    <s v="Wagon"/>
    <n v="20"/>
    <s v="37 80 4955 126-0"/>
    <x v="48"/>
    <m/>
    <m/>
    <x v="5"/>
    <x v="2"/>
    <n v="1"/>
    <m/>
    <m/>
    <m/>
    <n v="1"/>
    <m/>
    <n v="1"/>
    <x v="1"/>
    <s v="PAYG"/>
    <d v="2025-10-01T00:00:00"/>
    <d v="2026-03-31T00:00:00"/>
    <x v="5"/>
    <m/>
    <m/>
    <m/>
    <d v="2025-10-01T00:00:00"/>
    <d v="2026-03-31T00:00:00"/>
    <n v="181"/>
    <x v="35"/>
    <m/>
    <m/>
    <m/>
    <m/>
    <s v="with as-of date"/>
    <d v="2025-10-30T00:00:00"/>
    <m/>
    <n v="1"/>
    <n v="0"/>
    <m/>
    <d v="2026-01-31T00:00:00"/>
    <m/>
    <m/>
    <m/>
    <m/>
    <m/>
    <m/>
    <m/>
    <m/>
    <n v="29"/>
    <m/>
    <m/>
    <m/>
    <m/>
    <m/>
    <m/>
    <m/>
    <m/>
    <m/>
    <m/>
    <d v="2025-09-28T00:00:00"/>
    <m/>
    <n v="100000"/>
    <m/>
    <m/>
    <s v="Euro"/>
    <n v="37"/>
    <m/>
    <m/>
    <m/>
    <m/>
    <n v="37"/>
    <m/>
    <m/>
    <m/>
    <m/>
    <m/>
    <m/>
    <m/>
    <m/>
    <m/>
    <m/>
    <m/>
    <m/>
    <m/>
    <m/>
    <m/>
    <m/>
    <m/>
    <m/>
    <m/>
    <m/>
    <m/>
    <m/>
  </r>
  <r>
    <m/>
    <s v="V710001"/>
    <s v="2025-0026"/>
    <x v="139"/>
    <n v="1"/>
    <s v="Wagon"/>
    <n v="21"/>
    <s v="37 80 4955 127-8"/>
    <x v="48"/>
    <m/>
    <m/>
    <x v="5"/>
    <x v="2"/>
    <n v="1"/>
    <m/>
    <m/>
    <m/>
    <n v="1"/>
    <m/>
    <n v="1"/>
    <x v="1"/>
    <s v="PAYG"/>
    <d v="2025-10-01T00:00:00"/>
    <d v="2026-03-31T00:00:00"/>
    <x v="5"/>
    <m/>
    <m/>
    <m/>
    <d v="2025-10-01T00:00:00"/>
    <d v="2026-03-31T00:00:00"/>
    <n v="181"/>
    <x v="35"/>
    <m/>
    <m/>
    <m/>
    <m/>
    <s v="with as-of date"/>
    <d v="2025-10-30T00:00:00"/>
    <m/>
    <n v="1"/>
    <n v="0"/>
    <m/>
    <d v="2026-01-31T00:00:00"/>
    <m/>
    <m/>
    <m/>
    <m/>
    <m/>
    <m/>
    <m/>
    <m/>
    <n v="29"/>
    <m/>
    <m/>
    <m/>
    <m/>
    <m/>
    <m/>
    <m/>
    <m/>
    <m/>
    <m/>
    <d v="2025-09-28T00:00:00"/>
    <m/>
    <n v="100000"/>
    <m/>
    <m/>
    <s v="Euro"/>
    <n v="37"/>
    <m/>
    <m/>
    <m/>
    <m/>
    <n v="37"/>
    <m/>
    <m/>
    <m/>
    <m/>
    <m/>
    <m/>
    <m/>
    <m/>
    <m/>
    <m/>
    <m/>
    <m/>
    <m/>
    <m/>
    <m/>
    <m/>
    <m/>
    <m/>
    <m/>
    <m/>
    <m/>
    <m/>
  </r>
  <r>
    <m/>
    <s v="V710001"/>
    <s v="2025-0026"/>
    <x v="139"/>
    <n v="1"/>
    <s v="Wagon"/>
    <n v="22"/>
    <s v="37 80 4955 128-6"/>
    <x v="48"/>
    <m/>
    <m/>
    <x v="5"/>
    <x v="2"/>
    <n v="1"/>
    <m/>
    <m/>
    <m/>
    <n v="1"/>
    <m/>
    <n v="1"/>
    <x v="1"/>
    <s v="PAYG"/>
    <d v="2025-10-01T00:00:00"/>
    <d v="2026-03-31T00:00:00"/>
    <x v="5"/>
    <m/>
    <m/>
    <m/>
    <d v="2025-10-01T00:00:00"/>
    <d v="2026-03-31T00:00:00"/>
    <n v="181"/>
    <x v="35"/>
    <m/>
    <m/>
    <m/>
    <m/>
    <s v="with as-of date"/>
    <d v="2025-10-30T00:00:00"/>
    <m/>
    <n v="1"/>
    <n v="0"/>
    <m/>
    <d v="2026-01-31T00:00:00"/>
    <m/>
    <m/>
    <m/>
    <m/>
    <m/>
    <m/>
    <m/>
    <m/>
    <n v="29"/>
    <m/>
    <m/>
    <m/>
    <m/>
    <m/>
    <m/>
    <m/>
    <m/>
    <m/>
    <m/>
    <d v="2025-09-28T00:00:00"/>
    <m/>
    <n v="100000"/>
    <m/>
    <m/>
    <s v="Euro"/>
    <n v="37"/>
    <m/>
    <m/>
    <m/>
    <m/>
    <n v="37"/>
    <m/>
    <m/>
    <m/>
    <m/>
    <m/>
    <m/>
    <m/>
    <m/>
    <m/>
    <m/>
    <m/>
    <m/>
    <m/>
    <m/>
    <m/>
    <m/>
    <m/>
    <m/>
    <m/>
    <m/>
    <m/>
    <m/>
  </r>
  <r>
    <m/>
    <s v="V710001"/>
    <s v="2025-0026"/>
    <x v="139"/>
    <n v="1"/>
    <s v="Wagon"/>
    <n v="23"/>
    <s v="37 80 4955 129-4"/>
    <x v="48"/>
    <m/>
    <m/>
    <x v="5"/>
    <x v="2"/>
    <n v="1"/>
    <m/>
    <m/>
    <m/>
    <n v="1"/>
    <m/>
    <n v="1"/>
    <x v="1"/>
    <s v="PAYG"/>
    <d v="2025-10-01T00:00:00"/>
    <d v="2026-03-31T00:00:00"/>
    <x v="5"/>
    <m/>
    <m/>
    <m/>
    <d v="2025-10-01T00:00:00"/>
    <d v="2026-03-31T00:00:00"/>
    <n v="181"/>
    <x v="35"/>
    <m/>
    <m/>
    <m/>
    <m/>
    <s v="with as-of date"/>
    <d v="2025-10-30T00:00:00"/>
    <m/>
    <n v="1"/>
    <n v="0"/>
    <m/>
    <d v="2026-01-31T00:00:00"/>
    <m/>
    <m/>
    <m/>
    <m/>
    <m/>
    <m/>
    <m/>
    <m/>
    <n v="29"/>
    <m/>
    <m/>
    <m/>
    <m/>
    <m/>
    <m/>
    <m/>
    <m/>
    <m/>
    <m/>
    <d v="2025-09-28T00:00:00"/>
    <m/>
    <n v="100000"/>
    <m/>
    <m/>
    <s v="Euro"/>
    <n v="37"/>
    <m/>
    <m/>
    <m/>
    <m/>
    <n v="37"/>
    <m/>
    <m/>
    <m/>
    <m/>
    <m/>
    <m/>
    <m/>
    <m/>
    <m/>
    <m/>
    <m/>
    <m/>
    <m/>
    <m/>
    <m/>
    <m/>
    <m/>
    <m/>
    <m/>
    <m/>
    <m/>
    <m/>
  </r>
  <r>
    <m/>
    <s v="V710001"/>
    <s v="2025-0026"/>
    <x v="139"/>
    <n v="1"/>
    <s v="Wagon"/>
    <n v="24"/>
    <s v="37 80 4955 130-2"/>
    <x v="48"/>
    <m/>
    <m/>
    <x v="5"/>
    <x v="2"/>
    <n v="1"/>
    <m/>
    <m/>
    <m/>
    <n v="1"/>
    <m/>
    <n v="1"/>
    <x v="1"/>
    <s v="PAYG"/>
    <d v="2025-10-01T00:00:00"/>
    <d v="2026-03-31T00:00:00"/>
    <x v="5"/>
    <m/>
    <m/>
    <m/>
    <d v="2025-10-01T00:00:00"/>
    <d v="2026-03-31T00:00:00"/>
    <n v="181"/>
    <x v="35"/>
    <m/>
    <m/>
    <m/>
    <m/>
    <s v="with as-of date"/>
    <d v="2025-10-30T00:00:00"/>
    <m/>
    <n v="1"/>
    <n v="0"/>
    <m/>
    <d v="2026-01-31T00:00:00"/>
    <m/>
    <m/>
    <m/>
    <m/>
    <m/>
    <m/>
    <m/>
    <m/>
    <n v="29"/>
    <m/>
    <m/>
    <m/>
    <m/>
    <m/>
    <m/>
    <m/>
    <m/>
    <m/>
    <m/>
    <d v="2025-09-28T00:00:00"/>
    <m/>
    <n v="100000"/>
    <m/>
    <m/>
    <s v="Euro"/>
    <n v="37"/>
    <m/>
    <m/>
    <m/>
    <m/>
    <n v="37"/>
    <m/>
    <m/>
    <m/>
    <m/>
    <m/>
    <m/>
    <m/>
    <m/>
    <m/>
    <m/>
    <m/>
    <m/>
    <m/>
    <m/>
    <m/>
    <m/>
    <m/>
    <m/>
    <m/>
    <m/>
    <m/>
    <m/>
  </r>
  <r>
    <m/>
    <s v="V710001"/>
    <s v="2025-0026"/>
    <x v="139"/>
    <n v="1"/>
    <s v="Wagon"/>
    <n v="25"/>
    <s v="37 80 4956 595-5"/>
    <x v="48"/>
    <m/>
    <m/>
    <x v="5"/>
    <x v="2"/>
    <n v="1"/>
    <m/>
    <m/>
    <m/>
    <n v="1"/>
    <m/>
    <n v="1"/>
    <x v="1"/>
    <s v="PAYG"/>
    <d v="2025-10-01T00:00:00"/>
    <d v="2026-03-31T00:00:00"/>
    <x v="5"/>
    <m/>
    <m/>
    <m/>
    <d v="2025-10-01T00:00:00"/>
    <d v="2026-03-31T00:00:00"/>
    <n v="181"/>
    <x v="35"/>
    <m/>
    <m/>
    <m/>
    <m/>
    <s v="with as-of date"/>
    <d v="2025-10-30T00:00:00"/>
    <m/>
    <n v="1"/>
    <n v="0"/>
    <m/>
    <d v="2026-01-31T00:00:00"/>
    <m/>
    <m/>
    <m/>
    <m/>
    <m/>
    <m/>
    <m/>
    <m/>
    <n v="29"/>
    <m/>
    <m/>
    <m/>
    <m/>
    <m/>
    <m/>
    <m/>
    <m/>
    <m/>
    <m/>
    <d v="2025-09-28T00:00:00"/>
    <m/>
    <n v="100000"/>
    <m/>
    <m/>
    <s v="Euro"/>
    <n v="37"/>
    <m/>
    <m/>
    <m/>
    <m/>
    <n v="37"/>
    <m/>
    <m/>
    <m/>
    <m/>
    <m/>
    <m/>
    <m/>
    <m/>
    <m/>
    <m/>
    <m/>
    <m/>
    <m/>
    <m/>
    <m/>
    <m/>
    <m/>
    <m/>
    <m/>
    <m/>
    <m/>
    <m/>
  </r>
  <r>
    <m/>
    <s v="V710001"/>
    <s v="2025-0026"/>
    <x v="139"/>
    <n v="1"/>
    <s v="Wagon"/>
    <n v="26"/>
    <s v="37 80 4956 597-1"/>
    <x v="48"/>
    <m/>
    <m/>
    <x v="5"/>
    <x v="2"/>
    <n v="1"/>
    <m/>
    <m/>
    <m/>
    <n v="1"/>
    <m/>
    <n v="1"/>
    <x v="1"/>
    <s v="PAYG"/>
    <d v="2025-10-01T00:00:00"/>
    <d v="2026-03-31T00:00:00"/>
    <x v="5"/>
    <m/>
    <m/>
    <m/>
    <d v="2025-10-01T00:00:00"/>
    <d v="2026-03-31T00:00:00"/>
    <n v="181"/>
    <x v="35"/>
    <m/>
    <m/>
    <m/>
    <m/>
    <s v="with as-of date"/>
    <d v="2025-10-30T00:00:00"/>
    <m/>
    <n v="1"/>
    <n v="0"/>
    <m/>
    <d v="2026-01-31T00:00:00"/>
    <m/>
    <m/>
    <m/>
    <m/>
    <m/>
    <m/>
    <m/>
    <m/>
    <n v="29"/>
    <m/>
    <m/>
    <m/>
    <m/>
    <m/>
    <m/>
    <m/>
    <m/>
    <m/>
    <m/>
    <d v="2025-09-28T00:00:00"/>
    <m/>
    <n v="100000"/>
    <m/>
    <m/>
    <s v="Euro"/>
    <n v="37"/>
    <m/>
    <m/>
    <m/>
    <m/>
    <n v="37"/>
    <m/>
    <m/>
    <m/>
    <m/>
    <m/>
    <m/>
    <m/>
    <m/>
    <m/>
    <m/>
    <m/>
    <m/>
    <m/>
    <m/>
    <m/>
    <m/>
    <m/>
    <m/>
    <m/>
    <m/>
    <m/>
    <m/>
  </r>
  <r>
    <m/>
    <s v="V710001"/>
    <s v="2025-0026"/>
    <x v="139"/>
    <n v="1"/>
    <s v="Wagon"/>
    <n v="27"/>
    <s v="37 80 4956 598-9"/>
    <x v="48"/>
    <m/>
    <m/>
    <x v="5"/>
    <x v="2"/>
    <n v="1"/>
    <m/>
    <m/>
    <m/>
    <n v="1"/>
    <m/>
    <n v="1"/>
    <x v="1"/>
    <s v="PAYG"/>
    <d v="2025-10-01T00:00:00"/>
    <d v="2026-03-31T00:00:00"/>
    <x v="5"/>
    <m/>
    <m/>
    <m/>
    <d v="2025-10-01T00:00:00"/>
    <d v="2026-03-31T00:00:00"/>
    <n v="181"/>
    <x v="35"/>
    <m/>
    <m/>
    <m/>
    <m/>
    <s v="with as-of date"/>
    <d v="2025-10-30T00:00:00"/>
    <m/>
    <n v="1"/>
    <n v="0"/>
    <m/>
    <d v="2026-01-31T00:00:00"/>
    <m/>
    <m/>
    <m/>
    <m/>
    <m/>
    <m/>
    <m/>
    <m/>
    <n v="29"/>
    <m/>
    <m/>
    <m/>
    <m/>
    <m/>
    <m/>
    <m/>
    <m/>
    <m/>
    <m/>
    <d v="2025-09-28T00:00:00"/>
    <m/>
    <n v="100000"/>
    <m/>
    <m/>
    <s v="Euro"/>
    <n v="37"/>
    <m/>
    <m/>
    <m/>
    <m/>
    <n v="37"/>
    <m/>
    <m/>
    <m/>
    <m/>
    <m/>
    <m/>
    <m/>
    <m/>
    <m/>
    <m/>
    <m/>
    <m/>
    <m/>
    <m/>
    <m/>
    <m/>
    <m/>
    <m/>
    <m/>
    <m/>
    <m/>
    <m/>
  </r>
  <r>
    <m/>
    <s v="V710001"/>
    <s v="2025-0026"/>
    <x v="139"/>
    <n v="1"/>
    <s v="Wagon"/>
    <n v="28"/>
    <s v="37 80 4956 601-1"/>
    <x v="48"/>
    <m/>
    <m/>
    <x v="5"/>
    <x v="2"/>
    <n v="1"/>
    <m/>
    <m/>
    <m/>
    <n v="1"/>
    <m/>
    <n v="1"/>
    <x v="1"/>
    <s v="PAYG"/>
    <d v="2025-10-01T00:00:00"/>
    <d v="2026-03-31T00:00:00"/>
    <x v="5"/>
    <m/>
    <m/>
    <m/>
    <d v="2025-10-01T00:00:00"/>
    <d v="2026-03-31T00:00:00"/>
    <n v="181"/>
    <x v="35"/>
    <m/>
    <m/>
    <m/>
    <m/>
    <s v="with as-of date"/>
    <d v="2025-10-30T00:00:00"/>
    <m/>
    <n v="1"/>
    <n v="0"/>
    <m/>
    <d v="2026-01-31T00:00:00"/>
    <m/>
    <m/>
    <m/>
    <m/>
    <m/>
    <m/>
    <m/>
    <m/>
    <n v="29"/>
    <m/>
    <m/>
    <m/>
    <m/>
    <m/>
    <m/>
    <m/>
    <m/>
    <m/>
    <m/>
    <d v="2025-09-28T00:00:00"/>
    <m/>
    <n v="100000"/>
    <m/>
    <m/>
    <s v="Euro"/>
    <n v="37"/>
    <m/>
    <m/>
    <m/>
    <m/>
    <n v="37"/>
    <m/>
    <m/>
    <m/>
    <m/>
    <m/>
    <m/>
    <m/>
    <m/>
    <m/>
    <m/>
    <m/>
    <m/>
    <m/>
    <m/>
    <m/>
    <m/>
    <m/>
    <m/>
    <m/>
    <m/>
    <m/>
    <m/>
  </r>
  <r>
    <m/>
    <s v="V710001"/>
    <s v="2025-0026"/>
    <x v="139"/>
    <n v="1"/>
    <s v="Wagon"/>
    <n v="29"/>
    <s v="37 80 4956 604-5"/>
    <x v="48"/>
    <m/>
    <m/>
    <x v="5"/>
    <x v="2"/>
    <n v="1"/>
    <m/>
    <m/>
    <m/>
    <n v="1"/>
    <m/>
    <n v="1"/>
    <x v="1"/>
    <s v="PAYG"/>
    <d v="2025-10-01T00:00:00"/>
    <d v="2026-03-31T00:00:00"/>
    <x v="5"/>
    <m/>
    <m/>
    <m/>
    <d v="2025-10-01T00:00:00"/>
    <d v="2026-03-31T00:00:00"/>
    <n v="181"/>
    <x v="35"/>
    <m/>
    <m/>
    <m/>
    <m/>
    <s v="with as-of date"/>
    <d v="2025-10-30T00:00:00"/>
    <m/>
    <n v="1"/>
    <n v="0"/>
    <m/>
    <d v="2026-01-31T00:00:00"/>
    <m/>
    <m/>
    <m/>
    <m/>
    <m/>
    <m/>
    <m/>
    <m/>
    <n v="29"/>
    <m/>
    <m/>
    <m/>
    <m/>
    <m/>
    <m/>
    <m/>
    <m/>
    <m/>
    <m/>
    <d v="2025-09-28T00:00:00"/>
    <m/>
    <n v="100000"/>
    <m/>
    <m/>
    <s v="Euro"/>
    <n v="37"/>
    <m/>
    <m/>
    <m/>
    <m/>
    <n v="37"/>
    <m/>
    <m/>
    <m/>
    <m/>
    <m/>
    <m/>
    <m/>
    <m/>
    <m/>
    <m/>
    <m/>
    <m/>
    <m/>
    <m/>
    <m/>
    <m/>
    <m/>
    <m/>
    <m/>
    <m/>
    <m/>
    <m/>
  </r>
  <r>
    <m/>
    <s v="V710001"/>
    <s v="2025-0026"/>
    <x v="139"/>
    <n v="1"/>
    <s v="Wagon"/>
    <n v="30"/>
    <s v="37 80 4955 107-0"/>
    <x v="48"/>
    <m/>
    <m/>
    <x v="5"/>
    <x v="2"/>
    <n v="1"/>
    <m/>
    <m/>
    <m/>
    <n v="1"/>
    <m/>
    <n v="1"/>
    <x v="1"/>
    <s v="PAYG"/>
    <d v="2025-10-01T00:00:00"/>
    <d v="2026-03-31T00:00:00"/>
    <x v="5"/>
    <m/>
    <m/>
    <m/>
    <d v="2025-10-01T00:00:00"/>
    <d v="2026-03-31T00:00:00"/>
    <n v="181"/>
    <x v="35"/>
    <m/>
    <m/>
    <m/>
    <m/>
    <s v="with as-of date"/>
    <d v="2025-10-30T00:00:00"/>
    <m/>
    <n v="1"/>
    <n v="0"/>
    <m/>
    <d v="2026-01-31T00:00:00"/>
    <m/>
    <m/>
    <m/>
    <m/>
    <m/>
    <m/>
    <m/>
    <m/>
    <n v="29"/>
    <m/>
    <m/>
    <m/>
    <m/>
    <m/>
    <m/>
    <m/>
    <m/>
    <m/>
    <m/>
    <d v="2025-09-28T00:00:00"/>
    <m/>
    <n v="100000"/>
    <m/>
    <m/>
    <s v="Euro"/>
    <n v="37"/>
    <m/>
    <m/>
    <m/>
    <m/>
    <n v="37"/>
    <m/>
    <m/>
    <m/>
    <m/>
    <m/>
    <m/>
    <m/>
    <m/>
    <m/>
    <m/>
    <m/>
    <m/>
    <m/>
    <m/>
    <m/>
    <m/>
    <m/>
    <m/>
    <m/>
    <m/>
    <m/>
    <m/>
  </r>
  <r>
    <m/>
    <s v="V710001"/>
    <s v="2025-0026"/>
    <x v="139"/>
    <n v="1"/>
    <s v="Wagon"/>
    <n v="31"/>
    <s v="37 80 4955 108-8"/>
    <x v="48"/>
    <m/>
    <m/>
    <x v="5"/>
    <x v="2"/>
    <n v="1"/>
    <m/>
    <m/>
    <m/>
    <n v="1"/>
    <m/>
    <n v="1"/>
    <x v="1"/>
    <s v="PAYG"/>
    <d v="2025-10-01T00:00:00"/>
    <d v="2026-03-31T00:00:00"/>
    <x v="5"/>
    <m/>
    <m/>
    <m/>
    <d v="2025-10-01T00:00:00"/>
    <d v="2026-03-31T00:00:00"/>
    <n v="181"/>
    <x v="35"/>
    <m/>
    <m/>
    <m/>
    <m/>
    <s v="with as-of date"/>
    <d v="2025-10-30T00:00:00"/>
    <m/>
    <n v="1"/>
    <n v="0"/>
    <m/>
    <d v="2026-01-31T00:00:00"/>
    <m/>
    <m/>
    <m/>
    <m/>
    <m/>
    <m/>
    <m/>
    <m/>
    <n v="29"/>
    <m/>
    <m/>
    <m/>
    <m/>
    <m/>
    <m/>
    <m/>
    <m/>
    <m/>
    <m/>
    <d v="2025-09-28T00:00:00"/>
    <m/>
    <n v="100000"/>
    <m/>
    <m/>
    <s v="Euro"/>
    <n v="37"/>
    <m/>
    <m/>
    <m/>
    <m/>
    <n v="37"/>
    <m/>
    <m/>
    <m/>
    <m/>
    <m/>
    <m/>
    <m/>
    <m/>
    <m/>
    <m/>
    <m/>
    <m/>
    <m/>
    <m/>
    <m/>
    <m/>
    <m/>
    <m/>
    <m/>
    <m/>
    <m/>
    <m/>
  </r>
  <r>
    <m/>
    <s v="V710001"/>
    <s v="2025-0026"/>
    <x v="139"/>
    <n v="1"/>
    <s v="Wagon"/>
    <n v="32"/>
    <s v="37 80 4955 109-6"/>
    <x v="48"/>
    <m/>
    <m/>
    <x v="5"/>
    <x v="2"/>
    <n v="1"/>
    <m/>
    <m/>
    <m/>
    <n v="1"/>
    <m/>
    <n v="1"/>
    <x v="1"/>
    <s v="PAYG"/>
    <d v="2025-10-01T00:00:00"/>
    <d v="2026-03-31T00:00:00"/>
    <x v="5"/>
    <m/>
    <m/>
    <m/>
    <d v="2025-10-01T00:00:00"/>
    <d v="2026-03-31T00:00:00"/>
    <n v="181"/>
    <x v="35"/>
    <m/>
    <m/>
    <m/>
    <m/>
    <s v="with as-of date"/>
    <d v="2025-10-30T00:00:00"/>
    <m/>
    <n v="1"/>
    <n v="0"/>
    <m/>
    <d v="2026-01-31T00:00:00"/>
    <m/>
    <m/>
    <m/>
    <m/>
    <m/>
    <m/>
    <m/>
    <m/>
    <n v="29"/>
    <m/>
    <m/>
    <m/>
    <m/>
    <m/>
    <m/>
    <m/>
    <m/>
    <m/>
    <m/>
    <d v="2025-09-28T00:00:00"/>
    <m/>
    <n v="100000"/>
    <m/>
    <m/>
    <s v="Euro"/>
    <n v="37"/>
    <m/>
    <m/>
    <m/>
    <m/>
    <n v="37"/>
    <m/>
    <m/>
    <m/>
    <m/>
    <m/>
    <m/>
    <m/>
    <m/>
    <m/>
    <m/>
    <m/>
    <m/>
    <m/>
    <m/>
    <m/>
    <m/>
    <m/>
    <m/>
    <m/>
    <m/>
    <m/>
    <m/>
  </r>
  <r>
    <m/>
    <s v="V710001"/>
    <s v="2025-0026"/>
    <x v="139"/>
    <n v="1"/>
    <s v="Wagon"/>
    <n v="33"/>
    <s v="37 80 4955 110-4"/>
    <x v="48"/>
    <m/>
    <m/>
    <x v="5"/>
    <x v="2"/>
    <n v="1"/>
    <m/>
    <m/>
    <m/>
    <n v="1"/>
    <m/>
    <n v="1"/>
    <x v="1"/>
    <s v="PAYG"/>
    <d v="2025-10-01T00:00:00"/>
    <d v="2026-03-31T00:00:00"/>
    <x v="5"/>
    <m/>
    <m/>
    <m/>
    <d v="2025-10-01T00:00:00"/>
    <d v="2026-03-31T00:00:00"/>
    <n v="181"/>
    <x v="35"/>
    <m/>
    <m/>
    <m/>
    <m/>
    <s v="with as-of date"/>
    <d v="2025-10-30T00:00:00"/>
    <m/>
    <n v="1"/>
    <n v="0"/>
    <m/>
    <d v="2026-01-31T00:00:00"/>
    <m/>
    <m/>
    <m/>
    <m/>
    <m/>
    <m/>
    <m/>
    <m/>
    <n v="29"/>
    <m/>
    <m/>
    <m/>
    <m/>
    <m/>
    <m/>
    <m/>
    <m/>
    <m/>
    <m/>
    <d v="2025-09-28T00:00:00"/>
    <m/>
    <n v="100000"/>
    <m/>
    <m/>
    <s v="Euro"/>
    <n v="37"/>
    <m/>
    <m/>
    <m/>
    <m/>
    <n v="37"/>
    <m/>
    <m/>
    <m/>
    <m/>
    <m/>
    <m/>
    <m/>
    <m/>
    <m/>
    <m/>
    <m/>
    <m/>
    <m/>
    <m/>
    <m/>
    <m/>
    <m/>
    <m/>
    <m/>
    <m/>
    <m/>
    <m/>
  </r>
  <r>
    <m/>
    <s v="V710001"/>
    <s v="2025-0026"/>
    <x v="139"/>
    <n v="1"/>
    <s v="Wagon"/>
    <n v="34"/>
    <e v="#N/A"/>
    <x v="48"/>
    <m/>
    <m/>
    <x v="5"/>
    <x v="2"/>
    <n v="1"/>
    <m/>
    <m/>
    <m/>
    <n v="1"/>
    <m/>
    <n v="1"/>
    <x v="1"/>
    <s v="PAYG"/>
    <d v="2025-10-01T00:00:00"/>
    <d v="2026-03-31T00:00:00"/>
    <x v="5"/>
    <m/>
    <m/>
    <m/>
    <e v="#N/A"/>
    <e v="#N/A"/>
    <n v="181"/>
    <x v="1"/>
    <m/>
    <m/>
    <m/>
    <m/>
    <s v="with as-of date"/>
    <d v="2025-10-30T00:00:00"/>
    <m/>
    <n v="1"/>
    <n v="0"/>
    <m/>
    <d v="2026-01-31T00:00:00"/>
    <m/>
    <m/>
    <m/>
    <m/>
    <m/>
    <m/>
    <m/>
    <m/>
    <n v="29"/>
    <m/>
    <m/>
    <m/>
    <m/>
    <m/>
    <m/>
    <m/>
    <m/>
    <m/>
    <m/>
    <e v="#N/A"/>
    <m/>
    <n v="100000"/>
    <m/>
    <m/>
    <s v="Euro"/>
    <n v="37"/>
    <m/>
    <m/>
    <m/>
    <m/>
    <e v="#N/A"/>
    <m/>
    <m/>
    <m/>
    <m/>
    <m/>
    <m/>
    <m/>
    <m/>
    <m/>
    <m/>
    <m/>
    <m/>
    <m/>
    <m/>
    <m/>
    <m/>
    <m/>
    <m/>
    <m/>
    <m/>
    <m/>
    <m/>
  </r>
  <r>
    <m/>
    <s v="V710001"/>
    <s v="2025-0026"/>
    <x v="139"/>
    <n v="1"/>
    <s v="Wagon"/>
    <n v="35"/>
    <s v="37 80 4993 334-4"/>
    <x v="48"/>
    <m/>
    <m/>
    <x v="5"/>
    <x v="2"/>
    <n v="1"/>
    <m/>
    <m/>
    <m/>
    <n v="1"/>
    <m/>
    <n v="1"/>
    <x v="1"/>
    <s v="PAYG"/>
    <d v="2025-10-01T00:00:00"/>
    <d v="2026-03-31T00:00:00"/>
    <x v="5"/>
    <m/>
    <m/>
    <m/>
    <d v="2025-10-01T00:00:00"/>
    <d v="2026-03-31T00:00:00"/>
    <n v="181"/>
    <x v="35"/>
    <m/>
    <m/>
    <m/>
    <m/>
    <s v="with as-of date"/>
    <d v="2025-10-30T00:00:00"/>
    <m/>
    <n v="1"/>
    <n v="0"/>
    <m/>
    <d v="2026-01-31T00:00:00"/>
    <m/>
    <m/>
    <m/>
    <m/>
    <m/>
    <m/>
    <m/>
    <m/>
    <n v="29"/>
    <m/>
    <m/>
    <m/>
    <m/>
    <m/>
    <m/>
    <m/>
    <m/>
    <m/>
    <m/>
    <d v="2025-09-28T00:00:00"/>
    <m/>
    <n v="100000"/>
    <m/>
    <m/>
    <s v="Euro"/>
    <n v="37"/>
    <m/>
    <m/>
    <m/>
    <m/>
    <n v="37"/>
    <m/>
    <m/>
    <m/>
    <m/>
    <m/>
    <m/>
    <m/>
    <m/>
    <m/>
    <m/>
    <m/>
    <m/>
    <m/>
    <m/>
    <m/>
    <m/>
    <m/>
    <m/>
    <m/>
    <m/>
    <m/>
    <m/>
  </r>
  <r>
    <m/>
    <s v="V710001"/>
    <s v="2025-0026"/>
    <x v="139"/>
    <n v="1"/>
    <s v="Wagon"/>
    <n v="36"/>
    <s v="37 80 4993 335-1"/>
    <x v="48"/>
    <m/>
    <m/>
    <x v="5"/>
    <x v="2"/>
    <n v="1"/>
    <m/>
    <m/>
    <m/>
    <n v="1"/>
    <m/>
    <n v="1"/>
    <x v="1"/>
    <s v="PAYG"/>
    <d v="2025-10-01T00:00:00"/>
    <d v="2026-03-31T00:00:00"/>
    <x v="5"/>
    <m/>
    <m/>
    <m/>
    <d v="2025-10-01T00:00:00"/>
    <d v="2026-03-31T00:00:00"/>
    <n v="181"/>
    <x v="35"/>
    <m/>
    <m/>
    <m/>
    <m/>
    <s v="with as-of date"/>
    <d v="2025-10-30T00:00:00"/>
    <m/>
    <n v="1"/>
    <n v="0"/>
    <m/>
    <d v="2026-01-31T00:00:00"/>
    <m/>
    <m/>
    <m/>
    <m/>
    <m/>
    <m/>
    <m/>
    <m/>
    <n v="29"/>
    <m/>
    <m/>
    <m/>
    <m/>
    <m/>
    <m/>
    <m/>
    <m/>
    <m/>
    <m/>
    <d v="2025-09-28T00:00:00"/>
    <m/>
    <n v="100000"/>
    <m/>
    <m/>
    <s v="Euro"/>
    <n v="37"/>
    <m/>
    <m/>
    <m/>
    <m/>
    <n v="37"/>
    <m/>
    <m/>
    <m/>
    <m/>
    <m/>
    <m/>
    <m/>
    <m/>
    <m/>
    <m/>
    <m/>
    <m/>
    <m/>
    <m/>
    <m/>
    <m/>
    <m/>
    <m/>
    <m/>
    <m/>
    <m/>
    <m/>
  </r>
  <r>
    <m/>
    <s v="V710001"/>
    <s v="2025-0026"/>
    <x v="139"/>
    <n v="1"/>
    <s v="Wagon"/>
    <n v="37"/>
    <s v="37 80 4993 337-7"/>
    <x v="48"/>
    <m/>
    <m/>
    <x v="5"/>
    <x v="2"/>
    <n v="1"/>
    <m/>
    <m/>
    <m/>
    <n v="1"/>
    <m/>
    <n v="1"/>
    <x v="1"/>
    <s v="PAYG"/>
    <d v="2025-10-01T00:00:00"/>
    <d v="2026-03-31T00:00:00"/>
    <x v="5"/>
    <m/>
    <m/>
    <m/>
    <d v="2025-10-01T00:00:00"/>
    <d v="2026-03-31T00:00:00"/>
    <n v="181"/>
    <x v="35"/>
    <m/>
    <m/>
    <m/>
    <m/>
    <s v="with as-of date"/>
    <d v="2025-10-30T00:00:00"/>
    <m/>
    <n v="1"/>
    <n v="0"/>
    <m/>
    <d v="2026-01-31T00:00:00"/>
    <m/>
    <m/>
    <m/>
    <m/>
    <m/>
    <m/>
    <m/>
    <m/>
    <n v="29"/>
    <m/>
    <m/>
    <m/>
    <m/>
    <m/>
    <m/>
    <m/>
    <m/>
    <m/>
    <m/>
    <d v="2025-09-28T00:00:00"/>
    <m/>
    <n v="100000"/>
    <m/>
    <m/>
    <s v="Euro"/>
    <n v="37"/>
    <m/>
    <m/>
    <m/>
    <m/>
    <n v="37"/>
    <m/>
    <m/>
    <m/>
    <m/>
    <m/>
    <m/>
    <m/>
    <m/>
    <m/>
    <m/>
    <m/>
    <m/>
    <m/>
    <m/>
    <m/>
    <m/>
    <m/>
    <m/>
    <m/>
    <m/>
    <m/>
    <m/>
  </r>
  <r>
    <m/>
    <s v="V710001"/>
    <s v="2025-0026"/>
    <x v="139"/>
    <n v="1"/>
    <s v="Wagon"/>
    <n v="38"/>
    <s v="37 80 4993 338-5"/>
    <x v="48"/>
    <m/>
    <m/>
    <x v="5"/>
    <x v="2"/>
    <n v="1"/>
    <m/>
    <m/>
    <m/>
    <n v="1"/>
    <m/>
    <n v="1"/>
    <x v="1"/>
    <s v="PAYG"/>
    <d v="2025-10-01T00:00:00"/>
    <d v="2026-03-31T00:00:00"/>
    <x v="5"/>
    <m/>
    <m/>
    <m/>
    <d v="2025-10-01T00:00:00"/>
    <d v="2026-03-31T00:00:00"/>
    <n v="181"/>
    <x v="35"/>
    <m/>
    <m/>
    <m/>
    <m/>
    <s v="with as-of date"/>
    <d v="2025-10-30T00:00:00"/>
    <m/>
    <n v="1"/>
    <n v="0"/>
    <m/>
    <d v="2026-01-31T00:00:00"/>
    <m/>
    <m/>
    <m/>
    <m/>
    <m/>
    <m/>
    <m/>
    <m/>
    <n v="29"/>
    <m/>
    <m/>
    <m/>
    <m/>
    <m/>
    <m/>
    <m/>
    <m/>
    <m/>
    <m/>
    <d v="2025-09-28T00:00:00"/>
    <m/>
    <n v="100000"/>
    <m/>
    <m/>
    <s v="Euro"/>
    <n v="37"/>
    <m/>
    <m/>
    <m/>
    <m/>
    <n v="37"/>
    <m/>
    <m/>
    <m/>
    <m/>
    <m/>
    <m/>
    <m/>
    <m/>
    <m/>
    <m/>
    <m/>
    <m/>
    <m/>
    <m/>
    <m/>
    <m/>
    <m/>
    <m/>
    <m/>
    <m/>
    <m/>
    <m/>
  </r>
  <r>
    <m/>
    <s v="V710001"/>
    <s v="2025-0026"/>
    <x v="139"/>
    <n v="1"/>
    <s v="Wagon"/>
    <n v="39"/>
    <s v="37 80 4993 340-1"/>
    <x v="48"/>
    <m/>
    <m/>
    <x v="5"/>
    <x v="2"/>
    <n v="1"/>
    <m/>
    <m/>
    <m/>
    <n v="1"/>
    <m/>
    <n v="1"/>
    <x v="1"/>
    <s v="PAYG"/>
    <d v="2025-10-01T00:00:00"/>
    <d v="2026-03-31T00:00:00"/>
    <x v="5"/>
    <m/>
    <m/>
    <m/>
    <d v="2025-10-01T00:00:00"/>
    <d v="2026-03-31T00:00:00"/>
    <n v="181"/>
    <x v="35"/>
    <m/>
    <m/>
    <m/>
    <m/>
    <s v="with as-of date"/>
    <d v="2025-10-30T00:00:00"/>
    <m/>
    <n v="1"/>
    <n v="0"/>
    <m/>
    <d v="2026-01-31T00:00:00"/>
    <m/>
    <m/>
    <m/>
    <m/>
    <m/>
    <m/>
    <m/>
    <m/>
    <n v="29"/>
    <m/>
    <m/>
    <m/>
    <m/>
    <m/>
    <m/>
    <m/>
    <m/>
    <m/>
    <m/>
    <d v="2025-09-28T00:00:00"/>
    <m/>
    <n v="100000"/>
    <m/>
    <m/>
    <s v="Euro"/>
    <n v="37"/>
    <m/>
    <m/>
    <m/>
    <m/>
    <n v="37"/>
    <m/>
    <m/>
    <m/>
    <m/>
    <m/>
    <m/>
    <m/>
    <m/>
    <m/>
    <m/>
    <m/>
    <m/>
    <m/>
    <m/>
    <m/>
    <m/>
    <m/>
    <m/>
    <m/>
    <m/>
    <m/>
    <m/>
  </r>
  <r>
    <m/>
    <s v="V710001"/>
    <s v="2025-0026"/>
    <x v="139"/>
    <n v="1"/>
    <s v="Wagon"/>
    <n v="40"/>
    <s v="37 80 4992 311-3"/>
    <x v="48"/>
    <m/>
    <m/>
    <x v="5"/>
    <x v="2"/>
    <n v="1"/>
    <m/>
    <m/>
    <m/>
    <n v="1"/>
    <m/>
    <n v="1"/>
    <x v="1"/>
    <s v="PAYG"/>
    <d v="2025-10-01T00:00:00"/>
    <d v="2026-03-31T00:00:00"/>
    <x v="5"/>
    <m/>
    <m/>
    <m/>
    <d v="2025-10-01T00:00:00"/>
    <d v="2026-03-31T00:00:00"/>
    <n v="181"/>
    <x v="35"/>
    <m/>
    <m/>
    <m/>
    <m/>
    <s v="with as-of date"/>
    <d v="2025-10-30T00:00:00"/>
    <m/>
    <n v="1"/>
    <n v="0"/>
    <m/>
    <d v="2026-01-31T00:00:00"/>
    <m/>
    <m/>
    <m/>
    <m/>
    <m/>
    <m/>
    <m/>
    <m/>
    <n v="29"/>
    <m/>
    <m/>
    <m/>
    <m/>
    <m/>
    <m/>
    <m/>
    <m/>
    <m/>
    <m/>
    <d v="2025-09-28T00:00:00"/>
    <m/>
    <n v="100000"/>
    <m/>
    <m/>
    <s v="Euro"/>
    <n v="37"/>
    <m/>
    <m/>
    <m/>
    <m/>
    <n v="37"/>
    <m/>
    <m/>
    <m/>
    <m/>
    <m/>
    <m/>
    <m/>
    <m/>
    <m/>
    <m/>
    <m/>
    <m/>
    <m/>
    <m/>
    <m/>
    <m/>
    <m/>
    <m/>
    <m/>
    <m/>
    <m/>
    <m/>
  </r>
  <r>
    <m/>
    <s v="V710001"/>
    <s v="2025-0026"/>
    <x v="139"/>
    <n v="1"/>
    <s v="Wagon"/>
    <n v="41"/>
    <s v="37 80 4992 312-1"/>
    <x v="48"/>
    <m/>
    <m/>
    <x v="5"/>
    <x v="2"/>
    <n v="1"/>
    <m/>
    <m/>
    <m/>
    <n v="1"/>
    <m/>
    <n v="1"/>
    <x v="1"/>
    <s v="PAYG"/>
    <d v="2025-10-01T00:00:00"/>
    <d v="2026-03-31T00:00:00"/>
    <x v="5"/>
    <m/>
    <m/>
    <m/>
    <d v="2025-10-01T00:00:00"/>
    <d v="2026-03-31T00:00:00"/>
    <n v="181"/>
    <x v="35"/>
    <m/>
    <m/>
    <m/>
    <m/>
    <s v="with as-of date"/>
    <d v="2025-10-30T00:00:00"/>
    <m/>
    <n v="1"/>
    <n v="0"/>
    <m/>
    <d v="2026-01-31T00:00:00"/>
    <m/>
    <m/>
    <m/>
    <m/>
    <m/>
    <m/>
    <m/>
    <m/>
    <n v="29"/>
    <m/>
    <m/>
    <m/>
    <m/>
    <m/>
    <m/>
    <m/>
    <m/>
    <m/>
    <m/>
    <d v="2025-09-28T00:00:00"/>
    <m/>
    <n v="100000"/>
    <m/>
    <m/>
    <s v="Euro"/>
    <n v="37"/>
    <m/>
    <m/>
    <m/>
    <m/>
    <n v="37"/>
    <m/>
    <m/>
    <m/>
    <m/>
    <m/>
    <m/>
    <m/>
    <m/>
    <m/>
    <m/>
    <m/>
    <m/>
    <m/>
    <m/>
    <m/>
    <m/>
    <m/>
    <m/>
    <m/>
    <m/>
    <m/>
    <m/>
  </r>
  <r>
    <m/>
    <s v="V710001"/>
    <s v="2025-0026"/>
    <x v="139"/>
    <n v="1"/>
    <s v="Wagon"/>
    <n v="42"/>
    <s v="37 80 4992 314-7"/>
    <x v="48"/>
    <m/>
    <m/>
    <x v="5"/>
    <x v="2"/>
    <n v="1"/>
    <m/>
    <m/>
    <m/>
    <n v="1"/>
    <m/>
    <n v="1"/>
    <x v="1"/>
    <s v="PAYG"/>
    <d v="2025-10-01T00:00:00"/>
    <d v="2026-03-31T00:00:00"/>
    <x v="5"/>
    <m/>
    <m/>
    <m/>
    <d v="2025-10-01T00:00:00"/>
    <d v="2026-03-31T00:00:00"/>
    <n v="181"/>
    <x v="35"/>
    <m/>
    <m/>
    <m/>
    <m/>
    <s v="with as-of date"/>
    <d v="2025-10-30T00:00:00"/>
    <m/>
    <n v="1"/>
    <n v="0"/>
    <m/>
    <d v="2026-01-31T00:00:00"/>
    <m/>
    <m/>
    <m/>
    <m/>
    <m/>
    <m/>
    <m/>
    <m/>
    <n v="29"/>
    <m/>
    <m/>
    <m/>
    <m/>
    <m/>
    <m/>
    <m/>
    <m/>
    <m/>
    <m/>
    <d v="2025-09-28T00:00:00"/>
    <m/>
    <n v="100000"/>
    <m/>
    <m/>
    <s v="Euro"/>
    <n v="37"/>
    <m/>
    <m/>
    <m/>
    <m/>
    <n v="37"/>
    <m/>
    <m/>
    <m/>
    <m/>
    <m/>
    <m/>
    <m/>
    <m/>
    <m/>
    <m/>
    <m/>
    <m/>
    <m/>
    <m/>
    <m/>
    <m/>
    <m/>
    <m/>
    <m/>
    <m/>
    <m/>
    <m/>
  </r>
  <r>
    <m/>
    <s v="V710001"/>
    <s v="2025-0026"/>
    <x v="139"/>
    <n v="1"/>
    <s v="Wagon"/>
    <n v="43"/>
    <s v="37 80 4992 316-2"/>
    <x v="48"/>
    <m/>
    <m/>
    <x v="5"/>
    <x v="2"/>
    <n v="1"/>
    <m/>
    <m/>
    <m/>
    <n v="1"/>
    <m/>
    <n v="1"/>
    <x v="1"/>
    <s v="PAYG"/>
    <d v="2025-10-01T00:00:00"/>
    <d v="2026-03-31T00:00:00"/>
    <x v="5"/>
    <m/>
    <m/>
    <m/>
    <d v="2025-10-01T00:00:00"/>
    <d v="2026-03-31T00:00:00"/>
    <n v="181"/>
    <x v="35"/>
    <m/>
    <m/>
    <m/>
    <m/>
    <s v="with as-of date"/>
    <d v="2025-10-30T00:00:00"/>
    <m/>
    <n v="1"/>
    <n v="0"/>
    <m/>
    <d v="2026-01-31T00:00:00"/>
    <m/>
    <m/>
    <m/>
    <m/>
    <m/>
    <m/>
    <m/>
    <m/>
    <n v="29"/>
    <m/>
    <m/>
    <m/>
    <m/>
    <m/>
    <m/>
    <m/>
    <m/>
    <m/>
    <m/>
    <d v="2025-09-28T00:00:00"/>
    <m/>
    <n v="100000"/>
    <m/>
    <m/>
    <s v="Euro"/>
    <n v="37"/>
    <m/>
    <m/>
    <m/>
    <m/>
    <n v="37"/>
    <m/>
    <m/>
    <m/>
    <m/>
    <m/>
    <m/>
    <m/>
    <m/>
    <m/>
    <m/>
    <m/>
    <m/>
    <m/>
    <m/>
    <m/>
    <m/>
    <m/>
    <m/>
    <m/>
    <m/>
    <m/>
    <m/>
  </r>
  <r>
    <m/>
    <s v="V710001"/>
    <s v="2025-0026"/>
    <x v="139"/>
    <n v="1"/>
    <s v="Wagon"/>
    <n v="44"/>
    <s v="37 80 4992 317-0"/>
    <x v="48"/>
    <m/>
    <m/>
    <x v="5"/>
    <x v="2"/>
    <n v="1"/>
    <m/>
    <m/>
    <m/>
    <n v="1"/>
    <m/>
    <n v="1"/>
    <x v="1"/>
    <s v="PAYG"/>
    <d v="2025-10-01T00:00:00"/>
    <d v="2026-03-31T00:00:00"/>
    <x v="5"/>
    <m/>
    <m/>
    <m/>
    <d v="2025-10-01T00:00:00"/>
    <d v="2026-03-31T00:00:00"/>
    <n v="181"/>
    <x v="35"/>
    <m/>
    <m/>
    <m/>
    <m/>
    <s v="with as-of date"/>
    <d v="2025-10-30T00:00:00"/>
    <m/>
    <n v="1"/>
    <n v="0"/>
    <m/>
    <d v="2026-01-31T00:00:00"/>
    <m/>
    <m/>
    <m/>
    <m/>
    <m/>
    <m/>
    <m/>
    <m/>
    <n v="29"/>
    <m/>
    <m/>
    <m/>
    <m/>
    <m/>
    <m/>
    <m/>
    <m/>
    <m/>
    <m/>
    <d v="2025-09-28T00:00:00"/>
    <m/>
    <n v="100000"/>
    <m/>
    <m/>
    <s v="Euro"/>
    <n v="37"/>
    <m/>
    <m/>
    <m/>
    <m/>
    <n v="37"/>
    <m/>
    <m/>
    <m/>
    <m/>
    <m/>
    <m/>
    <m/>
    <m/>
    <m/>
    <m/>
    <m/>
    <m/>
    <m/>
    <m/>
    <m/>
    <m/>
    <m/>
    <m/>
    <m/>
    <m/>
    <m/>
    <m/>
  </r>
  <r>
    <m/>
    <s v="V710001"/>
    <s v="2025-0026"/>
    <x v="139"/>
    <n v="1"/>
    <s v="Wagon"/>
    <n v="45"/>
    <s v="37 80 4992 318-8"/>
    <x v="48"/>
    <m/>
    <m/>
    <x v="5"/>
    <x v="2"/>
    <n v="1"/>
    <m/>
    <m/>
    <m/>
    <n v="1"/>
    <m/>
    <n v="1"/>
    <x v="1"/>
    <s v="PAYG"/>
    <d v="2025-10-01T00:00:00"/>
    <d v="2026-03-31T00:00:00"/>
    <x v="5"/>
    <m/>
    <m/>
    <m/>
    <d v="2025-10-01T00:00:00"/>
    <d v="2026-03-31T00:00:00"/>
    <n v="181"/>
    <x v="35"/>
    <m/>
    <m/>
    <m/>
    <m/>
    <s v="with as-of date"/>
    <d v="2025-10-30T00:00:00"/>
    <m/>
    <n v="1"/>
    <n v="0"/>
    <m/>
    <d v="2026-01-31T00:00:00"/>
    <m/>
    <m/>
    <m/>
    <m/>
    <m/>
    <m/>
    <m/>
    <m/>
    <n v="29"/>
    <m/>
    <m/>
    <m/>
    <m/>
    <m/>
    <m/>
    <m/>
    <m/>
    <m/>
    <m/>
    <d v="2025-09-28T00:00:00"/>
    <m/>
    <n v="100000"/>
    <m/>
    <m/>
    <s v="Euro"/>
    <n v="37"/>
    <m/>
    <m/>
    <m/>
    <m/>
    <n v="37"/>
    <m/>
    <m/>
    <m/>
    <m/>
    <m/>
    <m/>
    <m/>
    <m/>
    <m/>
    <m/>
    <m/>
    <m/>
    <m/>
    <m/>
    <m/>
    <m/>
    <m/>
    <m/>
    <m/>
    <m/>
    <m/>
    <m/>
  </r>
  <r>
    <m/>
    <s v="V710001"/>
    <s v="2025-0026"/>
    <x v="139"/>
    <n v="1"/>
    <s v="Wagon"/>
    <n v="46"/>
    <s v="37 80 4992 325-3"/>
    <x v="48"/>
    <m/>
    <m/>
    <x v="5"/>
    <x v="2"/>
    <n v="1"/>
    <m/>
    <m/>
    <m/>
    <n v="1"/>
    <m/>
    <n v="1"/>
    <x v="1"/>
    <s v="PAYG"/>
    <d v="2025-10-01T00:00:00"/>
    <d v="2026-03-31T00:00:00"/>
    <x v="5"/>
    <m/>
    <m/>
    <m/>
    <d v="2025-10-01T00:00:00"/>
    <d v="2026-03-31T00:00:00"/>
    <n v="181"/>
    <x v="35"/>
    <m/>
    <m/>
    <m/>
    <m/>
    <s v="with as-of date"/>
    <d v="2025-10-30T00:00:00"/>
    <m/>
    <n v="1"/>
    <n v="0"/>
    <m/>
    <d v="2026-01-31T00:00:00"/>
    <m/>
    <m/>
    <m/>
    <m/>
    <m/>
    <m/>
    <m/>
    <m/>
    <n v="29"/>
    <m/>
    <m/>
    <m/>
    <m/>
    <m/>
    <m/>
    <m/>
    <m/>
    <m/>
    <m/>
    <d v="2025-09-28T00:00:00"/>
    <m/>
    <n v="100000"/>
    <m/>
    <m/>
    <s v="Euro"/>
    <n v="37"/>
    <m/>
    <m/>
    <m/>
    <m/>
    <n v="37"/>
    <m/>
    <m/>
    <m/>
    <m/>
    <m/>
    <m/>
    <m/>
    <m/>
    <m/>
    <m/>
    <m/>
    <m/>
    <m/>
    <m/>
    <m/>
    <m/>
    <m/>
    <m/>
    <m/>
    <m/>
    <m/>
    <m/>
  </r>
  <r>
    <m/>
    <s v="V710001"/>
    <s v="2025-0026"/>
    <x v="139"/>
    <n v="1"/>
    <s v="Wagon"/>
    <n v="47"/>
    <s v="37 80 4992 330-3"/>
    <x v="48"/>
    <m/>
    <m/>
    <x v="5"/>
    <x v="2"/>
    <n v="1"/>
    <m/>
    <m/>
    <m/>
    <n v="1"/>
    <m/>
    <n v="1"/>
    <x v="1"/>
    <s v="PAYG"/>
    <d v="2025-10-01T00:00:00"/>
    <d v="2026-03-31T00:00:00"/>
    <x v="5"/>
    <m/>
    <m/>
    <m/>
    <d v="2025-10-01T00:00:00"/>
    <d v="2026-03-31T00:00:00"/>
    <n v="181"/>
    <x v="35"/>
    <m/>
    <m/>
    <m/>
    <m/>
    <s v="with as-of date"/>
    <d v="2025-10-30T00:00:00"/>
    <m/>
    <n v="1"/>
    <n v="0"/>
    <m/>
    <d v="2026-01-31T00:00:00"/>
    <m/>
    <m/>
    <m/>
    <m/>
    <m/>
    <m/>
    <m/>
    <m/>
    <n v="29"/>
    <m/>
    <m/>
    <m/>
    <m/>
    <m/>
    <m/>
    <m/>
    <m/>
    <m/>
    <m/>
    <d v="2025-09-28T00:00:00"/>
    <m/>
    <n v="100000"/>
    <m/>
    <m/>
    <s v="Euro"/>
    <n v="37"/>
    <m/>
    <m/>
    <m/>
    <m/>
    <n v="37"/>
    <m/>
    <m/>
    <m/>
    <m/>
    <m/>
    <m/>
    <m/>
    <m/>
    <m/>
    <m/>
    <m/>
    <m/>
    <m/>
    <m/>
    <m/>
    <m/>
    <m/>
    <m/>
    <m/>
    <m/>
    <m/>
    <m/>
  </r>
  <r>
    <m/>
    <s v="V710001"/>
    <s v="2025-0026"/>
    <x v="139"/>
    <n v="1"/>
    <s v="Wagon"/>
    <n v="48"/>
    <s v="37 80 4992 331-1"/>
    <x v="48"/>
    <m/>
    <m/>
    <x v="5"/>
    <x v="2"/>
    <n v="1"/>
    <m/>
    <m/>
    <m/>
    <n v="1"/>
    <m/>
    <n v="1"/>
    <x v="1"/>
    <s v="PAYG"/>
    <d v="2025-10-01T00:00:00"/>
    <d v="2026-03-31T00:00:00"/>
    <x v="5"/>
    <m/>
    <m/>
    <m/>
    <d v="2025-10-01T00:00:00"/>
    <d v="2026-03-31T00:00:00"/>
    <n v="181"/>
    <x v="35"/>
    <m/>
    <m/>
    <m/>
    <m/>
    <s v="with as-of date"/>
    <d v="2025-10-30T00:00:00"/>
    <m/>
    <n v="1"/>
    <n v="0"/>
    <m/>
    <d v="2026-01-31T00:00:00"/>
    <m/>
    <m/>
    <m/>
    <m/>
    <m/>
    <m/>
    <m/>
    <m/>
    <n v="29"/>
    <m/>
    <m/>
    <m/>
    <m/>
    <m/>
    <m/>
    <m/>
    <m/>
    <m/>
    <m/>
    <d v="2025-09-28T00:00:00"/>
    <m/>
    <n v="100000"/>
    <m/>
    <m/>
    <s v="Euro"/>
    <n v="37"/>
    <m/>
    <m/>
    <m/>
    <m/>
    <n v="37"/>
    <m/>
    <m/>
    <m/>
    <m/>
    <m/>
    <m/>
    <m/>
    <m/>
    <m/>
    <m/>
    <m/>
    <m/>
    <m/>
    <m/>
    <m/>
    <m/>
    <m/>
    <m/>
    <m/>
    <m/>
    <m/>
    <m/>
  </r>
  <r>
    <m/>
    <s v="V710001"/>
    <s v="2025-0026"/>
    <x v="139"/>
    <n v="1"/>
    <s v="Wagon"/>
    <n v="49"/>
    <s v="37 80 4992 335-2"/>
    <x v="48"/>
    <m/>
    <m/>
    <x v="5"/>
    <x v="2"/>
    <n v="1"/>
    <m/>
    <m/>
    <m/>
    <n v="1"/>
    <m/>
    <n v="1"/>
    <x v="1"/>
    <s v="PAYG"/>
    <d v="2025-10-01T00:00:00"/>
    <d v="2026-03-31T00:00:00"/>
    <x v="5"/>
    <m/>
    <m/>
    <m/>
    <d v="2025-10-01T00:00:00"/>
    <d v="2026-03-31T00:00:00"/>
    <n v="181"/>
    <x v="35"/>
    <m/>
    <m/>
    <m/>
    <m/>
    <s v="with as-of date"/>
    <d v="2025-10-30T00:00:00"/>
    <m/>
    <n v="1"/>
    <n v="0"/>
    <m/>
    <d v="2026-01-31T00:00:00"/>
    <m/>
    <m/>
    <m/>
    <m/>
    <m/>
    <m/>
    <m/>
    <m/>
    <n v="29"/>
    <m/>
    <m/>
    <m/>
    <m/>
    <m/>
    <m/>
    <m/>
    <m/>
    <m/>
    <m/>
    <d v="2025-09-28T00:00:00"/>
    <m/>
    <n v="100000"/>
    <m/>
    <m/>
    <s v="Euro"/>
    <n v="37"/>
    <m/>
    <m/>
    <m/>
    <m/>
    <n v="37"/>
    <m/>
    <m/>
    <m/>
    <m/>
    <m/>
    <m/>
    <m/>
    <m/>
    <m/>
    <m/>
    <m/>
    <m/>
    <m/>
    <m/>
    <m/>
    <m/>
    <m/>
    <m/>
    <m/>
    <m/>
    <m/>
    <m/>
  </r>
  <r>
    <m/>
    <s v="V710001"/>
    <s v="2025-0026"/>
    <x v="139"/>
    <n v="1"/>
    <s v="Wagon"/>
    <n v="50"/>
    <s v="35 80 4956 035-4"/>
    <x v="48"/>
    <m/>
    <m/>
    <x v="5"/>
    <x v="2"/>
    <n v="1"/>
    <m/>
    <m/>
    <m/>
    <n v="1"/>
    <m/>
    <n v="1"/>
    <x v="1"/>
    <s v="PAYG"/>
    <d v="2025-10-01T00:00:00"/>
    <d v="2026-03-31T00:00:00"/>
    <x v="5"/>
    <m/>
    <m/>
    <m/>
    <d v="2025-10-01T00:00:00"/>
    <d v="2026-03-31T00:00:00"/>
    <n v="181"/>
    <x v="35"/>
    <m/>
    <m/>
    <m/>
    <m/>
    <s v="with as-of date"/>
    <d v="2025-10-30T00:00:00"/>
    <m/>
    <n v="1"/>
    <n v="0"/>
    <m/>
    <d v="2026-01-31T00:00:00"/>
    <m/>
    <m/>
    <m/>
    <m/>
    <m/>
    <m/>
    <m/>
    <m/>
    <n v="29"/>
    <m/>
    <m/>
    <m/>
    <m/>
    <m/>
    <m/>
    <m/>
    <m/>
    <m/>
    <m/>
    <d v="2025-09-28T00:00:00"/>
    <m/>
    <n v="100000"/>
    <m/>
    <m/>
    <s v="Euro"/>
    <n v="37"/>
    <m/>
    <m/>
    <m/>
    <m/>
    <n v="37"/>
    <m/>
    <m/>
    <m/>
    <m/>
    <m/>
    <m/>
    <m/>
    <m/>
    <m/>
    <m/>
    <m/>
    <m/>
    <m/>
    <m/>
    <m/>
    <m/>
    <m/>
    <m/>
    <m/>
    <m/>
    <m/>
    <m/>
  </r>
  <r>
    <s v="LOA ok CMI 20.06.25"/>
    <s v="V100016"/>
    <s v="2021-0008"/>
    <x v="140"/>
    <m/>
    <s v="Header"/>
    <m/>
    <m/>
    <x v="49"/>
    <s v="DEU"/>
    <s v="Middle EU - DEU"/>
    <x v="2"/>
    <x v="5"/>
    <n v="38"/>
    <m/>
    <m/>
    <n v="38"/>
    <n v="0"/>
    <n v="0"/>
    <n v="28"/>
    <x v="0"/>
    <m/>
    <m/>
    <m/>
    <x v="1"/>
    <m/>
    <d v="2022-01-01T00:00:00"/>
    <d v="2024-12-31T00:00:00"/>
    <m/>
    <m/>
    <n v="1095"/>
    <x v="4"/>
    <m/>
    <m/>
    <m/>
    <m/>
    <s v="n.a."/>
    <m/>
    <m/>
    <n v="0"/>
    <n v="3"/>
    <m/>
    <m/>
    <m/>
    <m/>
    <m/>
    <m/>
    <m/>
    <m/>
    <m/>
    <m/>
    <n v="1095"/>
    <s v="B"/>
    <n v="85"/>
    <s v="1.1 (2.0)"/>
    <s v="CHE"/>
    <s v="Not required"/>
    <s v="N"/>
    <s v="N"/>
    <m/>
    <m/>
    <n v="1"/>
    <m/>
    <m/>
    <n v="80000"/>
    <s v="N"/>
    <m/>
    <s v="Euro"/>
    <n v="23.75"/>
    <n v="0"/>
    <n v="0"/>
    <m/>
    <n v="0"/>
    <n v="23.75"/>
    <n v="0"/>
    <n v="880"/>
    <m/>
    <n v="0.135"/>
    <n v="0"/>
    <s v="0.00"/>
    <n v="0"/>
    <n v="0"/>
    <n v="0"/>
    <n v="0"/>
    <n v="23.75"/>
    <n v="0"/>
    <n v="23.75"/>
    <n v="1"/>
    <n v="0"/>
    <n v="23.75"/>
    <n v="23.75"/>
    <n v="3040000"/>
    <n v="0"/>
    <s v="N"/>
    <n v="0"/>
    <n v="328510"/>
  </r>
  <r>
    <m/>
    <s v="V100016"/>
    <s v="2021-0008"/>
    <x v="140"/>
    <n v="1"/>
    <s v="Batch"/>
    <m/>
    <m/>
    <x v="49"/>
    <s v="DEU"/>
    <s v="Middle EU - DEU"/>
    <x v="2"/>
    <x v="5"/>
    <n v="10"/>
    <m/>
    <m/>
    <n v="10"/>
    <n v="0"/>
    <n v="0"/>
    <n v="0"/>
    <x v="0"/>
    <m/>
    <m/>
    <m/>
    <x v="0"/>
    <m/>
    <m/>
    <m/>
    <m/>
    <m/>
    <m/>
    <x v="12"/>
    <m/>
    <m/>
    <m/>
    <m/>
    <s v="n.a."/>
    <m/>
    <m/>
    <n v="0"/>
    <n v="3"/>
    <m/>
    <m/>
    <m/>
    <m/>
    <m/>
    <m/>
    <m/>
    <m/>
    <m/>
    <m/>
    <n v="0"/>
    <s v="B"/>
    <m/>
    <s v="1.1 (2.0)"/>
    <s v="CHE"/>
    <s v="Not required"/>
    <m/>
    <s v="N"/>
    <m/>
    <m/>
    <m/>
    <m/>
    <m/>
    <n v="80000"/>
    <s v="N"/>
    <m/>
    <s v="Euro"/>
    <n v="23.75"/>
    <n v="0"/>
    <n v="0"/>
    <m/>
    <n v="0"/>
    <n v="23.75"/>
    <n v="0"/>
    <n v="880"/>
    <n v="0"/>
    <m/>
    <n v="0"/>
    <s v="0.00"/>
    <n v="0"/>
    <n v="0"/>
    <s v="0.00"/>
    <n v="0"/>
    <n v="27.55"/>
    <n v="0"/>
    <n v="27.55"/>
    <n v="0.8620689655172413"/>
    <n v="0"/>
    <n v="23.75"/>
    <n v="23.75"/>
    <n v="800000"/>
    <n v="0"/>
    <s v="N"/>
    <n v="0"/>
    <n v="86450"/>
  </r>
  <r>
    <m/>
    <s v="V100016"/>
    <s v="2021-0008"/>
    <x v="140"/>
    <n v="1"/>
    <s v="Wagon"/>
    <m/>
    <m/>
    <x v="49"/>
    <m/>
    <m/>
    <x v="2"/>
    <x v="5"/>
    <n v="1"/>
    <m/>
    <m/>
    <n v="1"/>
    <m/>
    <n v="0"/>
    <n v="0"/>
    <x v="1"/>
    <m/>
    <m/>
    <m/>
    <x v="0"/>
    <m/>
    <m/>
    <m/>
    <e v="#N/A"/>
    <e v="#N/A"/>
    <n v="1095"/>
    <x v="1"/>
    <m/>
    <m/>
    <m/>
    <m/>
    <s v="n.a."/>
    <m/>
    <m/>
    <n v="0"/>
    <n v="3"/>
    <m/>
    <e v="#N/A"/>
    <m/>
    <m/>
    <m/>
    <m/>
    <m/>
    <m/>
    <m/>
    <m/>
    <m/>
    <m/>
    <m/>
    <m/>
    <m/>
    <m/>
    <m/>
    <m/>
    <m/>
    <m/>
    <m/>
    <e v="#N/A"/>
    <m/>
    <n v="80000"/>
    <m/>
    <m/>
    <s v="Euro"/>
    <n v="23.75"/>
    <n v="0"/>
    <n v="0"/>
    <m/>
    <n v="0"/>
    <e v="#N/A"/>
    <n v="0"/>
    <m/>
    <m/>
    <m/>
    <m/>
    <m/>
    <m/>
    <m/>
    <m/>
    <m/>
    <m/>
    <m/>
    <m/>
    <m/>
    <m/>
    <m/>
    <m/>
    <m/>
    <m/>
    <m/>
    <m/>
    <m/>
  </r>
  <r>
    <m/>
    <s v="V100016"/>
    <s v="2021-0008"/>
    <x v="140"/>
    <n v="1"/>
    <s v="Wagon"/>
    <m/>
    <m/>
    <x v="49"/>
    <m/>
    <m/>
    <x v="2"/>
    <x v="5"/>
    <n v="1"/>
    <m/>
    <m/>
    <n v="1"/>
    <m/>
    <n v="0"/>
    <n v="0"/>
    <x v="1"/>
    <m/>
    <m/>
    <m/>
    <x v="0"/>
    <m/>
    <m/>
    <m/>
    <e v="#N/A"/>
    <e v="#N/A"/>
    <n v="1095"/>
    <x v="1"/>
    <m/>
    <m/>
    <m/>
    <m/>
    <s v="n.a."/>
    <m/>
    <m/>
    <n v="0"/>
    <n v="3"/>
    <m/>
    <e v="#N/A"/>
    <m/>
    <m/>
    <m/>
    <m/>
    <m/>
    <m/>
    <m/>
    <m/>
    <m/>
    <m/>
    <m/>
    <m/>
    <m/>
    <m/>
    <m/>
    <m/>
    <m/>
    <m/>
    <m/>
    <e v="#N/A"/>
    <m/>
    <n v="80000"/>
    <m/>
    <m/>
    <s v="Euro"/>
    <n v="23.75"/>
    <n v="0"/>
    <n v="0"/>
    <m/>
    <n v="0"/>
    <e v="#N/A"/>
    <n v="0"/>
    <m/>
    <m/>
    <m/>
    <m/>
    <m/>
    <m/>
    <m/>
    <m/>
    <m/>
    <m/>
    <m/>
    <m/>
    <m/>
    <m/>
    <m/>
    <m/>
    <m/>
    <m/>
    <m/>
    <m/>
    <m/>
  </r>
  <r>
    <m/>
    <s v="V100016"/>
    <s v="2021-0008"/>
    <x v="140"/>
    <n v="1"/>
    <s v="Wagon"/>
    <m/>
    <m/>
    <x v="49"/>
    <m/>
    <m/>
    <x v="2"/>
    <x v="5"/>
    <n v="1"/>
    <m/>
    <m/>
    <n v="1"/>
    <m/>
    <n v="0"/>
    <n v="0"/>
    <x v="1"/>
    <m/>
    <m/>
    <m/>
    <x v="0"/>
    <m/>
    <m/>
    <m/>
    <e v="#N/A"/>
    <e v="#N/A"/>
    <n v="1095"/>
    <x v="1"/>
    <m/>
    <m/>
    <m/>
    <m/>
    <s v="n.a."/>
    <m/>
    <m/>
    <n v="0"/>
    <n v="3"/>
    <m/>
    <e v="#N/A"/>
    <m/>
    <m/>
    <m/>
    <m/>
    <m/>
    <m/>
    <m/>
    <m/>
    <m/>
    <m/>
    <m/>
    <m/>
    <m/>
    <m/>
    <m/>
    <m/>
    <m/>
    <m/>
    <m/>
    <e v="#N/A"/>
    <m/>
    <n v="80000"/>
    <m/>
    <m/>
    <s v="Euro"/>
    <n v="23.75"/>
    <n v="0"/>
    <n v="0"/>
    <m/>
    <n v="0"/>
    <e v="#N/A"/>
    <n v="0"/>
    <m/>
    <m/>
    <m/>
    <m/>
    <m/>
    <m/>
    <m/>
    <m/>
    <m/>
    <m/>
    <m/>
    <m/>
    <m/>
    <m/>
    <m/>
    <m/>
    <m/>
    <m/>
    <m/>
    <m/>
    <m/>
  </r>
  <r>
    <m/>
    <s v="V100016"/>
    <s v="2021-0008"/>
    <x v="140"/>
    <n v="1"/>
    <s v="Wagon"/>
    <m/>
    <m/>
    <x v="49"/>
    <m/>
    <m/>
    <x v="2"/>
    <x v="5"/>
    <n v="1"/>
    <m/>
    <m/>
    <n v="1"/>
    <m/>
    <n v="0"/>
    <n v="0"/>
    <x v="1"/>
    <m/>
    <m/>
    <m/>
    <x v="0"/>
    <m/>
    <m/>
    <m/>
    <e v="#N/A"/>
    <e v="#N/A"/>
    <n v="1095"/>
    <x v="1"/>
    <m/>
    <m/>
    <m/>
    <m/>
    <s v="n.a."/>
    <m/>
    <m/>
    <n v="0"/>
    <n v="3"/>
    <m/>
    <e v="#N/A"/>
    <m/>
    <m/>
    <m/>
    <m/>
    <m/>
    <m/>
    <m/>
    <m/>
    <m/>
    <m/>
    <m/>
    <m/>
    <m/>
    <m/>
    <m/>
    <m/>
    <m/>
    <m/>
    <m/>
    <e v="#N/A"/>
    <m/>
    <n v="80000"/>
    <m/>
    <m/>
    <s v="Euro"/>
    <n v="23.75"/>
    <n v="0"/>
    <n v="0"/>
    <m/>
    <n v="0"/>
    <e v="#N/A"/>
    <n v="0"/>
    <m/>
    <m/>
    <m/>
    <m/>
    <m/>
    <m/>
    <m/>
    <m/>
    <m/>
    <m/>
    <m/>
    <m/>
    <m/>
    <m/>
    <m/>
    <m/>
    <m/>
    <m/>
    <m/>
    <m/>
    <m/>
  </r>
  <r>
    <m/>
    <s v="V100016"/>
    <s v="2021-0008"/>
    <x v="140"/>
    <n v="1"/>
    <s v="Wagon"/>
    <m/>
    <m/>
    <x v="49"/>
    <m/>
    <m/>
    <x v="2"/>
    <x v="5"/>
    <n v="1"/>
    <m/>
    <m/>
    <n v="1"/>
    <m/>
    <n v="0"/>
    <n v="0"/>
    <x v="1"/>
    <m/>
    <m/>
    <m/>
    <x v="0"/>
    <m/>
    <m/>
    <m/>
    <e v="#N/A"/>
    <e v="#N/A"/>
    <n v="1095"/>
    <x v="1"/>
    <m/>
    <m/>
    <m/>
    <m/>
    <s v="n.a."/>
    <m/>
    <m/>
    <n v="0"/>
    <n v="3"/>
    <m/>
    <e v="#N/A"/>
    <m/>
    <m/>
    <m/>
    <m/>
    <m/>
    <m/>
    <m/>
    <m/>
    <m/>
    <m/>
    <m/>
    <m/>
    <m/>
    <m/>
    <m/>
    <m/>
    <m/>
    <m/>
    <m/>
    <e v="#N/A"/>
    <m/>
    <n v="80000"/>
    <m/>
    <m/>
    <s v="Euro"/>
    <n v="23.75"/>
    <n v="0"/>
    <n v="0"/>
    <m/>
    <n v="0"/>
    <e v="#N/A"/>
    <n v="0"/>
    <m/>
    <m/>
    <m/>
    <m/>
    <m/>
    <m/>
    <m/>
    <m/>
    <m/>
    <m/>
    <m/>
    <m/>
    <m/>
    <m/>
    <m/>
    <m/>
    <m/>
    <m/>
    <m/>
    <m/>
    <m/>
  </r>
  <r>
    <m/>
    <s v="V100016"/>
    <s v="2021-0008"/>
    <x v="140"/>
    <n v="1"/>
    <s v="Wagon"/>
    <m/>
    <m/>
    <x v="49"/>
    <m/>
    <m/>
    <x v="2"/>
    <x v="5"/>
    <n v="1"/>
    <m/>
    <m/>
    <n v="1"/>
    <m/>
    <n v="0"/>
    <n v="0"/>
    <x v="1"/>
    <m/>
    <m/>
    <m/>
    <x v="0"/>
    <m/>
    <m/>
    <m/>
    <e v="#N/A"/>
    <e v="#N/A"/>
    <n v="1095"/>
    <x v="1"/>
    <m/>
    <m/>
    <m/>
    <m/>
    <s v="n.a."/>
    <m/>
    <m/>
    <n v="0"/>
    <n v="3"/>
    <m/>
    <e v="#N/A"/>
    <m/>
    <m/>
    <m/>
    <m/>
    <m/>
    <m/>
    <m/>
    <m/>
    <m/>
    <m/>
    <m/>
    <m/>
    <m/>
    <m/>
    <m/>
    <m/>
    <m/>
    <m/>
    <m/>
    <e v="#N/A"/>
    <m/>
    <n v="80000"/>
    <m/>
    <m/>
    <s v="Euro"/>
    <n v="23.75"/>
    <n v="0"/>
    <n v="0"/>
    <m/>
    <n v="0"/>
    <e v="#N/A"/>
    <n v="0"/>
    <m/>
    <m/>
    <m/>
    <m/>
    <m/>
    <m/>
    <m/>
    <m/>
    <m/>
    <m/>
    <m/>
    <m/>
    <m/>
    <m/>
    <m/>
    <m/>
    <m/>
    <m/>
    <m/>
    <m/>
    <m/>
  </r>
  <r>
    <m/>
    <s v="V100016"/>
    <s v="2021-0008"/>
    <x v="140"/>
    <n v="1"/>
    <s v="Wagon"/>
    <m/>
    <m/>
    <x v="49"/>
    <m/>
    <m/>
    <x v="2"/>
    <x v="5"/>
    <n v="1"/>
    <m/>
    <m/>
    <n v="1"/>
    <m/>
    <n v="0"/>
    <n v="0"/>
    <x v="1"/>
    <m/>
    <m/>
    <m/>
    <x v="0"/>
    <m/>
    <m/>
    <m/>
    <e v="#N/A"/>
    <e v="#N/A"/>
    <n v="1095"/>
    <x v="1"/>
    <m/>
    <m/>
    <m/>
    <m/>
    <s v="n.a."/>
    <m/>
    <m/>
    <n v="0"/>
    <n v="3"/>
    <m/>
    <e v="#N/A"/>
    <m/>
    <m/>
    <m/>
    <m/>
    <m/>
    <m/>
    <m/>
    <m/>
    <m/>
    <m/>
    <m/>
    <m/>
    <m/>
    <m/>
    <m/>
    <m/>
    <m/>
    <m/>
    <m/>
    <e v="#N/A"/>
    <m/>
    <n v="80000"/>
    <m/>
    <m/>
    <s v="Euro"/>
    <n v="23.75"/>
    <n v="0"/>
    <n v="0"/>
    <m/>
    <n v="0"/>
    <e v="#N/A"/>
    <n v="0"/>
    <m/>
    <m/>
    <m/>
    <m/>
    <m/>
    <m/>
    <m/>
    <m/>
    <m/>
    <m/>
    <m/>
    <m/>
    <m/>
    <m/>
    <m/>
    <m/>
    <m/>
    <m/>
    <m/>
    <m/>
    <m/>
  </r>
  <r>
    <m/>
    <s v="V100016"/>
    <s v="2021-0008"/>
    <x v="140"/>
    <n v="1"/>
    <s v="Wagon"/>
    <m/>
    <m/>
    <x v="49"/>
    <m/>
    <m/>
    <x v="2"/>
    <x v="5"/>
    <n v="1"/>
    <m/>
    <m/>
    <n v="1"/>
    <m/>
    <n v="0"/>
    <n v="0"/>
    <x v="1"/>
    <m/>
    <m/>
    <m/>
    <x v="0"/>
    <m/>
    <m/>
    <m/>
    <e v="#N/A"/>
    <e v="#N/A"/>
    <n v="1095"/>
    <x v="1"/>
    <m/>
    <m/>
    <m/>
    <m/>
    <s v="n.a."/>
    <m/>
    <m/>
    <n v="0"/>
    <n v="3"/>
    <m/>
    <e v="#N/A"/>
    <m/>
    <m/>
    <m/>
    <m/>
    <m/>
    <m/>
    <m/>
    <m/>
    <m/>
    <m/>
    <m/>
    <m/>
    <m/>
    <m/>
    <m/>
    <m/>
    <m/>
    <m/>
    <m/>
    <e v="#N/A"/>
    <m/>
    <n v="80000"/>
    <m/>
    <m/>
    <s v="Euro"/>
    <n v="23.75"/>
    <n v="0"/>
    <n v="0"/>
    <m/>
    <n v="0"/>
    <e v="#N/A"/>
    <n v="0"/>
    <m/>
    <m/>
    <m/>
    <m/>
    <m/>
    <m/>
    <m/>
    <m/>
    <m/>
    <m/>
    <m/>
    <m/>
    <m/>
    <m/>
    <m/>
    <m/>
    <m/>
    <m/>
    <m/>
    <m/>
    <m/>
  </r>
  <r>
    <m/>
    <s v="V100016"/>
    <s v="2021-0008"/>
    <x v="140"/>
    <n v="1"/>
    <s v="Wagon"/>
    <m/>
    <m/>
    <x v="49"/>
    <m/>
    <m/>
    <x v="2"/>
    <x v="5"/>
    <n v="1"/>
    <m/>
    <m/>
    <n v="1"/>
    <m/>
    <n v="0"/>
    <n v="0"/>
    <x v="1"/>
    <m/>
    <m/>
    <m/>
    <x v="0"/>
    <m/>
    <m/>
    <m/>
    <e v="#N/A"/>
    <e v="#N/A"/>
    <n v="1095"/>
    <x v="1"/>
    <m/>
    <m/>
    <m/>
    <m/>
    <s v="n.a."/>
    <m/>
    <m/>
    <n v="0"/>
    <n v="3"/>
    <m/>
    <e v="#N/A"/>
    <m/>
    <m/>
    <m/>
    <m/>
    <m/>
    <m/>
    <m/>
    <m/>
    <m/>
    <m/>
    <m/>
    <m/>
    <m/>
    <m/>
    <m/>
    <m/>
    <m/>
    <m/>
    <m/>
    <e v="#N/A"/>
    <m/>
    <n v="80000"/>
    <m/>
    <m/>
    <s v="Euro"/>
    <n v="23.75"/>
    <n v="0"/>
    <n v="0"/>
    <m/>
    <n v="0"/>
    <e v="#N/A"/>
    <n v="0"/>
    <m/>
    <m/>
    <m/>
    <m/>
    <m/>
    <m/>
    <m/>
    <m/>
    <m/>
    <m/>
    <m/>
    <m/>
    <m/>
    <m/>
    <m/>
    <m/>
    <m/>
    <m/>
    <m/>
    <m/>
    <m/>
  </r>
  <r>
    <m/>
    <s v="V100016"/>
    <s v="2021-0008"/>
    <x v="140"/>
    <n v="1"/>
    <s v="Wagon"/>
    <m/>
    <m/>
    <x v="49"/>
    <m/>
    <m/>
    <x v="2"/>
    <x v="5"/>
    <n v="1"/>
    <m/>
    <m/>
    <n v="1"/>
    <m/>
    <n v="0"/>
    <n v="0"/>
    <x v="1"/>
    <m/>
    <m/>
    <m/>
    <x v="0"/>
    <m/>
    <m/>
    <m/>
    <e v="#N/A"/>
    <e v="#N/A"/>
    <n v="1095"/>
    <x v="1"/>
    <m/>
    <m/>
    <m/>
    <m/>
    <s v="n.a."/>
    <m/>
    <m/>
    <n v="0"/>
    <n v="3"/>
    <m/>
    <e v="#N/A"/>
    <m/>
    <m/>
    <m/>
    <m/>
    <m/>
    <m/>
    <m/>
    <m/>
    <m/>
    <m/>
    <m/>
    <m/>
    <m/>
    <m/>
    <m/>
    <m/>
    <m/>
    <m/>
    <m/>
    <e v="#N/A"/>
    <m/>
    <n v="80000"/>
    <m/>
    <m/>
    <s v="Euro"/>
    <n v="23.75"/>
    <n v="0"/>
    <n v="0"/>
    <m/>
    <n v="0"/>
    <e v="#N/A"/>
    <n v="0"/>
    <m/>
    <m/>
    <m/>
    <m/>
    <m/>
    <m/>
    <m/>
    <m/>
    <m/>
    <m/>
    <m/>
    <m/>
    <m/>
    <m/>
    <m/>
    <m/>
    <m/>
    <m/>
    <m/>
    <m/>
    <m/>
  </r>
  <r>
    <m/>
    <s v="V100016"/>
    <s v="2021-0008"/>
    <x v="140"/>
    <n v="2"/>
    <s v="Batch"/>
    <m/>
    <m/>
    <x v="49"/>
    <s v="DEU"/>
    <s v="Middle EU - DEU"/>
    <x v="3"/>
    <x v="5"/>
    <n v="28"/>
    <m/>
    <m/>
    <n v="28"/>
    <n v="0"/>
    <n v="0"/>
    <n v="28"/>
    <x v="0"/>
    <m/>
    <m/>
    <m/>
    <x v="1"/>
    <m/>
    <m/>
    <m/>
    <d v="2022-01-01T00:00:00"/>
    <d v="2027-12-31T00:00:00"/>
    <m/>
    <x v="13"/>
    <m/>
    <m/>
    <m/>
    <m/>
    <s v="n.a."/>
    <m/>
    <m/>
    <n v="0"/>
    <n v="3"/>
    <m/>
    <m/>
    <m/>
    <m/>
    <m/>
    <m/>
    <m/>
    <m/>
    <m/>
    <m/>
    <n v="0"/>
    <s v="B"/>
    <n v="92"/>
    <s v="1.1 (2.0)"/>
    <s v="CHE"/>
    <s v="Not required"/>
    <m/>
    <s v="N"/>
    <m/>
    <m/>
    <n v="1"/>
    <m/>
    <m/>
    <n v="80000"/>
    <s v="N"/>
    <m/>
    <s v="Euro"/>
    <n v="23.75"/>
    <n v="0"/>
    <n v="0"/>
    <m/>
    <n v="0"/>
    <n v="23.75"/>
    <n v="0"/>
    <n v="880"/>
    <n v="0"/>
    <m/>
    <n v="0"/>
    <s v="0.00"/>
    <n v="0"/>
    <n v="0"/>
    <n v="0"/>
    <n v="0"/>
    <n v="23.75"/>
    <n v="0"/>
    <n v="23.75"/>
    <n v="1"/>
    <n v="0"/>
    <n v="23.75"/>
    <n v="23.75"/>
    <n v="2240000"/>
    <n v="0"/>
    <s v="N"/>
    <n v="0"/>
    <n v="242060"/>
  </r>
  <r>
    <m/>
    <s v="V100016"/>
    <s v="2021-0008"/>
    <x v="140"/>
    <n v="2"/>
    <s v="Wagon"/>
    <n v="1"/>
    <s v="37 80 4694 448-4"/>
    <x v="49"/>
    <m/>
    <m/>
    <x v="3"/>
    <x v="5"/>
    <n v="1"/>
    <m/>
    <m/>
    <n v="1"/>
    <m/>
    <n v="0"/>
    <n v="1"/>
    <x v="1"/>
    <m/>
    <m/>
    <m/>
    <x v="1"/>
    <m/>
    <m/>
    <m/>
    <d v="2022-01-01T00:00:00"/>
    <d v="2026-12-31T00:00:00"/>
    <n v="1095"/>
    <x v="4"/>
    <m/>
    <m/>
    <m/>
    <m/>
    <s v="n.a."/>
    <m/>
    <m/>
    <n v="0"/>
    <n v="3"/>
    <m/>
    <d v="2027-09-30T00:00:00"/>
    <m/>
    <m/>
    <m/>
    <m/>
    <m/>
    <m/>
    <m/>
    <m/>
    <m/>
    <m/>
    <m/>
    <m/>
    <m/>
    <m/>
    <m/>
    <m/>
    <m/>
    <m/>
    <m/>
    <d v="2027-07-31T00:00:00"/>
    <m/>
    <n v="80000"/>
    <m/>
    <m/>
    <s v="Euro"/>
    <n v="23.75"/>
    <m/>
    <m/>
    <m/>
    <m/>
    <n v="23.75"/>
    <n v="0"/>
    <m/>
    <m/>
    <m/>
    <m/>
    <m/>
    <m/>
    <m/>
    <m/>
    <m/>
    <m/>
    <m/>
    <m/>
    <m/>
    <m/>
    <m/>
    <m/>
    <m/>
    <m/>
    <m/>
    <m/>
    <m/>
  </r>
  <r>
    <m/>
    <s v="V100016"/>
    <s v="2021-0008"/>
    <x v="140"/>
    <n v="2"/>
    <s v="Wagon"/>
    <n v="2"/>
    <s v="37 80 4694 449-2"/>
    <x v="49"/>
    <m/>
    <m/>
    <x v="3"/>
    <x v="5"/>
    <n v="1"/>
    <m/>
    <m/>
    <n v="1"/>
    <m/>
    <n v="0"/>
    <n v="1"/>
    <x v="1"/>
    <m/>
    <m/>
    <m/>
    <x v="1"/>
    <m/>
    <m/>
    <m/>
    <d v="2022-01-01T00:00:00"/>
    <d v="2026-12-31T00:00:00"/>
    <n v="1095"/>
    <x v="4"/>
    <m/>
    <m/>
    <m/>
    <m/>
    <s v="n.a."/>
    <m/>
    <m/>
    <n v="0"/>
    <n v="3"/>
    <m/>
    <d v="2027-09-30T00:00:00"/>
    <m/>
    <m/>
    <m/>
    <m/>
    <m/>
    <m/>
    <m/>
    <m/>
    <m/>
    <m/>
    <m/>
    <m/>
    <m/>
    <m/>
    <m/>
    <m/>
    <m/>
    <m/>
    <m/>
    <d v="2027-07-31T00:00:00"/>
    <m/>
    <n v="80000"/>
    <m/>
    <m/>
    <s v="Euro"/>
    <n v="23.75"/>
    <m/>
    <m/>
    <m/>
    <m/>
    <n v="23.75"/>
    <n v="0"/>
    <m/>
    <m/>
    <m/>
    <m/>
    <m/>
    <m/>
    <m/>
    <m/>
    <m/>
    <m/>
    <m/>
    <m/>
    <m/>
    <m/>
    <m/>
    <m/>
    <m/>
    <m/>
    <m/>
    <m/>
    <m/>
  </r>
  <r>
    <m/>
    <s v="V100016"/>
    <s v="2021-0008"/>
    <x v="140"/>
    <n v="2"/>
    <s v="Wagon"/>
    <n v="3"/>
    <s v="37 80 4694 450-0"/>
    <x v="49"/>
    <m/>
    <m/>
    <x v="3"/>
    <x v="5"/>
    <n v="1"/>
    <m/>
    <m/>
    <n v="1"/>
    <m/>
    <n v="0"/>
    <n v="1"/>
    <x v="1"/>
    <m/>
    <m/>
    <m/>
    <x v="1"/>
    <m/>
    <m/>
    <m/>
    <d v="2022-01-01T00:00:00"/>
    <d v="2026-12-31T00:00:00"/>
    <n v="1095"/>
    <x v="4"/>
    <m/>
    <m/>
    <m/>
    <m/>
    <s v="n.a."/>
    <m/>
    <m/>
    <n v="0"/>
    <n v="3"/>
    <m/>
    <d v="2027-09-30T00:00:00"/>
    <m/>
    <m/>
    <m/>
    <m/>
    <m/>
    <m/>
    <m/>
    <m/>
    <m/>
    <m/>
    <m/>
    <m/>
    <m/>
    <m/>
    <m/>
    <m/>
    <m/>
    <m/>
    <m/>
    <d v="2027-07-31T00:00:00"/>
    <m/>
    <n v="80000"/>
    <m/>
    <m/>
    <s v="Euro"/>
    <n v="23.75"/>
    <m/>
    <m/>
    <m/>
    <m/>
    <n v="23.75"/>
    <n v="0"/>
    <m/>
    <m/>
    <m/>
    <m/>
    <m/>
    <m/>
    <m/>
    <m/>
    <m/>
    <m/>
    <m/>
    <m/>
    <m/>
    <m/>
    <m/>
    <m/>
    <m/>
    <m/>
    <m/>
    <m/>
    <m/>
  </r>
  <r>
    <m/>
    <s v="V100016"/>
    <s v="2021-0008"/>
    <x v="140"/>
    <n v="2"/>
    <s v="Wagon"/>
    <n v="4"/>
    <s v="37 80 4694 451-8"/>
    <x v="49"/>
    <m/>
    <m/>
    <x v="3"/>
    <x v="5"/>
    <n v="1"/>
    <m/>
    <m/>
    <n v="1"/>
    <m/>
    <n v="0"/>
    <n v="1"/>
    <x v="1"/>
    <m/>
    <m/>
    <m/>
    <x v="1"/>
    <m/>
    <m/>
    <m/>
    <d v="2022-01-01T00:00:00"/>
    <d v="2026-12-31T00:00:00"/>
    <n v="1095"/>
    <x v="4"/>
    <m/>
    <m/>
    <m/>
    <m/>
    <s v="n.a."/>
    <m/>
    <m/>
    <n v="0"/>
    <n v="3"/>
    <m/>
    <d v="2027-09-30T00:00:00"/>
    <m/>
    <m/>
    <m/>
    <m/>
    <m/>
    <m/>
    <m/>
    <m/>
    <m/>
    <m/>
    <m/>
    <m/>
    <m/>
    <m/>
    <m/>
    <m/>
    <m/>
    <m/>
    <m/>
    <d v="2027-07-31T00:00:00"/>
    <m/>
    <n v="80000"/>
    <m/>
    <m/>
    <s v="Euro"/>
    <n v="23.75"/>
    <m/>
    <m/>
    <m/>
    <m/>
    <n v="23.75"/>
    <n v="0"/>
    <m/>
    <m/>
    <m/>
    <m/>
    <m/>
    <m/>
    <m/>
    <m/>
    <m/>
    <m/>
    <m/>
    <m/>
    <m/>
    <m/>
    <m/>
    <m/>
    <m/>
    <m/>
    <m/>
    <m/>
    <m/>
  </r>
  <r>
    <m/>
    <s v="V100016"/>
    <s v="2021-0008"/>
    <x v="140"/>
    <n v="2"/>
    <s v="Wagon"/>
    <n v="6"/>
    <s v="37 80 4694 453-4"/>
    <x v="49"/>
    <m/>
    <m/>
    <x v="3"/>
    <x v="5"/>
    <n v="1"/>
    <m/>
    <m/>
    <n v="1"/>
    <m/>
    <n v="0"/>
    <n v="1"/>
    <x v="1"/>
    <m/>
    <m/>
    <m/>
    <x v="1"/>
    <m/>
    <m/>
    <m/>
    <d v="2022-01-01T00:00:00"/>
    <d v="2026-12-31T00:00:00"/>
    <n v="1095"/>
    <x v="4"/>
    <m/>
    <m/>
    <m/>
    <m/>
    <s v="n.a."/>
    <m/>
    <m/>
    <n v="0"/>
    <n v="3"/>
    <m/>
    <d v="2027-09-30T00:00:00"/>
    <m/>
    <m/>
    <m/>
    <m/>
    <m/>
    <m/>
    <m/>
    <m/>
    <m/>
    <m/>
    <m/>
    <m/>
    <m/>
    <m/>
    <m/>
    <m/>
    <m/>
    <m/>
    <m/>
    <d v="2027-07-31T00:00:00"/>
    <m/>
    <n v="80000"/>
    <m/>
    <m/>
    <s v="Euro"/>
    <n v="23.75"/>
    <m/>
    <m/>
    <m/>
    <m/>
    <n v="23.75"/>
    <n v="0"/>
    <m/>
    <m/>
    <m/>
    <m/>
    <m/>
    <m/>
    <m/>
    <m/>
    <m/>
    <m/>
    <m/>
    <m/>
    <m/>
    <m/>
    <m/>
    <m/>
    <m/>
    <m/>
    <m/>
    <m/>
    <m/>
  </r>
  <r>
    <m/>
    <s v="V100016"/>
    <s v="2021-0008"/>
    <x v="140"/>
    <n v="2"/>
    <s v="Wagon"/>
    <n v="8"/>
    <s v="37 80 4694 455-9"/>
    <x v="49"/>
    <m/>
    <m/>
    <x v="3"/>
    <x v="5"/>
    <n v="1"/>
    <m/>
    <m/>
    <n v="1"/>
    <m/>
    <n v="0"/>
    <n v="1"/>
    <x v="1"/>
    <m/>
    <m/>
    <m/>
    <x v="1"/>
    <m/>
    <m/>
    <m/>
    <d v="2022-01-01T00:00:00"/>
    <d v="2026-12-31T00:00:00"/>
    <n v="1095"/>
    <x v="4"/>
    <m/>
    <m/>
    <m/>
    <m/>
    <s v="n.a."/>
    <m/>
    <m/>
    <n v="0"/>
    <n v="3"/>
    <m/>
    <d v="2027-09-30T00:00:00"/>
    <m/>
    <m/>
    <m/>
    <m/>
    <m/>
    <m/>
    <m/>
    <m/>
    <m/>
    <m/>
    <m/>
    <m/>
    <m/>
    <m/>
    <m/>
    <m/>
    <m/>
    <m/>
    <m/>
    <d v="2027-07-31T00:00:00"/>
    <m/>
    <n v="80000"/>
    <m/>
    <m/>
    <s v="Euro"/>
    <n v="23.75"/>
    <m/>
    <m/>
    <m/>
    <m/>
    <n v="23.75"/>
    <n v="0"/>
    <m/>
    <m/>
    <m/>
    <m/>
    <m/>
    <m/>
    <m/>
    <m/>
    <m/>
    <m/>
    <m/>
    <m/>
    <m/>
    <m/>
    <m/>
    <m/>
    <m/>
    <m/>
    <m/>
    <m/>
    <m/>
  </r>
  <r>
    <m/>
    <s v="V100016"/>
    <s v="2021-0008"/>
    <x v="140"/>
    <n v="2"/>
    <s v="Wagon"/>
    <n v="9"/>
    <s v="37 80 4694 456-7"/>
    <x v="49"/>
    <m/>
    <m/>
    <x v="3"/>
    <x v="5"/>
    <n v="1"/>
    <m/>
    <m/>
    <n v="1"/>
    <m/>
    <n v="0"/>
    <n v="1"/>
    <x v="1"/>
    <m/>
    <m/>
    <m/>
    <x v="1"/>
    <m/>
    <m/>
    <m/>
    <d v="2022-01-01T00:00:00"/>
    <d v="2026-12-31T00:00:00"/>
    <n v="1095"/>
    <x v="4"/>
    <m/>
    <m/>
    <m/>
    <m/>
    <s v="n.a."/>
    <m/>
    <m/>
    <n v="0"/>
    <n v="3"/>
    <m/>
    <d v="2027-09-30T00:00:00"/>
    <m/>
    <m/>
    <m/>
    <m/>
    <m/>
    <m/>
    <m/>
    <m/>
    <m/>
    <m/>
    <m/>
    <m/>
    <m/>
    <m/>
    <m/>
    <m/>
    <m/>
    <m/>
    <m/>
    <d v="2027-07-31T00:00:00"/>
    <m/>
    <n v="80000"/>
    <m/>
    <m/>
    <s v="Euro"/>
    <n v="23.75"/>
    <m/>
    <m/>
    <m/>
    <m/>
    <n v="23.75"/>
    <n v="0"/>
    <m/>
    <m/>
    <m/>
    <m/>
    <m/>
    <m/>
    <m/>
    <m/>
    <m/>
    <m/>
    <m/>
    <m/>
    <m/>
    <m/>
    <m/>
    <m/>
    <m/>
    <m/>
    <m/>
    <m/>
    <m/>
  </r>
  <r>
    <m/>
    <s v="V100016"/>
    <s v="2021-0008"/>
    <x v="140"/>
    <n v="2"/>
    <s v="Wagon"/>
    <n v="11"/>
    <s v="37 80 4694 487-2"/>
    <x v="49"/>
    <m/>
    <m/>
    <x v="3"/>
    <x v="5"/>
    <n v="1"/>
    <m/>
    <m/>
    <n v="1"/>
    <m/>
    <n v="0"/>
    <n v="1"/>
    <x v="1"/>
    <m/>
    <m/>
    <m/>
    <x v="1"/>
    <m/>
    <m/>
    <m/>
    <d v="2022-01-01T00:00:00"/>
    <d v="2026-12-31T00:00:00"/>
    <n v="1095"/>
    <x v="4"/>
    <m/>
    <m/>
    <m/>
    <m/>
    <s v="n.a."/>
    <m/>
    <m/>
    <n v="0"/>
    <n v="3"/>
    <m/>
    <d v="2027-09-30T00:00:00"/>
    <m/>
    <m/>
    <m/>
    <m/>
    <m/>
    <m/>
    <m/>
    <m/>
    <m/>
    <m/>
    <m/>
    <m/>
    <m/>
    <m/>
    <m/>
    <m/>
    <m/>
    <m/>
    <m/>
    <d v="2027-07-31T00:00:00"/>
    <m/>
    <n v="80000"/>
    <m/>
    <m/>
    <s v="Euro"/>
    <n v="23.75"/>
    <m/>
    <m/>
    <m/>
    <m/>
    <n v="23.75"/>
    <n v="0"/>
    <m/>
    <m/>
    <m/>
    <m/>
    <m/>
    <m/>
    <m/>
    <m/>
    <m/>
    <m/>
    <m/>
    <m/>
    <m/>
    <m/>
    <m/>
    <m/>
    <m/>
    <m/>
    <m/>
    <m/>
    <m/>
  </r>
  <r>
    <m/>
    <s v="V100016"/>
    <s v="2021-0008"/>
    <x v="140"/>
    <n v="2"/>
    <s v="Wagon"/>
    <n v="12"/>
    <s v="37 80 4694 488-0"/>
    <x v="49"/>
    <m/>
    <m/>
    <x v="3"/>
    <x v="5"/>
    <n v="1"/>
    <m/>
    <m/>
    <n v="1"/>
    <m/>
    <n v="0"/>
    <n v="1"/>
    <x v="1"/>
    <m/>
    <m/>
    <m/>
    <x v="1"/>
    <m/>
    <m/>
    <m/>
    <d v="2022-01-01T00:00:00"/>
    <d v="2026-12-31T00:00:00"/>
    <n v="1095"/>
    <x v="4"/>
    <m/>
    <m/>
    <m/>
    <m/>
    <s v="n.a."/>
    <m/>
    <m/>
    <n v="0"/>
    <n v="3"/>
    <m/>
    <d v="2027-09-30T00:00:00"/>
    <m/>
    <m/>
    <m/>
    <m/>
    <m/>
    <m/>
    <m/>
    <m/>
    <m/>
    <m/>
    <m/>
    <m/>
    <m/>
    <m/>
    <m/>
    <m/>
    <m/>
    <m/>
    <m/>
    <d v="2027-07-31T00:00:00"/>
    <m/>
    <n v="80000"/>
    <m/>
    <m/>
    <s v="Euro"/>
    <n v="23.75"/>
    <m/>
    <m/>
    <m/>
    <m/>
    <n v="23.75"/>
    <n v="0"/>
    <m/>
    <m/>
    <m/>
    <m/>
    <m/>
    <m/>
    <m/>
    <m/>
    <m/>
    <m/>
    <m/>
    <m/>
    <m/>
    <m/>
    <m/>
    <m/>
    <m/>
    <m/>
    <m/>
    <m/>
    <m/>
  </r>
  <r>
    <m/>
    <s v="V100016"/>
    <s v="2021-0008"/>
    <x v="140"/>
    <n v="2"/>
    <s v="Wagon"/>
    <n v="13"/>
    <s v="37 80 4694 489-8"/>
    <x v="49"/>
    <m/>
    <m/>
    <x v="3"/>
    <x v="5"/>
    <n v="1"/>
    <m/>
    <m/>
    <n v="1"/>
    <m/>
    <n v="0"/>
    <n v="1"/>
    <x v="1"/>
    <m/>
    <m/>
    <m/>
    <x v="1"/>
    <m/>
    <m/>
    <m/>
    <d v="2022-01-01T00:00:00"/>
    <d v="2026-12-31T00:00:00"/>
    <n v="1095"/>
    <x v="4"/>
    <m/>
    <m/>
    <m/>
    <m/>
    <s v="n.a."/>
    <m/>
    <m/>
    <n v="0"/>
    <n v="3"/>
    <m/>
    <d v="2027-09-30T00:00:00"/>
    <m/>
    <m/>
    <m/>
    <m/>
    <m/>
    <m/>
    <m/>
    <m/>
    <m/>
    <m/>
    <m/>
    <m/>
    <m/>
    <m/>
    <m/>
    <m/>
    <m/>
    <m/>
    <m/>
    <d v="2027-07-31T00:00:00"/>
    <m/>
    <n v="80000"/>
    <m/>
    <m/>
    <s v="Euro"/>
    <n v="23.75"/>
    <m/>
    <m/>
    <m/>
    <m/>
    <n v="23.75"/>
    <n v="0"/>
    <m/>
    <m/>
    <m/>
    <m/>
    <m/>
    <m/>
    <m/>
    <m/>
    <m/>
    <m/>
    <m/>
    <m/>
    <m/>
    <m/>
    <m/>
    <m/>
    <m/>
    <m/>
    <m/>
    <m/>
    <m/>
  </r>
  <r>
    <m/>
    <s v="V100016"/>
    <s v="2021-0008"/>
    <x v="140"/>
    <n v="2"/>
    <s v="Wagon"/>
    <n v="14"/>
    <s v="37 80 4694 490-6"/>
    <x v="49"/>
    <m/>
    <m/>
    <x v="3"/>
    <x v="5"/>
    <n v="1"/>
    <m/>
    <m/>
    <n v="1"/>
    <m/>
    <n v="0"/>
    <n v="1"/>
    <x v="1"/>
    <m/>
    <m/>
    <m/>
    <x v="1"/>
    <m/>
    <m/>
    <m/>
    <d v="2022-01-01T00:00:00"/>
    <d v="2026-12-31T00:00:00"/>
    <n v="1095"/>
    <x v="4"/>
    <m/>
    <m/>
    <m/>
    <m/>
    <s v="n.a."/>
    <m/>
    <m/>
    <n v="0"/>
    <n v="3"/>
    <m/>
    <d v="2027-09-30T00:00:00"/>
    <m/>
    <m/>
    <m/>
    <m/>
    <m/>
    <m/>
    <m/>
    <m/>
    <m/>
    <m/>
    <m/>
    <m/>
    <m/>
    <m/>
    <m/>
    <m/>
    <m/>
    <m/>
    <m/>
    <d v="2027-07-31T00:00:00"/>
    <m/>
    <n v="80000"/>
    <m/>
    <m/>
    <s v="Euro"/>
    <n v="23.75"/>
    <m/>
    <m/>
    <m/>
    <m/>
    <n v="23.75"/>
    <n v="0"/>
    <m/>
    <m/>
    <m/>
    <m/>
    <m/>
    <m/>
    <m/>
    <m/>
    <m/>
    <m/>
    <m/>
    <m/>
    <m/>
    <m/>
    <m/>
    <m/>
    <m/>
    <m/>
    <m/>
    <m/>
    <m/>
  </r>
  <r>
    <m/>
    <s v="V100016"/>
    <s v="2021-0008"/>
    <x v="140"/>
    <n v="2"/>
    <s v="Wagon"/>
    <n v="15"/>
    <s v="37 80 4694 458-3"/>
    <x v="49"/>
    <m/>
    <m/>
    <x v="3"/>
    <x v="5"/>
    <n v="1"/>
    <m/>
    <m/>
    <n v="1"/>
    <m/>
    <n v="0"/>
    <n v="1"/>
    <x v="1"/>
    <m/>
    <m/>
    <m/>
    <x v="1"/>
    <m/>
    <m/>
    <m/>
    <d v="2022-01-01T00:00:00"/>
    <d v="2026-12-31T00:00:00"/>
    <n v="1095"/>
    <x v="4"/>
    <m/>
    <m/>
    <m/>
    <m/>
    <s v="n.a."/>
    <m/>
    <m/>
    <n v="0"/>
    <n v="3"/>
    <m/>
    <d v="2027-09-30T00:00:00"/>
    <m/>
    <m/>
    <m/>
    <m/>
    <m/>
    <m/>
    <m/>
    <m/>
    <m/>
    <m/>
    <m/>
    <m/>
    <m/>
    <m/>
    <m/>
    <m/>
    <m/>
    <m/>
    <m/>
    <d v="2027-07-31T00:00:00"/>
    <m/>
    <n v="80000"/>
    <m/>
    <m/>
    <s v="Euro"/>
    <n v="23.75"/>
    <m/>
    <m/>
    <m/>
    <m/>
    <n v="23.75"/>
    <n v="0"/>
    <m/>
    <m/>
    <m/>
    <m/>
    <m/>
    <m/>
    <m/>
    <m/>
    <m/>
    <m/>
    <m/>
    <m/>
    <m/>
    <m/>
    <m/>
    <m/>
    <m/>
    <m/>
    <m/>
    <m/>
    <m/>
  </r>
  <r>
    <m/>
    <s v="V100016"/>
    <s v="2021-0008"/>
    <x v="140"/>
    <n v="2"/>
    <s v="Wagon"/>
    <n v="16"/>
    <s v="37 80 4694 459-1"/>
    <x v="49"/>
    <m/>
    <m/>
    <x v="3"/>
    <x v="5"/>
    <n v="1"/>
    <m/>
    <m/>
    <n v="1"/>
    <m/>
    <n v="0"/>
    <n v="1"/>
    <x v="1"/>
    <m/>
    <m/>
    <m/>
    <x v="1"/>
    <m/>
    <m/>
    <m/>
    <d v="2022-01-01T00:00:00"/>
    <d v="2026-12-31T00:00:00"/>
    <n v="1095"/>
    <x v="4"/>
    <m/>
    <m/>
    <m/>
    <m/>
    <s v="n.a."/>
    <m/>
    <m/>
    <n v="0"/>
    <n v="3"/>
    <m/>
    <d v="2027-09-30T00:00:00"/>
    <m/>
    <m/>
    <m/>
    <m/>
    <m/>
    <m/>
    <m/>
    <m/>
    <m/>
    <m/>
    <m/>
    <m/>
    <m/>
    <m/>
    <m/>
    <m/>
    <m/>
    <m/>
    <m/>
    <d v="2027-07-31T00:00:00"/>
    <m/>
    <n v="80000"/>
    <m/>
    <m/>
    <s v="Euro"/>
    <n v="23.75"/>
    <m/>
    <m/>
    <m/>
    <m/>
    <n v="23.75"/>
    <n v="0"/>
    <m/>
    <m/>
    <m/>
    <m/>
    <m/>
    <m/>
    <m/>
    <m/>
    <m/>
    <m/>
    <m/>
    <m/>
    <m/>
    <m/>
    <m/>
    <m/>
    <m/>
    <m/>
    <m/>
    <m/>
    <m/>
  </r>
  <r>
    <m/>
    <s v="V100016"/>
    <s v="2021-0008"/>
    <x v="140"/>
    <n v="2"/>
    <s v="Wagon"/>
    <n v="18"/>
    <s v="37 80 4694 461-7"/>
    <x v="49"/>
    <m/>
    <m/>
    <x v="3"/>
    <x v="5"/>
    <n v="1"/>
    <m/>
    <m/>
    <n v="1"/>
    <m/>
    <n v="0"/>
    <n v="1"/>
    <x v="1"/>
    <m/>
    <m/>
    <m/>
    <x v="1"/>
    <m/>
    <m/>
    <m/>
    <d v="2022-01-01T00:00:00"/>
    <d v="2026-12-31T00:00:00"/>
    <n v="1095"/>
    <x v="4"/>
    <m/>
    <m/>
    <m/>
    <m/>
    <s v="n.a."/>
    <m/>
    <m/>
    <n v="0"/>
    <n v="3"/>
    <m/>
    <d v="2027-09-30T00:00:00"/>
    <m/>
    <m/>
    <m/>
    <m/>
    <m/>
    <m/>
    <m/>
    <m/>
    <m/>
    <m/>
    <m/>
    <m/>
    <m/>
    <m/>
    <m/>
    <m/>
    <m/>
    <m/>
    <m/>
    <d v="2027-07-31T00:00:00"/>
    <m/>
    <n v="80000"/>
    <m/>
    <m/>
    <s v="Euro"/>
    <n v="23.75"/>
    <m/>
    <m/>
    <m/>
    <m/>
    <n v="23.75"/>
    <n v="0"/>
    <m/>
    <m/>
    <m/>
    <m/>
    <m/>
    <m/>
    <m/>
    <m/>
    <m/>
    <m/>
    <m/>
    <m/>
    <m/>
    <m/>
    <m/>
    <m/>
    <m/>
    <m/>
    <m/>
    <m/>
    <m/>
  </r>
  <r>
    <m/>
    <s v="V100016"/>
    <s v="2021-0008"/>
    <x v="140"/>
    <n v="2"/>
    <s v="Wagon"/>
    <n v="20"/>
    <s v="37 80 4694 463-3"/>
    <x v="49"/>
    <m/>
    <m/>
    <x v="3"/>
    <x v="5"/>
    <n v="1"/>
    <m/>
    <m/>
    <n v="1"/>
    <m/>
    <n v="0"/>
    <n v="1"/>
    <x v="1"/>
    <m/>
    <m/>
    <m/>
    <x v="1"/>
    <m/>
    <m/>
    <m/>
    <d v="2022-01-01T00:00:00"/>
    <d v="2026-12-31T00:00:00"/>
    <n v="1095"/>
    <x v="4"/>
    <m/>
    <m/>
    <m/>
    <m/>
    <s v="n.a."/>
    <m/>
    <m/>
    <n v="0"/>
    <n v="3"/>
    <m/>
    <d v="2027-09-30T00:00:00"/>
    <m/>
    <m/>
    <m/>
    <m/>
    <m/>
    <m/>
    <m/>
    <m/>
    <m/>
    <m/>
    <m/>
    <m/>
    <m/>
    <m/>
    <m/>
    <m/>
    <m/>
    <m/>
    <m/>
    <d v="2027-07-31T00:00:00"/>
    <m/>
    <n v="80000"/>
    <m/>
    <m/>
    <s v="Euro"/>
    <n v="23.75"/>
    <m/>
    <m/>
    <m/>
    <m/>
    <n v="23.75"/>
    <n v="0"/>
    <m/>
    <m/>
    <m/>
    <m/>
    <m/>
    <m/>
    <m/>
    <m/>
    <m/>
    <m/>
    <m/>
    <m/>
    <m/>
    <m/>
    <m/>
    <m/>
    <m/>
    <m/>
    <m/>
    <m/>
    <m/>
  </r>
  <r>
    <m/>
    <s v="V100016"/>
    <s v="2021-0008"/>
    <x v="140"/>
    <n v="2"/>
    <s v="Wagon"/>
    <n v="21"/>
    <s v="37 80 4694 464-1"/>
    <x v="49"/>
    <m/>
    <m/>
    <x v="3"/>
    <x v="5"/>
    <n v="1"/>
    <m/>
    <m/>
    <n v="1"/>
    <m/>
    <n v="0"/>
    <n v="1"/>
    <x v="1"/>
    <m/>
    <m/>
    <m/>
    <x v="1"/>
    <m/>
    <m/>
    <m/>
    <d v="2022-01-01T00:00:00"/>
    <d v="2026-12-31T00:00:00"/>
    <n v="1095"/>
    <x v="4"/>
    <m/>
    <m/>
    <m/>
    <m/>
    <s v="n.a."/>
    <m/>
    <m/>
    <n v="0"/>
    <n v="3"/>
    <m/>
    <d v="2027-09-30T00:00:00"/>
    <m/>
    <m/>
    <m/>
    <m/>
    <m/>
    <m/>
    <m/>
    <m/>
    <m/>
    <m/>
    <m/>
    <m/>
    <m/>
    <m/>
    <m/>
    <m/>
    <m/>
    <m/>
    <m/>
    <d v="2027-07-31T00:00:00"/>
    <m/>
    <n v="80000"/>
    <m/>
    <m/>
    <s v="Euro"/>
    <n v="23.75"/>
    <m/>
    <m/>
    <m/>
    <m/>
    <n v="23.75"/>
    <n v="0"/>
    <m/>
    <m/>
    <m/>
    <m/>
    <m/>
    <m/>
    <m/>
    <m/>
    <m/>
    <m/>
    <m/>
    <m/>
    <m/>
    <m/>
    <m/>
    <m/>
    <m/>
    <m/>
    <m/>
    <m/>
    <m/>
  </r>
  <r>
    <m/>
    <s v="V100016"/>
    <s v="2021-0008"/>
    <x v="140"/>
    <n v="2"/>
    <s v="Wagon"/>
    <n v="24"/>
    <s v="37 80 4694 467-4"/>
    <x v="49"/>
    <m/>
    <m/>
    <x v="3"/>
    <x v="5"/>
    <n v="1"/>
    <m/>
    <m/>
    <n v="1"/>
    <m/>
    <n v="0"/>
    <n v="1"/>
    <x v="1"/>
    <m/>
    <m/>
    <m/>
    <x v="1"/>
    <m/>
    <m/>
    <m/>
    <d v="2022-01-01T00:00:00"/>
    <d v="2026-12-31T00:00:00"/>
    <n v="1095"/>
    <x v="4"/>
    <m/>
    <m/>
    <m/>
    <m/>
    <s v="n.a."/>
    <m/>
    <m/>
    <n v="0"/>
    <n v="3"/>
    <m/>
    <d v="2027-09-30T00:00:00"/>
    <m/>
    <m/>
    <m/>
    <m/>
    <m/>
    <m/>
    <m/>
    <m/>
    <m/>
    <m/>
    <m/>
    <m/>
    <m/>
    <m/>
    <m/>
    <m/>
    <m/>
    <m/>
    <m/>
    <d v="2027-07-31T00:00:00"/>
    <m/>
    <n v="80000"/>
    <m/>
    <m/>
    <s v="Euro"/>
    <n v="23.75"/>
    <m/>
    <m/>
    <m/>
    <m/>
    <n v="23.75"/>
    <n v="0"/>
    <m/>
    <m/>
    <m/>
    <m/>
    <m/>
    <m/>
    <m/>
    <m/>
    <m/>
    <m/>
    <m/>
    <m/>
    <m/>
    <m/>
    <m/>
    <m/>
    <m/>
    <m/>
    <m/>
    <m/>
    <m/>
  </r>
  <r>
    <m/>
    <s v="V100016"/>
    <s v="2021-0008"/>
    <x v="140"/>
    <n v="2"/>
    <s v="Wagon"/>
    <n v="27"/>
    <s v="37 80 4694 473-2"/>
    <x v="49"/>
    <m/>
    <m/>
    <x v="3"/>
    <x v="5"/>
    <n v="1"/>
    <m/>
    <m/>
    <n v="1"/>
    <m/>
    <n v="0"/>
    <n v="1"/>
    <x v="1"/>
    <m/>
    <m/>
    <m/>
    <x v="1"/>
    <m/>
    <m/>
    <m/>
    <d v="2022-01-01T00:00:00"/>
    <d v="2026-12-31T00:00:00"/>
    <n v="1095"/>
    <x v="4"/>
    <m/>
    <m/>
    <m/>
    <m/>
    <s v="n.a."/>
    <m/>
    <m/>
    <n v="0"/>
    <n v="3"/>
    <m/>
    <d v="2027-09-30T00:00:00"/>
    <m/>
    <m/>
    <m/>
    <m/>
    <m/>
    <m/>
    <m/>
    <m/>
    <m/>
    <m/>
    <m/>
    <m/>
    <m/>
    <m/>
    <m/>
    <m/>
    <m/>
    <m/>
    <m/>
    <d v="2027-07-31T00:00:00"/>
    <m/>
    <n v="80000"/>
    <m/>
    <m/>
    <s v="Euro"/>
    <n v="23.75"/>
    <m/>
    <m/>
    <m/>
    <m/>
    <n v="23.75"/>
    <n v="0"/>
    <m/>
    <m/>
    <m/>
    <m/>
    <m/>
    <m/>
    <m/>
    <m/>
    <m/>
    <m/>
    <m/>
    <m/>
    <m/>
    <m/>
    <m/>
    <m/>
    <m/>
    <m/>
    <m/>
    <m/>
    <m/>
  </r>
  <r>
    <m/>
    <s v="V100016"/>
    <s v="2021-0008"/>
    <x v="140"/>
    <n v="2"/>
    <s v="Wagon"/>
    <n v="28"/>
    <s v="37 80 4694 475-7"/>
    <x v="49"/>
    <m/>
    <m/>
    <x v="3"/>
    <x v="5"/>
    <n v="1"/>
    <m/>
    <m/>
    <n v="1"/>
    <m/>
    <n v="0"/>
    <n v="1"/>
    <x v="1"/>
    <m/>
    <m/>
    <m/>
    <x v="1"/>
    <m/>
    <m/>
    <m/>
    <d v="2022-01-01T00:00:00"/>
    <d v="2026-12-31T00:00:00"/>
    <n v="1095"/>
    <x v="4"/>
    <m/>
    <m/>
    <m/>
    <m/>
    <s v="n.a."/>
    <m/>
    <m/>
    <n v="0"/>
    <n v="3"/>
    <m/>
    <d v="2027-09-30T00:00:00"/>
    <m/>
    <m/>
    <m/>
    <m/>
    <m/>
    <m/>
    <m/>
    <m/>
    <m/>
    <m/>
    <m/>
    <m/>
    <m/>
    <m/>
    <m/>
    <m/>
    <m/>
    <m/>
    <m/>
    <d v="2027-07-31T00:00:00"/>
    <m/>
    <n v="80000"/>
    <m/>
    <m/>
    <s v="Euro"/>
    <n v="23.75"/>
    <m/>
    <m/>
    <m/>
    <m/>
    <n v="23.75"/>
    <n v="0"/>
    <m/>
    <m/>
    <m/>
    <m/>
    <m/>
    <m/>
    <m/>
    <m/>
    <m/>
    <m/>
    <m/>
    <m/>
    <m/>
    <m/>
    <m/>
    <m/>
    <m/>
    <m/>
    <m/>
    <m/>
    <m/>
  </r>
  <r>
    <m/>
    <s v="V100016"/>
    <s v="2021-0008"/>
    <x v="140"/>
    <n v="2"/>
    <s v="Wagon"/>
    <n v="29"/>
    <s v="37 80 4694 476-5"/>
    <x v="49"/>
    <m/>
    <m/>
    <x v="3"/>
    <x v="5"/>
    <n v="1"/>
    <m/>
    <m/>
    <n v="1"/>
    <m/>
    <n v="0"/>
    <n v="1"/>
    <x v="1"/>
    <m/>
    <m/>
    <m/>
    <x v="1"/>
    <m/>
    <m/>
    <m/>
    <d v="2022-01-01T00:00:00"/>
    <d v="2026-12-31T00:00:00"/>
    <n v="1095"/>
    <x v="4"/>
    <m/>
    <m/>
    <m/>
    <m/>
    <s v="n.a."/>
    <m/>
    <m/>
    <n v="0"/>
    <n v="3"/>
    <m/>
    <d v="2027-09-30T00:00:00"/>
    <m/>
    <m/>
    <m/>
    <m/>
    <m/>
    <m/>
    <m/>
    <m/>
    <m/>
    <m/>
    <m/>
    <m/>
    <m/>
    <m/>
    <m/>
    <m/>
    <m/>
    <m/>
    <m/>
    <d v="2027-07-31T00:00:00"/>
    <m/>
    <n v="80000"/>
    <m/>
    <m/>
    <s v="Euro"/>
    <n v="23.75"/>
    <m/>
    <m/>
    <m/>
    <m/>
    <n v="23.75"/>
    <n v="0"/>
    <m/>
    <m/>
    <m/>
    <m/>
    <m/>
    <m/>
    <m/>
    <m/>
    <m/>
    <m/>
    <m/>
    <m/>
    <m/>
    <m/>
    <m/>
    <m/>
    <m/>
    <m/>
    <m/>
    <m/>
    <m/>
  </r>
  <r>
    <m/>
    <s v="V100016"/>
    <s v="2021-0008"/>
    <x v="140"/>
    <n v="2"/>
    <s v="Wagon"/>
    <n v="30"/>
    <s v="37 80 4694 477-3"/>
    <x v="49"/>
    <m/>
    <m/>
    <x v="3"/>
    <x v="5"/>
    <n v="1"/>
    <m/>
    <m/>
    <n v="1"/>
    <m/>
    <n v="0"/>
    <n v="1"/>
    <x v="1"/>
    <m/>
    <m/>
    <m/>
    <x v="1"/>
    <m/>
    <m/>
    <m/>
    <d v="2022-01-01T00:00:00"/>
    <d v="2026-12-31T00:00:00"/>
    <n v="1095"/>
    <x v="4"/>
    <m/>
    <m/>
    <m/>
    <m/>
    <s v="n.a."/>
    <m/>
    <m/>
    <n v="0"/>
    <n v="3"/>
    <m/>
    <d v="2027-09-30T00:00:00"/>
    <m/>
    <m/>
    <m/>
    <m/>
    <m/>
    <m/>
    <m/>
    <m/>
    <m/>
    <m/>
    <m/>
    <m/>
    <m/>
    <m/>
    <m/>
    <m/>
    <m/>
    <m/>
    <m/>
    <d v="2027-07-31T00:00:00"/>
    <m/>
    <n v="80000"/>
    <m/>
    <m/>
    <s v="Euro"/>
    <n v="23.75"/>
    <m/>
    <m/>
    <m/>
    <m/>
    <n v="23.75"/>
    <n v="0"/>
    <m/>
    <m/>
    <m/>
    <m/>
    <m/>
    <m/>
    <m/>
    <m/>
    <m/>
    <m/>
    <m/>
    <m/>
    <m/>
    <m/>
    <m/>
    <m/>
    <m/>
    <m/>
    <m/>
    <m/>
    <m/>
  </r>
  <r>
    <m/>
    <s v="V100016"/>
    <s v="2021-0008"/>
    <x v="140"/>
    <n v="2"/>
    <s v="Wagon"/>
    <n v="31"/>
    <s v="37 80 4694 478-1"/>
    <x v="49"/>
    <m/>
    <m/>
    <x v="3"/>
    <x v="5"/>
    <n v="1"/>
    <m/>
    <m/>
    <n v="1"/>
    <m/>
    <n v="0"/>
    <n v="1"/>
    <x v="1"/>
    <m/>
    <m/>
    <m/>
    <x v="1"/>
    <m/>
    <m/>
    <m/>
    <d v="2022-01-01T00:00:00"/>
    <d v="2026-12-31T00:00:00"/>
    <n v="1095"/>
    <x v="4"/>
    <m/>
    <m/>
    <m/>
    <m/>
    <s v="n.a."/>
    <m/>
    <m/>
    <n v="0"/>
    <n v="3"/>
    <m/>
    <d v="2027-09-30T00:00:00"/>
    <m/>
    <m/>
    <m/>
    <m/>
    <m/>
    <m/>
    <m/>
    <m/>
    <m/>
    <m/>
    <m/>
    <m/>
    <m/>
    <m/>
    <m/>
    <m/>
    <m/>
    <m/>
    <m/>
    <d v="2027-07-31T00:00:00"/>
    <m/>
    <n v="80000"/>
    <m/>
    <m/>
    <s v="Euro"/>
    <n v="23.75"/>
    <m/>
    <m/>
    <m/>
    <m/>
    <n v="23.75"/>
    <n v="0"/>
    <m/>
    <m/>
    <m/>
    <m/>
    <m/>
    <m/>
    <m/>
    <m/>
    <m/>
    <m/>
    <m/>
    <m/>
    <m/>
    <m/>
    <m/>
    <m/>
    <m/>
    <m/>
    <m/>
    <m/>
    <m/>
  </r>
  <r>
    <m/>
    <s v="V100016"/>
    <s v="2021-0008"/>
    <x v="140"/>
    <n v="2"/>
    <s v="Wagon"/>
    <n v="33"/>
    <s v="37 80 4694 481-5"/>
    <x v="49"/>
    <m/>
    <m/>
    <x v="3"/>
    <x v="5"/>
    <n v="1"/>
    <m/>
    <m/>
    <n v="1"/>
    <m/>
    <n v="0"/>
    <n v="1"/>
    <x v="1"/>
    <m/>
    <m/>
    <m/>
    <x v="1"/>
    <m/>
    <m/>
    <m/>
    <d v="2022-01-01T00:00:00"/>
    <d v="2026-12-31T00:00:00"/>
    <n v="1095"/>
    <x v="4"/>
    <m/>
    <m/>
    <m/>
    <m/>
    <s v="n.a."/>
    <m/>
    <m/>
    <n v="0"/>
    <n v="3"/>
    <m/>
    <d v="2027-09-30T00:00:00"/>
    <m/>
    <m/>
    <m/>
    <m/>
    <m/>
    <m/>
    <m/>
    <m/>
    <m/>
    <m/>
    <m/>
    <m/>
    <m/>
    <m/>
    <m/>
    <m/>
    <m/>
    <m/>
    <m/>
    <d v="2027-07-31T00:00:00"/>
    <m/>
    <n v="80000"/>
    <m/>
    <m/>
    <s v="Euro"/>
    <n v="23.75"/>
    <m/>
    <m/>
    <m/>
    <m/>
    <n v="23.75"/>
    <n v="0"/>
    <m/>
    <m/>
    <m/>
    <m/>
    <m/>
    <m/>
    <m/>
    <m/>
    <m/>
    <m/>
    <m/>
    <m/>
    <m/>
    <m/>
    <m/>
    <m/>
    <m/>
    <m/>
    <m/>
    <m/>
    <m/>
  </r>
  <r>
    <m/>
    <s v="V100016"/>
    <s v="2021-0008"/>
    <x v="140"/>
    <n v="2"/>
    <s v="Wagon"/>
    <n v="34"/>
    <s v="37 80 4694 482-3"/>
    <x v="49"/>
    <m/>
    <m/>
    <x v="3"/>
    <x v="5"/>
    <n v="1"/>
    <m/>
    <m/>
    <n v="1"/>
    <m/>
    <n v="0"/>
    <n v="1"/>
    <x v="1"/>
    <m/>
    <m/>
    <m/>
    <x v="1"/>
    <m/>
    <m/>
    <m/>
    <d v="2022-01-01T00:00:00"/>
    <d v="2026-12-31T00:00:00"/>
    <n v="1095"/>
    <x v="4"/>
    <m/>
    <m/>
    <m/>
    <m/>
    <s v="n.a."/>
    <m/>
    <m/>
    <n v="0"/>
    <n v="3"/>
    <m/>
    <d v="2027-09-30T00:00:00"/>
    <m/>
    <m/>
    <m/>
    <m/>
    <m/>
    <m/>
    <m/>
    <m/>
    <m/>
    <m/>
    <m/>
    <m/>
    <m/>
    <m/>
    <m/>
    <m/>
    <m/>
    <m/>
    <m/>
    <d v="2027-07-31T00:00:00"/>
    <m/>
    <n v="80000"/>
    <m/>
    <m/>
    <s v="Euro"/>
    <n v="23.75"/>
    <m/>
    <m/>
    <m/>
    <m/>
    <n v="23.75"/>
    <n v="0"/>
    <m/>
    <m/>
    <m/>
    <m/>
    <m/>
    <m/>
    <m/>
    <m/>
    <m/>
    <m/>
    <m/>
    <m/>
    <m/>
    <m/>
    <m/>
    <m/>
    <m/>
    <m/>
    <m/>
    <m/>
    <m/>
  </r>
  <r>
    <m/>
    <s v="V100016"/>
    <s v="2021-0008"/>
    <x v="140"/>
    <n v="2"/>
    <s v="Wagon"/>
    <n v="35"/>
    <s v="37 80 4694 483-1"/>
    <x v="49"/>
    <m/>
    <m/>
    <x v="3"/>
    <x v="5"/>
    <n v="1"/>
    <m/>
    <m/>
    <n v="1"/>
    <m/>
    <n v="0"/>
    <n v="1"/>
    <x v="1"/>
    <m/>
    <m/>
    <m/>
    <x v="1"/>
    <m/>
    <m/>
    <m/>
    <d v="2022-01-01T00:00:00"/>
    <d v="2026-12-31T00:00:00"/>
    <n v="1095"/>
    <x v="4"/>
    <m/>
    <m/>
    <m/>
    <m/>
    <s v="n.a."/>
    <m/>
    <m/>
    <n v="0"/>
    <n v="3"/>
    <m/>
    <d v="2027-09-30T00:00:00"/>
    <m/>
    <m/>
    <m/>
    <m/>
    <m/>
    <m/>
    <m/>
    <m/>
    <m/>
    <m/>
    <m/>
    <m/>
    <m/>
    <m/>
    <m/>
    <m/>
    <m/>
    <m/>
    <m/>
    <d v="2027-07-31T00:00:00"/>
    <m/>
    <n v="80000"/>
    <m/>
    <m/>
    <s v="Euro"/>
    <n v="23.75"/>
    <m/>
    <m/>
    <m/>
    <m/>
    <n v="23.75"/>
    <n v="0"/>
    <m/>
    <m/>
    <m/>
    <m/>
    <m/>
    <m/>
    <m/>
    <m/>
    <m/>
    <m/>
    <m/>
    <m/>
    <m/>
    <m/>
    <m/>
    <m/>
    <m/>
    <m/>
    <m/>
    <m/>
    <m/>
  </r>
  <r>
    <m/>
    <s v="V100016"/>
    <s v="2021-0008"/>
    <x v="140"/>
    <n v="2"/>
    <s v="Wagon"/>
    <n v="36"/>
    <s v="37 80 4694 484-9"/>
    <x v="49"/>
    <m/>
    <m/>
    <x v="3"/>
    <x v="5"/>
    <n v="1"/>
    <m/>
    <m/>
    <n v="1"/>
    <m/>
    <n v="0"/>
    <n v="1"/>
    <x v="1"/>
    <m/>
    <m/>
    <m/>
    <x v="1"/>
    <m/>
    <m/>
    <m/>
    <d v="2022-01-01T00:00:00"/>
    <d v="2026-12-31T00:00:00"/>
    <n v="1095"/>
    <x v="4"/>
    <m/>
    <m/>
    <m/>
    <m/>
    <s v="n.a."/>
    <m/>
    <m/>
    <n v="0"/>
    <n v="3"/>
    <m/>
    <d v="2027-09-30T00:00:00"/>
    <m/>
    <m/>
    <m/>
    <m/>
    <m/>
    <m/>
    <m/>
    <m/>
    <m/>
    <m/>
    <m/>
    <m/>
    <m/>
    <m/>
    <m/>
    <m/>
    <m/>
    <m/>
    <m/>
    <d v="2027-07-31T00:00:00"/>
    <m/>
    <n v="80000"/>
    <m/>
    <m/>
    <s v="Euro"/>
    <n v="23.75"/>
    <m/>
    <m/>
    <m/>
    <m/>
    <n v="23.75"/>
    <n v="0"/>
    <m/>
    <m/>
    <m/>
    <m/>
    <m/>
    <m/>
    <m/>
    <m/>
    <m/>
    <m/>
    <m/>
    <m/>
    <m/>
    <m/>
    <m/>
    <m/>
    <m/>
    <m/>
    <m/>
    <m/>
    <m/>
  </r>
  <r>
    <m/>
    <s v="V100016"/>
    <s v="2021-0008"/>
    <x v="140"/>
    <n v="2"/>
    <s v="Wagon"/>
    <n v="37"/>
    <s v="37 80 4694 485-6"/>
    <x v="49"/>
    <m/>
    <m/>
    <x v="3"/>
    <x v="5"/>
    <n v="1"/>
    <m/>
    <m/>
    <n v="1"/>
    <m/>
    <n v="0"/>
    <n v="1"/>
    <x v="1"/>
    <m/>
    <m/>
    <m/>
    <x v="1"/>
    <m/>
    <m/>
    <m/>
    <d v="2022-01-01T00:00:00"/>
    <d v="2026-12-31T00:00:00"/>
    <n v="1095"/>
    <x v="4"/>
    <m/>
    <m/>
    <m/>
    <m/>
    <s v="n.a."/>
    <m/>
    <m/>
    <n v="0"/>
    <n v="3"/>
    <m/>
    <d v="2027-09-30T00:00:00"/>
    <m/>
    <m/>
    <m/>
    <m/>
    <m/>
    <m/>
    <m/>
    <m/>
    <m/>
    <m/>
    <m/>
    <m/>
    <m/>
    <m/>
    <m/>
    <m/>
    <m/>
    <m/>
    <m/>
    <d v="2027-07-31T00:00:00"/>
    <m/>
    <n v="80000"/>
    <m/>
    <m/>
    <s v="Euro"/>
    <n v="23.75"/>
    <m/>
    <m/>
    <m/>
    <m/>
    <n v="23.75"/>
    <n v="0"/>
    <m/>
    <m/>
    <m/>
    <m/>
    <m/>
    <m/>
    <m/>
    <m/>
    <m/>
    <m/>
    <m/>
    <m/>
    <m/>
    <m/>
    <m/>
    <m/>
    <m/>
    <m/>
    <m/>
    <m/>
    <m/>
  </r>
  <r>
    <m/>
    <s v="V100016"/>
    <s v="2021-0008"/>
    <x v="140"/>
    <n v="2"/>
    <s v="Wagon"/>
    <n v="38"/>
    <s v="37 80 4694 486-4"/>
    <x v="49"/>
    <m/>
    <m/>
    <x v="3"/>
    <x v="5"/>
    <n v="1"/>
    <m/>
    <m/>
    <n v="1"/>
    <m/>
    <n v="0"/>
    <n v="1"/>
    <x v="1"/>
    <m/>
    <m/>
    <m/>
    <x v="1"/>
    <m/>
    <m/>
    <m/>
    <d v="2022-01-01T00:00:00"/>
    <d v="2026-12-31T00:00:00"/>
    <n v="1095"/>
    <x v="4"/>
    <m/>
    <m/>
    <m/>
    <m/>
    <s v="n.a."/>
    <m/>
    <m/>
    <n v="0"/>
    <n v="3"/>
    <m/>
    <d v="2027-09-30T00:00:00"/>
    <m/>
    <m/>
    <m/>
    <m/>
    <m/>
    <m/>
    <m/>
    <m/>
    <m/>
    <m/>
    <m/>
    <m/>
    <m/>
    <m/>
    <m/>
    <m/>
    <m/>
    <m/>
    <m/>
    <d v="2027-07-31T00:00:00"/>
    <m/>
    <n v="80000"/>
    <m/>
    <m/>
    <s v="Euro"/>
    <n v="23.75"/>
    <m/>
    <m/>
    <m/>
    <m/>
    <n v="23.75"/>
    <n v="0"/>
    <m/>
    <m/>
    <m/>
    <m/>
    <m/>
    <m/>
    <m/>
    <m/>
    <m/>
    <m/>
    <m/>
    <m/>
    <m/>
    <m/>
    <m/>
    <m/>
    <m/>
    <m/>
    <m/>
    <m/>
    <m/>
  </r>
  <r>
    <s v="LOA ok CMI 20.06.25"/>
    <s v="V100015"/>
    <s v="2021-0011"/>
    <x v="141"/>
    <m/>
    <s v="Header"/>
    <m/>
    <m/>
    <x v="49"/>
    <s v="DEU"/>
    <s v="Middle EU - DEU"/>
    <x v="3"/>
    <x v="4"/>
    <n v="5"/>
    <m/>
    <m/>
    <n v="5"/>
    <n v="0"/>
    <n v="0"/>
    <n v="5"/>
    <x v="0"/>
    <m/>
    <m/>
    <m/>
    <x v="1"/>
    <m/>
    <d v="2022-01-01T00:00:00"/>
    <d v="2024-12-31T00:00:00"/>
    <m/>
    <m/>
    <n v="1095"/>
    <x v="13"/>
    <m/>
    <m/>
    <m/>
    <m/>
    <s v="n.a."/>
    <m/>
    <m/>
    <n v="0"/>
    <n v="3"/>
    <m/>
    <m/>
    <m/>
    <m/>
    <m/>
    <m/>
    <m/>
    <m/>
    <m/>
    <m/>
    <n v="1095"/>
    <s v="B"/>
    <n v="92"/>
    <s v="1.1.(2.0)"/>
    <s v="CHE"/>
    <s v="Not required"/>
    <s v="N"/>
    <s v="N"/>
    <m/>
    <m/>
    <n v="1"/>
    <m/>
    <m/>
    <n v="80000"/>
    <s v="N"/>
    <m/>
    <s v="Euro"/>
    <n v="29"/>
    <n v="0"/>
    <n v="0"/>
    <m/>
    <n v="0"/>
    <n v="29"/>
    <n v="0"/>
    <n v="880"/>
    <m/>
    <n v="0.005"/>
    <n v="0"/>
    <s v="0.00"/>
    <n v="0"/>
    <n v="0"/>
    <n v="0"/>
    <n v="0"/>
    <n v="29"/>
    <n v="0"/>
    <n v="29"/>
    <n v="1"/>
    <n v="0"/>
    <n v="29"/>
    <n v="29"/>
    <n v="400000"/>
    <n v="0"/>
    <s v="N"/>
    <n v="0"/>
    <n v="52780"/>
  </r>
  <r>
    <m/>
    <s v="V100015"/>
    <s v="2021-0011"/>
    <x v="141"/>
    <m/>
    <s v="Wagon"/>
    <n v="1"/>
    <s v="37 80 4963 215-1"/>
    <x v="49"/>
    <m/>
    <m/>
    <x v="3"/>
    <x v="4"/>
    <n v="1"/>
    <m/>
    <m/>
    <n v="1"/>
    <m/>
    <n v="0"/>
    <n v="1"/>
    <x v="1"/>
    <m/>
    <m/>
    <m/>
    <x v="1"/>
    <m/>
    <m/>
    <m/>
    <d v="2022-01-01T00:00:00"/>
    <d v="2027-12-31T00:00:00"/>
    <n v="1095"/>
    <x v="13"/>
    <m/>
    <m/>
    <m/>
    <m/>
    <s v="n.a."/>
    <m/>
    <m/>
    <n v="0"/>
    <n v="3"/>
    <m/>
    <d v="2027-09-30T00:00:00"/>
    <m/>
    <m/>
    <m/>
    <m/>
    <m/>
    <m/>
    <m/>
    <m/>
    <m/>
    <m/>
    <m/>
    <m/>
    <m/>
    <m/>
    <m/>
    <m/>
    <m/>
    <m/>
    <m/>
    <d v="2027-07-31T00:00:00"/>
    <m/>
    <n v="80000"/>
    <m/>
    <m/>
    <s v="Euro"/>
    <n v="29"/>
    <m/>
    <m/>
    <m/>
    <m/>
    <n v="29"/>
    <n v="0"/>
    <m/>
    <m/>
    <m/>
    <m/>
    <m/>
    <m/>
    <m/>
    <m/>
    <m/>
    <m/>
    <m/>
    <m/>
    <m/>
    <m/>
    <m/>
    <m/>
    <m/>
    <m/>
    <m/>
    <m/>
    <m/>
  </r>
  <r>
    <m/>
    <s v="V100015"/>
    <s v="2021-0011"/>
    <x v="141"/>
    <m/>
    <s v="Wagon"/>
    <n v="2"/>
    <s v="37 80 4963 216-9"/>
    <x v="49"/>
    <m/>
    <m/>
    <x v="3"/>
    <x v="4"/>
    <n v="1"/>
    <m/>
    <m/>
    <n v="1"/>
    <m/>
    <n v="0"/>
    <n v="1"/>
    <x v="1"/>
    <m/>
    <m/>
    <m/>
    <x v="1"/>
    <m/>
    <m/>
    <m/>
    <d v="2022-01-01T00:00:00"/>
    <d v="2027-12-31T00:00:00"/>
    <n v="1095"/>
    <x v="13"/>
    <m/>
    <m/>
    <m/>
    <m/>
    <s v="n.a."/>
    <m/>
    <m/>
    <n v="0"/>
    <n v="3"/>
    <m/>
    <d v="2027-09-30T00:00:00"/>
    <m/>
    <m/>
    <m/>
    <m/>
    <m/>
    <m/>
    <m/>
    <m/>
    <m/>
    <m/>
    <m/>
    <m/>
    <m/>
    <m/>
    <m/>
    <m/>
    <m/>
    <m/>
    <m/>
    <d v="2027-07-31T00:00:00"/>
    <m/>
    <n v="80000"/>
    <m/>
    <m/>
    <s v="Euro"/>
    <n v="29"/>
    <m/>
    <m/>
    <m/>
    <m/>
    <n v="29"/>
    <n v="0"/>
    <m/>
    <m/>
    <m/>
    <m/>
    <m/>
    <m/>
    <m/>
    <m/>
    <m/>
    <m/>
    <m/>
    <m/>
    <m/>
    <m/>
    <m/>
    <m/>
    <m/>
    <m/>
    <m/>
    <m/>
    <m/>
  </r>
  <r>
    <m/>
    <s v="V100015"/>
    <s v="2021-0011"/>
    <x v="141"/>
    <m/>
    <s v="Wagon"/>
    <n v="3"/>
    <s v="37 80 4963 217-7"/>
    <x v="49"/>
    <m/>
    <m/>
    <x v="3"/>
    <x v="4"/>
    <n v="1"/>
    <m/>
    <m/>
    <n v="1"/>
    <m/>
    <n v="0"/>
    <n v="1"/>
    <x v="1"/>
    <m/>
    <m/>
    <m/>
    <x v="1"/>
    <m/>
    <m/>
    <m/>
    <d v="2022-01-01T00:00:00"/>
    <d v="2027-12-31T00:00:00"/>
    <n v="1095"/>
    <x v="13"/>
    <m/>
    <m/>
    <m/>
    <m/>
    <s v="n.a."/>
    <m/>
    <m/>
    <n v="0"/>
    <n v="3"/>
    <m/>
    <d v="2027-09-30T00:00:00"/>
    <m/>
    <m/>
    <m/>
    <m/>
    <m/>
    <m/>
    <m/>
    <m/>
    <m/>
    <m/>
    <m/>
    <m/>
    <m/>
    <m/>
    <m/>
    <m/>
    <m/>
    <m/>
    <m/>
    <d v="2027-07-31T00:00:00"/>
    <m/>
    <n v="80000"/>
    <m/>
    <m/>
    <s v="Euro"/>
    <n v="29"/>
    <m/>
    <m/>
    <m/>
    <m/>
    <n v="29"/>
    <n v="0"/>
    <m/>
    <m/>
    <m/>
    <m/>
    <m/>
    <m/>
    <m/>
    <m/>
    <m/>
    <m/>
    <m/>
    <m/>
    <m/>
    <m/>
    <m/>
    <m/>
    <m/>
    <m/>
    <m/>
    <m/>
    <m/>
  </r>
  <r>
    <m/>
    <s v="V100015"/>
    <s v="2021-0011"/>
    <x v="141"/>
    <m/>
    <s v="Wagon"/>
    <n v="4"/>
    <s v="37 80 4963 219-3"/>
    <x v="49"/>
    <m/>
    <m/>
    <x v="3"/>
    <x v="4"/>
    <n v="1"/>
    <m/>
    <m/>
    <n v="1"/>
    <m/>
    <n v="0"/>
    <n v="1"/>
    <x v="1"/>
    <m/>
    <m/>
    <m/>
    <x v="1"/>
    <m/>
    <m/>
    <m/>
    <d v="2022-01-01T00:00:00"/>
    <d v="2027-12-31T00:00:00"/>
    <n v="1095"/>
    <x v="13"/>
    <m/>
    <m/>
    <m/>
    <m/>
    <s v="n.a."/>
    <m/>
    <m/>
    <n v="0"/>
    <n v="3"/>
    <m/>
    <d v="2027-09-30T00:00:00"/>
    <m/>
    <m/>
    <m/>
    <m/>
    <m/>
    <m/>
    <m/>
    <m/>
    <m/>
    <m/>
    <m/>
    <m/>
    <m/>
    <m/>
    <m/>
    <m/>
    <m/>
    <m/>
    <m/>
    <d v="2027-07-31T00:00:00"/>
    <m/>
    <n v="80000"/>
    <m/>
    <m/>
    <s v="Euro"/>
    <n v="29"/>
    <m/>
    <m/>
    <m/>
    <m/>
    <n v="29"/>
    <n v="0"/>
    <m/>
    <m/>
    <m/>
    <m/>
    <m/>
    <m/>
    <m/>
    <m/>
    <m/>
    <m/>
    <m/>
    <m/>
    <m/>
    <m/>
    <m/>
    <m/>
    <m/>
    <m/>
    <m/>
    <m/>
    <m/>
  </r>
  <r>
    <m/>
    <s v="V100015"/>
    <s v="2021-0011"/>
    <x v="141"/>
    <m/>
    <s v="Wagon"/>
    <n v="5"/>
    <s v="37 80 4963 236-7"/>
    <x v="49"/>
    <m/>
    <m/>
    <x v="3"/>
    <x v="4"/>
    <n v="1"/>
    <m/>
    <m/>
    <n v="1"/>
    <m/>
    <n v="0"/>
    <n v="1"/>
    <x v="1"/>
    <m/>
    <m/>
    <m/>
    <x v="1"/>
    <m/>
    <m/>
    <m/>
    <d v="2022-01-01T00:00:00"/>
    <d v="2027-12-31T00:00:00"/>
    <n v="1095"/>
    <x v="13"/>
    <m/>
    <m/>
    <m/>
    <m/>
    <s v="n.a."/>
    <m/>
    <m/>
    <n v="0"/>
    <n v="3"/>
    <m/>
    <d v="2027-09-30T00:00:00"/>
    <m/>
    <m/>
    <m/>
    <m/>
    <m/>
    <m/>
    <m/>
    <m/>
    <m/>
    <m/>
    <m/>
    <m/>
    <m/>
    <m/>
    <m/>
    <m/>
    <m/>
    <m/>
    <m/>
    <d v="2027-07-31T00:00:00"/>
    <m/>
    <n v="80000"/>
    <m/>
    <m/>
    <s v="Euro"/>
    <n v="29"/>
    <m/>
    <m/>
    <m/>
    <m/>
    <n v="29"/>
    <n v="0"/>
    <m/>
    <m/>
    <m/>
    <m/>
    <m/>
    <m/>
    <m/>
    <m/>
    <m/>
    <m/>
    <m/>
    <m/>
    <m/>
    <m/>
    <m/>
    <m/>
    <m/>
    <m/>
    <m/>
    <m/>
    <m/>
  </r>
  <r>
    <s v="LOA ok CMI 20.06.25"/>
    <s v="V100021"/>
    <s v="2022-0003"/>
    <x v="142"/>
    <m/>
    <s v="Header"/>
    <m/>
    <m/>
    <x v="49"/>
    <s v="DEU"/>
    <s v="Middle EU - DEU"/>
    <x v="3"/>
    <x v="3"/>
    <n v="10"/>
    <m/>
    <m/>
    <n v="8"/>
    <n v="2"/>
    <n v="0"/>
    <n v="10"/>
    <x v="0"/>
    <m/>
    <m/>
    <m/>
    <x v="1"/>
    <m/>
    <d v="2022-04-23T00:00:00"/>
    <d v="2025-04-22T00:00:00"/>
    <m/>
    <m/>
    <n v="1095"/>
    <x v="4"/>
    <m/>
    <m/>
    <m/>
    <m/>
    <s v="with cut-off date"/>
    <d v="2025-12-31T00:00:00"/>
    <d v="2026-12-31T00:00:00"/>
    <n v="3"/>
    <n v="3"/>
    <m/>
    <m/>
    <m/>
    <m/>
    <m/>
    <m/>
    <m/>
    <m/>
    <m/>
    <m/>
    <n v="1713"/>
    <s v="B"/>
    <n v="92"/>
    <n v="1.3"/>
    <s v="CHE"/>
    <s v="Not required"/>
    <s v="N"/>
    <s v="N"/>
    <m/>
    <m/>
    <m/>
    <m/>
    <s v="Not Started"/>
    <n v="80000"/>
    <s v="N"/>
    <m/>
    <s v="Euro"/>
    <n v="28.25"/>
    <n v="0"/>
    <n v="0"/>
    <m/>
    <n v="0"/>
    <n v="28.25"/>
    <n v="0"/>
    <n v="890"/>
    <m/>
    <n v="0.005"/>
    <n v="0"/>
    <s v="0.00"/>
    <n v="0"/>
    <n v="0"/>
    <n v="0"/>
    <n v="0"/>
    <n v="28.25"/>
    <n v="0"/>
    <n v="28.25"/>
    <n v="1"/>
    <n v="0"/>
    <n v="28.25"/>
    <n v="28.25"/>
    <n v="800000"/>
    <n v="0"/>
    <s v="N"/>
    <n v="0"/>
    <n v="102830"/>
  </r>
  <r>
    <m/>
    <s v="V100021"/>
    <s v="2022-0003"/>
    <x v="142"/>
    <m/>
    <s v="Wagon"/>
    <n v="1"/>
    <s v="37 80 4980 257-2"/>
    <x v="49"/>
    <m/>
    <m/>
    <x v="3"/>
    <x v="3"/>
    <n v="1"/>
    <m/>
    <m/>
    <n v="1"/>
    <m/>
    <n v="0"/>
    <n v="1"/>
    <x v="1"/>
    <m/>
    <m/>
    <m/>
    <x v="1"/>
    <m/>
    <m/>
    <m/>
    <d v="2022-04-22T00:00:00"/>
    <d v="2026-12-31T00:00:00"/>
    <n v="1095"/>
    <x v="4"/>
    <m/>
    <m/>
    <m/>
    <m/>
    <s v="with cut-off date"/>
    <d v="2025-12-31T00:00:00"/>
    <d v="2026-12-31T00:00:00"/>
    <n v="3"/>
    <n v="3"/>
    <m/>
    <d v="2026-09-30T00:00:00"/>
    <m/>
    <m/>
    <m/>
    <m/>
    <m/>
    <m/>
    <m/>
    <m/>
    <m/>
    <m/>
    <m/>
    <m/>
    <m/>
    <m/>
    <m/>
    <m/>
    <m/>
    <m/>
    <m/>
    <d v="2026-07-31T00:00:00"/>
    <m/>
    <n v="80000"/>
    <m/>
    <m/>
    <s v="Euro"/>
    <n v="28.25"/>
    <m/>
    <m/>
    <m/>
    <m/>
    <n v="28.25"/>
    <n v="0"/>
    <m/>
    <m/>
    <m/>
    <m/>
    <m/>
    <m/>
    <m/>
    <m/>
    <m/>
    <m/>
    <m/>
    <m/>
    <m/>
    <m/>
    <m/>
    <m/>
    <m/>
    <m/>
    <m/>
    <m/>
    <m/>
  </r>
  <r>
    <m/>
    <s v="V100021"/>
    <s v="2022-0003"/>
    <x v="142"/>
    <m/>
    <s v="Wagon"/>
    <n v="2"/>
    <s v="37 80 4980 266-3"/>
    <x v="49"/>
    <m/>
    <m/>
    <x v="3"/>
    <x v="3"/>
    <n v="1"/>
    <m/>
    <m/>
    <n v="1"/>
    <m/>
    <n v="0"/>
    <n v="1"/>
    <x v="1"/>
    <m/>
    <m/>
    <m/>
    <x v="1"/>
    <m/>
    <m/>
    <m/>
    <d v="2022-04-22T00:00:00"/>
    <d v="2026-12-31T00:00:00"/>
    <n v="1095"/>
    <x v="4"/>
    <m/>
    <m/>
    <m/>
    <m/>
    <s v="with cut-off date"/>
    <d v="2025-12-31T00:00:00"/>
    <d v="2026-12-31T00:00:00"/>
    <n v="3"/>
    <n v="3"/>
    <m/>
    <d v="2026-09-30T00:00:00"/>
    <m/>
    <m/>
    <m/>
    <m/>
    <m/>
    <m/>
    <m/>
    <m/>
    <m/>
    <m/>
    <m/>
    <m/>
    <m/>
    <m/>
    <m/>
    <m/>
    <m/>
    <m/>
    <m/>
    <d v="2026-07-31T00:00:00"/>
    <m/>
    <n v="80000"/>
    <m/>
    <m/>
    <s v="Euro"/>
    <n v="28.25"/>
    <m/>
    <m/>
    <m/>
    <m/>
    <n v="28.25"/>
    <n v="0"/>
    <m/>
    <m/>
    <m/>
    <m/>
    <m/>
    <m/>
    <m/>
    <m/>
    <m/>
    <m/>
    <m/>
    <m/>
    <m/>
    <m/>
    <m/>
    <m/>
    <m/>
    <m/>
    <m/>
    <m/>
    <m/>
  </r>
  <r>
    <m/>
    <s v="V100021"/>
    <s v="2022-0003"/>
    <x v="142"/>
    <m/>
    <s v="Wagon"/>
    <n v="3"/>
    <s v="37 80 4980 782-9"/>
    <x v="49"/>
    <m/>
    <m/>
    <x v="3"/>
    <x v="3"/>
    <n v="1"/>
    <m/>
    <m/>
    <n v="1"/>
    <m/>
    <n v="0"/>
    <n v="1"/>
    <x v="1"/>
    <m/>
    <m/>
    <m/>
    <x v="1"/>
    <m/>
    <m/>
    <m/>
    <d v="2022-04-22T00:00:00"/>
    <d v="2026-12-31T00:00:00"/>
    <n v="1095"/>
    <x v="4"/>
    <m/>
    <m/>
    <m/>
    <m/>
    <s v="with cut-off date"/>
    <d v="2025-12-31T00:00:00"/>
    <d v="2026-12-31T00:00:00"/>
    <n v="3"/>
    <n v="3"/>
    <m/>
    <d v="2026-09-30T00:00:00"/>
    <m/>
    <m/>
    <m/>
    <m/>
    <m/>
    <m/>
    <m/>
    <m/>
    <m/>
    <m/>
    <m/>
    <m/>
    <m/>
    <m/>
    <m/>
    <m/>
    <m/>
    <m/>
    <m/>
    <d v="2026-07-31T00:00:00"/>
    <m/>
    <n v="80000"/>
    <m/>
    <m/>
    <s v="Euro"/>
    <n v="28.25"/>
    <m/>
    <m/>
    <m/>
    <m/>
    <n v="28.25"/>
    <n v="0"/>
    <m/>
    <m/>
    <m/>
    <m/>
    <m/>
    <m/>
    <m/>
    <m/>
    <m/>
    <m/>
    <m/>
    <m/>
    <m/>
    <m/>
    <m/>
    <m/>
    <m/>
    <m/>
    <m/>
    <m/>
    <m/>
  </r>
  <r>
    <m/>
    <s v="V100021"/>
    <s v="2022-0003"/>
    <x v="142"/>
    <m/>
    <s v="Wagon"/>
    <n v="4"/>
    <s v="37 80 4980 783-7"/>
    <x v="49"/>
    <m/>
    <m/>
    <x v="3"/>
    <x v="3"/>
    <n v="1"/>
    <m/>
    <m/>
    <n v="1"/>
    <m/>
    <n v="0"/>
    <n v="1"/>
    <x v="1"/>
    <m/>
    <m/>
    <m/>
    <x v="1"/>
    <m/>
    <m/>
    <m/>
    <d v="2022-04-22T00:00:00"/>
    <d v="2026-12-31T00:00:00"/>
    <n v="1095"/>
    <x v="4"/>
    <m/>
    <m/>
    <m/>
    <m/>
    <s v="with cut-off date"/>
    <d v="2025-12-31T00:00:00"/>
    <d v="2026-12-31T00:00:00"/>
    <n v="3"/>
    <n v="3"/>
    <m/>
    <d v="2026-09-30T00:00:00"/>
    <m/>
    <m/>
    <m/>
    <m/>
    <m/>
    <m/>
    <m/>
    <m/>
    <m/>
    <m/>
    <m/>
    <m/>
    <m/>
    <m/>
    <m/>
    <m/>
    <m/>
    <m/>
    <m/>
    <d v="2026-07-31T00:00:00"/>
    <m/>
    <n v="80000"/>
    <m/>
    <m/>
    <s v="Euro"/>
    <n v="28.25"/>
    <m/>
    <m/>
    <m/>
    <m/>
    <n v="28.25"/>
    <n v="0"/>
    <m/>
    <m/>
    <m/>
    <m/>
    <m/>
    <m/>
    <m/>
    <m/>
    <m/>
    <m/>
    <m/>
    <m/>
    <m/>
    <m/>
    <m/>
    <m/>
    <m/>
    <m/>
    <m/>
    <m/>
    <m/>
  </r>
  <r>
    <m/>
    <s v="V100021"/>
    <s v="2022-0003"/>
    <x v="142"/>
    <m/>
    <s v="Wagon"/>
    <n v="5"/>
    <s v="37 80 4980 785-2"/>
    <x v="49"/>
    <m/>
    <m/>
    <x v="3"/>
    <x v="3"/>
    <n v="1"/>
    <m/>
    <m/>
    <n v="1"/>
    <m/>
    <n v="0"/>
    <n v="1"/>
    <x v="1"/>
    <m/>
    <m/>
    <m/>
    <x v="1"/>
    <m/>
    <m/>
    <m/>
    <d v="2022-04-22T00:00:00"/>
    <d v="2026-12-31T00:00:00"/>
    <n v="1095"/>
    <x v="4"/>
    <m/>
    <m/>
    <m/>
    <m/>
    <s v="with cut-off date"/>
    <d v="2025-12-31T00:00:00"/>
    <d v="2026-12-31T00:00:00"/>
    <n v="3"/>
    <n v="3"/>
    <m/>
    <d v="2026-09-30T00:00:00"/>
    <m/>
    <m/>
    <m/>
    <m/>
    <m/>
    <m/>
    <m/>
    <m/>
    <m/>
    <m/>
    <m/>
    <m/>
    <m/>
    <m/>
    <m/>
    <m/>
    <m/>
    <m/>
    <m/>
    <d v="2026-07-31T00:00:00"/>
    <m/>
    <n v="80000"/>
    <m/>
    <m/>
    <s v="Euro"/>
    <n v="28.25"/>
    <m/>
    <m/>
    <m/>
    <m/>
    <n v="28.25"/>
    <n v="0"/>
    <m/>
    <m/>
    <m/>
    <m/>
    <m/>
    <m/>
    <m/>
    <m/>
    <m/>
    <m/>
    <m/>
    <m/>
    <m/>
    <m/>
    <m/>
    <m/>
    <m/>
    <m/>
    <m/>
    <m/>
    <m/>
  </r>
  <r>
    <m/>
    <s v="V100021"/>
    <s v="2022-0003"/>
    <x v="142"/>
    <m/>
    <s v="Wagon"/>
    <n v="6"/>
    <s v="37 80 4980 789-4"/>
    <x v="49"/>
    <m/>
    <m/>
    <x v="3"/>
    <x v="3"/>
    <n v="1"/>
    <m/>
    <m/>
    <n v="1"/>
    <m/>
    <n v="0"/>
    <n v="1"/>
    <x v="1"/>
    <m/>
    <m/>
    <m/>
    <x v="1"/>
    <m/>
    <m/>
    <m/>
    <d v="2022-04-22T00:00:00"/>
    <d v="2026-12-31T00:00:00"/>
    <n v="1095"/>
    <x v="4"/>
    <m/>
    <m/>
    <m/>
    <m/>
    <s v="with cut-off date"/>
    <d v="2025-12-31T00:00:00"/>
    <d v="2026-12-31T00:00:00"/>
    <n v="3"/>
    <n v="3"/>
    <m/>
    <d v="2026-09-30T00:00:00"/>
    <m/>
    <m/>
    <m/>
    <m/>
    <m/>
    <m/>
    <m/>
    <m/>
    <m/>
    <m/>
    <m/>
    <m/>
    <m/>
    <m/>
    <m/>
    <m/>
    <m/>
    <m/>
    <m/>
    <d v="2026-07-31T00:00:00"/>
    <m/>
    <n v="80000"/>
    <m/>
    <m/>
    <s v="Euro"/>
    <n v="28.25"/>
    <m/>
    <m/>
    <m/>
    <m/>
    <n v="28.25"/>
    <n v="0"/>
    <m/>
    <m/>
    <m/>
    <m/>
    <m/>
    <m/>
    <m/>
    <m/>
    <m/>
    <m/>
    <m/>
    <m/>
    <m/>
    <m/>
    <m/>
    <m/>
    <m/>
    <m/>
    <m/>
    <m/>
    <m/>
  </r>
  <r>
    <m/>
    <s v="V100021"/>
    <s v="2022-0003"/>
    <x v="142"/>
    <m/>
    <s v="Wagon"/>
    <n v="7"/>
    <s v="37 80 4980 791-0"/>
    <x v="49"/>
    <m/>
    <m/>
    <x v="3"/>
    <x v="3"/>
    <n v="1"/>
    <m/>
    <m/>
    <n v="1"/>
    <m/>
    <n v="0"/>
    <n v="1"/>
    <x v="1"/>
    <m/>
    <m/>
    <m/>
    <x v="1"/>
    <m/>
    <m/>
    <m/>
    <d v="2022-04-22T00:00:00"/>
    <d v="2026-12-31T00:00:00"/>
    <n v="1095"/>
    <x v="4"/>
    <m/>
    <m/>
    <m/>
    <m/>
    <s v="with cut-off date"/>
    <d v="2025-12-31T00:00:00"/>
    <d v="2026-12-31T00:00:00"/>
    <n v="3"/>
    <n v="3"/>
    <m/>
    <d v="2026-09-30T00:00:00"/>
    <m/>
    <m/>
    <m/>
    <m/>
    <m/>
    <m/>
    <m/>
    <m/>
    <m/>
    <m/>
    <m/>
    <m/>
    <m/>
    <m/>
    <m/>
    <m/>
    <m/>
    <m/>
    <m/>
    <d v="2026-07-31T00:00:00"/>
    <m/>
    <n v="80000"/>
    <m/>
    <m/>
    <s v="Euro"/>
    <n v="28.25"/>
    <m/>
    <m/>
    <m/>
    <m/>
    <n v="28.25"/>
    <n v="0"/>
    <m/>
    <m/>
    <m/>
    <m/>
    <m/>
    <m/>
    <m/>
    <m/>
    <m/>
    <m/>
    <m/>
    <m/>
    <m/>
    <m/>
    <m/>
    <m/>
    <m/>
    <m/>
    <m/>
    <m/>
    <m/>
  </r>
  <r>
    <m/>
    <s v="V100021"/>
    <s v="2022-0003"/>
    <x v="142"/>
    <m/>
    <s v="Wagon"/>
    <n v="8"/>
    <s v="37 80 4980 794-4"/>
    <x v="49"/>
    <m/>
    <m/>
    <x v="3"/>
    <x v="3"/>
    <n v="1"/>
    <m/>
    <m/>
    <n v="1"/>
    <m/>
    <n v="0"/>
    <n v="1"/>
    <x v="1"/>
    <m/>
    <m/>
    <m/>
    <x v="1"/>
    <m/>
    <m/>
    <m/>
    <d v="2022-04-22T00:00:00"/>
    <d v="2026-12-31T00:00:00"/>
    <n v="1095"/>
    <x v="4"/>
    <m/>
    <m/>
    <m/>
    <m/>
    <s v="with cut-off date"/>
    <d v="2025-12-31T00:00:00"/>
    <d v="2026-12-31T00:00:00"/>
    <n v="3"/>
    <n v="3"/>
    <m/>
    <d v="2026-09-30T00:00:00"/>
    <m/>
    <m/>
    <m/>
    <m/>
    <m/>
    <m/>
    <m/>
    <m/>
    <m/>
    <m/>
    <m/>
    <m/>
    <m/>
    <m/>
    <m/>
    <m/>
    <m/>
    <m/>
    <m/>
    <d v="2026-07-31T00:00:00"/>
    <m/>
    <n v="80000"/>
    <m/>
    <m/>
    <s v="Euro"/>
    <n v="28.25"/>
    <m/>
    <m/>
    <m/>
    <m/>
    <n v="28.25"/>
    <n v="0"/>
    <m/>
    <m/>
    <m/>
    <m/>
    <m/>
    <m/>
    <m/>
    <m/>
    <m/>
    <m/>
    <m/>
    <m/>
    <m/>
    <m/>
    <m/>
    <m/>
    <m/>
    <m/>
    <m/>
    <m/>
    <m/>
  </r>
  <r>
    <m/>
    <s v="V100021"/>
    <s v="2022-0003"/>
    <x v="142"/>
    <m/>
    <s v="Wagon"/>
    <n v="9"/>
    <s v="37 80 4980 799-3"/>
    <x v="49"/>
    <m/>
    <m/>
    <x v="3"/>
    <x v="3"/>
    <n v="1"/>
    <m/>
    <m/>
    <m/>
    <n v="1"/>
    <n v="0"/>
    <n v="1"/>
    <x v="1"/>
    <m/>
    <m/>
    <m/>
    <x v="1"/>
    <m/>
    <m/>
    <m/>
    <d v="2022-04-22T00:00:00"/>
    <d v="2026-12-31T00:00:00"/>
    <n v="1095"/>
    <x v="4"/>
    <m/>
    <m/>
    <m/>
    <m/>
    <s v="with cut-off date"/>
    <d v="2025-12-31T00:00:00"/>
    <d v="2026-12-31T00:00:00"/>
    <n v="3"/>
    <n v="3"/>
    <m/>
    <d v="2026-09-30T00:00:00"/>
    <m/>
    <m/>
    <m/>
    <m/>
    <m/>
    <m/>
    <m/>
    <m/>
    <m/>
    <m/>
    <m/>
    <m/>
    <m/>
    <m/>
    <m/>
    <m/>
    <m/>
    <m/>
    <m/>
    <d v="2026-07-31T00:00:00"/>
    <m/>
    <n v="80000"/>
    <m/>
    <m/>
    <s v="Euro"/>
    <n v="28.25"/>
    <m/>
    <m/>
    <m/>
    <m/>
    <n v="28.25"/>
    <n v="0"/>
    <m/>
    <m/>
    <m/>
    <m/>
    <m/>
    <m/>
    <m/>
    <m/>
    <m/>
    <m/>
    <m/>
    <m/>
    <m/>
    <m/>
    <m/>
    <m/>
    <m/>
    <m/>
    <m/>
    <m/>
    <m/>
  </r>
  <r>
    <m/>
    <s v="V100021"/>
    <s v="2022-0003"/>
    <x v="142"/>
    <m/>
    <s v="Wagon"/>
    <n v="10"/>
    <s v="37 80 4980 801-7"/>
    <x v="49"/>
    <m/>
    <m/>
    <x v="3"/>
    <x v="3"/>
    <n v="1"/>
    <m/>
    <m/>
    <m/>
    <n v="1"/>
    <n v="0"/>
    <n v="1"/>
    <x v="1"/>
    <m/>
    <m/>
    <m/>
    <x v="1"/>
    <m/>
    <m/>
    <m/>
    <d v="2022-04-22T00:00:00"/>
    <d v="2026-12-31T00:00:00"/>
    <n v="1095"/>
    <x v="4"/>
    <m/>
    <m/>
    <m/>
    <m/>
    <s v="with cut-off date"/>
    <d v="2025-12-31T00:00:00"/>
    <d v="2026-12-31T00:00:00"/>
    <n v="3"/>
    <n v="3"/>
    <m/>
    <d v="2026-09-30T00:00:00"/>
    <m/>
    <m/>
    <m/>
    <m/>
    <m/>
    <m/>
    <m/>
    <m/>
    <m/>
    <m/>
    <m/>
    <m/>
    <m/>
    <m/>
    <m/>
    <m/>
    <m/>
    <m/>
    <m/>
    <d v="2026-07-31T00:00:00"/>
    <m/>
    <n v="80000"/>
    <m/>
    <m/>
    <s v="Euro"/>
    <n v="28.25"/>
    <m/>
    <m/>
    <m/>
    <m/>
    <n v="28.25"/>
    <n v="0"/>
    <m/>
    <m/>
    <m/>
    <m/>
    <m/>
    <m/>
    <m/>
    <m/>
    <m/>
    <m/>
    <m/>
    <m/>
    <m/>
    <m/>
    <m/>
    <m/>
    <m/>
    <m/>
    <m/>
    <m/>
    <m/>
  </r>
  <r>
    <s v="LOA ok CMI 20.06.25"/>
    <s v="V100057"/>
    <s v="2024-0020"/>
    <x v="143"/>
    <m/>
    <s v="Header"/>
    <m/>
    <m/>
    <x v="49"/>
    <s v="DEU"/>
    <s v="Middle EU - DEU"/>
    <x v="3"/>
    <x v="5"/>
    <n v="45"/>
    <m/>
    <m/>
    <n v="45"/>
    <n v="0"/>
    <n v="0"/>
    <n v="45"/>
    <x v="0"/>
    <m/>
    <m/>
    <m/>
    <x v="5"/>
    <s v="Mietende wurde um 21 Tgnach hinten versetzt dafür Beginn 1.11.24"/>
    <d v="2024-09-21T00:00:00"/>
    <d v="2026-01-31T00:00:00"/>
    <m/>
    <m/>
    <n v="497"/>
    <x v="145"/>
    <m/>
    <m/>
    <m/>
    <m/>
    <s v="n.a."/>
    <m/>
    <m/>
    <n v="0"/>
    <n v="0"/>
    <m/>
    <m/>
    <m/>
    <n v="0"/>
    <n v="0"/>
    <m/>
    <m/>
    <n v="0"/>
    <m/>
    <m/>
    <n v="497"/>
    <s v="B"/>
    <n v="92"/>
    <s v="1.4.1"/>
    <s v="CHE"/>
    <s v="Not required"/>
    <s v="Y"/>
    <s v="N"/>
    <m/>
    <s v="9mths before end, latest 30.7.25"/>
    <m/>
    <m/>
    <m/>
    <n v="50000"/>
    <s v="N"/>
    <m/>
    <s v="Euro"/>
    <n v="27.15"/>
    <n v="0"/>
    <n v="0"/>
    <m/>
    <n v="0"/>
    <n v="27.15"/>
    <n v="0"/>
    <n v="1090"/>
    <n v="0"/>
    <n v="0.05"/>
    <n v="0"/>
    <s v="0.00"/>
    <n v="0"/>
    <n v="0"/>
    <n v="0"/>
    <n v="0"/>
    <n v="27.15"/>
    <n v="0"/>
    <n v="27.15"/>
    <n v="1"/>
    <n v="0"/>
    <n v="27.15"/>
    <n v="27.15"/>
    <n v="2250000"/>
    <n v="0"/>
    <s v="N"/>
    <n v="0"/>
    <n v="444717"/>
  </r>
  <r>
    <m/>
    <s v="V100057"/>
    <s v="2024-0020"/>
    <x v="143"/>
    <n v="1"/>
    <s v="Batch"/>
    <m/>
    <m/>
    <x v="49"/>
    <s v="DEU"/>
    <s v="Middle EU - DEU"/>
    <x v="3"/>
    <x v="5"/>
    <n v="45"/>
    <m/>
    <m/>
    <n v="45"/>
    <n v="0"/>
    <n v="0"/>
    <n v="45"/>
    <x v="0"/>
    <m/>
    <m/>
    <m/>
    <x v="5"/>
    <m/>
    <m/>
    <m/>
    <d v="2024-11-01T00:00:00"/>
    <d v="2026-01-31T00:00:00"/>
    <m/>
    <x v="43"/>
    <m/>
    <m/>
    <m/>
    <m/>
    <s v="n.a."/>
    <m/>
    <m/>
    <n v="0"/>
    <n v="0"/>
    <m/>
    <m/>
    <n v="0"/>
    <m/>
    <m/>
    <m/>
    <m/>
    <m/>
    <m/>
    <m/>
    <m/>
    <s v="B"/>
    <m/>
    <s v="1.4.1"/>
    <s v="CHE"/>
    <s v="Not required"/>
    <s v="Y"/>
    <s v="N"/>
    <n v="0"/>
    <s v="9mths before end, latest 30.7.25"/>
    <m/>
    <m/>
    <m/>
    <n v="50000"/>
    <s v="N"/>
    <m/>
    <s v="Euro"/>
    <n v="27.15"/>
    <n v="0"/>
    <n v="0"/>
    <m/>
    <n v="0"/>
    <n v="27.15"/>
    <n v="0"/>
    <n v="1090"/>
    <n v="0"/>
    <n v="0.05"/>
    <n v="0"/>
    <s v="0.00"/>
    <n v="0"/>
    <n v="0"/>
    <n v="0"/>
    <n v="0"/>
    <n v="27.15"/>
    <n v="0"/>
    <n v="27.15"/>
    <n v="1"/>
    <n v="0"/>
    <n v="27.15"/>
    <n v="27.15"/>
    <n v="2250000"/>
    <n v="0"/>
    <s v="N"/>
    <n v="0"/>
    <n v="444717"/>
  </r>
  <r>
    <m/>
    <s v="V100057"/>
    <s v="2024-0020"/>
    <x v="143"/>
    <n v="1"/>
    <s v="Wagon"/>
    <n v="1"/>
    <s v="37 80 4561 524-2"/>
    <x v="49"/>
    <m/>
    <m/>
    <x v="3"/>
    <x v="5"/>
    <n v="1"/>
    <m/>
    <m/>
    <n v="1"/>
    <m/>
    <n v="0"/>
    <n v="1"/>
    <x v="1"/>
    <n v="0"/>
    <d v="1899-12-30T00:00:00"/>
    <d v="1899-12-30T00:00:00"/>
    <x v="5"/>
    <m/>
    <m/>
    <m/>
    <d v="2024-10-01T00:00:00"/>
    <d v="2026-02-28T00:00:00"/>
    <n v="497"/>
    <x v="42"/>
    <m/>
    <m/>
    <m/>
    <m/>
    <s v="n.a."/>
    <m/>
    <m/>
    <n v="0"/>
    <n v="0"/>
    <m/>
    <d v="2026-01-31T00:00:00"/>
    <m/>
    <m/>
    <m/>
    <m/>
    <m/>
    <m/>
    <m/>
    <m/>
    <m/>
    <m/>
    <m/>
    <m/>
    <m/>
    <m/>
    <m/>
    <m/>
    <m/>
    <m/>
    <m/>
    <d v="2025-08-31T00:00:00"/>
    <m/>
    <n v="50000"/>
    <m/>
    <m/>
    <s v="Euro"/>
    <n v="27.15"/>
    <m/>
    <m/>
    <m/>
    <m/>
    <n v="27.15"/>
    <m/>
    <m/>
    <m/>
    <m/>
    <m/>
    <m/>
    <m/>
    <m/>
    <m/>
    <m/>
    <m/>
    <m/>
    <m/>
    <m/>
    <m/>
    <m/>
    <m/>
    <m/>
    <m/>
    <m/>
    <m/>
    <m/>
  </r>
  <r>
    <m/>
    <s v="V100057"/>
    <s v="2024-0020"/>
    <x v="143"/>
    <n v="1"/>
    <s v="Wagon"/>
    <n v="2"/>
    <s v="37 80 4561 527-5"/>
    <x v="49"/>
    <m/>
    <m/>
    <x v="3"/>
    <x v="5"/>
    <n v="1"/>
    <m/>
    <m/>
    <n v="1"/>
    <m/>
    <n v="0"/>
    <n v="1"/>
    <x v="1"/>
    <n v="0"/>
    <d v="1899-12-30T00:00:00"/>
    <d v="1899-12-30T00:00:00"/>
    <x v="5"/>
    <m/>
    <m/>
    <m/>
    <d v="2024-10-01T00:00:00"/>
    <d v="2026-02-28T00:00:00"/>
    <n v="497"/>
    <x v="42"/>
    <m/>
    <m/>
    <m/>
    <m/>
    <s v="n.a."/>
    <m/>
    <m/>
    <n v="0"/>
    <n v="0"/>
    <m/>
    <d v="2026-01-31T00:00:00"/>
    <m/>
    <m/>
    <m/>
    <m/>
    <m/>
    <m/>
    <m/>
    <m/>
    <m/>
    <m/>
    <m/>
    <m/>
    <m/>
    <m/>
    <m/>
    <m/>
    <m/>
    <m/>
    <m/>
    <d v="2025-08-31T00:00:00"/>
    <m/>
    <n v="50000"/>
    <m/>
    <m/>
    <s v="Euro"/>
    <n v="27.15"/>
    <m/>
    <m/>
    <m/>
    <m/>
    <n v="27.15"/>
    <m/>
    <m/>
    <m/>
    <m/>
    <m/>
    <m/>
    <m/>
    <m/>
    <m/>
    <m/>
    <m/>
    <m/>
    <m/>
    <m/>
    <m/>
    <m/>
    <m/>
    <m/>
    <m/>
    <m/>
    <m/>
    <m/>
  </r>
  <r>
    <m/>
    <s v="V100057"/>
    <s v="2024-0020"/>
    <x v="143"/>
    <n v="1"/>
    <s v="Wagon"/>
    <n v="3"/>
    <s v="37 80 4561 528-3"/>
    <x v="49"/>
    <m/>
    <m/>
    <x v="3"/>
    <x v="5"/>
    <n v="1"/>
    <m/>
    <m/>
    <n v="1"/>
    <m/>
    <n v="0"/>
    <n v="1"/>
    <x v="1"/>
    <n v="0"/>
    <d v="1899-12-30T00:00:00"/>
    <d v="1899-12-30T00:00:00"/>
    <x v="5"/>
    <m/>
    <m/>
    <m/>
    <d v="2024-10-01T00:00:00"/>
    <d v="2026-02-28T00:00:00"/>
    <n v="497"/>
    <x v="42"/>
    <m/>
    <m/>
    <m/>
    <m/>
    <s v="n.a."/>
    <m/>
    <m/>
    <n v="0"/>
    <n v="0"/>
    <m/>
    <d v="2026-01-31T00:00:00"/>
    <m/>
    <m/>
    <m/>
    <m/>
    <m/>
    <m/>
    <m/>
    <m/>
    <m/>
    <m/>
    <m/>
    <m/>
    <m/>
    <m/>
    <m/>
    <m/>
    <m/>
    <m/>
    <m/>
    <d v="2025-08-31T00:00:00"/>
    <m/>
    <n v="50000"/>
    <m/>
    <m/>
    <s v="Euro"/>
    <n v="27.15"/>
    <m/>
    <m/>
    <m/>
    <m/>
    <n v="27.15"/>
    <m/>
    <m/>
    <m/>
    <m/>
    <m/>
    <m/>
    <m/>
    <m/>
    <m/>
    <m/>
    <m/>
    <m/>
    <m/>
    <m/>
    <m/>
    <m/>
    <m/>
    <m/>
    <m/>
    <m/>
    <m/>
    <m/>
  </r>
  <r>
    <m/>
    <s v="V100057"/>
    <s v="2024-0020"/>
    <x v="143"/>
    <n v="1"/>
    <s v="Wagon"/>
    <n v="4"/>
    <s v="37 80 4561 529-1"/>
    <x v="49"/>
    <m/>
    <m/>
    <x v="3"/>
    <x v="5"/>
    <n v="1"/>
    <m/>
    <m/>
    <n v="1"/>
    <m/>
    <n v="0"/>
    <n v="1"/>
    <x v="1"/>
    <n v="0"/>
    <d v="1899-12-30T00:00:00"/>
    <d v="1899-12-30T00:00:00"/>
    <x v="5"/>
    <m/>
    <m/>
    <m/>
    <d v="2024-10-01T00:00:00"/>
    <d v="2026-02-28T00:00:00"/>
    <n v="497"/>
    <x v="42"/>
    <m/>
    <m/>
    <m/>
    <m/>
    <s v="n.a."/>
    <m/>
    <m/>
    <n v="0"/>
    <n v="0"/>
    <m/>
    <d v="2026-01-31T00:00:00"/>
    <m/>
    <m/>
    <m/>
    <m/>
    <m/>
    <m/>
    <m/>
    <m/>
    <m/>
    <m/>
    <m/>
    <m/>
    <m/>
    <m/>
    <m/>
    <m/>
    <m/>
    <m/>
    <m/>
    <d v="2025-08-31T00:00:00"/>
    <m/>
    <n v="50000"/>
    <m/>
    <m/>
    <s v="Euro"/>
    <n v="27.15"/>
    <m/>
    <m/>
    <m/>
    <m/>
    <n v="27.15"/>
    <m/>
    <m/>
    <m/>
    <m/>
    <m/>
    <m/>
    <m/>
    <m/>
    <m/>
    <m/>
    <m/>
    <m/>
    <m/>
    <m/>
    <m/>
    <m/>
    <m/>
    <m/>
    <m/>
    <m/>
    <m/>
    <m/>
  </r>
  <r>
    <m/>
    <s v="V100057"/>
    <s v="2024-0020"/>
    <x v="143"/>
    <n v="1"/>
    <s v="Wagon"/>
    <n v="5"/>
    <s v="37 80 4561 530-9"/>
    <x v="49"/>
    <m/>
    <m/>
    <x v="3"/>
    <x v="5"/>
    <n v="1"/>
    <m/>
    <m/>
    <n v="1"/>
    <m/>
    <n v="0"/>
    <n v="1"/>
    <x v="1"/>
    <n v="0"/>
    <d v="1899-12-30T00:00:00"/>
    <d v="1899-12-30T00:00:00"/>
    <x v="5"/>
    <m/>
    <m/>
    <m/>
    <d v="2024-10-01T00:00:00"/>
    <d v="2026-02-28T00:00:00"/>
    <n v="497"/>
    <x v="42"/>
    <m/>
    <m/>
    <m/>
    <m/>
    <s v="n.a."/>
    <m/>
    <m/>
    <n v="0"/>
    <n v="0"/>
    <m/>
    <d v="2026-01-31T00:00:00"/>
    <m/>
    <m/>
    <m/>
    <m/>
    <m/>
    <m/>
    <m/>
    <m/>
    <m/>
    <m/>
    <m/>
    <m/>
    <m/>
    <m/>
    <m/>
    <m/>
    <m/>
    <m/>
    <m/>
    <d v="2025-08-31T00:00:00"/>
    <m/>
    <n v="50000"/>
    <m/>
    <m/>
    <s v="Euro"/>
    <n v="27.15"/>
    <m/>
    <m/>
    <m/>
    <m/>
    <n v="27.15"/>
    <m/>
    <m/>
    <m/>
    <m/>
    <m/>
    <m/>
    <m/>
    <m/>
    <m/>
    <m/>
    <m/>
    <m/>
    <m/>
    <m/>
    <m/>
    <m/>
    <m/>
    <m/>
    <m/>
    <m/>
    <m/>
    <m/>
  </r>
  <r>
    <m/>
    <s v="V100057"/>
    <s v="2024-0020"/>
    <x v="143"/>
    <n v="1"/>
    <s v="Wagon"/>
    <n v="6"/>
    <s v="37 80 4561 531-7"/>
    <x v="49"/>
    <m/>
    <m/>
    <x v="3"/>
    <x v="5"/>
    <n v="1"/>
    <m/>
    <m/>
    <n v="1"/>
    <m/>
    <n v="0"/>
    <n v="1"/>
    <x v="1"/>
    <n v="0"/>
    <d v="1899-12-30T00:00:00"/>
    <d v="1899-12-30T00:00:00"/>
    <x v="5"/>
    <m/>
    <m/>
    <m/>
    <d v="2024-10-01T00:00:00"/>
    <d v="2026-02-28T00:00:00"/>
    <n v="497"/>
    <x v="42"/>
    <m/>
    <m/>
    <m/>
    <m/>
    <s v="n.a."/>
    <m/>
    <m/>
    <n v="0"/>
    <n v="0"/>
    <m/>
    <d v="2026-01-31T00:00:00"/>
    <m/>
    <m/>
    <m/>
    <m/>
    <m/>
    <m/>
    <m/>
    <m/>
    <m/>
    <m/>
    <m/>
    <m/>
    <m/>
    <m/>
    <m/>
    <m/>
    <m/>
    <m/>
    <m/>
    <d v="2025-08-31T00:00:00"/>
    <m/>
    <n v="50000"/>
    <m/>
    <m/>
    <s v="Euro"/>
    <n v="27.15"/>
    <m/>
    <m/>
    <m/>
    <m/>
    <n v="27.15"/>
    <m/>
    <m/>
    <m/>
    <m/>
    <m/>
    <m/>
    <m/>
    <m/>
    <m/>
    <m/>
    <m/>
    <m/>
    <m/>
    <m/>
    <m/>
    <m/>
    <m/>
    <m/>
    <m/>
    <m/>
    <m/>
    <m/>
  </r>
  <r>
    <m/>
    <s v="V100057"/>
    <s v="2024-0020"/>
    <x v="143"/>
    <n v="1"/>
    <s v="Wagon"/>
    <n v="7"/>
    <s v="37 80 4561 532-5"/>
    <x v="49"/>
    <m/>
    <m/>
    <x v="3"/>
    <x v="5"/>
    <n v="1"/>
    <m/>
    <m/>
    <n v="1"/>
    <m/>
    <n v="0"/>
    <n v="1"/>
    <x v="1"/>
    <n v="0"/>
    <d v="1899-12-30T00:00:00"/>
    <d v="1899-12-30T00:00:00"/>
    <x v="5"/>
    <m/>
    <m/>
    <m/>
    <d v="2024-10-01T00:00:00"/>
    <d v="2026-02-28T00:00:00"/>
    <n v="497"/>
    <x v="42"/>
    <m/>
    <m/>
    <m/>
    <m/>
    <s v="n.a."/>
    <m/>
    <m/>
    <n v="0"/>
    <n v="0"/>
    <m/>
    <d v="2026-01-31T00:00:00"/>
    <m/>
    <m/>
    <m/>
    <m/>
    <m/>
    <m/>
    <m/>
    <m/>
    <m/>
    <m/>
    <m/>
    <m/>
    <m/>
    <m/>
    <m/>
    <m/>
    <m/>
    <m/>
    <m/>
    <d v="2025-08-31T00:00:00"/>
    <m/>
    <n v="50000"/>
    <m/>
    <m/>
    <s v="Euro"/>
    <n v="27.15"/>
    <m/>
    <m/>
    <m/>
    <m/>
    <n v="27.15"/>
    <m/>
    <m/>
    <m/>
    <m/>
    <m/>
    <m/>
    <m/>
    <m/>
    <m/>
    <m/>
    <m/>
    <m/>
    <m/>
    <m/>
    <m/>
    <m/>
    <m/>
    <m/>
    <m/>
    <m/>
    <m/>
    <m/>
  </r>
  <r>
    <m/>
    <s v="V100057"/>
    <s v="2024-0020"/>
    <x v="143"/>
    <n v="1"/>
    <s v="Wagon"/>
    <n v="8"/>
    <s v="37 80 4561 533-3"/>
    <x v="49"/>
    <m/>
    <m/>
    <x v="3"/>
    <x v="5"/>
    <n v="1"/>
    <m/>
    <m/>
    <n v="1"/>
    <m/>
    <n v="0"/>
    <n v="1"/>
    <x v="1"/>
    <n v="0"/>
    <d v="1899-12-30T00:00:00"/>
    <d v="1899-12-30T00:00:00"/>
    <x v="5"/>
    <m/>
    <m/>
    <m/>
    <d v="2024-10-01T00:00:00"/>
    <d v="2026-02-28T00:00:00"/>
    <n v="497"/>
    <x v="42"/>
    <m/>
    <m/>
    <m/>
    <m/>
    <s v="n.a."/>
    <m/>
    <m/>
    <n v="0"/>
    <n v="0"/>
    <m/>
    <d v="2026-01-31T00:00:00"/>
    <m/>
    <m/>
    <m/>
    <m/>
    <m/>
    <m/>
    <m/>
    <m/>
    <m/>
    <m/>
    <m/>
    <m/>
    <m/>
    <m/>
    <m/>
    <m/>
    <m/>
    <m/>
    <m/>
    <d v="2025-08-31T00:00:00"/>
    <m/>
    <n v="50000"/>
    <m/>
    <m/>
    <s v="Euro"/>
    <n v="27.15"/>
    <m/>
    <m/>
    <m/>
    <m/>
    <n v="27.15"/>
    <m/>
    <m/>
    <m/>
    <m/>
    <m/>
    <m/>
    <m/>
    <m/>
    <m/>
    <m/>
    <m/>
    <m/>
    <m/>
    <m/>
    <m/>
    <m/>
    <m/>
    <m/>
    <m/>
    <m/>
    <m/>
    <m/>
  </r>
  <r>
    <m/>
    <s v="V100057"/>
    <s v="2024-0020"/>
    <x v="143"/>
    <n v="1"/>
    <s v="Wagon"/>
    <n v="9"/>
    <s v="37 80 4561 534-1"/>
    <x v="49"/>
    <m/>
    <m/>
    <x v="3"/>
    <x v="5"/>
    <n v="1"/>
    <m/>
    <m/>
    <n v="1"/>
    <m/>
    <n v="0"/>
    <n v="1"/>
    <x v="1"/>
    <n v="0"/>
    <d v="1899-12-30T00:00:00"/>
    <d v="1899-12-30T00:00:00"/>
    <x v="5"/>
    <m/>
    <m/>
    <m/>
    <d v="2024-10-01T00:00:00"/>
    <d v="2026-02-28T00:00:00"/>
    <n v="497"/>
    <x v="42"/>
    <m/>
    <m/>
    <m/>
    <m/>
    <s v="n.a."/>
    <m/>
    <m/>
    <n v="0"/>
    <n v="0"/>
    <m/>
    <d v="2026-01-31T00:00:00"/>
    <m/>
    <m/>
    <m/>
    <m/>
    <m/>
    <m/>
    <m/>
    <m/>
    <m/>
    <m/>
    <m/>
    <m/>
    <m/>
    <m/>
    <m/>
    <m/>
    <m/>
    <m/>
    <m/>
    <d v="2025-08-31T00:00:00"/>
    <m/>
    <n v="50000"/>
    <m/>
    <m/>
    <s v="Euro"/>
    <n v="27.15"/>
    <m/>
    <m/>
    <m/>
    <m/>
    <n v="27.15"/>
    <m/>
    <m/>
    <m/>
    <m/>
    <m/>
    <m/>
    <m/>
    <m/>
    <m/>
    <m/>
    <m/>
    <m/>
    <m/>
    <m/>
    <m/>
    <m/>
    <m/>
    <m/>
    <m/>
    <m/>
    <m/>
    <m/>
  </r>
  <r>
    <m/>
    <s v="V100057"/>
    <s v="2024-0020"/>
    <x v="143"/>
    <n v="1"/>
    <s v="Wagon"/>
    <n v="10"/>
    <s v="37 80 4561 535-8"/>
    <x v="49"/>
    <m/>
    <m/>
    <x v="3"/>
    <x v="5"/>
    <n v="1"/>
    <m/>
    <m/>
    <n v="1"/>
    <m/>
    <n v="0"/>
    <n v="1"/>
    <x v="1"/>
    <n v="0"/>
    <d v="1899-12-30T00:00:00"/>
    <d v="1899-12-30T00:00:00"/>
    <x v="5"/>
    <m/>
    <m/>
    <m/>
    <d v="2024-10-01T00:00:00"/>
    <d v="2026-02-28T00:00:00"/>
    <n v="497"/>
    <x v="42"/>
    <m/>
    <m/>
    <m/>
    <m/>
    <s v="n.a."/>
    <m/>
    <m/>
    <n v="0"/>
    <n v="0"/>
    <m/>
    <d v="2026-01-31T00:00:00"/>
    <m/>
    <m/>
    <m/>
    <m/>
    <m/>
    <m/>
    <m/>
    <m/>
    <m/>
    <m/>
    <m/>
    <m/>
    <m/>
    <m/>
    <m/>
    <m/>
    <m/>
    <m/>
    <m/>
    <d v="2025-08-31T00:00:00"/>
    <m/>
    <n v="50000"/>
    <m/>
    <m/>
    <s v="Euro"/>
    <n v="27.15"/>
    <m/>
    <m/>
    <m/>
    <m/>
    <n v="27.15"/>
    <m/>
    <m/>
    <m/>
    <m/>
    <m/>
    <m/>
    <m/>
    <m/>
    <m/>
    <m/>
    <m/>
    <m/>
    <m/>
    <m/>
    <m/>
    <m/>
    <m/>
    <m/>
    <m/>
    <m/>
    <m/>
    <m/>
  </r>
  <r>
    <m/>
    <s v="V100057"/>
    <s v="2024-0020"/>
    <x v="143"/>
    <n v="1"/>
    <s v="Wagon"/>
    <n v="11"/>
    <s v="37 80 4561 537-4"/>
    <x v="49"/>
    <m/>
    <m/>
    <x v="3"/>
    <x v="5"/>
    <n v="1"/>
    <m/>
    <m/>
    <n v="1"/>
    <m/>
    <n v="0"/>
    <n v="1"/>
    <x v="1"/>
    <n v="0"/>
    <d v="1899-12-30T00:00:00"/>
    <d v="1899-12-30T00:00:00"/>
    <x v="5"/>
    <m/>
    <m/>
    <m/>
    <d v="2024-10-01T00:00:00"/>
    <d v="2026-02-28T00:00:00"/>
    <n v="497"/>
    <x v="42"/>
    <m/>
    <m/>
    <m/>
    <m/>
    <s v="n.a."/>
    <m/>
    <m/>
    <n v="0"/>
    <n v="0"/>
    <m/>
    <d v="2026-01-31T00:00:00"/>
    <m/>
    <m/>
    <m/>
    <m/>
    <m/>
    <m/>
    <m/>
    <m/>
    <m/>
    <m/>
    <m/>
    <m/>
    <m/>
    <m/>
    <m/>
    <m/>
    <m/>
    <m/>
    <m/>
    <d v="2025-08-31T00:00:00"/>
    <m/>
    <n v="50000"/>
    <m/>
    <m/>
    <s v="Euro"/>
    <n v="27.15"/>
    <m/>
    <m/>
    <m/>
    <m/>
    <n v="27.15"/>
    <m/>
    <m/>
    <m/>
    <m/>
    <m/>
    <m/>
    <m/>
    <m/>
    <m/>
    <m/>
    <m/>
    <m/>
    <m/>
    <m/>
    <m/>
    <m/>
    <m/>
    <m/>
    <m/>
    <m/>
    <m/>
    <m/>
  </r>
  <r>
    <m/>
    <s v="V100057"/>
    <s v="2024-0020"/>
    <x v="143"/>
    <n v="1"/>
    <s v="Wagon"/>
    <n v="12"/>
    <s v="37 80 4561 538-2"/>
    <x v="49"/>
    <m/>
    <m/>
    <x v="3"/>
    <x v="5"/>
    <n v="1"/>
    <m/>
    <m/>
    <n v="1"/>
    <m/>
    <n v="0"/>
    <n v="1"/>
    <x v="1"/>
    <n v="0"/>
    <d v="1899-12-30T00:00:00"/>
    <d v="1899-12-30T00:00:00"/>
    <x v="5"/>
    <m/>
    <m/>
    <m/>
    <d v="2024-10-01T00:00:00"/>
    <d v="2026-02-28T00:00:00"/>
    <n v="497"/>
    <x v="42"/>
    <m/>
    <m/>
    <m/>
    <m/>
    <s v="n.a."/>
    <m/>
    <m/>
    <n v="0"/>
    <n v="0"/>
    <m/>
    <d v="2026-01-31T00:00:00"/>
    <m/>
    <m/>
    <m/>
    <m/>
    <m/>
    <m/>
    <m/>
    <m/>
    <m/>
    <m/>
    <m/>
    <m/>
    <m/>
    <m/>
    <m/>
    <m/>
    <m/>
    <m/>
    <m/>
    <d v="2025-08-31T00:00:00"/>
    <m/>
    <n v="50000"/>
    <m/>
    <m/>
    <s v="Euro"/>
    <n v="27.15"/>
    <m/>
    <m/>
    <m/>
    <m/>
    <n v="27.15"/>
    <m/>
    <m/>
    <m/>
    <m/>
    <m/>
    <m/>
    <m/>
    <m/>
    <m/>
    <m/>
    <m/>
    <m/>
    <m/>
    <m/>
    <m/>
    <m/>
    <m/>
    <m/>
    <m/>
    <m/>
    <m/>
    <m/>
  </r>
  <r>
    <m/>
    <s v="V100057"/>
    <s v="2024-0020"/>
    <x v="143"/>
    <n v="1"/>
    <s v="Wagon"/>
    <n v="13"/>
    <e v="#N/A"/>
    <x v="49"/>
    <m/>
    <m/>
    <x v="3"/>
    <x v="5"/>
    <n v="1"/>
    <m/>
    <m/>
    <n v="1"/>
    <m/>
    <n v="0"/>
    <n v="1"/>
    <x v="1"/>
    <n v="0"/>
    <d v="1899-12-30T00:00:00"/>
    <d v="1899-12-30T00:00:00"/>
    <x v="5"/>
    <m/>
    <m/>
    <m/>
    <e v="#N/A"/>
    <e v="#N/A"/>
    <n v="497"/>
    <x v="1"/>
    <m/>
    <m/>
    <m/>
    <m/>
    <s v="n.a."/>
    <m/>
    <m/>
    <n v="0"/>
    <n v="0"/>
    <m/>
    <d v="2026-01-31T00:00:00"/>
    <m/>
    <m/>
    <m/>
    <m/>
    <m/>
    <m/>
    <m/>
    <m/>
    <m/>
    <m/>
    <m/>
    <m/>
    <m/>
    <m/>
    <m/>
    <m/>
    <m/>
    <m/>
    <m/>
    <e v="#N/A"/>
    <m/>
    <n v="50000"/>
    <m/>
    <m/>
    <s v="Euro"/>
    <n v="27.15"/>
    <m/>
    <m/>
    <m/>
    <m/>
    <e v="#N/A"/>
    <m/>
    <m/>
    <m/>
    <m/>
    <m/>
    <m/>
    <m/>
    <m/>
    <m/>
    <m/>
    <m/>
    <m/>
    <m/>
    <m/>
    <m/>
    <m/>
    <m/>
    <m/>
    <m/>
    <m/>
    <m/>
    <m/>
  </r>
  <r>
    <m/>
    <s v="V100057"/>
    <s v="2024-0020"/>
    <x v="143"/>
    <n v="1"/>
    <s v="Wagon"/>
    <n v="14"/>
    <s v="37 80 4561 540-8"/>
    <x v="49"/>
    <m/>
    <m/>
    <x v="3"/>
    <x v="5"/>
    <n v="1"/>
    <m/>
    <m/>
    <n v="1"/>
    <m/>
    <n v="0"/>
    <n v="1"/>
    <x v="1"/>
    <n v="0"/>
    <d v="1899-12-30T00:00:00"/>
    <d v="1899-12-30T00:00:00"/>
    <x v="5"/>
    <m/>
    <m/>
    <m/>
    <d v="2024-10-01T00:00:00"/>
    <d v="2026-02-28T00:00:00"/>
    <n v="497"/>
    <x v="42"/>
    <m/>
    <m/>
    <m/>
    <m/>
    <s v="n.a."/>
    <m/>
    <m/>
    <n v="0"/>
    <n v="0"/>
    <m/>
    <d v="2026-01-31T00:00:00"/>
    <m/>
    <m/>
    <m/>
    <m/>
    <m/>
    <m/>
    <m/>
    <m/>
    <m/>
    <m/>
    <m/>
    <m/>
    <m/>
    <m/>
    <m/>
    <m/>
    <m/>
    <m/>
    <m/>
    <d v="2025-08-31T00:00:00"/>
    <m/>
    <n v="50000"/>
    <m/>
    <m/>
    <s v="Euro"/>
    <n v="27.15"/>
    <m/>
    <m/>
    <m/>
    <m/>
    <n v="27.15"/>
    <m/>
    <m/>
    <m/>
    <m/>
    <m/>
    <m/>
    <m/>
    <m/>
    <m/>
    <m/>
    <m/>
    <m/>
    <m/>
    <m/>
    <m/>
    <m/>
    <m/>
    <m/>
    <m/>
    <m/>
    <m/>
    <m/>
  </r>
  <r>
    <m/>
    <s v="V100057"/>
    <s v="2024-0020"/>
    <x v="143"/>
    <n v="1"/>
    <s v="Wagon"/>
    <n v="15"/>
    <s v="37 80 4561 541-6"/>
    <x v="49"/>
    <m/>
    <m/>
    <x v="3"/>
    <x v="5"/>
    <n v="1"/>
    <m/>
    <m/>
    <n v="1"/>
    <m/>
    <n v="0"/>
    <n v="1"/>
    <x v="1"/>
    <n v="0"/>
    <d v="1899-12-30T00:00:00"/>
    <d v="1899-12-30T00:00:00"/>
    <x v="5"/>
    <m/>
    <m/>
    <m/>
    <d v="2024-10-01T00:00:00"/>
    <d v="2026-02-28T00:00:00"/>
    <n v="497"/>
    <x v="42"/>
    <m/>
    <m/>
    <m/>
    <m/>
    <s v="n.a."/>
    <m/>
    <m/>
    <n v="0"/>
    <n v="0"/>
    <m/>
    <d v="2026-01-31T00:00:00"/>
    <m/>
    <m/>
    <m/>
    <m/>
    <m/>
    <m/>
    <m/>
    <m/>
    <m/>
    <m/>
    <m/>
    <m/>
    <m/>
    <m/>
    <m/>
    <m/>
    <m/>
    <m/>
    <m/>
    <d v="2025-08-31T00:00:00"/>
    <m/>
    <n v="50000"/>
    <m/>
    <m/>
    <s v="Euro"/>
    <n v="27.15"/>
    <m/>
    <m/>
    <m/>
    <m/>
    <n v="27.15"/>
    <m/>
    <m/>
    <m/>
    <m/>
    <m/>
    <m/>
    <m/>
    <m/>
    <m/>
    <m/>
    <m/>
    <m/>
    <m/>
    <m/>
    <m/>
    <m/>
    <m/>
    <m/>
    <m/>
    <m/>
    <m/>
    <m/>
  </r>
  <r>
    <m/>
    <s v="V100057"/>
    <s v="2024-0020"/>
    <x v="143"/>
    <n v="1"/>
    <s v="Wagon"/>
    <n v="16"/>
    <s v="37 80 4561 542-4"/>
    <x v="49"/>
    <m/>
    <m/>
    <x v="3"/>
    <x v="5"/>
    <n v="1"/>
    <m/>
    <m/>
    <n v="1"/>
    <m/>
    <n v="0"/>
    <n v="1"/>
    <x v="1"/>
    <n v="0"/>
    <d v="1899-12-30T00:00:00"/>
    <d v="1899-12-30T00:00:00"/>
    <x v="5"/>
    <m/>
    <m/>
    <m/>
    <d v="2024-10-01T00:00:00"/>
    <d v="2026-02-28T00:00:00"/>
    <n v="497"/>
    <x v="42"/>
    <m/>
    <m/>
    <m/>
    <m/>
    <s v="n.a."/>
    <m/>
    <m/>
    <n v="0"/>
    <n v="0"/>
    <m/>
    <d v="2026-01-31T00:00:00"/>
    <m/>
    <m/>
    <m/>
    <m/>
    <m/>
    <m/>
    <m/>
    <m/>
    <m/>
    <m/>
    <m/>
    <m/>
    <m/>
    <m/>
    <m/>
    <m/>
    <m/>
    <m/>
    <m/>
    <d v="2025-08-31T00:00:00"/>
    <m/>
    <n v="50000"/>
    <m/>
    <m/>
    <s v="Euro"/>
    <n v="27.15"/>
    <m/>
    <m/>
    <m/>
    <m/>
    <n v="27.15"/>
    <m/>
    <m/>
    <m/>
    <m/>
    <m/>
    <m/>
    <m/>
    <m/>
    <m/>
    <m/>
    <m/>
    <m/>
    <m/>
    <m/>
    <m/>
    <m/>
    <m/>
    <m/>
    <m/>
    <m/>
    <m/>
    <m/>
  </r>
  <r>
    <m/>
    <s v="V100057"/>
    <s v="2024-0020"/>
    <x v="143"/>
    <n v="1"/>
    <s v="Wagon"/>
    <n v="17"/>
    <s v="37 80 4561 543-2"/>
    <x v="49"/>
    <m/>
    <m/>
    <x v="3"/>
    <x v="5"/>
    <n v="1"/>
    <m/>
    <m/>
    <n v="1"/>
    <m/>
    <n v="0"/>
    <n v="1"/>
    <x v="1"/>
    <n v="0"/>
    <d v="1899-12-30T00:00:00"/>
    <d v="1899-12-30T00:00:00"/>
    <x v="5"/>
    <m/>
    <m/>
    <m/>
    <d v="2024-10-01T00:00:00"/>
    <d v="2026-02-28T00:00:00"/>
    <n v="497"/>
    <x v="42"/>
    <m/>
    <m/>
    <m/>
    <m/>
    <s v="n.a."/>
    <m/>
    <m/>
    <n v="0"/>
    <n v="0"/>
    <m/>
    <d v="2026-01-31T00:00:00"/>
    <m/>
    <m/>
    <m/>
    <m/>
    <m/>
    <m/>
    <m/>
    <m/>
    <m/>
    <m/>
    <m/>
    <m/>
    <m/>
    <m/>
    <m/>
    <m/>
    <m/>
    <m/>
    <m/>
    <d v="2025-08-31T00:00:00"/>
    <m/>
    <n v="50000"/>
    <m/>
    <m/>
    <s v="Euro"/>
    <n v="27.15"/>
    <m/>
    <m/>
    <m/>
    <m/>
    <n v="27.15"/>
    <m/>
    <m/>
    <m/>
    <m/>
    <m/>
    <m/>
    <m/>
    <m/>
    <m/>
    <m/>
    <m/>
    <m/>
    <m/>
    <m/>
    <m/>
    <m/>
    <m/>
    <m/>
    <m/>
    <m/>
    <m/>
    <m/>
  </r>
  <r>
    <m/>
    <s v="V100057"/>
    <s v="2024-0020"/>
    <x v="143"/>
    <n v="1"/>
    <s v="Wagon"/>
    <n v="18"/>
    <s v="37 80 4561 544-0"/>
    <x v="49"/>
    <m/>
    <m/>
    <x v="3"/>
    <x v="5"/>
    <n v="1"/>
    <m/>
    <m/>
    <n v="1"/>
    <m/>
    <n v="0"/>
    <n v="1"/>
    <x v="1"/>
    <n v="0"/>
    <d v="1899-12-30T00:00:00"/>
    <d v="1899-12-30T00:00:00"/>
    <x v="5"/>
    <m/>
    <m/>
    <m/>
    <d v="2024-10-01T00:00:00"/>
    <d v="2026-02-28T00:00:00"/>
    <n v="497"/>
    <x v="42"/>
    <m/>
    <m/>
    <m/>
    <m/>
    <s v="n.a."/>
    <m/>
    <m/>
    <n v="0"/>
    <n v="0"/>
    <m/>
    <d v="2026-01-31T00:00:00"/>
    <m/>
    <m/>
    <m/>
    <m/>
    <m/>
    <m/>
    <m/>
    <m/>
    <m/>
    <m/>
    <m/>
    <m/>
    <m/>
    <m/>
    <m/>
    <m/>
    <m/>
    <m/>
    <m/>
    <d v="2025-08-31T00:00:00"/>
    <m/>
    <n v="50000"/>
    <m/>
    <m/>
    <s v="Euro"/>
    <n v="27.15"/>
    <m/>
    <m/>
    <m/>
    <m/>
    <n v="27.15"/>
    <m/>
    <m/>
    <m/>
    <m/>
    <m/>
    <m/>
    <m/>
    <m/>
    <m/>
    <m/>
    <m/>
    <m/>
    <m/>
    <m/>
    <m/>
    <m/>
    <m/>
    <m/>
    <m/>
    <m/>
    <m/>
    <m/>
  </r>
  <r>
    <m/>
    <s v="V100057"/>
    <s v="2024-0020"/>
    <x v="143"/>
    <n v="1"/>
    <s v="Wagon"/>
    <n v="19"/>
    <s v="37 80 4561 545-7"/>
    <x v="49"/>
    <m/>
    <m/>
    <x v="3"/>
    <x v="5"/>
    <n v="1"/>
    <m/>
    <m/>
    <n v="1"/>
    <m/>
    <n v="0"/>
    <n v="1"/>
    <x v="1"/>
    <n v="0"/>
    <d v="1899-12-30T00:00:00"/>
    <d v="1899-12-30T00:00:00"/>
    <x v="5"/>
    <m/>
    <m/>
    <m/>
    <d v="2024-10-01T00:00:00"/>
    <d v="2026-02-28T00:00:00"/>
    <n v="497"/>
    <x v="42"/>
    <m/>
    <m/>
    <m/>
    <m/>
    <s v="n.a."/>
    <m/>
    <m/>
    <n v="0"/>
    <n v="0"/>
    <m/>
    <d v="2026-01-31T00:00:00"/>
    <m/>
    <m/>
    <m/>
    <m/>
    <m/>
    <m/>
    <m/>
    <m/>
    <m/>
    <m/>
    <m/>
    <m/>
    <m/>
    <m/>
    <m/>
    <m/>
    <m/>
    <m/>
    <m/>
    <d v="2025-08-31T00:00:00"/>
    <m/>
    <n v="50000"/>
    <m/>
    <m/>
    <s v="Euro"/>
    <n v="27.15"/>
    <m/>
    <m/>
    <m/>
    <m/>
    <n v="27.15"/>
    <m/>
    <m/>
    <m/>
    <m/>
    <m/>
    <m/>
    <m/>
    <m/>
    <m/>
    <m/>
    <m/>
    <m/>
    <m/>
    <m/>
    <m/>
    <m/>
    <m/>
    <m/>
    <m/>
    <m/>
    <m/>
    <m/>
  </r>
  <r>
    <m/>
    <s v="V100057"/>
    <s v="2024-0020"/>
    <x v="143"/>
    <n v="1"/>
    <s v="Wagon"/>
    <n v="20"/>
    <s v="37 80 4561 546-5"/>
    <x v="49"/>
    <m/>
    <m/>
    <x v="3"/>
    <x v="5"/>
    <n v="1"/>
    <m/>
    <m/>
    <n v="1"/>
    <m/>
    <n v="0"/>
    <n v="1"/>
    <x v="1"/>
    <n v="0"/>
    <d v="1899-12-30T00:00:00"/>
    <d v="1899-12-30T00:00:00"/>
    <x v="5"/>
    <m/>
    <m/>
    <m/>
    <d v="2024-10-01T00:00:00"/>
    <d v="2026-02-28T00:00:00"/>
    <n v="497"/>
    <x v="42"/>
    <m/>
    <m/>
    <m/>
    <m/>
    <s v="n.a."/>
    <m/>
    <m/>
    <n v="0"/>
    <n v="0"/>
    <m/>
    <d v="2026-01-31T00:00:00"/>
    <m/>
    <m/>
    <m/>
    <m/>
    <m/>
    <m/>
    <m/>
    <m/>
    <m/>
    <m/>
    <m/>
    <m/>
    <m/>
    <m/>
    <m/>
    <m/>
    <m/>
    <m/>
    <m/>
    <d v="2025-08-31T00:00:00"/>
    <m/>
    <n v="50000"/>
    <m/>
    <m/>
    <s v="Euro"/>
    <n v="27.15"/>
    <m/>
    <m/>
    <m/>
    <m/>
    <n v="27.15"/>
    <m/>
    <m/>
    <m/>
    <m/>
    <m/>
    <m/>
    <m/>
    <m/>
    <m/>
    <m/>
    <m/>
    <m/>
    <m/>
    <m/>
    <m/>
    <m/>
    <m/>
    <m/>
    <m/>
    <m/>
    <m/>
    <m/>
  </r>
  <r>
    <m/>
    <s v="V100057"/>
    <s v="2024-0020"/>
    <x v="143"/>
    <n v="1"/>
    <s v="Wagon"/>
    <n v="21"/>
    <s v="37 80 4561 547-3"/>
    <x v="49"/>
    <m/>
    <m/>
    <x v="3"/>
    <x v="5"/>
    <n v="1"/>
    <m/>
    <m/>
    <n v="1"/>
    <m/>
    <n v="0"/>
    <n v="1"/>
    <x v="1"/>
    <n v="0"/>
    <d v="1899-12-30T00:00:00"/>
    <d v="1899-12-30T00:00:00"/>
    <x v="5"/>
    <m/>
    <m/>
    <m/>
    <d v="2024-10-01T00:00:00"/>
    <d v="2026-02-28T00:00:00"/>
    <n v="497"/>
    <x v="42"/>
    <m/>
    <m/>
    <m/>
    <m/>
    <s v="n.a."/>
    <m/>
    <m/>
    <n v="0"/>
    <n v="0"/>
    <m/>
    <d v="2026-01-31T00:00:00"/>
    <m/>
    <m/>
    <m/>
    <m/>
    <m/>
    <m/>
    <m/>
    <m/>
    <m/>
    <m/>
    <m/>
    <m/>
    <m/>
    <m/>
    <m/>
    <m/>
    <m/>
    <m/>
    <m/>
    <d v="2025-08-31T00:00:00"/>
    <m/>
    <n v="50000"/>
    <m/>
    <m/>
    <s v="Euro"/>
    <n v="27.15"/>
    <m/>
    <m/>
    <m/>
    <m/>
    <n v="27.15"/>
    <m/>
    <m/>
    <m/>
    <m/>
    <m/>
    <m/>
    <m/>
    <m/>
    <m/>
    <m/>
    <m/>
    <m/>
    <m/>
    <m/>
    <m/>
    <m/>
    <m/>
    <m/>
    <m/>
    <m/>
    <m/>
    <m/>
  </r>
  <r>
    <m/>
    <s v="V100057"/>
    <s v="2024-0020"/>
    <x v="143"/>
    <n v="1"/>
    <s v="Wagon"/>
    <n v="22"/>
    <s v="37 80 4561 548-1"/>
    <x v="49"/>
    <m/>
    <m/>
    <x v="3"/>
    <x v="5"/>
    <n v="1"/>
    <m/>
    <m/>
    <n v="1"/>
    <m/>
    <n v="0"/>
    <n v="1"/>
    <x v="1"/>
    <n v="0"/>
    <d v="1899-12-30T00:00:00"/>
    <d v="1899-12-30T00:00:00"/>
    <x v="5"/>
    <m/>
    <m/>
    <m/>
    <d v="2024-10-01T00:00:00"/>
    <d v="2026-02-28T00:00:00"/>
    <n v="497"/>
    <x v="42"/>
    <m/>
    <m/>
    <m/>
    <m/>
    <s v="n.a."/>
    <m/>
    <m/>
    <n v="0"/>
    <n v="0"/>
    <m/>
    <d v="2026-01-31T00:00:00"/>
    <m/>
    <m/>
    <m/>
    <m/>
    <m/>
    <m/>
    <m/>
    <m/>
    <m/>
    <m/>
    <m/>
    <m/>
    <m/>
    <m/>
    <m/>
    <m/>
    <m/>
    <m/>
    <m/>
    <d v="2025-08-31T00:00:00"/>
    <m/>
    <n v="50000"/>
    <m/>
    <m/>
    <s v="Euro"/>
    <n v="27.15"/>
    <m/>
    <m/>
    <m/>
    <m/>
    <n v="27.15"/>
    <m/>
    <m/>
    <m/>
    <m/>
    <m/>
    <m/>
    <m/>
    <m/>
    <m/>
    <m/>
    <m/>
    <m/>
    <m/>
    <m/>
    <m/>
    <m/>
    <m/>
    <m/>
    <m/>
    <m/>
    <m/>
    <m/>
  </r>
  <r>
    <m/>
    <s v="V100057"/>
    <s v="2024-0020"/>
    <x v="143"/>
    <n v="1"/>
    <s v="Wagon"/>
    <n v="23"/>
    <s v="37 80 4561 549-9"/>
    <x v="49"/>
    <m/>
    <m/>
    <x v="3"/>
    <x v="5"/>
    <n v="1"/>
    <m/>
    <m/>
    <n v="1"/>
    <m/>
    <n v="0"/>
    <n v="1"/>
    <x v="1"/>
    <n v="0"/>
    <d v="1899-12-30T00:00:00"/>
    <d v="1899-12-30T00:00:00"/>
    <x v="5"/>
    <m/>
    <m/>
    <m/>
    <d v="2024-10-22T00:00:00"/>
    <d v="2026-02-28T00:00:00"/>
    <n v="497"/>
    <x v="42"/>
    <m/>
    <m/>
    <m/>
    <m/>
    <s v="n.a."/>
    <m/>
    <m/>
    <n v="0"/>
    <n v="0"/>
    <m/>
    <d v="2026-01-31T00:00:00"/>
    <m/>
    <m/>
    <m/>
    <m/>
    <m/>
    <m/>
    <m/>
    <m/>
    <m/>
    <m/>
    <m/>
    <m/>
    <m/>
    <m/>
    <m/>
    <m/>
    <m/>
    <m/>
    <m/>
    <d v="2025-08-31T00:00:00"/>
    <m/>
    <n v="50000"/>
    <m/>
    <m/>
    <s v="Euro"/>
    <n v="27.15"/>
    <m/>
    <m/>
    <m/>
    <m/>
    <n v="27.15"/>
    <m/>
    <m/>
    <m/>
    <m/>
    <m/>
    <m/>
    <m/>
    <m/>
    <m/>
    <m/>
    <m/>
    <m/>
    <m/>
    <m/>
    <m/>
    <m/>
    <m/>
    <m/>
    <m/>
    <m/>
    <m/>
    <m/>
  </r>
  <r>
    <m/>
    <s v="V100057"/>
    <s v="2024-0020"/>
    <x v="143"/>
    <n v="1"/>
    <s v="Wagon"/>
    <n v="24"/>
    <s v="37 80 4561 550-7"/>
    <x v="49"/>
    <m/>
    <m/>
    <x v="3"/>
    <x v="5"/>
    <n v="1"/>
    <m/>
    <m/>
    <n v="1"/>
    <m/>
    <n v="0"/>
    <n v="1"/>
    <x v="1"/>
    <n v="0"/>
    <d v="1899-12-30T00:00:00"/>
    <d v="1899-12-30T00:00:00"/>
    <x v="5"/>
    <m/>
    <m/>
    <m/>
    <d v="2024-10-22T00:00:00"/>
    <d v="2026-02-28T00:00:00"/>
    <n v="497"/>
    <x v="42"/>
    <m/>
    <m/>
    <m/>
    <m/>
    <s v="n.a."/>
    <m/>
    <m/>
    <n v="0"/>
    <n v="0"/>
    <m/>
    <d v="2026-01-31T00:00:00"/>
    <m/>
    <m/>
    <m/>
    <m/>
    <m/>
    <m/>
    <m/>
    <m/>
    <m/>
    <m/>
    <m/>
    <m/>
    <m/>
    <m/>
    <m/>
    <m/>
    <m/>
    <m/>
    <m/>
    <d v="2025-08-31T00:00:00"/>
    <m/>
    <n v="50000"/>
    <m/>
    <m/>
    <s v="Euro"/>
    <n v="27.15"/>
    <m/>
    <m/>
    <m/>
    <m/>
    <n v="27.15"/>
    <m/>
    <m/>
    <m/>
    <m/>
    <m/>
    <m/>
    <m/>
    <m/>
    <m/>
    <m/>
    <m/>
    <m/>
    <m/>
    <m/>
    <m/>
    <m/>
    <m/>
    <m/>
    <m/>
    <m/>
    <m/>
    <m/>
  </r>
  <r>
    <m/>
    <s v="V100057"/>
    <s v="2024-0020"/>
    <x v="143"/>
    <n v="1"/>
    <s v="Wagon"/>
    <n v="25"/>
    <s v="37 80 4561 551-5"/>
    <x v="49"/>
    <m/>
    <m/>
    <x v="3"/>
    <x v="5"/>
    <n v="1"/>
    <m/>
    <m/>
    <n v="1"/>
    <m/>
    <n v="0"/>
    <n v="1"/>
    <x v="1"/>
    <n v="0"/>
    <d v="1899-12-30T00:00:00"/>
    <d v="1899-12-30T00:00:00"/>
    <x v="5"/>
    <m/>
    <m/>
    <m/>
    <d v="2024-10-22T00:00:00"/>
    <d v="2026-02-28T00:00:00"/>
    <n v="497"/>
    <x v="42"/>
    <m/>
    <m/>
    <m/>
    <m/>
    <s v="n.a."/>
    <m/>
    <m/>
    <n v="0"/>
    <n v="0"/>
    <m/>
    <d v="2026-01-31T00:00:00"/>
    <m/>
    <m/>
    <m/>
    <m/>
    <m/>
    <m/>
    <m/>
    <m/>
    <m/>
    <m/>
    <m/>
    <m/>
    <m/>
    <m/>
    <m/>
    <m/>
    <m/>
    <m/>
    <m/>
    <d v="2025-08-31T00:00:00"/>
    <m/>
    <n v="50000"/>
    <m/>
    <m/>
    <s v="Euro"/>
    <n v="27.15"/>
    <m/>
    <m/>
    <m/>
    <m/>
    <n v="27.15"/>
    <m/>
    <m/>
    <m/>
    <m/>
    <m/>
    <m/>
    <m/>
    <m/>
    <m/>
    <m/>
    <m/>
    <m/>
    <m/>
    <m/>
    <m/>
    <m/>
    <m/>
    <m/>
    <m/>
    <m/>
    <m/>
    <m/>
  </r>
  <r>
    <m/>
    <s v="V100057"/>
    <s v="2024-0020"/>
    <x v="143"/>
    <n v="1"/>
    <s v="Wagon"/>
    <n v="26"/>
    <s v="37 80 4561 552-3"/>
    <x v="49"/>
    <m/>
    <m/>
    <x v="3"/>
    <x v="5"/>
    <n v="1"/>
    <m/>
    <m/>
    <n v="1"/>
    <m/>
    <n v="0"/>
    <n v="1"/>
    <x v="1"/>
    <n v="0"/>
    <d v="1899-12-30T00:00:00"/>
    <d v="1899-12-30T00:00:00"/>
    <x v="5"/>
    <m/>
    <m/>
    <m/>
    <d v="2024-10-22T00:00:00"/>
    <d v="2026-02-28T00:00:00"/>
    <n v="497"/>
    <x v="42"/>
    <m/>
    <m/>
    <m/>
    <m/>
    <s v="n.a."/>
    <m/>
    <m/>
    <n v="0"/>
    <n v="0"/>
    <m/>
    <d v="2026-01-31T00:00:00"/>
    <m/>
    <m/>
    <m/>
    <m/>
    <m/>
    <m/>
    <m/>
    <m/>
    <m/>
    <m/>
    <m/>
    <m/>
    <m/>
    <m/>
    <m/>
    <m/>
    <m/>
    <m/>
    <m/>
    <d v="2025-08-31T00:00:00"/>
    <m/>
    <n v="50000"/>
    <m/>
    <m/>
    <s v="Euro"/>
    <n v="27.15"/>
    <m/>
    <m/>
    <m/>
    <m/>
    <n v="27.15"/>
    <m/>
    <m/>
    <m/>
    <m/>
    <m/>
    <m/>
    <m/>
    <m/>
    <m/>
    <m/>
    <m/>
    <m/>
    <m/>
    <m/>
    <m/>
    <m/>
    <m/>
    <m/>
    <m/>
    <m/>
    <m/>
    <m/>
  </r>
  <r>
    <m/>
    <s v="V100057"/>
    <s v="2024-0020"/>
    <x v="143"/>
    <n v="1"/>
    <s v="Wagon"/>
    <n v="27"/>
    <s v="37 80 4561 553-1"/>
    <x v="49"/>
    <m/>
    <m/>
    <x v="3"/>
    <x v="5"/>
    <n v="1"/>
    <m/>
    <m/>
    <n v="1"/>
    <m/>
    <n v="0"/>
    <n v="1"/>
    <x v="1"/>
    <n v="0"/>
    <d v="1899-12-30T00:00:00"/>
    <d v="1899-12-30T00:00:00"/>
    <x v="5"/>
    <m/>
    <m/>
    <m/>
    <d v="2024-10-22T00:00:00"/>
    <d v="2026-02-28T00:00:00"/>
    <n v="497"/>
    <x v="42"/>
    <m/>
    <m/>
    <m/>
    <m/>
    <s v="n.a."/>
    <m/>
    <m/>
    <n v="0"/>
    <n v="0"/>
    <m/>
    <d v="2026-01-31T00:00:00"/>
    <m/>
    <m/>
    <m/>
    <m/>
    <m/>
    <m/>
    <m/>
    <m/>
    <m/>
    <m/>
    <m/>
    <m/>
    <m/>
    <m/>
    <m/>
    <m/>
    <m/>
    <m/>
    <m/>
    <d v="2025-08-31T00:00:00"/>
    <m/>
    <n v="50000"/>
    <m/>
    <m/>
    <s v="Euro"/>
    <n v="27.15"/>
    <m/>
    <m/>
    <m/>
    <m/>
    <n v="27.15"/>
    <m/>
    <m/>
    <m/>
    <m/>
    <m/>
    <m/>
    <m/>
    <m/>
    <m/>
    <m/>
    <m/>
    <m/>
    <m/>
    <m/>
    <m/>
    <m/>
    <m/>
    <m/>
    <m/>
    <m/>
    <m/>
    <m/>
  </r>
  <r>
    <m/>
    <s v="V100057"/>
    <s v="2024-0020"/>
    <x v="143"/>
    <n v="1"/>
    <s v="Wagon"/>
    <n v="28"/>
    <s v="37 80 4561 554-9"/>
    <x v="49"/>
    <m/>
    <m/>
    <x v="3"/>
    <x v="5"/>
    <n v="1"/>
    <m/>
    <m/>
    <n v="1"/>
    <m/>
    <n v="0"/>
    <n v="1"/>
    <x v="1"/>
    <n v="0"/>
    <d v="1899-12-30T00:00:00"/>
    <d v="1899-12-30T00:00:00"/>
    <x v="5"/>
    <m/>
    <m/>
    <m/>
    <d v="2024-10-22T00:00:00"/>
    <d v="2026-02-28T00:00:00"/>
    <n v="497"/>
    <x v="42"/>
    <m/>
    <m/>
    <m/>
    <m/>
    <s v="n.a."/>
    <m/>
    <m/>
    <n v="0"/>
    <n v="0"/>
    <m/>
    <d v="2026-01-31T00:00:00"/>
    <m/>
    <m/>
    <m/>
    <m/>
    <m/>
    <m/>
    <m/>
    <m/>
    <m/>
    <m/>
    <m/>
    <m/>
    <m/>
    <m/>
    <m/>
    <m/>
    <m/>
    <m/>
    <m/>
    <d v="2025-08-31T00:00:00"/>
    <m/>
    <n v="50000"/>
    <m/>
    <m/>
    <s v="Euro"/>
    <n v="27.15"/>
    <m/>
    <m/>
    <m/>
    <m/>
    <n v="27.15"/>
    <m/>
    <m/>
    <m/>
    <m/>
    <m/>
    <m/>
    <m/>
    <m/>
    <m/>
    <m/>
    <m/>
    <m/>
    <m/>
    <m/>
    <m/>
    <m/>
    <m/>
    <m/>
    <m/>
    <m/>
    <m/>
    <m/>
  </r>
  <r>
    <m/>
    <s v="V100057"/>
    <s v="2024-0020"/>
    <x v="143"/>
    <n v="1"/>
    <s v="Wagon"/>
    <n v="29"/>
    <s v="37 80 4561 555-6"/>
    <x v="49"/>
    <m/>
    <m/>
    <x v="3"/>
    <x v="5"/>
    <n v="1"/>
    <m/>
    <m/>
    <n v="1"/>
    <m/>
    <n v="0"/>
    <n v="1"/>
    <x v="1"/>
    <n v="0"/>
    <d v="1899-12-30T00:00:00"/>
    <d v="1899-12-30T00:00:00"/>
    <x v="5"/>
    <m/>
    <m/>
    <m/>
    <d v="2024-10-22T00:00:00"/>
    <d v="2026-02-28T00:00:00"/>
    <n v="497"/>
    <x v="42"/>
    <m/>
    <m/>
    <m/>
    <m/>
    <s v="n.a."/>
    <m/>
    <m/>
    <n v="0"/>
    <n v="0"/>
    <m/>
    <d v="2026-01-31T00:00:00"/>
    <m/>
    <m/>
    <m/>
    <m/>
    <m/>
    <m/>
    <m/>
    <m/>
    <m/>
    <m/>
    <m/>
    <m/>
    <m/>
    <m/>
    <m/>
    <m/>
    <m/>
    <m/>
    <m/>
    <d v="2025-08-31T00:00:00"/>
    <m/>
    <n v="50000"/>
    <m/>
    <m/>
    <s v="Euro"/>
    <n v="27.15"/>
    <m/>
    <m/>
    <m/>
    <m/>
    <n v="27.15"/>
    <m/>
    <m/>
    <m/>
    <m/>
    <m/>
    <m/>
    <m/>
    <m/>
    <m/>
    <m/>
    <m/>
    <m/>
    <m/>
    <m/>
    <m/>
    <m/>
    <m/>
    <m/>
    <m/>
    <m/>
    <m/>
    <m/>
  </r>
  <r>
    <m/>
    <s v="V100057"/>
    <s v="2024-0020"/>
    <x v="143"/>
    <n v="1"/>
    <s v="Wagon"/>
    <n v="30"/>
    <s v="37 80 4561 556-4"/>
    <x v="49"/>
    <m/>
    <m/>
    <x v="3"/>
    <x v="5"/>
    <n v="1"/>
    <m/>
    <m/>
    <n v="1"/>
    <m/>
    <n v="0"/>
    <n v="1"/>
    <x v="1"/>
    <n v="0"/>
    <d v="1899-12-30T00:00:00"/>
    <d v="1899-12-30T00:00:00"/>
    <x v="5"/>
    <m/>
    <m/>
    <m/>
    <d v="2024-10-22T00:00:00"/>
    <d v="2026-02-28T00:00:00"/>
    <n v="497"/>
    <x v="42"/>
    <m/>
    <m/>
    <m/>
    <m/>
    <s v="n.a."/>
    <m/>
    <m/>
    <n v="0"/>
    <n v="0"/>
    <m/>
    <d v="2026-01-31T00:00:00"/>
    <m/>
    <m/>
    <m/>
    <m/>
    <m/>
    <m/>
    <m/>
    <m/>
    <m/>
    <m/>
    <m/>
    <m/>
    <m/>
    <m/>
    <m/>
    <m/>
    <m/>
    <m/>
    <m/>
    <d v="2025-08-31T00:00:00"/>
    <m/>
    <n v="50000"/>
    <m/>
    <m/>
    <s v="Euro"/>
    <n v="27.15"/>
    <m/>
    <m/>
    <m/>
    <m/>
    <n v="27.15"/>
    <m/>
    <m/>
    <m/>
    <m/>
    <m/>
    <m/>
    <m/>
    <m/>
    <m/>
    <m/>
    <m/>
    <m/>
    <m/>
    <m/>
    <m/>
    <m/>
    <m/>
    <m/>
    <m/>
    <m/>
    <m/>
    <m/>
  </r>
  <r>
    <m/>
    <s v="V100057"/>
    <s v="2024-0020"/>
    <x v="143"/>
    <n v="1"/>
    <s v="Wagon"/>
    <n v="31"/>
    <s v="37 80 4561 557-2"/>
    <x v="49"/>
    <m/>
    <m/>
    <x v="3"/>
    <x v="5"/>
    <n v="1"/>
    <m/>
    <m/>
    <n v="1"/>
    <m/>
    <n v="0"/>
    <n v="1"/>
    <x v="1"/>
    <n v="0"/>
    <d v="1899-12-30T00:00:00"/>
    <d v="1899-12-30T00:00:00"/>
    <x v="5"/>
    <m/>
    <m/>
    <m/>
    <d v="2024-10-22T00:00:00"/>
    <d v="2026-02-28T00:00:00"/>
    <n v="497"/>
    <x v="42"/>
    <m/>
    <m/>
    <m/>
    <m/>
    <s v="n.a."/>
    <m/>
    <m/>
    <n v="0"/>
    <n v="0"/>
    <m/>
    <d v="2026-01-31T00:00:00"/>
    <m/>
    <m/>
    <m/>
    <m/>
    <m/>
    <m/>
    <m/>
    <m/>
    <m/>
    <m/>
    <m/>
    <m/>
    <m/>
    <m/>
    <m/>
    <m/>
    <m/>
    <m/>
    <m/>
    <d v="2025-08-31T00:00:00"/>
    <m/>
    <n v="50000"/>
    <m/>
    <m/>
    <s v="Euro"/>
    <n v="27.15"/>
    <m/>
    <m/>
    <m/>
    <m/>
    <n v="27.15"/>
    <m/>
    <m/>
    <m/>
    <m/>
    <m/>
    <m/>
    <m/>
    <m/>
    <m/>
    <m/>
    <m/>
    <m/>
    <m/>
    <m/>
    <m/>
    <m/>
    <m/>
    <m/>
    <m/>
    <m/>
    <m/>
    <m/>
  </r>
  <r>
    <m/>
    <s v="V100057"/>
    <s v="2024-0020"/>
    <x v="143"/>
    <n v="1"/>
    <s v="Wagon"/>
    <n v="32"/>
    <s v="37 80 4561 558-0"/>
    <x v="49"/>
    <m/>
    <m/>
    <x v="3"/>
    <x v="5"/>
    <n v="1"/>
    <m/>
    <m/>
    <n v="1"/>
    <m/>
    <n v="0"/>
    <n v="1"/>
    <x v="1"/>
    <n v="0"/>
    <d v="1899-12-30T00:00:00"/>
    <d v="1899-12-30T00:00:00"/>
    <x v="5"/>
    <m/>
    <m/>
    <m/>
    <d v="2024-10-22T00:00:00"/>
    <d v="2026-02-28T00:00:00"/>
    <n v="497"/>
    <x v="42"/>
    <m/>
    <m/>
    <m/>
    <m/>
    <s v="n.a."/>
    <m/>
    <m/>
    <n v="0"/>
    <n v="0"/>
    <m/>
    <d v="2026-01-31T00:00:00"/>
    <m/>
    <m/>
    <m/>
    <m/>
    <m/>
    <m/>
    <m/>
    <m/>
    <m/>
    <m/>
    <m/>
    <m/>
    <m/>
    <m/>
    <m/>
    <m/>
    <m/>
    <m/>
    <m/>
    <d v="2025-08-31T00:00:00"/>
    <m/>
    <n v="50000"/>
    <m/>
    <m/>
    <s v="Euro"/>
    <n v="27.15"/>
    <m/>
    <m/>
    <m/>
    <m/>
    <n v="27.15"/>
    <m/>
    <m/>
    <m/>
    <m/>
    <m/>
    <m/>
    <m/>
    <m/>
    <m/>
    <m/>
    <m/>
    <m/>
    <m/>
    <m/>
    <m/>
    <m/>
    <m/>
    <m/>
    <m/>
    <m/>
    <m/>
    <m/>
  </r>
  <r>
    <m/>
    <s v="V100057"/>
    <s v="2024-0020"/>
    <x v="143"/>
    <n v="1"/>
    <s v="Wagon"/>
    <n v="33"/>
    <e v="#N/A"/>
    <x v="49"/>
    <m/>
    <m/>
    <x v="3"/>
    <x v="5"/>
    <n v="1"/>
    <m/>
    <m/>
    <n v="1"/>
    <m/>
    <n v="0"/>
    <n v="1"/>
    <x v="1"/>
    <n v="0"/>
    <d v="1899-12-30T00:00:00"/>
    <d v="1899-12-30T00:00:00"/>
    <x v="5"/>
    <m/>
    <m/>
    <m/>
    <e v="#N/A"/>
    <e v="#N/A"/>
    <n v="497"/>
    <x v="1"/>
    <m/>
    <m/>
    <m/>
    <m/>
    <s v="n.a."/>
    <m/>
    <m/>
    <n v="0"/>
    <n v="0"/>
    <m/>
    <d v="2026-01-31T00:00:00"/>
    <m/>
    <m/>
    <m/>
    <m/>
    <m/>
    <m/>
    <m/>
    <m/>
    <m/>
    <m/>
    <m/>
    <m/>
    <m/>
    <m/>
    <m/>
    <m/>
    <m/>
    <m/>
    <m/>
    <e v="#N/A"/>
    <m/>
    <n v="50000"/>
    <m/>
    <m/>
    <s v="Euro"/>
    <n v="27.15"/>
    <m/>
    <m/>
    <m/>
    <m/>
    <e v="#N/A"/>
    <m/>
    <m/>
    <m/>
    <m/>
    <m/>
    <m/>
    <m/>
    <m/>
    <m/>
    <m/>
    <m/>
    <m/>
    <m/>
    <m/>
    <m/>
    <m/>
    <m/>
    <m/>
    <m/>
    <m/>
    <m/>
    <m/>
  </r>
  <r>
    <m/>
    <s v="V100057"/>
    <s v="2024-0020"/>
    <x v="143"/>
    <n v="1"/>
    <s v="Wagon"/>
    <n v="34"/>
    <s v="37 80 4561 560-6"/>
    <x v="49"/>
    <m/>
    <m/>
    <x v="3"/>
    <x v="5"/>
    <n v="1"/>
    <m/>
    <m/>
    <n v="1"/>
    <m/>
    <n v="0"/>
    <n v="1"/>
    <x v="1"/>
    <n v="0"/>
    <d v="1899-12-30T00:00:00"/>
    <d v="1899-12-30T00:00:00"/>
    <x v="5"/>
    <m/>
    <m/>
    <m/>
    <d v="2024-10-22T00:00:00"/>
    <d v="2026-02-28T00:00:00"/>
    <n v="497"/>
    <x v="42"/>
    <m/>
    <m/>
    <m/>
    <m/>
    <s v="n.a."/>
    <m/>
    <m/>
    <n v="0"/>
    <n v="0"/>
    <m/>
    <d v="2026-01-31T00:00:00"/>
    <m/>
    <m/>
    <m/>
    <m/>
    <m/>
    <m/>
    <m/>
    <m/>
    <m/>
    <m/>
    <m/>
    <m/>
    <m/>
    <m/>
    <m/>
    <m/>
    <m/>
    <m/>
    <m/>
    <d v="2025-08-31T00:00:00"/>
    <m/>
    <n v="50000"/>
    <m/>
    <m/>
    <s v="Euro"/>
    <n v="27.15"/>
    <m/>
    <m/>
    <m/>
    <m/>
    <n v="27.15"/>
    <m/>
    <m/>
    <m/>
    <m/>
    <m/>
    <m/>
    <m/>
    <m/>
    <m/>
    <m/>
    <m/>
    <m/>
    <m/>
    <m/>
    <m/>
    <m/>
    <m/>
    <m/>
    <m/>
    <m/>
    <m/>
    <m/>
  </r>
  <r>
    <m/>
    <s v="V100057"/>
    <s v="2024-0020"/>
    <x v="143"/>
    <n v="1"/>
    <s v="Wagon"/>
    <n v="35"/>
    <s v="37 80 4561 561-4"/>
    <x v="49"/>
    <m/>
    <m/>
    <x v="3"/>
    <x v="5"/>
    <n v="1"/>
    <m/>
    <m/>
    <n v="1"/>
    <m/>
    <n v="0"/>
    <n v="1"/>
    <x v="1"/>
    <n v="0"/>
    <d v="1899-12-30T00:00:00"/>
    <d v="1899-12-30T00:00:00"/>
    <x v="5"/>
    <m/>
    <m/>
    <m/>
    <d v="2024-10-22T00:00:00"/>
    <d v="2026-02-28T00:00:00"/>
    <n v="497"/>
    <x v="42"/>
    <m/>
    <m/>
    <m/>
    <m/>
    <s v="n.a."/>
    <m/>
    <m/>
    <n v="0"/>
    <n v="0"/>
    <m/>
    <d v="2026-01-31T00:00:00"/>
    <m/>
    <m/>
    <m/>
    <m/>
    <m/>
    <m/>
    <m/>
    <m/>
    <m/>
    <m/>
    <m/>
    <m/>
    <m/>
    <m/>
    <m/>
    <m/>
    <m/>
    <m/>
    <m/>
    <d v="2025-08-31T00:00:00"/>
    <m/>
    <n v="50000"/>
    <m/>
    <m/>
    <s v="Euro"/>
    <n v="27.15"/>
    <m/>
    <m/>
    <m/>
    <m/>
    <n v="27.15"/>
    <m/>
    <m/>
    <m/>
    <m/>
    <m/>
    <m/>
    <m/>
    <m/>
    <m/>
    <m/>
    <m/>
    <m/>
    <m/>
    <m/>
    <m/>
    <m/>
    <m/>
    <m/>
    <m/>
    <m/>
    <m/>
    <m/>
  </r>
  <r>
    <m/>
    <s v="V100057"/>
    <s v="2024-0020"/>
    <x v="143"/>
    <n v="1"/>
    <s v="Wagon"/>
    <n v="36"/>
    <s v="37 80 4561 562-2"/>
    <x v="49"/>
    <m/>
    <m/>
    <x v="3"/>
    <x v="5"/>
    <n v="1"/>
    <m/>
    <m/>
    <n v="1"/>
    <m/>
    <n v="0"/>
    <n v="1"/>
    <x v="1"/>
    <n v="0"/>
    <d v="1899-12-30T00:00:00"/>
    <d v="1899-12-30T00:00:00"/>
    <x v="5"/>
    <m/>
    <m/>
    <m/>
    <d v="2024-10-22T00:00:00"/>
    <d v="2026-02-28T00:00:00"/>
    <n v="497"/>
    <x v="42"/>
    <m/>
    <m/>
    <m/>
    <m/>
    <s v="n.a."/>
    <m/>
    <m/>
    <n v="0"/>
    <n v="0"/>
    <m/>
    <d v="2026-01-31T00:00:00"/>
    <m/>
    <m/>
    <m/>
    <m/>
    <m/>
    <m/>
    <m/>
    <m/>
    <m/>
    <m/>
    <m/>
    <m/>
    <m/>
    <m/>
    <m/>
    <m/>
    <m/>
    <m/>
    <m/>
    <d v="2025-08-31T00:00:00"/>
    <m/>
    <n v="50000"/>
    <m/>
    <m/>
    <s v="Euro"/>
    <n v="27.15"/>
    <m/>
    <m/>
    <m/>
    <m/>
    <n v="27.15"/>
    <m/>
    <m/>
    <m/>
    <m/>
    <m/>
    <m/>
    <m/>
    <m/>
    <m/>
    <m/>
    <m/>
    <m/>
    <m/>
    <m/>
    <m/>
    <m/>
    <m/>
    <m/>
    <m/>
    <m/>
    <m/>
    <m/>
  </r>
  <r>
    <m/>
    <s v="V100057"/>
    <s v="2024-0020"/>
    <x v="143"/>
    <n v="1"/>
    <s v="Wagon"/>
    <n v="37"/>
    <s v="37 80 4561 563-0"/>
    <x v="49"/>
    <m/>
    <m/>
    <x v="3"/>
    <x v="5"/>
    <n v="1"/>
    <m/>
    <m/>
    <n v="1"/>
    <m/>
    <n v="0"/>
    <n v="1"/>
    <x v="1"/>
    <n v="0"/>
    <d v="1899-12-30T00:00:00"/>
    <d v="1899-12-30T00:00:00"/>
    <x v="5"/>
    <m/>
    <m/>
    <m/>
    <d v="2024-10-22T00:00:00"/>
    <d v="2026-02-28T00:00:00"/>
    <n v="497"/>
    <x v="42"/>
    <m/>
    <m/>
    <m/>
    <m/>
    <s v="n.a."/>
    <m/>
    <m/>
    <n v="0"/>
    <n v="0"/>
    <m/>
    <d v="2026-01-31T00:00:00"/>
    <m/>
    <m/>
    <m/>
    <m/>
    <m/>
    <m/>
    <m/>
    <m/>
    <m/>
    <m/>
    <m/>
    <m/>
    <m/>
    <m/>
    <m/>
    <m/>
    <m/>
    <m/>
    <m/>
    <d v="2025-08-31T00:00:00"/>
    <m/>
    <n v="50000"/>
    <m/>
    <m/>
    <s v="Euro"/>
    <n v="27.15"/>
    <m/>
    <m/>
    <m/>
    <m/>
    <n v="27.15"/>
    <m/>
    <m/>
    <m/>
    <m/>
    <m/>
    <m/>
    <m/>
    <m/>
    <m/>
    <m/>
    <m/>
    <m/>
    <m/>
    <m/>
    <m/>
    <m/>
    <m/>
    <m/>
    <m/>
    <m/>
    <m/>
    <m/>
  </r>
  <r>
    <m/>
    <s v="V100057"/>
    <s v="2024-0020"/>
    <x v="143"/>
    <n v="1"/>
    <s v="Wagon"/>
    <n v="38"/>
    <s v="37 80 4561 564-8"/>
    <x v="49"/>
    <m/>
    <m/>
    <x v="3"/>
    <x v="5"/>
    <n v="1"/>
    <m/>
    <m/>
    <n v="1"/>
    <m/>
    <n v="0"/>
    <n v="1"/>
    <x v="1"/>
    <n v="0"/>
    <d v="1899-12-30T00:00:00"/>
    <d v="1899-12-30T00:00:00"/>
    <x v="5"/>
    <m/>
    <m/>
    <m/>
    <d v="2024-10-22T00:00:00"/>
    <d v="2026-02-28T00:00:00"/>
    <n v="497"/>
    <x v="42"/>
    <m/>
    <m/>
    <m/>
    <m/>
    <s v="n.a."/>
    <m/>
    <m/>
    <n v="0"/>
    <n v="0"/>
    <m/>
    <d v="2026-01-31T00:00:00"/>
    <m/>
    <m/>
    <m/>
    <m/>
    <m/>
    <m/>
    <m/>
    <m/>
    <m/>
    <m/>
    <m/>
    <m/>
    <m/>
    <m/>
    <m/>
    <m/>
    <m/>
    <m/>
    <m/>
    <d v="2025-08-31T00:00:00"/>
    <m/>
    <n v="50000"/>
    <m/>
    <m/>
    <s v="Euro"/>
    <n v="27.15"/>
    <m/>
    <m/>
    <m/>
    <m/>
    <n v="27.15"/>
    <m/>
    <m/>
    <m/>
    <m/>
    <m/>
    <m/>
    <m/>
    <m/>
    <m/>
    <m/>
    <m/>
    <m/>
    <m/>
    <m/>
    <m/>
    <m/>
    <m/>
    <m/>
    <m/>
    <m/>
    <m/>
    <m/>
  </r>
  <r>
    <m/>
    <s v="V100057"/>
    <s v="2024-0020"/>
    <x v="143"/>
    <n v="1"/>
    <s v="Wagon"/>
    <n v="39"/>
    <s v="37 80 4561 565-5"/>
    <x v="49"/>
    <m/>
    <m/>
    <x v="3"/>
    <x v="5"/>
    <n v="1"/>
    <m/>
    <m/>
    <n v="1"/>
    <m/>
    <n v="0"/>
    <n v="1"/>
    <x v="1"/>
    <n v="0"/>
    <d v="1899-12-30T00:00:00"/>
    <d v="1899-12-30T00:00:00"/>
    <x v="5"/>
    <m/>
    <m/>
    <m/>
    <d v="2024-10-22T00:00:00"/>
    <d v="2026-02-28T00:00:00"/>
    <n v="497"/>
    <x v="42"/>
    <m/>
    <m/>
    <m/>
    <m/>
    <s v="n.a."/>
    <m/>
    <m/>
    <n v="0"/>
    <n v="0"/>
    <m/>
    <d v="2026-01-31T00:00:00"/>
    <m/>
    <m/>
    <m/>
    <m/>
    <m/>
    <m/>
    <m/>
    <m/>
    <m/>
    <m/>
    <m/>
    <m/>
    <m/>
    <m/>
    <m/>
    <m/>
    <m/>
    <m/>
    <m/>
    <d v="2025-08-31T00:00:00"/>
    <m/>
    <n v="50000"/>
    <m/>
    <m/>
    <s v="Euro"/>
    <n v="27.15"/>
    <m/>
    <m/>
    <m/>
    <m/>
    <n v="27.15"/>
    <m/>
    <m/>
    <m/>
    <m/>
    <m/>
    <m/>
    <m/>
    <m/>
    <m/>
    <m/>
    <m/>
    <m/>
    <m/>
    <m/>
    <m/>
    <m/>
    <m/>
    <m/>
    <m/>
    <m/>
    <m/>
    <m/>
  </r>
  <r>
    <m/>
    <s v="V100057"/>
    <s v="2024-0020"/>
    <x v="143"/>
    <n v="1"/>
    <s v="Wagon"/>
    <n v="40"/>
    <s v="37 80 4561 566-3"/>
    <x v="49"/>
    <m/>
    <m/>
    <x v="3"/>
    <x v="5"/>
    <n v="1"/>
    <m/>
    <m/>
    <n v="1"/>
    <m/>
    <n v="0"/>
    <n v="1"/>
    <x v="1"/>
    <n v="0"/>
    <d v="1899-12-30T00:00:00"/>
    <d v="1899-12-30T00:00:00"/>
    <x v="5"/>
    <m/>
    <m/>
    <m/>
    <d v="2024-10-22T00:00:00"/>
    <d v="2026-02-28T00:00:00"/>
    <n v="497"/>
    <x v="42"/>
    <m/>
    <m/>
    <m/>
    <m/>
    <s v="n.a."/>
    <m/>
    <m/>
    <n v="0"/>
    <n v="0"/>
    <m/>
    <d v="2026-01-31T00:00:00"/>
    <m/>
    <m/>
    <m/>
    <m/>
    <m/>
    <m/>
    <m/>
    <m/>
    <m/>
    <m/>
    <m/>
    <m/>
    <m/>
    <m/>
    <m/>
    <m/>
    <m/>
    <m/>
    <m/>
    <d v="2025-08-31T00:00:00"/>
    <m/>
    <n v="50000"/>
    <m/>
    <m/>
    <s v="Euro"/>
    <n v="27.15"/>
    <m/>
    <m/>
    <m/>
    <m/>
    <n v="27.15"/>
    <m/>
    <m/>
    <m/>
    <m/>
    <m/>
    <m/>
    <m/>
    <m/>
    <m/>
    <m/>
    <m/>
    <m/>
    <m/>
    <m/>
    <m/>
    <m/>
    <m/>
    <m/>
    <m/>
    <m/>
    <m/>
    <m/>
  </r>
  <r>
    <m/>
    <s v="V100057"/>
    <s v="2024-0020"/>
    <x v="143"/>
    <n v="1"/>
    <s v="Wagon"/>
    <n v="41"/>
    <s v="37 80 4561 567-1"/>
    <x v="49"/>
    <m/>
    <m/>
    <x v="3"/>
    <x v="5"/>
    <n v="1"/>
    <m/>
    <m/>
    <n v="1"/>
    <m/>
    <n v="0"/>
    <n v="1"/>
    <x v="1"/>
    <n v="0"/>
    <d v="1899-12-30T00:00:00"/>
    <d v="1899-12-30T00:00:00"/>
    <x v="5"/>
    <m/>
    <m/>
    <m/>
    <d v="2024-10-22T00:00:00"/>
    <d v="2026-02-28T00:00:00"/>
    <n v="497"/>
    <x v="42"/>
    <m/>
    <m/>
    <m/>
    <m/>
    <s v="n.a."/>
    <m/>
    <m/>
    <n v="0"/>
    <n v="0"/>
    <m/>
    <d v="2026-01-31T00:00:00"/>
    <m/>
    <m/>
    <m/>
    <m/>
    <m/>
    <m/>
    <m/>
    <m/>
    <m/>
    <m/>
    <m/>
    <m/>
    <m/>
    <m/>
    <m/>
    <m/>
    <m/>
    <m/>
    <m/>
    <d v="2025-08-31T00:00:00"/>
    <m/>
    <n v="50000"/>
    <m/>
    <m/>
    <s v="Euro"/>
    <n v="27.15"/>
    <m/>
    <m/>
    <m/>
    <m/>
    <n v="27.15"/>
    <m/>
    <m/>
    <m/>
    <m/>
    <m/>
    <m/>
    <m/>
    <m/>
    <m/>
    <m/>
    <m/>
    <m/>
    <m/>
    <m/>
    <m/>
    <m/>
    <m/>
    <m/>
    <m/>
    <m/>
    <m/>
    <m/>
  </r>
  <r>
    <m/>
    <s v="V100057"/>
    <s v="2024-0020"/>
    <x v="143"/>
    <n v="1"/>
    <s v="Wagon"/>
    <n v="42"/>
    <s v="37 80 4561 568-9"/>
    <x v="49"/>
    <m/>
    <m/>
    <x v="3"/>
    <x v="5"/>
    <n v="1"/>
    <m/>
    <m/>
    <n v="1"/>
    <m/>
    <n v="0"/>
    <n v="1"/>
    <x v="1"/>
    <n v="0"/>
    <d v="1899-12-30T00:00:00"/>
    <d v="1899-12-30T00:00:00"/>
    <x v="5"/>
    <m/>
    <m/>
    <m/>
    <d v="2024-10-22T00:00:00"/>
    <d v="2026-02-28T00:00:00"/>
    <n v="497"/>
    <x v="42"/>
    <m/>
    <m/>
    <m/>
    <m/>
    <s v="n.a."/>
    <m/>
    <m/>
    <n v="0"/>
    <n v="0"/>
    <m/>
    <d v="2026-01-31T00:00:00"/>
    <m/>
    <m/>
    <m/>
    <m/>
    <m/>
    <m/>
    <m/>
    <m/>
    <m/>
    <m/>
    <m/>
    <m/>
    <m/>
    <m/>
    <m/>
    <m/>
    <m/>
    <m/>
    <m/>
    <d v="2025-08-31T00:00:00"/>
    <m/>
    <n v="50000"/>
    <m/>
    <m/>
    <s v="Euro"/>
    <n v="27.15"/>
    <m/>
    <m/>
    <m/>
    <m/>
    <n v="27.15"/>
    <m/>
    <m/>
    <m/>
    <m/>
    <m/>
    <m/>
    <m/>
    <m/>
    <m/>
    <m/>
    <m/>
    <m/>
    <m/>
    <m/>
    <m/>
    <m/>
    <m/>
    <m/>
    <m/>
    <m/>
    <m/>
    <m/>
  </r>
  <r>
    <m/>
    <s v="V100057"/>
    <s v="2024-0020"/>
    <x v="143"/>
    <n v="1"/>
    <s v="Wagon"/>
    <n v="43"/>
    <s v="37 80 4561 569-7"/>
    <x v="49"/>
    <m/>
    <m/>
    <x v="3"/>
    <x v="5"/>
    <n v="1"/>
    <m/>
    <m/>
    <n v="1"/>
    <m/>
    <n v="0"/>
    <n v="1"/>
    <x v="1"/>
    <n v="0"/>
    <d v="1899-12-30T00:00:00"/>
    <d v="1899-12-30T00:00:00"/>
    <x v="5"/>
    <m/>
    <m/>
    <m/>
    <d v="2024-10-22T00:00:00"/>
    <d v="2026-02-28T00:00:00"/>
    <n v="497"/>
    <x v="42"/>
    <m/>
    <m/>
    <m/>
    <m/>
    <s v="n.a."/>
    <m/>
    <m/>
    <n v="0"/>
    <n v="0"/>
    <m/>
    <d v="2026-01-31T00:00:00"/>
    <m/>
    <m/>
    <m/>
    <m/>
    <m/>
    <m/>
    <m/>
    <m/>
    <m/>
    <m/>
    <m/>
    <m/>
    <m/>
    <m/>
    <m/>
    <m/>
    <m/>
    <m/>
    <m/>
    <d v="2025-08-31T00:00:00"/>
    <m/>
    <n v="50000"/>
    <m/>
    <m/>
    <s v="Euro"/>
    <n v="27.15"/>
    <m/>
    <m/>
    <m/>
    <m/>
    <n v="27.15"/>
    <m/>
    <m/>
    <m/>
    <m/>
    <m/>
    <m/>
    <m/>
    <m/>
    <m/>
    <m/>
    <m/>
    <m/>
    <m/>
    <m/>
    <m/>
    <m/>
    <m/>
    <m/>
    <m/>
    <m/>
    <m/>
    <m/>
  </r>
  <r>
    <m/>
    <s v="V100057"/>
    <s v="2024-0020"/>
    <x v="143"/>
    <n v="1"/>
    <s v="Wagon"/>
    <n v="44"/>
    <s v="37 80 4561 570-5"/>
    <x v="49"/>
    <m/>
    <m/>
    <x v="3"/>
    <x v="5"/>
    <n v="1"/>
    <m/>
    <m/>
    <n v="1"/>
    <m/>
    <n v="0"/>
    <n v="1"/>
    <x v="1"/>
    <n v="0"/>
    <d v="1899-12-30T00:00:00"/>
    <d v="1899-12-30T00:00:00"/>
    <x v="5"/>
    <m/>
    <m/>
    <m/>
    <d v="2024-10-22T00:00:00"/>
    <d v="2026-02-28T00:00:00"/>
    <n v="497"/>
    <x v="42"/>
    <m/>
    <m/>
    <m/>
    <m/>
    <s v="n.a."/>
    <m/>
    <m/>
    <n v="0"/>
    <n v="0"/>
    <m/>
    <d v="2026-01-31T00:00:00"/>
    <m/>
    <m/>
    <m/>
    <m/>
    <m/>
    <m/>
    <m/>
    <m/>
    <m/>
    <m/>
    <m/>
    <m/>
    <m/>
    <m/>
    <m/>
    <m/>
    <m/>
    <m/>
    <m/>
    <d v="2025-08-31T00:00:00"/>
    <m/>
    <n v="50000"/>
    <m/>
    <m/>
    <s v="Euro"/>
    <n v="27.15"/>
    <m/>
    <m/>
    <m/>
    <m/>
    <n v="27.15"/>
    <m/>
    <m/>
    <m/>
    <m/>
    <m/>
    <m/>
    <m/>
    <m/>
    <m/>
    <m/>
    <m/>
    <m/>
    <m/>
    <m/>
    <m/>
    <m/>
    <m/>
    <m/>
    <m/>
    <m/>
    <m/>
    <m/>
  </r>
  <r>
    <m/>
    <s v="V100057"/>
    <s v="2024-0020"/>
    <x v="143"/>
    <n v="1"/>
    <s v="Wagon"/>
    <n v="45"/>
    <e v="#N/A"/>
    <x v="49"/>
    <m/>
    <m/>
    <x v="3"/>
    <x v="5"/>
    <n v="1"/>
    <m/>
    <m/>
    <n v="1"/>
    <m/>
    <n v="0"/>
    <n v="1"/>
    <x v="1"/>
    <n v="0"/>
    <d v="1899-12-30T00:00:00"/>
    <d v="1899-12-30T00:00:00"/>
    <x v="5"/>
    <m/>
    <m/>
    <m/>
    <e v="#N/A"/>
    <e v="#N/A"/>
    <n v="497"/>
    <x v="1"/>
    <m/>
    <m/>
    <m/>
    <m/>
    <s v="n.a."/>
    <m/>
    <m/>
    <n v="0"/>
    <n v="0"/>
    <m/>
    <d v="2026-01-31T00:00:00"/>
    <m/>
    <m/>
    <m/>
    <m/>
    <m/>
    <m/>
    <m/>
    <m/>
    <m/>
    <m/>
    <m/>
    <m/>
    <m/>
    <m/>
    <m/>
    <m/>
    <m/>
    <m/>
    <m/>
    <e v="#N/A"/>
    <m/>
    <n v="50000"/>
    <m/>
    <m/>
    <s v="Euro"/>
    <n v="27.15"/>
    <m/>
    <m/>
    <m/>
    <m/>
    <e v="#N/A"/>
    <m/>
    <m/>
    <m/>
    <m/>
    <m/>
    <m/>
    <m/>
    <m/>
    <m/>
    <m/>
    <m/>
    <m/>
    <m/>
    <m/>
    <m/>
    <m/>
    <m/>
    <m/>
    <m/>
    <m/>
    <m/>
    <m/>
  </r>
  <r>
    <s v="LOA ok CMI 20.06.25"/>
    <s v="V100058"/>
    <s v="2024-0020"/>
    <x v="144"/>
    <m/>
    <s v="Header"/>
    <m/>
    <m/>
    <x v="49"/>
    <s v="DEU"/>
    <s v="Middle EU - DEU"/>
    <x v="3"/>
    <x v="5"/>
    <n v="45"/>
    <m/>
    <m/>
    <n v="0"/>
    <n v="45"/>
    <n v="0"/>
    <n v="45"/>
    <x v="0"/>
    <m/>
    <m/>
    <m/>
    <x v="6"/>
    <s v="Achtung: Phase 2 - andere Preise, Daten möglich"/>
    <d v="2026-11-01T00:00:00"/>
    <d v="2027-11-20T00:00:00"/>
    <m/>
    <m/>
    <n v="384"/>
    <x v="146"/>
    <m/>
    <m/>
    <m/>
    <m/>
    <s v="n.a."/>
    <m/>
    <m/>
    <n v="0"/>
    <n v="0"/>
    <m/>
    <m/>
    <m/>
    <n v="0"/>
    <n v="0"/>
    <m/>
    <m/>
    <n v="0"/>
    <m/>
    <m/>
    <n v="384"/>
    <s v="B"/>
    <n v="92"/>
    <n v="1.4"/>
    <s v="CHE"/>
    <s v="Not required"/>
    <s v="Y"/>
    <s v="N"/>
    <n v="0"/>
    <m/>
    <m/>
    <m/>
    <m/>
    <n v="50000"/>
    <s v="Y"/>
    <d v="2027-11-01T00:00:00"/>
    <s v="Euro"/>
    <n v="27.15"/>
    <n v="0"/>
    <n v="0"/>
    <n v="0"/>
    <n v="0"/>
    <n v="27.15"/>
    <n v="0"/>
    <n v="1090"/>
    <n v="0"/>
    <n v="0.05"/>
    <n v="0"/>
    <s v="0.00"/>
    <n v="0"/>
    <n v="0"/>
    <n v="0"/>
    <n v="0"/>
    <n v="27.15"/>
    <n v="0"/>
    <n v="27.15"/>
    <n v="1"/>
    <n v="0"/>
    <n v="27.15"/>
    <n v="27.15"/>
    <n v="2250000"/>
    <n v="0"/>
    <s v="N"/>
    <n v="0"/>
    <n v="444717"/>
  </r>
  <r>
    <m/>
    <s v="V100058"/>
    <s v="2024-0020"/>
    <x v="144"/>
    <n v="1"/>
    <s v="Batch"/>
    <m/>
    <m/>
    <x v="49"/>
    <s v="DEU"/>
    <s v="Middle EU - DEU"/>
    <x v="3"/>
    <x v="5"/>
    <n v="45"/>
    <m/>
    <m/>
    <n v="0"/>
    <n v="45"/>
    <n v="0"/>
    <n v="45"/>
    <x v="0"/>
    <m/>
    <m/>
    <m/>
    <x v="6"/>
    <s v="Mietende wurde um 20 Tg nach hinten versetzt - wegen Mietbeginn Phase 1"/>
    <m/>
    <m/>
    <d v="2026-11-01T00:00:00"/>
    <d v="2027-11-20T00:00:00"/>
    <m/>
    <x v="146"/>
    <m/>
    <m/>
    <m/>
    <m/>
    <s v="n.a."/>
    <m/>
    <m/>
    <n v="0"/>
    <n v="0"/>
    <m/>
    <m/>
    <n v="0"/>
    <m/>
    <m/>
    <m/>
    <m/>
    <m/>
    <m/>
    <m/>
    <m/>
    <s v="B"/>
    <n v="92"/>
    <n v="1.4"/>
    <s v="CHE"/>
    <s v="Not required"/>
    <s v="Y"/>
    <s v="N"/>
    <n v="0"/>
    <n v="0"/>
    <m/>
    <m/>
    <m/>
    <n v="50000"/>
    <s v="Y"/>
    <d v="2027-11-01T00:00:00"/>
    <s v="Euro"/>
    <n v="27.15"/>
    <n v="0"/>
    <n v="0"/>
    <n v="0"/>
    <n v="0"/>
    <n v="27.15"/>
    <n v="0"/>
    <n v="1090"/>
    <n v="0"/>
    <n v="0.05"/>
    <n v="0"/>
    <s v="0.00"/>
    <n v="0"/>
    <n v="0"/>
    <n v="0"/>
    <n v="0"/>
    <n v="27.15"/>
    <n v="0"/>
    <n v="27.15"/>
    <n v="1"/>
    <n v="0"/>
    <n v="27.15"/>
    <n v="27.15"/>
    <n v="2250000"/>
    <n v="0"/>
    <s v="N"/>
    <n v="0"/>
    <n v="444717"/>
  </r>
  <r>
    <m/>
    <s v="V100058"/>
    <s v="2024-0020"/>
    <x v="144"/>
    <n v="1"/>
    <s v="Wagon"/>
    <n v="1"/>
    <s v=""/>
    <x v="49"/>
    <m/>
    <m/>
    <x v="3"/>
    <x v="5"/>
    <n v="1"/>
    <m/>
    <m/>
    <m/>
    <n v="1"/>
    <m/>
    <n v="1"/>
    <x v="1"/>
    <n v="0"/>
    <d v="1899-12-30T00:00:00"/>
    <d v="1899-12-30T00:00:00"/>
    <x v="6"/>
    <m/>
    <m/>
    <m/>
    <d v="2027-06-01T00:00:00"/>
    <d v="2028-06-20T00:00:00"/>
    <n v="384"/>
    <x v="145"/>
    <m/>
    <m/>
    <m/>
    <m/>
    <s v="n.a."/>
    <m/>
    <m/>
    <n v="0"/>
    <n v="0"/>
    <m/>
    <d v="2027-11-20T00:00:00"/>
    <m/>
    <m/>
    <m/>
    <m/>
    <m/>
    <m/>
    <m/>
    <m/>
    <m/>
    <m/>
    <m/>
    <m/>
    <m/>
    <m/>
    <m/>
    <m/>
    <m/>
    <m/>
    <m/>
    <d v="2025-11-01T00:00:00"/>
    <m/>
    <n v="50000"/>
    <m/>
    <m/>
    <s v="Euro"/>
    <n v="27.15"/>
    <m/>
    <m/>
    <m/>
    <m/>
    <n v="27.15"/>
    <m/>
    <m/>
    <m/>
    <m/>
    <m/>
    <m/>
    <m/>
    <m/>
    <m/>
    <m/>
    <m/>
    <m/>
    <m/>
    <m/>
    <m/>
    <m/>
    <m/>
    <m/>
    <m/>
    <m/>
    <m/>
    <m/>
  </r>
  <r>
    <m/>
    <s v="V100058"/>
    <s v="2024-0020"/>
    <x v="144"/>
    <n v="1"/>
    <s v="Wagon"/>
    <n v="2"/>
    <s v=""/>
    <x v="49"/>
    <m/>
    <m/>
    <x v="3"/>
    <x v="5"/>
    <n v="1"/>
    <m/>
    <m/>
    <m/>
    <n v="1"/>
    <m/>
    <n v="1"/>
    <x v="1"/>
    <n v="0"/>
    <d v="1899-12-30T00:00:00"/>
    <d v="1899-12-30T00:00:00"/>
    <x v="6"/>
    <m/>
    <m/>
    <m/>
    <d v="2027-06-01T00:00:00"/>
    <d v="2028-06-20T00:00:00"/>
    <n v="384"/>
    <x v="145"/>
    <m/>
    <m/>
    <m/>
    <m/>
    <s v="n.a."/>
    <m/>
    <m/>
    <n v="0"/>
    <n v="0"/>
    <m/>
    <d v="2027-11-20T00:00:00"/>
    <m/>
    <m/>
    <m/>
    <m/>
    <m/>
    <m/>
    <m/>
    <m/>
    <m/>
    <m/>
    <m/>
    <m/>
    <m/>
    <m/>
    <m/>
    <m/>
    <m/>
    <m/>
    <m/>
    <d v="2025-11-01T00:00:00"/>
    <m/>
    <n v="50000"/>
    <m/>
    <m/>
    <s v="Euro"/>
    <n v="27.15"/>
    <m/>
    <m/>
    <m/>
    <m/>
    <n v="27.15"/>
    <m/>
    <m/>
    <m/>
    <m/>
    <m/>
    <m/>
    <m/>
    <m/>
    <m/>
    <m/>
    <m/>
    <m/>
    <m/>
    <m/>
    <m/>
    <m/>
    <m/>
    <m/>
    <m/>
    <m/>
    <m/>
    <m/>
  </r>
  <r>
    <m/>
    <s v="V100058"/>
    <s v="2024-0020"/>
    <x v="144"/>
    <n v="1"/>
    <s v="Wagon"/>
    <n v="3"/>
    <s v=""/>
    <x v="49"/>
    <m/>
    <m/>
    <x v="3"/>
    <x v="5"/>
    <n v="1"/>
    <m/>
    <m/>
    <m/>
    <n v="1"/>
    <m/>
    <n v="1"/>
    <x v="1"/>
    <n v="0"/>
    <d v="1899-12-30T00:00:00"/>
    <d v="1899-12-30T00:00:00"/>
    <x v="6"/>
    <m/>
    <m/>
    <m/>
    <d v="2027-06-01T00:00:00"/>
    <d v="2028-06-20T00:00:00"/>
    <n v="384"/>
    <x v="145"/>
    <m/>
    <m/>
    <m/>
    <m/>
    <s v="n.a."/>
    <m/>
    <m/>
    <n v="0"/>
    <n v="0"/>
    <m/>
    <d v="2027-11-20T00:00:00"/>
    <m/>
    <m/>
    <m/>
    <m/>
    <m/>
    <m/>
    <m/>
    <m/>
    <m/>
    <m/>
    <m/>
    <m/>
    <m/>
    <m/>
    <m/>
    <m/>
    <m/>
    <m/>
    <m/>
    <d v="2025-11-01T00:00:00"/>
    <m/>
    <n v="50000"/>
    <m/>
    <m/>
    <s v="Euro"/>
    <n v="27.15"/>
    <m/>
    <m/>
    <m/>
    <m/>
    <n v="27.15"/>
    <m/>
    <m/>
    <m/>
    <m/>
    <m/>
    <m/>
    <m/>
    <m/>
    <m/>
    <m/>
    <m/>
    <m/>
    <m/>
    <m/>
    <m/>
    <m/>
    <m/>
    <m/>
    <m/>
    <m/>
    <m/>
    <m/>
  </r>
  <r>
    <m/>
    <s v="V100058"/>
    <s v="2024-0020"/>
    <x v="144"/>
    <n v="1"/>
    <s v="Wagon"/>
    <n v="4"/>
    <s v=""/>
    <x v="49"/>
    <m/>
    <m/>
    <x v="3"/>
    <x v="5"/>
    <n v="1"/>
    <m/>
    <m/>
    <m/>
    <n v="1"/>
    <m/>
    <n v="1"/>
    <x v="1"/>
    <n v="0"/>
    <d v="1899-12-30T00:00:00"/>
    <d v="1899-12-30T00:00:00"/>
    <x v="6"/>
    <m/>
    <m/>
    <m/>
    <d v="2027-06-01T00:00:00"/>
    <d v="2028-06-20T00:00:00"/>
    <n v="384"/>
    <x v="145"/>
    <m/>
    <m/>
    <m/>
    <m/>
    <s v="n.a."/>
    <m/>
    <m/>
    <n v="0"/>
    <n v="0"/>
    <m/>
    <d v="2027-11-20T00:00:00"/>
    <m/>
    <m/>
    <m/>
    <m/>
    <m/>
    <m/>
    <m/>
    <m/>
    <m/>
    <m/>
    <m/>
    <m/>
    <m/>
    <m/>
    <m/>
    <m/>
    <m/>
    <m/>
    <m/>
    <d v="2025-11-01T00:00:00"/>
    <m/>
    <n v="50000"/>
    <m/>
    <m/>
    <s v="Euro"/>
    <n v="27.15"/>
    <m/>
    <m/>
    <m/>
    <m/>
    <n v="27.15"/>
    <m/>
    <m/>
    <m/>
    <m/>
    <m/>
    <m/>
    <m/>
    <m/>
    <m/>
    <m/>
    <m/>
    <m/>
    <m/>
    <m/>
    <m/>
    <m/>
    <m/>
    <m/>
    <m/>
    <m/>
    <m/>
    <m/>
  </r>
  <r>
    <m/>
    <s v="V100058"/>
    <s v="2024-0020"/>
    <x v="144"/>
    <n v="1"/>
    <s v="Wagon"/>
    <n v="5"/>
    <s v=""/>
    <x v="49"/>
    <m/>
    <m/>
    <x v="3"/>
    <x v="5"/>
    <n v="1"/>
    <m/>
    <m/>
    <m/>
    <n v="1"/>
    <m/>
    <n v="1"/>
    <x v="1"/>
    <n v="0"/>
    <d v="1899-12-30T00:00:00"/>
    <d v="1899-12-30T00:00:00"/>
    <x v="6"/>
    <m/>
    <m/>
    <m/>
    <d v="2027-06-01T00:00:00"/>
    <d v="2028-06-20T00:00:00"/>
    <n v="384"/>
    <x v="145"/>
    <m/>
    <m/>
    <m/>
    <m/>
    <s v="n.a."/>
    <m/>
    <m/>
    <n v="0"/>
    <n v="0"/>
    <m/>
    <d v="2027-11-20T00:00:00"/>
    <m/>
    <m/>
    <m/>
    <m/>
    <m/>
    <m/>
    <m/>
    <m/>
    <m/>
    <m/>
    <m/>
    <m/>
    <m/>
    <m/>
    <m/>
    <m/>
    <m/>
    <m/>
    <m/>
    <d v="2025-11-01T00:00:00"/>
    <m/>
    <n v="50000"/>
    <m/>
    <m/>
    <s v="Euro"/>
    <n v="27.15"/>
    <m/>
    <m/>
    <m/>
    <m/>
    <n v="27.15"/>
    <m/>
    <m/>
    <m/>
    <m/>
    <m/>
    <m/>
    <m/>
    <m/>
    <m/>
    <m/>
    <m/>
    <m/>
    <m/>
    <m/>
    <m/>
    <m/>
    <m/>
    <m/>
    <m/>
    <m/>
    <m/>
    <m/>
  </r>
  <r>
    <m/>
    <s v="V100058"/>
    <s v="2024-0020"/>
    <x v="144"/>
    <n v="1"/>
    <s v="Wagon"/>
    <n v="6"/>
    <s v=""/>
    <x v="49"/>
    <m/>
    <m/>
    <x v="3"/>
    <x v="5"/>
    <n v="1"/>
    <m/>
    <m/>
    <m/>
    <n v="1"/>
    <m/>
    <n v="1"/>
    <x v="1"/>
    <n v="0"/>
    <d v="1899-12-30T00:00:00"/>
    <d v="1899-12-30T00:00:00"/>
    <x v="6"/>
    <m/>
    <m/>
    <m/>
    <d v="2027-06-01T00:00:00"/>
    <d v="2028-06-20T00:00:00"/>
    <n v="384"/>
    <x v="145"/>
    <m/>
    <m/>
    <m/>
    <m/>
    <s v="n.a."/>
    <m/>
    <m/>
    <n v="0"/>
    <n v="0"/>
    <m/>
    <d v="2027-11-20T00:00:00"/>
    <m/>
    <m/>
    <m/>
    <m/>
    <m/>
    <m/>
    <m/>
    <m/>
    <m/>
    <m/>
    <m/>
    <m/>
    <m/>
    <m/>
    <m/>
    <m/>
    <m/>
    <m/>
    <m/>
    <d v="2025-11-01T00:00:00"/>
    <m/>
    <n v="50000"/>
    <m/>
    <m/>
    <s v="Euro"/>
    <n v="27.15"/>
    <m/>
    <m/>
    <m/>
    <m/>
    <n v="27.15"/>
    <m/>
    <m/>
    <m/>
    <m/>
    <m/>
    <m/>
    <m/>
    <m/>
    <m/>
    <m/>
    <m/>
    <m/>
    <m/>
    <m/>
    <m/>
    <m/>
    <m/>
    <m/>
    <m/>
    <m/>
    <m/>
    <m/>
  </r>
  <r>
    <m/>
    <s v="V100058"/>
    <s v="2024-0020"/>
    <x v="144"/>
    <n v="1"/>
    <s v="Wagon"/>
    <n v="7"/>
    <s v=""/>
    <x v="49"/>
    <m/>
    <m/>
    <x v="3"/>
    <x v="5"/>
    <n v="1"/>
    <m/>
    <m/>
    <m/>
    <n v="1"/>
    <m/>
    <n v="1"/>
    <x v="1"/>
    <n v="0"/>
    <d v="1899-12-30T00:00:00"/>
    <d v="1899-12-30T00:00:00"/>
    <x v="6"/>
    <m/>
    <m/>
    <m/>
    <d v="2027-06-01T00:00:00"/>
    <d v="2028-06-20T00:00:00"/>
    <n v="384"/>
    <x v="145"/>
    <m/>
    <m/>
    <m/>
    <m/>
    <s v="n.a."/>
    <m/>
    <m/>
    <n v="0"/>
    <n v="0"/>
    <m/>
    <d v="2027-11-20T00:00:00"/>
    <m/>
    <m/>
    <m/>
    <m/>
    <m/>
    <m/>
    <m/>
    <m/>
    <m/>
    <m/>
    <m/>
    <m/>
    <m/>
    <m/>
    <m/>
    <m/>
    <m/>
    <m/>
    <m/>
    <d v="2025-11-01T00:00:00"/>
    <m/>
    <n v="50000"/>
    <m/>
    <m/>
    <s v="Euro"/>
    <n v="27.15"/>
    <m/>
    <m/>
    <m/>
    <m/>
    <n v="27.15"/>
    <m/>
    <m/>
    <m/>
    <m/>
    <m/>
    <m/>
    <m/>
    <m/>
    <m/>
    <m/>
    <m/>
    <m/>
    <m/>
    <m/>
    <m/>
    <m/>
    <m/>
    <m/>
    <m/>
    <m/>
    <m/>
    <m/>
  </r>
  <r>
    <m/>
    <s v="V100058"/>
    <s v="2024-0020"/>
    <x v="144"/>
    <n v="1"/>
    <s v="Wagon"/>
    <n v="8"/>
    <s v=""/>
    <x v="49"/>
    <m/>
    <m/>
    <x v="3"/>
    <x v="5"/>
    <n v="1"/>
    <m/>
    <m/>
    <m/>
    <n v="1"/>
    <m/>
    <n v="1"/>
    <x v="1"/>
    <n v="0"/>
    <d v="1899-12-30T00:00:00"/>
    <d v="1899-12-30T00:00:00"/>
    <x v="6"/>
    <m/>
    <m/>
    <m/>
    <d v="2027-06-01T00:00:00"/>
    <d v="2028-06-20T00:00:00"/>
    <n v="384"/>
    <x v="145"/>
    <m/>
    <m/>
    <m/>
    <m/>
    <s v="n.a."/>
    <m/>
    <m/>
    <n v="0"/>
    <n v="0"/>
    <m/>
    <d v="2027-11-20T00:00:00"/>
    <m/>
    <m/>
    <m/>
    <m/>
    <m/>
    <m/>
    <m/>
    <m/>
    <m/>
    <m/>
    <m/>
    <m/>
    <m/>
    <m/>
    <m/>
    <m/>
    <m/>
    <m/>
    <m/>
    <d v="2025-11-01T00:00:00"/>
    <m/>
    <n v="50000"/>
    <m/>
    <m/>
    <s v="Euro"/>
    <n v="27.15"/>
    <m/>
    <m/>
    <m/>
    <m/>
    <n v="27.15"/>
    <m/>
    <m/>
    <m/>
    <m/>
    <m/>
    <m/>
    <m/>
    <m/>
    <m/>
    <m/>
    <m/>
    <m/>
    <m/>
    <m/>
    <m/>
    <m/>
    <m/>
    <m/>
    <m/>
    <m/>
    <m/>
    <m/>
  </r>
  <r>
    <m/>
    <s v="V100058"/>
    <s v="2024-0020"/>
    <x v="144"/>
    <n v="1"/>
    <s v="Wagon"/>
    <n v="9"/>
    <s v=""/>
    <x v="49"/>
    <m/>
    <m/>
    <x v="3"/>
    <x v="5"/>
    <n v="1"/>
    <m/>
    <m/>
    <m/>
    <n v="1"/>
    <m/>
    <n v="1"/>
    <x v="1"/>
    <n v="0"/>
    <d v="1899-12-30T00:00:00"/>
    <d v="1899-12-30T00:00:00"/>
    <x v="6"/>
    <m/>
    <m/>
    <m/>
    <d v="2027-06-01T00:00:00"/>
    <d v="2028-06-20T00:00:00"/>
    <n v="384"/>
    <x v="145"/>
    <m/>
    <m/>
    <m/>
    <m/>
    <s v="n.a."/>
    <m/>
    <m/>
    <n v="0"/>
    <n v="0"/>
    <m/>
    <d v="2027-11-20T00:00:00"/>
    <m/>
    <m/>
    <m/>
    <m/>
    <m/>
    <m/>
    <m/>
    <m/>
    <m/>
    <m/>
    <m/>
    <m/>
    <m/>
    <m/>
    <m/>
    <m/>
    <m/>
    <m/>
    <m/>
    <d v="2025-11-01T00:00:00"/>
    <m/>
    <n v="50000"/>
    <m/>
    <m/>
    <s v="Euro"/>
    <n v="27.15"/>
    <m/>
    <m/>
    <m/>
    <m/>
    <n v="27.15"/>
    <m/>
    <m/>
    <m/>
    <m/>
    <m/>
    <m/>
    <m/>
    <m/>
    <m/>
    <m/>
    <m/>
    <m/>
    <m/>
    <m/>
    <m/>
    <m/>
    <m/>
    <m/>
    <m/>
    <m/>
    <m/>
    <m/>
  </r>
  <r>
    <m/>
    <s v="V100058"/>
    <s v="2024-0020"/>
    <x v="144"/>
    <n v="1"/>
    <s v="Wagon"/>
    <n v="10"/>
    <s v=""/>
    <x v="49"/>
    <m/>
    <m/>
    <x v="3"/>
    <x v="5"/>
    <n v="1"/>
    <m/>
    <m/>
    <m/>
    <n v="1"/>
    <m/>
    <n v="1"/>
    <x v="1"/>
    <n v="0"/>
    <d v="1899-12-30T00:00:00"/>
    <d v="1899-12-30T00:00:00"/>
    <x v="6"/>
    <m/>
    <m/>
    <m/>
    <d v="2027-06-01T00:00:00"/>
    <d v="2028-06-20T00:00:00"/>
    <n v="384"/>
    <x v="145"/>
    <m/>
    <m/>
    <m/>
    <m/>
    <s v="n.a."/>
    <m/>
    <m/>
    <n v="0"/>
    <n v="0"/>
    <m/>
    <d v="2027-11-20T00:00:00"/>
    <m/>
    <m/>
    <m/>
    <m/>
    <m/>
    <m/>
    <m/>
    <m/>
    <m/>
    <m/>
    <m/>
    <m/>
    <m/>
    <m/>
    <m/>
    <m/>
    <m/>
    <m/>
    <m/>
    <d v="2025-11-01T00:00:00"/>
    <m/>
    <n v="50000"/>
    <m/>
    <m/>
    <s v="Euro"/>
    <n v="27.15"/>
    <m/>
    <m/>
    <m/>
    <m/>
    <n v="27.15"/>
    <m/>
    <m/>
    <m/>
    <m/>
    <m/>
    <m/>
    <m/>
    <m/>
    <m/>
    <m/>
    <m/>
    <m/>
    <m/>
    <m/>
    <m/>
    <m/>
    <m/>
    <m/>
    <m/>
    <m/>
    <m/>
    <m/>
  </r>
  <r>
    <m/>
    <s v="V100058"/>
    <s v="2024-0020"/>
    <x v="144"/>
    <n v="1"/>
    <s v="Wagon"/>
    <n v="11"/>
    <s v=""/>
    <x v="49"/>
    <m/>
    <m/>
    <x v="3"/>
    <x v="5"/>
    <n v="1"/>
    <m/>
    <m/>
    <m/>
    <n v="1"/>
    <m/>
    <n v="1"/>
    <x v="1"/>
    <n v="0"/>
    <d v="1899-12-30T00:00:00"/>
    <d v="1899-12-30T00:00:00"/>
    <x v="6"/>
    <m/>
    <m/>
    <m/>
    <d v="2027-06-01T00:00:00"/>
    <d v="2028-06-20T00:00:00"/>
    <n v="384"/>
    <x v="145"/>
    <m/>
    <m/>
    <m/>
    <m/>
    <s v="n.a."/>
    <m/>
    <m/>
    <n v="0"/>
    <n v="0"/>
    <m/>
    <d v="2027-11-20T00:00:00"/>
    <m/>
    <m/>
    <m/>
    <m/>
    <m/>
    <m/>
    <m/>
    <m/>
    <m/>
    <m/>
    <m/>
    <m/>
    <m/>
    <m/>
    <m/>
    <m/>
    <m/>
    <m/>
    <m/>
    <d v="2025-11-01T00:00:00"/>
    <m/>
    <n v="50000"/>
    <m/>
    <m/>
    <s v="Euro"/>
    <n v="27.15"/>
    <m/>
    <m/>
    <m/>
    <m/>
    <n v="27.15"/>
    <m/>
    <m/>
    <m/>
    <m/>
    <m/>
    <m/>
    <m/>
    <m/>
    <m/>
    <m/>
    <m/>
    <m/>
    <m/>
    <m/>
    <m/>
    <m/>
    <m/>
    <m/>
    <m/>
    <m/>
    <m/>
    <m/>
  </r>
  <r>
    <m/>
    <s v="V100058"/>
    <s v="2024-0020"/>
    <x v="144"/>
    <n v="1"/>
    <s v="Wagon"/>
    <n v="12"/>
    <s v=""/>
    <x v="49"/>
    <m/>
    <m/>
    <x v="3"/>
    <x v="5"/>
    <n v="1"/>
    <m/>
    <m/>
    <m/>
    <n v="1"/>
    <m/>
    <n v="1"/>
    <x v="1"/>
    <n v="0"/>
    <d v="1899-12-30T00:00:00"/>
    <d v="1899-12-30T00:00:00"/>
    <x v="6"/>
    <m/>
    <m/>
    <m/>
    <d v="2027-06-01T00:00:00"/>
    <d v="2028-06-20T00:00:00"/>
    <n v="384"/>
    <x v="145"/>
    <m/>
    <m/>
    <m/>
    <m/>
    <s v="n.a."/>
    <m/>
    <m/>
    <n v="0"/>
    <n v="0"/>
    <m/>
    <d v="2027-11-20T00:00:00"/>
    <m/>
    <m/>
    <m/>
    <m/>
    <m/>
    <m/>
    <m/>
    <m/>
    <m/>
    <m/>
    <m/>
    <m/>
    <m/>
    <m/>
    <m/>
    <m/>
    <m/>
    <m/>
    <m/>
    <d v="2025-11-01T00:00:00"/>
    <m/>
    <n v="50000"/>
    <m/>
    <m/>
    <s v="Euro"/>
    <n v="27.15"/>
    <m/>
    <m/>
    <m/>
    <m/>
    <n v="27.15"/>
    <m/>
    <m/>
    <m/>
    <m/>
    <m/>
    <m/>
    <m/>
    <m/>
    <m/>
    <m/>
    <m/>
    <m/>
    <m/>
    <m/>
    <m/>
    <m/>
    <m/>
    <m/>
    <m/>
    <m/>
    <m/>
    <m/>
  </r>
  <r>
    <m/>
    <s v="V100058"/>
    <s v="2024-0020"/>
    <x v="144"/>
    <n v="1"/>
    <s v="Wagon"/>
    <n v="13"/>
    <s v=""/>
    <x v="49"/>
    <m/>
    <m/>
    <x v="3"/>
    <x v="5"/>
    <n v="1"/>
    <m/>
    <m/>
    <m/>
    <n v="1"/>
    <m/>
    <n v="1"/>
    <x v="1"/>
    <n v="0"/>
    <d v="1899-12-30T00:00:00"/>
    <d v="1899-12-30T00:00:00"/>
    <x v="6"/>
    <m/>
    <m/>
    <m/>
    <d v="2027-06-01T00:00:00"/>
    <d v="2028-06-20T00:00:00"/>
    <n v="384"/>
    <x v="145"/>
    <m/>
    <m/>
    <m/>
    <m/>
    <s v="n.a."/>
    <m/>
    <m/>
    <n v="0"/>
    <n v="0"/>
    <m/>
    <d v="2027-11-20T00:00:00"/>
    <m/>
    <m/>
    <m/>
    <m/>
    <m/>
    <m/>
    <m/>
    <m/>
    <m/>
    <m/>
    <m/>
    <m/>
    <m/>
    <m/>
    <m/>
    <m/>
    <m/>
    <m/>
    <m/>
    <d v="2025-11-01T00:00:00"/>
    <m/>
    <n v="50000"/>
    <m/>
    <m/>
    <s v="Euro"/>
    <n v="27.15"/>
    <m/>
    <m/>
    <m/>
    <m/>
    <n v="27.15"/>
    <m/>
    <m/>
    <m/>
    <m/>
    <m/>
    <m/>
    <m/>
    <m/>
    <m/>
    <m/>
    <m/>
    <m/>
    <m/>
    <m/>
    <m/>
    <m/>
    <m/>
    <m/>
    <m/>
    <m/>
    <m/>
    <m/>
  </r>
  <r>
    <m/>
    <s v="V100058"/>
    <s v="2024-0020"/>
    <x v="144"/>
    <n v="1"/>
    <s v="Wagon"/>
    <n v="14"/>
    <s v=""/>
    <x v="49"/>
    <m/>
    <m/>
    <x v="3"/>
    <x v="5"/>
    <n v="1"/>
    <m/>
    <m/>
    <m/>
    <n v="1"/>
    <m/>
    <n v="1"/>
    <x v="1"/>
    <n v="0"/>
    <d v="1899-12-30T00:00:00"/>
    <d v="1899-12-30T00:00:00"/>
    <x v="6"/>
    <m/>
    <m/>
    <m/>
    <d v="2027-06-01T00:00:00"/>
    <d v="2028-06-20T00:00:00"/>
    <n v="384"/>
    <x v="145"/>
    <m/>
    <m/>
    <m/>
    <m/>
    <s v="n.a."/>
    <m/>
    <m/>
    <n v="0"/>
    <n v="0"/>
    <m/>
    <d v="2027-11-20T00:00:00"/>
    <m/>
    <m/>
    <m/>
    <m/>
    <m/>
    <m/>
    <m/>
    <m/>
    <m/>
    <m/>
    <m/>
    <m/>
    <m/>
    <m/>
    <m/>
    <m/>
    <m/>
    <m/>
    <m/>
    <d v="2025-11-01T00:00:00"/>
    <m/>
    <n v="50000"/>
    <m/>
    <m/>
    <s v="Euro"/>
    <n v="27.15"/>
    <m/>
    <m/>
    <m/>
    <m/>
    <n v="27.15"/>
    <m/>
    <m/>
    <m/>
    <m/>
    <m/>
    <m/>
    <m/>
    <m/>
    <m/>
    <m/>
    <m/>
    <m/>
    <m/>
    <m/>
    <m/>
    <m/>
    <m/>
    <m/>
    <m/>
    <m/>
    <m/>
    <m/>
  </r>
  <r>
    <m/>
    <s v="V100058"/>
    <s v="2024-0020"/>
    <x v="144"/>
    <n v="1"/>
    <s v="Wagon"/>
    <n v="15"/>
    <s v=""/>
    <x v="49"/>
    <m/>
    <m/>
    <x v="3"/>
    <x v="5"/>
    <n v="1"/>
    <m/>
    <m/>
    <m/>
    <n v="1"/>
    <m/>
    <n v="1"/>
    <x v="1"/>
    <n v="0"/>
    <d v="1899-12-30T00:00:00"/>
    <d v="1899-12-30T00:00:00"/>
    <x v="6"/>
    <m/>
    <m/>
    <m/>
    <d v="2027-06-01T00:00:00"/>
    <d v="2028-06-20T00:00:00"/>
    <n v="384"/>
    <x v="145"/>
    <m/>
    <m/>
    <m/>
    <m/>
    <s v="n.a."/>
    <m/>
    <m/>
    <n v="0"/>
    <n v="0"/>
    <m/>
    <d v="2027-11-20T00:00:00"/>
    <m/>
    <m/>
    <m/>
    <m/>
    <m/>
    <m/>
    <m/>
    <m/>
    <m/>
    <m/>
    <m/>
    <m/>
    <m/>
    <m/>
    <m/>
    <m/>
    <m/>
    <m/>
    <m/>
    <d v="2025-11-01T00:00:00"/>
    <m/>
    <n v="50000"/>
    <m/>
    <m/>
    <s v="Euro"/>
    <n v="27.15"/>
    <m/>
    <m/>
    <m/>
    <m/>
    <n v="27.15"/>
    <m/>
    <m/>
    <m/>
    <m/>
    <m/>
    <m/>
    <m/>
    <m/>
    <m/>
    <m/>
    <m/>
    <m/>
    <m/>
    <m/>
    <m/>
    <m/>
    <m/>
    <m/>
    <m/>
    <m/>
    <m/>
    <m/>
  </r>
  <r>
    <m/>
    <s v="V100058"/>
    <s v="2024-0020"/>
    <x v="144"/>
    <n v="1"/>
    <s v="Wagon"/>
    <n v="16"/>
    <s v=""/>
    <x v="49"/>
    <m/>
    <m/>
    <x v="3"/>
    <x v="5"/>
    <n v="1"/>
    <m/>
    <m/>
    <m/>
    <n v="1"/>
    <m/>
    <n v="1"/>
    <x v="1"/>
    <n v="0"/>
    <d v="1899-12-30T00:00:00"/>
    <d v="1899-12-30T00:00:00"/>
    <x v="6"/>
    <m/>
    <m/>
    <m/>
    <d v="2027-06-01T00:00:00"/>
    <d v="2028-06-20T00:00:00"/>
    <n v="384"/>
    <x v="145"/>
    <m/>
    <m/>
    <m/>
    <m/>
    <s v="n.a."/>
    <m/>
    <m/>
    <n v="0"/>
    <n v="0"/>
    <m/>
    <d v="2027-11-20T00:00:00"/>
    <m/>
    <m/>
    <m/>
    <m/>
    <m/>
    <m/>
    <m/>
    <m/>
    <m/>
    <m/>
    <m/>
    <m/>
    <m/>
    <m/>
    <m/>
    <m/>
    <m/>
    <m/>
    <m/>
    <d v="2025-11-01T00:00:00"/>
    <m/>
    <n v="50000"/>
    <m/>
    <m/>
    <s v="Euro"/>
    <n v="27.15"/>
    <m/>
    <m/>
    <m/>
    <m/>
    <n v="27.15"/>
    <m/>
    <m/>
    <m/>
    <m/>
    <m/>
    <m/>
    <m/>
    <m/>
    <m/>
    <m/>
    <m/>
    <m/>
    <m/>
    <m/>
    <m/>
    <m/>
    <m/>
    <m/>
    <m/>
    <m/>
    <m/>
    <m/>
  </r>
  <r>
    <m/>
    <s v="V100058"/>
    <s v="2024-0020"/>
    <x v="144"/>
    <n v="1"/>
    <s v="Wagon"/>
    <n v="17"/>
    <s v=""/>
    <x v="49"/>
    <m/>
    <m/>
    <x v="3"/>
    <x v="5"/>
    <n v="1"/>
    <m/>
    <m/>
    <m/>
    <n v="1"/>
    <m/>
    <n v="1"/>
    <x v="1"/>
    <n v="0"/>
    <d v="1899-12-30T00:00:00"/>
    <d v="1899-12-30T00:00:00"/>
    <x v="6"/>
    <m/>
    <m/>
    <m/>
    <d v="2027-06-01T00:00:00"/>
    <d v="2028-06-20T00:00:00"/>
    <n v="384"/>
    <x v="145"/>
    <m/>
    <m/>
    <m/>
    <m/>
    <s v="n.a."/>
    <m/>
    <m/>
    <n v="0"/>
    <n v="0"/>
    <m/>
    <d v="2027-11-20T00:00:00"/>
    <m/>
    <m/>
    <m/>
    <m/>
    <m/>
    <m/>
    <m/>
    <m/>
    <m/>
    <m/>
    <m/>
    <m/>
    <m/>
    <m/>
    <m/>
    <m/>
    <m/>
    <m/>
    <m/>
    <d v="2025-11-01T00:00:00"/>
    <m/>
    <n v="50000"/>
    <m/>
    <m/>
    <s v="Euro"/>
    <n v="27.15"/>
    <m/>
    <m/>
    <m/>
    <m/>
    <n v="27.15"/>
    <m/>
    <m/>
    <m/>
    <m/>
    <m/>
    <m/>
    <m/>
    <m/>
    <m/>
    <m/>
    <m/>
    <m/>
    <m/>
    <m/>
    <m/>
    <m/>
    <m/>
    <m/>
    <m/>
    <m/>
    <m/>
    <m/>
  </r>
  <r>
    <m/>
    <s v="V100058"/>
    <s v="2024-0020"/>
    <x v="144"/>
    <n v="1"/>
    <s v="Wagon"/>
    <n v="18"/>
    <s v=""/>
    <x v="49"/>
    <m/>
    <m/>
    <x v="3"/>
    <x v="5"/>
    <n v="1"/>
    <m/>
    <m/>
    <m/>
    <n v="1"/>
    <m/>
    <n v="1"/>
    <x v="1"/>
    <n v="0"/>
    <d v="1899-12-30T00:00:00"/>
    <d v="1899-12-30T00:00:00"/>
    <x v="6"/>
    <m/>
    <m/>
    <m/>
    <d v="2027-06-01T00:00:00"/>
    <d v="2028-06-20T00:00:00"/>
    <n v="384"/>
    <x v="145"/>
    <m/>
    <m/>
    <m/>
    <m/>
    <s v="n.a."/>
    <m/>
    <m/>
    <n v="0"/>
    <n v="0"/>
    <m/>
    <d v="2027-11-20T00:00:00"/>
    <m/>
    <m/>
    <m/>
    <m/>
    <m/>
    <m/>
    <m/>
    <m/>
    <m/>
    <m/>
    <m/>
    <m/>
    <m/>
    <m/>
    <m/>
    <m/>
    <m/>
    <m/>
    <m/>
    <d v="2025-11-01T00:00:00"/>
    <m/>
    <n v="50000"/>
    <m/>
    <m/>
    <s v="Euro"/>
    <n v="27.15"/>
    <m/>
    <m/>
    <m/>
    <m/>
    <n v="27.15"/>
    <m/>
    <m/>
    <m/>
    <m/>
    <m/>
    <m/>
    <m/>
    <m/>
    <m/>
    <m/>
    <m/>
    <m/>
    <m/>
    <m/>
    <m/>
    <m/>
    <m/>
    <m/>
    <m/>
    <m/>
    <m/>
    <m/>
  </r>
  <r>
    <m/>
    <s v="V100058"/>
    <s v="2024-0020"/>
    <x v="144"/>
    <n v="1"/>
    <s v="Wagon"/>
    <n v="19"/>
    <s v=""/>
    <x v="49"/>
    <m/>
    <m/>
    <x v="3"/>
    <x v="5"/>
    <n v="1"/>
    <m/>
    <m/>
    <m/>
    <n v="1"/>
    <m/>
    <n v="1"/>
    <x v="1"/>
    <n v="0"/>
    <d v="1899-12-30T00:00:00"/>
    <d v="1899-12-30T00:00:00"/>
    <x v="6"/>
    <m/>
    <m/>
    <m/>
    <d v="2027-06-01T00:00:00"/>
    <d v="2028-06-20T00:00:00"/>
    <n v="384"/>
    <x v="145"/>
    <m/>
    <m/>
    <m/>
    <m/>
    <s v="n.a."/>
    <m/>
    <m/>
    <n v="0"/>
    <n v="0"/>
    <m/>
    <d v="2027-11-20T00:00:00"/>
    <m/>
    <m/>
    <m/>
    <m/>
    <m/>
    <m/>
    <m/>
    <m/>
    <m/>
    <m/>
    <m/>
    <m/>
    <m/>
    <m/>
    <m/>
    <m/>
    <m/>
    <m/>
    <m/>
    <d v="2025-11-01T00:00:00"/>
    <m/>
    <n v="50000"/>
    <m/>
    <m/>
    <s v="Euro"/>
    <n v="27.15"/>
    <m/>
    <m/>
    <m/>
    <m/>
    <n v="27.15"/>
    <m/>
    <m/>
    <m/>
    <m/>
    <m/>
    <m/>
    <m/>
    <m/>
    <m/>
    <m/>
    <m/>
    <m/>
    <m/>
    <m/>
    <m/>
    <m/>
    <m/>
    <m/>
    <m/>
    <m/>
    <m/>
    <m/>
  </r>
  <r>
    <m/>
    <s v="V100058"/>
    <s v="2024-0020"/>
    <x v="144"/>
    <n v="1"/>
    <s v="Wagon"/>
    <n v="20"/>
    <s v=""/>
    <x v="49"/>
    <m/>
    <m/>
    <x v="3"/>
    <x v="5"/>
    <n v="1"/>
    <m/>
    <m/>
    <m/>
    <n v="1"/>
    <m/>
    <n v="1"/>
    <x v="1"/>
    <n v="0"/>
    <d v="1899-12-30T00:00:00"/>
    <d v="1899-12-30T00:00:00"/>
    <x v="6"/>
    <m/>
    <m/>
    <m/>
    <d v="2027-06-01T00:00:00"/>
    <d v="2028-06-20T00:00:00"/>
    <n v="384"/>
    <x v="145"/>
    <m/>
    <m/>
    <m/>
    <m/>
    <s v="n.a."/>
    <m/>
    <m/>
    <n v="0"/>
    <n v="0"/>
    <m/>
    <d v="2027-11-20T00:00:00"/>
    <m/>
    <m/>
    <m/>
    <m/>
    <m/>
    <m/>
    <m/>
    <m/>
    <m/>
    <m/>
    <m/>
    <m/>
    <m/>
    <m/>
    <m/>
    <m/>
    <m/>
    <m/>
    <m/>
    <d v="2025-11-01T00:00:00"/>
    <m/>
    <n v="50000"/>
    <m/>
    <m/>
    <s v="Euro"/>
    <n v="27.15"/>
    <m/>
    <m/>
    <m/>
    <m/>
    <n v="27.15"/>
    <m/>
    <m/>
    <m/>
    <m/>
    <m/>
    <m/>
    <m/>
    <m/>
    <m/>
    <m/>
    <m/>
    <m/>
    <m/>
    <m/>
    <m/>
    <m/>
    <m/>
    <m/>
    <m/>
    <m/>
    <m/>
    <m/>
  </r>
  <r>
    <m/>
    <s v="V100058"/>
    <s v="2024-0020"/>
    <x v="144"/>
    <n v="1"/>
    <s v="Wagon"/>
    <n v="21"/>
    <s v=""/>
    <x v="49"/>
    <m/>
    <m/>
    <x v="3"/>
    <x v="5"/>
    <n v="1"/>
    <m/>
    <m/>
    <m/>
    <n v="1"/>
    <m/>
    <n v="1"/>
    <x v="1"/>
    <n v="0"/>
    <d v="1899-12-30T00:00:00"/>
    <d v="1899-12-30T00:00:00"/>
    <x v="6"/>
    <m/>
    <m/>
    <m/>
    <d v="2027-06-01T00:00:00"/>
    <d v="2028-06-20T00:00:00"/>
    <n v="384"/>
    <x v="145"/>
    <m/>
    <m/>
    <m/>
    <m/>
    <s v="n.a."/>
    <m/>
    <m/>
    <n v="0"/>
    <n v="0"/>
    <m/>
    <d v="2027-11-20T00:00:00"/>
    <m/>
    <m/>
    <m/>
    <m/>
    <m/>
    <m/>
    <m/>
    <m/>
    <m/>
    <m/>
    <m/>
    <m/>
    <m/>
    <m/>
    <m/>
    <m/>
    <m/>
    <m/>
    <m/>
    <d v="2025-11-01T00:00:00"/>
    <m/>
    <n v="50000"/>
    <m/>
    <m/>
    <s v="Euro"/>
    <n v="27.15"/>
    <m/>
    <m/>
    <m/>
    <m/>
    <n v="27.15"/>
    <m/>
    <m/>
    <m/>
    <m/>
    <m/>
    <m/>
    <m/>
    <m/>
    <m/>
    <m/>
    <m/>
    <m/>
    <m/>
    <m/>
    <m/>
    <m/>
    <m/>
    <m/>
    <m/>
    <m/>
    <m/>
    <m/>
  </r>
  <r>
    <m/>
    <s v="V100058"/>
    <s v="2024-0020"/>
    <x v="144"/>
    <n v="1"/>
    <s v="Wagon"/>
    <n v="22"/>
    <s v=""/>
    <x v="49"/>
    <m/>
    <m/>
    <x v="3"/>
    <x v="5"/>
    <n v="1"/>
    <m/>
    <m/>
    <m/>
    <n v="1"/>
    <m/>
    <n v="1"/>
    <x v="1"/>
    <n v="0"/>
    <d v="1899-12-30T00:00:00"/>
    <d v="1899-12-30T00:00:00"/>
    <x v="6"/>
    <m/>
    <m/>
    <m/>
    <d v="2027-06-01T00:00:00"/>
    <d v="2028-06-20T00:00:00"/>
    <n v="384"/>
    <x v="145"/>
    <m/>
    <m/>
    <m/>
    <m/>
    <s v="n.a."/>
    <m/>
    <m/>
    <n v="0"/>
    <n v="0"/>
    <m/>
    <d v="2027-11-20T00:00:00"/>
    <m/>
    <m/>
    <m/>
    <m/>
    <m/>
    <m/>
    <m/>
    <m/>
    <m/>
    <m/>
    <m/>
    <m/>
    <m/>
    <m/>
    <m/>
    <m/>
    <m/>
    <m/>
    <m/>
    <d v="2025-11-01T00:00:00"/>
    <m/>
    <n v="50000"/>
    <m/>
    <m/>
    <s v="Euro"/>
    <n v="27.15"/>
    <m/>
    <m/>
    <m/>
    <m/>
    <n v="27.15"/>
    <m/>
    <m/>
    <m/>
    <m/>
    <m/>
    <m/>
    <m/>
    <m/>
    <m/>
    <m/>
    <m/>
    <m/>
    <m/>
    <m/>
    <m/>
    <m/>
    <m/>
    <m/>
    <m/>
    <m/>
    <m/>
    <m/>
  </r>
  <r>
    <m/>
    <s v="V100058"/>
    <s v="2024-0020"/>
    <x v="144"/>
    <n v="1"/>
    <s v="Wagon"/>
    <n v="23"/>
    <s v=""/>
    <x v="49"/>
    <m/>
    <m/>
    <x v="3"/>
    <x v="5"/>
    <n v="1"/>
    <m/>
    <m/>
    <m/>
    <n v="1"/>
    <m/>
    <n v="1"/>
    <x v="1"/>
    <n v="0"/>
    <d v="1899-12-30T00:00:00"/>
    <d v="1899-12-30T00:00:00"/>
    <x v="6"/>
    <m/>
    <m/>
    <m/>
    <d v="2027-06-01T00:00:00"/>
    <d v="2028-06-20T00:00:00"/>
    <n v="384"/>
    <x v="145"/>
    <m/>
    <m/>
    <m/>
    <m/>
    <s v="n.a."/>
    <m/>
    <m/>
    <n v="0"/>
    <n v="0"/>
    <m/>
    <d v="2027-11-20T00:00:00"/>
    <m/>
    <m/>
    <m/>
    <m/>
    <m/>
    <m/>
    <m/>
    <m/>
    <m/>
    <m/>
    <m/>
    <m/>
    <m/>
    <m/>
    <m/>
    <m/>
    <m/>
    <m/>
    <m/>
    <d v="2025-11-01T00:00:00"/>
    <m/>
    <n v="50000"/>
    <m/>
    <m/>
    <s v="Euro"/>
    <n v="27.15"/>
    <m/>
    <m/>
    <m/>
    <m/>
    <n v="27.15"/>
    <m/>
    <m/>
    <m/>
    <m/>
    <m/>
    <m/>
    <m/>
    <m/>
    <m/>
    <m/>
    <m/>
    <m/>
    <m/>
    <m/>
    <m/>
    <m/>
    <m/>
    <m/>
    <m/>
    <m/>
    <m/>
    <m/>
  </r>
  <r>
    <m/>
    <s v="V100058"/>
    <s v="2024-0020"/>
    <x v="144"/>
    <n v="1"/>
    <s v="Wagon"/>
    <n v="24"/>
    <s v=""/>
    <x v="49"/>
    <m/>
    <m/>
    <x v="3"/>
    <x v="5"/>
    <n v="1"/>
    <m/>
    <m/>
    <m/>
    <n v="1"/>
    <m/>
    <n v="1"/>
    <x v="1"/>
    <n v="0"/>
    <d v="1899-12-30T00:00:00"/>
    <d v="1899-12-30T00:00:00"/>
    <x v="6"/>
    <m/>
    <m/>
    <m/>
    <d v="2027-06-01T00:00:00"/>
    <d v="2028-06-20T00:00:00"/>
    <n v="384"/>
    <x v="145"/>
    <m/>
    <m/>
    <m/>
    <m/>
    <s v="n.a."/>
    <m/>
    <m/>
    <n v="0"/>
    <n v="0"/>
    <m/>
    <d v="2027-11-20T00:00:00"/>
    <m/>
    <m/>
    <m/>
    <m/>
    <m/>
    <m/>
    <m/>
    <m/>
    <m/>
    <m/>
    <m/>
    <m/>
    <m/>
    <m/>
    <m/>
    <m/>
    <m/>
    <m/>
    <m/>
    <d v="2025-11-01T00:00:00"/>
    <m/>
    <n v="50000"/>
    <m/>
    <m/>
    <s v="Euro"/>
    <n v="27.15"/>
    <m/>
    <m/>
    <m/>
    <m/>
    <n v="27.15"/>
    <m/>
    <m/>
    <m/>
    <m/>
    <m/>
    <m/>
    <m/>
    <m/>
    <m/>
    <m/>
    <m/>
    <m/>
    <m/>
    <m/>
    <m/>
    <m/>
    <m/>
    <m/>
    <m/>
    <m/>
    <m/>
    <m/>
  </r>
  <r>
    <m/>
    <s v="V100058"/>
    <s v="2024-0020"/>
    <x v="144"/>
    <n v="1"/>
    <s v="Wagon"/>
    <n v="25"/>
    <s v=""/>
    <x v="49"/>
    <m/>
    <m/>
    <x v="3"/>
    <x v="5"/>
    <n v="1"/>
    <m/>
    <m/>
    <m/>
    <n v="1"/>
    <m/>
    <n v="1"/>
    <x v="1"/>
    <n v="0"/>
    <d v="1899-12-30T00:00:00"/>
    <d v="1899-12-30T00:00:00"/>
    <x v="6"/>
    <m/>
    <m/>
    <m/>
    <d v="2027-06-01T00:00:00"/>
    <d v="2028-06-20T00:00:00"/>
    <n v="384"/>
    <x v="145"/>
    <m/>
    <m/>
    <m/>
    <m/>
    <s v="n.a."/>
    <m/>
    <m/>
    <n v="0"/>
    <n v="0"/>
    <m/>
    <d v="2027-11-20T00:00:00"/>
    <m/>
    <m/>
    <m/>
    <m/>
    <m/>
    <m/>
    <m/>
    <m/>
    <m/>
    <m/>
    <m/>
    <m/>
    <m/>
    <m/>
    <m/>
    <m/>
    <m/>
    <m/>
    <m/>
    <d v="2025-11-01T00:00:00"/>
    <m/>
    <n v="50000"/>
    <m/>
    <m/>
    <s v="Euro"/>
    <n v="27.15"/>
    <m/>
    <m/>
    <m/>
    <m/>
    <n v="27.15"/>
    <m/>
    <m/>
    <m/>
    <m/>
    <m/>
    <m/>
    <m/>
    <m/>
    <m/>
    <m/>
    <m/>
    <m/>
    <m/>
    <m/>
    <m/>
    <m/>
    <m/>
    <m/>
    <m/>
    <m/>
    <m/>
    <m/>
  </r>
  <r>
    <m/>
    <s v="V100058"/>
    <s v="2024-0020"/>
    <x v="144"/>
    <n v="1"/>
    <s v="Wagon"/>
    <n v="26"/>
    <s v=""/>
    <x v="49"/>
    <m/>
    <m/>
    <x v="3"/>
    <x v="5"/>
    <n v="1"/>
    <m/>
    <m/>
    <m/>
    <n v="1"/>
    <m/>
    <n v="1"/>
    <x v="1"/>
    <n v="0"/>
    <d v="1899-12-30T00:00:00"/>
    <d v="1899-12-30T00:00:00"/>
    <x v="6"/>
    <m/>
    <m/>
    <m/>
    <d v="2027-06-01T00:00:00"/>
    <d v="2028-06-20T00:00:00"/>
    <n v="384"/>
    <x v="145"/>
    <m/>
    <m/>
    <m/>
    <m/>
    <s v="n.a."/>
    <m/>
    <m/>
    <n v="0"/>
    <n v="0"/>
    <m/>
    <d v="2027-11-20T00:00:00"/>
    <m/>
    <m/>
    <m/>
    <m/>
    <m/>
    <m/>
    <m/>
    <m/>
    <m/>
    <m/>
    <m/>
    <m/>
    <m/>
    <m/>
    <m/>
    <m/>
    <m/>
    <m/>
    <m/>
    <d v="2025-11-01T00:00:00"/>
    <m/>
    <n v="50000"/>
    <m/>
    <m/>
    <s v="Euro"/>
    <n v="27.15"/>
    <m/>
    <m/>
    <m/>
    <m/>
    <n v="27.15"/>
    <m/>
    <m/>
    <m/>
    <m/>
    <m/>
    <m/>
    <m/>
    <m/>
    <m/>
    <m/>
    <m/>
    <m/>
    <m/>
    <m/>
    <m/>
    <m/>
    <m/>
    <m/>
    <m/>
    <m/>
    <m/>
    <m/>
  </r>
  <r>
    <m/>
    <s v="V100058"/>
    <s v="2024-0020"/>
    <x v="144"/>
    <n v="1"/>
    <s v="Wagon"/>
    <n v="27"/>
    <s v=""/>
    <x v="49"/>
    <m/>
    <m/>
    <x v="3"/>
    <x v="5"/>
    <n v="1"/>
    <m/>
    <m/>
    <m/>
    <n v="1"/>
    <m/>
    <n v="1"/>
    <x v="1"/>
    <n v="0"/>
    <d v="1899-12-30T00:00:00"/>
    <d v="1899-12-30T00:00:00"/>
    <x v="6"/>
    <m/>
    <m/>
    <m/>
    <d v="2027-06-01T00:00:00"/>
    <d v="2028-06-20T00:00:00"/>
    <n v="384"/>
    <x v="145"/>
    <m/>
    <m/>
    <m/>
    <m/>
    <s v="n.a."/>
    <m/>
    <m/>
    <n v="0"/>
    <n v="0"/>
    <m/>
    <d v="2027-11-20T00:00:00"/>
    <m/>
    <m/>
    <m/>
    <m/>
    <m/>
    <m/>
    <m/>
    <m/>
    <m/>
    <m/>
    <m/>
    <m/>
    <m/>
    <m/>
    <m/>
    <m/>
    <m/>
    <m/>
    <m/>
    <d v="2025-11-01T00:00:00"/>
    <m/>
    <n v="50000"/>
    <m/>
    <m/>
    <s v="Euro"/>
    <n v="27.15"/>
    <m/>
    <m/>
    <m/>
    <m/>
    <n v="27.15"/>
    <m/>
    <m/>
    <m/>
    <m/>
    <m/>
    <m/>
    <m/>
    <m/>
    <m/>
    <m/>
    <m/>
    <m/>
    <m/>
    <m/>
    <m/>
    <m/>
    <m/>
    <m/>
    <m/>
    <m/>
    <m/>
    <m/>
  </r>
  <r>
    <m/>
    <s v="V100058"/>
    <s v="2024-0020"/>
    <x v="144"/>
    <n v="1"/>
    <s v="Wagon"/>
    <n v="28"/>
    <s v=""/>
    <x v="49"/>
    <m/>
    <m/>
    <x v="3"/>
    <x v="5"/>
    <n v="1"/>
    <m/>
    <m/>
    <m/>
    <n v="1"/>
    <m/>
    <n v="1"/>
    <x v="1"/>
    <n v="0"/>
    <d v="1899-12-30T00:00:00"/>
    <d v="1899-12-30T00:00:00"/>
    <x v="6"/>
    <m/>
    <m/>
    <m/>
    <d v="2027-06-01T00:00:00"/>
    <d v="2028-06-20T00:00:00"/>
    <n v="384"/>
    <x v="145"/>
    <m/>
    <m/>
    <m/>
    <m/>
    <s v="n.a."/>
    <m/>
    <m/>
    <n v="0"/>
    <n v="0"/>
    <m/>
    <d v="2027-11-20T00:00:00"/>
    <m/>
    <m/>
    <m/>
    <m/>
    <m/>
    <m/>
    <m/>
    <m/>
    <m/>
    <m/>
    <m/>
    <m/>
    <m/>
    <m/>
    <m/>
    <m/>
    <m/>
    <m/>
    <m/>
    <d v="2025-11-01T00:00:00"/>
    <m/>
    <n v="50000"/>
    <m/>
    <m/>
    <s v="Euro"/>
    <n v="27.15"/>
    <m/>
    <m/>
    <m/>
    <m/>
    <n v="27.15"/>
    <m/>
    <m/>
    <m/>
    <m/>
    <m/>
    <m/>
    <m/>
    <m/>
    <m/>
    <m/>
    <m/>
    <m/>
    <m/>
    <m/>
    <m/>
    <m/>
    <m/>
    <m/>
    <m/>
    <m/>
    <m/>
    <m/>
  </r>
  <r>
    <m/>
    <s v="V100058"/>
    <s v="2024-0020"/>
    <x v="144"/>
    <n v="1"/>
    <s v="Wagon"/>
    <n v="29"/>
    <s v=""/>
    <x v="49"/>
    <m/>
    <m/>
    <x v="3"/>
    <x v="5"/>
    <n v="1"/>
    <m/>
    <m/>
    <m/>
    <n v="1"/>
    <m/>
    <n v="1"/>
    <x v="1"/>
    <n v="0"/>
    <d v="1899-12-30T00:00:00"/>
    <d v="1899-12-30T00:00:00"/>
    <x v="6"/>
    <m/>
    <m/>
    <m/>
    <d v="2027-06-01T00:00:00"/>
    <d v="2028-06-20T00:00:00"/>
    <n v="384"/>
    <x v="145"/>
    <m/>
    <m/>
    <m/>
    <m/>
    <s v="n.a."/>
    <m/>
    <m/>
    <n v="0"/>
    <n v="0"/>
    <m/>
    <d v="2027-11-20T00:00:00"/>
    <m/>
    <m/>
    <m/>
    <m/>
    <m/>
    <m/>
    <m/>
    <m/>
    <m/>
    <m/>
    <m/>
    <m/>
    <m/>
    <m/>
    <m/>
    <m/>
    <m/>
    <m/>
    <m/>
    <d v="2025-11-01T00:00:00"/>
    <m/>
    <n v="50000"/>
    <m/>
    <m/>
    <s v="Euro"/>
    <n v="27.15"/>
    <m/>
    <m/>
    <m/>
    <m/>
    <n v="27.15"/>
    <m/>
    <m/>
    <m/>
    <m/>
    <m/>
    <m/>
    <m/>
    <m/>
    <m/>
    <m/>
    <m/>
    <m/>
    <m/>
    <m/>
    <m/>
    <m/>
    <m/>
    <m/>
    <m/>
    <m/>
    <m/>
    <m/>
  </r>
  <r>
    <m/>
    <s v="V100058"/>
    <s v="2024-0020"/>
    <x v="144"/>
    <n v="1"/>
    <s v="Wagon"/>
    <n v="30"/>
    <s v=""/>
    <x v="49"/>
    <m/>
    <m/>
    <x v="3"/>
    <x v="5"/>
    <n v="1"/>
    <m/>
    <m/>
    <m/>
    <n v="1"/>
    <m/>
    <n v="1"/>
    <x v="1"/>
    <n v="0"/>
    <d v="1899-12-30T00:00:00"/>
    <d v="1899-12-30T00:00:00"/>
    <x v="6"/>
    <m/>
    <m/>
    <m/>
    <d v="2027-06-01T00:00:00"/>
    <d v="2028-06-20T00:00:00"/>
    <n v="384"/>
    <x v="145"/>
    <m/>
    <m/>
    <m/>
    <m/>
    <s v="n.a."/>
    <m/>
    <m/>
    <n v="0"/>
    <n v="0"/>
    <m/>
    <d v="2027-11-20T00:00:00"/>
    <m/>
    <m/>
    <m/>
    <m/>
    <m/>
    <m/>
    <m/>
    <m/>
    <m/>
    <m/>
    <m/>
    <m/>
    <m/>
    <m/>
    <m/>
    <m/>
    <m/>
    <m/>
    <m/>
    <d v="2025-11-01T00:00:00"/>
    <m/>
    <n v="50000"/>
    <m/>
    <m/>
    <s v="Euro"/>
    <n v="27.15"/>
    <m/>
    <m/>
    <m/>
    <m/>
    <n v="27.15"/>
    <m/>
    <m/>
    <m/>
    <m/>
    <m/>
    <m/>
    <m/>
    <m/>
    <m/>
    <m/>
    <m/>
    <m/>
    <m/>
    <m/>
    <m/>
    <m/>
    <m/>
    <m/>
    <m/>
    <m/>
    <m/>
    <m/>
  </r>
  <r>
    <m/>
    <s v="V100058"/>
    <s v="2024-0020"/>
    <x v="144"/>
    <n v="1"/>
    <s v="Wagon"/>
    <n v="31"/>
    <s v=""/>
    <x v="49"/>
    <m/>
    <m/>
    <x v="3"/>
    <x v="5"/>
    <n v="1"/>
    <m/>
    <m/>
    <m/>
    <n v="1"/>
    <m/>
    <n v="1"/>
    <x v="1"/>
    <n v="0"/>
    <d v="1899-12-30T00:00:00"/>
    <d v="1899-12-30T00:00:00"/>
    <x v="6"/>
    <m/>
    <m/>
    <m/>
    <d v="2027-06-01T00:00:00"/>
    <d v="2028-06-20T00:00:00"/>
    <n v="384"/>
    <x v="145"/>
    <m/>
    <m/>
    <m/>
    <m/>
    <s v="n.a."/>
    <m/>
    <m/>
    <n v="0"/>
    <n v="0"/>
    <m/>
    <d v="2027-11-20T00:00:00"/>
    <m/>
    <m/>
    <m/>
    <m/>
    <m/>
    <m/>
    <m/>
    <m/>
    <m/>
    <m/>
    <m/>
    <m/>
    <m/>
    <m/>
    <m/>
    <m/>
    <m/>
    <m/>
    <m/>
    <d v="2025-11-01T00:00:00"/>
    <m/>
    <n v="50000"/>
    <m/>
    <m/>
    <s v="Euro"/>
    <n v="27.15"/>
    <m/>
    <m/>
    <m/>
    <m/>
    <n v="27.15"/>
    <m/>
    <m/>
    <m/>
    <m/>
    <m/>
    <m/>
    <m/>
    <m/>
    <m/>
    <m/>
    <m/>
    <m/>
    <m/>
    <m/>
    <m/>
    <m/>
    <m/>
    <m/>
    <m/>
    <m/>
    <m/>
    <m/>
  </r>
  <r>
    <m/>
    <s v="V100058"/>
    <s v="2024-0020"/>
    <x v="144"/>
    <n v="1"/>
    <s v="Wagon"/>
    <n v="32"/>
    <s v=""/>
    <x v="49"/>
    <m/>
    <m/>
    <x v="3"/>
    <x v="5"/>
    <n v="1"/>
    <m/>
    <m/>
    <m/>
    <n v="1"/>
    <m/>
    <n v="1"/>
    <x v="1"/>
    <n v="0"/>
    <d v="1899-12-30T00:00:00"/>
    <d v="1899-12-30T00:00:00"/>
    <x v="6"/>
    <m/>
    <m/>
    <m/>
    <d v="2027-06-01T00:00:00"/>
    <d v="2028-06-20T00:00:00"/>
    <n v="384"/>
    <x v="145"/>
    <m/>
    <m/>
    <m/>
    <m/>
    <s v="n.a."/>
    <m/>
    <m/>
    <n v="0"/>
    <n v="0"/>
    <m/>
    <d v="2027-11-20T00:00:00"/>
    <m/>
    <m/>
    <m/>
    <m/>
    <m/>
    <m/>
    <m/>
    <m/>
    <m/>
    <m/>
    <m/>
    <m/>
    <m/>
    <m/>
    <m/>
    <m/>
    <m/>
    <m/>
    <m/>
    <d v="2025-11-01T00:00:00"/>
    <m/>
    <n v="50000"/>
    <m/>
    <m/>
    <s v="Euro"/>
    <n v="27.15"/>
    <m/>
    <m/>
    <m/>
    <m/>
    <n v="27.15"/>
    <m/>
    <m/>
    <m/>
    <m/>
    <m/>
    <m/>
    <m/>
    <m/>
    <m/>
    <m/>
    <m/>
    <m/>
    <m/>
    <m/>
    <m/>
    <m/>
    <m/>
    <m/>
    <m/>
    <m/>
    <m/>
    <m/>
  </r>
  <r>
    <m/>
    <s v="V100058"/>
    <s v="2024-0020"/>
    <x v="144"/>
    <n v="1"/>
    <s v="Wagon"/>
    <n v="33"/>
    <s v=""/>
    <x v="49"/>
    <m/>
    <m/>
    <x v="3"/>
    <x v="5"/>
    <n v="1"/>
    <m/>
    <m/>
    <m/>
    <n v="1"/>
    <m/>
    <n v="1"/>
    <x v="1"/>
    <n v="0"/>
    <d v="1899-12-30T00:00:00"/>
    <d v="1899-12-30T00:00:00"/>
    <x v="6"/>
    <m/>
    <m/>
    <m/>
    <d v="2027-06-01T00:00:00"/>
    <d v="2028-06-20T00:00:00"/>
    <n v="384"/>
    <x v="145"/>
    <m/>
    <m/>
    <m/>
    <m/>
    <s v="n.a."/>
    <m/>
    <m/>
    <n v="0"/>
    <n v="0"/>
    <m/>
    <d v="2027-11-20T00:00:00"/>
    <m/>
    <m/>
    <m/>
    <m/>
    <m/>
    <m/>
    <m/>
    <m/>
    <m/>
    <m/>
    <m/>
    <m/>
    <m/>
    <m/>
    <m/>
    <m/>
    <m/>
    <m/>
    <m/>
    <d v="2025-11-01T00:00:00"/>
    <m/>
    <n v="50000"/>
    <m/>
    <m/>
    <s v="Euro"/>
    <n v="27.15"/>
    <m/>
    <m/>
    <m/>
    <m/>
    <n v="27.15"/>
    <m/>
    <m/>
    <m/>
    <m/>
    <m/>
    <m/>
    <m/>
    <m/>
    <m/>
    <m/>
    <m/>
    <m/>
    <m/>
    <m/>
    <m/>
    <m/>
    <m/>
    <m/>
    <m/>
    <m/>
    <m/>
    <m/>
  </r>
  <r>
    <m/>
    <s v="V100058"/>
    <s v="2024-0020"/>
    <x v="144"/>
    <n v="1"/>
    <s v="Wagon"/>
    <n v="34"/>
    <s v=""/>
    <x v="49"/>
    <m/>
    <m/>
    <x v="3"/>
    <x v="5"/>
    <n v="1"/>
    <m/>
    <m/>
    <m/>
    <n v="1"/>
    <m/>
    <n v="1"/>
    <x v="1"/>
    <n v="0"/>
    <d v="1899-12-30T00:00:00"/>
    <d v="1899-12-30T00:00:00"/>
    <x v="6"/>
    <m/>
    <m/>
    <m/>
    <d v="2027-06-01T00:00:00"/>
    <d v="2028-06-20T00:00:00"/>
    <n v="384"/>
    <x v="145"/>
    <m/>
    <m/>
    <m/>
    <m/>
    <s v="n.a."/>
    <m/>
    <m/>
    <n v="0"/>
    <n v="0"/>
    <m/>
    <d v="2027-11-20T00:00:00"/>
    <m/>
    <m/>
    <m/>
    <m/>
    <m/>
    <m/>
    <m/>
    <m/>
    <m/>
    <m/>
    <m/>
    <m/>
    <m/>
    <m/>
    <m/>
    <m/>
    <m/>
    <m/>
    <m/>
    <d v="2025-11-01T00:00:00"/>
    <m/>
    <n v="50000"/>
    <m/>
    <m/>
    <s v="Euro"/>
    <n v="27.15"/>
    <m/>
    <m/>
    <m/>
    <m/>
    <n v="27.15"/>
    <m/>
    <m/>
    <m/>
    <m/>
    <m/>
    <m/>
    <m/>
    <m/>
    <m/>
    <m/>
    <m/>
    <m/>
    <m/>
    <m/>
    <m/>
    <m/>
    <m/>
    <m/>
    <m/>
    <m/>
    <m/>
    <m/>
  </r>
  <r>
    <m/>
    <s v="V100058"/>
    <s v="2024-0020"/>
    <x v="144"/>
    <n v="1"/>
    <s v="Wagon"/>
    <n v="35"/>
    <s v=""/>
    <x v="49"/>
    <m/>
    <m/>
    <x v="3"/>
    <x v="5"/>
    <n v="1"/>
    <m/>
    <m/>
    <m/>
    <n v="1"/>
    <m/>
    <n v="1"/>
    <x v="1"/>
    <n v="0"/>
    <d v="1899-12-30T00:00:00"/>
    <d v="1899-12-30T00:00:00"/>
    <x v="6"/>
    <m/>
    <m/>
    <m/>
    <d v="2027-06-01T00:00:00"/>
    <d v="2028-06-20T00:00:00"/>
    <n v="384"/>
    <x v="145"/>
    <m/>
    <m/>
    <m/>
    <m/>
    <s v="n.a."/>
    <m/>
    <m/>
    <n v="0"/>
    <n v="0"/>
    <m/>
    <d v="2027-11-20T00:00:00"/>
    <m/>
    <m/>
    <m/>
    <m/>
    <m/>
    <m/>
    <m/>
    <m/>
    <m/>
    <m/>
    <m/>
    <m/>
    <m/>
    <m/>
    <m/>
    <m/>
    <m/>
    <m/>
    <m/>
    <d v="2025-11-01T00:00:00"/>
    <m/>
    <n v="50000"/>
    <m/>
    <m/>
    <s v="Euro"/>
    <n v="27.15"/>
    <m/>
    <m/>
    <m/>
    <m/>
    <n v="27.15"/>
    <m/>
    <m/>
    <m/>
    <m/>
    <m/>
    <m/>
    <m/>
    <m/>
    <m/>
    <m/>
    <m/>
    <m/>
    <m/>
    <m/>
    <m/>
    <m/>
    <m/>
    <m/>
    <m/>
    <m/>
    <m/>
    <m/>
  </r>
  <r>
    <m/>
    <s v="V100058"/>
    <s v="2024-0020"/>
    <x v="144"/>
    <n v="1"/>
    <s v="Wagon"/>
    <n v="36"/>
    <s v=""/>
    <x v="49"/>
    <m/>
    <m/>
    <x v="3"/>
    <x v="5"/>
    <n v="1"/>
    <m/>
    <m/>
    <m/>
    <n v="1"/>
    <m/>
    <n v="1"/>
    <x v="1"/>
    <n v="0"/>
    <d v="1899-12-30T00:00:00"/>
    <d v="1899-12-30T00:00:00"/>
    <x v="6"/>
    <m/>
    <m/>
    <m/>
    <d v="2027-06-01T00:00:00"/>
    <d v="2028-06-20T00:00:00"/>
    <n v="384"/>
    <x v="145"/>
    <m/>
    <m/>
    <m/>
    <m/>
    <s v="n.a."/>
    <m/>
    <m/>
    <n v="0"/>
    <n v="0"/>
    <m/>
    <d v="2027-11-20T00:00:00"/>
    <m/>
    <m/>
    <m/>
    <m/>
    <m/>
    <m/>
    <m/>
    <m/>
    <m/>
    <m/>
    <m/>
    <m/>
    <m/>
    <m/>
    <m/>
    <m/>
    <m/>
    <m/>
    <m/>
    <d v="2025-11-01T00:00:00"/>
    <m/>
    <n v="50000"/>
    <m/>
    <m/>
    <s v="Euro"/>
    <n v="27.15"/>
    <m/>
    <m/>
    <m/>
    <m/>
    <n v="27.15"/>
    <m/>
    <m/>
    <m/>
    <m/>
    <m/>
    <m/>
    <m/>
    <m/>
    <m/>
    <m/>
    <m/>
    <m/>
    <m/>
    <m/>
    <m/>
    <m/>
    <m/>
    <m/>
    <m/>
    <m/>
    <m/>
    <m/>
  </r>
  <r>
    <m/>
    <s v="V100058"/>
    <s v="2024-0020"/>
    <x v="144"/>
    <n v="1"/>
    <s v="Wagon"/>
    <n v="37"/>
    <s v=""/>
    <x v="49"/>
    <m/>
    <m/>
    <x v="3"/>
    <x v="5"/>
    <n v="1"/>
    <m/>
    <m/>
    <m/>
    <n v="1"/>
    <m/>
    <n v="1"/>
    <x v="1"/>
    <n v="0"/>
    <d v="1899-12-30T00:00:00"/>
    <d v="1899-12-30T00:00:00"/>
    <x v="6"/>
    <m/>
    <m/>
    <m/>
    <d v="2027-06-01T00:00:00"/>
    <d v="2028-06-20T00:00:00"/>
    <n v="384"/>
    <x v="145"/>
    <m/>
    <m/>
    <m/>
    <m/>
    <s v="n.a."/>
    <m/>
    <m/>
    <n v="0"/>
    <n v="0"/>
    <m/>
    <d v="2027-11-20T00:00:00"/>
    <m/>
    <m/>
    <m/>
    <m/>
    <m/>
    <m/>
    <m/>
    <m/>
    <m/>
    <m/>
    <m/>
    <m/>
    <m/>
    <m/>
    <m/>
    <m/>
    <m/>
    <m/>
    <m/>
    <d v="2025-11-01T00:00:00"/>
    <m/>
    <n v="50000"/>
    <m/>
    <m/>
    <s v="Euro"/>
    <n v="27.15"/>
    <m/>
    <m/>
    <m/>
    <m/>
    <n v="27.15"/>
    <m/>
    <m/>
    <m/>
    <m/>
    <m/>
    <m/>
    <m/>
    <m/>
    <m/>
    <m/>
    <m/>
    <m/>
    <m/>
    <m/>
    <m/>
    <m/>
    <m/>
    <m/>
    <m/>
    <m/>
    <m/>
    <m/>
  </r>
  <r>
    <m/>
    <s v="V100058"/>
    <s v="2024-0020"/>
    <x v="144"/>
    <n v="1"/>
    <s v="Wagon"/>
    <n v="38"/>
    <s v=""/>
    <x v="49"/>
    <m/>
    <m/>
    <x v="3"/>
    <x v="5"/>
    <n v="1"/>
    <m/>
    <m/>
    <m/>
    <n v="1"/>
    <m/>
    <n v="1"/>
    <x v="1"/>
    <n v="0"/>
    <d v="1899-12-30T00:00:00"/>
    <d v="1899-12-30T00:00:00"/>
    <x v="6"/>
    <m/>
    <m/>
    <m/>
    <d v="2027-06-01T00:00:00"/>
    <d v="2028-06-20T00:00:00"/>
    <n v="384"/>
    <x v="145"/>
    <m/>
    <m/>
    <m/>
    <m/>
    <s v="n.a."/>
    <m/>
    <m/>
    <n v="0"/>
    <n v="0"/>
    <m/>
    <d v="2027-11-20T00:00:00"/>
    <m/>
    <m/>
    <m/>
    <m/>
    <m/>
    <m/>
    <m/>
    <m/>
    <m/>
    <m/>
    <m/>
    <m/>
    <m/>
    <m/>
    <m/>
    <m/>
    <m/>
    <m/>
    <m/>
    <d v="2025-11-01T00:00:00"/>
    <m/>
    <n v="50000"/>
    <m/>
    <m/>
    <s v="Euro"/>
    <n v="27.15"/>
    <m/>
    <m/>
    <m/>
    <m/>
    <n v="27.15"/>
    <m/>
    <m/>
    <m/>
    <m/>
    <m/>
    <m/>
    <m/>
    <m/>
    <m/>
    <m/>
    <m/>
    <m/>
    <m/>
    <m/>
    <m/>
    <m/>
    <m/>
    <m/>
    <m/>
    <m/>
    <m/>
    <m/>
  </r>
  <r>
    <m/>
    <s v="V100058"/>
    <s v="2024-0020"/>
    <x v="144"/>
    <n v="1"/>
    <s v="Wagon"/>
    <n v="39"/>
    <s v=""/>
    <x v="49"/>
    <m/>
    <m/>
    <x v="3"/>
    <x v="5"/>
    <n v="1"/>
    <m/>
    <m/>
    <m/>
    <n v="1"/>
    <m/>
    <n v="1"/>
    <x v="1"/>
    <n v="0"/>
    <d v="1899-12-30T00:00:00"/>
    <d v="1899-12-30T00:00:00"/>
    <x v="6"/>
    <m/>
    <m/>
    <m/>
    <d v="2027-06-01T00:00:00"/>
    <d v="2028-06-20T00:00:00"/>
    <n v="384"/>
    <x v="145"/>
    <m/>
    <m/>
    <m/>
    <m/>
    <s v="n.a."/>
    <m/>
    <m/>
    <n v="0"/>
    <n v="0"/>
    <m/>
    <d v="2027-11-20T00:00:00"/>
    <m/>
    <m/>
    <m/>
    <m/>
    <m/>
    <m/>
    <m/>
    <m/>
    <m/>
    <m/>
    <m/>
    <m/>
    <m/>
    <m/>
    <m/>
    <m/>
    <m/>
    <m/>
    <m/>
    <d v="2025-11-01T00:00:00"/>
    <m/>
    <n v="50000"/>
    <m/>
    <m/>
    <s v="Euro"/>
    <n v="27.15"/>
    <m/>
    <m/>
    <m/>
    <m/>
    <n v="27.15"/>
    <m/>
    <m/>
    <m/>
    <m/>
    <m/>
    <m/>
    <m/>
    <m/>
    <m/>
    <m/>
    <m/>
    <m/>
    <m/>
    <m/>
    <m/>
    <m/>
    <m/>
    <m/>
    <m/>
    <m/>
    <m/>
    <m/>
  </r>
  <r>
    <m/>
    <s v="V100058"/>
    <s v="2024-0020"/>
    <x v="144"/>
    <n v="1"/>
    <s v="Wagon"/>
    <n v="40"/>
    <s v=""/>
    <x v="49"/>
    <m/>
    <m/>
    <x v="3"/>
    <x v="5"/>
    <n v="1"/>
    <m/>
    <m/>
    <m/>
    <n v="1"/>
    <m/>
    <n v="1"/>
    <x v="1"/>
    <n v="0"/>
    <d v="1899-12-30T00:00:00"/>
    <d v="1899-12-30T00:00:00"/>
    <x v="6"/>
    <m/>
    <m/>
    <m/>
    <d v="2027-06-01T00:00:00"/>
    <d v="2028-06-20T00:00:00"/>
    <n v="384"/>
    <x v="145"/>
    <m/>
    <m/>
    <m/>
    <m/>
    <s v="n.a."/>
    <m/>
    <m/>
    <n v="0"/>
    <n v="0"/>
    <m/>
    <d v="2027-11-20T00:00:00"/>
    <m/>
    <m/>
    <m/>
    <m/>
    <m/>
    <m/>
    <m/>
    <m/>
    <m/>
    <m/>
    <m/>
    <m/>
    <m/>
    <m/>
    <m/>
    <m/>
    <m/>
    <m/>
    <m/>
    <d v="2025-11-01T00:00:00"/>
    <m/>
    <n v="50000"/>
    <m/>
    <m/>
    <s v="Euro"/>
    <n v="27.15"/>
    <m/>
    <m/>
    <m/>
    <m/>
    <n v="27.15"/>
    <m/>
    <m/>
    <m/>
    <m/>
    <m/>
    <m/>
    <m/>
    <m/>
    <m/>
    <m/>
    <m/>
    <m/>
    <m/>
    <m/>
    <m/>
    <m/>
    <m/>
    <m/>
    <m/>
    <m/>
    <m/>
    <m/>
  </r>
  <r>
    <m/>
    <s v="V100058"/>
    <s v="2024-0020"/>
    <x v="144"/>
    <n v="1"/>
    <s v="Wagon"/>
    <n v="41"/>
    <s v=""/>
    <x v="49"/>
    <m/>
    <m/>
    <x v="3"/>
    <x v="5"/>
    <n v="1"/>
    <m/>
    <m/>
    <m/>
    <n v="1"/>
    <m/>
    <n v="1"/>
    <x v="1"/>
    <n v="0"/>
    <d v="1899-12-30T00:00:00"/>
    <d v="1899-12-30T00:00:00"/>
    <x v="6"/>
    <m/>
    <m/>
    <m/>
    <d v="2027-06-01T00:00:00"/>
    <d v="2028-06-20T00:00:00"/>
    <n v="384"/>
    <x v="145"/>
    <m/>
    <m/>
    <m/>
    <m/>
    <s v="n.a."/>
    <m/>
    <m/>
    <n v="0"/>
    <n v="0"/>
    <m/>
    <d v="2027-11-20T00:00:00"/>
    <m/>
    <m/>
    <m/>
    <m/>
    <m/>
    <m/>
    <m/>
    <m/>
    <m/>
    <m/>
    <m/>
    <m/>
    <m/>
    <m/>
    <m/>
    <m/>
    <m/>
    <m/>
    <m/>
    <d v="2025-11-01T00:00:00"/>
    <m/>
    <n v="50000"/>
    <m/>
    <m/>
    <s v="Euro"/>
    <n v="27.15"/>
    <m/>
    <m/>
    <m/>
    <m/>
    <n v="27.15"/>
    <m/>
    <m/>
    <m/>
    <m/>
    <m/>
    <m/>
    <m/>
    <m/>
    <m/>
    <m/>
    <m/>
    <m/>
    <m/>
    <m/>
    <m/>
    <m/>
    <m/>
    <m/>
    <m/>
    <m/>
    <m/>
    <m/>
  </r>
  <r>
    <m/>
    <s v="V100058"/>
    <s v="2024-0020"/>
    <x v="144"/>
    <n v="1"/>
    <s v="Wagon"/>
    <n v="42"/>
    <s v=""/>
    <x v="49"/>
    <m/>
    <m/>
    <x v="3"/>
    <x v="5"/>
    <n v="1"/>
    <m/>
    <m/>
    <m/>
    <n v="1"/>
    <m/>
    <n v="1"/>
    <x v="1"/>
    <n v="0"/>
    <d v="1899-12-30T00:00:00"/>
    <d v="1899-12-30T00:00:00"/>
    <x v="6"/>
    <m/>
    <m/>
    <m/>
    <d v="2027-06-01T00:00:00"/>
    <d v="2028-06-20T00:00:00"/>
    <n v="384"/>
    <x v="145"/>
    <m/>
    <m/>
    <m/>
    <m/>
    <s v="n.a."/>
    <m/>
    <m/>
    <n v="0"/>
    <n v="0"/>
    <m/>
    <d v="2027-11-20T00:00:00"/>
    <m/>
    <m/>
    <m/>
    <m/>
    <m/>
    <m/>
    <m/>
    <m/>
    <m/>
    <m/>
    <m/>
    <m/>
    <m/>
    <m/>
    <m/>
    <m/>
    <m/>
    <m/>
    <m/>
    <d v="2025-11-01T00:00:00"/>
    <m/>
    <n v="50000"/>
    <m/>
    <m/>
    <s v="Euro"/>
    <n v="27.15"/>
    <m/>
    <m/>
    <m/>
    <m/>
    <n v="27.15"/>
    <m/>
    <m/>
    <m/>
    <m/>
    <m/>
    <m/>
    <m/>
    <m/>
    <m/>
    <m/>
    <m/>
    <m/>
    <m/>
    <m/>
    <m/>
    <m/>
    <m/>
    <m/>
    <m/>
    <m/>
    <m/>
    <m/>
  </r>
  <r>
    <m/>
    <s v="V100058"/>
    <s v="2024-0020"/>
    <x v="144"/>
    <n v="1"/>
    <s v="Wagon"/>
    <n v="43"/>
    <s v=""/>
    <x v="49"/>
    <m/>
    <m/>
    <x v="3"/>
    <x v="5"/>
    <n v="1"/>
    <m/>
    <m/>
    <m/>
    <n v="1"/>
    <m/>
    <n v="1"/>
    <x v="1"/>
    <n v="0"/>
    <d v="1899-12-30T00:00:00"/>
    <d v="1899-12-30T00:00:00"/>
    <x v="6"/>
    <m/>
    <m/>
    <m/>
    <d v="2027-06-01T00:00:00"/>
    <d v="2028-06-20T00:00:00"/>
    <n v="384"/>
    <x v="145"/>
    <m/>
    <m/>
    <m/>
    <m/>
    <s v="n.a."/>
    <m/>
    <m/>
    <n v="0"/>
    <n v="0"/>
    <m/>
    <d v="2027-11-20T00:00:00"/>
    <m/>
    <m/>
    <m/>
    <m/>
    <m/>
    <m/>
    <m/>
    <m/>
    <m/>
    <m/>
    <m/>
    <m/>
    <m/>
    <m/>
    <m/>
    <m/>
    <m/>
    <m/>
    <m/>
    <d v="2025-11-01T00:00:00"/>
    <m/>
    <n v="50000"/>
    <m/>
    <m/>
    <s v="Euro"/>
    <n v="27.15"/>
    <m/>
    <m/>
    <m/>
    <m/>
    <n v="27.15"/>
    <m/>
    <m/>
    <m/>
    <m/>
    <m/>
    <m/>
    <m/>
    <m/>
    <m/>
    <m/>
    <m/>
    <m/>
    <m/>
    <m/>
    <m/>
    <m/>
    <m/>
    <m/>
    <m/>
    <m/>
    <m/>
    <m/>
  </r>
  <r>
    <m/>
    <s v="V100058"/>
    <s v="2024-0020"/>
    <x v="144"/>
    <n v="1"/>
    <s v="Wagon"/>
    <n v="44"/>
    <s v=""/>
    <x v="49"/>
    <m/>
    <m/>
    <x v="3"/>
    <x v="5"/>
    <n v="1"/>
    <m/>
    <m/>
    <m/>
    <n v="1"/>
    <m/>
    <n v="1"/>
    <x v="1"/>
    <n v="0"/>
    <d v="1899-12-30T00:00:00"/>
    <d v="1899-12-30T00:00:00"/>
    <x v="6"/>
    <m/>
    <m/>
    <m/>
    <d v="2027-06-01T00:00:00"/>
    <d v="2028-06-20T00:00:00"/>
    <n v="384"/>
    <x v="145"/>
    <m/>
    <m/>
    <m/>
    <m/>
    <s v="n.a."/>
    <m/>
    <m/>
    <n v="0"/>
    <n v="0"/>
    <m/>
    <d v="2027-11-20T00:00:00"/>
    <m/>
    <m/>
    <m/>
    <m/>
    <m/>
    <m/>
    <m/>
    <m/>
    <m/>
    <m/>
    <m/>
    <m/>
    <m/>
    <m/>
    <m/>
    <m/>
    <m/>
    <m/>
    <m/>
    <d v="2025-11-01T00:00:00"/>
    <m/>
    <n v="50000"/>
    <m/>
    <m/>
    <s v="Euro"/>
    <n v="27.15"/>
    <m/>
    <m/>
    <m/>
    <m/>
    <n v="27.15"/>
    <m/>
    <m/>
    <m/>
    <m/>
    <m/>
    <m/>
    <m/>
    <m/>
    <m/>
    <m/>
    <m/>
    <m/>
    <m/>
    <m/>
    <m/>
    <m/>
    <m/>
    <m/>
    <m/>
    <m/>
    <m/>
    <m/>
  </r>
  <r>
    <m/>
    <s v="V100058"/>
    <s v="2024-0020"/>
    <x v="144"/>
    <n v="1"/>
    <s v="Wagon"/>
    <n v="45"/>
    <s v=""/>
    <x v="49"/>
    <m/>
    <m/>
    <x v="3"/>
    <x v="5"/>
    <n v="1"/>
    <m/>
    <m/>
    <m/>
    <n v="1"/>
    <m/>
    <n v="1"/>
    <x v="1"/>
    <n v="0"/>
    <d v="1899-12-30T00:00:00"/>
    <d v="1899-12-30T00:00:00"/>
    <x v="6"/>
    <m/>
    <m/>
    <m/>
    <d v="2027-06-01T00:00:00"/>
    <d v="2028-06-20T00:00:00"/>
    <n v="384"/>
    <x v="145"/>
    <m/>
    <m/>
    <m/>
    <m/>
    <s v="n.a."/>
    <m/>
    <m/>
    <n v="0"/>
    <n v="0"/>
    <m/>
    <d v="2027-11-20T00:00:00"/>
    <m/>
    <m/>
    <m/>
    <m/>
    <m/>
    <m/>
    <m/>
    <m/>
    <m/>
    <m/>
    <m/>
    <m/>
    <m/>
    <m/>
    <m/>
    <m/>
    <m/>
    <m/>
    <m/>
    <d v="2025-11-01T00:00:00"/>
    <m/>
    <n v="50000"/>
    <m/>
    <m/>
    <s v="Euro"/>
    <n v="27.15"/>
    <m/>
    <m/>
    <m/>
    <m/>
    <n v="27.15"/>
    <m/>
    <m/>
    <m/>
    <m/>
    <m/>
    <m/>
    <m/>
    <m/>
    <m/>
    <m/>
    <m/>
    <m/>
    <m/>
    <m/>
    <m/>
    <m/>
    <m/>
    <m/>
    <m/>
    <m/>
    <m/>
    <m/>
  </r>
  <r>
    <m/>
    <s v="V200022"/>
    <s v="2022-0012"/>
    <x v="145"/>
    <m/>
    <s v="Header"/>
    <m/>
    <m/>
    <x v="50"/>
    <s v="ROU"/>
    <s v="East EU"/>
    <x v="8"/>
    <x v="4"/>
    <n v="10"/>
    <m/>
    <m/>
    <n v="10"/>
    <n v="0"/>
    <n v="0"/>
    <n v="0"/>
    <x v="2"/>
    <m/>
    <m/>
    <m/>
    <x v="0"/>
    <m/>
    <d v="2023-01-06T00:00:00"/>
    <d v="2025-01-05T00:00:00"/>
    <m/>
    <m/>
    <n v="730"/>
    <x v="1"/>
    <d v="2024-09-16T00:00:00"/>
    <s v="Pricing"/>
    <m/>
    <n v="10"/>
    <s v="n.a."/>
    <m/>
    <m/>
    <n v="0"/>
    <n v="3"/>
    <m/>
    <m/>
    <m/>
    <m/>
    <m/>
    <m/>
    <m/>
    <m/>
    <m/>
    <m/>
    <n v="730"/>
    <s v="C"/>
    <s v="n.a."/>
    <n v="1.4"/>
    <s v="CHE"/>
    <s v="Bank Guarantee"/>
    <s v="Y"/>
    <s v="N"/>
    <m/>
    <m/>
    <m/>
    <m/>
    <m/>
    <n v="140000"/>
    <m/>
    <m/>
    <s v="Euro"/>
    <n v="47.62"/>
    <n v="-8.75"/>
    <n v="0"/>
    <m/>
    <n v="0"/>
    <n v="38.87"/>
    <n v="0"/>
    <n v="0"/>
    <m/>
    <n v="0.06"/>
    <n v="16.19"/>
    <n v="-8.75"/>
    <n v="7.440000000000001"/>
    <n v="0"/>
    <s v="0.00"/>
    <n v="0"/>
    <n v="31.43"/>
    <s v="0.00"/>
    <n v="31.43"/>
    <n v="1"/>
    <n v="0"/>
    <n v="31.43"/>
    <n v="27.68"/>
    <n v="1400000"/>
    <n v="0"/>
    <s v="N"/>
    <n v="0"/>
    <n v="141486.8"/>
  </r>
  <r>
    <m/>
    <s v="V200022"/>
    <s v="2022-0012"/>
    <x v="145"/>
    <m/>
    <s v="Wagon"/>
    <n v="1"/>
    <m/>
    <x v="50"/>
    <m/>
    <m/>
    <x v="8"/>
    <x v="4"/>
    <n v="1"/>
    <m/>
    <m/>
    <n v="1"/>
    <m/>
    <n v="0"/>
    <n v="0"/>
    <x v="1"/>
    <m/>
    <m/>
    <m/>
    <x v="0"/>
    <m/>
    <m/>
    <m/>
    <e v="#N/A"/>
    <e v="#N/A"/>
    <n v="730"/>
    <x v="1"/>
    <d v="2024-09-16T00:00:00"/>
    <m/>
    <m/>
    <m/>
    <s v="n.a."/>
    <m/>
    <m/>
    <n v="0"/>
    <n v="3"/>
    <m/>
    <e v="#N/A"/>
    <m/>
    <m/>
    <m/>
    <m/>
    <m/>
    <m/>
    <m/>
    <m/>
    <m/>
    <m/>
    <m/>
    <m/>
    <m/>
    <m/>
    <m/>
    <m/>
    <m/>
    <m/>
    <m/>
    <m/>
    <m/>
    <n v="140000"/>
    <m/>
    <m/>
    <s v="Euro"/>
    <n v="47.62"/>
    <m/>
    <m/>
    <m/>
    <m/>
    <e v="#N/A"/>
    <n v="0"/>
    <m/>
    <m/>
    <m/>
    <m/>
    <m/>
    <m/>
    <m/>
    <m/>
    <m/>
    <m/>
    <m/>
    <m/>
    <m/>
    <m/>
    <m/>
    <m/>
    <m/>
    <m/>
    <m/>
    <m/>
    <m/>
  </r>
  <r>
    <m/>
    <s v="V200022"/>
    <s v="2022-0012"/>
    <x v="145"/>
    <m/>
    <s v="Wagon"/>
    <n v="2"/>
    <m/>
    <x v="50"/>
    <m/>
    <m/>
    <x v="8"/>
    <x v="4"/>
    <n v="1"/>
    <m/>
    <m/>
    <n v="1"/>
    <m/>
    <n v="0"/>
    <n v="0"/>
    <x v="1"/>
    <m/>
    <m/>
    <m/>
    <x v="0"/>
    <m/>
    <m/>
    <m/>
    <e v="#N/A"/>
    <e v="#N/A"/>
    <n v="730"/>
    <x v="1"/>
    <d v="2024-09-16T00:00:00"/>
    <m/>
    <m/>
    <m/>
    <s v="n.a."/>
    <m/>
    <m/>
    <n v="0"/>
    <n v="3"/>
    <m/>
    <e v="#N/A"/>
    <m/>
    <m/>
    <m/>
    <m/>
    <m/>
    <m/>
    <m/>
    <m/>
    <m/>
    <m/>
    <m/>
    <m/>
    <m/>
    <m/>
    <m/>
    <m/>
    <m/>
    <m/>
    <m/>
    <m/>
    <m/>
    <n v="140000"/>
    <m/>
    <m/>
    <s v="Euro"/>
    <n v="47.62"/>
    <m/>
    <m/>
    <m/>
    <m/>
    <e v="#N/A"/>
    <n v="0"/>
    <m/>
    <m/>
    <m/>
    <m/>
    <m/>
    <m/>
    <m/>
    <m/>
    <m/>
    <m/>
    <m/>
    <m/>
    <m/>
    <m/>
    <m/>
    <m/>
    <m/>
    <m/>
    <m/>
    <m/>
    <m/>
  </r>
  <r>
    <m/>
    <s v="V200022"/>
    <s v="2022-0012"/>
    <x v="145"/>
    <m/>
    <s v="Wagon"/>
    <n v="3"/>
    <m/>
    <x v="50"/>
    <m/>
    <m/>
    <x v="8"/>
    <x v="4"/>
    <n v="1"/>
    <m/>
    <m/>
    <n v="1"/>
    <m/>
    <n v="0"/>
    <n v="0"/>
    <x v="1"/>
    <m/>
    <m/>
    <m/>
    <x v="0"/>
    <m/>
    <m/>
    <m/>
    <e v="#N/A"/>
    <e v="#N/A"/>
    <n v="730"/>
    <x v="1"/>
    <d v="2024-09-16T00:00:00"/>
    <m/>
    <m/>
    <m/>
    <s v="n.a."/>
    <m/>
    <m/>
    <n v="0"/>
    <n v="3"/>
    <m/>
    <e v="#N/A"/>
    <m/>
    <m/>
    <m/>
    <m/>
    <m/>
    <m/>
    <m/>
    <m/>
    <m/>
    <m/>
    <m/>
    <m/>
    <m/>
    <m/>
    <m/>
    <m/>
    <m/>
    <m/>
    <m/>
    <m/>
    <m/>
    <n v="140000"/>
    <m/>
    <m/>
    <s v="Euro"/>
    <n v="47.62"/>
    <m/>
    <m/>
    <m/>
    <m/>
    <e v="#N/A"/>
    <n v="0"/>
    <m/>
    <m/>
    <m/>
    <m/>
    <m/>
    <m/>
    <m/>
    <m/>
    <m/>
    <m/>
    <m/>
    <m/>
    <m/>
    <m/>
    <m/>
    <m/>
    <m/>
    <m/>
    <m/>
    <m/>
    <m/>
  </r>
  <r>
    <m/>
    <s v="V200022"/>
    <s v="2022-0012"/>
    <x v="145"/>
    <m/>
    <s v="Wagon"/>
    <n v="4"/>
    <m/>
    <x v="50"/>
    <m/>
    <m/>
    <x v="8"/>
    <x v="4"/>
    <n v="1"/>
    <m/>
    <m/>
    <n v="1"/>
    <m/>
    <n v="0"/>
    <n v="0"/>
    <x v="1"/>
    <m/>
    <m/>
    <m/>
    <x v="0"/>
    <m/>
    <m/>
    <m/>
    <e v="#N/A"/>
    <e v="#N/A"/>
    <n v="730"/>
    <x v="1"/>
    <d v="2024-09-16T00:00:00"/>
    <m/>
    <m/>
    <m/>
    <s v="n.a."/>
    <m/>
    <m/>
    <n v="0"/>
    <n v="3"/>
    <m/>
    <e v="#N/A"/>
    <m/>
    <m/>
    <m/>
    <m/>
    <m/>
    <m/>
    <m/>
    <m/>
    <m/>
    <m/>
    <m/>
    <m/>
    <m/>
    <m/>
    <m/>
    <m/>
    <m/>
    <m/>
    <m/>
    <m/>
    <m/>
    <n v="140000"/>
    <m/>
    <m/>
    <s v="Euro"/>
    <n v="47.62"/>
    <m/>
    <m/>
    <m/>
    <m/>
    <e v="#N/A"/>
    <n v="0"/>
    <m/>
    <m/>
    <m/>
    <m/>
    <m/>
    <m/>
    <m/>
    <m/>
    <m/>
    <m/>
    <m/>
    <m/>
    <m/>
    <m/>
    <m/>
    <m/>
    <m/>
    <m/>
    <m/>
    <m/>
    <m/>
  </r>
  <r>
    <m/>
    <s v="V200022"/>
    <s v="2022-0012"/>
    <x v="145"/>
    <m/>
    <s v="Wagon"/>
    <n v="5"/>
    <m/>
    <x v="50"/>
    <m/>
    <m/>
    <x v="8"/>
    <x v="4"/>
    <n v="1"/>
    <m/>
    <m/>
    <n v="1"/>
    <m/>
    <n v="0"/>
    <n v="0"/>
    <x v="1"/>
    <m/>
    <m/>
    <m/>
    <x v="0"/>
    <m/>
    <m/>
    <m/>
    <e v="#N/A"/>
    <e v="#N/A"/>
    <n v="730"/>
    <x v="1"/>
    <d v="2024-09-16T00:00:00"/>
    <m/>
    <m/>
    <m/>
    <s v="n.a."/>
    <m/>
    <m/>
    <n v="0"/>
    <n v="3"/>
    <m/>
    <e v="#N/A"/>
    <m/>
    <m/>
    <m/>
    <m/>
    <m/>
    <m/>
    <m/>
    <m/>
    <m/>
    <m/>
    <m/>
    <m/>
    <m/>
    <m/>
    <m/>
    <m/>
    <m/>
    <m/>
    <m/>
    <m/>
    <m/>
    <n v="140000"/>
    <m/>
    <m/>
    <s v="Euro"/>
    <n v="47.62"/>
    <m/>
    <m/>
    <m/>
    <m/>
    <e v="#N/A"/>
    <n v="0"/>
    <m/>
    <m/>
    <m/>
    <m/>
    <m/>
    <m/>
    <m/>
    <m/>
    <m/>
    <m/>
    <m/>
    <m/>
    <m/>
    <m/>
    <m/>
    <m/>
    <m/>
    <m/>
    <m/>
    <m/>
    <m/>
  </r>
  <r>
    <m/>
    <s v="V200022"/>
    <s v="2022-0012"/>
    <x v="145"/>
    <m/>
    <s v="Wagon"/>
    <n v="6"/>
    <m/>
    <x v="50"/>
    <m/>
    <m/>
    <x v="8"/>
    <x v="4"/>
    <n v="1"/>
    <m/>
    <m/>
    <n v="1"/>
    <m/>
    <n v="0"/>
    <n v="0"/>
    <x v="1"/>
    <m/>
    <m/>
    <m/>
    <x v="0"/>
    <m/>
    <m/>
    <m/>
    <e v="#N/A"/>
    <e v="#N/A"/>
    <n v="730"/>
    <x v="1"/>
    <d v="2024-09-16T00:00:00"/>
    <m/>
    <m/>
    <m/>
    <s v="n.a."/>
    <m/>
    <m/>
    <n v="0"/>
    <n v="3"/>
    <m/>
    <e v="#N/A"/>
    <m/>
    <m/>
    <m/>
    <m/>
    <m/>
    <m/>
    <m/>
    <m/>
    <m/>
    <m/>
    <m/>
    <m/>
    <m/>
    <m/>
    <m/>
    <m/>
    <m/>
    <m/>
    <m/>
    <m/>
    <m/>
    <n v="140000"/>
    <m/>
    <m/>
    <s v="Euro"/>
    <n v="47.62"/>
    <m/>
    <m/>
    <m/>
    <m/>
    <e v="#N/A"/>
    <n v="0"/>
    <m/>
    <m/>
    <m/>
    <m/>
    <m/>
    <m/>
    <m/>
    <m/>
    <m/>
    <m/>
    <m/>
    <m/>
    <m/>
    <m/>
    <m/>
    <m/>
    <m/>
    <m/>
    <m/>
    <m/>
    <m/>
  </r>
  <r>
    <m/>
    <s v="V200022"/>
    <s v="2022-0012"/>
    <x v="145"/>
    <m/>
    <s v="Wagon"/>
    <n v="7"/>
    <m/>
    <x v="50"/>
    <m/>
    <m/>
    <x v="8"/>
    <x v="4"/>
    <n v="1"/>
    <m/>
    <m/>
    <n v="1"/>
    <m/>
    <n v="0"/>
    <n v="0"/>
    <x v="1"/>
    <m/>
    <m/>
    <m/>
    <x v="0"/>
    <m/>
    <m/>
    <m/>
    <e v="#N/A"/>
    <e v="#N/A"/>
    <n v="730"/>
    <x v="1"/>
    <d v="2024-09-16T00:00:00"/>
    <m/>
    <m/>
    <m/>
    <s v="n.a."/>
    <m/>
    <m/>
    <n v="0"/>
    <n v="3"/>
    <m/>
    <e v="#N/A"/>
    <m/>
    <m/>
    <m/>
    <m/>
    <m/>
    <m/>
    <m/>
    <m/>
    <m/>
    <m/>
    <m/>
    <m/>
    <m/>
    <m/>
    <m/>
    <m/>
    <m/>
    <m/>
    <m/>
    <m/>
    <m/>
    <n v="140000"/>
    <m/>
    <m/>
    <s v="Euro"/>
    <n v="47.62"/>
    <m/>
    <m/>
    <m/>
    <m/>
    <e v="#N/A"/>
    <n v="0"/>
    <m/>
    <m/>
    <m/>
    <m/>
    <m/>
    <m/>
    <m/>
    <m/>
    <m/>
    <m/>
    <m/>
    <m/>
    <m/>
    <m/>
    <m/>
    <m/>
    <m/>
    <m/>
    <m/>
    <m/>
    <m/>
  </r>
  <r>
    <m/>
    <s v="V200022"/>
    <s v="2022-0012"/>
    <x v="145"/>
    <m/>
    <s v="Wagon"/>
    <n v="8"/>
    <m/>
    <x v="50"/>
    <m/>
    <m/>
    <x v="8"/>
    <x v="4"/>
    <n v="1"/>
    <m/>
    <m/>
    <n v="1"/>
    <m/>
    <n v="0"/>
    <n v="0"/>
    <x v="1"/>
    <m/>
    <m/>
    <m/>
    <x v="0"/>
    <m/>
    <m/>
    <m/>
    <e v="#N/A"/>
    <e v="#N/A"/>
    <n v="730"/>
    <x v="1"/>
    <d v="2024-09-16T00:00:00"/>
    <m/>
    <m/>
    <m/>
    <s v="n.a."/>
    <m/>
    <m/>
    <n v="0"/>
    <n v="3"/>
    <m/>
    <e v="#N/A"/>
    <m/>
    <m/>
    <m/>
    <m/>
    <m/>
    <m/>
    <m/>
    <m/>
    <m/>
    <m/>
    <m/>
    <m/>
    <m/>
    <m/>
    <m/>
    <m/>
    <m/>
    <m/>
    <m/>
    <m/>
    <m/>
    <n v="140000"/>
    <m/>
    <m/>
    <s v="Euro"/>
    <n v="47.62"/>
    <m/>
    <m/>
    <m/>
    <m/>
    <e v="#N/A"/>
    <n v="0"/>
    <m/>
    <m/>
    <m/>
    <m/>
    <m/>
    <m/>
    <m/>
    <m/>
    <m/>
    <m/>
    <m/>
    <m/>
    <m/>
    <m/>
    <m/>
    <m/>
    <m/>
    <m/>
    <m/>
    <m/>
    <m/>
  </r>
  <r>
    <m/>
    <s v="V200022"/>
    <s v="2022-0012"/>
    <x v="145"/>
    <m/>
    <s v="Wagon"/>
    <n v="9"/>
    <m/>
    <x v="50"/>
    <m/>
    <m/>
    <x v="8"/>
    <x v="4"/>
    <n v="1"/>
    <m/>
    <m/>
    <n v="1"/>
    <m/>
    <n v="0"/>
    <n v="0"/>
    <x v="1"/>
    <m/>
    <m/>
    <m/>
    <x v="0"/>
    <m/>
    <m/>
    <m/>
    <e v="#N/A"/>
    <e v="#N/A"/>
    <n v="730"/>
    <x v="1"/>
    <d v="2024-09-16T00:00:00"/>
    <m/>
    <m/>
    <m/>
    <s v="n.a."/>
    <m/>
    <m/>
    <n v="0"/>
    <n v="3"/>
    <m/>
    <e v="#N/A"/>
    <m/>
    <m/>
    <m/>
    <m/>
    <m/>
    <m/>
    <m/>
    <m/>
    <m/>
    <m/>
    <m/>
    <m/>
    <m/>
    <m/>
    <m/>
    <m/>
    <m/>
    <m/>
    <m/>
    <m/>
    <m/>
    <n v="140000"/>
    <m/>
    <m/>
    <s v="Euro"/>
    <n v="47.62"/>
    <m/>
    <m/>
    <m/>
    <m/>
    <e v="#N/A"/>
    <n v="0"/>
    <m/>
    <m/>
    <m/>
    <m/>
    <m/>
    <m/>
    <m/>
    <m/>
    <m/>
    <m/>
    <m/>
    <m/>
    <m/>
    <m/>
    <m/>
    <m/>
    <m/>
    <m/>
    <m/>
    <m/>
    <m/>
  </r>
  <r>
    <m/>
    <s v="V200022"/>
    <s v="2022-0012"/>
    <x v="145"/>
    <m/>
    <s v="Wagon"/>
    <n v="10"/>
    <m/>
    <x v="50"/>
    <m/>
    <m/>
    <x v="8"/>
    <x v="4"/>
    <n v="1"/>
    <m/>
    <m/>
    <n v="1"/>
    <m/>
    <n v="0"/>
    <n v="0"/>
    <x v="1"/>
    <m/>
    <m/>
    <m/>
    <x v="0"/>
    <m/>
    <m/>
    <m/>
    <e v="#N/A"/>
    <e v="#N/A"/>
    <n v="730"/>
    <x v="1"/>
    <d v="2024-09-16T00:00:00"/>
    <m/>
    <m/>
    <m/>
    <s v="n.a."/>
    <m/>
    <m/>
    <n v="0"/>
    <n v="3"/>
    <m/>
    <e v="#N/A"/>
    <m/>
    <m/>
    <m/>
    <m/>
    <m/>
    <m/>
    <m/>
    <m/>
    <m/>
    <m/>
    <m/>
    <m/>
    <m/>
    <m/>
    <m/>
    <m/>
    <m/>
    <m/>
    <m/>
    <m/>
    <m/>
    <n v="140000"/>
    <m/>
    <m/>
    <s v="Euro"/>
    <n v="47.62"/>
    <m/>
    <m/>
    <m/>
    <m/>
    <e v="#N/A"/>
    <n v="0"/>
    <m/>
    <m/>
    <m/>
    <m/>
    <m/>
    <m/>
    <m/>
    <m/>
    <m/>
    <m/>
    <m/>
    <m/>
    <m/>
    <m/>
    <m/>
    <m/>
    <m/>
    <m/>
    <m/>
    <m/>
    <m/>
  </r>
  <r>
    <s v="N3 Ok 30.12.24/emo - LOA ok CMI 20.06.25"/>
    <s v="V200003"/>
    <s v="2020-0001"/>
    <x v="146"/>
    <m/>
    <s v="Header"/>
    <m/>
    <m/>
    <x v="51"/>
    <s v="NLD"/>
    <s v="West EU"/>
    <x v="2"/>
    <x v="3"/>
    <n v="50"/>
    <m/>
    <m/>
    <n v="50"/>
    <n v="0"/>
    <n v="0"/>
    <n v="46"/>
    <x v="2"/>
    <m/>
    <m/>
    <m/>
    <x v="4"/>
    <m/>
    <d v="2021-05-01T00:00:00"/>
    <d v="2023-12-31T00:00:00"/>
    <m/>
    <d v="2026-01-31T00:00:00"/>
    <n v="974"/>
    <x v="42"/>
    <d v="2025-10-29T00:00:00"/>
    <s v="Quality"/>
    <s v="Nymwag Risse"/>
    <n v="50"/>
    <s v="n.a."/>
    <m/>
    <m/>
    <n v="0"/>
    <n v="2"/>
    <m/>
    <m/>
    <m/>
    <m/>
    <m/>
    <m/>
    <m/>
    <m/>
    <m/>
    <m/>
    <n v="974"/>
    <s v="B"/>
    <n v="81"/>
    <s v="1 angepasst"/>
    <s v="DEU"/>
    <s v="Not required"/>
    <s v="N"/>
    <s v="N"/>
    <m/>
    <m/>
    <n v="2"/>
    <m/>
    <m/>
    <n v="150000"/>
    <m/>
    <m/>
    <s v="Euro"/>
    <n v="44.34"/>
    <n v="-12.34"/>
    <n v="0"/>
    <m/>
    <n v="0"/>
    <n v="32"/>
    <n v="0"/>
    <n v="0"/>
    <m/>
    <n v="0.9389999999999999"/>
    <n v="13.79"/>
    <n v="-12.34"/>
    <n v="1.449999999999999"/>
    <n v="0"/>
    <n v="0"/>
    <n v="0"/>
    <n v="30.55"/>
    <s v="0.00"/>
    <n v="30.55"/>
    <n v="1"/>
    <n v="0"/>
    <n v="30.55"/>
    <n v="27.26000000000001"/>
    <n v="7500000"/>
    <n v="0"/>
    <s v="N"/>
    <n v="0"/>
    <n v="582400"/>
  </r>
  <r>
    <m/>
    <s v="V200003"/>
    <s v="2020-0001"/>
    <x v="146"/>
    <m/>
    <s v="Wagon"/>
    <n v="6"/>
    <s v="37 80 4980 256-4"/>
    <x v="51"/>
    <m/>
    <m/>
    <x v="2"/>
    <x v="3"/>
    <n v="1"/>
    <m/>
    <m/>
    <n v="1"/>
    <m/>
    <n v="0"/>
    <n v="1"/>
    <x v="1"/>
    <m/>
    <m/>
    <m/>
    <x v="4"/>
    <m/>
    <m/>
    <m/>
    <d v="2021-05-01T00:00:00"/>
    <d v="2026-02-28T00:00:00"/>
    <n v="974"/>
    <x v="42"/>
    <d v="2025-10-29T00:00:00"/>
    <m/>
    <m/>
    <m/>
    <s v="n.a."/>
    <m/>
    <m/>
    <n v="0"/>
    <n v="2"/>
    <m/>
    <d v="2025-11-30T00:00:00"/>
    <m/>
    <m/>
    <m/>
    <m/>
    <m/>
    <m/>
    <m/>
    <m/>
    <m/>
    <m/>
    <m/>
    <m/>
    <m/>
    <m/>
    <m/>
    <m/>
    <m/>
    <m/>
    <m/>
    <m/>
    <m/>
    <n v="150000"/>
    <m/>
    <m/>
    <s v="Euro"/>
    <n v="44.34"/>
    <m/>
    <m/>
    <m/>
    <m/>
    <n v="32"/>
    <n v="0"/>
    <m/>
    <m/>
    <m/>
    <m/>
    <m/>
    <m/>
    <m/>
    <m/>
    <m/>
    <m/>
    <m/>
    <m/>
    <m/>
    <m/>
    <m/>
    <m/>
    <m/>
    <m/>
    <m/>
    <m/>
    <m/>
  </r>
  <r>
    <m/>
    <s v="V200003"/>
    <s v="2020-0001"/>
    <x v="146"/>
    <m/>
    <s v="Wagon"/>
    <n v="10"/>
    <s v="37 80 4980 601-1"/>
    <x v="51"/>
    <m/>
    <m/>
    <x v="2"/>
    <x v="3"/>
    <n v="1"/>
    <m/>
    <m/>
    <n v="1"/>
    <m/>
    <n v="0"/>
    <n v="1"/>
    <x v="1"/>
    <m/>
    <m/>
    <m/>
    <x v="4"/>
    <m/>
    <m/>
    <m/>
    <d v="2021-05-01T00:00:00"/>
    <d v="2026-02-28T00:00:00"/>
    <n v="974"/>
    <x v="42"/>
    <d v="2025-10-29T00:00:00"/>
    <m/>
    <m/>
    <m/>
    <s v="n.a."/>
    <m/>
    <m/>
    <n v="0"/>
    <n v="2"/>
    <m/>
    <d v="2025-11-30T00:00:00"/>
    <m/>
    <m/>
    <m/>
    <m/>
    <m/>
    <m/>
    <m/>
    <m/>
    <m/>
    <m/>
    <m/>
    <m/>
    <m/>
    <m/>
    <m/>
    <m/>
    <m/>
    <m/>
    <m/>
    <m/>
    <m/>
    <n v="150000"/>
    <m/>
    <m/>
    <s v="Euro"/>
    <n v="44.34"/>
    <m/>
    <m/>
    <m/>
    <m/>
    <n v="32"/>
    <n v="0"/>
    <m/>
    <m/>
    <m/>
    <m/>
    <m/>
    <m/>
    <m/>
    <m/>
    <m/>
    <m/>
    <m/>
    <m/>
    <m/>
    <m/>
    <m/>
    <m/>
    <m/>
    <m/>
    <m/>
    <m/>
    <m/>
  </r>
  <r>
    <m/>
    <s v="V200003"/>
    <s v="2020-0001"/>
    <x v="146"/>
    <m/>
    <s v="Wagon"/>
    <n v="11"/>
    <s v="37 80 4980 602-9"/>
    <x v="51"/>
    <m/>
    <m/>
    <x v="2"/>
    <x v="3"/>
    <n v="1"/>
    <m/>
    <m/>
    <n v="1"/>
    <m/>
    <n v="0"/>
    <n v="1"/>
    <x v="1"/>
    <m/>
    <m/>
    <m/>
    <x v="4"/>
    <m/>
    <m/>
    <m/>
    <d v="2021-05-01T00:00:00"/>
    <d v="2026-02-28T00:00:00"/>
    <n v="974"/>
    <x v="42"/>
    <d v="2025-10-29T00:00:00"/>
    <m/>
    <m/>
    <m/>
    <s v="n.a."/>
    <m/>
    <m/>
    <n v="0"/>
    <n v="2"/>
    <m/>
    <d v="2025-11-30T00:00:00"/>
    <m/>
    <m/>
    <m/>
    <m/>
    <m/>
    <m/>
    <m/>
    <m/>
    <m/>
    <m/>
    <m/>
    <m/>
    <m/>
    <m/>
    <m/>
    <m/>
    <m/>
    <m/>
    <m/>
    <m/>
    <m/>
    <n v="150000"/>
    <m/>
    <m/>
    <s v="Euro"/>
    <n v="44.34"/>
    <m/>
    <m/>
    <m/>
    <m/>
    <n v="32"/>
    <n v="0"/>
    <m/>
    <m/>
    <m/>
    <m/>
    <m/>
    <m/>
    <m/>
    <m/>
    <m/>
    <m/>
    <m/>
    <m/>
    <m/>
    <m/>
    <m/>
    <m/>
    <m/>
    <m/>
    <m/>
    <m/>
    <m/>
  </r>
  <r>
    <m/>
    <s v="V200003"/>
    <s v="2020-0001"/>
    <x v="146"/>
    <m/>
    <s v="Wagon"/>
    <n v="13"/>
    <s v="37 80 4980 604-5"/>
    <x v="51"/>
    <m/>
    <m/>
    <x v="2"/>
    <x v="3"/>
    <n v="1"/>
    <m/>
    <m/>
    <n v="1"/>
    <m/>
    <n v="0"/>
    <n v="1"/>
    <x v="1"/>
    <m/>
    <m/>
    <m/>
    <x v="4"/>
    <m/>
    <m/>
    <m/>
    <d v="2021-05-01T00:00:00"/>
    <d v="2026-02-28T00:00:00"/>
    <n v="974"/>
    <x v="42"/>
    <d v="2025-10-29T00:00:00"/>
    <m/>
    <m/>
    <m/>
    <s v="n.a."/>
    <m/>
    <m/>
    <n v="0"/>
    <n v="2"/>
    <m/>
    <d v="2025-11-30T00:00:00"/>
    <m/>
    <m/>
    <m/>
    <m/>
    <m/>
    <m/>
    <m/>
    <m/>
    <m/>
    <m/>
    <m/>
    <m/>
    <m/>
    <m/>
    <m/>
    <m/>
    <m/>
    <m/>
    <m/>
    <m/>
    <m/>
    <n v="150000"/>
    <m/>
    <m/>
    <s v="Euro"/>
    <n v="44.34"/>
    <m/>
    <m/>
    <m/>
    <m/>
    <n v="32"/>
    <n v="0"/>
    <m/>
    <m/>
    <m/>
    <m/>
    <m/>
    <m/>
    <m/>
    <m/>
    <m/>
    <m/>
    <m/>
    <m/>
    <m/>
    <m/>
    <m/>
    <m/>
    <m/>
    <m/>
    <m/>
    <m/>
    <m/>
  </r>
  <r>
    <m/>
    <s v="V200003"/>
    <s v="2020-0001"/>
    <x v="146"/>
    <m/>
    <s v="Wagon"/>
    <n v="14"/>
    <s v="37 80 4980 605-2"/>
    <x v="51"/>
    <m/>
    <m/>
    <x v="2"/>
    <x v="3"/>
    <n v="1"/>
    <m/>
    <m/>
    <n v="1"/>
    <m/>
    <n v="0"/>
    <n v="1"/>
    <x v="1"/>
    <m/>
    <m/>
    <m/>
    <x v="4"/>
    <m/>
    <m/>
    <m/>
    <d v="2021-05-01T00:00:00"/>
    <d v="2026-02-28T00:00:00"/>
    <n v="974"/>
    <x v="42"/>
    <d v="2025-10-29T00:00:00"/>
    <m/>
    <m/>
    <m/>
    <s v="n.a."/>
    <m/>
    <m/>
    <n v="0"/>
    <n v="2"/>
    <m/>
    <d v="2025-11-30T00:00:00"/>
    <m/>
    <m/>
    <m/>
    <m/>
    <m/>
    <m/>
    <m/>
    <m/>
    <m/>
    <m/>
    <m/>
    <m/>
    <m/>
    <m/>
    <m/>
    <m/>
    <m/>
    <m/>
    <m/>
    <m/>
    <m/>
    <n v="150000"/>
    <m/>
    <m/>
    <s v="Euro"/>
    <n v="44.34"/>
    <m/>
    <m/>
    <m/>
    <m/>
    <n v="32"/>
    <n v="0"/>
    <m/>
    <m/>
    <m/>
    <m/>
    <m/>
    <m/>
    <m/>
    <m/>
    <m/>
    <m/>
    <m/>
    <m/>
    <m/>
    <m/>
    <m/>
    <m/>
    <m/>
    <m/>
    <m/>
    <m/>
    <m/>
  </r>
  <r>
    <m/>
    <s v="V200003"/>
    <s v="2020-0001"/>
    <x v="146"/>
    <m/>
    <s v="Wagon"/>
    <n v="15"/>
    <s v="37 80 4980 606-0"/>
    <x v="51"/>
    <m/>
    <m/>
    <x v="2"/>
    <x v="3"/>
    <n v="1"/>
    <m/>
    <m/>
    <n v="1"/>
    <m/>
    <n v="0"/>
    <n v="1"/>
    <x v="1"/>
    <m/>
    <m/>
    <m/>
    <x v="4"/>
    <m/>
    <m/>
    <m/>
    <d v="2021-05-01T00:00:00"/>
    <d v="2026-02-28T00:00:00"/>
    <n v="974"/>
    <x v="42"/>
    <d v="2025-10-29T00:00:00"/>
    <m/>
    <m/>
    <m/>
    <s v="n.a."/>
    <m/>
    <m/>
    <n v="0"/>
    <n v="2"/>
    <m/>
    <d v="2025-11-30T00:00:00"/>
    <m/>
    <m/>
    <m/>
    <m/>
    <m/>
    <m/>
    <m/>
    <m/>
    <m/>
    <m/>
    <m/>
    <m/>
    <m/>
    <m/>
    <m/>
    <m/>
    <m/>
    <m/>
    <m/>
    <m/>
    <m/>
    <n v="150000"/>
    <m/>
    <m/>
    <s v="Euro"/>
    <n v="44.34"/>
    <m/>
    <m/>
    <m/>
    <m/>
    <n v="32"/>
    <n v="0"/>
    <m/>
    <m/>
    <m/>
    <m/>
    <m/>
    <m/>
    <m/>
    <m/>
    <m/>
    <m/>
    <m/>
    <m/>
    <m/>
    <m/>
    <m/>
    <m/>
    <m/>
    <m/>
    <m/>
    <m/>
    <m/>
  </r>
  <r>
    <m/>
    <s v="V200003"/>
    <s v="2020-0001"/>
    <x v="146"/>
    <m/>
    <s v="Wagon"/>
    <n v="16"/>
    <s v="37 80 4980 607-8"/>
    <x v="51"/>
    <m/>
    <m/>
    <x v="2"/>
    <x v="3"/>
    <n v="1"/>
    <m/>
    <m/>
    <n v="1"/>
    <m/>
    <n v="0"/>
    <n v="1"/>
    <x v="1"/>
    <m/>
    <m/>
    <m/>
    <x v="4"/>
    <m/>
    <m/>
    <m/>
    <d v="2021-05-01T00:00:00"/>
    <d v="2026-02-28T00:00:00"/>
    <n v="974"/>
    <x v="42"/>
    <d v="2025-10-29T00:00:00"/>
    <m/>
    <m/>
    <m/>
    <s v="n.a."/>
    <m/>
    <m/>
    <n v="0"/>
    <n v="2"/>
    <m/>
    <d v="2025-11-30T00:00:00"/>
    <m/>
    <m/>
    <m/>
    <m/>
    <m/>
    <m/>
    <m/>
    <m/>
    <m/>
    <m/>
    <m/>
    <m/>
    <m/>
    <m/>
    <m/>
    <m/>
    <m/>
    <m/>
    <m/>
    <m/>
    <m/>
    <n v="150000"/>
    <m/>
    <m/>
    <s v="Euro"/>
    <n v="44.34"/>
    <m/>
    <m/>
    <m/>
    <m/>
    <n v="32"/>
    <n v="0"/>
    <m/>
    <m/>
    <m/>
    <m/>
    <m/>
    <m/>
    <m/>
    <m/>
    <m/>
    <m/>
    <m/>
    <m/>
    <m/>
    <m/>
    <m/>
    <m/>
    <m/>
    <m/>
    <m/>
    <m/>
    <m/>
  </r>
  <r>
    <m/>
    <s v="V200003"/>
    <s v="2020-0001"/>
    <x v="146"/>
    <m/>
    <s v="Wagon"/>
    <n v="17"/>
    <s v="37 80 4980 608-6"/>
    <x v="51"/>
    <m/>
    <m/>
    <x v="2"/>
    <x v="3"/>
    <n v="1"/>
    <m/>
    <m/>
    <n v="1"/>
    <m/>
    <n v="0"/>
    <n v="1"/>
    <x v="1"/>
    <m/>
    <m/>
    <m/>
    <x v="4"/>
    <m/>
    <m/>
    <m/>
    <d v="2021-05-01T00:00:00"/>
    <d v="2026-02-28T00:00:00"/>
    <n v="974"/>
    <x v="42"/>
    <d v="2025-10-29T00:00:00"/>
    <m/>
    <m/>
    <m/>
    <s v="n.a."/>
    <m/>
    <m/>
    <n v="0"/>
    <n v="2"/>
    <m/>
    <d v="2025-11-30T00:00:00"/>
    <m/>
    <m/>
    <m/>
    <m/>
    <m/>
    <m/>
    <m/>
    <m/>
    <m/>
    <m/>
    <m/>
    <m/>
    <m/>
    <m/>
    <m/>
    <m/>
    <m/>
    <m/>
    <m/>
    <m/>
    <m/>
    <n v="150000"/>
    <m/>
    <m/>
    <s v="Euro"/>
    <n v="44.34"/>
    <m/>
    <m/>
    <m/>
    <m/>
    <n v="32"/>
    <n v="0"/>
    <m/>
    <m/>
    <m/>
    <m/>
    <m/>
    <m/>
    <m/>
    <m/>
    <m/>
    <m/>
    <m/>
    <m/>
    <m/>
    <m/>
    <m/>
    <m/>
    <m/>
    <m/>
    <m/>
    <m/>
    <m/>
  </r>
  <r>
    <m/>
    <s v="V200003"/>
    <s v="2020-0001"/>
    <x v="146"/>
    <m/>
    <s v="Wagon"/>
    <n v="24"/>
    <s v="37 80 4980 669-8"/>
    <x v="51"/>
    <m/>
    <m/>
    <x v="2"/>
    <x v="3"/>
    <n v="1"/>
    <m/>
    <m/>
    <n v="1"/>
    <m/>
    <n v="0"/>
    <n v="1"/>
    <x v="1"/>
    <m/>
    <m/>
    <m/>
    <x v="4"/>
    <m/>
    <m/>
    <m/>
    <d v="2021-05-01T00:00:00"/>
    <d v="2026-02-28T00:00:00"/>
    <n v="974"/>
    <x v="42"/>
    <d v="2025-10-29T00:00:00"/>
    <m/>
    <m/>
    <m/>
    <s v="n.a."/>
    <m/>
    <m/>
    <n v="0"/>
    <n v="2"/>
    <m/>
    <d v="2025-11-30T00:00:00"/>
    <m/>
    <m/>
    <m/>
    <m/>
    <m/>
    <m/>
    <m/>
    <m/>
    <m/>
    <m/>
    <m/>
    <m/>
    <m/>
    <m/>
    <m/>
    <m/>
    <m/>
    <m/>
    <m/>
    <m/>
    <m/>
    <n v="150000"/>
    <m/>
    <m/>
    <s v="Euro"/>
    <n v="44.34"/>
    <m/>
    <m/>
    <m/>
    <m/>
    <n v="32"/>
    <n v="0"/>
    <m/>
    <m/>
    <m/>
    <m/>
    <m/>
    <m/>
    <m/>
    <m/>
    <m/>
    <m/>
    <m/>
    <m/>
    <m/>
    <m/>
    <m/>
    <m/>
    <m/>
    <m/>
    <m/>
    <m/>
    <m/>
  </r>
  <r>
    <m/>
    <s v="V200003"/>
    <s v="2020-0001"/>
    <x v="146"/>
    <m/>
    <s v="Wagon"/>
    <n v="25"/>
    <s v="37 80 4980 670-6"/>
    <x v="51"/>
    <m/>
    <m/>
    <x v="2"/>
    <x v="3"/>
    <n v="1"/>
    <m/>
    <m/>
    <n v="1"/>
    <m/>
    <n v="0"/>
    <n v="1"/>
    <x v="1"/>
    <m/>
    <m/>
    <m/>
    <x v="4"/>
    <m/>
    <m/>
    <m/>
    <d v="2021-05-01T00:00:00"/>
    <d v="2026-02-28T00:00:00"/>
    <n v="974"/>
    <x v="42"/>
    <d v="2025-10-29T00:00:00"/>
    <m/>
    <m/>
    <m/>
    <s v="n.a."/>
    <m/>
    <m/>
    <n v="0"/>
    <n v="2"/>
    <m/>
    <d v="2025-11-30T00:00:00"/>
    <m/>
    <m/>
    <m/>
    <m/>
    <m/>
    <m/>
    <m/>
    <m/>
    <m/>
    <m/>
    <m/>
    <m/>
    <m/>
    <m/>
    <m/>
    <m/>
    <m/>
    <m/>
    <m/>
    <m/>
    <m/>
    <n v="150000"/>
    <m/>
    <m/>
    <s v="Euro"/>
    <n v="44.34"/>
    <m/>
    <m/>
    <m/>
    <m/>
    <n v="32"/>
    <n v="0"/>
    <m/>
    <m/>
    <m/>
    <m/>
    <m/>
    <m/>
    <m/>
    <m/>
    <m/>
    <m/>
    <m/>
    <m/>
    <m/>
    <m/>
    <m/>
    <m/>
    <m/>
    <m/>
    <m/>
    <m/>
    <m/>
  </r>
  <r>
    <m/>
    <s v="V200003"/>
    <s v="2020-0001"/>
    <x v="146"/>
    <m/>
    <s v="Wagon"/>
    <n v="26"/>
    <s v="37 80 4980 671-4"/>
    <x v="51"/>
    <m/>
    <m/>
    <x v="2"/>
    <x v="3"/>
    <n v="1"/>
    <m/>
    <m/>
    <n v="1"/>
    <m/>
    <n v="0"/>
    <n v="1"/>
    <x v="1"/>
    <m/>
    <m/>
    <m/>
    <x v="4"/>
    <m/>
    <m/>
    <m/>
    <d v="2021-05-01T00:00:00"/>
    <d v="2026-02-28T00:00:00"/>
    <n v="974"/>
    <x v="42"/>
    <d v="2025-10-29T00:00:00"/>
    <m/>
    <m/>
    <m/>
    <s v="n.a."/>
    <m/>
    <m/>
    <n v="0"/>
    <n v="2"/>
    <m/>
    <d v="2025-11-30T00:00:00"/>
    <m/>
    <m/>
    <m/>
    <m/>
    <m/>
    <m/>
    <m/>
    <m/>
    <m/>
    <m/>
    <m/>
    <m/>
    <m/>
    <m/>
    <m/>
    <m/>
    <m/>
    <m/>
    <m/>
    <m/>
    <m/>
    <n v="150000"/>
    <m/>
    <m/>
    <s v="Euro"/>
    <n v="44.34"/>
    <m/>
    <m/>
    <m/>
    <m/>
    <n v="32"/>
    <n v="0"/>
    <m/>
    <m/>
    <m/>
    <m/>
    <m/>
    <m/>
    <m/>
    <m/>
    <m/>
    <m/>
    <m/>
    <m/>
    <m/>
    <m/>
    <m/>
    <m/>
    <m/>
    <m/>
    <m/>
    <m/>
    <m/>
  </r>
  <r>
    <m/>
    <s v="V200003"/>
    <s v="2020-0001"/>
    <x v="146"/>
    <m/>
    <s v="Wagon"/>
    <n v="28"/>
    <s v="37 80 4980 673-0"/>
    <x v="51"/>
    <m/>
    <m/>
    <x v="2"/>
    <x v="3"/>
    <n v="1"/>
    <m/>
    <m/>
    <n v="1"/>
    <m/>
    <n v="0"/>
    <n v="1"/>
    <x v="1"/>
    <m/>
    <m/>
    <m/>
    <x v="4"/>
    <m/>
    <m/>
    <m/>
    <d v="2021-05-01T00:00:00"/>
    <d v="2026-02-28T00:00:00"/>
    <n v="974"/>
    <x v="42"/>
    <d v="2025-10-29T00:00:00"/>
    <m/>
    <m/>
    <m/>
    <s v="n.a."/>
    <m/>
    <m/>
    <n v="0"/>
    <n v="2"/>
    <m/>
    <d v="2025-11-30T00:00:00"/>
    <m/>
    <m/>
    <m/>
    <m/>
    <m/>
    <m/>
    <m/>
    <m/>
    <m/>
    <m/>
    <m/>
    <m/>
    <m/>
    <m/>
    <m/>
    <m/>
    <m/>
    <m/>
    <m/>
    <m/>
    <m/>
    <n v="150000"/>
    <m/>
    <m/>
    <s v="Euro"/>
    <n v="44.34"/>
    <m/>
    <m/>
    <m/>
    <m/>
    <n v="32"/>
    <n v="0"/>
    <m/>
    <m/>
    <m/>
    <m/>
    <m/>
    <m/>
    <m/>
    <m/>
    <m/>
    <m/>
    <m/>
    <m/>
    <m/>
    <m/>
    <m/>
    <m/>
    <m/>
    <m/>
    <m/>
    <m/>
    <m/>
  </r>
  <r>
    <m/>
    <s v="V200003"/>
    <s v="2020-0001"/>
    <x v="146"/>
    <m/>
    <s v="Wagon"/>
    <n v="31"/>
    <s v="37 80 4980 676-3"/>
    <x v="51"/>
    <m/>
    <m/>
    <x v="2"/>
    <x v="3"/>
    <n v="1"/>
    <m/>
    <m/>
    <n v="1"/>
    <m/>
    <n v="0"/>
    <n v="1"/>
    <x v="1"/>
    <m/>
    <m/>
    <m/>
    <x v="4"/>
    <m/>
    <m/>
    <m/>
    <d v="2021-05-01T00:00:00"/>
    <d v="2026-02-28T00:00:00"/>
    <n v="974"/>
    <x v="42"/>
    <d v="2025-10-29T00:00:00"/>
    <m/>
    <m/>
    <m/>
    <s v="n.a."/>
    <m/>
    <m/>
    <n v="0"/>
    <n v="2"/>
    <m/>
    <d v="2025-11-30T00:00:00"/>
    <m/>
    <m/>
    <m/>
    <m/>
    <m/>
    <m/>
    <m/>
    <m/>
    <m/>
    <m/>
    <m/>
    <m/>
    <m/>
    <m/>
    <m/>
    <m/>
    <m/>
    <m/>
    <m/>
    <m/>
    <m/>
    <n v="150000"/>
    <m/>
    <m/>
    <s v="Euro"/>
    <n v="44.34"/>
    <m/>
    <m/>
    <m/>
    <m/>
    <n v="32"/>
    <n v="0"/>
    <m/>
    <m/>
    <m/>
    <m/>
    <m/>
    <m/>
    <m/>
    <m/>
    <m/>
    <m/>
    <m/>
    <m/>
    <m/>
    <m/>
    <m/>
    <m/>
    <m/>
    <m/>
    <m/>
    <m/>
    <m/>
  </r>
  <r>
    <m/>
    <s v="V200003"/>
    <s v="2020-0001"/>
    <x v="146"/>
    <m/>
    <s v="Wagon"/>
    <n v="32"/>
    <s v="37 80 4980 677-1"/>
    <x v="51"/>
    <m/>
    <m/>
    <x v="2"/>
    <x v="3"/>
    <n v="1"/>
    <m/>
    <m/>
    <n v="1"/>
    <m/>
    <n v="0"/>
    <n v="1"/>
    <x v="1"/>
    <m/>
    <m/>
    <m/>
    <x v="4"/>
    <m/>
    <m/>
    <m/>
    <d v="2021-05-01T00:00:00"/>
    <d v="2026-02-28T00:00:00"/>
    <n v="974"/>
    <x v="42"/>
    <d v="2025-10-29T00:00:00"/>
    <m/>
    <m/>
    <m/>
    <s v="n.a."/>
    <m/>
    <m/>
    <n v="0"/>
    <n v="2"/>
    <m/>
    <d v="2025-11-30T00:00:00"/>
    <m/>
    <m/>
    <m/>
    <m/>
    <m/>
    <m/>
    <m/>
    <m/>
    <m/>
    <m/>
    <m/>
    <m/>
    <m/>
    <m/>
    <m/>
    <m/>
    <m/>
    <m/>
    <m/>
    <m/>
    <m/>
    <n v="150000"/>
    <m/>
    <m/>
    <s v="Euro"/>
    <n v="44.34"/>
    <m/>
    <m/>
    <m/>
    <m/>
    <n v="32"/>
    <n v="0"/>
    <m/>
    <m/>
    <m/>
    <m/>
    <m/>
    <m/>
    <m/>
    <m/>
    <m/>
    <m/>
    <m/>
    <m/>
    <m/>
    <m/>
    <m/>
    <m/>
    <m/>
    <m/>
    <m/>
    <m/>
    <m/>
  </r>
  <r>
    <m/>
    <s v="V200003"/>
    <s v="2020-0001"/>
    <x v="146"/>
    <m/>
    <s v="Wagon"/>
    <n v="33"/>
    <s v="37 80 4980 678-9"/>
    <x v="51"/>
    <m/>
    <m/>
    <x v="2"/>
    <x v="3"/>
    <n v="1"/>
    <m/>
    <m/>
    <n v="1"/>
    <m/>
    <n v="0"/>
    <n v="1"/>
    <x v="1"/>
    <m/>
    <m/>
    <m/>
    <x v="4"/>
    <m/>
    <m/>
    <m/>
    <d v="2021-05-01T00:00:00"/>
    <d v="2026-02-28T00:00:00"/>
    <n v="974"/>
    <x v="42"/>
    <d v="2025-10-29T00:00:00"/>
    <m/>
    <m/>
    <m/>
    <s v="n.a."/>
    <m/>
    <m/>
    <n v="0"/>
    <n v="2"/>
    <m/>
    <d v="2025-11-30T00:00:00"/>
    <m/>
    <m/>
    <m/>
    <m/>
    <m/>
    <m/>
    <m/>
    <m/>
    <m/>
    <m/>
    <m/>
    <m/>
    <m/>
    <m/>
    <m/>
    <m/>
    <m/>
    <m/>
    <m/>
    <m/>
    <m/>
    <n v="150000"/>
    <m/>
    <m/>
    <s v="Euro"/>
    <n v="44.34"/>
    <m/>
    <m/>
    <m/>
    <m/>
    <n v="32"/>
    <n v="0"/>
    <m/>
    <m/>
    <m/>
    <m/>
    <m/>
    <m/>
    <m/>
    <m/>
    <m/>
    <m/>
    <m/>
    <m/>
    <m/>
    <m/>
    <m/>
    <m/>
    <m/>
    <m/>
    <m/>
    <m/>
    <m/>
  </r>
  <r>
    <m/>
    <s v="V200003"/>
    <s v="2020-0001"/>
    <x v="146"/>
    <m/>
    <s v="Wagon"/>
    <n v="36"/>
    <s v="37 80 4980 681-3"/>
    <x v="51"/>
    <m/>
    <m/>
    <x v="2"/>
    <x v="3"/>
    <n v="1"/>
    <m/>
    <m/>
    <n v="1"/>
    <m/>
    <n v="0"/>
    <n v="1"/>
    <x v="1"/>
    <m/>
    <m/>
    <m/>
    <x v="4"/>
    <m/>
    <m/>
    <m/>
    <d v="2021-05-01T00:00:00"/>
    <d v="2026-02-28T00:00:00"/>
    <n v="974"/>
    <x v="42"/>
    <d v="2025-10-29T00:00:00"/>
    <m/>
    <m/>
    <m/>
    <s v="n.a."/>
    <m/>
    <m/>
    <n v="0"/>
    <n v="2"/>
    <m/>
    <d v="2025-11-30T00:00:00"/>
    <m/>
    <m/>
    <m/>
    <m/>
    <m/>
    <m/>
    <m/>
    <m/>
    <m/>
    <m/>
    <m/>
    <m/>
    <m/>
    <m/>
    <m/>
    <m/>
    <m/>
    <m/>
    <m/>
    <m/>
    <m/>
    <n v="150000"/>
    <m/>
    <m/>
    <s v="Euro"/>
    <n v="44.34"/>
    <m/>
    <m/>
    <m/>
    <m/>
    <n v="32"/>
    <n v="0"/>
    <m/>
    <m/>
    <m/>
    <m/>
    <m/>
    <m/>
    <m/>
    <m/>
    <m/>
    <m/>
    <m/>
    <m/>
    <m/>
    <m/>
    <m/>
    <m/>
    <m/>
    <m/>
    <m/>
    <m/>
    <m/>
  </r>
  <r>
    <m/>
    <s v="V200003"/>
    <s v="2020-0001"/>
    <x v="146"/>
    <m/>
    <s v="Wagon"/>
    <n v="37"/>
    <s v="37 80 4980 682-1"/>
    <x v="51"/>
    <m/>
    <m/>
    <x v="2"/>
    <x v="3"/>
    <n v="1"/>
    <m/>
    <m/>
    <n v="1"/>
    <m/>
    <n v="0"/>
    <n v="1"/>
    <x v="1"/>
    <m/>
    <m/>
    <m/>
    <x v="4"/>
    <m/>
    <m/>
    <m/>
    <d v="2021-05-01T00:00:00"/>
    <d v="2026-02-28T00:00:00"/>
    <n v="974"/>
    <x v="42"/>
    <d v="2025-10-29T00:00:00"/>
    <m/>
    <m/>
    <m/>
    <s v="n.a."/>
    <m/>
    <m/>
    <n v="0"/>
    <n v="2"/>
    <m/>
    <d v="2025-11-30T00:00:00"/>
    <m/>
    <m/>
    <m/>
    <m/>
    <m/>
    <m/>
    <m/>
    <m/>
    <m/>
    <m/>
    <m/>
    <m/>
    <m/>
    <m/>
    <m/>
    <m/>
    <m/>
    <m/>
    <m/>
    <m/>
    <m/>
    <n v="150000"/>
    <m/>
    <m/>
    <s v="Euro"/>
    <n v="44.34"/>
    <m/>
    <m/>
    <m/>
    <m/>
    <n v="32"/>
    <n v="0"/>
    <m/>
    <m/>
    <m/>
    <m/>
    <m/>
    <m/>
    <m/>
    <m/>
    <m/>
    <m/>
    <m/>
    <m/>
    <m/>
    <m/>
    <m/>
    <m/>
    <m/>
    <m/>
    <m/>
    <m/>
    <m/>
  </r>
  <r>
    <m/>
    <s v="V200003"/>
    <s v="2020-0001"/>
    <x v="146"/>
    <m/>
    <s v="Wagon"/>
    <n v="39"/>
    <s v="37 80 4980 684-7"/>
    <x v="51"/>
    <m/>
    <m/>
    <x v="2"/>
    <x v="3"/>
    <n v="1"/>
    <m/>
    <m/>
    <n v="1"/>
    <m/>
    <n v="0"/>
    <n v="1"/>
    <x v="1"/>
    <m/>
    <m/>
    <m/>
    <x v="4"/>
    <m/>
    <m/>
    <m/>
    <d v="2021-05-01T00:00:00"/>
    <d v="2026-02-28T00:00:00"/>
    <n v="974"/>
    <x v="42"/>
    <d v="2025-10-29T00:00:00"/>
    <m/>
    <m/>
    <m/>
    <s v="n.a."/>
    <m/>
    <m/>
    <n v="0"/>
    <n v="2"/>
    <m/>
    <d v="2025-11-30T00:00:00"/>
    <m/>
    <m/>
    <m/>
    <m/>
    <m/>
    <m/>
    <m/>
    <m/>
    <m/>
    <m/>
    <m/>
    <m/>
    <m/>
    <m/>
    <m/>
    <m/>
    <m/>
    <m/>
    <m/>
    <m/>
    <m/>
    <n v="150000"/>
    <m/>
    <m/>
    <s v="Euro"/>
    <n v="44.34"/>
    <m/>
    <m/>
    <m/>
    <m/>
    <n v="32"/>
    <n v="0"/>
    <m/>
    <m/>
    <m/>
    <m/>
    <m/>
    <m/>
    <m/>
    <m/>
    <m/>
    <m/>
    <m/>
    <m/>
    <m/>
    <m/>
    <m/>
    <m/>
    <m/>
    <m/>
    <m/>
    <m/>
    <m/>
  </r>
  <r>
    <m/>
    <s v="V200003"/>
    <s v="2020-0001"/>
    <x v="146"/>
    <m/>
    <s v="Wagon"/>
    <n v="40"/>
    <s v="37 80 4980 685-4"/>
    <x v="51"/>
    <m/>
    <m/>
    <x v="2"/>
    <x v="3"/>
    <n v="1"/>
    <m/>
    <m/>
    <n v="1"/>
    <m/>
    <n v="0"/>
    <n v="1"/>
    <x v="1"/>
    <m/>
    <m/>
    <m/>
    <x v="4"/>
    <m/>
    <m/>
    <m/>
    <d v="2021-05-01T00:00:00"/>
    <d v="2026-02-28T00:00:00"/>
    <n v="974"/>
    <x v="42"/>
    <d v="2025-10-29T00:00:00"/>
    <m/>
    <m/>
    <m/>
    <s v="n.a."/>
    <m/>
    <m/>
    <n v="0"/>
    <n v="2"/>
    <m/>
    <d v="2025-11-30T00:00:00"/>
    <m/>
    <m/>
    <m/>
    <m/>
    <m/>
    <m/>
    <m/>
    <m/>
    <m/>
    <m/>
    <m/>
    <m/>
    <m/>
    <m/>
    <m/>
    <m/>
    <m/>
    <m/>
    <m/>
    <m/>
    <m/>
    <n v="150000"/>
    <m/>
    <m/>
    <s v="Euro"/>
    <n v="44.34"/>
    <m/>
    <m/>
    <m/>
    <m/>
    <n v="32"/>
    <n v="0"/>
    <m/>
    <m/>
    <m/>
    <m/>
    <m/>
    <m/>
    <m/>
    <m/>
    <m/>
    <m/>
    <m/>
    <m/>
    <m/>
    <m/>
    <m/>
    <m/>
    <m/>
    <m/>
    <m/>
    <m/>
    <m/>
  </r>
  <r>
    <m/>
    <s v="V200003"/>
    <s v="2020-0001"/>
    <x v="146"/>
    <m/>
    <s v="Wagon"/>
    <n v="41"/>
    <s v="37 80 4980 686-2"/>
    <x v="51"/>
    <m/>
    <m/>
    <x v="2"/>
    <x v="3"/>
    <n v="1"/>
    <m/>
    <m/>
    <n v="1"/>
    <m/>
    <n v="0"/>
    <n v="1"/>
    <x v="1"/>
    <m/>
    <m/>
    <m/>
    <x v="4"/>
    <m/>
    <m/>
    <m/>
    <d v="2021-05-01T00:00:00"/>
    <d v="2026-02-28T00:00:00"/>
    <n v="974"/>
    <x v="42"/>
    <d v="2025-10-29T00:00:00"/>
    <m/>
    <m/>
    <m/>
    <s v="n.a."/>
    <m/>
    <m/>
    <n v="0"/>
    <n v="2"/>
    <m/>
    <d v="2025-11-30T00:00:00"/>
    <m/>
    <m/>
    <m/>
    <m/>
    <m/>
    <m/>
    <m/>
    <m/>
    <m/>
    <m/>
    <m/>
    <m/>
    <m/>
    <m/>
    <m/>
    <m/>
    <m/>
    <m/>
    <m/>
    <m/>
    <m/>
    <n v="150000"/>
    <m/>
    <m/>
    <s v="Euro"/>
    <n v="44.34"/>
    <m/>
    <m/>
    <m/>
    <m/>
    <n v="32"/>
    <n v="0"/>
    <m/>
    <m/>
    <m/>
    <m/>
    <m/>
    <m/>
    <m/>
    <m/>
    <m/>
    <m/>
    <m/>
    <m/>
    <m/>
    <m/>
    <m/>
    <m/>
    <m/>
    <m/>
    <m/>
    <m/>
    <m/>
  </r>
  <r>
    <m/>
    <s v="V200003"/>
    <s v="2020-0001"/>
    <x v="146"/>
    <m/>
    <s v="Wagon"/>
    <n v="42"/>
    <s v="37 80 4980 687-0"/>
    <x v="51"/>
    <m/>
    <m/>
    <x v="2"/>
    <x v="3"/>
    <n v="1"/>
    <m/>
    <m/>
    <n v="1"/>
    <m/>
    <n v="0"/>
    <n v="1"/>
    <x v="1"/>
    <m/>
    <m/>
    <m/>
    <x v="4"/>
    <m/>
    <m/>
    <m/>
    <d v="2021-05-01T00:00:00"/>
    <d v="2026-02-28T00:00:00"/>
    <n v="974"/>
    <x v="42"/>
    <d v="2025-10-29T00:00:00"/>
    <m/>
    <m/>
    <m/>
    <s v="n.a."/>
    <m/>
    <m/>
    <n v="0"/>
    <n v="2"/>
    <m/>
    <d v="2025-11-30T00:00:00"/>
    <m/>
    <m/>
    <m/>
    <m/>
    <m/>
    <m/>
    <m/>
    <m/>
    <m/>
    <m/>
    <m/>
    <m/>
    <m/>
    <m/>
    <m/>
    <m/>
    <m/>
    <m/>
    <m/>
    <m/>
    <m/>
    <n v="150000"/>
    <m/>
    <m/>
    <s v="Euro"/>
    <n v="44.34"/>
    <m/>
    <m/>
    <m/>
    <m/>
    <n v="32"/>
    <n v="0"/>
    <m/>
    <m/>
    <m/>
    <m/>
    <m/>
    <m/>
    <m/>
    <m/>
    <m/>
    <m/>
    <m/>
    <m/>
    <m/>
    <m/>
    <m/>
    <m/>
    <m/>
    <m/>
    <m/>
    <m/>
    <m/>
  </r>
  <r>
    <m/>
    <s v="V200003"/>
    <s v="2020-0001"/>
    <x v="146"/>
    <m/>
    <s v="Wagon"/>
    <n v="43"/>
    <s v="37 80 4980 688-8"/>
    <x v="51"/>
    <m/>
    <m/>
    <x v="2"/>
    <x v="3"/>
    <n v="1"/>
    <m/>
    <m/>
    <n v="1"/>
    <m/>
    <n v="0"/>
    <n v="1"/>
    <x v="1"/>
    <m/>
    <m/>
    <m/>
    <x v="4"/>
    <m/>
    <m/>
    <m/>
    <d v="2021-05-01T00:00:00"/>
    <d v="2026-02-28T00:00:00"/>
    <n v="974"/>
    <x v="42"/>
    <d v="2025-10-29T00:00:00"/>
    <m/>
    <m/>
    <m/>
    <s v="n.a."/>
    <m/>
    <m/>
    <n v="0"/>
    <n v="2"/>
    <m/>
    <d v="2025-11-30T00:00:00"/>
    <m/>
    <m/>
    <m/>
    <m/>
    <m/>
    <m/>
    <m/>
    <m/>
    <m/>
    <m/>
    <m/>
    <m/>
    <m/>
    <m/>
    <m/>
    <m/>
    <m/>
    <m/>
    <m/>
    <m/>
    <m/>
    <n v="150000"/>
    <m/>
    <m/>
    <s v="Euro"/>
    <n v="44.34"/>
    <m/>
    <m/>
    <m/>
    <m/>
    <n v="32"/>
    <n v="0"/>
    <m/>
    <m/>
    <m/>
    <m/>
    <m/>
    <m/>
    <m/>
    <m/>
    <m/>
    <m/>
    <m/>
    <m/>
    <m/>
    <m/>
    <m/>
    <m/>
    <m/>
    <m/>
    <m/>
    <m/>
    <m/>
  </r>
  <r>
    <m/>
    <s v="V200003"/>
    <s v="2020-0001"/>
    <x v="146"/>
    <m/>
    <s v="Wagon"/>
    <n v="46"/>
    <s v="37 80 4980 694-6"/>
    <x v="51"/>
    <m/>
    <m/>
    <x v="2"/>
    <x v="3"/>
    <n v="1"/>
    <m/>
    <m/>
    <n v="1"/>
    <m/>
    <n v="0"/>
    <n v="1"/>
    <x v="1"/>
    <m/>
    <m/>
    <m/>
    <x v="4"/>
    <m/>
    <m/>
    <m/>
    <d v="2021-05-01T00:00:00"/>
    <d v="2026-02-28T00:00:00"/>
    <n v="974"/>
    <x v="42"/>
    <d v="2025-10-29T00:00:00"/>
    <m/>
    <m/>
    <m/>
    <s v="n.a."/>
    <m/>
    <m/>
    <n v="0"/>
    <n v="2"/>
    <m/>
    <d v="2025-11-30T00:00:00"/>
    <m/>
    <m/>
    <m/>
    <m/>
    <m/>
    <m/>
    <m/>
    <m/>
    <m/>
    <m/>
    <m/>
    <m/>
    <m/>
    <m/>
    <m/>
    <m/>
    <m/>
    <m/>
    <m/>
    <m/>
    <m/>
    <n v="150000"/>
    <m/>
    <m/>
    <s v="Euro"/>
    <n v="44.34"/>
    <m/>
    <m/>
    <m/>
    <m/>
    <n v="32"/>
    <n v="0"/>
    <m/>
    <m/>
    <m/>
    <m/>
    <m/>
    <m/>
    <m/>
    <m/>
    <m/>
    <m/>
    <m/>
    <m/>
    <m/>
    <m/>
    <m/>
    <m/>
    <m/>
    <m/>
    <m/>
    <m/>
    <m/>
  </r>
  <r>
    <m/>
    <s v="V200003"/>
    <s v="2020-0001"/>
    <x v="146"/>
    <m/>
    <s v="Wagon"/>
    <n v="49"/>
    <s v="37 80 4980 698-7"/>
    <x v="51"/>
    <m/>
    <m/>
    <x v="2"/>
    <x v="3"/>
    <n v="1"/>
    <m/>
    <m/>
    <n v="1"/>
    <m/>
    <n v="0"/>
    <n v="1"/>
    <x v="1"/>
    <m/>
    <m/>
    <m/>
    <x v="4"/>
    <m/>
    <m/>
    <m/>
    <d v="2021-05-01T00:00:00"/>
    <d v="2026-02-28T00:00:00"/>
    <n v="974"/>
    <x v="42"/>
    <d v="2025-10-29T00:00:00"/>
    <m/>
    <m/>
    <m/>
    <s v="n.a."/>
    <m/>
    <m/>
    <n v="0"/>
    <n v="2"/>
    <m/>
    <d v="2025-11-30T00:00:00"/>
    <m/>
    <m/>
    <m/>
    <m/>
    <m/>
    <m/>
    <m/>
    <m/>
    <m/>
    <m/>
    <m/>
    <m/>
    <m/>
    <m/>
    <m/>
    <m/>
    <m/>
    <m/>
    <m/>
    <m/>
    <m/>
    <n v="150000"/>
    <m/>
    <m/>
    <s v="Euro"/>
    <n v="44.34"/>
    <m/>
    <m/>
    <m/>
    <m/>
    <n v="32"/>
    <n v="0"/>
    <m/>
    <m/>
    <m/>
    <m/>
    <m/>
    <m/>
    <m/>
    <m/>
    <m/>
    <m/>
    <m/>
    <m/>
    <m/>
    <m/>
    <m/>
    <m/>
    <m/>
    <m/>
    <m/>
    <m/>
    <m/>
  </r>
  <r>
    <m/>
    <s v="V200003"/>
    <s v="2020-0001"/>
    <x v="146"/>
    <m/>
    <s v="Wagon"/>
    <n v="50"/>
    <s v="37 80 4980 699-5"/>
    <x v="51"/>
    <m/>
    <m/>
    <x v="2"/>
    <x v="3"/>
    <n v="1"/>
    <m/>
    <m/>
    <n v="1"/>
    <m/>
    <n v="0"/>
    <n v="1"/>
    <x v="1"/>
    <m/>
    <m/>
    <m/>
    <x v="4"/>
    <m/>
    <m/>
    <m/>
    <d v="2021-05-01T00:00:00"/>
    <d v="2026-02-28T00:00:00"/>
    <n v="974"/>
    <x v="42"/>
    <d v="2025-10-29T00:00:00"/>
    <m/>
    <m/>
    <m/>
    <s v="n.a."/>
    <m/>
    <m/>
    <n v="0"/>
    <n v="2"/>
    <m/>
    <d v="2025-11-30T00:00:00"/>
    <m/>
    <m/>
    <m/>
    <m/>
    <m/>
    <m/>
    <m/>
    <m/>
    <m/>
    <m/>
    <m/>
    <m/>
    <m/>
    <m/>
    <m/>
    <m/>
    <m/>
    <m/>
    <m/>
    <m/>
    <m/>
    <n v="150000"/>
    <m/>
    <m/>
    <s v="Euro"/>
    <n v="44.34"/>
    <m/>
    <m/>
    <m/>
    <m/>
    <n v="32"/>
    <n v="0"/>
    <m/>
    <m/>
    <m/>
    <m/>
    <m/>
    <m/>
    <m/>
    <m/>
    <m/>
    <m/>
    <m/>
    <m/>
    <m/>
    <m/>
    <m/>
    <m/>
    <m/>
    <m/>
    <m/>
    <m/>
    <m/>
  </r>
  <r>
    <m/>
    <s v="V200003"/>
    <s v="2020-0001"/>
    <x v="146"/>
    <m/>
    <s v="Wagon"/>
    <n v="52"/>
    <s v="37 80 4980 731-6"/>
    <x v="51"/>
    <m/>
    <m/>
    <x v="2"/>
    <x v="3"/>
    <n v="1"/>
    <m/>
    <m/>
    <n v="1"/>
    <m/>
    <n v="0"/>
    <n v="1"/>
    <x v="1"/>
    <m/>
    <m/>
    <m/>
    <x v="4"/>
    <m/>
    <m/>
    <m/>
    <d v="2025-04-01T00:00:00"/>
    <d v="2026-02-28T00:00:00"/>
    <n v="974"/>
    <x v="42"/>
    <d v="2025-10-29T00:00:00"/>
    <m/>
    <m/>
    <m/>
    <s v="n.a."/>
    <m/>
    <m/>
    <n v="0"/>
    <n v="2"/>
    <m/>
    <d v="2025-11-30T00:00:00"/>
    <m/>
    <m/>
    <m/>
    <m/>
    <m/>
    <m/>
    <m/>
    <m/>
    <m/>
    <m/>
    <m/>
    <m/>
    <m/>
    <m/>
    <m/>
    <m/>
    <m/>
    <m/>
    <m/>
    <m/>
    <m/>
    <n v="150000"/>
    <m/>
    <m/>
    <s v="Euro"/>
    <n v="44.34"/>
    <m/>
    <m/>
    <m/>
    <m/>
    <n v="32"/>
    <n v="0"/>
    <m/>
    <m/>
    <m/>
    <m/>
    <m/>
    <m/>
    <m/>
    <m/>
    <m/>
    <m/>
    <m/>
    <m/>
    <m/>
    <m/>
    <m/>
    <m/>
    <m/>
    <m/>
    <m/>
    <m/>
    <m/>
  </r>
  <r>
    <m/>
    <s v="V200003"/>
    <s v="2020-0001"/>
    <x v="146"/>
    <m/>
    <s v="Wagon"/>
    <n v="53"/>
    <s v="37 80 4980 732-4"/>
    <x v="51"/>
    <m/>
    <m/>
    <x v="2"/>
    <x v="3"/>
    <n v="1"/>
    <m/>
    <m/>
    <n v="1"/>
    <m/>
    <n v="0"/>
    <n v="1"/>
    <x v="1"/>
    <m/>
    <m/>
    <m/>
    <x v="4"/>
    <m/>
    <m/>
    <m/>
    <d v="2025-04-01T00:00:00"/>
    <d v="2026-02-28T00:00:00"/>
    <n v="974"/>
    <x v="42"/>
    <d v="2025-10-29T00:00:00"/>
    <m/>
    <m/>
    <m/>
    <s v="n.a."/>
    <m/>
    <m/>
    <n v="0"/>
    <n v="2"/>
    <m/>
    <d v="2025-11-30T00:00:00"/>
    <m/>
    <m/>
    <m/>
    <m/>
    <m/>
    <m/>
    <m/>
    <m/>
    <m/>
    <m/>
    <m/>
    <m/>
    <m/>
    <m/>
    <m/>
    <m/>
    <m/>
    <m/>
    <m/>
    <m/>
    <m/>
    <n v="150000"/>
    <m/>
    <m/>
    <s v="Euro"/>
    <n v="44.34"/>
    <m/>
    <m/>
    <m/>
    <m/>
    <n v="32"/>
    <n v="0"/>
    <m/>
    <m/>
    <m/>
    <m/>
    <m/>
    <m/>
    <m/>
    <m/>
    <m/>
    <m/>
    <m/>
    <m/>
    <m/>
    <m/>
    <m/>
    <m/>
    <m/>
    <m/>
    <m/>
    <m/>
    <m/>
  </r>
  <r>
    <m/>
    <s v="V200003"/>
    <s v="2020-0001"/>
    <x v="146"/>
    <m/>
    <s v="Wagon"/>
    <n v="54"/>
    <s v="37 80 4980 733-2"/>
    <x v="51"/>
    <m/>
    <m/>
    <x v="2"/>
    <x v="3"/>
    <n v="1"/>
    <m/>
    <m/>
    <n v="1"/>
    <m/>
    <n v="0"/>
    <n v="1"/>
    <x v="1"/>
    <m/>
    <m/>
    <m/>
    <x v="4"/>
    <m/>
    <m/>
    <m/>
    <d v="2025-04-01T00:00:00"/>
    <d v="2026-02-28T00:00:00"/>
    <n v="974"/>
    <x v="42"/>
    <d v="2025-10-29T00:00:00"/>
    <m/>
    <m/>
    <m/>
    <s v="n.a."/>
    <m/>
    <m/>
    <n v="0"/>
    <n v="2"/>
    <m/>
    <d v="2025-11-30T00:00:00"/>
    <m/>
    <m/>
    <m/>
    <m/>
    <m/>
    <m/>
    <m/>
    <m/>
    <m/>
    <m/>
    <m/>
    <m/>
    <m/>
    <m/>
    <m/>
    <m/>
    <m/>
    <m/>
    <m/>
    <m/>
    <m/>
    <n v="150000"/>
    <m/>
    <m/>
    <s v="Euro"/>
    <n v="44.34"/>
    <m/>
    <m/>
    <m/>
    <m/>
    <n v="32"/>
    <n v="0"/>
    <m/>
    <m/>
    <m/>
    <m/>
    <m/>
    <m/>
    <m/>
    <m/>
    <m/>
    <m/>
    <m/>
    <m/>
    <m/>
    <m/>
    <m/>
    <m/>
    <m/>
    <m/>
    <m/>
    <m/>
    <m/>
  </r>
  <r>
    <m/>
    <s v="V200003"/>
    <s v="2020-0001"/>
    <x v="146"/>
    <m/>
    <s v="Wagon"/>
    <n v="55"/>
    <s v="37 80 4980 734-0"/>
    <x v="51"/>
    <m/>
    <m/>
    <x v="2"/>
    <x v="3"/>
    <n v="1"/>
    <m/>
    <m/>
    <n v="1"/>
    <m/>
    <n v="0"/>
    <n v="1"/>
    <x v="1"/>
    <m/>
    <m/>
    <m/>
    <x v="4"/>
    <m/>
    <m/>
    <m/>
    <d v="2025-04-01T00:00:00"/>
    <d v="2026-02-28T00:00:00"/>
    <n v="974"/>
    <x v="42"/>
    <d v="2025-10-29T00:00:00"/>
    <m/>
    <m/>
    <m/>
    <s v="n.a."/>
    <m/>
    <m/>
    <n v="0"/>
    <n v="2"/>
    <m/>
    <d v="2025-11-30T00:00:00"/>
    <m/>
    <m/>
    <m/>
    <m/>
    <m/>
    <m/>
    <m/>
    <m/>
    <m/>
    <m/>
    <m/>
    <m/>
    <m/>
    <m/>
    <m/>
    <m/>
    <m/>
    <m/>
    <m/>
    <m/>
    <m/>
    <n v="150000"/>
    <m/>
    <m/>
    <s v="Euro"/>
    <n v="44.34"/>
    <m/>
    <m/>
    <m/>
    <m/>
    <n v="32"/>
    <n v="0"/>
    <m/>
    <m/>
    <m/>
    <m/>
    <m/>
    <m/>
    <m/>
    <m/>
    <m/>
    <m/>
    <m/>
    <m/>
    <m/>
    <m/>
    <m/>
    <m/>
    <m/>
    <m/>
    <m/>
    <m/>
    <m/>
  </r>
  <r>
    <m/>
    <s v="V200003"/>
    <s v="2020-0001"/>
    <x v="146"/>
    <m/>
    <s v="Wagon"/>
    <n v="56"/>
    <s v="37 80 4980 735-7"/>
    <x v="51"/>
    <m/>
    <m/>
    <x v="2"/>
    <x v="3"/>
    <n v="1"/>
    <m/>
    <m/>
    <n v="1"/>
    <m/>
    <n v="0"/>
    <n v="1"/>
    <x v="1"/>
    <m/>
    <m/>
    <m/>
    <x v="4"/>
    <m/>
    <m/>
    <m/>
    <d v="2025-04-01T00:00:00"/>
    <d v="2026-02-28T00:00:00"/>
    <n v="974"/>
    <x v="42"/>
    <d v="2025-10-29T00:00:00"/>
    <m/>
    <m/>
    <m/>
    <s v="n.a."/>
    <m/>
    <m/>
    <n v="0"/>
    <n v="2"/>
    <m/>
    <d v="2025-11-30T00:00:00"/>
    <m/>
    <m/>
    <m/>
    <m/>
    <m/>
    <m/>
    <m/>
    <m/>
    <m/>
    <m/>
    <m/>
    <m/>
    <m/>
    <m/>
    <m/>
    <m/>
    <m/>
    <m/>
    <m/>
    <m/>
    <m/>
    <n v="150000"/>
    <m/>
    <m/>
    <s v="Euro"/>
    <n v="44.34"/>
    <m/>
    <m/>
    <m/>
    <m/>
    <n v="32"/>
    <n v="0"/>
    <m/>
    <m/>
    <m/>
    <m/>
    <m/>
    <m/>
    <m/>
    <m/>
    <m/>
    <m/>
    <m/>
    <m/>
    <m/>
    <m/>
    <m/>
    <m/>
    <m/>
    <m/>
    <m/>
    <m/>
    <m/>
  </r>
  <r>
    <m/>
    <s v="V200003"/>
    <s v="2020-0001"/>
    <x v="146"/>
    <m/>
    <s v="Wagon"/>
    <n v="57"/>
    <s v="37 80 4980 738-1"/>
    <x v="51"/>
    <m/>
    <m/>
    <x v="2"/>
    <x v="3"/>
    <n v="1"/>
    <m/>
    <m/>
    <n v="1"/>
    <m/>
    <n v="0"/>
    <n v="1"/>
    <x v="1"/>
    <m/>
    <m/>
    <m/>
    <x v="4"/>
    <m/>
    <m/>
    <m/>
    <d v="2025-04-01T00:00:00"/>
    <d v="2026-02-28T00:00:00"/>
    <n v="974"/>
    <x v="42"/>
    <d v="2025-10-29T00:00:00"/>
    <m/>
    <m/>
    <m/>
    <s v="n.a."/>
    <m/>
    <m/>
    <n v="0"/>
    <n v="2"/>
    <m/>
    <d v="2025-11-30T00:00:00"/>
    <m/>
    <m/>
    <m/>
    <m/>
    <m/>
    <m/>
    <m/>
    <m/>
    <m/>
    <m/>
    <m/>
    <m/>
    <m/>
    <m/>
    <m/>
    <m/>
    <m/>
    <m/>
    <m/>
    <m/>
    <m/>
    <n v="150000"/>
    <m/>
    <m/>
    <s v="Euro"/>
    <n v="44.34"/>
    <m/>
    <m/>
    <m/>
    <m/>
    <n v="32"/>
    <n v="0"/>
    <m/>
    <m/>
    <m/>
    <m/>
    <m/>
    <m/>
    <m/>
    <m/>
    <m/>
    <m/>
    <m/>
    <m/>
    <m/>
    <m/>
    <m/>
    <m/>
    <m/>
    <m/>
    <m/>
    <m/>
    <m/>
  </r>
  <r>
    <m/>
    <s v="V200003"/>
    <s v="2020-0001"/>
    <x v="146"/>
    <m/>
    <s v="Wagon"/>
    <n v="58"/>
    <s v="37 80 4980 740-7"/>
    <x v="51"/>
    <m/>
    <m/>
    <x v="2"/>
    <x v="3"/>
    <n v="1"/>
    <m/>
    <m/>
    <n v="1"/>
    <m/>
    <n v="0"/>
    <n v="1"/>
    <x v="1"/>
    <m/>
    <m/>
    <m/>
    <x v="4"/>
    <m/>
    <m/>
    <m/>
    <d v="2025-04-01T00:00:00"/>
    <d v="2026-02-28T00:00:00"/>
    <n v="974"/>
    <x v="42"/>
    <d v="2025-10-29T00:00:00"/>
    <m/>
    <m/>
    <m/>
    <s v="n.a."/>
    <m/>
    <m/>
    <n v="0"/>
    <n v="2"/>
    <m/>
    <d v="2025-11-30T00:00:00"/>
    <m/>
    <m/>
    <m/>
    <m/>
    <m/>
    <m/>
    <m/>
    <m/>
    <m/>
    <m/>
    <m/>
    <m/>
    <m/>
    <m/>
    <m/>
    <m/>
    <m/>
    <m/>
    <m/>
    <m/>
    <m/>
    <n v="150000"/>
    <m/>
    <m/>
    <s v="Euro"/>
    <n v="44.34"/>
    <m/>
    <m/>
    <m/>
    <m/>
    <n v="32"/>
    <n v="0"/>
    <m/>
    <m/>
    <m/>
    <m/>
    <m/>
    <m/>
    <m/>
    <m/>
    <m/>
    <m/>
    <m/>
    <m/>
    <m/>
    <m/>
    <m/>
    <m/>
    <m/>
    <m/>
    <m/>
    <m/>
    <m/>
  </r>
  <r>
    <m/>
    <s v="V200003"/>
    <s v="2020-0001"/>
    <x v="146"/>
    <m/>
    <s v="Wagon"/>
    <n v="59"/>
    <s v="37 80 4980 741-5"/>
    <x v="51"/>
    <m/>
    <m/>
    <x v="2"/>
    <x v="3"/>
    <n v="1"/>
    <m/>
    <m/>
    <n v="1"/>
    <m/>
    <n v="0"/>
    <n v="1"/>
    <x v="1"/>
    <m/>
    <m/>
    <m/>
    <x v="4"/>
    <m/>
    <m/>
    <m/>
    <d v="2025-04-01T00:00:00"/>
    <d v="2026-02-28T00:00:00"/>
    <n v="974"/>
    <x v="42"/>
    <d v="2025-10-29T00:00:00"/>
    <m/>
    <m/>
    <m/>
    <s v="n.a."/>
    <m/>
    <m/>
    <n v="0"/>
    <n v="2"/>
    <m/>
    <d v="2025-11-30T00:00:00"/>
    <m/>
    <m/>
    <m/>
    <m/>
    <m/>
    <m/>
    <m/>
    <m/>
    <m/>
    <m/>
    <m/>
    <m/>
    <m/>
    <m/>
    <m/>
    <m/>
    <m/>
    <m/>
    <m/>
    <m/>
    <m/>
    <n v="150000"/>
    <m/>
    <m/>
    <s v="Euro"/>
    <n v="44.34"/>
    <m/>
    <m/>
    <m/>
    <m/>
    <n v="32"/>
    <n v="0"/>
    <m/>
    <m/>
    <m/>
    <m/>
    <m/>
    <m/>
    <m/>
    <m/>
    <m/>
    <m/>
    <m/>
    <m/>
    <m/>
    <m/>
    <m/>
    <m/>
    <m/>
    <m/>
    <m/>
    <m/>
    <m/>
  </r>
  <r>
    <m/>
    <s v="V200003"/>
    <s v="2020-0001"/>
    <x v="146"/>
    <m/>
    <s v="Wagon"/>
    <n v="60"/>
    <s v="37 80 4980 745-6"/>
    <x v="51"/>
    <m/>
    <m/>
    <x v="2"/>
    <x v="3"/>
    <n v="1"/>
    <m/>
    <m/>
    <n v="1"/>
    <m/>
    <n v="0"/>
    <n v="1"/>
    <x v="1"/>
    <m/>
    <m/>
    <m/>
    <x v="4"/>
    <m/>
    <m/>
    <m/>
    <d v="2025-04-01T00:00:00"/>
    <d v="2026-02-28T00:00:00"/>
    <n v="974"/>
    <x v="42"/>
    <d v="2025-10-29T00:00:00"/>
    <m/>
    <m/>
    <m/>
    <s v="n.a."/>
    <m/>
    <m/>
    <n v="0"/>
    <n v="2"/>
    <m/>
    <d v="2025-11-30T00:00:00"/>
    <m/>
    <m/>
    <m/>
    <m/>
    <m/>
    <m/>
    <m/>
    <m/>
    <m/>
    <m/>
    <m/>
    <m/>
    <m/>
    <m/>
    <m/>
    <m/>
    <m/>
    <m/>
    <m/>
    <m/>
    <m/>
    <n v="150000"/>
    <m/>
    <m/>
    <s v="Euro"/>
    <n v="44.34"/>
    <m/>
    <m/>
    <m/>
    <m/>
    <n v="32"/>
    <n v="0"/>
    <m/>
    <m/>
    <m/>
    <m/>
    <m/>
    <m/>
    <m/>
    <m/>
    <m/>
    <m/>
    <m/>
    <m/>
    <m/>
    <m/>
    <m/>
    <m/>
    <m/>
    <m/>
    <m/>
    <m/>
    <m/>
  </r>
  <r>
    <m/>
    <s v="V200003"/>
    <s v="2020-0001"/>
    <x v="146"/>
    <m/>
    <s v="Wagon"/>
    <n v="61"/>
    <s v="37 80 4980 746-4"/>
    <x v="51"/>
    <m/>
    <m/>
    <x v="2"/>
    <x v="3"/>
    <n v="1"/>
    <m/>
    <m/>
    <n v="1"/>
    <m/>
    <n v="0"/>
    <n v="1"/>
    <x v="1"/>
    <m/>
    <m/>
    <m/>
    <x v="4"/>
    <m/>
    <m/>
    <m/>
    <d v="2025-04-01T00:00:00"/>
    <d v="2026-02-28T00:00:00"/>
    <n v="974"/>
    <x v="42"/>
    <d v="2025-10-29T00:00:00"/>
    <m/>
    <m/>
    <m/>
    <s v="n.a."/>
    <m/>
    <m/>
    <n v="0"/>
    <n v="2"/>
    <m/>
    <d v="2025-11-30T00:00:00"/>
    <m/>
    <m/>
    <m/>
    <m/>
    <m/>
    <m/>
    <m/>
    <m/>
    <m/>
    <m/>
    <m/>
    <m/>
    <m/>
    <m/>
    <m/>
    <m/>
    <m/>
    <m/>
    <m/>
    <m/>
    <m/>
    <n v="150000"/>
    <m/>
    <m/>
    <s v="Euro"/>
    <n v="44.34"/>
    <m/>
    <m/>
    <m/>
    <m/>
    <n v="32"/>
    <n v="0"/>
    <m/>
    <m/>
    <m/>
    <m/>
    <m/>
    <m/>
    <m/>
    <m/>
    <m/>
    <m/>
    <m/>
    <m/>
    <m/>
    <m/>
    <m/>
    <m/>
    <m/>
    <m/>
    <m/>
    <m/>
    <m/>
  </r>
  <r>
    <m/>
    <s v="V200003"/>
    <s v="2020-0001"/>
    <x v="146"/>
    <m/>
    <s v="Wagon"/>
    <n v="62"/>
    <s v="37 80 4980 747-2"/>
    <x v="51"/>
    <m/>
    <m/>
    <x v="2"/>
    <x v="3"/>
    <n v="1"/>
    <m/>
    <m/>
    <n v="1"/>
    <m/>
    <n v="0"/>
    <n v="1"/>
    <x v="1"/>
    <m/>
    <m/>
    <m/>
    <x v="4"/>
    <m/>
    <m/>
    <m/>
    <d v="2025-04-01T00:00:00"/>
    <d v="2026-02-28T00:00:00"/>
    <n v="974"/>
    <x v="42"/>
    <d v="2025-10-29T00:00:00"/>
    <m/>
    <m/>
    <m/>
    <s v="n.a."/>
    <m/>
    <m/>
    <n v="0"/>
    <n v="2"/>
    <m/>
    <d v="2025-11-30T00:00:00"/>
    <m/>
    <m/>
    <m/>
    <m/>
    <m/>
    <m/>
    <m/>
    <m/>
    <m/>
    <m/>
    <m/>
    <m/>
    <m/>
    <m/>
    <m/>
    <m/>
    <m/>
    <m/>
    <m/>
    <m/>
    <m/>
    <n v="150000"/>
    <m/>
    <m/>
    <s v="Euro"/>
    <n v="44.34"/>
    <m/>
    <m/>
    <m/>
    <m/>
    <n v="32"/>
    <n v="0"/>
    <m/>
    <m/>
    <m/>
    <m/>
    <m/>
    <m/>
    <m/>
    <m/>
    <m/>
    <m/>
    <m/>
    <m/>
    <m/>
    <m/>
    <m/>
    <m/>
    <m/>
    <m/>
    <m/>
    <m/>
    <m/>
  </r>
  <r>
    <m/>
    <s v="V200003"/>
    <s v="2020-0001"/>
    <x v="146"/>
    <m/>
    <s v="Wagon"/>
    <n v="63"/>
    <s v="37 80 4980 748-0"/>
    <x v="51"/>
    <m/>
    <m/>
    <x v="2"/>
    <x v="3"/>
    <n v="1"/>
    <m/>
    <m/>
    <n v="1"/>
    <m/>
    <n v="0"/>
    <n v="1"/>
    <x v="1"/>
    <m/>
    <m/>
    <m/>
    <x v="4"/>
    <m/>
    <m/>
    <m/>
    <d v="2025-04-01T00:00:00"/>
    <d v="2026-02-28T00:00:00"/>
    <n v="974"/>
    <x v="42"/>
    <d v="2025-10-29T00:00:00"/>
    <m/>
    <m/>
    <m/>
    <s v="n.a."/>
    <m/>
    <m/>
    <n v="0"/>
    <n v="2"/>
    <m/>
    <d v="2025-11-30T00:00:00"/>
    <m/>
    <m/>
    <m/>
    <m/>
    <m/>
    <m/>
    <m/>
    <m/>
    <m/>
    <m/>
    <m/>
    <m/>
    <m/>
    <m/>
    <m/>
    <m/>
    <m/>
    <m/>
    <m/>
    <m/>
    <m/>
    <n v="150000"/>
    <m/>
    <m/>
    <s v="Euro"/>
    <n v="44.34"/>
    <m/>
    <m/>
    <m/>
    <m/>
    <n v="32"/>
    <n v="0"/>
    <m/>
    <m/>
    <m/>
    <m/>
    <m/>
    <m/>
    <m/>
    <m/>
    <m/>
    <m/>
    <m/>
    <m/>
    <m/>
    <m/>
    <m/>
    <m/>
    <m/>
    <m/>
    <m/>
    <m/>
    <m/>
  </r>
  <r>
    <m/>
    <s v="V200003"/>
    <s v="2020-0001"/>
    <x v="146"/>
    <m/>
    <s v="Wagon"/>
    <n v="64"/>
    <s v="37 80 4980 749-8"/>
    <x v="51"/>
    <m/>
    <m/>
    <x v="2"/>
    <x v="3"/>
    <n v="1"/>
    <m/>
    <m/>
    <n v="1"/>
    <m/>
    <n v="0"/>
    <n v="1"/>
    <x v="1"/>
    <m/>
    <m/>
    <m/>
    <x v="4"/>
    <m/>
    <m/>
    <m/>
    <d v="2025-04-01T00:00:00"/>
    <d v="2026-02-28T00:00:00"/>
    <n v="974"/>
    <x v="42"/>
    <d v="2025-10-29T00:00:00"/>
    <m/>
    <m/>
    <m/>
    <s v="n.a."/>
    <m/>
    <m/>
    <n v="0"/>
    <n v="2"/>
    <m/>
    <d v="2025-11-30T00:00:00"/>
    <m/>
    <m/>
    <m/>
    <m/>
    <m/>
    <m/>
    <m/>
    <m/>
    <m/>
    <m/>
    <m/>
    <m/>
    <m/>
    <m/>
    <m/>
    <m/>
    <m/>
    <m/>
    <m/>
    <m/>
    <m/>
    <n v="150000"/>
    <m/>
    <m/>
    <s v="Euro"/>
    <n v="44.34"/>
    <m/>
    <m/>
    <m/>
    <m/>
    <n v="32"/>
    <n v="0"/>
    <m/>
    <m/>
    <m/>
    <m/>
    <m/>
    <m/>
    <m/>
    <m/>
    <m/>
    <m/>
    <m/>
    <m/>
    <m/>
    <m/>
    <m/>
    <m/>
    <m/>
    <m/>
    <m/>
    <m/>
    <m/>
  </r>
  <r>
    <m/>
    <s v="V200003"/>
    <s v="2020-0001"/>
    <x v="146"/>
    <m/>
    <s v="Wagon"/>
    <n v="65"/>
    <s v="37 80 4980 751-4"/>
    <x v="51"/>
    <m/>
    <m/>
    <x v="2"/>
    <x v="3"/>
    <n v="1"/>
    <m/>
    <m/>
    <n v="1"/>
    <m/>
    <n v="0"/>
    <n v="1"/>
    <x v="1"/>
    <m/>
    <m/>
    <m/>
    <x v="4"/>
    <m/>
    <m/>
    <m/>
    <d v="2025-04-01T00:00:00"/>
    <d v="2026-02-28T00:00:00"/>
    <n v="974"/>
    <x v="42"/>
    <d v="2025-10-29T00:00:00"/>
    <m/>
    <m/>
    <m/>
    <s v="n.a."/>
    <m/>
    <m/>
    <n v="0"/>
    <n v="2"/>
    <m/>
    <d v="2025-11-30T00:00:00"/>
    <m/>
    <m/>
    <m/>
    <m/>
    <m/>
    <m/>
    <m/>
    <m/>
    <m/>
    <m/>
    <m/>
    <m/>
    <m/>
    <m/>
    <m/>
    <m/>
    <m/>
    <m/>
    <m/>
    <m/>
    <m/>
    <n v="150000"/>
    <m/>
    <m/>
    <s v="Euro"/>
    <n v="44.34"/>
    <m/>
    <m/>
    <m/>
    <m/>
    <n v="32"/>
    <n v="0"/>
    <m/>
    <m/>
    <m/>
    <m/>
    <m/>
    <m/>
    <m/>
    <m/>
    <m/>
    <m/>
    <m/>
    <m/>
    <m/>
    <m/>
    <m/>
    <m/>
    <m/>
    <m/>
    <m/>
    <m/>
    <m/>
  </r>
  <r>
    <m/>
    <s v="V200003"/>
    <s v="2020-0001"/>
    <x v="146"/>
    <m/>
    <s v="Wagon"/>
    <n v="66"/>
    <s v="37 80 4980 752-2"/>
    <x v="51"/>
    <m/>
    <m/>
    <x v="2"/>
    <x v="3"/>
    <n v="1"/>
    <m/>
    <m/>
    <n v="1"/>
    <m/>
    <n v="0"/>
    <n v="1"/>
    <x v="1"/>
    <m/>
    <m/>
    <m/>
    <x v="4"/>
    <m/>
    <m/>
    <m/>
    <d v="2025-04-01T00:00:00"/>
    <d v="2026-02-28T00:00:00"/>
    <n v="974"/>
    <x v="42"/>
    <d v="2025-10-29T00:00:00"/>
    <m/>
    <m/>
    <m/>
    <s v="n.a."/>
    <m/>
    <m/>
    <n v="0"/>
    <n v="2"/>
    <m/>
    <d v="2025-11-30T00:00:00"/>
    <m/>
    <m/>
    <m/>
    <m/>
    <m/>
    <m/>
    <m/>
    <m/>
    <m/>
    <m/>
    <m/>
    <m/>
    <m/>
    <m/>
    <m/>
    <m/>
    <m/>
    <m/>
    <m/>
    <m/>
    <m/>
    <n v="150000"/>
    <m/>
    <m/>
    <s v="Euro"/>
    <n v="44.34"/>
    <m/>
    <m/>
    <m/>
    <m/>
    <n v="32"/>
    <n v="0"/>
    <m/>
    <m/>
    <m/>
    <m/>
    <m/>
    <m/>
    <m/>
    <m/>
    <m/>
    <m/>
    <m/>
    <m/>
    <m/>
    <m/>
    <m/>
    <m/>
    <m/>
    <m/>
    <m/>
    <m/>
    <m/>
  </r>
  <r>
    <m/>
    <s v="V200003"/>
    <s v="2020-0001"/>
    <x v="146"/>
    <m/>
    <s v="Wagon"/>
    <n v="67"/>
    <s v="37 80 4980 667-2"/>
    <x v="51"/>
    <m/>
    <m/>
    <x v="2"/>
    <x v="3"/>
    <n v="1"/>
    <m/>
    <m/>
    <n v="1"/>
    <m/>
    <n v="0"/>
    <n v="1"/>
    <x v="1"/>
    <m/>
    <m/>
    <m/>
    <x v="4"/>
    <m/>
    <m/>
    <m/>
    <d v="2025-04-01T00:00:00"/>
    <d v="2026-02-28T00:00:00"/>
    <n v="974"/>
    <x v="42"/>
    <d v="2025-10-29T00:00:00"/>
    <m/>
    <m/>
    <m/>
    <s v="n.a."/>
    <m/>
    <m/>
    <n v="0"/>
    <n v="2"/>
    <m/>
    <d v="2025-11-30T00:00:00"/>
    <m/>
    <m/>
    <m/>
    <m/>
    <m/>
    <m/>
    <m/>
    <m/>
    <m/>
    <m/>
    <m/>
    <m/>
    <m/>
    <m/>
    <m/>
    <m/>
    <m/>
    <m/>
    <m/>
    <m/>
    <m/>
    <n v="150000"/>
    <m/>
    <m/>
    <s v="Euro"/>
    <n v="44.34"/>
    <m/>
    <m/>
    <m/>
    <m/>
    <n v="32"/>
    <n v="0"/>
    <m/>
    <m/>
    <m/>
    <m/>
    <m/>
    <m/>
    <m/>
    <m/>
    <m/>
    <m/>
    <m/>
    <m/>
    <m/>
    <m/>
    <m/>
    <m/>
    <m/>
    <m/>
    <m/>
    <m/>
    <m/>
  </r>
  <r>
    <m/>
    <s v="V200003"/>
    <s v="2020-0001"/>
    <x v="146"/>
    <m/>
    <s v="Wagon"/>
    <n v="68"/>
    <s v="37 80 4980 675-5"/>
    <x v="51"/>
    <m/>
    <m/>
    <x v="2"/>
    <x v="3"/>
    <n v="1"/>
    <m/>
    <m/>
    <n v="1"/>
    <m/>
    <n v="0"/>
    <n v="1"/>
    <x v="1"/>
    <m/>
    <m/>
    <m/>
    <x v="4"/>
    <m/>
    <m/>
    <m/>
    <d v="2025-04-01T00:00:00"/>
    <d v="2026-02-28T00:00:00"/>
    <n v="974"/>
    <x v="42"/>
    <d v="2025-10-29T00:00:00"/>
    <m/>
    <m/>
    <m/>
    <s v="n.a."/>
    <m/>
    <m/>
    <n v="0"/>
    <n v="2"/>
    <m/>
    <d v="2025-11-30T00:00:00"/>
    <m/>
    <m/>
    <m/>
    <m/>
    <m/>
    <m/>
    <m/>
    <m/>
    <m/>
    <m/>
    <m/>
    <m/>
    <m/>
    <m/>
    <m/>
    <m/>
    <m/>
    <m/>
    <m/>
    <m/>
    <m/>
    <n v="150000"/>
    <m/>
    <m/>
    <s v="Euro"/>
    <n v="44.34"/>
    <m/>
    <m/>
    <m/>
    <m/>
    <n v="32"/>
    <n v="0"/>
    <m/>
    <m/>
    <m/>
    <m/>
    <m/>
    <m/>
    <m/>
    <m/>
    <m/>
    <m/>
    <m/>
    <m/>
    <m/>
    <m/>
    <m/>
    <m/>
    <m/>
    <m/>
    <m/>
    <m/>
    <m/>
  </r>
  <r>
    <m/>
    <s v="V200003"/>
    <s v="2020-0001"/>
    <x v="146"/>
    <m/>
    <s v="Wagon"/>
    <n v="69"/>
    <s v="37 80 4960 925-8"/>
    <x v="51"/>
    <m/>
    <m/>
    <x v="2"/>
    <x v="3"/>
    <n v="1"/>
    <m/>
    <m/>
    <n v="1"/>
    <m/>
    <n v="0"/>
    <n v="1"/>
    <x v="1"/>
    <m/>
    <m/>
    <m/>
    <x v="4"/>
    <m/>
    <m/>
    <m/>
    <d v="2025-04-01T00:00:00"/>
    <d v="2026-02-28T00:00:00"/>
    <n v="974"/>
    <x v="42"/>
    <d v="2025-10-29T00:00:00"/>
    <m/>
    <m/>
    <m/>
    <s v="n.a."/>
    <m/>
    <m/>
    <n v="0"/>
    <n v="2"/>
    <m/>
    <d v="2025-11-30T00:00:00"/>
    <m/>
    <m/>
    <m/>
    <m/>
    <m/>
    <m/>
    <m/>
    <m/>
    <m/>
    <m/>
    <m/>
    <m/>
    <m/>
    <m/>
    <m/>
    <m/>
    <m/>
    <m/>
    <m/>
    <m/>
    <m/>
    <n v="150000"/>
    <m/>
    <m/>
    <s v="Euro"/>
    <n v="44.34"/>
    <m/>
    <m/>
    <m/>
    <m/>
    <n v="32"/>
    <n v="0"/>
    <m/>
    <m/>
    <m/>
    <m/>
    <m/>
    <m/>
    <m/>
    <m/>
    <m/>
    <m/>
    <m/>
    <m/>
    <m/>
    <m/>
    <m/>
    <m/>
    <m/>
    <m/>
    <m/>
    <m/>
    <m/>
  </r>
  <r>
    <m/>
    <s v="V200003"/>
    <s v="2020-0001"/>
    <x v="146"/>
    <m/>
    <s v="Wagon"/>
    <n v="70"/>
    <s v="37 80 4960 927-4"/>
    <x v="51"/>
    <m/>
    <m/>
    <x v="2"/>
    <x v="3"/>
    <n v="1"/>
    <m/>
    <m/>
    <n v="1"/>
    <m/>
    <n v="0"/>
    <n v="1"/>
    <x v="1"/>
    <m/>
    <m/>
    <m/>
    <x v="4"/>
    <m/>
    <m/>
    <m/>
    <d v="2025-04-01T00:00:00"/>
    <d v="2026-02-28T00:00:00"/>
    <n v="974"/>
    <x v="42"/>
    <d v="2025-10-29T00:00:00"/>
    <m/>
    <m/>
    <m/>
    <s v="n.a."/>
    <m/>
    <m/>
    <n v="0"/>
    <n v="2"/>
    <m/>
    <d v="2025-11-30T00:00:00"/>
    <m/>
    <m/>
    <m/>
    <m/>
    <m/>
    <m/>
    <m/>
    <m/>
    <m/>
    <m/>
    <m/>
    <m/>
    <m/>
    <m/>
    <m/>
    <m/>
    <m/>
    <m/>
    <m/>
    <m/>
    <m/>
    <n v="150000"/>
    <m/>
    <m/>
    <s v="Euro"/>
    <n v="44.34"/>
    <m/>
    <m/>
    <m/>
    <m/>
    <n v="32"/>
    <n v="0"/>
    <m/>
    <m/>
    <m/>
    <m/>
    <m/>
    <m/>
    <m/>
    <m/>
    <m/>
    <m/>
    <m/>
    <m/>
    <m/>
    <m/>
    <m/>
    <m/>
    <m/>
    <m/>
    <m/>
    <m/>
    <m/>
  </r>
  <r>
    <m/>
    <s v="V200003"/>
    <s v="2020-0001"/>
    <x v="146"/>
    <m/>
    <s v="Wagon"/>
    <n v="71"/>
    <s v="37 80 4960 928-2"/>
    <x v="51"/>
    <m/>
    <m/>
    <x v="2"/>
    <x v="3"/>
    <n v="1"/>
    <m/>
    <m/>
    <n v="1"/>
    <m/>
    <n v="0"/>
    <n v="1"/>
    <x v="1"/>
    <m/>
    <m/>
    <m/>
    <x v="4"/>
    <m/>
    <m/>
    <m/>
    <d v="2025-04-01T00:00:00"/>
    <d v="2026-02-28T00:00:00"/>
    <n v="974"/>
    <x v="42"/>
    <d v="2025-10-29T00:00:00"/>
    <m/>
    <m/>
    <m/>
    <s v="n.a."/>
    <m/>
    <m/>
    <n v="0"/>
    <n v="2"/>
    <m/>
    <d v="2025-11-30T00:00:00"/>
    <m/>
    <m/>
    <m/>
    <m/>
    <m/>
    <m/>
    <m/>
    <m/>
    <m/>
    <m/>
    <m/>
    <m/>
    <m/>
    <m/>
    <m/>
    <m/>
    <m/>
    <m/>
    <m/>
    <m/>
    <m/>
    <n v="150000"/>
    <m/>
    <m/>
    <s v="Euro"/>
    <n v="44.34"/>
    <m/>
    <m/>
    <m/>
    <m/>
    <n v="32"/>
    <n v="0"/>
    <m/>
    <m/>
    <m/>
    <m/>
    <m/>
    <m/>
    <m/>
    <m/>
    <m/>
    <m/>
    <m/>
    <m/>
    <m/>
    <m/>
    <m/>
    <m/>
    <m/>
    <m/>
    <m/>
    <m/>
    <m/>
  </r>
  <r>
    <m/>
    <s v="V200003"/>
    <s v="2020-0001"/>
    <x v="146"/>
    <m/>
    <s v="Wagon"/>
    <n v="73"/>
    <s v="37 80 4980 737-3"/>
    <x v="51"/>
    <m/>
    <m/>
    <x v="2"/>
    <x v="3"/>
    <n v="1"/>
    <m/>
    <m/>
    <n v="1"/>
    <m/>
    <n v="0"/>
    <n v="1"/>
    <x v="1"/>
    <m/>
    <m/>
    <m/>
    <x v="4"/>
    <m/>
    <m/>
    <m/>
    <d v="2025-09-01T00:00:00"/>
    <d v="2026-02-28T00:00:00"/>
    <n v="974"/>
    <x v="42"/>
    <d v="2025-10-29T00:00:00"/>
    <m/>
    <m/>
    <m/>
    <s v="n.a."/>
    <m/>
    <m/>
    <n v="0"/>
    <n v="2"/>
    <m/>
    <d v="2025-11-30T00:00:00"/>
    <m/>
    <m/>
    <m/>
    <m/>
    <m/>
    <m/>
    <m/>
    <m/>
    <m/>
    <m/>
    <m/>
    <m/>
    <m/>
    <m/>
    <m/>
    <m/>
    <m/>
    <m/>
    <m/>
    <m/>
    <m/>
    <n v="150000"/>
    <m/>
    <m/>
    <s v="Euro"/>
    <n v="44.34"/>
    <m/>
    <m/>
    <m/>
    <m/>
    <n v="32"/>
    <n v="0"/>
    <m/>
    <m/>
    <m/>
    <m/>
    <m/>
    <m/>
    <m/>
    <m/>
    <m/>
    <m/>
    <m/>
    <m/>
    <m/>
    <m/>
    <m/>
    <m/>
    <m/>
    <m/>
    <m/>
    <m/>
    <m/>
  </r>
  <r>
    <s v="N2 OK 30.12.24/emo - LOA ok CMI 20.06.25"/>
    <s v="V200007"/>
    <s v="2021-0026"/>
    <x v="147"/>
    <m/>
    <s v="Header"/>
    <m/>
    <m/>
    <x v="51"/>
    <s v="NLD"/>
    <s v="West EU"/>
    <x v="2"/>
    <x v="4"/>
    <n v="4"/>
    <m/>
    <m/>
    <n v="4"/>
    <n v="0"/>
    <n v="0"/>
    <n v="4"/>
    <x v="2"/>
    <m/>
    <m/>
    <m/>
    <x v="4"/>
    <m/>
    <d v="2022-01-01T00:00:00"/>
    <d v="2023-12-31T00:00:00"/>
    <m/>
    <d v="2026-01-31T00:00:00"/>
    <n v="729"/>
    <x v="42"/>
    <d v="2025-10-29T00:00:00"/>
    <s v="Economy"/>
    <m/>
    <n v="4"/>
    <s v="n.a."/>
    <m/>
    <m/>
    <n v="0"/>
    <n v="2"/>
    <m/>
    <m/>
    <m/>
    <m/>
    <m/>
    <n v="10"/>
    <m/>
    <m/>
    <m/>
    <m/>
    <n v="729"/>
    <s v="B"/>
    <n v="74"/>
    <s v="1 angepasst"/>
    <s v="DEU"/>
    <s v="Not required"/>
    <s v="N"/>
    <s v="N"/>
    <m/>
    <m/>
    <n v="2"/>
    <m/>
    <m/>
    <n v="150000"/>
    <m/>
    <m/>
    <s v="Euro"/>
    <n v="45.36"/>
    <n v="-11.36"/>
    <n v="0"/>
    <n v="0"/>
    <n v="-1.242739726027397"/>
    <n v="34"/>
    <n v="0"/>
    <n v="0"/>
    <m/>
    <n v="0.9389999999999999"/>
    <n v="13.79"/>
    <n v="-11.36"/>
    <n v="2.43"/>
    <n v="0"/>
    <n v="0"/>
    <n v="0"/>
    <n v="31.57"/>
    <s v="0.00"/>
    <n v="31.57"/>
    <n v="1"/>
    <n v="0"/>
    <n v="31.57"/>
    <n v="28.75"/>
    <n v="600000"/>
    <n v="0"/>
    <s v="N"/>
    <n v="0"/>
    <n v="49504"/>
  </r>
  <r>
    <m/>
    <s v="V200007"/>
    <s v="2021-0026"/>
    <x v="147"/>
    <m/>
    <s v="Wagon"/>
    <n v="5"/>
    <s v="37 80 4963 231-8"/>
    <x v="51"/>
    <m/>
    <m/>
    <x v="2"/>
    <x v="4"/>
    <n v="1"/>
    <m/>
    <m/>
    <n v="1"/>
    <m/>
    <n v="0"/>
    <n v="1"/>
    <x v="1"/>
    <m/>
    <m/>
    <m/>
    <x v="4"/>
    <m/>
    <m/>
    <m/>
    <d v="2025-02-01T00:00:00"/>
    <d v="2026-02-28T00:00:00"/>
    <n v="729"/>
    <x v="42"/>
    <d v="2025-10-29T00:00:00"/>
    <m/>
    <m/>
    <m/>
    <s v="n.a."/>
    <m/>
    <m/>
    <n v="0"/>
    <n v="2"/>
    <m/>
    <d v="2025-11-30T00:00:00"/>
    <m/>
    <m/>
    <m/>
    <m/>
    <m/>
    <m/>
    <m/>
    <m/>
    <m/>
    <m/>
    <m/>
    <m/>
    <m/>
    <m/>
    <m/>
    <m/>
    <m/>
    <m/>
    <m/>
    <m/>
    <m/>
    <n v="150000"/>
    <m/>
    <m/>
    <s v="Euro"/>
    <n v="45.36"/>
    <m/>
    <m/>
    <m/>
    <m/>
    <n v="34"/>
    <n v="0"/>
    <m/>
    <m/>
    <m/>
    <m/>
    <m/>
    <m/>
    <m/>
    <m/>
    <m/>
    <m/>
    <m/>
    <m/>
    <m/>
    <m/>
    <m/>
    <m/>
    <m/>
    <m/>
    <m/>
    <m/>
    <m/>
  </r>
  <r>
    <m/>
    <s v="V200007"/>
    <s v="2021-0026"/>
    <x v="147"/>
    <m/>
    <s v="Wagon"/>
    <n v="2"/>
    <s v="37 80 4963 233-4"/>
    <x v="51"/>
    <m/>
    <m/>
    <x v="2"/>
    <x v="4"/>
    <n v="1"/>
    <m/>
    <m/>
    <n v="1"/>
    <m/>
    <n v="0"/>
    <n v="1"/>
    <x v="1"/>
    <m/>
    <m/>
    <m/>
    <x v="4"/>
    <m/>
    <m/>
    <m/>
    <d v="2021-12-24T00:00:00"/>
    <d v="2026-02-28T00:00:00"/>
    <n v="729"/>
    <x v="42"/>
    <d v="2025-10-29T00:00:00"/>
    <m/>
    <m/>
    <m/>
    <s v="n.a."/>
    <m/>
    <m/>
    <n v="0"/>
    <n v="2"/>
    <m/>
    <d v="2025-11-30T00:00:00"/>
    <m/>
    <m/>
    <m/>
    <m/>
    <m/>
    <m/>
    <m/>
    <m/>
    <m/>
    <m/>
    <m/>
    <m/>
    <m/>
    <m/>
    <m/>
    <m/>
    <m/>
    <m/>
    <m/>
    <m/>
    <m/>
    <n v="150000"/>
    <m/>
    <m/>
    <s v="Euro"/>
    <n v="45.36"/>
    <m/>
    <m/>
    <m/>
    <m/>
    <n v="34"/>
    <n v="0"/>
    <m/>
    <m/>
    <m/>
    <m/>
    <m/>
    <m/>
    <m/>
    <m/>
    <m/>
    <m/>
    <m/>
    <m/>
    <m/>
    <m/>
    <m/>
    <m/>
    <m/>
    <m/>
    <m/>
    <m/>
    <m/>
  </r>
  <r>
    <m/>
    <s v="V200007"/>
    <s v="2021-0026"/>
    <x v="147"/>
    <m/>
    <s v="Wagon"/>
    <n v="3"/>
    <s v="37 80 4963 234-2"/>
    <x v="51"/>
    <m/>
    <m/>
    <x v="2"/>
    <x v="4"/>
    <n v="1"/>
    <m/>
    <m/>
    <n v="1"/>
    <m/>
    <n v="0"/>
    <n v="1"/>
    <x v="1"/>
    <m/>
    <m/>
    <m/>
    <x v="4"/>
    <m/>
    <m/>
    <m/>
    <d v="2021-12-24T00:00:00"/>
    <d v="2026-02-28T00:00:00"/>
    <n v="729"/>
    <x v="42"/>
    <d v="2025-10-29T00:00:00"/>
    <m/>
    <m/>
    <m/>
    <s v="n.a."/>
    <m/>
    <m/>
    <n v="0"/>
    <n v="2"/>
    <m/>
    <d v="2025-11-30T00:00:00"/>
    <m/>
    <m/>
    <m/>
    <m/>
    <m/>
    <m/>
    <m/>
    <m/>
    <m/>
    <m/>
    <m/>
    <m/>
    <m/>
    <m/>
    <m/>
    <m/>
    <m/>
    <m/>
    <m/>
    <m/>
    <m/>
    <n v="150000"/>
    <m/>
    <m/>
    <s v="Euro"/>
    <n v="45.36"/>
    <m/>
    <m/>
    <m/>
    <m/>
    <n v="34"/>
    <n v="0"/>
    <m/>
    <m/>
    <m/>
    <m/>
    <m/>
    <m/>
    <m/>
    <m/>
    <m/>
    <m/>
    <m/>
    <m/>
    <m/>
    <m/>
    <m/>
    <m/>
    <m/>
    <m/>
    <m/>
    <m/>
    <m/>
  </r>
  <r>
    <m/>
    <s v="V200007"/>
    <s v="2021-0026"/>
    <x v="147"/>
    <m/>
    <s v="Wagon"/>
    <n v="6"/>
    <s v="37 80 4963 237-5"/>
    <x v="51"/>
    <m/>
    <m/>
    <x v="2"/>
    <x v="4"/>
    <n v="1"/>
    <m/>
    <m/>
    <n v="1"/>
    <m/>
    <n v="0"/>
    <n v="1"/>
    <x v="1"/>
    <m/>
    <m/>
    <m/>
    <x v="4"/>
    <m/>
    <m/>
    <m/>
    <d v="2025-02-01T00:00:00"/>
    <d v="2026-02-28T00:00:00"/>
    <n v="729"/>
    <x v="42"/>
    <d v="2025-10-29T00:00:00"/>
    <m/>
    <m/>
    <m/>
    <s v="n.a."/>
    <m/>
    <m/>
    <n v="0"/>
    <n v="2"/>
    <m/>
    <d v="2025-11-30T00:00:00"/>
    <m/>
    <m/>
    <m/>
    <m/>
    <m/>
    <m/>
    <m/>
    <m/>
    <m/>
    <m/>
    <m/>
    <m/>
    <m/>
    <m/>
    <m/>
    <m/>
    <m/>
    <m/>
    <m/>
    <m/>
    <m/>
    <n v="150000"/>
    <m/>
    <m/>
    <s v="Euro"/>
    <n v="45.36"/>
    <m/>
    <m/>
    <m/>
    <m/>
    <n v="34"/>
    <n v="0"/>
    <m/>
    <m/>
    <m/>
    <m/>
    <m/>
    <m/>
    <m/>
    <m/>
    <m/>
    <m/>
    <m/>
    <m/>
    <m/>
    <m/>
    <m/>
    <m/>
    <m/>
    <m/>
    <m/>
    <m/>
    <m/>
  </r>
  <r>
    <m/>
    <s v="V200008"/>
    <s v="2021-0027"/>
    <x v="148"/>
    <m/>
    <s v="Header"/>
    <m/>
    <m/>
    <x v="51"/>
    <s v="NLD"/>
    <s v="West EU"/>
    <x v="2"/>
    <x v="0"/>
    <n v="4"/>
    <m/>
    <m/>
    <n v="4"/>
    <n v="0"/>
    <n v="0"/>
    <n v="0"/>
    <x v="2"/>
    <m/>
    <m/>
    <m/>
    <x v="0"/>
    <m/>
    <d v="2022-01-01T00:00:00"/>
    <d v="2023-12-31T00:00:00"/>
    <m/>
    <m/>
    <n v="729"/>
    <x v="1"/>
    <d v="2024-09-30T00:00:00"/>
    <s v="Economy"/>
    <m/>
    <n v="4"/>
    <s v="with cut-off date"/>
    <d v="2022-12-31T00:00:00"/>
    <d v="2024-12-31T00:00:00"/>
    <n v="3"/>
    <n v="3"/>
    <m/>
    <m/>
    <s v="Nachtrag 1: Verlängerung bis 31.12.2025; Ausstiegsklausel für 31.12.2024"/>
    <m/>
    <m/>
    <m/>
    <m/>
    <m/>
    <m/>
    <m/>
    <n v="1095"/>
    <s v="B"/>
    <n v="74"/>
    <s v="1 angepasst"/>
    <s v="DEU"/>
    <s v="Not required"/>
    <s v="N"/>
    <s v="N"/>
    <m/>
    <m/>
    <n v="1"/>
    <m/>
    <m/>
    <n v="150000"/>
    <m/>
    <m/>
    <s v="Euro"/>
    <n v="20.85"/>
    <n v="0"/>
    <n v="0"/>
    <m/>
    <n v="0"/>
    <n v="20.85"/>
    <n v="0"/>
    <n v="0"/>
    <m/>
    <m/>
    <n v="0.49"/>
    <n v="0"/>
    <n v="0.49"/>
    <n v="0"/>
    <s v="0.00"/>
    <n v="0"/>
    <n v="20.36"/>
    <s v="0.00"/>
    <n v="20.36"/>
    <n v="1"/>
    <n v="0"/>
    <n v="20.36"/>
    <n v="15.14"/>
    <n v="600000"/>
    <n v="0"/>
    <s v="N"/>
    <n v="0"/>
    <n v="30357.6"/>
  </r>
  <r>
    <m/>
    <s v="V200008"/>
    <s v="2021-0027"/>
    <x v="148"/>
    <m/>
    <s v="Wagon"/>
    <n v="1"/>
    <m/>
    <x v="51"/>
    <m/>
    <m/>
    <x v="2"/>
    <x v="0"/>
    <n v="1"/>
    <m/>
    <m/>
    <n v="1"/>
    <m/>
    <n v="0"/>
    <n v="0"/>
    <x v="1"/>
    <m/>
    <m/>
    <m/>
    <x v="0"/>
    <m/>
    <m/>
    <m/>
    <e v="#N/A"/>
    <e v="#N/A"/>
    <n v="729"/>
    <x v="1"/>
    <m/>
    <m/>
    <m/>
    <m/>
    <s v="with cut-off date"/>
    <d v="2022-12-31T00:00:00"/>
    <d v="2024-12-31T00:00:00"/>
    <n v="3"/>
    <n v="3"/>
    <m/>
    <e v="#N/A"/>
    <m/>
    <m/>
    <m/>
    <m/>
    <m/>
    <m/>
    <m/>
    <m/>
    <m/>
    <m/>
    <m/>
    <m/>
    <m/>
    <m/>
    <m/>
    <m/>
    <m/>
    <m/>
    <m/>
    <m/>
    <m/>
    <n v="150000"/>
    <m/>
    <m/>
    <s v="Euro"/>
    <n v="20.85"/>
    <m/>
    <m/>
    <m/>
    <m/>
    <e v="#N/A"/>
    <n v="0"/>
    <m/>
    <m/>
    <m/>
    <m/>
    <m/>
    <m/>
    <m/>
    <m/>
    <m/>
    <m/>
    <m/>
    <m/>
    <m/>
    <m/>
    <m/>
    <m/>
    <m/>
    <m/>
    <m/>
    <m/>
    <m/>
  </r>
  <r>
    <m/>
    <s v="V200008"/>
    <s v="2021-0027"/>
    <x v="148"/>
    <m/>
    <s v="Wagon"/>
    <n v="2"/>
    <m/>
    <x v="51"/>
    <m/>
    <m/>
    <x v="2"/>
    <x v="0"/>
    <n v="1"/>
    <m/>
    <m/>
    <n v="1"/>
    <m/>
    <n v="0"/>
    <n v="0"/>
    <x v="1"/>
    <m/>
    <m/>
    <m/>
    <x v="0"/>
    <m/>
    <m/>
    <m/>
    <e v="#N/A"/>
    <e v="#N/A"/>
    <n v="729"/>
    <x v="1"/>
    <m/>
    <m/>
    <m/>
    <m/>
    <s v="with cut-off date"/>
    <d v="2022-12-31T00:00:00"/>
    <d v="2024-12-31T00:00:00"/>
    <n v="3"/>
    <n v="3"/>
    <m/>
    <e v="#N/A"/>
    <m/>
    <m/>
    <m/>
    <m/>
    <m/>
    <m/>
    <m/>
    <m/>
    <m/>
    <m/>
    <m/>
    <m/>
    <m/>
    <m/>
    <m/>
    <m/>
    <m/>
    <m/>
    <m/>
    <m/>
    <m/>
    <n v="150000"/>
    <m/>
    <m/>
    <s v="Euro"/>
    <n v="20.85"/>
    <m/>
    <m/>
    <m/>
    <m/>
    <e v="#N/A"/>
    <n v="0"/>
    <m/>
    <m/>
    <m/>
    <m/>
    <m/>
    <m/>
    <m/>
    <m/>
    <m/>
    <m/>
    <m/>
    <m/>
    <m/>
    <m/>
    <m/>
    <m/>
    <m/>
    <m/>
    <m/>
    <m/>
    <m/>
  </r>
  <r>
    <m/>
    <s v="V200008"/>
    <s v="2021-0027"/>
    <x v="148"/>
    <m/>
    <s v="Wagon"/>
    <n v="3"/>
    <m/>
    <x v="51"/>
    <m/>
    <m/>
    <x v="2"/>
    <x v="0"/>
    <n v="1"/>
    <m/>
    <m/>
    <n v="1"/>
    <m/>
    <n v="0"/>
    <n v="0"/>
    <x v="1"/>
    <m/>
    <m/>
    <m/>
    <x v="0"/>
    <m/>
    <m/>
    <m/>
    <e v="#N/A"/>
    <e v="#N/A"/>
    <n v="729"/>
    <x v="1"/>
    <m/>
    <m/>
    <m/>
    <m/>
    <s v="with cut-off date"/>
    <d v="2022-12-31T00:00:00"/>
    <d v="2024-12-31T00:00:00"/>
    <n v="3"/>
    <n v="3"/>
    <m/>
    <e v="#N/A"/>
    <m/>
    <m/>
    <m/>
    <m/>
    <m/>
    <m/>
    <m/>
    <m/>
    <m/>
    <m/>
    <m/>
    <m/>
    <m/>
    <m/>
    <m/>
    <m/>
    <m/>
    <m/>
    <m/>
    <m/>
    <m/>
    <n v="150000"/>
    <m/>
    <m/>
    <s v="Euro"/>
    <n v="20.85"/>
    <m/>
    <m/>
    <m/>
    <m/>
    <e v="#N/A"/>
    <n v="0"/>
    <m/>
    <m/>
    <m/>
    <m/>
    <m/>
    <m/>
    <m/>
    <m/>
    <m/>
    <m/>
    <m/>
    <m/>
    <m/>
    <m/>
    <m/>
    <m/>
    <m/>
    <m/>
    <m/>
    <m/>
    <m/>
  </r>
  <r>
    <m/>
    <s v="V200008"/>
    <s v="2021-0027"/>
    <x v="148"/>
    <m/>
    <s v="Wagon"/>
    <n v="4"/>
    <m/>
    <x v="51"/>
    <m/>
    <m/>
    <x v="2"/>
    <x v="0"/>
    <n v="1"/>
    <m/>
    <m/>
    <n v="1"/>
    <m/>
    <n v="0"/>
    <n v="0"/>
    <x v="1"/>
    <m/>
    <m/>
    <m/>
    <x v="0"/>
    <m/>
    <m/>
    <m/>
    <e v="#N/A"/>
    <e v="#N/A"/>
    <n v="729"/>
    <x v="1"/>
    <m/>
    <m/>
    <m/>
    <m/>
    <s v="with cut-off date"/>
    <d v="2022-12-31T00:00:00"/>
    <d v="2024-12-31T00:00:00"/>
    <n v="3"/>
    <n v="3"/>
    <m/>
    <e v="#N/A"/>
    <m/>
    <m/>
    <m/>
    <m/>
    <m/>
    <m/>
    <m/>
    <m/>
    <m/>
    <m/>
    <m/>
    <m/>
    <m/>
    <m/>
    <m/>
    <m/>
    <m/>
    <m/>
    <m/>
    <m/>
    <m/>
    <n v="150000"/>
    <m/>
    <m/>
    <s v="Euro"/>
    <n v="20.85"/>
    <m/>
    <m/>
    <m/>
    <m/>
    <e v="#N/A"/>
    <n v="0"/>
    <m/>
    <m/>
    <m/>
    <m/>
    <m/>
    <m/>
    <m/>
    <m/>
    <m/>
    <m/>
    <m/>
    <m/>
    <m/>
    <m/>
    <m/>
    <m/>
    <m/>
    <m/>
    <m/>
    <m/>
    <m/>
  </r>
  <r>
    <m/>
    <s v="V200009"/>
    <s v="2021-0028"/>
    <x v="149"/>
    <m/>
    <s v="Header"/>
    <m/>
    <m/>
    <x v="51"/>
    <s v="NLD"/>
    <s v="West EU"/>
    <x v="2"/>
    <x v="4"/>
    <n v="4"/>
    <m/>
    <m/>
    <n v="4"/>
    <n v="0"/>
    <n v="0"/>
    <n v="0"/>
    <x v="2"/>
    <m/>
    <m/>
    <m/>
    <x v="0"/>
    <m/>
    <d v="2022-01-01T00:00:00"/>
    <d v="2023-12-31T00:00:00"/>
    <m/>
    <m/>
    <n v="729"/>
    <x v="1"/>
    <d v="2024-09-30T00:00:00"/>
    <s v="Displacement"/>
    <m/>
    <n v="4"/>
    <s v="with cut-off date"/>
    <d v="2024-12-31T00:00:00"/>
    <d v="2024-12-31T00:00:00"/>
    <n v="0"/>
    <n v="3"/>
    <d v="2024-12-31T00:00:00"/>
    <m/>
    <d v="2024-12-31T00:00:00"/>
    <m/>
    <m/>
    <m/>
    <m/>
    <m/>
    <m/>
    <m/>
    <n v="1095"/>
    <s v="B"/>
    <n v="74"/>
    <s v="1 angepasst"/>
    <s v="DEU"/>
    <s v="Not required"/>
    <s v="N"/>
    <s v="N"/>
    <m/>
    <m/>
    <n v="1"/>
    <m/>
    <m/>
    <n v="100000"/>
    <s v="Y"/>
    <m/>
    <s v="Euro"/>
    <n v="34.95"/>
    <n v="0"/>
    <n v="0"/>
    <m/>
    <n v="0"/>
    <n v="34.95"/>
    <n v="0"/>
    <n v="0"/>
    <m/>
    <n v="0.9389999999999999"/>
    <n v="5.07"/>
    <n v="0"/>
    <n v="5.07"/>
    <n v="0"/>
    <s v="0.00"/>
    <n v="0"/>
    <n v="29.88"/>
    <s v="0.00"/>
    <n v="29.88"/>
    <n v="1"/>
    <n v="0"/>
    <n v="29.88"/>
    <n v="26.03"/>
    <n v="400000"/>
    <n v="0"/>
    <s v="N"/>
    <n v="0"/>
    <n v="50887.2"/>
  </r>
  <r>
    <m/>
    <s v="V200009"/>
    <s v="2021-0028"/>
    <x v="149"/>
    <m/>
    <s v="Wagon"/>
    <n v="1"/>
    <m/>
    <x v="51"/>
    <m/>
    <m/>
    <x v="2"/>
    <x v="4"/>
    <n v="1"/>
    <m/>
    <m/>
    <n v="1"/>
    <m/>
    <n v="0"/>
    <n v="0"/>
    <x v="1"/>
    <m/>
    <m/>
    <m/>
    <x v="0"/>
    <m/>
    <m/>
    <m/>
    <e v="#N/A"/>
    <e v="#N/A"/>
    <n v="729"/>
    <x v="1"/>
    <m/>
    <m/>
    <m/>
    <m/>
    <s v="with cut-off date"/>
    <d v="2024-12-31T00:00:00"/>
    <d v="2024-12-31T00:00:00"/>
    <n v="0"/>
    <n v="3"/>
    <d v="2024-12-31T00:00:00"/>
    <e v="#N/A"/>
    <m/>
    <m/>
    <m/>
    <m/>
    <m/>
    <m/>
    <m/>
    <m/>
    <m/>
    <m/>
    <m/>
    <m/>
    <m/>
    <m/>
    <m/>
    <m/>
    <m/>
    <m/>
    <m/>
    <m/>
    <m/>
    <n v="100000"/>
    <s v="Y"/>
    <m/>
    <s v="Euro"/>
    <n v="34.95"/>
    <m/>
    <m/>
    <m/>
    <m/>
    <e v="#N/A"/>
    <n v="0"/>
    <m/>
    <m/>
    <m/>
    <m/>
    <m/>
    <m/>
    <m/>
    <m/>
    <m/>
    <m/>
    <m/>
    <m/>
    <m/>
    <m/>
    <m/>
    <m/>
    <m/>
    <m/>
    <m/>
    <m/>
    <m/>
  </r>
  <r>
    <m/>
    <s v="V200009"/>
    <s v="2021-0028"/>
    <x v="149"/>
    <m/>
    <s v="Wagon"/>
    <n v="2"/>
    <m/>
    <x v="51"/>
    <m/>
    <m/>
    <x v="2"/>
    <x v="4"/>
    <n v="1"/>
    <m/>
    <m/>
    <n v="1"/>
    <m/>
    <n v="0"/>
    <n v="0"/>
    <x v="1"/>
    <m/>
    <m/>
    <m/>
    <x v="0"/>
    <m/>
    <m/>
    <m/>
    <e v="#N/A"/>
    <e v="#N/A"/>
    <n v="729"/>
    <x v="1"/>
    <m/>
    <m/>
    <m/>
    <m/>
    <s v="with cut-off date"/>
    <d v="2024-12-31T00:00:00"/>
    <d v="2024-12-31T00:00:00"/>
    <n v="0"/>
    <n v="3"/>
    <d v="2024-12-31T00:00:00"/>
    <e v="#N/A"/>
    <m/>
    <m/>
    <m/>
    <m/>
    <m/>
    <m/>
    <m/>
    <m/>
    <m/>
    <m/>
    <m/>
    <m/>
    <m/>
    <m/>
    <m/>
    <m/>
    <m/>
    <m/>
    <m/>
    <m/>
    <m/>
    <n v="100000"/>
    <s v="Y"/>
    <m/>
    <s v="Euro"/>
    <n v="34.95"/>
    <m/>
    <m/>
    <m/>
    <m/>
    <e v="#N/A"/>
    <n v="0"/>
    <m/>
    <m/>
    <m/>
    <m/>
    <m/>
    <m/>
    <m/>
    <m/>
    <m/>
    <m/>
    <m/>
    <m/>
    <m/>
    <m/>
    <m/>
    <m/>
    <m/>
    <m/>
    <m/>
    <m/>
    <m/>
  </r>
  <r>
    <m/>
    <s v="V200009"/>
    <s v="2021-0028"/>
    <x v="149"/>
    <m/>
    <s v="Wagon"/>
    <n v="3"/>
    <m/>
    <x v="51"/>
    <m/>
    <m/>
    <x v="2"/>
    <x v="4"/>
    <n v="1"/>
    <m/>
    <m/>
    <n v="1"/>
    <m/>
    <n v="0"/>
    <n v="0"/>
    <x v="1"/>
    <m/>
    <m/>
    <m/>
    <x v="0"/>
    <m/>
    <m/>
    <m/>
    <e v="#N/A"/>
    <e v="#N/A"/>
    <n v="729"/>
    <x v="1"/>
    <m/>
    <m/>
    <m/>
    <m/>
    <s v="with cut-off date"/>
    <d v="2024-12-31T00:00:00"/>
    <d v="2024-12-31T00:00:00"/>
    <n v="0"/>
    <n v="3"/>
    <d v="2024-12-31T00:00:00"/>
    <e v="#N/A"/>
    <m/>
    <m/>
    <m/>
    <m/>
    <m/>
    <m/>
    <m/>
    <m/>
    <m/>
    <m/>
    <m/>
    <m/>
    <m/>
    <m/>
    <m/>
    <m/>
    <m/>
    <m/>
    <m/>
    <m/>
    <m/>
    <n v="100000"/>
    <s v="Y"/>
    <m/>
    <s v="Euro"/>
    <n v="34.95"/>
    <m/>
    <m/>
    <m/>
    <m/>
    <e v="#N/A"/>
    <n v="0"/>
    <m/>
    <m/>
    <m/>
    <m/>
    <m/>
    <m/>
    <m/>
    <m/>
    <m/>
    <m/>
    <m/>
    <m/>
    <m/>
    <m/>
    <m/>
    <m/>
    <m/>
    <m/>
    <m/>
    <m/>
    <m/>
  </r>
  <r>
    <m/>
    <s v="V200009"/>
    <s v="2021-0028"/>
    <x v="149"/>
    <m/>
    <s v="Wagon"/>
    <n v="4"/>
    <m/>
    <x v="51"/>
    <m/>
    <m/>
    <x v="2"/>
    <x v="4"/>
    <n v="1"/>
    <m/>
    <m/>
    <n v="1"/>
    <m/>
    <n v="0"/>
    <n v="0"/>
    <x v="1"/>
    <m/>
    <m/>
    <m/>
    <x v="0"/>
    <m/>
    <m/>
    <m/>
    <e v="#N/A"/>
    <e v="#N/A"/>
    <n v="729"/>
    <x v="1"/>
    <m/>
    <m/>
    <m/>
    <m/>
    <s v="with cut-off date"/>
    <d v="2024-12-31T00:00:00"/>
    <d v="2024-12-31T00:00:00"/>
    <n v="0"/>
    <n v="3"/>
    <d v="2024-12-31T00:00:00"/>
    <e v="#N/A"/>
    <m/>
    <m/>
    <m/>
    <m/>
    <m/>
    <m/>
    <m/>
    <m/>
    <m/>
    <m/>
    <m/>
    <m/>
    <m/>
    <m/>
    <m/>
    <m/>
    <m/>
    <m/>
    <m/>
    <m/>
    <m/>
    <n v="100000"/>
    <s v="Y"/>
    <m/>
    <s v="Euro"/>
    <n v="34.95"/>
    <m/>
    <m/>
    <m/>
    <m/>
    <e v="#N/A"/>
    <n v="0"/>
    <m/>
    <m/>
    <m/>
    <m/>
    <m/>
    <m/>
    <m/>
    <m/>
    <m/>
    <m/>
    <m/>
    <m/>
    <m/>
    <m/>
    <m/>
    <m/>
    <m/>
    <m/>
    <m/>
    <m/>
    <m/>
  </r>
  <r>
    <m/>
    <s v="V200006"/>
    <s v="2021-0029"/>
    <x v="150"/>
    <m/>
    <s v="Header"/>
    <m/>
    <m/>
    <x v="51"/>
    <s v="NLD"/>
    <s v="West EU"/>
    <x v="2"/>
    <x v="3"/>
    <n v="38"/>
    <m/>
    <m/>
    <n v="34"/>
    <n v="4"/>
    <n v="0"/>
    <n v="0"/>
    <x v="2"/>
    <m/>
    <m/>
    <m/>
    <x v="0"/>
    <m/>
    <d v="2022-01-01T00:00:00"/>
    <d v="2023-12-31T00:00:00"/>
    <m/>
    <m/>
    <n v="729"/>
    <x v="1"/>
    <d v="2024-09-30T00:00:00"/>
    <s v="Displacement"/>
    <m/>
    <n v="38"/>
    <s v="with cut-off date"/>
    <d v="2024-12-31T00:00:00"/>
    <d v="2025-12-31T00:00:00"/>
    <n v="0"/>
    <n v="3"/>
    <d v="2024-12-31T00:00:00"/>
    <m/>
    <s v="Nachtrag 1: jeweils 31.12.: 2024, 2025, 2026, 2027"/>
    <m/>
    <m/>
    <m/>
    <m/>
    <m/>
    <m/>
    <m/>
    <n v="1460"/>
    <s v="B"/>
    <n v="74"/>
    <s v="1 angepasst"/>
    <s v="DEU"/>
    <s v="Not required"/>
    <s v="N"/>
    <s v="N"/>
    <m/>
    <m/>
    <n v="1"/>
    <m/>
    <m/>
    <n v="100000"/>
    <s v="Y"/>
    <d v="2026-01-01T00:00:00"/>
    <s v="Euro"/>
    <n v="32.75"/>
    <n v="0"/>
    <n v="0"/>
    <m/>
    <n v="0"/>
    <n v="32.75"/>
    <n v="0"/>
    <n v="0"/>
    <m/>
    <n v="0.9389999999999999"/>
    <n v="3.8"/>
    <n v="0"/>
    <n v="3.8"/>
    <n v="0"/>
    <s v="0.00"/>
    <n v="0"/>
    <n v="28.95"/>
    <s v="0.00"/>
    <n v="28.95"/>
    <n v="1"/>
    <n v="0"/>
    <n v="28.95"/>
    <n v="25.06"/>
    <n v="3800000"/>
    <n v="0"/>
    <s v="N"/>
    <n v="0"/>
    <n v="452998"/>
  </r>
  <r>
    <m/>
    <s v="V200006"/>
    <s v="2021-0029"/>
    <x v="150"/>
    <m/>
    <s v="Wagon"/>
    <n v="1"/>
    <m/>
    <x v="51"/>
    <m/>
    <m/>
    <x v="2"/>
    <x v="3"/>
    <n v="1"/>
    <m/>
    <m/>
    <n v="1"/>
    <m/>
    <n v="0"/>
    <n v="0"/>
    <x v="1"/>
    <m/>
    <m/>
    <m/>
    <x v="0"/>
    <m/>
    <m/>
    <m/>
    <e v="#N/A"/>
    <e v="#N/A"/>
    <n v="729"/>
    <x v="1"/>
    <m/>
    <m/>
    <m/>
    <m/>
    <s v="with cut-off date"/>
    <d v="2024-12-31T00:00:00"/>
    <d v="2025-12-31T00:00:00"/>
    <n v="0"/>
    <n v="3"/>
    <d v="2024-12-31T00:00:00"/>
    <e v="#N/A"/>
    <m/>
    <m/>
    <m/>
    <m/>
    <m/>
    <m/>
    <m/>
    <m/>
    <m/>
    <m/>
    <m/>
    <m/>
    <m/>
    <m/>
    <m/>
    <m/>
    <m/>
    <m/>
    <m/>
    <m/>
    <m/>
    <n v="100000"/>
    <m/>
    <m/>
    <s v="Euro"/>
    <n v="32.75"/>
    <m/>
    <m/>
    <m/>
    <m/>
    <e v="#N/A"/>
    <n v="0"/>
    <m/>
    <m/>
    <m/>
    <m/>
    <m/>
    <m/>
    <m/>
    <m/>
    <m/>
    <m/>
    <m/>
    <m/>
    <m/>
    <m/>
    <m/>
    <m/>
    <m/>
    <m/>
    <m/>
    <m/>
    <m/>
  </r>
  <r>
    <m/>
    <s v="V200006"/>
    <s v="2021-0029"/>
    <x v="150"/>
    <m/>
    <s v="Wagon"/>
    <n v="2"/>
    <m/>
    <x v="51"/>
    <m/>
    <m/>
    <x v="2"/>
    <x v="3"/>
    <n v="1"/>
    <m/>
    <m/>
    <n v="1"/>
    <m/>
    <n v="0"/>
    <n v="0"/>
    <x v="1"/>
    <m/>
    <m/>
    <m/>
    <x v="0"/>
    <m/>
    <m/>
    <m/>
    <e v="#N/A"/>
    <e v="#N/A"/>
    <n v="729"/>
    <x v="1"/>
    <m/>
    <m/>
    <m/>
    <m/>
    <s v="with cut-off date"/>
    <d v="2024-12-31T00:00:00"/>
    <d v="2025-12-31T00:00:00"/>
    <n v="0"/>
    <n v="3"/>
    <d v="2024-12-31T00:00:00"/>
    <e v="#N/A"/>
    <m/>
    <m/>
    <m/>
    <m/>
    <m/>
    <m/>
    <m/>
    <m/>
    <m/>
    <m/>
    <m/>
    <m/>
    <m/>
    <m/>
    <m/>
    <m/>
    <m/>
    <m/>
    <m/>
    <m/>
    <m/>
    <n v="100000"/>
    <m/>
    <m/>
    <s v="Euro"/>
    <n v="32.75"/>
    <m/>
    <m/>
    <m/>
    <m/>
    <e v="#N/A"/>
    <n v="0"/>
    <m/>
    <m/>
    <m/>
    <m/>
    <m/>
    <m/>
    <m/>
    <m/>
    <m/>
    <m/>
    <m/>
    <m/>
    <m/>
    <m/>
    <m/>
    <m/>
    <m/>
    <m/>
    <m/>
    <m/>
    <m/>
  </r>
  <r>
    <m/>
    <s v="V200006"/>
    <s v="2021-0029"/>
    <x v="150"/>
    <m/>
    <s v="Wagon"/>
    <n v="3"/>
    <m/>
    <x v="51"/>
    <m/>
    <m/>
    <x v="2"/>
    <x v="3"/>
    <n v="1"/>
    <m/>
    <m/>
    <n v="1"/>
    <m/>
    <n v="0"/>
    <n v="0"/>
    <x v="1"/>
    <m/>
    <m/>
    <m/>
    <x v="0"/>
    <m/>
    <m/>
    <m/>
    <e v="#N/A"/>
    <e v="#N/A"/>
    <n v="729"/>
    <x v="1"/>
    <m/>
    <m/>
    <m/>
    <m/>
    <s v="with cut-off date"/>
    <d v="2024-12-31T00:00:00"/>
    <d v="2025-12-31T00:00:00"/>
    <n v="0"/>
    <n v="3"/>
    <d v="2024-12-31T00:00:00"/>
    <e v="#N/A"/>
    <m/>
    <m/>
    <m/>
    <m/>
    <m/>
    <m/>
    <m/>
    <m/>
    <m/>
    <m/>
    <m/>
    <m/>
    <m/>
    <m/>
    <m/>
    <m/>
    <m/>
    <m/>
    <m/>
    <m/>
    <m/>
    <n v="100000"/>
    <m/>
    <m/>
    <s v="Euro"/>
    <n v="32.75"/>
    <m/>
    <m/>
    <m/>
    <m/>
    <e v="#N/A"/>
    <n v="0"/>
    <m/>
    <m/>
    <m/>
    <m/>
    <m/>
    <m/>
    <m/>
    <m/>
    <m/>
    <m/>
    <m/>
    <m/>
    <m/>
    <m/>
    <m/>
    <m/>
    <m/>
    <m/>
    <m/>
    <m/>
    <m/>
  </r>
  <r>
    <m/>
    <s v="V200006"/>
    <s v="2021-0029"/>
    <x v="150"/>
    <m/>
    <s v="Wagon"/>
    <n v="4"/>
    <m/>
    <x v="51"/>
    <m/>
    <m/>
    <x v="2"/>
    <x v="3"/>
    <n v="1"/>
    <m/>
    <m/>
    <n v="1"/>
    <m/>
    <n v="0"/>
    <n v="0"/>
    <x v="1"/>
    <m/>
    <m/>
    <m/>
    <x v="0"/>
    <m/>
    <m/>
    <m/>
    <e v="#N/A"/>
    <e v="#N/A"/>
    <n v="729"/>
    <x v="1"/>
    <m/>
    <m/>
    <m/>
    <m/>
    <s v="with cut-off date"/>
    <d v="2024-12-31T00:00:00"/>
    <d v="2025-12-31T00:00:00"/>
    <n v="0"/>
    <n v="3"/>
    <d v="2024-12-31T00:00:00"/>
    <e v="#N/A"/>
    <m/>
    <m/>
    <m/>
    <m/>
    <m/>
    <m/>
    <m/>
    <m/>
    <m/>
    <m/>
    <m/>
    <m/>
    <m/>
    <m/>
    <m/>
    <m/>
    <m/>
    <m/>
    <m/>
    <m/>
    <m/>
    <n v="100000"/>
    <m/>
    <m/>
    <s v="Euro"/>
    <n v="32.75"/>
    <m/>
    <m/>
    <m/>
    <m/>
    <e v="#N/A"/>
    <n v="0"/>
    <m/>
    <m/>
    <m/>
    <m/>
    <m/>
    <m/>
    <m/>
    <m/>
    <m/>
    <m/>
    <m/>
    <m/>
    <m/>
    <m/>
    <m/>
    <m/>
    <m/>
    <m/>
    <m/>
    <m/>
    <m/>
  </r>
  <r>
    <m/>
    <s v="V200006"/>
    <s v="2021-0029"/>
    <x v="150"/>
    <m/>
    <s v="Wagon"/>
    <n v="5"/>
    <m/>
    <x v="51"/>
    <m/>
    <m/>
    <x v="2"/>
    <x v="3"/>
    <n v="1"/>
    <m/>
    <m/>
    <n v="1"/>
    <m/>
    <n v="0"/>
    <n v="0"/>
    <x v="1"/>
    <m/>
    <m/>
    <m/>
    <x v="0"/>
    <m/>
    <m/>
    <m/>
    <e v="#N/A"/>
    <e v="#N/A"/>
    <n v="729"/>
    <x v="1"/>
    <m/>
    <m/>
    <m/>
    <m/>
    <s v="with cut-off date"/>
    <d v="2024-12-31T00:00:00"/>
    <d v="2025-12-31T00:00:00"/>
    <n v="0"/>
    <n v="3"/>
    <d v="2024-12-31T00:00:00"/>
    <e v="#N/A"/>
    <m/>
    <m/>
    <m/>
    <m/>
    <m/>
    <m/>
    <m/>
    <m/>
    <m/>
    <m/>
    <m/>
    <m/>
    <m/>
    <m/>
    <m/>
    <m/>
    <m/>
    <m/>
    <m/>
    <m/>
    <m/>
    <n v="100000"/>
    <m/>
    <m/>
    <s v="Euro"/>
    <n v="32.75"/>
    <m/>
    <m/>
    <m/>
    <m/>
    <e v="#N/A"/>
    <n v="0"/>
    <m/>
    <m/>
    <m/>
    <m/>
    <m/>
    <m/>
    <m/>
    <m/>
    <m/>
    <m/>
    <m/>
    <m/>
    <m/>
    <m/>
    <m/>
    <m/>
    <m/>
    <m/>
    <m/>
    <m/>
    <m/>
  </r>
  <r>
    <m/>
    <s v="V200006"/>
    <s v="2021-0029"/>
    <x v="150"/>
    <m/>
    <s v="Wagon"/>
    <n v="6"/>
    <m/>
    <x v="51"/>
    <m/>
    <m/>
    <x v="2"/>
    <x v="3"/>
    <n v="1"/>
    <m/>
    <m/>
    <n v="1"/>
    <m/>
    <n v="0"/>
    <n v="0"/>
    <x v="1"/>
    <m/>
    <m/>
    <m/>
    <x v="0"/>
    <m/>
    <m/>
    <m/>
    <e v="#N/A"/>
    <e v="#N/A"/>
    <n v="729"/>
    <x v="1"/>
    <m/>
    <m/>
    <m/>
    <m/>
    <s v="with cut-off date"/>
    <d v="2024-12-31T00:00:00"/>
    <d v="2025-12-31T00:00:00"/>
    <n v="0"/>
    <n v="3"/>
    <d v="2024-12-31T00:00:00"/>
    <e v="#N/A"/>
    <m/>
    <m/>
    <m/>
    <m/>
    <m/>
    <m/>
    <m/>
    <m/>
    <m/>
    <m/>
    <m/>
    <m/>
    <m/>
    <m/>
    <m/>
    <m/>
    <m/>
    <m/>
    <m/>
    <m/>
    <m/>
    <n v="100000"/>
    <m/>
    <m/>
    <s v="Euro"/>
    <n v="32.75"/>
    <m/>
    <m/>
    <m/>
    <m/>
    <e v="#N/A"/>
    <n v="0"/>
    <m/>
    <m/>
    <m/>
    <m/>
    <m/>
    <m/>
    <m/>
    <m/>
    <m/>
    <m/>
    <m/>
    <m/>
    <m/>
    <m/>
    <m/>
    <m/>
    <m/>
    <m/>
    <m/>
    <m/>
    <m/>
  </r>
  <r>
    <m/>
    <s v="V200006"/>
    <s v="2021-0029"/>
    <x v="150"/>
    <m/>
    <s v="Wagon"/>
    <n v="7"/>
    <m/>
    <x v="51"/>
    <m/>
    <m/>
    <x v="2"/>
    <x v="3"/>
    <n v="1"/>
    <m/>
    <m/>
    <n v="1"/>
    <m/>
    <n v="0"/>
    <n v="0"/>
    <x v="1"/>
    <m/>
    <m/>
    <m/>
    <x v="0"/>
    <m/>
    <m/>
    <m/>
    <e v="#N/A"/>
    <e v="#N/A"/>
    <n v="729"/>
    <x v="1"/>
    <m/>
    <m/>
    <m/>
    <m/>
    <s v="with cut-off date"/>
    <d v="2024-12-31T00:00:00"/>
    <d v="2025-12-31T00:00:00"/>
    <n v="0"/>
    <n v="3"/>
    <d v="2024-12-31T00:00:00"/>
    <e v="#N/A"/>
    <m/>
    <m/>
    <m/>
    <m/>
    <m/>
    <m/>
    <m/>
    <m/>
    <m/>
    <m/>
    <m/>
    <m/>
    <m/>
    <m/>
    <m/>
    <m/>
    <m/>
    <m/>
    <m/>
    <m/>
    <m/>
    <n v="100000"/>
    <m/>
    <m/>
    <s v="Euro"/>
    <n v="32.75"/>
    <m/>
    <m/>
    <m/>
    <m/>
    <e v="#N/A"/>
    <n v="0"/>
    <m/>
    <m/>
    <m/>
    <m/>
    <m/>
    <m/>
    <m/>
    <m/>
    <m/>
    <m/>
    <m/>
    <m/>
    <m/>
    <m/>
    <m/>
    <m/>
    <m/>
    <m/>
    <m/>
    <m/>
    <m/>
  </r>
  <r>
    <m/>
    <s v="V200006"/>
    <s v="2021-0029"/>
    <x v="150"/>
    <m/>
    <s v="Wagon"/>
    <n v="8"/>
    <m/>
    <x v="51"/>
    <m/>
    <m/>
    <x v="2"/>
    <x v="3"/>
    <n v="1"/>
    <m/>
    <m/>
    <n v="1"/>
    <m/>
    <n v="0"/>
    <n v="0"/>
    <x v="1"/>
    <m/>
    <m/>
    <m/>
    <x v="0"/>
    <m/>
    <m/>
    <m/>
    <e v="#N/A"/>
    <e v="#N/A"/>
    <n v="729"/>
    <x v="1"/>
    <m/>
    <m/>
    <m/>
    <m/>
    <s v="with cut-off date"/>
    <d v="2024-12-31T00:00:00"/>
    <d v="2025-12-31T00:00:00"/>
    <n v="0"/>
    <n v="3"/>
    <d v="2024-12-31T00:00:00"/>
    <e v="#N/A"/>
    <m/>
    <m/>
    <m/>
    <m/>
    <m/>
    <m/>
    <m/>
    <m/>
    <m/>
    <m/>
    <m/>
    <m/>
    <m/>
    <m/>
    <m/>
    <m/>
    <m/>
    <m/>
    <m/>
    <m/>
    <m/>
    <n v="100000"/>
    <m/>
    <m/>
    <s v="Euro"/>
    <n v="32.75"/>
    <m/>
    <m/>
    <m/>
    <m/>
    <e v="#N/A"/>
    <n v="0"/>
    <m/>
    <m/>
    <m/>
    <m/>
    <m/>
    <m/>
    <m/>
    <m/>
    <m/>
    <m/>
    <m/>
    <m/>
    <m/>
    <m/>
    <m/>
    <m/>
    <m/>
    <m/>
    <m/>
    <m/>
    <m/>
  </r>
  <r>
    <m/>
    <s v="V200006"/>
    <s v="2021-0029"/>
    <x v="150"/>
    <m/>
    <s v="Wagon"/>
    <n v="9"/>
    <m/>
    <x v="51"/>
    <m/>
    <m/>
    <x v="2"/>
    <x v="3"/>
    <n v="1"/>
    <m/>
    <m/>
    <n v="1"/>
    <m/>
    <n v="0"/>
    <n v="0"/>
    <x v="1"/>
    <m/>
    <m/>
    <m/>
    <x v="0"/>
    <m/>
    <m/>
    <m/>
    <e v="#N/A"/>
    <e v="#N/A"/>
    <n v="729"/>
    <x v="1"/>
    <m/>
    <m/>
    <m/>
    <m/>
    <s v="with cut-off date"/>
    <d v="2024-12-31T00:00:00"/>
    <d v="2025-12-31T00:00:00"/>
    <n v="0"/>
    <n v="3"/>
    <d v="2024-12-31T00:00:00"/>
    <e v="#N/A"/>
    <m/>
    <m/>
    <m/>
    <m/>
    <m/>
    <m/>
    <m/>
    <m/>
    <m/>
    <m/>
    <m/>
    <m/>
    <m/>
    <m/>
    <m/>
    <m/>
    <m/>
    <m/>
    <m/>
    <m/>
    <m/>
    <n v="100000"/>
    <m/>
    <m/>
    <s v="Euro"/>
    <n v="32.75"/>
    <m/>
    <m/>
    <m/>
    <m/>
    <e v="#N/A"/>
    <n v="0"/>
    <m/>
    <m/>
    <m/>
    <m/>
    <m/>
    <m/>
    <m/>
    <m/>
    <m/>
    <m/>
    <m/>
    <m/>
    <m/>
    <m/>
    <m/>
    <m/>
    <m/>
    <m/>
    <m/>
    <m/>
    <m/>
  </r>
  <r>
    <m/>
    <s v="V200006"/>
    <s v="2021-0029"/>
    <x v="150"/>
    <m/>
    <s v="Wagon"/>
    <n v="10"/>
    <m/>
    <x v="51"/>
    <m/>
    <m/>
    <x v="2"/>
    <x v="3"/>
    <n v="1"/>
    <m/>
    <m/>
    <n v="1"/>
    <m/>
    <n v="0"/>
    <n v="0"/>
    <x v="1"/>
    <m/>
    <m/>
    <m/>
    <x v="0"/>
    <m/>
    <m/>
    <m/>
    <e v="#N/A"/>
    <e v="#N/A"/>
    <n v="729"/>
    <x v="1"/>
    <m/>
    <m/>
    <m/>
    <m/>
    <s v="with cut-off date"/>
    <d v="2024-12-31T00:00:00"/>
    <d v="2025-12-31T00:00:00"/>
    <n v="0"/>
    <n v="3"/>
    <d v="2024-12-31T00:00:00"/>
    <e v="#N/A"/>
    <m/>
    <m/>
    <m/>
    <m/>
    <m/>
    <m/>
    <m/>
    <m/>
    <m/>
    <m/>
    <m/>
    <m/>
    <m/>
    <m/>
    <m/>
    <m/>
    <m/>
    <m/>
    <m/>
    <m/>
    <m/>
    <n v="100000"/>
    <m/>
    <m/>
    <s v="Euro"/>
    <n v="32.75"/>
    <m/>
    <m/>
    <m/>
    <m/>
    <e v="#N/A"/>
    <n v="0"/>
    <m/>
    <m/>
    <m/>
    <m/>
    <m/>
    <m/>
    <m/>
    <m/>
    <m/>
    <m/>
    <m/>
    <m/>
    <m/>
    <m/>
    <m/>
    <m/>
    <m/>
    <m/>
    <m/>
    <m/>
    <m/>
  </r>
  <r>
    <m/>
    <s v="V200006"/>
    <s v="2021-0029"/>
    <x v="150"/>
    <m/>
    <s v="Wagon"/>
    <n v="11"/>
    <m/>
    <x v="51"/>
    <m/>
    <m/>
    <x v="2"/>
    <x v="3"/>
    <n v="1"/>
    <m/>
    <m/>
    <n v="1"/>
    <m/>
    <n v="0"/>
    <n v="0"/>
    <x v="1"/>
    <m/>
    <m/>
    <m/>
    <x v="0"/>
    <m/>
    <m/>
    <m/>
    <e v="#N/A"/>
    <e v="#N/A"/>
    <n v="729"/>
    <x v="1"/>
    <m/>
    <m/>
    <m/>
    <m/>
    <s v="with cut-off date"/>
    <d v="2024-12-31T00:00:00"/>
    <d v="2025-12-31T00:00:00"/>
    <n v="0"/>
    <n v="3"/>
    <d v="2024-12-31T00:00:00"/>
    <e v="#N/A"/>
    <m/>
    <m/>
    <m/>
    <m/>
    <m/>
    <m/>
    <m/>
    <m/>
    <m/>
    <m/>
    <m/>
    <m/>
    <m/>
    <m/>
    <m/>
    <m/>
    <m/>
    <m/>
    <m/>
    <m/>
    <m/>
    <n v="100000"/>
    <m/>
    <m/>
    <s v="Euro"/>
    <n v="32.75"/>
    <m/>
    <m/>
    <m/>
    <m/>
    <e v="#N/A"/>
    <n v="0"/>
    <m/>
    <m/>
    <m/>
    <m/>
    <m/>
    <m/>
    <m/>
    <m/>
    <m/>
    <m/>
    <m/>
    <m/>
    <m/>
    <m/>
    <m/>
    <m/>
    <m/>
    <m/>
    <m/>
    <m/>
    <m/>
  </r>
  <r>
    <m/>
    <s v="V200006"/>
    <s v="2021-0029"/>
    <x v="150"/>
    <m/>
    <s v="Wagon"/>
    <n v="12"/>
    <m/>
    <x v="51"/>
    <m/>
    <m/>
    <x v="2"/>
    <x v="3"/>
    <n v="1"/>
    <m/>
    <m/>
    <n v="1"/>
    <m/>
    <n v="0"/>
    <n v="0"/>
    <x v="1"/>
    <m/>
    <m/>
    <m/>
    <x v="0"/>
    <m/>
    <m/>
    <m/>
    <e v="#N/A"/>
    <e v="#N/A"/>
    <n v="729"/>
    <x v="1"/>
    <m/>
    <m/>
    <m/>
    <m/>
    <s v="with cut-off date"/>
    <d v="2024-12-31T00:00:00"/>
    <d v="2025-12-31T00:00:00"/>
    <n v="0"/>
    <n v="3"/>
    <d v="2024-12-31T00:00:00"/>
    <e v="#N/A"/>
    <m/>
    <m/>
    <m/>
    <m/>
    <m/>
    <m/>
    <m/>
    <m/>
    <m/>
    <m/>
    <m/>
    <m/>
    <m/>
    <m/>
    <m/>
    <m/>
    <m/>
    <m/>
    <m/>
    <m/>
    <m/>
    <n v="100000"/>
    <m/>
    <m/>
    <s v="Euro"/>
    <n v="32.75"/>
    <m/>
    <m/>
    <m/>
    <m/>
    <e v="#N/A"/>
    <n v="0"/>
    <m/>
    <m/>
    <m/>
    <m/>
    <m/>
    <m/>
    <m/>
    <m/>
    <m/>
    <m/>
    <m/>
    <m/>
    <m/>
    <m/>
    <m/>
    <m/>
    <m/>
    <m/>
    <m/>
    <m/>
    <m/>
  </r>
  <r>
    <m/>
    <s v="V200006"/>
    <s v="2021-0029"/>
    <x v="150"/>
    <m/>
    <s v="Wagon"/>
    <n v="13"/>
    <m/>
    <x v="51"/>
    <m/>
    <m/>
    <x v="2"/>
    <x v="3"/>
    <n v="1"/>
    <m/>
    <m/>
    <n v="1"/>
    <m/>
    <n v="0"/>
    <n v="0"/>
    <x v="1"/>
    <m/>
    <m/>
    <m/>
    <x v="0"/>
    <m/>
    <m/>
    <m/>
    <e v="#N/A"/>
    <e v="#N/A"/>
    <n v="729"/>
    <x v="1"/>
    <m/>
    <m/>
    <m/>
    <m/>
    <s v="with cut-off date"/>
    <d v="2024-12-31T00:00:00"/>
    <d v="2025-12-31T00:00:00"/>
    <n v="0"/>
    <n v="3"/>
    <d v="2024-12-31T00:00:00"/>
    <e v="#N/A"/>
    <m/>
    <m/>
    <m/>
    <m/>
    <m/>
    <m/>
    <m/>
    <m/>
    <m/>
    <m/>
    <m/>
    <m/>
    <m/>
    <m/>
    <m/>
    <m/>
    <m/>
    <m/>
    <m/>
    <m/>
    <m/>
    <n v="100000"/>
    <m/>
    <m/>
    <s v="Euro"/>
    <n v="32.75"/>
    <m/>
    <m/>
    <m/>
    <m/>
    <e v="#N/A"/>
    <n v="0"/>
    <m/>
    <m/>
    <m/>
    <m/>
    <m/>
    <m/>
    <m/>
    <m/>
    <m/>
    <m/>
    <m/>
    <m/>
    <m/>
    <m/>
    <m/>
    <m/>
    <m/>
    <m/>
    <m/>
    <m/>
    <m/>
  </r>
  <r>
    <m/>
    <s v="V200006"/>
    <s v="2021-0029"/>
    <x v="150"/>
    <m/>
    <s v="Wagon"/>
    <n v="14"/>
    <m/>
    <x v="51"/>
    <m/>
    <m/>
    <x v="2"/>
    <x v="3"/>
    <n v="1"/>
    <m/>
    <m/>
    <n v="1"/>
    <m/>
    <n v="0"/>
    <n v="0"/>
    <x v="1"/>
    <m/>
    <m/>
    <m/>
    <x v="0"/>
    <m/>
    <m/>
    <m/>
    <e v="#N/A"/>
    <e v="#N/A"/>
    <n v="729"/>
    <x v="1"/>
    <m/>
    <m/>
    <m/>
    <m/>
    <s v="with cut-off date"/>
    <d v="2024-12-31T00:00:00"/>
    <d v="2025-12-31T00:00:00"/>
    <n v="0"/>
    <n v="3"/>
    <d v="2024-12-31T00:00:00"/>
    <e v="#N/A"/>
    <m/>
    <m/>
    <m/>
    <m/>
    <m/>
    <m/>
    <m/>
    <m/>
    <m/>
    <m/>
    <m/>
    <m/>
    <m/>
    <m/>
    <m/>
    <m/>
    <m/>
    <m/>
    <m/>
    <m/>
    <m/>
    <n v="100000"/>
    <m/>
    <m/>
    <s v="Euro"/>
    <n v="32.75"/>
    <m/>
    <m/>
    <m/>
    <m/>
    <e v="#N/A"/>
    <n v="0"/>
    <m/>
    <m/>
    <m/>
    <m/>
    <m/>
    <m/>
    <m/>
    <m/>
    <m/>
    <m/>
    <m/>
    <m/>
    <m/>
    <m/>
    <m/>
    <m/>
    <m/>
    <m/>
    <m/>
    <m/>
    <m/>
  </r>
  <r>
    <m/>
    <s v="V200006"/>
    <s v="2021-0029"/>
    <x v="150"/>
    <m/>
    <s v="Wagon"/>
    <n v="15"/>
    <m/>
    <x v="51"/>
    <m/>
    <m/>
    <x v="2"/>
    <x v="3"/>
    <n v="1"/>
    <m/>
    <m/>
    <n v="1"/>
    <m/>
    <n v="0"/>
    <n v="0"/>
    <x v="1"/>
    <m/>
    <m/>
    <m/>
    <x v="0"/>
    <m/>
    <m/>
    <m/>
    <e v="#N/A"/>
    <e v="#N/A"/>
    <n v="729"/>
    <x v="1"/>
    <m/>
    <m/>
    <m/>
    <m/>
    <s v="with cut-off date"/>
    <d v="2024-12-31T00:00:00"/>
    <d v="2025-12-31T00:00:00"/>
    <n v="0"/>
    <n v="3"/>
    <d v="2024-12-31T00:00:00"/>
    <e v="#N/A"/>
    <m/>
    <m/>
    <m/>
    <m/>
    <m/>
    <m/>
    <m/>
    <m/>
    <m/>
    <m/>
    <m/>
    <m/>
    <m/>
    <m/>
    <m/>
    <m/>
    <m/>
    <m/>
    <m/>
    <m/>
    <m/>
    <n v="100000"/>
    <m/>
    <m/>
    <s v="Euro"/>
    <n v="32.75"/>
    <m/>
    <m/>
    <m/>
    <m/>
    <e v="#N/A"/>
    <n v="0"/>
    <m/>
    <m/>
    <m/>
    <m/>
    <m/>
    <m/>
    <m/>
    <m/>
    <m/>
    <m/>
    <m/>
    <m/>
    <m/>
    <m/>
    <m/>
    <m/>
    <m/>
    <m/>
    <m/>
    <m/>
    <m/>
  </r>
  <r>
    <m/>
    <s v="V200006"/>
    <s v="2021-0029"/>
    <x v="150"/>
    <m/>
    <s v="Wagon"/>
    <n v="16"/>
    <m/>
    <x v="51"/>
    <m/>
    <m/>
    <x v="2"/>
    <x v="3"/>
    <n v="1"/>
    <m/>
    <m/>
    <n v="1"/>
    <m/>
    <n v="0"/>
    <n v="0"/>
    <x v="1"/>
    <m/>
    <m/>
    <m/>
    <x v="0"/>
    <m/>
    <m/>
    <m/>
    <e v="#N/A"/>
    <e v="#N/A"/>
    <n v="729"/>
    <x v="1"/>
    <m/>
    <m/>
    <m/>
    <m/>
    <s v="with cut-off date"/>
    <d v="2024-12-31T00:00:00"/>
    <d v="2025-12-31T00:00:00"/>
    <n v="0"/>
    <n v="3"/>
    <d v="2024-12-31T00:00:00"/>
    <e v="#N/A"/>
    <m/>
    <m/>
    <m/>
    <m/>
    <m/>
    <m/>
    <m/>
    <m/>
    <m/>
    <m/>
    <m/>
    <m/>
    <m/>
    <m/>
    <m/>
    <m/>
    <m/>
    <m/>
    <m/>
    <m/>
    <m/>
    <n v="100000"/>
    <m/>
    <m/>
    <s v="Euro"/>
    <n v="32.75"/>
    <m/>
    <m/>
    <m/>
    <m/>
    <e v="#N/A"/>
    <n v="0"/>
    <m/>
    <m/>
    <m/>
    <m/>
    <m/>
    <m/>
    <m/>
    <m/>
    <m/>
    <m/>
    <m/>
    <m/>
    <m/>
    <m/>
    <m/>
    <m/>
    <m/>
    <m/>
    <m/>
    <m/>
    <m/>
  </r>
  <r>
    <m/>
    <s v="V200006"/>
    <s v="2021-0029"/>
    <x v="150"/>
    <m/>
    <s v="Wagon"/>
    <n v="17"/>
    <m/>
    <x v="51"/>
    <m/>
    <m/>
    <x v="2"/>
    <x v="3"/>
    <n v="1"/>
    <m/>
    <m/>
    <n v="1"/>
    <m/>
    <n v="0"/>
    <n v="0"/>
    <x v="1"/>
    <m/>
    <m/>
    <m/>
    <x v="0"/>
    <m/>
    <m/>
    <m/>
    <e v="#N/A"/>
    <e v="#N/A"/>
    <n v="729"/>
    <x v="1"/>
    <m/>
    <m/>
    <m/>
    <m/>
    <s v="with cut-off date"/>
    <d v="2024-12-31T00:00:00"/>
    <d v="2025-12-31T00:00:00"/>
    <n v="0"/>
    <n v="3"/>
    <d v="2024-12-31T00:00:00"/>
    <e v="#N/A"/>
    <m/>
    <m/>
    <m/>
    <m/>
    <m/>
    <m/>
    <m/>
    <m/>
    <m/>
    <m/>
    <m/>
    <m/>
    <m/>
    <m/>
    <m/>
    <m/>
    <m/>
    <m/>
    <m/>
    <m/>
    <m/>
    <n v="100000"/>
    <m/>
    <m/>
    <s v="Euro"/>
    <n v="32.75"/>
    <m/>
    <m/>
    <m/>
    <m/>
    <e v="#N/A"/>
    <n v="0"/>
    <m/>
    <m/>
    <m/>
    <m/>
    <m/>
    <m/>
    <m/>
    <m/>
    <m/>
    <m/>
    <m/>
    <m/>
    <m/>
    <m/>
    <m/>
    <m/>
    <m/>
    <m/>
    <m/>
    <m/>
    <m/>
  </r>
  <r>
    <m/>
    <s v="V200006"/>
    <s v="2021-0029"/>
    <x v="150"/>
    <m/>
    <s v="Wagon"/>
    <n v="18"/>
    <m/>
    <x v="51"/>
    <m/>
    <m/>
    <x v="2"/>
    <x v="3"/>
    <n v="1"/>
    <m/>
    <m/>
    <n v="1"/>
    <m/>
    <n v="0"/>
    <n v="0"/>
    <x v="1"/>
    <m/>
    <m/>
    <m/>
    <x v="0"/>
    <m/>
    <m/>
    <m/>
    <e v="#N/A"/>
    <e v="#N/A"/>
    <n v="729"/>
    <x v="1"/>
    <m/>
    <m/>
    <m/>
    <m/>
    <s v="with cut-off date"/>
    <d v="2024-12-31T00:00:00"/>
    <d v="2025-12-31T00:00:00"/>
    <n v="0"/>
    <n v="3"/>
    <d v="2024-12-31T00:00:00"/>
    <e v="#N/A"/>
    <m/>
    <m/>
    <m/>
    <m/>
    <m/>
    <m/>
    <m/>
    <m/>
    <m/>
    <m/>
    <m/>
    <m/>
    <m/>
    <m/>
    <m/>
    <m/>
    <m/>
    <m/>
    <m/>
    <m/>
    <m/>
    <n v="100000"/>
    <m/>
    <m/>
    <s v="Euro"/>
    <n v="32.75"/>
    <m/>
    <m/>
    <m/>
    <m/>
    <e v="#N/A"/>
    <n v="0"/>
    <m/>
    <m/>
    <m/>
    <m/>
    <m/>
    <m/>
    <m/>
    <m/>
    <m/>
    <m/>
    <m/>
    <m/>
    <m/>
    <m/>
    <m/>
    <m/>
    <m/>
    <m/>
    <m/>
    <m/>
    <m/>
  </r>
  <r>
    <m/>
    <s v="V200006"/>
    <s v="2021-0029"/>
    <x v="150"/>
    <m/>
    <s v="Wagon"/>
    <n v="19"/>
    <m/>
    <x v="51"/>
    <m/>
    <m/>
    <x v="2"/>
    <x v="3"/>
    <n v="1"/>
    <m/>
    <m/>
    <n v="1"/>
    <m/>
    <n v="0"/>
    <n v="0"/>
    <x v="1"/>
    <m/>
    <m/>
    <m/>
    <x v="0"/>
    <m/>
    <m/>
    <m/>
    <e v="#N/A"/>
    <e v="#N/A"/>
    <n v="729"/>
    <x v="1"/>
    <m/>
    <m/>
    <m/>
    <m/>
    <s v="with cut-off date"/>
    <d v="2024-12-31T00:00:00"/>
    <d v="2025-12-31T00:00:00"/>
    <n v="0"/>
    <n v="3"/>
    <d v="2024-12-31T00:00:00"/>
    <e v="#N/A"/>
    <m/>
    <m/>
    <m/>
    <m/>
    <m/>
    <m/>
    <m/>
    <m/>
    <m/>
    <m/>
    <m/>
    <m/>
    <m/>
    <m/>
    <m/>
    <m/>
    <m/>
    <m/>
    <m/>
    <m/>
    <m/>
    <n v="100000"/>
    <m/>
    <m/>
    <s v="Euro"/>
    <n v="32.75"/>
    <m/>
    <m/>
    <m/>
    <m/>
    <e v="#N/A"/>
    <n v="0"/>
    <m/>
    <m/>
    <m/>
    <m/>
    <m/>
    <m/>
    <m/>
    <m/>
    <m/>
    <m/>
    <m/>
    <m/>
    <m/>
    <m/>
    <m/>
    <m/>
    <m/>
    <m/>
    <m/>
    <m/>
    <m/>
  </r>
  <r>
    <m/>
    <s v="V200006"/>
    <s v="2021-0029"/>
    <x v="150"/>
    <m/>
    <s v="Wagon"/>
    <n v="20"/>
    <m/>
    <x v="51"/>
    <m/>
    <m/>
    <x v="2"/>
    <x v="3"/>
    <n v="1"/>
    <m/>
    <m/>
    <n v="1"/>
    <m/>
    <n v="0"/>
    <n v="0"/>
    <x v="1"/>
    <m/>
    <m/>
    <m/>
    <x v="0"/>
    <m/>
    <m/>
    <m/>
    <e v="#N/A"/>
    <e v="#N/A"/>
    <n v="729"/>
    <x v="1"/>
    <m/>
    <m/>
    <m/>
    <m/>
    <s v="with cut-off date"/>
    <d v="2024-12-31T00:00:00"/>
    <d v="2025-12-31T00:00:00"/>
    <n v="0"/>
    <n v="3"/>
    <d v="2024-12-31T00:00:00"/>
    <e v="#N/A"/>
    <m/>
    <m/>
    <m/>
    <m/>
    <m/>
    <m/>
    <m/>
    <m/>
    <m/>
    <m/>
    <m/>
    <m/>
    <m/>
    <m/>
    <m/>
    <m/>
    <m/>
    <m/>
    <m/>
    <m/>
    <m/>
    <n v="100000"/>
    <m/>
    <m/>
    <s v="Euro"/>
    <n v="32.75"/>
    <m/>
    <m/>
    <m/>
    <m/>
    <e v="#N/A"/>
    <n v="0"/>
    <m/>
    <m/>
    <m/>
    <m/>
    <m/>
    <m/>
    <m/>
    <m/>
    <m/>
    <m/>
    <m/>
    <m/>
    <m/>
    <m/>
    <m/>
    <m/>
    <m/>
    <m/>
    <m/>
    <m/>
    <m/>
  </r>
  <r>
    <m/>
    <s v="V200006"/>
    <s v="2021-0029"/>
    <x v="150"/>
    <m/>
    <s v="Wagon"/>
    <n v="21"/>
    <m/>
    <x v="51"/>
    <m/>
    <m/>
    <x v="2"/>
    <x v="3"/>
    <n v="1"/>
    <m/>
    <m/>
    <n v="1"/>
    <m/>
    <n v="0"/>
    <n v="0"/>
    <x v="1"/>
    <m/>
    <m/>
    <m/>
    <x v="0"/>
    <m/>
    <m/>
    <m/>
    <e v="#N/A"/>
    <e v="#N/A"/>
    <n v="729"/>
    <x v="1"/>
    <m/>
    <m/>
    <m/>
    <m/>
    <s v="with cut-off date"/>
    <d v="2024-12-31T00:00:00"/>
    <d v="2025-12-31T00:00:00"/>
    <n v="0"/>
    <n v="3"/>
    <d v="2024-12-31T00:00:00"/>
    <e v="#N/A"/>
    <m/>
    <m/>
    <m/>
    <m/>
    <m/>
    <m/>
    <m/>
    <m/>
    <m/>
    <m/>
    <m/>
    <m/>
    <m/>
    <m/>
    <m/>
    <m/>
    <m/>
    <m/>
    <m/>
    <m/>
    <m/>
    <n v="100000"/>
    <m/>
    <m/>
    <s v="Euro"/>
    <n v="32.75"/>
    <m/>
    <m/>
    <m/>
    <m/>
    <e v="#N/A"/>
    <n v="0"/>
    <m/>
    <m/>
    <m/>
    <m/>
    <m/>
    <m/>
    <m/>
    <m/>
    <m/>
    <m/>
    <m/>
    <m/>
    <m/>
    <m/>
    <m/>
    <m/>
    <m/>
    <m/>
    <m/>
    <m/>
    <m/>
  </r>
  <r>
    <m/>
    <s v="V200006"/>
    <s v="2021-0029"/>
    <x v="150"/>
    <m/>
    <s v="Wagon"/>
    <n v="22"/>
    <m/>
    <x v="51"/>
    <m/>
    <m/>
    <x v="2"/>
    <x v="3"/>
    <n v="1"/>
    <m/>
    <m/>
    <n v="1"/>
    <m/>
    <n v="0"/>
    <n v="0"/>
    <x v="1"/>
    <m/>
    <m/>
    <m/>
    <x v="0"/>
    <m/>
    <m/>
    <m/>
    <e v="#N/A"/>
    <e v="#N/A"/>
    <n v="729"/>
    <x v="1"/>
    <m/>
    <m/>
    <m/>
    <m/>
    <s v="with cut-off date"/>
    <d v="2024-12-31T00:00:00"/>
    <d v="2025-12-31T00:00:00"/>
    <n v="0"/>
    <n v="3"/>
    <d v="2024-12-31T00:00:00"/>
    <e v="#N/A"/>
    <m/>
    <m/>
    <m/>
    <m/>
    <m/>
    <m/>
    <m/>
    <m/>
    <m/>
    <m/>
    <m/>
    <m/>
    <m/>
    <m/>
    <m/>
    <m/>
    <m/>
    <m/>
    <m/>
    <m/>
    <m/>
    <n v="100000"/>
    <m/>
    <m/>
    <s v="Euro"/>
    <n v="32.75"/>
    <m/>
    <m/>
    <m/>
    <m/>
    <e v="#N/A"/>
    <n v="0"/>
    <m/>
    <m/>
    <m/>
    <m/>
    <m/>
    <m/>
    <m/>
    <m/>
    <m/>
    <m/>
    <m/>
    <m/>
    <m/>
    <m/>
    <m/>
    <m/>
    <m/>
    <m/>
    <m/>
    <m/>
    <m/>
  </r>
  <r>
    <m/>
    <s v="V200006"/>
    <s v="2021-0029"/>
    <x v="150"/>
    <m/>
    <s v="Wagon"/>
    <n v="23"/>
    <m/>
    <x v="51"/>
    <m/>
    <m/>
    <x v="2"/>
    <x v="3"/>
    <n v="1"/>
    <m/>
    <m/>
    <n v="1"/>
    <m/>
    <n v="0"/>
    <n v="0"/>
    <x v="1"/>
    <m/>
    <m/>
    <m/>
    <x v="0"/>
    <m/>
    <m/>
    <m/>
    <e v="#N/A"/>
    <e v="#N/A"/>
    <n v="729"/>
    <x v="1"/>
    <m/>
    <m/>
    <m/>
    <m/>
    <s v="with cut-off date"/>
    <d v="2024-12-31T00:00:00"/>
    <d v="2025-12-31T00:00:00"/>
    <n v="0"/>
    <n v="3"/>
    <d v="2024-12-31T00:00:00"/>
    <e v="#N/A"/>
    <m/>
    <m/>
    <m/>
    <m/>
    <m/>
    <m/>
    <m/>
    <m/>
    <m/>
    <m/>
    <m/>
    <m/>
    <m/>
    <m/>
    <m/>
    <m/>
    <m/>
    <m/>
    <m/>
    <m/>
    <m/>
    <n v="100000"/>
    <m/>
    <m/>
    <s v="Euro"/>
    <n v="32.75"/>
    <m/>
    <m/>
    <m/>
    <m/>
    <e v="#N/A"/>
    <n v="0"/>
    <m/>
    <m/>
    <m/>
    <m/>
    <m/>
    <m/>
    <m/>
    <m/>
    <m/>
    <m/>
    <m/>
    <m/>
    <m/>
    <m/>
    <m/>
    <m/>
    <m/>
    <m/>
    <m/>
    <m/>
    <m/>
  </r>
  <r>
    <m/>
    <s v="V200006"/>
    <s v="2021-0029"/>
    <x v="150"/>
    <m/>
    <s v="Wagon"/>
    <n v="24"/>
    <m/>
    <x v="51"/>
    <m/>
    <m/>
    <x v="2"/>
    <x v="3"/>
    <n v="1"/>
    <m/>
    <m/>
    <n v="1"/>
    <m/>
    <n v="0"/>
    <n v="0"/>
    <x v="1"/>
    <m/>
    <m/>
    <m/>
    <x v="0"/>
    <m/>
    <m/>
    <m/>
    <e v="#N/A"/>
    <e v="#N/A"/>
    <n v="729"/>
    <x v="1"/>
    <m/>
    <m/>
    <m/>
    <m/>
    <s v="with cut-off date"/>
    <d v="2024-12-31T00:00:00"/>
    <d v="2025-12-31T00:00:00"/>
    <n v="0"/>
    <n v="3"/>
    <d v="2024-12-31T00:00:00"/>
    <e v="#N/A"/>
    <m/>
    <m/>
    <m/>
    <m/>
    <m/>
    <m/>
    <m/>
    <m/>
    <m/>
    <m/>
    <m/>
    <m/>
    <m/>
    <m/>
    <m/>
    <m/>
    <m/>
    <m/>
    <m/>
    <m/>
    <m/>
    <n v="100000"/>
    <m/>
    <m/>
    <s v="Euro"/>
    <n v="32.75"/>
    <m/>
    <m/>
    <m/>
    <m/>
    <e v="#N/A"/>
    <n v="0"/>
    <m/>
    <m/>
    <m/>
    <m/>
    <m/>
    <m/>
    <m/>
    <m/>
    <m/>
    <m/>
    <m/>
    <m/>
    <m/>
    <m/>
    <m/>
    <m/>
    <m/>
    <m/>
    <m/>
    <m/>
    <m/>
  </r>
  <r>
    <m/>
    <s v="V200006"/>
    <s v="2021-0029"/>
    <x v="150"/>
    <m/>
    <s v="Wagon"/>
    <n v="25"/>
    <m/>
    <x v="51"/>
    <m/>
    <m/>
    <x v="2"/>
    <x v="3"/>
    <n v="1"/>
    <m/>
    <m/>
    <n v="1"/>
    <m/>
    <n v="0"/>
    <n v="0"/>
    <x v="1"/>
    <m/>
    <m/>
    <m/>
    <x v="0"/>
    <m/>
    <m/>
    <m/>
    <e v="#N/A"/>
    <e v="#N/A"/>
    <n v="729"/>
    <x v="1"/>
    <m/>
    <m/>
    <m/>
    <m/>
    <s v="with cut-off date"/>
    <d v="2024-12-31T00:00:00"/>
    <d v="2025-12-31T00:00:00"/>
    <n v="0"/>
    <n v="3"/>
    <d v="2024-12-31T00:00:00"/>
    <e v="#N/A"/>
    <m/>
    <m/>
    <m/>
    <m/>
    <m/>
    <m/>
    <m/>
    <m/>
    <m/>
    <m/>
    <m/>
    <m/>
    <m/>
    <m/>
    <m/>
    <m/>
    <m/>
    <m/>
    <m/>
    <m/>
    <m/>
    <n v="100000"/>
    <m/>
    <m/>
    <s v="Euro"/>
    <n v="32.75"/>
    <m/>
    <m/>
    <m/>
    <m/>
    <e v="#N/A"/>
    <n v="0"/>
    <m/>
    <m/>
    <m/>
    <m/>
    <m/>
    <m/>
    <m/>
    <m/>
    <m/>
    <m/>
    <m/>
    <m/>
    <m/>
    <m/>
    <m/>
    <m/>
    <m/>
    <m/>
    <m/>
    <m/>
    <m/>
  </r>
  <r>
    <m/>
    <s v="V200006"/>
    <s v="2021-0029"/>
    <x v="150"/>
    <m/>
    <s v="Wagon"/>
    <n v="26"/>
    <m/>
    <x v="51"/>
    <m/>
    <m/>
    <x v="2"/>
    <x v="3"/>
    <n v="1"/>
    <m/>
    <m/>
    <n v="1"/>
    <m/>
    <n v="0"/>
    <n v="0"/>
    <x v="1"/>
    <m/>
    <m/>
    <m/>
    <x v="0"/>
    <m/>
    <m/>
    <m/>
    <e v="#N/A"/>
    <e v="#N/A"/>
    <n v="729"/>
    <x v="1"/>
    <m/>
    <m/>
    <m/>
    <m/>
    <s v="with cut-off date"/>
    <d v="2024-12-31T00:00:00"/>
    <d v="2025-12-31T00:00:00"/>
    <n v="0"/>
    <n v="3"/>
    <d v="2024-12-31T00:00:00"/>
    <e v="#N/A"/>
    <m/>
    <m/>
    <m/>
    <m/>
    <m/>
    <m/>
    <m/>
    <m/>
    <m/>
    <m/>
    <m/>
    <m/>
    <m/>
    <m/>
    <m/>
    <m/>
    <m/>
    <m/>
    <m/>
    <m/>
    <m/>
    <n v="100000"/>
    <m/>
    <m/>
    <s v="Euro"/>
    <n v="32.75"/>
    <m/>
    <m/>
    <m/>
    <m/>
    <e v="#N/A"/>
    <n v="0"/>
    <m/>
    <m/>
    <m/>
    <m/>
    <m/>
    <m/>
    <m/>
    <m/>
    <m/>
    <m/>
    <m/>
    <m/>
    <m/>
    <m/>
    <m/>
    <m/>
    <m/>
    <m/>
    <m/>
    <m/>
    <m/>
  </r>
  <r>
    <m/>
    <s v="V200006"/>
    <s v="2021-0029"/>
    <x v="150"/>
    <m/>
    <s v="Wagon"/>
    <n v="27"/>
    <m/>
    <x v="51"/>
    <m/>
    <m/>
    <x v="2"/>
    <x v="3"/>
    <n v="1"/>
    <m/>
    <m/>
    <n v="1"/>
    <m/>
    <n v="0"/>
    <n v="0"/>
    <x v="1"/>
    <m/>
    <m/>
    <m/>
    <x v="0"/>
    <m/>
    <m/>
    <m/>
    <e v="#N/A"/>
    <e v="#N/A"/>
    <n v="729"/>
    <x v="1"/>
    <m/>
    <m/>
    <m/>
    <m/>
    <s v="with cut-off date"/>
    <d v="2024-12-31T00:00:00"/>
    <d v="2025-12-31T00:00:00"/>
    <n v="0"/>
    <n v="3"/>
    <d v="2024-12-31T00:00:00"/>
    <e v="#N/A"/>
    <m/>
    <m/>
    <m/>
    <m/>
    <m/>
    <m/>
    <m/>
    <m/>
    <m/>
    <m/>
    <m/>
    <m/>
    <m/>
    <m/>
    <m/>
    <m/>
    <m/>
    <m/>
    <m/>
    <m/>
    <m/>
    <n v="100000"/>
    <m/>
    <m/>
    <s v="Euro"/>
    <n v="32.75"/>
    <m/>
    <m/>
    <m/>
    <m/>
    <e v="#N/A"/>
    <n v="0"/>
    <m/>
    <m/>
    <m/>
    <m/>
    <m/>
    <m/>
    <m/>
    <m/>
    <m/>
    <m/>
    <m/>
    <m/>
    <m/>
    <m/>
    <m/>
    <m/>
    <m/>
    <m/>
    <m/>
    <m/>
    <m/>
  </r>
  <r>
    <m/>
    <s v="V200006"/>
    <s v="2021-0029"/>
    <x v="150"/>
    <m/>
    <s v="Wagon"/>
    <n v="28"/>
    <m/>
    <x v="51"/>
    <m/>
    <m/>
    <x v="2"/>
    <x v="3"/>
    <n v="1"/>
    <m/>
    <m/>
    <n v="1"/>
    <m/>
    <n v="0"/>
    <n v="0"/>
    <x v="1"/>
    <m/>
    <m/>
    <m/>
    <x v="0"/>
    <m/>
    <m/>
    <m/>
    <e v="#N/A"/>
    <e v="#N/A"/>
    <n v="729"/>
    <x v="1"/>
    <m/>
    <m/>
    <m/>
    <m/>
    <s v="with cut-off date"/>
    <d v="2024-12-31T00:00:00"/>
    <d v="2025-12-31T00:00:00"/>
    <n v="0"/>
    <n v="3"/>
    <d v="2024-12-31T00:00:00"/>
    <e v="#N/A"/>
    <m/>
    <m/>
    <m/>
    <m/>
    <m/>
    <m/>
    <m/>
    <m/>
    <m/>
    <m/>
    <m/>
    <m/>
    <m/>
    <m/>
    <m/>
    <m/>
    <m/>
    <m/>
    <m/>
    <m/>
    <m/>
    <n v="100000"/>
    <m/>
    <m/>
    <s v="Euro"/>
    <n v="32.75"/>
    <m/>
    <m/>
    <m/>
    <m/>
    <e v="#N/A"/>
    <n v="0"/>
    <m/>
    <m/>
    <m/>
    <m/>
    <m/>
    <m/>
    <m/>
    <m/>
    <m/>
    <m/>
    <m/>
    <m/>
    <m/>
    <m/>
    <m/>
    <m/>
    <m/>
    <m/>
    <m/>
    <m/>
    <m/>
  </r>
  <r>
    <m/>
    <s v="V200006"/>
    <s v="2021-0029"/>
    <x v="150"/>
    <m/>
    <s v="Wagon"/>
    <n v="29"/>
    <m/>
    <x v="51"/>
    <m/>
    <m/>
    <x v="2"/>
    <x v="3"/>
    <n v="1"/>
    <m/>
    <m/>
    <n v="1"/>
    <m/>
    <n v="0"/>
    <n v="0"/>
    <x v="1"/>
    <m/>
    <m/>
    <m/>
    <x v="0"/>
    <m/>
    <m/>
    <m/>
    <e v="#N/A"/>
    <e v="#N/A"/>
    <n v="729"/>
    <x v="1"/>
    <m/>
    <m/>
    <m/>
    <m/>
    <s v="with cut-off date"/>
    <d v="2024-12-31T00:00:00"/>
    <d v="2025-12-31T00:00:00"/>
    <n v="0"/>
    <n v="3"/>
    <d v="2024-12-31T00:00:00"/>
    <e v="#N/A"/>
    <m/>
    <m/>
    <m/>
    <m/>
    <m/>
    <m/>
    <m/>
    <m/>
    <m/>
    <m/>
    <m/>
    <m/>
    <m/>
    <m/>
    <m/>
    <m/>
    <m/>
    <m/>
    <m/>
    <m/>
    <m/>
    <n v="100000"/>
    <m/>
    <m/>
    <s v="Euro"/>
    <n v="32.75"/>
    <m/>
    <m/>
    <m/>
    <m/>
    <e v="#N/A"/>
    <n v="0"/>
    <m/>
    <m/>
    <m/>
    <m/>
    <m/>
    <m/>
    <m/>
    <m/>
    <m/>
    <m/>
    <m/>
    <m/>
    <m/>
    <m/>
    <m/>
    <m/>
    <m/>
    <m/>
    <m/>
    <m/>
    <m/>
  </r>
  <r>
    <m/>
    <s v="V200006"/>
    <s v="2021-0029"/>
    <x v="150"/>
    <m/>
    <s v="Wagon"/>
    <n v="30"/>
    <m/>
    <x v="51"/>
    <m/>
    <m/>
    <x v="2"/>
    <x v="3"/>
    <n v="1"/>
    <m/>
    <m/>
    <n v="1"/>
    <m/>
    <n v="0"/>
    <n v="0"/>
    <x v="1"/>
    <m/>
    <m/>
    <m/>
    <x v="0"/>
    <m/>
    <m/>
    <m/>
    <e v="#N/A"/>
    <e v="#N/A"/>
    <n v="729"/>
    <x v="1"/>
    <m/>
    <m/>
    <m/>
    <m/>
    <s v="with cut-off date"/>
    <d v="2024-12-31T00:00:00"/>
    <d v="2025-12-31T00:00:00"/>
    <n v="0"/>
    <n v="3"/>
    <d v="2024-12-31T00:00:00"/>
    <e v="#N/A"/>
    <m/>
    <m/>
    <m/>
    <m/>
    <m/>
    <m/>
    <m/>
    <m/>
    <m/>
    <m/>
    <m/>
    <m/>
    <m/>
    <m/>
    <m/>
    <m/>
    <m/>
    <m/>
    <m/>
    <m/>
    <m/>
    <n v="100000"/>
    <m/>
    <m/>
    <s v="Euro"/>
    <n v="32.75"/>
    <m/>
    <m/>
    <m/>
    <m/>
    <e v="#N/A"/>
    <n v="0"/>
    <m/>
    <m/>
    <m/>
    <m/>
    <m/>
    <m/>
    <m/>
    <m/>
    <m/>
    <m/>
    <m/>
    <m/>
    <m/>
    <m/>
    <m/>
    <m/>
    <m/>
    <m/>
    <m/>
    <m/>
    <m/>
  </r>
  <r>
    <m/>
    <s v="V200006"/>
    <s v="2021-0029"/>
    <x v="150"/>
    <m/>
    <s v="Wagon"/>
    <n v="31"/>
    <m/>
    <x v="51"/>
    <m/>
    <m/>
    <x v="2"/>
    <x v="3"/>
    <n v="1"/>
    <m/>
    <m/>
    <n v="1"/>
    <m/>
    <n v="0"/>
    <n v="0"/>
    <x v="1"/>
    <m/>
    <m/>
    <m/>
    <x v="0"/>
    <m/>
    <m/>
    <m/>
    <e v="#N/A"/>
    <e v="#N/A"/>
    <n v="729"/>
    <x v="1"/>
    <m/>
    <m/>
    <m/>
    <m/>
    <s v="with cut-off date"/>
    <d v="2024-12-31T00:00:00"/>
    <d v="2025-12-31T00:00:00"/>
    <n v="0"/>
    <n v="3"/>
    <d v="2024-12-31T00:00:00"/>
    <e v="#N/A"/>
    <m/>
    <m/>
    <m/>
    <m/>
    <m/>
    <m/>
    <m/>
    <m/>
    <m/>
    <m/>
    <m/>
    <m/>
    <m/>
    <m/>
    <m/>
    <m/>
    <m/>
    <m/>
    <m/>
    <m/>
    <m/>
    <n v="100000"/>
    <m/>
    <m/>
    <s v="Euro"/>
    <n v="32.75"/>
    <m/>
    <m/>
    <m/>
    <m/>
    <e v="#N/A"/>
    <n v="0"/>
    <m/>
    <m/>
    <m/>
    <m/>
    <m/>
    <m/>
    <m/>
    <m/>
    <m/>
    <m/>
    <m/>
    <m/>
    <m/>
    <m/>
    <m/>
    <m/>
    <m/>
    <m/>
    <m/>
    <m/>
    <m/>
  </r>
  <r>
    <m/>
    <s v="V200006"/>
    <s v="2021-0029"/>
    <x v="150"/>
    <m/>
    <s v="Wagon"/>
    <n v="32"/>
    <m/>
    <x v="51"/>
    <m/>
    <m/>
    <x v="2"/>
    <x v="3"/>
    <n v="1"/>
    <m/>
    <m/>
    <n v="1"/>
    <m/>
    <n v="0"/>
    <n v="0"/>
    <x v="1"/>
    <m/>
    <m/>
    <m/>
    <x v="0"/>
    <m/>
    <m/>
    <m/>
    <e v="#N/A"/>
    <e v="#N/A"/>
    <n v="729"/>
    <x v="1"/>
    <m/>
    <m/>
    <m/>
    <m/>
    <s v="with cut-off date"/>
    <d v="2024-12-31T00:00:00"/>
    <d v="2025-12-31T00:00:00"/>
    <n v="0"/>
    <n v="3"/>
    <d v="2024-12-31T00:00:00"/>
    <e v="#N/A"/>
    <m/>
    <m/>
    <m/>
    <m/>
    <m/>
    <m/>
    <m/>
    <m/>
    <m/>
    <m/>
    <m/>
    <m/>
    <m/>
    <m/>
    <m/>
    <m/>
    <m/>
    <m/>
    <m/>
    <m/>
    <m/>
    <n v="100000"/>
    <m/>
    <m/>
    <s v="Euro"/>
    <n v="32.75"/>
    <m/>
    <m/>
    <m/>
    <m/>
    <e v="#N/A"/>
    <n v="0"/>
    <m/>
    <m/>
    <m/>
    <m/>
    <m/>
    <m/>
    <m/>
    <m/>
    <m/>
    <m/>
    <m/>
    <m/>
    <m/>
    <m/>
    <m/>
    <m/>
    <m/>
    <m/>
    <m/>
    <m/>
    <m/>
  </r>
  <r>
    <m/>
    <s v="V200006"/>
    <s v="2021-0029"/>
    <x v="150"/>
    <m/>
    <s v="Wagon"/>
    <n v="33"/>
    <m/>
    <x v="51"/>
    <m/>
    <m/>
    <x v="2"/>
    <x v="3"/>
    <n v="1"/>
    <m/>
    <m/>
    <n v="1"/>
    <m/>
    <n v="0"/>
    <n v="0"/>
    <x v="1"/>
    <m/>
    <m/>
    <m/>
    <x v="0"/>
    <m/>
    <m/>
    <m/>
    <e v="#N/A"/>
    <e v="#N/A"/>
    <n v="729"/>
    <x v="1"/>
    <m/>
    <m/>
    <m/>
    <m/>
    <s v="with cut-off date"/>
    <d v="2024-12-31T00:00:00"/>
    <d v="2025-12-31T00:00:00"/>
    <n v="0"/>
    <n v="3"/>
    <d v="2024-12-31T00:00:00"/>
    <e v="#N/A"/>
    <m/>
    <m/>
    <m/>
    <m/>
    <m/>
    <m/>
    <m/>
    <m/>
    <m/>
    <m/>
    <m/>
    <m/>
    <m/>
    <m/>
    <m/>
    <m/>
    <m/>
    <m/>
    <m/>
    <m/>
    <m/>
    <n v="100000"/>
    <m/>
    <m/>
    <s v="Euro"/>
    <n v="32.75"/>
    <m/>
    <m/>
    <m/>
    <m/>
    <e v="#N/A"/>
    <n v="0"/>
    <m/>
    <m/>
    <m/>
    <m/>
    <m/>
    <m/>
    <m/>
    <m/>
    <m/>
    <m/>
    <m/>
    <m/>
    <m/>
    <m/>
    <m/>
    <m/>
    <m/>
    <m/>
    <m/>
    <m/>
    <m/>
  </r>
  <r>
    <m/>
    <s v="V200006"/>
    <s v="2021-0029"/>
    <x v="150"/>
    <m/>
    <s v="Wagon"/>
    <n v="34"/>
    <m/>
    <x v="51"/>
    <m/>
    <m/>
    <x v="2"/>
    <x v="3"/>
    <n v="1"/>
    <m/>
    <m/>
    <n v="1"/>
    <m/>
    <n v="0"/>
    <n v="0"/>
    <x v="1"/>
    <m/>
    <m/>
    <m/>
    <x v="0"/>
    <m/>
    <m/>
    <m/>
    <e v="#N/A"/>
    <e v="#N/A"/>
    <n v="729"/>
    <x v="1"/>
    <m/>
    <m/>
    <m/>
    <m/>
    <s v="with cut-off date"/>
    <d v="2024-12-31T00:00:00"/>
    <d v="2025-12-31T00:00:00"/>
    <n v="0"/>
    <n v="3"/>
    <d v="2024-12-31T00:00:00"/>
    <e v="#N/A"/>
    <m/>
    <m/>
    <m/>
    <m/>
    <m/>
    <m/>
    <m/>
    <m/>
    <m/>
    <m/>
    <m/>
    <m/>
    <m/>
    <m/>
    <m/>
    <m/>
    <m/>
    <m/>
    <m/>
    <m/>
    <m/>
    <n v="100000"/>
    <m/>
    <m/>
    <s v="Euro"/>
    <n v="32.75"/>
    <m/>
    <m/>
    <m/>
    <m/>
    <e v="#N/A"/>
    <n v="0"/>
    <m/>
    <m/>
    <m/>
    <m/>
    <m/>
    <m/>
    <m/>
    <m/>
    <m/>
    <m/>
    <m/>
    <m/>
    <m/>
    <m/>
    <m/>
    <m/>
    <m/>
    <m/>
    <m/>
    <m/>
    <m/>
  </r>
  <r>
    <m/>
    <s v="V200006"/>
    <s v="2021-0029"/>
    <x v="150"/>
    <m/>
    <s v="Wagon"/>
    <n v="35"/>
    <m/>
    <x v="51"/>
    <m/>
    <m/>
    <x v="2"/>
    <x v="3"/>
    <n v="1"/>
    <m/>
    <m/>
    <m/>
    <n v="1"/>
    <n v="0"/>
    <n v="0"/>
    <x v="1"/>
    <m/>
    <m/>
    <m/>
    <x v="0"/>
    <m/>
    <m/>
    <m/>
    <e v="#N/A"/>
    <e v="#N/A"/>
    <n v="729"/>
    <x v="1"/>
    <m/>
    <m/>
    <m/>
    <m/>
    <s v="with cut-off date"/>
    <d v="2024-12-31T00:00:00"/>
    <d v="2025-12-31T00:00:00"/>
    <n v="0"/>
    <n v="3"/>
    <d v="2024-12-31T00:00:00"/>
    <e v="#N/A"/>
    <m/>
    <m/>
    <m/>
    <m/>
    <m/>
    <m/>
    <m/>
    <m/>
    <m/>
    <m/>
    <m/>
    <m/>
    <m/>
    <m/>
    <m/>
    <m/>
    <m/>
    <m/>
    <m/>
    <m/>
    <m/>
    <n v="100000"/>
    <m/>
    <m/>
    <s v="Euro"/>
    <n v="32.75"/>
    <m/>
    <m/>
    <m/>
    <m/>
    <e v="#N/A"/>
    <n v="0"/>
    <m/>
    <m/>
    <m/>
    <m/>
    <m/>
    <m/>
    <m/>
    <m/>
    <m/>
    <m/>
    <m/>
    <m/>
    <m/>
    <m/>
    <m/>
    <m/>
    <m/>
    <m/>
    <m/>
    <m/>
    <m/>
  </r>
  <r>
    <m/>
    <s v="V200006"/>
    <s v="2021-0029"/>
    <x v="150"/>
    <m/>
    <s v="Wagon"/>
    <n v="36"/>
    <m/>
    <x v="51"/>
    <m/>
    <m/>
    <x v="2"/>
    <x v="3"/>
    <n v="1"/>
    <m/>
    <m/>
    <m/>
    <n v="1"/>
    <n v="0"/>
    <n v="0"/>
    <x v="1"/>
    <m/>
    <m/>
    <m/>
    <x v="0"/>
    <m/>
    <m/>
    <m/>
    <e v="#N/A"/>
    <e v="#N/A"/>
    <n v="729"/>
    <x v="1"/>
    <m/>
    <m/>
    <m/>
    <m/>
    <s v="with cut-off date"/>
    <d v="2024-12-31T00:00:00"/>
    <d v="2025-12-31T00:00:00"/>
    <n v="0"/>
    <n v="3"/>
    <d v="2024-12-31T00:00:00"/>
    <e v="#N/A"/>
    <m/>
    <m/>
    <m/>
    <m/>
    <m/>
    <m/>
    <m/>
    <m/>
    <m/>
    <m/>
    <m/>
    <m/>
    <m/>
    <m/>
    <m/>
    <m/>
    <m/>
    <m/>
    <m/>
    <m/>
    <m/>
    <n v="100000"/>
    <m/>
    <m/>
    <s v="Euro"/>
    <n v="32.75"/>
    <m/>
    <m/>
    <m/>
    <m/>
    <e v="#N/A"/>
    <n v="0"/>
    <m/>
    <m/>
    <m/>
    <m/>
    <m/>
    <m/>
    <m/>
    <m/>
    <m/>
    <m/>
    <m/>
    <m/>
    <m/>
    <m/>
    <m/>
    <m/>
    <m/>
    <m/>
    <m/>
    <m/>
    <m/>
  </r>
  <r>
    <m/>
    <s v="V200006"/>
    <s v="2021-0029"/>
    <x v="150"/>
    <m/>
    <s v="Wagon"/>
    <n v="37"/>
    <m/>
    <x v="51"/>
    <m/>
    <m/>
    <x v="2"/>
    <x v="3"/>
    <n v="1"/>
    <m/>
    <m/>
    <m/>
    <n v="1"/>
    <n v="0"/>
    <n v="0"/>
    <x v="1"/>
    <m/>
    <m/>
    <m/>
    <x v="0"/>
    <m/>
    <m/>
    <m/>
    <e v="#N/A"/>
    <e v="#N/A"/>
    <n v="729"/>
    <x v="1"/>
    <m/>
    <m/>
    <m/>
    <m/>
    <s v="with cut-off date"/>
    <d v="2024-12-31T00:00:00"/>
    <d v="2025-12-31T00:00:00"/>
    <n v="0"/>
    <n v="3"/>
    <d v="2024-12-31T00:00:00"/>
    <e v="#N/A"/>
    <m/>
    <m/>
    <m/>
    <m/>
    <m/>
    <m/>
    <m/>
    <m/>
    <m/>
    <m/>
    <m/>
    <m/>
    <m/>
    <m/>
    <m/>
    <m/>
    <m/>
    <m/>
    <m/>
    <m/>
    <m/>
    <n v="100000"/>
    <m/>
    <m/>
    <s v="Euro"/>
    <n v="32.75"/>
    <m/>
    <m/>
    <m/>
    <m/>
    <e v="#N/A"/>
    <n v="0"/>
    <m/>
    <m/>
    <m/>
    <m/>
    <m/>
    <m/>
    <m/>
    <m/>
    <m/>
    <m/>
    <m/>
    <m/>
    <m/>
    <m/>
    <m/>
    <m/>
    <m/>
    <m/>
    <m/>
    <m/>
    <m/>
  </r>
  <r>
    <m/>
    <s v="V200006"/>
    <s v="2021-0029"/>
    <x v="150"/>
    <m/>
    <s v="Wagon"/>
    <n v="38"/>
    <m/>
    <x v="51"/>
    <m/>
    <m/>
    <x v="2"/>
    <x v="3"/>
    <n v="1"/>
    <m/>
    <m/>
    <m/>
    <n v="1"/>
    <n v="0"/>
    <n v="0"/>
    <x v="1"/>
    <m/>
    <m/>
    <m/>
    <x v="0"/>
    <m/>
    <m/>
    <m/>
    <e v="#N/A"/>
    <e v="#N/A"/>
    <n v="729"/>
    <x v="1"/>
    <m/>
    <m/>
    <m/>
    <m/>
    <s v="with cut-off date"/>
    <d v="2024-12-31T00:00:00"/>
    <d v="2025-12-31T00:00:00"/>
    <n v="0"/>
    <n v="3"/>
    <d v="2024-12-31T00:00:00"/>
    <e v="#N/A"/>
    <m/>
    <m/>
    <m/>
    <m/>
    <m/>
    <m/>
    <m/>
    <m/>
    <m/>
    <m/>
    <m/>
    <m/>
    <m/>
    <m/>
    <m/>
    <m/>
    <m/>
    <m/>
    <m/>
    <m/>
    <m/>
    <n v="100000"/>
    <m/>
    <m/>
    <s v="Euro"/>
    <n v="32.75"/>
    <m/>
    <m/>
    <m/>
    <m/>
    <e v="#N/A"/>
    <n v="0"/>
    <m/>
    <m/>
    <m/>
    <m/>
    <m/>
    <m/>
    <m/>
    <m/>
    <m/>
    <m/>
    <m/>
    <m/>
    <m/>
    <m/>
    <m/>
    <m/>
    <m/>
    <m/>
    <m/>
    <m/>
    <m/>
  </r>
  <r>
    <s v="OK N2 30.12.24/emo - LOA ok CMI 20.06.25"/>
    <s v="V200016"/>
    <s v="2021-0030"/>
    <x v="151"/>
    <m/>
    <s v="Header"/>
    <m/>
    <m/>
    <x v="51"/>
    <s v="NLD"/>
    <s v="West EU"/>
    <x v="2"/>
    <x v="3"/>
    <n v="9"/>
    <m/>
    <m/>
    <n v="9"/>
    <n v="0"/>
    <n v="0"/>
    <n v="10"/>
    <x v="2"/>
    <m/>
    <m/>
    <m/>
    <x v="4"/>
    <s v="3. Cut-off date per 31.12.27"/>
    <d v="2022-01-01T00:00:00"/>
    <d v="2023-12-31T00:00:00"/>
    <m/>
    <m/>
    <n v="729"/>
    <x v="42"/>
    <d v="2025-10-29T00:00:00"/>
    <s v="Quality"/>
    <s v="Nymwag Risse"/>
    <n v="6"/>
    <s v="n.a."/>
    <m/>
    <m/>
    <n v="0"/>
    <n v="2"/>
    <m/>
    <m/>
    <m/>
    <m/>
    <m/>
    <m/>
    <m/>
    <m/>
    <m/>
    <m/>
    <n v="729"/>
    <s v="B"/>
    <n v="74"/>
    <s v="1 angepasst"/>
    <s v="DEU"/>
    <s v="Not required"/>
    <s v="N"/>
    <s v="N"/>
    <m/>
    <m/>
    <n v="2"/>
    <m/>
    <m/>
    <n v="110000"/>
    <s v="Y"/>
    <m/>
    <s v="Euro"/>
    <n v="38.11"/>
    <n v="-10.66"/>
    <n v="0"/>
    <m/>
    <n v="0"/>
    <n v="27.45"/>
    <n v="0"/>
    <n v="0"/>
    <m/>
    <n v="0.9389999999999999"/>
    <n v="9.19"/>
    <n v="-10.66"/>
    <n v="-1.470000000000001"/>
    <n v="0"/>
    <n v="0"/>
    <n v="0"/>
    <n v="28.92"/>
    <s v="0.00"/>
    <n v="28.92"/>
    <n v="1"/>
    <n v="0"/>
    <n v="28.92"/>
    <n v="28.56"/>
    <n v="990000"/>
    <n v="0"/>
    <s v="N"/>
    <n v="0"/>
    <n v="89926.2"/>
  </r>
  <r>
    <m/>
    <s v="V200030"/>
    <s v="2021-0030"/>
    <x v="151"/>
    <n v="1"/>
    <s v="Batch"/>
    <m/>
    <m/>
    <x v="51"/>
    <s v="NLD"/>
    <s v="West EU"/>
    <x v="2"/>
    <x v="3"/>
    <n v="6"/>
    <m/>
    <m/>
    <n v="6"/>
    <n v="0"/>
    <n v="0"/>
    <n v="6"/>
    <x v="2"/>
    <m/>
    <m/>
    <m/>
    <x v="4"/>
    <m/>
    <m/>
    <m/>
    <d v="2023-09-07T00:00:00"/>
    <d v="2026-01-31T00:00:00"/>
    <m/>
    <x v="43"/>
    <d v="2025-10-29T00:00:00"/>
    <m/>
    <m/>
    <n v="6"/>
    <s v="n.a."/>
    <m/>
    <m/>
    <n v="0"/>
    <n v="2"/>
    <m/>
    <m/>
    <m/>
    <m/>
    <m/>
    <m/>
    <m/>
    <m/>
    <m/>
    <m/>
    <m/>
    <s v="B"/>
    <m/>
    <s v="1 angepasst"/>
    <s v="DEU"/>
    <s v="Not required"/>
    <s v="N"/>
    <s v="N"/>
    <n v="0"/>
    <n v="0"/>
    <m/>
    <m/>
    <m/>
    <n v="110000"/>
    <s v="Y"/>
    <d v="1899-12-30T00:00:00"/>
    <s v="Euro"/>
    <n v="38.11"/>
    <n v="-10.66"/>
    <n v="0"/>
    <m/>
    <n v="0"/>
    <n v="27.45"/>
    <n v="0"/>
    <n v="0"/>
    <n v="0"/>
    <m/>
    <n v="9.19"/>
    <n v="-10.66"/>
    <n v="-1.470000000000001"/>
    <n v="0"/>
    <n v="0"/>
    <n v="0"/>
    <n v="28.92"/>
    <s v="0.00"/>
    <n v="28.92"/>
    <n v="1"/>
    <n v="0"/>
    <n v="28.92"/>
    <n v="28.56"/>
    <n v="660000"/>
    <n v="0"/>
    <s v="N"/>
    <n v="0"/>
    <n v="59950.8"/>
  </r>
  <r>
    <m/>
    <s v="V200016"/>
    <s v="2021-0030"/>
    <x v="151"/>
    <n v="1"/>
    <s v="Wagon"/>
    <n v="3"/>
    <s v="37 80 4960 938-1"/>
    <x v="51"/>
    <m/>
    <m/>
    <x v="2"/>
    <x v="3"/>
    <n v="1"/>
    <m/>
    <m/>
    <n v="1"/>
    <m/>
    <n v="0"/>
    <n v="1"/>
    <x v="1"/>
    <m/>
    <m/>
    <m/>
    <x v="4"/>
    <m/>
    <m/>
    <m/>
    <d v="2022-03-13T00:00:00"/>
    <d v="2026-02-28T00:00:00"/>
    <n v="729"/>
    <x v="42"/>
    <d v="2025-10-29T00:00:00"/>
    <m/>
    <m/>
    <m/>
    <s v="n.a."/>
    <m/>
    <m/>
    <n v="0"/>
    <n v="2"/>
    <m/>
    <d v="2025-11-30T00:00:00"/>
    <m/>
    <m/>
    <m/>
    <m/>
    <m/>
    <m/>
    <m/>
    <m/>
    <m/>
    <m/>
    <m/>
    <m/>
    <m/>
    <m/>
    <m/>
    <m/>
    <m/>
    <m/>
    <m/>
    <m/>
    <m/>
    <n v="110000"/>
    <m/>
    <m/>
    <s v="Euro"/>
    <n v="38.11"/>
    <m/>
    <m/>
    <m/>
    <m/>
    <n v="27.45"/>
    <m/>
    <m/>
    <m/>
    <m/>
    <m/>
    <m/>
    <m/>
    <m/>
    <m/>
    <m/>
    <m/>
    <m/>
    <m/>
    <m/>
    <m/>
    <m/>
    <m/>
    <m/>
    <m/>
    <m/>
    <m/>
    <m/>
  </r>
  <r>
    <m/>
    <s v="V200016"/>
    <s v="2021-0030"/>
    <x v="151"/>
    <n v="1"/>
    <s v="Wagon"/>
    <n v="4"/>
    <s v="37 80 4960 939-9"/>
    <x v="51"/>
    <m/>
    <m/>
    <x v="2"/>
    <x v="3"/>
    <n v="1"/>
    <m/>
    <m/>
    <n v="1"/>
    <m/>
    <n v="0"/>
    <n v="1"/>
    <x v="1"/>
    <m/>
    <m/>
    <m/>
    <x v="4"/>
    <m/>
    <m/>
    <m/>
    <d v="2022-03-13T00:00:00"/>
    <d v="2026-02-28T00:00:00"/>
    <n v="729"/>
    <x v="42"/>
    <d v="2025-10-29T00:00:00"/>
    <m/>
    <m/>
    <m/>
    <s v="n.a."/>
    <m/>
    <m/>
    <n v="0"/>
    <n v="2"/>
    <m/>
    <d v="2025-11-30T00:00:00"/>
    <m/>
    <m/>
    <m/>
    <m/>
    <m/>
    <m/>
    <m/>
    <m/>
    <m/>
    <m/>
    <m/>
    <m/>
    <m/>
    <m/>
    <m/>
    <m/>
    <m/>
    <m/>
    <m/>
    <m/>
    <m/>
    <n v="110000"/>
    <m/>
    <m/>
    <s v="Euro"/>
    <n v="38.11"/>
    <m/>
    <m/>
    <m/>
    <m/>
    <n v="27.45"/>
    <m/>
    <m/>
    <m/>
    <m/>
    <m/>
    <m/>
    <m/>
    <m/>
    <m/>
    <m/>
    <m/>
    <m/>
    <m/>
    <m/>
    <m/>
    <m/>
    <m/>
    <m/>
    <m/>
    <m/>
    <m/>
    <m/>
  </r>
  <r>
    <m/>
    <s v="V200016"/>
    <s v="2021-0030"/>
    <x v="151"/>
    <n v="1"/>
    <s v="Wagon"/>
    <n v="5"/>
    <s v="37 80 4960 940-7"/>
    <x v="51"/>
    <m/>
    <m/>
    <x v="2"/>
    <x v="3"/>
    <n v="1"/>
    <m/>
    <m/>
    <n v="1"/>
    <m/>
    <n v="0"/>
    <n v="1"/>
    <x v="1"/>
    <m/>
    <m/>
    <m/>
    <x v="4"/>
    <m/>
    <m/>
    <m/>
    <d v="2022-03-13T00:00:00"/>
    <d v="2026-02-28T00:00:00"/>
    <n v="729"/>
    <x v="42"/>
    <d v="2025-10-29T00:00:00"/>
    <m/>
    <m/>
    <m/>
    <s v="n.a."/>
    <m/>
    <m/>
    <n v="0"/>
    <n v="2"/>
    <m/>
    <d v="2025-11-30T00:00:00"/>
    <m/>
    <m/>
    <m/>
    <m/>
    <m/>
    <m/>
    <m/>
    <m/>
    <m/>
    <m/>
    <m/>
    <m/>
    <m/>
    <m/>
    <m/>
    <m/>
    <m/>
    <m/>
    <m/>
    <m/>
    <m/>
    <n v="110000"/>
    <m/>
    <m/>
    <s v="Euro"/>
    <n v="38.11"/>
    <m/>
    <m/>
    <m/>
    <m/>
    <n v="27.45"/>
    <m/>
    <m/>
    <m/>
    <m/>
    <m/>
    <m/>
    <m/>
    <m/>
    <m/>
    <m/>
    <m/>
    <m/>
    <m/>
    <m/>
    <m/>
    <m/>
    <m/>
    <m/>
    <m/>
    <m/>
    <m/>
    <m/>
  </r>
  <r>
    <m/>
    <s v="V200016"/>
    <s v="2021-0030"/>
    <x v="151"/>
    <n v="1"/>
    <s v="Wagon"/>
    <n v="8"/>
    <s v="37 80 4960 943-1"/>
    <x v="51"/>
    <m/>
    <m/>
    <x v="2"/>
    <x v="3"/>
    <n v="1"/>
    <m/>
    <m/>
    <n v="1"/>
    <m/>
    <n v="0"/>
    <n v="1"/>
    <x v="1"/>
    <m/>
    <m/>
    <m/>
    <x v="4"/>
    <m/>
    <m/>
    <m/>
    <d v="2022-03-13T00:00:00"/>
    <d v="2026-02-28T00:00:00"/>
    <n v="729"/>
    <x v="42"/>
    <d v="2025-10-29T00:00:00"/>
    <m/>
    <m/>
    <m/>
    <s v="n.a."/>
    <m/>
    <m/>
    <n v="0"/>
    <n v="2"/>
    <m/>
    <d v="2025-11-30T00:00:00"/>
    <m/>
    <m/>
    <m/>
    <m/>
    <m/>
    <m/>
    <m/>
    <m/>
    <m/>
    <m/>
    <m/>
    <m/>
    <m/>
    <m/>
    <m/>
    <m/>
    <m/>
    <m/>
    <m/>
    <m/>
    <m/>
    <n v="110000"/>
    <m/>
    <m/>
    <s v="Euro"/>
    <n v="38.11"/>
    <m/>
    <m/>
    <m/>
    <m/>
    <n v="27.45"/>
    <m/>
    <m/>
    <m/>
    <m/>
    <m/>
    <m/>
    <m/>
    <m/>
    <m/>
    <m/>
    <m/>
    <m/>
    <m/>
    <m/>
    <m/>
    <m/>
    <m/>
    <m/>
    <m/>
    <m/>
    <m/>
    <m/>
  </r>
  <r>
    <m/>
    <s v="V200016"/>
    <s v="2021-0030"/>
    <x v="151"/>
    <n v="1"/>
    <s v="Wagon"/>
    <n v="1"/>
    <s v="37 80 4980 781-1"/>
    <x v="51"/>
    <m/>
    <m/>
    <x v="2"/>
    <x v="3"/>
    <n v="1"/>
    <m/>
    <m/>
    <n v="1"/>
    <m/>
    <n v="0"/>
    <n v="1"/>
    <x v="1"/>
    <m/>
    <m/>
    <m/>
    <x v="4"/>
    <m/>
    <m/>
    <m/>
    <d v="2022-03-13T00:00:00"/>
    <d v="2026-02-28T00:00:00"/>
    <n v="729"/>
    <x v="42"/>
    <d v="2025-10-29T00:00:00"/>
    <m/>
    <m/>
    <m/>
    <s v="n.a."/>
    <m/>
    <m/>
    <n v="0"/>
    <n v="2"/>
    <m/>
    <d v="2025-11-30T00:00:00"/>
    <m/>
    <m/>
    <m/>
    <m/>
    <m/>
    <m/>
    <m/>
    <m/>
    <m/>
    <m/>
    <m/>
    <m/>
    <m/>
    <m/>
    <m/>
    <m/>
    <m/>
    <m/>
    <m/>
    <m/>
    <m/>
    <n v="110000"/>
    <m/>
    <m/>
    <s v="Euro"/>
    <n v="38.11"/>
    <m/>
    <m/>
    <m/>
    <m/>
    <n v="27.45"/>
    <m/>
    <m/>
    <m/>
    <m/>
    <m/>
    <m/>
    <m/>
    <m/>
    <m/>
    <m/>
    <m/>
    <m/>
    <m/>
    <m/>
    <m/>
    <m/>
    <m/>
    <m/>
    <m/>
    <m/>
    <m/>
    <m/>
  </r>
  <r>
    <m/>
    <s v="V200016"/>
    <s v="2021-0030"/>
    <x v="151"/>
    <n v="1"/>
    <s v="Wagon"/>
    <n v="10"/>
    <s v="37 80 4960 929-0"/>
    <x v="51"/>
    <m/>
    <m/>
    <x v="2"/>
    <x v="3"/>
    <n v="1"/>
    <m/>
    <m/>
    <n v="1"/>
    <m/>
    <n v="0"/>
    <n v="1"/>
    <x v="1"/>
    <m/>
    <m/>
    <m/>
    <x v="4"/>
    <m/>
    <m/>
    <m/>
    <d v="2025-02-01T00:00:00"/>
    <d v="2026-02-28T00:00:00"/>
    <n v="729"/>
    <x v="42"/>
    <d v="2025-10-29T00:00:00"/>
    <m/>
    <m/>
    <m/>
    <s v="n.a."/>
    <m/>
    <m/>
    <n v="0"/>
    <n v="2"/>
    <m/>
    <d v="2025-11-30T00:00:00"/>
    <m/>
    <m/>
    <m/>
    <m/>
    <m/>
    <m/>
    <m/>
    <m/>
    <m/>
    <m/>
    <m/>
    <m/>
    <m/>
    <m/>
    <m/>
    <m/>
    <m/>
    <m/>
    <m/>
    <m/>
    <m/>
    <n v="110000"/>
    <m/>
    <m/>
    <s v="Euro"/>
    <n v="38.11"/>
    <m/>
    <m/>
    <m/>
    <m/>
    <n v="27.45"/>
    <m/>
    <m/>
    <m/>
    <m/>
    <m/>
    <m/>
    <m/>
    <m/>
    <m/>
    <m/>
    <m/>
    <m/>
    <m/>
    <m/>
    <m/>
    <m/>
    <m/>
    <m/>
    <m/>
    <m/>
    <m/>
    <m/>
  </r>
  <r>
    <m/>
    <s v="V200030"/>
    <s v="2021-0030"/>
    <x v="151"/>
    <n v="2"/>
    <s v="Batch"/>
    <m/>
    <m/>
    <x v="51"/>
    <s v="NLD"/>
    <s v="West EU"/>
    <x v="2"/>
    <x v="3"/>
    <n v="4"/>
    <m/>
    <m/>
    <n v="0"/>
    <n v="4"/>
    <n v="0"/>
    <n v="4"/>
    <x v="2"/>
    <m/>
    <m/>
    <m/>
    <x v="4"/>
    <m/>
    <m/>
    <m/>
    <d v="2025-04-01T00:00:00"/>
    <d v="2026-01-31T00:00:00"/>
    <m/>
    <x v="43"/>
    <d v="2025-10-29T00:00:00"/>
    <m/>
    <m/>
    <n v="4"/>
    <s v="n.a."/>
    <m/>
    <m/>
    <n v="0"/>
    <n v="2"/>
    <m/>
    <m/>
    <m/>
    <m/>
    <m/>
    <m/>
    <m/>
    <m/>
    <m/>
    <m/>
    <m/>
    <s v="B"/>
    <m/>
    <s v="1 angepasst"/>
    <s v="DEU"/>
    <s v="Not required"/>
    <s v="N"/>
    <s v="N"/>
    <n v="0"/>
    <n v="0"/>
    <m/>
    <m/>
    <m/>
    <n v="110000"/>
    <s v="Y"/>
    <d v="1899-12-30T00:00:00"/>
    <s v="Euro"/>
    <n v="38.11"/>
    <n v="-10.66"/>
    <n v="0"/>
    <m/>
    <n v="0"/>
    <n v="27.45"/>
    <n v="0"/>
    <n v="0"/>
    <n v="0"/>
    <m/>
    <n v="9.19"/>
    <n v="-10.66"/>
    <n v="-1.470000000000001"/>
    <n v="0"/>
    <n v="0"/>
    <n v="0"/>
    <n v="28.92"/>
    <s v="0.00"/>
    <n v="28.92"/>
    <n v="1"/>
    <n v="0"/>
    <n v="28.92"/>
    <n v="28.56"/>
    <n v="440000"/>
    <n v="0"/>
    <s v="N"/>
    <n v="0"/>
    <n v="39967.2"/>
  </r>
  <r>
    <m/>
    <s v="V200016"/>
    <s v="2021-0030"/>
    <x v="151"/>
    <n v="2"/>
    <s v="Wagon"/>
    <n v="11"/>
    <s v="37 80 4960 930-8"/>
    <x v="51"/>
    <m/>
    <m/>
    <x v="2"/>
    <x v="3"/>
    <n v="1"/>
    <m/>
    <m/>
    <m/>
    <n v="1"/>
    <n v="0"/>
    <n v="1"/>
    <x v="1"/>
    <m/>
    <m/>
    <m/>
    <x v="4"/>
    <m/>
    <m/>
    <m/>
    <d v="2025-04-01T00:00:00"/>
    <d v="2026-02-28T00:00:00"/>
    <n v="729"/>
    <x v="42"/>
    <d v="2025-10-29T00:00:00"/>
    <m/>
    <m/>
    <m/>
    <s v="n.a."/>
    <m/>
    <m/>
    <n v="0"/>
    <n v="2"/>
    <m/>
    <d v="2025-11-30T00:00:00"/>
    <m/>
    <m/>
    <m/>
    <m/>
    <m/>
    <m/>
    <m/>
    <m/>
    <m/>
    <m/>
    <m/>
    <m/>
    <m/>
    <m/>
    <m/>
    <m/>
    <m/>
    <m/>
    <m/>
    <m/>
    <m/>
    <n v="110000"/>
    <m/>
    <m/>
    <s v="Euro"/>
    <n v="38.11"/>
    <m/>
    <m/>
    <m/>
    <m/>
    <n v="27.45"/>
    <m/>
    <m/>
    <m/>
    <m/>
    <m/>
    <m/>
    <m/>
    <m/>
    <m/>
    <m/>
    <m/>
    <m/>
    <m/>
    <m/>
    <m/>
    <m/>
    <m/>
    <m/>
    <m/>
    <m/>
    <m/>
    <m/>
  </r>
  <r>
    <m/>
    <s v="V200016"/>
    <s v="2021-0030"/>
    <x v="151"/>
    <n v="2"/>
    <s v="Wagon"/>
    <n v="12"/>
    <s v="37 80 4960 931-6"/>
    <x v="51"/>
    <m/>
    <m/>
    <x v="2"/>
    <x v="3"/>
    <n v="1"/>
    <m/>
    <m/>
    <m/>
    <n v="1"/>
    <n v="0"/>
    <n v="1"/>
    <x v="1"/>
    <m/>
    <m/>
    <m/>
    <x v="4"/>
    <m/>
    <m/>
    <m/>
    <d v="2025-04-01T00:00:00"/>
    <d v="2026-02-28T00:00:00"/>
    <n v="729"/>
    <x v="42"/>
    <d v="2025-10-29T00:00:00"/>
    <m/>
    <m/>
    <m/>
    <s v="n.a."/>
    <m/>
    <m/>
    <n v="0"/>
    <n v="2"/>
    <m/>
    <d v="2025-11-30T00:00:00"/>
    <m/>
    <m/>
    <m/>
    <m/>
    <m/>
    <m/>
    <m/>
    <m/>
    <m/>
    <m/>
    <m/>
    <m/>
    <m/>
    <m/>
    <m/>
    <m/>
    <m/>
    <m/>
    <m/>
    <m/>
    <m/>
    <n v="110000"/>
    <m/>
    <m/>
    <s v="Euro"/>
    <n v="38.11"/>
    <m/>
    <m/>
    <m/>
    <m/>
    <n v="27.45"/>
    <m/>
    <m/>
    <m/>
    <m/>
    <m/>
    <m/>
    <m/>
    <m/>
    <m/>
    <m/>
    <m/>
    <m/>
    <m/>
    <m/>
    <m/>
    <m/>
    <m/>
    <m/>
    <m/>
    <m/>
    <m/>
    <m/>
  </r>
  <r>
    <m/>
    <s v="V200016"/>
    <s v="2021-0030"/>
    <x v="151"/>
    <n v="2"/>
    <s v="Wagon"/>
    <n v="13"/>
    <s v="37 80 4960 933-2"/>
    <x v="51"/>
    <m/>
    <m/>
    <x v="2"/>
    <x v="3"/>
    <n v="1"/>
    <m/>
    <m/>
    <m/>
    <n v="1"/>
    <n v="0"/>
    <n v="1"/>
    <x v="1"/>
    <m/>
    <m/>
    <m/>
    <x v="4"/>
    <m/>
    <m/>
    <m/>
    <d v="2025-04-01T00:00:00"/>
    <d v="2026-02-28T00:00:00"/>
    <n v="729"/>
    <x v="42"/>
    <d v="2025-10-29T00:00:00"/>
    <m/>
    <m/>
    <m/>
    <s v="n.a."/>
    <m/>
    <m/>
    <n v="0"/>
    <n v="2"/>
    <m/>
    <d v="2025-11-30T00:00:00"/>
    <m/>
    <m/>
    <m/>
    <m/>
    <m/>
    <m/>
    <m/>
    <m/>
    <m/>
    <m/>
    <m/>
    <m/>
    <m/>
    <m/>
    <m/>
    <m/>
    <m/>
    <m/>
    <m/>
    <m/>
    <m/>
    <n v="110000"/>
    <m/>
    <m/>
    <s v="Euro"/>
    <n v="38.11"/>
    <m/>
    <m/>
    <m/>
    <m/>
    <n v="27.45"/>
    <m/>
    <m/>
    <m/>
    <m/>
    <m/>
    <m/>
    <m/>
    <m/>
    <m/>
    <m/>
    <m/>
    <m/>
    <m/>
    <m/>
    <m/>
    <m/>
    <m/>
    <m/>
    <m/>
    <m/>
    <m/>
    <m/>
  </r>
  <r>
    <m/>
    <s v="V200016"/>
    <s v="2021-0030"/>
    <x v="151"/>
    <n v="2"/>
    <s v="Wagon"/>
    <n v="14"/>
    <s v="37 80 4960 934-0"/>
    <x v="51"/>
    <m/>
    <m/>
    <x v="2"/>
    <x v="3"/>
    <n v="1"/>
    <m/>
    <m/>
    <m/>
    <n v="1"/>
    <n v="0"/>
    <n v="1"/>
    <x v="1"/>
    <m/>
    <m/>
    <m/>
    <x v="4"/>
    <m/>
    <m/>
    <m/>
    <d v="2025-04-01T00:00:00"/>
    <d v="2026-02-28T00:00:00"/>
    <n v="729"/>
    <x v="42"/>
    <d v="2025-10-29T00:00:00"/>
    <m/>
    <m/>
    <m/>
    <s v="n.a."/>
    <m/>
    <m/>
    <n v="0"/>
    <n v="2"/>
    <m/>
    <d v="2025-11-30T00:00:00"/>
    <m/>
    <m/>
    <m/>
    <m/>
    <m/>
    <m/>
    <m/>
    <m/>
    <m/>
    <m/>
    <m/>
    <m/>
    <m/>
    <m/>
    <m/>
    <m/>
    <m/>
    <m/>
    <m/>
    <m/>
    <m/>
    <n v="110000"/>
    <m/>
    <m/>
    <s v="Euro"/>
    <n v="38.11"/>
    <m/>
    <m/>
    <m/>
    <m/>
    <n v="27.45"/>
    <m/>
    <m/>
    <m/>
    <m/>
    <m/>
    <m/>
    <m/>
    <m/>
    <m/>
    <m/>
    <m/>
    <m/>
    <m/>
    <m/>
    <m/>
    <m/>
    <m/>
    <m/>
    <m/>
    <m/>
    <m/>
    <m/>
  </r>
  <r>
    <s v="OK N2 30.12.24/emo - LOA ok CMI 20.06.25"/>
    <s v="V200030"/>
    <s v="2023-0023"/>
    <x v="152"/>
    <m/>
    <s v="Header"/>
    <m/>
    <m/>
    <x v="51"/>
    <s v="NLD"/>
    <s v="West EU"/>
    <x v="2"/>
    <x v="3"/>
    <n v="22"/>
    <m/>
    <m/>
    <n v="0"/>
    <n v="22"/>
    <n v="0"/>
    <n v="19"/>
    <x v="2"/>
    <m/>
    <m/>
    <m/>
    <x v="4"/>
    <m/>
    <d v="2023-09-07T00:00:00"/>
    <d v="2024-12-31T00:00:00"/>
    <m/>
    <m/>
    <n v="481"/>
    <x v="42"/>
    <d v="2025-10-29T00:00:00"/>
    <s v="Quality"/>
    <s v="Nymwag Risse"/>
    <n v="19"/>
    <s v="n.a."/>
    <m/>
    <m/>
    <n v="0"/>
    <n v="2"/>
    <m/>
    <d v="2025-10-31T00:00:00"/>
    <m/>
    <n v="0"/>
    <n v="0"/>
    <n v="37"/>
    <m/>
    <m/>
    <s v="once"/>
    <d v="2025-01-01T00:00:00"/>
    <n v="481"/>
    <s v="B"/>
    <n v="74"/>
    <s v="1 angepasst"/>
    <s v="DEU"/>
    <s v="Not required"/>
    <s v="N"/>
    <s v="N"/>
    <n v="0"/>
    <m/>
    <n v="1"/>
    <m/>
    <m/>
    <n v="140000"/>
    <m/>
    <d v="2025-01-01T00:00:00"/>
    <s v="Euro"/>
    <n v="48.09999999999999"/>
    <n v="-13.6"/>
    <n v="0"/>
    <m/>
    <n v="-4.875890410958903"/>
    <n v="34.49999999999999"/>
    <n v="0"/>
    <n v="0"/>
    <n v="0"/>
    <n v="0.9389999999999999"/>
    <n v="17.38"/>
    <n v="-13.6"/>
    <n v="3.779999999999999"/>
    <n v="0"/>
    <n v="0"/>
    <n v="0"/>
    <n v="30.72"/>
    <s v="0.00"/>
    <n v="30.72"/>
    <n v="0.9999999999999998"/>
    <n v="0"/>
    <n v="30.71999999999999"/>
    <n v="29.59"/>
    <n v="3080000"/>
    <n v="0"/>
    <s v="N"/>
    <n v="0"/>
    <n v="276275.9999999999"/>
  </r>
  <r>
    <m/>
    <s v="V200030"/>
    <s v="2023-0023"/>
    <x v="152"/>
    <n v="1"/>
    <s v="Batch"/>
    <m/>
    <m/>
    <x v="51"/>
    <s v="NLD"/>
    <s v="West EU"/>
    <x v="2"/>
    <x v="3"/>
    <n v="22"/>
    <m/>
    <m/>
    <n v="0"/>
    <n v="22"/>
    <n v="0"/>
    <n v="19"/>
    <x v="2"/>
    <m/>
    <m/>
    <m/>
    <x v="4"/>
    <m/>
    <m/>
    <m/>
    <d v="2023-09-07T00:00:00"/>
    <d v="2026-01-31T00:00:00"/>
    <m/>
    <x v="43"/>
    <d v="2025-10-29T00:00:00"/>
    <m/>
    <m/>
    <n v="19"/>
    <s v="n.a."/>
    <m/>
    <m/>
    <n v="0"/>
    <n v="2"/>
    <m/>
    <m/>
    <m/>
    <m/>
    <m/>
    <m/>
    <m/>
    <m/>
    <m/>
    <m/>
    <m/>
    <s v="B"/>
    <m/>
    <s v="1 angepasst"/>
    <s v="DEU"/>
    <s v="Not required"/>
    <s v="N"/>
    <s v="N"/>
    <n v="0"/>
    <n v="0"/>
    <m/>
    <m/>
    <m/>
    <n v="140000"/>
    <n v="0"/>
    <d v="2025-01-01T00:00:00"/>
    <s v="Euro"/>
    <n v="48.09999999999999"/>
    <n v="-13.6"/>
    <n v="0"/>
    <m/>
    <n v="-4.875890410958903"/>
    <n v="34.49999999999999"/>
    <n v="0"/>
    <n v="0"/>
    <n v="0"/>
    <m/>
    <n v="17.38"/>
    <n v="-13.6"/>
    <n v="3.779999999999999"/>
    <n v="0"/>
    <n v="0"/>
    <n v="0"/>
    <n v="30.72"/>
    <s v="0.00"/>
    <n v="30.72"/>
    <n v="0.9999999999999998"/>
    <n v="0"/>
    <n v="30.71999999999999"/>
    <n v="29.59"/>
    <n v="3080000"/>
    <n v="0"/>
    <s v="N"/>
    <n v="0"/>
    <n v="276275.9999999999"/>
  </r>
  <r>
    <m/>
    <s v="V200030"/>
    <s v="2023-0023"/>
    <x v="152"/>
    <n v="1"/>
    <s v="Wagon"/>
    <n v="1"/>
    <s v="33 80 4960 255-4"/>
    <x v="51"/>
    <m/>
    <m/>
    <x v="2"/>
    <x v="3"/>
    <n v="1"/>
    <m/>
    <m/>
    <m/>
    <n v="1"/>
    <n v="0"/>
    <n v="1"/>
    <x v="1"/>
    <n v="0"/>
    <d v="1899-12-30T00:00:00"/>
    <d v="1899-12-30T00:00:00"/>
    <x v="4"/>
    <m/>
    <m/>
    <m/>
    <d v="2023-09-07T00:00:00"/>
    <d v="2026-02-28T00:00:00"/>
    <n v="481"/>
    <x v="42"/>
    <d v="2025-10-29T00:00:00"/>
    <m/>
    <m/>
    <m/>
    <s v="n.a."/>
    <d v="1899-12-30T00:00:00"/>
    <m/>
    <n v="0"/>
    <n v="2"/>
    <m/>
    <d v="2025-11-30T00:00:00"/>
    <m/>
    <m/>
    <m/>
    <m/>
    <m/>
    <m/>
    <m/>
    <m/>
    <m/>
    <m/>
    <m/>
    <m/>
    <m/>
    <m/>
    <m/>
    <m/>
    <m/>
    <m/>
    <m/>
    <m/>
    <m/>
    <n v="140000"/>
    <m/>
    <m/>
    <s v="Euro"/>
    <n v="48.09999999999999"/>
    <m/>
    <m/>
    <m/>
    <m/>
    <n v="34.5"/>
    <m/>
    <m/>
    <m/>
    <m/>
    <m/>
    <m/>
    <m/>
    <m/>
    <m/>
    <m/>
    <m/>
    <m/>
    <m/>
    <m/>
    <m/>
    <m/>
    <m/>
    <m/>
    <m/>
    <m/>
    <m/>
    <m/>
  </r>
  <r>
    <m/>
    <s v="V200030"/>
    <s v="2023-0023"/>
    <x v="152"/>
    <n v="1"/>
    <s v="Wagon"/>
    <n v="2"/>
    <s v="33 80 4960 257-0"/>
    <x v="51"/>
    <m/>
    <m/>
    <x v="2"/>
    <x v="3"/>
    <n v="1"/>
    <m/>
    <m/>
    <m/>
    <n v="1"/>
    <n v="0"/>
    <n v="1"/>
    <x v="1"/>
    <n v="0"/>
    <d v="1899-12-30T00:00:00"/>
    <d v="1899-12-30T00:00:00"/>
    <x v="4"/>
    <m/>
    <m/>
    <m/>
    <d v="2023-09-07T00:00:00"/>
    <d v="2026-02-28T00:00:00"/>
    <n v="481"/>
    <x v="42"/>
    <d v="2025-10-29T00:00:00"/>
    <m/>
    <m/>
    <m/>
    <s v="n.a."/>
    <d v="1899-12-30T00:00:00"/>
    <m/>
    <n v="0"/>
    <n v="2"/>
    <m/>
    <d v="2025-11-30T00:00:00"/>
    <m/>
    <m/>
    <m/>
    <m/>
    <m/>
    <m/>
    <m/>
    <m/>
    <m/>
    <m/>
    <m/>
    <m/>
    <m/>
    <m/>
    <m/>
    <m/>
    <m/>
    <m/>
    <m/>
    <m/>
    <m/>
    <n v="140000"/>
    <m/>
    <m/>
    <s v="Euro"/>
    <n v="48.09999999999999"/>
    <m/>
    <m/>
    <m/>
    <m/>
    <n v="34.5"/>
    <m/>
    <m/>
    <m/>
    <m/>
    <m/>
    <m/>
    <m/>
    <m/>
    <m/>
    <m/>
    <m/>
    <m/>
    <m/>
    <m/>
    <m/>
    <m/>
    <m/>
    <m/>
    <m/>
    <m/>
    <m/>
    <m/>
  </r>
  <r>
    <m/>
    <s v="V200030"/>
    <s v="2023-0023"/>
    <x v="152"/>
    <n v="1"/>
    <s v="Wagon"/>
    <n v="3"/>
    <s v="33 80 4960 262-0"/>
    <x v="51"/>
    <m/>
    <m/>
    <x v="2"/>
    <x v="3"/>
    <n v="1"/>
    <m/>
    <m/>
    <m/>
    <n v="1"/>
    <n v="0"/>
    <n v="1"/>
    <x v="1"/>
    <n v="0"/>
    <d v="1899-12-30T00:00:00"/>
    <d v="1899-12-30T00:00:00"/>
    <x v="4"/>
    <m/>
    <m/>
    <m/>
    <d v="2023-09-07T00:00:00"/>
    <d v="2026-02-28T00:00:00"/>
    <n v="481"/>
    <x v="42"/>
    <d v="2025-10-29T00:00:00"/>
    <m/>
    <m/>
    <m/>
    <s v="n.a."/>
    <d v="1899-12-30T00:00:00"/>
    <m/>
    <n v="0"/>
    <n v="2"/>
    <m/>
    <d v="2025-11-30T00:00:00"/>
    <m/>
    <m/>
    <m/>
    <m/>
    <m/>
    <m/>
    <m/>
    <m/>
    <m/>
    <m/>
    <m/>
    <m/>
    <m/>
    <m/>
    <m/>
    <m/>
    <m/>
    <m/>
    <m/>
    <m/>
    <m/>
    <n v="140000"/>
    <m/>
    <m/>
    <s v="Euro"/>
    <n v="48.09999999999999"/>
    <m/>
    <m/>
    <m/>
    <m/>
    <n v="34.5"/>
    <m/>
    <m/>
    <m/>
    <m/>
    <m/>
    <m/>
    <m/>
    <m/>
    <m/>
    <m/>
    <m/>
    <m/>
    <m/>
    <m/>
    <m/>
    <m/>
    <m/>
    <m/>
    <m/>
    <m/>
    <m/>
    <m/>
  </r>
  <r>
    <m/>
    <s v="V200030"/>
    <s v="2023-0023"/>
    <x v="152"/>
    <n v="1"/>
    <s v="Wagon"/>
    <n v="4"/>
    <s v="33 80 4960 266-1"/>
    <x v="51"/>
    <m/>
    <m/>
    <x v="2"/>
    <x v="3"/>
    <n v="1"/>
    <m/>
    <m/>
    <m/>
    <n v="1"/>
    <n v="0"/>
    <n v="1"/>
    <x v="1"/>
    <n v="0"/>
    <d v="1899-12-30T00:00:00"/>
    <d v="1899-12-30T00:00:00"/>
    <x v="4"/>
    <m/>
    <m/>
    <m/>
    <d v="2023-09-07T00:00:00"/>
    <d v="2026-02-28T00:00:00"/>
    <n v="481"/>
    <x v="42"/>
    <d v="2025-10-29T00:00:00"/>
    <m/>
    <m/>
    <m/>
    <s v="n.a."/>
    <d v="1899-12-30T00:00:00"/>
    <m/>
    <n v="0"/>
    <n v="2"/>
    <m/>
    <d v="2025-11-30T00:00:00"/>
    <m/>
    <m/>
    <m/>
    <m/>
    <m/>
    <m/>
    <m/>
    <m/>
    <m/>
    <m/>
    <m/>
    <m/>
    <m/>
    <m/>
    <m/>
    <m/>
    <m/>
    <m/>
    <m/>
    <m/>
    <m/>
    <n v="140000"/>
    <m/>
    <m/>
    <s v="Euro"/>
    <n v="48.09999999999999"/>
    <m/>
    <m/>
    <m/>
    <m/>
    <n v="34.5"/>
    <m/>
    <m/>
    <m/>
    <m/>
    <m/>
    <m/>
    <m/>
    <m/>
    <m/>
    <m/>
    <m/>
    <m/>
    <m/>
    <m/>
    <m/>
    <m/>
    <m/>
    <m/>
    <m/>
    <m/>
    <m/>
    <m/>
  </r>
  <r>
    <m/>
    <s v="V200030"/>
    <s v="2023-0023"/>
    <x v="152"/>
    <n v="1"/>
    <s v="Wagon"/>
    <n v="5"/>
    <s v="33 80 4960 267-9"/>
    <x v="51"/>
    <m/>
    <m/>
    <x v="2"/>
    <x v="3"/>
    <n v="1"/>
    <m/>
    <m/>
    <m/>
    <n v="1"/>
    <n v="0"/>
    <n v="1"/>
    <x v="1"/>
    <n v="0"/>
    <d v="1899-12-30T00:00:00"/>
    <d v="1899-12-30T00:00:00"/>
    <x v="4"/>
    <m/>
    <m/>
    <m/>
    <d v="2023-09-07T00:00:00"/>
    <d v="2026-02-28T00:00:00"/>
    <n v="481"/>
    <x v="42"/>
    <d v="2025-10-29T00:00:00"/>
    <m/>
    <m/>
    <m/>
    <s v="n.a."/>
    <d v="1899-12-30T00:00:00"/>
    <m/>
    <n v="0"/>
    <n v="2"/>
    <m/>
    <d v="2025-11-30T00:00:00"/>
    <m/>
    <m/>
    <m/>
    <m/>
    <m/>
    <m/>
    <m/>
    <m/>
    <m/>
    <m/>
    <m/>
    <m/>
    <m/>
    <m/>
    <m/>
    <m/>
    <m/>
    <m/>
    <m/>
    <m/>
    <m/>
    <n v="140000"/>
    <m/>
    <m/>
    <s v="Euro"/>
    <n v="48.09999999999999"/>
    <m/>
    <m/>
    <m/>
    <m/>
    <n v="34.5"/>
    <m/>
    <m/>
    <m/>
    <m/>
    <m/>
    <m/>
    <m/>
    <m/>
    <m/>
    <m/>
    <m/>
    <m/>
    <m/>
    <m/>
    <m/>
    <m/>
    <m/>
    <m/>
    <m/>
    <m/>
    <m/>
    <m/>
  </r>
  <r>
    <m/>
    <s v="V200030"/>
    <s v="2023-0023"/>
    <x v="152"/>
    <n v="1"/>
    <s v="Wagon"/>
    <n v="6"/>
    <s v="33 80 4960 269-5"/>
    <x v="51"/>
    <m/>
    <m/>
    <x v="2"/>
    <x v="3"/>
    <n v="1"/>
    <m/>
    <m/>
    <m/>
    <n v="1"/>
    <n v="0"/>
    <n v="1"/>
    <x v="1"/>
    <n v="0"/>
    <d v="1899-12-30T00:00:00"/>
    <d v="1899-12-30T00:00:00"/>
    <x v="4"/>
    <m/>
    <m/>
    <m/>
    <d v="2023-09-07T00:00:00"/>
    <d v="2026-02-28T00:00:00"/>
    <n v="481"/>
    <x v="42"/>
    <d v="2025-10-29T00:00:00"/>
    <m/>
    <m/>
    <m/>
    <s v="n.a."/>
    <d v="1899-12-30T00:00:00"/>
    <m/>
    <n v="0"/>
    <n v="2"/>
    <m/>
    <d v="2025-11-30T00:00:00"/>
    <m/>
    <m/>
    <m/>
    <m/>
    <m/>
    <m/>
    <m/>
    <m/>
    <m/>
    <m/>
    <m/>
    <m/>
    <m/>
    <m/>
    <m/>
    <m/>
    <m/>
    <m/>
    <m/>
    <m/>
    <m/>
    <n v="140000"/>
    <m/>
    <m/>
    <s v="Euro"/>
    <n v="48.09999999999999"/>
    <m/>
    <m/>
    <m/>
    <m/>
    <n v="34.5"/>
    <m/>
    <m/>
    <m/>
    <m/>
    <m/>
    <m/>
    <m/>
    <m/>
    <m/>
    <m/>
    <m/>
    <m/>
    <m/>
    <m/>
    <m/>
    <m/>
    <m/>
    <m/>
    <m/>
    <m/>
    <m/>
    <m/>
  </r>
  <r>
    <m/>
    <s v="V200030"/>
    <s v="2023-0023"/>
    <x v="152"/>
    <n v="1"/>
    <s v="Wagon"/>
    <n v="7"/>
    <e v="#N/A"/>
    <x v="51"/>
    <m/>
    <m/>
    <x v="2"/>
    <x v="3"/>
    <n v="1"/>
    <m/>
    <m/>
    <m/>
    <n v="1"/>
    <n v="0"/>
    <n v="0"/>
    <x v="1"/>
    <n v="0"/>
    <d v="1899-12-30T00:00:00"/>
    <d v="1899-12-30T00:00:00"/>
    <x v="0"/>
    <m/>
    <m/>
    <m/>
    <e v="#N/A"/>
    <e v="#N/A"/>
    <n v="481"/>
    <x v="1"/>
    <d v="2025-10-29T00:00:00"/>
    <m/>
    <m/>
    <m/>
    <s v="n.a."/>
    <d v="1899-12-30T00:00:00"/>
    <m/>
    <n v="0"/>
    <n v="2"/>
    <m/>
    <e v="#N/A"/>
    <m/>
    <m/>
    <m/>
    <m/>
    <m/>
    <m/>
    <m/>
    <m/>
    <m/>
    <m/>
    <m/>
    <m/>
    <m/>
    <m/>
    <m/>
    <m/>
    <m/>
    <m/>
    <m/>
    <m/>
    <m/>
    <n v="140000"/>
    <m/>
    <m/>
    <s v="Euro"/>
    <n v="48.09999999999999"/>
    <m/>
    <m/>
    <m/>
    <m/>
    <e v="#N/A"/>
    <m/>
    <m/>
    <m/>
    <m/>
    <m/>
    <m/>
    <m/>
    <m/>
    <m/>
    <m/>
    <m/>
    <m/>
    <m/>
    <m/>
    <m/>
    <m/>
    <m/>
    <m/>
    <m/>
    <m/>
    <m/>
    <m/>
  </r>
  <r>
    <m/>
    <s v="V200030"/>
    <s v="2023-0023"/>
    <x v="152"/>
    <n v="1"/>
    <s v="Wagon"/>
    <n v="8"/>
    <s v="33 80 4960 271-1"/>
    <x v="51"/>
    <m/>
    <m/>
    <x v="2"/>
    <x v="3"/>
    <n v="1"/>
    <m/>
    <m/>
    <m/>
    <n v="1"/>
    <n v="0"/>
    <n v="1"/>
    <x v="1"/>
    <n v="0"/>
    <d v="1899-12-30T00:00:00"/>
    <d v="1899-12-30T00:00:00"/>
    <x v="4"/>
    <m/>
    <m/>
    <m/>
    <d v="2023-09-07T00:00:00"/>
    <d v="2026-02-28T00:00:00"/>
    <n v="481"/>
    <x v="42"/>
    <d v="2025-10-29T00:00:00"/>
    <m/>
    <m/>
    <m/>
    <s v="n.a."/>
    <d v="1899-12-30T00:00:00"/>
    <m/>
    <n v="0"/>
    <n v="2"/>
    <m/>
    <d v="2025-11-30T00:00:00"/>
    <m/>
    <m/>
    <m/>
    <m/>
    <m/>
    <m/>
    <m/>
    <m/>
    <m/>
    <m/>
    <m/>
    <m/>
    <m/>
    <m/>
    <m/>
    <m/>
    <m/>
    <m/>
    <m/>
    <m/>
    <m/>
    <n v="140000"/>
    <m/>
    <m/>
    <s v="Euro"/>
    <n v="48.09999999999999"/>
    <m/>
    <m/>
    <m/>
    <m/>
    <n v="34.5"/>
    <m/>
    <m/>
    <m/>
    <m/>
    <m/>
    <m/>
    <m/>
    <m/>
    <m/>
    <m/>
    <m/>
    <m/>
    <m/>
    <m/>
    <m/>
    <m/>
    <m/>
    <m/>
    <m/>
    <m/>
    <m/>
    <m/>
  </r>
  <r>
    <m/>
    <s v="V200030"/>
    <s v="2023-0023"/>
    <x v="152"/>
    <n v="1"/>
    <s v="Wagon"/>
    <n v="9"/>
    <s v="33 80 4960 272-9"/>
    <x v="51"/>
    <m/>
    <m/>
    <x v="2"/>
    <x v="3"/>
    <n v="1"/>
    <m/>
    <m/>
    <m/>
    <n v="1"/>
    <n v="0"/>
    <n v="1"/>
    <x v="1"/>
    <n v="0"/>
    <d v="1899-12-30T00:00:00"/>
    <d v="1899-12-30T00:00:00"/>
    <x v="4"/>
    <m/>
    <m/>
    <m/>
    <d v="2023-09-07T00:00:00"/>
    <d v="2026-02-28T00:00:00"/>
    <n v="481"/>
    <x v="42"/>
    <d v="2025-10-29T00:00:00"/>
    <m/>
    <m/>
    <m/>
    <s v="n.a."/>
    <d v="1899-12-30T00:00:00"/>
    <m/>
    <n v="0"/>
    <n v="2"/>
    <m/>
    <d v="2025-11-30T00:00:00"/>
    <m/>
    <m/>
    <m/>
    <m/>
    <m/>
    <m/>
    <m/>
    <m/>
    <m/>
    <m/>
    <m/>
    <m/>
    <m/>
    <m/>
    <m/>
    <m/>
    <m/>
    <m/>
    <m/>
    <m/>
    <m/>
    <n v="140000"/>
    <m/>
    <m/>
    <s v="Euro"/>
    <n v="48.09999999999999"/>
    <m/>
    <m/>
    <m/>
    <m/>
    <n v="34.5"/>
    <m/>
    <m/>
    <m/>
    <m/>
    <m/>
    <m/>
    <m/>
    <m/>
    <m/>
    <m/>
    <m/>
    <m/>
    <m/>
    <m/>
    <m/>
    <m/>
    <m/>
    <m/>
    <m/>
    <m/>
    <m/>
    <m/>
  </r>
  <r>
    <m/>
    <s v="V200030"/>
    <s v="2023-0023"/>
    <x v="152"/>
    <n v="1"/>
    <s v="Wagon"/>
    <n v="10"/>
    <e v="#N/A"/>
    <x v="51"/>
    <m/>
    <m/>
    <x v="2"/>
    <x v="3"/>
    <n v="1"/>
    <m/>
    <m/>
    <m/>
    <n v="1"/>
    <n v="0"/>
    <n v="0"/>
    <x v="1"/>
    <n v="0"/>
    <d v="1899-12-30T00:00:00"/>
    <d v="1899-12-30T00:00:00"/>
    <x v="0"/>
    <m/>
    <m/>
    <m/>
    <e v="#N/A"/>
    <e v="#N/A"/>
    <n v="481"/>
    <x v="1"/>
    <d v="2025-10-29T00:00:00"/>
    <m/>
    <m/>
    <m/>
    <s v="n.a."/>
    <d v="1899-12-30T00:00:00"/>
    <m/>
    <n v="0"/>
    <n v="2"/>
    <m/>
    <e v="#N/A"/>
    <m/>
    <m/>
    <m/>
    <m/>
    <m/>
    <m/>
    <m/>
    <m/>
    <m/>
    <m/>
    <m/>
    <m/>
    <m/>
    <m/>
    <m/>
    <m/>
    <m/>
    <m/>
    <m/>
    <m/>
    <m/>
    <n v="140000"/>
    <m/>
    <m/>
    <s v="Euro"/>
    <n v="48.09999999999999"/>
    <m/>
    <m/>
    <m/>
    <m/>
    <e v="#N/A"/>
    <m/>
    <m/>
    <m/>
    <m/>
    <m/>
    <m/>
    <m/>
    <m/>
    <m/>
    <m/>
    <m/>
    <m/>
    <m/>
    <m/>
    <m/>
    <m/>
    <m/>
    <m/>
    <m/>
    <m/>
    <m/>
    <m/>
  </r>
  <r>
    <m/>
    <s v="V200030"/>
    <s v="2023-0023"/>
    <x v="152"/>
    <n v="1"/>
    <s v="Wagon"/>
    <n v="11"/>
    <s v="33 80 4960 274-5"/>
    <x v="51"/>
    <m/>
    <m/>
    <x v="2"/>
    <x v="3"/>
    <n v="1"/>
    <m/>
    <m/>
    <m/>
    <n v="1"/>
    <n v="0"/>
    <n v="1"/>
    <x v="1"/>
    <n v="0"/>
    <d v="1899-12-30T00:00:00"/>
    <d v="1899-12-30T00:00:00"/>
    <x v="4"/>
    <m/>
    <m/>
    <m/>
    <d v="2023-09-07T00:00:00"/>
    <d v="2026-02-28T00:00:00"/>
    <n v="481"/>
    <x v="42"/>
    <d v="2025-10-29T00:00:00"/>
    <m/>
    <m/>
    <m/>
    <s v="n.a."/>
    <d v="1899-12-30T00:00:00"/>
    <m/>
    <n v="0"/>
    <n v="2"/>
    <m/>
    <d v="2025-11-30T00:00:00"/>
    <m/>
    <m/>
    <m/>
    <m/>
    <m/>
    <m/>
    <m/>
    <m/>
    <m/>
    <m/>
    <m/>
    <m/>
    <m/>
    <m/>
    <m/>
    <m/>
    <m/>
    <m/>
    <m/>
    <m/>
    <m/>
    <n v="140000"/>
    <m/>
    <m/>
    <s v="Euro"/>
    <n v="48.09999999999999"/>
    <m/>
    <m/>
    <m/>
    <m/>
    <n v="34.5"/>
    <m/>
    <m/>
    <m/>
    <m/>
    <m/>
    <m/>
    <m/>
    <m/>
    <m/>
    <m/>
    <m/>
    <m/>
    <m/>
    <m/>
    <m/>
    <m/>
    <m/>
    <m/>
    <m/>
    <m/>
    <m/>
    <m/>
  </r>
  <r>
    <m/>
    <s v="V200030"/>
    <s v="2023-0023"/>
    <x v="152"/>
    <n v="1"/>
    <s v="Wagon"/>
    <n v="12"/>
    <s v="33 80 4960 275-2"/>
    <x v="51"/>
    <m/>
    <m/>
    <x v="2"/>
    <x v="3"/>
    <n v="1"/>
    <m/>
    <m/>
    <m/>
    <n v="1"/>
    <n v="0"/>
    <n v="1"/>
    <x v="1"/>
    <n v="0"/>
    <d v="1899-12-30T00:00:00"/>
    <d v="1899-12-30T00:00:00"/>
    <x v="4"/>
    <m/>
    <m/>
    <m/>
    <d v="2023-09-07T00:00:00"/>
    <d v="2026-02-28T00:00:00"/>
    <n v="481"/>
    <x v="42"/>
    <d v="2025-10-29T00:00:00"/>
    <m/>
    <m/>
    <m/>
    <s v="n.a."/>
    <d v="1899-12-30T00:00:00"/>
    <m/>
    <n v="0"/>
    <n v="2"/>
    <m/>
    <d v="2025-11-30T00:00:00"/>
    <m/>
    <m/>
    <m/>
    <m/>
    <m/>
    <m/>
    <m/>
    <m/>
    <m/>
    <m/>
    <m/>
    <m/>
    <m/>
    <m/>
    <m/>
    <m/>
    <m/>
    <m/>
    <m/>
    <m/>
    <m/>
    <n v="140000"/>
    <m/>
    <m/>
    <s v="Euro"/>
    <n v="48.09999999999999"/>
    <m/>
    <m/>
    <m/>
    <m/>
    <n v="34.5"/>
    <m/>
    <m/>
    <m/>
    <m/>
    <m/>
    <m/>
    <m/>
    <m/>
    <m/>
    <m/>
    <m/>
    <m/>
    <m/>
    <m/>
    <m/>
    <m/>
    <m/>
    <m/>
    <m/>
    <m/>
    <m/>
    <m/>
  </r>
  <r>
    <m/>
    <s v="V200030"/>
    <s v="2023-0023"/>
    <x v="152"/>
    <n v="1"/>
    <s v="Wagon"/>
    <n v="13"/>
    <s v="33 80 4960 276-0"/>
    <x v="51"/>
    <m/>
    <m/>
    <x v="2"/>
    <x v="3"/>
    <n v="1"/>
    <m/>
    <m/>
    <m/>
    <n v="1"/>
    <n v="0"/>
    <n v="1"/>
    <x v="1"/>
    <n v="0"/>
    <d v="1899-12-30T00:00:00"/>
    <d v="1899-12-30T00:00:00"/>
    <x v="4"/>
    <m/>
    <m/>
    <m/>
    <d v="2023-09-07T00:00:00"/>
    <d v="2026-02-28T00:00:00"/>
    <n v="481"/>
    <x v="42"/>
    <d v="2025-10-29T00:00:00"/>
    <m/>
    <m/>
    <m/>
    <s v="n.a."/>
    <d v="1899-12-30T00:00:00"/>
    <m/>
    <n v="0"/>
    <n v="2"/>
    <m/>
    <d v="2025-11-30T00:00:00"/>
    <m/>
    <m/>
    <m/>
    <m/>
    <m/>
    <m/>
    <m/>
    <m/>
    <m/>
    <m/>
    <m/>
    <m/>
    <m/>
    <m/>
    <m/>
    <m/>
    <m/>
    <m/>
    <m/>
    <m/>
    <m/>
    <n v="140000"/>
    <m/>
    <m/>
    <s v="Euro"/>
    <n v="48.09999999999999"/>
    <m/>
    <m/>
    <m/>
    <m/>
    <n v="34.5"/>
    <m/>
    <m/>
    <m/>
    <m/>
    <m/>
    <m/>
    <m/>
    <m/>
    <m/>
    <m/>
    <m/>
    <m/>
    <m/>
    <m/>
    <m/>
    <m/>
    <m/>
    <m/>
    <m/>
    <m/>
    <m/>
    <m/>
  </r>
  <r>
    <m/>
    <s v="V200030"/>
    <s v="2023-0023"/>
    <x v="152"/>
    <n v="1"/>
    <s v="Wagon"/>
    <n v="14"/>
    <s v="33 80 4960 277-8"/>
    <x v="51"/>
    <m/>
    <m/>
    <x v="2"/>
    <x v="3"/>
    <n v="1"/>
    <m/>
    <m/>
    <m/>
    <n v="1"/>
    <n v="0"/>
    <n v="1"/>
    <x v="1"/>
    <n v="0"/>
    <d v="1899-12-30T00:00:00"/>
    <d v="1899-12-30T00:00:00"/>
    <x v="4"/>
    <m/>
    <m/>
    <m/>
    <d v="2023-09-07T00:00:00"/>
    <d v="2026-02-28T00:00:00"/>
    <n v="481"/>
    <x v="42"/>
    <d v="2025-10-29T00:00:00"/>
    <m/>
    <m/>
    <m/>
    <s v="n.a."/>
    <d v="1899-12-30T00:00:00"/>
    <m/>
    <n v="0"/>
    <n v="2"/>
    <m/>
    <d v="2025-11-30T00:00:00"/>
    <m/>
    <m/>
    <m/>
    <m/>
    <m/>
    <m/>
    <m/>
    <m/>
    <m/>
    <m/>
    <m/>
    <m/>
    <m/>
    <m/>
    <m/>
    <m/>
    <m/>
    <m/>
    <m/>
    <m/>
    <m/>
    <n v="140000"/>
    <m/>
    <m/>
    <s v="Euro"/>
    <n v="48.09999999999999"/>
    <m/>
    <m/>
    <m/>
    <m/>
    <n v="34.5"/>
    <m/>
    <m/>
    <m/>
    <m/>
    <m/>
    <m/>
    <m/>
    <m/>
    <m/>
    <m/>
    <m/>
    <m/>
    <m/>
    <m/>
    <m/>
    <m/>
    <m/>
    <m/>
    <m/>
    <m/>
    <m/>
    <m/>
  </r>
  <r>
    <m/>
    <s v="V200030"/>
    <s v="2023-0023"/>
    <x v="152"/>
    <n v="1"/>
    <s v="Wagon"/>
    <n v="15"/>
    <s v="33 80 4960 278-6"/>
    <x v="51"/>
    <m/>
    <m/>
    <x v="2"/>
    <x v="3"/>
    <n v="1"/>
    <m/>
    <m/>
    <m/>
    <n v="1"/>
    <n v="0"/>
    <n v="1"/>
    <x v="1"/>
    <n v="0"/>
    <d v="1899-12-30T00:00:00"/>
    <d v="1899-12-30T00:00:00"/>
    <x v="4"/>
    <m/>
    <m/>
    <m/>
    <d v="2023-09-07T00:00:00"/>
    <d v="2026-02-28T00:00:00"/>
    <n v="481"/>
    <x v="42"/>
    <d v="2025-10-29T00:00:00"/>
    <m/>
    <m/>
    <m/>
    <s v="n.a."/>
    <d v="1899-12-30T00:00:00"/>
    <m/>
    <n v="0"/>
    <n v="2"/>
    <m/>
    <d v="2025-11-30T00:00:00"/>
    <m/>
    <m/>
    <m/>
    <m/>
    <m/>
    <m/>
    <m/>
    <m/>
    <m/>
    <m/>
    <m/>
    <m/>
    <m/>
    <m/>
    <m/>
    <m/>
    <m/>
    <m/>
    <m/>
    <m/>
    <m/>
    <n v="140000"/>
    <m/>
    <m/>
    <s v="Euro"/>
    <n v="48.09999999999999"/>
    <m/>
    <m/>
    <m/>
    <m/>
    <n v="34.5"/>
    <m/>
    <m/>
    <m/>
    <m/>
    <m/>
    <m/>
    <m/>
    <m/>
    <m/>
    <m/>
    <m/>
    <m/>
    <m/>
    <m/>
    <m/>
    <m/>
    <m/>
    <m/>
    <m/>
    <m/>
    <m/>
    <m/>
  </r>
  <r>
    <m/>
    <s v="V200030"/>
    <s v="2023-0023"/>
    <x v="152"/>
    <n v="1"/>
    <s v="Wagon"/>
    <n v="16"/>
    <e v="#N/A"/>
    <x v="51"/>
    <m/>
    <m/>
    <x v="2"/>
    <x v="3"/>
    <n v="1"/>
    <m/>
    <m/>
    <m/>
    <n v="1"/>
    <n v="0"/>
    <n v="0"/>
    <x v="1"/>
    <n v="0"/>
    <d v="1899-12-30T00:00:00"/>
    <d v="1899-12-30T00:00:00"/>
    <x v="0"/>
    <m/>
    <m/>
    <m/>
    <e v="#N/A"/>
    <e v="#N/A"/>
    <n v="481"/>
    <x v="1"/>
    <d v="2025-10-29T00:00:00"/>
    <m/>
    <m/>
    <m/>
    <s v="n.a."/>
    <d v="1899-12-30T00:00:00"/>
    <m/>
    <n v="0"/>
    <n v="2"/>
    <m/>
    <e v="#N/A"/>
    <m/>
    <m/>
    <m/>
    <m/>
    <m/>
    <m/>
    <m/>
    <m/>
    <m/>
    <m/>
    <m/>
    <m/>
    <m/>
    <m/>
    <m/>
    <m/>
    <m/>
    <m/>
    <m/>
    <m/>
    <m/>
    <n v="140000"/>
    <m/>
    <m/>
    <s v="Euro"/>
    <n v="48.09999999999999"/>
    <m/>
    <m/>
    <m/>
    <m/>
    <e v="#N/A"/>
    <m/>
    <m/>
    <m/>
    <m/>
    <m/>
    <m/>
    <m/>
    <m/>
    <m/>
    <m/>
    <m/>
    <m/>
    <m/>
    <m/>
    <m/>
    <m/>
    <m/>
    <m/>
    <m/>
    <m/>
    <m/>
    <m/>
  </r>
  <r>
    <m/>
    <s v="V200030"/>
    <s v="2023-0023"/>
    <x v="152"/>
    <n v="1"/>
    <s v="Wagon"/>
    <n v="17"/>
    <s v="33 80 4960 280-2"/>
    <x v="51"/>
    <m/>
    <m/>
    <x v="2"/>
    <x v="3"/>
    <n v="1"/>
    <m/>
    <m/>
    <m/>
    <n v="1"/>
    <n v="0"/>
    <n v="1"/>
    <x v="1"/>
    <n v="0"/>
    <d v="1899-12-30T00:00:00"/>
    <d v="1899-12-30T00:00:00"/>
    <x v="4"/>
    <m/>
    <m/>
    <m/>
    <d v="2023-09-07T00:00:00"/>
    <d v="2026-02-28T00:00:00"/>
    <n v="481"/>
    <x v="42"/>
    <d v="2025-10-29T00:00:00"/>
    <m/>
    <m/>
    <m/>
    <s v="n.a."/>
    <d v="1899-12-30T00:00:00"/>
    <m/>
    <n v="0"/>
    <n v="2"/>
    <m/>
    <d v="2025-11-30T00:00:00"/>
    <m/>
    <m/>
    <m/>
    <m/>
    <m/>
    <m/>
    <m/>
    <m/>
    <m/>
    <m/>
    <m/>
    <m/>
    <m/>
    <m/>
    <m/>
    <m/>
    <m/>
    <m/>
    <m/>
    <m/>
    <m/>
    <n v="140000"/>
    <m/>
    <m/>
    <s v="Euro"/>
    <n v="48.09999999999999"/>
    <m/>
    <m/>
    <m/>
    <m/>
    <n v="34.5"/>
    <m/>
    <m/>
    <m/>
    <m/>
    <m/>
    <m/>
    <m/>
    <m/>
    <m/>
    <m/>
    <m/>
    <m/>
    <m/>
    <m/>
    <m/>
    <m/>
    <m/>
    <m/>
    <m/>
    <m/>
    <m/>
    <m/>
  </r>
  <r>
    <m/>
    <s v="V200030"/>
    <s v="2023-0023"/>
    <x v="152"/>
    <n v="1"/>
    <s v="Wagon"/>
    <n v="18"/>
    <s v="33 80 4960 281-0"/>
    <x v="51"/>
    <m/>
    <m/>
    <x v="2"/>
    <x v="3"/>
    <n v="1"/>
    <m/>
    <m/>
    <m/>
    <n v="1"/>
    <n v="0"/>
    <n v="1"/>
    <x v="1"/>
    <n v="0"/>
    <d v="1899-12-30T00:00:00"/>
    <d v="1899-12-30T00:00:00"/>
    <x v="4"/>
    <m/>
    <m/>
    <m/>
    <d v="2023-09-07T00:00:00"/>
    <d v="2026-02-28T00:00:00"/>
    <n v="481"/>
    <x v="42"/>
    <d v="2025-10-29T00:00:00"/>
    <m/>
    <m/>
    <m/>
    <s v="n.a."/>
    <d v="1899-12-30T00:00:00"/>
    <m/>
    <n v="0"/>
    <n v="2"/>
    <m/>
    <d v="2025-11-30T00:00:00"/>
    <m/>
    <m/>
    <m/>
    <m/>
    <m/>
    <m/>
    <m/>
    <m/>
    <m/>
    <m/>
    <m/>
    <m/>
    <m/>
    <m/>
    <m/>
    <m/>
    <m/>
    <m/>
    <m/>
    <m/>
    <m/>
    <n v="140000"/>
    <m/>
    <m/>
    <s v="Euro"/>
    <n v="48.09999999999999"/>
    <m/>
    <m/>
    <m/>
    <m/>
    <n v="34.5"/>
    <m/>
    <m/>
    <m/>
    <m/>
    <m/>
    <m/>
    <m/>
    <m/>
    <m/>
    <m/>
    <m/>
    <m/>
    <m/>
    <m/>
    <m/>
    <m/>
    <m/>
    <m/>
    <m/>
    <m/>
    <m/>
    <m/>
  </r>
  <r>
    <m/>
    <s v="V200030"/>
    <s v="2023-0023"/>
    <x v="152"/>
    <n v="1"/>
    <s v="Wagon"/>
    <n v="19"/>
    <s v="33 80 4960 282-8"/>
    <x v="51"/>
    <m/>
    <m/>
    <x v="2"/>
    <x v="3"/>
    <n v="1"/>
    <m/>
    <m/>
    <m/>
    <n v="1"/>
    <n v="0"/>
    <n v="1"/>
    <x v="1"/>
    <n v="0"/>
    <d v="1899-12-30T00:00:00"/>
    <d v="1899-12-30T00:00:00"/>
    <x v="4"/>
    <m/>
    <m/>
    <m/>
    <d v="2023-09-07T00:00:00"/>
    <d v="2026-02-28T00:00:00"/>
    <n v="481"/>
    <x v="42"/>
    <d v="2025-10-29T00:00:00"/>
    <m/>
    <m/>
    <m/>
    <s v="n.a."/>
    <d v="1899-12-30T00:00:00"/>
    <m/>
    <n v="0"/>
    <n v="2"/>
    <m/>
    <d v="2025-11-30T00:00:00"/>
    <m/>
    <m/>
    <m/>
    <m/>
    <m/>
    <m/>
    <m/>
    <m/>
    <m/>
    <m/>
    <m/>
    <m/>
    <m/>
    <m/>
    <m/>
    <m/>
    <m/>
    <m/>
    <m/>
    <m/>
    <m/>
    <n v="140000"/>
    <m/>
    <m/>
    <s v="Euro"/>
    <n v="48.09999999999999"/>
    <m/>
    <m/>
    <m/>
    <m/>
    <n v="34.5"/>
    <m/>
    <m/>
    <m/>
    <m/>
    <m/>
    <m/>
    <m/>
    <m/>
    <m/>
    <m/>
    <m/>
    <m/>
    <m/>
    <m/>
    <m/>
    <m/>
    <m/>
    <m/>
    <m/>
    <m/>
    <m/>
    <m/>
  </r>
  <r>
    <m/>
    <s v="V200030"/>
    <s v="2023-0023"/>
    <x v="152"/>
    <n v="1"/>
    <s v="Wagon"/>
    <n v="20"/>
    <s v="33 80 4960 283-6"/>
    <x v="51"/>
    <m/>
    <m/>
    <x v="2"/>
    <x v="3"/>
    <n v="1"/>
    <m/>
    <m/>
    <m/>
    <n v="1"/>
    <n v="0"/>
    <n v="1"/>
    <x v="1"/>
    <n v="0"/>
    <d v="1899-12-30T00:00:00"/>
    <d v="1899-12-30T00:00:00"/>
    <x v="4"/>
    <m/>
    <m/>
    <m/>
    <d v="2023-09-07T00:00:00"/>
    <d v="2026-02-28T00:00:00"/>
    <n v="481"/>
    <x v="42"/>
    <d v="2025-10-29T00:00:00"/>
    <m/>
    <m/>
    <m/>
    <s v="n.a."/>
    <d v="1899-12-30T00:00:00"/>
    <m/>
    <n v="0"/>
    <n v="2"/>
    <m/>
    <d v="2025-11-30T00:00:00"/>
    <m/>
    <m/>
    <m/>
    <m/>
    <m/>
    <m/>
    <m/>
    <m/>
    <m/>
    <m/>
    <m/>
    <m/>
    <m/>
    <m/>
    <m/>
    <m/>
    <m/>
    <m/>
    <m/>
    <m/>
    <m/>
    <n v="140000"/>
    <m/>
    <m/>
    <s v="Euro"/>
    <n v="48.09999999999999"/>
    <m/>
    <m/>
    <m/>
    <m/>
    <n v="34.5"/>
    <m/>
    <m/>
    <m/>
    <m/>
    <m/>
    <m/>
    <m/>
    <m/>
    <m/>
    <m/>
    <m/>
    <m/>
    <m/>
    <m/>
    <m/>
    <m/>
    <m/>
    <m/>
    <m/>
    <m/>
    <m/>
    <m/>
  </r>
  <r>
    <m/>
    <s v="V200030"/>
    <s v="2023-0023"/>
    <x v="152"/>
    <n v="1"/>
    <s v="Wagon"/>
    <n v="21"/>
    <s v="33 80 4960 286-9"/>
    <x v="51"/>
    <m/>
    <m/>
    <x v="2"/>
    <x v="3"/>
    <n v="1"/>
    <m/>
    <m/>
    <m/>
    <n v="1"/>
    <n v="0"/>
    <n v="1"/>
    <x v="1"/>
    <n v="0"/>
    <d v="1899-12-30T00:00:00"/>
    <d v="1899-12-30T00:00:00"/>
    <x v="4"/>
    <m/>
    <m/>
    <m/>
    <d v="2023-09-07T00:00:00"/>
    <d v="2026-02-28T00:00:00"/>
    <n v="481"/>
    <x v="42"/>
    <d v="2025-10-29T00:00:00"/>
    <m/>
    <m/>
    <m/>
    <s v="n.a."/>
    <d v="1899-12-30T00:00:00"/>
    <m/>
    <n v="0"/>
    <n v="2"/>
    <m/>
    <d v="2025-11-30T00:00:00"/>
    <m/>
    <m/>
    <m/>
    <m/>
    <m/>
    <m/>
    <m/>
    <m/>
    <m/>
    <m/>
    <m/>
    <m/>
    <m/>
    <m/>
    <m/>
    <m/>
    <m/>
    <m/>
    <m/>
    <m/>
    <m/>
    <n v="140000"/>
    <m/>
    <m/>
    <s v="Euro"/>
    <n v="48.09999999999999"/>
    <m/>
    <m/>
    <m/>
    <m/>
    <n v="34.5"/>
    <m/>
    <m/>
    <m/>
    <m/>
    <m/>
    <m/>
    <m/>
    <m/>
    <m/>
    <m/>
    <m/>
    <m/>
    <m/>
    <m/>
    <m/>
    <m/>
    <m/>
    <m/>
    <m/>
    <m/>
    <m/>
    <m/>
  </r>
  <r>
    <m/>
    <s v="V200030"/>
    <s v="2023-0023"/>
    <x v="152"/>
    <n v="1"/>
    <s v="Wagon"/>
    <n v="22"/>
    <s v="33 80 4960 287-7"/>
    <x v="51"/>
    <m/>
    <m/>
    <x v="2"/>
    <x v="3"/>
    <n v="1"/>
    <m/>
    <m/>
    <m/>
    <n v="1"/>
    <n v="0"/>
    <n v="1"/>
    <x v="1"/>
    <n v="0"/>
    <d v="1899-12-30T00:00:00"/>
    <d v="1899-12-30T00:00:00"/>
    <x v="4"/>
    <m/>
    <m/>
    <m/>
    <d v="2023-09-07T00:00:00"/>
    <d v="2026-02-28T00:00:00"/>
    <n v="481"/>
    <x v="42"/>
    <d v="2025-10-29T00:00:00"/>
    <m/>
    <m/>
    <m/>
    <s v="n.a."/>
    <d v="1899-12-30T00:00:00"/>
    <m/>
    <n v="0"/>
    <n v="2"/>
    <m/>
    <d v="2025-11-30T00:00:00"/>
    <m/>
    <m/>
    <m/>
    <m/>
    <m/>
    <m/>
    <m/>
    <m/>
    <m/>
    <m/>
    <m/>
    <m/>
    <m/>
    <m/>
    <m/>
    <m/>
    <m/>
    <m/>
    <m/>
    <m/>
    <m/>
    <n v="140000"/>
    <m/>
    <m/>
    <s v="Euro"/>
    <n v="48.09999999999999"/>
    <m/>
    <m/>
    <m/>
    <m/>
    <n v="34.5"/>
    <m/>
    <m/>
    <m/>
    <m/>
    <m/>
    <m/>
    <m/>
    <m/>
    <m/>
    <m/>
    <m/>
    <m/>
    <m/>
    <m/>
    <m/>
    <m/>
    <m/>
    <m/>
    <m/>
    <m/>
    <m/>
    <m/>
  </r>
  <r>
    <s v="OK 30.12.24/emo - LOA ok CMI 20.06.25"/>
    <s v="V200032"/>
    <s v="2023-0037"/>
    <x v="153"/>
    <m/>
    <s v="Header"/>
    <m/>
    <m/>
    <x v="51"/>
    <s v="NLD"/>
    <s v="West EU"/>
    <x v="2"/>
    <x v="0"/>
    <n v="4"/>
    <m/>
    <m/>
    <n v="0"/>
    <n v="5"/>
    <n v="0"/>
    <n v="5"/>
    <x v="2"/>
    <m/>
    <m/>
    <m/>
    <x v="4"/>
    <m/>
    <d v="2023-12-29T00:00:00"/>
    <d v="2026-01-31T00:00:00"/>
    <m/>
    <m/>
    <n v="764"/>
    <x v="42"/>
    <d v="2025-10-29T00:00:00"/>
    <s v="Quality"/>
    <s v="Nymwag Risse"/>
    <n v="5"/>
    <s v="with cut-off date"/>
    <d v="2024-12-31T00:00:00"/>
    <m/>
    <n v="3"/>
    <n v="2"/>
    <m/>
    <m/>
    <m/>
    <n v="0"/>
    <n v="0"/>
    <n v="0"/>
    <m/>
    <m/>
    <m/>
    <m/>
    <n v="368"/>
    <s v="B"/>
    <n v="74"/>
    <n v="1"/>
    <s v="CHE"/>
    <s v="Not required"/>
    <s v="N"/>
    <s v="N"/>
    <m/>
    <m/>
    <m/>
    <m/>
    <m/>
    <n v="140000"/>
    <s v="Y"/>
    <d v="2025-01-01T00:00:00"/>
    <s v="Euro"/>
    <n v="28.84"/>
    <n v="-1.84"/>
    <n v="0"/>
    <m/>
    <n v="0"/>
    <n v="27"/>
    <n v="0"/>
    <n v="0"/>
    <n v="0"/>
    <n v="0.06"/>
    <n v="8.58"/>
    <n v="-1.84"/>
    <n v="6.74"/>
    <n v="0"/>
    <n v="0"/>
    <n v="0"/>
    <n v="20.26"/>
    <s v="0.00"/>
    <n v="20.26"/>
    <n v="1"/>
    <n v="0"/>
    <n v="20.26000000000001"/>
    <n v="20.26"/>
    <n v="560000"/>
    <n v="0"/>
    <s v="N"/>
    <n v="0"/>
    <n v="39312.00000000001"/>
  </r>
  <r>
    <m/>
    <s v="V200032"/>
    <s v="2023-0037"/>
    <x v="153"/>
    <n v="1"/>
    <s v="Batch"/>
    <m/>
    <m/>
    <x v="51"/>
    <s v="NLD"/>
    <s v="West EU"/>
    <x v="2"/>
    <x v="0"/>
    <n v="5"/>
    <m/>
    <m/>
    <n v="0"/>
    <n v="5"/>
    <n v="0"/>
    <n v="5"/>
    <x v="2"/>
    <m/>
    <m/>
    <m/>
    <x v="4"/>
    <m/>
    <m/>
    <m/>
    <d v="2023-12-29T00:00:00"/>
    <d v="2026-01-31T00:00:00"/>
    <m/>
    <x v="43"/>
    <d v="2025-10-29T00:00:00"/>
    <m/>
    <m/>
    <n v="5"/>
    <s v="with cut-off date"/>
    <d v="2024-12-31T00:00:00"/>
    <m/>
    <n v="3"/>
    <n v="2"/>
    <m/>
    <m/>
    <m/>
    <m/>
    <m/>
    <m/>
    <m/>
    <m/>
    <m/>
    <m/>
    <m/>
    <s v="B"/>
    <m/>
    <n v="1"/>
    <s v="CHE"/>
    <s v="Not required"/>
    <s v="N"/>
    <s v="N"/>
    <m/>
    <m/>
    <m/>
    <m/>
    <m/>
    <n v="140000"/>
    <s v="Y"/>
    <d v="2025-01-01T00:00:00"/>
    <s v="Euro"/>
    <n v="28.84"/>
    <n v="-1.84"/>
    <n v="0"/>
    <m/>
    <n v="0"/>
    <n v="27"/>
    <n v="0"/>
    <n v="0"/>
    <n v="0"/>
    <n v="0.06"/>
    <n v="8.58"/>
    <n v="-1.84"/>
    <n v="6.74"/>
    <n v="0"/>
    <n v="0"/>
    <n v="0"/>
    <n v="20.26"/>
    <s v="0.00"/>
    <n v="20.26"/>
    <n v="1"/>
    <n v="0"/>
    <n v="20.26000000000001"/>
    <n v="20.26"/>
    <n v="700000"/>
    <n v="0"/>
    <s v="N"/>
    <n v="0"/>
    <n v="49140.00000000001"/>
  </r>
  <r>
    <m/>
    <s v="V200032"/>
    <s v="2023-0037"/>
    <x v="153"/>
    <n v="1"/>
    <s v="Wagon"/>
    <n v="1"/>
    <s v="37 80 4564 587-6"/>
    <x v="51"/>
    <m/>
    <m/>
    <x v="2"/>
    <x v="0"/>
    <n v="1"/>
    <m/>
    <m/>
    <m/>
    <n v="1"/>
    <n v="0"/>
    <n v="1"/>
    <x v="1"/>
    <n v="0"/>
    <d v="1899-12-30T00:00:00"/>
    <d v="1899-12-30T00:00:00"/>
    <x v="4"/>
    <m/>
    <m/>
    <m/>
    <d v="2023-12-29T00:00:00"/>
    <d v="2026-02-28T00:00:00"/>
    <n v="764"/>
    <x v="42"/>
    <d v="2025-10-29T00:00:00"/>
    <m/>
    <m/>
    <m/>
    <s v="with cut-off date"/>
    <d v="2024-12-31T00:00:00"/>
    <m/>
    <n v="3"/>
    <n v="2"/>
    <m/>
    <d v="2025-11-30T00:00:00"/>
    <m/>
    <m/>
    <m/>
    <m/>
    <m/>
    <m/>
    <m/>
    <m/>
    <m/>
    <m/>
    <m/>
    <m/>
    <m/>
    <m/>
    <m/>
    <m/>
    <m/>
    <m/>
    <m/>
    <m/>
    <m/>
    <n v="140000"/>
    <m/>
    <m/>
    <s v="Euro"/>
    <n v="28.84"/>
    <m/>
    <m/>
    <m/>
    <m/>
    <n v="27"/>
    <m/>
    <m/>
    <m/>
    <m/>
    <m/>
    <m/>
    <m/>
    <m/>
    <m/>
    <m/>
    <m/>
    <m/>
    <m/>
    <m/>
    <m/>
    <m/>
    <m/>
    <m/>
    <m/>
    <m/>
    <m/>
    <m/>
  </r>
  <r>
    <m/>
    <s v="V200032"/>
    <s v="2023-0037"/>
    <x v="153"/>
    <n v="1"/>
    <s v="Wagon"/>
    <n v="2"/>
    <s v="37 80 4564 602-3"/>
    <x v="51"/>
    <m/>
    <m/>
    <x v="2"/>
    <x v="0"/>
    <n v="1"/>
    <m/>
    <m/>
    <m/>
    <n v="1"/>
    <n v="0"/>
    <n v="1"/>
    <x v="1"/>
    <n v="0"/>
    <d v="1899-12-30T00:00:00"/>
    <d v="1899-12-30T00:00:00"/>
    <x v="4"/>
    <m/>
    <m/>
    <m/>
    <d v="2023-12-29T00:00:00"/>
    <d v="2026-02-28T00:00:00"/>
    <n v="764"/>
    <x v="42"/>
    <d v="2025-10-29T00:00:00"/>
    <m/>
    <m/>
    <m/>
    <s v="with cut-off date"/>
    <d v="2024-12-31T00:00:00"/>
    <m/>
    <n v="3"/>
    <n v="2"/>
    <m/>
    <d v="2025-11-30T00:00:00"/>
    <m/>
    <m/>
    <m/>
    <m/>
    <m/>
    <m/>
    <m/>
    <m/>
    <m/>
    <m/>
    <m/>
    <m/>
    <m/>
    <m/>
    <m/>
    <m/>
    <m/>
    <m/>
    <m/>
    <m/>
    <m/>
    <n v="140000"/>
    <m/>
    <m/>
    <s v="Euro"/>
    <n v="28.84"/>
    <m/>
    <m/>
    <m/>
    <m/>
    <n v="27"/>
    <m/>
    <m/>
    <m/>
    <m/>
    <m/>
    <m/>
    <m/>
    <m/>
    <m/>
    <m/>
    <m/>
    <m/>
    <m/>
    <m/>
    <m/>
    <m/>
    <m/>
    <m/>
    <m/>
    <m/>
    <m/>
    <m/>
  </r>
  <r>
    <m/>
    <s v="V200032"/>
    <s v="2023-0037"/>
    <x v="153"/>
    <n v="1"/>
    <s v="Wagon"/>
    <n v="3"/>
    <s v="37 80 4564 522-3"/>
    <x v="51"/>
    <m/>
    <m/>
    <x v="2"/>
    <x v="0"/>
    <n v="1"/>
    <m/>
    <m/>
    <m/>
    <n v="1"/>
    <n v="0"/>
    <n v="1"/>
    <x v="1"/>
    <n v="0"/>
    <d v="1899-12-30T00:00:00"/>
    <d v="1899-12-30T00:00:00"/>
    <x v="4"/>
    <m/>
    <m/>
    <m/>
    <d v="2023-12-29T00:00:00"/>
    <d v="2026-02-28T00:00:00"/>
    <n v="764"/>
    <x v="42"/>
    <d v="2025-10-29T00:00:00"/>
    <m/>
    <m/>
    <m/>
    <s v="with cut-off date"/>
    <d v="2024-12-31T00:00:00"/>
    <m/>
    <n v="3"/>
    <n v="2"/>
    <m/>
    <d v="2025-11-30T00:00:00"/>
    <m/>
    <m/>
    <m/>
    <m/>
    <m/>
    <m/>
    <m/>
    <m/>
    <m/>
    <m/>
    <m/>
    <m/>
    <m/>
    <m/>
    <m/>
    <m/>
    <m/>
    <m/>
    <m/>
    <m/>
    <m/>
    <n v="140000"/>
    <m/>
    <m/>
    <s v="Euro"/>
    <n v="28.84"/>
    <m/>
    <m/>
    <m/>
    <m/>
    <n v="27"/>
    <m/>
    <m/>
    <m/>
    <m/>
    <m/>
    <m/>
    <m/>
    <m/>
    <m/>
    <m/>
    <m/>
    <m/>
    <m/>
    <m/>
    <m/>
    <m/>
    <m/>
    <m/>
    <m/>
    <m/>
    <m/>
    <m/>
  </r>
  <r>
    <m/>
    <s v="V200032"/>
    <s v="2023-0037"/>
    <x v="153"/>
    <n v="1"/>
    <s v="Wagon"/>
    <n v="4"/>
    <s v="37 80 4564 524-9"/>
    <x v="51"/>
    <m/>
    <m/>
    <x v="2"/>
    <x v="0"/>
    <n v="1"/>
    <m/>
    <m/>
    <m/>
    <n v="1"/>
    <n v="0"/>
    <n v="1"/>
    <x v="1"/>
    <n v="0"/>
    <d v="1899-12-30T00:00:00"/>
    <d v="1899-12-30T00:00:00"/>
    <x v="4"/>
    <m/>
    <m/>
    <m/>
    <d v="2023-12-29T00:00:00"/>
    <d v="2026-02-28T00:00:00"/>
    <n v="764"/>
    <x v="42"/>
    <d v="2025-10-29T00:00:00"/>
    <m/>
    <m/>
    <m/>
    <s v="with cut-off date"/>
    <d v="2024-12-31T00:00:00"/>
    <m/>
    <n v="3"/>
    <n v="2"/>
    <m/>
    <d v="2025-11-30T00:00:00"/>
    <m/>
    <m/>
    <m/>
    <m/>
    <m/>
    <m/>
    <m/>
    <m/>
    <m/>
    <m/>
    <m/>
    <m/>
    <m/>
    <m/>
    <m/>
    <m/>
    <m/>
    <m/>
    <m/>
    <m/>
    <m/>
    <n v="140000"/>
    <m/>
    <m/>
    <s v="Euro"/>
    <n v="28.84"/>
    <m/>
    <m/>
    <m/>
    <m/>
    <n v="27"/>
    <m/>
    <m/>
    <m/>
    <m/>
    <m/>
    <m/>
    <m/>
    <m/>
    <m/>
    <m/>
    <m/>
    <m/>
    <m/>
    <m/>
    <m/>
    <m/>
    <m/>
    <m/>
    <m/>
    <m/>
    <m/>
    <m/>
  </r>
  <r>
    <m/>
    <s v="V200032"/>
    <s v="2023-0037"/>
    <x v="153"/>
    <n v="1"/>
    <s v="Wagon"/>
    <n v="5"/>
    <s v="37 80 4565 543-8"/>
    <x v="51"/>
    <m/>
    <m/>
    <x v="2"/>
    <x v="0"/>
    <n v="1"/>
    <m/>
    <m/>
    <m/>
    <n v="1"/>
    <n v="0"/>
    <n v="1"/>
    <x v="1"/>
    <n v="0"/>
    <d v="1899-12-30T00:00:00"/>
    <d v="1899-12-30T00:00:00"/>
    <x v="4"/>
    <m/>
    <m/>
    <m/>
    <d v="2025-03-01T00:00:00"/>
    <d v="2026-02-28T00:00:00"/>
    <n v="764"/>
    <x v="42"/>
    <d v="2025-10-29T00:00:00"/>
    <m/>
    <m/>
    <m/>
    <s v="with cut-off date"/>
    <d v="2024-12-31T00:00:00"/>
    <m/>
    <n v="3"/>
    <n v="2"/>
    <m/>
    <d v="2025-11-30T00:00:00"/>
    <m/>
    <m/>
    <m/>
    <m/>
    <m/>
    <m/>
    <m/>
    <m/>
    <m/>
    <m/>
    <m/>
    <m/>
    <m/>
    <m/>
    <m/>
    <m/>
    <m/>
    <m/>
    <m/>
    <m/>
    <m/>
    <n v="140000"/>
    <m/>
    <m/>
    <s v="Euro"/>
    <n v="28.84"/>
    <m/>
    <m/>
    <m/>
    <m/>
    <n v="27"/>
    <m/>
    <m/>
    <m/>
    <m/>
    <m/>
    <m/>
    <m/>
    <m/>
    <m/>
    <m/>
    <m/>
    <m/>
    <m/>
    <m/>
    <m/>
    <m/>
    <m/>
    <m/>
    <m/>
    <m/>
    <m/>
    <m/>
  </r>
  <r>
    <s v="N1 OK 23.12.24 emo / LOA ok CMI 20.06.25"/>
    <s v="V300043"/>
    <s v="2023-0039"/>
    <x v="154"/>
    <m/>
    <s v="Header"/>
    <m/>
    <m/>
    <x v="52"/>
    <s v="ITA"/>
    <s v="South EU"/>
    <x v="4"/>
    <x v="0"/>
    <n v="23"/>
    <m/>
    <m/>
    <n v="0"/>
    <n v="23"/>
    <n v="0"/>
    <n v="23"/>
    <x v="3"/>
    <s v="PAYG"/>
    <d v="2025-01-01T00:00:00"/>
    <d v="2026-01-31T00:00:00"/>
    <x v="1"/>
    <s v="Versicherungs-Garantie erlischt 31.03.25"/>
    <d v="2024-02-25T00:00:00"/>
    <d v="2025-02-25T00:00:00"/>
    <m/>
    <m/>
    <n v="366"/>
    <x v="119"/>
    <m/>
    <m/>
    <m/>
    <m/>
    <s v="with as-of date"/>
    <m/>
    <m/>
    <n v="1"/>
    <n v="3"/>
    <m/>
    <m/>
    <m/>
    <n v="0"/>
    <n v="0"/>
    <n v="0"/>
    <m/>
    <m/>
    <m/>
    <m/>
    <n v="366"/>
    <s v="B"/>
    <n v="2"/>
    <n v="1.4"/>
    <s v="CHE"/>
    <s v="Bank Guarantee"/>
    <s v="Y"/>
    <s v="N"/>
    <n v="0"/>
    <m/>
    <n v="1"/>
    <m/>
    <m/>
    <n v="80000"/>
    <s v="N"/>
    <m/>
    <s v="Euro"/>
    <n v="26.92"/>
    <n v="-6"/>
    <n v="0"/>
    <m/>
    <n v="0"/>
    <n v="20.92"/>
    <n v="0"/>
    <n v="0"/>
    <n v="0"/>
    <m/>
    <n v="5.12"/>
    <n v="-3.88"/>
    <n v="1.24"/>
    <n v="2.12"/>
    <n v="-2.12"/>
    <n v="0"/>
    <n v="19.68"/>
    <s v="0.00"/>
    <n v="19.68"/>
    <n v="0.9719161585365854"/>
    <n v="0.55269"/>
    <n v="19.12731"/>
    <n v="21.17"/>
    <n v="1840000"/>
    <n v="0"/>
    <s v="N"/>
    <n v="0"/>
    <n v="175142.24"/>
  </r>
  <r>
    <m/>
    <s v="V300043"/>
    <s v="2023-0039"/>
    <x v="154"/>
    <n v="1"/>
    <s v="Batch"/>
    <m/>
    <m/>
    <x v="52"/>
    <s v="ITA"/>
    <s v="South EU"/>
    <x v="4"/>
    <x v="0"/>
    <n v="23"/>
    <m/>
    <m/>
    <n v="0"/>
    <n v="23"/>
    <n v="0"/>
    <n v="23"/>
    <x v="3"/>
    <s v="PAYG"/>
    <d v="2025-01-01T00:00:00"/>
    <d v="2026-01-31T00:00:00"/>
    <x v="1"/>
    <s v="Versicherungs-Garantie erlischt 31.03.25"/>
    <m/>
    <m/>
    <d v="2024-02-25T00:00:00"/>
    <d v="2026-01-31T00:00:00"/>
    <m/>
    <x v="43"/>
    <m/>
    <m/>
    <m/>
    <m/>
    <s v="with as-of date"/>
    <d v="2025-01-01T00:00:00"/>
    <m/>
    <n v="1"/>
    <n v="3"/>
    <m/>
    <m/>
    <n v="0"/>
    <m/>
    <m/>
    <m/>
    <m/>
    <m/>
    <m/>
    <m/>
    <m/>
    <s v="B"/>
    <m/>
    <n v="1.4"/>
    <s v="CHE"/>
    <s v="Bank Guarantee"/>
    <s v="Y"/>
    <s v="N"/>
    <n v="0"/>
    <n v="0"/>
    <n v="1"/>
    <m/>
    <m/>
    <n v="80000"/>
    <s v="N"/>
    <m/>
    <s v="Euro"/>
    <n v="26.92"/>
    <n v="-6"/>
    <n v="0"/>
    <m/>
    <n v="0"/>
    <n v="20.92"/>
    <n v="0"/>
    <n v="0"/>
    <n v="0"/>
    <m/>
    <n v="5.12"/>
    <n v="-3.88"/>
    <n v="1.24"/>
    <n v="2.12"/>
    <n v="-2.12"/>
    <n v="0"/>
    <n v="19.68"/>
    <s v="0.00"/>
    <n v="19.68"/>
    <n v="0.9719161585365854"/>
    <n v="0.55269"/>
    <n v="19.12731"/>
    <n v="21.17"/>
    <n v="1840000"/>
    <n v="0"/>
    <s v="N"/>
    <n v="0"/>
    <n v="175142.24"/>
  </r>
  <r>
    <m/>
    <s v="V300043"/>
    <s v="2023-0039"/>
    <x v="154"/>
    <n v="1"/>
    <s v="Wagon"/>
    <n v="1"/>
    <s v="37 80 4564 179-2"/>
    <x v="52"/>
    <m/>
    <m/>
    <x v="4"/>
    <x v="0"/>
    <n v="1"/>
    <m/>
    <m/>
    <m/>
    <n v="1"/>
    <n v="0"/>
    <n v="1"/>
    <x v="1"/>
    <s v="PAYG"/>
    <d v="2025-01-01T00:00:00"/>
    <d v="2026-01-31T00:00:00"/>
    <x v="1"/>
    <m/>
    <m/>
    <m/>
    <d v="2024-02-25T00:00:00"/>
    <d v="2027-01-31T00:00:00"/>
    <n v="366"/>
    <x v="119"/>
    <m/>
    <m/>
    <m/>
    <m/>
    <s v="with as-of date"/>
    <d v="2025-01-01T00:00:00"/>
    <m/>
    <n v="1"/>
    <n v="3"/>
    <m/>
    <d v="2026-01-31T00:00:00"/>
    <m/>
    <m/>
    <m/>
    <m/>
    <m/>
    <m/>
    <m/>
    <m/>
    <m/>
    <m/>
    <m/>
    <m/>
    <m/>
    <m/>
    <m/>
    <m/>
    <m/>
    <m/>
    <m/>
    <d v="2025-09-28T00:00:00"/>
    <m/>
    <n v="80000"/>
    <m/>
    <m/>
    <s v="Euro"/>
    <n v="26.92"/>
    <m/>
    <m/>
    <m/>
    <m/>
    <n v="20.92"/>
    <m/>
    <m/>
    <m/>
    <m/>
    <m/>
    <m/>
    <m/>
    <m/>
    <m/>
    <m/>
    <m/>
    <m/>
    <m/>
    <m/>
    <m/>
    <m/>
    <m/>
    <m/>
    <m/>
    <m/>
    <m/>
    <m/>
  </r>
  <r>
    <m/>
    <s v="V300043"/>
    <s v="2023-0039"/>
    <x v="154"/>
    <n v="1"/>
    <s v="Wagon"/>
    <n v="2"/>
    <s v="37 80 4564 181-8"/>
    <x v="52"/>
    <m/>
    <m/>
    <x v="4"/>
    <x v="0"/>
    <n v="1"/>
    <m/>
    <m/>
    <m/>
    <n v="1"/>
    <n v="0"/>
    <n v="1"/>
    <x v="1"/>
    <s v="PAYG"/>
    <d v="2025-01-01T00:00:00"/>
    <d v="2026-01-31T00:00:00"/>
    <x v="1"/>
    <m/>
    <m/>
    <m/>
    <d v="2024-02-25T00:00:00"/>
    <d v="2027-01-31T00:00:00"/>
    <n v="366"/>
    <x v="119"/>
    <m/>
    <m/>
    <m/>
    <m/>
    <s v="with as-of date"/>
    <d v="2025-01-01T00:00:00"/>
    <m/>
    <n v="1"/>
    <n v="3"/>
    <m/>
    <d v="2026-01-31T00:00:00"/>
    <m/>
    <m/>
    <m/>
    <m/>
    <m/>
    <m/>
    <m/>
    <m/>
    <m/>
    <m/>
    <m/>
    <m/>
    <m/>
    <m/>
    <m/>
    <m/>
    <m/>
    <m/>
    <m/>
    <d v="2025-09-28T00:00:00"/>
    <m/>
    <n v="80000"/>
    <m/>
    <m/>
    <s v="Euro"/>
    <n v="26.92"/>
    <m/>
    <m/>
    <m/>
    <m/>
    <n v="20.92"/>
    <m/>
    <m/>
    <m/>
    <m/>
    <m/>
    <m/>
    <m/>
    <m/>
    <m/>
    <m/>
    <m/>
    <m/>
    <m/>
    <m/>
    <m/>
    <m/>
    <m/>
    <m/>
    <m/>
    <m/>
    <m/>
    <m/>
  </r>
  <r>
    <m/>
    <s v="V300043"/>
    <s v="2023-0039"/>
    <x v="154"/>
    <n v="1"/>
    <s v="Wagon"/>
    <n v="3"/>
    <s v="37 80 4564 183-4"/>
    <x v="52"/>
    <m/>
    <m/>
    <x v="4"/>
    <x v="0"/>
    <n v="1"/>
    <m/>
    <m/>
    <m/>
    <n v="1"/>
    <n v="0"/>
    <n v="1"/>
    <x v="1"/>
    <s v="PAYG"/>
    <d v="2025-01-01T00:00:00"/>
    <d v="2026-01-31T00:00:00"/>
    <x v="1"/>
    <m/>
    <m/>
    <m/>
    <d v="2024-02-25T00:00:00"/>
    <d v="2027-01-31T00:00:00"/>
    <n v="366"/>
    <x v="119"/>
    <m/>
    <m/>
    <m/>
    <m/>
    <s v="with as-of date"/>
    <d v="2025-01-01T00:00:00"/>
    <m/>
    <n v="1"/>
    <n v="3"/>
    <m/>
    <d v="2026-01-31T00:00:00"/>
    <m/>
    <m/>
    <m/>
    <m/>
    <m/>
    <m/>
    <m/>
    <m/>
    <m/>
    <m/>
    <m/>
    <m/>
    <m/>
    <m/>
    <m/>
    <m/>
    <m/>
    <m/>
    <m/>
    <d v="2025-09-28T00:00:00"/>
    <m/>
    <n v="80000"/>
    <m/>
    <m/>
    <s v="Euro"/>
    <n v="26.92"/>
    <m/>
    <m/>
    <m/>
    <m/>
    <n v="20.92"/>
    <m/>
    <m/>
    <m/>
    <m/>
    <m/>
    <m/>
    <m/>
    <m/>
    <m/>
    <m/>
    <m/>
    <m/>
    <m/>
    <m/>
    <m/>
    <m/>
    <m/>
    <m/>
    <m/>
    <m/>
    <m/>
    <m/>
  </r>
  <r>
    <m/>
    <s v="V300043"/>
    <s v="2023-0039"/>
    <x v="154"/>
    <n v="1"/>
    <s v="Wagon"/>
    <n v="4"/>
    <s v="37 80 4564 193-3"/>
    <x v="52"/>
    <m/>
    <m/>
    <x v="4"/>
    <x v="0"/>
    <n v="1"/>
    <m/>
    <m/>
    <m/>
    <n v="1"/>
    <n v="0"/>
    <n v="1"/>
    <x v="1"/>
    <s v="PAYG"/>
    <d v="2025-01-01T00:00:00"/>
    <d v="2026-01-31T00:00:00"/>
    <x v="1"/>
    <m/>
    <m/>
    <m/>
    <d v="2024-02-25T00:00:00"/>
    <d v="2027-01-31T00:00:00"/>
    <n v="366"/>
    <x v="119"/>
    <m/>
    <m/>
    <m/>
    <m/>
    <s v="with as-of date"/>
    <d v="2025-01-01T00:00:00"/>
    <m/>
    <n v="1"/>
    <n v="3"/>
    <m/>
    <d v="2026-01-31T00:00:00"/>
    <m/>
    <m/>
    <m/>
    <m/>
    <m/>
    <m/>
    <m/>
    <m/>
    <m/>
    <m/>
    <m/>
    <m/>
    <m/>
    <m/>
    <m/>
    <m/>
    <m/>
    <m/>
    <m/>
    <d v="2025-09-28T00:00:00"/>
    <m/>
    <n v="80000"/>
    <m/>
    <m/>
    <s v="Euro"/>
    <n v="26.92"/>
    <m/>
    <m/>
    <m/>
    <m/>
    <n v="20.92"/>
    <m/>
    <m/>
    <m/>
    <m/>
    <m/>
    <m/>
    <m/>
    <m/>
    <m/>
    <m/>
    <m/>
    <m/>
    <m/>
    <m/>
    <m/>
    <m/>
    <m/>
    <m/>
    <m/>
    <m/>
    <m/>
    <m/>
  </r>
  <r>
    <m/>
    <s v="V300043"/>
    <s v="2023-0039"/>
    <x v="154"/>
    <n v="1"/>
    <s v="Wagon"/>
    <n v="5"/>
    <s v="37 80 4564 201-4"/>
    <x v="52"/>
    <m/>
    <m/>
    <x v="4"/>
    <x v="0"/>
    <n v="1"/>
    <m/>
    <m/>
    <m/>
    <n v="1"/>
    <n v="0"/>
    <n v="1"/>
    <x v="1"/>
    <s v="PAYG"/>
    <d v="2025-01-01T00:00:00"/>
    <d v="2026-01-31T00:00:00"/>
    <x v="1"/>
    <m/>
    <m/>
    <m/>
    <d v="2024-02-25T00:00:00"/>
    <d v="2027-01-31T00:00:00"/>
    <n v="366"/>
    <x v="119"/>
    <m/>
    <m/>
    <m/>
    <m/>
    <s v="with as-of date"/>
    <d v="2025-01-01T00:00:00"/>
    <m/>
    <n v="1"/>
    <n v="3"/>
    <m/>
    <d v="2026-01-31T00:00:00"/>
    <m/>
    <m/>
    <m/>
    <m/>
    <m/>
    <m/>
    <m/>
    <m/>
    <m/>
    <m/>
    <m/>
    <m/>
    <m/>
    <m/>
    <m/>
    <m/>
    <m/>
    <m/>
    <m/>
    <d v="2025-09-28T00:00:00"/>
    <m/>
    <n v="80000"/>
    <m/>
    <m/>
    <s v="Euro"/>
    <n v="26.92"/>
    <m/>
    <m/>
    <m/>
    <m/>
    <n v="20.92"/>
    <m/>
    <m/>
    <m/>
    <m/>
    <m/>
    <m/>
    <m/>
    <m/>
    <m/>
    <m/>
    <m/>
    <m/>
    <m/>
    <m/>
    <m/>
    <m/>
    <m/>
    <m/>
    <m/>
    <m/>
    <m/>
    <m/>
  </r>
  <r>
    <m/>
    <s v="V300043"/>
    <s v="2023-0039"/>
    <x v="154"/>
    <n v="1"/>
    <s v="Wagon"/>
    <n v="6"/>
    <s v="37 80 4564 204-8"/>
    <x v="52"/>
    <m/>
    <m/>
    <x v="4"/>
    <x v="0"/>
    <n v="1"/>
    <m/>
    <m/>
    <m/>
    <n v="1"/>
    <n v="0"/>
    <n v="1"/>
    <x v="1"/>
    <s v="PAYG"/>
    <d v="2025-01-01T00:00:00"/>
    <d v="2026-01-31T00:00:00"/>
    <x v="1"/>
    <m/>
    <m/>
    <m/>
    <d v="2024-02-25T00:00:00"/>
    <d v="2027-01-31T00:00:00"/>
    <n v="366"/>
    <x v="119"/>
    <m/>
    <m/>
    <m/>
    <m/>
    <s v="with as-of date"/>
    <d v="2025-01-01T00:00:00"/>
    <m/>
    <n v="1"/>
    <n v="3"/>
    <m/>
    <d v="2026-01-31T00:00:00"/>
    <m/>
    <m/>
    <m/>
    <m/>
    <m/>
    <m/>
    <m/>
    <m/>
    <m/>
    <m/>
    <m/>
    <m/>
    <m/>
    <m/>
    <m/>
    <m/>
    <m/>
    <m/>
    <m/>
    <d v="2025-09-28T00:00:00"/>
    <m/>
    <n v="80000"/>
    <m/>
    <m/>
    <s v="Euro"/>
    <n v="26.92"/>
    <m/>
    <m/>
    <m/>
    <m/>
    <n v="20.92"/>
    <m/>
    <m/>
    <m/>
    <m/>
    <m/>
    <m/>
    <m/>
    <m/>
    <m/>
    <m/>
    <m/>
    <m/>
    <m/>
    <m/>
    <m/>
    <m/>
    <m/>
    <m/>
    <m/>
    <m/>
    <m/>
    <m/>
  </r>
  <r>
    <m/>
    <s v="V300043"/>
    <s v="2023-0039"/>
    <x v="154"/>
    <n v="1"/>
    <s v="Wagon"/>
    <n v="7"/>
    <s v="37 80 4564 218-8"/>
    <x v="52"/>
    <m/>
    <m/>
    <x v="4"/>
    <x v="0"/>
    <n v="1"/>
    <m/>
    <m/>
    <m/>
    <n v="1"/>
    <n v="0"/>
    <n v="1"/>
    <x v="1"/>
    <s v="PAYG"/>
    <d v="2025-01-01T00:00:00"/>
    <d v="2026-01-31T00:00:00"/>
    <x v="1"/>
    <m/>
    <m/>
    <m/>
    <d v="2024-02-25T00:00:00"/>
    <d v="2027-01-31T00:00:00"/>
    <n v="366"/>
    <x v="119"/>
    <m/>
    <m/>
    <m/>
    <m/>
    <s v="with as-of date"/>
    <d v="2025-01-01T00:00:00"/>
    <m/>
    <n v="1"/>
    <n v="3"/>
    <m/>
    <d v="2026-01-31T00:00:00"/>
    <m/>
    <m/>
    <m/>
    <m/>
    <m/>
    <m/>
    <m/>
    <m/>
    <m/>
    <m/>
    <m/>
    <m/>
    <m/>
    <m/>
    <m/>
    <m/>
    <m/>
    <m/>
    <m/>
    <d v="2025-09-28T00:00:00"/>
    <m/>
    <n v="80000"/>
    <m/>
    <m/>
    <s v="Euro"/>
    <n v="26.92"/>
    <m/>
    <m/>
    <m/>
    <m/>
    <n v="20.92"/>
    <m/>
    <m/>
    <m/>
    <m/>
    <m/>
    <m/>
    <m/>
    <m/>
    <m/>
    <m/>
    <m/>
    <m/>
    <m/>
    <m/>
    <m/>
    <m/>
    <m/>
    <m/>
    <m/>
    <m/>
    <m/>
    <m/>
  </r>
  <r>
    <m/>
    <s v="V300043"/>
    <s v="2023-0039"/>
    <x v="154"/>
    <n v="1"/>
    <s v="Wagon"/>
    <n v="8"/>
    <s v="37 80 4564 225-3"/>
    <x v="52"/>
    <m/>
    <m/>
    <x v="4"/>
    <x v="0"/>
    <n v="1"/>
    <m/>
    <m/>
    <m/>
    <n v="1"/>
    <n v="0"/>
    <n v="1"/>
    <x v="1"/>
    <s v="PAYG"/>
    <d v="2025-01-01T00:00:00"/>
    <d v="2026-01-31T00:00:00"/>
    <x v="1"/>
    <m/>
    <m/>
    <m/>
    <d v="2024-02-25T00:00:00"/>
    <d v="2027-01-31T00:00:00"/>
    <n v="366"/>
    <x v="119"/>
    <m/>
    <m/>
    <m/>
    <m/>
    <s v="with as-of date"/>
    <d v="2025-01-01T00:00:00"/>
    <m/>
    <n v="1"/>
    <n v="3"/>
    <m/>
    <d v="2026-01-31T00:00:00"/>
    <m/>
    <m/>
    <m/>
    <m/>
    <m/>
    <m/>
    <m/>
    <m/>
    <m/>
    <m/>
    <m/>
    <m/>
    <m/>
    <m/>
    <m/>
    <m/>
    <m/>
    <m/>
    <m/>
    <d v="2025-09-28T00:00:00"/>
    <m/>
    <n v="80000"/>
    <m/>
    <m/>
    <s v="Euro"/>
    <n v="26.92"/>
    <m/>
    <m/>
    <m/>
    <m/>
    <n v="20.92"/>
    <m/>
    <m/>
    <m/>
    <m/>
    <m/>
    <m/>
    <m/>
    <m/>
    <m/>
    <m/>
    <m/>
    <m/>
    <m/>
    <m/>
    <m/>
    <m/>
    <m/>
    <m/>
    <m/>
    <m/>
    <m/>
    <m/>
  </r>
  <r>
    <m/>
    <s v="V300043"/>
    <s v="2023-0039"/>
    <x v="154"/>
    <n v="1"/>
    <s v="Wagon"/>
    <n v="9"/>
    <s v="37 80 4564 229-5"/>
    <x v="52"/>
    <m/>
    <m/>
    <x v="4"/>
    <x v="0"/>
    <n v="1"/>
    <m/>
    <m/>
    <m/>
    <n v="1"/>
    <n v="0"/>
    <n v="1"/>
    <x v="1"/>
    <s v="PAYG"/>
    <d v="2025-01-01T00:00:00"/>
    <d v="2026-01-31T00:00:00"/>
    <x v="1"/>
    <m/>
    <m/>
    <m/>
    <d v="2024-02-25T00:00:00"/>
    <d v="2027-01-31T00:00:00"/>
    <n v="366"/>
    <x v="119"/>
    <m/>
    <m/>
    <m/>
    <m/>
    <s v="with as-of date"/>
    <d v="2025-01-01T00:00:00"/>
    <m/>
    <n v="1"/>
    <n v="3"/>
    <m/>
    <d v="2026-01-31T00:00:00"/>
    <m/>
    <m/>
    <m/>
    <m/>
    <m/>
    <m/>
    <m/>
    <m/>
    <m/>
    <m/>
    <m/>
    <m/>
    <m/>
    <m/>
    <m/>
    <m/>
    <m/>
    <m/>
    <m/>
    <d v="2025-09-28T00:00:00"/>
    <m/>
    <n v="80000"/>
    <m/>
    <m/>
    <s v="Euro"/>
    <n v="26.92"/>
    <m/>
    <m/>
    <m/>
    <m/>
    <n v="20.92"/>
    <m/>
    <m/>
    <m/>
    <m/>
    <m/>
    <m/>
    <m/>
    <m/>
    <m/>
    <m/>
    <m/>
    <m/>
    <m/>
    <m/>
    <m/>
    <m/>
    <m/>
    <m/>
    <m/>
    <m/>
    <m/>
    <m/>
  </r>
  <r>
    <m/>
    <s v="V300043"/>
    <s v="2023-0039"/>
    <x v="154"/>
    <n v="1"/>
    <s v="Wagon"/>
    <n v="10"/>
    <s v="37 80 4564 240-2"/>
    <x v="52"/>
    <m/>
    <m/>
    <x v="4"/>
    <x v="0"/>
    <n v="1"/>
    <m/>
    <m/>
    <m/>
    <n v="1"/>
    <n v="0"/>
    <n v="1"/>
    <x v="1"/>
    <s v="PAYG"/>
    <d v="2025-01-01T00:00:00"/>
    <d v="2026-01-31T00:00:00"/>
    <x v="1"/>
    <m/>
    <m/>
    <m/>
    <d v="2024-02-25T00:00:00"/>
    <d v="2027-01-31T00:00:00"/>
    <n v="366"/>
    <x v="119"/>
    <m/>
    <m/>
    <m/>
    <m/>
    <s v="with as-of date"/>
    <d v="2025-01-01T00:00:00"/>
    <m/>
    <n v="1"/>
    <n v="3"/>
    <m/>
    <d v="2026-01-31T00:00:00"/>
    <m/>
    <m/>
    <m/>
    <m/>
    <m/>
    <m/>
    <m/>
    <m/>
    <m/>
    <m/>
    <m/>
    <m/>
    <m/>
    <m/>
    <m/>
    <m/>
    <m/>
    <m/>
    <m/>
    <d v="2025-09-28T00:00:00"/>
    <m/>
    <n v="80000"/>
    <m/>
    <m/>
    <s v="Euro"/>
    <n v="26.92"/>
    <m/>
    <m/>
    <m/>
    <m/>
    <n v="20.92"/>
    <m/>
    <m/>
    <m/>
    <m/>
    <m/>
    <m/>
    <m/>
    <m/>
    <m/>
    <m/>
    <m/>
    <m/>
    <m/>
    <m/>
    <m/>
    <m/>
    <m/>
    <m/>
    <m/>
    <m/>
    <m/>
    <m/>
  </r>
  <r>
    <m/>
    <s v="V300043"/>
    <s v="2023-0039"/>
    <x v="154"/>
    <n v="1"/>
    <s v="Wagon"/>
    <n v="11"/>
    <s v="37 80 4564 249-3"/>
    <x v="52"/>
    <m/>
    <m/>
    <x v="4"/>
    <x v="0"/>
    <n v="1"/>
    <m/>
    <m/>
    <m/>
    <n v="1"/>
    <n v="0"/>
    <n v="1"/>
    <x v="1"/>
    <s v="PAYG"/>
    <d v="2025-01-01T00:00:00"/>
    <d v="2026-01-31T00:00:00"/>
    <x v="1"/>
    <m/>
    <m/>
    <m/>
    <d v="2024-02-25T00:00:00"/>
    <d v="2027-01-31T00:00:00"/>
    <n v="366"/>
    <x v="119"/>
    <m/>
    <m/>
    <m/>
    <m/>
    <s v="with as-of date"/>
    <d v="2025-01-01T00:00:00"/>
    <m/>
    <n v="1"/>
    <n v="3"/>
    <m/>
    <d v="2026-01-31T00:00:00"/>
    <m/>
    <m/>
    <m/>
    <m/>
    <m/>
    <m/>
    <m/>
    <m/>
    <m/>
    <m/>
    <m/>
    <m/>
    <m/>
    <m/>
    <m/>
    <m/>
    <m/>
    <m/>
    <m/>
    <d v="2025-09-28T00:00:00"/>
    <m/>
    <n v="80000"/>
    <m/>
    <m/>
    <s v="Euro"/>
    <n v="26.92"/>
    <m/>
    <m/>
    <m/>
    <m/>
    <n v="20.92"/>
    <m/>
    <m/>
    <m/>
    <m/>
    <m/>
    <m/>
    <m/>
    <m/>
    <m/>
    <m/>
    <m/>
    <m/>
    <m/>
    <m/>
    <m/>
    <m/>
    <m/>
    <m/>
    <m/>
    <m/>
    <m/>
    <m/>
  </r>
  <r>
    <m/>
    <s v="V300043"/>
    <s v="2023-0039"/>
    <x v="154"/>
    <n v="1"/>
    <s v="Wagon"/>
    <n v="12"/>
    <s v="37 80 4564 256-8"/>
    <x v="52"/>
    <m/>
    <m/>
    <x v="4"/>
    <x v="0"/>
    <n v="1"/>
    <m/>
    <m/>
    <m/>
    <n v="1"/>
    <n v="0"/>
    <n v="1"/>
    <x v="1"/>
    <s v="PAYG"/>
    <d v="2025-01-01T00:00:00"/>
    <d v="2026-01-31T00:00:00"/>
    <x v="1"/>
    <m/>
    <m/>
    <m/>
    <d v="2024-02-25T00:00:00"/>
    <d v="2027-01-31T00:00:00"/>
    <n v="366"/>
    <x v="119"/>
    <m/>
    <m/>
    <m/>
    <m/>
    <s v="with as-of date"/>
    <d v="2025-01-01T00:00:00"/>
    <m/>
    <n v="1"/>
    <n v="3"/>
    <m/>
    <d v="2026-01-31T00:00:00"/>
    <m/>
    <m/>
    <m/>
    <m/>
    <m/>
    <m/>
    <m/>
    <m/>
    <m/>
    <m/>
    <m/>
    <m/>
    <m/>
    <m/>
    <m/>
    <m/>
    <m/>
    <m/>
    <m/>
    <d v="2025-09-28T00:00:00"/>
    <m/>
    <n v="80000"/>
    <m/>
    <m/>
    <s v="Euro"/>
    <n v="26.92"/>
    <m/>
    <m/>
    <m/>
    <m/>
    <n v="20.92"/>
    <m/>
    <m/>
    <m/>
    <m/>
    <m/>
    <m/>
    <m/>
    <m/>
    <m/>
    <m/>
    <m/>
    <m/>
    <m/>
    <m/>
    <m/>
    <m/>
    <m/>
    <m/>
    <m/>
    <m/>
    <m/>
    <m/>
  </r>
  <r>
    <m/>
    <s v="V300043"/>
    <s v="2023-0039"/>
    <x v="154"/>
    <n v="1"/>
    <s v="Wagon"/>
    <n v="13"/>
    <s v="37 80 4564 261-8"/>
    <x v="52"/>
    <m/>
    <m/>
    <x v="4"/>
    <x v="0"/>
    <n v="1"/>
    <m/>
    <m/>
    <m/>
    <n v="1"/>
    <n v="0"/>
    <n v="1"/>
    <x v="1"/>
    <s v="PAYG"/>
    <d v="2025-01-01T00:00:00"/>
    <d v="2026-01-31T00:00:00"/>
    <x v="1"/>
    <m/>
    <m/>
    <m/>
    <d v="2024-02-25T00:00:00"/>
    <d v="2027-01-31T00:00:00"/>
    <n v="366"/>
    <x v="119"/>
    <m/>
    <m/>
    <m/>
    <m/>
    <s v="with as-of date"/>
    <d v="2025-01-01T00:00:00"/>
    <m/>
    <n v="1"/>
    <n v="3"/>
    <m/>
    <d v="2026-01-31T00:00:00"/>
    <m/>
    <m/>
    <m/>
    <m/>
    <m/>
    <m/>
    <m/>
    <m/>
    <m/>
    <m/>
    <m/>
    <m/>
    <m/>
    <m/>
    <m/>
    <m/>
    <m/>
    <m/>
    <m/>
    <d v="2025-09-28T00:00:00"/>
    <m/>
    <n v="80000"/>
    <m/>
    <m/>
    <s v="Euro"/>
    <n v="26.92"/>
    <m/>
    <m/>
    <m/>
    <m/>
    <n v="20.92"/>
    <m/>
    <m/>
    <m/>
    <m/>
    <m/>
    <m/>
    <m/>
    <m/>
    <m/>
    <m/>
    <m/>
    <m/>
    <m/>
    <m/>
    <m/>
    <m/>
    <m/>
    <m/>
    <m/>
    <m/>
    <m/>
    <m/>
  </r>
  <r>
    <m/>
    <s v="V300043"/>
    <s v="2023-0039"/>
    <x v="154"/>
    <n v="1"/>
    <s v="Wagon"/>
    <n v="14"/>
    <s v="37 80 4564 264-2"/>
    <x v="52"/>
    <m/>
    <m/>
    <x v="4"/>
    <x v="0"/>
    <n v="1"/>
    <m/>
    <m/>
    <m/>
    <n v="1"/>
    <n v="0"/>
    <n v="1"/>
    <x v="1"/>
    <s v="PAYG"/>
    <d v="2025-01-01T00:00:00"/>
    <d v="2026-01-31T00:00:00"/>
    <x v="1"/>
    <m/>
    <m/>
    <m/>
    <d v="2024-02-25T00:00:00"/>
    <d v="2027-01-31T00:00:00"/>
    <n v="366"/>
    <x v="119"/>
    <m/>
    <m/>
    <m/>
    <m/>
    <s v="with as-of date"/>
    <d v="2025-01-01T00:00:00"/>
    <m/>
    <n v="1"/>
    <n v="3"/>
    <m/>
    <d v="2026-01-31T00:00:00"/>
    <m/>
    <m/>
    <m/>
    <m/>
    <m/>
    <m/>
    <m/>
    <m/>
    <m/>
    <m/>
    <m/>
    <m/>
    <m/>
    <m/>
    <m/>
    <m/>
    <m/>
    <m/>
    <m/>
    <d v="2025-09-28T00:00:00"/>
    <m/>
    <n v="80000"/>
    <m/>
    <m/>
    <s v="Euro"/>
    <n v="26.92"/>
    <m/>
    <m/>
    <m/>
    <m/>
    <n v="20.92"/>
    <m/>
    <m/>
    <m/>
    <m/>
    <m/>
    <m/>
    <m/>
    <m/>
    <m/>
    <m/>
    <m/>
    <m/>
    <m/>
    <m/>
    <m/>
    <m/>
    <m/>
    <m/>
    <m/>
    <m/>
    <m/>
    <m/>
  </r>
  <r>
    <m/>
    <s v="V300043"/>
    <s v="2023-0039"/>
    <x v="154"/>
    <n v="1"/>
    <s v="Wagon"/>
    <n v="15"/>
    <s v="37 80 4564 268-3"/>
    <x v="52"/>
    <m/>
    <m/>
    <x v="4"/>
    <x v="0"/>
    <n v="1"/>
    <m/>
    <m/>
    <m/>
    <n v="1"/>
    <n v="0"/>
    <n v="1"/>
    <x v="1"/>
    <s v="PAYG"/>
    <d v="2025-01-01T00:00:00"/>
    <d v="2026-01-31T00:00:00"/>
    <x v="1"/>
    <m/>
    <m/>
    <m/>
    <d v="2024-02-25T00:00:00"/>
    <d v="2027-01-31T00:00:00"/>
    <n v="366"/>
    <x v="119"/>
    <m/>
    <m/>
    <m/>
    <m/>
    <s v="with as-of date"/>
    <d v="2025-01-01T00:00:00"/>
    <m/>
    <n v="1"/>
    <n v="3"/>
    <m/>
    <d v="2026-01-31T00:00:00"/>
    <m/>
    <m/>
    <m/>
    <m/>
    <m/>
    <m/>
    <m/>
    <m/>
    <m/>
    <m/>
    <m/>
    <m/>
    <m/>
    <m/>
    <m/>
    <m/>
    <m/>
    <m/>
    <m/>
    <d v="2025-09-28T00:00:00"/>
    <m/>
    <n v="80000"/>
    <m/>
    <m/>
    <s v="Euro"/>
    <n v="26.92"/>
    <m/>
    <m/>
    <m/>
    <m/>
    <n v="20.92"/>
    <m/>
    <m/>
    <m/>
    <m/>
    <m/>
    <m/>
    <m/>
    <m/>
    <m/>
    <m/>
    <m/>
    <m/>
    <m/>
    <m/>
    <m/>
    <m/>
    <m/>
    <m/>
    <m/>
    <m/>
    <m/>
    <m/>
  </r>
  <r>
    <m/>
    <s v="V300043"/>
    <s v="2023-0039"/>
    <x v="154"/>
    <n v="1"/>
    <s v="Wagon"/>
    <n v="16"/>
    <s v="37 80 4564 270-9"/>
    <x v="52"/>
    <m/>
    <m/>
    <x v="4"/>
    <x v="0"/>
    <n v="1"/>
    <m/>
    <m/>
    <m/>
    <n v="1"/>
    <n v="0"/>
    <n v="1"/>
    <x v="1"/>
    <s v="PAYG"/>
    <d v="2025-01-01T00:00:00"/>
    <d v="2026-01-31T00:00:00"/>
    <x v="1"/>
    <m/>
    <m/>
    <m/>
    <d v="2024-02-25T00:00:00"/>
    <d v="2027-01-31T00:00:00"/>
    <n v="366"/>
    <x v="119"/>
    <m/>
    <m/>
    <m/>
    <m/>
    <s v="with as-of date"/>
    <d v="2025-01-01T00:00:00"/>
    <m/>
    <n v="1"/>
    <n v="3"/>
    <m/>
    <d v="2026-01-31T00:00:00"/>
    <m/>
    <m/>
    <m/>
    <m/>
    <m/>
    <m/>
    <m/>
    <m/>
    <m/>
    <m/>
    <m/>
    <m/>
    <m/>
    <m/>
    <m/>
    <m/>
    <m/>
    <m/>
    <m/>
    <d v="2025-09-28T00:00:00"/>
    <m/>
    <n v="80000"/>
    <m/>
    <m/>
    <s v="Euro"/>
    <n v="26.92"/>
    <m/>
    <m/>
    <m/>
    <m/>
    <n v="20.92"/>
    <m/>
    <m/>
    <m/>
    <m/>
    <m/>
    <m/>
    <m/>
    <m/>
    <m/>
    <m/>
    <m/>
    <m/>
    <m/>
    <m/>
    <m/>
    <m/>
    <m/>
    <m/>
    <m/>
    <m/>
    <m/>
    <m/>
  </r>
  <r>
    <m/>
    <s v="V300043"/>
    <s v="2023-0039"/>
    <x v="154"/>
    <n v="1"/>
    <s v="Wagon"/>
    <n v="17"/>
    <s v="37 80 4564 284-0"/>
    <x v="52"/>
    <m/>
    <m/>
    <x v="4"/>
    <x v="0"/>
    <n v="1"/>
    <m/>
    <m/>
    <m/>
    <n v="1"/>
    <n v="0"/>
    <n v="1"/>
    <x v="1"/>
    <s v="PAYG"/>
    <d v="2025-01-01T00:00:00"/>
    <d v="2026-01-31T00:00:00"/>
    <x v="1"/>
    <m/>
    <m/>
    <m/>
    <d v="2024-02-25T00:00:00"/>
    <d v="2027-01-31T00:00:00"/>
    <n v="366"/>
    <x v="119"/>
    <m/>
    <m/>
    <m/>
    <m/>
    <s v="with as-of date"/>
    <d v="2025-01-01T00:00:00"/>
    <m/>
    <n v="1"/>
    <n v="3"/>
    <m/>
    <d v="2026-01-31T00:00:00"/>
    <m/>
    <m/>
    <m/>
    <m/>
    <m/>
    <m/>
    <m/>
    <m/>
    <m/>
    <m/>
    <m/>
    <m/>
    <m/>
    <m/>
    <m/>
    <m/>
    <m/>
    <m/>
    <m/>
    <d v="2025-09-28T00:00:00"/>
    <m/>
    <n v="80000"/>
    <m/>
    <m/>
    <s v="Euro"/>
    <n v="26.92"/>
    <m/>
    <m/>
    <m/>
    <m/>
    <n v="20.92"/>
    <m/>
    <m/>
    <m/>
    <m/>
    <m/>
    <m/>
    <m/>
    <m/>
    <m/>
    <m/>
    <m/>
    <m/>
    <m/>
    <m/>
    <m/>
    <m/>
    <m/>
    <m/>
    <m/>
    <m/>
    <m/>
    <m/>
  </r>
  <r>
    <m/>
    <s v="V300043"/>
    <s v="2023-0039"/>
    <x v="154"/>
    <n v="1"/>
    <s v="Wagon"/>
    <n v="18"/>
    <s v="37 80 4564 293-1"/>
    <x v="52"/>
    <m/>
    <m/>
    <x v="4"/>
    <x v="0"/>
    <n v="1"/>
    <m/>
    <m/>
    <m/>
    <n v="1"/>
    <n v="0"/>
    <n v="1"/>
    <x v="1"/>
    <s v="PAYG"/>
    <d v="2025-01-01T00:00:00"/>
    <d v="2026-01-31T00:00:00"/>
    <x v="1"/>
    <m/>
    <m/>
    <m/>
    <d v="2024-02-25T00:00:00"/>
    <d v="2027-01-31T00:00:00"/>
    <n v="366"/>
    <x v="119"/>
    <m/>
    <m/>
    <m/>
    <m/>
    <s v="with as-of date"/>
    <d v="2025-01-01T00:00:00"/>
    <m/>
    <n v="1"/>
    <n v="3"/>
    <m/>
    <d v="2026-01-31T00:00:00"/>
    <m/>
    <m/>
    <m/>
    <m/>
    <m/>
    <m/>
    <m/>
    <m/>
    <m/>
    <m/>
    <m/>
    <m/>
    <m/>
    <m/>
    <m/>
    <m/>
    <m/>
    <m/>
    <m/>
    <d v="2025-09-28T00:00:00"/>
    <m/>
    <n v="80000"/>
    <m/>
    <m/>
    <s v="Euro"/>
    <n v="26.92"/>
    <m/>
    <m/>
    <m/>
    <m/>
    <n v="20.92"/>
    <m/>
    <m/>
    <m/>
    <m/>
    <m/>
    <m/>
    <m/>
    <m/>
    <m/>
    <m/>
    <m/>
    <m/>
    <m/>
    <m/>
    <m/>
    <m/>
    <m/>
    <m/>
    <m/>
    <m/>
    <m/>
    <m/>
  </r>
  <r>
    <m/>
    <s v="V300043"/>
    <s v="2023-0039"/>
    <x v="154"/>
    <n v="1"/>
    <s v="Wagon"/>
    <n v="19"/>
    <s v="37 80 4564 294-9"/>
    <x v="52"/>
    <m/>
    <m/>
    <x v="4"/>
    <x v="0"/>
    <n v="1"/>
    <m/>
    <m/>
    <m/>
    <n v="1"/>
    <n v="0"/>
    <n v="1"/>
    <x v="1"/>
    <s v="PAYG"/>
    <d v="2025-01-01T00:00:00"/>
    <d v="2026-01-31T00:00:00"/>
    <x v="1"/>
    <m/>
    <m/>
    <m/>
    <d v="2024-02-25T00:00:00"/>
    <d v="2027-01-31T00:00:00"/>
    <n v="366"/>
    <x v="119"/>
    <m/>
    <m/>
    <m/>
    <m/>
    <s v="with as-of date"/>
    <d v="2025-01-01T00:00:00"/>
    <m/>
    <n v="1"/>
    <n v="3"/>
    <m/>
    <d v="2026-01-31T00:00:00"/>
    <m/>
    <m/>
    <m/>
    <m/>
    <m/>
    <m/>
    <m/>
    <m/>
    <m/>
    <m/>
    <m/>
    <m/>
    <m/>
    <m/>
    <m/>
    <m/>
    <m/>
    <m/>
    <m/>
    <d v="2025-09-28T00:00:00"/>
    <m/>
    <n v="80000"/>
    <m/>
    <m/>
    <s v="Euro"/>
    <n v="26.92"/>
    <m/>
    <m/>
    <m/>
    <m/>
    <n v="20.92"/>
    <m/>
    <m/>
    <m/>
    <m/>
    <m/>
    <m/>
    <m/>
    <m/>
    <m/>
    <m/>
    <m/>
    <m/>
    <m/>
    <m/>
    <m/>
    <m/>
    <m/>
    <m/>
    <m/>
    <m/>
    <m/>
    <m/>
  </r>
  <r>
    <m/>
    <s v="V300043"/>
    <s v="2023-0039"/>
    <x v="154"/>
    <n v="1"/>
    <s v="Wagon"/>
    <n v="20"/>
    <s v="37 80 4564 414-3"/>
    <x v="52"/>
    <m/>
    <m/>
    <x v="4"/>
    <x v="0"/>
    <n v="1"/>
    <m/>
    <m/>
    <m/>
    <n v="1"/>
    <n v="0"/>
    <n v="1"/>
    <x v="1"/>
    <s v="PAYG"/>
    <d v="2025-01-01T00:00:00"/>
    <d v="2026-01-31T00:00:00"/>
    <x v="1"/>
    <m/>
    <m/>
    <m/>
    <d v="2024-02-25T00:00:00"/>
    <d v="2027-01-31T00:00:00"/>
    <n v="366"/>
    <x v="119"/>
    <m/>
    <m/>
    <m/>
    <m/>
    <s v="with as-of date"/>
    <d v="2025-01-01T00:00:00"/>
    <m/>
    <n v="1"/>
    <n v="3"/>
    <m/>
    <d v="2026-01-31T00:00:00"/>
    <m/>
    <m/>
    <m/>
    <m/>
    <m/>
    <m/>
    <m/>
    <m/>
    <m/>
    <m/>
    <m/>
    <m/>
    <m/>
    <m/>
    <m/>
    <m/>
    <m/>
    <m/>
    <m/>
    <d v="2025-09-28T00:00:00"/>
    <m/>
    <n v="80000"/>
    <m/>
    <m/>
    <s v="Euro"/>
    <n v="26.92"/>
    <m/>
    <m/>
    <m/>
    <m/>
    <n v="20.92"/>
    <m/>
    <m/>
    <m/>
    <m/>
    <m/>
    <m/>
    <m/>
    <m/>
    <m/>
    <m/>
    <m/>
    <m/>
    <m/>
    <m/>
    <m/>
    <m/>
    <m/>
    <m/>
    <m/>
    <m/>
    <m/>
    <m/>
  </r>
  <r>
    <m/>
    <s v="V300043"/>
    <s v="2023-0039"/>
    <x v="154"/>
    <n v="1"/>
    <s v="Wagon"/>
    <n v="21"/>
    <s v="37 80 4564 426-7"/>
    <x v="52"/>
    <m/>
    <m/>
    <x v="4"/>
    <x v="0"/>
    <n v="1"/>
    <m/>
    <m/>
    <m/>
    <n v="1"/>
    <n v="0"/>
    <n v="1"/>
    <x v="1"/>
    <s v="PAYG"/>
    <d v="2025-01-01T00:00:00"/>
    <d v="2026-01-31T00:00:00"/>
    <x v="1"/>
    <m/>
    <m/>
    <m/>
    <d v="2024-02-25T00:00:00"/>
    <d v="2027-01-31T00:00:00"/>
    <n v="366"/>
    <x v="119"/>
    <m/>
    <m/>
    <m/>
    <m/>
    <s v="with as-of date"/>
    <d v="2025-01-01T00:00:00"/>
    <m/>
    <n v="1"/>
    <n v="3"/>
    <m/>
    <d v="2026-01-31T00:00:00"/>
    <m/>
    <m/>
    <m/>
    <m/>
    <m/>
    <m/>
    <m/>
    <m/>
    <m/>
    <m/>
    <m/>
    <m/>
    <m/>
    <m/>
    <m/>
    <m/>
    <m/>
    <m/>
    <m/>
    <d v="2025-09-28T00:00:00"/>
    <m/>
    <n v="80000"/>
    <m/>
    <m/>
    <s v="Euro"/>
    <n v="26.92"/>
    <m/>
    <m/>
    <m/>
    <m/>
    <n v="20.92"/>
    <m/>
    <m/>
    <m/>
    <m/>
    <m/>
    <m/>
    <m/>
    <m/>
    <m/>
    <m/>
    <m/>
    <m/>
    <m/>
    <m/>
    <m/>
    <m/>
    <m/>
    <m/>
    <m/>
    <m/>
    <m/>
    <m/>
  </r>
  <r>
    <m/>
    <s v="V300043"/>
    <s v="2023-0039"/>
    <x v="154"/>
    <n v="1"/>
    <s v="Wagon"/>
    <n v="22"/>
    <s v="37 80 4564 429-1"/>
    <x v="52"/>
    <m/>
    <m/>
    <x v="4"/>
    <x v="0"/>
    <n v="1"/>
    <m/>
    <m/>
    <m/>
    <n v="1"/>
    <n v="0"/>
    <n v="1"/>
    <x v="1"/>
    <s v="PAYG"/>
    <d v="2025-01-01T00:00:00"/>
    <d v="2026-01-31T00:00:00"/>
    <x v="1"/>
    <m/>
    <m/>
    <m/>
    <d v="2024-02-25T00:00:00"/>
    <d v="2027-01-31T00:00:00"/>
    <n v="366"/>
    <x v="119"/>
    <m/>
    <m/>
    <m/>
    <m/>
    <s v="with as-of date"/>
    <d v="2025-01-01T00:00:00"/>
    <m/>
    <n v="1"/>
    <n v="3"/>
    <m/>
    <d v="2026-01-31T00:00:00"/>
    <m/>
    <m/>
    <m/>
    <m/>
    <m/>
    <m/>
    <m/>
    <m/>
    <m/>
    <m/>
    <m/>
    <m/>
    <m/>
    <m/>
    <m/>
    <m/>
    <m/>
    <m/>
    <m/>
    <d v="2025-09-28T00:00:00"/>
    <m/>
    <n v="80000"/>
    <m/>
    <m/>
    <s v="Euro"/>
    <n v="26.92"/>
    <m/>
    <m/>
    <m/>
    <m/>
    <n v="20.92"/>
    <m/>
    <m/>
    <m/>
    <m/>
    <m/>
    <m/>
    <m/>
    <m/>
    <m/>
    <m/>
    <m/>
    <m/>
    <m/>
    <m/>
    <m/>
    <m/>
    <m/>
    <m/>
    <m/>
    <m/>
    <m/>
    <m/>
  </r>
  <r>
    <m/>
    <s v="V300043"/>
    <s v="2023-0039"/>
    <x v="154"/>
    <n v="1"/>
    <s v="Wagon"/>
    <n v="23"/>
    <s v="37 80 4564 435-8"/>
    <x v="52"/>
    <m/>
    <m/>
    <x v="4"/>
    <x v="0"/>
    <n v="1"/>
    <m/>
    <m/>
    <m/>
    <n v="1"/>
    <n v="0"/>
    <n v="1"/>
    <x v="1"/>
    <s v="PAYG"/>
    <d v="2025-01-01T00:00:00"/>
    <d v="2026-01-31T00:00:00"/>
    <x v="1"/>
    <m/>
    <m/>
    <m/>
    <d v="2024-02-25T00:00:00"/>
    <d v="2027-01-31T00:00:00"/>
    <n v="366"/>
    <x v="119"/>
    <m/>
    <m/>
    <m/>
    <m/>
    <s v="with as-of date"/>
    <d v="2025-01-01T00:00:00"/>
    <m/>
    <n v="1"/>
    <n v="3"/>
    <m/>
    <d v="2026-01-31T00:00:00"/>
    <m/>
    <m/>
    <m/>
    <m/>
    <m/>
    <m/>
    <m/>
    <m/>
    <m/>
    <m/>
    <m/>
    <m/>
    <m/>
    <m/>
    <m/>
    <m/>
    <m/>
    <m/>
    <m/>
    <d v="2025-09-28T00:00:00"/>
    <m/>
    <n v="80000"/>
    <m/>
    <m/>
    <s v="Euro"/>
    <n v="26.92"/>
    <m/>
    <m/>
    <m/>
    <m/>
    <n v="20.92"/>
    <m/>
    <m/>
    <m/>
    <m/>
    <m/>
    <m/>
    <m/>
    <m/>
    <m/>
    <m/>
    <m/>
    <m/>
    <m/>
    <m/>
    <m/>
    <m/>
    <m/>
    <m/>
    <m/>
    <m/>
    <m/>
    <m/>
  </r>
  <r>
    <s v="OK 18.06.24/emo - Achtung M3 im Dez.24 End-Datum verlängern"/>
    <s v="V700006"/>
    <s v="2023-0013"/>
    <x v="155"/>
    <m/>
    <s v="Header"/>
    <m/>
    <m/>
    <x v="52"/>
    <s v="ITA"/>
    <s v="South EU"/>
    <x v="4"/>
    <x v="4"/>
    <n v="22"/>
    <m/>
    <m/>
    <n v="0"/>
    <n v="18"/>
    <n v="0"/>
    <n v="0"/>
    <x v="3"/>
    <s v="PAYG"/>
    <d v="2023-07-15T00:00:00"/>
    <d v="2099-12-31T00:00:00"/>
    <x v="0"/>
    <s v="Versicherungs-Garantie erlischt 31.03.25"/>
    <d v="2023-07-15T00:00:00"/>
    <d v="2024-12-31T00:00:00"/>
    <m/>
    <m/>
    <n v="535"/>
    <x v="1"/>
    <m/>
    <s v="MFD-Termination"/>
    <m/>
    <n v="22"/>
    <s v="with as-of date"/>
    <m/>
    <m/>
    <n v="1"/>
    <n v="1"/>
    <d v="2024-06-30T00:00:00"/>
    <m/>
    <m/>
    <n v="0"/>
    <n v="0"/>
    <n v="0"/>
    <d v="2024-12-05T00:00:00"/>
    <s v="Wagons for PCC "/>
    <m/>
    <m/>
    <n v="535"/>
    <s v="C"/>
    <n v="4"/>
    <n v="1.4"/>
    <s v="CHE"/>
    <s v="Bank Guarantee"/>
    <s v="Y"/>
    <s v="N"/>
    <m/>
    <s v="The contract starts on the 01.07.2023 for an indefinite period until termination of one of the Parties."/>
    <m/>
    <m/>
    <m/>
    <n v="50000"/>
    <s v="N"/>
    <m/>
    <s v="Euro"/>
    <n v="40.5"/>
    <n v="0"/>
    <n v="0"/>
    <m/>
    <n v="0"/>
    <n v="40.5"/>
    <n v="0"/>
    <n v="0"/>
    <n v="0"/>
    <m/>
    <n v="6.53"/>
    <n v="0"/>
    <n v="6.53"/>
    <n v="1.53"/>
    <n v="0"/>
    <n v="1.53"/>
    <n v="32.44"/>
    <s v="0.00"/>
    <n v="32.44"/>
    <n v="0.9670058587727413"/>
    <n v="1.08"/>
    <n v="31.36"/>
    <n v="28.36"/>
    <n v="1100000"/>
    <n v="0"/>
    <s v="N"/>
    <n v="0"/>
    <n v="324324"/>
  </r>
  <r>
    <m/>
    <s v="V700006"/>
    <s v="2023-0013"/>
    <x v="155"/>
    <n v="1"/>
    <s v="Batch"/>
    <m/>
    <m/>
    <x v="52"/>
    <s v="ITA"/>
    <s v="South EU"/>
    <x v="4"/>
    <x v="4"/>
    <n v="22"/>
    <m/>
    <m/>
    <n v="0"/>
    <n v="22"/>
    <n v="0"/>
    <n v="0"/>
    <x v="3"/>
    <s v="PAYG"/>
    <d v="2023-07-15T00:00:00"/>
    <d v="2099-12-31T00:00:00"/>
    <x v="0"/>
    <s v="Versicherungs-Garantie erlischt 31.03.25"/>
    <m/>
    <m/>
    <d v="2023-07-15T00:00:00"/>
    <d v="2024-12-31T00:00:00"/>
    <m/>
    <x v="67"/>
    <m/>
    <m/>
    <m/>
    <m/>
    <s v="with as-of date"/>
    <d v="2023-07-15T00:00:00"/>
    <m/>
    <n v="1"/>
    <n v="1"/>
    <m/>
    <m/>
    <n v="0"/>
    <m/>
    <m/>
    <m/>
    <m/>
    <m/>
    <m/>
    <m/>
    <m/>
    <s v="C"/>
    <m/>
    <n v="1.4"/>
    <s v="CHE"/>
    <s v="Bank Guarantee"/>
    <s v="Y"/>
    <s v="N"/>
    <n v="0"/>
    <s v="The contract starts on the 01.07.2023 for an indefinite period until termination of one of the Parties."/>
    <m/>
    <m/>
    <m/>
    <n v="50000"/>
    <s v="N"/>
    <m/>
    <s v="Euro"/>
    <n v="40.5"/>
    <n v="0"/>
    <n v="0"/>
    <m/>
    <n v="0"/>
    <n v="40.5"/>
    <n v="0"/>
    <n v="0"/>
    <n v="0"/>
    <m/>
    <n v="6.53"/>
    <n v="0"/>
    <n v="6.53"/>
    <n v="1.53"/>
    <n v="0"/>
    <n v="1.53"/>
    <n v="32.43"/>
    <s v="0.00"/>
    <n v="32.43"/>
    <n v="0.9670058587727413"/>
    <n v="1.08"/>
    <n v="31.36"/>
    <n v="28.36"/>
    <n v="1100000"/>
    <n v="0"/>
    <s v="N"/>
    <n v="0"/>
    <n v="324324"/>
  </r>
  <r>
    <m/>
    <s v="V700006"/>
    <s v="2023-0013"/>
    <x v="155"/>
    <n v="1"/>
    <s v="Wagon"/>
    <n v="1"/>
    <m/>
    <x v="52"/>
    <m/>
    <m/>
    <x v="4"/>
    <x v="4"/>
    <n v="1"/>
    <m/>
    <m/>
    <m/>
    <n v="1"/>
    <n v="0"/>
    <n v="0"/>
    <x v="1"/>
    <s v="PAYG"/>
    <d v="2023-07-15T00:00:00"/>
    <d v="2099-12-31T00:00:00"/>
    <x v="0"/>
    <m/>
    <m/>
    <m/>
    <e v="#N/A"/>
    <e v="#N/A"/>
    <n v="535"/>
    <x v="1"/>
    <m/>
    <m/>
    <m/>
    <m/>
    <s v="with as-of date"/>
    <d v="2023-07-15T00:00:00"/>
    <m/>
    <n v="1"/>
    <n v="1"/>
    <m/>
    <e v="#N/A"/>
    <m/>
    <m/>
    <m/>
    <m/>
    <m/>
    <m/>
    <m/>
    <m/>
    <m/>
    <m/>
    <m/>
    <m/>
    <m/>
    <m/>
    <m/>
    <m/>
    <m/>
    <m/>
    <m/>
    <m/>
    <m/>
    <n v="50000"/>
    <m/>
    <m/>
    <s v="Euro"/>
    <n v="40.5"/>
    <m/>
    <m/>
    <m/>
    <m/>
    <e v="#N/A"/>
    <m/>
    <m/>
    <m/>
    <m/>
    <m/>
    <m/>
    <m/>
    <m/>
    <m/>
    <m/>
    <m/>
    <m/>
    <m/>
    <m/>
    <m/>
    <m/>
    <m/>
    <m/>
    <m/>
    <m/>
    <m/>
    <m/>
  </r>
  <r>
    <m/>
    <s v="V700006"/>
    <s v="2023-0013"/>
    <x v="155"/>
    <n v="1"/>
    <s v="Wagon"/>
    <n v="2"/>
    <m/>
    <x v="52"/>
    <m/>
    <m/>
    <x v="4"/>
    <x v="4"/>
    <n v="1"/>
    <m/>
    <m/>
    <m/>
    <n v="1"/>
    <n v="0"/>
    <n v="0"/>
    <x v="1"/>
    <s v="PAYG"/>
    <d v="2023-07-15T00:00:00"/>
    <d v="2099-12-31T00:00:00"/>
    <x v="0"/>
    <m/>
    <m/>
    <m/>
    <e v="#N/A"/>
    <e v="#N/A"/>
    <n v="535"/>
    <x v="1"/>
    <m/>
    <m/>
    <m/>
    <m/>
    <s v="with as-of date"/>
    <d v="2023-07-15T00:00:00"/>
    <m/>
    <n v="1"/>
    <n v="1"/>
    <m/>
    <e v="#N/A"/>
    <m/>
    <m/>
    <m/>
    <m/>
    <m/>
    <m/>
    <m/>
    <m/>
    <m/>
    <m/>
    <m/>
    <m/>
    <m/>
    <m/>
    <m/>
    <m/>
    <m/>
    <m/>
    <m/>
    <m/>
    <m/>
    <n v="50000"/>
    <m/>
    <m/>
    <s v="Euro"/>
    <n v="40.5"/>
    <m/>
    <m/>
    <m/>
    <m/>
    <e v="#N/A"/>
    <m/>
    <m/>
    <m/>
    <m/>
    <m/>
    <m/>
    <m/>
    <m/>
    <m/>
    <m/>
    <m/>
    <m/>
    <m/>
    <m/>
    <m/>
    <m/>
    <m/>
    <m/>
    <m/>
    <m/>
    <m/>
    <m/>
  </r>
  <r>
    <m/>
    <s v="V700006"/>
    <s v="2023-0013"/>
    <x v="155"/>
    <n v="1"/>
    <s v="Wagon"/>
    <n v="3"/>
    <m/>
    <x v="52"/>
    <m/>
    <m/>
    <x v="4"/>
    <x v="4"/>
    <n v="1"/>
    <m/>
    <m/>
    <m/>
    <n v="1"/>
    <n v="0"/>
    <n v="0"/>
    <x v="1"/>
    <s v="PAYG"/>
    <d v="2023-07-15T00:00:00"/>
    <d v="2099-12-31T00:00:00"/>
    <x v="0"/>
    <m/>
    <m/>
    <m/>
    <e v="#N/A"/>
    <e v="#N/A"/>
    <n v="535"/>
    <x v="1"/>
    <m/>
    <m/>
    <m/>
    <m/>
    <s v="with as-of date"/>
    <d v="2023-07-15T00:00:00"/>
    <m/>
    <n v="1"/>
    <n v="1"/>
    <m/>
    <e v="#N/A"/>
    <m/>
    <m/>
    <m/>
    <m/>
    <m/>
    <m/>
    <m/>
    <m/>
    <m/>
    <m/>
    <m/>
    <m/>
    <m/>
    <m/>
    <m/>
    <m/>
    <m/>
    <m/>
    <m/>
    <m/>
    <m/>
    <n v="50000"/>
    <m/>
    <m/>
    <s v="Euro"/>
    <n v="40.5"/>
    <m/>
    <m/>
    <m/>
    <m/>
    <e v="#N/A"/>
    <m/>
    <m/>
    <m/>
    <m/>
    <m/>
    <m/>
    <m/>
    <m/>
    <m/>
    <m/>
    <m/>
    <m/>
    <m/>
    <m/>
    <m/>
    <m/>
    <m/>
    <m/>
    <m/>
    <m/>
    <m/>
    <m/>
  </r>
  <r>
    <m/>
    <s v="V700006"/>
    <s v="2023-0013"/>
    <x v="155"/>
    <n v="1"/>
    <s v="Wagon"/>
    <n v="4"/>
    <m/>
    <x v="52"/>
    <m/>
    <m/>
    <x v="4"/>
    <x v="4"/>
    <n v="1"/>
    <m/>
    <m/>
    <m/>
    <n v="1"/>
    <n v="0"/>
    <n v="0"/>
    <x v="1"/>
    <s v="PAYG"/>
    <d v="2023-07-15T00:00:00"/>
    <d v="2099-12-31T00:00:00"/>
    <x v="0"/>
    <m/>
    <m/>
    <m/>
    <e v="#N/A"/>
    <e v="#N/A"/>
    <n v="535"/>
    <x v="1"/>
    <m/>
    <m/>
    <m/>
    <m/>
    <s v="with as-of date"/>
    <d v="2023-07-15T00:00:00"/>
    <m/>
    <n v="1"/>
    <n v="1"/>
    <m/>
    <e v="#N/A"/>
    <m/>
    <m/>
    <m/>
    <m/>
    <m/>
    <m/>
    <m/>
    <m/>
    <m/>
    <m/>
    <m/>
    <m/>
    <m/>
    <m/>
    <m/>
    <m/>
    <m/>
    <m/>
    <m/>
    <m/>
    <m/>
    <n v="50000"/>
    <m/>
    <m/>
    <s v="Euro"/>
    <n v="40.5"/>
    <m/>
    <m/>
    <m/>
    <m/>
    <e v="#N/A"/>
    <m/>
    <m/>
    <m/>
    <m/>
    <m/>
    <m/>
    <m/>
    <m/>
    <m/>
    <m/>
    <m/>
    <m/>
    <m/>
    <m/>
    <m/>
    <m/>
    <m/>
    <m/>
    <m/>
    <m/>
    <m/>
    <m/>
  </r>
  <r>
    <m/>
    <s v="V700006"/>
    <s v="2023-0013"/>
    <x v="155"/>
    <n v="1"/>
    <s v="Wagon"/>
    <n v="5"/>
    <m/>
    <x v="52"/>
    <m/>
    <m/>
    <x v="4"/>
    <x v="4"/>
    <n v="1"/>
    <m/>
    <m/>
    <m/>
    <n v="1"/>
    <n v="0"/>
    <n v="0"/>
    <x v="1"/>
    <s v="PAYG"/>
    <d v="2023-07-15T00:00:00"/>
    <d v="2099-12-31T00:00:00"/>
    <x v="0"/>
    <m/>
    <m/>
    <m/>
    <e v="#N/A"/>
    <e v="#N/A"/>
    <n v="535"/>
    <x v="1"/>
    <m/>
    <m/>
    <m/>
    <m/>
    <s v="with as-of date"/>
    <d v="2023-07-15T00:00:00"/>
    <m/>
    <n v="1"/>
    <n v="1"/>
    <m/>
    <e v="#N/A"/>
    <m/>
    <m/>
    <m/>
    <m/>
    <m/>
    <m/>
    <m/>
    <m/>
    <m/>
    <m/>
    <m/>
    <m/>
    <m/>
    <m/>
    <m/>
    <m/>
    <m/>
    <m/>
    <m/>
    <m/>
    <m/>
    <n v="50000"/>
    <m/>
    <m/>
    <s v="Euro"/>
    <n v="40.5"/>
    <m/>
    <m/>
    <m/>
    <m/>
    <e v="#N/A"/>
    <m/>
    <m/>
    <m/>
    <m/>
    <m/>
    <m/>
    <m/>
    <m/>
    <m/>
    <m/>
    <m/>
    <m/>
    <m/>
    <m/>
    <m/>
    <m/>
    <m/>
    <m/>
    <m/>
    <m/>
    <m/>
    <m/>
  </r>
  <r>
    <m/>
    <s v="V700006"/>
    <s v="2023-0013"/>
    <x v="155"/>
    <n v="1"/>
    <s v="Wagon"/>
    <n v="6"/>
    <m/>
    <x v="52"/>
    <m/>
    <m/>
    <x v="4"/>
    <x v="4"/>
    <n v="1"/>
    <m/>
    <m/>
    <m/>
    <n v="1"/>
    <n v="0"/>
    <n v="0"/>
    <x v="1"/>
    <s v="PAYG"/>
    <d v="2023-07-15T00:00:00"/>
    <d v="2099-12-31T00:00:00"/>
    <x v="0"/>
    <m/>
    <m/>
    <m/>
    <e v="#N/A"/>
    <e v="#N/A"/>
    <n v="535"/>
    <x v="1"/>
    <m/>
    <m/>
    <m/>
    <m/>
    <s v="with as-of date"/>
    <d v="2023-07-15T00:00:00"/>
    <m/>
    <n v="1"/>
    <n v="1"/>
    <m/>
    <e v="#N/A"/>
    <m/>
    <m/>
    <m/>
    <m/>
    <m/>
    <m/>
    <m/>
    <m/>
    <m/>
    <m/>
    <m/>
    <m/>
    <m/>
    <m/>
    <m/>
    <m/>
    <m/>
    <m/>
    <m/>
    <m/>
    <m/>
    <n v="50000"/>
    <m/>
    <m/>
    <s v="Euro"/>
    <n v="40.5"/>
    <m/>
    <m/>
    <m/>
    <m/>
    <e v="#N/A"/>
    <m/>
    <m/>
    <m/>
    <m/>
    <m/>
    <m/>
    <m/>
    <m/>
    <m/>
    <m/>
    <m/>
    <m/>
    <m/>
    <m/>
    <m/>
    <m/>
    <m/>
    <m/>
    <m/>
    <m/>
    <m/>
    <m/>
  </r>
  <r>
    <m/>
    <s v="V700006"/>
    <s v="2023-0013"/>
    <x v="155"/>
    <n v="1"/>
    <s v="Wagon"/>
    <n v="7"/>
    <m/>
    <x v="52"/>
    <m/>
    <m/>
    <x v="4"/>
    <x v="4"/>
    <n v="1"/>
    <m/>
    <m/>
    <m/>
    <n v="1"/>
    <n v="0"/>
    <n v="0"/>
    <x v="1"/>
    <s v="PAYG"/>
    <d v="2023-07-15T00:00:00"/>
    <d v="2099-12-31T00:00:00"/>
    <x v="0"/>
    <m/>
    <m/>
    <m/>
    <e v="#N/A"/>
    <e v="#N/A"/>
    <n v="535"/>
    <x v="1"/>
    <m/>
    <m/>
    <m/>
    <m/>
    <s v="with as-of date"/>
    <d v="2023-07-15T00:00:00"/>
    <m/>
    <n v="1"/>
    <n v="1"/>
    <m/>
    <e v="#N/A"/>
    <m/>
    <m/>
    <m/>
    <m/>
    <m/>
    <m/>
    <m/>
    <m/>
    <m/>
    <m/>
    <m/>
    <m/>
    <m/>
    <m/>
    <m/>
    <m/>
    <m/>
    <m/>
    <m/>
    <m/>
    <m/>
    <n v="50000"/>
    <m/>
    <m/>
    <s v="Euro"/>
    <n v="40.5"/>
    <m/>
    <m/>
    <m/>
    <m/>
    <e v="#N/A"/>
    <m/>
    <m/>
    <m/>
    <m/>
    <m/>
    <m/>
    <m/>
    <m/>
    <m/>
    <m/>
    <m/>
    <m/>
    <m/>
    <m/>
    <m/>
    <m/>
    <m/>
    <m/>
    <m/>
    <m/>
    <m/>
    <m/>
  </r>
  <r>
    <m/>
    <s v="V700006"/>
    <s v="2023-0013"/>
    <x v="155"/>
    <n v="1"/>
    <s v="Wagon"/>
    <n v="8"/>
    <m/>
    <x v="52"/>
    <m/>
    <m/>
    <x v="4"/>
    <x v="4"/>
    <n v="1"/>
    <m/>
    <m/>
    <m/>
    <n v="1"/>
    <n v="0"/>
    <n v="0"/>
    <x v="1"/>
    <s v="PAYG"/>
    <d v="2023-07-15T00:00:00"/>
    <d v="2099-12-31T00:00:00"/>
    <x v="0"/>
    <m/>
    <m/>
    <m/>
    <e v="#N/A"/>
    <e v="#N/A"/>
    <n v="535"/>
    <x v="1"/>
    <m/>
    <m/>
    <m/>
    <m/>
    <s v="with as-of date"/>
    <d v="2023-07-15T00:00:00"/>
    <m/>
    <n v="1"/>
    <n v="1"/>
    <m/>
    <e v="#N/A"/>
    <m/>
    <m/>
    <m/>
    <m/>
    <m/>
    <m/>
    <m/>
    <m/>
    <m/>
    <m/>
    <m/>
    <m/>
    <m/>
    <m/>
    <m/>
    <m/>
    <m/>
    <m/>
    <m/>
    <m/>
    <m/>
    <n v="50000"/>
    <m/>
    <m/>
    <s v="Euro"/>
    <n v="40.5"/>
    <m/>
    <m/>
    <m/>
    <m/>
    <e v="#N/A"/>
    <m/>
    <m/>
    <m/>
    <m/>
    <m/>
    <m/>
    <m/>
    <m/>
    <m/>
    <m/>
    <m/>
    <m/>
    <m/>
    <m/>
    <m/>
    <m/>
    <m/>
    <m/>
    <m/>
    <m/>
    <m/>
    <m/>
  </r>
  <r>
    <m/>
    <s v="V700006"/>
    <s v="2023-0013"/>
    <x v="155"/>
    <n v="1"/>
    <s v="Wagon"/>
    <n v="9"/>
    <m/>
    <x v="52"/>
    <m/>
    <m/>
    <x v="4"/>
    <x v="4"/>
    <n v="1"/>
    <m/>
    <m/>
    <m/>
    <n v="1"/>
    <n v="0"/>
    <n v="0"/>
    <x v="1"/>
    <s v="PAYG"/>
    <d v="2023-07-15T00:00:00"/>
    <d v="2099-12-31T00:00:00"/>
    <x v="0"/>
    <m/>
    <m/>
    <m/>
    <e v="#N/A"/>
    <e v="#N/A"/>
    <n v="535"/>
    <x v="1"/>
    <m/>
    <m/>
    <m/>
    <m/>
    <s v="with as-of date"/>
    <d v="2023-07-15T00:00:00"/>
    <m/>
    <n v="1"/>
    <n v="1"/>
    <m/>
    <e v="#N/A"/>
    <m/>
    <m/>
    <m/>
    <m/>
    <m/>
    <m/>
    <m/>
    <m/>
    <m/>
    <m/>
    <m/>
    <m/>
    <m/>
    <m/>
    <m/>
    <m/>
    <m/>
    <m/>
    <m/>
    <m/>
    <m/>
    <n v="50000"/>
    <m/>
    <m/>
    <s v="Euro"/>
    <n v="40.5"/>
    <m/>
    <m/>
    <m/>
    <m/>
    <e v="#N/A"/>
    <m/>
    <m/>
    <m/>
    <m/>
    <m/>
    <m/>
    <m/>
    <m/>
    <m/>
    <m/>
    <m/>
    <m/>
    <m/>
    <m/>
    <m/>
    <m/>
    <m/>
    <m/>
    <m/>
    <m/>
    <m/>
    <m/>
  </r>
  <r>
    <m/>
    <s v="V700006"/>
    <s v="2023-0013"/>
    <x v="155"/>
    <n v="1"/>
    <s v="Wagon"/>
    <n v="10"/>
    <m/>
    <x v="52"/>
    <m/>
    <m/>
    <x v="4"/>
    <x v="4"/>
    <n v="1"/>
    <m/>
    <m/>
    <m/>
    <n v="1"/>
    <n v="0"/>
    <n v="0"/>
    <x v="1"/>
    <s v="PAYG"/>
    <d v="2023-07-15T00:00:00"/>
    <d v="2099-12-31T00:00:00"/>
    <x v="0"/>
    <m/>
    <m/>
    <m/>
    <e v="#N/A"/>
    <e v="#N/A"/>
    <n v="535"/>
    <x v="1"/>
    <m/>
    <m/>
    <m/>
    <m/>
    <s v="with as-of date"/>
    <d v="2023-07-15T00:00:00"/>
    <m/>
    <n v="1"/>
    <n v="1"/>
    <m/>
    <e v="#N/A"/>
    <m/>
    <m/>
    <m/>
    <m/>
    <m/>
    <m/>
    <m/>
    <m/>
    <m/>
    <m/>
    <m/>
    <m/>
    <m/>
    <m/>
    <m/>
    <m/>
    <m/>
    <m/>
    <m/>
    <m/>
    <m/>
    <n v="50000"/>
    <m/>
    <m/>
    <s v="Euro"/>
    <n v="40.5"/>
    <m/>
    <m/>
    <m/>
    <m/>
    <e v="#N/A"/>
    <m/>
    <m/>
    <m/>
    <m/>
    <m/>
    <m/>
    <m/>
    <m/>
    <m/>
    <m/>
    <m/>
    <m/>
    <m/>
    <m/>
    <m/>
    <m/>
    <m/>
    <m/>
    <m/>
    <m/>
    <m/>
    <m/>
  </r>
  <r>
    <m/>
    <s v="V700006"/>
    <s v="2023-0013"/>
    <x v="155"/>
    <n v="1"/>
    <s v="Wagon"/>
    <n v="11"/>
    <m/>
    <x v="52"/>
    <m/>
    <m/>
    <x v="4"/>
    <x v="4"/>
    <n v="1"/>
    <m/>
    <m/>
    <m/>
    <n v="1"/>
    <n v="0"/>
    <n v="0"/>
    <x v="1"/>
    <s v="PAYG"/>
    <d v="2023-07-15T00:00:00"/>
    <d v="2099-12-31T00:00:00"/>
    <x v="0"/>
    <m/>
    <m/>
    <m/>
    <e v="#N/A"/>
    <e v="#N/A"/>
    <n v="535"/>
    <x v="1"/>
    <m/>
    <m/>
    <m/>
    <m/>
    <s v="with as-of date"/>
    <d v="2023-07-15T00:00:00"/>
    <m/>
    <n v="1"/>
    <n v="1"/>
    <m/>
    <e v="#N/A"/>
    <m/>
    <m/>
    <m/>
    <m/>
    <m/>
    <m/>
    <m/>
    <m/>
    <m/>
    <m/>
    <m/>
    <m/>
    <m/>
    <m/>
    <m/>
    <m/>
    <m/>
    <m/>
    <m/>
    <m/>
    <m/>
    <n v="50000"/>
    <m/>
    <m/>
    <s v="Euro"/>
    <n v="40.5"/>
    <m/>
    <m/>
    <m/>
    <m/>
    <e v="#N/A"/>
    <m/>
    <m/>
    <m/>
    <m/>
    <m/>
    <m/>
    <m/>
    <m/>
    <m/>
    <m/>
    <m/>
    <m/>
    <m/>
    <m/>
    <m/>
    <m/>
    <m/>
    <m/>
    <m/>
    <m/>
    <m/>
    <m/>
  </r>
  <r>
    <m/>
    <s v="V700006"/>
    <s v="2023-0013"/>
    <x v="155"/>
    <n v="1"/>
    <s v="Wagon"/>
    <n v="12"/>
    <m/>
    <x v="52"/>
    <m/>
    <m/>
    <x v="4"/>
    <x v="4"/>
    <n v="1"/>
    <m/>
    <m/>
    <m/>
    <n v="1"/>
    <n v="0"/>
    <n v="0"/>
    <x v="1"/>
    <s v="PAYG"/>
    <d v="2023-07-15T00:00:00"/>
    <d v="2099-12-31T00:00:00"/>
    <x v="0"/>
    <m/>
    <m/>
    <m/>
    <e v="#N/A"/>
    <e v="#N/A"/>
    <n v="535"/>
    <x v="1"/>
    <m/>
    <m/>
    <m/>
    <m/>
    <s v="with as-of date"/>
    <d v="2023-07-15T00:00:00"/>
    <m/>
    <n v="1"/>
    <n v="1"/>
    <m/>
    <e v="#N/A"/>
    <m/>
    <m/>
    <m/>
    <m/>
    <m/>
    <m/>
    <m/>
    <m/>
    <m/>
    <m/>
    <m/>
    <m/>
    <m/>
    <m/>
    <m/>
    <m/>
    <m/>
    <m/>
    <m/>
    <m/>
    <m/>
    <n v="50000"/>
    <m/>
    <m/>
    <s v="Euro"/>
    <n v="40.5"/>
    <m/>
    <m/>
    <m/>
    <m/>
    <e v="#N/A"/>
    <m/>
    <m/>
    <m/>
    <m/>
    <m/>
    <m/>
    <m/>
    <m/>
    <m/>
    <m/>
    <m/>
    <m/>
    <m/>
    <m/>
    <m/>
    <m/>
    <m/>
    <m/>
    <m/>
    <m/>
    <m/>
    <m/>
  </r>
  <r>
    <m/>
    <s v="V700006"/>
    <s v="2023-0013"/>
    <x v="155"/>
    <n v="1"/>
    <s v="Wagon"/>
    <n v="13"/>
    <m/>
    <x v="52"/>
    <m/>
    <m/>
    <x v="4"/>
    <x v="4"/>
    <n v="1"/>
    <m/>
    <m/>
    <m/>
    <n v="1"/>
    <n v="0"/>
    <n v="0"/>
    <x v="1"/>
    <s v="PAYG"/>
    <d v="2023-07-15T00:00:00"/>
    <d v="2099-12-31T00:00:00"/>
    <x v="0"/>
    <m/>
    <m/>
    <m/>
    <e v="#N/A"/>
    <e v="#N/A"/>
    <n v="535"/>
    <x v="1"/>
    <m/>
    <m/>
    <m/>
    <m/>
    <s v="with as-of date"/>
    <d v="2023-07-15T00:00:00"/>
    <m/>
    <n v="1"/>
    <n v="1"/>
    <m/>
    <e v="#N/A"/>
    <m/>
    <m/>
    <m/>
    <m/>
    <m/>
    <m/>
    <m/>
    <m/>
    <m/>
    <m/>
    <m/>
    <m/>
    <m/>
    <m/>
    <m/>
    <m/>
    <m/>
    <m/>
    <m/>
    <m/>
    <m/>
    <n v="50000"/>
    <m/>
    <m/>
    <s v="Euro"/>
    <n v="40.5"/>
    <m/>
    <m/>
    <m/>
    <m/>
    <e v="#N/A"/>
    <m/>
    <m/>
    <m/>
    <m/>
    <m/>
    <m/>
    <m/>
    <m/>
    <m/>
    <m/>
    <m/>
    <m/>
    <m/>
    <m/>
    <m/>
    <m/>
    <m/>
    <m/>
    <m/>
    <m/>
    <m/>
    <m/>
  </r>
  <r>
    <m/>
    <s v="V700006"/>
    <s v="2023-0013"/>
    <x v="155"/>
    <n v="1"/>
    <s v="Wagon"/>
    <n v="14"/>
    <m/>
    <x v="52"/>
    <m/>
    <m/>
    <x v="4"/>
    <x v="4"/>
    <n v="1"/>
    <m/>
    <m/>
    <m/>
    <n v="1"/>
    <n v="0"/>
    <n v="0"/>
    <x v="1"/>
    <s v="PAYG"/>
    <d v="2023-07-15T00:00:00"/>
    <d v="2099-12-31T00:00:00"/>
    <x v="0"/>
    <m/>
    <m/>
    <m/>
    <e v="#N/A"/>
    <e v="#N/A"/>
    <n v="535"/>
    <x v="1"/>
    <m/>
    <m/>
    <m/>
    <m/>
    <s v="with as-of date"/>
    <d v="2023-07-15T00:00:00"/>
    <m/>
    <n v="1"/>
    <n v="1"/>
    <m/>
    <e v="#N/A"/>
    <m/>
    <m/>
    <m/>
    <m/>
    <m/>
    <m/>
    <m/>
    <m/>
    <m/>
    <m/>
    <m/>
    <m/>
    <m/>
    <m/>
    <m/>
    <m/>
    <m/>
    <m/>
    <m/>
    <m/>
    <m/>
    <n v="50000"/>
    <m/>
    <m/>
    <s v="Euro"/>
    <n v="40.5"/>
    <m/>
    <m/>
    <m/>
    <m/>
    <e v="#N/A"/>
    <m/>
    <m/>
    <m/>
    <m/>
    <m/>
    <m/>
    <m/>
    <m/>
    <m/>
    <m/>
    <m/>
    <m/>
    <m/>
    <m/>
    <m/>
    <m/>
    <m/>
    <m/>
    <m/>
    <m/>
    <m/>
    <m/>
  </r>
  <r>
    <m/>
    <s v="V700006"/>
    <s v="2023-0013"/>
    <x v="155"/>
    <n v="1"/>
    <s v="Wagon"/>
    <n v="15"/>
    <m/>
    <x v="52"/>
    <m/>
    <m/>
    <x v="4"/>
    <x v="4"/>
    <n v="1"/>
    <m/>
    <m/>
    <m/>
    <n v="1"/>
    <n v="0"/>
    <n v="0"/>
    <x v="1"/>
    <s v="PAYG"/>
    <d v="2023-07-15T00:00:00"/>
    <d v="2099-12-31T00:00:00"/>
    <x v="0"/>
    <m/>
    <m/>
    <m/>
    <e v="#N/A"/>
    <e v="#N/A"/>
    <n v="535"/>
    <x v="1"/>
    <m/>
    <m/>
    <m/>
    <m/>
    <s v="with as-of date"/>
    <d v="2023-07-15T00:00:00"/>
    <m/>
    <n v="1"/>
    <n v="1"/>
    <m/>
    <e v="#N/A"/>
    <m/>
    <m/>
    <m/>
    <m/>
    <m/>
    <m/>
    <m/>
    <m/>
    <m/>
    <m/>
    <m/>
    <m/>
    <m/>
    <m/>
    <m/>
    <m/>
    <m/>
    <m/>
    <m/>
    <m/>
    <m/>
    <n v="50000"/>
    <m/>
    <m/>
    <s v="Euro"/>
    <n v="40.5"/>
    <m/>
    <m/>
    <m/>
    <m/>
    <e v="#N/A"/>
    <m/>
    <m/>
    <m/>
    <m/>
    <m/>
    <m/>
    <m/>
    <m/>
    <m/>
    <m/>
    <m/>
    <m/>
    <m/>
    <m/>
    <m/>
    <m/>
    <m/>
    <m/>
    <m/>
    <m/>
    <m/>
    <m/>
  </r>
  <r>
    <m/>
    <s v="V700006"/>
    <s v="2023-0013"/>
    <x v="155"/>
    <n v="1"/>
    <s v="Wagon"/>
    <n v="16"/>
    <m/>
    <x v="52"/>
    <m/>
    <m/>
    <x v="4"/>
    <x v="4"/>
    <n v="1"/>
    <m/>
    <m/>
    <m/>
    <n v="1"/>
    <n v="0"/>
    <n v="0"/>
    <x v="1"/>
    <s v="PAYG"/>
    <d v="2023-07-15T00:00:00"/>
    <d v="2099-12-31T00:00:00"/>
    <x v="0"/>
    <m/>
    <m/>
    <m/>
    <e v="#N/A"/>
    <e v="#N/A"/>
    <n v="535"/>
    <x v="1"/>
    <m/>
    <m/>
    <m/>
    <m/>
    <s v="with as-of date"/>
    <d v="2023-07-15T00:00:00"/>
    <m/>
    <n v="1"/>
    <n v="1"/>
    <m/>
    <e v="#N/A"/>
    <m/>
    <m/>
    <m/>
    <m/>
    <m/>
    <m/>
    <m/>
    <m/>
    <m/>
    <m/>
    <m/>
    <m/>
    <m/>
    <m/>
    <m/>
    <m/>
    <m/>
    <m/>
    <m/>
    <m/>
    <m/>
    <n v="50000"/>
    <m/>
    <m/>
    <s v="Euro"/>
    <n v="40.5"/>
    <m/>
    <m/>
    <m/>
    <m/>
    <e v="#N/A"/>
    <m/>
    <m/>
    <m/>
    <m/>
    <m/>
    <m/>
    <m/>
    <m/>
    <m/>
    <m/>
    <m/>
    <m/>
    <m/>
    <m/>
    <m/>
    <m/>
    <m/>
    <m/>
    <m/>
    <m/>
    <m/>
    <m/>
  </r>
  <r>
    <m/>
    <s v="V700006"/>
    <s v="2023-0013"/>
    <x v="155"/>
    <n v="1"/>
    <s v="Wagon"/>
    <n v="17"/>
    <m/>
    <x v="52"/>
    <m/>
    <m/>
    <x v="4"/>
    <x v="4"/>
    <n v="1"/>
    <m/>
    <m/>
    <m/>
    <n v="1"/>
    <n v="0"/>
    <n v="0"/>
    <x v="1"/>
    <s v="PAYG"/>
    <d v="2023-07-15T00:00:00"/>
    <d v="2099-12-31T00:00:00"/>
    <x v="0"/>
    <m/>
    <m/>
    <m/>
    <e v="#N/A"/>
    <e v="#N/A"/>
    <n v="535"/>
    <x v="1"/>
    <m/>
    <m/>
    <m/>
    <m/>
    <s v="with as-of date"/>
    <d v="2023-07-15T00:00:00"/>
    <m/>
    <n v="1"/>
    <n v="1"/>
    <m/>
    <e v="#N/A"/>
    <m/>
    <m/>
    <m/>
    <m/>
    <m/>
    <m/>
    <m/>
    <m/>
    <m/>
    <m/>
    <m/>
    <m/>
    <m/>
    <m/>
    <m/>
    <m/>
    <m/>
    <m/>
    <m/>
    <m/>
    <m/>
    <n v="50000"/>
    <m/>
    <m/>
    <s v="Euro"/>
    <n v="40.5"/>
    <m/>
    <m/>
    <m/>
    <m/>
    <e v="#N/A"/>
    <m/>
    <m/>
    <m/>
    <m/>
    <m/>
    <m/>
    <m/>
    <m/>
    <m/>
    <m/>
    <m/>
    <m/>
    <m/>
    <m/>
    <m/>
    <m/>
    <m/>
    <m/>
    <m/>
    <m/>
    <m/>
    <m/>
  </r>
  <r>
    <m/>
    <s v="V700006"/>
    <s v="2023-0013"/>
    <x v="155"/>
    <n v="1"/>
    <s v="Wagon"/>
    <n v="18"/>
    <m/>
    <x v="52"/>
    <m/>
    <m/>
    <x v="4"/>
    <x v="4"/>
    <n v="1"/>
    <m/>
    <m/>
    <m/>
    <n v="1"/>
    <n v="0"/>
    <n v="0"/>
    <x v="1"/>
    <s v="PAYG"/>
    <d v="2023-07-15T00:00:00"/>
    <d v="2099-12-31T00:00:00"/>
    <x v="0"/>
    <m/>
    <m/>
    <m/>
    <e v="#N/A"/>
    <e v="#N/A"/>
    <n v="535"/>
    <x v="1"/>
    <m/>
    <m/>
    <m/>
    <m/>
    <s v="with as-of date"/>
    <d v="2023-07-15T00:00:00"/>
    <m/>
    <n v="1"/>
    <n v="1"/>
    <m/>
    <e v="#N/A"/>
    <m/>
    <m/>
    <m/>
    <m/>
    <m/>
    <m/>
    <m/>
    <m/>
    <m/>
    <m/>
    <m/>
    <m/>
    <m/>
    <m/>
    <m/>
    <m/>
    <m/>
    <m/>
    <m/>
    <m/>
    <m/>
    <n v="50000"/>
    <m/>
    <m/>
    <s v="Euro"/>
    <n v="40.5"/>
    <m/>
    <m/>
    <m/>
    <m/>
    <e v="#N/A"/>
    <m/>
    <m/>
    <m/>
    <m/>
    <m/>
    <m/>
    <m/>
    <m/>
    <m/>
    <m/>
    <m/>
    <m/>
    <m/>
    <m/>
    <m/>
    <m/>
    <m/>
    <m/>
    <m/>
    <m/>
    <m/>
    <m/>
  </r>
  <r>
    <m/>
    <s v="V700006"/>
    <s v="2023-0013"/>
    <x v="155"/>
    <n v="1"/>
    <s v="Wagon"/>
    <n v="19"/>
    <m/>
    <x v="52"/>
    <m/>
    <m/>
    <x v="4"/>
    <x v="4"/>
    <n v="1"/>
    <m/>
    <m/>
    <m/>
    <n v="1"/>
    <n v="0"/>
    <n v="0"/>
    <x v="1"/>
    <s v="PAYG"/>
    <d v="2023-07-15T00:00:00"/>
    <d v="2099-12-31T00:00:00"/>
    <x v="0"/>
    <m/>
    <m/>
    <m/>
    <e v="#N/A"/>
    <e v="#N/A"/>
    <n v="535"/>
    <x v="1"/>
    <m/>
    <m/>
    <m/>
    <m/>
    <s v="with as-of date"/>
    <d v="2023-07-15T00:00:00"/>
    <m/>
    <n v="1"/>
    <n v="1"/>
    <m/>
    <e v="#N/A"/>
    <m/>
    <m/>
    <m/>
    <m/>
    <m/>
    <m/>
    <m/>
    <m/>
    <m/>
    <m/>
    <m/>
    <m/>
    <m/>
    <m/>
    <m/>
    <m/>
    <m/>
    <m/>
    <m/>
    <m/>
    <m/>
    <n v="50000"/>
    <m/>
    <m/>
    <s v="Euro"/>
    <n v="40.5"/>
    <m/>
    <m/>
    <m/>
    <m/>
    <e v="#N/A"/>
    <m/>
    <m/>
    <m/>
    <m/>
    <m/>
    <m/>
    <m/>
    <m/>
    <m/>
    <m/>
    <m/>
    <m/>
    <m/>
    <m/>
    <m/>
    <m/>
    <m/>
    <m/>
    <m/>
    <m/>
    <m/>
    <m/>
  </r>
  <r>
    <m/>
    <s v="V700006"/>
    <s v="2023-0013"/>
    <x v="155"/>
    <n v="1"/>
    <s v="Wagon"/>
    <n v="20"/>
    <m/>
    <x v="52"/>
    <m/>
    <m/>
    <x v="4"/>
    <x v="4"/>
    <n v="1"/>
    <m/>
    <m/>
    <m/>
    <n v="1"/>
    <n v="0"/>
    <n v="0"/>
    <x v="1"/>
    <s v="PAYG"/>
    <d v="2023-07-15T00:00:00"/>
    <d v="2099-12-31T00:00:00"/>
    <x v="0"/>
    <m/>
    <m/>
    <m/>
    <e v="#N/A"/>
    <e v="#N/A"/>
    <n v="535"/>
    <x v="1"/>
    <m/>
    <m/>
    <m/>
    <m/>
    <s v="with as-of date"/>
    <d v="2023-07-15T00:00:00"/>
    <m/>
    <n v="1"/>
    <n v="1"/>
    <m/>
    <e v="#N/A"/>
    <m/>
    <m/>
    <m/>
    <m/>
    <m/>
    <m/>
    <m/>
    <m/>
    <m/>
    <m/>
    <m/>
    <m/>
    <m/>
    <m/>
    <m/>
    <m/>
    <m/>
    <m/>
    <m/>
    <m/>
    <m/>
    <n v="50000"/>
    <m/>
    <m/>
    <s v="Euro"/>
    <n v="40.5"/>
    <m/>
    <m/>
    <m/>
    <m/>
    <e v="#N/A"/>
    <m/>
    <m/>
    <m/>
    <m/>
    <m/>
    <m/>
    <m/>
    <m/>
    <m/>
    <m/>
    <m/>
    <m/>
    <m/>
    <m/>
    <m/>
    <m/>
    <m/>
    <m/>
    <m/>
    <m/>
    <m/>
    <m/>
  </r>
  <r>
    <m/>
    <s v="V700006"/>
    <s v="2023-0013"/>
    <x v="155"/>
    <n v="1"/>
    <s v="Wagon"/>
    <n v="21"/>
    <m/>
    <x v="52"/>
    <m/>
    <m/>
    <x v="4"/>
    <x v="4"/>
    <n v="1"/>
    <m/>
    <m/>
    <m/>
    <n v="1"/>
    <n v="0"/>
    <n v="0"/>
    <x v="1"/>
    <s v="PAYG"/>
    <d v="2023-07-15T00:00:00"/>
    <d v="2099-12-31T00:00:00"/>
    <x v="0"/>
    <m/>
    <m/>
    <m/>
    <e v="#N/A"/>
    <e v="#N/A"/>
    <n v="535"/>
    <x v="1"/>
    <m/>
    <m/>
    <m/>
    <m/>
    <s v="with as-of date"/>
    <d v="2023-07-15T00:00:00"/>
    <m/>
    <n v="1"/>
    <n v="1"/>
    <m/>
    <e v="#N/A"/>
    <m/>
    <m/>
    <m/>
    <m/>
    <m/>
    <m/>
    <m/>
    <m/>
    <m/>
    <m/>
    <m/>
    <m/>
    <m/>
    <m/>
    <m/>
    <m/>
    <m/>
    <m/>
    <m/>
    <m/>
    <m/>
    <n v="50000"/>
    <m/>
    <m/>
    <s v="Euro"/>
    <n v="40.5"/>
    <m/>
    <m/>
    <m/>
    <m/>
    <e v="#N/A"/>
    <m/>
    <m/>
    <m/>
    <m/>
    <m/>
    <m/>
    <m/>
    <m/>
    <m/>
    <m/>
    <m/>
    <m/>
    <m/>
    <m/>
    <m/>
    <m/>
    <m/>
    <m/>
    <m/>
    <m/>
    <m/>
    <m/>
  </r>
  <r>
    <m/>
    <s v="V700006"/>
    <s v="2023-0013"/>
    <x v="155"/>
    <n v="1"/>
    <s v="Wagon"/>
    <n v="22"/>
    <m/>
    <x v="52"/>
    <m/>
    <m/>
    <x v="4"/>
    <x v="4"/>
    <n v="1"/>
    <m/>
    <m/>
    <m/>
    <n v="1"/>
    <n v="0"/>
    <n v="0"/>
    <x v="1"/>
    <s v="PAYG"/>
    <d v="2023-07-15T00:00:00"/>
    <d v="2099-12-31T00:00:00"/>
    <x v="0"/>
    <m/>
    <m/>
    <m/>
    <e v="#N/A"/>
    <e v="#N/A"/>
    <n v="535"/>
    <x v="1"/>
    <m/>
    <m/>
    <m/>
    <m/>
    <s v="with as-of date"/>
    <d v="2023-07-15T00:00:00"/>
    <m/>
    <n v="1"/>
    <n v="1"/>
    <m/>
    <e v="#N/A"/>
    <m/>
    <m/>
    <m/>
    <m/>
    <m/>
    <m/>
    <m/>
    <m/>
    <m/>
    <m/>
    <m/>
    <m/>
    <m/>
    <m/>
    <m/>
    <m/>
    <m/>
    <m/>
    <m/>
    <m/>
    <m/>
    <n v="50000"/>
    <m/>
    <m/>
    <s v="Euro"/>
    <n v="40.5"/>
    <m/>
    <m/>
    <m/>
    <m/>
    <e v="#N/A"/>
    <m/>
    <m/>
    <m/>
    <m/>
    <m/>
    <m/>
    <m/>
    <m/>
    <m/>
    <m/>
    <m/>
    <m/>
    <m/>
    <m/>
    <m/>
    <m/>
    <m/>
    <m/>
    <m/>
    <m/>
    <m/>
    <m/>
  </r>
  <r>
    <s v="OK 04.11.24/emo - vorgesehen in MV 25.02.25 Mietende / LOA ok CMI 20.06.25"/>
    <s v="V700011"/>
    <s v="2024-0029"/>
    <x v="156"/>
    <m/>
    <s v="Header"/>
    <m/>
    <m/>
    <x v="52"/>
    <s v="ITA"/>
    <s v="South EU"/>
    <x v="4"/>
    <x v="0"/>
    <n v="2"/>
    <m/>
    <m/>
    <m/>
    <n v="2"/>
    <n v="0"/>
    <n v="2"/>
    <x v="3"/>
    <s v="PAYG"/>
    <d v="2024-08-01T00:00:00"/>
    <d v="2026-01-31T00:00:00"/>
    <x v="1"/>
    <s v="Versicherungs-Garantie erlischt 31.03.25"/>
    <d v="2024-08-01T00:00:00"/>
    <d v="2025-02-25T00:00:00"/>
    <m/>
    <m/>
    <n v="208"/>
    <x v="119"/>
    <m/>
    <m/>
    <m/>
    <m/>
    <s v="with as-of date"/>
    <d v="2024-12-01T00:00:00"/>
    <m/>
    <n v="1"/>
    <n v="1"/>
    <m/>
    <m/>
    <m/>
    <n v="0"/>
    <n v="0"/>
    <m/>
    <m/>
    <n v="0"/>
    <m/>
    <m/>
    <n v="122"/>
    <s v="C"/>
    <n v="2"/>
    <n v="1.4"/>
    <s v="CHE"/>
    <s v="Parent Guarantee"/>
    <s v="Y"/>
    <s v="N"/>
    <m/>
    <m/>
    <m/>
    <m/>
    <m/>
    <n v="50000"/>
    <m/>
    <m/>
    <s v="Euro"/>
    <n v="26.7"/>
    <n v="0"/>
    <n v="0"/>
    <m/>
    <n v="0"/>
    <n v="26.7"/>
    <n v="0"/>
    <n v="0"/>
    <n v="0"/>
    <n v="0.06"/>
    <n v="4.9"/>
    <n v="0"/>
    <n v="4.9"/>
    <n v="2.12"/>
    <n v="0"/>
    <n v="2.12"/>
    <n v="19.68"/>
    <s v="0.00"/>
    <n v="19.68"/>
    <n v="0.9451219512195121"/>
    <n v="1.08"/>
    <n v="18.6"/>
    <n v="19.97"/>
    <n v="100000"/>
    <n v="0"/>
    <s v="N"/>
    <n v="0"/>
    <n v="19437.6"/>
  </r>
  <r>
    <m/>
    <s v="V700011"/>
    <s v="2024-0029"/>
    <x v="156"/>
    <n v="1"/>
    <s v="Batch"/>
    <m/>
    <m/>
    <x v="52"/>
    <s v="ITA"/>
    <s v="South EU"/>
    <x v="4"/>
    <x v="0"/>
    <n v="2"/>
    <m/>
    <m/>
    <m/>
    <n v="2"/>
    <n v="0"/>
    <n v="2"/>
    <x v="3"/>
    <s v="PAYG"/>
    <d v="2024-08-01T00:00:00"/>
    <d v="2026-01-31T00:00:00"/>
    <x v="1"/>
    <m/>
    <m/>
    <m/>
    <d v="2024-11-01T00:00:00"/>
    <d v="2026-01-31T00:00:00"/>
    <m/>
    <x v="43"/>
    <m/>
    <m/>
    <m/>
    <m/>
    <s v="with as-of date"/>
    <d v="2024-12-01T00:00:00"/>
    <m/>
    <n v="1"/>
    <n v="1"/>
    <m/>
    <m/>
    <m/>
    <m/>
    <m/>
    <m/>
    <m/>
    <m/>
    <m/>
    <m/>
    <m/>
    <s v="C"/>
    <n v="2"/>
    <n v="1.4"/>
    <s v="CHE"/>
    <s v="Parent Guarantee"/>
    <s v="Y"/>
    <s v="N"/>
    <n v="0"/>
    <n v="0"/>
    <m/>
    <m/>
    <m/>
    <n v="50000"/>
    <n v="0"/>
    <d v="1899-12-30T00:00:00"/>
    <s v="Euro"/>
    <n v="26.7"/>
    <n v="0"/>
    <n v="0"/>
    <n v="0"/>
    <n v="0"/>
    <n v="26.7"/>
    <n v="0"/>
    <n v="0"/>
    <n v="0"/>
    <n v="0.06"/>
    <n v="4.9"/>
    <n v="0"/>
    <n v="4.9"/>
    <n v="2.12"/>
    <n v="0"/>
    <n v="2.12"/>
    <n v="19.68"/>
    <s v="0.00"/>
    <n v="19.68"/>
    <n v="0.9451219512195121"/>
    <n v="1.08"/>
    <n v="18.6"/>
    <n v="19.97"/>
    <n v="100000"/>
    <n v="0"/>
    <s v="N"/>
    <n v="0"/>
    <n v="19437.6"/>
  </r>
  <r>
    <m/>
    <s v="V700011"/>
    <s v="2024-0029"/>
    <x v="156"/>
    <n v="1"/>
    <s v="Wagon"/>
    <n v="1"/>
    <s v="37 80 4565 506-5"/>
    <x v="52"/>
    <m/>
    <m/>
    <x v="4"/>
    <x v="0"/>
    <n v="1"/>
    <m/>
    <m/>
    <m/>
    <n v="1"/>
    <n v="0"/>
    <n v="1"/>
    <x v="1"/>
    <s v="PAYG"/>
    <d v="2024-08-01T00:00:00"/>
    <d v="2026-01-31T00:00:00"/>
    <x v="1"/>
    <m/>
    <m/>
    <m/>
    <d v="2024-11-01T00:00:00"/>
    <d v="2027-01-31T00:00:00"/>
    <n v="208"/>
    <x v="119"/>
    <m/>
    <m/>
    <m/>
    <m/>
    <s v="with as-of date"/>
    <d v="2024-12-01T00:00:00"/>
    <m/>
    <n v="1"/>
    <n v="1"/>
    <m/>
    <d v="2026-01-31T00:00:00"/>
    <m/>
    <m/>
    <m/>
    <m/>
    <m/>
    <m/>
    <m/>
    <m/>
    <m/>
    <m/>
    <m/>
    <m/>
    <m/>
    <m/>
    <m/>
    <m/>
    <m/>
    <m/>
    <m/>
    <d v="2025-09-28T00:00:00"/>
    <m/>
    <n v="50000"/>
    <m/>
    <m/>
    <s v="Euro"/>
    <n v="26.7"/>
    <m/>
    <m/>
    <m/>
    <m/>
    <n v="26.7"/>
    <m/>
    <m/>
    <m/>
    <m/>
    <m/>
    <m/>
    <m/>
    <m/>
    <m/>
    <m/>
    <m/>
    <m/>
    <m/>
    <m/>
    <m/>
    <m/>
    <m/>
    <m/>
    <m/>
    <m/>
    <m/>
    <m/>
  </r>
  <r>
    <m/>
    <s v="V700011"/>
    <s v="2024-0029"/>
    <x v="156"/>
    <n v="1"/>
    <s v="Wagon"/>
    <n v="2"/>
    <s v="37 80 4565 555-2"/>
    <x v="52"/>
    <m/>
    <m/>
    <x v="4"/>
    <x v="0"/>
    <n v="1"/>
    <m/>
    <m/>
    <m/>
    <n v="1"/>
    <n v="0"/>
    <n v="1"/>
    <x v="1"/>
    <s v="PAYG"/>
    <d v="2024-08-01T00:00:00"/>
    <d v="2026-01-31T00:00:00"/>
    <x v="1"/>
    <m/>
    <m/>
    <m/>
    <d v="2024-11-01T00:00:00"/>
    <d v="2027-01-31T00:00:00"/>
    <n v="208"/>
    <x v="119"/>
    <m/>
    <m/>
    <m/>
    <m/>
    <s v="with as-of date"/>
    <d v="2024-12-01T00:00:00"/>
    <m/>
    <n v="1"/>
    <n v="1"/>
    <m/>
    <d v="2026-01-31T00:00:00"/>
    <m/>
    <m/>
    <m/>
    <m/>
    <m/>
    <m/>
    <m/>
    <m/>
    <m/>
    <m/>
    <m/>
    <m/>
    <m/>
    <m/>
    <m/>
    <m/>
    <m/>
    <m/>
    <m/>
    <d v="2025-09-28T00:00:00"/>
    <m/>
    <n v="50000"/>
    <m/>
    <m/>
    <s v="Euro"/>
    <n v="26.7"/>
    <m/>
    <m/>
    <m/>
    <m/>
    <n v="26.7"/>
    <m/>
    <m/>
    <m/>
    <m/>
    <m/>
    <m/>
    <m/>
    <m/>
    <m/>
    <m/>
    <m/>
    <m/>
    <m/>
    <m/>
    <m/>
    <m/>
    <m/>
    <m/>
    <m/>
    <m/>
    <m/>
    <m/>
  </r>
  <r>
    <s v="LOA ok CMI 20.06.25"/>
    <s v="V200017"/>
    <s v="2021-0032"/>
    <x v="157"/>
    <m/>
    <s v="Header"/>
    <m/>
    <m/>
    <x v="53"/>
    <s v="CHE"/>
    <s v="Middle EU - ELSE"/>
    <x v="10"/>
    <x v="0"/>
    <n v="65"/>
    <m/>
    <m/>
    <n v="65"/>
    <n v="0"/>
    <n v="0"/>
    <n v="62"/>
    <x v="2"/>
    <m/>
    <m/>
    <m/>
    <x v="3"/>
    <s v="Gem. Vertrag eher ab Datum kündbar, as-of, jedoch gemäss Sales wurde dies immer anders besprochen"/>
    <d v="2022-07-01T00:00:00"/>
    <d v="2028-06-30T00:00:00"/>
    <m/>
    <m/>
    <n v="2191"/>
    <x v="147"/>
    <d v="2025-09-29T00:00:00"/>
    <s v="Economy"/>
    <m/>
    <n v="24"/>
    <s v="with cut-off date"/>
    <d v="2025-12-31T00:00:00"/>
    <m/>
    <n v="3"/>
    <n v="3"/>
    <m/>
    <m/>
    <m/>
    <s v="0.60 and 0.30"/>
    <m/>
    <m/>
    <m/>
    <m/>
    <m/>
    <m/>
    <n v="1279"/>
    <s v="B"/>
    <n v="93"/>
    <n v="1.2"/>
    <s v="CHE"/>
    <s v="Not required"/>
    <s v="N"/>
    <s v="N"/>
    <m/>
    <m/>
    <m/>
    <m/>
    <s v="Not Started"/>
    <n v="25000"/>
    <m/>
    <m/>
    <s v="Euro"/>
    <n v="18.1"/>
    <n v="0"/>
    <n v="1.095890410958904"/>
    <m/>
    <n v="0"/>
    <n v="18.1"/>
    <n v="0.15"/>
    <n v="0"/>
    <m/>
    <n v="0.052"/>
    <n v="1.2"/>
    <n v="0"/>
    <n v="1.2"/>
    <n v="0"/>
    <n v="0"/>
    <n v="0"/>
    <n v="16.9"/>
    <s v="0.00"/>
    <n v="16.9"/>
    <n v="0.9911242603550297"/>
    <n v="0"/>
    <n v="16.75"/>
    <n v="17.83589041095891"/>
    <n v="1625000"/>
    <n v="0"/>
    <s v="Y"/>
    <n v="65"/>
    <n v="428246"/>
  </r>
  <r>
    <m/>
    <s v="V200017"/>
    <s v="2021-0032"/>
    <x v="157"/>
    <n v="1"/>
    <s v="Batch"/>
    <m/>
    <m/>
    <x v="53"/>
    <s v="CHE"/>
    <s v="Middle EU - ELSE"/>
    <x v="10"/>
    <x v="0"/>
    <n v="24"/>
    <m/>
    <m/>
    <n v="24"/>
    <n v="0"/>
    <n v="0"/>
    <n v="24"/>
    <x v="2"/>
    <m/>
    <m/>
    <m/>
    <x v="3"/>
    <m/>
    <m/>
    <m/>
    <d v="2022-07-01T00:00:00"/>
    <d v="2027-12-31T00:00:00"/>
    <m/>
    <x v="13"/>
    <d v="2025-09-29T00:00:00"/>
    <m/>
    <m/>
    <n v="24"/>
    <s v="with cut-off date"/>
    <d v="2025-12-31T00:00:00"/>
    <m/>
    <n v="3"/>
    <n v="3"/>
    <m/>
    <m/>
    <m/>
    <s v="0.60 and 0.30"/>
    <m/>
    <m/>
    <m/>
    <m/>
    <m/>
    <m/>
    <n v="46022"/>
    <s v="B"/>
    <n v="93"/>
    <n v="1.2"/>
    <s v="CHE"/>
    <s v="Not required"/>
    <s v="N"/>
    <s v="N"/>
    <m/>
    <m/>
    <m/>
    <m/>
    <m/>
    <n v="25000"/>
    <m/>
    <m/>
    <s v="Euro"/>
    <n v="18.1"/>
    <n v="0"/>
    <n v="1.095890410958904"/>
    <m/>
    <n v="0"/>
    <n v="18.1"/>
    <n v="0.15"/>
    <n v="0"/>
    <m/>
    <n v="0.052"/>
    <n v="1.2"/>
    <n v="0"/>
    <n v="1.21"/>
    <n v="0"/>
    <n v="0"/>
    <n v="0"/>
    <n v="16.9"/>
    <s v="0.00"/>
    <n v="16.9"/>
    <n v="0.9905325443786982"/>
    <n v="0"/>
    <n v="16.74"/>
    <n v="17.83589041095891"/>
    <n v="600000"/>
    <n v="0"/>
    <m/>
    <n v="24"/>
    <n v="158121.6"/>
  </r>
  <r>
    <m/>
    <s v="V200017"/>
    <s v="2021-0032"/>
    <x v="157"/>
    <n v="1"/>
    <s v="Wagon"/>
    <n v="1"/>
    <e v="#N/A"/>
    <x v="53"/>
    <m/>
    <m/>
    <x v="10"/>
    <x v="0"/>
    <n v="1"/>
    <m/>
    <m/>
    <n v="1"/>
    <m/>
    <n v="0"/>
    <n v="1"/>
    <x v="1"/>
    <m/>
    <m/>
    <m/>
    <x v="2"/>
    <m/>
    <m/>
    <m/>
    <e v="#N/A"/>
    <e v="#N/A"/>
    <n v="2191"/>
    <x v="1"/>
    <d v="2025-09-29T00:00:00"/>
    <m/>
    <m/>
    <m/>
    <s v="with cut-off date"/>
    <d v="2025-12-31T00:00:00"/>
    <m/>
    <n v="3"/>
    <n v="3"/>
    <m/>
    <d v="2025-10-31T00:00:00"/>
    <m/>
    <s v="0.60 and 0.30"/>
    <m/>
    <m/>
    <m/>
    <m/>
    <m/>
    <m/>
    <m/>
    <m/>
    <m/>
    <m/>
    <m/>
    <m/>
    <m/>
    <m/>
    <m/>
    <m/>
    <m/>
    <e v="#N/A"/>
    <m/>
    <n v="25000"/>
    <m/>
    <m/>
    <s v="Euro"/>
    <n v="18.1"/>
    <m/>
    <m/>
    <m/>
    <m/>
    <e v="#N/A"/>
    <m/>
    <m/>
    <m/>
    <m/>
    <m/>
    <m/>
    <m/>
    <m/>
    <m/>
    <m/>
    <m/>
    <m/>
    <m/>
    <m/>
    <m/>
    <m/>
    <m/>
    <m/>
    <m/>
    <m/>
    <n v="1"/>
    <m/>
  </r>
  <r>
    <m/>
    <s v="V200017"/>
    <s v="2021-0032"/>
    <x v="157"/>
    <n v="1"/>
    <s v="Wagon"/>
    <n v="2"/>
    <e v="#N/A"/>
    <x v="53"/>
    <m/>
    <m/>
    <x v="10"/>
    <x v="0"/>
    <n v="1"/>
    <m/>
    <m/>
    <n v="1"/>
    <m/>
    <n v="0"/>
    <n v="1"/>
    <x v="1"/>
    <m/>
    <m/>
    <m/>
    <x v="2"/>
    <m/>
    <m/>
    <m/>
    <e v="#N/A"/>
    <e v="#N/A"/>
    <n v="2191"/>
    <x v="1"/>
    <d v="2025-09-29T00:00:00"/>
    <m/>
    <m/>
    <m/>
    <s v="with cut-off date"/>
    <d v="2025-12-31T00:00:00"/>
    <m/>
    <n v="3"/>
    <n v="3"/>
    <m/>
    <d v="2025-10-31T00:00:00"/>
    <m/>
    <s v="0.60 and 0.30"/>
    <m/>
    <m/>
    <m/>
    <m/>
    <m/>
    <m/>
    <m/>
    <m/>
    <m/>
    <m/>
    <m/>
    <m/>
    <m/>
    <m/>
    <m/>
    <m/>
    <m/>
    <e v="#N/A"/>
    <m/>
    <n v="25000"/>
    <m/>
    <m/>
    <s v="Euro"/>
    <n v="18.1"/>
    <m/>
    <m/>
    <m/>
    <m/>
    <e v="#N/A"/>
    <m/>
    <m/>
    <m/>
    <m/>
    <m/>
    <m/>
    <m/>
    <m/>
    <m/>
    <m/>
    <m/>
    <m/>
    <m/>
    <m/>
    <m/>
    <m/>
    <m/>
    <m/>
    <m/>
    <m/>
    <n v="1"/>
    <m/>
  </r>
  <r>
    <m/>
    <s v="V200017"/>
    <s v="2021-0032"/>
    <x v="157"/>
    <n v="1"/>
    <s v="Wagon"/>
    <n v="3"/>
    <e v="#N/A"/>
    <x v="53"/>
    <m/>
    <m/>
    <x v="10"/>
    <x v="0"/>
    <n v="1"/>
    <m/>
    <m/>
    <n v="1"/>
    <m/>
    <n v="0"/>
    <n v="1"/>
    <x v="1"/>
    <m/>
    <m/>
    <m/>
    <x v="2"/>
    <m/>
    <m/>
    <m/>
    <e v="#N/A"/>
    <e v="#N/A"/>
    <n v="2191"/>
    <x v="1"/>
    <d v="2025-09-29T00:00:00"/>
    <m/>
    <m/>
    <m/>
    <s v="with cut-off date"/>
    <d v="2025-12-31T00:00:00"/>
    <m/>
    <n v="3"/>
    <n v="3"/>
    <m/>
    <d v="2025-10-31T00:00:00"/>
    <m/>
    <s v="0.60 and 0.30"/>
    <m/>
    <m/>
    <m/>
    <m/>
    <m/>
    <m/>
    <m/>
    <m/>
    <m/>
    <m/>
    <m/>
    <m/>
    <m/>
    <m/>
    <m/>
    <m/>
    <m/>
    <e v="#N/A"/>
    <m/>
    <n v="25000"/>
    <m/>
    <m/>
    <s v="Euro"/>
    <n v="18.1"/>
    <m/>
    <m/>
    <m/>
    <m/>
    <e v="#N/A"/>
    <m/>
    <m/>
    <m/>
    <m/>
    <m/>
    <m/>
    <m/>
    <m/>
    <m/>
    <m/>
    <m/>
    <m/>
    <m/>
    <m/>
    <m/>
    <m/>
    <m/>
    <m/>
    <m/>
    <m/>
    <n v="1"/>
    <m/>
  </r>
  <r>
    <m/>
    <s v="V200017"/>
    <s v="2021-0032"/>
    <x v="157"/>
    <n v="1"/>
    <s v="Wagon"/>
    <n v="4"/>
    <e v="#N/A"/>
    <x v="53"/>
    <m/>
    <m/>
    <x v="10"/>
    <x v="0"/>
    <n v="1"/>
    <m/>
    <m/>
    <n v="1"/>
    <m/>
    <n v="0"/>
    <n v="1"/>
    <x v="1"/>
    <m/>
    <m/>
    <m/>
    <x v="2"/>
    <m/>
    <m/>
    <m/>
    <e v="#N/A"/>
    <e v="#N/A"/>
    <n v="2191"/>
    <x v="1"/>
    <d v="2025-09-29T00:00:00"/>
    <m/>
    <m/>
    <m/>
    <s v="with cut-off date"/>
    <d v="2025-12-31T00:00:00"/>
    <m/>
    <n v="3"/>
    <n v="3"/>
    <m/>
    <d v="2025-10-31T00:00:00"/>
    <m/>
    <s v="0.60 and 0.30"/>
    <m/>
    <m/>
    <m/>
    <m/>
    <m/>
    <m/>
    <m/>
    <m/>
    <m/>
    <m/>
    <m/>
    <m/>
    <m/>
    <m/>
    <m/>
    <m/>
    <m/>
    <e v="#N/A"/>
    <m/>
    <n v="25000"/>
    <m/>
    <m/>
    <s v="Euro"/>
    <n v="18.1"/>
    <m/>
    <m/>
    <m/>
    <m/>
    <e v="#N/A"/>
    <m/>
    <m/>
    <m/>
    <m/>
    <m/>
    <m/>
    <m/>
    <m/>
    <m/>
    <m/>
    <m/>
    <m/>
    <m/>
    <m/>
    <m/>
    <m/>
    <m/>
    <m/>
    <m/>
    <m/>
    <n v="1"/>
    <m/>
  </r>
  <r>
    <m/>
    <s v="V200017"/>
    <s v="2021-0032"/>
    <x v="157"/>
    <n v="1"/>
    <s v="Wagon"/>
    <n v="5"/>
    <e v="#N/A"/>
    <x v="53"/>
    <m/>
    <m/>
    <x v="10"/>
    <x v="0"/>
    <n v="1"/>
    <m/>
    <m/>
    <n v="1"/>
    <m/>
    <n v="0"/>
    <n v="1"/>
    <x v="1"/>
    <m/>
    <m/>
    <m/>
    <x v="2"/>
    <m/>
    <m/>
    <m/>
    <e v="#N/A"/>
    <e v="#N/A"/>
    <n v="2191"/>
    <x v="1"/>
    <d v="2025-09-29T00:00:00"/>
    <m/>
    <m/>
    <m/>
    <s v="with cut-off date"/>
    <d v="2025-12-31T00:00:00"/>
    <m/>
    <n v="3"/>
    <n v="3"/>
    <m/>
    <d v="2025-10-31T00:00:00"/>
    <m/>
    <s v="0.60 and 0.30"/>
    <m/>
    <m/>
    <m/>
    <m/>
    <m/>
    <m/>
    <m/>
    <m/>
    <m/>
    <m/>
    <m/>
    <m/>
    <m/>
    <m/>
    <m/>
    <m/>
    <m/>
    <e v="#N/A"/>
    <m/>
    <n v="25000"/>
    <m/>
    <m/>
    <s v="Euro"/>
    <n v="18.1"/>
    <m/>
    <m/>
    <m/>
    <m/>
    <e v="#N/A"/>
    <m/>
    <m/>
    <m/>
    <m/>
    <m/>
    <m/>
    <m/>
    <m/>
    <m/>
    <m/>
    <m/>
    <m/>
    <m/>
    <m/>
    <m/>
    <m/>
    <m/>
    <m/>
    <m/>
    <m/>
    <n v="1"/>
    <m/>
  </r>
  <r>
    <m/>
    <s v="V200017"/>
    <s v="2021-0032"/>
    <x v="157"/>
    <n v="1"/>
    <s v="Wagon"/>
    <n v="6"/>
    <e v="#N/A"/>
    <x v="53"/>
    <m/>
    <m/>
    <x v="10"/>
    <x v="0"/>
    <n v="1"/>
    <m/>
    <m/>
    <n v="1"/>
    <m/>
    <n v="0"/>
    <n v="1"/>
    <x v="1"/>
    <m/>
    <m/>
    <m/>
    <x v="2"/>
    <m/>
    <m/>
    <m/>
    <e v="#N/A"/>
    <e v="#N/A"/>
    <n v="2191"/>
    <x v="1"/>
    <d v="2025-09-29T00:00:00"/>
    <m/>
    <m/>
    <m/>
    <s v="with cut-off date"/>
    <d v="2025-12-31T00:00:00"/>
    <m/>
    <n v="3"/>
    <n v="3"/>
    <m/>
    <d v="2025-10-31T00:00:00"/>
    <m/>
    <s v="0.60 and 0.30"/>
    <m/>
    <m/>
    <m/>
    <m/>
    <m/>
    <m/>
    <m/>
    <m/>
    <m/>
    <m/>
    <m/>
    <m/>
    <m/>
    <m/>
    <m/>
    <m/>
    <m/>
    <e v="#N/A"/>
    <m/>
    <n v="25000"/>
    <m/>
    <m/>
    <s v="Euro"/>
    <n v="18.1"/>
    <m/>
    <m/>
    <m/>
    <m/>
    <e v="#N/A"/>
    <m/>
    <m/>
    <m/>
    <m/>
    <m/>
    <m/>
    <m/>
    <m/>
    <m/>
    <m/>
    <m/>
    <m/>
    <m/>
    <m/>
    <m/>
    <m/>
    <m/>
    <m/>
    <m/>
    <m/>
    <n v="1"/>
    <m/>
  </r>
  <r>
    <m/>
    <s v="V200017"/>
    <s v="2021-0032"/>
    <x v="157"/>
    <n v="1"/>
    <s v="Wagon"/>
    <n v="7"/>
    <e v="#N/A"/>
    <x v="53"/>
    <m/>
    <m/>
    <x v="10"/>
    <x v="0"/>
    <n v="1"/>
    <m/>
    <m/>
    <n v="1"/>
    <m/>
    <n v="0"/>
    <n v="1"/>
    <x v="1"/>
    <m/>
    <m/>
    <m/>
    <x v="2"/>
    <m/>
    <m/>
    <m/>
    <e v="#N/A"/>
    <e v="#N/A"/>
    <n v="2191"/>
    <x v="1"/>
    <d v="2025-09-29T00:00:00"/>
    <m/>
    <m/>
    <m/>
    <s v="with cut-off date"/>
    <d v="2025-12-31T00:00:00"/>
    <m/>
    <n v="3"/>
    <n v="3"/>
    <m/>
    <d v="2025-10-31T00:00:00"/>
    <m/>
    <s v="0.60 and 0.30"/>
    <m/>
    <m/>
    <m/>
    <m/>
    <m/>
    <m/>
    <m/>
    <m/>
    <m/>
    <m/>
    <m/>
    <m/>
    <m/>
    <m/>
    <m/>
    <m/>
    <m/>
    <e v="#N/A"/>
    <m/>
    <n v="25000"/>
    <m/>
    <m/>
    <s v="Euro"/>
    <n v="18.1"/>
    <m/>
    <m/>
    <m/>
    <m/>
    <e v="#N/A"/>
    <m/>
    <m/>
    <m/>
    <m/>
    <m/>
    <m/>
    <m/>
    <m/>
    <m/>
    <m/>
    <m/>
    <m/>
    <m/>
    <m/>
    <m/>
    <m/>
    <m/>
    <m/>
    <m/>
    <m/>
    <n v="1"/>
    <m/>
  </r>
  <r>
    <m/>
    <s v="V200017"/>
    <s v="2021-0032"/>
    <x v="157"/>
    <n v="1"/>
    <s v="Wagon"/>
    <n v="8"/>
    <e v="#N/A"/>
    <x v="53"/>
    <m/>
    <m/>
    <x v="10"/>
    <x v="0"/>
    <n v="1"/>
    <m/>
    <m/>
    <n v="1"/>
    <m/>
    <n v="0"/>
    <n v="1"/>
    <x v="1"/>
    <m/>
    <m/>
    <m/>
    <x v="2"/>
    <m/>
    <m/>
    <m/>
    <e v="#N/A"/>
    <e v="#N/A"/>
    <n v="2191"/>
    <x v="1"/>
    <d v="2025-09-29T00:00:00"/>
    <m/>
    <m/>
    <m/>
    <s v="with cut-off date"/>
    <d v="2025-12-31T00:00:00"/>
    <m/>
    <n v="3"/>
    <n v="3"/>
    <m/>
    <d v="2025-10-31T00:00:00"/>
    <m/>
    <s v="0.60 and 0.30"/>
    <m/>
    <m/>
    <m/>
    <m/>
    <m/>
    <m/>
    <m/>
    <m/>
    <m/>
    <m/>
    <m/>
    <m/>
    <m/>
    <m/>
    <m/>
    <m/>
    <m/>
    <e v="#N/A"/>
    <m/>
    <n v="25000"/>
    <m/>
    <m/>
    <s v="Euro"/>
    <n v="18.1"/>
    <m/>
    <m/>
    <m/>
    <m/>
    <e v="#N/A"/>
    <m/>
    <m/>
    <m/>
    <m/>
    <m/>
    <m/>
    <m/>
    <m/>
    <m/>
    <m/>
    <m/>
    <m/>
    <m/>
    <m/>
    <m/>
    <m/>
    <m/>
    <m/>
    <m/>
    <m/>
    <n v="1"/>
    <m/>
  </r>
  <r>
    <m/>
    <s v="V200017"/>
    <s v="2021-0032"/>
    <x v="157"/>
    <n v="1"/>
    <s v="Wagon"/>
    <n v="9"/>
    <e v="#N/A"/>
    <x v="53"/>
    <m/>
    <m/>
    <x v="10"/>
    <x v="0"/>
    <n v="1"/>
    <m/>
    <m/>
    <n v="1"/>
    <m/>
    <n v="0"/>
    <n v="1"/>
    <x v="1"/>
    <m/>
    <m/>
    <m/>
    <x v="2"/>
    <m/>
    <m/>
    <m/>
    <e v="#N/A"/>
    <e v="#N/A"/>
    <n v="2191"/>
    <x v="1"/>
    <d v="2025-09-29T00:00:00"/>
    <m/>
    <m/>
    <m/>
    <s v="with cut-off date"/>
    <d v="2025-12-31T00:00:00"/>
    <m/>
    <n v="3"/>
    <n v="3"/>
    <m/>
    <d v="2025-10-31T00:00:00"/>
    <m/>
    <s v="0.60 and 0.30"/>
    <m/>
    <m/>
    <m/>
    <m/>
    <m/>
    <m/>
    <m/>
    <m/>
    <m/>
    <m/>
    <m/>
    <m/>
    <m/>
    <m/>
    <m/>
    <m/>
    <m/>
    <e v="#N/A"/>
    <m/>
    <n v="25000"/>
    <m/>
    <m/>
    <s v="Euro"/>
    <n v="18.1"/>
    <m/>
    <m/>
    <m/>
    <m/>
    <e v="#N/A"/>
    <m/>
    <m/>
    <m/>
    <m/>
    <m/>
    <m/>
    <m/>
    <m/>
    <m/>
    <m/>
    <m/>
    <m/>
    <m/>
    <m/>
    <m/>
    <m/>
    <m/>
    <m/>
    <m/>
    <m/>
    <n v="1"/>
    <m/>
  </r>
  <r>
    <m/>
    <s v="V200017"/>
    <s v="2021-0032"/>
    <x v="157"/>
    <n v="1"/>
    <s v="Wagon"/>
    <n v="10"/>
    <e v="#N/A"/>
    <x v="53"/>
    <m/>
    <m/>
    <x v="10"/>
    <x v="0"/>
    <n v="1"/>
    <m/>
    <m/>
    <n v="1"/>
    <m/>
    <n v="0"/>
    <n v="1"/>
    <x v="1"/>
    <m/>
    <m/>
    <m/>
    <x v="2"/>
    <m/>
    <m/>
    <m/>
    <e v="#N/A"/>
    <e v="#N/A"/>
    <n v="2191"/>
    <x v="1"/>
    <d v="2025-09-29T00:00:00"/>
    <m/>
    <m/>
    <m/>
    <s v="with cut-off date"/>
    <d v="2025-12-31T00:00:00"/>
    <m/>
    <n v="3"/>
    <n v="3"/>
    <m/>
    <d v="2025-10-31T00:00:00"/>
    <m/>
    <s v="0.60 and 0.30"/>
    <m/>
    <m/>
    <m/>
    <m/>
    <m/>
    <m/>
    <m/>
    <m/>
    <m/>
    <m/>
    <m/>
    <m/>
    <m/>
    <m/>
    <m/>
    <m/>
    <m/>
    <e v="#N/A"/>
    <m/>
    <n v="25000"/>
    <m/>
    <m/>
    <s v="Euro"/>
    <n v="18.1"/>
    <m/>
    <m/>
    <m/>
    <m/>
    <e v="#N/A"/>
    <m/>
    <m/>
    <m/>
    <m/>
    <m/>
    <m/>
    <m/>
    <m/>
    <m/>
    <m/>
    <m/>
    <m/>
    <m/>
    <m/>
    <m/>
    <m/>
    <m/>
    <m/>
    <m/>
    <m/>
    <n v="1"/>
    <m/>
  </r>
  <r>
    <m/>
    <s v="V200017"/>
    <s v="2021-0032"/>
    <x v="157"/>
    <n v="1"/>
    <s v="Wagon"/>
    <n v="11"/>
    <e v="#N/A"/>
    <x v="53"/>
    <m/>
    <m/>
    <x v="10"/>
    <x v="0"/>
    <n v="1"/>
    <m/>
    <m/>
    <n v="1"/>
    <m/>
    <n v="0"/>
    <n v="1"/>
    <x v="1"/>
    <m/>
    <m/>
    <m/>
    <x v="2"/>
    <m/>
    <m/>
    <m/>
    <e v="#N/A"/>
    <e v="#N/A"/>
    <n v="2191"/>
    <x v="1"/>
    <d v="2025-09-29T00:00:00"/>
    <m/>
    <m/>
    <m/>
    <s v="with cut-off date"/>
    <d v="2025-12-31T00:00:00"/>
    <m/>
    <n v="3"/>
    <n v="3"/>
    <m/>
    <d v="2025-10-31T00:00:00"/>
    <m/>
    <s v="0.60 and 0.30"/>
    <m/>
    <m/>
    <m/>
    <m/>
    <m/>
    <m/>
    <m/>
    <m/>
    <m/>
    <m/>
    <m/>
    <m/>
    <m/>
    <m/>
    <m/>
    <m/>
    <m/>
    <e v="#N/A"/>
    <m/>
    <n v="25000"/>
    <m/>
    <m/>
    <s v="Euro"/>
    <n v="18.1"/>
    <m/>
    <m/>
    <m/>
    <m/>
    <e v="#N/A"/>
    <m/>
    <m/>
    <m/>
    <m/>
    <m/>
    <m/>
    <m/>
    <m/>
    <m/>
    <m/>
    <m/>
    <m/>
    <m/>
    <m/>
    <m/>
    <m/>
    <m/>
    <m/>
    <m/>
    <m/>
    <n v="1"/>
    <m/>
  </r>
  <r>
    <m/>
    <s v="V200017"/>
    <s v="2021-0032"/>
    <x v="157"/>
    <n v="1"/>
    <s v="Wagon"/>
    <n v="12"/>
    <e v="#N/A"/>
    <x v="53"/>
    <m/>
    <m/>
    <x v="10"/>
    <x v="0"/>
    <n v="1"/>
    <m/>
    <m/>
    <n v="1"/>
    <m/>
    <n v="0"/>
    <n v="1"/>
    <x v="1"/>
    <m/>
    <m/>
    <m/>
    <x v="2"/>
    <m/>
    <m/>
    <m/>
    <e v="#N/A"/>
    <e v="#N/A"/>
    <n v="2191"/>
    <x v="1"/>
    <d v="2025-09-29T00:00:00"/>
    <m/>
    <m/>
    <m/>
    <s v="with cut-off date"/>
    <d v="2025-12-31T00:00:00"/>
    <m/>
    <n v="3"/>
    <n v="3"/>
    <m/>
    <d v="2025-10-31T00:00:00"/>
    <m/>
    <s v="0.60 and 0.30"/>
    <m/>
    <m/>
    <m/>
    <m/>
    <m/>
    <m/>
    <m/>
    <m/>
    <m/>
    <m/>
    <m/>
    <m/>
    <m/>
    <m/>
    <m/>
    <m/>
    <m/>
    <e v="#N/A"/>
    <m/>
    <n v="25000"/>
    <m/>
    <m/>
    <s v="Euro"/>
    <n v="18.1"/>
    <m/>
    <m/>
    <m/>
    <m/>
    <e v="#N/A"/>
    <m/>
    <m/>
    <m/>
    <m/>
    <m/>
    <m/>
    <m/>
    <m/>
    <m/>
    <m/>
    <m/>
    <m/>
    <m/>
    <m/>
    <m/>
    <m/>
    <m/>
    <m/>
    <m/>
    <m/>
    <n v="1"/>
    <m/>
  </r>
  <r>
    <m/>
    <s v="V200017"/>
    <s v="2021-0032"/>
    <x v="157"/>
    <n v="1"/>
    <s v="Wagon"/>
    <n v="13"/>
    <e v="#N/A"/>
    <x v="53"/>
    <m/>
    <m/>
    <x v="10"/>
    <x v="0"/>
    <n v="1"/>
    <m/>
    <m/>
    <n v="1"/>
    <m/>
    <n v="0"/>
    <n v="1"/>
    <x v="1"/>
    <m/>
    <m/>
    <m/>
    <x v="2"/>
    <m/>
    <m/>
    <m/>
    <e v="#N/A"/>
    <e v="#N/A"/>
    <n v="2191"/>
    <x v="1"/>
    <d v="2025-09-29T00:00:00"/>
    <m/>
    <m/>
    <m/>
    <s v="with cut-off date"/>
    <d v="2025-12-31T00:00:00"/>
    <m/>
    <n v="3"/>
    <n v="3"/>
    <m/>
    <d v="2025-10-31T00:00:00"/>
    <m/>
    <s v="0.60 and 0.30"/>
    <m/>
    <m/>
    <m/>
    <m/>
    <m/>
    <m/>
    <m/>
    <m/>
    <m/>
    <m/>
    <m/>
    <m/>
    <m/>
    <m/>
    <m/>
    <m/>
    <m/>
    <e v="#N/A"/>
    <m/>
    <n v="25000"/>
    <m/>
    <m/>
    <s v="Euro"/>
    <n v="18.1"/>
    <m/>
    <m/>
    <m/>
    <m/>
    <e v="#N/A"/>
    <m/>
    <m/>
    <m/>
    <m/>
    <m/>
    <m/>
    <m/>
    <m/>
    <m/>
    <m/>
    <m/>
    <m/>
    <m/>
    <m/>
    <m/>
    <m/>
    <m/>
    <m/>
    <m/>
    <m/>
    <n v="1"/>
    <m/>
  </r>
  <r>
    <m/>
    <s v="V200017"/>
    <s v="2021-0032"/>
    <x v="157"/>
    <n v="1"/>
    <s v="Wagon"/>
    <n v="14"/>
    <e v="#N/A"/>
    <x v="53"/>
    <m/>
    <m/>
    <x v="10"/>
    <x v="0"/>
    <n v="1"/>
    <m/>
    <m/>
    <n v="1"/>
    <m/>
    <n v="0"/>
    <n v="1"/>
    <x v="1"/>
    <m/>
    <m/>
    <m/>
    <x v="2"/>
    <m/>
    <m/>
    <m/>
    <e v="#N/A"/>
    <e v="#N/A"/>
    <n v="2191"/>
    <x v="1"/>
    <d v="2025-09-29T00:00:00"/>
    <m/>
    <m/>
    <m/>
    <s v="with cut-off date"/>
    <d v="2025-12-31T00:00:00"/>
    <m/>
    <n v="3"/>
    <n v="3"/>
    <m/>
    <d v="2025-10-31T00:00:00"/>
    <m/>
    <s v="0.60 and 0.30"/>
    <m/>
    <m/>
    <m/>
    <m/>
    <m/>
    <m/>
    <m/>
    <m/>
    <m/>
    <m/>
    <m/>
    <m/>
    <m/>
    <m/>
    <m/>
    <m/>
    <m/>
    <e v="#N/A"/>
    <m/>
    <n v="25000"/>
    <m/>
    <m/>
    <s v="Euro"/>
    <n v="18.1"/>
    <m/>
    <m/>
    <m/>
    <m/>
    <e v="#N/A"/>
    <m/>
    <m/>
    <m/>
    <m/>
    <m/>
    <m/>
    <m/>
    <m/>
    <m/>
    <m/>
    <m/>
    <m/>
    <m/>
    <m/>
    <m/>
    <m/>
    <m/>
    <m/>
    <m/>
    <m/>
    <n v="1"/>
    <m/>
  </r>
  <r>
    <m/>
    <s v="V200017"/>
    <s v="2021-0032"/>
    <x v="157"/>
    <n v="1"/>
    <s v="Wagon"/>
    <n v="15"/>
    <e v="#N/A"/>
    <x v="53"/>
    <m/>
    <m/>
    <x v="10"/>
    <x v="0"/>
    <n v="1"/>
    <m/>
    <m/>
    <n v="1"/>
    <m/>
    <n v="0"/>
    <n v="1"/>
    <x v="1"/>
    <m/>
    <m/>
    <m/>
    <x v="2"/>
    <m/>
    <m/>
    <m/>
    <e v="#N/A"/>
    <e v="#N/A"/>
    <n v="2191"/>
    <x v="1"/>
    <d v="2025-09-29T00:00:00"/>
    <m/>
    <m/>
    <m/>
    <s v="with cut-off date"/>
    <d v="2025-12-31T00:00:00"/>
    <m/>
    <n v="3"/>
    <n v="3"/>
    <m/>
    <d v="2025-10-31T00:00:00"/>
    <m/>
    <s v="0.60 and 0.30"/>
    <m/>
    <m/>
    <m/>
    <m/>
    <m/>
    <m/>
    <m/>
    <m/>
    <m/>
    <m/>
    <m/>
    <m/>
    <m/>
    <m/>
    <m/>
    <m/>
    <m/>
    <e v="#N/A"/>
    <m/>
    <n v="25000"/>
    <m/>
    <m/>
    <s v="Euro"/>
    <n v="18.1"/>
    <m/>
    <m/>
    <m/>
    <m/>
    <e v="#N/A"/>
    <m/>
    <m/>
    <m/>
    <m/>
    <m/>
    <m/>
    <m/>
    <m/>
    <m/>
    <m/>
    <m/>
    <m/>
    <m/>
    <m/>
    <m/>
    <m/>
    <m/>
    <m/>
    <m/>
    <m/>
    <n v="1"/>
    <m/>
  </r>
  <r>
    <m/>
    <s v="V200017"/>
    <s v="2021-0032"/>
    <x v="157"/>
    <n v="1"/>
    <s v="Wagon"/>
    <n v="16"/>
    <e v="#N/A"/>
    <x v="53"/>
    <m/>
    <m/>
    <x v="10"/>
    <x v="0"/>
    <n v="1"/>
    <m/>
    <m/>
    <n v="1"/>
    <m/>
    <n v="0"/>
    <n v="1"/>
    <x v="1"/>
    <m/>
    <m/>
    <m/>
    <x v="2"/>
    <m/>
    <m/>
    <m/>
    <e v="#N/A"/>
    <e v="#N/A"/>
    <n v="2191"/>
    <x v="1"/>
    <d v="2025-09-29T00:00:00"/>
    <m/>
    <m/>
    <m/>
    <s v="with cut-off date"/>
    <d v="2025-12-31T00:00:00"/>
    <m/>
    <n v="3"/>
    <n v="3"/>
    <m/>
    <d v="2025-10-31T00:00:00"/>
    <m/>
    <s v="0.60 and 0.30"/>
    <m/>
    <m/>
    <m/>
    <m/>
    <m/>
    <m/>
    <m/>
    <m/>
    <m/>
    <m/>
    <m/>
    <m/>
    <m/>
    <m/>
    <m/>
    <m/>
    <m/>
    <e v="#N/A"/>
    <m/>
    <n v="25000"/>
    <m/>
    <m/>
    <s v="Euro"/>
    <n v="18.1"/>
    <m/>
    <m/>
    <m/>
    <m/>
    <e v="#N/A"/>
    <m/>
    <m/>
    <m/>
    <m/>
    <m/>
    <m/>
    <m/>
    <m/>
    <m/>
    <m/>
    <m/>
    <m/>
    <m/>
    <m/>
    <m/>
    <m/>
    <m/>
    <m/>
    <m/>
    <m/>
    <n v="1"/>
    <m/>
  </r>
  <r>
    <m/>
    <s v="V200017"/>
    <s v="2021-0032"/>
    <x v="157"/>
    <n v="1"/>
    <s v="Wagon"/>
    <n v="17"/>
    <e v="#N/A"/>
    <x v="53"/>
    <m/>
    <m/>
    <x v="10"/>
    <x v="0"/>
    <n v="1"/>
    <m/>
    <m/>
    <n v="1"/>
    <m/>
    <n v="0"/>
    <n v="1"/>
    <x v="1"/>
    <m/>
    <m/>
    <m/>
    <x v="2"/>
    <m/>
    <m/>
    <m/>
    <e v="#N/A"/>
    <e v="#N/A"/>
    <n v="2191"/>
    <x v="1"/>
    <d v="2025-09-29T00:00:00"/>
    <m/>
    <m/>
    <m/>
    <s v="with cut-off date"/>
    <d v="2025-12-31T00:00:00"/>
    <m/>
    <n v="3"/>
    <n v="3"/>
    <m/>
    <d v="2025-10-31T00:00:00"/>
    <m/>
    <s v="0.60 and 0.30"/>
    <m/>
    <m/>
    <m/>
    <m/>
    <m/>
    <m/>
    <m/>
    <m/>
    <m/>
    <m/>
    <m/>
    <m/>
    <m/>
    <m/>
    <m/>
    <m/>
    <m/>
    <e v="#N/A"/>
    <m/>
    <n v="25000"/>
    <m/>
    <m/>
    <s v="Euro"/>
    <n v="18.1"/>
    <m/>
    <m/>
    <m/>
    <m/>
    <e v="#N/A"/>
    <m/>
    <m/>
    <m/>
    <m/>
    <m/>
    <m/>
    <m/>
    <m/>
    <m/>
    <m/>
    <m/>
    <m/>
    <m/>
    <m/>
    <m/>
    <m/>
    <m/>
    <m/>
    <m/>
    <m/>
    <n v="1"/>
    <m/>
  </r>
  <r>
    <m/>
    <s v="V200017"/>
    <s v="2021-0032"/>
    <x v="157"/>
    <n v="1"/>
    <s v="Wagon"/>
    <n v="18"/>
    <e v="#N/A"/>
    <x v="53"/>
    <m/>
    <m/>
    <x v="10"/>
    <x v="0"/>
    <n v="1"/>
    <m/>
    <m/>
    <n v="1"/>
    <m/>
    <n v="0"/>
    <n v="1"/>
    <x v="1"/>
    <m/>
    <m/>
    <m/>
    <x v="2"/>
    <m/>
    <m/>
    <m/>
    <e v="#N/A"/>
    <e v="#N/A"/>
    <n v="2191"/>
    <x v="1"/>
    <d v="2025-09-29T00:00:00"/>
    <m/>
    <m/>
    <m/>
    <s v="with cut-off date"/>
    <d v="2025-12-31T00:00:00"/>
    <m/>
    <n v="3"/>
    <n v="3"/>
    <m/>
    <d v="2025-10-31T00:00:00"/>
    <m/>
    <s v="0.60 and 0.30"/>
    <m/>
    <m/>
    <m/>
    <m/>
    <m/>
    <m/>
    <m/>
    <m/>
    <m/>
    <m/>
    <m/>
    <m/>
    <m/>
    <m/>
    <m/>
    <m/>
    <m/>
    <e v="#N/A"/>
    <m/>
    <n v="25000"/>
    <m/>
    <m/>
    <s v="Euro"/>
    <n v="18.1"/>
    <m/>
    <m/>
    <m/>
    <m/>
    <e v="#N/A"/>
    <m/>
    <m/>
    <m/>
    <m/>
    <m/>
    <m/>
    <m/>
    <m/>
    <m/>
    <m/>
    <m/>
    <m/>
    <m/>
    <m/>
    <m/>
    <m/>
    <m/>
    <m/>
    <m/>
    <m/>
    <n v="1"/>
    <m/>
  </r>
  <r>
    <m/>
    <s v="V200017"/>
    <s v="2021-0032"/>
    <x v="157"/>
    <n v="1"/>
    <s v="Wagon"/>
    <n v="19"/>
    <e v="#N/A"/>
    <x v="53"/>
    <m/>
    <m/>
    <x v="10"/>
    <x v="0"/>
    <n v="1"/>
    <m/>
    <m/>
    <n v="1"/>
    <m/>
    <n v="0"/>
    <n v="1"/>
    <x v="1"/>
    <m/>
    <m/>
    <m/>
    <x v="2"/>
    <m/>
    <m/>
    <m/>
    <e v="#N/A"/>
    <e v="#N/A"/>
    <n v="2191"/>
    <x v="1"/>
    <d v="2025-09-29T00:00:00"/>
    <m/>
    <m/>
    <m/>
    <s v="with cut-off date"/>
    <d v="2025-12-31T00:00:00"/>
    <m/>
    <n v="3"/>
    <n v="3"/>
    <m/>
    <d v="2025-10-31T00:00:00"/>
    <m/>
    <s v="0.60 and 0.30"/>
    <m/>
    <m/>
    <m/>
    <m/>
    <m/>
    <m/>
    <m/>
    <m/>
    <m/>
    <m/>
    <m/>
    <m/>
    <m/>
    <m/>
    <m/>
    <m/>
    <m/>
    <e v="#N/A"/>
    <m/>
    <n v="25000"/>
    <m/>
    <m/>
    <s v="Euro"/>
    <n v="18.1"/>
    <m/>
    <m/>
    <m/>
    <m/>
    <e v="#N/A"/>
    <m/>
    <m/>
    <m/>
    <m/>
    <m/>
    <m/>
    <m/>
    <m/>
    <m/>
    <m/>
    <m/>
    <m/>
    <m/>
    <m/>
    <m/>
    <m/>
    <m/>
    <m/>
    <m/>
    <m/>
    <n v="1"/>
    <m/>
  </r>
  <r>
    <m/>
    <s v="V200017"/>
    <s v="2021-0032"/>
    <x v="157"/>
    <n v="1"/>
    <s v="Wagon"/>
    <n v="20"/>
    <e v="#N/A"/>
    <x v="53"/>
    <m/>
    <m/>
    <x v="10"/>
    <x v="0"/>
    <n v="1"/>
    <m/>
    <m/>
    <n v="1"/>
    <m/>
    <n v="0"/>
    <n v="1"/>
    <x v="1"/>
    <m/>
    <m/>
    <m/>
    <x v="2"/>
    <m/>
    <m/>
    <m/>
    <e v="#N/A"/>
    <e v="#N/A"/>
    <n v="2191"/>
    <x v="1"/>
    <d v="2025-09-29T00:00:00"/>
    <m/>
    <m/>
    <m/>
    <s v="with cut-off date"/>
    <d v="2025-12-31T00:00:00"/>
    <m/>
    <n v="3"/>
    <n v="3"/>
    <m/>
    <d v="2025-10-31T00:00:00"/>
    <m/>
    <s v="0.60 and 0.30"/>
    <m/>
    <m/>
    <m/>
    <m/>
    <m/>
    <m/>
    <m/>
    <m/>
    <m/>
    <m/>
    <m/>
    <m/>
    <m/>
    <m/>
    <m/>
    <m/>
    <m/>
    <e v="#N/A"/>
    <m/>
    <n v="25000"/>
    <m/>
    <m/>
    <s v="Euro"/>
    <n v="18.1"/>
    <m/>
    <m/>
    <m/>
    <m/>
    <e v="#N/A"/>
    <m/>
    <m/>
    <m/>
    <m/>
    <m/>
    <m/>
    <m/>
    <m/>
    <m/>
    <m/>
    <m/>
    <m/>
    <m/>
    <m/>
    <m/>
    <m/>
    <m/>
    <m/>
    <m/>
    <m/>
    <n v="1"/>
    <m/>
  </r>
  <r>
    <m/>
    <s v="V200017"/>
    <s v="2021-0032"/>
    <x v="157"/>
    <n v="1"/>
    <s v="Wagon"/>
    <n v="21"/>
    <e v="#N/A"/>
    <x v="53"/>
    <m/>
    <m/>
    <x v="10"/>
    <x v="0"/>
    <n v="1"/>
    <m/>
    <m/>
    <n v="1"/>
    <m/>
    <n v="0"/>
    <n v="1"/>
    <x v="1"/>
    <m/>
    <m/>
    <m/>
    <x v="2"/>
    <m/>
    <m/>
    <m/>
    <e v="#N/A"/>
    <e v="#N/A"/>
    <n v="2191"/>
    <x v="1"/>
    <d v="2025-09-29T00:00:00"/>
    <m/>
    <m/>
    <m/>
    <s v="with cut-off date"/>
    <d v="2025-12-31T00:00:00"/>
    <m/>
    <n v="3"/>
    <n v="3"/>
    <m/>
    <d v="2025-10-31T00:00:00"/>
    <m/>
    <s v="0.60 and 0.30"/>
    <m/>
    <m/>
    <m/>
    <m/>
    <m/>
    <m/>
    <m/>
    <m/>
    <m/>
    <m/>
    <m/>
    <m/>
    <m/>
    <m/>
    <m/>
    <m/>
    <m/>
    <e v="#N/A"/>
    <m/>
    <n v="25000"/>
    <m/>
    <m/>
    <s v="Euro"/>
    <n v="18.1"/>
    <m/>
    <m/>
    <m/>
    <m/>
    <e v="#N/A"/>
    <m/>
    <m/>
    <m/>
    <m/>
    <m/>
    <m/>
    <m/>
    <m/>
    <m/>
    <m/>
    <m/>
    <m/>
    <m/>
    <m/>
    <m/>
    <m/>
    <m/>
    <m/>
    <m/>
    <m/>
    <n v="1"/>
    <m/>
  </r>
  <r>
    <m/>
    <s v="V200017"/>
    <s v="2021-0032"/>
    <x v="157"/>
    <n v="1"/>
    <s v="Wagon"/>
    <n v="22"/>
    <e v="#N/A"/>
    <x v="53"/>
    <m/>
    <m/>
    <x v="10"/>
    <x v="0"/>
    <n v="1"/>
    <m/>
    <m/>
    <n v="1"/>
    <m/>
    <n v="0"/>
    <n v="1"/>
    <x v="1"/>
    <m/>
    <m/>
    <m/>
    <x v="2"/>
    <m/>
    <m/>
    <m/>
    <e v="#N/A"/>
    <e v="#N/A"/>
    <n v="2191"/>
    <x v="1"/>
    <d v="2025-09-29T00:00:00"/>
    <m/>
    <m/>
    <m/>
    <s v="with cut-off date"/>
    <d v="2025-12-31T00:00:00"/>
    <m/>
    <n v="3"/>
    <n v="3"/>
    <m/>
    <d v="2025-10-31T00:00:00"/>
    <m/>
    <s v="0.60 and 0.30"/>
    <m/>
    <m/>
    <m/>
    <m/>
    <m/>
    <m/>
    <m/>
    <m/>
    <m/>
    <m/>
    <m/>
    <m/>
    <m/>
    <m/>
    <m/>
    <m/>
    <m/>
    <e v="#N/A"/>
    <m/>
    <n v="25000"/>
    <m/>
    <m/>
    <s v="Euro"/>
    <n v="18.1"/>
    <m/>
    <m/>
    <m/>
    <m/>
    <e v="#N/A"/>
    <m/>
    <m/>
    <m/>
    <m/>
    <m/>
    <m/>
    <m/>
    <m/>
    <m/>
    <m/>
    <m/>
    <m/>
    <m/>
    <m/>
    <m/>
    <m/>
    <m/>
    <m/>
    <m/>
    <m/>
    <n v="1"/>
    <m/>
  </r>
  <r>
    <m/>
    <s v="V200017"/>
    <s v="2021-0032"/>
    <x v="157"/>
    <n v="1"/>
    <s v="Wagon"/>
    <n v="23"/>
    <e v="#N/A"/>
    <x v="53"/>
    <m/>
    <m/>
    <x v="10"/>
    <x v="0"/>
    <n v="1"/>
    <m/>
    <m/>
    <n v="1"/>
    <m/>
    <n v="0"/>
    <n v="1"/>
    <x v="1"/>
    <m/>
    <m/>
    <m/>
    <x v="2"/>
    <m/>
    <m/>
    <m/>
    <e v="#N/A"/>
    <e v="#N/A"/>
    <n v="2191"/>
    <x v="1"/>
    <d v="2025-09-29T00:00:00"/>
    <m/>
    <m/>
    <m/>
    <s v="with cut-off date"/>
    <d v="2025-12-31T00:00:00"/>
    <m/>
    <n v="3"/>
    <n v="3"/>
    <m/>
    <d v="2025-10-31T00:00:00"/>
    <m/>
    <s v="0.60 and 0.30"/>
    <m/>
    <m/>
    <m/>
    <m/>
    <m/>
    <m/>
    <m/>
    <m/>
    <m/>
    <m/>
    <m/>
    <m/>
    <m/>
    <m/>
    <m/>
    <m/>
    <m/>
    <e v="#N/A"/>
    <m/>
    <n v="25000"/>
    <m/>
    <m/>
    <s v="Euro"/>
    <n v="18.1"/>
    <m/>
    <m/>
    <m/>
    <m/>
    <e v="#N/A"/>
    <m/>
    <m/>
    <m/>
    <m/>
    <m/>
    <m/>
    <m/>
    <m/>
    <m/>
    <m/>
    <m/>
    <m/>
    <m/>
    <m/>
    <m/>
    <m/>
    <m/>
    <m/>
    <m/>
    <m/>
    <n v="1"/>
    <m/>
  </r>
  <r>
    <m/>
    <s v="V200017"/>
    <s v="2021-0032"/>
    <x v="157"/>
    <n v="1"/>
    <s v="Wagon"/>
    <n v="24"/>
    <e v="#N/A"/>
    <x v="53"/>
    <m/>
    <m/>
    <x v="10"/>
    <x v="0"/>
    <n v="1"/>
    <m/>
    <m/>
    <n v="1"/>
    <m/>
    <n v="0"/>
    <n v="1"/>
    <x v="1"/>
    <m/>
    <m/>
    <m/>
    <x v="2"/>
    <m/>
    <m/>
    <m/>
    <e v="#N/A"/>
    <e v="#N/A"/>
    <n v="2191"/>
    <x v="1"/>
    <d v="2025-09-29T00:00:00"/>
    <m/>
    <m/>
    <m/>
    <s v="with cut-off date"/>
    <d v="2025-12-31T00:00:00"/>
    <m/>
    <n v="3"/>
    <n v="3"/>
    <m/>
    <d v="2025-10-31T00:00:00"/>
    <m/>
    <s v="0.60 and 0.30"/>
    <m/>
    <m/>
    <m/>
    <m/>
    <m/>
    <m/>
    <m/>
    <m/>
    <m/>
    <m/>
    <m/>
    <m/>
    <m/>
    <m/>
    <m/>
    <m/>
    <m/>
    <e v="#N/A"/>
    <m/>
    <n v="25000"/>
    <m/>
    <m/>
    <s v="Euro"/>
    <n v="18.1"/>
    <m/>
    <m/>
    <m/>
    <m/>
    <e v="#N/A"/>
    <m/>
    <m/>
    <m/>
    <m/>
    <m/>
    <m/>
    <m/>
    <m/>
    <m/>
    <m/>
    <m/>
    <m/>
    <m/>
    <m/>
    <m/>
    <m/>
    <m/>
    <m/>
    <m/>
    <m/>
    <n v="1"/>
    <m/>
  </r>
  <r>
    <m/>
    <s v="V200019"/>
    <s v="2021-0032"/>
    <x v="157"/>
    <n v="2"/>
    <s v="Batch"/>
    <m/>
    <m/>
    <x v="53"/>
    <s v="CHE"/>
    <s v="Middle EU - ELSE"/>
    <x v="10"/>
    <x v="0"/>
    <n v="41"/>
    <m/>
    <m/>
    <n v="41"/>
    <n v="0"/>
    <n v="0"/>
    <n v="38"/>
    <x v="2"/>
    <m/>
    <m/>
    <m/>
    <x v="3"/>
    <m/>
    <m/>
    <m/>
    <d v="2022-07-08T00:00:00"/>
    <d v="2028-06-30T00:00:00"/>
    <m/>
    <x v="147"/>
    <d v="2025-09-05T00:00:00"/>
    <m/>
    <m/>
    <n v="3"/>
    <s v="with cut-off date"/>
    <d v="2024-06-30T00:00:00"/>
    <d v="2026-06-30T00:00:00"/>
    <n v="3"/>
    <n v="3"/>
    <m/>
    <m/>
    <s v="30.06.2024 and 30.06.2026"/>
    <s v="0.60 and 0.30"/>
    <m/>
    <m/>
    <m/>
    <m/>
    <m/>
    <m/>
    <n v="46203"/>
    <s v="B"/>
    <m/>
    <n v="1.2"/>
    <s v="CHE"/>
    <s v="Not required"/>
    <s v="N"/>
    <s v="N"/>
    <m/>
    <m/>
    <m/>
    <m/>
    <m/>
    <n v="25000"/>
    <m/>
    <m/>
    <s v="Euro"/>
    <n v="18.1"/>
    <n v="0"/>
    <n v="1.095890410958904"/>
    <m/>
    <n v="0"/>
    <n v="18.1"/>
    <m/>
    <n v="0"/>
    <m/>
    <n v="0.052"/>
    <n v="1.2"/>
    <n v="0"/>
    <n v="1.21"/>
    <n v="0"/>
    <n v="0"/>
    <n v="0"/>
    <n v="16.9"/>
    <s v="0.00"/>
    <n v="16.9"/>
    <n v="0.9994082840236685"/>
    <n v="0"/>
    <n v="16.89"/>
    <n v="17.83589041095891"/>
    <n v="1025000"/>
    <n v="0"/>
    <m/>
    <n v="41"/>
    <n v="270124.4"/>
  </r>
  <r>
    <m/>
    <s v="V200019"/>
    <s v="2021-0032"/>
    <x v="157"/>
    <n v="2"/>
    <s v="Wagon"/>
    <n v="42"/>
    <s v="37 80 4564 448-1"/>
    <x v="53"/>
    <m/>
    <m/>
    <x v="10"/>
    <x v="0"/>
    <n v="1"/>
    <m/>
    <m/>
    <n v="1"/>
    <m/>
    <n v="0"/>
    <n v="1"/>
    <x v="1"/>
    <m/>
    <m/>
    <m/>
    <x v="3"/>
    <m/>
    <m/>
    <m/>
    <d v="2022-07-08T00:00:00"/>
    <d v="2028-06-30T00:00:00"/>
    <n v="2191"/>
    <x v="147"/>
    <m/>
    <m/>
    <m/>
    <m/>
    <s v="with cut-off date"/>
    <d v="2024-06-30T00:00:00"/>
    <d v="2026-06-30T00:00:00"/>
    <n v="3"/>
    <n v="3"/>
    <m/>
    <d v="2026-03-30T00:00:00"/>
    <m/>
    <s v="0.60 and 0.30"/>
    <m/>
    <m/>
    <m/>
    <m/>
    <m/>
    <m/>
    <m/>
    <m/>
    <m/>
    <m/>
    <m/>
    <m/>
    <m/>
    <m/>
    <m/>
    <m/>
    <m/>
    <d v="2026-01-30T00:00:00"/>
    <m/>
    <n v="25000"/>
    <m/>
    <m/>
    <s v="Euro"/>
    <n v="18.1"/>
    <m/>
    <m/>
    <m/>
    <m/>
    <n v="18.1"/>
    <m/>
    <m/>
    <m/>
    <m/>
    <m/>
    <m/>
    <m/>
    <m/>
    <m/>
    <m/>
    <m/>
    <m/>
    <m/>
    <m/>
    <m/>
    <m/>
    <m/>
    <m/>
    <m/>
    <m/>
    <n v="1"/>
    <m/>
  </r>
  <r>
    <m/>
    <s v="V200019"/>
    <s v="2021-0032"/>
    <x v="157"/>
    <n v="2"/>
    <s v="Wagon"/>
    <n v="43"/>
    <s v="37 80 4564 449-9"/>
    <x v="53"/>
    <m/>
    <m/>
    <x v="10"/>
    <x v="0"/>
    <n v="1"/>
    <m/>
    <m/>
    <n v="1"/>
    <m/>
    <n v="0"/>
    <n v="1"/>
    <x v="1"/>
    <m/>
    <m/>
    <m/>
    <x v="3"/>
    <m/>
    <m/>
    <m/>
    <d v="2022-07-08T00:00:00"/>
    <d v="2028-06-30T00:00:00"/>
    <n v="2191"/>
    <x v="147"/>
    <m/>
    <m/>
    <m/>
    <m/>
    <s v="with cut-off date"/>
    <d v="2024-06-30T00:00:00"/>
    <d v="2026-06-30T00:00:00"/>
    <n v="3"/>
    <n v="3"/>
    <m/>
    <d v="2026-03-30T00:00:00"/>
    <m/>
    <s v="0.60 and 0.30"/>
    <m/>
    <m/>
    <m/>
    <m/>
    <m/>
    <m/>
    <m/>
    <m/>
    <m/>
    <m/>
    <m/>
    <m/>
    <m/>
    <m/>
    <m/>
    <m/>
    <m/>
    <d v="2026-01-30T00:00:00"/>
    <m/>
    <n v="25000"/>
    <m/>
    <m/>
    <s v="Euro"/>
    <n v="18.1"/>
    <m/>
    <m/>
    <m/>
    <m/>
    <n v="18.1"/>
    <m/>
    <m/>
    <m/>
    <m/>
    <m/>
    <m/>
    <m/>
    <m/>
    <m/>
    <m/>
    <m/>
    <m/>
    <m/>
    <m/>
    <m/>
    <m/>
    <m/>
    <m/>
    <m/>
    <m/>
    <n v="1"/>
    <m/>
  </r>
  <r>
    <m/>
    <s v="V200019"/>
    <s v="2021-0032"/>
    <x v="157"/>
    <n v="2"/>
    <s v="Wagon"/>
    <n v="44"/>
    <s v="37 80 4564 450-7"/>
    <x v="53"/>
    <m/>
    <m/>
    <x v="10"/>
    <x v="0"/>
    <n v="1"/>
    <m/>
    <m/>
    <n v="1"/>
    <m/>
    <n v="0"/>
    <n v="1"/>
    <x v="1"/>
    <m/>
    <m/>
    <m/>
    <x v="3"/>
    <m/>
    <m/>
    <m/>
    <d v="2022-07-08T00:00:00"/>
    <d v="2028-06-30T00:00:00"/>
    <n v="2191"/>
    <x v="147"/>
    <m/>
    <m/>
    <m/>
    <m/>
    <s v="with cut-off date"/>
    <d v="2024-06-30T00:00:00"/>
    <d v="2026-06-30T00:00:00"/>
    <n v="3"/>
    <n v="3"/>
    <m/>
    <d v="2026-03-30T00:00:00"/>
    <m/>
    <s v="0.60 and 0.30"/>
    <m/>
    <m/>
    <m/>
    <m/>
    <m/>
    <m/>
    <m/>
    <m/>
    <m/>
    <m/>
    <m/>
    <m/>
    <m/>
    <m/>
    <m/>
    <m/>
    <m/>
    <d v="2026-01-30T00:00:00"/>
    <m/>
    <n v="25000"/>
    <m/>
    <m/>
    <s v="Euro"/>
    <n v="18.1"/>
    <m/>
    <m/>
    <m/>
    <m/>
    <n v="18.1"/>
    <m/>
    <m/>
    <m/>
    <m/>
    <m/>
    <m/>
    <m/>
    <m/>
    <m/>
    <m/>
    <m/>
    <m/>
    <m/>
    <m/>
    <m/>
    <m/>
    <m/>
    <m/>
    <m/>
    <m/>
    <n v="1"/>
    <m/>
  </r>
  <r>
    <m/>
    <s v="V200019"/>
    <s v="2021-0032"/>
    <x v="157"/>
    <n v="2"/>
    <s v="Wagon"/>
    <n v="45"/>
    <s v="37 80 4564 451-5"/>
    <x v="53"/>
    <m/>
    <m/>
    <x v="10"/>
    <x v="0"/>
    <n v="1"/>
    <m/>
    <m/>
    <n v="1"/>
    <m/>
    <n v="0"/>
    <n v="1"/>
    <x v="1"/>
    <m/>
    <m/>
    <m/>
    <x v="3"/>
    <m/>
    <m/>
    <m/>
    <d v="2022-07-08T00:00:00"/>
    <d v="2028-06-30T00:00:00"/>
    <n v="2191"/>
    <x v="147"/>
    <m/>
    <m/>
    <m/>
    <m/>
    <s v="with cut-off date"/>
    <d v="2024-06-30T00:00:00"/>
    <d v="2026-06-30T00:00:00"/>
    <n v="3"/>
    <n v="3"/>
    <m/>
    <d v="2026-03-30T00:00:00"/>
    <m/>
    <s v="0.60 and 0.30"/>
    <m/>
    <m/>
    <m/>
    <m/>
    <m/>
    <m/>
    <m/>
    <m/>
    <m/>
    <m/>
    <m/>
    <m/>
    <m/>
    <m/>
    <m/>
    <m/>
    <m/>
    <d v="2026-01-30T00:00:00"/>
    <m/>
    <n v="25000"/>
    <m/>
    <m/>
    <s v="Euro"/>
    <n v="18.1"/>
    <m/>
    <m/>
    <m/>
    <m/>
    <n v="18.1"/>
    <m/>
    <m/>
    <m/>
    <m/>
    <m/>
    <m/>
    <m/>
    <m/>
    <m/>
    <m/>
    <m/>
    <m/>
    <m/>
    <m/>
    <m/>
    <m/>
    <m/>
    <m/>
    <m/>
    <m/>
    <n v="1"/>
    <m/>
  </r>
  <r>
    <m/>
    <s v="V200019"/>
    <s v="2021-0032"/>
    <x v="157"/>
    <n v="2"/>
    <s v="Wagon"/>
    <n v="46"/>
    <s v="37 80 4564 453-1"/>
    <x v="53"/>
    <m/>
    <m/>
    <x v="10"/>
    <x v="0"/>
    <n v="1"/>
    <m/>
    <m/>
    <n v="1"/>
    <m/>
    <n v="0"/>
    <n v="1"/>
    <x v="1"/>
    <m/>
    <m/>
    <m/>
    <x v="3"/>
    <m/>
    <m/>
    <m/>
    <d v="2022-07-08T00:00:00"/>
    <d v="2028-06-30T00:00:00"/>
    <n v="2191"/>
    <x v="147"/>
    <m/>
    <m/>
    <m/>
    <m/>
    <s v="with cut-off date"/>
    <d v="2024-06-30T00:00:00"/>
    <d v="2026-06-30T00:00:00"/>
    <n v="3"/>
    <n v="3"/>
    <m/>
    <d v="2026-03-30T00:00:00"/>
    <m/>
    <s v="0.60 and 0.30"/>
    <m/>
    <m/>
    <m/>
    <m/>
    <m/>
    <m/>
    <m/>
    <m/>
    <m/>
    <m/>
    <m/>
    <m/>
    <m/>
    <m/>
    <m/>
    <m/>
    <m/>
    <d v="2026-01-30T00:00:00"/>
    <m/>
    <n v="25000"/>
    <m/>
    <m/>
    <s v="Euro"/>
    <n v="18.1"/>
    <m/>
    <m/>
    <m/>
    <m/>
    <n v="18.1"/>
    <m/>
    <m/>
    <m/>
    <m/>
    <m/>
    <m/>
    <m/>
    <m/>
    <m/>
    <m/>
    <m/>
    <m/>
    <m/>
    <m/>
    <m/>
    <m/>
    <m/>
    <m/>
    <m/>
    <m/>
    <n v="1"/>
    <m/>
  </r>
  <r>
    <m/>
    <s v="V200019"/>
    <s v="2021-0032"/>
    <x v="157"/>
    <n v="2"/>
    <s v="Wagon"/>
    <n v="47"/>
    <s v="37 80 4564 455-6"/>
    <x v="53"/>
    <m/>
    <m/>
    <x v="10"/>
    <x v="0"/>
    <n v="1"/>
    <m/>
    <m/>
    <n v="1"/>
    <m/>
    <n v="0"/>
    <n v="1"/>
    <x v="1"/>
    <m/>
    <m/>
    <m/>
    <x v="3"/>
    <m/>
    <m/>
    <m/>
    <d v="2022-07-08T00:00:00"/>
    <d v="2028-06-30T00:00:00"/>
    <n v="2191"/>
    <x v="147"/>
    <m/>
    <m/>
    <m/>
    <m/>
    <s v="with cut-off date"/>
    <d v="2024-06-30T00:00:00"/>
    <d v="2026-06-30T00:00:00"/>
    <n v="3"/>
    <n v="3"/>
    <m/>
    <d v="2026-03-30T00:00:00"/>
    <m/>
    <s v="0.60 and 0.30"/>
    <m/>
    <m/>
    <m/>
    <m/>
    <m/>
    <m/>
    <m/>
    <m/>
    <m/>
    <m/>
    <m/>
    <m/>
    <m/>
    <m/>
    <m/>
    <m/>
    <m/>
    <d v="2026-01-30T00:00:00"/>
    <m/>
    <n v="25000"/>
    <m/>
    <m/>
    <s v="Euro"/>
    <n v="18.1"/>
    <m/>
    <m/>
    <m/>
    <m/>
    <n v="18.1"/>
    <m/>
    <m/>
    <m/>
    <m/>
    <m/>
    <m/>
    <m/>
    <m/>
    <m/>
    <m/>
    <m/>
    <m/>
    <m/>
    <m/>
    <m/>
    <m/>
    <m/>
    <m/>
    <m/>
    <m/>
    <n v="1"/>
    <m/>
  </r>
  <r>
    <m/>
    <s v="V200019"/>
    <s v="2021-0032"/>
    <x v="157"/>
    <n v="2"/>
    <s v="Wagon"/>
    <n v="48"/>
    <s v="37 80 4564 457-2"/>
    <x v="53"/>
    <m/>
    <m/>
    <x v="10"/>
    <x v="0"/>
    <n v="1"/>
    <m/>
    <m/>
    <n v="1"/>
    <m/>
    <n v="0"/>
    <n v="1"/>
    <x v="1"/>
    <m/>
    <m/>
    <m/>
    <x v="3"/>
    <m/>
    <m/>
    <m/>
    <d v="2022-07-08T00:00:00"/>
    <d v="2028-06-30T00:00:00"/>
    <n v="2191"/>
    <x v="147"/>
    <m/>
    <m/>
    <m/>
    <m/>
    <s v="with cut-off date"/>
    <d v="2024-06-30T00:00:00"/>
    <d v="2026-06-30T00:00:00"/>
    <n v="3"/>
    <n v="3"/>
    <m/>
    <d v="2026-03-30T00:00:00"/>
    <m/>
    <s v="0.60 and 0.30"/>
    <m/>
    <m/>
    <m/>
    <m/>
    <m/>
    <m/>
    <m/>
    <m/>
    <m/>
    <m/>
    <m/>
    <m/>
    <m/>
    <m/>
    <m/>
    <m/>
    <m/>
    <d v="2026-01-30T00:00:00"/>
    <m/>
    <n v="25000"/>
    <m/>
    <m/>
    <s v="Euro"/>
    <n v="18.1"/>
    <m/>
    <m/>
    <m/>
    <m/>
    <n v="18.1"/>
    <m/>
    <m/>
    <m/>
    <m/>
    <m/>
    <m/>
    <m/>
    <m/>
    <m/>
    <m/>
    <m/>
    <m/>
    <m/>
    <m/>
    <m/>
    <m/>
    <m/>
    <m/>
    <m/>
    <m/>
    <n v="1"/>
    <m/>
  </r>
  <r>
    <m/>
    <s v="V200019"/>
    <s v="2021-0032"/>
    <x v="157"/>
    <n v="2"/>
    <s v="Wagon"/>
    <n v="49"/>
    <s v="37 80 4564 458-0"/>
    <x v="53"/>
    <m/>
    <m/>
    <x v="10"/>
    <x v="0"/>
    <n v="1"/>
    <m/>
    <m/>
    <n v="1"/>
    <m/>
    <n v="0"/>
    <n v="1"/>
    <x v="1"/>
    <m/>
    <m/>
    <m/>
    <x v="3"/>
    <m/>
    <m/>
    <m/>
    <d v="2022-07-08T00:00:00"/>
    <d v="2028-06-30T00:00:00"/>
    <n v="2191"/>
    <x v="147"/>
    <m/>
    <m/>
    <m/>
    <m/>
    <s v="with cut-off date"/>
    <d v="2024-06-30T00:00:00"/>
    <d v="2026-06-30T00:00:00"/>
    <n v="3"/>
    <n v="3"/>
    <m/>
    <d v="2026-03-30T00:00:00"/>
    <m/>
    <s v="0.60 and 0.30"/>
    <m/>
    <m/>
    <m/>
    <m/>
    <m/>
    <m/>
    <m/>
    <m/>
    <m/>
    <m/>
    <m/>
    <m/>
    <m/>
    <m/>
    <m/>
    <m/>
    <m/>
    <d v="2026-01-30T00:00:00"/>
    <m/>
    <n v="25000"/>
    <m/>
    <m/>
    <s v="Euro"/>
    <n v="18.1"/>
    <m/>
    <m/>
    <m/>
    <m/>
    <n v="18.1"/>
    <m/>
    <m/>
    <m/>
    <m/>
    <m/>
    <m/>
    <m/>
    <m/>
    <m/>
    <m/>
    <m/>
    <m/>
    <m/>
    <m/>
    <m/>
    <m/>
    <m/>
    <m/>
    <m/>
    <m/>
    <n v="1"/>
    <m/>
  </r>
  <r>
    <m/>
    <s v="V200019"/>
    <s v="2021-0032"/>
    <x v="157"/>
    <n v="2"/>
    <s v="Wagon"/>
    <n v="50"/>
    <s v="37 80 4564 460-6"/>
    <x v="53"/>
    <m/>
    <m/>
    <x v="10"/>
    <x v="0"/>
    <n v="1"/>
    <m/>
    <m/>
    <n v="1"/>
    <m/>
    <n v="0"/>
    <n v="1"/>
    <x v="1"/>
    <m/>
    <m/>
    <m/>
    <x v="3"/>
    <m/>
    <m/>
    <m/>
    <d v="2022-07-08T00:00:00"/>
    <d v="2028-06-30T00:00:00"/>
    <n v="2191"/>
    <x v="147"/>
    <m/>
    <m/>
    <m/>
    <m/>
    <s v="with cut-off date"/>
    <d v="2024-06-30T00:00:00"/>
    <d v="2026-06-30T00:00:00"/>
    <n v="3"/>
    <n v="3"/>
    <m/>
    <d v="2026-03-30T00:00:00"/>
    <m/>
    <s v="0.60 and 0.30"/>
    <m/>
    <m/>
    <m/>
    <m/>
    <m/>
    <m/>
    <m/>
    <m/>
    <m/>
    <m/>
    <m/>
    <m/>
    <m/>
    <m/>
    <m/>
    <m/>
    <m/>
    <d v="2026-01-30T00:00:00"/>
    <m/>
    <n v="25000"/>
    <m/>
    <m/>
    <s v="Euro"/>
    <n v="18.1"/>
    <m/>
    <m/>
    <m/>
    <m/>
    <n v="18.1"/>
    <m/>
    <m/>
    <m/>
    <m/>
    <m/>
    <m/>
    <m/>
    <m/>
    <m/>
    <m/>
    <m/>
    <m/>
    <m/>
    <m/>
    <m/>
    <m/>
    <m/>
    <m/>
    <m/>
    <m/>
    <n v="1"/>
    <m/>
  </r>
  <r>
    <m/>
    <s v="V200019"/>
    <s v="2021-0032"/>
    <x v="157"/>
    <n v="2"/>
    <s v="Wagon"/>
    <n v="51"/>
    <s v="37 80 4564 462-2"/>
    <x v="53"/>
    <m/>
    <m/>
    <x v="10"/>
    <x v="0"/>
    <n v="1"/>
    <m/>
    <m/>
    <n v="1"/>
    <m/>
    <n v="0"/>
    <n v="1"/>
    <x v="1"/>
    <m/>
    <m/>
    <m/>
    <x v="3"/>
    <m/>
    <m/>
    <m/>
    <d v="2022-07-08T00:00:00"/>
    <d v="2028-06-30T00:00:00"/>
    <n v="2191"/>
    <x v="147"/>
    <m/>
    <m/>
    <m/>
    <m/>
    <s v="with cut-off date"/>
    <d v="2024-06-30T00:00:00"/>
    <d v="2026-06-30T00:00:00"/>
    <n v="3"/>
    <n v="3"/>
    <m/>
    <d v="2026-03-30T00:00:00"/>
    <m/>
    <s v="0.60 and 0.30"/>
    <m/>
    <m/>
    <m/>
    <m/>
    <m/>
    <m/>
    <m/>
    <m/>
    <m/>
    <m/>
    <m/>
    <m/>
    <m/>
    <m/>
    <m/>
    <m/>
    <m/>
    <d v="2026-01-30T00:00:00"/>
    <m/>
    <n v="25000"/>
    <m/>
    <m/>
    <s v="Euro"/>
    <n v="18.1"/>
    <m/>
    <m/>
    <m/>
    <m/>
    <n v="18.1"/>
    <m/>
    <m/>
    <m/>
    <m/>
    <m/>
    <m/>
    <m/>
    <m/>
    <m/>
    <m/>
    <m/>
    <m/>
    <m/>
    <m/>
    <m/>
    <m/>
    <m/>
    <m/>
    <m/>
    <m/>
    <n v="1"/>
    <m/>
  </r>
  <r>
    <m/>
    <s v="V200019"/>
    <s v="2021-0032"/>
    <x v="157"/>
    <n v="2"/>
    <s v="Wagon"/>
    <n v="52"/>
    <s v="37 80 4564 463-0"/>
    <x v="53"/>
    <m/>
    <m/>
    <x v="10"/>
    <x v="0"/>
    <n v="1"/>
    <m/>
    <m/>
    <n v="1"/>
    <m/>
    <n v="0"/>
    <n v="1"/>
    <x v="1"/>
    <m/>
    <m/>
    <m/>
    <x v="3"/>
    <m/>
    <m/>
    <m/>
    <d v="2022-07-08T00:00:00"/>
    <d v="2028-06-30T00:00:00"/>
    <n v="2191"/>
    <x v="147"/>
    <m/>
    <m/>
    <m/>
    <m/>
    <s v="with cut-off date"/>
    <d v="2024-06-30T00:00:00"/>
    <d v="2026-06-30T00:00:00"/>
    <n v="3"/>
    <n v="3"/>
    <m/>
    <d v="2026-03-30T00:00:00"/>
    <m/>
    <s v="0.60 and 0.30"/>
    <m/>
    <m/>
    <m/>
    <m/>
    <m/>
    <m/>
    <m/>
    <m/>
    <m/>
    <m/>
    <m/>
    <m/>
    <m/>
    <m/>
    <m/>
    <m/>
    <m/>
    <d v="2026-01-30T00:00:00"/>
    <m/>
    <n v="25000"/>
    <m/>
    <m/>
    <s v="Euro"/>
    <n v="18.1"/>
    <m/>
    <m/>
    <m/>
    <m/>
    <n v="18.1"/>
    <m/>
    <m/>
    <m/>
    <m/>
    <m/>
    <m/>
    <m/>
    <m/>
    <m/>
    <m/>
    <m/>
    <m/>
    <m/>
    <m/>
    <m/>
    <m/>
    <m/>
    <m/>
    <m/>
    <m/>
    <n v="1"/>
    <m/>
  </r>
  <r>
    <m/>
    <s v="V200019"/>
    <s v="2021-0032"/>
    <x v="157"/>
    <n v="2"/>
    <s v="Wagon"/>
    <n v="53"/>
    <s v="37 80 4564 464-8"/>
    <x v="53"/>
    <m/>
    <m/>
    <x v="10"/>
    <x v="0"/>
    <n v="1"/>
    <m/>
    <m/>
    <n v="1"/>
    <m/>
    <n v="0"/>
    <n v="1"/>
    <x v="1"/>
    <m/>
    <m/>
    <m/>
    <x v="3"/>
    <m/>
    <m/>
    <m/>
    <d v="2022-07-08T00:00:00"/>
    <d v="2028-06-30T00:00:00"/>
    <n v="2191"/>
    <x v="147"/>
    <m/>
    <m/>
    <m/>
    <m/>
    <s v="with cut-off date"/>
    <d v="2024-06-30T00:00:00"/>
    <d v="2026-06-30T00:00:00"/>
    <n v="3"/>
    <n v="3"/>
    <m/>
    <d v="2026-03-30T00:00:00"/>
    <m/>
    <s v="0.60 and 0.30"/>
    <m/>
    <m/>
    <m/>
    <m/>
    <m/>
    <m/>
    <m/>
    <m/>
    <m/>
    <m/>
    <m/>
    <m/>
    <m/>
    <m/>
    <m/>
    <m/>
    <m/>
    <d v="2026-01-30T00:00:00"/>
    <m/>
    <n v="25000"/>
    <m/>
    <m/>
    <s v="Euro"/>
    <n v="18.1"/>
    <m/>
    <m/>
    <m/>
    <m/>
    <n v="18.1"/>
    <m/>
    <m/>
    <m/>
    <m/>
    <m/>
    <m/>
    <m/>
    <m/>
    <m/>
    <m/>
    <m/>
    <m/>
    <m/>
    <m/>
    <m/>
    <m/>
    <m/>
    <m/>
    <m/>
    <m/>
    <n v="1"/>
    <m/>
  </r>
  <r>
    <m/>
    <s v="V200019"/>
    <s v="2021-0032"/>
    <x v="157"/>
    <n v="2"/>
    <s v="Wagon"/>
    <n v="54"/>
    <s v="37 80 4564 465-5"/>
    <x v="53"/>
    <m/>
    <m/>
    <x v="10"/>
    <x v="0"/>
    <n v="1"/>
    <m/>
    <m/>
    <n v="1"/>
    <m/>
    <n v="0"/>
    <n v="1"/>
    <x v="1"/>
    <m/>
    <m/>
    <m/>
    <x v="3"/>
    <m/>
    <m/>
    <m/>
    <d v="2022-07-08T00:00:00"/>
    <d v="2028-06-30T00:00:00"/>
    <n v="2191"/>
    <x v="147"/>
    <m/>
    <m/>
    <m/>
    <m/>
    <s v="with cut-off date"/>
    <d v="2024-06-30T00:00:00"/>
    <d v="2026-06-30T00:00:00"/>
    <n v="3"/>
    <n v="3"/>
    <m/>
    <d v="2026-03-30T00:00:00"/>
    <m/>
    <s v="0.60 and 0.30"/>
    <m/>
    <m/>
    <m/>
    <m/>
    <m/>
    <m/>
    <m/>
    <m/>
    <m/>
    <m/>
    <m/>
    <m/>
    <m/>
    <m/>
    <m/>
    <m/>
    <m/>
    <d v="2026-01-30T00:00:00"/>
    <m/>
    <n v="25000"/>
    <m/>
    <m/>
    <s v="Euro"/>
    <n v="18.1"/>
    <m/>
    <m/>
    <m/>
    <m/>
    <n v="18.1"/>
    <m/>
    <m/>
    <m/>
    <m/>
    <m/>
    <m/>
    <m/>
    <m/>
    <m/>
    <m/>
    <m/>
    <m/>
    <m/>
    <m/>
    <m/>
    <m/>
    <m/>
    <m/>
    <m/>
    <m/>
    <n v="1"/>
    <m/>
  </r>
  <r>
    <m/>
    <s v="V200019"/>
    <s v="2021-0032"/>
    <x v="157"/>
    <n v="2"/>
    <s v="Wagon"/>
    <n v="55"/>
    <s v="37 80 4564 466-3"/>
    <x v="53"/>
    <m/>
    <m/>
    <x v="10"/>
    <x v="0"/>
    <n v="1"/>
    <m/>
    <m/>
    <n v="1"/>
    <m/>
    <n v="0"/>
    <n v="1"/>
    <x v="1"/>
    <m/>
    <m/>
    <m/>
    <x v="3"/>
    <m/>
    <m/>
    <m/>
    <d v="2022-07-08T00:00:00"/>
    <d v="2028-06-30T00:00:00"/>
    <n v="2191"/>
    <x v="147"/>
    <m/>
    <m/>
    <m/>
    <m/>
    <s v="with cut-off date"/>
    <d v="2024-06-30T00:00:00"/>
    <d v="2026-06-30T00:00:00"/>
    <n v="3"/>
    <n v="3"/>
    <m/>
    <d v="2026-03-30T00:00:00"/>
    <m/>
    <s v="0.60 and 0.30"/>
    <m/>
    <m/>
    <m/>
    <m/>
    <m/>
    <m/>
    <m/>
    <m/>
    <m/>
    <m/>
    <m/>
    <m/>
    <m/>
    <m/>
    <m/>
    <m/>
    <m/>
    <d v="2026-01-30T00:00:00"/>
    <m/>
    <n v="25000"/>
    <m/>
    <m/>
    <s v="Euro"/>
    <n v="18.1"/>
    <m/>
    <m/>
    <m/>
    <m/>
    <n v="18.1"/>
    <m/>
    <m/>
    <m/>
    <m/>
    <m/>
    <m/>
    <m/>
    <m/>
    <m/>
    <m/>
    <m/>
    <m/>
    <m/>
    <m/>
    <m/>
    <m/>
    <m/>
    <m/>
    <m/>
    <m/>
    <n v="1"/>
    <m/>
  </r>
  <r>
    <m/>
    <s v="V200019"/>
    <s v="2021-0032"/>
    <x v="157"/>
    <n v="2"/>
    <s v="Wagon"/>
    <n v="15"/>
    <e v="#N/A"/>
    <x v="53"/>
    <m/>
    <m/>
    <x v="10"/>
    <x v="0"/>
    <n v="1"/>
    <m/>
    <m/>
    <n v="1"/>
    <m/>
    <n v="0"/>
    <n v="0"/>
    <x v="1"/>
    <m/>
    <m/>
    <m/>
    <x v="0"/>
    <m/>
    <m/>
    <m/>
    <e v="#N/A"/>
    <e v="#N/A"/>
    <n v="2191"/>
    <x v="1"/>
    <d v="2025-09-05T00:00:00"/>
    <m/>
    <m/>
    <n v="1"/>
    <s v="with cut-off date"/>
    <d v="2024-06-30T00:00:00"/>
    <d v="2026-06-30T00:00:00"/>
    <n v="3"/>
    <n v="3"/>
    <m/>
    <e v="#N/A"/>
    <m/>
    <s v="0.60 and 0.30"/>
    <m/>
    <m/>
    <m/>
    <m/>
    <m/>
    <m/>
    <m/>
    <m/>
    <m/>
    <m/>
    <m/>
    <m/>
    <m/>
    <m/>
    <m/>
    <m/>
    <m/>
    <e v="#N/A"/>
    <m/>
    <n v="25000"/>
    <m/>
    <m/>
    <s v="Euro"/>
    <n v="18.1"/>
    <m/>
    <m/>
    <m/>
    <m/>
    <e v="#N/A"/>
    <m/>
    <m/>
    <m/>
    <m/>
    <m/>
    <m/>
    <m/>
    <m/>
    <m/>
    <m/>
    <m/>
    <m/>
    <m/>
    <m/>
    <m/>
    <m/>
    <m/>
    <m/>
    <m/>
    <m/>
    <n v="1"/>
    <m/>
  </r>
  <r>
    <m/>
    <s v="V200019"/>
    <s v="2021-0032"/>
    <x v="157"/>
    <n v="2"/>
    <s v="Wagon"/>
    <n v="56"/>
    <s v="37 80 4564 467-1"/>
    <x v="53"/>
    <m/>
    <m/>
    <x v="10"/>
    <x v="0"/>
    <n v="1"/>
    <m/>
    <m/>
    <n v="1"/>
    <m/>
    <n v="0"/>
    <n v="1"/>
    <x v="1"/>
    <m/>
    <m/>
    <m/>
    <x v="3"/>
    <m/>
    <m/>
    <m/>
    <d v="2022-07-08T00:00:00"/>
    <d v="2028-06-30T00:00:00"/>
    <n v="2191"/>
    <x v="147"/>
    <m/>
    <m/>
    <m/>
    <m/>
    <s v="with cut-off date"/>
    <d v="2024-06-30T00:00:00"/>
    <d v="2026-06-30T00:00:00"/>
    <n v="3"/>
    <n v="3"/>
    <m/>
    <d v="2026-03-30T00:00:00"/>
    <m/>
    <s v="0.60 and 0.30"/>
    <m/>
    <m/>
    <m/>
    <m/>
    <m/>
    <m/>
    <m/>
    <m/>
    <m/>
    <m/>
    <m/>
    <m/>
    <m/>
    <m/>
    <m/>
    <m/>
    <m/>
    <d v="2026-01-30T00:00:00"/>
    <m/>
    <n v="25000"/>
    <m/>
    <m/>
    <s v="Euro"/>
    <n v="18.1"/>
    <m/>
    <m/>
    <m/>
    <m/>
    <n v="18.1"/>
    <m/>
    <m/>
    <m/>
    <m/>
    <m/>
    <m/>
    <m/>
    <m/>
    <m/>
    <m/>
    <m/>
    <m/>
    <m/>
    <m/>
    <m/>
    <m/>
    <m/>
    <m/>
    <m/>
    <m/>
    <n v="1"/>
    <m/>
  </r>
  <r>
    <m/>
    <s v="V200019"/>
    <s v="2021-0032"/>
    <x v="157"/>
    <n v="2"/>
    <s v="Wagon"/>
    <n v="57"/>
    <s v="37 80 4564 468-9"/>
    <x v="53"/>
    <m/>
    <m/>
    <x v="10"/>
    <x v="0"/>
    <n v="1"/>
    <m/>
    <m/>
    <n v="1"/>
    <m/>
    <n v="0"/>
    <n v="1"/>
    <x v="1"/>
    <m/>
    <m/>
    <m/>
    <x v="3"/>
    <m/>
    <m/>
    <m/>
    <d v="2022-07-08T00:00:00"/>
    <d v="2028-06-30T00:00:00"/>
    <n v="2191"/>
    <x v="147"/>
    <m/>
    <m/>
    <m/>
    <m/>
    <s v="with cut-off date"/>
    <d v="2024-06-30T00:00:00"/>
    <d v="2026-06-30T00:00:00"/>
    <n v="3"/>
    <n v="3"/>
    <m/>
    <d v="2026-03-30T00:00:00"/>
    <m/>
    <s v="0.60 and 0.30"/>
    <m/>
    <m/>
    <m/>
    <m/>
    <m/>
    <m/>
    <m/>
    <m/>
    <m/>
    <m/>
    <m/>
    <m/>
    <m/>
    <m/>
    <m/>
    <m/>
    <m/>
    <d v="2026-01-30T00:00:00"/>
    <m/>
    <n v="25000"/>
    <m/>
    <m/>
    <s v="Euro"/>
    <n v="18.1"/>
    <m/>
    <m/>
    <m/>
    <m/>
    <n v="18.1"/>
    <m/>
    <m/>
    <m/>
    <m/>
    <m/>
    <m/>
    <m/>
    <m/>
    <m/>
    <m/>
    <m/>
    <m/>
    <m/>
    <m/>
    <m/>
    <m/>
    <m/>
    <m/>
    <m/>
    <m/>
    <n v="1"/>
    <m/>
  </r>
  <r>
    <m/>
    <s v="V200019"/>
    <s v="2021-0032"/>
    <x v="157"/>
    <n v="2"/>
    <s v="Wagon"/>
    <n v="58"/>
    <s v="37 80 4564 469-7"/>
    <x v="53"/>
    <m/>
    <m/>
    <x v="10"/>
    <x v="0"/>
    <n v="1"/>
    <m/>
    <m/>
    <n v="1"/>
    <m/>
    <n v="0"/>
    <n v="1"/>
    <x v="1"/>
    <m/>
    <m/>
    <m/>
    <x v="3"/>
    <m/>
    <m/>
    <m/>
    <d v="2022-07-08T00:00:00"/>
    <d v="2028-06-30T00:00:00"/>
    <n v="2191"/>
    <x v="147"/>
    <m/>
    <m/>
    <m/>
    <m/>
    <s v="with cut-off date"/>
    <d v="2024-06-30T00:00:00"/>
    <d v="2026-06-30T00:00:00"/>
    <n v="3"/>
    <n v="3"/>
    <m/>
    <d v="2026-03-30T00:00:00"/>
    <m/>
    <s v="0.60 and 0.30"/>
    <m/>
    <m/>
    <m/>
    <m/>
    <m/>
    <m/>
    <m/>
    <m/>
    <m/>
    <m/>
    <m/>
    <m/>
    <m/>
    <m/>
    <m/>
    <m/>
    <m/>
    <d v="2026-01-30T00:00:00"/>
    <m/>
    <n v="25000"/>
    <m/>
    <m/>
    <s v="Euro"/>
    <n v="18.1"/>
    <m/>
    <m/>
    <m/>
    <m/>
    <n v="18.1"/>
    <m/>
    <m/>
    <m/>
    <m/>
    <m/>
    <m/>
    <m/>
    <m/>
    <m/>
    <m/>
    <m/>
    <m/>
    <m/>
    <m/>
    <m/>
    <m/>
    <m/>
    <m/>
    <m/>
    <m/>
    <n v="1"/>
    <m/>
  </r>
  <r>
    <m/>
    <s v="V200019"/>
    <s v="2021-0032"/>
    <x v="157"/>
    <n v="2"/>
    <s v="Wagon"/>
    <n v="59"/>
    <s v="37 80 4564 471-3"/>
    <x v="53"/>
    <m/>
    <m/>
    <x v="10"/>
    <x v="0"/>
    <n v="1"/>
    <m/>
    <m/>
    <n v="1"/>
    <m/>
    <n v="0"/>
    <n v="1"/>
    <x v="1"/>
    <m/>
    <m/>
    <m/>
    <x v="3"/>
    <m/>
    <m/>
    <m/>
    <d v="2022-07-08T00:00:00"/>
    <d v="2028-06-30T00:00:00"/>
    <n v="2191"/>
    <x v="147"/>
    <m/>
    <m/>
    <m/>
    <m/>
    <s v="with cut-off date"/>
    <d v="2024-06-30T00:00:00"/>
    <d v="2026-06-30T00:00:00"/>
    <n v="3"/>
    <n v="3"/>
    <m/>
    <d v="2026-03-30T00:00:00"/>
    <m/>
    <s v="0.60 and 0.30"/>
    <m/>
    <m/>
    <m/>
    <m/>
    <m/>
    <m/>
    <m/>
    <m/>
    <m/>
    <m/>
    <m/>
    <m/>
    <m/>
    <m/>
    <m/>
    <m/>
    <m/>
    <d v="2026-01-30T00:00:00"/>
    <m/>
    <n v="25000"/>
    <m/>
    <m/>
    <s v="Euro"/>
    <n v="18.1"/>
    <m/>
    <m/>
    <m/>
    <m/>
    <n v="18.1"/>
    <m/>
    <m/>
    <m/>
    <m/>
    <m/>
    <m/>
    <m/>
    <m/>
    <m/>
    <m/>
    <m/>
    <m/>
    <m/>
    <m/>
    <m/>
    <m/>
    <m/>
    <m/>
    <m/>
    <m/>
    <n v="1"/>
    <m/>
  </r>
  <r>
    <m/>
    <s v="V200019"/>
    <s v="2021-0032"/>
    <x v="157"/>
    <n v="2"/>
    <s v="Wagon"/>
    <n v="60"/>
    <s v="37 80 4564 474-7"/>
    <x v="53"/>
    <m/>
    <m/>
    <x v="10"/>
    <x v="0"/>
    <n v="1"/>
    <m/>
    <m/>
    <n v="1"/>
    <m/>
    <n v="0"/>
    <n v="1"/>
    <x v="1"/>
    <m/>
    <m/>
    <m/>
    <x v="3"/>
    <m/>
    <m/>
    <m/>
    <d v="2022-07-08T00:00:00"/>
    <d v="2028-06-30T00:00:00"/>
    <n v="2191"/>
    <x v="147"/>
    <m/>
    <m/>
    <m/>
    <m/>
    <s v="with cut-off date"/>
    <d v="2024-06-30T00:00:00"/>
    <d v="2026-06-30T00:00:00"/>
    <n v="3"/>
    <n v="3"/>
    <m/>
    <d v="2026-03-30T00:00:00"/>
    <m/>
    <s v="0.60 and 0.30"/>
    <m/>
    <m/>
    <m/>
    <m/>
    <m/>
    <m/>
    <m/>
    <m/>
    <m/>
    <m/>
    <m/>
    <m/>
    <m/>
    <m/>
    <m/>
    <m/>
    <m/>
    <d v="2026-01-30T00:00:00"/>
    <m/>
    <n v="25000"/>
    <m/>
    <m/>
    <s v="Euro"/>
    <n v="18.1"/>
    <m/>
    <m/>
    <m/>
    <m/>
    <n v="18.1"/>
    <m/>
    <m/>
    <m/>
    <m/>
    <m/>
    <m/>
    <m/>
    <m/>
    <m/>
    <m/>
    <m/>
    <m/>
    <m/>
    <m/>
    <m/>
    <m/>
    <m/>
    <m/>
    <m/>
    <m/>
    <n v="1"/>
    <m/>
  </r>
  <r>
    <m/>
    <s v="V200019"/>
    <s v="2021-0032"/>
    <x v="157"/>
    <n v="2"/>
    <s v="Wagon"/>
    <n v="61"/>
    <s v="37 80 4564 475-4"/>
    <x v="53"/>
    <m/>
    <m/>
    <x v="10"/>
    <x v="0"/>
    <n v="1"/>
    <m/>
    <m/>
    <n v="1"/>
    <m/>
    <n v="0"/>
    <n v="1"/>
    <x v="1"/>
    <m/>
    <m/>
    <m/>
    <x v="3"/>
    <m/>
    <m/>
    <m/>
    <d v="2022-07-27T00:00:00"/>
    <d v="2028-06-30T00:00:00"/>
    <n v="2191"/>
    <x v="147"/>
    <m/>
    <m/>
    <m/>
    <m/>
    <s v="with cut-off date"/>
    <d v="2024-06-30T00:00:00"/>
    <d v="2026-06-30T00:00:00"/>
    <n v="3"/>
    <n v="3"/>
    <m/>
    <d v="2026-03-30T00:00:00"/>
    <m/>
    <s v="0.60 and 0.30"/>
    <m/>
    <m/>
    <m/>
    <m/>
    <m/>
    <m/>
    <m/>
    <m/>
    <m/>
    <m/>
    <m/>
    <m/>
    <m/>
    <m/>
    <m/>
    <m/>
    <m/>
    <d v="2026-01-30T00:00:00"/>
    <m/>
    <n v="25000"/>
    <m/>
    <m/>
    <s v="Euro"/>
    <n v="18.1"/>
    <m/>
    <m/>
    <m/>
    <m/>
    <n v="18.1"/>
    <m/>
    <m/>
    <m/>
    <m/>
    <m/>
    <m/>
    <m/>
    <m/>
    <m/>
    <m/>
    <m/>
    <m/>
    <m/>
    <m/>
    <m/>
    <m/>
    <m/>
    <m/>
    <m/>
    <m/>
    <n v="1"/>
    <m/>
  </r>
  <r>
    <m/>
    <s v="V200019"/>
    <s v="2021-0032"/>
    <x v="157"/>
    <n v="2"/>
    <s v="Wagon"/>
    <n v="62"/>
    <s v="37 80 4564 477-0"/>
    <x v="53"/>
    <m/>
    <m/>
    <x v="10"/>
    <x v="0"/>
    <n v="1"/>
    <m/>
    <m/>
    <n v="1"/>
    <m/>
    <n v="0"/>
    <n v="1"/>
    <x v="1"/>
    <m/>
    <m/>
    <m/>
    <x v="3"/>
    <m/>
    <m/>
    <m/>
    <d v="2022-07-27T00:00:00"/>
    <d v="2028-06-30T00:00:00"/>
    <n v="2191"/>
    <x v="147"/>
    <m/>
    <m/>
    <m/>
    <m/>
    <s v="with cut-off date"/>
    <d v="2024-06-30T00:00:00"/>
    <d v="2026-06-30T00:00:00"/>
    <n v="3"/>
    <n v="3"/>
    <m/>
    <d v="2026-03-30T00:00:00"/>
    <m/>
    <s v="0.60 and 0.30"/>
    <m/>
    <m/>
    <m/>
    <m/>
    <m/>
    <m/>
    <m/>
    <m/>
    <m/>
    <m/>
    <m/>
    <m/>
    <m/>
    <m/>
    <m/>
    <m/>
    <m/>
    <d v="2026-01-30T00:00:00"/>
    <m/>
    <n v="25000"/>
    <m/>
    <m/>
    <s v="Euro"/>
    <n v="18.1"/>
    <m/>
    <m/>
    <m/>
    <m/>
    <n v="18.1"/>
    <m/>
    <m/>
    <m/>
    <m/>
    <m/>
    <m/>
    <m/>
    <m/>
    <m/>
    <m/>
    <m/>
    <m/>
    <m/>
    <m/>
    <m/>
    <m/>
    <m/>
    <m/>
    <m/>
    <m/>
    <n v="1"/>
    <m/>
  </r>
  <r>
    <m/>
    <s v="V200019"/>
    <s v="2021-0032"/>
    <x v="157"/>
    <n v="2"/>
    <s v="Wagon"/>
    <n v="63"/>
    <s v="37 80 4564 478-8"/>
    <x v="53"/>
    <m/>
    <m/>
    <x v="10"/>
    <x v="0"/>
    <n v="1"/>
    <m/>
    <m/>
    <n v="1"/>
    <m/>
    <n v="0"/>
    <n v="1"/>
    <x v="1"/>
    <m/>
    <m/>
    <m/>
    <x v="3"/>
    <m/>
    <m/>
    <m/>
    <d v="2022-07-27T00:00:00"/>
    <d v="2028-06-30T00:00:00"/>
    <n v="2191"/>
    <x v="147"/>
    <m/>
    <m/>
    <m/>
    <m/>
    <s v="with cut-off date"/>
    <d v="2024-06-30T00:00:00"/>
    <d v="2026-06-30T00:00:00"/>
    <n v="3"/>
    <n v="3"/>
    <m/>
    <d v="2026-03-30T00:00:00"/>
    <m/>
    <s v="0.60 and 0.30"/>
    <m/>
    <m/>
    <m/>
    <m/>
    <m/>
    <m/>
    <m/>
    <m/>
    <m/>
    <m/>
    <m/>
    <m/>
    <m/>
    <m/>
    <m/>
    <m/>
    <m/>
    <d v="2026-01-30T00:00:00"/>
    <m/>
    <n v="25000"/>
    <m/>
    <m/>
    <s v="Euro"/>
    <n v="18.1"/>
    <m/>
    <m/>
    <m/>
    <m/>
    <n v="18.1"/>
    <m/>
    <m/>
    <m/>
    <m/>
    <m/>
    <m/>
    <m/>
    <m/>
    <m/>
    <m/>
    <m/>
    <m/>
    <m/>
    <m/>
    <m/>
    <m/>
    <m/>
    <m/>
    <m/>
    <m/>
    <n v="1"/>
    <m/>
  </r>
  <r>
    <m/>
    <s v="V200019"/>
    <s v="2021-0032"/>
    <x v="157"/>
    <n v="2"/>
    <s v="Wagon"/>
    <n v="64"/>
    <s v="37 80 4564 479-6"/>
    <x v="53"/>
    <m/>
    <m/>
    <x v="10"/>
    <x v="0"/>
    <n v="1"/>
    <m/>
    <m/>
    <n v="1"/>
    <m/>
    <n v="0"/>
    <n v="1"/>
    <x v="1"/>
    <m/>
    <m/>
    <m/>
    <x v="3"/>
    <m/>
    <m/>
    <m/>
    <d v="2022-07-27T00:00:00"/>
    <d v="2028-06-30T00:00:00"/>
    <n v="2191"/>
    <x v="147"/>
    <m/>
    <m/>
    <m/>
    <m/>
    <s v="with cut-off date"/>
    <d v="2024-06-30T00:00:00"/>
    <d v="2026-06-30T00:00:00"/>
    <n v="3"/>
    <n v="3"/>
    <m/>
    <d v="2026-03-30T00:00:00"/>
    <m/>
    <s v="0.60 and 0.30"/>
    <m/>
    <m/>
    <m/>
    <m/>
    <m/>
    <m/>
    <m/>
    <m/>
    <m/>
    <m/>
    <m/>
    <m/>
    <m/>
    <m/>
    <m/>
    <m/>
    <m/>
    <d v="2026-01-30T00:00:00"/>
    <m/>
    <n v="25000"/>
    <m/>
    <m/>
    <s v="Euro"/>
    <n v="18.1"/>
    <m/>
    <m/>
    <m/>
    <m/>
    <n v="18.1"/>
    <m/>
    <m/>
    <m/>
    <m/>
    <m/>
    <m/>
    <m/>
    <m/>
    <m/>
    <m/>
    <m/>
    <m/>
    <m/>
    <m/>
    <m/>
    <m/>
    <m/>
    <m/>
    <m/>
    <m/>
    <n v="1"/>
    <m/>
  </r>
  <r>
    <m/>
    <s v="V200019"/>
    <s v="2021-0032"/>
    <x v="157"/>
    <n v="2"/>
    <s v="Wagon"/>
    <n v="65"/>
    <s v="37 80 4564 481-2"/>
    <x v="53"/>
    <m/>
    <m/>
    <x v="10"/>
    <x v="0"/>
    <n v="1"/>
    <m/>
    <m/>
    <n v="1"/>
    <m/>
    <n v="0"/>
    <n v="1"/>
    <x v="1"/>
    <m/>
    <m/>
    <m/>
    <x v="3"/>
    <m/>
    <m/>
    <m/>
    <d v="2022-07-27T00:00:00"/>
    <d v="2028-06-30T00:00:00"/>
    <n v="2191"/>
    <x v="147"/>
    <m/>
    <m/>
    <m/>
    <m/>
    <s v="with cut-off date"/>
    <d v="2024-06-30T00:00:00"/>
    <d v="2026-06-30T00:00:00"/>
    <n v="3"/>
    <n v="3"/>
    <m/>
    <d v="2026-03-30T00:00:00"/>
    <m/>
    <s v="0.60 and 0.30"/>
    <m/>
    <m/>
    <m/>
    <m/>
    <m/>
    <m/>
    <m/>
    <m/>
    <m/>
    <m/>
    <m/>
    <m/>
    <m/>
    <m/>
    <m/>
    <m/>
    <m/>
    <d v="2026-01-30T00:00:00"/>
    <m/>
    <n v="25000"/>
    <m/>
    <m/>
    <s v="Euro"/>
    <n v="18.1"/>
    <m/>
    <m/>
    <m/>
    <m/>
    <n v="18.1"/>
    <m/>
    <m/>
    <m/>
    <m/>
    <m/>
    <m/>
    <m/>
    <m/>
    <m/>
    <m/>
    <m/>
    <m/>
    <m/>
    <m/>
    <m/>
    <m/>
    <m/>
    <m/>
    <m/>
    <m/>
    <n v="1"/>
    <m/>
  </r>
  <r>
    <m/>
    <s v="V200019"/>
    <s v="2021-0032"/>
    <x v="157"/>
    <n v="2"/>
    <s v="Wagon"/>
    <n v="66"/>
    <s v="37 80 4564 482-0"/>
    <x v="53"/>
    <m/>
    <m/>
    <x v="10"/>
    <x v="0"/>
    <n v="1"/>
    <m/>
    <m/>
    <n v="1"/>
    <m/>
    <n v="0"/>
    <n v="1"/>
    <x v="1"/>
    <m/>
    <m/>
    <m/>
    <x v="3"/>
    <m/>
    <m/>
    <m/>
    <d v="2022-07-27T00:00:00"/>
    <d v="2028-06-30T00:00:00"/>
    <n v="2191"/>
    <x v="147"/>
    <m/>
    <m/>
    <m/>
    <m/>
    <s v="with cut-off date"/>
    <d v="2024-06-30T00:00:00"/>
    <d v="2026-06-30T00:00:00"/>
    <n v="3"/>
    <n v="3"/>
    <m/>
    <d v="2026-03-30T00:00:00"/>
    <m/>
    <s v="0.60 and 0.30"/>
    <m/>
    <m/>
    <m/>
    <m/>
    <m/>
    <m/>
    <m/>
    <m/>
    <m/>
    <m/>
    <m/>
    <m/>
    <m/>
    <m/>
    <m/>
    <m/>
    <m/>
    <d v="2026-01-30T00:00:00"/>
    <m/>
    <n v="25000"/>
    <m/>
    <m/>
    <s v="Euro"/>
    <n v="18.1"/>
    <m/>
    <m/>
    <m/>
    <m/>
    <n v="18.1"/>
    <m/>
    <m/>
    <m/>
    <m/>
    <m/>
    <m/>
    <m/>
    <m/>
    <m/>
    <m/>
    <m/>
    <m/>
    <m/>
    <m/>
    <m/>
    <m/>
    <m/>
    <m/>
    <m/>
    <m/>
    <n v="1"/>
    <m/>
  </r>
  <r>
    <m/>
    <s v="V200019"/>
    <s v="2021-0032"/>
    <x v="157"/>
    <n v="2"/>
    <s v="Wagon"/>
    <n v="67"/>
    <s v="37 80 4564 483-8"/>
    <x v="53"/>
    <m/>
    <m/>
    <x v="10"/>
    <x v="0"/>
    <n v="1"/>
    <m/>
    <m/>
    <n v="1"/>
    <m/>
    <n v="0"/>
    <n v="1"/>
    <x v="1"/>
    <m/>
    <m/>
    <m/>
    <x v="3"/>
    <m/>
    <m/>
    <m/>
    <d v="2022-07-27T00:00:00"/>
    <d v="2028-06-30T00:00:00"/>
    <n v="2191"/>
    <x v="147"/>
    <m/>
    <m/>
    <m/>
    <m/>
    <s v="with cut-off date"/>
    <d v="2024-06-30T00:00:00"/>
    <d v="2026-06-30T00:00:00"/>
    <n v="3"/>
    <n v="3"/>
    <m/>
    <d v="2026-03-30T00:00:00"/>
    <m/>
    <s v="0.60 and 0.30"/>
    <m/>
    <m/>
    <m/>
    <m/>
    <m/>
    <m/>
    <m/>
    <m/>
    <m/>
    <m/>
    <m/>
    <m/>
    <m/>
    <m/>
    <m/>
    <m/>
    <m/>
    <d v="2026-01-30T00:00:00"/>
    <m/>
    <n v="25000"/>
    <m/>
    <m/>
    <s v="Euro"/>
    <n v="18.1"/>
    <m/>
    <m/>
    <m/>
    <m/>
    <n v="18.1"/>
    <m/>
    <m/>
    <m/>
    <m/>
    <m/>
    <m/>
    <m/>
    <m/>
    <m/>
    <m/>
    <m/>
    <m/>
    <m/>
    <m/>
    <m/>
    <m/>
    <m/>
    <m/>
    <m/>
    <m/>
    <n v="1"/>
    <m/>
  </r>
  <r>
    <m/>
    <s v="V200019"/>
    <s v="2021-0032"/>
    <x v="157"/>
    <n v="2"/>
    <s v="Wagon"/>
    <n v="68"/>
    <s v="37 80 4564 484-6"/>
    <x v="53"/>
    <m/>
    <m/>
    <x v="10"/>
    <x v="0"/>
    <n v="1"/>
    <m/>
    <m/>
    <n v="1"/>
    <m/>
    <n v="0"/>
    <n v="1"/>
    <x v="1"/>
    <m/>
    <m/>
    <m/>
    <x v="3"/>
    <m/>
    <m/>
    <m/>
    <d v="2022-07-27T00:00:00"/>
    <d v="2028-06-30T00:00:00"/>
    <n v="2191"/>
    <x v="147"/>
    <m/>
    <m/>
    <m/>
    <m/>
    <s v="with cut-off date"/>
    <d v="2024-06-30T00:00:00"/>
    <d v="2026-06-30T00:00:00"/>
    <n v="3"/>
    <n v="3"/>
    <m/>
    <d v="2026-03-30T00:00:00"/>
    <m/>
    <s v="0.60 and 0.30"/>
    <m/>
    <m/>
    <m/>
    <m/>
    <m/>
    <m/>
    <m/>
    <m/>
    <m/>
    <m/>
    <m/>
    <m/>
    <m/>
    <m/>
    <m/>
    <m/>
    <m/>
    <d v="2026-01-30T00:00:00"/>
    <m/>
    <n v="25000"/>
    <m/>
    <m/>
    <s v="Euro"/>
    <n v="18.1"/>
    <m/>
    <m/>
    <m/>
    <m/>
    <n v="18.1"/>
    <m/>
    <m/>
    <m/>
    <m/>
    <m/>
    <m/>
    <m/>
    <m/>
    <m/>
    <m/>
    <m/>
    <m/>
    <m/>
    <m/>
    <m/>
    <m/>
    <m/>
    <m/>
    <m/>
    <m/>
    <n v="1"/>
    <m/>
  </r>
  <r>
    <m/>
    <s v="V200019"/>
    <s v="2021-0032"/>
    <x v="157"/>
    <n v="2"/>
    <s v="Wagon"/>
    <n v="29"/>
    <e v="#N/A"/>
    <x v="53"/>
    <m/>
    <m/>
    <x v="10"/>
    <x v="0"/>
    <n v="1"/>
    <m/>
    <m/>
    <n v="1"/>
    <m/>
    <n v="0"/>
    <n v="0"/>
    <x v="1"/>
    <m/>
    <m/>
    <m/>
    <x v="0"/>
    <m/>
    <m/>
    <m/>
    <e v="#N/A"/>
    <e v="#N/A"/>
    <n v="2191"/>
    <x v="1"/>
    <d v="2025-09-05T00:00:00"/>
    <m/>
    <m/>
    <n v="1"/>
    <s v="with cut-off date"/>
    <d v="2024-06-30T00:00:00"/>
    <d v="2026-06-30T00:00:00"/>
    <n v="3"/>
    <n v="3"/>
    <m/>
    <e v="#N/A"/>
    <m/>
    <s v="0.60 and 0.30"/>
    <m/>
    <m/>
    <m/>
    <m/>
    <m/>
    <m/>
    <m/>
    <m/>
    <m/>
    <m/>
    <m/>
    <m/>
    <m/>
    <m/>
    <m/>
    <m/>
    <m/>
    <e v="#N/A"/>
    <m/>
    <n v="25000"/>
    <m/>
    <m/>
    <s v="Euro"/>
    <n v="18.1"/>
    <m/>
    <m/>
    <m/>
    <m/>
    <e v="#N/A"/>
    <m/>
    <m/>
    <m/>
    <m/>
    <m/>
    <m/>
    <m/>
    <m/>
    <m/>
    <m/>
    <m/>
    <m/>
    <m/>
    <m/>
    <m/>
    <m/>
    <m/>
    <m/>
    <m/>
    <m/>
    <n v="1"/>
    <m/>
  </r>
  <r>
    <m/>
    <s v="V200019"/>
    <s v="2021-0032"/>
    <x v="157"/>
    <n v="2"/>
    <s v="Wagon"/>
    <n v="69"/>
    <s v="37 80 4564 485-3"/>
    <x v="53"/>
    <m/>
    <m/>
    <x v="10"/>
    <x v="0"/>
    <n v="1"/>
    <m/>
    <m/>
    <n v="1"/>
    <m/>
    <n v="0"/>
    <n v="1"/>
    <x v="1"/>
    <m/>
    <m/>
    <m/>
    <x v="3"/>
    <m/>
    <m/>
    <m/>
    <d v="2022-07-27T00:00:00"/>
    <d v="2028-06-30T00:00:00"/>
    <n v="2191"/>
    <x v="147"/>
    <m/>
    <m/>
    <m/>
    <m/>
    <s v="with cut-off date"/>
    <d v="2024-06-30T00:00:00"/>
    <d v="2026-06-30T00:00:00"/>
    <n v="3"/>
    <n v="3"/>
    <m/>
    <d v="2026-03-30T00:00:00"/>
    <m/>
    <s v="0.60 and 0.30"/>
    <m/>
    <m/>
    <m/>
    <m/>
    <m/>
    <m/>
    <m/>
    <m/>
    <m/>
    <m/>
    <m/>
    <m/>
    <m/>
    <m/>
    <m/>
    <m/>
    <m/>
    <d v="2026-01-30T00:00:00"/>
    <m/>
    <n v="25000"/>
    <m/>
    <m/>
    <s v="Euro"/>
    <n v="18.1"/>
    <m/>
    <m/>
    <m/>
    <m/>
    <n v="18.1"/>
    <m/>
    <m/>
    <m/>
    <m/>
    <m/>
    <m/>
    <m/>
    <m/>
    <m/>
    <m/>
    <m/>
    <m/>
    <m/>
    <m/>
    <m/>
    <m/>
    <m/>
    <m/>
    <m/>
    <m/>
    <n v="1"/>
    <m/>
  </r>
  <r>
    <m/>
    <s v="V200019"/>
    <s v="2021-0032"/>
    <x v="157"/>
    <n v="2"/>
    <s v="Wagon"/>
    <n v="31"/>
    <e v="#N/A"/>
    <x v="53"/>
    <m/>
    <m/>
    <x v="10"/>
    <x v="0"/>
    <n v="1"/>
    <m/>
    <m/>
    <n v="1"/>
    <m/>
    <n v="0"/>
    <n v="0"/>
    <x v="1"/>
    <m/>
    <m/>
    <m/>
    <x v="0"/>
    <m/>
    <m/>
    <m/>
    <e v="#N/A"/>
    <e v="#N/A"/>
    <n v="2191"/>
    <x v="1"/>
    <d v="2025-09-05T00:00:00"/>
    <m/>
    <m/>
    <n v="1"/>
    <s v="with cut-off date"/>
    <d v="2024-06-30T00:00:00"/>
    <d v="2026-06-30T00:00:00"/>
    <n v="3"/>
    <n v="3"/>
    <m/>
    <e v="#N/A"/>
    <m/>
    <s v="0.60 and 0.30"/>
    <m/>
    <m/>
    <m/>
    <m/>
    <m/>
    <m/>
    <m/>
    <m/>
    <m/>
    <m/>
    <m/>
    <m/>
    <m/>
    <m/>
    <m/>
    <m/>
    <m/>
    <e v="#N/A"/>
    <m/>
    <n v="25000"/>
    <m/>
    <m/>
    <s v="Euro"/>
    <n v="18.1"/>
    <m/>
    <m/>
    <m/>
    <m/>
    <e v="#N/A"/>
    <m/>
    <m/>
    <m/>
    <m/>
    <m/>
    <m/>
    <m/>
    <m/>
    <m/>
    <m/>
    <m/>
    <m/>
    <m/>
    <m/>
    <m/>
    <m/>
    <m/>
    <m/>
    <m/>
    <m/>
    <n v="1"/>
    <m/>
  </r>
  <r>
    <m/>
    <s v="V200019"/>
    <s v="2021-0032"/>
    <x v="157"/>
    <n v="2"/>
    <s v="Wagon"/>
    <n v="70"/>
    <s v="37 80 4564 436-6"/>
    <x v="53"/>
    <m/>
    <m/>
    <x v="10"/>
    <x v="0"/>
    <n v="1"/>
    <m/>
    <m/>
    <n v="1"/>
    <m/>
    <n v="0"/>
    <n v="1"/>
    <x v="1"/>
    <m/>
    <m/>
    <m/>
    <x v="3"/>
    <m/>
    <m/>
    <m/>
    <d v="2022-07-27T00:00:00"/>
    <d v="2028-06-30T00:00:00"/>
    <n v="2191"/>
    <x v="147"/>
    <m/>
    <m/>
    <m/>
    <m/>
    <s v="with cut-off date"/>
    <d v="2024-06-30T00:00:00"/>
    <d v="2026-06-30T00:00:00"/>
    <n v="3"/>
    <n v="3"/>
    <m/>
    <d v="2026-03-30T00:00:00"/>
    <m/>
    <s v="0.60 and 0.30"/>
    <m/>
    <m/>
    <m/>
    <m/>
    <m/>
    <m/>
    <m/>
    <m/>
    <m/>
    <m/>
    <m/>
    <m/>
    <m/>
    <m/>
    <m/>
    <m/>
    <m/>
    <d v="2026-01-30T00:00:00"/>
    <m/>
    <n v="25000"/>
    <m/>
    <m/>
    <s v="Euro"/>
    <n v="18.1"/>
    <m/>
    <m/>
    <m/>
    <m/>
    <n v="18.1"/>
    <m/>
    <m/>
    <m/>
    <m/>
    <m/>
    <m/>
    <m/>
    <m/>
    <m/>
    <m/>
    <m/>
    <m/>
    <m/>
    <m/>
    <m/>
    <m/>
    <m/>
    <m/>
    <m/>
    <m/>
    <n v="1"/>
    <m/>
  </r>
  <r>
    <m/>
    <s v="V200019"/>
    <s v="2021-0032"/>
    <x v="157"/>
    <n v="2"/>
    <s v="Wagon"/>
    <n v="71"/>
    <s v="37 80 4564 437-4"/>
    <x v="53"/>
    <m/>
    <m/>
    <x v="10"/>
    <x v="0"/>
    <n v="1"/>
    <m/>
    <m/>
    <n v="1"/>
    <m/>
    <n v="0"/>
    <n v="1"/>
    <x v="1"/>
    <m/>
    <m/>
    <m/>
    <x v="3"/>
    <m/>
    <m/>
    <m/>
    <d v="2022-07-27T00:00:00"/>
    <d v="2028-06-30T00:00:00"/>
    <n v="2191"/>
    <x v="147"/>
    <m/>
    <m/>
    <m/>
    <m/>
    <s v="with cut-off date"/>
    <d v="2024-06-30T00:00:00"/>
    <d v="2026-06-30T00:00:00"/>
    <n v="3"/>
    <n v="3"/>
    <m/>
    <d v="2026-03-30T00:00:00"/>
    <m/>
    <s v="0.60 and 0.30"/>
    <m/>
    <m/>
    <m/>
    <m/>
    <m/>
    <m/>
    <m/>
    <m/>
    <m/>
    <m/>
    <m/>
    <m/>
    <m/>
    <m/>
    <m/>
    <m/>
    <m/>
    <d v="2026-01-30T00:00:00"/>
    <m/>
    <n v="25000"/>
    <m/>
    <m/>
    <s v="Euro"/>
    <n v="18.1"/>
    <m/>
    <m/>
    <m/>
    <m/>
    <n v="18.1"/>
    <m/>
    <m/>
    <m/>
    <m/>
    <m/>
    <m/>
    <m/>
    <m/>
    <m/>
    <m/>
    <m/>
    <m/>
    <m/>
    <m/>
    <m/>
    <m/>
    <m/>
    <m/>
    <m/>
    <m/>
    <n v="1"/>
    <m/>
  </r>
  <r>
    <m/>
    <s v="V200019"/>
    <s v="2021-0032"/>
    <x v="157"/>
    <n v="2"/>
    <s v="Wagon"/>
    <n v="72"/>
    <s v="37 80 4564 438-2"/>
    <x v="53"/>
    <m/>
    <m/>
    <x v="10"/>
    <x v="0"/>
    <n v="1"/>
    <m/>
    <m/>
    <n v="1"/>
    <m/>
    <n v="0"/>
    <n v="1"/>
    <x v="1"/>
    <m/>
    <m/>
    <m/>
    <x v="3"/>
    <m/>
    <m/>
    <m/>
    <d v="2022-07-27T00:00:00"/>
    <d v="2028-06-30T00:00:00"/>
    <n v="2191"/>
    <x v="147"/>
    <m/>
    <m/>
    <m/>
    <m/>
    <s v="with cut-off date"/>
    <d v="2024-06-30T00:00:00"/>
    <d v="2026-06-30T00:00:00"/>
    <n v="3"/>
    <n v="3"/>
    <m/>
    <d v="2026-03-30T00:00:00"/>
    <m/>
    <s v="0.60 and 0.30"/>
    <m/>
    <m/>
    <m/>
    <m/>
    <m/>
    <m/>
    <m/>
    <m/>
    <m/>
    <m/>
    <m/>
    <m/>
    <m/>
    <m/>
    <m/>
    <m/>
    <m/>
    <d v="2026-01-30T00:00:00"/>
    <m/>
    <n v="25000"/>
    <m/>
    <m/>
    <s v="Euro"/>
    <n v="18.1"/>
    <m/>
    <m/>
    <m/>
    <m/>
    <n v="18.1"/>
    <m/>
    <m/>
    <m/>
    <m/>
    <m/>
    <m/>
    <m/>
    <m/>
    <m/>
    <m/>
    <m/>
    <m/>
    <m/>
    <m/>
    <m/>
    <m/>
    <m/>
    <m/>
    <m/>
    <m/>
    <n v="1"/>
    <m/>
  </r>
  <r>
    <m/>
    <s v="V200019"/>
    <s v="2021-0032"/>
    <x v="157"/>
    <n v="2"/>
    <s v="Wagon"/>
    <n v="73"/>
    <s v="37 80 4564 439-0"/>
    <x v="53"/>
    <m/>
    <m/>
    <x v="10"/>
    <x v="0"/>
    <n v="1"/>
    <m/>
    <m/>
    <n v="1"/>
    <m/>
    <n v="0"/>
    <n v="1"/>
    <x v="1"/>
    <m/>
    <m/>
    <m/>
    <x v="3"/>
    <m/>
    <m/>
    <m/>
    <d v="2022-07-27T00:00:00"/>
    <d v="2028-06-30T00:00:00"/>
    <n v="2191"/>
    <x v="147"/>
    <m/>
    <m/>
    <m/>
    <m/>
    <s v="with cut-off date"/>
    <d v="2024-06-30T00:00:00"/>
    <d v="2026-06-30T00:00:00"/>
    <n v="3"/>
    <n v="3"/>
    <m/>
    <d v="2026-03-30T00:00:00"/>
    <m/>
    <s v="0.60 and 0.30"/>
    <m/>
    <m/>
    <m/>
    <m/>
    <m/>
    <m/>
    <m/>
    <m/>
    <m/>
    <m/>
    <m/>
    <m/>
    <m/>
    <m/>
    <m/>
    <m/>
    <m/>
    <d v="2026-01-30T00:00:00"/>
    <m/>
    <n v="25000"/>
    <m/>
    <m/>
    <s v="Euro"/>
    <n v="18.1"/>
    <m/>
    <m/>
    <m/>
    <m/>
    <n v="18.1"/>
    <m/>
    <m/>
    <m/>
    <m/>
    <m/>
    <m/>
    <m/>
    <m/>
    <m/>
    <m/>
    <m/>
    <m/>
    <m/>
    <m/>
    <m/>
    <m/>
    <m/>
    <m/>
    <m/>
    <m/>
    <n v="1"/>
    <m/>
  </r>
  <r>
    <m/>
    <s v="V200019"/>
    <s v="2021-0032"/>
    <x v="157"/>
    <n v="2"/>
    <s v="Wagon"/>
    <n v="74"/>
    <s v="37 80 4564 440-8"/>
    <x v="53"/>
    <m/>
    <m/>
    <x v="10"/>
    <x v="0"/>
    <n v="1"/>
    <m/>
    <m/>
    <n v="1"/>
    <m/>
    <n v="0"/>
    <n v="1"/>
    <x v="1"/>
    <m/>
    <m/>
    <m/>
    <x v="3"/>
    <m/>
    <m/>
    <m/>
    <d v="2022-07-27T00:00:00"/>
    <d v="2028-06-30T00:00:00"/>
    <n v="2191"/>
    <x v="147"/>
    <m/>
    <m/>
    <m/>
    <m/>
    <s v="with cut-off date"/>
    <d v="2024-06-30T00:00:00"/>
    <d v="2026-06-30T00:00:00"/>
    <n v="3"/>
    <n v="3"/>
    <m/>
    <d v="2026-03-30T00:00:00"/>
    <m/>
    <s v="0.60 and 0.30"/>
    <m/>
    <m/>
    <m/>
    <m/>
    <m/>
    <m/>
    <m/>
    <m/>
    <m/>
    <m/>
    <m/>
    <m/>
    <m/>
    <m/>
    <m/>
    <m/>
    <m/>
    <d v="2026-01-30T00:00:00"/>
    <m/>
    <n v="25000"/>
    <m/>
    <m/>
    <s v="Euro"/>
    <n v="18.1"/>
    <m/>
    <m/>
    <m/>
    <m/>
    <n v="18.1"/>
    <m/>
    <m/>
    <m/>
    <m/>
    <m/>
    <m/>
    <m/>
    <m/>
    <m/>
    <m/>
    <m/>
    <m/>
    <m/>
    <m/>
    <m/>
    <m/>
    <m/>
    <m/>
    <m/>
    <m/>
    <n v="1"/>
    <m/>
  </r>
  <r>
    <m/>
    <s v="V200019"/>
    <s v="2021-0032"/>
    <x v="157"/>
    <n v="2"/>
    <s v="Wagon"/>
    <n v="75"/>
    <s v="37 80 4564 441-6"/>
    <x v="53"/>
    <m/>
    <m/>
    <x v="10"/>
    <x v="0"/>
    <n v="1"/>
    <m/>
    <m/>
    <n v="1"/>
    <m/>
    <n v="0"/>
    <n v="1"/>
    <x v="1"/>
    <m/>
    <m/>
    <m/>
    <x v="3"/>
    <m/>
    <m/>
    <m/>
    <d v="2022-07-27T00:00:00"/>
    <d v="2028-06-30T00:00:00"/>
    <n v="2191"/>
    <x v="147"/>
    <m/>
    <m/>
    <m/>
    <m/>
    <s v="with cut-off date"/>
    <d v="2024-06-30T00:00:00"/>
    <d v="2026-06-30T00:00:00"/>
    <n v="3"/>
    <n v="3"/>
    <m/>
    <d v="2026-03-30T00:00:00"/>
    <m/>
    <s v="0.60 and 0.30"/>
    <m/>
    <m/>
    <m/>
    <m/>
    <m/>
    <m/>
    <m/>
    <m/>
    <m/>
    <m/>
    <m/>
    <m/>
    <m/>
    <m/>
    <m/>
    <m/>
    <m/>
    <d v="2026-01-30T00:00:00"/>
    <m/>
    <n v="25000"/>
    <m/>
    <m/>
    <s v="Euro"/>
    <n v="18.1"/>
    <m/>
    <m/>
    <m/>
    <m/>
    <n v="18.1"/>
    <m/>
    <m/>
    <m/>
    <m/>
    <m/>
    <m/>
    <m/>
    <m/>
    <m/>
    <m/>
    <m/>
    <m/>
    <m/>
    <m/>
    <m/>
    <m/>
    <m/>
    <m/>
    <m/>
    <m/>
    <n v="1"/>
    <m/>
  </r>
  <r>
    <m/>
    <s v="V200019"/>
    <s v="2021-0032"/>
    <x v="157"/>
    <n v="2"/>
    <s v="Wagon"/>
    <n v="76"/>
    <s v="37 80 4564 442-4"/>
    <x v="53"/>
    <m/>
    <m/>
    <x v="10"/>
    <x v="0"/>
    <n v="1"/>
    <m/>
    <m/>
    <n v="1"/>
    <m/>
    <n v="0"/>
    <n v="1"/>
    <x v="1"/>
    <m/>
    <m/>
    <m/>
    <x v="3"/>
    <m/>
    <m/>
    <m/>
    <d v="2022-07-27T00:00:00"/>
    <d v="2028-06-30T00:00:00"/>
    <n v="2191"/>
    <x v="147"/>
    <m/>
    <m/>
    <m/>
    <m/>
    <s v="with cut-off date"/>
    <d v="2024-06-30T00:00:00"/>
    <d v="2026-06-30T00:00:00"/>
    <n v="3"/>
    <n v="3"/>
    <m/>
    <d v="2026-03-30T00:00:00"/>
    <m/>
    <s v="0.60 and 0.30"/>
    <m/>
    <m/>
    <m/>
    <m/>
    <m/>
    <m/>
    <m/>
    <m/>
    <m/>
    <m/>
    <m/>
    <m/>
    <m/>
    <m/>
    <m/>
    <m/>
    <m/>
    <d v="2026-01-30T00:00:00"/>
    <m/>
    <n v="25000"/>
    <m/>
    <m/>
    <s v="Euro"/>
    <n v="18.1"/>
    <m/>
    <m/>
    <m/>
    <m/>
    <n v="18.1"/>
    <m/>
    <m/>
    <m/>
    <m/>
    <m/>
    <m/>
    <m/>
    <m/>
    <m/>
    <m/>
    <m/>
    <m/>
    <m/>
    <m/>
    <m/>
    <m/>
    <m/>
    <m/>
    <m/>
    <m/>
    <n v="1"/>
    <m/>
  </r>
  <r>
    <m/>
    <s v="V200019"/>
    <s v="2021-0032"/>
    <x v="157"/>
    <n v="2"/>
    <s v="Wagon"/>
    <n v="77"/>
    <s v="37 80 4564 443-2"/>
    <x v="53"/>
    <m/>
    <m/>
    <x v="10"/>
    <x v="0"/>
    <n v="1"/>
    <m/>
    <m/>
    <n v="1"/>
    <m/>
    <n v="0"/>
    <n v="1"/>
    <x v="1"/>
    <m/>
    <m/>
    <m/>
    <x v="3"/>
    <m/>
    <m/>
    <m/>
    <d v="2022-07-27T00:00:00"/>
    <d v="2028-06-30T00:00:00"/>
    <n v="2191"/>
    <x v="147"/>
    <m/>
    <m/>
    <m/>
    <m/>
    <s v="with cut-off date"/>
    <d v="2024-06-30T00:00:00"/>
    <d v="2026-06-30T00:00:00"/>
    <n v="3"/>
    <n v="3"/>
    <m/>
    <d v="2026-03-30T00:00:00"/>
    <m/>
    <s v="0.60 and 0.30"/>
    <m/>
    <m/>
    <m/>
    <m/>
    <m/>
    <m/>
    <m/>
    <m/>
    <m/>
    <m/>
    <m/>
    <m/>
    <m/>
    <m/>
    <m/>
    <m/>
    <m/>
    <d v="2026-01-30T00:00:00"/>
    <m/>
    <n v="25000"/>
    <m/>
    <m/>
    <s v="Euro"/>
    <n v="18.1"/>
    <m/>
    <m/>
    <m/>
    <m/>
    <n v="18.1"/>
    <m/>
    <m/>
    <m/>
    <m/>
    <m/>
    <m/>
    <m/>
    <m/>
    <m/>
    <m/>
    <m/>
    <m/>
    <m/>
    <m/>
    <m/>
    <m/>
    <m/>
    <m/>
    <m/>
    <m/>
    <n v="1"/>
    <m/>
  </r>
  <r>
    <m/>
    <s v="V200019"/>
    <s v="2021-0032"/>
    <x v="157"/>
    <n v="2"/>
    <s v="Wagon"/>
    <n v="78"/>
    <s v="37 80 4564 446-5"/>
    <x v="53"/>
    <m/>
    <m/>
    <x v="10"/>
    <x v="0"/>
    <n v="1"/>
    <m/>
    <m/>
    <n v="1"/>
    <m/>
    <n v="0"/>
    <n v="1"/>
    <x v="1"/>
    <m/>
    <m/>
    <m/>
    <x v="3"/>
    <m/>
    <m/>
    <m/>
    <d v="2022-07-27T00:00:00"/>
    <d v="2028-06-30T00:00:00"/>
    <n v="2191"/>
    <x v="147"/>
    <m/>
    <m/>
    <m/>
    <m/>
    <s v="with cut-off date"/>
    <d v="2024-06-30T00:00:00"/>
    <d v="2026-06-30T00:00:00"/>
    <n v="3"/>
    <n v="3"/>
    <m/>
    <d v="2026-03-30T00:00:00"/>
    <m/>
    <s v="0.60 and 0.30"/>
    <m/>
    <m/>
    <m/>
    <m/>
    <m/>
    <m/>
    <m/>
    <m/>
    <m/>
    <m/>
    <m/>
    <m/>
    <m/>
    <m/>
    <m/>
    <m/>
    <m/>
    <d v="2026-01-30T00:00:00"/>
    <m/>
    <n v="25000"/>
    <m/>
    <m/>
    <s v="Euro"/>
    <n v="18.1"/>
    <m/>
    <m/>
    <m/>
    <m/>
    <n v="18.1"/>
    <m/>
    <m/>
    <m/>
    <m/>
    <m/>
    <m/>
    <m/>
    <m/>
    <m/>
    <m/>
    <m/>
    <m/>
    <m/>
    <m/>
    <m/>
    <m/>
    <m/>
    <m/>
    <m/>
    <m/>
    <n v="1"/>
    <m/>
  </r>
  <r>
    <m/>
    <s v="V200019"/>
    <s v="2021-0032"/>
    <x v="157"/>
    <n v="2"/>
    <s v="Wagon"/>
    <n v="79"/>
    <s v="37 80 4564 447-3"/>
    <x v="53"/>
    <m/>
    <m/>
    <x v="10"/>
    <x v="0"/>
    <n v="1"/>
    <m/>
    <m/>
    <n v="1"/>
    <m/>
    <n v="0"/>
    <n v="1"/>
    <x v="1"/>
    <m/>
    <m/>
    <m/>
    <x v="3"/>
    <m/>
    <m/>
    <m/>
    <d v="2022-07-27T00:00:00"/>
    <d v="2028-06-30T00:00:00"/>
    <n v="2191"/>
    <x v="147"/>
    <m/>
    <m/>
    <m/>
    <m/>
    <s v="with cut-off date"/>
    <d v="2024-06-30T00:00:00"/>
    <d v="2026-06-30T00:00:00"/>
    <n v="3"/>
    <n v="3"/>
    <m/>
    <d v="2026-03-30T00:00:00"/>
    <m/>
    <s v="0.60 and 0.30"/>
    <m/>
    <m/>
    <m/>
    <m/>
    <m/>
    <m/>
    <m/>
    <m/>
    <m/>
    <m/>
    <m/>
    <m/>
    <m/>
    <m/>
    <m/>
    <m/>
    <m/>
    <d v="2026-01-30T00:00:00"/>
    <m/>
    <n v="25000"/>
    <m/>
    <m/>
    <s v="Euro"/>
    <n v="18.1"/>
    <m/>
    <m/>
    <m/>
    <m/>
    <n v="18.1"/>
    <m/>
    <m/>
    <m/>
    <m/>
    <m/>
    <m/>
    <m/>
    <m/>
    <m/>
    <m/>
    <m/>
    <m/>
    <m/>
    <m/>
    <m/>
    <m/>
    <m/>
    <m/>
    <m/>
    <m/>
    <n v="1"/>
    <m/>
  </r>
  <r>
    <s v="OK 07.11.24 emo/dmo / LOA ok CMI 20.06.25"/>
    <s v="V200021"/>
    <s v="2022-0026"/>
    <x v="158"/>
    <m/>
    <s v="Header"/>
    <m/>
    <m/>
    <x v="53"/>
    <s v="CHE"/>
    <s v="Middle EU - ELSE"/>
    <x v="10"/>
    <x v="3"/>
    <n v="18"/>
    <m/>
    <m/>
    <n v="18"/>
    <n v="0"/>
    <n v="0"/>
    <n v="9"/>
    <x v="2"/>
    <m/>
    <m/>
    <m/>
    <x v="4"/>
    <m/>
    <d v="2022-11-09T00:00:00"/>
    <d v="2024-10-30T00:00:00"/>
    <m/>
    <m/>
    <n v="721"/>
    <x v="1"/>
    <d v="2025-09-29T00:00:00"/>
    <m/>
    <m/>
    <n v="18"/>
    <s v="n.a."/>
    <m/>
    <m/>
    <n v="0"/>
    <n v="3"/>
    <m/>
    <m/>
    <m/>
    <m/>
    <m/>
    <n v="25"/>
    <m/>
    <m/>
    <m/>
    <m/>
    <n v="721"/>
    <s v="B"/>
    <n v="100"/>
    <m/>
    <s v="CHE"/>
    <s v="Not required"/>
    <s v="N"/>
    <s v="N"/>
    <m/>
    <m/>
    <n v="1"/>
    <m/>
    <m/>
    <n v="40000"/>
    <s v="N"/>
    <m/>
    <s v="Euro"/>
    <n v="30.9"/>
    <n v="0"/>
    <n v="6"/>
    <m/>
    <n v="-2.116438356164383"/>
    <n v="30.9"/>
    <n v="0.15"/>
    <n v="0"/>
    <m/>
    <n v="0.06"/>
    <n v="7.26"/>
    <n v="0"/>
    <n v="7.26"/>
    <n v="0"/>
    <n v="0"/>
    <n v="0"/>
    <n v="23.64"/>
    <s v="0.00"/>
    <n v="23.64"/>
    <n v="0.9936548223350254"/>
    <n v="0"/>
    <n v="23.49"/>
    <n v="36.42"/>
    <n v="720000"/>
    <n v="36000"/>
    <s v="Y"/>
    <n v="18"/>
    <n v="202456.8"/>
  </r>
  <r>
    <m/>
    <s v="V200021"/>
    <s v="2022-0026"/>
    <x v="158"/>
    <m/>
    <s v="Wagon"/>
    <n v="1"/>
    <e v="#N/A"/>
    <x v="53"/>
    <m/>
    <m/>
    <x v="10"/>
    <x v="3"/>
    <n v="1"/>
    <m/>
    <m/>
    <n v="1"/>
    <m/>
    <n v="0"/>
    <n v="0"/>
    <x v="1"/>
    <m/>
    <m/>
    <m/>
    <x v="0"/>
    <m/>
    <m/>
    <m/>
    <e v="#N/A"/>
    <e v="#N/A"/>
    <n v="721"/>
    <x v="1"/>
    <m/>
    <m/>
    <m/>
    <m/>
    <s v="n.a."/>
    <m/>
    <m/>
    <n v="0"/>
    <n v="3"/>
    <m/>
    <e v="#N/A"/>
    <m/>
    <m/>
    <m/>
    <m/>
    <m/>
    <m/>
    <m/>
    <m/>
    <m/>
    <m/>
    <m/>
    <m/>
    <m/>
    <m/>
    <m/>
    <m/>
    <m/>
    <m/>
    <m/>
    <m/>
    <m/>
    <n v="40000"/>
    <m/>
    <m/>
    <s v="Euro"/>
    <n v="30.9"/>
    <m/>
    <m/>
    <m/>
    <m/>
    <e v="#N/A"/>
    <m/>
    <m/>
    <m/>
    <m/>
    <m/>
    <m/>
    <m/>
    <m/>
    <m/>
    <m/>
    <m/>
    <m/>
    <m/>
    <m/>
    <m/>
    <m/>
    <m/>
    <m/>
    <m/>
    <m/>
    <n v="1"/>
    <m/>
  </r>
  <r>
    <m/>
    <s v="V200021"/>
    <s v="2022-0026"/>
    <x v="158"/>
    <m/>
    <s v="Wagon"/>
    <n v="2"/>
    <e v="#N/A"/>
    <x v="53"/>
    <m/>
    <m/>
    <x v="10"/>
    <x v="3"/>
    <n v="1"/>
    <m/>
    <m/>
    <n v="1"/>
    <m/>
    <n v="0"/>
    <n v="1"/>
    <x v="1"/>
    <m/>
    <m/>
    <m/>
    <x v="4"/>
    <m/>
    <m/>
    <m/>
    <e v="#N/A"/>
    <e v="#N/A"/>
    <n v="721"/>
    <x v="1"/>
    <m/>
    <m/>
    <m/>
    <m/>
    <s v="n.a."/>
    <m/>
    <m/>
    <n v="0"/>
    <n v="3"/>
    <m/>
    <d v="2025-10-31T00:00:00"/>
    <m/>
    <m/>
    <m/>
    <m/>
    <m/>
    <m/>
    <m/>
    <m/>
    <m/>
    <m/>
    <m/>
    <m/>
    <m/>
    <m/>
    <m/>
    <m/>
    <m/>
    <m/>
    <m/>
    <m/>
    <m/>
    <n v="40000"/>
    <m/>
    <m/>
    <s v="Euro"/>
    <n v="30.9"/>
    <m/>
    <m/>
    <m/>
    <m/>
    <e v="#N/A"/>
    <m/>
    <m/>
    <m/>
    <m/>
    <m/>
    <m/>
    <m/>
    <m/>
    <m/>
    <m/>
    <m/>
    <m/>
    <m/>
    <m/>
    <m/>
    <m/>
    <m/>
    <m/>
    <m/>
    <m/>
    <n v="1"/>
    <m/>
  </r>
  <r>
    <m/>
    <s v="V200021"/>
    <s v="2022-0026"/>
    <x v="158"/>
    <m/>
    <s v="Wagon"/>
    <n v="3"/>
    <e v="#N/A"/>
    <x v="53"/>
    <m/>
    <m/>
    <x v="10"/>
    <x v="3"/>
    <n v="1"/>
    <m/>
    <m/>
    <n v="1"/>
    <m/>
    <n v="0"/>
    <n v="1"/>
    <x v="1"/>
    <m/>
    <m/>
    <m/>
    <x v="4"/>
    <m/>
    <m/>
    <m/>
    <e v="#N/A"/>
    <e v="#N/A"/>
    <n v="721"/>
    <x v="1"/>
    <m/>
    <m/>
    <m/>
    <m/>
    <s v="n.a."/>
    <m/>
    <m/>
    <n v="0"/>
    <n v="3"/>
    <m/>
    <d v="2025-10-31T00:00:00"/>
    <m/>
    <m/>
    <m/>
    <m/>
    <m/>
    <m/>
    <m/>
    <m/>
    <m/>
    <m/>
    <m/>
    <m/>
    <m/>
    <m/>
    <m/>
    <m/>
    <m/>
    <m/>
    <m/>
    <m/>
    <m/>
    <n v="40000"/>
    <m/>
    <m/>
    <s v="Euro"/>
    <n v="30.9"/>
    <m/>
    <m/>
    <m/>
    <m/>
    <e v="#N/A"/>
    <m/>
    <m/>
    <m/>
    <m/>
    <m/>
    <m/>
    <m/>
    <m/>
    <m/>
    <m/>
    <m/>
    <m/>
    <m/>
    <m/>
    <m/>
    <m/>
    <m/>
    <m/>
    <m/>
    <m/>
    <n v="1"/>
    <m/>
  </r>
  <r>
    <m/>
    <s v="V200021"/>
    <s v="2022-0026"/>
    <x v="158"/>
    <m/>
    <s v="Wagon"/>
    <n v="4"/>
    <e v="#N/A"/>
    <x v="53"/>
    <m/>
    <m/>
    <x v="10"/>
    <x v="3"/>
    <n v="1"/>
    <m/>
    <m/>
    <n v="1"/>
    <m/>
    <n v="0"/>
    <n v="1"/>
    <x v="1"/>
    <m/>
    <m/>
    <m/>
    <x v="4"/>
    <m/>
    <m/>
    <m/>
    <e v="#N/A"/>
    <e v="#N/A"/>
    <n v="721"/>
    <x v="1"/>
    <m/>
    <m/>
    <m/>
    <m/>
    <s v="n.a."/>
    <m/>
    <m/>
    <n v="0"/>
    <n v="3"/>
    <m/>
    <d v="2025-10-31T00:00:00"/>
    <m/>
    <m/>
    <m/>
    <m/>
    <m/>
    <m/>
    <m/>
    <m/>
    <m/>
    <m/>
    <m/>
    <m/>
    <m/>
    <m/>
    <m/>
    <m/>
    <m/>
    <m/>
    <m/>
    <m/>
    <m/>
    <n v="40000"/>
    <m/>
    <m/>
    <s v="Euro"/>
    <n v="30.9"/>
    <m/>
    <m/>
    <m/>
    <m/>
    <e v="#N/A"/>
    <m/>
    <m/>
    <m/>
    <m/>
    <m/>
    <m/>
    <m/>
    <m/>
    <m/>
    <m/>
    <m/>
    <m/>
    <m/>
    <m/>
    <m/>
    <m/>
    <m/>
    <m/>
    <m/>
    <m/>
    <n v="1"/>
    <m/>
  </r>
  <r>
    <m/>
    <s v="V200021"/>
    <s v="2022-0026"/>
    <x v="158"/>
    <m/>
    <s v="Wagon"/>
    <n v="5"/>
    <e v="#N/A"/>
    <x v="53"/>
    <m/>
    <m/>
    <x v="10"/>
    <x v="3"/>
    <n v="1"/>
    <m/>
    <m/>
    <n v="1"/>
    <m/>
    <n v="0"/>
    <n v="1"/>
    <x v="1"/>
    <m/>
    <m/>
    <m/>
    <x v="4"/>
    <m/>
    <m/>
    <m/>
    <e v="#N/A"/>
    <e v="#N/A"/>
    <n v="721"/>
    <x v="1"/>
    <m/>
    <m/>
    <m/>
    <m/>
    <s v="n.a."/>
    <m/>
    <m/>
    <n v="0"/>
    <n v="3"/>
    <m/>
    <d v="2025-10-31T00:00:00"/>
    <m/>
    <m/>
    <m/>
    <m/>
    <m/>
    <m/>
    <m/>
    <m/>
    <m/>
    <m/>
    <m/>
    <m/>
    <m/>
    <m/>
    <m/>
    <m/>
    <m/>
    <m/>
    <m/>
    <m/>
    <m/>
    <n v="40000"/>
    <m/>
    <m/>
    <s v="Euro"/>
    <n v="30.9"/>
    <m/>
    <m/>
    <m/>
    <m/>
    <e v="#N/A"/>
    <m/>
    <m/>
    <m/>
    <m/>
    <m/>
    <m/>
    <m/>
    <m/>
    <m/>
    <m/>
    <m/>
    <m/>
    <m/>
    <m/>
    <m/>
    <m/>
    <m/>
    <m/>
    <m/>
    <m/>
    <n v="1"/>
    <m/>
  </r>
  <r>
    <m/>
    <s v="V200021"/>
    <s v="2022-0026"/>
    <x v="158"/>
    <m/>
    <s v="Wagon"/>
    <n v="6"/>
    <e v="#N/A"/>
    <x v="53"/>
    <m/>
    <m/>
    <x v="10"/>
    <x v="3"/>
    <n v="1"/>
    <m/>
    <m/>
    <n v="1"/>
    <m/>
    <n v="0"/>
    <n v="1"/>
    <x v="1"/>
    <m/>
    <m/>
    <m/>
    <x v="4"/>
    <m/>
    <m/>
    <m/>
    <e v="#N/A"/>
    <e v="#N/A"/>
    <n v="721"/>
    <x v="1"/>
    <m/>
    <m/>
    <m/>
    <m/>
    <s v="n.a."/>
    <m/>
    <m/>
    <n v="0"/>
    <n v="3"/>
    <m/>
    <d v="2025-10-31T00:00:00"/>
    <m/>
    <m/>
    <m/>
    <m/>
    <m/>
    <m/>
    <m/>
    <m/>
    <m/>
    <m/>
    <m/>
    <m/>
    <m/>
    <m/>
    <m/>
    <m/>
    <m/>
    <m/>
    <m/>
    <m/>
    <m/>
    <n v="40000"/>
    <m/>
    <m/>
    <s v="Euro"/>
    <n v="30.9"/>
    <m/>
    <m/>
    <m/>
    <m/>
    <e v="#N/A"/>
    <m/>
    <m/>
    <m/>
    <m/>
    <m/>
    <m/>
    <m/>
    <m/>
    <m/>
    <m/>
    <m/>
    <m/>
    <m/>
    <m/>
    <m/>
    <m/>
    <m/>
    <m/>
    <m/>
    <m/>
    <n v="1"/>
    <m/>
  </r>
  <r>
    <m/>
    <s v="V200021"/>
    <s v="2022-0026"/>
    <x v="158"/>
    <m/>
    <s v="Wagon"/>
    <n v="7"/>
    <e v="#N/A"/>
    <x v="53"/>
    <m/>
    <m/>
    <x v="10"/>
    <x v="3"/>
    <n v="1"/>
    <m/>
    <m/>
    <n v="1"/>
    <m/>
    <n v="0"/>
    <n v="0"/>
    <x v="1"/>
    <m/>
    <m/>
    <m/>
    <x v="0"/>
    <m/>
    <m/>
    <m/>
    <e v="#N/A"/>
    <e v="#N/A"/>
    <n v="721"/>
    <x v="1"/>
    <m/>
    <m/>
    <m/>
    <m/>
    <s v="n.a."/>
    <m/>
    <m/>
    <n v="0"/>
    <n v="3"/>
    <m/>
    <e v="#N/A"/>
    <m/>
    <m/>
    <m/>
    <m/>
    <m/>
    <m/>
    <m/>
    <m/>
    <m/>
    <m/>
    <m/>
    <m/>
    <m/>
    <m/>
    <m/>
    <m/>
    <m/>
    <m/>
    <m/>
    <m/>
    <m/>
    <n v="40000"/>
    <m/>
    <m/>
    <s v="Euro"/>
    <n v="30.9"/>
    <m/>
    <m/>
    <m/>
    <m/>
    <e v="#N/A"/>
    <m/>
    <m/>
    <m/>
    <m/>
    <m/>
    <m/>
    <m/>
    <m/>
    <m/>
    <m/>
    <m/>
    <m/>
    <m/>
    <m/>
    <m/>
    <m/>
    <m/>
    <m/>
    <m/>
    <m/>
    <n v="1"/>
    <m/>
  </r>
  <r>
    <m/>
    <s v="V200021"/>
    <s v="2022-0026"/>
    <x v="158"/>
    <m/>
    <s v="Wagon"/>
    <n v="8"/>
    <e v="#N/A"/>
    <x v="53"/>
    <m/>
    <m/>
    <x v="10"/>
    <x v="3"/>
    <n v="1"/>
    <m/>
    <m/>
    <n v="1"/>
    <m/>
    <n v="0"/>
    <n v="1"/>
    <x v="1"/>
    <m/>
    <m/>
    <m/>
    <x v="4"/>
    <m/>
    <m/>
    <m/>
    <e v="#N/A"/>
    <e v="#N/A"/>
    <n v="721"/>
    <x v="1"/>
    <m/>
    <m/>
    <m/>
    <m/>
    <s v="n.a."/>
    <m/>
    <m/>
    <n v="0"/>
    <n v="3"/>
    <m/>
    <d v="2025-10-31T00:00:00"/>
    <m/>
    <m/>
    <m/>
    <m/>
    <m/>
    <m/>
    <m/>
    <m/>
    <m/>
    <m/>
    <m/>
    <m/>
    <m/>
    <m/>
    <m/>
    <m/>
    <m/>
    <m/>
    <m/>
    <m/>
    <m/>
    <n v="40000"/>
    <m/>
    <m/>
    <s v="Euro"/>
    <n v="30.9"/>
    <m/>
    <m/>
    <m/>
    <m/>
    <e v="#N/A"/>
    <m/>
    <m/>
    <m/>
    <m/>
    <m/>
    <m/>
    <m/>
    <m/>
    <m/>
    <m/>
    <m/>
    <m/>
    <m/>
    <m/>
    <m/>
    <m/>
    <m/>
    <m/>
    <m/>
    <m/>
    <n v="1"/>
    <m/>
  </r>
  <r>
    <m/>
    <s v="V200021"/>
    <s v="2022-0026"/>
    <x v="158"/>
    <m/>
    <s v="Wagon"/>
    <n v="9"/>
    <e v="#N/A"/>
    <x v="53"/>
    <m/>
    <m/>
    <x v="10"/>
    <x v="3"/>
    <n v="1"/>
    <m/>
    <m/>
    <n v="1"/>
    <m/>
    <n v="0"/>
    <n v="1"/>
    <x v="1"/>
    <m/>
    <m/>
    <m/>
    <x v="4"/>
    <m/>
    <m/>
    <m/>
    <e v="#N/A"/>
    <e v="#N/A"/>
    <n v="721"/>
    <x v="1"/>
    <m/>
    <m/>
    <m/>
    <m/>
    <s v="n.a."/>
    <m/>
    <m/>
    <n v="0"/>
    <n v="3"/>
    <m/>
    <d v="2025-10-31T00:00:00"/>
    <m/>
    <m/>
    <m/>
    <m/>
    <m/>
    <m/>
    <m/>
    <m/>
    <m/>
    <m/>
    <m/>
    <m/>
    <m/>
    <m/>
    <m/>
    <m/>
    <m/>
    <m/>
    <m/>
    <m/>
    <m/>
    <n v="40000"/>
    <m/>
    <m/>
    <s v="Euro"/>
    <n v="30.9"/>
    <m/>
    <m/>
    <m/>
    <m/>
    <e v="#N/A"/>
    <m/>
    <m/>
    <m/>
    <m/>
    <m/>
    <m/>
    <m/>
    <m/>
    <m/>
    <m/>
    <m/>
    <m/>
    <m/>
    <m/>
    <m/>
    <m/>
    <m/>
    <m/>
    <m/>
    <m/>
    <n v="1"/>
    <m/>
  </r>
  <r>
    <m/>
    <s v="V200021"/>
    <s v="2022-0026"/>
    <x v="158"/>
    <m/>
    <s v="Wagon"/>
    <n v="10"/>
    <e v="#N/A"/>
    <x v="53"/>
    <m/>
    <m/>
    <x v="10"/>
    <x v="3"/>
    <n v="1"/>
    <m/>
    <m/>
    <n v="1"/>
    <m/>
    <n v="0"/>
    <n v="1"/>
    <x v="1"/>
    <m/>
    <m/>
    <m/>
    <x v="4"/>
    <m/>
    <m/>
    <m/>
    <e v="#N/A"/>
    <e v="#N/A"/>
    <n v="721"/>
    <x v="1"/>
    <m/>
    <m/>
    <m/>
    <m/>
    <s v="n.a."/>
    <m/>
    <m/>
    <n v="0"/>
    <n v="3"/>
    <m/>
    <d v="2025-10-31T00:00:00"/>
    <m/>
    <m/>
    <m/>
    <m/>
    <m/>
    <m/>
    <m/>
    <m/>
    <m/>
    <m/>
    <m/>
    <m/>
    <m/>
    <m/>
    <m/>
    <m/>
    <m/>
    <m/>
    <m/>
    <m/>
    <m/>
    <n v="40000"/>
    <m/>
    <m/>
    <s v="Euro"/>
    <n v="30.9"/>
    <m/>
    <m/>
    <m/>
    <m/>
    <e v="#N/A"/>
    <m/>
    <m/>
    <m/>
    <m/>
    <m/>
    <m/>
    <m/>
    <m/>
    <m/>
    <m/>
    <m/>
    <m/>
    <m/>
    <m/>
    <m/>
    <m/>
    <m/>
    <m/>
    <m/>
    <m/>
    <n v="1"/>
    <m/>
  </r>
  <r>
    <m/>
    <s v="V200021"/>
    <s v="2022-0026"/>
    <x v="158"/>
    <m/>
    <s v="Wagon"/>
    <n v="11"/>
    <e v="#N/A"/>
    <x v="53"/>
    <m/>
    <m/>
    <x v="10"/>
    <x v="3"/>
    <n v="1"/>
    <m/>
    <m/>
    <n v="1"/>
    <m/>
    <n v="0"/>
    <n v="0"/>
    <x v="1"/>
    <m/>
    <m/>
    <m/>
    <x v="0"/>
    <m/>
    <m/>
    <m/>
    <e v="#N/A"/>
    <e v="#N/A"/>
    <n v="721"/>
    <x v="1"/>
    <m/>
    <m/>
    <m/>
    <m/>
    <s v="n.a."/>
    <m/>
    <m/>
    <n v="0"/>
    <n v="3"/>
    <m/>
    <e v="#N/A"/>
    <m/>
    <m/>
    <m/>
    <m/>
    <m/>
    <m/>
    <m/>
    <m/>
    <m/>
    <m/>
    <m/>
    <m/>
    <m/>
    <m/>
    <m/>
    <m/>
    <m/>
    <m/>
    <m/>
    <m/>
    <m/>
    <n v="40000"/>
    <m/>
    <m/>
    <s v="Euro"/>
    <n v="30.9"/>
    <m/>
    <m/>
    <m/>
    <m/>
    <e v="#N/A"/>
    <m/>
    <m/>
    <m/>
    <m/>
    <m/>
    <m/>
    <m/>
    <m/>
    <m/>
    <m/>
    <m/>
    <m/>
    <m/>
    <m/>
    <m/>
    <m/>
    <m/>
    <m/>
    <m/>
    <m/>
    <n v="1"/>
    <m/>
  </r>
  <r>
    <m/>
    <s v="V200021"/>
    <s v="2022-0026"/>
    <x v="158"/>
    <m/>
    <s v="Wagon"/>
    <n v="12"/>
    <e v="#N/A"/>
    <x v="53"/>
    <m/>
    <m/>
    <x v="10"/>
    <x v="3"/>
    <n v="1"/>
    <m/>
    <m/>
    <n v="1"/>
    <m/>
    <n v="0"/>
    <n v="1"/>
    <x v="1"/>
    <m/>
    <m/>
    <m/>
    <x v="4"/>
    <m/>
    <m/>
    <m/>
    <e v="#N/A"/>
    <e v="#N/A"/>
    <n v="721"/>
    <x v="1"/>
    <m/>
    <m/>
    <m/>
    <m/>
    <s v="n.a."/>
    <m/>
    <m/>
    <n v="0"/>
    <n v="3"/>
    <m/>
    <d v="2025-10-31T00:00:00"/>
    <m/>
    <m/>
    <m/>
    <m/>
    <m/>
    <m/>
    <m/>
    <m/>
    <m/>
    <m/>
    <m/>
    <m/>
    <m/>
    <m/>
    <m/>
    <m/>
    <m/>
    <m/>
    <m/>
    <m/>
    <m/>
    <n v="40000"/>
    <m/>
    <m/>
    <s v="Euro"/>
    <n v="30.9"/>
    <m/>
    <m/>
    <m/>
    <m/>
    <e v="#N/A"/>
    <m/>
    <m/>
    <m/>
    <m/>
    <m/>
    <m/>
    <m/>
    <m/>
    <m/>
    <m/>
    <m/>
    <m/>
    <m/>
    <m/>
    <m/>
    <m/>
    <m/>
    <m/>
    <m/>
    <m/>
    <n v="1"/>
    <m/>
  </r>
  <r>
    <m/>
    <s v="V200021"/>
    <s v="2022-0026"/>
    <x v="158"/>
    <m/>
    <s v="Wagon"/>
    <n v="13"/>
    <e v="#N/A"/>
    <x v="53"/>
    <m/>
    <m/>
    <x v="10"/>
    <x v="3"/>
    <n v="1"/>
    <m/>
    <m/>
    <n v="1"/>
    <m/>
    <n v="0"/>
    <n v="0"/>
    <x v="1"/>
    <m/>
    <m/>
    <m/>
    <x v="0"/>
    <m/>
    <m/>
    <m/>
    <e v="#N/A"/>
    <e v="#N/A"/>
    <n v="721"/>
    <x v="1"/>
    <m/>
    <m/>
    <m/>
    <m/>
    <s v="n.a."/>
    <m/>
    <m/>
    <n v="0"/>
    <n v="3"/>
    <m/>
    <e v="#N/A"/>
    <m/>
    <m/>
    <m/>
    <m/>
    <m/>
    <m/>
    <m/>
    <m/>
    <m/>
    <m/>
    <m/>
    <m/>
    <m/>
    <m/>
    <m/>
    <m/>
    <m/>
    <m/>
    <m/>
    <m/>
    <m/>
    <n v="40000"/>
    <m/>
    <m/>
    <s v="Euro"/>
    <n v="30.9"/>
    <m/>
    <m/>
    <m/>
    <m/>
    <e v="#N/A"/>
    <m/>
    <m/>
    <m/>
    <m/>
    <m/>
    <m/>
    <m/>
    <m/>
    <m/>
    <m/>
    <m/>
    <m/>
    <m/>
    <m/>
    <m/>
    <m/>
    <m/>
    <m/>
    <m/>
    <m/>
    <n v="1"/>
    <m/>
  </r>
  <r>
    <m/>
    <s v="V200021"/>
    <s v="2022-0026"/>
    <x v="158"/>
    <m/>
    <s v="Wagon"/>
    <n v="14"/>
    <e v="#N/A"/>
    <x v="53"/>
    <m/>
    <m/>
    <x v="10"/>
    <x v="3"/>
    <n v="1"/>
    <m/>
    <m/>
    <n v="1"/>
    <m/>
    <n v="0"/>
    <n v="0"/>
    <x v="1"/>
    <m/>
    <m/>
    <m/>
    <x v="0"/>
    <m/>
    <m/>
    <m/>
    <e v="#N/A"/>
    <e v="#N/A"/>
    <n v="721"/>
    <x v="1"/>
    <m/>
    <m/>
    <m/>
    <m/>
    <s v="n.a."/>
    <m/>
    <m/>
    <n v="0"/>
    <n v="3"/>
    <m/>
    <e v="#N/A"/>
    <m/>
    <m/>
    <m/>
    <m/>
    <m/>
    <m/>
    <m/>
    <m/>
    <m/>
    <m/>
    <m/>
    <m/>
    <m/>
    <m/>
    <m/>
    <m/>
    <m/>
    <m/>
    <m/>
    <m/>
    <m/>
    <n v="40000"/>
    <m/>
    <m/>
    <s v="Euro"/>
    <n v="30.9"/>
    <m/>
    <m/>
    <m/>
    <m/>
    <e v="#N/A"/>
    <m/>
    <m/>
    <m/>
    <m/>
    <m/>
    <m/>
    <m/>
    <m/>
    <m/>
    <m/>
    <m/>
    <m/>
    <m/>
    <m/>
    <m/>
    <m/>
    <m/>
    <m/>
    <m/>
    <m/>
    <n v="1"/>
    <m/>
  </r>
  <r>
    <m/>
    <s v="V200021"/>
    <s v="2022-0026"/>
    <x v="158"/>
    <m/>
    <s v="Wagon"/>
    <n v="15"/>
    <e v="#N/A"/>
    <x v="53"/>
    <m/>
    <m/>
    <x v="10"/>
    <x v="3"/>
    <n v="1"/>
    <m/>
    <m/>
    <n v="1"/>
    <m/>
    <n v="0"/>
    <n v="0"/>
    <x v="1"/>
    <m/>
    <m/>
    <m/>
    <x v="0"/>
    <m/>
    <m/>
    <m/>
    <e v="#N/A"/>
    <e v="#N/A"/>
    <n v="721"/>
    <x v="1"/>
    <m/>
    <m/>
    <m/>
    <m/>
    <s v="n.a."/>
    <m/>
    <m/>
    <n v="0"/>
    <n v="3"/>
    <m/>
    <e v="#N/A"/>
    <m/>
    <m/>
    <m/>
    <m/>
    <m/>
    <m/>
    <m/>
    <m/>
    <m/>
    <m/>
    <m/>
    <m/>
    <m/>
    <m/>
    <m/>
    <m/>
    <m/>
    <m/>
    <m/>
    <m/>
    <m/>
    <n v="40000"/>
    <m/>
    <m/>
    <s v="Euro"/>
    <n v="30.9"/>
    <m/>
    <m/>
    <m/>
    <m/>
    <e v="#N/A"/>
    <m/>
    <m/>
    <m/>
    <m/>
    <m/>
    <m/>
    <m/>
    <m/>
    <m/>
    <m/>
    <m/>
    <m/>
    <m/>
    <m/>
    <m/>
    <m/>
    <m/>
    <m/>
    <m/>
    <m/>
    <n v="1"/>
    <m/>
  </r>
  <r>
    <m/>
    <s v="V200021"/>
    <s v="2022-0026"/>
    <x v="158"/>
    <m/>
    <s v="Wagon"/>
    <n v="16"/>
    <e v="#N/A"/>
    <x v="53"/>
    <m/>
    <m/>
    <x v="10"/>
    <x v="3"/>
    <n v="1"/>
    <m/>
    <m/>
    <n v="1"/>
    <m/>
    <n v="0"/>
    <n v="0"/>
    <x v="1"/>
    <m/>
    <m/>
    <m/>
    <x v="0"/>
    <m/>
    <m/>
    <m/>
    <e v="#N/A"/>
    <e v="#N/A"/>
    <n v="721"/>
    <x v="1"/>
    <m/>
    <m/>
    <m/>
    <m/>
    <s v="n.a."/>
    <m/>
    <m/>
    <n v="0"/>
    <n v="3"/>
    <m/>
    <e v="#N/A"/>
    <m/>
    <m/>
    <m/>
    <m/>
    <m/>
    <m/>
    <m/>
    <m/>
    <m/>
    <m/>
    <m/>
    <m/>
    <m/>
    <m/>
    <m/>
    <m/>
    <m/>
    <m/>
    <m/>
    <m/>
    <m/>
    <n v="40000"/>
    <m/>
    <m/>
    <s v="Euro"/>
    <n v="30.9"/>
    <m/>
    <m/>
    <m/>
    <m/>
    <e v="#N/A"/>
    <m/>
    <m/>
    <m/>
    <m/>
    <m/>
    <m/>
    <m/>
    <m/>
    <m/>
    <m/>
    <m/>
    <m/>
    <m/>
    <m/>
    <m/>
    <m/>
    <m/>
    <m/>
    <m/>
    <m/>
    <n v="1"/>
    <m/>
  </r>
  <r>
    <m/>
    <s v="V200021"/>
    <s v="2022-0026"/>
    <x v="158"/>
    <m/>
    <s v="Wagon"/>
    <n v="17"/>
    <e v="#N/A"/>
    <x v="53"/>
    <m/>
    <m/>
    <x v="10"/>
    <x v="3"/>
    <n v="1"/>
    <m/>
    <m/>
    <n v="1"/>
    <m/>
    <n v="0"/>
    <n v="0"/>
    <x v="1"/>
    <m/>
    <m/>
    <m/>
    <x v="0"/>
    <m/>
    <m/>
    <m/>
    <e v="#N/A"/>
    <e v="#N/A"/>
    <n v="721"/>
    <x v="1"/>
    <m/>
    <m/>
    <m/>
    <m/>
    <s v="n.a."/>
    <m/>
    <m/>
    <n v="0"/>
    <n v="3"/>
    <m/>
    <e v="#N/A"/>
    <m/>
    <m/>
    <m/>
    <m/>
    <m/>
    <m/>
    <m/>
    <m/>
    <m/>
    <m/>
    <m/>
    <m/>
    <m/>
    <m/>
    <m/>
    <m/>
    <m/>
    <m/>
    <m/>
    <m/>
    <m/>
    <n v="40000"/>
    <m/>
    <m/>
    <s v="Euro"/>
    <n v="30.9"/>
    <m/>
    <m/>
    <m/>
    <m/>
    <e v="#N/A"/>
    <m/>
    <m/>
    <m/>
    <m/>
    <m/>
    <m/>
    <m/>
    <m/>
    <m/>
    <m/>
    <m/>
    <m/>
    <m/>
    <m/>
    <m/>
    <m/>
    <m/>
    <m/>
    <m/>
    <m/>
    <n v="1"/>
    <m/>
  </r>
  <r>
    <m/>
    <s v="V200021"/>
    <s v="2022-0026"/>
    <x v="158"/>
    <m/>
    <s v="Wagon"/>
    <n v="18"/>
    <e v="#N/A"/>
    <x v="53"/>
    <m/>
    <m/>
    <x v="10"/>
    <x v="3"/>
    <n v="1"/>
    <m/>
    <m/>
    <n v="1"/>
    <m/>
    <n v="0"/>
    <n v="0"/>
    <x v="1"/>
    <m/>
    <m/>
    <m/>
    <x v="0"/>
    <m/>
    <m/>
    <m/>
    <e v="#N/A"/>
    <e v="#N/A"/>
    <n v="721"/>
    <x v="1"/>
    <m/>
    <m/>
    <m/>
    <m/>
    <s v="n.a."/>
    <m/>
    <m/>
    <n v="0"/>
    <n v="3"/>
    <m/>
    <e v="#N/A"/>
    <m/>
    <m/>
    <m/>
    <m/>
    <m/>
    <m/>
    <m/>
    <m/>
    <m/>
    <m/>
    <m/>
    <m/>
    <m/>
    <m/>
    <m/>
    <m/>
    <m/>
    <m/>
    <m/>
    <m/>
    <m/>
    <n v="40000"/>
    <m/>
    <m/>
    <s v="Euro"/>
    <n v="30.9"/>
    <m/>
    <m/>
    <m/>
    <m/>
    <e v="#N/A"/>
    <m/>
    <m/>
    <m/>
    <m/>
    <m/>
    <m/>
    <m/>
    <m/>
    <m/>
    <m/>
    <m/>
    <m/>
    <m/>
    <m/>
    <m/>
    <m/>
    <m/>
    <m/>
    <m/>
    <m/>
    <n v="1"/>
    <m/>
  </r>
  <r>
    <s v="LOA ok CMI 20.06.25"/>
    <s v="V700001"/>
    <s v="2022-0027"/>
    <x v="159"/>
    <m/>
    <s v="Header"/>
    <m/>
    <m/>
    <x v="53"/>
    <s v="CHE"/>
    <s v="Middle EU - ELSE"/>
    <x v="10"/>
    <x v="3"/>
    <n v="4"/>
    <m/>
    <m/>
    <n v="4"/>
    <n v="0"/>
    <n v="0"/>
    <n v="0"/>
    <x v="2"/>
    <s v="PAYG"/>
    <d v="2023-04-04T00:00:00"/>
    <d v="2099-12-31T00:00:00"/>
    <x v="0"/>
    <m/>
    <d v="2022-11-01T00:00:00"/>
    <d v="2025-12-31T00:00:00"/>
    <m/>
    <m/>
    <n v="1156"/>
    <x v="1"/>
    <d v="2025-09-29T00:00:00"/>
    <m/>
    <m/>
    <n v="4"/>
    <s v="with as-of date"/>
    <d v="2023-01-31T00:00:00"/>
    <m/>
    <n v="1"/>
    <n v="0"/>
    <m/>
    <m/>
    <m/>
    <m/>
    <m/>
    <m/>
    <m/>
    <m/>
    <m/>
    <m/>
    <n v="91"/>
    <s v="B"/>
    <n v="100"/>
    <m/>
    <s v="CHE"/>
    <s v="Not required"/>
    <s v="N"/>
    <s v="N"/>
    <m/>
    <m/>
    <m/>
    <m/>
    <m/>
    <n v="40000"/>
    <m/>
    <m/>
    <s v="Euro"/>
    <n v="34"/>
    <n v="0"/>
    <n v="6"/>
    <m/>
    <n v="0"/>
    <n v="34"/>
    <n v="0.15"/>
    <n v="0"/>
    <m/>
    <n v="0.06"/>
    <n v="7.26"/>
    <n v="0"/>
    <n v="7.26"/>
    <n v="0"/>
    <n v="0"/>
    <n v="0"/>
    <n v="26.74"/>
    <s v="0.00"/>
    <n v="26.74"/>
    <n v="0.9943904263275993"/>
    <n v="0"/>
    <n v="26.59"/>
    <n v="28.91"/>
    <n v="160000"/>
    <n v="8000"/>
    <s v="Y"/>
    <n v="4"/>
    <n v="49504"/>
  </r>
  <r>
    <m/>
    <s v="V700001"/>
    <s v="2022-0027"/>
    <x v="159"/>
    <m/>
    <s v="Wagon"/>
    <n v="1"/>
    <e v="#N/A"/>
    <x v="53"/>
    <m/>
    <m/>
    <x v="10"/>
    <x v="3"/>
    <n v="1"/>
    <m/>
    <m/>
    <n v="1"/>
    <m/>
    <n v="0"/>
    <n v="0"/>
    <x v="1"/>
    <s v="PAYG"/>
    <d v="2023-04-04T00:00:00"/>
    <d v="2099-12-31T00:00:00"/>
    <x v="0"/>
    <m/>
    <m/>
    <m/>
    <e v="#N/A"/>
    <e v="#N/A"/>
    <n v="1156"/>
    <x v="1"/>
    <m/>
    <m/>
    <m/>
    <m/>
    <s v="with as-of date"/>
    <d v="2023-01-31T00:00:00"/>
    <m/>
    <n v="1"/>
    <n v="0"/>
    <m/>
    <e v="#N/A"/>
    <m/>
    <m/>
    <m/>
    <m/>
    <m/>
    <m/>
    <m/>
    <m/>
    <m/>
    <m/>
    <m/>
    <m/>
    <m/>
    <m/>
    <m/>
    <m/>
    <m/>
    <m/>
    <m/>
    <m/>
    <m/>
    <n v="40000"/>
    <m/>
    <m/>
    <s v="Euro"/>
    <n v="34"/>
    <m/>
    <m/>
    <m/>
    <m/>
    <e v="#N/A"/>
    <m/>
    <m/>
    <m/>
    <m/>
    <m/>
    <m/>
    <m/>
    <m/>
    <m/>
    <m/>
    <m/>
    <m/>
    <m/>
    <m/>
    <m/>
    <m/>
    <m/>
    <m/>
    <m/>
    <m/>
    <n v="1"/>
    <m/>
  </r>
  <r>
    <m/>
    <s v="V700001"/>
    <s v="2022-0027"/>
    <x v="159"/>
    <m/>
    <s v="Wagon"/>
    <n v="2"/>
    <e v="#N/A"/>
    <x v="53"/>
    <m/>
    <m/>
    <x v="10"/>
    <x v="3"/>
    <n v="1"/>
    <m/>
    <m/>
    <n v="1"/>
    <m/>
    <n v="0"/>
    <n v="0"/>
    <x v="1"/>
    <s v="PAYG"/>
    <d v="2023-04-04T00:00:00"/>
    <d v="2099-12-31T00:00:00"/>
    <x v="0"/>
    <m/>
    <m/>
    <m/>
    <e v="#N/A"/>
    <e v="#N/A"/>
    <n v="1156"/>
    <x v="1"/>
    <m/>
    <m/>
    <m/>
    <m/>
    <s v="with as-of date"/>
    <d v="2023-01-31T00:00:00"/>
    <m/>
    <n v="1"/>
    <n v="0"/>
    <m/>
    <e v="#N/A"/>
    <m/>
    <m/>
    <m/>
    <m/>
    <m/>
    <m/>
    <m/>
    <m/>
    <m/>
    <m/>
    <m/>
    <m/>
    <m/>
    <m/>
    <m/>
    <m/>
    <m/>
    <m/>
    <m/>
    <m/>
    <m/>
    <n v="40000"/>
    <m/>
    <m/>
    <s v="Euro"/>
    <n v="34"/>
    <m/>
    <m/>
    <m/>
    <m/>
    <e v="#N/A"/>
    <m/>
    <m/>
    <m/>
    <m/>
    <m/>
    <m/>
    <m/>
    <m/>
    <m/>
    <m/>
    <m/>
    <m/>
    <m/>
    <m/>
    <m/>
    <m/>
    <m/>
    <m/>
    <m/>
    <m/>
    <n v="1"/>
    <m/>
  </r>
  <r>
    <m/>
    <s v="V700001"/>
    <s v="2022-0027"/>
    <x v="159"/>
    <m/>
    <s v="Wagon"/>
    <n v="3"/>
    <e v="#N/A"/>
    <x v="53"/>
    <m/>
    <m/>
    <x v="10"/>
    <x v="3"/>
    <n v="1"/>
    <m/>
    <m/>
    <n v="1"/>
    <m/>
    <n v="0"/>
    <n v="0"/>
    <x v="1"/>
    <s v="PAYG"/>
    <d v="2023-04-04T00:00:00"/>
    <d v="2099-12-31T00:00:00"/>
    <x v="0"/>
    <m/>
    <m/>
    <m/>
    <e v="#N/A"/>
    <e v="#N/A"/>
    <n v="1156"/>
    <x v="1"/>
    <m/>
    <m/>
    <m/>
    <m/>
    <s v="with as-of date"/>
    <d v="2023-01-31T00:00:00"/>
    <m/>
    <n v="1"/>
    <n v="0"/>
    <m/>
    <e v="#N/A"/>
    <m/>
    <m/>
    <m/>
    <m/>
    <m/>
    <m/>
    <m/>
    <m/>
    <m/>
    <m/>
    <m/>
    <m/>
    <m/>
    <m/>
    <m/>
    <m/>
    <m/>
    <m/>
    <m/>
    <m/>
    <m/>
    <n v="40000"/>
    <m/>
    <m/>
    <s v="Euro"/>
    <n v="34"/>
    <m/>
    <m/>
    <m/>
    <m/>
    <e v="#N/A"/>
    <m/>
    <m/>
    <m/>
    <m/>
    <m/>
    <m/>
    <m/>
    <m/>
    <m/>
    <m/>
    <m/>
    <m/>
    <m/>
    <m/>
    <m/>
    <m/>
    <m/>
    <m/>
    <m/>
    <m/>
    <n v="1"/>
    <m/>
  </r>
  <r>
    <m/>
    <s v="V700001"/>
    <s v="2022-0027"/>
    <x v="159"/>
    <m/>
    <s v="Wagon"/>
    <n v="4"/>
    <e v="#N/A"/>
    <x v="53"/>
    <m/>
    <m/>
    <x v="10"/>
    <x v="3"/>
    <n v="1"/>
    <m/>
    <m/>
    <n v="1"/>
    <m/>
    <n v="0"/>
    <n v="0"/>
    <x v="1"/>
    <s v="PAYG"/>
    <d v="2023-04-04T00:00:00"/>
    <d v="2099-12-31T00:00:00"/>
    <x v="0"/>
    <m/>
    <m/>
    <m/>
    <e v="#N/A"/>
    <e v="#N/A"/>
    <n v="1156"/>
    <x v="1"/>
    <m/>
    <m/>
    <m/>
    <m/>
    <s v="with as-of date"/>
    <d v="2023-01-31T00:00:00"/>
    <m/>
    <n v="1"/>
    <n v="0"/>
    <m/>
    <e v="#N/A"/>
    <m/>
    <m/>
    <m/>
    <m/>
    <m/>
    <m/>
    <m/>
    <m/>
    <m/>
    <m/>
    <m/>
    <m/>
    <m/>
    <m/>
    <m/>
    <m/>
    <m/>
    <m/>
    <m/>
    <m/>
    <m/>
    <n v="40000"/>
    <m/>
    <m/>
    <s v="Euro"/>
    <n v="34"/>
    <m/>
    <m/>
    <m/>
    <m/>
    <e v="#N/A"/>
    <m/>
    <m/>
    <m/>
    <m/>
    <m/>
    <m/>
    <m/>
    <m/>
    <m/>
    <m/>
    <m/>
    <m/>
    <m/>
    <m/>
    <m/>
    <m/>
    <m/>
    <m/>
    <m/>
    <m/>
    <n v="1"/>
    <m/>
  </r>
  <r>
    <s v="dmo 02.09.25 gemäss CRM / Muss nach Vertragsabschluss kontrolliert werden"/>
    <s v="V300090"/>
    <s v="2025-0020"/>
    <x v="160"/>
    <m/>
    <s v="Header"/>
    <m/>
    <m/>
    <x v="54"/>
    <s v="DEU"/>
    <s v="Middle EU - DEU"/>
    <x v="3"/>
    <x v="1"/>
    <n v="35"/>
    <m/>
    <m/>
    <n v="0"/>
    <n v="35"/>
    <n v="0"/>
    <n v="35"/>
    <x v="3"/>
    <m/>
    <m/>
    <m/>
    <x v="3"/>
    <m/>
    <d v="2025-12-15T00:00:00"/>
    <d v="2032-01-01T00:00:00"/>
    <m/>
    <m/>
    <n v="2208"/>
    <x v="148"/>
    <m/>
    <m/>
    <m/>
    <m/>
    <s v="n.a."/>
    <m/>
    <m/>
    <n v="0"/>
    <n v="0"/>
    <m/>
    <m/>
    <n v="0"/>
    <m/>
    <m/>
    <m/>
    <m/>
    <m/>
    <m/>
    <m/>
    <n v="2208"/>
    <s v="C"/>
    <n v="97"/>
    <n v="2"/>
    <s v="CHE"/>
    <s v="3 Mths Cash Deposit"/>
    <m/>
    <s v="Y"/>
    <n v="0"/>
    <n v="0"/>
    <m/>
    <m/>
    <m/>
    <n v="50000"/>
    <m/>
    <m/>
    <s v="Euro"/>
    <n v="26.05"/>
    <n v="-4.15"/>
    <m/>
    <m/>
    <n v="0"/>
    <n v="21.90000000000001"/>
    <n v="0"/>
    <n v="0"/>
    <n v="0"/>
    <n v="0.06"/>
    <n v="3.68"/>
    <n v="-2.180000000000001"/>
    <n v="1.5"/>
    <n v="1.97"/>
    <n v="-1.97"/>
    <n v="0"/>
    <n v="20.4"/>
    <s v="0.00"/>
    <n v="20.4"/>
    <n v="1"/>
    <n v="0"/>
    <n v="20.40000000000001"/>
    <n v="20.4"/>
    <n v="1750000"/>
    <m/>
    <m/>
    <m/>
    <n v="279006.0000000001"/>
  </r>
  <r>
    <m/>
    <s v="V300090"/>
    <s v="2025-0020"/>
    <x v="160"/>
    <n v="1"/>
    <s v="Batch"/>
    <m/>
    <m/>
    <x v="54"/>
    <s v="DEU"/>
    <s v="Middle EU - DEU"/>
    <x v="3"/>
    <x v="1"/>
    <n v="35"/>
    <m/>
    <m/>
    <n v="0"/>
    <n v="35"/>
    <n v="0"/>
    <n v="35"/>
    <x v="3"/>
    <n v="0"/>
    <m/>
    <m/>
    <x v="6"/>
    <m/>
    <m/>
    <m/>
    <d v="2025-12-22T00:00:00"/>
    <d v="2032-01-01T00:00:00"/>
    <m/>
    <x v="149"/>
    <m/>
    <m/>
    <m/>
    <m/>
    <s v="n.a."/>
    <m/>
    <m/>
    <n v="0"/>
    <n v="0"/>
    <m/>
    <m/>
    <n v="0"/>
    <m/>
    <m/>
    <m/>
    <m/>
    <m/>
    <m/>
    <m/>
    <m/>
    <s v="C"/>
    <n v="97"/>
    <n v="2"/>
    <s v="CHE"/>
    <s v="3 Mths Cash Deposit"/>
    <n v="0"/>
    <s v="Y"/>
    <n v="0"/>
    <n v="0"/>
    <m/>
    <m/>
    <m/>
    <n v="50000"/>
    <m/>
    <m/>
    <s v="Euro"/>
    <n v="26.05"/>
    <n v="-4.15"/>
    <m/>
    <m/>
    <n v="0"/>
    <n v="21.90000000000001"/>
    <m/>
    <n v="0"/>
    <n v="0"/>
    <n v="0.06"/>
    <n v="3.68"/>
    <n v="-2.180000000000001"/>
    <n v="1.5"/>
    <n v="1.97"/>
    <n v="-1.97"/>
    <n v="0"/>
    <n v="20.4"/>
    <s v="0.00"/>
    <n v="20.4"/>
    <n v="1"/>
    <n v="0"/>
    <n v="20.40000000000001"/>
    <n v="0"/>
    <n v="1750000"/>
    <n v="0"/>
    <n v="0"/>
    <n v="0"/>
    <n v="279006.0000000001"/>
  </r>
  <r>
    <m/>
    <s v="V300090"/>
    <s v="2025-0020"/>
    <x v="160"/>
    <n v="1"/>
    <s v="Wagon"/>
    <n v="1"/>
    <s v="33 80 4505 446-1"/>
    <x v="54"/>
    <m/>
    <m/>
    <x v="3"/>
    <x v="1"/>
    <n v="1"/>
    <m/>
    <m/>
    <m/>
    <n v="1"/>
    <m/>
    <n v="1"/>
    <x v="1"/>
    <n v="0"/>
    <d v="1899-12-30T00:00:00"/>
    <d v="1899-12-30T00:00:00"/>
    <x v="3"/>
    <m/>
    <m/>
    <m/>
    <d v="2026-01-01T00:00:00"/>
    <d v="2031-12-31T00:00:00"/>
    <n v="2208"/>
    <x v="150"/>
    <m/>
    <m/>
    <m/>
    <m/>
    <s v="n.a."/>
    <d v="1899-12-30T00:00:00"/>
    <d v="1899-12-30T00:00:00"/>
    <n v="0"/>
    <n v="0"/>
    <m/>
    <d v="2031-12-31T00:00:00"/>
    <m/>
    <m/>
    <m/>
    <m/>
    <m/>
    <m/>
    <m/>
    <m/>
    <n v="2208"/>
    <m/>
    <m/>
    <m/>
    <m/>
    <m/>
    <m/>
    <m/>
    <m/>
    <m/>
    <m/>
    <d v="2031-07-31T00:00:00"/>
    <m/>
    <n v="50000"/>
    <m/>
    <m/>
    <s v="Euro"/>
    <n v="26.05"/>
    <m/>
    <m/>
    <m/>
    <m/>
    <n v="21.9"/>
    <m/>
    <m/>
    <m/>
    <m/>
    <m/>
    <m/>
    <m/>
    <m/>
    <m/>
    <m/>
    <m/>
    <m/>
    <m/>
    <m/>
    <m/>
    <m/>
    <m/>
    <m/>
    <m/>
    <m/>
    <m/>
    <m/>
  </r>
  <r>
    <m/>
    <s v="V300090"/>
    <s v="2025-0020"/>
    <x v="160"/>
    <n v="1"/>
    <s v="Wagon"/>
    <n v="2"/>
    <s v="33 80 4505 458-6"/>
    <x v="54"/>
    <m/>
    <m/>
    <x v="3"/>
    <x v="1"/>
    <n v="1"/>
    <m/>
    <m/>
    <m/>
    <n v="1"/>
    <m/>
    <n v="1"/>
    <x v="1"/>
    <n v="0"/>
    <d v="1899-12-30T00:00:00"/>
    <d v="1899-12-30T00:00:00"/>
    <x v="3"/>
    <m/>
    <m/>
    <m/>
    <d v="2026-01-01T00:00:00"/>
    <d v="2031-12-31T00:00:00"/>
    <n v="2208"/>
    <x v="150"/>
    <m/>
    <m/>
    <m/>
    <m/>
    <s v="n.a."/>
    <d v="1899-12-30T00:00:00"/>
    <d v="1899-12-30T00:00:00"/>
    <n v="0"/>
    <n v="0"/>
    <m/>
    <d v="2031-12-31T00:00:00"/>
    <m/>
    <m/>
    <m/>
    <m/>
    <m/>
    <m/>
    <m/>
    <m/>
    <n v="2208"/>
    <m/>
    <m/>
    <m/>
    <m/>
    <m/>
    <m/>
    <m/>
    <m/>
    <m/>
    <m/>
    <d v="2031-07-31T00:00:00"/>
    <m/>
    <n v="50000"/>
    <m/>
    <m/>
    <s v="Euro"/>
    <n v="26.05"/>
    <m/>
    <m/>
    <m/>
    <m/>
    <n v="21.9"/>
    <m/>
    <m/>
    <m/>
    <m/>
    <m/>
    <m/>
    <m/>
    <m/>
    <m/>
    <m/>
    <m/>
    <m/>
    <m/>
    <m/>
    <m/>
    <m/>
    <m/>
    <m/>
    <m/>
    <m/>
    <m/>
    <m/>
  </r>
  <r>
    <m/>
    <s v="V300090"/>
    <s v="2025-0020"/>
    <x v="160"/>
    <n v="1"/>
    <s v="Wagon"/>
    <n v="3"/>
    <s v="33 80 4505 460-2"/>
    <x v="54"/>
    <m/>
    <m/>
    <x v="3"/>
    <x v="1"/>
    <n v="1"/>
    <m/>
    <m/>
    <m/>
    <n v="1"/>
    <m/>
    <n v="1"/>
    <x v="1"/>
    <n v="0"/>
    <d v="1899-12-30T00:00:00"/>
    <d v="1899-12-30T00:00:00"/>
    <x v="3"/>
    <m/>
    <m/>
    <m/>
    <d v="2026-01-01T00:00:00"/>
    <d v="2031-12-31T00:00:00"/>
    <n v="2208"/>
    <x v="150"/>
    <m/>
    <m/>
    <m/>
    <m/>
    <s v="n.a."/>
    <d v="1899-12-30T00:00:00"/>
    <d v="1899-12-30T00:00:00"/>
    <n v="0"/>
    <n v="0"/>
    <m/>
    <d v="2031-12-31T00:00:00"/>
    <m/>
    <m/>
    <m/>
    <m/>
    <m/>
    <m/>
    <m/>
    <m/>
    <n v="2208"/>
    <m/>
    <m/>
    <m/>
    <m/>
    <m/>
    <m/>
    <m/>
    <m/>
    <m/>
    <m/>
    <d v="2031-07-31T00:00:00"/>
    <m/>
    <n v="50000"/>
    <m/>
    <m/>
    <s v="Euro"/>
    <n v="26.05"/>
    <m/>
    <m/>
    <m/>
    <m/>
    <n v="21.9"/>
    <m/>
    <m/>
    <m/>
    <m/>
    <m/>
    <m/>
    <m/>
    <m/>
    <m/>
    <m/>
    <m/>
    <m/>
    <m/>
    <m/>
    <m/>
    <m/>
    <m/>
    <m/>
    <m/>
    <m/>
    <m/>
    <m/>
  </r>
  <r>
    <m/>
    <s v="V300090"/>
    <s v="2025-0020"/>
    <x v="160"/>
    <n v="1"/>
    <s v="Wagon"/>
    <n v="4"/>
    <s v="33 80 4505 488-3"/>
    <x v="54"/>
    <m/>
    <m/>
    <x v="3"/>
    <x v="1"/>
    <n v="1"/>
    <m/>
    <m/>
    <m/>
    <n v="1"/>
    <m/>
    <n v="1"/>
    <x v="1"/>
    <n v="0"/>
    <d v="1899-12-30T00:00:00"/>
    <d v="1899-12-30T00:00:00"/>
    <x v="3"/>
    <m/>
    <m/>
    <m/>
    <d v="2026-01-01T00:00:00"/>
    <d v="2031-12-31T00:00:00"/>
    <n v="2208"/>
    <x v="150"/>
    <m/>
    <m/>
    <m/>
    <m/>
    <s v="n.a."/>
    <d v="1899-12-30T00:00:00"/>
    <d v="1899-12-30T00:00:00"/>
    <n v="0"/>
    <n v="0"/>
    <m/>
    <d v="2031-12-31T00:00:00"/>
    <m/>
    <m/>
    <m/>
    <m/>
    <m/>
    <m/>
    <m/>
    <m/>
    <n v="2208"/>
    <m/>
    <m/>
    <m/>
    <m/>
    <m/>
    <m/>
    <m/>
    <m/>
    <m/>
    <m/>
    <d v="2031-07-31T00:00:00"/>
    <m/>
    <n v="50000"/>
    <m/>
    <m/>
    <s v="Euro"/>
    <n v="26.05"/>
    <m/>
    <m/>
    <m/>
    <m/>
    <n v="21.9"/>
    <m/>
    <m/>
    <m/>
    <m/>
    <m/>
    <m/>
    <m/>
    <m/>
    <m/>
    <m/>
    <m/>
    <m/>
    <m/>
    <m/>
    <m/>
    <m/>
    <m/>
    <m/>
    <m/>
    <m/>
    <m/>
    <m/>
  </r>
  <r>
    <m/>
    <s v="V300090"/>
    <s v="2025-0020"/>
    <x v="160"/>
    <n v="1"/>
    <s v="Wagon"/>
    <n v="5"/>
    <s v="33 80 4505 491-7"/>
    <x v="54"/>
    <m/>
    <m/>
    <x v="3"/>
    <x v="1"/>
    <n v="1"/>
    <m/>
    <m/>
    <m/>
    <n v="1"/>
    <m/>
    <n v="1"/>
    <x v="1"/>
    <n v="0"/>
    <d v="1899-12-30T00:00:00"/>
    <d v="1899-12-30T00:00:00"/>
    <x v="3"/>
    <m/>
    <m/>
    <m/>
    <d v="2026-01-01T00:00:00"/>
    <d v="2031-12-31T00:00:00"/>
    <n v="2208"/>
    <x v="150"/>
    <m/>
    <m/>
    <m/>
    <m/>
    <s v="n.a."/>
    <d v="1899-12-30T00:00:00"/>
    <d v="1899-12-30T00:00:00"/>
    <n v="0"/>
    <n v="0"/>
    <m/>
    <d v="2031-12-31T00:00:00"/>
    <m/>
    <m/>
    <m/>
    <m/>
    <m/>
    <m/>
    <m/>
    <m/>
    <n v="2208"/>
    <m/>
    <m/>
    <m/>
    <m/>
    <m/>
    <m/>
    <m/>
    <m/>
    <m/>
    <m/>
    <d v="2031-07-31T00:00:00"/>
    <m/>
    <n v="50000"/>
    <m/>
    <m/>
    <s v="Euro"/>
    <n v="26.05"/>
    <m/>
    <m/>
    <m/>
    <m/>
    <n v="21.9"/>
    <m/>
    <m/>
    <m/>
    <m/>
    <m/>
    <m/>
    <m/>
    <m/>
    <m/>
    <m/>
    <m/>
    <m/>
    <m/>
    <m/>
    <m/>
    <m/>
    <m/>
    <m/>
    <m/>
    <m/>
    <m/>
    <m/>
  </r>
  <r>
    <m/>
    <s v="V300090"/>
    <s v="2025-0020"/>
    <x v="160"/>
    <n v="1"/>
    <s v="Wagon"/>
    <n v="6"/>
    <s v="33 80 4505 495-8"/>
    <x v="54"/>
    <m/>
    <m/>
    <x v="3"/>
    <x v="1"/>
    <n v="1"/>
    <m/>
    <m/>
    <m/>
    <n v="1"/>
    <m/>
    <n v="1"/>
    <x v="1"/>
    <n v="0"/>
    <d v="1899-12-30T00:00:00"/>
    <d v="1899-12-30T00:00:00"/>
    <x v="3"/>
    <m/>
    <m/>
    <m/>
    <d v="2026-01-01T00:00:00"/>
    <d v="2031-12-31T00:00:00"/>
    <n v="2208"/>
    <x v="150"/>
    <m/>
    <m/>
    <m/>
    <m/>
    <s v="n.a."/>
    <d v="1899-12-30T00:00:00"/>
    <d v="1899-12-30T00:00:00"/>
    <n v="0"/>
    <n v="0"/>
    <m/>
    <d v="2031-12-31T00:00:00"/>
    <m/>
    <m/>
    <m/>
    <m/>
    <m/>
    <m/>
    <m/>
    <m/>
    <n v="2208"/>
    <m/>
    <m/>
    <m/>
    <m/>
    <m/>
    <m/>
    <m/>
    <m/>
    <m/>
    <m/>
    <d v="2031-07-31T00:00:00"/>
    <m/>
    <n v="50000"/>
    <m/>
    <m/>
    <s v="Euro"/>
    <n v="26.05"/>
    <m/>
    <m/>
    <m/>
    <m/>
    <n v="21.9"/>
    <m/>
    <m/>
    <m/>
    <m/>
    <m/>
    <m/>
    <m/>
    <m/>
    <m/>
    <m/>
    <m/>
    <m/>
    <m/>
    <m/>
    <m/>
    <m/>
    <m/>
    <m/>
    <m/>
    <m/>
    <m/>
    <m/>
  </r>
  <r>
    <m/>
    <s v="V300090"/>
    <s v="2025-0020"/>
    <x v="160"/>
    <n v="1"/>
    <s v="Wagon"/>
    <n v="7"/>
    <s v="33 80 4505 498-2"/>
    <x v="54"/>
    <m/>
    <m/>
    <x v="3"/>
    <x v="1"/>
    <n v="1"/>
    <m/>
    <m/>
    <m/>
    <n v="1"/>
    <m/>
    <n v="1"/>
    <x v="1"/>
    <n v="0"/>
    <d v="1899-12-30T00:00:00"/>
    <d v="1899-12-30T00:00:00"/>
    <x v="3"/>
    <m/>
    <m/>
    <m/>
    <d v="2026-01-01T00:00:00"/>
    <d v="2031-12-31T00:00:00"/>
    <n v="2208"/>
    <x v="150"/>
    <m/>
    <m/>
    <m/>
    <m/>
    <s v="n.a."/>
    <d v="1899-12-30T00:00:00"/>
    <d v="1899-12-30T00:00:00"/>
    <n v="0"/>
    <n v="0"/>
    <m/>
    <d v="2031-12-31T00:00:00"/>
    <m/>
    <m/>
    <m/>
    <m/>
    <m/>
    <m/>
    <m/>
    <m/>
    <n v="2208"/>
    <m/>
    <m/>
    <m/>
    <m/>
    <m/>
    <m/>
    <m/>
    <m/>
    <m/>
    <m/>
    <d v="2031-07-31T00:00:00"/>
    <m/>
    <n v="50000"/>
    <m/>
    <m/>
    <s v="Euro"/>
    <n v="26.05"/>
    <m/>
    <m/>
    <m/>
    <m/>
    <n v="21.9"/>
    <m/>
    <m/>
    <m/>
    <m/>
    <m/>
    <m/>
    <m/>
    <m/>
    <m/>
    <m/>
    <m/>
    <m/>
    <m/>
    <m/>
    <m/>
    <m/>
    <m/>
    <m/>
    <m/>
    <m/>
    <m/>
    <m/>
  </r>
  <r>
    <m/>
    <s v="V300090"/>
    <s v="2025-0020"/>
    <x v="160"/>
    <n v="1"/>
    <s v="Wagon"/>
    <n v="8"/>
    <s v="33 80 4505 499-0"/>
    <x v="54"/>
    <m/>
    <m/>
    <x v="3"/>
    <x v="1"/>
    <n v="1"/>
    <m/>
    <m/>
    <m/>
    <n v="1"/>
    <m/>
    <n v="1"/>
    <x v="1"/>
    <n v="0"/>
    <d v="1899-12-30T00:00:00"/>
    <d v="1899-12-30T00:00:00"/>
    <x v="3"/>
    <m/>
    <m/>
    <m/>
    <d v="2026-01-01T00:00:00"/>
    <d v="2031-12-31T00:00:00"/>
    <n v="2208"/>
    <x v="150"/>
    <m/>
    <m/>
    <m/>
    <m/>
    <s v="n.a."/>
    <d v="1899-12-30T00:00:00"/>
    <d v="1899-12-30T00:00:00"/>
    <n v="0"/>
    <n v="0"/>
    <m/>
    <d v="2031-12-31T00:00:00"/>
    <m/>
    <m/>
    <m/>
    <m/>
    <m/>
    <m/>
    <m/>
    <m/>
    <n v="2208"/>
    <m/>
    <m/>
    <m/>
    <m/>
    <m/>
    <m/>
    <m/>
    <m/>
    <m/>
    <m/>
    <d v="2031-07-31T00:00:00"/>
    <m/>
    <n v="50000"/>
    <m/>
    <m/>
    <s v="Euro"/>
    <n v="26.05"/>
    <m/>
    <m/>
    <m/>
    <m/>
    <n v="21.9"/>
    <m/>
    <m/>
    <m/>
    <m/>
    <m/>
    <m/>
    <m/>
    <m/>
    <m/>
    <m/>
    <m/>
    <m/>
    <m/>
    <m/>
    <m/>
    <m/>
    <m/>
    <m/>
    <m/>
    <m/>
    <m/>
    <m/>
  </r>
  <r>
    <m/>
    <s v="V300090"/>
    <s v="2025-0020"/>
    <x v="160"/>
    <n v="1"/>
    <s v="Wagon"/>
    <n v="9"/>
    <s v="33 80 4505 500-5"/>
    <x v="54"/>
    <m/>
    <m/>
    <x v="3"/>
    <x v="1"/>
    <n v="1"/>
    <m/>
    <m/>
    <m/>
    <n v="1"/>
    <m/>
    <n v="1"/>
    <x v="1"/>
    <n v="0"/>
    <d v="1899-12-30T00:00:00"/>
    <d v="1899-12-30T00:00:00"/>
    <x v="3"/>
    <m/>
    <m/>
    <m/>
    <d v="2026-01-01T00:00:00"/>
    <d v="2031-12-31T00:00:00"/>
    <n v="2208"/>
    <x v="150"/>
    <m/>
    <m/>
    <m/>
    <m/>
    <s v="n.a."/>
    <d v="1899-12-30T00:00:00"/>
    <d v="1899-12-30T00:00:00"/>
    <n v="0"/>
    <n v="0"/>
    <m/>
    <d v="2031-12-31T00:00:00"/>
    <m/>
    <m/>
    <m/>
    <m/>
    <m/>
    <m/>
    <m/>
    <m/>
    <n v="2208"/>
    <m/>
    <m/>
    <m/>
    <m/>
    <m/>
    <m/>
    <m/>
    <m/>
    <m/>
    <m/>
    <d v="2031-07-31T00:00:00"/>
    <m/>
    <n v="50000"/>
    <m/>
    <m/>
    <s v="Euro"/>
    <n v="26.05"/>
    <m/>
    <m/>
    <m/>
    <m/>
    <n v="21.9"/>
    <m/>
    <m/>
    <m/>
    <m/>
    <m/>
    <m/>
    <m/>
    <m/>
    <m/>
    <m/>
    <m/>
    <m/>
    <m/>
    <m/>
    <m/>
    <m/>
    <m/>
    <m/>
    <m/>
    <m/>
    <m/>
    <m/>
  </r>
  <r>
    <m/>
    <s v="V300090"/>
    <s v="2025-0020"/>
    <x v="160"/>
    <n v="1"/>
    <s v="Wagon"/>
    <n v="10"/>
    <s v="33 80 4505 502-1"/>
    <x v="54"/>
    <m/>
    <m/>
    <x v="3"/>
    <x v="1"/>
    <n v="1"/>
    <m/>
    <m/>
    <m/>
    <n v="1"/>
    <m/>
    <n v="1"/>
    <x v="1"/>
    <n v="0"/>
    <d v="1899-12-30T00:00:00"/>
    <d v="1899-12-30T00:00:00"/>
    <x v="3"/>
    <m/>
    <m/>
    <m/>
    <d v="2026-01-01T00:00:00"/>
    <d v="2031-12-31T00:00:00"/>
    <n v="2208"/>
    <x v="150"/>
    <m/>
    <m/>
    <m/>
    <m/>
    <s v="n.a."/>
    <d v="1899-12-30T00:00:00"/>
    <d v="1899-12-30T00:00:00"/>
    <n v="0"/>
    <n v="0"/>
    <m/>
    <d v="2031-12-31T00:00:00"/>
    <m/>
    <m/>
    <m/>
    <m/>
    <m/>
    <m/>
    <m/>
    <m/>
    <n v="2208"/>
    <m/>
    <m/>
    <m/>
    <m/>
    <m/>
    <m/>
    <m/>
    <m/>
    <m/>
    <m/>
    <d v="2031-07-31T00:00:00"/>
    <m/>
    <n v="50000"/>
    <m/>
    <m/>
    <s v="Euro"/>
    <n v="26.05"/>
    <m/>
    <m/>
    <m/>
    <m/>
    <n v="21.9"/>
    <m/>
    <m/>
    <m/>
    <m/>
    <m/>
    <m/>
    <m/>
    <m/>
    <m/>
    <m/>
    <m/>
    <m/>
    <m/>
    <m/>
    <m/>
    <m/>
    <m/>
    <m/>
    <m/>
    <m/>
    <m/>
    <m/>
  </r>
  <r>
    <m/>
    <s v="V300090"/>
    <s v="2025-0020"/>
    <x v="160"/>
    <n v="1"/>
    <s v="Wagon"/>
    <n v="11"/>
    <s v="33 80 4505 505-4"/>
    <x v="54"/>
    <m/>
    <m/>
    <x v="3"/>
    <x v="1"/>
    <n v="1"/>
    <m/>
    <m/>
    <m/>
    <n v="1"/>
    <m/>
    <n v="1"/>
    <x v="1"/>
    <n v="0"/>
    <d v="1899-12-30T00:00:00"/>
    <d v="1899-12-30T00:00:00"/>
    <x v="3"/>
    <m/>
    <m/>
    <m/>
    <d v="2026-01-01T00:00:00"/>
    <d v="2031-12-31T00:00:00"/>
    <n v="2208"/>
    <x v="150"/>
    <m/>
    <m/>
    <m/>
    <m/>
    <s v="n.a."/>
    <d v="1899-12-30T00:00:00"/>
    <d v="1899-12-30T00:00:00"/>
    <n v="0"/>
    <n v="0"/>
    <m/>
    <d v="2031-12-31T00:00:00"/>
    <m/>
    <m/>
    <m/>
    <m/>
    <m/>
    <m/>
    <m/>
    <m/>
    <n v="2208"/>
    <m/>
    <m/>
    <m/>
    <m/>
    <m/>
    <m/>
    <m/>
    <m/>
    <m/>
    <m/>
    <d v="2031-07-31T00:00:00"/>
    <m/>
    <n v="50000"/>
    <m/>
    <m/>
    <s v="Euro"/>
    <n v="26.05"/>
    <m/>
    <m/>
    <m/>
    <m/>
    <n v="21.9"/>
    <m/>
    <m/>
    <m/>
    <m/>
    <m/>
    <m/>
    <m/>
    <m/>
    <m/>
    <m/>
    <m/>
    <m/>
    <m/>
    <m/>
    <m/>
    <m/>
    <m/>
    <m/>
    <m/>
    <m/>
    <m/>
    <m/>
  </r>
  <r>
    <m/>
    <s v="V300090"/>
    <s v="2025-0020"/>
    <x v="160"/>
    <n v="1"/>
    <s v="Wagon"/>
    <n v="12"/>
    <s v="33 80 4505 512-0"/>
    <x v="54"/>
    <m/>
    <m/>
    <x v="3"/>
    <x v="1"/>
    <n v="1"/>
    <m/>
    <m/>
    <m/>
    <n v="1"/>
    <m/>
    <n v="1"/>
    <x v="1"/>
    <n v="0"/>
    <d v="1899-12-30T00:00:00"/>
    <d v="1899-12-30T00:00:00"/>
    <x v="3"/>
    <m/>
    <m/>
    <m/>
    <d v="2026-01-01T00:00:00"/>
    <d v="2031-12-31T00:00:00"/>
    <n v="2208"/>
    <x v="150"/>
    <m/>
    <m/>
    <m/>
    <m/>
    <s v="n.a."/>
    <d v="1899-12-30T00:00:00"/>
    <d v="1899-12-30T00:00:00"/>
    <n v="0"/>
    <n v="0"/>
    <m/>
    <d v="2031-12-31T00:00:00"/>
    <m/>
    <m/>
    <m/>
    <m/>
    <m/>
    <m/>
    <m/>
    <m/>
    <n v="2208"/>
    <m/>
    <m/>
    <m/>
    <m/>
    <m/>
    <m/>
    <m/>
    <m/>
    <m/>
    <m/>
    <d v="2031-07-31T00:00:00"/>
    <m/>
    <n v="50000"/>
    <m/>
    <m/>
    <s v="Euro"/>
    <n v="26.05"/>
    <m/>
    <m/>
    <m/>
    <m/>
    <n v="21.9"/>
    <m/>
    <m/>
    <m/>
    <m/>
    <m/>
    <m/>
    <m/>
    <m/>
    <m/>
    <m/>
    <m/>
    <m/>
    <m/>
    <m/>
    <m/>
    <m/>
    <m/>
    <m/>
    <m/>
    <m/>
    <m/>
    <m/>
  </r>
  <r>
    <m/>
    <s v="V300090"/>
    <s v="2025-0020"/>
    <x v="160"/>
    <n v="1"/>
    <s v="Wagon"/>
    <n v="13"/>
    <s v="33 80 4505 540-1"/>
    <x v="54"/>
    <m/>
    <m/>
    <x v="3"/>
    <x v="1"/>
    <n v="1"/>
    <m/>
    <m/>
    <m/>
    <n v="1"/>
    <m/>
    <n v="1"/>
    <x v="1"/>
    <n v="0"/>
    <d v="1899-12-30T00:00:00"/>
    <d v="1899-12-30T00:00:00"/>
    <x v="3"/>
    <m/>
    <m/>
    <m/>
    <d v="2026-01-01T00:00:00"/>
    <d v="2031-12-31T00:00:00"/>
    <n v="2208"/>
    <x v="150"/>
    <m/>
    <m/>
    <m/>
    <m/>
    <s v="n.a."/>
    <d v="1899-12-30T00:00:00"/>
    <d v="1899-12-30T00:00:00"/>
    <n v="0"/>
    <n v="0"/>
    <m/>
    <d v="2031-12-31T00:00:00"/>
    <m/>
    <m/>
    <m/>
    <m/>
    <m/>
    <m/>
    <m/>
    <m/>
    <n v="2208"/>
    <m/>
    <m/>
    <m/>
    <m/>
    <m/>
    <m/>
    <m/>
    <m/>
    <m/>
    <m/>
    <d v="2031-07-31T00:00:00"/>
    <m/>
    <n v="50000"/>
    <m/>
    <m/>
    <s v="Euro"/>
    <n v="26.05"/>
    <m/>
    <m/>
    <m/>
    <m/>
    <n v="21.9"/>
    <m/>
    <m/>
    <m/>
    <m/>
    <m/>
    <m/>
    <m/>
    <m/>
    <m/>
    <m/>
    <m/>
    <m/>
    <m/>
    <m/>
    <m/>
    <m/>
    <m/>
    <m/>
    <m/>
    <m/>
    <m/>
    <m/>
  </r>
  <r>
    <m/>
    <s v="V300090"/>
    <s v="2025-0020"/>
    <x v="160"/>
    <n v="1"/>
    <s v="Wagon"/>
    <n v="14"/>
    <s v="33 80 4505 567-4"/>
    <x v="54"/>
    <m/>
    <m/>
    <x v="3"/>
    <x v="1"/>
    <n v="1"/>
    <m/>
    <m/>
    <m/>
    <n v="1"/>
    <m/>
    <n v="1"/>
    <x v="1"/>
    <n v="0"/>
    <d v="1899-12-30T00:00:00"/>
    <d v="1899-12-30T00:00:00"/>
    <x v="3"/>
    <m/>
    <m/>
    <m/>
    <d v="2026-01-01T00:00:00"/>
    <d v="2031-12-31T00:00:00"/>
    <n v="2208"/>
    <x v="150"/>
    <m/>
    <m/>
    <m/>
    <m/>
    <s v="n.a."/>
    <d v="1899-12-30T00:00:00"/>
    <d v="1899-12-30T00:00:00"/>
    <n v="0"/>
    <n v="0"/>
    <m/>
    <d v="2031-12-31T00:00:00"/>
    <m/>
    <m/>
    <m/>
    <m/>
    <m/>
    <m/>
    <m/>
    <m/>
    <n v="2208"/>
    <m/>
    <m/>
    <m/>
    <m/>
    <m/>
    <m/>
    <m/>
    <m/>
    <m/>
    <m/>
    <d v="2031-07-31T00:00:00"/>
    <m/>
    <n v="50000"/>
    <m/>
    <m/>
    <s v="Euro"/>
    <n v="26.05"/>
    <m/>
    <m/>
    <m/>
    <m/>
    <n v="21.9"/>
    <m/>
    <m/>
    <m/>
    <m/>
    <m/>
    <m/>
    <m/>
    <m/>
    <m/>
    <m/>
    <m/>
    <m/>
    <m/>
    <m/>
    <m/>
    <m/>
    <m/>
    <m/>
    <m/>
    <m/>
    <m/>
    <m/>
  </r>
  <r>
    <m/>
    <s v="V300090"/>
    <s v="2025-0020"/>
    <x v="160"/>
    <n v="1"/>
    <s v="Wagon"/>
    <n v="15"/>
    <s v="33 80 4505 571-6"/>
    <x v="54"/>
    <m/>
    <m/>
    <x v="3"/>
    <x v="1"/>
    <n v="1"/>
    <m/>
    <m/>
    <m/>
    <n v="1"/>
    <m/>
    <n v="1"/>
    <x v="1"/>
    <n v="0"/>
    <d v="1899-12-30T00:00:00"/>
    <d v="1899-12-30T00:00:00"/>
    <x v="3"/>
    <m/>
    <m/>
    <m/>
    <d v="2026-01-01T00:00:00"/>
    <d v="2031-12-31T00:00:00"/>
    <n v="2208"/>
    <x v="150"/>
    <m/>
    <m/>
    <m/>
    <m/>
    <s v="n.a."/>
    <d v="1899-12-30T00:00:00"/>
    <d v="1899-12-30T00:00:00"/>
    <n v="0"/>
    <n v="0"/>
    <m/>
    <d v="2031-12-31T00:00:00"/>
    <m/>
    <m/>
    <m/>
    <m/>
    <m/>
    <m/>
    <m/>
    <m/>
    <n v="2208"/>
    <m/>
    <m/>
    <m/>
    <m/>
    <m/>
    <m/>
    <m/>
    <m/>
    <m/>
    <m/>
    <d v="2031-07-31T00:00:00"/>
    <m/>
    <n v="50000"/>
    <m/>
    <m/>
    <s v="Euro"/>
    <n v="26.05"/>
    <m/>
    <m/>
    <m/>
    <m/>
    <n v="21.9"/>
    <m/>
    <m/>
    <m/>
    <m/>
    <m/>
    <m/>
    <m/>
    <m/>
    <m/>
    <m/>
    <m/>
    <m/>
    <m/>
    <m/>
    <m/>
    <m/>
    <m/>
    <m/>
    <m/>
    <m/>
    <m/>
    <m/>
  </r>
  <r>
    <m/>
    <s v="V300090"/>
    <s v="2025-0020"/>
    <x v="160"/>
    <n v="1"/>
    <s v="Wagon"/>
    <n v="16"/>
    <s v="33 80 4505 581-5"/>
    <x v="54"/>
    <m/>
    <m/>
    <x v="3"/>
    <x v="1"/>
    <n v="1"/>
    <m/>
    <m/>
    <m/>
    <n v="1"/>
    <m/>
    <n v="1"/>
    <x v="1"/>
    <n v="0"/>
    <d v="1899-12-30T00:00:00"/>
    <d v="1899-12-30T00:00:00"/>
    <x v="3"/>
    <m/>
    <m/>
    <m/>
    <d v="2026-01-01T00:00:00"/>
    <d v="2031-12-31T00:00:00"/>
    <n v="2208"/>
    <x v="150"/>
    <m/>
    <m/>
    <m/>
    <m/>
    <s v="n.a."/>
    <d v="1899-12-30T00:00:00"/>
    <d v="1899-12-30T00:00:00"/>
    <n v="0"/>
    <n v="0"/>
    <m/>
    <d v="2031-12-31T00:00:00"/>
    <m/>
    <m/>
    <m/>
    <m/>
    <m/>
    <m/>
    <m/>
    <m/>
    <n v="2208"/>
    <m/>
    <m/>
    <m/>
    <m/>
    <m/>
    <m/>
    <m/>
    <m/>
    <m/>
    <m/>
    <d v="2031-07-31T00:00:00"/>
    <m/>
    <n v="50000"/>
    <m/>
    <m/>
    <s v="Euro"/>
    <n v="26.05"/>
    <m/>
    <m/>
    <m/>
    <m/>
    <n v="21.9"/>
    <m/>
    <m/>
    <m/>
    <m/>
    <m/>
    <m/>
    <m/>
    <m/>
    <m/>
    <m/>
    <m/>
    <m/>
    <m/>
    <m/>
    <m/>
    <m/>
    <m/>
    <m/>
    <m/>
    <m/>
    <m/>
    <m/>
  </r>
  <r>
    <m/>
    <s v="V300090"/>
    <s v="2025-0020"/>
    <x v="160"/>
    <n v="1"/>
    <s v="Wagon"/>
    <n v="17"/>
    <s v="33 80 4505 569-0"/>
    <x v="54"/>
    <m/>
    <m/>
    <x v="3"/>
    <x v="1"/>
    <n v="1"/>
    <m/>
    <m/>
    <m/>
    <n v="1"/>
    <m/>
    <n v="1"/>
    <x v="1"/>
    <n v="0"/>
    <d v="1899-12-30T00:00:00"/>
    <d v="1899-12-30T00:00:00"/>
    <x v="3"/>
    <m/>
    <m/>
    <m/>
    <d v="2026-01-01T00:00:00"/>
    <d v="2031-12-31T00:00:00"/>
    <n v="2208"/>
    <x v="150"/>
    <m/>
    <m/>
    <m/>
    <m/>
    <s v="n.a."/>
    <d v="1899-12-30T00:00:00"/>
    <d v="1899-12-30T00:00:00"/>
    <n v="0"/>
    <n v="0"/>
    <m/>
    <d v="2031-12-31T00:00:00"/>
    <m/>
    <m/>
    <m/>
    <m/>
    <m/>
    <m/>
    <m/>
    <m/>
    <n v="2208"/>
    <m/>
    <m/>
    <m/>
    <m/>
    <m/>
    <m/>
    <m/>
    <m/>
    <m/>
    <m/>
    <d v="2031-07-31T00:00:00"/>
    <m/>
    <n v="50000"/>
    <m/>
    <m/>
    <s v="Euro"/>
    <n v="26.05"/>
    <m/>
    <m/>
    <m/>
    <m/>
    <n v="21.9"/>
    <m/>
    <m/>
    <m/>
    <m/>
    <m/>
    <m/>
    <m/>
    <m/>
    <m/>
    <m/>
    <m/>
    <m/>
    <m/>
    <m/>
    <m/>
    <m/>
    <m/>
    <m/>
    <m/>
    <m/>
    <m/>
    <m/>
  </r>
  <r>
    <m/>
    <s v="V300090"/>
    <s v="2025-0020"/>
    <x v="160"/>
    <n v="1"/>
    <s v="Wagon"/>
    <n v="18"/>
    <s v="33 80 4505 579-9"/>
    <x v="54"/>
    <m/>
    <m/>
    <x v="3"/>
    <x v="1"/>
    <n v="1"/>
    <m/>
    <m/>
    <m/>
    <n v="1"/>
    <m/>
    <n v="1"/>
    <x v="1"/>
    <n v="0"/>
    <d v="1899-12-30T00:00:00"/>
    <d v="1899-12-30T00:00:00"/>
    <x v="3"/>
    <m/>
    <m/>
    <m/>
    <d v="2026-01-01T00:00:00"/>
    <d v="2031-12-31T00:00:00"/>
    <n v="2208"/>
    <x v="150"/>
    <m/>
    <m/>
    <m/>
    <m/>
    <s v="n.a."/>
    <d v="1899-12-30T00:00:00"/>
    <d v="1899-12-30T00:00:00"/>
    <n v="0"/>
    <n v="0"/>
    <m/>
    <d v="2031-12-31T00:00:00"/>
    <m/>
    <m/>
    <m/>
    <m/>
    <m/>
    <m/>
    <m/>
    <m/>
    <n v="2208"/>
    <m/>
    <m/>
    <m/>
    <m/>
    <m/>
    <m/>
    <m/>
    <m/>
    <m/>
    <m/>
    <d v="2031-07-31T00:00:00"/>
    <m/>
    <n v="50000"/>
    <m/>
    <m/>
    <s v="Euro"/>
    <n v="26.05"/>
    <m/>
    <m/>
    <m/>
    <m/>
    <n v="21.9"/>
    <m/>
    <m/>
    <m/>
    <m/>
    <m/>
    <m/>
    <m/>
    <m/>
    <m/>
    <m/>
    <m/>
    <m/>
    <m/>
    <m/>
    <m/>
    <m/>
    <m/>
    <m/>
    <m/>
    <m/>
    <m/>
    <m/>
  </r>
  <r>
    <m/>
    <s v="V300090"/>
    <s v="2025-0020"/>
    <x v="160"/>
    <n v="1"/>
    <s v="Wagon"/>
    <n v="19"/>
    <s v="33 80 4505 575-7"/>
    <x v="54"/>
    <m/>
    <m/>
    <x v="3"/>
    <x v="1"/>
    <n v="1"/>
    <m/>
    <m/>
    <m/>
    <n v="1"/>
    <m/>
    <n v="1"/>
    <x v="1"/>
    <n v="0"/>
    <d v="1899-12-30T00:00:00"/>
    <d v="1899-12-30T00:00:00"/>
    <x v="3"/>
    <m/>
    <m/>
    <m/>
    <d v="2026-01-01T00:00:00"/>
    <d v="2031-12-31T00:00:00"/>
    <n v="2208"/>
    <x v="150"/>
    <m/>
    <m/>
    <m/>
    <m/>
    <s v="n.a."/>
    <d v="1899-12-30T00:00:00"/>
    <d v="1899-12-30T00:00:00"/>
    <n v="0"/>
    <n v="0"/>
    <m/>
    <d v="2031-12-31T00:00:00"/>
    <m/>
    <m/>
    <m/>
    <m/>
    <m/>
    <m/>
    <m/>
    <m/>
    <n v="2208"/>
    <m/>
    <m/>
    <m/>
    <m/>
    <m/>
    <m/>
    <m/>
    <m/>
    <m/>
    <m/>
    <d v="2031-07-31T00:00:00"/>
    <m/>
    <n v="50000"/>
    <m/>
    <m/>
    <s v="Euro"/>
    <n v="26.05"/>
    <m/>
    <m/>
    <m/>
    <m/>
    <n v="21.9"/>
    <m/>
    <m/>
    <m/>
    <m/>
    <m/>
    <m/>
    <m/>
    <m/>
    <m/>
    <m/>
    <m/>
    <m/>
    <m/>
    <m/>
    <m/>
    <m/>
    <m/>
    <m/>
    <m/>
    <m/>
    <m/>
    <m/>
  </r>
  <r>
    <m/>
    <s v="V300090"/>
    <s v="2025-0020"/>
    <x v="160"/>
    <n v="1"/>
    <s v="Wagon"/>
    <n v="20"/>
    <s v="33 80 4505 565-8"/>
    <x v="54"/>
    <m/>
    <m/>
    <x v="3"/>
    <x v="1"/>
    <n v="1"/>
    <m/>
    <m/>
    <m/>
    <n v="1"/>
    <m/>
    <n v="1"/>
    <x v="1"/>
    <n v="0"/>
    <d v="1899-12-30T00:00:00"/>
    <d v="1899-12-30T00:00:00"/>
    <x v="3"/>
    <m/>
    <m/>
    <m/>
    <d v="2026-01-01T00:00:00"/>
    <d v="2031-12-31T00:00:00"/>
    <n v="2208"/>
    <x v="150"/>
    <m/>
    <m/>
    <m/>
    <m/>
    <s v="n.a."/>
    <d v="1899-12-30T00:00:00"/>
    <d v="1899-12-30T00:00:00"/>
    <n v="0"/>
    <n v="0"/>
    <m/>
    <d v="2031-12-31T00:00:00"/>
    <m/>
    <m/>
    <m/>
    <m/>
    <m/>
    <m/>
    <m/>
    <m/>
    <n v="2208"/>
    <m/>
    <m/>
    <m/>
    <m/>
    <m/>
    <m/>
    <m/>
    <m/>
    <m/>
    <m/>
    <d v="2031-07-31T00:00:00"/>
    <m/>
    <n v="50000"/>
    <m/>
    <m/>
    <s v="Euro"/>
    <n v="26.05"/>
    <m/>
    <m/>
    <m/>
    <m/>
    <n v="21.9"/>
    <m/>
    <m/>
    <m/>
    <m/>
    <m/>
    <m/>
    <m/>
    <m/>
    <m/>
    <m/>
    <m/>
    <m/>
    <m/>
    <m/>
    <m/>
    <m/>
    <m/>
    <m/>
    <m/>
    <m/>
    <m/>
    <m/>
  </r>
  <r>
    <m/>
    <s v="V300090"/>
    <s v="2025-0020"/>
    <x v="160"/>
    <n v="1"/>
    <s v="Wagon"/>
    <n v="21"/>
    <s v="33 80 4505 564-1"/>
    <x v="54"/>
    <m/>
    <m/>
    <x v="3"/>
    <x v="1"/>
    <n v="1"/>
    <m/>
    <m/>
    <m/>
    <n v="1"/>
    <m/>
    <n v="1"/>
    <x v="1"/>
    <n v="0"/>
    <d v="1899-12-30T00:00:00"/>
    <d v="1899-12-30T00:00:00"/>
    <x v="3"/>
    <m/>
    <m/>
    <m/>
    <d v="2026-01-01T00:00:00"/>
    <d v="2031-12-31T00:00:00"/>
    <n v="2208"/>
    <x v="150"/>
    <m/>
    <m/>
    <m/>
    <m/>
    <s v="n.a."/>
    <d v="1899-12-30T00:00:00"/>
    <d v="1899-12-30T00:00:00"/>
    <n v="0"/>
    <n v="0"/>
    <m/>
    <d v="2031-12-31T00:00:00"/>
    <m/>
    <m/>
    <m/>
    <m/>
    <m/>
    <m/>
    <m/>
    <m/>
    <n v="2208"/>
    <m/>
    <m/>
    <m/>
    <m/>
    <m/>
    <m/>
    <m/>
    <m/>
    <m/>
    <m/>
    <d v="2031-07-31T00:00:00"/>
    <m/>
    <n v="50000"/>
    <m/>
    <m/>
    <s v="Euro"/>
    <n v="26.05"/>
    <m/>
    <m/>
    <m/>
    <m/>
    <n v="21.9"/>
    <m/>
    <m/>
    <m/>
    <m/>
    <m/>
    <m/>
    <m/>
    <m/>
    <m/>
    <m/>
    <m/>
    <m/>
    <m/>
    <m/>
    <m/>
    <m/>
    <m/>
    <m/>
    <m/>
    <m/>
    <m/>
    <m/>
  </r>
  <r>
    <m/>
    <s v="V300090"/>
    <s v="2025-0020"/>
    <x v="160"/>
    <n v="1"/>
    <s v="Wagon"/>
    <n v="22"/>
    <s v="33 80 4505 574-0"/>
    <x v="54"/>
    <m/>
    <m/>
    <x v="3"/>
    <x v="1"/>
    <n v="1"/>
    <m/>
    <m/>
    <m/>
    <n v="1"/>
    <m/>
    <n v="1"/>
    <x v="1"/>
    <n v="0"/>
    <d v="1899-12-30T00:00:00"/>
    <d v="1899-12-30T00:00:00"/>
    <x v="3"/>
    <m/>
    <m/>
    <m/>
    <d v="2026-01-01T00:00:00"/>
    <d v="2031-12-31T00:00:00"/>
    <n v="2208"/>
    <x v="150"/>
    <m/>
    <m/>
    <m/>
    <m/>
    <s v="n.a."/>
    <d v="1899-12-30T00:00:00"/>
    <d v="1899-12-30T00:00:00"/>
    <n v="0"/>
    <n v="0"/>
    <m/>
    <d v="2031-12-31T00:00:00"/>
    <m/>
    <m/>
    <m/>
    <m/>
    <m/>
    <m/>
    <m/>
    <m/>
    <n v="2208"/>
    <m/>
    <m/>
    <m/>
    <m/>
    <m/>
    <m/>
    <m/>
    <m/>
    <m/>
    <m/>
    <d v="2031-07-31T00:00:00"/>
    <m/>
    <n v="50000"/>
    <m/>
    <m/>
    <s v="Euro"/>
    <n v="26.05"/>
    <m/>
    <m/>
    <m/>
    <m/>
    <n v="21.9"/>
    <m/>
    <m/>
    <m/>
    <m/>
    <m/>
    <m/>
    <m/>
    <m/>
    <m/>
    <m/>
    <m/>
    <m/>
    <m/>
    <m/>
    <m/>
    <m/>
    <m/>
    <m/>
    <m/>
    <m/>
    <m/>
    <m/>
  </r>
  <r>
    <m/>
    <s v="V300090"/>
    <s v="2025-0020"/>
    <x v="160"/>
    <n v="1"/>
    <s v="Wagon"/>
    <n v="23"/>
    <s v="33 80 4505 576-5"/>
    <x v="54"/>
    <m/>
    <m/>
    <x v="3"/>
    <x v="1"/>
    <n v="1"/>
    <m/>
    <m/>
    <m/>
    <n v="1"/>
    <m/>
    <n v="1"/>
    <x v="1"/>
    <n v="0"/>
    <d v="1899-12-30T00:00:00"/>
    <d v="1899-12-30T00:00:00"/>
    <x v="3"/>
    <m/>
    <m/>
    <m/>
    <d v="2026-01-01T00:00:00"/>
    <d v="2031-12-31T00:00:00"/>
    <n v="2208"/>
    <x v="150"/>
    <m/>
    <m/>
    <m/>
    <m/>
    <s v="n.a."/>
    <d v="1899-12-30T00:00:00"/>
    <d v="1899-12-30T00:00:00"/>
    <n v="0"/>
    <n v="0"/>
    <m/>
    <d v="2031-12-31T00:00:00"/>
    <m/>
    <m/>
    <m/>
    <m/>
    <m/>
    <m/>
    <m/>
    <m/>
    <n v="2208"/>
    <m/>
    <m/>
    <m/>
    <m/>
    <m/>
    <m/>
    <m/>
    <m/>
    <m/>
    <m/>
    <d v="2031-07-31T00:00:00"/>
    <m/>
    <n v="50000"/>
    <m/>
    <m/>
    <s v="Euro"/>
    <n v="26.05"/>
    <m/>
    <m/>
    <m/>
    <m/>
    <n v="21.9"/>
    <m/>
    <m/>
    <m/>
    <m/>
    <m/>
    <m/>
    <m/>
    <m/>
    <m/>
    <m/>
    <m/>
    <m/>
    <m/>
    <m/>
    <m/>
    <m/>
    <m/>
    <m/>
    <m/>
    <m/>
    <m/>
    <m/>
  </r>
  <r>
    <m/>
    <s v="V300090"/>
    <s v="2025-0020"/>
    <x v="160"/>
    <n v="1"/>
    <s v="Wagon"/>
    <n v="24"/>
    <s v="33 80 4505 585-6"/>
    <x v="54"/>
    <m/>
    <m/>
    <x v="3"/>
    <x v="1"/>
    <n v="1"/>
    <m/>
    <m/>
    <m/>
    <n v="1"/>
    <m/>
    <n v="1"/>
    <x v="1"/>
    <n v="0"/>
    <d v="1899-12-30T00:00:00"/>
    <d v="1899-12-30T00:00:00"/>
    <x v="3"/>
    <m/>
    <m/>
    <m/>
    <d v="2026-01-01T00:00:00"/>
    <d v="2031-12-31T00:00:00"/>
    <n v="2208"/>
    <x v="150"/>
    <m/>
    <m/>
    <m/>
    <m/>
    <s v="n.a."/>
    <d v="1899-12-30T00:00:00"/>
    <d v="1899-12-30T00:00:00"/>
    <n v="0"/>
    <n v="0"/>
    <m/>
    <d v="2031-12-31T00:00:00"/>
    <m/>
    <m/>
    <m/>
    <m/>
    <m/>
    <m/>
    <m/>
    <m/>
    <n v="2208"/>
    <m/>
    <m/>
    <m/>
    <m/>
    <m/>
    <m/>
    <m/>
    <m/>
    <m/>
    <m/>
    <d v="2031-07-31T00:00:00"/>
    <m/>
    <n v="50000"/>
    <m/>
    <m/>
    <s v="Euro"/>
    <n v="26.05"/>
    <m/>
    <m/>
    <m/>
    <m/>
    <n v="21.9"/>
    <m/>
    <m/>
    <m/>
    <m/>
    <m/>
    <m/>
    <m/>
    <m/>
    <m/>
    <m/>
    <m/>
    <m/>
    <m/>
    <m/>
    <m/>
    <m/>
    <m/>
    <m/>
    <m/>
    <m/>
    <m/>
    <m/>
  </r>
  <r>
    <m/>
    <s v="V300090"/>
    <s v="2025-0020"/>
    <x v="160"/>
    <n v="1"/>
    <s v="Wagon"/>
    <n v="25"/>
    <s v="33 80 4505 573-2"/>
    <x v="54"/>
    <m/>
    <m/>
    <x v="3"/>
    <x v="1"/>
    <n v="1"/>
    <m/>
    <m/>
    <m/>
    <n v="1"/>
    <m/>
    <n v="1"/>
    <x v="1"/>
    <n v="0"/>
    <d v="1899-12-30T00:00:00"/>
    <d v="1899-12-30T00:00:00"/>
    <x v="3"/>
    <m/>
    <m/>
    <m/>
    <d v="2026-01-01T00:00:00"/>
    <d v="2031-12-31T00:00:00"/>
    <n v="2208"/>
    <x v="150"/>
    <m/>
    <m/>
    <m/>
    <m/>
    <s v="n.a."/>
    <d v="1899-12-30T00:00:00"/>
    <d v="1899-12-30T00:00:00"/>
    <n v="0"/>
    <n v="0"/>
    <m/>
    <d v="2031-12-31T00:00:00"/>
    <m/>
    <m/>
    <m/>
    <m/>
    <m/>
    <m/>
    <m/>
    <m/>
    <n v="2208"/>
    <m/>
    <m/>
    <m/>
    <m/>
    <m/>
    <m/>
    <m/>
    <m/>
    <m/>
    <m/>
    <d v="2031-07-31T00:00:00"/>
    <m/>
    <n v="50000"/>
    <m/>
    <m/>
    <s v="Euro"/>
    <n v="26.05"/>
    <m/>
    <m/>
    <m/>
    <m/>
    <n v="21.9"/>
    <m/>
    <m/>
    <m/>
    <m/>
    <m/>
    <m/>
    <m/>
    <m/>
    <m/>
    <m/>
    <m/>
    <m/>
    <m/>
    <m/>
    <m/>
    <m/>
    <m/>
    <m/>
    <m/>
    <m/>
    <m/>
    <m/>
  </r>
  <r>
    <m/>
    <s v="V300090"/>
    <s v="2025-0020"/>
    <x v="160"/>
    <n v="1"/>
    <s v="Wagon"/>
    <n v="26"/>
    <s v="33 80 4505 582-3"/>
    <x v="54"/>
    <m/>
    <m/>
    <x v="3"/>
    <x v="1"/>
    <n v="1"/>
    <m/>
    <m/>
    <m/>
    <n v="1"/>
    <m/>
    <n v="1"/>
    <x v="1"/>
    <n v="0"/>
    <d v="1899-12-30T00:00:00"/>
    <d v="1899-12-30T00:00:00"/>
    <x v="3"/>
    <m/>
    <m/>
    <m/>
    <d v="2026-01-01T00:00:00"/>
    <d v="2031-12-31T00:00:00"/>
    <n v="2208"/>
    <x v="150"/>
    <m/>
    <m/>
    <m/>
    <m/>
    <s v="n.a."/>
    <d v="1899-12-30T00:00:00"/>
    <d v="1899-12-30T00:00:00"/>
    <n v="0"/>
    <n v="0"/>
    <m/>
    <d v="2031-12-31T00:00:00"/>
    <m/>
    <m/>
    <m/>
    <m/>
    <m/>
    <m/>
    <m/>
    <m/>
    <n v="2208"/>
    <m/>
    <m/>
    <m/>
    <m/>
    <m/>
    <m/>
    <m/>
    <m/>
    <m/>
    <m/>
    <d v="2031-07-31T00:00:00"/>
    <m/>
    <n v="50000"/>
    <m/>
    <m/>
    <s v="Euro"/>
    <n v="26.05"/>
    <m/>
    <m/>
    <m/>
    <m/>
    <n v="21.9"/>
    <m/>
    <m/>
    <m/>
    <m/>
    <m/>
    <m/>
    <m/>
    <m/>
    <m/>
    <m/>
    <m/>
    <m/>
    <m/>
    <m/>
    <m/>
    <m/>
    <m/>
    <m/>
    <m/>
    <m/>
    <m/>
    <m/>
  </r>
  <r>
    <m/>
    <s v="V300090"/>
    <s v="2025-0020"/>
    <x v="160"/>
    <n v="1"/>
    <s v="Wagon"/>
    <n v="27"/>
    <s v="33 80 4505 577-3"/>
    <x v="54"/>
    <m/>
    <m/>
    <x v="3"/>
    <x v="1"/>
    <n v="1"/>
    <m/>
    <m/>
    <m/>
    <n v="1"/>
    <m/>
    <n v="1"/>
    <x v="1"/>
    <n v="0"/>
    <d v="1899-12-30T00:00:00"/>
    <d v="1899-12-30T00:00:00"/>
    <x v="3"/>
    <m/>
    <m/>
    <m/>
    <d v="2026-01-01T00:00:00"/>
    <d v="2031-12-31T00:00:00"/>
    <n v="2208"/>
    <x v="150"/>
    <m/>
    <m/>
    <m/>
    <m/>
    <s v="n.a."/>
    <d v="1899-12-30T00:00:00"/>
    <d v="1899-12-30T00:00:00"/>
    <n v="0"/>
    <n v="0"/>
    <m/>
    <d v="2031-12-31T00:00:00"/>
    <m/>
    <m/>
    <m/>
    <m/>
    <m/>
    <m/>
    <m/>
    <m/>
    <n v="2208"/>
    <m/>
    <m/>
    <m/>
    <m/>
    <m/>
    <m/>
    <m/>
    <m/>
    <m/>
    <m/>
    <d v="2031-07-31T00:00:00"/>
    <m/>
    <n v="50000"/>
    <m/>
    <m/>
    <s v="Euro"/>
    <n v="26.05"/>
    <m/>
    <m/>
    <m/>
    <m/>
    <n v="21.9"/>
    <m/>
    <m/>
    <m/>
    <m/>
    <m/>
    <m/>
    <m/>
    <m/>
    <m/>
    <m/>
    <m/>
    <m/>
    <m/>
    <m/>
    <m/>
    <m/>
    <m/>
    <m/>
    <m/>
    <m/>
    <m/>
    <m/>
  </r>
  <r>
    <m/>
    <s v="V300090"/>
    <s v="2025-0020"/>
    <x v="160"/>
    <n v="1"/>
    <s v="Wagon"/>
    <n v="28"/>
    <s v="33 80 4505 580-7"/>
    <x v="54"/>
    <m/>
    <m/>
    <x v="3"/>
    <x v="1"/>
    <n v="1"/>
    <m/>
    <m/>
    <m/>
    <n v="1"/>
    <m/>
    <n v="1"/>
    <x v="1"/>
    <n v="0"/>
    <d v="1899-12-30T00:00:00"/>
    <d v="1899-12-30T00:00:00"/>
    <x v="3"/>
    <m/>
    <m/>
    <m/>
    <d v="2026-01-01T00:00:00"/>
    <d v="2031-12-31T00:00:00"/>
    <n v="2208"/>
    <x v="150"/>
    <m/>
    <m/>
    <m/>
    <m/>
    <s v="n.a."/>
    <d v="1899-12-30T00:00:00"/>
    <d v="1899-12-30T00:00:00"/>
    <n v="0"/>
    <n v="0"/>
    <m/>
    <d v="2031-12-31T00:00:00"/>
    <m/>
    <m/>
    <m/>
    <m/>
    <m/>
    <m/>
    <m/>
    <m/>
    <n v="2208"/>
    <m/>
    <m/>
    <m/>
    <m/>
    <m/>
    <m/>
    <m/>
    <m/>
    <m/>
    <m/>
    <d v="2031-07-31T00:00:00"/>
    <m/>
    <n v="50000"/>
    <m/>
    <m/>
    <s v="Euro"/>
    <n v="26.05"/>
    <m/>
    <m/>
    <m/>
    <m/>
    <n v="21.9"/>
    <m/>
    <m/>
    <m/>
    <m/>
    <m/>
    <m/>
    <m/>
    <m/>
    <m/>
    <m/>
    <m/>
    <m/>
    <m/>
    <m/>
    <m/>
    <m/>
    <m/>
    <m/>
    <m/>
    <m/>
    <m/>
    <m/>
  </r>
  <r>
    <m/>
    <s v="V300090"/>
    <s v="2025-0020"/>
    <x v="160"/>
    <n v="1"/>
    <s v="Wagon"/>
    <n v="29"/>
    <s v="33 80 4505 584-9"/>
    <x v="54"/>
    <m/>
    <m/>
    <x v="3"/>
    <x v="1"/>
    <n v="1"/>
    <m/>
    <m/>
    <m/>
    <n v="1"/>
    <m/>
    <n v="1"/>
    <x v="1"/>
    <n v="0"/>
    <d v="1899-12-30T00:00:00"/>
    <d v="1899-12-30T00:00:00"/>
    <x v="3"/>
    <m/>
    <m/>
    <m/>
    <d v="2026-01-01T00:00:00"/>
    <d v="2031-12-31T00:00:00"/>
    <n v="2208"/>
    <x v="150"/>
    <m/>
    <m/>
    <m/>
    <m/>
    <s v="n.a."/>
    <d v="1899-12-30T00:00:00"/>
    <d v="1899-12-30T00:00:00"/>
    <n v="0"/>
    <n v="0"/>
    <m/>
    <d v="2031-12-31T00:00:00"/>
    <m/>
    <m/>
    <m/>
    <m/>
    <m/>
    <m/>
    <m/>
    <m/>
    <n v="2208"/>
    <m/>
    <m/>
    <m/>
    <m/>
    <m/>
    <m/>
    <m/>
    <m/>
    <m/>
    <m/>
    <d v="2031-07-31T00:00:00"/>
    <m/>
    <n v="50000"/>
    <m/>
    <m/>
    <s v="Euro"/>
    <n v="26.05"/>
    <m/>
    <m/>
    <m/>
    <m/>
    <n v="21.9"/>
    <m/>
    <m/>
    <m/>
    <m/>
    <m/>
    <m/>
    <m/>
    <m/>
    <m/>
    <m/>
    <m/>
    <m/>
    <m/>
    <m/>
    <m/>
    <m/>
    <m/>
    <m/>
    <m/>
    <m/>
    <m/>
    <m/>
  </r>
  <r>
    <m/>
    <s v="V300090"/>
    <s v="2025-0020"/>
    <x v="160"/>
    <n v="1"/>
    <s v="Wagon"/>
    <n v="30"/>
    <s v="33 80 4505 566-6"/>
    <x v="54"/>
    <m/>
    <m/>
    <x v="3"/>
    <x v="1"/>
    <n v="1"/>
    <m/>
    <m/>
    <m/>
    <n v="1"/>
    <m/>
    <n v="1"/>
    <x v="1"/>
    <n v="0"/>
    <d v="1899-12-30T00:00:00"/>
    <d v="1899-12-30T00:00:00"/>
    <x v="6"/>
    <m/>
    <m/>
    <m/>
    <d v="2026-02-12T00:00:00"/>
    <d v="2032-02-11T00:00:00"/>
    <n v="2208"/>
    <x v="148"/>
    <m/>
    <m/>
    <m/>
    <m/>
    <s v="n.a."/>
    <d v="1899-12-30T00:00:00"/>
    <d v="1899-12-30T00:00:00"/>
    <n v="0"/>
    <n v="0"/>
    <m/>
    <d v="2032-01-11T00:00:00"/>
    <m/>
    <m/>
    <m/>
    <m/>
    <m/>
    <m/>
    <m/>
    <m/>
    <n v="2208"/>
    <m/>
    <m/>
    <m/>
    <m/>
    <m/>
    <m/>
    <m/>
    <m/>
    <m/>
    <m/>
    <e v="#N/A"/>
    <m/>
    <n v="50000"/>
    <m/>
    <m/>
    <s v="Euro"/>
    <n v="26.05"/>
    <m/>
    <m/>
    <m/>
    <m/>
    <n v="21.9"/>
    <m/>
    <m/>
    <m/>
    <m/>
    <m/>
    <m/>
    <m/>
    <m/>
    <m/>
    <m/>
    <m/>
    <m/>
    <m/>
    <m/>
    <m/>
    <m/>
    <m/>
    <m/>
    <m/>
    <m/>
    <m/>
    <m/>
  </r>
  <r>
    <m/>
    <s v="V300090"/>
    <s v="2025-0020"/>
    <x v="160"/>
    <n v="1"/>
    <s v="Wagon"/>
    <n v="31"/>
    <s v="33 80 4505 568-2"/>
    <x v="54"/>
    <m/>
    <m/>
    <x v="3"/>
    <x v="1"/>
    <n v="1"/>
    <m/>
    <m/>
    <m/>
    <n v="1"/>
    <m/>
    <n v="1"/>
    <x v="1"/>
    <n v="0"/>
    <d v="1899-12-30T00:00:00"/>
    <d v="1899-12-30T00:00:00"/>
    <x v="6"/>
    <m/>
    <m/>
    <m/>
    <d v="2026-02-12T00:00:00"/>
    <d v="2032-02-11T00:00:00"/>
    <n v="2208"/>
    <x v="148"/>
    <m/>
    <m/>
    <m/>
    <m/>
    <s v="n.a."/>
    <d v="1899-12-30T00:00:00"/>
    <d v="1899-12-30T00:00:00"/>
    <n v="0"/>
    <n v="0"/>
    <m/>
    <d v="2032-01-11T00:00:00"/>
    <m/>
    <m/>
    <m/>
    <m/>
    <m/>
    <m/>
    <m/>
    <m/>
    <n v="2208"/>
    <m/>
    <m/>
    <m/>
    <m/>
    <m/>
    <m/>
    <m/>
    <m/>
    <m/>
    <m/>
    <e v="#N/A"/>
    <m/>
    <n v="50000"/>
    <m/>
    <m/>
    <s v="Euro"/>
    <n v="26.05"/>
    <m/>
    <m/>
    <m/>
    <m/>
    <n v="21.9"/>
    <m/>
    <m/>
    <m/>
    <m/>
    <m/>
    <m/>
    <m/>
    <m/>
    <m/>
    <m/>
    <m/>
    <m/>
    <m/>
    <m/>
    <m/>
    <m/>
    <m/>
    <m/>
    <m/>
    <m/>
    <m/>
    <m/>
  </r>
  <r>
    <m/>
    <s v="V300090"/>
    <s v="2025-0020"/>
    <x v="160"/>
    <n v="1"/>
    <s v="Wagon"/>
    <n v="32"/>
    <s v="33 80 4505 570-8"/>
    <x v="54"/>
    <m/>
    <m/>
    <x v="3"/>
    <x v="1"/>
    <n v="1"/>
    <m/>
    <m/>
    <m/>
    <n v="1"/>
    <m/>
    <n v="1"/>
    <x v="1"/>
    <n v="0"/>
    <d v="1899-12-30T00:00:00"/>
    <d v="1899-12-30T00:00:00"/>
    <x v="6"/>
    <m/>
    <m/>
    <m/>
    <d v="2026-02-12T00:00:00"/>
    <d v="2032-02-11T00:00:00"/>
    <n v="2208"/>
    <x v="148"/>
    <m/>
    <m/>
    <m/>
    <m/>
    <s v="n.a."/>
    <d v="1899-12-30T00:00:00"/>
    <d v="1899-12-30T00:00:00"/>
    <n v="0"/>
    <n v="0"/>
    <m/>
    <d v="2032-01-11T00:00:00"/>
    <m/>
    <m/>
    <m/>
    <m/>
    <m/>
    <m/>
    <m/>
    <m/>
    <n v="2208"/>
    <m/>
    <m/>
    <m/>
    <m/>
    <m/>
    <m/>
    <m/>
    <m/>
    <m/>
    <m/>
    <e v="#N/A"/>
    <m/>
    <n v="50000"/>
    <m/>
    <m/>
    <s v="Euro"/>
    <n v="26.05"/>
    <m/>
    <m/>
    <m/>
    <m/>
    <n v="21.9"/>
    <m/>
    <m/>
    <m/>
    <m/>
    <m/>
    <m/>
    <m/>
    <m/>
    <m/>
    <m/>
    <m/>
    <m/>
    <m/>
    <m/>
    <m/>
    <m/>
    <m/>
    <m/>
    <m/>
    <m/>
    <m/>
    <m/>
  </r>
  <r>
    <m/>
    <s v="V300090"/>
    <s v="2025-0020"/>
    <x v="160"/>
    <n v="1"/>
    <s v="Wagon"/>
    <n v="33"/>
    <s v="33 80 4505 572-4"/>
    <x v="54"/>
    <m/>
    <m/>
    <x v="3"/>
    <x v="1"/>
    <n v="1"/>
    <m/>
    <m/>
    <m/>
    <n v="1"/>
    <m/>
    <n v="1"/>
    <x v="1"/>
    <n v="0"/>
    <d v="1899-12-30T00:00:00"/>
    <d v="1899-12-30T00:00:00"/>
    <x v="6"/>
    <m/>
    <m/>
    <m/>
    <d v="2026-02-12T00:00:00"/>
    <d v="2032-02-11T00:00:00"/>
    <n v="2208"/>
    <x v="148"/>
    <m/>
    <m/>
    <m/>
    <m/>
    <s v="n.a."/>
    <d v="1899-12-30T00:00:00"/>
    <d v="1899-12-30T00:00:00"/>
    <n v="0"/>
    <n v="0"/>
    <m/>
    <d v="2032-01-11T00:00:00"/>
    <m/>
    <m/>
    <m/>
    <m/>
    <m/>
    <m/>
    <m/>
    <m/>
    <n v="2208"/>
    <m/>
    <m/>
    <m/>
    <m/>
    <m/>
    <m/>
    <m/>
    <m/>
    <m/>
    <m/>
    <e v="#N/A"/>
    <m/>
    <n v="50000"/>
    <m/>
    <m/>
    <s v="Euro"/>
    <n v="26.05"/>
    <m/>
    <m/>
    <m/>
    <m/>
    <n v="21.9"/>
    <m/>
    <m/>
    <m/>
    <m/>
    <m/>
    <m/>
    <m/>
    <m/>
    <m/>
    <m/>
    <m/>
    <m/>
    <m/>
    <m/>
    <m/>
    <m/>
    <m/>
    <m/>
    <m/>
    <m/>
    <m/>
    <m/>
  </r>
  <r>
    <m/>
    <s v="V300090"/>
    <s v="2025-0020"/>
    <x v="160"/>
    <n v="1"/>
    <s v="Wagon"/>
    <n v="34"/>
    <s v="33 80 4505 578-1"/>
    <x v="54"/>
    <m/>
    <m/>
    <x v="3"/>
    <x v="1"/>
    <n v="1"/>
    <m/>
    <m/>
    <m/>
    <n v="1"/>
    <m/>
    <n v="1"/>
    <x v="1"/>
    <n v="0"/>
    <d v="1899-12-30T00:00:00"/>
    <d v="1899-12-30T00:00:00"/>
    <x v="6"/>
    <m/>
    <m/>
    <m/>
    <d v="2026-02-12T00:00:00"/>
    <d v="2032-02-11T00:00:00"/>
    <n v="2208"/>
    <x v="148"/>
    <m/>
    <m/>
    <m/>
    <m/>
    <s v="n.a."/>
    <d v="1899-12-30T00:00:00"/>
    <d v="1899-12-30T00:00:00"/>
    <n v="0"/>
    <n v="0"/>
    <m/>
    <d v="2032-01-11T00:00:00"/>
    <m/>
    <m/>
    <m/>
    <m/>
    <m/>
    <m/>
    <m/>
    <m/>
    <n v="2208"/>
    <m/>
    <m/>
    <m/>
    <m/>
    <m/>
    <m/>
    <m/>
    <m/>
    <m/>
    <m/>
    <e v="#N/A"/>
    <m/>
    <n v="50000"/>
    <m/>
    <m/>
    <s v="Euro"/>
    <n v="26.05"/>
    <m/>
    <m/>
    <m/>
    <m/>
    <n v="21.9"/>
    <m/>
    <m/>
    <m/>
    <m/>
    <m/>
    <m/>
    <m/>
    <m/>
    <m/>
    <m/>
    <m/>
    <m/>
    <m/>
    <m/>
    <m/>
    <m/>
    <m/>
    <m/>
    <m/>
    <m/>
    <m/>
    <m/>
  </r>
  <r>
    <m/>
    <s v="V300090"/>
    <s v="2025-0020"/>
    <x v="160"/>
    <n v="1"/>
    <s v="Wagon"/>
    <n v="35"/>
    <s v="33 80 4505 583-1"/>
    <x v="54"/>
    <m/>
    <m/>
    <x v="3"/>
    <x v="1"/>
    <n v="1"/>
    <m/>
    <m/>
    <m/>
    <n v="1"/>
    <m/>
    <n v="1"/>
    <x v="1"/>
    <n v="0"/>
    <d v="1899-12-30T00:00:00"/>
    <d v="1899-12-30T00:00:00"/>
    <x v="6"/>
    <m/>
    <m/>
    <m/>
    <d v="2026-02-12T00:00:00"/>
    <d v="2032-02-11T00:00:00"/>
    <n v="2208"/>
    <x v="148"/>
    <m/>
    <m/>
    <m/>
    <m/>
    <s v="n.a."/>
    <d v="1899-12-30T00:00:00"/>
    <d v="1899-12-30T00:00:00"/>
    <n v="0"/>
    <n v="0"/>
    <m/>
    <d v="2032-01-11T00:00:00"/>
    <m/>
    <m/>
    <m/>
    <m/>
    <m/>
    <m/>
    <m/>
    <m/>
    <n v="2208"/>
    <m/>
    <m/>
    <m/>
    <m/>
    <m/>
    <m/>
    <m/>
    <m/>
    <m/>
    <m/>
    <e v="#N/A"/>
    <m/>
    <n v="50000"/>
    <m/>
    <m/>
    <s v="Euro"/>
    <n v="26.05"/>
    <m/>
    <m/>
    <m/>
    <m/>
    <n v="21.9"/>
    <m/>
    <m/>
    <m/>
    <m/>
    <m/>
    <m/>
    <m/>
    <m/>
    <m/>
    <m/>
    <m/>
    <m/>
    <m/>
    <m/>
    <m/>
    <m/>
    <m/>
    <m/>
    <m/>
    <m/>
    <m/>
    <m/>
  </r>
  <r>
    <m/>
    <s v="V100028"/>
    <s v="2021-0025"/>
    <x v="161"/>
    <m/>
    <s v="Header"/>
    <m/>
    <m/>
    <x v="55"/>
    <s v="ITA"/>
    <s v="South EU"/>
    <x v="4"/>
    <x v="2"/>
    <n v="34"/>
    <m/>
    <m/>
    <n v="34"/>
    <n v="0"/>
    <n v="0"/>
    <n v="0"/>
    <x v="0"/>
    <m/>
    <m/>
    <m/>
    <x v="0"/>
    <m/>
    <d v="2022-07-31T00:00:00"/>
    <d v="2025-08-13T00:00:00"/>
    <m/>
    <m/>
    <n v="1109"/>
    <x v="151"/>
    <m/>
    <m/>
    <m/>
    <n v="34"/>
    <s v="with cut-off date"/>
    <d v="2024-07-30T00:00:00"/>
    <m/>
    <n v="3"/>
    <n v="3"/>
    <m/>
    <m/>
    <d v="2024-07-30T00:00:00"/>
    <n v="1.5"/>
    <n v="0"/>
    <m/>
    <m/>
    <m/>
    <m/>
    <m/>
    <n v="730"/>
    <s v="A"/>
    <n v="8"/>
    <n v="1.1"/>
    <s v="CHE"/>
    <s v="Parent Guarantee"/>
    <s v="N"/>
    <s v="N"/>
    <m/>
    <m/>
    <m/>
    <m/>
    <m/>
    <n v="130000"/>
    <m/>
    <m/>
    <s v="Euro"/>
    <n v="45.4"/>
    <n v="0"/>
    <n v="0"/>
    <m/>
    <n v="0"/>
    <n v="45.4"/>
    <n v="0"/>
    <n v="880"/>
    <m/>
    <m/>
    <n v="0"/>
    <s v="0.00"/>
    <n v="0"/>
    <n v="0"/>
    <s v="0.00"/>
    <n v="0"/>
    <n v="45.4"/>
    <n v="0"/>
    <n v="45.4"/>
    <n v="0.8437620775253007"/>
    <n v="1.21218"/>
    <n v="44.18782"/>
    <n v="44.18782"/>
    <n v="4420000"/>
    <n v="0"/>
    <s v="N"/>
    <n v="0"/>
    <n v="561870.4"/>
  </r>
  <r>
    <m/>
    <s v="V100028"/>
    <s v="2021-0025"/>
    <x v="161"/>
    <n v="1"/>
    <s v="Batch"/>
    <m/>
    <m/>
    <x v="55"/>
    <s v="ITA"/>
    <s v="Middle EU"/>
    <x v="4"/>
    <x v="2"/>
    <n v="17"/>
    <m/>
    <m/>
    <n v="17"/>
    <n v="0"/>
    <n v="0"/>
    <n v="0"/>
    <x v="0"/>
    <m/>
    <m/>
    <m/>
    <x v="0"/>
    <m/>
    <m/>
    <m/>
    <d v="2022-07-31T00:00:00"/>
    <d v="2025-07-30T00:00:00"/>
    <m/>
    <x v="152"/>
    <m/>
    <m/>
    <m/>
    <m/>
    <s v="with cut-off date"/>
    <d v="2024-07-30T00:00:00"/>
    <m/>
    <n v="3"/>
    <n v="3"/>
    <m/>
    <m/>
    <d v="2024-07-30T00:00:00"/>
    <n v="1.5"/>
    <n v="0"/>
    <m/>
    <m/>
    <m/>
    <m/>
    <m/>
    <n v="0"/>
    <s v="A"/>
    <m/>
    <n v="1.1"/>
    <s v="CHE"/>
    <s v="Parent Guarantee"/>
    <m/>
    <s v="N"/>
    <m/>
    <m/>
    <m/>
    <m/>
    <m/>
    <n v="130000"/>
    <m/>
    <m/>
    <s v="Euro"/>
    <n v="45.4"/>
    <n v="0"/>
    <n v="0"/>
    <m/>
    <n v="0"/>
    <n v="45.4"/>
    <n v="0"/>
    <n v="880"/>
    <m/>
    <m/>
    <n v="0"/>
    <s v="0.00"/>
    <n v="0"/>
    <n v="0"/>
    <s v="0.00"/>
    <n v="0"/>
    <n v="52.37"/>
    <n v="0"/>
    <n v="52.37"/>
    <n v="0.8437620775253007"/>
    <n v="1.21218"/>
    <n v="44.18782"/>
    <n v="44.18782"/>
    <n v="2210000"/>
    <n v="0"/>
    <m/>
    <n v="0"/>
    <n v="280935.2"/>
  </r>
  <r>
    <m/>
    <s v="V100028"/>
    <s v="2021-0025"/>
    <x v="161"/>
    <n v="1"/>
    <s v="Wagon"/>
    <n v="1"/>
    <m/>
    <x v="55"/>
    <m/>
    <m/>
    <x v="4"/>
    <x v="2"/>
    <n v="1"/>
    <m/>
    <m/>
    <n v="1"/>
    <m/>
    <n v="0"/>
    <n v="0"/>
    <x v="1"/>
    <m/>
    <m/>
    <m/>
    <x v="0"/>
    <m/>
    <m/>
    <m/>
    <e v="#N/A"/>
    <e v="#N/A"/>
    <n v="1109"/>
    <x v="1"/>
    <m/>
    <m/>
    <m/>
    <m/>
    <s v="with cut-off date"/>
    <d v="2024-07-30T00:00:00"/>
    <m/>
    <n v="3"/>
    <n v="3"/>
    <m/>
    <e v="#N/A"/>
    <d v="2024-07-30T00:00:00"/>
    <n v="1.5"/>
    <n v="0"/>
    <m/>
    <m/>
    <m/>
    <m/>
    <m/>
    <m/>
    <m/>
    <m/>
    <m/>
    <m/>
    <m/>
    <m/>
    <m/>
    <m/>
    <m/>
    <m/>
    <m/>
    <m/>
    <n v="130000"/>
    <m/>
    <m/>
    <s v="Euro"/>
    <n v="45.4"/>
    <m/>
    <m/>
    <m/>
    <m/>
    <e v="#N/A"/>
    <n v="0"/>
    <m/>
    <m/>
    <m/>
    <m/>
    <m/>
    <m/>
    <m/>
    <m/>
    <m/>
    <m/>
    <m/>
    <m/>
    <m/>
    <m/>
    <m/>
    <m/>
    <m/>
    <m/>
    <m/>
    <m/>
    <m/>
  </r>
  <r>
    <m/>
    <s v="V100028"/>
    <s v="2021-0025"/>
    <x v="161"/>
    <n v="1"/>
    <s v="Wagon"/>
    <n v="2"/>
    <m/>
    <x v="55"/>
    <m/>
    <m/>
    <x v="4"/>
    <x v="2"/>
    <n v="1"/>
    <m/>
    <m/>
    <n v="1"/>
    <m/>
    <n v="0"/>
    <n v="0"/>
    <x v="1"/>
    <m/>
    <m/>
    <m/>
    <x v="0"/>
    <m/>
    <m/>
    <m/>
    <e v="#N/A"/>
    <e v="#N/A"/>
    <n v="1109"/>
    <x v="1"/>
    <m/>
    <m/>
    <m/>
    <m/>
    <s v="with cut-off date"/>
    <d v="2024-07-30T00:00:00"/>
    <m/>
    <n v="3"/>
    <n v="3"/>
    <m/>
    <e v="#N/A"/>
    <d v="2024-07-30T00:00:00"/>
    <n v="1.5"/>
    <n v="0"/>
    <m/>
    <m/>
    <m/>
    <m/>
    <m/>
    <m/>
    <m/>
    <m/>
    <m/>
    <m/>
    <m/>
    <m/>
    <m/>
    <m/>
    <m/>
    <m/>
    <m/>
    <m/>
    <n v="130000"/>
    <m/>
    <m/>
    <s v="Euro"/>
    <n v="45.4"/>
    <m/>
    <m/>
    <m/>
    <m/>
    <e v="#N/A"/>
    <n v="0"/>
    <m/>
    <m/>
    <m/>
    <m/>
    <m/>
    <m/>
    <m/>
    <m/>
    <m/>
    <m/>
    <m/>
    <m/>
    <m/>
    <m/>
    <m/>
    <m/>
    <m/>
    <m/>
    <m/>
    <m/>
    <m/>
  </r>
  <r>
    <m/>
    <s v="V100028"/>
    <s v="2021-0025"/>
    <x v="161"/>
    <n v="1"/>
    <s v="Wagon"/>
    <n v="3"/>
    <m/>
    <x v="55"/>
    <m/>
    <m/>
    <x v="4"/>
    <x v="2"/>
    <n v="1"/>
    <m/>
    <m/>
    <n v="1"/>
    <m/>
    <n v="0"/>
    <n v="0"/>
    <x v="1"/>
    <m/>
    <m/>
    <m/>
    <x v="0"/>
    <m/>
    <m/>
    <m/>
    <e v="#N/A"/>
    <e v="#N/A"/>
    <n v="1109"/>
    <x v="1"/>
    <m/>
    <m/>
    <m/>
    <m/>
    <s v="with cut-off date"/>
    <d v="2024-07-30T00:00:00"/>
    <m/>
    <n v="3"/>
    <n v="3"/>
    <m/>
    <e v="#N/A"/>
    <d v="2024-07-30T00:00:00"/>
    <n v="1.5"/>
    <n v="0"/>
    <m/>
    <m/>
    <m/>
    <m/>
    <m/>
    <m/>
    <m/>
    <m/>
    <m/>
    <m/>
    <m/>
    <m/>
    <m/>
    <m/>
    <m/>
    <m/>
    <m/>
    <m/>
    <n v="130000"/>
    <m/>
    <m/>
    <s v="Euro"/>
    <n v="45.4"/>
    <m/>
    <m/>
    <m/>
    <m/>
    <e v="#N/A"/>
    <n v="0"/>
    <m/>
    <m/>
    <m/>
    <m/>
    <m/>
    <m/>
    <m/>
    <m/>
    <m/>
    <m/>
    <m/>
    <m/>
    <m/>
    <m/>
    <m/>
    <m/>
    <m/>
    <m/>
    <m/>
    <m/>
    <m/>
  </r>
  <r>
    <m/>
    <s v="V100028"/>
    <s v="2021-0025"/>
    <x v="161"/>
    <n v="1"/>
    <s v="Wagon"/>
    <n v="4"/>
    <m/>
    <x v="55"/>
    <m/>
    <m/>
    <x v="4"/>
    <x v="2"/>
    <n v="1"/>
    <m/>
    <m/>
    <n v="1"/>
    <m/>
    <n v="0"/>
    <n v="0"/>
    <x v="1"/>
    <m/>
    <m/>
    <m/>
    <x v="0"/>
    <m/>
    <m/>
    <m/>
    <e v="#N/A"/>
    <e v="#N/A"/>
    <n v="1109"/>
    <x v="1"/>
    <m/>
    <m/>
    <m/>
    <m/>
    <s v="with cut-off date"/>
    <d v="2024-07-30T00:00:00"/>
    <m/>
    <n v="3"/>
    <n v="3"/>
    <m/>
    <e v="#N/A"/>
    <d v="2024-07-30T00:00:00"/>
    <n v="1.5"/>
    <n v="0"/>
    <m/>
    <m/>
    <m/>
    <m/>
    <m/>
    <m/>
    <m/>
    <m/>
    <m/>
    <m/>
    <m/>
    <m/>
    <m/>
    <m/>
    <m/>
    <m/>
    <m/>
    <m/>
    <n v="130000"/>
    <m/>
    <m/>
    <s v="Euro"/>
    <n v="45.4"/>
    <m/>
    <m/>
    <m/>
    <m/>
    <e v="#N/A"/>
    <n v="0"/>
    <m/>
    <m/>
    <m/>
    <m/>
    <m/>
    <m/>
    <m/>
    <m/>
    <m/>
    <m/>
    <m/>
    <m/>
    <m/>
    <m/>
    <m/>
    <m/>
    <m/>
    <m/>
    <m/>
    <m/>
    <m/>
  </r>
  <r>
    <m/>
    <s v="V100028"/>
    <s v="2021-0025"/>
    <x v="161"/>
    <n v="1"/>
    <s v="Wagon"/>
    <n v="5"/>
    <m/>
    <x v="55"/>
    <m/>
    <m/>
    <x v="4"/>
    <x v="2"/>
    <n v="1"/>
    <m/>
    <m/>
    <n v="1"/>
    <m/>
    <n v="0"/>
    <n v="0"/>
    <x v="1"/>
    <m/>
    <m/>
    <m/>
    <x v="0"/>
    <m/>
    <m/>
    <m/>
    <e v="#N/A"/>
    <e v="#N/A"/>
    <n v="1109"/>
    <x v="1"/>
    <m/>
    <m/>
    <m/>
    <m/>
    <s v="with cut-off date"/>
    <d v="2024-07-30T00:00:00"/>
    <m/>
    <n v="3"/>
    <n v="3"/>
    <m/>
    <e v="#N/A"/>
    <d v="2024-07-30T00:00:00"/>
    <n v="1.5"/>
    <n v="0"/>
    <m/>
    <m/>
    <m/>
    <m/>
    <m/>
    <m/>
    <m/>
    <m/>
    <m/>
    <m/>
    <m/>
    <m/>
    <m/>
    <m/>
    <m/>
    <m/>
    <m/>
    <m/>
    <n v="130000"/>
    <m/>
    <m/>
    <s v="Euro"/>
    <n v="45.4"/>
    <m/>
    <m/>
    <m/>
    <m/>
    <e v="#N/A"/>
    <n v="0"/>
    <m/>
    <m/>
    <m/>
    <m/>
    <m/>
    <m/>
    <m/>
    <m/>
    <m/>
    <m/>
    <m/>
    <m/>
    <m/>
    <m/>
    <m/>
    <m/>
    <m/>
    <m/>
    <m/>
    <m/>
    <m/>
  </r>
  <r>
    <m/>
    <s v="V100028"/>
    <s v="2021-0025"/>
    <x v="161"/>
    <n v="1"/>
    <s v="Wagon"/>
    <n v="6"/>
    <m/>
    <x v="55"/>
    <m/>
    <m/>
    <x v="4"/>
    <x v="2"/>
    <n v="1"/>
    <m/>
    <m/>
    <n v="1"/>
    <m/>
    <n v="0"/>
    <n v="0"/>
    <x v="1"/>
    <m/>
    <m/>
    <m/>
    <x v="0"/>
    <m/>
    <m/>
    <m/>
    <e v="#N/A"/>
    <e v="#N/A"/>
    <n v="1109"/>
    <x v="1"/>
    <m/>
    <m/>
    <m/>
    <m/>
    <s v="with cut-off date"/>
    <d v="2024-07-30T00:00:00"/>
    <m/>
    <n v="3"/>
    <n v="3"/>
    <m/>
    <e v="#N/A"/>
    <d v="2024-07-30T00:00:00"/>
    <n v="1.5"/>
    <n v="0"/>
    <m/>
    <m/>
    <m/>
    <m/>
    <m/>
    <m/>
    <m/>
    <m/>
    <m/>
    <m/>
    <m/>
    <m/>
    <m/>
    <m/>
    <m/>
    <m/>
    <m/>
    <m/>
    <n v="130000"/>
    <m/>
    <m/>
    <s v="Euro"/>
    <n v="45.4"/>
    <m/>
    <m/>
    <m/>
    <m/>
    <e v="#N/A"/>
    <n v="0"/>
    <m/>
    <m/>
    <m/>
    <m/>
    <m/>
    <m/>
    <m/>
    <m/>
    <m/>
    <m/>
    <m/>
    <m/>
    <m/>
    <m/>
    <m/>
    <m/>
    <m/>
    <m/>
    <m/>
    <m/>
    <m/>
  </r>
  <r>
    <m/>
    <s v="V100028"/>
    <s v="2021-0025"/>
    <x v="161"/>
    <n v="1"/>
    <s v="Wagon"/>
    <n v="7"/>
    <m/>
    <x v="55"/>
    <m/>
    <m/>
    <x v="4"/>
    <x v="2"/>
    <n v="1"/>
    <m/>
    <m/>
    <n v="1"/>
    <m/>
    <n v="0"/>
    <n v="0"/>
    <x v="1"/>
    <m/>
    <m/>
    <m/>
    <x v="0"/>
    <m/>
    <m/>
    <m/>
    <e v="#N/A"/>
    <e v="#N/A"/>
    <n v="1109"/>
    <x v="1"/>
    <m/>
    <m/>
    <m/>
    <m/>
    <s v="with cut-off date"/>
    <d v="2024-07-30T00:00:00"/>
    <m/>
    <n v="3"/>
    <n v="3"/>
    <m/>
    <e v="#N/A"/>
    <d v="2024-07-30T00:00:00"/>
    <n v="1.5"/>
    <n v="0"/>
    <m/>
    <m/>
    <m/>
    <m/>
    <m/>
    <m/>
    <m/>
    <m/>
    <m/>
    <m/>
    <m/>
    <m/>
    <m/>
    <m/>
    <m/>
    <m/>
    <m/>
    <m/>
    <n v="130000"/>
    <m/>
    <m/>
    <s v="Euro"/>
    <n v="45.4"/>
    <m/>
    <m/>
    <m/>
    <m/>
    <e v="#N/A"/>
    <n v="0"/>
    <m/>
    <m/>
    <m/>
    <m/>
    <m/>
    <m/>
    <m/>
    <m/>
    <m/>
    <m/>
    <m/>
    <m/>
    <m/>
    <m/>
    <m/>
    <m/>
    <m/>
    <m/>
    <m/>
    <m/>
    <m/>
  </r>
  <r>
    <m/>
    <s v="V100028"/>
    <s v="2021-0025"/>
    <x v="161"/>
    <n v="1"/>
    <s v="Wagon"/>
    <n v="8"/>
    <m/>
    <x v="55"/>
    <m/>
    <m/>
    <x v="4"/>
    <x v="2"/>
    <n v="1"/>
    <m/>
    <m/>
    <n v="1"/>
    <m/>
    <n v="0"/>
    <n v="0"/>
    <x v="1"/>
    <m/>
    <m/>
    <m/>
    <x v="0"/>
    <m/>
    <m/>
    <m/>
    <e v="#N/A"/>
    <e v="#N/A"/>
    <n v="1109"/>
    <x v="1"/>
    <m/>
    <m/>
    <m/>
    <m/>
    <s v="with cut-off date"/>
    <d v="2024-07-30T00:00:00"/>
    <m/>
    <n v="3"/>
    <n v="3"/>
    <m/>
    <e v="#N/A"/>
    <d v="2024-07-30T00:00:00"/>
    <n v="1.5"/>
    <n v="0"/>
    <m/>
    <m/>
    <m/>
    <m/>
    <m/>
    <m/>
    <m/>
    <m/>
    <m/>
    <m/>
    <m/>
    <m/>
    <m/>
    <m/>
    <m/>
    <m/>
    <m/>
    <m/>
    <n v="130000"/>
    <m/>
    <m/>
    <s v="Euro"/>
    <n v="45.4"/>
    <m/>
    <m/>
    <m/>
    <m/>
    <e v="#N/A"/>
    <n v="0"/>
    <m/>
    <m/>
    <m/>
    <m/>
    <m/>
    <m/>
    <m/>
    <m/>
    <m/>
    <m/>
    <m/>
    <m/>
    <m/>
    <m/>
    <m/>
    <m/>
    <m/>
    <m/>
    <m/>
    <m/>
    <m/>
  </r>
  <r>
    <m/>
    <s v="V100028"/>
    <s v="2021-0025"/>
    <x v="161"/>
    <n v="1"/>
    <s v="Wagon"/>
    <n v="9"/>
    <m/>
    <x v="55"/>
    <m/>
    <m/>
    <x v="4"/>
    <x v="2"/>
    <n v="1"/>
    <m/>
    <m/>
    <n v="1"/>
    <m/>
    <n v="0"/>
    <n v="0"/>
    <x v="1"/>
    <m/>
    <m/>
    <m/>
    <x v="0"/>
    <m/>
    <m/>
    <m/>
    <e v="#N/A"/>
    <e v="#N/A"/>
    <n v="1109"/>
    <x v="1"/>
    <m/>
    <m/>
    <m/>
    <m/>
    <s v="with cut-off date"/>
    <d v="2024-07-30T00:00:00"/>
    <m/>
    <n v="3"/>
    <n v="3"/>
    <m/>
    <e v="#N/A"/>
    <d v="2024-07-30T00:00:00"/>
    <n v="1.5"/>
    <n v="0"/>
    <m/>
    <m/>
    <m/>
    <m/>
    <m/>
    <m/>
    <m/>
    <m/>
    <m/>
    <m/>
    <m/>
    <m/>
    <m/>
    <m/>
    <m/>
    <m/>
    <m/>
    <m/>
    <n v="130000"/>
    <m/>
    <m/>
    <s v="Euro"/>
    <n v="45.4"/>
    <m/>
    <m/>
    <m/>
    <m/>
    <e v="#N/A"/>
    <n v="0"/>
    <m/>
    <m/>
    <m/>
    <m/>
    <m/>
    <m/>
    <m/>
    <m/>
    <m/>
    <m/>
    <m/>
    <m/>
    <m/>
    <m/>
    <m/>
    <m/>
    <m/>
    <m/>
    <m/>
    <m/>
    <m/>
  </r>
  <r>
    <m/>
    <s v="V100028"/>
    <s v="2021-0025"/>
    <x v="161"/>
    <n v="1"/>
    <s v="Wagon"/>
    <n v="10"/>
    <m/>
    <x v="55"/>
    <m/>
    <m/>
    <x v="4"/>
    <x v="2"/>
    <n v="1"/>
    <m/>
    <m/>
    <n v="1"/>
    <m/>
    <n v="0"/>
    <n v="0"/>
    <x v="1"/>
    <m/>
    <m/>
    <m/>
    <x v="0"/>
    <m/>
    <m/>
    <m/>
    <e v="#N/A"/>
    <e v="#N/A"/>
    <n v="1109"/>
    <x v="1"/>
    <m/>
    <m/>
    <m/>
    <m/>
    <s v="with cut-off date"/>
    <d v="2024-07-30T00:00:00"/>
    <m/>
    <n v="3"/>
    <n v="3"/>
    <m/>
    <e v="#N/A"/>
    <d v="2024-07-30T00:00:00"/>
    <n v="1.5"/>
    <n v="0"/>
    <m/>
    <m/>
    <m/>
    <m/>
    <m/>
    <m/>
    <m/>
    <m/>
    <m/>
    <m/>
    <m/>
    <m/>
    <m/>
    <m/>
    <m/>
    <m/>
    <m/>
    <m/>
    <n v="130000"/>
    <m/>
    <m/>
    <s v="Euro"/>
    <n v="45.4"/>
    <m/>
    <m/>
    <m/>
    <m/>
    <e v="#N/A"/>
    <n v="0"/>
    <m/>
    <m/>
    <m/>
    <m/>
    <m/>
    <m/>
    <m/>
    <m/>
    <m/>
    <m/>
    <m/>
    <m/>
    <m/>
    <m/>
    <m/>
    <m/>
    <m/>
    <m/>
    <m/>
    <m/>
    <m/>
  </r>
  <r>
    <m/>
    <s v="V100028"/>
    <s v="2021-0025"/>
    <x v="161"/>
    <n v="1"/>
    <s v="Wagon"/>
    <n v="11"/>
    <m/>
    <x v="55"/>
    <m/>
    <m/>
    <x v="4"/>
    <x v="2"/>
    <n v="1"/>
    <m/>
    <m/>
    <n v="1"/>
    <m/>
    <n v="0"/>
    <n v="0"/>
    <x v="1"/>
    <m/>
    <m/>
    <m/>
    <x v="0"/>
    <m/>
    <m/>
    <m/>
    <e v="#N/A"/>
    <e v="#N/A"/>
    <n v="1109"/>
    <x v="1"/>
    <m/>
    <m/>
    <m/>
    <m/>
    <s v="with cut-off date"/>
    <d v="2024-07-30T00:00:00"/>
    <m/>
    <n v="3"/>
    <n v="3"/>
    <m/>
    <e v="#N/A"/>
    <d v="2024-07-30T00:00:00"/>
    <n v="1.5"/>
    <n v="0"/>
    <m/>
    <m/>
    <m/>
    <m/>
    <m/>
    <m/>
    <m/>
    <m/>
    <m/>
    <m/>
    <m/>
    <m/>
    <m/>
    <m/>
    <m/>
    <m/>
    <m/>
    <m/>
    <n v="130000"/>
    <m/>
    <m/>
    <s v="Euro"/>
    <n v="45.4"/>
    <m/>
    <m/>
    <m/>
    <m/>
    <e v="#N/A"/>
    <n v="0"/>
    <m/>
    <m/>
    <m/>
    <m/>
    <m/>
    <m/>
    <m/>
    <m/>
    <m/>
    <m/>
    <m/>
    <m/>
    <m/>
    <m/>
    <m/>
    <m/>
    <m/>
    <m/>
    <m/>
    <m/>
    <m/>
  </r>
  <r>
    <m/>
    <s v="V100028"/>
    <s v="2021-0025"/>
    <x v="161"/>
    <n v="1"/>
    <s v="Wagon"/>
    <n v="12"/>
    <m/>
    <x v="55"/>
    <m/>
    <m/>
    <x v="4"/>
    <x v="2"/>
    <n v="1"/>
    <m/>
    <m/>
    <n v="1"/>
    <m/>
    <n v="0"/>
    <n v="0"/>
    <x v="1"/>
    <m/>
    <m/>
    <m/>
    <x v="0"/>
    <m/>
    <m/>
    <m/>
    <e v="#N/A"/>
    <e v="#N/A"/>
    <n v="1109"/>
    <x v="1"/>
    <m/>
    <m/>
    <m/>
    <m/>
    <s v="with cut-off date"/>
    <d v="2024-07-30T00:00:00"/>
    <m/>
    <n v="3"/>
    <n v="3"/>
    <m/>
    <e v="#N/A"/>
    <d v="2024-07-30T00:00:00"/>
    <n v="1.5"/>
    <n v="0"/>
    <m/>
    <m/>
    <m/>
    <m/>
    <m/>
    <m/>
    <m/>
    <m/>
    <m/>
    <m/>
    <m/>
    <m/>
    <m/>
    <m/>
    <m/>
    <m/>
    <m/>
    <m/>
    <n v="130000"/>
    <m/>
    <m/>
    <s v="Euro"/>
    <n v="45.4"/>
    <m/>
    <m/>
    <m/>
    <m/>
    <e v="#N/A"/>
    <n v="0"/>
    <m/>
    <m/>
    <m/>
    <m/>
    <m/>
    <m/>
    <m/>
    <m/>
    <m/>
    <m/>
    <m/>
    <m/>
    <m/>
    <m/>
    <m/>
    <m/>
    <m/>
    <m/>
    <m/>
    <m/>
    <m/>
  </r>
  <r>
    <m/>
    <s v="V100028"/>
    <s v="2021-0025"/>
    <x v="161"/>
    <n v="1"/>
    <s v="Wagon"/>
    <n v="13"/>
    <m/>
    <x v="55"/>
    <m/>
    <m/>
    <x v="4"/>
    <x v="2"/>
    <n v="1"/>
    <m/>
    <m/>
    <n v="1"/>
    <m/>
    <n v="0"/>
    <n v="0"/>
    <x v="1"/>
    <m/>
    <m/>
    <m/>
    <x v="0"/>
    <m/>
    <m/>
    <m/>
    <e v="#N/A"/>
    <e v="#N/A"/>
    <n v="1109"/>
    <x v="1"/>
    <m/>
    <m/>
    <m/>
    <m/>
    <s v="with cut-off date"/>
    <d v="2024-07-30T00:00:00"/>
    <m/>
    <n v="3"/>
    <n v="3"/>
    <m/>
    <e v="#N/A"/>
    <d v="2024-07-30T00:00:00"/>
    <n v="1.5"/>
    <n v="0"/>
    <m/>
    <m/>
    <m/>
    <m/>
    <m/>
    <m/>
    <m/>
    <m/>
    <m/>
    <m/>
    <m/>
    <m/>
    <m/>
    <m/>
    <m/>
    <m/>
    <m/>
    <m/>
    <n v="130000"/>
    <m/>
    <m/>
    <s v="Euro"/>
    <n v="45.4"/>
    <m/>
    <m/>
    <m/>
    <m/>
    <e v="#N/A"/>
    <n v="0"/>
    <m/>
    <m/>
    <m/>
    <m/>
    <m/>
    <m/>
    <m/>
    <m/>
    <m/>
    <m/>
    <m/>
    <m/>
    <m/>
    <m/>
    <m/>
    <m/>
    <m/>
    <m/>
    <m/>
    <m/>
    <m/>
  </r>
  <r>
    <m/>
    <s v="V100028"/>
    <s v="2021-0025"/>
    <x v="161"/>
    <n v="1"/>
    <s v="Wagon"/>
    <n v="14"/>
    <m/>
    <x v="55"/>
    <m/>
    <m/>
    <x v="4"/>
    <x v="2"/>
    <n v="1"/>
    <m/>
    <m/>
    <n v="1"/>
    <m/>
    <n v="0"/>
    <n v="0"/>
    <x v="1"/>
    <m/>
    <m/>
    <m/>
    <x v="0"/>
    <m/>
    <m/>
    <m/>
    <e v="#N/A"/>
    <e v="#N/A"/>
    <n v="1109"/>
    <x v="1"/>
    <m/>
    <m/>
    <m/>
    <m/>
    <s v="with cut-off date"/>
    <d v="2024-07-30T00:00:00"/>
    <m/>
    <n v="3"/>
    <n v="3"/>
    <m/>
    <e v="#N/A"/>
    <d v="2024-07-30T00:00:00"/>
    <n v="1.5"/>
    <n v="0"/>
    <m/>
    <m/>
    <m/>
    <m/>
    <m/>
    <m/>
    <m/>
    <m/>
    <m/>
    <m/>
    <m/>
    <m/>
    <m/>
    <m/>
    <m/>
    <m/>
    <m/>
    <m/>
    <n v="130000"/>
    <m/>
    <m/>
    <s v="Euro"/>
    <n v="45.4"/>
    <m/>
    <m/>
    <m/>
    <m/>
    <e v="#N/A"/>
    <n v="0"/>
    <m/>
    <m/>
    <m/>
    <m/>
    <m/>
    <m/>
    <m/>
    <m/>
    <m/>
    <m/>
    <m/>
    <m/>
    <m/>
    <m/>
    <m/>
    <m/>
    <m/>
    <m/>
    <m/>
    <m/>
    <m/>
  </r>
  <r>
    <m/>
    <s v="V100028"/>
    <s v="2021-0025"/>
    <x v="161"/>
    <n v="1"/>
    <s v="Wagon"/>
    <n v="15"/>
    <m/>
    <x v="55"/>
    <m/>
    <m/>
    <x v="4"/>
    <x v="2"/>
    <n v="1"/>
    <m/>
    <m/>
    <n v="1"/>
    <m/>
    <n v="0"/>
    <n v="0"/>
    <x v="1"/>
    <m/>
    <m/>
    <m/>
    <x v="0"/>
    <m/>
    <m/>
    <m/>
    <e v="#N/A"/>
    <e v="#N/A"/>
    <n v="1109"/>
    <x v="1"/>
    <m/>
    <m/>
    <m/>
    <m/>
    <s v="with cut-off date"/>
    <d v="2024-07-30T00:00:00"/>
    <m/>
    <n v="3"/>
    <n v="3"/>
    <m/>
    <e v="#N/A"/>
    <d v="2024-07-30T00:00:00"/>
    <n v="1.5"/>
    <n v="0"/>
    <m/>
    <m/>
    <m/>
    <m/>
    <m/>
    <m/>
    <m/>
    <m/>
    <m/>
    <m/>
    <m/>
    <m/>
    <m/>
    <m/>
    <m/>
    <m/>
    <m/>
    <m/>
    <n v="130000"/>
    <m/>
    <m/>
    <s v="Euro"/>
    <n v="45.4"/>
    <m/>
    <m/>
    <m/>
    <m/>
    <e v="#N/A"/>
    <n v="0"/>
    <m/>
    <m/>
    <m/>
    <m/>
    <m/>
    <m/>
    <m/>
    <m/>
    <m/>
    <m/>
    <m/>
    <m/>
    <m/>
    <m/>
    <m/>
    <m/>
    <m/>
    <m/>
    <m/>
    <m/>
    <m/>
  </r>
  <r>
    <m/>
    <s v="V100028"/>
    <s v="2021-0025"/>
    <x v="161"/>
    <n v="1"/>
    <s v="Wagon"/>
    <n v="16"/>
    <m/>
    <x v="55"/>
    <m/>
    <m/>
    <x v="4"/>
    <x v="2"/>
    <n v="1"/>
    <m/>
    <m/>
    <n v="1"/>
    <m/>
    <n v="0"/>
    <n v="0"/>
    <x v="1"/>
    <m/>
    <m/>
    <m/>
    <x v="0"/>
    <m/>
    <m/>
    <m/>
    <e v="#N/A"/>
    <e v="#N/A"/>
    <n v="1109"/>
    <x v="1"/>
    <m/>
    <m/>
    <m/>
    <m/>
    <s v="with cut-off date"/>
    <d v="2024-07-30T00:00:00"/>
    <m/>
    <n v="3"/>
    <n v="3"/>
    <m/>
    <e v="#N/A"/>
    <d v="2024-07-30T00:00:00"/>
    <n v="1.5"/>
    <n v="0"/>
    <m/>
    <m/>
    <m/>
    <m/>
    <m/>
    <m/>
    <m/>
    <m/>
    <m/>
    <m/>
    <m/>
    <m/>
    <m/>
    <m/>
    <m/>
    <m/>
    <m/>
    <m/>
    <n v="130000"/>
    <m/>
    <m/>
    <s v="Euro"/>
    <n v="45.4"/>
    <m/>
    <m/>
    <m/>
    <m/>
    <e v="#N/A"/>
    <n v="0"/>
    <m/>
    <m/>
    <m/>
    <m/>
    <m/>
    <m/>
    <m/>
    <m/>
    <m/>
    <m/>
    <m/>
    <m/>
    <m/>
    <m/>
    <m/>
    <m/>
    <m/>
    <m/>
    <m/>
    <m/>
    <m/>
  </r>
  <r>
    <m/>
    <s v="V100028"/>
    <s v="2021-0025"/>
    <x v="161"/>
    <n v="1"/>
    <s v="Wagon"/>
    <n v="17"/>
    <m/>
    <x v="55"/>
    <m/>
    <m/>
    <x v="4"/>
    <x v="2"/>
    <n v="1"/>
    <m/>
    <m/>
    <n v="1"/>
    <m/>
    <n v="0"/>
    <n v="0"/>
    <x v="1"/>
    <m/>
    <m/>
    <m/>
    <x v="0"/>
    <m/>
    <m/>
    <m/>
    <e v="#N/A"/>
    <e v="#N/A"/>
    <n v="1109"/>
    <x v="1"/>
    <m/>
    <m/>
    <m/>
    <m/>
    <s v="with cut-off date"/>
    <d v="2024-07-30T00:00:00"/>
    <m/>
    <n v="3"/>
    <n v="3"/>
    <m/>
    <e v="#N/A"/>
    <d v="2024-07-30T00:00:00"/>
    <n v="1.5"/>
    <n v="0"/>
    <m/>
    <m/>
    <m/>
    <m/>
    <m/>
    <m/>
    <m/>
    <m/>
    <m/>
    <m/>
    <m/>
    <m/>
    <m/>
    <m/>
    <m/>
    <m/>
    <m/>
    <m/>
    <n v="130000"/>
    <m/>
    <m/>
    <s v="Euro"/>
    <n v="45.4"/>
    <m/>
    <m/>
    <m/>
    <m/>
    <e v="#N/A"/>
    <n v="0"/>
    <m/>
    <m/>
    <m/>
    <m/>
    <m/>
    <m/>
    <m/>
    <m/>
    <m/>
    <m/>
    <m/>
    <m/>
    <m/>
    <m/>
    <m/>
    <m/>
    <m/>
    <m/>
    <m/>
    <m/>
    <m/>
  </r>
  <r>
    <m/>
    <s v="V100028"/>
    <s v="2021-0025"/>
    <x v="161"/>
    <n v="2"/>
    <s v="Batch"/>
    <m/>
    <m/>
    <x v="55"/>
    <s v="ITA"/>
    <s v="Middle EU"/>
    <x v="4"/>
    <x v="2"/>
    <n v="17"/>
    <m/>
    <m/>
    <n v="17"/>
    <n v="0"/>
    <n v="0"/>
    <n v="0"/>
    <x v="0"/>
    <m/>
    <m/>
    <m/>
    <x v="0"/>
    <m/>
    <m/>
    <m/>
    <d v="2022-08-14T00:00:00"/>
    <d v="2025-08-13T00:00:00"/>
    <m/>
    <x v="151"/>
    <m/>
    <m/>
    <m/>
    <m/>
    <s v="with cut-off date"/>
    <d v="2024-08-13T00:00:00"/>
    <m/>
    <n v="3"/>
    <n v="3"/>
    <m/>
    <m/>
    <d v="2024-08-13T00:00:00"/>
    <n v="1.5"/>
    <n v="0"/>
    <m/>
    <m/>
    <m/>
    <m/>
    <m/>
    <n v="0"/>
    <s v="A"/>
    <m/>
    <n v="1.1"/>
    <s v="CHE"/>
    <s v="Parent Guarantee"/>
    <m/>
    <s v="N"/>
    <m/>
    <m/>
    <m/>
    <m/>
    <m/>
    <n v="130000"/>
    <m/>
    <m/>
    <s v="Euro"/>
    <n v="45.4"/>
    <n v="0"/>
    <n v="0"/>
    <m/>
    <n v="0"/>
    <n v="45.4"/>
    <n v="0"/>
    <n v="880"/>
    <m/>
    <m/>
    <n v="0"/>
    <s v="0.00"/>
    <n v="0"/>
    <n v="0"/>
    <s v="0.00"/>
    <n v="0"/>
    <n v="52.37"/>
    <n v="0"/>
    <n v="52.37"/>
    <n v="0.8437620775253007"/>
    <n v="1.21218"/>
    <n v="44.18782"/>
    <n v="44.18782"/>
    <n v="2210000"/>
    <n v="0"/>
    <m/>
    <n v="0"/>
    <n v="280935.2"/>
  </r>
  <r>
    <m/>
    <s v="V100028"/>
    <s v="2021-0025"/>
    <x v="161"/>
    <n v="2"/>
    <s v="Wagon"/>
    <n v="18"/>
    <m/>
    <x v="55"/>
    <m/>
    <m/>
    <x v="4"/>
    <x v="2"/>
    <n v="1"/>
    <m/>
    <m/>
    <n v="1"/>
    <m/>
    <n v="0"/>
    <n v="0"/>
    <x v="1"/>
    <m/>
    <m/>
    <m/>
    <x v="0"/>
    <m/>
    <m/>
    <m/>
    <e v="#N/A"/>
    <e v="#N/A"/>
    <n v="1109"/>
    <x v="1"/>
    <m/>
    <m/>
    <m/>
    <m/>
    <s v="with cut-off date"/>
    <d v="2024-08-13T00:00:00"/>
    <m/>
    <n v="3"/>
    <n v="3"/>
    <m/>
    <e v="#N/A"/>
    <d v="2024-08-13T00:00:00"/>
    <n v="1.5"/>
    <n v="0"/>
    <m/>
    <m/>
    <m/>
    <m/>
    <m/>
    <m/>
    <m/>
    <m/>
    <m/>
    <m/>
    <m/>
    <m/>
    <m/>
    <m/>
    <m/>
    <m/>
    <m/>
    <m/>
    <n v="130000"/>
    <m/>
    <m/>
    <s v="Euro"/>
    <n v="45.4"/>
    <m/>
    <m/>
    <m/>
    <m/>
    <e v="#N/A"/>
    <n v="0"/>
    <m/>
    <m/>
    <m/>
    <m/>
    <m/>
    <m/>
    <m/>
    <m/>
    <m/>
    <m/>
    <m/>
    <m/>
    <m/>
    <m/>
    <m/>
    <m/>
    <m/>
    <m/>
    <m/>
    <m/>
    <m/>
  </r>
  <r>
    <m/>
    <s v="V100028"/>
    <s v="2021-0025"/>
    <x v="161"/>
    <n v="2"/>
    <s v="Wagon"/>
    <n v="19"/>
    <m/>
    <x v="55"/>
    <m/>
    <m/>
    <x v="4"/>
    <x v="2"/>
    <n v="1"/>
    <m/>
    <m/>
    <n v="1"/>
    <m/>
    <n v="0"/>
    <n v="0"/>
    <x v="1"/>
    <m/>
    <m/>
    <m/>
    <x v="0"/>
    <m/>
    <m/>
    <m/>
    <e v="#N/A"/>
    <e v="#N/A"/>
    <n v="1109"/>
    <x v="1"/>
    <m/>
    <m/>
    <m/>
    <m/>
    <s v="with cut-off date"/>
    <d v="2024-08-13T00:00:00"/>
    <m/>
    <n v="3"/>
    <n v="3"/>
    <m/>
    <e v="#N/A"/>
    <d v="2024-08-13T00:00:00"/>
    <n v="1.5"/>
    <n v="0"/>
    <m/>
    <m/>
    <m/>
    <m/>
    <m/>
    <m/>
    <m/>
    <m/>
    <m/>
    <m/>
    <m/>
    <m/>
    <m/>
    <m/>
    <m/>
    <m/>
    <m/>
    <m/>
    <n v="130000"/>
    <m/>
    <m/>
    <s v="Euro"/>
    <n v="45.4"/>
    <m/>
    <m/>
    <m/>
    <m/>
    <e v="#N/A"/>
    <n v="0"/>
    <m/>
    <m/>
    <m/>
    <m/>
    <m/>
    <m/>
    <m/>
    <m/>
    <m/>
    <m/>
    <m/>
    <m/>
    <m/>
    <m/>
    <m/>
    <m/>
    <m/>
    <m/>
    <m/>
    <m/>
    <m/>
  </r>
  <r>
    <m/>
    <s v="V100028"/>
    <s v="2021-0025"/>
    <x v="161"/>
    <n v="2"/>
    <s v="Wagon"/>
    <n v="20"/>
    <m/>
    <x v="55"/>
    <m/>
    <m/>
    <x v="4"/>
    <x v="2"/>
    <n v="1"/>
    <m/>
    <m/>
    <n v="1"/>
    <m/>
    <n v="0"/>
    <n v="0"/>
    <x v="1"/>
    <m/>
    <m/>
    <m/>
    <x v="0"/>
    <m/>
    <m/>
    <m/>
    <e v="#N/A"/>
    <e v="#N/A"/>
    <n v="1109"/>
    <x v="1"/>
    <m/>
    <m/>
    <m/>
    <m/>
    <s v="with cut-off date"/>
    <d v="2024-08-13T00:00:00"/>
    <m/>
    <n v="3"/>
    <n v="3"/>
    <m/>
    <e v="#N/A"/>
    <d v="2024-08-13T00:00:00"/>
    <n v="1.5"/>
    <n v="0"/>
    <m/>
    <m/>
    <m/>
    <m/>
    <m/>
    <m/>
    <m/>
    <m/>
    <m/>
    <m/>
    <m/>
    <m/>
    <m/>
    <m/>
    <m/>
    <m/>
    <m/>
    <m/>
    <n v="130000"/>
    <m/>
    <m/>
    <s v="Euro"/>
    <n v="45.4"/>
    <m/>
    <m/>
    <m/>
    <m/>
    <e v="#N/A"/>
    <n v="0"/>
    <m/>
    <m/>
    <m/>
    <m/>
    <m/>
    <m/>
    <m/>
    <m/>
    <m/>
    <m/>
    <m/>
    <m/>
    <m/>
    <m/>
    <m/>
    <m/>
    <m/>
    <m/>
    <m/>
    <m/>
    <m/>
  </r>
  <r>
    <m/>
    <s v="V100028"/>
    <s v="2021-0025"/>
    <x v="161"/>
    <n v="2"/>
    <s v="Wagon"/>
    <n v="21"/>
    <m/>
    <x v="55"/>
    <m/>
    <m/>
    <x v="4"/>
    <x v="2"/>
    <n v="1"/>
    <m/>
    <m/>
    <n v="1"/>
    <m/>
    <n v="0"/>
    <n v="0"/>
    <x v="1"/>
    <m/>
    <m/>
    <m/>
    <x v="0"/>
    <m/>
    <m/>
    <m/>
    <e v="#N/A"/>
    <e v="#N/A"/>
    <n v="1109"/>
    <x v="1"/>
    <m/>
    <m/>
    <m/>
    <m/>
    <s v="with cut-off date"/>
    <d v="2024-08-13T00:00:00"/>
    <m/>
    <n v="3"/>
    <n v="3"/>
    <m/>
    <e v="#N/A"/>
    <d v="2024-08-13T00:00:00"/>
    <n v="1.5"/>
    <n v="0"/>
    <m/>
    <m/>
    <m/>
    <m/>
    <m/>
    <m/>
    <m/>
    <m/>
    <m/>
    <m/>
    <m/>
    <m/>
    <m/>
    <m/>
    <m/>
    <m/>
    <m/>
    <m/>
    <n v="130000"/>
    <m/>
    <m/>
    <s v="Euro"/>
    <n v="45.4"/>
    <m/>
    <m/>
    <m/>
    <m/>
    <e v="#N/A"/>
    <n v="0"/>
    <m/>
    <m/>
    <m/>
    <m/>
    <m/>
    <m/>
    <m/>
    <m/>
    <m/>
    <m/>
    <m/>
    <m/>
    <m/>
    <m/>
    <m/>
    <m/>
    <m/>
    <m/>
    <m/>
    <m/>
    <m/>
  </r>
  <r>
    <m/>
    <s v="V100028"/>
    <s v="2021-0025"/>
    <x v="161"/>
    <n v="2"/>
    <s v="Wagon"/>
    <n v="22"/>
    <m/>
    <x v="55"/>
    <m/>
    <m/>
    <x v="4"/>
    <x v="2"/>
    <n v="1"/>
    <m/>
    <m/>
    <n v="1"/>
    <m/>
    <n v="0"/>
    <n v="0"/>
    <x v="1"/>
    <m/>
    <m/>
    <m/>
    <x v="0"/>
    <m/>
    <m/>
    <m/>
    <e v="#N/A"/>
    <e v="#N/A"/>
    <n v="1109"/>
    <x v="1"/>
    <m/>
    <m/>
    <m/>
    <m/>
    <s v="with cut-off date"/>
    <d v="2024-08-13T00:00:00"/>
    <m/>
    <n v="3"/>
    <n v="3"/>
    <m/>
    <e v="#N/A"/>
    <d v="2024-08-13T00:00:00"/>
    <n v="1.5"/>
    <n v="0"/>
    <m/>
    <m/>
    <m/>
    <m/>
    <m/>
    <m/>
    <m/>
    <m/>
    <m/>
    <m/>
    <m/>
    <m/>
    <m/>
    <m/>
    <m/>
    <m/>
    <m/>
    <m/>
    <n v="130000"/>
    <m/>
    <m/>
    <s v="Euro"/>
    <n v="45.4"/>
    <m/>
    <m/>
    <m/>
    <m/>
    <e v="#N/A"/>
    <n v="0"/>
    <m/>
    <m/>
    <m/>
    <m/>
    <m/>
    <m/>
    <m/>
    <m/>
    <m/>
    <m/>
    <m/>
    <m/>
    <m/>
    <m/>
    <m/>
    <m/>
    <m/>
    <m/>
    <m/>
    <m/>
    <m/>
  </r>
  <r>
    <m/>
    <s v="V100028"/>
    <s v="2021-0025"/>
    <x v="161"/>
    <n v="2"/>
    <s v="Wagon"/>
    <n v="23"/>
    <m/>
    <x v="55"/>
    <m/>
    <m/>
    <x v="4"/>
    <x v="2"/>
    <n v="1"/>
    <m/>
    <m/>
    <n v="1"/>
    <m/>
    <n v="0"/>
    <n v="0"/>
    <x v="1"/>
    <m/>
    <m/>
    <m/>
    <x v="0"/>
    <m/>
    <m/>
    <m/>
    <e v="#N/A"/>
    <e v="#N/A"/>
    <n v="1109"/>
    <x v="1"/>
    <m/>
    <m/>
    <m/>
    <m/>
    <s v="with cut-off date"/>
    <d v="2024-08-13T00:00:00"/>
    <m/>
    <n v="3"/>
    <n v="3"/>
    <m/>
    <e v="#N/A"/>
    <d v="2024-08-13T00:00:00"/>
    <n v="1.5"/>
    <n v="0"/>
    <m/>
    <m/>
    <m/>
    <m/>
    <m/>
    <m/>
    <m/>
    <m/>
    <m/>
    <m/>
    <m/>
    <m/>
    <m/>
    <m/>
    <m/>
    <m/>
    <m/>
    <m/>
    <n v="130000"/>
    <m/>
    <m/>
    <s v="Euro"/>
    <n v="45.4"/>
    <m/>
    <m/>
    <m/>
    <m/>
    <e v="#N/A"/>
    <n v="0"/>
    <m/>
    <m/>
    <m/>
    <m/>
    <m/>
    <m/>
    <m/>
    <m/>
    <m/>
    <m/>
    <m/>
    <m/>
    <m/>
    <m/>
    <m/>
    <m/>
    <m/>
    <m/>
    <m/>
    <m/>
    <m/>
  </r>
  <r>
    <m/>
    <s v="V100028"/>
    <s v="2021-0025"/>
    <x v="161"/>
    <n v="2"/>
    <s v="Wagon"/>
    <n v="24"/>
    <m/>
    <x v="55"/>
    <m/>
    <m/>
    <x v="4"/>
    <x v="2"/>
    <n v="1"/>
    <m/>
    <m/>
    <n v="1"/>
    <m/>
    <n v="0"/>
    <n v="0"/>
    <x v="1"/>
    <m/>
    <m/>
    <m/>
    <x v="0"/>
    <m/>
    <m/>
    <m/>
    <e v="#N/A"/>
    <e v="#N/A"/>
    <n v="1109"/>
    <x v="1"/>
    <m/>
    <m/>
    <m/>
    <m/>
    <s v="with cut-off date"/>
    <d v="2024-08-13T00:00:00"/>
    <m/>
    <n v="3"/>
    <n v="3"/>
    <m/>
    <e v="#N/A"/>
    <d v="2024-08-13T00:00:00"/>
    <n v="1.5"/>
    <n v="0"/>
    <m/>
    <m/>
    <m/>
    <m/>
    <m/>
    <m/>
    <m/>
    <m/>
    <m/>
    <m/>
    <m/>
    <m/>
    <m/>
    <m/>
    <m/>
    <m/>
    <m/>
    <m/>
    <n v="130000"/>
    <m/>
    <m/>
    <s v="Euro"/>
    <n v="45.4"/>
    <m/>
    <m/>
    <m/>
    <m/>
    <e v="#N/A"/>
    <n v="0"/>
    <m/>
    <m/>
    <m/>
    <m/>
    <m/>
    <m/>
    <m/>
    <m/>
    <m/>
    <m/>
    <m/>
    <m/>
    <m/>
    <m/>
    <m/>
    <m/>
    <m/>
    <m/>
    <m/>
    <m/>
    <m/>
  </r>
  <r>
    <m/>
    <s v="V100028"/>
    <s v="2021-0025"/>
    <x v="161"/>
    <n v="2"/>
    <s v="Wagon"/>
    <n v="25"/>
    <m/>
    <x v="55"/>
    <m/>
    <m/>
    <x v="4"/>
    <x v="2"/>
    <n v="1"/>
    <m/>
    <m/>
    <n v="1"/>
    <m/>
    <n v="0"/>
    <n v="0"/>
    <x v="1"/>
    <m/>
    <m/>
    <m/>
    <x v="0"/>
    <m/>
    <m/>
    <m/>
    <e v="#N/A"/>
    <e v="#N/A"/>
    <n v="1109"/>
    <x v="1"/>
    <m/>
    <m/>
    <m/>
    <m/>
    <s v="with cut-off date"/>
    <d v="2024-08-13T00:00:00"/>
    <m/>
    <n v="3"/>
    <n v="3"/>
    <m/>
    <e v="#N/A"/>
    <d v="2024-08-13T00:00:00"/>
    <n v="1.5"/>
    <n v="0"/>
    <m/>
    <m/>
    <m/>
    <m/>
    <m/>
    <m/>
    <m/>
    <m/>
    <m/>
    <m/>
    <m/>
    <m/>
    <m/>
    <m/>
    <m/>
    <m/>
    <m/>
    <m/>
    <n v="130000"/>
    <m/>
    <m/>
    <s v="Euro"/>
    <n v="45.4"/>
    <m/>
    <m/>
    <m/>
    <m/>
    <e v="#N/A"/>
    <n v="0"/>
    <m/>
    <m/>
    <m/>
    <m/>
    <m/>
    <m/>
    <m/>
    <m/>
    <m/>
    <m/>
    <m/>
    <m/>
    <m/>
    <m/>
    <m/>
    <m/>
    <m/>
    <m/>
    <m/>
    <m/>
    <m/>
  </r>
  <r>
    <m/>
    <s v="V100028"/>
    <s v="2021-0025"/>
    <x v="161"/>
    <n v="2"/>
    <s v="Wagon"/>
    <n v="26"/>
    <m/>
    <x v="55"/>
    <m/>
    <m/>
    <x v="4"/>
    <x v="2"/>
    <n v="1"/>
    <m/>
    <m/>
    <n v="1"/>
    <m/>
    <n v="0"/>
    <n v="0"/>
    <x v="1"/>
    <m/>
    <m/>
    <m/>
    <x v="0"/>
    <m/>
    <m/>
    <m/>
    <e v="#N/A"/>
    <e v="#N/A"/>
    <n v="1109"/>
    <x v="1"/>
    <m/>
    <m/>
    <m/>
    <m/>
    <s v="with cut-off date"/>
    <d v="2024-08-13T00:00:00"/>
    <m/>
    <n v="3"/>
    <n v="3"/>
    <m/>
    <e v="#N/A"/>
    <d v="2024-08-13T00:00:00"/>
    <n v="1.5"/>
    <n v="0"/>
    <m/>
    <m/>
    <m/>
    <m/>
    <m/>
    <m/>
    <m/>
    <m/>
    <m/>
    <m/>
    <m/>
    <m/>
    <m/>
    <m/>
    <m/>
    <m/>
    <m/>
    <m/>
    <n v="130000"/>
    <m/>
    <m/>
    <s v="Euro"/>
    <n v="45.4"/>
    <m/>
    <m/>
    <m/>
    <m/>
    <e v="#N/A"/>
    <n v="0"/>
    <m/>
    <m/>
    <m/>
    <m/>
    <m/>
    <m/>
    <m/>
    <m/>
    <m/>
    <m/>
    <m/>
    <m/>
    <m/>
    <m/>
    <m/>
    <m/>
    <m/>
    <m/>
    <m/>
    <m/>
    <m/>
  </r>
  <r>
    <m/>
    <s v="V100028"/>
    <s v="2021-0025"/>
    <x v="161"/>
    <n v="2"/>
    <s v="Wagon"/>
    <n v="27"/>
    <m/>
    <x v="55"/>
    <m/>
    <m/>
    <x v="4"/>
    <x v="2"/>
    <n v="1"/>
    <m/>
    <m/>
    <n v="1"/>
    <m/>
    <n v="0"/>
    <n v="0"/>
    <x v="1"/>
    <m/>
    <m/>
    <m/>
    <x v="0"/>
    <m/>
    <m/>
    <m/>
    <e v="#N/A"/>
    <e v="#N/A"/>
    <n v="1109"/>
    <x v="1"/>
    <m/>
    <m/>
    <m/>
    <m/>
    <s v="with cut-off date"/>
    <d v="2024-08-13T00:00:00"/>
    <m/>
    <n v="3"/>
    <n v="3"/>
    <m/>
    <e v="#N/A"/>
    <d v="2024-08-13T00:00:00"/>
    <n v="1.5"/>
    <n v="0"/>
    <m/>
    <m/>
    <m/>
    <m/>
    <m/>
    <m/>
    <m/>
    <m/>
    <m/>
    <m/>
    <m/>
    <m/>
    <m/>
    <m/>
    <m/>
    <m/>
    <m/>
    <m/>
    <n v="130000"/>
    <m/>
    <m/>
    <s v="Euro"/>
    <n v="45.4"/>
    <m/>
    <m/>
    <m/>
    <m/>
    <e v="#N/A"/>
    <n v="0"/>
    <m/>
    <m/>
    <m/>
    <m/>
    <m/>
    <m/>
    <m/>
    <m/>
    <m/>
    <m/>
    <m/>
    <m/>
    <m/>
    <m/>
    <m/>
    <m/>
    <m/>
    <m/>
    <m/>
    <m/>
    <m/>
  </r>
  <r>
    <m/>
    <s v="V100028"/>
    <s v="2021-0025"/>
    <x v="161"/>
    <n v="2"/>
    <s v="Wagon"/>
    <n v="28"/>
    <m/>
    <x v="55"/>
    <m/>
    <m/>
    <x v="4"/>
    <x v="2"/>
    <n v="1"/>
    <m/>
    <m/>
    <n v="1"/>
    <m/>
    <n v="0"/>
    <n v="0"/>
    <x v="1"/>
    <m/>
    <m/>
    <m/>
    <x v="0"/>
    <m/>
    <m/>
    <m/>
    <e v="#N/A"/>
    <e v="#N/A"/>
    <n v="1109"/>
    <x v="1"/>
    <m/>
    <m/>
    <m/>
    <m/>
    <s v="with cut-off date"/>
    <d v="2024-08-13T00:00:00"/>
    <m/>
    <n v="3"/>
    <n v="3"/>
    <m/>
    <e v="#N/A"/>
    <d v="2024-08-13T00:00:00"/>
    <n v="1.5"/>
    <n v="0"/>
    <m/>
    <m/>
    <m/>
    <m/>
    <m/>
    <m/>
    <m/>
    <m/>
    <m/>
    <m/>
    <m/>
    <m/>
    <m/>
    <m/>
    <m/>
    <m/>
    <m/>
    <m/>
    <n v="130000"/>
    <m/>
    <m/>
    <s v="Euro"/>
    <n v="45.4"/>
    <m/>
    <m/>
    <m/>
    <m/>
    <e v="#N/A"/>
    <n v="0"/>
    <m/>
    <m/>
    <m/>
    <m/>
    <m/>
    <m/>
    <m/>
    <m/>
    <m/>
    <m/>
    <m/>
    <m/>
    <m/>
    <m/>
    <m/>
    <m/>
    <m/>
    <m/>
    <m/>
    <m/>
    <m/>
  </r>
  <r>
    <m/>
    <s v="V100028"/>
    <s v="2021-0025"/>
    <x v="161"/>
    <n v="2"/>
    <s v="Wagon"/>
    <n v="29"/>
    <m/>
    <x v="55"/>
    <m/>
    <m/>
    <x v="4"/>
    <x v="2"/>
    <n v="1"/>
    <m/>
    <m/>
    <n v="1"/>
    <m/>
    <n v="0"/>
    <n v="0"/>
    <x v="1"/>
    <m/>
    <m/>
    <m/>
    <x v="0"/>
    <m/>
    <m/>
    <m/>
    <e v="#N/A"/>
    <e v="#N/A"/>
    <n v="1109"/>
    <x v="1"/>
    <m/>
    <m/>
    <m/>
    <m/>
    <s v="with cut-off date"/>
    <d v="2024-08-13T00:00:00"/>
    <m/>
    <n v="3"/>
    <n v="3"/>
    <m/>
    <e v="#N/A"/>
    <d v="2024-08-13T00:00:00"/>
    <n v="1.5"/>
    <n v="0"/>
    <m/>
    <m/>
    <m/>
    <m/>
    <m/>
    <m/>
    <m/>
    <m/>
    <m/>
    <m/>
    <m/>
    <m/>
    <m/>
    <m/>
    <m/>
    <m/>
    <m/>
    <m/>
    <n v="130000"/>
    <m/>
    <m/>
    <s v="Euro"/>
    <n v="45.4"/>
    <m/>
    <m/>
    <m/>
    <m/>
    <e v="#N/A"/>
    <n v="0"/>
    <m/>
    <m/>
    <m/>
    <m/>
    <m/>
    <m/>
    <m/>
    <m/>
    <m/>
    <m/>
    <m/>
    <m/>
    <m/>
    <m/>
    <m/>
    <m/>
    <m/>
    <m/>
    <m/>
    <m/>
    <m/>
  </r>
  <r>
    <m/>
    <s v="V100028"/>
    <s v="2021-0025"/>
    <x v="161"/>
    <n v="2"/>
    <s v="Wagon"/>
    <n v="30"/>
    <m/>
    <x v="55"/>
    <m/>
    <m/>
    <x v="4"/>
    <x v="2"/>
    <n v="1"/>
    <m/>
    <m/>
    <n v="1"/>
    <m/>
    <n v="0"/>
    <n v="0"/>
    <x v="1"/>
    <m/>
    <m/>
    <m/>
    <x v="0"/>
    <m/>
    <m/>
    <m/>
    <e v="#N/A"/>
    <e v="#N/A"/>
    <n v="1109"/>
    <x v="1"/>
    <m/>
    <m/>
    <m/>
    <m/>
    <s v="with cut-off date"/>
    <d v="2024-08-13T00:00:00"/>
    <m/>
    <n v="3"/>
    <n v="3"/>
    <m/>
    <e v="#N/A"/>
    <d v="2024-08-13T00:00:00"/>
    <n v="1.5"/>
    <n v="0"/>
    <m/>
    <m/>
    <m/>
    <m/>
    <m/>
    <m/>
    <m/>
    <m/>
    <m/>
    <m/>
    <m/>
    <m/>
    <m/>
    <m/>
    <m/>
    <m/>
    <m/>
    <m/>
    <n v="130000"/>
    <m/>
    <m/>
    <s v="Euro"/>
    <n v="45.4"/>
    <m/>
    <m/>
    <m/>
    <m/>
    <e v="#N/A"/>
    <n v="0"/>
    <m/>
    <m/>
    <m/>
    <m/>
    <m/>
    <m/>
    <m/>
    <m/>
    <m/>
    <m/>
    <m/>
    <m/>
    <m/>
    <m/>
    <m/>
    <m/>
    <m/>
    <m/>
    <m/>
    <m/>
    <m/>
  </r>
  <r>
    <m/>
    <s v="V100028"/>
    <s v="2021-0025"/>
    <x v="161"/>
    <n v="2"/>
    <s v="Wagon"/>
    <n v="31"/>
    <m/>
    <x v="55"/>
    <m/>
    <m/>
    <x v="4"/>
    <x v="2"/>
    <n v="1"/>
    <m/>
    <m/>
    <n v="1"/>
    <m/>
    <n v="0"/>
    <n v="0"/>
    <x v="1"/>
    <m/>
    <m/>
    <m/>
    <x v="0"/>
    <m/>
    <m/>
    <m/>
    <e v="#N/A"/>
    <e v="#N/A"/>
    <n v="1109"/>
    <x v="1"/>
    <m/>
    <m/>
    <m/>
    <m/>
    <s v="with cut-off date"/>
    <d v="2024-08-13T00:00:00"/>
    <m/>
    <n v="3"/>
    <n v="3"/>
    <m/>
    <e v="#N/A"/>
    <d v="2024-08-13T00:00:00"/>
    <n v="1.5"/>
    <n v="0"/>
    <m/>
    <m/>
    <m/>
    <m/>
    <m/>
    <m/>
    <m/>
    <m/>
    <m/>
    <m/>
    <m/>
    <m/>
    <m/>
    <m/>
    <m/>
    <m/>
    <m/>
    <m/>
    <n v="130000"/>
    <m/>
    <m/>
    <s v="Euro"/>
    <n v="45.4"/>
    <m/>
    <m/>
    <m/>
    <m/>
    <e v="#N/A"/>
    <n v="0"/>
    <m/>
    <m/>
    <m/>
    <m/>
    <m/>
    <m/>
    <m/>
    <m/>
    <m/>
    <m/>
    <m/>
    <m/>
    <m/>
    <m/>
    <m/>
    <m/>
    <m/>
    <m/>
    <m/>
    <m/>
    <m/>
  </r>
  <r>
    <m/>
    <s v="V100028"/>
    <s v="2021-0025"/>
    <x v="161"/>
    <n v="2"/>
    <s v="Wagon"/>
    <n v="32"/>
    <m/>
    <x v="55"/>
    <m/>
    <m/>
    <x v="4"/>
    <x v="2"/>
    <n v="1"/>
    <m/>
    <m/>
    <n v="1"/>
    <m/>
    <n v="0"/>
    <n v="0"/>
    <x v="1"/>
    <m/>
    <m/>
    <m/>
    <x v="0"/>
    <m/>
    <m/>
    <m/>
    <e v="#N/A"/>
    <e v="#N/A"/>
    <n v="1109"/>
    <x v="1"/>
    <m/>
    <m/>
    <m/>
    <m/>
    <s v="with cut-off date"/>
    <d v="2024-08-13T00:00:00"/>
    <m/>
    <n v="3"/>
    <n v="3"/>
    <m/>
    <e v="#N/A"/>
    <d v="2024-08-13T00:00:00"/>
    <n v="1.5"/>
    <n v="0"/>
    <m/>
    <m/>
    <m/>
    <m/>
    <m/>
    <m/>
    <m/>
    <m/>
    <m/>
    <m/>
    <m/>
    <m/>
    <m/>
    <m/>
    <m/>
    <m/>
    <m/>
    <m/>
    <n v="130000"/>
    <m/>
    <m/>
    <s v="Euro"/>
    <n v="45.4"/>
    <m/>
    <m/>
    <m/>
    <m/>
    <e v="#N/A"/>
    <n v="0"/>
    <m/>
    <m/>
    <m/>
    <m/>
    <m/>
    <m/>
    <m/>
    <m/>
    <m/>
    <m/>
    <m/>
    <m/>
    <m/>
    <m/>
    <m/>
    <m/>
    <m/>
    <m/>
    <m/>
    <m/>
    <m/>
  </r>
  <r>
    <m/>
    <s v="V100028"/>
    <s v="2021-0025"/>
    <x v="161"/>
    <n v="2"/>
    <s v="Wagon"/>
    <n v="33"/>
    <m/>
    <x v="55"/>
    <m/>
    <m/>
    <x v="4"/>
    <x v="2"/>
    <n v="1"/>
    <m/>
    <m/>
    <n v="1"/>
    <m/>
    <n v="0"/>
    <n v="0"/>
    <x v="1"/>
    <m/>
    <m/>
    <m/>
    <x v="0"/>
    <m/>
    <m/>
    <m/>
    <e v="#N/A"/>
    <e v="#N/A"/>
    <n v="1109"/>
    <x v="1"/>
    <m/>
    <m/>
    <m/>
    <m/>
    <s v="with cut-off date"/>
    <d v="2024-08-13T00:00:00"/>
    <m/>
    <n v="3"/>
    <n v="3"/>
    <m/>
    <e v="#N/A"/>
    <d v="2024-08-13T00:00:00"/>
    <n v="1.5"/>
    <n v="0"/>
    <m/>
    <m/>
    <m/>
    <m/>
    <m/>
    <m/>
    <m/>
    <m/>
    <m/>
    <m/>
    <m/>
    <m/>
    <m/>
    <m/>
    <m/>
    <m/>
    <m/>
    <m/>
    <n v="130000"/>
    <m/>
    <m/>
    <s v="Euro"/>
    <n v="45.4"/>
    <m/>
    <m/>
    <m/>
    <m/>
    <e v="#N/A"/>
    <n v="0"/>
    <m/>
    <m/>
    <m/>
    <m/>
    <m/>
    <m/>
    <m/>
    <m/>
    <m/>
    <m/>
    <m/>
    <m/>
    <m/>
    <m/>
    <m/>
    <m/>
    <m/>
    <m/>
    <m/>
    <m/>
    <m/>
  </r>
  <r>
    <m/>
    <s v="V100028"/>
    <s v="2021-0025"/>
    <x v="161"/>
    <n v="2"/>
    <s v="Wagon"/>
    <n v="34"/>
    <m/>
    <x v="55"/>
    <m/>
    <m/>
    <x v="4"/>
    <x v="2"/>
    <n v="1"/>
    <m/>
    <m/>
    <n v="1"/>
    <m/>
    <n v="0"/>
    <n v="0"/>
    <x v="1"/>
    <m/>
    <m/>
    <m/>
    <x v="0"/>
    <m/>
    <m/>
    <m/>
    <e v="#N/A"/>
    <e v="#N/A"/>
    <n v="1109"/>
    <x v="1"/>
    <m/>
    <m/>
    <m/>
    <m/>
    <s v="with cut-off date"/>
    <d v="2024-08-13T00:00:00"/>
    <m/>
    <n v="3"/>
    <n v="3"/>
    <m/>
    <e v="#N/A"/>
    <d v="2024-08-13T00:00:00"/>
    <n v="1.5"/>
    <n v="0"/>
    <m/>
    <m/>
    <m/>
    <m/>
    <m/>
    <m/>
    <m/>
    <m/>
    <m/>
    <m/>
    <m/>
    <m/>
    <m/>
    <m/>
    <m/>
    <m/>
    <m/>
    <m/>
    <n v="130000"/>
    <m/>
    <m/>
    <s v="Euro"/>
    <n v="45.4"/>
    <m/>
    <m/>
    <m/>
    <m/>
    <e v="#N/A"/>
    <n v="0"/>
    <m/>
    <m/>
    <m/>
    <m/>
    <m/>
    <m/>
    <m/>
    <m/>
    <m/>
    <m/>
    <m/>
    <m/>
    <m/>
    <m/>
    <m/>
    <m/>
    <m/>
    <m/>
    <m/>
    <m/>
    <m/>
  </r>
  <r>
    <m/>
    <s v="V100045"/>
    <s v="2023-0009"/>
    <x v="162"/>
    <m/>
    <s v="Header"/>
    <m/>
    <m/>
    <x v="55"/>
    <s v="ITA"/>
    <s v="South EU"/>
    <x v="4"/>
    <x v="2"/>
    <n v="5"/>
    <m/>
    <m/>
    <n v="0"/>
    <n v="5"/>
    <n v="0"/>
    <n v="0"/>
    <x v="0"/>
    <m/>
    <m/>
    <m/>
    <x v="0"/>
    <m/>
    <d v="2023-04-28T00:00:00"/>
    <d v="2026-04-30T00:00:00"/>
    <m/>
    <m/>
    <n v="1098"/>
    <x v="153"/>
    <m/>
    <m/>
    <m/>
    <n v="5"/>
    <s v="with cut-off date"/>
    <d v="2023-12-31T00:00:00"/>
    <m/>
    <n v="2"/>
    <n v="3"/>
    <m/>
    <m/>
    <s v="one-time right to terminate on 31.12.2023 upon  advance notice of two months, latest 31.10.2023. Delivery freight costs to Domodossola"/>
    <n v="2"/>
    <n v="0"/>
    <m/>
    <m/>
    <m/>
    <m/>
    <m/>
    <n v="247"/>
    <s v="A"/>
    <n v="8"/>
    <n v="1.4"/>
    <s v="CHE"/>
    <s v="Not required"/>
    <s v="Y"/>
    <s v="N"/>
    <m/>
    <m/>
    <m/>
    <m/>
    <m/>
    <n v="130000"/>
    <m/>
    <m/>
    <s v="Euro"/>
    <n v="52.5"/>
    <n v="0"/>
    <n v="0"/>
    <m/>
    <n v="0"/>
    <n v="52.5"/>
    <n v="0"/>
    <n v="1190"/>
    <m/>
    <m/>
    <n v="0"/>
    <s v="0.00"/>
    <n v="0"/>
    <n v="0"/>
    <s v="0.00"/>
    <n v="0"/>
    <n v="52.5"/>
    <n v="0"/>
    <n v="52.5"/>
    <n v="0.9824697173620457"/>
    <n v="1.40175"/>
    <n v="51.09825"/>
    <n v="51.1"/>
    <n v="650000"/>
    <n v="0"/>
    <s v="N"/>
    <n v="0"/>
    <n v="95550"/>
  </r>
  <r>
    <m/>
    <s v="V100045"/>
    <s v="2023-0009"/>
    <x v="162"/>
    <m/>
    <s v="Wagon"/>
    <n v="1"/>
    <m/>
    <x v="55"/>
    <m/>
    <m/>
    <x v="4"/>
    <x v="2"/>
    <n v="1"/>
    <m/>
    <m/>
    <m/>
    <n v="1"/>
    <n v="0"/>
    <n v="0"/>
    <x v="1"/>
    <m/>
    <m/>
    <m/>
    <x v="0"/>
    <m/>
    <m/>
    <m/>
    <e v="#N/A"/>
    <e v="#N/A"/>
    <n v="1098"/>
    <x v="1"/>
    <m/>
    <m/>
    <m/>
    <m/>
    <s v="with cut-off date"/>
    <d v="2023-12-31T00:00:00"/>
    <m/>
    <n v="2"/>
    <n v="3"/>
    <m/>
    <e v="#N/A"/>
    <m/>
    <n v="2"/>
    <n v="0"/>
    <m/>
    <m/>
    <m/>
    <m/>
    <m/>
    <m/>
    <m/>
    <m/>
    <m/>
    <m/>
    <m/>
    <m/>
    <m/>
    <m/>
    <m/>
    <m/>
    <m/>
    <m/>
    <n v="130000"/>
    <m/>
    <m/>
    <s v="Euro"/>
    <n v="52.5"/>
    <m/>
    <m/>
    <m/>
    <m/>
    <e v="#N/A"/>
    <n v="0"/>
    <m/>
    <m/>
    <m/>
    <m/>
    <m/>
    <m/>
    <m/>
    <m/>
    <m/>
    <m/>
    <m/>
    <m/>
    <m/>
    <m/>
    <m/>
    <m/>
    <m/>
    <m/>
    <m/>
    <m/>
    <m/>
  </r>
  <r>
    <m/>
    <s v="V100045"/>
    <s v="2023-0009"/>
    <x v="162"/>
    <m/>
    <s v="Wagon"/>
    <n v="2"/>
    <m/>
    <x v="55"/>
    <m/>
    <m/>
    <x v="4"/>
    <x v="2"/>
    <n v="1"/>
    <m/>
    <m/>
    <m/>
    <n v="1"/>
    <n v="0"/>
    <n v="0"/>
    <x v="1"/>
    <m/>
    <m/>
    <m/>
    <x v="0"/>
    <m/>
    <m/>
    <m/>
    <e v="#N/A"/>
    <e v="#N/A"/>
    <n v="1098"/>
    <x v="1"/>
    <m/>
    <m/>
    <m/>
    <m/>
    <s v="with cut-off date"/>
    <d v="2023-12-31T00:00:00"/>
    <m/>
    <n v="2"/>
    <n v="3"/>
    <m/>
    <e v="#N/A"/>
    <m/>
    <n v="2"/>
    <n v="0"/>
    <m/>
    <m/>
    <m/>
    <m/>
    <m/>
    <m/>
    <m/>
    <m/>
    <m/>
    <m/>
    <m/>
    <m/>
    <m/>
    <m/>
    <m/>
    <m/>
    <m/>
    <m/>
    <n v="130000"/>
    <m/>
    <m/>
    <s v="Euro"/>
    <n v="52.5"/>
    <m/>
    <m/>
    <m/>
    <m/>
    <e v="#N/A"/>
    <n v="0"/>
    <m/>
    <m/>
    <m/>
    <m/>
    <m/>
    <m/>
    <m/>
    <m/>
    <m/>
    <m/>
    <m/>
    <m/>
    <m/>
    <m/>
    <m/>
    <m/>
    <m/>
    <m/>
    <m/>
    <m/>
    <m/>
  </r>
  <r>
    <m/>
    <s v="V100045"/>
    <s v="2023-0009"/>
    <x v="162"/>
    <m/>
    <s v="Wagon"/>
    <n v="3"/>
    <m/>
    <x v="55"/>
    <m/>
    <m/>
    <x v="4"/>
    <x v="2"/>
    <n v="1"/>
    <m/>
    <m/>
    <m/>
    <n v="1"/>
    <n v="0"/>
    <n v="0"/>
    <x v="1"/>
    <m/>
    <m/>
    <m/>
    <x v="0"/>
    <m/>
    <m/>
    <m/>
    <e v="#N/A"/>
    <e v="#N/A"/>
    <n v="1098"/>
    <x v="1"/>
    <m/>
    <m/>
    <m/>
    <m/>
    <s v="with cut-off date"/>
    <d v="2023-12-31T00:00:00"/>
    <m/>
    <n v="2"/>
    <n v="3"/>
    <m/>
    <e v="#N/A"/>
    <m/>
    <n v="2"/>
    <n v="0"/>
    <m/>
    <m/>
    <m/>
    <m/>
    <m/>
    <m/>
    <m/>
    <m/>
    <m/>
    <m/>
    <m/>
    <m/>
    <m/>
    <m/>
    <m/>
    <m/>
    <m/>
    <m/>
    <n v="130000"/>
    <m/>
    <m/>
    <s v="Euro"/>
    <n v="52.5"/>
    <m/>
    <m/>
    <m/>
    <m/>
    <e v="#N/A"/>
    <n v="0"/>
    <m/>
    <m/>
    <m/>
    <m/>
    <m/>
    <m/>
    <m/>
    <m/>
    <m/>
    <m/>
    <m/>
    <m/>
    <m/>
    <m/>
    <m/>
    <m/>
    <m/>
    <m/>
    <m/>
    <m/>
    <m/>
  </r>
  <r>
    <m/>
    <s v="V100045"/>
    <s v="2023-0009"/>
    <x v="162"/>
    <m/>
    <s v="Wagon"/>
    <n v="4"/>
    <m/>
    <x v="55"/>
    <m/>
    <m/>
    <x v="4"/>
    <x v="2"/>
    <n v="1"/>
    <m/>
    <m/>
    <m/>
    <n v="1"/>
    <n v="0"/>
    <n v="0"/>
    <x v="1"/>
    <m/>
    <m/>
    <m/>
    <x v="0"/>
    <m/>
    <m/>
    <m/>
    <e v="#N/A"/>
    <e v="#N/A"/>
    <n v="1098"/>
    <x v="1"/>
    <m/>
    <m/>
    <m/>
    <m/>
    <s v="with cut-off date"/>
    <d v="2023-12-31T00:00:00"/>
    <m/>
    <n v="2"/>
    <n v="3"/>
    <m/>
    <e v="#N/A"/>
    <m/>
    <n v="2"/>
    <n v="0"/>
    <m/>
    <m/>
    <m/>
    <m/>
    <m/>
    <m/>
    <m/>
    <m/>
    <m/>
    <m/>
    <m/>
    <m/>
    <m/>
    <m/>
    <m/>
    <m/>
    <m/>
    <m/>
    <n v="130000"/>
    <m/>
    <m/>
    <s v="Euro"/>
    <n v="52.5"/>
    <m/>
    <m/>
    <m/>
    <m/>
    <e v="#N/A"/>
    <n v="0"/>
    <m/>
    <m/>
    <m/>
    <m/>
    <m/>
    <m/>
    <m/>
    <m/>
    <m/>
    <m/>
    <m/>
    <m/>
    <m/>
    <m/>
    <m/>
    <m/>
    <m/>
    <m/>
    <m/>
    <m/>
    <m/>
  </r>
  <r>
    <m/>
    <s v="V100045"/>
    <s v="2023-0009"/>
    <x v="162"/>
    <m/>
    <s v="Wagon"/>
    <n v="5"/>
    <m/>
    <x v="55"/>
    <m/>
    <m/>
    <x v="4"/>
    <x v="2"/>
    <n v="1"/>
    <m/>
    <m/>
    <m/>
    <n v="1"/>
    <n v="0"/>
    <n v="0"/>
    <x v="1"/>
    <m/>
    <m/>
    <m/>
    <x v="0"/>
    <m/>
    <m/>
    <m/>
    <e v="#N/A"/>
    <e v="#N/A"/>
    <n v="1098"/>
    <x v="1"/>
    <m/>
    <m/>
    <m/>
    <m/>
    <s v="with cut-off date"/>
    <d v="2023-12-31T00:00:00"/>
    <m/>
    <n v="2"/>
    <n v="3"/>
    <m/>
    <e v="#N/A"/>
    <m/>
    <n v="2"/>
    <n v="0"/>
    <m/>
    <m/>
    <m/>
    <m/>
    <m/>
    <m/>
    <m/>
    <m/>
    <m/>
    <m/>
    <m/>
    <m/>
    <m/>
    <m/>
    <m/>
    <m/>
    <m/>
    <m/>
    <n v="130000"/>
    <m/>
    <m/>
    <s v="Euro"/>
    <n v="52.5"/>
    <m/>
    <m/>
    <m/>
    <m/>
    <e v="#N/A"/>
    <n v="0"/>
    <m/>
    <m/>
    <m/>
    <m/>
    <m/>
    <m/>
    <m/>
    <m/>
    <m/>
    <m/>
    <m/>
    <m/>
    <m/>
    <m/>
    <m/>
    <m/>
    <m/>
    <m/>
    <m/>
    <m/>
    <m/>
  </r>
  <r>
    <s v="OK 04.11.24/emo/dmo 11.11.24 / LOA ok CMI 20.06.25"/>
    <s v="V200045"/>
    <s v="2024-0032"/>
    <x v="163"/>
    <m/>
    <s v="Header"/>
    <m/>
    <m/>
    <x v="56"/>
    <s v="CHE"/>
    <s v="Middle EU - ELSE"/>
    <x v="10"/>
    <x v="0"/>
    <n v="5"/>
    <m/>
    <m/>
    <n v="0"/>
    <n v="0"/>
    <n v="0"/>
    <n v="0"/>
    <x v="2"/>
    <m/>
    <m/>
    <m/>
    <x v="0"/>
    <s v="MV wurde in CL umgewandelt mit N1"/>
    <d v="2024-11-01T00:00:00"/>
    <d v="2030-10-31T00:00:00"/>
    <d v="2024-11-08T00:00:00"/>
    <m/>
    <n v="2190"/>
    <x v="154"/>
    <m/>
    <m/>
    <m/>
    <n v="5"/>
    <s v="n.a."/>
    <m/>
    <m/>
    <n v="0"/>
    <n v="3"/>
    <m/>
    <m/>
    <m/>
    <n v="0"/>
    <n v="0"/>
    <m/>
    <m/>
    <n v="0"/>
    <m/>
    <m/>
    <n v="2190"/>
    <s v="C"/>
    <n v="100"/>
    <n v="1.4"/>
    <s v="CHE"/>
    <s v="Not required"/>
    <s v="Y"/>
    <s v="N"/>
    <n v="48"/>
    <s v="3mths before end, latest 31.07.30"/>
    <m/>
    <m/>
    <m/>
    <n v="30000"/>
    <s v="Y"/>
    <d v="2030-11-01T00:00:00"/>
    <s v="Euro"/>
    <n v="22.26"/>
    <n v="-1.51"/>
    <n v="0"/>
    <n v="0"/>
    <n v="0"/>
    <n v="20.75"/>
    <n v="0"/>
    <n v="0"/>
    <n v="0"/>
    <n v="0.06"/>
    <n v="3.68"/>
    <n v="-1.51"/>
    <n v="2.17"/>
    <n v="0"/>
    <n v="0"/>
    <n v="0"/>
    <n v="18.58"/>
    <s v="0.00"/>
    <n v="18.58"/>
    <n v="1"/>
    <n v="0"/>
    <n v="18.58"/>
    <n v="17.07"/>
    <n v="150000"/>
    <n v="0"/>
    <s v="N"/>
    <n v="0"/>
    <n v="37764.99999999999"/>
  </r>
  <r>
    <m/>
    <s v="V200045"/>
    <s v="2024-0032"/>
    <x v="163"/>
    <n v="1"/>
    <s v="Batch"/>
    <m/>
    <m/>
    <x v="56"/>
    <s v="CHE"/>
    <s v="Middle EU - ELSE"/>
    <x v="10"/>
    <x v="0"/>
    <n v="5"/>
    <m/>
    <m/>
    <n v="5"/>
    <n v="0"/>
    <n v="5"/>
    <n v="0"/>
    <x v="2"/>
    <m/>
    <m/>
    <m/>
    <x v="0"/>
    <s v="MV wurde in CL umgewandelt mit N1"/>
    <m/>
    <m/>
    <d v="2024-11-08T00:00:00"/>
    <d v="2030-10-31T00:00:00"/>
    <m/>
    <x v="154"/>
    <m/>
    <m/>
    <m/>
    <m/>
    <s v="n.a."/>
    <m/>
    <m/>
    <n v="0"/>
    <n v="3"/>
    <m/>
    <m/>
    <n v="0"/>
    <m/>
    <m/>
    <m/>
    <m/>
    <m/>
    <m/>
    <m/>
    <m/>
    <s v="C"/>
    <n v="100"/>
    <n v="1.4"/>
    <s v="CHE"/>
    <s v="Not required"/>
    <s v="Y"/>
    <s v="N"/>
    <n v="48"/>
    <s v="3mths before end, latest 31.07.30"/>
    <m/>
    <m/>
    <m/>
    <n v="30000"/>
    <s v="Y"/>
    <d v="2030-11-01T00:00:00"/>
    <s v="Euro"/>
    <n v="22.26"/>
    <n v="-1.51"/>
    <n v="0"/>
    <n v="0"/>
    <n v="0"/>
    <n v="20.75"/>
    <n v="0"/>
    <n v="0"/>
    <n v="0"/>
    <n v="0.06"/>
    <n v="3.68"/>
    <n v="-1.51"/>
    <n v="2.17"/>
    <n v="0"/>
    <n v="0"/>
    <n v="0"/>
    <n v="18.58"/>
    <s v="0.00"/>
    <n v="18.58"/>
    <n v="1"/>
    <n v="0"/>
    <n v="18.58"/>
    <n v="17.07"/>
    <n v="150000"/>
    <n v="0"/>
    <s v="N"/>
    <n v="0"/>
    <n v="37764.99999999999"/>
  </r>
  <r>
    <m/>
    <s v="V200045"/>
    <s v="2024-0032"/>
    <x v="163"/>
    <n v="1"/>
    <s v="Wagon"/>
    <n v="1"/>
    <m/>
    <x v="56"/>
    <m/>
    <m/>
    <x v="10"/>
    <x v="0"/>
    <n v="1"/>
    <m/>
    <m/>
    <n v="1"/>
    <m/>
    <n v="1"/>
    <n v="0"/>
    <x v="1"/>
    <n v="0"/>
    <d v="1899-12-30T00:00:00"/>
    <d v="1899-12-30T00:00:00"/>
    <x v="0"/>
    <m/>
    <m/>
    <m/>
    <e v="#N/A"/>
    <e v="#N/A"/>
    <n v="2190"/>
    <x v="1"/>
    <m/>
    <m/>
    <m/>
    <m/>
    <s v="n.a."/>
    <m/>
    <m/>
    <n v="0"/>
    <n v="3"/>
    <m/>
    <e v="#N/A"/>
    <m/>
    <m/>
    <m/>
    <m/>
    <m/>
    <m/>
    <m/>
    <m/>
    <m/>
    <m/>
    <m/>
    <m/>
    <m/>
    <m/>
    <m/>
    <m/>
    <m/>
    <m/>
    <m/>
    <m/>
    <m/>
    <n v="30000"/>
    <m/>
    <m/>
    <s v="Euro"/>
    <n v="22.26"/>
    <m/>
    <m/>
    <m/>
    <m/>
    <e v="#N/A"/>
    <m/>
    <m/>
    <m/>
    <m/>
    <m/>
    <m/>
    <m/>
    <m/>
    <m/>
    <m/>
    <m/>
    <m/>
    <m/>
    <m/>
    <m/>
    <m/>
    <m/>
    <m/>
    <m/>
    <m/>
    <m/>
    <m/>
  </r>
  <r>
    <m/>
    <s v="V200045"/>
    <s v="2024-0032"/>
    <x v="163"/>
    <n v="1"/>
    <s v="Wagon"/>
    <n v="2"/>
    <m/>
    <x v="56"/>
    <m/>
    <m/>
    <x v="10"/>
    <x v="0"/>
    <n v="1"/>
    <m/>
    <m/>
    <n v="1"/>
    <m/>
    <n v="1"/>
    <n v="0"/>
    <x v="1"/>
    <n v="0"/>
    <d v="1899-12-30T00:00:00"/>
    <d v="1899-12-30T00:00:00"/>
    <x v="0"/>
    <m/>
    <m/>
    <m/>
    <e v="#N/A"/>
    <e v="#N/A"/>
    <n v="2190"/>
    <x v="1"/>
    <m/>
    <m/>
    <m/>
    <m/>
    <s v="n.a."/>
    <m/>
    <m/>
    <n v="0"/>
    <n v="3"/>
    <m/>
    <e v="#N/A"/>
    <m/>
    <m/>
    <m/>
    <m/>
    <m/>
    <m/>
    <m/>
    <m/>
    <m/>
    <m/>
    <m/>
    <m/>
    <m/>
    <m/>
    <m/>
    <m/>
    <m/>
    <m/>
    <m/>
    <m/>
    <m/>
    <n v="30000"/>
    <m/>
    <m/>
    <s v="Euro"/>
    <n v="22.26"/>
    <m/>
    <m/>
    <m/>
    <m/>
    <e v="#N/A"/>
    <m/>
    <m/>
    <m/>
    <m/>
    <m/>
    <m/>
    <m/>
    <m/>
    <m/>
    <m/>
    <m/>
    <m/>
    <m/>
    <m/>
    <m/>
    <m/>
    <m/>
    <m/>
    <m/>
    <m/>
    <m/>
    <m/>
  </r>
  <r>
    <m/>
    <s v="V200045"/>
    <s v="2024-0032"/>
    <x v="163"/>
    <n v="1"/>
    <s v="Wagon"/>
    <n v="3"/>
    <m/>
    <x v="56"/>
    <m/>
    <m/>
    <x v="10"/>
    <x v="0"/>
    <n v="1"/>
    <m/>
    <m/>
    <n v="1"/>
    <m/>
    <n v="1"/>
    <n v="0"/>
    <x v="1"/>
    <n v="0"/>
    <d v="1899-12-30T00:00:00"/>
    <d v="1899-12-30T00:00:00"/>
    <x v="0"/>
    <m/>
    <m/>
    <m/>
    <e v="#N/A"/>
    <e v="#N/A"/>
    <n v="2190"/>
    <x v="1"/>
    <m/>
    <m/>
    <m/>
    <m/>
    <s v="n.a."/>
    <m/>
    <m/>
    <n v="0"/>
    <n v="3"/>
    <m/>
    <e v="#N/A"/>
    <m/>
    <m/>
    <m/>
    <m/>
    <m/>
    <m/>
    <m/>
    <m/>
    <m/>
    <m/>
    <m/>
    <m/>
    <m/>
    <m/>
    <m/>
    <m/>
    <m/>
    <m/>
    <m/>
    <m/>
    <m/>
    <n v="30000"/>
    <m/>
    <m/>
    <s v="Euro"/>
    <n v="22.26"/>
    <m/>
    <m/>
    <m/>
    <m/>
    <e v="#N/A"/>
    <m/>
    <m/>
    <m/>
    <m/>
    <m/>
    <m/>
    <m/>
    <m/>
    <m/>
    <m/>
    <m/>
    <m/>
    <m/>
    <m/>
    <m/>
    <m/>
    <m/>
    <m/>
    <m/>
    <m/>
    <m/>
    <m/>
  </r>
  <r>
    <m/>
    <s v="V200045"/>
    <s v="2024-0032"/>
    <x v="163"/>
    <n v="1"/>
    <s v="Wagon"/>
    <n v="4"/>
    <m/>
    <x v="56"/>
    <m/>
    <m/>
    <x v="10"/>
    <x v="0"/>
    <n v="1"/>
    <m/>
    <m/>
    <n v="1"/>
    <m/>
    <n v="1"/>
    <n v="0"/>
    <x v="1"/>
    <n v="0"/>
    <d v="1899-12-30T00:00:00"/>
    <d v="1899-12-30T00:00:00"/>
    <x v="0"/>
    <m/>
    <m/>
    <m/>
    <e v="#N/A"/>
    <e v="#N/A"/>
    <n v="2190"/>
    <x v="1"/>
    <m/>
    <m/>
    <m/>
    <m/>
    <s v="n.a."/>
    <m/>
    <m/>
    <n v="0"/>
    <n v="3"/>
    <m/>
    <e v="#N/A"/>
    <m/>
    <m/>
    <m/>
    <m/>
    <m/>
    <m/>
    <m/>
    <m/>
    <m/>
    <m/>
    <m/>
    <m/>
    <m/>
    <m/>
    <m/>
    <m/>
    <m/>
    <m/>
    <m/>
    <m/>
    <m/>
    <n v="30000"/>
    <m/>
    <m/>
    <s v="Euro"/>
    <n v="22.26"/>
    <m/>
    <m/>
    <m/>
    <m/>
    <e v="#N/A"/>
    <m/>
    <m/>
    <m/>
    <m/>
    <m/>
    <m/>
    <m/>
    <m/>
    <m/>
    <m/>
    <m/>
    <m/>
    <m/>
    <m/>
    <m/>
    <m/>
    <m/>
    <m/>
    <m/>
    <m/>
    <m/>
    <m/>
  </r>
  <r>
    <m/>
    <s v="V200045"/>
    <s v="2024-0032"/>
    <x v="163"/>
    <n v="1"/>
    <s v="Wagon"/>
    <n v="5"/>
    <m/>
    <x v="56"/>
    <m/>
    <m/>
    <x v="10"/>
    <x v="0"/>
    <n v="1"/>
    <m/>
    <m/>
    <n v="1"/>
    <m/>
    <n v="1"/>
    <n v="0"/>
    <x v="1"/>
    <n v="0"/>
    <d v="1899-12-30T00:00:00"/>
    <d v="1899-12-30T00:00:00"/>
    <x v="0"/>
    <m/>
    <m/>
    <m/>
    <e v="#N/A"/>
    <e v="#N/A"/>
    <n v="2190"/>
    <x v="1"/>
    <m/>
    <m/>
    <m/>
    <m/>
    <s v="n.a."/>
    <m/>
    <m/>
    <n v="0"/>
    <n v="3"/>
    <m/>
    <e v="#N/A"/>
    <m/>
    <m/>
    <m/>
    <m/>
    <m/>
    <m/>
    <m/>
    <m/>
    <m/>
    <m/>
    <m/>
    <m/>
    <m/>
    <m/>
    <m/>
    <m/>
    <m/>
    <m/>
    <m/>
    <m/>
    <m/>
    <n v="30000"/>
    <m/>
    <m/>
    <s v="Euro"/>
    <n v="22.26"/>
    <m/>
    <m/>
    <m/>
    <m/>
    <e v="#N/A"/>
    <m/>
    <m/>
    <m/>
    <m/>
    <m/>
    <m/>
    <m/>
    <m/>
    <m/>
    <m/>
    <m/>
    <m/>
    <m/>
    <m/>
    <m/>
    <m/>
    <m/>
    <m/>
    <m/>
    <m/>
    <m/>
    <m/>
  </r>
  <r>
    <s v="dmo 30.09.25 /emo 13.10.25"/>
    <s v="V300078"/>
    <s v="2024-0032N1"/>
    <x v="164"/>
    <m/>
    <s v="Header"/>
    <m/>
    <m/>
    <x v="56"/>
    <s v="CHE"/>
    <s v="Middle EU - ELSE"/>
    <x v="10"/>
    <x v="0"/>
    <n v="5"/>
    <m/>
    <m/>
    <n v="0"/>
    <n v="5"/>
    <n v="0"/>
    <n v="5"/>
    <x v="3"/>
    <m/>
    <m/>
    <m/>
    <x v="3"/>
    <m/>
    <d v="2025-10-01T00:00:00"/>
    <d v="2031-09-30T00:00:00"/>
    <m/>
    <m/>
    <n v="2190"/>
    <x v="155"/>
    <m/>
    <m/>
    <m/>
    <m/>
    <s v="n.a."/>
    <m/>
    <m/>
    <n v="0"/>
    <n v="3"/>
    <m/>
    <m/>
    <n v="0"/>
    <n v="0"/>
    <n v="0"/>
    <m/>
    <m/>
    <n v="0"/>
    <m/>
    <m/>
    <n v="2190"/>
    <s v="C"/>
    <n v="100"/>
    <n v="1.4"/>
    <s v="CHE"/>
    <s v="Not required"/>
    <s v="Y"/>
    <s v="N"/>
    <n v="48"/>
    <s v="3mths before end, latest 31.07.31"/>
    <m/>
    <m/>
    <m/>
    <n v="30000"/>
    <s v="Y"/>
    <d v="2031-11-01T00:00:00"/>
    <s v="Euro"/>
    <n v="24.25"/>
    <n v="-1.55"/>
    <n v="0"/>
    <n v="0"/>
    <n v="0"/>
    <n v="22.7"/>
    <n v="0"/>
    <n v="0"/>
    <n v="0"/>
    <n v="0.06"/>
    <n v="3.68"/>
    <n v="0"/>
    <n v="3.68"/>
    <n v="1.97"/>
    <n v="-1.55"/>
    <n v="0.4199999999999999"/>
    <n v="18.6"/>
    <s v="0.00"/>
    <n v="18.6"/>
    <n v="1"/>
    <n v="0"/>
    <n v="18.6"/>
    <n v="18.6"/>
    <n v="150000"/>
    <n v="0"/>
    <s v="N"/>
    <n v="0"/>
    <n v="41314"/>
  </r>
  <r>
    <m/>
    <s v="V300078"/>
    <s v="2024-0032N1"/>
    <x v="164"/>
    <n v="1"/>
    <s v="Batch"/>
    <m/>
    <m/>
    <x v="56"/>
    <s v="CHE"/>
    <s v="Middle EU - ELSE"/>
    <x v="10"/>
    <x v="0"/>
    <n v="5"/>
    <m/>
    <m/>
    <n v="0"/>
    <n v="5"/>
    <n v="0"/>
    <n v="5"/>
    <x v="3"/>
    <m/>
    <m/>
    <m/>
    <x v="3"/>
    <m/>
    <m/>
    <m/>
    <d v="2025-10-01T00:00:00"/>
    <d v="2031-09-30T00:00:00"/>
    <m/>
    <x v="155"/>
    <m/>
    <m/>
    <m/>
    <m/>
    <s v="n.a."/>
    <m/>
    <m/>
    <n v="0"/>
    <n v="3"/>
    <m/>
    <m/>
    <n v="0"/>
    <m/>
    <m/>
    <m/>
    <m/>
    <m/>
    <m/>
    <m/>
    <m/>
    <s v="C"/>
    <n v="100"/>
    <n v="1.4"/>
    <s v="CHE"/>
    <s v="Not required"/>
    <s v="Y"/>
    <s v="N"/>
    <n v="48"/>
    <s v="3mths before end, latest 31.07.31"/>
    <m/>
    <m/>
    <m/>
    <n v="30000"/>
    <s v="Y"/>
    <d v="2031-11-01T00:00:00"/>
    <s v="Euro"/>
    <n v="24.25"/>
    <n v="-1.55"/>
    <n v="0"/>
    <n v="0"/>
    <n v="0"/>
    <n v="22.7"/>
    <n v="0"/>
    <n v="0"/>
    <n v="0"/>
    <n v="0.06"/>
    <n v="3.68"/>
    <n v="0"/>
    <n v="3.68"/>
    <n v="1.97"/>
    <n v="-1.55"/>
    <n v="0.4199999999999999"/>
    <n v="18.6"/>
    <s v="0.00"/>
    <n v="18.6"/>
    <n v="1"/>
    <n v="0"/>
    <n v="18.6"/>
    <n v="18.6"/>
    <n v="150000"/>
    <n v="0"/>
    <s v="N"/>
    <n v="0"/>
    <n v="41314"/>
  </r>
  <r>
    <m/>
    <s v="V300078"/>
    <s v="2024-0032N1"/>
    <x v="164"/>
    <n v="1"/>
    <s v="Wagon"/>
    <n v="1"/>
    <s v="37 80 4565 532-1"/>
    <x v="56"/>
    <m/>
    <m/>
    <x v="10"/>
    <x v="0"/>
    <n v="1"/>
    <m/>
    <m/>
    <m/>
    <n v="1"/>
    <m/>
    <n v="1"/>
    <x v="1"/>
    <n v="0"/>
    <m/>
    <m/>
    <x v="3"/>
    <m/>
    <m/>
    <m/>
    <d v="2025-10-01T00:00:00"/>
    <d v="2031-09-30T00:00:00"/>
    <n v="2190"/>
    <x v="155"/>
    <m/>
    <m/>
    <m/>
    <m/>
    <s v="n.a."/>
    <m/>
    <m/>
    <n v="0"/>
    <n v="3"/>
    <m/>
    <d v="2031-06-30T00:00:00"/>
    <m/>
    <m/>
    <m/>
    <m/>
    <m/>
    <m/>
    <m/>
    <m/>
    <n v="2190"/>
    <m/>
    <m/>
    <m/>
    <m/>
    <m/>
    <m/>
    <m/>
    <m/>
    <m/>
    <m/>
    <d v="2031-04-30T00:00:00"/>
    <m/>
    <n v="30000"/>
    <m/>
    <m/>
    <s v="Euro"/>
    <n v="24.25"/>
    <m/>
    <m/>
    <m/>
    <m/>
    <n v="22.7"/>
    <m/>
    <m/>
    <m/>
    <m/>
    <m/>
    <m/>
    <m/>
    <m/>
    <m/>
    <m/>
    <m/>
    <m/>
    <m/>
    <m/>
    <m/>
    <m/>
    <m/>
    <m/>
    <m/>
    <m/>
    <m/>
    <m/>
  </r>
  <r>
    <m/>
    <s v="V300078"/>
    <s v="2024-0032N1"/>
    <x v="164"/>
    <n v="1"/>
    <s v="Wagon"/>
    <n v="2"/>
    <s v="37 80 4565 568-5"/>
    <x v="56"/>
    <m/>
    <m/>
    <x v="10"/>
    <x v="0"/>
    <n v="1"/>
    <m/>
    <m/>
    <m/>
    <n v="1"/>
    <m/>
    <n v="1"/>
    <x v="1"/>
    <n v="0"/>
    <m/>
    <m/>
    <x v="3"/>
    <m/>
    <m/>
    <m/>
    <d v="2025-10-01T00:00:00"/>
    <d v="2031-09-30T00:00:00"/>
    <n v="2190"/>
    <x v="155"/>
    <m/>
    <m/>
    <m/>
    <m/>
    <s v="n.a."/>
    <m/>
    <m/>
    <n v="0"/>
    <n v="3"/>
    <m/>
    <d v="2031-06-30T00:00:00"/>
    <m/>
    <m/>
    <m/>
    <m/>
    <m/>
    <m/>
    <m/>
    <m/>
    <n v="2190"/>
    <m/>
    <m/>
    <m/>
    <m/>
    <m/>
    <m/>
    <m/>
    <m/>
    <m/>
    <m/>
    <d v="2031-04-30T00:00:00"/>
    <m/>
    <n v="30000"/>
    <m/>
    <m/>
    <s v="Euro"/>
    <n v="24.25"/>
    <m/>
    <m/>
    <m/>
    <m/>
    <n v="22.7"/>
    <m/>
    <m/>
    <m/>
    <m/>
    <m/>
    <m/>
    <m/>
    <m/>
    <m/>
    <m/>
    <m/>
    <m/>
    <m/>
    <m/>
    <m/>
    <m/>
    <m/>
    <m/>
    <m/>
    <m/>
    <m/>
    <m/>
  </r>
  <r>
    <m/>
    <s v="V300078"/>
    <s v="2024-0032N1"/>
    <x v="164"/>
    <n v="1"/>
    <s v="Wagon"/>
    <n v="3"/>
    <s v="37 80 4564 492-9"/>
    <x v="56"/>
    <m/>
    <m/>
    <x v="10"/>
    <x v="0"/>
    <n v="1"/>
    <m/>
    <m/>
    <m/>
    <n v="1"/>
    <m/>
    <n v="1"/>
    <x v="1"/>
    <n v="0"/>
    <m/>
    <m/>
    <x v="3"/>
    <m/>
    <m/>
    <m/>
    <d v="2025-10-01T00:00:00"/>
    <d v="2031-09-30T00:00:00"/>
    <n v="2190"/>
    <x v="155"/>
    <m/>
    <m/>
    <m/>
    <m/>
    <s v="n.a."/>
    <m/>
    <m/>
    <n v="0"/>
    <n v="3"/>
    <m/>
    <d v="2031-06-30T00:00:00"/>
    <m/>
    <m/>
    <m/>
    <m/>
    <m/>
    <m/>
    <m/>
    <m/>
    <n v="2190"/>
    <m/>
    <m/>
    <m/>
    <m/>
    <m/>
    <m/>
    <m/>
    <m/>
    <m/>
    <m/>
    <d v="2031-04-30T00:00:00"/>
    <m/>
    <n v="30000"/>
    <m/>
    <m/>
    <s v="Euro"/>
    <n v="24.25"/>
    <m/>
    <m/>
    <m/>
    <m/>
    <n v="22.7"/>
    <m/>
    <m/>
    <m/>
    <m/>
    <m/>
    <m/>
    <m/>
    <m/>
    <m/>
    <m/>
    <m/>
    <m/>
    <m/>
    <m/>
    <m/>
    <m/>
    <m/>
    <m/>
    <m/>
    <m/>
    <m/>
    <m/>
  </r>
  <r>
    <m/>
    <s v="V300078"/>
    <s v="2024-0032N1"/>
    <x v="164"/>
    <n v="1"/>
    <s v="Wagon"/>
    <n v="4"/>
    <s v="37 80 4564 498-6"/>
    <x v="56"/>
    <m/>
    <m/>
    <x v="10"/>
    <x v="0"/>
    <n v="1"/>
    <m/>
    <m/>
    <m/>
    <n v="1"/>
    <m/>
    <n v="1"/>
    <x v="1"/>
    <n v="0"/>
    <m/>
    <m/>
    <x v="3"/>
    <m/>
    <m/>
    <m/>
    <d v="2025-10-01T00:00:00"/>
    <d v="2031-09-30T00:00:00"/>
    <n v="2190"/>
    <x v="155"/>
    <m/>
    <m/>
    <m/>
    <m/>
    <s v="n.a."/>
    <m/>
    <m/>
    <n v="0"/>
    <n v="3"/>
    <m/>
    <d v="2031-06-30T00:00:00"/>
    <m/>
    <m/>
    <m/>
    <m/>
    <m/>
    <m/>
    <m/>
    <m/>
    <n v="2190"/>
    <m/>
    <m/>
    <m/>
    <m/>
    <m/>
    <m/>
    <m/>
    <m/>
    <m/>
    <m/>
    <d v="2031-04-30T00:00:00"/>
    <m/>
    <n v="30000"/>
    <m/>
    <m/>
    <s v="Euro"/>
    <n v="24.25"/>
    <m/>
    <m/>
    <m/>
    <m/>
    <n v="22.7"/>
    <m/>
    <m/>
    <m/>
    <m/>
    <m/>
    <m/>
    <m/>
    <m/>
    <m/>
    <m/>
    <m/>
    <m/>
    <m/>
    <m/>
    <m/>
    <m/>
    <m/>
    <m/>
    <m/>
    <m/>
    <m/>
    <m/>
  </r>
  <r>
    <m/>
    <s v="V300078"/>
    <s v="2024-0032N1"/>
    <x v="164"/>
    <n v="1"/>
    <s v="Wagon"/>
    <n v="5"/>
    <s v="37 80 4564 679-1"/>
    <x v="56"/>
    <m/>
    <m/>
    <x v="10"/>
    <x v="0"/>
    <n v="1"/>
    <m/>
    <m/>
    <m/>
    <n v="1"/>
    <m/>
    <n v="1"/>
    <x v="1"/>
    <n v="0"/>
    <m/>
    <m/>
    <x v="3"/>
    <m/>
    <m/>
    <m/>
    <d v="2025-10-01T00:00:00"/>
    <d v="2031-09-30T00:00:00"/>
    <n v="2190"/>
    <x v="155"/>
    <m/>
    <m/>
    <m/>
    <m/>
    <s v="n.a."/>
    <m/>
    <m/>
    <n v="0"/>
    <n v="3"/>
    <m/>
    <d v="2031-06-30T00:00:00"/>
    <m/>
    <m/>
    <m/>
    <m/>
    <m/>
    <m/>
    <m/>
    <m/>
    <n v="2190"/>
    <m/>
    <m/>
    <m/>
    <m/>
    <m/>
    <m/>
    <m/>
    <m/>
    <m/>
    <m/>
    <d v="2031-04-30T00:00:00"/>
    <m/>
    <n v="30000"/>
    <m/>
    <m/>
    <s v="Euro"/>
    <n v="24.25"/>
    <m/>
    <m/>
    <m/>
    <m/>
    <n v="22.7"/>
    <m/>
    <m/>
    <m/>
    <m/>
    <m/>
    <m/>
    <m/>
    <m/>
    <m/>
    <m/>
    <m/>
    <m/>
    <m/>
    <m/>
    <m/>
    <m/>
    <m/>
    <m/>
    <m/>
    <m/>
    <m/>
    <m/>
  </r>
  <r>
    <s v="dmo 30.09.25 / emo 13.10.25"/>
    <s v="V300071"/>
    <s v="2025-0021"/>
    <x v="165"/>
    <m/>
    <s v="Header"/>
    <m/>
    <m/>
    <x v="56"/>
    <s v="CHE"/>
    <s v="Middle EU - ELSE"/>
    <x v="10"/>
    <x v="0"/>
    <n v="3"/>
    <m/>
    <m/>
    <n v="0"/>
    <n v="3"/>
    <n v="0"/>
    <n v="3"/>
    <x v="3"/>
    <m/>
    <m/>
    <m/>
    <x v="3"/>
    <m/>
    <d v="2025-11-01T00:00:00"/>
    <d v="2031-10-31T00:00:00"/>
    <m/>
    <m/>
    <n v="2190"/>
    <x v="156"/>
    <m/>
    <m/>
    <m/>
    <m/>
    <s v="n.a."/>
    <m/>
    <m/>
    <n v="0"/>
    <n v="3"/>
    <m/>
    <m/>
    <n v="0"/>
    <n v="0"/>
    <n v="0"/>
    <m/>
    <m/>
    <n v="0"/>
    <m/>
    <m/>
    <n v="2190"/>
    <s v="C"/>
    <n v="100"/>
    <n v="1.4"/>
    <s v="CHE"/>
    <s v="Not required"/>
    <s v="Y"/>
    <s v="N"/>
    <n v="48"/>
    <s v="3mths before end, latest 31.07.31"/>
    <m/>
    <m/>
    <m/>
    <n v="30000"/>
    <s v="Y"/>
    <d v="2031-11-01T00:00:00"/>
    <s v="Euro"/>
    <n v="24.25"/>
    <n v="-1.55"/>
    <n v="0"/>
    <n v="0"/>
    <n v="0"/>
    <n v="22.7"/>
    <n v="0"/>
    <n v="0"/>
    <n v="0"/>
    <n v="0.06"/>
    <n v="3.68"/>
    <n v="0"/>
    <n v="3.68"/>
    <n v="1.97"/>
    <n v="-1.55"/>
    <n v="0.4199999999999999"/>
    <n v="18.6"/>
    <s v="0.00"/>
    <n v="18.6"/>
    <n v="1"/>
    <n v="0"/>
    <n v="18.6"/>
    <n v="18.6"/>
    <n v="90000"/>
    <n v="0"/>
    <s v="N"/>
    <n v="0"/>
    <n v="24788.4"/>
  </r>
  <r>
    <m/>
    <s v="V300071"/>
    <s v="2025-0021"/>
    <x v="165"/>
    <n v="1"/>
    <s v="Batch"/>
    <m/>
    <m/>
    <x v="56"/>
    <s v="CHE"/>
    <s v="Middle EU - ELSE"/>
    <x v="10"/>
    <x v="0"/>
    <n v="3"/>
    <m/>
    <m/>
    <n v="0"/>
    <n v="3"/>
    <n v="0"/>
    <n v="3"/>
    <x v="3"/>
    <n v="0"/>
    <m/>
    <m/>
    <x v="3"/>
    <m/>
    <m/>
    <m/>
    <d v="2025-10-03T00:00:00"/>
    <d v="2031-10-31T00:00:00"/>
    <m/>
    <x v="156"/>
    <m/>
    <m/>
    <m/>
    <m/>
    <s v="n.a."/>
    <m/>
    <m/>
    <n v="0"/>
    <n v="3"/>
    <m/>
    <m/>
    <n v="0"/>
    <m/>
    <m/>
    <m/>
    <m/>
    <m/>
    <m/>
    <m/>
    <m/>
    <s v="C"/>
    <n v="100"/>
    <n v="1.4"/>
    <s v="CHE"/>
    <s v="Not required"/>
    <s v="Y"/>
    <s v="N"/>
    <n v="48"/>
    <s v="3mths before end, latest 31.07.31"/>
    <m/>
    <m/>
    <m/>
    <n v="30000"/>
    <s v="Y"/>
    <d v="2031-11-01T00:00:00"/>
    <s v="Euro"/>
    <n v="24.25"/>
    <n v="-1.55"/>
    <n v="0"/>
    <n v="0"/>
    <n v="0"/>
    <n v="22.7"/>
    <n v="0"/>
    <n v="0"/>
    <n v="0"/>
    <n v="0.06"/>
    <n v="3.68"/>
    <n v="0"/>
    <n v="3.68"/>
    <n v="1.97"/>
    <n v="-1.55"/>
    <n v="0.4199999999999999"/>
    <n v="18.6"/>
    <s v="0.00"/>
    <n v="18.6"/>
    <n v="1"/>
    <n v="0"/>
    <n v="18.6"/>
    <n v="18.6"/>
    <n v="90000"/>
    <n v="0"/>
    <s v="N"/>
    <n v="0"/>
    <n v="24788.4"/>
  </r>
  <r>
    <m/>
    <s v="V300071"/>
    <s v="2025-0021"/>
    <x v="165"/>
    <n v="1"/>
    <s v="Wagon"/>
    <n v="1"/>
    <s v="37 80 4564 473-9"/>
    <x v="56"/>
    <m/>
    <m/>
    <x v="10"/>
    <x v="0"/>
    <n v="1"/>
    <m/>
    <m/>
    <m/>
    <n v="1"/>
    <m/>
    <n v="1"/>
    <x v="1"/>
    <n v="0"/>
    <m/>
    <m/>
    <x v="3"/>
    <m/>
    <m/>
    <m/>
    <d v="2025-10-03T00:00:00"/>
    <d v="2031-10-31T00:00:00"/>
    <n v="2190"/>
    <x v="156"/>
    <m/>
    <m/>
    <m/>
    <m/>
    <s v="n.a."/>
    <m/>
    <m/>
    <n v="0"/>
    <n v="3"/>
    <m/>
    <d v="2031-07-31T00:00:00"/>
    <m/>
    <m/>
    <m/>
    <m/>
    <m/>
    <m/>
    <m/>
    <m/>
    <n v="2190"/>
    <m/>
    <m/>
    <m/>
    <m/>
    <m/>
    <m/>
    <m/>
    <m/>
    <m/>
    <m/>
    <d v="2031-05-31T00:00:00"/>
    <m/>
    <n v="30000"/>
    <m/>
    <m/>
    <s v="Euro"/>
    <n v="24.25"/>
    <m/>
    <m/>
    <m/>
    <m/>
    <n v="22.7"/>
    <m/>
    <m/>
    <m/>
    <m/>
    <m/>
    <m/>
    <m/>
    <m/>
    <m/>
    <m/>
    <m/>
    <m/>
    <m/>
    <m/>
    <m/>
    <m/>
    <m/>
    <m/>
    <m/>
    <m/>
    <m/>
    <m/>
  </r>
  <r>
    <m/>
    <s v="V300071"/>
    <s v="2025-0021"/>
    <x v="165"/>
    <n v="1"/>
    <s v="Wagon"/>
    <n v="2"/>
    <s v="37 80 4564 452-3"/>
    <x v="56"/>
    <m/>
    <m/>
    <x v="10"/>
    <x v="0"/>
    <n v="1"/>
    <m/>
    <m/>
    <m/>
    <n v="1"/>
    <m/>
    <n v="1"/>
    <x v="1"/>
    <n v="0"/>
    <m/>
    <m/>
    <x v="3"/>
    <m/>
    <m/>
    <m/>
    <d v="2025-10-03T00:00:00"/>
    <d v="2031-10-31T00:00:00"/>
    <n v="2190"/>
    <x v="156"/>
    <m/>
    <m/>
    <m/>
    <m/>
    <s v="n.a."/>
    <m/>
    <m/>
    <n v="0"/>
    <n v="3"/>
    <m/>
    <d v="2031-07-31T00:00:00"/>
    <m/>
    <m/>
    <m/>
    <m/>
    <m/>
    <m/>
    <m/>
    <m/>
    <n v="2190"/>
    <m/>
    <m/>
    <m/>
    <m/>
    <m/>
    <m/>
    <m/>
    <m/>
    <m/>
    <m/>
    <d v="2031-05-31T00:00:00"/>
    <m/>
    <n v="30000"/>
    <m/>
    <m/>
    <s v="Euro"/>
    <n v="24.25"/>
    <m/>
    <m/>
    <m/>
    <m/>
    <n v="22.7"/>
    <m/>
    <m/>
    <m/>
    <m/>
    <m/>
    <m/>
    <m/>
    <m/>
    <m/>
    <m/>
    <m/>
    <m/>
    <m/>
    <m/>
    <m/>
    <m/>
    <m/>
    <m/>
    <m/>
    <m/>
    <m/>
    <m/>
  </r>
  <r>
    <m/>
    <s v="V300071"/>
    <s v="2025-0021"/>
    <x v="165"/>
    <n v="1"/>
    <s v="Wagon"/>
    <n v="3"/>
    <s v="37 80 4564 470-5"/>
    <x v="56"/>
    <m/>
    <m/>
    <x v="10"/>
    <x v="0"/>
    <n v="1"/>
    <m/>
    <m/>
    <m/>
    <n v="1"/>
    <m/>
    <n v="1"/>
    <x v="1"/>
    <n v="0"/>
    <m/>
    <m/>
    <x v="3"/>
    <m/>
    <m/>
    <m/>
    <d v="2025-10-03T00:00:00"/>
    <d v="2031-10-31T00:00:00"/>
    <n v="2190"/>
    <x v="156"/>
    <m/>
    <m/>
    <m/>
    <m/>
    <s v="n.a."/>
    <m/>
    <m/>
    <n v="0"/>
    <n v="3"/>
    <m/>
    <d v="2031-07-31T00:00:00"/>
    <m/>
    <m/>
    <m/>
    <m/>
    <m/>
    <m/>
    <m/>
    <m/>
    <n v="2190"/>
    <m/>
    <m/>
    <m/>
    <m/>
    <m/>
    <m/>
    <m/>
    <m/>
    <m/>
    <m/>
    <d v="2031-05-31T00:00:00"/>
    <m/>
    <n v="30000"/>
    <m/>
    <m/>
    <s v="Euro"/>
    <n v="24.25"/>
    <m/>
    <m/>
    <m/>
    <m/>
    <n v="22.7"/>
    <m/>
    <m/>
    <m/>
    <m/>
    <m/>
    <m/>
    <m/>
    <m/>
    <m/>
    <m/>
    <m/>
    <m/>
    <m/>
    <m/>
    <m/>
    <m/>
    <m/>
    <m/>
    <m/>
    <m/>
    <m/>
    <m/>
  </r>
  <r>
    <m/>
    <s v="V100035"/>
    <s v="2022-0028"/>
    <x v="166"/>
    <m/>
    <s v="Header"/>
    <m/>
    <m/>
    <x v="57"/>
    <s v="POL"/>
    <s v="East EU"/>
    <x v="0"/>
    <x v="3"/>
    <n v="88"/>
    <m/>
    <m/>
    <n v="88"/>
    <n v="0"/>
    <n v="0"/>
    <n v="0"/>
    <x v="0"/>
    <m/>
    <m/>
    <m/>
    <x v="0"/>
    <m/>
    <d v="2022-12-20T00:00:00"/>
    <d v="2024-12-31T00:00:00"/>
    <m/>
    <m/>
    <n v="742"/>
    <x v="67"/>
    <m/>
    <s v="MFD-Termination"/>
    <m/>
    <n v="88"/>
    <s v="n.a."/>
    <m/>
    <m/>
    <n v="0"/>
    <n v="3"/>
    <m/>
    <m/>
    <m/>
    <m/>
    <m/>
    <m/>
    <m/>
    <m/>
    <m/>
    <m/>
    <n v="742"/>
    <s v="B"/>
    <n v="65"/>
    <n v="1.4"/>
    <s v="CHE"/>
    <s v="3 Mths Cash Deposit"/>
    <s v="Y"/>
    <s v="N"/>
    <m/>
    <m/>
    <m/>
    <m/>
    <m/>
    <n v="50000"/>
    <m/>
    <m/>
    <s v="Euro"/>
    <n v="31.4"/>
    <n v="-2.4"/>
    <n v="0"/>
    <m/>
    <n v="0"/>
    <n v="29"/>
    <n v="0"/>
    <n v="995"/>
    <m/>
    <m/>
    <n v="0"/>
    <s v="0.00"/>
    <n v="0"/>
    <n v="0"/>
    <s v="0.00"/>
    <n v="0"/>
    <n v="31.4"/>
    <n v="-2.4"/>
    <n v="29"/>
    <n v="0.9975920192638459"/>
    <n v="0"/>
    <n v="31.4"/>
    <n v="29"/>
    <n v="4400000"/>
    <n v="0"/>
    <s v="N"/>
    <n v="0"/>
    <n v="928928"/>
  </r>
  <r>
    <m/>
    <s v="V100035"/>
    <s v="2022-0028"/>
    <x v="166"/>
    <m/>
    <s v="Wagon"/>
    <n v="1"/>
    <m/>
    <x v="57"/>
    <m/>
    <m/>
    <x v="0"/>
    <x v="3"/>
    <n v="1"/>
    <m/>
    <m/>
    <n v="1"/>
    <m/>
    <n v="0"/>
    <n v="0"/>
    <x v="1"/>
    <m/>
    <m/>
    <m/>
    <x v="0"/>
    <m/>
    <m/>
    <m/>
    <e v="#N/A"/>
    <e v="#N/A"/>
    <n v="742"/>
    <x v="1"/>
    <m/>
    <m/>
    <m/>
    <m/>
    <s v="n.a."/>
    <m/>
    <m/>
    <n v="0"/>
    <n v="3"/>
    <m/>
    <e v="#N/A"/>
    <m/>
    <m/>
    <m/>
    <m/>
    <m/>
    <m/>
    <m/>
    <m/>
    <m/>
    <m/>
    <m/>
    <m/>
    <m/>
    <m/>
    <m/>
    <m/>
    <m/>
    <m/>
    <m/>
    <m/>
    <m/>
    <n v="50000"/>
    <m/>
    <m/>
    <s v="Euro"/>
    <n v="31.4"/>
    <m/>
    <m/>
    <m/>
    <m/>
    <e v="#N/A"/>
    <n v="0"/>
    <m/>
    <m/>
    <m/>
    <m/>
    <m/>
    <m/>
    <m/>
    <m/>
    <m/>
    <m/>
    <m/>
    <m/>
    <m/>
    <m/>
    <m/>
    <m/>
    <m/>
    <m/>
    <m/>
    <m/>
    <m/>
  </r>
  <r>
    <m/>
    <s v="V100035"/>
    <s v="2022-0028"/>
    <x v="166"/>
    <m/>
    <s v="Wagon"/>
    <n v="5"/>
    <m/>
    <x v="57"/>
    <m/>
    <m/>
    <x v="0"/>
    <x v="3"/>
    <n v="1"/>
    <m/>
    <m/>
    <n v="1"/>
    <m/>
    <n v="0"/>
    <n v="0"/>
    <x v="1"/>
    <m/>
    <m/>
    <m/>
    <x v="0"/>
    <m/>
    <m/>
    <m/>
    <e v="#N/A"/>
    <e v="#N/A"/>
    <n v="742"/>
    <x v="1"/>
    <m/>
    <m/>
    <m/>
    <m/>
    <s v="n.a."/>
    <m/>
    <m/>
    <n v="0"/>
    <n v="3"/>
    <m/>
    <e v="#N/A"/>
    <m/>
    <m/>
    <m/>
    <m/>
    <m/>
    <m/>
    <m/>
    <m/>
    <m/>
    <m/>
    <m/>
    <m/>
    <m/>
    <m/>
    <m/>
    <m/>
    <m/>
    <m/>
    <m/>
    <m/>
    <m/>
    <n v="50000"/>
    <m/>
    <m/>
    <s v="Euro"/>
    <n v="31.4"/>
    <m/>
    <m/>
    <m/>
    <m/>
    <e v="#N/A"/>
    <n v="0"/>
    <m/>
    <m/>
    <m/>
    <m/>
    <m/>
    <m/>
    <m/>
    <m/>
    <m/>
    <m/>
    <m/>
    <m/>
    <m/>
    <m/>
    <m/>
    <m/>
    <m/>
    <m/>
    <m/>
    <m/>
    <m/>
  </r>
  <r>
    <m/>
    <s v="V100035"/>
    <s v="2022-0028"/>
    <x v="166"/>
    <m/>
    <s v="Wagon"/>
    <n v="6"/>
    <m/>
    <x v="57"/>
    <m/>
    <m/>
    <x v="0"/>
    <x v="3"/>
    <n v="1"/>
    <m/>
    <m/>
    <n v="1"/>
    <m/>
    <n v="0"/>
    <n v="0"/>
    <x v="1"/>
    <m/>
    <m/>
    <m/>
    <x v="0"/>
    <m/>
    <m/>
    <m/>
    <e v="#N/A"/>
    <e v="#N/A"/>
    <n v="742"/>
    <x v="1"/>
    <m/>
    <m/>
    <m/>
    <m/>
    <s v="n.a."/>
    <m/>
    <m/>
    <n v="0"/>
    <n v="3"/>
    <m/>
    <e v="#N/A"/>
    <m/>
    <m/>
    <m/>
    <m/>
    <m/>
    <m/>
    <m/>
    <m/>
    <m/>
    <m/>
    <m/>
    <m/>
    <m/>
    <m/>
    <m/>
    <m/>
    <m/>
    <m/>
    <m/>
    <m/>
    <m/>
    <n v="50000"/>
    <m/>
    <m/>
    <s v="Euro"/>
    <n v="31.4"/>
    <m/>
    <m/>
    <m/>
    <m/>
    <e v="#N/A"/>
    <n v="0"/>
    <m/>
    <m/>
    <m/>
    <m/>
    <m/>
    <m/>
    <m/>
    <m/>
    <m/>
    <m/>
    <m/>
    <m/>
    <m/>
    <m/>
    <m/>
    <m/>
    <m/>
    <m/>
    <m/>
    <m/>
    <m/>
  </r>
  <r>
    <m/>
    <s v="V100035"/>
    <s v="2022-0028"/>
    <x v="166"/>
    <m/>
    <s v="Wagon"/>
    <n v="7"/>
    <m/>
    <x v="57"/>
    <m/>
    <m/>
    <x v="0"/>
    <x v="3"/>
    <n v="1"/>
    <m/>
    <m/>
    <n v="1"/>
    <m/>
    <n v="0"/>
    <n v="0"/>
    <x v="1"/>
    <m/>
    <m/>
    <m/>
    <x v="0"/>
    <m/>
    <m/>
    <m/>
    <e v="#N/A"/>
    <e v="#N/A"/>
    <n v="742"/>
    <x v="1"/>
    <m/>
    <m/>
    <m/>
    <m/>
    <s v="n.a."/>
    <m/>
    <m/>
    <n v="0"/>
    <n v="3"/>
    <m/>
    <e v="#N/A"/>
    <m/>
    <m/>
    <m/>
    <m/>
    <m/>
    <m/>
    <m/>
    <m/>
    <m/>
    <m/>
    <m/>
    <m/>
    <m/>
    <m/>
    <m/>
    <m/>
    <m/>
    <m/>
    <m/>
    <m/>
    <m/>
    <n v="50000"/>
    <m/>
    <m/>
    <s v="Euro"/>
    <n v="31.4"/>
    <m/>
    <m/>
    <m/>
    <m/>
    <e v="#N/A"/>
    <n v="0"/>
    <m/>
    <m/>
    <m/>
    <m/>
    <m/>
    <m/>
    <m/>
    <m/>
    <m/>
    <m/>
    <m/>
    <m/>
    <m/>
    <m/>
    <m/>
    <m/>
    <m/>
    <m/>
    <m/>
    <m/>
    <m/>
  </r>
  <r>
    <m/>
    <s v="V100035"/>
    <s v="2022-0028"/>
    <x v="166"/>
    <m/>
    <s v="Wagon"/>
    <n v="8"/>
    <m/>
    <x v="57"/>
    <m/>
    <m/>
    <x v="0"/>
    <x v="3"/>
    <n v="1"/>
    <m/>
    <m/>
    <n v="1"/>
    <m/>
    <n v="0"/>
    <n v="0"/>
    <x v="1"/>
    <m/>
    <m/>
    <m/>
    <x v="0"/>
    <m/>
    <m/>
    <m/>
    <e v="#N/A"/>
    <e v="#N/A"/>
    <n v="742"/>
    <x v="1"/>
    <m/>
    <m/>
    <m/>
    <m/>
    <s v="n.a."/>
    <m/>
    <m/>
    <n v="0"/>
    <n v="3"/>
    <m/>
    <e v="#N/A"/>
    <m/>
    <m/>
    <m/>
    <m/>
    <m/>
    <m/>
    <m/>
    <m/>
    <m/>
    <m/>
    <m/>
    <m/>
    <m/>
    <m/>
    <m/>
    <m/>
    <m/>
    <m/>
    <m/>
    <m/>
    <m/>
    <n v="50000"/>
    <m/>
    <m/>
    <s v="Euro"/>
    <n v="31.4"/>
    <m/>
    <m/>
    <m/>
    <m/>
    <e v="#N/A"/>
    <n v="0"/>
    <m/>
    <m/>
    <m/>
    <m/>
    <m/>
    <m/>
    <m/>
    <m/>
    <m/>
    <m/>
    <m/>
    <m/>
    <m/>
    <m/>
    <m/>
    <m/>
    <m/>
    <m/>
    <m/>
    <m/>
    <m/>
  </r>
  <r>
    <m/>
    <s v="V100035"/>
    <s v="2022-0028"/>
    <x v="166"/>
    <m/>
    <s v="Wagon"/>
    <n v="9"/>
    <m/>
    <x v="57"/>
    <m/>
    <m/>
    <x v="0"/>
    <x v="3"/>
    <n v="1"/>
    <m/>
    <m/>
    <n v="1"/>
    <m/>
    <n v="0"/>
    <n v="0"/>
    <x v="1"/>
    <m/>
    <m/>
    <m/>
    <x v="0"/>
    <m/>
    <m/>
    <m/>
    <e v="#N/A"/>
    <e v="#N/A"/>
    <n v="742"/>
    <x v="1"/>
    <m/>
    <m/>
    <m/>
    <m/>
    <s v="n.a."/>
    <m/>
    <m/>
    <n v="0"/>
    <n v="3"/>
    <m/>
    <e v="#N/A"/>
    <m/>
    <m/>
    <m/>
    <m/>
    <m/>
    <m/>
    <m/>
    <m/>
    <m/>
    <m/>
    <m/>
    <m/>
    <m/>
    <m/>
    <m/>
    <m/>
    <m/>
    <m/>
    <m/>
    <m/>
    <m/>
    <n v="50000"/>
    <m/>
    <m/>
    <s v="Euro"/>
    <n v="31.4"/>
    <m/>
    <m/>
    <m/>
    <m/>
    <e v="#N/A"/>
    <n v="0"/>
    <m/>
    <m/>
    <m/>
    <m/>
    <m/>
    <m/>
    <m/>
    <m/>
    <m/>
    <m/>
    <m/>
    <m/>
    <m/>
    <m/>
    <m/>
    <m/>
    <m/>
    <m/>
    <m/>
    <m/>
    <m/>
  </r>
  <r>
    <m/>
    <s v="V100035"/>
    <s v="2022-0028"/>
    <x v="166"/>
    <m/>
    <s v="Wagon"/>
    <n v="10"/>
    <m/>
    <x v="57"/>
    <m/>
    <m/>
    <x v="0"/>
    <x v="3"/>
    <n v="1"/>
    <m/>
    <m/>
    <n v="1"/>
    <m/>
    <n v="0"/>
    <n v="0"/>
    <x v="1"/>
    <m/>
    <m/>
    <m/>
    <x v="0"/>
    <m/>
    <m/>
    <m/>
    <e v="#N/A"/>
    <e v="#N/A"/>
    <n v="742"/>
    <x v="1"/>
    <m/>
    <m/>
    <m/>
    <m/>
    <s v="n.a."/>
    <m/>
    <m/>
    <n v="0"/>
    <n v="3"/>
    <m/>
    <e v="#N/A"/>
    <m/>
    <m/>
    <m/>
    <m/>
    <m/>
    <m/>
    <m/>
    <m/>
    <m/>
    <m/>
    <m/>
    <m/>
    <m/>
    <m/>
    <m/>
    <m/>
    <m/>
    <m/>
    <m/>
    <m/>
    <m/>
    <n v="50000"/>
    <m/>
    <m/>
    <s v="Euro"/>
    <n v="31.4"/>
    <m/>
    <m/>
    <m/>
    <m/>
    <e v="#N/A"/>
    <n v="0"/>
    <m/>
    <m/>
    <m/>
    <m/>
    <m/>
    <m/>
    <m/>
    <m/>
    <m/>
    <m/>
    <m/>
    <m/>
    <m/>
    <m/>
    <m/>
    <m/>
    <m/>
    <m/>
    <m/>
    <m/>
    <m/>
  </r>
  <r>
    <m/>
    <s v="V100035"/>
    <s v="2022-0028"/>
    <x v="166"/>
    <m/>
    <s v="Wagon"/>
    <n v="11"/>
    <m/>
    <x v="57"/>
    <m/>
    <m/>
    <x v="0"/>
    <x v="3"/>
    <n v="1"/>
    <m/>
    <m/>
    <n v="1"/>
    <m/>
    <n v="0"/>
    <n v="0"/>
    <x v="1"/>
    <m/>
    <m/>
    <m/>
    <x v="0"/>
    <m/>
    <m/>
    <m/>
    <e v="#N/A"/>
    <e v="#N/A"/>
    <n v="742"/>
    <x v="1"/>
    <m/>
    <m/>
    <m/>
    <m/>
    <s v="n.a."/>
    <m/>
    <m/>
    <n v="0"/>
    <n v="3"/>
    <m/>
    <e v="#N/A"/>
    <m/>
    <m/>
    <m/>
    <m/>
    <m/>
    <m/>
    <m/>
    <m/>
    <m/>
    <m/>
    <m/>
    <m/>
    <m/>
    <m/>
    <m/>
    <m/>
    <m/>
    <m/>
    <m/>
    <m/>
    <m/>
    <n v="50000"/>
    <m/>
    <m/>
    <s v="Euro"/>
    <n v="31.4"/>
    <m/>
    <m/>
    <m/>
    <m/>
    <e v="#N/A"/>
    <n v="0"/>
    <m/>
    <m/>
    <m/>
    <m/>
    <m/>
    <m/>
    <m/>
    <m/>
    <m/>
    <m/>
    <m/>
    <m/>
    <m/>
    <m/>
    <m/>
    <m/>
    <m/>
    <m/>
    <m/>
    <m/>
    <m/>
  </r>
  <r>
    <m/>
    <s v="V100035"/>
    <s v="2022-0028"/>
    <x v="166"/>
    <m/>
    <s v="Wagon"/>
    <n v="12"/>
    <m/>
    <x v="57"/>
    <m/>
    <m/>
    <x v="0"/>
    <x v="3"/>
    <n v="1"/>
    <m/>
    <m/>
    <n v="1"/>
    <m/>
    <n v="0"/>
    <n v="0"/>
    <x v="1"/>
    <m/>
    <m/>
    <m/>
    <x v="0"/>
    <m/>
    <m/>
    <m/>
    <e v="#N/A"/>
    <e v="#N/A"/>
    <n v="742"/>
    <x v="1"/>
    <m/>
    <m/>
    <m/>
    <m/>
    <s v="n.a."/>
    <m/>
    <m/>
    <n v="0"/>
    <n v="3"/>
    <m/>
    <e v="#N/A"/>
    <m/>
    <m/>
    <m/>
    <m/>
    <m/>
    <m/>
    <m/>
    <m/>
    <m/>
    <m/>
    <m/>
    <m/>
    <m/>
    <m/>
    <m/>
    <m/>
    <m/>
    <m/>
    <m/>
    <m/>
    <m/>
    <n v="50000"/>
    <m/>
    <m/>
    <s v="Euro"/>
    <n v="31.4"/>
    <m/>
    <m/>
    <m/>
    <m/>
    <e v="#N/A"/>
    <n v="0"/>
    <m/>
    <m/>
    <m/>
    <m/>
    <m/>
    <m/>
    <m/>
    <m/>
    <m/>
    <m/>
    <m/>
    <m/>
    <m/>
    <m/>
    <m/>
    <m/>
    <m/>
    <m/>
    <m/>
    <m/>
    <m/>
  </r>
  <r>
    <m/>
    <s v="V100035"/>
    <s v="2022-0028"/>
    <x v="166"/>
    <m/>
    <s v="Wagon"/>
    <n v="13"/>
    <m/>
    <x v="57"/>
    <m/>
    <m/>
    <x v="0"/>
    <x v="3"/>
    <n v="1"/>
    <m/>
    <m/>
    <n v="1"/>
    <m/>
    <n v="0"/>
    <n v="0"/>
    <x v="1"/>
    <m/>
    <m/>
    <m/>
    <x v="0"/>
    <m/>
    <m/>
    <m/>
    <e v="#N/A"/>
    <e v="#N/A"/>
    <n v="742"/>
    <x v="1"/>
    <m/>
    <m/>
    <m/>
    <m/>
    <s v="n.a."/>
    <m/>
    <m/>
    <n v="0"/>
    <n v="3"/>
    <m/>
    <e v="#N/A"/>
    <m/>
    <m/>
    <m/>
    <m/>
    <m/>
    <m/>
    <m/>
    <m/>
    <m/>
    <m/>
    <m/>
    <m/>
    <m/>
    <m/>
    <m/>
    <m/>
    <m/>
    <m/>
    <m/>
    <m/>
    <m/>
    <n v="50000"/>
    <m/>
    <m/>
    <s v="Euro"/>
    <n v="31.4"/>
    <m/>
    <m/>
    <m/>
    <m/>
    <e v="#N/A"/>
    <n v="0"/>
    <m/>
    <m/>
    <m/>
    <m/>
    <m/>
    <m/>
    <m/>
    <m/>
    <m/>
    <m/>
    <m/>
    <m/>
    <m/>
    <m/>
    <m/>
    <m/>
    <m/>
    <m/>
    <m/>
    <m/>
    <m/>
  </r>
  <r>
    <m/>
    <s v="V100035"/>
    <s v="2022-0028"/>
    <x v="166"/>
    <m/>
    <s v="Wagon"/>
    <n v="14"/>
    <m/>
    <x v="57"/>
    <m/>
    <m/>
    <x v="0"/>
    <x v="3"/>
    <n v="1"/>
    <m/>
    <m/>
    <n v="1"/>
    <m/>
    <n v="0"/>
    <n v="0"/>
    <x v="1"/>
    <m/>
    <m/>
    <m/>
    <x v="0"/>
    <m/>
    <m/>
    <m/>
    <e v="#N/A"/>
    <e v="#N/A"/>
    <n v="742"/>
    <x v="1"/>
    <m/>
    <m/>
    <m/>
    <m/>
    <s v="n.a."/>
    <m/>
    <m/>
    <n v="0"/>
    <n v="3"/>
    <m/>
    <e v="#N/A"/>
    <m/>
    <m/>
    <m/>
    <m/>
    <m/>
    <m/>
    <m/>
    <m/>
    <m/>
    <m/>
    <m/>
    <m/>
    <m/>
    <m/>
    <m/>
    <m/>
    <m/>
    <m/>
    <m/>
    <m/>
    <m/>
    <n v="50000"/>
    <m/>
    <m/>
    <s v="Euro"/>
    <n v="31.4"/>
    <m/>
    <m/>
    <m/>
    <m/>
    <e v="#N/A"/>
    <n v="0"/>
    <m/>
    <m/>
    <m/>
    <m/>
    <m/>
    <m/>
    <m/>
    <m/>
    <m/>
    <m/>
    <m/>
    <m/>
    <m/>
    <m/>
    <m/>
    <m/>
    <m/>
    <m/>
    <m/>
    <m/>
    <m/>
  </r>
  <r>
    <m/>
    <s v="V100035"/>
    <s v="2022-0028"/>
    <x v="166"/>
    <m/>
    <s v="Wagon"/>
    <n v="15"/>
    <m/>
    <x v="57"/>
    <m/>
    <m/>
    <x v="0"/>
    <x v="3"/>
    <n v="1"/>
    <m/>
    <m/>
    <n v="1"/>
    <m/>
    <n v="0"/>
    <n v="0"/>
    <x v="1"/>
    <m/>
    <m/>
    <m/>
    <x v="0"/>
    <m/>
    <m/>
    <m/>
    <e v="#N/A"/>
    <e v="#N/A"/>
    <n v="742"/>
    <x v="1"/>
    <m/>
    <m/>
    <m/>
    <m/>
    <s v="n.a."/>
    <m/>
    <m/>
    <n v="0"/>
    <n v="3"/>
    <m/>
    <e v="#N/A"/>
    <m/>
    <m/>
    <m/>
    <m/>
    <m/>
    <m/>
    <m/>
    <m/>
    <m/>
    <m/>
    <m/>
    <m/>
    <m/>
    <m/>
    <m/>
    <m/>
    <m/>
    <m/>
    <m/>
    <m/>
    <m/>
    <n v="50000"/>
    <m/>
    <m/>
    <s v="Euro"/>
    <n v="31.4"/>
    <m/>
    <m/>
    <m/>
    <m/>
    <e v="#N/A"/>
    <n v="0"/>
    <m/>
    <m/>
    <m/>
    <m/>
    <m/>
    <m/>
    <m/>
    <m/>
    <m/>
    <m/>
    <m/>
    <m/>
    <m/>
    <m/>
    <m/>
    <m/>
    <m/>
    <m/>
    <m/>
    <m/>
    <m/>
  </r>
  <r>
    <m/>
    <s v="V100035"/>
    <s v="2022-0028"/>
    <x v="166"/>
    <m/>
    <s v="Wagon"/>
    <n v="16"/>
    <m/>
    <x v="57"/>
    <m/>
    <m/>
    <x v="0"/>
    <x v="3"/>
    <n v="1"/>
    <m/>
    <m/>
    <n v="1"/>
    <m/>
    <n v="0"/>
    <n v="0"/>
    <x v="1"/>
    <m/>
    <m/>
    <m/>
    <x v="0"/>
    <m/>
    <m/>
    <m/>
    <e v="#N/A"/>
    <e v="#N/A"/>
    <n v="742"/>
    <x v="1"/>
    <m/>
    <m/>
    <m/>
    <m/>
    <s v="n.a."/>
    <m/>
    <m/>
    <n v="0"/>
    <n v="3"/>
    <m/>
    <e v="#N/A"/>
    <m/>
    <m/>
    <m/>
    <m/>
    <m/>
    <m/>
    <m/>
    <m/>
    <m/>
    <m/>
    <m/>
    <m/>
    <m/>
    <m/>
    <m/>
    <m/>
    <m/>
    <m/>
    <m/>
    <m/>
    <m/>
    <n v="50000"/>
    <m/>
    <m/>
    <s v="Euro"/>
    <n v="31.4"/>
    <m/>
    <m/>
    <m/>
    <m/>
    <e v="#N/A"/>
    <n v="0"/>
    <m/>
    <m/>
    <m/>
    <m/>
    <m/>
    <m/>
    <m/>
    <m/>
    <m/>
    <m/>
    <m/>
    <m/>
    <m/>
    <m/>
    <m/>
    <m/>
    <m/>
    <m/>
    <m/>
    <m/>
    <m/>
  </r>
  <r>
    <m/>
    <s v="V100035"/>
    <s v="2022-0028"/>
    <x v="166"/>
    <m/>
    <s v="Wagon"/>
    <n v="17"/>
    <m/>
    <x v="57"/>
    <m/>
    <m/>
    <x v="0"/>
    <x v="3"/>
    <n v="1"/>
    <m/>
    <m/>
    <n v="1"/>
    <m/>
    <n v="0"/>
    <n v="0"/>
    <x v="1"/>
    <m/>
    <m/>
    <m/>
    <x v="0"/>
    <m/>
    <m/>
    <m/>
    <e v="#N/A"/>
    <e v="#N/A"/>
    <n v="742"/>
    <x v="1"/>
    <m/>
    <m/>
    <m/>
    <m/>
    <s v="n.a."/>
    <m/>
    <m/>
    <n v="0"/>
    <n v="3"/>
    <m/>
    <e v="#N/A"/>
    <m/>
    <m/>
    <m/>
    <m/>
    <m/>
    <m/>
    <m/>
    <m/>
    <m/>
    <m/>
    <m/>
    <m/>
    <m/>
    <m/>
    <m/>
    <m/>
    <m/>
    <m/>
    <m/>
    <m/>
    <m/>
    <n v="50000"/>
    <m/>
    <m/>
    <s v="Euro"/>
    <n v="31.4"/>
    <m/>
    <m/>
    <m/>
    <m/>
    <e v="#N/A"/>
    <n v="0"/>
    <m/>
    <m/>
    <m/>
    <m/>
    <m/>
    <m/>
    <m/>
    <m/>
    <m/>
    <m/>
    <m/>
    <m/>
    <m/>
    <m/>
    <m/>
    <m/>
    <m/>
    <m/>
    <m/>
    <m/>
    <m/>
  </r>
  <r>
    <m/>
    <s v="V100035"/>
    <s v="2022-0028"/>
    <x v="166"/>
    <m/>
    <s v="Wagon"/>
    <n v="18"/>
    <m/>
    <x v="57"/>
    <m/>
    <m/>
    <x v="0"/>
    <x v="3"/>
    <n v="1"/>
    <m/>
    <m/>
    <n v="1"/>
    <m/>
    <n v="0"/>
    <n v="0"/>
    <x v="1"/>
    <m/>
    <m/>
    <m/>
    <x v="0"/>
    <m/>
    <m/>
    <m/>
    <e v="#N/A"/>
    <e v="#N/A"/>
    <n v="742"/>
    <x v="1"/>
    <m/>
    <m/>
    <m/>
    <m/>
    <s v="n.a."/>
    <m/>
    <m/>
    <n v="0"/>
    <n v="3"/>
    <m/>
    <e v="#N/A"/>
    <m/>
    <m/>
    <m/>
    <m/>
    <m/>
    <m/>
    <m/>
    <m/>
    <m/>
    <m/>
    <m/>
    <m/>
    <m/>
    <m/>
    <m/>
    <m/>
    <m/>
    <m/>
    <m/>
    <m/>
    <m/>
    <n v="50000"/>
    <m/>
    <m/>
    <s v="Euro"/>
    <n v="31.4"/>
    <m/>
    <m/>
    <m/>
    <m/>
    <e v="#N/A"/>
    <n v="0"/>
    <m/>
    <m/>
    <m/>
    <m/>
    <m/>
    <m/>
    <m/>
    <m/>
    <m/>
    <m/>
    <m/>
    <m/>
    <m/>
    <m/>
    <m/>
    <m/>
    <m/>
    <m/>
    <m/>
    <m/>
    <m/>
  </r>
  <r>
    <m/>
    <s v="V100035"/>
    <s v="2022-0028"/>
    <x v="166"/>
    <m/>
    <s v="Wagon"/>
    <n v="19"/>
    <m/>
    <x v="57"/>
    <m/>
    <m/>
    <x v="0"/>
    <x v="3"/>
    <n v="1"/>
    <m/>
    <m/>
    <n v="1"/>
    <m/>
    <n v="0"/>
    <n v="0"/>
    <x v="1"/>
    <m/>
    <m/>
    <m/>
    <x v="0"/>
    <m/>
    <m/>
    <m/>
    <e v="#N/A"/>
    <e v="#N/A"/>
    <n v="742"/>
    <x v="1"/>
    <m/>
    <m/>
    <m/>
    <m/>
    <s v="n.a."/>
    <m/>
    <m/>
    <n v="0"/>
    <n v="3"/>
    <m/>
    <e v="#N/A"/>
    <m/>
    <m/>
    <m/>
    <m/>
    <m/>
    <m/>
    <m/>
    <m/>
    <m/>
    <m/>
    <m/>
    <m/>
    <m/>
    <m/>
    <m/>
    <m/>
    <m/>
    <m/>
    <m/>
    <m/>
    <m/>
    <n v="50000"/>
    <m/>
    <m/>
    <s v="Euro"/>
    <n v="31.4"/>
    <m/>
    <m/>
    <m/>
    <m/>
    <e v="#N/A"/>
    <n v="0"/>
    <m/>
    <m/>
    <m/>
    <m/>
    <m/>
    <m/>
    <m/>
    <m/>
    <m/>
    <m/>
    <m/>
    <m/>
    <m/>
    <m/>
    <m/>
    <m/>
    <m/>
    <m/>
    <m/>
    <m/>
    <m/>
  </r>
  <r>
    <m/>
    <s v="V100035"/>
    <s v="2022-0028"/>
    <x v="166"/>
    <m/>
    <s v="Wagon"/>
    <n v="20"/>
    <m/>
    <x v="57"/>
    <m/>
    <m/>
    <x v="0"/>
    <x v="3"/>
    <n v="1"/>
    <m/>
    <m/>
    <n v="1"/>
    <m/>
    <n v="0"/>
    <n v="0"/>
    <x v="1"/>
    <m/>
    <m/>
    <m/>
    <x v="0"/>
    <m/>
    <m/>
    <m/>
    <e v="#N/A"/>
    <e v="#N/A"/>
    <n v="742"/>
    <x v="1"/>
    <m/>
    <m/>
    <m/>
    <m/>
    <s v="n.a."/>
    <m/>
    <m/>
    <n v="0"/>
    <n v="3"/>
    <m/>
    <e v="#N/A"/>
    <m/>
    <m/>
    <m/>
    <m/>
    <m/>
    <m/>
    <m/>
    <m/>
    <m/>
    <m/>
    <m/>
    <m/>
    <m/>
    <m/>
    <m/>
    <m/>
    <m/>
    <m/>
    <m/>
    <m/>
    <m/>
    <n v="50000"/>
    <m/>
    <m/>
    <s v="Euro"/>
    <n v="31.4"/>
    <m/>
    <m/>
    <m/>
    <m/>
    <e v="#N/A"/>
    <n v="0"/>
    <m/>
    <m/>
    <m/>
    <m/>
    <m/>
    <m/>
    <m/>
    <m/>
    <m/>
    <m/>
    <m/>
    <m/>
    <m/>
    <m/>
    <m/>
    <m/>
    <m/>
    <m/>
    <m/>
    <m/>
    <m/>
  </r>
  <r>
    <m/>
    <s v="V100035"/>
    <s v="2022-0028"/>
    <x v="166"/>
    <m/>
    <s v="Wagon"/>
    <n v="21"/>
    <m/>
    <x v="57"/>
    <m/>
    <m/>
    <x v="0"/>
    <x v="3"/>
    <n v="1"/>
    <m/>
    <m/>
    <n v="1"/>
    <m/>
    <n v="0"/>
    <n v="0"/>
    <x v="1"/>
    <m/>
    <m/>
    <m/>
    <x v="0"/>
    <m/>
    <m/>
    <m/>
    <e v="#N/A"/>
    <e v="#N/A"/>
    <n v="742"/>
    <x v="1"/>
    <m/>
    <m/>
    <m/>
    <m/>
    <s v="n.a."/>
    <m/>
    <m/>
    <n v="0"/>
    <n v="3"/>
    <m/>
    <e v="#N/A"/>
    <m/>
    <m/>
    <m/>
    <m/>
    <m/>
    <m/>
    <m/>
    <m/>
    <m/>
    <m/>
    <m/>
    <m/>
    <m/>
    <m/>
    <m/>
    <m/>
    <m/>
    <m/>
    <m/>
    <m/>
    <m/>
    <n v="50000"/>
    <m/>
    <m/>
    <s v="Euro"/>
    <n v="31.4"/>
    <m/>
    <m/>
    <m/>
    <m/>
    <e v="#N/A"/>
    <n v="0"/>
    <m/>
    <m/>
    <m/>
    <m/>
    <m/>
    <m/>
    <m/>
    <m/>
    <m/>
    <m/>
    <m/>
    <m/>
    <m/>
    <m/>
    <m/>
    <m/>
    <m/>
    <m/>
    <m/>
    <m/>
    <m/>
  </r>
  <r>
    <m/>
    <s v="V100035"/>
    <s v="2022-0028"/>
    <x v="166"/>
    <m/>
    <s v="Wagon"/>
    <n v="22"/>
    <m/>
    <x v="57"/>
    <m/>
    <m/>
    <x v="0"/>
    <x v="3"/>
    <n v="1"/>
    <m/>
    <m/>
    <n v="1"/>
    <m/>
    <n v="0"/>
    <n v="0"/>
    <x v="1"/>
    <m/>
    <m/>
    <m/>
    <x v="0"/>
    <m/>
    <m/>
    <m/>
    <e v="#N/A"/>
    <e v="#N/A"/>
    <n v="742"/>
    <x v="1"/>
    <m/>
    <m/>
    <m/>
    <m/>
    <s v="n.a."/>
    <m/>
    <m/>
    <n v="0"/>
    <n v="3"/>
    <m/>
    <e v="#N/A"/>
    <m/>
    <m/>
    <m/>
    <m/>
    <m/>
    <m/>
    <m/>
    <m/>
    <m/>
    <m/>
    <m/>
    <m/>
    <m/>
    <m/>
    <m/>
    <m/>
    <m/>
    <m/>
    <m/>
    <m/>
    <m/>
    <n v="50000"/>
    <m/>
    <m/>
    <s v="Euro"/>
    <n v="31.4"/>
    <m/>
    <m/>
    <m/>
    <m/>
    <e v="#N/A"/>
    <n v="0"/>
    <m/>
    <m/>
    <m/>
    <m/>
    <m/>
    <m/>
    <m/>
    <m/>
    <m/>
    <m/>
    <m/>
    <m/>
    <m/>
    <m/>
    <m/>
    <m/>
    <m/>
    <m/>
    <m/>
    <m/>
    <m/>
  </r>
  <r>
    <m/>
    <s v="V100035"/>
    <s v="2022-0028"/>
    <x v="166"/>
    <m/>
    <s v="Wagon"/>
    <n v="23"/>
    <m/>
    <x v="57"/>
    <m/>
    <m/>
    <x v="0"/>
    <x v="3"/>
    <n v="1"/>
    <m/>
    <m/>
    <n v="1"/>
    <m/>
    <n v="0"/>
    <n v="0"/>
    <x v="1"/>
    <m/>
    <m/>
    <m/>
    <x v="0"/>
    <m/>
    <m/>
    <m/>
    <e v="#N/A"/>
    <e v="#N/A"/>
    <n v="742"/>
    <x v="1"/>
    <m/>
    <m/>
    <m/>
    <m/>
    <s v="n.a."/>
    <m/>
    <m/>
    <n v="0"/>
    <n v="3"/>
    <m/>
    <e v="#N/A"/>
    <m/>
    <m/>
    <m/>
    <m/>
    <m/>
    <m/>
    <m/>
    <m/>
    <m/>
    <m/>
    <m/>
    <m/>
    <m/>
    <m/>
    <m/>
    <m/>
    <m/>
    <m/>
    <m/>
    <m/>
    <m/>
    <n v="50000"/>
    <m/>
    <m/>
    <s v="Euro"/>
    <n v="31.4"/>
    <m/>
    <m/>
    <m/>
    <m/>
    <e v="#N/A"/>
    <n v="0"/>
    <m/>
    <m/>
    <m/>
    <m/>
    <m/>
    <m/>
    <m/>
    <m/>
    <m/>
    <m/>
    <m/>
    <m/>
    <m/>
    <m/>
    <m/>
    <m/>
    <m/>
    <m/>
    <m/>
    <m/>
    <m/>
  </r>
  <r>
    <m/>
    <s v="V100035"/>
    <s v="2022-0028"/>
    <x v="166"/>
    <m/>
    <s v="Wagon"/>
    <n v="24"/>
    <m/>
    <x v="57"/>
    <m/>
    <m/>
    <x v="0"/>
    <x v="3"/>
    <n v="1"/>
    <m/>
    <m/>
    <n v="1"/>
    <m/>
    <n v="0"/>
    <n v="0"/>
    <x v="1"/>
    <m/>
    <m/>
    <m/>
    <x v="0"/>
    <m/>
    <m/>
    <m/>
    <e v="#N/A"/>
    <e v="#N/A"/>
    <n v="742"/>
    <x v="1"/>
    <m/>
    <m/>
    <m/>
    <m/>
    <s v="n.a."/>
    <m/>
    <m/>
    <n v="0"/>
    <n v="3"/>
    <m/>
    <e v="#N/A"/>
    <m/>
    <m/>
    <m/>
    <m/>
    <m/>
    <m/>
    <m/>
    <m/>
    <m/>
    <m/>
    <m/>
    <m/>
    <m/>
    <m/>
    <m/>
    <m/>
    <m/>
    <m/>
    <m/>
    <m/>
    <m/>
    <n v="50000"/>
    <m/>
    <m/>
    <s v="Euro"/>
    <n v="31.4"/>
    <m/>
    <m/>
    <m/>
    <m/>
    <e v="#N/A"/>
    <n v="0"/>
    <m/>
    <m/>
    <m/>
    <m/>
    <m/>
    <m/>
    <m/>
    <m/>
    <m/>
    <m/>
    <m/>
    <m/>
    <m/>
    <m/>
    <m/>
    <m/>
    <m/>
    <m/>
    <m/>
    <m/>
    <m/>
  </r>
  <r>
    <m/>
    <s v="V100035"/>
    <s v="2022-0028"/>
    <x v="166"/>
    <m/>
    <s v="Wagon"/>
    <n v="25"/>
    <m/>
    <x v="57"/>
    <m/>
    <m/>
    <x v="0"/>
    <x v="3"/>
    <n v="1"/>
    <m/>
    <m/>
    <n v="1"/>
    <m/>
    <n v="0"/>
    <n v="0"/>
    <x v="1"/>
    <m/>
    <m/>
    <m/>
    <x v="0"/>
    <m/>
    <m/>
    <m/>
    <e v="#N/A"/>
    <e v="#N/A"/>
    <n v="742"/>
    <x v="1"/>
    <m/>
    <m/>
    <m/>
    <m/>
    <s v="n.a."/>
    <m/>
    <m/>
    <n v="0"/>
    <n v="3"/>
    <m/>
    <e v="#N/A"/>
    <m/>
    <m/>
    <m/>
    <m/>
    <m/>
    <m/>
    <m/>
    <m/>
    <m/>
    <m/>
    <m/>
    <m/>
    <m/>
    <m/>
    <m/>
    <m/>
    <m/>
    <m/>
    <m/>
    <m/>
    <m/>
    <n v="50000"/>
    <m/>
    <m/>
    <s v="Euro"/>
    <n v="31.4"/>
    <m/>
    <m/>
    <m/>
    <m/>
    <e v="#N/A"/>
    <n v="0"/>
    <m/>
    <m/>
    <m/>
    <m/>
    <m/>
    <m/>
    <m/>
    <m/>
    <m/>
    <m/>
    <m/>
    <m/>
    <m/>
    <m/>
    <m/>
    <m/>
    <m/>
    <m/>
    <m/>
    <m/>
    <m/>
  </r>
  <r>
    <m/>
    <s v="V100035"/>
    <s v="2022-0028"/>
    <x v="166"/>
    <m/>
    <s v="Wagon"/>
    <n v="26"/>
    <m/>
    <x v="57"/>
    <m/>
    <m/>
    <x v="0"/>
    <x v="3"/>
    <n v="1"/>
    <m/>
    <m/>
    <n v="1"/>
    <m/>
    <n v="0"/>
    <n v="0"/>
    <x v="1"/>
    <m/>
    <m/>
    <m/>
    <x v="0"/>
    <m/>
    <m/>
    <m/>
    <e v="#N/A"/>
    <e v="#N/A"/>
    <n v="742"/>
    <x v="1"/>
    <m/>
    <m/>
    <m/>
    <m/>
    <s v="n.a."/>
    <m/>
    <m/>
    <n v="0"/>
    <n v="3"/>
    <m/>
    <e v="#N/A"/>
    <m/>
    <m/>
    <m/>
    <m/>
    <m/>
    <m/>
    <m/>
    <m/>
    <m/>
    <m/>
    <m/>
    <m/>
    <m/>
    <m/>
    <m/>
    <m/>
    <m/>
    <m/>
    <m/>
    <m/>
    <m/>
    <n v="50000"/>
    <m/>
    <m/>
    <s v="Euro"/>
    <n v="31.4"/>
    <m/>
    <m/>
    <m/>
    <m/>
    <e v="#N/A"/>
    <n v="0"/>
    <m/>
    <m/>
    <m/>
    <m/>
    <m/>
    <m/>
    <m/>
    <m/>
    <m/>
    <m/>
    <m/>
    <m/>
    <m/>
    <m/>
    <m/>
    <m/>
    <m/>
    <m/>
    <m/>
    <m/>
    <m/>
  </r>
  <r>
    <m/>
    <s v="V100035"/>
    <s v="2022-0028"/>
    <x v="166"/>
    <m/>
    <s v="Wagon"/>
    <n v="27"/>
    <m/>
    <x v="57"/>
    <m/>
    <m/>
    <x v="0"/>
    <x v="3"/>
    <n v="1"/>
    <m/>
    <m/>
    <n v="1"/>
    <m/>
    <n v="0"/>
    <n v="0"/>
    <x v="1"/>
    <m/>
    <m/>
    <m/>
    <x v="0"/>
    <m/>
    <m/>
    <m/>
    <e v="#N/A"/>
    <e v="#N/A"/>
    <n v="742"/>
    <x v="1"/>
    <m/>
    <m/>
    <m/>
    <m/>
    <s v="n.a."/>
    <m/>
    <m/>
    <n v="0"/>
    <n v="3"/>
    <m/>
    <e v="#N/A"/>
    <m/>
    <m/>
    <m/>
    <m/>
    <m/>
    <m/>
    <m/>
    <m/>
    <m/>
    <m/>
    <m/>
    <m/>
    <m/>
    <m/>
    <m/>
    <m/>
    <m/>
    <m/>
    <m/>
    <m/>
    <m/>
    <n v="50000"/>
    <m/>
    <m/>
    <s v="Euro"/>
    <n v="31.4"/>
    <m/>
    <m/>
    <m/>
    <m/>
    <e v="#N/A"/>
    <n v="0"/>
    <m/>
    <m/>
    <m/>
    <m/>
    <m/>
    <m/>
    <m/>
    <m/>
    <m/>
    <m/>
    <m/>
    <m/>
    <m/>
    <m/>
    <m/>
    <m/>
    <m/>
    <m/>
    <m/>
    <m/>
    <m/>
  </r>
  <r>
    <m/>
    <s v="V100035"/>
    <s v="2022-0028"/>
    <x v="166"/>
    <m/>
    <s v="Wagon"/>
    <n v="28"/>
    <m/>
    <x v="57"/>
    <m/>
    <m/>
    <x v="0"/>
    <x v="3"/>
    <n v="1"/>
    <m/>
    <m/>
    <n v="1"/>
    <m/>
    <n v="0"/>
    <n v="0"/>
    <x v="1"/>
    <m/>
    <m/>
    <m/>
    <x v="0"/>
    <m/>
    <m/>
    <m/>
    <e v="#N/A"/>
    <e v="#N/A"/>
    <n v="742"/>
    <x v="1"/>
    <m/>
    <m/>
    <m/>
    <m/>
    <s v="n.a."/>
    <m/>
    <m/>
    <n v="0"/>
    <n v="3"/>
    <m/>
    <e v="#N/A"/>
    <m/>
    <m/>
    <m/>
    <m/>
    <m/>
    <m/>
    <m/>
    <m/>
    <m/>
    <m/>
    <m/>
    <m/>
    <m/>
    <m/>
    <m/>
    <m/>
    <m/>
    <m/>
    <m/>
    <m/>
    <m/>
    <n v="50000"/>
    <m/>
    <m/>
    <s v="Euro"/>
    <n v="31.4"/>
    <m/>
    <m/>
    <m/>
    <m/>
    <e v="#N/A"/>
    <n v="0"/>
    <m/>
    <m/>
    <m/>
    <m/>
    <m/>
    <m/>
    <m/>
    <m/>
    <m/>
    <m/>
    <m/>
    <m/>
    <m/>
    <m/>
    <m/>
    <m/>
    <m/>
    <m/>
    <m/>
    <m/>
    <m/>
  </r>
  <r>
    <m/>
    <s v="V100035"/>
    <s v="2022-0028"/>
    <x v="166"/>
    <m/>
    <s v="Wagon"/>
    <n v="29"/>
    <m/>
    <x v="57"/>
    <m/>
    <m/>
    <x v="0"/>
    <x v="3"/>
    <n v="1"/>
    <m/>
    <m/>
    <n v="1"/>
    <m/>
    <n v="0"/>
    <n v="0"/>
    <x v="1"/>
    <m/>
    <m/>
    <m/>
    <x v="0"/>
    <m/>
    <m/>
    <m/>
    <e v="#N/A"/>
    <e v="#N/A"/>
    <n v="742"/>
    <x v="1"/>
    <m/>
    <m/>
    <m/>
    <m/>
    <s v="n.a."/>
    <m/>
    <m/>
    <n v="0"/>
    <n v="3"/>
    <m/>
    <e v="#N/A"/>
    <m/>
    <m/>
    <m/>
    <m/>
    <m/>
    <m/>
    <m/>
    <m/>
    <m/>
    <m/>
    <m/>
    <m/>
    <m/>
    <m/>
    <m/>
    <m/>
    <m/>
    <m/>
    <m/>
    <m/>
    <m/>
    <n v="50000"/>
    <m/>
    <m/>
    <s v="Euro"/>
    <n v="31.4"/>
    <m/>
    <m/>
    <m/>
    <m/>
    <e v="#N/A"/>
    <n v="0"/>
    <m/>
    <m/>
    <m/>
    <m/>
    <m/>
    <m/>
    <m/>
    <m/>
    <m/>
    <m/>
    <m/>
    <m/>
    <m/>
    <m/>
    <m/>
    <m/>
    <m/>
    <m/>
    <m/>
    <m/>
    <m/>
  </r>
  <r>
    <m/>
    <s v="V100035"/>
    <s v="2022-0028"/>
    <x v="166"/>
    <m/>
    <s v="Wagon"/>
    <n v="30"/>
    <m/>
    <x v="57"/>
    <m/>
    <m/>
    <x v="0"/>
    <x v="3"/>
    <n v="1"/>
    <m/>
    <m/>
    <n v="1"/>
    <m/>
    <n v="0"/>
    <n v="0"/>
    <x v="1"/>
    <m/>
    <m/>
    <m/>
    <x v="0"/>
    <m/>
    <m/>
    <m/>
    <e v="#N/A"/>
    <e v="#N/A"/>
    <n v="742"/>
    <x v="1"/>
    <m/>
    <m/>
    <m/>
    <m/>
    <s v="n.a."/>
    <m/>
    <m/>
    <n v="0"/>
    <n v="3"/>
    <m/>
    <e v="#N/A"/>
    <m/>
    <m/>
    <m/>
    <m/>
    <m/>
    <m/>
    <m/>
    <m/>
    <m/>
    <m/>
    <m/>
    <m/>
    <m/>
    <m/>
    <m/>
    <m/>
    <m/>
    <m/>
    <m/>
    <m/>
    <m/>
    <n v="50000"/>
    <m/>
    <m/>
    <s v="Euro"/>
    <n v="31.4"/>
    <m/>
    <m/>
    <m/>
    <m/>
    <e v="#N/A"/>
    <n v="0"/>
    <m/>
    <m/>
    <m/>
    <m/>
    <m/>
    <m/>
    <m/>
    <m/>
    <m/>
    <m/>
    <m/>
    <m/>
    <m/>
    <m/>
    <m/>
    <m/>
    <m/>
    <m/>
    <m/>
    <m/>
    <m/>
  </r>
  <r>
    <m/>
    <s v="V100035"/>
    <s v="2022-0028"/>
    <x v="166"/>
    <m/>
    <s v="Wagon"/>
    <n v="33"/>
    <m/>
    <x v="57"/>
    <m/>
    <m/>
    <x v="0"/>
    <x v="3"/>
    <n v="1"/>
    <m/>
    <m/>
    <n v="1"/>
    <m/>
    <n v="0"/>
    <n v="0"/>
    <x v="1"/>
    <m/>
    <m/>
    <m/>
    <x v="0"/>
    <m/>
    <m/>
    <m/>
    <e v="#N/A"/>
    <e v="#N/A"/>
    <n v="742"/>
    <x v="1"/>
    <m/>
    <m/>
    <m/>
    <m/>
    <s v="n.a."/>
    <m/>
    <m/>
    <n v="0"/>
    <n v="3"/>
    <m/>
    <e v="#N/A"/>
    <m/>
    <m/>
    <m/>
    <m/>
    <m/>
    <m/>
    <m/>
    <m/>
    <m/>
    <m/>
    <m/>
    <m/>
    <m/>
    <m/>
    <m/>
    <m/>
    <m/>
    <m/>
    <m/>
    <m/>
    <m/>
    <n v="50000"/>
    <m/>
    <m/>
    <s v="Euro"/>
    <n v="31.4"/>
    <m/>
    <m/>
    <m/>
    <m/>
    <e v="#N/A"/>
    <n v="0"/>
    <m/>
    <m/>
    <m/>
    <m/>
    <m/>
    <m/>
    <m/>
    <m/>
    <m/>
    <m/>
    <m/>
    <m/>
    <m/>
    <m/>
    <m/>
    <m/>
    <m/>
    <m/>
    <m/>
    <m/>
    <m/>
  </r>
  <r>
    <m/>
    <s v="V100035"/>
    <s v="2022-0028"/>
    <x v="166"/>
    <m/>
    <s v="Wagon"/>
    <n v="34"/>
    <m/>
    <x v="57"/>
    <m/>
    <m/>
    <x v="0"/>
    <x v="3"/>
    <n v="1"/>
    <m/>
    <m/>
    <n v="1"/>
    <m/>
    <n v="0"/>
    <n v="0"/>
    <x v="1"/>
    <m/>
    <m/>
    <m/>
    <x v="0"/>
    <m/>
    <m/>
    <m/>
    <e v="#N/A"/>
    <e v="#N/A"/>
    <n v="742"/>
    <x v="1"/>
    <m/>
    <m/>
    <m/>
    <m/>
    <s v="n.a."/>
    <m/>
    <m/>
    <n v="0"/>
    <n v="3"/>
    <m/>
    <e v="#N/A"/>
    <m/>
    <m/>
    <m/>
    <m/>
    <m/>
    <m/>
    <m/>
    <m/>
    <m/>
    <m/>
    <m/>
    <m/>
    <m/>
    <m/>
    <m/>
    <m/>
    <m/>
    <m/>
    <m/>
    <m/>
    <m/>
    <n v="50000"/>
    <m/>
    <m/>
    <s v="Euro"/>
    <n v="31.4"/>
    <m/>
    <m/>
    <m/>
    <m/>
    <e v="#N/A"/>
    <n v="0"/>
    <m/>
    <m/>
    <m/>
    <m/>
    <m/>
    <m/>
    <m/>
    <m/>
    <m/>
    <m/>
    <m/>
    <m/>
    <m/>
    <m/>
    <m/>
    <m/>
    <m/>
    <m/>
    <m/>
    <m/>
    <m/>
  </r>
  <r>
    <m/>
    <s v="V100035"/>
    <s v="2022-0028"/>
    <x v="166"/>
    <m/>
    <s v="Wagon"/>
    <n v="35"/>
    <m/>
    <x v="57"/>
    <m/>
    <m/>
    <x v="0"/>
    <x v="3"/>
    <n v="1"/>
    <m/>
    <m/>
    <n v="1"/>
    <m/>
    <n v="0"/>
    <n v="0"/>
    <x v="1"/>
    <m/>
    <m/>
    <m/>
    <x v="0"/>
    <m/>
    <m/>
    <m/>
    <e v="#N/A"/>
    <e v="#N/A"/>
    <n v="742"/>
    <x v="1"/>
    <m/>
    <m/>
    <m/>
    <m/>
    <s v="n.a."/>
    <m/>
    <m/>
    <n v="0"/>
    <n v="3"/>
    <m/>
    <e v="#N/A"/>
    <m/>
    <m/>
    <m/>
    <m/>
    <m/>
    <m/>
    <m/>
    <m/>
    <m/>
    <m/>
    <m/>
    <m/>
    <m/>
    <m/>
    <m/>
    <m/>
    <m/>
    <m/>
    <m/>
    <m/>
    <m/>
    <n v="50000"/>
    <m/>
    <m/>
    <s v="Euro"/>
    <n v="31.4"/>
    <m/>
    <m/>
    <m/>
    <m/>
    <e v="#N/A"/>
    <n v="0"/>
    <m/>
    <m/>
    <m/>
    <m/>
    <m/>
    <m/>
    <m/>
    <m/>
    <m/>
    <m/>
    <m/>
    <m/>
    <m/>
    <m/>
    <m/>
    <m/>
    <m/>
    <m/>
    <m/>
    <m/>
    <m/>
  </r>
  <r>
    <m/>
    <s v="V100035"/>
    <s v="2022-0028"/>
    <x v="166"/>
    <m/>
    <s v="Wagon"/>
    <n v="36"/>
    <m/>
    <x v="57"/>
    <m/>
    <m/>
    <x v="0"/>
    <x v="3"/>
    <n v="1"/>
    <m/>
    <m/>
    <n v="1"/>
    <m/>
    <n v="0"/>
    <n v="0"/>
    <x v="1"/>
    <m/>
    <m/>
    <m/>
    <x v="0"/>
    <m/>
    <m/>
    <m/>
    <e v="#N/A"/>
    <e v="#N/A"/>
    <n v="742"/>
    <x v="1"/>
    <m/>
    <m/>
    <m/>
    <m/>
    <s v="n.a."/>
    <m/>
    <m/>
    <n v="0"/>
    <n v="3"/>
    <m/>
    <e v="#N/A"/>
    <m/>
    <m/>
    <m/>
    <m/>
    <m/>
    <m/>
    <m/>
    <m/>
    <m/>
    <m/>
    <m/>
    <m/>
    <m/>
    <m/>
    <m/>
    <m/>
    <m/>
    <m/>
    <m/>
    <m/>
    <m/>
    <n v="50000"/>
    <m/>
    <m/>
    <s v="Euro"/>
    <n v="31.4"/>
    <m/>
    <m/>
    <m/>
    <m/>
    <e v="#N/A"/>
    <n v="0"/>
    <m/>
    <m/>
    <m/>
    <m/>
    <m/>
    <m/>
    <m/>
    <m/>
    <m/>
    <m/>
    <m/>
    <m/>
    <m/>
    <m/>
    <m/>
    <m/>
    <m/>
    <m/>
    <m/>
    <m/>
    <m/>
  </r>
  <r>
    <m/>
    <s v="V100035"/>
    <s v="2022-0028"/>
    <x v="166"/>
    <m/>
    <s v="Wagon"/>
    <n v="37"/>
    <m/>
    <x v="57"/>
    <m/>
    <m/>
    <x v="0"/>
    <x v="3"/>
    <n v="1"/>
    <m/>
    <m/>
    <n v="1"/>
    <m/>
    <n v="0"/>
    <n v="0"/>
    <x v="1"/>
    <m/>
    <m/>
    <m/>
    <x v="0"/>
    <m/>
    <m/>
    <m/>
    <e v="#N/A"/>
    <e v="#N/A"/>
    <n v="742"/>
    <x v="1"/>
    <m/>
    <m/>
    <m/>
    <m/>
    <s v="n.a."/>
    <m/>
    <m/>
    <n v="0"/>
    <n v="3"/>
    <m/>
    <e v="#N/A"/>
    <m/>
    <m/>
    <m/>
    <m/>
    <m/>
    <m/>
    <m/>
    <m/>
    <m/>
    <m/>
    <m/>
    <m/>
    <m/>
    <m/>
    <m/>
    <m/>
    <m/>
    <m/>
    <m/>
    <m/>
    <m/>
    <n v="50000"/>
    <m/>
    <m/>
    <s v="Euro"/>
    <n v="31.4"/>
    <m/>
    <m/>
    <m/>
    <m/>
    <e v="#N/A"/>
    <n v="0"/>
    <m/>
    <m/>
    <m/>
    <m/>
    <m/>
    <m/>
    <m/>
    <m/>
    <m/>
    <m/>
    <m/>
    <m/>
    <m/>
    <m/>
    <m/>
    <m/>
    <m/>
    <m/>
    <m/>
    <m/>
    <m/>
  </r>
  <r>
    <m/>
    <s v="V100035"/>
    <s v="2022-0028"/>
    <x v="166"/>
    <m/>
    <s v="Wagon"/>
    <n v="38"/>
    <m/>
    <x v="57"/>
    <m/>
    <m/>
    <x v="0"/>
    <x v="3"/>
    <n v="1"/>
    <m/>
    <m/>
    <n v="1"/>
    <m/>
    <n v="0"/>
    <n v="0"/>
    <x v="1"/>
    <m/>
    <m/>
    <m/>
    <x v="0"/>
    <m/>
    <m/>
    <m/>
    <e v="#N/A"/>
    <e v="#N/A"/>
    <n v="742"/>
    <x v="1"/>
    <m/>
    <m/>
    <m/>
    <m/>
    <s v="n.a."/>
    <m/>
    <m/>
    <n v="0"/>
    <n v="3"/>
    <m/>
    <e v="#N/A"/>
    <m/>
    <m/>
    <m/>
    <m/>
    <m/>
    <m/>
    <m/>
    <m/>
    <m/>
    <m/>
    <m/>
    <m/>
    <m/>
    <m/>
    <m/>
    <m/>
    <m/>
    <m/>
    <m/>
    <m/>
    <m/>
    <n v="50000"/>
    <m/>
    <m/>
    <s v="Euro"/>
    <n v="31.4"/>
    <m/>
    <m/>
    <m/>
    <m/>
    <e v="#N/A"/>
    <n v="0"/>
    <m/>
    <m/>
    <m/>
    <m/>
    <m/>
    <m/>
    <m/>
    <m/>
    <m/>
    <m/>
    <m/>
    <m/>
    <m/>
    <m/>
    <m/>
    <m/>
    <m/>
    <m/>
    <m/>
    <m/>
    <m/>
  </r>
  <r>
    <m/>
    <s v="V100035"/>
    <s v="2022-0028"/>
    <x v="166"/>
    <m/>
    <s v="Wagon"/>
    <n v="39"/>
    <m/>
    <x v="57"/>
    <m/>
    <m/>
    <x v="0"/>
    <x v="3"/>
    <n v="1"/>
    <m/>
    <m/>
    <n v="1"/>
    <m/>
    <n v="0"/>
    <n v="0"/>
    <x v="1"/>
    <m/>
    <m/>
    <m/>
    <x v="0"/>
    <m/>
    <m/>
    <m/>
    <e v="#N/A"/>
    <e v="#N/A"/>
    <n v="742"/>
    <x v="1"/>
    <m/>
    <m/>
    <m/>
    <m/>
    <s v="n.a."/>
    <m/>
    <m/>
    <n v="0"/>
    <n v="3"/>
    <m/>
    <e v="#N/A"/>
    <m/>
    <m/>
    <m/>
    <m/>
    <m/>
    <m/>
    <m/>
    <m/>
    <m/>
    <m/>
    <m/>
    <m/>
    <m/>
    <m/>
    <m/>
    <m/>
    <m/>
    <m/>
    <m/>
    <m/>
    <m/>
    <n v="50000"/>
    <m/>
    <m/>
    <s v="Euro"/>
    <n v="31.4"/>
    <m/>
    <m/>
    <m/>
    <m/>
    <e v="#N/A"/>
    <n v="0"/>
    <m/>
    <m/>
    <m/>
    <m/>
    <m/>
    <m/>
    <m/>
    <m/>
    <m/>
    <m/>
    <m/>
    <m/>
    <m/>
    <m/>
    <m/>
    <m/>
    <m/>
    <m/>
    <m/>
    <m/>
    <m/>
  </r>
  <r>
    <m/>
    <s v="V100035"/>
    <s v="2022-0028"/>
    <x v="166"/>
    <m/>
    <s v="Wagon"/>
    <n v="40"/>
    <m/>
    <x v="57"/>
    <m/>
    <m/>
    <x v="0"/>
    <x v="3"/>
    <n v="1"/>
    <m/>
    <m/>
    <n v="1"/>
    <m/>
    <n v="0"/>
    <n v="0"/>
    <x v="1"/>
    <m/>
    <m/>
    <m/>
    <x v="0"/>
    <m/>
    <m/>
    <m/>
    <e v="#N/A"/>
    <e v="#N/A"/>
    <n v="742"/>
    <x v="1"/>
    <m/>
    <m/>
    <m/>
    <m/>
    <s v="n.a."/>
    <m/>
    <m/>
    <n v="0"/>
    <n v="3"/>
    <m/>
    <e v="#N/A"/>
    <m/>
    <m/>
    <m/>
    <m/>
    <m/>
    <m/>
    <m/>
    <m/>
    <m/>
    <m/>
    <m/>
    <m/>
    <m/>
    <m/>
    <m/>
    <m/>
    <m/>
    <m/>
    <m/>
    <m/>
    <m/>
    <n v="50000"/>
    <m/>
    <m/>
    <s v="Euro"/>
    <n v="31.4"/>
    <m/>
    <m/>
    <m/>
    <m/>
    <e v="#N/A"/>
    <n v="0"/>
    <m/>
    <m/>
    <m/>
    <m/>
    <m/>
    <m/>
    <m/>
    <m/>
    <m/>
    <m/>
    <m/>
    <m/>
    <m/>
    <m/>
    <m/>
    <m/>
    <m/>
    <m/>
    <m/>
    <m/>
    <m/>
  </r>
  <r>
    <m/>
    <s v="V100035"/>
    <s v="2022-0028"/>
    <x v="166"/>
    <m/>
    <s v="Wagon"/>
    <n v="41"/>
    <m/>
    <x v="57"/>
    <m/>
    <m/>
    <x v="0"/>
    <x v="3"/>
    <n v="1"/>
    <m/>
    <m/>
    <n v="1"/>
    <m/>
    <n v="0"/>
    <n v="0"/>
    <x v="1"/>
    <m/>
    <m/>
    <m/>
    <x v="0"/>
    <m/>
    <m/>
    <m/>
    <e v="#N/A"/>
    <e v="#N/A"/>
    <n v="742"/>
    <x v="1"/>
    <m/>
    <m/>
    <m/>
    <m/>
    <s v="n.a."/>
    <m/>
    <m/>
    <n v="0"/>
    <n v="3"/>
    <m/>
    <e v="#N/A"/>
    <m/>
    <m/>
    <m/>
    <m/>
    <m/>
    <m/>
    <m/>
    <m/>
    <m/>
    <m/>
    <m/>
    <m/>
    <m/>
    <m/>
    <m/>
    <m/>
    <m/>
    <m/>
    <m/>
    <m/>
    <m/>
    <n v="50000"/>
    <m/>
    <m/>
    <s v="Euro"/>
    <n v="31.4"/>
    <m/>
    <m/>
    <m/>
    <m/>
    <e v="#N/A"/>
    <n v="0"/>
    <m/>
    <m/>
    <m/>
    <m/>
    <m/>
    <m/>
    <m/>
    <m/>
    <m/>
    <m/>
    <m/>
    <m/>
    <m/>
    <m/>
    <m/>
    <m/>
    <m/>
    <m/>
    <m/>
    <m/>
    <m/>
  </r>
  <r>
    <m/>
    <s v="V100035"/>
    <s v="2022-0028"/>
    <x v="166"/>
    <m/>
    <s v="Wagon"/>
    <n v="42"/>
    <m/>
    <x v="57"/>
    <m/>
    <m/>
    <x v="0"/>
    <x v="3"/>
    <n v="1"/>
    <m/>
    <m/>
    <n v="1"/>
    <m/>
    <n v="0"/>
    <n v="0"/>
    <x v="1"/>
    <m/>
    <m/>
    <m/>
    <x v="0"/>
    <m/>
    <m/>
    <m/>
    <e v="#N/A"/>
    <e v="#N/A"/>
    <n v="742"/>
    <x v="1"/>
    <m/>
    <m/>
    <m/>
    <m/>
    <s v="n.a."/>
    <m/>
    <m/>
    <n v="0"/>
    <n v="3"/>
    <m/>
    <e v="#N/A"/>
    <m/>
    <m/>
    <m/>
    <m/>
    <m/>
    <m/>
    <m/>
    <m/>
    <m/>
    <m/>
    <m/>
    <m/>
    <m/>
    <m/>
    <m/>
    <m/>
    <m/>
    <m/>
    <m/>
    <m/>
    <m/>
    <n v="50000"/>
    <m/>
    <m/>
    <s v="Euro"/>
    <n v="31.4"/>
    <m/>
    <m/>
    <m/>
    <m/>
    <e v="#N/A"/>
    <n v="0"/>
    <m/>
    <m/>
    <m/>
    <m/>
    <m/>
    <m/>
    <m/>
    <m/>
    <m/>
    <m/>
    <m/>
    <m/>
    <m/>
    <m/>
    <m/>
    <m/>
    <m/>
    <m/>
    <m/>
    <m/>
    <m/>
  </r>
  <r>
    <m/>
    <s v="V100035"/>
    <s v="2022-0028"/>
    <x v="166"/>
    <m/>
    <s v="Wagon"/>
    <n v="43"/>
    <m/>
    <x v="57"/>
    <m/>
    <m/>
    <x v="0"/>
    <x v="3"/>
    <n v="1"/>
    <m/>
    <m/>
    <n v="1"/>
    <m/>
    <n v="0"/>
    <n v="0"/>
    <x v="1"/>
    <m/>
    <m/>
    <m/>
    <x v="0"/>
    <m/>
    <m/>
    <m/>
    <e v="#N/A"/>
    <e v="#N/A"/>
    <n v="742"/>
    <x v="1"/>
    <m/>
    <m/>
    <m/>
    <m/>
    <s v="n.a."/>
    <m/>
    <m/>
    <n v="0"/>
    <n v="3"/>
    <m/>
    <e v="#N/A"/>
    <m/>
    <m/>
    <m/>
    <m/>
    <m/>
    <m/>
    <m/>
    <m/>
    <m/>
    <m/>
    <m/>
    <m/>
    <m/>
    <m/>
    <m/>
    <m/>
    <m/>
    <m/>
    <m/>
    <m/>
    <m/>
    <n v="50000"/>
    <m/>
    <m/>
    <s v="Euro"/>
    <n v="31.4"/>
    <m/>
    <m/>
    <m/>
    <m/>
    <e v="#N/A"/>
    <n v="0"/>
    <m/>
    <m/>
    <m/>
    <m/>
    <m/>
    <m/>
    <m/>
    <m/>
    <m/>
    <m/>
    <m/>
    <m/>
    <m/>
    <m/>
    <m/>
    <m/>
    <m/>
    <m/>
    <m/>
    <m/>
    <m/>
  </r>
  <r>
    <m/>
    <s v="V100035"/>
    <s v="2022-0028"/>
    <x v="166"/>
    <m/>
    <s v="Wagon"/>
    <n v="45"/>
    <m/>
    <x v="57"/>
    <m/>
    <m/>
    <x v="0"/>
    <x v="3"/>
    <n v="1"/>
    <m/>
    <m/>
    <n v="1"/>
    <m/>
    <n v="0"/>
    <n v="0"/>
    <x v="1"/>
    <m/>
    <m/>
    <m/>
    <x v="0"/>
    <m/>
    <m/>
    <m/>
    <e v="#N/A"/>
    <e v="#N/A"/>
    <n v="742"/>
    <x v="1"/>
    <m/>
    <m/>
    <m/>
    <m/>
    <s v="n.a."/>
    <m/>
    <m/>
    <n v="0"/>
    <n v="3"/>
    <m/>
    <e v="#N/A"/>
    <m/>
    <m/>
    <m/>
    <m/>
    <m/>
    <m/>
    <m/>
    <m/>
    <m/>
    <m/>
    <m/>
    <m/>
    <m/>
    <m/>
    <m/>
    <m/>
    <m/>
    <m/>
    <m/>
    <m/>
    <m/>
    <n v="50000"/>
    <m/>
    <m/>
    <s v="Euro"/>
    <n v="31.4"/>
    <m/>
    <m/>
    <m/>
    <m/>
    <e v="#N/A"/>
    <n v="0"/>
    <m/>
    <m/>
    <m/>
    <m/>
    <m/>
    <m/>
    <m/>
    <m/>
    <m/>
    <m/>
    <m/>
    <m/>
    <m/>
    <m/>
    <m/>
    <m/>
    <m/>
    <m/>
    <m/>
    <m/>
    <m/>
  </r>
  <r>
    <m/>
    <s v="V100035"/>
    <s v="2022-0028"/>
    <x v="166"/>
    <m/>
    <s v="Wagon"/>
    <n v="46"/>
    <m/>
    <x v="57"/>
    <m/>
    <m/>
    <x v="0"/>
    <x v="3"/>
    <n v="1"/>
    <m/>
    <m/>
    <n v="1"/>
    <m/>
    <n v="0"/>
    <n v="0"/>
    <x v="1"/>
    <m/>
    <m/>
    <m/>
    <x v="0"/>
    <m/>
    <m/>
    <m/>
    <e v="#N/A"/>
    <e v="#N/A"/>
    <n v="742"/>
    <x v="1"/>
    <m/>
    <m/>
    <m/>
    <m/>
    <s v="n.a."/>
    <m/>
    <m/>
    <n v="0"/>
    <n v="3"/>
    <m/>
    <e v="#N/A"/>
    <m/>
    <m/>
    <m/>
    <m/>
    <m/>
    <m/>
    <m/>
    <m/>
    <m/>
    <m/>
    <m/>
    <m/>
    <m/>
    <m/>
    <m/>
    <m/>
    <m/>
    <m/>
    <m/>
    <m/>
    <m/>
    <n v="50000"/>
    <m/>
    <m/>
    <s v="Euro"/>
    <n v="31.4"/>
    <m/>
    <m/>
    <m/>
    <m/>
    <e v="#N/A"/>
    <n v="0"/>
    <m/>
    <m/>
    <m/>
    <m/>
    <m/>
    <m/>
    <m/>
    <m/>
    <m/>
    <m/>
    <m/>
    <m/>
    <m/>
    <m/>
    <m/>
    <m/>
    <m/>
    <m/>
    <m/>
    <m/>
    <m/>
  </r>
  <r>
    <m/>
    <s v="V100035"/>
    <s v="2022-0028"/>
    <x v="166"/>
    <m/>
    <s v="Wagon"/>
    <n v="47"/>
    <m/>
    <x v="57"/>
    <m/>
    <m/>
    <x v="0"/>
    <x v="3"/>
    <n v="1"/>
    <m/>
    <m/>
    <n v="1"/>
    <m/>
    <n v="0"/>
    <n v="0"/>
    <x v="1"/>
    <m/>
    <m/>
    <m/>
    <x v="0"/>
    <m/>
    <m/>
    <m/>
    <e v="#N/A"/>
    <e v="#N/A"/>
    <n v="742"/>
    <x v="1"/>
    <m/>
    <m/>
    <m/>
    <m/>
    <s v="n.a."/>
    <m/>
    <m/>
    <n v="0"/>
    <n v="3"/>
    <m/>
    <e v="#N/A"/>
    <m/>
    <m/>
    <m/>
    <m/>
    <m/>
    <m/>
    <m/>
    <m/>
    <m/>
    <m/>
    <m/>
    <m/>
    <m/>
    <m/>
    <m/>
    <m/>
    <m/>
    <m/>
    <m/>
    <m/>
    <m/>
    <n v="50000"/>
    <m/>
    <m/>
    <s v="Euro"/>
    <n v="31.4"/>
    <m/>
    <m/>
    <m/>
    <m/>
    <e v="#N/A"/>
    <n v="0"/>
    <m/>
    <m/>
    <m/>
    <m/>
    <m/>
    <m/>
    <m/>
    <m/>
    <m/>
    <m/>
    <m/>
    <m/>
    <m/>
    <m/>
    <m/>
    <m/>
    <m/>
    <m/>
    <m/>
    <m/>
    <m/>
  </r>
  <r>
    <m/>
    <s v="V100035"/>
    <s v="2022-0028"/>
    <x v="166"/>
    <m/>
    <s v="Wagon"/>
    <n v="48"/>
    <m/>
    <x v="57"/>
    <m/>
    <m/>
    <x v="0"/>
    <x v="3"/>
    <n v="1"/>
    <m/>
    <m/>
    <n v="1"/>
    <m/>
    <n v="0"/>
    <n v="0"/>
    <x v="1"/>
    <m/>
    <m/>
    <m/>
    <x v="0"/>
    <m/>
    <m/>
    <m/>
    <e v="#N/A"/>
    <e v="#N/A"/>
    <n v="742"/>
    <x v="1"/>
    <m/>
    <m/>
    <m/>
    <m/>
    <s v="n.a."/>
    <m/>
    <m/>
    <n v="0"/>
    <n v="3"/>
    <m/>
    <e v="#N/A"/>
    <m/>
    <m/>
    <m/>
    <m/>
    <m/>
    <m/>
    <m/>
    <m/>
    <m/>
    <m/>
    <m/>
    <m/>
    <m/>
    <m/>
    <m/>
    <m/>
    <m/>
    <m/>
    <m/>
    <m/>
    <m/>
    <n v="50000"/>
    <m/>
    <m/>
    <s v="Euro"/>
    <n v="31.4"/>
    <m/>
    <m/>
    <m/>
    <m/>
    <e v="#N/A"/>
    <n v="0"/>
    <m/>
    <m/>
    <m/>
    <m/>
    <m/>
    <m/>
    <m/>
    <m/>
    <m/>
    <m/>
    <m/>
    <m/>
    <m/>
    <m/>
    <m/>
    <m/>
    <m/>
    <m/>
    <m/>
    <m/>
    <m/>
  </r>
  <r>
    <m/>
    <s v="V100035"/>
    <s v="2022-0028"/>
    <x v="166"/>
    <m/>
    <s v="Wagon"/>
    <n v="49"/>
    <m/>
    <x v="57"/>
    <m/>
    <m/>
    <x v="0"/>
    <x v="3"/>
    <n v="1"/>
    <m/>
    <m/>
    <n v="1"/>
    <m/>
    <n v="0"/>
    <n v="0"/>
    <x v="1"/>
    <m/>
    <m/>
    <m/>
    <x v="0"/>
    <m/>
    <m/>
    <m/>
    <e v="#N/A"/>
    <e v="#N/A"/>
    <n v="742"/>
    <x v="1"/>
    <m/>
    <m/>
    <m/>
    <m/>
    <s v="n.a."/>
    <m/>
    <m/>
    <n v="0"/>
    <n v="3"/>
    <m/>
    <e v="#N/A"/>
    <m/>
    <m/>
    <m/>
    <m/>
    <m/>
    <m/>
    <m/>
    <m/>
    <m/>
    <m/>
    <m/>
    <m/>
    <m/>
    <m/>
    <m/>
    <m/>
    <m/>
    <m/>
    <m/>
    <m/>
    <m/>
    <n v="50000"/>
    <m/>
    <m/>
    <s v="Euro"/>
    <n v="31.4"/>
    <m/>
    <m/>
    <m/>
    <m/>
    <e v="#N/A"/>
    <n v="0"/>
    <m/>
    <m/>
    <m/>
    <m/>
    <m/>
    <m/>
    <m/>
    <m/>
    <m/>
    <m/>
    <m/>
    <m/>
    <m/>
    <m/>
    <m/>
    <m/>
    <m/>
    <m/>
    <m/>
    <m/>
    <m/>
  </r>
  <r>
    <m/>
    <s v="V100035"/>
    <s v="2022-0028"/>
    <x v="166"/>
    <m/>
    <s v="Wagon"/>
    <n v="50"/>
    <m/>
    <x v="57"/>
    <m/>
    <m/>
    <x v="0"/>
    <x v="3"/>
    <n v="1"/>
    <m/>
    <m/>
    <n v="1"/>
    <m/>
    <n v="0"/>
    <n v="0"/>
    <x v="1"/>
    <m/>
    <m/>
    <m/>
    <x v="0"/>
    <m/>
    <m/>
    <m/>
    <e v="#N/A"/>
    <e v="#N/A"/>
    <n v="742"/>
    <x v="1"/>
    <m/>
    <m/>
    <m/>
    <m/>
    <s v="n.a."/>
    <m/>
    <m/>
    <n v="0"/>
    <n v="3"/>
    <m/>
    <e v="#N/A"/>
    <m/>
    <m/>
    <m/>
    <m/>
    <m/>
    <m/>
    <m/>
    <m/>
    <m/>
    <m/>
    <m/>
    <m/>
    <m/>
    <m/>
    <m/>
    <m/>
    <m/>
    <m/>
    <m/>
    <m/>
    <m/>
    <n v="50000"/>
    <m/>
    <m/>
    <s v="Euro"/>
    <n v="31.4"/>
    <m/>
    <m/>
    <m/>
    <m/>
    <e v="#N/A"/>
    <n v="0"/>
    <m/>
    <m/>
    <m/>
    <m/>
    <m/>
    <m/>
    <m/>
    <m/>
    <m/>
    <m/>
    <m/>
    <m/>
    <m/>
    <m/>
    <m/>
    <m/>
    <m/>
    <m/>
    <m/>
    <m/>
    <m/>
  </r>
  <r>
    <m/>
    <s v="V100035"/>
    <s v="2022-0028"/>
    <x v="166"/>
    <m/>
    <s v="Wagon"/>
    <n v="51"/>
    <m/>
    <x v="57"/>
    <m/>
    <m/>
    <x v="0"/>
    <x v="3"/>
    <n v="1"/>
    <m/>
    <m/>
    <n v="1"/>
    <m/>
    <n v="0"/>
    <n v="0"/>
    <x v="1"/>
    <m/>
    <m/>
    <m/>
    <x v="0"/>
    <m/>
    <m/>
    <m/>
    <e v="#N/A"/>
    <e v="#N/A"/>
    <n v="742"/>
    <x v="1"/>
    <m/>
    <m/>
    <m/>
    <m/>
    <s v="n.a."/>
    <m/>
    <m/>
    <n v="0"/>
    <n v="3"/>
    <m/>
    <e v="#N/A"/>
    <m/>
    <m/>
    <m/>
    <m/>
    <m/>
    <m/>
    <m/>
    <m/>
    <m/>
    <m/>
    <m/>
    <m/>
    <m/>
    <m/>
    <m/>
    <m/>
    <m/>
    <m/>
    <m/>
    <m/>
    <m/>
    <n v="50000"/>
    <m/>
    <m/>
    <s v="Euro"/>
    <n v="31.4"/>
    <m/>
    <m/>
    <m/>
    <m/>
    <e v="#N/A"/>
    <n v="0"/>
    <m/>
    <m/>
    <m/>
    <m/>
    <m/>
    <m/>
    <m/>
    <m/>
    <m/>
    <m/>
    <m/>
    <m/>
    <m/>
    <m/>
    <m/>
    <m/>
    <m/>
    <m/>
    <m/>
    <m/>
    <m/>
  </r>
  <r>
    <m/>
    <s v="V100035"/>
    <s v="2022-0028"/>
    <x v="166"/>
    <m/>
    <s v="Wagon"/>
    <n v="52"/>
    <m/>
    <x v="57"/>
    <m/>
    <m/>
    <x v="0"/>
    <x v="3"/>
    <n v="1"/>
    <m/>
    <m/>
    <n v="1"/>
    <m/>
    <n v="0"/>
    <n v="0"/>
    <x v="1"/>
    <m/>
    <m/>
    <m/>
    <x v="0"/>
    <m/>
    <m/>
    <m/>
    <e v="#N/A"/>
    <e v="#N/A"/>
    <n v="742"/>
    <x v="1"/>
    <m/>
    <m/>
    <m/>
    <m/>
    <s v="n.a."/>
    <m/>
    <m/>
    <n v="0"/>
    <n v="3"/>
    <m/>
    <e v="#N/A"/>
    <m/>
    <m/>
    <m/>
    <m/>
    <m/>
    <m/>
    <m/>
    <m/>
    <m/>
    <m/>
    <m/>
    <m/>
    <m/>
    <m/>
    <m/>
    <m/>
    <m/>
    <m/>
    <m/>
    <m/>
    <m/>
    <n v="50000"/>
    <m/>
    <m/>
    <s v="Euro"/>
    <n v="31.4"/>
    <m/>
    <m/>
    <m/>
    <m/>
    <e v="#N/A"/>
    <n v="0"/>
    <m/>
    <m/>
    <m/>
    <m/>
    <m/>
    <m/>
    <m/>
    <m/>
    <m/>
    <m/>
    <m/>
    <m/>
    <m/>
    <m/>
    <m/>
    <m/>
    <m/>
    <m/>
    <m/>
    <m/>
    <m/>
  </r>
  <r>
    <m/>
    <s v="V100035"/>
    <s v="2022-0028"/>
    <x v="166"/>
    <m/>
    <s v="Wagon"/>
    <n v="53"/>
    <m/>
    <x v="57"/>
    <m/>
    <m/>
    <x v="0"/>
    <x v="3"/>
    <n v="1"/>
    <m/>
    <m/>
    <n v="1"/>
    <m/>
    <n v="0"/>
    <n v="0"/>
    <x v="1"/>
    <m/>
    <m/>
    <m/>
    <x v="0"/>
    <m/>
    <m/>
    <m/>
    <e v="#N/A"/>
    <e v="#N/A"/>
    <n v="742"/>
    <x v="1"/>
    <m/>
    <m/>
    <m/>
    <m/>
    <s v="n.a."/>
    <m/>
    <m/>
    <n v="0"/>
    <n v="3"/>
    <m/>
    <e v="#N/A"/>
    <m/>
    <m/>
    <m/>
    <m/>
    <m/>
    <m/>
    <m/>
    <m/>
    <m/>
    <m/>
    <m/>
    <m/>
    <m/>
    <m/>
    <m/>
    <m/>
    <m/>
    <m/>
    <m/>
    <m/>
    <m/>
    <n v="50000"/>
    <m/>
    <m/>
    <s v="Euro"/>
    <n v="31.4"/>
    <m/>
    <m/>
    <m/>
    <m/>
    <e v="#N/A"/>
    <n v="0"/>
    <m/>
    <m/>
    <m/>
    <m/>
    <m/>
    <m/>
    <m/>
    <m/>
    <m/>
    <m/>
    <m/>
    <m/>
    <m/>
    <m/>
    <m/>
    <m/>
    <m/>
    <m/>
    <m/>
    <m/>
    <m/>
  </r>
  <r>
    <m/>
    <s v="V100035"/>
    <s v="2022-0028"/>
    <x v="166"/>
    <m/>
    <s v="Wagon"/>
    <n v="54"/>
    <m/>
    <x v="57"/>
    <m/>
    <m/>
    <x v="0"/>
    <x v="3"/>
    <n v="1"/>
    <m/>
    <m/>
    <n v="1"/>
    <m/>
    <n v="0"/>
    <n v="0"/>
    <x v="1"/>
    <m/>
    <m/>
    <m/>
    <x v="0"/>
    <m/>
    <m/>
    <m/>
    <e v="#N/A"/>
    <e v="#N/A"/>
    <n v="742"/>
    <x v="1"/>
    <m/>
    <m/>
    <m/>
    <m/>
    <s v="n.a."/>
    <m/>
    <m/>
    <n v="0"/>
    <n v="3"/>
    <m/>
    <e v="#N/A"/>
    <m/>
    <m/>
    <m/>
    <m/>
    <m/>
    <m/>
    <m/>
    <m/>
    <m/>
    <m/>
    <m/>
    <m/>
    <m/>
    <m/>
    <m/>
    <m/>
    <m/>
    <m/>
    <m/>
    <m/>
    <m/>
    <n v="50000"/>
    <m/>
    <m/>
    <s v="Euro"/>
    <n v="31.4"/>
    <m/>
    <m/>
    <m/>
    <m/>
    <e v="#N/A"/>
    <n v="0"/>
    <m/>
    <m/>
    <m/>
    <m/>
    <m/>
    <m/>
    <m/>
    <m/>
    <m/>
    <m/>
    <m/>
    <m/>
    <m/>
    <m/>
    <m/>
    <m/>
    <m/>
    <m/>
    <m/>
    <m/>
    <m/>
  </r>
  <r>
    <m/>
    <s v="V100035"/>
    <s v="2022-0028"/>
    <x v="166"/>
    <m/>
    <s v="Wagon"/>
    <n v="55"/>
    <m/>
    <x v="57"/>
    <m/>
    <m/>
    <x v="0"/>
    <x v="3"/>
    <n v="1"/>
    <m/>
    <m/>
    <n v="1"/>
    <m/>
    <n v="0"/>
    <n v="0"/>
    <x v="1"/>
    <m/>
    <m/>
    <m/>
    <x v="0"/>
    <m/>
    <m/>
    <m/>
    <e v="#N/A"/>
    <e v="#N/A"/>
    <n v="742"/>
    <x v="1"/>
    <m/>
    <m/>
    <m/>
    <m/>
    <s v="n.a."/>
    <m/>
    <m/>
    <n v="0"/>
    <n v="3"/>
    <m/>
    <e v="#N/A"/>
    <m/>
    <m/>
    <m/>
    <m/>
    <m/>
    <m/>
    <m/>
    <m/>
    <m/>
    <m/>
    <m/>
    <m/>
    <m/>
    <m/>
    <m/>
    <m/>
    <m/>
    <m/>
    <m/>
    <m/>
    <m/>
    <n v="50000"/>
    <m/>
    <m/>
    <s v="Euro"/>
    <n v="31.4"/>
    <m/>
    <m/>
    <m/>
    <m/>
    <e v="#N/A"/>
    <n v="0"/>
    <m/>
    <m/>
    <m/>
    <m/>
    <m/>
    <m/>
    <m/>
    <m/>
    <m/>
    <m/>
    <m/>
    <m/>
    <m/>
    <m/>
    <m/>
    <m/>
    <m/>
    <m/>
    <m/>
    <m/>
    <m/>
  </r>
  <r>
    <m/>
    <s v="V100035"/>
    <s v="2022-0028"/>
    <x v="166"/>
    <m/>
    <s v="Wagon"/>
    <n v="56"/>
    <m/>
    <x v="57"/>
    <m/>
    <m/>
    <x v="0"/>
    <x v="3"/>
    <n v="1"/>
    <m/>
    <m/>
    <n v="1"/>
    <m/>
    <n v="0"/>
    <n v="0"/>
    <x v="1"/>
    <m/>
    <m/>
    <m/>
    <x v="0"/>
    <m/>
    <m/>
    <m/>
    <e v="#N/A"/>
    <e v="#N/A"/>
    <n v="742"/>
    <x v="1"/>
    <m/>
    <m/>
    <m/>
    <m/>
    <s v="n.a."/>
    <m/>
    <m/>
    <n v="0"/>
    <n v="3"/>
    <m/>
    <e v="#N/A"/>
    <m/>
    <m/>
    <m/>
    <m/>
    <m/>
    <m/>
    <m/>
    <m/>
    <m/>
    <m/>
    <m/>
    <m/>
    <m/>
    <m/>
    <m/>
    <m/>
    <m/>
    <m/>
    <m/>
    <m/>
    <m/>
    <n v="50000"/>
    <m/>
    <m/>
    <s v="Euro"/>
    <n v="31.4"/>
    <m/>
    <m/>
    <m/>
    <m/>
    <e v="#N/A"/>
    <n v="0"/>
    <m/>
    <m/>
    <m/>
    <m/>
    <m/>
    <m/>
    <m/>
    <m/>
    <m/>
    <m/>
    <m/>
    <m/>
    <m/>
    <m/>
    <m/>
    <m/>
    <m/>
    <m/>
    <m/>
    <m/>
    <m/>
  </r>
  <r>
    <m/>
    <s v="V100035"/>
    <s v="2022-0028"/>
    <x v="166"/>
    <m/>
    <s v="Wagon"/>
    <n v="57"/>
    <m/>
    <x v="57"/>
    <m/>
    <m/>
    <x v="0"/>
    <x v="3"/>
    <n v="1"/>
    <m/>
    <m/>
    <n v="1"/>
    <m/>
    <n v="0"/>
    <n v="0"/>
    <x v="1"/>
    <m/>
    <m/>
    <m/>
    <x v="0"/>
    <m/>
    <m/>
    <m/>
    <e v="#N/A"/>
    <e v="#N/A"/>
    <n v="742"/>
    <x v="1"/>
    <m/>
    <m/>
    <m/>
    <m/>
    <s v="n.a."/>
    <m/>
    <m/>
    <n v="0"/>
    <n v="3"/>
    <m/>
    <e v="#N/A"/>
    <m/>
    <m/>
    <m/>
    <m/>
    <m/>
    <m/>
    <m/>
    <m/>
    <m/>
    <m/>
    <m/>
    <m/>
    <m/>
    <m/>
    <m/>
    <m/>
    <m/>
    <m/>
    <m/>
    <m/>
    <m/>
    <n v="50000"/>
    <m/>
    <m/>
    <s v="Euro"/>
    <n v="31.4"/>
    <m/>
    <m/>
    <m/>
    <m/>
    <e v="#N/A"/>
    <n v="0"/>
    <m/>
    <m/>
    <m/>
    <m/>
    <m/>
    <m/>
    <m/>
    <m/>
    <m/>
    <m/>
    <m/>
    <m/>
    <m/>
    <m/>
    <m/>
    <m/>
    <m/>
    <m/>
    <m/>
    <m/>
    <m/>
  </r>
  <r>
    <m/>
    <s v="V100035"/>
    <s v="2022-0028"/>
    <x v="166"/>
    <m/>
    <s v="Wagon"/>
    <n v="58"/>
    <m/>
    <x v="57"/>
    <m/>
    <m/>
    <x v="0"/>
    <x v="3"/>
    <n v="1"/>
    <m/>
    <m/>
    <n v="1"/>
    <m/>
    <n v="0"/>
    <n v="0"/>
    <x v="1"/>
    <m/>
    <m/>
    <m/>
    <x v="0"/>
    <m/>
    <m/>
    <m/>
    <e v="#N/A"/>
    <e v="#N/A"/>
    <n v="742"/>
    <x v="1"/>
    <m/>
    <m/>
    <m/>
    <m/>
    <s v="n.a."/>
    <m/>
    <m/>
    <n v="0"/>
    <n v="3"/>
    <m/>
    <e v="#N/A"/>
    <m/>
    <m/>
    <m/>
    <m/>
    <m/>
    <m/>
    <m/>
    <m/>
    <m/>
    <m/>
    <m/>
    <m/>
    <m/>
    <m/>
    <m/>
    <m/>
    <m/>
    <m/>
    <m/>
    <m/>
    <m/>
    <n v="50000"/>
    <m/>
    <m/>
    <s v="Euro"/>
    <n v="31.4"/>
    <m/>
    <m/>
    <m/>
    <m/>
    <e v="#N/A"/>
    <n v="0"/>
    <m/>
    <m/>
    <m/>
    <m/>
    <m/>
    <m/>
    <m/>
    <m/>
    <m/>
    <m/>
    <m/>
    <m/>
    <m/>
    <m/>
    <m/>
    <m/>
    <m/>
    <m/>
    <m/>
    <m/>
    <m/>
  </r>
  <r>
    <m/>
    <s v="V100035"/>
    <s v="2022-0028"/>
    <x v="166"/>
    <m/>
    <s v="Wagon"/>
    <n v="59"/>
    <m/>
    <x v="57"/>
    <m/>
    <m/>
    <x v="0"/>
    <x v="3"/>
    <n v="1"/>
    <m/>
    <m/>
    <n v="1"/>
    <m/>
    <n v="0"/>
    <n v="0"/>
    <x v="1"/>
    <m/>
    <m/>
    <m/>
    <x v="0"/>
    <m/>
    <m/>
    <m/>
    <e v="#N/A"/>
    <e v="#N/A"/>
    <n v="742"/>
    <x v="1"/>
    <m/>
    <m/>
    <m/>
    <m/>
    <s v="n.a."/>
    <m/>
    <m/>
    <n v="0"/>
    <n v="3"/>
    <m/>
    <e v="#N/A"/>
    <m/>
    <m/>
    <m/>
    <m/>
    <m/>
    <m/>
    <m/>
    <m/>
    <m/>
    <m/>
    <m/>
    <m/>
    <m/>
    <m/>
    <m/>
    <m/>
    <m/>
    <m/>
    <m/>
    <m/>
    <m/>
    <n v="50000"/>
    <m/>
    <m/>
    <s v="Euro"/>
    <n v="31.4"/>
    <m/>
    <m/>
    <m/>
    <m/>
    <e v="#N/A"/>
    <n v="0"/>
    <m/>
    <m/>
    <m/>
    <m/>
    <m/>
    <m/>
    <m/>
    <m/>
    <m/>
    <m/>
    <m/>
    <m/>
    <m/>
    <m/>
    <m/>
    <m/>
    <m/>
    <m/>
    <m/>
    <m/>
    <m/>
  </r>
  <r>
    <m/>
    <s v="V100035"/>
    <s v="2022-0028"/>
    <x v="166"/>
    <m/>
    <s v="Wagon"/>
    <n v="60"/>
    <m/>
    <x v="57"/>
    <m/>
    <m/>
    <x v="0"/>
    <x v="3"/>
    <n v="1"/>
    <m/>
    <m/>
    <n v="1"/>
    <m/>
    <n v="0"/>
    <n v="0"/>
    <x v="1"/>
    <m/>
    <m/>
    <m/>
    <x v="0"/>
    <m/>
    <m/>
    <m/>
    <e v="#N/A"/>
    <e v="#N/A"/>
    <n v="742"/>
    <x v="1"/>
    <m/>
    <m/>
    <m/>
    <m/>
    <s v="n.a."/>
    <m/>
    <m/>
    <n v="0"/>
    <n v="3"/>
    <m/>
    <e v="#N/A"/>
    <m/>
    <m/>
    <m/>
    <m/>
    <m/>
    <m/>
    <m/>
    <m/>
    <m/>
    <m/>
    <m/>
    <m/>
    <m/>
    <m/>
    <m/>
    <m/>
    <m/>
    <m/>
    <m/>
    <m/>
    <m/>
    <n v="50000"/>
    <m/>
    <m/>
    <s v="Euro"/>
    <n v="31.4"/>
    <m/>
    <m/>
    <m/>
    <m/>
    <e v="#N/A"/>
    <n v="0"/>
    <m/>
    <m/>
    <m/>
    <m/>
    <m/>
    <m/>
    <m/>
    <m/>
    <m/>
    <m/>
    <m/>
    <m/>
    <m/>
    <m/>
    <m/>
    <m/>
    <m/>
    <m/>
    <m/>
    <m/>
    <m/>
  </r>
  <r>
    <m/>
    <s v="V100035"/>
    <s v="2022-0028"/>
    <x v="166"/>
    <m/>
    <s v="Wagon"/>
    <n v="61"/>
    <m/>
    <x v="57"/>
    <m/>
    <m/>
    <x v="0"/>
    <x v="3"/>
    <n v="1"/>
    <m/>
    <m/>
    <n v="1"/>
    <m/>
    <n v="0"/>
    <n v="0"/>
    <x v="1"/>
    <m/>
    <m/>
    <m/>
    <x v="0"/>
    <m/>
    <m/>
    <m/>
    <e v="#N/A"/>
    <e v="#N/A"/>
    <n v="742"/>
    <x v="1"/>
    <m/>
    <m/>
    <m/>
    <m/>
    <s v="n.a."/>
    <m/>
    <m/>
    <n v="0"/>
    <n v="3"/>
    <m/>
    <e v="#N/A"/>
    <m/>
    <m/>
    <m/>
    <m/>
    <m/>
    <m/>
    <m/>
    <m/>
    <m/>
    <m/>
    <m/>
    <m/>
    <m/>
    <m/>
    <m/>
    <m/>
    <m/>
    <m/>
    <m/>
    <m/>
    <m/>
    <n v="50000"/>
    <m/>
    <m/>
    <s v="Euro"/>
    <n v="31.4"/>
    <m/>
    <m/>
    <m/>
    <m/>
    <e v="#N/A"/>
    <n v="0"/>
    <m/>
    <m/>
    <m/>
    <m/>
    <m/>
    <m/>
    <m/>
    <m/>
    <m/>
    <m/>
    <m/>
    <m/>
    <m/>
    <m/>
    <m/>
    <m/>
    <m/>
    <m/>
    <m/>
    <m/>
    <m/>
  </r>
  <r>
    <m/>
    <s v="V100035"/>
    <s v="2022-0028"/>
    <x v="166"/>
    <m/>
    <s v="Wagon"/>
    <n v="62"/>
    <m/>
    <x v="57"/>
    <m/>
    <m/>
    <x v="0"/>
    <x v="3"/>
    <n v="1"/>
    <m/>
    <m/>
    <n v="1"/>
    <m/>
    <n v="0"/>
    <n v="0"/>
    <x v="1"/>
    <m/>
    <m/>
    <m/>
    <x v="0"/>
    <m/>
    <m/>
    <m/>
    <e v="#N/A"/>
    <e v="#N/A"/>
    <n v="742"/>
    <x v="1"/>
    <m/>
    <m/>
    <m/>
    <m/>
    <s v="n.a."/>
    <m/>
    <m/>
    <n v="0"/>
    <n v="3"/>
    <m/>
    <e v="#N/A"/>
    <m/>
    <m/>
    <m/>
    <m/>
    <m/>
    <m/>
    <m/>
    <m/>
    <m/>
    <m/>
    <m/>
    <m/>
    <m/>
    <m/>
    <m/>
    <m/>
    <m/>
    <m/>
    <m/>
    <m/>
    <m/>
    <n v="50000"/>
    <m/>
    <m/>
    <s v="Euro"/>
    <n v="31.4"/>
    <m/>
    <m/>
    <m/>
    <m/>
    <e v="#N/A"/>
    <n v="0"/>
    <m/>
    <m/>
    <m/>
    <m/>
    <m/>
    <m/>
    <m/>
    <m/>
    <m/>
    <m/>
    <m/>
    <m/>
    <m/>
    <m/>
    <m/>
    <m/>
    <m/>
    <m/>
    <m/>
    <m/>
    <m/>
  </r>
  <r>
    <m/>
    <s v="V100035"/>
    <s v="2022-0028"/>
    <x v="166"/>
    <m/>
    <s v="Wagon"/>
    <n v="63"/>
    <m/>
    <x v="57"/>
    <m/>
    <m/>
    <x v="0"/>
    <x v="3"/>
    <n v="1"/>
    <m/>
    <m/>
    <n v="1"/>
    <m/>
    <n v="0"/>
    <n v="0"/>
    <x v="1"/>
    <m/>
    <m/>
    <m/>
    <x v="0"/>
    <m/>
    <m/>
    <m/>
    <e v="#N/A"/>
    <e v="#N/A"/>
    <n v="742"/>
    <x v="1"/>
    <m/>
    <m/>
    <m/>
    <m/>
    <s v="n.a."/>
    <m/>
    <m/>
    <n v="0"/>
    <n v="3"/>
    <m/>
    <e v="#N/A"/>
    <m/>
    <m/>
    <m/>
    <m/>
    <m/>
    <m/>
    <m/>
    <m/>
    <m/>
    <m/>
    <m/>
    <m/>
    <m/>
    <m/>
    <m/>
    <m/>
    <m/>
    <m/>
    <m/>
    <m/>
    <m/>
    <n v="50000"/>
    <m/>
    <m/>
    <s v="Euro"/>
    <n v="31.4"/>
    <m/>
    <m/>
    <m/>
    <m/>
    <e v="#N/A"/>
    <n v="0"/>
    <m/>
    <m/>
    <m/>
    <m/>
    <m/>
    <m/>
    <m/>
    <m/>
    <m/>
    <m/>
    <m/>
    <m/>
    <m/>
    <m/>
    <m/>
    <m/>
    <m/>
    <m/>
    <m/>
    <m/>
    <m/>
  </r>
  <r>
    <m/>
    <s v="V100035"/>
    <s v="2022-0028"/>
    <x v="166"/>
    <m/>
    <s v="Wagon"/>
    <n v="64"/>
    <m/>
    <x v="57"/>
    <m/>
    <m/>
    <x v="0"/>
    <x v="3"/>
    <n v="1"/>
    <m/>
    <m/>
    <n v="1"/>
    <m/>
    <n v="0"/>
    <n v="0"/>
    <x v="1"/>
    <m/>
    <m/>
    <m/>
    <x v="0"/>
    <m/>
    <m/>
    <m/>
    <e v="#N/A"/>
    <e v="#N/A"/>
    <n v="742"/>
    <x v="1"/>
    <m/>
    <m/>
    <m/>
    <m/>
    <s v="n.a."/>
    <m/>
    <m/>
    <n v="0"/>
    <n v="3"/>
    <m/>
    <e v="#N/A"/>
    <m/>
    <m/>
    <m/>
    <m/>
    <m/>
    <m/>
    <m/>
    <m/>
    <m/>
    <m/>
    <m/>
    <m/>
    <m/>
    <m/>
    <m/>
    <m/>
    <m/>
    <m/>
    <m/>
    <m/>
    <m/>
    <n v="50000"/>
    <m/>
    <m/>
    <s v="Euro"/>
    <n v="31.4"/>
    <m/>
    <m/>
    <m/>
    <m/>
    <e v="#N/A"/>
    <n v="0"/>
    <m/>
    <m/>
    <m/>
    <m/>
    <m/>
    <m/>
    <m/>
    <m/>
    <m/>
    <m/>
    <m/>
    <m/>
    <m/>
    <m/>
    <m/>
    <m/>
    <m/>
    <m/>
    <m/>
    <m/>
    <m/>
  </r>
  <r>
    <m/>
    <s v="V100035"/>
    <s v="2022-0028"/>
    <x v="166"/>
    <m/>
    <s v="Wagon"/>
    <n v="65"/>
    <m/>
    <x v="57"/>
    <m/>
    <m/>
    <x v="0"/>
    <x v="3"/>
    <n v="1"/>
    <m/>
    <m/>
    <n v="1"/>
    <m/>
    <n v="0"/>
    <n v="0"/>
    <x v="1"/>
    <m/>
    <m/>
    <m/>
    <x v="0"/>
    <m/>
    <m/>
    <m/>
    <e v="#N/A"/>
    <e v="#N/A"/>
    <n v="742"/>
    <x v="1"/>
    <m/>
    <m/>
    <m/>
    <m/>
    <s v="n.a."/>
    <m/>
    <m/>
    <n v="0"/>
    <n v="3"/>
    <m/>
    <e v="#N/A"/>
    <m/>
    <m/>
    <m/>
    <m/>
    <m/>
    <m/>
    <m/>
    <m/>
    <m/>
    <m/>
    <m/>
    <m/>
    <m/>
    <m/>
    <m/>
    <m/>
    <m/>
    <m/>
    <m/>
    <m/>
    <m/>
    <n v="50000"/>
    <m/>
    <m/>
    <s v="Euro"/>
    <n v="31.4"/>
    <m/>
    <m/>
    <m/>
    <m/>
    <e v="#N/A"/>
    <n v="0"/>
    <m/>
    <m/>
    <m/>
    <m/>
    <m/>
    <m/>
    <m/>
    <m/>
    <m/>
    <m/>
    <m/>
    <m/>
    <m/>
    <m/>
    <m/>
    <m/>
    <m/>
    <m/>
    <m/>
    <m/>
    <m/>
  </r>
  <r>
    <m/>
    <s v="V100035"/>
    <s v="2022-0028"/>
    <x v="166"/>
    <m/>
    <s v="Wagon"/>
    <n v="66"/>
    <m/>
    <x v="57"/>
    <m/>
    <m/>
    <x v="0"/>
    <x v="3"/>
    <n v="1"/>
    <m/>
    <m/>
    <n v="1"/>
    <m/>
    <n v="0"/>
    <n v="0"/>
    <x v="1"/>
    <m/>
    <m/>
    <m/>
    <x v="0"/>
    <m/>
    <m/>
    <m/>
    <e v="#N/A"/>
    <e v="#N/A"/>
    <n v="742"/>
    <x v="1"/>
    <m/>
    <m/>
    <m/>
    <m/>
    <s v="n.a."/>
    <m/>
    <m/>
    <n v="0"/>
    <n v="3"/>
    <m/>
    <e v="#N/A"/>
    <m/>
    <m/>
    <m/>
    <m/>
    <m/>
    <m/>
    <m/>
    <m/>
    <m/>
    <m/>
    <m/>
    <m/>
    <m/>
    <m/>
    <m/>
    <m/>
    <m/>
    <m/>
    <m/>
    <m/>
    <m/>
    <n v="50000"/>
    <m/>
    <m/>
    <s v="Euro"/>
    <n v="31.4"/>
    <m/>
    <m/>
    <m/>
    <m/>
    <e v="#N/A"/>
    <n v="0"/>
    <m/>
    <m/>
    <m/>
    <m/>
    <m/>
    <m/>
    <m/>
    <m/>
    <m/>
    <m/>
    <m/>
    <m/>
    <m/>
    <m/>
    <m/>
    <m/>
    <m/>
    <m/>
    <m/>
    <m/>
    <m/>
  </r>
  <r>
    <m/>
    <s v="V100035"/>
    <s v="2022-0028"/>
    <x v="166"/>
    <m/>
    <s v="Wagon"/>
    <n v="67"/>
    <m/>
    <x v="57"/>
    <m/>
    <m/>
    <x v="0"/>
    <x v="3"/>
    <n v="1"/>
    <m/>
    <m/>
    <n v="1"/>
    <m/>
    <n v="0"/>
    <n v="0"/>
    <x v="1"/>
    <m/>
    <m/>
    <m/>
    <x v="0"/>
    <m/>
    <m/>
    <m/>
    <e v="#N/A"/>
    <e v="#N/A"/>
    <n v="742"/>
    <x v="1"/>
    <m/>
    <m/>
    <m/>
    <m/>
    <s v="n.a."/>
    <m/>
    <m/>
    <n v="0"/>
    <n v="3"/>
    <m/>
    <e v="#N/A"/>
    <m/>
    <m/>
    <m/>
    <m/>
    <m/>
    <m/>
    <m/>
    <m/>
    <m/>
    <m/>
    <m/>
    <m/>
    <m/>
    <m/>
    <m/>
    <m/>
    <m/>
    <m/>
    <m/>
    <m/>
    <m/>
    <n v="50000"/>
    <m/>
    <m/>
    <s v="Euro"/>
    <n v="31.4"/>
    <m/>
    <m/>
    <m/>
    <m/>
    <e v="#N/A"/>
    <n v="0"/>
    <m/>
    <m/>
    <m/>
    <m/>
    <m/>
    <m/>
    <m/>
    <m/>
    <m/>
    <m/>
    <m/>
    <m/>
    <m/>
    <m/>
    <m/>
    <m/>
    <m/>
    <m/>
    <m/>
    <m/>
    <m/>
  </r>
  <r>
    <m/>
    <s v="V100035"/>
    <s v="2022-0028"/>
    <x v="166"/>
    <m/>
    <s v="Wagon"/>
    <n v="68"/>
    <m/>
    <x v="57"/>
    <m/>
    <m/>
    <x v="0"/>
    <x v="3"/>
    <n v="1"/>
    <m/>
    <m/>
    <n v="1"/>
    <m/>
    <n v="0"/>
    <n v="0"/>
    <x v="1"/>
    <m/>
    <m/>
    <m/>
    <x v="0"/>
    <m/>
    <m/>
    <m/>
    <e v="#N/A"/>
    <e v="#N/A"/>
    <n v="742"/>
    <x v="1"/>
    <m/>
    <m/>
    <m/>
    <m/>
    <s v="n.a."/>
    <m/>
    <m/>
    <n v="0"/>
    <n v="3"/>
    <m/>
    <e v="#N/A"/>
    <m/>
    <m/>
    <m/>
    <m/>
    <m/>
    <m/>
    <m/>
    <m/>
    <m/>
    <m/>
    <m/>
    <m/>
    <m/>
    <m/>
    <m/>
    <m/>
    <m/>
    <m/>
    <m/>
    <m/>
    <m/>
    <n v="50000"/>
    <m/>
    <m/>
    <s v="Euro"/>
    <n v="31.4"/>
    <m/>
    <m/>
    <m/>
    <m/>
    <e v="#N/A"/>
    <n v="0"/>
    <m/>
    <m/>
    <m/>
    <m/>
    <m/>
    <m/>
    <m/>
    <m/>
    <m/>
    <m/>
    <m/>
    <m/>
    <m/>
    <m/>
    <m/>
    <m/>
    <m/>
    <m/>
    <m/>
    <m/>
    <m/>
  </r>
  <r>
    <m/>
    <s v="V100035"/>
    <s v="2022-0028"/>
    <x v="166"/>
    <m/>
    <s v="Wagon"/>
    <n v="69"/>
    <m/>
    <x v="57"/>
    <m/>
    <m/>
    <x v="0"/>
    <x v="3"/>
    <n v="1"/>
    <m/>
    <m/>
    <n v="1"/>
    <m/>
    <n v="0"/>
    <n v="0"/>
    <x v="1"/>
    <m/>
    <m/>
    <m/>
    <x v="0"/>
    <m/>
    <m/>
    <m/>
    <e v="#N/A"/>
    <e v="#N/A"/>
    <n v="742"/>
    <x v="1"/>
    <m/>
    <m/>
    <m/>
    <m/>
    <s v="n.a."/>
    <m/>
    <m/>
    <n v="0"/>
    <n v="3"/>
    <m/>
    <e v="#N/A"/>
    <m/>
    <m/>
    <m/>
    <m/>
    <m/>
    <m/>
    <m/>
    <m/>
    <m/>
    <m/>
    <m/>
    <m/>
    <m/>
    <m/>
    <m/>
    <m/>
    <m/>
    <m/>
    <m/>
    <m/>
    <m/>
    <n v="50000"/>
    <m/>
    <m/>
    <s v="Euro"/>
    <n v="31.4"/>
    <m/>
    <m/>
    <m/>
    <m/>
    <e v="#N/A"/>
    <n v="0"/>
    <m/>
    <m/>
    <m/>
    <m/>
    <m/>
    <m/>
    <m/>
    <m/>
    <m/>
    <m/>
    <m/>
    <m/>
    <m/>
    <m/>
    <m/>
    <m/>
    <m/>
    <m/>
    <m/>
    <m/>
    <m/>
  </r>
  <r>
    <m/>
    <s v="V100035"/>
    <s v="2022-0028"/>
    <x v="166"/>
    <m/>
    <s v="Wagon"/>
    <n v="70"/>
    <m/>
    <x v="57"/>
    <m/>
    <m/>
    <x v="0"/>
    <x v="3"/>
    <n v="1"/>
    <m/>
    <m/>
    <n v="1"/>
    <m/>
    <n v="0"/>
    <n v="0"/>
    <x v="1"/>
    <m/>
    <m/>
    <m/>
    <x v="0"/>
    <m/>
    <m/>
    <m/>
    <e v="#N/A"/>
    <e v="#N/A"/>
    <n v="742"/>
    <x v="1"/>
    <m/>
    <m/>
    <m/>
    <m/>
    <s v="n.a."/>
    <m/>
    <m/>
    <n v="0"/>
    <n v="3"/>
    <m/>
    <e v="#N/A"/>
    <m/>
    <m/>
    <m/>
    <m/>
    <m/>
    <m/>
    <m/>
    <m/>
    <m/>
    <m/>
    <m/>
    <m/>
    <m/>
    <m/>
    <m/>
    <m/>
    <m/>
    <m/>
    <m/>
    <m/>
    <m/>
    <n v="50000"/>
    <m/>
    <m/>
    <s v="Euro"/>
    <n v="31.4"/>
    <m/>
    <m/>
    <m/>
    <m/>
    <e v="#N/A"/>
    <n v="0"/>
    <m/>
    <m/>
    <m/>
    <m/>
    <m/>
    <m/>
    <m/>
    <m/>
    <m/>
    <m/>
    <m/>
    <m/>
    <m/>
    <m/>
    <m/>
    <m/>
    <m/>
    <m/>
    <m/>
    <m/>
    <m/>
  </r>
  <r>
    <m/>
    <s v="V100035"/>
    <s v="2022-0028"/>
    <x v="166"/>
    <m/>
    <s v="Wagon"/>
    <n v="71"/>
    <m/>
    <x v="57"/>
    <m/>
    <m/>
    <x v="0"/>
    <x v="3"/>
    <n v="1"/>
    <m/>
    <m/>
    <n v="1"/>
    <m/>
    <n v="0"/>
    <n v="0"/>
    <x v="1"/>
    <m/>
    <m/>
    <m/>
    <x v="0"/>
    <m/>
    <m/>
    <m/>
    <e v="#N/A"/>
    <e v="#N/A"/>
    <n v="742"/>
    <x v="1"/>
    <m/>
    <m/>
    <m/>
    <m/>
    <s v="n.a."/>
    <m/>
    <m/>
    <n v="0"/>
    <n v="3"/>
    <m/>
    <e v="#N/A"/>
    <m/>
    <m/>
    <m/>
    <m/>
    <m/>
    <m/>
    <m/>
    <m/>
    <m/>
    <m/>
    <m/>
    <m/>
    <m/>
    <m/>
    <m/>
    <m/>
    <m/>
    <m/>
    <m/>
    <m/>
    <m/>
    <n v="50000"/>
    <m/>
    <m/>
    <s v="Euro"/>
    <n v="31.4"/>
    <m/>
    <m/>
    <m/>
    <m/>
    <e v="#N/A"/>
    <n v="0"/>
    <m/>
    <m/>
    <m/>
    <m/>
    <m/>
    <m/>
    <m/>
    <m/>
    <m/>
    <m/>
    <m/>
    <m/>
    <m/>
    <m/>
    <m/>
    <m/>
    <m/>
    <m/>
    <m/>
    <m/>
    <m/>
  </r>
  <r>
    <m/>
    <s v="V100035"/>
    <s v="2022-0028"/>
    <x v="166"/>
    <m/>
    <s v="Wagon"/>
    <n v="72"/>
    <m/>
    <x v="57"/>
    <m/>
    <m/>
    <x v="0"/>
    <x v="3"/>
    <n v="1"/>
    <m/>
    <m/>
    <n v="1"/>
    <m/>
    <n v="0"/>
    <n v="0"/>
    <x v="1"/>
    <m/>
    <m/>
    <m/>
    <x v="0"/>
    <m/>
    <m/>
    <m/>
    <e v="#N/A"/>
    <e v="#N/A"/>
    <n v="742"/>
    <x v="1"/>
    <m/>
    <m/>
    <m/>
    <m/>
    <s v="n.a."/>
    <m/>
    <m/>
    <n v="0"/>
    <n v="3"/>
    <m/>
    <e v="#N/A"/>
    <m/>
    <m/>
    <m/>
    <m/>
    <m/>
    <m/>
    <m/>
    <m/>
    <m/>
    <m/>
    <m/>
    <m/>
    <m/>
    <m/>
    <m/>
    <m/>
    <m/>
    <m/>
    <m/>
    <m/>
    <m/>
    <n v="50000"/>
    <m/>
    <m/>
    <s v="Euro"/>
    <n v="31.4"/>
    <m/>
    <m/>
    <m/>
    <m/>
    <e v="#N/A"/>
    <n v="0"/>
    <m/>
    <m/>
    <m/>
    <m/>
    <m/>
    <m/>
    <m/>
    <m/>
    <m/>
    <m/>
    <m/>
    <m/>
    <m/>
    <m/>
    <m/>
    <m/>
    <m/>
    <m/>
    <m/>
    <m/>
    <m/>
  </r>
  <r>
    <m/>
    <s v="V100035"/>
    <s v="2022-0028"/>
    <x v="166"/>
    <m/>
    <s v="Wagon"/>
    <n v="73"/>
    <m/>
    <x v="57"/>
    <m/>
    <m/>
    <x v="0"/>
    <x v="3"/>
    <n v="1"/>
    <m/>
    <m/>
    <n v="1"/>
    <m/>
    <n v="0"/>
    <n v="0"/>
    <x v="1"/>
    <m/>
    <m/>
    <m/>
    <x v="0"/>
    <m/>
    <m/>
    <m/>
    <e v="#N/A"/>
    <e v="#N/A"/>
    <n v="742"/>
    <x v="1"/>
    <m/>
    <m/>
    <m/>
    <m/>
    <s v="n.a."/>
    <m/>
    <m/>
    <n v="0"/>
    <n v="3"/>
    <m/>
    <e v="#N/A"/>
    <m/>
    <m/>
    <m/>
    <m/>
    <m/>
    <m/>
    <m/>
    <m/>
    <m/>
    <m/>
    <m/>
    <m/>
    <m/>
    <m/>
    <m/>
    <m/>
    <m/>
    <m/>
    <m/>
    <m/>
    <m/>
    <n v="50000"/>
    <m/>
    <m/>
    <s v="Euro"/>
    <n v="31.4"/>
    <m/>
    <m/>
    <m/>
    <m/>
    <e v="#N/A"/>
    <n v="0"/>
    <m/>
    <m/>
    <m/>
    <m/>
    <m/>
    <m/>
    <m/>
    <m/>
    <m/>
    <m/>
    <m/>
    <m/>
    <m/>
    <m/>
    <m/>
    <m/>
    <m/>
    <m/>
    <m/>
    <m/>
    <m/>
  </r>
  <r>
    <m/>
    <s v="V100035"/>
    <s v="2022-0028"/>
    <x v="166"/>
    <m/>
    <s v="Wagon"/>
    <n v="74"/>
    <m/>
    <x v="57"/>
    <m/>
    <m/>
    <x v="0"/>
    <x v="3"/>
    <n v="1"/>
    <m/>
    <m/>
    <n v="1"/>
    <m/>
    <n v="0"/>
    <n v="0"/>
    <x v="1"/>
    <m/>
    <m/>
    <m/>
    <x v="0"/>
    <m/>
    <m/>
    <m/>
    <e v="#N/A"/>
    <e v="#N/A"/>
    <n v="742"/>
    <x v="1"/>
    <m/>
    <m/>
    <m/>
    <m/>
    <s v="n.a."/>
    <m/>
    <m/>
    <n v="0"/>
    <n v="3"/>
    <m/>
    <e v="#N/A"/>
    <m/>
    <m/>
    <m/>
    <m/>
    <m/>
    <m/>
    <m/>
    <m/>
    <m/>
    <m/>
    <m/>
    <m/>
    <m/>
    <m/>
    <m/>
    <m/>
    <m/>
    <m/>
    <m/>
    <m/>
    <m/>
    <n v="50000"/>
    <m/>
    <m/>
    <s v="Euro"/>
    <n v="31.4"/>
    <m/>
    <m/>
    <m/>
    <m/>
    <e v="#N/A"/>
    <n v="0"/>
    <m/>
    <m/>
    <m/>
    <m/>
    <m/>
    <m/>
    <m/>
    <m/>
    <m/>
    <m/>
    <m/>
    <m/>
    <m/>
    <m/>
    <m/>
    <m/>
    <m/>
    <m/>
    <m/>
    <m/>
    <m/>
  </r>
  <r>
    <m/>
    <s v="V100035"/>
    <s v="2022-0028"/>
    <x v="166"/>
    <m/>
    <s v="Wagon"/>
    <n v="75"/>
    <m/>
    <x v="57"/>
    <m/>
    <m/>
    <x v="0"/>
    <x v="3"/>
    <n v="1"/>
    <m/>
    <m/>
    <n v="1"/>
    <m/>
    <n v="0"/>
    <n v="0"/>
    <x v="1"/>
    <m/>
    <m/>
    <m/>
    <x v="0"/>
    <m/>
    <m/>
    <m/>
    <e v="#N/A"/>
    <e v="#N/A"/>
    <n v="742"/>
    <x v="1"/>
    <m/>
    <m/>
    <m/>
    <m/>
    <s v="n.a."/>
    <m/>
    <m/>
    <n v="0"/>
    <n v="3"/>
    <m/>
    <e v="#N/A"/>
    <m/>
    <m/>
    <m/>
    <m/>
    <m/>
    <m/>
    <m/>
    <m/>
    <m/>
    <m/>
    <m/>
    <m/>
    <m/>
    <m/>
    <m/>
    <m/>
    <m/>
    <m/>
    <m/>
    <m/>
    <m/>
    <n v="50000"/>
    <m/>
    <m/>
    <s v="Euro"/>
    <n v="31.4"/>
    <m/>
    <m/>
    <m/>
    <m/>
    <e v="#N/A"/>
    <n v="0"/>
    <m/>
    <m/>
    <m/>
    <m/>
    <m/>
    <m/>
    <m/>
    <m/>
    <m/>
    <m/>
    <m/>
    <m/>
    <m/>
    <m/>
    <m/>
    <m/>
    <m/>
    <m/>
    <m/>
    <m/>
    <m/>
  </r>
  <r>
    <m/>
    <s v="V100035"/>
    <s v="2022-0028"/>
    <x v="166"/>
    <m/>
    <s v="Wagon"/>
    <n v="76"/>
    <m/>
    <x v="57"/>
    <m/>
    <m/>
    <x v="0"/>
    <x v="3"/>
    <n v="1"/>
    <m/>
    <m/>
    <n v="1"/>
    <m/>
    <n v="0"/>
    <n v="0"/>
    <x v="1"/>
    <m/>
    <m/>
    <m/>
    <x v="0"/>
    <m/>
    <m/>
    <m/>
    <e v="#N/A"/>
    <e v="#N/A"/>
    <n v="742"/>
    <x v="1"/>
    <m/>
    <m/>
    <m/>
    <m/>
    <s v="n.a."/>
    <m/>
    <m/>
    <n v="0"/>
    <n v="3"/>
    <m/>
    <e v="#N/A"/>
    <m/>
    <m/>
    <m/>
    <m/>
    <m/>
    <m/>
    <m/>
    <m/>
    <m/>
    <m/>
    <m/>
    <m/>
    <m/>
    <m/>
    <m/>
    <m/>
    <m/>
    <m/>
    <m/>
    <m/>
    <m/>
    <n v="50000"/>
    <m/>
    <m/>
    <s v="Euro"/>
    <n v="31.4"/>
    <m/>
    <m/>
    <m/>
    <m/>
    <e v="#N/A"/>
    <n v="0"/>
    <m/>
    <m/>
    <m/>
    <m/>
    <m/>
    <m/>
    <m/>
    <m/>
    <m/>
    <m/>
    <m/>
    <m/>
    <m/>
    <m/>
    <m/>
    <m/>
    <m/>
    <m/>
    <m/>
    <m/>
    <m/>
  </r>
  <r>
    <m/>
    <s v="V100035"/>
    <s v="2022-0028"/>
    <x v="166"/>
    <m/>
    <s v="Wagon"/>
    <n v="77"/>
    <m/>
    <x v="57"/>
    <m/>
    <m/>
    <x v="0"/>
    <x v="3"/>
    <n v="1"/>
    <m/>
    <m/>
    <n v="1"/>
    <m/>
    <n v="0"/>
    <n v="0"/>
    <x v="1"/>
    <m/>
    <m/>
    <m/>
    <x v="0"/>
    <m/>
    <m/>
    <m/>
    <e v="#N/A"/>
    <e v="#N/A"/>
    <n v="742"/>
    <x v="1"/>
    <m/>
    <m/>
    <m/>
    <m/>
    <s v="n.a."/>
    <m/>
    <m/>
    <n v="0"/>
    <n v="3"/>
    <m/>
    <e v="#N/A"/>
    <m/>
    <m/>
    <m/>
    <m/>
    <m/>
    <m/>
    <m/>
    <m/>
    <m/>
    <m/>
    <m/>
    <m/>
    <m/>
    <m/>
    <m/>
    <m/>
    <m/>
    <m/>
    <m/>
    <m/>
    <m/>
    <n v="50000"/>
    <m/>
    <m/>
    <s v="Euro"/>
    <n v="31.4"/>
    <m/>
    <m/>
    <m/>
    <m/>
    <e v="#N/A"/>
    <n v="0"/>
    <m/>
    <m/>
    <m/>
    <m/>
    <m/>
    <m/>
    <m/>
    <m/>
    <m/>
    <m/>
    <m/>
    <m/>
    <m/>
    <m/>
    <m/>
    <m/>
    <m/>
    <m/>
    <m/>
    <m/>
    <m/>
  </r>
  <r>
    <m/>
    <s v="V100035"/>
    <s v="2022-0028"/>
    <x v="166"/>
    <m/>
    <s v="Wagon"/>
    <n v="78"/>
    <m/>
    <x v="57"/>
    <m/>
    <m/>
    <x v="0"/>
    <x v="3"/>
    <n v="1"/>
    <m/>
    <m/>
    <n v="1"/>
    <m/>
    <n v="0"/>
    <n v="0"/>
    <x v="1"/>
    <m/>
    <m/>
    <m/>
    <x v="0"/>
    <m/>
    <m/>
    <m/>
    <e v="#N/A"/>
    <e v="#N/A"/>
    <n v="742"/>
    <x v="1"/>
    <m/>
    <m/>
    <m/>
    <m/>
    <s v="n.a."/>
    <m/>
    <m/>
    <n v="0"/>
    <n v="3"/>
    <m/>
    <e v="#N/A"/>
    <m/>
    <m/>
    <m/>
    <m/>
    <m/>
    <m/>
    <m/>
    <m/>
    <m/>
    <m/>
    <m/>
    <m/>
    <m/>
    <m/>
    <m/>
    <m/>
    <m/>
    <m/>
    <m/>
    <m/>
    <m/>
    <n v="50000"/>
    <m/>
    <m/>
    <s v="Euro"/>
    <n v="31.4"/>
    <m/>
    <m/>
    <m/>
    <m/>
    <e v="#N/A"/>
    <n v="0"/>
    <m/>
    <m/>
    <m/>
    <m/>
    <m/>
    <m/>
    <m/>
    <m/>
    <m/>
    <m/>
    <m/>
    <m/>
    <m/>
    <m/>
    <m/>
    <m/>
    <m/>
    <m/>
    <m/>
    <m/>
    <m/>
  </r>
  <r>
    <m/>
    <s v="V100035"/>
    <s v="2022-0028"/>
    <x v="166"/>
    <m/>
    <s v="Wagon"/>
    <n v="79"/>
    <m/>
    <x v="57"/>
    <m/>
    <m/>
    <x v="0"/>
    <x v="3"/>
    <n v="1"/>
    <m/>
    <m/>
    <n v="1"/>
    <m/>
    <n v="0"/>
    <n v="0"/>
    <x v="1"/>
    <m/>
    <m/>
    <m/>
    <x v="0"/>
    <m/>
    <m/>
    <m/>
    <e v="#N/A"/>
    <e v="#N/A"/>
    <n v="742"/>
    <x v="1"/>
    <m/>
    <m/>
    <m/>
    <m/>
    <s v="n.a."/>
    <m/>
    <m/>
    <n v="0"/>
    <n v="3"/>
    <m/>
    <e v="#N/A"/>
    <m/>
    <m/>
    <m/>
    <m/>
    <m/>
    <m/>
    <m/>
    <m/>
    <m/>
    <m/>
    <m/>
    <m/>
    <m/>
    <m/>
    <m/>
    <m/>
    <m/>
    <m/>
    <m/>
    <m/>
    <m/>
    <n v="50000"/>
    <m/>
    <m/>
    <s v="Euro"/>
    <n v="31.4"/>
    <m/>
    <m/>
    <m/>
    <m/>
    <e v="#N/A"/>
    <n v="0"/>
    <m/>
    <m/>
    <m/>
    <m/>
    <m/>
    <m/>
    <m/>
    <m/>
    <m/>
    <m/>
    <m/>
    <m/>
    <m/>
    <m/>
    <m/>
    <m/>
    <m/>
    <m/>
    <m/>
    <m/>
    <m/>
  </r>
  <r>
    <m/>
    <s v="V100035"/>
    <s v="2022-0028"/>
    <x v="166"/>
    <m/>
    <s v="Wagon"/>
    <n v="80"/>
    <m/>
    <x v="57"/>
    <m/>
    <m/>
    <x v="0"/>
    <x v="3"/>
    <n v="1"/>
    <m/>
    <m/>
    <n v="1"/>
    <m/>
    <n v="0"/>
    <n v="0"/>
    <x v="1"/>
    <m/>
    <m/>
    <m/>
    <x v="0"/>
    <m/>
    <m/>
    <m/>
    <e v="#N/A"/>
    <e v="#N/A"/>
    <n v="742"/>
    <x v="1"/>
    <m/>
    <m/>
    <m/>
    <m/>
    <s v="n.a."/>
    <m/>
    <m/>
    <n v="0"/>
    <n v="3"/>
    <m/>
    <e v="#N/A"/>
    <m/>
    <m/>
    <m/>
    <m/>
    <m/>
    <m/>
    <m/>
    <m/>
    <m/>
    <m/>
    <m/>
    <m/>
    <m/>
    <m/>
    <m/>
    <m/>
    <m/>
    <m/>
    <m/>
    <m/>
    <m/>
    <n v="50000"/>
    <m/>
    <m/>
    <s v="Euro"/>
    <n v="31.4"/>
    <m/>
    <m/>
    <m/>
    <m/>
    <e v="#N/A"/>
    <n v="0"/>
    <m/>
    <m/>
    <m/>
    <m/>
    <m/>
    <m/>
    <m/>
    <m/>
    <m/>
    <m/>
    <m/>
    <m/>
    <m/>
    <m/>
    <m/>
    <m/>
    <m/>
    <m/>
    <m/>
    <m/>
    <m/>
  </r>
  <r>
    <m/>
    <s v="V100035"/>
    <s v="2022-0028"/>
    <x v="166"/>
    <m/>
    <s v="Wagon"/>
    <n v="81"/>
    <m/>
    <x v="57"/>
    <m/>
    <m/>
    <x v="0"/>
    <x v="3"/>
    <n v="1"/>
    <m/>
    <m/>
    <n v="1"/>
    <m/>
    <n v="0"/>
    <n v="0"/>
    <x v="1"/>
    <m/>
    <m/>
    <m/>
    <x v="0"/>
    <m/>
    <m/>
    <m/>
    <e v="#N/A"/>
    <e v="#N/A"/>
    <n v="742"/>
    <x v="1"/>
    <m/>
    <m/>
    <m/>
    <m/>
    <s v="n.a."/>
    <m/>
    <m/>
    <n v="0"/>
    <n v="3"/>
    <m/>
    <e v="#N/A"/>
    <m/>
    <m/>
    <m/>
    <m/>
    <m/>
    <m/>
    <m/>
    <m/>
    <m/>
    <m/>
    <m/>
    <m/>
    <m/>
    <m/>
    <m/>
    <m/>
    <m/>
    <m/>
    <m/>
    <m/>
    <m/>
    <n v="50000"/>
    <m/>
    <m/>
    <s v="Euro"/>
    <n v="31.4"/>
    <m/>
    <m/>
    <m/>
    <m/>
    <e v="#N/A"/>
    <n v="0"/>
    <m/>
    <m/>
    <m/>
    <m/>
    <m/>
    <m/>
    <m/>
    <m/>
    <m/>
    <m/>
    <m/>
    <m/>
    <m/>
    <m/>
    <m/>
    <m/>
    <m/>
    <m/>
    <m/>
    <m/>
    <m/>
  </r>
  <r>
    <m/>
    <s v="V100035"/>
    <s v="2022-0028"/>
    <x v="166"/>
    <m/>
    <s v="Wagon"/>
    <n v="82"/>
    <m/>
    <x v="57"/>
    <m/>
    <m/>
    <x v="0"/>
    <x v="3"/>
    <n v="1"/>
    <m/>
    <m/>
    <n v="1"/>
    <m/>
    <n v="0"/>
    <n v="0"/>
    <x v="1"/>
    <m/>
    <m/>
    <m/>
    <x v="0"/>
    <m/>
    <m/>
    <m/>
    <e v="#N/A"/>
    <e v="#N/A"/>
    <n v="742"/>
    <x v="1"/>
    <m/>
    <m/>
    <m/>
    <m/>
    <s v="n.a."/>
    <m/>
    <m/>
    <n v="0"/>
    <n v="3"/>
    <m/>
    <e v="#N/A"/>
    <m/>
    <m/>
    <m/>
    <m/>
    <m/>
    <m/>
    <m/>
    <m/>
    <m/>
    <m/>
    <m/>
    <m/>
    <m/>
    <m/>
    <m/>
    <m/>
    <m/>
    <m/>
    <m/>
    <m/>
    <m/>
    <n v="50000"/>
    <m/>
    <m/>
    <s v="Euro"/>
    <n v="31.4"/>
    <m/>
    <m/>
    <m/>
    <m/>
    <e v="#N/A"/>
    <n v="0"/>
    <m/>
    <m/>
    <m/>
    <m/>
    <m/>
    <m/>
    <m/>
    <m/>
    <m/>
    <m/>
    <m/>
    <m/>
    <m/>
    <m/>
    <m/>
    <m/>
    <m/>
    <m/>
    <m/>
    <m/>
    <m/>
  </r>
  <r>
    <m/>
    <s v="V100035"/>
    <s v="2022-0028"/>
    <x v="166"/>
    <m/>
    <s v="Wagon"/>
    <n v="83"/>
    <m/>
    <x v="57"/>
    <m/>
    <m/>
    <x v="0"/>
    <x v="3"/>
    <n v="1"/>
    <m/>
    <m/>
    <n v="1"/>
    <m/>
    <n v="0"/>
    <n v="0"/>
    <x v="1"/>
    <m/>
    <m/>
    <m/>
    <x v="0"/>
    <m/>
    <m/>
    <m/>
    <e v="#N/A"/>
    <e v="#N/A"/>
    <n v="742"/>
    <x v="1"/>
    <m/>
    <m/>
    <m/>
    <m/>
    <s v="n.a."/>
    <m/>
    <m/>
    <n v="0"/>
    <n v="3"/>
    <m/>
    <e v="#N/A"/>
    <m/>
    <m/>
    <m/>
    <m/>
    <m/>
    <m/>
    <m/>
    <m/>
    <m/>
    <m/>
    <m/>
    <m/>
    <m/>
    <m/>
    <m/>
    <m/>
    <m/>
    <m/>
    <m/>
    <m/>
    <m/>
    <n v="50000"/>
    <m/>
    <m/>
    <s v="Euro"/>
    <n v="31.4"/>
    <m/>
    <m/>
    <m/>
    <m/>
    <e v="#N/A"/>
    <n v="0"/>
    <m/>
    <m/>
    <m/>
    <m/>
    <m/>
    <m/>
    <m/>
    <m/>
    <m/>
    <m/>
    <m/>
    <m/>
    <m/>
    <m/>
    <m/>
    <m/>
    <m/>
    <m/>
    <m/>
    <m/>
    <m/>
  </r>
  <r>
    <m/>
    <s v="V100035"/>
    <s v="2022-0028"/>
    <x v="166"/>
    <m/>
    <s v="Wagon"/>
    <n v="84"/>
    <m/>
    <x v="57"/>
    <m/>
    <m/>
    <x v="0"/>
    <x v="3"/>
    <n v="1"/>
    <m/>
    <m/>
    <n v="1"/>
    <m/>
    <n v="0"/>
    <n v="0"/>
    <x v="1"/>
    <m/>
    <m/>
    <m/>
    <x v="0"/>
    <m/>
    <m/>
    <m/>
    <e v="#N/A"/>
    <e v="#N/A"/>
    <n v="742"/>
    <x v="1"/>
    <m/>
    <m/>
    <m/>
    <m/>
    <s v="n.a."/>
    <m/>
    <m/>
    <n v="0"/>
    <n v="3"/>
    <m/>
    <e v="#N/A"/>
    <m/>
    <m/>
    <m/>
    <m/>
    <m/>
    <m/>
    <m/>
    <m/>
    <m/>
    <m/>
    <m/>
    <m/>
    <m/>
    <m/>
    <m/>
    <m/>
    <m/>
    <m/>
    <m/>
    <m/>
    <m/>
    <n v="50000"/>
    <m/>
    <m/>
    <s v="Euro"/>
    <n v="31.4"/>
    <m/>
    <m/>
    <m/>
    <m/>
    <e v="#N/A"/>
    <n v="0"/>
    <m/>
    <m/>
    <m/>
    <m/>
    <m/>
    <m/>
    <m/>
    <m/>
    <m/>
    <m/>
    <m/>
    <m/>
    <m/>
    <m/>
    <m/>
    <m/>
    <m/>
    <m/>
    <m/>
    <m/>
    <m/>
  </r>
  <r>
    <m/>
    <s v="V100035"/>
    <s v="2022-0028"/>
    <x v="166"/>
    <m/>
    <s v="Wagon"/>
    <n v="85"/>
    <m/>
    <x v="57"/>
    <m/>
    <m/>
    <x v="0"/>
    <x v="3"/>
    <n v="1"/>
    <m/>
    <m/>
    <n v="1"/>
    <m/>
    <n v="0"/>
    <n v="0"/>
    <x v="1"/>
    <m/>
    <m/>
    <m/>
    <x v="0"/>
    <m/>
    <m/>
    <m/>
    <e v="#N/A"/>
    <e v="#N/A"/>
    <n v="742"/>
    <x v="1"/>
    <m/>
    <m/>
    <m/>
    <m/>
    <s v="n.a."/>
    <m/>
    <m/>
    <n v="0"/>
    <n v="3"/>
    <m/>
    <e v="#N/A"/>
    <m/>
    <m/>
    <m/>
    <m/>
    <m/>
    <m/>
    <m/>
    <m/>
    <m/>
    <m/>
    <m/>
    <m/>
    <m/>
    <m/>
    <m/>
    <m/>
    <m/>
    <m/>
    <m/>
    <m/>
    <m/>
    <n v="50000"/>
    <m/>
    <m/>
    <s v="Euro"/>
    <n v="31.4"/>
    <m/>
    <m/>
    <m/>
    <m/>
    <e v="#N/A"/>
    <n v="0"/>
    <m/>
    <m/>
    <m/>
    <m/>
    <m/>
    <m/>
    <m/>
    <m/>
    <m/>
    <m/>
    <m/>
    <m/>
    <m/>
    <m/>
    <m/>
    <m/>
    <m/>
    <m/>
    <m/>
    <m/>
    <m/>
  </r>
  <r>
    <m/>
    <s v="V100035"/>
    <s v="2022-0028"/>
    <x v="166"/>
    <m/>
    <s v="Wagon"/>
    <n v="86"/>
    <m/>
    <x v="57"/>
    <m/>
    <m/>
    <x v="0"/>
    <x v="3"/>
    <n v="1"/>
    <m/>
    <m/>
    <n v="1"/>
    <m/>
    <n v="0"/>
    <n v="0"/>
    <x v="1"/>
    <m/>
    <m/>
    <m/>
    <x v="0"/>
    <m/>
    <m/>
    <m/>
    <e v="#N/A"/>
    <e v="#N/A"/>
    <n v="742"/>
    <x v="1"/>
    <m/>
    <m/>
    <m/>
    <m/>
    <s v="n.a."/>
    <m/>
    <m/>
    <n v="0"/>
    <n v="3"/>
    <m/>
    <e v="#N/A"/>
    <m/>
    <m/>
    <m/>
    <m/>
    <m/>
    <m/>
    <m/>
    <m/>
    <m/>
    <m/>
    <m/>
    <m/>
    <m/>
    <m/>
    <m/>
    <m/>
    <m/>
    <m/>
    <m/>
    <m/>
    <m/>
    <n v="50000"/>
    <m/>
    <m/>
    <s v="Euro"/>
    <n v="31.4"/>
    <m/>
    <m/>
    <m/>
    <m/>
    <e v="#N/A"/>
    <n v="0"/>
    <m/>
    <m/>
    <m/>
    <m/>
    <m/>
    <m/>
    <m/>
    <m/>
    <m/>
    <m/>
    <m/>
    <m/>
    <m/>
    <m/>
    <m/>
    <m/>
    <m/>
    <m/>
    <m/>
    <m/>
    <m/>
  </r>
  <r>
    <m/>
    <s v="V100035"/>
    <s v="2022-0028"/>
    <x v="166"/>
    <m/>
    <s v="Wagon"/>
    <n v="87"/>
    <m/>
    <x v="57"/>
    <m/>
    <m/>
    <x v="0"/>
    <x v="3"/>
    <n v="1"/>
    <m/>
    <m/>
    <n v="1"/>
    <m/>
    <n v="0"/>
    <n v="0"/>
    <x v="1"/>
    <m/>
    <m/>
    <m/>
    <x v="0"/>
    <m/>
    <m/>
    <m/>
    <e v="#N/A"/>
    <e v="#N/A"/>
    <n v="742"/>
    <x v="1"/>
    <m/>
    <m/>
    <m/>
    <m/>
    <s v="n.a."/>
    <m/>
    <m/>
    <n v="0"/>
    <n v="3"/>
    <m/>
    <e v="#N/A"/>
    <m/>
    <m/>
    <m/>
    <m/>
    <m/>
    <m/>
    <m/>
    <m/>
    <m/>
    <m/>
    <m/>
    <m/>
    <m/>
    <m/>
    <m/>
    <m/>
    <m/>
    <m/>
    <m/>
    <m/>
    <m/>
    <n v="50000"/>
    <m/>
    <m/>
    <s v="Euro"/>
    <n v="31.4"/>
    <m/>
    <m/>
    <m/>
    <m/>
    <e v="#N/A"/>
    <n v="0"/>
    <m/>
    <m/>
    <m/>
    <m/>
    <m/>
    <m/>
    <m/>
    <m/>
    <m/>
    <m/>
    <m/>
    <m/>
    <m/>
    <m/>
    <m/>
    <m/>
    <m/>
    <m/>
    <m/>
    <m/>
    <m/>
  </r>
  <r>
    <m/>
    <s v="V100035"/>
    <s v="2022-0028"/>
    <x v="166"/>
    <m/>
    <s v="Wagon"/>
    <n v="88"/>
    <m/>
    <x v="57"/>
    <m/>
    <m/>
    <x v="0"/>
    <x v="3"/>
    <n v="1"/>
    <m/>
    <m/>
    <n v="1"/>
    <m/>
    <n v="0"/>
    <n v="0"/>
    <x v="1"/>
    <m/>
    <m/>
    <m/>
    <x v="0"/>
    <m/>
    <m/>
    <m/>
    <e v="#N/A"/>
    <e v="#N/A"/>
    <n v="742"/>
    <x v="1"/>
    <m/>
    <m/>
    <m/>
    <m/>
    <s v="n.a."/>
    <m/>
    <m/>
    <n v="0"/>
    <n v="3"/>
    <m/>
    <e v="#N/A"/>
    <m/>
    <m/>
    <m/>
    <m/>
    <m/>
    <m/>
    <m/>
    <m/>
    <m/>
    <m/>
    <m/>
    <m/>
    <m/>
    <m/>
    <m/>
    <m/>
    <m/>
    <m/>
    <m/>
    <m/>
    <m/>
    <n v="50000"/>
    <m/>
    <m/>
    <s v="Euro"/>
    <n v="31.4"/>
    <m/>
    <m/>
    <m/>
    <m/>
    <e v="#N/A"/>
    <n v="0"/>
    <m/>
    <m/>
    <m/>
    <m/>
    <m/>
    <m/>
    <m/>
    <m/>
    <m/>
    <m/>
    <m/>
    <m/>
    <m/>
    <m/>
    <m/>
    <m/>
    <m/>
    <m/>
    <m/>
    <m/>
    <m/>
  </r>
  <r>
    <m/>
    <s v="V100035"/>
    <s v="2022-0028"/>
    <x v="166"/>
    <m/>
    <s v="Wagon"/>
    <n v="89"/>
    <m/>
    <x v="57"/>
    <m/>
    <m/>
    <x v="0"/>
    <x v="3"/>
    <n v="1"/>
    <m/>
    <m/>
    <n v="1"/>
    <m/>
    <n v="0"/>
    <n v="0"/>
    <x v="1"/>
    <m/>
    <m/>
    <m/>
    <x v="0"/>
    <m/>
    <m/>
    <m/>
    <e v="#N/A"/>
    <e v="#N/A"/>
    <n v="742"/>
    <x v="1"/>
    <m/>
    <m/>
    <m/>
    <m/>
    <s v="n.a."/>
    <m/>
    <m/>
    <n v="0"/>
    <n v="3"/>
    <m/>
    <e v="#N/A"/>
    <m/>
    <m/>
    <m/>
    <m/>
    <m/>
    <m/>
    <m/>
    <m/>
    <m/>
    <m/>
    <m/>
    <m/>
    <m/>
    <m/>
    <m/>
    <m/>
    <m/>
    <m/>
    <m/>
    <m/>
    <m/>
    <n v="50000"/>
    <m/>
    <m/>
    <s v="Euro"/>
    <n v="31.4"/>
    <m/>
    <m/>
    <m/>
    <m/>
    <e v="#N/A"/>
    <n v="0"/>
    <m/>
    <m/>
    <m/>
    <m/>
    <m/>
    <m/>
    <m/>
    <m/>
    <m/>
    <m/>
    <m/>
    <m/>
    <m/>
    <m/>
    <m/>
    <m/>
    <m/>
    <m/>
    <m/>
    <m/>
    <m/>
  </r>
  <r>
    <m/>
    <s v="V100035"/>
    <s v="2022-0028"/>
    <x v="166"/>
    <m/>
    <s v="Wagon"/>
    <n v="90"/>
    <m/>
    <x v="57"/>
    <m/>
    <m/>
    <x v="0"/>
    <x v="3"/>
    <n v="1"/>
    <m/>
    <m/>
    <n v="1"/>
    <m/>
    <n v="0"/>
    <n v="0"/>
    <x v="1"/>
    <m/>
    <m/>
    <m/>
    <x v="0"/>
    <m/>
    <m/>
    <m/>
    <e v="#N/A"/>
    <e v="#N/A"/>
    <n v="742"/>
    <x v="1"/>
    <m/>
    <m/>
    <m/>
    <m/>
    <s v="n.a."/>
    <m/>
    <m/>
    <n v="0"/>
    <n v="3"/>
    <m/>
    <e v="#N/A"/>
    <m/>
    <m/>
    <m/>
    <m/>
    <m/>
    <m/>
    <m/>
    <m/>
    <m/>
    <m/>
    <m/>
    <m/>
    <m/>
    <m/>
    <m/>
    <m/>
    <m/>
    <m/>
    <m/>
    <m/>
    <m/>
    <n v="50000"/>
    <m/>
    <m/>
    <s v="Euro"/>
    <n v="31.4"/>
    <m/>
    <m/>
    <m/>
    <m/>
    <e v="#N/A"/>
    <n v="0"/>
    <m/>
    <m/>
    <m/>
    <m/>
    <m/>
    <m/>
    <m/>
    <m/>
    <m/>
    <m/>
    <m/>
    <m/>
    <m/>
    <m/>
    <m/>
    <m/>
    <m/>
    <m/>
    <m/>
    <m/>
    <m/>
  </r>
  <r>
    <m/>
    <s v="V100035"/>
    <s v="2022-0028"/>
    <x v="166"/>
    <m/>
    <s v="Wagon"/>
    <n v="91"/>
    <m/>
    <x v="57"/>
    <m/>
    <m/>
    <x v="0"/>
    <x v="3"/>
    <n v="1"/>
    <m/>
    <m/>
    <n v="1"/>
    <m/>
    <n v="0"/>
    <n v="0"/>
    <x v="1"/>
    <m/>
    <m/>
    <m/>
    <x v="0"/>
    <m/>
    <m/>
    <m/>
    <e v="#N/A"/>
    <e v="#N/A"/>
    <n v="742"/>
    <x v="1"/>
    <m/>
    <m/>
    <m/>
    <m/>
    <s v="n.a."/>
    <m/>
    <m/>
    <n v="0"/>
    <n v="3"/>
    <m/>
    <e v="#N/A"/>
    <m/>
    <m/>
    <m/>
    <m/>
    <m/>
    <m/>
    <m/>
    <m/>
    <m/>
    <m/>
    <m/>
    <m/>
    <m/>
    <m/>
    <m/>
    <m/>
    <m/>
    <m/>
    <m/>
    <m/>
    <m/>
    <n v="50000"/>
    <m/>
    <m/>
    <s v="Euro"/>
    <n v="31.4"/>
    <m/>
    <m/>
    <m/>
    <m/>
    <e v="#N/A"/>
    <n v="0"/>
    <m/>
    <m/>
    <m/>
    <m/>
    <m/>
    <m/>
    <m/>
    <m/>
    <m/>
    <m/>
    <m/>
    <m/>
    <m/>
    <m/>
    <m/>
    <m/>
    <m/>
    <m/>
    <m/>
    <m/>
    <m/>
  </r>
  <r>
    <m/>
    <s v="V100035"/>
    <s v="2022-0028"/>
    <x v="166"/>
    <m/>
    <s v="Wagon"/>
    <n v="94"/>
    <m/>
    <x v="57"/>
    <m/>
    <m/>
    <x v="0"/>
    <x v="3"/>
    <n v="1"/>
    <m/>
    <m/>
    <n v="1"/>
    <m/>
    <n v="0"/>
    <n v="0"/>
    <x v="1"/>
    <m/>
    <m/>
    <m/>
    <x v="0"/>
    <m/>
    <m/>
    <m/>
    <e v="#N/A"/>
    <e v="#N/A"/>
    <n v="742"/>
    <x v="1"/>
    <m/>
    <m/>
    <m/>
    <m/>
    <s v="n.a."/>
    <m/>
    <m/>
    <n v="0"/>
    <n v="3"/>
    <m/>
    <e v="#N/A"/>
    <m/>
    <m/>
    <m/>
    <m/>
    <m/>
    <m/>
    <m/>
    <m/>
    <m/>
    <m/>
    <m/>
    <m/>
    <m/>
    <m/>
    <m/>
    <m/>
    <m/>
    <m/>
    <m/>
    <m/>
    <m/>
    <n v="50000"/>
    <m/>
    <m/>
    <s v="Euro"/>
    <n v="31.4"/>
    <m/>
    <m/>
    <m/>
    <m/>
    <e v="#N/A"/>
    <n v="0"/>
    <m/>
    <m/>
    <m/>
    <m/>
    <m/>
    <m/>
    <m/>
    <m/>
    <m/>
    <m/>
    <m/>
    <m/>
    <m/>
    <m/>
    <m/>
    <m/>
    <m/>
    <m/>
    <m/>
    <m/>
    <m/>
  </r>
  <r>
    <m/>
    <s v="V100035"/>
    <s v="2022-0028"/>
    <x v="166"/>
    <m/>
    <s v="Wagon"/>
    <n v="95"/>
    <m/>
    <x v="57"/>
    <m/>
    <m/>
    <x v="0"/>
    <x v="3"/>
    <n v="1"/>
    <m/>
    <m/>
    <n v="1"/>
    <m/>
    <n v="0"/>
    <n v="0"/>
    <x v="1"/>
    <m/>
    <m/>
    <m/>
    <x v="0"/>
    <m/>
    <m/>
    <m/>
    <e v="#N/A"/>
    <e v="#N/A"/>
    <n v="742"/>
    <x v="1"/>
    <m/>
    <m/>
    <m/>
    <m/>
    <s v="n.a."/>
    <m/>
    <m/>
    <n v="0"/>
    <n v="3"/>
    <m/>
    <e v="#N/A"/>
    <m/>
    <m/>
    <m/>
    <m/>
    <m/>
    <m/>
    <m/>
    <m/>
    <m/>
    <m/>
    <m/>
    <m/>
    <m/>
    <m/>
    <m/>
    <m/>
    <m/>
    <m/>
    <m/>
    <m/>
    <m/>
    <n v="50000"/>
    <m/>
    <m/>
    <s v="Euro"/>
    <n v="31.4"/>
    <m/>
    <m/>
    <m/>
    <m/>
    <e v="#N/A"/>
    <n v="0"/>
    <m/>
    <m/>
    <m/>
    <m/>
    <m/>
    <m/>
    <m/>
    <m/>
    <m/>
    <m/>
    <m/>
    <m/>
    <m/>
    <m/>
    <m/>
    <m/>
    <m/>
    <m/>
    <m/>
    <m/>
    <m/>
  </r>
  <r>
    <m/>
    <s v="V100035"/>
    <s v="2022-0028"/>
    <x v="166"/>
    <m/>
    <s v="Wagon"/>
    <n v="96"/>
    <m/>
    <x v="57"/>
    <m/>
    <m/>
    <x v="0"/>
    <x v="3"/>
    <n v="1"/>
    <m/>
    <m/>
    <n v="1"/>
    <m/>
    <n v="0"/>
    <n v="0"/>
    <x v="1"/>
    <m/>
    <m/>
    <m/>
    <x v="0"/>
    <m/>
    <m/>
    <m/>
    <e v="#N/A"/>
    <e v="#N/A"/>
    <n v="742"/>
    <x v="1"/>
    <m/>
    <m/>
    <m/>
    <m/>
    <s v="n.a."/>
    <m/>
    <m/>
    <n v="0"/>
    <n v="3"/>
    <m/>
    <e v="#N/A"/>
    <m/>
    <m/>
    <m/>
    <m/>
    <m/>
    <m/>
    <m/>
    <m/>
    <m/>
    <m/>
    <m/>
    <m/>
    <m/>
    <m/>
    <m/>
    <m/>
    <m/>
    <m/>
    <m/>
    <m/>
    <m/>
    <n v="50000"/>
    <m/>
    <m/>
    <s v="Euro"/>
    <n v="31.4"/>
    <m/>
    <m/>
    <m/>
    <m/>
    <e v="#N/A"/>
    <n v="0"/>
    <m/>
    <m/>
    <m/>
    <m/>
    <m/>
    <m/>
    <m/>
    <m/>
    <m/>
    <m/>
    <m/>
    <m/>
    <m/>
    <m/>
    <m/>
    <m/>
    <m/>
    <m/>
    <m/>
    <m/>
    <m/>
  </r>
  <r>
    <m/>
    <s v="V100036"/>
    <s v="2022-0030"/>
    <x v="167"/>
    <m/>
    <s v="Header"/>
    <m/>
    <m/>
    <x v="57"/>
    <s v="POL"/>
    <s v="East EU"/>
    <x v="0"/>
    <x v="0"/>
    <n v="40"/>
    <m/>
    <m/>
    <n v="25"/>
    <n v="15"/>
    <n v="0"/>
    <n v="0"/>
    <x v="0"/>
    <m/>
    <m/>
    <m/>
    <x v="0"/>
    <m/>
    <d v="2023-01-31T00:00:00"/>
    <d v="2025-01-31T00:00:00"/>
    <m/>
    <m/>
    <n v="731"/>
    <x v="1"/>
    <m/>
    <s v="MFD-Termination"/>
    <m/>
    <n v="40"/>
    <s v="n.a."/>
    <m/>
    <m/>
    <n v="0"/>
    <n v="3"/>
    <m/>
    <m/>
    <m/>
    <m/>
    <m/>
    <m/>
    <m/>
    <m/>
    <m/>
    <m/>
    <n v="731"/>
    <s v="B"/>
    <n v="65"/>
    <n v="1.4"/>
    <s v="CHE"/>
    <s v="3 Mths Cash Deposit"/>
    <s v="Y"/>
    <s v="N"/>
    <m/>
    <m/>
    <m/>
    <m/>
    <m/>
    <n v="50000"/>
    <m/>
    <m/>
    <s v="Euro"/>
    <n v="19.5"/>
    <n v="0"/>
    <n v="0"/>
    <m/>
    <n v="0"/>
    <n v="19.5"/>
    <n v="0"/>
    <n v="995"/>
    <m/>
    <n v="0.05"/>
    <n v="0"/>
    <s v="0.00"/>
    <n v="0"/>
    <n v="0"/>
    <s v="0.00"/>
    <n v="0"/>
    <n v="19.5"/>
    <n v="0"/>
    <n v="19.5"/>
    <n v="1.010886469673406"/>
    <n v="0"/>
    <n v="19.5"/>
    <n v="19.5"/>
    <n v="2000000"/>
    <n v="0"/>
    <s v="N"/>
    <n v="0"/>
    <n v="283920"/>
  </r>
  <r>
    <m/>
    <s v="V100036"/>
    <s v="2022-0030"/>
    <x v="167"/>
    <n v="1"/>
    <s v="Batch"/>
    <m/>
    <m/>
    <x v="57"/>
    <s v="POL"/>
    <s v="East EU"/>
    <x v="0"/>
    <x v="0"/>
    <n v="25"/>
    <m/>
    <m/>
    <n v="25"/>
    <n v="0"/>
    <n v="0"/>
    <n v="0"/>
    <x v="0"/>
    <m/>
    <m/>
    <m/>
    <x v="0"/>
    <m/>
    <m/>
    <m/>
    <d v="2023-01-31T00:00:00"/>
    <d v="2025-01-31T00:00:00"/>
    <m/>
    <x v="22"/>
    <m/>
    <m/>
    <m/>
    <m/>
    <s v="n.a."/>
    <m/>
    <m/>
    <n v="0"/>
    <n v="3"/>
    <m/>
    <m/>
    <m/>
    <m/>
    <m/>
    <m/>
    <m/>
    <m/>
    <m/>
    <m/>
    <n v="45688"/>
    <s v="B"/>
    <m/>
    <n v="1.4"/>
    <s v="CHE"/>
    <s v="3 Mths Cash Deposit"/>
    <m/>
    <s v="N"/>
    <m/>
    <m/>
    <m/>
    <m/>
    <m/>
    <n v="50000"/>
    <m/>
    <m/>
    <s v="Euro"/>
    <n v="19.5"/>
    <n v="0"/>
    <n v="0"/>
    <m/>
    <n v="0"/>
    <n v="19.5"/>
    <n v="0"/>
    <n v="995"/>
    <m/>
    <n v="0.05"/>
    <n v="0"/>
    <s v="0.00"/>
    <n v="0"/>
    <n v="0"/>
    <s v="0.00"/>
    <n v="0"/>
    <n v="19.29"/>
    <n v="0"/>
    <n v="19.29"/>
    <n v="1.010886469673406"/>
    <n v="0"/>
    <n v="19.5"/>
    <n v="19.5"/>
    <n v="1250000"/>
    <n v="0"/>
    <m/>
    <n v="0"/>
    <n v="177450"/>
  </r>
  <r>
    <m/>
    <s v="V100036"/>
    <s v="2022-0030"/>
    <x v="167"/>
    <n v="1"/>
    <s v="Wagon"/>
    <n v="1"/>
    <m/>
    <x v="57"/>
    <m/>
    <m/>
    <x v="0"/>
    <x v="0"/>
    <n v="1"/>
    <m/>
    <m/>
    <n v="1"/>
    <m/>
    <n v="0"/>
    <n v="0"/>
    <x v="1"/>
    <m/>
    <m/>
    <m/>
    <x v="0"/>
    <m/>
    <m/>
    <m/>
    <e v="#N/A"/>
    <e v="#N/A"/>
    <n v="731"/>
    <x v="1"/>
    <m/>
    <m/>
    <m/>
    <m/>
    <s v="n.a."/>
    <m/>
    <m/>
    <n v="0"/>
    <n v="3"/>
    <m/>
    <e v="#N/A"/>
    <m/>
    <m/>
    <m/>
    <m/>
    <m/>
    <m/>
    <m/>
    <m/>
    <m/>
    <m/>
    <m/>
    <m/>
    <m/>
    <m/>
    <m/>
    <m/>
    <m/>
    <m/>
    <m/>
    <m/>
    <m/>
    <n v="50000"/>
    <m/>
    <m/>
    <s v="Euro"/>
    <n v="19.5"/>
    <m/>
    <m/>
    <m/>
    <m/>
    <e v="#N/A"/>
    <n v="0"/>
    <m/>
    <m/>
    <m/>
    <m/>
    <m/>
    <m/>
    <m/>
    <m/>
    <m/>
    <m/>
    <m/>
    <m/>
    <m/>
    <m/>
    <m/>
    <m/>
    <m/>
    <m/>
    <m/>
    <m/>
    <m/>
  </r>
  <r>
    <m/>
    <s v="V100036"/>
    <s v="2022-0030"/>
    <x v="167"/>
    <n v="1"/>
    <s v="Wagon"/>
    <n v="2"/>
    <m/>
    <x v="57"/>
    <m/>
    <m/>
    <x v="0"/>
    <x v="0"/>
    <n v="1"/>
    <m/>
    <m/>
    <n v="1"/>
    <m/>
    <n v="0"/>
    <n v="0"/>
    <x v="1"/>
    <m/>
    <m/>
    <m/>
    <x v="0"/>
    <m/>
    <m/>
    <m/>
    <e v="#N/A"/>
    <e v="#N/A"/>
    <n v="731"/>
    <x v="1"/>
    <m/>
    <m/>
    <m/>
    <m/>
    <s v="n.a."/>
    <m/>
    <m/>
    <n v="0"/>
    <n v="3"/>
    <m/>
    <e v="#N/A"/>
    <m/>
    <m/>
    <m/>
    <m/>
    <m/>
    <m/>
    <m/>
    <m/>
    <m/>
    <m/>
    <m/>
    <m/>
    <m/>
    <m/>
    <m/>
    <m/>
    <m/>
    <m/>
    <m/>
    <m/>
    <m/>
    <n v="50000"/>
    <m/>
    <m/>
    <s v="Euro"/>
    <n v="19.5"/>
    <m/>
    <m/>
    <m/>
    <m/>
    <e v="#N/A"/>
    <n v="0"/>
    <m/>
    <m/>
    <m/>
    <m/>
    <m/>
    <m/>
    <m/>
    <m/>
    <m/>
    <m/>
    <m/>
    <m/>
    <m/>
    <m/>
    <m/>
    <m/>
    <m/>
    <m/>
    <m/>
    <m/>
    <m/>
  </r>
  <r>
    <m/>
    <s v="V100036"/>
    <s v="2022-0030"/>
    <x v="167"/>
    <n v="1"/>
    <s v="Wagon"/>
    <n v="3"/>
    <m/>
    <x v="57"/>
    <m/>
    <m/>
    <x v="0"/>
    <x v="0"/>
    <n v="1"/>
    <m/>
    <m/>
    <n v="1"/>
    <m/>
    <n v="0"/>
    <n v="0"/>
    <x v="1"/>
    <m/>
    <m/>
    <m/>
    <x v="0"/>
    <m/>
    <m/>
    <m/>
    <e v="#N/A"/>
    <e v="#N/A"/>
    <n v="731"/>
    <x v="1"/>
    <m/>
    <m/>
    <m/>
    <m/>
    <s v="n.a."/>
    <m/>
    <m/>
    <n v="0"/>
    <n v="3"/>
    <m/>
    <e v="#N/A"/>
    <m/>
    <m/>
    <m/>
    <m/>
    <m/>
    <m/>
    <m/>
    <m/>
    <m/>
    <m/>
    <m/>
    <m/>
    <m/>
    <m/>
    <m/>
    <m/>
    <m/>
    <m/>
    <m/>
    <m/>
    <m/>
    <n v="50000"/>
    <m/>
    <m/>
    <s v="Euro"/>
    <n v="19.5"/>
    <m/>
    <m/>
    <m/>
    <m/>
    <e v="#N/A"/>
    <n v="0"/>
    <m/>
    <m/>
    <m/>
    <m/>
    <m/>
    <m/>
    <m/>
    <m/>
    <m/>
    <m/>
    <m/>
    <m/>
    <m/>
    <m/>
    <m/>
    <m/>
    <m/>
    <m/>
    <m/>
    <m/>
    <m/>
  </r>
  <r>
    <m/>
    <s v="V100036"/>
    <s v="2022-0030"/>
    <x v="167"/>
    <n v="1"/>
    <s v="Wagon"/>
    <n v="4"/>
    <m/>
    <x v="57"/>
    <m/>
    <m/>
    <x v="0"/>
    <x v="0"/>
    <n v="1"/>
    <m/>
    <m/>
    <n v="1"/>
    <m/>
    <n v="0"/>
    <n v="0"/>
    <x v="1"/>
    <m/>
    <m/>
    <m/>
    <x v="0"/>
    <m/>
    <m/>
    <m/>
    <e v="#N/A"/>
    <e v="#N/A"/>
    <n v="731"/>
    <x v="1"/>
    <m/>
    <m/>
    <m/>
    <m/>
    <s v="n.a."/>
    <m/>
    <m/>
    <n v="0"/>
    <n v="3"/>
    <m/>
    <e v="#N/A"/>
    <m/>
    <m/>
    <m/>
    <m/>
    <m/>
    <m/>
    <m/>
    <m/>
    <m/>
    <m/>
    <m/>
    <m/>
    <m/>
    <m/>
    <m/>
    <m/>
    <m/>
    <m/>
    <m/>
    <m/>
    <m/>
    <n v="50000"/>
    <m/>
    <m/>
    <s v="Euro"/>
    <n v="19.5"/>
    <m/>
    <m/>
    <m/>
    <m/>
    <e v="#N/A"/>
    <n v="0"/>
    <m/>
    <m/>
    <m/>
    <m/>
    <m/>
    <m/>
    <m/>
    <m/>
    <m/>
    <m/>
    <m/>
    <m/>
    <m/>
    <m/>
    <m/>
    <m/>
    <m/>
    <m/>
    <m/>
    <m/>
    <m/>
  </r>
  <r>
    <m/>
    <s v="V100036"/>
    <s v="2022-0030"/>
    <x v="167"/>
    <n v="1"/>
    <s v="Wagon"/>
    <n v="5"/>
    <m/>
    <x v="57"/>
    <m/>
    <m/>
    <x v="0"/>
    <x v="0"/>
    <n v="1"/>
    <m/>
    <m/>
    <n v="1"/>
    <m/>
    <n v="0"/>
    <n v="0"/>
    <x v="1"/>
    <m/>
    <m/>
    <m/>
    <x v="0"/>
    <m/>
    <m/>
    <m/>
    <e v="#N/A"/>
    <e v="#N/A"/>
    <n v="731"/>
    <x v="1"/>
    <m/>
    <m/>
    <m/>
    <m/>
    <s v="n.a."/>
    <m/>
    <m/>
    <n v="0"/>
    <n v="3"/>
    <m/>
    <e v="#N/A"/>
    <m/>
    <m/>
    <m/>
    <m/>
    <m/>
    <m/>
    <m/>
    <m/>
    <m/>
    <m/>
    <m/>
    <m/>
    <m/>
    <m/>
    <m/>
    <m/>
    <m/>
    <m/>
    <m/>
    <m/>
    <m/>
    <n v="50000"/>
    <m/>
    <m/>
    <s v="Euro"/>
    <n v="19.5"/>
    <m/>
    <m/>
    <m/>
    <m/>
    <e v="#N/A"/>
    <n v="0"/>
    <m/>
    <m/>
    <m/>
    <m/>
    <m/>
    <m/>
    <m/>
    <m/>
    <m/>
    <m/>
    <m/>
    <m/>
    <m/>
    <m/>
    <m/>
    <m/>
    <m/>
    <m/>
    <m/>
    <m/>
    <m/>
  </r>
  <r>
    <m/>
    <s v="V100036"/>
    <s v="2022-0030"/>
    <x v="167"/>
    <n v="1"/>
    <s v="Wagon"/>
    <n v="6"/>
    <m/>
    <x v="57"/>
    <m/>
    <m/>
    <x v="0"/>
    <x v="0"/>
    <n v="1"/>
    <m/>
    <m/>
    <n v="1"/>
    <m/>
    <n v="0"/>
    <n v="0"/>
    <x v="1"/>
    <m/>
    <m/>
    <m/>
    <x v="0"/>
    <m/>
    <m/>
    <m/>
    <e v="#N/A"/>
    <e v="#N/A"/>
    <n v="731"/>
    <x v="1"/>
    <m/>
    <m/>
    <m/>
    <m/>
    <s v="n.a."/>
    <m/>
    <m/>
    <n v="0"/>
    <n v="3"/>
    <m/>
    <e v="#N/A"/>
    <m/>
    <m/>
    <m/>
    <m/>
    <m/>
    <m/>
    <m/>
    <m/>
    <m/>
    <m/>
    <m/>
    <m/>
    <m/>
    <m/>
    <m/>
    <m/>
    <m/>
    <m/>
    <m/>
    <m/>
    <m/>
    <n v="50000"/>
    <m/>
    <m/>
    <s v="Euro"/>
    <n v="19.5"/>
    <m/>
    <m/>
    <m/>
    <m/>
    <e v="#N/A"/>
    <n v="0"/>
    <m/>
    <m/>
    <m/>
    <m/>
    <m/>
    <m/>
    <m/>
    <m/>
    <m/>
    <m/>
    <m/>
    <m/>
    <m/>
    <m/>
    <m/>
    <m/>
    <m/>
    <m/>
    <m/>
    <m/>
    <m/>
  </r>
  <r>
    <m/>
    <s v="V100036"/>
    <s v="2022-0030"/>
    <x v="167"/>
    <n v="1"/>
    <s v="Wagon"/>
    <n v="7"/>
    <m/>
    <x v="57"/>
    <m/>
    <m/>
    <x v="0"/>
    <x v="0"/>
    <n v="1"/>
    <m/>
    <m/>
    <n v="1"/>
    <m/>
    <n v="0"/>
    <n v="0"/>
    <x v="1"/>
    <m/>
    <m/>
    <m/>
    <x v="0"/>
    <m/>
    <m/>
    <m/>
    <e v="#N/A"/>
    <e v="#N/A"/>
    <n v="731"/>
    <x v="1"/>
    <m/>
    <m/>
    <m/>
    <m/>
    <s v="n.a."/>
    <m/>
    <m/>
    <n v="0"/>
    <n v="3"/>
    <m/>
    <e v="#N/A"/>
    <m/>
    <m/>
    <m/>
    <m/>
    <m/>
    <m/>
    <m/>
    <m/>
    <m/>
    <m/>
    <m/>
    <m/>
    <m/>
    <m/>
    <m/>
    <m/>
    <m/>
    <m/>
    <m/>
    <m/>
    <m/>
    <n v="50000"/>
    <m/>
    <m/>
    <s v="Euro"/>
    <n v="19.5"/>
    <m/>
    <m/>
    <m/>
    <m/>
    <e v="#N/A"/>
    <n v="0"/>
    <m/>
    <m/>
    <m/>
    <m/>
    <m/>
    <m/>
    <m/>
    <m/>
    <m/>
    <m/>
    <m/>
    <m/>
    <m/>
    <m/>
    <m/>
    <m/>
    <m/>
    <m/>
    <m/>
    <m/>
    <m/>
  </r>
  <r>
    <m/>
    <s v="V100036"/>
    <s v="2022-0030"/>
    <x v="167"/>
    <n v="1"/>
    <s v="Wagon"/>
    <n v="8"/>
    <m/>
    <x v="57"/>
    <m/>
    <m/>
    <x v="0"/>
    <x v="0"/>
    <n v="1"/>
    <m/>
    <m/>
    <n v="1"/>
    <m/>
    <n v="0"/>
    <n v="0"/>
    <x v="1"/>
    <m/>
    <m/>
    <m/>
    <x v="0"/>
    <m/>
    <m/>
    <m/>
    <e v="#N/A"/>
    <e v="#N/A"/>
    <n v="731"/>
    <x v="1"/>
    <m/>
    <m/>
    <m/>
    <m/>
    <s v="n.a."/>
    <m/>
    <m/>
    <n v="0"/>
    <n v="3"/>
    <m/>
    <e v="#N/A"/>
    <m/>
    <m/>
    <m/>
    <m/>
    <m/>
    <m/>
    <m/>
    <m/>
    <m/>
    <m/>
    <m/>
    <m/>
    <m/>
    <m/>
    <m/>
    <m/>
    <m/>
    <m/>
    <m/>
    <m/>
    <m/>
    <n v="50000"/>
    <m/>
    <m/>
    <s v="Euro"/>
    <n v="19.5"/>
    <m/>
    <m/>
    <m/>
    <m/>
    <e v="#N/A"/>
    <n v="0"/>
    <m/>
    <m/>
    <m/>
    <m/>
    <m/>
    <m/>
    <m/>
    <m/>
    <m/>
    <m/>
    <m/>
    <m/>
    <m/>
    <m/>
    <m/>
    <m/>
    <m/>
    <m/>
    <m/>
    <m/>
    <m/>
  </r>
  <r>
    <m/>
    <s v="V100036"/>
    <s v="2022-0030"/>
    <x v="167"/>
    <n v="1"/>
    <s v="Wagon"/>
    <n v="9"/>
    <m/>
    <x v="57"/>
    <m/>
    <m/>
    <x v="0"/>
    <x v="0"/>
    <n v="1"/>
    <m/>
    <m/>
    <n v="1"/>
    <m/>
    <n v="0"/>
    <n v="0"/>
    <x v="1"/>
    <m/>
    <m/>
    <m/>
    <x v="0"/>
    <m/>
    <m/>
    <m/>
    <e v="#N/A"/>
    <e v="#N/A"/>
    <n v="731"/>
    <x v="1"/>
    <m/>
    <m/>
    <m/>
    <m/>
    <s v="n.a."/>
    <m/>
    <m/>
    <n v="0"/>
    <n v="3"/>
    <m/>
    <e v="#N/A"/>
    <m/>
    <m/>
    <m/>
    <m/>
    <m/>
    <m/>
    <m/>
    <m/>
    <m/>
    <m/>
    <m/>
    <m/>
    <m/>
    <m/>
    <m/>
    <m/>
    <m/>
    <m/>
    <m/>
    <m/>
    <m/>
    <n v="50000"/>
    <m/>
    <m/>
    <s v="Euro"/>
    <n v="19.5"/>
    <m/>
    <m/>
    <m/>
    <m/>
    <e v="#N/A"/>
    <n v="0"/>
    <m/>
    <m/>
    <m/>
    <m/>
    <m/>
    <m/>
    <m/>
    <m/>
    <m/>
    <m/>
    <m/>
    <m/>
    <m/>
    <m/>
    <m/>
    <m/>
    <m/>
    <m/>
    <m/>
    <m/>
    <m/>
  </r>
  <r>
    <m/>
    <s v="V100036"/>
    <s v="2022-0030"/>
    <x v="167"/>
    <n v="1"/>
    <s v="Wagon"/>
    <n v="10"/>
    <m/>
    <x v="57"/>
    <m/>
    <m/>
    <x v="0"/>
    <x v="0"/>
    <n v="1"/>
    <m/>
    <m/>
    <n v="1"/>
    <m/>
    <n v="0"/>
    <n v="0"/>
    <x v="1"/>
    <m/>
    <m/>
    <m/>
    <x v="0"/>
    <m/>
    <m/>
    <m/>
    <e v="#N/A"/>
    <e v="#N/A"/>
    <n v="731"/>
    <x v="1"/>
    <m/>
    <m/>
    <m/>
    <m/>
    <s v="n.a."/>
    <m/>
    <m/>
    <n v="0"/>
    <n v="3"/>
    <m/>
    <e v="#N/A"/>
    <m/>
    <m/>
    <m/>
    <m/>
    <m/>
    <m/>
    <m/>
    <m/>
    <m/>
    <m/>
    <m/>
    <m/>
    <m/>
    <m/>
    <m/>
    <m/>
    <m/>
    <m/>
    <m/>
    <m/>
    <m/>
    <n v="50000"/>
    <m/>
    <m/>
    <s v="Euro"/>
    <n v="19.5"/>
    <m/>
    <m/>
    <m/>
    <m/>
    <e v="#N/A"/>
    <n v="0"/>
    <m/>
    <m/>
    <m/>
    <m/>
    <m/>
    <m/>
    <m/>
    <m/>
    <m/>
    <m/>
    <m/>
    <m/>
    <m/>
    <m/>
    <m/>
    <m/>
    <m/>
    <m/>
    <m/>
    <m/>
    <m/>
  </r>
  <r>
    <m/>
    <s v="V100036"/>
    <s v="2022-0030"/>
    <x v="167"/>
    <n v="1"/>
    <s v="Wagon"/>
    <n v="11"/>
    <m/>
    <x v="57"/>
    <m/>
    <m/>
    <x v="0"/>
    <x v="0"/>
    <n v="1"/>
    <m/>
    <m/>
    <n v="1"/>
    <m/>
    <n v="0"/>
    <n v="0"/>
    <x v="1"/>
    <m/>
    <m/>
    <m/>
    <x v="0"/>
    <m/>
    <m/>
    <m/>
    <e v="#N/A"/>
    <e v="#N/A"/>
    <n v="731"/>
    <x v="1"/>
    <m/>
    <m/>
    <m/>
    <m/>
    <s v="n.a."/>
    <m/>
    <m/>
    <n v="0"/>
    <n v="3"/>
    <m/>
    <e v="#N/A"/>
    <m/>
    <m/>
    <m/>
    <m/>
    <m/>
    <m/>
    <m/>
    <m/>
    <m/>
    <m/>
    <m/>
    <m/>
    <m/>
    <m/>
    <m/>
    <m/>
    <m/>
    <m/>
    <m/>
    <m/>
    <m/>
    <n v="50000"/>
    <m/>
    <m/>
    <s v="Euro"/>
    <n v="19.5"/>
    <m/>
    <m/>
    <m/>
    <m/>
    <e v="#N/A"/>
    <n v="0"/>
    <m/>
    <m/>
    <m/>
    <m/>
    <m/>
    <m/>
    <m/>
    <m/>
    <m/>
    <m/>
    <m/>
    <m/>
    <m/>
    <m/>
    <m/>
    <m/>
    <m/>
    <m/>
    <m/>
    <m/>
    <m/>
  </r>
  <r>
    <m/>
    <s v="V100036"/>
    <s v="2022-0030"/>
    <x v="167"/>
    <n v="1"/>
    <s v="Wagon"/>
    <n v="12"/>
    <m/>
    <x v="57"/>
    <m/>
    <m/>
    <x v="0"/>
    <x v="0"/>
    <n v="1"/>
    <m/>
    <m/>
    <n v="1"/>
    <m/>
    <n v="0"/>
    <n v="0"/>
    <x v="1"/>
    <m/>
    <m/>
    <m/>
    <x v="0"/>
    <m/>
    <m/>
    <m/>
    <e v="#N/A"/>
    <e v="#N/A"/>
    <n v="731"/>
    <x v="1"/>
    <m/>
    <m/>
    <m/>
    <m/>
    <s v="n.a."/>
    <m/>
    <m/>
    <n v="0"/>
    <n v="3"/>
    <m/>
    <e v="#N/A"/>
    <m/>
    <m/>
    <m/>
    <m/>
    <m/>
    <m/>
    <m/>
    <m/>
    <m/>
    <m/>
    <m/>
    <m/>
    <m/>
    <m/>
    <m/>
    <m/>
    <m/>
    <m/>
    <m/>
    <m/>
    <m/>
    <n v="50000"/>
    <m/>
    <m/>
    <s v="Euro"/>
    <n v="19.5"/>
    <m/>
    <m/>
    <m/>
    <m/>
    <e v="#N/A"/>
    <n v="0"/>
    <m/>
    <m/>
    <m/>
    <m/>
    <m/>
    <m/>
    <m/>
    <m/>
    <m/>
    <m/>
    <m/>
    <m/>
    <m/>
    <m/>
    <m/>
    <m/>
    <m/>
    <m/>
    <m/>
    <m/>
    <m/>
  </r>
  <r>
    <m/>
    <s v="V100036"/>
    <s v="2022-0030"/>
    <x v="167"/>
    <n v="1"/>
    <s v="Wagon"/>
    <n v="13"/>
    <m/>
    <x v="57"/>
    <m/>
    <m/>
    <x v="0"/>
    <x v="0"/>
    <n v="1"/>
    <m/>
    <m/>
    <n v="1"/>
    <m/>
    <n v="0"/>
    <n v="0"/>
    <x v="1"/>
    <m/>
    <m/>
    <m/>
    <x v="0"/>
    <m/>
    <m/>
    <m/>
    <e v="#N/A"/>
    <e v="#N/A"/>
    <n v="731"/>
    <x v="1"/>
    <m/>
    <m/>
    <m/>
    <m/>
    <s v="n.a."/>
    <m/>
    <m/>
    <n v="0"/>
    <n v="3"/>
    <m/>
    <e v="#N/A"/>
    <m/>
    <m/>
    <m/>
    <m/>
    <m/>
    <m/>
    <m/>
    <m/>
    <m/>
    <m/>
    <m/>
    <m/>
    <m/>
    <m/>
    <m/>
    <m/>
    <m/>
    <m/>
    <m/>
    <m/>
    <m/>
    <n v="50000"/>
    <m/>
    <m/>
    <s v="Euro"/>
    <n v="19.5"/>
    <m/>
    <m/>
    <m/>
    <m/>
    <e v="#N/A"/>
    <n v="0"/>
    <m/>
    <m/>
    <m/>
    <m/>
    <m/>
    <m/>
    <m/>
    <m/>
    <m/>
    <m/>
    <m/>
    <m/>
    <m/>
    <m/>
    <m/>
    <m/>
    <m/>
    <m/>
    <m/>
    <m/>
    <m/>
  </r>
  <r>
    <m/>
    <s v="V100036"/>
    <s v="2022-0030"/>
    <x v="167"/>
    <n v="1"/>
    <s v="Wagon"/>
    <n v="14"/>
    <m/>
    <x v="57"/>
    <m/>
    <m/>
    <x v="0"/>
    <x v="0"/>
    <n v="1"/>
    <m/>
    <m/>
    <n v="1"/>
    <m/>
    <n v="0"/>
    <n v="0"/>
    <x v="1"/>
    <m/>
    <m/>
    <m/>
    <x v="0"/>
    <m/>
    <m/>
    <m/>
    <e v="#N/A"/>
    <e v="#N/A"/>
    <n v="731"/>
    <x v="1"/>
    <m/>
    <m/>
    <m/>
    <m/>
    <s v="n.a."/>
    <m/>
    <m/>
    <n v="0"/>
    <n v="3"/>
    <m/>
    <e v="#N/A"/>
    <m/>
    <m/>
    <m/>
    <m/>
    <m/>
    <m/>
    <m/>
    <m/>
    <m/>
    <m/>
    <m/>
    <m/>
    <m/>
    <m/>
    <m/>
    <m/>
    <m/>
    <m/>
    <m/>
    <m/>
    <m/>
    <n v="50000"/>
    <m/>
    <m/>
    <s v="Euro"/>
    <n v="19.5"/>
    <m/>
    <m/>
    <m/>
    <m/>
    <e v="#N/A"/>
    <n v="0"/>
    <m/>
    <m/>
    <m/>
    <m/>
    <m/>
    <m/>
    <m/>
    <m/>
    <m/>
    <m/>
    <m/>
    <m/>
    <m/>
    <m/>
    <m/>
    <m/>
    <m/>
    <m/>
    <m/>
    <m/>
    <m/>
  </r>
  <r>
    <m/>
    <s v="V100036"/>
    <s v="2022-0030"/>
    <x v="167"/>
    <n v="1"/>
    <s v="Wagon"/>
    <n v="15"/>
    <m/>
    <x v="57"/>
    <m/>
    <m/>
    <x v="0"/>
    <x v="0"/>
    <n v="1"/>
    <m/>
    <m/>
    <n v="1"/>
    <m/>
    <n v="0"/>
    <n v="0"/>
    <x v="1"/>
    <m/>
    <m/>
    <m/>
    <x v="0"/>
    <m/>
    <m/>
    <m/>
    <e v="#N/A"/>
    <e v="#N/A"/>
    <n v="731"/>
    <x v="1"/>
    <m/>
    <m/>
    <m/>
    <m/>
    <s v="n.a."/>
    <m/>
    <m/>
    <n v="0"/>
    <n v="3"/>
    <m/>
    <e v="#N/A"/>
    <m/>
    <m/>
    <m/>
    <m/>
    <m/>
    <m/>
    <m/>
    <m/>
    <m/>
    <m/>
    <m/>
    <m/>
    <m/>
    <m/>
    <m/>
    <m/>
    <m/>
    <m/>
    <m/>
    <m/>
    <m/>
    <n v="50000"/>
    <m/>
    <m/>
    <s v="Euro"/>
    <n v="19.5"/>
    <m/>
    <m/>
    <m/>
    <m/>
    <e v="#N/A"/>
    <n v="0"/>
    <m/>
    <m/>
    <m/>
    <m/>
    <m/>
    <m/>
    <m/>
    <m/>
    <m/>
    <m/>
    <m/>
    <m/>
    <m/>
    <m/>
    <m/>
    <m/>
    <m/>
    <m/>
    <m/>
    <m/>
    <m/>
  </r>
  <r>
    <m/>
    <s v="V100036"/>
    <s v="2022-0030"/>
    <x v="167"/>
    <n v="1"/>
    <s v="Wagon"/>
    <n v="16"/>
    <m/>
    <x v="57"/>
    <m/>
    <m/>
    <x v="0"/>
    <x v="0"/>
    <n v="1"/>
    <m/>
    <m/>
    <n v="1"/>
    <m/>
    <n v="0"/>
    <n v="0"/>
    <x v="1"/>
    <m/>
    <m/>
    <m/>
    <x v="0"/>
    <m/>
    <m/>
    <m/>
    <e v="#N/A"/>
    <e v="#N/A"/>
    <n v="731"/>
    <x v="1"/>
    <m/>
    <m/>
    <m/>
    <m/>
    <s v="n.a."/>
    <m/>
    <m/>
    <n v="0"/>
    <n v="3"/>
    <m/>
    <e v="#N/A"/>
    <m/>
    <m/>
    <m/>
    <m/>
    <m/>
    <m/>
    <m/>
    <m/>
    <m/>
    <m/>
    <m/>
    <m/>
    <m/>
    <m/>
    <m/>
    <m/>
    <m/>
    <m/>
    <m/>
    <m/>
    <m/>
    <n v="50000"/>
    <m/>
    <m/>
    <s v="Euro"/>
    <n v="19.5"/>
    <m/>
    <m/>
    <m/>
    <m/>
    <e v="#N/A"/>
    <n v="0"/>
    <m/>
    <m/>
    <m/>
    <m/>
    <m/>
    <m/>
    <m/>
    <m/>
    <m/>
    <m/>
    <m/>
    <m/>
    <m/>
    <m/>
    <m/>
    <m/>
    <m/>
    <m/>
    <m/>
    <m/>
    <m/>
  </r>
  <r>
    <m/>
    <s v="V100036"/>
    <s v="2022-0030"/>
    <x v="167"/>
    <n v="1"/>
    <s v="Wagon"/>
    <n v="17"/>
    <m/>
    <x v="57"/>
    <m/>
    <m/>
    <x v="0"/>
    <x v="0"/>
    <n v="1"/>
    <m/>
    <m/>
    <n v="1"/>
    <m/>
    <n v="0"/>
    <n v="0"/>
    <x v="1"/>
    <m/>
    <m/>
    <m/>
    <x v="0"/>
    <m/>
    <m/>
    <m/>
    <e v="#N/A"/>
    <e v="#N/A"/>
    <n v="731"/>
    <x v="1"/>
    <m/>
    <m/>
    <m/>
    <m/>
    <s v="n.a."/>
    <m/>
    <m/>
    <n v="0"/>
    <n v="3"/>
    <m/>
    <e v="#N/A"/>
    <m/>
    <m/>
    <m/>
    <m/>
    <m/>
    <m/>
    <m/>
    <m/>
    <m/>
    <m/>
    <m/>
    <m/>
    <m/>
    <m/>
    <m/>
    <m/>
    <m/>
    <m/>
    <m/>
    <m/>
    <m/>
    <n v="50000"/>
    <m/>
    <m/>
    <s v="Euro"/>
    <n v="19.5"/>
    <m/>
    <m/>
    <m/>
    <m/>
    <e v="#N/A"/>
    <n v="0"/>
    <m/>
    <m/>
    <m/>
    <m/>
    <m/>
    <m/>
    <m/>
    <m/>
    <m/>
    <m/>
    <m/>
    <m/>
    <m/>
    <m/>
    <m/>
    <m/>
    <m/>
    <m/>
    <m/>
    <m/>
    <m/>
  </r>
  <r>
    <m/>
    <s v="V100036"/>
    <s v="2022-0030"/>
    <x v="167"/>
    <n v="1"/>
    <s v="Wagon"/>
    <n v="18"/>
    <m/>
    <x v="57"/>
    <m/>
    <m/>
    <x v="0"/>
    <x v="0"/>
    <n v="1"/>
    <m/>
    <m/>
    <n v="1"/>
    <m/>
    <n v="0"/>
    <n v="0"/>
    <x v="1"/>
    <m/>
    <m/>
    <m/>
    <x v="0"/>
    <m/>
    <m/>
    <m/>
    <e v="#N/A"/>
    <e v="#N/A"/>
    <n v="731"/>
    <x v="1"/>
    <m/>
    <m/>
    <m/>
    <m/>
    <s v="n.a."/>
    <m/>
    <m/>
    <n v="0"/>
    <n v="3"/>
    <m/>
    <e v="#N/A"/>
    <m/>
    <m/>
    <m/>
    <m/>
    <m/>
    <m/>
    <m/>
    <m/>
    <m/>
    <m/>
    <m/>
    <m/>
    <m/>
    <m/>
    <m/>
    <m/>
    <m/>
    <m/>
    <m/>
    <m/>
    <m/>
    <n v="50000"/>
    <m/>
    <m/>
    <s v="Euro"/>
    <n v="19.5"/>
    <m/>
    <m/>
    <m/>
    <m/>
    <e v="#N/A"/>
    <n v="0"/>
    <m/>
    <m/>
    <m/>
    <m/>
    <m/>
    <m/>
    <m/>
    <m/>
    <m/>
    <m/>
    <m/>
    <m/>
    <m/>
    <m/>
    <m/>
    <m/>
    <m/>
    <m/>
    <m/>
    <m/>
    <m/>
  </r>
  <r>
    <m/>
    <s v="V100036"/>
    <s v="2022-0030"/>
    <x v="167"/>
    <n v="1"/>
    <s v="Wagon"/>
    <n v="19"/>
    <m/>
    <x v="57"/>
    <m/>
    <m/>
    <x v="0"/>
    <x v="0"/>
    <n v="1"/>
    <m/>
    <m/>
    <n v="1"/>
    <m/>
    <n v="0"/>
    <n v="0"/>
    <x v="1"/>
    <m/>
    <m/>
    <m/>
    <x v="0"/>
    <m/>
    <m/>
    <m/>
    <e v="#N/A"/>
    <e v="#N/A"/>
    <n v="731"/>
    <x v="1"/>
    <m/>
    <m/>
    <m/>
    <m/>
    <s v="n.a."/>
    <m/>
    <m/>
    <n v="0"/>
    <n v="3"/>
    <m/>
    <e v="#N/A"/>
    <m/>
    <m/>
    <m/>
    <m/>
    <m/>
    <m/>
    <m/>
    <m/>
    <m/>
    <m/>
    <m/>
    <m/>
    <m/>
    <m/>
    <m/>
    <m/>
    <m/>
    <m/>
    <m/>
    <m/>
    <m/>
    <n v="50000"/>
    <m/>
    <m/>
    <s v="Euro"/>
    <n v="19.5"/>
    <m/>
    <m/>
    <m/>
    <m/>
    <e v="#N/A"/>
    <n v="0"/>
    <m/>
    <m/>
    <m/>
    <m/>
    <m/>
    <m/>
    <m/>
    <m/>
    <m/>
    <m/>
    <m/>
    <m/>
    <m/>
    <m/>
    <m/>
    <m/>
    <m/>
    <m/>
    <m/>
    <m/>
    <m/>
  </r>
  <r>
    <m/>
    <s v="V100036"/>
    <s v="2022-0030"/>
    <x v="167"/>
    <n v="1"/>
    <s v="Wagon"/>
    <n v="20"/>
    <m/>
    <x v="57"/>
    <m/>
    <m/>
    <x v="0"/>
    <x v="0"/>
    <n v="1"/>
    <m/>
    <m/>
    <n v="1"/>
    <m/>
    <n v="0"/>
    <n v="0"/>
    <x v="1"/>
    <m/>
    <m/>
    <m/>
    <x v="0"/>
    <m/>
    <m/>
    <m/>
    <e v="#N/A"/>
    <e v="#N/A"/>
    <n v="731"/>
    <x v="1"/>
    <m/>
    <m/>
    <m/>
    <m/>
    <s v="n.a."/>
    <m/>
    <m/>
    <n v="0"/>
    <n v="3"/>
    <m/>
    <e v="#N/A"/>
    <m/>
    <m/>
    <m/>
    <m/>
    <m/>
    <m/>
    <m/>
    <m/>
    <m/>
    <m/>
    <m/>
    <m/>
    <m/>
    <m/>
    <m/>
    <m/>
    <m/>
    <m/>
    <m/>
    <m/>
    <m/>
    <n v="50000"/>
    <m/>
    <m/>
    <s v="Euro"/>
    <n v="19.5"/>
    <m/>
    <m/>
    <m/>
    <m/>
    <e v="#N/A"/>
    <n v="0"/>
    <m/>
    <m/>
    <m/>
    <m/>
    <m/>
    <m/>
    <m/>
    <m/>
    <m/>
    <m/>
    <m/>
    <m/>
    <m/>
    <m/>
    <m/>
    <m/>
    <m/>
    <m/>
    <m/>
    <m/>
    <m/>
  </r>
  <r>
    <m/>
    <s v="V100036"/>
    <s v="2022-0030"/>
    <x v="167"/>
    <n v="1"/>
    <s v="Wagon"/>
    <n v="21"/>
    <m/>
    <x v="57"/>
    <m/>
    <m/>
    <x v="0"/>
    <x v="0"/>
    <n v="1"/>
    <m/>
    <m/>
    <n v="1"/>
    <m/>
    <n v="0"/>
    <n v="0"/>
    <x v="1"/>
    <m/>
    <m/>
    <m/>
    <x v="0"/>
    <m/>
    <m/>
    <m/>
    <e v="#N/A"/>
    <e v="#N/A"/>
    <n v="731"/>
    <x v="1"/>
    <m/>
    <m/>
    <m/>
    <m/>
    <s v="n.a."/>
    <m/>
    <m/>
    <n v="0"/>
    <n v="3"/>
    <m/>
    <e v="#N/A"/>
    <m/>
    <m/>
    <m/>
    <m/>
    <m/>
    <m/>
    <m/>
    <m/>
    <m/>
    <m/>
    <m/>
    <m/>
    <m/>
    <m/>
    <m/>
    <m/>
    <m/>
    <m/>
    <m/>
    <m/>
    <m/>
    <n v="50000"/>
    <m/>
    <m/>
    <s v="Euro"/>
    <n v="19.5"/>
    <m/>
    <m/>
    <m/>
    <m/>
    <e v="#N/A"/>
    <n v="0"/>
    <m/>
    <m/>
    <m/>
    <m/>
    <m/>
    <m/>
    <m/>
    <m/>
    <m/>
    <m/>
    <m/>
    <m/>
    <m/>
    <m/>
    <m/>
    <m/>
    <m/>
    <m/>
    <m/>
    <m/>
    <m/>
  </r>
  <r>
    <m/>
    <s v="V100036"/>
    <s v="2022-0030"/>
    <x v="167"/>
    <n v="1"/>
    <s v="Wagon"/>
    <n v="22"/>
    <m/>
    <x v="57"/>
    <m/>
    <m/>
    <x v="0"/>
    <x v="0"/>
    <n v="1"/>
    <m/>
    <m/>
    <n v="1"/>
    <m/>
    <n v="0"/>
    <n v="0"/>
    <x v="1"/>
    <m/>
    <m/>
    <m/>
    <x v="0"/>
    <m/>
    <m/>
    <m/>
    <e v="#N/A"/>
    <e v="#N/A"/>
    <n v="731"/>
    <x v="1"/>
    <m/>
    <m/>
    <m/>
    <m/>
    <s v="n.a."/>
    <m/>
    <m/>
    <n v="0"/>
    <n v="3"/>
    <m/>
    <e v="#N/A"/>
    <m/>
    <m/>
    <m/>
    <m/>
    <m/>
    <m/>
    <m/>
    <m/>
    <m/>
    <m/>
    <m/>
    <m/>
    <m/>
    <m/>
    <m/>
    <m/>
    <m/>
    <m/>
    <m/>
    <m/>
    <m/>
    <n v="50000"/>
    <m/>
    <m/>
    <s v="Euro"/>
    <n v="19.5"/>
    <m/>
    <m/>
    <m/>
    <m/>
    <e v="#N/A"/>
    <n v="0"/>
    <m/>
    <m/>
    <m/>
    <m/>
    <m/>
    <m/>
    <m/>
    <m/>
    <m/>
    <m/>
    <m/>
    <m/>
    <m/>
    <m/>
    <m/>
    <m/>
    <m/>
    <m/>
    <m/>
    <m/>
    <m/>
  </r>
  <r>
    <m/>
    <s v="V100036"/>
    <s v="2022-0030"/>
    <x v="167"/>
    <n v="1"/>
    <s v="Wagon"/>
    <n v="23"/>
    <m/>
    <x v="57"/>
    <m/>
    <m/>
    <x v="0"/>
    <x v="0"/>
    <n v="1"/>
    <m/>
    <m/>
    <n v="1"/>
    <m/>
    <n v="0"/>
    <n v="0"/>
    <x v="1"/>
    <m/>
    <m/>
    <m/>
    <x v="0"/>
    <m/>
    <m/>
    <m/>
    <e v="#N/A"/>
    <e v="#N/A"/>
    <n v="731"/>
    <x v="1"/>
    <m/>
    <m/>
    <m/>
    <m/>
    <s v="n.a."/>
    <m/>
    <m/>
    <n v="0"/>
    <n v="3"/>
    <m/>
    <e v="#N/A"/>
    <m/>
    <m/>
    <m/>
    <m/>
    <m/>
    <m/>
    <m/>
    <m/>
    <m/>
    <m/>
    <m/>
    <m/>
    <m/>
    <m/>
    <m/>
    <m/>
    <m/>
    <m/>
    <m/>
    <m/>
    <m/>
    <n v="50000"/>
    <m/>
    <m/>
    <s v="Euro"/>
    <n v="19.5"/>
    <m/>
    <m/>
    <m/>
    <m/>
    <e v="#N/A"/>
    <n v="0"/>
    <m/>
    <m/>
    <m/>
    <m/>
    <m/>
    <m/>
    <m/>
    <m/>
    <m/>
    <m/>
    <m/>
    <m/>
    <m/>
    <m/>
    <m/>
    <m/>
    <m/>
    <m/>
    <m/>
    <m/>
    <m/>
  </r>
  <r>
    <m/>
    <s v="V100036"/>
    <s v="2022-0030"/>
    <x v="167"/>
    <n v="1"/>
    <s v="Wagon"/>
    <n v="24"/>
    <m/>
    <x v="57"/>
    <m/>
    <m/>
    <x v="0"/>
    <x v="0"/>
    <n v="1"/>
    <m/>
    <m/>
    <n v="1"/>
    <m/>
    <n v="0"/>
    <n v="0"/>
    <x v="1"/>
    <m/>
    <m/>
    <m/>
    <x v="0"/>
    <m/>
    <m/>
    <m/>
    <e v="#N/A"/>
    <e v="#N/A"/>
    <n v="731"/>
    <x v="1"/>
    <m/>
    <m/>
    <m/>
    <m/>
    <s v="n.a."/>
    <m/>
    <m/>
    <n v="0"/>
    <n v="3"/>
    <m/>
    <e v="#N/A"/>
    <m/>
    <m/>
    <m/>
    <m/>
    <m/>
    <m/>
    <m/>
    <m/>
    <m/>
    <m/>
    <m/>
    <m/>
    <m/>
    <m/>
    <m/>
    <m/>
    <m/>
    <m/>
    <m/>
    <m/>
    <m/>
    <n v="50000"/>
    <m/>
    <m/>
    <s v="Euro"/>
    <n v="19.5"/>
    <m/>
    <m/>
    <m/>
    <m/>
    <e v="#N/A"/>
    <n v="0"/>
    <m/>
    <m/>
    <m/>
    <m/>
    <m/>
    <m/>
    <m/>
    <m/>
    <m/>
    <m/>
    <m/>
    <m/>
    <m/>
    <m/>
    <m/>
    <m/>
    <m/>
    <m/>
    <m/>
    <m/>
    <m/>
  </r>
  <r>
    <m/>
    <s v="V100036"/>
    <s v="2022-0030"/>
    <x v="167"/>
    <n v="1"/>
    <s v="Wagon"/>
    <n v="25"/>
    <m/>
    <x v="57"/>
    <m/>
    <m/>
    <x v="0"/>
    <x v="0"/>
    <n v="1"/>
    <m/>
    <m/>
    <n v="1"/>
    <m/>
    <n v="0"/>
    <n v="0"/>
    <x v="1"/>
    <m/>
    <m/>
    <m/>
    <x v="0"/>
    <m/>
    <m/>
    <m/>
    <e v="#N/A"/>
    <e v="#N/A"/>
    <n v="731"/>
    <x v="1"/>
    <m/>
    <m/>
    <m/>
    <m/>
    <s v="n.a."/>
    <m/>
    <m/>
    <n v="0"/>
    <n v="3"/>
    <m/>
    <e v="#N/A"/>
    <m/>
    <m/>
    <m/>
    <m/>
    <m/>
    <m/>
    <m/>
    <m/>
    <m/>
    <m/>
    <m/>
    <m/>
    <m/>
    <m/>
    <m/>
    <m/>
    <m/>
    <m/>
    <m/>
    <m/>
    <m/>
    <n v="50000"/>
    <m/>
    <m/>
    <s v="Euro"/>
    <n v="19.5"/>
    <m/>
    <m/>
    <m/>
    <m/>
    <e v="#N/A"/>
    <n v="0"/>
    <m/>
    <m/>
    <m/>
    <m/>
    <m/>
    <m/>
    <m/>
    <m/>
    <m/>
    <m/>
    <m/>
    <m/>
    <m/>
    <m/>
    <m/>
    <m/>
    <m/>
    <m/>
    <m/>
    <m/>
    <m/>
  </r>
  <r>
    <m/>
    <s v="V100036"/>
    <s v="2022-0030"/>
    <x v="167"/>
    <n v="2"/>
    <s v="Batch"/>
    <m/>
    <m/>
    <x v="57"/>
    <s v="POL"/>
    <s v="East EU"/>
    <x v="0"/>
    <x v="0"/>
    <n v="15"/>
    <m/>
    <m/>
    <n v="0"/>
    <n v="15"/>
    <n v="0"/>
    <n v="0"/>
    <x v="0"/>
    <m/>
    <m/>
    <m/>
    <x v="0"/>
    <m/>
    <m/>
    <m/>
    <d v="2023-01-31T00:00:00"/>
    <d v="2025-01-31T00:00:00"/>
    <m/>
    <x v="22"/>
    <m/>
    <m/>
    <m/>
    <m/>
    <s v="n.a."/>
    <m/>
    <m/>
    <n v="0"/>
    <n v="3"/>
    <m/>
    <m/>
    <m/>
    <m/>
    <m/>
    <m/>
    <m/>
    <m/>
    <m/>
    <m/>
    <n v="45688"/>
    <s v="B"/>
    <m/>
    <n v="1.4"/>
    <s v="CHE"/>
    <s v="3 Mths Cash Deposit"/>
    <m/>
    <s v="N"/>
    <m/>
    <m/>
    <m/>
    <m/>
    <m/>
    <n v="50000"/>
    <m/>
    <m/>
    <s v="Euro"/>
    <n v="19.5"/>
    <n v="0"/>
    <n v="0"/>
    <m/>
    <n v="0"/>
    <n v="19.5"/>
    <n v="0"/>
    <n v="995"/>
    <m/>
    <n v="0.05"/>
    <n v="0"/>
    <s v="0.00"/>
    <n v="0"/>
    <n v="0"/>
    <s v="0.00"/>
    <n v="0"/>
    <n v="19.29"/>
    <n v="0"/>
    <n v="19.29"/>
    <n v="1.010886469673406"/>
    <n v="0"/>
    <n v="19.5"/>
    <n v="19.5"/>
    <n v="750000"/>
    <n v="0"/>
    <m/>
    <n v="0"/>
    <n v="106470"/>
  </r>
  <r>
    <m/>
    <s v="V100036"/>
    <s v="2022-0030"/>
    <x v="167"/>
    <n v="2"/>
    <s v="Wagon"/>
    <n v="30"/>
    <m/>
    <x v="57"/>
    <m/>
    <m/>
    <x v="0"/>
    <x v="0"/>
    <n v="1"/>
    <m/>
    <m/>
    <m/>
    <n v="1"/>
    <n v="0"/>
    <n v="0"/>
    <x v="1"/>
    <m/>
    <m/>
    <m/>
    <x v="0"/>
    <m/>
    <m/>
    <m/>
    <e v="#N/A"/>
    <e v="#N/A"/>
    <n v="731"/>
    <x v="1"/>
    <m/>
    <m/>
    <m/>
    <m/>
    <s v="n.a."/>
    <m/>
    <m/>
    <n v="0"/>
    <n v="3"/>
    <m/>
    <e v="#N/A"/>
    <m/>
    <m/>
    <m/>
    <m/>
    <m/>
    <m/>
    <m/>
    <m/>
    <m/>
    <m/>
    <m/>
    <m/>
    <m/>
    <m/>
    <m/>
    <m/>
    <m/>
    <m/>
    <m/>
    <m/>
    <m/>
    <n v="50000"/>
    <m/>
    <m/>
    <s v="Euro"/>
    <n v="19.5"/>
    <m/>
    <m/>
    <m/>
    <m/>
    <e v="#N/A"/>
    <n v="0"/>
    <m/>
    <m/>
    <m/>
    <m/>
    <m/>
    <m/>
    <m/>
    <m/>
    <m/>
    <m/>
    <m/>
    <m/>
    <m/>
    <m/>
    <m/>
    <m/>
    <m/>
    <m/>
    <m/>
    <m/>
    <m/>
  </r>
  <r>
    <m/>
    <s v="V100036"/>
    <s v="2022-0030"/>
    <x v="167"/>
    <n v="2"/>
    <s v="Wagon"/>
    <n v="31"/>
    <m/>
    <x v="57"/>
    <m/>
    <m/>
    <x v="0"/>
    <x v="0"/>
    <n v="1"/>
    <m/>
    <m/>
    <m/>
    <n v="1"/>
    <n v="0"/>
    <n v="0"/>
    <x v="1"/>
    <m/>
    <m/>
    <m/>
    <x v="0"/>
    <m/>
    <m/>
    <m/>
    <e v="#N/A"/>
    <e v="#N/A"/>
    <n v="731"/>
    <x v="1"/>
    <m/>
    <m/>
    <m/>
    <m/>
    <s v="n.a."/>
    <m/>
    <m/>
    <n v="0"/>
    <n v="3"/>
    <m/>
    <e v="#N/A"/>
    <m/>
    <m/>
    <m/>
    <m/>
    <m/>
    <m/>
    <m/>
    <m/>
    <m/>
    <m/>
    <m/>
    <m/>
    <m/>
    <m/>
    <m/>
    <m/>
    <m/>
    <m/>
    <m/>
    <m/>
    <m/>
    <n v="50000"/>
    <m/>
    <m/>
    <s v="Euro"/>
    <n v="19.5"/>
    <m/>
    <m/>
    <m/>
    <m/>
    <e v="#N/A"/>
    <n v="0"/>
    <m/>
    <m/>
    <m/>
    <m/>
    <m/>
    <m/>
    <m/>
    <m/>
    <m/>
    <m/>
    <m/>
    <m/>
    <m/>
    <m/>
    <m/>
    <m/>
    <m/>
    <m/>
    <m/>
    <m/>
    <m/>
  </r>
  <r>
    <m/>
    <s v="V100036"/>
    <s v="2022-0030"/>
    <x v="167"/>
    <n v="2"/>
    <s v="Wagon"/>
    <n v="32"/>
    <m/>
    <x v="57"/>
    <m/>
    <m/>
    <x v="0"/>
    <x v="0"/>
    <n v="1"/>
    <m/>
    <m/>
    <m/>
    <n v="1"/>
    <n v="0"/>
    <n v="0"/>
    <x v="1"/>
    <m/>
    <m/>
    <m/>
    <x v="0"/>
    <m/>
    <m/>
    <m/>
    <e v="#N/A"/>
    <e v="#N/A"/>
    <n v="731"/>
    <x v="1"/>
    <m/>
    <m/>
    <m/>
    <m/>
    <s v="n.a."/>
    <m/>
    <m/>
    <n v="0"/>
    <n v="3"/>
    <m/>
    <e v="#N/A"/>
    <m/>
    <m/>
    <m/>
    <m/>
    <m/>
    <m/>
    <m/>
    <m/>
    <m/>
    <m/>
    <m/>
    <m/>
    <m/>
    <m/>
    <m/>
    <m/>
    <m/>
    <m/>
    <m/>
    <m/>
    <m/>
    <n v="50000"/>
    <m/>
    <m/>
    <s v="Euro"/>
    <n v="19.5"/>
    <m/>
    <m/>
    <m/>
    <m/>
    <e v="#N/A"/>
    <n v="0"/>
    <m/>
    <m/>
    <m/>
    <m/>
    <m/>
    <m/>
    <m/>
    <m/>
    <m/>
    <m/>
    <m/>
    <m/>
    <m/>
    <m/>
    <m/>
    <m/>
    <m/>
    <m/>
    <m/>
    <m/>
    <m/>
  </r>
  <r>
    <m/>
    <s v="V100036"/>
    <s v="2022-0030"/>
    <x v="167"/>
    <n v="2"/>
    <s v="Wagon"/>
    <n v="33"/>
    <m/>
    <x v="57"/>
    <m/>
    <m/>
    <x v="0"/>
    <x v="0"/>
    <n v="1"/>
    <m/>
    <m/>
    <m/>
    <n v="1"/>
    <n v="0"/>
    <n v="0"/>
    <x v="1"/>
    <m/>
    <m/>
    <m/>
    <x v="0"/>
    <m/>
    <m/>
    <m/>
    <e v="#N/A"/>
    <e v="#N/A"/>
    <n v="731"/>
    <x v="1"/>
    <m/>
    <m/>
    <m/>
    <m/>
    <s v="n.a."/>
    <m/>
    <m/>
    <n v="0"/>
    <n v="3"/>
    <m/>
    <e v="#N/A"/>
    <m/>
    <m/>
    <m/>
    <m/>
    <m/>
    <m/>
    <m/>
    <m/>
    <m/>
    <m/>
    <m/>
    <m/>
    <m/>
    <m/>
    <m/>
    <m/>
    <m/>
    <m/>
    <m/>
    <m/>
    <m/>
    <n v="50000"/>
    <m/>
    <m/>
    <s v="Euro"/>
    <n v="19.5"/>
    <m/>
    <m/>
    <m/>
    <m/>
    <e v="#N/A"/>
    <n v="0"/>
    <m/>
    <m/>
    <m/>
    <m/>
    <m/>
    <m/>
    <m/>
    <m/>
    <m/>
    <m/>
    <m/>
    <m/>
    <m/>
    <m/>
    <m/>
    <m/>
    <m/>
    <m/>
    <m/>
    <m/>
    <m/>
  </r>
  <r>
    <m/>
    <s v="V100036"/>
    <s v="2022-0030"/>
    <x v="167"/>
    <n v="2"/>
    <s v="Wagon"/>
    <n v="34"/>
    <m/>
    <x v="57"/>
    <m/>
    <m/>
    <x v="0"/>
    <x v="0"/>
    <n v="1"/>
    <m/>
    <m/>
    <m/>
    <n v="1"/>
    <n v="0"/>
    <n v="0"/>
    <x v="1"/>
    <m/>
    <m/>
    <m/>
    <x v="0"/>
    <m/>
    <m/>
    <m/>
    <e v="#N/A"/>
    <e v="#N/A"/>
    <n v="731"/>
    <x v="1"/>
    <m/>
    <m/>
    <m/>
    <m/>
    <s v="n.a."/>
    <m/>
    <m/>
    <n v="0"/>
    <n v="3"/>
    <m/>
    <e v="#N/A"/>
    <m/>
    <m/>
    <m/>
    <m/>
    <m/>
    <m/>
    <m/>
    <m/>
    <m/>
    <m/>
    <m/>
    <m/>
    <m/>
    <m/>
    <m/>
    <m/>
    <m/>
    <m/>
    <m/>
    <m/>
    <m/>
    <n v="50000"/>
    <m/>
    <m/>
    <s v="Euro"/>
    <n v="19.5"/>
    <m/>
    <m/>
    <m/>
    <m/>
    <e v="#N/A"/>
    <n v="0"/>
    <m/>
    <m/>
    <m/>
    <m/>
    <m/>
    <m/>
    <m/>
    <m/>
    <m/>
    <m/>
    <m/>
    <m/>
    <m/>
    <m/>
    <m/>
    <m/>
    <m/>
    <m/>
    <m/>
    <m/>
    <m/>
  </r>
  <r>
    <m/>
    <s v="V100036"/>
    <s v="2022-0030"/>
    <x v="167"/>
    <n v="2"/>
    <s v="Wagon"/>
    <n v="35"/>
    <m/>
    <x v="57"/>
    <m/>
    <m/>
    <x v="0"/>
    <x v="0"/>
    <n v="1"/>
    <m/>
    <m/>
    <m/>
    <n v="1"/>
    <n v="0"/>
    <n v="0"/>
    <x v="1"/>
    <m/>
    <m/>
    <m/>
    <x v="0"/>
    <m/>
    <m/>
    <m/>
    <e v="#N/A"/>
    <e v="#N/A"/>
    <n v="731"/>
    <x v="1"/>
    <m/>
    <m/>
    <m/>
    <m/>
    <s v="n.a."/>
    <m/>
    <m/>
    <n v="0"/>
    <n v="3"/>
    <m/>
    <e v="#N/A"/>
    <m/>
    <m/>
    <m/>
    <m/>
    <m/>
    <m/>
    <m/>
    <m/>
    <m/>
    <m/>
    <m/>
    <m/>
    <m/>
    <m/>
    <m/>
    <m/>
    <m/>
    <m/>
    <m/>
    <m/>
    <m/>
    <n v="50000"/>
    <m/>
    <m/>
    <s v="Euro"/>
    <n v="19.5"/>
    <m/>
    <m/>
    <m/>
    <m/>
    <e v="#N/A"/>
    <n v="0"/>
    <m/>
    <m/>
    <m/>
    <m/>
    <m/>
    <m/>
    <m/>
    <m/>
    <m/>
    <m/>
    <m/>
    <m/>
    <m/>
    <m/>
    <m/>
    <m/>
    <m/>
    <m/>
    <m/>
    <m/>
    <m/>
  </r>
  <r>
    <m/>
    <s v="V100036"/>
    <s v="2022-0030"/>
    <x v="167"/>
    <n v="2"/>
    <s v="Wagon"/>
    <n v="36"/>
    <m/>
    <x v="57"/>
    <m/>
    <m/>
    <x v="0"/>
    <x v="0"/>
    <n v="1"/>
    <m/>
    <m/>
    <m/>
    <n v="1"/>
    <n v="0"/>
    <n v="0"/>
    <x v="1"/>
    <m/>
    <m/>
    <m/>
    <x v="0"/>
    <m/>
    <m/>
    <m/>
    <e v="#N/A"/>
    <e v="#N/A"/>
    <n v="731"/>
    <x v="1"/>
    <m/>
    <m/>
    <m/>
    <m/>
    <s v="n.a."/>
    <m/>
    <m/>
    <n v="0"/>
    <n v="3"/>
    <m/>
    <e v="#N/A"/>
    <m/>
    <m/>
    <m/>
    <m/>
    <m/>
    <m/>
    <m/>
    <m/>
    <m/>
    <m/>
    <m/>
    <m/>
    <m/>
    <m/>
    <m/>
    <m/>
    <m/>
    <m/>
    <m/>
    <m/>
    <m/>
    <n v="50000"/>
    <m/>
    <m/>
    <s v="Euro"/>
    <n v="19.5"/>
    <m/>
    <m/>
    <m/>
    <m/>
    <e v="#N/A"/>
    <n v="0"/>
    <m/>
    <m/>
    <m/>
    <m/>
    <m/>
    <m/>
    <m/>
    <m/>
    <m/>
    <m/>
    <m/>
    <m/>
    <m/>
    <m/>
    <m/>
    <m/>
    <m/>
    <m/>
    <m/>
    <m/>
    <m/>
  </r>
  <r>
    <m/>
    <s v="V100036"/>
    <s v="2022-0030"/>
    <x v="167"/>
    <n v="2"/>
    <s v="Wagon"/>
    <n v="37"/>
    <m/>
    <x v="57"/>
    <m/>
    <m/>
    <x v="0"/>
    <x v="0"/>
    <n v="1"/>
    <m/>
    <m/>
    <m/>
    <n v="1"/>
    <n v="0"/>
    <n v="0"/>
    <x v="1"/>
    <m/>
    <m/>
    <m/>
    <x v="0"/>
    <m/>
    <m/>
    <m/>
    <e v="#N/A"/>
    <e v="#N/A"/>
    <n v="731"/>
    <x v="1"/>
    <m/>
    <m/>
    <m/>
    <m/>
    <s v="n.a."/>
    <m/>
    <m/>
    <n v="0"/>
    <n v="3"/>
    <m/>
    <e v="#N/A"/>
    <m/>
    <m/>
    <m/>
    <m/>
    <m/>
    <m/>
    <m/>
    <m/>
    <m/>
    <m/>
    <m/>
    <m/>
    <m/>
    <m/>
    <m/>
    <m/>
    <m/>
    <m/>
    <m/>
    <m/>
    <m/>
    <n v="50000"/>
    <m/>
    <m/>
    <s v="Euro"/>
    <n v="19.5"/>
    <m/>
    <m/>
    <m/>
    <m/>
    <e v="#N/A"/>
    <n v="0"/>
    <m/>
    <m/>
    <m/>
    <m/>
    <m/>
    <m/>
    <m/>
    <m/>
    <m/>
    <m/>
    <m/>
    <m/>
    <m/>
    <m/>
    <m/>
    <m/>
    <m/>
    <m/>
    <m/>
    <m/>
    <m/>
  </r>
  <r>
    <m/>
    <s v="V100036"/>
    <s v="2022-0030"/>
    <x v="167"/>
    <n v="2"/>
    <s v="Wagon"/>
    <n v="38"/>
    <m/>
    <x v="57"/>
    <m/>
    <m/>
    <x v="0"/>
    <x v="0"/>
    <n v="1"/>
    <m/>
    <m/>
    <m/>
    <n v="1"/>
    <n v="0"/>
    <n v="0"/>
    <x v="1"/>
    <m/>
    <m/>
    <m/>
    <x v="0"/>
    <m/>
    <m/>
    <m/>
    <e v="#N/A"/>
    <e v="#N/A"/>
    <n v="731"/>
    <x v="1"/>
    <m/>
    <m/>
    <m/>
    <m/>
    <s v="n.a."/>
    <m/>
    <m/>
    <n v="0"/>
    <n v="3"/>
    <m/>
    <e v="#N/A"/>
    <m/>
    <m/>
    <m/>
    <m/>
    <m/>
    <m/>
    <m/>
    <m/>
    <m/>
    <m/>
    <m/>
    <m/>
    <m/>
    <m/>
    <m/>
    <m/>
    <m/>
    <m/>
    <m/>
    <m/>
    <m/>
    <n v="50000"/>
    <m/>
    <m/>
    <s v="Euro"/>
    <n v="19.5"/>
    <m/>
    <m/>
    <m/>
    <m/>
    <e v="#N/A"/>
    <n v="0"/>
    <m/>
    <m/>
    <m/>
    <m/>
    <m/>
    <m/>
    <m/>
    <m/>
    <m/>
    <m/>
    <m/>
    <m/>
    <m/>
    <m/>
    <m/>
    <m/>
    <m/>
    <m/>
    <m/>
    <m/>
    <m/>
  </r>
  <r>
    <m/>
    <s v="V100036"/>
    <s v="2022-0030"/>
    <x v="167"/>
    <n v="2"/>
    <s v="Wagon"/>
    <n v="39"/>
    <m/>
    <x v="57"/>
    <m/>
    <m/>
    <x v="0"/>
    <x v="0"/>
    <n v="1"/>
    <m/>
    <m/>
    <m/>
    <n v="1"/>
    <n v="0"/>
    <n v="0"/>
    <x v="1"/>
    <m/>
    <m/>
    <m/>
    <x v="0"/>
    <m/>
    <m/>
    <m/>
    <e v="#N/A"/>
    <e v="#N/A"/>
    <n v="731"/>
    <x v="1"/>
    <m/>
    <m/>
    <m/>
    <m/>
    <s v="n.a."/>
    <m/>
    <m/>
    <n v="0"/>
    <n v="3"/>
    <m/>
    <e v="#N/A"/>
    <m/>
    <m/>
    <m/>
    <m/>
    <m/>
    <m/>
    <m/>
    <m/>
    <m/>
    <m/>
    <m/>
    <m/>
    <m/>
    <m/>
    <m/>
    <m/>
    <m/>
    <m/>
    <m/>
    <m/>
    <m/>
    <n v="50000"/>
    <m/>
    <m/>
    <s v="Euro"/>
    <n v="19.5"/>
    <m/>
    <m/>
    <m/>
    <m/>
    <e v="#N/A"/>
    <n v="0"/>
    <m/>
    <m/>
    <m/>
    <m/>
    <m/>
    <m/>
    <m/>
    <m/>
    <m/>
    <m/>
    <m/>
    <m/>
    <m/>
    <m/>
    <m/>
    <m/>
    <m/>
    <m/>
    <m/>
    <m/>
    <m/>
  </r>
  <r>
    <m/>
    <s v="V100036"/>
    <s v="2022-0030"/>
    <x v="167"/>
    <n v="2"/>
    <s v="Wagon"/>
    <n v="40"/>
    <m/>
    <x v="57"/>
    <m/>
    <m/>
    <x v="0"/>
    <x v="0"/>
    <n v="1"/>
    <m/>
    <m/>
    <m/>
    <n v="1"/>
    <n v="0"/>
    <n v="0"/>
    <x v="1"/>
    <m/>
    <m/>
    <m/>
    <x v="0"/>
    <m/>
    <m/>
    <m/>
    <e v="#N/A"/>
    <e v="#N/A"/>
    <n v="731"/>
    <x v="1"/>
    <m/>
    <m/>
    <m/>
    <m/>
    <s v="n.a."/>
    <m/>
    <m/>
    <n v="0"/>
    <n v="3"/>
    <m/>
    <e v="#N/A"/>
    <m/>
    <m/>
    <m/>
    <m/>
    <m/>
    <m/>
    <m/>
    <m/>
    <m/>
    <m/>
    <m/>
    <m/>
    <m/>
    <m/>
    <m/>
    <m/>
    <m/>
    <m/>
    <m/>
    <m/>
    <m/>
    <n v="50000"/>
    <m/>
    <m/>
    <s v="Euro"/>
    <n v="19.5"/>
    <m/>
    <m/>
    <m/>
    <m/>
    <e v="#N/A"/>
    <n v="0"/>
    <m/>
    <m/>
    <m/>
    <m/>
    <m/>
    <m/>
    <m/>
    <m/>
    <m/>
    <m/>
    <m/>
    <m/>
    <m/>
    <m/>
    <m/>
    <m/>
    <m/>
    <m/>
    <m/>
    <m/>
    <m/>
  </r>
  <r>
    <m/>
    <s v="V100036"/>
    <s v="2022-0030"/>
    <x v="167"/>
    <n v="2"/>
    <s v="Wagon"/>
    <n v="41"/>
    <m/>
    <x v="57"/>
    <m/>
    <m/>
    <x v="0"/>
    <x v="0"/>
    <n v="1"/>
    <m/>
    <m/>
    <m/>
    <n v="1"/>
    <n v="0"/>
    <n v="0"/>
    <x v="1"/>
    <m/>
    <m/>
    <m/>
    <x v="0"/>
    <m/>
    <m/>
    <m/>
    <e v="#N/A"/>
    <e v="#N/A"/>
    <n v="731"/>
    <x v="1"/>
    <m/>
    <m/>
    <m/>
    <m/>
    <s v="n.a."/>
    <m/>
    <m/>
    <n v="0"/>
    <n v="3"/>
    <m/>
    <e v="#N/A"/>
    <m/>
    <m/>
    <m/>
    <m/>
    <m/>
    <m/>
    <m/>
    <m/>
    <m/>
    <m/>
    <m/>
    <m/>
    <m/>
    <m/>
    <m/>
    <m/>
    <m/>
    <m/>
    <m/>
    <m/>
    <m/>
    <n v="50000"/>
    <m/>
    <m/>
    <s v="Euro"/>
    <n v="19.5"/>
    <m/>
    <m/>
    <m/>
    <m/>
    <e v="#N/A"/>
    <n v="0"/>
    <m/>
    <m/>
    <m/>
    <m/>
    <m/>
    <m/>
    <m/>
    <m/>
    <m/>
    <m/>
    <m/>
    <m/>
    <m/>
    <m/>
    <m/>
    <m/>
    <m/>
    <m/>
    <m/>
    <m/>
    <m/>
  </r>
  <r>
    <m/>
    <s v="V100036"/>
    <s v="2022-0030"/>
    <x v="167"/>
    <n v="2"/>
    <s v="Wagon"/>
    <n v="42"/>
    <m/>
    <x v="57"/>
    <m/>
    <m/>
    <x v="0"/>
    <x v="0"/>
    <n v="1"/>
    <m/>
    <m/>
    <m/>
    <n v="1"/>
    <n v="0"/>
    <n v="0"/>
    <x v="1"/>
    <m/>
    <m/>
    <m/>
    <x v="0"/>
    <m/>
    <m/>
    <m/>
    <e v="#N/A"/>
    <e v="#N/A"/>
    <n v="731"/>
    <x v="1"/>
    <m/>
    <m/>
    <m/>
    <m/>
    <s v="n.a."/>
    <m/>
    <m/>
    <n v="0"/>
    <n v="3"/>
    <m/>
    <e v="#N/A"/>
    <m/>
    <m/>
    <m/>
    <m/>
    <m/>
    <m/>
    <m/>
    <m/>
    <m/>
    <m/>
    <m/>
    <m/>
    <m/>
    <m/>
    <m/>
    <m/>
    <m/>
    <m/>
    <m/>
    <m/>
    <m/>
    <n v="50000"/>
    <m/>
    <m/>
    <s v="Euro"/>
    <n v="19.5"/>
    <m/>
    <m/>
    <m/>
    <m/>
    <e v="#N/A"/>
    <n v="0"/>
    <m/>
    <m/>
    <m/>
    <m/>
    <m/>
    <m/>
    <m/>
    <m/>
    <m/>
    <m/>
    <m/>
    <m/>
    <m/>
    <m/>
    <m/>
    <m/>
    <m/>
    <m/>
    <m/>
    <m/>
    <m/>
  </r>
  <r>
    <m/>
    <s v="V100036"/>
    <s v="2022-0030"/>
    <x v="167"/>
    <n v="2"/>
    <s v="Wagon"/>
    <n v="43"/>
    <m/>
    <x v="57"/>
    <m/>
    <m/>
    <x v="0"/>
    <x v="0"/>
    <n v="1"/>
    <m/>
    <m/>
    <m/>
    <n v="1"/>
    <n v="0"/>
    <n v="0"/>
    <x v="1"/>
    <m/>
    <m/>
    <m/>
    <x v="0"/>
    <m/>
    <m/>
    <m/>
    <e v="#N/A"/>
    <e v="#N/A"/>
    <n v="731"/>
    <x v="1"/>
    <m/>
    <m/>
    <m/>
    <m/>
    <s v="n.a."/>
    <m/>
    <m/>
    <n v="0"/>
    <n v="3"/>
    <m/>
    <e v="#N/A"/>
    <m/>
    <m/>
    <m/>
    <m/>
    <m/>
    <m/>
    <m/>
    <m/>
    <m/>
    <m/>
    <m/>
    <m/>
    <m/>
    <m/>
    <m/>
    <m/>
    <m/>
    <m/>
    <m/>
    <m/>
    <m/>
    <n v="50000"/>
    <m/>
    <m/>
    <s v="Euro"/>
    <n v="19.5"/>
    <m/>
    <m/>
    <m/>
    <m/>
    <e v="#N/A"/>
    <n v="0"/>
    <m/>
    <m/>
    <m/>
    <m/>
    <m/>
    <m/>
    <m/>
    <m/>
    <m/>
    <m/>
    <m/>
    <m/>
    <m/>
    <m/>
    <m/>
    <m/>
    <m/>
    <m/>
    <m/>
    <m/>
    <m/>
  </r>
  <r>
    <m/>
    <s v="V100036"/>
    <s v="2022-0030"/>
    <x v="167"/>
    <n v="2"/>
    <s v="Wagon"/>
    <n v="44"/>
    <m/>
    <x v="57"/>
    <m/>
    <m/>
    <x v="0"/>
    <x v="0"/>
    <n v="1"/>
    <m/>
    <m/>
    <m/>
    <n v="1"/>
    <n v="0"/>
    <n v="0"/>
    <x v="1"/>
    <m/>
    <m/>
    <m/>
    <x v="0"/>
    <m/>
    <m/>
    <m/>
    <e v="#N/A"/>
    <e v="#N/A"/>
    <n v="731"/>
    <x v="1"/>
    <m/>
    <m/>
    <m/>
    <m/>
    <s v="n.a."/>
    <m/>
    <m/>
    <n v="0"/>
    <n v="3"/>
    <m/>
    <e v="#N/A"/>
    <m/>
    <m/>
    <m/>
    <m/>
    <m/>
    <m/>
    <m/>
    <m/>
    <m/>
    <m/>
    <m/>
    <m/>
    <m/>
    <m/>
    <m/>
    <m/>
    <m/>
    <m/>
    <m/>
    <m/>
    <m/>
    <n v="50000"/>
    <m/>
    <m/>
    <s v="Euro"/>
    <n v="19.5"/>
    <m/>
    <m/>
    <m/>
    <m/>
    <e v="#N/A"/>
    <n v="0"/>
    <m/>
    <m/>
    <m/>
    <m/>
    <m/>
    <m/>
    <m/>
    <m/>
    <m/>
    <m/>
    <m/>
    <m/>
    <m/>
    <m/>
    <m/>
    <m/>
    <m/>
    <m/>
    <m/>
    <m/>
    <m/>
  </r>
  <r>
    <s v="new 200324"/>
    <s v="V100037"/>
    <s v="2023-0001"/>
    <x v="168"/>
    <m/>
    <s v="Header"/>
    <m/>
    <m/>
    <x v="57"/>
    <s v="POL"/>
    <s v="East EU"/>
    <x v="0"/>
    <x v="0"/>
    <n v="22"/>
    <m/>
    <m/>
    <n v="22"/>
    <n v="0"/>
    <n v="0"/>
    <n v="0"/>
    <x v="0"/>
    <m/>
    <m/>
    <m/>
    <x v="0"/>
    <m/>
    <d v="2023-03-01T00:00:00"/>
    <d v="2025-02-28T00:00:00"/>
    <m/>
    <m/>
    <n v="730"/>
    <x v="157"/>
    <m/>
    <s v="MFD-Termination"/>
    <m/>
    <n v="22"/>
    <s v="with cut-off date"/>
    <d v="2024-03-31T00:00:00"/>
    <d v="2024-09-30T00:00:00"/>
    <n v="0"/>
    <n v="3"/>
    <m/>
    <m/>
    <m/>
    <m/>
    <m/>
    <m/>
    <m/>
    <m/>
    <m/>
    <m/>
    <n v="579"/>
    <s v="B"/>
    <n v="65"/>
    <n v="1.4"/>
    <s v="CHE"/>
    <s v="3 Mths Cash Deposit"/>
    <s v="Y"/>
    <s v="N"/>
    <m/>
    <m/>
    <m/>
    <m/>
    <m/>
    <n v="50000"/>
    <m/>
    <m/>
    <s v="Euro"/>
    <n v="19.5"/>
    <n v="0"/>
    <n v="0"/>
    <m/>
    <n v="0"/>
    <n v="19.5"/>
    <n v="0"/>
    <n v="995"/>
    <m/>
    <n v="0.05"/>
    <n v="0"/>
    <s v="0.00"/>
    <n v="0"/>
    <n v="0"/>
    <s v="0.00"/>
    <n v="0"/>
    <n v="19.5"/>
    <n v="0"/>
    <n v="19.5"/>
    <n v="1.010886469673406"/>
    <n v="0"/>
    <n v="19.5"/>
    <n v="19.5"/>
    <n v="1100000"/>
    <n v="0"/>
    <s v="N"/>
    <n v="0"/>
    <n v="156156"/>
  </r>
  <r>
    <m/>
    <s v="V100037"/>
    <s v="2023-0001"/>
    <x v="168"/>
    <n v="1"/>
    <s v="Batch"/>
    <m/>
    <m/>
    <x v="57"/>
    <s v="POL"/>
    <s v="East EU"/>
    <x v="0"/>
    <x v="0"/>
    <n v="14"/>
    <m/>
    <m/>
    <n v="14"/>
    <n v="0"/>
    <n v="0"/>
    <n v="0"/>
    <x v="0"/>
    <m/>
    <m/>
    <m/>
    <x v="0"/>
    <m/>
    <m/>
    <m/>
    <d v="2023-03-24T00:00:00"/>
    <d v="2025-02-28T00:00:00"/>
    <m/>
    <x v="158"/>
    <m/>
    <m/>
    <m/>
    <m/>
    <s v="n.a."/>
    <d v="2024-03-31T00:00:00"/>
    <d v="2024-09-30T00:00:00"/>
    <n v="0"/>
    <n v="3"/>
    <m/>
    <m/>
    <n v="0"/>
    <m/>
    <m/>
    <m/>
    <m/>
    <m/>
    <m/>
    <m/>
    <m/>
    <s v="B"/>
    <m/>
    <n v="1.4"/>
    <s v="CHE"/>
    <s v="3 Mths Cash Deposit"/>
    <s v="Y"/>
    <s v="N"/>
    <n v="0"/>
    <n v="0"/>
    <m/>
    <m/>
    <m/>
    <n v="50000"/>
    <n v="0"/>
    <m/>
    <s v="Euro"/>
    <n v="19.5"/>
    <n v="0"/>
    <n v="0"/>
    <m/>
    <n v="0"/>
    <n v="19.5"/>
    <n v="0"/>
    <n v="995"/>
    <n v="0"/>
    <n v="0.05"/>
    <n v="0"/>
    <s v="0.00"/>
    <n v="0"/>
    <n v="0"/>
    <s v="0.00"/>
    <n v="0"/>
    <n v="19.29"/>
    <n v="0"/>
    <n v="19.29"/>
    <n v="1.010886469673406"/>
    <n v="0"/>
    <n v="19.5"/>
    <n v="19.5"/>
    <n v="700000"/>
    <n v="0"/>
    <s v="N"/>
    <n v="0"/>
    <n v="99372"/>
  </r>
  <r>
    <m/>
    <s v="V100037"/>
    <s v="2023-0001"/>
    <x v="168"/>
    <n v="1"/>
    <s v="Wagon"/>
    <n v="1"/>
    <m/>
    <x v="57"/>
    <m/>
    <m/>
    <x v="0"/>
    <x v="0"/>
    <n v="1"/>
    <m/>
    <m/>
    <n v="1"/>
    <m/>
    <n v="0"/>
    <n v="0"/>
    <x v="1"/>
    <m/>
    <m/>
    <m/>
    <x v="0"/>
    <m/>
    <m/>
    <m/>
    <e v="#N/A"/>
    <e v="#N/A"/>
    <n v="730"/>
    <x v="1"/>
    <m/>
    <m/>
    <m/>
    <m/>
    <s v="n.a."/>
    <m/>
    <m/>
    <n v="0"/>
    <n v="3"/>
    <m/>
    <e v="#N/A"/>
    <m/>
    <m/>
    <m/>
    <m/>
    <m/>
    <m/>
    <m/>
    <m/>
    <m/>
    <m/>
    <m/>
    <m/>
    <m/>
    <m/>
    <m/>
    <m/>
    <m/>
    <m/>
    <m/>
    <m/>
    <m/>
    <n v="50000"/>
    <m/>
    <m/>
    <s v="Euro"/>
    <n v="19.5"/>
    <m/>
    <m/>
    <m/>
    <m/>
    <e v="#N/A"/>
    <n v="0"/>
    <m/>
    <m/>
    <m/>
    <m/>
    <m/>
    <m/>
    <m/>
    <m/>
    <m/>
    <m/>
    <m/>
    <m/>
    <m/>
    <m/>
    <m/>
    <m/>
    <m/>
    <m/>
    <m/>
    <m/>
    <m/>
  </r>
  <r>
    <m/>
    <s v="V100037"/>
    <s v="2023-0001"/>
    <x v="168"/>
    <n v="1"/>
    <s v="Wagon"/>
    <n v="2"/>
    <m/>
    <x v="57"/>
    <m/>
    <m/>
    <x v="0"/>
    <x v="0"/>
    <n v="1"/>
    <m/>
    <m/>
    <n v="1"/>
    <m/>
    <n v="0"/>
    <n v="0"/>
    <x v="1"/>
    <m/>
    <m/>
    <m/>
    <x v="0"/>
    <m/>
    <m/>
    <m/>
    <e v="#N/A"/>
    <e v="#N/A"/>
    <n v="730"/>
    <x v="1"/>
    <m/>
    <m/>
    <m/>
    <m/>
    <s v="n.a."/>
    <m/>
    <m/>
    <n v="0"/>
    <n v="3"/>
    <m/>
    <e v="#N/A"/>
    <m/>
    <m/>
    <m/>
    <m/>
    <m/>
    <m/>
    <m/>
    <m/>
    <m/>
    <m/>
    <m/>
    <m/>
    <m/>
    <m/>
    <m/>
    <m/>
    <m/>
    <m/>
    <m/>
    <m/>
    <m/>
    <m/>
    <m/>
    <m/>
    <m/>
    <n v="19.5"/>
    <m/>
    <m/>
    <m/>
    <m/>
    <m/>
    <m/>
    <m/>
    <m/>
    <m/>
    <m/>
    <m/>
    <m/>
    <m/>
    <m/>
    <m/>
    <m/>
    <m/>
    <m/>
    <m/>
    <m/>
    <m/>
    <m/>
    <m/>
    <m/>
    <m/>
    <m/>
    <m/>
  </r>
  <r>
    <m/>
    <s v="V100037"/>
    <s v="2023-0001"/>
    <x v="168"/>
    <n v="1"/>
    <s v="Wagon"/>
    <n v="3"/>
    <m/>
    <x v="57"/>
    <m/>
    <m/>
    <x v="0"/>
    <x v="0"/>
    <n v="1"/>
    <m/>
    <m/>
    <n v="1"/>
    <m/>
    <n v="0"/>
    <n v="0"/>
    <x v="1"/>
    <m/>
    <m/>
    <m/>
    <x v="0"/>
    <m/>
    <m/>
    <m/>
    <e v="#N/A"/>
    <e v="#N/A"/>
    <n v="730"/>
    <x v="1"/>
    <m/>
    <m/>
    <m/>
    <m/>
    <s v="n.a."/>
    <m/>
    <m/>
    <n v="0"/>
    <n v="3"/>
    <m/>
    <e v="#N/A"/>
    <m/>
    <m/>
    <m/>
    <m/>
    <m/>
    <m/>
    <m/>
    <m/>
    <m/>
    <m/>
    <m/>
    <m/>
    <m/>
    <m/>
    <m/>
    <m/>
    <m/>
    <m/>
    <m/>
    <m/>
    <m/>
    <m/>
    <m/>
    <m/>
    <m/>
    <n v="19.5"/>
    <m/>
    <m/>
    <m/>
    <m/>
    <m/>
    <m/>
    <m/>
    <m/>
    <m/>
    <m/>
    <m/>
    <m/>
    <m/>
    <m/>
    <m/>
    <m/>
    <m/>
    <m/>
    <m/>
    <m/>
    <m/>
    <m/>
    <m/>
    <m/>
    <m/>
    <m/>
    <m/>
  </r>
  <r>
    <m/>
    <s v="V100037"/>
    <s v="2023-0001"/>
    <x v="168"/>
    <n v="1"/>
    <s v="Wagon"/>
    <n v="5"/>
    <m/>
    <x v="57"/>
    <m/>
    <m/>
    <x v="0"/>
    <x v="0"/>
    <n v="1"/>
    <m/>
    <m/>
    <n v="1"/>
    <m/>
    <n v="0"/>
    <n v="0"/>
    <x v="1"/>
    <m/>
    <m/>
    <m/>
    <x v="0"/>
    <m/>
    <m/>
    <m/>
    <e v="#N/A"/>
    <e v="#N/A"/>
    <n v="730"/>
    <x v="1"/>
    <m/>
    <m/>
    <m/>
    <m/>
    <s v="n.a."/>
    <m/>
    <m/>
    <n v="0"/>
    <n v="3"/>
    <m/>
    <e v="#N/A"/>
    <m/>
    <m/>
    <m/>
    <m/>
    <m/>
    <m/>
    <m/>
    <m/>
    <m/>
    <m/>
    <m/>
    <m/>
    <m/>
    <m/>
    <m/>
    <m/>
    <m/>
    <m/>
    <m/>
    <m/>
    <m/>
    <n v="50000"/>
    <m/>
    <m/>
    <s v="Euro"/>
    <n v="19.5"/>
    <m/>
    <m/>
    <m/>
    <m/>
    <e v="#N/A"/>
    <n v="0"/>
    <m/>
    <m/>
    <m/>
    <m/>
    <m/>
    <m/>
    <m/>
    <m/>
    <m/>
    <m/>
    <m/>
    <m/>
    <m/>
    <m/>
    <m/>
    <m/>
    <m/>
    <m/>
    <m/>
    <m/>
    <m/>
  </r>
  <r>
    <m/>
    <s v="V100037"/>
    <s v="2023-0001"/>
    <x v="168"/>
    <n v="1"/>
    <s v="Wagon"/>
    <n v="6"/>
    <m/>
    <x v="57"/>
    <m/>
    <m/>
    <x v="0"/>
    <x v="0"/>
    <n v="1"/>
    <m/>
    <m/>
    <n v="1"/>
    <m/>
    <n v="0"/>
    <n v="0"/>
    <x v="1"/>
    <m/>
    <m/>
    <m/>
    <x v="0"/>
    <m/>
    <m/>
    <m/>
    <e v="#N/A"/>
    <e v="#N/A"/>
    <n v="730"/>
    <x v="1"/>
    <m/>
    <m/>
    <m/>
    <m/>
    <s v="n.a."/>
    <m/>
    <m/>
    <n v="0"/>
    <n v="3"/>
    <m/>
    <e v="#N/A"/>
    <m/>
    <m/>
    <m/>
    <m/>
    <m/>
    <m/>
    <m/>
    <m/>
    <m/>
    <m/>
    <m/>
    <m/>
    <m/>
    <m/>
    <m/>
    <m/>
    <m/>
    <m/>
    <m/>
    <m/>
    <m/>
    <n v="50000"/>
    <m/>
    <m/>
    <s v="Euro"/>
    <n v="19.5"/>
    <m/>
    <m/>
    <m/>
    <m/>
    <e v="#N/A"/>
    <n v="0"/>
    <m/>
    <m/>
    <m/>
    <m/>
    <m/>
    <m/>
    <m/>
    <m/>
    <m/>
    <m/>
    <m/>
    <m/>
    <m/>
    <m/>
    <m/>
    <m/>
    <m/>
    <m/>
    <m/>
    <m/>
    <m/>
  </r>
  <r>
    <m/>
    <s v="V100037"/>
    <s v="2023-0001"/>
    <x v="168"/>
    <n v="1"/>
    <s v="Wagon"/>
    <n v="7"/>
    <m/>
    <x v="57"/>
    <m/>
    <m/>
    <x v="0"/>
    <x v="0"/>
    <n v="1"/>
    <m/>
    <m/>
    <n v="1"/>
    <m/>
    <n v="0"/>
    <n v="0"/>
    <x v="1"/>
    <m/>
    <m/>
    <m/>
    <x v="0"/>
    <m/>
    <m/>
    <m/>
    <e v="#N/A"/>
    <e v="#N/A"/>
    <n v="730"/>
    <x v="1"/>
    <m/>
    <m/>
    <m/>
    <m/>
    <s v="n.a."/>
    <m/>
    <m/>
    <n v="0"/>
    <n v="3"/>
    <m/>
    <e v="#N/A"/>
    <m/>
    <m/>
    <m/>
    <m/>
    <m/>
    <m/>
    <m/>
    <m/>
    <m/>
    <m/>
    <m/>
    <m/>
    <m/>
    <m/>
    <m/>
    <m/>
    <m/>
    <m/>
    <m/>
    <m/>
    <m/>
    <n v="50000"/>
    <m/>
    <m/>
    <s v="Euro"/>
    <n v="19.5"/>
    <m/>
    <m/>
    <m/>
    <m/>
    <e v="#N/A"/>
    <n v="0"/>
    <m/>
    <m/>
    <m/>
    <m/>
    <m/>
    <m/>
    <m/>
    <m/>
    <m/>
    <m/>
    <m/>
    <m/>
    <m/>
    <m/>
    <m/>
    <m/>
    <m/>
    <m/>
    <m/>
    <m/>
    <m/>
  </r>
  <r>
    <m/>
    <s v="V100037"/>
    <s v="2023-0001"/>
    <x v="168"/>
    <n v="1"/>
    <s v="Wagon"/>
    <n v="8"/>
    <m/>
    <x v="57"/>
    <m/>
    <m/>
    <x v="0"/>
    <x v="0"/>
    <n v="1"/>
    <m/>
    <m/>
    <n v="1"/>
    <m/>
    <n v="0"/>
    <n v="0"/>
    <x v="1"/>
    <m/>
    <m/>
    <m/>
    <x v="0"/>
    <m/>
    <m/>
    <m/>
    <e v="#N/A"/>
    <e v="#N/A"/>
    <n v="730"/>
    <x v="1"/>
    <m/>
    <m/>
    <m/>
    <m/>
    <s v="n.a."/>
    <m/>
    <m/>
    <n v="0"/>
    <n v="3"/>
    <m/>
    <e v="#N/A"/>
    <m/>
    <m/>
    <m/>
    <m/>
    <m/>
    <m/>
    <m/>
    <m/>
    <m/>
    <m/>
    <m/>
    <m/>
    <m/>
    <m/>
    <m/>
    <m/>
    <m/>
    <m/>
    <m/>
    <m/>
    <m/>
    <n v="50000"/>
    <m/>
    <m/>
    <s v="Euro"/>
    <n v="19.5"/>
    <m/>
    <m/>
    <m/>
    <m/>
    <e v="#N/A"/>
    <n v="0"/>
    <m/>
    <m/>
    <m/>
    <m/>
    <m/>
    <m/>
    <m/>
    <m/>
    <m/>
    <m/>
    <m/>
    <m/>
    <m/>
    <m/>
    <m/>
    <m/>
    <m/>
    <m/>
    <m/>
    <m/>
    <m/>
  </r>
  <r>
    <m/>
    <s v="V100037"/>
    <s v="2023-0001"/>
    <x v="168"/>
    <n v="1"/>
    <s v="Wagon"/>
    <n v="9"/>
    <m/>
    <x v="57"/>
    <m/>
    <m/>
    <x v="0"/>
    <x v="0"/>
    <n v="1"/>
    <m/>
    <m/>
    <n v="1"/>
    <m/>
    <n v="0"/>
    <n v="0"/>
    <x v="1"/>
    <m/>
    <m/>
    <m/>
    <x v="0"/>
    <m/>
    <m/>
    <m/>
    <e v="#N/A"/>
    <e v="#N/A"/>
    <n v="730"/>
    <x v="1"/>
    <m/>
    <m/>
    <m/>
    <m/>
    <s v="n.a."/>
    <m/>
    <m/>
    <n v="0"/>
    <n v="3"/>
    <m/>
    <e v="#N/A"/>
    <m/>
    <m/>
    <m/>
    <m/>
    <m/>
    <m/>
    <m/>
    <m/>
    <m/>
    <m/>
    <m/>
    <m/>
    <m/>
    <m/>
    <m/>
    <m/>
    <m/>
    <m/>
    <m/>
    <m/>
    <m/>
    <n v="50000"/>
    <m/>
    <m/>
    <s v="Euro"/>
    <n v="19.5"/>
    <m/>
    <m/>
    <m/>
    <m/>
    <e v="#N/A"/>
    <n v="0"/>
    <m/>
    <m/>
    <m/>
    <m/>
    <m/>
    <m/>
    <m/>
    <m/>
    <m/>
    <m/>
    <m/>
    <m/>
    <m/>
    <m/>
    <m/>
    <m/>
    <m/>
    <m/>
    <m/>
    <m/>
    <m/>
  </r>
  <r>
    <m/>
    <s v="V100037"/>
    <s v="2023-0001"/>
    <x v="168"/>
    <n v="1"/>
    <s v="Wagon"/>
    <n v="10"/>
    <m/>
    <x v="57"/>
    <m/>
    <m/>
    <x v="0"/>
    <x v="0"/>
    <n v="1"/>
    <m/>
    <m/>
    <n v="1"/>
    <m/>
    <n v="0"/>
    <n v="0"/>
    <x v="1"/>
    <m/>
    <m/>
    <m/>
    <x v="0"/>
    <m/>
    <m/>
    <m/>
    <e v="#N/A"/>
    <e v="#N/A"/>
    <n v="730"/>
    <x v="1"/>
    <m/>
    <m/>
    <m/>
    <m/>
    <s v="n.a."/>
    <m/>
    <m/>
    <n v="0"/>
    <n v="3"/>
    <m/>
    <e v="#N/A"/>
    <m/>
    <m/>
    <m/>
    <m/>
    <m/>
    <m/>
    <m/>
    <m/>
    <m/>
    <m/>
    <m/>
    <m/>
    <m/>
    <m/>
    <m/>
    <m/>
    <m/>
    <m/>
    <m/>
    <m/>
    <m/>
    <n v="50000"/>
    <m/>
    <m/>
    <s v="Euro"/>
    <n v="19.5"/>
    <m/>
    <m/>
    <m/>
    <m/>
    <e v="#N/A"/>
    <n v="0"/>
    <m/>
    <m/>
    <m/>
    <m/>
    <m/>
    <m/>
    <m/>
    <m/>
    <m/>
    <m/>
    <m/>
    <m/>
    <m/>
    <m/>
    <m/>
    <m/>
    <m/>
    <m/>
    <m/>
    <m/>
    <m/>
  </r>
  <r>
    <m/>
    <s v="V100037"/>
    <s v="2023-0001"/>
    <x v="168"/>
    <n v="1"/>
    <s v="Wagon"/>
    <n v="17"/>
    <m/>
    <x v="57"/>
    <m/>
    <m/>
    <x v="0"/>
    <x v="0"/>
    <n v="1"/>
    <m/>
    <m/>
    <n v="1"/>
    <m/>
    <n v="0"/>
    <n v="0"/>
    <x v="1"/>
    <m/>
    <m/>
    <m/>
    <x v="0"/>
    <m/>
    <m/>
    <m/>
    <e v="#N/A"/>
    <e v="#N/A"/>
    <n v="730"/>
    <x v="1"/>
    <m/>
    <m/>
    <m/>
    <m/>
    <s v="n.a."/>
    <m/>
    <m/>
    <n v="0"/>
    <n v="3"/>
    <m/>
    <e v="#N/A"/>
    <m/>
    <m/>
    <m/>
    <m/>
    <m/>
    <m/>
    <m/>
    <m/>
    <m/>
    <m/>
    <m/>
    <m/>
    <m/>
    <m/>
    <m/>
    <m/>
    <m/>
    <m/>
    <m/>
    <m/>
    <m/>
    <n v="50000"/>
    <m/>
    <m/>
    <s v="Euro"/>
    <n v="19.5"/>
    <m/>
    <m/>
    <m/>
    <m/>
    <e v="#N/A"/>
    <n v="0"/>
    <m/>
    <m/>
    <m/>
    <m/>
    <m/>
    <m/>
    <m/>
    <m/>
    <m/>
    <m/>
    <m/>
    <m/>
    <m/>
    <m/>
    <m/>
    <m/>
    <m/>
    <m/>
    <m/>
    <m/>
    <m/>
  </r>
  <r>
    <m/>
    <s v="V100037"/>
    <s v="2023-0001"/>
    <x v="168"/>
    <n v="1"/>
    <s v="Wagon"/>
    <n v="22"/>
    <m/>
    <x v="57"/>
    <m/>
    <m/>
    <x v="0"/>
    <x v="0"/>
    <n v="1"/>
    <m/>
    <m/>
    <n v="1"/>
    <m/>
    <n v="0"/>
    <n v="0"/>
    <x v="1"/>
    <m/>
    <m/>
    <m/>
    <x v="0"/>
    <m/>
    <m/>
    <m/>
    <e v="#N/A"/>
    <e v="#N/A"/>
    <n v="730"/>
    <x v="1"/>
    <m/>
    <m/>
    <m/>
    <m/>
    <s v="n.a."/>
    <m/>
    <m/>
    <n v="0"/>
    <n v="3"/>
    <m/>
    <e v="#N/A"/>
    <m/>
    <m/>
    <m/>
    <m/>
    <m/>
    <m/>
    <m/>
    <m/>
    <m/>
    <m/>
    <m/>
    <m/>
    <m/>
    <m/>
    <m/>
    <m/>
    <m/>
    <m/>
    <m/>
    <m/>
    <m/>
    <n v="50000"/>
    <m/>
    <m/>
    <s v="Euro"/>
    <n v="19.5"/>
    <m/>
    <m/>
    <m/>
    <m/>
    <e v="#N/A"/>
    <n v="0"/>
    <m/>
    <m/>
    <m/>
    <m/>
    <m/>
    <m/>
    <m/>
    <m/>
    <m/>
    <m/>
    <m/>
    <m/>
    <m/>
    <m/>
    <m/>
    <m/>
    <m/>
    <m/>
    <m/>
    <m/>
    <m/>
  </r>
  <r>
    <m/>
    <s v="V100037"/>
    <s v="2023-0001"/>
    <x v="168"/>
    <n v="1"/>
    <s v="Wagon"/>
    <n v="23"/>
    <m/>
    <x v="57"/>
    <m/>
    <m/>
    <x v="0"/>
    <x v="0"/>
    <n v="1"/>
    <m/>
    <m/>
    <n v="1"/>
    <m/>
    <n v="0"/>
    <n v="0"/>
    <x v="1"/>
    <m/>
    <m/>
    <m/>
    <x v="0"/>
    <m/>
    <m/>
    <m/>
    <e v="#N/A"/>
    <e v="#N/A"/>
    <n v="730"/>
    <x v="1"/>
    <m/>
    <m/>
    <m/>
    <m/>
    <s v="n.a."/>
    <m/>
    <m/>
    <n v="0"/>
    <n v="3"/>
    <m/>
    <e v="#N/A"/>
    <m/>
    <m/>
    <m/>
    <m/>
    <m/>
    <m/>
    <m/>
    <m/>
    <m/>
    <m/>
    <m/>
    <m/>
    <m/>
    <m/>
    <m/>
    <m/>
    <m/>
    <m/>
    <m/>
    <m/>
    <m/>
    <n v="50000"/>
    <m/>
    <m/>
    <s v="Euro"/>
    <n v="19.5"/>
    <m/>
    <m/>
    <m/>
    <m/>
    <e v="#N/A"/>
    <n v="0"/>
    <m/>
    <m/>
    <m/>
    <m/>
    <m/>
    <m/>
    <m/>
    <m/>
    <m/>
    <m/>
    <m/>
    <m/>
    <m/>
    <m/>
    <m/>
    <m/>
    <m/>
    <m/>
    <m/>
    <m/>
    <m/>
  </r>
  <r>
    <m/>
    <s v="V100037"/>
    <s v="2023-0001"/>
    <x v="168"/>
    <n v="1"/>
    <s v="Wagon"/>
    <n v="24"/>
    <m/>
    <x v="57"/>
    <m/>
    <m/>
    <x v="0"/>
    <x v="0"/>
    <n v="1"/>
    <m/>
    <m/>
    <n v="1"/>
    <m/>
    <n v="0"/>
    <n v="0"/>
    <x v="1"/>
    <m/>
    <m/>
    <m/>
    <x v="0"/>
    <m/>
    <m/>
    <m/>
    <e v="#N/A"/>
    <e v="#N/A"/>
    <n v="730"/>
    <x v="1"/>
    <m/>
    <m/>
    <m/>
    <m/>
    <s v="n.a."/>
    <m/>
    <m/>
    <n v="0"/>
    <n v="3"/>
    <m/>
    <e v="#N/A"/>
    <m/>
    <m/>
    <m/>
    <m/>
    <m/>
    <m/>
    <m/>
    <m/>
    <m/>
    <m/>
    <m/>
    <m/>
    <m/>
    <m/>
    <m/>
    <m/>
    <m/>
    <m/>
    <m/>
    <m/>
    <m/>
    <n v="50000"/>
    <m/>
    <m/>
    <s v="Euro"/>
    <n v="19.5"/>
    <m/>
    <m/>
    <m/>
    <m/>
    <e v="#N/A"/>
    <n v="0"/>
    <m/>
    <m/>
    <m/>
    <m/>
    <m/>
    <m/>
    <m/>
    <m/>
    <m/>
    <m/>
    <m/>
    <m/>
    <m/>
    <m/>
    <m/>
    <m/>
    <m/>
    <m/>
    <m/>
    <m/>
    <m/>
  </r>
  <r>
    <m/>
    <s v="V100037"/>
    <s v="2023-0001"/>
    <x v="168"/>
    <n v="1"/>
    <s v="Wagon"/>
    <n v="25"/>
    <m/>
    <x v="57"/>
    <m/>
    <m/>
    <x v="0"/>
    <x v="0"/>
    <n v="1"/>
    <m/>
    <m/>
    <n v="1"/>
    <m/>
    <n v="0"/>
    <n v="0"/>
    <x v="1"/>
    <m/>
    <m/>
    <m/>
    <x v="0"/>
    <m/>
    <m/>
    <m/>
    <e v="#N/A"/>
    <e v="#N/A"/>
    <n v="730"/>
    <x v="1"/>
    <m/>
    <m/>
    <m/>
    <m/>
    <s v="n.a."/>
    <m/>
    <m/>
    <n v="0"/>
    <n v="3"/>
    <m/>
    <e v="#N/A"/>
    <m/>
    <m/>
    <m/>
    <m/>
    <m/>
    <m/>
    <m/>
    <m/>
    <m/>
    <m/>
    <m/>
    <m/>
    <m/>
    <m/>
    <m/>
    <m/>
    <m/>
    <m/>
    <m/>
    <m/>
    <m/>
    <n v="50000"/>
    <m/>
    <m/>
    <s v="Euro"/>
    <n v="19.5"/>
    <m/>
    <m/>
    <m/>
    <m/>
    <e v="#N/A"/>
    <n v="0"/>
    <m/>
    <m/>
    <m/>
    <m/>
    <m/>
    <m/>
    <m/>
    <m/>
    <m/>
    <m/>
    <m/>
    <m/>
    <m/>
    <m/>
    <m/>
    <m/>
    <m/>
    <m/>
    <m/>
    <m/>
    <m/>
  </r>
  <r>
    <m/>
    <s v="V100037"/>
    <s v="2023-0001"/>
    <x v="168"/>
    <n v="2"/>
    <s v="Batch"/>
    <m/>
    <m/>
    <x v="57"/>
    <s v="POL"/>
    <s v="East EU"/>
    <x v="0"/>
    <x v="0"/>
    <n v="8"/>
    <m/>
    <m/>
    <n v="8"/>
    <n v="0"/>
    <n v="0"/>
    <n v="0"/>
    <x v="0"/>
    <m/>
    <m/>
    <m/>
    <x v="0"/>
    <m/>
    <m/>
    <m/>
    <d v="2023-11-01T00:00:00"/>
    <d v="2025-02-25T00:00:00"/>
    <m/>
    <x v="159"/>
    <m/>
    <m/>
    <m/>
    <m/>
    <s v="n.a."/>
    <d v="2024-03-31T00:00:00"/>
    <d v="2024-09-30T00:00:00"/>
    <n v="0"/>
    <n v="3"/>
    <m/>
    <m/>
    <n v="0"/>
    <m/>
    <m/>
    <m/>
    <m/>
    <m/>
    <m/>
    <m/>
    <m/>
    <s v="B"/>
    <m/>
    <n v="1.4"/>
    <s v="CHE"/>
    <s v="3 Mths Cash Deposit"/>
    <s v="Y"/>
    <s v="N"/>
    <n v="0"/>
    <n v="0"/>
    <m/>
    <m/>
    <m/>
    <n v="50000"/>
    <n v="0"/>
    <m/>
    <s v="Euro"/>
    <n v="19.5"/>
    <n v="0"/>
    <n v="0"/>
    <m/>
    <n v="0"/>
    <n v="19.5"/>
    <n v="0"/>
    <n v="995"/>
    <n v="0"/>
    <n v="0.05"/>
    <n v="0"/>
    <s v="0.00"/>
    <n v="0"/>
    <n v="0"/>
    <s v="0.00"/>
    <n v="0"/>
    <n v="19.29"/>
    <n v="0"/>
    <n v="19.29"/>
    <n v="1.010886469673406"/>
    <n v="0"/>
    <n v="19.5"/>
    <n v="19.5"/>
    <n v="400000"/>
    <n v="0"/>
    <n v="0"/>
    <n v="0"/>
    <n v="56784"/>
  </r>
  <r>
    <m/>
    <s v="V100037"/>
    <s v="2023-0001"/>
    <x v="168"/>
    <n v="2"/>
    <s v="Wagon"/>
    <n v="32"/>
    <m/>
    <x v="57"/>
    <m/>
    <m/>
    <x v="0"/>
    <x v="0"/>
    <n v="1"/>
    <m/>
    <m/>
    <n v="1"/>
    <m/>
    <n v="0"/>
    <n v="0"/>
    <x v="1"/>
    <m/>
    <m/>
    <m/>
    <x v="0"/>
    <m/>
    <m/>
    <m/>
    <e v="#N/A"/>
    <e v="#N/A"/>
    <n v="730"/>
    <x v="1"/>
    <m/>
    <m/>
    <m/>
    <m/>
    <s v="n.a."/>
    <m/>
    <m/>
    <n v="0"/>
    <n v="3"/>
    <m/>
    <e v="#N/A"/>
    <m/>
    <m/>
    <m/>
    <m/>
    <m/>
    <m/>
    <m/>
    <m/>
    <m/>
    <m/>
    <m/>
    <m/>
    <m/>
    <m/>
    <m/>
    <m/>
    <m/>
    <m/>
    <m/>
    <m/>
    <m/>
    <n v="50000"/>
    <m/>
    <m/>
    <s v="Euro"/>
    <n v="19.5"/>
    <m/>
    <m/>
    <m/>
    <m/>
    <e v="#N/A"/>
    <m/>
    <m/>
    <m/>
    <m/>
    <m/>
    <m/>
    <m/>
    <m/>
    <m/>
    <m/>
    <m/>
    <m/>
    <m/>
    <m/>
    <m/>
    <m/>
    <m/>
    <m/>
    <m/>
    <m/>
    <m/>
    <m/>
  </r>
  <r>
    <m/>
    <s v="V100037"/>
    <s v="2023-0001"/>
    <x v="168"/>
    <n v="2"/>
    <s v="Wagon"/>
    <n v="33"/>
    <m/>
    <x v="57"/>
    <m/>
    <m/>
    <x v="0"/>
    <x v="0"/>
    <n v="1"/>
    <m/>
    <m/>
    <n v="1"/>
    <m/>
    <n v="0"/>
    <n v="0"/>
    <x v="1"/>
    <m/>
    <m/>
    <m/>
    <x v="0"/>
    <m/>
    <m/>
    <m/>
    <e v="#N/A"/>
    <e v="#N/A"/>
    <n v="730"/>
    <x v="1"/>
    <m/>
    <m/>
    <m/>
    <m/>
    <s v="n.a."/>
    <d v="2024-03-31T00:00:00"/>
    <d v="2024-09-30T00:00:00"/>
    <n v="0"/>
    <n v="3"/>
    <m/>
    <e v="#N/A"/>
    <m/>
    <m/>
    <m/>
    <m/>
    <m/>
    <m/>
    <m/>
    <m/>
    <m/>
    <m/>
    <m/>
    <m/>
    <m/>
    <m/>
    <m/>
    <m/>
    <m/>
    <m/>
    <m/>
    <m/>
    <m/>
    <n v="50000"/>
    <m/>
    <m/>
    <s v="Euro"/>
    <n v="19.5"/>
    <m/>
    <m/>
    <m/>
    <m/>
    <e v="#N/A"/>
    <m/>
    <m/>
    <m/>
    <m/>
    <m/>
    <m/>
    <m/>
    <m/>
    <m/>
    <m/>
    <m/>
    <m/>
    <m/>
    <m/>
    <m/>
    <m/>
    <m/>
    <m/>
    <m/>
    <m/>
    <m/>
    <m/>
  </r>
  <r>
    <m/>
    <s v="V100037"/>
    <s v="2023-0001"/>
    <x v="168"/>
    <n v="2"/>
    <s v="Wagon"/>
    <n v="36"/>
    <m/>
    <x v="57"/>
    <m/>
    <m/>
    <x v="0"/>
    <x v="0"/>
    <n v="1"/>
    <m/>
    <m/>
    <n v="1"/>
    <m/>
    <n v="0"/>
    <n v="0"/>
    <x v="1"/>
    <m/>
    <m/>
    <m/>
    <x v="0"/>
    <m/>
    <m/>
    <m/>
    <e v="#N/A"/>
    <e v="#N/A"/>
    <n v="730"/>
    <x v="1"/>
    <m/>
    <m/>
    <m/>
    <m/>
    <s v="n.a."/>
    <d v="2024-03-31T00:00:00"/>
    <d v="2024-09-30T00:00:00"/>
    <n v="0"/>
    <n v="3"/>
    <m/>
    <e v="#N/A"/>
    <m/>
    <m/>
    <m/>
    <m/>
    <m/>
    <m/>
    <m/>
    <m/>
    <m/>
    <m/>
    <m/>
    <m/>
    <m/>
    <m/>
    <m/>
    <m/>
    <m/>
    <m/>
    <m/>
    <m/>
    <m/>
    <n v="50000"/>
    <m/>
    <m/>
    <s v="Euro"/>
    <n v="19.5"/>
    <m/>
    <m/>
    <m/>
    <m/>
    <e v="#N/A"/>
    <m/>
    <m/>
    <m/>
    <m/>
    <m/>
    <m/>
    <m/>
    <m/>
    <m/>
    <m/>
    <m/>
    <m/>
    <m/>
    <m/>
    <m/>
    <m/>
    <m/>
    <m/>
    <m/>
    <m/>
    <m/>
    <m/>
  </r>
  <r>
    <m/>
    <s v="V100037"/>
    <s v="2023-0001"/>
    <x v="168"/>
    <n v="2"/>
    <s v="Wagon"/>
    <n v="41"/>
    <m/>
    <x v="57"/>
    <m/>
    <m/>
    <x v="0"/>
    <x v="0"/>
    <n v="1"/>
    <m/>
    <m/>
    <n v="1"/>
    <m/>
    <n v="0"/>
    <n v="0"/>
    <x v="1"/>
    <m/>
    <m/>
    <m/>
    <x v="0"/>
    <m/>
    <m/>
    <m/>
    <e v="#N/A"/>
    <e v="#N/A"/>
    <n v="730"/>
    <x v="1"/>
    <m/>
    <m/>
    <m/>
    <m/>
    <s v="n.a."/>
    <d v="2024-03-31T00:00:00"/>
    <d v="2024-09-30T00:00:00"/>
    <n v="0"/>
    <n v="3"/>
    <m/>
    <e v="#N/A"/>
    <m/>
    <m/>
    <m/>
    <m/>
    <m/>
    <m/>
    <m/>
    <m/>
    <m/>
    <m/>
    <m/>
    <m/>
    <m/>
    <m/>
    <m/>
    <m/>
    <m/>
    <m/>
    <m/>
    <m/>
    <m/>
    <n v="50000"/>
    <m/>
    <m/>
    <s v="Euro"/>
    <n v="19.5"/>
    <m/>
    <m/>
    <m/>
    <m/>
    <e v="#N/A"/>
    <m/>
    <m/>
    <m/>
    <m/>
    <m/>
    <m/>
    <m/>
    <m/>
    <m/>
    <m/>
    <m/>
    <m/>
    <m/>
    <m/>
    <m/>
    <m/>
    <m/>
    <m/>
    <m/>
    <m/>
    <m/>
    <m/>
  </r>
  <r>
    <m/>
    <s v="V100037"/>
    <s v="2023-0001"/>
    <x v="168"/>
    <n v="2"/>
    <s v="Wagon"/>
    <n v="42"/>
    <m/>
    <x v="57"/>
    <m/>
    <m/>
    <x v="0"/>
    <x v="0"/>
    <n v="1"/>
    <m/>
    <m/>
    <n v="1"/>
    <m/>
    <n v="0"/>
    <n v="0"/>
    <x v="1"/>
    <m/>
    <m/>
    <m/>
    <x v="0"/>
    <m/>
    <m/>
    <m/>
    <e v="#N/A"/>
    <e v="#N/A"/>
    <n v="730"/>
    <x v="1"/>
    <m/>
    <m/>
    <m/>
    <m/>
    <s v="n.a."/>
    <d v="2024-03-31T00:00:00"/>
    <d v="2024-09-30T00:00:00"/>
    <n v="0"/>
    <n v="3"/>
    <m/>
    <e v="#N/A"/>
    <m/>
    <m/>
    <m/>
    <m/>
    <m/>
    <m/>
    <m/>
    <m/>
    <m/>
    <m/>
    <m/>
    <m/>
    <m/>
    <m/>
    <m/>
    <m/>
    <m/>
    <m/>
    <m/>
    <m/>
    <m/>
    <n v="50000"/>
    <m/>
    <m/>
    <s v="Euro"/>
    <n v="19.5"/>
    <m/>
    <m/>
    <m/>
    <m/>
    <e v="#N/A"/>
    <m/>
    <m/>
    <m/>
    <m/>
    <m/>
    <m/>
    <m/>
    <m/>
    <m/>
    <m/>
    <m/>
    <m/>
    <m/>
    <m/>
    <m/>
    <m/>
    <m/>
    <m/>
    <m/>
    <m/>
    <m/>
    <m/>
  </r>
  <r>
    <m/>
    <s v="V100037"/>
    <s v="2023-0001"/>
    <x v="168"/>
    <n v="2"/>
    <s v="Wagon"/>
    <n v="43"/>
    <m/>
    <x v="57"/>
    <m/>
    <m/>
    <x v="0"/>
    <x v="0"/>
    <n v="1"/>
    <m/>
    <m/>
    <n v="1"/>
    <m/>
    <n v="0"/>
    <n v="0"/>
    <x v="1"/>
    <m/>
    <m/>
    <m/>
    <x v="0"/>
    <m/>
    <m/>
    <m/>
    <e v="#N/A"/>
    <e v="#N/A"/>
    <n v="730"/>
    <x v="1"/>
    <m/>
    <m/>
    <m/>
    <m/>
    <s v="n.a."/>
    <d v="2024-03-31T00:00:00"/>
    <d v="2024-09-30T00:00:00"/>
    <n v="0"/>
    <n v="3"/>
    <m/>
    <e v="#N/A"/>
    <m/>
    <m/>
    <m/>
    <m/>
    <m/>
    <m/>
    <m/>
    <m/>
    <m/>
    <m/>
    <m/>
    <m/>
    <m/>
    <m/>
    <m/>
    <m/>
    <m/>
    <m/>
    <m/>
    <m/>
    <m/>
    <n v="50000"/>
    <m/>
    <m/>
    <s v="Euro"/>
    <n v="19.5"/>
    <m/>
    <m/>
    <m/>
    <m/>
    <e v="#N/A"/>
    <m/>
    <m/>
    <m/>
    <m/>
    <m/>
    <m/>
    <m/>
    <m/>
    <m/>
    <m/>
    <m/>
    <m/>
    <m/>
    <m/>
    <m/>
    <m/>
    <m/>
    <m/>
    <m/>
    <m/>
    <m/>
    <m/>
  </r>
  <r>
    <m/>
    <s v="V100037"/>
    <s v="2023-0001"/>
    <x v="168"/>
    <n v="2"/>
    <s v="Wagon"/>
    <n v="44"/>
    <m/>
    <x v="57"/>
    <m/>
    <m/>
    <x v="0"/>
    <x v="0"/>
    <n v="1"/>
    <m/>
    <m/>
    <n v="1"/>
    <m/>
    <n v="0"/>
    <n v="0"/>
    <x v="1"/>
    <m/>
    <m/>
    <m/>
    <x v="0"/>
    <m/>
    <m/>
    <m/>
    <e v="#N/A"/>
    <e v="#N/A"/>
    <n v="730"/>
    <x v="1"/>
    <m/>
    <m/>
    <m/>
    <m/>
    <s v="n.a."/>
    <d v="2024-03-31T00:00:00"/>
    <d v="2024-09-30T00:00:00"/>
    <n v="0"/>
    <n v="3"/>
    <m/>
    <e v="#N/A"/>
    <m/>
    <m/>
    <m/>
    <m/>
    <m/>
    <m/>
    <m/>
    <m/>
    <m/>
    <m/>
    <m/>
    <m/>
    <m/>
    <m/>
    <m/>
    <m/>
    <m/>
    <m/>
    <m/>
    <m/>
    <m/>
    <n v="50000"/>
    <m/>
    <m/>
    <s v="Euro"/>
    <n v="19.5"/>
    <m/>
    <m/>
    <m/>
    <m/>
    <e v="#N/A"/>
    <m/>
    <m/>
    <m/>
    <m/>
    <m/>
    <m/>
    <m/>
    <m/>
    <m/>
    <m/>
    <m/>
    <m/>
    <m/>
    <m/>
    <m/>
    <m/>
    <m/>
    <m/>
    <m/>
    <m/>
    <m/>
    <m/>
  </r>
  <r>
    <m/>
    <s v="V100037"/>
    <s v="2023-0001"/>
    <x v="168"/>
    <n v="2"/>
    <s v="Wagon"/>
    <n v="45"/>
    <m/>
    <x v="57"/>
    <m/>
    <m/>
    <x v="0"/>
    <x v="0"/>
    <n v="1"/>
    <m/>
    <m/>
    <n v="1"/>
    <m/>
    <n v="0"/>
    <n v="0"/>
    <x v="1"/>
    <m/>
    <m/>
    <m/>
    <x v="0"/>
    <m/>
    <m/>
    <m/>
    <e v="#N/A"/>
    <e v="#N/A"/>
    <n v="730"/>
    <x v="1"/>
    <m/>
    <m/>
    <m/>
    <m/>
    <s v="n.a."/>
    <d v="2024-03-31T00:00:00"/>
    <d v="2024-09-30T00:00:00"/>
    <n v="0"/>
    <n v="3"/>
    <m/>
    <e v="#N/A"/>
    <m/>
    <m/>
    <m/>
    <m/>
    <m/>
    <m/>
    <m/>
    <m/>
    <m/>
    <m/>
    <m/>
    <m/>
    <m/>
    <m/>
    <m/>
    <m/>
    <m/>
    <m/>
    <m/>
    <m/>
    <m/>
    <n v="50000"/>
    <m/>
    <m/>
    <s v="Euro"/>
    <n v="19.5"/>
    <m/>
    <m/>
    <m/>
    <m/>
    <e v="#N/A"/>
    <m/>
    <m/>
    <m/>
    <m/>
    <m/>
    <m/>
    <m/>
    <m/>
    <m/>
    <m/>
    <m/>
    <m/>
    <m/>
    <m/>
    <m/>
    <m/>
    <m/>
    <m/>
    <m/>
    <m/>
    <m/>
    <m/>
  </r>
  <r>
    <s v="new 200324"/>
    <s v="V100048"/>
    <s v="2023-0029"/>
    <x v="169"/>
    <m/>
    <s v="Header"/>
    <m/>
    <m/>
    <x v="57"/>
    <s v="POL"/>
    <s v="East EU"/>
    <x v="0"/>
    <x v="0"/>
    <n v="28"/>
    <m/>
    <m/>
    <n v="0"/>
    <n v="28"/>
    <n v="0"/>
    <n v="0"/>
    <x v="2"/>
    <m/>
    <m/>
    <m/>
    <x v="0"/>
    <m/>
    <d v="2023-11-30T00:00:00"/>
    <d v="2026-11-30T00:00:00"/>
    <m/>
    <m/>
    <n v="1096"/>
    <x v="41"/>
    <m/>
    <s v="MFD-Termination"/>
    <m/>
    <n v="28"/>
    <s v="with as-of date"/>
    <d v="2024-03-31T00:00:00"/>
    <d v="2024-09-30T00:00:00"/>
    <n v="6"/>
    <n v="3"/>
    <m/>
    <m/>
    <s v="30% des Vertrags mit 6 monatiger Kfrist"/>
    <n v="0"/>
    <n v="0"/>
    <n v="0"/>
    <m/>
    <m/>
    <m/>
    <m/>
    <n v="305"/>
    <s v="B"/>
    <n v="65"/>
    <n v="1.4"/>
    <s v="CHE"/>
    <s v="Parent Guarantee"/>
    <s v="Y"/>
    <s v="N"/>
    <n v="12"/>
    <s v="3mths before end, latest 30.9.26"/>
    <m/>
    <m/>
    <m/>
    <n v="140000"/>
    <s v="Y"/>
    <d v="2023-12-31T00:00:00"/>
    <s v="Euro"/>
    <n v="19.5"/>
    <n v="0"/>
    <n v="0"/>
    <m/>
    <n v="0"/>
    <n v="19.5"/>
    <n v="0"/>
    <n v="1190"/>
    <n v="0"/>
    <m/>
    <n v="0.21"/>
    <n v="0"/>
    <n v="0.21"/>
    <n v="0"/>
    <s v="0.00"/>
    <n v="0"/>
    <n v="19.29"/>
    <s v="0.00"/>
    <n v="19.29"/>
    <n v="1.010886469673406"/>
    <n v="0"/>
    <n v="19.5"/>
    <n v="19.5"/>
    <n v="3920000"/>
    <n v="0"/>
    <s v="N"/>
    <n v="0"/>
    <n v="198744"/>
  </r>
  <r>
    <m/>
    <s v="V100048"/>
    <s v="2023-0029"/>
    <x v="169"/>
    <n v="1"/>
    <s v="Batch"/>
    <m/>
    <m/>
    <x v="57"/>
    <s v="POL"/>
    <s v="East EU"/>
    <x v="0"/>
    <x v="0"/>
    <n v="28"/>
    <m/>
    <m/>
    <n v="0"/>
    <n v="28"/>
    <n v="0"/>
    <n v="0"/>
    <x v="2"/>
    <m/>
    <m/>
    <m/>
    <x v="0"/>
    <m/>
    <m/>
    <m/>
    <d v="2023-11-30T00:00:00"/>
    <d v="2026-11-30T00:00:00"/>
    <m/>
    <x v="109"/>
    <m/>
    <m/>
    <m/>
    <m/>
    <s v="with as-of date"/>
    <d v="2024-03-31T00:00:00"/>
    <d v="2024-09-30T00:00:00"/>
    <n v="6"/>
    <n v="3"/>
    <m/>
    <m/>
    <s v="30% des Vertrags mit 6 monatiger Kfrist"/>
    <m/>
    <m/>
    <m/>
    <m/>
    <m/>
    <m/>
    <m/>
    <m/>
    <s v="B"/>
    <m/>
    <n v="1.4"/>
    <s v="CHE"/>
    <s v="Parent Guarantee"/>
    <s v="Y"/>
    <s v="N"/>
    <n v="12"/>
    <s v="3mths before end, latest 30.9.26"/>
    <m/>
    <m/>
    <m/>
    <n v="140000"/>
    <s v="Y"/>
    <d v="2023-12-31T00:00:00"/>
    <s v="Euro"/>
    <n v="19.5"/>
    <n v="0"/>
    <n v="0"/>
    <m/>
    <n v="0"/>
    <n v="19.5"/>
    <n v="0"/>
    <n v="1190"/>
    <n v="0"/>
    <m/>
    <n v="0"/>
    <n v="0"/>
    <n v="0"/>
    <n v="0"/>
    <s v="0.00"/>
    <n v="0"/>
    <n v="19.29"/>
    <s v="0.00"/>
    <n v="19.29"/>
    <n v="1.010886469673406"/>
    <n v="0"/>
    <n v="19.5"/>
    <n v="19.5"/>
    <n v="3920000"/>
    <n v="0"/>
    <s v="N"/>
    <n v="0"/>
    <n v="198744"/>
  </r>
  <r>
    <m/>
    <s v="V100048"/>
    <s v="2023-0029"/>
    <x v="169"/>
    <n v="1"/>
    <s v="Wagon"/>
    <n v="1"/>
    <m/>
    <x v="57"/>
    <m/>
    <m/>
    <x v="0"/>
    <x v="0"/>
    <n v="1"/>
    <m/>
    <m/>
    <m/>
    <n v="1"/>
    <n v="0"/>
    <n v="0"/>
    <x v="1"/>
    <m/>
    <m/>
    <m/>
    <x v="0"/>
    <m/>
    <m/>
    <m/>
    <e v="#N/A"/>
    <e v="#N/A"/>
    <n v="1096"/>
    <x v="1"/>
    <m/>
    <m/>
    <m/>
    <m/>
    <s v="with as-of date"/>
    <d v="2024-03-31T00:00:00"/>
    <d v="2024-09-30T00:00:00"/>
    <n v="6"/>
    <n v="3"/>
    <m/>
    <e v="#N/A"/>
    <m/>
    <m/>
    <m/>
    <m/>
    <m/>
    <m/>
    <m/>
    <m/>
    <m/>
    <m/>
    <m/>
    <m/>
    <m/>
    <m/>
    <m/>
    <m/>
    <m/>
    <m/>
    <m/>
    <m/>
    <m/>
    <n v="140000"/>
    <m/>
    <m/>
    <s v="Euro"/>
    <n v="19.5"/>
    <m/>
    <m/>
    <m/>
    <m/>
    <e v="#N/A"/>
    <m/>
    <m/>
    <m/>
    <m/>
    <m/>
    <m/>
    <m/>
    <m/>
    <m/>
    <m/>
    <m/>
    <m/>
    <m/>
    <m/>
    <m/>
    <m/>
    <m/>
    <m/>
    <m/>
    <m/>
    <m/>
    <m/>
  </r>
  <r>
    <m/>
    <s v="V100048"/>
    <s v="2023-0029"/>
    <x v="169"/>
    <n v="1"/>
    <s v="Wagon"/>
    <n v="2"/>
    <m/>
    <x v="57"/>
    <m/>
    <m/>
    <x v="0"/>
    <x v="0"/>
    <n v="1"/>
    <m/>
    <m/>
    <m/>
    <n v="1"/>
    <n v="0"/>
    <n v="0"/>
    <x v="1"/>
    <m/>
    <m/>
    <m/>
    <x v="0"/>
    <m/>
    <m/>
    <m/>
    <e v="#N/A"/>
    <e v="#N/A"/>
    <n v="1096"/>
    <x v="1"/>
    <m/>
    <m/>
    <m/>
    <m/>
    <s v="with as-of date"/>
    <d v="2024-03-31T00:00:00"/>
    <d v="2024-09-30T00:00:00"/>
    <n v="6"/>
    <n v="3"/>
    <m/>
    <e v="#N/A"/>
    <m/>
    <m/>
    <m/>
    <m/>
    <m/>
    <m/>
    <m/>
    <m/>
    <m/>
    <m/>
    <m/>
    <m/>
    <m/>
    <m/>
    <m/>
    <m/>
    <m/>
    <m/>
    <m/>
    <m/>
    <m/>
    <n v="140000"/>
    <m/>
    <m/>
    <s v="Euro"/>
    <n v="19.5"/>
    <m/>
    <m/>
    <m/>
    <m/>
    <e v="#N/A"/>
    <m/>
    <m/>
    <m/>
    <m/>
    <m/>
    <m/>
    <m/>
    <m/>
    <m/>
    <m/>
    <m/>
    <m/>
    <m/>
    <m/>
    <m/>
    <m/>
    <m/>
    <m/>
    <m/>
    <m/>
    <m/>
    <m/>
  </r>
  <r>
    <m/>
    <s v="V100048"/>
    <s v="2023-0029"/>
    <x v="169"/>
    <n v="1"/>
    <s v="Wagon"/>
    <n v="3"/>
    <m/>
    <x v="57"/>
    <m/>
    <m/>
    <x v="0"/>
    <x v="0"/>
    <n v="1"/>
    <m/>
    <m/>
    <m/>
    <n v="1"/>
    <n v="0"/>
    <n v="0"/>
    <x v="1"/>
    <m/>
    <m/>
    <m/>
    <x v="0"/>
    <m/>
    <m/>
    <m/>
    <e v="#N/A"/>
    <e v="#N/A"/>
    <n v="1096"/>
    <x v="1"/>
    <m/>
    <m/>
    <m/>
    <m/>
    <s v="with as-of date"/>
    <d v="2024-03-31T00:00:00"/>
    <d v="2024-09-30T00:00:00"/>
    <n v="6"/>
    <n v="3"/>
    <m/>
    <e v="#N/A"/>
    <m/>
    <m/>
    <m/>
    <m/>
    <m/>
    <m/>
    <m/>
    <m/>
    <m/>
    <m/>
    <m/>
    <m/>
    <m/>
    <m/>
    <m/>
    <m/>
    <m/>
    <m/>
    <m/>
    <m/>
    <m/>
    <n v="140000"/>
    <m/>
    <m/>
    <s v="Euro"/>
    <n v="19.5"/>
    <m/>
    <m/>
    <m/>
    <m/>
    <e v="#N/A"/>
    <m/>
    <m/>
    <m/>
    <m/>
    <m/>
    <m/>
    <m/>
    <m/>
    <m/>
    <m/>
    <m/>
    <m/>
    <m/>
    <m/>
    <m/>
    <m/>
    <m/>
    <m/>
    <m/>
    <m/>
    <m/>
    <m/>
  </r>
  <r>
    <m/>
    <s v="V100048"/>
    <s v="2023-0029"/>
    <x v="169"/>
    <n v="1"/>
    <s v="Wagon"/>
    <n v="4"/>
    <m/>
    <x v="57"/>
    <m/>
    <m/>
    <x v="0"/>
    <x v="0"/>
    <n v="1"/>
    <m/>
    <m/>
    <m/>
    <n v="1"/>
    <n v="0"/>
    <n v="0"/>
    <x v="1"/>
    <m/>
    <m/>
    <m/>
    <x v="0"/>
    <m/>
    <m/>
    <m/>
    <e v="#N/A"/>
    <e v="#N/A"/>
    <n v="1096"/>
    <x v="1"/>
    <m/>
    <m/>
    <m/>
    <m/>
    <s v="with as-of date"/>
    <d v="2024-03-31T00:00:00"/>
    <d v="2024-09-30T00:00:00"/>
    <n v="6"/>
    <n v="3"/>
    <m/>
    <e v="#N/A"/>
    <m/>
    <m/>
    <m/>
    <m/>
    <m/>
    <m/>
    <m/>
    <m/>
    <m/>
    <m/>
    <m/>
    <m/>
    <m/>
    <m/>
    <m/>
    <m/>
    <m/>
    <m/>
    <m/>
    <m/>
    <m/>
    <n v="140000"/>
    <m/>
    <m/>
    <s v="Euro"/>
    <n v="19.5"/>
    <m/>
    <m/>
    <m/>
    <m/>
    <e v="#N/A"/>
    <m/>
    <m/>
    <m/>
    <m/>
    <m/>
    <m/>
    <m/>
    <m/>
    <m/>
    <m/>
    <m/>
    <m/>
    <m/>
    <m/>
    <m/>
    <m/>
    <m/>
    <m/>
    <m/>
    <m/>
    <m/>
    <m/>
  </r>
  <r>
    <m/>
    <s v="V100048"/>
    <s v="2023-0029"/>
    <x v="169"/>
    <n v="1"/>
    <s v="Wagon"/>
    <n v="5"/>
    <m/>
    <x v="57"/>
    <m/>
    <m/>
    <x v="0"/>
    <x v="0"/>
    <n v="1"/>
    <m/>
    <m/>
    <m/>
    <n v="1"/>
    <n v="0"/>
    <n v="0"/>
    <x v="1"/>
    <m/>
    <m/>
    <m/>
    <x v="0"/>
    <m/>
    <m/>
    <m/>
    <e v="#N/A"/>
    <e v="#N/A"/>
    <n v="1096"/>
    <x v="1"/>
    <m/>
    <m/>
    <m/>
    <m/>
    <s v="with as-of date"/>
    <d v="2024-03-31T00:00:00"/>
    <d v="2024-09-30T00:00:00"/>
    <n v="6"/>
    <n v="3"/>
    <m/>
    <e v="#N/A"/>
    <m/>
    <m/>
    <m/>
    <m/>
    <m/>
    <m/>
    <m/>
    <m/>
    <m/>
    <m/>
    <m/>
    <m/>
    <m/>
    <m/>
    <m/>
    <m/>
    <m/>
    <m/>
    <m/>
    <m/>
    <m/>
    <n v="140000"/>
    <m/>
    <m/>
    <s v="Euro"/>
    <n v="19.5"/>
    <m/>
    <m/>
    <m/>
    <m/>
    <e v="#N/A"/>
    <m/>
    <m/>
    <m/>
    <m/>
    <m/>
    <m/>
    <m/>
    <m/>
    <m/>
    <m/>
    <m/>
    <m/>
    <m/>
    <m/>
    <m/>
    <m/>
    <m/>
    <m/>
    <m/>
    <m/>
    <m/>
    <m/>
  </r>
  <r>
    <m/>
    <s v="V100048"/>
    <s v="2023-0029"/>
    <x v="169"/>
    <n v="1"/>
    <s v="Wagon"/>
    <n v="6"/>
    <m/>
    <x v="57"/>
    <m/>
    <m/>
    <x v="0"/>
    <x v="0"/>
    <n v="1"/>
    <m/>
    <m/>
    <m/>
    <n v="1"/>
    <n v="0"/>
    <n v="0"/>
    <x v="1"/>
    <m/>
    <m/>
    <m/>
    <x v="0"/>
    <m/>
    <m/>
    <m/>
    <e v="#N/A"/>
    <e v="#N/A"/>
    <n v="1096"/>
    <x v="1"/>
    <m/>
    <m/>
    <m/>
    <m/>
    <s v="with as-of date"/>
    <d v="2024-03-31T00:00:00"/>
    <d v="2024-09-30T00:00:00"/>
    <n v="6"/>
    <n v="3"/>
    <m/>
    <e v="#N/A"/>
    <m/>
    <m/>
    <m/>
    <m/>
    <m/>
    <m/>
    <m/>
    <m/>
    <m/>
    <m/>
    <m/>
    <m/>
    <m/>
    <m/>
    <m/>
    <m/>
    <m/>
    <m/>
    <m/>
    <m/>
    <m/>
    <n v="140000"/>
    <m/>
    <m/>
    <s v="Euro"/>
    <n v="19.5"/>
    <m/>
    <m/>
    <m/>
    <m/>
    <e v="#N/A"/>
    <m/>
    <m/>
    <m/>
    <m/>
    <m/>
    <m/>
    <m/>
    <m/>
    <m/>
    <m/>
    <m/>
    <m/>
    <m/>
    <m/>
    <m/>
    <m/>
    <m/>
    <m/>
    <m/>
    <m/>
    <m/>
    <m/>
  </r>
  <r>
    <m/>
    <s v="V100048"/>
    <s v="2023-0029"/>
    <x v="169"/>
    <n v="1"/>
    <s v="Wagon"/>
    <n v="7"/>
    <m/>
    <x v="57"/>
    <m/>
    <m/>
    <x v="0"/>
    <x v="0"/>
    <n v="1"/>
    <m/>
    <m/>
    <m/>
    <n v="1"/>
    <n v="0"/>
    <n v="0"/>
    <x v="1"/>
    <m/>
    <m/>
    <m/>
    <x v="0"/>
    <m/>
    <m/>
    <m/>
    <e v="#N/A"/>
    <e v="#N/A"/>
    <n v="1096"/>
    <x v="1"/>
    <m/>
    <m/>
    <m/>
    <m/>
    <s v="with as-of date"/>
    <d v="2024-03-31T00:00:00"/>
    <d v="2024-09-30T00:00:00"/>
    <n v="6"/>
    <n v="3"/>
    <m/>
    <e v="#N/A"/>
    <m/>
    <m/>
    <m/>
    <m/>
    <m/>
    <m/>
    <m/>
    <m/>
    <m/>
    <m/>
    <m/>
    <m/>
    <m/>
    <m/>
    <m/>
    <m/>
    <m/>
    <m/>
    <m/>
    <m/>
    <m/>
    <n v="140000"/>
    <m/>
    <m/>
    <s v="Euro"/>
    <n v="19.5"/>
    <m/>
    <m/>
    <m/>
    <m/>
    <e v="#N/A"/>
    <m/>
    <m/>
    <m/>
    <m/>
    <m/>
    <m/>
    <m/>
    <m/>
    <m/>
    <m/>
    <m/>
    <m/>
    <m/>
    <m/>
    <m/>
    <m/>
    <m/>
    <m/>
    <m/>
    <m/>
    <m/>
    <m/>
  </r>
  <r>
    <m/>
    <s v="V100048"/>
    <s v="2023-0029"/>
    <x v="169"/>
    <n v="1"/>
    <s v="Wagon"/>
    <n v="8"/>
    <m/>
    <x v="57"/>
    <m/>
    <m/>
    <x v="0"/>
    <x v="0"/>
    <n v="1"/>
    <m/>
    <m/>
    <m/>
    <n v="1"/>
    <n v="0"/>
    <n v="0"/>
    <x v="1"/>
    <m/>
    <m/>
    <m/>
    <x v="0"/>
    <m/>
    <m/>
    <m/>
    <e v="#N/A"/>
    <e v="#N/A"/>
    <n v="1096"/>
    <x v="1"/>
    <m/>
    <m/>
    <m/>
    <m/>
    <s v="with as-of date"/>
    <d v="2024-03-31T00:00:00"/>
    <d v="2024-09-30T00:00:00"/>
    <n v="6"/>
    <n v="3"/>
    <m/>
    <e v="#N/A"/>
    <m/>
    <m/>
    <m/>
    <m/>
    <m/>
    <m/>
    <m/>
    <m/>
    <m/>
    <m/>
    <m/>
    <m/>
    <m/>
    <m/>
    <m/>
    <m/>
    <m/>
    <m/>
    <m/>
    <m/>
    <m/>
    <n v="140000"/>
    <m/>
    <m/>
    <s v="Euro"/>
    <n v="19.5"/>
    <m/>
    <m/>
    <m/>
    <m/>
    <e v="#N/A"/>
    <m/>
    <m/>
    <m/>
    <m/>
    <m/>
    <m/>
    <m/>
    <m/>
    <m/>
    <m/>
    <m/>
    <m/>
    <m/>
    <m/>
    <m/>
    <m/>
    <m/>
    <m/>
    <m/>
    <m/>
    <m/>
    <m/>
  </r>
  <r>
    <m/>
    <s v="V100048"/>
    <s v="2023-0029"/>
    <x v="169"/>
    <n v="1"/>
    <s v="Wagon"/>
    <n v="9"/>
    <m/>
    <x v="57"/>
    <m/>
    <m/>
    <x v="0"/>
    <x v="0"/>
    <n v="1"/>
    <m/>
    <m/>
    <m/>
    <n v="1"/>
    <n v="0"/>
    <n v="0"/>
    <x v="1"/>
    <m/>
    <m/>
    <m/>
    <x v="0"/>
    <m/>
    <m/>
    <m/>
    <e v="#N/A"/>
    <e v="#N/A"/>
    <n v="1096"/>
    <x v="1"/>
    <m/>
    <m/>
    <m/>
    <m/>
    <s v="with as-of date"/>
    <d v="2024-03-31T00:00:00"/>
    <d v="2024-09-30T00:00:00"/>
    <n v="6"/>
    <n v="3"/>
    <m/>
    <e v="#N/A"/>
    <m/>
    <m/>
    <m/>
    <m/>
    <m/>
    <m/>
    <m/>
    <m/>
    <m/>
    <m/>
    <m/>
    <m/>
    <m/>
    <m/>
    <m/>
    <m/>
    <m/>
    <m/>
    <m/>
    <m/>
    <m/>
    <n v="140000"/>
    <m/>
    <m/>
    <s v="Euro"/>
    <n v="19.5"/>
    <m/>
    <m/>
    <m/>
    <m/>
    <e v="#N/A"/>
    <m/>
    <m/>
    <m/>
    <m/>
    <m/>
    <m/>
    <m/>
    <m/>
    <m/>
    <m/>
    <m/>
    <m/>
    <m/>
    <m/>
    <m/>
    <m/>
    <m/>
    <m/>
    <m/>
    <m/>
    <m/>
    <m/>
  </r>
  <r>
    <m/>
    <s v="V100048"/>
    <s v="2023-0029"/>
    <x v="169"/>
    <n v="1"/>
    <s v="Wagon"/>
    <n v="10"/>
    <m/>
    <x v="57"/>
    <m/>
    <m/>
    <x v="0"/>
    <x v="0"/>
    <n v="1"/>
    <m/>
    <m/>
    <m/>
    <n v="1"/>
    <n v="0"/>
    <n v="0"/>
    <x v="1"/>
    <m/>
    <m/>
    <m/>
    <x v="0"/>
    <m/>
    <m/>
    <m/>
    <e v="#N/A"/>
    <e v="#N/A"/>
    <n v="1096"/>
    <x v="1"/>
    <m/>
    <m/>
    <m/>
    <m/>
    <s v="with as-of date"/>
    <d v="2024-03-31T00:00:00"/>
    <d v="2024-09-30T00:00:00"/>
    <n v="6"/>
    <n v="3"/>
    <m/>
    <e v="#N/A"/>
    <m/>
    <m/>
    <m/>
    <m/>
    <m/>
    <m/>
    <m/>
    <m/>
    <m/>
    <m/>
    <m/>
    <m/>
    <m/>
    <m/>
    <m/>
    <m/>
    <m/>
    <m/>
    <m/>
    <m/>
    <m/>
    <n v="140000"/>
    <m/>
    <m/>
    <s v="Euro"/>
    <n v="19.5"/>
    <m/>
    <m/>
    <m/>
    <m/>
    <e v="#N/A"/>
    <m/>
    <m/>
    <m/>
    <m/>
    <m/>
    <m/>
    <m/>
    <m/>
    <m/>
    <m/>
    <m/>
    <m/>
    <m/>
    <m/>
    <m/>
    <m/>
    <m/>
    <m/>
    <m/>
    <m/>
    <m/>
    <m/>
  </r>
  <r>
    <m/>
    <s v="V100048"/>
    <s v="2023-0029"/>
    <x v="169"/>
    <n v="1"/>
    <s v="Wagon"/>
    <n v="11"/>
    <m/>
    <x v="57"/>
    <m/>
    <m/>
    <x v="0"/>
    <x v="0"/>
    <n v="1"/>
    <m/>
    <m/>
    <m/>
    <n v="1"/>
    <n v="0"/>
    <n v="0"/>
    <x v="1"/>
    <m/>
    <m/>
    <m/>
    <x v="0"/>
    <m/>
    <m/>
    <m/>
    <e v="#N/A"/>
    <e v="#N/A"/>
    <n v="1096"/>
    <x v="1"/>
    <m/>
    <m/>
    <m/>
    <m/>
    <s v="with as-of date"/>
    <d v="2024-03-31T00:00:00"/>
    <d v="2024-09-30T00:00:00"/>
    <n v="6"/>
    <n v="3"/>
    <m/>
    <e v="#N/A"/>
    <m/>
    <m/>
    <m/>
    <m/>
    <m/>
    <m/>
    <m/>
    <m/>
    <m/>
    <m/>
    <m/>
    <m/>
    <m/>
    <m/>
    <m/>
    <m/>
    <m/>
    <m/>
    <m/>
    <m/>
    <m/>
    <n v="140000"/>
    <m/>
    <m/>
    <s v="Euro"/>
    <n v="19.5"/>
    <m/>
    <m/>
    <m/>
    <m/>
    <e v="#N/A"/>
    <m/>
    <m/>
    <m/>
    <m/>
    <m/>
    <m/>
    <m/>
    <m/>
    <m/>
    <m/>
    <m/>
    <m/>
    <m/>
    <m/>
    <m/>
    <m/>
    <m/>
    <m/>
    <m/>
    <m/>
    <m/>
    <m/>
  </r>
  <r>
    <m/>
    <s v="V100048"/>
    <s v="2023-0029"/>
    <x v="169"/>
    <n v="1"/>
    <s v="Wagon"/>
    <n v="12"/>
    <m/>
    <x v="57"/>
    <m/>
    <m/>
    <x v="0"/>
    <x v="0"/>
    <n v="1"/>
    <m/>
    <m/>
    <m/>
    <n v="1"/>
    <n v="0"/>
    <n v="0"/>
    <x v="1"/>
    <m/>
    <m/>
    <m/>
    <x v="0"/>
    <m/>
    <m/>
    <m/>
    <e v="#N/A"/>
    <e v="#N/A"/>
    <n v="1096"/>
    <x v="1"/>
    <m/>
    <m/>
    <m/>
    <m/>
    <s v="with as-of date"/>
    <d v="2024-03-31T00:00:00"/>
    <d v="2024-09-30T00:00:00"/>
    <n v="6"/>
    <n v="3"/>
    <m/>
    <e v="#N/A"/>
    <m/>
    <m/>
    <m/>
    <m/>
    <m/>
    <m/>
    <m/>
    <m/>
    <m/>
    <m/>
    <m/>
    <m/>
    <m/>
    <m/>
    <m/>
    <m/>
    <m/>
    <m/>
    <m/>
    <m/>
    <m/>
    <n v="140000"/>
    <m/>
    <m/>
    <s v="Euro"/>
    <n v="19.5"/>
    <m/>
    <m/>
    <m/>
    <m/>
    <e v="#N/A"/>
    <m/>
    <m/>
    <m/>
    <m/>
    <m/>
    <m/>
    <m/>
    <m/>
    <m/>
    <m/>
    <m/>
    <m/>
    <m/>
    <m/>
    <m/>
    <m/>
    <m/>
    <m/>
    <m/>
    <m/>
    <m/>
    <m/>
  </r>
  <r>
    <m/>
    <s v="V100048"/>
    <s v="2023-0029"/>
    <x v="169"/>
    <n v="1"/>
    <s v="Wagon"/>
    <n v="13"/>
    <m/>
    <x v="57"/>
    <m/>
    <m/>
    <x v="0"/>
    <x v="0"/>
    <n v="1"/>
    <m/>
    <m/>
    <m/>
    <n v="1"/>
    <n v="0"/>
    <n v="0"/>
    <x v="1"/>
    <m/>
    <m/>
    <m/>
    <x v="0"/>
    <m/>
    <m/>
    <m/>
    <e v="#N/A"/>
    <e v="#N/A"/>
    <n v="1096"/>
    <x v="1"/>
    <m/>
    <m/>
    <m/>
    <m/>
    <s v="with as-of date"/>
    <d v="2024-03-31T00:00:00"/>
    <d v="2024-09-30T00:00:00"/>
    <n v="6"/>
    <n v="3"/>
    <m/>
    <e v="#N/A"/>
    <m/>
    <m/>
    <m/>
    <m/>
    <m/>
    <m/>
    <m/>
    <m/>
    <m/>
    <m/>
    <m/>
    <m/>
    <m/>
    <m/>
    <m/>
    <m/>
    <m/>
    <m/>
    <m/>
    <m/>
    <m/>
    <n v="140000"/>
    <m/>
    <m/>
    <s v="Euro"/>
    <n v="19.5"/>
    <m/>
    <m/>
    <m/>
    <m/>
    <e v="#N/A"/>
    <m/>
    <m/>
    <m/>
    <m/>
    <m/>
    <m/>
    <m/>
    <m/>
    <m/>
    <m/>
    <m/>
    <m/>
    <m/>
    <m/>
    <m/>
    <m/>
    <m/>
    <m/>
    <m/>
    <m/>
    <m/>
    <m/>
  </r>
  <r>
    <m/>
    <s v="V100048"/>
    <s v="2023-0029"/>
    <x v="169"/>
    <n v="1"/>
    <s v="Wagon"/>
    <n v="14"/>
    <m/>
    <x v="57"/>
    <m/>
    <m/>
    <x v="0"/>
    <x v="0"/>
    <n v="1"/>
    <m/>
    <m/>
    <m/>
    <n v="1"/>
    <n v="0"/>
    <n v="0"/>
    <x v="1"/>
    <m/>
    <m/>
    <m/>
    <x v="0"/>
    <m/>
    <m/>
    <m/>
    <e v="#N/A"/>
    <e v="#N/A"/>
    <n v="1096"/>
    <x v="1"/>
    <m/>
    <m/>
    <m/>
    <m/>
    <s v="with as-of date"/>
    <d v="2024-03-31T00:00:00"/>
    <d v="2024-09-30T00:00:00"/>
    <n v="6"/>
    <n v="3"/>
    <m/>
    <e v="#N/A"/>
    <m/>
    <m/>
    <m/>
    <m/>
    <m/>
    <m/>
    <m/>
    <m/>
    <m/>
    <m/>
    <m/>
    <m/>
    <m/>
    <m/>
    <m/>
    <m/>
    <m/>
    <m/>
    <m/>
    <m/>
    <m/>
    <n v="140000"/>
    <m/>
    <m/>
    <s v="Euro"/>
    <n v="19.5"/>
    <m/>
    <m/>
    <m/>
    <m/>
    <e v="#N/A"/>
    <m/>
    <m/>
    <m/>
    <m/>
    <m/>
    <m/>
    <m/>
    <m/>
    <m/>
    <m/>
    <m/>
    <m/>
    <m/>
    <m/>
    <m/>
    <m/>
    <m/>
    <m/>
    <m/>
    <m/>
    <m/>
    <m/>
  </r>
  <r>
    <m/>
    <s v="V100048"/>
    <s v="2023-0029"/>
    <x v="169"/>
    <n v="1"/>
    <s v="Wagon"/>
    <n v="15"/>
    <m/>
    <x v="57"/>
    <m/>
    <m/>
    <x v="0"/>
    <x v="0"/>
    <n v="1"/>
    <m/>
    <m/>
    <m/>
    <n v="1"/>
    <n v="0"/>
    <n v="0"/>
    <x v="1"/>
    <m/>
    <m/>
    <m/>
    <x v="0"/>
    <m/>
    <m/>
    <m/>
    <e v="#N/A"/>
    <e v="#N/A"/>
    <n v="1096"/>
    <x v="1"/>
    <m/>
    <m/>
    <m/>
    <m/>
    <s v="with as-of date"/>
    <d v="2024-03-31T00:00:00"/>
    <d v="2024-09-30T00:00:00"/>
    <n v="6"/>
    <n v="3"/>
    <m/>
    <e v="#N/A"/>
    <m/>
    <m/>
    <m/>
    <m/>
    <m/>
    <m/>
    <m/>
    <m/>
    <m/>
    <m/>
    <m/>
    <m/>
    <m/>
    <m/>
    <m/>
    <m/>
    <m/>
    <m/>
    <m/>
    <m/>
    <m/>
    <n v="140000"/>
    <m/>
    <m/>
    <s v="Euro"/>
    <n v="19.5"/>
    <m/>
    <m/>
    <m/>
    <m/>
    <e v="#N/A"/>
    <m/>
    <m/>
    <m/>
    <m/>
    <m/>
    <m/>
    <m/>
    <m/>
    <m/>
    <m/>
    <m/>
    <m/>
    <m/>
    <m/>
    <m/>
    <m/>
    <m/>
    <m/>
    <m/>
    <m/>
    <m/>
    <m/>
  </r>
  <r>
    <m/>
    <s v="V100048"/>
    <s v="2023-0029"/>
    <x v="169"/>
    <n v="1"/>
    <s v="Wagon"/>
    <n v="16"/>
    <m/>
    <x v="57"/>
    <m/>
    <m/>
    <x v="0"/>
    <x v="0"/>
    <n v="1"/>
    <m/>
    <m/>
    <m/>
    <n v="1"/>
    <n v="0"/>
    <n v="0"/>
    <x v="1"/>
    <m/>
    <m/>
    <m/>
    <x v="0"/>
    <m/>
    <m/>
    <m/>
    <e v="#N/A"/>
    <e v="#N/A"/>
    <n v="1096"/>
    <x v="1"/>
    <m/>
    <m/>
    <m/>
    <m/>
    <s v="with as-of date"/>
    <d v="2024-03-31T00:00:00"/>
    <d v="2024-09-30T00:00:00"/>
    <n v="6"/>
    <n v="3"/>
    <m/>
    <e v="#N/A"/>
    <m/>
    <m/>
    <m/>
    <m/>
    <m/>
    <m/>
    <m/>
    <m/>
    <m/>
    <m/>
    <m/>
    <m/>
    <m/>
    <m/>
    <m/>
    <m/>
    <m/>
    <m/>
    <m/>
    <m/>
    <m/>
    <n v="140000"/>
    <m/>
    <m/>
    <s v="Euro"/>
    <n v="19.5"/>
    <m/>
    <m/>
    <m/>
    <m/>
    <e v="#N/A"/>
    <m/>
    <m/>
    <m/>
    <m/>
    <m/>
    <m/>
    <m/>
    <m/>
    <m/>
    <m/>
    <m/>
    <m/>
    <m/>
    <m/>
    <m/>
    <m/>
    <m/>
    <m/>
    <m/>
    <m/>
    <m/>
    <m/>
  </r>
  <r>
    <m/>
    <s v="V100048"/>
    <s v="2023-0029"/>
    <x v="169"/>
    <n v="1"/>
    <s v="Wagon"/>
    <n v="17"/>
    <m/>
    <x v="57"/>
    <m/>
    <m/>
    <x v="0"/>
    <x v="0"/>
    <n v="1"/>
    <m/>
    <m/>
    <m/>
    <n v="1"/>
    <n v="0"/>
    <n v="0"/>
    <x v="1"/>
    <m/>
    <m/>
    <m/>
    <x v="0"/>
    <m/>
    <m/>
    <m/>
    <e v="#N/A"/>
    <e v="#N/A"/>
    <n v="1096"/>
    <x v="1"/>
    <m/>
    <m/>
    <m/>
    <m/>
    <s v="with as-of date"/>
    <d v="2024-03-31T00:00:00"/>
    <d v="2024-09-30T00:00:00"/>
    <n v="6"/>
    <n v="3"/>
    <m/>
    <e v="#N/A"/>
    <m/>
    <m/>
    <m/>
    <m/>
    <m/>
    <m/>
    <m/>
    <m/>
    <m/>
    <m/>
    <m/>
    <m/>
    <m/>
    <m/>
    <m/>
    <m/>
    <m/>
    <m/>
    <m/>
    <m/>
    <m/>
    <n v="140000"/>
    <m/>
    <m/>
    <s v="Euro"/>
    <n v="19.5"/>
    <m/>
    <m/>
    <m/>
    <m/>
    <e v="#N/A"/>
    <m/>
    <m/>
    <m/>
    <m/>
    <m/>
    <m/>
    <m/>
    <m/>
    <m/>
    <m/>
    <m/>
    <m/>
    <m/>
    <m/>
    <m/>
    <m/>
    <m/>
    <m/>
    <m/>
    <m/>
    <m/>
    <m/>
  </r>
  <r>
    <m/>
    <s v="V100048"/>
    <s v="2023-0029"/>
    <x v="169"/>
    <n v="1"/>
    <s v="Wagon"/>
    <n v="18"/>
    <m/>
    <x v="57"/>
    <m/>
    <m/>
    <x v="0"/>
    <x v="0"/>
    <n v="1"/>
    <m/>
    <m/>
    <m/>
    <n v="1"/>
    <n v="0"/>
    <n v="0"/>
    <x v="1"/>
    <m/>
    <m/>
    <m/>
    <x v="0"/>
    <m/>
    <m/>
    <m/>
    <e v="#N/A"/>
    <e v="#N/A"/>
    <n v="1096"/>
    <x v="1"/>
    <m/>
    <m/>
    <m/>
    <m/>
    <s v="with as-of date"/>
    <d v="2024-03-31T00:00:00"/>
    <d v="2024-09-30T00:00:00"/>
    <n v="6"/>
    <n v="3"/>
    <m/>
    <e v="#N/A"/>
    <m/>
    <m/>
    <m/>
    <m/>
    <m/>
    <m/>
    <m/>
    <m/>
    <m/>
    <m/>
    <m/>
    <m/>
    <m/>
    <m/>
    <m/>
    <m/>
    <m/>
    <m/>
    <m/>
    <m/>
    <m/>
    <n v="140000"/>
    <m/>
    <m/>
    <s v="Euro"/>
    <n v="19.5"/>
    <m/>
    <m/>
    <m/>
    <m/>
    <e v="#N/A"/>
    <m/>
    <m/>
    <m/>
    <m/>
    <m/>
    <m/>
    <m/>
    <m/>
    <m/>
    <m/>
    <m/>
    <m/>
    <m/>
    <m/>
    <m/>
    <m/>
    <m/>
    <m/>
    <m/>
    <m/>
    <m/>
    <m/>
  </r>
  <r>
    <m/>
    <s v="V100048"/>
    <s v="2023-0029"/>
    <x v="169"/>
    <n v="1"/>
    <s v="Wagon"/>
    <n v="19"/>
    <m/>
    <x v="57"/>
    <m/>
    <m/>
    <x v="0"/>
    <x v="0"/>
    <n v="1"/>
    <m/>
    <m/>
    <m/>
    <n v="1"/>
    <n v="0"/>
    <n v="0"/>
    <x v="1"/>
    <m/>
    <m/>
    <m/>
    <x v="0"/>
    <m/>
    <m/>
    <m/>
    <e v="#N/A"/>
    <e v="#N/A"/>
    <n v="1096"/>
    <x v="1"/>
    <m/>
    <m/>
    <m/>
    <m/>
    <s v="with as-of date"/>
    <d v="2024-03-31T00:00:00"/>
    <d v="2024-09-30T00:00:00"/>
    <n v="6"/>
    <n v="3"/>
    <m/>
    <e v="#N/A"/>
    <m/>
    <m/>
    <m/>
    <m/>
    <m/>
    <m/>
    <m/>
    <m/>
    <m/>
    <m/>
    <m/>
    <m/>
    <m/>
    <m/>
    <m/>
    <m/>
    <m/>
    <m/>
    <m/>
    <m/>
    <m/>
    <n v="140000"/>
    <m/>
    <m/>
    <s v="Euro"/>
    <n v="19.5"/>
    <m/>
    <m/>
    <m/>
    <m/>
    <e v="#N/A"/>
    <m/>
    <m/>
    <m/>
    <m/>
    <m/>
    <m/>
    <m/>
    <m/>
    <m/>
    <m/>
    <m/>
    <m/>
    <m/>
    <m/>
    <m/>
    <m/>
    <m/>
    <m/>
    <m/>
    <m/>
    <m/>
    <m/>
  </r>
  <r>
    <m/>
    <s v="V100048"/>
    <s v="2023-0029"/>
    <x v="169"/>
    <n v="1"/>
    <s v="Wagon"/>
    <n v="20"/>
    <m/>
    <x v="57"/>
    <m/>
    <m/>
    <x v="0"/>
    <x v="0"/>
    <n v="1"/>
    <m/>
    <m/>
    <m/>
    <n v="1"/>
    <n v="0"/>
    <n v="0"/>
    <x v="1"/>
    <m/>
    <m/>
    <m/>
    <x v="0"/>
    <m/>
    <m/>
    <m/>
    <e v="#N/A"/>
    <e v="#N/A"/>
    <n v="1096"/>
    <x v="1"/>
    <m/>
    <m/>
    <m/>
    <m/>
    <s v="with as-of date"/>
    <d v="2024-03-31T00:00:00"/>
    <d v="2024-09-30T00:00:00"/>
    <n v="6"/>
    <n v="3"/>
    <m/>
    <e v="#N/A"/>
    <m/>
    <m/>
    <m/>
    <m/>
    <m/>
    <m/>
    <m/>
    <m/>
    <m/>
    <m/>
    <m/>
    <m/>
    <m/>
    <m/>
    <m/>
    <m/>
    <m/>
    <m/>
    <m/>
    <m/>
    <m/>
    <n v="140000"/>
    <m/>
    <m/>
    <s v="Euro"/>
    <n v="19.5"/>
    <m/>
    <m/>
    <m/>
    <m/>
    <e v="#N/A"/>
    <m/>
    <m/>
    <m/>
    <m/>
    <m/>
    <m/>
    <m/>
    <m/>
    <m/>
    <m/>
    <m/>
    <m/>
    <m/>
    <m/>
    <m/>
    <m/>
    <m/>
    <m/>
    <m/>
    <m/>
    <m/>
    <m/>
  </r>
  <r>
    <m/>
    <s v="V100048"/>
    <s v="2023-0029"/>
    <x v="169"/>
    <n v="1"/>
    <s v="Wagon"/>
    <n v="21"/>
    <m/>
    <x v="57"/>
    <m/>
    <m/>
    <x v="0"/>
    <x v="0"/>
    <n v="1"/>
    <m/>
    <m/>
    <m/>
    <n v="1"/>
    <n v="0"/>
    <n v="0"/>
    <x v="1"/>
    <m/>
    <m/>
    <m/>
    <x v="0"/>
    <m/>
    <m/>
    <m/>
    <e v="#N/A"/>
    <e v="#N/A"/>
    <n v="1096"/>
    <x v="1"/>
    <m/>
    <m/>
    <m/>
    <m/>
    <s v="with as-of date"/>
    <d v="2024-03-31T00:00:00"/>
    <d v="2024-09-30T00:00:00"/>
    <n v="6"/>
    <n v="3"/>
    <m/>
    <e v="#N/A"/>
    <m/>
    <m/>
    <m/>
    <m/>
    <m/>
    <m/>
    <m/>
    <m/>
    <m/>
    <m/>
    <m/>
    <m/>
    <m/>
    <m/>
    <m/>
    <m/>
    <m/>
    <m/>
    <m/>
    <m/>
    <m/>
    <n v="140000"/>
    <m/>
    <m/>
    <s v="Euro"/>
    <n v="19.5"/>
    <m/>
    <m/>
    <m/>
    <m/>
    <e v="#N/A"/>
    <m/>
    <m/>
    <m/>
    <m/>
    <m/>
    <m/>
    <m/>
    <m/>
    <m/>
    <m/>
    <m/>
    <m/>
    <m/>
    <m/>
    <m/>
    <m/>
    <m/>
    <m/>
    <m/>
    <m/>
    <m/>
    <m/>
  </r>
  <r>
    <m/>
    <s v="V100048"/>
    <s v="2023-0029"/>
    <x v="169"/>
    <n v="1"/>
    <s v="Wagon"/>
    <n v="22"/>
    <m/>
    <x v="57"/>
    <m/>
    <m/>
    <x v="0"/>
    <x v="0"/>
    <n v="1"/>
    <m/>
    <m/>
    <m/>
    <n v="1"/>
    <n v="0"/>
    <n v="0"/>
    <x v="1"/>
    <m/>
    <m/>
    <m/>
    <x v="0"/>
    <m/>
    <m/>
    <m/>
    <e v="#N/A"/>
    <e v="#N/A"/>
    <n v="1096"/>
    <x v="1"/>
    <m/>
    <m/>
    <m/>
    <m/>
    <s v="with as-of date"/>
    <d v="2024-03-31T00:00:00"/>
    <d v="2024-09-30T00:00:00"/>
    <n v="6"/>
    <n v="3"/>
    <m/>
    <e v="#N/A"/>
    <m/>
    <m/>
    <m/>
    <m/>
    <m/>
    <m/>
    <m/>
    <m/>
    <m/>
    <m/>
    <m/>
    <m/>
    <m/>
    <m/>
    <m/>
    <m/>
    <m/>
    <m/>
    <m/>
    <m/>
    <m/>
    <n v="140000"/>
    <m/>
    <m/>
    <s v="Euro"/>
    <n v="19.5"/>
    <m/>
    <m/>
    <m/>
    <m/>
    <e v="#N/A"/>
    <m/>
    <m/>
    <m/>
    <m/>
    <m/>
    <m/>
    <m/>
    <m/>
    <m/>
    <m/>
    <m/>
    <m/>
    <m/>
    <m/>
    <m/>
    <m/>
    <m/>
    <m/>
    <m/>
    <m/>
    <m/>
    <m/>
  </r>
  <r>
    <m/>
    <s v="V100048"/>
    <s v="2023-0029"/>
    <x v="169"/>
    <n v="1"/>
    <s v="Wagon"/>
    <n v="23"/>
    <m/>
    <x v="57"/>
    <m/>
    <m/>
    <x v="0"/>
    <x v="0"/>
    <n v="1"/>
    <m/>
    <m/>
    <m/>
    <n v="1"/>
    <n v="0"/>
    <n v="0"/>
    <x v="1"/>
    <m/>
    <m/>
    <m/>
    <x v="0"/>
    <m/>
    <m/>
    <m/>
    <e v="#N/A"/>
    <e v="#N/A"/>
    <n v="1096"/>
    <x v="1"/>
    <m/>
    <m/>
    <m/>
    <m/>
    <s v="with as-of date"/>
    <d v="2024-03-31T00:00:00"/>
    <d v="2024-09-30T00:00:00"/>
    <n v="6"/>
    <n v="3"/>
    <m/>
    <e v="#N/A"/>
    <m/>
    <m/>
    <m/>
    <m/>
    <m/>
    <m/>
    <m/>
    <m/>
    <m/>
    <m/>
    <m/>
    <m/>
    <m/>
    <m/>
    <m/>
    <m/>
    <m/>
    <m/>
    <m/>
    <m/>
    <m/>
    <n v="140000"/>
    <m/>
    <m/>
    <s v="Euro"/>
    <n v="19.5"/>
    <m/>
    <m/>
    <m/>
    <m/>
    <e v="#N/A"/>
    <m/>
    <m/>
    <m/>
    <m/>
    <m/>
    <m/>
    <m/>
    <m/>
    <m/>
    <m/>
    <m/>
    <m/>
    <m/>
    <m/>
    <m/>
    <m/>
    <m/>
    <m/>
    <m/>
    <m/>
    <m/>
    <m/>
  </r>
  <r>
    <m/>
    <s v="V100048"/>
    <s v="2023-0029"/>
    <x v="169"/>
    <n v="1"/>
    <s v="Wagon"/>
    <n v="24"/>
    <m/>
    <x v="57"/>
    <m/>
    <m/>
    <x v="0"/>
    <x v="0"/>
    <n v="1"/>
    <m/>
    <m/>
    <m/>
    <n v="1"/>
    <n v="0"/>
    <n v="0"/>
    <x v="1"/>
    <m/>
    <m/>
    <m/>
    <x v="0"/>
    <m/>
    <m/>
    <m/>
    <e v="#N/A"/>
    <e v="#N/A"/>
    <n v="1096"/>
    <x v="1"/>
    <m/>
    <m/>
    <m/>
    <m/>
    <s v="with as-of date"/>
    <d v="2024-03-31T00:00:00"/>
    <d v="2024-09-30T00:00:00"/>
    <n v="6"/>
    <n v="3"/>
    <m/>
    <e v="#N/A"/>
    <m/>
    <m/>
    <m/>
    <m/>
    <m/>
    <m/>
    <m/>
    <m/>
    <m/>
    <m/>
    <m/>
    <m/>
    <m/>
    <m/>
    <m/>
    <m/>
    <m/>
    <m/>
    <m/>
    <m/>
    <m/>
    <n v="140000"/>
    <m/>
    <m/>
    <s v="Euro"/>
    <n v="19.5"/>
    <m/>
    <m/>
    <m/>
    <m/>
    <e v="#N/A"/>
    <m/>
    <m/>
    <m/>
    <m/>
    <m/>
    <m/>
    <m/>
    <m/>
    <m/>
    <m/>
    <m/>
    <m/>
    <m/>
    <m/>
    <m/>
    <m/>
    <m/>
    <m/>
    <m/>
    <m/>
    <m/>
    <m/>
  </r>
  <r>
    <m/>
    <s v="V100048"/>
    <s v="2023-0029"/>
    <x v="169"/>
    <n v="1"/>
    <s v="Wagon"/>
    <n v="25"/>
    <m/>
    <x v="57"/>
    <m/>
    <m/>
    <x v="0"/>
    <x v="0"/>
    <n v="1"/>
    <m/>
    <m/>
    <m/>
    <n v="1"/>
    <n v="0"/>
    <n v="0"/>
    <x v="1"/>
    <m/>
    <m/>
    <m/>
    <x v="0"/>
    <m/>
    <m/>
    <m/>
    <e v="#N/A"/>
    <e v="#N/A"/>
    <n v="1096"/>
    <x v="1"/>
    <m/>
    <m/>
    <m/>
    <m/>
    <s v="with as-of date"/>
    <d v="2024-03-31T00:00:00"/>
    <d v="2024-09-30T00:00:00"/>
    <n v="6"/>
    <n v="3"/>
    <m/>
    <e v="#N/A"/>
    <m/>
    <m/>
    <m/>
    <m/>
    <m/>
    <m/>
    <m/>
    <m/>
    <m/>
    <m/>
    <m/>
    <m/>
    <m/>
    <m/>
    <m/>
    <m/>
    <m/>
    <m/>
    <m/>
    <m/>
    <m/>
    <n v="140000"/>
    <m/>
    <m/>
    <s v="Euro"/>
    <n v="19.5"/>
    <m/>
    <m/>
    <m/>
    <m/>
    <e v="#N/A"/>
    <m/>
    <m/>
    <m/>
    <m/>
    <m/>
    <m/>
    <m/>
    <m/>
    <m/>
    <m/>
    <m/>
    <m/>
    <m/>
    <m/>
    <m/>
    <m/>
    <m/>
    <m/>
    <m/>
    <m/>
    <m/>
    <m/>
  </r>
  <r>
    <m/>
    <s v="V100048"/>
    <s v="2023-0029"/>
    <x v="169"/>
    <n v="1"/>
    <s v="Wagon"/>
    <n v="26"/>
    <m/>
    <x v="57"/>
    <m/>
    <m/>
    <x v="0"/>
    <x v="0"/>
    <n v="1"/>
    <m/>
    <m/>
    <m/>
    <n v="1"/>
    <n v="0"/>
    <n v="0"/>
    <x v="1"/>
    <m/>
    <m/>
    <m/>
    <x v="0"/>
    <m/>
    <m/>
    <m/>
    <e v="#N/A"/>
    <e v="#N/A"/>
    <n v="1096"/>
    <x v="1"/>
    <m/>
    <m/>
    <m/>
    <m/>
    <s v="with as-of date"/>
    <d v="2024-03-31T00:00:00"/>
    <d v="2024-09-30T00:00:00"/>
    <n v="6"/>
    <n v="3"/>
    <m/>
    <e v="#N/A"/>
    <m/>
    <m/>
    <m/>
    <m/>
    <m/>
    <m/>
    <m/>
    <m/>
    <m/>
    <m/>
    <m/>
    <m/>
    <m/>
    <m/>
    <m/>
    <m/>
    <m/>
    <m/>
    <m/>
    <m/>
    <m/>
    <n v="140000"/>
    <m/>
    <m/>
    <s v="Euro"/>
    <n v="19.5"/>
    <m/>
    <m/>
    <m/>
    <m/>
    <e v="#N/A"/>
    <m/>
    <m/>
    <m/>
    <m/>
    <m/>
    <m/>
    <m/>
    <m/>
    <m/>
    <m/>
    <m/>
    <m/>
    <m/>
    <m/>
    <m/>
    <m/>
    <m/>
    <m/>
    <m/>
    <m/>
    <m/>
    <m/>
  </r>
  <r>
    <m/>
    <s v="V100048"/>
    <s v="2023-0029"/>
    <x v="169"/>
    <n v="1"/>
    <s v="Wagon"/>
    <n v="27"/>
    <m/>
    <x v="57"/>
    <m/>
    <m/>
    <x v="0"/>
    <x v="0"/>
    <n v="1"/>
    <m/>
    <m/>
    <m/>
    <n v="1"/>
    <n v="0"/>
    <n v="0"/>
    <x v="1"/>
    <m/>
    <m/>
    <m/>
    <x v="0"/>
    <m/>
    <m/>
    <m/>
    <e v="#N/A"/>
    <e v="#N/A"/>
    <n v="1096"/>
    <x v="1"/>
    <m/>
    <m/>
    <m/>
    <m/>
    <s v="with as-of date"/>
    <d v="2024-03-31T00:00:00"/>
    <d v="2024-09-30T00:00:00"/>
    <n v="6"/>
    <n v="3"/>
    <m/>
    <e v="#N/A"/>
    <m/>
    <m/>
    <m/>
    <m/>
    <m/>
    <m/>
    <m/>
    <m/>
    <m/>
    <m/>
    <m/>
    <m/>
    <m/>
    <m/>
    <m/>
    <m/>
    <m/>
    <m/>
    <m/>
    <m/>
    <m/>
    <n v="140000"/>
    <m/>
    <m/>
    <s v="Euro"/>
    <n v="19.5"/>
    <m/>
    <m/>
    <m/>
    <m/>
    <e v="#N/A"/>
    <m/>
    <m/>
    <m/>
    <m/>
    <m/>
    <m/>
    <m/>
    <m/>
    <m/>
    <m/>
    <m/>
    <m/>
    <m/>
    <m/>
    <m/>
    <m/>
    <m/>
    <m/>
    <m/>
    <m/>
    <m/>
    <m/>
  </r>
  <r>
    <m/>
    <s v="V100048"/>
    <s v="2023-0029"/>
    <x v="169"/>
    <n v="1"/>
    <s v="Wagon"/>
    <n v="28"/>
    <m/>
    <x v="57"/>
    <m/>
    <m/>
    <x v="0"/>
    <x v="0"/>
    <n v="1"/>
    <m/>
    <m/>
    <m/>
    <n v="1"/>
    <n v="0"/>
    <n v="0"/>
    <x v="1"/>
    <m/>
    <m/>
    <m/>
    <x v="0"/>
    <m/>
    <m/>
    <m/>
    <e v="#N/A"/>
    <e v="#N/A"/>
    <n v="1096"/>
    <x v="1"/>
    <m/>
    <m/>
    <m/>
    <m/>
    <s v="with as-of date"/>
    <d v="2024-03-31T00:00:00"/>
    <d v="2024-09-30T00:00:00"/>
    <n v="6"/>
    <n v="3"/>
    <m/>
    <e v="#N/A"/>
    <m/>
    <m/>
    <m/>
    <m/>
    <m/>
    <m/>
    <m/>
    <m/>
    <m/>
    <m/>
    <m/>
    <m/>
    <m/>
    <m/>
    <m/>
    <m/>
    <m/>
    <m/>
    <m/>
    <m/>
    <m/>
    <n v="140000"/>
    <m/>
    <m/>
    <s v="Euro"/>
    <n v="19.5"/>
    <m/>
    <m/>
    <m/>
    <m/>
    <e v="#N/A"/>
    <m/>
    <m/>
    <m/>
    <m/>
    <m/>
    <m/>
    <m/>
    <m/>
    <m/>
    <m/>
    <m/>
    <m/>
    <m/>
    <m/>
    <m/>
    <m/>
    <m/>
    <m/>
    <m/>
    <m/>
    <m/>
    <m/>
  </r>
  <r>
    <s v="dmo 18.12.25"/>
    <s v="V300083"/>
    <s v="2025-0039"/>
    <x v="170"/>
    <m/>
    <s v="Header"/>
    <m/>
    <m/>
    <x v="58"/>
    <s v="TUR"/>
    <s v="East EU"/>
    <x v="5"/>
    <x v="3"/>
    <n v="21"/>
    <m/>
    <m/>
    <n v="0"/>
    <n v="21"/>
    <n v="21"/>
    <n v="21"/>
    <x v="3"/>
    <m/>
    <m/>
    <m/>
    <x v="3"/>
    <m/>
    <d v="2025-10-19T00:00:00"/>
    <d v="2026-10-18T00:00:00"/>
    <m/>
    <m/>
    <n v="364"/>
    <x v="110"/>
    <m/>
    <m/>
    <m/>
    <m/>
    <s v="n.a."/>
    <m/>
    <m/>
    <n v="0"/>
    <n v="3"/>
    <m/>
    <m/>
    <m/>
    <m/>
    <m/>
    <m/>
    <m/>
    <m/>
    <m/>
    <m/>
    <n v="364"/>
    <s v="C"/>
    <s v="n.a"/>
    <n v="0"/>
    <s v="CHE"/>
    <s v="Not required"/>
    <s v="Y"/>
    <s v="N"/>
    <n v="0"/>
    <m/>
    <m/>
    <m/>
    <s v="Not Started"/>
    <n v="180000"/>
    <m/>
    <m/>
    <s v="Euro"/>
    <n v="56.6"/>
    <n v="-20.75"/>
    <n v="0"/>
    <n v="0"/>
    <n v="0"/>
    <n v="35.85"/>
    <n v="0"/>
    <m/>
    <m/>
    <n v="0.06"/>
    <n v="16.53"/>
    <n v="-12.71"/>
    <n v="3.82"/>
    <n v="8.039999999999999"/>
    <n v="-8.039999999999999"/>
    <n v="0"/>
    <n v="32.03"/>
    <s v="0.00"/>
    <n v="32.03"/>
    <n v="1"/>
    <n v="0"/>
    <n v="32.03"/>
    <n v="32.03"/>
    <n v="3780000"/>
    <n v="0"/>
    <s v="N"/>
    <n v="0"/>
    <n v="274037.4"/>
  </r>
  <r>
    <m/>
    <s v="V300083"/>
    <s v="2025-0039"/>
    <x v="170"/>
    <n v="1"/>
    <s v="Batch"/>
    <m/>
    <m/>
    <x v="58"/>
    <s v="TUR"/>
    <s v="East EU"/>
    <x v="5"/>
    <x v="3"/>
    <n v="21"/>
    <m/>
    <m/>
    <n v="0"/>
    <n v="21"/>
    <n v="21"/>
    <n v="21"/>
    <x v="3"/>
    <m/>
    <m/>
    <m/>
    <x v="3"/>
    <m/>
    <m/>
    <m/>
    <d v="2025-10-19T00:00:00"/>
    <d v="2026-10-18T00:00:00"/>
    <m/>
    <x v="160"/>
    <m/>
    <m/>
    <m/>
    <m/>
    <s v="n.a."/>
    <m/>
    <m/>
    <n v="0"/>
    <n v="3"/>
    <m/>
    <m/>
    <m/>
    <m/>
    <m/>
    <m/>
    <m/>
    <m/>
    <m/>
    <m/>
    <m/>
    <s v="C"/>
    <s v="n.a"/>
    <n v="0"/>
    <s v="CHE"/>
    <s v="Not required"/>
    <s v="Y"/>
    <s v="N"/>
    <n v="0"/>
    <n v="0"/>
    <m/>
    <m/>
    <m/>
    <n v="180000"/>
    <n v="0"/>
    <m/>
    <s v="Euro"/>
    <n v="56.6"/>
    <n v="-20.75"/>
    <n v="0"/>
    <n v="0"/>
    <n v="0"/>
    <n v="35.85"/>
    <n v="0"/>
    <n v="0"/>
    <n v="0"/>
    <n v="0.06"/>
    <n v="16.53"/>
    <n v="-12.71"/>
    <n v="3.82"/>
    <n v="8.039999999999999"/>
    <n v="-8.039999999999999"/>
    <n v="0"/>
    <n v="32.03"/>
    <s v="0.00"/>
    <n v="32.03"/>
    <n v="1"/>
    <n v="0"/>
    <n v="32.03"/>
    <n v="32.03"/>
    <n v="3780000"/>
    <n v="0"/>
    <s v="N"/>
    <n v="0"/>
    <n v="274037.4"/>
  </r>
  <r>
    <m/>
    <s v="V300083"/>
    <s v="2025-0039"/>
    <x v="170"/>
    <n v="1"/>
    <s v="Wagon"/>
    <n v="1"/>
    <e v="#N/A"/>
    <x v="58"/>
    <m/>
    <m/>
    <x v="5"/>
    <x v="3"/>
    <n v="1"/>
    <m/>
    <m/>
    <m/>
    <n v="1"/>
    <n v="1"/>
    <n v="1"/>
    <x v="1"/>
    <m/>
    <m/>
    <m/>
    <x v="3"/>
    <m/>
    <m/>
    <m/>
    <e v="#N/A"/>
    <e v="#N/A"/>
    <n v="364"/>
    <x v="1"/>
    <m/>
    <m/>
    <m/>
    <m/>
    <s v="n.a."/>
    <m/>
    <m/>
    <n v="0"/>
    <n v="3"/>
    <m/>
    <d v="2026-07-18T00:00:00"/>
    <m/>
    <m/>
    <m/>
    <m/>
    <m/>
    <m/>
    <m/>
    <m/>
    <n v="364"/>
    <m/>
    <m/>
    <m/>
    <m/>
    <m/>
    <m/>
    <m/>
    <m/>
    <m/>
    <m/>
    <e v="#N/A"/>
    <m/>
    <n v="180000"/>
    <m/>
    <m/>
    <s v="Euro"/>
    <n v="56.6"/>
    <m/>
    <m/>
    <m/>
    <m/>
    <e v="#N/A"/>
    <m/>
    <m/>
    <m/>
    <m/>
    <m/>
    <m/>
    <m/>
    <m/>
    <m/>
    <m/>
    <m/>
    <m/>
    <m/>
    <m/>
    <m/>
    <m/>
    <m/>
    <m/>
    <m/>
    <m/>
    <m/>
    <m/>
  </r>
  <r>
    <m/>
    <s v="V300083"/>
    <s v="2025-0039"/>
    <x v="170"/>
    <n v="1"/>
    <s v="Wagon"/>
    <n v="2"/>
    <e v="#N/A"/>
    <x v="58"/>
    <m/>
    <m/>
    <x v="5"/>
    <x v="3"/>
    <n v="1"/>
    <m/>
    <m/>
    <m/>
    <n v="1"/>
    <n v="1"/>
    <n v="1"/>
    <x v="1"/>
    <m/>
    <m/>
    <m/>
    <x v="3"/>
    <m/>
    <m/>
    <m/>
    <e v="#N/A"/>
    <e v="#N/A"/>
    <n v="364"/>
    <x v="1"/>
    <m/>
    <m/>
    <m/>
    <m/>
    <s v="n.a."/>
    <m/>
    <m/>
    <n v="0"/>
    <n v="3"/>
    <m/>
    <d v="2026-07-18T00:00:00"/>
    <m/>
    <m/>
    <m/>
    <m/>
    <m/>
    <m/>
    <m/>
    <m/>
    <n v="364"/>
    <m/>
    <m/>
    <m/>
    <m/>
    <m/>
    <m/>
    <m/>
    <m/>
    <m/>
    <m/>
    <e v="#N/A"/>
    <m/>
    <n v="180000"/>
    <m/>
    <m/>
    <s v="Euro"/>
    <n v="56.6"/>
    <m/>
    <m/>
    <m/>
    <m/>
    <e v="#N/A"/>
    <m/>
    <m/>
    <m/>
    <m/>
    <m/>
    <m/>
    <m/>
    <m/>
    <m/>
    <m/>
    <m/>
    <m/>
    <m/>
    <m/>
    <m/>
    <m/>
    <m/>
    <m/>
    <m/>
    <m/>
    <m/>
    <m/>
  </r>
  <r>
    <m/>
    <s v="V300083"/>
    <s v="2025-0039"/>
    <x v="170"/>
    <n v="1"/>
    <s v="Wagon"/>
    <n v="3"/>
    <e v="#N/A"/>
    <x v="58"/>
    <m/>
    <m/>
    <x v="5"/>
    <x v="3"/>
    <n v="1"/>
    <m/>
    <m/>
    <m/>
    <n v="1"/>
    <n v="1"/>
    <n v="1"/>
    <x v="1"/>
    <m/>
    <m/>
    <m/>
    <x v="3"/>
    <m/>
    <m/>
    <m/>
    <e v="#N/A"/>
    <e v="#N/A"/>
    <n v="364"/>
    <x v="1"/>
    <m/>
    <m/>
    <m/>
    <m/>
    <s v="n.a."/>
    <m/>
    <m/>
    <n v="0"/>
    <n v="3"/>
    <m/>
    <d v="2026-07-18T00:00:00"/>
    <m/>
    <m/>
    <m/>
    <m/>
    <m/>
    <m/>
    <m/>
    <m/>
    <n v="364"/>
    <m/>
    <m/>
    <m/>
    <m/>
    <m/>
    <m/>
    <m/>
    <m/>
    <m/>
    <m/>
    <e v="#N/A"/>
    <m/>
    <n v="180000"/>
    <m/>
    <m/>
    <s v="Euro"/>
    <n v="56.6"/>
    <m/>
    <m/>
    <m/>
    <m/>
    <e v="#N/A"/>
    <m/>
    <m/>
    <m/>
    <m/>
    <m/>
    <m/>
    <m/>
    <m/>
    <m/>
    <m/>
    <m/>
    <m/>
    <m/>
    <m/>
    <m/>
    <m/>
    <m/>
    <m/>
    <m/>
    <m/>
    <m/>
    <m/>
  </r>
  <r>
    <m/>
    <s v="V300083"/>
    <s v="2025-0039"/>
    <x v="170"/>
    <n v="1"/>
    <s v="Wagon"/>
    <n v="4"/>
    <e v="#N/A"/>
    <x v="58"/>
    <m/>
    <m/>
    <x v="5"/>
    <x v="3"/>
    <n v="1"/>
    <m/>
    <m/>
    <m/>
    <n v="1"/>
    <n v="1"/>
    <n v="1"/>
    <x v="1"/>
    <m/>
    <m/>
    <m/>
    <x v="3"/>
    <m/>
    <m/>
    <m/>
    <e v="#N/A"/>
    <e v="#N/A"/>
    <n v="364"/>
    <x v="1"/>
    <m/>
    <m/>
    <m/>
    <m/>
    <s v="n.a."/>
    <m/>
    <m/>
    <n v="0"/>
    <n v="3"/>
    <m/>
    <d v="2026-07-18T00:00:00"/>
    <m/>
    <m/>
    <m/>
    <m/>
    <m/>
    <m/>
    <m/>
    <m/>
    <n v="364"/>
    <m/>
    <m/>
    <m/>
    <m/>
    <m/>
    <m/>
    <m/>
    <m/>
    <m/>
    <m/>
    <e v="#N/A"/>
    <m/>
    <n v="180000"/>
    <m/>
    <m/>
    <s v="Euro"/>
    <n v="56.6"/>
    <m/>
    <m/>
    <m/>
    <m/>
    <e v="#N/A"/>
    <m/>
    <m/>
    <m/>
    <m/>
    <m/>
    <m/>
    <m/>
    <m/>
    <m/>
    <m/>
    <m/>
    <m/>
    <m/>
    <m/>
    <m/>
    <m/>
    <m/>
    <m/>
    <m/>
    <m/>
    <m/>
    <m/>
  </r>
  <r>
    <m/>
    <s v="V300083"/>
    <s v="2025-0039"/>
    <x v="170"/>
    <n v="1"/>
    <s v="Wagon"/>
    <n v="5"/>
    <e v="#N/A"/>
    <x v="58"/>
    <m/>
    <m/>
    <x v="5"/>
    <x v="3"/>
    <n v="1"/>
    <m/>
    <m/>
    <m/>
    <n v="1"/>
    <n v="1"/>
    <n v="1"/>
    <x v="1"/>
    <m/>
    <m/>
    <m/>
    <x v="3"/>
    <m/>
    <m/>
    <m/>
    <e v="#N/A"/>
    <e v="#N/A"/>
    <n v="364"/>
    <x v="1"/>
    <m/>
    <m/>
    <m/>
    <m/>
    <s v="n.a."/>
    <m/>
    <m/>
    <n v="0"/>
    <n v="3"/>
    <m/>
    <d v="2026-07-18T00:00:00"/>
    <m/>
    <m/>
    <m/>
    <m/>
    <m/>
    <m/>
    <m/>
    <m/>
    <n v="364"/>
    <m/>
    <m/>
    <m/>
    <m/>
    <m/>
    <m/>
    <m/>
    <m/>
    <m/>
    <m/>
    <e v="#N/A"/>
    <m/>
    <n v="180000"/>
    <m/>
    <m/>
    <s v="Euro"/>
    <n v="56.6"/>
    <m/>
    <m/>
    <m/>
    <m/>
    <e v="#N/A"/>
    <m/>
    <m/>
    <m/>
    <m/>
    <m/>
    <m/>
    <m/>
    <m/>
    <m/>
    <m/>
    <m/>
    <m/>
    <m/>
    <m/>
    <m/>
    <m/>
    <m/>
    <m/>
    <m/>
    <m/>
    <m/>
    <m/>
  </r>
  <r>
    <m/>
    <s v="V300083"/>
    <s v="2025-0039"/>
    <x v="170"/>
    <n v="1"/>
    <s v="Wagon"/>
    <n v="6"/>
    <e v="#N/A"/>
    <x v="58"/>
    <m/>
    <m/>
    <x v="5"/>
    <x v="3"/>
    <n v="1"/>
    <m/>
    <m/>
    <m/>
    <n v="1"/>
    <n v="1"/>
    <n v="1"/>
    <x v="1"/>
    <m/>
    <m/>
    <m/>
    <x v="3"/>
    <m/>
    <m/>
    <m/>
    <e v="#N/A"/>
    <e v="#N/A"/>
    <n v="364"/>
    <x v="1"/>
    <m/>
    <m/>
    <m/>
    <m/>
    <s v="n.a."/>
    <m/>
    <m/>
    <n v="0"/>
    <n v="3"/>
    <m/>
    <d v="2026-07-18T00:00:00"/>
    <m/>
    <m/>
    <m/>
    <m/>
    <m/>
    <m/>
    <m/>
    <m/>
    <n v="364"/>
    <m/>
    <m/>
    <m/>
    <m/>
    <m/>
    <m/>
    <m/>
    <m/>
    <m/>
    <m/>
    <e v="#N/A"/>
    <m/>
    <n v="180000"/>
    <m/>
    <m/>
    <s v="Euro"/>
    <n v="56.6"/>
    <m/>
    <m/>
    <m/>
    <m/>
    <e v="#N/A"/>
    <m/>
    <m/>
    <m/>
    <m/>
    <m/>
    <m/>
    <m/>
    <m/>
    <m/>
    <m/>
    <m/>
    <m/>
    <m/>
    <m/>
    <m/>
    <m/>
    <m/>
    <m/>
    <m/>
    <m/>
    <m/>
    <m/>
  </r>
  <r>
    <m/>
    <s v="V300083"/>
    <s v="2025-0039"/>
    <x v="170"/>
    <n v="1"/>
    <s v="Wagon"/>
    <n v="7"/>
    <e v="#N/A"/>
    <x v="58"/>
    <m/>
    <m/>
    <x v="5"/>
    <x v="3"/>
    <n v="1"/>
    <m/>
    <m/>
    <m/>
    <n v="1"/>
    <n v="1"/>
    <n v="1"/>
    <x v="1"/>
    <m/>
    <m/>
    <m/>
    <x v="3"/>
    <m/>
    <m/>
    <m/>
    <e v="#N/A"/>
    <e v="#N/A"/>
    <n v="364"/>
    <x v="1"/>
    <m/>
    <m/>
    <m/>
    <m/>
    <s v="n.a."/>
    <m/>
    <m/>
    <n v="0"/>
    <n v="3"/>
    <m/>
    <d v="2026-07-18T00:00:00"/>
    <m/>
    <m/>
    <m/>
    <m/>
    <m/>
    <m/>
    <m/>
    <m/>
    <n v="364"/>
    <m/>
    <m/>
    <m/>
    <m/>
    <m/>
    <m/>
    <m/>
    <m/>
    <m/>
    <m/>
    <e v="#N/A"/>
    <m/>
    <n v="180000"/>
    <m/>
    <m/>
    <s v="Euro"/>
    <n v="56.6"/>
    <m/>
    <m/>
    <m/>
    <m/>
    <e v="#N/A"/>
    <m/>
    <m/>
    <m/>
    <m/>
    <m/>
    <m/>
    <m/>
    <m/>
    <m/>
    <m/>
    <m/>
    <m/>
    <m/>
    <m/>
    <m/>
    <m/>
    <m/>
    <m/>
    <m/>
    <m/>
    <m/>
    <m/>
  </r>
  <r>
    <m/>
    <s v="V300083"/>
    <s v="2025-0039"/>
    <x v="170"/>
    <n v="1"/>
    <s v="Wagon"/>
    <n v="8"/>
    <e v="#N/A"/>
    <x v="58"/>
    <m/>
    <m/>
    <x v="5"/>
    <x v="3"/>
    <n v="1"/>
    <m/>
    <m/>
    <m/>
    <n v="1"/>
    <n v="1"/>
    <n v="1"/>
    <x v="1"/>
    <m/>
    <m/>
    <m/>
    <x v="3"/>
    <m/>
    <m/>
    <m/>
    <e v="#N/A"/>
    <e v="#N/A"/>
    <n v="364"/>
    <x v="1"/>
    <m/>
    <m/>
    <m/>
    <m/>
    <s v="n.a."/>
    <m/>
    <m/>
    <n v="0"/>
    <n v="3"/>
    <m/>
    <d v="2026-07-18T00:00:00"/>
    <m/>
    <m/>
    <m/>
    <m/>
    <m/>
    <m/>
    <m/>
    <m/>
    <n v="364"/>
    <m/>
    <m/>
    <m/>
    <m/>
    <m/>
    <m/>
    <m/>
    <m/>
    <m/>
    <m/>
    <e v="#N/A"/>
    <m/>
    <n v="180000"/>
    <m/>
    <m/>
    <s v="Euro"/>
    <n v="56.6"/>
    <m/>
    <m/>
    <m/>
    <m/>
    <e v="#N/A"/>
    <m/>
    <m/>
    <m/>
    <m/>
    <m/>
    <m/>
    <m/>
    <m/>
    <m/>
    <m/>
    <m/>
    <m/>
    <m/>
    <m/>
    <m/>
    <m/>
    <m/>
    <m/>
    <m/>
    <m/>
    <m/>
    <m/>
  </r>
  <r>
    <m/>
    <s v="V300083"/>
    <s v="2025-0039"/>
    <x v="170"/>
    <n v="1"/>
    <s v="Wagon"/>
    <n v="9"/>
    <e v="#N/A"/>
    <x v="58"/>
    <m/>
    <m/>
    <x v="5"/>
    <x v="3"/>
    <n v="1"/>
    <m/>
    <m/>
    <m/>
    <n v="1"/>
    <n v="1"/>
    <n v="1"/>
    <x v="1"/>
    <m/>
    <m/>
    <m/>
    <x v="3"/>
    <m/>
    <m/>
    <m/>
    <e v="#N/A"/>
    <e v="#N/A"/>
    <n v="364"/>
    <x v="1"/>
    <m/>
    <m/>
    <m/>
    <m/>
    <s v="n.a."/>
    <m/>
    <m/>
    <n v="0"/>
    <n v="3"/>
    <m/>
    <d v="2026-07-18T00:00:00"/>
    <m/>
    <m/>
    <m/>
    <m/>
    <m/>
    <m/>
    <m/>
    <m/>
    <n v="364"/>
    <m/>
    <m/>
    <m/>
    <m/>
    <m/>
    <m/>
    <m/>
    <m/>
    <m/>
    <m/>
    <e v="#N/A"/>
    <m/>
    <n v="180000"/>
    <m/>
    <m/>
    <s v="Euro"/>
    <n v="56.6"/>
    <m/>
    <m/>
    <m/>
    <m/>
    <e v="#N/A"/>
    <m/>
    <m/>
    <m/>
    <m/>
    <m/>
    <m/>
    <m/>
    <m/>
    <m/>
    <m/>
    <m/>
    <m/>
    <m/>
    <m/>
    <m/>
    <m/>
    <m/>
    <m/>
    <m/>
    <m/>
    <m/>
    <m/>
  </r>
  <r>
    <m/>
    <s v="V300083"/>
    <s v="2025-0039"/>
    <x v="170"/>
    <n v="1"/>
    <s v="Wagon"/>
    <n v="10"/>
    <e v="#N/A"/>
    <x v="58"/>
    <m/>
    <m/>
    <x v="5"/>
    <x v="3"/>
    <n v="1"/>
    <m/>
    <m/>
    <m/>
    <n v="1"/>
    <n v="1"/>
    <n v="1"/>
    <x v="1"/>
    <m/>
    <m/>
    <m/>
    <x v="3"/>
    <m/>
    <m/>
    <m/>
    <e v="#N/A"/>
    <e v="#N/A"/>
    <n v="364"/>
    <x v="1"/>
    <m/>
    <m/>
    <m/>
    <m/>
    <s v="n.a."/>
    <m/>
    <m/>
    <n v="0"/>
    <n v="3"/>
    <m/>
    <d v="2026-07-18T00:00:00"/>
    <m/>
    <m/>
    <m/>
    <m/>
    <m/>
    <m/>
    <m/>
    <m/>
    <n v="364"/>
    <m/>
    <m/>
    <m/>
    <m/>
    <m/>
    <m/>
    <m/>
    <m/>
    <m/>
    <m/>
    <e v="#N/A"/>
    <m/>
    <n v="180000"/>
    <m/>
    <m/>
    <s v="Euro"/>
    <n v="56.6"/>
    <m/>
    <m/>
    <m/>
    <m/>
    <e v="#N/A"/>
    <m/>
    <m/>
    <m/>
    <m/>
    <m/>
    <m/>
    <m/>
    <m/>
    <m/>
    <m/>
    <m/>
    <m/>
    <m/>
    <m/>
    <m/>
    <m/>
    <m/>
    <m/>
    <m/>
    <m/>
    <m/>
    <m/>
  </r>
  <r>
    <m/>
    <s v="V300083"/>
    <s v="2025-0039"/>
    <x v="170"/>
    <n v="1"/>
    <s v="Wagon"/>
    <n v="11"/>
    <e v="#N/A"/>
    <x v="58"/>
    <m/>
    <m/>
    <x v="5"/>
    <x v="3"/>
    <n v="1"/>
    <m/>
    <m/>
    <m/>
    <n v="1"/>
    <n v="1"/>
    <n v="1"/>
    <x v="1"/>
    <m/>
    <m/>
    <m/>
    <x v="3"/>
    <m/>
    <m/>
    <m/>
    <e v="#N/A"/>
    <e v="#N/A"/>
    <n v="364"/>
    <x v="1"/>
    <m/>
    <m/>
    <m/>
    <m/>
    <s v="n.a."/>
    <m/>
    <m/>
    <n v="0"/>
    <n v="3"/>
    <m/>
    <d v="2026-07-18T00:00:00"/>
    <m/>
    <m/>
    <m/>
    <m/>
    <m/>
    <m/>
    <m/>
    <m/>
    <n v="364"/>
    <m/>
    <m/>
    <m/>
    <m/>
    <m/>
    <m/>
    <m/>
    <m/>
    <m/>
    <m/>
    <e v="#N/A"/>
    <m/>
    <n v="180000"/>
    <m/>
    <m/>
    <s v="Euro"/>
    <n v="56.6"/>
    <m/>
    <m/>
    <m/>
    <m/>
    <e v="#N/A"/>
    <m/>
    <m/>
    <m/>
    <m/>
    <m/>
    <m/>
    <m/>
    <m/>
    <m/>
    <m/>
    <m/>
    <m/>
    <m/>
    <m/>
    <m/>
    <m/>
    <m/>
    <m/>
    <m/>
    <m/>
    <m/>
    <m/>
  </r>
  <r>
    <m/>
    <s v="V300083"/>
    <s v="2025-0039"/>
    <x v="170"/>
    <n v="1"/>
    <s v="Wagon"/>
    <n v="12"/>
    <e v="#N/A"/>
    <x v="58"/>
    <m/>
    <m/>
    <x v="5"/>
    <x v="3"/>
    <n v="1"/>
    <m/>
    <m/>
    <m/>
    <n v="1"/>
    <n v="1"/>
    <n v="1"/>
    <x v="1"/>
    <m/>
    <m/>
    <m/>
    <x v="3"/>
    <m/>
    <m/>
    <m/>
    <e v="#N/A"/>
    <e v="#N/A"/>
    <n v="364"/>
    <x v="1"/>
    <m/>
    <m/>
    <m/>
    <m/>
    <s v="n.a."/>
    <m/>
    <m/>
    <n v="0"/>
    <n v="3"/>
    <m/>
    <d v="2026-07-18T00:00:00"/>
    <m/>
    <m/>
    <m/>
    <m/>
    <m/>
    <m/>
    <m/>
    <m/>
    <n v="364"/>
    <m/>
    <m/>
    <m/>
    <m/>
    <m/>
    <m/>
    <m/>
    <m/>
    <m/>
    <m/>
    <e v="#N/A"/>
    <m/>
    <n v="180000"/>
    <m/>
    <m/>
    <s v="Euro"/>
    <n v="56.6"/>
    <m/>
    <m/>
    <m/>
    <m/>
    <e v="#N/A"/>
    <m/>
    <m/>
    <m/>
    <m/>
    <m/>
    <m/>
    <m/>
    <m/>
    <m/>
    <m/>
    <m/>
    <m/>
    <m/>
    <m/>
    <m/>
    <m/>
    <m/>
    <m/>
    <m/>
    <m/>
    <m/>
    <m/>
  </r>
  <r>
    <m/>
    <s v="V300083"/>
    <s v="2025-0039"/>
    <x v="170"/>
    <n v="1"/>
    <s v="Wagon"/>
    <n v="13"/>
    <e v="#N/A"/>
    <x v="58"/>
    <m/>
    <m/>
    <x v="5"/>
    <x v="3"/>
    <n v="1"/>
    <m/>
    <m/>
    <m/>
    <n v="1"/>
    <n v="1"/>
    <n v="1"/>
    <x v="1"/>
    <m/>
    <m/>
    <m/>
    <x v="3"/>
    <m/>
    <m/>
    <m/>
    <e v="#N/A"/>
    <e v="#N/A"/>
    <n v="364"/>
    <x v="1"/>
    <m/>
    <m/>
    <m/>
    <m/>
    <s v="n.a."/>
    <m/>
    <m/>
    <n v="0"/>
    <n v="3"/>
    <m/>
    <d v="2026-07-18T00:00:00"/>
    <m/>
    <m/>
    <m/>
    <m/>
    <m/>
    <m/>
    <m/>
    <m/>
    <n v="364"/>
    <m/>
    <m/>
    <m/>
    <m/>
    <m/>
    <m/>
    <m/>
    <m/>
    <m/>
    <m/>
    <e v="#N/A"/>
    <m/>
    <n v="180000"/>
    <m/>
    <m/>
    <s v="Euro"/>
    <n v="56.6"/>
    <m/>
    <m/>
    <m/>
    <m/>
    <e v="#N/A"/>
    <m/>
    <m/>
    <m/>
    <m/>
    <m/>
    <m/>
    <m/>
    <m/>
    <m/>
    <m/>
    <m/>
    <m/>
    <m/>
    <m/>
    <m/>
    <m/>
    <m/>
    <m/>
    <m/>
    <m/>
    <m/>
    <m/>
  </r>
  <r>
    <m/>
    <s v="V300083"/>
    <s v="2025-0039"/>
    <x v="170"/>
    <n v="1"/>
    <s v="Wagon"/>
    <n v="14"/>
    <e v="#N/A"/>
    <x v="58"/>
    <m/>
    <m/>
    <x v="5"/>
    <x v="3"/>
    <n v="1"/>
    <m/>
    <m/>
    <m/>
    <n v="1"/>
    <n v="1"/>
    <n v="1"/>
    <x v="1"/>
    <m/>
    <m/>
    <m/>
    <x v="3"/>
    <m/>
    <m/>
    <m/>
    <e v="#N/A"/>
    <e v="#N/A"/>
    <n v="364"/>
    <x v="1"/>
    <m/>
    <m/>
    <m/>
    <m/>
    <s v="n.a."/>
    <m/>
    <m/>
    <n v="0"/>
    <n v="3"/>
    <m/>
    <d v="2026-07-18T00:00:00"/>
    <m/>
    <m/>
    <m/>
    <m/>
    <m/>
    <m/>
    <m/>
    <m/>
    <n v="364"/>
    <m/>
    <m/>
    <m/>
    <m/>
    <m/>
    <m/>
    <m/>
    <m/>
    <m/>
    <m/>
    <e v="#N/A"/>
    <m/>
    <n v="180000"/>
    <m/>
    <m/>
    <s v="Euro"/>
    <n v="56.6"/>
    <m/>
    <m/>
    <m/>
    <m/>
    <e v="#N/A"/>
    <m/>
    <m/>
    <m/>
    <m/>
    <m/>
    <m/>
    <m/>
    <m/>
    <m/>
    <m/>
    <m/>
    <m/>
    <m/>
    <m/>
    <m/>
    <m/>
    <m/>
    <m/>
    <m/>
    <m/>
    <m/>
    <m/>
  </r>
  <r>
    <m/>
    <s v="V300083"/>
    <s v="2025-0039"/>
    <x v="170"/>
    <n v="1"/>
    <s v="Wagon"/>
    <n v="15"/>
    <e v="#N/A"/>
    <x v="58"/>
    <m/>
    <m/>
    <x v="5"/>
    <x v="3"/>
    <n v="1"/>
    <m/>
    <m/>
    <m/>
    <n v="1"/>
    <n v="1"/>
    <n v="1"/>
    <x v="1"/>
    <m/>
    <m/>
    <m/>
    <x v="3"/>
    <m/>
    <m/>
    <m/>
    <e v="#N/A"/>
    <e v="#N/A"/>
    <n v="364"/>
    <x v="1"/>
    <m/>
    <m/>
    <m/>
    <m/>
    <s v="n.a."/>
    <m/>
    <m/>
    <n v="0"/>
    <n v="3"/>
    <m/>
    <d v="2026-07-18T00:00:00"/>
    <m/>
    <m/>
    <m/>
    <m/>
    <m/>
    <m/>
    <m/>
    <m/>
    <n v="364"/>
    <m/>
    <m/>
    <m/>
    <m/>
    <m/>
    <m/>
    <m/>
    <m/>
    <m/>
    <m/>
    <e v="#N/A"/>
    <m/>
    <n v="180000"/>
    <m/>
    <m/>
    <s v="Euro"/>
    <n v="56.6"/>
    <m/>
    <m/>
    <m/>
    <m/>
    <e v="#N/A"/>
    <m/>
    <m/>
    <m/>
    <m/>
    <m/>
    <m/>
    <m/>
    <m/>
    <m/>
    <m/>
    <m/>
    <m/>
    <m/>
    <m/>
    <m/>
    <m/>
    <m/>
    <m/>
    <m/>
    <m/>
    <m/>
    <m/>
  </r>
  <r>
    <m/>
    <s v="V300083"/>
    <s v="2025-0039"/>
    <x v="170"/>
    <n v="1"/>
    <s v="Wagon"/>
    <n v="16"/>
    <e v="#N/A"/>
    <x v="58"/>
    <m/>
    <m/>
    <x v="5"/>
    <x v="3"/>
    <n v="1"/>
    <m/>
    <m/>
    <m/>
    <n v="1"/>
    <n v="1"/>
    <n v="1"/>
    <x v="1"/>
    <m/>
    <m/>
    <m/>
    <x v="3"/>
    <m/>
    <m/>
    <m/>
    <e v="#N/A"/>
    <e v="#N/A"/>
    <n v="364"/>
    <x v="1"/>
    <m/>
    <m/>
    <m/>
    <m/>
    <s v="n.a."/>
    <m/>
    <m/>
    <n v="0"/>
    <n v="3"/>
    <m/>
    <d v="2026-07-18T00:00:00"/>
    <m/>
    <m/>
    <m/>
    <m/>
    <m/>
    <m/>
    <m/>
    <m/>
    <n v="364"/>
    <m/>
    <m/>
    <m/>
    <m/>
    <m/>
    <m/>
    <m/>
    <m/>
    <m/>
    <m/>
    <e v="#N/A"/>
    <m/>
    <n v="180000"/>
    <m/>
    <m/>
    <s v="Euro"/>
    <n v="56.6"/>
    <m/>
    <m/>
    <m/>
    <m/>
    <e v="#N/A"/>
    <m/>
    <m/>
    <m/>
    <m/>
    <m/>
    <m/>
    <m/>
    <m/>
    <m/>
    <m/>
    <m/>
    <m/>
    <m/>
    <m/>
    <m/>
    <m/>
    <m/>
    <m/>
    <m/>
    <m/>
    <m/>
    <m/>
  </r>
  <r>
    <m/>
    <s v="V300083"/>
    <s v="2025-0039"/>
    <x v="170"/>
    <n v="1"/>
    <s v="Wagon"/>
    <n v="17"/>
    <e v="#N/A"/>
    <x v="58"/>
    <m/>
    <m/>
    <x v="5"/>
    <x v="3"/>
    <n v="1"/>
    <m/>
    <m/>
    <m/>
    <n v="1"/>
    <n v="1"/>
    <n v="1"/>
    <x v="1"/>
    <m/>
    <m/>
    <m/>
    <x v="3"/>
    <m/>
    <m/>
    <m/>
    <e v="#N/A"/>
    <e v="#N/A"/>
    <n v="364"/>
    <x v="1"/>
    <m/>
    <m/>
    <m/>
    <m/>
    <s v="n.a."/>
    <m/>
    <m/>
    <n v="0"/>
    <n v="3"/>
    <m/>
    <d v="2026-07-18T00:00:00"/>
    <m/>
    <m/>
    <m/>
    <m/>
    <m/>
    <m/>
    <m/>
    <m/>
    <n v="364"/>
    <m/>
    <m/>
    <m/>
    <m/>
    <m/>
    <m/>
    <m/>
    <m/>
    <m/>
    <m/>
    <e v="#N/A"/>
    <m/>
    <n v="180000"/>
    <m/>
    <m/>
    <s v="Euro"/>
    <n v="56.6"/>
    <m/>
    <m/>
    <m/>
    <m/>
    <e v="#N/A"/>
    <m/>
    <m/>
    <m/>
    <m/>
    <m/>
    <m/>
    <m/>
    <m/>
    <m/>
    <m/>
    <m/>
    <m/>
    <m/>
    <m/>
    <m/>
    <m/>
    <m/>
    <m/>
    <m/>
    <m/>
    <m/>
    <m/>
  </r>
  <r>
    <m/>
    <s v="V300083"/>
    <s v="2025-0039"/>
    <x v="170"/>
    <n v="1"/>
    <s v="Wagon"/>
    <n v="18"/>
    <e v="#N/A"/>
    <x v="58"/>
    <m/>
    <m/>
    <x v="5"/>
    <x v="3"/>
    <n v="1"/>
    <m/>
    <m/>
    <m/>
    <n v="1"/>
    <n v="1"/>
    <n v="1"/>
    <x v="1"/>
    <m/>
    <m/>
    <m/>
    <x v="3"/>
    <m/>
    <m/>
    <m/>
    <e v="#N/A"/>
    <e v="#N/A"/>
    <n v="364"/>
    <x v="1"/>
    <m/>
    <m/>
    <m/>
    <m/>
    <s v="n.a."/>
    <m/>
    <m/>
    <n v="0"/>
    <n v="3"/>
    <m/>
    <d v="2026-07-18T00:00:00"/>
    <m/>
    <m/>
    <m/>
    <m/>
    <m/>
    <m/>
    <m/>
    <m/>
    <n v="364"/>
    <m/>
    <m/>
    <m/>
    <m/>
    <m/>
    <m/>
    <m/>
    <m/>
    <m/>
    <m/>
    <e v="#N/A"/>
    <m/>
    <n v="180000"/>
    <m/>
    <m/>
    <s v="Euro"/>
    <n v="56.6"/>
    <m/>
    <m/>
    <m/>
    <m/>
    <e v="#N/A"/>
    <m/>
    <m/>
    <m/>
    <m/>
    <m/>
    <m/>
    <m/>
    <m/>
    <m/>
    <m/>
    <m/>
    <m/>
    <m/>
    <m/>
    <m/>
    <m/>
    <m/>
    <m/>
    <m/>
    <m/>
    <m/>
    <m/>
  </r>
  <r>
    <m/>
    <s v="V300083"/>
    <s v="2025-0039"/>
    <x v="170"/>
    <n v="1"/>
    <s v="Wagon"/>
    <n v="19"/>
    <e v="#N/A"/>
    <x v="58"/>
    <m/>
    <m/>
    <x v="5"/>
    <x v="3"/>
    <n v="1"/>
    <m/>
    <m/>
    <m/>
    <n v="1"/>
    <n v="1"/>
    <n v="1"/>
    <x v="1"/>
    <m/>
    <m/>
    <m/>
    <x v="3"/>
    <m/>
    <m/>
    <m/>
    <e v="#N/A"/>
    <e v="#N/A"/>
    <n v="364"/>
    <x v="1"/>
    <m/>
    <m/>
    <m/>
    <m/>
    <s v="n.a."/>
    <m/>
    <m/>
    <n v="0"/>
    <n v="3"/>
    <m/>
    <d v="2026-07-18T00:00:00"/>
    <m/>
    <m/>
    <m/>
    <m/>
    <m/>
    <m/>
    <m/>
    <m/>
    <n v="364"/>
    <m/>
    <m/>
    <m/>
    <m/>
    <m/>
    <m/>
    <m/>
    <m/>
    <m/>
    <m/>
    <e v="#N/A"/>
    <m/>
    <n v="180000"/>
    <m/>
    <m/>
    <s v="Euro"/>
    <n v="56.6"/>
    <m/>
    <m/>
    <m/>
    <m/>
    <e v="#N/A"/>
    <m/>
    <m/>
    <m/>
    <m/>
    <m/>
    <m/>
    <m/>
    <m/>
    <m/>
    <m/>
    <m/>
    <m/>
    <m/>
    <m/>
    <m/>
    <m/>
    <m/>
    <m/>
    <m/>
    <m/>
    <m/>
    <m/>
  </r>
  <r>
    <m/>
    <s v="V300083"/>
    <s v="2025-0039"/>
    <x v="170"/>
    <n v="1"/>
    <s v="Wagon"/>
    <n v="20"/>
    <e v="#N/A"/>
    <x v="58"/>
    <m/>
    <m/>
    <x v="5"/>
    <x v="3"/>
    <n v="1"/>
    <m/>
    <m/>
    <m/>
    <n v="1"/>
    <n v="1"/>
    <n v="1"/>
    <x v="1"/>
    <m/>
    <m/>
    <m/>
    <x v="3"/>
    <m/>
    <m/>
    <m/>
    <e v="#N/A"/>
    <e v="#N/A"/>
    <n v="364"/>
    <x v="1"/>
    <m/>
    <m/>
    <m/>
    <m/>
    <s v="n.a."/>
    <m/>
    <m/>
    <n v="0"/>
    <n v="3"/>
    <m/>
    <d v="2026-07-18T00:00:00"/>
    <m/>
    <m/>
    <m/>
    <m/>
    <m/>
    <m/>
    <m/>
    <m/>
    <n v="364"/>
    <m/>
    <m/>
    <m/>
    <m/>
    <m/>
    <m/>
    <m/>
    <m/>
    <m/>
    <m/>
    <e v="#N/A"/>
    <m/>
    <n v="180000"/>
    <m/>
    <m/>
    <s v="Euro"/>
    <n v="56.6"/>
    <m/>
    <m/>
    <m/>
    <m/>
    <e v="#N/A"/>
    <m/>
    <m/>
    <m/>
    <m/>
    <m/>
    <m/>
    <m/>
    <m/>
    <m/>
    <m/>
    <m/>
    <m/>
    <m/>
    <m/>
    <m/>
    <m/>
    <m/>
    <m/>
    <m/>
    <m/>
    <m/>
    <m/>
  </r>
  <r>
    <m/>
    <s v="V300083"/>
    <s v="2025-0039"/>
    <x v="170"/>
    <n v="1"/>
    <s v="Wagon"/>
    <n v="21"/>
    <e v="#N/A"/>
    <x v="58"/>
    <m/>
    <m/>
    <x v="5"/>
    <x v="3"/>
    <n v="1"/>
    <m/>
    <m/>
    <m/>
    <n v="1"/>
    <n v="1"/>
    <n v="1"/>
    <x v="1"/>
    <m/>
    <m/>
    <m/>
    <x v="3"/>
    <m/>
    <m/>
    <m/>
    <e v="#N/A"/>
    <e v="#N/A"/>
    <n v="364"/>
    <x v="1"/>
    <m/>
    <m/>
    <m/>
    <m/>
    <s v="n.a."/>
    <m/>
    <m/>
    <n v="0"/>
    <n v="3"/>
    <m/>
    <d v="2026-07-18T00:00:00"/>
    <m/>
    <m/>
    <m/>
    <m/>
    <m/>
    <m/>
    <m/>
    <m/>
    <n v="364"/>
    <m/>
    <m/>
    <m/>
    <m/>
    <m/>
    <m/>
    <m/>
    <m/>
    <m/>
    <m/>
    <e v="#N/A"/>
    <m/>
    <n v="180000"/>
    <m/>
    <m/>
    <s v="Euro"/>
    <n v="56.6"/>
    <m/>
    <m/>
    <m/>
    <m/>
    <e v="#N/A"/>
    <m/>
    <m/>
    <m/>
    <m/>
    <m/>
    <m/>
    <m/>
    <m/>
    <m/>
    <m/>
    <m/>
    <m/>
    <m/>
    <m/>
    <m/>
    <m/>
    <m/>
    <m/>
    <m/>
    <m/>
    <m/>
    <m/>
  </r>
  <r>
    <s v="ex BLP V20028/9 - Umstellung auf CL 13.05.24  mit N3 / LOA ok CMI 20.06.25"/>
    <s v="V300046"/>
    <s v="2023-0015"/>
    <x v="171"/>
    <m/>
    <s v="Header"/>
    <m/>
    <m/>
    <x v="59"/>
    <s v="AUT"/>
    <s v="Middle EU - ELSE"/>
    <x v="2"/>
    <x v="2"/>
    <n v="68"/>
    <m/>
    <m/>
    <n v="30"/>
    <n v="30"/>
    <n v="0"/>
    <n v="0"/>
    <x v="3"/>
    <m/>
    <m/>
    <m/>
    <x v="0"/>
    <s v="ex BLP V20028/9 - Umstellung auf CL 13.05.24 - keine autom. Verlängerung"/>
    <d v="2023-08-28T00:00:00"/>
    <d v="2026-05-21T00:00:00"/>
    <m/>
    <m/>
    <n v="997"/>
    <x v="1"/>
    <m/>
    <m/>
    <m/>
    <n v="68"/>
    <s v="n.a."/>
    <m/>
    <m/>
    <n v="0"/>
    <n v="0"/>
    <m/>
    <m/>
    <s v="30% des Vertrags mit 6 monatiger Kfrist (Erdbebenklausel)"/>
    <n v="0"/>
    <n v="0"/>
    <m/>
    <m/>
    <m/>
    <m/>
    <m/>
    <n v="997"/>
    <s v="B"/>
    <n v="47"/>
    <n v="1.4"/>
    <s v="DEU"/>
    <s v="Parent Guarantee"/>
    <s v="Y"/>
    <s v="N"/>
    <m/>
    <m/>
    <m/>
    <m/>
    <m/>
    <n v="140000"/>
    <m/>
    <m/>
    <s v="Euro"/>
    <n v="70.67"/>
    <n v="-18.06"/>
    <n v="0"/>
    <m/>
    <n v="0"/>
    <n v="52.61"/>
    <n v="0"/>
    <n v="0"/>
    <m/>
    <n v="0.05"/>
    <n v="11.01"/>
    <n v="-11.4"/>
    <n v="-0.3899999999999988"/>
    <n v="6.66"/>
    <n v="-6.66"/>
    <n v="0"/>
    <n v="53"/>
    <s v="0.00"/>
    <n v="53"/>
    <n v="1"/>
    <n v="0"/>
    <n v="53"/>
    <n v="53"/>
    <n v="9520000"/>
    <n v="0"/>
    <s v="N"/>
    <n v="0"/>
    <n v="1302202.72"/>
  </r>
  <r>
    <m/>
    <s v="V300046"/>
    <s v="2023-0015"/>
    <x v="171"/>
    <n v="1"/>
    <s v="Batch"/>
    <m/>
    <m/>
    <x v="59"/>
    <s v="AUT"/>
    <s v="Middle EU - ELSE"/>
    <x v="2"/>
    <x v="2"/>
    <n v="16"/>
    <m/>
    <m/>
    <n v="16"/>
    <n v="0"/>
    <n v="0"/>
    <n v="0"/>
    <x v="3"/>
    <m/>
    <m/>
    <m/>
    <x v="0"/>
    <s v="ex BLP V20028/9 - Umstellung auf CL 13.05.24 - keine autom. Verlängerung"/>
    <m/>
    <m/>
    <d v="2024-05-13T00:00:00"/>
    <d v="2025-08-27T00:00:00"/>
    <m/>
    <x v="161"/>
    <m/>
    <m/>
    <m/>
    <m/>
    <s v="n.a."/>
    <m/>
    <m/>
    <n v="0"/>
    <n v="0"/>
    <m/>
    <m/>
    <s v="30% des Vertrags mit 6 monatiger Kfrist (Erdbebenklausel)"/>
    <m/>
    <m/>
    <m/>
    <m/>
    <m/>
    <m/>
    <m/>
    <m/>
    <s v="B"/>
    <m/>
    <n v="1.4"/>
    <s v="DEU"/>
    <s v="Parent Guarantee"/>
    <m/>
    <s v="N"/>
    <m/>
    <m/>
    <m/>
    <m/>
    <m/>
    <n v="140000"/>
    <m/>
    <m/>
    <s v="Euro"/>
    <n v="70.67"/>
    <n v="-18.06"/>
    <n v="0"/>
    <m/>
    <n v="0"/>
    <n v="52.61"/>
    <n v="0"/>
    <n v="0"/>
    <m/>
    <n v="0.05"/>
    <n v="11.01"/>
    <n v="-11.4"/>
    <n v="-0.3899999999999988"/>
    <n v="6.66"/>
    <n v="-6.66"/>
    <n v="0"/>
    <n v="53"/>
    <s v="0.00"/>
    <n v="53"/>
    <n v="1"/>
    <n v="0"/>
    <n v="53"/>
    <n v="53"/>
    <n v="2240000"/>
    <n v="0"/>
    <m/>
    <n v="0"/>
    <n v="306400.64"/>
  </r>
  <r>
    <m/>
    <s v="V300046"/>
    <s v="2023-0015"/>
    <x v="171"/>
    <n v="1"/>
    <s v="Wagon"/>
    <n v="1"/>
    <e v="#N/A"/>
    <x v="59"/>
    <m/>
    <m/>
    <x v="2"/>
    <x v="2"/>
    <n v="1"/>
    <m/>
    <m/>
    <n v="1"/>
    <m/>
    <n v="0"/>
    <n v="0"/>
    <x v="1"/>
    <n v="0"/>
    <d v="1899-12-30T00:00:00"/>
    <d v="1899-12-30T00:00:00"/>
    <x v="0"/>
    <m/>
    <m/>
    <m/>
    <e v="#N/A"/>
    <e v="#N/A"/>
    <n v="997"/>
    <x v="1"/>
    <m/>
    <m/>
    <m/>
    <m/>
    <s v="n.a."/>
    <m/>
    <m/>
    <n v="0"/>
    <n v="0"/>
    <m/>
    <e v="#N/A"/>
    <m/>
    <m/>
    <m/>
    <m/>
    <m/>
    <m/>
    <m/>
    <m/>
    <m/>
    <m/>
    <m/>
    <m/>
    <m/>
    <m/>
    <m/>
    <m/>
    <m/>
    <m/>
    <m/>
    <m/>
    <m/>
    <n v="140000"/>
    <m/>
    <m/>
    <s v="Euro"/>
    <n v="70.67"/>
    <m/>
    <m/>
    <m/>
    <m/>
    <e v="#N/A"/>
    <m/>
    <m/>
    <m/>
    <m/>
    <m/>
    <m/>
    <m/>
    <m/>
    <m/>
    <m/>
    <m/>
    <m/>
    <m/>
    <m/>
    <m/>
    <m/>
    <m/>
    <m/>
    <m/>
    <m/>
    <m/>
    <m/>
  </r>
  <r>
    <m/>
    <s v="V300046"/>
    <s v="2023-0015"/>
    <x v="171"/>
    <n v="1"/>
    <s v="Wagon"/>
    <n v="2"/>
    <e v="#N/A"/>
    <x v="59"/>
    <m/>
    <m/>
    <x v="2"/>
    <x v="2"/>
    <n v="1"/>
    <m/>
    <m/>
    <n v="1"/>
    <m/>
    <n v="0"/>
    <n v="0"/>
    <x v="1"/>
    <n v="0"/>
    <d v="1899-12-30T00:00:00"/>
    <d v="1899-12-30T00:00:00"/>
    <x v="0"/>
    <m/>
    <m/>
    <m/>
    <e v="#N/A"/>
    <e v="#N/A"/>
    <n v="997"/>
    <x v="1"/>
    <m/>
    <m/>
    <m/>
    <m/>
    <s v="n.a."/>
    <m/>
    <m/>
    <n v="0"/>
    <n v="0"/>
    <m/>
    <e v="#N/A"/>
    <m/>
    <m/>
    <m/>
    <m/>
    <m/>
    <m/>
    <m/>
    <m/>
    <m/>
    <m/>
    <m/>
    <m/>
    <m/>
    <m/>
    <m/>
    <m/>
    <m/>
    <m/>
    <m/>
    <m/>
    <m/>
    <n v="140000"/>
    <m/>
    <m/>
    <s v="Euro"/>
    <n v="70.67"/>
    <m/>
    <m/>
    <m/>
    <m/>
    <e v="#N/A"/>
    <m/>
    <m/>
    <m/>
    <m/>
    <m/>
    <m/>
    <m/>
    <m/>
    <m/>
    <m/>
    <m/>
    <m/>
    <m/>
    <m/>
    <m/>
    <m/>
    <m/>
    <m/>
    <m/>
    <m/>
    <m/>
    <m/>
  </r>
  <r>
    <m/>
    <s v="V300046"/>
    <s v="2023-0015"/>
    <x v="171"/>
    <n v="1"/>
    <s v="Wagon"/>
    <n v="3"/>
    <e v="#N/A"/>
    <x v="59"/>
    <m/>
    <m/>
    <x v="2"/>
    <x v="2"/>
    <n v="1"/>
    <m/>
    <m/>
    <n v="1"/>
    <m/>
    <n v="0"/>
    <n v="0"/>
    <x v="1"/>
    <n v="0"/>
    <d v="1899-12-30T00:00:00"/>
    <d v="1899-12-30T00:00:00"/>
    <x v="0"/>
    <m/>
    <m/>
    <m/>
    <e v="#N/A"/>
    <e v="#N/A"/>
    <n v="997"/>
    <x v="1"/>
    <m/>
    <m/>
    <m/>
    <m/>
    <s v="n.a."/>
    <m/>
    <m/>
    <n v="0"/>
    <n v="0"/>
    <m/>
    <e v="#N/A"/>
    <m/>
    <m/>
    <m/>
    <m/>
    <m/>
    <m/>
    <m/>
    <m/>
    <m/>
    <m/>
    <m/>
    <m/>
    <m/>
    <m/>
    <m/>
    <m/>
    <m/>
    <m/>
    <m/>
    <m/>
    <m/>
    <n v="140000"/>
    <m/>
    <m/>
    <s v="Euro"/>
    <n v="70.67"/>
    <m/>
    <m/>
    <m/>
    <m/>
    <e v="#N/A"/>
    <m/>
    <m/>
    <m/>
    <m/>
    <m/>
    <m/>
    <m/>
    <m/>
    <m/>
    <m/>
    <m/>
    <m/>
    <m/>
    <m/>
    <m/>
    <m/>
    <m/>
    <m/>
    <m/>
    <m/>
    <m/>
    <m/>
  </r>
  <r>
    <m/>
    <s v="V300046"/>
    <s v="2023-0015"/>
    <x v="171"/>
    <n v="1"/>
    <s v="Wagon"/>
    <n v="4"/>
    <e v="#N/A"/>
    <x v="59"/>
    <m/>
    <m/>
    <x v="2"/>
    <x v="2"/>
    <n v="1"/>
    <m/>
    <m/>
    <n v="1"/>
    <m/>
    <n v="0"/>
    <n v="0"/>
    <x v="1"/>
    <n v="0"/>
    <d v="1899-12-30T00:00:00"/>
    <d v="1899-12-30T00:00:00"/>
    <x v="0"/>
    <m/>
    <m/>
    <m/>
    <e v="#N/A"/>
    <e v="#N/A"/>
    <n v="997"/>
    <x v="1"/>
    <m/>
    <m/>
    <m/>
    <m/>
    <s v="n.a."/>
    <m/>
    <m/>
    <n v="0"/>
    <n v="0"/>
    <m/>
    <e v="#N/A"/>
    <m/>
    <m/>
    <m/>
    <m/>
    <m/>
    <m/>
    <m/>
    <m/>
    <m/>
    <m/>
    <m/>
    <m/>
    <m/>
    <m/>
    <m/>
    <m/>
    <m/>
    <m/>
    <m/>
    <m/>
    <m/>
    <n v="140000"/>
    <m/>
    <m/>
    <s v="Euro"/>
    <n v="70.67"/>
    <m/>
    <m/>
    <m/>
    <m/>
    <e v="#N/A"/>
    <m/>
    <m/>
    <m/>
    <m/>
    <m/>
    <m/>
    <m/>
    <m/>
    <m/>
    <m/>
    <m/>
    <m/>
    <m/>
    <m/>
    <m/>
    <m/>
    <m/>
    <m/>
    <m/>
    <m/>
    <m/>
    <m/>
  </r>
  <r>
    <m/>
    <s v="V300046"/>
    <s v="2023-0015"/>
    <x v="171"/>
    <n v="1"/>
    <s v="Wagon"/>
    <n v="5"/>
    <e v="#N/A"/>
    <x v="59"/>
    <m/>
    <m/>
    <x v="2"/>
    <x v="2"/>
    <n v="1"/>
    <m/>
    <m/>
    <n v="1"/>
    <m/>
    <n v="0"/>
    <n v="0"/>
    <x v="1"/>
    <n v="0"/>
    <d v="1899-12-30T00:00:00"/>
    <d v="1899-12-30T00:00:00"/>
    <x v="0"/>
    <m/>
    <m/>
    <m/>
    <e v="#N/A"/>
    <e v="#N/A"/>
    <n v="997"/>
    <x v="1"/>
    <m/>
    <m/>
    <m/>
    <m/>
    <s v="n.a."/>
    <m/>
    <m/>
    <n v="0"/>
    <n v="0"/>
    <m/>
    <e v="#N/A"/>
    <m/>
    <m/>
    <m/>
    <m/>
    <m/>
    <m/>
    <m/>
    <m/>
    <m/>
    <m/>
    <m/>
    <m/>
    <m/>
    <m/>
    <m/>
    <m/>
    <m/>
    <m/>
    <m/>
    <m/>
    <m/>
    <n v="140000"/>
    <m/>
    <m/>
    <s v="Euro"/>
    <n v="70.67"/>
    <m/>
    <m/>
    <m/>
    <m/>
    <e v="#N/A"/>
    <m/>
    <m/>
    <m/>
    <m/>
    <m/>
    <m/>
    <m/>
    <m/>
    <m/>
    <m/>
    <m/>
    <m/>
    <m/>
    <m/>
    <m/>
    <m/>
    <m/>
    <m/>
    <m/>
    <m/>
    <m/>
    <m/>
  </r>
  <r>
    <m/>
    <s v="V300046"/>
    <s v="2023-0015"/>
    <x v="171"/>
    <n v="1"/>
    <s v="Wagon"/>
    <n v="6"/>
    <e v="#N/A"/>
    <x v="59"/>
    <m/>
    <m/>
    <x v="2"/>
    <x v="2"/>
    <n v="1"/>
    <m/>
    <m/>
    <n v="1"/>
    <m/>
    <n v="0"/>
    <n v="0"/>
    <x v="1"/>
    <n v="0"/>
    <d v="1899-12-30T00:00:00"/>
    <d v="1899-12-30T00:00:00"/>
    <x v="0"/>
    <m/>
    <m/>
    <m/>
    <e v="#N/A"/>
    <e v="#N/A"/>
    <n v="997"/>
    <x v="1"/>
    <m/>
    <m/>
    <m/>
    <m/>
    <s v="n.a."/>
    <m/>
    <m/>
    <n v="0"/>
    <n v="0"/>
    <m/>
    <e v="#N/A"/>
    <m/>
    <m/>
    <m/>
    <m/>
    <m/>
    <m/>
    <m/>
    <m/>
    <m/>
    <m/>
    <m/>
    <m/>
    <m/>
    <m/>
    <m/>
    <m/>
    <m/>
    <m/>
    <m/>
    <m/>
    <m/>
    <n v="140000"/>
    <m/>
    <m/>
    <s v="Euro"/>
    <n v="70.67"/>
    <m/>
    <m/>
    <m/>
    <m/>
    <e v="#N/A"/>
    <m/>
    <m/>
    <m/>
    <m/>
    <m/>
    <m/>
    <m/>
    <m/>
    <m/>
    <m/>
    <m/>
    <m/>
    <m/>
    <m/>
    <m/>
    <m/>
    <m/>
    <m/>
    <m/>
    <m/>
    <m/>
    <m/>
  </r>
  <r>
    <m/>
    <s v="V300046"/>
    <s v="2023-0015"/>
    <x v="171"/>
    <n v="1"/>
    <s v="Wagon"/>
    <n v="7"/>
    <e v="#N/A"/>
    <x v="59"/>
    <m/>
    <m/>
    <x v="2"/>
    <x v="2"/>
    <n v="1"/>
    <m/>
    <m/>
    <n v="1"/>
    <m/>
    <n v="0"/>
    <n v="0"/>
    <x v="1"/>
    <n v="0"/>
    <d v="1899-12-30T00:00:00"/>
    <d v="1899-12-30T00:00:00"/>
    <x v="0"/>
    <m/>
    <m/>
    <m/>
    <e v="#N/A"/>
    <e v="#N/A"/>
    <n v="997"/>
    <x v="1"/>
    <m/>
    <m/>
    <m/>
    <m/>
    <s v="n.a."/>
    <m/>
    <m/>
    <n v="0"/>
    <n v="0"/>
    <m/>
    <e v="#N/A"/>
    <m/>
    <m/>
    <m/>
    <m/>
    <m/>
    <m/>
    <m/>
    <m/>
    <m/>
    <m/>
    <m/>
    <m/>
    <m/>
    <m/>
    <m/>
    <m/>
    <m/>
    <m/>
    <m/>
    <m/>
    <m/>
    <n v="140000"/>
    <m/>
    <m/>
    <s v="Euro"/>
    <n v="70.67"/>
    <m/>
    <m/>
    <m/>
    <m/>
    <e v="#N/A"/>
    <m/>
    <m/>
    <m/>
    <m/>
    <m/>
    <m/>
    <m/>
    <m/>
    <m/>
    <m/>
    <m/>
    <m/>
    <m/>
    <m/>
    <m/>
    <m/>
    <m/>
    <m/>
    <m/>
    <m/>
    <m/>
    <m/>
  </r>
  <r>
    <m/>
    <s v="V300046"/>
    <s v="2023-0015"/>
    <x v="171"/>
    <n v="1"/>
    <s v="Wagon"/>
    <n v="8"/>
    <e v="#N/A"/>
    <x v="59"/>
    <m/>
    <m/>
    <x v="2"/>
    <x v="2"/>
    <n v="1"/>
    <m/>
    <m/>
    <n v="1"/>
    <m/>
    <n v="0"/>
    <n v="0"/>
    <x v="1"/>
    <n v="0"/>
    <d v="1899-12-30T00:00:00"/>
    <d v="1899-12-30T00:00:00"/>
    <x v="0"/>
    <m/>
    <m/>
    <m/>
    <e v="#N/A"/>
    <e v="#N/A"/>
    <n v="997"/>
    <x v="1"/>
    <m/>
    <m/>
    <m/>
    <m/>
    <s v="n.a."/>
    <m/>
    <m/>
    <n v="0"/>
    <n v="0"/>
    <m/>
    <e v="#N/A"/>
    <m/>
    <m/>
    <m/>
    <m/>
    <m/>
    <m/>
    <m/>
    <m/>
    <m/>
    <m/>
    <m/>
    <m/>
    <m/>
    <m/>
    <m/>
    <m/>
    <m/>
    <m/>
    <m/>
    <m/>
    <m/>
    <n v="140000"/>
    <m/>
    <m/>
    <s v="Euro"/>
    <n v="70.67"/>
    <m/>
    <m/>
    <m/>
    <m/>
    <e v="#N/A"/>
    <m/>
    <m/>
    <m/>
    <m/>
    <m/>
    <m/>
    <m/>
    <m/>
    <m/>
    <m/>
    <m/>
    <m/>
    <m/>
    <m/>
    <m/>
    <m/>
    <m/>
    <m/>
    <m/>
    <m/>
    <m/>
    <m/>
  </r>
  <r>
    <m/>
    <s v="V300046"/>
    <s v="2023-0015"/>
    <x v="171"/>
    <n v="1"/>
    <s v="Wagon"/>
    <n v="9"/>
    <e v="#N/A"/>
    <x v="59"/>
    <m/>
    <m/>
    <x v="2"/>
    <x v="2"/>
    <n v="1"/>
    <m/>
    <m/>
    <n v="1"/>
    <m/>
    <n v="0"/>
    <n v="0"/>
    <x v="1"/>
    <n v="0"/>
    <d v="1899-12-30T00:00:00"/>
    <d v="1899-12-30T00:00:00"/>
    <x v="0"/>
    <m/>
    <m/>
    <m/>
    <e v="#N/A"/>
    <e v="#N/A"/>
    <n v="997"/>
    <x v="1"/>
    <m/>
    <m/>
    <m/>
    <m/>
    <s v="n.a."/>
    <m/>
    <m/>
    <n v="0"/>
    <n v="0"/>
    <m/>
    <e v="#N/A"/>
    <m/>
    <m/>
    <m/>
    <m/>
    <m/>
    <m/>
    <m/>
    <m/>
    <m/>
    <m/>
    <m/>
    <m/>
    <m/>
    <m/>
    <m/>
    <m/>
    <m/>
    <m/>
    <m/>
    <m/>
    <m/>
    <n v="140000"/>
    <m/>
    <m/>
    <s v="Euro"/>
    <n v="70.67"/>
    <m/>
    <m/>
    <m/>
    <m/>
    <e v="#N/A"/>
    <m/>
    <m/>
    <m/>
    <m/>
    <m/>
    <m/>
    <m/>
    <m/>
    <m/>
    <m/>
    <m/>
    <m/>
    <m/>
    <m/>
    <m/>
    <m/>
    <m/>
    <m/>
    <m/>
    <m/>
    <m/>
    <m/>
  </r>
  <r>
    <m/>
    <s v="V300046"/>
    <s v="2023-0015"/>
    <x v="171"/>
    <n v="1"/>
    <s v="Wagon"/>
    <n v="10"/>
    <e v="#N/A"/>
    <x v="59"/>
    <m/>
    <m/>
    <x v="2"/>
    <x v="2"/>
    <n v="1"/>
    <m/>
    <m/>
    <n v="1"/>
    <m/>
    <n v="0"/>
    <n v="0"/>
    <x v="1"/>
    <n v="0"/>
    <d v="1899-12-30T00:00:00"/>
    <d v="1899-12-30T00:00:00"/>
    <x v="0"/>
    <m/>
    <m/>
    <m/>
    <e v="#N/A"/>
    <e v="#N/A"/>
    <n v="997"/>
    <x v="1"/>
    <m/>
    <m/>
    <m/>
    <m/>
    <s v="n.a."/>
    <m/>
    <m/>
    <n v="0"/>
    <n v="0"/>
    <m/>
    <e v="#N/A"/>
    <m/>
    <m/>
    <m/>
    <m/>
    <m/>
    <m/>
    <m/>
    <m/>
    <m/>
    <m/>
    <m/>
    <m/>
    <m/>
    <m/>
    <m/>
    <m/>
    <m/>
    <m/>
    <m/>
    <m/>
    <m/>
    <n v="140000"/>
    <m/>
    <m/>
    <s v="Euro"/>
    <n v="70.67"/>
    <m/>
    <m/>
    <m/>
    <m/>
    <e v="#N/A"/>
    <m/>
    <m/>
    <m/>
    <m/>
    <m/>
    <m/>
    <m/>
    <m/>
    <m/>
    <m/>
    <m/>
    <m/>
    <m/>
    <m/>
    <m/>
    <m/>
    <m/>
    <m/>
    <m/>
    <m/>
    <m/>
    <m/>
  </r>
  <r>
    <m/>
    <s v="V300046"/>
    <s v="2023-0015"/>
    <x v="171"/>
    <n v="1"/>
    <s v="Wagon"/>
    <n v="11"/>
    <e v="#N/A"/>
    <x v="59"/>
    <m/>
    <m/>
    <x v="2"/>
    <x v="2"/>
    <n v="1"/>
    <m/>
    <m/>
    <n v="1"/>
    <m/>
    <n v="0"/>
    <n v="0"/>
    <x v="1"/>
    <n v="0"/>
    <d v="1899-12-30T00:00:00"/>
    <d v="1899-12-30T00:00:00"/>
    <x v="0"/>
    <m/>
    <m/>
    <m/>
    <e v="#N/A"/>
    <e v="#N/A"/>
    <n v="997"/>
    <x v="1"/>
    <m/>
    <m/>
    <m/>
    <m/>
    <s v="n.a."/>
    <m/>
    <m/>
    <n v="0"/>
    <n v="0"/>
    <m/>
    <e v="#N/A"/>
    <m/>
    <m/>
    <m/>
    <m/>
    <m/>
    <m/>
    <m/>
    <m/>
    <m/>
    <m/>
    <m/>
    <m/>
    <m/>
    <m/>
    <m/>
    <m/>
    <m/>
    <m/>
    <m/>
    <m/>
    <m/>
    <n v="140000"/>
    <m/>
    <m/>
    <s v="Euro"/>
    <n v="70.67"/>
    <m/>
    <m/>
    <m/>
    <m/>
    <e v="#N/A"/>
    <m/>
    <m/>
    <m/>
    <m/>
    <m/>
    <m/>
    <m/>
    <m/>
    <m/>
    <m/>
    <m/>
    <m/>
    <m/>
    <m/>
    <m/>
    <m/>
    <m/>
    <m/>
    <m/>
    <m/>
    <m/>
    <m/>
  </r>
  <r>
    <m/>
    <s v="V300046"/>
    <s v="2023-0015"/>
    <x v="171"/>
    <n v="1"/>
    <s v="Wagon"/>
    <n v="12"/>
    <e v="#N/A"/>
    <x v="59"/>
    <m/>
    <m/>
    <x v="2"/>
    <x v="2"/>
    <n v="1"/>
    <m/>
    <m/>
    <n v="1"/>
    <m/>
    <n v="0"/>
    <n v="0"/>
    <x v="1"/>
    <n v="0"/>
    <d v="1899-12-30T00:00:00"/>
    <d v="1899-12-30T00:00:00"/>
    <x v="0"/>
    <m/>
    <m/>
    <m/>
    <e v="#N/A"/>
    <e v="#N/A"/>
    <n v="997"/>
    <x v="1"/>
    <m/>
    <m/>
    <m/>
    <m/>
    <s v="n.a."/>
    <m/>
    <m/>
    <n v="0"/>
    <n v="0"/>
    <m/>
    <e v="#N/A"/>
    <m/>
    <m/>
    <m/>
    <m/>
    <m/>
    <m/>
    <m/>
    <m/>
    <m/>
    <m/>
    <m/>
    <m/>
    <m/>
    <m/>
    <m/>
    <m/>
    <m/>
    <m/>
    <m/>
    <m/>
    <m/>
    <n v="140000"/>
    <m/>
    <m/>
    <s v="Euro"/>
    <n v="70.67"/>
    <m/>
    <m/>
    <m/>
    <m/>
    <e v="#N/A"/>
    <m/>
    <m/>
    <m/>
    <m/>
    <m/>
    <m/>
    <m/>
    <m/>
    <m/>
    <m/>
    <m/>
    <m/>
    <m/>
    <m/>
    <m/>
    <m/>
    <m/>
    <m/>
    <m/>
    <m/>
    <m/>
    <m/>
  </r>
  <r>
    <m/>
    <s v="V300046"/>
    <s v="2023-0015"/>
    <x v="171"/>
    <n v="1"/>
    <s v="Wagon"/>
    <n v="13"/>
    <e v="#N/A"/>
    <x v="59"/>
    <m/>
    <m/>
    <x v="2"/>
    <x v="2"/>
    <n v="1"/>
    <m/>
    <m/>
    <n v="1"/>
    <m/>
    <n v="0"/>
    <n v="0"/>
    <x v="1"/>
    <n v="0"/>
    <d v="1899-12-30T00:00:00"/>
    <d v="1899-12-30T00:00:00"/>
    <x v="0"/>
    <m/>
    <m/>
    <m/>
    <e v="#N/A"/>
    <e v="#N/A"/>
    <n v="997"/>
    <x v="1"/>
    <m/>
    <m/>
    <m/>
    <m/>
    <s v="n.a."/>
    <m/>
    <m/>
    <n v="0"/>
    <n v="0"/>
    <m/>
    <e v="#N/A"/>
    <m/>
    <m/>
    <m/>
    <m/>
    <m/>
    <m/>
    <m/>
    <m/>
    <m/>
    <m/>
    <m/>
    <m/>
    <m/>
    <m/>
    <m/>
    <m/>
    <m/>
    <m/>
    <m/>
    <m/>
    <m/>
    <n v="140000"/>
    <m/>
    <m/>
    <s v="Euro"/>
    <n v="70.67"/>
    <m/>
    <m/>
    <m/>
    <m/>
    <e v="#N/A"/>
    <m/>
    <m/>
    <m/>
    <m/>
    <m/>
    <m/>
    <m/>
    <m/>
    <m/>
    <m/>
    <m/>
    <m/>
    <m/>
    <m/>
    <m/>
    <m/>
    <m/>
    <m/>
    <m/>
    <m/>
    <m/>
    <m/>
  </r>
  <r>
    <m/>
    <s v="V300046"/>
    <s v="2023-0015"/>
    <x v="171"/>
    <n v="1"/>
    <s v="Wagon"/>
    <n v="14"/>
    <e v="#N/A"/>
    <x v="59"/>
    <m/>
    <m/>
    <x v="2"/>
    <x v="2"/>
    <n v="1"/>
    <m/>
    <m/>
    <n v="1"/>
    <m/>
    <n v="0"/>
    <n v="0"/>
    <x v="1"/>
    <n v="0"/>
    <d v="1899-12-30T00:00:00"/>
    <d v="1899-12-30T00:00:00"/>
    <x v="0"/>
    <m/>
    <m/>
    <m/>
    <e v="#N/A"/>
    <e v="#N/A"/>
    <n v="997"/>
    <x v="1"/>
    <m/>
    <m/>
    <m/>
    <m/>
    <s v="n.a."/>
    <m/>
    <m/>
    <n v="0"/>
    <n v="0"/>
    <m/>
    <e v="#N/A"/>
    <m/>
    <m/>
    <m/>
    <m/>
    <m/>
    <m/>
    <m/>
    <m/>
    <m/>
    <m/>
    <m/>
    <m/>
    <m/>
    <m/>
    <m/>
    <m/>
    <m/>
    <m/>
    <m/>
    <m/>
    <m/>
    <n v="140000"/>
    <m/>
    <m/>
    <s v="Euro"/>
    <n v="70.67"/>
    <m/>
    <m/>
    <m/>
    <m/>
    <e v="#N/A"/>
    <m/>
    <m/>
    <m/>
    <m/>
    <m/>
    <m/>
    <m/>
    <m/>
    <m/>
    <m/>
    <m/>
    <m/>
    <m/>
    <m/>
    <m/>
    <m/>
    <m/>
    <m/>
    <m/>
    <m/>
    <m/>
    <m/>
  </r>
  <r>
    <m/>
    <s v="V300046"/>
    <s v="2023-0015"/>
    <x v="171"/>
    <n v="1"/>
    <s v="Wagon"/>
    <n v="15"/>
    <e v="#N/A"/>
    <x v="59"/>
    <m/>
    <m/>
    <x v="2"/>
    <x v="2"/>
    <n v="1"/>
    <m/>
    <m/>
    <n v="1"/>
    <m/>
    <n v="0"/>
    <n v="0"/>
    <x v="1"/>
    <n v="0"/>
    <d v="1899-12-30T00:00:00"/>
    <d v="1899-12-30T00:00:00"/>
    <x v="0"/>
    <m/>
    <m/>
    <m/>
    <e v="#N/A"/>
    <e v="#N/A"/>
    <n v="997"/>
    <x v="1"/>
    <m/>
    <m/>
    <m/>
    <m/>
    <s v="n.a."/>
    <m/>
    <m/>
    <n v="0"/>
    <n v="0"/>
    <m/>
    <e v="#N/A"/>
    <m/>
    <m/>
    <m/>
    <m/>
    <m/>
    <m/>
    <m/>
    <m/>
    <m/>
    <m/>
    <m/>
    <m/>
    <m/>
    <m/>
    <m/>
    <m/>
    <m/>
    <m/>
    <m/>
    <m/>
    <m/>
    <n v="140000"/>
    <m/>
    <m/>
    <s v="Euro"/>
    <n v="70.67"/>
    <m/>
    <m/>
    <m/>
    <m/>
    <e v="#N/A"/>
    <m/>
    <m/>
    <m/>
    <m/>
    <m/>
    <m/>
    <m/>
    <m/>
    <m/>
    <m/>
    <m/>
    <m/>
    <m/>
    <m/>
    <m/>
    <m/>
    <m/>
    <m/>
    <m/>
    <m/>
    <m/>
    <m/>
  </r>
  <r>
    <m/>
    <s v="V300046"/>
    <s v="2023-0015"/>
    <x v="171"/>
    <n v="1"/>
    <s v="Wagon"/>
    <n v="16"/>
    <e v="#N/A"/>
    <x v="59"/>
    <m/>
    <m/>
    <x v="2"/>
    <x v="2"/>
    <n v="1"/>
    <m/>
    <m/>
    <n v="1"/>
    <m/>
    <n v="0"/>
    <n v="0"/>
    <x v="1"/>
    <n v="0"/>
    <d v="1899-12-30T00:00:00"/>
    <d v="1899-12-30T00:00:00"/>
    <x v="0"/>
    <m/>
    <m/>
    <m/>
    <e v="#N/A"/>
    <e v="#N/A"/>
    <n v="997"/>
    <x v="1"/>
    <m/>
    <m/>
    <m/>
    <m/>
    <s v="n.a."/>
    <m/>
    <m/>
    <n v="0"/>
    <n v="0"/>
    <m/>
    <e v="#N/A"/>
    <m/>
    <m/>
    <m/>
    <m/>
    <m/>
    <m/>
    <m/>
    <m/>
    <m/>
    <m/>
    <m/>
    <m/>
    <m/>
    <m/>
    <m/>
    <m/>
    <m/>
    <m/>
    <m/>
    <m/>
    <m/>
    <n v="140000"/>
    <m/>
    <m/>
    <s v="Euro"/>
    <n v="70.67"/>
    <m/>
    <m/>
    <m/>
    <m/>
    <e v="#N/A"/>
    <m/>
    <m/>
    <m/>
    <m/>
    <m/>
    <m/>
    <m/>
    <m/>
    <m/>
    <m/>
    <m/>
    <m/>
    <m/>
    <m/>
    <m/>
    <m/>
    <m/>
    <m/>
    <m/>
    <m/>
    <m/>
    <m/>
  </r>
  <r>
    <m/>
    <s v="V300046"/>
    <s v="2023-0015"/>
    <x v="171"/>
    <n v="2"/>
    <s v="Batch"/>
    <m/>
    <m/>
    <x v="59"/>
    <s v="AUT"/>
    <s v="Middle EU - ELSE"/>
    <x v="2"/>
    <x v="2"/>
    <n v="17"/>
    <m/>
    <m/>
    <n v="14"/>
    <n v="3"/>
    <n v="0"/>
    <n v="0"/>
    <x v="3"/>
    <m/>
    <m/>
    <m/>
    <x v="0"/>
    <s v="ex BLP V20028/9 - Umstellung auf CL 13.05.24 - keine autom. Verlängerung"/>
    <m/>
    <m/>
    <d v="2024-05-13T00:00:00"/>
    <d v="2025-08-29T00:00:00"/>
    <m/>
    <x v="162"/>
    <m/>
    <m/>
    <m/>
    <m/>
    <s v="n.a."/>
    <m/>
    <m/>
    <n v="0"/>
    <n v="0"/>
    <m/>
    <m/>
    <s v="30% des Vertrags mit 6 monatiger Kfrist (Erdbebenklausel)"/>
    <m/>
    <m/>
    <m/>
    <m/>
    <m/>
    <m/>
    <m/>
    <m/>
    <s v="B"/>
    <m/>
    <n v="1.4"/>
    <s v="DEU"/>
    <s v="Parent Guarantee"/>
    <m/>
    <s v="N"/>
    <m/>
    <m/>
    <m/>
    <m/>
    <m/>
    <n v="140000"/>
    <m/>
    <m/>
    <s v="Euro"/>
    <n v="70.67"/>
    <n v="-18.06"/>
    <n v="0"/>
    <m/>
    <n v="0"/>
    <n v="52.61"/>
    <n v="0"/>
    <n v="0"/>
    <m/>
    <n v="0.05"/>
    <n v="11.01"/>
    <n v="-11.4"/>
    <n v="-0.3899999999999988"/>
    <n v="6.66"/>
    <n v="-6.66"/>
    <n v="0"/>
    <n v="53"/>
    <s v="0.00"/>
    <n v="53"/>
    <n v="1"/>
    <n v="0"/>
    <n v="53"/>
    <n v="53"/>
    <n v="2380000"/>
    <n v="0"/>
    <m/>
    <n v="0"/>
    <n v="325550.68"/>
  </r>
  <r>
    <m/>
    <s v="V300046"/>
    <s v="2023-0015"/>
    <x v="171"/>
    <n v="2"/>
    <s v="Wagon"/>
    <n v="17"/>
    <e v="#N/A"/>
    <x v="59"/>
    <m/>
    <m/>
    <x v="2"/>
    <x v="2"/>
    <n v="1"/>
    <m/>
    <m/>
    <n v="1"/>
    <m/>
    <n v="0"/>
    <n v="0"/>
    <x v="1"/>
    <n v="0"/>
    <d v="1899-12-30T00:00:00"/>
    <d v="1899-12-30T00:00:00"/>
    <x v="0"/>
    <m/>
    <m/>
    <m/>
    <e v="#N/A"/>
    <e v="#N/A"/>
    <n v="997"/>
    <x v="1"/>
    <m/>
    <m/>
    <m/>
    <m/>
    <s v="n.a."/>
    <m/>
    <m/>
    <n v="0"/>
    <n v="0"/>
    <m/>
    <e v="#N/A"/>
    <m/>
    <m/>
    <m/>
    <m/>
    <m/>
    <m/>
    <m/>
    <m/>
    <m/>
    <m/>
    <m/>
    <m/>
    <m/>
    <m/>
    <m/>
    <m/>
    <m/>
    <m/>
    <m/>
    <m/>
    <m/>
    <n v="140000"/>
    <m/>
    <m/>
    <s v="Euro"/>
    <n v="70.67"/>
    <m/>
    <m/>
    <m/>
    <m/>
    <e v="#N/A"/>
    <m/>
    <m/>
    <m/>
    <m/>
    <m/>
    <m/>
    <m/>
    <m/>
    <m/>
    <m/>
    <m/>
    <m/>
    <m/>
    <m/>
    <m/>
    <m/>
    <m/>
    <m/>
    <m/>
    <m/>
    <m/>
    <m/>
  </r>
  <r>
    <m/>
    <s v="V300046"/>
    <s v="2023-0015"/>
    <x v="171"/>
    <n v="2"/>
    <s v="Wagon"/>
    <n v="18"/>
    <e v="#N/A"/>
    <x v="59"/>
    <m/>
    <m/>
    <x v="2"/>
    <x v="2"/>
    <n v="1"/>
    <m/>
    <m/>
    <n v="1"/>
    <m/>
    <n v="0"/>
    <n v="0"/>
    <x v="1"/>
    <n v="0"/>
    <d v="1899-12-30T00:00:00"/>
    <d v="1899-12-30T00:00:00"/>
    <x v="0"/>
    <m/>
    <m/>
    <m/>
    <e v="#N/A"/>
    <e v="#N/A"/>
    <n v="997"/>
    <x v="1"/>
    <m/>
    <m/>
    <m/>
    <m/>
    <s v="n.a."/>
    <m/>
    <m/>
    <n v="0"/>
    <n v="0"/>
    <m/>
    <e v="#N/A"/>
    <m/>
    <m/>
    <m/>
    <m/>
    <m/>
    <m/>
    <m/>
    <m/>
    <m/>
    <m/>
    <m/>
    <m/>
    <m/>
    <m/>
    <m/>
    <m/>
    <m/>
    <m/>
    <m/>
    <m/>
    <m/>
    <n v="140000"/>
    <m/>
    <m/>
    <s v="Euro"/>
    <n v="70.67"/>
    <m/>
    <m/>
    <m/>
    <m/>
    <e v="#N/A"/>
    <m/>
    <m/>
    <m/>
    <m/>
    <m/>
    <m/>
    <m/>
    <m/>
    <m/>
    <m/>
    <m/>
    <m/>
    <m/>
    <m/>
    <m/>
    <m/>
    <m/>
    <m/>
    <m/>
    <m/>
    <m/>
    <m/>
  </r>
  <r>
    <m/>
    <s v="V300046"/>
    <s v="2023-0015"/>
    <x v="171"/>
    <n v="2"/>
    <s v="Wagon"/>
    <n v="19"/>
    <e v="#N/A"/>
    <x v="59"/>
    <m/>
    <m/>
    <x v="2"/>
    <x v="2"/>
    <n v="1"/>
    <m/>
    <m/>
    <n v="1"/>
    <m/>
    <n v="0"/>
    <n v="0"/>
    <x v="1"/>
    <n v="0"/>
    <d v="1899-12-30T00:00:00"/>
    <d v="1899-12-30T00:00:00"/>
    <x v="0"/>
    <m/>
    <m/>
    <m/>
    <e v="#N/A"/>
    <e v="#N/A"/>
    <n v="997"/>
    <x v="1"/>
    <m/>
    <m/>
    <m/>
    <m/>
    <s v="n.a."/>
    <m/>
    <m/>
    <n v="0"/>
    <n v="0"/>
    <m/>
    <e v="#N/A"/>
    <m/>
    <m/>
    <m/>
    <m/>
    <m/>
    <m/>
    <m/>
    <m/>
    <m/>
    <m/>
    <m/>
    <m/>
    <m/>
    <m/>
    <m/>
    <m/>
    <m/>
    <m/>
    <m/>
    <m/>
    <m/>
    <n v="140000"/>
    <m/>
    <m/>
    <s v="Euro"/>
    <n v="70.67"/>
    <m/>
    <m/>
    <m/>
    <m/>
    <e v="#N/A"/>
    <m/>
    <m/>
    <m/>
    <m/>
    <m/>
    <m/>
    <m/>
    <m/>
    <m/>
    <m/>
    <m/>
    <m/>
    <m/>
    <m/>
    <m/>
    <m/>
    <m/>
    <m/>
    <m/>
    <m/>
    <m/>
    <m/>
  </r>
  <r>
    <m/>
    <s v="V300046"/>
    <s v="2023-0015"/>
    <x v="171"/>
    <n v="2"/>
    <s v="Wagon"/>
    <n v="20"/>
    <e v="#N/A"/>
    <x v="59"/>
    <m/>
    <m/>
    <x v="2"/>
    <x v="2"/>
    <n v="1"/>
    <m/>
    <m/>
    <n v="1"/>
    <m/>
    <n v="0"/>
    <n v="0"/>
    <x v="1"/>
    <n v="0"/>
    <d v="1899-12-30T00:00:00"/>
    <d v="1899-12-30T00:00:00"/>
    <x v="0"/>
    <m/>
    <m/>
    <m/>
    <e v="#N/A"/>
    <e v="#N/A"/>
    <n v="997"/>
    <x v="1"/>
    <m/>
    <m/>
    <m/>
    <m/>
    <s v="n.a."/>
    <m/>
    <m/>
    <n v="0"/>
    <n v="0"/>
    <m/>
    <e v="#N/A"/>
    <m/>
    <m/>
    <m/>
    <m/>
    <m/>
    <m/>
    <m/>
    <m/>
    <m/>
    <m/>
    <m/>
    <m/>
    <m/>
    <m/>
    <m/>
    <m/>
    <m/>
    <m/>
    <m/>
    <m/>
    <m/>
    <n v="140000"/>
    <m/>
    <m/>
    <s v="Euro"/>
    <n v="70.67"/>
    <m/>
    <m/>
    <m/>
    <m/>
    <e v="#N/A"/>
    <m/>
    <m/>
    <m/>
    <m/>
    <m/>
    <m/>
    <m/>
    <m/>
    <m/>
    <m/>
    <m/>
    <m/>
    <m/>
    <m/>
    <m/>
    <m/>
    <m/>
    <m/>
    <m/>
    <m/>
    <m/>
    <m/>
  </r>
  <r>
    <m/>
    <s v="V300046"/>
    <s v="2023-0015"/>
    <x v="171"/>
    <n v="2"/>
    <s v="Wagon"/>
    <n v="21"/>
    <e v="#N/A"/>
    <x v="59"/>
    <m/>
    <m/>
    <x v="2"/>
    <x v="2"/>
    <n v="1"/>
    <m/>
    <m/>
    <n v="1"/>
    <m/>
    <n v="0"/>
    <n v="0"/>
    <x v="1"/>
    <n v="0"/>
    <d v="1899-12-30T00:00:00"/>
    <d v="1899-12-30T00:00:00"/>
    <x v="0"/>
    <m/>
    <m/>
    <m/>
    <e v="#N/A"/>
    <e v="#N/A"/>
    <n v="997"/>
    <x v="1"/>
    <m/>
    <m/>
    <m/>
    <m/>
    <s v="n.a."/>
    <m/>
    <m/>
    <n v="0"/>
    <n v="0"/>
    <m/>
    <e v="#N/A"/>
    <m/>
    <m/>
    <m/>
    <m/>
    <m/>
    <m/>
    <m/>
    <m/>
    <m/>
    <m/>
    <m/>
    <m/>
    <m/>
    <m/>
    <m/>
    <m/>
    <m/>
    <m/>
    <m/>
    <m/>
    <m/>
    <n v="140000"/>
    <m/>
    <m/>
    <s v="Euro"/>
    <n v="70.67"/>
    <m/>
    <m/>
    <m/>
    <m/>
    <e v="#N/A"/>
    <m/>
    <m/>
    <m/>
    <m/>
    <m/>
    <m/>
    <m/>
    <m/>
    <m/>
    <m/>
    <m/>
    <m/>
    <m/>
    <m/>
    <m/>
    <m/>
    <m/>
    <m/>
    <m/>
    <m/>
    <m/>
    <m/>
  </r>
  <r>
    <m/>
    <s v="V300046"/>
    <s v="2023-0015"/>
    <x v="171"/>
    <n v="2"/>
    <s v="Wagon"/>
    <n v="22"/>
    <e v="#N/A"/>
    <x v="59"/>
    <m/>
    <m/>
    <x v="2"/>
    <x v="2"/>
    <n v="1"/>
    <m/>
    <m/>
    <n v="1"/>
    <m/>
    <n v="0"/>
    <n v="0"/>
    <x v="1"/>
    <n v="0"/>
    <d v="1899-12-30T00:00:00"/>
    <d v="1899-12-30T00:00:00"/>
    <x v="0"/>
    <m/>
    <m/>
    <m/>
    <e v="#N/A"/>
    <e v="#N/A"/>
    <n v="997"/>
    <x v="1"/>
    <m/>
    <m/>
    <m/>
    <m/>
    <s v="n.a."/>
    <m/>
    <m/>
    <n v="0"/>
    <n v="0"/>
    <m/>
    <e v="#N/A"/>
    <m/>
    <m/>
    <m/>
    <m/>
    <m/>
    <m/>
    <m/>
    <m/>
    <m/>
    <m/>
    <m/>
    <m/>
    <m/>
    <m/>
    <m/>
    <m/>
    <m/>
    <m/>
    <m/>
    <m/>
    <m/>
    <n v="140000"/>
    <m/>
    <m/>
    <s v="Euro"/>
    <n v="70.67"/>
    <m/>
    <m/>
    <m/>
    <m/>
    <e v="#N/A"/>
    <m/>
    <m/>
    <m/>
    <m/>
    <m/>
    <m/>
    <m/>
    <m/>
    <m/>
    <m/>
    <m/>
    <m/>
    <m/>
    <m/>
    <m/>
    <m/>
    <m/>
    <m/>
    <m/>
    <m/>
    <m/>
    <m/>
  </r>
  <r>
    <m/>
    <s v="V300046"/>
    <s v="2023-0015"/>
    <x v="171"/>
    <n v="2"/>
    <s v="Wagon"/>
    <n v="23"/>
    <e v="#N/A"/>
    <x v="59"/>
    <m/>
    <m/>
    <x v="2"/>
    <x v="2"/>
    <n v="1"/>
    <m/>
    <m/>
    <n v="1"/>
    <m/>
    <n v="0"/>
    <n v="0"/>
    <x v="1"/>
    <n v="0"/>
    <d v="1899-12-30T00:00:00"/>
    <d v="1899-12-30T00:00:00"/>
    <x v="0"/>
    <m/>
    <m/>
    <m/>
    <e v="#N/A"/>
    <e v="#N/A"/>
    <n v="997"/>
    <x v="1"/>
    <m/>
    <m/>
    <m/>
    <m/>
    <s v="n.a."/>
    <m/>
    <m/>
    <n v="0"/>
    <n v="0"/>
    <m/>
    <e v="#N/A"/>
    <m/>
    <m/>
    <m/>
    <m/>
    <m/>
    <m/>
    <m/>
    <m/>
    <m/>
    <m/>
    <m/>
    <m/>
    <m/>
    <m/>
    <m/>
    <m/>
    <m/>
    <m/>
    <m/>
    <m/>
    <m/>
    <n v="140000"/>
    <m/>
    <m/>
    <s v="Euro"/>
    <n v="70.67"/>
    <m/>
    <m/>
    <m/>
    <m/>
    <e v="#N/A"/>
    <m/>
    <m/>
    <m/>
    <m/>
    <m/>
    <m/>
    <m/>
    <m/>
    <m/>
    <m/>
    <m/>
    <m/>
    <m/>
    <m/>
    <m/>
    <m/>
    <m/>
    <m/>
    <m/>
    <m/>
    <m/>
    <m/>
  </r>
  <r>
    <m/>
    <s v="V300046"/>
    <s v="2023-0015"/>
    <x v="171"/>
    <n v="2"/>
    <s v="Wagon"/>
    <n v="24"/>
    <e v="#N/A"/>
    <x v="59"/>
    <m/>
    <m/>
    <x v="2"/>
    <x v="2"/>
    <n v="1"/>
    <m/>
    <m/>
    <n v="1"/>
    <m/>
    <n v="0"/>
    <n v="0"/>
    <x v="1"/>
    <n v="0"/>
    <d v="1899-12-30T00:00:00"/>
    <d v="1899-12-30T00:00:00"/>
    <x v="0"/>
    <m/>
    <m/>
    <m/>
    <e v="#N/A"/>
    <e v="#N/A"/>
    <n v="997"/>
    <x v="1"/>
    <m/>
    <m/>
    <m/>
    <m/>
    <s v="n.a."/>
    <m/>
    <m/>
    <n v="0"/>
    <n v="0"/>
    <m/>
    <e v="#N/A"/>
    <m/>
    <m/>
    <m/>
    <m/>
    <m/>
    <m/>
    <m/>
    <m/>
    <m/>
    <m/>
    <m/>
    <m/>
    <m/>
    <m/>
    <m/>
    <m/>
    <m/>
    <m/>
    <m/>
    <m/>
    <m/>
    <n v="140000"/>
    <m/>
    <m/>
    <s v="Euro"/>
    <n v="70.67"/>
    <m/>
    <m/>
    <m/>
    <m/>
    <e v="#N/A"/>
    <m/>
    <m/>
    <m/>
    <m/>
    <m/>
    <m/>
    <m/>
    <m/>
    <m/>
    <m/>
    <m/>
    <m/>
    <m/>
    <m/>
    <m/>
    <m/>
    <m/>
    <m/>
    <m/>
    <m/>
    <m/>
    <m/>
  </r>
  <r>
    <m/>
    <s v="V300046"/>
    <s v="2023-0015"/>
    <x v="171"/>
    <n v="2"/>
    <s v="Wagon"/>
    <n v="25"/>
    <e v="#N/A"/>
    <x v="59"/>
    <m/>
    <m/>
    <x v="2"/>
    <x v="2"/>
    <n v="1"/>
    <m/>
    <m/>
    <n v="1"/>
    <m/>
    <n v="0"/>
    <n v="0"/>
    <x v="1"/>
    <n v="0"/>
    <d v="1899-12-30T00:00:00"/>
    <d v="1899-12-30T00:00:00"/>
    <x v="0"/>
    <m/>
    <m/>
    <m/>
    <e v="#N/A"/>
    <e v="#N/A"/>
    <n v="997"/>
    <x v="1"/>
    <m/>
    <m/>
    <m/>
    <m/>
    <s v="n.a."/>
    <m/>
    <m/>
    <n v="0"/>
    <n v="0"/>
    <m/>
    <e v="#N/A"/>
    <m/>
    <m/>
    <m/>
    <m/>
    <m/>
    <m/>
    <m/>
    <m/>
    <m/>
    <m/>
    <m/>
    <m/>
    <m/>
    <m/>
    <m/>
    <m/>
    <m/>
    <m/>
    <m/>
    <m/>
    <m/>
    <n v="140000"/>
    <m/>
    <m/>
    <s v="Euro"/>
    <n v="70.67"/>
    <m/>
    <m/>
    <m/>
    <m/>
    <e v="#N/A"/>
    <m/>
    <m/>
    <m/>
    <m/>
    <m/>
    <m/>
    <m/>
    <m/>
    <m/>
    <m/>
    <m/>
    <m/>
    <m/>
    <m/>
    <m/>
    <m/>
    <m/>
    <m/>
    <m/>
    <m/>
    <m/>
    <m/>
  </r>
  <r>
    <m/>
    <s v="V300046"/>
    <s v="2023-0015"/>
    <x v="171"/>
    <n v="2"/>
    <s v="Wagon"/>
    <n v="26"/>
    <e v="#N/A"/>
    <x v="59"/>
    <m/>
    <m/>
    <x v="2"/>
    <x v="2"/>
    <n v="1"/>
    <m/>
    <m/>
    <n v="1"/>
    <m/>
    <n v="0"/>
    <n v="0"/>
    <x v="1"/>
    <n v="0"/>
    <d v="1899-12-30T00:00:00"/>
    <d v="1899-12-30T00:00:00"/>
    <x v="0"/>
    <m/>
    <m/>
    <m/>
    <e v="#N/A"/>
    <e v="#N/A"/>
    <n v="997"/>
    <x v="1"/>
    <m/>
    <m/>
    <m/>
    <m/>
    <s v="n.a."/>
    <m/>
    <m/>
    <n v="0"/>
    <n v="0"/>
    <m/>
    <e v="#N/A"/>
    <m/>
    <m/>
    <m/>
    <m/>
    <m/>
    <m/>
    <m/>
    <m/>
    <m/>
    <m/>
    <m/>
    <m/>
    <m/>
    <m/>
    <m/>
    <m/>
    <m/>
    <m/>
    <m/>
    <m/>
    <m/>
    <n v="140000"/>
    <m/>
    <m/>
    <s v="Euro"/>
    <n v="70.67"/>
    <m/>
    <m/>
    <m/>
    <m/>
    <e v="#N/A"/>
    <m/>
    <m/>
    <m/>
    <m/>
    <m/>
    <m/>
    <m/>
    <m/>
    <m/>
    <m/>
    <m/>
    <m/>
    <m/>
    <m/>
    <m/>
    <m/>
    <m/>
    <m/>
    <m/>
    <m/>
    <m/>
    <m/>
  </r>
  <r>
    <m/>
    <s v="V300046"/>
    <s v="2023-0015"/>
    <x v="171"/>
    <n v="2"/>
    <s v="Wagon"/>
    <n v="27"/>
    <e v="#N/A"/>
    <x v="59"/>
    <m/>
    <m/>
    <x v="2"/>
    <x v="2"/>
    <n v="1"/>
    <m/>
    <m/>
    <n v="1"/>
    <m/>
    <n v="0"/>
    <n v="0"/>
    <x v="1"/>
    <n v="0"/>
    <d v="1899-12-30T00:00:00"/>
    <d v="1899-12-30T00:00:00"/>
    <x v="0"/>
    <m/>
    <m/>
    <m/>
    <e v="#N/A"/>
    <e v="#N/A"/>
    <n v="997"/>
    <x v="1"/>
    <m/>
    <m/>
    <m/>
    <m/>
    <s v="n.a."/>
    <m/>
    <m/>
    <n v="0"/>
    <n v="0"/>
    <m/>
    <e v="#N/A"/>
    <m/>
    <m/>
    <m/>
    <m/>
    <m/>
    <m/>
    <m/>
    <m/>
    <m/>
    <m/>
    <m/>
    <m/>
    <m/>
    <m/>
    <m/>
    <m/>
    <m/>
    <m/>
    <m/>
    <m/>
    <m/>
    <n v="140000"/>
    <m/>
    <m/>
    <s v="Euro"/>
    <n v="70.67"/>
    <m/>
    <m/>
    <m/>
    <m/>
    <e v="#N/A"/>
    <m/>
    <m/>
    <m/>
    <m/>
    <m/>
    <m/>
    <m/>
    <m/>
    <m/>
    <m/>
    <m/>
    <m/>
    <m/>
    <m/>
    <m/>
    <m/>
    <m/>
    <m/>
    <m/>
    <m/>
    <m/>
    <m/>
  </r>
  <r>
    <m/>
    <s v="V300046"/>
    <s v="2023-0015"/>
    <x v="171"/>
    <n v="2"/>
    <s v="Wagon"/>
    <n v="28"/>
    <e v="#N/A"/>
    <x v="59"/>
    <m/>
    <m/>
    <x v="2"/>
    <x v="2"/>
    <n v="1"/>
    <m/>
    <m/>
    <n v="1"/>
    <m/>
    <n v="0"/>
    <n v="0"/>
    <x v="1"/>
    <n v="0"/>
    <d v="1899-12-30T00:00:00"/>
    <d v="1899-12-30T00:00:00"/>
    <x v="0"/>
    <m/>
    <m/>
    <m/>
    <e v="#N/A"/>
    <e v="#N/A"/>
    <n v="997"/>
    <x v="1"/>
    <m/>
    <m/>
    <m/>
    <m/>
    <s v="n.a."/>
    <m/>
    <m/>
    <n v="0"/>
    <n v="0"/>
    <m/>
    <e v="#N/A"/>
    <m/>
    <m/>
    <m/>
    <m/>
    <m/>
    <m/>
    <m/>
    <m/>
    <m/>
    <m/>
    <m/>
    <m/>
    <m/>
    <m/>
    <m/>
    <m/>
    <m/>
    <m/>
    <m/>
    <m/>
    <m/>
    <n v="140000"/>
    <m/>
    <m/>
    <s v="Euro"/>
    <n v="70.67"/>
    <m/>
    <m/>
    <m/>
    <m/>
    <e v="#N/A"/>
    <m/>
    <m/>
    <m/>
    <m/>
    <m/>
    <m/>
    <m/>
    <m/>
    <m/>
    <m/>
    <m/>
    <m/>
    <m/>
    <m/>
    <m/>
    <m/>
    <m/>
    <m/>
    <m/>
    <m/>
    <m/>
    <m/>
  </r>
  <r>
    <m/>
    <s v="V300046"/>
    <s v="2023-0015"/>
    <x v="171"/>
    <n v="2"/>
    <s v="Wagon"/>
    <n v="29"/>
    <e v="#N/A"/>
    <x v="59"/>
    <m/>
    <m/>
    <x v="2"/>
    <x v="2"/>
    <n v="1"/>
    <m/>
    <m/>
    <n v="1"/>
    <m/>
    <n v="0"/>
    <n v="0"/>
    <x v="1"/>
    <n v="0"/>
    <d v="1899-12-30T00:00:00"/>
    <d v="1899-12-30T00:00:00"/>
    <x v="0"/>
    <m/>
    <m/>
    <m/>
    <e v="#N/A"/>
    <e v="#N/A"/>
    <n v="997"/>
    <x v="1"/>
    <m/>
    <m/>
    <m/>
    <m/>
    <s v="n.a."/>
    <m/>
    <m/>
    <n v="0"/>
    <n v="0"/>
    <m/>
    <e v="#N/A"/>
    <m/>
    <m/>
    <m/>
    <m/>
    <m/>
    <m/>
    <m/>
    <m/>
    <m/>
    <m/>
    <m/>
    <m/>
    <m/>
    <m/>
    <m/>
    <m/>
    <m/>
    <m/>
    <m/>
    <m/>
    <m/>
    <n v="140000"/>
    <m/>
    <m/>
    <s v="Euro"/>
    <n v="70.67"/>
    <m/>
    <m/>
    <m/>
    <m/>
    <e v="#N/A"/>
    <m/>
    <m/>
    <m/>
    <m/>
    <m/>
    <m/>
    <m/>
    <m/>
    <m/>
    <m/>
    <m/>
    <m/>
    <m/>
    <m/>
    <m/>
    <m/>
    <m/>
    <m/>
    <m/>
    <m/>
    <m/>
    <m/>
  </r>
  <r>
    <m/>
    <s v="V300046"/>
    <s v="2023-0015"/>
    <x v="171"/>
    <n v="2"/>
    <s v="Wagon"/>
    <n v="30"/>
    <e v="#N/A"/>
    <x v="59"/>
    <m/>
    <m/>
    <x v="2"/>
    <x v="2"/>
    <n v="1"/>
    <m/>
    <m/>
    <n v="1"/>
    <m/>
    <n v="0"/>
    <n v="0"/>
    <x v="1"/>
    <n v="0"/>
    <d v="1899-12-30T00:00:00"/>
    <d v="1899-12-30T00:00:00"/>
    <x v="0"/>
    <m/>
    <m/>
    <m/>
    <e v="#N/A"/>
    <e v="#N/A"/>
    <n v="997"/>
    <x v="1"/>
    <m/>
    <m/>
    <m/>
    <m/>
    <s v="n.a."/>
    <m/>
    <m/>
    <n v="0"/>
    <n v="0"/>
    <m/>
    <e v="#N/A"/>
    <m/>
    <m/>
    <m/>
    <m/>
    <m/>
    <m/>
    <m/>
    <m/>
    <m/>
    <m/>
    <m/>
    <m/>
    <m/>
    <m/>
    <m/>
    <m/>
    <m/>
    <m/>
    <m/>
    <m/>
    <m/>
    <n v="140000"/>
    <m/>
    <m/>
    <s v="Euro"/>
    <n v="70.67"/>
    <m/>
    <m/>
    <m/>
    <m/>
    <e v="#N/A"/>
    <m/>
    <m/>
    <m/>
    <m/>
    <m/>
    <m/>
    <m/>
    <m/>
    <m/>
    <m/>
    <m/>
    <m/>
    <m/>
    <m/>
    <m/>
    <m/>
    <m/>
    <m/>
    <m/>
    <m/>
    <m/>
    <m/>
  </r>
  <r>
    <m/>
    <s v="V300046"/>
    <s v="2023-0015"/>
    <x v="171"/>
    <n v="2"/>
    <s v="Wagon"/>
    <n v="31"/>
    <e v="#N/A"/>
    <x v="59"/>
    <m/>
    <m/>
    <x v="2"/>
    <x v="2"/>
    <n v="1"/>
    <m/>
    <m/>
    <m/>
    <n v="1"/>
    <n v="0"/>
    <n v="0"/>
    <x v="1"/>
    <n v="0"/>
    <d v="1899-12-30T00:00:00"/>
    <d v="1899-12-30T00:00:00"/>
    <x v="0"/>
    <m/>
    <m/>
    <m/>
    <e v="#N/A"/>
    <e v="#N/A"/>
    <n v="997"/>
    <x v="1"/>
    <m/>
    <m/>
    <m/>
    <m/>
    <s v="n.a."/>
    <m/>
    <m/>
    <n v="0"/>
    <n v="0"/>
    <m/>
    <e v="#N/A"/>
    <m/>
    <m/>
    <m/>
    <m/>
    <m/>
    <m/>
    <m/>
    <m/>
    <m/>
    <m/>
    <m/>
    <m/>
    <m/>
    <m/>
    <m/>
    <m/>
    <m/>
    <m/>
    <m/>
    <m/>
    <m/>
    <n v="140000"/>
    <m/>
    <m/>
    <s v="Euro"/>
    <n v="70.67"/>
    <m/>
    <m/>
    <m/>
    <m/>
    <e v="#N/A"/>
    <m/>
    <m/>
    <m/>
    <m/>
    <m/>
    <m/>
    <m/>
    <m/>
    <m/>
    <m/>
    <m/>
    <m/>
    <m/>
    <m/>
    <m/>
    <m/>
    <m/>
    <m/>
    <m/>
    <m/>
    <m/>
    <m/>
  </r>
  <r>
    <m/>
    <s v="V300046"/>
    <s v="2023-0015"/>
    <x v="171"/>
    <n v="2"/>
    <s v="Wagon"/>
    <n v="32"/>
    <e v="#N/A"/>
    <x v="59"/>
    <m/>
    <m/>
    <x v="2"/>
    <x v="2"/>
    <n v="1"/>
    <m/>
    <m/>
    <m/>
    <n v="1"/>
    <n v="0"/>
    <n v="0"/>
    <x v="1"/>
    <n v="0"/>
    <d v="1899-12-30T00:00:00"/>
    <d v="1899-12-30T00:00:00"/>
    <x v="0"/>
    <m/>
    <m/>
    <m/>
    <e v="#N/A"/>
    <e v="#N/A"/>
    <n v="997"/>
    <x v="1"/>
    <m/>
    <m/>
    <m/>
    <m/>
    <s v="n.a."/>
    <m/>
    <m/>
    <n v="0"/>
    <n v="0"/>
    <m/>
    <e v="#N/A"/>
    <m/>
    <m/>
    <m/>
    <m/>
    <m/>
    <m/>
    <m/>
    <m/>
    <m/>
    <m/>
    <m/>
    <m/>
    <m/>
    <m/>
    <m/>
    <m/>
    <m/>
    <m/>
    <m/>
    <m/>
    <m/>
    <n v="140000"/>
    <m/>
    <m/>
    <s v="Euro"/>
    <n v="70.67"/>
    <m/>
    <m/>
    <m/>
    <m/>
    <e v="#N/A"/>
    <m/>
    <m/>
    <m/>
    <m/>
    <m/>
    <m/>
    <m/>
    <m/>
    <m/>
    <m/>
    <m/>
    <m/>
    <m/>
    <m/>
    <m/>
    <m/>
    <m/>
    <m/>
    <m/>
    <m/>
    <m/>
    <m/>
  </r>
  <r>
    <m/>
    <s v="V300046"/>
    <s v="2023-0015"/>
    <x v="171"/>
    <n v="2"/>
    <s v="Wagon"/>
    <n v="33"/>
    <e v="#N/A"/>
    <x v="59"/>
    <m/>
    <m/>
    <x v="2"/>
    <x v="2"/>
    <n v="1"/>
    <m/>
    <m/>
    <m/>
    <n v="1"/>
    <n v="0"/>
    <n v="0"/>
    <x v="1"/>
    <n v="0"/>
    <d v="1899-12-30T00:00:00"/>
    <d v="1899-12-30T00:00:00"/>
    <x v="0"/>
    <m/>
    <m/>
    <m/>
    <e v="#N/A"/>
    <e v="#N/A"/>
    <n v="997"/>
    <x v="1"/>
    <m/>
    <m/>
    <m/>
    <m/>
    <s v="n.a."/>
    <m/>
    <m/>
    <n v="0"/>
    <n v="0"/>
    <m/>
    <e v="#N/A"/>
    <m/>
    <m/>
    <m/>
    <m/>
    <m/>
    <m/>
    <m/>
    <m/>
    <m/>
    <m/>
    <m/>
    <m/>
    <m/>
    <m/>
    <m/>
    <m/>
    <m/>
    <m/>
    <m/>
    <m/>
    <m/>
    <n v="140000"/>
    <m/>
    <m/>
    <s v="Euro"/>
    <n v="70.67"/>
    <m/>
    <m/>
    <m/>
    <m/>
    <e v="#N/A"/>
    <m/>
    <m/>
    <m/>
    <m/>
    <m/>
    <m/>
    <m/>
    <m/>
    <m/>
    <m/>
    <m/>
    <m/>
    <m/>
    <m/>
    <m/>
    <m/>
    <m/>
    <m/>
    <m/>
    <m/>
    <m/>
    <m/>
  </r>
  <r>
    <m/>
    <s v="V300046"/>
    <s v="2023-0015"/>
    <x v="171"/>
    <n v="3"/>
    <s v="Batch"/>
    <m/>
    <m/>
    <x v="59"/>
    <s v="AUT"/>
    <s v="Middle EU - ELSE"/>
    <x v="2"/>
    <x v="2"/>
    <n v="15"/>
    <m/>
    <m/>
    <n v="0"/>
    <n v="15"/>
    <n v="0"/>
    <n v="0"/>
    <x v="3"/>
    <m/>
    <m/>
    <m/>
    <x v="0"/>
    <s v="ex BLP V20028/9 - Umstellung auf CL 13.05.24 - keine autom. Verlängerung"/>
    <m/>
    <m/>
    <d v="2024-05-13T00:00:00"/>
    <d v="2025-11-03T00:00:00"/>
    <m/>
    <x v="163"/>
    <m/>
    <m/>
    <m/>
    <m/>
    <s v="n.a."/>
    <m/>
    <m/>
    <n v="0"/>
    <n v="0"/>
    <m/>
    <m/>
    <s v="30% des Vertrags mit 6 monatiger Kfrist (Erdbebenklausel)"/>
    <m/>
    <m/>
    <m/>
    <m/>
    <m/>
    <m/>
    <m/>
    <m/>
    <s v="B"/>
    <m/>
    <n v="1.4"/>
    <s v="DEU"/>
    <s v="Parent Guarantee"/>
    <m/>
    <s v="N"/>
    <m/>
    <m/>
    <m/>
    <m/>
    <m/>
    <n v="140000"/>
    <m/>
    <m/>
    <s v="Euro"/>
    <n v="70.67"/>
    <n v="-18.06"/>
    <n v="0"/>
    <m/>
    <n v="0"/>
    <n v="52.61"/>
    <n v="0"/>
    <n v="0"/>
    <m/>
    <n v="0.05"/>
    <n v="11.01"/>
    <n v="-11.4"/>
    <n v="-0.3899999999999988"/>
    <n v="6.66"/>
    <n v="-6.66"/>
    <n v="0"/>
    <n v="53"/>
    <s v="0.00"/>
    <n v="53"/>
    <n v="1"/>
    <n v="0"/>
    <n v="53"/>
    <n v="53"/>
    <n v="2100000"/>
    <n v="0"/>
    <m/>
    <n v="0"/>
    <n v="287250.6"/>
  </r>
  <r>
    <m/>
    <s v="V300046"/>
    <s v="2023-0015"/>
    <x v="171"/>
    <n v="3"/>
    <s v="Wagon"/>
    <n v="34"/>
    <e v="#N/A"/>
    <x v="59"/>
    <m/>
    <m/>
    <x v="2"/>
    <x v="2"/>
    <n v="1"/>
    <m/>
    <m/>
    <m/>
    <n v="1"/>
    <n v="0"/>
    <n v="0"/>
    <x v="1"/>
    <n v="0"/>
    <d v="1899-12-30T00:00:00"/>
    <d v="1899-12-30T00:00:00"/>
    <x v="0"/>
    <m/>
    <m/>
    <m/>
    <e v="#N/A"/>
    <e v="#N/A"/>
    <n v="997"/>
    <x v="1"/>
    <m/>
    <m/>
    <m/>
    <m/>
    <s v="n.a."/>
    <m/>
    <m/>
    <n v="0"/>
    <n v="0"/>
    <m/>
    <e v="#N/A"/>
    <m/>
    <m/>
    <m/>
    <m/>
    <m/>
    <m/>
    <m/>
    <m/>
    <m/>
    <m/>
    <m/>
    <m/>
    <m/>
    <m/>
    <m/>
    <m/>
    <m/>
    <m/>
    <m/>
    <m/>
    <m/>
    <n v="140000"/>
    <m/>
    <m/>
    <s v="Euro"/>
    <n v="70.67"/>
    <m/>
    <m/>
    <m/>
    <m/>
    <e v="#N/A"/>
    <m/>
    <m/>
    <m/>
    <m/>
    <m/>
    <m/>
    <m/>
    <m/>
    <m/>
    <m/>
    <m/>
    <m/>
    <m/>
    <m/>
    <m/>
    <m/>
    <m/>
    <m/>
    <m/>
    <m/>
    <m/>
    <m/>
  </r>
  <r>
    <m/>
    <s v="V300046"/>
    <s v="2023-0015"/>
    <x v="171"/>
    <n v="3"/>
    <s v="Wagon"/>
    <n v="35"/>
    <e v="#N/A"/>
    <x v="59"/>
    <m/>
    <m/>
    <x v="2"/>
    <x v="2"/>
    <n v="1"/>
    <m/>
    <m/>
    <m/>
    <n v="1"/>
    <n v="0"/>
    <n v="0"/>
    <x v="1"/>
    <n v="0"/>
    <d v="1899-12-30T00:00:00"/>
    <d v="1899-12-30T00:00:00"/>
    <x v="0"/>
    <m/>
    <m/>
    <m/>
    <e v="#N/A"/>
    <e v="#N/A"/>
    <n v="997"/>
    <x v="1"/>
    <m/>
    <m/>
    <m/>
    <m/>
    <s v="n.a."/>
    <m/>
    <m/>
    <n v="0"/>
    <n v="0"/>
    <m/>
    <e v="#N/A"/>
    <m/>
    <m/>
    <m/>
    <m/>
    <m/>
    <m/>
    <m/>
    <m/>
    <m/>
    <m/>
    <m/>
    <m/>
    <m/>
    <m/>
    <m/>
    <m/>
    <m/>
    <m/>
    <m/>
    <m/>
    <m/>
    <n v="140000"/>
    <m/>
    <m/>
    <s v="Euro"/>
    <n v="70.67"/>
    <m/>
    <m/>
    <m/>
    <m/>
    <e v="#N/A"/>
    <m/>
    <m/>
    <m/>
    <m/>
    <m/>
    <m/>
    <m/>
    <m/>
    <m/>
    <m/>
    <m/>
    <m/>
    <m/>
    <m/>
    <m/>
    <m/>
    <m/>
    <m/>
    <m/>
    <m/>
    <m/>
    <m/>
  </r>
  <r>
    <m/>
    <s v="V300046"/>
    <s v="2023-0015"/>
    <x v="171"/>
    <n v="3"/>
    <s v="Wagon"/>
    <n v="36"/>
    <e v="#N/A"/>
    <x v="59"/>
    <m/>
    <m/>
    <x v="2"/>
    <x v="2"/>
    <n v="1"/>
    <m/>
    <m/>
    <m/>
    <n v="1"/>
    <n v="0"/>
    <n v="0"/>
    <x v="1"/>
    <n v="0"/>
    <d v="1899-12-30T00:00:00"/>
    <d v="1899-12-30T00:00:00"/>
    <x v="0"/>
    <m/>
    <m/>
    <m/>
    <e v="#N/A"/>
    <e v="#N/A"/>
    <n v="997"/>
    <x v="1"/>
    <m/>
    <m/>
    <m/>
    <m/>
    <s v="n.a."/>
    <m/>
    <m/>
    <n v="0"/>
    <n v="0"/>
    <m/>
    <e v="#N/A"/>
    <m/>
    <m/>
    <m/>
    <m/>
    <m/>
    <m/>
    <m/>
    <m/>
    <m/>
    <m/>
    <m/>
    <m/>
    <m/>
    <m/>
    <m/>
    <m/>
    <m/>
    <m/>
    <m/>
    <m/>
    <m/>
    <n v="140000"/>
    <m/>
    <m/>
    <s v="Euro"/>
    <n v="70.67"/>
    <m/>
    <m/>
    <m/>
    <m/>
    <e v="#N/A"/>
    <m/>
    <m/>
    <m/>
    <m/>
    <m/>
    <m/>
    <m/>
    <m/>
    <m/>
    <m/>
    <m/>
    <m/>
    <m/>
    <m/>
    <m/>
    <m/>
    <m/>
    <m/>
    <m/>
    <m/>
    <m/>
    <m/>
  </r>
  <r>
    <m/>
    <s v="V300046"/>
    <s v="2023-0015"/>
    <x v="171"/>
    <n v="3"/>
    <s v="Wagon"/>
    <n v="37"/>
    <e v="#N/A"/>
    <x v="59"/>
    <m/>
    <m/>
    <x v="2"/>
    <x v="2"/>
    <n v="1"/>
    <m/>
    <m/>
    <m/>
    <n v="1"/>
    <n v="0"/>
    <n v="0"/>
    <x v="1"/>
    <n v="0"/>
    <d v="1899-12-30T00:00:00"/>
    <d v="1899-12-30T00:00:00"/>
    <x v="0"/>
    <m/>
    <m/>
    <m/>
    <e v="#N/A"/>
    <e v="#N/A"/>
    <n v="997"/>
    <x v="1"/>
    <m/>
    <m/>
    <m/>
    <m/>
    <s v="n.a."/>
    <m/>
    <m/>
    <n v="0"/>
    <n v="0"/>
    <m/>
    <e v="#N/A"/>
    <m/>
    <m/>
    <m/>
    <m/>
    <m/>
    <m/>
    <m/>
    <m/>
    <m/>
    <m/>
    <m/>
    <m/>
    <m/>
    <m/>
    <m/>
    <m/>
    <m/>
    <m/>
    <m/>
    <m/>
    <m/>
    <n v="140000"/>
    <m/>
    <m/>
    <s v="Euro"/>
    <n v="70.67"/>
    <m/>
    <m/>
    <m/>
    <m/>
    <e v="#N/A"/>
    <m/>
    <m/>
    <m/>
    <m/>
    <m/>
    <m/>
    <m/>
    <m/>
    <m/>
    <m/>
    <m/>
    <m/>
    <m/>
    <m/>
    <m/>
    <m/>
    <m/>
    <m/>
    <m/>
    <m/>
    <m/>
    <m/>
  </r>
  <r>
    <m/>
    <s v="V300046"/>
    <s v="2023-0015"/>
    <x v="171"/>
    <n v="3"/>
    <s v="Wagon"/>
    <n v="38"/>
    <e v="#N/A"/>
    <x v="59"/>
    <m/>
    <m/>
    <x v="2"/>
    <x v="2"/>
    <n v="1"/>
    <m/>
    <m/>
    <m/>
    <n v="1"/>
    <n v="0"/>
    <n v="0"/>
    <x v="1"/>
    <n v="0"/>
    <d v="1899-12-30T00:00:00"/>
    <d v="1899-12-30T00:00:00"/>
    <x v="0"/>
    <m/>
    <m/>
    <m/>
    <e v="#N/A"/>
    <e v="#N/A"/>
    <n v="997"/>
    <x v="1"/>
    <m/>
    <m/>
    <m/>
    <m/>
    <s v="n.a."/>
    <m/>
    <m/>
    <n v="0"/>
    <n v="0"/>
    <m/>
    <e v="#N/A"/>
    <m/>
    <m/>
    <m/>
    <m/>
    <m/>
    <m/>
    <m/>
    <m/>
    <m/>
    <m/>
    <m/>
    <m/>
    <m/>
    <m/>
    <m/>
    <m/>
    <m/>
    <m/>
    <m/>
    <m/>
    <m/>
    <n v="140000"/>
    <m/>
    <m/>
    <s v="Euro"/>
    <n v="70.67"/>
    <m/>
    <m/>
    <m/>
    <m/>
    <e v="#N/A"/>
    <m/>
    <m/>
    <m/>
    <m/>
    <m/>
    <m/>
    <m/>
    <m/>
    <m/>
    <m/>
    <m/>
    <m/>
    <m/>
    <m/>
    <m/>
    <m/>
    <m/>
    <m/>
    <m/>
    <m/>
    <m/>
    <m/>
  </r>
  <r>
    <m/>
    <s v="V300046"/>
    <s v="2023-0015"/>
    <x v="171"/>
    <n v="3"/>
    <s v="Wagon"/>
    <n v="39"/>
    <e v="#N/A"/>
    <x v="59"/>
    <m/>
    <m/>
    <x v="2"/>
    <x v="2"/>
    <n v="1"/>
    <m/>
    <m/>
    <m/>
    <n v="1"/>
    <n v="0"/>
    <n v="0"/>
    <x v="1"/>
    <n v="0"/>
    <d v="1899-12-30T00:00:00"/>
    <d v="1899-12-30T00:00:00"/>
    <x v="0"/>
    <m/>
    <m/>
    <m/>
    <e v="#N/A"/>
    <e v="#N/A"/>
    <n v="997"/>
    <x v="1"/>
    <m/>
    <m/>
    <m/>
    <m/>
    <s v="n.a."/>
    <m/>
    <m/>
    <n v="0"/>
    <n v="0"/>
    <m/>
    <e v="#N/A"/>
    <m/>
    <m/>
    <m/>
    <m/>
    <m/>
    <m/>
    <m/>
    <m/>
    <m/>
    <m/>
    <m/>
    <m/>
    <m/>
    <m/>
    <m/>
    <m/>
    <m/>
    <m/>
    <m/>
    <m/>
    <m/>
    <n v="140000"/>
    <m/>
    <m/>
    <s v="Euro"/>
    <n v="70.67"/>
    <m/>
    <m/>
    <m/>
    <m/>
    <e v="#N/A"/>
    <m/>
    <m/>
    <m/>
    <m/>
    <m/>
    <m/>
    <m/>
    <m/>
    <m/>
    <m/>
    <m/>
    <m/>
    <m/>
    <m/>
    <m/>
    <m/>
    <m/>
    <m/>
    <m/>
    <m/>
    <m/>
    <m/>
  </r>
  <r>
    <m/>
    <s v="V300046"/>
    <s v="2023-0015"/>
    <x v="171"/>
    <n v="3"/>
    <s v="Wagon"/>
    <n v="40"/>
    <e v="#N/A"/>
    <x v="59"/>
    <m/>
    <m/>
    <x v="2"/>
    <x v="2"/>
    <n v="1"/>
    <m/>
    <m/>
    <m/>
    <n v="1"/>
    <n v="0"/>
    <n v="0"/>
    <x v="1"/>
    <n v="0"/>
    <d v="1899-12-30T00:00:00"/>
    <d v="1899-12-30T00:00:00"/>
    <x v="0"/>
    <m/>
    <m/>
    <m/>
    <e v="#N/A"/>
    <e v="#N/A"/>
    <n v="997"/>
    <x v="1"/>
    <m/>
    <m/>
    <m/>
    <m/>
    <s v="n.a."/>
    <m/>
    <m/>
    <n v="0"/>
    <n v="0"/>
    <m/>
    <e v="#N/A"/>
    <m/>
    <m/>
    <m/>
    <m/>
    <m/>
    <m/>
    <m/>
    <m/>
    <m/>
    <m/>
    <m/>
    <m/>
    <m/>
    <m/>
    <m/>
    <m/>
    <m/>
    <m/>
    <m/>
    <m/>
    <m/>
    <n v="140000"/>
    <m/>
    <m/>
    <s v="Euro"/>
    <n v="70.67"/>
    <m/>
    <m/>
    <m/>
    <m/>
    <e v="#N/A"/>
    <m/>
    <m/>
    <m/>
    <m/>
    <m/>
    <m/>
    <m/>
    <m/>
    <m/>
    <m/>
    <m/>
    <m/>
    <m/>
    <m/>
    <m/>
    <m/>
    <m/>
    <m/>
    <m/>
    <m/>
    <m/>
    <m/>
  </r>
  <r>
    <m/>
    <s v="V300046"/>
    <s v="2023-0015"/>
    <x v="171"/>
    <n v="3"/>
    <s v="Wagon"/>
    <n v="41"/>
    <e v="#N/A"/>
    <x v="59"/>
    <m/>
    <m/>
    <x v="2"/>
    <x v="2"/>
    <n v="1"/>
    <m/>
    <m/>
    <m/>
    <n v="1"/>
    <n v="0"/>
    <n v="0"/>
    <x v="1"/>
    <n v="0"/>
    <d v="1899-12-30T00:00:00"/>
    <d v="1899-12-30T00:00:00"/>
    <x v="0"/>
    <m/>
    <m/>
    <m/>
    <e v="#N/A"/>
    <e v="#N/A"/>
    <n v="997"/>
    <x v="1"/>
    <m/>
    <m/>
    <m/>
    <m/>
    <s v="n.a."/>
    <m/>
    <m/>
    <n v="0"/>
    <n v="0"/>
    <m/>
    <e v="#N/A"/>
    <m/>
    <m/>
    <m/>
    <m/>
    <m/>
    <m/>
    <m/>
    <m/>
    <m/>
    <m/>
    <m/>
    <m/>
    <m/>
    <m/>
    <m/>
    <m/>
    <m/>
    <m/>
    <m/>
    <m/>
    <m/>
    <n v="140000"/>
    <m/>
    <m/>
    <s v="Euro"/>
    <n v="70.67"/>
    <m/>
    <m/>
    <m/>
    <m/>
    <e v="#N/A"/>
    <m/>
    <m/>
    <m/>
    <m/>
    <m/>
    <m/>
    <m/>
    <m/>
    <m/>
    <m/>
    <m/>
    <m/>
    <m/>
    <m/>
    <m/>
    <m/>
    <m/>
    <m/>
    <m/>
    <m/>
    <m/>
    <m/>
  </r>
  <r>
    <m/>
    <s v="V300046"/>
    <s v="2023-0015"/>
    <x v="171"/>
    <n v="3"/>
    <s v="Wagon"/>
    <n v="42"/>
    <e v="#N/A"/>
    <x v="59"/>
    <m/>
    <m/>
    <x v="2"/>
    <x v="2"/>
    <n v="1"/>
    <m/>
    <m/>
    <m/>
    <n v="1"/>
    <n v="0"/>
    <n v="0"/>
    <x v="1"/>
    <n v="0"/>
    <d v="1899-12-30T00:00:00"/>
    <d v="1899-12-30T00:00:00"/>
    <x v="0"/>
    <m/>
    <m/>
    <m/>
    <e v="#N/A"/>
    <e v="#N/A"/>
    <n v="997"/>
    <x v="1"/>
    <m/>
    <m/>
    <m/>
    <m/>
    <s v="n.a."/>
    <m/>
    <m/>
    <n v="0"/>
    <n v="0"/>
    <m/>
    <e v="#N/A"/>
    <m/>
    <m/>
    <m/>
    <m/>
    <m/>
    <m/>
    <m/>
    <m/>
    <m/>
    <m/>
    <m/>
    <m/>
    <m/>
    <m/>
    <m/>
    <m/>
    <m/>
    <m/>
    <m/>
    <m/>
    <m/>
    <n v="140000"/>
    <m/>
    <m/>
    <s v="Euro"/>
    <n v="70.67"/>
    <m/>
    <m/>
    <m/>
    <m/>
    <e v="#N/A"/>
    <m/>
    <m/>
    <m/>
    <m/>
    <m/>
    <m/>
    <m/>
    <m/>
    <m/>
    <m/>
    <m/>
    <m/>
    <m/>
    <m/>
    <m/>
    <m/>
    <m/>
    <m/>
    <m/>
    <m/>
    <m/>
    <m/>
  </r>
  <r>
    <m/>
    <s v="V300046"/>
    <s v="2023-0015"/>
    <x v="171"/>
    <n v="3"/>
    <s v="Wagon"/>
    <n v="43"/>
    <e v="#N/A"/>
    <x v="59"/>
    <m/>
    <m/>
    <x v="2"/>
    <x v="2"/>
    <n v="1"/>
    <m/>
    <m/>
    <m/>
    <n v="1"/>
    <n v="0"/>
    <n v="0"/>
    <x v="1"/>
    <n v="0"/>
    <d v="1899-12-30T00:00:00"/>
    <d v="1899-12-30T00:00:00"/>
    <x v="0"/>
    <m/>
    <m/>
    <m/>
    <e v="#N/A"/>
    <e v="#N/A"/>
    <n v="997"/>
    <x v="1"/>
    <m/>
    <m/>
    <m/>
    <m/>
    <s v="n.a."/>
    <m/>
    <m/>
    <n v="0"/>
    <n v="0"/>
    <m/>
    <e v="#N/A"/>
    <m/>
    <m/>
    <m/>
    <m/>
    <m/>
    <m/>
    <m/>
    <m/>
    <m/>
    <m/>
    <m/>
    <m/>
    <m/>
    <m/>
    <m/>
    <m/>
    <m/>
    <m/>
    <m/>
    <m/>
    <m/>
    <n v="140000"/>
    <m/>
    <m/>
    <s v="Euro"/>
    <n v="70.67"/>
    <m/>
    <m/>
    <m/>
    <m/>
    <e v="#N/A"/>
    <m/>
    <m/>
    <m/>
    <m/>
    <m/>
    <m/>
    <m/>
    <m/>
    <m/>
    <m/>
    <m/>
    <m/>
    <m/>
    <m/>
    <m/>
    <m/>
    <m/>
    <m/>
    <m/>
    <m/>
    <m/>
    <m/>
  </r>
  <r>
    <m/>
    <s v="V300046"/>
    <s v="2023-0015"/>
    <x v="171"/>
    <n v="3"/>
    <s v="Wagon"/>
    <n v="44"/>
    <e v="#N/A"/>
    <x v="59"/>
    <m/>
    <m/>
    <x v="2"/>
    <x v="2"/>
    <n v="1"/>
    <m/>
    <m/>
    <m/>
    <n v="1"/>
    <n v="0"/>
    <n v="0"/>
    <x v="1"/>
    <n v="0"/>
    <d v="1899-12-30T00:00:00"/>
    <d v="1899-12-30T00:00:00"/>
    <x v="0"/>
    <m/>
    <m/>
    <m/>
    <e v="#N/A"/>
    <e v="#N/A"/>
    <n v="997"/>
    <x v="1"/>
    <m/>
    <m/>
    <m/>
    <m/>
    <s v="n.a."/>
    <m/>
    <m/>
    <n v="0"/>
    <n v="0"/>
    <m/>
    <e v="#N/A"/>
    <m/>
    <m/>
    <m/>
    <m/>
    <m/>
    <m/>
    <m/>
    <m/>
    <m/>
    <m/>
    <m/>
    <m/>
    <m/>
    <m/>
    <m/>
    <m/>
    <m/>
    <m/>
    <m/>
    <m/>
    <m/>
    <n v="140000"/>
    <m/>
    <m/>
    <s v="Euro"/>
    <n v="70.67"/>
    <m/>
    <m/>
    <m/>
    <m/>
    <e v="#N/A"/>
    <m/>
    <m/>
    <m/>
    <m/>
    <m/>
    <m/>
    <m/>
    <m/>
    <m/>
    <m/>
    <m/>
    <m/>
    <m/>
    <m/>
    <m/>
    <m/>
    <m/>
    <m/>
    <m/>
    <m/>
    <m/>
    <m/>
  </r>
  <r>
    <m/>
    <s v="V300046"/>
    <s v="2023-0015"/>
    <x v="171"/>
    <n v="3"/>
    <s v="Wagon"/>
    <n v="45"/>
    <e v="#N/A"/>
    <x v="59"/>
    <m/>
    <m/>
    <x v="2"/>
    <x v="2"/>
    <n v="1"/>
    <m/>
    <m/>
    <m/>
    <n v="1"/>
    <n v="0"/>
    <n v="0"/>
    <x v="1"/>
    <n v="0"/>
    <d v="1899-12-30T00:00:00"/>
    <d v="1899-12-30T00:00:00"/>
    <x v="0"/>
    <m/>
    <m/>
    <m/>
    <e v="#N/A"/>
    <e v="#N/A"/>
    <n v="997"/>
    <x v="1"/>
    <m/>
    <m/>
    <m/>
    <m/>
    <s v="n.a."/>
    <m/>
    <m/>
    <n v="0"/>
    <n v="0"/>
    <m/>
    <e v="#N/A"/>
    <m/>
    <m/>
    <m/>
    <m/>
    <m/>
    <m/>
    <m/>
    <m/>
    <m/>
    <m/>
    <m/>
    <m/>
    <m/>
    <m/>
    <m/>
    <m/>
    <m/>
    <m/>
    <m/>
    <m/>
    <m/>
    <n v="140000"/>
    <m/>
    <m/>
    <s v="Euro"/>
    <n v="70.67"/>
    <m/>
    <m/>
    <m/>
    <m/>
    <e v="#N/A"/>
    <m/>
    <m/>
    <m/>
    <m/>
    <m/>
    <m/>
    <m/>
    <m/>
    <m/>
    <m/>
    <m/>
    <m/>
    <m/>
    <m/>
    <m/>
    <m/>
    <m/>
    <m/>
    <m/>
    <m/>
    <m/>
    <m/>
  </r>
  <r>
    <m/>
    <s v="V300046"/>
    <s v="2023-0015"/>
    <x v="171"/>
    <n v="3"/>
    <s v="Wagon"/>
    <n v="46"/>
    <e v="#N/A"/>
    <x v="59"/>
    <m/>
    <m/>
    <x v="2"/>
    <x v="2"/>
    <n v="1"/>
    <m/>
    <m/>
    <m/>
    <n v="1"/>
    <n v="0"/>
    <n v="0"/>
    <x v="1"/>
    <n v="0"/>
    <d v="1899-12-30T00:00:00"/>
    <d v="1899-12-30T00:00:00"/>
    <x v="0"/>
    <m/>
    <m/>
    <m/>
    <e v="#N/A"/>
    <e v="#N/A"/>
    <n v="997"/>
    <x v="1"/>
    <m/>
    <m/>
    <m/>
    <m/>
    <s v="n.a."/>
    <m/>
    <m/>
    <n v="0"/>
    <n v="0"/>
    <m/>
    <e v="#N/A"/>
    <m/>
    <m/>
    <m/>
    <m/>
    <m/>
    <m/>
    <m/>
    <m/>
    <m/>
    <m/>
    <m/>
    <m/>
    <m/>
    <m/>
    <m/>
    <m/>
    <m/>
    <m/>
    <m/>
    <m/>
    <m/>
    <n v="140000"/>
    <m/>
    <m/>
    <s v="Euro"/>
    <n v="70.67"/>
    <m/>
    <m/>
    <m/>
    <m/>
    <e v="#N/A"/>
    <m/>
    <m/>
    <m/>
    <m/>
    <m/>
    <m/>
    <m/>
    <m/>
    <m/>
    <m/>
    <m/>
    <m/>
    <m/>
    <m/>
    <m/>
    <m/>
    <m/>
    <m/>
    <m/>
    <m/>
    <m/>
    <m/>
  </r>
  <r>
    <m/>
    <s v="V300046"/>
    <s v="2023-0015"/>
    <x v="171"/>
    <n v="3"/>
    <s v="Wagon"/>
    <n v="47"/>
    <e v="#N/A"/>
    <x v="59"/>
    <m/>
    <m/>
    <x v="2"/>
    <x v="2"/>
    <n v="1"/>
    <m/>
    <m/>
    <m/>
    <n v="1"/>
    <n v="0"/>
    <n v="0"/>
    <x v="1"/>
    <n v="0"/>
    <d v="1899-12-30T00:00:00"/>
    <d v="1899-12-30T00:00:00"/>
    <x v="0"/>
    <m/>
    <m/>
    <m/>
    <e v="#N/A"/>
    <e v="#N/A"/>
    <n v="997"/>
    <x v="1"/>
    <m/>
    <m/>
    <m/>
    <m/>
    <s v="n.a."/>
    <m/>
    <m/>
    <n v="0"/>
    <n v="0"/>
    <m/>
    <e v="#N/A"/>
    <m/>
    <m/>
    <m/>
    <m/>
    <m/>
    <m/>
    <m/>
    <m/>
    <m/>
    <m/>
    <m/>
    <m/>
    <m/>
    <m/>
    <m/>
    <m/>
    <m/>
    <m/>
    <m/>
    <m/>
    <m/>
    <n v="140000"/>
    <m/>
    <m/>
    <s v="Euro"/>
    <n v="70.67"/>
    <m/>
    <m/>
    <m/>
    <m/>
    <e v="#N/A"/>
    <m/>
    <m/>
    <m/>
    <m/>
    <m/>
    <m/>
    <m/>
    <m/>
    <m/>
    <m/>
    <m/>
    <m/>
    <m/>
    <m/>
    <m/>
    <m/>
    <m/>
    <m/>
    <m/>
    <m/>
    <m/>
    <m/>
  </r>
  <r>
    <m/>
    <s v="V300046"/>
    <s v="2023-0015"/>
    <x v="171"/>
    <n v="3"/>
    <s v="Wagon"/>
    <n v="48"/>
    <e v="#N/A"/>
    <x v="59"/>
    <m/>
    <m/>
    <x v="2"/>
    <x v="2"/>
    <n v="1"/>
    <m/>
    <m/>
    <m/>
    <n v="1"/>
    <n v="0"/>
    <n v="0"/>
    <x v="1"/>
    <n v="0"/>
    <d v="1899-12-30T00:00:00"/>
    <d v="1899-12-30T00:00:00"/>
    <x v="0"/>
    <m/>
    <m/>
    <m/>
    <e v="#N/A"/>
    <e v="#N/A"/>
    <n v="997"/>
    <x v="1"/>
    <m/>
    <m/>
    <m/>
    <m/>
    <s v="n.a."/>
    <m/>
    <m/>
    <n v="0"/>
    <n v="0"/>
    <m/>
    <e v="#N/A"/>
    <m/>
    <m/>
    <m/>
    <m/>
    <m/>
    <m/>
    <m/>
    <m/>
    <m/>
    <m/>
    <m/>
    <m/>
    <m/>
    <m/>
    <m/>
    <m/>
    <m/>
    <m/>
    <m/>
    <m/>
    <m/>
    <n v="140000"/>
    <m/>
    <m/>
    <s v="Euro"/>
    <n v="70.67"/>
    <m/>
    <m/>
    <m/>
    <m/>
    <e v="#N/A"/>
    <m/>
    <m/>
    <m/>
    <m/>
    <m/>
    <m/>
    <m/>
    <m/>
    <m/>
    <m/>
    <m/>
    <m/>
    <m/>
    <m/>
    <m/>
    <m/>
    <m/>
    <m/>
    <m/>
    <m/>
    <m/>
    <m/>
  </r>
  <r>
    <m/>
    <s v="V300046"/>
    <s v="2023-0015"/>
    <x v="171"/>
    <n v="4"/>
    <s v="Batch"/>
    <m/>
    <m/>
    <x v="59"/>
    <s v="AUT"/>
    <s v="Middle EU - ELSE"/>
    <x v="2"/>
    <x v="2"/>
    <n v="8"/>
    <m/>
    <m/>
    <m/>
    <n v="8"/>
    <n v="0"/>
    <n v="0"/>
    <x v="3"/>
    <m/>
    <m/>
    <m/>
    <x v="0"/>
    <s v="ex BLP V20028/9 - Umstellung auf CL 13.05.24 - keine autom. Verlängerung"/>
    <m/>
    <m/>
    <d v="2024-05-13T00:00:00"/>
    <d v="2025-11-05T00:00:00"/>
    <m/>
    <x v="164"/>
    <m/>
    <m/>
    <m/>
    <m/>
    <s v="n.a."/>
    <m/>
    <m/>
    <n v="0"/>
    <n v="0"/>
    <m/>
    <m/>
    <s v="30% des Vertrags mit 6 monatiger Kfrist (Erdbebenklausel)"/>
    <m/>
    <m/>
    <m/>
    <m/>
    <m/>
    <m/>
    <m/>
    <m/>
    <s v="B"/>
    <m/>
    <n v="1.4"/>
    <s v="DEU"/>
    <s v="Parent Guarantee"/>
    <m/>
    <s v="N"/>
    <m/>
    <m/>
    <m/>
    <m/>
    <m/>
    <n v="140000"/>
    <m/>
    <m/>
    <s v="Euro"/>
    <n v="70.67"/>
    <n v="-18.06"/>
    <n v="0"/>
    <m/>
    <n v="0"/>
    <n v="52.61"/>
    <n v="0"/>
    <n v="0"/>
    <m/>
    <n v="0.05"/>
    <n v="11.01"/>
    <n v="-11.4"/>
    <n v="-0.3899999999999988"/>
    <n v="6.66"/>
    <n v="-6.66"/>
    <n v="0"/>
    <n v="53"/>
    <s v="0.00"/>
    <n v="53"/>
    <n v="1"/>
    <n v="0"/>
    <n v="53"/>
    <n v="53"/>
    <n v="1120000"/>
    <n v="0"/>
    <m/>
    <n v="0"/>
    <n v="153200.32"/>
  </r>
  <r>
    <m/>
    <s v="V300046"/>
    <s v="2023-0015"/>
    <x v="171"/>
    <n v="4"/>
    <s v="Wagon"/>
    <n v="49"/>
    <e v="#N/A"/>
    <x v="59"/>
    <m/>
    <m/>
    <x v="2"/>
    <x v="2"/>
    <n v="1"/>
    <m/>
    <m/>
    <m/>
    <n v="1"/>
    <n v="0"/>
    <n v="0"/>
    <x v="1"/>
    <n v="0"/>
    <d v="1899-12-30T00:00:00"/>
    <d v="1899-12-30T00:00:00"/>
    <x v="0"/>
    <m/>
    <m/>
    <m/>
    <e v="#N/A"/>
    <e v="#N/A"/>
    <n v="997"/>
    <x v="1"/>
    <m/>
    <m/>
    <m/>
    <m/>
    <s v="n.a."/>
    <m/>
    <m/>
    <n v="0"/>
    <n v="0"/>
    <m/>
    <e v="#N/A"/>
    <m/>
    <m/>
    <m/>
    <m/>
    <m/>
    <m/>
    <m/>
    <m/>
    <m/>
    <m/>
    <m/>
    <m/>
    <m/>
    <m/>
    <m/>
    <m/>
    <m/>
    <m/>
    <m/>
    <m/>
    <m/>
    <n v="140000"/>
    <m/>
    <m/>
    <s v="Euro"/>
    <n v="70.67"/>
    <m/>
    <m/>
    <m/>
    <m/>
    <e v="#N/A"/>
    <m/>
    <m/>
    <m/>
    <m/>
    <m/>
    <m/>
    <m/>
    <m/>
    <m/>
    <m/>
    <m/>
    <m/>
    <m/>
    <m/>
    <m/>
    <m/>
    <m/>
    <m/>
    <m/>
    <m/>
    <m/>
    <m/>
  </r>
  <r>
    <m/>
    <s v="V300046"/>
    <s v="2023-0015"/>
    <x v="171"/>
    <n v="4"/>
    <s v="Wagon"/>
    <n v="50"/>
    <e v="#N/A"/>
    <x v="59"/>
    <m/>
    <m/>
    <x v="2"/>
    <x v="2"/>
    <n v="1"/>
    <m/>
    <m/>
    <m/>
    <n v="1"/>
    <n v="0"/>
    <n v="0"/>
    <x v="1"/>
    <n v="0"/>
    <d v="1899-12-30T00:00:00"/>
    <d v="1899-12-30T00:00:00"/>
    <x v="0"/>
    <m/>
    <m/>
    <m/>
    <e v="#N/A"/>
    <e v="#N/A"/>
    <n v="997"/>
    <x v="1"/>
    <m/>
    <m/>
    <m/>
    <m/>
    <s v="n.a."/>
    <m/>
    <m/>
    <n v="0"/>
    <n v="0"/>
    <m/>
    <e v="#N/A"/>
    <m/>
    <m/>
    <m/>
    <m/>
    <m/>
    <m/>
    <m/>
    <m/>
    <m/>
    <m/>
    <m/>
    <m/>
    <m/>
    <m/>
    <m/>
    <m/>
    <m/>
    <m/>
    <m/>
    <m/>
    <m/>
    <n v="140000"/>
    <m/>
    <m/>
    <s v="Euro"/>
    <n v="70.67"/>
    <m/>
    <m/>
    <m/>
    <m/>
    <e v="#N/A"/>
    <m/>
    <m/>
    <m/>
    <m/>
    <m/>
    <m/>
    <m/>
    <m/>
    <m/>
    <m/>
    <m/>
    <m/>
    <m/>
    <m/>
    <m/>
    <m/>
    <m/>
    <m/>
    <m/>
    <m/>
    <m/>
    <m/>
  </r>
  <r>
    <m/>
    <s v="V300046"/>
    <s v="2023-0015"/>
    <x v="171"/>
    <n v="4"/>
    <s v="Wagon"/>
    <n v="51"/>
    <e v="#N/A"/>
    <x v="59"/>
    <m/>
    <m/>
    <x v="2"/>
    <x v="2"/>
    <n v="1"/>
    <m/>
    <m/>
    <m/>
    <n v="1"/>
    <n v="0"/>
    <n v="0"/>
    <x v="1"/>
    <n v="0"/>
    <d v="1899-12-30T00:00:00"/>
    <d v="1899-12-30T00:00:00"/>
    <x v="0"/>
    <m/>
    <m/>
    <m/>
    <e v="#N/A"/>
    <e v="#N/A"/>
    <n v="997"/>
    <x v="1"/>
    <m/>
    <m/>
    <m/>
    <m/>
    <s v="n.a."/>
    <m/>
    <m/>
    <n v="0"/>
    <n v="0"/>
    <m/>
    <e v="#N/A"/>
    <m/>
    <m/>
    <m/>
    <m/>
    <m/>
    <m/>
    <m/>
    <m/>
    <m/>
    <m/>
    <m/>
    <m/>
    <m/>
    <m/>
    <m/>
    <m/>
    <m/>
    <m/>
    <m/>
    <m/>
    <m/>
    <n v="140000"/>
    <m/>
    <m/>
    <s v="Euro"/>
    <n v="70.67"/>
    <m/>
    <m/>
    <m/>
    <m/>
    <e v="#N/A"/>
    <m/>
    <m/>
    <m/>
    <m/>
    <m/>
    <m/>
    <m/>
    <m/>
    <m/>
    <m/>
    <m/>
    <m/>
    <m/>
    <m/>
    <m/>
    <m/>
    <m/>
    <m/>
    <m/>
    <m/>
    <m/>
    <m/>
  </r>
  <r>
    <m/>
    <s v="V300046"/>
    <s v="2023-0015"/>
    <x v="171"/>
    <n v="4"/>
    <s v="Wagon"/>
    <n v="52"/>
    <e v="#N/A"/>
    <x v="59"/>
    <m/>
    <m/>
    <x v="2"/>
    <x v="2"/>
    <n v="1"/>
    <m/>
    <m/>
    <m/>
    <n v="1"/>
    <n v="0"/>
    <n v="0"/>
    <x v="1"/>
    <n v="0"/>
    <d v="1899-12-30T00:00:00"/>
    <d v="1899-12-30T00:00:00"/>
    <x v="0"/>
    <m/>
    <m/>
    <m/>
    <e v="#N/A"/>
    <e v="#N/A"/>
    <n v="997"/>
    <x v="1"/>
    <m/>
    <m/>
    <m/>
    <m/>
    <s v="n.a."/>
    <m/>
    <m/>
    <n v="0"/>
    <n v="0"/>
    <m/>
    <e v="#N/A"/>
    <m/>
    <m/>
    <m/>
    <m/>
    <m/>
    <m/>
    <m/>
    <m/>
    <m/>
    <m/>
    <m/>
    <m/>
    <m/>
    <m/>
    <m/>
    <m/>
    <m/>
    <m/>
    <m/>
    <m/>
    <m/>
    <n v="140000"/>
    <m/>
    <m/>
    <s v="Euro"/>
    <n v="70.67"/>
    <m/>
    <m/>
    <m/>
    <m/>
    <e v="#N/A"/>
    <m/>
    <m/>
    <m/>
    <m/>
    <m/>
    <m/>
    <m/>
    <m/>
    <m/>
    <m/>
    <m/>
    <m/>
    <m/>
    <m/>
    <m/>
    <m/>
    <m/>
    <m/>
    <m/>
    <m/>
    <m/>
    <m/>
  </r>
  <r>
    <m/>
    <s v="V300046"/>
    <s v="2023-0015"/>
    <x v="171"/>
    <n v="4"/>
    <s v="Wagon"/>
    <n v="53"/>
    <e v="#N/A"/>
    <x v="59"/>
    <m/>
    <m/>
    <x v="2"/>
    <x v="2"/>
    <n v="1"/>
    <m/>
    <m/>
    <m/>
    <n v="1"/>
    <n v="0"/>
    <n v="0"/>
    <x v="1"/>
    <n v="0"/>
    <d v="1899-12-30T00:00:00"/>
    <d v="1899-12-30T00:00:00"/>
    <x v="0"/>
    <m/>
    <m/>
    <m/>
    <e v="#N/A"/>
    <e v="#N/A"/>
    <n v="997"/>
    <x v="1"/>
    <m/>
    <m/>
    <m/>
    <m/>
    <s v="n.a."/>
    <m/>
    <m/>
    <n v="0"/>
    <n v="0"/>
    <m/>
    <e v="#N/A"/>
    <m/>
    <m/>
    <m/>
    <m/>
    <m/>
    <m/>
    <m/>
    <m/>
    <m/>
    <m/>
    <m/>
    <m/>
    <m/>
    <m/>
    <m/>
    <m/>
    <m/>
    <m/>
    <m/>
    <m/>
    <m/>
    <n v="140000"/>
    <m/>
    <m/>
    <s v="Euro"/>
    <n v="70.67"/>
    <m/>
    <m/>
    <m/>
    <m/>
    <e v="#N/A"/>
    <m/>
    <m/>
    <m/>
    <m/>
    <m/>
    <m/>
    <m/>
    <m/>
    <m/>
    <m/>
    <m/>
    <m/>
    <m/>
    <m/>
    <m/>
    <m/>
    <m/>
    <m/>
    <m/>
    <m/>
    <m/>
    <m/>
  </r>
  <r>
    <m/>
    <s v="V300046"/>
    <s v="2023-0015"/>
    <x v="171"/>
    <n v="4"/>
    <s v="Wagon"/>
    <n v="54"/>
    <e v="#N/A"/>
    <x v="59"/>
    <m/>
    <m/>
    <x v="2"/>
    <x v="2"/>
    <n v="1"/>
    <m/>
    <m/>
    <m/>
    <n v="1"/>
    <n v="0"/>
    <n v="0"/>
    <x v="1"/>
    <n v="0"/>
    <d v="1899-12-30T00:00:00"/>
    <d v="1899-12-30T00:00:00"/>
    <x v="0"/>
    <m/>
    <m/>
    <m/>
    <e v="#N/A"/>
    <e v="#N/A"/>
    <n v="997"/>
    <x v="1"/>
    <m/>
    <m/>
    <m/>
    <m/>
    <s v="n.a."/>
    <m/>
    <m/>
    <n v="0"/>
    <n v="0"/>
    <m/>
    <e v="#N/A"/>
    <m/>
    <m/>
    <m/>
    <m/>
    <m/>
    <m/>
    <m/>
    <m/>
    <m/>
    <m/>
    <m/>
    <m/>
    <m/>
    <m/>
    <m/>
    <m/>
    <m/>
    <m/>
    <m/>
    <m/>
    <m/>
    <n v="140000"/>
    <m/>
    <m/>
    <s v="Euro"/>
    <n v="70.67"/>
    <m/>
    <m/>
    <m/>
    <m/>
    <e v="#N/A"/>
    <m/>
    <m/>
    <m/>
    <m/>
    <m/>
    <m/>
    <m/>
    <m/>
    <m/>
    <m/>
    <m/>
    <m/>
    <m/>
    <m/>
    <m/>
    <m/>
    <m/>
    <m/>
    <m/>
    <m/>
    <m/>
    <m/>
  </r>
  <r>
    <m/>
    <s v="V300046"/>
    <s v="2023-0015"/>
    <x v="171"/>
    <n v="4"/>
    <s v="Wagon"/>
    <n v="55"/>
    <e v="#N/A"/>
    <x v="59"/>
    <m/>
    <m/>
    <x v="2"/>
    <x v="2"/>
    <n v="1"/>
    <m/>
    <m/>
    <m/>
    <n v="1"/>
    <n v="0"/>
    <n v="0"/>
    <x v="1"/>
    <n v="0"/>
    <d v="1899-12-30T00:00:00"/>
    <d v="1899-12-30T00:00:00"/>
    <x v="0"/>
    <m/>
    <m/>
    <m/>
    <e v="#N/A"/>
    <e v="#N/A"/>
    <n v="997"/>
    <x v="1"/>
    <m/>
    <m/>
    <m/>
    <m/>
    <s v="n.a."/>
    <m/>
    <m/>
    <n v="0"/>
    <n v="0"/>
    <m/>
    <e v="#N/A"/>
    <m/>
    <m/>
    <m/>
    <m/>
    <m/>
    <m/>
    <m/>
    <m/>
    <m/>
    <m/>
    <m/>
    <m/>
    <m/>
    <m/>
    <m/>
    <m/>
    <m/>
    <m/>
    <m/>
    <m/>
    <m/>
    <n v="140000"/>
    <m/>
    <m/>
    <s v="Euro"/>
    <n v="70.67"/>
    <m/>
    <m/>
    <m/>
    <m/>
    <e v="#N/A"/>
    <m/>
    <m/>
    <m/>
    <m/>
    <m/>
    <m/>
    <m/>
    <m/>
    <m/>
    <m/>
    <m/>
    <m/>
    <m/>
    <m/>
    <m/>
    <m/>
    <m/>
    <m/>
    <m/>
    <m/>
    <m/>
    <m/>
  </r>
  <r>
    <m/>
    <s v="V300046"/>
    <s v="2023-0015"/>
    <x v="171"/>
    <n v="4"/>
    <s v="Wagon"/>
    <n v="56"/>
    <e v="#N/A"/>
    <x v="59"/>
    <m/>
    <m/>
    <x v="2"/>
    <x v="2"/>
    <n v="1"/>
    <m/>
    <m/>
    <m/>
    <n v="1"/>
    <n v="0"/>
    <n v="0"/>
    <x v="1"/>
    <n v="0"/>
    <d v="1899-12-30T00:00:00"/>
    <d v="1899-12-30T00:00:00"/>
    <x v="0"/>
    <m/>
    <m/>
    <m/>
    <e v="#N/A"/>
    <e v="#N/A"/>
    <n v="997"/>
    <x v="1"/>
    <m/>
    <m/>
    <m/>
    <m/>
    <s v="n.a."/>
    <m/>
    <m/>
    <n v="0"/>
    <n v="0"/>
    <m/>
    <e v="#N/A"/>
    <m/>
    <m/>
    <m/>
    <m/>
    <m/>
    <m/>
    <m/>
    <m/>
    <m/>
    <m/>
    <m/>
    <m/>
    <m/>
    <m/>
    <m/>
    <m/>
    <m/>
    <m/>
    <m/>
    <m/>
    <m/>
    <n v="140000"/>
    <m/>
    <m/>
    <s v="Euro"/>
    <n v="70.67"/>
    <m/>
    <m/>
    <m/>
    <m/>
    <e v="#N/A"/>
    <m/>
    <m/>
    <m/>
    <m/>
    <m/>
    <m/>
    <m/>
    <m/>
    <m/>
    <m/>
    <m/>
    <m/>
    <m/>
    <m/>
    <m/>
    <m/>
    <m/>
    <m/>
    <m/>
    <m/>
    <m/>
    <m/>
  </r>
  <r>
    <m/>
    <s v="V300046"/>
    <s v="2023-0015"/>
    <x v="171"/>
    <n v="5"/>
    <s v="Batch"/>
    <m/>
    <m/>
    <x v="59"/>
    <s v="AUT"/>
    <s v="Middle EU - ELSE"/>
    <x v="2"/>
    <x v="2"/>
    <n v="1"/>
    <m/>
    <m/>
    <n v="0"/>
    <n v="1"/>
    <n v="0"/>
    <n v="0"/>
    <x v="3"/>
    <m/>
    <m/>
    <m/>
    <x v="0"/>
    <s v="ex BLP V20028/9 - Umstellung auf CL 13.05.24 - keine autom. Verlängerung"/>
    <m/>
    <m/>
    <d v="2024-05-13T00:00:00"/>
    <d v="2026-01-21T00:00:00"/>
    <m/>
    <x v="165"/>
    <m/>
    <m/>
    <m/>
    <m/>
    <s v="n.a."/>
    <m/>
    <m/>
    <n v="0"/>
    <n v="0"/>
    <m/>
    <m/>
    <s v="30% des Vertrags mit 6 monatiger Kfrist (Erdbebenklausel)"/>
    <m/>
    <m/>
    <m/>
    <m/>
    <m/>
    <m/>
    <m/>
    <m/>
    <s v="B"/>
    <n v="47"/>
    <n v="1.4"/>
    <s v="DEU"/>
    <s v="Parent Guarantee"/>
    <m/>
    <s v="N"/>
    <m/>
    <m/>
    <m/>
    <m/>
    <m/>
    <n v="140000"/>
    <m/>
    <m/>
    <s v="Euro"/>
    <n v="70.67"/>
    <n v="-18.06"/>
    <n v="0"/>
    <m/>
    <n v="0"/>
    <n v="52.61"/>
    <n v="0"/>
    <n v="0"/>
    <m/>
    <n v="0.05"/>
    <n v="11.01"/>
    <n v="-11.4"/>
    <n v="-0.3899999999999988"/>
    <n v="6.66"/>
    <n v="-6.66"/>
    <n v="0"/>
    <n v="53"/>
    <s v="0.00"/>
    <n v="53"/>
    <n v="1"/>
    <n v="0"/>
    <n v="53"/>
    <n v="53"/>
    <n v="140000"/>
    <n v="0"/>
    <m/>
    <n v="0"/>
    <n v="19150.04"/>
  </r>
  <r>
    <m/>
    <s v="V300046"/>
    <s v="2023-0015"/>
    <x v="171"/>
    <n v="5"/>
    <s v="Wagon"/>
    <n v="57"/>
    <e v="#N/A"/>
    <x v="59"/>
    <m/>
    <m/>
    <x v="2"/>
    <x v="2"/>
    <n v="1"/>
    <m/>
    <m/>
    <m/>
    <n v="1"/>
    <n v="0"/>
    <n v="0"/>
    <x v="1"/>
    <n v="0"/>
    <d v="1899-12-30T00:00:00"/>
    <d v="1899-12-30T00:00:00"/>
    <x v="0"/>
    <m/>
    <m/>
    <m/>
    <e v="#N/A"/>
    <e v="#N/A"/>
    <n v="997"/>
    <x v="1"/>
    <m/>
    <m/>
    <m/>
    <m/>
    <s v="n.a."/>
    <m/>
    <m/>
    <n v="0"/>
    <n v="0"/>
    <m/>
    <e v="#N/A"/>
    <m/>
    <m/>
    <m/>
    <m/>
    <m/>
    <m/>
    <m/>
    <m/>
    <m/>
    <m/>
    <m/>
    <m/>
    <m/>
    <m/>
    <m/>
    <m/>
    <m/>
    <m/>
    <m/>
    <m/>
    <m/>
    <n v="140000"/>
    <m/>
    <m/>
    <s v="Euro"/>
    <n v="70.67"/>
    <m/>
    <m/>
    <m/>
    <m/>
    <e v="#N/A"/>
    <m/>
    <m/>
    <m/>
    <m/>
    <m/>
    <m/>
    <m/>
    <m/>
    <m/>
    <m/>
    <m/>
    <m/>
    <m/>
    <m/>
    <m/>
    <m/>
    <m/>
    <m/>
    <m/>
    <m/>
    <m/>
    <m/>
  </r>
  <r>
    <m/>
    <s v="V300046"/>
    <s v="2023-0015"/>
    <x v="171"/>
    <n v="6"/>
    <s v="Batch"/>
    <m/>
    <m/>
    <x v="59"/>
    <s v="AUT"/>
    <s v="Middle EU - ELSE"/>
    <x v="2"/>
    <x v="2"/>
    <n v="1"/>
    <m/>
    <m/>
    <n v="0"/>
    <n v="1"/>
    <n v="0"/>
    <n v="0"/>
    <x v="3"/>
    <m/>
    <m/>
    <m/>
    <x v="0"/>
    <s v="ex BLP V20028/9 - Umstellung auf CL 13.05.24 - keine autom. Verlängerung"/>
    <m/>
    <m/>
    <d v="2024-05-13T00:00:00"/>
    <d v="2026-01-24T00:00:00"/>
    <m/>
    <x v="166"/>
    <m/>
    <m/>
    <m/>
    <m/>
    <s v="n.a."/>
    <m/>
    <m/>
    <n v="0"/>
    <n v="0"/>
    <m/>
    <m/>
    <s v="30% des Vertrags mit 6 monatiger Kfrist (Erdbebenklausel)"/>
    <m/>
    <m/>
    <m/>
    <m/>
    <m/>
    <m/>
    <m/>
    <m/>
    <s v="B"/>
    <n v="47"/>
    <n v="1.4"/>
    <s v="DEU"/>
    <s v="Parent Guarantee"/>
    <m/>
    <s v="N"/>
    <m/>
    <m/>
    <m/>
    <m/>
    <m/>
    <n v="140000"/>
    <m/>
    <m/>
    <s v="Euro"/>
    <n v="70.67"/>
    <n v="-18.06"/>
    <n v="0"/>
    <m/>
    <n v="0"/>
    <n v="52.61"/>
    <n v="0"/>
    <n v="0"/>
    <m/>
    <n v="0.05"/>
    <n v="11.01"/>
    <n v="-11.4"/>
    <n v="-0.3899999999999988"/>
    <n v="6.66"/>
    <n v="-6.66"/>
    <n v="0"/>
    <n v="53"/>
    <s v="0.00"/>
    <n v="53"/>
    <n v="1"/>
    <n v="0"/>
    <n v="53"/>
    <n v="53"/>
    <n v="140000"/>
    <n v="0"/>
    <m/>
    <n v="0"/>
    <n v="19150.04"/>
  </r>
  <r>
    <m/>
    <s v="V300046"/>
    <s v="2023-0015"/>
    <x v="171"/>
    <n v="6"/>
    <s v="Wagon"/>
    <n v="58"/>
    <e v="#N/A"/>
    <x v="59"/>
    <m/>
    <m/>
    <x v="2"/>
    <x v="2"/>
    <n v="1"/>
    <m/>
    <m/>
    <m/>
    <n v="1"/>
    <n v="0"/>
    <n v="0"/>
    <x v="1"/>
    <n v="0"/>
    <d v="1899-12-30T00:00:00"/>
    <d v="1899-12-30T00:00:00"/>
    <x v="0"/>
    <m/>
    <m/>
    <m/>
    <e v="#N/A"/>
    <e v="#N/A"/>
    <n v="997"/>
    <x v="1"/>
    <m/>
    <m/>
    <m/>
    <m/>
    <s v="n.a."/>
    <m/>
    <m/>
    <n v="0"/>
    <n v="0"/>
    <m/>
    <e v="#N/A"/>
    <m/>
    <m/>
    <m/>
    <m/>
    <m/>
    <m/>
    <m/>
    <m/>
    <m/>
    <m/>
    <m/>
    <m/>
    <m/>
    <m/>
    <m/>
    <m/>
    <m/>
    <m/>
    <m/>
    <m/>
    <m/>
    <n v="140000"/>
    <m/>
    <m/>
    <s v="Euro"/>
    <n v="70.67"/>
    <m/>
    <m/>
    <m/>
    <m/>
    <e v="#N/A"/>
    <m/>
    <m/>
    <m/>
    <m/>
    <m/>
    <m/>
    <m/>
    <m/>
    <m/>
    <m/>
    <m/>
    <m/>
    <m/>
    <m/>
    <m/>
    <m/>
    <m/>
    <m/>
    <m/>
    <m/>
    <m/>
    <m/>
  </r>
  <r>
    <m/>
    <s v="V300046"/>
    <s v="2023-0015"/>
    <x v="171"/>
    <n v="7"/>
    <s v="Batch"/>
    <m/>
    <m/>
    <x v="59"/>
    <s v="AUT"/>
    <s v="Middle EU - ELSE"/>
    <x v="2"/>
    <x v="2"/>
    <n v="2"/>
    <m/>
    <m/>
    <n v="5"/>
    <n v="5"/>
    <n v="0"/>
    <n v="0"/>
    <x v="3"/>
    <m/>
    <m/>
    <m/>
    <x v="0"/>
    <s v="ex BLP V20028/9 - Umstellung auf CL 13.05.24 - keine autom. Verlängerung"/>
    <m/>
    <m/>
    <d v="2024-05-21T00:00:00"/>
    <d v="2026-05-21T00:00:00"/>
    <m/>
    <x v="80"/>
    <m/>
    <m/>
    <m/>
    <m/>
    <s v="n.a."/>
    <m/>
    <m/>
    <n v="0"/>
    <n v="0"/>
    <m/>
    <m/>
    <s v="30% des Vertrags mit 6 monatiger Kfrist (Erdbebenklausel)"/>
    <m/>
    <m/>
    <m/>
    <m/>
    <m/>
    <m/>
    <m/>
    <m/>
    <s v="B"/>
    <n v="47"/>
    <n v="1.4"/>
    <s v="DEU"/>
    <s v="Parent Guarantee"/>
    <m/>
    <s v="N"/>
    <m/>
    <m/>
    <m/>
    <m/>
    <m/>
    <n v="140000"/>
    <m/>
    <m/>
    <s v="Euro"/>
    <n v="70.67"/>
    <n v="-18.06"/>
    <n v="0"/>
    <m/>
    <n v="0"/>
    <n v="52.61"/>
    <n v="0"/>
    <n v="0"/>
    <m/>
    <n v="0.05"/>
    <n v="11.01"/>
    <n v="-11.4"/>
    <n v="-0.3899999999999988"/>
    <n v="6.66"/>
    <n v="-6.66"/>
    <n v="0"/>
    <n v="53"/>
    <s v="0.00"/>
    <n v="53"/>
    <n v="1"/>
    <n v="0"/>
    <n v="53"/>
    <n v="53"/>
    <n v="280000"/>
    <n v="0"/>
    <m/>
    <n v="0"/>
    <n v="38300.08"/>
  </r>
  <r>
    <m/>
    <s v="V300046"/>
    <s v="2023-0015"/>
    <x v="171"/>
    <n v="7"/>
    <s v="Wagon"/>
    <n v="59"/>
    <e v="#N/A"/>
    <x v="59"/>
    <m/>
    <m/>
    <x v="2"/>
    <x v="2"/>
    <n v="1"/>
    <m/>
    <m/>
    <m/>
    <n v="1"/>
    <n v="0"/>
    <n v="0"/>
    <x v="1"/>
    <n v="0"/>
    <d v="1899-12-30T00:00:00"/>
    <d v="1899-12-30T00:00:00"/>
    <x v="0"/>
    <m/>
    <m/>
    <m/>
    <e v="#N/A"/>
    <e v="#N/A"/>
    <n v="997"/>
    <x v="1"/>
    <m/>
    <m/>
    <m/>
    <m/>
    <s v="n.a."/>
    <m/>
    <m/>
    <n v="0"/>
    <n v="0"/>
    <m/>
    <e v="#N/A"/>
    <m/>
    <m/>
    <m/>
    <m/>
    <m/>
    <m/>
    <m/>
    <m/>
    <m/>
    <m/>
    <m/>
    <m/>
    <m/>
    <m/>
    <m/>
    <m/>
    <m/>
    <m/>
    <m/>
    <m/>
    <m/>
    <n v="140000"/>
    <m/>
    <m/>
    <s v="Euro"/>
    <n v="70.67"/>
    <m/>
    <m/>
    <m/>
    <m/>
    <e v="#N/A"/>
    <m/>
    <m/>
    <m/>
    <m/>
    <m/>
    <m/>
    <m/>
    <m/>
    <m/>
    <m/>
    <m/>
    <m/>
    <m/>
    <m/>
    <m/>
    <m/>
    <m/>
    <m/>
    <m/>
    <m/>
    <m/>
    <m/>
  </r>
  <r>
    <m/>
    <s v="V300046"/>
    <s v="2023-0015"/>
    <x v="171"/>
    <n v="7"/>
    <s v="Wagon"/>
    <n v="60"/>
    <e v="#N/A"/>
    <x v="59"/>
    <m/>
    <m/>
    <x v="2"/>
    <x v="2"/>
    <n v="1"/>
    <m/>
    <m/>
    <m/>
    <n v="1"/>
    <n v="0"/>
    <n v="0"/>
    <x v="1"/>
    <n v="0"/>
    <d v="1899-12-30T00:00:00"/>
    <d v="1899-12-30T00:00:00"/>
    <x v="0"/>
    <m/>
    <m/>
    <m/>
    <e v="#N/A"/>
    <e v="#N/A"/>
    <n v="997"/>
    <x v="1"/>
    <m/>
    <m/>
    <m/>
    <m/>
    <s v="n.a."/>
    <m/>
    <m/>
    <n v="0"/>
    <n v="0"/>
    <m/>
    <e v="#N/A"/>
    <m/>
    <m/>
    <m/>
    <m/>
    <m/>
    <m/>
    <m/>
    <m/>
    <m/>
    <m/>
    <m/>
    <m/>
    <m/>
    <m/>
    <m/>
    <m/>
    <m/>
    <m/>
    <m/>
    <m/>
    <m/>
    <n v="140000"/>
    <m/>
    <m/>
    <s v="Euro"/>
    <n v="70.67"/>
    <m/>
    <m/>
    <m/>
    <m/>
    <e v="#N/A"/>
    <m/>
    <m/>
    <m/>
    <m/>
    <m/>
    <m/>
    <m/>
    <m/>
    <m/>
    <m/>
    <m/>
    <m/>
    <m/>
    <m/>
    <m/>
    <m/>
    <m/>
    <m/>
    <m/>
    <m/>
    <m/>
    <m/>
  </r>
  <r>
    <s v="ex BLP V20027 - Umstellung auf CL 13.05.24 / LOA ok CMI 20.06.25"/>
    <s v="V300045"/>
    <s v="2023-0014"/>
    <x v="172"/>
    <m/>
    <s v="Header"/>
    <m/>
    <m/>
    <x v="59"/>
    <s v="AUT"/>
    <s v="Middle EU - ELSE"/>
    <x v="2"/>
    <x v="4"/>
    <n v="20"/>
    <m/>
    <m/>
    <n v="0"/>
    <n v="20"/>
    <n v="0"/>
    <n v="0"/>
    <x v="3"/>
    <m/>
    <m/>
    <m/>
    <x v="0"/>
    <s v="keine autom. Verlängerung"/>
    <d v="2024-05-13T00:00:00"/>
    <d v="2025-11-10T00:00:00"/>
    <m/>
    <m/>
    <n v="546"/>
    <x v="1"/>
    <m/>
    <m/>
    <m/>
    <n v="20"/>
    <s v="n.a."/>
    <m/>
    <m/>
    <n v="0"/>
    <n v="0"/>
    <m/>
    <m/>
    <s v="Erdbebenklausel, siehe Vertrag"/>
    <n v="0"/>
    <n v="0"/>
    <n v="0"/>
    <m/>
    <m/>
    <m/>
    <m/>
    <n v="546"/>
    <s v="B"/>
    <n v="58"/>
    <n v="1.4"/>
    <s v="DEU"/>
    <s v="Parent Guarantee"/>
    <s v="Y"/>
    <s v="N"/>
    <n v="0"/>
    <m/>
    <m/>
    <m/>
    <m/>
    <n v="140000"/>
    <s v="Y"/>
    <d v="2023-12-31T00:00:00"/>
    <s v="Euro"/>
    <n v="50.58"/>
    <n v="-17.47"/>
    <n v="0"/>
    <m/>
    <n v="0"/>
    <n v="33.11"/>
    <n v="0.25"/>
    <n v="0"/>
    <n v="0"/>
    <n v="0.05"/>
    <n v="12.87"/>
    <n v="-10.81"/>
    <n v="2.06"/>
    <n v="6.66"/>
    <n v="-6.66"/>
    <n v="0"/>
    <n v="31.05"/>
    <s v="0.00"/>
    <n v="31.05"/>
    <n v="0.9919484702093396"/>
    <n v="0"/>
    <n v="30.8"/>
    <n v="37.4"/>
    <n v="2800000"/>
    <n v="0"/>
    <s v="N"/>
    <n v="0"/>
    <n v="241040.8"/>
  </r>
  <r>
    <m/>
    <s v="V300045"/>
    <s v="2023-0014"/>
    <x v="172"/>
    <n v="1"/>
    <s v="Batch"/>
    <m/>
    <m/>
    <x v="59"/>
    <s v="AUT"/>
    <s v="Middle EU - ELSE"/>
    <x v="2"/>
    <x v="4"/>
    <n v="10"/>
    <m/>
    <m/>
    <n v="0"/>
    <n v="10"/>
    <n v="0"/>
    <n v="0"/>
    <x v="3"/>
    <m/>
    <m/>
    <m/>
    <x v="0"/>
    <m/>
    <m/>
    <m/>
    <d v="2024-05-13T00:00:00"/>
    <d v="2025-08-27T00:00:00"/>
    <m/>
    <x v="161"/>
    <m/>
    <m/>
    <m/>
    <m/>
    <s v="n.a."/>
    <m/>
    <m/>
    <n v="0"/>
    <n v="0"/>
    <m/>
    <m/>
    <s v="Erdbebenklausel, siehe Vertrag"/>
    <m/>
    <m/>
    <m/>
    <m/>
    <m/>
    <m/>
    <m/>
    <m/>
    <s v="B"/>
    <m/>
    <n v="1.4"/>
    <s v="DEU"/>
    <s v="Parent Guarantee"/>
    <s v="Y"/>
    <s v="N"/>
    <n v="0"/>
    <m/>
    <m/>
    <m/>
    <m/>
    <n v="140000"/>
    <s v="Y"/>
    <d v="2023-12-31T00:00:00"/>
    <s v="Euro"/>
    <n v="50.58"/>
    <n v="-17.47"/>
    <n v="0"/>
    <m/>
    <n v="0"/>
    <n v="33.11"/>
    <n v="0.25"/>
    <n v="0"/>
    <n v="0"/>
    <n v="0.05"/>
    <n v="12.87"/>
    <n v="-10.81"/>
    <n v="2.06"/>
    <n v="6.66"/>
    <n v="-6.66"/>
    <n v="0"/>
    <n v="31.05"/>
    <s v="0.00"/>
    <n v="31.05"/>
    <n v="0.9919484702093396"/>
    <n v="0"/>
    <n v="30.8"/>
    <n v="37.4"/>
    <n v="1400000"/>
    <n v="0"/>
    <s v="N"/>
    <n v="0"/>
    <n v="120520.4"/>
  </r>
  <r>
    <m/>
    <s v="V300045"/>
    <s v="2023-0014"/>
    <x v="172"/>
    <n v="1"/>
    <s v="Wagon"/>
    <n v="1"/>
    <e v="#N/A"/>
    <x v="59"/>
    <m/>
    <m/>
    <x v="2"/>
    <x v="4"/>
    <n v="1"/>
    <m/>
    <m/>
    <m/>
    <n v="1"/>
    <n v="0"/>
    <n v="0"/>
    <x v="1"/>
    <n v="0"/>
    <d v="1899-12-30T00:00:00"/>
    <d v="1899-12-30T00:00:00"/>
    <x v="0"/>
    <m/>
    <m/>
    <m/>
    <e v="#N/A"/>
    <e v="#N/A"/>
    <n v="546"/>
    <x v="1"/>
    <m/>
    <m/>
    <m/>
    <m/>
    <s v="n.a."/>
    <m/>
    <m/>
    <n v="0"/>
    <n v="0"/>
    <m/>
    <e v="#N/A"/>
    <m/>
    <m/>
    <m/>
    <m/>
    <m/>
    <m/>
    <m/>
    <m/>
    <m/>
    <m/>
    <m/>
    <m/>
    <m/>
    <m/>
    <m/>
    <m/>
    <m/>
    <m/>
    <m/>
    <m/>
    <m/>
    <n v="140000"/>
    <m/>
    <m/>
    <s v="Euro"/>
    <n v="50.58"/>
    <m/>
    <m/>
    <m/>
    <m/>
    <e v="#N/A"/>
    <m/>
    <m/>
    <m/>
    <m/>
    <m/>
    <m/>
    <m/>
    <m/>
    <m/>
    <m/>
    <m/>
    <m/>
    <m/>
    <m/>
    <m/>
    <m/>
    <m/>
    <m/>
    <m/>
    <m/>
    <m/>
    <m/>
  </r>
  <r>
    <m/>
    <s v="V300045"/>
    <s v="2023-0014"/>
    <x v="172"/>
    <n v="1"/>
    <s v="Wagon"/>
    <n v="2"/>
    <e v="#N/A"/>
    <x v="59"/>
    <m/>
    <m/>
    <x v="2"/>
    <x v="4"/>
    <n v="1"/>
    <m/>
    <m/>
    <m/>
    <n v="1"/>
    <n v="0"/>
    <n v="0"/>
    <x v="1"/>
    <n v="0"/>
    <d v="1899-12-30T00:00:00"/>
    <d v="1899-12-30T00:00:00"/>
    <x v="0"/>
    <m/>
    <m/>
    <m/>
    <e v="#N/A"/>
    <e v="#N/A"/>
    <n v="546"/>
    <x v="1"/>
    <m/>
    <m/>
    <m/>
    <m/>
    <s v="n.a."/>
    <m/>
    <m/>
    <n v="0"/>
    <n v="0"/>
    <m/>
    <e v="#N/A"/>
    <m/>
    <m/>
    <m/>
    <m/>
    <m/>
    <m/>
    <m/>
    <m/>
    <m/>
    <m/>
    <m/>
    <m/>
    <m/>
    <m/>
    <m/>
    <m/>
    <m/>
    <m/>
    <m/>
    <m/>
    <m/>
    <n v="140000"/>
    <m/>
    <m/>
    <s v="Euro"/>
    <n v="50.58"/>
    <m/>
    <m/>
    <m/>
    <m/>
    <e v="#N/A"/>
    <m/>
    <m/>
    <m/>
    <m/>
    <m/>
    <m/>
    <m/>
    <m/>
    <m/>
    <m/>
    <m/>
    <m/>
    <m/>
    <m/>
    <m/>
    <m/>
    <m/>
    <m/>
    <m/>
    <m/>
    <m/>
    <m/>
  </r>
  <r>
    <m/>
    <s v="V300045"/>
    <s v="2023-0014"/>
    <x v="172"/>
    <n v="1"/>
    <s v="Wagon"/>
    <n v="3"/>
    <e v="#N/A"/>
    <x v="59"/>
    <m/>
    <m/>
    <x v="2"/>
    <x v="4"/>
    <n v="1"/>
    <m/>
    <m/>
    <m/>
    <n v="1"/>
    <n v="0"/>
    <n v="0"/>
    <x v="1"/>
    <n v="0"/>
    <d v="1899-12-30T00:00:00"/>
    <d v="1899-12-30T00:00:00"/>
    <x v="0"/>
    <m/>
    <m/>
    <m/>
    <e v="#N/A"/>
    <e v="#N/A"/>
    <n v="546"/>
    <x v="1"/>
    <m/>
    <m/>
    <m/>
    <m/>
    <s v="n.a."/>
    <m/>
    <m/>
    <n v="0"/>
    <n v="0"/>
    <m/>
    <e v="#N/A"/>
    <m/>
    <m/>
    <m/>
    <m/>
    <m/>
    <m/>
    <m/>
    <m/>
    <m/>
    <m/>
    <m/>
    <m/>
    <m/>
    <m/>
    <m/>
    <m/>
    <m/>
    <m/>
    <m/>
    <m/>
    <m/>
    <n v="140000"/>
    <m/>
    <m/>
    <s v="Euro"/>
    <n v="50.58"/>
    <m/>
    <m/>
    <m/>
    <m/>
    <e v="#N/A"/>
    <m/>
    <m/>
    <m/>
    <m/>
    <m/>
    <m/>
    <m/>
    <m/>
    <m/>
    <m/>
    <m/>
    <m/>
    <m/>
    <m/>
    <m/>
    <m/>
    <m/>
    <m/>
    <m/>
    <m/>
    <m/>
    <m/>
  </r>
  <r>
    <m/>
    <s v="V300045"/>
    <s v="2023-0014"/>
    <x v="172"/>
    <n v="1"/>
    <s v="Wagon"/>
    <n v="4"/>
    <e v="#N/A"/>
    <x v="59"/>
    <m/>
    <m/>
    <x v="2"/>
    <x v="4"/>
    <n v="1"/>
    <m/>
    <m/>
    <m/>
    <n v="1"/>
    <n v="0"/>
    <n v="0"/>
    <x v="1"/>
    <n v="0"/>
    <d v="1899-12-30T00:00:00"/>
    <d v="1899-12-30T00:00:00"/>
    <x v="0"/>
    <m/>
    <m/>
    <m/>
    <e v="#N/A"/>
    <e v="#N/A"/>
    <n v="546"/>
    <x v="1"/>
    <m/>
    <m/>
    <m/>
    <m/>
    <s v="n.a."/>
    <m/>
    <m/>
    <n v="0"/>
    <n v="0"/>
    <m/>
    <e v="#N/A"/>
    <m/>
    <m/>
    <m/>
    <m/>
    <m/>
    <m/>
    <m/>
    <m/>
    <m/>
    <m/>
    <m/>
    <m/>
    <m/>
    <m/>
    <m/>
    <m/>
    <m/>
    <m/>
    <m/>
    <m/>
    <m/>
    <n v="140000"/>
    <m/>
    <m/>
    <s v="Euro"/>
    <n v="50.58"/>
    <m/>
    <m/>
    <m/>
    <m/>
    <e v="#N/A"/>
    <m/>
    <m/>
    <m/>
    <m/>
    <m/>
    <m/>
    <m/>
    <m/>
    <m/>
    <m/>
    <m/>
    <m/>
    <m/>
    <m/>
    <m/>
    <m/>
    <m/>
    <m/>
    <m/>
    <m/>
    <m/>
    <m/>
  </r>
  <r>
    <m/>
    <s v="V300045"/>
    <s v="2023-0014"/>
    <x v="172"/>
    <n v="1"/>
    <s v="Wagon"/>
    <n v="5"/>
    <e v="#N/A"/>
    <x v="59"/>
    <m/>
    <m/>
    <x v="2"/>
    <x v="4"/>
    <n v="1"/>
    <m/>
    <m/>
    <m/>
    <n v="1"/>
    <n v="0"/>
    <n v="0"/>
    <x v="1"/>
    <n v="0"/>
    <d v="1899-12-30T00:00:00"/>
    <d v="1899-12-30T00:00:00"/>
    <x v="0"/>
    <m/>
    <m/>
    <m/>
    <e v="#N/A"/>
    <e v="#N/A"/>
    <n v="546"/>
    <x v="1"/>
    <m/>
    <m/>
    <m/>
    <m/>
    <s v="n.a."/>
    <m/>
    <m/>
    <n v="0"/>
    <n v="0"/>
    <m/>
    <e v="#N/A"/>
    <m/>
    <m/>
    <m/>
    <m/>
    <m/>
    <m/>
    <m/>
    <m/>
    <m/>
    <m/>
    <m/>
    <m/>
    <m/>
    <m/>
    <m/>
    <m/>
    <m/>
    <m/>
    <m/>
    <m/>
    <m/>
    <n v="140000"/>
    <m/>
    <m/>
    <s v="Euro"/>
    <n v="50.58"/>
    <m/>
    <m/>
    <m/>
    <m/>
    <e v="#N/A"/>
    <m/>
    <m/>
    <m/>
    <m/>
    <m/>
    <m/>
    <m/>
    <m/>
    <m/>
    <m/>
    <m/>
    <m/>
    <m/>
    <m/>
    <m/>
    <m/>
    <m/>
    <m/>
    <m/>
    <m/>
    <m/>
    <m/>
  </r>
  <r>
    <m/>
    <s v="V300045"/>
    <s v="2023-0014"/>
    <x v="172"/>
    <n v="1"/>
    <s v="Wagon"/>
    <n v="6"/>
    <e v="#N/A"/>
    <x v="59"/>
    <m/>
    <m/>
    <x v="2"/>
    <x v="4"/>
    <n v="1"/>
    <m/>
    <m/>
    <m/>
    <n v="1"/>
    <n v="0"/>
    <n v="0"/>
    <x v="1"/>
    <n v="0"/>
    <d v="1899-12-30T00:00:00"/>
    <d v="1899-12-30T00:00:00"/>
    <x v="0"/>
    <m/>
    <m/>
    <m/>
    <e v="#N/A"/>
    <e v="#N/A"/>
    <n v="546"/>
    <x v="1"/>
    <m/>
    <m/>
    <m/>
    <m/>
    <s v="n.a."/>
    <m/>
    <m/>
    <n v="0"/>
    <n v="0"/>
    <m/>
    <e v="#N/A"/>
    <m/>
    <m/>
    <m/>
    <m/>
    <m/>
    <m/>
    <m/>
    <m/>
    <m/>
    <m/>
    <m/>
    <m/>
    <m/>
    <m/>
    <m/>
    <m/>
    <m/>
    <m/>
    <m/>
    <m/>
    <m/>
    <n v="140000"/>
    <m/>
    <m/>
    <s v="Euro"/>
    <n v="50.58"/>
    <m/>
    <m/>
    <m/>
    <m/>
    <e v="#N/A"/>
    <m/>
    <m/>
    <m/>
    <m/>
    <m/>
    <m/>
    <m/>
    <m/>
    <m/>
    <m/>
    <m/>
    <m/>
    <m/>
    <m/>
    <m/>
    <m/>
    <m/>
    <m/>
    <m/>
    <m/>
    <m/>
    <m/>
  </r>
  <r>
    <m/>
    <s v="V300045"/>
    <s v="2023-0014"/>
    <x v="172"/>
    <n v="1"/>
    <s v="Wagon"/>
    <n v="7"/>
    <e v="#N/A"/>
    <x v="59"/>
    <m/>
    <m/>
    <x v="2"/>
    <x v="4"/>
    <n v="1"/>
    <m/>
    <m/>
    <m/>
    <n v="1"/>
    <n v="0"/>
    <n v="0"/>
    <x v="1"/>
    <n v="0"/>
    <d v="1899-12-30T00:00:00"/>
    <d v="1899-12-30T00:00:00"/>
    <x v="0"/>
    <m/>
    <m/>
    <m/>
    <e v="#N/A"/>
    <e v="#N/A"/>
    <n v="546"/>
    <x v="1"/>
    <m/>
    <m/>
    <m/>
    <m/>
    <s v="n.a."/>
    <m/>
    <m/>
    <n v="0"/>
    <n v="0"/>
    <m/>
    <e v="#N/A"/>
    <m/>
    <m/>
    <m/>
    <m/>
    <m/>
    <m/>
    <m/>
    <m/>
    <m/>
    <m/>
    <m/>
    <m/>
    <m/>
    <m/>
    <m/>
    <m/>
    <m/>
    <m/>
    <m/>
    <m/>
    <m/>
    <n v="140000"/>
    <m/>
    <m/>
    <s v="Euro"/>
    <n v="50.58"/>
    <m/>
    <m/>
    <m/>
    <m/>
    <e v="#N/A"/>
    <m/>
    <m/>
    <m/>
    <m/>
    <m/>
    <m/>
    <m/>
    <m/>
    <m/>
    <m/>
    <m/>
    <m/>
    <m/>
    <m/>
    <m/>
    <m/>
    <m/>
    <m/>
    <m/>
    <m/>
    <m/>
    <m/>
  </r>
  <r>
    <m/>
    <s v="V300045"/>
    <s v="2023-0014"/>
    <x v="172"/>
    <n v="1"/>
    <s v="Wagon"/>
    <n v="8"/>
    <e v="#N/A"/>
    <x v="59"/>
    <m/>
    <m/>
    <x v="2"/>
    <x v="4"/>
    <n v="1"/>
    <m/>
    <m/>
    <m/>
    <n v="1"/>
    <n v="0"/>
    <n v="0"/>
    <x v="1"/>
    <n v="0"/>
    <d v="1899-12-30T00:00:00"/>
    <d v="1899-12-30T00:00:00"/>
    <x v="0"/>
    <m/>
    <m/>
    <m/>
    <e v="#N/A"/>
    <e v="#N/A"/>
    <n v="546"/>
    <x v="1"/>
    <m/>
    <m/>
    <m/>
    <m/>
    <s v="n.a."/>
    <m/>
    <m/>
    <n v="0"/>
    <n v="0"/>
    <m/>
    <e v="#N/A"/>
    <m/>
    <m/>
    <m/>
    <m/>
    <m/>
    <m/>
    <m/>
    <m/>
    <m/>
    <m/>
    <m/>
    <m/>
    <m/>
    <m/>
    <m/>
    <m/>
    <m/>
    <m/>
    <m/>
    <m/>
    <m/>
    <n v="140000"/>
    <m/>
    <m/>
    <s v="Euro"/>
    <n v="50.58"/>
    <m/>
    <m/>
    <m/>
    <m/>
    <e v="#N/A"/>
    <m/>
    <m/>
    <m/>
    <m/>
    <m/>
    <m/>
    <m/>
    <m/>
    <m/>
    <m/>
    <m/>
    <m/>
    <m/>
    <m/>
    <m/>
    <m/>
    <m/>
    <m/>
    <m/>
    <m/>
    <m/>
    <m/>
  </r>
  <r>
    <m/>
    <s v="V300045"/>
    <s v="2023-0014"/>
    <x v="172"/>
    <n v="1"/>
    <s v="Wagon"/>
    <n v="9"/>
    <e v="#N/A"/>
    <x v="59"/>
    <m/>
    <m/>
    <x v="2"/>
    <x v="4"/>
    <n v="1"/>
    <m/>
    <m/>
    <m/>
    <n v="1"/>
    <n v="0"/>
    <n v="0"/>
    <x v="1"/>
    <n v="0"/>
    <d v="1899-12-30T00:00:00"/>
    <d v="1899-12-30T00:00:00"/>
    <x v="0"/>
    <m/>
    <m/>
    <m/>
    <e v="#N/A"/>
    <e v="#N/A"/>
    <n v="546"/>
    <x v="1"/>
    <m/>
    <m/>
    <m/>
    <m/>
    <s v="n.a."/>
    <m/>
    <m/>
    <n v="0"/>
    <n v="0"/>
    <m/>
    <e v="#N/A"/>
    <m/>
    <m/>
    <m/>
    <m/>
    <m/>
    <m/>
    <m/>
    <m/>
    <m/>
    <m/>
    <m/>
    <m/>
    <m/>
    <m/>
    <m/>
    <m/>
    <m/>
    <m/>
    <m/>
    <m/>
    <m/>
    <n v="140000"/>
    <m/>
    <m/>
    <s v="Euro"/>
    <n v="50.58"/>
    <m/>
    <m/>
    <m/>
    <m/>
    <e v="#N/A"/>
    <m/>
    <m/>
    <m/>
    <m/>
    <m/>
    <m/>
    <m/>
    <m/>
    <m/>
    <m/>
    <m/>
    <m/>
    <m/>
    <m/>
    <m/>
    <m/>
    <m/>
    <m/>
    <m/>
    <m/>
    <m/>
    <m/>
  </r>
  <r>
    <m/>
    <s v="V300045"/>
    <s v="2023-0014"/>
    <x v="172"/>
    <n v="1"/>
    <s v="Wagon"/>
    <n v="10"/>
    <e v="#N/A"/>
    <x v="59"/>
    <m/>
    <m/>
    <x v="2"/>
    <x v="4"/>
    <n v="1"/>
    <m/>
    <m/>
    <m/>
    <n v="1"/>
    <n v="0"/>
    <n v="0"/>
    <x v="1"/>
    <n v="0"/>
    <d v="1899-12-30T00:00:00"/>
    <d v="1899-12-30T00:00:00"/>
    <x v="0"/>
    <m/>
    <m/>
    <m/>
    <e v="#N/A"/>
    <e v="#N/A"/>
    <n v="546"/>
    <x v="1"/>
    <m/>
    <m/>
    <m/>
    <m/>
    <s v="n.a."/>
    <m/>
    <m/>
    <n v="0"/>
    <n v="0"/>
    <m/>
    <e v="#N/A"/>
    <m/>
    <m/>
    <m/>
    <m/>
    <m/>
    <m/>
    <m/>
    <m/>
    <m/>
    <m/>
    <m/>
    <m/>
    <m/>
    <m/>
    <m/>
    <m/>
    <m/>
    <m/>
    <m/>
    <m/>
    <m/>
    <n v="140000"/>
    <m/>
    <m/>
    <s v="Euro"/>
    <n v="50.58"/>
    <m/>
    <m/>
    <m/>
    <m/>
    <e v="#N/A"/>
    <m/>
    <m/>
    <m/>
    <m/>
    <m/>
    <m/>
    <m/>
    <m/>
    <m/>
    <m/>
    <m/>
    <m/>
    <m/>
    <m/>
    <m/>
    <m/>
    <m/>
    <m/>
    <m/>
    <m/>
    <m/>
    <m/>
  </r>
  <r>
    <m/>
    <s v="V300045"/>
    <s v="2023-0014"/>
    <x v="172"/>
    <n v="2"/>
    <s v="Batch"/>
    <m/>
    <m/>
    <x v="59"/>
    <s v="AUT"/>
    <s v="Middle EU - ELSE"/>
    <x v="2"/>
    <x v="4"/>
    <n v="4"/>
    <m/>
    <m/>
    <n v="0"/>
    <n v="4"/>
    <n v="0"/>
    <n v="0"/>
    <x v="3"/>
    <m/>
    <m/>
    <m/>
    <x v="0"/>
    <m/>
    <m/>
    <m/>
    <d v="2024-05-13T00:00:00"/>
    <d v="2025-11-02T00:00:00"/>
    <m/>
    <x v="167"/>
    <m/>
    <m/>
    <m/>
    <m/>
    <s v="n.a."/>
    <m/>
    <m/>
    <n v="0"/>
    <n v="0"/>
    <m/>
    <m/>
    <s v="Erdbebenklausel, siehe Vertrag"/>
    <m/>
    <m/>
    <m/>
    <m/>
    <m/>
    <m/>
    <m/>
    <m/>
    <s v="B"/>
    <m/>
    <n v="1.4"/>
    <s v="DEU"/>
    <s v="Parent Guarantee"/>
    <s v="Y"/>
    <s v="N"/>
    <n v="0"/>
    <n v="0"/>
    <m/>
    <m/>
    <m/>
    <n v="140000"/>
    <s v="Y"/>
    <d v="2023-12-31T00:00:00"/>
    <s v="Euro"/>
    <n v="50.58"/>
    <n v="-17.47"/>
    <n v="0"/>
    <m/>
    <n v="0"/>
    <n v="33.11"/>
    <n v="0.25"/>
    <n v="0"/>
    <n v="0"/>
    <n v="0.05"/>
    <n v="12.87"/>
    <n v="-10.81"/>
    <n v="2.06"/>
    <n v="6.66"/>
    <n v="-6.66"/>
    <n v="0"/>
    <n v="31.05"/>
    <s v="0.00"/>
    <n v="31.05"/>
    <n v="0.9919484702093396"/>
    <n v="0"/>
    <n v="30.8"/>
    <n v="37.4"/>
    <n v="560000"/>
    <n v="0"/>
    <s v="N"/>
    <n v="0"/>
    <n v="48208.16"/>
  </r>
  <r>
    <m/>
    <s v="V300045"/>
    <s v="2023-0014"/>
    <x v="172"/>
    <n v="2"/>
    <s v="Wagon"/>
    <n v="11"/>
    <e v="#N/A"/>
    <x v="59"/>
    <m/>
    <m/>
    <x v="2"/>
    <x v="4"/>
    <n v="1"/>
    <m/>
    <m/>
    <m/>
    <n v="1"/>
    <n v="0"/>
    <n v="0"/>
    <x v="1"/>
    <n v="0"/>
    <d v="1899-12-30T00:00:00"/>
    <d v="1899-12-30T00:00:00"/>
    <x v="0"/>
    <m/>
    <m/>
    <m/>
    <e v="#N/A"/>
    <e v="#N/A"/>
    <n v="546"/>
    <x v="1"/>
    <m/>
    <m/>
    <m/>
    <m/>
    <s v="n.a."/>
    <m/>
    <m/>
    <n v="0"/>
    <n v="0"/>
    <m/>
    <e v="#N/A"/>
    <m/>
    <m/>
    <m/>
    <m/>
    <m/>
    <m/>
    <m/>
    <m/>
    <m/>
    <m/>
    <m/>
    <m/>
    <m/>
    <m/>
    <m/>
    <m/>
    <m/>
    <m/>
    <m/>
    <m/>
    <m/>
    <n v="140000"/>
    <m/>
    <m/>
    <s v="Euro"/>
    <n v="50.58"/>
    <m/>
    <m/>
    <m/>
    <m/>
    <e v="#N/A"/>
    <m/>
    <m/>
    <m/>
    <m/>
    <m/>
    <m/>
    <m/>
    <m/>
    <m/>
    <m/>
    <m/>
    <m/>
    <m/>
    <m/>
    <m/>
    <m/>
    <m/>
    <m/>
    <m/>
    <m/>
    <m/>
    <m/>
  </r>
  <r>
    <m/>
    <s v="V300045"/>
    <s v="2023-0014"/>
    <x v="172"/>
    <n v="2"/>
    <s v="Wagon"/>
    <n v="12"/>
    <e v="#N/A"/>
    <x v="59"/>
    <m/>
    <m/>
    <x v="2"/>
    <x v="4"/>
    <n v="1"/>
    <m/>
    <m/>
    <m/>
    <n v="1"/>
    <n v="0"/>
    <n v="0"/>
    <x v="1"/>
    <n v="0"/>
    <d v="1899-12-30T00:00:00"/>
    <d v="1899-12-30T00:00:00"/>
    <x v="0"/>
    <m/>
    <m/>
    <m/>
    <e v="#N/A"/>
    <e v="#N/A"/>
    <n v="546"/>
    <x v="1"/>
    <m/>
    <m/>
    <m/>
    <m/>
    <s v="n.a."/>
    <m/>
    <m/>
    <n v="0"/>
    <n v="0"/>
    <m/>
    <e v="#N/A"/>
    <m/>
    <m/>
    <m/>
    <m/>
    <m/>
    <m/>
    <m/>
    <m/>
    <m/>
    <m/>
    <m/>
    <m/>
    <m/>
    <m/>
    <m/>
    <m/>
    <m/>
    <m/>
    <m/>
    <m/>
    <m/>
    <n v="140000"/>
    <m/>
    <m/>
    <s v="Euro"/>
    <n v="50.58"/>
    <m/>
    <m/>
    <m/>
    <m/>
    <e v="#N/A"/>
    <m/>
    <m/>
    <m/>
    <m/>
    <m/>
    <m/>
    <m/>
    <m/>
    <m/>
    <m/>
    <m/>
    <m/>
    <m/>
    <m/>
    <m/>
    <m/>
    <m/>
    <m/>
    <m/>
    <m/>
    <m/>
    <m/>
  </r>
  <r>
    <m/>
    <s v="V300045"/>
    <s v="2023-0014"/>
    <x v="172"/>
    <n v="2"/>
    <s v="Wagon"/>
    <n v="13"/>
    <e v="#N/A"/>
    <x v="59"/>
    <m/>
    <m/>
    <x v="2"/>
    <x v="4"/>
    <n v="1"/>
    <m/>
    <m/>
    <m/>
    <n v="1"/>
    <n v="0"/>
    <n v="0"/>
    <x v="1"/>
    <n v="0"/>
    <d v="1899-12-30T00:00:00"/>
    <d v="1899-12-30T00:00:00"/>
    <x v="0"/>
    <m/>
    <m/>
    <m/>
    <e v="#N/A"/>
    <e v="#N/A"/>
    <n v="546"/>
    <x v="1"/>
    <m/>
    <m/>
    <m/>
    <m/>
    <s v="n.a."/>
    <m/>
    <m/>
    <n v="0"/>
    <n v="0"/>
    <m/>
    <e v="#N/A"/>
    <m/>
    <m/>
    <m/>
    <m/>
    <m/>
    <m/>
    <m/>
    <m/>
    <m/>
    <m/>
    <m/>
    <m/>
    <m/>
    <m/>
    <m/>
    <m/>
    <m/>
    <m/>
    <m/>
    <m/>
    <m/>
    <n v="140000"/>
    <m/>
    <m/>
    <s v="Euro"/>
    <n v="50.58"/>
    <m/>
    <m/>
    <m/>
    <m/>
    <e v="#N/A"/>
    <m/>
    <m/>
    <m/>
    <m/>
    <m/>
    <m/>
    <m/>
    <m/>
    <m/>
    <m/>
    <m/>
    <m/>
    <m/>
    <m/>
    <m/>
    <m/>
    <m/>
    <m/>
    <m/>
    <m/>
    <m/>
    <m/>
  </r>
  <r>
    <m/>
    <s v="V300045"/>
    <s v="2023-0014"/>
    <x v="172"/>
    <n v="2"/>
    <s v="Wagon"/>
    <n v="14"/>
    <e v="#N/A"/>
    <x v="59"/>
    <m/>
    <m/>
    <x v="2"/>
    <x v="4"/>
    <n v="1"/>
    <m/>
    <m/>
    <m/>
    <n v="1"/>
    <n v="0"/>
    <n v="0"/>
    <x v="1"/>
    <n v="0"/>
    <d v="1899-12-30T00:00:00"/>
    <d v="1899-12-30T00:00:00"/>
    <x v="0"/>
    <m/>
    <m/>
    <m/>
    <e v="#N/A"/>
    <e v="#N/A"/>
    <n v="546"/>
    <x v="1"/>
    <m/>
    <m/>
    <m/>
    <m/>
    <s v="n.a."/>
    <m/>
    <m/>
    <n v="0"/>
    <n v="0"/>
    <m/>
    <e v="#N/A"/>
    <m/>
    <m/>
    <m/>
    <m/>
    <m/>
    <m/>
    <m/>
    <m/>
    <m/>
    <m/>
    <m/>
    <m/>
    <m/>
    <m/>
    <m/>
    <m/>
    <m/>
    <m/>
    <m/>
    <m/>
    <m/>
    <n v="140000"/>
    <m/>
    <m/>
    <s v="Euro"/>
    <n v="50.58"/>
    <m/>
    <m/>
    <m/>
    <m/>
    <e v="#N/A"/>
    <m/>
    <m/>
    <m/>
    <m/>
    <m/>
    <m/>
    <m/>
    <m/>
    <m/>
    <m/>
    <m/>
    <m/>
    <m/>
    <m/>
    <m/>
    <m/>
    <m/>
    <m/>
    <m/>
    <m/>
    <m/>
    <m/>
  </r>
  <r>
    <m/>
    <s v="V300045"/>
    <s v="2023-0014"/>
    <x v="172"/>
    <n v="3"/>
    <s v="Batch"/>
    <m/>
    <m/>
    <x v="59"/>
    <s v="AUT"/>
    <s v="Middle EU - ELSE"/>
    <x v="2"/>
    <x v="4"/>
    <n v="6"/>
    <m/>
    <m/>
    <n v="0"/>
    <n v="6"/>
    <n v="0"/>
    <n v="0"/>
    <x v="3"/>
    <m/>
    <m/>
    <m/>
    <x v="0"/>
    <m/>
    <m/>
    <m/>
    <d v="2024-05-13T00:00:00"/>
    <d v="2025-11-10T00:00:00"/>
    <m/>
    <x v="168"/>
    <m/>
    <m/>
    <m/>
    <m/>
    <s v="n.a."/>
    <m/>
    <m/>
    <n v="0"/>
    <n v="0"/>
    <m/>
    <m/>
    <s v="Erdbebenklausel, siehe Vertrag"/>
    <m/>
    <m/>
    <m/>
    <m/>
    <m/>
    <m/>
    <m/>
    <m/>
    <s v="B"/>
    <m/>
    <n v="1.4"/>
    <s v="DEU"/>
    <s v="Parent Guarantee"/>
    <s v="Y"/>
    <s v="N"/>
    <n v="0"/>
    <n v="0"/>
    <m/>
    <m/>
    <m/>
    <n v="140000"/>
    <s v="Y"/>
    <d v="2023-12-31T00:00:00"/>
    <s v="Euro"/>
    <n v="50.58"/>
    <n v="-17.47"/>
    <n v="0"/>
    <m/>
    <n v="0"/>
    <n v="33.11"/>
    <n v="0.25"/>
    <n v="0"/>
    <n v="0"/>
    <n v="0.05"/>
    <n v="12.87"/>
    <n v="-10.81"/>
    <n v="2.06"/>
    <n v="6.66"/>
    <n v="-6.66"/>
    <n v="0"/>
    <n v="31.05"/>
    <s v="0.00"/>
    <n v="31.05"/>
    <n v="0.9919484702093396"/>
    <n v="0"/>
    <n v="30.8"/>
    <n v="37.4"/>
    <n v="840000"/>
    <n v="0"/>
    <s v="N"/>
    <n v="0"/>
    <n v="72312.24000000001"/>
  </r>
  <r>
    <m/>
    <s v="V300045"/>
    <s v="2023-0014"/>
    <x v="172"/>
    <n v="3"/>
    <s v="Wagon"/>
    <n v="15"/>
    <e v="#N/A"/>
    <x v="59"/>
    <m/>
    <m/>
    <x v="2"/>
    <x v="4"/>
    <n v="1"/>
    <m/>
    <m/>
    <m/>
    <n v="1"/>
    <n v="0"/>
    <n v="0"/>
    <x v="1"/>
    <n v="0"/>
    <d v="1899-12-30T00:00:00"/>
    <d v="1899-12-30T00:00:00"/>
    <x v="0"/>
    <m/>
    <m/>
    <m/>
    <e v="#N/A"/>
    <e v="#N/A"/>
    <n v="546"/>
    <x v="1"/>
    <m/>
    <m/>
    <m/>
    <m/>
    <s v="n.a."/>
    <m/>
    <m/>
    <n v="0"/>
    <n v="0"/>
    <m/>
    <e v="#N/A"/>
    <m/>
    <m/>
    <m/>
    <m/>
    <m/>
    <m/>
    <m/>
    <m/>
    <m/>
    <m/>
    <m/>
    <m/>
    <m/>
    <m/>
    <m/>
    <m/>
    <m/>
    <m/>
    <m/>
    <m/>
    <m/>
    <n v="140000"/>
    <m/>
    <m/>
    <s v="Euro"/>
    <n v="50.58"/>
    <m/>
    <m/>
    <m/>
    <m/>
    <e v="#N/A"/>
    <m/>
    <m/>
    <m/>
    <m/>
    <m/>
    <m/>
    <m/>
    <m/>
    <m/>
    <m/>
    <m/>
    <m/>
    <m/>
    <m/>
    <m/>
    <m/>
    <m/>
    <m/>
    <m/>
    <m/>
    <m/>
    <m/>
  </r>
  <r>
    <m/>
    <s v="V300045"/>
    <s v="2023-0014"/>
    <x v="172"/>
    <n v="3"/>
    <s v="Wagon"/>
    <n v="16"/>
    <e v="#N/A"/>
    <x v="59"/>
    <m/>
    <m/>
    <x v="2"/>
    <x v="4"/>
    <n v="1"/>
    <m/>
    <m/>
    <m/>
    <n v="1"/>
    <n v="0"/>
    <n v="0"/>
    <x v="1"/>
    <n v="0"/>
    <d v="1899-12-30T00:00:00"/>
    <d v="1899-12-30T00:00:00"/>
    <x v="0"/>
    <m/>
    <m/>
    <m/>
    <e v="#N/A"/>
    <e v="#N/A"/>
    <n v="546"/>
    <x v="1"/>
    <m/>
    <m/>
    <m/>
    <m/>
    <s v="n.a."/>
    <m/>
    <m/>
    <n v="0"/>
    <n v="0"/>
    <m/>
    <e v="#N/A"/>
    <m/>
    <m/>
    <m/>
    <m/>
    <m/>
    <m/>
    <m/>
    <m/>
    <m/>
    <m/>
    <m/>
    <m/>
    <m/>
    <m/>
    <m/>
    <m/>
    <m/>
    <m/>
    <m/>
    <m/>
    <m/>
    <n v="140000"/>
    <m/>
    <m/>
    <s v="Euro"/>
    <n v="50.58"/>
    <m/>
    <m/>
    <m/>
    <m/>
    <e v="#N/A"/>
    <m/>
    <m/>
    <m/>
    <m/>
    <m/>
    <m/>
    <m/>
    <m/>
    <m/>
    <m/>
    <m/>
    <m/>
    <m/>
    <m/>
    <m/>
    <m/>
    <m/>
    <m/>
    <m/>
    <m/>
    <m/>
    <m/>
  </r>
  <r>
    <m/>
    <s v="V300045"/>
    <s v="2023-0014"/>
    <x v="172"/>
    <n v="3"/>
    <s v="Wagon"/>
    <n v="17"/>
    <e v="#N/A"/>
    <x v="59"/>
    <m/>
    <m/>
    <x v="2"/>
    <x v="4"/>
    <n v="1"/>
    <m/>
    <m/>
    <m/>
    <n v="1"/>
    <n v="0"/>
    <n v="0"/>
    <x v="1"/>
    <n v="0"/>
    <d v="1899-12-30T00:00:00"/>
    <d v="1899-12-30T00:00:00"/>
    <x v="0"/>
    <m/>
    <m/>
    <m/>
    <e v="#N/A"/>
    <e v="#N/A"/>
    <n v="546"/>
    <x v="1"/>
    <m/>
    <m/>
    <m/>
    <m/>
    <s v="n.a."/>
    <m/>
    <m/>
    <n v="0"/>
    <n v="0"/>
    <m/>
    <e v="#N/A"/>
    <m/>
    <m/>
    <m/>
    <m/>
    <m/>
    <m/>
    <m/>
    <m/>
    <m/>
    <m/>
    <m/>
    <m/>
    <m/>
    <m/>
    <m/>
    <m/>
    <m/>
    <m/>
    <m/>
    <m/>
    <m/>
    <n v="140000"/>
    <m/>
    <m/>
    <s v="Euro"/>
    <n v="50.58"/>
    <m/>
    <m/>
    <m/>
    <m/>
    <e v="#N/A"/>
    <m/>
    <m/>
    <m/>
    <m/>
    <m/>
    <m/>
    <m/>
    <m/>
    <m/>
    <m/>
    <m/>
    <m/>
    <m/>
    <m/>
    <m/>
    <m/>
    <m/>
    <m/>
    <m/>
    <m/>
    <m/>
    <m/>
  </r>
  <r>
    <m/>
    <s v="V300045"/>
    <s v="2023-0014"/>
    <x v="172"/>
    <n v="3"/>
    <s v="Wagon"/>
    <n v="18"/>
    <e v="#N/A"/>
    <x v="59"/>
    <m/>
    <m/>
    <x v="2"/>
    <x v="4"/>
    <n v="1"/>
    <m/>
    <m/>
    <m/>
    <n v="1"/>
    <n v="0"/>
    <n v="0"/>
    <x v="1"/>
    <n v="0"/>
    <d v="1899-12-30T00:00:00"/>
    <d v="1899-12-30T00:00:00"/>
    <x v="0"/>
    <m/>
    <m/>
    <m/>
    <e v="#N/A"/>
    <e v="#N/A"/>
    <n v="546"/>
    <x v="1"/>
    <m/>
    <m/>
    <m/>
    <m/>
    <s v="n.a."/>
    <m/>
    <m/>
    <n v="0"/>
    <n v="0"/>
    <m/>
    <e v="#N/A"/>
    <m/>
    <m/>
    <m/>
    <m/>
    <m/>
    <m/>
    <m/>
    <m/>
    <m/>
    <m/>
    <m/>
    <m/>
    <m/>
    <m/>
    <m/>
    <m/>
    <m/>
    <m/>
    <m/>
    <m/>
    <m/>
    <n v="140000"/>
    <m/>
    <m/>
    <s v="Euro"/>
    <n v="50.58"/>
    <m/>
    <m/>
    <m/>
    <m/>
    <e v="#N/A"/>
    <m/>
    <m/>
    <m/>
    <m/>
    <m/>
    <m/>
    <m/>
    <m/>
    <m/>
    <m/>
    <m/>
    <m/>
    <m/>
    <m/>
    <m/>
    <m/>
    <m/>
    <m/>
    <m/>
    <m/>
    <m/>
    <m/>
  </r>
  <r>
    <m/>
    <s v="V300045"/>
    <s v="2023-0014"/>
    <x v="172"/>
    <n v="3"/>
    <s v="Wagon"/>
    <n v="19"/>
    <e v="#N/A"/>
    <x v="59"/>
    <m/>
    <m/>
    <x v="2"/>
    <x v="4"/>
    <n v="1"/>
    <m/>
    <m/>
    <m/>
    <n v="1"/>
    <n v="0"/>
    <n v="0"/>
    <x v="1"/>
    <n v="0"/>
    <d v="1899-12-30T00:00:00"/>
    <d v="1899-12-30T00:00:00"/>
    <x v="0"/>
    <m/>
    <m/>
    <m/>
    <e v="#N/A"/>
    <e v="#N/A"/>
    <n v="546"/>
    <x v="1"/>
    <m/>
    <m/>
    <m/>
    <m/>
    <s v="n.a."/>
    <m/>
    <m/>
    <n v="0"/>
    <n v="0"/>
    <m/>
    <e v="#N/A"/>
    <m/>
    <m/>
    <m/>
    <m/>
    <m/>
    <m/>
    <m/>
    <m/>
    <m/>
    <m/>
    <m/>
    <m/>
    <m/>
    <m/>
    <m/>
    <m/>
    <m/>
    <m/>
    <m/>
    <m/>
    <m/>
    <n v="140000"/>
    <m/>
    <m/>
    <s v="Euro"/>
    <n v="50.58"/>
    <m/>
    <m/>
    <m/>
    <m/>
    <e v="#N/A"/>
    <m/>
    <m/>
    <m/>
    <m/>
    <m/>
    <m/>
    <m/>
    <m/>
    <m/>
    <m/>
    <m/>
    <m/>
    <m/>
    <m/>
    <m/>
    <m/>
    <m/>
    <m/>
    <m/>
    <m/>
    <m/>
    <m/>
  </r>
  <r>
    <m/>
    <s v="V300045"/>
    <s v="2023-0014"/>
    <x v="172"/>
    <n v="3"/>
    <s v="Wagon"/>
    <n v="20"/>
    <e v="#N/A"/>
    <x v="59"/>
    <m/>
    <m/>
    <x v="2"/>
    <x v="4"/>
    <n v="1"/>
    <m/>
    <m/>
    <m/>
    <n v="1"/>
    <n v="0"/>
    <n v="0"/>
    <x v="1"/>
    <n v="0"/>
    <d v="1899-12-30T00:00:00"/>
    <d v="1899-12-30T00:00:00"/>
    <x v="0"/>
    <m/>
    <m/>
    <m/>
    <e v="#N/A"/>
    <e v="#N/A"/>
    <n v="546"/>
    <x v="1"/>
    <m/>
    <m/>
    <m/>
    <m/>
    <s v="n.a."/>
    <m/>
    <m/>
    <n v="0"/>
    <n v="0"/>
    <m/>
    <e v="#N/A"/>
    <m/>
    <m/>
    <m/>
    <m/>
    <m/>
    <m/>
    <m/>
    <m/>
    <m/>
    <m/>
    <m/>
    <m/>
    <m/>
    <m/>
    <m/>
    <m/>
    <m/>
    <m/>
    <m/>
    <m/>
    <m/>
    <n v="140000"/>
    <m/>
    <m/>
    <s v="Euro"/>
    <n v="50.58"/>
    <m/>
    <m/>
    <m/>
    <m/>
    <e v="#N/A"/>
    <m/>
    <m/>
    <m/>
    <m/>
    <m/>
    <m/>
    <m/>
    <m/>
    <m/>
    <m/>
    <m/>
    <m/>
    <m/>
    <m/>
    <m/>
    <m/>
    <m/>
    <m/>
    <m/>
    <m/>
    <m/>
    <m/>
  </r>
  <r>
    <s v="OK 04.11.24/emo / LOA ok CMI 20.06.25"/>
    <s v="V300055"/>
    <s v="2024-0008"/>
    <x v="173"/>
    <m/>
    <s v="Header"/>
    <m/>
    <m/>
    <x v="59"/>
    <s v="AUT"/>
    <s v="Middle EU - ELSE"/>
    <x v="3"/>
    <x v="4"/>
    <n v="40"/>
    <m/>
    <m/>
    <n v="38"/>
    <n v="2"/>
    <n v="0"/>
    <n v="40"/>
    <x v="3"/>
    <m/>
    <m/>
    <m/>
    <x v="3"/>
    <s v="keine autom. Verlängerung aber early nach 24 Mt/Status ändern Sept. '26"/>
    <d v="2024-10-10T00:00:00"/>
    <d v="2027-10-29T00:00:00"/>
    <m/>
    <m/>
    <n v="1114"/>
    <x v="169"/>
    <m/>
    <m/>
    <m/>
    <m/>
    <s v="with cut-off date"/>
    <d v="2026-10-09T00:00:00"/>
    <m/>
    <n v="3"/>
    <n v="0"/>
    <m/>
    <m/>
    <m/>
    <n v="0"/>
    <n v="0"/>
    <n v="48"/>
    <m/>
    <n v="0"/>
    <s v="annually"/>
    <d v="2025-11-01T00:00:00"/>
    <n v="729"/>
    <s v="B"/>
    <n v="47"/>
    <n v="1.4"/>
    <s v="DEU"/>
    <s v="Parent Guarantee"/>
    <s v="Y"/>
    <s v="N"/>
    <n v="12"/>
    <s v="3mths before end, latest 29.07.27"/>
    <m/>
    <m/>
    <s v="Not Started"/>
    <n v="120000"/>
    <s v="N"/>
    <m/>
    <s v="Euro"/>
    <n v="47.58"/>
    <n v="-20.08"/>
    <n v="0"/>
    <n v="0"/>
    <n v="-6.25709589041096"/>
    <n v="27.5"/>
    <n v="0"/>
    <n v="0"/>
    <n v="0"/>
    <n v="0.06"/>
    <n v="11.03"/>
    <n v="-14.11"/>
    <n v="-3.08"/>
    <n v="5.97"/>
    <n v="-5.97"/>
    <n v="0"/>
    <n v="30.58"/>
    <s v="0.00"/>
    <n v="30.58"/>
    <n v="1"/>
    <n v="0"/>
    <n v="30.58"/>
    <n v="30.6"/>
    <n v="4800000"/>
    <n v="0"/>
    <s v="N"/>
    <n v="0"/>
    <n v="400400"/>
  </r>
  <r>
    <m/>
    <s v="V300055"/>
    <s v="2024-0008"/>
    <x v="173"/>
    <n v="1"/>
    <s v="Batch"/>
    <m/>
    <m/>
    <x v="59"/>
    <s v="AUT"/>
    <s v="Middle EU - ELSE"/>
    <x v="3"/>
    <x v="4"/>
    <n v="19"/>
    <m/>
    <m/>
    <n v="19"/>
    <n v="0"/>
    <n v="0"/>
    <n v="19"/>
    <x v="3"/>
    <m/>
    <m/>
    <m/>
    <x v="3"/>
    <s v="keine autom. Verlängerung aber early nach 24 Mt/Status ändern Sept. '26"/>
    <m/>
    <m/>
    <d v="2024-10-10T00:00:00"/>
    <d v="2027-10-09T00:00:00"/>
    <m/>
    <x v="170"/>
    <m/>
    <m/>
    <m/>
    <m/>
    <s v="with cut-off date"/>
    <d v="2026-10-09T00:00:00"/>
    <m/>
    <n v="3"/>
    <n v="0"/>
    <m/>
    <m/>
    <n v="0"/>
    <m/>
    <m/>
    <m/>
    <m/>
    <m/>
    <m/>
    <m/>
    <m/>
    <s v="B"/>
    <n v="47"/>
    <n v="1.4"/>
    <s v="DEU"/>
    <s v="Parent Guarantee"/>
    <s v="Y"/>
    <s v="N"/>
    <n v="12"/>
    <s v="3mths before end, latest 29.07.27"/>
    <m/>
    <m/>
    <m/>
    <n v="120000"/>
    <s v="N"/>
    <d v="1899-12-30T00:00:00"/>
    <s v="Euro"/>
    <n v="47.58"/>
    <n v="-20.08"/>
    <n v="0"/>
    <n v="0"/>
    <n v="-6.25709589041096"/>
    <n v="27.5"/>
    <n v="0"/>
    <n v="0"/>
    <n v="0"/>
    <n v="0.06"/>
    <n v="11.03"/>
    <n v="-14.11"/>
    <n v="-3.08"/>
    <n v="5.97"/>
    <n v="-5.97"/>
    <n v="0"/>
    <n v="30.58"/>
    <s v="0.00"/>
    <n v="30.58"/>
    <n v="1"/>
    <n v="0"/>
    <n v="30.58"/>
    <n v="30.6"/>
    <n v="2280000"/>
    <n v="0"/>
    <s v="N"/>
    <n v="0"/>
    <n v="190190"/>
  </r>
  <r>
    <m/>
    <s v="V300055"/>
    <s v="2024-0008"/>
    <x v="173"/>
    <n v="1"/>
    <s v="Wagon"/>
    <n v="1"/>
    <s v="37 80 4953 438-1"/>
    <x v="59"/>
    <m/>
    <m/>
    <x v="3"/>
    <x v="4"/>
    <n v="1"/>
    <m/>
    <m/>
    <n v="1"/>
    <m/>
    <m/>
    <n v="1"/>
    <x v="1"/>
    <n v="0"/>
    <d v="1899-12-30T00:00:00"/>
    <d v="1899-12-30T00:00:00"/>
    <x v="3"/>
    <m/>
    <m/>
    <m/>
    <d v="2024-10-10T00:00:00"/>
    <d v="2027-10-09T00:00:00"/>
    <n v="1114"/>
    <x v="170"/>
    <m/>
    <m/>
    <m/>
    <m/>
    <s v="with cut-off date"/>
    <d v="2026-10-09T00:00:00"/>
    <m/>
    <n v="3"/>
    <n v="0"/>
    <m/>
    <d v="2026-07-09T00:00:00"/>
    <m/>
    <m/>
    <m/>
    <m/>
    <m/>
    <m/>
    <m/>
    <m/>
    <m/>
    <m/>
    <m/>
    <m/>
    <m/>
    <m/>
    <m/>
    <m/>
    <m/>
    <m/>
    <m/>
    <d v="2026-05-09T00:00:00"/>
    <m/>
    <n v="120000"/>
    <m/>
    <m/>
    <s v="Euro"/>
    <n v="47.58"/>
    <m/>
    <m/>
    <m/>
    <m/>
    <n v="27.5"/>
    <m/>
    <m/>
    <m/>
    <m/>
    <m/>
    <m/>
    <m/>
    <m/>
    <m/>
    <m/>
    <m/>
    <m/>
    <m/>
    <m/>
    <m/>
    <m/>
    <m/>
    <m/>
    <m/>
    <m/>
    <m/>
    <m/>
  </r>
  <r>
    <m/>
    <s v="V300055"/>
    <s v="2024-0008"/>
    <x v="173"/>
    <n v="1"/>
    <s v="Wagon"/>
    <n v="2"/>
    <s v="37 80 4953 439-9"/>
    <x v="59"/>
    <m/>
    <m/>
    <x v="3"/>
    <x v="4"/>
    <n v="1"/>
    <m/>
    <m/>
    <n v="1"/>
    <m/>
    <m/>
    <n v="1"/>
    <x v="1"/>
    <n v="0"/>
    <d v="1899-12-30T00:00:00"/>
    <d v="1899-12-30T00:00:00"/>
    <x v="3"/>
    <m/>
    <m/>
    <m/>
    <d v="2024-10-10T00:00:00"/>
    <d v="2027-10-09T00:00:00"/>
    <n v="1114"/>
    <x v="170"/>
    <m/>
    <m/>
    <m/>
    <m/>
    <s v="with cut-off date"/>
    <d v="2026-10-09T00:00:00"/>
    <m/>
    <n v="3"/>
    <n v="0"/>
    <m/>
    <d v="2026-07-09T00:00:00"/>
    <m/>
    <m/>
    <m/>
    <m/>
    <m/>
    <m/>
    <m/>
    <m/>
    <m/>
    <m/>
    <m/>
    <m/>
    <m/>
    <m/>
    <m/>
    <m/>
    <m/>
    <m/>
    <m/>
    <d v="2026-05-09T00:00:00"/>
    <m/>
    <n v="120000"/>
    <m/>
    <m/>
    <s v="Euro"/>
    <n v="47.58"/>
    <m/>
    <m/>
    <m/>
    <m/>
    <n v="27.5"/>
    <m/>
    <m/>
    <m/>
    <m/>
    <m/>
    <m/>
    <m/>
    <m/>
    <m/>
    <m/>
    <m/>
    <m/>
    <m/>
    <m/>
    <m/>
    <m/>
    <m/>
    <m/>
    <m/>
    <m/>
    <m/>
    <m/>
  </r>
  <r>
    <m/>
    <s v="V300055"/>
    <s v="2024-0008"/>
    <x v="173"/>
    <n v="1"/>
    <s v="Wagon"/>
    <n v="63"/>
    <s v="37 80 4963 181-5"/>
    <x v="59"/>
    <m/>
    <m/>
    <x v="3"/>
    <x v="4"/>
    <n v="1"/>
    <m/>
    <m/>
    <n v="1"/>
    <m/>
    <m/>
    <n v="1"/>
    <x v="1"/>
    <n v="0"/>
    <d v="1899-12-30T00:00:00"/>
    <d v="1899-12-30T00:00:00"/>
    <x v="3"/>
    <m/>
    <m/>
    <m/>
    <d v="2025-12-01T00:00:00"/>
    <d v="2027-10-09T00:00:00"/>
    <n v="1114"/>
    <x v="170"/>
    <m/>
    <m/>
    <m/>
    <m/>
    <s v="with cut-off date"/>
    <d v="2026-10-09T00:00:00"/>
    <m/>
    <n v="3"/>
    <n v="0"/>
    <m/>
    <d v="2026-07-09T00:00:00"/>
    <m/>
    <m/>
    <m/>
    <m/>
    <m/>
    <m/>
    <m/>
    <m/>
    <m/>
    <m/>
    <m/>
    <m/>
    <m/>
    <m/>
    <m/>
    <m/>
    <m/>
    <m/>
    <m/>
    <d v="2026-05-09T00:00:00"/>
    <m/>
    <n v="120000"/>
    <m/>
    <m/>
    <s v="Euro"/>
    <n v="47.58"/>
    <m/>
    <m/>
    <m/>
    <m/>
    <n v="27.5"/>
    <m/>
    <m/>
    <m/>
    <m/>
    <m/>
    <m/>
    <m/>
    <m/>
    <m/>
    <m/>
    <m/>
    <m/>
    <m/>
    <m/>
    <m/>
    <m/>
    <m/>
    <m/>
    <m/>
    <m/>
    <m/>
    <m/>
  </r>
  <r>
    <m/>
    <s v="V300055"/>
    <s v="2024-0008"/>
    <x v="173"/>
    <n v="1"/>
    <s v="Wagon"/>
    <n v="43"/>
    <s v="37 80 4953 404-3"/>
    <x v="59"/>
    <m/>
    <m/>
    <x v="3"/>
    <x v="4"/>
    <n v="1"/>
    <m/>
    <m/>
    <n v="1"/>
    <m/>
    <m/>
    <n v="1"/>
    <x v="1"/>
    <n v="0"/>
    <d v="1899-12-30T00:00:00"/>
    <d v="1899-12-30T00:00:00"/>
    <x v="3"/>
    <m/>
    <m/>
    <m/>
    <d v="2025-12-01T00:00:00"/>
    <d v="2027-10-09T00:00:00"/>
    <n v="1114"/>
    <x v="170"/>
    <m/>
    <m/>
    <m/>
    <m/>
    <s v="with cut-off date"/>
    <d v="2026-10-09T00:00:00"/>
    <m/>
    <n v="3"/>
    <n v="0"/>
    <m/>
    <d v="2026-07-09T00:00:00"/>
    <m/>
    <m/>
    <m/>
    <m/>
    <m/>
    <m/>
    <m/>
    <m/>
    <m/>
    <m/>
    <m/>
    <m/>
    <m/>
    <m/>
    <m/>
    <m/>
    <m/>
    <m/>
    <m/>
    <d v="2026-05-09T00:00:00"/>
    <m/>
    <n v="120000"/>
    <m/>
    <m/>
    <s v="Euro"/>
    <n v="47.58"/>
    <m/>
    <m/>
    <m/>
    <m/>
    <n v="27.5"/>
    <m/>
    <m/>
    <m/>
    <m/>
    <m/>
    <m/>
    <m/>
    <m/>
    <m/>
    <m/>
    <m/>
    <m/>
    <m/>
    <m/>
    <m/>
    <m/>
    <m/>
    <m/>
    <m/>
    <m/>
    <m/>
    <m/>
  </r>
  <r>
    <m/>
    <s v="V300055"/>
    <s v="2024-0008"/>
    <x v="173"/>
    <n v="1"/>
    <s v="Wagon"/>
    <n v="44"/>
    <s v="37 80 4953 405-0"/>
    <x v="59"/>
    <m/>
    <m/>
    <x v="3"/>
    <x v="4"/>
    <n v="1"/>
    <m/>
    <m/>
    <n v="1"/>
    <m/>
    <m/>
    <n v="1"/>
    <x v="1"/>
    <n v="0"/>
    <d v="1899-12-30T00:00:00"/>
    <d v="1899-12-30T00:00:00"/>
    <x v="3"/>
    <m/>
    <m/>
    <m/>
    <d v="2025-12-01T00:00:00"/>
    <d v="2027-10-09T00:00:00"/>
    <n v="1114"/>
    <x v="170"/>
    <m/>
    <m/>
    <m/>
    <m/>
    <s v="with cut-off date"/>
    <d v="2026-10-09T00:00:00"/>
    <m/>
    <n v="3"/>
    <n v="0"/>
    <m/>
    <d v="2026-07-09T00:00:00"/>
    <m/>
    <m/>
    <m/>
    <m/>
    <m/>
    <m/>
    <m/>
    <m/>
    <m/>
    <m/>
    <m/>
    <m/>
    <m/>
    <m/>
    <m/>
    <m/>
    <m/>
    <m/>
    <m/>
    <d v="2026-05-09T00:00:00"/>
    <m/>
    <n v="120000"/>
    <m/>
    <m/>
    <s v="Euro"/>
    <n v="47.58"/>
    <m/>
    <m/>
    <m/>
    <m/>
    <n v="27.5"/>
    <m/>
    <m/>
    <m/>
    <m/>
    <m/>
    <m/>
    <m/>
    <m/>
    <m/>
    <m/>
    <m/>
    <m/>
    <m/>
    <m/>
    <m/>
    <m/>
    <m/>
    <m/>
    <m/>
    <m/>
    <m/>
    <m/>
  </r>
  <r>
    <m/>
    <s v="V300055"/>
    <s v="2024-0008"/>
    <x v="173"/>
    <n v="1"/>
    <s v="Wagon"/>
    <n v="45"/>
    <s v="37 80 4963 161-7"/>
    <x v="59"/>
    <m/>
    <m/>
    <x v="3"/>
    <x v="4"/>
    <n v="1"/>
    <m/>
    <m/>
    <n v="1"/>
    <m/>
    <m/>
    <n v="1"/>
    <x v="1"/>
    <n v="0"/>
    <d v="1899-12-30T00:00:00"/>
    <d v="1899-12-30T00:00:00"/>
    <x v="3"/>
    <m/>
    <m/>
    <m/>
    <d v="2025-12-01T00:00:00"/>
    <d v="2027-10-09T00:00:00"/>
    <n v="1114"/>
    <x v="170"/>
    <m/>
    <m/>
    <m/>
    <m/>
    <s v="with cut-off date"/>
    <d v="2026-10-09T00:00:00"/>
    <m/>
    <n v="3"/>
    <n v="0"/>
    <m/>
    <d v="2026-07-09T00:00:00"/>
    <m/>
    <m/>
    <m/>
    <m/>
    <m/>
    <m/>
    <m/>
    <m/>
    <m/>
    <m/>
    <m/>
    <m/>
    <m/>
    <m/>
    <m/>
    <m/>
    <m/>
    <m/>
    <m/>
    <d v="2026-05-09T00:00:00"/>
    <m/>
    <n v="120000"/>
    <m/>
    <m/>
    <s v="Euro"/>
    <n v="47.58"/>
    <m/>
    <m/>
    <m/>
    <m/>
    <n v="27.5"/>
    <m/>
    <m/>
    <m/>
    <m/>
    <m/>
    <m/>
    <m/>
    <m/>
    <m/>
    <m/>
    <m/>
    <m/>
    <m/>
    <m/>
    <m/>
    <m/>
    <m/>
    <m/>
    <m/>
    <m/>
    <m/>
    <m/>
  </r>
  <r>
    <m/>
    <s v="V300055"/>
    <s v="2024-0008"/>
    <x v="173"/>
    <n v="1"/>
    <s v="Wagon"/>
    <n v="7"/>
    <s v="37 80 4953 444-9"/>
    <x v="59"/>
    <m/>
    <m/>
    <x v="3"/>
    <x v="4"/>
    <n v="1"/>
    <m/>
    <m/>
    <n v="1"/>
    <m/>
    <m/>
    <n v="1"/>
    <x v="1"/>
    <n v="0"/>
    <d v="1899-12-30T00:00:00"/>
    <d v="1899-12-30T00:00:00"/>
    <x v="3"/>
    <m/>
    <m/>
    <m/>
    <d v="2024-10-10T00:00:00"/>
    <d v="2027-10-09T00:00:00"/>
    <n v="1114"/>
    <x v="170"/>
    <m/>
    <m/>
    <m/>
    <m/>
    <s v="with cut-off date"/>
    <d v="2026-10-09T00:00:00"/>
    <m/>
    <n v="3"/>
    <n v="0"/>
    <m/>
    <d v="2026-07-09T00:00:00"/>
    <m/>
    <m/>
    <m/>
    <m/>
    <m/>
    <m/>
    <m/>
    <m/>
    <m/>
    <m/>
    <m/>
    <m/>
    <m/>
    <m/>
    <m/>
    <m/>
    <m/>
    <m/>
    <m/>
    <d v="2026-05-09T00:00:00"/>
    <m/>
    <n v="120000"/>
    <m/>
    <m/>
    <s v="Euro"/>
    <n v="47.58"/>
    <m/>
    <m/>
    <m/>
    <m/>
    <n v="27.5"/>
    <m/>
    <m/>
    <m/>
    <m/>
    <m/>
    <m/>
    <m/>
    <m/>
    <m/>
    <m/>
    <m/>
    <m/>
    <m/>
    <m/>
    <m/>
    <m/>
    <m/>
    <m/>
    <m/>
    <m/>
    <m/>
    <m/>
  </r>
  <r>
    <m/>
    <s v="V300055"/>
    <s v="2024-0008"/>
    <x v="173"/>
    <n v="1"/>
    <s v="Wagon"/>
    <n v="46"/>
    <s v="37 80 4963 162-5"/>
    <x v="59"/>
    <m/>
    <m/>
    <x v="3"/>
    <x v="4"/>
    <n v="1"/>
    <m/>
    <m/>
    <n v="1"/>
    <m/>
    <m/>
    <n v="1"/>
    <x v="1"/>
    <n v="0"/>
    <d v="1899-12-30T00:00:00"/>
    <d v="1899-12-30T00:00:00"/>
    <x v="3"/>
    <m/>
    <m/>
    <m/>
    <d v="2025-12-01T00:00:00"/>
    <d v="2027-10-09T00:00:00"/>
    <n v="1114"/>
    <x v="170"/>
    <m/>
    <m/>
    <m/>
    <m/>
    <s v="with cut-off date"/>
    <d v="2026-10-09T00:00:00"/>
    <m/>
    <n v="3"/>
    <n v="0"/>
    <m/>
    <d v="2026-07-09T00:00:00"/>
    <m/>
    <m/>
    <m/>
    <m/>
    <m/>
    <m/>
    <m/>
    <m/>
    <m/>
    <m/>
    <m/>
    <m/>
    <m/>
    <m/>
    <m/>
    <m/>
    <m/>
    <m/>
    <m/>
    <d v="2026-05-09T00:00:00"/>
    <m/>
    <n v="120000"/>
    <m/>
    <m/>
    <s v="Euro"/>
    <n v="47.58"/>
    <m/>
    <m/>
    <m/>
    <m/>
    <n v="27.5"/>
    <m/>
    <m/>
    <m/>
    <m/>
    <m/>
    <m/>
    <m/>
    <m/>
    <m/>
    <m/>
    <m/>
    <m/>
    <m/>
    <m/>
    <m/>
    <m/>
    <m/>
    <m/>
    <m/>
    <m/>
    <m/>
    <m/>
  </r>
  <r>
    <m/>
    <s v="V300055"/>
    <s v="2024-0008"/>
    <x v="173"/>
    <n v="1"/>
    <s v="Wagon"/>
    <n v="47"/>
    <s v="37 80 4963 163-3"/>
    <x v="59"/>
    <m/>
    <m/>
    <x v="3"/>
    <x v="4"/>
    <n v="1"/>
    <m/>
    <m/>
    <n v="1"/>
    <m/>
    <m/>
    <n v="1"/>
    <x v="1"/>
    <n v="0"/>
    <d v="1899-12-30T00:00:00"/>
    <d v="1899-12-30T00:00:00"/>
    <x v="3"/>
    <m/>
    <m/>
    <m/>
    <d v="2025-12-01T00:00:00"/>
    <d v="2027-10-09T00:00:00"/>
    <n v="1114"/>
    <x v="170"/>
    <m/>
    <m/>
    <m/>
    <m/>
    <s v="with cut-off date"/>
    <d v="2026-10-09T00:00:00"/>
    <m/>
    <n v="3"/>
    <n v="0"/>
    <m/>
    <d v="2026-07-09T00:00:00"/>
    <m/>
    <m/>
    <m/>
    <m/>
    <m/>
    <m/>
    <m/>
    <m/>
    <m/>
    <m/>
    <m/>
    <m/>
    <m/>
    <m/>
    <m/>
    <m/>
    <m/>
    <m/>
    <m/>
    <d v="2026-05-09T00:00:00"/>
    <m/>
    <n v="120000"/>
    <m/>
    <m/>
    <s v="Euro"/>
    <n v="47.58"/>
    <m/>
    <m/>
    <m/>
    <m/>
    <n v="27.5"/>
    <m/>
    <m/>
    <m/>
    <m/>
    <m/>
    <m/>
    <m/>
    <m/>
    <m/>
    <m/>
    <m/>
    <m/>
    <m/>
    <m/>
    <m/>
    <m/>
    <m/>
    <m/>
    <m/>
    <m/>
    <m/>
    <m/>
  </r>
  <r>
    <m/>
    <s v="V300055"/>
    <s v="2024-0008"/>
    <x v="173"/>
    <n v="1"/>
    <s v="Wagon"/>
    <n v="10"/>
    <s v="37 80 4953 447-2"/>
    <x v="59"/>
    <m/>
    <m/>
    <x v="3"/>
    <x v="4"/>
    <n v="1"/>
    <m/>
    <m/>
    <n v="1"/>
    <m/>
    <m/>
    <n v="1"/>
    <x v="1"/>
    <n v="0"/>
    <d v="1899-12-30T00:00:00"/>
    <d v="1899-12-30T00:00:00"/>
    <x v="3"/>
    <m/>
    <m/>
    <m/>
    <d v="2024-10-10T00:00:00"/>
    <d v="2027-10-09T00:00:00"/>
    <n v="1114"/>
    <x v="170"/>
    <m/>
    <m/>
    <m/>
    <m/>
    <s v="with cut-off date"/>
    <d v="2026-10-09T00:00:00"/>
    <m/>
    <n v="3"/>
    <n v="0"/>
    <m/>
    <d v="2026-07-09T00:00:00"/>
    <m/>
    <m/>
    <m/>
    <m/>
    <m/>
    <m/>
    <m/>
    <m/>
    <m/>
    <m/>
    <m/>
    <m/>
    <m/>
    <m/>
    <m/>
    <m/>
    <m/>
    <m/>
    <m/>
    <d v="2026-05-09T00:00:00"/>
    <m/>
    <n v="120000"/>
    <m/>
    <m/>
    <s v="Euro"/>
    <n v="47.58"/>
    <m/>
    <m/>
    <m/>
    <m/>
    <n v="27.5"/>
    <m/>
    <m/>
    <m/>
    <m/>
    <m/>
    <m/>
    <m/>
    <m/>
    <m/>
    <m/>
    <m/>
    <m/>
    <m/>
    <m/>
    <m/>
    <m/>
    <m/>
    <m/>
    <m/>
    <m/>
    <m/>
    <m/>
  </r>
  <r>
    <m/>
    <s v="V300055"/>
    <s v="2024-0008"/>
    <x v="173"/>
    <n v="1"/>
    <s v="Wagon"/>
    <n v="11"/>
    <s v="37 80 4953 448-0"/>
    <x v="59"/>
    <m/>
    <m/>
    <x v="3"/>
    <x v="4"/>
    <n v="1"/>
    <m/>
    <m/>
    <n v="1"/>
    <m/>
    <m/>
    <n v="1"/>
    <x v="1"/>
    <n v="0"/>
    <d v="1899-12-30T00:00:00"/>
    <d v="1899-12-30T00:00:00"/>
    <x v="3"/>
    <m/>
    <m/>
    <m/>
    <d v="2024-10-10T00:00:00"/>
    <d v="2027-10-09T00:00:00"/>
    <n v="1114"/>
    <x v="170"/>
    <m/>
    <m/>
    <m/>
    <m/>
    <s v="with cut-off date"/>
    <d v="2026-10-09T00:00:00"/>
    <m/>
    <n v="3"/>
    <n v="0"/>
    <m/>
    <d v="2026-07-09T00:00:00"/>
    <m/>
    <m/>
    <m/>
    <m/>
    <m/>
    <m/>
    <m/>
    <m/>
    <m/>
    <m/>
    <m/>
    <m/>
    <m/>
    <m/>
    <m/>
    <m/>
    <m/>
    <m/>
    <m/>
    <d v="2026-05-09T00:00:00"/>
    <m/>
    <n v="120000"/>
    <m/>
    <m/>
    <s v="Euro"/>
    <n v="47.58"/>
    <m/>
    <m/>
    <m/>
    <m/>
    <n v="27.5"/>
    <m/>
    <m/>
    <m/>
    <m/>
    <m/>
    <m/>
    <m/>
    <m/>
    <m/>
    <m/>
    <m/>
    <m/>
    <m/>
    <m/>
    <m/>
    <m/>
    <m/>
    <m/>
    <m/>
    <m/>
    <m/>
    <m/>
  </r>
  <r>
    <m/>
    <s v="V300055"/>
    <s v="2024-0008"/>
    <x v="173"/>
    <n v="1"/>
    <s v="Wagon"/>
    <n v="12"/>
    <s v="37 80 4953 449-8"/>
    <x v="59"/>
    <m/>
    <m/>
    <x v="3"/>
    <x v="4"/>
    <n v="1"/>
    <m/>
    <m/>
    <n v="1"/>
    <m/>
    <m/>
    <n v="1"/>
    <x v="1"/>
    <n v="0"/>
    <d v="1899-12-30T00:00:00"/>
    <d v="1899-12-30T00:00:00"/>
    <x v="3"/>
    <m/>
    <m/>
    <m/>
    <d v="2024-10-10T00:00:00"/>
    <d v="2027-10-09T00:00:00"/>
    <n v="1114"/>
    <x v="170"/>
    <m/>
    <m/>
    <m/>
    <m/>
    <s v="with cut-off date"/>
    <d v="2026-10-09T00:00:00"/>
    <m/>
    <n v="3"/>
    <n v="0"/>
    <m/>
    <d v="2026-07-09T00:00:00"/>
    <m/>
    <m/>
    <m/>
    <m/>
    <m/>
    <m/>
    <m/>
    <m/>
    <m/>
    <m/>
    <m/>
    <m/>
    <m/>
    <m/>
    <m/>
    <m/>
    <m/>
    <m/>
    <m/>
    <d v="2026-05-09T00:00:00"/>
    <m/>
    <n v="120000"/>
    <m/>
    <m/>
    <s v="Euro"/>
    <n v="47.58"/>
    <m/>
    <m/>
    <m/>
    <m/>
    <n v="27.5"/>
    <m/>
    <m/>
    <m/>
    <m/>
    <m/>
    <m/>
    <m/>
    <m/>
    <m/>
    <m/>
    <m/>
    <m/>
    <m/>
    <m/>
    <m/>
    <m/>
    <m/>
    <m/>
    <m/>
    <m/>
    <m/>
    <m/>
  </r>
  <r>
    <m/>
    <s v="V300055"/>
    <s v="2024-0008"/>
    <x v="173"/>
    <n v="1"/>
    <s v="Wagon"/>
    <n v="13"/>
    <s v="37 80 4953 450-6"/>
    <x v="59"/>
    <m/>
    <m/>
    <x v="3"/>
    <x v="4"/>
    <n v="1"/>
    <m/>
    <m/>
    <n v="1"/>
    <m/>
    <m/>
    <n v="1"/>
    <x v="1"/>
    <n v="0"/>
    <d v="1899-12-30T00:00:00"/>
    <d v="1899-12-30T00:00:00"/>
    <x v="3"/>
    <m/>
    <m/>
    <m/>
    <d v="2024-10-10T00:00:00"/>
    <d v="2027-10-09T00:00:00"/>
    <n v="1114"/>
    <x v="170"/>
    <m/>
    <m/>
    <m/>
    <m/>
    <s v="with cut-off date"/>
    <d v="2026-10-09T00:00:00"/>
    <m/>
    <n v="3"/>
    <n v="0"/>
    <m/>
    <d v="2026-07-09T00:00:00"/>
    <m/>
    <m/>
    <m/>
    <m/>
    <m/>
    <m/>
    <m/>
    <m/>
    <m/>
    <m/>
    <m/>
    <m/>
    <m/>
    <m/>
    <m/>
    <m/>
    <m/>
    <m/>
    <m/>
    <d v="2026-05-09T00:00:00"/>
    <m/>
    <n v="120000"/>
    <m/>
    <m/>
    <s v="Euro"/>
    <n v="47.58"/>
    <m/>
    <m/>
    <m/>
    <m/>
    <n v="27.5"/>
    <m/>
    <m/>
    <m/>
    <m/>
    <m/>
    <m/>
    <m/>
    <m/>
    <m/>
    <m/>
    <m/>
    <m/>
    <m/>
    <m/>
    <m/>
    <m/>
    <m/>
    <m/>
    <m/>
    <m/>
    <m/>
    <m/>
  </r>
  <r>
    <m/>
    <s v="V300055"/>
    <s v="2024-0008"/>
    <x v="173"/>
    <n v="1"/>
    <s v="Wagon"/>
    <n v="14"/>
    <s v="37 80 4953 451-4"/>
    <x v="59"/>
    <m/>
    <m/>
    <x v="3"/>
    <x v="4"/>
    <n v="1"/>
    <m/>
    <m/>
    <n v="1"/>
    <m/>
    <m/>
    <n v="1"/>
    <x v="1"/>
    <n v="0"/>
    <d v="1899-12-30T00:00:00"/>
    <d v="1899-12-30T00:00:00"/>
    <x v="3"/>
    <m/>
    <m/>
    <m/>
    <d v="2024-10-10T00:00:00"/>
    <d v="2027-10-09T00:00:00"/>
    <n v="1114"/>
    <x v="170"/>
    <m/>
    <m/>
    <m/>
    <m/>
    <s v="with cut-off date"/>
    <d v="2026-10-09T00:00:00"/>
    <m/>
    <n v="3"/>
    <n v="0"/>
    <m/>
    <d v="2026-07-09T00:00:00"/>
    <m/>
    <m/>
    <m/>
    <m/>
    <m/>
    <m/>
    <m/>
    <m/>
    <m/>
    <m/>
    <m/>
    <m/>
    <m/>
    <m/>
    <m/>
    <m/>
    <m/>
    <m/>
    <m/>
    <d v="2026-05-09T00:00:00"/>
    <m/>
    <n v="120000"/>
    <m/>
    <m/>
    <s v="Euro"/>
    <n v="47.58"/>
    <m/>
    <m/>
    <m/>
    <m/>
    <n v="27.5"/>
    <m/>
    <m/>
    <m/>
    <m/>
    <m/>
    <m/>
    <m/>
    <m/>
    <m/>
    <m/>
    <m/>
    <m/>
    <m/>
    <m/>
    <m/>
    <m/>
    <m/>
    <m/>
    <m/>
    <m/>
    <m/>
    <m/>
  </r>
  <r>
    <m/>
    <s v="V300055"/>
    <s v="2024-0008"/>
    <x v="173"/>
    <n v="1"/>
    <s v="Wagon"/>
    <n v="15"/>
    <s v="37 80 4953 452-2"/>
    <x v="59"/>
    <m/>
    <m/>
    <x v="3"/>
    <x v="4"/>
    <n v="1"/>
    <m/>
    <m/>
    <n v="1"/>
    <m/>
    <m/>
    <n v="1"/>
    <x v="1"/>
    <n v="0"/>
    <d v="1899-12-30T00:00:00"/>
    <d v="1899-12-30T00:00:00"/>
    <x v="3"/>
    <m/>
    <m/>
    <m/>
    <d v="2024-10-10T00:00:00"/>
    <d v="2027-10-09T00:00:00"/>
    <n v="1114"/>
    <x v="170"/>
    <m/>
    <m/>
    <m/>
    <m/>
    <s v="with cut-off date"/>
    <d v="2026-10-09T00:00:00"/>
    <m/>
    <n v="3"/>
    <n v="0"/>
    <m/>
    <d v="2026-07-09T00:00:00"/>
    <m/>
    <m/>
    <m/>
    <m/>
    <m/>
    <m/>
    <m/>
    <m/>
    <m/>
    <m/>
    <m/>
    <m/>
    <m/>
    <m/>
    <m/>
    <m/>
    <m/>
    <m/>
    <m/>
    <d v="2026-05-09T00:00:00"/>
    <m/>
    <n v="120000"/>
    <m/>
    <m/>
    <s v="Euro"/>
    <n v="47.58"/>
    <m/>
    <m/>
    <m/>
    <m/>
    <n v="27.5"/>
    <m/>
    <m/>
    <m/>
    <m/>
    <m/>
    <m/>
    <m/>
    <m/>
    <m/>
    <m/>
    <m/>
    <m/>
    <m/>
    <m/>
    <m/>
    <m/>
    <m/>
    <m/>
    <m/>
    <m/>
    <m/>
    <m/>
  </r>
  <r>
    <m/>
    <s v="V300055"/>
    <s v="2024-0008"/>
    <x v="173"/>
    <n v="1"/>
    <s v="Wagon"/>
    <n v="16"/>
    <s v="37 80 4953 453-0"/>
    <x v="59"/>
    <m/>
    <m/>
    <x v="3"/>
    <x v="4"/>
    <n v="1"/>
    <m/>
    <m/>
    <n v="1"/>
    <m/>
    <m/>
    <n v="1"/>
    <x v="1"/>
    <n v="0"/>
    <d v="1899-12-30T00:00:00"/>
    <d v="1899-12-30T00:00:00"/>
    <x v="3"/>
    <m/>
    <m/>
    <m/>
    <d v="2024-10-10T00:00:00"/>
    <d v="2027-10-09T00:00:00"/>
    <n v="1114"/>
    <x v="170"/>
    <m/>
    <m/>
    <m/>
    <m/>
    <s v="with cut-off date"/>
    <d v="2026-10-09T00:00:00"/>
    <m/>
    <n v="3"/>
    <n v="0"/>
    <m/>
    <d v="2026-07-09T00:00:00"/>
    <m/>
    <m/>
    <m/>
    <m/>
    <m/>
    <m/>
    <m/>
    <m/>
    <m/>
    <m/>
    <m/>
    <m/>
    <m/>
    <m/>
    <m/>
    <m/>
    <m/>
    <m/>
    <m/>
    <d v="2026-05-09T00:00:00"/>
    <m/>
    <n v="120000"/>
    <m/>
    <m/>
    <s v="Euro"/>
    <n v="47.58"/>
    <m/>
    <m/>
    <m/>
    <m/>
    <n v="27.5"/>
    <m/>
    <m/>
    <m/>
    <m/>
    <m/>
    <m/>
    <m/>
    <m/>
    <m/>
    <m/>
    <m/>
    <m/>
    <m/>
    <m/>
    <m/>
    <m/>
    <m/>
    <m/>
    <m/>
    <m/>
    <m/>
    <m/>
  </r>
  <r>
    <m/>
    <s v="V300055"/>
    <s v="2024-0008"/>
    <x v="173"/>
    <n v="1"/>
    <s v="Wagon"/>
    <n v="17"/>
    <s v="37 80 4953 454-8"/>
    <x v="59"/>
    <m/>
    <m/>
    <x v="3"/>
    <x v="4"/>
    <n v="1"/>
    <m/>
    <m/>
    <n v="1"/>
    <m/>
    <m/>
    <n v="1"/>
    <x v="1"/>
    <n v="0"/>
    <d v="1899-12-30T00:00:00"/>
    <d v="1899-12-30T00:00:00"/>
    <x v="3"/>
    <m/>
    <m/>
    <m/>
    <d v="2024-10-10T00:00:00"/>
    <d v="2027-10-09T00:00:00"/>
    <n v="1114"/>
    <x v="170"/>
    <m/>
    <m/>
    <m/>
    <m/>
    <s v="with cut-off date"/>
    <d v="2026-10-09T00:00:00"/>
    <m/>
    <n v="3"/>
    <n v="0"/>
    <m/>
    <d v="2026-07-09T00:00:00"/>
    <m/>
    <m/>
    <m/>
    <m/>
    <m/>
    <m/>
    <m/>
    <m/>
    <m/>
    <m/>
    <m/>
    <m/>
    <m/>
    <m/>
    <m/>
    <m/>
    <m/>
    <m/>
    <m/>
    <d v="2026-05-09T00:00:00"/>
    <m/>
    <n v="120000"/>
    <m/>
    <m/>
    <s v="Euro"/>
    <n v="47.58"/>
    <m/>
    <m/>
    <m/>
    <m/>
    <n v="27.5"/>
    <m/>
    <m/>
    <m/>
    <m/>
    <m/>
    <m/>
    <m/>
    <m/>
    <m/>
    <m/>
    <m/>
    <m/>
    <m/>
    <m/>
    <m/>
    <m/>
    <m/>
    <m/>
    <m/>
    <m/>
    <m/>
    <m/>
  </r>
  <r>
    <m/>
    <s v="V300055"/>
    <s v="2024-0008"/>
    <x v="173"/>
    <n v="1"/>
    <s v="Wagon"/>
    <n v="18"/>
    <s v="37 80 4953 455-5"/>
    <x v="59"/>
    <m/>
    <m/>
    <x v="3"/>
    <x v="4"/>
    <n v="1"/>
    <m/>
    <m/>
    <n v="1"/>
    <m/>
    <m/>
    <n v="1"/>
    <x v="1"/>
    <n v="0"/>
    <d v="1899-12-30T00:00:00"/>
    <d v="1899-12-30T00:00:00"/>
    <x v="3"/>
    <m/>
    <m/>
    <m/>
    <d v="2024-10-10T00:00:00"/>
    <d v="2027-10-09T00:00:00"/>
    <n v="1114"/>
    <x v="170"/>
    <m/>
    <m/>
    <m/>
    <m/>
    <s v="with cut-off date"/>
    <d v="2026-10-09T00:00:00"/>
    <m/>
    <n v="3"/>
    <n v="0"/>
    <m/>
    <d v="2026-07-09T00:00:00"/>
    <m/>
    <m/>
    <m/>
    <m/>
    <m/>
    <m/>
    <m/>
    <m/>
    <m/>
    <m/>
    <m/>
    <m/>
    <m/>
    <m/>
    <m/>
    <m/>
    <m/>
    <m/>
    <m/>
    <d v="2026-05-09T00:00:00"/>
    <m/>
    <n v="120000"/>
    <m/>
    <m/>
    <s v="Euro"/>
    <n v="47.58"/>
    <m/>
    <m/>
    <m/>
    <m/>
    <n v="27.5"/>
    <m/>
    <m/>
    <m/>
    <m/>
    <m/>
    <m/>
    <m/>
    <m/>
    <m/>
    <m/>
    <m/>
    <m/>
    <m/>
    <m/>
    <m/>
    <m/>
    <m/>
    <m/>
    <m/>
    <m/>
    <m/>
    <m/>
  </r>
  <r>
    <m/>
    <s v="V300055"/>
    <s v="2024-0008"/>
    <x v="173"/>
    <n v="1"/>
    <s v="Wagon"/>
    <n v="48"/>
    <s v="37 80 4963 164-1"/>
    <x v="59"/>
    <m/>
    <m/>
    <x v="3"/>
    <x v="4"/>
    <n v="1"/>
    <m/>
    <m/>
    <n v="1"/>
    <m/>
    <m/>
    <n v="1"/>
    <x v="1"/>
    <n v="0"/>
    <d v="1899-12-30T00:00:00"/>
    <d v="1899-12-30T00:00:00"/>
    <x v="3"/>
    <m/>
    <m/>
    <m/>
    <d v="2025-12-01T00:00:00"/>
    <d v="2027-10-09T00:00:00"/>
    <n v="1114"/>
    <x v="170"/>
    <m/>
    <m/>
    <m/>
    <m/>
    <s v="with cut-off date"/>
    <d v="2026-10-09T00:00:00"/>
    <m/>
    <n v="3"/>
    <n v="0"/>
    <m/>
    <d v="2026-07-09T00:00:00"/>
    <m/>
    <m/>
    <m/>
    <m/>
    <m/>
    <m/>
    <m/>
    <m/>
    <m/>
    <m/>
    <m/>
    <m/>
    <m/>
    <m/>
    <m/>
    <m/>
    <m/>
    <m/>
    <m/>
    <d v="2026-05-09T00:00:00"/>
    <m/>
    <n v="120000"/>
    <m/>
    <m/>
    <s v="Euro"/>
    <n v="47.58"/>
    <m/>
    <m/>
    <m/>
    <m/>
    <n v="27.5"/>
    <m/>
    <m/>
    <m/>
    <m/>
    <m/>
    <m/>
    <m/>
    <m/>
    <m/>
    <m/>
    <m/>
    <m/>
    <m/>
    <m/>
    <m/>
    <m/>
    <m/>
    <m/>
    <m/>
    <m/>
    <m/>
    <m/>
  </r>
  <r>
    <m/>
    <s v="V300055"/>
    <s v="2024-0008"/>
    <x v="173"/>
    <n v="2"/>
    <s v="Batch"/>
    <m/>
    <m/>
    <x v="59"/>
    <s v="AUT"/>
    <s v="Middle EU - ELSE"/>
    <x v="3"/>
    <x v="4"/>
    <n v="19"/>
    <m/>
    <m/>
    <n v="19"/>
    <n v="0"/>
    <n v="0"/>
    <n v="19"/>
    <x v="3"/>
    <m/>
    <m/>
    <m/>
    <x v="3"/>
    <s v="keine autom. Verlängerung aber early nach 24 Mt/Status ändern Sept. '26"/>
    <m/>
    <m/>
    <d v="2024-10-30T00:00:00"/>
    <d v="2027-10-29T00:00:00"/>
    <m/>
    <x v="169"/>
    <m/>
    <m/>
    <m/>
    <m/>
    <s v="with cut-off date"/>
    <d v="2026-10-29T00:00:00"/>
    <m/>
    <n v="3"/>
    <n v="0"/>
    <m/>
    <m/>
    <n v="0"/>
    <m/>
    <m/>
    <m/>
    <m/>
    <m/>
    <m/>
    <m/>
    <m/>
    <s v="B"/>
    <n v="47"/>
    <n v="1.4"/>
    <s v="DEU"/>
    <s v="Parent Guarantee"/>
    <s v="Y"/>
    <s v="N"/>
    <n v="12"/>
    <s v="3mths before end, latest 29.07.27"/>
    <m/>
    <m/>
    <m/>
    <n v="120000"/>
    <s v="N"/>
    <d v="1899-12-30T00:00:00"/>
    <s v="Euro"/>
    <n v="47.58"/>
    <n v="-20.08"/>
    <n v="0"/>
    <n v="0"/>
    <n v="-6.25709589041096"/>
    <n v="27.5"/>
    <n v="0"/>
    <n v="0"/>
    <n v="0"/>
    <n v="0.06"/>
    <n v="11.03"/>
    <n v="-14.11"/>
    <n v="-3.08"/>
    <n v="5.97"/>
    <n v="-5.97"/>
    <n v="0"/>
    <n v="30.58"/>
    <s v="0.00"/>
    <n v="30.58"/>
    <n v="1"/>
    <n v="0"/>
    <n v="30.58"/>
    <n v="30.6"/>
    <n v="2280000"/>
    <n v="0"/>
    <s v="N"/>
    <n v="0"/>
    <n v="190190"/>
  </r>
  <r>
    <m/>
    <s v="V300055"/>
    <s v="2024-0008"/>
    <x v="173"/>
    <n v="2"/>
    <s v="Wagon"/>
    <n v="49"/>
    <s v="37 80 4963 165-8"/>
    <x v="59"/>
    <m/>
    <m/>
    <x v="3"/>
    <x v="4"/>
    <n v="1"/>
    <m/>
    <m/>
    <n v="1"/>
    <m/>
    <m/>
    <n v="1"/>
    <x v="1"/>
    <n v="0"/>
    <d v="1899-12-30T00:00:00"/>
    <d v="1899-12-30T00:00:00"/>
    <x v="3"/>
    <m/>
    <m/>
    <m/>
    <d v="2025-12-01T00:00:00"/>
    <d v="2027-10-09T00:00:00"/>
    <n v="1114"/>
    <x v="170"/>
    <m/>
    <m/>
    <m/>
    <m/>
    <s v="with cut-off date"/>
    <d v="2026-10-29T00:00:00"/>
    <m/>
    <n v="3"/>
    <n v="0"/>
    <m/>
    <d v="2026-07-29T00:00:00"/>
    <m/>
    <m/>
    <m/>
    <m/>
    <m/>
    <m/>
    <m/>
    <m/>
    <m/>
    <m/>
    <m/>
    <m/>
    <m/>
    <m/>
    <m/>
    <m/>
    <m/>
    <m/>
    <m/>
    <d v="2026-05-29T00:00:00"/>
    <m/>
    <n v="120000"/>
    <m/>
    <m/>
    <s v="Euro"/>
    <n v="47.58"/>
    <m/>
    <m/>
    <m/>
    <m/>
    <n v="27.5"/>
    <m/>
    <m/>
    <m/>
    <m/>
    <m/>
    <m/>
    <m/>
    <m/>
    <m/>
    <m/>
    <m/>
    <m/>
    <m/>
    <m/>
    <m/>
    <m/>
    <m/>
    <m/>
    <m/>
    <m/>
    <m/>
    <m/>
  </r>
  <r>
    <m/>
    <s v="V300055"/>
    <s v="2024-0008"/>
    <x v="173"/>
    <n v="2"/>
    <s v="Wagon"/>
    <n v="21"/>
    <s v="37 80 4953 458-9"/>
    <x v="59"/>
    <m/>
    <m/>
    <x v="3"/>
    <x v="4"/>
    <n v="1"/>
    <m/>
    <m/>
    <n v="1"/>
    <m/>
    <m/>
    <n v="1"/>
    <x v="1"/>
    <n v="0"/>
    <d v="1899-12-30T00:00:00"/>
    <d v="1899-12-30T00:00:00"/>
    <x v="3"/>
    <m/>
    <m/>
    <m/>
    <d v="2024-10-30T00:00:00"/>
    <d v="2027-10-29T00:00:00"/>
    <n v="1114"/>
    <x v="169"/>
    <m/>
    <m/>
    <m/>
    <m/>
    <s v="with cut-off date"/>
    <d v="2026-10-29T00:00:00"/>
    <m/>
    <n v="3"/>
    <n v="0"/>
    <m/>
    <d v="2026-07-29T00:00:00"/>
    <m/>
    <m/>
    <m/>
    <m/>
    <m/>
    <m/>
    <m/>
    <m/>
    <m/>
    <m/>
    <m/>
    <m/>
    <m/>
    <m/>
    <m/>
    <m/>
    <m/>
    <m/>
    <m/>
    <d v="2026-05-29T00:00:00"/>
    <m/>
    <n v="120000"/>
    <m/>
    <m/>
    <s v="Euro"/>
    <n v="47.58"/>
    <m/>
    <m/>
    <m/>
    <m/>
    <n v="27.5"/>
    <m/>
    <m/>
    <m/>
    <m/>
    <m/>
    <m/>
    <m/>
    <m/>
    <m/>
    <m/>
    <m/>
    <m/>
    <m/>
    <m/>
    <m/>
    <m/>
    <m/>
    <m/>
    <m/>
    <m/>
    <m/>
    <m/>
  </r>
  <r>
    <m/>
    <s v="V300055"/>
    <s v="2024-0008"/>
    <x v="173"/>
    <n v="2"/>
    <s v="Wagon"/>
    <n v="22"/>
    <s v="37 80 4953 459-7"/>
    <x v="59"/>
    <m/>
    <m/>
    <x v="3"/>
    <x v="4"/>
    <n v="1"/>
    <m/>
    <m/>
    <n v="1"/>
    <m/>
    <m/>
    <n v="1"/>
    <x v="1"/>
    <n v="0"/>
    <d v="1899-12-30T00:00:00"/>
    <d v="1899-12-30T00:00:00"/>
    <x v="3"/>
    <m/>
    <m/>
    <m/>
    <d v="2024-10-30T00:00:00"/>
    <d v="2027-10-29T00:00:00"/>
    <n v="1114"/>
    <x v="169"/>
    <m/>
    <m/>
    <m/>
    <m/>
    <s v="with cut-off date"/>
    <d v="2026-10-29T00:00:00"/>
    <m/>
    <n v="3"/>
    <n v="0"/>
    <m/>
    <d v="2026-07-29T00:00:00"/>
    <m/>
    <m/>
    <m/>
    <m/>
    <m/>
    <m/>
    <m/>
    <m/>
    <m/>
    <m/>
    <m/>
    <m/>
    <m/>
    <m/>
    <m/>
    <m/>
    <m/>
    <m/>
    <m/>
    <d v="2026-05-29T00:00:00"/>
    <m/>
    <n v="120000"/>
    <m/>
    <m/>
    <s v="Euro"/>
    <n v="47.58"/>
    <m/>
    <m/>
    <m/>
    <m/>
    <n v="27.5"/>
    <m/>
    <m/>
    <m/>
    <m/>
    <m/>
    <m/>
    <m/>
    <m/>
    <m/>
    <m/>
    <m/>
    <m/>
    <m/>
    <m/>
    <m/>
    <m/>
    <m/>
    <m/>
    <m/>
    <m/>
    <m/>
    <m/>
  </r>
  <r>
    <m/>
    <s v="V300055"/>
    <s v="2024-0008"/>
    <x v="173"/>
    <n v="2"/>
    <s v="Wagon"/>
    <n v="23"/>
    <s v="37 80 4953 460-5"/>
    <x v="59"/>
    <m/>
    <m/>
    <x v="3"/>
    <x v="4"/>
    <n v="1"/>
    <m/>
    <m/>
    <n v="1"/>
    <m/>
    <m/>
    <n v="1"/>
    <x v="1"/>
    <n v="0"/>
    <d v="1899-12-30T00:00:00"/>
    <d v="1899-12-30T00:00:00"/>
    <x v="3"/>
    <m/>
    <m/>
    <m/>
    <d v="2024-10-30T00:00:00"/>
    <d v="2027-10-29T00:00:00"/>
    <n v="1114"/>
    <x v="169"/>
    <m/>
    <m/>
    <m/>
    <m/>
    <s v="with cut-off date"/>
    <d v="2026-10-29T00:00:00"/>
    <m/>
    <n v="3"/>
    <n v="0"/>
    <m/>
    <d v="2026-07-29T00:00:00"/>
    <m/>
    <m/>
    <m/>
    <m/>
    <m/>
    <m/>
    <m/>
    <m/>
    <m/>
    <m/>
    <m/>
    <m/>
    <m/>
    <m/>
    <m/>
    <m/>
    <m/>
    <m/>
    <m/>
    <d v="2026-05-29T00:00:00"/>
    <m/>
    <n v="120000"/>
    <m/>
    <m/>
    <s v="Euro"/>
    <n v="47.58"/>
    <m/>
    <m/>
    <m/>
    <m/>
    <n v="27.5"/>
    <m/>
    <m/>
    <m/>
    <m/>
    <m/>
    <m/>
    <m/>
    <m/>
    <m/>
    <m/>
    <m/>
    <m/>
    <m/>
    <m/>
    <m/>
    <m/>
    <m/>
    <m/>
    <m/>
    <m/>
    <m/>
    <m/>
  </r>
  <r>
    <m/>
    <s v="V300055"/>
    <s v="2024-0008"/>
    <x v="173"/>
    <n v="2"/>
    <s v="Wagon"/>
    <n v="50"/>
    <s v="37 80 4963 166-6"/>
    <x v="59"/>
    <m/>
    <m/>
    <x v="3"/>
    <x v="4"/>
    <n v="1"/>
    <m/>
    <m/>
    <n v="1"/>
    <m/>
    <m/>
    <n v="1"/>
    <x v="1"/>
    <n v="0"/>
    <d v="1899-12-30T00:00:00"/>
    <d v="1899-12-30T00:00:00"/>
    <x v="3"/>
    <m/>
    <m/>
    <m/>
    <d v="2025-12-01T00:00:00"/>
    <d v="2027-10-09T00:00:00"/>
    <n v="1114"/>
    <x v="170"/>
    <m/>
    <m/>
    <m/>
    <m/>
    <s v="with cut-off date"/>
    <d v="2026-10-29T00:00:00"/>
    <m/>
    <n v="3"/>
    <n v="0"/>
    <m/>
    <d v="2026-07-29T00:00:00"/>
    <m/>
    <m/>
    <m/>
    <m/>
    <m/>
    <m/>
    <m/>
    <m/>
    <m/>
    <m/>
    <m/>
    <m/>
    <m/>
    <m/>
    <m/>
    <m/>
    <m/>
    <m/>
    <m/>
    <d v="2026-05-29T00:00:00"/>
    <m/>
    <n v="120000"/>
    <m/>
    <m/>
    <s v="Euro"/>
    <n v="47.58"/>
    <m/>
    <m/>
    <m/>
    <m/>
    <n v="27.5"/>
    <m/>
    <m/>
    <m/>
    <m/>
    <m/>
    <m/>
    <m/>
    <m/>
    <m/>
    <m/>
    <m/>
    <m/>
    <m/>
    <m/>
    <m/>
    <m/>
    <m/>
    <m/>
    <m/>
    <m/>
    <m/>
    <m/>
  </r>
  <r>
    <m/>
    <s v="V300055"/>
    <s v="2024-0008"/>
    <x v="173"/>
    <n v="2"/>
    <s v="Wagon"/>
    <n v="51"/>
    <s v="37 80 4963 167-4"/>
    <x v="59"/>
    <m/>
    <m/>
    <x v="3"/>
    <x v="4"/>
    <n v="1"/>
    <m/>
    <m/>
    <n v="1"/>
    <m/>
    <m/>
    <n v="1"/>
    <x v="1"/>
    <n v="0"/>
    <d v="1899-12-30T00:00:00"/>
    <d v="1899-12-30T00:00:00"/>
    <x v="3"/>
    <m/>
    <m/>
    <m/>
    <d v="2025-12-01T00:00:00"/>
    <d v="2027-10-09T00:00:00"/>
    <n v="1114"/>
    <x v="170"/>
    <m/>
    <m/>
    <m/>
    <m/>
    <s v="with cut-off date"/>
    <d v="2026-10-29T00:00:00"/>
    <m/>
    <n v="3"/>
    <n v="0"/>
    <m/>
    <d v="2026-07-29T00:00:00"/>
    <m/>
    <m/>
    <m/>
    <m/>
    <m/>
    <m/>
    <m/>
    <m/>
    <m/>
    <m/>
    <m/>
    <m/>
    <m/>
    <m/>
    <m/>
    <m/>
    <m/>
    <m/>
    <m/>
    <d v="2026-05-29T00:00:00"/>
    <m/>
    <n v="120000"/>
    <m/>
    <m/>
    <s v="Euro"/>
    <n v="47.58"/>
    <m/>
    <m/>
    <m/>
    <m/>
    <n v="27.5"/>
    <m/>
    <m/>
    <m/>
    <m/>
    <m/>
    <m/>
    <m/>
    <m/>
    <m/>
    <m/>
    <m/>
    <m/>
    <m/>
    <m/>
    <m/>
    <m/>
    <m/>
    <m/>
    <m/>
    <m/>
    <m/>
    <m/>
  </r>
  <r>
    <m/>
    <s v="V300055"/>
    <s v="2024-0008"/>
    <x v="173"/>
    <n v="2"/>
    <s v="Wagon"/>
    <n v="52"/>
    <s v="37 80 4963 168-2"/>
    <x v="59"/>
    <m/>
    <m/>
    <x v="3"/>
    <x v="4"/>
    <n v="1"/>
    <m/>
    <m/>
    <n v="1"/>
    <m/>
    <m/>
    <n v="1"/>
    <x v="1"/>
    <n v="0"/>
    <d v="1899-12-30T00:00:00"/>
    <d v="1899-12-30T00:00:00"/>
    <x v="3"/>
    <m/>
    <m/>
    <m/>
    <d v="2025-12-01T00:00:00"/>
    <d v="2027-10-09T00:00:00"/>
    <n v="1114"/>
    <x v="170"/>
    <m/>
    <m/>
    <m/>
    <m/>
    <s v="with cut-off date"/>
    <d v="2026-10-29T00:00:00"/>
    <m/>
    <n v="3"/>
    <n v="0"/>
    <m/>
    <d v="2026-07-29T00:00:00"/>
    <m/>
    <m/>
    <m/>
    <m/>
    <m/>
    <m/>
    <m/>
    <m/>
    <m/>
    <m/>
    <m/>
    <m/>
    <m/>
    <m/>
    <m/>
    <m/>
    <m/>
    <m/>
    <m/>
    <d v="2026-05-29T00:00:00"/>
    <m/>
    <n v="120000"/>
    <m/>
    <m/>
    <s v="Euro"/>
    <n v="47.58"/>
    <m/>
    <m/>
    <m/>
    <m/>
    <n v="27.5"/>
    <m/>
    <m/>
    <m/>
    <m/>
    <m/>
    <m/>
    <m/>
    <m/>
    <m/>
    <m/>
    <m/>
    <m/>
    <m/>
    <m/>
    <m/>
    <m/>
    <m/>
    <m/>
    <m/>
    <m/>
    <m/>
    <m/>
  </r>
  <r>
    <m/>
    <s v="V300055"/>
    <s v="2024-0008"/>
    <x v="173"/>
    <n v="2"/>
    <s v="Wagon"/>
    <n v="27"/>
    <s v="37 80 4953 464-7"/>
    <x v="59"/>
    <m/>
    <m/>
    <x v="3"/>
    <x v="4"/>
    <n v="1"/>
    <m/>
    <m/>
    <n v="1"/>
    <m/>
    <m/>
    <n v="1"/>
    <x v="1"/>
    <n v="0"/>
    <d v="1899-12-30T00:00:00"/>
    <d v="1899-12-30T00:00:00"/>
    <x v="3"/>
    <m/>
    <m/>
    <m/>
    <d v="2024-10-30T00:00:00"/>
    <d v="2027-10-29T00:00:00"/>
    <n v="1114"/>
    <x v="169"/>
    <m/>
    <m/>
    <m/>
    <m/>
    <s v="with cut-off date"/>
    <d v="2026-10-29T00:00:00"/>
    <m/>
    <n v="3"/>
    <n v="0"/>
    <m/>
    <d v="2026-07-29T00:00:00"/>
    <m/>
    <m/>
    <m/>
    <m/>
    <m/>
    <m/>
    <m/>
    <m/>
    <m/>
    <m/>
    <m/>
    <m/>
    <m/>
    <m/>
    <m/>
    <m/>
    <m/>
    <m/>
    <m/>
    <d v="2026-05-29T00:00:00"/>
    <m/>
    <n v="120000"/>
    <m/>
    <m/>
    <s v="Euro"/>
    <n v="47.58"/>
    <m/>
    <m/>
    <m/>
    <m/>
    <n v="27.5"/>
    <m/>
    <m/>
    <m/>
    <m/>
    <m/>
    <m/>
    <m/>
    <m/>
    <m/>
    <m/>
    <m/>
    <m/>
    <m/>
    <m/>
    <m/>
    <m/>
    <m/>
    <m/>
    <m/>
    <m/>
    <m/>
    <m/>
  </r>
  <r>
    <m/>
    <s v="V300055"/>
    <s v="2024-0008"/>
    <x v="173"/>
    <n v="2"/>
    <s v="Wagon"/>
    <n v="53"/>
    <s v="37 80 4963 169-0"/>
    <x v="59"/>
    <m/>
    <m/>
    <x v="3"/>
    <x v="4"/>
    <n v="1"/>
    <m/>
    <m/>
    <n v="1"/>
    <m/>
    <m/>
    <n v="1"/>
    <x v="1"/>
    <n v="0"/>
    <d v="1899-12-30T00:00:00"/>
    <d v="1899-12-30T00:00:00"/>
    <x v="3"/>
    <m/>
    <m/>
    <m/>
    <d v="2025-12-01T00:00:00"/>
    <d v="2027-10-09T00:00:00"/>
    <n v="1114"/>
    <x v="170"/>
    <m/>
    <m/>
    <m/>
    <m/>
    <s v="with cut-off date"/>
    <d v="2026-10-29T00:00:00"/>
    <m/>
    <n v="3"/>
    <n v="0"/>
    <m/>
    <d v="2026-07-29T00:00:00"/>
    <m/>
    <m/>
    <m/>
    <m/>
    <m/>
    <m/>
    <m/>
    <m/>
    <m/>
    <m/>
    <m/>
    <m/>
    <m/>
    <m/>
    <m/>
    <m/>
    <m/>
    <m/>
    <m/>
    <d v="2026-05-29T00:00:00"/>
    <m/>
    <n v="120000"/>
    <m/>
    <m/>
    <s v="Euro"/>
    <n v="47.58"/>
    <m/>
    <m/>
    <m/>
    <m/>
    <n v="27.5"/>
    <m/>
    <m/>
    <m/>
    <m/>
    <m/>
    <m/>
    <m/>
    <m/>
    <m/>
    <m/>
    <m/>
    <m/>
    <m/>
    <m/>
    <m/>
    <m/>
    <m/>
    <m/>
    <m/>
    <m/>
    <m/>
    <m/>
  </r>
  <r>
    <m/>
    <s v="V300055"/>
    <s v="2024-0008"/>
    <x v="173"/>
    <n v="2"/>
    <s v="Wagon"/>
    <n v="54"/>
    <s v="37 80 4963 170-8"/>
    <x v="59"/>
    <m/>
    <m/>
    <x v="3"/>
    <x v="4"/>
    <n v="1"/>
    <m/>
    <m/>
    <n v="1"/>
    <m/>
    <m/>
    <n v="1"/>
    <x v="1"/>
    <n v="0"/>
    <d v="1899-12-30T00:00:00"/>
    <d v="1899-12-30T00:00:00"/>
    <x v="3"/>
    <m/>
    <m/>
    <m/>
    <d v="2025-12-01T00:00:00"/>
    <d v="2027-10-09T00:00:00"/>
    <n v="1114"/>
    <x v="170"/>
    <m/>
    <m/>
    <m/>
    <m/>
    <s v="with cut-off date"/>
    <d v="2026-10-29T00:00:00"/>
    <m/>
    <n v="3"/>
    <n v="0"/>
    <m/>
    <d v="2026-07-29T00:00:00"/>
    <m/>
    <m/>
    <m/>
    <m/>
    <m/>
    <m/>
    <m/>
    <m/>
    <m/>
    <m/>
    <m/>
    <m/>
    <m/>
    <m/>
    <m/>
    <m/>
    <m/>
    <m/>
    <m/>
    <d v="2026-05-29T00:00:00"/>
    <m/>
    <n v="120000"/>
    <m/>
    <m/>
    <s v="Euro"/>
    <n v="47.58"/>
    <m/>
    <m/>
    <m/>
    <m/>
    <n v="27.5"/>
    <m/>
    <m/>
    <m/>
    <m/>
    <m/>
    <m/>
    <m/>
    <m/>
    <m/>
    <m/>
    <m/>
    <m/>
    <m/>
    <m/>
    <m/>
    <m/>
    <m/>
    <m/>
    <m/>
    <m/>
    <m/>
    <m/>
  </r>
  <r>
    <m/>
    <s v="V300055"/>
    <s v="2024-0008"/>
    <x v="173"/>
    <n v="2"/>
    <s v="Wagon"/>
    <n v="30"/>
    <s v="37 80 4953 467-0"/>
    <x v="59"/>
    <m/>
    <m/>
    <x v="3"/>
    <x v="4"/>
    <n v="1"/>
    <m/>
    <m/>
    <n v="1"/>
    <m/>
    <m/>
    <n v="1"/>
    <x v="1"/>
    <n v="0"/>
    <d v="1899-12-30T00:00:00"/>
    <d v="1899-12-30T00:00:00"/>
    <x v="3"/>
    <m/>
    <m/>
    <m/>
    <d v="2024-10-30T00:00:00"/>
    <d v="2027-10-29T00:00:00"/>
    <n v="1114"/>
    <x v="169"/>
    <m/>
    <m/>
    <m/>
    <m/>
    <s v="with cut-off date"/>
    <d v="2026-10-29T00:00:00"/>
    <m/>
    <n v="3"/>
    <n v="0"/>
    <m/>
    <d v="2026-07-29T00:00:00"/>
    <m/>
    <m/>
    <m/>
    <m/>
    <m/>
    <m/>
    <m/>
    <m/>
    <m/>
    <m/>
    <m/>
    <m/>
    <m/>
    <m/>
    <m/>
    <m/>
    <m/>
    <m/>
    <m/>
    <d v="2026-05-29T00:00:00"/>
    <m/>
    <n v="120000"/>
    <m/>
    <m/>
    <s v="Euro"/>
    <n v="47.58"/>
    <m/>
    <m/>
    <m/>
    <m/>
    <n v="27.5"/>
    <m/>
    <m/>
    <m/>
    <m/>
    <m/>
    <m/>
    <m/>
    <m/>
    <m/>
    <m/>
    <m/>
    <m/>
    <m/>
    <m/>
    <m/>
    <m/>
    <m/>
    <m/>
    <m/>
    <m/>
    <m/>
    <m/>
  </r>
  <r>
    <m/>
    <s v="V300055"/>
    <s v="2024-0008"/>
    <x v="173"/>
    <n v="2"/>
    <s v="Wagon"/>
    <n v="55"/>
    <s v="37 80 4963 178-1"/>
    <x v="59"/>
    <m/>
    <m/>
    <x v="3"/>
    <x v="4"/>
    <n v="1"/>
    <m/>
    <m/>
    <n v="1"/>
    <m/>
    <m/>
    <n v="1"/>
    <x v="1"/>
    <n v="0"/>
    <d v="1899-12-30T00:00:00"/>
    <d v="1899-12-30T00:00:00"/>
    <x v="3"/>
    <m/>
    <m/>
    <m/>
    <d v="2025-12-01T00:00:00"/>
    <d v="2027-10-09T00:00:00"/>
    <n v="1114"/>
    <x v="170"/>
    <m/>
    <m/>
    <m/>
    <m/>
    <s v="with cut-off date"/>
    <d v="2026-10-29T00:00:00"/>
    <m/>
    <n v="3"/>
    <n v="0"/>
    <m/>
    <d v="2026-07-29T00:00:00"/>
    <m/>
    <m/>
    <m/>
    <m/>
    <m/>
    <m/>
    <m/>
    <m/>
    <m/>
    <m/>
    <m/>
    <m/>
    <m/>
    <m/>
    <m/>
    <m/>
    <m/>
    <m/>
    <m/>
    <d v="2026-05-29T00:00:00"/>
    <m/>
    <n v="120000"/>
    <m/>
    <m/>
    <s v="Euro"/>
    <n v="47.58"/>
    <m/>
    <m/>
    <m/>
    <m/>
    <n v="27.5"/>
    <m/>
    <m/>
    <m/>
    <m/>
    <m/>
    <m/>
    <m/>
    <m/>
    <m/>
    <m/>
    <m/>
    <m/>
    <m/>
    <m/>
    <m/>
    <m/>
    <m/>
    <m/>
    <m/>
    <m/>
    <m/>
    <m/>
  </r>
  <r>
    <m/>
    <s v="V300055"/>
    <s v="2024-0008"/>
    <x v="173"/>
    <n v="2"/>
    <s v="Wagon"/>
    <n v="57"/>
    <s v="37 80 4963 199-7"/>
    <x v="59"/>
    <m/>
    <m/>
    <x v="3"/>
    <x v="4"/>
    <n v="1"/>
    <m/>
    <m/>
    <n v="1"/>
    <m/>
    <m/>
    <n v="1"/>
    <x v="1"/>
    <n v="0"/>
    <d v="1899-12-30T00:00:00"/>
    <d v="1899-12-30T00:00:00"/>
    <x v="3"/>
    <m/>
    <m/>
    <m/>
    <d v="2025-12-01T00:00:00"/>
    <d v="2027-10-09T00:00:00"/>
    <n v="1114"/>
    <x v="170"/>
    <m/>
    <m/>
    <m/>
    <m/>
    <s v="with cut-off date"/>
    <d v="2026-10-29T00:00:00"/>
    <m/>
    <n v="3"/>
    <n v="0"/>
    <m/>
    <d v="2026-07-29T00:00:00"/>
    <m/>
    <m/>
    <m/>
    <m/>
    <m/>
    <m/>
    <m/>
    <m/>
    <m/>
    <m/>
    <m/>
    <m/>
    <m/>
    <m/>
    <m/>
    <m/>
    <m/>
    <m/>
    <m/>
    <d v="2026-05-29T00:00:00"/>
    <m/>
    <n v="120000"/>
    <m/>
    <m/>
    <s v="Euro"/>
    <n v="47.58"/>
    <m/>
    <m/>
    <m/>
    <m/>
    <n v="27.5"/>
    <m/>
    <m/>
    <m/>
    <m/>
    <m/>
    <m/>
    <m/>
    <m/>
    <m/>
    <m/>
    <m/>
    <m/>
    <m/>
    <m/>
    <m/>
    <m/>
    <m/>
    <m/>
    <m/>
    <m/>
    <m/>
    <m/>
  </r>
  <r>
    <m/>
    <s v="V300055"/>
    <s v="2024-0008"/>
    <x v="173"/>
    <n v="2"/>
    <s v="Wagon"/>
    <n v="58"/>
    <s v="37 80 4963 200-3"/>
    <x v="59"/>
    <m/>
    <m/>
    <x v="3"/>
    <x v="4"/>
    <n v="1"/>
    <m/>
    <m/>
    <n v="1"/>
    <m/>
    <m/>
    <n v="1"/>
    <x v="1"/>
    <n v="0"/>
    <d v="1899-12-30T00:00:00"/>
    <d v="1899-12-30T00:00:00"/>
    <x v="3"/>
    <m/>
    <m/>
    <m/>
    <d v="2025-12-01T00:00:00"/>
    <d v="2027-10-09T00:00:00"/>
    <n v="1114"/>
    <x v="170"/>
    <m/>
    <m/>
    <m/>
    <m/>
    <s v="with cut-off date"/>
    <d v="2026-10-29T00:00:00"/>
    <m/>
    <n v="3"/>
    <n v="0"/>
    <m/>
    <d v="2026-07-29T00:00:00"/>
    <m/>
    <m/>
    <m/>
    <m/>
    <m/>
    <m/>
    <m/>
    <m/>
    <m/>
    <m/>
    <m/>
    <m/>
    <m/>
    <m/>
    <m/>
    <m/>
    <m/>
    <m/>
    <m/>
    <d v="2026-05-29T00:00:00"/>
    <m/>
    <n v="120000"/>
    <m/>
    <m/>
    <s v="Euro"/>
    <n v="47.58"/>
    <m/>
    <m/>
    <m/>
    <m/>
    <n v="27.5"/>
    <m/>
    <m/>
    <m/>
    <m/>
    <m/>
    <m/>
    <m/>
    <m/>
    <m/>
    <m/>
    <m/>
    <m/>
    <m/>
    <m/>
    <m/>
    <m/>
    <m/>
    <m/>
    <m/>
    <m/>
    <m/>
    <m/>
  </r>
  <r>
    <m/>
    <s v="V300055"/>
    <s v="2024-0008"/>
    <x v="173"/>
    <n v="2"/>
    <s v="Wagon"/>
    <n v="34"/>
    <s v="37 80 4953 471-2"/>
    <x v="59"/>
    <m/>
    <m/>
    <x v="3"/>
    <x v="4"/>
    <n v="1"/>
    <m/>
    <m/>
    <n v="1"/>
    <m/>
    <m/>
    <n v="1"/>
    <x v="1"/>
    <n v="0"/>
    <d v="1899-12-30T00:00:00"/>
    <d v="1899-12-30T00:00:00"/>
    <x v="3"/>
    <m/>
    <m/>
    <m/>
    <d v="2024-10-30T00:00:00"/>
    <d v="2027-10-29T00:00:00"/>
    <n v="1114"/>
    <x v="169"/>
    <m/>
    <m/>
    <m/>
    <m/>
    <s v="with cut-off date"/>
    <d v="2026-10-29T00:00:00"/>
    <m/>
    <n v="3"/>
    <n v="0"/>
    <m/>
    <d v="2026-07-29T00:00:00"/>
    <m/>
    <m/>
    <m/>
    <m/>
    <m/>
    <m/>
    <m/>
    <m/>
    <m/>
    <m/>
    <m/>
    <m/>
    <m/>
    <m/>
    <m/>
    <m/>
    <m/>
    <m/>
    <m/>
    <d v="2026-05-29T00:00:00"/>
    <m/>
    <n v="120000"/>
    <m/>
    <m/>
    <s v="Euro"/>
    <n v="47.58"/>
    <m/>
    <m/>
    <m/>
    <m/>
    <n v="27.5"/>
    <m/>
    <m/>
    <m/>
    <m/>
    <m/>
    <m/>
    <m/>
    <m/>
    <m/>
    <m/>
    <m/>
    <m/>
    <m/>
    <m/>
    <m/>
    <m/>
    <m/>
    <m/>
    <m/>
    <m/>
    <m/>
    <m/>
  </r>
  <r>
    <m/>
    <s v="V300055"/>
    <s v="2024-0008"/>
    <x v="173"/>
    <n v="2"/>
    <s v="Wagon"/>
    <n v="59"/>
    <s v="37 80 4963 223-5"/>
    <x v="59"/>
    <m/>
    <m/>
    <x v="3"/>
    <x v="4"/>
    <n v="1"/>
    <m/>
    <m/>
    <n v="1"/>
    <m/>
    <m/>
    <n v="1"/>
    <x v="1"/>
    <n v="0"/>
    <d v="1899-12-30T00:00:00"/>
    <d v="1899-12-30T00:00:00"/>
    <x v="3"/>
    <m/>
    <m/>
    <m/>
    <d v="2025-12-01T00:00:00"/>
    <d v="2027-10-09T00:00:00"/>
    <n v="1114"/>
    <x v="170"/>
    <m/>
    <m/>
    <m/>
    <m/>
    <s v="with cut-off date"/>
    <d v="2026-10-29T00:00:00"/>
    <m/>
    <n v="3"/>
    <n v="0"/>
    <m/>
    <d v="2026-07-29T00:00:00"/>
    <m/>
    <m/>
    <m/>
    <m/>
    <m/>
    <m/>
    <m/>
    <m/>
    <m/>
    <m/>
    <m/>
    <m/>
    <m/>
    <m/>
    <m/>
    <m/>
    <m/>
    <m/>
    <m/>
    <d v="2026-05-29T00:00:00"/>
    <m/>
    <n v="120000"/>
    <m/>
    <m/>
    <s v="Euro"/>
    <n v="47.58"/>
    <m/>
    <m/>
    <m/>
    <m/>
    <n v="27.5"/>
    <m/>
    <m/>
    <m/>
    <m/>
    <m/>
    <m/>
    <m/>
    <m/>
    <m/>
    <m/>
    <m/>
    <m/>
    <m/>
    <m/>
    <m/>
    <m/>
    <m/>
    <m/>
    <m/>
    <m/>
    <m/>
    <m/>
  </r>
  <r>
    <m/>
    <s v="V300055"/>
    <s v="2024-0008"/>
    <x v="173"/>
    <n v="2"/>
    <s v="Wagon"/>
    <n v="60"/>
    <s v="37 80 4963 239-1"/>
    <x v="59"/>
    <m/>
    <m/>
    <x v="3"/>
    <x v="4"/>
    <n v="1"/>
    <m/>
    <m/>
    <n v="1"/>
    <m/>
    <m/>
    <n v="1"/>
    <x v="1"/>
    <n v="0"/>
    <d v="1899-12-30T00:00:00"/>
    <d v="1899-12-30T00:00:00"/>
    <x v="3"/>
    <m/>
    <m/>
    <m/>
    <d v="2025-12-01T00:00:00"/>
    <d v="2027-10-09T00:00:00"/>
    <n v="1114"/>
    <x v="170"/>
    <m/>
    <m/>
    <m/>
    <m/>
    <s v="with cut-off date"/>
    <d v="2026-10-29T00:00:00"/>
    <m/>
    <n v="3"/>
    <n v="0"/>
    <m/>
    <d v="2026-07-29T00:00:00"/>
    <m/>
    <m/>
    <m/>
    <m/>
    <m/>
    <m/>
    <m/>
    <m/>
    <m/>
    <m/>
    <m/>
    <m/>
    <m/>
    <m/>
    <m/>
    <m/>
    <m/>
    <m/>
    <m/>
    <d v="2026-05-29T00:00:00"/>
    <m/>
    <n v="120000"/>
    <m/>
    <m/>
    <s v="Euro"/>
    <n v="47.58"/>
    <m/>
    <m/>
    <m/>
    <m/>
    <n v="27.5"/>
    <m/>
    <m/>
    <m/>
    <m/>
    <m/>
    <m/>
    <m/>
    <m/>
    <m/>
    <m/>
    <m/>
    <m/>
    <m/>
    <m/>
    <m/>
    <m/>
    <m/>
    <m/>
    <m/>
    <m/>
    <m/>
    <m/>
  </r>
  <r>
    <m/>
    <s v="V300055"/>
    <s v="2024-0008"/>
    <x v="173"/>
    <n v="2"/>
    <s v="Wagon"/>
    <n v="61"/>
    <s v="37 80 4963 243-3"/>
    <x v="59"/>
    <m/>
    <m/>
    <x v="3"/>
    <x v="4"/>
    <n v="1"/>
    <m/>
    <m/>
    <n v="1"/>
    <m/>
    <m/>
    <n v="1"/>
    <x v="1"/>
    <n v="0"/>
    <d v="1899-12-30T00:00:00"/>
    <d v="1899-12-30T00:00:00"/>
    <x v="3"/>
    <m/>
    <m/>
    <m/>
    <d v="2025-12-01T00:00:00"/>
    <d v="2027-10-09T00:00:00"/>
    <n v="1114"/>
    <x v="170"/>
    <m/>
    <m/>
    <m/>
    <m/>
    <s v="with cut-off date"/>
    <d v="2026-10-29T00:00:00"/>
    <m/>
    <n v="3"/>
    <n v="0"/>
    <m/>
    <d v="2026-07-29T00:00:00"/>
    <m/>
    <m/>
    <m/>
    <m/>
    <m/>
    <m/>
    <m/>
    <m/>
    <m/>
    <m/>
    <m/>
    <m/>
    <m/>
    <m/>
    <m/>
    <m/>
    <m/>
    <m/>
    <m/>
    <d v="2026-05-29T00:00:00"/>
    <m/>
    <n v="120000"/>
    <m/>
    <m/>
    <s v="Euro"/>
    <n v="47.58"/>
    <m/>
    <m/>
    <m/>
    <m/>
    <n v="27.5"/>
    <m/>
    <m/>
    <m/>
    <m/>
    <m/>
    <m/>
    <m/>
    <m/>
    <m/>
    <m/>
    <m/>
    <m/>
    <m/>
    <m/>
    <m/>
    <m/>
    <m/>
    <m/>
    <m/>
    <m/>
    <m/>
    <m/>
  </r>
  <r>
    <m/>
    <s v="V300055"/>
    <s v="2024-0008"/>
    <x v="173"/>
    <n v="2"/>
    <s v="Wagon"/>
    <n v="56"/>
    <s v="37 80 4963 182-3"/>
    <x v="59"/>
    <m/>
    <m/>
    <x v="3"/>
    <x v="4"/>
    <n v="1"/>
    <m/>
    <m/>
    <n v="1"/>
    <m/>
    <m/>
    <n v="1"/>
    <x v="1"/>
    <n v="0"/>
    <d v="1899-12-30T00:00:00"/>
    <d v="1899-12-30T00:00:00"/>
    <x v="3"/>
    <m/>
    <m/>
    <m/>
    <d v="2025-12-01T00:00:00"/>
    <d v="2027-10-09T00:00:00"/>
    <n v="1114"/>
    <x v="170"/>
    <m/>
    <m/>
    <m/>
    <m/>
    <s v="with cut-off date"/>
    <d v="2026-10-29T00:00:00"/>
    <m/>
    <n v="3"/>
    <n v="0"/>
    <m/>
    <d v="2026-07-29T00:00:00"/>
    <m/>
    <m/>
    <m/>
    <m/>
    <m/>
    <m/>
    <m/>
    <m/>
    <m/>
    <m/>
    <m/>
    <m/>
    <m/>
    <m/>
    <m/>
    <m/>
    <m/>
    <m/>
    <m/>
    <d v="2026-05-29T00:00:00"/>
    <m/>
    <n v="120000"/>
    <m/>
    <m/>
    <s v="Euro"/>
    <n v="47.58"/>
    <m/>
    <m/>
    <m/>
    <m/>
    <n v="27.5"/>
    <m/>
    <m/>
    <m/>
    <m/>
    <m/>
    <m/>
    <m/>
    <m/>
    <m/>
    <m/>
    <m/>
    <m/>
    <m/>
    <m/>
    <m/>
    <m/>
    <m/>
    <m/>
    <m/>
    <m/>
    <m/>
    <m/>
  </r>
  <r>
    <m/>
    <s v="V300055"/>
    <s v="2024-0008"/>
    <x v="173"/>
    <n v="3"/>
    <s v="Batch"/>
    <m/>
    <m/>
    <x v="59"/>
    <s v="AUT"/>
    <s v="Middle EU - ELSE"/>
    <x v="3"/>
    <x v="4"/>
    <n v="2"/>
    <m/>
    <m/>
    <m/>
    <n v="2"/>
    <n v="0"/>
    <n v="2"/>
    <x v="3"/>
    <m/>
    <m/>
    <m/>
    <x v="3"/>
    <s v="keine autom. Verlängerung aber early nach 24 Mt/Status ändern Sept. '26"/>
    <m/>
    <m/>
    <d v="2024-11-06T00:00:00"/>
    <d v="2027-11-05T00:00:00"/>
    <n v="1114"/>
    <x v="171"/>
    <m/>
    <m/>
    <m/>
    <m/>
    <s v="with cut-off date"/>
    <d v="2026-11-03T00:00:00"/>
    <m/>
    <n v="3"/>
    <n v="0"/>
    <m/>
    <m/>
    <n v="0"/>
    <m/>
    <m/>
    <m/>
    <m/>
    <m/>
    <m/>
    <m/>
    <m/>
    <s v="B"/>
    <n v="47"/>
    <n v="1.4"/>
    <s v="DEU"/>
    <s v="Parent Guarantee"/>
    <s v="Y"/>
    <s v="N"/>
    <n v="12"/>
    <s v="3mths before end, latest 29.07.27"/>
    <m/>
    <m/>
    <m/>
    <n v="120000"/>
    <s v="N"/>
    <d v="1899-12-30T00:00:00"/>
    <s v="Euro"/>
    <n v="47.58"/>
    <n v="-20.08"/>
    <n v="0"/>
    <n v="0"/>
    <n v="-6.25709589041096"/>
    <n v="27.5"/>
    <n v="0"/>
    <n v="0"/>
    <n v="0"/>
    <n v="0.06"/>
    <n v="11.03"/>
    <n v="-14.11"/>
    <n v="-3.08"/>
    <n v="5.97"/>
    <n v="-5.97"/>
    <n v="0"/>
    <n v="30.58"/>
    <s v="0.00"/>
    <n v="30.58"/>
    <n v="1"/>
    <n v="0"/>
    <n v="30.58"/>
    <n v="30.6"/>
    <n v="240000"/>
    <n v="0"/>
    <s v="N"/>
    <n v="0"/>
    <n v="20020"/>
  </r>
  <r>
    <m/>
    <s v="V300055"/>
    <s v="2024-0008"/>
    <x v="173"/>
    <n v="3"/>
    <s v="Wagon"/>
    <n v="39"/>
    <s v="37 80 4953 402-7"/>
    <x v="59"/>
    <m/>
    <m/>
    <x v="3"/>
    <x v="4"/>
    <n v="1"/>
    <m/>
    <m/>
    <m/>
    <n v="1"/>
    <m/>
    <n v="1"/>
    <x v="1"/>
    <n v="0"/>
    <d v="1899-12-30T00:00:00"/>
    <d v="1899-12-30T00:00:00"/>
    <x v="3"/>
    <m/>
    <m/>
    <m/>
    <d v="2024-11-06T00:00:00"/>
    <d v="2027-11-05T00:00:00"/>
    <n v="1114"/>
    <x v="171"/>
    <m/>
    <m/>
    <m/>
    <m/>
    <s v="with cut-off date"/>
    <d v="2026-11-03T00:00:00"/>
    <m/>
    <n v="3"/>
    <n v="0"/>
    <m/>
    <d v="2026-08-03T00:00:00"/>
    <m/>
    <m/>
    <m/>
    <m/>
    <m/>
    <m/>
    <m/>
    <m/>
    <m/>
    <m/>
    <m/>
    <m/>
    <m/>
    <m/>
    <m/>
    <m/>
    <m/>
    <m/>
    <m/>
    <d v="2026-06-03T00:00:00"/>
    <m/>
    <n v="120000"/>
    <m/>
    <m/>
    <s v="Euro"/>
    <n v="47.58"/>
    <m/>
    <m/>
    <m/>
    <m/>
    <n v="27.5"/>
    <m/>
    <m/>
    <m/>
    <m/>
    <m/>
    <m/>
    <m/>
    <m/>
    <m/>
    <m/>
    <m/>
    <m/>
    <m/>
    <m/>
    <m/>
    <m/>
    <m/>
    <m/>
    <m/>
    <m/>
    <m/>
    <m/>
  </r>
  <r>
    <m/>
    <s v="V300055"/>
    <s v="2024-0008"/>
    <x v="173"/>
    <n v="3"/>
    <s v="Wagon"/>
    <n v="40"/>
    <s v="37 80 4953 406-8"/>
    <x v="59"/>
    <m/>
    <m/>
    <x v="3"/>
    <x v="4"/>
    <n v="1"/>
    <m/>
    <m/>
    <m/>
    <n v="1"/>
    <m/>
    <n v="1"/>
    <x v="1"/>
    <n v="0"/>
    <d v="1899-12-30T00:00:00"/>
    <d v="1899-12-30T00:00:00"/>
    <x v="3"/>
    <m/>
    <m/>
    <m/>
    <d v="2024-11-06T00:00:00"/>
    <d v="2027-11-05T00:00:00"/>
    <n v="1114"/>
    <x v="171"/>
    <m/>
    <m/>
    <m/>
    <m/>
    <s v="with cut-off date"/>
    <d v="2026-11-03T00:00:00"/>
    <m/>
    <n v="3"/>
    <n v="0"/>
    <m/>
    <d v="2026-08-03T00:00:00"/>
    <m/>
    <m/>
    <m/>
    <m/>
    <m/>
    <m/>
    <m/>
    <m/>
    <m/>
    <m/>
    <m/>
    <m/>
    <m/>
    <m/>
    <m/>
    <m/>
    <m/>
    <m/>
    <m/>
    <d v="2026-06-03T00:00:00"/>
    <m/>
    <n v="120000"/>
    <m/>
    <m/>
    <s v="Euro"/>
    <n v="47.58"/>
    <m/>
    <m/>
    <m/>
    <m/>
    <n v="27.5"/>
    <m/>
    <m/>
    <m/>
    <m/>
    <m/>
    <m/>
    <m/>
    <m/>
    <m/>
    <m/>
    <m/>
    <m/>
    <m/>
    <m/>
    <m/>
    <m/>
    <m/>
    <m/>
    <m/>
    <m/>
    <m/>
    <m/>
  </r>
  <r>
    <s v="dmo 18.02.25/ok /emo 20.02.25 / LOA ok CMI 20.06.25"/>
    <s v="V300064"/>
    <s v="2024-0041"/>
    <x v="174"/>
    <m/>
    <s v="Header"/>
    <m/>
    <m/>
    <x v="59"/>
    <s v="AUT"/>
    <s v="Middle EU - ELSE"/>
    <x v="2"/>
    <x v="2"/>
    <n v="10"/>
    <m/>
    <m/>
    <n v="0"/>
    <n v="10"/>
    <n v="0"/>
    <n v="0"/>
    <x v="3"/>
    <s v="PAYG-Abrg"/>
    <d v="2025-02-19T00:00:00"/>
    <d v="2025-06-19T00:00:00"/>
    <x v="0"/>
    <s v="Keine autom. Verlängerung"/>
    <d v="2025-02-19T00:00:00"/>
    <d v="2025-08-31T00:00:00"/>
    <m/>
    <m/>
    <n v="193"/>
    <x v="1"/>
    <m/>
    <m/>
    <m/>
    <n v="10"/>
    <s v="n.a."/>
    <m/>
    <m/>
    <n v="0"/>
    <n v="0"/>
    <m/>
    <m/>
    <n v="0"/>
    <n v="0"/>
    <n v="0"/>
    <m/>
    <m/>
    <n v="0"/>
    <m/>
    <m/>
    <n v="193"/>
    <s v="B"/>
    <n v="47"/>
    <n v="1.4"/>
    <s v="DEU"/>
    <s v="Parent Guarantee"/>
    <s v="Y"/>
    <s v="N"/>
    <n v="12"/>
    <s v="3 mnts before end, latest 31.05.25"/>
    <m/>
    <m/>
    <m/>
    <n v="140000"/>
    <s v="N"/>
    <m/>
    <s v="Euro"/>
    <n v="69.76000000000001"/>
    <n v="-17.66"/>
    <n v="0"/>
    <n v="0"/>
    <n v="0"/>
    <n v="52.10000000000001"/>
    <n v="0"/>
    <n v="0"/>
    <n v="0"/>
    <n v="0.06"/>
    <n v="10.9"/>
    <n v="-11"/>
    <n v="-0.09999999999999964"/>
    <n v="6.66"/>
    <n v="-6.66"/>
    <n v="0"/>
    <n v="52.2"/>
    <s v="0.00"/>
    <n v="52.2"/>
    <n v="1"/>
    <n v="0"/>
    <n v="52.20000000000001"/>
    <n v="52.2"/>
    <n v="1400000"/>
    <n v="0"/>
    <s v="N"/>
    <n v="0"/>
    <n v="189644"/>
  </r>
  <r>
    <m/>
    <s v="V300064"/>
    <s v="2024-0041"/>
    <x v="174"/>
    <n v="1"/>
    <s v="Batch"/>
    <m/>
    <m/>
    <x v="59"/>
    <s v="AUT"/>
    <s v="Middle EU - ELSE"/>
    <x v="2"/>
    <x v="2"/>
    <n v="10"/>
    <m/>
    <m/>
    <n v="0"/>
    <n v="10"/>
    <n v="0"/>
    <n v="0"/>
    <x v="3"/>
    <s v="PAYG-Abrg"/>
    <d v="2025-02-19T00:00:00"/>
    <d v="2025-06-19T00:00:00"/>
    <x v="0"/>
    <m/>
    <m/>
    <m/>
    <d v="2025-02-19T00:00:00"/>
    <d v="2025-08-31T00:00:00"/>
    <m/>
    <x v="172"/>
    <m/>
    <m/>
    <m/>
    <m/>
    <s v="n.a."/>
    <m/>
    <m/>
    <n v="0"/>
    <n v="0"/>
    <m/>
    <m/>
    <n v="0"/>
    <m/>
    <m/>
    <m/>
    <m/>
    <m/>
    <m/>
    <m/>
    <m/>
    <s v="B"/>
    <n v="47"/>
    <n v="1.4"/>
    <s v="DEU"/>
    <s v="Parent Guarantee"/>
    <s v="Y"/>
    <s v="N"/>
    <n v="12"/>
    <s v="3 mnts before end, latest 31.05.25"/>
    <m/>
    <m/>
    <m/>
    <n v="140000"/>
    <s v="N"/>
    <m/>
    <s v="Euro"/>
    <n v="69.76000000000001"/>
    <n v="-17.66"/>
    <n v="0"/>
    <n v="0"/>
    <n v="0"/>
    <n v="52.10000000000001"/>
    <n v="0"/>
    <n v="0"/>
    <n v="0"/>
    <n v="0.06"/>
    <n v="10.9"/>
    <n v="-11"/>
    <n v="-0.09999999999999964"/>
    <n v="6.66"/>
    <n v="-6.66"/>
    <n v="0"/>
    <n v="52.2"/>
    <s v="0.00"/>
    <n v="52.2"/>
    <n v="1"/>
    <n v="0"/>
    <n v="52.20000000000001"/>
    <n v="52.2"/>
    <n v="1400000"/>
    <n v="0"/>
    <s v="N"/>
    <n v="0"/>
    <n v="189644"/>
  </r>
  <r>
    <m/>
    <s v="V300064"/>
    <s v="2024-0041"/>
    <x v="174"/>
    <n v="1"/>
    <s v="Wagon"/>
    <n v="1"/>
    <e v="#N/A"/>
    <x v="59"/>
    <m/>
    <m/>
    <x v="2"/>
    <x v="2"/>
    <n v="1"/>
    <m/>
    <m/>
    <m/>
    <n v="1"/>
    <n v="0"/>
    <n v="0"/>
    <x v="3"/>
    <s v="PAYG-Abrg"/>
    <d v="2025-02-19T00:00:00"/>
    <d v="2025-06-19T00:00:00"/>
    <x v="0"/>
    <m/>
    <m/>
    <m/>
    <e v="#N/A"/>
    <e v="#N/A"/>
    <n v="193"/>
    <x v="1"/>
    <m/>
    <m/>
    <m/>
    <m/>
    <s v="n.a."/>
    <m/>
    <m/>
    <n v="0"/>
    <n v="0"/>
    <m/>
    <e v="#N/A"/>
    <m/>
    <m/>
    <m/>
    <m/>
    <m/>
    <m/>
    <m/>
    <m/>
    <m/>
    <m/>
    <m/>
    <m/>
    <m/>
    <m/>
    <m/>
    <m/>
    <m/>
    <m/>
    <m/>
    <m/>
    <m/>
    <n v="140000"/>
    <m/>
    <m/>
    <s v="Euro"/>
    <n v="69.76000000000001"/>
    <m/>
    <m/>
    <m/>
    <m/>
    <e v="#N/A"/>
    <m/>
    <m/>
    <m/>
    <m/>
    <m/>
    <m/>
    <m/>
    <m/>
    <m/>
    <m/>
    <m/>
    <m/>
    <m/>
    <m/>
    <m/>
    <m/>
    <m/>
    <m/>
    <m/>
    <m/>
    <m/>
    <m/>
  </r>
  <r>
    <m/>
    <s v="V300064"/>
    <s v="2024-0041"/>
    <x v="174"/>
    <n v="1"/>
    <s v="Wagon"/>
    <n v="2"/>
    <e v="#N/A"/>
    <x v="59"/>
    <m/>
    <m/>
    <x v="2"/>
    <x v="2"/>
    <n v="1"/>
    <m/>
    <m/>
    <m/>
    <n v="1"/>
    <n v="0"/>
    <n v="0"/>
    <x v="3"/>
    <s v="PAYG-Abrg"/>
    <d v="2025-02-19T00:00:00"/>
    <d v="2025-06-19T00:00:00"/>
    <x v="0"/>
    <m/>
    <m/>
    <m/>
    <e v="#N/A"/>
    <e v="#N/A"/>
    <n v="193"/>
    <x v="1"/>
    <m/>
    <m/>
    <m/>
    <m/>
    <s v="n.a."/>
    <m/>
    <m/>
    <n v="0"/>
    <n v="0"/>
    <m/>
    <e v="#N/A"/>
    <m/>
    <m/>
    <m/>
    <m/>
    <m/>
    <m/>
    <m/>
    <m/>
    <m/>
    <m/>
    <m/>
    <m/>
    <m/>
    <m/>
    <m/>
    <m/>
    <m/>
    <m/>
    <m/>
    <m/>
    <m/>
    <n v="140000"/>
    <m/>
    <m/>
    <s v="Euro"/>
    <n v="69.76000000000001"/>
    <m/>
    <m/>
    <m/>
    <m/>
    <e v="#N/A"/>
    <m/>
    <m/>
    <m/>
    <m/>
    <m/>
    <m/>
    <m/>
    <m/>
    <m/>
    <m/>
    <m/>
    <m/>
    <m/>
    <m/>
    <m/>
    <m/>
    <m/>
    <m/>
    <m/>
    <m/>
    <m/>
    <m/>
  </r>
  <r>
    <m/>
    <s v="V300064"/>
    <s v="2024-0041"/>
    <x v="174"/>
    <n v="1"/>
    <s v="Wagon"/>
    <n v="3"/>
    <e v="#N/A"/>
    <x v="59"/>
    <m/>
    <m/>
    <x v="2"/>
    <x v="2"/>
    <n v="1"/>
    <m/>
    <m/>
    <m/>
    <n v="1"/>
    <n v="0"/>
    <n v="0"/>
    <x v="3"/>
    <s v="PAYG-Abrg"/>
    <d v="2025-02-19T00:00:00"/>
    <d v="2025-06-19T00:00:00"/>
    <x v="0"/>
    <m/>
    <m/>
    <m/>
    <e v="#N/A"/>
    <e v="#N/A"/>
    <n v="193"/>
    <x v="1"/>
    <m/>
    <m/>
    <m/>
    <m/>
    <s v="n.a."/>
    <m/>
    <m/>
    <n v="0"/>
    <n v="0"/>
    <m/>
    <e v="#N/A"/>
    <m/>
    <m/>
    <m/>
    <m/>
    <m/>
    <m/>
    <m/>
    <m/>
    <m/>
    <m/>
    <m/>
    <m/>
    <m/>
    <m/>
    <m/>
    <m/>
    <m/>
    <m/>
    <m/>
    <m/>
    <m/>
    <n v="140000"/>
    <m/>
    <m/>
    <s v="Euro"/>
    <n v="69.76000000000001"/>
    <m/>
    <m/>
    <m/>
    <m/>
    <e v="#N/A"/>
    <m/>
    <m/>
    <m/>
    <m/>
    <m/>
    <m/>
    <m/>
    <m/>
    <m/>
    <m/>
    <m/>
    <m/>
    <m/>
    <m/>
    <m/>
    <m/>
    <m/>
    <m/>
    <m/>
    <m/>
    <m/>
    <m/>
  </r>
  <r>
    <m/>
    <s v="V300064"/>
    <s v="2024-0041"/>
    <x v="174"/>
    <n v="1"/>
    <s v="Wagon"/>
    <n v="4"/>
    <e v="#N/A"/>
    <x v="59"/>
    <m/>
    <m/>
    <x v="2"/>
    <x v="2"/>
    <n v="1"/>
    <m/>
    <m/>
    <m/>
    <n v="1"/>
    <n v="0"/>
    <n v="0"/>
    <x v="3"/>
    <s v="PAYG-Abrg"/>
    <d v="2025-02-19T00:00:00"/>
    <d v="2025-06-19T00:00:00"/>
    <x v="0"/>
    <m/>
    <m/>
    <m/>
    <e v="#N/A"/>
    <e v="#N/A"/>
    <n v="193"/>
    <x v="1"/>
    <m/>
    <m/>
    <m/>
    <m/>
    <s v="n.a."/>
    <m/>
    <m/>
    <n v="0"/>
    <n v="0"/>
    <m/>
    <e v="#N/A"/>
    <m/>
    <m/>
    <m/>
    <m/>
    <m/>
    <m/>
    <m/>
    <m/>
    <m/>
    <m/>
    <m/>
    <m/>
    <m/>
    <m/>
    <m/>
    <m/>
    <m/>
    <m/>
    <m/>
    <m/>
    <m/>
    <n v="140000"/>
    <m/>
    <m/>
    <s v="Euro"/>
    <n v="69.76000000000001"/>
    <m/>
    <m/>
    <m/>
    <m/>
    <e v="#N/A"/>
    <m/>
    <m/>
    <m/>
    <m/>
    <m/>
    <m/>
    <m/>
    <m/>
    <m/>
    <m/>
    <m/>
    <m/>
    <m/>
    <m/>
    <m/>
    <m/>
    <m/>
    <m/>
    <m/>
    <m/>
    <m/>
    <m/>
  </r>
  <r>
    <m/>
    <s v="V300064"/>
    <s v="2024-0041"/>
    <x v="174"/>
    <n v="1"/>
    <s v="Wagon"/>
    <n v="5"/>
    <e v="#N/A"/>
    <x v="59"/>
    <m/>
    <m/>
    <x v="2"/>
    <x v="2"/>
    <n v="1"/>
    <m/>
    <m/>
    <m/>
    <n v="1"/>
    <n v="0"/>
    <n v="0"/>
    <x v="3"/>
    <s v="PAYG-Abrg"/>
    <d v="2025-02-19T00:00:00"/>
    <d v="2025-06-19T00:00:00"/>
    <x v="0"/>
    <m/>
    <m/>
    <m/>
    <e v="#N/A"/>
    <e v="#N/A"/>
    <n v="193"/>
    <x v="1"/>
    <m/>
    <m/>
    <m/>
    <m/>
    <s v="n.a."/>
    <m/>
    <m/>
    <n v="0"/>
    <n v="0"/>
    <m/>
    <e v="#N/A"/>
    <m/>
    <m/>
    <m/>
    <m/>
    <m/>
    <m/>
    <m/>
    <m/>
    <m/>
    <m/>
    <m/>
    <m/>
    <m/>
    <m/>
    <m/>
    <m/>
    <m/>
    <m/>
    <m/>
    <m/>
    <m/>
    <n v="140000"/>
    <m/>
    <m/>
    <s v="Euro"/>
    <n v="69.76000000000001"/>
    <m/>
    <m/>
    <m/>
    <m/>
    <e v="#N/A"/>
    <m/>
    <m/>
    <m/>
    <m/>
    <m/>
    <m/>
    <m/>
    <m/>
    <m/>
    <m/>
    <m/>
    <m/>
    <m/>
    <m/>
    <m/>
    <m/>
    <m/>
    <m/>
    <m/>
    <m/>
    <m/>
    <m/>
  </r>
  <r>
    <m/>
    <s v="V300064"/>
    <s v="2024-0041"/>
    <x v="174"/>
    <n v="1"/>
    <s v="Wagon"/>
    <n v="6"/>
    <e v="#N/A"/>
    <x v="59"/>
    <m/>
    <m/>
    <x v="2"/>
    <x v="2"/>
    <n v="1"/>
    <m/>
    <m/>
    <m/>
    <n v="1"/>
    <n v="0"/>
    <n v="0"/>
    <x v="3"/>
    <s v="PAYG-Abrg"/>
    <d v="2025-02-19T00:00:00"/>
    <d v="2025-06-19T00:00:00"/>
    <x v="0"/>
    <m/>
    <m/>
    <m/>
    <e v="#N/A"/>
    <e v="#N/A"/>
    <n v="193"/>
    <x v="1"/>
    <m/>
    <m/>
    <m/>
    <m/>
    <s v="n.a."/>
    <m/>
    <m/>
    <n v="0"/>
    <n v="0"/>
    <m/>
    <e v="#N/A"/>
    <m/>
    <m/>
    <m/>
    <m/>
    <m/>
    <m/>
    <m/>
    <m/>
    <m/>
    <m/>
    <m/>
    <m/>
    <m/>
    <m/>
    <m/>
    <m/>
    <m/>
    <m/>
    <m/>
    <m/>
    <m/>
    <n v="140000"/>
    <m/>
    <m/>
    <s v="Euro"/>
    <n v="69.76000000000001"/>
    <m/>
    <m/>
    <m/>
    <m/>
    <e v="#N/A"/>
    <m/>
    <m/>
    <m/>
    <m/>
    <m/>
    <m/>
    <m/>
    <m/>
    <m/>
    <m/>
    <m/>
    <m/>
    <m/>
    <m/>
    <m/>
    <m/>
    <m/>
    <m/>
    <m/>
    <m/>
    <m/>
    <m/>
  </r>
  <r>
    <m/>
    <s v="V300064"/>
    <s v="2024-0041"/>
    <x v="174"/>
    <n v="1"/>
    <s v="Wagon"/>
    <n v="7"/>
    <e v="#N/A"/>
    <x v="59"/>
    <m/>
    <m/>
    <x v="2"/>
    <x v="2"/>
    <n v="1"/>
    <m/>
    <m/>
    <m/>
    <n v="1"/>
    <n v="0"/>
    <n v="0"/>
    <x v="3"/>
    <s v="PAYG-Abrg"/>
    <d v="2025-02-19T00:00:00"/>
    <d v="2025-06-19T00:00:00"/>
    <x v="0"/>
    <m/>
    <m/>
    <m/>
    <e v="#N/A"/>
    <e v="#N/A"/>
    <n v="193"/>
    <x v="1"/>
    <m/>
    <m/>
    <m/>
    <m/>
    <s v="n.a."/>
    <m/>
    <m/>
    <n v="0"/>
    <n v="0"/>
    <m/>
    <e v="#N/A"/>
    <m/>
    <m/>
    <m/>
    <m/>
    <m/>
    <m/>
    <m/>
    <m/>
    <m/>
    <m/>
    <m/>
    <m/>
    <m/>
    <m/>
    <m/>
    <m/>
    <m/>
    <m/>
    <m/>
    <m/>
    <m/>
    <n v="140000"/>
    <m/>
    <m/>
    <s v="Euro"/>
    <n v="69.76000000000001"/>
    <m/>
    <m/>
    <m/>
    <m/>
    <e v="#N/A"/>
    <m/>
    <m/>
    <m/>
    <m/>
    <m/>
    <m/>
    <m/>
    <m/>
    <m/>
    <m/>
    <m/>
    <m/>
    <m/>
    <m/>
    <m/>
    <m/>
    <m/>
    <m/>
    <m/>
    <m/>
    <m/>
    <m/>
  </r>
  <r>
    <m/>
    <s v="V300064"/>
    <s v="2024-0041"/>
    <x v="174"/>
    <n v="1"/>
    <s v="Wagon"/>
    <n v="8"/>
    <e v="#N/A"/>
    <x v="59"/>
    <m/>
    <m/>
    <x v="2"/>
    <x v="2"/>
    <n v="1"/>
    <m/>
    <m/>
    <m/>
    <n v="1"/>
    <n v="0"/>
    <n v="0"/>
    <x v="3"/>
    <s v="PAYG-Abrg"/>
    <d v="2025-02-19T00:00:00"/>
    <d v="2025-06-19T00:00:00"/>
    <x v="0"/>
    <m/>
    <m/>
    <m/>
    <e v="#N/A"/>
    <e v="#N/A"/>
    <n v="193"/>
    <x v="1"/>
    <m/>
    <m/>
    <m/>
    <m/>
    <s v="n.a."/>
    <m/>
    <m/>
    <n v="0"/>
    <n v="0"/>
    <m/>
    <e v="#N/A"/>
    <m/>
    <m/>
    <m/>
    <m/>
    <m/>
    <m/>
    <m/>
    <m/>
    <m/>
    <m/>
    <m/>
    <m/>
    <m/>
    <m/>
    <m/>
    <m/>
    <m/>
    <m/>
    <m/>
    <m/>
    <m/>
    <n v="140000"/>
    <m/>
    <m/>
    <s v="Euro"/>
    <n v="69.76000000000001"/>
    <m/>
    <m/>
    <m/>
    <m/>
    <e v="#N/A"/>
    <m/>
    <m/>
    <m/>
    <m/>
    <m/>
    <m/>
    <m/>
    <m/>
    <m/>
    <m/>
    <m/>
    <m/>
    <m/>
    <m/>
    <m/>
    <m/>
    <m/>
    <m/>
    <m/>
    <m/>
    <m/>
    <m/>
  </r>
  <r>
    <m/>
    <s v="V300064"/>
    <s v="2024-0041"/>
    <x v="174"/>
    <n v="1"/>
    <s v="Wagon"/>
    <n v="9"/>
    <e v="#N/A"/>
    <x v="59"/>
    <m/>
    <m/>
    <x v="2"/>
    <x v="2"/>
    <n v="1"/>
    <m/>
    <m/>
    <m/>
    <n v="1"/>
    <n v="0"/>
    <n v="0"/>
    <x v="3"/>
    <s v="PAYG-Abrg"/>
    <d v="2025-02-19T00:00:00"/>
    <d v="2025-06-19T00:00:00"/>
    <x v="0"/>
    <m/>
    <m/>
    <m/>
    <e v="#N/A"/>
    <e v="#N/A"/>
    <n v="193"/>
    <x v="1"/>
    <m/>
    <m/>
    <m/>
    <m/>
    <s v="n.a."/>
    <m/>
    <m/>
    <n v="0"/>
    <n v="0"/>
    <m/>
    <e v="#N/A"/>
    <m/>
    <m/>
    <m/>
    <m/>
    <m/>
    <m/>
    <m/>
    <m/>
    <m/>
    <m/>
    <m/>
    <m/>
    <m/>
    <m/>
    <m/>
    <m/>
    <m/>
    <m/>
    <m/>
    <m/>
    <m/>
    <n v="140000"/>
    <m/>
    <m/>
    <s v="Euro"/>
    <n v="69.76000000000001"/>
    <m/>
    <m/>
    <m/>
    <m/>
    <e v="#N/A"/>
    <m/>
    <m/>
    <m/>
    <m/>
    <m/>
    <m/>
    <m/>
    <m/>
    <m/>
    <m/>
    <m/>
    <m/>
    <m/>
    <m/>
    <m/>
    <m/>
    <m/>
    <m/>
    <m/>
    <m/>
    <m/>
    <m/>
  </r>
  <r>
    <m/>
    <s v="V300064"/>
    <s v="2024-0041"/>
    <x v="174"/>
    <n v="1"/>
    <s v="Wagon"/>
    <n v="10"/>
    <e v="#N/A"/>
    <x v="59"/>
    <m/>
    <m/>
    <x v="2"/>
    <x v="2"/>
    <n v="1"/>
    <m/>
    <m/>
    <m/>
    <n v="1"/>
    <n v="0"/>
    <n v="0"/>
    <x v="3"/>
    <s v="PAYG-Abrg"/>
    <d v="2025-02-19T00:00:00"/>
    <d v="2025-06-19T00:00:00"/>
    <x v="0"/>
    <m/>
    <m/>
    <m/>
    <e v="#N/A"/>
    <e v="#N/A"/>
    <n v="193"/>
    <x v="1"/>
    <m/>
    <m/>
    <m/>
    <m/>
    <s v="n.a."/>
    <m/>
    <m/>
    <n v="0"/>
    <n v="0"/>
    <m/>
    <e v="#N/A"/>
    <m/>
    <m/>
    <m/>
    <m/>
    <m/>
    <m/>
    <m/>
    <m/>
    <m/>
    <m/>
    <m/>
    <m/>
    <m/>
    <m/>
    <m/>
    <m/>
    <m/>
    <m/>
    <m/>
    <m/>
    <m/>
    <n v="140000"/>
    <m/>
    <m/>
    <s v="Euro"/>
    <n v="69.76000000000001"/>
    <m/>
    <m/>
    <m/>
    <m/>
    <e v="#N/A"/>
    <m/>
    <m/>
    <m/>
    <m/>
    <m/>
    <m/>
    <m/>
    <m/>
    <m/>
    <m/>
    <m/>
    <m/>
    <m/>
    <m/>
    <m/>
    <m/>
    <m/>
    <m/>
    <m/>
    <m/>
    <m/>
    <m/>
  </r>
  <r>
    <s v="dmo 01.10.25"/>
    <s v="V300080"/>
    <s v="2025-0014"/>
    <x v="175"/>
    <m/>
    <s v="Header"/>
    <m/>
    <m/>
    <x v="59"/>
    <s v="AUT"/>
    <s v="Middle EU - DEU"/>
    <x v="3"/>
    <x v="4"/>
    <n v="20"/>
    <m/>
    <m/>
    <n v="0"/>
    <n v="20"/>
    <n v="0"/>
    <n v="20"/>
    <x v="3"/>
    <m/>
    <m/>
    <m/>
    <x v="3"/>
    <s v="keine automatische Verlängerung"/>
    <d v="2025-10-01T00:00:00"/>
    <d v="2027-09-30T00:00:00"/>
    <m/>
    <m/>
    <n v="729"/>
    <x v="46"/>
    <m/>
    <m/>
    <m/>
    <m/>
    <s v="n.a."/>
    <m/>
    <m/>
    <n v="0"/>
    <n v="3"/>
    <m/>
    <m/>
    <m/>
    <m/>
    <m/>
    <n v="30"/>
    <m/>
    <m/>
    <s v="annually"/>
    <d v="2026-10-01T00:00:00"/>
    <n v="729"/>
    <s v="B"/>
    <n v="47"/>
    <n v="0"/>
    <s v="DEU"/>
    <s v="Parent Guarantee"/>
    <s v="N"/>
    <s v="N"/>
    <m/>
    <s v="3 months before end, latest 31.07.27"/>
    <m/>
    <m/>
    <s v="Not Started"/>
    <n v="140000"/>
    <s v="N"/>
    <m/>
    <s v="Euro"/>
    <n v="50.95"/>
    <n v="-24.95"/>
    <m/>
    <m/>
    <m/>
    <n v="26"/>
    <m/>
    <m/>
    <m/>
    <n v="0.06"/>
    <n v="12.87"/>
    <n v="-18.29"/>
    <n v="-5.42"/>
    <n v="6.66"/>
    <n v="-6.66"/>
    <n v="0"/>
    <n v="31.42"/>
    <s v="0.00"/>
    <n v="31.42"/>
    <n v="1"/>
    <n v="0"/>
    <n v="31.42"/>
    <n v="63.03"/>
    <n v="2800000"/>
    <n v="0"/>
    <s v="N"/>
    <n v="0"/>
    <n v="189280"/>
  </r>
  <r>
    <m/>
    <s v="V300080"/>
    <s v="2025-0014"/>
    <x v="175"/>
    <n v="1"/>
    <s v="Batch"/>
    <m/>
    <m/>
    <x v="59"/>
    <s v="AUT"/>
    <s v="Middle EU - DEU"/>
    <x v="3"/>
    <x v="4"/>
    <n v="18"/>
    <m/>
    <m/>
    <n v="0"/>
    <n v="18"/>
    <n v="0"/>
    <n v="18"/>
    <x v="3"/>
    <m/>
    <m/>
    <m/>
    <x v="3"/>
    <m/>
    <m/>
    <m/>
    <d v="2025-10-01T00:00:00"/>
    <d v="2027-09-30T00:00:00"/>
    <m/>
    <x v="46"/>
    <m/>
    <m/>
    <m/>
    <m/>
    <s v="n.a."/>
    <m/>
    <m/>
    <n v="0"/>
    <n v="3"/>
    <m/>
    <m/>
    <m/>
    <m/>
    <m/>
    <m/>
    <m/>
    <m/>
    <m/>
    <m/>
    <m/>
    <s v="B"/>
    <n v="47"/>
    <n v="0"/>
    <s v="DEU"/>
    <s v="Parent Guarantee"/>
    <s v="N"/>
    <s v="N"/>
    <m/>
    <s v="3 months before end, latest 31.07.27"/>
    <m/>
    <m/>
    <m/>
    <n v="140000"/>
    <s v="N"/>
    <m/>
    <s v="Euro"/>
    <n v="50.95"/>
    <n v="-24.95"/>
    <m/>
    <m/>
    <m/>
    <n v="26"/>
    <m/>
    <m/>
    <m/>
    <n v="0.06"/>
    <n v="12.87"/>
    <n v="-18.29"/>
    <n v="-5.42"/>
    <n v="6.66"/>
    <n v="-6.66"/>
    <n v="0"/>
    <n v="31.42"/>
    <s v="0.00"/>
    <n v="31.42"/>
    <n v="1"/>
    <n v="0"/>
    <n v="31.42"/>
    <n v="63.03"/>
    <n v="2520000"/>
    <n v="0"/>
    <s v="N"/>
    <n v="0"/>
    <n v="170352"/>
  </r>
  <r>
    <m/>
    <s v="V300080"/>
    <s v="2025-0014"/>
    <x v="175"/>
    <n v="1"/>
    <s v="Wagon"/>
    <n v="1"/>
    <s v="37 80 4953 365-6"/>
    <x v="59"/>
    <m/>
    <m/>
    <x v="3"/>
    <x v="4"/>
    <n v="1"/>
    <m/>
    <m/>
    <m/>
    <n v="1"/>
    <m/>
    <n v="1"/>
    <x v="1"/>
    <m/>
    <m/>
    <m/>
    <x v="3"/>
    <m/>
    <m/>
    <m/>
    <d v="2025-10-01T00:00:00"/>
    <d v="2027-09-30T00:00:00"/>
    <n v="729"/>
    <x v="46"/>
    <m/>
    <m/>
    <m/>
    <m/>
    <s v="n.a."/>
    <m/>
    <m/>
    <n v="0"/>
    <n v="3"/>
    <m/>
    <d v="2027-06-30T00:00:00"/>
    <m/>
    <m/>
    <m/>
    <m/>
    <m/>
    <m/>
    <m/>
    <m/>
    <n v="729"/>
    <m/>
    <m/>
    <m/>
    <m/>
    <m/>
    <m/>
    <m/>
    <m/>
    <m/>
    <m/>
    <d v="2027-04-30T00:00:00"/>
    <m/>
    <n v="140000"/>
    <m/>
    <m/>
    <s v="Euro"/>
    <n v="50.95"/>
    <m/>
    <m/>
    <m/>
    <m/>
    <n v="26"/>
    <m/>
    <m/>
    <m/>
    <m/>
    <m/>
    <m/>
    <m/>
    <m/>
    <m/>
    <m/>
    <m/>
    <m/>
    <m/>
    <m/>
    <m/>
    <m/>
    <m/>
    <m/>
    <m/>
    <m/>
    <m/>
    <m/>
  </r>
  <r>
    <m/>
    <s v="V300080"/>
    <s v="2025-0014"/>
    <x v="175"/>
    <n v="1"/>
    <s v="Wagon"/>
    <n v="2"/>
    <s v="37 80 4953 370-6"/>
    <x v="59"/>
    <m/>
    <m/>
    <x v="3"/>
    <x v="4"/>
    <n v="1"/>
    <m/>
    <m/>
    <m/>
    <n v="1"/>
    <m/>
    <n v="1"/>
    <x v="1"/>
    <m/>
    <m/>
    <m/>
    <x v="3"/>
    <m/>
    <m/>
    <m/>
    <d v="2025-10-01T00:00:00"/>
    <d v="2027-09-30T00:00:00"/>
    <n v="729"/>
    <x v="46"/>
    <m/>
    <m/>
    <m/>
    <m/>
    <s v="n.a."/>
    <m/>
    <m/>
    <n v="0"/>
    <n v="3"/>
    <m/>
    <d v="2027-06-30T00:00:00"/>
    <m/>
    <m/>
    <m/>
    <m/>
    <m/>
    <m/>
    <m/>
    <m/>
    <n v="729"/>
    <m/>
    <m/>
    <m/>
    <m/>
    <m/>
    <m/>
    <m/>
    <m/>
    <m/>
    <m/>
    <d v="2027-04-30T00:00:00"/>
    <m/>
    <n v="140000"/>
    <m/>
    <m/>
    <s v="Euro"/>
    <n v="50.95"/>
    <m/>
    <m/>
    <m/>
    <m/>
    <n v="26"/>
    <m/>
    <m/>
    <m/>
    <m/>
    <m/>
    <m/>
    <m/>
    <m/>
    <m/>
    <m/>
    <m/>
    <m/>
    <m/>
    <m/>
    <m/>
    <m/>
    <m/>
    <m/>
    <m/>
    <m/>
    <m/>
    <m/>
  </r>
  <r>
    <m/>
    <s v="V300080"/>
    <s v="2025-0014"/>
    <x v="175"/>
    <n v="1"/>
    <s v="Wagon"/>
    <n v="3"/>
    <s v="37 80 4953 371-4"/>
    <x v="59"/>
    <m/>
    <m/>
    <x v="3"/>
    <x v="4"/>
    <n v="1"/>
    <m/>
    <m/>
    <m/>
    <n v="1"/>
    <m/>
    <n v="1"/>
    <x v="1"/>
    <m/>
    <m/>
    <m/>
    <x v="3"/>
    <m/>
    <m/>
    <m/>
    <d v="2025-10-01T00:00:00"/>
    <d v="2027-09-30T00:00:00"/>
    <n v="729"/>
    <x v="46"/>
    <m/>
    <m/>
    <m/>
    <m/>
    <s v="n.a."/>
    <m/>
    <m/>
    <n v="0"/>
    <n v="3"/>
    <m/>
    <d v="2027-06-30T00:00:00"/>
    <m/>
    <m/>
    <m/>
    <m/>
    <m/>
    <m/>
    <m/>
    <m/>
    <n v="729"/>
    <m/>
    <m/>
    <m/>
    <m/>
    <m/>
    <m/>
    <m/>
    <m/>
    <m/>
    <m/>
    <d v="2027-04-30T00:00:00"/>
    <m/>
    <n v="140000"/>
    <m/>
    <m/>
    <s v="Euro"/>
    <n v="50.95"/>
    <m/>
    <m/>
    <m/>
    <m/>
    <n v="26"/>
    <m/>
    <m/>
    <m/>
    <m/>
    <m/>
    <m/>
    <m/>
    <m/>
    <m/>
    <m/>
    <m/>
    <m/>
    <m/>
    <m/>
    <m/>
    <m/>
    <m/>
    <m/>
    <m/>
    <m/>
    <m/>
    <m/>
  </r>
  <r>
    <m/>
    <s v="V300080"/>
    <s v="2025-0014"/>
    <x v="175"/>
    <n v="1"/>
    <s v="Wagon"/>
    <n v="4"/>
    <s v="37 80 4953 373-0"/>
    <x v="59"/>
    <m/>
    <m/>
    <x v="3"/>
    <x v="4"/>
    <n v="1"/>
    <m/>
    <m/>
    <m/>
    <n v="1"/>
    <m/>
    <n v="1"/>
    <x v="1"/>
    <m/>
    <m/>
    <m/>
    <x v="3"/>
    <m/>
    <m/>
    <m/>
    <d v="2025-10-01T00:00:00"/>
    <d v="2027-09-30T00:00:00"/>
    <n v="729"/>
    <x v="46"/>
    <m/>
    <m/>
    <m/>
    <m/>
    <s v="n.a."/>
    <m/>
    <m/>
    <n v="0"/>
    <n v="3"/>
    <m/>
    <d v="2027-06-30T00:00:00"/>
    <m/>
    <m/>
    <m/>
    <m/>
    <m/>
    <m/>
    <m/>
    <m/>
    <n v="729"/>
    <m/>
    <m/>
    <m/>
    <m/>
    <m/>
    <m/>
    <m/>
    <m/>
    <m/>
    <m/>
    <d v="2027-04-30T00:00:00"/>
    <m/>
    <n v="140000"/>
    <m/>
    <m/>
    <s v="Euro"/>
    <n v="50.95"/>
    <m/>
    <m/>
    <m/>
    <m/>
    <n v="26"/>
    <m/>
    <m/>
    <m/>
    <m/>
    <m/>
    <m/>
    <m/>
    <m/>
    <m/>
    <m/>
    <m/>
    <m/>
    <m/>
    <m/>
    <m/>
    <m/>
    <m/>
    <m/>
    <m/>
    <m/>
    <m/>
    <m/>
  </r>
  <r>
    <m/>
    <s v="V300080"/>
    <s v="2025-0014"/>
    <x v="175"/>
    <n v="1"/>
    <s v="Wagon"/>
    <n v="5"/>
    <s v="37 80 4953 379-7"/>
    <x v="59"/>
    <m/>
    <m/>
    <x v="3"/>
    <x v="4"/>
    <n v="1"/>
    <m/>
    <m/>
    <m/>
    <n v="1"/>
    <m/>
    <n v="1"/>
    <x v="1"/>
    <m/>
    <m/>
    <m/>
    <x v="3"/>
    <m/>
    <m/>
    <m/>
    <d v="2025-10-01T00:00:00"/>
    <d v="2027-09-30T00:00:00"/>
    <n v="729"/>
    <x v="46"/>
    <m/>
    <m/>
    <m/>
    <m/>
    <s v="n.a."/>
    <m/>
    <m/>
    <n v="0"/>
    <n v="3"/>
    <m/>
    <d v="2027-06-30T00:00:00"/>
    <m/>
    <m/>
    <m/>
    <m/>
    <m/>
    <m/>
    <m/>
    <m/>
    <n v="729"/>
    <m/>
    <m/>
    <m/>
    <m/>
    <m/>
    <m/>
    <m/>
    <m/>
    <m/>
    <m/>
    <d v="2027-04-30T00:00:00"/>
    <m/>
    <n v="140000"/>
    <m/>
    <m/>
    <s v="Euro"/>
    <n v="50.95"/>
    <m/>
    <m/>
    <m/>
    <m/>
    <n v="26"/>
    <m/>
    <m/>
    <m/>
    <m/>
    <m/>
    <m/>
    <m/>
    <m/>
    <m/>
    <m/>
    <m/>
    <m/>
    <m/>
    <m/>
    <m/>
    <m/>
    <m/>
    <m/>
    <m/>
    <m/>
    <m/>
    <m/>
  </r>
  <r>
    <m/>
    <s v="V300080"/>
    <s v="2025-0014"/>
    <x v="175"/>
    <n v="1"/>
    <s v="Wagon"/>
    <n v="6"/>
    <s v="37 80 4953 381-3"/>
    <x v="59"/>
    <m/>
    <m/>
    <x v="3"/>
    <x v="4"/>
    <n v="1"/>
    <m/>
    <m/>
    <m/>
    <n v="1"/>
    <m/>
    <n v="1"/>
    <x v="1"/>
    <m/>
    <m/>
    <m/>
    <x v="3"/>
    <m/>
    <m/>
    <m/>
    <d v="2025-10-01T00:00:00"/>
    <d v="2027-09-30T00:00:00"/>
    <n v="729"/>
    <x v="46"/>
    <m/>
    <m/>
    <m/>
    <m/>
    <s v="n.a."/>
    <m/>
    <m/>
    <n v="0"/>
    <n v="3"/>
    <m/>
    <d v="2027-06-30T00:00:00"/>
    <m/>
    <m/>
    <m/>
    <m/>
    <m/>
    <m/>
    <m/>
    <m/>
    <n v="729"/>
    <m/>
    <m/>
    <m/>
    <m/>
    <m/>
    <m/>
    <m/>
    <m/>
    <m/>
    <m/>
    <d v="2027-04-30T00:00:00"/>
    <m/>
    <n v="140000"/>
    <m/>
    <m/>
    <s v="Euro"/>
    <n v="50.95"/>
    <m/>
    <m/>
    <m/>
    <m/>
    <n v="26"/>
    <m/>
    <m/>
    <m/>
    <m/>
    <m/>
    <m/>
    <m/>
    <m/>
    <m/>
    <m/>
    <m/>
    <m/>
    <m/>
    <m/>
    <m/>
    <m/>
    <m/>
    <m/>
    <m/>
    <m/>
    <m/>
    <m/>
  </r>
  <r>
    <m/>
    <s v="V300080"/>
    <s v="2025-0014"/>
    <x v="175"/>
    <n v="1"/>
    <s v="Wagon"/>
    <n v="7"/>
    <s v="37 80 4953 383-9"/>
    <x v="59"/>
    <m/>
    <m/>
    <x v="3"/>
    <x v="4"/>
    <n v="1"/>
    <m/>
    <m/>
    <m/>
    <n v="1"/>
    <m/>
    <n v="1"/>
    <x v="1"/>
    <m/>
    <m/>
    <m/>
    <x v="3"/>
    <m/>
    <m/>
    <m/>
    <d v="2025-10-01T00:00:00"/>
    <d v="2027-09-30T00:00:00"/>
    <n v="729"/>
    <x v="46"/>
    <m/>
    <m/>
    <m/>
    <m/>
    <s v="n.a."/>
    <m/>
    <m/>
    <n v="0"/>
    <n v="3"/>
    <m/>
    <d v="2027-06-30T00:00:00"/>
    <m/>
    <m/>
    <m/>
    <m/>
    <m/>
    <m/>
    <m/>
    <m/>
    <n v="729"/>
    <m/>
    <m/>
    <m/>
    <m/>
    <m/>
    <m/>
    <m/>
    <m/>
    <m/>
    <m/>
    <d v="2027-04-30T00:00:00"/>
    <m/>
    <n v="140000"/>
    <m/>
    <m/>
    <s v="Euro"/>
    <n v="50.95"/>
    <m/>
    <m/>
    <m/>
    <m/>
    <n v="26"/>
    <m/>
    <m/>
    <m/>
    <m/>
    <m/>
    <m/>
    <m/>
    <m/>
    <m/>
    <m/>
    <m/>
    <m/>
    <m/>
    <m/>
    <m/>
    <m/>
    <m/>
    <m/>
    <m/>
    <m/>
    <m/>
    <m/>
  </r>
  <r>
    <m/>
    <s v="V300080"/>
    <s v="2025-0014"/>
    <x v="175"/>
    <n v="1"/>
    <s v="Wagon"/>
    <n v="8"/>
    <s v="37 80 4953 386-2"/>
    <x v="59"/>
    <m/>
    <m/>
    <x v="3"/>
    <x v="4"/>
    <n v="1"/>
    <m/>
    <m/>
    <m/>
    <n v="1"/>
    <m/>
    <n v="1"/>
    <x v="1"/>
    <m/>
    <m/>
    <m/>
    <x v="3"/>
    <m/>
    <m/>
    <m/>
    <d v="2025-10-01T00:00:00"/>
    <d v="2027-09-30T00:00:00"/>
    <n v="729"/>
    <x v="46"/>
    <m/>
    <m/>
    <m/>
    <m/>
    <s v="n.a."/>
    <m/>
    <m/>
    <n v="0"/>
    <n v="3"/>
    <m/>
    <d v="2027-06-30T00:00:00"/>
    <m/>
    <m/>
    <m/>
    <m/>
    <m/>
    <m/>
    <m/>
    <m/>
    <n v="729"/>
    <m/>
    <m/>
    <m/>
    <m/>
    <m/>
    <m/>
    <m/>
    <m/>
    <m/>
    <m/>
    <d v="2027-04-30T00:00:00"/>
    <m/>
    <n v="140000"/>
    <m/>
    <m/>
    <s v="Euro"/>
    <n v="50.95"/>
    <m/>
    <m/>
    <m/>
    <m/>
    <n v="26"/>
    <m/>
    <m/>
    <m/>
    <m/>
    <m/>
    <m/>
    <m/>
    <m/>
    <m/>
    <m/>
    <m/>
    <m/>
    <m/>
    <m/>
    <m/>
    <m/>
    <m/>
    <m/>
    <m/>
    <m/>
    <m/>
    <m/>
  </r>
  <r>
    <m/>
    <s v="V300080"/>
    <s v="2025-0014"/>
    <x v="175"/>
    <n v="1"/>
    <s v="Wagon"/>
    <n v="9"/>
    <s v="37 80 4953 387-0"/>
    <x v="59"/>
    <m/>
    <m/>
    <x v="3"/>
    <x v="4"/>
    <n v="1"/>
    <m/>
    <m/>
    <m/>
    <n v="1"/>
    <m/>
    <n v="1"/>
    <x v="1"/>
    <m/>
    <m/>
    <m/>
    <x v="3"/>
    <m/>
    <m/>
    <m/>
    <d v="2025-10-01T00:00:00"/>
    <d v="2027-09-30T00:00:00"/>
    <n v="729"/>
    <x v="46"/>
    <m/>
    <m/>
    <m/>
    <m/>
    <s v="n.a."/>
    <m/>
    <m/>
    <n v="0"/>
    <n v="3"/>
    <m/>
    <d v="2027-06-30T00:00:00"/>
    <m/>
    <m/>
    <m/>
    <m/>
    <m/>
    <m/>
    <m/>
    <m/>
    <n v="729"/>
    <m/>
    <m/>
    <m/>
    <m/>
    <m/>
    <m/>
    <m/>
    <m/>
    <m/>
    <m/>
    <d v="2027-04-30T00:00:00"/>
    <m/>
    <n v="140000"/>
    <m/>
    <m/>
    <s v="Euro"/>
    <n v="50.95"/>
    <m/>
    <m/>
    <m/>
    <m/>
    <n v="26"/>
    <m/>
    <m/>
    <m/>
    <m/>
    <m/>
    <m/>
    <m/>
    <m/>
    <m/>
    <m/>
    <m/>
    <m/>
    <m/>
    <m/>
    <m/>
    <m/>
    <m/>
    <m/>
    <m/>
    <m/>
    <m/>
    <m/>
  </r>
  <r>
    <m/>
    <s v="V300080"/>
    <s v="2025-0014"/>
    <x v="175"/>
    <n v="1"/>
    <s v="Wagon"/>
    <n v="10"/>
    <s v="37 80 4953 396-1"/>
    <x v="59"/>
    <m/>
    <m/>
    <x v="3"/>
    <x v="4"/>
    <n v="1"/>
    <m/>
    <m/>
    <m/>
    <n v="1"/>
    <m/>
    <n v="1"/>
    <x v="1"/>
    <m/>
    <m/>
    <m/>
    <x v="3"/>
    <m/>
    <m/>
    <m/>
    <d v="2025-10-01T00:00:00"/>
    <d v="2027-09-30T00:00:00"/>
    <n v="729"/>
    <x v="46"/>
    <m/>
    <m/>
    <m/>
    <m/>
    <s v="n.a."/>
    <m/>
    <m/>
    <n v="0"/>
    <n v="3"/>
    <m/>
    <d v="2027-06-30T00:00:00"/>
    <m/>
    <m/>
    <m/>
    <m/>
    <m/>
    <m/>
    <m/>
    <m/>
    <n v="729"/>
    <m/>
    <m/>
    <m/>
    <m/>
    <m/>
    <m/>
    <m/>
    <m/>
    <m/>
    <m/>
    <d v="2027-04-30T00:00:00"/>
    <m/>
    <n v="140000"/>
    <m/>
    <m/>
    <s v="Euro"/>
    <n v="50.95"/>
    <m/>
    <m/>
    <m/>
    <m/>
    <n v="26"/>
    <m/>
    <m/>
    <m/>
    <m/>
    <m/>
    <m/>
    <m/>
    <m/>
    <m/>
    <m/>
    <m/>
    <m/>
    <m/>
    <m/>
    <m/>
    <m/>
    <m/>
    <m/>
    <m/>
    <m/>
    <m/>
    <m/>
  </r>
  <r>
    <m/>
    <s v="V300080"/>
    <s v="2025-0014"/>
    <x v="175"/>
    <n v="1"/>
    <s v="Wagon"/>
    <n v="11"/>
    <s v="37 80 4953 398-7"/>
    <x v="59"/>
    <m/>
    <m/>
    <x v="3"/>
    <x v="4"/>
    <n v="1"/>
    <m/>
    <m/>
    <m/>
    <n v="1"/>
    <m/>
    <n v="1"/>
    <x v="1"/>
    <m/>
    <m/>
    <m/>
    <x v="3"/>
    <m/>
    <m/>
    <m/>
    <d v="2025-10-01T00:00:00"/>
    <d v="2027-09-30T00:00:00"/>
    <n v="729"/>
    <x v="46"/>
    <m/>
    <m/>
    <m/>
    <m/>
    <s v="n.a."/>
    <m/>
    <m/>
    <n v="0"/>
    <n v="3"/>
    <m/>
    <d v="2027-06-30T00:00:00"/>
    <m/>
    <m/>
    <m/>
    <m/>
    <m/>
    <m/>
    <m/>
    <m/>
    <n v="729"/>
    <m/>
    <m/>
    <m/>
    <m/>
    <m/>
    <m/>
    <m/>
    <m/>
    <m/>
    <m/>
    <d v="2027-04-30T00:00:00"/>
    <m/>
    <n v="140000"/>
    <m/>
    <m/>
    <s v="Euro"/>
    <n v="50.95"/>
    <m/>
    <m/>
    <m/>
    <m/>
    <n v="26"/>
    <m/>
    <m/>
    <m/>
    <m/>
    <m/>
    <m/>
    <m/>
    <m/>
    <m/>
    <m/>
    <m/>
    <m/>
    <m/>
    <m/>
    <m/>
    <m/>
    <m/>
    <m/>
    <m/>
    <m/>
    <m/>
    <m/>
  </r>
  <r>
    <m/>
    <s v="V300080"/>
    <s v="2025-0014"/>
    <x v="175"/>
    <n v="1"/>
    <s v="Wagon"/>
    <n v="12"/>
    <s v="37 80 4953 399-5"/>
    <x v="59"/>
    <m/>
    <m/>
    <x v="3"/>
    <x v="4"/>
    <n v="1"/>
    <m/>
    <m/>
    <m/>
    <n v="1"/>
    <m/>
    <n v="1"/>
    <x v="1"/>
    <m/>
    <m/>
    <m/>
    <x v="3"/>
    <m/>
    <m/>
    <m/>
    <d v="2025-10-01T00:00:00"/>
    <d v="2027-09-30T00:00:00"/>
    <n v="729"/>
    <x v="46"/>
    <m/>
    <m/>
    <m/>
    <m/>
    <s v="n.a."/>
    <m/>
    <m/>
    <n v="0"/>
    <n v="3"/>
    <m/>
    <d v="2027-06-30T00:00:00"/>
    <m/>
    <m/>
    <m/>
    <m/>
    <m/>
    <m/>
    <m/>
    <m/>
    <n v="729"/>
    <m/>
    <m/>
    <m/>
    <m/>
    <m/>
    <m/>
    <m/>
    <m/>
    <m/>
    <m/>
    <d v="2027-04-30T00:00:00"/>
    <m/>
    <n v="140000"/>
    <m/>
    <m/>
    <s v="Euro"/>
    <n v="50.95"/>
    <m/>
    <m/>
    <m/>
    <m/>
    <n v="26"/>
    <m/>
    <m/>
    <m/>
    <m/>
    <m/>
    <m/>
    <m/>
    <m/>
    <m/>
    <m/>
    <m/>
    <m/>
    <m/>
    <m/>
    <m/>
    <m/>
    <m/>
    <m/>
    <m/>
    <m/>
    <m/>
    <m/>
  </r>
  <r>
    <m/>
    <s v="V300080"/>
    <s v="2025-0014"/>
    <x v="175"/>
    <n v="1"/>
    <s v="Wagon"/>
    <n v="13"/>
    <s v="37 80 4953 407-6"/>
    <x v="59"/>
    <m/>
    <m/>
    <x v="3"/>
    <x v="4"/>
    <n v="1"/>
    <m/>
    <m/>
    <m/>
    <n v="1"/>
    <m/>
    <n v="1"/>
    <x v="1"/>
    <m/>
    <m/>
    <m/>
    <x v="3"/>
    <m/>
    <m/>
    <m/>
    <d v="2025-10-01T00:00:00"/>
    <d v="2027-09-30T00:00:00"/>
    <n v="729"/>
    <x v="46"/>
    <m/>
    <m/>
    <m/>
    <m/>
    <s v="n.a."/>
    <m/>
    <m/>
    <n v="0"/>
    <n v="3"/>
    <m/>
    <d v="2027-06-30T00:00:00"/>
    <m/>
    <m/>
    <m/>
    <m/>
    <m/>
    <m/>
    <m/>
    <m/>
    <n v="729"/>
    <m/>
    <m/>
    <m/>
    <m/>
    <m/>
    <m/>
    <m/>
    <m/>
    <m/>
    <m/>
    <d v="2027-04-30T00:00:00"/>
    <m/>
    <n v="140000"/>
    <m/>
    <m/>
    <s v="Euro"/>
    <n v="50.95"/>
    <m/>
    <m/>
    <m/>
    <m/>
    <n v="26"/>
    <m/>
    <m/>
    <m/>
    <m/>
    <m/>
    <m/>
    <m/>
    <m/>
    <m/>
    <m/>
    <m/>
    <m/>
    <m/>
    <m/>
    <m/>
    <m/>
    <m/>
    <m/>
    <m/>
    <m/>
    <m/>
    <m/>
  </r>
  <r>
    <m/>
    <s v="V300080"/>
    <s v="2025-0014"/>
    <x v="175"/>
    <n v="1"/>
    <s v="Wagon"/>
    <n v="14"/>
    <s v="37 80 4963 213-6"/>
    <x v="59"/>
    <m/>
    <m/>
    <x v="3"/>
    <x v="4"/>
    <n v="1"/>
    <m/>
    <m/>
    <m/>
    <n v="1"/>
    <m/>
    <n v="1"/>
    <x v="1"/>
    <m/>
    <m/>
    <m/>
    <x v="3"/>
    <m/>
    <m/>
    <m/>
    <d v="2025-10-01T00:00:00"/>
    <d v="2027-09-30T00:00:00"/>
    <n v="729"/>
    <x v="46"/>
    <m/>
    <m/>
    <m/>
    <m/>
    <s v="n.a."/>
    <m/>
    <m/>
    <n v="0"/>
    <n v="3"/>
    <m/>
    <d v="2027-06-30T00:00:00"/>
    <m/>
    <m/>
    <m/>
    <m/>
    <m/>
    <m/>
    <m/>
    <m/>
    <n v="729"/>
    <m/>
    <m/>
    <m/>
    <m/>
    <m/>
    <m/>
    <m/>
    <m/>
    <m/>
    <m/>
    <d v="2027-04-30T00:00:00"/>
    <m/>
    <n v="140000"/>
    <m/>
    <m/>
    <s v="Euro"/>
    <n v="50.95"/>
    <m/>
    <m/>
    <m/>
    <m/>
    <n v="26"/>
    <m/>
    <m/>
    <m/>
    <m/>
    <m/>
    <m/>
    <m/>
    <m/>
    <m/>
    <m/>
    <m/>
    <m/>
    <m/>
    <m/>
    <m/>
    <m/>
    <m/>
    <m/>
    <m/>
    <m/>
    <m/>
    <m/>
  </r>
  <r>
    <m/>
    <s v="V300080"/>
    <s v="2025-0014"/>
    <x v="175"/>
    <n v="1"/>
    <s v="Wagon"/>
    <n v="15"/>
    <s v="37 80 4963 214-4"/>
    <x v="59"/>
    <m/>
    <m/>
    <x v="3"/>
    <x v="4"/>
    <n v="1"/>
    <m/>
    <m/>
    <m/>
    <n v="1"/>
    <m/>
    <n v="1"/>
    <x v="1"/>
    <m/>
    <m/>
    <m/>
    <x v="3"/>
    <m/>
    <m/>
    <m/>
    <d v="2025-10-01T00:00:00"/>
    <d v="2027-09-30T00:00:00"/>
    <n v="729"/>
    <x v="46"/>
    <m/>
    <m/>
    <m/>
    <m/>
    <s v="n.a."/>
    <m/>
    <m/>
    <n v="0"/>
    <n v="3"/>
    <m/>
    <d v="2027-06-30T00:00:00"/>
    <m/>
    <m/>
    <m/>
    <m/>
    <m/>
    <m/>
    <m/>
    <m/>
    <n v="729"/>
    <m/>
    <m/>
    <m/>
    <m/>
    <m/>
    <m/>
    <m/>
    <m/>
    <m/>
    <m/>
    <d v="2027-04-30T00:00:00"/>
    <m/>
    <n v="140000"/>
    <m/>
    <m/>
    <s v="Euro"/>
    <n v="50.95"/>
    <m/>
    <m/>
    <m/>
    <m/>
    <n v="26"/>
    <m/>
    <m/>
    <m/>
    <m/>
    <m/>
    <m/>
    <m/>
    <m/>
    <m/>
    <m/>
    <m/>
    <m/>
    <m/>
    <m/>
    <m/>
    <m/>
    <m/>
    <m/>
    <m/>
    <m/>
    <m/>
    <m/>
  </r>
  <r>
    <m/>
    <s v="V300080"/>
    <s v="2025-0014"/>
    <x v="175"/>
    <n v="1"/>
    <s v="Wagon"/>
    <n v="16"/>
    <s v="37 80 4963 227-6"/>
    <x v="59"/>
    <m/>
    <m/>
    <x v="3"/>
    <x v="4"/>
    <n v="1"/>
    <m/>
    <m/>
    <m/>
    <n v="1"/>
    <m/>
    <n v="1"/>
    <x v="1"/>
    <m/>
    <m/>
    <m/>
    <x v="3"/>
    <m/>
    <m/>
    <m/>
    <d v="2025-10-01T00:00:00"/>
    <d v="2027-09-30T00:00:00"/>
    <n v="729"/>
    <x v="46"/>
    <m/>
    <m/>
    <m/>
    <m/>
    <s v="n.a."/>
    <m/>
    <m/>
    <n v="0"/>
    <n v="3"/>
    <m/>
    <d v="2027-06-30T00:00:00"/>
    <m/>
    <m/>
    <m/>
    <m/>
    <m/>
    <m/>
    <m/>
    <m/>
    <n v="729"/>
    <m/>
    <m/>
    <m/>
    <m/>
    <m/>
    <m/>
    <m/>
    <m/>
    <m/>
    <m/>
    <d v="2027-04-30T00:00:00"/>
    <m/>
    <n v="140000"/>
    <m/>
    <m/>
    <s v="Euro"/>
    <n v="50.95"/>
    <m/>
    <m/>
    <m/>
    <m/>
    <n v="26"/>
    <m/>
    <m/>
    <m/>
    <m/>
    <m/>
    <m/>
    <m/>
    <m/>
    <m/>
    <m/>
    <m/>
    <m/>
    <m/>
    <m/>
    <m/>
    <m/>
    <m/>
    <m/>
    <m/>
    <m/>
    <m/>
    <m/>
  </r>
  <r>
    <m/>
    <s v="V300080"/>
    <s v="2025-0014"/>
    <x v="175"/>
    <n v="1"/>
    <s v="Wagon"/>
    <n v="17"/>
    <s v="37 80 4963 230-0"/>
    <x v="59"/>
    <m/>
    <m/>
    <x v="3"/>
    <x v="4"/>
    <n v="1"/>
    <m/>
    <m/>
    <m/>
    <n v="1"/>
    <m/>
    <n v="1"/>
    <x v="1"/>
    <m/>
    <m/>
    <m/>
    <x v="3"/>
    <m/>
    <m/>
    <m/>
    <d v="2025-10-01T00:00:00"/>
    <d v="2027-09-30T00:00:00"/>
    <n v="729"/>
    <x v="46"/>
    <m/>
    <m/>
    <m/>
    <m/>
    <s v="n.a."/>
    <m/>
    <m/>
    <n v="0"/>
    <n v="3"/>
    <m/>
    <d v="2027-06-30T00:00:00"/>
    <m/>
    <m/>
    <m/>
    <m/>
    <m/>
    <m/>
    <m/>
    <m/>
    <n v="729"/>
    <m/>
    <m/>
    <m/>
    <m/>
    <m/>
    <m/>
    <m/>
    <m/>
    <m/>
    <m/>
    <d v="2027-04-30T00:00:00"/>
    <m/>
    <n v="140000"/>
    <m/>
    <m/>
    <s v="Euro"/>
    <n v="50.95"/>
    <m/>
    <m/>
    <m/>
    <m/>
    <n v="26"/>
    <m/>
    <m/>
    <m/>
    <m/>
    <m/>
    <m/>
    <m/>
    <m/>
    <m/>
    <m/>
    <m/>
    <m/>
    <m/>
    <m/>
    <m/>
    <m/>
    <m/>
    <m/>
    <m/>
    <m/>
    <m/>
    <m/>
  </r>
  <r>
    <m/>
    <s v="V300080"/>
    <s v="2025-0014"/>
    <x v="175"/>
    <n v="1"/>
    <s v="Wagon"/>
    <n v="18"/>
    <s v="37 80 4963 248-2"/>
    <x v="59"/>
    <m/>
    <m/>
    <x v="3"/>
    <x v="4"/>
    <n v="1"/>
    <m/>
    <m/>
    <m/>
    <n v="1"/>
    <m/>
    <n v="1"/>
    <x v="1"/>
    <m/>
    <m/>
    <m/>
    <x v="3"/>
    <m/>
    <m/>
    <m/>
    <d v="2025-10-01T00:00:00"/>
    <d v="2027-09-30T00:00:00"/>
    <n v="729"/>
    <x v="46"/>
    <m/>
    <m/>
    <m/>
    <m/>
    <s v="n.a."/>
    <m/>
    <m/>
    <n v="0"/>
    <n v="3"/>
    <m/>
    <d v="2027-06-30T00:00:00"/>
    <m/>
    <m/>
    <m/>
    <m/>
    <m/>
    <m/>
    <m/>
    <m/>
    <n v="729"/>
    <m/>
    <m/>
    <m/>
    <m/>
    <m/>
    <m/>
    <m/>
    <m/>
    <m/>
    <m/>
    <d v="2027-04-30T00:00:00"/>
    <m/>
    <n v="140000"/>
    <m/>
    <m/>
    <s v="Euro"/>
    <n v="50.95"/>
    <m/>
    <m/>
    <m/>
    <m/>
    <n v="26"/>
    <m/>
    <m/>
    <m/>
    <m/>
    <m/>
    <m/>
    <m/>
    <m/>
    <m/>
    <m/>
    <m/>
    <m/>
    <m/>
    <m/>
    <m/>
    <m/>
    <m/>
    <m/>
    <m/>
    <m/>
    <m/>
    <m/>
  </r>
  <r>
    <m/>
    <s v="V730006"/>
    <s v="2025-0014"/>
    <x v="175"/>
    <n v="2"/>
    <s v="Batch"/>
    <m/>
    <m/>
    <x v="59"/>
    <s v="AUT"/>
    <s v="Middle EU - DEU"/>
    <x v="3"/>
    <x v="4"/>
    <n v="2"/>
    <m/>
    <m/>
    <n v="0"/>
    <n v="2"/>
    <n v="0"/>
    <n v="2"/>
    <x v="3"/>
    <s v="PAYG-Abrg"/>
    <d v="2025-10-01T00:00:00"/>
    <d v="2026-07-31T00:00:00"/>
    <x v="3"/>
    <s v="PAYG endet automatisch"/>
    <d v="2025-10-01T00:00:00"/>
    <d v="2027-09-30T00:00:00"/>
    <d v="2025-10-01T00:00:00"/>
    <d v="2026-07-31T00:00:00"/>
    <m/>
    <x v="173"/>
    <m/>
    <m/>
    <m/>
    <m/>
    <s v="n.a."/>
    <m/>
    <m/>
    <n v="0"/>
    <n v="3"/>
    <m/>
    <m/>
    <m/>
    <m/>
    <m/>
    <m/>
    <m/>
    <m/>
    <m/>
    <m/>
    <m/>
    <s v="B"/>
    <n v="47"/>
    <n v="0"/>
    <s v="DEU"/>
    <s v="Parent Guarantee"/>
    <s v="N"/>
    <s v="N"/>
    <m/>
    <s v="3 months before end, latest 31.07.27"/>
    <m/>
    <m/>
    <m/>
    <n v="140000"/>
    <s v="N"/>
    <m/>
    <s v="Euro"/>
    <n v="50.95"/>
    <n v="-24.95"/>
    <m/>
    <m/>
    <m/>
    <n v="26"/>
    <m/>
    <m/>
    <m/>
    <n v="0.06"/>
    <n v="12.87"/>
    <n v="-18.29"/>
    <n v="-5.42"/>
    <n v="6.66"/>
    <n v="-6.66"/>
    <n v="0"/>
    <n v="31.42"/>
    <s v="0.00"/>
    <n v="31.42"/>
    <n v="1"/>
    <n v="0"/>
    <n v="31.42"/>
    <n v="63.03"/>
    <n v="280000"/>
    <n v="0"/>
    <s v="N"/>
    <n v="0"/>
    <n v="18928"/>
  </r>
  <r>
    <m/>
    <s v="V730006"/>
    <s v="2025-0014"/>
    <x v="175"/>
    <n v="2"/>
    <s v="Wagon"/>
    <n v="1"/>
    <s v="37 80 4953 390-4"/>
    <x v="59"/>
    <m/>
    <m/>
    <x v="3"/>
    <x v="4"/>
    <n v="1"/>
    <m/>
    <m/>
    <m/>
    <n v="1"/>
    <m/>
    <n v="1"/>
    <x v="1"/>
    <s v="PAYG-Abrg"/>
    <d v="2025-10-01T00:00:00"/>
    <d v="2026-07-31T00:00:00"/>
    <x v="3"/>
    <m/>
    <m/>
    <m/>
    <d v="2025-10-01T00:00:00"/>
    <d v="2026-07-31T00:00:00"/>
    <n v="729"/>
    <x v="173"/>
    <m/>
    <m/>
    <m/>
    <m/>
    <s v="n.a."/>
    <m/>
    <m/>
    <n v="0"/>
    <n v="3"/>
    <m/>
    <d v="2026-04-30T00:00:00"/>
    <m/>
    <m/>
    <m/>
    <m/>
    <m/>
    <m/>
    <m/>
    <m/>
    <n v="729"/>
    <m/>
    <m/>
    <m/>
    <m/>
    <m/>
    <m/>
    <m/>
    <m/>
    <m/>
    <m/>
    <d v="2026-02-28T00:00:00"/>
    <m/>
    <n v="140000"/>
    <m/>
    <m/>
    <s v="Euro"/>
    <n v="50.95"/>
    <m/>
    <m/>
    <m/>
    <m/>
    <n v="26"/>
    <m/>
    <m/>
    <m/>
    <m/>
    <m/>
    <m/>
    <m/>
    <m/>
    <m/>
    <m/>
    <m/>
    <m/>
    <m/>
    <m/>
    <m/>
    <m/>
    <m/>
    <m/>
    <m/>
    <m/>
    <m/>
    <m/>
  </r>
  <r>
    <m/>
    <s v="V730006"/>
    <s v="2025-0014"/>
    <x v="175"/>
    <n v="2"/>
    <s v="Wagon"/>
    <n v="2"/>
    <s v="37 80 4953 372-2"/>
    <x v="59"/>
    <m/>
    <m/>
    <x v="3"/>
    <x v="4"/>
    <n v="1"/>
    <m/>
    <m/>
    <m/>
    <n v="1"/>
    <m/>
    <n v="1"/>
    <x v="1"/>
    <s v="PAYG-Abrg"/>
    <d v="2025-10-01T00:00:00"/>
    <d v="2026-07-31T00:00:00"/>
    <x v="3"/>
    <m/>
    <m/>
    <m/>
    <d v="2025-10-01T00:00:00"/>
    <d v="2026-07-31T00:00:00"/>
    <n v="729"/>
    <x v="173"/>
    <m/>
    <m/>
    <m/>
    <m/>
    <s v="n.a."/>
    <m/>
    <m/>
    <n v="0"/>
    <n v="3"/>
    <m/>
    <d v="2026-04-30T00:00:00"/>
    <m/>
    <m/>
    <m/>
    <m/>
    <m/>
    <m/>
    <m/>
    <m/>
    <n v="729"/>
    <m/>
    <m/>
    <m/>
    <m/>
    <m/>
    <m/>
    <m/>
    <m/>
    <m/>
    <m/>
    <d v="2026-02-28T00:00:00"/>
    <m/>
    <n v="140000"/>
    <m/>
    <m/>
    <s v="Euro"/>
    <n v="50.95"/>
    <m/>
    <m/>
    <m/>
    <m/>
    <n v="26"/>
    <m/>
    <m/>
    <m/>
    <m/>
    <m/>
    <m/>
    <m/>
    <m/>
    <m/>
    <m/>
    <m/>
    <m/>
    <m/>
    <m/>
    <m/>
    <m/>
    <m/>
    <m/>
    <m/>
    <m/>
    <m/>
    <m/>
  </r>
  <r>
    <s v="dmo 01.10.25"/>
    <s v="V300081"/>
    <s v="2025-0015"/>
    <x v="176"/>
    <m/>
    <s v="Header"/>
    <m/>
    <m/>
    <x v="59"/>
    <s v="AUT"/>
    <s v="Middle EU - DEU"/>
    <x v="3"/>
    <x v="2"/>
    <n v="70"/>
    <m/>
    <m/>
    <n v="0"/>
    <n v="70"/>
    <n v="0"/>
    <n v="70"/>
    <x v="3"/>
    <m/>
    <m/>
    <m/>
    <x v="3"/>
    <s v="keine automatische Verlängerung"/>
    <d v="2025-10-01T00:00:00"/>
    <d v="2027-09-30T00:00:00"/>
    <m/>
    <m/>
    <n v="729"/>
    <x v="46"/>
    <m/>
    <m/>
    <m/>
    <m/>
    <s v="n.a."/>
    <m/>
    <m/>
    <n v="0"/>
    <n v="3"/>
    <m/>
    <m/>
    <m/>
    <m/>
    <m/>
    <n v="30"/>
    <m/>
    <m/>
    <s v="annually"/>
    <d v="2026-10-01T00:00:00"/>
    <n v="729"/>
    <s v="B"/>
    <n v="47"/>
    <n v="0"/>
    <s v="DEU"/>
    <s v="Parent Guarantee"/>
    <s v="N"/>
    <s v="N"/>
    <m/>
    <s v="3 months before end, latest 31.07.27"/>
    <m/>
    <m/>
    <s v="Not Started"/>
    <n v="140000"/>
    <s v="N"/>
    <m/>
    <s v="Euro"/>
    <n v="70.55"/>
    <n v="-24.55"/>
    <m/>
    <m/>
    <m/>
    <n v="46"/>
    <m/>
    <m/>
    <m/>
    <n v="0.06"/>
    <n v="10.91"/>
    <n v="-17.89"/>
    <n v="-6.98"/>
    <n v="6.66"/>
    <n v="-6.66"/>
    <n v="0"/>
    <n v="52.98"/>
    <s v="0.00"/>
    <n v="52.98"/>
    <n v="1"/>
    <n v="0"/>
    <n v="52.98"/>
    <n v="52.98"/>
    <n v="9800000"/>
    <n v="99"/>
    <s v="N"/>
    <n v="0"/>
    <n v="1172080"/>
  </r>
  <r>
    <m/>
    <s v="V300081"/>
    <s v="2025-0015"/>
    <x v="176"/>
    <n v="1"/>
    <s v="Batch"/>
    <m/>
    <m/>
    <x v="59"/>
    <s v="AUT"/>
    <s v="Middle EU - DEU"/>
    <x v="3"/>
    <x v="2"/>
    <n v="62"/>
    <m/>
    <m/>
    <n v="0"/>
    <n v="62"/>
    <n v="0"/>
    <n v="62"/>
    <x v="3"/>
    <m/>
    <m/>
    <m/>
    <x v="3"/>
    <m/>
    <m/>
    <m/>
    <d v="2025-10-01T00:00:00"/>
    <d v="2027-09-30T00:00:00"/>
    <m/>
    <x v="46"/>
    <m/>
    <m/>
    <m/>
    <m/>
    <s v="n.a."/>
    <m/>
    <m/>
    <n v="0"/>
    <n v="3"/>
    <m/>
    <m/>
    <m/>
    <m/>
    <m/>
    <m/>
    <m/>
    <m/>
    <m/>
    <m/>
    <m/>
    <s v="B"/>
    <n v="47"/>
    <n v="0"/>
    <s v="DEU"/>
    <s v="Parent Guarantee"/>
    <s v="N"/>
    <s v="N"/>
    <m/>
    <s v="3 months before end, latest 31.07.27"/>
    <m/>
    <m/>
    <m/>
    <n v="140000"/>
    <s v="N"/>
    <m/>
    <s v="Euro"/>
    <n v="70.55"/>
    <n v="-24.55"/>
    <m/>
    <m/>
    <m/>
    <n v="46"/>
    <m/>
    <m/>
    <m/>
    <n v="0.06"/>
    <n v="10.91"/>
    <n v="-17.89"/>
    <n v="-6.98"/>
    <n v="6.66"/>
    <n v="-6.66"/>
    <n v="0"/>
    <n v="52.98"/>
    <s v="0.00"/>
    <n v="52.98"/>
    <n v="1"/>
    <n v="0"/>
    <n v="52.98"/>
    <n v="52.98"/>
    <n v="8680000"/>
    <n v="0"/>
    <s v="N"/>
    <n v="0"/>
    <n v="1038128"/>
  </r>
  <r>
    <m/>
    <s v="V300081"/>
    <s v="2025-0015"/>
    <x v="176"/>
    <n v="1"/>
    <s v="Wagon"/>
    <n v="1"/>
    <s v="35 80 4956 039-6"/>
    <x v="59"/>
    <m/>
    <m/>
    <x v="3"/>
    <x v="2"/>
    <n v="1"/>
    <m/>
    <m/>
    <m/>
    <n v="1"/>
    <m/>
    <n v="1"/>
    <x v="1"/>
    <m/>
    <m/>
    <m/>
    <x v="3"/>
    <m/>
    <m/>
    <m/>
    <d v="2025-10-01T00:00:00"/>
    <d v="2027-09-30T00:00:00"/>
    <n v="729"/>
    <x v="46"/>
    <m/>
    <m/>
    <m/>
    <m/>
    <s v="n.a."/>
    <m/>
    <m/>
    <n v="0"/>
    <n v="3"/>
    <m/>
    <d v="2027-06-30T00:00:00"/>
    <m/>
    <m/>
    <m/>
    <m/>
    <m/>
    <m/>
    <m/>
    <m/>
    <n v="729"/>
    <m/>
    <m/>
    <m/>
    <m/>
    <m/>
    <m/>
    <m/>
    <m/>
    <m/>
    <m/>
    <d v="2027-04-30T00:00:00"/>
    <m/>
    <n v="140000"/>
    <m/>
    <m/>
    <s v="Euro"/>
    <n v="70.55"/>
    <m/>
    <m/>
    <m/>
    <m/>
    <n v="46"/>
    <m/>
    <m/>
    <m/>
    <m/>
    <m/>
    <m/>
    <m/>
    <m/>
    <m/>
    <m/>
    <m/>
    <m/>
    <m/>
    <m/>
    <m/>
    <m/>
    <m/>
    <m/>
    <m/>
    <m/>
    <m/>
    <m/>
  </r>
  <r>
    <m/>
    <s v="V300081"/>
    <s v="2025-0015"/>
    <x v="176"/>
    <n v="1"/>
    <s v="Wagon"/>
    <n v="2"/>
    <s v="35 80 4956 044-6"/>
    <x v="59"/>
    <m/>
    <m/>
    <x v="3"/>
    <x v="2"/>
    <n v="1"/>
    <m/>
    <m/>
    <m/>
    <n v="1"/>
    <m/>
    <n v="1"/>
    <x v="1"/>
    <m/>
    <m/>
    <m/>
    <x v="3"/>
    <m/>
    <m/>
    <m/>
    <d v="2025-10-01T00:00:00"/>
    <d v="2027-09-30T00:00:00"/>
    <n v="729"/>
    <x v="46"/>
    <m/>
    <m/>
    <m/>
    <m/>
    <s v="n.a."/>
    <m/>
    <m/>
    <n v="0"/>
    <n v="3"/>
    <m/>
    <d v="2027-06-30T00:00:00"/>
    <m/>
    <m/>
    <m/>
    <m/>
    <m/>
    <m/>
    <m/>
    <m/>
    <n v="729"/>
    <m/>
    <m/>
    <m/>
    <m/>
    <m/>
    <m/>
    <m/>
    <m/>
    <m/>
    <m/>
    <d v="2027-04-30T00:00:00"/>
    <m/>
    <n v="140000"/>
    <m/>
    <m/>
    <s v="Euro"/>
    <n v="70.55"/>
    <m/>
    <m/>
    <m/>
    <m/>
    <n v="46"/>
    <m/>
    <m/>
    <m/>
    <m/>
    <m/>
    <m/>
    <m/>
    <m/>
    <m/>
    <m/>
    <m/>
    <m/>
    <m/>
    <m/>
    <m/>
    <m/>
    <m/>
    <m/>
    <m/>
    <m/>
    <m/>
    <m/>
  </r>
  <r>
    <m/>
    <s v="V300081"/>
    <s v="2025-0015"/>
    <x v="176"/>
    <n v="1"/>
    <s v="Wagon"/>
    <n v="3"/>
    <s v="37 80 4992 514-2"/>
    <x v="59"/>
    <m/>
    <m/>
    <x v="3"/>
    <x v="2"/>
    <n v="1"/>
    <m/>
    <m/>
    <m/>
    <n v="1"/>
    <m/>
    <n v="1"/>
    <x v="1"/>
    <m/>
    <m/>
    <m/>
    <x v="3"/>
    <m/>
    <m/>
    <m/>
    <d v="2025-10-01T00:00:00"/>
    <d v="2027-09-30T00:00:00"/>
    <n v="729"/>
    <x v="46"/>
    <m/>
    <m/>
    <m/>
    <m/>
    <s v="n.a."/>
    <m/>
    <m/>
    <n v="0"/>
    <n v="3"/>
    <m/>
    <d v="2027-06-30T00:00:00"/>
    <m/>
    <m/>
    <m/>
    <m/>
    <m/>
    <m/>
    <m/>
    <m/>
    <n v="729"/>
    <m/>
    <m/>
    <m/>
    <m/>
    <m/>
    <m/>
    <m/>
    <m/>
    <m/>
    <m/>
    <d v="2027-04-30T00:00:00"/>
    <m/>
    <n v="140000"/>
    <m/>
    <m/>
    <s v="Euro"/>
    <n v="70.55"/>
    <m/>
    <m/>
    <m/>
    <m/>
    <n v="46"/>
    <m/>
    <m/>
    <m/>
    <m/>
    <m/>
    <m/>
    <m/>
    <m/>
    <m/>
    <m/>
    <m/>
    <m/>
    <m/>
    <m/>
    <m/>
    <m/>
    <m/>
    <m/>
    <m/>
    <m/>
    <m/>
    <m/>
  </r>
  <r>
    <m/>
    <s v="V300081"/>
    <s v="2025-0015"/>
    <x v="176"/>
    <n v="1"/>
    <s v="Wagon"/>
    <n v="4"/>
    <s v="37 80 4992 525-8"/>
    <x v="59"/>
    <m/>
    <m/>
    <x v="3"/>
    <x v="2"/>
    <n v="1"/>
    <m/>
    <m/>
    <m/>
    <n v="1"/>
    <m/>
    <n v="1"/>
    <x v="1"/>
    <m/>
    <m/>
    <m/>
    <x v="3"/>
    <m/>
    <m/>
    <m/>
    <d v="2025-10-01T00:00:00"/>
    <d v="2027-09-30T00:00:00"/>
    <n v="729"/>
    <x v="46"/>
    <m/>
    <m/>
    <m/>
    <m/>
    <s v="n.a."/>
    <m/>
    <m/>
    <n v="0"/>
    <n v="3"/>
    <m/>
    <d v="2027-06-30T00:00:00"/>
    <m/>
    <m/>
    <m/>
    <m/>
    <m/>
    <m/>
    <m/>
    <m/>
    <n v="729"/>
    <m/>
    <m/>
    <m/>
    <m/>
    <m/>
    <m/>
    <m/>
    <m/>
    <m/>
    <m/>
    <d v="2027-04-30T00:00:00"/>
    <m/>
    <n v="140000"/>
    <m/>
    <m/>
    <s v="Euro"/>
    <n v="70.55"/>
    <m/>
    <m/>
    <m/>
    <m/>
    <n v="46"/>
    <m/>
    <m/>
    <m/>
    <m/>
    <m/>
    <m/>
    <m/>
    <m/>
    <m/>
    <m/>
    <m/>
    <m/>
    <m/>
    <m/>
    <m/>
    <m/>
    <m/>
    <m/>
    <m/>
    <m/>
    <m/>
    <m/>
  </r>
  <r>
    <m/>
    <s v="V300081"/>
    <s v="2025-0015"/>
    <x v="176"/>
    <n v="1"/>
    <s v="Wagon"/>
    <n v="5"/>
    <s v="37 80 4992 773-4"/>
    <x v="59"/>
    <m/>
    <m/>
    <x v="3"/>
    <x v="2"/>
    <n v="1"/>
    <m/>
    <m/>
    <m/>
    <n v="1"/>
    <m/>
    <n v="1"/>
    <x v="1"/>
    <m/>
    <m/>
    <m/>
    <x v="3"/>
    <m/>
    <m/>
    <m/>
    <d v="2025-10-01T00:00:00"/>
    <d v="2027-09-30T00:00:00"/>
    <n v="729"/>
    <x v="46"/>
    <m/>
    <m/>
    <m/>
    <m/>
    <s v="n.a."/>
    <m/>
    <m/>
    <n v="0"/>
    <n v="3"/>
    <m/>
    <d v="2027-06-30T00:00:00"/>
    <m/>
    <m/>
    <m/>
    <m/>
    <m/>
    <m/>
    <m/>
    <m/>
    <n v="729"/>
    <m/>
    <m/>
    <m/>
    <m/>
    <m/>
    <m/>
    <m/>
    <m/>
    <m/>
    <m/>
    <d v="2027-04-30T00:00:00"/>
    <m/>
    <n v="140000"/>
    <m/>
    <m/>
    <s v="Euro"/>
    <n v="70.55"/>
    <m/>
    <m/>
    <m/>
    <m/>
    <n v="46"/>
    <m/>
    <m/>
    <m/>
    <m/>
    <m/>
    <m/>
    <m/>
    <m/>
    <m/>
    <m/>
    <m/>
    <m/>
    <m/>
    <m/>
    <m/>
    <m/>
    <m/>
    <m/>
    <m/>
    <m/>
    <m/>
    <m/>
  </r>
  <r>
    <m/>
    <s v="V300081"/>
    <s v="2025-0015"/>
    <x v="176"/>
    <n v="1"/>
    <s v="Wagon"/>
    <n v="6"/>
    <s v="37 80 4992 777-5"/>
    <x v="59"/>
    <m/>
    <m/>
    <x v="3"/>
    <x v="2"/>
    <n v="1"/>
    <m/>
    <m/>
    <m/>
    <n v="1"/>
    <m/>
    <n v="1"/>
    <x v="1"/>
    <m/>
    <m/>
    <m/>
    <x v="3"/>
    <m/>
    <m/>
    <m/>
    <d v="2025-10-01T00:00:00"/>
    <d v="2027-09-30T00:00:00"/>
    <n v="729"/>
    <x v="46"/>
    <m/>
    <m/>
    <m/>
    <m/>
    <s v="n.a."/>
    <m/>
    <m/>
    <n v="0"/>
    <n v="3"/>
    <m/>
    <d v="2027-06-30T00:00:00"/>
    <m/>
    <m/>
    <m/>
    <m/>
    <m/>
    <m/>
    <m/>
    <m/>
    <n v="729"/>
    <m/>
    <m/>
    <m/>
    <m/>
    <m/>
    <m/>
    <m/>
    <m/>
    <m/>
    <m/>
    <d v="2027-04-30T00:00:00"/>
    <m/>
    <n v="140000"/>
    <m/>
    <m/>
    <s v="Euro"/>
    <n v="70.55"/>
    <m/>
    <m/>
    <m/>
    <m/>
    <n v="46"/>
    <m/>
    <m/>
    <m/>
    <m/>
    <m/>
    <m/>
    <m/>
    <m/>
    <m/>
    <m/>
    <m/>
    <m/>
    <m/>
    <m/>
    <m/>
    <m/>
    <m/>
    <m/>
    <m/>
    <m/>
    <m/>
    <m/>
  </r>
  <r>
    <m/>
    <s v="V300081"/>
    <s v="2025-0015"/>
    <x v="176"/>
    <n v="1"/>
    <s v="Wagon"/>
    <n v="7"/>
    <s v="37 80 4992 789-0"/>
    <x v="59"/>
    <m/>
    <m/>
    <x v="3"/>
    <x v="2"/>
    <n v="1"/>
    <m/>
    <m/>
    <m/>
    <n v="1"/>
    <m/>
    <n v="1"/>
    <x v="1"/>
    <m/>
    <m/>
    <m/>
    <x v="3"/>
    <m/>
    <m/>
    <m/>
    <d v="2025-10-01T00:00:00"/>
    <d v="2027-09-30T00:00:00"/>
    <n v="729"/>
    <x v="46"/>
    <m/>
    <m/>
    <m/>
    <m/>
    <s v="n.a."/>
    <m/>
    <m/>
    <n v="0"/>
    <n v="3"/>
    <m/>
    <d v="2027-06-30T00:00:00"/>
    <m/>
    <m/>
    <m/>
    <m/>
    <m/>
    <m/>
    <m/>
    <m/>
    <n v="729"/>
    <m/>
    <m/>
    <m/>
    <m/>
    <m/>
    <m/>
    <m/>
    <m/>
    <m/>
    <m/>
    <d v="2027-04-30T00:00:00"/>
    <m/>
    <n v="140000"/>
    <m/>
    <m/>
    <s v="Euro"/>
    <n v="70.55"/>
    <m/>
    <m/>
    <m/>
    <m/>
    <n v="46"/>
    <m/>
    <m/>
    <m/>
    <m/>
    <m/>
    <m/>
    <m/>
    <m/>
    <m/>
    <m/>
    <m/>
    <m/>
    <m/>
    <m/>
    <m/>
    <m/>
    <m/>
    <m/>
    <m/>
    <m/>
    <m/>
    <m/>
  </r>
  <r>
    <m/>
    <s v="V300081"/>
    <s v="2025-0015"/>
    <x v="176"/>
    <n v="1"/>
    <s v="Wagon"/>
    <n v="8"/>
    <s v="37 80 4992 797-3"/>
    <x v="59"/>
    <m/>
    <m/>
    <x v="3"/>
    <x v="2"/>
    <n v="1"/>
    <m/>
    <m/>
    <m/>
    <n v="1"/>
    <m/>
    <n v="1"/>
    <x v="1"/>
    <m/>
    <m/>
    <m/>
    <x v="3"/>
    <m/>
    <m/>
    <m/>
    <d v="2025-10-01T00:00:00"/>
    <d v="2027-09-30T00:00:00"/>
    <n v="729"/>
    <x v="46"/>
    <m/>
    <m/>
    <m/>
    <m/>
    <s v="n.a."/>
    <m/>
    <m/>
    <n v="0"/>
    <n v="3"/>
    <m/>
    <d v="2027-06-30T00:00:00"/>
    <m/>
    <m/>
    <m/>
    <m/>
    <m/>
    <m/>
    <m/>
    <m/>
    <n v="729"/>
    <m/>
    <m/>
    <m/>
    <m/>
    <m/>
    <m/>
    <m/>
    <m/>
    <m/>
    <m/>
    <d v="2027-04-30T00:00:00"/>
    <m/>
    <n v="140000"/>
    <m/>
    <m/>
    <s v="Euro"/>
    <n v="70.55"/>
    <m/>
    <m/>
    <m/>
    <m/>
    <n v="46"/>
    <m/>
    <m/>
    <m/>
    <m/>
    <m/>
    <m/>
    <m/>
    <m/>
    <m/>
    <m/>
    <m/>
    <m/>
    <m/>
    <m/>
    <m/>
    <m/>
    <m/>
    <m/>
    <m/>
    <m/>
    <m/>
    <m/>
  </r>
  <r>
    <m/>
    <s v="V300081"/>
    <s v="2025-0015"/>
    <x v="176"/>
    <n v="1"/>
    <s v="Wagon"/>
    <n v="9"/>
    <s v="37 80 4992 798-1"/>
    <x v="59"/>
    <m/>
    <m/>
    <x v="3"/>
    <x v="2"/>
    <n v="1"/>
    <m/>
    <m/>
    <m/>
    <n v="1"/>
    <m/>
    <n v="1"/>
    <x v="1"/>
    <m/>
    <m/>
    <m/>
    <x v="3"/>
    <m/>
    <m/>
    <m/>
    <d v="2025-10-01T00:00:00"/>
    <d v="2027-09-30T00:00:00"/>
    <n v="729"/>
    <x v="46"/>
    <m/>
    <m/>
    <m/>
    <m/>
    <s v="n.a."/>
    <m/>
    <m/>
    <n v="0"/>
    <n v="3"/>
    <m/>
    <d v="2027-06-30T00:00:00"/>
    <m/>
    <m/>
    <m/>
    <m/>
    <m/>
    <m/>
    <m/>
    <m/>
    <n v="729"/>
    <m/>
    <m/>
    <m/>
    <m/>
    <m/>
    <m/>
    <m/>
    <m/>
    <m/>
    <m/>
    <d v="2027-04-30T00:00:00"/>
    <m/>
    <n v="140000"/>
    <m/>
    <m/>
    <s v="Euro"/>
    <n v="70.55"/>
    <m/>
    <m/>
    <m/>
    <m/>
    <n v="46"/>
    <m/>
    <m/>
    <m/>
    <m/>
    <m/>
    <m/>
    <m/>
    <m/>
    <m/>
    <m/>
    <m/>
    <m/>
    <m/>
    <m/>
    <m/>
    <m/>
    <m/>
    <m/>
    <m/>
    <m/>
    <m/>
    <m/>
  </r>
  <r>
    <m/>
    <s v="V300081"/>
    <s v="2025-0015"/>
    <x v="176"/>
    <n v="1"/>
    <s v="Wagon"/>
    <n v="10"/>
    <s v="37 80 4992 799-9"/>
    <x v="59"/>
    <m/>
    <m/>
    <x v="3"/>
    <x v="2"/>
    <n v="1"/>
    <m/>
    <m/>
    <m/>
    <n v="1"/>
    <m/>
    <n v="1"/>
    <x v="1"/>
    <m/>
    <m/>
    <m/>
    <x v="3"/>
    <m/>
    <m/>
    <m/>
    <d v="2025-10-01T00:00:00"/>
    <d v="2027-09-30T00:00:00"/>
    <n v="729"/>
    <x v="46"/>
    <m/>
    <m/>
    <m/>
    <m/>
    <s v="n.a."/>
    <m/>
    <m/>
    <n v="0"/>
    <n v="3"/>
    <m/>
    <d v="2027-06-30T00:00:00"/>
    <m/>
    <m/>
    <m/>
    <m/>
    <m/>
    <m/>
    <m/>
    <m/>
    <n v="729"/>
    <m/>
    <m/>
    <m/>
    <m/>
    <m/>
    <m/>
    <m/>
    <m/>
    <m/>
    <m/>
    <d v="2027-04-30T00:00:00"/>
    <m/>
    <n v="140000"/>
    <m/>
    <m/>
    <s v="Euro"/>
    <n v="70.55"/>
    <m/>
    <m/>
    <m/>
    <m/>
    <n v="46"/>
    <m/>
    <m/>
    <m/>
    <m/>
    <m/>
    <m/>
    <m/>
    <m/>
    <m/>
    <m/>
    <m/>
    <m/>
    <m/>
    <m/>
    <m/>
    <m/>
    <m/>
    <m/>
    <m/>
    <m/>
    <m/>
    <m/>
  </r>
  <r>
    <m/>
    <s v="V300081"/>
    <s v="2025-0015"/>
    <x v="176"/>
    <n v="1"/>
    <s v="Wagon"/>
    <n v="11"/>
    <s v="37 80 4992 800-5"/>
    <x v="59"/>
    <m/>
    <m/>
    <x v="3"/>
    <x v="2"/>
    <n v="1"/>
    <m/>
    <m/>
    <m/>
    <n v="1"/>
    <m/>
    <n v="1"/>
    <x v="1"/>
    <m/>
    <m/>
    <m/>
    <x v="3"/>
    <m/>
    <m/>
    <m/>
    <d v="2025-10-01T00:00:00"/>
    <d v="2027-09-30T00:00:00"/>
    <n v="729"/>
    <x v="46"/>
    <m/>
    <m/>
    <m/>
    <m/>
    <s v="n.a."/>
    <m/>
    <m/>
    <n v="0"/>
    <n v="3"/>
    <m/>
    <d v="2027-06-30T00:00:00"/>
    <m/>
    <m/>
    <m/>
    <m/>
    <m/>
    <m/>
    <m/>
    <m/>
    <n v="729"/>
    <m/>
    <m/>
    <m/>
    <m/>
    <m/>
    <m/>
    <m/>
    <m/>
    <m/>
    <m/>
    <d v="2027-04-30T00:00:00"/>
    <m/>
    <n v="140000"/>
    <m/>
    <m/>
    <s v="Euro"/>
    <n v="70.55"/>
    <m/>
    <m/>
    <m/>
    <m/>
    <n v="46"/>
    <m/>
    <m/>
    <m/>
    <m/>
    <m/>
    <m/>
    <m/>
    <m/>
    <m/>
    <m/>
    <m/>
    <m/>
    <m/>
    <m/>
    <m/>
    <m/>
    <m/>
    <m/>
    <m/>
    <m/>
    <m/>
    <m/>
  </r>
  <r>
    <m/>
    <s v="V300081"/>
    <s v="2025-0015"/>
    <x v="176"/>
    <n v="1"/>
    <s v="Wagon"/>
    <n v="12"/>
    <s v="37 80 4992 801-3"/>
    <x v="59"/>
    <m/>
    <m/>
    <x v="3"/>
    <x v="2"/>
    <n v="1"/>
    <m/>
    <m/>
    <m/>
    <n v="1"/>
    <m/>
    <n v="1"/>
    <x v="1"/>
    <m/>
    <m/>
    <m/>
    <x v="3"/>
    <m/>
    <m/>
    <m/>
    <d v="2025-10-01T00:00:00"/>
    <d v="2027-09-30T00:00:00"/>
    <n v="729"/>
    <x v="46"/>
    <m/>
    <m/>
    <m/>
    <m/>
    <s v="n.a."/>
    <m/>
    <m/>
    <n v="0"/>
    <n v="3"/>
    <m/>
    <d v="2027-06-30T00:00:00"/>
    <m/>
    <m/>
    <m/>
    <m/>
    <m/>
    <m/>
    <m/>
    <m/>
    <n v="729"/>
    <m/>
    <m/>
    <m/>
    <m/>
    <m/>
    <m/>
    <m/>
    <m/>
    <m/>
    <m/>
    <d v="2027-04-30T00:00:00"/>
    <m/>
    <n v="140000"/>
    <m/>
    <m/>
    <s v="Euro"/>
    <n v="70.55"/>
    <m/>
    <m/>
    <m/>
    <m/>
    <n v="46"/>
    <m/>
    <m/>
    <m/>
    <m/>
    <m/>
    <m/>
    <m/>
    <m/>
    <m/>
    <m/>
    <m/>
    <m/>
    <m/>
    <m/>
    <m/>
    <m/>
    <m/>
    <m/>
    <m/>
    <m/>
    <m/>
    <m/>
  </r>
  <r>
    <m/>
    <s v="V300081"/>
    <s v="2025-0015"/>
    <x v="176"/>
    <n v="1"/>
    <s v="Wagon"/>
    <n v="13"/>
    <s v="37 80 4992 803-9"/>
    <x v="59"/>
    <m/>
    <m/>
    <x v="3"/>
    <x v="2"/>
    <n v="1"/>
    <m/>
    <m/>
    <m/>
    <n v="1"/>
    <m/>
    <n v="1"/>
    <x v="1"/>
    <m/>
    <m/>
    <m/>
    <x v="3"/>
    <m/>
    <m/>
    <m/>
    <d v="2025-10-01T00:00:00"/>
    <d v="2027-09-30T00:00:00"/>
    <n v="729"/>
    <x v="46"/>
    <m/>
    <m/>
    <m/>
    <m/>
    <s v="n.a."/>
    <m/>
    <m/>
    <n v="0"/>
    <n v="3"/>
    <m/>
    <d v="2027-06-30T00:00:00"/>
    <m/>
    <m/>
    <m/>
    <m/>
    <m/>
    <m/>
    <m/>
    <m/>
    <n v="729"/>
    <m/>
    <m/>
    <m/>
    <m/>
    <m/>
    <m/>
    <m/>
    <m/>
    <m/>
    <m/>
    <d v="2027-04-30T00:00:00"/>
    <m/>
    <n v="140000"/>
    <m/>
    <m/>
    <s v="Euro"/>
    <n v="70.55"/>
    <m/>
    <m/>
    <m/>
    <m/>
    <n v="46"/>
    <m/>
    <m/>
    <m/>
    <m/>
    <m/>
    <m/>
    <m/>
    <m/>
    <m/>
    <m/>
    <m/>
    <m/>
    <m/>
    <m/>
    <m/>
    <m/>
    <m/>
    <m/>
    <m/>
    <m/>
    <m/>
    <m/>
  </r>
  <r>
    <m/>
    <s v="V300081"/>
    <s v="2025-0015"/>
    <x v="176"/>
    <n v="1"/>
    <s v="Wagon"/>
    <n v="14"/>
    <s v="37 80 4992 804-7"/>
    <x v="59"/>
    <m/>
    <m/>
    <x v="3"/>
    <x v="2"/>
    <n v="1"/>
    <m/>
    <m/>
    <m/>
    <n v="1"/>
    <m/>
    <n v="1"/>
    <x v="1"/>
    <m/>
    <m/>
    <m/>
    <x v="3"/>
    <m/>
    <m/>
    <m/>
    <d v="2025-10-01T00:00:00"/>
    <d v="2027-09-30T00:00:00"/>
    <n v="729"/>
    <x v="46"/>
    <m/>
    <m/>
    <m/>
    <m/>
    <s v="n.a."/>
    <m/>
    <m/>
    <n v="0"/>
    <n v="3"/>
    <m/>
    <d v="2027-06-30T00:00:00"/>
    <m/>
    <m/>
    <m/>
    <m/>
    <m/>
    <m/>
    <m/>
    <m/>
    <n v="729"/>
    <m/>
    <m/>
    <m/>
    <m/>
    <m/>
    <m/>
    <m/>
    <m/>
    <m/>
    <m/>
    <d v="2027-04-30T00:00:00"/>
    <m/>
    <n v="140000"/>
    <m/>
    <m/>
    <s v="Euro"/>
    <n v="70.55"/>
    <m/>
    <m/>
    <m/>
    <m/>
    <n v="46"/>
    <m/>
    <m/>
    <m/>
    <m/>
    <m/>
    <m/>
    <m/>
    <m/>
    <m/>
    <m/>
    <m/>
    <m/>
    <m/>
    <m/>
    <m/>
    <m/>
    <m/>
    <m/>
    <m/>
    <m/>
    <m/>
    <m/>
  </r>
  <r>
    <m/>
    <s v="V300081"/>
    <s v="2025-0015"/>
    <x v="176"/>
    <n v="1"/>
    <s v="Wagon"/>
    <n v="15"/>
    <s v="37 80 4992 805-4"/>
    <x v="59"/>
    <m/>
    <m/>
    <x v="3"/>
    <x v="2"/>
    <n v="1"/>
    <m/>
    <m/>
    <m/>
    <n v="1"/>
    <m/>
    <n v="1"/>
    <x v="1"/>
    <m/>
    <m/>
    <m/>
    <x v="3"/>
    <m/>
    <m/>
    <m/>
    <d v="2025-10-01T00:00:00"/>
    <d v="2027-09-30T00:00:00"/>
    <n v="729"/>
    <x v="46"/>
    <m/>
    <m/>
    <m/>
    <m/>
    <s v="n.a."/>
    <m/>
    <m/>
    <n v="0"/>
    <n v="3"/>
    <m/>
    <d v="2027-06-30T00:00:00"/>
    <m/>
    <m/>
    <m/>
    <m/>
    <m/>
    <m/>
    <m/>
    <m/>
    <n v="729"/>
    <m/>
    <m/>
    <m/>
    <m/>
    <m/>
    <m/>
    <m/>
    <m/>
    <m/>
    <m/>
    <d v="2027-04-30T00:00:00"/>
    <m/>
    <n v="140000"/>
    <m/>
    <m/>
    <s v="Euro"/>
    <n v="70.55"/>
    <m/>
    <m/>
    <m/>
    <m/>
    <n v="46"/>
    <m/>
    <m/>
    <m/>
    <m/>
    <m/>
    <m/>
    <m/>
    <m/>
    <m/>
    <m/>
    <m/>
    <m/>
    <m/>
    <m/>
    <m/>
    <m/>
    <m/>
    <m/>
    <m/>
    <m/>
    <m/>
    <m/>
  </r>
  <r>
    <m/>
    <s v="V300081"/>
    <s v="2025-0015"/>
    <x v="176"/>
    <n v="1"/>
    <s v="Wagon"/>
    <n v="16"/>
    <s v="37 80 4992 807-0"/>
    <x v="59"/>
    <m/>
    <m/>
    <x v="3"/>
    <x v="2"/>
    <n v="1"/>
    <m/>
    <m/>
    <m/>
    <n v="1"/>
    <m/>
    <n v="1"/>
    <x v="1"/>
    <m/>
    <m/>
    <m/>
    <x v="3"/>
    <m/>
    <m/>
    <m/>
    <d v="2025-10-01T00:00:00"/>
    <d v="2027-09-30T00:00:00"/>
    <n v="729"/>
    <x v="46"/>
    <m/>
    <m/>
    <m/>
    <m/>
    <s v="n.a."/>
    <m/>
    <m/>
    <n v="0"/>
    <n v="3"/>
    <m/>
    <d v="2027-06-30T00:00:00"/>
    <m/>
    <m/>
    <m/>
    <m/>
    <m/>
    <m/>
    <m/>
    <m/>
    <n v="729"/>
    <m/>
    <m/>
    <m/>
    <m/>
    <m/>
    <m/>
    <m/>
    <m/>
    <m/>
    <m/>
    <d v="2027-04-30T00:00:00"/>
    <m/>
    <n v="140000"/>
    <m/>
    <m/>
    <s v="Euro"/>
    <n v="70.55"/>
    <m/>
    <m/>
    <m/>
    <m/>
    <n v="46"/>
    <m/>
    <m/>
    <m/>
    <m/>
    <m/>
    <m/>
    <m/>
    <m/>
    <m/>
    <m/>
    <m/>
    <m/>
    <m/>
    <m/>
    <m/>
    <m/>
    <m/>
    <m/>
    <m/>
    <m/>
    <m/>
    <m/>
  </r>
  <r>
    <m/>
    <s v="V300081"/>
    <s v="2025-0015"/>
    <x v="176"/>
    <n v="1"/>
    <s v="Wagon"/>
    <n v="17"/>
    <s v="37 80 4992 808-8"/>
    <x v="59"/>
    <m/>
    <m/>
    <x v="3"/>
    <x v="2"/>
    <n v="1"/>
    <m/>
    <m/>
    <m/>
    <n v="1"/>
    <m/>
    <n v="1"/>
    <x v="1"/>
    <m/>
    <m/>
    <m/>
    <x v="3"/>
    <m/>
    <m/>
    <m/>
    <d v="2025-10-01T00:00:00"/>
    <d v="2027-09-30T00:00:00"/>
    <n v="729"/>
    <x v="46"/>
    <m/>
    <m/>
    <m/>
    <m/>
    <s v="n.a."/>
    <m/>
    <m/>
    <n v="0"/>
    <n v="3"/>
    <m/>
    <d v="2027-06-30T00:00:00"/>
    <m/>
    <m/>
    <m/>
    <m/>
    <m/>
    <m/>
    <m/>
    <m/>
    <n v="729"/>
    <m/>
    <m/>
    <m/>
    <m/>
    <m/>
    <m/>
    <m/>
    <m/>
    <m/>
    <m/>
    <d v="2027-04-30T00:00:00"/>
    <m/>
    <n v="140000"/>
    <m/>
    <m/>
    <s v="Euro"/>
    <n v="70.55"/>
    <m/>
    <m/>
    <m/>
    <m/>
    <n v="46"/>
    <m/>
    <m/>
    <m/>
    <m/>
    <m/>
    <m/>
    <m/>
    <m/>
    <m/>
    <m/>
    <m/>
    <m/>
    <m/>
    <m/>
    <m/>
    <m/>
    <m/>
    <m/>
    <m/>
    <m/>
    <m/>
    <m/>
  </r>
  <r>
    <m/>
    <s v="V300081"/>
    <s v="2025-0015"/>
    <x v="176"/>
    <n v="1"/>
    <s v="Wagon"/>
    <n v="18"/>
    <s v="37 80 4992 809-6"/>
    <x v="59"/>
    <m/>
    <m/>
    <x v="3"/>
    <x v="2"/>
    <n v="1"/>
    <m/>
    <m/>
    <m/>
    <n v="1"/>
    <m/>
    <n v="1"/>
    <x v="1"/>
    <m/>
    <m/>
    <m/>
    <x v="3"/>
    <m/>
    <m/>
    <m/>
    <d v="2025-10-01T00:00:00"/>
    <d v="2027-09-30T00:00:00"/>
    <n v="729"/>
    <x v="46"/>
    <m/>
    <m/>
    <m/>
    <m/>
    <s v="n.a."/>
    <m/>
    <m/>
    <n v="0"/>
    <n v="3"/>
    <m/>
    <d v="2027-06-30T00:00:00"/>
    <m/>
    <m/>
    <m/>
    <m/>
    <m/>
    <m/>
    <m/>
    <m/>
    <n v="729"/>
    <m/>
    <m/>
    <m/>
    <m/>
    <m/>
    <m/>
    <m/>
    <m/>
    <m/>
    <m/>
    <d v="2027-04-30T00:00:00"/>
    <m/>
    <n v="140000"/>
    <m/>
    <m/>
    <s v="Euro"/>
    <n v="70.55"/>
    <m/>
    <m/>
    <m/>
    <m/>
    <n v="46"/>
    <m/>
    <m/>
    <m/>
    <m/>
    <m/>
    <m/>
    <m/>
    <m/>
    <m/>
    <m/>
    <m/>
    <m/>
    <m/>
    <m/>
    <m/>
    <m/>
    <m/>
    <m/>
    <m/>
    <m/>
    <m/>
    <m/>
  </r>
  <r>
    <m/>
    <s v="V300081"/>
    <s v="2025-0015"/>
    <x v="176"/>
    <n v="1"/>
    <s v="Wagon"/>
    <n v="19"/>
    <s v="37 80 4992 810-4"/>
    <x v="59"/>
    <m/>
    <m/>
    <x v="3"/>
    <x v="2"/>
    <n v="1"/>
    <m/>
    <m/>
    <m/>
    <n v="1"/>
    <m/>
    <n v="1"/>
    <x v="1"/>
    <m/>
    <m/>
    <m/>
    <x v="3"/>
    <m/>
    <m/>
    <m/>
    <d v="2025-10-01T00:00:00"/>
    <d v="2027-09-30T00:00:00"/>
    <n v="729"/>
    <x v="46"/>
    <m/>
    <m/>
    <m/>
    <m/>
    <s v="n.a."/>
    <m/>
    <m/>
    <n v="0"/>
    <n v="3"/>
    <m/>
    <d v="2027-06-30T00:00:00"/>
    <m/>
    <m/>
    <m/>
    <m/>
    <m/>
    <m/>
    <m/>
    <m/>
    <n v="729"/>
    <m/>
    <m/>
    <m/>
    <m/>
    <m/>
    <m/>
    <m/>
    <m/>
    <m/>
    <m/>
    <d v="2027-04-30T00:00:00"/>
    <m/>
    <n v="140000"/>
    <m/>
    <m/>
    <s v="Euro"/>
    <n v="70.55"/>
    <m/>
    <m/>
    <m/>
    <m/>
    <n v="46"/>
    <m/>
    <m/>
    <m/>
    <m/>
    <m/>
    <m/>
    <m/>
    <m/>
    <m/>
    <m/>
    <m/>
    <m/>
    <m/>
    <m/>
    <m/>
    <m/>
    <m/>
    <m/>
    <m/>
    <m/>
    <m/>
    <m/>
  </r>
  <r>
    <m/>
    <s v="V300081"/>
    <s v="2025-0015"/>
    <x v="176"/>
    <n v="1"/>
    <s v="Wagon"/>
    <n v="20"/>
    <s v="37 80 4992 811-2"/>
    <x v="59"/>
    <m/>
    <m/>
    <x v="3"/>
    <x v="2"/>
    <n v="1"/>
    <m/>
    <m/>
    <m/>
    <n v="1"/>
    <m/>
    <n v="1"/>
    <x v="1"/>
    <m/>
    <m/>
    <m/>
    <x v="3"/>
    <m/>
    <m/>
    <m/>
    <d v="2025-10-01T00:00:00"/>
    <d v="2027-09-30T00:00:00"/>
    <n v="729"/>
    <x v="46"/>
    <m/>
    <m/>
    <m/>
    <m/>
    <s v="n.a."/>
    <m/>
    <m/>
    <n v="0"/>
    <n v="3"/>
    <m/>
    <d v="2027-06-30T00:00:00"/>
    <m/>
    <m/>
    <m/>
    <m/>
    <m/>
    <m/>
    <m/>
    <m/>
    <n v="729"/>
    <m/>
    <m/>
    <m/>
    <m/>
    <m/>
    <m/>
    <m/>
    <m/>
    <m/>
    <m/>
    <d v="2027-04-30T00:00:00"/>
    <m/>
    <n v="140000"/>
    <m/>
    <m/>
    <s v="Euro"/>
    <n v="70.55"/>
    <m/>
    <m/>
    <m/>
    <m/>
    <n v="46"/>
    <m/>
    <m/>
    <m/>
    <m/>
    <m/>
    <m/>
    <m/>
    <m/>
    <m/>
    <m/>
    <m/>
    <m/>
    <m/>
    <m/>
    <m/>
    <m/>
    <m/>
    <m/>
    <m/>
    <m/>
    <m/>
    <m/>
  </r>
  <r>
    <m/>
    <s v="V300081"/>
    <s v="2025-0015"/>
    <x v="176"/>
    <n v="1"/>
    <s v="Wagon"/>
    <n v="21"/>
    <s v="37 80 4992 812-0"/>
    <x v="59"/>
    <m/>
    <m/>
    <x v="3"/>
    <x v="2"/>
    <n v="1"/>
    <m/>
    <m/>
    <m/>
    <n v="1"/>
    <m/>
    <n v="1"/>
    <x v="1"/>
    <m/>
    <m/>
    <m/>
    <x v="3"/>
    <m/>
    <m/>
    <m/>
    <d v="2025-10-01T00:00:00"/>
    <d v="2027-09-30T00:00:00"/>
    <n v="729"/>
    <x v="46"/>
    <m/>
    <m/>
    <m/>
    <m/>
    <s v="n.a."/>
    <m/>
    <m/>
    <n v="0"/>
    <n v="3"/>
    <m/>
    <d v="2027-06-30T00:00:00"/>
    <m/>
    <m/>
    <m/>
    <m/>
    <m/>
    <m/>
    <m/>
    <m/>
    <n v="729"/>
    <m/>
    <m/>
    <m/>
    <m/>
    <m/>
    <m/>
    <m/>
    <m/>
    <m/>
    <m/>
    <d v="2027-04-30T00:00:00"/>
    <m/>
    <n v="140000"/>
    <m/>
    <m/>
    <s v="Euro"/>
    <n v="70.55"/>
    <m/>
    <m/>
    <m/>
    <m/>
    <n v="46"/>
    <m/>
    <m/>
    <m/>
    <m/>
    <m/>
    <m/>
    <m/>
    <m/>
    <m/>
    <m/>
    <m/>
    <m/>
    <m/>
    <m/>
    <m/>
    <m/>
    <m/>
    <m/>
    <m/>
    <m/>
    <m/>
    <m/>
  </r>
  <r>
    <m/>
    <s v="V300081"/>
    <s v="2025-0015"/>
    <x v="176"/>
    <n v="1"/>
    <s v="Wagon"/>
    <n v="22"/>
    <s v="37 80 4992 813-8"/>
    <x v="59"/>
    <m/>
    <m/>
    <x v="3"/>
    <x v="2"/>
    <n v="1"/>
    <m/>
    <m/>
    <m/>
    <n v="1"/>
    <m/>
    <n v="1"/>
    <x v="1"/>
    <m/>
    <m/>
    <m/>
    <x v="3"/>
    <m/>
    <m/>
    <m/>
    <d v="2025-10-01T00:00:00"/>
    <d v="2027-09-30T00:00:00"/>
    <n v="729"/>
    <x v="46"/>
    <m/>
    <m/>
    <m/>
    <m/>
    <s v="n.a."/>
    <m/>
    <m/>
    <n v="0"/>
    <n v="3"/>
    <m/>
    <d v="2027-06-30T00:00:00"/>
    <m/>
    <m/>
    <m/>
    <m/>
    <m/>
    <m/>
    <m/>
    <m/>
    <n v="729"/>
    <m/>
    <m/>
    <m/>
    <m/>
    <m/>
    <m/>
    <m/>
    <m/>
    <m/>
    <m/>
    <d v="2027-04-30T00:00:00"/>
    <m/>
    <n v="140000"/>
    <m/>
    <m/>
    <s v="Euro"/>
    <n v="70.55"/>
    <m/>
    <m/>
    <m/>
    <m/>
    <n v="46"/>
    <m/>
    <m/>
    <m/>
    <m/>
    <m/>
    <m/>
    <m/>
    <m/>
    <m/>
    <m/>
    <m/>
    <m/>
    <m/>
    <m/>
    <m/>
    <m/>
    <m/>
    <m/>
    <m/>
    <m/>
    <m/>
    <m/>
  </r>
  <r>
    <m/>
    <s v="V300081"/>
    <s v="2025-0015"/>
    <x v="176"/>
    <n v="1"/>
    <s v="Wagon"/>
    <n v="23"/>
    <s v="37 80 4992 814-6"/>
    <x v="59"/>
    <m/>
    <m/>
    <x v="3"/>
    <x v="2"/>
    <n v="1"/>
    <m/>
    <m/>
    <m/>
    <n v="1"/>
    <m/>
    <n v="1"/>
    <x v="1"/>
    <m/>
    <m/>
    <m/>
    <x v="3"/>
    <m/>
    <m/>
    <m/>
    <d v="2025-10-01T00:00:00"/>
    <d v="2027-09-30T00:00:00"/>
    <n v="729"/>
    <x v="46"/>
    <m/>
    <m/>
    <m/>
    <m/>
    <s v="n.a."/>
    <m/>
    <m/>
    <n v="0"/>
    <n v="3"/>
    <m/>
    <d v="2027-06-30T00:00:00"/>
    <m/>
    <m/>
    <m/>
    <m/>
    <m/>
    <m/>
    <m/>
    <m/>
    <n v="729"/>
    <m/>
    <m/>
    <m/>
    <m/>
    <m/>
    <m/>
    <m/>
    <m/>
    <m/>
    <m/>
    <d v="2027-04-30T00:00:00"/>
    <m/>
    <n v="140000"/>
    <m/>
    <m/>
    <s v="Euro"/>
    <n v="70.55"/>
    <m/>
    <m/>
    <m/>
    <m/>
    <n v="46"/>
    <m/>
    <m/>
    <m/>
    <m/>
    <m/>
    <m/>
    <m/>
    <m/>
    <m/>
    <m/>
    <m/>
    <m/>
    <m/>
    <m/>
    <m/>
    <m/>
    <m/>
    <m/>
    <m/>
    <m/>
    <m/>
    <m/>
  </r>
  <r>
    <m/>
    <s v="V300081"/>
    <s v="2025-0015"/>
    <x v="176"/>
    <n v="1"/>
    <s v="Wagon"/>
    <n v="24"/>
    <s v="37 80 4993 157-9"/>
    <x v="59"/>
    <m/>
    <m/>
    <x v="3"/>
    <x v="2"/>
    <n v="1"/>
    <m/>
    <m/>
    <m/>
    <n v="1"/>
    <m/>
    <n v="1"/>
    <x v="1"/>
    <m/>
    <m/>
    <m/>
    <x v="3"/>
    <m/>
    <m/>
    <m/>
    <d v="2025-10-01T00:00:00"/>
    <d v="2027-09-30T00:00:00"/>
    <n v="729"/>
    <x v="46"/>
    <m/>
    <m/>
    <m/>
    <m/>
    <s v="n.a."/>
    <m/>
    <m/>
    <n v="0"/>
    <n v="3"/>
    <m/>
    <d v="2027-06-30T00:00:00"/>
    <m/>
    <m/>
    <m/>
    <m/>
    <m/>
    <m/>
    <m/>
    <m/>
    <n v="729"/>
    <m/>
    <m/>
    <m/>
    <m/>
    <m/>
    <m/>
    <m/>
    <m/>
    <m/>
    <m/>
    <d v="2027-04-30T00:00:00"/>
    <m/>
    <n v="140000"/>
    <m/>
    <m/>
    <s v="Euro"/>
    <n v="70.55"/>
    <m/>
    <m/>
    <m/>
    <m/>
    <n v="46"/>
    <m/>
    <m/>
    <m/>
    <m/>
    <m/>
    <m/>
    <m/>
    <m/>
    <m/>
    <m/>
    <m/>
    <m/>
    <m/>
    <m/>
    <m/>
    <m/>
    <m/>
    <m/>
    <m/>
    <m/>
    <m/>
    <m/>
  </r>
  <r>
    <m/>
    <s v="V300081"/>
    <s v="2025-0015"/>
    <x v="176"/>
    <n v="1"/>
    <s v="Wagon"/>
    <n v="25"/>
    <s v="37 80 4993 158-7"/>
    <x v="59"/>
    <m/>
    <m/>
    <x v="3"/>
    <x v="2"/>
    <n v="1"/>
    <m/>
    <m/>
    <m/>
    <n v="1"/>
    <m/>
    <n v="1"/>
    <x v="1"/>
    <m/>
    <m/>
    <m/>
    <x v="3"/>
    <m/>
    <m/>
    <m/>
    <d v="2025-10-01T00:00:00"/>
    <d v="2027-09-30T00:00:00"/>
    <n v="729"/>
    <x v="46"/>
    <m/>
    <m/>
    <m/>
    <m/>
    <s v="n.a."/>
    <m/>
    <m/>
    <n v="0"/>
    <n v="3"/>
    <m/>
    <d v="2027-06-30T00:00:00"/>
    <m/>
    <m/>
    <m/>
    <m/>
    <m/>
    <m/>
    <m/>
    <m/>
    <n v="729"/>
    <m/>
    <m/>
    <m/>
    <m/>
    <m/>
    <m/>
    <m/>
    <m/>
    <m/>
    <m/>
    <d v="2027-04-30T00:00:00"/>
    <m/>
    <n v="140000"/>
    <m/>
    <m/>
    <s v="Euro"/>
    <n v="70.55"/>
    <m/>
    <m/>
    <m/>
    <m/>
    <n v="46"/>
    <m/>
    <m/>
    <m/>
    <m/>
    <m/>
    <m/>
    <m/>
    <m/>
    <m/>
    <m/>
    <m/>
    <m/>
    <m/>
    <m/>
    <m/>
    <m/>
    <m/>
    <m/>
    <m/>
    <m/>
    <m/>
    <m/>
  </r>
  <r>
    <m/>
    <s v="V300081"/>
    <s v="2025-0015"/>
    <x v="176"/>
    <n v="1"/>
    <s v="Wagon"/>
    <n v="26"/>
    <s v="37 80 4993 159-5"/>
    <x v="59"/>
    <m/>
    <m/>
    <x v="3"/>
    <x v="2"/>
    <n v="1"/>
    <m/>
    <m/>
    <m/>
    <n v="1"/>
    <m/>
    <n v="1"/>
    <x v="1"/>
    <m/>
    <m/>
    <m/>
    <x v="3"/>
    <m/>
    <m/>
    <m/>
    <d v="2025-10-01T00:00:00"/>
    <d v="2027-09-30T00:00:00"/>
    <n v="729"/>
    <x v="46"/>
    <m/>
    <m/>
    <m/>
    <m/>
    <s v="n.a."/>
    <m/>
    <m/>
    <n v="0"/>
    <n v="3"/>
    <m/>
    <d v="2027-06-30T00:00:00"/>
    <m/>
    <m/>
    <m/>
    <m/>
    <m/>
    <m/>
    <m/>
    <m/>
    <n v="729"/>
    <m/>
    <m/>
    <m/>
    <m/>
    <m/>
    <m/>
    <m/>
    <m/>
    <m/>
    <m/>
    <d v="2027-04-30T00:00:00"/>
    <m/>
    <n v="140000"/>
    <m/>
    <m/>
    <s v="Euro"/>
    <n v="70.55"/>
    <m/>
    <m/>
    <m/>
    <m/>
    <n v="46"/>
    <m/>
    <m/>
    <m/>
    <m/>
    <m/>
    <m/>
    <m/>
    <m/>
    <m/>
    <m/>
    <m/>
    <m/>
    <m/>
    <m/>
    <m/>
    <m/>
    <m/>
    <m/>
    <m/>
    <m/>
    <m/>
    <m/>
  </r>
  <r>
    <m/>
    <s v="V300081"/>
    <s v="2025-0015"/>
    <x v="176"/>
    <n v="1"/>
    <s v="Wagon"/>
    <n v="27"/>
    <s v="37 80 4993 160-3"/>
    <x v="59"/>
    <m/>
    <m/>
    <x v="3"/>
    <x v="2"/>
    <n v="1"/>
    <m/>
    <m/>
    <m/>
    <n v="1"/>
    <m/>
    <n v="1"/>
    <x v="1"/>
    <m/>
    <m/>
    <m/>
    <x v="3"/>
    <m/>
    <m/>
    <m/>
    <d v="2025-10-01T00:00:00"/>
    <d v="2027-09-30T00:00:00"/>
    <n v="729"/>
    <x v="46"/>
    <m/>
    <m/>
    <m/>
    <m/>
    <s v="n.a."/>
    <m/>
    <m/>
    <n v="0"/>
    <n v="3"/>
    <m/>
    <d v="2027-06-30T00:00:00"/>
    <m/>
    <m/>
    <m/>
    <m/>
    <m/>
    <m/>
    <m/>
    <m/>
    <n v="729"/>
    <m/>
    <m/>
    <m/>
    <m/>
    <m/>
    <m/>
    <m/>
    <m/>
    <m/>
    <m/>
    <d v="2027-04-30T00:00:00"/>
    <m/>
    <n v="140000"/>
    <m/>
    <m/>
    <s v="Euro"/>
    <n v="70.55"/>
    <m/>
    <m/>
    <m/>
    <m/>
    <n v="46"/>
    <m/>
    <m/>
    <m/>
    <m/>
    <m/>
    <m/>
    <m/>
    <m/>
    <m/>
    <m/>
    <m/>
    <m/>
    <m/>
    <m/>
    <m/>
    <m/>
    <m/>
    <m/>
    <m/>
    <m/>
    <m/>
    <m/>
  </r>
  <r>
    <m/>
    <s v="V300081"/>
    <s v="2025-0015"/>
    <x v="176"/>
    <n v="1"/>
    <s v="Wagon"/>
    <n v="28"/>
    <s v="37 80 4993 161-1"/>
    <x v="59"/>
    <m/>
    <m/>
    <x v="3"/>
    <x v="2"/>
    <n v="1"/>
    <m/>
    <m/>
    <m/>
    <n v="1"/>
    <m/>
    <n v="1"/>
    <x v="1"/>
    <m/>
    <m/>
    <m/>
    <x v="3"/>
    <m/>
    <m/>
    <m/>
    <d v="2025-10-01T00:00:00"/>
    <d v="2027-09-30T00:00:00"/>
    <n v="729"/>
    <x v="46"/>
    <m/>
    <m/>
    <m/>
    <m/>
    <s v="n.a."/>
    <m/>
    <m/>
    <n v="0"/>
    <n v="3"/>
    <m/>
    <d v="2027-06-30T00:00:00"/>
    <m/>
    <m/>
    <m/>
    <m/>
    <m/>
    <m/>
    <m/>
    <m/>
    <n v="729"/>
    <m/>
    <m/>
    <m/>
    <m/>
    <m/>
    <m/>
    <m/>
    <m/>
    <m/>
    <m/>
    <d v="2027-04-30T00:00:00"/>
    <m/>
    <n v="140000"/>
    <m/>
    <m/>
    <s v="Euro"/>
    <n v="70.55"/>
    <m/>
    <m/>
    <m/>
    <m/>
    <n v="46"/>
    <m/>
    <m/>
    <m/>
    <m/>
    <m/>
    <m/>
    <m/>
    <m/>
    <m/>
    <m/>
    <m/>
    <m/>
    <m/>
    <m/>
    <m/>
    <m/>
    <m/>
    <m/>
    <m/>
    <m/>
    <m/>
    <m/>
  </r>
  <r>
    <m/>
    <s v="V300081"/>
    <s v="2025-0015"/>
    <x v="176"/>
    <n v="1"/>
    <s v="Wagon"/>
    <n v="29"/>
    <s v="37 80 4993 162-9"/>
    <x v="59"/>
    <m/>
    <m/>
    <x v="3"/>
    <x v="2"/>
    <n v="1"/>
    <m/>
    <m/>
    <m/>
    <n v="1"/>
    <m/>
    <n v="1"/>
    <x v="1"/>
    <m/>
    <m/>
    <m/>
    <x v="3"/>
    <m/>
    <m/>
    <m/>
    <d v="2025-10-01T00:00:00"/>
    <d v="2027-09-30T00:00:00"/>
    <n v="729"/>
    <x v="46"/>
    <m/>
    <m/>
    <m/>
    <m/>
    <s v="n.a."/>
    <m/>
    <m/>
    <n v="0"/>
    <n v="3"/>
    <m/>
    <d v="2027-06-30T00:00:00"/>
    <m/>
    <m/>
    <m/>
    <m/>
    <m/>
    <m/>
    <m/>
    <m/>
    <n v="729"/>
    <m/>
    <m/>
    <m/>
    <m/>
    <m/>
    <m/>
    <m/>
    <m/>
    <m/>
    <m/>
    <d v="2027-04-30T00:00:00"/>
    <m/>
    <n v="140000"/>
    <m/>
    <m/>
    <s v="Euro"/>
    <n v="70.55"/>
    <m/>
    <m/>
    <m/>
    <m/>
    <n v="46"/>
    <m/>
    <m/>
    <m/>
    <m/>
    <m/>
    <m/>
    <m/>
    <m/>
    <m/>
    <m/>
    <m/>
    <m/>
    <m/>
    <m/>
    <m/>
    <m/>
    <m/>
    <m/>
    <m/>
    <m/>
    <m/>
    <m/>
  </r>
  <r>
    <m/>
    <s v="V300081"/>
    <s v="2025-0015"/>
    <x v="176"/>
    <n v="1"/>
    <s v="Wagon"/>
    <n v="30"/>
    <s v="37 80 4993 163-7"/>
    <x v="59"/>
    <m/>
    <m/>
    <x v="3"/>
    <x v="2"/>
    <n v="1"/>
    <m/>
    <m/>
    <m/>
    <n v="1"/>
    <m/>
    <n v="1"/>
    <x v="1"/>
    <m/>
    <m/>
    <m/>
    <x v="3"/>
    <m/>
    <m/>
    <m/>
    <d v="2025-10-01T00:00:00"/>
    <d v="2027-09-30T00:00:00"/>
    <n v="729"/>
    <x v="46"/>
    <m/>
    <m/>
    <m/>
    <m/>
    <s v="n.a."/>
    <m/>
    <m/>
    <n v="0"/>
    <n v="3"/>
    <m/>
    <d v="2027-06-30T00:00:00"/>
    <m/>
    <m/>
    <m/>
    <m/>
    <m/>
    <m/>
    <m/>
    <m/>
    <n v="729"/>
    <m/>
    <m/>
    <m/>
    <m/>
    <m/>
    <m/>
    <m/>
    <m/>
    <m/>
    <m/>
    <d v="2027-04-30T00:00:00"/>
    <m/>
    <n v="140000"/>
    <m/>
    <m/>
    <s v="Euro"/>
    <n v="70.55"/>
    <m/>
    <m/>
    <m/>
    <m/>
    <n v="46"/>
    <m/>
    <m/>
    <m/>
    <m/>
    <m/>
    <m/>
    <m/>
    <m/>
    <m/>
    <m/>
    <m/>
    <m/>
    <m/>
    <m/>
    <m/>
    <m/>
    <m/>
    <m/>
    <m/>
    <m/>
    <m/>
    <m/>
  </r>
  <r>
    <m/>
    <s v="V300081"/>
    <s v="2025-0015"/>
    <x v="176"/>
    <n v="1"/>
    <s v="Wagon"/>
    <n v="31"/>
    <s v="37 80 4993 164-5"/>
    <x v="59"/>
    <m/>
    <m/>
    <x v="3"/>
    <x v="2"/>
    <n v="1"/>
    <m/>
    <m/>
    <m/>
    <n v="1"/>
    <m/>
    <n v="1"/>
    <x v="1"/>
    <m/>
    <m/>
    <m/>
    <x v="3"/>
    <m/>
    <m/>
    <m/>
    <d v="2025-10-01T00:00:00"/>
    <d v="2027-09-30T00:00:00"/>
    <n v="729"/>
    <x v="46"/>
    <m/>
    <m/>
    <m/>
    <m/>
    <s v="n.a."/>
    <m/>
    <m/>
    <n v="0"/>
    <n v="3"/>
    <m/>
    <d v="2027-06-30T00:00:00"/>
    <m/>
    <m/>
    <m/>
    <m/>
    <m/>
    <m/>
    <m/>
    <m/>
    <n v="729"/>
    <m/>
    <m/>
    <m/>
    <m/>
    <m/>
    <m/>
    <m/>
    <m/>
    <m/>
    <m/>
    <d v="2027-04-30T00:00:00"/>
    <m/>
    <n v="140000"/>
    <m/>
    <m/>
    <s v="Euro"/>
    <n v="70.55"/>
    <m/>
    <m/>
    <m/>
    <m/>
    <n v="46"/>
    <m/>
    <m/>
    <m/>
    <m/>
    <m/>
    <m/>
    <m/>
    <m/>
    <m/>
    <m/>
    <m/>
    <m/>
    <m/>
    <m/>
    <m/>
    <m/>
    <m/>
    <m/>
    <m/>
    <m/>
    <m/>
    <m/>
  </r>
  <r>
    <m/>
    <s v="V300081"/>
    <s v="2025-0015"/>
    <x v="176"/>
    <n v="1"/>
    <s v="Wagon"/>
    <n v="32"/>
    <s v="37 80 4993 165-2"/>
    <x v="59"/>
    <m/>
    <m/>
    <x v="3"/>
    <x v="2"/>
    <n v="1"/>
    <m/>
    <m/>
    <m/>
    <n v="1"/>
    <m/>
    <n v="1"/>
    <x v="1"/>
    <m/>
    <m/>
    <m/>
    <x v="3"/>
    <m/>
    <m/>
    <m/>
    <d v="2025-10-01T00:00:00"/>
    <d v="2027-09-30T00:00:00"/>
    <n v="729"/>
    <x v="46"/>
    <m/>
    <m/>
    <m/>
    <m/>
    <s v="n.a."/>
    <m/>
    <m/>
    <n v="0"/>
    <n v="3"/>
    <m/>
    <d v="2027-06-30T00:00:00"/>
    <m/>
    <m/>
    <m/>
    <m/>
    <m/>
    <m/>
    <m/>
    <m/>
    <n v="729"/>
    <m/>
    <m/>
    <m/>
    <m/>
    <m/>
    <m/>
    <m/>
    <m/>
    <m/>
    <m/>
    <d v="2027-04-30T00:00:00"/>
    <m/>
    <n v="140000"/>
    <m/>
    <m/>
    <s v="Euro"/>
    <n v="70.55"/>
    <m/>
    <m/>
    <m/>
    <m/>
    <n v="46"/>
    <m/>
    <m/>
    <m/>
    <m/>
    <m/>
    <m/>
    <m/>
    <m/>
    <m/>
    <m/>
    <m/>
    <m/>
    <m/>
    <m/>
    <m/>
    <m/>
    <m/>
    <m/>
    <m/>
    <m/>
    <m/>
    <m/>
  </r>
  <r>
    <m/>
    <s v="V300081"/>
    <s v="2025-0015"/>
    <x v="176"/>
    <n v="1"/>
    <s v="Wagon"/>
    <n v="33"/>
    <s v="37 80 4993 166-0"/>
    <x v="59"/>
    <m/>
    <m/>
    <x v="3"/>
    <x v="2"/>
    <n v="1"/>
    <m/>
    <m/>
    <m/>
    <n v="1"/>
    <m/>
    <n v="1"/>
    <x v="1"/>
    <m/>
    <m/>
    <m/>
    <x v="3"/>
    <m/>
    <m/>
    <m/>
    <d v="2025-10-01T00:00:00"/>
    <d v="2027-09-30T00:00:00"/>
    <n v="729"/>
    <x v="46"/>
    <m/>
    <m/>
    <m/>
    <m/>
    <s v="n.a."/>
    <m/>
    <m/>
    <n v="0"/>
    <n v="3"/>
    <m/>
    <d v="2027-06-30T00:00:00"/>
    <m/>
    <m/>
    <m/>
    <m/>
    <m/>
    <m/>
    <m/>
    <m/>
    <n v="729"/>
    <m/>
    <m/>
    <m/>
    <m/>
    <m/>
    <m/>
    <m/>
    <m/>
    <m/>
    <m/>
    <d v="2027-04-30T00:00:00"/>
    <m/>
    <n v="140000"/>
    <m/>
    <m/>
    <s v="Euro"/>
    <n v="70.55"/>
    <m/>
    <m/>
    <m/>
    <m/>
    <n v="46"/>
    <m/>
    <m/>
    <m/>
    <m/>
    <m/>
    <m/>
    <m/>
    <m/>
    <m/>
    <m/>
    <m/>
    <m/>
    <m/>
    <m/>
    <m/>
    <m/>
    <m/>
    <m/>
    <m/>
    <m/>
    <m/>
    <m/>
  </r>
  <r>
    <m/>
    <s v="V300081"/>
    <s v="2025-0015"/>
    <x v="176"/>
    <n v="1"/>
    <s v="Wagon"/>
    <n v="34"/>
    <s v="37 80 4993 167-8"/>
    <x v="59"/>
    <m/>
    <m/>
    <x v="3"/>
    <x v="2"/>
    <n v="1"/>
    <m/>
    <m/>
    <m/>
    <n v="1"/>
    <m/>
    <n v="1"/>
    <x v="1"/>
    <m/>
    <m/>
    <m/>
    <x v="3"/>
    <m/>
    <m/>
    <m/>
    <d v="2025-10-01T00:00:00"/>
    <d v="2027-09-30T00:00:00"/>
    <n v="729"/>
    <x v="46"/>
    <m/>
    <m/>
    <m/>
    <m/>
    <s v="n.a."/>
    <m/>
    <m/>
    <n v="0"/>
    <n v="3"/>
    <m/>
    <d v="2027-06-30T00:00:00"/>
    <m/>
    <m/>
    <m/>
    <m/>
    <m/>
    <m/>
    <m/>
    <m/>
    <n v="729"/>
    <m/>
    <m/>
    <m/>
    <m/>
    <m/>
    <m/>
    <m/>
    <m/>
    <m/>
    <m/>
    <d v="2027-04-30T00:00:00"/>
    <m/>
    <n v="140000"/>
    <m/>
    <m/>
    <s v="Euro"/>
    <n v="70.55"/>
    <m/>
    <m/>
    <m/>
    <m/>
    <n v="46"/>
    <m/>
    <m/>
    <m/>
    <m/>
    <m/>
    <m/>
    <m/>
    <m/>
    <m/>
    <m/>
    <m/>
    <m/>
    <m/>
    <m/>
    <m/>
    <m/>
    <m/>
    <m/>
    <m/>
    <m/>
    <m/>
    <m/>
  </r>
  <r>
    <m/>
    <s v="V300081"/>
    <s v="2025-0015"/>
    <x v="176"/>
    <n v="1"/>
    <s v="Wagon"/>
    <n v="35"/>
    <s v="37 80 4993 168-6"/>
    <x v="59"/>
    <m/>
    <m/>
    <x v="3"/>
    <x v="2"/>
    <n v="1"/>
    <m/>
    <m/>
    <m/>
    <n v="1"/>
    <m/>
    <n v="1"/>
    <x v="1"/>
    <m/>
    <m/>
    <m/>
    <x v="3"/>
    <m/>
    <m/>
    <m/>
    <d v="2025-10-01T00:00:00"/>
    <d v="2027-09-30T00:00:00"/>
    <n v="729"/>
    <x v="46"/>
    <m/>
    <m/>
    <m/>
    <m/>
    <s v="n.a."/>
    <m/>
    <m/>
    <n v="0"/>
    <n v="3"/>
    <m/>
    <d v="2027-06-30T00:00:00"/>
    <m/>
    <m/>
    <m/>
    <m/>
    <m/>
    <m/>
    <m/>
    <m/>
    <n v="729"/>
    <m/>
    <m/>
    <m/>
    <m/>
    <m/>
    <m/>
    <m/>
    <m/>
    <m/>
    <m/>
    <d v="2027-04-30T00:00:00"/>
    <m/>
    <n v="140000"/>
    <m/>
    <m/>
    <s v="Euro"/>
    <n v="70.55"/>
    <m/>
    <m/>
    <m/>
    <m/>
    <n v="46"/>
    <m/>
    <m/>
    <m/>
    <m/>
    <m/>
    <m/>
    <m/>
    <m/>
    <m/>
    <m/>
    <m/>
    <m/>
    <m/>
    <m/>
    <m/>
    <m/>
    <m/>
    <m/>
    <m/>
    <m/>
    <m/>
    <m/>
  </r>
  <r>
    <m/>
    <s v="V300081"/>
    <s v="2025-0015"/>
    <x v="176"/>
    <n v="1"/>
    <s v="Wagon"/>
    <n v="36"/>
    <s v="37 80 4993 169-4"/>
    <x v="59"/>
    <m/>
    <m/>
    <x v="3"/>
    <x v="2"/>
    <n v="1"/>
    <m/>
    <m/>
    <m/>
    <n v="1"/>
    <m/>
    <n v="1"/>
    <x v="1"/>
    <m/>
    <m/>
    <m/>
    <x v="3"/>
    <m/>
    <m/>
    <m/>
    <d v="2025-10-01T00:00:00"/>
    <d v="2027-09-30T00:00:00"/>
    <n v="729"/>
    <x v="46"/>
    <m/>
    <m/>
    <m/>
    <m/>
    <s v="n.a."/>
    <m/>
    <m/>
    <n v="0"/>
    <n v="3"/>
    <m/>
    <d v="2027-06-30T00:00:00"/>
    <m/>
    <m/>
    <m/>
    <m/>
    <m/>
    <m/>
    <m/>
    <m/>
    <n v="729"/>
    <m/>
    <m/>
    <m/>
    <m/>
    <m/>
    <m/>
    <m/>
    <m/>
    <m/>
    <m/>
    <d v="2027-04-30T00:00:00"/>
    <m/>
    <n v="140000"/>
    <m/>
    <m/>
    <s v="Euro"/>
    <n v="70.55"/>
    <m/>
    <m/>
    <m/>
    <m/>
    <n v="46"/>
    <m/>
    <m/>
    <m/>
    <m/>
    <m/>
    <m/>
    <m/>
    <m/>
    <m/>
    <m/>
    <m/>
    <m/>
    <m/>
    <m/>
    <m/>
    <m/>
    <m/>
    <m/>
    <m/>
    <m/>
    <m/>
    <m/>
  </r>
  <r>
    <m/>
    <s v="V300081"/>
    <s v="2025-0015"/>
    <x v="176"/>
    <n v="1"/>
    <s v="Wagon"/>
    <n v="37"/>
    <s v="37 80 4993 170-2"/>
    <x v="59"/>
    <m/>
    <m/>
    <x v="3"/>
    <x v="2"/>
    <n v="1"/>
    <m/>
    <m/>
    <m/>
    <n v="1"/>
    <m/>
    <n v="1"/>
    <x v="1"/>
    <m/>
    <m/>
    <m/>
    <x v="3"/>
    <m/>
    <m/>
    <m/>
    <d v="2025-10-01T00:00:00"/>
    <d v="2027-09-30T00:00:00"/>
    <n v="729"/>
    <x v="46"/>
    <m/>
    <m/>
    <m/>
    <m/>
    <s v="n.a."/>
    <m/>
    <m/>
    <n v="0"/>
    <n v="3"/>
    <m/>
    <d v="2027-06-30T00:00:00"/>
    <m/>
    <m/>
    <m/>
    <m/>
    <m/>
    <m/>
    <m/>
    <m/>
    <n v="729"/>
    <m/>
    <m/>
    <m/>
    <m/>
    <m/>
    <m/>
    <m/>
    <m/>
    <m/>
    <m/>
    <d v="2027-04-30T00:00:00"/>
    <m/>
    <n v="140000"/>
    <m/>
    <m/>
    <s v="Euro"/>
    <n v="70.55"/>
    <m/>
    <m/>
    <m/>
    <m/>
    <n v="46"/>
    <m/>
    <m/>
    <m/>
    <m/>
    <m/>
    <m/>
    <m/>
    <m/>
    <m/>
    <m/>
    <m/>
    <m/>
    <m/>
    <m/>
    <m/>
    <m/>
    <m/>
    <m/>
    <m/>
    <m/>
    <m/>
    <m/>
  </r>
  <r>
    <m/>
    <s v="V300081"/>
    <s v="2025-0015"/>
    <x v="176"/>
    <n v="1"/>
    <s v="Wagon"/>
    <n v="38"/>
    <s v="37 80 4993 171-0"/>
    <x v="59"/>
    <m/>
    <m/>
    <x v="3"/>
    <x v="2"/>
    <n v="1"/>
    <m/>
    <m/>
    <m/>
    <n v="1"/>
    <m/>
    <n v="1"/>
    <x v="1"/>
    <m/>
    <m/>
    <m/>
    <x v="3"/>
    <m/>
    <m/>
    <m/>
    <d v="2025-10-01T00:00:00"/>
    <d v="2027-09-30T00:00:00"/>
    <n v="729"/>
    <x v="46"/>
    <m/>
    <m/>
    <m/>
    <m/>
    <s v="n.a."/>
    <m/>
    <m/>
    <n v="0"/>
    <n v="3"/>
    <m/>
    <d v="2027-06-30T00:00:00"/>
    <m/>
    <m/>
    <m/>
    <m/>
    <m/>
    <m/>
    <m/>
    <m/>
    <n v="729"/>
    <m/>
    <m/>
    <m/>
    <m/>
    <m/>
    <m/>
    <m/>
    <m/>
    <m/>
    <m/>
    <d v="2027-04-30T00:00:00"/>
    <m/>
    <n v="140000"/>
    <m/>
    <m/>
    <s v="Euro"/>
    <n v="70.55"/>
    <m/>
    <m/>
    <m/>
    <m/>
    <n v="46"/>
    <m/>
    <m/>
    <m/>
    <m/>
    <m/>
    <m/>
    <m/>
    <m/>
    <m/>
    <m/>
    <m/>
    <m/>
    <m/>
    <m/>
    <m/>
    <m/>
    <m/>
    <m/>
    <m/>
    <m/>
    <m/>
    <m/>
  </r>
  <r>
    <m/>
    <s v="V300081"/>
    <s v="2025-0015"/>
    <x v="176"/>
    <n v="1"/>
    <s v="Wagon"/>
    <n v="39"/>
    <s v="37 80 4993 172-8"/>
    <x v="59"/>
    <m/>
    <m/>
    <x v="3"/>
    <x v="2"/>
    <n v="1"/>
    <m/>
    <m/>
    <m/>
    <n v="1"/>
    <m/>
    <n v="1"/>
    <x v="1"/>
    <m/>
    <m/>
    <m/>
    <x v="3"/>
    <m/>
    <m/>
    <m/>
    <d v="2025-10-01T00:00:00"/>
    <d v="2027-09-30T00:00:00"/>
    <n v="729"/>
    <x v="46"/>
    <m/>
    <m/>
    <m/>
    <m/>
    <s v="n.a."/>
    <m/>
    <m/>
    <n v="0"/>
    <n v="3"/>
    <m/>
    <d v="2027-06-30T00:00:00"/>
    <m/>
    <m/>
    <m/>
    <m/>
    <m/>
    <m/>
    <m/>
    <m/>
    <n v="729"/>
    <m/>
    <m/>
    <m/>
    <m/>
    <m/>
    <m/>
    <m/>
    <m/>
    <m/>
    <m/>
    <d v="2027-04-30T00:00:00"/>
    <m/>
    <n v="140000"/>
    <m/>
    <m/>
    <s v="Euro"/>
    <n v="70.55"/>
    <m/>
    <m/>
    <m/>
    <m/>
    <n v="46"/>
    <m/>
    <m/>
    <m/>
    <m/>
    <m/>
    <m/>
    <m/>
    <m/>
    <m/>
    <m/>
    <m/>
    <m/>
    <m/>
    <m/>
    <m/>
    <m/>
    <m/>
    <m/>
    <m/>
    <m/>
    <m/>
    <m/>
  </r>
  <r>
    <m/>
    <s v="V300081"/>
    <s v="2025-0015"/>
    <x v="176"/>
    <n v="1"/>
    <s v="Wagon"/>
    <n v="40"/>
    <s v="37 80 4993 189-2"/>
    <x v="59"/>
    <m/>
    <m/>
    <x v="3"/>
    <x v="2"/>
    <n v="1"/>
    <m/>
    <m/>
    <m/>
    <n v="1"/>
    <m/>
    <n v="1"/>
    <x v="1"/>
    <m/>
    <m/>
    <m/>
    <x v="3"/>
    <m/>
    <m/>
    <m/>
    <d v="2025-10-01T00:00:00"/>
    <d v="2027-09-30T00:00:00"/>
    <n v="729"/>
    <x v="46"/>
    <m/>
    <m/>
    <m/>
    <m/>
    <s v="n.a."/>
    <m/>
    <m/>
    <n v="0"/>
    <n v="3"/>
    <m/>
    <d v="2027-06-30T00:00:00"/>
    <m/>
    <m/>
    <m/>
    <m/>
    <m/>
    <m/>
    <m/>
    <m/>
    <n v="729"/>
    <m/>
    <m/>
    <m/>
    <m/>
    <m/>
    <m/>
    <m/>
    <m/>
    <m/>
    <m/>
    <d v="2027-04-30T00:00:00"/>
    <m/>
    <n v="140000"/>
    <m/>
    <m/>
    <s v="Euro"/>
    <n v="70.55"/>
    <m/>
    <m/>
    <m/>
    <m/>
    <n v="46"/>
    <m/>
    <m/>
    <m/>
    <m/>
    <m/>
    <m/>
    <m/>
    <m/>
    <m/>
    <m/>
    <m/>
    <m/>
    <m/>
    <m/>
    <m/>
    <m/>
    <m/>
    <m/>
    <m/>
    <m/>
    <m/>
    <m/>
  </r>
  <r>
    <m/>
    <s v="V300081"/>
    <s v="2025-0015"/>
    <x v="176"/>
    <n v="1"/>
    <s v="Wagon"/>
    <n v="41"/>
    <s v="37 80 4993 190-0"/>
    <x v="59"/>
    <m/>
    <m/>
    <x v="3"/>
    <x v="2"/>
    <n v="1"/>
    <m/>
    <m/>
    <m/>
    <n v="1"/>
    <m/>
    <n v="1"/>
    <x v="1"/>
    <m/>
    <m/>
    <m/>
    <x v="3"/>
    <m/>
    <m/>
    <m/>
    <d v="2025-10-01T00:00:00"/>
    <d v="2027-09-30T00:00:00"/>
    <n v="729"/>
    <x v="46"/>
    <m/>
    <m/>
    <m/>
    <m/>
    <s v="n.a."/>
    <m/>
    <m/>
    <n v="0"/>
    <n v="3"/>
    <m/>
    <d v="2027-06-30T00:00:00"/>
    <m/>
    <m/>
    <m/>
    <m/>
    <m/>
    <m/>
    <m/>
    <m/>
    <n v="729"/>
    <m/>
    <m/>
    <m/>
    <m/>
    <m/>
    <m/>
    <m/>
    <m/>
    <m/>
    <m/>
    <d v="2027-04-30T00:00:00"/>
    <m/>
    <n v="140000"/>
    <m/>
    <m/>
    <s v="Euro"/>
    <n v="70.55"/>
    <m/>
    <m/>
    <m/>
    <m/>
    <n v="46"/>
    <m/>
    <m/>
    <m/>
    <m/>
    <m/>
    <m/>
    <m/>
    <m/>
    <m/>
    <m/>
    <m/>
    <m/>
    <m/>
    <m/>
    <m/>
    <m/>
    <m/>
    <m/>
    <m/>
    <m/>
    <m/>
    <m/>
  </r>
  <r>
    <m/>
    <s v="V300081"/>
    <s v="2025-0015"/>
    <x v="176"/>
    <n v="1"/>
    <s v="Wagon"/>
    <n v="42"/>
    <s v="37 80 4993 191-8"/>
    <x v="59"/>
    <m/>
    <m/>
    <x v="3"/>
    <x v="2"/>
    <n v="1"/>
    <m/>
    <m/>
    <m/>
    <n v="1"/>
    <m/>
    <n v="1"/>
    <x v="1"/>
    <m/>
    <m/>
    <m/>
    <x v="3"/>
    <m/>
    <m/>
    <m/>
    <d v="2025-10-01T00:00:00"/>
    <d v="2027-09-30T00:00:00"/>
    <n v="729"/>
    <x v="46"/>
    <m/>
    <m/>
    <m/>
    <m/>
    <s v="n.a."/>
    <m/>
    <m/>
    <n v="0"/>
    <n v="3"/>
    <m/>
    <d v="2027-06-30T00:00:00"/>
    <m/>
    <m/>
    <m/>
    <m/>
    <m/>
    <m/>
    <m/>
    <m/>
    <n v="729"/>
    <m/>
    <m/>
    <m/>
    <m/>
    <m/>
    <m/>
    <m/>
    <m/>
    <m/>
    <m/>
    <d v="2027-04-30T00:00:00"/>
    <m/>
    <n v="140000"/>
    <m/>
    <m/>
    <s v="Euro"/>
    <n v="70.55"/>
    <m/>
    <m/>
    <m/>
    <m/>
    <n v="46"/>
    <m/>
    <m/>
    <m/>
    <m/>
    <m/>
    <m/>
    <m/>
    <m/>
    <m/>
    <m/>
    <m/>
    <m/>
    <m/>
    <m/>
    <m/>
    <m/>
    <m/>
    <m/>
    <m/>
    <m/>
    <m/>
    <m/>
  </r>
  <r>
    <m/>
    <s v="V300081"/>
    <s v="2025-0015"/>
    <x v="176"/>
    <n v="1"/>
    <s v="Wagon"/>
    <n v="43"/>
    <s v="37 80 4993 192-6"/>
    <x v="59"/>
    <m/>
    <m/>
    <x v="3"/>
    <x v="2"/>
    <n v="1"/>
    <m/>
    <m/>
    <m/>
    <n v="1"/>
    <m/>
    <n v="1"/>
    <x v="1"/>
    <m/>
    <m/>
    <m/>
    <x v="3"/>
    <m/>
    <m/>
    <m/>
    <d v="2025-10-01T00:00:00"/>
    <d v="2027-09-30T00:00:00"/>
    <n v="729"/>
    <x v="46"/>
    <m/>
    <m/>
    <m/>
    <m/>
    <s v="n.a."/>
    <m/>
    <m/>
    <n v="0"/>
    <n v="3"/>
    <m/>
    <d v="2027-06-30T00:00:00"/>
    <m/>
    <m/>
    <m/>
    <m/>
    <m/>
    <m/>
    <m/>
    <m/>
    <n v="729"/>
    <m/>
    <m/>
    <m/>
    <m/>
    <m/>
    <m/>
    <m/>
    <m/>
    <m/>
    <m/>
    <d v="2027-04-30T00:00:00"/>
    <m/>
    <n v="140000"/>
    <m/>
    <m/>
    <s v="Euro"/>
    <n v="70.55"/>
    <m/>
    <m/>
    <m/>
    <m/>
    <n v="46"/>
    <m/>
    <m/>
    <m/>
    <m/>
    <m/>
    <m/>
    <m/>
    <m/>
    <m/>
    <m/>
    <m/>
    <m/>
    <m/>
    <m/>
    <m/>
    <m/>
    <m/>
    <m/>
    <m/>
    <m/>
    <m/>
    <m/>
  </r>
  <r>
    <m/>
    <s v="V300081"/>
    <s v="2025-0015"/>
    <x v="176"/>
    <n v="1"/>
    <s v="Wagon"/>
    <n v="44"/>
    <s v="37 80 4993 193-4"/>
    <x v="59"/>
    <m/>
    <m/>
    <x v="3"/>
    <x v="2"/>
    <n v="1"/>
    <m/>
    <m/>
    <m/>
    <n v="1"/>
    <m/>
    <n v="1"/>
    <x v="1"/>
    <m/>
    <m/>
    <m/>
    <x v="3"/>
    <m/>
    <m/>
    <m/>
    <d v="2025-10-01T00:00:00"/>
    <d v="2027-09-30T00:00:00"/>
    <n v="729"/>
    <x v="46"/>
    <m/>
    <m/>
    <m/>
    <m/>
    <s v="n.a."/>
    <m/>
    <m/>
    <n v="0"/>
    <n v="3"/>
    <m/>
    <d v="2027-06-30T00:00:00"/>
    <m/>
    <m/>
    <m/>
    <m/>
    <m/>
    <m/>
    <m/>
    <m/>
    <n v="729"/>
    <m/>
    <m/>
    <m/>
    <m/>
    <m/>
    <m/>
    <m/>
    <m/>
    <m/>
    <m/>
    <d v="2027-04-30T00:00:00"/>
    <m/>
    <n v="140000"/>
    <m/>
    <m/>
    <s v="Euro"/>
    <n v="70.55"/>
    <m/>
    <m/>
    <m/>
    <m/>
    <n v="46"/>
    <m/>
    <m/>
    <m/>
    <m/>
    <m/>
    <m/>
    <m/>
    <m/>
    <m/>
    <m/>
    <m/>
    <m/>
    <m/>
    <m/>
    <m/>
    <m/>
    <m/>
    <m/>
    <m/>
    <m/>
    <m/>
    <m/>
  </r>
  <r>
    <m/>
    <s v="V300081"/>
    <s v="2025-0015"/>
    <x v="176"/>
    <n v="1"/>
    <s v="Wagon"/>
    <n v="45"/>
    <s v="37 80 4993 194-2"/>
    <x v="59"/>
    <m/>
    <m/>
    <x v="3"/>
    <x v="2"/>
    <n v="1"/>
    <m/>
    <m/>
    <m/>
    <n v="1"/>
    <m/>
    <n v="1"/>
    <x v="1"/>
    <m/>
    <m/>
    <m/>
    <x v="3"/>
    <m/>
    <m/>
    <m/>
    <d v="2025-10-01T00:00:00"/>
    <d v="2027-09-30T00:00:00"/>
    <n v="729"/>
    <x v="46"/>
    <m/>
    <m/>
    <m/>
    <m/>
    <s v="n.a."/>
    <m/>
    <m/>
    <n v="0"/>
    <n v="3"/>
    <m/>
    <d v="2027-06-30T00:00:00"/>
    <m/>
    <m/>
    <m/>
    <m/>
    <m/>
    <m/>
    <m/>
    <m/>
    <n v="729"/>
    <m/>
    <m/>
    <m/>
    <m/>
    <m/>
    <m/>
    <m/>
    <m/>
    <m/>
    <m/>
    <d v="2027-04-30T00:00:00"/>
    <m/>
    <n v="140000"/>
    <m/>
    <m/>
    <s v="Euro"/>
    <n v="70.55"/>
    <m/>
    <m/>
    <m/>
    <m/>
    <n v="46"/>
    <m/>
    <m/>
    <m/>
    <m/>
    <m/>
    <m/>
    <m/>
    <m/>
    <m/>
    <m/>
    <m/>
    <m/>
    <m/>
    <m/>
    <m/>
    <m/>
    <m/>
    <m/>
    <m/>
    <m/>
    <m/>
    <m/>
  </r>
  <r>
    <m/>
    <s v="V300081"/>
    <s v="2025-0015"/>
    <x v="176"/>
    <n v="1"/>
    <s v="Wagon"/>
    <n v="46"/>
    <s v="37 80 4993 195-9"/>
    <x v="59"/>
    <m/>
    <m/>
    <x v="3"/>
    <x v="2"/>
    <n v="1"/>
    <m/>
    <m/>
    <m/>
    <n v="1"/>
    <m/>
    <n v="1"/>
    <x v="1"/>
    <m/>
    <m/>
    <m/>
    <x v="3"/>
    <m/>
    <m/>
    <m/>
    <d v="2025-10-01T00:00:00"/>
    <d v="2027-09-30T00:00:00"/>
    <n v="729"/>
    <x v="46"/>
    <m/>
    <m/>
    <m/>
    <m/>
    <s v="n.a."/>
    <m/>
    <m/>
    <n v="0"/>
    <n v="3"/>
    <m/>
    <d v="2027-06-30T00:00:00"/>
    <m/>
    <m/>
    <m/>
    <m/>
    <m/>
    <m/>
    <m/>
    <m/>
    <n v="729"/>
    <m/>
    <m/>
    <m/>
    <m/>
    <m/>
    <m/>
    <m/>
    <m/>
    <m/>
    <m/>
    <d v="2027-04-30T00:00:00"/>
    <m/>
    <n v="140000"/>
    <m/>
    <m/>
    <s v="Euro"/>
    <n v="70.55"/>
    <m/>
    <m/>
    <m/>
    <m/>
    <n v="46"/>
    <m/>
    <m/>
    <m/>
    <m/>
    <m/>
    <m/>
    <m/>
    <m/>
    <m/>
    <m/>
    <m/>
    <m/>
    <m/>
    <m/>
    <m/>
    <m/>
    <m/>
    <m/>
    <m/>
    <m/>
    <m/>
    <m/>
  </r>
  <r>
    <m/>
    <s v="V300081"/>
    <s v="2025-0015"/>
    <x v="176"/>
    <n v="1"/>
    <s v="Wagon"/>
    <n v="47"/>
    <s v="37 80 4993 196-7"/>
    <x v="59"/>
    <m/>
    <m/>
    <x v="3"/>
    <x v="2"/>
    <n v="1"/>
    <m/>
    <m/>
    <m/>
    <n v="1"/>
    <m/>
    <n v="1"/>
    <x v="1"/>
    <m/>
    <m/>
    <m/>
    <x v="3"/>
    <m/>
    <m/>
    <m/>
    <d v="2025-10-01T00:00:00"/>
    <d v="2027-09-30T00:00:00"/>
    <n v="729"/>
    <x v="46"/>
    <m/>
    <m/>
    <m/>
    <m/>
    <s v="n.a."/>
    <m/>
    <m/>
    <n v="0"/>
    <n v="3"/>
    <m/>
    <d v="2027-06-30T00:00:00"/>
    <m/>
    <m/>
    <m/>
    <m/>
    <m/>
    <m/>
    <m/>
    <m/>
    <n v="729"/>
    <m/>
    <m/>
    <m/>
    <m/>
    <m/>
    <m/>
    <m/>
    <m/>
    <m/>
    <m/>
    <d v="2027-04-30T00:00:00"/>
    <m/>
    <n v="140000"/>
    <m/>
    <m/>
    <s v="Euro"/>
    <n v="70.55"/>
    <m/>
    <m/>
    <m/>
    <m/>
    <n v="46"/>
    <m/>
    <m/>
    <m/>
    <m/>
    <m/>
    <m/>
    <m/>
    <m/>
    <m/>
    <m/>
    <m/>
    <m/>
    <m/>
    <m/>
    <m/>
    <m/>
    <m/>
    <m/>
    <m/>
    <m/>
    <m/>
    <m/>
  </r>
  <r>
    <m/>
    <s v="V300081"/>
    <s v="2025-0015"/>
    <x v="176"/>
    <n v="1"/>
    <s v="Wagon"/>
    <n v="48"/>
    <s v="37 80 4993 197-5"/>
    <x v="59"/>
    <m/>
    <m/>
    <x v="3"/>
    <x v="2"/>
    <n v="1"/>
    <m/>
    <m/>
    <m/>
    <n v="1"/>
    <m/>
    <n v="1"/>
    <x v="1"/>
    <m/>
    <m/>
    <m/>
    <x v="3"/>
    <m/>
    <m/>
    <m/>
    <d v="2025-10-01T00:00:00"/>
    <d v="2027-09-30T00:00:00"/>
    <n v="729"/>
    <x v="46"/>
    <m/>
    <m/>
    <m/>
    <m/>
    <s v="n.a."/>
    <m/>
    <m/>
    <n v="0"/>
    <n v="3"/>
    <m/>
    <d v="2027-06-30T00:00:00"/>
    <m/>
    <m/>
    <m/>
    <m/>
    <m/>
    <m/>
    <m/>
    <m/>
    <n v="729"/>
    <m/>
    <m/>
    <m/>
    <m/>
    <m/>
    <m/>
    <m/>
    <m/>
    <m/>
    <m/>
    <d v="2027-04-30T00:00:00"/>
    <m/>
    <n v="140000"/>
    <m/>
    <m/>
    <s v="Euro"/>
    <n v="70.55"/>
    <m/>
    <m/>
    <m/>
    <m/>
    <n v="46"/>
    <m/>
    <m/>
    <m/>
    <m/>
    <m/>
    <m/>
    <m/>
    <m/>
    <m/>
    <m/>
    <m/>
    <m/>
    <m/>
    <m/>
    <m/>
    <m/>
    <m/>
    <m/>
    <m/>
    <m/>
    <m/>
    <m/>
  </r>
  <r>
    <m/>
    <s v="V300081"/>
    <s v="2025-0015"/>
    <x v="176"/>
    <n v="1"/>
    <s v="Wagon"/>
    <n v="49"/>
    <s v="37 80 4993 198-3"/>
    <x v="59"/>
    <m/>
    <m/>
    <x v="3"/>
    <x v="2"/>
    <n v="1"/>
    <m/>
    <m/>
    <m/>
    <n v="1"/>
    <m/>
    <n v="1"/>
    <x v="1"/>
    <m/>
    <m/>
    <m/>
    <x v="3"/>
    <m/>
    <m/>
    <m/>
    <d v="2025-10-01T00:00:00"/>
    <d v="2027-09-30T00:00:00"/>
    <n v="729"/>
    <x v="46"/>
    <m/>
    <m/>
    <m/>
    <m/>
    <s v="n.a."/>
    <m/>
    <m/>
    <n v="0"/>
    <n v="3"/>
    <m/>
    <d v="2027-06-30T00:00:00"/>
    <m/>
    <m/>
    <m/>
    <m/>
    <m/>
    <m/>
    <m/>
    <m/>
    <n v="729"/>
    <m/>
    <m/>
    <m/>
    <m/>
    <m/>
    <m/>
    <m/>
    <m/>
    <m/>
    <m/>
    <d v="2027-04-30T00:00:00"/>
    <m/>
    <n v="140000"/>
    <m/>
    <m/>
    <s v="Euro"/>
    <n v="70.55"/>
    <m/>
    <m/>
    <m/>
    <m/>
    <n v="46"/>
    <m/>
    <m/>
    <m/>
    <m/>
    <m/>
    <m/>
    <m/>
    <m/>
    <m/>
    <m/>
    <m/>
    <m/>
    <m/>
    <m/>
    <m/>
    <m/>
    <m/>
    <m/>
    <m/>
    <m/>
    <m/>
    <m/>
  </r>
  <r>
    <m/>
    <s v="V300081"/>
    <s v="2025-0015"/>
    <x v="176"/>
    <n v="1"/>
    <s v="Wagon"/>
    <n v="50"/>
    <s v="37 80 4993 199-1"/>
    <x v="59"/>
    <m/>
    <m/>
    <x v="3"/>
    <x v="2"/>
    <n v="1"/>
    <m/>
    <m/>
    <m/>
    <n v="1"/>
    <m/>
    <n v="1"/>
    <x v="1"/>
    <m/>
    <m/>
    <m/>
    <x v="3"/>
    <m/>
    <m/>
    <m/>
    <d v="2025-10-01T00:00:00"/>
    <d v="2027-09-30T00:00:00"/>
    <n v="729"/>
    <x v="46"/>
    <m/>
    <m/>
    <m/>
    <m/>
    <s v="n.a."/>
    <m/>
    <m/>
    <n v="0"/>
    <n v="3"/>
    <m/>
    <d v="2027-06-30T00:00:00"/>
    <m/>
    <m/>
    <m/>
    <m/>
    <m/>
    <m/>
    <m/>
    <m/>
    <n v="729"/>
    <m/>
    <m/>
    <m/>
    <m/>
    <m/>
    <m/>
    <m/>
    <m/>
    <m/>
    <m/>
    <d v="2027-04-30T00:00:00"/>
    <m/>
    <n v="140000"/>
    <m/>
    <m/>
    <s v="Euro"/>
    <n v="70.55"/>
    <m/>
    <m/>
    <m/>
    <m/>
    <n v="46"/>
    <m/>
    <m/>
    <m/>
    <m/>
    <m/>
    <m/>
    <m/>
    <m/>
    <m/>
    <m/>
    <m/>
    <m/>
    <m/>
    <m/>
    <m/>
    <m/>
    <m/>
    <m/>
    <m/>
    <m/>
    <m/>
    <m/>
  </r>
  <r>
    <m/>
    <s v="V300081"/>
    <s v="2025-0015"/>
    <x v="176"/>
    <n v="1"/>
    <s v="Wagon"/>
    <n v="51"/>
    <s v="37 80 4993 200-7"/>
    <x v="59"/>
    <m/>
    <m/>
    <x v="3"/>
    <x v="2"/>
    <n v="1"/>
    <m/>
    <m/>
    <m/>
    <n v="1"/>
    <m/>
    <n v="1"/>
    <x v="1"/>
    <m/>
    <m/>
    <m/>
    <x v="3"/>
    <m/>
    <m/>
    <m/>
    <d v="2025-10-01T00:00:00"/>
    <d v="2027-09-30T00:00:00"/>
    <n v="729"/>
    <x v="46"/>
    <m/>
    <m/>
    <m/>
    <m/>
    <s v="n.a."/>
    <m/>
    <m/>
    <n v="0"/>
    <n v="3"/>
    <m/>
    <d v="2027-06-30T00:00:00"/>
    <m/>
    <m/>
    <m/>
    <m/>
    <m/>
    <m/>
    <m/>
    <m/>
    <n v="729"/>
    <m/>
    <m/>
    <m/>
    <m/>
    <m/>
    <m/>
    <m/>
    <m/>
    <m/>
    <m/>
    <d v="2027-04-30T00:00:00"/>
    <m/>
    <n v="140000"/>
    <m/>
    <m/>
    <s v="Euro"/>
    <n v="70.55"/>
    <m/>
    <m/>
    <m/>
    <m/>
    <n v="46"/>
    <m/>
    <m/>
    <m/>
    <m/>
    <m/>
    <m/>
    <m/>
    <m/>
    <m/>
    <m/>
    <m/>
    <m/>
    <m/>
    <m/>
    <m/>
    <m/>
    <m/>
    <m/>
    <m/>
    <m/>
    <m/>
    <m/>
  </r>
  <r>
    <m/>
    <s v="V300081"/>
    <s v="2025-0015"/>
    <x v="176"/>
    <n v="1"/>
    <s v="Wagon"/>
    <n v="52"/>
    <s v="37 80 4993 201-5"/>
    <x v="59"/>
    <m/>
    <m/>
    <x v="3"/>
    <x v="2"/>
    <n v="1"/>
    <m/>
    <m/>
    <m/>
    <n v="1"/>
    <m/>
    <n v="1"/>
    <x v="1"/>
    <m/>
    <m/>
    <m/>
    <x v="3"/>
    <m/>
    <m/>
    <m/>
    <d v="2025-10-01T00:00:00"/>
    <d v="2027-09-30T00:00:00"/>
    <n v="729"/>
    <x v="46"/>
    <m/>
    <m/>
    <m/>
    <m/>
    <s v="n.a."/>
    <m/>
    <m/>
    <n v="0"/>
    <n v="3"/>
    <m/>
    <d v="2027-06-30T00:00:00"/>
    <m/>
    <m/>
    <m/>
    <m/>
    <m/>
    <m/>
    <m/>
    <m/>
    <n v="729"/>
    <m/>
    <m/>
    <m/>
    <m/>
    <m/>
    <m/>
    <m/>
    <m/>
    <m/>
    <m/>
    <d v="2027-04-30T00:00:00"/>
    <m/>
    <n v="140000"/>
    <m/>
    <m/>
    <s v="Euro"/>
    <n v="70.55"/>
    <m/>
    <m/>
    <m/>
    <m/>
    <n v="46"/>
    <m/>
    <m/>
    <m/>
    <m/>
    <m/>
    <m/>
    <m/>
    <m/>
    <m/>
    <m/>
    <m/>
    <m/>
    <m/>
    <m/>
    <m/>
    <m/>
    <m/>
    <m/>
    <m/>
    <m/>
    <m/>
    <m/>
  </r>
  <r>
    <m/>
    <s v="V300081"/>
    <s v="2025-0015"/>
    <x v="176"/>
    <n v="1"/>
    <s v="Wagon"/>
    <n v="53"/>
    <s v="37 80 4993 202-3"/>
    <x v="59"/>
    <m/>
    <m/>
    <x v="3"/>
    <x v="2"/>
    <n v="1"/>
    <m/>
    <m/>
    <m/>
    <n v="1"/>
    <m/>
    <n v="1"/>
    <x v="1"/>
    <m/>
    <m/>
    <m/>
    <x v="3"/>
    <m/>
    <m/>
    <m/>
    <d v="2025-10-01T00:00:00"/>
    <d v="2027-09-30T00:00:00"/>
    <n v="729"/>
    <x v="46"/>
    <m/>
    <m/>
    <m/>
    <m/>
    <s v="n.a."/>
    <m/>
    <m/>
    <n v="0"/>
    <n v="3"/>
    <m/>
    <d v="2027-06-30T00:00:00"/>
    <m/>
    <m/>
    <m/>
    <m/>
    <m/>
    <m/>
    <m/>
    <m/>
    <n v="729"/>
    <m/>
    <m/>
    <m/>
    <m/>
    <m/>
    <m/>
    <m/>
    <m/>
    <m/>
    <m/>
    <d v="2027-04-30T00:00:00"/>
    <m/>
    <n v="140000"/>
    <m/>
    <m/>
    <s v="Euro"/>
    <n v="70.55"/>
    <m/>
    <m/>
    <m/>
    <m/>
    <n v="46"/>
    <m/>
    <m/>
    <m/>
    <m/>
    <m/>
    <m/>
    <m/>
    <m/>
    <m/>
    <m/>
    <m/>
    <m/>
    <m/>
    <m/>
    <m/>
    <m/>
    <m/>
    <m/>
    <m/>
    <m/>
    <m/>
    <m/>
  </r>
  <r>
    <m/>
    <s v="V300081"/>
    <s v="2025-0015"/>
    <x v="176"/>
    <n v="1"/>
    <s v="Wagon"/>
    <n v="54"/>
    <s v="37 80 4993 203-1"/>
    <x v="59"/>
    <m/>
    <m/>
    <x v="3"/>
    <x v="2"/>
    <n v="1"/>
    <m/>
    <m/>
    <m/>
    <n v="1"/>
    <m/>
    <n v="1"/>
    <x v="1"/>
    <m/>
    <m/>
    <m/>
    <x v="3"/>
    <m/>
    <m/>
    <m/>
    <d v="2025-10-01T00:00:00"/>
    <d v="2027-09-30T00:00:00"/>
    <n v="729"/>
    <x v="46"/>
    <m/>
    <m/>
    <m/>
    <m/>
    <s v="n.a."/>
    <m/>
    <m/>
    <n v="0"/>
    <n v="3"/>
    <m/>
    <d v="2027-06-30T00:00:00"/>
    <m/>
    <m/>
    <m/>
    <m/>
    <m/>
    <m/>
    <m/>
    <m/>
    <n v="729"/>
    <m/>
    <m/>
    <m/>
    <m/>
    <m/>
    <m/>
    <m/>
    <m/>
    <m/>
    <m/>
    <d v="2027-04-30T00:00:00"/>
    <m/>
    <n v="140000"/>
    <m/>
    <m/>
    <s v="Euro"/>
    <n v="70.55"/>
    <m/>
    <m/>
    <m/>
    <m/>
    <n v="46"/>
    <m/>
    <m/>
    <m/>
    <m/>
    <m/>
    <m/>
    <m/>
    <m/>
    <m/>
    <m/>
    <m/>
    <m/>
    <m/>
    <m/>
    <m/>
    <m/>
    <m/>
    <m/>
    <m/>
    <m/>
    <m/>
    <m/>
  </r>
  <r>
    <m/>
    <s v="V300081"/>
    <s v="2025-0015"/>
    <x v="176"/>
    <n v="1"/>
    <s v="Wagon"/>
    <n v="55"/>
    <s v="37 80 4993 237-9"/>
    <x v="59"/>
    <m/>
    <m/>
    <x v="3"/>
    <x v="2"/>
    <n v="1"/>
    <m/>
    <m/>
    <m/>
    <n v="1"/>
    <m/>
    <n v="1"/>
    <x v="1"/>
    <m/>
    <m/>
    <m/>
    <x v="3"/>
    <m/>
    <m/>
    <m/>
    <d v="2025-10-01T00:00:00"/>
    <d v="2027-09-30T00:00:00"/>
    <n v="729"/>
    <x v="46"/>
    <m/>
    <m/>
    <m/>
    <m/>
    <s v="n.a."/>
    <m/>
    <m/>
    <n v="0"/>
    <n v="3"/>
    <m/>
    <d v="2027-06-30T00:00:00"/>
    <m/>
    <m/>
    <m/>
    <m/>
    <m/>
    <m/>
    <m/>
    <m/>
    <n v="729"/>
    <m/>
    <m/>
    <m/>
    <m/>
    <m/>
    <m/>
    <m/>
    <m/>
    <m/>
    <m/>
    <d v="2027-04-30T00:00:00"/>
    <m/>
    <n v="140000"/>
    <m/>
    <m/>
    <s v="Euro"/>
    <n v="70.55"/>
    <m/>
    <m/>
    <m/>
    <m/>
    <n v="46"/>
    <m/>
    <m/>
    <m/>
    <m/>
    <m/>
    <m/>
    <m/>
    <m/>
    <m/>
    <m/>
    <m/>
    <m/>
    <m/>
    <m/>
    <m/>
    <m/>
    <m/>
    <m/>
    <m/>
    <m/>
    <m/>
    <m/>
  </r>
  <r>
    <m/>
    <s v="V300081"/>
    <s v="2025-0015"/>
    <x v="176"/>
    <n v="1"/>
    <s v="Wagon"/>
    <n v="56"/>
    <s v="37 80 4993 238-7"/>
    <x v="59"/>
    <m/>
    <m/>
    <x v="3"/>
    <x v="2"/>
    <n v="1"/>
    <m/>
    <m/>
    <m/>
    <n v="1"/>
    <m/>
    <n v="1"/>
    <x v="1"/>
    <m/>
    <m/>
    <m/>
    <x v="3"/>
    <m/>
    <m/>
    <m/>
    <d v="2025-10-01T00:00:00"/>
    <d v="2027-09-30T00:00:00"/>
    <n v="729"/>
    <x v="46"/>
    <m/>
    <m/>
    <m/>
    <m/>
    <s v="n.a."/>
    <m/>
    <m/>
    <n v="0"/>
    <n v="3"/>
    <m/>
    <d v="2027-06-30T00:00:00"/>
    <m/>
    <m/>
    <m/>
    <m/>
    <m/>
    <m/>
    <m/>
    <m/>
    <n v="729"/>
    <m/>
    <m/>
    <m/>
    <m/>
    <m/>
    <m/>
    <m/>
    <m/>
    <m/>
    <m/>
    <d v="2027-04-30T00:00:00"/>
    <m/>
    <n v="140000"/>
    <m/>
    <m/>
    <s v="Euro"/>
    <n v="70.55"/>
    <m/>
    <m/>
    <m/>
    <m/>
    <n v="46"/>
    <m/>
    <m/>
    <m/>
    <m/>
    <m/>
    <m/>
    <m/>
    <m/>
    <m/>
    <m/>
    <m/>
    <m/>
    <m/>
    <m/>
    <m/>
    <m/>
    <m/>
    <m/>
    <m/>
    <m/>
    <m/>
    <m/>
  </r>
  <r>
    <m/>
    <s v="V300081"/>
    <s v="2025-0015"/>
    <x v="176"/>
    <n v="1"/>
    <s v="Wagon"/>
    <n v="57"/>
    <s v="37 80 4993 241-1"/>
    <x v="59"/>
    <m/>
    <m/>
    <x v="3"/>
    <x v="2"/>
    <n v="1"/>
    <m/>
    <m/>
    <m/>
    <n v="1"/>
    <m/>
    <n v="1"/>
    <x v="1"/>
    <m/>
    <m/>
    <m/>
    <x v="3"/>
    <m/>
    <m/>
    <m/>
    <d v="2025-10-01T00:00:00"/>
    <d v="2027-09-30T00:00:00"/>
    <n v="729"/>
    <x v="46"/>
    <m/>
    <m/>
    <m/>
    <m/>
    <s v="n.a."/>
    <m/>
    <m/>
    <n v="0"/>
    <n v="3"/>
    <m/>
    <d v="2027-06-30T00:00:00"/>
    <m/>
    <m/>
    <m/>
    <m/>
    <m/>
    <m/>
    <m/>
    <m/>
    <n v="729"/>
    <m/>
    <m/>
    <m/>
    <m/>
    <m/>
    <m/>
    <m/>
    <m/>
    <m/>
    <m/>
    <d v="2027-04-30T00:00:00"/>
    <m/>
    <n v="140000"/>
    <m/>
    <m/>
    <s v="Euro"/>
    <n v="70.55"/>
    <m/>
    <m/>
    <m/>
    <m/>
    <n v="46"/>
    <m/>
    <m/>
    <m/>
    <m/>
    <m/>
    <m/>
    <m/>
    <m/>
    <m/>
    <m/>
    <m/>
    <m/>
    <m/>
    <m/>
    <m/>
    <m/>
    <m/>
    <m/>
    <m/>
    <m/>
    <m/>
    <m/>
  </r>
  <r>
    <m/>
    <s v="V300081"/>
    <s v="2025-0015"/>
    <x v="176"/>
    <n v="1"/>
    <s v="Wagon"/>
    <n v="58"/>
    <s v="37 80 4993 244-5"/>
    <x v="59"/>
    <m/>
    <m/>
    <x v="3"/>
    <x v="2"/>
    <n v="1"/>
    <m/>
    <m/>
    <m/>
    <n v="1"/>
    <m/>
    <n v="1"/>
    <x v="1"/>
    <m/>
    <m/>
    <m/>
    <x v="3"/>
    <m/>
    <m/>
    <m/>
    <d v="2025-10-01T00:00:00"/>
    <d v="2027-09-30T00:00:00"/>
    <n v="729"/>
    <x v="46"/>
    <m/>
    <m/>
    <m/>
    <m/>
    <s v="n.a."/>
    <m/>
    <m/>
    <n v="0"/>
    <n v="3"/>
    <m/>
    <d v="2027-06-30T00:00:00"/>
    <m/>
    <m/>
    <m/>
    <m/>
    <m/>
    <m/>
    <m/>
    <m/>
    <n v="729"/>
    <m/>
    <m/>
    <m/>
    <m/>
    <m/>
    <m/>
    <m/>
    <m/>
    <m/>
    <m/>
    <d v="2027-04-30T00:00:00"/>
    <m/>
    <n v="140000"/>
    <m/>
    <m/>
    <s v="Euro"/>
    <n v="70.55"/>
    <m/>
    <m/>
    <m/>
    <m/>
    <n v="46"/>
    <m/>
    <m/>
    <m/>
    <m/>
    <m/>
    <m/>
    <m/>
    <m/>
    <m/>
    <m/>
    <m/>
    <m/>
    <m/>
    <m/>
    <m/>
    <m/>
    <m/>
    <m/>
    <m/>
    <m/>
    <m/>
    <m/>
  </r>
  <r>
    <m/>
    <s v="V300081"/>
    <s v="2025-0015"/>
    <x v="176"/>
    <n v="1"/>
    <s v="Wagon"/>
    <n v="59"/>
    <s v="37 80 4993 245-2"/>
    <x v="59"/>
    <m/>
    <m/>
    <x v="3"/>
    <x v="2"/>
    <n v="1"/>
    <m/>
    <m/>
    <m/>
    <n v="1"/>
    <m/>
    <n v="1"/>
    <x v="1"/>
    <m/>
    <m/>
    <m/>
    <x v="3"/>
    <m/>
    <m/>
    <m/>
    <d v="2025-10-01T00:00:00"/>
    <d v="2027-09-30T00:00:00"/>
    <n v="729"/>
    <x v="46"/>
    <m/>
    <m/>
    <m/>
    <m/>
    <s v="n.a."/>
    <m/>
    <m/>
    <n v="0"/>
    <n v="3"/>
    <m/>
    <d v="2027-06-30T00:00:00"/>
    <m/>
    <m/>
    <m/>
    <m/>
    <m/>
    <m/>
    <m/>
    <m/>
    <n v="729"/>
    <m/>
    <m/>
    <m/>
    <m/>
    <m/>
    <m/>
    <m/>
    <m/>
    <m/>
    <m/>
    <d v="2027-04-30T00:00:00"/>
    <m/>
    <n v="140000"/>
    <m/>
    <m/>
    <s v="Euro"/>
    <n v="70.55"/>
    <m/>
    <m/>
    <m/>
    <m/>
    <n v="46"/>
    <m/>
    <m/>
    <m/>
    <m/>
    <m/>
    <m/>
    <m/>
    <m/>
    <m/>
    <m/>
    <m/>
    <m/>
    <m/>
    <m/>
    <m/>
    <m/>
    <m/>
    <m/>
    <m/>
    <m/>
    <m/>
    <m/>
  </r>
  <r>
    <m/>
    <s v="V300081"/>
    <s v="2025-0015"/>
    <x v="176"/>
    <n v="1"/>
    <s v="Wagon"/>
    <n v="60"/>
    <s v="37 80 4993 248-6"/>
    <x v="59"/>
    <m/>
    <m/>
    <x v="3"/>
    <x v="2"/>
    <n v="1"/>
    <m/>
    <m/>
    <m/>
    <n v="1"/>
    <m/>
    <n v="1"/>
    <x v="1"/>
    <m/>
    <m/>
    <m/>
    <x v="3"/>
    <m/>
    <m/>
    <m/>
    <d v="2025-10-01T00:00:00"/>
    <d v="2027-09-30T00:00:00"/>
    <n v="729"/>
    <x v="46"/>
    <m/>
    <m/>
    <m/>
    <m/>
    <s v="n.a."/>
    <m/>
    <m/>
    <n v="0"/>
    <n v="3"/>
    <m/>
    <d v="2027-06-30T00:00:00"/>
    <m/>
    <m/>
    <m/>
    <m/>
    <m/>
    <m/>
    <m/>
    <m/>
    <n v="729"/>
    <m/>
    <m/>
    <m/>
    <m/>
    <m/>
    <m/>
    <m/>
    <m/>
    <m/>
    <m/>
    <d v="2027-04-30T00:00:00"/>
    <m/>
    <n v="140000"/>
    <m/>
    <m/>
    <s v="Euro"/>
    <n v="70.55"/>
    <m/>
    <m/>
    <m/>
    <m/>
    <n v="46"/>
    <m/>
    <m/>
    <m/>
    <m/>
    <m/>
    <m/>
    <m/>
    <m/>
    <m/>
    <m/>
    <m/>
    <m/>
    <m/>
    <m/>
    <m/>
    <m/>
    <m/>
    <m/>
    <m/>
    <m/>
    <m/>
    <m/>
  </r>
  <r>
    <m/>
    <s v="V300081"/>
    <s v="2025-0015"/>
    <x v="176"/>
    <n v="1"/>
    <s v="Wagon"/>
    <n v="61"/>
    <s v="37 80 4993 250-2"/>
    <x v="59"/>
    <m/>
    <m/>
    <x v="3"/>
    <x v="2"/>
    <n v="1"/>
    <m/>
    <m/>
    <m/>
    <n v="1"/>
    <m/>
    <n v="1"/>
    <x v="1"/>
    <m/>
    <m/>
    <m/>
    <x v="3"/>
    <m/>
    <m/>
    <m/>
    <d v="2025-10-01T00:00:00"/>
    <d v="2027-09-30T00:00:00"/>
    <n v="729"/>
    <x v="46"/>
    <m/>
    <m/>
    <m/>
    <m/>
    <s v="n.a."/>
    <m/>
    <m/>
    <n v="0"/>
    <n v="3"/>
    <m/>
    <d v="2027-06-30T00:00:00"/>
    <m/>
    <m/>
    <m/>
    <m/>
    <m/>
    <m/>
    <m/>
    <m/>
    <n v="729"/>
    <m/>
    <m/>
    <m/>
    <m/>
    <m/>
    <m/>
    <m/>
    <m/>
    <m/>
    <m/>
    <d v="2027-04-30T00:00:00"/>
    <m/>
    <n v="140000"/>
    <m/>
    <m/>
    <s v="Euro"/>
    <n v="70.55"/>
    <m/>
    <m/>
    <m/>
    <m/>
    <n v="46"/>
    <m/>
    <m/>
    <m/>
    <m/>
    <m/>
    <m/>
    <m/>
    <m/>
    <m/>
    <m/>
    <m/>
    <m/>
    <m/>
    <m/>
    <m/>
    <m/>
    <m/>
    <m/>
    <m/>
    <m/>
    <m/>
    <m/>
  </r>
  <r>
    <m/>
    <s v="V300081"/>
    <s v="2025-0015"/>
    <x v="176"/>
    <n v="1"/>
    <s v="Wagon"/>
    <n v="62"/>
    <s v="37 80 4993 251-0"/>
    <x v="59"/>
    <m/>
    <m/>
    <x v="3"/>
    <x v="2"/>
    <n v="1"/>
    <m/>
    <m/>
    <m/>
    <n v="1"/>
    <m/>
    <n v="1"/>
    <x v="1"/>
    <m/>
    <m/>
    <m/>
    <x v="3"/>
    <m/>
    <m/>
    <m/>
    <d v="2025-10-01T00:00:00"/>
    <d v="2027-09-30T00:00:00"/>
    <n v="729"/>
    <x v="46"/>
    <m/>
    <m/>
    <m/>
    <m/>
    <s v="n.a."/>
    <m/>
    <m/>
    <n v="0"/>
    <n v="3"/>
    <m/>
    <d v="2027-06-30T00:00:00"/>
    <m/>
    <m/>
    <m/>
    <m/>
    <m/>
    <m/>
    <m/>
    <m/>
    <n v="729"/>
    <m/>
    <m/>
    <m/>
    <m/>
    <m/>
    <m/>
    <m/>
    <m/>
    <m/>
    <m/>
    <d v="2027-04-30T00:00:00"/>
    <m/>
    <n v="140000"/>
    <m/>
    <m/>
    <s v="Euro"/>
    <n v="70.55"/>
    <m/>
    <m/>
    <m/>
    <m/>
    <n v="46"/>
    <m/>
    <m/>
    <m/>
    <m/>
    <m/>
    <m/>
    <m/>
    <m/>
    <m/>
    <m/>
    <m/>
    <m/>
    <m/>
    <m/>
    <m/>
    <m/>
    <m/>
    <m/>
    <m/>
    <m/>
    <m/>
    <m/>
  </r>
  <r>
    <m/>
    <s v="V730007"/>
    <s v="2025-0015"/>
    <x v="176"/>
    <n v="2"/>
    <s v="Batch"/>
    <m/>
    <m/>
    <x v="59"/>
    <s v="AUT"/>
    <s v="Middle EU - DEU"/>
    <x v="3"/>
    <x v="2"/>
    <n v="8"/>
    <m/>
    <m/>
    <n v="0"/>
    <n v="8"/>
    <n v="0"/>
    <n v="8"/>
    <x v="3"/>
    <s v="PAYG-Abrg"/>
    <d v="2025-10-01T00:00:00"/>
    <d v="2026-07-31T00:00:00"/>
    <x v="3"/>
    <s v="PAYG endet automatisch"/>
    <d v="2025-10-01T00:00:00"/>
    <d v="2027-09-30T00:00:00"/>
    <d v="2025-10-01T00:00:00"/>
    <d v="2026-07-31T00:00:00"/>
    <m/>
    <x v="173"/>
    <m/>
    <m/>
    <m/>
    <m/>
    <s v="n.a."/>
    <m/>
    <m/>
    <n v="0"/>
    <n v="3"/>
    <m/>
    <m/>
    <m/>
    <m/>
    <m/>
    <m/>
    <m/>
    <m/>
    <m/>
    <m/>
    <m/>
    <s v="B"/>
    <n v="47"/>
    <n v="0"/>
    <s v="DEU"/>
    <s v="Parent Guarantee"/>
    <s v="N"/>
    <s v="N"/>
    <n v="0"/>
    <m/>
    <m/>
    <m/>
    <m/>
    <n v="140000"/>
    <s v="N"/>
    <m/>
    <s v="Euro"/>
    <n v="70.55"/>
    <n v="-24.55"/>
    <n v="0"/>
    <n v="0"/>
    <n v="0"/>
    <n v="46"/>
    <n v="0"/>
    <n v="0"/>
    <n v="0"/>
    <n v="0.06"/>
    <n v="10.91"/>
    <n v="-17.89"/>
    <n v="-6.98"/>
    <n v="6.66"/>
    <n v="-6.66"/>
    <n v="0"/>
    <n v="52.98"/>
    <s v="0.00"/>
    <n v="52.98"/>
    <n v="1"/>
    <n v="0"/>
    <n v="52.98"/>
    <n v="52.98"/>
    <n v="1120000"/>
    <n v="0"/>
    <s v="N"/>
    <n v="0"/>
    <n v="133952"/>
  </r>
  <r>
    <m/>
    <s v="V730007"/>
    <s v="2025-0015"/>
    <x v="176"/>
    <n v="2"/>
    <s v="Wagon"/>
    <n v="1"/>
    <s v="37 80 4992 768-4"/>
    <x v="59"/>
    <m/>
    <m/>
    <x v="3"/>
    <x v="2"/>
    <n v="1"/>
    <m/>
    <m/>
    <m/>
    <n v="1"/>
    <m/>
    <n v="1"/>
    <x v="1"/>
    <s v="PAYG-Abrg"/>
    <d v="2025-10-01T00:00:00"/>
    <d v="2026-07-31T00:00:00"/>
    <x v="3"/>
    <m/>
    <m/>
    <m/>
    <d v="2025-10-01T00:00:00"/>
    <d v="2026-07-31T00:00:00"/>
    <n v="729"/>
    <x v="173"/>
    <m/>
    <m/>
    <m/>
    <m/>
    <s v="n.a."/>
    <m/>
    <m/>
    <n v="0"/>
    <n v="3"/>
    <m/>
    <d v="2026-04-30T00:00:00"/>
    <m/>
    <m/>
    <m/>
    <m/>
    <m/>
    <m/>
    <m/>
    <m/>
    <n v="729"/>
    <m/>
    <m/>
    <m/>
    <m/>
    <m/>
    <m/>
    <m/>
    <m/>
    <m/>
    <m/>
    <d v="2026-02-28T00:00:00"/>
    <m/>
    <n v="140000"/>
    <m/>
    <m/>
    <s v="Euro"/>
    <n v="70.55"/>
    <m/>
    <m/>
    <m/>
    <m/>
    <n v="46"/>
    <m/>
    <m/>
    <m/>
    <m/>
    <m/>
    <m/>
    <m/>
    <m/>
    <m/>
    <m/>
    <m/>
    <m/>
    <m/>
    <m/>
    <m/>
    <m/>
    <m/>
    <m/>
    <m/>
    <m/>
    <m/>
    <m/>
  </r>
  <r>
    <m/>
    <s v="V730007"/>
    <s v="2025-0015"/>
    <x v="176"/>
    <n v="2"/>
    <s v="Wagon"/>
    <n v="2"/>
    <s v="37 80 4992 778-3"/>
    <x v="59"/>
    <m/>
    <m/>
    <x v="3"/>
    <x v="2"/>
    <n v="1"/>
    <m/>
    <m/>
    <m/>
    <n v="1"/>
    <m/>
    <n v="1"/>
    <x v="1"/>
    <s v="PAYG-Abrg"/>
    <d v="2025-10-01T00:00:00"/>
    <d v="2026-07-31T00:00:00"/>
    <x v="3"/>
    <m/>
    <m/>
    <m/>
    <d v="2025-10-01T00:00:00"/>
    <d v="2026-07-31T00:00:00"/>
    <n v="729"/>
    <x v="173"/>
    <m/>
    <m/>
    <m/>
    <m/>
    <s v="n.a."/>
    <m/>
    <m/>
    <n v="0"/>
    <n v="3"/>
    <m/>
    <d v="2026-04-30T00:00:00"/>
    <m/>
    <m/>
    <m/>
    <m/>
    <m/>
    <m/>
    <m/>
    <m/>
    <n v="729"/>
    <m/>
    <m/>
    <m/>
    <m/>
    <m/>
    <m/>
    <m/>
    <m/>
    <m/>
    <m/>
    <d v="2026-02-28T00:00:00"/>
    <m/>
    <n v="140000"/>
    <m/>
    <m/>
    <s v="Euro"/>
    <n v="70.55"/>
    <m/>
    <m/>
    <m/>
    <m/>
    <n v="46"/>
    <m/>
    <m/>
    <m/>
    <m/>
    <m/>
    <m/>
    <m/>
    <m/>
    <m/>
    <m/>
    <m/>
    <m/>
    <m/>
    <m/>
    <m/>
    <m/>
    <m/>
    <m/>
    <m/>
    <m/>
    <m/>
    <m/>
  </r>
  <r>
    <m/>
    <s v="V730007"/>
    <s v="2025-0015"/>
    <x v="176"/>
    <n v="2"/>
    <s v="Wagon"/>
    <n v="3"/>
    <s v="37 80 4992 781-7"/>
    <x v="59"/>
    <m/>
    <m/>
    <x v="3"/>
    <x v="2"/>
    <n v="1"/>
    <m/>
    <m/>
    <m/>
    <n v="1"/>
    <m/>
    <n v="1"/>
    <x v="1"/>
    <s v="PAYG-Abrg"/>
    <d v="2025-10-01T00:00:00"/>
    <d v="2026-07-31T00:00:00"/>
    <x v="3"/>
    <m/>
    <m/>
    <m/>
    <d v="2025-10-01T00:00:00"/>
    <d v="2026-07-31T00:00:00"/>
    <n v="729"/>
    <x v="173"/>
    <m/>
    <m/>
    <m/>
    <m/>
    <s v="n.a."/>
    <m/>
    <m/>
    <n v="0"/>
    <n v="3"/>
    <m/>
    <d v="2026-04-30T00:00:00"/>
    <m/>
    <m/>
    <m/>
    <m/>
    <m/>
    <m/>
    <m/>
    <m/>
    <n v="729"/>
    <m/>
    <m/>
    <m/>
    <m/>
    <m/>
    <m/>
    <m/>
    <m/>
    <m/>
    <m/>
    <d v="2026-02-28T00:00:00"/>
    <m/>
    <n v="140000"/>
    <m/>
    <m/>
    <s v="Euro"/>
    <n v="70.55"/>
    <m/>
    <m/>
    <m/>
    <m/>
    <n v="46"/>
    <m/>
    <m/>
    <m/>
    <m/>
    <m/>
    <m/>
    <m/>
    <m/>
    <m/>
    <m/>
    <m/>
    <m/>
    <m/>
    <m/>
    <m/>
    <m/>
    <m/>
    <m/>
    <m/>
    <m/>
    <m/>
    <m/>
  </r>
  <r>
    <m/>
    <s v="V730007"/>
    <s v="2025-0015"/>
    <x v="176"/>
    <n v="2"/>
    <s v="Wagon"/>
    <n v="4"/>
    <s v="37 80 4992 785-8"/>
    <x v="59"/>
    <m/>
    <m/>
    <x v="3"/>
    <x v="2"/>
    <n v="1"/>
    <m/>
    <m/>
    <m/>
    <n v="1"/>
    <m/>
    <n v="1"/>
    <x v="1"/>
    <s v="PAYG-Abrg"/>
    <d v="2025-10-01T00:00:00"/>
    <d v="2026-07-31T00:00:00"/>
    <x v="3"/>
    <m/>
    <m/>
    <m/>
    <d v="2025-10-01T00:00:00"/>
    <d v="2026-07-31T00:00:00"/>
    <n v="729"/>
    <x v="173"/>
    <m/>
    <m/>
    <m/>
    <m/>
    <s v="n.a."/>
    <m/>
    <m/>
    <n v="0"/>
    <n v="3"/>
    <m/>
    <d v="2026-04-30T00:00:00"/>
    <m/>
    <m/>
    <m/>
    <m/>
    <m/>
    <m/>
    <m/>
    <m/>
    <n v="729"/>
    <m/>
    <m/>
    <m/>
    <m/>
    <m/>
    <m/>
    <m/>
    <m/>
    <m/>
    <m/>
    <d v="2026-02-28T00:00:00"/>
    <m/>
    <n v="140000"/>
    <m/>
    <m/>
    <s v="Euro"/>
    <n v="70.55"/>
    <m/>
    <m/>
    <m/>
    <m/>
    <n v="46"/>
    <m/>
    <m/>
    <m/>
    <m/>
    <m/>
    <m/>
    <m/>
    <m/>
    <m/>
    <m/>
    <m/>
    <m/>
    <m/>
    <m/>
    <m/>
    <m/>
    <m/>
    <m/>
    <m/>
    <m/>
    <m/>
    <m/>
  </r>
  <r>
    <m/>
    <s v="V730007"/>
    <s v="2025-0015"/>
    <x v="176"/>
    <n v="2"/>
    <s v="Wagon"/>
    <n v="5"/>
    <s v="37 80 4992 788-2"/>
    <x v="59"/>
    <m/>
    <m/>
    <x v="3"/>
    <x v="2"/>
    <n v="1"/>
    <m/>
    <m/>
    <m/>
    <n v="1"/>
    <m/>
    <n v="1"/>
    <x v="1"/>
    <s v="PAYG-Abrg"/>
    <d v="2025-10-01T00:00:00"/>
    <d v="2026-07-31T00:00:00"/>
    <x v="3"/>
    <m/>
    <m/>
    <m/>
    <d v="2025-10-01T00:00:00"/>
    <d v="2026-07-31T00:00:00"/>
    <n v="729"/>
    <x v="173"/>
    <m/>
    <m/>
    <m/>
    <m/>
    <s v="n.a."/>
    <m/>
    <m/>
    <n v="0"/>
    <n v="3"/>
    <m/>
    <d v="2026-04-30T00:00:00"/>
    <m/>
    <m/>
    <m/>
    <m/>
    <m/>
    <m/>
    <m/>
    <m/>
    <n v="729"/>
    <m/>
    <m/>
    <m/>
    <m/>
    <m/>
    <m/>
    <m/>
    <m/>
    <m/>
    <m/>
    <d v="2026-02-28T00:00:00"/>
    <m/>
    <n v="140000"/>
    <m/>
    <m/>
    <s v="Euro"/>
    <n v="70.55"/>
    <m/>
    <m/>
    <m/>
    <m/>
    <n v="46"/>
    <m/>
    <m/>
    <m/>
    <m/>
    <m/>
    <m/>
    <m/>
    <m/>
    <m/>
    <m/>
    <m/>
    <m/>
    <m/>
    <m/>
    <m/>
    <m/>
    <m/>
    <m/>
    <m/>
    <m/>
    <m/>
    <m/>
  </r>
  <r>
    <m/>
    <s v="V730007"/>
    <s v="2025-0015"/>
    <x v="176"/>
    <n v="2"/>
    <s v="Wagon"/>
    <n v="6"/>
    <s v="37 80 4992 790-8"/>
    <x v="59"/>
    <m/>
    <m/>
    <x v="3"/>
    <x v="2"/>
    <n v="1"/>
    <m/>
    <m/>
    <m/>
    <n v="1"/>
    <m/>
    <n v="1"/>
    <x v="1"/>
    <s v="PAYG-Abrg"/>
    <d v="2025-10-01T00:00:00"/>
    <d v="2026-07-31T00:00:00"/>
    <x v="3"/>
    <m/>
    <m/>
    <m/>
    <d v="2025-10-01T00:00:00"/>
    <d v="2026-07-31T00:00:00"/>
    <n v="729"/>
    <x v="173"/>
    <m/>
    <m/>
    <m/>
    <m/>
    <s v="n.a."/>
    <m/>
    <m/>
    <n v="0"/>
    <n v="3"/>
    <m/>
    <d v="2026-04-30T00:00:00"/>
    <m/>
    <m/>
    <m/>
    <m/>
    <m/>
    <m/>
    <m/>
    <m/>
    <n v="729"/>
    <m/>
    <m/>
    <m/>
    <m/>
    <m/>
    <m/>
    <m/>
    <m/>
    <m/>
    <m/>
    <d v="2026-02-28T00:00:00"/>
    <m/>
    <n v="140000"/>
    <m/>
    <m/>
    <s v="Euro"/>
    <n v="70.55"/>
    <m/>
    <m/>
    <m/>
    <m/>
    <n v="46"/>
    <m/>
    <m/>
    <m/>
    <m/>
    <m/>
    <m/>
    <m/>
    <m/>
    <m/>
    <m/>
    <m/>
    <m/>
    <m/>
    <m/>
    <m/>
    <m/>
    <m/>
    <m/>
    <m/>
    <m/>
    <m/>
    <m/>
  </r>
  <r>
    <m/>
    <s v="V730007"/>
    <s v="2025-0015"/>
    <x v="176"/>
    <n v="2"/>
    <s v="Wagon"/>
    <n v="7"/>
    <s v="37 80 4992 802-1"/>
    <x v="59"/>
    <m/>
    <m/>
    <x v="3"/>
    <x v="2"/>
    <n v="1"/>
    <m/>
    <m/>
    <m/>
    <n v="1"/>
    <m/>
    <n v="1"/>
    <x v="1"/>
    <s v="PAYG-Abrg"/>
    <d v="2025-10-01T00:00:00"/>
    <d v="2026-07-31T00:00:00"/>
    <x v="3"/>
    <m/>
    <m/>
    <m/>
    <d v="2025-10-01T00:00:00"/>
    <d v="2026-07-31T00:00:00"/>
    <n v="729"/>
    <x v="173"/>
    <m/>
    <m/>
    <m/>
    <m/>
    <s v="n.a."/>
    <m/>
    <m/>
    <n v="0"/>
    <n v="3"/>
    <m/>
    <d v="2026-04-30T00:00:00"/>
    <m/>
    <m/>
    <m/>
    <m/>
    <m/>
    <m/>
    <m/>
    <m/>
    <n v="729"/>
    <m/>
    <m/>
    <m/>
    <m/>
    <m/>
    <m/>
    <m/>
    <m/>
    <m/>
    <m/>
    <d v="2026-02-28T00:00:00"/>
    <m/>
    <n v="140000"/>
    <m/>
    <m/>
    <s v="Euro"/>
    <n v="70.55"/>
    <m/>
    <m/>
    <m/>
    <m/>
    <n v="46"/>
    <m/>
    <m/>
    <m/>
    <m/>
    <m/>
    <m/>
    <m/>
    <m/>
    <m/>
    <m/>
    <m/>
    <m/>
    <m/>
    <m/>
    <m/>
    <m/>
    <m/>
    <m/>
    <m/>
    <m/>
    <m/>
    <m/>
  </r>
  <r>
    <m/>
    <s v="V730007"/>
    <s v="2025-0015"/>
    <x v="176"/>
    <n v="2"/>
    <s v="Wagon"/>
    <n v="8"/>
    <s v="37 80 4992 806-2"/>
    <x v="59"/>
    <m/>
    <m/>
    <x v="3"/>
    <x v="2"/>
    <n v="1"/>
    <m/>
    <m/>
    <m/>
    <n v="1"/>
    <m/>
    <n v="1"/>
    <x v="1"/>
    <s v="PAYG-Abrg"/>
    <d v="2025-10-01T00:00:00"/>
    <d v="2026-07-31T00:00:00"/>
    <x v="3"/>
    <m/>
    <m/>
    <m/>
    <d v="2025-10-01T00:00:00"/>
    <d v="2026-07-31T00:00:00"/>
    <n v="729"/>
    <x v="173"/>
    <m/>
    <m/>
    <m/>
    <m/>
    <s v="n.a."/>
    <m/>
    <m/>
    <n v="0"/>
    <n v="3"/>
    <m/>
    <d v="2026-04-30T00:00:00"/>
    <m/>
    <m/>
    <m/>
    <m/>
    <m/>
    <m/>
    <m/>
    <m/>
    <n v="729"/>
    <m/>
    <m/>
    <m/>
    <m/>
    <m/>
    <m/>
    <m/>
    <m/>
    <m/>
    <m/>
    <d v="2026-02-28T00:00:00"/>
    <m/>
    <n v="140000"/>
    <m/>
    <m/>
    <s v="Euro"/>
    <n v="70.55"/>
    <m/>
    <m/>
    <m/>
    <m/>
    <n v="46"/>
    <m/>
    <m/>
    <m/>
    <m/>
    <m/>
    <m/>
    <m/>
    <m/>
    <m/>
    <m/>
    <m/>
    <m/>
    <m/>
    <m/>
    <m/>
    <m/>
    <m/>
    <m/>
    <m/>
    <m/>
    <m/>
    <m/>
  </r>
  <r>
    <s v="dmo ok 1.12.25"/>
    <s v="V200056"/>
    <s v="2025-0036"/>
    <x v="177"/>
    <m/>
    <s v="Header"/>
    <m/>
    <m/>
    <x v="60"/>
    <s v="CHE"/>
    <s v="Middle EU - ELSE"/>
    <x v="5"/>
    <x v="2"/>
    <n v="31"/>
    <m/>
    <m/>
    <n v="0"/>
    <n v="31"/>
    <n v="31"/>
    <n v="31"/>
    <x v="2"/>
    <m/>
    <m/>
    <m/>
    <x v="3"/>
    <m/>
    <d v="2026-01-01T00:00:00"/>
    <d v="2028-12-31T00:00:00"/>
    <m/>
    <m/>
    <n v="1095"/>
    <x v="174"/>
    <m/>
    <m/>
    <m/>
    <m/>
    <s v="with cut-off date"/>
    <d v="2026-12-31T00:00:00"/>
    <m/>
    <n v="3"/>
    <n v="3"/>
    <m/>
    <d v="2026-09-30T00:00:00"/>
    <m/>
    <n v="2.15"/>
    <m/>
    <n v="30"/>
    <m/>
    <m/>
    <s v="annually"/>
    <m/>
    <n v="364"/>
    <s v="B"/>
    <n v="73"/>
    <n v="2.01"/>
    <s v="CHE"/>
    <s v="3 Mths Cash Deposit"/>
    <s v="Y"/>
    <s v="N"/>
    <m/>
    <m/>
    <m/>
    <m/>
    <s v="Not Started"/>
    <n v="65000"/>
    <s v="N"/>
    <m/>
    <s v="Euro"/>
    <n v="57.31"/>
    <n v="-7.51"/>
    <m/>
    <m/>
    <n v="-4.71"/>
    <n v="49.8"/>
    <m/>
    <m/>
    <m/>
    <n v="0.06"/>
    <n v="6.23"/>
    <n v="-7.51"/>
    <n v="-1.279999999999999"/>
    <n v="0"/>
    <n v="0"/>
    <n v="0"/>
    <n v="51.08"/>
    <s v="0.00"/>
    <n v="51.08"/>
    <n v="1"/>
    <n v="0"/>
    <n v="51.08000000000001"/>
    <n v="51.08"/>
    <n v="2015000"/>
    <n v="0"/>
    <s v="N"/>
    <n v="0"/>
    <n v="561943.2000000001"/>
  </r>
  <r>
    <m/>
    <s v="V200056"/>
    <s v="2025-0036"/>
    <x v="177"/>
    <n v="1"/>
    <s v="Batch"/>
    <m/>
    <m/>
    <x v="60"/>
    <s v="CHE"/>
    <s v="Middle EU - ELSE"/>
    <x v="5"/>
    <x v="2"/>
    <n v="31"/>
    <m/>
    <m/>
    <n v="0"/>
    <n v="31"/>
    <n v="31"/>
    <n v="31"/>
    <x v="2"/>
    <m/>
    <m/>
    <m/>
    <x v="3"/>
    <m/>
    <m/>
    <m/>
    <d v="2025-12-22T00:00:00"/>
    <d v="2028-12-31T00:00:00"/>
    <m/>
    <x v="174"/>
    <m/>
    <m/>
    <m/>
    <m/>
    <s v="with cut-off date"/>
    <d v="2026-12-31T00:00:00"/>
    <m/>
    <n v="3"/>
    <n v="3"/>
    <m/>
    <d v="2026-09-30T00:00:00"/>
    <n v="0"/>
    <m/>
    <m/>
    <n v="30"/>
    <m/>
    <m/>
    <s v="annually"/>
    <m/>
    <n v="364"/>
    <s v="B"/>
    <n v="73"/>
    <n v="2.01"/>
    <s v="CHE"/>
    <s v="3 Mths Cash Deposit"/>
    <s v="Y"/>
    <s v="N"/>
    <m/>
    <m/>
    <m/>
    <m/>
    <m/>
    <n v="65000"/>
    <s v="N"/>
    <m/>
    <s v="Euro"/>
    <n v="57.31"/>
    <n v="-7.51"/>
    <m/>
    <m/>
    <n v="-4.71"/>
    <n v="49.8"/>
    <m/>
    <m/>
    <m/>
    <n v="0.06"/>
    <n v="6.23"/>
    <n v="-7.51"/>
    <n v="-1.279999999999999"/>
    <n v="0"/>
    <n v="0"/>
    <n v="0"/>
    <n v="51.08"/>
    <s v="0.00"/>
    <n v="51.08"/>
    <n v="1"/>
    <n v="0"/>
    <n v="51.08000000000001"/>
    <n v="51.08"/>
    <n v="2015000"/>
    <n v="0"/>
    <s v="N"/>
    <n v="0"/>
    <n v="561943.2000000001"/>
  </r>
  <r>
    <m/>
    <s v="V200056"/>
    <s v="2025-0036"/>
    <x v="177"/>
    <n v="1"/>
    <s v="Wagon"/>
    <n v="1"/>
    <s v="37 80 4993 253-6"/>
    <x v="60"/>
    <m/>
    <m/>
    <x v="5"/>
    <x v="2"/>
    <n v="1"/>
    <m/>
    <m/>
    <m/>
    <n v="1"/>
    <n v="1"/>
    <n v="1"/>
    <x v="1"/>
    <n v="0"/>
    <m/>
    <m/>
    <x v="3"/>
    <m/>
    <m/>
    <m/>
    <d v="2025-12-22T00:00:00"/>
    <d v="2028-12-31T00:00:00"/>
    <n v="1095"/>
    <x v="174"/>
    <m/>
    <m/>
    <m/>
    <m/>
    <s v="with cut-off date"/>
    <d v="2026-12-31T00:00:00"/>
    <m/>
    <n v="3"/>
    <n v="3"/>
    <m/>
    <d v="2026-09-30T00:00:00"/>
    <m/>
    <m/>
    <m/>
    <m/>
    <m/>
    <m/>
    <m/>
    <m/>
    <n v="364"/>
    <m/>
    <m/>
    <m/>
    <m/>
    <m/>
    <m/>
    <m/>
    <m/>
    <m/>
    <m/>
    <d v="2026-07-31T00:00:00"/>
    <m/>
    <n v="65000"/>
    <m/>
    <m/>
    <s v="Euro"/>
    <n v="57.31"/>
    <m/>
    <m/>
    <m/>
    <m/>
    <n v="49.8"/>
    <m/>
    <m/>
    <m/>
    <m/>
    <m/>
    <m/>
    <m/>
    <m/>
    <m/>
    <m/>
    <m/>
    <m/>
    <m/>
    <m/>
    <m/>
    <m/>
    <m/>
    <m/>
    <m/>
    <m/>
    <m/>
    <m/>
  </r>
  <r>
    <m/>
    <s v="V200056"/>
    <s v="2025-0036"/>
    <x v="177"/>
    <n v="1"/>
    <s v="Wagon"/>
    <n v="2"/>
    <s v="37 80 4993 254-4"/>
    <x v="60"/>
    <m/>
    <m/>
    <x v="5"/>
    <x v="2"/>
    <n v="1"/>
    <m/>
    <m/>
    <m/>
    <n v="1"/>
    <n v="1"/>
    <n v="1"/>
    <x v="1"/>
    <n v="0"/>
    <m/>
    <m/>
    <x v="3"/>
    <m/>
    <m/>
    <m/>
    <d v="2025-12-22T00:00:00"/>
    <d v="2028-12-31T00:00:00"/>
    <n v="1095"/>
    <x v="174"/>
    <m/>
    <m/>
    <m/>
    <m/>
    <s v="with cut-off date"/>
    <d v="2026-12-31T00:00:00"/>
    <m/>
    <n v="3"/>
    <n v="3"/>
    <m/>
    <d v="2026-09-30T00:00:00"/>
    <m/>
    <m/>
    <m/>
    <m/>
    <m/>
    <m/>
    <m/>
    <m/>
    <n v="364"/>
    <m/>
    <m/>
    <m/>
    <m/>
    <m/>
    <m/>
    <m/>
    <m/>
    <m/>
    <m/>
    <d v="2026-07-31T00:00:00"/>
    <m/>
    <n v="65000"/>
    <m/>
    <m/>
    <s v="Euro"/>
    <n v="57.31"/>
    <m/>
    <m/>
    <m/>
    <m/>
    <n v="49.8"/>
    <m/>
    <m/>
    <m/>
    <m/>
    <m/>
    <m/>
    <m/>
    <m/>
    <m/>
    <m/>
    <m/>
    <m/>
    <m/>
    <m/>
    <m/>
    <m/>
    <m/>
    <m/>
    <m/>
    <m/>
    <m/>
    <m/>
  </r>
  <r>
    <m/>
    <s v="V200056"/>
    <s v="2025-0036"/>
    <x v="177"/>
    <n v="1"/>
    <s v="Wagon"/>
    <n v="3"/>
    <s v="37 80 4993 255-1"/>
    <x v="60"/>
    <m/>
    <m/>
    <x v="5"/>
    <x v="2"/>
    <n v="1"/>
    <m/>
    <m/>
    <m/>
    <n v="1"/>
    <n v="1"/>
    <n v="1"/>
    <x v="1"/>
    <n v="0"/>
    <m/>
    <m/>
    <x v="3"/>
    <m/>
    <m/>
    <m/>
    <d v="2025-12-22T00:00:00"/>
    <d v="2028-12-31T00:00:00"/>
    <n v="1095"/>
    <x v="174"/>
    <m/>
    <m/>
    <m/>
    <m/>
    <s v="with cut-off date"/>
    <d v="2026-12-31T00:00:00"/>
    <m/>
    <n v="3"/>
    <n v="3"/>
    <m/>
    <d v="2026-09-30T00:00:00"/>
    <m/>
    <m/>
    <m/>
    <m/>
    <m/>
    <m/>
    <m/>
    <m/>
    <n v="364"/>
    <m/>
    <m/>
    <m/>
    <m/>
    <m/>
    <m/>
    <m/>
    <m/>
    <m/>
    <m/>
    <d v="2026-07-31T00:00:00"/>
    <m/>
    <n v="65000"/>
    <m/>
    <m/>
    <s v="Euro"/>
    <n v="57.31"/>
    <m/>
    <m/>
    <m/>
    <m/>
    <n v="49.8"/>
    <m/>
    <m/>
    <m/>
    <m/>
    <m/>
    <m/>
    <m/>
    <m/>
    <m/>
    <m/>
    <m/>
    <m/>
    <m/>
    <m/>
    <m/>
    <m/>
    <m/>
    <m/>
    <m/>
    <m/>
    <m/>
    <m/>
  </r>
  <r>
    <m/>
    <s v="V200056"/>
    <s v="2025-0036"/>
    <x v="177"/>
    <n v="1"/>
    <s v="Wagon"/>
    <n v="4"/>
    <s v="37 80 4993 256-9"/>
    <x v="60"/>
    <m/>
    <m/>
    <x v="5"/>
    <x v="2"/>
    <n v="1"/>
    <m/>
    <m/>
    <m/>
    <n v="1"/>
    <n v="1"/>
    <n v="1"/>
    <x v="1"/>
    <n v="0"/>
    <m/>
    <m/>
    <x v="3"/>
    <m/>
    <m/>
    <m/>
    <d v="2025-12-22T00:00:00"/>
    <d v="2028-12-31T00:00:00"/>
    <n v="1095"/>
    <x v="174"/>
    <m/>
    <m/>
    <m/>
    <m/>
    <s v="with cut-off date"/>
    <d v="2026-12-31T00:00:00"/>
    <m/>
    <n v="3"/>
    <n v="3"/>
    <m/>
    <d v="2026-09-30T00:00:00"/>
    <m/>
    <m/>
    <m/>
    <m/>
    <m/>
    <m/>
    <m/>
    <m/>
    <n v="364"/>
    <m/>
    <m/>
    <m/>
    <m/>
    <m/>
    <m/>
    <m/>
    <m/>
    <m/>
    <m/>
    <d v="2026-07-31T00:00:00"/>
    <m/>
    <n v="65000"/>
    <m/>
    <m/>
    <s v="Euro"/>
    <n v="57.31"/>
    <m/>
    <m/>
    <m/>
    <m/>
    <n v="49.8"/>
    <m/>
    <m/>
    <m/>
    <m/>
    <m/>
    <m/>
    <m/>
    <m/>
    <m/>
    <m/>
    <m/>
    <m/>
    <m/>
    <m/>
    <m/>
    <m/>
    <m/>
    <m/>
    <m/>
    <m/>
    <m/>
    <m/>
  </r>
  <r>
    <m/>
    <s v="V200056"/>
    <s v="2025-0036"/>
    <x v="177"/>
    <n v="1"/>
    <s v="Wagon"/>
    <n v="5"/>
    <s v="37 80 4993 257-7"/>
    <x v="60"/>
    <m/>
    <m/>
    <x v="5"/>
    <x v="2"/>
    <n v="1"/>
    <m/>
    <m/>
    <m/>
    <n v="1"/>
    <n v="1"/>
    <n v="1"/>
    <x v="1"/>
    <n v="0"/>
    <m/>
    <m/>
    <x v="3"/>
    <m/>
    <m/>
    <m/>
    <d v="2025-12-22T00:00:00"/>
    <d v="2028-12-31T00:00:00"/>
    <n v="1095"/>
    <x v="174"/>
    <m/>
    <m/>
    <m/>
    <m/>
    <s v="with cut-off date"/>
    <d v="2026-12-31T00:00:00"/>
    <m/>
    <n v="3"/>
    <n v="3"/>
    <m/>
    <d v="2026-09-30T00:00:00"/>
    <m/>
    <m/>
    <m/>
    <m/>
    <m/>
    <m/>
    <m/>
    <m/>
    <n v="364"/>
    <m/>
    <m/>
    <m/>
    <m/>
    <m/>
    <m/>
    <m/>
    <m/>
    <m/>
    <m/>
    <d v="2026-07-31T00:00:00"/>
    <m/>
    <n v="65000"/>
    <m/>
    <m/>
    <s v="Euro"/>
    <n v="57.31"/>
    <m/>
    <m/>
    <m/>
    <m/>
    <n v="49.8"/>
    <m/>
    <m/>
    <m/>
    <m/>
    <m/>
    <m/>
    <m/>
    <m/>
    <m/>
    <m/>
    <m/>
    <m/>
    <m/>
    <m/>
    <m/>
    <m/>
    <m/>
    <m/>
    <m/>
    <m/>
    <m/>
    <m/>
  </r>
  <r>
    <m/>
    <s v="V200056"/>
    <s v="2025-0036"/>
    <x v="177"/>
    <n v="1"/>
    <s v="Wagon"/>
    <n v="6"/>
    <s v="37 80 4993 258-5"/>
    <x v="60"/>
    <m/>
    <m/>
    <x v="5"/>
    <x v="2"/>
    <n v="1"/>
    <m/>
    <m/>
    <m/>
    <n v="1"/>
    <n v="1"/>
    <n v="1"/>
    <x v="1"/>
    <n v="0"/>
    <m/>
    <m/>
    <x v="3"/>
    <m/>
    <m/>
    <m/>
    <d v="2025-12-22T00:00:00"/>
    <d v="2028-12-31T00:00:00"/>
    <n v="1095"/>
    <x v="174"/>
    <m/>
    <m/>
    <m/>
    <m/>
    <s v="with cut-off date"/>
    <d v="2026-12-31T00:00:00"/>
    <m/>
    <n v="3"/>
    <n v="3"/>
    <m/>
    <d v="2026-09-30T00:00:00"/>
    <m/>
    <m/>
    <m/>
    <m/>
    <m/>
    <m/>
    <m/>
    <m/>
    <n v="364"/>
    <m/>
    <m/>
    <m/>
    <m/>
    <m/>
    <m/>
    <m/>
    <m/>
    <m/>
    <m/>
    <d v="2026-07-31T00:00:00"/>
    <m/>
    <n v="65000"/>
    <m/>
    <m/>
    <s v="Euro"/>
    <n v="57.31"/>
    <m/>
    <m/>
    <m/>
    <m/>
    <n v="49.8"/>
    <m/>
    <m/>
    <m/>
    <m/>
    <m/>
    <m/>
    <m/>
    <m/>
    <m/>
    <m/>
    <m/>
    <m/>
    <m/>
    <m/>
    <m/>
    <m/>
    <m/>
    <m/>
    <m/>
    <m/>
    <m/>
    <m/>
  </r>
  <r>
    <m/>
    <s v="V200056"/>
    <s v="2025-0036"/>
    <x v="177"/>
    <n v="1"/>
    <s v="Wagon"/>
    <n v="7"/>
    <s v="37 80 4993 259-3"/>
    <x v="60"/>
    <m/>
    <m/>
    <x v="5"/>
    <x v="2"/>
    <n v="1"/>
    <m/>
    <m/>
    <m/>
    <n v="1"/>
    <n v="1"/>
    <n v="1"/>
    <x v="1"/>
    <n v="0"/>
    <m/>
    <m/>
    <x v="3"/>
    <m/>
    <m/>
    <m/>
    <d v="2025-12-22T00:00:00"/>
    <d v="2028-12-31T00:00:00"/>
    <n v="1095"/>
    <x v="174"/>
    <m/>
    <m/>
    <m/>
    <m/>
    <s v="with cut-off date"/>
    <d v="2026-12-31T00:00:00"/>
    <m/>
    <n v="3"/>
    <n v="3"/>
    <m/>
    <d v="2026-09-30T00:00:00"/>
    <m/>
    <m/>
    <m/>
    <m/>
    <m/>
    <m/>
    <m/>
    <m/>
    <n v="364"/>
    <m/>
    <m/>
    <m/>
    <m/>
    <m/>
    <m/>
    <m/>
    <m/>
    <m/>
    <m/>
    <d v="2026-07-31T00:00:00"/>
    <m/>
    <n v="65000"/>
    <m/>
    <m/>
    <s v="Euro"/>
    <n v="57.31"/>
    <m/>
    <m/>
    <m/>
    <m/>
    <n v="49.8"/>
    <m/>
    <m/>
    <m/>
    <m/>
    <m/>
    <m/>
    <m/>
    <m/>
    <m/>
    <m/>
    <m/>
    <m/>
    <m/>
    <m/>
    <m/>
    <m/>
    <m/>
    <m/>
    <m/>
    <m/>
    <m/>
    <m/>
  </r>
  <r>
    <m/>
    <s v="V200056"/>
    <s v="2025-0036"/>
    <x v="177"/>
    <n v="1"/>
    <s v="Wagon"/>
    <n v="8"/>
    <s v="37 80 4993 260-1"/>
    <x v="60"/>
    <m/>
    <m/>
    <x v="5"/>
    <x v="2"/>
    <n v="1"/>
    <m/>
    <m/>
    <m/>
    <n v="1"/>
    <n v="1"/>
    <n v="1"/>
    <x v="1"/>
    <n v="0"/>
    <m/>
    <m/>
    <x v="3"/>
    <m/>
    <m/>
    <m/>
    <d v="2025-12-22T00:00:00"/>
    <d v="2028-12-31T00:00:00"/>
    <n v="1095"/>
    <x v="174"/>
    <m/>
    <m/>
    <m/>
    <m/>
    <s v="with cut-off date"/>
    <d v="2026-12-31T00:00:00"/>
    <m/>
    <n v="3"/>
    <n v="3"/>
    <m/>
    <d v="2026-09-30T00:00:00"/>
    <m/>
    <m/>
    <m/>
    <m/>
    <m/>
    <m/>
    <m/>
    <m/>
    <n v="364"/>
    <m/>
    <m/>
    <m/>
    <m/>
    <m/>
    <m/>
    <m/>
    <m/>
    <m/>
    <m/>
    <d v="2026-07-31T00:00:00"/>
    <m/>
    <n v="65000"/>
    <m/>
    <m/>
    <s v="Euro"/>
    <n v="57.31"/>
    <m/>
    <m/>
    <m/>
    <m/>
    <n v="49.8"/>
    <m/>
    <m/>
    <m/>
    <m/>
    <m/>
    <m/>
    <m/>
    <m/>
    <m/>
    <m/>
    <m/>
    <m/>
    <m/>
    <m/>
    <m/>
    <m/>
    <m/>
    <m/>
    <m/>
    <m/>
    <m/>
    <m/>
  </r>
  <r>
    <m/>
    <s v="V200056"/>
    <s v="2025-0036"/>
    <x v="177"/>
    <n v="1"/>
    <s v="Wagon"/>
    <n v="9"/>
    <s v="37 80 4993 261-9"/>
    <x v="60"/>
    <m/>
    <m/>
    <x v="5"/>
    <x v="2"/>
    <n v="1"/>
    <m/>
    <m/>
    <m/>
    <n v="1"/>
    <n v="1"/>
    <n v="1"/>
    <x v="1"/>
    <n v="0"/>
    <m/>
    <m/>
    <x v="3"/>
    <m/>
    <m/>
    <m/>
    <d v="2025-12-22T00:00:00"/>
    <d v="2028-12-31T00:00:00"/>
    <n v="1095"/>
    <x v="174"/>
    <m/>
    <m/>
    <m/>
    <m/>
    <s v="with cut-off date"/>
    <d v="2026-12-31T00:00:00"/>
    <m/>
    <n v="3"/>
    <n v="3"/>
    <m/>
    <d v="2026-09-30T00:00:00"/>
    <m/>
    <m/>
    <m/>
    <m/>
    <m/>
    <m/>
    <m/>
    <m/>
    <n v="364"/>
    <m/>
    <m/>
    <m/>
    <m/>
    <m/>
    <m/>
    <m/>
    <m/>
    <m/>
    <m/>
    <d v="2026-07-31T00:00:00"/>
    <m/>
    <n v="65000"/>
    <m/>
    <m/>
    <s v="Euro"/>
    <n v="57.31"/>
    <m/>
    <m/>
    <m/>
    <m/>
    <n v="49.8"/>
    <m/>
    <m/>
    <m/>
    <m/>
    <m/>
    <m/>
    <m/>
    <m/>
    <m/>
    <m/>
    <m/>
    <m/>
    <m/>
    <m/>
    <m/>
    <m/>
    <m/>
    <m/>
    <m/>
    <m/>
    <m/>
    <m/>
  </r>
  <r>
    <m/>
    <s v="V200056"/>
    <s v="2025-0036"/>
    <x v="177"/>
    <n v="1"/>
    <s v="Wagon"/>
    <n v="10"/>
    <s v="37 80 4993 262-7"/>
    <x v="60"/>
    <m/>
    <m/>
    <x v="5"/>
    <x v="2"/>
    <n v="1"/>
    <m/>
    <m/>
    <m/>
    <n v="1"/>
    <n v="1"/>
    <n v="1"/>
    <x v="1"/>
    <n v="0"/>
    <m/>
    <m/>
    <x v="3"/>
    <m/>
    <m/>
    <m/>
    <d v="2025-12-22T00:00:00"/>
    <d v="2028-12-31T00:00:00"/>
    <n v="1095"/>
    <x v="174"/>
    <m/>
    <m/>
    <m/>
    <m/>
    <s v="with cut-off date"/>
    <d v="2026-12-31T00:00:00"/>
    <m/>
    <n v="3"/>
    <n v="3"/>
    <m/>
    <d v="2026-09-30T00:00:00"/>
    <m/>
    <m/>
    <m/>
    <m/>
    <m/>
    <m/>
    <m/>
    <m/>
    <n v="364"/>
    <m/>
    <m/>
    <m/>
    <m/>
    <m/>
    <m/>
    <m/>
    <m/>
    <m/>
    <m/>
    <d v="2026-07-31T00:00:00"/>
    <m/>
    <n v="65000"/>
    <m/>
    <m/>
    <s v="Euro"/>
    <n v="57.31"/>
    <m/>
    <m/>
    <m/>
    <m/>
    <n v="49.8"/>
    <m/>
    <m/>
    <m/>
    <m/>
    <m/>
    <m/>
    <m/>
    <m/>
    <m/>
    <m/>
    <m/>
    <m/>
    <m/>
    <m/>
    <m/>
    <m/>
    <m/>
    <m/>
    <m/>
    <m/>
    <m/>
    <m/>
  </r>
  <r>
    <m/>
    <s v="V200056"/>
    <s v="2025-0036"/>
    <x v="177"/>
    <n v="1"/>
    <s v="Wagon"/>
    <n v="11"/>
    <s v="37 80 4993 263-5"/>
    <x v="60"/>
    <m/>
    <m/>
    <x v="5"/>
    <x v="2"/>
    <n v="1"/>
    <m/>
    <m/>
    <m/>
    <n v="1"/>
    <n v="1"/>
    <n v="1"/>
    <x v="1"/>
    <n v="0"/>
    <m/>
    <m/>
    <x v="3"/>
    <m/>
    <m/>
    <m/>
    <d v="2025-12-22T00:00:00"/>
    <d v="2028-12-31T00:00:00"/>
    <n v="1095"/>
    <x v="174"/>
    <m/>
    <m/>
    <m/>
    <m/>
    <s v="with cut-off date"/>
    <d v="2026-12-31T00:00:00"/>
    <m/>
    <n v="3"/>
    <n v="3"/>
    <m/>
    <d v="2026-09-30T00:00:00"/>
    <m/>
    <m/>
    <m/>
    <m/>
    <m/>
    <m/>
    <m/>
    <m/>
    <n v="364"/>
    <m/>
    <m/>
    <m/>
    <m/>
    <m/>
    <m/>
    <m/>
    <m/>
    <m/>
    <m/>
    <d v="2026-07-31T00:00:00"/>
    <m/>
    <n v="65000"/>
    <m/>
    <m/>
    <s v="Euro"/>
    <n v="57.31"/>
    <m/>
    <m/>
    <m/>
    <m/>
    <n v="49.8"/>
    <m/>
    <m/>
    <m/>
    <m/>
    <m/>
    <m/>
    <m/>
    <m/>
    <m/>
    <m/>
    <m/>
    <m/>
    <m/>
    <m/>
    <m/>
    <m/>
    <m/>
    <m/>
    <m/>
    <m/>
    <m/>
    <m/>
  </r>
  <r>
    <m/>
    <s v="V200056"/>
    <s v="2025-0036"/>
    <x v="177"/>
    <n v="1"/>
    <s v="Wagon"/>
    <n v="12"/>
    <s v="37 80 4993 264-3"/>
    <x v="60"/>
    <m/>
    <m/>
    <x v="5"/>
    <x v="2"/>
    <n v="1"/>
    <m/>
    <m/>
    <m/>
    <n v="1"/>
    <n v="1"/>
    <n v="1"/>
    <x v="1"/>
    <n v="0"/>
    <m/>
    <m/>
    <x v="3"/>
    <m/>
    <m/>
    <m/>
    <d v="2025-12-22T00:00:00"/>
    <d v="2028-12-31T00:00:00"/>
    <n v="1095"/>
    <x v="174"/>
    <m/>
    <m/>
    <m/>
    <m/>
    <s v="with cut-off date"/>
    <d v="2026-12-31T00:00:00"/>
    <m/>
    <n v="3"/>
    <n v="3"/>
    <m/>
    <d v="2026-09-30T00:00:00"/>
    <m/>
    <m/>
    <m/>
    <m/>
    <m/>
    <m/>
    <m/>
    <m/>
    <n v="364"/>
    <m/>
    <m/>
    <m/>
    <m/>
    <m/>
    <m/>
    <m/>
    <m/>
    <m/>
    <m/>
    <d v="2026-07-31T00:00:00"/>
    <m/>
    <n v="65000"/>
    <m/>
    <m/>
    <s v="Euro"/>
    <n v="57.31"/>
    <m/>
    <m/>
    <m/>
    <m/>
    <n v="49.8"/>
    <m/>
    <m/>
    <m/>
    <m/>
    <m/>
    <m/>
    <m/>
    <m/>
    <m/>
    <m/>
    <m/>
    <m/>
    <m/>
    <m/>
    <m/>
    <m/>
    <m/>
    <m/>
    <m/>
    <m/>
    <m/>
    <m/>
  </r>
  <r>
    <m/>
    <s v="V200056"/>
    <s v="2025-0036"/>
    <x v="177"/>
    <n v="1"/>
    <s v="Wagon"/>
    <n v="13"/>
    <s v="37 80 4993 265-0"/>
    <x v="60"/>
    <m/>
    <m/>
    <x v="5"/>
    <x v="2"/>
    <n v="1"/>
    <m/>
    <m/>
    <m/>
    <n v="1"/>
    <n v="1"/>
    <n v="1"/>
    <x v="1"/>
    <n v="0"/>
    <m/>
    <m/>
    <x v="3"/>
    <m/>
    <m/>
    <m/>
    <d v="2025-12-22T00:00:00"/>
    <d v="2028-12-31T00:00:00"/>
    <n v="1095"/>
    <x v="174"/>
    <m/>
    <m/>
    <m/>
    <m/>
    <s v="with cut-off date"/>
    <d v="2026-12-31T00:00:00"/>
    <m/>
    <n v="3"/>
    <n v="3"/>
    <m/>
    <d v="2026-09-30T00:00:00"/>
    <m/>
    <m/>
    <m/>
    <m/>
    <m/>
    <m/>
    <m/>
    <m/>
    <n v="364"/>
    <m/>
    <m/>
    <m/>
    <m/>
    <m/>
    <m/>
    <m/>
    <m/>
    <m/>
    <m/>
    <d v="2026-07-31T00:00:00"/>
    <m/>
    <n v="65000"/>
    <m/>
    <m/>
    <s v="Euro"/>
    <n v="57.31"/>
    <m/>
    <m/>
    <m/>
    <m/>
    <n v="49.8"/>
    <m/>
    <m/>
    <m/>
    <m/>
    <m/>
    <m/>
    <m/>
    <m/>
    <m/>
    <m/>
    <m/>
    <m/>
    <m/>
    <m/>
    <m/>
    <m/>
    <m/>
    <m/>
    <m/>
    <m/>
    <m/>
    <m/>
  </r>
  <r>
    <m/>
    <s v="V200056"/>
    <s v="2025-0036"/>
    <x v="177"/>
    <n v="1"/>
    <s v="Wagon"/>
    <n v="14"/>
    <s v="37 80 4993 266-8"/>
    <x v="60"/>
    <m/>
    <m/>
    <x v="5"/>
    <x v="2"/>
    <n v="1"/>
    <m/>
    <m/>
    <m/>
    <n v="1"/>
    <n v="1"/>
    <n v="1"/>
    <x v="1"/>
    <n v="0"/>
    <m/>
    <m/>
    <x v="3"/>
    <m/>
    <m/>
    <m/>
    <d v="2025-12-22T00:00:00"/>
    <d v="2028-12-31T00:00:00"/>
    <n v="1095"/>
    <x v="174"/>
    <m/>
    <m/>
    <m/>
    <m/>
    <s v="with cut-off date"/>
    <d v="2026-12-31T00:00:00"/>
    <m/>
    <n v="3"/>
    <n v="3"/>
    <m/>
    <d v="2026-09-30T00:00:00"/>
    <m/>
    <m/>
    <m/>
    <m/>
    <m/>
    <m/>
    <m/>
    <m/>
    <n v="364"/>
    <m/>
    <m/>
    <m/>
    <m/>
    <m/>
    <m/>
    <m/>
    <m/>
    <m/>
    <m/>
    <d v="2026-07-31T00:00:00"/>
    <m/>
    <n v="65000"/>
    <m/>
    <m/>
    <s v="Euro"/>
    <n v="57.31"/>
    <m/>
    <m/>
    <m/>
    <m/>
    <n v="49.8"/>
    <m/>
    <m/>
    <m/>
    <m/>
    <m/>
    <m/>
    <m/>
    <m/>
    <m/>
    <m/>
    <m/>
    <m/>
    <m/>
    <m/>
    <m/>
    <m/>
    <m/>
    <m/>
    <m/>
    <m/>
    <m/>
    <m/>
  </r>
  <r>
    <m/>
    <s v="V200056"/>
    <s v="2025-0036"/>
    <x v="177"/>
    <n v="1"/>
    <s v="Wagon"/>
    <n v="15"/>
    <s v="37 80 4993 267-6"/>
    <x v="60"/>
    <m/>
    <m/>
    <x v="5"/>
    <x v="2"/>
    <n v="1"/>
    <m/>
    <m/>
    <m/>
    <n v="1"/>
    <n v="1"/>
    <n v="1"/>
    <x v="1"/>
    <n v="0"/>
    <m/>
    <m/>
    <x v="3"/>
    <m/>
    <m/>
    <m/>
    <d v="2025-12-22T00:00:00"/>
    <d v="2028-12-31T00:00:00"/>
    <n v="1095"/>
    <x v="174"/>
    <m/>
    <m/>
    <m/>
    <m/>
    <s v="with cut-off date"/>
    <d v="2026-12-31T00:00:00"/>
    <m/>
    <n v="3"/>
    <n v="3"/>
    <m/>
    <d v="2026-09-30T00:00:00"/>
    <m/>
    <m/>
    <m/>
    <m/>
    <m/>
    <m/>
    <m/>
    <m/>
    <n v="364"/>
    <m/>
    <m/>
    <m/>
    <m/>
    <m/>
    <m/>
    <m/>
    <m/>
    <m/>
    <m/>
    <d v="2026-07-31T00:00:00"/>
    <m/>
    <n v="65000"/>
    <m/>
    <m/>
    <s v="Euro"/>
    <n v="57.31"/>
    <m/>
    <m/>
    <m/>
    <m/>
    <n v="49.8"/>
    <m/>
    <m/>
    <m/>
    <m/>
    <m/>
    <m/>
    <m/>
    <m/>
    <m/>
    <m/>
    <m/>
    <m/>
    <m/>
    <m/>
    <m/>
    <m/>
    <m/>
    <m/>
    <m/>
    <m/>
    <m/>
    <m/>
  </r>
  <r>
    <m/>
    <s v="V200056"/>
    <s v="2025-0036"/>
    <x v="177"/>
    <n v="1"/>
    <s v="Wagon"/>
    <n v="16"/>
    <s v="37 80 4993 268-4"/>
    <x v="60"/>
    <m/>
    <m/>
    <x v="5"/>
    <x v="2"/>
    <n v="1"/>
    <m/>
    <m/>
    <m/>
    <n v="1"/>
    <n v="1"/>
    <n v="1"/>
    <x v="1"/>
    <n v="0"/>
    <m/>
    <m/>
    <x v="3"/>
    <m/>
    <m/>
    <m/>
    <d v="2025-12-22T00:00:00"/>
    <d v="2028-12-31T00:00:00"/>
    <n v="1095"/>
    <x v="174"/>
    <m/>
    <m/>
    <m/>
    <m/>
    <s v="with cut-off date"/>
    <d v="2026-12-31T00:00:00"/>
    <m/>
    <n v="3"/>
    <n v="3"/>
    <m/>
    <d v="2026-09-30T00:00:00"/>
    <m/>
    <m/>
    <m/>
    <m/>
    <m/>
    <m/>
    <m/>
    <m/>
    <n v="364"/>
    <m/>
    <m/>
    <m/>
    <m/>
    <m/>
    <m/>
    <m/>
    <m/>
    <m/>
    <m/>
    <d v="2026-07-31T00:00:00"/>
    <m/>
    <n v="65000"/>
    <m/>
    <m/>
    <s v="Euro"/>
    <n v="57.31"/>
    <m/>
    <m/>
    <m/>
    <m/>
    <n v="49.8"/>
    <m/>
    <m/>
    <m/>
    <m/>
    <m/>
    <m/>
    <m/>
    <m/>
    <m/>
    <m/>
    <m/>
    <m/>
    <m/>
    <m/>
    <m/>
    <m/>
    <m/>
    <m/>
    <m/>
    <m/>
    <m/>
    <m/>
  </r>
  <r>
    <m/>
    <s v="V200056"/>
    <s v="2025-0036"/>
    <x v="177"/>
    <n v="1"/>
    <s v="Wagon"/>
    <n v="17"/>
    <s v="35 80 4956 727-6"/>
    <x v="60"/>
    <m/>
    <m/>
    <x v="5"/>
    <x v="2"/>
    <n v="1"/>
    <m/>
    <m/>
    <m/>
    <n v="1"/>
    <n v="1"/>
    <n v="1"/>
    <x v="1"/>
    <n v="0"/>
    <m/>
    <m/>
    <x v="3"/>
    <m/>
    <m/>
    <m/>
    <d v="2025-12-29T00:00:00"/>
    <d v="2028-12-31T00:00:00"/>
    <n v="1095"/>
    <x v="174"/>
    <m/>
    <m/>
    <m/>
    <m/>
    <s v="with cut-off date"/>
    <d v="2026-12-31T00:00:00"/>
    <m/>
    <n v="3"/>
    <n v="3"/>
    <m/>
    <d v="2026-09-30T00:00:00"/>
    <m/>
    <m/>
    <m/>
    <m/>
    <m/>
    <m/>
    <m/>
    <m/>
    <n v="364"/>
    <m/>
    <m/>
    <m/>
    <m/>
    <m/>
    <m/>
    <m/>
    <m/>
    <m/>
    <m/>
    <d v="2026-07-31T00:00:00"/>
    <m/>
    <n v="65000"/>
    <m/>
    <m/>
    <s v="Euro"/>
    <n v="57.31"/>
    <m/>
    <m/>
    <m/>
    <m/>
    <n v="49.8"/>
    <m/>
    <m/>
    <m/>
    <m/>
    <m/>
    <m/>
    <m/>
    <m/>
    <m/>
    <m/>
    <m/>
    <m/>
    <m/>
    <m/>
    <m/>
    <m/>
    <m/>
    <m/>
    <m/>
    <m/>
    <m/>
    <m/>
  </r>
  <r>
    <m/>
    <s v="V200056"/>
    <s v="2025-0036"/>
    <x v="177"/>
    <n v="1"/>
    <s v="Wagon"/>
    <n v="18"/>
    <s v="35 80 4956 735-9"/>
    <x v="60"/>
    <m/>
    <m/>
    <x v="5"/>
    <x v="2"/>
    <n v="1"/>
    <m/>
    <m/>
    <m/>
    <n v="1"/>
    <n v="1"/>
    <n v="1"/>
    <x v="1"/>
    <n v="0"/>
    <m/>
    <m/>
    <x v="3"/>
    <m/>
    <m/>
    <m/>
    <d v="2025-12-29T00:00:00"/>
    <d v="2028-12-31T00:00:00"/>
    <n v="1095"/>
    <x v="174"/>
    <m/>
    <m/>
    <m/>
    <m/>
    <s v="with cut-off date"/>
    <d v="2026-12-31T00:00:00"/>
    <m/>
    <n v="3"/>
    <n v="3"/>
    <m/>
    <d v="2026-09-30T00:00:00"/>
    <m/>
    <m/>
    <m/>
    <m/>
    <m/>
    <m/>
    <m/>
    <m/>
    <n v="364"/>
    <m/>
    <m/>
    <m/>
    <m/>
    <m/>
    <m/>
    <m/>
    <m/>
    <m/>
    <m/>
    <d v="2026-07-31T00:00:00"/>
    <m/>
    <n v="65000"/>
    <m/>
    <m/>
    <s v="Euro"/>
    <n v="57.31"/>
    <m/>
    <m/>
    <m/>
    <m/>
    <n v="49.8"/>
    <m/>
    <m/>
    <m/>
    <m/>
    <m/>
    <m/>
    <m/>
    <m/>
    <m/>
    <m/>
    <m/>
    <m/>
    <m/>
    <m/>
    <m/>
    <m/>
    <m/>
    <m/>
    <m/>
    <m/>
    <m/>
    <m/>
  </r>
  <r>
    <m/>
    <s v="V200056"/>
    <s v="2025-0036"/>
    <x v="177"/>
    <n v="1"/>
    <s v="Wagon"/>
    <n v="19"/>
    <s v="37 80 4956 210-1"/>
    <x v="60"/>
    <m/>
    <m/>
    <x v="5"/>
    <x v="2"/>
    <n v="1"/>
    <m/>
    <m/>
    <m/>
    <n v="1"/>
    <n v="1"/>
    <n v="1"/>
    <x v="1"/>
    <n v="0"/>
    <m/>
    <m/>
    <x v="3"/>
    <m/>
    <m/>
    <m/>
    <d v="2025-12-29T00:00:00"/>
    <d v="2028-12-31T00:00:00"/>
    <n v="1095"/>
    <x v="174"/>
    <m/>
    <m/>
    <m/>
    <m/>
    <s v="with cut-off date"/>
    <d v="2026-12-31T00:00:00"/>
    <m/>
    <n v="3"/>
    <n v="3"/>
    <m/>
    <d v="2026-09-30T00:00:00"/>
    <m/>
    <m/>
    <m/>
    <m/>
    <m/>
    <m/>
    <m/>
    <m/>
    <n v="364"/>
    <m/>
    <m/>
    <m/>
    <m/>
    <m/>
    <m/>
    <m/>
    <m/>
    <m/>
    <m/>
    <d v="2026-07-31T00:00:00"/>
    <m/>
    <n v="65000"/>
    <m/>
    <m/>
    <s v="Euro"/>
    <n v="57.31"/>
    <m/>
    <m/>
    <m/>
    <m/>
    <n v="49.8"/>
    <m/>
    <m/>
    <m/>
    <m/>
    <m/>
    <m/>
    <m/>
    <m/>
    <m/>
    <m/>
    <m/>
    <m/>
    <m/>
    <m/>
    <m/>
    <m/>
    <m/>
    <m/>
    <m/>
    <m/>
    <m/>
    <m/>
  </r>
  <r>
    <m/>
    <s v="V200056"/>
    <s v="2025-0036"/>
    <x v="177"/>
    <n v="1"/>
    <s v="Wagon"/>
    <n v="20"/>
    <s v="37 80 4956 216-8"/>
    <x v="60"/>
    <m/>
    <m/>
    <x v="5"/>
    <x v="2"/>
    <n v="1"/>
    <m/>
    <m/>
    <m/>
    <n v="1"/>
    <n v="1"/>
    <n v="1"/>
    <x v="1"/>
    <n v="0"/>
    <m/>
    <m/>
    <x v="3"/>
    <m/>
    <m/>
    <m/>
    <d v="2025-12-29T00:00:00"/>
    <d v="2028-12-31T00:00:00"/>
    <n v="1095"/>
    <x v="174"/>
    <m/>
    <m/>
    <m/>
    <m/>
    <s v="with cut-off date"/>
    <d v="2026-12-31T00:00:00"/>
    <m/>
    <n v="3"/>
    <n v="3"/>
    <m/>
    <d v="2026-09-30T00:00:00"/>
    <m/>
    <m/>
    <m/>
    <m/>
    <m/>
    <m/>
    <m/>
    <m/>
    <n v="364"/>
    <m/>
    <m/>
    <m/>
    <m/>
    <m/>
    <m/>
    <m/>
    <m/>
    <m/>
    <m/>
    <d v="2026-07-31T00:00:00"/>
    <m/>
    <n v="65000"/>
    <m/>
    <m/>
    <s v="Euro"/>
    <n v="57.31"/>
    <m/>
    <m/>
    <m/>
    <m/>
    <n v="49.8"/>
    <m/>
    <m/>
    <m/>
    <m/>
    <m/>
    <m/>
    <m/>
    <m/>
    <m/>
    <m/>
    <m/>
    <m/>
    <m/>
    <m/>
    <m/>
    <m/>
    <m/>
    <m/>
    <m/>
    <m/>
    <m/>
    <m/>
  </r>
  <r>
    <m/>
    <s v="V200056"/>
    <s v="2025-0036"/>
    <x v="177"/>
    <n v="1"/>
    <s v="Wagon"/>
    <n v="21"/>
    <s v="37 80 4956 219-2"/>
    <x v="60"/>
    <m/>
    <m/>
    <x v="5"/>
    <x v="2"/>
    <n v="1"/>
    <m/>
    <m/>
    <m/>
    <n v="1"/>
    <n v="1"/>
    <n v="1"/>
    <x v="1"/>
    <n v="0"/>
    <m/>
    <m/>
    <x v="3"/>
    <m/>
    <m/>
    <m/>
    <d v="2025-12-29T00:00:00"/>
    <d v="2028-12-31T00:00:00"/>
    <n v="1095"/>
    <x v="174"/>
    <m/>
    <m/>
    <m/>
    <m/>
    <s v="with cut-off date"/>
    <d v="2026-12-31T00:00:00"/>
    <m/>
    <n v="3"/>
    <n v="3"/>
    <m/>
    <d v="2026-09-30T00:00:00"/>
    <m/>
    <m/>
    <m/>
    <m/>
    <m/>
    <m/>
    <m/>
    <m/>
    <n v="364"/>
    <m/>
    <m/>
    <m/>
    <m/>
    <m/>
    <m/>
    <m/>
    <m/>
    <m/>
    <m/>
    <d v="2026-07-31T00:00:00"/>
    <m/>
    <n v="65000"/>
    <m/>
    <m/>
    <s v="Euro"/>
    <n v="57.31"/>
    <m/>
    <m/>
    <m/>
    <m/>
    <n v="49.8"/>
    <m/>
    <m/>
    <m/>
    <m/>
    <m/>
    <m/>
    <m/>
    <m/>
    <m/>
    <m/>
    <m/>
    <m/>
    <m/>
    <m/>
    <m/>
    <m/>
    <m/>
    <m/>
    <m/>
    <m/>
    <m/>
    <m/>
  </r>
  <r>
    <m/>
    <s v="V200056"/>
    <s v="2025-0036"/>
    <x v="177"/>
    <n v="1"/>
    <s v="Wagon"/>
    <n v="22"/>
    <s v="37 80 4956 235-8"/>
    <x v="60"/>
    <m/>
    <m/>
    <x v="5"/>
    <x v="2"/>
    <n v="1"/>
    <m/>
    <m/>
    <m/>
    <n v="1"/>
    <n v="1"/>
    <n v="1"/>
    <x v="1"/>
    <n v="0"/>
    <m/>
    <m/>
    <x v="3"/>
    <m/>
    <m/>
    <m/>
    <d v="2025-12-29T00:00:00"/>
    <d v="2028-12-31T00:00:00"/>
    <n v="1095"/>
    <x v="174"/>
    <m/>
    <m/>
    <m/>
    <m/>
    <s v="with cut-off date"/>
    <d v="2026-12-31T00:00:00"/>
    <m/>
    <n v="3"/>
    <n v="3"/>
    <m/>
    <d v="2026-09-30T00:00:00"/>
    <m/>
    <m/>
    <m/>
    <m/>
    <m/>
    <m/>
    <m/>
    <m/>
    <n v="364"/>
    <m/>
    <m/>
    <m/>
    <m/>
    <m/>
    <m/>
    <m/>
    <m/>
    <m/>
    <m/>
    <d v="2026-07-31T00:00:00"/>
    <m/>
    <n v="65000"/>
    <m/>
    <m/>
    <s v="Euro"/>
    <n v="57.31"/>
    <m/>
    <m/>
    <m/>
    <m/>
    <n v="49.8"/>
    <m/>
    <m/>
    <m/>
    <m/>
    <m/>
    <m/>
    <m/>
    <m/>
    <m/>
    <m/>
    <m/>
    <m/>
    <m/>
    <m/>
    <m/>
    <m/>
    <m/>
    <m/>
    <m/>
    <m/>
    <m/>
    <m/>
  </r>
  <r>
    <m/>
    <s v="V200056"/>
    <s v="2025-0036"/>
    <x v="177"/>
    <n v="1"/>
    <s v="Wagon"/>
    <n v="23"/>
    <s v="37 80 4956 237-4"/>
    <x v="60"/>
    <m/>
    <m/>
    <x v="5"/>
    <x v="2"/>
    <n v="1"/>
    <m/>
    <m/>
    <m/>
    <n v="1"/>
    <n v="1"/>
    <n v="1"/>
    <x v="1"/>
    <n v="0"/>
    <m/>
    <m/>
    <x v="3"/>
    <m/>
    <m/>
    <m/>
    <d v="2025-12-29T00:00:00"/>
    <d v="2028-12-31T00:00:00"/>
    <n v="1095"/>
    <x v="174"/>
    <m/>
    <m/>
    <m/>
    <m/>
    <s v="with cut-off date"/>
    <d v="2026-12-31T00:00:00"/>
    <m/>
    <n v="3"/>
    <n v="3"/>
    <m/>
    <d v="2026-09-30T00:00:00"/>
    <m/>
    <m/>
    <m/>
    <m/>
    <m/>
    <m/>
    <m/>
    <m/>
    <n v="364"/>
    <m/>
    <m/>
    <m/>
    <m/>
    <m/>
    <m/>
    <m/>
    <m/>
    <m/>
    <m/>
    <d v="2026-07-31T00:00:00"/>
    <m/>
    <n v="65000"/>
    <m/>
    <m/>
    <s v="Euro"/>
    <n v="57.31"/>
    <m/>
    <m/>
    <m/>
    <m/>
    <n v="49.8"/>
    <m/>
    <m/>
    <m/>
    <m/>
    <m/>
    <m/>
    <m/>
    <m/>
    <m/>
    <m/>
    <m/>
    <m/>
    <m/>
    <m/>
    <m/>
    <m/>
    <m/>
    <m/>
    <m/>
    <m/>
    <m/>
    <m/>
  </r>
  <r>
    <m/>
    <s v="V200056"/>
    <s v="2025-0036"/>
    <x v="177"/>
    <n v="1"/>
    <s v="Wagon"/>
    <n v="24"/>
    <s v="37 80 4956 249-9"/>
    <x v="60"/>
    <m/>
    <m/>
    <x v="5"/>
    <x v="2"/>
    <n v="1"/>
    <m/>
    <m/>
    <m/>
    <n v="1"/>
    <n v="1"/>
    <n v="1"/>
    <x v="1"/>
    <n v="0"/>
    <m/>
    <m/>
    <x v="3"/>
    <m/>
    <m/>
    <m/>
    <d v="2025-12-29T00:00:00"/>
    <d v="2028-12-31T00:00:00"/>
    <n v="1095"/>
    <x v="174"/>
    <m/>
    <m/>
    <m/>
    <m/>
    <s v="with cut-off date"/>
    <d v="2026-12-31T00:00:00"/>
    <m/>
    <n v="3"/>
    <n v="3"/>
    <m/>
    <d v="2026-09-30T00:00:00"/>
    <m/>
    <m/>
    <m/>
    <m/>
    <m/>
    <m/>
    <m/>
    <m/>
    <n v="364"/>
    <m/>
    <m/>
    <m/>
    <m/>
    <m/>
    <m/>
    <m/>
    <m/>
    <m/>
    <m/>
    <d v="2026-07-31T00:00:00"/>
    <m/>
    <n v="65000"/>
    <m/>
    <m/>
    <s v="Euro"/>
    <n v="57.31"/>
    <m/>
    <m/>
    <m/>
    <m/>
    <n v="49.8"/>
    <m/>
    <m/>
    <m/>
    <m/>
    <m/>
    <m/>
    <m/>
    <m/>
    <m/>
    <m/>
    <m/>
    <m/>
    <m/>
    <m/>
    <m/>
    <m/>
    <m/>
    <m/>
    <m/>
    <m/>
    <m/>
    <m/>
  </r>
  <r>
    <m/>
    <s v="V200056"/>
    <s v="2025-0036"/>
    <x v="177"/>
    <n v="1"/>
    <s v="Wagon"/>
    <n v="25"/>
    <s v="37 80 4956 252-3"/>
    <x v="60"/>
    <m/>
    <m/>
    <x v="5"/>
    <x v="2"/>
    <n v="1"/>
    <m/>
    <m/>
    <m/>
    <n v="1"/>
    <n v="1"/>
    <n v="1"/>
    <x v="1"/>
    <n v="0"/>
    <m/>
    <m/>
    <x v="3"/>
    <m/>
    <m/>
    <m/>
    <d v="2025-12-29T00:00:00"/>
    <d v="2028-12-31T00:00:00"/>
    <n v="1095"/>
    <x v="174"/>
    <m/>
    <m/>
    <m/>
    <m/>
    <s v="with cut-off date"/>
    <d v="2026-12-31T00:00:00"/>
    <m/>
    <n v="3"/>
    <n v="3"/>
    <m/>
    <d v="2026-09-30T00:00:00"/>
    <m/>
    <m/>
    <m/>
    <m/>
    <m/>
    <m/>
    <m/>
    <m/>
    <n v="364"/>
    <m/>
    <m/>
    <m/>
    <m/>
    <m/>
    <m/>
    <m/>
    <m/>
    <m/>
    <m/>
    <d v="2026-07-31T00:00:00"/>
    <m/>
    <n v="65000"/>
    <m/>
    <m/>
    <s v="Euro"/>
    <n v="57.31"/>
    <m/>
    <m/>
    <m/>
    <m/>
    <n v="49.8"/>
    <m/>
    <m/>
    <m/>
    <m/>
    <m/>
    <m/>
    <m/>
    <m/>
    <m/>
    <m/>
    <m/>
    <m/>
    <m/>
    <m/>
    <m/>
    <m/>
    <m/>
    <m/>
    <m/>
    <m/>
    <m/>
    <m/>
  </r>
  <r>
    <m/>
    <s v="V200056"/>
    <s v="2025-0036"/>
    <x v="177"/>
    <n v="1"/>
    <s v="Wagon"/>
    <n v="26"/>
    <s v="37 80 4956 555-9"/>
    <x v="60"/>
    <m/>
    <m/>
    <x v="5"/>
    <x v="2"/>
    <n v="1"/>
    <m/>
    <m/>
    <m/>
    <n v="1"/>
    <n v="1"/>
    <n v="1"/>
    <x v="1"/>
    <n v="0"/>
    <m/>
    <m/>
    <x v="3"/>
    <m/>
    <m/>
    <m/>
    <d v="2025-12-29T00:00:00"/>
    <d v="2028-12-31T00:00:00"/>
    <n v="1095"/>
    <x v="174"/>
    <m/>
    <m/>
    <m/>
    <m/>
    <s v="with cut-off date"/>
    <d v="2026-12-31T00:00:00"/>
    <m/>
    <n v="3"/>
    <n v="3"/>
    <m/>
    <d v="2026-09-30T00:00:00"/>
    <m/>
    <m/>
    <m/>
    <m/>
    <m/>
    <m/>
    <m/>
    <m/>
    <n v="364"/>
    <m/>
    <m/>
    <m/>
    <m/>
    <m/>
    <m/>
    <m/>
    <m/>
    <m/>
    <m/>
    <d v="2026-07-31T00:00:00"/>
    <m/>
    <n v="65000"/>
    <m/>
    <m/>
    <s v="Euro"/>
    <n v="57.31"/>
    <m/>
    <m/>
    <m/>
    <m/>
    <n v="49.8"/>
    <m/>
    <m/>
    <m/>
    <m/>
    <m/>
    <m/>
    <m/>
    <m/>
    <m/>
    <m/>
    <m/>
    <m/>
    <m/>
    <m/>
    <m/>
    <m/>
    <m/>
    <m/>
    <m/>
    <m/>
    <m/>
    <m/>
  </r>
  <r>
    <m/>
    <s v="V200056"/>
    <s v="2025-0036"/>
    <x v="177"/>
    <n v="1"/>
    <s v="Wagon"/>
    <n v="27"/>
    <s v="37 80 4956 556-7"/>
    <x v="60"/>
    <m/>
    <m/>
    <x v="5"/>
    <x v="2"/>
    <n v="1"/>
    <m/>
    <m/>
    <m/>
    <n v="1"/>
    <n v="1"/>
    <n v="1"/>
    <x v="1"/>
    <n v="0"/>
    <m/>
    <m/>
    <x v="3"/>
    <m/>
    <m/>
    <m/>
    <d v="2025-12-29T00:00:00"/>
    <d v="2028-12-31T00:00:00"/>
    <n v="1095"/>
    <x v="174"/>
    <m/>
    <m/>
    <m/>
    <m/>
    <s v="with cut-off date"/>
    <d v="2026-12-31T00:00:00"/>
    <m/>
    <n v="3"/>
    <n v="3"/>
    <m/>
    <d v="2026-09-30T00:00:00"/>
    <m/>
    <m/>
    <m/>
    <m/>
    <m/>
    <m/>
    <m/>
    <m/>
    <n v="364"/>
    <m/>
    <m/>
    <m/>
    <m/>
    <m/>
    <m/>
    <m/>
    <m/>
    <m/>
    <m/>
    <d v="2026-07-31T00:00:00"/>
    <m/>
    <n v="65000"/>
    <m/>
    <m/>
    <s v="Euro"/>
    <n v="57.31"/>
    <m/>
    <m/>
    <m/>
    <m/>
    <n v="49.8"/>
    <m/>
    <m/>
    <m/>
    <m/>
    <m/>
    <m/>
    <m/>
    <m/>
    <m/>
    <m/>
    <m/>
    <m/>
    <m/>
    <m/>
    <m/>
    <m/>
    <m/>
    <m/>
    <m/>
    <m/>
    <m/>
    <m/>
  </r>
  <r>
    <m/>
    <s v="V200056"/>
    <s v="2025-0036"/>
    <x v="177"/>
    <n v="1"/>
    <s v="Wagon"/>
    <n v="28"/>
    <s v="37 80 4956 557-5"/>
    <x v="60"/>
    <m/>
    <m/>
    <x v="5"/>
    <x v="2"/>
    <n v="1"/>
    <m/>
    <m/>
    <m/>
    <n v="1"/>
    <n v="1"/>
    <n v="1"/>
    <x v="1"/>
    <n v="0"/>
    <m/>
    <m/>
    <x v="3"/>
    <m/>
    <m/>
    <m/>
    <d v="2025-12-29T00:00:00"/>
    <d v="2028-12-31T00:00:00"/>
    <n v="1095"/>
    <x v="174"/>
    <m/>
    <m/>
    <m/>
    <m/>
    <s v="with cut-off date"/>
    <d v="2026-12-31T00:00:00"/>
    <m/>
    <n v="3"/>
    <n v="3"/>
    <m/>
    <d v="2026-09-30T00:00:00"/>
    <m/>
    <m/>
    <m/>
    <m/>
    <m/>
    <m/>
    <m/>
    <m/>
    <n v="364"/>
    <m/>
    <m/>
    <m/>
    <m/>
    <m/>
    <m/>
    <m/>
    <m/>
    <m/>
    <m/>
    <d v="2026-07-31T00:00:00"/>
    <m/>
    <n v="65000"/>
    <m/>
    <m/>
    <s v="Euro"/>
    <n v="57.31"/>
    <m/>
    <m/>
    <m/>
    <m/>
    <n v="49.8"/>
    <m/>
    <m/>
    <m/>
    <m/>
    <m/>
    <m/>
    <m/>
    <m/>
    <m/>
    <m/>
    <m/>
    <m/>
    <m/>
    <m/>
    <m/>
    <m/>
    <m/>
    <m/>
    <m/>
    <m/>
    <m/>
    <m/>
  </r>
  <r>
    <m/>
    <s v="V200056"/>
    <s v="2025-0036"/>
    <x v="177"/>
    <n v="1"/>
    <s v="Wagon"/>
    <n v="29"/>
    <s v="37 80 4956 583-1"/>
    <x v="60"/>
    <m/>
    <m/>
    <x v="5"/>
    <x v="2"/>
    <n v="1"/>
    <m/>
    <m/>
    <m/>
    <n v="1"/>
    <n v="1"/>
    <n v="1"/>
    <x v="1"/>
    <n v="0"/>
    <m/>
    <m/>
    <x v="3"/>
    <m/>
    <m/>
    <m/>
    <d v="2025-12-29T00:00:00"/>
    <d v="2028-12-31T00:00:00"/>
    <n v="1095"/>
    <x v="174"/>
    <m/>
    <m/>
    <m/>
    <m/>
    <s v="with cut-off date"/>
    <d v="2026-12-31T00:00:00"/>
    <m/>
    <n v="3"/>
    <n v="3"/>
    <m/>
    <d v="2026-09-30T00:00:00"/>
    <m/>
    <m/>
    <m/>
    <m/>
    <m/>
    <m/>
    <m/>
    <m/>
    <n v="364"/>
    <m/>
    <m/>
    <m/>
    <m/>
    <m/>
    <m/>
    <m/>
    <m/>
    <m/>
    <m/>
    <d v="2026-07-31T00:00:00"/>
    <m/>
    <n v="65000"/>
    <m/>
    <m/>
    <s v="Euro"/>
    <n v="57.31"/>
    <m/>
    <m/>
    <m/>
    <m/>
    <n v="49.8"/>
    <m/>
    <m/>
    <m/>
    <m/>
    <m/>
    <m/>
    <m/>
    <m/>
    <m/>
    <m/>
    <m/>
    <m/>
    <m/>
    <m/>
    <m/>
    <m/>
    <m/>
    <m/>
    <m/>
    <m/>
    <m/>
    <m/>
  </r>
  <r>
    <m/>
    <s v="V200056"/>
    <s v="2025-0036"/>
    <x v="177"/>
    <n v="1"/>
    <s v="Wagon"/>
    <n v="30"/>
    <s v="37 80 4956 587-2"/>
    <x v="60"/>
    <m/>
    <m/>
    <x v="5"/>
    <x v="2"/>
    <n v="1"/>
    <m/>
    <m/>
    <m/>
    <n v="1"/>
    <n v="1"/>
    <n v="1"/>
    <x v="1"/>
    <n v="0"/>
    <m/>
    <m/>
    <x v="3"/>
    <m/>
    <m/>
    <m/>
    <d v="2025-12-29T00:00:00"/>
    <d v="2028-12-31T00:00:00"/>
    <n v="1095"/>
    <x v="174"/>
    <m/>
    <m/>
    <m/>
    <m/>
    <s v="with cut-off date"/>
    <d v="2026-12-31T00:00:00"/>
    <m/>
    <n v="3"/>
    <n v="3"/>
    <m/>
    <d v="2026-09-30T00:00:00"/>
    <m/>
    <m/>
    <m/>
    <m/>
    <m/>
    <m/>
    <m/>
    <m/>
    <n v="364"/>
    <m/>
    <m/>
    <m/>
    <m/>
    <m/>
    <m/>
    <m/>
    <m/>
    <m/>
    <m/>
    <d v="2026-07-31T00:00:00"/>
    <m/>
    <n v="65000"/>
    <m/>
    <m/>
    <s v="Euro"/>
    <n v="57.31"/>
    <m/>
    <m/>
    <m/>
    <m/>
    <n v="49.8"/>
    <m/>
    <m/>
    <m/>
    <m/>
    <m/>
    <m/>
    <m/>
    <m/>
    <m/>
    <m/>
    <m/>
    <m/>
    <m/>
    <m/>
    <m/>
    <m/>
    <m/>
    <m/>
    <m/>
    <m/>
    <m/>
    <m/>
  </r>
  <r>
    <m/>
    <s v="V200056"/>
    <s v="2025-0036"/>
    <x v="177"/>
    <n v="1"/>
    <s v="Wagon"/>
    <n v="31"/>
    <s v="37 80 4956 588-0"/>
    <x v="60"/>
    <m/>
    <m/>
    <x v="5"/>
    <x v="2"/>
    <n v="1"/>
    <m/>
    <m/>
    <m/>
    <n v="1"/>
    <n v="1"/>
    <n v="1"/>
    <x v="1"/>
    <n v="0"/>
    <m/>
    <m/>
    <x v="3"/>
    <m/>
    <m/>
    <m/>
    <d v="2025-12-29T00:00:00"/>
    <d v="2028-12-31T00:00:00"/>
    <n v="1095"/>
    <x v="174"/>
    <m/>
    <m/>
    <m/>
    <m/>
    <s v="with cut-off date"/>
    <d v="2026-12-31T00:00:00"/>
    <m/>
    <n v="3"/>
    <n v="3"/>
    <m/>
    <d v="2026-09-30T00:00:00"/>
    <m/>
    <m/>
    <m/>
    <m/>
    <m/>
    <m/>
    <m/>
    <m/>
    <n v="364"/>
    <m/>
    <m/>
    <m/>
    <m/>
    <m/>
    <m/>
    <m/>
    <m/>
    <m/>
    <m/>
    <d v="2026-07-31T00:00:00"/>
    <m/>
    <n v="65000"/>
    <m/>
    <m/>
    <s v="Euro"/>
    <n v="57.31"/>
    <m/>
    <m/>
    <m/>
    <m/>
    <n v="49.8"/>
    <m/>
    <m/>
    <m/>
    <m/>
    <m/>
    <m/>
    <m/>
    <m/>
    <m/>
    <m/>
    <m/>
    <m/>
    <m/>
    <m/>
    <m/>
    <m/>
    <m/>
    <m/>
    <m/>
    <m/>
    <m/>
    <m/>
  </r>
  <r>
    <s v="dmo ok 01.12.25"/>
    <s v="V200057"/>
    <s v="2025-0037"/>
    <x v="178"/>
    <m/>
    <s v="Header"/>
    <m/>
    <m/>
    <x v="60"/>
    <s v="CHE"/>
    <s v="Middle EU - ELSE"/>
    <x v="5"/>
    <x v="0"/>
    <n v="4"/>
    <m/>
    <m/>
    <n v="0"/>
    <n v="4"/>
    <n v="4"/>
    <n v="4"/>
    <x v="2"/>
    <m/>
    <m/>
    <m/>
    <x v="3"/>
    <m/>
    <d v="2026-01-01T00:00:00"/>
    <d v="2028-12-31T00:00:00"/>
    <m/>
    <m/>
    <n v="1095"/>
    <x v="174"/>
    <m/>
    <m/>
    <m/>
    <m/>
    <s v="with cut-off date"/>
    <d v="2026-12-31T00:00:00"/>
    <m/>
    <n v="3"/>
    <n v="3"/>
    <m/>
    <m/>
    <n v="0"/>
    <n v="1.55"/>
    <m/>
    <n v="30"/>
    <m/>
    <m/>
    <s v="annually"/>
    <m/>
    <n v="364"/>
    <s v="B"/>
    <n v="73"/>
    <n v="2.01"/>
    <s v="CHE"/>
    <s v="3 Mths Cash Deposit"/>
    <s v="Y"/>
    <s v="N"/>
    <m/>
    <m/>
    <m/>
    <m/>
    <m/>
    <n v="40000"/>
    <m/>
    <m/>
    <s v="Euro"/>
    <n v="22.99"/>
    <n v="-1.99"/>
    <m/>
    <m/>
    <n v="-1.88958904109589"/>
    <n v="21"/>
    <m/>
    <m/>
    <m/>
    <n v="0.06"/>
    <n v="3.68"/>
    <n v="-1.99"/>
    <n v="1.69"/>
    <n v="0"/>
    <n v="0"/>
    <n v="0"/>
    <n v="19.31"/>
    <s v="0.00"/>
    <n v="19.31"/>
    <n v="1"/>
    <n v="0"/>
    <n v="19.31"/>
    <n v="19.31"/>
    <n v="160000"/>
    <n v="0"/>
    <s v="N"/>
    <n v="0"/>
    <n v="30576"/>
  </r>
  <r>
    <m/>
    <s v="V200057"/>
    <s v="2025-0037"/>
    <x v="178"/>
    <n v="1"/>
    <s v="Batch"/>
    <m/>
    <m/>
    <x v="60"/>
    <s v="CHE"/>
    <s v="Middle EU - ELSE"/>
    <x v="5"/>
    <x v="0"/>
    <n v="4"/>
    <m/>
    <m/>
    <n v="0"/>
    <n v="4"/>
    <n v="4"/>
    <n v="4"/>
    <x v="2"/>
    <n v="0"/>
    <m/>
    <m/>
    <x v="3"/>
    <m/>
    <m/>
    <m/>
    <d v="2025-12-29T00:00:00"/>
    <d v="2028-12-31T00:00:00"/>
    <m/>
    <x v="174"/>
    <m/>
    <m/>
    <m/>
    <m/>
    <s v="with cut-off date"/>
    <d v="2026-12-31T00:00:00"/>
    <m/>
    <n v="3"/>
    <n v="3"/>
    <m/>
    <m/>
    <n v="0"/>
    <m/>
    <m/>
    <n v="30"/>
    <m/>
    <m/>
    <s v="annually"/>
    <m/>
    <m/>
    <s v="B"/>
    <n v="73"/>
    <n v="2.01"/>
    <s v="CHE"/>
    <s v="3 Mths Cash Deposit"/>
    <s v="Y"/>
    <s v="N"/>
    <m/>
    <m/>
    <m/>
    <m/>
    <m/>
    <n v="40000"/>
    <n v="0"/>
    <m/>
    <s v="Euro"/>
    <n v="22.99"/>
    <n v="-1.99"/>
    <m/>
    <m/>
    <n v="-1.88958904109589"/>
    <n v="21"/>
    <m/>
    <m/>
    <m/>
    <n v="0.06"/>
    <n v="3.68"/>
    <n v="-1.99"/>
    <n v="1.69"/>
    <n v="0"/>
    <n v="0"/>
    <n v="0"/>
    <n v="19.31"/>
    <s v="0.00"/>
    <n v="19.31"/>
    <n v="1"/>
    <n v="0"/>
    <n v="19.31"/>
    <n v="19.31"/>
    <n v="160000"/>
    <n v="0"/>
    <s v="N"/>
    <n v="0"/>
    <n v="30576"/>
  </r>
  <r>
    <m/>
    <s v="V200057"/>
    <s v="2025-0037"/>
    <x v="178"/>
    <n v="1"/>
    <s v="Wagon"/>
    <n v="1"/>
    <s v="33 80 4552 661-7"/>
    <x v="60"/>
    <m/>
    <m/>
    <x v="5"/>
    <x v="0"/>
    <n v="1"/>
    <m/>
    <m/>
    <m/>
    <n v="1"/>
    <n v="1"/>
    <n v="1"/>
    <x v="1"/>
    <n v="0"/>
    <m/>
    <m/>
    <x v="3"/>
    <m/>
    <m/>
    <m/>
    <d v="2025-12-29T00:00:00"/>
    <d v="2028-12-31T00:00:00"/>
    <n v="1095"/>
    <x v="174"/>
    <m/>
    <m/>
    <m/>
    <m/>
    <s v="with cut-off date"/>
    <d v="2026-12-31T00:00:00"/>
    <m/>
    <n v="3"/>
    <n v="3"/>
    <m/>
    <d v="2026-09-30T00:00:00"/>
    <m/>
    <m/>
    <m/>
    <m/>
    <m/>
    <m/>
    <m/>
    <m/>
    <n v="364"/>
    <m/>
    <m/>
    <m/>
    <m/>
    <m/>
    <m/>
    <m/>
    <m/>
    <m/>
    <m/>
    <d v="2026-07-31T00:00:00"/>
    <m/>
    <n v="40000"/>
    <m/>
    <m/>
    <s v="Euro"/>
    <n v="22.99"/>
    <m/>
    <m/>
    <m/>
    <m/>
    <n v="21"/>
    <m/>
    <m/>
    <m/>
    <m/>
    <m/>
    <m/>
    <m/>
    <m/>
    <m/>
    <m/>
    <m/>
    <m/>
    <m/>
    <m/>
    <m/>
    <m/>
    <m/>
    <m/>
    <m/>
    <m/>
    <m/>
    <m/>
  </r>
  <r>
    <m/>
    <s v="V200057"/>
    <s v="2025-0037"/>
    <x v="178"/>
    <n v="1"/>
    <s v="Wagon"/>
    <n v="2"/>
    <s v="33 80 4552 662-5"/>
    <x v="60"/>
    <m/>
    <m/>
    <x v="5"/>
    <x v="0"/>
    <n v="1"/>
    <m/>
    <m/>
    <m/>
    <n v="1"/>
    <n v="1"/>
    <n v="1"/>
    <x v="1"/>
    <n v="0"/>
    <m/>
    <m/>
    <x v="3"/>
    <m/>
    <m/>
    <m/>
    <d v="2025-12-29T00:00:00"/>
    <d v="2028-12-31T00:00:00"/>
    <n v="1095"/>
    <x v="174"/>
    <m/>
    <m/>
    <m/>
    <m/>
    <s v="with cut-off date"/>
    <d v="2026-12-31T00:00:00"/>
    <m/>
    <n v="3"/>
    <n v="3"/>
    <m/>
    <d v="2026-09-30T00:00:00"/>
    <m/>
    <m/>
    <m/>
    <m/>
    <m/>
    <m/>
    <m/>
    <m/>
    <n v="364"/>
    <m/>
    <m/>
    <m/>
    <m/>
    <m/>
    <m/>
    <m/>
    <m/>
    <m/>
    <m/>
    <d v="2026-07-31T00:00:00"/>
    <m/>
    <n v="40000"/>
    <m/>
    <m/>
    <s v="Euro"/>
    <n v="22.99"/>
    <m/>
    <m/>
    <m/>
    <m/>
    <n v="21"/>
    <m/>
    <m/>
    <m/>
    <m/>
    <m/>
    <m/>
    <m/>
    <m/>
    <m/>
    <m/>
    <m/>
    <m/>
    <m/>
    <m/>
    <m/>
    <m/>
    <m/>
    <m/>
    <m/>
    <m/>
    <m/>
    <m/>
  </r>
  <r>
    <m/>
    <s v="V200057"/>
    <s v="2025-0037"/>
    <x v="178"/>
    <n v="1"/>
    <s v="Wagon"/>
    <n v="3"/>
    <s v="33 80 4552 663-3"/>
    <x v="60"/>
    <m/>
    <m/>
    <x v="5"/>
    <x v="0"/>
    <n v="1"/>
    <m/>
    <m/>
    <m/>
    <n v="1"/>
    <n v="1"/>
    <n v="1"/>
    <x v="1"/>
    <n v="0"/>
    <m/>
    <m/>
    <x v="3"/>
    <m/>
    <m/>
    <m/>
    <d v="2025-12-29T00:00:00"/>
    <d v="2028-12-31T00:00:00"/>
    <n v="1095"/>
    <x v="174"/>
    <m/>
    <m/>
    <m/>
    <m/>
    <s v="with cut-off date"/>
    <d v="2026-12-31T00:00:00"/>
    <m/>
    <n v="3"/>
    <n v="3"/>
    <m/>
    <d v="2026-09-30T00:00:00"/>
    <m/>
    <m/>
    <m/>
    <m/>
    <m/>
    <m/>
    <m/>
    <m/>
    <n v="364"/>
    <m/>
    <m/>
    <m/>
    <m/>
    <m/>
    <m/>
    <m/>
    <m/>
    <m/>
    <m/>
    <d v="2026-07-31T00:00:00"/>
    <m/>
    <n v="40000"/>
    <m/>
    <m/>
    <s v="Euro"/>
    <n v="22.99"/>
    <m/>
    <m/>
    <m/>
    <m/>
    <n v="21"/>
    <m/>
    <m/>
    <m/>
    <m/>
    <m/>
    <m/>
    <m/>
    <m/>
    <m/>
    <m/>
    <m/>
    <m/>
    <m/>
    <m/>
    <m/>
    <m/>
    <m/>
    <m/>
    <m/>
    <m/>
    <m/>
    <m/>
  </r>
  <r>
    <m/>
    <s v="V200057"/>
    <s v="2025-0037"/>
    <x v="178"/>
    <n v="1"/>
    <s v="Wagon"/>
    <n v="4"/>
    <s v="33 80 4552 667-4"/>
    <x v="60"/>
    <m/>
    <m/>
    <x v="5"/>
    <x v="0"/>
    <n v="1"/>
    <m/>
    <m/>
    <m/>
    <n v="1"/>
    <n v="1"/>
    <n v="1"/>
    <x v="1"/>
    <n v="0"/>
    <m/>
    <m/>
    <x v="3"/>
    <m/>
    <m/>
    <m/>
    <d v="2025-12-29T00:00:00"/>
    <d v="2028-12-31T00:00:00"/>
    <n v="1095"/>
    <x v="174"/>
    <m/>
    <m/>
    <m/>
    <m/>
    <s v="with cut-off date"/>
    <d v="2026-12-31T00:00:00"/>
    <m/>
    <n v="3"/>
    <n v="3"/>
    <m/>
    <d v="2026-09-30T00:00:00"/>
    <m/>
    <m/>
    <m/>
    <m/>
    <m/>
    <m/>
    <m/>
    <m/>
    <n v="364"/>
    <m/>
    <m/>
    <m/>
    <m/>
    <m/>
    <m/>
    <m/>
    <m/>
    <m/>
    <m/>
    <d v="2026-07-31T00:00:00"/>
    <m/>
    <n v="40000"/>
    <m/>
    <m/>
    <s v="Euro"/>
    <n v="22.99"/>
    <m/>
    <m/>
    <m/>
    <m/>
    <n v="21"/>
    <m/>
    <m/>
    <m/>
    <m/>
    <m/>
    <m/>
    <m/>
    <m/>
    <m/>
    <m/>
    <m/>
    <m/>
    <m/>
    <m/>
    <m/>
    <m/>
    <m/>
    <m/>
    <m/>
    <m/>
    <m/>
    <m/>
  </r>
  <r>
    <m/>
    <s v="V100006"/>
    <s v="2021-0009"/>
    <x v="179"/>
    <m/>
    <s v="Header"/>
    <m/>
    <m/>
    <x v="61"/>
    <s v="DEU"/>
    <s v="Middle EU - DEU"/>
    <x v="2"/>
    <x v="3"/>
    <n v="22"/>
    <m/>
    <m/>
    <n v="22"/>
    <n v="0"/>
    <n v="0"/>
    <n v="0"/>
    <x v="0"/>
    <m/>
    <m/>
    <m/>
    <x v="0"/>
    <m/>
    <d v="2021-06-27T00:00:00"/>
    <d v="2023-06-26T00:00:00"/>
    <m/>
    <m/>
    <n v="729"/>
    <x v="39"/>
    <m/>
    <m/>
    <m/>
    <n v="22"/>
    <s v="with as-of date"/>
    <d v="2022-06-27T00:00:00"/>
    <m/>
    <n v="3"/>
    <n v="3"/>
    <m/>
    <m/>
    <s v="Der Mieter kann den Vertrag nach 12 Monaten gegen Zahlung von EUR 1,00 pro Wagen"/>
    <n v="1"/>
    <m/>
    <m/>
    <m/>
    <m/>
    <m/>
    <m/>
    <n v="365"/>
    <s v="C"/>
    <n v="91"/>
    <n v="1.1"/>
    <s v="CHE"/>
    <s v="Parent Guarantee"/>
    <s v="N"/>
    <s v="N"/>
    <m/>
    <m/>
    <n v="1"/>
    <m/>
    <m/>
    <n v="100000"/>
    <m/>
    <m/>
    <s v="Euro"/>
    <n v="28"/>
    <n v="0"/>
    <n v="0"/>
    <m/>
    <n v="0"/>
    <n v="28"/>
    <n v="0"/>
    <n v="880"/>
    <m/>
    <m/>
    <n v="0"/>
    <s v="0.00"/>
    <n v="0"/>
    <n v="0"/>
    <s v="0.00"/>
    <n v="0"/>
    <n v="28"/>
    <n v="0"/>
    <n v="28"/>
    <n v="0.9985734664764623"/>
    <n v="0"/>
    <n v="28"/>
    <n v="28"/>
    <n v="2200000"/>
    <n v="0"/>
    <s v="N"/>
    <n v="0"/>
    <n v="224224"/>
  </r>
  <r>
    <m/>
    <s v="V100006"/>
    <s v="2021-0009"/>
    <x v="179"/>
    <m/>
    <s v="Wagon"/>
    <n v="1"/>
    <m/>
    <x v="61"/>
    <m/>
    <m/>
    <x v="2"/>
    <x v="3"/>
    <n v="1"/>
    <m/>
    <m/>
    <n v="1"/>
    <m/>
    <n v="0"/>
    <n v="0"/>
    <x v="1"/>
    <m/>
    <m/>
    <m/>
    <x v="0"/>
    <m/>
    <m/>
    <m/>
    <e v="#N/A"/>
    <e v="#N/A"/>
    <n v="729"/>
    <x v="1"/>
    <m/>
    <m/>
    <m/>
    <m/>
    <s v="with as-of date"/>
    <d v="2022-06-27T00:00:00"/>
    <m/>
    <n v="3"/>
    <n v="3"/>
    <m/>
    <e v="#N/A"/>
    <m/>
    <n v="1"/>
    <m/>
    <m/>
    <m/>
    <m/>
    <m/>
    <m/>
    <m/>
    <m/>
    <m/>
    <m/>
    <m/>
    <m/>
    <m/>
    <m/>
    <m/>
    <m/>
    <m/>
    <m/>
    <m/>
    <n v="100000"/>
    <m/>
    <m/>
    <s v="Euro"/>
    <n v="28"/>
    <m/>
    <m/>
    <m/>
    <m/>
    <e v="#N/A"/>
    <m/>
    <m/>
    <m/>
    <m/>
    <m/>
    <m/>
    <m/>
    <m/>
    <m/>
    <m/>
    <m/>
    <m/>
    <m/>
    <m/>
    <m/>
    <m/>
    <m/>
    <m/>
    <m/>
    <m/>
    <m/>
    <m/>
  </r>
  <r>
    <m/>
    <s v="V100006"/>
    <s v="2021-0009"/>
    <x v="179"/>
    <m/>
    <s v="Wagon"/>
    <n v="2"/>
    <m/>
    <x v="61"/>
    <m/>
    <m/>
    <x v="2"/>
    <x v="3"/>
    <n v="1"/>
    <m/>
    <m/>
    <n v="1"/>
    <m/>
    <n v="0"/>
    <n v="0"/>
    <x v="1"/>
    <m/>
    <m/>
    <m/>
    <x v="0"/>
    <m/>
    <m/>
    <m/>
    <e v="#N/A"/>
    <e v="#N/A"/>
    <n v="729"/>
    <x v="1"/>
    <m/>
    <m/>
    <m/>
    <m/>
    <s v="with as-of date"/>
    <d v="2022-06-27T00:00:00"/>
    <m/>
    <n v="3"/>
    <n v="3"/>
    <m/>
    <e v="#N/A"/>
    <m/>
    <n v="1"/>
    <m/>
    <m/>
    <m/>
    <m/>
    <m/>
    <m/>
    <m/>
    <m/>
    <m/>
    <m/>
    <m/>
    <m/>
    <m/>
    <m/>
    <m/>
    <m/>
    <m/>
    <m/>
    <m/>
    <n v="100000"/>
    <m/>
    <m/>
    <s v="Euro"/>
    <n v="28"/>
    <m/>
    <m/>
    <m/>
    <m/>
    <e v="#N/A"/>
    <m/>
    <m/>
    <m/>
    <m/>
    <m/>
    <m/>
    <m/>
    <m/>
    <m/>
    <m/>
    <m/>
    <m/>
    <m/>
    <m/>
    <m/>
    <m/>
    <m/>
    <m/>
    <m/>
    <m/>
    <m/>
    <m/>
  </r>
  <r>
    <m/>
    <s v="V100006"/>
    <s v="2021-0009"/>
    <x v="179"/>
    <m/>
    <s v="Wagon"/>
    <n v="3"/>
    <m/>
    <x v="61"/>
    <m/>
    <m/>
    <x v="2"/>
    <x v="3"/>
    <n v="1"/>
    <m/>
    <m/>
    <n v="1"/>
    <m/>
    <n v="0"/>
    <n v="0"/>
    <x v="1"/>
    <m/>
    <m/>
    <m/>
    <x v="0"/>
    <m/>
    <m/>
    <m/>
    <e v="#N/A"/>
    <e v="#N/A"/>
    <n v="729"/>
    <x v="1"/>
    <m/>
    <m/>
    <m/>
    <m/>
    <s v="with as-of date"/>
    <d v="2022-06-27T00:00:00"/>
    <m/>
    <n v="3"/>
    <n v="3"/>
    <m/>
    <e v="#N/A"/>
    <m/>
    <n v="1"/>
    <m/>
    <m/>
    <m/>
    <m/>
    <m/>
    <m/>
    <m/>
    <m/>
    <m/>
    <m/>
    <m/>
    <m/>
    <m/>
    <m/>
    <m/>
    <m/>
    <m/>
    <m/>
    <m/>
    <n v="100000"/>
    <m/>
    <m/>
    <s v="Euro"/>
    <n v="28"/>
    <m/>
    <m/>
    <m/>
    <m/>
    <e v="#N/A"/>
    <m/>
    <m/>
    <m/>
    <m/>
    <m/>
    <m/>
    <m/>
    <m/>
    <m/>
    <m/>
    <m/>
    <m/>
    <m/>
    <m/>
    <m/>
    <m/>
    <m/>
    <m/>
    <m/>
    <m/>
    <m/>
    <m/>
  </r>
  <r>
    <m/>
    <s v="V100006"/>
    <s v="2021-0009"/>
    <x v="179"/>
    <m/>
    <s v="Wagon"/>
    <n v="4"/>
    <m/>
    <x v="61"/>
    <m/>
    <m/>
    <x v="2"/>
    <x v="3"/>
    <n v="1"/>
    <m/>
    <m/>
    <n v="1"/>
    <m/>
    <n v="0"/>
    <n v="0"/>
    <x v="1"/>
    <m/>
    <m/>
    <m/>
    <x v="0"/>
    <m/>
    <m/>
    <m/>
    <e v="#N/A"/>
    <e v="#N/A"/>
    <n v="729"/>
    <x v="1"/>
    <m/>
    <m/>
    <m/>
    <m/>
    <s v="with as-of date"/>
    <d v="2022-06-27T00:00:00"/>
    <m/>
    <n v="3"/>
    <n v="3"/>
    <m/>
    <e v="#N/A"/>
    <m/>
    <n v="1"/>
    <m/>
    <m/>
    <m/>
    <m/>
    <m/>
    <m/>
    <m/>
    <m/>
    <m/>
    <m/>
    <m/>
    <m/>
    <m/>
    <m/>
    <m/>
    <m/>
    <m/>
    <m/>
    <m/>
    <n v="100000"/>
    <m/>
    <m/>
    <s v="Euro"/>
    <n v="28"/>
    <m/>
    <m/>
    <m/>
    <m/>
    <e v="#N/A"/>
    <m/>
    <m/>
    <m/>
    <m/>
    <m/>
    <m/>
    <m/>
    <m/>
    <m/>
    <m/>
    <m/>
    <m/>
    <m/>
    <m/>
    <m/>
    <m/>
    <m/>
    <m/>
    <m/>
    <m/>
    <m/>
    <m/>
  </r>
  <r>
    <m/>
    <s v="V100006"/>
    <s v="2021-0009"/>
    <x v="179"/>
    <m/>
    <s v="Wagon"/>
    <n v="5"/>
    <m/>
    <x v="61"/>
    <m/>
    <m/>
    <x v="2"/>
    <x v="3"/>
    <n v="1"/>
    <m/>
    <m/>
    <n v="1"/>
    <m/>
    <n v="0"/>
    <n v="0"/>
    <x v="1"/>
    <m/>
    <m/>
    <m/>
    <x v="0"/>
    <m/>
    <m/>
    <m/>
    <e v="#N/A"/>
    <e v="#N/A"/>
    <n v="729"/>
    <x v="1"/>
    <m/>
    <m/>
    <m/>
    <m/>
    <s v="with as-of date"/>
    <d v="2022-06-27T00:00:00"/>
    <m/>
    <n v="3"/>
    <n v="3"/>
    <m/>
    <e v="#N/A"/>
    <m/>
    <n v="1"/>
    <m/>
    <m/>
    <m/>
    <m/>
    <m/>
    <m/>
    <m/>
    <m/>
    <m/>
    <m/>
    <m/>
    <m/>
    <m/>
    <m/>
    <m/>
    <m/>
    <m/>
    <m/>
    <m/>
    <n v="100000"/>
    <m/>
    <m/>
    <s v="Euro"/>
    <n v="28"/>
    <m/>
    <m/>
    <m/>
    <m/>
    <e v="#N/A"/>
    <m/>
    <m/>
    <m/>
    <m/>
    <m/>
    <m/>
    <m/>
    <m/>
    <m/>
    <m/>
    <m/>
    <m/>
    <m/>
    <m/>
    <m/>
    <m/>
    <m/>
    <m/>
    <m/>
    <m/>
    <m/>
    <m/>
  </r>
  <r>
    <m/>
    <s v="V100006"/>
    <s v="2021-0009"/>
    <x v="179"/>
    <m/>
    <s v="Wagon"/>
    <n v="6"/>
    <m/>
    <x v="61"/>
    <m/>
    <m/>
    <x v="2"/>
    <x v="3"/>
    <n v="1"/>
    <m/>
    <m/>
    <n v="1"/>
    <m/>
    <n v="0"/>
    <n v="0"/>
    <x v="1"/>
    <m/>
    <m/>
    <m/>
    <x v="0"/>
    <m/>
    <m/>
    <m/>
    <e v="#N/A"/>
    <e v="#N/A"/>
    <n v="729"/>
    <x v="1"/>
    <m/>
    <m/>
    <m/>
    <m/>
    <s v="with as-of date"/>
    <d v="2022-06-27T00:00:00"/>
    <m/>
    <n v="3"/>
    <n v="3"/>
    <m/>
    <e v="#N/A"/>
    <m/>
    <n v="1"/>
    <m/>
    <m/>
    <m/>
    <m/>
    <m/>
    <m/>
    <m/>
    <m/>
    <m/>
    <m/>
    <m/>
    <m/>
    <m/>
    <m/>
    <m/>
    <m/>
    <m/>
    <m/>
    <m/>
    <n v="100000"/>
    <m/>
    <m/>
    <s v="Euro"/>
    <n v="28"/>
    <m/>
    <m/>
    <m/>
    <m/>
    <e v="#N/A"/>
    <m/>
    <m/>
    <m/>
    <m/>
    <m/>
    <m/>
    <m/>
    <m/>
    <m/>
    <m/>
    <m/>
    <m/>
    <m/>
    <m/>
    <m/>
    <m/>
    <m/>
    <m/>
    <m/>
    <m/>
    <m/>
    <m/>
  </r>
  <r>
    <m/>
    <s v="V100006"/>
    <s v="2021-0009"/>
    <x v="179"/>
    <m/>
    <s v="Wagon"/>
    <n v="7"/>
    <m/>
    <x v="61"/>
    <m/>
    <m/>
    <x v="2"/>
    <x v="3"/>
    <n v="1"/>
    <m/>
    <m/>
    <n v="1"/>
    <m/>
    <n v="0"/>
    <n v="0"/>
    <x v="1"/>
    <m/>
    <m/>
    <m/>
    <x v="0"/>
    <m/>
    <m/>
    <m/>
    <e v="#N/A"/>
    <e v="#N/A"/>
    <n v="729"/>
    <x v="1"/>
    <m/>
    <m/>
    <m/>
    <m/>
    <s v="with as-of date"/>
    <d v="2022-06-27T00:00:00"/>
    <m/>
    <n v="3"/>
    <n v="3"/>
    <m/>
    <e v="#N/A"/>
    <m/>
    <n v="1"/>
    <m/>
    <m/>
    <m/>
    <m/>
    <m/>
    <m/>
    <m/>
    <m/>
    <m/>
    <m/>
    <m/>
    <m/>
    <m/>
    <m/>
    <m/>
    <m/>
    <m/>
    <m/>
    <m/>
    <n v="100000"/>
    <m/>
    <m/>
    <s v="Euro"/>
    <n v="28"/>
    <m/>
    <m/>
    <m/>
    <m/>
    <e v="#N/A"/>
    <m/>
    <m/>
    <m/>
    <m/>
    <m/>
    <m/>
    <m/>
    <m/>
    <m/>
    <m/>
    <m/>
    <m/>
    <m/>
    <m/>
    <m/>
    <m/>
    <m/>
    <m/>
    <m/>
    <m/>
    <m/>
    <m/>
  </r>
  <r>
    <m/>
    <s v="V100006"/>
    <s v="2021-0009"/>
    <x v="179"/>
    <m/>
    <s v="Wagon"/>
    <n v="8"/>
    <m/>
    <x v="61"/>
    <m/>
    <m/>
    <x v="2"/>
    <x v="3"/>
    <n v="1"/>
    <m/>
    <m/>
    <n v="1"/>
    <m/>
    <n v="0"/>
    <n v="0"/>
    <x v="1"/>
    <m/>
    <m/>
    <m/>
    <x v="0"/>
    <m/>
    <m/>
    <m/>
    <e v="#N/A"/>
    <e v="#N/A"/>
    <n v="729"/>
    <x v="1"/>
    <m/>
    <m/>
    <m/>
    <m/>
    <s v="with as-of date"/>
    <d v="2022-06-27T00:00:00"/>
    <m/>
    <n v="3"/>
    <n v="3"/>
    <m/>
    <e v="#N/A"/>
    <m/>
    <n v="1"/>
    <m/>
    <m/>
    <m/>
    <m/>
    <m/>
    <m/>
    <m/>
    <m/>
    <m/>
    <m/>
    <m/>
    <m/>
    <m/>
    <m/>
    <m/>
    <m/>
    <m/>
    <m/>
    <m/>
    <n v="100000"/>
    <m/>
    <m/>
    <s v="Euro"/>
    <n v="28"/>
    <m/>
    <m/>
    <m/>
    <m/>
    <e v="#N/A"/>
    <m/>
    <m/>
    <m/>
    <m/>
    <m/>
    <m/>
    <m/>
    <m/>
    <m/>
    <m/>
    <m/>
    <m/>
    <m/>
    <m/>
    <m/>
    <m/>
    <m/>
    <m/>
    <m/>
    <m/>
    <m/>
    <m/>
  </r>
  <r>
    <m/>
    <s v="V100006"/>
    <s v="2021-0009"/>
    <x v="179"/>
    <m/>
    <s v="Wagon"/>
    <n v="9"/>
    <m/>
    <x v="61"/>
    <m/>
    <m/>
    <x v="2"/>
    <x v="3"/>
    <n v="1"/>
    <m/>
    <m/>
    <n v="1"/>
    <m/>
    <n v="0"/>
    <n v="0"/>
    <x v="1"/>
    <m/>
    <m/>
    <m/>
    <x v="0"/>
    <m/>
    <m/>
    <m/>
    <e v="#N/A"/>
    <e v="#N/A"/>
    <n v="729"/>
    <x v="1"/>
    <m/>
    <m/>
    <m/>
    <m/>
    <s v="with as-of date"/>
    <d v="2022-06-27T00:00:00"/>
    <m/>
    <n v="3"/>
    <n v="3"/>
    <m/>
    <e v="#N/A"/>
    <m/>
    <n v="1"/>
    <m/>
    <m/>
    <m/>
    <m/>
    <m/>
    <m/>
    <m/>
    <m/>
    <m/>
    <m/>
    <m/>
    <m/>
    <m/>
    <m/>
    <m/>
    <m/>
    <m/>
    <m/>
    <m/>
    <n v="100000"/>
    <m/>
    <m/>
    <s v="Euro"/>
    <n v="28"/>
    <m/>
    <m/>
    <m/>
    <m/>
    <e v="#N/A"/>
    <m/>
    <m/>
    <m/>
    <m/>
    <m/>
    <m/>
    <m/>
    <m/>
    <m/>
    <m/>
    <m/>
    <m/>
    <m/>
    <m/>
    <m/>
    <m/>
    <m/>
    <m/>
    <m/>
    <m/>
    <m/>
    <m/>
  </r>
  <r>
    <m/>
    <s v="V100006"/>
    <s v="2021-0009"/>
    <x v="179"/>
    <m/>
    <s v="Wagon"/>
    <n v="10"/>
    <m/>
    <x v="61"/>
    <m/>
    <m/>
    <x v="2"/>
    <x v="3"/>
    <n v="1"/>
    <m/>
    <m/>
    <n v="1"/>
    <m/>
    <n v="0"/>
    <n v="0"/>
    <x v="1"/>
    <m/>
    <m/>
    <m/>
    <x v="0"/>
    <m/>
    <m/>
    <m/>
    <e v="#N/A"/>
    <e v="#N/A"/>
    <n v="729"/>
    <x v="1"/>
    <m/>
    <m/>
    <m/>
    <m/>
    <s v="with as-of date"/>
    <d v="2022-06-27T00:00:00"/>
    <m/>
    <n v="3"/>
    <n v="3"/>
    <m/>
    <e v="#N/A"/>
    <m/>
    <n v="1"/>
    <m/>
    <m/>
    <m/>
    <m/>
    <m/>
    <m/>
    <m/>
    <m/>
    <m/>
    <m/>
    <m/>
    <m/>
    <m/>
    <m/>
    <m/>
    <m/>
    <m/>
    <m/>
    <m/>
    <n v="100000"/>
    <m/>
    <m/>
    <s v="Euro"/>
    <n v="28"/>
    <m/>
    <m/>
    <m/>
    <m/>
    <e v="#N/A"/>
    <m/>
    <m/>
    <m/>
    <m/>
    <m/>
    <m/>
    <m/>
    <m/>
    <m/>
    <m/>
    <m/>
    <m/>
    <m/>
    <m/>
    <m/>
    <m/>
    <m/>
    <m/>
    <m/>
    <m/>
    <m/>
    <m/>
  </r>
  <r>
    <m/>
    <s v="V100006"/>
    <s v="2021-0009"/>
    <x v="179"/>
    <m/>
    <s v="Wagon"/>
    <n v="11"/>
    <m/>
    <x v="61"/>
    <m/>
    <m/>
    <x v="2"/>
    <x v="3"/>
    <n v="1"/>
    <m/>
    <m/>
    <n v="1"/>
    <m/>
    <n v="0"/>
    <n v="0"/>
    <x v="1"/>
    <m/>
    <m/>
    <m/>
    <x v="0"/>
    <m/>
    <m/>
    <m/>
    <e v="#N/A"/>
    <e v="#N/A"/>
    <n v="729"/>
    <x v="1"/>
    <m/>
    <m/>
    <m/>
    <m/>
    <s v="with as-of date"/>
    <d v="2022-06-27T00:00:00"/>
    <m/>
    <n v="3"/>
    <n v="3"/>
    <m/>
    <e v="#N/A"/>
    <m/>
    <n v="1"/>
    <m/>
    <m/>
    <m/>
    <m/>
    <m/>
    <m/>
    <m/>
    <m/>
    <m/>
    <m/>
    <m/>
    <m/>
    <m/>
    <m/>
    <m/>
    <m/>
    <m/>
    <m/>
    <m/>
    <n v="100000"/>
    <m/>
    <m/>
    <s v="Euro"/>
    <n v="28"/>
    <m/>
    <m/>
    <m/>
    <m/>
    <e v="#N/A"/>
    <m/>
    <m/>
    <m/>
    <m/>
    <m/>
    <m/>
    <m/>
    <m/>
    <m/>
    <m/>
    <m/>
    <m/>
    <m/>
    <m/>
    <m/>
    <m/>
    <m/>
    <m/>
    <m/>
    <m/>
    <m/>
    <m/>
  </r>
  <r>
    <m/>
    <s v="V100006"/>
    <s v="2021-0009"/>
    <x v="179"/>
    <m/>
    <s v="Wagon"/>
    <n v="12"/>
    <m/>
    <x v="61"/>
    <m/>
    <m/>
    <x v="2"/>
    <x v="3"/>
    <n v="1"/>
    <m/>
    <m/>
    <n v="1"/>
    <m/>
    <n v="0"/>
    <n v="0"/>
    <x v="1"/>
    <m/>
    <m/>
    <m/>
    <x v="0"/>
    <m/>
    <m/>
    <m/>
    <e v="#N/A"/>
    <e v="#N/A"/>
    <n v="729"/>
    <x v="1"/>
    <m/>
    <m/>
    <m/>
    <m/>
    <s v="with as-of date"/>
    <d v="2022-06-27T00:00:00"/>
    <m/>
    <n v="3"/>
    <n v="3"/>
    <m/>
    <e v="#N/A"/>
    <m/>
    <n v="1"/>
    <m/>
    <m/>
    <m/>
    <m/>
    <m/>
    <m/>
    <m/>
    <m/>
    <m/>
    <m/>
    <m/>
    <m/>
    <m/>
    <m/>
    <m/>
    <m/>
    <m/>
    <m/>
    <m/>
    <n v="100000"/>
    <m/>
    <m/>
    <s v="Euro"/>
    <n v="28"/>
    <m/>
    <m/>
    <m/>
    <m/>
    <e v="#N/A"/>
    <m/>
    <m/>
    <m/>
    <m/>
    <m/>
    <m/>
    <m/>
    <m/>
    <m/>
    <m/>
    <m/>
    <m/>
    <m/>
    <m/>
    <m/>
    <m/>
    <m/>
    <m/>
    <m/>
    <m/>
    <m/>
    <m/>
  </r>
  <r>
    <m/>
    <s v="V100006"/>
    <s v="2021-0009"/>
    <x v="179"/>
    <m/>
    <s v="Wagon"/>
    <n v="13"/>
    <m/>
    <x v="61"/>
    <m/>
    <m/>
    <x v="2"/>
    <x v="3"/>
    <n v="1"/>
    <m/>
    <m/>
    <n v="1"/>
    <m/>
    <n v="0"/>
    <n v="0"/>
    <x v="1"/>
    <m/>
    <m/>
    <m/>
    <x v="0"/>
    <m/>
    <m/>
    <m/>
    <e v="#N/A"/>
    <e v="#N/A"/>
    <n v="729"/>
    <x v="1"/>
    <m/>
    <m/>
    <m/>
    <m/>
    <s v="with as-of date"/>
    <d v="2022-06-27T00:00:00"/>
    <m/>
    <n v="3"/>
    <n v="3"/>
    <m/>
    <e v="#N/A"/>
    <m/>
    <n v="1"/>
    <m/>
    <m/>
    <m/>
    <m/>
    <m/>
    <m/>
    <m/>
    <m/>
    <m/>
    <m/>
    <m/>
    <m/>
    <m/>
    <m/>
    <m/>
    <m/>
    <m/>
    <m/>
    <m/>
    <n v="100000"/>
    <m/>
    <m/>
    <s v="Euro"/>
    <n v="28"/>
    <m/>
    <m/>
    <m/>
    <m/>
    <e v="#N/A"/>
    <m/>
    <m/>
    <m/>
    <m/>
    <m/>
    <m/>
    <m/>
    <m/>
    <m/>
    <m/>
    <m/>
    <m/>
    <m/>
    <m/>
    <m/>
    <m/>
    <m/>
    <m/>
    <m/>
    <m/>
    <m/>
    <m/>
  </r>
  <r>
    <m/>
    <s v="V100006"/>
    <s v="2021-0009"/>
    <x v="179"/>
    <m/>
    <s v="Wagon"/>
    <n v="14"/>
    <m/>
    <x v="61"/>
    <m/>
    <m/>
    <x v="2"/>
    <x v="3"/>
    <n v="1"/>
    <m/>
    <m/>
    <n v="1"/>
    <m/>
    <n v="0"/>
    <n v="0"/>
    <x v="1"/>
    <m/>
    <m/>
    <m/>
    <x v="0"/>
    <m/>
    <m/>
    <m/>
    <e v="#N/A"/>
    <e v="#N/A"/>
    <n v="729"/>
    <x v="1"/>
    <m/>
    <m/>
    <m/>
    <m/>
    <s v="with as-of date"/>
    <d v="2022-06-27T00:00:00"/>
    <m/>
    <n v="3"/>
    <n v="3"/>
    <m/>
    <e v="#N/A"/>
    <m/>
    <n v="1"/>
    <m/>
    <m/>
    <m/>
    <m/>
    <m/>
    <m/>
    <m/>
    <m/>
    <m/>
    <m/>
    <m/>
    <m/>
    <m/>
    <m/>
    <m/>
    <m/>
    <m/>
    <m/>
    <m/>
    <n v="100000"/>
    <m/>
    <m/>
    <s v="Euro"/>
    <n v="28"/>
    <m/>
    <m/>
    <m/>
    <m/>
    <e v="#N/A"/>
    <m/>
    <m/>
    <m/>
    <m/>
    <m/>
    <m/>
    <m/>
    <m/>
    <m/>
    <m/>
    <m/>
    <m/>
    <m/>
    <m/>
    <m/>
    <m/>
    <m/>
    <m/>
    <m/>
    <m/>
    <m/>
    <m/>
  </r>
  <r>
    <m/>
    <s v="V100006"/>
    <s v="2021-0009"/>
    <x v="179"/>
    <m/>
    <s v="Wagon"/>
    <n v="15"/>
    <m/>
    <x v="61"/>
    <m/>
    <m/>
    <x v="2"/>
    <x v="3"/>
    <n v="1"/>
    <m/>
    <m/>
    <n v="1"/>
    <m/>
    <n v="0"/>
    <n v="0"/>
    <x v="1"/>
    <m/>
    <m/>
    <m/>
    <x v="0"/>
    <m/>
    <m/>
    <m/>
    <e v="#N/A"/>
    <e v="#N/A"/>
    <n v="729"/>
    <x v="1"/>
    <m/>
    <m/>
    <m/>
    <m/>
    <s v="with as-of date"/>
    <d v="2022-06-27T00:00:00"/>
    <m/>
    <n v="3"/>
    <n v="3"/>
    <m/>
    <e v="#N/A"/>
    <m/>
    <n v="1"/>
    <m/>
    <m/>
    <m/>
    <m/>
    <m/>
    <m/>
    <m/>
    <m/>
    <m/>
    <m/>
    <m/>
    <m/>
    <m/>
    <m/>
    <m/>
    <m/>
    <m/>
    <m/>
    <m/>
    <n v="100000"/>
    <m/>
    <m/>
    <s v="Euro"/>
    <n v="28"/>
    <m/>
    <m/>
    <m/>
    <m/>
    <e v="#N/A"/>
    <m/>
    <m/>
    <m/>
    <m/>
    <m/>
    <m/>
    <m/>
    <m/>
    <m/>
    <m/>
    <m/>
    <m/>
    <m/>
    <m/>
    <m/>
    <m/>
    <m/>
    <m/>
    <m/>
    <m/>
    <m/>
    <m/>
  </r>
  <r>
    <m/>
    <s v="V100006"/>
    <s v="2021-0009"/>
    <x v="179"/>
    <m/>
    <s v="Wagon"/>
    <n v="16"/>
    <m/>
    <x v="61"/>
    <m/>
    <m/>
    <x v="2"/>
    <x v="3"/>
    <n v="1"/>
    <m/>
    <m/>
    <n v="1"/>
    <m/>
    <n v="0"/>
    <n v="0"/>
    <x v="1"/>
    <m/>
    <m/>
    <m/>
    <x v="0"/>
    <m/>
    <m/>
    <m/>
    <e v="#N/A"/>
    <e v="#N/A"/>
    <n v="729"/>
    <x v="1"/>
    <m/>
    <m/>
    <m/>
    <m/>
    <s v="with as-of date"/>
    <d v="2022-06-27T00:00:00"/>
    <m/>
    <n v="3"/>
    <n v="3"/>
    <m/>
    <e v="#N/A"/>
    <m/>
    <n v="1"/>
    <m/>
    <m/>
    <m/>
    <m/>
    <m/>
    <m/>
    <m/>
    <m/>
    <m/>
    <m/>
    <m/>
    <m/>
    <m/>
    <m/>
    <m/>
    <m/>
    <m/>
    <m/>
    <m/>
    <n v="100000"/>
    <m/>
    <m/>
    <s v="Euro"/>
    <n v="28"/>
    <m/>
    <m/>
    <m/>
    <m/>
    <e v="#N/A"/>
    <m/>
    <m/>
    <m/>
    <m/>
    <m/>
    <m/>
    <m/>
    <m/>
    <m/>
    <m/>
    <m/>
    <m/>
    <m/>
    <m/>
    <m/>
    <m/>
    <m/>
    <m/>
    <m/>
    <m/>
    <m/>
    <m/>
  </r>
  <r>
    <m/>
    <s v="V100006"/>
    <s v="2021-0009"/>
    <x v="179"/>
    <m/>
    <s v="Wagon"/>
    <n v="17"/>
    <m/>
    <x v="61"/>
    <m/>
    <m/>
    <x v="2"/>
    <x v="3"/>
    <n v="1"/>
    <m/>
    <m/>
    <n v="1"/>
    <m/>
    <n v="0"/>
    <n v="0"/>
    <x v="1"/>
    <m/>
    <m/>
    <m/>
    <x v="0"/>
    <m/>
    <m/>
    <m/>
    <e v="#N/A"/>
    <e v="#N/A"/>
    <n v="729"/>
    <x v="1"/>
    <m/>
    <m/>
    <m/>
    <m/>
    <s v="with as-of date"/>
    <d v="2022-06-27T00:00:00"/>
    <m/>
    <n v="3"/>
    <n v="3"/>
    <m/>
    <e v="#N/A"/>
    <m/>
    <n v="1"/>
    <m/>
    <m/>
    <m/>
    <m/>
    <m/>
    <m/>
    <m/>
    <m/>
    <m/>
    <m/>
    <m/>
    <m/>
    <m/>
    <m/>
    <m/>
    <m/>
    <m/>
    <m/>
    <m/>
    <n v="100000"/>
    <m/>
    <m/>
    <s v="Euro"/>
    <n v="28"/>
    <m/>
    <m/>
    <m/>
    <m/>
    <e v="#N/A"/>
    <m/>
    <m/>
    <m/>
    <m/>
    <m/>
    <m/>
    <m/>
    <m/>
    <m/>
    <m/>
    <m/>
    <m/>
    <m/>
    <m/>
    <m/>
    <m/>
    <m/>
    <m/>
    <m/>
    <m/>
    <m/>
    <m/>
  </r>
  <r>
    <m/>
    <s v="V100006"/>
    <s v="2021-0009"/>
    <x v="179"/>
    <m/>
    <s v="Wagon"/>
    <n v="18"/>
    <m/>
    <x v="61"/>
    <m/>
    <m/>
    <x v="2"/>
    <x v="3"/>
    <n v="1"/>
    <m/>
    <m/>
    <n v="1"/>
    <m/>
    <n v="0"/>
    <n v="0"/>
    <x v="1"/>
    <m/>
    <m/>
    <m/>
    <x v="0"/>
    <m/>
    <m/>
    <m/>
    <e v="#N/A"/>
    <e v="#N/A"/>
    <n v="729"/>
    <x v="1"/>
    <m/>
    <m/>
    <m/>
    <m/>
    <s v="with as-of date"/>
    <d v="2022-06-27T00:00:00"/>
    <m/>
    <n v="3"/>
    <n v="3"/>
    <m/>
    <e v="#N/A"/>
    <m/>
    <n v="1"/>
    <m/>
    <m/>
    <m/>
    <m/>
    <m/>
    <m/>
    <m/>
    <m/>
    <m/>
    <m/>
    <m/>
    <m/>
    <m/>
    <m/>
    <m/>
    <m/>
    <m/>
    <m/>
    <m/>
    <n v="100000"/>
    <m/>
    <m/>
    <s v="Euro"/>
    <n v="28"/>
    <m/>
    <m/>
    <m/>
    <m/>
    <e v="#N/A"/>
    <m/>
    <m/>
    <m/>
    <m/>
    <m/>
    <m/>
    <m/>
    <m/>
    <m/>
    <m/>
    <m/>
    <m/>
    <m/>
    <m/>
    <m/>
    <m/>
    <m/>
    <m/>
    <m/>
    <m/>
    <m/>
    <m/>
  </r>
  <r>
    <m/>
    <s v="V100006"/>
    <s v="2021-0009"/>
    <x v="179"/>
    <m/>
    <s v="Wagon"/>
    <n v="19"/>
    <m/>
    <x v="61"/>
    <m/>
    <m/>
    <x v="2"/>
    <x v="3"/>
    <n v="1"/>
    <m/>
    <m/>
    <n v="1"/>
    <m/>
    <n v="0"/>
    <n v="0"/>
    <x v="1"/>
    <m/>
    <m/>
    <m/>
    <x v="0"/>
    <m/>
    <m/>
    <m/>
    <e v="#N/A"/>
    <e v="#N/A"/>
    <n v="729"/>
    <x v="1"/>
    <m/>
    <m/>
    <m/>
    <m/>
    <s v="with as-of date"/>
    <d v="2022-06-27T00:00:00"/>
    <m/>
    <n v="3"/>
    <n v="3"/>
    <m/>
    <e v="#N/A"/>
    <m/>
    <n v="1"/>
    <m/>
    <m/>
    <m/>
    <m/>
    <m/>
    <m/>
    <m/>
    <m/>
    <m/>
    <m/>
    <m/>
    <m/>
    <m/>
    <m/>
    <m/>
    <m/>
    <m/>
    <m/>
    <m/>
    <n v="100000"/>
    <m/>
    <m/>
    <s v="Euro"/>
    <n v="28"/>
    <m/>
    <m/>
    <m/>
    <m/>
    <e v="#N/A"/>
    <m/>
    <m/>
    <m/>
    <m/>
    <m/>
    <m/>
    <m/>
    <m/>
    <m/>
    <m/>
    <m/>
    <m/>
    <m/>
    <m/>
    <m/>
    <m/>
    <m/>
    <m/>
    <m/>
    <m/>
    <m/>
    <m/>
  </r>
  <r>
    <m/>
    <s v="V100006"/>
    <s v="2021-0009"/>
    <x v="179"/>
    <m/>
    <s v="Wagon"/>
    <n v="20"/>
    <m/>
    <x v="61"/>
    <m/>
    <m/>
    <x v="2"/>
    <x v="3"/>
    <n v="1"/>
    <m/>
    <m/>
    <n v="1"/>
    <m/>
    <n v="0"/>
    <n v="0"/>
    <x v="1"/>
    <m/>
    <m/>
    <m/>
    <x v="0"/>
    <m/>
    <m/>
    <m/>
    <e v="#N/A"/>
    <e v="#N/A"/>
    <n v="729"/>
    <x v="1"/>
    <m/>
    <m/>
    <m/>
    <m/>
    <s v="with as-of date"/>
    <d v="2022-06-27T00:00:00"/>
    <m/>
    <n v="3"/>
    <n v="3"/>
    <m/>
    <e v="#N/A"/>
    <m/>
    <n v="1"/>
    <m/>
    <m/>
    <m/>
    <m/>
    <m/>
    <m/>
    <m/>
    <m/>
    <m/>
    <m/>
    <m/>
    <m/>
    <m/>
    <m/>
    <m/>
    <m/>
    <m/>
    <m/>
    <m/>
    <n v="100000"/>
    <m/>
    <m/>
    <s v="Euro"/>
    <n v="28"/>
    <m/>
    <m/>
    <m/>
    <m/>
    <e v="#N/A"/>
    <m/>
    <m/>
    <m/>
    <m/>
    <m/>
    <m/>
    <m/>
    <m/>
    <m/>
    <m/>
    <m/>
    <m/>
    <m/>
    <m/>
    <m/>
    <m/>
    <m/>
    <m/>
    <m/>
    <m/>
    <m/>
    <m/>
  </r>
  <r>
    <m/>
    <s v="V100006"/>
    <s v="2021-0009"/>
    <x v="179"/>
    <m/>
    <s v="Wagon"/>
    <n v="21"/>
    <m/>
    <x v="61"/>
    <m/>
    <m/>
    <x v="2"/>
    <x v="3"/>
    <n v="1"/>
    <m/>
    <m/>
    <n v="1"/>
    <m/>
    <n v="0"/>
    <n v="0"/>
    <x v="1"/>
    <m/>
    <m/>
    <m/>
    <x v="0"/>
    <m/>
    <m/>
    <m/>
    <e v="#N/A"/>
    <e v="#N/A"/>
    <n v="729"/>
    <x v="1"/>
    <m/>
    <m/>
    <m/>
    <m/>
    <s v="with as-of date"/>
    <d v="2022-06-27T00:00:00"/>
    <m/>
    <n v="3"/>
    <n v="3"/>
    <m/>
    <e v="#N/A"/>
    <m/>
    <n v="1"/>
    <m/>
    <m/>
    <m/>
    <m/>
    <m/>
    <m/>
    <m/>
    <m/>
    <m/>
    <m/>
    <m/>
    <m/>
    <m/>
    <m/>
    <m/>
    <m/>
    <m/>
    <m/>
    <m/>
    <n v="100000"/>
    <m/>
    <m/>
    <s v="Euro"/>
    <n v="28"/>
    <m/>
    <m/>
    <m/>
    <m/>
    <e v="#N/A"/>
    <m/>
    <m/>
    <m/>
    <m/>
    <m/>
    <m/>
    <m/>
    <m/>
    <m/>
    <m/>
    <m/>
    <m/>
    <m/>
    <m/>
    <m/>
    <m/>
    <m/>
    <m/>
    <m/>
    <m/>
    <m/>
    <m/>
  </r>
  <r>
    <m/>
    <s v="V100006"/>
    <s v="2021-0009"/>
    <x v="179"/>
    <m/>
    <s v="Wagon"/>
    <n v="22"/>
    <m/>
    <x v="61"/>
    <m/>
    <m/>
    <x v="2"/>
    <x v="3"/>
    <n v="1"/>
    <m/>
    <m/>
    <n v="1"/>
    <m/>
    <n v="0"/>
    <n v="0"/>
    <x v="1"/>
    <m/>
    <m/>
    <m/>
    <x v="0"/>
    <m/>
    <m/>
    <m/>
    <e v="#N/A"/>
    <e v="#N/A"/>
    <n v="729"/>
    <x v="1"/>
    <m/>
    <m/>
    <m/>
    <m/>
    <s v="with as-of date"/>
    <d v="2022-06-27T00:00:00"/>
    <m/>
    <n v="3"/>
    <n v="3"/>
    <m/>
    <e v="#N/A"/>
    <m/>
    <n v="1"/>
    <m/>
    <m/>
    <m/>
    <m/>
    <m/>
    <m/>
    <m/>
    <m/>
    <m/>
    <m/>
    <m/>
    <m/>
    <m/>
    <m/>
    <m/>
    <m/>
    <m/>
    <m/>
    <m/>
    <n v="100000"/>
    <m/>
    <m/>
    <s v="Euro"/>
    <n v="28"/>
    <m/>
    <m/>
    <m/>
    <m/>
    <e v="#N/A"/>
    <m/>
    <m/>
    <m/>
    <m/>
    <m/>
    <m/>
    <m/>
    <m/>
    <m/>
    <m/>
    <m/>
    <m/>
    <m/>
    <m/>
    <m/>
    <m/>
    <m/>
    <m/>
    <m/>
    <m/>
    <m/>
    <m/>
  </r>
  <r>
    <s v="LOA ok CMI 20.06.25"/>
    <s v="V200031"/>
    <s v="2023-0036-N1"/>
    <x v="180"/>
    <m/>
    <s v="Header"/>
    <m/>
    <m/>
    <x v="61"/>
    <s v="DEU"/>
    <s v="Middle EU - DEU"/>
    <x v="3"/>
    <x v="3"/>
    <n v="25"/>
    <m/>
    <m/>
    <n v="0"/>
    <n v="25"/>
    <n v="0"/>
    <n v="25"/>
    <x v="2"/>
    <m/>
    <m/>
    <m/>
    <x v="1"/>
    <s v="Indexierung 1.1.25-31.12.26 pausiert gem. N1"/>
    <d v="2023-12-28T00:00:00"/>
    <d v="2024-12-31T00:00:00"/>
    <m/>
    <m/>
    <n v="369"/>
    <x v="4"/>
    <m/>
    <m/>
    <m/>
    <m/>
    <s v="with cut-off date"/>
    <d v="2025-06-30T00:00:00"/>
    <d v="2025-12-31T00:00:00"/>
    <n v="3"/>
    <n v="3"/>
    <m/>
    <m/>
    <m/>
    <n v="0"/>
    <n v="0"/>
    <n v="5"/>
    <m/>
    <m/>
    <s v="monthly"/>
    <s v="gleichmässig über das Jahr 2025 in Rechnung gestellt (12x 5 WT)"/>
    <n v="734"/>
    <s v="B"/>
    <n v="89"/>
    <n v="1.4"/>
    <s v="CHE"/>
    <s v="Parent Guarantee"/>
    <s v="N"/>
    <s v="N"/>
    <m/>
    <m/>
    <n v="1"/>
    <m/>
    <s v="Not Started"/>
    <n v="140000"/>
    <m/>
    <m/>
    <s v="Euro"/>
    <n v="38.99"/>
    <n v="-13.19"/>
    <n v="0"/>
    <m/>
    <n v="-0.534109589041096"/>
    <n v="25.8"/>
    <n v="0"/>
    <n v="0"/>
    <n v="0"/>
    <n v="0.06"/>
    <n v="9.19"/>
    <n v="-13.19"/>
    <n v="-4"/>
    <n v="0"/>
    <n v="0"/>
    <n v="0"/>
    <n v="29.8"/>
    <s v="0.00"/>
    <n v="29.8"/>
    <n v="1"/>
    <n v="0"/>
    <n v="29.8"/>
    <n v="29.8"/>
    <n v="3500000"/>
    <n v="0"/>
    <s v="N"/>
    <n v="0"/>
    <n v="234780"/>
  </r>
  <r>
    <m/>
    <s v="V200031"/>
    <s v="2023-0036"/>
    <x v="180"/>
    <n v="1"/>
    <s v="Batch"/>
    <m/>
    <m/>
    <x v="61"/>
    <s v="DEU"/>
    <s v="Middle EU - DEU"/>
    <x v="3"/>
    <x v="3"/>
    <n v="25"/>
    <m/>
    <m/>
    <n v="0"/>
    <n v="25"/>
    <n v="0"/>
    <n v="25"/>
    <x v="2"/>
    <m/>
    <m/>
    <m/>
    <x v="1"/>
    <m/>
    <m/>
    <m/>
    <d v="2023-12-28T00:00:00"/>
    <d v="2026-12-31T00:00:00"/>
    <m/>
    <x v="4"/>
    <m/>
    <m/>
    <m/>
    <m/>
    <s v="with cut-off date"/>
    <d v="2025-06-30T00:00:00"/>
    <d v="2025-12-31T00:00:00"/>
    <n v="3"/>
    <n v="3"/>
    <m/>
    <m/>
    <n v="0"/>
    <m/>
    <m/>
    <m/>
    <m/>
    <m/>
    <m/>
    <m/>
    <m/>
    <s v="B"/>
    <m/>
    <n v="1.4"/>
    <s v="CHE"/>
    <s v="Parent Guarantee"/>
    <s v="N"/>
    <s v="N"/>
    <n v="0"/>
    <n v="0"/>
    <m/>
    <m/>
    <m/>
    <n v="140000"/>
    <n v="0"/>
    <d v="1899-12-30T00:00:00"/>
    <s v="Euro"/>
    <n v="38.99"/>
    <n v="-13.19"/>
    <n v="0"/>
    <m/>
    <n v="-0.534109589041096"/>
    <n v="25.8"/>
    <n v="0"/>
    <n v="0"/>
    <n v="0"/>
    <n v="0.06"/>
    <n v="9.19"/>
    <n v="-13.19"/>
    <n v="-4"/>
    <n v="0"/>
    <n v="0"/>
    <n v="0"/>
    <n v="29.8"/>
    <s v="0.00"/>
    <n v="29.8"/>
    <n v="1"/>
    <n v="0"/>
    <n v="29.8"/>
    <n v="29.8"/>
    <n v="3500000"/>
    <n v="0"/>
    <s v="N"/>
    <n v="0"/>
    <n v="234780"/>
  </r>
  <r>
    <m/>
    <s v="V200031"/>
    <s v="2023-0036"/>
    <x v="180"/>
    <n v="1"/>
    <s v="Wagon"/>
    <n v="1"/>
    <s v="37 80 4960 953-0"/>
    <x v="61"/>
    <m/>
    <m/>
    <x v="3"/>
    <x v="3"/>
    <n v="1"/>
    <m/>
    <m/>
    <m/>
    <n v="1"/>
    <n v="0"/>
    <n v="1"/>
    <x v="1"/>
    <m/>
    <m/>
    <m/>
    <x v="1"/>
    <m/>
    <m/>
    <m/>
    <d v="2023-12-28T00:00:00"/>
    <d v="2026-12-31T00:00:00"/>
    <n v="369"/>
    <x v="4"/>
    <m/>
    <m/>
    <m/>
    <m/>
    <s v="with cut-off date"/>
    <d v="2025-06-30T00:00:00"/>
    <d v="2025-12-31T00:00:00"/>
    <n v="3"/>
    <n v="3"/>
    <m/>
    <d v="2026-09-30T00:00:00"/>
    <m/>
    <m/>
    <m/>
    <m/>
    <m/>
    <m/>
    <m/>
    <m/>
    <m/>
    <m/>
    <m/>
    <m/>
    <m/>
    <m/>
    <m/>
    <m/>
    <m/>
    <m/>
    <m/>
    <d v="2026-07-31T00:00:00"/>
    <m/>
    <n v="140000"/>
    <m/>
    <m/>
    <s v="Euro"/>
    <n v="38.99"/>
    <m/>
    <m/>
    <m/>
    <m/>
    <n v="25.8"/>
    <m/>
    <m/>
    <m/>
    <m/>
    <m/>
    <m/>
    <m/>
    <m/>
    <m/>
    <m/>
    <m/>
    <m/>
    <m/>
    <m/>
    <m/>
    <m/>
    <m/>
    <m/>
    <m/>
    <m/>
    <m/>
    <m/>
  </r>
  <r>
    <m/>
    <s v="V200031"/>
    <s v="2023-0036"/>
    <x v="180"/>
    <n v="1"/>
    <s v="Wagon"/>
    <n v="2"/>
    <s v="37 80 4960 954-8"/>
    <x v="61"/>
    <m/>
    <m/>
    <x v="3"/>
    <x v="3"/>
    <n v="1"/>
    <m/>
    <m/>
    <m/>
    <n v="1"/>
    <n v="0"/>
    <n v="1"/>
    <x v="1"/>
    <m/>
    <m/>
    <m/>
    <x v="1"/>
    <m/>
    <m/>
    <m/>
    <d v="2023-12-28T00:00:00"/>
    <d v="2026-12-31T00:00:00"/>
    <n v="369"/>
    <x v="4"/>
    <m/>
    <m/>
    <m/>
    <m/>
    <s v="with cut-off date"/>
    <d v="2025-06-30T00:00:00"/>
    <d v="2025-12-31T00:00:00"/>
    <n v="3"/>
    <n v="3"/>
    <m/>
    <d v="2026-09-30T00:00:00"/>
    <m/>
    <m/>
    <m/>
    <m/>
    <m/>
    <m/>
    <m/>
    <m/>
    <m/>
    <m/>
    <m/>
    <m/>
    <m/>
    <m/>
    <m/>
    <m/>
    <m/>
    <m/>
    <m/>
    <d v="2026-07-31T00:00:00"/>
    <m/>
    <n v="140000"/>
    <m/>
    <m/>
    <s v="Euro"/>
    <n v="38.99"/>
    <m/>
    <m/>
    <m/>
    <m/>
    <n v="25.8"/>
    <m/>
    <m/>
    <m/>
    <m/>
    <m/>
    <m/>
    <m/>
    <m/>
    <m/>
    <m/>
    <m/>
    <m/>
    <m/>
    <m/>
    <m/>
    <m/>
    <m/>
    <m/>
    <m/>
    <m/>
    <m/>
    <m/>
  </r>
  <r>
    <m/>
    <s v="V200031"/>
    <s v="2023-0036"/>
    <x v="180"/>
    <n v="1"/>
    <s v="Wagon"/>
    <n v="3"/>
    <s v="37 80 4960 955-5"/>
    <x v="61"/>
    <m/>
    <m/>
    <x v="3"/>
    <x v="3"/>
    <n v="1"/>
    <m/>
    <m/>
    <m/>
    <n v="1"/>
    <n v="0"/>
    <n v="1"/>
    <x v="1"/>
    <m/>
    <m/>
    <m/>
    <x v="1"/>
    <m/>
    <m/>
    <m/>
    <d v="2023-12-28T00:00:00"/>
    <d v="2026-12-31T00:00:00"/>
    <n v="369"/>
    <x v="4"/>
    <m/>
    <m/>
    <m/>
    <m/>
    <s v="with cut-off date"/>
    <d v="2025-06-30T00:00:00"/>
    <d v="2025-12-31T00:00:00"/>
    <n v="3"/>
    <n v="3"/>
    <m/>
    <d v="2026-09-30T00:00:00"/>
    <m/>
    <m/>
    <m/>
    <m/>
    <m/>
    <m/>
    <m/>
    <m/>
    <m/>
    <m/>
    <m/>
    <m/>
    <m/>
    <m/>
    <m/>
    <m/>
    <m/>
    <m/>
    <m/>
    <d v="2026-07-31T00:00:00"/>
    <m/>
    <n v="140000"/>
    <m/>
    <m/>
    <s v="Euro"/>
    <n v="38.99"/>
    <m/>
    <m/>
    <m/>
    <m/>
    <n v="25.8"/>
    <m/>
    <m/>
    <m/>
    <m/>
    <m/>
    <m/>
    <m/>
    <m/>
    <m/>
    <m/>
    <m/>
    <m/>
    <m/>
    <m/>
    <m/>
    <m/>
    <m/>
    <m/>
    <m/>
    <m/>
    <m/>
    <m/>
  </r>
  <r>
    <m/>
    <s v="V200031"/>
    <s v="2023-0036"/>
    <x v="180"/>
    <n v="1"/>
    <s v="Wagon"/>
    <n v="4"/>
    <s v="37 80 4960 956-3"/>
    <x v="61"/>
    <m/>
    <m/>
    <x v="3"/>
    <x v="3"/>
    <n v="1"/>
    <m/>
    <m/>
    <m/>
    <n v="1"/>
    <n v="0"/>
    <n v="1"/>
    <x v="1"/>
    <m/>
    <m/>
    <m/>
    <x v="1"/>
    <m/>
    <m/>
    <m/>
    <d v="2023-12-28T00:00:00"/>
    <d v="2026-12-31T00:00:00"/>
    <n v="369"/>
    <x v="4"/>
    <m/>
    <m/>
    <m/>
    <m/>
    <s v="with cut-off date"/>
    <d v="2025-06-30T00:00:00"/>
    <d v="2025-12-31T00:00:00"/>
    <n v="3"/>
    <n v="3"/>
    <m/>
    <d v="2026-09-30T00:00:00"/>
    <m/>
    <m/>
    <m/>
    <m/>
    <m/>
    <m/>
    <m/>
    <m/>
    <m/>
    <m/>
    <m/>
    <m/>
    <m/>
    <m/>
    <m/>
    <m/>
    <m/>
    <m/>
    <m/>
    <d v="2026-07-31T00:00:00"/>
    <m/>
    <n v="140000"/>
    <m/>
    <m/>
    <s v="Euro"/>
    <n v="38.99"/>
    <m/>
    <m/>
    <m/>
    <m/>
    <n v="25.8"/>
    <m/>
    <m/>
    <m/>
    <m/>
    <m/>
    <m/>
    <m/>
    <m/>
    <m/>
    <m/>
    <m/>
    <m/>
    <m/>
    <m/>
    <m/>
    <m/>
    <m/>
    <m/>
    <m/>
    <m/>
    <m/>
    <m/>
  </r>
  <r>
    <m/>
    <s v="V200031"/>
    <s v="2023-0036"/>
    <x v="180"/>
    <n v="1"/>
    <s v="Wagon"/>
    <n v="5"/>
    <s v="37 80 4960 957-1"/>
    <x v="61"/>
    <m/>
    <m/>
    <x v="3"/>
    <x v="3"/>
    <n v="1"/>
    <m/>
    <m/>
    <m/>
    <n v="1"/>
    <n v="0"/>
    <n v="1"/>
    <x v="1"/>
    <m/>
    <m/>
    <m/>
    <x v="1"/>
    <m/>
    <m/>
    <m/>
    <d v="2023-12-28T00:00:00"/>
    <d v="2026-12-31T00:00:00"/>
    <n v="369"/>
    <x v="4"/>
    <m/>
    <m/>
    <m/>
    <m/>
    <s v="with cut-off date"/>
    <d v="2025-06-30T00:00:00"/>
    <d v="2025-12-31T00:00:00"/>
    <n v="3"/>
    <n v="3"/>
    <m/>
    <d v="2026-09-30T00:00:00"/>
    <m/>
    <m/>
    <m/>
    <m/>
    <m/>
    <m/>
    <m/>
    <m/>
    <m/>
    <m/>
    <m/>
    <m/>
    <m/>
    <m/>
    <m/>
    <m/>
    <m/>
    <m/>
    <m/>
    <d v="2026-07-31T00:00:00"/>
    <m/>
    <n v="140000"/>
    <m/>
    <m/>
    <s v="Euro"/>
    <n v="38.99"/>
    <m/>
    <m/>
    <m/>
    <m/>
    <n v="25.8"/>
    <m/>
    <m/>
    <m/>
    <m/>
    <m/>
    <m/>
    <m/>
    <m/>
    <m/>
    <m/>
    <m/>
    <m/>
    <m/>
    <m/>
    <m/>
    <m/>
    <m/>
    <m/>
    <m/>
    <m/>
    <m/>
    <m/>
  </r>
  <r>
    <m/>
    <s v="V200031"/>
    <s v="2023-0036"/>
    <x v="180"/>
    <n v="1"/>
    <s v="Wagon"/>
    <n v="6"/>
    <s v="37 80 4960 958-9"/>
    <x v="61"/>
    <m/>
    <m/>
    <x v="3"/>
    <x v="3"/>
    <n v="1"/>
    <m/>
    <m/>
    <m/>
    <n v="1"/>
    <n v="0"/>
    <n v="1"/>
    <x v="1"/>
    <m/>
    <m/>
    <m/>
    <x v="1"/>
    <m/>
    <m/>
    <m/>
    <d v="2023-12-28T00:00:00"/>
    <d v="2026-12-31T00:00:00"/>
    <n v="369"/>
    <x v="4"/>
    <m/>
    <m/>
    <m/>
    <m/>
    <s v="with cut-off date"/>
    <d v="2025-06-30T00:00:00"/>
    <d v="2025-12-31T00:00:00"/>
    <n v="3"/>
    <n v="3"/>
    <m/>
    <d v="2026-09-30T00:00:00"/>
    <m/>
    <m/>
    <m/>
    <m/>
    <m/>
    <m/>
    <m/>
    <m/>
    <m/>
    <m/>
    <m/>
    <m/>
    <m/>
    <m/>
    <m/>
    <m/>
    <m/>
    <m/>
    <m/>
    <d v="2026-07-31T00:00:00"/>
    <m/>
    <n v="140000"/>
    <m/>
    <m/>
    <s v="Euro"/>
    <n v="38.99"/>
    <m/>
    <m/>
    <m/>
    <m/>
    <n v="25.8"/>
    <m/>
    <m/>
    <m/>
    <m/>
    <m/>
    <m/>
    <m/>
    <m/>
    <m/>
    <m/>
    <m/>
    <m/>
    <m/>
    <m/>
    <m/>
    <m/>
    <m/>
    <m/>
    <m/>
    <m/>
    <m/>
    <m/>
  </r>
  <r>
    <m/>
    <s v="V200031"/>
    <s v="2023-0036"/>
    <x v="180"/>
    <n v="1"/>
    <s v="Wagon"/>
    <n v="7"/>
    <s v="37 80 4960 959-7"/>
    <x v="61"/>
    <m/>
    <m/>
    <x v="3"/>
    <x v="3"/>
    <n v="1"/>
    <m/>
    <m/>
    <m/>
    <n v="1"/>
    <n v="0"/>
    <n v="1"/>
    <x v="1"/>
    <m/>
    <m/>
    <m/>
    <x v="1"/>
    <m/>
    <m/>
    <m/>
    <d v="2023-12-28T00:00:00"/>
    <d v="2026-12-31T00:00:00"/>
    <n v="369"/>
    <x v="4"/>
    <m/>
    <m/>
    <m/>
    <m/>
    <s v="with cut-off date"/>
    <d v="2025-06-30T00:00:00"/>
    <d v="2025-12-31T00:00:00"/>
    <n v="3"/>
    <n v="3"/>
    <m/>
    <d v="2026-09-30T00:00:00"/>
    <m/>
    <m/>
    <m/>
    <m/>
    <m/>
    <m/>
    <m/>
    <m/>
    <m/>
    <m/>
    <m/>
    <m/>
    <m/>
    <m/>
    <m/>
    <m/>
    <m/>
    <m/>
    <m/>
    <d v="2026-07-31T00:00:00"/>
    <m/>
    <n v="140000"/>
    <m/>
    <m/>
    <s v="Euro"/>
    <n v="38.99"/>
    <m/>
    <m/>
    <m/>
    <m/>
    <n v="25.8"/>
    <m/>
    <m/>
    <m/>
    <m/>
    <m/>
    <m/>
    <m/>
    <m/>
    <m/>
    <m/>
    <m/>
    <m/>
    <m/>
    <m/>
    <m/>
    <m/>
    <m/>
    <m/>
    <m/>
    <m/>
    <m/>
    <m/>
  </r>
  <r>
    <m/>
    <s v="V200031"/>
    <s v="2023-0036"/>
    <x v="180"/>
    <n v="1"/>
    <s v="Wagon"/>
    <n v="8"/>
    <s v="37 80 4960 960-5"/>
    <x v="61"/>
    <m/>
    <m/>
    <x v="3"/>
    <x v="3"/>
    <n v="1"/>
    <m/>
    <m/>
    <m/>
    <n v="1"/>
    <n v="0"/>
    <n v="1"/>
    <x v="1"/>
    <m/>
    <m/>
    <m/>
    <x v="1"/>
    <m/>
    <m/>
    <m/>
    <d v="2023-12-28T00:00:00"/>
    <d v="2026-12-31T00:00:00"/>
    <n v="369"/>
    <x v="4"/>
    <m/>
    <m/>
    <m/>
    <m/>
    <s v="with cut-off date"/>
    <d v="2025-06-30T00:00:00"/>
    <d v="2025-12-31T00:00:00"/>
    <n v="3"/>
    <n v="3"/>
    <m/>
    <d v="2026-09-30T00:00:00"/>
    <m/>
    <m/>
    <m/>
    <m/>
    <m/>
    <m/>
    <m/>
    <m/>
    <m/>
    <m/>
    <m/>
    <m/>
    <m/>
    <m/>
    <m/>
    <m/>
    <m/>
    <m/>
    <m/>
    <d v="2026-07-31T00:00:00"/>
    <m/>
    <n v="140000"/>
    <m/>
    <m/>
    <s v="Euro"/>
    <n v="38.99"/>
    <m/>
    <m/>
    <m/>
    <m/>
    <n v="25.8"/>
    <m/>
    <m/>
    <m/>
    <m/>
    <m/>
    <m/>
    <m/>
    <m/>
    <m/>
    <m/>
    <m/>
    <m/>
    <m/>
    <m/>
    <m/>
    <m/>
    <m/>
    <m/>
    <m/>
    <m/>
    <m/>
    <m/>
  </r>
  <r>
    <m/>
    <s v="V200031"/>
    <s v="2023-0036"/>
    <x v="180"/>
    <n v="1"/>
    <s v="Wagon"/>
    <n v="9"/>
    <s v="37 80 4960 961-3"/>
    <x v="61"/>
    <m/>
    <m/>
    <x v="3"/>
    <x v="3"/>
    <n v="1"/>
    <m/>
    <m/>
    <m/>
    <n v="1"/>
    <n v="0"/>
    <n v="1"/>
    <x v="1"/>
    <m/>
    <m/>
    <m/>
    <x v="1"/>
    <m/>
    <m/>
    <m/>
    <d v="2023-12-28T00:00:00"/>
    <d v="2026-12-31T00:00:00"/>
    <n v="369"/>
    <x v="4"/>
    <m/>
    <m/>
    <m/>
    <m/>
    <s v="with cut-off date"/>
    <d v="2025-06-30T00:00:00"/>
    <d v="2025-12-31T00:00:00"/>
    <n v="3"/>
    <n v="3"/>
    <m/>
    <d v="2026-09-30T00:00:00"/>
    <m/>
    <m/>
    <m/>
    <m/>
    <m/>
    <m/>
    <m/>
    <m/>
    <m/>
    <m/>
    <m/>
    <m/>
    <m/>
    <m/>
    <m/>
    <m/>
    <m/>
    <m/>
    <m/>
    <d v="2026-07-31T00:00:00"/>
    <m/>
    <n v="140000"/>
    <m/>
    <m/>
    <s v="Euro"/>
    <n v="38.99"/>
    <m/>
    <m/>
    <m/>
    <m/>
    <n v="25.8"/>
    <m/>
    <m/>
    <m/>
    <m/>
    <m/>
    <m/>
    <m/>
    <m/>
    <m/>
    <m/>
    <m/>
    <m/>
    <m/>
    <m/>
    <m/>
    <m/>
    <m/>
    <m/>
    <m/>
    <m/>
    <m/>
    <m/>
  </r>
  <r>
    <m/>
    <s v="V200031"/>
    <s v="2023-0036"/>
    <x v="180"/>
    <n v="1"/>
    <s v="Wagon"/>
    <n v="10"/>
    <s v="37 80 4960 962-1"/>
    <x v="61"/>
    <m/>
    <m/>
    <x v="3"/>
    <x v="3"/>
    <n v="1"/>
    <m/>
    <m/>
    <m/>
    <n v="1"/>
    <n v="0"/>
    <n v="1"/>
    <x v="1"/>
    <m/>
    <m/>
    <m/>
    <x v="1"/>
    <m/>
    <m/>
    <m/>
    <d v="2023-12-28T00:00:00"/>
    <d v="2026-12-31T00:00:00"/>
    <n v="369"/>
    <x v="4"/>
    <m/>
    <m/>
    <m/>
    <m/>
    <s v="with cut-off date"/>
    <d v="2025-06-30T00:00:00"/>
    <d v="2025-12-31T00:00:00"/>
    <n v="3"/>
    <n v="3"/>
    <m/>
    <d v="2026-09-30T00:00:00"/>
    <m/>
    <m/>
    <m/>
    <m/>
    <m/>
    <m/>
    <m/>
    <m/>
    <m/>
    <m/>
    <m/>
    <m/>
    <m/>
    <m/>
    <m/>
    <m/>
    <m/>
    <m/>
    <m/>
    <d v="2026-07-31T00:00:00"/>
    <m/>
    <n v="140000"/>
    <m/>
    <m/>
    <s v="Euro"/>
    <n v="38.99"/>
    <m/>
    <m/>
    <m/>
    <m/>
    <n v="25.8"/>
    <m/>
    <m/>
    <m/>
    <m/>
    <m/>
    <m/>
    <m/>
    <m/>
    <m/>
    <m/>
    <m/>
    <m/>
    <m/>
    <m/>
    <m/>
    <m/>
    <m/>
    <m/>
    <m/>
    <m/>
    <m/>
    <m/>
  </r>
  <r>
    <m/>
    <s v="V200031"/>
    <s v="2023-0036"/>
    <x v="180"/>
    <n v="1"/>
    <s v="Wagon"/>
    <n v="11"/>
    <s v="37 80 4960 963-9"/>
    <x v="61"/>
    <m/>
    <m/>
    <x v="3"/>
    <x v="3"/>
    <n v="1"/>
    <m/>
    <m/>
    <m/>
    <n v="1"/>
    <n v="0"/>
    <n v="1"/>
    <x v="1"/>
    <m/>
    <m/>
    <m/>
    <x v="1"/>
    <m/>
    <m/>
    <m/>
    <d v="2023-12-28T00:00:00"/>
    <d v="2026-12-31T00:00:00"/>
    <n v="369"/>
    <x v="4"/>
    <m/>
    <m/>
    <m/>
    <m/>
    <s v="with cut-off date"/>
    <d v="2025-06-30T00:00:00"/>
    <d v="2025-12-31T00:00:00"/>
    <n v="3"/>
    <n v="3"/>
    <m/>
    <d v="2026-09-30T00:00:00"/>
    <m/>
    <m/>
    <m/>
    <m/>
    <m/>
    <m/>
    <m/>
    <m/>
    <m/>
    <m/>
    <m/>
    <m/>
    <m/>
    <m/>
    <m/>
    <m/>
    <m/>
    <m/>
    <m/>
    <d v="2026-07-31T00:00:00"/>
    <m/>
    <n v="140000"/>
    <m/>
    <m/>
    <s v="Euro"/>
    <n v="38.99"/>
    <m/>
    <m/>
    <m/>
    <m/>
    <n v="25.8"/>
    <m/>
    <m/>
    <m/>
    <m/>
    <m/>
    <m/>
    <m/>
    <m/>
    <m/>
    <m/>
    <m/>
    <m/>
    <m/>
    <m/>
    <m/>
    <m/>
    <m/>
    <m/>
    <m/>
    <m/>
    <m/>
    <m/>
  </r>
  <r>
    <m/>
    <s v="V200031"/>
    <s v="2023-0036"/>
    <x v="180"/>
    <n v="1"/>
    <s v="Wagon"/>
    <n v="12"/>
    <s v="37 80 4960 964-7"/>
    <x v="61"/>
    <m/>
    <m/>
    <x v="3"/>
    <x v="3"/>
    <n v="1"/>
    <m/>
    <m/>
    <m/>
    <n v="1"/>
    <n v="0"/>
    <n v="1"/>
    <x v="1"/>
    <m/>
    <m/>
    <m/>
    <x v="1"/>
    <m/>
    <m/>
    <m/>
    <d v="2023-12-28T00:00:00"/>
    <d v="2026-12-31T00:00:00"/>
    <n v="369"/>
    <x v="4"/>
    <m/>
    <m/>
    <m/>
    <m/>
    <s v="with cut-off date"/>
    <d v="2025-06-30T00:00:00"/>
    <d v="2025-12-31T00:00:00"/>
    <n v="3"/>
    <n v="3"/>
    <m/>
    <d v="2026-09-30T00:00:00"/>
    <m/>
    <m/>
    <m/>
    <m/>
    <m/>
    <m/>
    <m/>
    <m/>
    <m/>
    <m/>
    <m/>
    <m/>
    <m/>
    <m/>
    <m/>
    <m/>
    <m/>
    <m/>
    <m/>
    <d v="2026-07-31T00:00:00"/>
    <m/>
    <n v="140000"/>
    <m/>
    <m/>
    <s v="Euro"/>
    <n v="38.99"/>
    <m/>
    <m/>
    <m/>
    <m/>
    <n v="25.8"/>
    <m/>
    <m/>
    <m/>
    <m/>
    <m/>
    <m/>
    <m/>
    <m/>
    <m/>
    <m/>
    <m/>
    <m/>
    <m/>
    <m/>
    <m/>
    <m/>
    <m/>
    <m/>
    <m/>
    <m/>
    <m/>
    <m/>
  </r>
  <r>
    <m/>
    <s v="V200031"/>
    <s v="2023-0036"/>
    <x v="180"/>
    <n v="1"/>
    <s v="Wagon"/>
    <n v="13"/>
    <s v="37 80 4960 965-4"/>
    <x v="61"/>
    <m/>
    <m/>
    <x v="3"/>
    <x v="3"/>
    <n v="1"/>
    <m/>
    <m/>
    <m/>
    <n v="1"/>
    <n v="0"/>
    <n v="1"/>
    <x v="1"/>
    <m/>
    <m/>
    <m/>
    <x v="1"/>
    <m/>
    <m/>
    <m/>
    <d v="2023-12-28T00:00:00"/>
    <d v="2026-12-31T00:00:00"/>
    <n v="369"/>
    <x v="4"/>
    <m/>
    <m/>
    <m/>
    <m/>
    <s v="with cut-off date"/>
    <d v="2025-06-30T00:00:00"/>
    <d v="2025-12-31T00:00:00"/>
    <n v="3"/>
    <n v="3"/>
    <m/>
    <d v="2026-09-30T00:00:00"/>
    <m/>
    <m/>
    <m/>
    <m/>
    <m/>
    <m/>
    <m/>
    <m/>
    <m/>
    <m/>
    <m/>
    <m/>
    <m/>
    <m/>
    <m/>
    <m/>
    <m/>
    <m/>
    <m/>
    <d v="2026-07-31T00:00:00"/>
    <m/>
    <n v="140000"/>
    <m/>
    <m/>
    <s v="Euro"/>
    <n v="38.99"/>
    <m/>
    <m/>
    <m/>
    <m/>
    <n v="25.8"/>
    <m/>
    <m/>
    <m/>
    <m/>
    <m/>
    <m/>
    <m/>
    <m/>
    <m/>
    <m/>
    <m/>
    <m/>
    <m/>
    <m/>
    <m/>
    <m/>
    <m/>
    <m/>
    <m/>
    <m/>
    <m/>
    <m/>
  </r>
  <r>
    <m/>
    <s v="V200031"/>
    <s v="2023-0036"/>
    <x v="180"/>
    <n v="1"/>
    <s v="Wagon"/>
    <n v="14"/>
    <s v="37 80 4960 966-2"/>
    <x v="61"/>
    <m/>
    <m/>
    <x v="3"/>
    <x v="3"/>
    <n v="1"/>
    <m/>
    <m/>
    <m/>
    <n v="1"/>
    <n v="0"/>
    <n v="1"/>
    <x v="1"/>
    <m/>
    <m/>
    <m/>
    <x v="1"/>
    <m/>
    <m/>
    <m/>
    <d v="2023-12-28T00:00:00"/>
    <d v="2026-12-31T00:00:00"/>
    <n v="369"/>
    <x v="4"/>
    <m/>
    <m/>
    <m/>
    <m/>
    <s v="with cut-off date"/>
    <d v="2025-06-30T00:00:00"/>
    <d v="2025-12-31T00:00:00"/>
    <n v="3"/>
    <n v="3"/>
    <m/>
    <d v="2026-09-30T00:00:00"/>
    <m/>
    <m/>
    <m/>
    <m/>
    <m/>
    <m/>
    <m/>
    <m/>
    <m/>
    <m/>
    <m/>
    <m/>
    <m/>
    <m/>
    <m/>
    <m/>
    <m/>
    <m/>
    <m/>
    <d v="2026-07-31T00:00:00"/>
    <m/>
    <n v="140000"/>
    <m/>
    <m/>
    <s v="Euro"/>
    <n v="38.99"/>
    <m/>
    <m/>
    <m/>
    <m/>
    <n v="25.8"/>
    <m/>
    <m/>
    <m/>
    <m/>
    <m/>
    <m/>
    <m/>
    <m/>
    <m/>
    <m/>
    <m/>
    <m/>
    <m/>
    <m/>
    <m/>
    <m/>
    <m/>
    <m/>
    <m/>
    <m/>
    <m/>
    <m/>
  </r>
  <r>
    <m/>
    <s v="V200031"/>
    <s v="2023-0036"/>
    <x v="180"/>
    <n v="1"/>
    <s v="Wagon"/>
    <n v="15"/>
    <s v="37 80 4960 967-0"/>
    <x v="61"/>
    <m/>
    <m/>
    <x v="3"/>
    <x v="3"/>
    <n v="1"/>
    <m/>
    <m/>
    <m/>
    <n v="1"/>
    <n v="0"/>
    <n v="1"/>
    <x v="1"/>
    <m/>
    <m/>
    <m/>
    <x v="1"/>
    <m/>
    <m/>
    <m/>
    <d v="2023-12-28T00:00:00"/>
    <d v="2026-12-31T00:00:00"/>
    <n v="369"/>
    <x v="4"/>
    <m/>
    <m/>
    <m/>
    <m/>
    <s v="with cut-off date"/>
    <d v="2025-06-30T00:00:00"/>
    <d v="2025-12-31T00:00:00"/>
    <n v="3"/>
    <n v="3"/>
    <m/>
    <d v="2026-09-30T00:00:00"/>
    <m/>
    <m/>
    <m/>
    <m/>
    <m/>
    <m/>
    <m/>
    <m/>
    <m/>
    <m/>
    <m/>
    <m/>
    <m/>
    <m/>
    <m/>
    <m/>
    <m/>
    <m/>
    <m/>
    <d v="2026-07-31T00:00:00"/>
    <m/>
    <n v="140000"/>
    <m/>
    <m/>
    <s v="Euro"/>
    <n v="38.99"/>
    <m/>
    <m/>
    <m/>
    <m/>
    <n v="25.8"/>
    <m/>
    <m/>
    <m/>
    <m/>
    <m/>
    <m/>
    <m/>
    <m/>
    <m/>
    <m/>
    <m/>
    <m/>
    <m/>
    <m/>
    <m/>
    <m/>
    <m/>
    <m/>
    <m/>
    <m/>
    <m/>
    <m/>
  </r>
  <r>
    <m/>
    <s v="V200031"/>
    <s v="2023-0036"/>
    <x v="180"/>
    <n v="1"/>
    <s v="Wagon"/>
    <n v="16"/>
    <s v="37 80 4960 968-8"/>
    <x v="61"/>
    <m/>
    <m/>
    <x v="3"/>
    <x v="3"/>
    <n v="1"/>
    <m/>
    <m/>
    <m/>
    <n v="1"/>
    <n v="0"/>
    <n v="1"/>
    <x v="1"/>
    <m/>
    <m/>
    <m/>
    <x v="1"/>
    <m/>
    <m/>
    <m/>
    <d v="2023-12-28T00:00:00"/>
    <d v="2026-12-31T00:00:00"/>
    <n v="369"/>
    <x v="4"/>
    <m/>
    <m/>
    <m/>
    <m/>
    <s v="with cut-off date"/>
    <d v="2025-06-30T00:00:00"/>
    <d v="2025-12-31T00:00:00"/>
    <n v="3"/>
    <n v="3"/>
    <m/>
    <d v="2026-09-30T00:00:00"/>
    <m/>
    <m/>
    <m/>
    <m/>
    <m/>
    <m/>
    <m/>
    <m/>
    <m/>
    <m/>
    <m/>
    <m/>
    <m/>
    <m/>
    <m/>
    <m/>
    <m/>
    <m/>
    <m/>
    <d v="2026-07-31T00:00:00"/>
    <m/>
    <n v="140000"/>
    <m/>
    <m/>
    <s v="Euro"/>
    <n v="38.99"/>
    <m/>
    <m/>
    <m/>
    <m/>
    <n v="25.8"/>
    <m/>
    <m/>
    <m/>
    <m/>
    <m/>
    <m/>
    <m/>
    <m/>
    <m/>
    <m/>
    <m/>
    <m/>
    <m/>
    <m/>
    <m/>
    <m/>
    <m/>
    <m/>
    <m/>
    <m/>
    <m/>
    <m/>
  </r>
  <r>
    <m/>
    <s v="V200031"/>
    <s v="2023-0036"/>
    <x v="180"/>
    <n v="1"/>
    <s v="Wagon"/>
    <n v="17"/>
    <s v="37 80 4960 969-6"/>
    <x v="61"/>
    <m/>
    <m/>
    <x v="3"/>
    <x v="3"/>
    <n v="1"/>
    <m/>
    <m/>
    <m/>
    <n v="1"/>
    <n v="0"/>
    <n v="1"/>
    <x v="1"/>
    <m/>
    <m/>
    <m/>
    <x v="1"/>
    <m/>
    <m/>
    <m/>
    <d v="2023-12-28T00:00:00"/>
    <d v="2026-12-31T00:00:00"/>
    <n v="369"/>
    <x v="4"/>
    <m/>
    <m/>
    <m/>
    <m/>
    <s v="with cut-off date"/>
    <d v="2025-06-30T00:00:00"/>
    <d v="2025-12-31T00:00:00"/>
    <n v="3"/>
    <n v="3"/>
    <m/>
    <d v="2026-09-30T00:00:00"/>
    <m/>
    <m/>
    <m/>
    <m/>
    <m/>
    <m/>
    <m/>
    <m/>
    <m/>
    <m/>
    <m/>
    <m/>
    <m/>
    <m/>
    <m/>
    <m/>
    <m/>
    <m/>
    <m/>
    <d v="2026-07-31T00:00:00"/>
    <m/>
    <n v="140000"/>
    <m/>
    <m/>
    <s v="Euro"/>
    <n v="38.99"/>
    <m/>
    <m/>
    <m/>
    <m/>
    <n v="25.8"/>
    <m/>
    <m/>
    <m/>
    <m/>
    <m/>
    <m/>
    <m/>
    <m/>
    <m/>
    <m/>
    <m/>
    <m/>
    <m/>
    <m/>
    <m/>
    <m/>
    <m/>
    <m/>
    <m/>
    <m/>
    <m/>
    <m/>
  </r>
  <r>
    <m/>
    <s v="V200031"/>
    <s v="2023-0036"/>
    <x v="180"/>
    <n v="1"/>
    <s v="Wagon"/>
    <n v="18"/>
    <s v="37 80 4960 970-4"/>
    <x v="61"/>
    <m/>
    <m/>
    <x v="3"/>
    <x v="3"/>
    <n v="1"/>
    <m/>
    <m/>
    <m/>
    <n v="1"/>
    <n v="0"/>
    <n v="1"/>
    <x v="1"/>
    <m/>
    <m/>
    <m/>
    <x v="1"/>
    <m/>
    <m/>
    <m/>
    <d v="2023-12-28T00:00:00"/>
    <d v="2026-12-31T00:00:00"/>
    <n v="369"/>
    <x v="4"/>
    <m/>
    <m/>
    <m/>
    <m/>
    <s v="with cut-off date"/>
    <d v="2025-06-30T00:00:00"/>
    <d v="2025-12-31T00:00:00"/>
    <n v="3"/>
    <n v="3"/>
    <m/>
    <d v="2026-09-30T00:00:00"/>
    <m/>
    <m/>
    <m/>
    <m/>
    <m/>
    <m/>
    <m/>
    <m/>
    <m/>
    <m/>
    <m/>
    <m/>
    <m/>
    <m/>
    <m/>
    <m/>
    <m/>
    <m/>
    <m/>
    <d v="2026-07-31T00:00:00"/>
    <m/>
    <n v="140000"/>
    <m/>
    <m/>
    <s v="Euro"/>
    <n v="38.99"/>
    <m/>
    <m/>
    <m/>
    <m/>
    <n v="25.8"/>
    <m/>
    <m/>
    <m/>
    <m/>
    <m/>
    <m/>
    <m/>
    <m/>
    <m/>
    <m/>
    <m/>
    <m/>
    <m/>
    <m/>
    <m/>
    <m/>
    <m/>
    <m/>
    <m/>
    <m/>
    <m/>
    <m/>
  </r>
  <r>
    <m/>
    <s v="V200031"/>
    <s v="2023-0036"/>
    <x v="180"/>
    <n v="1"/>
    <s v="Wagon"/>
    <n v="19"/>
    <s v="37 80 4960 971-2"/>
    <x v="61"/>
    <m/>
    <m/>
    <x v="3"/>
    <x v="3"/>
    <n v="1"/>
    <m/>
    <m/>
    <m/>
    <n v="1"/>
    <n v="0"/>
    <n v="1"/>
    <x v="1"/>
    <m/>
    <m/>
    <m/>
    <x v="1"/>
    <m/>
    <m/>
    <m/>
    <d v="2023-12-28T00:00:00"/>
    <d v="2026-12-31T00:00:00"/>
    <n v="369"/>
    <x v="4"/>
    <m/>
    <m/>
    <m/>
    <m/>
    <s v="with cut-off date"/>
    <d v="2025-06-30T00:00:00"/>
    <d v="2025-12-31T00:00:00"/>
    <n v="3"/>
    <n v="3"/>
    <m/>
    <d v="2026-09-30T00:00:00"/>
    <m/>
    <m/>
    <m/>
    <m/>
    <m/>
    <m/>
    <m/>
    <m/>
    <m/>
    <m/>
    <m/>
    <m/>
    <m/>
    <m/>
    <m/>
    <m/>
    <m/>
    <m/>
    <m/>
    <d v="2026-07-31T00:00:00"/>
    <m/>
    <n v="140000"/>
    <m/>
    <m/>
    <s v="Euro"/>
    <n v="38.99"/>
    <m/>
    <m/>
    <m/>
    <m/>
    <n v="25.8"/>
    <m/>
    <m/>
    <m/>
    <m/>
    <m/>
    <m/>
    <m/>
    <m/>
    <m/>
    <m/>
    <m/>
    <m/>
    <m/>
    <m/>
    <m/>
    <m/>
    <m/>
    <m/>
    <m/>
    <m/>
    <m/>
    <m/>
  </r>
  <r>
    <m/>
    <s v="V200031"/>
    <s v="2023-0036"/>
    <x v="180"/>
    <n v="1"/>
    <s v="Wagon"/>
    <n v="20"/>
    <s v="37 80 4960 972-0"/>
    <x v="61"/>
    <m/>
    <m/>
    <x v="3"/>
    <x v="3"/>
    <n v="1"/>
    <m/>
    <m/>
    <m/>
    <n v="1"/>
    <n v="0"/>
    <n v="1"/>
    <x v="1"/>
    <m/>
    <m/>
    <m/>
    <x v="1"/>
    <m/>
    <m/>
    <m/>
    <d v="2023-12-28T00:00:00"/>
    <d v="2026-12-31T00:00:00"/>
    <n v="369"/>
    <x v="4"/>
    <m/>
    <m/>
    <m/>
    <m/>
    <s v="with cut-off date"/>
    <d v="2025-06-30T00:00:00"/>
    <d v="2025-12-31T00:00:00"/>
    <n v="3"/>
    <n v="3"/>
    <m/>
    <d v="2026-09-30T00:00:00"/>
    <m/>
    <m/>
    <m/>
    <m/>
    <m/>
    <m/>
    <m/>
    <m/>
    <m/>
    <m/>
    <m/>
    <m/>
    <m/>
    <m/>
    <m/>
    <m/>
    <m/>
    <m/>
    <m/>
    <d v="2026-07-31T00:00:00"/>
    <m/>
    <n v="140000"/>
    <m/>
    <m/>
    <s v="Euro"/>
    <n v="38.99"/>
    <m/>
    <m/>
    <m/>
    <m/>
    <n v="25.8"/>
    <m/>
    <m/>
    <m/>
    <m/>
    <m/>
    <m/>
    <m/>
    <m/>
    <m/>
    <m/>
    <m/>
    <m/>
    <m/>
    <m/>
    <m/>
    <m/>
    <m/>
    <m/>
    <m/>
    <m/>
    <m/>
    <m/>
  </r>
  <r>
    <m/>
    <s v="V200031"/>
    <s v="2023-0036"/>
    <x v="180"/>
    <n v="1"/>
    <s v="Wagon"/>
    <n v="21"/>
    <s v="37 80 4960 973-8"/>
    <x v="61"/>
    <m/>
    <m/>
    <x v="3"/>
    <x v="3"/>
    <n v="1"/>
    <m/>
    <m/>
    <m/>
    <n v="1"/>
    <n v="0"/>
    <n v="1"/>
    <x v="1"/>
    <m/>
    <m/>
    <m/>
    <x v="1"/>
    <m/>
    <m/>
    <m/>
    <d v="2023-12-28T00:00:00"/>
    <d v="2026-12-31T00:00:00"/>
    <n v="369"/>
    <x v="4"/>
    <m/>
    <m/>
    <m/>
    <m/>
    <s v="with cut-off date"/>
    <d v="2025-06-30T00:00:00"/>
    <d v="2025-12-31T00:00:00"/>
    <n v="3"/>
    <n v="3"/>
    <m/>
    <d v="2026-09-30T00:00:00"/>
    <m/>
    <m/>
    <m/>
    <m/>
    <m/>
    <m/>
    <m/>
    <m/>
    <m/>
    <m/>
    <m/>
    <m/>
    <m/>
    <m/>
    <m/>
    <m/>
    <m/>
    <m/>
    <m/>
    <d v="2026-07-31T00:00:00"/>
    <m/>
    <n v="140000"/>
    <m/>
    <m/>
    <s v="Euro"/>
    <n v="38.99"/>
    <m/>
    <m/>
    <m/>
    <m/>
    <n v="25.8"/>
    <m/>
    <m/>
    <m/>
    <m/>
    <m/>
    <m/>
    <m/>
    <m/>
    <m/>
    <m/>
    <m/>
    <m/>
    <m/>
    <m/>
    <m/>
    <m/>
    <m/>
    <m/>
    <m/>
    <m/>
    <m/>
    <m/>
  </r>
  <r>
    <m/>
    <s v="V200031"/>
    <s v="2023-0036"/>
    <x v="180"/>
    <n v="1"/>
    <s v="Wagon"/>
    <n v="22"/>
    <s v="37 80 4960 974-6"/>
    <x v="61"/>
    <m/>
    <m/>
    <x v="3"/>
    <x v="3"/>
    <n v="1"/>
    <m/>
    <m/>
    <m/>
    <n v="1"/>
    <n v="0"/>
    <n v="1"/>
    <x v="1"/>
    <m/>
    <m/>
    <m/>
    <x v="1"/>
    <m/>
    <m/>
    <m/>
    <d v="2023-12-28T00:00:00"/>
    <d v="2026-12-31T00:00:00"/>
    <n v="369"/>
    <x v="4"/>
    <m/>
    <m/>
    <m/>
    <m/>
    <s v="with cut-off date"/>
    <d v="2025-06-30T00:00:00"/>
    <d v="2025-12-31T00:00:00"/>
    <n v="3"/>
    <n v="3"/>
    <m/>
    <d v="2026-09-30T00:00:00"/>
    <m/>
    <m/>
    <m/>
    <m/>
    <m/>
    <m/>
    <m/>
    <m/>
    <m/>
    <m/>
    <m/>
    <m/>
    <m/>
    <m/>
    <m/>
    <m/>
    <m/>
    <m/>
    <m/>
    <d v="2026-07-31T00:00:00"/>
    <m/>
    <n v="140000"/>
    <m/>
    <m/>
    <s v="Euro"/>
    <n v="38.99"/>
    <m/>
    <m/>
    <m/>
    <m/>
    <n v="25.8"/>
    <m/>
    <m/>
    <m/>
    <m/>
    <m/>
    <m/>
    <m/>
    <m/>
    <m/>
    <m/>
    <m/>
    <m/>
    <m/>
    <m/>
    <m/>
    <m/>
    <m/>
    <m/>
    <m/>
    <m/>
    <m/>
    <m/>
  </r>
  <r>
    <m/>
    <s v="V200031"/>
    <s v="2023-0036"/>
    <x v="180"/>
    <n v="1"/>
    <s v="Wagon"/>
    <n v="23"/>
    <s v="37 80 4960 975-3"/>
    <x v="61"/>
    <m/>
    <m/>
    <x v="3"/>
    <x v="3"/>
    <n v="1"/>
    <m/>
    <m/>
    <m/>
    <n v="1"/>
    <n v="0"/>
    <n v="1"/>
    <x v="1"/>
    <m/>
    <m/>
    <m/>
    <x v="1"/>
    <m/>
    <m/>
    <m/>
    <d v="2023-12-28T00:00:00"/>
    <d v="2026-12-31T00:00:00"/>
    <n v="369"/>
    <x v="4"/>
    <m/>
    <m/>
    <m/>
    <m/>
    <s v="with cut-off date"/>
    <d v="2025-06-30T00:00:00"/>
    <d v="2025-12-31T00:00:00"/>
    <n v="3"/>
    <n v="3"/>
    <m/>
    <d v="2026-09-30T00:00:00"/>
    <m/>
    <m/>
    <m/>
    <m/>
    <m/>
    <m/>
    <m/>
    <m/>
    <m/>
    <m/>
    <m/>
    <m/>
    <m/>
    <m/>
    <m/>
    <m/>
    <m/>
    <m/>
    <m/>
    <d v="2026-07-31T00:00:00"/>
    <m/>
    <n v="140000"/>
    <m/>
    <m/>
    <s v="Euro"/>
    <n v="38.99"/>
    <m/>
    <m/>
    <m/>
    <m/>
    <n v="25.8"/>
    <m/>
    <m/>
    <m/>
    <m/>
    <m/>
    <m/>
    <m/>
    <m/>
    <m/>
    <m/>
    <m/>
    <m/>
    <m/>
    <m/>
    <m/>
    <m/>
    <m/>
    <m/>
    <m/>
    <m/>
    <m/>
    <m/>
  </r>
  <r>
    <m/>
    <s v="V200031"/>
    <s v="2023-0036"/>
    <x v="180"/>
    <n v="1"/>
    <s v="Wagon"/>
    <n v="24"/>
    <s v="37 80 4960 980-3"/>
    <x v="61"/>
    <m/>
    <m/>
    <x v="3"/>
    <x v="3"/>
    <n v="1"/>
    <m/>
    <m/>
    <m/>
    <n v="1"/>
    <n v="0"/>
    <n v="1"/>
    <x v="1"/>
    <m/>
    <m/>
    <m/>
    <x v="1"/>
    <m/>
    <m/>
    <m/>
    <d v="2023-12-28T00:00:00"/>
    <d v="2026-12-31T00:00:00"/>
    <n v="369"/>
    <x v="4"/>
    <m/>
    <m/>
    <m/>
    <m/>
    <s v="with cut-off date"/>
    <d v="2025-06-30T00:00:00"/>
    <d v="2025-12-31T00:00:00"/>
    <n v="3"/>
    <n v="3"/>
    <m/>
    <d v="2026-09-30T00:00:00"/>
    <m/>
    <m/>
    <m/>
    <m/>
    <m/>
    <m/>
    <m/>
    <m/>
    <m/>
    <m/>
    <m/>
    <m/>
    <m/>
    <m/>
    <m/>
    <m/>
    <m/>
    <m/>
    <m/>
    <d v="2026-07-31T00:00:00"/>
    <m/>
    <n v="140000"/>
    <m/>
    <m/>
    <s v="Euro"/>
    <n v="38.99"/>
    <m/>
    <m/>
    <m/>
    <m/>
    <n v="25.8"/>
    <m/>
    <m/>
    <m/>
    <m/>
    <m/>
    <m/>
    <m/>
    <m/>
    <m/>
    <m/>
    <m/>
    <m/>
    <m/>
    <m/>
    <m/>
    <m/>
    <m/>
    <m/>
    <m/>
    <m/>
    <m/>
    <m/>
  </r>
  <r>
    <m/>
    <s v="V200031"/>
    <s v="2023-0036"/>
    <x v="180"/>
    <n v="1"/>
    <s v="Wagon"/>
    <n v="25"/>
    <s v="37 80 4960 981-1"/>
    <x v="61"/>
    <m/>
    <m/>
    <x v="3"/>
    <x v="3"/>
    <n v="1"/>
    <m/>
    <m/>
    <m/>
    <n v="1"/>
    <n v="0"/>
    <n v="1"/>
    <x v="1"/>
    <m/>
    <m/>
    <m/>
    <x v="1"/>
    <m/>
    <m/>
    <m/>
    <d v="2023-12-28T00:00:00"/>
    <d v="2026-12-31T00:00:00"/>
    <n v="369"/>
    <x v="4"/>
    <m/>
    <m/>
    <m/>
    <m/>
    <s v="with cut-off date"/>
    <d v="2025-06-30T00:00:00"/>
    <d v="2025-12-31T00:00:00"/>
    <n v="3"/>
    <n v="3"/>
    <m/>
    <d v="2026-09-30T00:00:00"/>
    <m/>
    <m/>
    <m/>
    <m/>
    <m/>
    <m/>
    <m/>
    <m/>
    <m/>
    <m/>
    <m/>
    <m/>
    <m/>
    <m/>
    <m/>
    <m/>
    <m/>
    <m/>
    <m/>
    <d v="2026-07-31T00:00:00"/>
    <m/>
    <n v="140000"/>
    <m/>
    <m/>
    <s v="Euro"/>
    <n v="38.99"/>
    <m/>
    <m/>
    <m/>
    <m/>
    <n v="25.8"/>
    <m/>
    <m/>
    <m/>
    <m/>
    <m/>
    <m/>
    <m/>
    <m/>
    <m/>
    <m/>
    <m/>
    <m/>
    <m/>
    <m/>
    <m/>
    <m/>
    <m/>
    <m/>
    <m/>
    <m/>
    <m/>
    <m/>
  </r>
  <r>
    <s v="dmo ok 041125"/>
    <s v="V200055"/>
    <s v="2025-0028"/>
    <x v="181"/>
    <m/>
    <s v="Header"/>
    <m/>
    <m/>
    <x v="61"/>
    <s v="DEU"/>
    <s v="Middle EU - DEU"/>
    <x v="3"/>
    <x v="3"/>
    <n v="23"/>
    <m/>
    <m/>
    <n v="0"/>
    <n v="23"/>
    <n v="0"/>
    <n v="23"/>
    <x v="2"/>
    <m/>
    <m/>
    <m/>
    <x v="3"/>
    <m/>
    <d v="2025-11-10T00:00:00"/>
    <d v="2027-12-31T00:00:00"/>
    <m/>
    <m/>
    <n v="781"/>
    <x v="13"/>
    <m/>
    <m/>
    <m/>
    <m/>
    <s v="with cut-off date"/>
    <d v="2026-12-31T00:00:00"/>
    <m/>
    <n v="3"/>
    <n v="3"/>
    <m/>
    <m/>
    <m/>
    <m/>
    <m/>
    <n v="5"/>
    <m/>
    <m/>
    <s v="monthly"/>
    <m/>
    <n v="416"/>
    <s v="B"/>
    <n v="89"/>
    <n v="2.01"/>
    <s v="CHE"/>
    <s v="Not required"/>
    <s v="N"/>
    <s v="N"/>
    <m/>
    <m/>
    <m/>
    <m/>
    <s v="Not Started"/>
    <n v="100000"/>
    <m/>
    <m/>
    <s v="Euro"/>
    <n v="39"/>
    <n v="-15.65"/>
    <n v="0"/>
    <m/>
    <n v="-0.5342465753424658"/>
    <n v="23.35"/>
    <n v="0"/>
    <n v="0"/>
    <n v="0"/>
    <n v="0.06"/>
    <n v="9.199999999999999"/>
    <n v="-15.65"/>
    <n v="-6.450000000000001"/>
    <n v="0"/>
    <n v="0"/>
    <n v="0"/>
    <n v="29.8"/>
    <s v="0.00"/>
    <n v="29.8"/>
    <n v="1"/>
    <n v="0"/>
    <n v="29.8"/>
    <n v="29.8"/>
    <n v="2300000"/>
    <m/>
    <s v="N"/>
    <m/>
    <n v="195486.2"/>
  </r>
  <r>
    <m/>
    <s v="V200055"/>
    <s v="2025-0028"/>
    <x v="181"/>
    <n v="1"/>
    <s v="Batch"/>
    <m/>
    <m/>
    <x v="61"/>
    <s v="DEU"/>
    <s v="Middle EU - DEU"/>
    <x v="3"/>
    <x v="3"/>
    <n v="23"/>
    <m/>
    <m/>
    <n v="0"/>
    <n v="23"/>
    <n v="0"/>
    <n v="23"/>
    <x v="2"/>
    <m/>
    <m/>
    <m/>
    <x v="3"/>
    <m/>
    <m/>
    <m/>
    <d v="2025-11-13T00:00:00"/>
    <d v="2027-12-31T00:00:00"/>
    <m/>
    <x v="13"/>
    <m/>
    <m/>
    <m/>
    <m/>
    <s v="with cut-off date"/>
    <d v="2026-12-31T00:00:00"/>
    <m/>
    <n v="3"/>
    <n v="3"/>
    <m/>
    <m/>
    <n v="0"/>
    <m/>
    <m/>
    <m/>
    <m/>
    <m/>
    <m/>
    <m/>
    <m/>
    <s v="B"/>
    <n v="89"/>
    <n v="2.01"/>
    <s v="CHE"/>
    <s v="Not required"/>
    <s v="N"/>
    <s v="N"/>
    <n v="0"/>
    <n v="0"/>
    <m/>
    <m/>
    <m/>
    <n v="100000"/>
    <n v="0"/>
    <m/>
    <s v="Euro"/>
    <n v="39"/>
    <n v="-15.65"/>
    <n v="0"/>
    <m/>
    <n v="-0.5342465753424658"/>
    <n v="23.35"/>
    <n v="0"/>
    <n v="0"/>
    <n v="0"/>
    <n v="0.06"/>
    <n v="9.199999999999999"/>
    <n v="-15.65"/>
    <n v="-6.450000000000001"/>
    <n v="0"/>
    <n v="0"/>
    <n v="0"/>
    <n v="29.8"/>
    <s v="0.00"/>
    <n v="29.8"/>
    <n v="1"/>
    <n v="0"/>
    <n v="29.8"/>
    <n v="29.8"/>
    <n v="2300000"/>
    <n v="0"/>
    <s v="N"/>
    <n v="0"/>
    <n v="195486.2"/>
  </r>
  <r>
    <m/>
    <s v="V200055"/>
    <s v="2025-0028"/>
    <x v="181"/>
    <n v="1"/>
    <s v="Wagon"/>
    <n v="1"/>
    <s v="35 80 4950 109-3"/>
    <x v="61"/>
    <m/>
    <m/>
    <x v="3"/>
    <x v="3"/>
    <n v="1"/>
    <m/>
    <m/>
    <m/>
    <n v="1"/>
    <m/>
    <n v="1"/>
    <x v="1"/>
    <n v="0"/>
    <d v="1899-12-30T00:00:00"/>
    <d v="1899-12-30T00:00:00"/>
    <x v="3"/>
    <m/>
    <m/>
    <m/>
    <d v="2025-11-13T00:00:00"/>
    <d v="2027-12-31T00:00:00"/>
    <n v="781"/>
    <x v="13"/>
    <m/>
    <m/>
    <m/>
    <m/>
    <s v="with cut-off date"/>
    <d v="2026-12-31T00:00:00"/>
    <d v="1899-12-30T00:00:00"/>
    <n v="3"/>
    <n v="3"/>
    <m/>
    <d v="2026-09-30T00:00:00"/>
    <m/>
    <m/>
    <m/>
    <m/>
    <m/>
    <m/>
    <m/>
    <m/>
    <n v="416"/>
    <m/>
    <m/>
    <m/>
    <m/>
    <m/>
    <m/>
    <m/>
    <m/>
    <m/>
    <m/>
    <d v="2026-07-31T00:00:00"/>
    <m/>
    <n v="100000"/>
    <m/>
    <m/>
    <s v="Euro"/>
    <n v="39"/>
    <m/>
    <m/>
    <m/>
    <m/>
    <n v="23.35"/>
    <m/>
    <m/>
    <m/>
    <m/>
    <m/>
    <m/>
    <m/>
    <m/>
    <m/>
    <m/>
    <m/>
    <m/>
    <m/>
    <m/>
    <m/>
    <m/>
    <m/>
    <m/>
    <m/>
    <m/>
    <m/>
    <m/>
  </r>
  <r>
    <m/>
    <s v="V200055"/>
    <s v="2025-0028"/>
    <x v="181"/>
    <n v="1"/>
    <s v="Wagon"/>
    <n v="2"/>
    <s v="35 80 4950 112-7"/>
    <x v="61"/>
    <m/>
    <m/>
    <x v="3"/>
    <x v="3"/>
    <n v="1"/>
    <m/>
    <m/>
    <m/>
    <n v="1"/>
    <m/>
    <n v="1"/>
    <x v="1"/>
    <n v="0"/>
    <d v="1899-12-30T00:00:00"/>
    <d v="1899-12-30T00:00:00"/>
    <x v="3"/>
    <m/>
    <m/>
    <m/>
    <d v="2025-11-13T00:00:00"/>
    <d v="2027-12-31T00:00:00"/>
    <n v="781"/>
    <x v="13"/>
    <m/>
    <m/>
    <m/>
    <m/>
    <s v="with cut-off date"/>
    <d v="2026-12-31T00:00:00"/>
    <d v="1899-12-30T00:00:00"/>
    <n v="3"/>
    <n v="3"/>
    <m/>
    <d v="2026-09-30T00:00:00"/>
    <m/>
    <m/>
    <m/>
    <m/>
    <m/>
    <m/>
    <m/>
    <m/>
    <n v="416"/>
    <m/>
    <m/>
    <m/>
    <m/>
    <m/>
    <m/>
    <m/>
    <m/>
    <m/>
    <m/>
    <d v="2026-07-31T00:00:00"/>
    <m/>
    <n v="100000"/>
    <m/>
    <m/>
    <s v="Euro"/>
    <n v="39"/>
    <m/>
    <m/>
    <m/>
    <m/>
    <n v="23.35"/>
    <m/>
    <m/>
    <m/>
    <m/>
    <m/>
    <m/>
    <m/>
    <m/>
    <m/>
    <m/>
    <m/>
    <m/>
    <m/>
    <m/>
    <m/>
    <m/>
    <m/>
    <m/>
    <m/>
    <m/>
    <m/>
    <m/>
  </r>
  <r>
    <m/>
    <s v="V200055"/>
    <s v="2025-0028"/>
    <x v="181"/>
    <n v="1"/>
    <s v="Wagon"/>
    <n v="3"/>
    <s v="35 80 4950 113-5"/>
    <x v="61"/>
    <m/>
    <m/>
    <x v="3"/>
    <x v="3"/>
    <n v="1"/>
    <m/>
    <m/>
    <m/>
    <n v="1"/>
    <m/>
    <n v="1"/>
    <x v="1"/>
    <n v="0"/>
    <d v="1899-12-30T00:00:00"/>
    <d v="1899-12-30T00:00:00"/>
    <x v="3"/>
    <m/>
    <m/>
    <m/>
    <d v="2025-11-13T00:00:00"/>
    <d v="2027-12-31T00:00:00"/>
    <n v="781"/>
    <x v="13"/>
    <m/>
    <m/>
    <m/>
    <m/>
    <s v="with cut-off date"/>
    <d v="2026-12-31T00:00:00"/>
    <d v="1899-12-30T00:00:00"/>
    <n v="3"/>
    <n v="3"/>
    <m/>
    <d v="2026-09-30T00:00:00"/>
    <m/>
    <m/>
    <m/>
    <m/>
    <m/>
    <m/>
    <m/>
    <m/>
    <n v="416"/>
    <m/>
    <m/>
    <s v=" "/>
    <m/>
    <m/>
    <m/>
    <m/>
    <m/>
    <m/>
    <m/>
    <d v="2026-07-31T00:00:00"/>
    <m/>
    <n v="100000"/>
    <m/>
    <m/>
    <s v="Euro"/>
    <n v="39"/>
    <m/>
    <m/>
    <m/>
    <m/>
    <n v="23.35"/>
    <m/>
    <m/>
    <m/>
    <m/>
    <m/>
    <m/>
    <m/>
    <m/>
    <m/>
    <m/>
    <m/>
    <m/>
    <m/>
    <m/>
    <m/>
    <m/>
    <m/>
    <m/>
    <m/>
    <m/>
    <m/>
    <m/>
  </r>
  <r>
    <m/>
    <s v="V200055"/>
    <s v="2025-0028"/>
    <x v="181"/>
    <n v="1"/>
    <s v="Wagon"/>
    <n v="4"/>
    <s v="35 80 4950 117-6"/>
    <x v="61"/>
    <m/>
    <m/>
    <x v="3"/>
    <x v="3"/>
    <n v="1"/>
    <m/>
    <m/>
    <m/>
    <n v="1"/>
    <m/>
    <n v="1"/>
    <x v="1"/>
    <n v="0"/>
    <d v="1899-12-30T00:00:00"/>
    <d v="1899-12-30T00:00:00"/>
    <x v="3"/>
    <m/>
    <m/>
    <m/>
    <d v="2025-11-13T00:00:00"/>
    <d v="2027-12-31T00:00:00"/>
    <n v="781"/>
    <x v="13"/>
    <m/>
    <m/>
    <m/>
    <m/>
    <s v="with cut-off date"/>
    <d v="2026-12-31T00:00:00"/>
    <d v="1899-12-30T00:00:00"/>
    <n v="3"/>
    <n v="3"/>
    <m/>
    <d v="2026-09-30T00:00:00"/>
    <m/>
    <m/>
    <m/>
    <m/>
    <m/>
    <m/>
    <m/>
    <m/>
    <n v="416"/>
    <m/>
    <m/>
    <m/>
    <m/>
    <m/>
    <m/>
    <m/>
    <m/>
    <m/>
    <m/>
    <d v="2026-07-31T00:00:00"/>
    <m/>
    <n v="100000"/>
    <m/>
    <m/>
    <s v="Euro"/>
    <n v="39"/>
    <m/>
    <m/>
    <m/>
    <m/>
    <n v="23.35"/>
    <m/>
    <m/>
    <m/>
    <m/>
    <m/>
    <m/>
    <m/>
    <m/>
    <m/>
    <m/>
    <m/>
    <m/>
    <m/>
    <m/>
    <m/>
    <m/>
    <m/>
    <m/>
    <m/>
    <m/>
    <m/>
    <m/>
  </r>
  <r>
    <m/>
    <s v="V200055"/>
    <s v="2025-0028"/>
    <x v="181"/>
    <n v="1"/>
    <s v="Wagon"/>
    <n v="5"/>
    <s v="35 80 4950 118-4"/>
    <x v="61"/>
    <m/>
    <m/>
    <x v="3"/>
    <x v="3"/>
    <n v="1"/>
    <m/>
    <m/>
    <m/>
    <n v="1"/>
    <m/>
    <n v="1"/>
    <x v="1"/>
    <n v="0"/>
    <d v="1899-12-30T00:00:00"/>
    <d v="1899-12-30T00:00:00"/>
    <x v="3"/>
    <m/>
    <m/>
    <m/>
    <d v="2025-11-13T00:00:00"/>
    <d v="2027-12-31T00:00:00"/>
    <n v="781"/>
    <x v="13"/>
    <m/>
    <m/>
    <m/>
    <m/>
    <s v="with cut-off date"/>
    <d v="2026-12-31T00:00:00"/>
    <d v="1899-12-30T00:00:00"/>
    <n v="3"/>
    <n v="3"/>
    <m/>
    <d v="2026-09-30T00:00:00"/>
    <m/>
    <m/>
    <m/>
    <m/>
    <m/>
    <m/>
    <m/>
    <m/>
    <n v="416"/>
    <m/>
    <m/>
    <m/>
    <m/>
    <m/>
    <m/>
    <m/>
    <m/>
    <m/>
    <m/>
    <d v="2026-07-31T00:00:00"/>
    <m/>
    <n v="100000"/>
    <m/>
    <m/>
    <s v="Euro"/>
    <n v="39"/>
    <m/>
    <m/>
    <m/>
    <m/>
    <n v="23.35"/>
    <m/>
    <m/>
    <m/>
    <m/>
    <m/>
    <m/>
    <m/>
    <m/>
    <m/>
    <m/>
    <m/>
    <m/>
    <m/>
    <m/>
    <m/>
    <m/>
    <m/>
    <m/>
    <m/>
    <m/>
    <m/>
    <m/>
  </r>
  <r>
    <m/>
    <s v="V200055"/>
    <s v="2025-0028"/>
    <x v="181"/>
    <n v="1"/>
    <s v="Wagon"/>
    <n v="6"/>
    <s v="35 80 4950 119-2"/>
    <x v="61"/>
    <m/>
    <m/>
    <x v="3"/>
    <x v="3"/>
    <n v="1"/>
    <m/>
    <m/>
    <m/>
    <n v="1"/>
    <m/>
    <n v="1"/>
    <x v="1"/>
    <n v="0"/>
    <d v="1899-12-30T00:00:00"/>
    <d v="1899-12-30T00:00:00"/>
    <x v="3"/>
    <m/>
    <m/>
    <m/>
    <d v="2025-11-13T00:00:00"/>
    <d v="2027-12-31T00:00:00"/>
    <n v="781"/>
    <x v="13"/>
    <m/>
    <m/>
    <m/>
    <m/>
    <s v="with cut-off date"/>
    <d v="2026-12-31T00:00:00"/>
    <d v="1899-12-30T00:00:00"/>
    <n v="3"/>
    <n v="3"/>
    <m/>
    <d v="2026-09-30T00:00:00"/>
    <m/>
    <m/>
    <m/>
    <m/>
    <m/>
    <m/>
    <m/>
    <m/>
    <n v="416"/>
    <m/>
    <m/>
    <m/>
    <m/>
    <m/>
    <m/>
    <m/>
    <m/>
    <m/>
    <m/>
    <d v="2026-07-31T00:00:00"/>
    <m/>
    <n v="100000"/>
    <m/>
    <m/>
    <s v="Euro"/>
    <n v="39"/>
    <m/>
    <m/>
    <m/>
    <m/>
    <n v="23.35"/>
    <m/>
    <m/>
    <m/>
    <m/>
    <m/>
    <m/>
    <m/>
    <m/>
    <m/>
    <m/>
    <m/>
    <m/>
    <m/>
    <m/>
    <m/>
    <m/>
    <m/>
    <m/>
    <m/>
    <m/>
    <m/>
    <m/>
  </r>
  <r>
    <m/>
    <s v="V200055"/>
    <s v="2025-0028"/>
    <x v="181"/>
    <n v="1"/>
    <s v="Wagon"/>
    <n v="7"/>
    <s v="35 80 4950 122-6"/>
    <x v="61"/>
    <m/>
    <m/>
    <x v="3"/>
    <x v="3"/>
    <n v="1"/>
    <m/>
    <m/>
    <m/>
    <n v="1"/>
    <m/>
    <n v="1"/>
    <x v="1"/>
    <n v="0"/>
    <d v="1899-12-30T00:00:00"/>
    <d v="1899-12-30T00:00:00"/>
    <x v="3"/>
    <m/>
    <m/>
    <m/>
    <d v="2025-11-13T00:00:00"/>
    <d v="2027-12-31T00:00:00"/>
    <n v="781"/>
    <x v="13"/>
    <m/>
    <m/>
    <m/>
    <m/>
    <s v="with cut-off date"/>
    <d v="2026-12-31T00:00:00"/>
    <d v="1899-12-30T00:00:00"/>
    <n v="3"/>
    <n v="3"/>
    <m/>
    <d v="2026-09-30T00:00:00"/>
    <m/>
    <m/>
    <m/>
    <m/>
    <m/>
    <m/>
    <m/>
    <m/>
    <n v="416"/>
    <m/>
    <m/>
    <m/>
    <m/>
    <m/>
    <m/>
    <m/>
    <m/>
    <m/>
    <m/>
    <d v="2026-07-31T00:00:00"/>
    <m/>
    <n v="100000"/>
    <m/>
    <m/>
    <s v="Euro"/>
    <n v="39"/>
    <m/>
    <m/>
    <m/>
    <m/>
    <n v="23.35"/>
    <m/>
    <m/>
    <m/>
    <m/>
    <m/>
    <m/>
    <m/>
    <m/>
    <m/>
    <m/>
    <m/>
    <m/>
    <m/>
    <m/>
    <m/>
    <m/>
    <m/>
    <m/>
    <m/>
    <m/>
    <m/>
    <m/>
  </r>
  <r>
    <m/>
    <s v="V200055"/>
    <s v="2025-0028"/>
    <x v="181"/>
    <n v="1"/>
    <s v="Wagon"/>
    <n v="8"/>
    <s v="35 80 4950 123-4"/>
    <x v="61"/>
    <m/>
    <m/>
    <x v="3"/>
    <x v="3"/>
    <n v="1"/>
    <m/>
    <m/>
    <m/>
    <n v="1"/>
    <m/>
    <n v="1"/>
    <x v="1"/>
    <n v="0"/>
    <d v="1899-12-30T00:00:00"/>
    <d v="1899-12-30T00:00:00"/>
    <x v="3"/>
    <m/>
    <m/>
    <m/>
    <d v="2025-11-13T00:00:00"/>
    <d v="2027-12-31T00:00:00"/>
    <n v="781"/>
    <x v="13"/>
    <m/>
    <m/>
    <m/>
    <m/>
    <s v="with cut-off date"/>
    <d v="2026-12-31T00:00:00"/>
    <d v="1899-12-30T00:00:00"/>
    <n v="3"/>
    <n v="3"/>
    <m/>
    <d v="2026-09-30T00:00:00"/>
    <m/>
    <m/>
    <m/>
    <m/>
    <m/>
    <m/>
    <m/>
    <m/>
    <n v="416"/>
    <m/>
    <m/>
    <m/>
    <m/>
    <m/>
    <m/>
    <m/>
    <m/>
    <m/>
    <m/>
    <d v="2026-07-31T00:00:00"/>
    <m/>
    <n v="100000"/>
    <m/>
    <m/>
    <s v="Euro"/>
    <n v="39"/>
    <m/>
    <m/>
    <m/>
    <m/>
    <n v="23.35"/>
    <m/>
    <m/>
    <m/>
    <m/>
    <m/>
    <m/>
    <m/>
    <m/>
    <m/>
    <m/>
    <m/>
    <m/>
    <m/>
    <m/>
    <m/>
    <m/>
    <m/>
    <m/>
    <m/>
    <m/>
    <m/>
    <m/>
  </r>
  <r>
    <m/>
    <s v="V200055"/>
    <s v="2025-0028"/>
    <x v="181"/>
    <n v="1"/>
    <s v="Wagon"/>
    <n v="9"/>
    <s v="35 80 4950 124-2"/>
    <x v="61"/>
    <m/>
    <m/>
    <x v="3"/>
    <x v="3"/>
    <n v="1"/>
    <m/>
    <m/>
    <m/>
    <n v="1"/>
    <m/>
    <n v="1"/>
    <x v="1"/>
    <n v="0"/>
    <d v="1899-12-30T00:00:00"/>
    <d v="1899-12-30T00:00:00"/>
    <x v="3"/>
    <m/>
    <m/>
    <m/>
    <d v="2025-11-13T00:00:00"/>
    <d v="2027-12-31T00:00:00"/>
    <n v="781"/>
    <x v="13"/>
    <m/>
    <m/>
    <m/>
    <m/>
    <s v="with cut-off date"/>
    <d v="2026-12-31T00:00:00"/>
    <d v="1899-12-30T00:00:00"/>
    <n v="3"/>
    <n v="3"/>
    <m/>
    <d v="2026-09-30T00:00:00"/>
    <m/>
    <m/>
    <m/>
    <m/>
    <m/>
    <m/>
    <m/>
    <m/>
    <n v="416"/>
    <m/>
    <m/>
    <m/>
    <m/>
    <m/>
    <m/>
    <m/>
    <m/>
    <m/>
    <m/>
    <d v="2026-07-31T00:00:00"/>
    <m/>
    <n v="100000"/>
    <m/>
    <m/>
    <s v="Euro"/>
    <n v="39"/>
    <m/>
    <m/>
    <m/>
    <m/>
    <n v="23.35"/>
    <m/>
    <m/>
    <m/>
    <m/>
    <m/>
    <m/>
    <m/>
    <m/>
    <m/>
    <m/>
    <m/>
    <m/>
    <m/>
    <m/>
    <m/>
    <m/>
    <m/>
    <m/>
    <m/>
    <m/>
    <m/>
    <m/>
  </r>
  <r>
    <m/>
    <s v="V200055"/>
    <s v="2025-0028"/>
    <x v="181"/>
    <n v="1"/>
    <s v="Wagon"/>
    <n v="10"/>
    <s v="35 80 4950 125-9"/>
    <x v="61"/>
    <m/>
    <m/>
    <x v="3"/>
    <x v="3"/>
    <n v="1"/>
    <m/>
    <m/>
    <m/>
    <n v="1"/>
    <m/>
    <n v="1"/>
    <x v="1"/>
    <n v="0"/>
    <d v="1899-12-30T00:00:00"/>
    <d v="1899-12-30T00:00:00"/>
    <x v="3"/>
    <m/>
    <m/>
    <m/>
    <d v="2025-11-13T00:00:00"/>
    <d v="2027-12-31T00:00:00"/>
    <n v="781"/>
    <x v="13"/>
    <m/>
    <m/>
    <m/>
    <m/>
    <s v="with cut-off date"/>
    <d v="2026-12-31T00:00:00"/>
    <d v="1899-12-30T00:00:00"/>
    <n v="3"/>
    <n v="3"/>
    <m/>
    <d v="2026-09-30T00:00:00"/>
    <m/>
    <m/>
    <m/>
    <m/>
    <m/>
    <m/>
    <m/>
    <m/>
    <n v="416"/>
    <m/>
    <m/>
    <m/>
    <m/>
    <m/>
    <m/>
    <m/>
    <m/>
    <m/>
    <m/>
    <d v="2026-07-31T00:00:00"/>
    <m/>
    <n v="100000"/>
    <m/>
    <m/>
    <s v="Euro"/>
    <n v="39"/>
    <m/>
    <m/>
    <m/>
    <m/>
    <n v="23.35"/>
    <m/>
    <m/>
    <m/>
    <m/>
    <m/>
    <m/>
    <m/>
    <m/>
    <m/>
    <m/>
    <m/>
    <m/>
    <m/>
    <m/>
    <m/>
    <m/>
    <m/>
    <m/>
    <m/>
    <m/>
    <m/>
    <m/>
  </r>
  <r>
    <m/>
    <s v="V200055"/>
    <s v="2025-0028"/>
    <x v="181"/>
    <n v="1"/>
    <s v="Wagon"/>
    <n v="11"/>
    <s v="35 80 4950 126-7"/>
    <x v="61"/>
    <m/>
    <m/>
    <x v="3"/>
    <x v="3"/>
    <n v="1"/>
    <m/>
    <m/>
    <m/>
    <n v="1"/>
    <m/>
    <n v="1"/>
    <x v="1"/>
    <n v="0"/>
    <d v="1899-12-30T00:00:00"/>
    <d v="1899-12-30T00:00:00"/>
    <x v="3"/>
    <m/>
    <m/>
    <m/>
    <d v="2025-11-13T00:00:00"/>
    <d v="2027-12-31T00:00:00"/>
    <n v="781"/>
    <x v="13"/>
    <m/>
    <m/>
    <m/>
    <m/>
    <s v="with cut-off date"/>
    <d v="2026-12-31T00:00:00"/>
    <d v="1899-12-30T00:00:00"/>
    <n v="3"/>
    <n v="3"/>
    <m/>
    <d v="2026-09-30T00:00:00"/>
    <m/>
    <m/>
    <m/>
    <m/>
    <m/>
    <m/>
    <m/>
    <m/>
    <n v="416"/>
    <m/>
    <m/>
    <m/>
    <m/>
    <m/>
    <m/>
    <m/>
    <m/>
    <m/>
    <m/>
    <d v="2026-07-31T00:00:00"/>
    <m/>
    <n v="100000"/>
    <m/>
    <m/>
    <s v="Euro"/>
    <n v="39"/>
    <m/>
    <m/>
    <m/>
    <m/>
    <n v="23.35"/>
    <m/>
    <m/>
    <m/>
    <m/>
    <m/>
    <m/>
    <m/>
    <m/>
    <m/>
    <m/>
    <m/>
    <m/>
    <m/>
    <m/>
    <m/>
    <m/>
    <m/>
    <m/>
    <m/>
    <m/>
    <m/>
    <m/>
  </r>
  <r>
    <m/>
    <s v="V200055"/>
    <s v="2025-0028"/>
    <x v="181"/>
    <n v="1"/>
    <s v="Wagon"/>
    <n v="12"/>
    <s v="35 80 4950 127-5"/>
    <x v="61"/>
    <m/>
    <m/>
    <x v="3"/>
    <x v="3"/>
    <n v="1"/>
    <m/>
    <m/>
    <m/>
    <n v="1"/>
    <m/>
    <n v="1"/>
    <x v="1"/>
    <n v="0"/>
    <d v="1899-12-30T00:00:00"/>
    <d v="1899-12-30T00:00:00"/>
    <x v="3"/>
    <m/>
    <m/>
    <m/>
    <d v="2025-11-13T00:00:00"/>
    <d v="2027-12-31T00:00:00"/>
    <n v="781"/>
    <x v="13"/>
    <m/>
    <m/>
    <m/>
    <m/>
    <s v="with cut-off date"/>
    <d v="2026-12-31T00:00:00"/>
    <d v="1899-12-30T00:00:00"/>
    <n v="3"/>
    <n v="3"/>
    <m/>
    <d v="2026-09-30T00:00:00"/>
    <m/>
    <m/>
    <m/>
    <m/>
    <m/>
    <m/>
    <m/>
    <m/>
    <n v="416"/>
    <m/>
    <m/>
    <m/>
    <m/>
    <m/>
    <m/>
    <m/>
    <m/>
    <m/>
    <m/>
    <d v="2026-07-31T00:00:00"/>
    <m/>
    <n v="100000"/>
    <m/>
    <m/>
    <s v="Euro"/>
    <n v="39"/>
    <m/>
    <m/>
    <m/>
    <m/>
    <n v="23.35"/>
    <m/>
    <m/>
    <m/>
    <m/>
    <m/>
    <m/>
    <m/>
    <m/>
    <m/>
    <m/>
    <m/>
    <m/>
    <m/>
    <m/>
    <m/>
    <m/>
    <m/>
    <m/>
    <m/>
    <m/>
    <m/>
    <m/>
  </r>
  <r>
    <m/>
    <s v="V200055"/>
    <s v="2025-0028"/>
    <x v="181"/>
    <n v="1"/>
    <s v="Wagon"/>
    <n v="13"/>
    <s v="35 80 4950 128-3"/>
    <x v="61"/>
    <m/>
    <m/>
    <x v="3"/>
    <x v="3"/>
    <n v="1"/>
    <m/>
    <m/>
    <m/>
    <n v="1"/>
    <m/>
    <n v="1"/>
    <x v="1"/>
    <n v="0"/>
    <d v="1899-12-30T00:00:00"/>
    <d v="1899-12-30T00:00:00"/>
    <x v="3"/>
    <m/>
    <m/>
    <m/>
    <d v="2025-11-13T00:00:00"/>
    <d v="2027-12-31T00:00:00"/>
    <n v="781"/>
    <x v="13"/>
    <m/>
    <m/>
    <m/>
    <m/>
    <s v="with cut-off date"/>
    <d v="2026-12-31T00:00:00"/>
    <d v="1899-12-30T00:00:00"/>
    <n v="3"/>
    <n v="3"/>
    <m/>
    <d v="2026-09-30T00:00:00"/>
    <m/>
    <m/>
    <m/>
    <m/>
    <m/>
    <m/>
    <m/>
    <m/>
    <n v="416"/>
    <m/>
    <m/>
    <m/>
    <m/>
    <m/>
    <m/>
    <m/>
    <m/>
    <m/>
    <m/>
    <d v="2026-07-31T00:00:00"/>
    <m/>
    <n v="100000"/>
    <m/>
    <m/>
    <s v="Euro"/>
    <n v="39"/>
    <m/>
    <m/>
    <m/>
    <m/>
    <n v="23.35"/>
    <m/>
    <m/>
    <m/>
    <m/>
    <m/>
    <m/>
    <m/>
    <m/>
    <m/>
    <m/>
    <m/>
    <m/>
    <m/>
    <m/>
    <m/>
    <m/>
    <m/>
    <m/>
    <m/>
    <m/>
    <m/>
    <m/>
  </r>
  <r>
    <m/>
    <s v="V200055"/>
    <s v="2025-0028"/>
    <x v="181"/>
    <n v="1"/>
    <s v="Wagon"/>
    <n v="14"/>
    <s v="35 80 4950 129-1"/>
    <x v="61"/>
    <m/>
    <m/>
    <x v="3"/>
    <x v="3"/>
    <n v="1"/>
    <m/>
    <m/>
    <m/>
    <n v="1"/>
    <m/>
    <n v="1"/>
    <x v="1"/>
    <n v="0"/>
    <d v="1899-12-30T00:00:00"/>
    <d v="1899-12-30T00:00:00"/>
    <x v="3"/>
    <m/>
    <m/>
    <m/>
    <d v="2025-11-13T00:00:00"/>
    <d v="2027-12-31T00:00:00"/>
    <n v="781"/>
    <x v="13"/>
    <m/>
    <m/>
    <m/>
    <m/>
    <s v="with cut-off date"/>
    <d v="2026-12-31T00:00:00"/>
    <d v="1899-12-30T00:00:00"/>
    <n v="3"/>
    <n v="3"/>
    <m/>
    <d v="2026-09-30T00:00:00"/>
    <m/>
    <m/>
    <m/>
    <m/>
    <m/>
    <m/>
    <m/>
    <m/>
    <n v="416"/>
    <m/>
    <m/>
    <m/>
    <m/>
    <m/>
    <m/>
    <m/>
    <m/>
    <m/>
    <m/>
    <d v="2026-07-31T00:00:00"/>
    <m/>
    <n v="100000"/>
    <m/>
    <m/>
    <s v="Euro"/>
    <n v="39"/>
    <m/>
    <m/>
    <m/>
    <m/>
    <n v="23.35"/>
    <m/>
    <m/>
    <m/>
    <m/>
    <m/>
    <m/>
    <m/>
    <m/>
    <m/>
    <m/>
    <m/>
    <m/>
    <m/>
    <m/>
    <m/>
    <m/>
    <m/>
    <m/>
    <m/>
    <m/>
    <m/>
    <m/>
  </r>
  <r>
    <m/>
    <s v="V200055"/>
    <s v="2025-0028"/>
    <x v="181"/>
    <n v="1"/>
    <s v="Wagon"/>
    <n v="15"/>
    <s v="35 80 4950 130-9"/>
    <x v="61"/>
    <m/>
    <m/>
    <x v="3"/>
    <x v="3"/>
    <n v="1"/>
    <m/>
    <m/>
    <m/>
    <n v="1"/>
    <m/>
    <n v="1"/>
    <x v="1"/>
    <n v="0"/>
    <d v="1899-12-30T00:00:00"/>
    <d v="1899-12-30T00:00:00"/>
    <x v="3"/>
    <m/>
    <m/>
    <m/>
    <d v="2025-11-13T00:00:00"/>
    <d v="2027-12-31T00:00:00"/>
    <n v="781"/>
    <x v="13"/>
    <m/>
    <m/>
    <m/>
    <m/>
    <s v="with cut-off date"/>
    <d v="2026-12-31T00:00:00"/>
    <d v="1899-12-30T00:00:00"/>
    <n v="3"/>
    <n v="3"/>
    <m/>
    <d v="2026-09-30T00:00:00"/>
    <m/>
    <m/>
    <m/>
    <m/>
    <m/>
    <m/>
    <m/>
    <m/>
    <n v="416"/>
    <m/>
    <m/>
    <m/>
    <m/>
    <m/>
    <m/>
    <m/>
    <m/>
    <m/>
    <m/>
    <d v="2026-07-31T00:00:00"/>
    <m/>
    <n v="100000"/>
    <m/>
    <m/>
    <s v="Euro"/>
    <n v="39"/>
    <m/>
    <m/>
    <m/>
    <m/>
    <n v="23.35"/>
    <m/>
    <m/>
    <m/>
    <m/>
    <m/>
    <m/>
    <m/>
    <m/>
    <m/>
    <m/>
    <m/>
    <m/>
    <m/>
    <m/>
    <m/>
    <m/>
    <m/>
    <m/>
    <m/>
    <m/>
    <m/>
    <m/>
  </r>
  <r>
    <m/>
    <s v="V200055"/>
    <s v="2025-0028"/>
    <x v="181"/>
    <n v="1"/>
    <s v="Wagon"/>
    <n v="16"/>
    <s v="37 80 4960 935-7"/>
    <x v="61"/>
    <m/>
    <m/>
    <x v="3"/>
    <x v="3"/>
    <n v="1"/>
    <m/>
    <m/>
    <m/>
    <n v="1"/>
    <m/>
    <n v="1"/>
    <x v="1"/>
    <n v="0"/>
    <d v="1899-12-30T00:00:00"/>
    <d v="1899-12-30T00:00:00"/>
    <x v="3"/>
    <m/>
    <m/>
    <m/>
    <d v="2025-11-13T00:00:00"/>
    <d v="2027-12-31T00:00:00"/>
    <n v="781"/>
    <x v="13"/>
    <m/>
    <m/>
    <m/>
    <m/>
    <s v="with cut-off date"/>
    <d v="2026-12-31T00:00:00"/>
    <d v="1899-12-30T00:00:00"/>
    <n v="3"/>
    <n v="3"/>
    <m/>
    <d v="2026-09-30T00:00:00"/>
    <m/>
    <m/>
    <m/>
    <m/>
    <m/>
    <m/>
    <m/>
    <m/>
    <n v="416"/>
    <m/>
    <m/>
    <m/>
    <m/>
    <m/>
    <m/>
    <m/>
    <m/>
    <m/>
    <m/>
    <d v="2026-07-31T00:00:00"/>
    <m/>
    <n v="100000"/>
    <m/>
    <m/>
    <s v="Euro"/>
    <n v="39"/>
    <m/>
    <m/>
    <m/>
    <m/>
    <n v="23.35"/>
    <m/>
    <m/>
    <m/>
    <m/>
    <m/>
    <m/>
    <m/>
    <m/>
    <m/>
    <m/>
    <m/>
    <m/>
    <m/>
    <m/>
    <m/>
    <m/>
    <m/>
    <m/>
    <m/>
    <m/>
    <m/>
    <m/>
  </r>
  <r>
    <m/>
    <s v="V200055"/>
    <s v="2025-0028"/>
    <x v="181"/>
    <n v="1"/>
    <s v="Wagon"/>
    <n v="17"/>
    <s v="37 80 4960 936-5"/>
    <x v="61"/>
    <m/>
    <m/>
    <x v="3"/>
    <x v="3"/>
    <n v="1"/>
    <m/>
    <m/>
    <m/>
    <n v="1"/>
    <m/>
    <n v="1"/>
    <x v="1"/>
    <n v="0"/>
    <d v="1899-12-30T00:00:00"/>
    <d v="1899-12-30T00:00:00"/>
    <x v="3"/>
    <m/>
    <m/>
    <m/>
    <d v="2025-11-13T00:00:00"/>
    <d v="2027-12-31T00:00:00"/>
    <n v="781"/>
    <x v="13"/>
    <m/>
    <m/>
    <m/>
    <m/>
    <s v="with cut-off date"/>
    <d v="2026-12-31T00:00:00"/>
    <d v="1899-12-30T00:00:00"/>
    <n v="3"/>
    <n v="3"/>
    <m/>
    <d v="2026-09-30T00:00:00"/>
    <m/>
    <m/>
    <m/>
    <m/>
    <m/>
    <m/>
    <m/>
    <m/>
    <n v="416"/>
    <m/>
    <m/>
    <m/>
    <m/>
    <m/>
    <m/>
    <m/>
    <m/>
    <m/>
    <m/>
    <d v="2026-07-31T00:00:00"/>
    <m/>
    <n v="100000"/>
    <m/>
    <m/>
    <s v="Euro"/>
    <n v="39"/>
    <m/>
    <m/>
    <m/>
    <m/>
    <n v="23.35"/>
    <m/>
    <m/>
    <m/>
    <m/>
    <m/>
    <m/>
    <m/>
    <m/>
    <m/>
    <m/>
    <m/>
    <m/>
    <m/>
    <m/>
    <m/>
    <m/>
    <m/>
    <m/>
    <m/>
    <m/>
    <m/>
    <m/>
  </r>
  <r>
    <m/>
    <s v="V200055"/>
    <s v="2025-0028"/>
    <x v="181"/>
    <n v="1"/>
    <s v="Wagon"/>
    <n v="18"/>
    <s v="37 80 4960 944-9"/>
    <x v="61"/>
    <m/>
    <m/>
    <x v="3"/>
    <x v="3"/>
    <n v="1"/>
    <m/>
    <m/>
    <m/>
    <n v="1"/>
    <m/>
    <n v="1"/>
    <x v="1"/>
    <n v="0"/>
    <d v="1899-12-30T00:00:00"/>
    <d v="1899-12-30T00:00:00"/>
    <x v="3"/>
    <m/>
    <m/>
    <m/>
    <d v="2025-11-13T00:00:00"/>
    <d v="2027-12-31T00:00:00"/>
    <n v="781"/>
    <x v="13"/>
    <m/>
    <m/>
    <m/>
    <m/>
    <s v="with cut-off date"/>
    <d v="2026-12-31T00:00:00"/>
    <d v="1899-12-30T00:00:00"/>
    <n v="3"/>
    <n v="3"/>
    <m/>
    <d v="2026-09-30T00:00:00"/>
    <m/>
    <m/>
    <m/>
    <m/>
    <m/>
    <m/>
    <m/>
    <m/>
    <n v="416"/>
    <m/>
    <m/>
    <m/>
    <m/>
    <m/>
    <m/>
    <m/>
    <m/>
    <m/>
    <m/>
    <d v="2026-07-31T00:00:00"/>
    <m/>
    <n v="100000"/>
    <m/>
    <m/>
    <s v="Euro"/>
    <n v="39"/>
    <m/>
    <m/>
    <m/>
    <m/>
    <n v="23.35"/>
    <m/>
    <m/>
    <m/>
    <m/>
    <m/>
    <m/>
    <m/>
    <m/>
    <m/>
    <m/>
    <m/>
    <m/>
    <m/>
    <m/>
    <m/>
    <m/>
    <m/>
    <m/>
    <m/>
    <m/>
    <m/>
    <m/>
  </r>
  <r>
    <m/>
    <s v="V200055"/>
    <s v="2025-0028"/>
    <x v="181"/>
    <n v="1"/>
    <s v="Wagon"/>
    <n v="19"/>
    <s v="37 80 4980 422-2"/>
    <x v="61"/>
    <m/>
    <m/>
    <x v="3"/>
    <x v="3"/>
    <n v="1"/>
    <m/>
    <m/>
    <m/>
    <n v="1"/>
    <m/>
    <n v="1"/>
    <x v="1"/>
    <n v="0"/>
    <d v="1899-12-30T00:00:00"/>
    <d v="1899-12-30T00:00:00"/>
    <x v="3"/>
    <m/>
    <m/>
    <m/>
    <d v="2025-11-13T00:00:00"/>
    <d v="2027-12-31T00:00:00"/>
    <n v="781"/>
    <x v="13"/>
    <m/>
    <m/>
    <m/>
    <m/>
    <s v="with cut-off date"/>
    <d v="2026-12-31T00:00:00"/>
    <d v="1899-12-30T00:00:00"/>
    <n v="3"/>
    <n v="3"/>
    <m/>
    <d v="2026-09-30T00:00:00"/>
    <m/>
    <m/>
    <m/>
    <m/>
    <m/>
    <m/>
    <m/>
    <m/>
    <n v="416"/>
    <m/>
    <m/>
    <m/>
    <m/>
    <m/>
    <m/>
    <m/>
    <m/>
    <m/>
    <m/>
    <d v="2026-07-31T00:00:00"/>
    <m/>
    <n v="100000"/>
    <m/>
    <m/>
    <s v="Euro"/>
    <n v="39"/>
    <m/>
    <m/>
    <m/>
    <m/>
    <n v="23.35"/>
    <m/>
    <m/>
    <m/>
    <m/>
    <m/>
    <m/>
    <m/>
    <m/>
    <m/>
    <m/>
    <m/>
    <m/>
    <m/>
    <m/>
    <m/>
    <m/>
    <m/>
    <m/>
    <m/>
    <m/>
    <m/>
    <m/>
  </r>
  <r>
    <m/>
    <s v="V200055"/>
    <s v="2025-0028"/>
    <x v="181"/>
    <n v="1"/>
    <s v="Wagon"/>
    <n v="20"/>
    <s v="37 80 4980 736-5"/>
    <x v="61"/>
    <m/>
    <m/>
    <x v="3"/>
    <x v="3"/>
    <n v="1"/>
    <m/>
    <m/>
    <m/>
    <n v="1"/>
    <m/>
    <n v="1"/>
    <x v="1"/>
    <n v="0"/>
    <d v="1899-12-30T00:00:00"/>
    <d v="1899-12-30T00:00:00"/>
    <x v="3"/>
    <m/>
    <m/>
    <m/>
    <d v="2025-11-13T00:00:00"/>
    <d v="2027-12-31T00:00:00"/>
    <n v="781"/>
    <x v="13"/>
    <m/>
    <m/>
    <m/>
    <m/>
    <s v="with cut-off date"/>
    <d v="2026-12-31T00:00:00"/>
    <d v="1899-12-30T00:00:00"/>
    <n v="3"/>
    <n v="3"/>
    <m/>
    <d v="2026-09-30T00:00:00"/>
    <m/>
    <m/>
    <m/>
    <m/>
    <m/>
    <m/>
    <m/>
    <m/>
    <n v="416"/>
    <m/>
    <m/>
    <m/>
    <m/>
    <m/>
    <m/>
    <m/>
    <m/>
    <m/>
    <m/>
    <d v="2026-07-31T00:00:00"/>
    <m/>
    <n v="100000"/>
    <m/>
    <m/>
    <s v="Euro"/>
    <n v="39"/>
    <m/>
    <m/>
    <m/>
    <m/>
    <n v="23.35"/>
    <m/>
    <m/>
    <m/>
    <m/>
    <m/>
    <m/>
    <m/>
    <m/>
    <m/>
    <m/>
    <m/>
    <m/>
    <m/>
    <m/>
    <m/>
    <m/>
    <m/>
    <m/>
    <m/>
    <m/>
    <m/>
    <m/>
  </r>
  <r>
    <m/>
    <s v="V200055"/>
    <s v="2025-0028"/>
    <x v="181"/>
    <n v="1"/>
    <s v="Wagon"/>
    <n v="21"/>
    <s v="37 80 4980 742-3"/>
    <x v="61"/>
    <m/>
    <m/>
    <x v="3"/>
    <x v="3"/>
    <n v="1"/>
    <m/>
    <m/>
    <m/>
    <n v="1"/>
    <m/>
    <n v="1"/>
    <x v="1"/>
    <n v="0"/>
    <d v="1899-12-30T00:00:00"/>
    <d v="1899-12-30T00:00:00"/>
    <x v="3"/>
    <m/>
    <m/>
    <m/>
    <d v="2025-11-13T00:00:00"/>
    <d v="2027-12-31T00:00:00"/>
    <n v="781"/>
    <x v="13"/>
    <m/>
    <m/>
    <m/>
    <m/>
    <s v="with cut-off date"/>
    <d v="2026-12-31T00:00:00"/>
    <d v="1899-12-30T00:00:00"/>
    <n v="3"/>
    <n v="3"/>
    <m/>
    <d v="2026-09-30T00:00:00"/>
    <m/>
    <m/>
    <m/>
    <m/>
    <m/>
    <m/>
    <m/>
    <m/>
    <n v="416"/>
    <m/>
    <m/>
    <m/>
    <m/>
    <m/>
    <m/>
    <m/>
    <m/>
    <m/>
    <m/>
    <d v="2026-07-31T00:00:00"/>
    <m/>
    <n v="100000"/>
    <m/>
    <m/>
    <s v="Euro"/>
    <n v="39"/>
    <m/>
    <m/>
    <m/>
    <m/>
    <n v="23.35"/>
    <m/>
    <m/>
    <m/>
    <m/>
    <m/>
    <m/>
    <m/>
    <m/>
    <m/>
    <m/>
    <m/>
    <m/>
    <m/>
    <m/>
    <m/>
    <m/>
    <m/>
    <m/>
    <m/>
    <m/>
    <m/>
    <m/>
  </r>
  <r>
    <m/>
    <s v="V200055"/>
    <s v="2025-0028"/>
    <x v="181"/>
    <n v="1"/>
    <s v="Wagon"/>
    <n v="22"/>
    <s v="37 80 4980 763-9"/>
    <x v="61"/>
    <m/>
    <m/>
    <x v="3"/>
    <x v="3"/>
    <n v="1"/>
    <m/>
    <m/>
    <m/>
    <n v="1"/>
    <m/>
    <n v="1"/>
    <x v="1"/>
    <n v="0"/>
    <d v="1899-12-30T00:00:00"/>
    <d v="1899-12-30T00:00:00"/>
    <x v="3"/>
    <m/>
    <m/>
    <m/>
    <d v="2025-11-13T00:00:00"/>
    <d v="2027-12-31T00:00:00"/>
    <n v="781"/>
    <x v="13"/>
    <m/>
    <m/>
    <m/>
    <m/>
    <s v="with cut-off date"/>
    <d v="2026-12-31T00:00:00"/>
    <d v="1899-12-30T00:00:00"/>
    <n v="3"/>
    <n v="3"/>
    <m/>
    <d v="2026-09-30T00:00:00"/>
    <m/>
    <m/>
    <m/>
    <m/>
    <m/>
    <m/>
    <m/>
    <m/>
    <n v="416"/>
    <m/>
    <m/>
    <m/>
    <m/>
    <m/>
    <m/>
    <m/>
    <m/>
    <m/>
    <m/>
    <d v="2026-07-31T00:00:00"/>
    <m/>
    <n v="100000"/>
    <m/>
    <m/>
    <s v="Euro"/>
    <n v="39"/>
    <m/>
    <m/>
    <m/>
    <m/>
    <n v="23.35"/>
    <m/>
    <m/>
    <m/>
    <m/>
    <m/>
    <m/>
    <m/>
    <m/>
    <m/>
    <m/>
    <m/>
    <m/>
    <m/>
    <m/>
    <m/>
    <m/>
    <m/>
    <m/>
    <m/>
    <m/>
    <m/>
    <m/>
  </r>
  <r>
    <m/>
    <s v="V200055"/>
    <s v="2025-0028"/>
    <x v="181"/>
    <n v="1"/>
    <s v="Wagon"/>
    <n v="23"/>
    <s v="37 80 4980 767-0"/>
    <x v="61"/>
    <m/>
    <m/>
    <x v="3"/>
    <x v="3"/>
    <n v="1"/>
    <m/>
    <m/>
    <m/>
    <n v="1"/>
    <m/>
    <n v="1"/>
    <x v="1"/>
    <n v="0"/>
    <d v="1899-12-30T00:00:00"/>
    <d v="1899-12-30T00:00:00"/>
    <x v="3"/>
    <m/>
    <m/>
    <m/>
    <d v="2025-11-13T00:00:00"/>
    <d v="2027-12-31T00:00:00"/>
    <n v="781"/>
    <x v="13"/>
    <m/>
    <m/>
    <m/>
    <m/>
    <s v="with cut-off date"/>
    <d v="2026-12-31T00:00:00"/>
    <d v="1899-12-30T00:00:00"/>
    <n v="3"/>
    <n v="3"/>
    <m/>
    <d v="2026-09-30T00:00:00"/>
    <m/>
    <m/>
    <m/>
    <m/>
    <m/>
    <m/>
    <m/>
    <m/>
    <n v="416"/>
    <m/>
    <m/>
    <m/>
    <m/>
    <m/>
    <m/>
    <m/>
    <m/>
    <m/>
    <m/>
    <d v="2026-07-31T00:00:00"/>
    <m/>
    <n v="100000"/>
    <m/>
    <m/>
    <s v="Euro"/>
    <n v="39"/>
    <m/>
    <m/>
    <m/>
    <m/>
    <n v="23.35"/>
    <m/>
    <m/>
    <m/>
    <m/>
    <m/>
    <m/>
    <m/>
    <m/>
    <m/>
    <m/>
    <m/>
    <m/>
    <m/>
    <m/>
    <m/>
    <m/>
    <m/>
    <m/>
    <m/>
    <m/>
    <m/>
    <m/>
  </r>
  <r>
    <s v="LOA ok CMI 20.06.25"/>
    <s v="V200035"/>
    <s v="2023-0021"/>
    <x v="182"/>
    <n v="1"/>
    <s v="Header"/>
    <m/>
    <m/>
    <x v="62"/>
    <s v="POL"/>
    <s v="East EU"/>
    <x v="0"/>
    <x v="1"/>
    <n v="39"/>
    <m/>
    <m/>
    <n v="42"/>
    <n v="0"/>
    <n v="0"/>
    <n v="42"/>
    <x v="2"/>
    <m/>
    <m/>
    <m/>
    <x v="1"/>
    <m/>
    <d v="2024-04-01T00:00:00"/>
    <d v="2026-04-01T00:00:00"/>
    <m/>
    <m/>
    <n v="730"/>
    <x v="175"/>
    <m/>
    <m/>
    <m/>
    <m/>
    <s v="n.a."/>
    <m/>
    <m/>
    <n v="0"/>
    <n v="3"/>
    <m/>
    <m/>
    <m/>
    <n v="0"/>
    <n v="0"/>
    <n v="0"/>
    <m/>
    <m/>
    <m/>
    <m/>
    <n v="730"/>
    <s v="B"/>
    <n v="79"/>
    <n v="1.4"/>
    <s v="CHE"/>
    <s v="Bank Guarantee"/>
    <s v="Y"/>
    <s v="N"/>
    <m/>
    <m/>
    <m/>
    <m/>
    <s v="Not Started"/>
    <n v="80000"/>
    <s v="N"/>
    <m/>
    <s v="Euro"/>
    <n v="26.68"/>
    <n v="-0.53"/>
    <n v="0"/>
    <m/>
    <n v="0"/>
    <n v="26.15"/>
    <n v="0"/>
    <n v="0"/>
    <n v="0"/>
    <n v="0.06"/>
    <n v="5.95"/>
    <n v="-0.53"/>
    <n v="5.42"/>
    <n v="0"/>
    <n v="0"/>
    <n v="0"/>
    <n v="20.73"/>
    <s v="0.00"/>
    <n v="20.73"/>
    <n v="0.9999999999999998"/>
    <n v="0"/>
    <n v="20.73"/>
    <n v="20.73"/>
    <n v="3120000"/>
    <n v="0"/>
    <s v="N"/>
    <n v="0"/>
    <n v="371225.4"/>
  </r>
  <r>
    <m/>
    <s v="V200035"/>
    <s v="2023-0021"/>
    <x v="182"/>
    <n v="1"/>
    <s v="Batch"/>
    <m/>
    <m/>
    <x v="62"/>
    <s v="POL"/>
    <s v="East EU"/>
    <x v="0"/>
    <x v="1"/>
    <n v="42"/>
    <m/>
    <m/>
    <n v="42"/>
    <n v="0"/>
    <n v="0"/>
    <n v="42"/>
    <x v="2"/>
    <m/>
    <m/>
    <m/>
    <x v="1"/>
    <m/>
    <m/>
    <m/>
    <d v="2024-04-01T00:00:00"/>
    <d v="2027-04-01T00:00:00"/>
    <m/>
    <x v="175"/>
    <m/>
    <m/>
    <m/>
    <m/>
    <s v="n.a."/>
    <m/>
    <m/>
    <n v="0"/>
    <n v="3"/>
    <m/>
    <m/>
    <n v="0"/>
    <m/>
    <m/>
    <m/>
    <m/>
    <m/>
    <m/>
    <m/>
    <m/>
    <s v="B"/>
    <m/>
    <n v="1.4"/>
    <s v="CHE"/>
    <s v="Bank Guarantee"/>
    <s v="Y"/>
    <s v="N"/>
    <n v="0"/>
    <n v="0"/>
    <m/>
    <m/>
    <m/>
    <n v="80000"/>
    <s v="N"/>
    <m/>
    <s v="Euro"/>
    <n v="26.68"/>
    <n v="-0.53"/>
    <n v="0"/>
    <m/>
    <n v="0"/>
    <n v="26.15"/>
    <n v="0"/>
    <n v="0"/>
    <n v="0"/>
    <m/>
    <n v="5.95"/>
    <n v="-0.53"/>
    <n v="5.42"/>
    <n v="0"/>
    <n v="0"/>
    <n v="0"/>
    <n v="20.73"/>
    <s v="0.00"/>
    <n v="20.73"/>
    <n v="0.9999999999999998"/>
    <n v="0"/>
    <n v="20.73"/>
    <n v="20.73"/>
    <n v="3360000"/>
    <n v="0"/>
    <s v="N"/>
    <n v="0"/>
    <n v="399781.2"/>
  </r>
  <r>
    <m/>
    <s v="V200035"/>
    <s v="2023-0021"/>
    <x v="182"/>
    <n v="1"/>
    <s v="Wagon"/>
    <n v="1"/>
    <s v="33 80 4505 170-7"/>
    <x v="62"/>
    <m/>
    <m/>
    <x v="0"/>
    <x v="1"/>
    <n v="1"/>
    <m/>
    <m/>
    <n v="1"/>
    <m/>
    <n v="0"/>
    <n v="1"/>
    <x v="1"/>
    <n v="0"/>
    <d v="1899-12-30T00:00:00"/>
    <d v="1899-12-30T00:00:00"/>
    <x v="1"/>
    <m/>
    <m/>
    <m/>
    <d v="2024-04-01T00:00:00"/>
    <d v="2027-04-01T00:00:00"/>
    <n v="730"/>
    <x v="175"/>
    <m/>
    <m/>
    <m/>
    <m/>
    <s v="n.a."/>
    <m/>
    <m/>
    <n v="0"/>
    <n v="3"/>
    <m/>
    <d v="2027-01-01T00:00:00"/>
    <m/>
    <m/>
    <m/>
    <m/>
    <m/>
    <m/>
    <m/>
    <m/>
    <m/>
    <m/>
    <m/>
    <m/>
    <m/>
    <m/>
    <m/>
    <m/>
    <m/>
    <m/>
    <m/>
    <d v="2026-11-01T00:00:00"/>
    <m/>
    <n v="80000"/>
    <m/>
    <m/>
    <s v="Euro"/>
    <n v="26.68"/>
    <m/>
    <m/>
    <m/>
    <m/>
    <n v="19"/>
    <m/>
    <m/>
    <m/>
    <m/>
    <m/>
    <m/>
    <m/>
    <m/>
    <m/>
    <m/>
    <m/>
    <m/>
    <m/>
    <m/>
    <m/>
    <m/>
    <m/>
    <m/>
    <m/>
    <m/>
    <m/>
    <m/>
  </r>
  <r>
    <m/>
    <s v="V200035"/>
    <s v="2023-0021"/>
    <x v="182"/>
    <n v="1"/>
    <s v="Wagon"/>
    <n v="2"/>
    <s v="33 80 4505 171-5"/>
    <x v="62"/>
    <m/>
    <m/>
    <x v="0"/>
    <x v="1"/>
    <n v="1"/>
    <m/>
    <m/>
    <n v="1"/>
    <m/>
    <n v="0"/>
    <n v="1"/>
    <x v="1"/>
    <n v="0"/>
    <d v="1899-12-30T00:00:00"/>
    <d v="1899-12-30T00:00:00"/>
    <x v="1"/>
    <m/>
    <m/>
    <m/>
    <d v="2024-04-01T00:00:00"/>
    <d v="2027-04-01T00:00:00"/>
    <n v="730"/>
    <x v="175"/>
    <m/>
    <m/>
    <m/>
    <m/>
    <s v="n.a."/>
    <m/>
    <m/>
    <n v="0"/>
    <n v="3"/>
    <m/>
    <d v="2027-01-01T00:00:00"/>
    <m/>
    <m/>
    <m/>
    <m/>
    <m/>
    <m/>
    <m/>
    <m/>
    <m/>
    <m/>
    <m/>
    <m/>
    <m/>
    <m/>
    <m/>
    <m/>
    <m/>
    <m/>
    <m/>
    <d v="2026-11-01T00:00:00"/>
    <m/>
    <n v="80000"/>
    <m/>
    <m/>
    <s v="Euro"/>
    <n v="26.68"/>
    <m/>
    <m/>
    <m/>
    <m/>
    <n v="19"/>
    <m/>
    <m/>
    <m/>
    <m/>
    <m/>
    <m/>
    <m/>
    <m/>
    <m/>
    <m/>
    <m/>
    <m/>
    <m/>
    <m/>
    <m/>
    <m/>
    <m/>
    <m/>
    <m/>
    <m/>
    <m/>
    <m/>
  </r>
  <r>
    <m/>
    <s v="V200035"/>
    <s v="2023-0021"/>
    <x v="182"/>
    <n v="1"/>
    <s v="Wagon"/>
    <n v="3"/>
    <s v="33 80 4505 172-3"/>
    <x v="62"/>
    <m/>
    <m/>
    <x v="0"/>
    <x v="1"/>
    <n v="1"/>
    <m/>
    <m/>
    <n v="1"/>
    <m/>
    <n v="0"/>
    <n v="1"/>
    <x v="1"/>
    <n v="0"/>
    <d v="1899-12-30T00:00:00"/>
    <d v="1899-12-30T00:00:00"/>
    <x v="1"/>
    <m/>
    <m/>
    <m/>
    <d v="2024-04-01T00:00:00"/>
    <d v="2027-04-01T00:00:00"/>
    <n v="730"/>
    <x v="175"/>
    <m/>
    <m/>
    <m/>
    <m/>
    <s v="n.a."/>
    <m/>
    <m/>
    <n v="0"/>
    <n v="3"/>
    <m/>
    <d v="2027-01-01T00:00:00"/>
    <m/>
    <m/>
    <m/>
    <m/>
    <m/>
    <m/>
    <m/>
    <m/>
    <m/>
    <m/>
    <m/>
    <m/>
    <m/>
    <m/>
    <m/>
    <m/>
    <m/>
    <m/>
    <m/>
    <d v="2026-11-01T00:00:00"/>
    <m/>
    <n v="80000"/>
    <m/>
    <m/>
    <s v="Euro"/>
    <n v="26.68"/>
    <m/>
    <m/>
    <m/>
    <m/>
    <n v="19"/>
    <m/>
    <m/>
    <m/>
    <m/>
    <m/>
    <m/>
    <m/>
    <m/>
    <m/>
    <m/>
    <m/>
    <m/>
    <m/>
    <m/>
    <m/>
    <m/>
    <m/>
    <m/>
    <m/>
    <m/>
    <m/>
    <m/>
  </r>
  <r>
    <m/>
    <s v="V200035"/>
    <s v="2023-0021"/>
    <x v="182"/>
    <n v="1"/>
    <s v="Wagon"/>
    <n v="4"/>
    <s v="33 80 4505 173-1"/>
    <x v="62"/>
    <m/>
    <m/>
    <x v="0"/>
    <x v="1"/>
    <n v="1"/>
    <m/>
    <m/>
    <n v="1"/>
    <m/>
    <n v="0"/>
    <n v="1"/>
    <x v="1"/>
    <n v="0"/>
    <d v="1899-12-30T00:00:00"/>
    <d v="1899-12-30T00:00:00"/>
    <x v="1"/>
    <m/>
    <m/>
    <m/>
    <d v="2024-04-01T00:00:00"/>
    <d v="2027-04-01T00:00:00"/>
    <n v="730"/>
    <x v="175"/>
    <m/>
    <m/>
    <m/>
    <m/>
    <s v="n.a."/>
    <m/>
    <m/>
    <n v="0"/>
    <n v="3"/>
    <m/>
    <d v="2027-01-01T00:00:00"/>
    <m/>
    <m/>
    <m/>
    <m/>
    <m/>
    <m/>
    <m/>
    <m/>
    <m/>
    <m/>
    <m/>
    <m/>
    <m/>
    <m/>
    <m/>
    <m/>
    <m/>
    <m/>
    <m/>
    <d v="2026-11-01T00:00:00"/>
    <m/>
    <n v="80000"/>
    <m/>
    <m/>
    <s v="Euro"/>
    <n v="26.68"/>
    <m/>
    <m/>
    <m/>
    <m/>
    <n v="19"/>
    <m/>
    <m/>
    <m/>
    <m/>
    <m/>
    <m/>
    <m/>
    <m/>
    <m/>
    <m/>
    <m/>
    <m/>
    <m/>
    <m/>
    <m/>
    <m/>
    <m/>
    <m/>
    <m/>
    <m/>
    <m/>
    <m/>
  </r>
  <r>
    <m/>
    <s v="V200035"/>
    <s v="2023-0021"/>
    <x v="182"/>
    <n v="1"/>
    <s v="Wagon"/>
    <n v="5"/>
    <s v="33 80 4505 174-9"/>
    <x v="62"/>
    <m/>
    <m/>
    <x v="0"/>
    <x v="1"/>
    <n v="1"/>
    <m/>
    <m/>
    <n v="1"/>
    <m/>
    <n v="0"/>
    <n v="1"/>
    <x v="1"/>
    <n v="0"/>
    <d v="1899-12-30T00:00:00"/>
    <d v="1899-12-30T00:00:00"/>
    <x v="1"/>
    <m/>
    <m/>
    <m/>
    <d v="2024-04-01T00:00:00"/>
    <d v="2027-04-01T00:00:00"/>
    <n v="730"/>
    <x v="175"/>
    <m/>
    <m/>
    <m/>
    <m/>
    <s v="n.a."/>
    <m/>
    <m/>
    <n v="0"/>
    <n v="3"/>
    <m/>
    <d v="2027-01-01T00:00:00"/>
    <m/>
    <m/>
    <m/>
    <m/>
    <m/>
    <m/>
    <m/>
    <m/>
    <m/>
    <m/>
    <m/>
    <m/>
    <m/>
    <m/>
    <m/>
    <m/>
    <m/>
    <m/>
    <m/>
    <d v="2026-11-01T00:00:00"/>
    <m/>
    <n v="80000"/>
    <m/>
    <m/>
    <s v="Euro"/>
    <n v="26.68"/>
    <m/>
    <m/>
    <m/>
    <m/>
    <n v="19"/>
    <m/>
    <m/>
    <m/>
    <m/>
    <m/>
    <m/>
    <m/>
    <m/>
    <m/>
    <m/>
    <m/>
    <m/>
    <m/>
    <m/>
    <m/>
    <m/>
    <m/>
    <m/>
    <m/>
    <m/>
    <m/>
    <m/>
  </r>
  <r>
    <m/>
    <s v="V200035"/>
    <s v="2023-0021"/>
    <x v="182"/>
    <n v="1"/>
    <s v="Wagon"/>
    <n v="6"/>
    <s v="33 80 4505 175-6"/>
    <x v="62"/>
    <m/>
    <m/>
    <x v="0"/>
    <x v="1"/>
    <n v="1"/>
    <m/>
    <m/>
    <n v="1"/>
    <m/>
    <n v="0"/>
    <n v="1"/>
    <x v="1"/>
    <n v="0"/>
    <d v="1899-12-30T00:00:00"/>
    <d v="1899-12-30T00:00:00"/>
    <x v="1"/>
    <m/>
    <m/>
    <m/>
    <d v="2024-04-01T00:00:00"/>
    <d v="2027-04-01T00:00:00"/>
    <n v="730"/>
    <x v="175"/>
    <m/>
    <m/>
    <m/>
    <m/>
    <s v="n.a."/>
    <m/>
    <m/>
    <n v="0"/>
    <n v="3"/>
    <m/>
    <d v="2027-01-01T00:00:00"/>
    <m/>
    <m/>
    <m/>
    <m/>
    <m/>
    <m/>
    <m/>
    <m/>
    <m/>
    <m/>
    <m/>
    <m/>
    <m/>
    <m/>
    <m/>
    <m/>
    <m/>
    <m/>
    <m/>
    <d v="2026-11-01T00:00:00"/>
    <m/>
    <n v="80000"/>
    <m/>
    <m/>
    <s v="Euro"/>
    <n v="26.68"/>
    <m/>
    <m/>
    <m/>
    <m/>
    <n v="19"/>
    <n v="0.25"/>
    <m/>
    <m/>
    <m/>
    <m/>
    <m/>
    <m/>
    <m/>
    <m/>
    <m/>
    <m/>
    <m/>
    <m/>
    <m/>
    <m/>
    <m/>
    <m/>
    <m/>
    <m/>
    <m/>
    <m/>
    <m/>
  </r>
  <r>
    <m/>
    <s v="V200035"/>
    <s v="2023-0021"/>
    <x v="182"/>
    <n v="1"/>
    <s v="Wagon"/>
    <n v="7"/>
    <s v="33 80 4505 176-4"/>
    <x v="62"/>
    <m/>
    <m/>
    <x v="0"/>
    <x v="1"/>
    <n v="1"/>
    <m/>
    <m/>
    <n v="1"/>
    <m/>
    <n v="0"/>
    <n v="1"/>
    <x v="1"/>
    <n v="0"/>
    <d v="1899-12-30T00:00:00"/>
    <d v="1899-12-30T00:00:00"/>
    <x v="1"/>
    <m/>
    <m/>
    <m/>
    <d v="2024-04-01T00:00:00"/>
    <d v="2027-04-01T00:00:00"/>
    <n v="730"/>
    <x v="175"/>
    <m/>
    <m/>
    <m/>
    <m/>
    <s v="n.a."/>
    <m/>
    <m/>
    <n v="0"/>
    <n v="3"/>
    <m/>
    <d v="2027-01-01T00:00:00"/>
    <m/>
    <m/>
    <m/>
    <m/>
    <m/>
    <m/>
    <m/>
    <m/>
    <m/>
    <m/>
    <m/>
    <m/>
    <m/>
    <m/>
    <m/>
    <m/>
    <m/>
    <m/>
    <m/>
    <d v="2026-11-01T00:00:00"/>
    <m/>
    <n v="80000"/>
    <m/>
    <m/>
    <s v="Euro"/>
    <n v="26.68"/>
    <m/>
    <m/>
    <m/>
    <m/>
    <n v="19"/>
    <m/>
    <m/>
    <m/>
    <m/>
    <m/>
    <m/>
    <m/>
    <m/>
    <m/>
    <m/>
    <m/>
    <m/>
    <m/>
    <m/>
    <m/>
    <m/>
    <m/>
    <m/>
    <m/>
    <m/>
    <m/>
    <m/>
  </r>
  <r>
    <m/>
    <s v="V200035"/>
    <s v="2023-0021"/>
    <x v="182"/>
    <n v="1"/>
    <s v="Wagon"/>
    <n v="8"/>
    <s v="33 80 4505 177-2"/>
    <x v="62"/>
    <m/>
    <m/>
    <x v="0"/>
    <x v="1"/>
    <n v="1"/>
    <m/>
    <m/>
    <n v="1"/>
    <m/>
    <n v="0"/>
    <n v="1"/>
    <x v="1"/>
    <n v="0"/>
    <d v="1899-12-30T00:00:00"/>
    <d v="1899-12-30T00:00:00"/>
    <x v="1"/>
    <m/>
    <m/>
    <m/>
    <d v="2024-04-01T00:00:00"/>
    <d v="2027-04-01T00:00:00"/>
    <n v="730"/>
    <x v="175"/>
    <m/>
    <m/>
    <m/>
    <m/>
    <s v="n.a."/>
    <m/>
    <m/>
    <n v="0"/>
    <n v="3"/>
    <m/>
    <d v="2027-01-01T00:00:00"/>
    <m/>
    <m/>
    <m/>
    <m/>
    <m/>
    <m/>
    <m/>
    <m/>
    <m/>
    <m/>
    <m/>
    <m/>
    <m/>
    <m/>
    <m/>
    <m/>
    <m/>
    <m/>
    <m/>
    <d v="2026-11-01T00:00:00"/>
    <m/>
    <n v="80000"/>
    <m/>
    <m/>
    <s v="Euro"/>
    <n v="26.68"/>
    <m/>
    <m/>
    <m/>
    <m/>
    <n v="19"/>
    <m/>
    <m/>
    <m/>
    <m/>
    <m/>
    <m/>
    <m/>
    <m/>
    <m/>
    <m/>
    <m/>
    <m/>
    <m/>
    <m/>
    <m/>
    <m/>
    <m/>
    <m/>
    <m/>
    <m/>
    <m/>
    <m/>
  </r>
  <r>
    <m/>
    <s v="V200035"/>
    <s v="2023-0021"/>
    <x v="182"/>
    <n v="1"/>
    <s v="Wagon"/>
    <n v="9"/>
    <s v="33 80 4505 178-0"/>
    <x v="62"/>
    <m/>
    <m/>
    <x v="0"/>
    <x v="1"/>
    <n v="1"/>
    <m/>
    <m/>
    <n v="1"/>
    <m/>
    <n v="0"/>
    <n v="1"/>
    <x v="1"/>
    <n v="0"/>
    <d v="1899-12-30T00:00:00"/>
    <d v="1899-12-30T00:00:00"/>
    <x v="1"/>
    <m/>
    <m/>
    <m/>
    <d v="2024-04-01T00:00:00"/>
    <d v="2027-04-01T00:00:00"/>
    <n v="730"/>
    <x v="175"/>
    <m/>
    <m/>
    <m/>
    <m/>
    <s v="n.a."/>
    <m/>
    <m/>
    <n v="0"/>
    <n v="3"/>
    <m/>
    <d v="2027-01-01T00:00:00"/>
    <m/>
    <m/>
    <m/>
    <m/>
    <m/>
    <m/>
    <m/>
    <m/>
    <m/>
    <m/>
    <m/>
    <m/>
    <m/>
    <m/>
    <m/>
    <m/>
    <m/>
    <m/>
    <m/>
    <d v="2026-11-01T00:00:00"/>
    <m/>
    <n v="80000"/>
    <m/>
    <m/>
    <s v="Euro"/>
    <n v="26.68"/>
    <m/>
    <m/>
    <m/>
    <m/>
    <n v="19"/>
    <m/>
    <m/>
    <m/>
    <m/>
    <m/>
    <m/>
    <m/>
    <m/>
    <m/>
    <m/>
    <m/>
    <m/>
    <m/>
    <m/>
    <m/>
    <m/>
    <m/>
    <m/>
    <m/>
    <m/>
    <m/>
    <m/>
  </r>
  <r>
    <m/>
    <s v="V200035"/>
    <s v="2023-0021"/>
    <x v="182"/>
    <n v="1"/>
    <s v="Wagon"/>
    <n v="10"/>
    <s v="33 80 4505 179-8"/>
    <x v="62"/>
    <m/>
    <m/>
    <x v="0"/>
    <x v="1"/>
    <n v="1"/>
    <m/>
    <m/>
    <n v="1"/>
    <m/>
    <n v="0"/>
    <n v="1"/>
    <x v="1"/>
    <n v="0"/>
    <d v="1899-12-30T00:00:00"/>
    <d v="1899-12-30T00:00:00"/>
    <x v="1"/>
    <m/>
    <m/>
    <m/>
    <d v="2024-04-01T00:00:00"/>
    <d v="2027-04-01T00:00:00"/>
    <n v="730"/>
    <x v="175"/>
    <m/>
    <m/>
    <m/>
    <m/>
    <s v="n.a."/>
    <m/>
    <m/>
    <n v="0"/>
    <n v="3"/>
    <m/>
    <d v="2027-01-01T00:00:00"/>
    <m/>
    <m/>
    <m/>
    <m/>
    <m/>
    <m/>
    <m/>
    <m/>
    <m/>
    <m/>
    <m/>
    <m/>
    <m/>
    <m/>
    <m/>
    <m/>
    <m/>
    <m/>
    <m/>
    <d v="2026-11-01T00:00:00"/>
    <m/>
    <n v="80000"/>
    <m/>
    <m/>
    <s v="Euro"/>
    <n v="26.68"/>
    <m/>
    <m/>
    <m/>
    <m/>
    <n v="19"/>
    <m/>
    <m/>
    <m/>
    <m/>
    <m/>
    <m/>
    <m/>
    <m/>
    <m/>
    <m/>
    <m/>
    <m/>
    <m/>
    <m/>
    <m/>
    <m/>
    <m/>
    <m/>
    <m/>
    <m/>
    <m/>
    <m/>
  </r>
  <r>
    <m/>
    <s v="V200035"/>
    <s v="2023-0021"/>
    <x v="182"/>
    <n v="1"/>
    <s v="Wagon"/>
    <n v="11"/>
    <s v="33 80 4505 180-6"/>
    <x v="62"/>
    <m/>
    <m/>
    <x v="0"/>
    <x v="1"/>
    <n v="1"/>
    <m/>
    <m/>
    <n v="1"/>
    <m/>
    <n v="0"/>
    <n v="1"/>
    <x v="1"/>
    <n v="0"/>
    <d v="1899-12-30T00:00:00"/>
    <d v="1899-12-30T00:00:00"/>
    <x v="1"/>
    <m/>
    <m/>
    <m/>
    <d v="2024-04-01T00:00:00"/>
    <d v="2027-04-01T00:00:00"/>
    <n v="730"/>
    <x v="175"/>
    <m/>
    <m/>
    <m/>
    <m/>
    <s v="n.a."/>
    <m/>
    <m/>
    <n v="0"/>
    <n v="3"/>
    <m/>
    <d v="2027-01-01T00:00:00"/>
    <m/>
    <m/>
    <m/>
    <m/>
    <m/>
    <m/>
    <m/>
    <m/>
    <m/>
    <m/>
    <m/>
    <m/>
    <m/>
    <m/>
    <m/>
    <m/>
    <m/>
    <m/>
    <m/>
    <d v="2026-11-01T00:00:00"/>
    <m/>
    <n v="80000"/>
    <m/>
    <m/>
    <s v="Euro"/>
    <n v="26.68"/>
    <m/>
    <m/>
    <m/>
    <m/>
    <n v="19"/>
    <m/>
    <m/>
    <m/>
    <m/>
    <m/>
    <m/>
    <m/>
    <m/>
    <m/>
    <m/>
    <m/>
    <m/>
    <m/>
    <m/>
    <m/>
    <m/>
    <m/>
    <m/>
    <m/>
    <m/>
    <m/>
    <m/>
  </r>
  <r>
    <m/>
    <s v="V200035"/>
    <s v="2023-0021"/>
    <x v="182"/>
    <n v="1"/>
    <s v="Wagon"/>
    <n v="12"/>
    <s v="33 80 4505 181-4"/>
    <x v="62"/>
    <m/>
    <m/>
    <x v="0"/>
    <x v="1"/>
    <n v="1"/>
    <m/>
    <m/>
    <n v="1"/>
    <m/>
    <n v="0"/>
    <n v="1"/>
    <x v="1"/>
    <n v="0"/>
    <d v="1899-12-30T00:00:00"/>
    <d v="1899-12-30T00:00:00"/>
    <x v="1"/>
    <m/>
    <m/>
    <m/>
    <d v="2024-04-01T00:00:00"/>
    <d v="2027-04-01T00:00:00"/>
    <n v="730"/>
    <x v="175"/>
    <m/>
    <m/>
    <m/>
    <m/>
    <s v="n.a."/>
    <m/>
    <m/>
    <n v="0"/>
    <n v="3"/>
    <m/>
    <d v="2027-01-01T00:00:00"/>
    <m/>
    <m/>
    <m/>
    <m/>
    <m/>
    <m/>
    <m/>
    <m/>
    <m/>
    <m/>
    <m/>
    <m/>
    <m/>
    <m/>
    <m/>
    <m/>
    <m/>
    <m/>
    <m/>
    <d v="2026-11-01T00:00:00"/>
    <m/>
    <n v="80000"/>
    <m/>
    <m/>
    <s v="Euro"/>
    <n v="26.68"/>
    <m/>
    <m/>
    <m/>
    <m/>
    <n v="19"/>
    <m/>
    <m/>
    <m/>
    <m/>
    <m/>
    <m/>
    <m/>
    <m/>
    <m/>
    <m/>
    <m/>
    <m/>
    <m/>
    <m/>
    <m/>
    <m/>
    <m/>
    <m/>
    <m/>
    <m/>
    <m/>
    <m/>
  </r>
  <r>
    <m/>
    <s v="V200035"/>
    <s v="2023-0021"/>
    <x v="182"/>
    <n v="1"/>
    <s v="Wagon"/>
    <n v="13"/>
    <s v="33 80 4505 182-2"/>
    <x v="62"/>
    <m/>
    <m/>
    <x v="0"/>
    <x v="1"/>
    <n v="1"/>
    <m/>
    <m/>
    <n v="1"/>
    <m/>
    <n v="0"/>
    <n v="1"/>
    <x v="1"/>
    <n v="0"/>
    <d v="1899-12-30T00:00:00"/>
    <d v="1899-12-30T00:00:00"/>
    <x v="1"/>
    <m/>
    <m/>
    <m/>
    <d v="2024-04-01T00:00:00"/>
    <d v="2027-04-01T00:00:00"/>
    <n v="730"/>
    <x v="175"/>
    <m/>
    <m/>
    <m/>
    <m/>
    <s v="n.a."/>
    <m/>
    <m/>
    <n v="0"/>
    <n v="3"/>
    <m/>
    <d v="2027-01-01T00:00:00"/>
    <m/>
    <m/>
    <m/>
    <m/>
    <m/>
    <m/>
    <m/>
    <m/>
    <m/>
    <m/>
    <m/>
    <m/>
    <m/>
    <m/>
    <m/>
    <m/>
    <m/>
    <m/>
    <m/>
    <d v="2026-11-01T00:00:00"/>
    <m/>
    <n v="80000"/>
    <m/>
    <m/>
    <s v="Euro"/>
    <n v="26.68"/>
    <m/>
    <m/>
    <m/>
    <m/>
    <n v="19"/>
    <m/>
    <m/>
    <m/>
    <m/>
    <m/>
    <m/>
    <m/>
    <m/>
    <m/>
    <m/>
    <m/>
    <m/>
    <m/>
    <m/>
    <m/>
    <m/>
    <m/>
    <m/>
    <m/>
    <m/>
    <m/>
    <m/>
  </r>
  <r>
    <m/>
    <s v="V200035"/>
    <s v="2023-0021"/>
    <x v="182"/>
    <n v="1"/>
    <s v="Wagon"/>
    <n v="14"/>
    <s v="33 80 4505 183-0"/>
    <x v="62"/>
    <m/>
    <m/>
    <x v="0"/>
    <x v="1"/>
    <n v="1"/>
    <m/>
    <m/>
    <n v="1"/>
    <m/>
    <n v="0"/>
    <n v="1"/>
    <x v="1"/>
    <n v="0"/>
    <d v="1899-12-30T00:00:00"/>
    <d v="1899-12-30T00:00:00"/>
    <x v="1"/>
    <m/>
    <m/>
    <m/>
    <d v="2024-04-01T00:00:00"/>
    <d v="2027-04-01T00:00:00"/>
    <n v="730"/>
    <x v="175"/>
    <m/>
    <m/>
    <m/>
    <m/>
    <s v="n.a."/>
    <m/>
    <m/>
    <n v="0"/>
    <n v="3"/>
    <m/>
    <d v="2027-01-01T00:00:00"/>
    <m/>
    <m/>
    <m/>
    <m/>
    <m/>
    <m/>
    <m/>
    <m/>
    <m/>
    <m/>
    <m/>
    <m/>
    <m/>
    <m/>
    <m/>
    <m/>
    <m/>
    <m/>
    <m/>
    <d v="2026-11-01T00:00:00"/>
    <m/>
    <n v="80000"/>
    <m/>
    <m/>
    <s v="Euro"/>
    <n v="26.68"/>
    <m/>
    <m/>
    <m/>
    <m/>
    <n v="19"/>
    <m/>
    <m/>
    <m/>
    <m/>
    <m/>
    <m/>
    <m/>
    <m/>
    <m/>
    <m/>
    <m/>
    <m/>
    <m/>
    <m/>
    <m/>
    <m/>
    <m/>
    <m/>
    <m/>
    <m/>
    <m/>
    <m/>
  </r>
  <r>
    <m/>
    <s v="V200035"/>
    <s v="2023-0021"/>
    <x v="182"/>
    <n v="1"/>
    <s v="Wagon"/>
    <n v="15"/>
    <s v="33 80 4505 184-8"/>
    <x v="62"/>
    <m/>
    <m/>
    <x v="0"/>
    <x v="1"/>
    <n v="1"/>
    <m/>
    <m/>
    <n v="1"/>
    <m/>
    <n v="0"/>
    <n v="1"/>
    <x v="1"/>
    <n v="0"/>
    <d v="1899-12-30T00:00:00"/>
    <d v="1899-12-30T00:00:00"/>
    <x v="1"/>
    <m/>
    <m/>
    <m/>
    <d v="2024-04-01T00:00:00"/>
    <d v="2027-04-01T00:00:00"/>
    <n v="730"/>
    <x v="175"/>
    <m/>
    <m/>
    <m/>
    <m/>
    <s v="n.a."/>
    <m/>
    <m/>
    <n v="0"/>
    <n v="3"/>
    <m/>
    <d v="2027-01-01T00:00:00"/>
    <m/>
    <m/>
    <m/>
    <m/>
    <m/>
    <m/>
    <m/>
    <m/>
    <m/>
    <m/>
    <m/>
    <m/>
    <m/>
    <m/>
    <m/>
    <m/>
    <m/>
    <m/>
    <m/>
    <d v="2026-11-01T00:00:00"/>
    <m/>
    <n v="80000"/>
    <m/>
    <m/>
    <s v="Euro"/>
    <n v="26.68"/>
    <m/>
    <m/>
    <m/>
    <m/>
    <n v="19"/>
    <m/>
    <m/>
    <m/>
    <m/>
    <m/>
    <m/>
    <m/>
    <m/>
    <m/>
    <m/>
    <m/>
    <m/>
    <m/>
    <m/>
    <m/>
    <m/>
    <m/>
    <m/>
    <m/>
    <m/>
    <m/>
    <m/>
  </r>
  <r>
    <m/>
    <s v="V200035"/>
    <s v="2023-0021"/>
    <x v="182"/>
    <n v="1"/>
    <s v="Wagon"/>
    <n v="16"/>
    <s v="33 80 4505 185-5"/>
    <x v="62"/>
    <m/>
    <m/>
    <x v="0"/>
    <x v="1"/>
    <n v="1"/>
    <m/>
    <m/>
    <n v="1"/>
    <m/>
    <n v="0"/>
    <n v="1"/>
    <x v="1"/>
    <n v="0"/>
    <d v="1899-12-30T00:00:00"/>
    <d v="1899-12-30T00:00:00"/>
    <x v="1"/>
    <m/>
    <m/>
    <m/>
    <d v="2024-04-01T00:00:00"/>
    <d v="2027-04-01T00:00:00"/>
    <n v="730"/>
    <x v="175"/>
    <m/>
    <m/>
    <m/>
    <m/>
    <s v="n.a."/>
    <m/>
    <m/>
    <n v="0"/>
    <n v="3"/>
    <m/>
    <d v="2027-01-01T00:00:00"/>
    <m/>
    <m/>
    <m/>
    <m/>
    <m/>
    <m/>
    <m/>
    <m/>
    <m/>
    <m/>
    <m/>
    <m/>
    <m/>
    <m/>
    <m/>
    <m/>
    <m/>
    <m/>
    <m/>
    <d v="2026-11-01T00:00:00"/>
    <m/>
    <n v="80000"/>
    <m/>
    <m/>
    <s v="Euro"/>
    <n v="26.68"/>
    <m/>
    <m/>
    <m/>
    <m/>
    <n v="19"/>
    <m/>
    <m/>
    <m/>
    <m/>
    <m/>
    <m/>
    <m/>
    <m/>
    <m/>
    <m/>
    <m/>
    <m/>
    <m/>
    <m/>
    <m/>
    <m/>
    <m/>
    <m/>
    <m/>
    <m/>
    <m/>
    <m/>
  </r>
  <r>
    <m/>
    <s v="V200035"/>
    <s v="2023-0021"/>
    <x v="182"/>
    <n v="1"/>
    <s v="Wagon"/>
    <n v="17"/>
    <s v="33 80 4505 186-3"/>
    <x v="62"/>
    <m/>
    <m/>
    <x v="0"/>
    <x v="1"/>
    <n v="1"/>
    <m/>
    <m/>
    <n v="1"/>
    <m/>
    <n v="0"/>
    <n v="1"/>
    <x v="1"/>
    <n v="0"/>
    <d v="1899-12-30T00:00:00"/>
    <d v="1899-12-30T00:00:00"/>
    <x v="1"/>
    <m/>
    <m/>
    <m/>
    <d v="2024-04-01T00:00:00"/>
    <d v="2027-04-01T00:00:00"/>
    <n v="730"/>
    <x v="175"/>
    <m/>
    <m/>
    <m/>
    <m/>
    <s v="n.a."/>
    <m/>
    <m/>
    <n v="0"/>
    <n v="3"/>
    <m/>
    <d v="2027-01-01T00:00:00"/>
    <m/>
    <m/>
    <m/>
    <m/>
    <m/>
    <m/>
    <m/>
    <m/>
    <m/>
    <m/>
    <m/>
    <m/>
    <m/>
    <m/>
    <m/>
    <m/>
    <m/>
    <m/>
    <m/>
    <d v="2026-11-01T00:00:00"/>
    <m/>
    <n v="80000"/>
    <m/>
    <m/>
    <s v="Euro"/>
    <n v="26.68"/>
    <m/>
    <m/>
    <m/>
    <m/>
    <n v="19"/>
    <m/>
    <m/>
    <m/>
    <m/>
    <m/>
    <m/>
    <m/>
    <m/>
    <m/>
    <m/>
    <m/>
    <m/>
    <m/>
    <m/>
    <m/>
    <m/>
    <m/>
    <m/>
    <m/>
    <m/>
    <m/>
    <m/>
  </r>
  <r>
    <m/>
    <s v="V200035"/>
    <s v="2023-0021"/>
    <x v="182"/>
    <n v="1"/>
    <s v="Wagon"/>
    <n v="18"/>
    <s v="33 80 4505 187-1"/>
    <x v="62"/>
    <m/>
    <m/>
    <x v="0"/>
    <x v="1"/>
    <n v="1"/>
    <m/>
    <m/>
    <n v="1"/>
    <m/>
    <n v="0"/>
    <n v="1"/>
    <x v="1"/>
    <n v="0"/>
    <d v="1899-12-30T00:00:00"/>
    <d v="1899-12-30T00:00:00"/>
    <x v="1"/>
    <m/>
    <m/>
    <m/>
    <d v="2024-04-01T00:00:00"/>
    <d v="2027-04-01T00:00:00"/>
    <n v="730"/>
    <x v="175"/>
    <m/>
    <m/>
    <m/>
    <m/>
    <s v="n.a."/>
    <m/>
    <m/>
    <n v="0"/>
    <n v="3"/>
    <m/>
    <d v="2027-01-01T00:00:00"/>
    <m/>
    <m/>
    <m/>
    <m/>
    <m/>
    <m/>
    <m/>
    <m/>
    <m/>
    <m/>
    <m/>
    <m/>
    <m/>
    <m/>
    <m/>
    <m/>
    <m/>
    <m/>
    <m/>
    <d v="2026-11-01T00:00:00"/>
    <m/>
    <n v="80000"/>
    <m/>
    <m/>
    <s v="Euro"/>
    <n v="26.68"/>
    <m/>
    <m/>
    <m/>
    <m/>
    <n v="19"/>
    <m/>
    <m/>
    <m/>
    <m/>
    <m/>
    <m/>
    <m/>
    <m/>
    <m/>
    <m/>
    <m/>
    <m/>
    <m/>
    <m/>
    <m/>
    <m/>
    <m/>
    <m/>
    <m/>
    <m/>
    <m/>
    <m/>
  </r>
  <r>
    <m/>
    <s v="V200035"/>
    <s v="2023-0021"/>
    <x v="182"/>
    <n v="1"/>
    <s v="Wagon"/>
    <n v="19"/>
    <s v="33 80 4505 188-9"/>
    <x v="62"/>
    <m/>
    <m/>
    <x v="0"/>
    <x v="1"/>
    <n v="1"/>
    <m/>
    <m/>
    <n v="1"/>
    <m/>
    <n v="0"/>
    <n v="1"/>
    <x v="1"/>
    <n v="0"/>
    <d v="1899-12-30T00:00:00"/>
    <d v="1899-12-30T00:00:00"/>
    <x v="1"/>
    <m/>
    <m/>
    <m/>
    <d v="2024-04-01T00:00:00"/>
    <d v="2027-04-01T00:00:00"/>
    <n v="730"/>
    <x v="175"/>
    <m/>
    <m/>
    <m/>
    <m/>
    <s v="n.a."/>
    <m/>
    <m/>
    <n v="0"/>
    <n v="3"/>
    <m/>
    <d v="2027-01-01T00:00:00"/>
    <m/>
    <m/>
    <m/>
    <m/>
    <m/>
    <m/>
    <m/>
    <m/>
    <m/>
    <m/>
    <m/>
    <m/>
    <m/>
    <m/>
    <m/>
    <m/>
    <m/>
    <m/>
    <m/>
    <d v="2026-11-01T00:00:00"/>
    <m/>
    <n v="80000"/>
    <m/>
    <m/>
    <s v="Euro"/>
    <n v="26.68"/>
    <m/>
    <m/>
    <m/>
    <m/>
    <n v="19"/>
    <n v="0.25"/>
    <m/>
    <m/>
    <m/>
    <m/>
    <m/>
    <m/>
    <m/>
    <m/>
    <m/>
    <m/>
    <m/>
    <m/>
    <m/>
    <m/>
    <m/>
    <m/>
    <m/>
    <m/>
    <m/>
    <m/>
    <m/>
  </r>
  <r>
    <m/>
    <s v="V200035"/>
    <s v="2023-0021"/>
    <x v="182"/>
    <n v="1"/>
    <s v="Wagon"/>
    <n v="20"/>
    <s v="33 80 4505 150-9"/>
    <x v="62"/>
    <m/>
    <m/>
    <x v="0"/>
    <x v="1"/>
    <n v="1"/>
    <m/>
    <m/>
    <n v="1"/>
    <m/>
    <n v="0"/>
    <n v="1"/>
    <x v="1"/>
    <n v="0"/>
    <d v="1899-12-30T00:00:00"/>
    <d v="1899-12-30T00:00:00"/>
    <x v="1"/>
    <m/>
    <m/>
    <m/>
    <d v="2024-04-01T00:00:00"/>
    <d v="2027-04-01T00:00:00"/>
    <n v="730"/>
    <x v="175"/>
    <m/>
    <m/>
    <m/>
    <m/>
    <s v="n.a."/>
    <m/>
    <m/>
    <n v="0"/>
    <n v="3"/>
    <m/>
    <d v="2027-01-01T00:00:00"/>
    <m/>
    <m/>
    <m/>
    <m/>
    <m/>
    <m/>
    <m/>
    <m/>
    <m/>
    <m/>
    <m/>
    <m/>
    <m/>
    <m/>
    <m/>
    <m/>
    <m/>
    <m/>
    <m/>
    <d v="2026-11-01T00:00:00"/>
    <m/>
    <n v="80000"/>
    <m/>
    <m/>
    <s v="Euro"/>
    <n v="26.68"/>
    <m/>
    <m/>
    <m/>
    <m/>
    <n v="19"/>
    <m/>
    <m/>
    <m/>
    <m/>
    <m/>
    <m/>
    <m/>
    <m/>
    <m/>
    <m/>
    <m/>
    <m/>
    <m/>
    <m/>
    <m/>
    <m/>
    <m/>
    <m/>
    <m/>
    <m/>
    <m/>
    <m/>
  </r>
  <r>
    <m/>
    <s v="V200035"/>
    <s v="2023-0021"/>
    <x v="182"/>
    <n v="1"/>
    <s v="Wagon"/>
    <n v="21"/>
    <s v="33 80 4505 151-7"/>
    <x v="62"/>
    <m/>
    <m/>
    <x v="0"/>
    <x v="1"/>
    <n v="1"/>
    <m/>
    <m/>
    <n v="1"/>
    <m/>
    <n v="0"/>
    <n v="1"/>
    <x v="1"/>
    <n v="0"/>
    <d v="1899-12-30T00:00:00"/>
    <d v="1899-12-30T00:00:00"/>
    <x v="1"/>
    <m/>
    <m/>
    <m/>
    <d v="2024-04-01T00:00:00"/>
    <d v="2027-04-01T00:00:00"/>
    <n v="730"/>
    <x v="175"/>
    <m/>
    <m/>
    <m/>
    <m/>
    <s v="n.a."/>
    <m/>
    <m/>
    <n v="0"/>
    <n v="3"/>
    <m/>
    <d v="2027-01-01T00:00:00"/>
    <m/>
    <m/>
    <m/>
    <m/>
    <m/>
    <m/>
    <m/>
    <m/>
    <m/>
    <m/>
    <m/>
    <m/>
    <m/>
    <m/>
    <m/>
    <m/>
    <m/>
    <m/>
    <m/>
    <d v="2026-11-01T00:00:00"/>
    <m/>
    <n v="80000"/>
    <m/>
    <m/>
    <s v="Euro"/>
    <n v="26.68"/>
    <m/>
    <m/>
    <m/>
    <m/>
    <n v="19"/>
    <n v="0.25"/>
    <m/>
    <m/>
    <m/>
    <m/>
    <m/>
    <m/>
    <m/>
    <m/>
    <m/>
    <m/>
    <m/>
    <m/>
    <m/>
    <m/>
    <m/>
    <m/>
    <m/>
    <m/>
    <m/>
    <m/>
    <m/>
  </r>
  <r>
    <m/>
    <s v="V200035"/>
    <s v="2023-0021"/>
    <x v="182"/>
    <n v="1"/>
    <s v="Wagon"/>
    <n v="22"/>
    <s v="33 80 4505 152-5"/>
    <x v="62"/>
    <m/>
    <m/>
    <x v="0"/>
    <x v="1"/>
    <n v="1"/>
    <m/>
    <m/>
    <n v="1"/>
    <m/>
    <n v="0"/>
    <n v="1"/>
    <x v="1"/>
    <n v="0"/>
    <d v="1899-12-30T00:00:00"/>
    <d v="1899-12-30T00:00:00"/>
    <x v="1"/>
    <m/>
    <m/>
    <m/>
    <d v="2024-04-01T00:00:00"/>
    <d v="2027-04-01T00:00:00"/>
    <n v="730"/>
    <x v="175"/>
    <m/>
    <m/>
    <m/>
    <m/>
    <s v="n.a."/>
    <m/>
    <m/>
    <n v="0"/>
    <n v="3"/>
    <m/>
    <d v="2027-01-01T00:00:00"/>
    <m/>
    <m/>
    <m/>
    <m/>
    <m/>
    <m/>
    <m/>
    <m/>
    <m/>
    <m/>
    <m/>
    <m/>
    <m/>
    <m/>
    <m/>
    <m/>
    <m/>
    <m/>
    <m/>
    <d v="2026-11-01T00:00:00"/>
    <m/>
    <n v="80000"/>
    <m/>
    <m/>
    <s v="Euro"/>
    <n v="26.68"/>
    <m/>
    <m/>
    <m/>
    <m/>
    <n v="19"/>
    <m/>
    <m/>
    <m/>
    <m/>
    <m/>
    <m/>
    <m/>
    <m/>
    <m/>
    <m/>
    <m/>
    <m/>
    <m/>
    <m/>
    <m/>
    <m/>
    <m/>
    <m/>
    <m/>
    <m/>
    <m/>
    <m/>
  </r>
  <r>
    <m/>
    <s v="V200035"/>
    <s v="2023-0021"/>
    <x v="182"/>
    <n v="1"/>
    <s v="Wagon"/>
    <n v="23"/>
    <s v="33 80 4505 153-3"/>
    <x v="62"/>
    <m/>
    <m/>
    <x v="0"/>
    <x v="1"/>
    <n v="1"/>
    <m/>
    <m/>
    <n v="1"/>
    <m/>
    <n v="0"/>
    <n v="1"/>
    <x v="1"/>
    <n v="0"/>
    <d v="1899-12-30T00:00:00"/>
    <d v="1899-12-30T00:00:00"/>
    <x v="1"/>
    <m/>
    <m/>
    <m/>
    <d v="2024-04-01T00:00:00"/>
    <d v="2027-04-01T00:00:00"/>
    <n v="730"/>
    <x v="175"/>
    <m/>
    <m/>
    <m/>
    <m/>
    <s v="n.a."/>
    <m/>
    <m/>
    <n v="0"/>
    <n v="3"/>
    <m/>
    <d v="2027-01-01T00:00:00"/>
    <m/>
    <m/>
    <m/>
    <m/>
    <m/>
    <m/>
    <m/>
    <m/>
    <m/>
    <m/>
    <m/>
    <m/>
    <m/>
    <m/>
    <m/>
    <m/>
    <m/>
    <m/>
    <m/>
    <d v="2026-11-01T00:00:00"/>
    <m/>
    <n v="80000"/>
    <m/>
    <m/>
    <s v="Euro"/>
    <n v="26.68"/>
    <m/>
    <m/>
    <m/>
    <m/>
    <n v="19"/>
    <m/>
    <m/>
    <m/>
    <m/>
    <m/>
    <m/>
    <m/>
    <m/>
    <m/>
    <m/>
    <m/>
    <m/>
    <m/>
    <m/>
    <m/>
    <m/>
    <m/>
    <m/>
    <m/>
    <m/>
    <m/>
    <m/>
  </r>
  <r>
    <m/>
    <s v="V200035"/>
    <s v="2023-0021"/>
    <x v="182"/>
    <n v="1"/>
    <s v="Wagon"/>
    <n v="24"/>
    <s v="33 80 4505 154-1"/>
    <x v="62"/>
    <m/>
    <m/>
    <x v="0"/>
    <x v="1"/>
    <n v="1"/>
    <m/>
    <m/>
    <n v="1"/>
    <m/>
    <n v="0"/>
    <n v="1"/>
    <x v="1"/>
    <n v="0"/>
    <d v="1899-12-30T00:00:00"/>
    <d v="1899-12-30T00:00:00"/>
    <x v="1"/>
    <m/>
    <m/>
    <m/>
    <d v="2024-04-01T00:00:00"/>
    <d v="2027-04-01T00:00:00"/>
    <n v="730"/>
    <x v="175"/>
    <m/>
    <m/>
    <m/>
    <m/>
    <s v="n.a."/>
    <m/>
    <m/>
    <n v="0"/>
    <n v="3"/>
    <m/>
    <d v="2027-01-01T00:00:00"/>
    <m/>
    <m/>
    <m/>
    <m/>
    <m/>
    <m/>
    <m/>
    <m/>
    <m/>
    <m/>
    <m/>
    <m/>
    <m/>
    <m/>
    <m/>
    <m/>
    <m/>
    <m/>
    <m/>
    <d v="2026-11-01T00:00:00"/>
    <m/>
    <n v="80000"/>
    <m/>
    <m/>
    <s v="Euro"/>
    <n v="26.68"/>
    <m/>
    <m/>
    <m/>
    <m/>
    <n v="19"/>
    <m/>
    <m/>
    <m/>
    <m/>
    <m/>
    <m/>
    <m/>
    <m/>
    <m/>
    <m/>
    <m/>
    <m/>
    <m/>
    <m/>
    <m/>
    <m/>
    <m/>
    <m/>
    <m/>
    <m/>
    <m/>
    <m/>
  </r>
  <r>
    <m/>
    <s v="V200035"/>
    <s v="2023-0021"/>
    <x v="182"/>
    <n v="1"/>
    <s v="Wagon"/>
    <n v="25"/>
    <s v="33 80 4505 155-8"/>
    <x v="62"/>
    <m/>
    <m/>
    <x v="0"/>
    <x v="1"/>
    <n v="1"/>
    <m/>
    <m/>
    <n v="1"/>
    <m/>
    <n v="0"/>
    <n v="1"/>
    <x v="1"/>
    <n v="0"/>
    <d v="1899-12-30T00:00:00"/>
    <d v="1899-12-30T00:00:00"/>
    <x v="1"/>
    <m/>
    <m/>
    <m/>
    <d v="2024-04-01T00:00:00"/>
    <d v="2027-04-01T00:00:00"/>
    <n v="730"/>
    <x v="175"/>
    <m/>
    <m/>
    <m/>
    <m/>
    <s v="n.a."/>
    <m/>
    <m/>
    <n v="0"/>
    <n v="3"/>
    <m/>
    <d v="2027-01-01T00:00:00"/>
    <m/>
    <m/>
    <m/>
    <m/>
    <m/>
    <m/>
    <m/>
    <m/>
    <m/>
    <m/>
    <m/>
    <m/>
    <m/>
    <m/>
    <m/>
    <m/>
    <m/>
    <m/>
    <m/>
    <d v="2026-11-01T00:00:00"/>
    <m/>
    <n v="80000"/>
    <m/>
    <m/>
    <s v="Euro"/>
    <n v="26.68"/>
    <m/>
    <m/>
    <m/>
    <m/>
    <n v="19"/>
    <m/>
    <m/>
    <m/>
    <m/>
    <m/>
    <m/>
    <m/>
    <m/>
    <m/>
    <m/>
    <m/>
    <m/>
    <m/>
    <m/>
    <m/>
    <m/>
    <m/>
    <m/>
    <m/>
    <m/>
    <m/>
    <m/>
  </r>
  <r>
    <m/>
    <s v="V200035"/>
    <s v="2023-0021"/>
    <x v="182"/>
    <n v="1"/>
    <s v="Wagon"/>
    <n v="26"/>
    <s v="33 80 4505 156-6"/>
    <x v="62"/>
    <m/>
    <m/>
    <x v="0"/>
    <x v="1"/>
    <n v="1"/>
    <m/>
    <m/>
    <n v="1"/>
    <m/>
    <n v="0"/>
    <n v="1"/>
    <x v="1"/>
    <n v="0"/>
    <d v="1899-12-30T00:00:00"/>
    <d v="1899-12-30T00:00:00"/>
    <x v="1"/>
    <m/>
    <m/>
    <m/>
    <d v="2024-04-01T00:00:00"/>
    <d v="2027-04-01T00:00:00"/>
    <n v="730"/>
    <x v="175"/>
    <m/>
    <m/>
    <m/>
    <m/>
    <s v="n.a."/>
    <m/>
    <m/>
    <n v="0"/>
    <n v="3"/>
    <m/>
    <d v="2027-01-01T00:00:00"/>
    <m/>
    <m/>
    <m/>
    <m/>
    <m/>
    <m/>
    <m/>
    <m/>
    <m/>
    <m/>
    <m/>
    <m/>
    <m/>
    <m/>
    <m/>
    <m/>
    <m/>
    <m/>
    <m/>
    <d v="2026-11-01T00:00:00"/>
    <m/>
    <n v="80000"/>
    <m/>
    <m/>
    <s v="Euro"/>
    <n v="26.68"/>
    <m/>
    <m/>
    <m/>
    <m/>
    <n v="19"/>
    <m/>
    <m/>
    <m/>
    <m/>
    <m/>
    <m/>
    <m/>
    <m/>
    <m/>
    <m/>
    <m/>
    <m/>
    <m/>
    <m/>
    <m/>
    <m/>
    <m/>
    <m/>
    <m/>
    <m/>
    <m/>
    <m/>
  </r>
  <r>
    <m/>
    <s v="V200035"/>
    <s v="2023-0021"/>
    <x v="182"/>
    <n v="1"/>
    <s v="Wagon"/>
    <n v="27"/>
    <s v="33 80 4505 157-4"/>
    <x v="62"/>
    <m/>
    <m/>
    <x v="0"/>
    <x v="1"/>
    <n v="1"/>
    <m/>
    <m/>
    <n v="1"/>
    <m/>
    <n v="0"/>
    <n v="1"/>
    <x v="1"/>
    <n v="0"/>
    <d v="1899-12-30T00:00:00"/>
    <d v="1899-12-30T00:00:00"/>
    <x v="1"/>
    <m/>
    <m/>
    <m/>
    <d v="2024-04-01T00:00:00"/>
    <d v="2027-04-01T00:00:00"/>
    <n v="730"/>
    <x v="175"/>
    <m/>
    <m/>
    <m/>
    <m/>
    <s v="n.a."/>
    <m/>
    <m/>
    <n v="0"/>
    <n v="3"/>
    <m/>
    <d v="2027-01-01T00:00:00"/>
    <m/>
    <m/>
    <m/>
    <m/>
    <m/>
    <m/>
    <m/>
    <m/>
    <m/>
    <m/>
    <m/>
    <m/>
    <m/>
    <m/>
    <m/>
    <m/>
    <m/>
    <m/>
    <m/>
    <d v="2026-11-01T00:00:00"/>
    <m/>
    <n v="80000"/>
    <m/>
    <m/>
    <s v="Euro"/>
    <n v="26.68"/>
    <m/>
    <m/>
    <m/>
    <m/>
    <n v="19"/>
    <m/>
    <m/>
    <m/>
    <m/>
    <m/>
    <m/>
    <m/>
    <m/>
    <m/>
    <m/>
    <m/>
    <m/>
    <m/>
    <m/>
    <m/>
    <m/>
    <m/>
    <m/>
    <m/>
    <m/>
    <m/>
    <m/>
  </r>
  <r>
    <m/>
    <s v="V200035"/>
    <s v="2023-0021"/>
    <x v="182"/>
    <n v="1"/>
    <s v="Wagon"/>
    <n v="28"/>
    <s v="33 80 4505 158-2"/>
    <x v="62"/>
    <m/>
    <m/>
    <x v="0"/>
    <x v="1"/>
    <n v="1"/>
    <m/>
    <m/>
    <n v="1"/>
    <m/>
    <n v="0"/>
    <n v="1"/>
    <x v="1"/>
    <n v="0"/>
    <d v="1899-12-30T00:00:00"/>
    <d v="1899-12-30T00:00:00"/>
    <x v="1"/>
    <m/>
    <m/>
    <m/>
    <d v="2024-04-01T00:00:00"/>
    <d v="2027-04-01T00:00:00"/>
    <n v="730"/>
    <x v="175"/>
    <m/>
    <m/>
    <m/>
    <m/>
    <s v="n.a."/>
    <m/>
    <m/>
    <n v="0"/>
    <n v="3"/>
    <m/>
    <d v="2027-01-01T00:00:00"/>
    <m/>
    <m/>
    <m/>
    <m/>
    <m/>
    <m/>
    <m/>
    <m/>
    <m/>
    <m/>
    <m/>
    <m/>
    <m/>
    <m/>
    <m/>
    <m/>
    <m/>
    <m/>
    <m/>
    <d v="2026-11-01T00:00:00"/>
    <m/>
    <n v="80000"/>
    <m/>
    <m/>
    <s v="Euro"/>
    <n v="26.68"/>
    <m/>
    <m/>
    <m/>
    <m/>
    <n v="19"/>
    <m/>
    <m/>
    <m/>
    <m/>
    <m/>
    <m/>
    <m/>
    <m/>
    <m/>
    <m/>
    <m/>
    <m/>
    <m/>
    <m/>
    <m/>
    <m/>
    <m/>
    <m/>
    <m/>
    <m/>
    <m/>
    <m/>
  </r>
  <r>
    <m/>
    <s v="V200035"/>
    <s v="2023-0021"/>
    <x v="182"/>
    <n v="1"/>
    <s v="Wagon"/>
    <n v="29"/>
    <s v="33 80 4505 159-0"/>
    <x v="62"/>
    <m/>
    <m/>
    <x v="0"/>
    <x v="1"/>
    <n v="1"/>
    <m/>
    <m/>
    <n v="1"/>
    <m/>
    <n v="0"/>
    <n v="1"/>
    <x v="1"/>
    <n v="0"/>
    <d v="1899-12-30T00:00:00"/>
    <d v="1899-12-30T00:00:00"/>
    <x v="1"/>
    <m/>
    <m/>
    <m/>
    <d v="2024-04-01T00:00:00"/>
    <d v="2027-04-01T00:00:00"/>
    <n v="730"/>
    <x v="175"/>
    <m/>
    <m/>
    <m/>
    <m/>
    <s v="n.a."/>
    <m/>
    <m/>
    <n v="0"/>
    <n v="3"/>
    <m/>
    <d v="2027-01-01T00:00:00"/>
    <m/>
    <m/>
    <m/>
    <m/>
    <m/>
    <m/>
    <m/>
    <m/>
    <m/>
    <m/>
    <m/>
    <m/>
    <m/>
    <m/>
    <m/>
    <m/>
    <m/>
    <m/>
    <m/>
    <d v="2026-11-01T00:00:00"/>
    <m/>
    <n v="80000"/>
    <m/>
    <m/>
    <s v="Euro"/>
    <n v="26.68"/>
    <m/>
    <m/>
    <m/>
    <m/>
    <n v="19"/>
    <m/>
    <m/>
    <m/>
    <m/>
    <m/>
    <m/>
    <m/>
    <m/>
    <m/>
    <m/>
    <m/>
    <m/>
    <m/>
    <m/>
    <m/>
    <m/>
    <m/>
    <m/>
    <m/>
    <m/>
    <m/>
    <m/>
  </r>
  <r>
    <m/>
    <s v="V200035"/>
    <s v="2023-0021"/>
    <x v="182"/>
    <n v="1"/>
    <s v="Wagon"/>
    <n v="30"/>
    <s v="33 80 4505 160-8"/>
    <x v="62"/>
    <m/>
    <m/>
    <x v="0"/>
    <x v="1"/>
    <n v="1"/>
    <m/>
    <m/>
    <n v="1"/>
    <m/>
    <n v="0"/>
    <n v="1"/>
    <x v="1"/>
    <n v="0"/>
    <d v="1899-12-30T00:00:00"/>
    <d v="1899-12-30T00:00:00"/>
    <x v="1"/>
    <m/>
    <m/>
    <m/>
    <d v="2024-04-01T00:00:00"/>
    <d v="2027-04-01T00:00:00"/>
    <n v="730"/>
    <x v="175"/>
    <m/>
    <m/>
    <m/>
    <m/>
    <s v="n.a."/>
    <m/>
    <m/>
    <n v="0"/>
    <n v="3"/>
    <m/>
    <d v="2027-01-01T00:00:00"/>
    <m/>
    <m/>
    <m/>
    <m/>
    <m/>
    <m/>
    <m/>
    <m/>
    <m/>
    <m/>
    <m/>
    <m/>
    <m/>
    <m/>
    <m/>
    <m/>
    <m/>
    <m/>
    <m/>
    <d v="2026-11-01T00:00:00"/>
    <m/>
    <n v="80000"/>
    <m/>
    <m/>
    <s v="Euro"/>
    <n v="26.68"/>
    <m/>
    <m/>
    <m/>
    <m/>
    <n v="19"/>
    <m/>
    <m/>
    <m/>
    <m/>
    <m/>
    <m/>
    <m/>
    <m/>
    <m/>
    <m/>
    <m/>
    <m/>
    <m/>
    <m/>
    <m/>
    <m/>
    <m/>
    <m/>
    <m/>
    <m/>
    <m/>
    <m/>
  </r>
  <r>
    <m/>
    <s v="V200035"/>
    <s v="2023-0021"/>
    <x v="182"/>
    <n v="1"/>
    <s v="Wagon"/>
    <n v="31"/>
    <s v="33 80 4505 161-6"/>
    <x v="62"/>
    <m/>
    <m/>
    <x v="0"/>
    <x v="1"/>
    <n v="1"/>
    <m/>
    <m/>
    <n v="1"/>
    <m/>
    <n v="0"/>
    <n v="1"/>
    <x v="1"/>
    <n v="0"/>
    <d v="1899-12-30T00:00:00"/>
    <d v="1899-12-30T00:00:00"/>
    <x v="1"/>
    <m/>
    <m/>
    <m/>
    <d v="2024-04-01T00:00:00"/>
    <d v="2027-04-01T00:00:00"/>
    <n v="730"/>
    <x v="175"/>
    <m/>
    <m/>
    <m/>
    <m/>
    <s v="n.a."/>
    <m/>
    <m/>
    <n v="0"/>
    <n v="3"/>
    <m/>
    <d v="2027-01-01T00:00:00"/>
    <m/>
    <m/>
    <m/>
    <m/>
    <m/>
    <m/>
    <m/>
    <m/>
    <m/>
    <m/>
    <m/>
    <m/>
    <m/>
    <m/>
    <m/>
    <m/>
    <m/>
    <m/>
    <m/>
    <d v="2026-11-01T00:00:00"/>
    <m/>
    <n v="80000"/>
    <m/>
    <m/>
    <s v="Euro"/>
    <n v="26.68"/>
    <m/>
    <m/>
    <m/>
    <m/>
    <n v="19"/>
    <m/>
    <m/>
    <m/>
    <m/>
    <m/>
    <m/>
    <m/>
    <m/>
    <m/>
    <m/>
    <m/>
    <m/>
    <m/>
    <m/>
    <m/>
    <m/>
    <m/>
    <m/>
    <m/>
    <m/>
    <m/>
    <m/>
  </r>
  <r>
    <m/>
    <s v="V200035"/>
    <s v="2023-0021"/>
    <x v="182"/>
    <n v="1"/>
    <s v="Wagon"/>
    <n v="32"/>
    <s v="33 80 4505 162-4"/>
    <x v="62"/>
    <m/>
    <m/>
    <x v="0"/>
    <x v="1"/>
    <n v="1"/>
    <m/>
    <m/>
    <n v="1"/>
    <m/>
    <n v="0"/>
    <n v="1"/>
    <x v="1"/>
    <n v="0"/>
    <d v="1899-12-30T00:00:00"/>
    <d v="1899-12-30T00:00:00"/>
    <x v="1"/>
    <m/>
    <m/>
    <m/>
    <d v="2024-04-01T00:00:00"/>
    <d v="2027-04-01T00:00:00"/>
    <n v="730"/>
    <x v="175"/>
    <m/>
    <m/>
    <m/>
    <m/>
    <s v="n.a."/>
    <m/>
    <m/>
    <n v="0"/>
    <n v="3"/>
    <m/>
    <d v="2027-01-01T00:00:00"/>
    <m/>
    <m/>
    <m/>
    <m/>
    <m/>
    <m/>
    <m/>
    <m/>
    <m/>
    <m/>
    <m/>
    <m/>
    <m/>
    <m/>
    <m/>
    <m/>
    <m/>
    <m/>
    <m/>
    <d v="2026-11-01T00:00:00"/>
    <m/>
    <n v="80000"/>
    <m/>
    <m/>
    <s v="Euro"/>
    <n v="26.68"/>
    <m/>
    <m/>
    <m/>
    <m/>
    <n v="19"/>
    <m/>
    <m/>
    <m/>
    <m/>
    <m/>
    <m/>
    <m/>
    <m/>
    <m/>
    <m/>
    <m/>
    <m/>
    <m/>
    <m/>
    <m/>
    <m/>
    <m/>
    <m/>
    <m/>
    <m/>
    <m/>
    <m/>
  </r>
  <r>
    <m/>
    <s v="V200035"/>
    <s v="2023-0021"/>
    <x v="182"/>
    <n v="1"/>
    <s v="Wagon"/>
    <n v="33"/>
    <s v="33 80 4505 163-2"/>
    <x v="62"/>
    <m/>
    <m/>
    <x v="0"/>
    <x v="1"/>
    <n v="1"/>
    <m/>
    <m/>
    <n v="1"/>
    <m/>
    <n v="0"/>
    <n v="1"/>
    <x v="1"/>
    <n v="0"/>
    <d v="1899-12-30T00:00:00"/>
    <d v="1899-12-30T00:00:00"/>
    <x v="1"/>
    <m/>
    <m/>
    <m/>
    <d v="2024-04-01T00:00:00"/>
    <d v="2027-04-01T00:00:00"/>
    <n v="730"/>
    <x v="175"/>
    <m/>
    <m/>
    <m/>
    <m/>
    <s v="n.a."/>
    <m/>
    <m/>
    <n v="0"/>
    <n v="3"/>
    <m/>
    <d v="2027-01-01T00:00:00"/>
    <m/>
    <m/>
    <m/>
    <m/>
    <m/>
    <m/>
    <m/>
    <m/>
    <m/>
    <m/>
    <m/>
    <m/>
    <m/>
    <m/>
    <m/>
    <m/>
    <m/>
    <m/>
    <m/>
    <d v="2026-11-01T00:00:00"/>
    <m/>
    <n v="80000"/>
    <m/>
    <m/>
    <s v="Euro"/>
    <n v="26.68"/>
    <m/>
    <m/>
    <m/>
    <m/>
    <n v="19"/>
    <m/>
    <m/>
    <m/>
    <m/>
    <m/>
    <m/>
    <m/>
    <m/>
    <m/>
    <m/>
    <m/>
    <m/>
    <m/>
    <m/>
    <m/>
    <m/>
    <m/>
    <m/>
    <m/>
    <m/>
    <m/>
    <m/>
  </r>
  <r>
    <m/>
    <s v="V200035"/>
    <s v="2023-0021"/>
    <x v="182"/>
    <n v="1"/>
    <s v="Wagon"/>
    <n v="34"/>
    <s v="33 80 4505 164-0"/>
    <x v="62"/>
    <m/>
    <m/>
    <x v="0"/>
    <x v="1"/>
    <n v="1"/>
    <m/>
    <m/>
    <n v="1"/>
    <m/>
    <n v="0"/>
    <n v="1"/>
    <x v="1"/>
    <n v="0"/>
    <d v="1899-12-30T00:00:00"/>
    <d v="1899-12-30T00:00:00"/>
    <x v="1"/>
    <m/>
    <m/>
    <m/>
    <d v="2024-04-01T00:00:00"/>
    <d v="2027-04-01T00:00:00"/>
    <n v="730"/>
    <x v="175"/>
    <m/>
    <m/>
    <m/>
    <m/>
    <s v="n.a."/>
    <m/>
    <m/>
    <n v="0"/>
    <n v="3"/>
    <m/>
    <d v="2027-01-01T00:00:00"/>
    <m/>
    <m/>
    <m/>
    <m/>
    <m/>
    <m/>
    <m/>
    <m/>
    <m/>
    <m/>
    <m/>
    <m/>
    <m/>
    <m/>
    <m/>
    <m/>
    <m/>
    <m/>
    <m/>
    <d v="2026-11-01T00:00:00"/>
    <m/>
    <n v="80000"/>
    <m/>
    <m/>
    <s v="Euro"/>
    <n v="26.68"/>
    <m/>
    <m/>
    <m/>
    <m/>
    <n v="19"/>
    <m/>
    <m/>
    <m/>
    <m/>
    <m/>
    <m/>
    <m/>
    <m/>
    <m/>
    <m/>
    <m/>
    <m/>
    <m/>
    <m/>
    <m/>
    <m/>
    <m/>
    <m/>
    <m/>
    <m/>
    <m/>
    <m/>
  </r>
  <r>
    <m/>
    <s v="V200035"/>
    <s v="2023-0021"/>
    <x v="182"/>
    <n v="1"/>
    <s v="Wagon"/>
    <n v="35"/>
    <s v="33 80 4505 165-7"/>
    <x v="62"/>
    <m/>
    <m/>
    <x v="0"/>
    <x v="1"/>
    <n v="1"/>
    <m/>
    <m/>
    <n v="1"/>
    <m/>
    <n v="0"/>
    <n v="1"/>
    <x v="1"/>
    <n v="0"/>
    <d v="1899-12-30T00:00:00"/>
    <d v="1899-12-30T00:00:00"/>
    <x v="1"/>
    <m/>
    <m/>
    <m/>
    <d v="2024-04-01T00:00:00"/>
    <d v="2027-04-01T00:00:00"/>
    <n v="730"/>
    <x v="175"/>
    <m/>
    <m/>
    <m/>
    <m/>
    <s v="n.a."/>
    <m/>
    <m/>
    <n v="0"/>
    <n v="3"/>
    <m/>
    <d v="2027-01-01T00:00:00"/>
    <m/>
    <m/>
    <m/>
    <m/>
    <m/>
    <m/>
    <m/>
    <m/>
    <m/>
    <m/>
    <m/>
    <m/>
    <m/>
    <m/>
    <m/>
    <m/>
    <m/>
    <m/>
    <m/>
    <d v="2026-11-01T00:00:00"/>
    <m/>
    <n v="80000"/>
    <m/>
    <m/>
    <s v="Euro"/>
    <n v="26.68"/>
    <m/>
    <m/>
    <m/>
    <m/>
    <n v="19"/>
    <m/>
    <m/>
    <m/>
    <m/>
    <m/>
    <m/>
    <m/>
    <m/>
    <m/>
    <m/>
    <m/>
    <m/>
    <m/>
    <m/>
    <m/>
    <m/>
    <m/>
    <m/>
    <m/>
    <m/>
    <m/>
    <m/>
  </r>
  <r>
    <m/>
    <s v="V200035"/>
    <s v="2023-0021"/>
    <x v="182"/>
    <n v="1"/>
    <s v="Wagon"/>
    <n v="36"/>
    <s v="33 80 4505 166-5"/>
    <x v="62"/>
    <m/>
    <m/>
    <x v="0"/>
    <x v="1"/>
    <n v="1"/>
    <m/>
    <m/>
    <n v="1"/>
    <m/>
    <n v="0"/>
    <n v="1"/>
    <x v="1"/>
    <n v="0"/>
    <d v="1899-12-30T00:00:00"/>
    <d v="1899-12-30T00:00:00"/>
    <x v="1"/>
    <m/>
    <m/>
    <m/>
    <d v="2024-04-01T00:00:00"/>
    <d v="2027-04-01T00:00:00"/>
    <n v="730"/>
    <x v="175"/>
    <m/>
    <m/>
    <m/>
    <m/>
    <s v="n.a."/>
    <m/>
    <m/>
    <n v="0"/>
    <n v="3"/>
    <m/>
    <d v="2027-01-01T00:00:00"/>
    <m/>
    <m/>
    <m/>
    <m/>
    <m/>
    <m/>
    <m/>
    <m/>
    <m/>
    <m/>
    <m/>
    <m/>
    <m/>
    <m/>
    <m/>
    <m/>
    <m/>
    <m/>
    <m/>
    <d v="2026-11-01T00:00:00"/>
    <m/>
    <n v="80000"/>
    <m/>
    <m/>
    <s v="Euro"/>
    <n v="26.68"/>
    <m/>
    <m/>
    <m/>
    <m/>
    <n v="19"/>
    <m/>
    <m/>
    <m/>
    <m/>
    <m/>
    <m/>
    <m/>
    <m/>
    <m/>
    <m/>
    <m/>
    <m/>
    <m/>
    <m/>
    <m/>
    <m/>
    <m/>
    <m/>
    <m/>
    <m/>
    <m/>
    <m/>
  </r>
  <r>
    <m/>
    <s v="V200035"/>
    <s v="2023-0021"/>
    <x v="182"/>
    <n v="1"/>
    <s v="Wagon"/>
    <n v="37"/>
    <s v="33 80 4505 167-3"/>
    <x v="62"/>
    <m/>
    <m/>
    <x v="0"/>
    <x v="1"/>
    <n v="1"/>
    <m/>
    <m/>
    <n v="1"/>
    <m/>
    <n v="0"/>
    <n v="1"/>
    <x v="1"/>
    <n v="0"/>
    <d v="1899-12-30T00:00:00"/>
    <d v="1899-12-30T00:00:00"/>
    <x v="1"/>
    <m/>
    <m/>
    <m/>
    <d v="2024-04-01T00:00:00"/>
    <d v="2027-04-01T00:00:00"/>
    <n v="730"/>
    <x v="175"/>
    <m/>
    <m/>
    <m/>
    <m/>
    <s v="n.a."/>
    <m/>
    <m/>
    <n v="0"/>
    <n v="3"/>
    <m/>
    <d v="2027-01-01T00:00:00"/>
    <m/>
    <m/>
    <m/>
    <m/>
    <m/>
    <m/>
    <m/>
    <m/>
    <m/>
    <m/>
    <m/>
    <m/>
    <m/>
    <m/>
    <m/>
    <m/>
    <m/>
    <m/>
    <m/>
    <d v="2026-11-01T00:00:00"/>
    <m/>
    <n v="80000"/>
    <m/>
    <m/>
    <s v="Euro"/>
    <n v="26.68"/>
    <m/>
    <m/>
    <m/>
    <m/>
    <n v="19"/>
    <m/>
    <m/>
    <m/>
    <m/>
    <m/>
    <m/>
    <m/>
    <m/>
    <m/>
    <m/>
    <m/>
    <m/>
    <m/>
    <m/>
    <m/>
    <m/>
    <m/>
    <m/>
    <m/>
    <m/>
    <m/>
    <m/>
  </r>
  <r>
    <m/>
    <s v="V200035"/>
    <s v="2023-0021"/>
    <x v="182"/>
    <n v="1"/>
    <s v="Wagon"/>
    <n v="38"/>
    <s v="33 80 4505 168-1"/>
    <x v="62"/>
    <m/>
    <m/>
    <x v="0"/>
    <x v="1"/>
    <n v="1"/>
    <m/>
    <m/>
    <n v="1"/>
    <m/>
    <n v="0"/>
    <n v="1"/>
    <x v="1"/>
    <n v="0"/>
    <d v="1899-12-30T00:00:00"/>
    <d v="1899-12-30T00:00:00"/>
    <x v="1"/>
    <m/>
    <m/>
    <m/>
    <d v="2024-04-01T00:00:00"/>
    <d v="2027-04-01T00:00:00"/>
    <n v="730"/>
    <x v="175"/>
    <m/>
    <m/>
    <m/>
    <m/>
    <s v="n.a."/>
    <m/>
    <m/>
    <n v="0"/>
    <n v="3"/>
    <m/>
    <d v="2027-01-01T00:00:00"/>
    <m/>
    <m/>
    <m/>
    <m/>
    <m/>
    <m/>
    <m/>
    <m/>
    <m/>
    <m/>
    <m/>
    <m/>
    <m/>
    <m/>
    <m/>
    <m/>
    <m/>
    <m/>
    <m/>
    <d v="2026-11-01T00:00:00"/>
    <m/>
    <n v="80000"/>
    <m/>
    <m/>
    <s v="Euro"/>
    <n v="26.68"/>
    <m/>
    <m/>
    <m/>
    <m/>
    <n v="19"/>
    <m/>
    <m/>
    <m/>
    <m/>
    <m/>
    <m/>
    <m/>
    <m/>
    <m/>
    <m/>
    <m/>
    <m/>
    <m/>
    <m/>
    <m/>
    <m/>
    <m/>
    <m/>
    <m/>
    <m/>
    <m/>
    <m/>
  </r>
  <r>
    <m/>
    <s v="V200035"/>
    <s v="2023-0021"/>
    <x v="182"/>
    <n v="1"/>
    <s v="Wagon"/>
    <n v="39"/>
    <s v="33 80 4505 169-9"/>
    <x v="62"/>
    <m/>
    <m/>
    <x v="0"/>
    <x v="1"/>
    <n v="1"/>
    <m/>
    <m/>
    <n v="1"/>
    <m/>
    <n v="0"/>
    <n v="1"/>
    <x v="1"/>
    <n v="0"/>
    <d v="1899-12-30T00:00:00"/>
    <d v="1899-12-30T00:00:00"/>
    <x v="1"/>
    <m/>
    <m/>
    <m/>
    <d v="2024-04-01T00:00:00"/>
    <d v="2027-04-01T00:00:00"/>
    <n v="730"/>
    <x v="175"/>
    <m/>
    <m/>
    <m/>
    <m/>
    <s v="n.a."/>
    <m/>
    <m/>
    <n v="0"/>
    <n v="3"/>
    <m/>
    <d v="2027-01-01T00:00:00"/>
    <m/>
    <m/>
    <m/>
    <m/>
    <m/>
    <m/>
    <m/>
    <m/>
    <m/>
    <m/>
    <m/>
    <m/>
    <m/>
    <m/>
    <m/>
    <m/>
    <m/>
    <m/>
    <m/>
    <d v="2026-11-01T00:00:00"/>
    <m/>
    <n v="80000"/>
    <m/>
    <m/>
    <s v="Euro"/>
    <n v="26.68"/>
    <m/>
    <m/>
    <m/>
    <m/>
    <n v="19"/>
    <m/>
    <m/>
    <m/>
    <m/>
    <m/>
    <m/>
    <m/>
    <m/>
    <m/>
    <m/>
    <m/>
    <m/>
    <m/>
    <m/>
    <m/>
    <m/>
    <m/>
    <m/>
    <m/>
    <m/>
    <m/>
    <m/>
  </r>
  <r>
    <m/>
    <s v="V200035"/>
    <s v="2023-0021"/>
    <x v="182"/>
    <n v="1"/>
    <s v="Wagon"/>
    <n v="43"/>
    <s v="33 80 4505 189-7"/>
    <x v="62"/>
    <m/>
    <m/>
    <x v="0"/>
    <x v="1"/>
    <n v="1"/>
    <m/>
    <m/>
    <n v="1"/>
    <m/>
    <n v="0"/>
    <n v="1"/>
    <x v="1"/>
    <n v="0"/>
    <d v="1899-12-30T00:00:00"/>
    <d v="1899-12-30T00:00:00"/>
    <x v="1"/>
    <m/>
    <m/>
    <m/>
    <d v="2025-11-01T00:00:00"/>
    <d v="2027-04-01T00:00:00"/>
    <n v="730"/>
    <x v="175"/>
    <m/>
    <m/>
    <m/>
    <m/>
    <s v="n.a."/>
    <m/>
    <m/>
    <n v="0"/>
    <n v="3"/>
    <m/>
    <d v="2027-01-01T00:00:00"/>
    <m/>
    <m/>
    <m/>
    <m/>
    <m/>
    <m/>
    <m/>
    <m/>
    <m/>
    <m/>
    <m/>
    <m/>
    <m/>
    <m/>
    <m/>
    <m/>
    <m/>
    <m/>
    <m/>
    <d v="2026-11-01T00:00:00"/>
    <m/>
    <n v="80000"/>
    <m/>
    <m/>
    <s v="Euro"/>
    <n v="26.68"/>
    <m/>
    <m/>
    <m/>
    <m/>
    <n v="19"/>
    <m/>
    <m/>
    <m/>
    <m/>
    <m/>
    <m/>
    <m/>
    <m/>
    <m/>
    <m/>
    <m/>
    <m/>
    <m/>
    <m/>
    <m/>
    <m/>
    <m/>
    <m/>
    <m/>
    <m/>
    <m/>
    <m/>
  </r>
  <r>
    <m/>
    <s v="V200035"/>
    <s v="2023-0021"/>
    <x v="182"/>
    <n v="1"/>
    <s v="Wagon"/>
    <n v="44"/>
    <s v="33 80 4505 483-4"/>
    <x v="62"/>
    <m/>
    <m/>
    <x v="0"/>
    <x v="1"/>
    <n v="1"/>
    <m/>
    <m/>
    <n v="1"/>
    <m/>
    <n v="0"/>
    <n v="1"/>
    <x v="1"/>
    <n v="0"/>
    <d v="1899-12-30T00:00:00"/>
    <d v="1899-12-30T00:00:00"/>
    <x v="1"/>
    <m/>
    <m/>
    <m/>
    <d v="2025-11-01T00:00:00"/>
    <d v="2027-04-01T00:00:00"/>
    <n v="730"/>
    <x v="175"/>
    <m/>
    <m/>
    <m/>
    <m/>
    <s v="n.a."/>
    <m/>
    <m/>
    <n v="0"/>
    <n v="3"/>
    <m/>
    <d v="2027-01-01T00:00:00"/>
    <m/>
    <m/>
    <m/>
    <m/>
    <m/>
    <m/>
    <m/>
    <m/>
    <m/>
    <m/>
    <m/>
    <m/>
    <m/>
    <m/>
    <m/>
    <m/>
    <m/>
    <m/>
    <m/>
    <d v="2026-11-01T00:00:00"/>
    <m/>
    <n v="80000"/>
    <m/>
    <m/>
    <s v="Euro"/>
    <n v="26.68"/>
    <m/>
    <m/>
    <m/>
    <m/>
    <n v="19"/>
    <m/>
    <m/>
    <m/>
    <m/>
    <m/>
    <m/>
    <m/>
    <m/>
    <m/>
    <m/>
    <m/>
    <m/>
    <m/>
    <m/>
    <m/>
    <m/>
    <m/>
    <m/>
    <m/>
    <m/>
    <m/>
    <m/>
  </r>
  <r>
    <m/>
    <s v="V200035"/>
    <s v="2023-0021"/>
    <x v="182"/>
    <n v="1"/>
    <s v="Wagon"/>
    <n v="45"/>
    <s v="33 80 4505 485-9"/>
    <x v="62"/>
    <m/>
    <m/>
    <x v="0"/>
    <x v="1"/>
    <n v="1"/>
    <m/>
    <m/>
    <n v="1"/>
    <m/>
    <n v="0"/>
    <n v="1"/>
    <x v="1"/>
    <n v="0"/>
    <d v="1899-12-30T00:00:00"/>
    <d v="1899-12-30T00:00:00"/>
    <x v="1"/>
    <m/>
    <m/>
    <m/>
    <d v="2025-11-01T00:00:00"/>
    <d v="2027-04-01T00:00:00"/>
    <n v="730"/>
    <x v="175"/>
    <m/>
    <m/>
    <m/>
    <m/>
    <s v="n.a."/>
    <m/>
    <m/>
    <n v="0"/>
    <n v="3"/>
    <m/>
    <d v="2027-01-01T00:00:00"/>
    <m/>
    <m/>
    <m/>
    <m/>
    <m/>
    <m/>
    <m/>
    <m/>
    <m/>
    <m/>
    <m/>
    <m/>
    <m/>
    <m/>
    <m/>
    <m/>
    <m/>
    <m/>
    <m/>
    <d v="2026-11-01T00:00:00"/>
    <m/>
    <n v="80000"/>
    <m/>
    <m/>
    <s v="Euro"/>
    <n v="26.68"/>
    <m/>
    <m/>
    <m/>
    <m/>
    <n v="19"/>
    <m/>
    <m/>
    <m/>
    <m/>
    <m/>
    <m/>
    <m/>
    <m/>
    <m/>
    <m/>
    <m/>
    <m/>
    <m/>
    <m/>
    <m/>
    <m/>
    <m/>
    <m/>
    <m/>
    <m/>
    <m/>
    <m/>
  </r>
  <r>
    <s v="LOA ok CMI 20.06.25"/>
    <s v="V200036"/>
    <s v="2023-0021-1"/>
    <x v="183"/>
    <m/>
    <s v="Header"/>
    <m/>
    <m/>
    <x v="62"/>
    <s v="POL"/>
    <s v="East EU"/>
    <x v="0"/>
    <x v="1"/>
    <n v="3"/>
    <m/>
    <m/>
    <n v="0"/>
    <n v="3"/>
    <n v="0"/>
    <n v="0"/>
    <x v="2"/>
    <m/>
    <m/>
    <m/>
    <x v="0"/>
    <s v="Mit Nachtrag 5 in V200035 riengenommen"/>
    <d v="2024-04-01T00:00:00"/>
    <d v="2026-04-01T00:00:00"/>
    <m/>
    <m/>
    <n v="730"/>
    <x v="176"/>
    <m/>
    <m/>
    <m/>
    <n v="3"/>
    <s v="n.a."/>
    <m/>
    <m/>
    <n v="0"/>
    <n v="3"/>
    <m/>
    <m/>
    <m/>
    <n v="0"/>
    <n v="0"/>
    <m/>
    <m/>
    <n v="0"/>
    <m/>
    <m/>
    <n v="730"/>
    <s v="B"/>
    <n v="79"/>
    <n v="1.4"/>
    <s v="CHE"/>
    <s v="Not required"/>
    <s v="Y"/>
    <s v="N"/>
    <n v="0"/>
    <m/>
    <m/>
    <m/>
    <m/>
    <n v="80000"/>
    <s v="N"/>
    <m/>
    <s v="Euro"/>
    <n v="26.68"/>
    <n v="-4.53"/>
    <n v="0"/>
    <m/>
    <n v="0"/>
    <n v="22.15"/>
    <n v="0"/>
    <n v="0"/>
    <n v="0"/>
    <n v="0.06"/>
    <n v="5.95"/>
    <n v="-4.53"/>
    <n v="1.42"/>
    <n v="0"/>
    <n v="0"/>
    <n v="0"/>
    <n v="20.73"/>
    <s v="0.00"/>
    <n v="20.73"/>
    <n v="0.9999999999999998"/>
    <n v="0"/>
    <n v="20.73"/>
    <n v="16.73"/>
    <n v="240000"/>
    <n v="0"/>
    <s v="N"/>
    <n v="0"/>
    <n v="24187.8"/>
  </r>
  <r>
    <m/>
    <s v="V200036"/>
    <s v="2023-0021-1"/>
    <x v="183"/>
    <n v="1"/>
    <s v="Batch"/>
    <m/>
    <m/>
    <x v="62"/>
    <s v="POL"/>
    <s v="East EU"/>
    <x v="0"/>
    <x v="1"/>
    <n v="3"/>
    <m/>
    <m/>
    <n v="0"/>
    <n v="3"/>
    <n v="0"/>
    <n v="0"/>
    <x v="2"/>
    <m/>
    <m/>
    <m/>
    <x v="0"/>
    <m/>
    <m/>
    <m/>
    <d v="2024-04-01T00:00:00"/>
    <d v="2026-04-01T00:00:00"/>
    <m/>
    <x v="176"/>
    <m/>
    <m/>
    <m/>
    <m/>
    <s v="n.a."/>
    <m/>
    <m/>
    <n v="0"/>
    <n v="3"/>
    <m/>
    <m/>
    <n v="0"/>
    <m/>
    <m/>
    <m/>
    <m/>
    <m/>
    <m/>
    <m/>
    <m/>
    <s v="B"/>
    <m/>
    <n v="1.4"/>
    <s v="CHE"/>
    <s v="Not required"/>
    <s v="Y"/>
    <s v="N"/>
    <n v="0"/>
    <n v="0"/>
    <m/>
    <m/>
    <m/>
    <n v="80000"/>
    <s v="N"/>
    <m/>
    <s v="Euro"/>
    <n v="26.68"/>
    <n v="-4.53"/>
    <n v="0"/>
    <m/>
    <n v="0"/>
    <n v="22.15"/>
    <n v="0"/>
    <n v="0"/>
    <n v="0"/>
    <n v="0.06"/>
    <n v="5.95"/>
    <n v="-4.53"/>
    <n v="1.42"/>
    <n v="0"/>
    <n v="0"/>
    <n v="0"/>
    <n v="20.73"/>
    <s v="0.00"/>
    <n v="20.73"/>
    <n v="0.9999999999999998"/>
    <n v="0"/>
    <n v="20.73"/>
    <n v="16.73"/>
    <n v="240000"/>
    <n v="0"/>
    <s v="N"/>
    <n v="0"/>
    <n v="24187.8"/>
  </r>
  <r>
    <m/>
    <s v="V200036"/>
    <s v="2023-0021-1"/>
    <x v="183"/>
    <n v="1"/>
    <s v="Wagon"/>
    <n v="2"/>
    <e v="#N/A"/>
    <x v="62"/>
    <m/>
    <m/>
    <x v="0"/>
    <x v="1"/>
    <n v="1"/>
    <m/>
    <m/>
    <n v="0"/>
    <n v="1"/>
    <n v="0"/>
    <n v="0"/>
    <x v="1"/>
    <n v="0"/>
    <d v="1899-12-30T00:00:00"/>
    <d v="1899-12-30T00:00:00"/>
    <x v="0"/>
    <m/>
    <m/>
    <m/>
    <e v="#N/A"/>
    <e v="#N/A"/>
    <n v="730"/>
    <x v="1"/>
    <m/>
    <m/>
    <m/>
    <m/>
    <s v="n.a."/>
    <m/>
    <m/>
    <n v="0"/>
    <n v="3"/>
    <m/>
    <e v="#N/A"/>
    <m/>
    <m/>
    <m/>
    <m/>
    <m/>
    <m/>
    <m/>
    <m/>
    <m/>
    <m/>
    <m/>
    <m/>
    <m/>
    <m/>
    <m/>
    <m/>
    <m/>
    <m/>
    <m/>
    <m/>
    <m/>
    <n v="80000"/>
    <m/>
    <m/>
    <s v="Euro"/>
    <n v="26.68"/>
    <m/>
    <m/>
    <m/>
    <m/>
    <e v="#N/A"/>
    <m/>
    <m/>
    <m/>
    <m/>
    <m/>
    <m/>
    <m/>
    <m/>
    <m/>
    <m/>
    <m/>
    <m/>
    <m/>
    <m/>
    <m/>
    <m/>
    <m/>
    <m/>
    <m/>
    <m/>
    <m/>
    <m/>
  </r>
  <r>
    <m/>
    <s v="V200036"/>
    <s v="2023-0021-1"/>
    <x v="183"/>
    <n v="1"/>
    <s v="Wagon"/>
    <n v="5"/>
    <e v="#N/A"/>
    <x v="62"/>
    <m/>
    <m/>
    <x v="0"/>
    <x v="1"/>
    <n v="1"/>
    <m/>
    <m/>
    <n v="0"/>
    <n v="1"/>
    <n v="0"/>
    <n v="0"/>
    <x v="1"/>
    <n v="0"/>
    <d v="1899-12-30T00:00:00"/>
    <d v="1899-12-30T00:00:00"/>
    <x v="0"/>
    <m/>
    <m/>
    <m/>
    <e v="#N/A"/>
    <e v="#N/A"/>
    <n v="730"/>
    <x v="1"/>
    <m/>
    <m/>
    <m/>
    <m/>
    <s v="n.a."/>
    <m/>
    <m/>
    <n v="0"/>
    <n v="3"/>
    <m/>
    <e v="#N/A"/>
    <m/>
    <m/>
    <m/>
    <m/>
    <m/>
    <m/>
    <m/>
    <m/>
    <m/>
    <m/>
    <m/>
    <m/>
    <m/>
    <m/>
    <m/>
    <m/>
    <m/>
    <m/>
    <m/>
    <m/>
    <m/>
    <n v="80000"/>
    <m/>
    <m/>
    <s v="Euro"/>
    <n v="26.68"/>
    <m/>
    <m/>
    <m/>
    <m/>
    <e v="#N/A"/>
    <m/>
    <m/>
    <m/>
    <m/>
    <m/>
    <m/>
    <m/>
    <m/>
    <m/>
    <m/>
    <m/>
    <m/>
    <m/>
    <m/>
    <m/>
    <m/>
    <m/>
    <m/>
    <m/>
    <m/>
    <m/>
    <m/>
  </r>
  <r>
    <m/>
    <s v="V200036"/>
    <s v="2023-0021-1"/>
    <x v="183"/>
    <n v="1"/>
    <s v="Wagon"/>
    <n v="6"/>
    <e v="#N/A"/>
    <x v="62"/>
    <m/>
    <m/>
    <x v="0"/>
    <x v="1"/>
    <n v="1"/>
    <m/>
    <m/>
    <n v="0"/>
    <n v="1"/>
    <n v="0"/>
    <n v="0"/>
    <x v="1"/>
    <n v="0"/>
    <d v="1899-12-30T00:00:00"/>
    <d v="1899-12-30T00:00:00"/>
    <x v="0"/>
    <m/>
    <m/>
    <m/>
    <e v="#N/A"/>
    <e v="#N/A"/>
    <n v="730"/>
    <x v="1"/>
    <m/>
    <m/>
    <m/>
    <m/>
    <s v="n.a."/>
    <m/>
    <m/>
    <n v="0"/>
    <n v="3"/>
    <m/>
    <e v="#N/A"/>
    <m/>
    <m/>
    <m/>
    <m/>
    <m/>
    <m/>
    <m/>
    <m/>
    <m/>
    <m/>
    <m/>
    <m/>
    <m/>
    <m/>
    <m/>
    <m/>
    <m/>
    <m/>
    <m/>
    <m/>
    <m/>
    <n v="80000"/>
    <m/>
    <m/>
    <s v="Euro"/>
    <n v="26.68"/>
    <m/>
    <m/>
    <m/>
    <m/>
    <e v="#N/A"/>
    <m/>
    <m/>
    <m/>
    <m/>
    <m/>
    <m/>
    <m/>
    <m/>
    <m/>
    <m/>
    <m/>
    <m/>
    <m/>
    <m/>
    <m/>
    <m/>
    <m/>
    <m/>
    <m/>
    <m/>
    <m/>
    <m/>
  </r>
</pivotCacheRecords>
</file>

<file path=xl/pivotTables/_rels/pivotTable1.xml.rels><Relationships xmlns="http://schemas.openxmlformats.org/package/2006/relationships"><Relationship Type="http://schemas.openxmlformats.org/officeDocument/2006/relationships/pivotCacheDefinition" Target="/xl/pivotCache/pivotCacheDefinition1.xml" Id="rId1"/></Relationships>
</file>

<file path=xl/pivotTables/_rels/pivotTable2.xml.rels><Relationships xmlns="http://schemas.openxmlformats.org/package/2006/relationships"><Relationship Type="http://schemas.openxmlformats.org/officeDocument/2006/relationships/pivotCacheDefinition" Target="/xl/pivotCache/pivotCacheDefinition2.xml" Id="rId1"/></Relationships>
</file>

<file path=xl/pivotTables/pivotTable1.xml><?xml version="1.0" encoding="utf-8"?>
<pivotTableDefinition xmlns:r="http://schemas.openxmlformats.org/officeDocument/2006/relationships" xmlns="http://schemas.openxmlformats.org/spreadsheetml/2006/main" name="PivotTable1" cacheId="1452" dataOnRows="0" dataCaption="Values" showError="0" showMissing="1" updatedVersion="8" minRefreshableVersion="3" asteriskTotals="0" showItems="1" editData="0" disableFieldList="0" showCalcMbrs="1" visualTotals="1" showMultipleLabel="1" showDataDropDown="1" showDrill="1" printDrill="0" showMemberPropertyTips="1" showDataTips="1" enableWizard="1" enableDrill="1" enableFieldProperties="1" preserveFormatting="1" useAutoFormatting="1" pageWrap="0" pageOverThenDown="0" subtotalHiddenItems="0" rowGrandTotals="1" colGrandTotals="1" fieldPrintTitles="0" itemPrintTitles="1" mergeItem="0" showDropZones="1" createdVersion="8" indent="0" showEmptyRow="0" showEmptyCol="0" showHeaders="1" compact="0" outline="0" outlineData="0" compactData="0" published="0" gridDropZones="1" immersive="1" multipleFieldFilters="0" chartFormat="0" fieldListSortAscending="0" mdxSubqueries="0" applyNumberFormats="0" applyBorderFormats="0" applyFontFormats="0" applyPatternFormats="0" applyAlignmentFormats="0" applyWidthHeightFormats="1" r:id="rId1">
  <location ref="B5:P20" firstHeaderRow="1" firstDataRow="2" firstDataCol="8"/>
  <pivotFields count="37">
    <pivotField showDropDowns="1" compact="0" outline="0" subtotalTop="1" dragToRow="1" dragToCol="1" dragToPage="1" dragToData="1" dragOff="1" showAll="0" topAutoShow="1" itemPageCount="10" sortType="manual" defaultSubtotal="0"/>
    <pivotField axis="axisRow" showDropDowns="1" compact="0" outline="0" subtotalTop="1" dragToRow="1" dragToCol="1" dragToPage="1" dragToData="1" dragOff="1" showAll="0" topAutoShow="1" itemPageCount="10" sortType="manual" defaultSubtotal="0">
      <items count="33">
        <item t="data" sd="1" m="1" x="23"/>
        <item t="data" sd="1" m="1" x="19"/>
        <item t="data" sd="1" m="1" x="16"/>
        <item t="data" sd="1" m="1" x="32"/>
        <item t="data" sd="1" m="1" x="24"/>
        <item t="data" sd="1" x="10"/>
        <item t="data" sd="1" m="1" x="31"/>
        <item t="data" sd="1" m="1" x="15"/>
        <item t="data" sd="1" m="1" x="17"/>
        <item t="data" sd="1" m="1" x="20"/>
        <item t="data" sd="1" x="11"/>
        <item t="data" sd="1" m="1" x="14"/>
        <item t="data" sd="1" m="1" x="21"/>
        <item t="data" sd="1" m="1" x="25"/>
        <item t="data" sd="1" m="1" x="18"/>
        <item t="data" sd="1" m="1" x="22"/>
        <item t="data" sd="1" x="6"/>
        <item t="data" sd="1" m="1" x="26"/>
        <item t="data" sd="1" m="1" x="27"/>
        <item t="data" sd="1" m="1" x="28"/>
        <item t="data" sd="1" m="1" x="29"/>
        <item t="data" sd="1" m="1" x="30"/>
        <item t="data" sd="1" x="1"/>
        <item t="data" sd="1" x="2"/>
        <item t="data" sd="1" x="0"/>
        <item t="data" sd="1" x="12"/>
        <item t="data" sd="1" x="13"/>
        <item t="data" sd="1" x="9"/>
        <item t="data" sd="1" x="8"/>
        <item t="data" sd="1" x="5"/>
        <item t="data" sd="1" x="7"/>
        <item t="data" sd="1" x="4"/>
        <item t="data" sd="1" x="3"/>
      </items>
    </pivotField>
    <pivotField showDropDowns="1" compact="0" outline="0" subtotalTop="1" dragToRow="1" dragToCol="1" dragToPage="1" dragToData="1" dragOff="1" showAll="0" topAutoShow="1" itemPageCount="10" sortType="manual" defaultSubtotal="1"/>
    <pivotField axis="axisRow" showDropDowns="1" compact="0" outline="0" subtotalTop="1" dragToRow="1" dragToCol="1" dragToPage="1" dragToData="1" dragOff="1" showAll="0" topAutoShow="1" itemPageCount="10" sortType="ascending" defaultSubtotal="0">
      <items count="16">
        <item t="data" sd="1" m="1" x="10"/>
        <item t="data" sd="1" m="1" x="15"/>
        <item t="data" sd="1" m="1" x="14"/>
        <item t="data" sd="1" m="1" x="13"/>
        <item t="data" sd="1" x="0"/>
        <item t="data" sd="1" x="1"/>
        <item t="data" sd="1" x="2"/>
        <item t="data" sd="1" x="3"/>
        <item t="data" sd="1" x="4"/>
        <item t="data" sd="1" x="5"/>
        <item t="data" sd="1" x="6"/>
        <item t="data" sd="1" x="7"/>
        <item t="data" sd="1" m="1" x="11"/>
        <item t="data" sd="1" x="8"/>
        <item t="data" sd="1" m="1" x="12"/>
        <item t="data" sd="1" x="9"/>
      </items>
    </pivotField>
    <pivotField showDropDowns="1" compact="0" outline="0" subtotalTop="1" dragToRow="1" dragToCol="1" dragToPage="1" dragToData="1" dragOff="1" showAll="0" topAutoShow="1" itemPageCount="10" sortType="manual" defaultSubtotal="1"/>
    <pivotField axis="axisRow" showDropDowns="1" compact="0" outline="0" subtotalTop="1" dragToRow="1" dragToCol="1" dragToPage="1" dragToData="1" dragOff="1" showAll="0" topAutoShow="1" itemPageCount="10" sortType="manual" defaultSubtotal="0">
      <items count="5">
        <item t="data" sd="1" x="2"/>
        <item t="data" sd="1" m="1" x="4"/>
        <item t="data" sd="1" x="0"/>
        <item t="data" sd="1" x="3"/>
        <item t="data" sd="1" x="1"/>
      </items>
    </pivotField>
    <pivotField dataField="1" showDropDowns="1" compact="0" outline="0" subtotalTop="1" dragToRow="1" dragToCol="1" dragToPage="1" dragToData="1" dragOff="1" showAll="0" topAutoShow="1" itemPageCount="10" sortType="manual" defaultSubtotal="1"/>
    <pivotField axis="axisRow" showDropDowns="1" compact="0" outline="0" subtotalTop="1" dragToRow="1" dragToCol="1" multipleItemSelectionAllowed="1" dragToPage="1" dragToData="1" dragOff="1" showAll="0" topAutoShow="1" itemPageCount="10" sortType="manual" defaultSubtotal="0">
      <items count="2">
        <item t="data" sd="1" x="0"/>
        <item t="data" sd="1" x="1"/>
      </items>
    </pivotField>
    <pivotField showDropDowns="1" compact="0" outline="0" subtotalTop="1" dragToRow="1" dragToCol="1" dragToPage="1" dragToData="1" dragOff="1" showAll="0" topAutoShow="1" itemPageCount="10" sortType="manual" defaultSubtotal="1">
      <items count="21">
        <item t="data" sd="1" m="1" x="12"/>
        <item t="data" sd="1" m="1" x="18"/>
        <item t="data" sd="1" m="1" x="19"/>
        <item t="data" sd="1" m="1" x="10"/>
        <item t="data" sd="1" m="1" x="14"/>
        <item t="data" sd="1" x="9"/>
        <item t="data" sd="1" x="1"/>
        <item t="data" sd="1" x="8"/>
        <item t="data" sd="1" m="1" x="15"/>
        <item t="data" sd="1" m="1" x="16"/>
        <item t="data" sd="1" m="1" x="13"/>
        <item t="data" sd="1" x="6"/>
        <item t="data" sd="1" m="1" x="17"/>
        <item t="data" sd="1" m="1" x="11"/>
        <item t="data" sd="1" x="2"/>
        <item t="data" sd="1" x="0"/>
        <item t="data" sd="1" x="7"/>
        <item t="data" sd="1" x="3"/>
        <item t="data" sd="1" x="5"/>
        <item t="data" sd="1" x="4"/>
        <item t="default" sd="1"/>
      </items>
    </pivotField>
    <pivotField showDropDowns="1" compact="0" outline="0" subtotalTop="1" dragToRow="1" dragToCol="1" dragToPage="1" dragToData="1" dragOff="1" showAll="0" topAutoShow="1" itemPageCount="10" sortType="manual" defaultSubtotal="1">
      <items count="22">
        <item t="data" sd="1" m="1" x="20"/>
        <item t="data" sd="1" m="1" x="18"/>
        <item t="data" sd="1" m="1" x="19"/>
        <item t="data" sd="1" m="1" x="17"/>
        <item t="data" sd="1" m="1" x="16"/>
        <item t="data" sd="1" m="1" x="13"/>
        <item t="data" sd="1" m="1" x="9"/>
        <item t="data" sd="1" x="3"/>
        <item t="data" sd="1" m="1" x="10"/>
        <item t="data" sd="1" m="1" x="11"/>
        <item t="data" sd="1" x="6"/>
        <item t="data" sd="1" m="1" x="15"/>
        <item t="data" sd="1" m="1" x="12"/>
        <item t="data" sd="1" m="1" x="14"/>
        <item t="data" sd="1" x="0"/>
        <item t="data" sd="1" x="7"/>
        <item t="data" sd="1" m="1" x="8"/>
        <item t="data" sd="1" x="5"/>
        <item t="data" sd="1" x="1"/>
        <item t="data" sd="1" x="4"/>
        <item t="data" sd="1" x="2"/>
        <item t="default" sd="1"/>
      </items>
    </pivotField>
    <pivotField axis="axisRow" showDropDowns="1" compact="0" outline="0" subtotalTop="1" dragToRow="1" dragToCol="1" dragToPage="1" dragToData="1" dragOff="1" showAll="0" topAutoShow="1" itemPageCount="10" sortType="ascending" defaultSubtotal="0">
      <items count="6">
        <item t="data" h="1" sd="1" m="1" x="5"/>
        <item t="data" sd="1" x="2"/>
        <item t="data" sd="1" x="0"/>
        <item t="data" h="1" sd="1" x="3"/>
        <item t="data" sd="1" x="1"/>
        <item t="data" h="1" sd="1" m="1" x="4"/>
      </items>
    </pivotField>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axis="axisRow" showDropDowns="1" compact="0" outline="0" subtotalTop="1" dragToRow="1" dragToCol="1" dragToPage="1" dragToData="1" dragOff="1" showAll="0" topAutoShow="1" itemPageCount="10" sortType="manual" defaultSubtotal="0">
      <items count="4">
        <item t="data" sd="1" x="1"/>
        <item t="data" sd="1" x="0"/>
        <item t="data" sd="1" x="2"/>
        <item t="data" sd="1" m="1" x="3"/>
      </items>
    </pivotField>
    <pivotField axis="axisRow" showDropDowns="1" compact="0" outline="0" subtotalTop="1" dragToRow="1" dragToCol="1" dragToPage="1" dragToData="1" dragOff="1" showAll="0" topAutoShow="1" itemPageCount="10" sortType="manual" defaultSubtotal="0">
      <items count="26">
        <item t="data" sd="1" m="1" x="11"/>
        <item t="data" sd="1" m="1" x="10"/>
        <item t="data" sd="1" x="2"/>
        <item t="data" sd="1" m="1" x="18"/>
        <item t="data" sd="1" x="6"/>
        <item t="data" sd="1" m="1" x="25"/>
        <item t="data" sd="1" m="1" x="23"/>
        <item t="data" sd="1" m="1" x="24"/>
        <item t="data" sd="1" m="1" x="7"/>
        <item t="data" sd="1" m="1" x="8"/>
        <item t="data" sd="1" x="1"/>
        <item t="data" sd="1" m="1" x="16"/>
        <item t="data" sd="1" m="1" x="12"/>
        <item t="data" sd="1" m="1" x="21"/>
        <item t="data" sd="1" m="1" x="22"/>
        <item t="data" sd="1" m="1" x="17"/>
        <item t="data" sd="1" m="1" x="20"/>
        <item t="data" sd="1" m="1" x="19"/>
        <item t="data" sd="1" m="1" x="13"/>
        <item t="data" sd="1" m="1" x="15"/>
        <item t="data" sd="1" m="1" x="14"/>
        <item t="data" sd="1" x="5"/>
        <item t="data" sd="1" x="4"/>
        <item t="data" sd="1" x="0"/>
        <item t="data" sd="1" m="1" x="9"/>
        <item t="data" sd="1" x="3"/>
      </items>
    </pivotField>
    <pivotField showDropDowns="1" compact="0" outline="0" subtotalTop="1" dragToRow="1" dragToCol="1" dragToPage="1" dragToData="1" dragOff="1" showAll="0" topAutoShow="1" itemPageCount="10" sortType="manual" defaultSubtotal="1"/>
    <pivotField axis="axisRow" showDropDowns="1" compact="0" outline="0" subtotalTop="1" dragToRow="1" dragToCol="1" dragToPage="1" dragToData="1" dragOff="1" showAll="0" topAutoShow="1" itemPageCount="10" sortType="manual" defaultSubtotal="0">
      <items count="5">
        <item t="data" sd="0" x="1"/>
        <item t="data" sd="1" x="0"/>
        <item t="data" sd="1" m="1" x="4"/>
        <item t="data" sd="1" m="1" x="3"/>
        <item t="data" sd="1" x="2"/>
      </items>
    </pivotField>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axis="axisCol" showDropDowns="1" compact="0" outline="0" subtotalTop="1" dragToRow="1" dragToCol="1" dragToPage="1" dragToData="1" dragOff="1" showAll="0" topAutoShow="1" itemPageCount="10" sortType="ascending" defaultSubtotal="1">
      <items count="52">
        <item t="data" sd="1" m="1" x="36"/>
        <item t="data" sd="1" m="1" x="38"/>
        <item t="data" sd="1" m="1" x="18"/>
        <item t="data" sd="1" m="1" x="14"/>
        <item t="data" sd="1" x="2"/>
        <item t="data" sd="1" m="1" x="42"/>
        <item t="data" sd="1" m="1" x="48"/>
        <item t="data" sd="1" m="1" x="44"/>
        <item t="data" sd="1" m="1" x="50"/>
        <item t="data" sd="1" m="1" x="49"/>
        <item t="data" sd="1" m="1" x="47"/>
        <item t="data" sd="1" m="1" x="45"/>
        <item t="data" sd="1" m="1" x="35"/>
        <item t="data" sd="1" m="1" x="39"/>
        <item t="data" sd="1" m="1" x="34"/>
        <item t="data" sd="1" m="1" x="33"/>
        <item t="data" sd="1" m="1" x="30"/>
        <item t="data" sd="1" m="1" x="31"/>
        <item t="data" sd="1" m="1" x="29"/>
        <item t="data" sd="1" m="1" x="37"/>
        <item t="data" sd="1" m="1" x="26"/>
        <item t="data" sd="1" m="1" x="25"/>
        <item t="data" sd="1" m="1" x="40"/>
        <item t="data" sd="1" m="1" x="43"/>
        <item t="data" sd="1" m="1" x="6"/>
        <item t="data" sd="1" m="1" x="16"/>
        <item t="data" sd="1" m="1" x="41"/>
        <item t="data" sd="1" m="1" x="24"/>
        <item t="data" sd="1" m="1" x="19"/>
        <item t="data" sd="1" m="1" x="23"/>
        <item t="data" sd="1" m="1" x="46"/>
        <item t="data" sd="1" m="1" x="10"/>
        <item t="data" sd="1" m="1" x="15"/>
        <item t="data" sd="1" m="1" x="7"/>
        <item t="data" sd="1" m="1" x="21"/>
        <item t="data" sd="1" x="0"/>
        <item t="data" sd="1" x="4"/>
        <item t="data" sd="1" m="1" x="17"/>
        <item t="data" sd="1" m="1" x="32"/>
        <item t="data" sd="1" m="1" x="13"/>
        <item t="data" sd="1" x="5"/>
        <item t="data" sd="1" m="1" x="28"/>
        <item t="data" sd="1" m="1" x="27"/>
        <item t="data" sd="1" x="3"/>
        <item t="data" sd="1" m="1" x="22"/>
        <item t="data" sd="1" x="1"/>
        <item t="data" sd="1" m="1" x="11"/>
        <item t="data" sd="1" m="1" x="9"/>
        <item t="data" sd="1" m="1" x="8"/>
        <item t="data" sd="1" m="1" x="12"/>
        <item t="data" sd="1" m="1" x="20"/>
        <item t="default" sd="1"/>
      </items>
    </pivotField>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items count="15">
        <item t="data" sd="1" x="0"/>
        <item t="data" sd="1" x="1"/>
        <item t="data" sd="1" x="2"/>
        <item t="data" sd="1" x="3"/>
        <item t="data" sd="1" x="4"/>
        <item t="data" sd="1" x="5"/>
        <item t="data" sd="1" x="6"/>
        <item t="data" sd="1" x="7"/>
        <item t="data" sd="1" x="8"/>
        <item t="data" sd="1" x="9"/>
        <item t="data" sd="1" x="10"/>
        <item t="data" sd="1" x="11"/>
        <item t="data" sd="1" x="12"/>
        <item t="data" sd="1" x="13"/>
        <item t="default" sd="1"/>
      </items>
    </pivotField>
    <pivotField showDropDowns="1" compact="0" outline="0" subtotalTop="1" dragToRow="1" dragToCol="1" dragToPage="1" dragToData="1" dragOff="1" showAll="0" topAutoShow="1" itemPageCount="10" sortType="manual" defaultSubtotal="1">
      <items count="7">
        <item t="data" sd="1" x="5"/>
        <item t="data" sd="1" x="0"/>
        <item t="data" sd="1" x="1"/>
        <item t="data" sd="1" x="2"/>
        <item t="data" sd="1" x="3"/>
        <item t="data" sd="1" x="4"/>
        <item t="default" sd="1"/>
      </items>
    </pivotField>
    <pivotField showDropDowns="1" compact="0" outline="0" subtotalTop="1" dragToRow="1" dragToCol="1" dragToPage="1" dragToData="1" dragOff="1" showAll="0" topAutoShow="1" itemPageCount="10" sortType="manual" defaultSubtotal="1">
      <items count="6">
        <item t="data" sd="1" x="1"/>
        <item t="data" sd="1" x="2"/>
        <item t="data" sd="1" x="3"/>
        <item t="data" sd="1" x="4"/>
        <item t="data" sd="1" x="0"/>
        <item t="default" sd="1"/>
      </items>
    </pivotField>
    <pivotField showDropDowns="1" compact="0" outline="0" subtotalTop="1" dragToRow="1" dragToCol="1" dragToPage="1" dragToData="1" dragOff="1" showAll="0" topAutoShow="1" itemPageCount="10" sortType="manual" defaultSubtotal="1">
      <items count="15">
        <item t="data" sd="1" x="0"/>
        <item t="data" sd="1" x="1"/>
        <item t="data" sd="1" x="2"/>
        <item t="data" sd="1" x="3"/>
        <item t="data" sd="1" x="4"/>
        <item t="data" sd="1" x="5"/>
        <item t="data" sd="1" x="6"/>
        <item t="data" sd="1" x="7"/>
        <item t="data" sd="1" x="8"/>
        <item t="data" sd="1" x="9"/>
        <item t="data" sd="1" x="10"/>
        <item t="data" sd="1" x="11"/>
        <item t="data" sd="1" x="12"/>
        <item t="data" sd="1" x="13"/>
        <item t="default" sd="1"/>
      </items>
    </pivotField>
    <pivotField showDropDowns="1" compact="0" outline="0" subtotalTop="1" dragToRow="1" dragToCol="1" dragToPage="1" dragToData="1" dragOff="1" showAll="0" topAutoShow="1" itemPageCount="10" sortType="manual" defaultSubtotal="1">
      <items count="7">
        <item t="data" sd="1" x="5"/>
        <item t="data" sd="1" x="0"/>
        <item t="data" sd="1" x="1"/>
        <item t="data" sd="1" x="2"/>
        <item t="data" sd="1" x="3"/>
        <item t="data" sd="1" x="4"/>
        <item t="default" sd="1"/>
      </items>
    </pivotField>
    <pivotField showDropDowns="1" compact="0" outline="0" subtotalTop="1" dragToRow="1" dragToCol="1" dragToPage="1" dragToData="1" dragOff="1" showAll="0" topAutoShow="1" itemPageCount="10" sortType="manual" defaultSubtotal="1">
      <items count="5">
        <item t="data" sd="1" x="1"/>
        <item t="data" sd="1" x="2"/>
        <item t="data" sd="1" x="3"/>
        <item t="data" sd="1" x="0"/>
        <item t="default" sd="1"/>
      </items>
    </pivotField>
  </pivotFields>
  <rowFields count="8">
    <field x="3"/>
    <field x="7"/>
    <field x="1"/>
    <field x="5"/>
    <field x="17"/>
    <field x="18"/>
    <field x="20"/>
    <field x="10"/>
  </rowFields>
  <rowItems count="14">
    <i t="data" r="0" i="0">
      <x v="4"/>
      <x v="0"/>
      <x v="24"/>
      <x v="2"/>
      <x v="1"/>
      <x v="23"/>
      <x v="1"/>
      <x v="2"/>
    </i>
    <i t="data" r="0" i="0">
      <x v="5"/>
      <x v="0"/>
      <x v="22"/>
      <x v="4"/>
      <x v="1"/>
      <x v="10"/>
      <x v="1"/>
      <x v="4"/>
    </i>
    <i t="data" r="0" i="0">
      <x v="6"/>
      <x v="0"/>
      <x v="32"/>
      <x v="0"/>
      <x v="1"/>
      <x v="2"/>
      <x v="0"/>
    </i>
    <i t="data" r="1" i="0">
      <x v="1"/>
      <x v="23"/>
      <x v="4"/>
      <x v="0"/>
      <x v="2"/>
      <x v="0"/>
    </i>
    <i t="data" r="2" i="0">
      <x v="31"/>
      <x v="3"/>
      <x v="2"/>
      <x v="25"/>
      <x v="4"/>
      <x v="1"/>
    </i>
    <i t="data" r="0" i="0">
      <x v="7"/>
      <x v="0"/>
      <x v="29"/>
      <x v="4"/>
      <x v="1"/>
      <x v="23"/>
      <x v="1"/>
      <x v="2"/>
    </i>
    <i t="data" r="0" i="0">
      <x v="8"/>
      <x v="1"/>
      <x v="16"/>
      <x v="2"/>
      <x v="0"/>
      <x v="2"/>
      <x v="0"/>
    </i>
    <i t="data" r="0" i="0">
      <x v="9"/>
      <x v="0"/>
      <x v="30"/>
      <x v="2"/>
      <x v="1"/>
      <x v="23"/>
      <x v="1"/>
      <x v="2"/>
    </i>
    <i t="data" r="0" i="0">
      <x v="10"/>
      <x v="0"/>
      <x v="28"/>
      <x v="2"/>
      <x v="1"/>
      <x v="22"/>
      <x v="1"/>
      <x v="2"/>
    </i>
    <i t="data" r="0" i="0">
      <x v="13"/>
      <x v="0"/>
      <x v="5"/>
      <x v="0"/>
      <x v="1"/>
      <x v="4"/>
      <x v="1"/>
      <x v="4"/>
    </i>
    <i t="data" r="2" i="0">
      <x v="10"/>
      <x v="0"/>
      <x v="1"/>
      <x v="10"/>
      <x v="1"/>
      <x v="4"/>
    </i>
    <i t="data" r="0" i="0">
      <x v="15"/>
      <x v="1"/>
      <x v="25"/>
      <x v="3"/>
      <x v="0"/>
      <x v="2"/>
      <x v="0"/>
    </i>
    <i t="data" r="2" i="0">
      <x v="26"/>
      <x v="4"/>
      <x v="0"/>
      <x v="2"/>
      <x v="0"/>
    </i>
    <i t="grand" r="0" i="0">
      <x v="0"/>
    </i>
  </rowItems>
  <colFields count="1">
    <field x="23"/>
  </colFields>
  <colItems count="7">
    <i t="data" r="0" i="0">
      <x v="4"/>
    </i>
    <i t="data" r="0" i="0">
      <x v="35"/>
    </i>
    <i t="data" r="0" i="0">
      <x v="36"/>
    </i>
    <i t="data" r="0" i="0">
      <x v="40"/>
    </i>
    <i t="data" r="0" i="0">
      <x v="43"/>
    </i>
    <i t="data" r="0" i="0">
      <x v="45"/>
    </i>
    <i t="grand" r="0" i="0">
      <x v="0"/>
    </i>
  </colItems>
  <dataFields count="1">
    <dataField name="Sum of Wagon Quantity Actual" fld="6" subtotal="sum" showDataAs="normal" baseField="0" baseItem="0"/>
  </dataFields>
  <formats count="3">
    <format action="formatting" dxfId="660">
      <pivotArea field="10" type="button" dataOnly="0" labelOnly="1" outline="0" axis="axisRow" fieldPosition="7"/>
    </format>
    <format action="formatting" dxfId="661">
      <pivotArea type="normal" dataOnly="0" labelOnly="1" grandCol="1" outline="0" fieldPosition="0"/>
    </format>
    <format action="formatting" dxfId="662">
      <pivotArea type="normal" dataOnly="0" grandCol="1" outline="0" fieldPosition="0"/>
    </format>
  </formats>
  <pivotTableStyleInfo name="PivotStyleLight21" showRowHeaders="1" showColHeaders="1" showRowStripes="0" showColStripes="0" showLastColumn="1"/>
</pivotTableDefinition>
</file>

<file path=xl/pivotTables/pivotTable2.xml><?xml version="1.0" encoding="utf-8"?>
<pivotTableDefinition xmlns:r="http://schemas.openxmlformats.org/officeDocument/2006/relationships" xmlns="http://schemas.openxmlformats.org/spreadsheetml/2006/main" name="PivotTable1" cacheId="1438" dataOnRows="0" dataCaption="Values" showError="0" showMissing="1" updatedVersion="8" minRefreshableVersion="3" asteriskTotals="0" showItems="1" editData="0" disableFieldList="0" showCalcMbrs="1" visualTotals="1" showMultipleLabel="1" showDataDropDown="1" showDrill="1" printDrill="0" showMemberPropertyTips="1" showDataTips="1" enableWizard="1" enableDrill="1" enableFieldProperties="1" preserveFormatting="1" useAutoFormatting="1" pageWrap="0" pageOverThenDown="0" subtotalHiddenItems="0" rowGrandTotals="1" colGrandTotals="1" fieldPrintTitles="0" itemPrintTitles="1" mergeItem="0" showDropZones="1" createdVersion="8" indent="0" showEmptyRow="0" showEmptyCol="0" showHeaders="1" compact="0" outline="0" outlineData="0" compactData="0" published="0" gridDropZones="1" immersive="1" multipleFieldFilters="0" chartFormat="0" fieldListSortAscending="0" mdxSubqueries="0" applyNumberFormats="0" applyBorderFormats="0" applyFontFormats="0" applyPatternFormats="0" applyAlignmentFormats="0" applyWidthHeightFormats="1" r:id="rId1">
  <location ref="B5:O26" firstHeaderRow="1" firstDataRow="2" firstDataCol="3" rowPageCount="3" colPageCount="1"/>
  <pivotFields count="96">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1"/>
    <pivotField axis="axisRow" showDropDowns="1" compact="0" outline="0" subtotalTop="1" dragToRow="1" dragToCol="1" dragToPage="1" dragToData="1" dragOff="1" showAll="0" topAutoShow="1" itemPageCount="10" sortType="manual" defaultSubtotal="0">
      <items count="188">
        <item t="data" sd="0" x="43"/>
        <item t="data" sd="0" x="84"/>
        <item t="data" sd="0" x="159"/>
        <item t="data" sd="0" x="155"/>
        <item t="data" sd="0" x="44"/>
        <item t="data" sd="0" x="154"/>
        <item t="data" sd="0" x="100"/>
        <item t="data" sd="0" x="125"/>
        <item t="data" sd="0" m="1" x="185"/>
        <item t="data" sd="0" x="66"/>
        <item t="data" sd="0" x="156"/>
        <item t="data" sd="0" x="14"/>
        <item t="data" sd="0" x="0"/>
        <item t="data" sd="0" x="1"/>
        <item t="data" sd="0" x="2"/>
        <item t="data" sd="0" x="3"/>
        <item t="data" sd="0" x="4"/>
        <item t="data" sd="0" x="5"/>
        <item t="data" sd="0" x="6"/>
        <item t="data" sd="0" x="7"/>
        <item t="data" sd="0" x="8"/>
        <item t="data" sd="0" x="9"/>
        <item t="data" sd="0" x="10"/>
        <item t="data" sd="0" x="11"/>
        <item t="data" sd="0" x="12"/>
        <item t="data" sd="0" x="13"/>
        <item t="data" sd="0" x="16"/>
        <item t="data" sd="0" x="17"/>
        <item t="data" sd="0" x="18"/>
        <item t="data" sd="0" x="19"/>
        <item t="data" sd="0" x="20"/>
        <item t="data" sd="0" x="21"/>
        <item t="data" sd="0" x="22"/>
        <item t="data" sd="0" x="23"/>
        <item t="data" sd="0" x="24"/>
        <item t="data" sd="0" x="25"/>
        <item t="data" sd="0" x="26"/>
        <item t="data" sd="0" x="27"/>
        <item t="data" sd="0" x="28"/>
        <item t="data" sd="0" x="29"/>
        <item t="data" sd="0" x="34"/>
        <item t="data" sd="0" x="35"/>
        <item t="data" sd="0" x="36"/>
        <item t="data" sd="0" x="37"/>
        <item t="data" sd="0" x="38"/>
        <item t="data" sd="0" x="39"/>
        <item t="data" sd="0" x="40"/>
        <item t="data" sd="0" x="41"/>
        <item t="data" sd="0" x="42"/>
        <item t="data" sd="0" x="45"/>
        <item t="data" sd="0" x="46"/>
        <item t="data" sd="0" x="48"/>
        <item t="data" sd="0" x="49"/>
        <item t="data" sd="0" x="50"/>
        <item t="data" sd="0" x="51"/>
        <item t="data" sd="0" x="52"/>
        <item t="data" sd="0" x="54"/>
        <item t="data" sd="0" x="55"/>
        <item t="data" sd="0" x="56"/>
        <item t="data" sd="0" x="57"/>
        <item t="data" sd="0" x="58"/>
        <item t="data" sd="0" x="59"/>
        <item t="data" sd="0" x="60"/>
        <item t="data" sd="0" x="61"/>
        <item t="data" sd="0" x="62"/>
        <item t="data" sd="0" x="63"/>
        <item t="data" sd="0" x="64"/>
        <item t="data" sd="0" x="65"/>
        <item t="data" sd="0" x="69"/>
        <item t="data" sd="0" x="70"/>
        <item t="data" sd="0" x="71"/>
        <item t="data" sd="0" x="73"/>
        <item t="data" sd="0" x="74"/>
        <item t="data" sd="0" x="76"/>
        <item t="data" sd="0" x="78"/>
        <item t="data" sd="0" x="79"/>
        <item t="data" sd="0" x="80"/>
        <item t="data" sd="0" x="83"/>
        <item t="data" sd="0" x="85"/>
        <item t="data" sd="0" x="86"/>
        <item t="data" sd="0" x="88"/>
        <item t="data" sd="0" x="89"/>
        <item t="data" sd="0" x="90"/>
        <item t="data" sd="0" x="91"/>
        <item t="data" sd="0" x="93"/>
        <item t="data" sd="0" x="94"/>
        <item t="data" sd="0" x="95"/>
        <item t="data" sd="0" x="98"/>
        <item t="data" sd="0" x="99"/>
        <item t="data" sd="0" x="103"/>
        <item t="data" sd="0" x="106"/>
        <item t="data" sd="0" x="107"/>
        <item t="data" sd="0" x="108"/>
        <item t="data" sd="0" x="111"/>
        <item t="data" sd="0" x="112"/>
        <item t="data" sd="0" x="113"/>
        <item t="data" sd="0" x="114"/>
        <item t="data" sd="0" x="115"/>
        <item t="data" sd="0" x="116"/>
        <item t="data" sd="0" x="117"/>
        <item t="data" sd="0" x="118"/>
        <item t="data" sd="0" x="119"/>
        <item t="data" sd="0" x="120"/>
        <item t="data" sd="0" x="121"/>
        <item t="data" sd="0" x="122"/>
        <item t="data" sd="0" x="123"/>
        <item t="data" sd="0" x="126"/>
        <item t="data" sd="0" x="127"/>
        <item t="data" sd="0" x="128"/>
        <item t="data" sd="0" x="129"/>
        <item t="data" sd="0" x="130"/>
        <item t="data" sd="0" x="131"/>
        <item t="data" sd="0" x="132"/>
        <item t="data" sd="0" x="133"/>
        <item t="data" sd="0" x="134"/>
        <item t="data" sd="0" x="135"/>
        <item t="data" sd="0" x="137"/>
        <item t="data" sd="0" x="140"/>
        <item t="data" sd="0" x="141"/>
        <item t="data" sd="0" x="142"/>
        <item t="data" sd="0" x="143"/>
        <item t="data" sd="0" x="144"/>
        <item t="data" sd="0" x="145"/>
        <item t="data" sd="0" x="146"/>
        <item t="data" sd="0" x="147"/>
        <item t="data" sd="0" x="148"/>
        <item t="data" sd="0" x="149"/>
        <item t="data" sd="0" x="150"/>
        <item t="data" sd="0" x="151"/>
        <item t="data" sd="0" x="152"/>
        <item t="data" sd="0" x="153"/>
        <item t="data" sd="0" x="157"/>
        <item t="data" sd="0" x="158"/>
        <item t="data" sd="0" x="161"/>
        <item t="data" sd="0" x="162"/>
        <item t="data" sd="0" x="163"/>
        <item t="data" sd="0" x="166"/>
        <item t="data" sd="0" x="167"/>
        <item t="data" sd="0" x="168"/>
        <item t="data" sd="0" x="169"/>
        <item t="data" sd="0" x="171"/>
        <item t="data" sd="0" x="172"/>
        <item t="data" sd="0" x="173"/>
        <item t="data" sd="0" x="179"/>
        <item t="data" sd="0" x="180"/>
        <item t="data" sd="0" x="182"/>
        <item t="data" sd="0" x="183"/>
        <item t="data" sd="0" x="96"/>
        <item t="data" sd="0" x="174"/>
        <item t="data" sd="0" x="101"/>
        <item t="data" sd="0" x="102"/>
        <item t="data" sd="0" x="53"/>
        <item t="data" sd="0" x="138"/>
        <item t="data" sd="0" x="87"/>
        <item t="data" sd="0" x="15"/>
        <item t="data" sd="0" x="136"/>
        <item t="data" sd="0" m="1" x="187"/>
        <item t="data" sd="0" x="81"/>
        <item t="data" sd="1" x="67"/>
        <item t="data" sd="1" m="1" x="186"/>
        <item t="data" sd="1" x="124"/>
        <item t="data" sd="1" x="160"/>
        <item t="data" sd="1" x="75"/>
        <item t="data" sd="1" x="165"/>
        <item t="data" sd="1" x="31"/>
        <item t="data" sd="1" x="68"/>
        <item t="data" sd="1" x="32"/>
        <item t="data" sd="1" x="175"/>
        <item t="data" sd="1" x="176"/>
        <item t="data" sd="1" x="30"/>
        <item t="data" sd="1" x="164"/>
        <item t="data" sd="1" m="1" x="184"/>
        <item t="data" sd="1" x="109"/>
        <item t="data" sd="1" x="110"/>
        <item t="data" sd="1" x="82"/>
        <item t="data" sd="1" x="139"/>
        <item t="data" sd="1" x="181"/>
        <item t="data" sd="1" x="104"/>
        <item t="data" sd="1" x="177"/>
        <item t="data" sd="1" x="178"/>
        <item t="data" sd="1" x="97"/>
        <item t="data" sd="1" x="105"/>
        <item t="data" sd="1" x="33"/>
        <item t="data" sd="1" x="47"/>
        <item t="data" sd="1" x="170"/>
        <item t="data" sd="1" x="72"/>
        <item t="data" sd="1" x="77"/>
        <item t="data" sd="1" x="92"/>
      </items>
    </pivotField>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dataField="1"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axis="axisPage" showDropDowns="1" compact="0" outline="0" subtotalTop="1" dragToRow="1" dragToCol="1" multipleItemSelectionAllowed="1" dragToPage="1" dragToData="1" dragOff="1" showAll="0" topAutoShow="1" itemPageCount="10" sortType="ascending" defaultSubtotal="0">
      <items count="66">
        <item t="data" h="1" sd="1" x="0"/>
        <item t="data" h="1" sd="1" x="1"/>
        <item t="data" h="1" sd="1" x="2"/>
        <item t="data" h="1" sd="1" x="9"/>
        <item t="data" h="1" sd="1" x="3"/>
        <item t="data" h="1" sd="1" x="4"/>
        <item t="data" h="1" sd="1" x="5"/>
        <item t="data" h="1" sd="1" x="6"/>
        <item t="data" h="1" sd="1" x="8"/>
        <item t="data" sd="1" x="7"/>
        <item t="data" h="1" sd="1" x="10"/>
        <item t="data" h="1" sd="1" x="11"/>
        <item t="data" h="1" sd="1" x="12"/>
        <item t="data" h="1" sd="1" x="13"/>
        <item t="data" h="1" sd="1" x="14"/>
        <item t="data" h="1" sd="1" x="15"/>
        <item t="data" h="1" sd="1" m="1" x="65"/>
        <item t="data" h="1" sd="1" x="16"/>
        <item t="data" h="1" sd="1" x="21"/>
        <item t="data" h="1" sd="1" x="20"/>
        <item t="data" h="1" sd="1" x="17"/>
        <item t="data" h="1" sd="1" x="18"/>
        <item t="data" h="1" sd="1" x="19"/>
        <item t="data" h="1" sd="1" x="22"/>
        <item t="data" h="1" sd="1" x="23"/>
        <item t="data" h="1" sd="1" x="24"/>
        <item t="data" h="1" sd="1" x="25"/>
        <item t="data" h="1" sd="1" x="26"/>
        <item t="data" h="1" sd="1" x="27"/>
        <item t="data" h="1" sd="1" x="28"/>
        <item t="data" h="1" sd="1" x="29"/>
        <item t="data" h="1" sd="1" x="30"/>
        <item t="data" h="1" sd="1" x="31"/>
        <item t="data" h="1" sd="1" x="32"/>
        <item t="data" h="1" sd="1" x="33"/>
        <item t="data" h="1" sd="1" x="34"/>
        <item t="data" h="1" sd="1" x="36"/>
        <item t="data" h="1" sd="1" x="35"/>
        <item t="data" h="1" sd="1" x="37"/>
        <item t="data" h="1" sd="1" x="38"/>
        <item t="data" h="1" sd="1" x="39"/>
        <item t="data" h="1" sd="1" x="40"/>
        <item t="data" h="1" sd="1" x="41"/>
        <item t="data" h="1" sd="1" x="42"/>
        <item t="data" h="1" sd="1" x="43"/>
        <item t="data" h="1" sd="1" x="44"/>
        <item t="data" h="1" sd="1" x="48"/>
        <item t="data" h="1" sd="1" x="45"/>
        <item t="data" h="1" sd="1" x="46"/>
        <item t="data" h="1" sd="1" x="47"/>
        <item t="data" h="1" sd="1" x="49"/>
        <item t="data" h="1" sd="1" x="50"/>
        <item t="data" h="1" sd="1" x="51"/>
        <item t="data" h="1" sd="1" x="52"/>
        <item t="data" h="1" sd="1" x="53"/>
        <item t="data" h="1" sd="1" x="54"/>
        <item t="data" h="1" sd="1" m="1" x="64"/>
        <item t="data" h="1" sd="1" x="56"/>
        <item t="data" h="1" sd="1" x="55"/>
        <item t="data" h="1" sd="1" x="57"/>
        <item t="data" h="1" sd="1" x="58"/>
        <item t="data" h="1" sd="1" x="59"/>
        <item t="data" h="1" sd="1" x="60"/>
        <item t="data" h="1" sd="1" x="62"/>
        <item t="data" h="1" sd="1" x="61"/>
        <item t="data" h="1" sd="1" m="1" x="63"/>
      </items>
    </pivotField>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axis="axisRow" showDropDowns="1" compact="0" outline="0" subtotalTop="1" dragToRow="1" dragToCol="1" dragToPage="1" dragToData="1" dragOff="1" showAll="0" topAutoShow="1" itemPageCount="10" sortType="manual" defaultSubtotal="1">
      <items count="14">
        <item t="data" sd="1" x="4"/>
        <item t="data" sd="1" x="3"/>
        <item t="data" sd="1" x="8"/>
        <item t="data" sd="1" x="1"/>
        <item t="data" sd="1" x="10"/>
        <item t="data" sd="1" x="2"/>
        <item t="data" sd="1" x="6"/>
        <item t="data" sd="1" x="7"/>
        <item t="data" sd="1" x="0"/>
        <item t="data" sd="1" x="5"/>
        <item t="data" sd="1" m="1" x="12"/>
        <item t="data" sd="1" x="9"/>
        <item t="data" sd="1" m="1" x="11"/>
        <item t="default" sd="1"/>
      </items>
    </pivotField>
    <pivotField axis="axisPage" showDropDowns="1" compact="0" outline="0" subtotalTop="1" dragToRow="1" dragToCol="1" dragToPage="1" dragToData="1" dragOff="1" showAll="0" topAutoShow="1" itemPageCount="10" sortType="manual" defaultSubtotal="0">
      <items count="12">
        <item t="data" sd="1" x="0"/>
        <item t="data" sd="1" x="5"/>
        <item t="data" sd="1" x="3"/>
        <item t="data" sd="1" x="4"/>
        <item t="data" sd="1" x="2"/>
        <item t="data" sd="1" x="1"/>
        <item t="data" sd="1" x="6"/>
        <item t="data" sd="1" x="7"/>
        <item t="data" sd="1" m="1" x="11"/>
        <item t="data" sd="1" x="8"/>
        <item t="data" sd="1" m="1" x="10"/>
        <item t="data" sd="1" m="1" x="9"/>
      </items>
    </pivotField>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axis="axisRow" showDropDowns="1" compact="0" outline="0" subtotalTop="1" dragToRow="1" dragToCol="1" dragToPage="1" dragToData="1" dragOff="1" showAll="0" topAutoShow="1" itemPageCount="10" sortType="manual" defaultSubtotal="0">
      <items count="7">
        <item t="data" sd="1" x="0"/>
        <item t="data" sd="1" x="4"/>
        <item t="data" sd="1" x="2"/>
        <item t="data" sd="1" x="3"/>
        <item t="data" sd="1" x="1"/>
        <item t="data" sd="1" x="6"/>
        <item t="data" sd="1" x="5"/>
      </items>
    </pivotField>
    <pivotField showDropDowns="1" compact="0" outline="0" subtotalTop="1" dragToRow="1" dragToCol="1" multipleItemSelectionAllowed="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axis="axisPage" showDropDowns="1" compact="0" outline="0" subtotalTop="1" dragToRow="1" dragToCol="1" multipleItemSelectionAllowed="1" dragToPage="1" dragToData="1" dragOff="1" showAll="0" topAutoShow="1" itemPageCount="10" sortType="ascending" defaultSubtotal="0">
      <items count="13">
        <item t="data" h="1" sd="1" x="0"/>
        <item t="data" sd="1" x="6"/>
        <item t="data" sd="1" x="8"/>
        <item t="data" sd="1" m="1" x="11"/>
        <item t="data" sd="1" x="3"/>
        <item t="data" h="1" sd="1" x="5"/>
        <item t="data" sd="1" x="1"/>
        <item t="data" h="1" sd="1" x="7"/>
        <item t="data" sd="1" m="1" x="9"/>
        <item t="data" sd="1" x="4"/>
        <item t="data" sd="1" x="2"/>
        <item t="data" h="1" sd="1" m="1" x="12"/>
        <item t="data" h="1" sd="1" m="1" x="10"/>
      </items>
    </pivotField>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axis="axisCol" showDropDowns="1" compact="0" outline="0" subtotalTop="1" dragToRow="1" dragToCol="1" dragToPage="1" dragToData="1" dragOff="1" showAll="0" topAutoShow="1" itemPageCount="10" sortType="manual" defaultSubtotal="1">
      <items count="274">
        <item t="data" sd="1" x="1"/>
        <item t="data" sd="1" x="12"/>
        <item t="data" sd="1" x="31"/>
        <item t="data" sd="1" x="108"/>
        <item t="data" sd="1" x="30"/>
        <item t="data" sd="1" x="44"/>
        <item t="data" sd="1" x="60"/>
        <item t="data" sd="1" x="61"/>
        <item t="data" sd="1" x="117"/>
        <item t="data" sd="1" x="11"/>
        <item t="data" sd="1" x="15"/>
        <item t="data" sd="1" x="71"/>
        <item t="data" sd="1" x="39"/>
        <item t="data" sd="1" x="97"/>
        <item t="data" sd="1" x="70"/>
        <item t="data" sd="1" x="63"/>
        <item t="data" sd="1" m="1" x="206"/>
        <item t="data" sd="1" x="33"/>
        <item t="data" sd="1" x="16"/>
        <item t="data" sd="1" x="87"/>
        <item t="data" sd="1" x="65"/>
        <item t="data" sd="1" x="17"/>
        <item t="data" sd="1" x="49"/>
        <item t="data" sd="1" x="41"/>
        <item t="data" sd="1" x="66"/>
        <item t="data" sd="1" x="73"/>
        <item t="data" sd="1" x="157"/>
        <item t="data" sd="1" x="18"/>
        <item t="data" sd="1" x="14"/>
        <item t="data" sd="1" x="19"/>
        <item t="data" sd="1" x="48"/>
        <item t="data" sd="1" x="74"/>
        <item t="data" sd="1" x="67"/>
        <item t="data" sd="1" x="22"/>
        <item t="data" sd="1" x="98"/>
        <item t="data" sd="1" x="159"/>
        <item t="data" sd="1" x="64"/>
        <item t="data" sd="1" x="158"/>
        <item t="data" sd="1" x="20"/>
        <item t="data" sd="1" x="88"/>
        <item t="data" sd="1" x="23"/>
        <item t="data" sd="1" x="0"/>
        <item t="data" sd="1" m="1" x="254"/>
        <item t="data" sd="1" x="152"/>
        <item t="data" sd="1" x="9"/>
        <item t="data" sd="1" x="24"/>
        <item t="data" sd="1" x="151"/>
        <item t="data" sd="1" x="100"/>
        <item t="data" sd="1" x="161"/>
        <item t="data" sd="1" x="162"/>
        <item t="data" sd="1" x="172"/>
        <item t="data" sd="1" x="25"/>
        <item t="data" sd="1" x="104"/>
        <item t="data" sd="1" x="101"/>
        <item t="data" sd="1" x="40"/>
        <item t="data" sd="1" x="26"/>
        <item t="data" sd="1" x="102"/>
        <item t="data" sd="1" m="1" x="253"/>
        <item t="data" sd="1" x="21"/>
        <item t="data" sd="1" m="1" x="223"/>
        <item t="data" sd="1" x="167"/>
        <item t="data" sd="1" x="163"/>
        <item t="data" sd="1" x="164"/>
        <item t="data" sd="1" x="114"/>
        <item t="data" sd="1" x="103"/>
        <item t="data" sd="1" x="168"/>
        <item t="data" sd="1" m="1" x="201"/>
        <item t="data" sd="1" m="1" x="248"/>
        <item t="data" sd="1" x="27"/>
        <item t="data" sd="1" m="1" x="250"/>
        <item t="data" sd="1" m="1" x="205"/>
        <item t="data" sd="1" m="1" x="245"/>
        <item t="data" sd="1" m="1" x="251"/>
        <item t="data" sd="1" x="105"/>
        <item t="data" sd="1" x="10"/>
        <item t="data" sd="1" m="1" x="227"/>
        <item t="data" sd="1" m="1" x="226"/>
        <item t="data" sd="1" x="2"/>
        <item t="data" sd="1" x="165"/>
        <item t="data" sd="1" x="166"/>
        <item t="data" sd="1" x="43"/>
        <item t="data" sd="1" m="1" x="197"/>
        <item t="data" sd="1" m="1" x="198"/>
        <item t="data" sd="1" m="1" x="204"/>
        <item t="data" sd="1" x="42"/>
        <item t="data" sd="1" m="1" x="252"/>
        <item t="data" sd="1" x="76"/>
        <item t="data" sd="1" x="99"/>
        <item t="data" sd="1" x="56"/>
        <item t="data" sd="1" x="35"/>
        <item t="data" sd="1" x="176"/>
        <item t="data" sd="1" m="1" x="195"/>
        <item t="data" sd="1" x="153"/>
        <item t="data" sd="1" x="80"/>
        <item t="data" sd="1" x="107"/>
        <item t="data" sd="1" m="1" x="249"/>
        <item t="data" sd="1" x="7"/>
        <item t="data" sd="1" x="111"/>
        <item t="data" sd="1" x="121"/>
        <item t="data" sd="1" x="112"/>
        <item t="data" sd="1" x="82"/>
        <item t="data" sd="1" x="52"/>
        <item t="data" sd="1" x="110"/>
        <item t="data" sd="1" x="84"/>
        <item t="data" sd="1" x="69"/>
        <item t="data" sd="1" x="29"/>
        <item t="data" sd="1" x="109"/>
        <item t="data" sd="1" m="1" x="224"/>
        <item t="data" sd="1" x="34"/>
        <item t="data" sd="1" x="4"/>
        <item t="data" sd="1" x="122"/>
        <item t="data" sd="1" x="53"/>
        <item t="data" sd="1" x="32"/>
        <item t="data" sd="1" x="90"/>
        <item t="data" sd="1" x="91"/>
        <item t="data" sd="1" x="28"/>
        <item t="data" sd="1" m="1" x="255"/>
        <item t="data" sd="1" x="123"/>
        <item t="data" sd="1" x="46"/>
        <item t="data" sd="1" x="170"/>
        <item t="data" sd="1" x="58"/>
        <item t="data" sd="1" x="169"/>
        <item t="data" sd="1" x="171"/>
        <item t="data" sd="1" x="146"/>
        <item t="data" sd="1" x="57"/>
        <item t="data" sd="1" x="59"/>
        <item t="data" sd="1" x="106"/>
        <item t="data" sd="1" x="13"/>
        <item t="data" sd="1" x="92"/>
        <item t="data" sd="1" x="94"/>
        <item t="data" sd="1" x="124"/>
        <item t="data" sd="1" x="93"/>
        <item t="data" sd="1" x="89"/>
        <item t="data" sd="1" x="47"/>
        <item t="data" sd="1" x="51"/>
        <item t="data" sd="1" x="147"/>
        <item t="data" sd="1" x="115"/>
        <item t="data" sd="1" x="125"/>
        <item t="data" sd="1" x="113"/>
        <item t="data" sd="1" m="1" x="258"/>
        <item t="data" sd="1" x="37"/>
        <item t="data" sd="1" x="126"/>
        <item t="data" sd="1" x="127"/>
        <item t="data" sd="1" x="6"/>
        <item t="data" sd="1" x="45"/>
        <item t="data" sd="1" x="8"/>
        <item t="data" sd="1" x="85"/>
        <item t="data" sd="1" x="154"/>
        <item t="data" sd="1" x="116"/>
        <item t="data" sd="1" x="118"/>
        <item t="data" sd="1" x="129"/>
        <item t="data" sd="1" m="1" x="259"/>
        <item t="data" sd="1" m="1" x="260"/>
        <item t="data" sd="1" m="1" x="261"/>
        <item t="data" sd="1" m="1" x="262"/>
        <item t="data" sd="1" m="1" x="263"/>
        <item t="data" sd="1" m="1" x="264"/>
        <item t="data" sd="1" m="1" x="265"/>
        <item t="data" sd="1" m="1" x="266"/>
        <item t="data" sd="1" m="1" x="267"/>
        <item t="data" sd="1" m="1" x="268"/>
        <item t="data" sd="1" m="1" x="269"/>
        <item t="data" sd="1" m="1" x="270"/>
        <item t="data" sd="1" m="1" x="271"/>
        <item t="data" sd="1" m="1" x="272"/>
        <item t="data" sd="1" m="1" x="257"/>
        <item t="data" sd="1" x="62"/>
        <item t="data" sd="1" m="1" x="256"/>
        <item t="data" sd="1" x="54"/>
        <item t="data" sd="1" x="86"/>
        <item t="data" sd="1" x="155"/>
        <item t="data" sd="1" m="1" x="230"/>
        <item t="data" sd="1" m="1" x="231"/>
        <item t="data" sd="1" m="1" x="232"/>
        <item t="data" sd="1" m="1" x="233"/>
        <item t="data" sd="1" m="1" x="234"/>
        <item t="data" sd="1" m="1" x="235"/>
        <item t="data" sd="1" m="1" x="236"/>
        <item t="data" sd="1" m="1" x="237"/>
        <item t="data" sd="1" m="1" x="238"/>
        <item t="data" sd="1" m="1" x="239"/>
        <item t="data" sd="1" m="1" x="240"/>
        <item t="data" sd="1" m="1" x="241"/>
        <item t="data" sd="1" m="1" x="243"/>
        <item t="data" sd="1" m="1" x="244"/>
        <item t="data" sd="1" m="1" x="229"/>
        <item t="data" sd="1" x="120"/>
        <item t="data" sd="1" x="68"/>
        <item t="data" sd="1" x="96"/>
        <item t="data" sd="1" m="1" x="200"/>
        <item t="data" sd="1" m="1" x="202"/>
        <item t="data" sd="1" m="1" x="203"/>
        <item t="data" sd="1" x="149"/>
        <item t="data" sd="1" m="1" x="242"/>
        <item t="data" sd="1" x="75"/>
        <item t="data" sd="1" x="36"/>
        <item t="data" sd="1" x="156"/>
        <item t="data" sd="1" m="1" x="196"/>
        <item t="data" sd="1" m="1" x="225"/>
        <item t="data" sd="1" x="173"/>
        <item t="data" sd="1" m="1" x="247"/>
        <item t="data" sd="1" x="175"/>
        <item t="data" sd="1" m="1" x="246"/>
        <item t="data" sd="1" x="72"/>
        <item t="data" sd="1" x="50"/>
        <item t="data" sd="1" m="1" x="207"/>
        <item t="data" sd="1" m="1" x="208"/>
        <item t="data" sd="1" m="1" x="209"/>
        <item t="data" sd="1" m="1" x="210"/>
        <item t="data" sd="1" m="1" x="211"/>
        <item t="data" sd="1" m="1" x="212"/>
        <item t="data" sd="1" m="1" x="213"/>
        <item t="data" sd="1" m="1" x="214"/>
        <item t="data" sd="1" m="1" x="215"/>
        <item t="data" sd="1" m="1" x="216"/>
        <item t="data" sd="1" m="1" x="217"/>
        <item t="data" sd="1" m="1" x="218"/>
        <item t="data" sd="1" m="1" x="219"/>
        <item t="data" sd="1" m="1" x="220"/>
        <item t="data" sd="1" m="1" x="221"/>
        <item t="data" sd="1" m="1" x="222"/>
        <item t="data" sd="1" m="1" x="228"/>
        <item t="data" sd="1" x="3"/>
        <item t="data" sd="1" x="5"/>
        <item t="data" sd="1" m="1" x="194"/>
        <item t="data" sd="1" m="1" x="199"/>
        <item t="data" sd="1" m="1" x="177"/>
        <item t="data" sd="1" m="1" x="178"/>
        <item t="data" sd="1" m="1" x="179"/>
        <item t="data" sd="1" m="1" x="180"/>
        <item t="data" sd="1" m="1" x="181"/>
        <item t="data" sd="1" m="1" x="182"/>
        <item t="data" sd="1" m="1" x="183"/>
        <item t="data" sd="1" m="1" x="184"/>
        <item t="data" sd="1" m="1" x="185"/>
        <item t="data" sd="1" m="1" x="186"/>
        <item t="data" sd="1" m="1" x="187"/>
        <item t="data" sd="1" m="1" x="188"/>
        <item t="data" sd="1" m="1" x="189"/>
        <item t="data" sd="1" m="1" x="190"/>
        <item t="data" sd="1" m="1" x="191"/>
        <item t="data" sd="1" m="1" x="192"/>
        <item t="data" sd="1" x="174"/>
        <item t="data" sd="1" x="160"/>
        <item t="data" sd="1" x="78"/>
        <item t="data" sd="1" x="38"/>
        <item t="data" sd="1" m="1" x="193"/>
        <item t="data" sd="1" x="150"/>
        <item t="data" sd="1" x="55"/>
        <item t="data" sd="1" x="77"/>
        <item t="data" sd="1" x="79"/>
        <item t="data" sd="1" x="81"/>
        <item t="data" sd="1" x="83"/>
        <item t="data" sd="1" x="95"/>
        <item t="data" sd="1" x="119"/>
        <item t="data" sd="1" x="128"/>
        <item t="data" sd="1" x="130"/>
        <item t="data" sd="1" x="131"/>
        <item t="data" sd="1" x="132"/>
        <item t="data" sd="1" x="133"/>
        <item t="data" sd="1" x="134"/>
        <item t="data" sd="1" x="135"/>
        <item t="data" sd="1" x="136"/>
        <item t="data" sd="1" x="137"/>
        <item t="data" sd="1" x="138"/>
        <item t="data" sd="1" x="139"/>
        <item t="data" sd="1" x="140"/>
        <item t="data" sd="1" x="141"/>
        <item t="data" sd="1" x="142"/>
        <item t="data" sd="1" x="143"/>
        <item t="data" sd="1" x="144"/>
        <item t="data" sd="1" x="145"/>
        <item t="data" sd="1" x="148"/>
        <item t="default" sd="1"/>
      </items>
    </pivotField>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s>
  <rowFields count="3">
    <field x="3"/>
    <field x="20"/>
    <field x="11"/>
  </rowFields>
  <rowItems count="20">
    <i t="data" r="0" i="0">
      <x v="26"/>
    </i>
    <i t="data" r="0" i="0">
      <x v="27"/>
    </i>
    <i t="data" r="0" i="0">
      <x v="28"/>
    </i>
    <i t="data" r="0" i="0">
      <x v="29"/>
    </i>
    <i t="data" r="0" i="0">
      <x v="30"/>
    </i>
    <i t="data" r="0" i="0">
      <x v="31"/>
    </i>
    <i t="data" r="0" i="0">
      <x v="34"/>
    </i>
    <i t="data" r="0" i="0">
      <x v="35"/>
    </i>
    <i t="data" r="0" i="0">
      <x v="37"/>
    </i>
    <i t="data" r="0" i="0">
      <x v="38"/>
    </i>
    <i t="data" r="0" i="0">
      <x v="39"/>
    </i>
    <i t="data" r="0" i="0">
      <x v="164"/>
      <x v="3"/>
      <x v="9"/>
    </i>
    <i t="data" r="1" i="0">
      <x v="4"/>
      <x v="9"/>
    </i>
    <i t="data" r="0" i="0">
      <x v="166"/>
      <x v="3"/>
      <x v="9"/>
    </i>
    <i t="data" r="1" i="0">
      <x v="4"/>
      <x v="9"/>
    </i>
    <i t="data" r="0" i="0">
      <x v="169"/>
      <x v="3"/>
      <x v="9"/>
    </i>
    <i t="data" r="1" i="0">
      <x v="4"/>
      <x v="9"/>
    </i>
    <i t="data" r="0" i="0">
      <x v="182"/>
      <x v="3"/>
      <x v="9"/>
    </i>
    <i t="data" r="1" i="0">
      <x v="4"/>
      <x v="9"/>
    </i>
    <i t="grand" r="0" i="0">
      <x v="0"/>
    </i>
  </rowItems>
  <colFields count="1">
    <field x="31"/>
  </colFields>
  <colItems count="11">
    <i t="data" r="0" i="0">
      <x v="0"/>
    </i>
    <i t="data" r="0" i="0">
      <x v="89"/>
    </i>
    <i t="data" r="0" i="0">
      <x v="105"/>
    </i>
    <i t="data" r="0" i="0">
      <x v="108"/>
    </i>
    <i t="data" r="0" i="0">
      <x v="109"/>
    </i>
    <i t="data" r="0" i="0">
      <x v="112"/>
    </i>
    <i t="data" r="0" i="0">
      <x v="127"/>
    </i>
    <i t="data" r="0" i="0">
      <x v="140"/>
    </i>
    <i t="data" r="0" i="0">
      <x v="195"/>
    </i>
    <i t="data" r="0" i="0">
      <x v="245"/>
    </i>
    <i t="grand" r="0" i="0">
      <x v="0"/>
    </i>
  </colItems>
  <pageFields count="3">
    <pageField fld="24" hier="-1"/>
    <pageField fld="12" hier="-1"/>
    <pageField fld="8" hier="-1"/>
  </pageFields>
  <dataFields count="1">
    <dataField name="Count of Rentalposition M3" fld="6" subtotal="count" showDataAs="normal" baseField="0" baseItem="0"/>
  </dataFields>
  <formats count="3">
    <format action="formatting" dxfId="657">
      <pivotArea field="24" type="button" dataOnly="0" labelOnly="1" outline="0" axis="axisPage" fieldPosition="0"/>
    </format>
    <format action="formatting" dxfId="658">
      <pivotArea type="normal" dataOnly="0" labelOnly="1" grandCol="1" outline="0" fieldPosition="0"/>
    </format>
    <format action="formatting" dxfId="659">
      <pivotArea type="normal" dataOnly="0" grandCol="1" outline="0" fieldPosition="0"/>
    </format>
  </formats>
  <pivotTableStyleInfo name="PivotStyleLight21" showRowHeaders="1" showColHeaders="1" showRowStripes="0" showColStripes="0" showLastColumn="1"/>
</pivotTableDefinition>
</file>

<file path=xl/tables/table1.xml><?xml version="1.0" encoding="utf-8"?>
<table xmlns="http://schemas.openxmlformats.org/spreadsheetml/2006/main" id="1" name="Table_In_CM_not_in_Mietposi" displayName="Table_In_CM_not_in_Mietposi" ref="A1:AW188" tableType="queryTable" headerRowCount="1" totalsRowShown="0">
  <autoFilter ref="A1:AW188"/>
  <tableColumns count="49">
    <tableColumn id="1" uniqueName="1" name="Contract Number M3" queryTableFieldId="1"/>
    <tableColumn id="2" uniqueName="2" name="Rentalposition M3" queryTableFieldId="2"/>
    <tableColumn id="3" uniqueName="3" name="Contract Number Customer" queryTableFieldId="3"/>
    <tableColumn id="4" uniqueName="4" name="Wagon Number" queryTableFieldId="4"/>
    <tableColumn id="5" uniqueName="5" name="Customer" queryTableFieldId="5"/>
    <tableColumn id="6" uniqueName="6" name="Wagon Type" queryTableFieldId="6"/>
    <tableColumn id="26" uniqueName="26" name="Wagon Quantity Optional" queryTableFieldId="48"/>
    <tableColumn id="31" uniqueName="31" name="Wagon Quantity Optional UntilDate" queryTableFieldId="49"/>
    <tableColumn id="36" uniqueName="36" name="Wagons To Be Financed" queryTableFieldId="60"/>
    <tableColumn id="7" uniqueName="7" name="Contract Status" queryTableFieldId="7"/>
    <tableColumn id="23" uniqueName="23" name="Contract Remarks" queryTableFieldId="30"/>
    <tableColumn id="19" uniqueName="19" name="Rental StartDate" queryTableFieldId="22" dataDxfId="656"/>
    <tableColumn id="20" uniqueName="20" name="Rental EndDate" queryTableFieldId="23" dataDxfId="655"/>
    <tableColumn id="30" uniqueName="30" name="Termination notification received on" queryTableFieldId="46"/>
    <tableColumn id="46" uniqueName="46" name="Termination Reason Category" queryTableFieldId="86"/>
    <tableColumn id="47" uniqueName="47" name="Termination Reason Remark" queryTableFieldId="87"/>
    <tableColumn id="45" uniqueName="45" name="Early Termination cut-off date1" queryTableFieldId="82"/>
    <tableColumn id="17" uniqueName="17" name="Early Termination cut-off date2" queryTableFieldId="17"/>
    <tableColumn id="21" uniqueName="21" name="Next possible TermDate various options" queryTableFieldId="24"/>
    <tableColumn id="18" uniqueName="18" name="NoticeDateCalc" queryTableFieldId="78"/>
    <tableColumn id="24" uniqueName="24" name="Rent free days no of days" queryTableFieldId="31"/>
    <tableColumn id="34" uniqueName="34" name="Self-Termination date" queryTableFieldId="56"/>
    <tableColumn id="35" uniqueName="35" name="Self-Termination reason" queryTableFieldId="57"/>
    <tableColumn id="25" uniqueName="25" name="Rent free days pattern" queryTableFieldId="32"/>
    <tableColumn id="32" uniqueName="32" name="Rent free days next date" queryTableFieldId="50"/>
    <tableColumn id="16" uniqueName="16" name="Call Option Lessee" queryTableFieldId="84"/>
    <tableColumn id="49" uniqueName="49" name="Renewal Process StartDate" queryTableFieldId="92"/>
    <tableColumn id="48" uniqueName="48" name="Renewal Process Status" queryTableFieldId="90"/>
    <tableColumn id="27" uniqueName="27" name="Staggered Rental Rates" queryTableFieldId="42"/>
    <tableColumn id="28" uniqueName="28" name="Next Rental Rate Adjustment Date" queryTableFieldId="35"/>
    <tableColumn id="38" uniqueName="38" name="Technical Customer Requests EUR" queryTableFieldId="64"/>
    <tableColumn id="29" uniqueName="29" name="Wheelset PAYG per km" queryTableFieldId="44"/>
    <tableColumn id="33" uniqueName="33" name="Excess Mileage EUR per km" queryTableFieldId="54"/>
    <tableColumn id="39" uniqueName="39" name="PP Wheelset EUR" queryTableFieldId="66"/>
    <tableColumn id="40" uniqueName="40" name="Discount Wheelset EUR" queryTableFieldId="67"/>
    <tableColumn id="41" uniqueName="41" name="PP Maintenance EUR" queryTableFieldId="68"/>
    <tableColumn id="42" uniqueName="42" name="Discount Maintenance EUR" queryTableFieldId="69"/>
    <tableColumn id="43" uniqueName="43" name="Discount Base Lease EUR" queryTableFieldId="70"/>
    <tableColumn id="44" uniqueName="44" name="Calc Bease Lease EUR" queryTableFieldId="71"/>
    <tableColumn id="22" uniqueName="22" name="ESG Customer CodeOfConduct" queryTableFieldId="25"/>
    <tableColumn id="37" uniqueName="37" name="Concentration Limit" queryTableFieldId="61"/>
    <tableColumn id="8" uniqueName="8" name="Vertragsnummer" queryTableFieldId="8"/>
    <tableColumn id="9" uniqueName="9" name="Auftragspos." queryTableFieldId="9"/>
    <tableColumn id="10" uniqueName="10" name="Name" queryTableFieldId="10"/>
    <tableColumn id="11" uniqueName="11" name="ChNr" queryTableFieldId="11"/>
    <tableColumn id="12" uniqueName="12" name="Freies Feld- 1" queryTableFieldId="12"/>
    <tableColumn id="13" uniqueName="13" name="Nettosatz/Typ" queryTableFieldId="13"/>
    <tableColumn id="14" uniqueName="14" name="Gueltig_ab" queryTableFieldId="14" dataDxfId="654"/>
    <tableColumn id="15" uniqueName="15" name="Gueltig_bis" queryTableFieldId="15" dataDxfId="653"/>
  </tableColumns>
  <tableStyleInfo name="TableStyleMedium7" showFirstColumn="0" showLastColumn="0" showRowStripes="1" showColumnStripes="0"/>
</table>
</file>

<file path=xl/tables/table2.xml><?xml version="1.0" encoding="utf-8"?>
<table xmlns="http://schemas.openxmlformats.org/spreadsheetml/2006/main" id="2" name="Table_In_Mietposi_not_in_CM" displayName="Table_In_Mietposi_not_in_CM" ref="A1:O169" tableType="queryTable" headerRowCount="1" totalsRowShown="0">
  <autoFilter ref="A1:O169"/>
  <sortState ref="A2:O169">
    <sortCondition ref="F1:F169"/>
  </sortState>
  <tableColumns count="15">
    <tableColumn id="2" uniqueName="2" name="Termination Reason Category" queryTableFieldId="90"/>
    <tableColumn id="3" uniqueName="3" name="Termination Reason Remark" queryTableFieldId="91"/>
    <tableColumn id="1" uniqueName="1" name="Call Option Lessee" queryTableFieldId="88"/>
    <tableColumn id="5" uniqueName="5" name="Renewal Process StartDate" queryTableFieldId="96"/>
    <tableColumn id="4" uniqueName="4" name="Renewal Process Status" queryTableFieldId="94"/>
    <tableColumn id="7" uniqueName="7" name="Vertragsnummer" queryTableFieldId="7"/>
    <tableColumn id="8" uniqueName="8" name="Auftragspos." queryTableFieldId="8"/>
    <tableColumn id="9" uniqueName="9" name="Name" queryTableFieldId="9"/>
    <tableColumn id="10" uniqueName="10" name="Artikelnr." queryTableFieldId="10"/>
    <tableColumn id="11" uniqueName="11" name="ChNr" queryTableFieldId="11"/>
    <tableColumn id="12" uniqueName="12" name="Freies Feld- 1" queryTableFieldId="12"/>
    <tableColumn id="13" uniqueName="13" name="Nettosatz/Typ" queryTableFieldId="13"/>
    <tableColumn id="14" uniqueName="14" name="Gueltig_ab" queryTableFieldId="14" dataDxfId="644"/>
    <tableColumn id="15" uniqueName="15" name="Gueltig_bis" queryTableFieldId="15" dataDxfId="643"/>
    <tableColumn id="30" uniqueName="30" name="Column12" queryTableFieldId="47"/>
  </tableColumns>
  <tableStyleInfo name="TableStyleMedium7" showFirstColumn="0" showLastColumn="0" showRowStripes="1" showColumnStripes="0"/>
</table>
</file>

<file path=xl/tables/table3.xml><?xml version="1.0" encoding="utf-8"?>
<table xmlns="http://schemas.openxmlformats.org/spreadsheetml/2006/main" id="3" name="CM" displayName="CM" ref="B3:CS7482" headerRowCount="1" totalsRowCount="1" headerRowDxfId="633" dataDxfId="632" totalsRowDxfId="631">
  <autoFilter ref="B3:CS7481"/>
  <tableColumns count="96">
    <tableColumn id="98" name="Remarks" dataDxfId="630" dataCellStyle="Standard 2 2"/>
    <tableColumn id="1" name="Contract Number M3" totalsRowLabel="Total" dataDxfId="628" totalsRowDxfId="629" dataCellStyle="Standard 2 2"/>
    <tableColumn id="2" name="Framecontract Number" dataDxfId="626" totalsRowDxfId="627" dataCellStyle="Standard 2 2"/>
    <tableColumn id="3" name="Contract Number Customer" dataDxfId="624" totalsRowDxfId="625" dataCellStyle="Standard 2 2"/>
    <tableColumn id="4" name="Delivery Batch" dataDxfId="622" totalsRowDxfId="623" dataCellStyle="Standard 2 2"/>
    <tableColumn id="5" name="Row Type" dataDxfId="620" totalsRowDxfId="621" dataCellStyle="Standard 2 2"/>
    <tableColumn id="6" name="Rentalposition M3" dataDxfId="618" totalsRowDxfId="619" dataCellStyle="Standard 2 2"/>
    <tableColumn id="7" name="Wagon Number" dataDxfId="616" totalsRowDxfId="617" dataCellStyle="Standard 2 2"/>
    <tableColumn id="8" name="Customer" dataDxfId="614" totalsRowDxfId="615" dataCellStyle="Standard 2 2"/>
    <tableColumn id="9" name="Country" dataDxfId="612" totalsRowDxfId="613" dataCellStyle="Standard 2 2"/>
    <tableColumn id="10" name="Cluster" dataDxfId="610" totalsRowDxfId="611" dataCellStyle="Standard 2 2"/>
    <tableColumn id="11" name="Sales Manager" dataDxfId="608" totalsRowDxfId="609" dataCellStyle="Standard 2 2"/>
    <tableColumn id="12" name="Wagon Type" dataDxfId="606" totalsRowDxfId="607" dataCellStyle="Standard 2 2"/>
    <tableColumn id="13" name="Wagon Quantity Initial" totalsRowFunction="custom" dataDxfId="604" totalsRowDxfId="605" dataCellStyle="Standard 2 2">
      <totalsRowFormula>SUMIFS(CM[Wagon Quantity Initial],CM[Wagon Quantity Initial],1,CM[Row Type],"Wagon")</totalsRowFormula>
    </tableColumn>
    <tableColumn id="32" name="Wagon Quantity Optional" dataDxfId="602" totalsRowDxfId="603" dataCellStyle="Standard 2 2"/>
    <tableColumn id="34" name="Wagon Quantity Optional UntilDate" dataDxfId="600" totalsRowDxfId="601" dataCellStyle="Standard 2 2"/>
    <tableColumn id="14" name="Wagon Quantity Newbuild" totalsRowFunction="custom" dataDxfId="598" totalsRowDxfId="599" dataCellStyle="Standard 2 2">
      <totalsRowFormula>SUMIFS(CM[Wagon Quantity Newbuild],CM[Wagon Quantity Newbuild],1,CM[Row Type],"Wagon")</totalsRowFormula>
    </tableColumn>
    <tableColumn id="15" name="Wagon Quantity Existing" dataDxfId="596" totalsRowDxfId="597" dataCellStyle="Standard 2 2"/>
    <tableColumn id="16" name="Wagons To Be Financed" totalsRowFunction="custom" dataDxfId="594" totalsRowDxfId="595" dataCellStyle="Standard 2 2">
      <totalsRowFormula>SUMIFS(CM[Wagons To Be Financed],CM[Wagons To Be Financed],1,CM[Row Type],"Wagon",CM[Wagon Quantity Actual],1)</totalsRowFormula>
    </tableColumn>
    <tableColumn id="18" name="Wagon Quantity Actual" totalsRowFunction="custom" dataDxfId="592" totalsRowDxfId="593">
      <totalsRowFormula>SUMIFS(CM[Wagon Quantity Actual],CM[Wagon Quantity Actual],1,CM[Row Type],"Wagon")</totalsRowFormula>
    </tableColumn>
    <tableColumn id="20" name="Contract Type" dataDxfId="590" totalsRowDxfId="591" dataCellStyle="Standard 2 2"/>
    <tableColumn id="21" name="Contract Flex" dataDxfId="588" totalsRowDxfId="589" dataCellStyle="Standard 2 2"/>
    <tableColumn id="22" name="Flex StartDate" dataDxfId="586" totalsRowDxfId="587" dataCellStyle="Standard 2 2"/>
    <tableColumn id="23" name="Flex EndDate" dataDxfId="584" totalsRowDxfId="585" dataCellStyle="Standard 2 2"/>
    <tableColumn id="35" name="Contract Status" dataDxfId="582" totalsRowDxfId="583" dataCellStyle="Standard 2 2"/>
    <tableColumn id="91" name="Contract Remarks" dataDxfId="580" totalsRowDxfId="581" dataCellStyle="Standard 2 2"/>
    <tableColumn id="29" name="Contract StartDate" dataDxfId="578" totalsRowDxfId="579" dataCellStyle="Standard 2 2"/>
    <tableColumn id="30" name="Contract EndDate Initial" dataDxfId="576" totalsRowDxfId="577" dataCellStyle="Standard 2 2"/>
    <tableColumn id="89" name="Rental StartDate" dataDxfId="574" totalsRowDxfId="575" dataCellStyle="Standard 2 2">
      <calculatedColumnFormula array="1">+_xlfn.XLOOKUP(1,(#REF!=CM[[#This Row],[Contract Number M3]])*(#REF!=CM[[#This Row],[Rentalposition M3]]),#REF!)</calculatedColumnFormula>
    </tableColumn>
    <tableColumn id="90" name="Rental EndDate" dataDxfId="572" totalsRowDxfId="573" dataCellStyle="Standard 2 2">
      <calculatedColumnFormula array="1">+_xlfn.XLOOKUP(1,(#REF!=CM[[#This Row],[Contract Number M3]])*(#REF!=CM[[#This Row],[Rentalposition M3]]),#REF!)</calculatedColumnFormula>
    </tableColumn>
    <tableColumn id="31" name="Contract Lenght Initial" dataDxfId="570" totalsRowDxfId="571" dataCellStyle="Standard 2 2">
      <calculatedColumnFormula>+'CM'!$AG4-'CM'!$AB4</calculatedColumnFormula>
    </tableColumn>
    <tableColumn id="33" name="Contract EndDate Actual" dataDxfId="568" totalsRowDxfId="569" dataCellStyle="Standard 2 2">
      <calculatedColumnFormula>'CM'!$AC4</calculatedColumnFormula>
    </tableColumn>
    <tableColumn id="36" name="Termination notification received on" dataDxfId="566" totalsRowDxfId="567" dataCellStyle="Standard 2 2"/>
    <tableColumn id="57" name="Termination Reason Category" dataDxfId="564" totalsRowDxfId="565" dataCellStyle="Standard 2 2"/>
    <tableColumn id="58" name="Termination Reason Remark" dataDxfId="562" totalsRowDxfId="563" dataCellStyle="Standard 2 2"/>
    <tableColumn id="37" name="Wagon Quantity Terminated" dataDxfId="560" totalsRowDxfId="561" dataCellStyle="Standard 2 2"/>
    <tableColumn id="39" name="Early Termination Category" dataDxfId="558" totalsRowDxfId="559" dataCellStyle="Standard 2 2"/>
    <tableColumn id="87" name="Early Termination cut-off date1" dataDxfId="556" totalsRowDxfId="557" dataCellStyle="Standard 2 2"/>
    <tableColumn id="86" name="Early Termination cut-off date2" dataDxfId="554" totalsRowDxfId="555" dataCellStyle="Standard 2 2"/>
    <tableColumn id="42" name="Early Termination Notice Period Mths" totalsRowLabel="0" dataDxfId="552" totalsRowDxfId="553" dataCellStyle="Standard 2 2"/>
    <tableColumn id="45" name="Duly Termination Notice Period Mths" totalsRowLabel="1" dataDxfId="550" totalsRowDxfId="551" dataCellStyle="Standard 2 2"/>
    <tableColumn id="46" name="Next possible TermDate various options" dataDxfId="548" totalsRowDxfId="549" dataCellStyle="Standard 2 2"/>
    <tableColumn id="88" name="NoticeDateCalc" dataDxfId="546" totalsRowDxfId="547" dataCellStyle="Standard 2 2"/>
    <tableColumn id="40" name="Early Termination Clause" dataDxfId="544" totalsRowDxfId="545" dataCellStyle="Standard 2 2"/>
    <tableColumn id="43" name="Early Termination Penalty EUR" dataDxfId="542" totalsRowDxfId="543"/>
    <tableColumn id="44" name="Early Termination Cost Assumption" dataDxfId="540" totalsRowDxfId="541"/>
    <tableColumn id="94" name="Rent free days no of days" dataDxfId="538" totalsRowDxfId="539"/>
    <tableColumn id="100" name="Self-Termination date" totalsRowDxfId="537"/>
    <tableColumn id="101" name="Self-Termination reason" totalsRowDxfId="536"/>
    <tableColumn id="93" name="Rent free days pattern" dataDxfId="534" totalsRowDxfId="535"/>
    <tableColumn id="92" name="Rent free days next date" dataDxfId="532" totalsRowDxfId="533"/>
    <tableColumn id="38" name="Contract Lenght Early Clause &amp; Option" dataDxfId="530" totalsRowDxfId="531" dataCellStyle="Standard 2 2"/>
    <tableColumn id="19" name="Customer Rank" dataDxfId="528" totalsRowDxfId="529" dataCellStyle="Standard 2 2"/>
    <tableColumn id="24" name="D&amp;B Score" dataDxfId="526" totalsRowDxfId="527" dataCellStyle="Standard 2 2"/>
    <tableColumn id="25" name="GTC Version" dataDxfId="524" totalsRowDxfId="525" dataCellStyle="Standard 2 2"/>
    <tableColumn id="26" name="Jurisdiction" dataDxfId="522" totalsRowDxfId="523" dataCellStyle="Standard 2 2"/>
    <tableColumn id="27" name="Contract Security" dataDxfId="520" totalsRowDxfId="521" dataCellStyle="Standard 2 2"/>
    <tableColumn id="28" name="Contract Indexation" dataDxfId="518" totalsRowDxfId="519" dataCellStyle="Standard 2 2"/>
    <tableColumn id="47" name="Call Option Lessee" dataDxfId="516" totalsRowDxfId="517" dataCellStyle="Standard 2 2"/>
    <tableColumn id="48" name="Prolongation Option Mths" dataDxfId="514" totalsRowDxfId="515" dataCellStyle="Standard 2 2"/>
    <tableColumn id="49" name="Prolongation Clause" dataDxfId="512" totalsRowDxfId="513" dataCellStyle="Standard 2 2"/>
    <tableColumn id="50" name="Prolongation Sequence" dataDxfId="510" totalsRowDxfId="511" dataCellStyle="Standard 2 2"/>
    <tableColumn id="59" name="Renewal Process StartDate" dataDxfId="508" totalsRowDxfId="509" dataCellStyle="Standard 2 2"/>
    <tableColumn id="60" name="Renewal Process Status" dataDxfId="506" totalsRowDxfId="507" dataCellStyle="Standard 2 2"/>
    <tableColumn id="66" name="Contract Mileage" dataDxfId="504" totalsRowDxfId="505"/>
    <tableColumn id="96" name="Staggered Rental Rates" dataDxfId="502" totalsRowDxfId="503"/>
    <tableColumn id="95" name="Next Rental Rate Adjustment Date" dataDxfId="500" totalsRowDxfId="501"/>
    <tableColumn id="67" name="Currency" dataDxfId="498" totalsRowDxfId="499" dataCellStyle="Standard 2 2"/>
    <tableColumn id="69" name="Lease Rate EUR" dataDxfId="496" totalsRowDxfId="497"/>
    <tableColumn id="70" name="Discount Flat EUR" dataDxfId="494" totalsRowDxfId="495"/>
    <tableColumn id="71" name="Noise Bonus EUR" dataDxfId="492" totalsRowDxfId="493"/>
    <tableColumn id="41" name="Technical Customer Requests EUR" dataDxfId="490" totalsRowDxfId="491"/>
    <tableColumn id="72" name="Discount Calc EUR" dataDxfId="488" totalsRowDxfId="489"/>
    <tableColumn id="73" name="Lease Payment EUR" dataDxfId="486" totalsRowDxfId="487"/>
    <tableColumn id="74" name="GPS Fee EUR" dataDxfId="484" totalsRowDxfId="485"/>
    <tableColumn id="75" name="Wheelset Fee EUR" dataDxfId="482" totalsRowDxfId="483"/>
    <tableColumn id="97" name="Wheelset PAYG per km" dataDxfId="480" totalsRowDxfId="481"/>
    <tableColumn id="99" name="Excess Mileage EUR per km" dataDxfId="478" totalsRowDxfId="479" dataCellStyle="Standard 2 2"/>
    <tableColumn id="51" name="PP Wheelset EUR" dataDxfId="476" totalsRowDxfId="477" dataCellStyle="Standard 2 2"/>
    <tableColumn id="52" name="Discount Wheelset EUR" dataDxfId="474" totalsRowDxfId="475" dataCellStyle="Standard 2 2"/>
    <tableColumn id="76" name="Calc Wheelset" dataDxfId="472" totalsRowDxfId="473"/>
    <tableColumn id="53" name="PP Maintenance EUR" dataDxfId="470" totalsRowDxfId="471"/>
    <tableColumn id="54" name="Discount Maintenance EUR" dataDxfId="468" totalsRowDxfId="469"/>
    <tableColumn id="77" name="Calc Maintenance EUR" dataDxfId="466" totalsRowDxfId="467"/>
    <tableColumn id="84" name="PP Base Lease" dataDxfId="464" totalsRowDxfId="465" dataCellStyle="Standard 2 2"/>
    <tableColumn id="56" name="Discount Base Lease EUR" dataDxfId="462" totalsRowDxfId="463" dataCellStyle="Standard 2 2"/>
    <tableColumn id="55" name="Calc Bease Lease EUR" dataDxfId="460" totalsRowDxfId="461" dataCellStyle="Standard 2 2"/>
    <tableColumn id="85" name="Delta" totalsRowFunction="count" dataDxfId="458" totalsRowDxfId="459"/>
    <tableColumn id="78" name="Calc Withholding Tax EUR" dataDxfId="456" totalsRowDxfId="457"/>
    <tableColumn id="79" name="Calc Base Lease Gross EUR" dataDxfId="454" totalsRowDxfId="455"/>
    <tableColumn id="80" name="Calc Base Lease Gross Initial (Freeze)" dataDxfId="452" totalsRowDxfId="453" dataCellStyle="Standard 2 2"/>
    <tableColumn id="81" name="GreenLoan Plan Kilometers of rail p.a." dataDxfId="450" totalsRowDxfId="451" dataCellStyle="Standard 2 2"/>
    <tableColumn id="82" name="Green Loan fossil fuels / petrochemicals / radioactive material " dataDxfId="448" totalsRowDxfId="449"/>
    <tableColumn id="68" name="ESG Customer CodeOfConduct" dataDxfId="446" totalsRowDxfId="447"/>
    <tableColumn id="17" name="Concentration Limit" totalsRowFunction="custom" dataDxfId="444" totalsRowDxfId="445">
      <totalsRowFormula>SUMIFS(CM[Concentration Limit],CM[Concentration Limit],1,CM[Row Type],"Wagon")</totalsRowFormula>
    </tableColumn>
    <tableColumn id="83" name="Turnover pa" dataDxfId="442" totalsRowDxfId="443" dataCellStyle="Standard 2 2"/>
  </tableColumns>
  <tableStyleInfo name="TableStyleLight18" showFirstColumn="0" showLastColumn="0" showRowStripes="1" showColumnStripes="0"/>
</table>
</file>

<file path=xl/tables/table4.xml><?xml version="1.0" encoding="utf-8"?>
<table xmlns="http://schemas.openxmlformats.org/spreadsheetml/2006/main" id="4" name="CM_CT2" displayName="CM_CT2" ref="B3:CR261" headerRowCount="1" totalsRowCount="1" headerRowDxfId="433" dataDxfId="432">
  <autoFilter ref="B3:CR260"/>
  <tableColumns count="95">
    <tableColumn id="98" name="Remarks" dataDxfId="431" dataCellStyle="Standard 2 2"/>
    <tableColumn id="1" name="Contract Number M3" totalsRowLabel="Total" dataDxfId="429" totalsRowDxfId="430" dataCellStyle="Standard 2 2"/>
    <tableColumn id="2" name="Framecontract Number" dataDxfId="427" totalsRowDxfId="428" dataCellStyle="Standard 2 2"/>
    <tableColumn id="3" name="Contract Number Customer" dataDxfId="425" totalsRowDxfId="426" dataCellStyle="Standard 2 2"/>
    <tableColumn id="4" name="Delivery Batch" dataDxfId="423" totalsRowDxfId="424" dataCellStyle="Standard 2 2"/>
    <tableColumn id="5" name="Row Type" dataDxfId="421" totalsRowDxfId="422" dataCellStyle="Standard 2 2"/>
    <tableColumn id="6" name="Rentalposition M3" dataDxfId="419" totalsRowDxfId="420" dataCellStyle="Standard 2 2"/>
    <tableColumn id="7" name="Wagon Number" dataDxfId="417" totalsRowDxfId="418" dataCellStyle="Standard 2 2"/>
    <tableColumn id="8" name="Customer" dataDxfId="415" totalsRowDxfId="416" dataCellStyle="Standard 2 2"/>
    <tableColumn id="9" name="Country" dataDxfId="413" totalsRowDxfId="414" dataCellStyle="Standard 2 2"/>
    <tableColumn id="10" name="Cluster" dataDxfId="411" totalsRowDxfId="412" dataCellStyle="Standard 2 2"/>
    <tableColumn id="11" name="Sales Manager" dataDxfId="409" totalsRowDxfId="410" dataCellStyle="Standard 2 2"/>
    <tableColumn id="12" name="Wagon Type" dataDxfId="407" totalsRowDxfId="408" dataCellStyle="Standard 2 2"/>
    <tableColumn id="13" name="Wagon Quantity Initial" dataDxfId="405" totalsRowDxfId="406" dataCellStyle="Standard 2 2"/>
    <tableColumn id="34" name="Wagon Quantity Optional" dataDxfId="403" totalsRowDxfId="404" dataCellStyle="Standard 2 2"/>
    <tableColumn id="32" name="Wagon Quantity Optional UntilDate" dataDxfId="401" totalsRowDxfId="402" dataCellStyle="Standard 2 2"/>
    <tableColumn id="14" name="Wagon Quantity Newbuild" totalsRowFunction="custom" dataDxfId="399" totalsRowDxfId="400" dataCellStyle="Standard 2 2">
      <totalsRowFormula>SUMIF(CM_CT2[Wagon Quantity Newbuild],1,CM_CT2[Wagon Quantity Newbuild])</totalsRowFormula>
    </tableColumn>
    <tableColumn id="15" name="Wagon Quantity Existing" dataDxfId="397" totalsRowDxfId="398" dataCellStyle="Standard 2 2"/>
    <tableColumn id="16" name="Wagons To Be Financed" dataDxfId="395" totalsRowDxfId="396" dataCellStyle="Standard 2 2"/>
    <tableColumn id="18" name="Wagon Quantity Actual" totalsRowFunction="custom" dataDxfId="394">
      <totalsRowFormula>SUMIF(CM_CT2[Wagon Quantity Actual],1,CM_CT2[Wagon Quantity Actual])</totalsRowFormula>
    </tableColumn>
    <tableColumn id="20" name="Contract Type" dataDxfId="392" totalsRowDxfId="393" dataCellStyle="Standard 2 2"/>
    <tableColumn id="21" name="Contract Flex" dataDxfId="390" totalsRowDxfId="391" dataCellStyle="Standard 2 2"/>
    <tableColumn id="22" name="Flex StartDate" dataDxfId="388" totalsRowDxfId="389" dataCellStyle="Standard 2 2"/>
    <tableColumn id="23" name="Flex EndDate" dataDxfId="386" totalsRowDxfId="387" dataCellStyle="Standard 2 2"/>
    <tableColumn id="35" name="Contract Status" dataDxfId="384" totalsRowDxfId="385" dataCellStyle="Standard 2 2"/>
    <tableColumn id="91" name="Contract Remarks" dataDxfId="382" totalsRowDxfId="383" dataCellStyle="Standard 2 2"/>
    <tableColumn id="89" name="Contract StartDate" dataDxfId="380" totalsRowDxfId="381" dataCellStyle="Standard 2 2"/>
    <tableColumn id="90" name="Contract EndDate Initial" dataDxfId="378" totalsRowDxfId="379" dataCellStyle="Standard 2 2"/>
    <tableColumn id="29" name="Rental StartDate" dataDxfId="376" totalsRowDxfId="377" dataCellStyle="Standard 2 2"/>
    <tableColumn id="30" name="Rental EndDate" dataDxfId="374" totalsRowDxfId="375" dataCellStyle="Standard 2 2"/>
    <tableColumn id="31" name="Contract Lenght Initial" dataDxfId="372" totalsRowDxfId="373" dataCellStyle="Standard 2 2">
      <calculatedColumnFormula>+'CM'!$AG119-'CM'!$AB119</calculatedColumnFormula>
    </tableColumn>
    <tableColumn id="33" name="Contract EndDate Actual" dataDxfId="370" totalsRowDxfId="371" dataCellStyle="Standard 2 2">
      <calculatedColumnFormula>'CM'!$AC119</calculatedColumnFormula>
    </tableColumn>
    <tableColumn id="36" name="Termination notification received on" dataDxfId="368" totalsRowDxfId="369" dataCellStyle="Standard 2 2"/>
    <tableColumn id="57" name="Termination Reason Category" dataDxfId="366" totalsRowDxfId="367" dataCellStyle="Standard 2 2"/>
    <tableColumn id="58" name="Termination Reason Remark" dataDxfId="364" totalsRowDxfId="365" dataCellStyle="Standard 2 2"/>
    <tableColumn id="37" name="Wagon Quantity Terminated" dataDxfId="362" totalsRowDxfId="363" dataCellStyle="Standard 2 2"/>
    <tableColumn id="39" name="Early Termination Category" dataDxfId="360" totalsRowDxfId="361" dataCellStyle="Standard 2 2"/>
    <tableColumn id="87" name="Early Termination cut-off date1" dataDxfId="358" totalsRowDxfId="359" dataCellStyle="Standard 2 2"/>
    <tableColumn id="86" name="Early Termination cut-off date2" dataDxfId="356" totalsRowDxfId="357" dataCellStyle="Standard 2 2"/>
    <tableColumn id="42" name="Early Termination Notice Period Mths" dataDxfId="354" totalsRowDxfId="355" dataCellStyle="Standard 2 2"/>
    <tableColumn id="45" name="Duly Termination Notice Period Mths" dataDxfId="352" totalsRowDxfId="353" dataCellStyle="Standard 2 2"/>
    <tableColumn id="46" name="Next possible TermDate various options" dataDxfId="350" totalsRowDxfId="351" dataCellStyle="Standard 2 2"/>
    <tableColumn id="88" name="NoticeDateCalc" dataDxfId="348" totalsRowDxfId="349" dataCellStyle="Standard 2 2"/>
    <tableColumn id="40" name="Early Termination Clause" dataDxfId="346" totalsRowDxfId="347" dataCellStyle="Standard 2 2"/>
    <tableColumn id="43" name="Early Termination Penalty EUR" dataDxfId="344" totalsRowDxfId="345"/>
    <tableColumn id="44" name="Early Termination Cost Assumption" dataDxfId="342" totalsRowDxfId="343"/>
    <tableColumn id="100" name="Self-Termination date" dataDxfId="340" totalsRowDxfId="341" dataCellStyle="Standard 2 2"/>
    <tableColumn id="101" name="Self-Termination reason" dataDxfId="338" totalsRowDxfId="339" dataCellStyle="Standard 2 2"/>
    <tableColumn id="94" name="Rent free days no of days" dataDxfId="336" totalsRowDxfId="337" dataCellStyle="Standard 2 2"/>
    <tableColumn id="93" name="Rent free days pattern" dataDxfId="334" totalsRowDxfId="335" dataCellStyle="Standard 2 2"/>
    <tableColumn id="92" name="Rent free days next date" dataDxfId="332" totalsRowDxfId="333" dataCellStyle="Standard 2 2"/>
    <tableColumn id="38" name="Contract Lenght Early Clause &amp; Option" dataDxfId="330" totalsRowDxfId="331" dataCellStyle="Standard 2 2">
      <calculatedColumnFormula>+IF(ISBLANK(CM_CT2[[#This Row],[Early Termination cut-off date2]])=FALSE,CM_CT2[[#This Row],[Early Termination cut-off date2]]-CM_CT2[[#This Row],[Contract StartDate]],IF(ISBLANK(CM_CT2[[#This Row],[Early Termination cut-off date1]]=FALSE),CM_CT2[[#This Row],[Early Termination cut-off date1]]-CM_CT2[[#This Row],[Contract StartDate]],CM_CT2[[#This Row],[Contract EndDate Initial]]-CM_CT2[[#This Row],[Contract StartDate]]))</calculatedColumnFormula>
    </tableColumn>
    <tableColumn id="19" name="Customer Rank" dataDxfId="328" totalsRowDxfId="329" dataCellStyle="Standard 2 2"/>
    <tableColumn id="24" name="D&amp;B Score" dataDxfId="326" totalsRowDxfId="327" dataCellStyle="Standard 2 2"/>
    <tableColumn id="25" name="GTC Version" dataDxfId="324" totalsRowDxfId="325" dataCellStyle="Standard 2 2"/>
    <tableColumn id="26" name="Jurisdiction" dataDxfId="322" totalsRowDxfId="323" dataCellStyle="Standard 2 2"/>
    <tableColumn id="27" name="Contract Security" dataDxfId="320" totalsRowDxfId="321" dataCellStyle="Standard 2 2"/>
    <tableColumn id="28" name="Contract Indexation" dataDxfId="318" totalsRowDxfId="319" dataCellStyle="Standard 2 2"/>
    <tableColumn id="47" name="Call Option Lessee" dataDxfId="316" totalsRowDxfId="317" dataCellStyle="Standard 2 2"/>
    <tableColumn id="48" name="Prolongation Option Mths" dataDxfId="314" totalsRowDxfId="315" dataCellStyle="Standard 2 2">
      <calculatedColumnFormula array="1">+_xlfn.XLOOKUP(1,(#REF!=#REF!)*(#REF!="Header"),#REF!)</calculatedColumnFormula>
    </tableColumn>
    <tableColumn id="49" name="Prolongation Clause" dataDxfId="312" totalsRowDxfId="313" dataCellStyle="Standard 2 2"/>
    <tableColumn id="50" name="Prolongation Sequence" dataDxfId="310" totalsRowDxfId="311" dataCellStyle="Standard 2 2"/>
    <tableColumn id="60" name="Renewal Process Status" dataDxfId="308" totalsRowDxfId="309" dataCellStyle="Standard 2 2"/>
    <tableColumn id="66" name="Contract Mileage" dataDxfId="306" totalsRowDxfId="307"/>
    <tableColumn id="96" name="Staggered Rental Rates" dataDxfId="304" totalsRowDxfId="305" dataCellStyle="Standard 2 2"/>
    <tableColumn id="95" name="Next Rental Rate Adjustment Date" dataDxfId="302" totalsRowDxfId="303" dataCellStyle="Standard 2 2"/>
    <tableColumn id="67" name="Currency" dataDxfId="300" totalsRowDxfId="301" dataCellStyle="Standard 2 2"/>
    <tableColumn id="69" name="Lease Rate EUR" dataDxfId="298" totalsRowDxfId="299"/>
    <tableColumn id="70" name="Discount Flat EUR" dataDxfId="296" totalsRowDxfId="297"/>
    <tableColumn id="71" name="Noise Bonus EUR" dataDxfId="294" totalsRowDxfId="295"/>
    <tableColumn id="41" name="Technical Customer Requests EUR" dataDxfId="292" totalsRowDxfId="293">
      <calculatedColumnFormula array="1">+_xlfn.XLOOKUP(1,(CM_CT2[Contract Number Customer]=CM_CT2[[#This Row],[Contract Number Customer]])*(CM_CT2[Row Type]="Header"),CM_CT2[Technical Customer Requests EUR])</calculatedColumnFormula>
    </tableColumn>
    <tableColumn id="72" name="Discount Calc EUR" dataDxfId="290" totalsRowDxfId="291"/>
    <tableColumn id="73" name="Lease Payment EUR" dataDxfId="288" totalsRowDxfId="289"/>
    <tableColumn id="74" name="GPS Fee EUR" dataDxfId="286" totalsRowDxfId="287"/>
    <tableColumn id="75" name="Wheelset Fee EUR" dataDxfId="284" totalsRowDxfId="285"/>
    <tableColumn id="97" name="Wheelset PAYG per km" dataDxfId="282" totalsRowDxfId="283" dataCellStyle="Standard 2 2"/>
    <tableColumn id="99" name="Excess Mileage EUR per km" dataDxfId="280" totalsRowDxfId="281" dataCellStyle="Standard 2 2"/>
    <tableColumn id="51" name="PP Wheelset EUR" dataDxfId="278" totalsRowDxfId="279" dataCellStyle="Standard 2 2"/>
    <tableColumn id="52" name="Discount Wheelset EUR" dataDxfId="276" totalsRowDxfId="277" dataCellStyle="Standard 2 2">
      <calculatedColumnFormula>IF(OR(CM_CT2[[#This Row],[Next Rental Rate Adjustment Date]]="Base Lease Plus", CM_CT2[[#This Row],[Next Rental Rate Adjustment Date]]="Comfort Lease"), MIN(0, CM_CT2[[#This Row],[PP Maintenance EUR]] + CM_CT2[[#This Row],[Discount Flat EUR]]), "0.00")</calculatedColumnFormula>
    </tableColumn>
    <tableColumn id="76" name="Calc Wheelset" dataDxfId="274" totalsRowDxfId="275"/>
    <tableColumn id="54" name="PP Maintenance EUR" dataDxfId="272" totalsRowDxfId="273"/>
    <tableColumn id="53" name="Discount Maintenance EUR" dataDxfId="270" totalsRowDxfId="271">
      <calculatedColumnFormula>IF(CM_CT2[[#This Row],[Contract Type]]="Comfort Lease", MIN(-CM_CT2[[#This Row],[Discount Flat EUR]],-CM_CT2[[#This Row],[PP Maintenance EUR]]),"0.00")</calculatedColumnFormula>
    </tableColumn>
    <tableColumn id="77" name="Calc Maintenance EUR" dataDxfId="268" totalsRowDxfId="269"/>
    <tableColumn id="84" name="PP Base Lease" dataDxfId="266" totalsRowDxfId="267" dataCellStyle="Standard 2 2"/>
    <tableColumn id="55" name="Discount Base Lease EUR" dataDxfId="264" totalsRowDxfId="265" dataCellStyle="Standard 2 2">
      <calculatedColumnFormula>IF(CM_CT2[[#This Row],[Contract Type]]="Base Lease", CM_CT2[[#This Row],[Discount Flat EUR]], "0.00")</calculatedColumnFormula>
    </tableColumn>
    <tableColumn id="56" name="Calc Bease Lease EUR" dataDxfId="262" totalsRowDxfId="263" dataCellStyle="Standard 2 2">
      <calculatedColumnFormula>+CM_CT2[[#This Row],[PP Base Lease]]+CM_CT2[[#This Row],[Discount Base Lease EUR]]</calculatedColumnFormula>
    </tableColumn>
    <tableColumn id="85" name="Delta" totalsRowFunction="count" dataDxfId="260" totalsRowDxfId="261"/>
    <tableColumn id="78" name="Calc Withholding Tax EUR" dataDxfId="258" totalsRowDxfId="259"/>
    <tableColumn id="79" name="Calc Base Lease Gross EUR" dataDxfId="256" totalsRowDxfId="257"/>
    <tableColumn id="80" name="Calc Base Lease Gross Initial (Freeze)" dataDxfId="254" totalsRowDxfId="255" dataCellStyle="Standard 2 2"/>
    <tableColumn id="81" name="GreenLoan Plan Kilometers of rail p.a." dataDxfId="252" totalsRowDxfId="253" dataCellStyle="Standard 2 2"/>
    <tableColumn id="82" name="Green Loan fossil fuels / petrochemicals / radioactive material " dataDxfId="250" totalsRowDxfId="251"/>
    <tableColumn id="68" name="ESG Customer CodeOfConduct" dataDxfId="248" totalsRowDxfId="249"/>
    <tableColumn id="17" name="Concentration Limit" dataDxfId="246" totalsRowDxfId="247"/>
    <tableColumn id="83" name="Turnover pa" dataDxfId="244" totalsRowDxfId="245" dataCellStyle="Standard 2 2"/>
  </tableColumns>
  <tableStyleInfo name="TableStyleLight18" showFirstColumn="0" showLastColumn="0" showRowStripes="1" showColumnStripes="0"/>
</table>
</file>

<file path=xl/tables/table5.xml><?xml version="1.0" encoding="utf-8"?>
<table xmlns="http://schemas.openxmlformats.org/spreadsheetml/2006/main" id="5" name="CM_CT" displayName="CM_CT" ref="B3:CS261" headerRowCount="1" totalsRowCount="1" headerRowDxfId="235" dataDxfId="234">
  <autoFilter ref="B3:CS260"/>
  <tableColumns count="96">
    <tableColumn id="98" name="Remarks" dataDxfId="233" dataCellStyle="Standard 2 2"/>
    <tableColumn id="1" name="Contract Number M3" totalsRowLabel="Total" dataDxfId="231" totalsRowDxfId="232" dataCellStyle="Standard 2 2"/>
    <tableColumn id="2" name="Framecontract Number" dataDxfId="229" totalsRowDxfId="230" dataCellStyle="Standard 2 2"/>
    <tableColumn id="3" name="Contract Number Customer" dataDxfId="227" totalsRowDxfId="228" dataCellStyle="Standard 2 2"/>
    <tableColumn id="4" name="Delivery Batch" dataDxfId="225" totalsRowDxfId="226" dataCellStyle="Standard 2 2"/>
    <tableColumn id="5" name="Row Type" dataDxfId="223" totalsRowDxfId="224" dataCellStyle="Standard 2 2"/>
    <tableColumn id="6" name="Rentalposition M3" dataDxfId="221" totalsRowDxfId="222" dataCellStyle="Standard 2 2"/>
    <tableColumn id="7" name="Wagon Number" dataDxfId="219" totalsRowDxfId="220" dataCellStyle="Standard 2 2"/>
    <tableColumn id="8" name="Customer" dataDxfId="217" totalsRowDxfId="218" dataCellStyle="Standard 2 2"/>
    <tableColumn id="9" name="Country" dataDxfId="215" totalsRowDxfId="216" dataCellStyle="Standard 2 2"/>
    <tableColumn id="10" name="Cluster" dataDxfId="213" totalsRowDxfId="214" dataCellStyle="Standard 2 2"/>
    <tableColumn id="11" name="Sales Manager" dataDxfId="211" totalsRowDxfId="212" dataCellStyle="Standard 2 2"/>
    <tableColumn id="12" name="Wagon Type" dataDxfId="209" totalsRowDxfId="210" dataCellStyle="Standard 2 2"/>
    <tableColumn id="13" name="Wagon Quantity Initial" dataDxfId="207" totalsRowDxfId="208" dataCellStyle="Standard 2 2"/>
    <tableColumn id="34" name="Wagon Quantity Optional" dataDxfId="205" totalsRowDxfId="206" dataCellStyle="Standard 2 2"/>
    <tableColumn id="32" name="Wagon Quantity Optional UntilDate" dataDxfId="203" totalsRowDxfId="204" dataCellStyle="Standard 2 2"/>
    <tableColumn id="14" name="Wagon Quantity Newbuild" totalsRowFunction="custom" dataDxfId="201" totalsRowDxfId="202" dataCellStyle="Standard 2 2">
      <totalsRowFormula>SUMIF(CM_CT[Wagon Quantity Newbuild],1,CM_CT[Wagon Quantity Newbuild])</totalsRowFormula>
    </tableColumn>
    <tableColumn id="15" name="Wagon Quantity Existing" dataDxfId="199" totalsRowDxfId="200" dataCellStyle="Standard 2 2"/>
    <tableColumn id="16" name="Wagons To Be Financed" dataDxfId="197" totalsRowDxfId="198" dataCellStyle="Standard 2 2"/>
    <tableColumn id="18" name="Wagon Quantity Actual" totalsRowFunction="custom" dataDxfId="196">
      <totalsRowFormula>SUMIF(CM_CT[Wagon Quantity Actual],1,CM_CT[Wagon Quantity Actual])</totalsRowFormula>
    </tableColumn>
    <tableColumn id="20" name="Contract Type" dataDxfId="194" totalsRowDxfId="195" dataCellStyle="Standard 2 2"/>
    <tableColumn id="21" name="Contract Flex" dataDxfId="192" totalsRowDxfId="193" dataCellStyle="Standard 2 2"/>
    <tableColumn id="22" name="Flex StartDate" dataDxfId="190" totalsRowDxfId="191" dataCellStyle="Standard 2 2"/>
    <tableColumn id="23" name="Flex EndDate" dataDxfId="188" totalsRowDxfId="189" dataCellStyle="Standard 2 2"/>
    <tableColumn id="35" name="Contract Status" dataDxfId="186" totalsRowDxfId="187" dataCellStyle="Standard 2 2"/>
    <tableColumn id="91" name="Contract Remarks" dataDxfId="184" totalsRowDxfId="185" dataCellStyle="Standard 2 2"/>
    <tableColumn id="89" name="Contract StartDate" dataDxfId="182" totalsRowDxfId="183" dataCellStyle="Standard 2 2"/>
    <tableColumn id="90" name="Contract EndDate Initial" dataDxfId="180" totalsRowDxfId="181" dataCellStyle="Standard 2 2"/>
    <tableColumn id="29" name="Rental StartDate" dataDxfId="178" totalsRowDxfId="179" dataCellStyle="Standard 2 2"/>
    <tableColumn id="30" name="Rental EndDate" dataDxfId="176" totalsRowDxfId="177" dataCellStyle="Standard 2 2"/>
    <tableColumn id="31" name="Contract Lenght Initial" dataDxfId="174" totalsRowDxfId="175" dataCellStyle="Standard 2 2">
      <calculatedColumnFormula>+'CM'!$AG119-'CM'!$AB119</calculatedColumnFormula>
    </tableColumn>
    <tableColumn id="33" name="Contract EndDate Actual" dataDxfId="172" totalsRowDxfId="173" dataCellStyle="Standard 2 2">
      <calculatedColumnFormula>'CM'!$AC119</calculatedColumnFormula>
    </tableColumn>
    <tableColumn id="36" name="Termination notification received on" dataDxfId="170" totalsRowDxfId="171" dataCellStyle="Standard 2 2"/>
    <tableColumn id="57" name="Termination Reason Category" dataDxfId="168" totalsRowDxfId="169" dataCellStyle="Standard 2 2"/>
    <tableColumn id="58" name="Termination Reason Remark" dataDxfId="166" totalsRowDxfId="167" dataCellStyle="Standard 2 2"/>
    <tableColumn id="37" name="Wagon Quantity Terminated" dataDxfId="164" totalsRowDxfId="165" dataCellStyle="Standard 2 2"/>
    <tableColumn id="39" name="Early Termination Category" dataDxfId="162" totalsRowDxfId="163" dataCellStyle="Standard 2 2"/>
    <tableColumn id="87" name="Early Termination cut-off date1" dataDxfId="160" totalsRowDxfId="161" dataCellStyle="Standard 2 2"/>
    <tableColumn id="86" name="Early Termination cut-off date2" dataDxfId="158" totalsRowDxfId="159" dataCellStyle="Standard 2 2"/>
    <tableColumn id="42" name="Early Termination Notice Period Mths" dataDxfId="156" totalsRowDxfId="157" dataCellStyle="Standard 2 2"/>
    <tableColumn id="45" name="Duly Termination Notice Period Mths" dataDxfId="154" totalsRowDxfId="155" dataCellStyle="Standard 2 2"/>
    <tableColumn id="46" name="Next possible TermDate various options" dataDxfId="152" totalsRowDxfId="153" dataCellStyle="Standard 2 2"/>
    <tableColumn id="88" name="NoticeDateCalc" dataDxfId="150" totalsRowDxfId="151" dataCellStyle="Standard 2 2"/>
    <tableColumn id="40" name="Early Termination Clause" dataDxfId="148" totalsRowDxfId="149" dataCellStyle="Standard 2 2"/>
    <tableColumn id="43" name="Early Termination Penalty EUR" dataDxfId="146" totalsRowDxfId="147"/>
    <tableColumn id="44" name="Early Termination Cost Assumption" dataDxfId="144" totalsRowDxfId="145"/>
    <tableColumn id="100" name="Self-Termination date" dataDxfId="142" totalsRowDxfId="143" dataCellStyle="Standard 2 2"/>
    <tableColumn id="101" name="Self-Termination reason" dataDxfId="140" totalsRowDxfId="141" dataCellStyle="Standard 2 2"/>
    <tableColumn id="94" name="Rent free days no of days" dataDxfId="138" totalsRowDxfId="139" dataCellStyle="Standard 2 2"/>
    <tableColumn id="93" name="Rent free days pattern" dataDxfId="136" totalsRowDxfId="137" dataCellStyle="Standard 2 2"/>
    <tableColumn id="92" name="Rent free days next date" dataDxfId="134" totalsRowDxfId="135" dataCellStyle="Standard 2 2"/>
    <tableColumn id="38" name="Contract Lenght Early Clause &amp; Option" dataDxfId="132" totalsRowDxfId="133" dataCellStyle="Standard 2 2">
      <calculatedColumnFormula>+IF(ISBLANK(CM_CT[[#This Row],[Early Termination cut-off date2]])=FALSE,CM_CT[[#This Row],[Early Termination cut-off date2]]-CM_CT[[#This Row],[Contract StartDate]],IF(ISBLANK(CM_CT[[#This Row],[Early Termination cut-off date1]]=FALSE),CM_CT[[#This Row],[Early Termination cut-off date1]]-CM_CT[[#This Row],[Contract StartDate]],CM_CT[[#This Row],[Contract EndDate Initial]]-CM_CT[[#This Row],[Contract StartDate]]))</calculatedColumnFormula>
    </tableColumn>
    <tableColumn id="19" name="Customer Rank" dataDxfId="130" totalsRowDxfId="131" dataCellStyle="Standard 2 2"/>
    <tableColumn id="24" name="D&amp;B Score" dataDxfId="128" totalsRowDxfId="129" dataCellStyle="Standard 2 2"/>
    <tableColumn id="25" name="GTC Version" dataDxfId="126" totalsRowDxfId="127" dataCellStyle="Standard 2 2"/>
    <tableColumn id="26" name="Jurisdiction" dataDxfId="124" totalsRowDxfId="125" dataCellStyle="Standard 2 2"/>
    <tableColumn id="27" name="Contract Security" dataDxfId="122" totalsRowDxfId="123" dataCellStyle="Standard 2 2"/>
    <tableColumn id="28" name="Contract Indexation" dataDxfId="120" totalsRowDxfId="121" dataCellStyle="Standard 2 2"/>
    <tableColumn id="47" name="Call Option Lessee" dataDxfId="118" totalsRowDxfId="119" dataCellStyle="Standard 2 2"/>
    <tableColumn id="48" name="Prolongation Option Mths" dataDxfId="116" totalsRowDxfId="117" dataCellStyle="Standard 2 2">
      <calculatedColumnFormula array="1">+_xlfn.XLOOKUP(1,(#REF!=#REF!)*(#REF!="Header"),#REF!)</calculatedColumnFormula>
    </tableColumn>
    <tableColumn id="49" name="Prolongation Clause" dataDxfId="114" totalsRowDxfId="115" dataCellStyle="Standard 2 2"/>
    <tableColumn id="50" name="Prolongation Sequence" dataDxfId="112" totalsRowDxfId="113" dataCellStyle="Standard 2 2"/>
    <tableColumn id="59" name="Renewal Process StartDate" dataDxfId="110" totalsRowDxfId="111" dataCellStyle="Standard 2 2"/>
    <tableColumn id="60" name="Renewal Process Status" dataDxfId="108" totalsRowDxfId="109" dataCellStyle="Standard 2 2"/>
    <tableColumn id="66" name="Contract Mileage" dataDxfId="106" totalsRowDxfId="107"/>
    <tableColumn id="96" name="Staggered Rental Rates" dataDxfId="104" totalsRowDxfId="105" dataCellStyle="Standard 2 2"/>
    <tableColumn id="95" name="Next Rental Rate Adjustment Date" dataDxfId="102" totalsRowDxfId="103" dataCellStyle="Standard 2 2"/>
    <tableColumn id="67" name="Currency" dataDxfId="100" totalsRowDxfId="101" dataCellStyle="Standard 2 2"/>
    <tableColumn id="69" name="Lease Rate EUR" dataDxfId="98" totalsRowDxfId="99"/>
    <tableColumn id="70" name="Discount Flat EUR" dataDxfId="96" totalsRowDxfId="97"/>
    <tableColumn id="71" name="Noise Bonus EUR" dataDxfId="94" totalsRowDxfId="95"/>
    <tableColumn id="41" name="Technical Customer Requests EUR" dataDxfId="92" totalsRowDxfId="93">
      <calculatedColumnFormula array="1">+_xlfn.XLOOKUP(1,(CM_CT[Contract Number Customer]=CM_CT[[#This Row],[Contract Number Customer]])*(CM_CT[Row Type]="Header"),CM_CT[Technical Customer Requests EUR])</calculatedColumnFormula>
    </tableColumn>
    <tableColumn id="72" name="Discount Calc EUR" dataDxfId="90" totalsRowDxfId="91"/>
    <tableColumn id="73" name="Lease Payment EUR" dataDxfId="88" totalsRowDxfId="89"/>
    <tableColumn id="74" name="GPS Fee EUR" dataDxfId="86" totalsRowDxfId="87"/>
    <tableColumn id="75" name="Wheelset Fee EUR" dataDxfId="84" totalsRowDxfId="85"/>
    <tableColumn id="97" name="Wheelset PAYG per km" dataDxfId="82" totalsRowDxfId="83" dataCellStyle="Standard 2 2"/>
    <tableColumn id="99" name="Excess Mileage EUR per km" dataDxfId="80" totalsRowDxfId="81" dataCellStyle="Standard 2 2"/>
    <tableColumn id="51" name="PP Wheelset EUR" dataDxfId="78" totalsRowDxfId="79" dataCellStyle="Standard 2 2"/>
    <tableColumn id="52" name="Discount Wheelset EUR" dataDxfId="76" totalsRowDxfId="77" dataCellStyle="Standard 2 2">
      <calculatedColumnFormula>IF(OR(CM_CT[[#This Row],[Next Rental Rate Adjustment Date]]="Base Lease Plus", CM_CT[[#This Row],[Next Rental Rate Adjustment Date]]="Comfort Lease"), MIN(0, CM_CT[[#This Row],[PP Maintenance EUR]] + CM_CT[[#This Row],[Discount Flat EUR]]), "0.00")</calculatedColumnFormula>
    </tableColumn>
    <tableColumn id="76" name="Calc Wheelset" dataDxfId="74" totalsRowDxfId="75"/>
    <tableColumn id="54" name="PP Maintenance EUR" dataDxfId="72" totalsRowDxfId="73"/>
    <tableColumn id="53" name="Discount Maintenance EUR" dataDxfId="70" totalsRowDxfId="71">
      <calculatedColumnFormula>IF(CM_CT[[#This Row],[Contract Type]]="Comfort Lease", MIN(-CM_CT[[#This Row],[Discount Flat EUR]],-CM_CT[[#This Row],[PP Maintenance EUR]]),"0.00")</calculatedColumnFormula>
    </tableColumn>
    <tableColumn id="77" name="Calc Maintenance EUR" dataDxfId="68" totalsRowDxfId="69"/>
    <tableColumn id="84" name="PP Base Lease" dataDxfId="66" totalsRowDxfId="67" dataCellStyle="Standard 2 2"/>
    <tableColumn id="55" name="Discount Base Lease EUR" dataDxfId="64" totalsRowDxfId="65" dataCellStyle="Standard 2 2">
      <calculatedColumnFormula>IF(CM_CT[[#This Row],[Contract Type]]="Base Lease", CM_CT[[#This Row],[Discount Flat EUR]], "0.00")</calculatedColumnFormula>
    </tableColumn>
    <tableColumn id="56" name="Calc Bease Lease EUR" dataDxfId="62" totalsRowDxfId="63" dataCellStyle="Standard 2 2">
      <calculatedColumnFormula>+CM_CT[[#This Row],[PP Base Lease]]+CM_CT[[#This Row],[Discount Base Lease EUR]]</calculatedColumnFormula>
    </tableColumn>
    <tableColumn id="85" name="Delta" totalsRowFunction="count" dataDxfId="60" totalsRowDxfId="61"/>
    <tableColumn id="78" name="Calc Withholding Tax EUR" dataDxfId="58" totalsRowDxfId="59"/>
    <tableColumn id="79" name="Calc Base Lease Gross EUR" dataDxfId="56" totalsRowDxfId="57"/>
    <tableColumn id="80" name="Calc Base Lease Gross Initial (Freeze)" dataDxfId="54" totalsRowDxfId="55" dataCellStyle="Standard 2 2"/>
    <tableColumn id="81" name="GreenLoan Plan Kilometers of rail p.a." dataDxfId="52" totalsRowDxfId="53" dataCellStyle="Standard 2 2"/>
    <tableColumn id="82" name="Green Loan fossil fuels / petrochemicals / radioactive material " dataDxfId="50" totalsRowDxfId="51"/>
    <tableColumn id="68" name="ESG Customer CodeOfConduct" dataDxfId="48" totalsRowDxfId="49"/>
    <tableColumn id="17" name="Concentration Limit" dataDxfId="46" totalsRowDxfId="47"/>
    <tableColumn id="83" name="Turnover pa" dataDxfId="44" totalsRowDxfId="45" dataCellStyle="Standard 2 2"/>
  </tableColumns>
  <tableStyleInfo name="TableStyleLight18" showFirstColumn="0" showLastColumn="0" showRowStripes="1" showColumnStripes="0"/>
</table>
</file>

<file path=xl/tables/table6.xml><?xml version="1.0" encoding="utf-8"?>
<table xmlns="http://schemas.openxmlformats.org/spreadsheetml/2006/main" id="6" name="Next_possible_notice" displayName="Next_possible_notice" ref="A1:AD4088" tableType="queryTable" headerRowCount="1" totalsRowShown="0">
  <autoFilter ref="A1:AD4088"/>
  <tableColumns count="30">
    <tableColumn id="1" uniqueName="1" name="Contract Number M3" queryTableFieldId="1" dataDxfId="43"/>
    <tableColumn id="2" uniqueName="2" name="Contract Number Customer" queryTableFieldId="2" dataDxfId="42"/>
    <tableColumn id="3" uniqueName="3" name="Rentalposition M3" queryTableFieldId="3"/>
    <tableColumn id="4" uniqueName="4" name="Wagon Number" queryTableFieldId="4" dataDxfId="41"/>
    <tableColumn id="5" uniqueName="5" name="Customer" queryTableFieldId="5" dataDxfId="40"/>
    <tableColumn id="28" uniqueName="28" name="Sales Manager" queryTableFieldId="28"/>
    <tableColumn id="6" uniqueName="6" name="Wagon Type" queryTableFieldId="6"/>
    <tableColumn id="35" uniqueName="35" name="Contract Flex" queryTableFieldId="48"/>
    <tableColumn id="7" uniqueName="7" name="Flex StartDate" queryTableFieldId="56" dataDxfId="39"/>
    <tableColumn id="8" uniqueName="8" name="Flex EndDate" queryTableFieldId="57" dataDxfId="38"/>
    <tableColumn id="9" uniqueName="9" name="Contract Status" queryTableFieldId="9" dataDxfId="37"/>
    <tableColumn id="11" uniqueName="11" name="Rental StartDate" queryTableFieldId="11" dataDxfId="36"/>
    <tableColumn id="12" uniqueName="12" name="Rental EndDate" queryTableFieldId="12" dataDxfId="35"/>
    <tableColumn id="21" uniqueName="21" name="Contract Lenght Initial" queryTableFieldId="54"/>
    <tableColumn id="13" uniqueName="13" name="Contract EndDate Actual" queryTableFieldId="13" dataDxfId="34"/>
    <tableColumn id="14" uniqueName="14" name="Termination notification received on" queryTableFieldId="14"/>
    <tableColumn id="23" uniqueName="23" name="Termination Reason Category" queryTableFieldId="62"/>
    <tableColumn id="25" uniqueName="25" name="Termination Reason Remark" queryTableFieldId="63"/>
    <tableColumn id="15" uniqueName="15" name="Early Termination Category" queryTableFieldId="15" dataDxfId="33"/>
    <tableColumn id="16" uniqueName="16" name="Early Termination cut-off date1" queryTableFieldId="16" dataDxfId="32"/>
    <tableColumn id="17" uniqueName="17" name="Early Termination cut-off date2" queryTableFieldId="17" dataDxfId="31"/>
    <tableColumn id="18" uniqueName="18" name="Early Termination Notice Period Mths" queryTableFieldId="18"/>
    <tableColumn id="19" uniqueName="19" name="Duly Termination Notice Period Mths" queryTableFieldId="19"/>
    <tableColumn id="20" uniqueName="20" name="Next possible TermDate various options" queryTableFieldId="20" dataDxfId="30"/>
    <tableColumn id="22" uniqueName="22" name="Call Option Lessee" queryTableFieldId="60"/>
    <tableColumn id="24" uniqueName="24" name="NoticeDateCalc" queryTableFieldId="50" dataDxfId="29"/>
    <tableColumn id="10" uniqueName="10" name="Type_Early" queryTableFieldId="70" dataDxfId="28"/>
    <tableColumn id="26" uniqueName="26" name="TerminationDate" queryTableFieldId="75" dataDxfId="27"/>
    <tableColumn id="27" uniqueName="27" name="PAYG" queryTableFieldId="68" dataDxfId="26"/>
    <tableColumn id="30" uniqueName="30" name="Renewal Process StartDate" queryTableFieldId="78" dataDxfId="25"/>
  </tableColumns>
  <tableStyleInfo name="TableStyleMedium7" showFirstColumn="0" showLastColumn="0" showRowStripes="1" showColumnStripes="0"/>
</table>
</file>

<file path=xl/tables/table7.xml><?xml version="1.0" encoding="utf-8"?>
<table xmlns="http://schemas.openxmlformats.org/spreadsheetml/2006/main" id="7" name="Mietpos_MaxEndDate_per_Contract" displayName="Mietpos_MaxEndDate_per_Contract" ref="A1:B110" tableType="queryTable" headerRowCount="1" totalsRowShown="0">
  <autoFilter ref="A1:B110"/>
  <sortState ref="A2:B110">
    <sortCondition ref="A1:A110"/>
  </sortState>
  <tableColumns count="2">
    <tableColumn id="1" uniqueName="1" name="Freies Feld- 1" queryTableFieldId="1" dataDxfId="24"/>
    <tableColumn id="2" uniqueName="2" name="MaxEndDate" queryTableFieldId="2" dataDxfId="23"/>
  </tableColumns>
  <tableStyleInfo name="TableStyleMedium7" showFirstColumn="0" showLastColumn="0" showRowStripes="1" showColumnStripes="0"/>
</table>
</file>

<file path=xl/tables/table8.xml><?xml version="1.0" encoding="utf-8"?>
<table xmlns="http://schemas.openxmlformats.org/spreadsheetml/2006/main" id="8" name="Active_PAYG_Contracts" displayName="Active_PAYG_Contracts" ref="A1:AE221" tableType="queryTable" headerRowCount="1" totalsRowShown="0">
  <autoFilter ref="A1:AE221"/>
  <tableColumns count="31">
    <tableColumn id="1" uniqueName="1" name="Contract Number M3" queryTableFieldId="1"/>
    <tableColumn id="3" uniqueName="3" name="Contract Number Customer" queryTableFieldId="3"/>
    <tableColumn id="7" uniqueName="7" name="Wagon Number" queryTableFieldId="7"/>
    <tableColumn id="8" uniqueName="8" name="Customer" queryTableFieldId="8"/>
    <tableColumn id="11" uniqueName="11" name="Sales Manager" queryTableFieldId="11"/>
    <tableColumn id="12" uniqueName="12" name="Wagon Type" queryTableFieldId="12"/>
    <tableColumn id="19" uniqueName="19" name="Wagon Quantity Actual" queryTableFieldId="19"/>
    <tableColumn id="21" uniqueName="21" name="Contract Flex" queryTableFieldId="21" dataDxfId="22"/>
    <tableColumn id="22" uniqueName="22" name="Flex StartDate" queryTableFieldId="22" dataDxfId="21"/>
    <tableColumn id="23" uniqueName="23" name="Flex EndDate" queryTableFieldId="23" dataDxfId="20"/>
    <tableColumn id="24" uniqueName="24" name="Contract Status" queryTableFieldId="24"/>
    <tableColumn id="25" uniqueName="25" name="Contract Remarks" queryTableFieldId="25"/>
    <tableColumn id="28" uniqueName="28" name="Rental StartDate" queryTableFieldId="28" dataDxfId="19"/>
    <tableColumn id="29" uniqueName="29" name="Rental EndDate" queryTableFieldId="29" dataDxfId="18"/>
    <tableColumn id="31" uniqueName="31" name="Contract EndDate Actual" queryTableFieldId="31" dataDxfId="17"/>
    <tableColumn id="4" uniqueName="4" name="Termination Reason Category" queryTableFieldId="94"/>
    <tableColumn id="5" uniqueName="5" name="Termination Reason Remark" queryTableFieldId="95"/>
    <tableColumn id="34" uniqueName="34" name="Early Termination Category" queryTableFieldId="34"/>
    <tableColumn id="35" uniqueName="35" name="Early Termination cut-off date1" queryTableFieldId="35" dataDxfId="16"/>
    <tableColumn id="36" uniqueName="36" name="Early Termination cut-off date2" queryTableFieldId="36" dataDxfId="15"/>
    <tableColumn id="37" uniqueName="37" name="Early Termination Notice Period Mths" queryTableFieldId="37"/>
    <tableColumn id="38" uniqueName="38" name="Duly Termination Notice Period Mths" queryTableFieldId="38"/>
    <tableColumn id="39" uniqueName="39" name="Next possible TermDate various options" queryTableFieldId="39" dataDxfId="14"/>
    <tableColumn id="40" uniqueName="40" name="NoticeDateCalc" queryTableFieldId="40" dataDxfId="13"/>
    <tableColumn id="2" uniqueName="2" name="Call Option Lessee" queryTableFieldId="92"/>
    <tableColumn id="9" uniqueName="9" name="Renewal Process StartDate" queryTableFieldId="100"/>
    <tableColumn id="6" uniqueName="6" name="Renewal Process Status" queryTableFieldId="98"/>
    <tableColumn id="60" uniqueName="60" name="Contract Mileage" queryTableFieldId="60"/>
    <tableColumn id="63" uniqueName="63" name="Currency" queryTableFieldId="63"/>
    <tableColumn id="64" uniqueName="64" name="Lease Rate EUR" queryTableFieldId="64"/>
    <tableColumn id="69" uniqueName="69" name="Lease Payment EUR" queryTableFieldId="69"/>
  </tableColumns>
  <tableStyleInfo name="TableStyleMedium7" showFirstColumn="0" showLastColumn="0" showRowStripes="1" showColumnStripes="0"/>
</table>
</file>

<file path=xl/tables/table9.xml><?xml version="1.0" encoding="utf-8"?>
<table xmlns="http://schemas.openxmlformats.org/spreadsheetml/2006/main" id="9" name="Table_Mietpos" displayName="Table_Mietpos" ref="A1:O4087" tableType="queryTable" headerRowCount="1" totalsRowShown="0">
  <autoFilter ref="A1:O4087">
    <filterColumn colId="0" hiddenButton="0" showButton="1">
      <filters>
        <filter val="V300086"/>
      </filters>
    </filterColumn>
  </autoFilter>
  <tableColumns count="15">
    <tableColumn id="1" uniqueName="1" name="Vertragsnummer" queryTableFieldId="17" dataDxfId="12"/>
    <tableColumn id="2" uniqueName="2" name="Auftragspos." queryTableFieldId="18"/>
    <tableColumn id="3" uniqueName="3" name="Status" queryTableFieldId="19" dataDxfId="11"/>
    <tableColumn id="4" uniqueName="4" name="Name" queryTableFieldId="20" dataDxfId="10"/>
    <tableColumn id="5" uniqueName="5" name="Kundenstandort" queryTableFieldId="21" dataDxfId="9"/>
    <tableColumn id="6" uniqueName="6" name="Adresszeile 1" queryTableFieldId="22" dataDxfId="8"/>
    <tableColumn id="7" uniqueName="7" name="Postleitzahl" queryTableFieldId="23" dataDxfId="7"/>
    <tableColumn id="16" uniqueName="16" name="Ort" queryTableFieldId="33" dataDxfId="6"/>
    <tableColumn id="8" uniqueName="8" name="LCode-" queryTableFieldId="24" dataDxfId="5"/>
    <tableColumn id="9" uniqueName="9" name="Artikelnr." queryTableFieldId="25" dataDxfId="4"/>
    <tableColumn id="10" uniqueName="10" name="ChNr" queryTableFieldId="26" dataDxfId="3"/>
    <tableColumn id="11" uniqueName="11" name="Freies Feld- 1" queryTableFieldId="27" dataDxfId="2"/>
    <tableColumn id="12" uniqueName="12" name="Gueltig_ab" queryTableFieldId="28" dataDxfId="1"/>
    <tableColumn id="13" uniqueName="13" name="Gueltig_bis" queryTableFieldId="29" dataDxfId="0"/>
    <tableColumn id="14" uniqueName="14" name="Nettosatz/Typ" queryTableFieldId="3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table" Target="/xl/tables/table1.xml" Id="rId1"/></Relationships>
</file>

<file path=xl/worksheets/_rels/sheet2.xml.rels><Relationships xmlns="http://schemas.openxmlformats.org/package/2006/relationships"><Relationship Type="http://schemas.openxmlformats.org/officeDocument/2006/relationships/table" Target="/xl/tables/table2.xml" Id="rId1"/></Relationships>
</file>

<file path=xl/worksheets/_rels/sheet3.xml.rels><Relationships xmlns="http://schemas.openxmlformats.org/package/2006/relationships"><Relationship Type="http://schemas.openxmlformats.org/officeDocument/2006/relationships/table" Target="/xl/tables/table3.xml" Id="rId1"/><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4.xml.rels><Relationships xmlns="http://schemas.openxmlformats.org/package/2006/relationships"><Relationship Type="http://schemas.openxmlformats.org/officeDocument/2006/relationships/table" Target="/xl/tables/table4.xml" Id="rId1"/></Relationships>
</file>

<file path=xl/worksheets/_rels/sheet5.xml.rels><Relationships xmlns="http://schemas.openxmlformats.org/package/2006/relationships"><Relationship Type="http://schemas.openxmlformats.org/officeDocument/2006/relationships/table" Target="/xl/tables/table5.xml" Id="rId1"/></Relationships>
</file>

<file path=xl/worksheets/_rels/sheet6.xml.rels><Relationships xmlns="http://schemas.openxmlformats.org/package/2006/relationships"><Relationship Type="http://schemas.openxmlformats.org/officeDocument/2006/relationships/pivotTable" Target="/xl/pivotTables/pivotTable1.xml" Id="rId1"/></Relationships>
</file>

<file path=xl/worksheets/_rels/sheet7.xml.rels><Relationships xmlns="http://schemas.openxmlformats.org/package/2006/relationships"><Relationship Type="http://schemas.openxmlformats.org/officeDocument/2006/relationships/pivotTable" Target="/xl/pivotTables/pivotTable2.xml" Id="rId1"/></Relationships>
</file>

<file path=xl/worksheets/_rels/sheet8.xml.rels><Relationships xmlns="http://schemas.openxmlformats.org/package/2006/relationships"><Relationship Type="http://schemas.openxmlformats.org/officeDocument/2006/relationships/table" Target="/xl/tables/table6.xml" Id="rId1"/></Relationships>
</file>

<file path=xl/worksheets/_rels/sheet9.xml.rels><Relationships xmlns="http://schemas.openxmlformats.org/package/2006/relationships"><Relationship Type="http://schemas.openxmlformats.org/officeDocument/2006/relationships/table" Target="/xl/tables/table7.xml" Id="rId1"/></Relationships>
</file>

<file path=xl/worksheets/_rels/sheet10.xml.rels><Relationships xmlns="http://schemas.openxmlformats.org/package/2006/relationships"><Relationship Type="http://schemas.openxmlformats.org/officeDocument/2006/relationships/table" Target="/xl/tables/table8.xml" Id="rId1"/></Relationships>
</file>

<file path=xl/worksheets/_rels/sheet11.xml.rels><Relationships xmlns="http://schemas.openxmlformats.org/package/2006/relationships"><Relationship Type="http://schemas.openxmlformats.org/officeDocument/2006/relationships/table" Target="/xl/tables/table9.xml" Id="rId1"/></Relationships>
</file>

<file path=xl/worksheets/sheet1.xml><?xml version="1.0" encoding="utf-8"?>
<worksheet xmlns="http://schemas.openxmlformats.org/spreadsheetml/2006/main">
  <sheetPr>
    <tabColor theme="0" tint="-0.249977111117893"/>
    <outlinePr summaryBelow="1" summaryRight="1"/>
    <pageSetUpPr/>
  </sheetPr>
  <dimension ref="A1:AW188"/>
  <sheetViews>
    <sheetView workbookViewId="0">
      <selection activeCell="A1" sqref="A1"/>
    </sheetView>
  </sheetViews>
  <sheetFormatPr baseColWidth="8" defaultColWidth="11" defaultRowHeight="15.95"/>
  <cols>
    <col width="21" bestFit="1" customWidth="1" style="287" min="1" max="1"/>
    <col width="18.875" bestFit="1" customWidth="1" style="287" min="2" max="2"/>
    <col width="26.375" bestFit="1" customWidth="1" style="287" min="3" max="3"/>
    <col width="16.625" bestFit="1" customWidth="1" style="287" min="4" max="4"/>
    <col width="34.375" bestFit="1" customWidth="1" style="287" min="5" max="5"/>
    <col width="14" bestFit="1" customWidth="1" style="287" min="6" max="6"/>
    <col width="25" bestFit="1" customWidth="1" style="287" min="7" max="7"/>
    <col width="33.625" bestFit="1" customWidth="1" style="287" min="8" max="8"/>
    <col width="23.5" bestFit="1" customWidth="1" style="287" min="9" max="9"/>
    <col width="22.625" bestFit="1" customWidth="1" style="287" min="10" max="10"/>
    <col width="18.375" bestFit="1" customWidth="1" style="287" min="11" max="11"/>
    <col width="17.5" bestFit="1" customWidth="1" style="287" min="12" max="12"/>
    <col width="16.5" bestFit="1" customWidth="1" style="287" min="13" max="13"/>
    <col width="34" bestFit="1" customWidth="1" style="287" min="14" max="14"/>
    <col width="28.375" bestFit="1" customWidth="1" style="287" min="15" max="15"/>
    <col width="27.5" bestFit="1" customWidth="1" style="287" min="16" max="16"/>
    <col width="30" bestFit="1" customWidth="1" style="287" min="17" max="18"/>
    <col width="37.375" bestFit="1" customWidth="1" style="287" min="19" max="19"/>
    <col width="16.375" bestFit="1" customWidth="1" style="287" min="20" max="20"/>
    <col width="25" bestFit="1" customWidth="1" style="287" min="21" max="21"/>
    <col width="21.875" bestFit="1" customWidth="1" style="287" min="22" max="22"/>
    <col width="23.625" bestFit="1" customWidth="1" style="287" min="23" max="23"/>
    <col width="22.375" bestFit="1" customWidth="1" style="287" min="24" max="24"/>
    <col width="24.375" bestFit="1" customWidth="1" style="287" min="25" max="25"/>
    <col width="18.875" bestFit="1" customWidth="1" style="287" min="26" max="26"/>
    <col width="26.375" bestFit="1" customWidth="1" style="287" min="27" max="27"/>
    <col width="23.375" bestFit="1" customWidth="1" style="287" min="28" max="28"/>
    <col width="23.125" bestFit="1" customWidth="1" style="287" min="29" max="29"/>
    <col width="32.875" bestFit="1" customWidth="1" style="287" min="30" max="30"/>
    <col width="32.125" bestFit="1" customWidth="1" style="287" min="31" max="31"/>
    <col width="23" bestFit="1" customWidth="1" style="287" min="32" max="32"/>
    <col width="27" bestFit="1" customWidth="1" style="287" min="33" max="33"/>
    <col width="18" bestFit="1" customWidth="1" style="287" min="34" max="34"/>
    <col width="23.375" bestFit="1" customWidth="1" style="287" min="35" max="35"/>
    <col width="21" bestFit="1" customWidth="1" style="287" min="36" max="36"/>
    <col width="26.375" bestFit="1" customWidth="1" style="287" min="37" max="37"/>
    <col width="24.875" bestFit="1" customWidth="1" style="287" min="38" max="38"/>
    <col width="21.875" bestFit="1" customWidth="1" style="287" min="39" max="39"/>
    <col width="28.625" bestFit="1" customWidth="1" style="287" min="40" max="40"/>
    <col width="19.875" bestFit="1" customWidth="1" style="287" min="41" max="41"/>
    <col width="17.625" bestFit="1" customWidth="1" style="287" min="42" max="42"/>
    <col width="14" bestFit="1" customWidth="1" style="287" min="43" max="43"/>
    <col width="8.625" bestFit="1" customWidth="1" style="287" min="44" max="44"/>
    <col width="7.625" bestFit="1" customWidth="1" style="287" min="45" max="45"/>
    <col width="14.875" bestFit="1" customWidth="1" style="287" min="46" max="46"/>
    <col width="15.5" bestFit="1" customWidth="1" style="287" min="47" max="47"/>
    <col width="12.625" bestFit="1" customWidth="1" style="287" min="48" max="48"/>
    <col width="13" customWidth="1" style="287" min="49" max="49"/>
    <col width="13" bestFit="1" customWidth="1" style="287" min="50" max="51"/>
    <col width="13" customWidth="1" style="287" min="52" max="54"/>
  </cols>
  <sheetData>
    <row r="1">
      <c r="A1" t="inlineStr">
        <is>
          <t>Contract Number M3</t>
        </is>
      </c>
      <c r="B1" t="inlineStr">
        <is>
          <t>Rentalposition M3</t>
        </is>
      </c>
      <c r="C1" t="inlineStr">
        <is>
          <t>Contract Number Customer</t>
        </is>
      </c>
      <c r="D1" t="inlineStr">
        <is>
          <t>Wagon Number</t>
        </is>
      </c>
      <c r="E1" t="inlineStr">
        <is>
          <t>Customer</t>
        </is>
      </c>
      <c r="F1" t="inlineStr">
        <is>
          <t>Wagon Type</t>
        </is>
      </c>
      <c r="G1" t="inlineStr">
        <is>
          <t>Wagon Quantity Optional</t>
        </is>
      </c>
      <c r="H1" t="inlineStr">
        <is>
          <t>Wagon Quantity Optional UntilDate</t>
        </is>
      </c>
      <c r="I1" t="inlineStr">
        <is>
          <t>Wagons To Be Financed</t>
        </is>
      </c>
      <c r="J1" t="inlineStr">
        <is>
          <t>Contract Status</t>
        </is>
      </c>
      <c r="K1" t="inlineStr">
        <is>
          <t>Contract Remarks</t>
        </is>
      </c>
      <c r="L1" t="inlineStr">
        <is>
          <t>Rental StartDate</t>
        </is>
      </c>
      <c r="M1" t="inlineStr">
        <is>
          <t>Rental EndDate</t>
        </is>
      </c>
      <c r="N1" t="inlineStr">
        <is>
          <t>Termination notification received on</t>
        </is>
      </c>
      <c r="O1" t="inlineStr">
        <is>
          <t>Termination Reason Category</t>
        </is>
      </c>
      <c r="P1" t="inlineStr">
        <is>
          <t>Termination Reason Remark</t>
        </is>
      </c>
      <c r="Q1" t="inlineStr">
        <is>
          <t>Early Termination cut-off date1</t>
        </is>
      </c>
      <c r="R1" t="inlineStr">
        <is>
          <t>Early Termination cut-off date2</t>
        </is>
      </c>
      <c r="S1" t="inlineStr">
        <is>
          <t>Next possible TermDate various options</t>
        </is>
      </c>
      <c r="T1" t="inlineStr">
        <is>
          <t>NoticeDateCalc</t>
        </is>
      </c>
      <c r="U1" t="inlineStr">
        <is>
          <t>Rent free days no of days</t>
        </is>
      </c>
      <c r="V1" t="inlineStr">
        <is>
          <t>Self-Termination date</t>
        </is>
      </c>
      <c r="W1" t="inlineStr">
        <is>
          <t>Self-Termination reason</t>
        </is>
      </c>
      <c r="X1" t="inlineStr">
        <is>
          <t>Rent free days pattern</t>
        </is>
      </c>
      <c r="Y1" t="inlineStr">
        <is>
          <t>Rent free days next date</t>
        </is>
      </c>
      <c r="Z1" t="inlineStr">
        <is>
          <t>Call Option Lessee</t>
        </is>
      </c>
      <c r="AA1" t="inlineStr">
        <is>
          <t>Renewal Process StartDate</t>
        </is>
      </c>
      <c r="AB1" t="inlineStr">
        <is>
          <t>Renewal Process Status</t>
        </is>
      </c>
      <c r="AC1" t="inlineStr">
        <is>
          <t>Staggered Rental Rates</t>
        </is>
      </c>
      <c r="AD1" t="inlineStr">
        <is>
          <t>Next Rental Rate Adjustment Date</t>
        </is>
      </c>
      <c r="AE1" t="inlineStr">
        <is>
          <t>Technical Customer Requests EUR</t>
        </is>
      </c>
      <c r="AF1" t="inlineStr">
        <is>
          <t>Wheelset PAYG per km</t>
        </is>
      </c>
      <c r="AG1" t="inlineStr">
        <is>
          <t>Excess Mileage EUR per km</t>
        </is>
      </c>
      <c r="AH1" t="inlineStr">
        <is>
          <t>PP Wheelset EUR</t>
        </is>
      </c>
      <c r="AI1" t="inlineStr">
        <is>
          <t>Discount Wheelset EUR</t>
        </is>
      </c>
      <c r="AJ1" t="inlineStr">
        <is>
          <t>PP Maintenance EUR</t>
        </is>
      </c>
      <c r="AK1" t="inlineStr">
        <is>
          <t>Discount Maintenance EUR</t>
        </is>
      </c>
      <c r="AL1" t="inlineStr">
        <is>
          <t>Discount Base Lease EUR</t>
        </is>
      </c>
      <c r="AM1" t="inlineStr">
        <is>
          <t>Calc Bease Lease EUR</t>
        </is>
      </c>
      <c r="AN1" t="inlineStr">
        <is>
          <t>ESG Customer CodeOfConduct</t>
        </is>
      </c>
      <c r="AO1" t="inlineStr">
        <is>
          <t>Concentration Limit</t>
        </is>
      </c>
      <c r="AP1" t="inlineStr">
        <is>
          <t>Vertragsnummer</t>
        </is>
      </c>
      <c r="AQ1" t="inlineStr">
        <is>
          <t>Auftragspos.</t>
        </is>
      </c>
      <c r="AR1" t="inlineStr">
        <is>
          <t>Name</t>
        </is>
      </c>
      <c r="AS1" t="inlineStr">
        <is>
          <t>ChNr</t>
        </is>
      </c>
      <c r="AT1" t="inlineStr">
        <is>
          <t>Freies Feld- 1</t>
        </is>
      </c>
      <c r="AU1" t="inlineStr">
        <is>
          <t>Nettosatz/Typ</t>
        </is>
      </c>
      <c r="AV1" t="inlineStr">
        <is>
          <t>Gueltig_ab</t>
        </is>
      </c>
      <c r="AW1" t="inlineStr">
        <is>
          <t>Gueltig_bis</t>
        </is>
      </c>
    </row>
    <row r="2">
      <c r="A2" t="inlineStr">
        <is>
          <t>V200047</t>
        </is>
      </c>
      <c r="B2" t="n">
        <v>1</v>
      </c>
      <c r="C2" t="inlineStr">
        <is>
          <t>2024-0042</t>
        </is>
      </c>
      <c r="E2" t="inlineStr">
        <is>
          <t>Alza Cargo Sp. z.o.o.</t>
        </is>
      </c>
      <c r="F2" t="inlineStr">
        <is>
          <t>40' CW</t>
        </is>
      </c>
      <c r="I2" t="n">
        <v>0</v>
      </c>
      <c r="J2" t="inlineStr">
        <is>
          <t>terminated_early</t>
        </is>
      </c>
      <c r="L2" s="6" t="n"/>
      <c r="M2" s="6" t="n"/>
      <c r="T2" t="n">
        <v>46311</v>
      </c>
      <c r="AV2" s="6" t="n"/>
      <c r="AW2" s="6" t="n"/>
    </row>
    <row r="3">
      <c r="A3" t="inlineStr">
        <is>
          <t>V200047</t>
        </is>
      </c>
      <c r="B3" t="n">
        <v>5</v>
      </c>
      <c r="C3" t="inlineStr">
        <is>
          <t>2024-0042</t>
        </is>
      </c>
      <c r="E3" t="inlineStr">
        <is>
          <t>Alza Cargo Sp. z.o.o.</t>
        </is>
      </c>
      <c r="F3" t="inlineStr">
        <is>
          <t>40' CW</t>
        </is>
      </c>
      <c r="I3" t="n">
        <v>0</v>
      </c>
      <c r="J3" t="inlineStr">
        <is>
          <t>terminated_early</t>
        </is>
      </c>
      <c r="L3" s="6" t="n"/>
      <c r="M3" s="6" t="n"/>
      <c r="T3" t="n">
        <v>46311</v>
      </c>
      <c r="AV3" s="6" t="n"/>
      <c r="AW3" s="6" t="n"/>
    </row>
    <row r="4">
      <c r="A4" t="inlineStr">
        <is>
          <t>V200047</t>
        </is>
      </c>
      <c r="B4" t="n">
        <v>13</v>
      </c>
      <c r="C4" t="inlineStr">
        <is>
          <t>2024-0042</t>
        </is>
      </c>
      <c r="E4" t="inlineStr">
        <is>
          <t>Alza Cargo Sp. z.o.o.</t>
        </is>
      </c>
      <c r="F4" t="inlineStr">
        <is>
          <t>40' CW</t>
        </is>
      </c>
      <c r="I4" t="n">
        <v>0</v>
      </c>
      <c r="J4" t="inlineStr">
        <is>
          <t>run_prolonged</t>
        </is>
      </c>
      <c r="L4" s="6" t="n"/>
      <c r="M4" s="6" t="n"/>
      <c r="T4" t="n">
        <v>46311</v>
      </c>
      <c r="AV4" s="6" t="n"/>
      <c r="AW4" s="6" t="n"/>
    </row>
    <row r="5">
      <c r="A5" t="inlineStr">
        <is>
          <t>V200047</t>
        </is>
      </c>
      <c r="B5" t="n">
        <v>14</v>
      </c>
      <c r="C5" t="inlineStr">
        <is>
          <t>2024-0042</t>
        </is>
      </c>
      <c r="E5" t="inlineStr">
        <is>
          <t>Alza Cargo Sp. z.o.o.</t>
        </is>
      </c>
      <c r="F5" t="inlineStr">
        <is>
          <t>40' CW</t>
        </is>
      </c>
      <c r="I5" t="n">
        <v>0</v>
      </c>
      <c r="J5" t="inlineStr">
        <is>
          <t>run_prolonged</t>
        </is>
      </c>
      <c r="L5" s="6" t="n"/>
      <c r="M5" s="6" t="n"/>
      <c r="T5" t="n">
        <v>46311</v>
      </c>
      <c r="AV5" s="6" t="n"/>
      <c r="AW5" s="6" t="n"/>
    </row>
    <row r="6">
      <c r="A6" t="inlineStr">
        <is>
          <t>V200047</t>
        </is>
      </c>
      <c r="B6" t="n">
        <v>17</v>
      </c>
      <c r="C6" t="inlineStr">
        <is>
          <t>2024-0042</t>
        </is>
      </c>
      <c r="E6" t="inlineStr">
        <is>
          <t>Alza Cargo Sp. z.o.o.</t>
        </is>
      </c>
      <c r="F6" t="inlineStr">
        <is>
          <t>40' CW</t>
        </is>
      </c>
      <c r="I6" t="n">
        <v>0</v>
      </c>
      <c r="J6" t="inlineStr">
        <is>
          <t>run_prolonged</t>
        </is>
      </c>
      <c r="L6" s="6" t="n"/>
      <c r="M6" s="6" t="n"/>
      <c r="T6" t="n">
        <v>46311</v>
      </c>
      <c r="AV6" s="6" t="n"/>
      <c r="AW6" s="6" t="n"/>
    </row>
    <row r="7">
      <c r="A7" t="inlineStr">
        <is>
          <t>V200047</t>
        </is>
      </c>
      <c r="B7" t="n">
        <v>18</v>
      </c>
      <c r="C7" t="inlineStr">
        <is>
          <t>2024-0042</t>
        </is>
      </c>
      <c r="E7" t="inlineStr">
        <is>
          <t>Alza Cargo Sp. z.o.o.</t>
        </is>
      </c>
      <c r="F7" t="inlineStr">
        <is>
          <t>40' CW</t>
        </is>
      </c>
      <c r="I7" t="n">
        <v>0</v>
      </c>
      <c r="J7" t="inlineStr">
        <is>
          <t>run_prolonged</t>
        </is>
      </c>
      <c r="L7" s="6" t="n"/>
      <c r="M7" s="6" t="n"/>
      <c r="T7" t="n">
        <v>46311</v>
      </c>
      <c r="AV7" s="6" t="n"/>
      <c r="AW7" s="6" t="n"/>
    </row>
    <row r="8">
      <c r="A8" t="inlineStr">
        <is>
          <t>V200047</t>
        </is>
      </c>
      <c r="B8" t="n">
        <v>65</v>
      </c>
      <c r="C8" t="inlineStr">
        <is>
          <t>2024-0042</t>
        </is>
      </c>
      <c r="E8" t="inlineStr">
        <is>
          <t>Alza Cargo Sp. z.o.o.</t>
        </is>
      </c>
      <c r="F8" t="inlineStr">
        <is>
          <t>40' CW</t>
        </is>
      </c>
      <c r="I8" t="n">
        <v>0</v>
      </c>
      <c r="J8" t="inlineStr">
        <is>
          <t>run_prolonged</t>
        </is>
      </c>
      <c r="L8" s="6" t="n"/>
      <c r="M8" s="6" t="n"/>
      <c r="T8" t="n">
        <v>46309</v>
      </c>
      <c r="AV8" s="6" t="n"/>
      <c r="AW8" s="6" t="n"/>
    </row>
    <row r="9">
      <c r="A9" t="inlineStr">
        <is>
          <t>V200047</t>
        </is>
      </c>
      <c r="B9" t="n">
        <v>66</v>
      </c>
      <c r="C9" t="inlineStr">
        <is>
          <t>2024-0042</t>
        </is>
      </c>
      <c r="E9" t="inlineStr">
        <is>
          <t>Alza Cargo Sp. z.o.o.</t>
        </is>
      </c>
      <c r="F9" t="inlineStr">
        <is>
          <t>40' CW</t>
        </is>
      </c>
      <c r="I9" t="n">
        <v>0</v>
      </c>
      <c r="J9" t="inlineStr">
        <is>
          <t>run_prolonged</t>
        </is>
      </c>
      <c r="L9" s="6" t="n"/>
      <c r="M9" s="6" t="n"/>
      <c r="T9" t="n">
        <v>46309</v>
      </c>
      <c r="AV9" s="6" t="n"/>
      <c r="AW9" s="6" t="n"/>
    </row>
    <row r="10">
      <c r="A10" t="inlineStr">
        <is>
          <t>V200047</t>
        </is>
      </c>
      <c r="B10" t="n">
        <v>67</v>
      </c>
      <c r="C10" t="inlineStr">
        <is>
          <t>2024-0042</t>
        </is>
      </c>
      <c r="E10" t="inlineStr">
        <is>
          <t>Alza Cargo Sp. z.o.o.</t>
        </is>
      </c>
      <c r="F10" t="inlineStr">
        <is>
          <t>40' CW</t>
        </is>
      </c>
      <c r="I10" t="n">
        <v>0</v>
      </c>
      <c r="J10" t="inlineStr">
        <is>
          <t>run_prolonged</t>
        </is>
      </c>
      <c r="L10" s="6" t="n"/>
      <c r="M10" s="6" t="n"/>
      <c r="T10" t="n">
        <v>46309</v>
      </c>
      <c r="AV10" s="6" t="n"/>
      <c r="AW10" s="6" t="n"/>
    </row>
    <row r="11">
      <c r="A11" t="inlineStr">
        <is>
          <t>V200047</t>
        </is>
      </c>
      <c r="B11" t="n">
        <v>71</v>
      </c>
      <c r="C11" t="inlineStr">
        <is>
          <t>2024-0042</t>
        </is>
      </c>
      <c r="E11" t="inlineStr">
        <is>
          <t>Alza Cargo Sp. z.o.o.</t>
        </is>
      </c>
      <c r="F11" t="inlineStr">
        <is>
          <t>40' CW</t>
        </is>
      </c>
      <c r="I11" t="n">
        <v>0</v>
      </c>
      <c r="J11" t="inlineStr">
        <is>
          <t>run_prolonged</t>
        </is>
      </c>
      <c r="L11" s="6" t="n"/>
      <c r="M11" s="6" t="n"/>
      <c r="T11" t="n">
        <v>46309</v>
      </c>
      <c r="AV11" s="6" t="n"/>
      <c r="AW11" s="6" t="n"/>
    </row>
    <row r="12">
      <c r="A12" t="inlineStr">
        <is>
          <t>V200047</t>
        </is>
      </c>
      <c r="B12" t="n">
        <v>73</v>
      </c>
      <c r="C12" t="inlineStr">
        <is>
          <t>2024-0042</t>
        </is>
      </c>
      <c r="E12" t="inlineStr">
        <is>
          <t>Alza Cargo Sp. z.o.o.</t>
        </is>
      </c>
      <c r="F12" t="inlineStr">
        <is>
          <t>40' CW</t>
        </is>
      </c>
      <c r="I12" t="n">
        <v>0</v>
      </c>
      <c r="J12" t="inlineStr">
        <is>
          <t>run_prolonged</t>
        </is>
      </c>
      <c r="L12" s="6" t="n"/>
      <c r="M12" s="6" t="n"/>
      <c r="T12" t="n">
        <v>46309</v>
      </c>
      <c r="AV12" s="6" t="n"/>
      <c r="AW12" s="6" t="n"/>
    </row>
    <row r="13">
      <c r="A13" t="inlineStr">
        <is>
          <t>V200047</t>
        </is>
      </c>
      <c r="B13" t="n">
        <v>75</v>
      </c>
      <c r="C13" t="inlineStr">
        <is>
          <t>2024-0042</t>
        </is>
      </c>
      <c r="E13" t="inlineStr">
        <is>
          <t>Alza Cargo Sp. z.o.o.</t>
        </is>
      </c>
      <c r="F13" t="inlineStr">
        <is>
          <t>40' CW</t>
        </is>
      </c>
      <c r="I13" t="n">
        <v>0</v>
      </c>
      <c r="J13" t="inlineStr">
        <is>
          <t>run_prolonged</t>
        </is>
      </c>
      <c r="L13" s="6" t="n"/>
      <c r="M13" s="6" t="n"/>
      <c r="T13" t="n">
        <v>46309</v>
      </c>
      <c r="AV13" s="6" t="n"/>
      <c r="AW13" s="6" t="n"/>
    </row>
    <row r="14">
      <c r="A14" t="inlineStr">
        <is>
          <t>V300059</t>
        </is>
      </c>
      <c r="B14" t="n">
        <v>1</v>
      </c>
      <c r="C14" t="inlineStr">
        <is>
          <t>2024-0044</t>
        </is>
      </c>
      <c r="E14" t="inlineStr">
        <is>
          <t>Captrain Deutschland CargoWest GmbH</t>
        </is>
      </c>
      <c r="F14" t="inlineStr">
        <is>
          <t>DPW</t>
        </is>
      </c>
      <c r="I14" t="n">
        <v>0</v>
      </c>
      <c r="J14" t="inlineStr">
        <is>
          <t>run_initial</t>
        </is>
      </c>
      <c r="L14" s="6" t="n"/>
      <c r="M14" s="6" t="n"/>
      <c r="Q14" t="n">
        <v>46752</v>
      </c>
      <c r="R14" t="n">
        <v>0</v>
      </c>
      <c r="T14" t="n">
        <v>46568</v>
      </c>
      <c r="AV14" s="6" t="n"/>
      <c r="AW14" s="6" t="n"/>
    </row>
    <row r="15">
      <c r="A15" t="inlineStr">
        <is>
          <t>V300059</t>
        </is>
      </c>
      <c r="B15" t="n">
        <v>3</v>
      </c>
      <c r="C15" t="inlineStr">
        <is>
          <t>2024-0044</t>
        </is>
      </c>
      <c r="E15" t="inlineStr">
        <is>
          <t>Captrain Deutschland CargoWest GmbH</t>
        </is>
      </c>
      <c r="F15" t="inlineStr">
        <is>
          <t>DPW</t>
        </is>
      </c>
      <c r="I15" t="n">
        <v>0</v>
      </c>
      <c r="J15" t="inlineStr">
        <is>
          <t>run_initial</t>
        </is>
      </c>
      <c r="L15" s="6" t="n"/>
      <c r="M15" s="6" t="n"/>
      <c r="Q15" t="n">
        <v>46752</v>
      </c>
      <c r="R15" t="n">
        <v>0</v>
      </c>
      <c r="T15" t="n">
        <v>46568</v>
      </c>
      <c r="AV15" s="6" t="n"/>
      <c r="AW15" s="6" t="n"/>
    </row>
    <row r="16">
      <c r="A16" t="inlineStr">
        <is>
          <t>V300059</t>
        </is>
      </c>
      <c r="B16" t="n">
        <v>4</v>
      </c>
      <c r="C16" t="inlineStr">
        <is>
          <t>2024-0044</t>
        </is>
      </c>
      <c r="E16" t="inlineStr">
        <is>
          <t>Captrain Deutschland CargoWest GmbH</t>
        </is>
      </c>
      <c r="F16" t="inlineStr">
        <is>
          <t>DPW</t>
        </is>
      </c>
      <c r="I16" t="n">
        <v>0</v>
      </c>
      <c r="J16" t="inlineStr">
        <is>
          <t>run_initial</t>
        </is>
      </c>
      <c r="L16" s="6" t="n"/>
      <c r="M16" s="6" t="n"/>
      <c r="Q16" t="n">
        <v>46752</v>
      </c>
      <c r="R16" t="n">
        <v>0</v>
      </c>
      <c r="T16" t="n">
        <v>46568</v>
      </c>
      <c r="AV16" s="6" t="n"/>
      <c r="AW16" s="6" t="n"/>
    </row>
    <row r="17">
      <c r="A17" t="inlineStr">
        <is>
          <t>V300059</t>
        </is>
      </c>
      <c r="B17" t="n">
        <v>9</v>
      </c>
      <c r="C17" t="inlineStr">
        <is>
          <t>2024-0044</t>
        </is>
      </c>
      <c r="E17" t="inlineStr">
        <is>
          <t>Captrain Deutschland CargoWest GmbH</t>
        </is>
      </c>
      <c r="F17" t="inlineStr">
        <is>
          <t>DPW</t>
        </is>
      </c>
      <c r="I17" t="n">
        <v>0</v>
      </c>
      <c r="J17" t="inlineStr">
        <is>
          <t>run_initial</t>
        </is>
      </c>
      <c r="L17" s="6" t="n"/>
      <c r="M17" s="6" t="n"/>
      <c r="Q17" t="n">
        <v>46752</v>
      </c>
      <c r="R17" t="n">
        <v>0</v>
      </c>
      <c r="T17" t="n">
        <v>46568</v>
      </c>
      <c r="AV17" s="6" t="n"/>
      <c r="AW17" s="6" t="n"/>
    </row>
    <row r="18">
      <c r="A18" t="inlineStr">
        <is>
          <t>V300059</t>
        </is>
      </c>
      <c r="B18" t="n">
        <v>10</v>
      </c>
      <c r="C18" t="inlineStr">
        <is>
          <t>2024-0044</t>
        </is>
      </c>
      <c r="E18" t="inlineStr">
        <is>
          <t>Captrain Deutschland CargoWest GmbH</t>
        </is>
      </c>
      <c r="F18" t="inlineStr">
        <is>
          <t>DPW</t>
        </is>
      </c>
      <c r="I18" t="n">
        <v>0</v>
      </c>
      <c r="J18" t="inlineStr">
        <is>
          <t>run_initial</t>
        </is>
      </c>
      <c r="L18" s="6" t="n"/>
      <c r="M18" s="6" t="n"/>
      <c r="Q18" t="n">
        <v>46752</v>
      </c>
      <c r="R18" t="n">
        <v>0</v>
      </c>
      <c r="T18" t="n">
        <v>46568</v>
      </c>
      <c r="AV18" s="6" t="n"/>
      <c r="AW18" s="6" t="n"/>
    </row>
    <row r="19">
      <c r="A19" t="inlineStr">
        <is>
          <t>V300059</t>
        </is>
      </c>
      <c r="B19" t="n">
        <v>12</v>
      </c>
      <c r="C19" t="inlineStr">
        <is>
          <t>2024-0044</t>
        </is>
      </c>
      <c r="E19" t="inlineStr">
        <is>
          <t>Captrain Deutschland CargoWest GmbH</t>
        </is>
      </c>
      <c r="F19" t="inlineStr">
        <is>
          <t>DPW</t>
        </is>
      </c>
      <c r="I19" t="n">
        <v>0</v>
      </c>
      <c r="J19" t="inlineStr">
        <is>
          <t>run_initial</t>
        </is>
      </c>
      <c r="L19" s="6" t="n"/>
      <c r="M19" s="6" t="n"/>
      <c r="Q19" t="n">
        <v>46752</v>
      </c>
      <c r="R19" t="n">
        <v>0</v>
      </c>
      <c r="T19" t="n">
        <v>46568</v>
      </c>
      <c r="AV19" s="6" t="n"/>
      <c r="AW19" s="6" t="n"/>
    </row>
    <row r="20">
      <c r="A20" t="inlineStr">
        <is>
          <t>V100053</t>
        </is>
      </c>
      <c r="B20" t="n">
        <v>1</v>
      </c>
      <c r="C20" t="inlineStr">
        <is>
          <t>2024-0004</t>
        </is>
      </c>
      <c r="E20" t="inlineStr">
        <is>
          <t>Captrain Italia S.r.l.</t>
        </is>
      </c>
      <c r="F20" t="inlineStr">
        <is>
          <t>DPW</t>
        </is>
      </c>
      <c r="I20" t="n">
        <v>0</v>
      </c>
      <c r="J20" t="inlineStr">
        <is>
          <t>terminated_duly</t>
        </is>
      </c>
      <c r="L20" s="6" t="n"/>
      <c r="M20" s="6" t="n"/>
      <c r="T20" t="n">
        <v>45961</v>
      </c>
      <c r="AV20" s="6" t="n"/>
      <c r="AW20" s="6" t="n"/>
    </row>
    <row r="21">
      <c r="A21" t="inlineStr">
        <is>
          <t>V200034</t>
        </is>
      </c>
      <c r="B21" t="n">
        <v>22</v>
      </c>
      <c r="C21" t="inlineStr">
        <is>
          <t>2024-0001</t>
        </is>
      </c>
      <c r="E21" t="inlineStr">
        <is>
          <t>Captrain Polska Sp.z.o.o.</t>
        </is>
      </c>
      <c r="F21" t="inlineStr">
        <is>
          <t>60' CW</t>
        </is>
      </c>
      <c r="I21" t="n">
        <v>0</v>
      </c>
      <c r="J21" t="inlineStr">
        <is>
          <t>run_prolonged</t>
        </is>
      </c>
      <c r="L21" s="6" t="n"/>
      <c r="M21" s="6" t="n"/>
      <c r="Q21" t="n">
        <v>45473</v>
      </c>
      <c r="T21" t="n">
        <v>46053</v>
      </c>
      <c r="AV21" s="6" t="n"/>
      <c r="AW21" s="6" t="n"/>
    </row>
    <row r="22">
      <c r="A22" t="inlineStr">
        <is>
          <t>V300075</t>
        </is>
      </c>
      <c r="B22" t="n">
        <v>27</v>
      </c>
      <c r="C22" t="inlineStr">
        <is>
          <t>2025-0023</t>
        </is>
      </c>
      <c r="E22" t="inlineStr">
        <is>
          <t>Contargo Rail Services GmbH</t>
        </is>
      </c>
      <c r="F22" t="inlineStr">
        <is>
          <t>DPW</t>
        </is>
      </c>
      <c r="J22" t="inlineStr">
        <is>
          <t>terminated_early</t>
        </is>
      </c>
      <c r="L22" s="6" t="n"/>
      <c r="M22" s="6" t="n"/>
      <c r="Q22" t="n">
        <v>46113</v>
      </c>
      <c r="R22" t="n">
        <v>46296</v>
      </c>
      <c r="T22" t="n">
        <v>46082</v>
      </c>
      <c r="AV22" s="6" t="n"/>
      <c r="AW22" s="6" t="n"/>
    </row>
    <row r="23">
      <c r="A23" t="inlineStr">
        <is>
          <t>V300075</t>
        </is>
      </c>
      <c r="B23" t="n">
        <v>28</v>
      </c>
      <c r="C23" t="inlineStr">
        <is>
          <t>2025-0023</t>
        </is>
      </c>
      <c r="E23" t="inlineStr">
        <is>
          <t>Contargo Rail Services GmbH</t>
        </is>
      </c>
      <c r="F23" t="inlineStr">
        <is>
          <t>DPW</t>
        </is>
      </c>
      <c r="J23" t="inlineStr">
        <is>
          <t>terminated_early</t>
        </is>
      </c>
      <c r="L23" s="6" t="n"/>
      <c r="M23" s="6" t="n"/>
      <c r="Q23" t="n">
        <v>46113</v>
      </c>
      <c r="R23" t="n">
        <v>46296</v>
      </c>
      <c r="T23" t="n">
        <v>46082</v>
      </c>
      <c r="AV23" s="6" t="n"/>
      <c r="AW23" s="6" t="n"/>
    </row>
    <row r="24">
      <c r="A24" t="inlineStr">
        <is>
          <t>V300075</t>
        </is>
      </c>
      <c r="B24" t="n">
        <v>29</v>
      </c>
      <c r="C24" t="inlineStr">
        <is>
          <t>2025-0023</t>
        </is>
      </c>
      <c r="E24" t="inlineStr">
        <is>
          <t>Contargo Rail Services GmbH</t>
        </is>
      </c>
      <c r="F24" t="inlineStr">
        <is>
          <t>DPW</t>
        </is>
      </c>
      <c r="J24" t="inlineStr">
        <is>
          <t>terminated_early</t>
        </is>
      </c>
      <c r="L24" s="6" t="n"/>
      <c r="M24" s="6" t="n"/>
      <c r="Q24" t="n">
        <v>46113</v>
      </c>
      <c r="R24" t="n">
        <v>46296</v>
      </c>
      <c r="T24" t="n">
        <v>46082</v>
      </c>
      <c r="AV24" s="6" t="n"/>
      <c r="AW24" s="6" t="n"/>
    </row>
    <row r="25">
      <c r="A25" t="inlineStr">
        <is>
          <t>V300075</t>
        </is>
      </c>
      <c r="B25" t="n">
        <v>30</v>
      </c>
      <c r="C25" t="inlineStr">
        <is>
          <t>2025-0023</t>
        </is>
      </c>
      <c r="E25" t="inlineStr">
        <is>
          <t>Contargo Rail Services GmbH</t>
        </is>
      </c>
      <c r="F25" t="inlineStr">
        <is>
          <t>DPW</t>
        </is>
      </c>
      <c r="J25" t="inlineStr">
        <is>
          <t>terminated_early</t>
        </is>
      </c>
      <c r="L25" s="6" t="n"/>
      <c r="M25" s="6" t="n"/>
      <c r="Q25" t="n">
        <v>46113</v>
      </c>
      <c r="R25" t="n">
        <v>46296</v>
      </c>
      <c r="T25" t="n">
        <v>46082</v>
      </c>
      <c r="AV25" s="6" t="n"/>
      <c r="AW25" s="6" t="n"/>
    </row>
    <row r="26">
      <c r="A26" t="inlineStr">
        <is>
          <t>V300075</t>
        </is>
      </c>
      <c r="B26" t="n">
        <v>31</v>
      </c>
      <c r="C26" t="inlineStr">
        <is>
          <t>2025-0023</t>
        </is>
      </c>
      <c r="E26" t="inlineStr">
        <is>
          <t>Contargo Rail Services GmbH</t>
        </is>
      </c>
      <c r="F26" t="inlineStr">
        <is>
          <t>DPW</t>
        </is>
      </c>
      <c r="J26" t="inlineStr">
        <is>
          <t>terminated_early</t>
        </is>
      </c>
      <c r="L26" s="6" t="n"/>
      <c r="M26" s="6" t="n"/>
      <c r="Q26" t="n">
        <v>46113</v>
      </c>
      <c r="R26" t="n">
        <v>46296</v>
      </c>
      <c r="T26" t="n">
        <v>46082</v>
      </c>
      <c r="AV26" s="6" t="n"/>
      <c r="AW26" s="6" t="n"/>
    </row>
    <row r="27">
      <c r="A27" t="inlineStr">
        <is>
          <t>V300075</t>
        </is>
      </c>
      <c r="B27" t="n">
        <v>32</v>
      </c>
      <c r="C27" t="inlineStr">
        <is>
          <t>2025-0023</t>
        </is>
      </c>
      <c r="E27" t="inlineStr">
        <is>
          <t>Contargo Rail Services GmbH</t>
        </is>
      </c>
      <c r="F27" t="inlineStr">
        <is>
          <t>DPW</t>
        </is>
      </c>
      <c r="J27" t="inlineStr">
        <is>
          <t>terminated_early</t>
        </is>
      </c>
      <c r="L27" s="6" t="n"/>
      <c r="M27" s="6" t="n"/>
      <c r="Q27" t="n">
        <v>46113</v>
      </c>
      <c r="R27" t="n">
        <v>46296</v>
      </c>
      <c r="T27" t="n">
        <v>46082</v>
      </c>
      <c r="AV27" s="6" t="n"/>
      <c r="AW27" s="6" t="n"/>
    </row>
    <row r="28">
      <c r="A28" t="inlineStr">
        <is>
          <t>V300075</t>
        </is>
      </c>
      <c r="B28" t="n">
        <v>33</v>
      </c>
      <c r="C28" t="inlineStr">
        <is>
          <t>2025-0023</t>
        </is>
      </c>
      <c r="E28" t="inlineStr">
        <is>
          <t>Contargo Rail Services GmbH</t>
        </is>
      </c>
      <c r="F28" t="inlineStr">
        <is>
          <t>DPW</t>
        </is>
      </c>
      <c r="J28" t="inlineStr">
        <is>
          <t>terminated_early</t>
        </is>
      </c>
      <c r="L28" s="6" t="n"/>
      <c r="M28" s="6" t="n"/>
      <c r="Q28" t="n">
        <v>46113</v>
      </c>
      <c r="R28" t="n">
        <v>46296</v>
      </c>
      <c r="T28" t="n">
        <v>46082</v>
      </c>
      <c r="AV28" s="6" t="n"/>
      <c r="AW28" s="6" t="n"/>
    </row>
    <row r="29">
      <c r="A29" t="inlineStr">
        <is>
          <t>V300075</t>
        </is>
      </c>
      <c r="B29" t="n">
        <v>34</v>
      </c>
      <c r="C29" t="inlineStr">
        <is>
          <t>2025-0023</t>
        </is>
      </c>
      <c r="E29" t="inlineStr">
        <is>
          <t>Contargo Rail Services GmbH</t>
        </is>
      </c>
      <c r="F29" t="inlineStr">
        <is>
          <t>DPW</t>
        </is>
      </c>
      <c r="J29" t="inlineStr">
        <is>
          <t>terminated_early</t>
        </is>
      </c>
      <c r="L29" s="6" t="n"/>
      <c r="M29" s="6" t="n"/>
      <c r="Q29" t="n">
        <v>46113</v>
      </c>
      <c r="R29" t="n">
        <v>46296</v>
      </c>
      <c r="T29" t="n">
        <v>46082</v>
      </c>
      <c r="AV29" s="6" t="n"/>
      <c r="AW29" s="6" t="n"/>
    </row>
    <row r="30">
      <c r="A30" t="inlineStr">
        <is>
          <t>V300075</t>
        </is>
      </c>
      <c r="B30" t="n">
        <v>35</v>
      </c>
      <c r="C30" t="inlineStr">
        <is>
          <t>2025-0023</t>
        </is>
      </c>
      <c r="E30" t="inlineStr">
        <is>
          <t>Contargo Rail Services GmbH</t>
        </is>
      </c>
      <c r="F30" t="inlineStr">
        <is>
          <t>DPW</t>
        </is>
      </c>
      <c r="J30" t="inlineStr">
        <is>
          <t>terminated_early</t>
        </is>
      </c>
      <c r="L30" s="6" t="n"/>
      <c r="M30" s="6" t="n"/>
      <c r="Q30" t="n">
        <v>46113</v>
      </c>
      <c r="R30" t="n">
        <v>46296</v>
      </c>
      <c r="T30" t="n">
        <v>46082</v>
      </c>
      <c r="AV30" s="6" t="n"/>
      <c r="AW30" s="6" t="n"/>
    </row>
    <row r="31">
      <c r="A31" t="inlineStr">
        <is>
          <t>V300075</t>
        </is>
      </c>
      <c r="B31" t="n">
        <v>36</v>
      </c>
      <c r="C31" t="inlineStr">
        <is>
          <t>2025-0023</t>
        </is>
      </c>
      <c r="E31" t="inlineStr">
        <is>
          <t>Contargo Rail Services GmbH</t>
        </is>
      </c>
      <c r="F31" t="inlineStr">
        <is>
          <t>DPW</t>
        </is>
      </c>
      <c r="J31" t="inlineStr">
        <is>
          <t>terminated_early</t>
        </is>
      </c>
      <c r="L31" s="6" t="n"/>
      <c r="M31" s="6" t="n"/>
      <c r="Q31" t="n">
        <v>46113</v>
      </c>
      <c r="R31" t="n">
        <v>46296</v>
      </c>
      <c r="T31" t="n">
        <v>46082</v>
      </c>
      <c r="AV31" s="6" t="n"/>
      <c r="AW31" s="6" t="n"/>
    </row>
    <row r="32">
      <c r="A32" t="inlineStr">
        <is>
          <t>V300075</t>
        </is>
      </c>
      <c r="B32" t="n">
        <v>37</v>
      </c>
      <c r="C32" t="inlineStr">
        <is>
          <t>2025-0023</t>
        </is>
      </c>
      <c r="E32" t="inlineStr">
        <is>
          <t>Contargo Rail Services GmbH</t>
        </is>
      </c>
      <c r="F32" t="inlineStr">
        <is>
          <t>DPW</t>
        </is>
      </c>
      <c r="J32" t="inlineStr">
        <is>
          <t>terminated_early</t>
        </is>
      </c>
      <c r="L32" s="6" t="n"/>
      <c r="M32" s="6" t="n"/>
      <c r="Q32" t="n">
        <v>46113</v>
      </c>
      <c r="R32" t="n">
        <v>46296</v>
      </c>
      <c r="T32" t="n">
        <v>46082</v>
      </c>
      <c r="AV32" s="6" t="n"/>
      <c r="AW32" s="6" t="n"/>
    </row>
    <row r="33">
      <c r="A33" t="inlineStr">
        <is>
          <t>V300075</t>
        </is>
      </c>
      <c r="B33" t="n">
        <v>38</v>
      </c>
      <c r="C33" t="inlineStr">
        <is>
          <t>2025-0023</t>
        </is>
      </c>
      <c r="E33" t="inlineStr">
        <is>
          <t>Contargo Rail Services GmbH</t>
        </is>
      </c>
      <c r="F33" t="inlineStr">
        <is>
          <t>DPW</t>
        </is>
      </c>
      <c r="J33" t="inlineStr">
        <is>
          <t>terminated_early</t>
        </is>
      </c>
      <c r="L33" s="6" t="n"/>
      <c r="M33" s="6" t="n"/>
      <c r="Q33" t="n">
        <v>46113</v>
      </c>
      <c r="R33" t="n">
        <v>46296</v>
      </c>
      <c r="T33" t="n">
        <v>46082</v>
      </c>
      <c r="AV33" s="6" t="n"/>
      <c r="AW33" s="6" t="n"/>
    </row>
    <row r="34">
      <c r="A34" t="inlineStr">
        <is>
          <t>V300075</t>
        </is>
      </c>
      <c r="B34" t="n">
        <v>39</v>
      </c>
      <c r="C34" t="inlineStr">
        <is>
          <t>2025-0023</t>
        </is>
      </c>
      <c r="E34" t="inlineStr">
        <is>
          <t>Contargo Rail Services GmbH</t>
        </is>
      </c>
      <c r="F34" t="inlineStr">
        <is>
          <t>DPW</t>
        </is>
      </c>
      <c r="J34" t="inlineStr">
        <is>
          <t>terminated_early</t>
        </is>
      </c>
      <c r="L34" s="6" t="n"/>
      <c r="M34" s="6" t="n"/>
      <c r="Q34" t="n">
        <v>46113</v>
      </c>
      <c r="R34" t="n">
        <v>46296</v>
      </c>
      <c r="T34" t="n">
        <v>46082</v>
      </c>
      <c r="AV34" s="6" t="n"/>
      <c r="AW34" s="6" t="n"/>
    </row>
    <row r="35">
      <c r="A35" t="inlineStr">
        <is>
          <t>V300076</t>
        </is>
      </c>
      <c r="B35" t="n">
        <v>3</v>
      </c>
      <c r="C35" t="inlineStr">
        <is>
          <t>2025-0017</t>
        </is>
      </c>
      <c r="E35" t="inlineStr">
        <is>
          <t>Contargo Rail Services GmbH</t>
        </is>
      </c>
      <c r="F35" t="inlineStr">
        <is>
          <t>60' CW</t>
        </is>
      </c>
      <c r="J35" t="inlineStr">
        <is>
          <t>terminated_early</t>
        </is>
      </c>
      <c r="L35" s="6" t="n"/>
      <c r="M35" s="6" t="n"/>
      <c r="Q35" t="n">
        <v>46113</v>
      </c>
      <c r="R35" t="n">
        <v>46296</v>
      </c>
      <c r="T35" t="n">
        <v>46082</v>
      </c>
      <c r="AV35" s="6" t="n"/>
      <c r="AW35" s="6" t="n"/>
    </row>
    <row r="36">
      <c r="A36" t="inlineStr">
        <is>
          <t>V300076</t>
        </is>
      </c>
      <c r="B36" t="n">
        <v>4</v>
      </c>
      <c r="C36" t="inlineStr">
        <is>
          <t>2025-0017</t>
        </is>
      </c>
      <c r="E36" t="inlineStr">
        <is>
          <t>Contargo Rail Services GmbH</t>
        </is>
      </c>
      <c r="F36" t="inlineStr">
        <is>
          <t>60' CW</t>
        </is>
      </c>
      <c r="J36" t="inlineStr">
        <is>
          <t>terminated_early</t>
        </is>
      </c>
      <c r="L36" s="6" t="n"/>
      <c r="M36" s="6" t="n"/>
      <c r="Q36" t="n">
        <v>46113</v>
      </c>
      <c r="R36" t="n">
        <v>46296</v>
      </c>
      <c r="T36" t="n">
        <v>46082</v>
      </c>
      <c r="AV36" s="6" t="n"/>
      <c r="AW36" s="6" t="n"/>
    </row>
    <row r="37">
      <c r="A37" t="inlineStr">
        <is>
          <t>V300076</t>
        </is>
      </c>
      <c r="B37" t="n">
        <v>5</v>
      </c>
      <c r="C37" t="inlineStr">
        <is>
          <t>2025-0017</t>
        </is>
      </c>
      <c r="E37" t="inlineStr">
        <is>
          <t>Contargo Rail Services GmbH</t>
        </is>
      </c>
      <c r="F37" t="inlineStr">
        <is>
          <t>60' CW</t>
        </is>
      </c>
      <c r="J37" t="inlineStr">
        <is>
          <t>terminated_early</t>
        </is>
      </c>
      <c r="L37" s="6" t="n"/>
      <c r="M37" s="6" t="n"/>
      <c r="Q37" t="n">
        <v>46113</v>
      </c>
      <c r="R37" t="n">
        <v>46296</v>
      </c>
      <c r="T37" t="n">
        <v>46082</v>
      </c>
      <c r="AV37" s="6" t="n"/>
      <c r="AW37" s="6" t="n"/>
    </row>
    <row r="38">
      <c r="A38" t="inlineStr">
        <is>
          <t>V300076</t>
        </is>
      </c>
      <c r="B38" t="n">
        <v>6</v>
      </c>
      <c r="C38" t="inlineStr">
        <is>
          <t>2025-0017</t>
        </is>
      </c>
      <c r="E38" t="inlineStr">
        <is>
          <t>Contargo Rail Services GmbH</t>
        </is>
      </c>
      <c r="F38" t="inlineStr">
        <is>
          <t>60' CW</t>
        </is>
      </c>
      <c r="J38" t="inlineStr">
        <is>
          <t>terminated_early</t>
        </is>
      </c>
      <c r="L38" s="6" t="n"/>
      <c r="M38" s="6" t="n"/>
      <c r="Q38" t="n">
        <v>46113</v>
      </c>
      <c r="R38" t="n">
        <v>46296</v>
      </c>
      <c r="T38" t="n">
        <v>46082</v>
      </c>
      <c r="AV38" s="6" t="n"/>
      <c r="AW38" s="6" t="n"/>
    </row>
    <row r="39">
      <c r="A39" t="inlineStr">
        <is>
          <t>V300077</t>
        </is>
      </c>
      <c r="B39" t="n">
        <v>7</v>
      </c>
      <c r="C39" t="inlineStr">
        <is>
          <t>2025-0016</t>
        </is>
      </c>
      <c r="E39" t="inlineStr">
        <is>
          <t>Contargo Rail Services GmbH</t>
        </is>
      </c>
      <c r="F39" t="inlineStr">
        <is>
          <t>90' CW</t>
        </is>
      </c>
      <c r="J39" t="inlineStr">
        <is>
          <t>terminated_early</t>
        </is>
      </c>
      <c r="L39" s="6" t="n"/>
      <c r="M39" s="6" t="n"/>
      <c r="Q39" t="n">
        <v>46113</v>
      </c>
      <c r="R39" t="n">
        <v>46296</v>
      </c>
      <c r="T39" t="n">
        <v>46082</v>
      </c>
      <c r="AV39" s="6" t="n"/>
      <c r="AW39" s="6" t="n"/>
    </row>
    <row r="40">
      <c r="A40" t="inlineStr">
        <is>
          <t>V300077</t>
        </is>
      </c>
      <c r="B40" t="n">
        <v>8</v>
      </c>
      <c r="C40" t="inlineStr">
        <is>
          <t>2025-0016</t>
        </is>
      </c>
      <c r="E40" t="inlineStr">
        <is>
          <t>Contargo Rail Services GmbH</t>
        </is>
      </c>
      <c r="F40" t="inlineStr">
        <is>
          <t>90' CW</t>
        </is>
      </c>
      <c r="J40" t="inlineStr">
        <is>
          <t>terminated_early</t>
        </is>
      </c>
      <c r="L40" s="6" t="n"/>
      <c r="M40" s="6" t="n"/>
      <c r="Q40" t="n">
        <v>46113</v>
      </c>
      <c r="R40" t="n">
        <v>46296</v>
      </c>
      <c r="T40" t="n">
        <v>46082</v>
      </c>
      <c r="AV40" s="6" t="n"/>
      <c r="AW40" s="6" t="n"/>
    </row>
    <row r="41">
      <c r="A41" t="inlineStr">
        <is>
          <t>V300077</t>
        </is>
      </c>
      <c r="B41" t="n">
        <v>9</v>
      </c>
      <c r="C41" t="inlineStr">
        <is>
          <t>2025-0016</t>
        </is>
      </c>
      <c r="E41" t="inlineStr">
        <is>
          <t>Contargo Rail Services GmbH</t>
        </is>
      </c>
      <c r="F41" t="inlineStr">
        <is>
          <t>90' CW</t>
        </is>
      </c>
      <c r="J41" t="inlineStr">
        <is>
          <t>terminated_early</t>
        </is>
      </c>
      <c r="L41" s="6" t="n"/>
      <c r="M41" s="6" t="n"/>
      <c r="Q41" t="n">
        <v>46113</v>
      </c>
      <c r="R41" t="n">
        <v>46296</v>
      </c>
      <c r="T41" t="n">
        <v>46082</v>
      </c>
      <c r="AV41" s="6" t="n"/>
      <c r="AW41" s="6" t="n"/>
    </row>
    <row r="42">
      <c r="A42" t="inlineStr">
        <is>
          <t>V300077</t>
        </is>
      </c>
      <c r="B42" t="n">
        <v>10</v>
      </c>
      <c r="C42" t="inlineStr">
        <is>
          <t>2025-0016</t>
        </is>
      </c>
      <c r="E42" t="inlineStr">
        <is>
          <t>Contargo Rail Services GmbH</t>
        </is>
      </c>
      <c r="F42" t="inlineStr">
        <is>
          <t>90' CW</t>
        </is>
      </c>
      <c r="J42" t="inlineStr">
        <is>
          <t>terminated_early</t>
        </is>
      </c>
      <c r="L42" s="6" t="n"/>
      <c r="M42" s="6" t="n"/>
      <c r="Q42" t="n">
        <v>46113</v>
      </c>
      <c r="R42" t="n">
        <v>46296</v>
      </c>
      <c r="T42" t="n">
        <v>46082</v>
      </c>
      <c r="AV42" s="6" t="n"/>
      <c r="AW42" s="6" t="n"/>
    </row>
    <row r="43">
      <c r="A43" t="inlineStr">
        <is>
          <t>V300077</t>
        </is>
      </c>
      <c r="B43" t="n">
        <v>11</v>
      </c>
      <c r="C43" t="inlineStr">
        <is>
          <t>2025-0016</t>
        </is>
      </c>
      <c r="E43" t="inlineStr">
        <is>
          <t>Contargo Rail Services GmbH</t>
        </is>
      </c>
      <c r="F43" t="inlineStr">
        <is>
          <t>90' CW</t>
        </is>
      </c>
      <c r="J43" t="inlineStr">
        <is>
          <t>terminated_early</t>
        </is>
      </c>
      <c r="L43" s="6" t="n"/>
      <c r="M43" s="6" t="n"/>
      <c r="Q43" t="n">
        <v>46113</v>
      </c>
      <c r="R43" t="n">
        <v>46296</v>
      </c>
      <c r="T43" t="n">
        <v>46082</v>
      </c>
      <c r="AV43" s="6" t="n"/>
      <c r="AW43" s="6" t="n"/>
    </row>
    <row r="44">
      <c r="A44" t="inlineStr">
        <is>
          <t>V300077</t>
        </is>
      </c>
      <c r="B44" t="n">
        <v>12</v>
      </c>
      <c r="C44" t="inlineStr">
        <is>
          <t>2025-0016</t>
        </is>
      </c>
      <c r="E44" t="inlineStr">
        <is>
          <t>Contargo Rail Services GmbH</t>
        </is>
      </c>
      <c r="F44" t="inlineStr">
        <is>
          <t>90' CW</t>
        </is>
      </c>
      <c r="J44" t="inlineStr">
        <is>
          <t>terminated_early</t>
        </is>
      </c>
      <c r="L44" s="6" t="n"/>
      <c r="M44" s="6" t="n"/>
      <c r="Q44" t="n">
        <v>46113</v>
      </c>
      <c r="R44" t="n">
        <v>46296</v>
      </c>
      <c r="T44" t="n">
        <v>46082</v>
      </c>
      <c r="AV44" s="6" t="n"/>
      <c r="AW44" s="6" t="n"/>
    </row>
    <row r="45">
      <c r="A45" t="inlineStr">
        <is>
          <t>V300025</t>
        </is>
      </c>
      <c r="B45" t="n">
        <v>1</v>
      </c>
      <c r="C45" t="inlineStr">
        <is>
          <t>2023-0002</t>
        </is>
      </c>
      <c r="E45" t="inlineStr">
        <is>
          <t>duisport logistics &amp; port services GmbH</t>
        </is>
      </c>
      <c r="F45" t="inlineStr">
        <is>
          <t>80' 6-A CW</t>
        </is>
      </c>
      <c r="I45" t="n">
        <v>0</v>
      </c>
      <c r="J45" t="inlineStr">
        <is>
          <t>terminated_duly</t>
        </is>
      </c>
      <c r="L45" s="6" t="n"/>
      <c r="M45" s="6" t="n"/>
      <c r="T45" t="n">
        <v>45961</v>
      </c>
      <c r="AV45" s="6" t="n"/>
      <c r="AW45" s="6" t="n"/>
    </row>
    <row r="46">
      <c r="A46" t="inlineStr">
        <is>
          <t>V300025</t>
        </is>
      </c>
      <c r="B46" t="n">
        <v>2</v>
      </c>
      <c r="C46" t="inlineStr">
        <is>
          <t>2023-0002</t>
        </is>
      </c>
      <c r="E46" t="inlineStr">
        <is>
          <t>duisport logistics &amp; port services GmbH</t>
        </is>
      </c>
      <c r="F46" t="inlineStr">
        <is>
          <t>80' 6-A CW</t>
        </is>
      </c>
      <c r="I46" t="n">
        <v>0</v>
      </c>
      <c r="J46" t="inlineStr">
        <is>
          <t>terminated_duly</t>
        </is>
      </c>
      <c r="L46" s="6" t="n"/>
      <c r="M46" s="6" t="n"/>
      <c r="T46" t="n">
        <v>45961</v>
      </c>
      <c r="AV46" s="6" t="n"/>
      <c r="AW46" s="6" t="n"/>
    </row>
    <row r="47">
      <c r="A47" t="inlineStr">
        <is>
          <t>V300025</t>
        </is>
      </c>
      <c r="B47" t="n">
        <v>3</v>
      </c>
      <c r="C47" t="inlineStr">
        <is>
          <t>2023-0002</t>
        </is>
      </c>
      <c r="E47" t="inlineStr">
        <is>
          <t>duisport logistics &amp; port services GmbH</t>
        </is>
      </c>
      <c r="F47" t="inlineStr">
        <is>
          <t>80' 6-A CW</t>
        </is>
      </c>
      <c r="I47" t="n">
        <v>0</v>
      </c>
      <c r="J47" t="inlineStr">
        <is>
          <t>terminated_duly</t>
        </is>
      </c>
      <c r="L47" s="6" t="n"/>
      <c r="M47" s="6" t="n"/>
      <c r="T47" t="n">
        <v>45961</v>
      </c>
      <c r="AV47" s="6" t="n"/>
      <c r="AW47" s="6" t="n"/>
    </row>
    <row r="48">
      <c r="A48" t="inlineStr">
        <is>
          <t>V300025</t>
        </is>
      </c>
      <c r="B48" t="n">
        <v>4</v>
      </c>
      <c r="C48" t="inlineStr">
        <is>
          <t>2023-0002</t>
        </is>
      </c>
      <c r="E48" t="inlineStr">
        <is>
          <t>duisport logistics &amp; port services GmbH</t>
        </is>
      </c>
      <c r="F48" t="inlineStr">
        <is>
          <t>80' 6-A CW</t>
        </is>
      </c>
      <c r="I48" t="n">
        <v>0</v>
      </c>
      <c r="J48" t="inlineStr">
        <is>
          <t>terminated_duly</t>
        </is>
      </c>
      <c r="L48" s="6" t="n"/>
      <c r="M48" s="6" t="n"/>
      <c r="T48" t="n">
        <v>45961</v>
      </c>
      <c r="AV48" s="6" t="n"/>
      <c r="AW48" s="6" t="n"/>
    </row>
    <row r="49">
      <c r="A49" t="inlineStr">
        <is>
          <t>V300025</t>
        </is>
      </c>
      <c r="B49" t="n">
        <v>5</v>
      </c>
      <c r="C49" t="inlineStr">
        <is>
          <t>2023-0002</t>
        </is>
      </c>
      <c r="E49" t="inlineStr">
        <is>
          <t>duisport logistics &amp; port services GmbH</t>
        </is>
      </c>
      <c r="F49" t="inlineStr">
        <is>
          <t>80' 6-A CW</t>
        </is>
      </c>
      <c r="I49" t="n">
        <v>0</v>
      </c>
      <c r="J49" t="inlineStr">
        <is>
          <t>terminated_duly</t>
        </is>
      </c>
      <c r="L49" s="6" t="n"/>
      <c r="M49" s="6" t="n"/>
      <c r="T49" t="n">
        <v>45961</v>
      </c>
      <c r="AV49" s="6" t="n"/>
      <c r="AW49" s="6" t="n"/>
    </row>
    <row r="50">
      <c r="A50" t="inlineStr">
        <is>
          <t>V300028</t>
        </is>
      </c>
      <c r="B50" t="n">
        <v>1</v>
      </c>
      <c r="C50" t="inlineStr">
        <is>
          <t>2023-0002</t>
        </is>
      </c>
      <c r="E50" t="inlineStr">
        <is>
          <t>duisport logistics &amp; port services GmbH</t>
        </is>
      </c>
      <c r="F50" t="inlineStr">
        <is>
          <t>80' 6-A CW</t>
        </is>
      </c>
      <c r="I50" t="n">
        <v>0</v>
      </c>
      <c r="J50" t="inlineStr">
        <is>
          <t>terminated_duly</t>
        </is>
      </c>
      <c r="L50" s="6" t="n"/>
      <c r="M50" s="6" t="n"/>
      <c r="T50" t="n">
        <v>45961</v>
      </c>
      <c r="AV50" s="6" t="n"/>
      <c r="AW50" s="6" t="n"/>
    </row>
    <row r="51">
      <c r="A51" t="inlineStr">
        <is>
          <t>V300028</t>
        </is>
      </c>
      <c r="B51" t="n">
        <v>2</v>
      </c>
      <c r="C51" t="inlineStr">
        <is>
          <t>2023-0002</t>
        </is>
      </c>
      <c r="E51" t="inlineStr">
        <is>
          <t>duisport logistics &amp; port services GmbH</t>
        </is>
      </c>
      <c r="F51" t="inlineStr">
        <is>
          <t>80' 6-A CW</t>
        </is>
      </c>
      <c r="I51" t="n">
        <v>0</v>
      </c>
      <c r="J51" t="inlineStr">
        <is>
          <t>terminated_duly</t>
        </is>
      </c>
      <c r="L51" s="6" t="n"/>
      <c r="M51" s="6" t="n"/>
      <c r="T51" t="n">
        <v>45961</v>
      </c>
      <c r="AV51" s="6" t="n"/>
      <c r="AW51" s="6" t="n"/>
    </row>
    <row r="52">
      <c r="A52" t="inlineStr">
        <is>
          <t>V300028</t>
        </is>
      </c>
      <c r="B52" t="n">
        <v>3</v>
      </c>
      <c r="C52" t="inlineStr">
        <is>
          <t>2023-0002</t>
        </is>
      </c>
      <c r="E52" t="inlineStr">
        <is>
          <t>duisport logistics &amp; port services GmbH</t>
        </is>
      </c>
      <c r="F52" t="inlineStr">
        <is>
          <t>80' 6-A CW</t>
        </is>
      </c>
      <c r="I52" t="n">
        <v>0</v>
      </c>
      <c r="J52" t="inlineStr">
        <is>
          <t>terminated_duly</t>
        </is>
      </c>
      <c r="L52" s="6" t="n"/>
      <c r="M52" s="6" t="n"/>
      <c r="T52" t="n">
        <v>45961</v>
      </c>
      <c r="AV52" s="6" t="n"/>
      <c r="AW52" s="6" t="n"/>
    </row>
    <row r="53">
      <c r="A53" t="inlineStr">
        <is>
          <t>V300028</t>
        </is>
      </c>
      <c r="B53" t="n">
        <v>4</v>
      </c>
      <c r="C53" t="inlineStr">
        <is>
          <t>2023-0002</t>
        </is>
      </c>
      <c r="E53" t="inlineStr">
        <is>
          <t>duisport logistics &amp; port services GmbH</t>
        </is>
      </c>
      <c r="F53" t="inlineStr">
        <is>
          <t>80' 6-A CW</t>
        </is>
      </c>
      <c r="I53" t="n">
        <v>0</v>
      </c>
      <c r="J53" t="inlineStr">
        <is>
          <t>terminated_duly</t>
        </is>
      </c>
      <c r="L53" s="6" t="n"/>
      <c r="M53" s="6" t="n"/>
      <c r="T53" t="n">
        <v>45961</v>
      </c>
      <c r="AV53" s="6" t="n"/>
      <c r="AW53" s="6" t="n"/>
    </row>
    <row r="54">
      <c r="A54" t="inlineStr">
        <is>
          <t>V300028</t>
        </is>
      </c>
      <c r="B54" t="n">
        <v>5</v>
      </c>
      <c r="C54" t="inlineStr">
        <is>
          <t>2023-0002</t>
        </is>
      </c>
      <c r="E54" t="inlineStr">
        <is>
          <t>duisport logistics &amp; port services GmbH</t>
        </is>
      </c>
      <c r="F54" t="inlineStr">
        <is>
          <t>80' 6-A CW</t>
        </is>
      </c>
      <c r="I54" t="n">
        <v>0</v>
      </c>
      <c r="J54" t="inlineStr">
        <is>
          <t>terminated_duly</t>
        </is>
      </c>
      <c r="L54" s="6" t="n"/>
      <c r="M54" s="6" t="n"/>
      <c r="T54" t="n">
        <v>45961</v>
      </c>
      <c r="AV54" s="6" t="n"/>
      <c r="AW54" s="6" t="n"/>
    </row>
    <row r="55">
      <c r="A55" t="inlineStr">
        <is>
          <t>V300028</t>
        </is>
      </c>
      <c r="B55" t="n">
        <v>6</v>
      </c>
      <c r="C55" t="inlineStr">
        <is>
          <t>2023-0002</t>
        </is>
      </c>
      <c r="E55" t="inlineStr">
        <is>
          <t>duisport logistics &amp; port services GmbH</t>
        </is>
      </c>
      <c r="F55" t="inlineStr">
        <is>
          <t>80' 6-A CW</t>
        </is>
      </c>
      <c r="I55" t="n">
        <v>0</v>
      </c>
      <c r="J55" t="inlineStr">
        <is>
          <t>terminated_duly</t>
        </is>
      </c>
      <c r="L55" s="6" t="n"/>
      <c r="M55" s="6" t="n"/>
      <c r="T55" t="n">
        <v>45961</v>
      </c>
      <c r="AV55" s="6" t="n"/>
      <c r="AW55" s="6" t="n"/>
    </row>
    <row r="56">
      <c r="A56" t="inlineStr">
        <is>
          <t>V100066</t>
        </is>
      </c>
      <c r="B56" t="n">
        <v>43</v>
      </c>
      <c r="C56" t="inlineStr">
        <is>
          <t>2024-0009</t>
        </is>
      </c>
      <c r="E56" t="inlineStr">
        <is>
          <t>Grenland Rail AS</t>
        </is>
      </c>
      <c r="F56" t="inlineStr">
        <is>
          <t>60' CW</t>
        </is>
      </c>
      <c r="I56" t="n">
        <v>0</v>
      </c>
      <c r="J56" t="inlineStr">
        <is>
          <t>run_initial</t>
        </is>
      </c>
      <c r="L56" s="6" t="n"/>
      <c r="M56" s="6" t="n"/>
      <c r="T56" t="n">
        <v>46627</v>
      </c>
      <c r="AV56" s="6" t="n"/>
      <c r="AW56" s="6" t="n"/>
    </row>
    <row r="57">
      <c r="A57" t="inlineStr">
        <is>
          <t>V100066</t>
        </is>
      </c>
      <c r="B57" t="n">
        <v>44</v>
      </c>
      <c r="C57" t="inlineStr">
        <is>
          <t>2024-0009</t>
        </is>
      </c>
      <c r="E57" t="inlineStr">
        <is>
          <t>Grenland Rail AS</t>
        </is>
      </c>
      <c r="F57" t="inlineStr">
        <is>
          <t>60' CW</t>
        </is>
      </c>
      <c r="I57" t="n">
        <v>0</v>
      </c>
      <c r="J57" t="inlineStr">
        <is>
          <t>run_initial</t>
        </is>
      </c>
      <c r="L57" s="6" t="n"/>
      <c r="M57" s="6" t="n"/>
      <c r="T57" t="n">
        <v>46627</v>
      </c>
      <c r="AV57" s="6" t="n"/>
      <c r="AW57" s="6" t="n"/>
    </row>
    <row r="58">
      <c r="A58" t="inlineStr">
        <is>
          <t>V100066</t>
        </is>
      </c>
      <c r="B58" t="n">
        <v>45</v>
      </c>
      <c r="C58" t="inlineStr">
        <is>
          <t>2024-0009</t>
        </is>
      </c>
      <c r="E58" t="inlineStr">
        <is>
          <t>Grenland Rail AS</t>
        </is>
      </c>
      <c r="F58" t="inlineStr">
        <is>
          <t>60' CW</t>
        </is>
      </c>
      <c r="I58" t="n">
        <v>0</v>
      </c>
      <c r="J58" t="inlineStr">
        <is>
          <t>run_initial</t>
        </is>
      </c>
      <c r="L58" s="6" t="n"/>
      <c r="M58" s="6" t="n"/>
      <c r="T58" t="n">
        <v>46627</v>
      </c>
      <c r="AV58" s="6" t="n"/>
      <c r="AW58" s="6" t="n"/>
    </row>
    <row r="59">
      <c r="A59" t="inlineStr">
        <is>
          <t>V100066</t>
        </is>
      </c>
      <c r="B59" t="n">
        <v>46</v>
      </c>
      <c r="C59" t="inlineStr">
        <is>
          <t>2024-0009</t>
        </is>
      </c>
      <c r="E59" t="inlineStr">
        <is>
          <t>Grenland Rail AS</t>
        </is>
      </c>
      <c r="F59" t="inlineStr">
        <is>
          <t>60' CW</t>
        </is>
      </c>
      <c r="I59" t="n">
        <v>0</v>
      </c>
      <c r="J59" t="inlineStr">
        <is>
          <t>run_initial</t>
        </is>
      </c>
      <c r="L59" s="6" t="n"/>
      <c r="M59" s="6" t="n"/>
      <c r="T59" t="n">
        <v>46627</v>
      </c>
      <c r="AV59" s="6" t="n"/>
      <c r="AW59" s="6" t="n"/>
    </row>
    <row r="60">
      <c r="A60" t="inlineStr">
        <is>
          <t>V100066</t>
        </is>
      </c>
      <c r="B60" t="n">
        <v>47</v>
      </c>
      <c r="C60" t="inlineStr">
        <is>
          <t>2024-0009</t>
        </is>
      </c>
      <c r="E60" t="inlineStr">
        <is>
          <t>Grenland Rail AS</t>
        </is>
      </c>
      <c r="F60" t="inlineStr">
        <is>
          <t>60' CW</t>
        </is>
      </c>
      <c r="I60" t="n">
        <v>0</v>
      </c>
      <c r="J60" t="inlineStr">
        <is>
          <t>run_initial</t>
        </is>
      </c>
      <c r="L60" s="6" t="n"/>
      <c r="M60" s="6" t="n"/>
      <c r="T60" t="n">
        <v>46627</v>
      </c>
      <c r="AV60" s="6" t="n"/>
      <c r="AW60" s="6" t="n"/>
    </row>
    <row r="61">
      <c r="A61" t="inlineStr">
        <is>
          <t>V100066</t>
        </is>
      </c>
      <c r="B61" t="n">
        <v>48</v>
      </c>
      <c r="C61" t="inlineStr">
        <is>
          <t>2024-0009</t>
        </is>
      </c>
      <c r="E61" t="inlineStr">
        <is>
          <t>Grenland Rail AS</t>
        </is>
      </c>
      <c r="F61" t="inlineStr">
        <is>
          <t>60' CW</t>
        </is>
      </c>
      <c r="I61" t="n">
        <v>0</v>
      </c>
      <c r="J61" t="inlineStr">
        <is>
          <t>run_initial</t>
        </is>
      </c>
      <c r="L61" s="6" t="n"/>
      <c r="M61" s="6" t="n"/>
      <c r="T61" t="n">
        <v>46627</v>
      </c>
      <c r="AV61" s="6" t="n"/>
      <c r="AW61" s="6" t="n"/>
    </row>
    <row r="62">
      <c r="A62" t="inlineStr">
        <is>
          <t>V100066</t>
        </is>
      </c>
      <c r="B62" t="n">
        <v>49</v>
      </c>
      <c r="C62" t="inlineStr">
        <is>
          <t>2024-0009</t>
        </is>
      </c>
      <c r="E62" t="inlineStr">
        <is>
          <t>Grenland Rail AS</t>
        </is>
      </c>
      <c r="F62" t="inlineStr">
        <is>
          <t>60' CW</t>
        </is>
      </c>
      <c r="I62" t="n">
        <v>0</v>
      </c>
      <c r="J62" t="inlineStr">
        <is>
          <t>run_initial</t>
        </is>
      </c>
      <c r="L62" s="6" t="n"/>
      <c r="M62" s="6" t="n"/>
      <c r="T62" t="n">
        <v>46627</v>
      </c>
      <c r="AV62" s="6" t="n"/>
      <c r="AW62" s="6" t="n"/>
    </row>
    <row r="63">
      <c r="A63" t="inlineStr">
        <is>
          <t>V100066</t>
        </is>
      </c>
      <c r="B63" t="n">
        <v>50</v>
      </c>
      <c r="C63" t="inlineStr">
        <is>
          <t>2024-0009</t>
        </is>
      </c>
      <c r="E63" t="inlineStr">
        <is>
          <t>Grenland Rail AS</t>
        </is>
      </c>
      <c r="F63" t="inlineStr">
        <is>
          <t>60' CW</t>
        </is>
      </c>
      <c r="I63" t="n">
        <v>0</v>
      </c>
      <c r="J63" t="inlineStr">
        <is>
          <t>run_initial</t>
        </is>
      </c>
      <c r="L63" s="6" t="n"/>
      <c r="M63" s="6" t="n"/>
      <c r="T63" t="n">
        <v>46627</v>
      </c>
      <c r="AV63" s="6" t="n"/>
      <c r="AW63" s="6" t="n"/>
    </row>
    <row r="64">
      <c r="A64" t="inlineStr">
        <is>
          <t>V100066</t>
        </is>
      </c>
      <c r="B64" t="n">
        <v>51</v>
      </c>
      <c r="C64" t="inlineStr">
        <is>
          <t>2024-0009</t>
        </is>
      </c>
      <c r="E64" t="inlineStr">
        <is>
          <t>Grenland Rail AS</t>
        </is>
      </c>
      <c r="F64" t="inlineStr">
        <is>
          <t>60' CW</t>
        </is>
      </c>
      <c r="I64" t="n">
        <v>0</v>
      </c>
      <c r="J64" t="inlineStr">
        <is>
          <t>run_initial</t>
        </is>
      </c>
      <c r="L64" s="6" t="n"/>
      <c r="M64" s="6" t="n"/>
      <c r="T64" t="n">
        <v>46627</v>
      </c>
      <c r="AV64" s="6" t="n"/>
      <c r="AW64" s="6" t="n"/>
    </row>
    <row r="65">
      <c r="A65" t="inlineStr">
        <is>
          <t>V100066</t>
        </is>
      </c>
      <c r="B65" t="n">
        <v>52</v>
      </c>
      <c r="C65" t="inlineStr">
        <is>
          <t>2024-0009</t>
        </is>
      </c>
      <c r="E65" t="inlineStr">
        <is>
          <t>Grenland Rail AS</t>
        </is>
      </c>
      <c r="F65" t="inlineStr">
        <is>
          <t>60' CW</t>
        </is>
      </c>
      <c r="I65" t="n">
        <v>0</v>
      </c>
      <c r="J65" t="inlineStr">
        <is>
          <t>run_initial</t>
        </is>
      </c>
      <c r="L65" s="6" t="n"/>
      <c r="M65" s="6" t="n"/>
      <c r="T65" t="n">
        <v>46627</v>
      </c>
      <c r="AV65" s="6" t="n"/>
      <c r="AW65" s="6" t="n"/>
    </row>
    <row r="66">
      <c r="A66" t="inlineStr">
        <is>
          <t>V100066</t>
        </is>
      </c>
      <c r="B66" t="n">
        <v>53</v>
      </c>
      <c r="C66" t="inlineStr">
        <is>
          <t>2024-0009</t>
        </is>
      </c>
      <c r="E66" t="inlineStr">
        <is>
          <t>Grenland Rail AS</t>
        </is>
      </c>
      <c r="F66" t="inlineStr">
        <is>
          <t>60' CW</t>
        </is>
      </c>
      <c r="I66" t="n">
        <v>0</v>
      </c>
      <c r="J66" t="inlineStr">
        <is>
          <t>run_initial</t>
        </is>
      </c>
      <c r="L66" s="6" t="n"/>
      <c r="M66" s="6" t="n"/>
      <c r="T66" t="n">
        <v>46627</v>
      </c>
      <c r="AV66" s="6" t="n"/>
      <c r="AW66" s="6" t="n"/>
    </row>
    <row r="67">
      <c r="A67" t="inlineStr">
        <is>
          <t>V100066</t>
        </is>
      </c>
      <c r="B67" t="n">
        <v>55</v>
      </c>
      <c r="C67" t="inlineStr">
        <is>
          <t>2024-0009</t>
        </is>
      </c>
      <c r="E67" t="inlineStr">
        <is>
          <t>Grenland Rail AS</t>
        </is>
      </c>
      <c r="F67" t="inlineStr">
        <is>
          <t>60' CW</t>
        </is>
      </c>
      <c r="I67" t="n">
        <v>0</v>
      </c>
      <c r="J67" t="inlineStr">
        <is>
          <t>run_initial</t>
        </is>
      </c>
      <c r="L67" s="6" t="n"/>
      <c r="M67" s="6" t="n"/>
      <c r="T67" t="n">
        <v>46627</v>
      </c>
      <c r="AV67" s="6" t="n"/>
      <c r="AW67" s="6" t="n"/>
    </row>
    <row r="68">
      <c r="A68" t="inlineStr">
        <is>
          <t>V100066</t>
        </is>
      </c>
      <c r="B68" t="n">
        <v>56</v>
      </c>
      <c r="C68" t="inlineStr">
        <is>
          <t>2024-0009</t>
        </is>
      </c>
      <c r="E68" t="inlineStr">
        <is>
          <t>Grenland Rail AS</t>
        </is>
      </c>
      <c r="F68" t="inlineStr">
        <is>
          <t>60' CW</t>
        </is>
      </c>
      <c r="I68" t="n">
        <v>0</v>
      </c>
      <c r="J68" t="inlineStr">
        <is>
          <t>run_initial</t>
        </is>
      </c>
      <c r="L68" s="6" t="n"/>
      <c r="M68" s="6" t="n"/>
      <c r="T68" t="n">
        <v>46627</v>
      </c>
      <c r="AV68" s="6" t="n"/>
      <c r="AW68" s="6" t="n"/>
    </row>
    <row r="69">
      <c r="A69" t="inlineStr">
        <is>
          <t>V100066</t>
        </is>
      </c>
      <c r="B69" t="n">
        <v>57</v>
      </c>
      <c r="C69" t="inlineStr">
        <is>
          <t>2024-0009</t>
        </is>
      </c>
      <c r="E69" t="inlineStr">
        <is>
          <t>Grenland Rail AS</t>
        </is>
      </c>
      <c r="F69" t="inlineStr">
        <is>
          <t>60' CW</t>
        </is>
      </c>
      <c r="I69" t="n">
        <v>0</v>
      </c>
      <c r="J69" t="inlineStr">
        <is>
          <t>run_initial</t>
        </is>
      </c>
      <c r="L69" s="6" t="n"/>
      <c r="M69" s="6" t="n"/>
      <c r="T69" t="n">
        <v>46627</v>
      </c>
      <c r="AV69" s="6" t="n"/>
      <c r="AW69" s="6" t="n"/>
    </row>
    <row r="70">
      <c r="A70" t="inlineStr">
        <is>
          <t>V100066</t>
        </is>
      </c>
      <c r="B70" t="n">
        <v>58</v>
      </c>
      <c r="C70" t="inlineStr">
        <is>
          <t>2024-0009</t>
        </is>
      </c>
      <c r="E70" t="inlineStr">
        <is>
          <t>Grenland Rail AS</t>
        </is>
      </c>
      <c r="F70" t="inlineStr">
        <is>
          <t>60' CW</t>
        </is>
      </c>
      <c r="I70" t="n">
        <v>0</v>
      </c>
      <c r="J70" t="inlineStr">
        <is>
          <t>run_initial</t>
        </is>
      </c>
      <c r="L70" s="6" t="n"/>
      <c r="M70" s="6" t="n"/>
      <c r="T70" t="n">
        <v>46627</v>
      </c>
      <c r="AV70" s="6" t="n"/>
      <c r="AW70" s="6" t="n"/>
    </row>
    <row r="71">
      <c r="A71" t="inlineStr">
        <is>
          <t>V100066</t>
        </is>
      </c>
      <c r="B71" t="n">
        <v>59</v>
      </c>
      <c r="C71" t="inlineStr">
        <is>
          <t>2024-0009</t>
        </is>
      </c>
      <c r="E71" t="inlineStr">
        <is>
          <t>Grenland Rail AS</t>
        </is>
      </c>
      <c r="F71" t="inlineStr">
        <is>
          <t>60' CW</t>
        </is>
      </c>
      <c r="I71" t="n">
        <v>0</v>
      </c>
      <c r="J71" t="inlineStr">
        <is>
          <t>run_initial</t>
        </is>
      </c>
      <c r="L71" s="6" t="n"/>
      <c r="M71" s="6" t="n"/>
      <c r="T71" t="n">
        <v>46627</v>
      </c>
      <c r="AV71" s="6" t="n"/>
      <c r="AW71" s="6" t="n"/>
    </row>
    <row r="72">
      <c r="A72" t="inlineStr">
        <is>
          <t>V100066</t>
        </is>
      </c>
      <c r="B72" t="n">
        <v>60</v>
      </c>
      <c r="C72" t="inlineStr">
        <is>
          <t>2024-0009</t>
        </is>
      </c>
      <c r="E72" t="inlineStr">
        <is>
          <t>Grenland Rail AS</t>
        </is>
      </c>
      <c r="F72" t="inlineStr">
        <is>
          <t>60' CW</t>
        </is>
      </c>
      <c r="I72" t="n">
        <v>0</v>
      </c>
      <c r="J72" t="inlineStr">
        <is>
          <t>run_initial</t>
        </is>
      </c>
      <c r="L72" s="6" t="n"/>
      <c r="M72" s="6" t="n"/>
      <c r="T72" t="n">
        <v>46627</v>
      </c>
      <c r="AV72" s="6" t="n"/>
      <c r="AW72" s="6" t="n"/>
    </row>
    <row r="73">
      <c r="A73" t="inlineStr">
        <is>
          <t>V100066</t>
        </is>
      </c>
      <c r="B73" t="n">
        <v>61</v>
      </c>
      <c r="C73" t="inlineStr">
        <is>
          <t>2024-0009</t>
        </is>
      </c>
      <c r="E73" t="inlineStr">
        <is>
          <t>Grenland Rail AS</t>
        </is>
      </c>
      <c r="F73" t="inlineStr">
        <is>
          <t>60' CW</t>
        </is>
      </c>
      <c r="I73" t="n">
        <v>0</v>
      </c>
      <c r="J73" t="inlineStr">
        <is>
          <t>run_initial</t>
        </is>
      </c>
      <c r="L73" s="6" t="n"/>
      <c r="M73" s="6" t="n"/>
      <c r="T73" t="n">
        <v>46627</v>
      </c>
      <c r="AV73" s="6" t="n"/>
      <c r="AW73" s="6" t="n"/>
    </row>
    <row r="74">
      <c r="A74" t="inlineStr">
        <is>
          <t>V100066</t>
        </is>
      </c>
      <c r="B74" t="n">
        <v>62</v>
      </c>
      <c r="C74" t="inlineStr">
        <is>
          <t>2024-0009</t>
        </is>
      </c>
      <c r="E74" t="inlineStr">
        <is>
          <t>Grenland Rail AS</t>
        </is>
      </c>
      <c r="F74" t="inlineStr">
        <is>
          <t>60' CW</t>
        </is>
      </c>
      <c r="I74" t="n">
        <v>0</v>
      </c>
      <c r="J74" t="inlineStr">
        <is>
          <t>run_initial</t>
        </is>
      </c>
      <c r="L74" s="6" t="n"/>
      <c r="M74" s="6" t="n"/>
      <c r="T74" t="n">
        <v>46627</v>
      </c>
      <c r="AV74" s="6" t="n"/>
      <c r="AW74" s="6" t="n"/>
    </row>
    <row r="75">
      <c r="A75" t="inlineStr">
        <is>
          <t>V100066</t>
        </is>
      </c>
      <c r="B75" t="n">
        <v>63</v>
      </c>
      <c r="C75" t="inlineStr">
        <is>
          <t>2024-0009</t>
        </is>
      </c>
      <c r="E75" t="inlineStr">
        <is>
          <t>Grenland Rail AS</t>
        </is>
      </c>
      <c r="F75" t="inlineStr">
        <is>
          <t>60' CW</t>
        </is>
      </c>
      <c r="I75" t="n">
        <v>0</v>
      </c>
      <c r="J75" t="inlineStr">
        <is>
          <t>run_initial</t>
        </is>
      </c>
      <c r="L75" s="6" t="n"/>
      <c r="M75" s="6" t="n"/>
      <c r="T75" t="n">
        <v>46627</v>
      </c>
      <c r="AV75" s="6" t="n"/>
      <c r="AW75" s="6" t="n"/>
    </row>
    <row r="76">
      <c r="A76" t="inlineStr">
        <is>
          <t>V100066</t>
        </is>
      </c>
      <c r="B76" t="n">
        <v>64</v>
      </c>
      <c r="C76" t="inlineStr">
        <is>
          <t>2024-0009</t>
        </is>
      </c>
      <c r="E76" t="inlineStr">
        <is>
          <t>Grenland Rail AS</t>
        </is>
      </c>
      <c r="F76" t="inlineStr">
        <is>
          <t>60' CW</t>
        </is>
      </c>
      <c r="I76" t="n">
        <v>0</v>
      </c>
      <c r="J76" t="inlineStr">
        <is>
          <t>run_initial</t>
        </is>
      </c>
      <c r="L76" s="6" t="n"/>
      <c r="M76" s="6" t="n"/>
      <c r="T76" t="n">
        <v>46627</v>
      </c>
      <c r="AV76" s="6" t="n"/>
      <c r="AW76" s="6" t="n"/>
    </row>
    <row r="77">
      <c r="A77" t="inlineStr">
        <is>
          <t>V100066</t>
        </is>
      </c>
      <c r="B77" t="n">
        <v>65</v>
      </c>
      <c r="C77" t="inlineStr">
        <is>
          <t>2024-0009</t>
        </is>
      </c>
      <c r="E77" t="inlineStr">
        <is>
          <t>Grenland Rail AS</t>
        </is>
      </c>
      <c r="F77" t="inlineStr">
        <is>
          <t>60' CW</t>
        </is>
      </c>
      <c r="I77" t="n">
        <v>0</v>
      </c>
      <c r="J77" t="inlineStr">
        <is>
          <t>run_initial</t>
        </is>
      </c>
      <c r="L77" s="6" t="n"/>
      <c r="M77" s="6" t="n"/>
      <c r="T77" t="n">
        <v>46627</v>
      </c>
      <c r="AV77" s="6" t="n"/>
      <c r="AW77" s="6" t="n"/>
    </row>
    <row r="78">
      <c r="A78" t="inlineStr">
        <is>
          <t>V100066</t>
        </is>
      </c>
      <c r="B78" t="n">
        <v>66</v>
      </c>
      <c r="C78" t="inlineStr">
        <is>
          <t>2024-0009</t>
        </is>
      </c>
      <c r="E78" t="inlineStr">
        <is>
          <t>Grenland Rail AS</t>
        </is>
      </c>
      <c r="F78" t="inlineStr">
        <is>
          <t>60' CW</t>
        </is>
      </c>
      <c r="I78" t="n">
        <v>0</v>
      </c>
      <c r="J78" t="inlineStr">
        <is>
          <t>run_initial</t>
        </is>
      </c>
      <c r="L78" s="6" t="n"/>
      <c r="M78" s="6" t="n"/>
      <c r="T78" t="n">
        <v>46627</v>
      </c>
      <c r="AV78" s="6" t="n"/>
      <c r="AW78" s="6" t="n"/>
    </row>
    <row r="79">
      <c r="A79" t="inlineStr">
        <is>
          <t>V100066</t>
        </is>
      </c>
      <c r="B79" t="n">
        <v>67</v>
      </c>
      <c r="C79" t="inlineStr">
        <is>
          <t>2024-0009</t>
        </is>
      </c>
      <c r="E79" t="inlineStr">
        <is>
          <t>Grenland Rail AS</t>
        </is>
      </c>
      <c r="F79" t="inlineStr">
        <is>
          <t>60' CW</t>
        </is>
      </c>
      <c r="I79" t="n">
        <v>0</v>
      </c>
      <c r="J79" t="inlineStr">
        <is>
          <t>run_initial</t>
        </is>
      </c>
      <c r="L79" s="6" t="n"/>
      <c r="M79" s="6" t="n"/>
      <c r="T79" t="n">
        <v>46627</v>
      </c>
      <c r="AV79" s="6" t="n"/>
      <c r="AW79" s="6" t="n"/>
    </row>
    <row r="80">
      <c r="A80" t="inlineStr">
        <is>
          <t>V100066</t>
        </is>
      </c>
      <c r="B80" t="n">
        <v>68</v>
      </c>
      <c r="C80" t="inlineStr">
        <is>
          <t>2024-0009</t>
        </is>
      </c>
      <c r="E80" t="inlineStr">
        <is>
          <t>Grenland Rail AS</t>
        </is>
      </c>
      <c r="F80" t="inlineStr">
        <is>
          <t>60' CW</t>
        </is>
      </c>
      <c r="I80" t="n">
        <v>0</v>
      </c>
      <c r="J80" t="inlineStr">
        <is>
          <t>run_initial</t>
        </is>
      </c>
      <c r="L80" s="6" t="n"/>
      <c r="M80" s="6" t="n"/>
      <c r="T80" t="n">
        <v>46627</v>
      </c>
      <c r="AV80" s="6" t="n"/>
      <c r="AW80" s="6" t="n"/>
    </row>
    <row r="81">
      <c r="A81" t="inlineStr">
        <is>
          <t>V100066</t>
        </is>
      </c>
      <c r="B81" t="n">
        <v>69</v>
      </c>
      <c r="C81" t="inlineStr">
        <is>
          <t>2024-0009</t>
        </is>
      </c>
      <c r="E81" t="inlineStr">
        <is>
          <t>Grenland Rail AS</t>
        </is>
      </c>
      <c r="F81" t="inlineStr">
        <is>
          <t>60' CW</t>
        </is>
      </c>
      <c r="I81" t="n">
        <v>0</v>
      </c>
      <c r="J81" t="inlineStr">
        <is>
          <t>run_initial</t>
        </is>
      </c>
      <c r="L81" s="6" t="n"/>
      <c r="M81" s="6" t="n"/>
      <c r="T81" t="n">
        <v>46627</v>
      </c>
      <c r="AV81" s="6" t="n"/>
      <c r="AW81" s="6" t="n"/>
    </row>
    <row r="82">
      <c r="A82" t="inlineStr">
        <is>
          <t>V100066</t>
        </is>
      </c>
      <c r="B82" t="n">
        <v>70</v>
      </c>
      <c r="C82" t="inlineStr">
        <is>
          <t>2024-0009</t>
        </is>
      </c>
      <c r="E82" t="inlineStr">
        <is>
          <t>Grenland Rail AS</t>
        </is>
      </c>
      <c r="F82" t="inlineStr">
        <is>
          <t>60' CW</t>
        </is>
      </c>
      <c r="I82" t="n">
        <v>0</v>
      </c>
      <c r="J82" t="inlineStr">
        <is>
          <t>run_initial</t>
        </is>
      </c>
      <c r="L82" s="6" t="n"/>
      <c r="M82" s="6" t="n"/>
      <c r="T82" t="n">
        <v>46627</v>
      </c>
      <c r="AV82" s="6" t="n"/>
      <c r="AW82" s="6" t="n"/>
    </row>
    <row r="83">
      <c r="A83" t="inlineStr">
        <is>
          <t>V100066</t>
        </is>
      </c>
      <c r="B83" t="n">
        <v>71</v>
      </c>
      <c r="C83" t="inlineStr">
        <is>
          <t>2024-0009</t>
        </is>
      </c>
      <c r="E83" t="inlineStr">
        <is>
          <t>Grenland Rail AS</t>
        </is>
      </c>
      <c r="F83" t="inlineStr">
        <is>
          <t>60' CW</t>
        </is>
      </c>
      <c r="I83" t="n">
        <v>0</v>
      </c>
      <c r="J83" t="inlineStr">
        <is>
          <t>run_initial</t>
        </is>
      </c>
      <c r="L83" s="6" t="n"/>
      <c r="M83" s="6" t="n"/>
      <c r="T83" t="n">
        <v>46627</v>
      </c>
      <c r="AV83" s="6" t="n"/>
      <c r="AW83" s="6" t="n"/>
    </row>
    <row r="84">
      <c r="A84" t="inlineStr">
        <is>
          <t>V730005</t>
        </is>
      </c>
      <c r="B84" t="n">
        <v>9</v>
      </c>
      <c r="C84" t="inlineStr">
        <is>
          <t>2025-0019</t>
        </is>
      </c>
      <c r="E84" t="inlineStr">
        <is>
          <t>G.T.S. Rail S.p.a.</t>
        </is>
      </c>
      <c r="F84" t="inlineStr">
        <is>
          <t>80' 6-A CW</t>
        </is>
      </c>
      <c r="J84" t="inlineStr">
        <is>
          <t>run_initial</t>
        </is>
      </c>
      <c r="L84" s="6" t="n"/>
      <c r="M84" s="6" t="n"/>
      <c r="Q84" t="n">
        <v>45992</v>
      </c>
      <c r="T84" t="n">
        <v>46053</v>
      </c>
      <c r="AV84" s="6" t="n"/>
      <c r="AW84" s="6" t="n"/>
    </row>
    <row r="85">
      <c r="A85" t="inlineStr">
        <is>
          <t>V730005</t>
        </is>
      </c>
      <c r="B85" t="n">
        <v>10</v>
      </c>
      <c r="C85" t="inlineStr">
        <is>
          <t>2025-0019</t>
        </is>
      </c>
      <c r="E85" t="inlineStr">
        <is>
          <t>G.T.S. Rail S.p.a.</t>
        </is>
      </c>
      <c r="F85" t="inlineStr">
        <is>
          <t>80' 6-A CW</t>
        </is>
      </c>
      <c r="J85" t="inlineStr">
        <is>
          <t>run_initial</t>
        </is>
      </c>
      <c r="L85" s="6" t="n"/>
      <c r="M85" s="6" t="n"/>
      <c r="Q85" t="n">
        <v>45992</v>
      </c>
      <c r="T85" t="n">
        <v>46053</v>
      </c>
      <c r="AV85" s="6" t="n"/>
      <c r="AW85" s="6" t="n"/>
    </row>
    <row r="86">
      <c r="A86" t="inlineStr">
        <is>
          <t>V730005</t>
        </is>
      </c>
      <c r="B86" t="n">
        <v>11</v>
      </c>
      <c r="C86" t="inlineStr">
        <is>
          <t>2025-0019</t>
        </is>
      </c>
      <c r="E86" t="inlineStr">
        <is>
          <t>G.T.S. Rail S.p.a.</t>
        </is>
      </c>
      <c r="F86" t="inlineStr">
        <is>
          <t>80' 6-A CW</t>
        </is>
      </c>
      <c r="J86" t="inlineStr">
        <is>
          <t>run_initial</t>
        </is>
      </c>
      <c r="L86" s="6" t="n"/>
      <c r="M86" s="6" t="n"/>
      <c r="Q86" t="n">
        <v>45992</v>
      </c>
      <c r="T86" t="n">
        <v>46053</v>
      </c>
      <c r="AV86" s="6" t="n"/>
      <c r="AW86" s="6" t="n"/>
    </row>
    <row r="87">
      <c r="A87" t="inlineStr">
        <is>
          <t>V730005</t>
        </is>
      </c>
      <c r="B87" t="n">
        <v>12</v>
      </c>
      <c r="C87" t="inlineStr">
        <is>
          <t>2025-0019</t>
        </is>
      </c>
      <c r="E87" t="inlineStr">
        <is>
          <t>G.T.S. Rail S.p.a.</t>
        </is>
      </c>
      <c r="F87" t="inlineStr">
        <is>
          <t>80' 6-A CW</t>
        </is>
      </c>
      <c r="J87" t="inlineStr">
        <is>
          <t>run_initial</t>
        </is>
      </c>
      <c r="L87" s="6" t="n"/>
      <c r="M87" s="6" t="n"/>
      <c r="Q87" t="n">
        <v>45992</v>
      </c>
      <c r="T87" t="n">
        <v>46053</v>
      </c>
      <c r="AV87" s="6" t="n"/>
      <c r="AW87" s="6" t="n"/>
    </row>
    <row r="88">
      <c r="A88" t="inlineStr">
        <is>
          <t>V200053</t>
        </is>
      </c>
      <c r="B88" t="n">
        <v>1</v>
      </c>
      <c r="C88" t="inlineStr">
        <is>
          <t>2025-0011</t>
        </is>
      </c>
      <c r="E88" t="inlineStr">
        <is>
          <t>RAILDOX GmbH &amp; Co. KG</t>
        </is>
      </c>
      <c r="F88" t="inlineStr">
        <is>
          <t>80' 6-A CW</t>
        </is>
      </c>
      <c r="J88" t="inlineStr">
        <is>
          <t>run_initial</t>
        </is>
      </c>
      <c r="L88" s="6" t="n"/>
      <c r="M88" s="6" t="n"/>
      <c r="Q88" t="n">
        <v>46022</v>
      </c>
      <c r="T88" t="n">
        <v>46295</v>
      </c>
      <c r="AV88" s="6" t="n"/>
      <c r="AW88" s="6" t="n"/>
    </row>
    <row r="89">
      <c r="A89" t="inlineStr">
        <is>
          <t>V200053</t>
        </is>
      </c>
      <c r="B89" t="n">
        <v>2</v>
      </c>
      <c r="C89" t="inlineStr">
        <is>
          <t>2025-0011</t>
        </is>
      </c>
      <c r="E89" t="inlineStr">
        <is>
          <t>RAILDOX GmbH &amp; Co. KG</t>
        </is>
      </c>
      <c r="F89" t="inlineStr">
        <is>
          <t>80' 6-A CW</t>
        </is>
      </c>
      <c r="J89" t="inlineStr">
        <is>
          <t>run_initial</t>
        </is>
      </c>
      <c r="L89" s="6" t="n"/>
      <c r="M89" s="6" t="n"/>
      <c r="Q89" t="n">
        <v>46022</v>
      </c>
      <c r="T89" t="n">
        <v>46295</v>
      </c>
      <c r="AV89" s="6" t="n"/>
      <c r="AW89" s="6" t="n"/>
    </row>
    <row r="90">
      <c r="A90" t="inlineStr">
        <is>
          <t>V200053</t>
        </is>
      </c>
      <c r="B90" t="n">
        <v>3</v>
      </c>
      <c r="C90" t="inlineStr">
        <is>
          <t>2025-0011</t>
        </is>
      </c>
      <c r="E90" t="inlineStr">
        <is>
          <t>RAILDOX GmbH &amp; Co. KG</t>
        </is>
      </c>
      <c r="F90" t="inlineStr">
        <is>
          <t>80' 6-A CW</t>
        </is>
      </c>
      <c r="J90" t="inlineStr">
        <is>
          <t>run_initial</t>
        </is>
      </c>
      <c r="L90" s="6" t="n"/>
      <c r="M90" s="6" t="n"/>
      <c r="Q90" t="n">
        <v>46022</v>
      </c>
      <c r="T90" t="n">
        <v>46295</v>
      </c>
      <c r="AV90" s="6" t="n"/>
      <c r="AW90" s="6" t="n"/>
    </row>
    <row r="91">
      <c r="A91" t="inlineStr">
        <is>
          <t>V200053</t>
        </is>
      </c>
      <c r="B91" t="n">
        <v>4</v>
      </c>
      <c r="C91" t="inlineStr">
        <is>
          <t>2025-0011</t>
        </is>
      </c>
      <c r="E91" t="inlineStr">
        <is>
          <t>RAILDOX GmbH &amp; Co. KG</t>
        </is>
      </c>
      <c r="F91" t="inlineStr">
        <is>
          <t>80' 6-A CW</t>
        </is>
      </c>
      <c r="J91" t="inlineStr">
        <is>
          <t>run_initial</t>
        </is>
      </c>
      <c r="L91" s="6" t="n"/>
      <c r="M91" s="6" t="n"/>
      <c r="Q91" t="n">
        <v>46022</v>
      </c>
      <c r="T91" t="n">
        <v>46295</v>
      </c>
      <c r="AV91" s="6" t="n"/>
      <c r="AW91" s="6" t="n"/>
    </row>
    <row r="92">
      <c r="A92" t="inlineStr">
        <is>
          <t>V200053</t>
        </is>
      </c>
      <c r="B92" t="n">
        <v>5</v>
      </c>
      <c r="C92" t="inlineStr">
        <is>
          <t>2025-0011</t>
        </is>
      </c>
      <c r="E92" t="inlineStr">
        <is>
          <t>RAILDOX GmbH &amp; Co. KG</t>
        </is>
      </c>
      <c r="F92" t="inlineStr">
        <is>
          <t>80' 6-A CW</t>
        </is>
      </c>
      <c r="J92" t="inlineStr">
        <is>
          <t>run_initial</t>
        </is>
      </c>
      <c r="L92" s="6" t="n"/>
      <c r="M92" s="6" t="n"/>
      <c r="Q92" t="n">
        <v>46022</v>
      </c>
      <c r="T92" t="n">
        <v>46295</v>
      </c>
      <c r="AV92" s="6" t="n"/>
      <c r="AW92" s="6" t="n"/>
    </row>
    <row r="93">
      <c r="A93" t="inlineStr">
        <is>
          <t>V200053</t>
        </is>
      </c>
      <c r="B93" t="n">
        <v>6</v>
      </c>
      <c r="C93" t="inlineStr">
        <is>
          <t>2025-0011</t>
        </is>
      </c>
      <c r="E93" t="inlineStr">
        <is>
          <t>RAILDOX GmbH &amp; Co. KG</t>
        </is>
      </c>
      <c r="F93" t="inlineStr">
        <is>
          <t>80' 6-A CW</t>
        </is>
      </c>
      <c r="J93" t="inlineStr">
        <is>
          <t>run_initial</t>
        </is>
      </c>
      <c r="L93" s="6" t="n"/>
      <c r="M93" s="6" t="n"/>
      <c r="Q93" t="n">
        <v>46022</v>
      </c>
      <c r="T93" t="n">
        <v>46295</v>
      </c>
      <c r="AV93" s="6" t="n"/>
      <c r="AW93" s="6" t="n"/>
    </row>
    <row r="94">
      <c r="A94" t="inlineStr">
        <is>
          <t>V200053</t>
        </is>
      </c>
      <c r="B94" t="n">
        <v>7</v>
      </c>
      <c r="C94" t="inlineStr">
        <is>
          <t>2025-0011</t>
        </is>
      </c>
      <c r="E94" t="inlineStr">
        <is>
          <t>RAILDOX GmbH &amp; Co. KG</t>
        </is>
      </c>
      <c r="F94" t="inlineStr">
        <is>
          <t>80' 6-A CW</t>
        </is>
      </c>
      <c r="J94" t="inlineStr">
        <is>
          <t>run_initial</t>
        </is>
      </c>
      <c r="L94" s="6" t="n"/>
      <c r="M94" s="6" t="n"/>
      <c r="Q94" t="n">
        <v>46022</v>
      </c>
      <c r="T94" t="n">
        <v>46295</v>
      </c>
      <c r="AV94" s="6" t="n"/>
      <c r="AW94" s="6" t="n"/>
    </row>
    <row r="95">
      <c r="A95" t="inlineStr">
        <is>
          <t>V200053</t>
        </is>
      </c>
      <c r="B95" t="n">
        <v>8</v>
      </c>
      <c r="C95" t="inlineStr">
        <is>
          <t>2025-0011</t>
        </is>
      </c>
      <c r="E95" t="inlineStr">
        <is>
          <t>RAILDOX GmbH &amp; Co. KG</t>
        </is>
      </c>
      <c r="F95" t="inlineStr">
        <is>
          <t>80' 6-A CW</t>
        </is>
      </c>
      <c r="J95" t="inlineStr">
        <is>
          <t>run_initial</t>
        </is>
      </c>
      <c r="L95" s="6" t="n"/>
      <c r="M95" s="6" t="n"/>
      <c r="Q95" t="n">
        <v>46022</v>
      </c>
      <c r="T95" t="n">
        <v>46295</v>
      </c>
      <c r="AV95" s="6" t="n"/>
      <c r="AW95" s="6" t="n"/>
    </row>
    <row r="96">
      <c r="A96" t="inlineStr">
        <is>
          <t>V200053</t>
        </is>
      </c>
      <c r="B96" t="n">
        <v>9</v>
      </c>
      <c r="C96" t="inlineStr">
        <is>
          <t>2025-0011</t>
        </is>
      </c>
      <c r="E96" t="inlineStr">
        <is>
          <t>RAILDOX GmbH &amp; Co. KG</t>
        </is>
      </c>
      <c r="F96" t="inlineStr">
        <is>
          <t>80' 6-A CW</t>
        </is>
      </c>
      <c r="J96" t="inlineStr">
        <is>
          <t>run_initial</t>
        </is>
      </c>
      <c r="L96" s="6" t="n"/>
      <c r="M96" s="6" t="n"/>
      <c r="Q96" t="n">
        <v>46022</v>
      </c>
      <c r="T96" t="n">
        <v>46295</v>
      </c>
      <c r="AV96" s="6" t="n"/>
      <c r="AW96" s="6" t="n"/>
    </row>
    <row r="97">
      <c r="A97" t="inlineStr">
        <is>
          <t>V200053</t>
        </is>
      </c>
      <c r="B97" t="n">
        <v>10</v>
      </c>
      <c r="C97" t="inlineStr">
        <is>
          <t>2025-0011</t>
        </is>
      </c>
      <c r="E97" t="inlineStr">
        <is>
          <t>RAILDOX GmbH &amp; Co. KG</t>
        </is>
      </c>
      <c r="F97" t="inlineStr">
        <is>
          <t>80' 6-A CW</t>
        </is>
      </c>
      <c r="J97" t="inlineStr">
        <is>
          <t>run_initial</t>
        </is>
      </c>
      <c r="L97" s="6" t="n"/>
      <c r="M97" s="6" t="n"/>
      <c r="Q97" t="n">
        <v>46022</v>
      </c>
      <c r="T97" t="n">
        <v>46295</v>
      </c>
      <c r="AV97" s="6" t="n"/>
      <c r="AW97" s="6" t="n"/>
    </row>
    <row r="98">
      <c r="A98" t="inlineStr">
        <is>
          <t>V200053</t>
        </is>
      </c>
      <c r="B98" t="n">
        <v>11</v>
      </c>
      <c r="C98" t="inlineStr">
        <is>
          <t>2025-0011</t>
        </is>
      </c>
      <c r="E98" t="inlineStr">
        <is>
          <t>RAILDOX GmbH &amp; Co. KG</t>
        </is>
      </c>
      <c r="F98" t="inlineStr">
        <is>
          <t>80' 6-A CW</t>
        </is>
      </c>
      <c r="J98" t="inlineStr">
        <is>
          <t>run_initial</t>
        </is>
      </c>
      <c r="L98" s="6" t="n"/>
      <c r="M98" s="6" t="n"/>
      <c r="Q98" t="n">
        <v>46022</v>
      </c>
      <c r="T98" t="n">
        <v>46295</v>
      </c>
      <c r="AV98" s="6" t="n"/>
      <c r="AW98" s="6" t="n"/>
    </row>
    <row r="99">
      <c r="A99" t="inlineStr">
        <is>
          <t>V200053</t>
        </is>
      </c>
      <c r="B99" t="n">
        <v>12</v>
      </c>
      <c r="C99" t="inlineStr">
        <is>
          <t>2025-0011</t>
        </is>
      </c>
      <c r="E99" t="inlineStr">
        <is>
          <t>RAILDOX GmbH &amp; Co. KG</t>
        </is>
      </c>
      <c r="F99" t="inlineStr">
        <is>
          <t>80' 6-A CW</t>
        </is>
      </c>
      <c r="J99" t="inlineStr">
        <is>
          <t>run_initial</t>
        </is>
      </c>
      <c r="L99" s="6" t="n"/>
      <c r="M99" s="6" t="n"/>
      <c r="Q99" t="n">
        <v>46022</v>
      </c>
      <c r="T99" t="n">
        <v>46295</v>
      </c>
      <c r="AV99" s="6" t="n"/>
      <c r="AW99" s="6" t="n"/>
    </row>
    <row r="100">
      <c r="A100" t="inlineStr">
        <is>
          <t>V200053</t>
        </is>
      </c>
      <c r="B100" t="n">
        <v>13</v>
      </c>
      <c r="C100" t="inlineStr">
        <is>
          <t>2025-0011</t>
        </is>
      </c>
      <c r="E100" t="inlineStr">
        <is>
          <t>RAILDOX GmbH &amp; Co. KG</t>
        </is>
      </c>
      <c r="F100" t="inlineStr">
        <is>
          <t>80' 6-A CW</t>
        </is>
      </c>
      <c r="J100" t="inlineStr">
        <is>
          <t>run_initial</t>
        </is>
      </c>
      <c r="L100" s="6" t="n"/>
      <c r="M100" s="6" t="n"/>
      <c r="Q100" t="n">
        <v>46022</v>
      </c>
      <c r="T100" t="n">
        <v>46295</v>
      </c>
      <c r="AV100" s="6" t="n"/>
      <c r="AW100" s="6" t="n"/>
    </row>
    <row r="101">
      <c r="A101" t="inlineStr">
        <is>
          <t>V200053</t>
        </is>
      </c>
      <c r="B101" t="n">
        <v>14</v>
      </c>
      <c r="C101" t="inlineStr">
        <is>
          <t>2025-0011</t>
        </is>
      </c>
      <c r="E101" t="inlineStr">
        <is>
          <t>RAILDOX GmbH &amp; Co. KG</t>
        </is>
      </c>
      <c r="F101" t="inlineStr">
        <is>
          <t>80' 6-A CW</t>
        </is>
      </c>
      <c r="J101" t="inlineStr">
        <is>
          <t>run_initial</t>
        </is>
      </c>
      <c r="L101" s="6" t="n"/>
      <c r="M101" s="6" t="n"/>
      <c r="Q101" t="n">
        <v>46022</v>
      </c>
      <c r="T101" t="n">
        <v>46295</v>
      </c>
      <c r="AV101" s="6" t="n"/>
      <c r="AW101" s="6" t="n"/>
    </row>
    <row r="102">
      <c r="A102" t="inlineStr">
        <is>
          <t>V200053</t>
        </is>
      </c>
      <c r="B102" t="n">
        <v>15</v>
      </c>
      <c r="C102" t="inlineStr">
        <is>
          <t>2025-0011</t>
        </is>
      </c>
      <c r="E102" t="inlineStr">
        <is>
          <t>RAILDOX GmbH &amp; Co. KG</t>
        </is>
      </c>
      <c r="F102" t="inlineStr">
        <is>
          <t>80' 6-A CW</t>
        </is>
      </c>
      <c r="J102" t="inlineStr">
        <is>
          <t>run_initial</t>
        </is>
      </c>
      <c r="L102" s="6" t="n"/>
      <c r="M102" s="6" t="n"/>
      <c r="Q102" t="n">
        <v>46022</v>
      </c>
      <c r="T102" t="n">
        <v>46295</v>
      </c>
      <c r="AV102" s="6" t="n"/>
      <c r="AW102" s="6" t="n"/>
    </row>
    <row r="103">
      <c r="A103" t="inlineStr">
        <is>
          <t>V200053</t>
        </is>
      </c>
      <c r="B103" t="n">
        <v>16</v>
      </c>
      <c r="C103" t="inlineStr">
        <is>
          <t>2025-0011</t>
        </is>
      </c>
      <c r="E103" t="inlineStr">
        <is>
          <t>RAILDOX GmbH &amp; Co. KG</t>
        </is>
      </c>
      <c r="F103" t="inlineStr">
        <is>
          <t>80' 6-A CW</t>
        </is>
      </c>
      <c r="J103" t="inlineStr">
        <is>
          <t>run_initial</t>
        </is>
      </c>
      <c r="L103" s="6" t="n"/>
      <c r="M103" s="6" t="n"/>
      <c r="Q103" t="n">
        <v>46022</v>
      </c>
      <c r="T103" t="n">
        <v>46295</v>
      </c>
      <c r="AV103" s="6" t="n"/>
      <c r="AW103" s="6" t="n"/>
    </row>
    <row r="104">
      <c r="A104" t="inlineStr">
        <is>
          <t>V200053</t>
        </is>
      </c>
      <c r="B104" t="n">
        <v>17</v>
      </c>
      <c r="C104" t="inlineStr">
        <is>
          <t>2025-0011</t>
        </is>
      </c>
      <c r="E104" t="inlineStr">
        <is>
          <t>RAILDOX GmbH &amp; Co. KG</t>
        </is>
      </c>
      <c r="F104" t="inlineStr">
        <is>
          <t>80' 6-A CW</t>
        </is>
      </c>
      <c r="J104" t="inlineStr">
        <is>
          <t>run_initial</t>
        </is>
      </c>
      <c r="L104" s="6" t="n"/>
      <c r="M104" s="6" t="n"/>
      <c r="Q104" t="n">
        <v>46022</v>
      </c>
      <c r="T104" t="n">
        <v>46295</v>
      </c>
      <c r="AV104" s="6" t="n"/>
      <c r="AW104" s="6" t="n"/>
    </row>
    <row r="105">
      <c r="A105" t="inlineStr">
        <is>
          <t>V200053</t>
        </is>
      </c>
      <c r="B105" t="n">
        <v>18</v>
      </c>
      <c r="C105" t="inlineStr">
        <is>
          <t>2025-0011</t>
        </is>
      </c>
      <c r="E105" t="inlineStr">
        <is>
          <t>RAILDOX GmbH &amp; Co. KG</t>
        </is>
      </c>
      <c r="F105" t="inlineStr">
        <is>
          <t>80' 6-A CW</t>
        </is>
      </c>
      <c r="J105" t="inlineStr">
        <is>
          <t>run_initial</t>
        </is>
      </c>
      <c r="L105" s="6" t="n"/>
      <c r="M105" s="6" t="n"/>
      <c r="Q105" t="n">
        <v>46022</v>
      </c>
      <c r="T105" t="n">
        <v>46295</v>
      </c>
      <c r="AV105" s="6" t="n"/>
      <c r="AW105" s="6" t="n"/>
    </row>
    <row r="106">
      <c r="A106" t="inlineStr">
        <is>
          <t>V200053</t>
        </is>
      </c>
      <c r="B106" t="n">
        <v>19</v>
      </c>
      <c r="C106" t="inlineStr">
        <is>
          <t>2025-0011</t>
        </is>
      </c>
      <c r="E106" t="inlineStr">
        <is>
          <t>RAILDOX GmbH &amp; Co. KG</t>
        </is>
      </c>
      <c r="F106" t="inlineStr">
        <is>
          <t>80' 6-A CW</t>
        </is>
      </c>
      <c r="J106" t="inlineStr">
        <is>
          <t>run_initial</t>
        </is>
      </c>
      <c r="L106" s="6" t="n"/>
      <c r="M106" s="6" t="n"/>
      <c r="Q106" t="n">
        <v>46022</v>
      </c>
      <c r="T106" t="n">
        <v>46295</v>
      </c>
      <c r="AV106" s="6" t="n"/>
      <c r="AW106" s="6" t="n"/>
    </row>
    <row r="107">
      <c r="A107" t="inlineStr">
        <is>
          <t>V200053</t>
        </is>
      </c>
      <c r="B107" t="n">
        <v>20</v>
      </c>
      <c r="C107" t="inlineStr">
        <is>
          <t>2025-0011</t>
        </is>
      </c>
      <c r="E107" t="inlineStr">
        <is>
          <t>RAILDOX GmbH &amp; Co. KG</t>
        </is>
      </c>
      <c r="F107" t="inlineStr">
        <is>
          <t>80' 6-A CW</t>
        </is>
      </c>
      <c r="J107" t="inlineStr">
        <is>
          <t>run_initial</t>
        </is>
      </c>
      <c r="L107" s="6" t="n"/>
      <c r="M107" s="6" t="n"/>
      <c r="Q107" t="n">
        <v>46022</v>
      </c>
      <c r="T107" t="n">
        <v>46295</v>
      </c>
      <c r="AV107" s="6" t="n"/>
      <c r="AW107" s="6" t="n"/>
    </row>
    <row r="108">
      <c r="A108" t="inlineStr">
        <is>
          <t>V200053</t>
        </is>
      </c>
      <c r="B108" t="n">
        <v>21</v>
      </c>
      <c r="C108" t="inlineStr">
        <is>
          <t>2025-0011</t>
        </is>
      </c>
      <c r="E108" t="inlineStr">
        <is>
          <t>RAILDOX GmbH &amp; Co. KG</t>
        </is>
      </c>
      <c r="F108" t="inlineStr">
        <is>
          <t>80' 6-A CW</t>
        </is>
      </c>
      <c r="J108" t="inlineStr">
        <is>
          <t>run_initial</t>
        </is>
      </c>
      <c r="L108" s="6" t="n"/>
      <c r="M108" s="6" t="n"/>
      <c r="Q108" t="n">
        <v>46022</v>
      </c>
      <c r="T108" t="n">
        <v>46295</v>
      </c>
      <c r="AV108" s="6" t="n"/>
      <c r="AW108" s="6" t="n"/>
    </row>
    <row r="109">
      <c r="A109" t="inlineStr">
        <is>
          <t>V200053</t>
        </is>
      </c>
      <c r="B109" t="n">
        <v>22</v>
      </c>
      <c r="C109" t="inlineStr">
        <is>
          <t>2025-0011</t>
        </is>
      </c>
      <c r="E109" t="inlineStr">
        <is>
          <t>RAILDOX GmbH &amp; Co. KG</t>
        </is>
      </c>
      <c r="F109" t="inlineStr">
        <is>
          <t>80' 6-A CW</t>
        </is>
      </c>
      <c r="J109" t="inlineStr">
        <is>
          <t>run_initial</t>
        </is>
      </c>
      <c r="L109" s="6" t="n"/>
      <c r="M109" s="6" t="n"/>
      <c r="Q109" t="n">
        <v>46022</v>
      </c>
      <c r="T109" t="n">
        <v>46295</v>
      </c>
      <c r="AV109" s="6" t="n"/>
      <c r="AW109" s="6" t="n"/>
    </row>
    <row r="110">
      <c r="A110" t="inlineStr">
        <is>
          <t>V200053</t>
        </is>
      </c>
      <c r="B110" t="n">
        <v>23</v>
      </c>
      <c r="C110" t="inlineStr">
        <is>
          <t>2025-0011</t>
        </is>
      </c>
      <c r="E110" t="inlineStr">
        <is>
          <t>RAILDOX GmbH &amp; Co. KG</t>
        </is>
      </c>
      <c r="F110" t="inlineStr">
        <is>
          <t>80' 6-A CW</t>
        </is>
      </c>
      <c r="J110" t="inlineStr">
        <is>
          <t>run_initial</t>
        </is>
      </c>
      <c r="L110" s="6" t="n"/>
      <c r="M110" s="6" t="n"/>
      <c r="Q110" t="n">
        <v>46022</v>
      </c>
      <c r="T110" t="n">
        <v>46295</v>
      </c>
      <c r="AV110" s="6" t="n"/>
      <c r="AW110" s="6" t="n"/>
    </row>
    <row r="111">
      <c r="A111" t="inlineStr">
        <is>
          <t>V200053</t>
        </is>
      </c>
      <c r="B111" t="n">
        <v>24</v>
      </c>
      <c r="C111" t="inlineStr">
        <is>
          <t>2025-0011</t>
        </is>
      </c>
      <c r="E111" t="inlineStr">
        <is>
          <t>RAILDOX GmbH &amp; Co. KG</t>
        </is>
      </c>
      <c r="F111" t="inlineStr">
        <is>
          <t>80' 6-A CW</t>
        </is>
      </c>
      <c r="J111" t="inlineStr">
        <is>
          <t>run_initial</t>
        </is>
      </c>
      <c r="L111" s="6" t="n"/>
      <c r="M111" s="6" t="n"/>
      <c r="Q111" t="n">
        <v>46022</v>
      </c>
      <c r="T111" t="n">
        <v>46295</v>
      </c>
      <c r="AV111" s="6" t="n"/>
      <c r="AW111" s="6" t="n"/>
    </row>
    <row r="112">
      <c r="A112" t="inlineStr">
        <is>
          <t>V200053</t>
        </is>
      </c>
      <c r="B112" t="n">
        <v>25</v>
      </c>
      <c r="C112" t="inlineStr">
        <is>
          <t>2025-0011</t>
        </is>
      </c>
      <c r="E112" t="inlineStr">
        <is>
          <t>RAILDOX GmbH &amp; Co. KG</t>
        </is>
      </c>
      <c r="F112" t="inlineStr">
        <is>
          <t>80' 6-A CW</t>
        </is>
      </c>
      <c r="J112" t="inlineStr">
        <is>
          <t>run_initial</t>
        </is>
      </c>
      <c r="L112" s="6" t="n"/>
      <c r="M112" s="6" t="n"/>
      <c r="Q112" t="n">
        <v>46022</v>
      </c>
      <c r="T112" t="n">
        <v>46295</v>
      </c>
      <c r="AV112" s="6" t="n"/>
      <c r="AW112" s="6" t="n"/>
    </row>
    <row r="113">
      <c r="A113" t="inlineStr">
        <is>
          <t>V100042</t>
        </is>
      </c>
      <c r="B113" t="n">
        <v>1</v>
      </c>
      <c r="C113" t="inlineStr">
        <is>
          <t>2022-0015</t>
        </is>
      </c>
      <c r="E113" t="inlineStr">
        <is>
          <t>Rail Cargo Austria AG</t>
        </is>
      </c>
      <c r="F113" t="inlineStr">
        <is>
          <t>40' CW</t>
        </is>
      </c>
      <c r="I113" t="n">
        <v>0</v>
      </c>
      <c r="J113" t="inlineStr">
        <is>
          <t>run_initial_fixed_duration</t>
        </is>
      </c>
      <c r="L113" s="6" t="n"/>
      <c r="M113" s="6" t="n"/>
      <c r="N113" t="n">
        <v>45894</v>
      </c>
      <c r="T113" t="n">
        <v>46053</v>
      </c>
      <c r="AC113" t="inlineStr">
        <is>
          <t>Y</t>
        </is>
      </c>
      <c r="AD113" t="n">
        <v>46023</v>
      </c>
      <c r="AO113" t="n">
        <v>1</v>
      </c>
      <c r="AV113" s="6" t="n"/>
      <c r="AW113" s="6" t="n"/>
    </row>
    <row r="114">
      <c r="A114" t="inlineStr">
        <is>
          <t>V100042</t>
        </is>
      </c>
      <c r="B114" t="n">
        <v>2</v>
      </c>
      <c r="C114" t="inlineStr">
        <is>
          <t>2022-0015</t>
        </is>
      </c>
      <c r="E114" t="inlineStr">
        <is>
          <t>Rail Cargo Austria AG</t>
        </is>
      </c>
      <c r="F114" t="inlineStr">
        <is>
          <t>40' CW</t>
        </is>
      </c>
      <c r="I114" t="n">
        <v>0</v>
      </c>
      <c r="J114" t="inlineStr">
        <is>
          <t>run_initial_fixed_duration</t>
        </is>
      </c>
      <c r="L114" s="6" t="n"/>
      <c r="M114" s="6" t="n"/>
      <c r="N114" t="n">
        <v>45894</v>
      </c>
      <c r="T114" t="n">
        <v>46053</v>
      </c>
      <c r="AC114" t="inlineStr">
        <is>
          <t>Y</t>
        </is>
      </c>
      <c r="AD114" t="n">
        <v>46023</v>
      </c>
      <c r="AO114" t="n">
        <v>1</v>
      </c>
      <c r="AV114" s="6" t="n"/>
      <c r="AW114" s="6" t="n"/>
    </row>
    <row r="115">
      <c r="A115" t="inlineStr">
        <is>
          <t>V100042</t>
        </is>
      </c>
      <c r="B115" t="n">
        <v>3</v>
      </c>
      <c r="C115" t="inlineStr">
        <is>
          <t>2022-0015</t>
        </is>
      </c>
      <c r="E115" t="inlineStr">
        <is>
          <t>Rail Cargo Austria AG</t>
        </is>
      </c>
      <c r="F115" t="inlineStr">
        <is>
          <t>40' CW</t>
        </is>
      </c>
      <c r="I115" t="n">
        <v>0</v>
      </c>
      <c r="J115" t="inlineStr">
        <is>
          <t>run_initial_fixed_duration</t>
        </is>
      </c>
      <c r="L115" s="6" t="n"/>
      <c r="M115" s="6" t="n"/>
      <c r="N115" t="n">
        <v>45894</v>
      </c>
      <c r="T115" t="n">
        <v>46053</v>
      </c>
      <c r="AC115" t="inlineStr">
        <is>
          <t>Y</t>
        </is>
      </c>
      <c r="AD115" t="n">
        <v>46023</v>
      </c>
      <c r="AO115" t="n">
        <v>1</v>
      </c>
      <c r="AV115" s="6" t="n"/>
      <c r="AW115" s="6" t="n"/>
    </row>
    <row r="116">
      <c r="A116" t="inlineStr">
        <is>
          <t>V100042</t>
        </is>
      </c>
      <c r="B116" t="n">
        <v>4</v>
      </c>
      <c r="C116" t="inlineStr">
        <is>
          <t>2022-0015</t>
        </is>
      </c>
      <c r="E116" t="inlineStr">
        <is>
          <t>Rail Cargo Austria AG</t>
        </is>
      </c>
      <c r="F116" t="inlineStr">
        <is>
          <t>40' CW</t>
        </is>
      </c>
      <c r="I116" t="n">
        <v>0</v>
      </c>
      <c r="J116" t="inlineStr">
        <is>
          <t>run_initial_fixed_duration</t>
        </is>
      </c>
      <c r="L116" s="6" t="n"/>
      <c r="M116" s="6" t="n"/>
      <c r="N116" t="n">
        <v>45894</v>
      </c>
      <c r="T116" t="n">
        <v>46053</v>
      </c>
      <c r="AC116" t="inlineStr">
        <is>
          <t>Y</t>
        </is>
      </c>
      <c r="AD116" t="n">
        <v>46023</v>
      </c>
      <c r="AO116" t="n">
        <v>1</v>
      </c>
      <c r="AV116" s="6" t="n"/>
      <c r="AW116" s="6" t="n"/>
    </row>
    <row r="117">
      <c r="A117" t="inlineStr">
        <is>
          <t>V100042</t>
        </is>
      </c>
      <c r="B117" t="n">
        <v>5</v>
      </c>
      <c r="C117" t="inlineStr">
        <is>
          <t>2022-0015</t>
        </is>
      </c>
      <c r="E117" t="inlineStr">
        <is>
          <t>Rail Cargo Austria AG</t>
        </is>
      </c>
      <c r="F117" t="inlineStr">
        <is>
          <t>40' CW</t>
        </is>
      </c>
      <c r="I117" t="n">
        <v>0</v>
      </c>
      <c r="J117" t="inlineStr">
        <is>
          <t>run_initial_fixed_duration</t>
        </is>
      </c>
      <c r="L117" s="6" t="n"/>
      <c r="M117" s="6" t="n"/>
      <c r="N117" t="n">
        <v>45894</v>
      </c>
      <c r="T117" t="n">
        <v>46053</v>
      </c>
      <c r="AC117" t="inlineStr">
        <is>
          <t>Y</t>
        </is>
      </c>
      <c r="AD117" t="n">
        <v>46023</v>
      </c>
      <c r="AO117" t="n">
        <v>1</v>
      </c>
      <c r="AV117" s="6" t="n"/>
      <c r="AW117" s="6" t="n"/>
    </row>
    <row r="118">
      <c r="A118" t="inlineStr">
        <is>
          <t>V100042</t>
        </is>
      </c>
      <c r="B118" t="n">
        <v>6</v>
      </c>
      <c r="C118" t="inlineStr">
        <is>
          <t>2022-0015</t>
        </is>
      </c>
      <c r="E118" t="inlineStr">
        <is>
          <t>Rail Cargo Austria AG</t>
        </is>
      </c>
      <c r="F118" t="inlineStr">
        <is>
          <t>40' CW</t>
        </is>
      </c>
      <c r="I118" t="n">
        <v>0</v>
      </c>
      <c r="J118" t="inlineStr">
        <is>
          <t>run_initial_fixed_duration</t>
        </is>
      </c>
      <c r="L118" s="6" t="n"/>
      <c r="M118" s="6" t="n"/>
      <c r="N118" t="n">
        <v>45894</v>
      </c>
      <c r="T118" t="n">
        <v>46053</v>
      </c>
      <c r="AC118" t="inlineStr">
        <is>
          <t>Y</t>
        </is>
      </c>
      <c r="AD118" t="n">
        <v>46023</v>
      </c>
      <c r="AO118" t="n">
        <v>1</v>
      </c>
      <c r="AV118" s="6" t="n"/>
      <c r="AW118" s="6" t="n"/>
    </row>
    <row r="119">
      <c r="A119" t="inlineStr">
        <is>
          <t>V100042</t>
        </is>
      </c>
      <c r="B119" t="n">
        <v>7</v>
      </c>
      <c r="C119" t="inlineStr">
        <is>
          <t>2022-0015</t>
        </is>
      </c>
      <c r="E119" t="inlineStr">
        <is>
          <t>Rail Cargo Austria AG</t>
        </is>
      </c>
      <c r="F119" t="inlineStr">
        <is>
          <t>40' CW</t>
        </is>
      </c>
      <c r="I119" t="n">
        <v>0</v>
      </c>
      <c r="J119" t="inlineStr">
        <is>
          <t>run_initial_fixed_duration</t>
        </is>
      </c>
      <c r="L119" s="6" t="n"/>
      <c r="M119" s="6" t="n"/>
      <c r="N119" t="n">
        <v>45894</v>
      </c>
      <c r="T119" t="n">
        <v>46053</v>
      </c>
      <c r="AC119" t="inlineStr">
        <is>
          <t>Y</t>
        </is>
      </c>
      <c r="AD119" t="n">
        <v>46023</v>
      </c>
      <c r="AO119" t="n">
        <v>1</v>
      </c>
      <c r="AV119" s="6" t="n"/>
      <c r="AW119" s="6" t="n"/>
    </row>
    <row r="120">
      <c r="A120" t="inlineStr">
        <is>
          <t>V100042</t>
        </is>
      </c>
      <c r="B120" t="n">
        <v>8</v>
      </c>
      <c r="C120" t="inlineStr">
        <is>
          <t>2022-0015</t>
        </is>
      </c>
      <c r="E120" t="inlineStr">
        <is>
          <t>Rail Cargo Austria AG</t>
        </is>
      </c>
      <c r="F120" t="inlineStr">
        <is>
          <t>40' CW</t>
        </is>
      </c>
      <c r="I120" t="n">
        <v>0</v>
      </c>
      <c r="J120" t="inlineStr">
        <is>
          <t>run_initial_fixed_duration</t>
        </is>
      </c>
      <c r="L120" s="6" t="n"/>
      <c r="M120" s="6" t="n"/>
      <c r="N120" t="n">
        <v>45894</v>
      </c>
      <c r="T120" t="n">
        <v>46053</v>
      </c>
      <c r="AC120" t="inlineStr">
        <is>
          <t>Y</t>
        </is>
      </c>
      <c r="AD120" t="n">
        <v>46023</v>
      </c>
      <c r="AO120" t="n">
        <v>1</v>
      </c>
      <c r="AV120" s="6" t="n"/>
      <c r="AW120" s="6" t="n"/>
    </row>
    <row r="121">
      <c r="A121" t="inlineStr">
        <is>
          <t>V100042</t>
        </is>
      </c>
      <c r="B121" t="n">
        <v>9</v>
      </c>
      <c r="C121" t="inlineStr">
        <is>
          <t>2022-0015</t>
        </is>
      </c>
      <c r="E121" t="inlineStr">
        <is>
          <t>Rail Cargo Austria AG</t>
        </is>
      </c>
      <c r="F121" t="inlineStr">
        <is>
          <t>40' CW</t>
        </is>
      </c>
      <c r="I121" t="n">
        <v>0</v>
      </c>
      <c r="J121" t="inlineStr">
        <is>
          <t>run_initial_fixed_duration</t>
        </is>
      </c>
      <c r="L121" s="6" t="n"/>
      <c r="M121" s="6" t="n"/>
      <c r="N121" t="n">
        <v>45894</v>
      </c>
      <c r="T121" t="n">
        <v>46053</v>
      </c>
      <c r="AC121" t="inlineStr">
        <is>
          <t>Y</t>
        </is>
      </c>
      <c r="AD121" t="n">
        <v>46023</v>
      </c>
      <c r="AO121" t="n">
        <v>1</v>
      </c>
      <c r="AV121" s="6" t="n"/>
      <c r="AW121" s="6" t="n"/>
    </row>
    <row r="122">
      <c r="A122" t="inlineStr">
        <is>
          <t>V100042</t>
        </is>
      </c>
      <c r="B122" t="n">
        <v>10</v>
      </c>
      <c r="C122" t="inlineStr">
        <is>
          <t>2022-0015</t>
        </is>
      </c>
      <c r="E122" t="inlineStr">
        <is>
          <t>Rail Cargo Austria AG</t>
        </is>
      </c>
      <c r="F122" t="inlineStr">
        <is>
          <t>40' CW</t>
        </is>
      </c>
      <c r="I122" t="n">
        <v>0</v>
      </c>
      <c r="J122" t="inlineStr">
        <is>
          <t>run_initial_fixed_duration</t>
        </is>
      </c>
      <c r="L122" s="6" t="n"/>
      <c r="M122" s="6" t="n"/>
      <c r="N122" t="n">
        <v>45894</v>
      </c>
      <c r="T122" t="n">
        <v>46053</v>
      </c>
      <c r="AC122" t="inlineStr">
        <is>
          <t>Y</t>
        </is>
      </c>
      <c r="AD122" t="n">
        <v>46023</v>
      </c>
      <c r="AO122" t="n">
        <v>1</v>
      </c>
      <c r="AV122" s="6" t="n"/>
      <c r="AW122" s="6" t="n"/>
    </row>
    <row r="123">
      <c r="A123" t="inlineStr">
        <is>
          <t>V100042</t>
        </is>
      </c>
      <c r="B123" t="n">
        <v>11</v>
      </c>
      <c r="C123" t="inlineStr">
        <is>
          <t>2022-0015</t>
        </is>
      </c>
      <c r="E123" t="inlineStr">
        <is>
          <t>Rail Cargo Austria AG</t>
        </is>
      </c>
      <c r="F123" t="inlineStr">
        <is>
          <t>40' CW</t>
        </is>
      </c>
      <c r="I123" t="n">
        <v>0</v>
      </c>
      <c r="J123" t="inlineStr">
        <is>
          <t>run_initial_fixed_duration</t>
        </is>
      </c>
      <c r="L123" s="6" t="n"/>
      <c r="M123" s="6" t="n"/>
      <c r="N123" t="n">
        <v>45894</v>
      </c>
      <c r="T123" t="n">
        <v>46053</v>
      </c>
      <c r="AC123" t="inlineStr">
        <is>
          <t>Y</t>
        </is>
      </c>
      <c r="AD123" t="n">
        <v>46023</v>
      </c>
      <c r="AO123" t="n">
        <v>1</v>
      </c>
      <c r="AV123" s="6" t="n"/>
      <c r="AW123" s="6" t="n"/>
    </row>
    <row r="124">
      <c r="A124" t="inlineStr">
        <is>
          <t>V100042</t>
        </is>
      </c>
      <c r="B124" t="n">
        <v>12</v>
      </c>
      <c r="C124" t="inlineStr">
        <is>
          <t>2022-0015</t>
        </is>
      </c>
      <c r="E124" t="inlineStr">
        <is>
          <t>Rail Cargo Austria AG</t>
        </is>
      </c>
      <c r="F124" t="inlineStr">
        <is>
          <t>40' CW</t>
        </is>
      </c>
      <c r="I124" t="n">
        <v>0</v>
      </c>
      <c r="J124" t="inlineStr">
        <is>
          <t>run_initial_fixed_duration</t>
        </is>
      </c>
      <c r="L124" s="6" t="n"/>
      <c r="M124" s="6" t="n"/>
      <c r="N124" t="n">
        <v>45894</v>
      </c>
      <c r="T124" t="n">
        <v>46053</v>
      </c>
      <c r="AC124" t="inlineStr">
        <is>
          <t>Y</t>
        </is>
      </c>
      <c r="AD124" t="n">
        <v>46023</v>
      </c>
      <c r="AO124" t="n">
        <v>1</v>
      </c>
      <c r="AV124" s="6" t="n"/>
      <c r="AW124" s="6" t="n"/>
    </row>
    <row r="125">
      <c r="A125" t="inlineStr">
        <is>
          <t>V100042</t>
        </is>
      </c>
      <c r="B125" t="n">
        <v>13</v>
      </c>
      <c r="C125" t="inlineStr">
        <is>
          <t>2022-0015</t>
        </is>
      </c>
      <c r="E125" t="inlineStr">
        <is>
          <t>Rail Cargo Austria AG</t>
        </is>
      </c>
      <c r="F125" t="inlineStr">
        <is>
          <t>40' CW</t>
        </is>
      </c>
      <c r="I125" t="n">
        <v>0</v>
      </c>
      <c r="J125" t="inlineStr">
        <is>
          <t>run_initial_fixed_duration</t>
        </is>
      </c>
      <c r="L125" s="6" t="n"/>
      <c r="M125" s="6" t="n"/>
      <c r="N125" t="n">
        <v>45894</v>
      </c>
      <c r="T125" t="n">
        <v>46053</v>
      </c>
      <c r="AC125" t="inlineStr">
        <is>
          <t>Y</t>
        </is>
      </c>
      <c r="AD125" t="n">
        <v>46023</v>
      </c>
      <c r="AO125" t="n">
        <v>1</v>
      </c>
      <c r="AV125" s="6" t="n"/>
      <c r="AW125" s="6" t="n"/>
    </row>
    <row r="126">
      <c r="A126" t="inlineStr">
        <is>
          <t>V100042</t>
        </is>
      </c>
      <c r="B126" t="n">
        <v>14</v>
      </c>
      <c r="C126" t="inlineStr">
        <is>
          <t>2022-0015</t>
        </is>
      </c>
      <c r="E126" t="inlineStr">
        <is>
          <t>Rail Cargo Austria AG</t>
        </is>
      </c>
      <c r="F126" t="inlineStr">
        <is>
          <t>40' CW</t>
        </is>
      </c>
      <c r="I126" t="n">
        <v>0</v>
      </c>
      <c r="J126" t="inlineStr">
        <is>
          <t>run_initial_fixed_duration</t>
        </is>
      </c>
      <c r="L126" s="6" t="n"/>
      <c r="M126" s="6" t="n"/>
      <c r="N126" t="n">
        <v>45894</v>
      </c>
      <c r="T126" t="n">
        <v>46053</v>
      </c>
      <c r="AC126" t="inlineStr">
        <is>
          <t>Y</t>
        </is>
      </c>
      <c r="AD126" t="n">
        <v>46023</v>
      </c>
      <c r="AO126" t="n">
        <v>1</v>
      </c>
      <c r="AV126" s="6" t="n"/>
      <c r="AW126" s="6" t="n"/>
    </row>
    <row r="127">
      <c r="A127" t="inlineStr">
        <is>
          <t>V100042</t>
        </is>
      </c>
      <c r="B127" t="n">
        <v>15</v>
      </c>
      <c r="C127" t="inlineStr">
        <is>
          <t>2022-0015</t>
        </is>
      </c>
      <c r="E127" t="inlineStr">
        <is>
          <t>Rail Cargo Austria AG</t>
        </is>
      </c>
      <c r="F127" t="inlineStr">
        <is>
          <t>40' CW</t>
        </is>
      </c>
      <c r="I127" t="n">
        <v>0</v>
      </c>
      <c r="J127" t="inlineStr">
        <is>
          <t>run_initial_fixed_duration</t>
        </is>
      </c>
      <c r="L127" s="6" t="n"/>
      <c r="M127" s="6" t="n"/>
      <c r="N127" t="n">
        <v>45894</v>
      </c>
      <c r="T127" t="n">
        <v>46053</v>
      </c>
      <c r="AC127" t="inlineStr">
        <is>
          <t>Y</t>
        </is>
      </c>
      <c r="AD127" t="n">
        <v>46023</v>
      </c>
      <c r="AO127" t="n">
        <v>1</v>
      </c>
      <c r="AV127" s="6" t="n"/>
      <c r="AW127" s="6" t="n"/>
    </row>
    <row r="128">
      <c r="A128" t="inlineStr">
        <is>
          <t>V100042</t>
        </is>
      </c>
      <c r="B128" t="n">
        <v>16</v>
      </c>
      <c r="C128" t="inlineStr">
        <is>
          <t>2022-0015</t>
        </is>
      </c>
      <c r="E128" t="inlineStr">
        <is>
          <t>Rail Cargo Austria AG</t>
        </is>
      </c>
      <c r="F128" t="inlineStr">
        <is>
          <t>40' CW</t>
        </is>
      </c>
      <c r="I128" t="n">
        <v>0</v>
      </c>
      <c r="J128" t="inlineStr">
        <is>
          <t>run_initial_fixed_duration</t>
        </is>
      </c>
      <c r="L128" s="6" t="n"/>
      <c r="M128" s="6" t="n"/>
      <c r="N128" t="n">
        <v>45894</v>
      </c>
      <c r="T128" t="n">
        <v>46053</v>
      </c>
      <c r="AC128" t="inlineStr">
        <is>
          <t>Y</t>
        </is>
      </c>
      <c r="AD128" t="n">
        <v>46023</v>
      </c>
      <c r="AO128" t="n">
        <v>1</v>
      </c>
      <c r="AV128" s="6" t="n"/>
      <c r="AW128" s="6" t="n"/>
    </row>
    <row r="129">
      <c r="A129" t="inlineStr">
        <is>
          <t>V100042</t>
        </is>
      </c>
      <c r="B129" t="n">
        <v>17</v>
      </c>
      <c r="C129" t="inlineStr">
        <is>
          <t>2022-0015</t>
        </is>
      </c>
      <c r="E129" t="inlineStr">
        <is>
          <t>Rail Cargo Austria AG</t>
        </is>
      </c>
      <c r="F129" t="inlineStr">
        <is>
          <t>40' CW</t>
        </is>
      </c>
      <c r="I129" t="n">
        <v>0</v>
      </c>
      <c r="J129" t="inlineStr">
        <is>
          <t>run_initial_fixed_duration</t>
        </is>
      </c>
      <c r="L129" s="6" t="n"/>
      <c r="M129" s="6" t="n"/>
      <c r="N129" t="n">
        <v>45894</v>
      </c>
      <c r="T129" t="n">
        <v>46053</v>
      </c>
      <c r="AC129" t="inlineStr">
        <is>
          <t>Y</t>
        </is>
      </c>
      <c r="AD129" t="n">
        <v>46023</v>
      </c>
      <c r="AO129" t="n">
        <v>1</v>
      </c>
      <c r="AV129" s="6" t="n"/>
      <c r="AW129" s="6" t="n"/>
    </row>
    <row r="130">
      <c r="A130" t="inlineStr">
        <is>
          <t>V100042</t>
        </is>
      </c>
      <c r="B130" t="n">
        <v>18</v>
      </c>
      <c r="C130" t="inlineStr">
        <is>
          <t>2022-0015</t>
        </is>
      </c>
      <c r="E130" t="inlineStr">
        <is>
          <t>Rail Cargo Austria AG</t>
        </is>
      </c>
      <c r="F130" t="inlineStr">
        <is>
          <t>40' CW</t>
        </is>
      </c>
      <c r="I130" t="n">
        <v>0</v>
      </c>
      <c r="J130" t="inlineStr">
        <is>
          <t>run_initial_fixed_duration</t>
        </is>
      </c>
      <c r="L130" s="6" t="n"/>
      <c r="M130" s="6" t="n"/>
      <c r="N130" t="n">
        <v>45894</v>
      </c>
      <c r="T130" t="n">
        <v>46053</v>
      </c>
      <c r="AC130" t="inlineStr">
        <is>
          <t>Y</t>
        </is>
      </c>
      <c r="AD130" t="n">
        <v>46023</v>
      </c>
      <c r="AO130" t="n">
        <v>1</v>
      </c>
      <c r="AV130" s="6" t="n"/>
      <c r="AW130" s="6" t="n"/>
    </row>
    <row r="131">
      <c r="A131" t="inlineStr">
        <is>
          <t>V710001</t>
        </is>
      </c>
      <c r="B131" t="n">
        <v>34</v>
      </c>
      <c r="C131" t="inlineStr">
        <is>
          <t>2025-0026</t>
        </is>
      </c>
      <c r="E131" t="inlineStr">
        <is>
          <t>Rail Cargo Austria AG</t>
        </is>
      </c>
      <c r="F131" t="inlineStr">
        <is>
          <t>DPW</t>
        </is>
      </c>
      <c r="J131" t="inlineStr">
        <is>
          <t>run_initial_fixed_duration</t>
        </is>
      </c>
      <c r="L131" s="6" t="n"/>
      <c r="M131" s="6" t="n"/>
      <c r="Q131" t="n">
        <v>45960</v>
      </c>
      <c r="T131" t="n">
        <v>46053</v>
      </c>
      <c r="AV131" s="6" t="n"/>
      <c r="AW131" s="6" t="n"/>
    </row>
    <row r="132">
      <c r="A132" t="inlineStr">
        <is>
          <t>V100057</t>
        </is>
      </c>
      <c r="B132" t="n">
        <v>13</v>
      </c>
      <c r="C132" t="inlineStr">
        <is>
          <t>2024-0020</t>
        </is>
      </c>
      <c r="E132" t="inlineStr">
        <is>
          <t>RheinCargo GmbH &amp; Co KG</t>
        </is>
      </c>
      <c r="F132" t="inlineStr">
        <is>
          <t>80' 4-A CW</t>
        </is>
      </c>
      <c r="I132" t="n">
        <v>0</v>
      </c>
      <c r="J132" t="inlineStr">
        <is>
          <t>run_initial_fixed_duration</t>
        </is>
      </c>
      <c r="L132" s="6" t="n"/>
      <c r="M132" s="6" t="n"/>
      <c r="T132" t="n">
        <v>46053</v>
      </c>
      <c r="AV132" s="6" t="n"/>
      <c r="AW132" s="6" t="n"/>
    </row>
    <row r="133">
      <c r="A133" t="inlineStr">
        <is>
          <t>V100057</t>
        </is>
      </c>
      <c r="B133" t="n">
        <v>33</v>
      </c>
      <c r="C133" t="inlineStr">
        <is>
          <t>2024-0020</t>
        </is>
      </c>
      <c r="E133" t="inlineStr">
        <is>
          <t>RheinCargo GmbH &amp; Co KG</t>
        </is>
      </c>
      <c r="F133" t="inlineStr">
        <is>
          <t>80' 4-A CW</t>
        </is>
      </c>
      <c r="I133" t="n">
        <v>0</v>
      </c>
      <c r="J133" t="inlineStr">
        <is>
          <t>run_initial_fixed_duration</t>
        </is>
      </c>
      <c r="L133" s="6" t="n"/>
      <c r="M133" s="6" t="n"/>
      <c r="T133" t="n">
        <v>46053</v>
      </c>
      <c r="AV133" s="6" t="n"/>
      <c r="AW133" s="6" t="n"/>
    </row>
    <row r="134">
      <c r="A134" t="inlineStr">
        <is>
          <t>V100057</t>
        </is>
      </c>
      <c r="B134" t="n">
        <v>45</v>
      </c>
      <c r="C134" t="inlineStr">
        <is>
          <t>2024-0020</t>
        </is>
      </c>
      <c r="E134" t="inlineStr">
        <is>
          <t>RheinCargo GmbH &amp; Co KG</t>
        </is>
      </c>
      <c r="F134" t="inlineStr">
        <is>
          <t>80' 4-A CW</t>
        </is>
      </c>
      <c r="I134" t="n">
        <v>0</v>
      </c>
      <c r="J134" t="inlineStr">
        <is>
          <t>run_initial_fixed_duration</t>
        </is>
      </c>
      <c r="L134" s="6" t="n"/>
      <c r="M134" s="6" t="n"/>
      <c r="T134" t="n">
        <v>46053</v>
      </c>
      <c r="AV134" s="6" t="n"/>
      <c r="AW134" s="6" t="n"/>
    </row>
    <row r="135">
      <c r="A135" t="inlineStr">
        <is>
          <t>V200017</t>
        </is>
      </c>
      <c r="B135" t="n">
        <v>1</v>
      </c>
      <c r="C135" t="inlineStr">
        <is>
          <t>2021-0032</t>
        </is>
      </c>
      <c r="E135" t="inlineStr">
        <is>
          <t>SBB Cargo AG</t>
        </is>
      </c>
      <c r="F135" t="inlineStr">
        <is>
          <t>60' CW</t>
        </is>
      </c>
      <c r="I135" t="n">
        <v>0</v>
      </c>
      <c r="J135" t="inlineStr">
        <is>
          <t>terminated_early</t>
        </is>
      </c>
      <c r="L135" s="6" t="n"/>
      <c r="M135" s="6" t="n"/>
      <c r="N135" t="n">
        <v>45929</v>
      </c>
      <c r="Q135" t="n">
        <v>46022</v>
      </c>
      <c r="T135" t="n">
        <v>45961</v>
      </c>
      <c r="AO135" t="n">
        <v>1</v>
      </c>
      <c r="AV135" s="6" t="n"/>
      <c r="AW135" s="6" t="n"/>
    </row>
    <row r="136">
      <c r="A136" t="inlineStr">
        <is>
          <t>V200017</t>
        </is>
      </c>
      <c r="B136" t="n">
        <v>2</v>
      </c>
      <c r="C136" t="inlineStr">
        <is>
          <t>2021-0032</t>
        </is>
      </c>
      <c r="E136" t="inlineStr">
        <is>
          <t>SBB Cargo AG</t>
        </is>
      </c>
      <c r="F136" t="inlineStr">
        <is>
          <t>60' CW</t>
        </is>
      </c>
      <c r="I136" t="n">
        <v>0</v>
      </c>
      <c r="J136" t="inlineStr">
        <is>
          <t>terminated_early</t>
        </is>
      </c>
      <c r="L136" s="6" t="n"/>
      <c r="M136" s="6" t="n"/>
      <c r="N136" t="n">
        <v>45929</v>
      </c>
      <c r="Q136" t="n">
        <v>46022</v>
      </c>
      <c r="T136" t="n">
        <v>45961</v>
      </c>
      <c r="AO136" t="n">
        <v>1</v>
      </c>
      <c r="AV136" s="6" t="n"/>
      <c r="AW136" s="6" t="n"/>
    </row>
    <row r="137">
      <c r="A137" t="inlineStr">
        <is>
          <t>V200017</t>
        </is>
      </c>
      <c r="B137" t="n">
        <v>3</v>
      </c>
      <c r="C137" t="inlineStr">
        <is>
          <t>2021-0032</t>
        </is>
      </c>
      <c r="E137" t="inlineStr">
        <is>
          <t>SBB Cargo AG</t>
        </is>
      </c>
      <c r="F137" t="inlineStr">
        <is>
          <t>60' CW</t>
        </is>
      </c>
      <c r="I137" t="n">
        <v>0</v>
      </c>
      <c r="J137" t="inlineStr">
        <is>
          <t>terminated_early</t>
        </is>
      </c>
      <c r="L137" s="6" t="n"/>
      <c r="M137" s="6" t="n"/>
      <c r="N137" t="n">
        <v>45929</v>
      </c>
      <c r="Q137" t="n">
        <v>46022</v>
      </c>
      <c r="T137" t="n">
        <v>45961</v>
      </c>
      <c r="AO137" t="n">
        <v>1</v>
      </c>
      <c r="AV137" s="6" t="n"/>
      <c r="AW137" s="6" t="n"/>
    </row>
    <row r="138">
      <c r="A138" t="inlineStr">
        <is>
          <t>V200017</t>
        </is>
      </c>
      <c r="B138" t="n">
        <v>4</v>
      </c>
      <c r="C138" t="inlineStr">
        <is>
          <t>2021-0032</t>
        </is>
      </c>
      <c r="E138" t="inlineStr">
        <is>
          <t>SBB Cargo AG</t>
        </is>
      </c>
      <c r="F138" t="inlineStr">
        <is>
          <t>60' CW</t>
        </is>
      </c>
      <c r="I138" t="n">
        <v>0</v>
      </c>
      <c r="J138" t="inlineStr">
        <is>
          <t>terminated_early</t>
        </is>
      </c>
      <c r="L138" s="6" t="n"/>
      <c r="M138" s="6" t="n"/>
      <c r="N138" t="n">
        <v>45929</v>
      </c>
      <c r="Q138" t="n">
        <v>46022</v>
      </c>
      <c r="T138" t="n">
        <v>45961</v>
      </c>
      <c r="AO138" t="n">
        <v>1</v>
      </c>
      <c r="AV138" s="6" t="n"/>
      <c r="AW138" s="6" t="n"/>
    </row>
    <row r="139">
      <c r="A139" t="inlineStr">
        <is>
          <t>V200017</t>
        </is>
      </c>
      <c r="B139" t="n">
        <v>5</v>
      </c>
      <c r="C139" t="inlineStr">
        <is>
          <t>2021-0032</t>
        </is>
      </c>
      <c r="E139" t="inlineStr">
        <is>
          <t>SBB Cargo AG</t>
        </is>
      </c>
      <c r="F139" t="inlineStr">
        <is>
          <t>60' CW</t>
        </is>
      </c>
      <c r="I139" t="n">
        <v>0</v>
      </c>
      <c r="J139" t="inlineStr">
        <is>
          <t>terminated_early</t>
        </is>
      </c>
      <c r="L139" s="6" t="n"/>
      <c r="M139" s="6" t="n"/>
      <c r="N139" t="n">
        <v>45929</v>
      </c>
      <c r="Q139" t="n">
        <v>46022</v>
      </c>
      <c r="T139" t="n">
        <v>45961</v>
      </c>
      <c r="AO139" t="n">
        <v>1</v>
      </c>
      <c r="AV139" s="6" t="n"/>
      <c r="AW139" s="6" t="n"/>
    </row>
    <row r="140">
      <c r="A140" t="inlineStr">
        <is>
          <t>V200017</t>
        </is>
      </c>
      <c r="B140" t="n">
        <v>6</v>
      </c>
      <c r="C140" t="inlineStr">
        <is>
          <t>2021-0032</t>
        </is>
      </c>
      <c r="E140" t="inlineStr">
        <is>
          <t>SBB Cargo AG</t>
        </is>
      </c>
      <c r="F140" t="inlineStr">
        <is>
          <t>60' CW</t>
        </is>
      </c>
      <c r="I140" t="n">
        <v>0</v>
      </c>
      <c r="J140" t="inlineStr">
        <is>
          <t>terminated_early</t>
        </is>
      </c>
      <c r="L140" s="6" t="n"/>
      <c r="M140" s="6" t="n"/>
      <c r="N140" t="n">
        <v>45929</v>
      </c>
      <c r="Q140" t="n">
        <v>46022</v>
      </c>
      <c r="T140" t="n">
        <v>45961</v>
      </c>
      <c r="AO140" t="n">
        <v>1</v>
      </c>
      <c r="AV140" s="6" t="n"/>
      <c r="AW140" s="6" t="n"/>
    </row>
    <row r="141">
      <c r="A141" t="inlineStr">
        <is>
          <t>V200017</t>
        </is>
      </c>
      <c r="B141" t="n">
        <v>7</v>
      </c>
      <c r="C141" t="inlineStr">
        <is>
          <t>2021-0032</t>
        </is>
      </c>
      <c r="E141" t="inlineStr">
        <is>
          <t>SBB Cargo AG</t>
        </is>
      </c>
      <c r="F141" t="inlineStr">
        <is>
          <t>60' CW</t>
        </is>
      </c>
      <c r="I141" t="n">
        <v>0</v>
      </c>
      <c r="J141" t="inlineStr">
        <is>
          <t>terminated_early</t>
        </is>
      </c>
      <c r="L141" s="6" t="n"/>
      <c r="M141" s="6" t="n"/>
      <c r="N141" t="n">
        <v>45929</v>
      </c>
      <c r="Q141" t="n">
        <v>46022</v>
      </c>
      <c r="T141" t="n">
        <v>45961</v>
      </c>
      <c r="AO141" t="n">
        <v>1</v>
      </c>
      <c r="AV141" s="6" t="n"/>
      <c r="AW141" s="6" t="n"/>
    </row>
    <row r="142">
      <c r="A142" t="inlineStr">
        <is>
          <t>V200017</t>
        </is>
      </c>
      <c r="B142" t="n">
        <v>8</v>
      </c>
      <c r="C142" t="inlineStr">
        <is>
          <t>2021-0032</t>
        </is>
      </c>
      <c r="E142" t="inlineStr">
        <is>
          <t>SBB Cargo AG</t>
        </is>
      </c>
      <c r="F142" t="inlineStr">
        <is>
          <t>60' CW</t>
        </is>
      </c>
      <c r="I142" t="n">
        <v>0</v>
      </c>
      <c r="J142" t="inlineStr">
        <is>
          <t>terminated_early</t>
        </is>
      </c>
      <c r="L142" s="6" t="n"/>
      <c r="M142" s="6" t="n"/>
      <c r="N142" t="n">
        <v>45929</v>
      </c>
      <c r="Q142" t="n">
        <v>46022</v>
      </c>
      <c r="T142" t="n">
        <v>45961</v>
      </c>
      <c r="AO142" t="n">
        <v>1</v>
      </c>
      <c r="AV142" s="6" t="n"/>
      <c r="AW142" s="6" t="n"/>
    </row>
    <row r="143">
      <c r="A143" t="inlineStr">
        <is>
          <t>V200017</t>
        </is>
      </c>
      <c r="B143" t="n">
        <v>9</v>
      </c>
      <c r="C143" t="inlineStr">
        <is>
          <t>2021-0032</t>
        </is>
      </c>
      <c r="E143" t="inlineStr">
        <is>
          <t>SBB Cargo AG</t>
        </is>
      </c>
      <c r="F143" t="inlineStr">
        <is>
          <t>60' CW</t>
        </is>
      </c>
      <c r="I143" t="n">
        <v>0</v>
      </c>
      <c r="J143" t="inlineStr">
        <is>
          <t>terminated_early</t>
        </is>
      </c>
      <c r="L143" s="6" t="n"/>
      <c r="M143" s="6" t="n"/>
      <c r="N143" t="n">
        <v>45929</v>
      </c>
      <c r="Q143" t="n">
        <v>46022</v>
      </c>
      <c r="T143" t="n">
        <v>45961</v>
      </c>
      <c r="AO143" t="n">
        <v>1</v>
      </c>
      <c r="AV143" s="6" t="n"/>
      <c r="AW143" s="6" t="n"/>
    </row>
    <row r="144">
      <c r="A144" t="inlineStr">
        <is>
          <t>V200017</t>
        </is>
      </c>
      <c r="B144" t="n">
        <v>10</v>
      </c>
      <c r="C144" t="inlineStr">
        <is>
          <t>2021-0032</t>
        </is>
      </c>
      <c r="E144" t="inlineStr">
        <is>
          <t>SBB Cargo AG</t>
        </is>
      </c>
      <c r="F144" t="inlineStr">
        <is>
          <t>60' CW</t>
        </is>
      </c>
      <c r="I144" t="n">
        <v>0</v>
      </c>
      <c r="J144" t="inlineStr">
        <is>
          <t>terminated_early</t>
        </is>
      </c>
      <c r="L144" s="6" t="n"/>
      <c r="M144" s="6" t="n"/>
      <c r="N144" t="n">
        <v>45929</v>
      </c>
      <c r="Q144" t="n">
        <v>46022</v>
      </c>
      <c r="T144" t="n">
        <v>45961</v>
      </c>
      <c r="AO144" t="n">
        <v>1</v>
      </c>
      <c r="AV144" s="6" t="n"/>
      <c r="AW144" s="6" t="n"/>
    </row>
    <row r="145">
      <c r="A145" t="inlineStr">
        <is>
          <t>V200017</t>
        </is>
      </c>
      <c r="B145" t="n">
        <v>11</v>
      </c>
      <c r="C145" t="inlineStr">
        <is>
          <t>2021-0032</t>
        </is>
      </c>
      <c r="E145" t="inlineStr">
        <is>
          <t>SBB Cargo AG</t>
        </is>
      </c>
      <c r="F145" t="inlineStr">
        <is>
          <t>60' CW</t>
        </is>
      </c>
      <c r="I145" t="n">
        <v>0</v>
      </c>
      <c r="J145" t="inlineStr">
        <is>
          <t>terminated_early</t>
        </is>
      </c>
      <c r="L145" s="6" t="n"/>
      <c r="M145" s="6" t="n"/>
      <c r="N145" t="n">
        <v>45929</v>
      </c>
      <c r="Q145" t="n">
        <v>46022</v>
      </c>
      <c r="T145" t="n">
        <v>45961</v>
      </c>
      <c r="AO145" t="n">
        <v>1</v>
      </c>
      <c r="AV145" s="6" t="n"/>
      <c r="AW145" s="6" t="n"/>
    </row>
    <row r="146">
      <c r="A146" t="inlineStr">
        <is>
          <t>V200017</t>
        </is>
      </c>
      <c r="B146" t="n">
        <v>12</v>
      </c>
      <c r="C146" t="inlineStr">
        <is>
          <t>2021-0032</t>
        </is>
      </c>
      <c r="E146" t="inlineStr">
        <is>
          <t>SBB Cargo AG</t>
        </is>
      </c>
      <c r="F146" t="inlineStr">
        <is>
          <t>60' CW</t>
        </is>
      </c>
      <c r="I146" t="n">
        <v>0</v>
      </c>
      <c r="J146" t="inlineStr">
        <is>
          <t>terminated_early</t>
        </is>
      </c>
      <c r="L146" s="6" t="n"/>
      <c r="M146" s="6" t="n"/>
      <c r="N146" t="n">
        <v>45929</v>
      </c>
      <c r="Q146" t="n">
        <v>46022</v>
      </c>
      <c r="T146" t="n">
        <v>45961</v>
      </c>
      <c r="AO146" t="n">
        <v>1</v>
      </c>
      <c r="AV146" s="6" t="n"/>
      <c r="AW146" s="6" t="n"/>
    </row>
    <row r="147">
      <c r="A147" t="inlineStr">
        <is>
          <t>V200017</t>
        </is>
      </c>
      <c r="B147" t="n">
        <v>13</v>
      </c>
      <c r="C147" t="inlineStr">
        <is>
          <t>2021-0032</t>
        </is>
      </c>
      <c r="E147" t="inlineStr">
        <is>
          <t>SBB Cargo AG</t>
        </is>
      </c>
      <c r="F147" t="inlineStr">
        <is>
          <t>60' CW</t>
        </is>
      </c>
      <c r="I147" t="n">
        <v>0</v>
      </c>
      <c r="J147" t="inlineStr">
        <is>
          <t>terminated_early</t>
        </is>
      </c>
      <c r="L147" s="6" t="n"/>
      <c r="M147" s="6" t="n"/>
      <c r="N147" t="n">
        <v>45929</v>
      </c>
      <c r="Q147" t="n">
        <v>46022</v>
      </c>
      <c r="T147" t="n">
        <v>45961</v>
      </c>
      <c r="AO147" t="n">
        <v>1</v>
      </c>
      <c r="AV147" s="6" t="n"/>
      <c r="AW147" s="6" t="n"/>
    </row>
    <row r="148">
      <c r="A148" t="inlineStr">
        <is>
          <t>V200017</t>
        </is>
      </c>
      <c r="B148" t="n">
        <v>14</v>
      </c>
      <c r="C148" t="inlineStr">
        <is>
          <t>2021-0032</t>
        </is>
      </c>
      <c r="E148" t="inlineStr">
        <is>
          <t>SBB Cargo AG</t>
        </is>
      </c>
      <c r="F148" t="inlineStr">
        <is>
          <t>60' CW</t>
        </is>
      </c>
      <c r="I148" t="n">
        <v>0</v>
      </c>
      <c r="J148" t="inlineStr">
        <is>
          <t>terminated_early</t>
        </is>
      </c>
      <c r="L148" s="6" t="n"/>
      <c r="M148" s="6" t="n"/>
      <c r="N148" t="n">
        <v>45929</v>
      </c>
      <c r="Q148" t="n">
        <v>46022</v>
      </c>
      <c r="T148" t="n">
        <v>45961</v>
      </c>
      <c r="AO148" t="n">
        <v>1</v>
      </c>
      <c r="AV148" s="6" t="n"/>
      <c r="AW148" s="6" t="n"/>
    </row>
    <row r="149">
      <c r="A149" t="inlineStr">
        <is>
          <t>V200017</t>
        </is>
      </c>
      <c r="B149" t="n">
        <v>15</v>
      </c>
      <c r="C149" t="inlineStr">
        <is>
          <t>2021-0032</t>
        </is>
      </c>
      <c r="E149" t="inlineStr">
        <is>
          <t>SBB Cargo AG</t>
        </is>
      </c>
      <c r="F149" t="inlineStr">
        <is>
          <t>60' CW</t>
        </is>
      </c>
      <c r="I149" t="n">
        <v>0</v>
      </c>
      <c r="J149" t="inlineStr">
        <is>
          <t>terminated_early</t>
        </is>
      </c>
      <c r="L149" s="6" t="n"/>
      <c r="M149" s="6" t="n"/>
      <c r="N149" t="n">
        <v>45929</v>
      </c>
      <c r="Q149" t="n">
        <v>46022</v>
      </c>
      <c r="T149" t="n">
        <v>45961</v>
      </c>
      <c r="AO149" t="n">
        <v>1</v>
      </c>
      <c r="AV149" s="6" t="n"/>
      <c r="AW149" s="6" t="n"/>
    </row>
    <row r="150">
      <c r="A150" t="inlineStr">
        <is>
          <t>V200017</t>
        </is>
      </c>
      <c r="B150" t="n">
        <v>16</v>
      </c>
      <c r="C150" t="inlineStr">
        <is>
          <t>2021-0032</t>
        </is>
      </c>
      <c r="E150" t="inlineStr">
        <is>
          <t>SBB Cargo AG</t>
        </is>
      </c>
      <c r="F150" t="inlineStr">
        <is>
          <t>60' CW</t>
        </is>
      </c>
      <c r="I150" t="n">
        <v>0</v>
      </c>
      <c r="J150" t="inlineStr">
        <is>
          <t>terminated_early</t>
        </is>
      </c>
      <c r="L150" s="6" t="n"/>
      <c r="M150" s="6" t="n"/>
      <c r="N150" t="n">
        <v>45929</v>
      </c>
      <c r="Q150" t="n">
        <v>46022</v>
      </c>
      <c r="T150" t="n">
        <v>45961</v>
      </c>
      <c r="AO150" t="n">
        <v>1</v>
      </c>
      <c r="AV150" s="6" t="n"/>
      <c r="AW150" s="6" t="n"/>
    </row>
    <row r="151">
      <c r="A151" t="inlineStr">
        <is>
          <t>V200017</t>
        </is>
      </c>
      <c r="B151" t="n">
        <v>17</v>
      </c>
      <c r="C151" t="inlineStr">
        <is>
          <t>2021-0032</t>
        </is>
      </c>
      <c r="E151" t="inlineStr">
        <is>
          <t>SBB Cargo AG</t>
        </is>
      </c>
      <c r="F151" t="inlineStr">
        <is>
          <t>60' CW</t>
        </is>
      </c>
      <c r="I151" t="n">
        <v>0</v>
      </c>
      <c r="J151" t="inlineStr">
        <is>
          <t>terminated_early</t>
        </is>
      </c>
      <c r="L151" s="6" t="n"/>
      <c r="M151" s="6" t="n"/>
      <c r="N151" t="n">
        <v>45929</v>
      </c>
      <c r="Q151" t="n">
        <v>46022</v>
      </c>
      <c r="T151" t="n">
        <v>45961</v>
      </c>
      <c r="AO151" t="n">
        <v>1</v>
      </c>
      <c r="AV151" s="6" t="n"/>
      <c r="AW151" s="6" t="n"/>
    </row>
    <row r="152">
      <c r="A152" t="inlineStr">
        <is>
          <t>V200017</t>
        </is>
      </c>
      <c r="B152" t="n">
        <v>18</v>
      </c>
      <c r="C152" t="inlineStr">
        <is>
          <t>2021-0032</t>
        </is>
      </c>
      <c r="E152" t="inlineStr">
        <is>
          <t>SBB Cargo AG</t>
        </is>
      </c>
      <c r="F152" t="inlineStr">
        <is>
          <t>60' CW</t>
        </is>
      </c>
      <c r="I152" t="n">
        <v>0</v>
      </c>
      <c r="J152" t="inlineStr">
        <is>
          <t>terminated_early</t>
        </is>
      </c>
      <c r="L152" s="6" t="n"/>
      <c r="M152" s="6" t="n"/>
      <c r="N152" t="n">
        <v>45929</v>
      </c>
      <c r="Q152" t="n">
        <v>46022</v>
      </c>
      <c r="T152" t="n">
        <v>45961</v>
      </c>
      <c r="AO152" t="n">
        <v>1</v>
      </c>
      <c r="AV152" s="6" t="n"/>
      <c r="AW152" s="6" t="n"/>
    </row>
    <row r="153">
      <c r="A153" t="inlineStr">
        <is>
          <t>V200017</t>
        </is>
      </c>
      <c r="B153" t="n">
        <v>19</v>
      </c>
      <c r="C153" t="inlineStr">
        <is>
          <t>2021-0032</t>
        </is>
      </c>
      <c r="E153" t="inlineStr">
        <is>
          <t>SBB Cargo AG</t>
        </is>
      </c>
      <c r="F153" t="inlineStr">
        <is>
          <t>60' CW</t>
        </is>
      </c>
      <c r="I153" t="n">
        <v>0</v>
      </c>
      <c r="J153" t="inlineStr">
        <is>
          <t>terminated_early</t>
        </is>
      </c>
      <c r="L153" s="6" t="n"/>
      <c r="M153" s="6" t="n"/>
      <c r="N153" t="n">
        <v>45929</v>
      </c>
      <c r="Q153" t="n">
        <v>46022</v>
      </c>
      <c r="T153" t="n">
        <v>45961</v>
      </c>
      <c r="AO153" t="n">
        <v>1</v>
      </c>
      <c r="AV153" s="6" t="n"/>
      <c r="AW153" s="6" t="n"/>
    </row>
    <row r="154">
      <c r="A154" t="inlineStr">
        <is>
          <t>V200017</t>
        </is>
      </c>
      <c r="B154" t="n">
        <v>20</v>
      </c>
      <c r="C154" t="inlineStr">
        <is>
          <t>2021-0032</t>
        </is>
      </c>
      <c r="E154" t="inlineStr">
        <is>
          <t>SBB Cargo AG</t>
        </is>
      </c>
      <c r="F154" t="inlineStr">
        <is>
          <t>60' CW</t>
        </is>
      </c>
      <c r="I154" t="n">
        <v>0</v>
      </c>
      <c r="J154" t="inlineStr">
        <is>
          <t>terminated_early</t>
        </is>
      </c>
      <c r="L154" s="6" t="n"/>
      <c r="M154" s="6" t="n"/>
      <c r="N154" t="n">
        <v>45929</v>
      </c>
      <c r="Q154" t="n">
        <v>46022</v>
      </c>
      <c r="T154" t="n">
        <v>45961</v>
      </c>
      <c r="AO154" t="n">
        <v>1</v>
      </c>
      <c r="AV154" s="6" t="n"/>
      <c r="AW154" s="6" t="n"/>
    </row>
    <row r="155">
      <c r="A155" t="inlineStr">
        <is>
          <t>V200017</t>
        </is>
      </c>
      <c r="B155" t="n">
        <v>21</v>
      </c>
      <c r="C155" t="inlineStr">
        <is>
          <t>2021-0032</t>
        </is>
      </c>
      <c r="E155" t="inlineStr">
        <is>
          <t>SBB Cargo AG</t>
        </is>
      </c>
      <c r="F155" t="inlineStr">
        <is>
          <t>60' CW</t>
        </is>
      </c>
      <c r="I155" t="n">
        <v>0</v>
      </c>
      <c r="J155" t="inlineStr">
        <is>
          <t>terminated_early</t>
        </is>
      </c>
      <c r="L155" s="6" t="n"/>
      <c r="M155" s="6" t="n"/>
      <c r="N155" t="n">
        <v>45929</v>
      </c>
      <c r="Q155" t="n">
        <v>46022</v>
      </c>
      <c r="T155" t="n">
        <v>45961</v>
      </c>
      <c r="AO155" t="n">
        <v>1</v>
      </c>
      <c r="AV155" s="6" t="n"/>
      <c r="AW155" s="6" t="n"/>
    </row>
    <row r="156">
      <c r="A156" t="inlineStr">
        <is>
          <t>V200017</t>
        </is>
      </c>
      <c r="B156" t="n">
        <v>22</v>
      </c>
      <c r="C156" t="inlineStr">
        <is>
          <t>2021-0032</t>
        </is>
      </c>
      <c r="E156" t="inlineStr">
        <is>
          <t>SBB Cargo AG</t>
        </is>
      </c>
      <c r="F156" t="inlineStr">
        <is>
          <t>60' CW</t>
        </is>
      </c>
      <c r="I156" t="n">
        <v>0</v>
      </c>
      <c r="J156" t="inlineStr">
        <is>
          <t>terminated_early</t>
        </is>
      </c>
      <c r="L156" s="6" t="n"/>
      <c r="M156" s="6" t="n"/>
      <c r="N156" t="n">
        <v>45929</v>
      </c>
      <c r="Q156" t="n">
        <v>46022</v>
      </c>
      <c r="T156" t="n">
        <v>45961</v>
      </c>
      <c r="AO156" t="n">
        <v>1</v>
      </c>
      <c r="AV156" s="6" t="n"/>
      <c r="AW156" s="6" t="n"/>
    </row>
    <row r="157">
      <c r="A157" t="inlineStr">
        <is>
          <t>V200017</t>
        </is>
      </c>
      <c r="B157" t="n">
        <v>23</v>
      </c>
      <c r="C157" t="inlineStr">
        <is>
          <t>2021-0032</t>
        </is>
      </c>
      <c r="E157" t="inlineStr">
        <is>
          <t>SBB Cargo AG</t>
        </is>
      </c>
      <c r="F157" t="inlineStr">
        <is>
          <t>60' CW</t>
        </is>
      </c>
      <c r="I157" t="n">
        <v>0</v>
      </c>
      <c r="J157" t="inlineStr">
        <is>
          <t>terminated_early</t>
        </is>
      </c>
      <c r="L157" s="6" t="n"/>
      <c r="M157" s="6" t="n"/>
      <c r="N157" t="n">
        <v>45929</v>
      </c>
      <c r="Q157" t="n">
        <v>46022</v>
      </c>
      <c r="T157" t="n">
        <v>45961</v>
      </c>
      <c r="AO157" t="n">
        <v>1</v>
      </c>
      <c r="AV157" s="6" t="n"/>
      <c r="AW157" s="6" t="n"/>
    </row>
    <row r="158">
      <c r="A158" t="inlineStr">
        <is>
          <t>V200017</t>
        </is>
      </c>
      <c r="B158" t="n">
        <v>24</v>
      </c>
      <c r="C158" t="inlineStr">
        <is>
          <t>2021-0032</t>
        </is>
      </c>
      <c r="E158" t="inlineStr">
        <is>
          <t>SBB Cargo AG</t>
        </is>
      </c>
      <c r="F158" t="inlineStr">
        <is>
          <t>60' CW</t>
        </is>
      </c>
      <c r="I158" t="n">
        <v>0</v>
      </c>
      <c r="J158" t="inlineStr">
        <is>
          <t>terminated_early</t>
        </is>
      </c>
      <c r="L158" s="6" t="n"/>
      <c r="M158" s="6" t="n"/>
      <c r="N158" t="n">
        <v>45929</v>
      </c>
      <c r="Q158" t="n">
        <v>46022</v>
      </c>
      <c r="T158" t="n">
        <v>45961</v>
      </c>
      <c r="AO158" t="n">
        <v>1</v>
      </c>
      <c r="AV158" s="6" t="n"/>
      <c r="AW158" s="6" t="n"/>
    </row>
    <row r="159">
      <c r="A159" t="inlineStr">
        <is>
          <t>V200021</t>
        </is>
      </c>
      <c r="B159" t="n">
        <v>2</v>
      </c>
      <c r="C159" t="inlineStr">
        <is>
          <t>2022-0026</t>
        </is>
      </c>
      <c r="E159" t="inlineStr">
        <is>
          <t>SBB Cargo AG</t>
        </is>
      </c>
      <c r="F159" t="inlineStr">
        <is>
          <t>80' 6-A CW</t>
        </is>
      </c>
      <c r="I159" t="n">
        <v>0</v>
      </c>
      <c r="J159" t="inlineStr">
        <is>
          <t>terminated_duly</t>
        </is>
      </c>
      <c r="L159" s="6" t="n"/>
      <c r="M159" s="6" t="n"/>
      <c r="T159" t="n">
        <v>45961</v>
      </c>
      <c r="AO159" t="n">
        <v>1</v>
      </c>
      <c r="AV159" s="6" t="n"/>
      <c r="AW159" s="6" t="n"/>
    </row>
    <row r="160">
      <c r="A160" t="inlineStr">
        <is>
          <t>V200021</t>
        </is>
      </c>
      <c r="B160" t="n">
        <v>3</v>
      </c>
      <c r="C160" t="inlineStr">
        <is>
          <t>2022-0026</t>
        </is>
      </c>
      <c r="E160" t="inlineStr">
        <is>
          <t>SBB Cargo AG</t>
        </is>
      </c>
      <c r="F160" t="inlineStr">
        <is>
          <t>80' 6-A CW</t>
        </is>
      </c>
      <c r="I160" t="n">
        <v>0</v>
      </c>
      <c r="J160" t="inlineStr">
        <is>
          <t>terminated_duly</t>
        </is>
      </c>
      <c r="L160" s="6" t="n"/>
      <c r="M160" s="6" t="n"/>
      <c r="T160" t="n">
        <v>45961</v>
      </c>
      <c r="AO160" t="n">
        <v>1</v>
      </c>
      <c r="AV160" s="6" t="n"/>
      <c r="AW160" s="6" t="n"/>
    </row>
    <row r="161">
      <c r="A161" t="inlineStr">
        <is>
          <t>V200021</t>
        </is>
      </c>
      <c r="B161" t="n">
        <v>4</v>
      </c>
      <c r="C161" t="inlineStr">
        <is>
          <t>2022-0026</t>
        </is>
      </c>
      <c r="E161" t="inlineStr">
        <is>
          <t>SBB Cargo AG</t>
        </is>
      </c>
      <c r="F161" t="inlineStr">
        <is>
          <t>80' 6-A CW</t>
        </is>
      </c>
      <c r="I161" t="n">
        <v>0</v>
      </c>
      <c r="J161" t="inlineStr">
        <is>
          <t>terminated_duly</t>
        </is>
      </c>
      <c r="L161" s="6" t="n"/>
      <c r="M161" s="6" t="n"/>
      <c r="T161" t="n">
        <v>45961</v>
      </c>
      <c r="AO161" t="n">
        <v>1</v>
      </c>
      <c r="AV161" s="6" t="n"/>
      <c r="AW161" s="6" t="n"/>
    </row>
    <row r="162">
      <c r="A162" t="inlineStr">
        <is>
          <t>V200021</t>
        </is>
      </c>
      <c r="B162" t="n">
        <v>5</v>
      </c>
      <c r="C162" t="inlineStr">
        <is>
          <t>2022-0026</t>
        </is>
      </c>
      <c r="E162" t="inlineStr">
        <is>
          <t>SBB Cargo AG</t>
        </is>
      </c>
      <c r="F162" t="inlineStr">
        <is>
          <t>80' 6-A CW</t>
        </is>
      </c>
      <c r="I162" t="n">
        <v>0</v>
      </c>
      <c r="J162" t="inlineStr">
        <is>
          <t>terminated_duly</t>
        </is>
      </c>
      <c r="L162" s="6" t="n"/>
      <c r="M162" s="6" t="n"/>
      <c r="T162" t="n">
        <v>45961</v>
      </c>
      <c r="AO162" t="n">
        <v>1</v>
      </c>
      <c r="AV162" s="6" t="n"/>
      <c r="AW162" s="6" t="n"/>
    </row>
    <row r="163">
      <c r="A163" t="inlineStr">
        <is>
          <t>V200021</t>
        </is>
      </c>
      <c r="B163" t="n">
        <v>6</v>
      </c>
      <c r="C163" t="inlineStr">
        <is>
          <t>2022-0026</t>
        </is>
      </c>
      <c r="E163" t="inlineStr">
        <is>
          <t>SBB Cargo AG</t>
        </is>
      </c>
      <c r="F163" t="inlineStr">
        <is>
          <t>80' 6-A CW</t>
        </is>
      </c>
      <c r="I163" t="n">
        <v>0</v>
      </c>
      <c r="J163" t="inlineStr">
        <is>
          <t>terminated_duly</t>
        </is>
      </c>
      <c r="L163" s="6" t="n"/>
      <c r="M163" s="6" t="n"/>
      <c r="T163" t="n">
        <v>45961</v>
      </c>
      <c r="AO163" t="n">
        <v>1</v>
      </c>
      <c r="AV163" s="6" t="n"/>
      <c r="AW163" s="6" t="n"/>
    </row>
    <row r="164">
      <c r="A164" t="inlineStr">
        <is>
          <t>V200021</t>
        </is>
      </c>
      <c r="B164" t="n">
        <v>8</v>
      </c>
      <c r="C164" t="inlineStr">
        <is>
          <t>2022-0026</t>
        </is>
      </c>
      <c r="E164" t="inlineStr">
        <is>
          <t>SBB Cargo AG</t>
        </is>
      </c>
      <c r="F164" t="inlineStr">
        <is>
          <t>80' 6-A CW</t>
        </is>
      </c>
      <c r="I164" t="n">
        <v>0</v>
      </c>
      <c r="J164" t="inlineStr">
        <is>
          <t>terminated_duly</t>
        </is>
      </c>
      <c r="L164" s="6" t="n"/>
      <c r="M164" s="6" t="n"/>
      <c r="T164" t="n">
        <v>45961</v>
      </c>
      <c r="AO164" t="n">
        <v>1</v>
      </c>
      <c r="AV164" s="6" t="n"/>
      <c r="AW164" s="6" t="n"/>
    </row>
    <row r="165">
      <c r="A165" t="inlineStr">
        <is>
          <t>V200021</t>
        </is>
      </c>
      <c r="B165" t="n">
        <v>9</v>
      </c>
      <c r="C165" t="inlineStr">
        <is>
          <t>2022-0026</t>
        </is>
      </c>
      <c r="E165" t="inlineStr">
        <is>
          <t>SBB Cargo AG</t>
        </is>
      </c>
      <c r="F165" t="inlineStr">
        <is>
          <t>80' 6-A CW</t>
        </is>
      </c>
      <c r="I165" t="n">
        <v>0</v>
      </c>
      <c r="J165" t="inlineStr">
        <is>
          <t>terminated_duly</t>
        </is>
      </c>
      <c r="L165" s="6" t="n"/>
      <c r="M165" s="6" t="n"/>
      <c r="T165" t="n">
        <v>45961</v>
      </c>
      <c r="AO165" t="n">
        <v>1</v>
      </c>
      <c r="AV165" s="6" t="n"/>
      <c r="AW165" s="6" t="n"/>
    </row>
    <row r="166">
      <c r="A166" t="inlineStr">
        <is>
          <t>V200021</t>
        </is>
      </c>
      <c r="B166" t="n">
        <v>10</v>
      </c>
      <c r="C166" t="inlineStr">
        <is>
          <t>2022-0026</t>
        </is>
      </c>
      <c r="E166" t="inlineStr">
        <is>
          <t>SBB Cargo AG</t>
        </is>
      </c>
      <c r="F166" t="inlineStr">
        <is>
          <t>80' 6-A CW</t>
        </is>
      </c>
      <c r="I166" t="n">
        <v>0</v>
      </c>
      <c r="J166" t="inlineStr">
        <is>
          <t>terminated_duly</t>
        </is>
      </c>
      <c r="L166" s="6" t="n"/>
      <c r="M166" s="6" t="n"/>
      <c r="T166" t="n">
        <v>45961</v>
      </c>
      <c r="AO166" t="n">
        <v>1</v>
      </c>
      <c r="AV166" s="6" t="n"/>
      <c r="AW166" s="6" t="n"/>
    </row>
    <row r="167">
      <c r="A167" t="inlineStr">
        <is>
          <t>V200021</t>
        </is>
      </c>
      <c r="B167" t="n">
        <v>12</v>
      </c>
      <c r="C167" t="inlineStr">
        <is>
          <t>2022-0026</t>
        </is>
      </c>
      <c r="E167" t="inlineStr">
        <is>
          <t>SBB Cargo AG</t>
        </is>
      </c>
      <c r="F167" t="inlineStr">
        <is>
          <t>80' 6-A CW</t>
        </is>
      </c>
      <c r="I167" t="n">
        <v>0</v>
      </c>
      <c r="J167" t="inlineStr">
        <is>
          <t>terminated_duly</t>
        </is>
      </c>
      <c r="L167" s="6" t="n"/>
      <c r="M167" s="6" t="n"/>
      <c r="T167" t="n">
        <v>45961</v>
      </c>
      <c r="AO167" t="n">
        <v>1</v>
      </c>
      <c r="AV167" s="6" t="n"/>
      <c r="AW167" s="6" t="n"/>
    </row>
    <row r="168">
      <c r="A168" t="inlineStr">
        <is>
          <t>V300083</t>
        </is>
      </c>
      <c r="B168" t="n">
        <v>1</v>
      </c>
      <c r="C168" t="inlineStr">
        <is>
          <t>2025-0039</t>
        </is>
      </c>
      <c r="E168" t="inlineStr">
        <is>
          <t>VA-KO Vagon Konteyner Mak. Muh.</t>
        </is>
      </c>
      <c r="F168" t="inlineStr">
        <is>
          <t>80' 6-A CW</t>
        </is>
      </c>
      <c r="I168" t="n">
        <v>1</v>
      </c>
      <c r="J168" t="inlineStr">
        <is>
          <t>run_initial</t>
        </is>
      </c>
      <c r="L168" s="6" t="n"/>
      <c r="M168" s="6" t="n"/>
      <c r="T168" t="n">
        <v>46221</v>
      </c>
      <c r="AV168" s="6" t="n"/>
      <c r="AW168" s="6" t="n"/>
    </row>
    <row r="169">
      <c r="A169" t="inlineStr">
        <is>
          <t>V300083</t>
        </is>
      </c>
      <c r="B169" t="n">
        <v>2</v>
      </c>
      <c r="C169" t="inlineStr">
        <is>
          <t>2025-0039</t>
        </is>
      </c>
      <c r="E169" t="inlineStr">
        <is>
          <t>VA-KO Vagon Konteyner Mak. Muh.</t>
        </is>
      </c>
      <c r="F169" t="inlineStr">
        <is>
          <t>80' 6-A CW</t>
        </is>
      </c>
      <c r="I169" t="n">
        <v>1</v>
      </c>
      <c r="J169" t="inlineStr">
        <is>
          <t>run_initial</t>
        </is>
      </c>
      <c r="L169" s="6" t="n"/>
      <c r="M169" s="6" t="n"/>
      <c r="T169" t="n">
        <v>46221</v>
      </c>
      <c r="AV169" s="6" t="n"/>
      <c r="AW169" s="6" t="n"/>
    </row>
    <row r="170">
      <c r="A170" t="inlineStr">
        <is>
          <t>V300083</t>
        </is>
      </c>
      <c r="B170" t="n">
        <v>3</v>
      </c>
      <c r="C170" t="inlineStr">
        <is>
          <t>2025-0039</t>
        </is>
      </c>
      <c r="E170" t="inlineStr">
        <is>
          <t>VA-KO Vagon Konteyner Mak. Muh.</t>
        </is>
      </c>
      <c r="F170" t="inlineStr">
        <is>
          <t>80' 6-A CW</t>
        </is>
      </c>
      <c r="I170" t="n">
        <v>1</v>
      </c>
      <c r="J170" t="inlineStr">
        <is>
          <t>run_initial</t>
        </is>
      </c>
      <c r="L170" s="6" t="n"/>
      <c r="M170" s="6" t="n"/>
      <c r="T170" t="n">
        <v>46221</v>
      </c>
      <c r="AV170" s="6" t="n"/>
      <c r="AW170" s="6" t="n"/>
    </row>
    <row r="171">
      <c r="A171" t="inlineStr">
        <is>
          <t>V300083</t>
        </is>
      </c>
      <c r="B171" t="n">
        <v>4</v>
      </c>
      <c r="C171" t="inlineStr">
        <is>
          <t>2025-0039</t>
        </is>
      </c>
      <c r="E171" t="inlineStr">
        <is>
          <t>VA-KO Vagon Konteyner Mak. Muh.</t>
        </is>
      </c>
      <c r="F171" t="inlineStr">
        <is>
          <t>80' 6-A CW</t>
        </is>
      </c>
      <c r="I171" t="n">
        <v>1</v>
      </c>
      <c r="J171" t="inlineStr">
        <is>
          <t>run_initial</t>
        </is>
      </c>
      <c r="L171" s="6" t="n"/>
      <c r="M171" s="6" t="n"/>
      <c r="T171" t="n">
        <v>46221</v>
      </c>
      <c r="AV171" s="6" t="n"/>
      <c r="AW171" s="6" t="n"/>
    </row>
    <row r="172">
      <c r="A172" t="inlineStr">
        <is>
          <t>V300083</t>
        </is>
      </c>
      <c r="B172" t="n">
        <v>5</v>
      </c>
      <c r="C172" t="inlineStr">
        <is>
          <t>2025-0039</t>
        </is>
      </c>
      <c r="E172" t="inlineStr">
        <is>
          <t>VA-KO Vagon Konteyner Mak. Muh.</t>
        </is>
      </c>
      <c r="F172" t="inlineStr">
        <is>
          <t>80' 6-A CW</t>
        </is>
      </c>
      <c r="I172" t="n">
        <v>1</v>
      </c>
      <c r="J172" t="inlineStr">
        <is>
          <t>run_initial</t>
        </is>
      </c>
      <c r="L172" s="6" t="n"/>
      <c r="M172" s="6" t="n"/>
      <c r="T172" t="n">
        <v>46221</v>
      </c>
      <c r="AV172" s="6" t="n"/>
      <c r="AW172" s="6" t="n"/>
    </row>
    <row r="173">
      <c r="A173" t="inlineStr">
        <is>
          <t>V300083</t>
        </is>
      </c>
      <c r="B173" t="n">
        <v>6</v>
      </c>
      <c r="C173" t="inlineStr">
        <is>
          <t>2025-0039</t>
        </is>
      </c>
      <c r="E173" t="inlineStr">
        <is>
          <t>VA-KO Vagon Konteyner Mak. Muh.</t>
        </is>
      </c>
      <c r="F173" t="inlineStr">
        <is>
          <t>80' 6-A CW</t>
        </is>
      </c>
      <c r="I173" t="n">
        <v>1</v>
      </c>
      <c r="J173" t="inlineStr">
        <is>
          <t>run_initial</t>
        </is>
      </c>
      <c r="L173" s="6" t="n"/>
      <c r="M173" s="6" t="n"/>
      <c r="T173" t="n">
        <v>46221</v>
      </c>
      <c r="AV173" s="6" t="n"/>
      <c r="AW173" s="6" t="n"/>
    </row>
    <row r="174">
      <c r="A174" t="inlineStr">
        <is>
          <t>V300083</t>
        </is>
      </c>
      <c r="B174" t="n">
        <v>7</v>
      </c>
      <c r="C174" t="inlineStr">
        <is>
          <t>2025-0039</t>
        </is>
      </c>
      <c r="E174" t="inlineStr">
        <is>
          <t>VA-KO Vagon Konteyner Mak. Muh.</t>
        </is>
      </c>
      <c r="F174" t="inlineStr">
        <is>
          <t>80' 6-A CW</t>
        </is>
      </c>
      <c r="I174" t="n">
        <v>1</v>
      </c>
      <c r="J174" t="inlineStr">
        <is>
          <t>run_initial</t>
        </is>
      </c>
      <c r="L174" s="6" t="n"/>
      <c r="M174" s="6" t="n"/>
      <c r="T174" t="n">
        <v>46221</v>
      </c>
      <c r="AV174" s="6" t="n"/>
      <c r="AW174" s="6" t="n"/>
    </row>
    <row r="175">
      <c r="A175" t="inlineStr">
        <is>
          <t>V300083</t>
        </is>
      </c>
      <c r="B175" t="n">
        <v>8</v>
      </c>
      <c r="C175" t="inlineStr">
        <is>
          <t>2025-0039</t>
        </is>
      </c>
      <c r="E175" t="inlineStr">
        <is>
          <t>VA-KO Vagon Konteyner Mak. Muh.</t>
        </is>
      </c>
      <c r="F175" t="inlineStr">
        <is>
          <t>80' 6-A CW</t>
        </is>
      </c>
      <c r="I175" t="n">
        <v>1</v>
      </c>
      <c r="J175" t="inlineStr">
        <is>
          <t>run_initial</t>
        </is>
      </c>
      <c r="L175" s="6" t="n"/>
      <c r="M175" s="6" t="n"/>
      <c r="T175" t="n">
        <v>46221</v>
      </c>
      <c r="AV175" s="6" t="n"/>
      <c r="AW175" s="6" t="n"/>
    </row>
    <row r="176">
      <c r="A176" t="inlineStr">
        <is>
          <t>V300083</t>
        </is>
      </c>
      <c r="B176" t="n">
        <v>9</v>
      </c>
      <c r="C176" t="inlineStr">
        <is>
          <t>2025-0039</t>
        </is>
      </c>
      <c r="E176" t="inlineStr">
        <is>
          <t>VA-KO Vagon Konteyner Mak. Muh.</t>
        </is>
      </c>
      <c r="F176" t="inlineStr">
        <is>
          <t>80' 6-A CW</t>
        </is>
      </c>
      <c r="I176" t="n">
        <v>1</v>
      </c>
      <c r="J176" t="inlineStr">
        <is>
          <t>run_initial</t>
        </is>
      </c>
      <c r="L176" s="6" t="n"/>
      <c r="M176" s="6" t="n"/>
      <c r="T176" t="n">
        <v>46221</v>
      </c>
      <c r="AV176" s="6" t="n"/>
      <c r="AW176" s="6" t="n"/>
    </row>
    <row r="177">
      <c r="A177" t="inlineStr">
        <is>
          <t>V300083</t>
        </is>
      </c>
      <c r="B177" t="n">
        <v>10</v>
      </c>
      <c r="C177" t="inlineStr">
        <is>
          <t>2025-0039</t>
        </is>
      </c>
      <c r="E177" t="inlineStr">
        <is>
          <t>VA-KO Vagon Konteyner Mak. Muh.</t>
        </is>
      </c>
      <c r="F177" t="inlineStr">
        <is>
          <t>80' 6-A CW</t>
        </is>
      </c>
      <c r="I177" t="n">
        <v>1</v>
      </c>
      <c r="J177" t="inlineStr">
        <is>
          <t>run_initial</t>
        </is>
      </c>
      <c r="L177" s="6" t="n"/>
      <c r="M177" s="6" t="n"/>
      <c r="T177" t="n">
        <v>46221</v>
      </c>
      <c r="AV177" s="6" t="n"/>
      <c r="AW177" s="6" t="n"/>
    </row>
    <row r="178">
      <c r="A178" t="inlineStr">
        <is>
          <t>V300083</t>
        </is>
      </c>
      <c r="B178" t="n">
        <v>11</v>
      </c>
      <c r="C178" t="inlineStr">
        <is>
          <t>2025-0039</t>
        </is>
      </c>
      <c r="E178" t="inlineStr">
        <is>
          <t>VA-KO Vagon Konteyner Mak. Muh.</t>
        </is>
      </c>
      <c r="F178" t="inlineStr">
        <is>
          <t>80' 6-A CW</t>
        </is>
      </c>
      <c r="I178" t="n">
        <v>1</v>
      </c>
      <c r="J178" t="inlineStr">
        <is>
          <t>run_initial</t>
        </is>
      </c>
      <c r="L178" s="6" t="n"/>
      <c r="M178" s="6" t="n"/>
      <c r="T178" t="n">
        <v>46221</v>
      </c>
      <c r="AV178" s="6" t="n"/>
      <c r="AW178" s="6" t="n"/>
    </row>
    <row r="179">
      <c r="A179" t="inlineStr">
        <is>
          <t>V300083</t>
        </is>
      </c>
      <c r="B179" t="n">
        <v>12</v>
      </c>
      <c r="C179" t="inlineStr">
        <is>
          <t>2025-0039</t>
        </is>
      </c>
      <c r="E179" t="inlineStr">
        <is>
          <t>VA-KO Vagon Konteyner Mak. Muh.</t>
        </is>
      </c>
      <c r="F179" t="inlineStr">
        <is>
          <t>80' 6-A CW</t>
        </is>
      </c>
      <c r="I179" t="n">
        <v>1</v>
      </c>
      <c r="J179" t="inlineStr">
        <is>
          <t>run_initial</t>
        </is>
      </c>
      <c r="L179" s="6" t="n"/>
      <c r="M179" s="6" t="n"/>
      <c r="T179" t="n">
        <v>46221</v>
      </c>
      <c r="AV179" s="6" t="n"/>
      <c r="AW179" s="6" t="n"/>
    </row>
    <row r="180">
      <c r="A180" t="inlineStr">
        <is>
          <t>V300083</t>
        </is>
      </c>
      <c r="B180" t="n">
        <v>13</v>
      </c>
      <c r="C180" t="inlineStr">
        <is>
          <t>2025-0039</t>
        </is>
      </c>
      <c r="E180" t="inlineStr">
        <is>
          <t>VA-KO Vagon Konteyner Mak. Muh.</t>
        </is>
      </c>
      <c r="F180" t="inlineStr">
        <is>
          <t>80' 6-A CW</t>
        </is>
      </c>
      <c r="I180" t="n">
        <v>1</v>
      </c>
      <c r="J180" t="inlineStr">
        <is>
          <t>run_initial</t>
        </is>
      </c>
      <c r="L180" s="6" t="n"/>
      <c r="M180" s="6" t="n"/>
      <c r="T180" t="n">
        <v>46221</v>
      </c>
      <c r="AV180" s="6" t="n"/>
      <c r="AW180" s="6" t="n"/>
    </row>
    <row r="181">
      <c r="A181" t="inlineStr">
        <is>
          <t>V300083</t>
        </is>
      </c>
      <c r="B181" t="n">
        <v>14</v>
      </c>
      <c r="C181" t="inlineStr">
        <is>
          <t>2025-0039</t>
        </is>
      </c>
      <c r="E181" t="inlineStr">
        <is>
          <t>VA-KO Vagon Konteyner Mak. Muh.</t>
        </is>
      </c>
      <c r="F181" t="inlineStr">
        <is>
          <t>80' 6-A CW</t>
        </is>
      </c>
      <c r="I181" t="n">
        <v>1</v>
      </c>
      <c r="J181" t="inlineStr">
        <is>
          <t>run_initial</t>
        </is>
      </c>
      <c r="L181" s="6" t="n"/>
      <c r="M181" s="6" t="n"/>
      <c r="T181" t="n">
        <v>46221</v>
      </c>
      <c r="AV181" s="6" t="n"/>
      <c r="AW181" s="6" t="n"/>
    </row>
    <row r="182">
      <c r="A182" t="inlineStr">
        <is>
          <t>V300083</t>
        </is>
      </c>
      <c r="B182" t="n">
        <v>15</v>
      </c>
      <c r="C182" t="inlineStr">
        <is>
          <t>2025-0039</t>
        </is>
      </c>
      <c r="E182" t="inlineStr">
        <is>
          <t>VA-KO Vagon Konteyner Mak. Muh.</t>
        </is>
      </c>
      <c r="F182" t="inlineStr">
        <is>
          <t>80' 6-A CW</t>
        </is>
      </c>
      <c r="I182" t="n">
        <v>1</v>
      </c>
      <c r="J182" t="inlineStr">
        <is>
          <t>run_initial</t>
        </is>
      </c>
      <c r="L182" s="6" t="n"/>
      <c r="M182" s="6" t="n"/>
      <c r="T182" t="n">
        <v>46221</v>
      </c>
      <c r="AV182" s="6" t="n"/>
      <c r="AW182" s="6" t="n"/>
    </row>
    <row r="183">
      <c r="A183" t="inlineStr">
        <is>
          <t>V300083</t>
        </is>
      </c>
      <c r="B183" t="n">
        <v>16</v>
      </c>
      <c r="C183" t="inlineStr">
        <is>
          <t>2025-0039</t>
        </is>
      </c>
      <c r="E183" t="inlineStr">
        <is>
          <t>VA-KO Vagon Konteyner Mak. Muh.</t>
        </is>
      </c>
      <c r="F183" t="inlineStr">
        <is>
          <t>80' 6-A CW</t>
        </is>
      </c>
      <c r="I183" t="n">
        <v>1</v>
      </c>
      <c r="J183" t="inlineStr">
        <is>
          <t>run_initial</t>
        </is>
      </c>
      <c r="L183" s="6" t="n"/>
      <c r="M183" s="6" t="n"/>
      <c r="T183" t="n">
        <v>46221</v>
      </c>
      <c r="AV183" s="6" t="n"/>
      <c r="AW183" s="6" t="n"/>
    </row>
    <row r="184">
      <c r="A184" t="inlineStr">
        <is>
          <t>V300083</t>
        </is>
      </c>
      <c r="B184" t="n">
        <v>17</v>
      </c>
      <c r="C184" t="inlineStr">
        <is>
          <t>2025-0039</t>
        </is>
      </c>
      <c r="E184" t="inlineStr">
        <is>
          <t>VA-KO Vagon Konteyner Mak. Muh.</t>
        </is>
      </c>
      <c r="F184" t="inlineStr">
        <is>
          <t>80' 6-A CW</t>
        </is>
      </c>
      <c r="I184" t="n">
        <v>1</v>
      </c>
      <c r="J184" t="inlineStr">
        <is>
          <t>run_initial</t>
        </is>
      </c>
      <c r="L184" s="6" t="n"/>
      <c r="M184" s="6" t="n"/>
      <c r="T184" t="n">
        <v>46221</v>
      </c>
      <c r="AV184" s="6" t="n"/>
      <c r="AW184" s="6" t="n"/>
    </row>
    <row r="185">
      <c r="A185" t="inlineStr">
        <is>
          <t>V300083</t>
        </is>
      </c>
      <c r="B185" t="n">
        <v>18</v>
      </c>
      <c r="C185" t="inlineStr">
        <is>
          <t>2025-0039</t>
        </is>
      </c>
      <c r="E185" t="inlineStr">
        <is>
          <t>VA-KO Vagon Konteyner Mak. Muh.</t>
        </is>
      </c>
      <c r="F185" t="inlineStr">
        <is>
          <t>80' 6-A CW</t>
        </is>
      </c>
      <c r="I185" t="n">
        <v>1</v>
      </c>
      <c r="J185" t="inlineStr">
        <is>
          <t>run_initial</t>
        </is>
      </c>
      <c r="L185" s="6" t="n"/>
      <c r="M185" s="6" t="n"/>
      <c r="T185" t="n">
        <v>46221</v>
      </c>
      <c r="AV185" s="6" t="n"/>
      <c r="AW185" s="6" t="n"/>
    </row>
    <row r="186">
      <c r="A186" t="inlineStr">
        <is>
          <t>V300083</t>
        </is>
      </c>
      <c r="B186" t="n">
        <v>19</v>
      </c>
      <c r="C186" t="inlineStr">
        <is>
          <t>2025-0039</t>
        </is>
      </c>
      <c r="E186" t="inlineStr">
        <is>
          <t>VA-KO Vagon Konteyner Mak. Muh.</t>
        </is>
      </c>
      <c r="F186" t="inlineStr">
        <is>
          <t>80' 6-A CW</t>
        </is>
      </c>
      <c r="I186" t="n">
        <v>1</v>
      </c>
      <c r="J186" t="inlineStr">
        <is>
          <t>run_initial</t>
        </is>
      </c>
      <c r="L186" s="6" t="n"/>
      <c r="M186" s="6" t="n"/>
      <c r="T186" t="n">
        <v>46221</v>
      </c>
      <c r="AV186" s="6" t="n"/>
      <c r="AW186" s="6" t="n"/>
    </row>
    <row r="187">
      <c r="A187" t="inlineStr">
        <is>
          <t>V300083</t>
        </is>
      </c>
      <c r="B187" t="n">
        <v>20</v>
      </c>
      <c r="C187" t="inlineStr">
        <is>
          <t>2025-0039</t>
        </is>
      </c>
      <c r="E187" t="inlineStr">
        <is>
          <t>VA-KO Vagon Konteyner Mak. Muh.</t>
        </is>
      </c>
      <c r="F187" t="inlineStr">
        <is>
          <t>80' 6-A CW</t>
        </is>
      </c>
      <c r="I187" t="n">
        <v>1</v>
      </c>
      <c r="J187" t="inlineStr">
        <is>
          <t>run_initial</t>
        </is>
      </c>
      <c r="L187" s="6" t="n"/>
      <c r="M187" s="6" t="n"/>
      <c r="T187" t="n">
        <v>46221</v>
      </c>
      <c r="AV187" s="6" t="n"/>
      <c r="AW187" s="6" t="n"/>
    </row>
    <row r="188">
      <c r="A188" t="inlineStr">
        <is>
          <t>V300083</t>
        </is>
      </c>
      <c r="B188" t="n">
        <v>21</v>
      </c>
      <c r="C188" t="inlineStr">
        <is>
          <t>2025-0039</t>
        </is>
      </c>
      <c r="E188" t="inlineStr">
        <is>
          <t>VA-KO Vagon Konteyner Mak. Muh.</t>
        </is>
      </c>
      <c r="F188" t="inlineStr">
        <is>
          <t>80' 6-A CW</t>
        </is>
      </c>
      <c r="I188" t="n">
        <v>1</v>
      </c>
      <c r="J188" t="inlineStr">
        <is>
          <t>run_initial</t>
        </is>
      </c>
      <c r="L188" s="6" t="n"/>
      <c r="M188" s="6" t="n"/>
      <c r="T188" t="n">
        <v>46221</v>
      </c>
      <c r="AV188" s="6" t="n"/>
      <c r="AW188" s="6" t="n"/>
    </row>
  </sheetData>
  <pageMargins left="0.7" right="0.7" top="0.75" bottom="0.75" header="0.3" footer="0.3"/>
  <pageSetup orientation="portrait" paperSize="9" horizontalDpi="0" verticalDpi="0"/>
  <tableParts count="1">
    <tablePart xmlns:r="http://schemas.openxmlformats.org/officeDocument/2006/relationships" r:id="rId1"/>
  </tableParts>
</worksheet>
</file>

<file path=xl/worksheets/sheet2.xml><?xml version="1.0" encoding="utf-8"?>
<worksheet xmlns="http://schemas.openxmlformats.org/spreadsheetml/2006/main">
  <sheetPr>
    <tabColor theme="0" tint="-0.249977111117893"/>
    <outlinePr summaryBelow="1" summaryRight="1"/>
    <pageSetUpPr/>
  </sheetPr>
  <dimension ref="A1:O3768"/>
  <sheetViews>
    <sheetView workbookViewId="0">
      <selection activeCell="H31" sqref="H31"/>
    </sheetView>
  </sheetViews>
  <sheetFormatPr baseColWidth="8" defaultColWidth="11" defaultRowHeight="15.95"/>
  <cols>
    <col width="28.375" bestFit="1" customWidth="1" style="287" min="1" max="1"/>
    <col width="27.5" bestFit="1" customWidth="1" style="287" min="2" max="2"/>
    <col width="18.875" bestFit="1" customWidth="1" style="287" min="3" max="3"/>
    <col width="26.375" bestFit="1" customWidth="1" style="287" min="4" max="4"/>
    <col width="23.375" bestFit="1" customWidth="1" style="287" min="5" max="5"/>
    <col width="17.625" bestFit="1" customWidth="1" style="287" min="6" max="6"/>
    <col width="14" bestFit="1" customWidth="1" style="287" min="7" max="7"/>
    <col width="34.375" bestFit="1" customWidth="1" style="287" min="8" max="8"/>
    <col width="14.875" bestFit="1" customWidth="1" style="287" min="9" max="9"/>
    <col width="15.375" bestFit="1" customWidth="1" style="287" min="10" max="10"/>
    <col width="14.875" bestFit="1" customWidth="1" style="287" min="11" max="11"/>
    <col width="15.5" bestFit="1" customWidth="1" style="287" min="12" max="12"/>
    <col width="12.625" bestFit="1" customWidth="1" style="287" min="13" max="13"/>
    <col width="13" customWidth="1" style="287" min="14" max="14"/>
    <col width="11.875" bestFit="1" customWidth="1" style="287" min="15" max="15"/>
    <col width="18.375" bestFit="1" customWidth="1" style="287" min="16" max="16"/>
    <col width="17.5" bestFit="1" customWidth="1" style="287" min="17" max="17"/>
    <col width="16.5" bestFit="1" customWidth="1" style="287" min="18" max="18"/>
    <col width="34" bestFit="1" customWidth="1" style="287" min="19" max="19"/>
    <col width="30" bestFit="1" customWidth="1" style="287" min="20" max="21"/>
    <col width="37.375" bestFit="1" customWidth="1" style="287" min="22" max="22"/>
    <col width="16.375" bestFit="1" customWidth="1" style="287" min="23" max="23"/>
    <col width="25" bestFit="1" customWidth="1" style="287" min="24" max="24"/>
    <col width="21.875" bestFit="1" customWidth="1" style="287" min="25" max="25"/>
    <col width="23.625" bestFit="1" customWidth="1" style="287" min="26" max="26"/>
    <col width="22.375" bestFit="1" customWidth="1" style="287" min="27" max="27"/>
    <col width="24.375" bestFit="1" customWidth="1" style="287" min="28" max="28"/>
    <col width="23.125" bestFit="1" customWidth="1" style="287" min="29" max="29"/>
    <col width="32.875" bestFit="1" customWidth="1" style="287" min="30" max="30"/>
    <col width="32.125" bestFit="1" customWidth="1" style="287" min="31" max="31"/>
    <col width="23" bestFit="1" customWidth="1" style="287" min="32" max="32"/>
    <col width="27" bestFit="1" customWidth="1" style="287" min="33" max="33"/>
    <col width="18" bestFit="1" customWidth="1" style="287" min="34" max="34"/>
    <col width="23.375" bestFit="1" customWidth="1" style="287" min="35" max="35"/>
    <col width="21" bestFit="1" customWidth="1" style="287" min="36" max="36"/>
    <col width="26.375" bestFit="1" customWidth="1" style="287" min="37" max="37"/>
    <col width="24.875" bestFit="1" customWidth="1" style="287" min="38" max="38"/>
    <col width="21.875" bestFit="1" customWidth="1" style="287" min="39" max="39"/>
    <col width="28.625" bestFit="1" customWidth="1" style="287" min="40" max="40"/>
    <col width="19.875" bestFit="1" customWidth="1" style="287" min="41" max="41"/>
    <col width="17.625" bestFit="1" customWidth="1" style="287" min="42" max="42"/>
    <col width="14" bestFit="1" customWidth="1" style="287" min="43" max="43"/>
    <col width="31" bestFit="1" customWidth="1" style="287" min="44" max="44"/>
    <col width="14.5" bestFit="1" customWidth="1" style="287" min="45" max="45"/>
    <col width="15.375" bestFit="1" customWidth="1" style="287" min="46" max="46"/>
    <col width="14.875" bestFit="1" customWidth="1" style="287" min="47" max="47"/>
    <col width="15.5" bestFit="1" customWidth="1" style="287" min="48" max="48"/>
    <col width="12.625" bestFit="1" customWidth="1" style="287" min="49" max="49"/>
    <col width="13" bestFit="1" customWidth="1" style="287" min="50" max="50"/>
    <col width="11.875" bestFit="1" customWidth="1" style="287" min="51" max="52"/>
    <col width="10.875" bestFit="1" customWidth="1" style="287" min="53" max="55"/>
  </cols>
  <sheetData>
    <row r="1">
      <c r="A1" t="inlineStr">
        <is>
          <t>Termination Reason Category</t>
        </is>
      </c>
      <c r="B1" t="inlineStr">
        <is>
          <t>Termination Reason Remark</t>
        </is>
      </c>
      <c r="C1" t="inlineStr">
        <is>
          <t>Call Option Lessee</t>
        </is>
      </c>
      <c r="D1" t="inlineStr">
        <is>
          <t>Renewal Process StartDate</t>
        </is>
      </c>
      <c r="E1" t="inlineStr">
        <is>
          <t>Renewal Process Status</t>
        </is>
      </c>
      <c r="F1" t="inlineStr">
        <is>
          <t>Vertragsnummer</t>
        </is>
      </c>
      <c r="G1" t="inlineStr">
        <is>
          <t>Auftragspos.</t>
        </is>
      </c>
      <c r="H1" t="inlineStr">
        <is>
          <t>Name</t>
        </is>
      </c>
      <c r="I1" t="inlineStr">
        <is>
          <t>Artikelnr.</t>
        </is>
      </c>
      <c r="J1" t="inlineStr">
        <is>
          <t>ChNr</t>
        </is>
      </c>
      <c r="K1" t="inlineStr">
        <is>
          <t>Freies Feld- 1</t>
        </is>
      </c>
      <c r="L1" t="inlineStr">
        <is>
          <t>Nettosatz/Typ</t>
        </is>
      </c>
      <c r="M1" t="inlineStr">
        <is>
          <t>Gueltig_ab</t>
        </is>
      </c>
      <c r="N1" t="inlineStr">
        <is>
          <t>Gueltig_bis</t>
        </is>
      </c>
      <c r="O1" t="inlineStr">
        <is>
          <t>Column12</t>
        </is>
      </c>
    </row>
    <row r="2">
      <c r="F2" t="inlineStr">
        <is>
          <t>V100066</t>
        </is>
      </c>
      <c r="G2" t="n">
        <v>100</v>
      </c>
      <c r="H2" t="inlineStr">
        <is>
          <t>Grenland Rail AS</t>
        </is>
      </c>
      <c r="I2" t="inlineStr">
        <is>
          <t>SGNSS_M14</t>
        </is>
      </c>
      <c r="J2" t="inlineStr">
        <is>
          <t>37 80 4565 662-6</t>
        </is>
      </c>
      <c r="K2" t="inlineStr">
        <is>
          <t>2024-0009</t>
        </is>
      </c>
      <c r="L2" t="n">
        <v>17.45</v>
      </c>
      <c r="M2" s="6" t="n">
        <v>45625</v>
      </c>
      <c r="N2" s="6" t="n">
        <v>47084</v>
      </c>
    </row>
    <row r="3">
      <c r="F3" t="inlineStr">
        <is>
          <t>V100066</t>
        </is>
      </c>
      <c r="G3" t="n">
        <v>127</v>
      </c>
      <c r="H3" t="inlineStr">
        <is>
          <t>Grenland Rail AS</t>
        </is>
      </c>
      <c r="I3" t="inlineStr">
        <is>
          <t>SGNSS_M14</t>
        </is>
      </c>
      <c r="J3" t="inlineStr">
        <is>
          <t>37 80 4565 689-9</t>
        </is>
      </c>
      <c r="K3" t="inlineStr">
        <is>
          <t>2024-0009</t>
        </is>
      </c>
      <c r="L3" t="n">
        <v>17.45</v>
      </c>
      <c r="M3" s="6" t="n">
        <v>45625</v>
      </c>
      <c r="N3" s="6" t="n">
        <v>47084</v>
      </c>
    </row>
    <row r="4">
      <c r="F4" t="inlineStr">
        <is>
          <t>V100066</t>
        </is>
      </c>
      <c r="G4" t="n">
        <v>101</v>
      </c>
      <c r="H4" t="inlineStr">
        <is>
          <t>Grenland Rail AS</t>
        </is>
      </c>
      <c r="I4" t="inlineStr">
        <is>
          <t>SGNSS_M14</t>
        </is>
      </c>
      <c r="J4" t="inlineStr">
        <is>
          <t>37 80 4565 663-4</t>
        </is>
      </c>
      <c r="K4" t="inlineStr">
        <is>
          <t>2024-0009</t>
        </is>
      </c>
      <c r="L4" t="n">
        <v>17.45</v>
      </c>
      <c r="M4" s="6" t="n">
        <v>45625</v>
      </c>
      <c r="N4" s="6" t="n">
        <v>47084</v>
      </c>
    </row>
    <row r="5">
      <c r="F5" t="inlineStr">
        <is>
          <t>V100066</t>
        </is>
      </c>
      <c r="G5" t="n">
        <v>126</v>
      </c>
      <c r="H5" t="inlineStr">
        <is>
          <t>Grenland Rail AS</t>
        </is>
      </c>
      <c r="I5" t="inlineStr">
        <is>
          <t>SGNSS_M14</t>
        </is>
      </c>
      <c r="J5" t="inlineStr">
        <is>
          <t>37 80 4565 688-1</t>
        </is>
      </c>
      <c r="K5" t="inlineStr">
        <is>
          <t>2024-0009</t>
        </is>
      </c>
      <c r="L5" t="n">
        <v>17.45</v>
      </c>
      <c r="M5" s="6" t="n">
        <v>45625</v>
      </c>
      <c r="N5" s="6" t="n">
        <v>47084</v>
      </c>
    </row>
    <row r="6">
      <c r="F6" t="inlineStr">
        <is>
          <t>V100066</t>
        </is>
      </c>
      <c r="G6" t="n">
        <v>102</v>
      </c>
      <c r="H6" t="inlineStr">
        <is>
          <t>Grenland Rail AS</t>
        </is>
      </c>
      <c r="I6" t="inlineStr">
        <is>
          <t>SGNSS_M14</t>
        </is>
      </c>
      <c r="J6" t="inlineStr">
        <is>
          <t>37 80 4565 664-2</t>
        </is>
      </c>
      <c r="K6" t="inlineStr">
        <is>
          <t>2024-0009</t>
        </is>
      </c>
      <c r="L6" t="n">
        <v>17.45</v>
      </c>
      <c r="M6" s="6" t="n">
        <v>45625</v>
      </c>
      <c r="N6" s="6" t="n">
        <v>47084</v>
      </c>
    </row>
    <row r="7">
      <c r="F7" t="inlineStr">
        <is>
          <t>V100066</t>
        </is>
      </c>
      <c r="G7" t="n">
        <v>125</v>
      </c>
      <c r="H7" t="inlineStr">
        <is>
          <t>Grenland Rail AS</t>
        </is>
      </c>
      <c r="I7" t="inlineStr">
        <is>
          <t>SGNSS_M14</t>
        </is>
      </c>
      <c r="J7" t="inlineStr">
        <is>
          <t>37 80 4565 687-3</t>
        </is>
      </c>
      <c r="K7" t="inlineStr">
        <is>
          <t>2024-0009</t>
        </is>
      </c>
      <c r="L7" t="n">
        <v>17.45</v>
      </c>
      <c r="M7" s="6" t="n">
        <v>45625</v>
      </c>
      <c r="N7" s="6" t="n">
        <v>47084</v>
      </c>
    </row>
    <row r="8">
      <c r="F8" t="inlineStr">
        <is>
          <t>V100066</t>
        </is>
      </c>
      <c r="G8" t="n">
        <v>103</v>
      </c>
      <c r="H8" t="inlineStr">
        <is>
          <t>Grenland Rail AS</t>
        </is>
      </c>
      <c r="I8" t="inlineStr">
        <is>
          <t>SGNSS_M14</t>
        </is>
      </c>
      <c r="J8" t="inlineStr">
        <is>
          <t>37 80 4565 665-9</t>
        </is>
      </c>
      <c r="K8" t="inlineStr">
        <is>
          <t>2024-0009</t>
        </is>
      </c>
      <c r="L8" t="n">
        <v>17.45</v>
      </c>
      <c r="M8" s="6" t="n">
        <v>45625</v>
      </c>
      <c r="N8" s="6" t="n">
        <v>47084</v>
      </c>
    </row>
    <row r="9">
      <c r="F9" t="inlineStr">
        <is>
          <t>V100066</t>
        </is>
      </c>
      <c r="G9" t="n">
        <v>124</v>
      </c>
      <c r="H9" t="inlineStr">
        <is>
          <t>Grenland Rail AS</t>
        </is>
      </c>
      <c r="I9" t="inlineStr">
        <is>
          <t>SGNSS_M14</t>
        </is>
      </c>
      <c r="J9" t="inlineStr">
        <is>
          <t>37 80 4565 686-5</t>
        </is>
      </c>
      <c r="K9" t="inlineStr">
        <is>
          <t>2024-0009</t>
        </is>
      </c>
      <c r="L9" t="n">
        <v>17.45</v>
      </c>
      <c r="M9" s="6" t="n">
        <v>45625</v>
      </c>
      <c r="N9" s="6" t="n">
        <v>47084</v>
      </c>
    </row>
    <row r="10">
      <c r="F10" t="inlineStr">
        <is>
          <t>V100066</t>
        </is>
      </c>
      <c r="G10" t="n">
        <v>104</v>
      </c>
      <c r="H10" t="inlineStr">
        <is>
          <t>Grenland Rail AS</t>
        </is>
      </c>
      <c r="I10" t="inlineStr">
        <is>
          <t>SGNSS_M14</t>
        </is>
      </c>
      <c r="J10" t="inlineStr">
        <is>
          <t>37 80 4565 666-7</t>
        </is>
      </c>
      <c r="K10" t="inlineStr">
        <is>
          <t>2024-0009</t>
        </is>
      </c>
      <c r="L10" t="n">
        <v>17.45</v>
      </c>
      <c r="M10" s="6" t="n">
        <v>45625</v>
      </c>
      <c r="N10" s="6" t="n">
        <v>47084</v>
      </c>
    </row>
    <row r="11">
      <c r="F11" t="inlineStr">
        <is>
          <t>V100066</t>
        </is>
      </c>
      <c r="G11" t="n">
        <v>123</v>
      </c>
      <c r="H11" t="inlineStr">
        <is>
          <t>Grenland Rail AS</t>
        </is>
      </c>
      <c r="I11" t="inlineStr">
        <is>
          <t>SGNSS_M14</t>
        </is>
      </c>
      <c r="J11" t="inlineStr">
        <is>
          <t>37 80 4565 685-7</t>
        </is>
      </c>
      <c r="K11" t="inlineStr">
        <is>
          <t>2024-0009</t>
        </is>
      </c>
      <c r="L11" t="n">
        <v>17.45</v>
      </c>
      <c r="M11" s="6" t="n">
        <v>45625</v>
      </c>
      <c r="N11" s="6" t="n">
        <v>47084</v>
      </c>
    </row>
    <row r="12">
      <c r="F12" t="inlineStr">
        <is>
          <t>V100066</t>
        </is>
      </c>
      <c r="G12" t="n">
        <v>105</v>
      </c>
      <c r="H12" t="inlineStr">
        <is>
          <t>Grenland Rail AS</t>
        </is>
      </c>
      <c r="I12" t="inlineStr">
        <is>
          <t>SGNSS_M14</t>
        </is>
      </c>
      <c r="J12" t="inlineStr">
        <is>
          <t>37 80 4565 667-5</t>
        </is>
      </c>
      <c r="K12" t="inlineStr">
        <is>
          <t>2024-0009</t>
        </is>
      </c>
      <c r="L12" t="n">
        <v>17.45</v>
      </c>
      <c r="M12" s="6" t="n">
        <v>45625</v>
      </c>
      <c r="N12" s="6" t="n">
        <v>47084</v>
      </c>
    </row>
    <row r="13">
      <c r="F13" t="inlineStr">
        <is>
          <t>V100066</t>
        </is>
      </c>
      <c r="G13" t="n">
        <v>122</v>
      </c>
      <c r="H13" t="inlineStr">
        <is>
          <t>Grenland Rail AS</t>
        </is>
      </c>
      <c r="I13" t="inlineStr">
        <is>
          <t>SGNSS_M14</t>
        </is>
      </c>
      <c r="J13" t="inlineStr">
        <is>
          <t>37 80 4565 684-0</t>
        </is>
      </c>
      <c r="K13" t="inlineStr">
        <is>
          <t>2024-0009</t>
        </is>
      </c>
      <c r="L13" t="n">
        <v>17.45</v>
      </c>
      <c r="M13" s="6" t="n">
        <v>45625</v>
      </c>
      <c r="N13" s="6" t="n">
        <v>47084</v>
      </c>
    </row>
    <row r="14">
      <c r="F14" t="inlineStr">
        <is>
          <t>V100066</t>
        </is>
      </c>
      <c r="G14" t="n">
        <v>106</v>
      </c>
      <c r="H14" t="inlineStr">
        <is>
          <t>Grenland Rail AS</t>
        </is>
      </c>
      <c r="I14" t="inlineStr">
        <is>
          <t>SGNSS_M14</t>
        </is>
      </c>
      <c r="J14" t="inlineStr">
        <is>
          <t>37 80 4565 668-3</t>
        </is>
      </c>
      <c r="K14" t="inlineStr">
        <is>
          <t>2024-0009</t>
        </is>
      </c>
      <c r="L14" t="n">
        <v>17.45</v>
      </c>
      <c r="M14" s="6" t="n">
        <v>45625</v>
      </c>
      <c r="N14" s="6" t="n">
        <v>47084</v>
      </c>
    </row>
    <row r="15">
      <c r="F15" t="inlineStr">
        <is>
          <t>V100066</t>
        </is>
      </c>
      <c r="G15" t="n">
        <v>121</v>
      </c>
      <c r="H15" t="inlineStr">
        <is>
          <t>Grenland Rail AS</t>
        </is>
      </c>
      <c r="I15" t="inlineStr">
        <is>
          <t>SGNSS_M14</t>
        </is>
      </c>
      <c r="J15" t="inlineStr">
        <is>
          <t>37 80 4565 683-2</t>
        </is>
      </c>
      <c r="K15" t="inlineStr">
        <is>
          <t>2024-0009</t>
        </is>
      </c>
      <c r="L15" t="n">
        <v>17.45</v>
      </c>
      <c r="M15" s="6" t="n">
        <v>45625</v>
      </c>
      <c r="N15" s="6" t="n">
        <v>47084</v>
      </c>
    </row>
    <row r="16">
      <c r="F16" t="inlineStr">
        <is>
          <t>V100066</t>
        </is>
      </c>
      <c r="G16" t="n">
        <v>107</v>
      </c>
      <c r="H16" t="inlineStr">
        <is>
          <t>Grenland Rail AS</t>
        </is>
      </c>
      <c r="I16" t="inlineStr">
        <is>
          <t>SGNSS_M14</t>
        </is>
      </c>
      <c r="J16" t="inlineStr">
        <is>
          <t>37 80 4565 669-1</t>
        </is>
      </c>
      <c r="K16" t="inlineStr">
        <is>
          <t>2024-0009</t>
        </is>
      </c>
      <c r="L16" t="n">
        <v>17.45</v>
      </c>
      <c r="M16" s="6" t="n">
        <v>45625</v>
      </c>
      <c r="N16" s="6" t="n">
        <v>47084</v>
      </c>
    </row>
    <row r="17">
      <c r="F17" t="inlineStr">
        <is>
          <t>V100066</t>
        </is>
      </c>
      <c r="G17" t="n">
        <v>120</v>
      </c>
      <c r="H17" t="inlineStr">
        <is>
          <t>Grenland Rail AS</t>
        </is>
      </c>
      <c r="I17" t="inlineStr">
        <is>
          <t>SGNSS_M14</t>
        </is>
      </c>
      <c r="J17" t="inlineStr">
        <is>
          <t>37 80 4565 682-4</t>
        </is>
      </c>
      <c r="K17" t="inlineStr">
        <is>
          <t>2024-0009</t>
        </is>
      </c>
      <c r="L17" t="n">
        <v>17.45</v>
      </c>
      <c r="M17" s="6" t="n">
        <v>45625</v>
      </c>
      <c r="N17" s="6" t="n">
        <v>47084</v>
      </c>
    </row>
    <row r="18">
      <c r="F18" t="inlineStr">
        <is>
          <t>V100066</t>
        </is>
      </c>
      <c r="G18" t="n">
        <v>108</v>
      </c>
      <c r="H18" t="inlineStr">
        <is>
          <t>Grenland Rail AS</t>
        </is>
      </c>
      <c r="I18" t="inlineStr">
        <is>
          <t>SGNSS_M14</t>
        </is>
      </c>
      <c r="J18" t="inlineStr">
        <is>
          <t>37 80 4565 670-9</t>
        </is>
      </c>
      <c r="K18" t="inlineStr">
        <is>
          <t>2024-0009</t>
        </is>
      </c>
      <c r="L18" t="n">
        <v>17.45</v>
      </c>
      <c r="M18" s="6" t="n">
        <v>45625</v>
      </c>
      <c r="N18" s="6" t="n">
        <v>47084</v>
      </c>
    </row>
    <row r="19">
      <c r="F19" t="inlineStr">
        <is>
          <t>V100066</t>
        </is>
      </c>
      <c r="G19" t="n">
        <v>119</v>
      </c>
      <c r="H19" t="inlineStr">
        <is>
          <t>Grenland Rail AS</t>
        </is>
      </c>
      <c r="I19" t="inlineStr">
        <is>
          <t>SGNSS_M14</t>
        </is>
      </c>
      <c r="J19" t="inlineStr">
        <is>
          <t>37 80 4565 681-6</t>
        </is>
      </c>
      <c r="K19" t="inlineStr">
        <is>
          <t>2024-0009</t>
        </is>
      </c>
      <c r="L19" t="n">
        <v>17.45</v>
      </c>
      <c r="M19" s="6" t="n">
        <v>45625</v>
      </c>
      <c r="N19" s="6" t="n">
        <v>47084</v>
      </c>
    </row>
    <row r="20">
      <c r="F20" t="inlineStr">
        <is>
          <t>V100066</t>
        </is>
      </c>
      <c r="G20" t="n">
        <v>109</v>
      </c>
      <c r="H20" t="inlineStr">
        <is>
          <t>Grenland Rail AS</t>
        </is>
      </c>
      <c r="I20" t="inlineStr">
        <is>
          <t>SGNSS_M14</t>
        </is>
      </c>
      <c r="J20" t="inlineStr">
        <is>
          <t>37 80 4565 671-7</t>
        </is>
      </c>
      <c r="K20" t="inlineStr">
        <is>
          <t>2024-0009</t>
        </is>
      </c>
      <c r="L20" t="n">
        <v>17.45</v>
      </c>
      <c r="M20" s="6" t="n">
        <v>45625</v>
      </c>
      <c r="N20" s="6" t="n">
        <v>47084</v>
      </c>
    </row>
    <row r="21">
      <c r="F21" t="inlineStr">
        <is>
          <t>V100066</t>
        </is>
      </c>
      <c r="G21" t="n">
        <v>118</v>
      </c>
      <c r="H21" t="inlineStr">
        <is>
          <t>Grenland Rail AS</t>
        </is>
      </c>
      <c r="I21" t="inlineStr">
        <is>
          <t>SGNSS_M14</t>
        </is>
      </c>
      <c r="J21" t="inlineStr">
        <is>
          <t>37 80 4565 680-8</t>
        </is>
      </c>
      <c r="K21" t="inlineStr">
        <is>
          <t>2024-0009</t>
        </is>
      </c>
      <c r="L21" t="n">
        <v>17.45</v>
      </c>
      <c r="M21" s="6" t="n">
        <v>45625</v>
      </c>
      <c r="N21" s="6" t="n">
        <v>47084</v>
      </c>
    </row>
    <row r="22">
      <c r="F22" t="inlineStr">
        <is>
          <t>V100066</t>
        </is>
      </c>
      <c r="G22" t="n">
        <v>110</v>
      </c>
      <c r="H22" t="inlineStr">
        <is>
          <t>Grenland Rail AS</t>
        </is>
      </c>
      <c r="I22" t="inlineStr">
        <is>
          <t>SGNSS_M14</t>
        </is>
      </c>
      <c r="J22" t="inlineStr">
        <is>
          <t>37 80 4565 672-5</t>
        </is>
      </c>
      <c r="K22" t="inlineStr">
        <is>
          <t>2024-0009</t>
        </is>
      </c>
      <c r="L22" t="n">
        <v>17.45</v>
      </c>
      <c r="M22" s="6" t="n">
        <v>45625</v>
      </c>
      <c r="N22" s="6" t="n">
        <v>47084</v>
      </c>
    </row>
    <row r="23">
      <c r="F23" t="inlineStr">
        <is>
          <t>V100066</t>
        </is>
      </c>
      <c r="G23" t="n">
        <v>117</v>
      </c>
      <c r="H23" t="inlineStr">
        <is>
          <t>Grenland Rail AS</t>
        </is>
      </c>
      <c r="I23" t="inlineStr">
        <is>
          <t>SGNSS_M14</t>
        </is>
      </c>
      <c r="J23" t="inlineStr">
        <is>
          <t>37 80 4565 679-0</t>
        </is>
      </c>
      <c r="K23" t="inlineStr">
        <is>
          <t>2024-0009</t>
        </is>
      </c>
      <c r="L23" t="n">
        <v>17.45</v>
      </c>
      <c r="M23" s="6" t="n">
        <v>45625</v>
      </c>
      <c r="N23" s="6" t="n">
        <v>47084</v>
      </c>
    </row>
    <row r="24">
      <c r="F24" t="inlineStr">
        <is>
          <t>V100066</t>
        </is>
      </c>
      <c r="G24" t="n">
        <v>111</v>
      </c>
      <c r="H24" t="inlineStr">
        <is>
          <t>Grenland Rail AS</t>
        </is>
      </c>
      <c r="I24" t="inlineStr">
        <is>
          <t>SGNSS_M14</t>
        </is>
      </c>
      <c r="J24" t="inlineStr">
        <is>
          <t>37 80 4565 673-3</t>
        </is>
      </c>
      <c r="K24" t="inlineStr">
        <is>
          <t>2024-0009</t>
        </is>
      </c>
      <c r="L24" t="n">
        <v>17.45</v>
      </c>
      <c r="M24" s="6" t="n">
        <v>45625</v>
      </c>
      <c r="N24" s="6" t="n">
        <v>47084</v>
      </c>
    </row>
    <row r="25">
      <c r="F25" t="inlineStr">
        <is>
          <t>V100066</t>
        </is>
      </c>
      <c r="G25" t="n">
        <v>116</v>
      </c>
      <c r="H25" t="inlineStr">
        <is>
          <t>Grenland Rail AS</t>
        </is>
      </c>
      <c r="I25" t="inlineStr">
        <is>
          <t>SGNSS_M14</t>
        </is>
      </c>
      <c r="J25" t="inlineStr">
        <is>
          <t>37 80 4565 678-2</t>
        </is>
      </c>
      <c r="K25" t="inlineStr">
        <is>
          <t>2024-0009</t>
        </is>
      </c>
      <c r="L25" t="n">
        <v>17.45</v>
      </c>
      <c r="M25" s="6" t="n">
        <v>45625</v>
      </c>
      <c r="N25" s="6" t="n">
        <v>47084</v>
      </c>
    </row>
    <row r="26">
      <c r="F26" t="inlineStr">
        <is>
          <t>V100066</t>
        </is>
      </c>
      <c r="G26" t="n">
        <v>112</v>
      </c>
      <c r="H26" t="inlineStr">
        <is>
          <t>Grenland Rail AS</t>
        </is>
      </c>
      <c r="I26" t="inlineStr">
        <is>
          <t>SGNSS_M14</t>
        </is>
      </c>
      <c r="J26" t="inlineStr">
        <is>
          <t>37 80 4565 674-1</t>
        </is>
      </c>
      <c r="K26" t="inlineStr">
        <is>
          <t>2024-0009</t>
        </is>
      </c>
      <c r="L26" t="n">
        <v>17.45</v>
      </c>
      <c r="M26" s="6" t="n">
        <v>45625</v>
      </c>
      <c r="N26" s="6" t="n">
        <v>47084</v>
      </c>
    </row>
    <row r="27">
      <c r="F27" t="inlineStr">
        <is>
          <t>V100066</t>
        </is>
      </c>
      <c r="G27" t="n">
        <v>115</v>
      </c>
      <c r="H27" t="inlineStr">
        <is>
          <t>Grenland Rail AS</t>
        </is>
      </c>
      <c r="I27" t="inlineStr">
        <is>
          <t>SGNSS_M14</t>
        </is>
      </c>
      <c r="J27" t="inlineStr">
        <is>
          <t>37 80 4565 677-4</t>
        </is>
      </c>
      <c r="K27" t="inlineStr">
        <is>
          <t>2024-0009</t>
        </is>
      </c>
      <c r="L27" t="n">
        <v>17.45</v>
      </c>
      <c r="M27" s="6" t="n">
        <v>45625</v>
      </c>
      <c r="N27" s="6" t="n">
        <v>47084</v>
      </c>
    </row>
    <row r="28">
      <c r="F28" t="inlineStr">
        <is>
          <t>V100066</t>
        </is>
      </c>
      <c r="G28" t="n">
        <v>113</v>
      </c>
      <c r="H28" t="inlineStr">
        <is>
          <t>Grenland Rail AS</t>
        </is>
      </c>
      <c r="I28" t="inlineStr">
        <is>
          <t>SGNSS_M14</t>
        </is>
      </c>
      <c r="J28" t="inlineStr">
        <is>
          <t>37 80 4565 675-8</t>
        </is>
      </c>
      <c r="K28" t="inlineStr">
        <is>
          <t>2024-0009</t>
        </is>
      </c>
      <c r="L28" t="n">
        <v>17.45</v>
      </c>
      <c r="M28" s="6" t="n">
        <v>45625</v>
      </c>
      <c r="N28" s="6" t="n">
        <v>47084</v>
      </c>
    </row>
    <row r="29">
      <c r="F29" t="inlineStr">
        <is>
          <t>V100066</t>
        </is>
      </c>
      <c r="G29" t="n">
        <v>114</v>
      </c>
      <c r="H29" t="inlineStr">
        <is>
          <t>Grenland Rail AS</t>
        </is>
      </c>
      <c r="I29" t="inlineStr">
        <is>
          <t>SGNSS_M14</t>
        </is>
      </c>
      <c r="J29" t="inlineStr">
        <is>
          <t>37 80 4565 676-6</t>
        </is>
      </c>
      <c r="K29" t="inlineStr">
        <is>
          <t>2024-0009</t>
        </is>
      </c>
      <c r="L29" t="n">
        <v>17.45</v>
      </c>
      <c r="M29" s="6" t="n">
        <v>45625</v>
      </c>
      <c r="N29" s="6" t="n">
        <v>47084</v>
      </c>
    </row>
    <row r="30">
      <c r="F30" t="inlineStr">
        <is>
          <t>V100068</t>
        </is>
      </c>
      <c r="G30" t="n">
        <v>13</v>
      </c>
      <c r="H30" t="inlineStr">
        <is>
          <t>LAUDE Smart Intermodal S.A.</t>
        </is>
      </c>
      <c r="I30" t="inlineStr">
        <is>
          <t>SGMMNS_40</t>
        </is>
      </c>
      <c r="J30" t="inlineStr"/>
      <c r="K30" t="inlineStr">
        <is>
          <t>2026-0002</t>
        </is>
      </c>
      <c r="L30" t="n">
        <v>16.85</v>
      </c>
      <c r="M30" s="6" t="n">
        <v>46081</v>
      </c>
      <c r="N30" s="6" t="n">
        <v>46445</v>
      </c>
    </row>
    <row r="31">
      <c r="F31" t="inlineStr">
        <is>
          <t>V100068</t>
        </is>
      </c>
      <c r="G31" t="n">
        <v>14</v>
      </c>
      <c r="H31" t="inlineStr">
        <is>
          <t>LAUDE Smart Intermodal S.A.</t>
        </is>
      </c>
      <c r="I31" t="inlineStr">
        <is>
          <t>SGMMNS_40</t>
        </is>
      </c>
      <c r="J31" t="inlineStr"/>
      <c r="K31" t="inlineStr">
        <is>
          <t>2026-0002</t>
        </is>
      </c>
      <c r="L31" t="n">
        <v>16.85</v>
      </c>
      <c r="M31" s="6" t="n">
        <v>46081</v>
      </c>
      <c r="N31" s="6" t="n">
        <v>46445</v>
      </c>
    </row>
    <row r="32">
      <c r="F32" t="inlineStr">
        <is>
          <t>V100068</t>
        </is>
      </c>
      <c r="G32" t="n">
        <v>15</v>
      </c>
      <c r="H32" t="inlineStr">
        <is>
          <t>LAUDE Smart Intermodal S.A.</t>
        </is>
      </c>
      <c r="I32" t="inlineStr">
        <is>
          <t>SGMMNS_40</t>
        </is>
      </c>
      <c r="J32" t="inlineStr"/>
      <c r="K32" t="inlineStr">
        <is>
          <t>2026-0002</t>
        </is>
      </c>
      <c r="L32" t="n">
        <v>16.85</v>
      </c>
      <c r="M32" s="6" t="n">
        <v>46081</v>
      </c>
      <c r="N32" s="6" t="n">
        <v>46445</v>
      </c>
    </row>
    <row r="33">
      <c r="F33" t="inlineStr">
        <is>
          <t>V100068</t>
        </is>
      </c>
      <c r="G33" t="n">
        <v>16</v>
      </c>
      <c r="H33" t="inlineStr">
        <is>
          <t>LAUDE Smart Intermodal S.A.</t>
        </is>
      </c>
      <c r="I33" t="inlineStr">
        <is>
          <t>SGMMNS_40</t>
        </is>
      </c>
      <c r="J33" t="inlineStr"/>
      <c r="K33" t="inlineStr">
        <is>
          <t>2026-0002</t>
        </is>
      </c>
      <c r="L33" t="n">
        <v>16.85</v>
      </c>
      <c r="M33" s="6" t="n">
        <v>46081</v>
      </c>
      <c r="N33" s="6" t="n">
        <v>46445</v>
      </c>
    </row>
    <row r="34">
      <c r="F34" t="inlineStr">
        <is>
          <t>V100068</t>
        </is>
      </c>
      <c r="G34" t="n">
        <v>17</v>
      </c>
      <c r="H34" t="inlineStr">
        <is>
          <t>LAUDE Smart Intermodal S.A.</t>
        </is>
      </c>
      <c r="I34" t="inlineStr">
        <is>
          <t>SGMMNS_40</t>
        </is>
      </c>
      <c r="J34" t="inlineStr"/>
      <c r="K34" t="inlineStr">
        <is>
          <t>2026-0002</t>
        </is>
      </c>
      <c r="L34" t="n">
        <v>16.85</v>
      </c>
      <c r="M34" s="6" t="n">
        <v>46081</v>
      </c>
      <c r="N34" s="6" t="n">
        <v>46445</v>
      </c>
    </row>
    <row r="35">
      <c r="F35" t="inlineStr">
        <is>
          <t>V100068</t>
        </is>
      </c>
      <c r="G35" t="n">
        <v>18</v>
      </c>
      <c r="H35" t="inlineStr">
        <is>
          <t>LAUDE Smart Intermodal S.A.</t>
        </is>
      </c>
      <c r="I35" t="inlineStr">
        <is>
          <t>SGMMNS_40</t>
        </is>
      </c>
      <c r="J35" t="inlineStr"/>
      <c r="K35" t="inlineStr">
        <is>
          <t>2026-0002</t>
        </is>
      </c>
      <c r="L35" t="n">
        <v>16.85</v>
      </c>
      <c r="M35" s="6" t="n">
        <v>46081</v>
      </c>
      <c r="N35" s="6" t="n">
        <v>46445</v>
      </c>
    </row>
    <row r="36">
      <c r="F36" t="inlineStr">
        <is>
          <t>V100068</t>
        </is>
      </c>
      <c r="G36" t="n">
        <v>19</v>
      </c>
      <c r="H36" t="inlineStr">
        <is>
          <t>LAUDE Smart Intermodal S.A.</t>
        </is>
      </c>
      <c r="I36" t="inlineStr">
        <is>
          <t>SGMMNS_40</t>
        </is>
      </c>
      <c r="J36" t="inlineStr"/>
      <c r="K36" t="inlineStr">
        <is>
          <t>2026-0002</t>
        </is>
      </c>
      <c r="L36" t="n">
        <v>16.85</v>
      </c>
      <c r="M36" s="6" t="n">
        <v>46081</v>
      </c>
      <c r="N36" s="6" t="n">
        <v>46445</v>
      </c>
    </row>
    <row r="37">
      <c r="F37" t="inlineStr">
        <is>
          <t>V100068</t>
        </is>
      </c>
      <c r="G37" t="n">
        <v>20</v>
      </c>
      <c r="H37" t="inlineStr">
        <is>
          <t>LAUDE Smart Intermodal S.A.</t>
        </is>
      </c>
      <c r="I37" t="inlineStr">
        <is>
          <t>SGMMNS_40</t>
        </is>
      </c>
      <c r="J37" t="inlineStr"/>
      <c r="K37" t="inlineStr">
        <is>
          <t>2026-0002</t>
        </is>
      </c>
      <c r="L37" t="n">
        <v>16.85</v>
      </c>
      <c r="M37" s="6" t="n">
        <v>46081</v>
      </c>
      <c r="N37" s="6" t="n">
        <v>46445</v>
      </c>
    </row>
    <row r="38">
      <c r="F38" t="inlineStr">
        <is>
          <t>V100068</t>
        </is>
      </c>
      <c r="G38" t="n">
        <v>21</v>
      </c>
      <c r="H38" t="inlineStr">
        <is>
          <t>LAUDE Smart Intermodal S.A.</t>
        </is>
      </c>
      <c r="I38" t="inlineStr">
        <is>
          <t>SGMMNS_40</t>
        </is>
      </c>
      <c r="J38" t="inlineStr"/>
      <c r="K38" t="inlineStr">
        <is>
          <t>2026-0002</t>
        </is>
      </c>
      <c r="L38" t="n">
        <v>16.85</v>
      </c>
      <c r="M38" s="6" t="n">
        <v>46081</v>
      </c>
      <c r="N38" s="6" t="n">
        <v>46445</v>
      </c>
    </row>
    <row r="39">
      <c r="F39" t="inlineStr">
        <is>
          <t>V100068</t>
        </is>
      </c>
      <c r="G39" t="n">
        <v>22</v>
      </c>
      <c r="H39" t="inlineStr">
        <is>
          <t>LAUDE Smart Intermodal S.A.</t>
        </is>
      </c>
      <c r="I39" t="inlineStr">
        <is>
          <t>SGMMNS_40</t>
        </is>
      </c>
      <c r="J39" t="inlineStr"/>
      <c r="K39" t="inlineStr">
        <is>
          <t>2026-0002</t>
        </is>
      </c>
      <c r="L39" t="n">
        <v>16.85</v>
      </c>
      <c r="M39" s="6" t="n">
        <v>46081</v>
      </c>
      <c r="N39" s="6" t="n">
        <v>46445</v>
      </c>
    </row>
    <row r="40">
      <c r="F40" t="inlineStr">
        <is>
          <t>V100068</t>
        </is>
      </c>
      <c r="G40" t="n">
        <v>23</v>
      </c>
      <c r="H40" t="inlineStr">
        <is>
          <t>LAUDE Smart Intermodal S.A.</t>
        </is>
      </c>
      <c r="I40" t="inlineStr">
        <is>
          <t>SGMMNS_40</t>
        </is>
      </c>
      <c r="J40" t="inlineStr"/>
      <c r="K40" t="inlineStr">
        <is>
          <t>2026-0002</t>
        </is>
      </c>
      <c r="L40" t="n">
        <v>16.85</v>
      </c>
      <c r="M40" s="6" t="n">
        <v>46081</v>
      </c>
      <c r="N40" s="6" t="n">
        <v>46445</v>
      </c>
    </row>
    <row r="41">
      <c r="F41" t="inlineStr">
        <is>
          <t>V100068</t>
        </is>
      </c>
      <c r="G41" t="n">
        <v>24</v>
      </c>
      <c r="H41" t="inlineStr">
        <is>
          <t>LAUDE Smart Intermodal S.A.</t>
        </is>
      </c>
      <c r="I41" t="inlineStr">
        <is>
          <t>SGMMNS_40</t>
        </is>
      </c>
      <c r="J41" t="inlineStr"/>
      <c r="K41" t="inlineStr">
        <is>
          <t>2026-0002</t>
        </is>
      </c>
      <c r="L41" t="n">
        <v>16.85</v>
      </c>
      <c r="M41" s="6" t="n">
        <v>46081</v>
      </c>
      <c r="N41" s="6" t="n">
        <v>46445</v>
      </c>
    </row>
    <row r="42">
      <c r="F42" t="inlineStr">
        <is>
          <t>V100068</t>
        </is>
      </c>
      <c r="G42" t="n">
        <v>25</v>
      </c>
      <c r="H42" t="inlineStr">
        <is>
          <t>LAUDE Smart Intermodal S.A.</t>
        </is>
      </c>
      <c r="I42" t="inlineStr">
        <is>
          <t>SGMMNS_40</t>
        </is>
      </c>
      <c r="J42" t="inlineStr"/>
      <c r="K42" t="inlineStr">
        <is>
          <t>2026-0002</t>
        </is>
      </c>
      <c r="L42" t="n">
        <v>16.85</v>
      </c>
      <c r="M42" s="6" t="n">
        <v>46081</v>
      </c>
      <c r="N42" s="6" t="n">
        <v>46445</v>
      </c>
    </row>
    <row r="43">
      <c r="F43" t="inlineStr">
        <is>
          <t>V100068</t>
        </is>
      </c>
      <c r="G43" t="n">
        <v>26</v>
      </c>
      <c r="H43" t="inlineStr">
        <is>
          <t>LAUDE Smart Intermodal S.A.</t>
        </is>
      </c>
      <c r="I43" t="inlineStr">
        <is>
          <t>SGMMNS_40</t>
        </is>
      </c>
      <c r="J43" t="inlineStr"/>
      <c r="K43" t="inlineStr">
        <is>
          <t>2026-0002</t>
        </is>
      </c>
      <c r="L43" t="n">
        <v>16.85</v>
      </c>
      <c r="M43" s="6" t="n">
        <v>46081</v>
      </c>
      <c r="N43" s="6" t="n">
        <v>46445</v>
      </c>
    </row>
    <row r="44">
      <c r="F44" t="inlineStr">
        <is>
          <t>V100068</t>
        </is>
      </c>
      <c r="G44" t="n">
        <v>27</v>
      </c>
      <c r="H44" t="inlineStr">
        <is>
          <t>LAUDE Smart Intermodal S.A.</t>
        </is>
      </c>
      <c r="I44" t="inlineStr">
        <is>
          <t>SGMMNS_40</t>
        </is>
      </c>
      <c r="J44" t="inlineStr"/>
      <c r="K44" t="inlineStr">
        <is>
          <t>2026-0002</t>
        </is>
      </c>
      <c r="L44" t="n">
        <v>16.85</v>
      </c>
      <c r="M44" s="6" t="n">
        <v>46081</v>
      </c>
      <c r="N44" s="6" t="n">
        <v>46445</v>
      </c>
    </row>
    <row r="45">
      <c r="F45" t="inlineStr">
        <is>
          <t>V100068</t>
        </is>
      </c>
      <c r="G45" t="n">
        <v>28</v>
      </c>
      <c r="H45" t="inlineStr">
        <is>
          <t>LAUDE Smart Intermodal S.A.</t>
        </is>
      </c>
      <c r="I45" t="inlineStr">
        <is>
          <t>SGMMNS_40</t>
        </is>
      </c>
      <c r="J45" t="inlineStr"/>
      <c r="K45" t="inlineStr">
        <is>
          <t>2026-0002</t>
        </is>
      </c>
      <c r="L45" t="n">
        <v>16.85</v>
      </c>
      <c r="M45" s="6" t="n">
        <v>46081</v>
      </c>
      <c r="N45" s="6" t="n">
        <v>46445</v>
      </c>
    </row>
    <row r="46">
      <c r="F46" t="inlineStr">
        <is>
          <t>V100068</t>
        </is>
      </c>
      <c r="G46" t="n">
        <v>29</v>
      </c>
      <c r="H46" t="inlineStr">
        <is>
          <t>LAUDE Smart Intermodal S.A.</t>
        </is>
      </c>
      <c r="I46" t="inlineStr">
        <is>
          <t>SGMMNS_40</t>
        </is>
      </c>
      <c r="J46" t="inlineStr"/>
      <c r="K46" t="inlineStr">
        <is>
          <t>2026-0002</t>
        </is>
      </c>
      <c r="L46" t="n">
        <v>16.85</v>
      </c>
      <c r="M46" s="6" t="n">
        <v>46081</v>
      </c>
      <c r="N46" s="6" t="n">
        <v>46445</v>
      </c>
    </row>
    <row r="47">
      <c r="F47" t="inlineStr">
        <is>
          <t>V100068</t>
        </is>
      </c>
      <c r="G47" t="n">
        <v>30</v>
      </c>
      <c r="H47" t="inlineStr">
        <is>
          <t>LAUDE Smart Intermodal S.A.</t>
        </is>
      </c>
      <c r="I47" t="inlineStr">
        <is>
          <t>SGMMNS_40</t>
        </is>
      </c>
      <c r="J47" t="inlineStr"/>
      <c r="K47" t="inlineStr">
        <is>
          <t>2026-0002</t>
        </is>
      </c>
      <c r="L47" t="n">
        <v>16.85</v>
      </c>
      <c r="M47" s="6" t="n">
        <v>46081</v>
      </c>
      <c r="N47" s="6" t="n">
        <v>46445</v>
      </c>
    </row>
    <row r="48">
      <c r="F48" t="inlineStr">
        <is>
          <t>V100068</t>
        </is>
      </c>
      <c r="G48" t="n">
        <v>31</v>
      </c>
      <c r="H48" t="inlineStr">
        <is>
          <t>LAUDE Smart Intermodal S.A.</t>
        </is>
      </c>
      <c r="I48" t="inlineStr">
        <is>
          <t>SGMMNS_40</t>
        </is>
      </c>
      <c r="J48" t="inlineStr"/>
      <c r="K48" t="inlineStr">
        <is>
          <t>2026-0002</t>
        </is>
      </c>
      <c r="L48" t="n">
        <v>16.85</v>
      </c>
      <c r="M48" s="6" t="n">
        <v>46081</v>
      </c>
      <c r="N48" s="6" t="n">
        <v>46445</v>
      </c>
    </row>
    <row r="49">
      <c r="F49" t="inlineStr">
        <is>
          <t>V100068</t>
        </is>
      </c>
      <c r="G49" t="n">
        <v>32</v>
      </c>
      <c r="H49" t="inlineStr">
        <is>
          <t>LAUDE Smart Intermodal S.A.</t>
        </is>
      </c>
      <c r="I49" t="inlineStr">
        <is>
          <t>SGMMNS_40</t>
        </is>
      </c>
      <c r="J49" t="inlineStr"/>
      <c r="K49" t="inlineStr">
        <is>
          <t>2026-0002</t>
        </is>
      </c>
      <c r="L49" t="n">
        <v>16.85</v>
      </c>
      <c r="M49" s="6" t="n">
        <v>46081</v>
      </c>
      <c r="N49" s="6" t="n">
        <v>46445</v>
      </c>
    </row>
    <row r="50">
      <c r="F50" t="inlineStr">
        <is>
          <t>V100068</t>
        </is>
      </c>
      <c r="G50" t="n">
        <v>33</v>
      </c>
      <c r="H50" t="inlineStr">
        <is>
          <t>LAUDE Smart Intermodal S.A.</t>
        </is>
      </c>
      <c r="I50" t="inlineStr">
        <is>
          <t>SGMMNS_40</t>
        </is>
      </c>
      <c r="J50" t="inlineStr"/>
      <c r="K50" t="inlineStr">
        <is>
          <t>2026-0002</t>
        </is>
      </c>
      <c r="L50" t="n">
        <v>16.85</v>
      </c>
      <c r="M50" s="6" t="n">
        <v>46081</v>
      </c>
      <c r="N50" s="6" t="n">
        <v>46445</v>
      </c>
    </row>
    <row r="51">
      <c r="F51" t="inlineStr">
        <is>
          <t>V100068</t>
        </is>
      </c>
      <c r="G51" t="n">
        <v>34</v>
      </c>
      <c r="H51" t="inlineStr">
        <is>
          <t>LAUDE Smart Intermodal S.A.</t>
        </is>
      </c>
      <c r="I51" t="inlineStr">
        <is>
          <t>SGMMNS_40</t>
        </is>
      </c>
      <c r="J51" t="inlineStr"/>
      <c r="K51" t="inlineStr">
        <is>
          <t>2026-0002</t>
        </is>
      </c>
      <c r="L51" t="n">
        <v>16.85</v>
      </c>
      <c r="M51" s="6" t="n">
        <v>46081</v>
      </c>
      <c r="N51" s="6" t="n">
        <v>46445</v>
      </c>
    </row>
    <row r="52">
      <c r="F52" t="inlineStr">
        <is>
          <t>V100068</t>
        </is>
      </c>
      <c r="G52" t="n">
        <v>35</v>
      </c>
      <c r="H52" t="inlineStr">
        <is>
          <t>LAUDE Smart Intermodal S.A.</t>
        </is>
      </c>
      <c r="I52" t="inlineStr">
        <is>
          <t>SGMMNS_40</t>
        </is>
      </c>
      <c r="J52" t="inlineStr"/>
      <c r="K52" t="inlineStr">
        <is>
          <t>2026-0002</t>
        </is>
      </c>
      <c r="L52" t="n">
        <v>16.85</v>
      </c>
      <c r="M52" s="6" t="n">
        <v>46081</v>
      </c>
      <c r="N52" s="6" t="n">
        <v>46445</v>
      </c>
    </row>
    <row r="53">
      <c r="F53" t="inlineStr">
        <is>
          <t>V100068</t>
        </is>
      </c>
      <c r="G53" t="n">
        <v>1</v>
      </c>
      <c r="H53" t="inlineStr">
        <is>
          <t>LAUDE Smart Intermodal S.A.</t>
        </is>
      </c>
      <c r="I53" t="inlineStr">
        <is>
          <t>SGMMNS_M29</t>
        </is>
      </c>
      <c r="J53" t="inlineStr">
        <is>
          <t>33 80 4505 950-2</t>
        </is>
      </c>
      <c r="K53" t="inlineStr">
        <is>
          <t>2026-0002</t>
        </is>
      </c>
      <c r="L53" t="n">
        <v>16.85</v>
      </c>
      <c r="M53" s="6" t="n">
        <v>46064</v>
      </c>
      <c r="N53" s="6" t="n">
        <v>46428</v>
      </c>
    </row>
    <row r="54">
      <c r="F54" t="inlineStr">
        <is>
          <t>V100068</t>
        </is>
      </c>
      <c r="G54" t="n">
        <v>2</v>
      </c>
      <c r="H54" t="inlineStr">
        <is>
          <t>LAUDE Smart Intermodal S.A.</t>
        </is>
      </c>
      <c r="I54" t="inlineStr">
        <is>
          <t>SGMMNS_M29</t>
        </is>
      </c>
      <c r="J54" t="inlineStr">
        <is>
          <t>33 80 4505 954-4</t>
        </is>
      </c>
      <c r="K54" t="inlineStr">
        <is>
          <t>2026-0002</t>
        </is>
      </c>
      <c r="L54" t="n">
        <v>16.85</v>
      </c>
      <c r="M54" s="6" t="n">
        <v>46064</v>
      </c>
      <c r="N54" s="6" t="n">
        <v>46428</v>
      </c>
    </row>
    <row r="55">
      <c r="F55" t="inlineStr">
        <is>
          <t>V100068</t>
        </is>
      </c>
      <c r="G55" t="n">
        <v>3</v>
      </c>
      <c r="H55" t="inlineStr">
        <is>
          <t>LAUDE Smart Intermodal S.A.</t>
        </is>
      </c>
      <c r="I55" t="inlineStr">
        <is>
          <t>SGMMNS_M29</t>
        </is>
      </c>
      <c r="J55" t="inlineStr">
        <is>
          <t>33 80 4505 962-7</t>
        </is>
      </c>
      <c r="K55" t="inlineStr">
        <is>
          <t>2026-0002</t>
        </is>
      </c>
      <c r="L55" t="n">
        <v>16.85</v>
      </c>
      <c r="M55" s="6" t="n">
        <v>46064</v>
      </c>
      <c r="N55" s="6" t="n">
        <v>46428</v>
      </c>
    </row>
    <row r="56">
      <c r="F56" t="inlineStr">
        <is>
          <t>V100068</t>
        </is>
      </c>
      <c r="G56" t="n">
        <v>4</v>
      </c>
      <c r="H56" t="inlineStr">
        <is>
          <t>LAUDE Smart Intermodal S.A.</t>
        </is>
      </c>
      <c r="I56" t="inlineStr">
        <is>
          <t>SGMMNS_M29</t>
        </is>
      </c>
      <c r="J56" t="inlineStr">
        <is>
          <t>33 80 4505 963-5</t>
        </is>
      </c>
      <c r="K56" t="inlineStr">
        <is>
          <t>2026-0002</t>
        </is>
      </c>
      <c r="L56" t="n">
        <v>16.85</v>
      </c>
      <c r="M56" s="6" t="n">
        <v>46064</v>
      </c>
      <c r="N56" s="6" t="n">
        <v>46428</v>
      </c>
    </row>
    <row r="57">
      <c r="F57" t="inlineStr">
        <is>
          <t>V100068</t>
        </is>
      </c>
      <c r="G57" t="n">
        <v>5</v>
      </c>
      <c r="H57" t="inlineStr">
        <is>
          <t>LAUDE Smart Intermodal S.A.</t>
        </is>
      </c>
      <c r="I57" t="inlineStr">
        <is>
          <t>SGMMNS_M29</t>
        </is>
      </c>
      <c r="J57" t="inlineStr">
        <is>
          <t>33 80 4505 966-8</t>
        </is>
      </c>
      <c r="K57" t="inlineStr">
        <is>
          <t>2026-0002</t>
        </is>
      </c>
      <c r="L57" t="n">
        <v>16.85</v>
      </c>
      <c r="M57" s="6" t="n">
        <v>46064</v>
      </c>
      <c r="N57" s="6" t="n">
        <v>46428</v>
      </c>
    </row>
    <row r="58">
      <c r="F58" t="inlineStr">
        <is>
          <t>V100068</t>
        </is>
      </c>
      <c r="G58" t="n">
        <v>6</v>
      </c>
      <c r="H58" t="inlineStr">
        <is>
          <t>LAUDE Smart Intermodal S.A.</t>
        </is>
      </c>
      <c r="I58" t="inlineStr">
        <is>
          <t>SGMMNS_M29</t>
        </is>
      </c>
      <c r="J58" t="inlineStr">
        <is>
          <t>33 80 4505 967-6</t>
        </is>
      </c>
      <c r="K58" t="inlineStr">
        <is>
          <t>2026-0002</t>
        </is>
      </c>
      <c r="L58" t="n">
        <v>16.85</v>
      </c>
      <c r="M58" s="6" t="n">
        <v>46064</v>
      </c>
      <c r="N58" s="6" t="n">
        <v>46428</v>
      </c>
    </row>
    <row r="59">
      <c r="F59" t="inlineStr">
        <is>
          <t>V100068</t>
        </is>
      </c>
      <c r="G59" t="n">
        <v>7</v>
      </c>
      <c r="H59" t="inlineStr">
        <is>
          <t>LAUDE Smart Intermodal S.A.</t>
        </is>
      </c>
      <c r="I59" t="inlineStr">
        <is>
          <t>SGMMNS_M17</t>
        </is>
      </c>
      <c r="J59" t="inlineStr">
        <is>
          <t>33 80 4505 448-7</t>
        </is>
      </c>
      <c r="K59" t="inlineStr">
        <is>
          <t>2026-0002</t>
        </is>
      </c>
      <c r="L59" t="n">
        <v>16.85</v>
      </c>
      <c r="M59" s="6" t="n">
        <v>46064</v>
      </c>
      <c r="N59" s="6" t="n">
        <v>46428</v>
      </c>
    </row>
    <row r="60">
      <c r="F60" t="inlineStr">
        <is>
          <t>V100068</t>
        </is>
      </c>
      <c r="G60" t="n">
        <v>8</v>
      </c>
      <c r="H60" t="inlineStr">
        <is>
          <t>LAUDE Smart Intermodal S.A.</t>
        </is>
      </c>
      <c r="I60" t="inlineStr">
        <is>
          <t>SGMMNS_M17</t>
        </is>
      </c>
      <c r="J60" t="inlineStr">
        <is>
          <t>33 80 4505 449-5</t>
        </is>
      </c>
      <c r="K60" t="inlineStr">
        <is>
          <t>2026-0002</t>
        </is>
      </c>
      <c r="L60" t="n">
        <v>16.85</v>
      </c>
      <c r="M60" s="6" t="n">
        <v>46064</v>
      </c>
      <c r="N60" s="6" t="n">
        <v>46428</v>
      </c>
    </row>
    <row r="61">
      <c r="F61" t="inlineStr">
        <is>
          <t>V100068</t>
        </is>
      </c>
      <c r="G61" t="n">
        <v>9</v>
      </c>
      <c r="H61" t="inlineStr">
        <is>
          <t>LAUDE Smart Intermodal S.A.</t>
        </is>
      </c>
      <c r="I61" t="inlineStr">
        <is>
          <t>SGMMNS_M17</t>
        </is>
      </c>
      <c r="J61" t="inlineStr">
        <is>
          <t>33 80 4505 450-3</t>
        </is>
      </c>
      <c r="K61" t="inlineStr">
        <is>
          <t>2026-0002</t>
        </is>
      </c>
      <c r="L61" t="n">
        <v>16.85</v>
      </c>
      <c r="M61" s="6" t="n">
        <v>46064</v>
      </c>
      <c r="N61" s="6" t="n">
        <v>46428</v>
      </c>
    </row>
    <row r="62">
      <c r="F62" t="inlineStr">
        <is>
          <t>V100068</t>
        </is>
      </c>
      <c r="G62" t="n">
        <v>10</v>
      </c>
      <c r="H62" t="inlineStr">
        <is>
          <t>LAUDE Smart Intermodal S.A.</t>
        </is>
      </c>
      <c r="I62" t="inlineStr">
        <is>
          <t>SGMMNS_M17</t>
        </is>
      </c>
      <c r="J62" t="inlineStr">
        <is>
          <t>33 80 4505 461-0</t>
        </is>
      </c>
      <c r="K62" t="inlineStr">
        <is>
          <t>2026-0002</t>
        </is>
      </c>
      <c r="L62" t="n">
        <v>16.85</v>
      </c>
      <c r="M62" s="6" t="n">
        <v>46064</v>
      </c>
      <c r="N62" s="6" t="n">
        <v>46428</v>
      </c>
    </row>
    <row r="63">
      <c r="F63" t="inlineStr">
        <is>
          <t>V100068</t>
        </is>
      </c>
      <c r="G63" t="n">
        <v>11</v>
      </c>
      <c r="H63" t="inlineStr">
        <is>
          <t>LAUDE Smart Intermodal S.A.</t>
        </is>
      </c>
      <c r="I63" t="inlineStr">
        <is>
          <t>SGMMNS_M17</t>
        </is>
      </c>
      <c r="J63" t="inlineStr">
        <is>
          <t>33 80 4505 489-1</t>
        </is>
      </c>
      <c r="K63" t="inlineStr">
        <is>
          <t>2026-0002</t>
        </is>
      </c>
      <c r="L63" t="n">
        <v>16.85</v>
      </c>
      <c r="M63" s="6" t="n">
        <v>46064</v>
      </c>
      <c r="N63" s="6" t="n">
        <v>46428</v>
      </c>
    </row>
    <row r="64">
      <c r="F64" t="inlineStr">
        <is>
          <t>V100068</t>
        </is>
      </c>
      <c r="G64" t="n">
        <v>12</v>
      </c>
      <c r="H64" t="inlineStr">
        <is>
          <t>LAUDE Smart Intermodal S.A.</t>
        </is>
      </c>
      <c r="I64" t="inlineStr">
        <is>
          <t>SGMMNS_M17</t>
        </is>
      </c>
      <c r="J64" t="inlineStr">
        <is>
          <t>33 80 4505 492-5</t>
        </is>
      </c>
      <c r="K64" t="inlineStr">
        <is>
          <t>2026-0002</t>
        </is>
      </c>
      <c r="L64" t="n">
        <v>16.85</v>
      </c>
      <c r="M64" s="6" t="n">
        <v>46064</v>
      </c>
      <c r="N64" s="6" t="n">
        <v>46428</v>
      </c>
    </row>
    <row r="65">
      <c r="F65" t="inlineStr">
        <is>
          <t>V300091</t>
        </is>
      </c>
      <c r="G65" t="n">
        <v>1</v>
      </c>
      <c r="H65" t="inlineStr">
        <is>
          <t>VA-KO Vagon Konteyner Mak. Muh.</t>
        </is>
      </c>
      <c r="I65" t="inlineStr">
        <is>
          <t>SGGMRS_M35</t>
        </is>
      </c>
      <c r="J65" t="inlineStr">
        <is>
          <t>37 80 4953 440-7</t>
        </is>
      </c>
      <c r="K65" t="inlineStr">
        <is>
          <t>2025-0039</t>
        </is>
      </c>
      <c r="L65" t="n">
        <v>35.85</v>
      </c>
      <c r="M65" s="6" t="n">
        <v>45949</v>
      </c>
      <c r="N65" s="6" t="n">
        <v>46312</v>
      </c>
    </row>
    <row r="66">
      <c r="F66" t="inlineStr">
        <is>
          <t>V300091</t>
        </is>
      </c>
      <c r="G66" t="n">
        <v>2</v>
      </c>
      <c r="H66" t="inlineStr">
        <is>
          <t>VA-KO Vagon Konteyner Mak. Muh.</t>
        </is>
      </c>
      <c r="I66" t="inlineStr">
        <is>
          <t>SGGMRS_M35</t>
        </is>
      </c>
      <c r="J66" t="inlineStr">
        <is>
          <t>37 80 4953 441-5</t>
        </is>
      </c>
      <c r="K66" t="inlineStr">
        <is>
          <t>2025-0039</t>
        </is>
      </c>
      <c r="L66" t="n">
        <v>35.85</v>
      </c>
      <c r="M66" s="6" t="n">
        <v>45949</v>
      </c>
      <c r="N66" s="6" t="n">
        <v>46312</v>
      </c>
    </row>
    <row r="67">
      <c r="F67" t="inlineStr">
        <is>
          <t>V300091</t>
        </is>
      </c>
      <c r="G67" t="n">
        <v>3</v>
      </c>
      <c r="H67" t="inlineStr">
        <is>
          <t>VA-KO Vagon Konteyner Mak. Muh.</t>
        </is>
      </c>
      <c r="I67" t="inlineStr">
        <is>
          <t>SGGMRS_M35</t>
        </is>
      </c>
      <c r="J67" t="inlineStr">
        <is>
          <t>37 80 4953 442-3</t>
        </is>
      </c>
      <c r="K67" t="inlineStr">
        <is>
          <t>2025-0039</t>
        </is>
      </c>
      <c r="L67" t="n">
        <v>35.85</v>
      </c>
      <c r="M67" s="6" t="n">
        <v>45949</v>
      </c>
      <c r="N67" s="6" t="n">
        <v>46312</v>
      </c>
    </row>
    <row r="68">
      <c r="F68" t="inlineStr">
        <is>
          <t>V300091</t>
        </is>
      </c>
      <c r="G68" t="n">
        <v>4</v>
      </c>
      <c r="H68" t="inlineStr">
        <is>
          <t>VA-KO Vagon Konteyner Mak. Muh.</t>
        </is>
      </c>
      <c r="I68" t="inlineStr">
        <is>
          <t>SGGMRS_M35</t>
        </is>
      </c>
      <c r="J68" t="inlineStr">
        <is>
          <t>37 80 4953 443-1</t>
        </is>
      </c>
      <c r="K68" t="inlineStr">
        <is>
          <t>2025-0039</t>
        </is>
      </c>
      <c r="L68" t="n">
        <v>35.85</v>
      </c>
      <c r="M68" s="6" t="n">
        <v>45949</v>
      </c>
      <c r="N68" s="6" t="n">
        <v>46312</v>
      </c>
    </row>
    <row r="69">
      <c r="F69" t="inlineStr">
        <is>
          <t>V300091</t>
        </is>
      </c>
      <c r="G69" t="n">
        <v>5</v>
      </c>
      <c r="H69" t="inlineStr">
        <is>
          <t>VA-KO Vagon Konteyner Mak. Muh.</t>
        </is>
      </c>
      <c r="I69" t="inlineStr">
        <is>
          <t>SGGMRS_M35</t>
        </is>
      </c>
      <c r="J69" t="inlineStr">
        <is>
          <t>37 80 4953 445-6</t>
        </is>
      </c>
      <c r="K69" t="inlineStr">
        <is>
          <t>2025-0039</t>
        </is>
      </c>
      <c r="L69" t="n">
        <v>35.85</v>
      </c>
      <c r="M69" s="6" t="n">
        <v>45949</v>
      </c>
      <c r="N69" s="6" t="n">
        <v>46312</v>
      </c>
    </row>
    <row r="70">
      <c r="F70" t="inlineStr">
        <is>
          <t>V300091</t>
        </is>
      </c>
      <c r="G70" t="n">
        <v>6</v>
      </c>
      <c r="H70" t="inlineStr">
        <is>
          <t>VA-KO Vagon Konteyner Mak. Muh.</t>
        </is>
      </c>
      <c r="I70" t="inlineStr">
        <is>
          <t>SGGMRS_M35</t>
        </is>
      </c>
      <c r="J70" t="inlineStr">
        <is>
          <t>37 80 4953 446-4</t>
        </is>
      </c>
      <c r="K70" t="inlineStr">
        <is>
          <t>2025-0039</t>
        </is>
      </c>
      <c r="L70" t="n">
        <v>35.85</v>
      </c>
      <c r="M70" s="6" t="n">
        <v>45949</v>
      </c>
      <c r="N70" s="6" t="n">
        <v>46312</v>
      </c>
    </row>
    <row r="71">
      <c r="F71" t="inlineStr">
        <is>
          <t>V300091</t>
        </is>
      </c>
      <c r="G71" t="n">
        <v>7</v>
      </c>
      <c r="H71" t="inlineStr">
        <is>
          <t>VA-KO Vagon Konteyner Mak. Muh.</t>
        </is>
      </c>
      <c r="I71" t="inlineStr">
        <is>
          <t>SGGMRS_M35</t>
        </is>
      </c>
      <c r="J71" t="inlineStr">
        <is>
          <t>37 80 4953 456-3</t>
        </is>
      </c>
      <c r="K71" t="inlineStr">
        <is>
          <t>2025-0039</t>
        </is>
      </c>
      <c r="L71" t="n">
        <v>35.85</v>
      </c>
      <c r="M71" s="6" t="n">
        <v>45949</v>
      </c>
      <c r="N71" s="6" t="n">
        <v>46312</v>
      </c>
    </row>
    <row r="72">
      <c r="F72" t="inlineStr">
        <is>
          <t>V300091</t>
        </is>
      </c>
      <c r="G72" t="n">
        <v>8</v>
      </c>
      <c r="H72" t="inlineStr">
        <is>
          <t>VA-KO Vagon Konteyner Mak. Muh.</t>
        </is>
      </c>
      <c r="I72" t="inlineStr">
        <is>
          <t>SGGMRS_M35</t>
        </is>
      </c>
      <c r="J72" t="inlineStr">
        <is>
          <t>37 80 4953 457-1</t>
        </is>
      </c>
      <c r="K72" t="inlineStr">
        <is>
          <t>2025-0039</t>
        </is>
      </c>
      <c r="L72" t="n">
        <v>35.85</v>
      </c>
      <c r="M72" s="6" t="n">
        <v>45949</v>
      </c>
      <c r="N72" s="6" t="n">
        <v>46312</v>
      </c>
    </row>
    <row r="73">
      <c r="F73" t="inlineStr">
        <is>
          <t>V300091</t>
        </is>
      </c>
      <c r="G73" t="n">
        <v>9</v>
      </c>
      <c r="H73" t="inlineStr">
        <is>
          <t>VA-KO Vagon Konteyner Mak. Muh.</t>
        </is>
      </c>
      <c r="I73" t="inlineStr">
        <is>
          <t>SGGMRS_M35</t>
        </is>
      </c>
      <c r="J73" t="inlineStr">
        <is>
          <t>37 80 4953 461-3</t>
        </is>
      </c>
      <c r="K73" t="inlineStr">
        <is>
          <t>2025-0039</t>
        </is>
      </c>
      <c r="L73" t="n">
        <v>35.85</v>
      </c>
      <c r="M73" s="6" t="n">
        <v>45949</v>
      </c>
      <c r="N73" s="6" t="n">
        <v>46312</v>
      </c>
    </row>
    <row r="74">
      <c r="F74" t="inlineStr">
        <is>
          <t>V300091</t>
        </is>
      </c>
      <c r="G74" t="n">
        <v>10</v>
      </c>
      <c r="H74" t="inlineStr">
        <is>
          <t>VA-KO Vagon Konteyner Mak. Muh.</t>
        </is>
      </c>
      <c r="I74" t="inlineStr">
        <is>
          <t>SGGMRS_M35</t>
        </is>
      </c>
      <c r="J74" t="inlineStr">
        <is>
          <t>37 80 4953 462-1</t>
        </is>
      </c>
      <c r="K74" t="inlineStr">
        <is>
          <t>2025-0039</t>
        </is>
      </c>
      <c r="L74" t="n">
        <v>35.85</v>
      </c>
      <c r="M74" s="6" t="n">
        <v>45949</v>
      </c>
      <c r="N74" s="6" t="n">
        <v>46312</v>
      </c>
    </row>
    <row r="75">
      <c r="F75" t="inlineStr">
        <is>
          <t>V300091</t>
        </is>
      </c>
      <c r="G75" t="n">
        <v>11</v>
      </c>
      <c r="H75" t="inlineStr">
        <is>
          <t>VA-KO Vagon Konteyner Mak. Muh.</t>
        </is>
      </c>
      <c r="I75" t="inlineStr">
        <is>
          <t>SGGMRS_M35</t>
        </is>
      </c>
      <c r="J75" t="inlineStr">
        <is>
          <t>37 80 4953 463-9</t>
        </is>
      </c>
      <c r="K75" t="inlineStr">
        <is>
          <t>2025-0039</t>
        </is>
      </c>
      <c r="L75" t="n">
        <v>35.85</v>
      </c>
      <c r="M75" s="6" t="n">
        <v>45949</v>
      </c>
      <c r="N75" s="6" t="n">
        <v>46312</v>
      </c>
    </row>
    <row r="76">
      <c r="F76" t="inlineStr">
        <is>
          <t>V300091</t>
        </is>
      </c>
      <c r="G76" t="n">
        <v>12</v>
      </c>
      <c r="H76" t="inlineStr">
        <is>
          <t>VA-KO Vagon Konteyner Mak. Muh.</t>
        </is>
      </c>
      <c r="I76" t="inlineStr">
        <is>
          <t>SGGMRS_M35</t>
        </is>
      </c>
      <c r="J76" t="inlineStr">
        <is>
          <t>37 80 4953 465-4</t>
        </is>
      </c>
      <c r="K76" t="inlineStr">
        <is>
          <t>2025-0039</t>
        </is>
      </c>
      <c r="L76" t="n">
        <v>35.85</v>
      </c>
      <c r="M76" s="6" t="n">
        <v>45949</v>
      </c>
      <c r="N76" s="6" t="n">
        <v>46312</v>
      </c>
    </row>
    <row r="77">
      <c r="F77" t="inlineStr">
        <is>
          <t>V300091</t>
        </is>
      </c>
      <c r="G77" t="n">
        <v>13</v>
      </c>
      <c r="H77" t="inlineStr">
        <is>
          <t>VA-KO Vagon Konteyner Mak. Muh.</t>
        </is>
      </c>
      <c r="I77" t="inlineStr">
        <is>
          <t>SGGMRS_M35</t>
        </is>
      </c>
      <c r="J77" t="inlineStr">
        <is>
          <t>37 80 4953 466-2</t>
        </is>
      </c>
      <c r="K77" t="inlineStr">
        <is>
          <t>2025-0039</t>
        </is>
      </c>
      <c r="L77" t="n">
        <v>35.85</v>
      </c>
      <c r="M77" s="6" t="n">
        <v>45949</v>
      </c>
      <c r="N77" s="6" t="n">
        <v>46312</v>
      </c>
    </row>
    <row r="78">
      <c r="F78" t="inlineStr">
        <is>
          <t>V300091</t>
        </is>
      </c>
      <c r="G78" t="n">
        <v>14</v>
      </c>
      <c r="H78" t="inlineStr">
        <is>
          <t>VA-KO Vagon Konteyner Mak. Muh.</t>
        </is>
      </c>
      <c r="I78" t="inlineStr">
        <is>
          <t>SGGMRS_M35</t>
        </is>
      </c>
      <c r="J78" t="inlineStr">
        <is>
          <t>37 80 4953 468-8</t>
        </is>
      </c>
      <c r="K78" t="inlineStr">
        <is>
          <t>2025-0039</t>
        </is>
      </c>
      <c r="L78" t="n">
        <v>35.85</v>
      </c>
      <c r="M78" s="6" t="n">
        <v>45949</v>
      </c>
      <c r="N78" s="6" t="n">
        <v>46312</v>
      </c>
    </row>
    <row r="79">
      <c r="F79" t="inlineStr">
        <is>
          <t>V300091</t>
        </is>
      </c>
      <c r="G79" t="n">
        <v>15</v>
      </c>
      <c r="H79" t="inlineStr">
        <is>
          <t>VA-KO Vagon Konteyner Mak. Muh.</t>
        </is>
      </c>
      <c r="I79" t="inlineStr">
        <is>
          <t>SGGMRS_M35</t>
        </is>
      </c>
      <c r="J79" t="inlineStr">
        <is>
          <t>37 80 4953 469-6</t>
        </is>
      </c>
      <c r="K79" t="inlineStr">
        <is>
          <t>2025-0039</t>
        </is>
      </c>
      <c r="L79" t="n">
        <v>35.85</v>
      </c>
      <c r="M79" s="6" t="n">
        <v>45949</v>
      </c>
      <c r="N79" s="6" t="n">
        <v>46312</v>
      </c>
    </row>
    <row r="80">
      <c r="F80" t="inlineStr">
        <is>
          <t>V300091</t>
        </is>
      </c>
      <c r="G80" t="n">
        <v>16</v>
      </c>
      <c r="H80" t="inlineStr">
        <is>
          <t>VA-KO Vagon Konteyner Mak. Muh.</t>
        </is>
      </c>
      <c r="I80" t="inlineStr">
        <is>
          <t>SGGMRS_M35</t>
        </is>
      </c>
      <c r="J80" t="inlineStr">
        <is>
          <t>37 80 4953 470-4</t>
        </is>
      </c>
      <c r="K80" t="inlineStr">
        <is>
          <t>2025-0039</t>
        </is>
      </c>
      <c r="L80" t="n">
        <v>35.85</v>
      </c>
      <c r="M80" s="6" t="n">
        <v>45949</v>
      </c>
      <c r="N80" s="6" t="n">
        <v>46312</v>
      </c>
    </row>
    <row r="81">
      <c r="F81" t="inlineStr">
        <is>
          <t>V300091</t>
        </is>
      </c>
      <c r="G81" t="n">
        <v>17</v>
      </c>
      <c r="H81" t="inlineStr">
        <is>
          <t>VA-KO Vagon Konteyner Mak. Muh.</t>
        </is>
      </c>
      <c r="I81" t="inlineStr">
        <is>
          <t>SGGMRS_M35</t>
        </is>
      </c>
      <c r="J81" t="inlineStr">
        <is>
          <t>37 80 4953 472-0</t>
        </is>
      </c>
      <c r="K81" t="inlineStr">
        <is>
          <t>2025-0039</t>
        </is>
      </c>
      <c r="L81" t="n">
        <v>35.85</v>
      </c>
      <c r="M81" s="6" t="n">
        <v>45949</v>
      </c>
      <c r="N81" s="6" t="n">
        <v>46312</v>
      </c>
    </row>
    <row r="82">
      <c r="F82" t="inlineStr">
        <is>
          <t>V300091</t>
        </is>
      </c>
      <c r="G82" t="n">
        <v>18</v>
      </c>
      <c r="H82" t="inlineStr">
        <is>
          <t>VA-KO Vagon Konteyner Mak. Muh.</t>
        </is>
      </c>
      <c r="I82" t="inlineStr">
        <is>
          <t>SGGMRS_M35</t>
        </is>
      </c>
      <c r="J82" t="inlineStr">
        <is>
          <t>37 80 4953 473-8</t>
        </is>
      </c>
      <c r="K82" t="inlineStr">
        <is>
          <t>2025-0039</t>
        </is>
      </c>
      <c r="L82" t="n">
        <v>35.85</v>
      </c>
      <c r="M82" s="6" t="n">
        <v>45949</v>
      </c>
      <c r="N82" s="6" t="n">
        <v>46312</v>
      </c>
    </row>
    <row r="83">
      <c r="F83" t="inlineStr">
        <is>
          <t>V300091</t>
        </is>
      </c>
      <c r="G83" t="n">
        <v>19</v>
      </c>
      <c r="H83" t="inlineStr">
        <is>
          <t>VA-KO Vagon Konteyner Mak. Muh.</t>
        </is>
      </c>
      <c r="I83" t="inlineStr">
        <is>
          <t>SGGMRS_M35</t>
        </is>
      </c>
      <c r="J83" t="inlineStr">
        <is>
          <t>37 80 4953 474-6</t>
        </is>
      </c>
      <c r="K83" t="inlineStr">
        <is>
          <t>2025-0039</t>
        </is>
      </c>
      <c r="L83" t="n">
        <v>35.85</v>
      </c>
      <c r="M83" s="6" t="n">
        <v>45949</v>
      </c>
      <c r="N83" s="6" t="n">
        <v>46312</v>
      </c>
    </row>
    <row r="84">
      <c r="F84" t="inlineStr">
        <is>
          <t>V300091</t>
        </is>
      </c>
      <c r="G84" t="n">
        <v>20</v>
      </c>
      <c r="H84" t="inlineStr">
        <is>
          <t>VA-KO Vagon Konteyner Mak. Muh.</t>
        </is>
      </c>
      <c r="I84" t="inlineStr">
        <is>
          <t>SGGMRS_M35</t>
        </is>
      </c>
      <c r="J84" t="inlineStr">
        <is>
          <t>37 80 4953 475-3</t>
        </is>
      </c>
      <c r="K84" t="inlineStr">
        <is>
          <t>2025-0039</t>
        </is>
      </c>
      <c r="L84" t="n">
        <v>35.85</v>
      </c>
      <c r="M84" s="6" t="n">
        <v>45949</v>
      </c>
      <c r="N84" s="6" t="n">
        <v>46312</v>
      </c>
    </row>
    <row r="85">
      <c r="F85" t="inlineStr">
        <is>
          <t>V300091</t>
        </is>
      </c>
      <c r="G85" t="n">
        <v>21</v>
      </c>
      <c r="H85" t="inlineStr">
        <is>
          <t>VA-KO Vagon Konteyner Mak. Muh.</t>
        </is>
      </c>
      <c r="I85" t="inlineStr">
        <is>
          <t>SGGMRSS_M4</t>
        </is>
      </c>
      <c r="J85" t="inlineStr">
        <is>
          <t>37 80 4963 247-4</t>
        </is>
      </c>
      <c r="K85" t="inlineStr">
        <is>
          <t>2025-0039</t>
        </is>
      </c>
      <c r="L85" t="n">
        <v>35.85</v>
      </c>
      <c r="M85" s="6" t="n">
        <v>45949</v>
      </c>
      <c r="N85" s="6" t="n">
        <v>46312</v>
      </c>
    </row>
    <row r="86">
      <c r="F86" t="inlineStr">
        <is>
          <t>V300092</t>
        </is>
      </c>
      <c r="G86" t="n">
        <v>1</v>
      </c>
      <c r="H86" t="inlineStr">
        <is>
          <t>duisport rail GmbH</t>
        </is>
      </c>
      <c r="I86" t="inlineStr">
        <is>
          <t>SGGNS_M33</t>
        </is>
      </c>
      <c r="J86" t="inlineStr">
        <is>
          <t>37 80 4561 539-0</t>
        </is>
      </c>
      <c r="K86" t="inlineStr">
        <is>
          <t>2026-0001</t>
        </is>
      </c>
      <c r="L86" t="n">
        <v>27.02</v>
      </c>
      <c r="M86" s="6" t="n">
        <v>46066</v>
      </c>
      <c r="N86" s="6" t="n">
        <v>46387</v>
      </c>
    </row>
    <row r="87">
      <c r="F87" t="inlineStr">
        <is>
          <t>V300092</t>
        </is>
      </c>
      <c r="G87" t="n">
        <v>2</v>
      </c>
      <c r="H87" t="inlineStr">
        <is>
          <t>duisport rail GmbH</t>
        </is>
      </c>
      <c r="I87" t="inlineStr">
        <is>
          <t>SGGNS_M33</t>
        </is>
      </c>
      <c r="J87" t="inlineStr">
        <is>
          <t>37 80 4561 559-8</t>
        </is>
      </c>
      <c r="K87" t="inlineStr">
        <is>
          <t>2026-0001</t>
        </is>
      </c>
      <c r="L87" t="n">
        <v>27.02</v>
      </c>
      <c r="M87" s="6" t="n">
        <v>46066</v>
      </c>
      <c r="N87" s="6" t="n">
        <v>46387</v>
      </c>
    </row>
    <row r="88">
      <c r="F88" t="inlineStr">
        <is>
          <t>V300092</t>
        </is>
      </c>
      <c r="G88" t="n">
        <v>3</v>
      </c>
      <c r="H88" t="inlineStr">
        <is>
          <t>duisport rail GmbH</t>
        </is>
      </c>
      <c r="I88" t="inlineStr">
        <is>
          <t>SGGNS_M33</t>
        </is>
      </c>
      <c r="J88" t="inlineStr">
        <is>
          <t>37 80 4561 571-3</t>
        </is>
      </c>
      <c r="K88" t="inlineStr">
        <is>
          <t>2026-0001</t>
        </is>
      </c>
      <c r="L88" t="n">
        <v>27.02</v>
      </c>
      <c r="M88" s="6" t="n">
        <v>46066</v>
      </c>
      <c r="N88" s="6" t="n">
        <v>46387</v>
      </c>
    </row>
    <row r="89">
      <c r="F89" t="inlineStr">
        <is>
          <t>V720005</t>
        </is>
      </c>
      <c r="G89" t="n">
        <v>1</v>
      </c>
      <c r="H89" t="inlineStr">
        <is>
          <t>LAUDE Smart Intermodal S.A.</t>
        </is>
      </c>
      <c r="I89" t="inlineStr">
        <is>
          <t>SDGGMRS_DTW</t>
        </is>
      </c>
      <c r="J89" t="inlineStr"/>
      <c r="K89" t="inlineStr">
        <is>
          <t>2025-0031</t>
        </is>
      </c>
      <c r="L89" t="n">
        <v>49.25</v>
      </c>
      <c r="M89" s="6" t="n">
        <v>45992</v>
      </c>
      <c r="N89" s="6" t="n">
        <v>46387</v>
      </c>
    </row>
    <row r="90">
      <c r="F90" t="inlineStr">
        <is>
          <t>V720005</t>
        </is>
      </c>
      <c r="G90" t="n">
        <v>2</v>
      </c>
      <c r="H90" t="inlineStr">
        <is>
          <t>LAUDE Smart Intermodal S.A.</t>
        </is>
      </c>
      <c r="I90" t="inlineStr">
        <is>
          <t>SDGGMRS_DTW</t>
        </is>
      </c>
      <c r="J90" t="inlineStr"/>
      <c r="K90" t="inlineStr">
        <is>
          <t>2025-0031</t>
        </is>
      </c>
      <c r="L90" t="n">
        <v>49.25</v>
      </c>
      <c r="M90" s="6" t="n">
        <v>45992</v>
      </c>
      <c r="N90" s="6" t="n">
        <v>46387</v>
      </c>
    </row>
    <row r="91">
      <c r="F91" t="inlineStr">
        <is>
          <t>V720005</t>
        </is>
      </c>
      <c r="G91" t="n">
        <v>3</v>
      </c>
      <c r="H91" t="inlineStr">
        <is>
          <t>LAUDE Smart Intermodal S.A.</t>
        </is>
      </c>
      <c r="I91" t="inlineStr">
        <is>
          <t>SDGGMRS_DTW</t>
        </is>
      </c>
      <c r="J91" t="inlineStr"/>
      <c r="K91" t="inlineStr">
        <is>
          <t>2025-0031</t>
        </is>
      </c>
      <c r="L91" t="n">
        <v>49.25</v>
      </c>
      <c r="M91" s="6" t="n">
        <v>45992</v>
      </c>
      <c r="N91" s="6" t="n">
        <v>46387</v>
      </c>
    </row>
    <row r="92">
      <c r="F92" t="inlineStr">
        <is>
          <t>V720005</t>
        </is>
      </c>
      <c r="G92" t="n">
        <v>4</v>
      </c>
      <c r="H92" t="inlineStr">
        <is>
          <t>LAUDE Smart Intermodal S.A.</t>
        </is>
      </c>
      <c r="I92" t="inlineStr">
        <is>
          <t>SDGGMRS_DTW</t>
        </is>
      </c>
      <c r="J92" t="inlineStr"/>
      <c r="K92" t="inlineStr">
        <is>
          <t>2025-0031</t>
        </is>
      </c>
      <c r="L92" t="n">
        <v>49.25</v>
      </c>
      <c r="M92" s="6" t="n">
        <v>45992</v>
      </c>
      <c r="N92" s="6" t="n">
        <v>46387</v>
      </c>
    </row>
    <row r="93">
      <c r="F93" t="inlineStr">
        <is>
          <t>V720005</t>
        </is>
      </c>
      <c r="G93" t="n">
        <v>5</v>
      </c>
      <c r="H93" t="inlineStr">
        <is>
          <t>LAUDE Smart Intermodal S.A.</t>
        </is>
      </c>
      <c r="I93" t="inlineStr">
        <is>
          <t>SDGGMRS_DTW</t>
        </is>
      </c>
      <c r="J93" t="inlineStr"/>
      <c r="K93" t="inlineStr">
        <is>
          <t>2025-0031</t>
        </is>
      </c>
      <c r="L93" t="n">
        <v>49.25</v>
      </c>
      <c r="M93" s="6" t="n">
        <v>45992</v>
      </c>
      <c r="N93" s="6" t="n">
        <v>46387</v>
      </c>
    </row>
    <row r="94">
      <c r="F94" t="inlineStr">
        <is>
          <t>V720005</t>
        </is>
      </c>
      <c r="G94" t="n">
        <v>6</v>
      </c>
      <c r="H94" t="inlineStr">
        <is>
          <t>LAUDE Smart Intermodal S.A.</t>
        </is>
      </c>
      <c r="I94" t="inlineStr">
        <is>
          <t>SDGGMRS_DTW</t>
        </is>
      </c>
      <c r="J94" t="inlineStr"/>
      <c r="K94" t="inlineStr">
        <is>
          <t>2025-0031</t>
        </is>
      </c>
      <c r="L94" t="n">
        <v>49.25</v>
      </c>
      <c r="M94" s="6" t="n">
        <v>45992</v>
      </c>
      <c r="N94" s="6" t="n">
        <v>46387</v>
      </c>
    </row>
    <row r="95">
      <c r="F95" t="inlineStr">
        <is>
          <t>V720005</t>
        </is>
      </c>
      <c r="G95" t="n">
        <v>7</v>
      </c>
      <c r="H95" t="inlineStr">
        <is>
          <t>LAUDE Smart Intermodal S.A.</t>
        </is>
      </c>
      <c r="I95" t="inlineStr">
        <is>
          <t>SDGGMRS_DTW</t>
        </is>
      </c>
      <c r="J95" t="inlineStr"/>
      <c r="K95" t="inlineStr">
        <is>
          <t>2025-0031</t>
        </is>
      </c>
      <c r="L95" t="n">
        <v>49.25</v>
      </c>
      <c r="M95" s="6" t="n">
        <v>45992</v>
      </c>
      <c r="N95" s="6" t="n">
        <v>46387</v>
      </c>
    </row>
    <row r="96">
      <c r="F96" t="inlineStr">
        <is>
          <t>V720005</t>
        </is>
      </c>
      <c r="G96" t="n">
        <v>8</v>
      </c>
      <c r="H96" t="inlineStr">
        <is>
          <t>LAUDE Smart Intermodal S.A.</t>
        </is>
      </c>
      <c r="I96" t="inlineStr">
        <is>
          <t>SDGGMRS_DTW</t>
        </is>
      </c>
      <c r="J96" t="inlineStr"/>
      <c r="K96" t="inlineStr">
        <is>
          <t>2025-0031</t>
        </is>
      </c>
      <c r="L96" t="n">
        <v>49.25</v>
      </c>
      <c r="M96" s="6" t="n">
        <v>45992</v>
      </c>
      <c r="N96" s="6" t="n">
        <v>46387</v>
      </c>
    </row>
    <row r="97">
      <c r="F97" t="inlineStr">
        <is>
          <t>V720005</t>
        </is>
      </c>
      <c r="G97" t="n">
        <v>9</v>
      </c>
      <c r="H97" t="inlineStr">
        <is>
          <t>LAUDE Smart Intermodal S.A.</t>
        </is>
      </c>
      <c r="I97" t="inlineStr">
        <is>
          <t>SDGGMRS_DTW</t>
        </is>
      </c>
      <c r="J97" t="inlineStr"/>
      <c r="K97" t="inlineStr">
        <is>
          <t>2025-0031</t>
        </is>
      </c>
      <c r="L97" t="n">
        <v>49.25</v>
      </c>
      <c r="M97" s="6" t="n">
        <v>45992</v>
      </c>
      <c r="N97" s="6" t="n">
        <v>46387</v>
      </c>
    </row>
    <row r="98">
      <c r="F98" t="inlineStr">
        <is>
          <t>V720005</t>
        </is>
      </c>
      <c r="G98" t="n">
        <v>10</v>
      </c>
      <c r="H98" t="inlineStr">
        <is>
          <t>LAUDE Smart Intermodal S.A.</t>
        </is>
      </c>
      <c r="I98" t="inlineStr">
        <is>
          <t>SDGGMRS_DTW</t>
        </is>
      </c>
      <c r="J98" t="inlineStr"/>
      <c r="K98" t="inlineStr">
        <is>
          <t>2025-0031</t>
        </is>
      </c>
      <c r="L98" t="n">
        <v>49.25</v>
      </c>
      <c r="M98" s="6" t="n">
        <v>45992</v>
      </c>
      <c r="N98" s="6" t="n">
        <v>46387</v>
      </c>
    </row>
    <row r="99">
      <c r="F99" t="inlineStr">
        <is>
          <t>V720005</t>
        </is>
      </c>
      <c r="G99" t="n">
        <v>11</v>
      </c>
      <c r="H99" t="inlineStr">
        <is>
          <t>LAUDE Smart Intermodal S.A.</t>
        </is>
      </c>
      <c r="I99" t="inlineStr">
        <is>
          <t>SDGGMRS_DTW</t>
        </is>
      </c>
      <c r="J99" t="inlineStr"/>
      <c r="K99" t="inlineStr">
        <is>
          <t>2025-0031</t>
        </is>
      </c>
      <c r="L99" t="n">
        <v>49.25</v>
      </c>
      <c r="M99" s="6" t="n">
        <v>45992</v>
      </c>
      <c r="N99" s="6" t="n">
        <v>46387</v>
      </c>
    </row>
    <row r="100">
      <c r="F100" t="inlineStr">
        <is>
          <t>V720005</t>
        </is>
      </c>
      <c r="G100" t="n">
        <v>12</v>
      </c>
      <c r="H100" t="inlineStr">
        <is>
          <t>LAUDE Smart Intermodal S.A.</t>
        </is>
      </c>
      <c r="I100" t="inlineStr">
        <is>
          <t>SDGGMRS_DTW</t>
        </is>
      </c>
      <c r="J100" t="inlineStr"/>
      <c r="K100" t="inlineStr">
        <is>
          <t>2025-0031</t>
        </is>
      </c>
      <c r="L100" t="n">
        <v>49.25</v>
      </c>
      <c r="M100" s="6" t="n">
        <v>45992</v>
      </c>
      <c r="N100" s="6" t="n">
        <v>46387</v>
      </c>
    </row>
    <row r="101">
      <c r="F101" t="inlineStr">
        <is>
          <t>V720005</t>
        </is>
      </c>
      <c r="G101" t="n">
        <v>13</v>
      </c>
      <c r="H101" t="inlineStr">
        <is>
          <t>LAUDE Smart Intermodal S.A.</t>
        </is>
      </c>
      <c r="I101" t="inlineStr">
        <is>
          <t>SDGGMRS_DTW</t>
        </is>
      </c>
      <c r="J101" t="inlineStr"/>
      <c r="K101" t="inlineStr">
        <is>
          <t>2025-0031</t>
        </is>
      </c>
      <c r="L101" t="n">
        <v>49.25</v>
      </c>
      <c r="M101" s="6" t="n">
        <v>45992</v>
      </c>
      <c r="N101" s="6" t="n">
        <v>46387</v>
      </c>
    </row>
    <row r="102">
      <c r="F102" t="inlineStr">
        <is>
          <t>V720005</t>
        </is>
      </c>
      <c r="G102" t="n">
        <v>14</v>
      </c>
      <c r="H102" t="inlineStr">
        <is>
          <t>LAUDE Smart Intermodal S.A.</t>
        </is>
      </c>
      <c r="I102" t="inlineStr">
        <is>
          <t>SDGGMRS_DTW</t>
        </is>
      </c>
      <c r="J102" t="inlineStr"/>
      <c r="K102" t="inlineStr">
        <is>
          <t>2025-0031</t>
        </is>
      </c>
      <c r="L102" t="n">
        <v>49.25</v>
      </c>
      <c r="M102" s="6" t="n">
        <v>45992</v>
      </c>
      <c r="N102" s="6" t="n">
        <v>46387</v>
      </c>
    </row>
    <row r="103">
      <c r="F103" t="inlineStr">
        <is>
          <t>V720005</t>
        </is>
      </c>
      <c r="G103" t="n">
        <v>15</v>
      </c>
      <c r="H103" t="inlineStr">
        <is>
          <t>LAUDE Smart Intermodal S.A.</t>
        </is>
      </c>
      <c r="I103" t="inlineStr">
        <is>
          <t>SDGGMRS_DTW</t>
        </is>
      </c>
      <c r="J103" t="inlineStr"/>
      <c r="K103" t="inlineStr">
        <is>
          <t>2025-0031</t>
        </is>
      </c>
      <c r="L103" t="n">
        <v>49.25</v>
      </c>
      <c r="M103" s="6" t="n">
        <v>45992</v>
      </c>
      <c r="N103" s="6" t="n">
        <v>46387</v>
      </c>
    </row>
    <row r="104">
      <c r="F104" t="inlineStr">
        <is>
          <t>V720005</t>
        </is>
      </c>
      <c r="G104" t="n">
        <v>16</v>
      </c>
      <c r="H104" t="inlineStr">
        <is>
          <t>LAUDE Smart Intermodal S.A.</t>
        </is>
      </c>
      <c r="I104" t="inlineStr">
        <is>
          <t>SDGGMRS_DTW</t>
        </is>
      </c>
      <c r="J104" t="inlineStr"/>
      <c r="K104" t="inlineStr">
        <is>
          <t>2025-0031</t>
        </is>
      </c>
      <c r="L104" t="n">
        <v>49.25</v>
      </c>
      <c r="M104" s="6" t="n">
        <v>45992</v>
      </c>
      <c r="N104" s="6" t="n">
        <v>46387</v>
      </c>
    </row>
    <row r="105">
      <c r="F105" t="inlineStr">
        <is>
          <t>V720005</t>
        </is>
      </c>
      <c r="G105" t="n">
        <v>17</v>
      </c>
      <c r="H105" t="inlineStr">
        <is>
          <t>LAUDE Smart Intermodal S.A.</t>
        </is>
      </c>
      <c r="I105" t="inlineStr">
        <is>
          <t>SDGGMRS_DTW</t>
        </is>
      </c>
      <c r="J105" t="inlineStr"/>
      <c r="K105" t="inlineStr">
        <is>
          <t>2025-0031</t>
        </is>
      </c>
      <c r="L105" t="n">
        <v>49.25</v>
      </c>
      <c r="M105" s="6" t="n">
        <v>45992</v>
      </c>
      <c r="N105" s="6" t="n">
        <v>46387</v>
      </c>
    </row>
    <row r="106">
      <c r="F106" t="inlineStr">
        <is>
          <t>V720005</t>
        </is>
      </c>
      <c r="G106" t="n">
        <v>18</v>
      </c>
      <c r="H106" t="inlineStr">
        <is>
          <t>LAUDE Smart Intermodal S.A.</t>
        </is>
      </c>
      <c r="I106" t="inlineStr">
        <is>
          <t>SDGGMRS_DTW</t>
        </is>
      </c>
      <c r="J106" t="inlineStr"/>
      <c r="K106" t="inlineStr">
        <is>
          <t>2025-0031</t>
        </is>
      </c>
      <c r="L106" t="n">
        <v>49.25</v>
      </c>
      <c r="M106" s="6" t="n">
        <v>45992</v>
      </c>
      <c r="N106" s="6" t="n">
        <v>46387</v>
      </c>
    </row>
    <row r="107">
      <c r="F107" t="inlineStr">
        <is>
          <t>V720005</t>
        </is>
      </c>
      <c r="G107" t="n">
        <v>19</v>
      </c>
      <c r="H107" t="inlineStr">
        <is>
          <t>LAUDE Smart Intermodal S.A.</t>
        </is>
      </c>
      <c r="I107" t="inlineStr">
        <is>
          <t>SDGGMRS_DTW</t>
        </is>
      </c>
      <c r="J107" t="inlineStr"/>
      <c r="K107" t="inlineStr">
        <is>
          <t>2025-0031</t>
        </is>
      </c>
      <c r="L107" t="n">
        <v>49.25</v>
      </c>
      <c r="M107" s="6" t="n">
        <v>45992</v>
      </c>
      <c r="N107" s="6" t="n">
        <v>46387</v>
      </c>
    </row>
    <row r="108">
      <c r="F108" t="inlineStr">
        <is>
          <t>V720005</t>
        </is>
      </c>
      <c r="G108" t="n">
        <v>20</v>
      </c>
      <c r="H108" t="inlineStr">
        <is>
          <t>LAUDE Smart Intermodal S.A.</t>
        </is>
      </c>
      <c r="I108" t="inlineStr">
        <is>
          <t>SDGGMRS_DTW</t>
        </is>
      </c>
      <c r="J108" t="inlineStr"/>
      <c r="K108" t="inlineStr">
        <is>
          <t>2025-0031</t>
        </is>
      </c>
      <c r="L108" t="n">
        <v>49.25</v>
      </c>
      <c r="M108" s="6" t="n">
        <v>45992</v>
      </c>
      <c r="N108" s="6" t="n">
        <v>46387</v>
      </c>
    </row>
    <row r="109">
      <c r="F109" t="inlineStr">
        <is>
          <t>V720005</t>
        </is>
      </c>
      <c r="G109" t="n">
        <v>21</v>
      </c>
      <c r="H109" t="inlineStr">
        <is>
          <t>LAUDE Smart Intermodal S.A.</t>
        </is>
      </c>
      <c r="I109" t="inlineStr">
        <is>
          <t>SDGGMRS_DTW</t>
        </is>
      </c>
      <c r="J109" t="inlineStr"/>
      <c r="K109" t="inlineStr">
        <is>
          <t>2025-0031</t>
        </is>
      </c>
      <c r="L109" t="n">
        <v>49.25</v>
      </c>
      <c r="M109" s="6" t="n">
        <v>45992</v>
      </c>
      <c r="N109" s="6" t="n">
        <v>46387</v>
      </c>
    </row>
    <row r="110">
      <c r="F110" t="inlineStr">
        <is>
          <t>V720005</t>
        </is>
      </c>
      <c r="G110" t="n">
        <v>22</v>
      </c>
      <c r="H110" t="inlineStr">
        <is>
          <t>LAUDE Smart Intermodal S.A.</t>
        </is>
      </c>
      <c r="I110" t="inlineStr">
        <is>
          <t>SDGGMRS_DTW</t>
        </is>
      </c>
      <c r="J110" t="inlineStr"/>
      <c r="K110" t="inlineStr">
        <is>
          <t>2025-0031</t>
        </is>
      </c>
      <c r="L110" t="n">
        <v>49.25</v>
      </c>
      <c r="M110" s="6" t="n">
        <v>45992</v>
      </c>
      <c r="N110" s="6" t="n">
        <v>46387</v>
      </c>
    </row>
    <row r="111">
      <c r="F111" t="inlineStr">
        <is>
          <t>V720005</t>
        </is>
      </c>
      <c r="G111" t="n">
        <v>23</v>
      </c>
      <c r="H111" t="inlineStr">
        <is>
          <t>LAUDE Smart Intermodal S.A.</t>
        </is>
      </c>
      <c r="I111" t="inlineStr">
        <is>
          <t>SDGGMRS_DTW</t>
        </is>
      </c>
      <c r="J111" t="inlineStr"/>
      <c r="K111" t="inlineStr">
        <is>
          <t>2025-0031</t>
        </is>
      </c>
      <c r="L111" t="n">
        <v>49.25</v>
      </c>
      <c r="M111" s="6" t="n">
        <v>45992</v>
      </c>
      <c r="N111" s="6" t="n">
        <v>46387</v>
      </c>
    </row>
    <row r="112">
      <c r="F112" t="inlineStr">
        <is>
          <t>V720005</t>
        </is>
      </c>
      <c r="G112" t="n">
        <v>24</v>
      </c>
      <c r="H112" t="inlineStr">
        <is>
          <t>LAUDE Smart Intermodal S.A.</t>
        </is>
      </c>
      <c r="I112" t="inlineStr">
        <is>
          <t>SDGGMRS_DTW</t>
        </is>
      </c>
      <c r="J112" t="inlineStr"/>
      <c r="K112" t="inlineStr">
        <is>
          <t>2025-0031</t>
        </is>
      </c>
      <c r="L112" t="n">
        <v>49.25</v>
      </c>
      <c r="M112" s="6" t="n">
        <v>45992</v>
      </c>
      <c r="N112" s="6" t="n">
        <v>46387</v>
      </c>
    </row>
    <row r="113">
      <c r="F113" t="inlineStr">
        <is>
          <t>V720005</t>
        </is>
      </c>
      <c r="G113" t="n">
        <v>25</v>
      </c>
      <c r="H113" t="inlineStr">
        <is>
          <t>LAUDE Smart Intermodal S.A.</t>
        </is>
      </c>
      <c r="I113" t="inlineStr">
        <is>
          <t>SDGGMRS_DTW</t>
        </is>
      </c>
      <c r="J113" t="inlineStr"/>
      <c r="K113" t="inlineStr">
        <is>
          <t>2025-0031</t>
        </is>
      </c>
      <c r="L113" t="n">
        <v>49.25</v>
      </c>
      <c r="M113" s="6" t="n">
        <v>45992</v>
      </c>
      <c r="N113" s="6" t="n">
        <v>46387</v>
      </c>
    </row>
    <row r="114">
      <c r="F114" t="inlineStr">
        <is>
          <t>V720005</t>
        </is>
      </c>
      <c r="G114" t="n">
        <v>26</v>
      </c>
      <c r="H114" t="inlineStr">
        <is>
          <t>LAUDE Smart Intermodal S.A.</t>
        </is>
      </c>
      <c r="I114" t="inlineStr">
        <is>
          <t>SDGGMRS_DTW</t>
        </is>
      </c>
      <c r="J114" t="inlineStr"/>
      <c r="K114" t="inlineStr">
        <is>
          <t>2025-0031</t>
        </is>
      </c>
      <c r="L114" t="n">
        <v>49.25</v>
      </c>
      <c r="M114" s="6" t="n">
        <v>45992</v>
      </c>
      <c r="N114" s="6" t="n">
        <v>46387</v>
      </c>
    </row>
    <row r="115">
      <c r="F115" t="inlineStr">
        <is>
          <t>V720005</t>
        </is>
      </c>
      <c r="G115" t="n">
        <v>27</v>
      </c>
      <c r="H115" t="inlineStr">
        <is>
          <t>LAUDE Smart Intermodal S.A.</t>
        </is>
      </c>
      <c r="I115" t="inlineStr">
        <is>
          <t>SDGGMRS_DTW</t>
        </is>
      </c>
      <c r="J115" t="inlineStr"/>
      <c r="K115" t="inlineStr">
        <is>
          <t>2025-0031</t>
        </is>
      </c>
      <c r="L115" t="n">
        <v>49.25</v>
      </c>
      <c r="M115" s="6" t="n">
        <v>45992</v>
      </c>
      <c r="N115" s="6" t="n">
        <v>46387</v>
      </c>
    </row>
    <row r="116">
      <c r="F116" t="inlineStr">
        <is>
          <t>V720005</t>
        </is>
      </c>
      <c r="G116" t="n">
        <v>28</v>
      </c>
      <c r="H116" t="inlineStr">
        <is>
          <t>LAUDE Smart Intermodal S.A.</t>
        </is>
      </c>
      <c r="I116" t="inlineStr">
        <is>
          <t>SDGGMRS_DTW</t>
        </is>
      </c>
      <c r="J116" t="inlineStr"/>
      <c r="K116" t="inlineStr">
        <is>
          <t>2025-0031</t>
        </is>
      </c>
      <c r="L116" t="n">
        <v>49.25</v>
      </c>
      <c r="M116" s="6" t="n">
        <v>45992</v>
      </c>
      <c r="N116" s="6" t="n">
        <v>46387</v>
      </c>
    </row>
    <row r="117">
      <c r="F117" t="inlineStr">
        <is>
          <t>V720005</t>
        </is>
      </c>
      <c r="G117" t="n">
        <v>29</v>
      </c>
      <c r="H117" t="inlineStr">
        <is>
          <t>LAUDE Smart Intermodal S.A.</t>
        </is>
      </c>
      <c r="I117" t="inlineStr">
        <is>
          <t>SDGGMRS_DTW</t>
        </is>
      </c>
      <c r="J117" t="inlineStr"/>
      <c r="K117" t="inlineStr">
        <is>
          <t>2025-0031</t>
        </is>
      </c>
      <c r="L117" t="n">
        <v>49.25</v>
      </c>
      <c r="M117" s="6" t="n">
        <v>45992</v>
      </c>
      <c r="N117" s="6" t="n">
        <v>46387</v>
      </c>
    </row>
    <row r="118">
      <c r="F118" t="inlineStr">
        <is>
          <t>V720005</t>
        </is>
      </c>
      <c r="G118" t="n">
        <v>30</v>
      </c>
      <c r="H118" t="inlineStr">
        <is>
          <t>LAUDE Smart Intermodal S.A.</t>
        </is>
      </c>
      <c r="I118" t="inlineStr">
        <is>
          <t>SDGGMRS_DTW</t>
        </is>
      </c>
      <c r="J118" t="inlineStr"/>
      <c r="K118" t="inlineStr">
        <is>
          <t>2025-0031</t>
        </is>
      </c>
      <c r="L118" t="n">
        <v>49.25</v>
      </c>
      <c r="M118" s="6" t="n">
        <v>45992</v>
      </c>
      <c r="N118" s="6" t="n">
        <v>46387</v>
      </c>
    </row>
    <row r="119">
      <c r="F119" t="inlineStr">
        <is>
          <t>V720005</t>
        </is>
      </c>
      <c r="G119" t="n">
        <v>31</v>
      </c>
      <c r="H119" t="inlineStr">
        <is>
          <t>LAUDE Smart Intermodal S.A.</t>
        </is>
      </c>
      <c r="I119" t="inlineStr">
        <is>
          <t>SDGGMRS_DTW</t>
        </is>
      </c>
      <c r="J119" t="inlineStr"/>
      <c r="K119" t="inlineStr">
        <is>
          <t>2025-0031</t>
        </is>
      </c>
      <c r="L119" t="n">
        <v>49.25</v>
      </c>
      <c r="M119" s="6" t="n">
        <v>45992</v>
      </c>
      <c r="N119" s="6" t="n">
        <v>46387</v>
      </c>
    </row>
    <row r="120">
      <c r="F120" t="inlineStr">
        <is>
          <t>V720005</t>
        </is>
      </c>
      <c r="G120" t="n">
        <v>32</v>
      </c>
      <c r="H120" t="inlineStr">
        <is>
          <t>LAUDE Smart Intermodal S.A.</t>
        </is>
      </c>
      <c r="I120" t="inlineStr">
        <is>
          <t>SDGGMRS_DTW</t>
        </is>
      </c>
      <c r="J120" t="inlineStr"/>
      <c r="K120" t="inlineStr">
        <is>
          <t>2025-0031</t>
        </is>
      </c>
      <c r="L120" t="n">
        <v>49.25</v>
      </c>
      <c r="M120" s="6" t="n">
        <v>45992</v>
      </c>
      <c r="N120" s="6" t="n">
        <v>46387</v>
      </c>
    </row>
    <row r="121">
      <c r="F121" t="inlineStr">
        <is>
          <t>V720005</t>
        </is>
      </c>
      <c r="G121" t="n">
        <v>33</v>
      </c>
      <c r="H121" t="inlineStr">
        <is>
          <t>LAUDE Smart Intermodal S.A.</t>
        </is>
      </c>
      <c r="I121" t="inlineStr">
        <is>
          <t>SDGGMRS_DTW</t>
        </is>
      </c>
      <c r="J121" t="inlineStr"/>
      <c r="K121" t="inlineStr">
        <is>
          <t>2025-0031</t>
        </is>
      </c>
      <c r="L121" t="n">
        <v>49.25</v>
      </c>
      <c r="M121" s="6" t="n">
        <v>45992</v>
      </c>
      <c r="N121" s="6" t="n">
        <v>46387</v>
      </c>
    </row>
    <row r="122">
      <c r="F122" t="inlineStr">
        <is>
          <t>V720005</t>
        </is>
      </c>
      <c r="G122" t="n">
        <v>34</v>
      </c>
      <c r="H122" t="inlineStr">
        <is>
          <t>LAUDE Smart Intermodal S.A.</t>
        </is>
      </c>
      <c r="I122" t="inlineStr">
        <is>
          <t>SDGGMRS_DTW</t>
        </is>
      </c>
      <c r="J122" t="inlineStr"/>
      <c r="K122" t="inlineStr">
        <is>
          <t>2025-0031</t>
        </is>
      </c>
      <c r="L122" t="n">
        <v>49.25</v>
      </c>
      <c r="M122" s="6" t="n">
        <v>45992</v>
      </c>
      <c r="N122" s="6" t="n">
        <v>46387</v>
      </c>
    </row>
    <row r="123">
      <c r="F123" t="inlineStr">
        <is>
          <t>V720005</t>
        </is>
      </c>
      <c r="G123" t="n">
        <v>35</v>
      </c>
      <c r="H123" t="inlineStr">
        <is>
          <t>LAUDE Smart Intermodal S.A.</t>
        </is>
      </c>
      <c r="I123" t="inlineStr">
        <is>
          <t>SDGGMRS_DTW</t>
        </is>
      </c>
      <c r="J123" t="inlineStr"/>
      <c r="K123" t="inlineStr">
        <is>
          <t>2025-0031</t>
        </is>
      </c>
      <c r="L123" t="n">
        <v>49.25</v>
      </c>
      <c r="M123" s="6" t="n">
        <v>45992</v>
      </c>
      <c r="N123" s="6" t="n">
        <v>46387</v>
      </c>
    </row>
    <row r="124">
      <c r="F124" t="inlineStr">
        <is>
          <t>V720005</t>
        </is>
      </c>
      <c r="G124" t="n">
        <v>36</v>
      </c>
      <c r="H124" t="inlineStr">
        <is>
          <t>LAUDE Smart Intermodal S.A.</t>
        </is>
      </c>
      <c r="I124" t="inlineStr">
        <is>
          <t>SDGGMRS_DTW</t>
        </is>
      </c>
      <c r="J124" t="inlineStr"/>
      <c r="K124" t="inlineStr">
        <is>
          <t>2025-0031</t>
        </is>
      </c>
      <c r="L124" t="n">
        <v>49.25</v>
      </c>
      <c r="M124" s="6" t="n">
        <v>45992</v>
      </c>
      <c r="N124" s="6" t="n">
        <v>46387</v>
      </c>
    </row>
    <row r="125">
      <c r="F125" t="inlineStr">
        <is>
          <t>V720005</t>
        </is>
      </c>
      <c r="G125" t="n">
        <v>37</v>
      </c>
      <c r="H125" t="inlineStr">
        <is>
          <t>LAUDE Smart Intermodal S.A.</t>
        </is>
      </c>
      <c r="I125" t="inlineStr">
        <is>
          <t>SDGGMRS_DTW</t>
        </is>
      </c>
      <c r="J125" t="inlineStr"/>
      <c r="K125" t="inlineStr">
        <is>
          <t>2025-0031</t>
        </is>
      </c>
      <c r="L125" t="n">
        <v>49.25</v>
      </c>
      <c r="M125" s="6" t="n">
        <v>45992</v>
      </c>
      <c r="N125" s="6" t="n">
        <v>46387</v>
      </c>
    </row>
    <row r="126">
      <c r="F126" t="inlineStr">
        <is>
          <t>V720005</t>
        </is>
      </c>
      <c r="G126" t="n">
        <v>38</v>
      </c>
      <c r="H126" t="inlineStr">
        <is>
          <t>LAUDE Smart Intermodal S.A.</t>
        </is>
      </c>
      <c r="I126" t="inlineStr">
        <is>
          <t>SDGGMRS_DTW</t>
        </is>
      </c>
      <c r="J126" t="inlineStr"/>
      <c r="K126" t="inlineStr">
        <is>
          <t>2025-0031</t>
        </is>
      </c>
      <c r="L126" t="n">
        <v>49.25</v>
      </c>
      <c r="M126" s="6" t="n">
        <v>45992</v>
      </c>
      <c r="N126" s="6" t="n">
        <v>46387</v>
      </c>
    </row>
    <row r="127">
      <c r="F127" t="inlineStr">
        <is>
          <t>V720005</t>
        </is>
      </c>
      <c r="G127" t="n">
        <v>39</v>
      </c>
      <c r="H127" t="inlineStr">
        <is>
          <t>LAUDE Smart Intermodal S.A.</t>
        </is>
      </c>
      <c r="I127" t="inlineStr">
        <is>
          <t>SDGGMRS_DTW</t>
        </is>
      </c>
      <c r="J127" t="inlineStr"/>
      <c r="K127" t="inlineStr">
        <is>
          <t>2025-0031</t>
        </is>
      </c>
      <c r="L127" t="n">
        <v>49.25</v>
      </c>
      <c r="M127" s="6" t="n">
        <v>45992</v>
      </c>
      <c r="N127" s="6" t="n">
        <v>46387</v>
      </c>
    </row>
    <row r="128">
      <c r="F128" t="inlineStr">
        <is>
          <t>V720005</t>
        </is>
      </c>
      <c r="G128" t="n">
        <v>40</v>
      </c>
      <c r="H128" t="inlineStr">
        <is>
          <t>LAUDE Smart Intermodal S.A.</t>
        </is>
      </c>
      <c r="I128" t="inlineStr">
        <is>
          <t>SDGGMRS_DTW</t>
        </is>
      </c>
      <c r="J128" t="inlineStr"/>
      <c r="K128" t="inlineStr">
        <is>
          <t>2025-0031</t>
        </is>
      </c>
      <c r="L128" t="n">
        <v>49.25</v>
      </c>
      <c r="M128" s="6" t="n">
        <v>45992</v>
      </c>
      <c r="N128" s="6" t="n">
        <v>46387</v>
      </c>
    </row>
    <row r="129">
      <c r="F129" t="inlineStr">
        <is>
          <t>V720005</t>
        </is>
      </c>
      <c r="G129" t="n">
        <v>41</v>
      </c>
      <c r="H129" t="inlineStr">
        <is>
          <t>LAUDE Smart Intermodal S.A.</t>
        </is>
      </c>
      <c r="I129" t="inlineStr">
        <is>
          <t>SDGGMRS_DTW</t>
        </is>
      </c>
      <c r="J129" t="inlineStr"/>
      <c r="K129" t="inlineStr">
        <is>
          <t>2025-0031</t>
        </is>
      </c>
      <c r="L129" t="n">
        <v>49.25</v>
      </c>
      <c r="M129" s="6" t="n">
        <v>45992</v>
      </c>
      <c r="N129" s="6" t="n">
        <v>46387</v>
      </c>
    </row>
    <row r="130">
      <c r="F130" t="inlineStr">
        <is>
          <t>V720005</t>
        </is>
      </c>
      <c r="G130" t="n">
        <v>42</v>
      </c>
      <c r="H130" t="inlineStr">
        <is>
          <t>LAUDE Smart Intermodal S.A.</t>
        </is>
      </c>
      <c r="I130" t="inlineStr">
        <is>
          <t>SDGGMRS_DTW</t>
        </is>
      </c>
      <c r="J130" t="inlineStr"/>
      <c r="K130" t="inlineStr">
        <is>
          <t>2025-0031</t>
        </is>
      </c>
      <c r="L130" t="n">
        <v>49.25</v>
      </c>
      <c r="M130" s="6" t="n">
        <v>45992</v>
      </c>
      <c r="N130" s="6" t="n">
        <v>46387</v>
      </c>
    </row>
    <row r="131">
      <c r="F131" t="inlineStr">
        <is>
          <t>V720005</t>
        </is>
      </c>
      <c r="G131" t="n">
        <v>43</v>
      </c>
      <c r="H131" t="inlineStr">
        <is>
          <t>LAUDE Smart Intermodal S.A.</t>
        </is>
      </c>
      <c r="I131" t="inlineStr">
        <is>
          <t>SDGGMRS_DTW</t>
        </is>
      </c>
      <c r="J131" t="inlineStr"/>
      <c r="K131" t="inlineStr">
        <is>
          <t>2025-0031</t>
        </is>
      </c>
      <c r="L131" t="n">
        <v>49.25</v>
      </c>
      <c r="M131" s="6" t="n">
        <v>45992</v>
      </c>
      <c r="N131" s="6" t="n">
        <v>46387</v>
      </c>
    </row>
    <row r="132">
      <c r="F132" t="inlineStr">
        <is>
          <t>V720005</t>
        </is>
      </c>
      <c r="G132" t="n">
        <v>44</v>
      </c>
      <c r="H132" t="inlineStr">
        <is>
          <t>LAUDE Smart Intermodal S.A.</t>
        </is>
      </c>
      <c r="I132" t="inlineStr">
        <is>
          <t>SDGGMRS_DTW</t>
        </is>
      </c>
      <c r="J132" t="inlineStr"/>
      <c r="K132" t="inlineStr">
        <is>
          <t>2025-0031</t>
        </is>
      </c>
      <c r="L132" t="n">
        <v>49.25</v>
      </c>
      <c r="M132" s="6" t="n">
        <v>45992</v>
      </c>
      <c r="N132" s="6" t="n">
        <v>46387</v>
      </c>
    </row>
    <row r="133">
      <c r="F133" t="inlineStr">
        <is>
          <t>V720005</t>
        </is>
      </c>
      <c r="G133" t="n">
        <v>45</v>
      </c>
      <c r="H133" t="inlineStr">
        <is>
          <t>LAUDE Smart Intermodal S.A.</t>
        </is>
      </c>
      <c r="I133" t="inlineStr">
        <is>
          <t>SDGGMRS_DTW</t>
        </is>
      </c>
      <c r="J133" t="inlineStr"/>
      <c r="K133" t="inlineStr">
        <is>
          <t>2025-0031</t>
        </is>
      </c>
      <c r="L133" t="n">
        <v>49.25</v>
      </c>
      <c r="M133" s="6" t="n">
        <v>45992</v>
      </c>
      <c r="N133" s="6" t="n">
        <v>46387</v>
      </c>
    </row>
    <row r="134">
      <c r="F134" t="inlineStr">
        <is>
          <t>V720005</t>
        </is>
      </c>
      <c r="G134" t="n">
        <v>46</v>
      </c>
      <c r="H134" t="inlineStr">
        <is>
          <t>LAUDE Smart Intermodal S.A.</t>
        </is>
      </c>
      <c r="I134" t="inlineStr">
        <is>
          <t>SDGGMRS_DTW</t>
        </is>
      </c>
      <c r="J134" t="inlineStr"/>
      <c r="K134" t="inlineStr">
        <is>
          <t>2025-0031</t>
        </is>
      </c>
      <c r="L134" t="n">
        <v>49.25</v>
      </c>
      <c r="M134" s="6" t="n">
        <v>45992</v>
      </c>
      <c r="N134" s="6" t="n">
        <v>46387</v>
      </c>
    </row>
    <row r="135">
      <c r="F135" t="inlineStr">
        <is>
          <t>V720005</t>
        </is>
      </c>
      <c r="G135" t="n">
        <v>47</v>
      </c>
      <c r="H135" t="inlineStr">
        <is>
          <t>LAUDE Smart Intermodal S.A.</t>
        </is>
      </c>
      <c r="I135" t="inlineStr">
        <is>
          <t>SDGGMRS_DTW</t>
        </is>
      </c>
      <c r="J135" t="inlineStr"/>
      <c r="K135" t="inlineStr">
        <is>
          <t>2025-0031</t>
        </is>
      </c>
      <c r="L135" t="n">
        <v>49.25</v>
      </c>
      <c r="M135" s="6" t="n">
        <v>45992</v>
      </c>
      <c r="N135" s="6" t="n">
        <v>46387</v>
      </c>
    </row>
    <row r="136">
      <c r="F136" t="inlineStr">
        <is>
          <t>V720005</t>
        </is>
      </c>
      <c r="G136" t="n">
        <v>48</v>
      </c>
      <c r="H136" t="inlineStr">
        <is>
          <t>LAUDE Smart Intermodal S.A.</t>
        </is>
      </c>
      <c r="I136" t="inlineStr">
        <is>
          <t>SDGGMRS_DTW</t>
        </is>
      </c>
      <c r="J136" t="inlineStr"/>
      <c r="K136" t="inlineStr">
        <is>
          <t>2025-0031</t>
        </is>
      </c>
      <c r="L136" t="n">
        <v>49.25</v>
      </c>
      <c r="M136" s="6" t="n">
        <v>45992</v>
      </c>
      <c r="N136" s="6" t="n">
        <v>46387</v>
      </c>
    </row>
    <row r="137">
      <c r="F137" t="inlineStr">
        <is>
          <t>V720005</t>
        </is>
      </c>
      <c r="G137" t="n">
        <v>49</v>
      </c>
      <c r="H137" t="inlineStr">
        <is>
          <t>LAUDE Smart Intermodal S.A.</t>
        </is>
      </c>
      <c r="I137" t="inlineStr">
        <is>
          <t>SDGGMRS_DTW</t>
        </is>
      </c>
      <c r="J137" t="inlineStr"/>
      <c r="K137" t="inlineStr">
        <is>
          <t>2025-0031</t>
        </is>
      </c>
      <c r="L137" t="n">
        <v>49.25</v>
      </c>
      <c r="M137" s="6" t="n">
        <v>45992</v>
      </c>
      <c r="N137" s="6" t="n">
        <v>46387</v>
      </c>
    </row>
    <row r="138">
      <c r="F138" t="inlineStr">
        <is>
          <t>V720005</t>
        </is>
      </c>
      <c r="G138" t="n">
        <v>50</v>
      </c>
      <c r="H138" t="inlineStr">
        <is>
          <t>LAUDE Smart Intermodal S.A.</t>
        </is>
      </c>
      <c r="I138" t="inlineStr">
        <is>
          <t>SDGGMRS_DTW</t>
        </is>
      </c>
      <c r="J138" t="inlineStr"/>
      <c r="K138" t="inlineStr">
        <is>
          <t>2025-0031</t>
        </is>
      </c>
      <c r="L138" t="n">
        <v>49.25</v>
      </c>
      <c r="M138" s="6" t="n">
        <v>45992</v>
      </c>
      <c r="N138" s="6" t="n">
        <v>46387</v>
      </c>
    </row>
    <row r="139">
      <c r="F139" t="inlineStr">
        <is>
          <t>V720006</t>
        </is>
      </c>
      <c r="G139" t="n">
        <v>1</v>
      </c>
      <c r="H139" t="inlineStr">
        <is>
          <t>RAILDOX GmbH &amp; Co. KG</t>
        </is>
      </c>
      <c r="I139" t="inlineStr">
        <is>
          <t>SGGRSS_M20</t>
        </is>
      </c>
      <c r="J139" t="inlineStr">
        <is>
          <t>33 80 4960 268-7</t>
        </is>
      </c>
      <c r="K139" t="inlineStr">
        <is>
          <t>2025-0011</t>
        </is>
      </c>
      <c r="L139" t="n">
        <v>30</v>
      </c>
      <c r="M139" s="6" t="n">
        <v>46023</v>
      </c>
      <c r="N139" s="6" t="n">
        <v>46418</v>
      </c>
    </row>
    <row r="140">
      <c r="F140" t="inlineStr">
        <is>
          <t>V720006</t>
        </is>
      </c>
      <c r="G140" t="n">
        <v>2</v>
      </c>
      <c r="H140" t="inlineStr">
        <is>
          <t>RAILDOX GmbH &amp; Co. KG</t>
        </is>
      </c>
      <c r="I140" t="inlineStr">
        <is>
          <t>SGGRSS_M20</t>
        </is>
      </c>
      <c r="J140" t="inlineStr">
        <is>
          <t>33 80 4960 284-4</t>
        </is>
      </c>
      <c r="K140" t="inlineStr">
        <is>
          <t>2025-0011</t>
        </is>
      </c>
      <c r="L140" t="n">
        <v>30</v>
      </c>
      <c r="M140" s="6" t="n">
        <v>46023</v>
      </c>
      <c r="N140" s="6" t="n">
        <v>46418</v>
      </c>
    </row>
    <row r="141">
      <c r="F141" t="inlineStr">
        <is>
          <t>V720006</t>
        </is>
      </c>
      <c r="G141" t="n">
        <v>3</v>
      </c>
      <c r="H141" t="inlineStr">
        <is>
          <t>RAILDOX GmbH &amp; Co. KG</t>
        </is>
      </c>
      <c r="I141" t="inlineStr">
        <is>
          <t>SGGRSS_M20</t>
        </is>
      </c>
      <c r="J141" t="inlineStr">
        <is>
          <t>33 80 4960 285-1</t>
        </is>
      </c>
      <c r="K141" t="inlineStr">
        <is>
          <t>2025-0011</t>
        </is>
      </c>
      <c r="L141" t="n">
        <v>30</v>
      </c>
      <c r="M141" s="6" t="n">
        <v>46023</v>
      </c>
      <c r="N141" s="6" t="n">
        <v>46418</v>
      </c>
    </row>
    <row r="142">
      <c r="F142" t="inlineStr">
        <is>
          <t>V720006</t>
        </is>
      </c>
      <c r="G142" t="n">
        <v>4</v>
      </c>
      <c r="H142" t="inlineStr">
        <is>
          <t>RAILDOX GmbH &amp; Co. KG</t>
        </is>
      </c>
      <c r="I142" t="inlineStr">
        <is>
          <t>SGGRSS_M2</t>
        </is>
      </c>
      <c r="J142" t="inlineStr">
        <is>
          <t>37 80 4960 979-5</t>
        </is>
      </c>
      <c r="K142" t="inlineStr">
        <is>
          <t>2025-0011</t>
        </is>
      </c>
      <c r="L142" t="n">
        <v>30</v>
      </c>
      <c r="M142" s="6" t="n">
        <v>46023</v>
      </c>
      <c r="N142" s="6" t="n">
        <v>46418</v>
      </c>
    </row>
    <row r="143">
      <c r="F143" t="inlineStr">
        <is>
          <t>V720006</t>
        </is>
      </c>
      <c r="G143" t="n">
        <v>5</v>
      </c>
      <c r="H143" t="inlineStr">
        <is>
          <t>RAILDOX GmbH &amp; Co. KG</t>
        </is>
      </c>
      <c r="I143" t="inlineStr">
        <is>
          <t>SGGRSS_M2</t>
        </is>
      </c>
      <c r="J143" t="inlineStr">
        <is>
          <t>37 80 4980 295-2</t>
        </is>
      </c>
      <c r="K143" t="inlineStr">
        <is>
          <t>2025-0011</t>
        </is>
      </c>
      <c r="L143" t="n">
        <v>30</v>
      </c>
      <c r="M143" s="6" t="n">
        <v>46023</v>
      </c>
      <c r="N143" s="6" t="n">
        <v>46418</v>
      </c>
    </row>
    <row r="144">
      <c r="F144" t="inlineStr">
        <is>
          <t>V720006</t>
        </is>
      </c>
      <c r="G144" t="n">
        <v>6</v>
      </c>
      <c r="H144" t="inlineStr">
        <is>
          <t>RAILDOX GmbH &amp; Co. KG</t>
        </is>
      </c>
      <c r="I144" t="inlineStr">
        <is>
          <t>SGGRSS_M2</t>
        </is>
      </c>
      <c r="J144" t="inlineStr">
        <is>
          <t>37 80 4980 298-6</t>
        </is>
      </c>
      <c r="K144" t="inlineStr">
        <is>
          <t>2025-0011</t>
        </is>
      </c>
      <c r="L144" t="n">
        <v>30</v>
      </c>
      <c r="M144" s="6" t="n">
        <v>46023</v>
      </c>
      <c r="N144" s="6" t="n">
        <v>46418</v>
      </c>
    </row>
    <row r="145">
      <c r="F145" t="inlineStr">
        <is>
          <t>V720006</t>
        </is>
      </c>
      <c r="G145" t="n">
        <v>7</v>
      </c>
      <c r="H145" t="inlineStr">
        <is>
          <t>RAILDOX GmbH &amp; Co. KG</t>
        </is>
      </c>
      <c r="I145" t="inlineStr">
        <is>
          <t>SGGRSS_M2</t>
        </is>
      </c>
      <c r="J145" t="inlineStr">
        <is>
          <t>37 80 4980 401-6</t>
        </is>
      </c>
      <c r="K145" t="inlineStr">
        <is>
          <t>2025-0011</t>
        </is>
      </c>
      <c r="L145" t="n">
        <v>30</v>
      </c>
      <c r="M145" s="6" t="n">
        <v>46023</v>
      </c>
      <c r="N145" s="6" t="n">
        <v>46418</v>
      </c>
    </row>
    <row r="146">
      <c r="F146" t="inlineStr">
        <is>
          <t>V720006</t>
        </is>
      </c>
      <c r="G146" t="n">
        <v>8</v>
      </c>
      <c r="H146" t="inlineStr">
        <is>
          <t>RAILDOX GmbH &amp; Co. KG</t>
        </is>
      </c>
      <c r="I146" t="inlineStr">
        <is>
          <t>SGGRSS_M2</t>
        </is>
      </c>
      <c r="J146" t="inlineStr">
        <is>
          <t>37 80 4980 402-4</t>
        </is>
      </c>
      <c r="K146" t="inlineStr">
        <is>
          <t>2025-0011</t>
        </is>
      </c>
      <c r="L146" t="n">
        <v>30</v>
      </c>
      <c r="M146" s="6" t="n">
        <v>46023</v>
      </c>
      <c r="N146" s="6" t="n">
        <v>46418</v>
      </c>
    </row>
    <row r="147">
      <c r="F147" t="inlineStr">
        <is>
          <t>V720006</t>
        </is>
      </c>
      <c r="G147" t="n">
        <v>9</v>
      </c>
      <c r="H147" t="inlineStr">
        <is>
          <t>RAILDOX GmbH &amp; Co. KG</t>
        </is>
      </c>
      <c r="I147" t="inlineStr">
        <is>
          <t>SGGRSS_M2</t>
        </is>
      </c>
      <c r="J147" t="inlineStr">
        <is>
          <t>37 80 4980 403-2</t>
        </is>
      </c>
      <c r="K147" t="inlineStr">
        <is>
          <t>2025-0011</t>
        </is>
      </c>
      <c r="L147" t="n">
        <v>30</v>
      </c>
      <c r="M147" s="6" t="n">
        <v>46023</v>
      </c>
      <c r="N147" s="6" t="n">
        <v>46418</v>
      </c>
    </row>
    <row r="148">
      <c r="F148" t="inlineStr">
        <is>
          <t>V720006</t>
        </is>
      </c>
      <c r="G148" t="n">
        <v>10</v>
      </c>
      <c r="H148" t="inlineStr">
        <is>
          <t>RAILDOX GmbH &amp; Co. KG</t>
        </is>
      </c>
      <c r="I148" t="inlineStr">
        <is>
          <t>SGGRSS_M2</t>
        </is>
      </c>
      <c r="J148" t="inlineStr">
        <is>
          <t>37 80 4980 404-0</t>
        </is>
      </c>
      <c r="K148" t="inlineStr">
        <is>
          <t>2025-0011</t>
        </is>
      </c>
      <c r="L148" t="n">
        <v>30</v>
      </c>
      <c r="M148" s="6" t="n">
        <v>46023</v>
      </c>
      <c r="N148" s="6" t="n">
        <v>46418</v>
      </c>
    </row>
    <row r="149">
      <c r="F149" t="inlineStr">
        <is>
          <t>V720006</t>
        </is>
      </c>
      <c r="G149" t="n">
        <v>11</v>
      </c>
      <c r="H149" t="inlineStr">
        <is>
          <t>RAILDOX GmbH &amp; Co. KG</t>
        </is>
      </c>
      <c r="I149" t="inlineStr">
        <is>
          <t>SGGRSS_M2</t>
        </is>
      </c>
      <c r="J149" t="inlineStr">
        <is>
          <t>37 80 4980 405-7</t>
        </is>
      </c>
      <c r="K149" t="inlineStr">
        <is>
          <t>2025-0011</t>
        </is>
      </c>
      <c r="L149" t="n">
        <v>30</v>
      </c>
      <c r="M149" s="6" t="n">
        <v>46023</v>
      </c>
      <c r="N149" s="6" t="n">
        <v>46418</v>
      </c>
    </row>
    <row r="150">
      <c r="F150" t="inlineStr">
        <is>
          <t>V720006</t>
        </is>
      </c>
      <c r="G150" t="n">
        <v>12</v>
      </c>
      <c r="H150" t="inlineStr">
        <is>
          <t>RAILDOX GmbH &amp; Co. KG</t>
        </is>
      </c>
      <c r="I150" t="inlineStr">
        <is>
          <t>SGGRSS_M2</t>
        </is>
      </c>
      <c r="J150" t="inlineStr">
        <is>
          <t>37 80 4980 407-3</t>
        </is>
      </c>
      <c r="K150" t="inlineStr">
        <is>
          <t>2025-0011</t>
        </is>
      </c>
      <c r="L150" t="n">
        <v>30</v>
      </c>
      <c r="M150" s="6" t="n">
        <v>46023</v>
      </c>
      <c r="N150" s="6" t="n">
        <v>46418</v>
      </c>
    </row>
    <row r="151">
      <c r="F151" t="inlineStr">
        <is>
          <t>V720006</t>
        </is>
      </c>
      <c r="G151" t="n">
        <v>13</v>
      </c>
      <c r="H151" t="inlineStr">
        <is>
          <t>RAILDOX GmbH &amp; Co. KG</t>
        </is>
      </c>
      <c r="I151" t="inlineStr">
        <is>
          <t>SGGRSS_M2</t>
        </is>
      </c>
      <c r="J151" t="inlineStr">
        <is>
          <t>37 80 4980 408-1</t>
        </is>
      </c>
      <c r="K151" t="inlineStr">
        <is>
          <t>2025-0011</t>
        </is>
      </c>
      <c r="L151" t="n">
        <v>30</v>
      </c>
      <c r="M151" s="6" t="n">
        <v>46023</v>
      </c>
      <c r="N151" s="6" t="n">
        <v>46418</v>
      </c>
    </row>
    <row r="152">
      <c r="F152" t="inlineStr">
        <is>
          <t>V720006</t>
        </is>
      </c>
      <c r="G152" t="n">
        <v>14</v>
      </c>
      <c r="H152" t="inlineStr">
        <is>
          <t>RAILDOX GmbH &amp; Co. KG</t>
        </is>
      </c>
      <c r="I152" t="inlineStr">
        <is>
          <t>SGGRSS_M2</t>
        </is>
      </c>
      <c r="J152" t="inlineStr">
        <is>
          <t>37 80 4980 410-7</t>
        </is>
      </c>
      <c r="K152" t="inlineStr">
        <is>
          <t>2025-0011</t>
        </is>
      </c>
      <c r="L152" t="n">
        <v>30</v>
      </c>
      <c r="M152" s="6" t="n">
        <v>46023</v>
      </c>
      <c r="N152" s="6" t="n">
        <v>46418</v>
      </c>
    </row>
    <row r="153">
      <c r="F153" t="inlineStr">
        <is>
          <t>V720006</t>
        </is>
      </c>
      <c r="G153" t="n">
        <v>15</v>
      </c>
      <c r="H153" t="inlineStr">
        <is>
          <t>RAILDOX GmbH &amp; Co. KG</t>
        </is>
      </c>
      <c r="I153" t="inlineStr">
        <is>
          <t>SGGRSS_M2</t>
        </is>
      </c>
      <c r="J153" t="inlineStr">
        <is>
          <t>37 80 4980 411-5</t>
        </is>
      </c>
      <c r="K153" t="inlineStr">
        <is>
          <t>2025-0011</t>
        </is>
      </c>
      <c r="L153" t="n">
        <v>30</v>
      </c>
      <c r="M153" s="6" t="n">
        <v>46023</v>
      </c>
      <c r="N153" s="6" t="n">
        <v>46418</v>
      </c>
    </row>
    <row r="154">
      <c r="F154" t="inlineStr">
        <is>
          <t>V720006</t>
        </is>
      </c>
      <c r="G154" t="n">
        <v>16</v>
      </c>
      <c r="H154" t="inlineStr">
        <is>
          <t>RAILDOX GmbH &amp; Co. KG</t>
        </is>
      </c>
      <c r="I154" t="inlineStr">
        <is>
          <t>SGGRSS_M2</t>
        </is>
      </c>
      <c r="J154" t="inlineStr">
        <is>
          <t>37 80 4980 412-3</t>
        </is>
      </c>
      <c r="K154" t="inlineStr">
        <is>
          <t>2025-0011</t>
        </is>
      </c>
      <c r="L154" t="n">
        <v>30</v>
      </c>
      <c r="M154" s="6" t="n">
        <v>46023</v>
      </c>
      <c r="N154" s="6" t="n">
        <v>46418</v>
      </c>
    </row>
    <row r="155">
      <c r="F155" t="inlineStr">
        <is>
          <t>V720006</t>
        </is>
      </c>
      <c r="G155" t="n">
        <v>17</v>
      </c>
      <c r="H155" t="inlineStr">
        <is>
          <t>RAILDOX GmbH &amp; Co. KG</t>
        </is>
      </c>
      <c r="I155" t="inlineStr">
        <is>
          <t>SGGRSS_M2</t>
        </is>
      </c>
      <c r="J155" t="inlineStr">
        <is>
          <t>37 80 4980 413-1</t>
        </is>
      </c>
      <c r="K155" t="inlineStr">
        <is>
          <t>2025-0011</t>
        </is>
      </c>
      <c r="L155" t="n">
        <v>30</v>
      </c>
      <c r="M155" s="6" t="n">
        <v>46023</v>
      </c>
      <c r="N155" s="6" t="n">
        <v>46418</v>
      </c>
    </row>
    <row r="156">
      <c r="F156" t="inlineStr">
        <is>
          <t>V720006</t>
        </is>
      </c>
      <c r="G156" t="n">
        <v>18</v>
      </c>
      <c r="H156" t="inlineStr">
        <is>
          <t>RAILDOX GmbH &amp; Co. KG</t>
        </is>
      </c>
      <c r="I156" t="inlineStr">
        <is>
          <t>SGGRSS_M2</t>
        </is>
      </c>
      <c r="J156" t="inlineStr">
        <is>
          <t>37 80 4980 414-9</t>
        </is>
      </c>
      <c r="K156" t="inlineStr">
        <is>
          <t>2025-0011</t>
        </is>
      </c>
      <c r="L156" t="n">
        <v>30</v>
      </c>
      <c r="M156" s="6" t="n">
        <v>46023</v>
      </c>
      <c r="N156" s="6" t="n">
        <v>46418</v>
      </c>
    </row>
    <row r="157">
      <c r="F157" t="inlineStr">
        <is>
          <t>V720006</t>
        </is>
      </c>
      <c r="G157" t="n">
        <v>19</v>
      </c>
      <c r="H157" t="inlineStr">
        <is>
          <t>RAILDOX GmbH &amp; Co. KG</t>
        </is>
      </c>
      <c r="I157" t="inlineStr">
        <is>
          <t>SGGRSS_M2</t>
        </is>
      </c>
      <c r="J157" t="inlineStr">
        <is>
          <t>37 80 4980 415-6</t>
        </is>
      </c>
      <c r="K157" t="inlineStr">
        <is>
          <t>2025-0011</t>
        </is>
      </c>
      <c r="L157" t="n">
        <v>30</v>
      </c>
      <c r="M157" s="6" t="n">
        <v>46023</v>
      </c>
      <c r="N157" s="6" t="n">
        <v>46418</v>
      </c>
    </row>
    <row r="158">
      <c r="F158" t="inlineStr">
        <is>
          <t>V720006</t>
        </is>
      </c>
      <c r="G158" t="n">
        <v>20</v>
      </c>
      <c r="H158" t="inlineStr">
        <is>
          <t>RAILDOX GmbH &amp; Co. KG</t>
        </is>
      </c>
      <c r="I158" t="inlineStr">
        <is>
          <t>SGGRSS_M2</t>
        </is>
      </c>
      <c r="J158" t="inlineStr">
        <is>
          <t>37 80 4980 416-4</t>
        </is>
      </c>
      <c r="K158" t="inlineStr">
        <is>
          <t>2025-0011</t>
        </is>
      </c>
      <c r="L158" t="n">
        <v>30</v>
      </c>
      <c r="M158" s="6" t="n">
        <v>46023</v>
      </c>
      <c r="N158" s="6" t="n">
        <v>46418</v>
      </c>
    </row>
    <row r="159">
      <c r="F159" t="inlineStr">
        <is>
          <t>V720006</t>
        </is>
      </c>
      <c r="G159" t="n">
        <v>21</v>
      </c>
      <c r="H159" t="inlineStr">
        <is>
          <t>RAILDOX GmbH &amp; Co. KG</t>
        </is>
      </c>
      <c r="I159" t="inlineStr">
        <is>
          <t>SGGRSS_M2</t>
        </is>
      </c>
      <c r="J159" t="inlineStr">
        <is>
          <t>37 80 4980 417-2</t>
        </is>
      </c>
      <c r="K159" t="inlineStr">
        <is>
          <t>2025-0011</t>
        </is>
      </c>
      <c r="L159" t="n">
        <v>30</v>
      </c>
      <c r="M159" s="6" t="n">
        <v>46023</v>
      </c>
      <c r="N159" s="6" t="n">
        <v>46418</v>
      </c>
    </row>
    <row r="160">
      <c r="F160" t="inlineStr">
        <is>
          <t>V720006</t>
        </is>
      </c>
      <c r="G160" t="n">
        <v>22</v>
      </c>
      <c r="H160" t="inlineStr">
        <is>
          <t>RAILDOX GmbH &amp; Co. KG</t>
        </is>
      </c>
      <c r="I160" t="inlineStr">
        <is>
          <t>SGGRSS_M2</t>
        </is>
      </c>
      <c r="J160" t="inlineStr">
        <is>
          <t>37 80 4980 418-0</t>
        </is>
      </c>
      <c r="K160" t="inlineStr">
        <is>
          <t>2025-0011</t>
        </is>
      </c>
      <c r="L160" t="n">
        <v>30</v>
      </c>
      <c r="M160" s="6" t="n">
        <v>46023</v>
      </c>
      <c r="N160" s="6" t="n">
        <v>46418</v>
      </c>
    </row>
    <row r="161">
      <c r="F161" t="inlineStr">
        <is>
          <t>V720006</t>
        </is>
      </c>
      <c r="G161" t="n">
        <v>23</v>
      </c>
      <c r="H161" t="inlineStr">
        <is>
          <t>RAILDOX GmbH &amp; Co. KG</t>
        </is>
      </c>
      <c r="I161" t="inlineStr">
        <is>
          <t>SGGRSS_M2</t>
        </is>
      </c>
      <c r="J161" t="inlineStr">
        <is>
          <t>37 80 4980 419-8</t>
        </is>
      </c>
      <c r="K161" t="inlineStr">
        <is>
          <t>2025-0011</t>
        </is>
      </c>
      <c r="L161" t="n">
        <v>30</v>
      </c>
      <c r="M161" s="6" t="n">
        <v>46023</v>
      </c>
      <c r="N161" s="6" t="n">
        <v>46418</v>
      </c>
    </row>
    <row r="162">
      <c r="F162" t="inlineStr">
        <is>
          <t>V720006</t>
        </is>
      </c>
      <c r="G162" t="n">
        <v>24</v>
      </c>
      <c r="H162" t="inlineStr">
        <is>
          <t>RAILDOX GmbH &amp; Co. KG</t>
        </is>
      </c>
      <c r="I162" t="inlineStr">
        <is>
          <t>SGGRSS_M2</t>
        </is>
      </c>
      <c r="J162" t="inlineStr">
        <is>
          <t>37 80 4980 420-6</t>
        </is>
      </c>
      <c r="K162" t="inlineStr">
        <is>
          <t>2025-0011</t>
        </is>
      </c>
      <c r="L162" t="n">
        <v>30</v>
      </c>
      <c r="M162" s="6" t="n">
        <v>46023</v>
      </c>
      <c r="N162" s="6" t="n">
        <v>46418</v>
      </c>
    </row>
    <row r="163">
      <c r="F163" t="inlineStr">
        <is>
          <t>V720006</t>
        </is>
      </c>
      <c r="G163" t="n">
        <v>25</v>
      </c>
      <c r="H163" t="inlineStr">
        <is>
          <t>RAILDOX GmbH &amp; Co. KG</t>
        </is>
      </c>
      <c r="I163" t="inlineStr">
        <is>
          <t>SGGRSS_M2</t>
        </is>
      </c>
      <c r="J163" t="inlineStr">
        <is>
          <t>37 80 4980 409-9</t>
        </is>
      </c>
      <c r="K163" t="inlineStr">
        <is>
          <t>2025-0011</t>
        </is>
      </c>
      <c r="L163" t="n">
        <v>30</v>
      </c>
      <c r="M163" s="6" t="n">
        <v>46023</v>
      </c>
      <c r="N163" s="6" t="n">
        <v>46418</v>
      </c>
    </row>
    <row r="164">
      <c r="F164" t="inlineStr">
        <is>
          <t>V730012</t>
        </is>
      </c>
      <c r="G164" t="n">
        <v>1</v>
      </c>
      <c r="H164" t="inlineStr">
        <is>
          <t>Captrain Deutschland CargoWest GmbH</t>
        </is>
      </c>
      <c r="I164" t="inlineStr">
        <is>
          <t>SDGGMRSS_M8</t>
        </is>
      </c>
      <c r="J164" t="inlineStr">
        <is>
          <t>35 80 4956 041-2</t>
        </is>
      </c>
      <c r="K164" t="inlineStr">
        <is>
          <t>2024-0044</t>
        </is>
      </c>
      <c r="L164" t="n">
        <v>42.71</v>
      </c>
      <c r="M164" s="6" t="n">
        <v>46023</v>
      </c>
      <c r="N164" s="6" t="n">
        <v>47483</v>
      </c>
    </row>
    <row r="165">
      <c r="F165" t="inlineStr">
        <is>
          <t>V730012</t>
        </is>
      </c>
      <c r="G165" t="n">
        <v>2</v>
      </c>
      <c r="H165" t="inlineStr">
        <is>
          <t>Captrain Deutschland CargoWest GmbH</t>
        </is>
      </c>
      <c r="I165" t="inlineStr">
        <is>
          <t>SDGGMRSS_M8</t>
        </is>
      </c>
      <c r="J165" t="inlineStr">
        <is>
          <t>35 80 4956 052-9</t>
        </is>
      </c>
      <c r="K165" t="inlineStr">
        <is>
          <t>2024-0044</t>
        </is>
      </c>
      <c r="L165" t="n">
        <v>42.71</v>
      </c>
      <c r="M165" s="6" t="n">
        <v>46023</v>
      </c>
      <c r="N165" s="6" t="n">
        <v>47483</v>
      </c>
    </row>
    <row r="166">
      <c r="F166" t="inlineStr">
        <is>
          <t>V730012</t>
        </is>
      </c>
      <c r="G166" t="n">
        <v>3</v>
      </c>
      <c r="H166" t="inlineStr">
        <is>
          <t>Captrain Deutschland CargoWest GmbH</t>
        </is>
      </c>
      <c r="I166" t="inlineStr">
        <is>
          <t>SDGGMRSS_M8</t>
        </is>
      </c>
      <c r="J166" t="inlineStr">
        <is>
          <t>35 80 4956 056-0</t>
        </is>
      </c>
      <c r="K166" t="inlineStr">
        <is>
          <t>2024-0044</t>
        </is>
      </c>
      <c r="L166" t="n">
        <v>42.71</v>
      </c>
      <c r="M166" s="6" t="n">
        <v>46023</v>
      </c>
      <c r="N166" s="6" t="n">
        <v>47483</v>
      </c>
    </row>
    <row r="167">
      <c r="F167" t="inlineStr">
        <is>
          <t>V730012</t>
        </is>
      </c>
      <c r="G167" t="n">
        <v>4</v>
      </c>
      <c r="H167" t="inlineStr">
        <is>
          <t>Captrain Deutschland CargoWest GmbH</t>
        </is>
      </c>
      <c r="I167" t="inlineStr">
        <is>
          <t>SDGGMRSS_M8</t>
        </is>
      </c>
      <c r="J167" t="inlineStr">
        <is>
          <t>35 80 4956 086-7</t>
        </is>
      </c>
      <c r="K167" t="inlineStr">
        <is>
          <t>2024-0044</t>
        </is>
      </c>
      <c r="L167" t="n">
        <v>42.71</v>
      </c>
      <c r="M167" s="6" t="n">
        <v>46023</v>
      </c>
      <c r="N167" s="6" t="n">
        <v>47483</v>
      </c>
    </row>
    <row r="168">
      <c r="F168" t="inlineStr">
        <is>
          <t>V730012</t>
        </is>
      </c>
      <c r="G168" t="n">
        <v>5</v>
      </c>
      <c r="H168" t="inlineStr">
        <is>
          <t>Captrain Deutschland CargoWest GmbH</t>
        </is>
      </c>
      <c r="I168" t="inlineStr">
        <is>
          <t>SDGGMRSS_M8</t>
        </is>
      </c>
      <c r="J168" t="inlineStr">
        <is>
          <t>35 80 4956 087-5</t>
        </is>
      </c>
      <c r="K168" t="inlineStr">
        <is>
          <t>2024-0044</t>
        </is>
      </c>
      <c r="L168" t="n">
        <v>42.71</v>
      </c>
      <c r="M168" s="6" t="n">
        <v>46023</v>
      </c>
      <c r="N168" s="6" t="n">
        <v>47483</v>
      </c>
    </row>
    <row r="169">
      <c r="F169" t="inlineStr">
        <is>
          <t>V730012</t>
        </is>
      </c>
      <c r="G169" t="n">
        <v>6</v>
      </c>
      <c r="H169" t="inlineStr">
        <is>
          <t>Captrain Deutschland CargoWest GmbH</t>
        </is>
      </c>
      <c r="I169" t="inlineStr">
        <is>
          <t>SDGGMRSS_M8</t>
        </is>
      </c>
      <c r="J169" t="inlineStr">
        <is>
          <t>35 80 4956 089-1</t>
        </is>
      </c>
      <c r="K169" t="inlineStr">
        <is>
          <t>2024-0044</t>
        </is>
      </c>
      <c r="L169" t="n">
        <v>42.71</v>
      </c>
      <c r="M169" s="6" t="n">
        <v>46023</v>
      </c>
      <c r="N169" s="6" t="n">
        <v>47483</v>
      </c>
    </row>
    <row r="3768">
      <c r="B3768" s="256" t="inlineStr">
        <is>
          <t>OK 03.03.25 dmo / 10.03.25 emo / LOA ok CMI</t>
        </is>
      </c>
    </row>
  </sheetData>
  <conditionalFormatting sqref="B3768">
    <cfRule type="expression" priority="6937" dxfId="242">
      <formula>ISBLANK($AR3613)=TRUE</formula>
    </cfRule>
    <cfRule type="expression" priority="6938" dxfId="242">
      <formula>ISBLANK($AS3613)=TRUE</formula>
    </cfRule>
    <cfRule type="expression" priority="6939" dxfId="241">
      <formula>AND($G3768="Header", COUNTIF($AE3613,"run*")=1)</formula>
    </cfRule>
    <cfRule type="expression" priority="6940" dxfId="240">
      <formula>AND($G3768="Batch", OR(COUNTIF($AE3613,"terminated*")=1,$AE3613="ended"))</formula>
    </cfRule>
    <cfRule type="expression" priority="6941" dxfId="239">
      <formula>AND($G3768="Batch", COUNTIF($AE3613,"run*")=1)</formula>
    </cfRule>
    <cfRule type="expression" priority="6942" dxfId="238">
      <formula>AND($G3768="Header", OR(COUNTIF($AE3613,"plan*")=1,$AE3613="template"))</formula>
    </cfRule>
    <cfRule type="expression" priority="6943" dxfId="237">
      <formula>AND($G3768="Batch", OR(COUNTIF($AE3613,"plan*")=1,$AE3613="template"))</formula>
    </cfRule>
    <cfRule type="expression" priority="6944" dxfId="236">
      <formula>AND($G3768="Header", OR(COUNTIF($AE3613,"terminated*")=1,$AE3613="ended"))</formula>
    </cfRule>
  </conditionalFormatting>
  <pageMargins left="0.7" right="0.7" top="0.75" bottom="0.75" header="0.3" footer="0.3"/>
  <pageSetup orientation="portrait" paperSize="9" horizontalDpi="0" verticalDpi="0"/>
  <tableParts count="1">
    <tablePart xmlns:r="http://schemas.openxmlformats.org/officeDocument/2006/relationships" r:id="rId1"/>
  </tableParts>
</worksheet>
</file>

<file path=xl/worksheets/sheet3.xml><?xml version="1.0" encoding="utf-8"?>
<worksheet xmlns="http://schemas.openxmlformats.org/spreadsheetml/2006/main">
  <sheetPr>
    <tabColor rgb="FF92D050"/>
    <outlinePr summaryBelow="0"/>
    <pageSetUpPr fitToPage="1"/>
  </sheetPr>
  <dimension ref="A1:CU23"/>
  <sheetViews>
    <sheetView tabSelected="1" zoomScaleNormal="100" workbookViewId="0">
      <pane ySplit="3" topLeftCell="A6567" activePane="bottomLeft" state="frozen"/>
      <selection pane="bottomLeft" activeCell="BM145" sqref="BM145"/>
      <selection activeCell="AN2741" sqref="AN2741"/>
    </sheetView>
  </sheetViews>
  <sheetFormatPr baseColWidth="8" defaultColWidth="11" defaultRowHeight="15.95"/>
  <cols>
    <col width="2.875" customWidth="1" style="287" min="1" max="1"/>
    <col outlineLevel="1" width="49.875" customWidth="1" style="287" min="2" max="2"/>
    <col outlineLevel="1" width="13.625" customWidth="1" style="287" min="3" max="3"/>
    <col outlineLevel="1" width="15.875" customWidth="1" style="287" min="4" max="4"/>
    <col width="14.875" bestFit="1" customWidth="1" style="287" min="5" max="5"/>
    <col width="8.5" customWidth="1" style="287" min="6" max="6"/>
    <col width="8.375" customWidth="1" style="287" min="7" max="7"/>
    <col width="10.5" customWidth="1" style="287" min="8" max="8"/>
    <col width="19.875" bestFit="1" customWidth="1" style="287" min="9" max="9"/>
    <col width="37.5" bestFit="1" customWidth="1" style="287" min="10" max="10"/>
    <col outlineLevel="1" width="9" customWidth="1" style="287" min="11" max="11"/>
    <col outlineLevel="1" width="17.625" customWidth="1" style="287" min="12" max="12"/>
    <col outlineLevel="1" width="11.375" customWidth="1" style="287" min="13" max="13"/>
    <col outlineLevel="1" width="12.875" customWidth="1" style="287" min="14" max="14"/>
    <col outlineLevel="1" width="11.625" customWidth="1" style="287" min="15" max="15"/>
    <col outlineLevel="1" width="13.875" bestFit="1" customWidth="1" style="287" min="16" max="16"/>
    <col outlineLevel="1" width="14.375" bestFit="1" customWidth="1" style="287" min="17" max="17"/>
    <col outlineLevel="1" width="14.5" bestFit="1" customWidth="1" style="287" min="18" max="18"/>
    <col outlineLevel="1" width="13.875" bestFit="1" customWidth="1" style="287" min="19" max="19"/>
    <col outlineLevel="1" width="12.375" customWidth="1" style="287" min="20" max="21"/>
    <col outlineLevel="1" width="19.625" bestFit="1" customWidth="1" style="287" min="22" max="22"/>
    <col width="18" bestFit="1" customWidth="1" style="287" min="23" max="23"/>
    <col outlineLevel="1" width="18.5" bestFit="1" customWidth="1" style="287" min="24" max="24"/>
    <col outlineLevel="1" width="17.875" bestFit="1" customWidth="1" style="287" min="25" max="25"/>
    <col outlineLevel="1" width="24.125" bestFit="1" customWidth="1" style="287" min="26" max="26"/>
    <col width="80.625" bestFit="1" customWidth="1" style="127" min="27" max="27"/>
    <col outlineLevel="1" width="12.5" customWidth="1" style="287" min="28" max="28"/>
    <col outlineLevel="2" width="11.625" customWidth="1" style="287" min="29" max="32"/>
    <col outlineLevel="2" width="12.625" customWidth="1" style="287" min="33" max="33"/>
    <col outlineLevel="1" width="14.375" customWidth="1" style="287" min="34" max="34"/>
    <col outlineLevel="1" width="17.375" customWidth="1" style="287" min="35" max="35"/>
    <col outlineLevel="1" width="28.375" customWidth="1" style="287" min="36" max="36"/>
    <col outlineLevel="1" width="19.5" customWidth="1" style="287" min="37" max="38"/>
    <col outlineLevel="1" width="18.5" customWidth="1" style="287" min="39" max="39"/>
    <col outlineLevel="1" width="17.875" customWidth="1" style="287" min="40" max="40"/>
    <col outlineLevel="1" width="13.625" customWidth="1" style="287" min="41" max="42"/>
    <col outlineLevel="1" width="13.375" customWidth="1" style="287" min="43" max="43"/>
    <col outlineLevel="1" width="15.125" customWidth="1" style="287" min="44" max="44"/>
    <col outlineLevel="1" width="21" customWidth="1" style="287" min="45" max="45"/>
    <col outlineLevel="1" width="14.125" customWidth="1" style="287" min="46" max="46"/>
    <col width="14.375" customWidth="1" style="287" min="47" max="47"/>
    <col outlineLevel="1" width="13.625" customWidth="1" style="287" min="48" max="48"/>
    <col outlineLevel="1" width="14.875" customWidth="1" style="287" min="49" max="49"/>
    <col outlineLevel="1" width="35.625" customWidth="1" style="287" min="50" max="50"/>
    <col outlineLevel="1" width="17.375" customWidth="1" style="287" min="51" max="51"/>
    <col outlineLevel="1" width="13.625" customWidth="1" style="287" min="52" max="52"/>
    <col outlineLevel="1" width="10.375" customWidth="1" style="287" min="53" max="53"/>
    <col outlineLevel="1" width="15.5" customWidth="1" style="287" min="54" max="54"/>
    <col outlineLevel="1" width="17.375" customWidth="1" style="287" min="55" max="55"/>
    <col outlineLevel="1" width="12.125" customWidth="1" style="241" min="56" max="56"/>
    <col outlineLevel="1" width="16.625" customWidth="1" style="287" min="57" max="57"/>
    <col outlineLevel="1" width="17.625" customWidth="1" style="287" min="58" max="58"/>
    <col outlineLevel="1" width="13.625" customWidth="1" style="287" min="59" max="59"/>
    <col outlineLevel="1" width="13.125" customWidth="1" style="127" min="60" max="60"/>
    <col outlineLevel="1" width="12.375" customWidth="1" style="287" min="61" max="61"/>
    <col outlineLevel="1" width="28.625" customWidth="1" style="287" min="62" max="62"/>
    <col outlineLevel="1" width="13.625" customWidth="1" style="287" min="63" max="70"/>
    <col outlineLevel="1" collapsed="1" width="13.625" customWidth="1" style="287" min="71" max="71"/>
    <col outlineLevel="1" width="13.625" customWidth="1" style="287" min="72" max="73"/>
    <col outlineLevel="1" width="13.625" customWidth="1" style="4" min="74" max="74"/>
    <col outlineLevel="1" width="13.625" customWidth="1" style="287" min="75" max="77"/>
    <col outlineLevel="1" width="13.375" customWidth="1" style="287" min="78" max="81"/>
    <col width="13.375" customWidth="1" style="287" min="82" max="85"/>
    <col outlineLevel="1" width="13.375" customWidth="1" style="287" min="86" max="86"/>
    <col outlineLevel="1" width="13.625" customWidth="1" style="287" min="87" max="87"/>
    <col outlineLevel="1" width="12.625" customWidth="1" style="287" min="88" max="88"/>
    <col outlineLevel="1" width="13.625" customWidth="1" style="287" min="89" max="90"/>
    <col outlineLevel="1" width="11" customWidth="1" style="287" min="91" max="97"/>
    <col width="11" customWidth="1" style="287" min="98" max="98"/>
    <col width="56.5" customWidth="1" style="287" min="99" max="99"/>
    <col width="11" customWidth="1" style="287" min="100" max="103"/>
  </cols>
  <sheetData>
    <row r="1">
      <c r="B1" s="269" t="n"/>
    </row>
    <row r="3" ht="98.09999999999999" customHeight="1" s="287">
      <c r="B3" s="81" t="inlineStr">
        <is>
          <t>Remarks</t>
        </is>
      </c>
      <c r="C3" s="81" t="inlineStr">
        <is>
          <t>Contract Number M3</t>
        </is>
      </c>
      <c r="D3" s="81" t="inlineStr">
        <is>
          <t>Framecontract Number</t>
        </is>
      </c>
      <c r="E3" s="81" t="inlineStr">
        <is>
          <t>Contract Number Customer</t>
        </is>
      </c>
      <c r="F3" s="81" t="inlineStr">
        <is>
          <t>Delivery Batch</t>
        </is>
      </c>
      <c r="G3" s="81" t="inlineStr">
        <is>
          <t>Row Type</t>
        </is>
      </c>
      <c r="H3" s="81" t="inlineStr">
        <is>
          <t>Rentalposition M3</t>
        </is>
      </c>
      <c r="I3" s="81" t="inlineStr">
        <is>
          <t>Wagon Number</t>
        </is>
      </c>
      <c r="J3" s="81" t="inlineStr">
        <is>
          <t>Customer</t>
        </is>
      </c>
      <c r="K3" s="81" t="inlineStr">
        <is>
          <t>Country</t>
        </is>
      </c>
      <c r="L3" s="81" t="inlineStr">
        <is>
          <t>Cluster</t>
        </is>
      </c>
      <c r="M3" s="81" t="inlineStr">
        <is>
          <t>Sales Manager</t>
        </is>
      </c>
      <c r="N3" s="81" t="inlineStr">
        <is>
          <t>Wagon Type</t>
        </is>
      </c>
      <c r="O3" s="81" t="inlineStr">
        <is>
          <t>Wagon Quantity Initial</t>
        </is>
      </c>
      <c r="P3" s="81" t="inlineStr">
        <is>
          <t>Wagon Quantity Optional</t>
        </is>
      </c>
      <c r="Q3" s="81" t="inlineStr">
        <is>
          <t>Wagon Quantity Optional UntilDate</t>
        </is>
      </c>
      <c r="R3" s="81" t="inlineStr">
        <is>
          <t>Wagon Quantity Newbuild</t>
        </is>
      </c>
      <c r="S3" s="81" t="inlineStr">
        <is>
          <t>Wagon Quantity Existing</t>
        </is>
      </c>
      <c r="T3" s="81" t="inlineStr">
        <is>
          <t>Wagons To Be Financed</t>
        </is>
      </c>
      <c r="U3" s="81" t="inlineStr">
        <is>
          <t>Wagon Quantity Actual</t>
        </is>
      </c>
      <c r="V3" s="81" t="inlineStr">
        <is>
          <t>Contract Type</t>
        </is>
      </c>
      <c r="W3" s="81" t="inlineStr">
        <is>
          <t>Contract Flex</t>
        </is>
      </c>
      <c r="X3" s="81" t="inlineStr">
        <is>
          <t>Flex StartDate</t>
        </is>
      </c>
      <c r="Y3" s="81" t="inlineStr">
        <is>
          <t>Flex EndDate</t>
        </is>
      </c>
      <c r="Z3" s="81" t="inlineStr">
        <is>
          <t>Contract Status</t>
        </is>
      </c>
      <c r="AA3" s="155" t="inlineStr">
        <is>
          <t>Contract Remarks</t>
        </is>
      </c>
      <c r="AB3" s="82" t="inlineStr">
        <is>
          <t>Contract StartDate</t>
        </is>
      </c>
      <c r="AC3" s="81" t="inlineStr">
        <is>
          <t>Contract EndDate Initial</t>
        </is>
      </c>
      <c r="AD3" s="81" t="inlineStr">
        <is>
          <t>Rental StartDate</t>
        </is>
      </c>
      <c r="AE3" s="81" t="inlineStr">
        <is>
          <t>Rental EndDate</t>
        </is>
      </c>
      <c r="AF3" s="81" t="inlineStr">
        <is>
          <t>Contract Lenght Initial</t>
        </is>
      </c>
      <c r="AG3" s="81" t="inlineStr">
        <is>
          <t>Contract EndDate Actual</t>
        </is>
      </c>
      <c r="AH3" s="83" t="inlineStr">
        <is>
          <t>Termination notification received on</t>
        </is>
      </c>
      <c r="AI3" s="83" t="inlineStr">
        <is>
          <t>Termination Reason Category</t>
        </is>
      </c>
      <c r="AJ3" s="83" t="inlineStr">
        <is>
          <t>Termination Reason Remark</t>
        </is>
      </c>
      <c r="AK3" s="83" t="inlineStr">
        <is>
          <t>Wagon Quantity Terminated</t>
        </is>
      </c>
      <c r="AL3" s="81" t="inlineStr">
        <is>
          <t>Early Termination Category</t>
        </is>
      </c>
      <c r="AM3" s="81" t="inlineStr">
        <is>
          <t>Early Termination cut-off date1</t>
        </is>
      </c>
      <c r="AN3" s="81" t="inlineStr">
        <is>
          <t>Early Termination cut-off date2</t>
        </is>
      </c>
      <c r="AO3" s="81" t="inlineStr">
        <is>
          <t>Early Termination Notice Period Mths</t>
        </is>
      </c>
      <c r="AP3" s="81" t="inlineStr">
        <is>
          <t>Duly Termination Notice Period Mths</t>
        </is>
      </c>
      <c r="AQ3" s="81" t="inlineStr">
        <is>
          <t>Next possible TermDate various options</t>
        </is>
      </c>
      <c r="AR3" s="81" t="inlineStr">
        <is>
          <t>NoticeDateCalc</t>
        </is>
      </c>
      <c r="AS3" s="81" t="inlineStr">
        <is>
          <t>Early Termination Clause</t>
        </is>
      </c>
      <c r="AT3" s="289" t="inlineStr">
        <is>
          <t>Early Termination Penalty EUR</t>
        </is>
      </c>
      <c r="AU3" s="289" t="inlineStr">
        <is>
          <t>Early Termination Cost Assumption</t>
        </is>
      </c>
      <c r="AV3" s="289" t="inlineStr">
        <is>
          <t>Rent free days no of days</t>
        </is>
      </c>
      <c r="AW3" s="289" t="inlineStr">
        <is>
          <t>Self-Termination date</t>
        </is>
      </c>
      <c r="AX3" s="289" t="inlineStr">
        <is>
          <t>Self-Termination reason</t>
        </is>
      </c>
      <c r="AY3" s="289" t="inlineStr">
        <is>
          <t>Rent free days pattern</t>
        </is>
      </c>
      <c r="AZ3" s="289" t="inlineStr">
        <is>
          <t>Rent free days next date</t>
        </is>
      </c>
      <c r="BA3" s="81" t="inlineStr">
        <is>
          <t>Contract Lenght Early Clause &amp; Option</t>
        </is>
      </c>
      <c r="BB3" s="81" t="inlineStr">
        <is>
          <t>Customer Rank</t>
        </is>
      </c>
      <c r="BC3" s="81" t="inlineStr">
        <is>
          <t>D&amp;B Score</t>
        </is>
      </c>
      <c r="BD3" s="242" t="inlineStr">
        <is>
          <t>GTC Version</t>
        </is>
      </c>
      <c r="BE3" s="81" t="inlineStr">
        <is>
          <t>Jurisdiction</t>
        </is>
      </c>
      <c r="BF3" s="137" t="inlineStr">
        <is>
          <t>Contract Security</t>
        </is>
      </c>
      <c r="BG3" s="81" t="inlineStr">
        <is>
          <t>Contract Indexation</t>
        </is>
      </c>
      <c r="BH3" s="81" t="inlineStr">
        <is>
          <t>Call Option Lessee</t>
        </is>
      </c>
      <c r="BI3" s="81" t="inlineStr">
        <is>
          <t>Prolongation Option Mths</t>
        </is>
      </c>
      <c r="BJ3" s="81" t="inlineStr">
        <is>
          <t>Prolongation Clause</t>
        </is>
      </c>
      <c r="BK3" s="81" t="inlineStr">
        <is>
          <t>Prolongation Sequence</t>
        </is>
      </c>
      <c r="BL3" s="81" t="inlineStr">
        <is>
          <t>Renewal Process StartDate</t>
        </is>
      </c>
      <c r="BM3" s="81" t="inlineStr">
        <is>
          <t>Renewal Process Status</t>
        </is>
      </c>
      <c r="BN3" s="81" t="inlineStr">
        <is>
          <t>Contract Mileage</t>
        </is>
      </c>
      <c r="BO3" s="81" t="inlineStr">
        <is>
          <t>Staggered Rental Rates</t>
        </is>
      </c>
      <c r="BP3" s="81" t="inlineStr">
        <is>
          <t>Next Rental Rate Adjustment Date</t>
        </is>
      </c>
      <c r="BQ3" s="81" t="inlineStr">
        <is>
          <t>Currency</t>
        </is>
      </c>
      <c r="BR3" s="289" t="inlineStr">
        <is>
          <t>Lease Rate EUR</t>
        </is>
      </c>
      <c r="BS3" s="289" t="inlineStr">
        <is>
          <t>Discount Flat EUR</t>
        </is>
      </c>
      <c r="BT3" s="289" t="inlineStr">
        <is>
          <t>Noise Bonus EUR</t>
        </is>
      </c>
      <c r="BU3" s="289" t="inlineStr">
        <is>
          <t>Technical Customer Requests EUR</t>
        </is>
      </c>
      <c r="BV3" s="289" t="inlineStr">
        <is>
          <t>Discount Calc EUR</t>
        </is>
      </c>
      <c r="BW3" s="289" t="inlineStr">
        <is>
          <t>Lease Payment EUR</t>
        </is>
      </c>
      <c r="BX3" s="289" t="inlineStr">
        <is>
          <t>GPS Fee EUR</t>
        </is>
      </c>
      <c r="BY3" s="289" t="inlineStr">
        <is>
          <t>Wheelset Fee EUR</t>
        </is>
      </c>
      <c r="BZ3" s="289" t="inlineStr">
        <is>
          <t>Wheelset PAYG per km</t>
        </is>
      </c>
      <c r="CA3" s="289" t="inlineStr">
        <is>
          <t>Excess Mileage EUR per km</t>
        </is>
      </c>
      <c r="CB3" s="289" t="inlineStr">
        <is>
          <t>PP Wheelset EUR</t>
        </is>
      </c>
      <c r="CC3" s="289" t="inlineStr">
        <is>
          <t>Discount Wheelset EUR</t>
        </is>
      </c>
      <c r="CD3" s="289" t="inlineStr">
        <is>
          <t>Calc Wheelset</t>
        </is>
      </c>
      <c r="CE3" s="289" t="inlineStr">
        <is>
          <t>PP Maintenance EUR</t>
        </is>
      </c>
      <c r="CF3" s="289" t="inlineStr">
        <is>
          <t>Discount Maintenance EUR</t>
        </is>
      </c>
      <c r="CG3" s="289" t="inlineStr">
        <is>
          <t>Calc Maintenance EUR</t>
        </is>
      </c>
      <c r="CH3" s="81" t="inlineStr">
        <is>
          <t>PP Base Lease</t>
        </is>
      </c>
      <c r="CI3" s="289" t="inlineStr">
        <is>
          <t>Discount Base Lease EUR</t>
        </is>
      </c>
      <c r="CJ3" s="290" t="inlineStr">
        <is>
          <t>Calc Bease Lease EUR</t>
        </is>
      </c>
      <c r="CK3" s="81" t="inlineStr">
        <is>
          <t>Delta</t>
        </is>
      </c>
      <c r="CL3" s="289" t="inlineStr">
        <is>
          <t>Calc Withholding Tax EUR</t>
        </is>
      </c>
      <c r="CM3" s="289" t="inlineStr">
        <is>
          <t>Calc Base Lease Gross EUR</t>
        </is>
      </c>
      <c r="CN3" s="81" t="inlineStr">
        <is>
          <t>Calc Base Lease Gross Initial (Freeze)</t>
        </is>
      </c>
      <c r="CO3" s="81" t="inlineStr">
        <is>
          <t>GreenLoan Plan Kilometers of rail p.a.</t>
        </is>
      </c>
      <c r="CP3" s="86" t="inlineStr">
        <is>
          <t xml:space="preserve">Green Loan fossil fuels / petrochemicals / radioactive material </t>
        </is>
      </c>
      <c r="CQ3" s="86" t="inlineStr">
        <is>
          <t>ESG Customer CodeOfConduct</t>
        </is>
      </c>
      <c r="CR3" s="86" t="inlineStr">
        <is>
          <t>Concentration Limit</t>
        </is>
      </c>
      <c r="CS3" s="81" t="inlineStr">
        <is>
          <t>Turnover pa</t>
        </is>
      </c>
      <c r="CT3" t="inlineStr">
        <is>
          <t>excess_mileage_amount_eur</t>
        </is>
      </c>
      <c r="CU3" t="inlineStr">
        <is>
          <t>excess_mileage_basis_km</t>
        </is>
      </c>
    </row>
    <row r="4" s="287">
      <c r="B4" s="11" t="n"/>
      <c r="C4" s="10" t="inlineStr">
        <is>
          <t>V100056</t>
        </is>
      </c>
      <c r="D4" s="10" t="inlineStr">
        <is>
          <t>2024-0022</t>
        </is>
      </c>
      <c r="E4" s="35" t="inlineStr">
        <is>
          <t>2024-0022</t>
        </is>
      </c>
      <c r="F4" s="35" t="n"/>
      <c r="G4" s="10" t="inlineStr">
        <is>
          <t>Header</t>
        </is>
      </c>
      <c r="H4" s="10" t="n"/>
      <c r="I4" s="10" t="n"/>
      <c r="J4" s="49" t="inlineStr">
        <is>
          <t>Agrolog SP.z.o.o</t>
        </is>
      </c>
      <c r="K4" s="36" t="inlineStr">
        <is>
          <t>POL</t>
        </is>
      </c>
      <c r="L4" s="35" t="inlineStr">
        <is>
          <t>East EU</t>
        </is>
      </c>
      <c r="M4" s="35" t="inlineStr">
        <is>
          <t>TNO</t>
        </is>
      </c>
      <c r="N4" s="35" t="inlineStr">
        <is>
          <t>60' CW</t>
        </is>
      </c>
      <c r="O4" s="102" t="n">
        <v>30</v>
      </c>
      <c r="P4" s="102" t="n"/>
      <c r="Q4" s="102" t="n"/>
      <c r="R4" s="35" t="n">
        <v>0</v>
      </c>
      <c r="S4" s="35" t="n">
        <v>30</v>
      </c>
      <c r="T4" s="35" t="n">
        <v>0</v>
      </c>
      <c r="U4" s="10" t="n">
        <v>0</v>
      </c>
      <c r="V4" s="35" t="inlineStr">
        <is>
          <t>Base Lease</t>
        </is>
      </c>
      <c r="W4" s="35" t="n"/>
      <c r="X4" s="37" t="n"/>
      <c r="Y4" s="37" t="n"/>
      <c r="Z4" s="291" t="inlineStr">
        <is>
          <t>ended</t>
        </is>
      </c>
      <c r="AA4" s="292" t="inlineStr">
        <is>
          <t>gibt 30 Wagen Ende Jan zurück für EWG - zahlt bis 30.4.25 oder 31.05.25?</t>
        </is>
      </c>
      <c r="AB4" s="37" t="inlineStr">
        <is>
          <t>2024-07-15T00:00:00</t>
        </is>
      </c>
      <c r="AC4" s="293" t="inlineStr">
        <is>
          <t>2025-07-14T00:00:00</t>
        </is>
      </c>
      <c r="AD4" s="37" t="n"/>
      <c r="AE4" s="132" t="n"/>
      <c r="AF4" s="209" t="n">
        <v>364</v>
      </c>
      <c r="AG4" s="132" t="inlineStr">
        <is>
          <t>2025-05-31T00:00:00</t>
        </is>
      </c>
      <c r="AH4" s="294" t="inlineStr">
        <is>
          <t>2024-09-30T00:00:00</t>
        </is>
      </c>
      <c r="AI4" s="294" t="inlineStr">
        <is>
          <t>Economy</t>
        </is>
      </c>
      <c r="AJ4" s="295" t="n"/>
      <c r="AK4" s="42" t="n">
        <v>30</v>
      </c>
      <c r="AL4" s="70" t="inlineStr">
        <is>
          <t>n.a.</t>
        </is>
      </c>
      <c r="AM4" s="132" t="n"/>
      <c r="AN4" s="132" t="n"/>
      <c r="AO4" s="42" t="n">
        <v>0</v>
      </c>
      <c r="AP4" s="35" t="n">
        <v>3</v>
      </c>
      <c r="AQ4" s="37" t="n"/>
      <c r="AR4" s="132" t="n"/>
      <c r="AS4" s="113" t="n"/>
      <c r="AT4" s="234" t="n">
        <v>0</v>
      </c>
      <c r="AU4" s="234" t="n">
        <v>0</v>
      </c>
      <c r="AV4" s="250" t="n">
        <v>0</v>
      </c>
      <c r="AW4" s="250" t="n"/>
      <c r="AX4" s="250" t="n"/>
      <c r="AY4" s="234" t="n"/>
      <c r="AZ4" s="251" t="n"/>
      <c r="BA4" s="209" t="n">
        <v>364</v>
      </c>
      <c r="BB4" s="36" t="inlineStr">
        <is>
          <t>C</t>
        </is>
      </c>
      <c r="BC4" s="35" t="n">
        <v>59</v>
      </c>
      <c r="BD4" s="70" t="n"/>
      <c r="BE4" s="35" t="inlineStr">
        <is>
          <t>CHE</t>
        </is>
      </c>
      <c r="BF4" s="158" t="inlineStr">
        <is>
          <t>3 Mths Cash Deposit</t>
        </is>
      </c>
      <c r="BG4" s="35" t="inlineStr">
        <is>
          <t>Y</t>
        </is>
      </c>
      <c r="BH4" s="35" t="inlineStr">
        <is>
          <t>N</t>
        </is>
      </c>
      <c r="BI4" s="35" t="n">
        <v>0</v>
      </c>
      <c r="BJ4" s="113" t="n"/>
      <c r="BK4" s="35" t="n"/>
      <c r="BL4" s="207" t="n"/>
      <c r="BM4" s="35" t="n"/>
      <c r="BN4" s="172" t="n">
        <v>80000</v>
      </c>
      <c r="BO4" s="252" t="inlineStr">
        <is>
          <t>N</t>
        </is>
      </c>
      <c r="BP4" s="251" t="n"/>
      <c r="BQ4" s="36" t="inlineStr">
        <is>
          <t>Euro</t>
        </is>
      </c>
      <c r="BR4" s="234" t="n">
        <v>19.6</v>
      </c>
      <c r="BS4" s="234" t="n">
        <v>0</v>
      </c>
      <c r="BT4" s="234" t="n">
        <v>0</v>
      </c>
      <c r="BU4" s="234" t="n"/>
      <c r="BV4" s="234" t="n">
        <v>0</v>
      </c>
      <c r="BW4" s="234" t="n">
        <v>19.6</v>
      </c>
      <c r="BX4" s="234" t="n">
        <v>0</v>
      </c>
      <c r="BY4" s="252" t="n">
        <v>1090</v>
      </c>
      <c r="BZ4" s="234" t="n">
        <v>0</v>
      </c>
      <c r="CA4" s="234" t="n">
        <v>0.06</v>
      </c>
      <c r="CB4" s="234" t="n">
        <v>0</v>
      </c>
      <c r="CC4" s="234" t="inlineStr">
        <is>
          <t>0.00</t>
        </is>
      </c>
      <c r="CD4" s="234" t="n">
        <v>0</v>
      </c>
      <c r="CE4" s="234" t="n">
        <v>0</v>
      </c>
      <c r="CF4" s="234" t="inlineStr">
        <is>
          <t>0.00</t>
        </is>
      </c>
      <c r="CG4" s="224" t="n">
        <v>0</v>
      </c>
      <c r="CH4" s="224" t="n">
        <v>19.6</v>
      </c>
      <c r="CI4" s="224" t="n">
        <v>0</v>
      </c>
      <c r="CJ4" s="224" t="n">
        <v>19.6</v>
      </c>
      <c r="CK4" s="219" t="n">
        <v>1</v>
      </c>
      <c r="CL4" s="234" t="n">
        <v>0</v>
      </c>
      <c r="CM4" s="234" t="n">
        <v>19.6</v>
      </c>
      <c r="CN4" s="180" t="n">
        <v>19.6</v>
      </c>
      <c r="CO4" s="209" t="n">
        <v>2400000</v>
      </c>
      <c r="CP4" s="255" t="n">
        <v>0</v>
      </c>
      <c r="CQ4" s="255" t="inlineStr">
        <is>
          <t>N</t>
        </is>
      </c>
      <c r="CR4" s="255" t="n">
        <v>0</v>
      </c>
      <c r="CS4" s="209" t="n">
        <v>214032</v>
      </c>
      <c r="CT4" t="inlineStr">
        <is>
          <t>0.06</t>
        </is>
      </c>
      <c r="CU4" t="n">
        <v>1</v>
      </c>
    </row>
    <row r="5" s="287">
      <c r="B5" s="11" t="n"/>
      <c r="C5" s="10" t="inlineStr">
        <is>
          <t>V100056</t>
        </is>
      </c>
      <c r="D5" s="10" t="inlineStr">
        <is>
          <t>2024-0022</t>
        </is>
      </c>
      <c r="E5" s="10" t="inlineStr">
        <is>
          <t>2024-0022</t>
        </is>
      </c>
      <c r="F5" s="10" t="n">
        <v>1</v>
      </c>
      <c r="G5" s="10" t="inlineStr">
        <is>
          <t>Batch</t>
        </is>
      </c>
      <c r="H5" s="10" t="n"/>
      <c r="I5" s="10" t="n"/>
      <c r="J5" s="11" t="inlineStr">
        <is>
          <t>Agrolog SP.z.o.o</t>
        </is>
      </c>
      <c r="K5" s="12" t="inlineStr">
        <is>
          <t>POL</t>
        </is>
      </c>
      <c r="L5" s="10" t="inlineStr">
        <is>
          <t>East EU</t>
        </is>
      </c>
      <c r="M5" s="10" t="inlineStr">
        <is>
          <t>TNO</t>
        </is>
      </c>
      <c r="N5" s="10" t="inlineStr">
        <is>
          <t>60' CW</t>
        </is>
      </c>
      <c r="O5" s="10" t="n">
        <v>30</v>
      </c>
      <c r="P5" s="10" t="n"/>
      <c r="Q5" s="10" t="n"/>
      <c r="R5" s="10" t="n">
        <v>0</v>
      </c>
      <c r="S5" s="10" t="n">
        <v>30</v>
      </c>
      <c r="T5" s="10" t="n">
        <v>0</v>
      </c>
      <c r="U5" s="10" t="n">
        <v>0</v>
      </c>
      <c r="V5" s="10" t="inlineStr">
        <is>
          <t>Base Lease</t>
        </is>
      </c>
      <c r="W5" s="10" t="n"/>
      <c r="X5" s="17" t="n"/>
      <c r="Y5" s="17" t="n"/>
      <c r="Z5" s="296" t="inlineStr">
        <is>
          <t>ended</t>
        </is>
      </c>
      <c r="AA5" s="292" t="inlineStr">
        <is>
          <t>gibt 30 Wagen Ende Jan zurück für EWG - zahlt bis 30.4.25 oder 31.05.25?</t>
        </is>
      </c>
      <c r="AB5" s="17" t="n"/>
      <c r="AC5" s="297" t="n"/>
      <c r="AD5" s="17" t="inlineStr">
        <is>
          <t>2024-07-15T00:00:00</t>
        </is>
      </c>
      <c r="AE5" s="130" t="inlineStr">
        <is>
          <t>2025-05-31T00:00:00</t>
        </is>
      </c>
      <c r="AF5" s="32" t="n"/>
      <c r="AG5" s="130" t="inlineStr">
        <is>
          <t>2025-05-31T00:00:00</t>
        </is>
      </c>
      <c r="AH5" s="17" t="n"/>
      <c r="AI5" s="17" t="n"/>
      <c r="AJ5" s="17" t="n"/>
      <c r="AK5" s="22" t="n"/>
      <c r="AL5" s="10" t="inlineStr">
        <is>
          <t>n.a.</t>
        </is>
      </c>
      <c r="AM5" s="130" t="n"/>
      <c r="AN5" s="130" t="n"/>
      <c r="AO5" s="10" t="n">
        <v>0</v>
      </c>
      <c r="AP5" s="10" t="n">
        <v>3</v>
      </c>
      <c r="AQ5" s="17" t="n"/>
      <c r="AR5" s="130" t="n"/>
      <c r="AS5" s="118" t="n">
        <v>0</v>
      </c>
      <c r="AT5" s="284" t="n"/>
      <c r="AU5" s="284" t="n"/>
      <c r="AV5" s="283" t="n"/>
      <c r="AW5" s="283" t="n"/>
      <c r="AX5" s="283" t="n"/>
      <c r="AY5" s="284" t="n"/>
      <c r="AZ5" s="285" t="n"/>
      <c r="BA5" s="32" t="n"/>
      <c r="BB5" s="12" t="inlineStr">
        <is>
          <t>C</t>
        </is>
      </c>
      <c r="BC5" s="10" t="n">
        <v>59</v>
      </c>
      <c r="BD5" s="64" t="n">
        <v>0</v>
      </c>
      <c r="BE5" s="10" t="inlineStr">
        <is>
          <t>CHE</t>
        </is>
      </c>
      <c r="BF5" s="160" t="inlineStr">
        <is>
          <t>3 Mths Cash Deposit</t>
        </is>
      </c>
      <c r="BG5" s="10" t="inlineStr">
        <is>
          <t>Y</t>
        </is>
      </c>
      <c r="BH5" s="10" t="inlineStr">
        <is>
          <t>N</t>
        </is>
      </c>
      <c r="BI5" s="10" t="n">
        <v>0</v>
      </c>
      <c r="BJ5" s="118" t="n">
        <v>0</v>
      </c>
      <c r="BK5" s="10" t="n"/>
      <c r="BL5" s="54" t="n"/>
      <c r="BM5" s="10" t="n"/>
      <c r="BN5" s="232" t="n">
        <v>80000</v>
      </c>
      <c r="BO5" s="237" t="inlineStr">
        <is>
          <t>N</t>
        </is>
      </c>
      <c r="BP5" s="17" t="n"/>
      <c r="BQ5" s="12" t="inlineStr">
        <is>
          <t>Euro</t>
        </is>
      </c>
      <c r="BR5" s="284" t="n">
        <v>19.6</v>
      </c>
      <c r="BS5" s="284" t="n">
        <v>0</v>
      </c>
      <c r="BT5" s="284" t="n">
        <v>0</v>
      </c>
      <c r="BU5" s="284" t="n"/>
      <c r="BV5" s="284" t="n">
        <v>0</v>
      </c>
      <c r="BW5" s="284" t="n">
        <v>19.6</v>
      </c>
      <c r="BX5" s="284" t="n">
        <v>0</v>
      </c>
      <c r="BY5" s="237" t="n">
        <v>1090</v>
      </c>
      <c r="BZ5" s="284" t="n">
        <v>0</v>
      </c>
      <c r="CA5" s="284" t="n">
        <v>0.06</v>
      </c>
      <c r="CB5" s="284" t="n">
        <v>0</v>
      </c>
      <c r="CC5" s="284" t="inlineStr">
        <is>
          <t>0.00</t>
        </is>
      </c>
      <c r="CD5" s="284" t="n">
        <v>0</v>
      </c>
      <c r="CE5" s="284" t="n">
        <v>0</v>
      </c>
      <c r="CF5" s="284" t="inlineStr">
        <is>
          <t>0.00</t>
        </is>
      </c>
      <c r="CG5" s="284" t="n">
        <v>0</v>
      </c>
      <c r="CH5" s="210" t="n">
        <v>19.6</v>
      </c>
      <c r="CI5" s="210" t="n">
        <v>0</v>
      </c>
      <c r="CJ5" s="210" t="n">
        <v>19.6</v>
      </c>
      <c r="CK5" s="280" t="n">
        <v>1</v>
      </c>
      <c r="CL5" s="284" t="n">
        <v>0</v>
      </c>
      <c r="CM5" s="284" t="n">
        <v>19.6</v>
      </c>
      <c r="CN5" s="128" t="n">
        <v>19.6</v>
      </c>
      <c r="CO5" s="32" t="n">
        <v>2400000</v>
      </c>
      <c r="CP5" s="142" t="n">
        <v>0</v>
      </c>
      <c r="CQ5" s="142" t="inlineStr">
        <is>
          <t>N</t>
        </is>
      </c>
      <c r="CR5" s="142" t="n">
        <v>0</v>
      </c>
      <c r="CS5" s="32" t="n">
        <v>214032</v>
      </c>
      <c r="CT5" t="inlineStr">
        <is>
          <t>0.06</t>
        </is>
      </c>
      <c r="CU5" t="n">
        <v>1</v>
      </c>
    </row>
    <row r="6" s="287">
      <c r="B6" s="11" t="n"/>
      <c r="C6" s="10" t="inlineStr">
        <is>
          <t>V100056</t>
        </is>
      </c>
      <c r="D6" s="10" t="inlineStr">
        <is>
          <t>2024-0022</t>
        </is>
      </c>
      <c r="E6" s="10" t="inlineStr">
        <is>
          <t>2024-0022</t>
        </is>
      </c>
      <c r="F6" s="10" t="n">
        <v>1</v>
      </c>
      <c r="G6" s="10" t="inlineStr">
        <is>
          <t>Wagon</t>
        </is>
      </c>
      <c r="H6" s="10" t="n">
        <v>1</v>
      </c>
      <c r="I6" s="10" t="n"/>
      <c r="J6" s="11" t="inlineStr">
        <is>
          <t>Agrolog SP.z.o.o</t>
        </is>
      </c>
      <c r="K6" s="12" t="n"/>
      <c r="L6" s="12" t="n"/>
      <c r="M6" s="10" t="inlineStr">
        <is>
          <t>TNO</t>
        </is>
      </c>
      <c r="N6" s="10" t="inlineStr">
        <is>
          <t>60' CW</t>
        </is>
      </c>
      <c r="O6" s="10" t="n">
        <v>1</v>
      </c>
      <c r="P6" s="10" t="n"/>
      <c r="Q6" s="10" t="n"/>
      <c r="R6" s="10" t="n"/>
      <c r="S6" s="10" t="n">
        <v>1</v>
      </c>
      <c r="T6" s="10" t="n">
        <v>0</v>
      </c>
      <c r="U6" s="10" t="n">
        <v>0</v>
      </c>
      <c r="V6" s="10" t="n"/>
      <c r="W6" s="10" t="n">
        <v>0</v>
      </c>
      <c r="X6" s="17" t="n"/>
      <c r="Y6" s="17" t="n"/>
      <c r="Z6" s="10" t="inlineStr">
        <is>
          <t>ended</t>
        </is>
      </c>
      <c r="AA6" s="292" t="inlineStr">
        <is>
          <t>gibt 30 Wagen Ende Jan zurück für EWG - zahlt bis 30.4.25 oder 31.05.25?</t>
        </is>
      </c>
      <c r="AB6" s="17" t="n"/>
      <c r="AC6" s="17" t="n"/>
      <c r="AD6" s="17" t="n"/>
      <c r="AE6" s="130" t="n"/>
      <c r="AF6" s="32" t="n">
        <v>364</v>
      </c>
      <c r="AG6" s="130" t="n"/>
      <c r="AH6" s="298" t="n"/>
      <c r="AI6" s="298" t="n"/>
      <c r="AJ6" s="298" t="n"/>
      <c r="AK6" s="22" t="n"/>
      <c r="AL6" s="10" t="inlineStr">
        <is>
          <t>n.a.</t>
        </is>
      </c>
      <c r="AM6" s="130" t="n"/>
      <c r="AN6" s="130" t="n"/>
      <c r="AO6" s="22" t="n">
        <v>0</v>
      </c>
      <c r="AP6" s="22" t="n">
        <v>3</v>
      </c>
      <c r="AQ6" s="17" t="n"/>
      <c r="AR6" s="130" t="n"/>
      <c r="AS6" s="116" t="n"/>
      <c r="AT6" s="128" t="n"/>
      <c r="AU6" s="128" t="n"/>
      <c r="AV6" s="22" t="n"/>
      <c r="AW6" s="22" t="n"/>
      <c r="AX6" s="22" t="n"/>
      <c r="AY6" s="128" t="n"/>
      <c r="AZ6" s="17" t="n"/>
      <c r="BA6" s="32" t="n"/>
      <c r="BB6" s="10" t="n"/>
      <c r="BC6" s="10" t="n"/>
      <c r="BD6" s="64" t="n"/>
      <c r="BE6" s="10" t="n"/>
      <c r="BF6" s="160" t="n"/>
      <c r="BG6" s="10" t="n"/>
      <c r="BH6" s="10" t="n"/>
      <c r="BI6" s="10" t="n"/>
      <c r="BJ6" s="118" t="n"/>
      <c r="BK6" s="10" t="n"/>
      <c r="BL6" s="54" t="n"/>
      <c r="BM6" s="10" t="n"/>
      <c r="BN6" s="232" t="n">
        <v>80000</v>
      </c>
      <c r="BO6" s="32" t="n"/>
      <c r="BP6" s="17" t="n"/>
      <c r="BQ6" s="17" t="inlineStr">
        <is>
          <t>Euro</t>
        </is>
      </c>
      <c r="BR6" s="128" t="n">
        <v>19.6</v>
      </c>
      <c r="BS6" s="284" t="n"/>
      <c r="BT6" s="284" t="n"/>
      <c r="BU6" s="284" t="n"/>
      <c r="BV6" s="284" t="n"/>
      <c r="BW6" s="284" t="n"/>
      <c r="BX6" s="284" t="n"/>
      <c r="BY6" s="32" t="n"/>
      <c r="BZ6" s="128" t="n"/>
      <c r="CA6" s="128" t="n"/>
      <c r="CB6" s="128" t="n"/>
      <c r="CC6" s="128" t="n"/>
      <c r="CD6" s="284" t="n"/>
      <c r="CE6" s="284" t="n"/>
      <c r="CF6" s="284" t="n"/>
      <c r="CG6" s="284" t="n"/>
      <c r="CH6" s="210" t="n"/>
      <c r="CI6" s="210" t="n"/>
      <c r="CJ6" s="210" t="n"/>
      <c r="CK6" s="212" t="n"/>
      <c r="CL6" s="284" t="n"/>
      <c r="CM6" s="284" t="n"/>
      <c r="CN6" s="128" t="n"/>
      <c r="CO6" s="32" t="n"/>
      <c r="CP6" s="142" t="n"/>
      <c r="CQ6" s="142" t="n"/>
      <c r="CR6" s="142" t="n"/>
      <c r="CS6" s="32" t="n"/>
    </row>
    <row r="7">
      <c r="B7" s="11" t="n"/>
      <c r="C7" s="10" t="inlineStr">
        <is>
          <t>V100056</t>
        </is>
      </c>
      <c r="D7" s="10" t="inlineStr">
        <is>
          <t>2024-0022</t>
        </is>
      </c>
      <c r="E7" s="10" t="inlineStr">
        <is>
          <t>2024-0022</t>
        </is>
      </c>
      <c r="F7" s="10" t="n">
        <v>1</v>
      </c>
      <c r="G7" s="10" t="inlineStr">
        <is>
          <t>Wagon</t>
        </is>
      </c>
      <c r="H7" s="10" t="n">
        <v>2</v>
      </c>
      <c r="I7" s="10" t="n"/>
      <c r="J7" s="11" t="inlineStr">
        <is>
          <t>Agrolog SP.z.o.o</t>
        </is>
      </c>
      <c r="K7" s="12" t="n"/>
      <c r="L7" s="12" t="n"/>
      <c r="M7" s="10" t="inlineStr">
        <is>
          <t>TNO</t>
        </is>
      </c>
      <c r="N7" s="10" t="inlineStr">
        <is>
          <t>60' CW</t>
        </is>
      </c>
      <c r="O7" s="10" t="n">
        <v>1</v>
      </c>
      <c r="P7" s="10" t="n"/>
      <c r="Q7" s="10" t="n"/>
      <c r="R7" s="10" t="n"/>
      <c r="S7" s="10" t="n">
        <v>1</v>
      </c>
      <c r="T7" s="10" t="n">
        <v>0</v>
      </c>
      <c r="U7" s="10" t="n">
        <v>0</v>
      </c>
      <c r="V7" s="10" t="n"/>
      <c r="W7" s="10" t="n">
        <v>0</v>
      </c>
      <c r="X7" s="17" t="n"/>
      <c r="Y7" s="17" t="n"/>
      <c r="Z7" s="10" t="inlineStr">
        <is>
          <t>ended</t>
        </is>
      </c>
      <c r="AA7" s="292" t="inlineStr">
        <is>
          <t>gibt 30 Wagen Ende Jan zurück für EWG - zahlt bis 30.4.25 oder 31.05.25?</t>
        </is>
      </c>
      <c r="AB7" s="17" t="n"/>
      <c r="AC7" s="17" t="n"/>
      <c r="AD7" s="17" t="n"/>
      <c r="AE7" s="130" t="n"/>
      <c r="AF7" s="32" t="n">
        <v>364</v>
      </c>
      <c r="AG7" s="130" t="n"/>
      <c r="AH7" s="298" t="n"/>
      <c r="AI7" s="298" t="n"/>
      <c r="AJ7" s="298" t="n"/>
      <c r="AK7" s="22" t="n"/>
      <c r="AL7" s="10" t="inlineStr">
        <is>
          <t>n.a.</t>
        </is>
      </c>
      <c r="AM7" s="130" t="n"/>
      <c r="AN7" s="130" t="n"/>
      <c r="AO7" s="22" t="n">
        <v>0</v>
      </c>
      <c r="AP7" s="22" t="n">
        <v>3</v>
      </c>
      <c r="AQ7" s="17" t="n"/>
      <c r="AR7" s="130" t="n"/>
      <c r="AS7" s="116" t="n"/>
      <c r="AT7" s="128" t="n"/>
      <c r="AU7" s="128" t="n"/>
      <c r="AV7" s="22" t="n"/>
      <c r="AW7" s="22" t="n"/>
      <c r="AX7" s="22" t="n"/>
      <c r="AY7" s="128" t="n"/>
      <c r="AZ7" s="17" t="n"/>
      <c r="BA7" s="32" t="n"/>
      <c r="BB7" s="10" t="n"/>
      <c r="BC7" s="10" t="n"/>
      <c r="BD7" s="64" t="n"/>
      <c r="BE7" s="10" t="n"/>
      <c r="BF7" s="160" t="n"/>
      <c r="BG7" s="10" t="n"/>
      <c r="BH7" s="10" t="n"/>
      <c r="BI7" s="10" t="n"/>
      <c r="BJ7" s="118" t="n"/>
      <c r="BK7" s="10" t="n"/>
      <c r="BL7" s="54" t="n"/>
      <c r="BM7" s="10" t="n"/>
      <c r="BN7" s="232" t="n">
        <v>80000</v>
      </c>
      <c r="BO7" s="32" t="n"/>
      <c r="BP7" s="17" t="n"/>
      <c r="BQ7" s="17" t="inlineStr">
        <is>
          <t>Euro</t>
        </is>
      </c>
      <c r="BR7" s="128" t="n">
        <v>19.6</v>
      </c>
      <c r="BS7" s="284" t="n"/>
      <c r="BT7" s="284" t="n"/>
      <c r="BU7" s="284" t="n"/>
      <c r="BV7" s="284" t="n"/>
      <c r="BW7" s="284" t="n"/>
      <c r="BX7" s="284" t="n"/>
      <c r="BY7" s="32" t="n"/>
      <c r="BZ7" s="128" t="n"/>
      <c r="CA7" s="128" t="n"/>
      <c r="CB7" s="128" t="n"/>
      <c r="CC7" s="128" t="n"/>
      <c r="CD7" s="284" t="n"/>
      <c r="CE7" s="284" t="n"/>
      <c r="CF7" s="284" t="n"/>
      <c r="CG7" s="284" t="n"/>
      <c r="CH7" s="210" t="n"/>
      <c r="CI7" s="210" t="n"/>
      <c r="CJ7" s="210" t="n"/>
      <c r="CK7" s="212" t="n"/>
      <c r="CL7" s="284" t="n"/>
      <c r="CM7" s="284" t="n"/>
      <c r="CN7" s="128" t="n"/>
      <c r="CO7" s="32" t="n"/>
      <c r="CP7" s="142" t="n"/>
      <c r="CQ7" s="142" t="n"/>
      <c r="CR7" s="142" t="n"/>
      <c r="CS7" s="32" t="n"/>
    </row>
    <row r="8">
      <c r="B8" s="11" t="n"/>
      <c r="C8" s="10" t="inlineStr">
        <is>
          <t>V100056</t>
        </is>
      </c>
      <c r="D8" s="10" t="inlineStr">
        <is>
          <t>2024-0022</t>
        </is>
      </c>
      <c r="E8" s="10" t="inlineStr">
        <is>
          <t>2024-0022</t>
        </is>
      </c>
      <c r="F8" s="10" t="n">
        <v>1</v>
      </c>
      <c r="G8" s="10" t="inlineStr">
        <is>
          <t>Wagon</t>
        </is>
      </c>
      <c r="H8" s="10" t="n">
        <v>3</v>
      </c>
      <c r="I8" s="10" t="n"/>
      <c r="J8" s="11" t="inlineStr">
        <is>
          <t>Agrolog SP.z.o.o</t>
        </is>
      </c>
      <c r="K8" s="12" t="n"/>
      <c r="L8" s="12" t="n"/>
      <c r="M8" s="10" t="inlineStr">
        <is>
          <t>TNO</t>
        </is>
      </c>
      <c r="N8" s="10" t="inlineStr">
        <is>
          <t>60' CW</t>
        </is>
      </c>
      <c r="O8" s="10" t="n">
        <v>1</v>
      </c>
      <c r="P8" s="10" t="n"/>
      <c r="Q8" s="10" t="n"/>
      <c r="R8" s="10" t="n"/>
      <c r="S8" s="10" t="n">
        <v>1</v>
      </c>
      <c r="T8" s="10" t="n">
        <v>0</v>
      </c>
      <c r="U8" s="10" t="n">
        <v>0</v>
      </c>
      <c r="V8" s="10" t="n"/>
      <c r="W8" s="10" t="n">
        <v>0</v>
      </c>
      <c r="X8" s="17" t="n"/>
      <c r="Y8" s="17" t="n"/>
      <c r="Z8" s="10" t="inlineStr">
        <is>
          <t>ended</t>
        </is>
      </c>
      <c r="AA8" s="292" t="inlineStr">
        <is>
          <t>gibt 30 Wagen Ende Jan zurück für EWG - zahlt bis 30.4.25 oder 31.05.25?</t>
        </is>
      </c>
      <c r="AB8" s="17" t="n"/>
      <c r="AC8" s="17" t="n"/>
      <c r="AD8" s="17" t="n"/>
      <c r="AE8" s="130" t="n"/>
      <c r="AF8" s="32" t="n">
        <v>364</v>
      </c>
      <c r="AG8" s="130" t="n"/>
      <c r="AH8" s="298" t="n"/>
      <c r="AI8" s="298" t="n"/>
      <c r="AJ8" s="298" t="n"/>
      <c r="AK8" s="22" t="n"/>
      <c r="AL8" s="10" t="inlineStr">
        <is>
          <t>n.a.</t>
        </is>
      </c>
      <c r="AM8" s="130" t="n"/>
      <c r="AN8" s="130" t="n"/>
      <c r="AO8" s="22" t="n">
        <v>0</v>
      </c>
      <c r="AP8" s="22" t="n">
        <v>3</v>
      </c>
      <c r="AQ8" s="17" t="n"/>
      <c r="AR8" s="130" t="n"/>
      <c r="AS8" s="116" t="n"/>
      <c r="AT8" s="128" t="n"/>
      <c r="AU8" s="128" t="n"/>
      <c r="AV8" s="22" t="n"/>
      <c r="AW8" s="22" t="n"/>
      <c r="AX8" s="22" t="n"/>
      <c r="AY8" s="128" t="n"/>
      <c r="AZ8" s="17" t="n"/>
      <c r="BA8" s="32" t="n"/>
      <c r="BB8" s="10" t="n"/>
      <c r="BC8" s="10" t="n"/>
      <c r="BD8" s="64" t="n"/>
      <c r="BE8" s="10" t="n"/>
      <c r="BF8" s="160" t="n"/>
      <c r="BG8" s="10" t="n"/>
      <c r="BH8" s="10" t="n"/>
      <c r="BI8" s="10" t="n"/>
      <c r="BJ8" s="118" t="n"/>
      <c r="BK8" s="10" t="n"/>
      <c r="BL8" s="54" t="n"/>
      <c r="BM8" s="10" t="n"/>
      <c r="BN8" s="232" t="n">
        <v>80000</v>
      </c>
      <c r="BO8" s="32" t="n"/>
      <c r="BP8" s="17" t="n"/>
      <c r="BQ8" s="17" t="inlineStr">
        <is>
          <t>Euro</t>
        </is>
      </c>
      <c r="BR8" s="128" t="n">
        <v>19.6</v>
      </c>
      <c r="BS8" s="284" t="n"/>
      <c r="BT8" s="284" t="n"/>
      <c r="BU8" s="284" t="n"/>
      <c r="BV8" s="284" t="n"/>
      <c r="BW8" s="284" t="n"/>
      <c r="BX8" s="284" t="n"/>
      <c r="BY8" s="32" t="n"/>
      <c r="BZ8" s="128" t="n"/>
      <c r="CA8" s="128" t="n"/>
      <c r="CB8" s="128" t="n"/>
      <c r="CC8" s="128" t="n"/>
      <c r="CD8" s="284" t="n"/>
      <c r="CE8" s="284" t="n"/>
      <c r="CF8" s="284" t="n"/>
      <c r="CG8" s="284" t="n"/>
      <c r="CH8" s="210" t="n"/>
      <c r="CI8" s="210" t="n"/>
      <c r="CJ8" s="210" t="n"/>
      <c r="CK8" s="212" t="n"/>
      <c r="CL8" s="284" t="n"/>
      <c r="CM8" s="284" t="n"/>
      <c r="CN8" s="128" t="n"/>
      <c r="CO8" s="32" t="n"/>
      <c r="CP8" s="142" t="n"/>
      <c r="CQ8" s="142" t="n"/>
      <c r="CR8" s="142" t="n"/>
      <c r="CS8" s="32" t="n"/>
    </row>
    <row r="9">
      <c r="B9" s="11" t="n"/>
      <c r="C9" s="10" t="inlineStr">
        <is>
          <t>V100056</t>
        </is>
      </c>
      <c r="D9" s="10" t="inlineStr">
        <is>
          <t>2024-0022</t>
        </is>
      </c>
      <c r="E9" s="10" t="inlineStr">
        <is>
          <t>2024-0022</t>
        </is>
      </c>
      <c r="F9" s="10" t="n">
        <v>1</v>
      </c>
      <c r="G9" s="10" t="inlineStr">
        <is>
          <t>Wagon</t>
        </is>
      </c>
      <c r="H9" s="10" t="n">
        <v>4</v>
      </c>
      <c r="I9" s="10" t="n"/>
      <c r="J9" s="11" t="inlineStr">
        <is>
          <t>Agrolog SP.z.o.o</t>
        </is>
      </c>
      <c r="K9" s="12" t="n"/>
      <c r="L9" s="12" t="n"/>
      <c r="M9" s="10" t="inlineStr">
        <is>
          <t>TNO</t>
        </is>
      </c>
      <c r="N9" s="10" t="inlineStr">
        <is>
          <t>60' CW</t>
        </is>
      </c>
      <c r="O9" s="10" t="n">
        <v>1</v>
      </c>
      <c r="P9" s="10" t="n"/>
      <c r="Q9" s="10" t="n"/>
      <c r="R9" s="10" t="n"/>
      <c r="S9" s="10" t="n">
        <v>1</v>
      </c>
      <c r="T9" s="10" t="n">
        <v>0</v>
      </c>
      <c r="U9" s="10" t="n">
        <v>0</v>
      </c>
      <c r="V9" s="10" t="n"/>
      <c r="W9" s="10" t="n">
        <v>0</v>
      </c>
      <c r="X9" s="17" t="n"/>
      <c r="Y9" s="17" t="n"/>
      <c r="Z9" s="10" t="inlineStr">
        <is>
          <t>ended</t>
        </is>
      </c>
      <c r="AA9" s="292" t="inlineStr">
        <is>
          <t>gibt 30 Wagen Ende Jan zurück für EWG - zahlt bis 30.4.25 oder 31.05.25?</t>
        </is>
      </c>
      <c r="AB9" s="17" t="n"/>
      <c r="AC9" s="17" t="n"/>
      <c r="AD9" s="17" t="n"/>
      <c r="AE9" s="130" t="n"/>
      <c r="AF9" s="32" t="n">
        <v>364</v>
      </c>
      <c r="AG9" s="130" t="n"/>
      <c r="AH9" s="298" t="n"/>
      <c r="AI9" s="298" t="n"/>
      <c r="AJ9" s="298" t="n"/>
      <c r="AK9" s="22" t="n"/>
      <c r="AL9" s="10" t="inlineStr">
        <is>
          <t>n.a.</t>
        </is>
      </c>
      <c r="AM9" s="130" t="n"/>
      <c r="AN9" s="130" t="n"/>
      <c r="AO9" s="22" t="n">
        <v>0</v>
      </c>
      <c r="AP9" s="22" t="n">
        <v>3</v>
      </c>
      <c r="AQ9" s="17" t="n"/>
      <c r="AR9" s="130" t="n"/>
      <c r="AS9" s="116" t="n"/>
      <c r="AT9" s="128" t="n"/>
      <c r="AU9" s="128" t="n"/>
      <c r="AV9" s="22" t="n"/>
      <c r="AW9" s="22" t="n"/>
      <c r="AX9" s="22" t="n"/>
      <c r="AY9" s="128" t="n"/>
      <c r="AZ9" s="17" t="n"/>
      <c r="BA9" s="32" t="n"/>
      <c r="BB9" s="10" t="n"/>
      <c r="BC9" s="10" t="n"/>
      <c r="BD9" s="64" t="n"/>
      <c r="BE9" s="10" t="n"/>
      <c r="BF9" s="160" t="n"/>
      <c r="BG9" s="10" t="n"/>
      <c r="BH9" s="10" t="n"/>
      <c r="BI9" s="10" t="n"/>
      <c r="BJ9" s="118" t="n"/>
      <c r="BK9" s="10" t="n"/>
      <c r="BL9" s="54" t="n"/>
      <c r="BM9" s="10" t="n"/>
      <c r="BN9" s="232" t="n">
        <v>80000</v>
      </c>
      <c r="BO9" s="32" t="n"/>
      <c r="BP9" s="17" t="n"/>
      <c r="BQ9" s="17" t="inlineStr">
        <is>
          <t>Euro</t>
        </is>
      </c>
      <c r="BR9" s="128" t="n">
        <v>19.6</v>
      </c>
      <c r="BS9" s="284" t="n"/>
      <c r="BT9" s="284" t="n"/>
      <c r="BU9" s="284" t="n"/>
      <c r="BV9" s="284" t="n"/>
      <c r="BW9" s="284" t="n"/>
      <c r="BX9" s="284" t="n"/>
      <c r="BY9" s="32" t="n"/>
      <c r="BZ9" s="128" t="n"/>
      <c r="CA9" s="128" t="n"/>
      <c r="CB9" s="128" t="n"/>
      <c r="CC9" s="128" t="n"/>
      <c r="CD9" s="284" t="n"/>
      <c r="CE9" s="284" t="n"/>
      <c r="CF9" s="284" t="n"/>
      <c r="CG9" s="284" t="n"/>
      <c r="CH9" s="210" t="n"/>
      <c r="CI9" s="210" t="n"/>
      <c r="CJ9" s="210" t="n"/>
      <c r="CK9" s="212" t="n"/>
      <c r="CL9" s="284" t="n"/>
      <c r="CM9" s="284" t="n"/>
      <c r="CN9" s="128" t="n"/>
      <c r="CO9" s="32" t="n"/>
      <c r="CP9" s="142" t="n"/>
      <c r="CQ9" s="142" t="n"/>
      <c r="CR9" s="142" t="n"/>
      <c r="CS9" s="32" t="n"/>
    </row>
    <row r="10">
      <c r="B10" s="11" t="n"/>
      <c r="C10" s="10" t="inlineStr">
        <is>
          <t>V100056</t>
        </is>
      </c>
      <c r="D10" s="10" t="inlineStr">
        <is>
          <t>2024-0022</t>
        </is>
      </c>
      <c r="E10" s="10" t="inlineStr">
        <is>
          <t>2024-0022</t>
        </is>
      </c>
      <c r="F10" s="10" t="n">
        <v>1</v>
      </c>
      <c r="G10" s="10" t="inlineStr">
        <is>
          <t>Wagon</t>
        </is>
      </c>
      <c r="H10" s="10" t="n">
        <v>5</v>
      </c>
      <c r="I10" s="10" t="n"/>
      <c r="J10" s="11" t="inlineStr">
        <is>
          <t>Agrolog SP.z.o.o</t>
        </is>
      </c>
      <c r="K10" s="12" t="n"/>
      <c r="L10" s="12" t="n"/>
      <c r="M10" s="10" t="inlineStr">
        <is>
          <t>TNO</t>
        </is>
      </c>
      <c r="N10" s="10" t="inlineStr">
        <is>
          <t>60' CW</t>
        </is>
      </c>
      <c r="O10" s="10" t="n">
        <v>1</v>
      </c>
      <c r="P10" s="10" t="n"/>
      <c r="Q10" s="10" t="n"/>
      <c r="R10" s="10" t="n"/>
      <c r="S10" s="10" t="n">
        <v>1</v>
      </c>
      <c r="T10" s="10" t="n">
        <v>0</v>
      </c>
      <c r="U10" s="10" t="n">
        <v>0</v>
      </c>
      <c r="V10" s="10" t="n"/>
      <c r="W10" s="10" t="n">
        <v>0</v>
      </c>
      <c r="X10" s="17" t="n"/>
      <c r="Y10" s="17" t="n"/>
      <c r="Z10" s="10" t="inlineStr">
        <is>
          <t>ended</t>
        </is>
      </c>
      <c r="AA10" s="292" t="inlineStr">
        <is>
          <t>gibt 30 Wagen Ende Jan zurück für EWG - zahlt bis 30.4.25 oder 31.05.25?</t>
        </is>
      </c>
      <c r="AB10" s="17" t="n"/>
      <c r="AC10" s="17" t="n"/>
      <c r="AD10" s="17" t="n"/>
      <c r="AE10" s="130" t="n"/>
      <c r="AF10" s="32" t="n">
        <v>364</v>
      </c>
      <c r="AG10" s="130" t="n"/>
      <c r="AH10" s="298" t="n"/>
      <c r="AI10" s="298" t="n"/>
      <c r="AJ10" s="298" t="n"/>
      <c r="AK10" s="22" t="n"/>
      <c r="AL10" s="10" t="inlineStr">
        <is>
          <t>n.a.</t>
        </is>
      </c>
      <c r="AM10" s="130" t="n"/>
      <c r="AN10" s="130" t="n"/>
      <c r="AO10" s="22" t="n">
        <v>0</v>
      </c>
      <c r="AP10" s="22" t="n">
        <v>3</v>
      </c>
      <c r="AQ10" s="17" t="n"/>
      <c r="AR10" s="130" t="n"/>
      <c r="AS10" s="116" t="n"/>
      <c r="AT10" s="128" t="n"/>
      <c r="AU10" s="128" t="n"/>
      <c r="AV10" s="22" t="n"/>
      <c r="AW10" s="22" t="n"/>
      <c r="AX10" s="22" t="n"/>
      <c r="AY10" s="128" t="n"/>
      <c r="AZ10" s="17" t="n"/>
      <c r="BA10" s="32" t="n"/>
      <c r="BB10" s="10" t="n"/>
      <c r="BC10" s="10" t="n"/>
      <c r="BD10" s="64" t="n"/>
      <c r="BE10" s="10" t="n"/>
      <c r="BF10" s="160" t="n"/>
      <c r="BG10" s="10" t="n"/>
      <c r="BH10" s="10" t="n"/>
      <c r="BI10" s="10" t="n"/>
      <c r="BJ10" s="118" t="n"/>
      <c r="BK10" s="10" t="n"/>
      <c r="BL10" s="54" t="n"/>
      <c r="BM10" s="10" t="n"/>
      <c r="BN10" s="232" t="n">
        <v>80000</v>
      </c>
      <c r="BO10" s="32" t="n"/>
      <c r="BP10" s="17" t="n"/>
      <c r="BQ10" s="17" t="inlineStr">
        <is>
          <t>Euro</t>
        </is>
      </c>
      <c r="BR10" s="128" t="n">
        <v>19.6</v>
      </c>
      <c r="BS10" s="284" t="n"/>
      <c r="BT10" s="284" t="n"/>
      <c r="BU10" s="284" t="n"/>
      <c r="BV10" s="284" t="n"/>
      <c r="BW10" s="284" t="n"/>
      <c r="BX10" s="284" t="n"/>
      <c r="BY10" s="32" t="n"/>
      <c r="BZ10" s="128" t="n"/>
      <c r="CA10" s="128" t="n"/>
      <c r="CB10" s="128" t="n"/>
      <c r="CC10" s="128" t="n"/>
      <c r="CD10" s="284" t="n"/>
      <c r="CE10" s="284" t="n"/>
      <c r="CF10" s="284" t="n"/>
      <c r="CG10" s="284" t="n"/>
      <c r="CH10" s="210" t="n"/>
      <c r="CI10" s="210" t="n"/>
      <c r="CJ10" s="210" t="n"/>
      <c r="CK10" s="212" t="n"/>
      <c r="CL10" s="284" t="n"/>
      <c r="CM10" s="284" t="n"/>
      <c r="CN10" s="128" t="n"/>
      <c r="CO10" s="32" t="n"/>
      <c r="CP10" s="142" t="n"/>
      <c r="CQ10" s="142" t="n"/>
      <c r="CR10" s="142" t="n"/>
      <c r="CS10" s="32" t="n"/>
    </row>
    <row r="11">
      <c r="B11" s="11" t="n"/>
      <c r="C11" s="10" t="inlineStr">
        <is>
          <t>V100056</t>
        </is>
      </c>
      <c r="D11" s="10" t="inlineStr">
        <is>
          <t>2024-0022</t>
        </is>
      </c>
      <c r="E11" s="10" t="inlineStr">
        <is>
          <t>2024-0022</t>
        </is>
      </c>
      <c r="F11" s="10" t="n">
        <v>1</v>
      </c>
      <c r="G11" s="10" t="inlineStr">
        <is>
          <t>Wagon</t>
        </is>
      </c>
      <c r="H11" s="10" t="n">
        <v>6</v>
      </c>
      <c r="I11" s="10" t="n"/>
      <c r="J11" s="11" t="inlineStr">
        <is>
          <t>Agrolog SP.z.o.o</t>
        </is>
      </c>
      <c r="K11" s="12" t="n"/>
      <c r="L11" s="12" t="n"/>
      <c r="M11" s="10" t="inlineStr">
        <is>
          <t>TNO</t>
        </is>
      </c>
      <c r="N11" s="10" t="inlineStr">
        <is>
          <t>60' CW</t>
        </is>
      </c>
      <c r="O11" s="10" t="n">
        <v>1</v>
      </c>
      <c r="P11" s="10" t="n"/>
      <c r="Q11" s="10" t="n"/>
      <c r="R11" s="10" t="n"/>
      <c r="S11" s="10" t="n">
        <v>1</v>
      </c>
      <c r="T11" s="10" t="n">
        <v>0</v>
      </c>
      <c r="U11" s="10" t="n">
        <v>0</v>
      </c>
      <c r="V11" s="10" t="n"/>
      <c r="W11" s="10" t="n">
        <v>0</v>
      </c>
      <c r="X11" s="17" t="n"/>
      <c r="Y11" s="17" t="n"/>
      <c r="Z11" s="10" t="inlineStr">
        <is>
          <t>ended</t>
        </is>
      </c>
      <c r="AA11" s="292" t="inlineStr">
        <is>
          <t>gibt 30 Wagen Ende Jan zurück für EWG - zahlt bis 30.4.25 oder 31.05.25?</t>
        </is>
      </c>
      <c r="AB11" s="17" t="n"/>
      <c r="AC11" s="17" t="n"/>
      <c r="AD11" s="17" t="n"/>
      <c r="AE11" s="130" t="n"/>
      <c r="AF11" s="32" t="n">
        <v>364</v>
      </c>
      <c r="AG11" s="130" t="n"/>
      <c r="AH11" s="298" t="n"/>
      <c r="AI11" s="298" t="n"/>
      <c r="AJ11" s="298" t="n"/>
      <c r="AK11" s="22" t="n"/>
      <c r="AL11" s="10" t="inlineStr">
        <is>
          <t>n.a.</t>
        </is>
      </c>
      <c r="AM11" s="130" t="n"/>
      <c r="AN11" s="130" t="n"/>
      <c r="AO11" s="22" t="n">
        <v>0</v>
      </c>
      <c r="AP11" s="22" t="n">
        <v>3</v>
      </c>
      <c r="AQ11" s="17" t="n"/>
      <c r="AR11" s="130" t="n"/>
      <c r="AS11" s="116" t="n"/>
      <c r="AT11" s="128" t="n"/>
      <c r="AU11" s="128" t="n"/>
      <c r="AV11" s="22" t="n"/>
      <c r="AW11" s="22" t="n"/>
      <c r="AX11" s="22" t="n"/>
      <c r="AY11" s="128" t="n"/>
      <c r="AZ11" s="17" t="n"/>
      <c r="BA11" s="32" t="n"/>
      <c r="BB11" s="10" t="n"/>
      <c r="BC11" s="10" t="n"/>
      <c r="BD11" s="64" t="n"/>
      <c r="BE11" s="10" t="n"/>
      <c r="BF11" s="160" t="n"/>
      <c r="BG11" s="10" t="n"/>
      <c r="BH11" s="10" t="n"/>
      <c r="BI11" s="10" t="n"/>
      <c r="BJ11" s="118" t="n"/>
      <c r="BK11" s="10" t="n"/>
      <c r="BL11" s="54" t="n"/>
      <c r="BM11" s="10" t="n"/>
      <c r="BN11" s="232" t="n">
        <v>80000</v>
      </c>
      <c r="BO11" s="32" t="n"/>
      <c r="BP11" s="17" t="n"/>
      <c r="BQ11" s="17" t="inlineStr">
        <is>
          <t>Euro</t>
        </is>
      </c>
      <c r="BR11" s="128" t="n">
        <v>19.6</v>
      </c>
      <c r="BS11" s="284" t="n"/>
      <c r="BT11" s="284" t="n"/>
      <c r="BU11" s="284" t="n"/>
      <c r="BV11" s="284" t="n"/>
      <c r="BW11" s="284" t="n"/>
      <c r="BX11" s="284" t="n"/>
      <c r="BY11" s="32" t="n"/>
      <c r="BZ11" s="128" t="n"/>
      <c r="CA11" s="128" t="n"/>
      <c r="CB11" s="128" t="n"/>
      <c r="CC11" s="128" t="n"/>
      <c r="CD11" s="284" t="n"/>
      <c r="CE11" s="284" t="n"/>
      <c r="CF11" s="284" t="n"/>
      <c r="CG11" s="284" t="n"/>
      <c r="CH11" s="210" t="n"/>
      <c r="CI11" s="210" t="n"/>
      <c r="CJ11" s="210" t="n"/>
      <c r="CK11" s="212" t="n"/>
      <c r="CL11" s="284" t="n"/>
      <c r="CM11" s="284" t="n"/>
      <c r="CN11" s="128" t="n"/>
      <c r="CO11" s="32" t="n"/>
      <c r="CP11" s="142" t="n"/>
      <c r="CQ11" s="142" t="n"/>
      <c r="CR11" s="142" t="n"/>
      <c r="CS11" s="32" t="n"/>
    </row>
    <row r="12">
      <c r="B12" s="11" t="n"/>
      <c r="C12" s="10" t="inlineStr">
        <is>
          <t>V100056</t>
        </is>
      </c>
      <c r="D12" s="10" t="inlineStr">
        <is>
          <t>2024-0022</t>
        </is>
      </c>
      <c r="E12" s="10" t="inlineStr">
        <is>
          <t>2024-0022</t>
        </is>
      </c>
      <c r="F12" s="10" t="n">
        <v>1</v>
      </c>
      <c r="G12" s="10" t="inlineStr">
        <is>
          <t>Wagon</t>
        </is>
      </c>
      <c r="H12" s="10" t="n">
        <v>7</v>
      </c>
      <c r="I12" s="10" t="n"/>
      <c r="J12" s="11" t="inlineStr">
        <is>
          <t>Agrolog SP.z.o.o</t>
        </is>
      </c>
      <c r="K12" s="12" t="n"/>
      <c r="L12" s="12" t="n"/>
      <c r="M12" s="10" t="inlineStr">
        <is>
          <t>TNO</t>
        </is>
      </c>
      <c r="N12" s="10" t="inlineStr">
        <is>
          <t>60' CW</t>
        </is>
      </c>
      <c r="O12" s="10" t="n">
        <v>1</v>
      </c>
      <c r="P12" s="10" t="n"/>
      <c r="Q12" s="10" t="n"/>
      <c r="R12" s="10" t="n"/>
      <c r="S12" s="10" t="n">
        <v>1</v>
      </c>
      <c r="T12" s="10" t="n">
        <v>0</v>
      </c>
      <c r="U12" s="10" t="n">
        <v>0</v>
      </c>
      <c r="V12" s="10" t="n"/>
      <c r="W12" s="10" t="n">
        <v>0</v>
      </c>
      <c r="X12" s="17" t="n"/>
      <c r="Y12" s="17" t="n"/>
      <c r="Z12" s="10" t="inlineStr">
        <is>
          <t>ended</t>
        </is>
      </c>
      <c r="AA12" s="292" t="inlineStr">
        <is>
          <t>gibt 30 Wagen Ende Jan zurück für EWG - zahlt bis 30.4.25 oder 31.05.25?</t>
        </is>
      </c>
      <c r="AB12" s="17" t="n"/>
      <c r="AC12" s="17" t="n"/>
      <c r="AD12" s="17" t="n"/>
      <c r="AE12" s="130" t="n"/>
      <c r="AF12" s="32" t="n">
        <v>364</v>
      </c>
      <c r="AG12" s="130" t="n"/>
      <c r="AH12" s="298" t="n"/>
      <c r="AI12" s="298" t="n"/>
      <c r="AJ12" s="298" t="n"/>
      <c r="AK12" s="22" t="n"/>
      <c r="AL12" s="10" t="inlineStr">
        <is>
          <t>n.a.</t>
        </is>
      </c>
      <c r="AM12" s="130" t="n"/>
      <c r="AN12" s="130" t="n"/>
      <c r="AO12" s="22" t="n">
        <v>0</v>
      </c>
      <c r="AP12" s="22" t="n">
        <v>3</v>
      </c>
      <c r="AQ12" s="17" t="n"/>
      <c r="AR12" s="130" t="n"/>
      <c r="AS12" s="116" t="n"/>
      <c r="AT12" s="128" t="n"/>
      <c r="AU12" s="128" t="n"/>
      <c r="AV12" s="22" t="n"/>
      <c r="AW12" s="22" t="n"/>
      <c r="AX12" s="22" t="n"/>
      <c r="AY12" s="128" t="n"/>
      <c r="AZ12" s="17" t="n"/>
      <c r="BA12" s="32" t="n"/>
      <c r="BB12" s="10" t="n"/>
      <c r="BC12" s="10" t="n"/>
      <c r="BD12" s="64" t="n"/>
      <c r="BE12" s="10" t="n"/>
      <c r="BF12" s="160" t="n"/>
      <c r="BG12" s="10" t="n"/>
      <c r="BH12" s="10" t="n"/>
      <c r="BI12" s="10" t="n"/>
      <c r="BJ12" s="118" t="n"/>
      <c r="BK12" s="10" t="n"/>
      <c r="BL12" s="54" t="n"/>
      <c r="BM12" s="10" t="n"/>
      <c r="BN12" s="232" t="n">
        <v>80000</v>
      </c>
      <c r="BO12" s="32" t="n"/>
      <c r="BP12" s="17" t="n"/>
      <c r="BQ12" s="17" t="inlineStr">
        <is>
          <t>Euro</t>
        </is>
      </c>
      <c r="BR12" s="128" t="n">
        <v>19.6</v>
      </c>
      <c r="BS12" s="284" t="n"/>
      <c r="BT12" s="284" t="n"/>
      <c r="BU12" s="284" t="n"/>
      <c r="BV12" s="284" t="n"/>
      <c r="BW12" s="284" t="n"/>
      <c r="BX12" s="284" t="n"/>
      <c r="BY12" s="32" t="n"/>
      <c r="BZ12" s="128" t="n"/>
      <c r="CA12" s="128" t="n"/>
      <c r="CB12" s="128" t="n"/>
      <c r="CC12" s="128" t="n"/>
      <c r="CD12" s="284" t="n"/>
      <c r="CE12" s="284" t="n"/>
      <c r="CF12" s="284" t="n"/>
      <c r="CG12" s="284" t="n"/>
      <c r="CH12" s="210" t="n"/>
      <c r="CI12" s="210" t="n"/>
      <c r="CJ12" s="210" t="n"/>
      <c r="CK12" s="212" t="n"/>
      <c r="CL12" s="284" t="n"/>
      <c r="CM12" s="284" t="n"/>
      <c r="CN12" s="128" t="n"/>
      <c r="CO12" s="32" t="n"/>
      <c r="CP12" s="142" t="n"/>
      <c r="CQ12" s="142" t="n"/>
      <c r="CR12" s="142" t="n"/>
      <c r="CS12" s="32" t="n"/>
    </row>
    <row r="13">
      <c r="B13" s="11" t="n"/>
      <c r="C13" s="10" t="inlineStr">
        <is>
          <t>V100056</t>
        </is>
      </c>
      <c r="D13" s="10" t="inlineStr">
        <is>
          <t>2024-0022</t>
        </is>
      </c>
      <c r="E13" s="10" t="inlineStr">
        <is>
          <t>2024-0022</t>
        </is>
      </c>
      <c r="F13" s="10" t="n">
        <v>1</v>
      </c>
      <c r="G13" s="10" t="inlineStr">
        <is>
          <t>Wagon</t>
        </is>
      </c>
      <c r="H13" s="10" t="n">
        <v>8</v>
      </c>
      <c r="I13" s="10" t="n"/>
      <c r="J13" s="11" t="inlineStr">
        <is>
          <t>Agrolog SP.z.o.o</t>
        </is>
      </c>
      <c r="K13" s="12" t="n"/>
      <c r="L13" s="12" t="n"/>
      <c r="M13" s="10" t="inlineStr">
        <is>
          <t>TNO</t>
        </is>
      </c>
      <c r="N13" s="10" t="inlineStr">
        <is>
          <t>60' CW</t>
        </is>
      </c>
      <c r="O13" s="10" t="n">
        <v>1</v>
      </c>
      <c r="P13" s="10" t="n"/>
      <c r="Q13" s="10" t="n"/>
      <c r="R13" s="10" t="n"/>
      <c r="S13" s="10" t="n">
        <v>1</v>
      </c>
      <c r="T13" s="10" t="n">
        <v>0</v>
      </c>
      <c r="U13" s="10" t="n">
        <v>0</v>
      </c>
      <c r="V13" s="10" t="n"/>
      <c r="W13" s="10" t="n">
        <v>0</v>
      </c>
      <c r="X13" s="17" t="n"/>
      <c r="Y13" s="17" t="n"/>
      <c r="Z13" s="10" t="inlineStr">
        <is>
          <t>ended</t>
        </is>
      </c>
      <c r="AA13" s="292" t="inlineStr">
        <is>
          <t>gibt 30 Wagen Ende Jan zurück für EWG - zahlt bis 30.4.25 oder 31.05.25?</t>
        </is>
      </c>
      <c r="AB13" s="17" t="n"/>
      <c r="AC13" s="17" t="n"/>
      <c r="AD13" s="17" t="n"/>
      <c r="AE13" s="130" t="n"/>
      <c r="AF13" s="32" t="n">
        <v>364</v>
      </c>
      <c r="AG13" s="130" t="n"/>
      <c r="AH13" s="298" t="n"/>
      <c r="AI13" s="298" t="n"/>
      <c r="AJ13" s="298" t="n"/>
      <c r="AK13" s="22" t="n"/>
      <c r="AL13" s="10" t="inlineStr">
        <is>
          <t>n.a.</t>
        </is>
      </c>
      <c r="AM13" s="130" t="n"/>
      <c r="AN13" s="130" t="n"/>
      <c r="AO13" s="22" t="n">
        <v>0</v>
      </c>
      <c r="AP13" s="22" t="n">
        <v>3</v>
      </c>
      <c r="AQ13" s="17" t="n"/>
      <c r="AR13" s="130" t="n"/>
      <c r="AS13" s="116" t="n"/>
      <c r="AT13" s="128" t="n"/>
      <c r="AU13" s="128" t="n"/>
      <c r="AV13" s="22" t="n"/>
      <c r="AW13" s="22" t="n"/>
      <c r="AX13" s="22" t="n"/>
      <c r="AY13" s="128" t="n"/>
      <c r="AZ13" s="17" t="n"/>
      <c r="BA13" s="32" t="n"/>
      <c r="BB13" s="10" t="n"/>
      <c r="BC13" s="10" t="n"/>
      <c r="BD13" s="64" t="n"/>
      <c r="BE13" s="10" t="n"/>
      <c r="BF13" s="160" t="n"/>
      <c r="BG13" s="10" t="n"/>
      <c r="BH13" s="10" t="n"/>
      <c r="BI13" s="10" t="n"/>
      <c r="BJ13" s="118" t="n"/>
      <c r="BK13" s="10" t="n"/>
      <c r="BL13" s="54" t="n"/>
      <c r="BM13" s="10" t="n"/>
      <c r="BN13" s="232" t="n">
        <v>80000</v>
      </c>
      <c r="BO13" s="32" t="n"/>
      <c r="BP13" s="17" t="n"/>
      <c r="BQ13" s="17" t="inlineStr">
        <is>
          <t>Euro</t>
        </is>
      </c>
      <c r="BR13" s="128" t="n">
        <v>19.6</v>
      </c>
      <c r="BS13" s="284" t="n"/>
      <c r="BT13" s="284" t="n"/>
      <c r="BU13" s="284" t="n"/>
      <c r="BV13" s="284" t="n"/>
      <c r="BW13" s="284" t="n"/>
      <c r="BX13" s="284" t="n"/>
      <c r="BY13" s="32" t="n"/>
      <c r="BZ13" s="128" t="n"/>
      <c r="CA13" s="128" t="n"/>
      <c r="CB13" s="128" t="n"/>
      <c r="CC13" s="128" t="n"/>
      <c r="CD13" s="284" t="n"/>
      <c r="CE13" s="284" t="n"/>
      <c r="CF13" s="284" t="n"/>
      <c r="CG13" s="284" t="n"/>
      <c r="CH13" s="210" t="n"/>
      <c r="CI13" s="210" t="n"/>
      <c r="CJ13" s="210" t="n"/>
      <c r="CK13" s="212" t="n"/>
      <c r="CL13" s="284" t="n"/>
      <c r="CM13" s="284" t="n"/>
      <c r="CN13" s="128" t="n"/>
      <c r="CO13" s="32" t="n"/>
      <c r="CP13" s="142" t="n"/>
      <c r="CQ13" s="142" t="n"/>
      <c r="CR13" s="142" t="n"/>
      <c r="CS13" s="32" t="n"/>
    </row>
    <row r="14">
      <c r="B14" s="11" t="n"/>
      <c r="C14" s="10" t="inlineStr">
        <is>
          <t>V100056</t>
        </is>
      </c>
      <c r="D14" s="10" t="inlineStr">
        <is>
          <t>2024-0022</t>
        </is>
      </c>
      <c r="E14" s="10" t="inlineStr">
        <is>
          <t>2024-0022</t>
        </is>
      </c>
      <c r="F14" s="10" t="n">
        <v>1</v>
      </c>
      <c r="G14" s="10" t="inlineStr">
        <is>
          <t>Wagon</t>
        </is>
      </c>
      <c r="H14" s="10" t="n">
        <v>9</v>
      </c>
      <c r="I14" s="10" t="n"/>
      <c r="J14" s="11" t="inlineStr">
        <is>
          <t>Agrolog SP.z.o.o</t>
        </is>
      </c>
      <c r="K14" s="12" t="n"/>
      <c r="L14" s="12" t="n"/>
      <c r="M14" s="10" t="inlineStr">
        <is>
          <t>TNO</t>
        </is>
      </c>
      <c r="N14" s="10" t="inlineStr">
        <is>
          <t>60' CW</t>
        </is>
      </c>
      <c r="O14" s="10" t="n">
        <v>1</v>
      </c>
      <c r="P14" s="10" t="n"/>
      <c r="Q14" s="10" t="n"/>
      <c r="R14" s="10" t="n"/>
      <c r="S14" s="10" t="n">
        <v>1</v>
      </c>
      <c r="T14" s="10" t="n">
        <v>0</v>
      </c>
      <c r="U14" s="10" t="n">
        <v>0</v>
      </c>
      <c r="V14" s="10" t="n"/>
      <c r="W14" s="10" t="n">
        <v>0</v>
      </c>
      <c r="X14" s="17" t="n"/>
      <c r="Y14" s="17" t="n"/>
      <c r="Z14" s="10" t="inlineStr">
        <is>
          <t>ended</t>
        </is>
      </c>
      <c r="AA14" s="292" t="inlineStr">
        <is>
          <t>gibt 30 Wagen Ende Jan zurück für EWG - zahlt bis 30.4.25 oder 31.05.25?</t>
        </is>
      </c>
      <c r="AB14" s="17" t="n"/>
      <c r="AC14" s="17" t="n"/>
      <c r="AD14" s="17" t="n"/>
      <c r="AE14" s="130" t="n"/>
      <c r="AF14" s="32" t="n">
        <v>364</v>
      </c>
      <c r="AG14" s="130" t="n"/>
      <c r="AH14" s="298" t="n"/>
      <c r="AI14" s="298" t="n"/>
      <c r="AJ14" s="298" t="n"/>
      <c r="AK14" s="22" t="n"/>
      <c r="AL14" s="10" t="inlineStr">
        <is>
          <t>n.a.</t>
        </is>
      </c>
      <c r="AM14" s="130" t="n"/>
      <c r="AN14" s="130" t="n"/>
      <c r="AO14" s="22" t="n">
        <v>0</v>
      </c>
      <c r="AP14" s="22" t="n">
        <v>3</v>
      </c>
      <c r="AQ14" s="17" t="n"/>
      <c r="AR14" s="130" t="n"/>
      <c r="AS14" s="116" t="n"/>
      <c r="AT14" s="128" t="n"/>
      <c r="AU14" s="128" t="n"/>
      <c r="AV14" s="22" t="n"/>
      <c r="AW14" s="22" t="n"/>
      <c r="AX14" s="22" t="n"/>
      <c r="AY14" s="128" t="n"/>
      <c r="AZ14" s="17" t="n"/>
      <c r="BA14" s="32" t="n"/>
      <c r="BB14" s="10" t="n"/>
      <c r="BC14" s="10" t="n"/>
      <c r="BD14" s="64" t="n"/>
      <c r="BE14" s="10" t="n"/>
      <c r="BF14" s="160" t="n"/>
      <c r="BG14" s="10" t="n"/>
      <c r="BH14" s="10" t="n"/>
      <c r="BI14" s="10" t="n"/>
      <c r="BJ14" s="118" t="n"/>
      <c r="BK14" s="10" t="n"/>
      <c r="BL14" s="54" t="n"/>
      <c r="BM14" s="10" t="n"/>
      <c r="BN14" s="232" t="n">
        <v>80000</v>
      </c>
      <c r="BO14" s="32" t="n"/>
      <c r="BP14" s="17" t="n"/>
      <c r="BQ14" s="17" t="inlineStr">
        <is>
          <t>Euro</t>
        </is>
      </c>
      <c r="BR14" s="128" t="n">
        <v>19.6</v>
      </c>
      <c r="BS14" s="284" t="n"/>
      <c r="BT14" s="284" t="n"/>
      <c r="BU14" s="284" t="n"/>
      <c r="BV14" s="284" t="n"/>
      <c r="BW14" s="284" t="n"/>
      <c r="BX14" s="284" t="n"/>
      <c r="BY14" s="32" t="n"/>
      <c r="BZ14" s="128" t="n"/>
      <c r="CA14" s="128" t="n"/>
      <c r="CB14" s="128" t="n"/>
      <c r="CC14" s="128" t="n"/>
      <c r="CD14" s="284" t="n"/>
      <c r="CE14" s="284" t="n"/>
      <c r="CF14" s="284" t="n"/>
      <c r="CG14" s="284" t="n"/>
      <c r="CH14" s="210" t="n"/>
      <c r="CI14" s="210" t="n"/>
      <c r="CJ14" s="210" t="n"/>
      <c r="CK14" s="212" t="n"/>
      <c r="CL14" s="284" t="n"/>
      <c r="CM14" s="284" t="n"/>
      <c r="CN14" s="128" t="n"/>
      <c r="CO14" s="32" t="n"/>
      <c r="CP14" s="142" t="n"/>
      <c r="CQ14" s="142" t="n"/>
      <c r="CR14" s="142" t="n"/>
      <c r="CS14" s="32" t="n"/>
    </row>
    <row r="15">
      <c r="B15" s="11" t="n"/>
      <c r="C15" s="10" t="inlineStr">
        <is>
          <t>V100056</t>
        </is>
      </c>
      <c r="D15" s="10" t="inlineStr">
        <is>
          <t>2024-0022</t>
        </is>
      </c>
      <c r="E15" s="10" t="inlineStr">
        <is>
          <t>2024-0022</t>
        </is>
      </c>
      <c r="F15" s="10" t="n">
        <v>1</v>
      </c>
      <c r="G15" s="10" t="inlineStr">
        <is>
          <t>Wagon</t>
        </is>
      </c>
      <c r="H15" s="10" t="n">
        <v>10</v>
      </c>
      <c r="I15" s="10" t="n"/>
      <c r="J15" s="11" t="inlineStr">
        <is>
          <t>Agrolog SP.z.o.o</t>
        </is>
      </c>
      <c r="K15" s="12" t="n"/>
      <c r="L15" s="12" t="n"/>
      <c r="M15" s="10" t="inlineStr">
        <is>
          <t>TNO</t>
        </is>
      </c>
      <c r="N15" s="10" t="inlineStr">
        <is>
          <t>60' CW</t>
        </is>
      </c>
      <c r="O15" s="10" t="n">
        <v>1</v>
      </c>
      <c r="P15" s="10" t="n"/>
      <c r="Q15" s="10" t="n"/>
      <c r="R15" s="10" t="n"/>
      <c r="S15" s="10" t="n">
        <v>1</v>
      </c>
      <c r="T15" s="10" t="n">
        <v>0</v>
      </c>
      <c r="U15" s="10" t="n">
        <v>0</v>
      </c>
      <c r="V15" s="10" t="n"/>
      <c r="W15" s="10" t="n">
        <v>0</v>
      </c>
      <c r="X15" s="17" t="n"/>
      <c r="Y15" s="17" t="n"/>
      <c r="Z15" s="10" t="inlineStr">
        <is>
          <t>ended</t>
        </is>
      </c>
      <c r="AA15" s="292" t="inlineStr">
        <is>
          <t>gibt 30 Wagen Ende Jan zurück für EWG - zahlt bis 30.4.25 oder 31.05.25?</t>
        </is>
      </c>
      <c r="AB15" s="17" t="n"/>
      <c r="AC15" s="17" t="n"/>
      <c r="AD15" s="17" t="n"/>
      <c r="AE15" s="130" t="n"/>
      <c r="AF15" s="32" t="n">
        <v>364</v>
      </c>
      <c r="AG15" s="130" t="n"/>
      <c r="AH15" s="298" t="n"/>
      <c r="AI15" s="298" t="n"/>
      <c r="AJ15" s="298" t="n"/>
      <c r="AK15" s="22" t="n"/>
      <c r="AL15" s="10" t="inlineStr">
        <is>
          <t>n.a.</t>
        </is>
      </c>
      <c r="AM15" s="130" t="n"/>
      <c r="AN15" s="130" t="n"/>
      <c r="AO15" s="22" t="n">
        <v>0</v>
      </c>
      <c r="AP15" s="22" t="n">
        <v>3</v>
      </c>
      <c r="AQ15" s="17" t="n"/>
      <c r="AR15" s="130" t="n"/>
      <c r="AS15" s="116" t="n"/>
      <c r="AT15" s="128" t="n"/>
      <c r="AU15" s="128" t="n"/>
      <c r="AV15" s="22" t="n"/>
      <c r="AW15" s="22" t="n"/>
      <c r="AX15" s="22" t="n"/>
      <c r="AY15" s="128" t="n"/>
      <c r="AZ15" s="17" t="n"/>
      <c r="BA15" s="32" t="n"/>
      <c r="BB15" s="10" t="n"/>
      <c r="BC15" s="10" t="n"/>
      <c r="BD15" s="64" t="n"/>
      <c r="BE15" s="10" t="n"/>
      <c r="BF15" s="160" t="n"/>
      <c r="BG15" s="10" t="n"/>
      <c r="BH15" s="10" t="n"/>
      <c r="BI15" s="10" t="n"/>
      <c r="BJ15" s="118" t="n"/>
      <c r="BK15" s="10" t="n"/>
      <c r="BL15" s="54" t="n"/>
      <c r="BM15" s="10" t="n"/>
      <c r="BN15" s="232" t="n">
        <v>80000</v>
      </c>
      <c r="BO15" s="32" t="n"/>
      <c r="BP15" s="17" t="n"/>
      <c r="BQ15" s="17" t="inlineStr">
        <is>
          <t>Euro</t>
        </is>
      </c>
      <c r="BR15" s="128" t="n">
        <v>19.6</v>
      </c>
      <c r="BS15" s="284" t="n"/>
      <c r="BT15" s="284" t="n"/>
      <c r="BU15" s="284" t="n"/>
      <c r="BV15" s="284" t="n"/>
      <c r="BW15" s="284" t="n"/>
      <c r="BX15" s="284" t="n"/>
      <c r="BY15" s="32" t="n"/>
      <c r="BZ15" s="128" t="n"/>
      <c r="CA15" s="128" t="n"/>
      <c r="CB15" s="128" t="n"/>
      <c r="CC15" s="128" t="n"/>
      <c r="CD15" s="284" t="n"/>
      <c r="CE15" s="284" t="n"/>
      <c r="CF15" s="284" t="n"/>
      <c r="CG15" s="284" t="n"/>
      <c r="CH15" s="210" t="n"/>
      <c r="CI15" s="210" t="n"/>
      <c r="CJ15" s="210" t="n"/>
      <c r="CK15" s="212" t="n"/>
      <c r="CL15" s="284" t="n"/>
      <c r="CM15" s="284" t="n"/>
      <c r="CN15" s="128" t="n"/>
      <c r="CO15" s="32" t="n"/>
      <c r="CP15" s="142" t="n"/>
      <c r="CQ15" s="142" t="n"/>
      <c r="CR15" s="142" t="n"/>
      <c r="CS15" s="32" t="n"/>
    </row>
    <row r="16">
      <c r="B16" s="11" t="n"/>
      <c r="C16" s="10" t="inlineStr">
        <is>
          <t>V100056</t>
        </is>
      </c>
      <c r="D16" s="10" t="inlineStr">
        <is>
          <t>2024-0022</t>
        </is>
      </c>
      <c r="E16" s="10" t="inlineStr">
        <is>
          <t>2024-0022</t>
        </is>
      </c>
      <c r="F16" s="10" t="n">
        <v>1</v>
      </c>
      <c r="G16" s="10" t="inlineStr">
        <is>
          <t>Wagon</t>
        </is>
      </c>
      <c r="H16" s="10" t="n">
        <v>11</v>
      </c>
      <c r="I16" s="10" t="n"/>
      <c r="J16" s="11" t="inlineStr">
        <is>
          <t>Agrolog SP.z.o.o</t>
        </is>
      </c>
      <c r="K16" s="12" t="n"/>
      <c r="L16" s="12" t="n"/>
      <c r="M16" s="10" t="inlineStr">
        <is>
          <t>TNO</t>
        </is>
      </c>
      <c r="N16" s="10" t="inlineStr">
        <is>
          <t>60' CW</t>
        </is>
      </c>
      <c r="O16" s="10" t="n">
        <v>1</v>
      </c>
      <c r="P16" s="10" t="n"/>
      <c r="Q16" s="10" t="n"/>
      <c r="R16" s="10" t="n"/>
      <c r="S16" s="10" t="n">
        <v>1</v>
      </c>
      <c r="T16" s="10" t="n">
        <v>0</v>
      </c>
      <c r="U16" s="10" t="n">
        <v>0</v>
      </c>
      <c r="V16" s="10" t="n"/>
      <c r="W16" s="10" t="n">
        <v>0</v>
      </c>
      <c r="X16" s="17" t="n"/>
      <c r="Y16" s="17" t="n"/>
      <c r="Z16" s="10" t="inlineStr">
        <is>
          <t>ended</t>
        </is>
      </c>
      <c r="AA16" s="292" t="inlineStr">
        <is>
          <t>gibt 30 Wagen Ende Jan zurück für EWG - zahlt bis 30.4.25 oder 31.05.25?</t>
        </is>
      </c>
      <c r="AB16" s="17" t="n"/>
      <c r="AC16" s="17" t="n"/>
      <c r="AD16" s="17" t="n"/>
      <c r="AE16" s="130" t="n"/>
      <c r="AF16" s="32" t="n">
        <v>364</v>
      </c>
      <c r="AG16" s="130" t="n"/>
      <c r="AH16" s="298" t="n"/>
      <c r="AI16" s="298" t="n"/>
      <c r="AJ16" s="298" t="n"/>
      <c r="AK16" s="22" t="n"/>
      <c r="AL16" s="10" t="inlineStr">
        <is>
          <t>n.a.</t>
        </is>
      </c>
      <c r="AM16" s="130" t="n"/>
      <c r="AN16" s="130" t="n"/>
      <c r="AO16" s="22" t="n">
        <v>0</v>
      </c>
      <c r="AP16" s="22" t="n">
        <v>3</v>
      </c>
      <c r="AQ16" s="17" t="n"/>
      <c r="AR16" s="130" t="n"/>
      <c r="AS16" s="116" t="n"/>
      <c r="AT16" s="128" t="n"/>
      <c r="AU16" s="128" t="n"/>
      <c r="AV16" s="22" t="n"/>
      <c r="AW16" s="22" t="n"/>
      <c r="AX16" s="22" t="n"/>
      <c r="AY16" s="128" t="n"/>
      <c r="AZ16" s="17" t="n"/>
      <c r="BA16" s="32" t="n"/>
      <c r="BB16" s="10" t="n"/>
      <c r="BC16" s="10" t="n"/>
      <c r="BD16" s="64" t="n"/>
      <c r="BE16" s="10" t="n"/>
      <c r="BF16" s="160" t="n"/>
      <c r="BG16" s="10" t="n"/>
      <c r="BH16" s="10" t="n"/>
      <c r="BI16" s="10" t="n"/>
      <c r="BJ16" s="118" t="n"/>
      <c r="BK16" s="10" t="n"/>
      <c r="BL16" s="54" t="n"/>
      <c r="BM16" s="10" t="n"/>
      <c r="BN16" s="232" t="n">
        <v>80000</v>
      </c>
      <c r="BO16" s="32" t="n"/>
      <c r="BP16" s="17" t="n"/>
      <c r="BQ16" s="17" t="inlineStr">
        <is>
          <t>Euro</t>
        </is>
      </c>
      <c r="BR16" s="128" t="n">
        <v>19.6</v>
      </c>
      <c r="BS16" s="284" t="n"/>
      <c r="BT16" s="284" t="n"/>
      <c r="BU16" s="284" t="n"/>
      <c r="BV16" s="284" t="n"/>
      <c r="BW16" s="284" t="n"/>
      <c r="BX16" s="284" t="n"/>
      <c r="BY16" s="32" t="n"/>
      <c r="BZ16" s="128" t="n"/>
      <c r="CA16" s="128" t="n"/>
      <c r="CB16" s="128" t="n"/>
      <c r="CC16" s="128" t="n"/>
      <c r="CD16" s="284" t="n"/>
      <c r="CE16" s="284" t="n"/>
      <c r="CF16" s="284" t="n"/>
      <c r="CG16" s="284" t="n"/>
      <c r="CH16" s="210" t="n"/>
      <c r="CI16" s="210" t="n"/>
      <c r="CJ16" s="210" t="n"/>
      <c r="CK16" s="212" t="n"/>
      <c r="CL16" s="284" t="n"/>
      <c r="CM16" s="284" t="n"/>
      <c r="CN16" s="128" t="n"/>
      <c r="CO16" s="32" t="n"/>
      <c r="CP16" s="142" t="n"/>
      <c r="CQ16" s="142" t="n"/>
      <c r="CR16" s="142" t="n"/>
      <c r="CS16" s="32" t="n"/>
    </row>
    <row r="17">
      <c r="B17" s="11" t="n"/>
      <c r="C17" s="10" t="inlineStr">
        <is>
          <t>V100056</t>
        </is>
      </c>
      <c r="D17" s="10" t="inlineStr">
        <is>
          <t>2024-0022</t>
        </is>
      </c>
      <c r="E17" s="10" t="inlineStr">
        <is>
          <t>2024-0022</t>
        </is>
      </c>
      <c r="F17" s="10" t="n">
        <v>1</v>
      </c>
      <c r="G17" s="10" t="inlineStr">
        <is>
          <t>Wagon</t>
        </is>
      </c>
      <c r="H17" s="10" t="n">
        <v>13</v>
      </c>
      <c r="I17" s="10" t="n"/>
      <c r="J17" s="11" t="inlineStr">
        <is>
          <t>Agrolog SP.z.o.o</t>
        </is>
      </c>
      <c r="K17" s="12" t="n"/>
      <c r="L17" s="12" t="n"/>
      <c r="M17" s="10" t="inlineStr">
        <is>
          <t>TNO</t>
        </is>
      </c>
      <c r="N17" s="10" t="inlineStr">
        <is>
          <t>60' CW</t>
        </is>
      </c>
      <c r="O17" s="10" t="n">
        <v>1</v>
      </c>
      <c r="P17" s="10" t="n"/>
      <c r="Q17" s="10" t="n"/>
      <c r="R17" s="10" t="n"/>
      <c r="S17" s="10" t="n">
        <v>1</v>
      </c>
      <c r="T17" s="10" t="n">
        <v>0</v>
      </c>
      <c r="U17" s="10" t="n">
        <v>0</v>
      </c>
      <c r="V17" s="10" t="n"/>
      <c r="W17" s="10" t="n">
        <v>0</v>
      </c>
      <c r="X17" s="17" t="n"/>
      <c r="Y17" s="17" t="n"/>
      <c r="Z17" s="10" t="inlineStr">
        <is>
          <t>ended</t>
        </is>
      </c>
      <c r="AA17" s="292" t="inlineStr">
        <is>
          <t>gibt 30 Wagen Ende Jan zurück für EWG - zahlt bis 30.4.25 oder 31.05.25?</t>
        </is>
      </c>
      <c r="AB17" s="17" t="n"/>
      <c r="AC17" s="17" t="n"/>
      <c r="AD17" s="17" t="n"/>
      <c r="AE17" s="130" t="n"/>
      <c r="AF17" s="32" t="n">
        <v>364</v>
      </c>
      <c r="AG17" s="130" t="n"/>
      <c r="AH17" s="298" t="n"/>
      <c r="AI17" s="298" t="n"/>
      <c r="AJ17" s="298" t="n"/>
      <c r="AK17" s="22" t="n"/>
      <c r="AL17" s="10" t="inlineStr">
        <is>
          <t>n.a.</t>
        </is>
      </c>
      <c r="AM17" s="130" t="n"/>
      <c r="AN17" s="130" t="n"/>
      <c r="AO17" s="22" t="n">
        <v>0</v>
      </c>
      <c r="AP17" s="22" t="n">
        <v>3</v>
      </c>
      <c r="AQ17" s="17" t="n"/>
      <c r="AR17" s="130" t="n"/>
      <c r="AS17" s="116" t="n"/>
      <c r="AT17" s="128" t="n"/>
      <c r="AU17" s="128" t="n"/>
      <c r="AV17" s="22" t="n"/>
      <c r="AW17" s="22" t="n"/>
      <c r="AX17" s="22" t="n"/>
      <c r="AY17" s="128" t="n"/>
      <c r="AZ17" s="17" t="n"/>
      <c r="BA17" s="32" t="n"/>
      <c r="BB17" s="10" t="n"/>
      <c r="BC17" s="10" t="n"/>
      <c r="BD17" s="64" t="n"/>
      <c r="BE17" s="10" t="n"/>
      <c r="BF17" s="160" t="n"/>
      <c r="BG17" s="10" t="n"/>
      <c r="BH17" s="10" t="n"/>
      <c r="BI17" s="10" t="n"/>
      <c r="BJ17" s="118" t="n"/>
      <c r="BK17" s="10" t="n"/>
      <c r="BL17" s="54" t="n"/>
      <c r="BM17" s="10" t="n"/>
      <c r="BN17" s="232" t="n">
        <v>80000</v>
      </c>
      <c r="BO17" s="32" t="n"/>
      <c r="BP17" s="17" t="n"/>
      <c r="BQ17" s="17" t="inlineStr">
        <is>
          <t>Euro</t>
        </is>
      </c>
      <c r="BR17" s="128" t="n">
        <v>19.6</v>
      </c>
      <c r="BS17" s="284" t="n"/>
      <c r="BT17" s="284" t="n"/>
      <c r="BU17" s="284" t="n"/>
      <c r="BV17" s="284" t="n"/>
      <c r="BW17" s="284" t="n"/>
      <c r="BX17" s="284" t="n"/>
      <c r="BY17" s="32" t="n"/>
      <c r="BZ17" s="128" t="n"/>
      <c r="CA17" s="128" t="n"/>
      <c r="CB17" s="128" t="n"/>
      <c r="CC17" s="128" t="n"/>
      <c r="CD17" s="284" t="n"/>
      <c r="CE17" s="284" t="n"/>
      <c r="CF17" s="284" t="n"/>
      <c r="CG17" s="284" t="n"/>
      <c r="CH17" s="210" t="n"/>
      <c r="CI17" s="210" t="n"/>
      <c r="CJ17" s="210" t="n"/>
      <c r="CK17" s="212" t="n"/>
      <c r="CL17" s="284" t="n"/>
      <c r="CM17" s="284" t="n"/>
      <c r="CN17" s="128" t="n"/>
      <c r="CO17" s="32" t="n"/>
      <c r="CP17" s="142" t="n"/>
      <c r="CQ17" s="142" t="n"/>
      <c r="CR17" s="142" t="n"/>
      <c r="CS17" s="32" t="n"/>
    </row>
    <row r="18">
      <c r="B18" s="11" t="n"/>
      <c r="C18" s="10" t="inlineStr">
        <is>
          <t>V100056</t>
        </is>
      </c>
      <c r="D18" s="10" t="inlineStr">
        <is>
          <t>2024-0022</t>
        </is>
      </c>
      <c r="E18" s="10" t="inlineStr">
        <is>
          <t>2024-0022</t>
        </is>
      </c>
      <c r="F18" s="10" t="n">
        <v>1</v>
      </c>
      <c r="G18" s="10" t="inlineStr">
        <is>
          <t>Wagon</t>
        </is>
      </c>
      <c r="H18" s="10" t="n">
        <v>14</v>
      </c>
      <c r="I18" s="10" t="n"/>
      <c r="J18" s="11" t="inlineStr">
        <is>
          <t>Agrolog SP.z.o.o</t>
        </is>
      </c>
      <c r="K18" s="12" t="n"/>
      <c r="L18" s="12" t="n"/>
      <c r="M18" s="10" t="inlineStr">
        <is>
          <t>TNO</t>
        </is>
      </c>
      <c r="N18" s="10" t="inlineStr">
        <is>
          <t>60' CW</t>
        </is>
      </c>
      <c r="O18" s="10" t="n">
        <v>1</v>
      </c>
      <c r="P18" s="10" t="n"/>
      <c r="Q18" s="10" t="n"/>
      <c r="R18" s="10" t="n"/>
      <c r="S18" s="10" t="n">
        <v>1</v>
      </c>
      <c r="T18" s="10" t="n">
        <v>0</v>
      </c>
      <c r="U18" s="10" t="n">
        <v>0</v>
      </c>
      <c r="V18" s="10" t="n"/>
      <c r="W18" s="10" t="n">
        <v>0</v>
      </c>
      <c r="X18" s="17" t="n"/>
      <c r="Y18" s="17" t="n"/>
      <c r="Z18" s="10" t="inlineStr">
        <is>
          <t>ended</t>
        </is>
      </c>
      <c r="AA18" s="292" t="inlineStr">
        <is>
          <t>gibt 30 Wagen Ende Jan zurück für EWG - zahlt bis 30.4.25 oder 31.05.25?</t>
        </is>
      </c>
      <c r="AB18" s="17" t="n"/>
      <c r="AC18" s="17" t="n"/>
      <c r="AD18" s="17" t="n"/>
      <c r="AE18" s="130" t="n"/>
      <c r="AF18" s="32" t="n">
        <v>364</v>
      </c>
      <c r="AG18" s="130" t="n"/>
      <c r="AH18" s="298" t="n"/>
      <c r="AI18" s="298" t="n"/>
      <c r="AJ18" s="298" t="n"/>
      <c r="AK18" s="22" t="n"/>
      <c r="AL18" s="10" t="inlineStr">
        <is>
          <t>n.a.</t>
        </is>
      </c>
      <c r="AM18" s="130" t="n"/>
      <c r="AN18" s="130" t="n"/>
      <c r="AO18" s="22" t="n">
        <v>0</v>
      </c>
      <c r="AP18" s="22" t="n">
        <v>3</v>
      </c>
      <c r="AQ18" s="17" t="n"/>
      <c r="AR18" s="130" t="n"/>
      <c r="AS18" s="116" t="n"/>
      <c r="AT18" s="128" t="n"/>
      <c r="AU18" s="128" t="n"/>
      <c r="AV18" s="22" t="n"/>
      <c r="AW18" s="22" t="n"/>
      <c r="AX18" s="22" t="n"/>
      <c r="AY18" s="128" t="n"/>
      <c r="AZ18" s="17" t="n"/>
      <c r="BA18" s="32" t="n"/>
      <c r="BB18" s="10" t="n"/>
      <c r="BC18" s="10" t="n"/>
      <c r="BD18" s="64" t="n"/>
      <c r="BE18" s="10" t="n"/>
      <c r="BF18" s="160" t="n"/>
      <c r="BG18" s="10" t="n"/>
      <c r="BH18" s="10" t="n"/>
      <c r="BI18" s="10" t="n"/>
      <c r="BJ18" s="118" t="n"/>
      <c r="BK18" s="10" t="n"/>
      <c r="BL18" s="54" t="n"/>
      <c r="BM18" s="10" t="n"/>
      <c r="BN18" s="232" t="n">
        <v>80000</v>
      </c>
      <c r="BO18" s="32" t="n"/>
      <c r="BP18" s="17" t="n"/>
      <c r="BQ18" s="17" t="inlineStr">
        <is>
          <t>Euro</t>
        </is>
      </c>
      <c r="BR18" s="128" t="n">
        <v>19.6</v>
      </c>
      <c r="BS18" s="284" t="n"/>
      <c r="BT18" s="284" t="n"/>
      <c r="BU18" s="284" t="n"/>
      <c r="BV18" s="284" t="n"/>
      <c r="BW18" s="284" t="n"/>
      <c r="BX18" s="284" t="n"/>
      <c r="BY18" s="32" t="n"/>
      <c r="BZ18" s="128" t="n"/>
      <c r="CA18" s="128" t="n"/>
      <c r="CB18" s="128" t="n"/>
      <c r="CC18" s="128" t="n"/>
      <c r="CD18" s="284" t="n"/>
      <c r="CE18" s="284" t="n"/>
      <c r="CF18" s="284" t="n"/>
      <c r="CG18" s="284" t="n"/>
      <c r="CH18" s="210" t="n"/>
      <c r="CI18" s="210" t="n"/>
      <c r="CJ18" s="210" t="n"/>
      <c r="CK18" s="212" t="n"/>
      <c r="CL18" s="284" t="n"/>
      <c r="CM18" s="284" t="n"/>
      <c r="CN18" s="128" t="n"/>
      <c r="CO18" s="32" t="n"/>
      <c r="CP18" s="142" t="n"/>
      <c r="CQ18" s="142" t="n"/>
      <c r="CR18" s="142" t="n"/>
      <c r="CS18" s="32" t="n"/>
    </row>
    <row r="19">
      <c r="B19" s="11" t="n"/>
      <c r="C19" s="10" t="inlineStr">
        <is>
          <t>V100056</t>
        </is>
      </c>
      <c r="D19" s="10" t="inlineStr">
        <is>
          <t>2024-0022</t>
        </is>
      </c>
      <c r="E19" s="10" t="inlineStr">
        <is>
          <t>2024-0022</t>
        </is>
      </c>
      <c r="F19" s="10" t="n">
        <v>1</v>
      </c>
      <c r="G19" s="10" t="inlineStr">
        <is>
          <t>Wagon</t>
        </is>
      </c>
      <c r="H19" s="10" t="n">
        <v>15</v>
      </c>
      <c r="I19" s="10" t="n"/>
      <c r="J19" s="11" t="inlineStr">
        <is>
          <t>Agrolog SP.z.o.o</t>
        </is>
      </c>
      <c r="K19" s="12" t="n"/>
      <c r="L19" s="12" t="n"/>
      <c r="M19" s="10" t="inlineStr">
        <is>
          <t>TNO</t>
        </is>
      </c>
      <c r="N19" s="10" t="inlineStr">
        <is>
          <t>60' CW</t>
        </is>
      </c>
      <c r="O19" s="10" t="n">
        <v>1</v>
      </c>
      <c r="P19" s="10" t="n"/>
      <c r="Q19" s="10" t="n"/>
      <c r="R19" s="10" t="n"/>
      <c r="S19" s="10" t="n">
        <v>1</v>
      </c>
      <c r="T19" s="10" t="n">
        <v>0</v>
      </c>
      <c r="U19" s="10" t="n">
        <v>0</v>
      </c>
      <c r="V19" s="10" t="n"/>
      <c r="W19" s="10" t="n">
        <v>0</v>
      </c>
      <c r="X19" s="17" t="n"/>
      <c r="Y19" s="17" t="n"/>
      <c r="Z19" s="10" t="inlineStr">
        <is>
          <t>ended</t>
        </is>
      </c>
      <c r="AA19" s="292" t="inlineStr">
        <is>
          <t>gibt 30 Wagen Ende Jan zurück für EWG - zahlt bis 30.4.25 oder 31.05.25?</t>
        </is>
      </c>
      <c r="AB19" s="17" t="n"/>
      <c r="AC19" s="17" t="n"/>
      <c r="AD19" s="17" t="n"/>
      <c r="AE19" s="130" t="n"/>
      <c r="AF19" s="32" t="n">
        <v>364</v>
      </c>
      <c r="AG19" s="130" t="n"/>
      <c r="AH19" s="298" t="n"/>
      <c r="AI19" s="298" t="n"/>
      <c r="AJ19" s="298" t="n"/>
      <c r="AK19" s="22" t="n"/>
      <c r="AL19" s="10" t="inlineStr">
        <is>
          <t>n.a.</t>
        </is>
      </c>
      <c r="AM19" s="130" t="n"/>
      <c r="AN19" s="130" t="n"/>
      <c r="AO19" s="22" t="n">
        <v>0</v>
      </c>
      <c r="AP19" s="22" t="n">
        <v>3</v>
      </c>
      <c r="AQ19" s="17" t="n"/>
      <c r="AR19" s="130" t="n"/>
      <c r="AS19" s="116" t="n"/>
      <c r="AT19" s="128" t="n"/>
      <c r="AU19" s="128" t="n"/>
      <c r="AV19" s="22" t="n"/>
      <c r="AW19" s="22" t="n"/>
      <c r="AX19" s="22" t="n"/>
      <c r="AY19" s="128" t="n"/>
      <c r="AZ19" s="17" t="n"/>
      <c r="BA19" s="32" t="n"/>
      <c r="BB19" s="10" t="n"/>
      <c r="BC19" s="10" t="n"/>
      <c r="BD19" s="64" t="n"/>
      <c r="BE19" s="10" t="n"/>
      <c r="BF19" s="160" t="n"/>
      <c r="BG19" s="10" t="n"/>
      <c r="BH19" s="10" t="n"/>
      <c r="BI19" s="10" t="n"/>
      <c r="BJ19" s="118" t="n"/>
      <c r="BK19" s="10" t="n"/>
      <c r="BL19" s="54" t="n"/>
      <c r="BM19" s="10" t="n"/>
      <c r="BN19" s="232" t="n">
        <v>80000</v>
      </c>
      <c r="BO19" s="32" t="n"/>
      <c r="BP19" s="17" t="n"/>
      <c r="BQ19" s="17" t="inlineStr">
        <is>
          <t>Euro</t>
        </is>
      </c>
      <c r="BR19" s="128" t="n">
        <v>19.6</v>
      </c>
      <c r="BS19" s="284" t="n"/>
      <c r="BT19" s="284" t="n"/>
      <c r="BU19" s="284" t="n"/>
      <c r="BV19" s="284" t="n"/>
      <c r="BW19" s="284" t="n"/>
      <c r="BX19" s="284" t="n"/>
      <c r="BY19" s="32" t="n"/>
      <c r="BZ19" s="128" t="n"/>
      <c r="CA19" s="128" t="n"/>
      <c r="CB19" s="128" t="n"/>
      <c r="CC19" s="128" t="n"/>
      <c r="CD19" s="284" t="n"/>
      <c r="CE19" s="284" t="n"/>
      <c r="CF19" s="284" t="n"/>
      <c r="CG19" s="284" t="n"/>
      <c r="CH19" s="210" t="n"/>
      <c r="CI19" s="210" t="n"/>
      <c r="CJ19" s="210" t="n"/>
      <c r="CK19" s="212" t="n"/>
      <c r="CL19" s="284" t="n"/>
      <c r="CM19" s="284" t="n"/>
      <c r="CN19" s="128" t="n"/>
      <c r="CO19" s="32" t="n"/>
      <c r="CP19" s="142" t="n"/>
      <c r="CQ19" s="142" t="n"/>
      <c r="CR19" s="142" t="n"/>
      <c r="CS19" s="32" t="n"/>
    </row>
    <row r="20">
      <c r="B20" s="11" t="n"/>
      <c r="C20" s="10" t="inlineStr">
        <is>
          <t>V100056</t>
        </is>
      </c>
      <c r="D20" s="10" t="inlineStr">
        <is>
          <t>2024-0022</t>
        </is>
      </c>
      <c r="E20" s="10" t="inlineStr">
        <is>
          <t>2024-0022</t>
        </is>
      </c>
      <c r="F20" s="10" t="n">
        <v>1</v>
      </c>
      <c r="G20" s="10" t="inlineStr">
        <is>
          <t>Wagon</t>
        </is>
      </c>
      <c r="H20" s="10" t="n">
        <v>16</v>
      </c>
      <c r="I20" s="10" t="n"/>
      <c r="J20" s="11" t="inlineStr">
        <is>
          <t>Agrolog SP.z.o.o</t>
        </is>
      </c>
      <c r="K20" s="12" t="n"/>
      <c r="L20" s="12" t="n"/>
      <c r="M20" s="10" t="inlineStr">
        <is>
          <t>TNO</t>
        </is>
      </c>
      <c r="N20" s="10" t="inlineStr">
        <is>
          <t>60' CW</t>
        </is>
      </c>
      <c r="O20" s="10" t="n">
        <v>1</v>
      </c>
      <c r="P20" s="10" t="n"/>
      <c r="Q20" s="10" t="n"/>
      <c r="R20" s="10" t="n"/>
      <c r="S20" s="10" t="n">
        <v>1</v>
      </c>
      <c r="T20" s="10" t="n">
        <v>0</v>
      </c>
      <c r="U20" s="10" t="n">
        <v>0</v>
      </c>
      <c r="V20" s="10" t="n"/>
      <c r="W20" s="10" t="n">
        <v>0</v>
      </c>
      <c r="X20" s="17" t="n"/>
      <c r="Y20" s="17" t="n"/>
      <c r="Z20" s="10" t="inlineStr">
        <is>
          <t>ended</t>
        </is>
      </c>
      <c r="AA20" s="292" t="inlineStr">
        <is>
          <t>gibt 30 Wagen Ende Jan zurück für EWG - zahlt bis 30.4.25 oder 31.05.25?</t>
        </is>
      </c>
      <c r="AB20" s="17" t="n"/>
      <c r="AC20" s="17" t="n"/>
      <c r="AD20" s="17" t="n"/>
      <c r="AE20" s="130" t="n"/>
      <c r="AF20" s="32" t="n">
        <v>364</v>
      </c>
      <c r="AG20" s="130" t="n"/>
      <c r="AH20" s="298" t="n"/>
      <c r="AI20" s="298" t="n"/>
      <c r="AJ20" s="298" t="n"/>
      <c r="AK20" s="22" t="n"/>
      <c r="AL20" s="10" t="inlineStr">
        <is>
          <t>n.a.</t>
        </is>
      </c>
      <c r="AM20" s="130" t="n"/>
      <c r="AN20" s="130" t="n"/>
      <c r="AO20" s="22" t="n">
        <v>0</v>
      </c>
      <c r="AP20" s="22" t="n">
        <v>3</v>
      </c>
      <c r="AQ20" s="17" t="n"/>
      <c r="AR20" s="130" t="n"/>
      <c r="AS20" s="116" t="n"/>
      <c r="AT20" s="128" t="n"/>
      <c r="AU20" s="128" t="n"/>
      <c r="AV20" s="22" t="n"/>
      <c r="AW20" s="22" t="n"/>
      <c r="AX20" s="22" t="n"/>
      <c r="AY20" s="128" t="n"/>
      <c r="AZ20" s="17" t="n"/>
      <c r="BA20" s="32" t="n"/>
      <c r="BB20" s="10" t="n"/>
      <c r="BC20" s="10" t="n"/>
      <c r="BD20" s="64" t="n"/>
      <c r="BE20" s="10" t="n"/>
      <c r="BF20" s="160" t="n"/>
      <c r="BG20" s="10" t="n"/>
      <c r="BH20" s="10" t="n"/>
      <c r="BI20" s="10" t="n"/>
      <c r="BJ20" s="118" t="n"/>
      <c r="BK20" s="10" t="n"/>
      <c r="BL20" s="54" t="n"/>
      <c r="BM20" s="10" t="n"/>
      <c r="BN20" s="232" t="n">
        <v>80000</v>
      </c>
      <c r="BO20" s="32" t="n"/>
      <c r="BP20" s="17" t="n"/>
      <c r="BQ20" s="17" t="inlineStr">
        <is>
          <t>Euro</t>
        </is>
      </c>
      <c r="BR20" s="128" t="n">
        <v>19.6</v>
      </c>
      <c r="BS20" s="284" t="n"/>
      <c r="BT20" s="284" t="n"/>
      <c r="BU20" s="284" t="n"/>
      <c r="BV20" s="284" t="n"/>
      <c r="BW20" s="284" t="n"/>
      <c r="BX20" s="284" t="n"/>
      <c r="BY20" s="32" t="n"/>
      <c r="BZ20" s="128" t="n"/>
      <c r="CA20" s="128" t="n"/>
      <c r="CB20" s="128" t="n"/>
      <c r="CC20" s="128" t="n"/>
      <c r="CD20" s="284" t="n"/>
      <c r="CE20" s="284" t="n"/>
      <c r="CF20" s="284" t="n"/>
      <c r="CG20" s="284" t="n"/>
      <c r="CH20" s="210" t="n"/>
      <c r="CI20" s="210" t="n"/>
      <c r="CJ20" s="210" t="n"/>
      <c r="CK20" s="212" t="n"/>
      <c r="CL20" s="284" t="n"/>
      <c r="CM20" s="284" t="n"/>
      <c r="CN20" s="128" t="n"/>
      <c r="CO20" s="32" t="n"/>
      <c r="CP20" s="142" t="n"/>
      <c r="CQ20" s="142" t="n"/>
      <c r="CR20" s="142" t="n"/>
      <c r="CS20" s="32" t="n"/>
    </row>
    <row r="21">
      <c r="B21" s="11" t="n"/>
      <c r="C21" s="10" t="inlineStr">
        <is>
          <t>V100056</t>
        </is>
      </c>
      <c r="D21" s="10" t="inlineStr">
        <is>
          <t>2024-0022</t>
        </is>
      </c>
      <c r="E21" s="10" t="inlineStr">
        <is>
          <t>2024-0022</t>
        </is>
      </c>
      <c r="F21" s="10" t="n">
        <v>1</v>
      </c>
      <c r="G21" s="10" t="inlineStr">
        <is>
          <t>Wagon</t>
        </is>
      </c>
      <c r="H21" s="10" t="n">
        <v>17</v>
      </c>
      <c r="I21" s="10" t="n"/>
      <c r="J21" s="11" t="inlineStr">
        <is>
          <t>Agrolog SP.z.o.o</t>
        </is>
      </c>
      <c r="K21" s="12" t="n"/>
      <c r="L21" s="12" t="n"/>
      <c r="M21" s="10" t="inlineStr">
        <is>
          <t>TNO</t>
        </is>
      </c>
      <c r="N21" s="10" t="inlineStr">
        <is>
          <t>60' CW</t>
        </is>
      </c>
      <c r="O21" s="10" t="n">
        <v>1</v>
      </c>
      <c r="P21" s="10" t="n"/>
      <c r="Q21" s="10" t="n"/>
      <c r="R21" s="10" t="n"/>
      <c r="S21" s="10" t="n">
        <v>1</v>
      </c>
      <c r="T21" s="10" t="n">
        <v>0</v>
      </c>
      <c r="U21" s="10" t="n">
        <v>0</v>
      </c>
      <c r="V21" s="10" t="n"/>
      <c r="W21" s="10" t="n">
        <v>0</v>
      </c>
      <c r="X21" s="17" t="n"/>
      <c r="Y21" s="17" t="n"/>
      <c r="Z21" s="10" t="inlineStr">
        <is>
          <t>ended</t>
        </is>
      </c>
      <c r="AA21" s="292" t="inlineStr">
        <is>
          <t>gibt 30 Wagen Ende Jan zurück für EWG - zahlt bis 30.4.25 oder 31.05.25?</t>
        </is>
      </c>
      <c r="AB21" s="17" t="n"/>
      <c r="AC21" s="17" t="n"/>
      <c r="AD21" s="17" t="n"/>
      <c r="AE21" s="130" t="n"/>
      <c r="AF21" s="32" t="n">
        <v>364</v>
      </c>
      <c r="AG21" s="130" t="n"/>
      <c r="AH21" s="298" t="n"/>
      <c r="AI21" s="298" t="n"/>
      <c r="AJ21" s="298" t="n"/>
      <c r="AK21" s="22" t="n"/>
      <c r="AL21" s="10" t="inlineStr">
        <is>
          <t>n.a.</t>
        </is>
      </c>
      <c r="AM21" s="130" t="n"/>
      <c r="AN21" s="130" t="n"/>
      <c r="AO21" s="22" t="n">
        <v>0</v>
      </c>
      <c r="AP21" s="22" t="n">
        <v>3</v>
      </c>
      <c r="AQ21" s="17" t="n"/>
      <c r="AR21" s="130" t="n"/>
      <c r="AS21" s="116" t="n"/>
      <c r="AT21" s="128" t="n"/>
      <c r="AU21" s="128" t="n"/>
      <c r="AV21" s="22" t="n"/>
      <c r="AW21" s="22" t="n"/>
      <c r="AX21" s="22" t="n"/>
      <c r="AY21" s="128" t="n"/>
      <c r="AZ21" s="17" t="n"/>
      <c r="BA21" s="32" t="n"/>
      <c r="BB21" s="10" t="n"/>
      <c r="BC21" s="10" t="n"/>
      <c r="BD21" s="64" t="n"/>
      <c r="BE21" s="10" t="n"/>
      <c r="BF21" s="160" t="n"/>
      <c r="BG21" s="10" t="n"/>
      <c r="BH21" s="10" t="n"/>
      <c r="BI21" s="10" t="n"/>
      <c r="BJ21" s="118" t="n"/>
      <c r="BK21" s="10" t="n"/>
      <c r="BL21" s="54" t="n"/>
      <c r="BM21" s="10" t="n"/>
      <c r="BN21" s="232" t="n">
        <v>80000</v>
      </c>
      <c r="BO21" s="32" t="n"/>
      <c r="BP21" s="17" t="n"/>
      <c r="BQ21" s="17" t="inlineStr">
        <is>
          <t>Euro</t>
        </is>
      </c>
      <c r="BR21" s="128" t="n">
        <v>19.6</v>
      </c>
      <c r="BS21" s="284" t="n"/>
      <c r="BT21" s="284" t="n"/>
      <c r="BU21" s="284" t="n"/>
      <c r="BV21" s="284" t="n"/>
      <c r="BW21" s="284" t="n"/>
      <c r="BX21" s="284" t="n"/>
      <c r="BY21" s="32" t="n"/>
      <c r="BZ21" s="128" t="n"/>
      <c r="CA21" s="128" t="n"/>
      <c r="CB21" s="128" t="n"/>
      <c r="CC21" s="128" t="n"/>
      <c r="CD21" s="284" t="n"/>
      <c r="CE21" s="284" t="n"/>
      <c r="CF21" s="284" t="n"/>
      <c r="CG21" s="284" t="n"/>
      <c r="CH21" s="210" t="n"/>
      <c r="CI21" s="210" t="n"/>
      <c r="CJ21" s="210" t="n"/>
      <c r="CK21" s="212" t="n"/>
      <c r="CL21" s="284" t="n"/>
      <c r="CM21" s="284" t="n"/>
      <c r="CN21" s="128" t="n"/>
      <c r="CO21" s="32" t="n"/>
      <c r="CP21" s="142" t="n"/>
      <c r="CQ21" s="142" t="n"/>
      <c r="CR21" s="142" t="n"/>
      <c r="CS21" s="32" t="n"/>
    </row>
    <row r="22">
      <c r="B22" s="11" t="n"/>
      <c r="C22" s="10" t="inlineStr">
        <is>
          <t>V100056</t>
        </is>
      </c>
      <c r="D22" s="10" t="inlineStr">
        <is>
          <t>2024-0022</t>
        </is>
      </c>
      <c r="E22" s="10" t="inlineStr">
        <is>
          <t>2024-0022</t>
        </is>
      </c>
      <c r="F22" s="10" t="n">
        <v>1</v>
      </c>
      <c r="G22" s="10" t="inlineStr">
        <is>
          <t>Wagon</t>
        </is>
      </c>
      <c r="H22" s="10" t="n">
        <v>18</v>
      </c>
      <c r="I22" s="10" t="n"/>
      <c r="J22" s="11" t="inlineStr">
        <is>
          <t>Agrolog SP.z.o.o</t>
        </is>
      </c>
      <c r="K22" s="12" t="n"/>
      <c r="L22" s="12" t="n"/>
      <c r="M22" s="10" t="inlineStr">
        <is>
          <t>TNO</t>
        </is>
      </c>
      <c r="N22" s="10" t="inlineStr">
        <is>
          <t>60' CW</t>
        </is>
      </c>
      <c r="O22" s="10" t="n">
        <v>1</v>
      </c>
      <c r="P22" s="10" t="n"/>
      <c r="Q22" s="10" t="n"/>
      <c r="R22" s="10" t="n"/>
      <c r="S22" s="10" t="n">
        <v>1</v>
      </c>
      <c r="T22" s="10" t="n">
        <v>0</v>
      </c>
      <c r="U22" s="10" t="n">
        <v>0</v>
      </c>
      <c r="V22" s="10" t="n"/>
      <c r="W22" s="10" t="n">
        <v>0</v>
      </c>
      <c r="X22" s="17" t="n"/>
      <c r="Y22" s="17" t="n"/>
      <c r="Z22" s="10" t="inlineStr">
        <is>
          <t>ended</t>
        </is>
      </c>
      <c r="AA22" s="292" t="inlineStr">
        <is>
          <t>gibt 30 Wagen Ende Jan zurück für EWG - zahlt bis 30.4.25 oder 31.05.25?</t>
        </is>
      </c>
      <c r="AB22" s="17" t="n"/>
      <c r="AC22" s="17" t="n"/>
      <c r="AD22" s="17" t="n"/>
      <c r="AE22" s="130" t="n"/>
      <c r="AF22" s="32" t="n">
        <v>364</v>
      </c>
      <c r="AG22" s="130" t="n"/>
      <c r="AH22" s="298" t="n"/>
      <c r="AI22" s="298" t="n"/>
      <c r="AJ22" s="298" t="n"/>
      <c r="AK22" s="22" t="n"/>
      <c r="AL22" s="10" t="inlineStr">
        <is>
          <t>n.a.</t>
        </is>
      </c>
      <c r="AM22" s="130" t="n"/>
      <c r="AN22" s="130" t="n"/>
      <c r="AO22" s="22" t="n">
        <v>0</v>
      </c>
      <c r="AP22" s="22" t="n">
        <v>3</v>
      </c>
      <c r="AQ22" s="17" t="n"/>
      <c r="AR22" s="130" t="n"/>
      <c r="AS22" s="116" t="n"/>
      <c r="AT22" s="128" t="n"/>
      <c r="AU22" s="128" t="n"/>
      <c r="AV22" s="22" t="n"/>
      <c r="AW22" s="22" t="n"/>
      <c r="AX22" s="22" t="n"/>
      <c r="AY22" s="128" t="n"/>
      <c r="AZ22" s="17" t="n"/>
      <c r="BA22" s="32" t="n"/>
      <c r="BB22" s="10" t="n"/>
      <c r="BC22" s="10" t="n"/>
      <c r="BD22" s="64" t="n"/>
      <c r="BE22" s="10" t="n"/>
      <c r="BF22" s="160" t="n"/>
      <c r="BG22" s="10" t="n"/>
      <c r="BH22" s="10" t="n"/>
      <c r="BI22" s="10" t="n"/>
      <c r="BJ22" s="118" t="n"/>
      <c r="BK22" s="10" t="n"/>
      <c r="BL22" s="54" t="n"/>
      <c r="BM22" s="10" t="n"/>
      <c r="BN22" s="232" t="n">
        <v>80000</v>
      </c>
      <c r="BO22" s="32" t="n"/>
      <c r="BP22" s="17" t="n"/>
      <c r="BQ22" s="17" t="inlineStr">
        <is>
          <t>Euro</t>
        </is>
      </c>
      <c r="BR22" s="128" t="n">
        <v>19.6</v>
      </c>
      <c r="BS22" s="284" t="n"/>
      <c r="BT22" s="284" t="n"/>
      <c r="BU22" s="284" t="n"/>
      <c r="BV22" s="284" t="n"/>
      <c r="BW22" s="284" t="n"/>
      <c r="BX22" s="284" t="n"/>
      <c r="BY22" s="32" t="n"/>
      <c r="BZ22" s="128" t="n"/>
      <c r="CA22" s="128" t="n"/>
      <c r="CB22" s="128" t="n"/>
      <c r="CC22" s="128" t="n"/>
      <c r="CD22" s="284" t="n"/>
      <c r="CE22" s="284" t="n"/>
      <c r="CF22" s="284" t="n"/>
      <c r="CG22" s="284" t="n"/>
      <c r="CH22" s="210" t="n"/>
      <c r="CI22" s="210" t="n"/>
      <c r="CJ22" s="210" t="n"/>
      <c r="CK22" s="212" t="n"/>
      <c r="CL22" s="284" t="n"/>
      <c r="CM22" s="284" t="n"/>
      <c r="CN22" s="128" t="n"/>
      <c r="CO22" s="32" t="n"/>
      <c r="CP22" s="142" t="n"/>
      <c r="CQ22" s="142" t="n"/>
      <c r="CR22" s="142" t="n"/>
      <c r="CS22" s="32" t="n"/>
    </row>
    <row r="23">
      <c r="B23" s="11" t="n"/>
      <c r="C23" s="10" t="inlineStr">
        <is>
          <t>V100056</t>
        </is>
      </c>
      <c r="D23" s="10" t="inlineStr">
        <is>
          <t>2024-0022</t>
        </is>
      </c>
      <c r="E23" s="10" t="inlineStr">
        <is>
          <t>2024-0022</t>
        </is>
      </c>
      <c r="F23" s="10" t="n">
        <v>1</v>
      </c>
      <c r="G23" s="10" t="inlineStr">
        <is>
          <t>Wagon</t>
        </is>
      </c>
      <c r="H23" s="10" t="n">
        <v>19</v>
      </c>
      <c r="I23" s="10" t="n"/>
      <c r="J23" s="11" t="inlineStr">
        <is>
          <t>Agrolog SP.z.o.o</t>
        </is>
      </c>
      <c r="K23" s="12" t="n"/>
      <c r="L23" s="12" t="n"/>
      <c r="M23" s="10" t="inlineStr">
        <is>
          <t>TNO</t>
        </is>
      </c>
      <c r="N23" s="10" t="inlineStr">
        <is>
          <t>60' CW</t>
        </is>
      </c>
      <c r="O23" s="10" t="n">
        <v>1</v>
      </c>
      <c r="P23" s="10" t="n"/>
      <c r="Q23" s="10" t="n"/>
      <c r="R23" s="10" t="n"/>
      <c r="S23" s="10" t="n">
        <v>1</v>
      </c>
      <c r="T23" s="10" t="n">
        <v>0</v>
      </c>
      <c r="U23" s="10" t="n">
        <v>0</v>
      </c>
      <c r="V23" s="10" t="n"/>
      <c r="W23" s="10" t="n">
        <v>0</v>
      </c>
      <c r="X23" s="17" t="n"/>
      <c r="Y23" s="17" t="n"/>
      <c r="Z23" s="10" t="inlineStr">
        <is>
          <t>ended</t>
        </is>
      </c>
      <c r="AA23" s="292" t="inlineStr">
        <is>
          <t>gibt 30 Wagen Ende Jan zurück für EWG - zahlt bis 30.4.25 oder 31.05.25?</t>
        </is>
      </c>
      <c r="AB23" s="17" t="n"/>
      <c r="AC23" s="17" t="n"/>
      <c r="AD23" s="17" t="n"/>
      <c r="AE23" s="130" t="n"/>
      <c r="AF23" s="32" t="n">
        <v>364</v>
      </c>
      <c r="AG23" s="130" t="n"/>
      <c r="AH23" s="298" t="n"/>
      <c r="AI23" s="298" t="n"/>
      <c r="AJ23" s="298" t="n"/>
      <c r="AK23" s="22" t="n"/>
      <c r="AL23" s="10" t="inlineStr">
        <is>
          <t>n.a.</t>
        </is>
      </c>
      <c r="AM23" s="130" t="n"/>
      <c r="AN23" s="130" t="n"/>
      <c r="AO23" s="22" t="n">
        <v>0</v>
      </c>
      <c r="AP23" s="22" t="n">
        <v>3</v>
      </c>
      <c r="AQ23" s="17" t="n"/>
      <c r="AR23" s="130" t="n"/>
      <c r="AS23" s="116" t="n"/>
      <c r="AT23" s="128" t="n"/>
      <c r="AU23" s="128" t="n"/>
      <c r="AV23" s="22" t="n"/>
      <c r="AW23" s="22" t="n"/>
      <c r="AX23" s="22" t="n"/>
      <c r="AY23" s="128" t="n"/>
      <c r="AZ23" s="17" t="n"/>
      <c r="BA23" s="32" t="n"/>
      <c r="BB23" s="10" t="n"/>
      <c r="BC23" s="10" t="n"/>
      <c r="BD23" s="64" t="n"/>
      <c r="BE23" s="10" t="n"/>
      <c r="BF23" s="160" t="n"/>
      <c r="BG23" s="10" t="n"/>
      <c r="BH23" s="10" t="n"/>
      <c r="BI23" s="10" t="n"/>
      <c r="BJ23" s="118" t="n"/>
      <c r="BK23" s="10" t="n"/>
      <c r="BL23" s="54" t="n"/>
      <c r="BM23" s="10" t="n"/>
      <c r="BN23" s="232" t="n">
        <v>80000</v>
      </c>
      <c r="BO23" s="32" t="n"/>
      <c r="BP23" s="17" t="n"/>
      <c r="BQ23" s="17" t="inlineStr">
        <is>
          <t>Euro</t>
        </is>
      </c>
      <c r="BR23" s="128" t="n">
        <v>19.6</v>
      </c>
      <c r="BS23" s="284" t="n"/>
      <c r="BT23" s="284" t="n"/>
      <c r="BU23" s="284" t="n"/>
      <c r="BV23" s="284" t="n"/>
      <c r="BW23" s="284" t="n"/>
      <c r="BX23" s="284" t="n"/>
      <c r="BY23" s="32" t="n"/>
      <c r="BZ23" s="128" t="n"/>
      <c r="CA23" s="128" t="n"/>
      <c r="CB23" s="128" t="n"/>
      <c r="CC23" s="128" t="n"/>
      <c r="CD23" s="284" t="n"/>
      <c r="CE23" s="284" t="n"/>
      <c r="CF23" s="284" t="n"/>
      <c r="CG23" s="284" t="n"/>
      <c r="CH23" s="210" t="n"/>
      <c r="CI23" s="210" t="n"/>
      <c r="CJ23" s="210" t="n"/>
      <c r="CK23" s="212" t="n"/>
      <c r="CL23" s="284" t="n"/>
      <c r="CM23" s="284" t="n"/>
      <c r="CN23" s="128" t="n"/>
      <c r="CO23" s="32" t="n"/>
      <c r="CP23" s="142" t="n"/>
      <c r="CQ23" s="142" t="n"/>
      <c r="CR23" s="142" t="n"/>
      <c r="CS23" s="32" t="n"/>
    </row>
    <row r="415" customFormat="1" s="98"/>
    <row r="3019" customFormat="1" s="119"/>
  </sheetData>
  <conditionalFormatting sqref="B4:CS7481">
    <cfRule type="expression" priority="6856" dxfId="642">
      <formula>AND($G4="Header", OR(COUNTIF($Z4,"terminated*")=1,$Z4="returned_maintain",$Z4="ended"))</formula>
    </cfRule>
    <cfRule type="expression" priority="6857" dxfId="641">
      <formula>AND($G4="Batch", OR(COUNTIF($Z4,"terminated*")=1,$Z4="returned_maintain",$Z4="ended"))</formula>
    </cfRule>
    <cfRule type="expression" priority="6858" dxfId="640">
      <formula>OR(COUNTIF($Z4,"terminated*")=1,$Z4="returned_maintain",$Z4="ended")</formula>
    </cfRule>
    <cfRule type="expression" priority="6859" dxfId="639">
      <formula>AND($G4="Header", COUNTIF($Z4,"run*")=1)</formula>
    </cfRule>
    <cfRule type="expression" priority="6860" dxfId="239">
      <formula>AND($G4="Batch", COUNTIF($Z4,"run*")=1)</formula>
    </cfRule>
    <cfRule type="expression" priority="6861" dxfId="238">
      <formula>AND($G4="Header", OR(COUNTIF($Z4,"plan*")=1,$Z4="template"))</formula>
    </cfRule>
    <cfRule type="expression" priority="6862" dxfId="237">
      <formula>AND($G4="Batch", OR(COUNTIF($Z4,"plan*")=1,$Z4="template"))</formula>
    </cfRule>
    <cfRule type="expression" priority="6863" dxfId="242">
      <formula>ISBLANK($AP4)=TRUE</formula>
    </cfRule>
    <cfRule type="expression" priority="6864" dxfId="242">
      <formula>ISBLANK($AO4)=TRUE</formula>
    </cfRule>
  </conditionalFormatting>
  <dataValidations count="19">
    <dataValidation sqref="L3:L5 L36:L37 L119 L121 L145 L161:L162 L169:L170 L213:L214 L249:L250 L256 L264:L265 L294 L316:L317 L325 L348:L349 L378:L615 L633 L650:L651 L671:L760 L783:L784 L789:L790 L798:L799 L822:L823 L837 L851:L852 L856 L860:L861 L868 L875:L876 L885:L959 L1028:L1029 L1051:L1949 L2051:L2052 L2076:L2083 L2106:L2130 L2134:L2169 L2181:L2294 L2356:L2357 L2388:L2389 L2539:L2540 L2561:L2562 L2635:L2801 L2817:L2818 L2851:L2852 L2900:L2901 L2914 L2920:L2921 L2934:L2935 L2956:L2957 L2970:L3105 L3111:L3112 L3123:L3124 L3140:L3141 L3144:L3145 L3163:L3164 L3190 L3216:L3300 L3335 L3342:L3343 L3427:L3428 L3470:L3471 L3554:L3621 L3640:L3641 L3643:L3665 L3682 L3687:L3688 L3691:L3692 L3701 L3703:L3704 L3724 L3746:L3782 L3860:L3861 L3880:L3881 L3907:L3908 L3957:L4024 L4033:L4034 L4059:L4060 L4064:L4065 L4155 L4180:L4181 L4200 L4219 L4238 L4257 L4276:L4277 L4298:L4420 L4422:L4423 L4452:L4453 L4521:L4522 L4548:L4632 L4648:L4649 L4678 L4707 L4722 L4737:L4738 L4831:L4832 L4853:L4966 L4989:L4990 L5011:L5012 L5038:L5039 L5057:L5343 L5395:L5396 L5448:L5500 L5552:L5553 L5605:L5606 L5743:L5744 L5861 L5893 L6021 L6053 L6181 L6213 L6245 L6261:L6262 L6313:L6372 L6418:L6419 L6465:L6591 L6614:L6615 L6621:L6622 L6646:L6647 L6670:L6671 L6674:L6767 L6803:L6847 L6853:L6854 L6860:L6861 L6865:L7013 L7022:L7023 L7052:L7053 L7075:L7076 L7093 L7111 L7127 L7136 L7138 L7143:L7144 L7155 L7160 L7167:L7168 L7188 L7208 L7211:L7212 L7223:L7224 L7243 L7246:L7247 L7310 L7319:L7320 L7352:L7353 L7358:L7382 L7408:L7409 L7433:L7434 L7477:L7478" showDropDown="0" showInputMessage="1" showErrorMessage="1" allowBlank="1" type="list">
      <formula1>Country_Cluster</formula1>
    </dataValidation>
    <dataValidation sqref="BF3:BF7481 BG3" showDropDown="0" showInputMessage="1" showErrorMessage="1" allowBlank="1" type="list">
      <formula1>Lease_Security</formula1>
    </dataValidation>
    <dataValidation sqref="Z4:Z7481 BF119:BF160 BF256:BF315 BF378:BF613 BF671:BF758 BF885:BF958 BF1051:BF1189 BF1191:BF1947 BF2076:BF2083 BF2106:BF2128 BF2134:BF2167 BF2181:BF2292 BF2635:BF2799 BF2970:BF3103 BF3216:BF3341 BF3554:BF3619 BF3643:BF3663 BF3746:BF3780 BF3957:BF4022 BF4298:BF4418 BF4548:BF4631 BF4853:BF4964 BF5057 BF5059:BF5078 BF5080:BF5101 BF5103:BF5111 BF5113:BF5116 BF5118:BF5341 BF5448:BF5498 BF6313:BF6370 BF6465:BF6577 BF6579:BF6584 BF6586:BF6589 BF6674:BF6765 BF6803:BF6845 BF6865:BF6997 BF6999:BF7012 BF7358:BF7380" showDropDown="0" showInputMessage="1" showErrorMessage="1" allowBlank="1" type="list">
      <formula1>Contract_Status</formula1>
    </dataValidation>
    <dataValidation sqref="AM119:AM160 AM256:AM315 AM378:AM613 AM671:AM758 AM885:AM957 AM1051:AM1189 AM1191:AM1947 AM2076:AM2083 AM2106:AM2128 AM2134:AM2167 AM2181:AM2292 AM2635:AM2799 AM2970:AM3103 AM3216:AM3341 AM3554:AM3619 AM3643:AM3663 AM3746:AM3780 AM3957:AM4022 AM4298:AM4418 AM4548:AM4631 AM4853:AM4964 AM5057 AM5059:AM5078 AM5080:AM5101 AM5103:AM5111 AM5113:AM5116 AM5118:AM5134 AM5174:AM5341 AM5448:AM5498 AM6313:AM6370 AM6465:AM6577 AM6579:AM6584 AM6586:AM6589 AM6674:AM6765 AM6803:AM6845 AM6865:AM6997 AM6999:AM7012 AM7358:AM7380" showDropDown="0" showInputMessage="1" showErrorMessage="1" allowBlank="1" type="date">
      <formula1>36526</formula1>
      <formula2>73050</formula2>
    </dataValidation>
    <dataValidation sqref="W4:W7016 W7018:W7076 W7093 W7111 W7127 W7136 W7138 W7140 W7143:W7481 X86:Y99 X101:Y118 X1975:Y2050 X2351:Y2355 X2426:Y2450 X2452:Y2481 X2483:Y2507 X2509:Y2538 X2597:Y2634 X2874:Y2883 X2885:Y2899 X3410:Y3426 X3821:Y3859 X4094:Y4108 X4110:Y4133 X4135:Y4154 X4156:Y4179 X4240:Y4256 X4258:Y4275 X4634:Y4647 X4650:Y4677 X4775:Y4799 X4801:Y4830 X5362:Y5368 X5370:Y5381 X5383:Y5394 X5415:Y5421 X5423:Y5434 X5436:Y5447 X5519:Y5525 X5527:Y5538 X5540:Y5551 X5572:Y5578 X5580:Y5591 X5593:Y5604 X5637:Y5680 X5682:Y5742 X5771:Y5796 X5798:Y5868 X5902:Y6015 X6021:Y6021 X6049:Y6159 X6194:Y6217 X6226:Y6249 X6258:Y6260" showDropDown="0" showInputMessage="1" showErrorMessage="1" allowBlank="1" type="list">
      <formula1>Contract_Flex</formula1>
    </dataValidation>
    <dataValidation sqref="BG4:BH7481 BO4:BO7481 CP37 CP170 CP349 CP651 CP823 CP837 CP852 CP856 CP861 CP868 CP876 CP2052 CP2169 CP2357 CP2540 CP2901 CP2914 CP2921 CP2935 CP2957 CP3105 CP3124 CP3141 CP3145 CP3164 CP3190 CP3428 CP3471 CP3641 CP3704 CP3724 CP3861 CP3881 CP3908 CP4024 CP4034 CP4060 CP4065 CP4181 CP4200 CP4219 CP4238 CP4257 CP4277 CP4423 CP4453 CP4522 CP4966 CP5012 CP5039 CP5744 CP5893 CP6053 CP6213 CP6245 CP6262 CP6419 CP6671 CP6767 CP6847 CP6854 CP6861 CP7053 CP7168 CP7188 CP7208 CP7212 CP7224 CP7243 CP7247 CP7310 CP7320 CP7353 CP7409 CQ4:CQ7481" showDropDown="0" showInputMessage="1" showErrorMessage="1" allowBlank="1" type="list">
      <formula1>Contract_Indexation</formula1>
    </dataValidation>
    <dataValidation sqref="AJ4:AJ874 AJ885:AJ2167 AJ2181:AJ3103 AJ3111:AJ3162 AJ3216:AJ3702 AJ3746:AJ3906 AJ3957:AJ4179 AJ4298:AJ7051 AJ7075:AJ7318 AJ7358:AJ7481" showDropDown="0" showInputMessage="1" showErrorMessage="1" allowBlank="1" errorTitle="Text too long" type="textLength">
      <formula1>0</formula1>
      <formula2>120</formula2>
    </dataValidation>
    <dataValidation sqref="AJ875:AJ884 AJ2168:AJ2180 AJ3104:AJ3110 AJ3163:AJ3215 AJ3703:AJ3745 AJ3907:AJ3956 AJ4180:AJ4297 AJ7052:AJ7074 AJ7319:AJ7357" showDropDown="0" showInputMessage="1" showErrorMessage="1" allowBlank="1" errorTitle="Text too long" error="Pls reduce text to 120 characters" type="textLength">
      <formula1>0</formula1>
      <formula2>120</formula2>
    </dataValidation>
    <dataValidation sqref="AI4:AI2154 AI2156:AI2160 AI2162:AI7481" showDropDown="0" showInputMessage="1" showErrorMessage="1" allowBlank="1" type="list">
      <formula1>Termination_Category</formula1>
    </dataValidation>
    <dataValidation sqref="BE4:BE7481" showDropDown="0" showInputMessage="1" showErrorMessage="1" allowBlank="1" type="list">
      <formula1>Contract_Juristiction</formula1>
    </dataValidation>
    <dataValidation sqref="K4:K7481" showDropDown="0" showInputMessage="1" showErrorMessage="1" allowBlank="1" type="list">
      <formula1>Country</formula1>
    </dataValidation>
    <dataValidation sqref="M4:M7481" showDropDown="0" showInputMessage="1" showErrorMessage="1" allowBlank="1" type="list">
      <formula1>Sales_Agents</formula1>
    </dataValidation>
    <dataValidation sqref="G4:G7481" showDropDown="0" showInputMessage="1" showErrorMessage="1" allowBlank="1" type="list">
      <formula1>Row_Type</formula1>
    </dataValidation>
    <dataValidation sqref="AL4:AL7481" showDropDown="0" showInputMessage="1" showErrorMessage="1" allowBlank="1" type="list">
      <formula1>Early_Termination</formula1>
    </dataValidation>
    <dataValidation sqref="AY4:AY7481" showDropDown="0" showInputMessage="1" showErrorMessage="1" allowBlank="1" type="list">
      <formula1>Contract_RentFree_Pattern</formula1>
    </dataValidation>
    <dataValidation sqref="Q4:Q7481" showDropDown="0" showInputMessage="1" showErrorMessage="1" allowBlank="1" promptTitle="Input Value: Date" prompt="between 1.1.2020 and 31.12.2099" type="date">
      <formula1>43831</formula1>
      <formula2>73050</formula2>
    </dataValidation>
    <dataValidation sqref="V4:V7481" showDropDown="0" showInputMessage="1" showErrorMessage="1" allowBlank="1" type="list">
      <formula1>Contract_Type</formula1>
    </dataValidation>
    <dataValidation sqref="N4:N7481" showDropDown="0" showInputMessage="1" showErrorMessage="1" allowBlank="1" type="list">
      <formula1>Wagon_Type</formula1>
    </dataValidation>
    <dataValidation sqref="BM4:BM7481" showDropDown="0" showInputMessage="1" showErrorMessage="1" allowBlank="1" type="list">
      <formula1>Renewal_Status</formula1>
    </dataValidation>
  </dataValidations>
  <pageMargins left="0.7" right="0.7" top="0.75" bottom="0.75" header="0.3" footer="0.3"/>
  <pageSetup orientation="landscape" paperSize="9" scale="10" fitToHeight="4" horizontalDpi="0" verticalDpi="0"/>
  <legacyDrawing xmlns:r="http://schemas.openxmlformats.org/officeDocument/2006/relationships" r:id="anysvml"/>
  <tableParts count="1">
    <tablePart xmlns:r="http://schemas.openxmlformats.org/officeDocument/2006/relationships" r:id="rId1"/>
  </tableParts>
</worksheet>
</file>

<file path=xl/worksheets/sheet4.xml><?xml version="1.0" encoding="utf-8"?>
<worksheet xmlns="http://schemas.openxmlformats.org/spreadsheetml/2006/main">
  <sheetPr>
    <tabColor rgb="FFFFC000"/>
    <outlinePr summaryBelow="1" summaryRight="1"/>
    <pageSetUpPr/>
  </sheetPr>
  <dimension ref="B1:CR261"/>
  <sheetViews>
    <sheetView zoomScale="110" zoomScaleNormal="110" workbookViewId="0">
      <pane xSplit="8" ySplit="4" topLeftCell="I5" activePane="bottomRight" state="frozen"/>
      <selection pane="bottomRight" activeCell="B4" sqref="B4:CR26"/>
      <selection pane="bottomLeft" activeCell="A6" sqref="A6"/>
      <selection pane="topRight" activeCell="I1" sqref="I1"/>
    </sheetView>
  </sheetViews>
  <sheetFormatPr baseColWidth="8" defaultColWidth="10.875" defaultRowHeight="14.1"/>
  <cols>
    <col width="2.875" customWidth="1" style="33" min="1" max="1"/>
    <col width="12.375" customWidth="1" style="33" min="2" max="2"/>
    <col width="10.875" customWidth="1" style="33" min="3" max="4"/>
    <col width="14.875" bestFit="1" customWidth="1" style="33" min="5" max="5"/>
    <col width="10.875" customWidth="1" style="33" min="6" max="6"/>
    <col width="7.875" customWidth="1" style="33" min="7" max="7"/>
    <col width="8.375" customWidth="1" style="33" min="8" max="8"/>
    <col width="18" customWidth="1" style="33" min="9" max="9"/>
    <col width="33" bestFit="1" customWidth="1" style="33" min="10" max="10"/>
    <col width="15.625" bestFit="1" customWidth="1" style="33" min="11" max="11"/>
    <col width="17.625" customWidth="1" style="33" min="12" max="12"/>
    <col width="10.875" customWidth="1" style="33" min="13" max="19"/>
    <col width="18.625" bestFit="1" customWidth="1" style="33" min="20" max="20"/>
    <col width="15.5" bestFit="1" customWidth="1" style="33" min="21" max="21"/>
    <col width="18.625" bestFit="1" customWidth="1" style="33" min="22" max="22"/>
    <col width="19.5" bestFit="1" customWidth="1" style="33" min="23" max="23"/>
    <col width="17" bestFit="1" customWidth="1" style="33" min="24" max="24"/>
    <col width="17" customWidth="1" style="33" min="25" max="25"/>
    <col width="21.125" bestFit="1" customWidth="1" style="33" min="26" max="26"/>
    <col width="17" bestFit="1" customWidth="1" style="33" min="27" max="27"/>
    <col width="12.375" customWidth="1" style="33" min="28" max="28"/>
    <col width="10.875" customWidth="1" style="33" min="29" max="32"/>
    <col width="11.625" customWidth="1" style="33" min="33" max="34"/>
    <col width="14.625" customWidth="1" style="33" min="35" max="35"/>
    <col width="16.875" bestFit="1" customWidth="1" style="33" min="36" max="36"/>
    <col width="17.375" bestFit="1" customWidth="1" style="33" min="37" max="37"/>
    <col width="12.625" customWidth="1" style="33" min="38" max="38"/>
    <col width="15.625" bestFit="1" customWidth="1" style="33" min="39" max="39"/>
    <col width="12" customWidth="1" style="33" min="40" max="40"/>
    <col width="14" bestFit="1" customWidth="1" style="33" min="41" max="41"/>
    <col width="18.625" customWidth="1" style="33" min="42" max="42"/>
    <col width="34.875" customWidth="1" style="33" min="43" max="43"/>
    <col width="12.5" customWidth="1" style="33" min="44" max="44"/>
    <col width="10.875" customWidth="1" style="33" min="45" max="49"/>
    <col width="15.5" bestFit="1" customWidth="1" style="33" min="50" max="50"/>
    <col width="20.375" customWidth="1" style="33" min="51" max="51"/>
    <col width="10.875" customWidth="1" style="33" min="52" max="53"/>
    <col width="12.875" customWidth="1" style="33" min="54" max="54"/>
    <col width="29.5" bestFit="1" customWidth="1" style="33" min="55" max="55"/>
    <col width="21.625" bestFit="1" customWidth="1" style="33" min="56" max="56"/>
    <col width="10.875" customWidth="1" style="33" min="57" max="58"/>
    <col width="16.375" customWidth="1" style="33" min="59" max="59"/>
    <col width="10.875" customWidth="1" style="33" min="60" max="71"/>
    <col width="11.125" bestFit="1" customWidth="1" style="33" min="72" max="72"/>
    <col width="10.875" customWidth="1" style="33" min="73" max="81"/>
    <col width="12.625" customWidth="1" style="33" min="82" max="82"/>
    <col width="12.875" customWidth="1" style="33" min="83" max="83"/>
    <col width="10.875" customWidth="1" style="33" min="84" max="84"/>
    <col width="13.625" customWidth="1" style="33" min="85" max="85"/>
    <col width="12.625" bestFit="1" customWidth="1" style="33" min="86" max="86"/>
    <col width="11" bestFit="1" customWidth="1" style="33" min="87" max="87"/>
    <col width="10.875" customWidth="1" style="33" min="88" max="88"/>
    <col width="11.875" customWidth="1" style="33" min="89" max="89"/>
    <col width="11" bestFit="1" customWidth="1" style="33" min="90" max="90"/>
    <col width="10.875" customWidth="1" style="33" min="91" max="16384"/>
  </cols>
  <sheetData>
    <row r="1" ht="15" customHeight="1" s="287">
      <c r="B1" s="145" t="n"/>
      <c r="C1" s="145" t="n"/>
      <c r="D1" s="145" t="n"/>
      <c r="E1" s="145" t="n"/>
      <c r="F1" s="145" t="n"/>
      <c r="G1" s="145" t="n"/>
      <c r="H1" s="145" t="n"/>
      <c r="I1" s="145" t="n"/>
      <c r="J1" s="145" t="n"/>
      <c r="K1" s="145" t="n"/>
      <c r="L1" s="145" t="n"/>
      <c r="M1" s="145" t="n"/>
      <c r="N1" s="145" t="n"/>
      <c r="O1" s="145" t="n"/>
      <c r="P1" s="145" t="n"/>
      <c r="Q1" s="145" t="n"/>
      <c r="R1" s="145" t="n"/>
      <c r="S1" s="145" t="n"/>
      <c r="T1" s="145" t="n"/>
      <c r="U1" s="145" t="n"/>
      <c r="V1" s="145" t="n"/>
      <c r="W1" s="145" t="n"/>
      <c r="X1" s="145" t="n"/>
      <c r="Y1" s="145" t="n"/>
      <c r="Z1" s="145" t="n"/>
      <c r="AA1" s="145" t="n"/>
      <c r="AB1" s="146" t="n"/>
      <c r="AC1" s="147" t="n"/>
      <c r="AD1" s="145" t="n"/>
      <c r="AE1" s="145" t="n"/>
      <c r="AF1" s="145" t="n"/>
      <c r="AG1" s="145" t="n"/>
      <c r="AH1" s="145" t="n"/>
      <c r="AI1" s="148" t="n"/>
      <c r="AJ1" s="148" t="n"/>
      <c r="AK1" s="145" t="n"/>
      <c r="AL1" s="145" t="n"/>
      <c r="AM1" s="145" t="n"/>
      <c r="AN1" s="145" t="n"/>
      <c r="AO1" s="145" t="n"/>
      <c r="AP1" s="145" t="n"/>
      <c r="AQ1" s="145" t="n"/>
      <c r="AR1" s="145" t="n"/>
      <c r="AS1" s="299" t="n"/>
      <c r="AT1" s="299" t="n"/>
      <c r="AU1" s="299" t="n"/>
      <c r="AV1" s="299" t="n"/>
      <c r="AW1" s="299" t="n"/>
      <c r="AX1" s="299" t="n"/>
      <c r="AY1" s="299" t="n"/>
      <c r="AZ1" s="299" t="n"/>
      <c r="BA1" s="145" t="n"/>
      <c r="BB1" s="145" t="n"/>
      <c r="BC1" s="145" t="n"/>
      <c r="BD1" s="145" t="n"/>
      <c r="BE1" s="150" t="n"/>
      <c r="BF1" s="145" t="n"/>
      <c r="BG1" s="145" t="n"/>
      <c r="BH1" s="145" t="n"/>
      <c r="BI1" s="145" t="n"/>
      <c r="BJ1" s="145" t="n"/>
      <c r="BK1" s="145" t="n"/>
      <c r="BL1" s="145" t="n"/>
      <c r="BM1" s="145" t="n"/>
      <c r="BN1" s="145" t="n"/>
      <c r="BO1" s="300" t="n"/>
      <c r="BP1" s="299" t="n"/>
      <c r="BQ1" s="299" t="n"/>
      <c r="BR1" s="299" t="n"/>
      <c r="BS1" s="299" t="n"/>
      <c r="BT1" s="299" t="n"/>
      <c r="BU1" s="299" t="n"/>
      <c r="BV1" s="299" t="n"/>
      <c r="BW1" s="299" t="n"/>
      <c r="BX1" s="299" t="n"/>
      <c r="BY1" s="299" t="n"/>
      <c r="BZ1" s="299" t="n"/>
      <c r="CA1" s="299" t="n"/>
      <c r="CB1" s="145" t="n"/>
      <c r="CC1" s="145" t="n"/>
      <c r="CD1" s="152" t="n"/>
      <c r="CE1" s="152" t="n"/>
      <c r="CF1" s="145" t="n"/>
      <c r="CG1" s="145" t="n"/>
      <c r="CH1" s="145" t="n"/>
    </row>
    <row r="2">
      <c r="AA2" s="301" t="n"/>
    </row>
    <row r="3" ht="98.09999999999999" customHeight="1" s="287">
      <c r="B3" s="81" t="inlineStr">
        <is>
          <t>Remarks</t>
        </is>
      </c>
      <c r="C3" s="81" t="inlineStr">
        <is>
          <t>Contract Number M3</t>
        </is>
      </c>
      <c r="D3" s="81" t="inlineStr">
        <is>
          <t>Framecontract Number</t>
        </is>
      </c>
      <c r="E3" s="81" t="inlineStr">
        <is>
          <t>Contract Number Customer</t>
        </is>
      </c>
      <c r="F3" s="81" t="inlineStr">
        <is>
          <t>Delivery Batch</t>
        </is>
      </c>
      <c r="G3" s="81" t="inlineStr">
        <is>
          <t>Row Type</t>
        </is>
      </c>
      <c r="H3" s="81" t="inlineStr">
        <is>
          <t>Rentalposition M3</t>
        </is>
      </c>
      <c r="I3" s="81" t="inlineStr">
        <is>
          <t>Wagon Number</t>
        </is>
      </c>
      <c r="J3" s="81" t="inlineStr">
        <is>
          <t>Customer</t>
        </is>
      </c>
      <c r="K3" s="81" t="inlineStr">
        <is>
          <t>Country</t>
        </is>
      </c>
      <c r="L3" s="81" t="inlineStr">
        <is>
          <t>Cluster</t>
        </is>
      </c>
      <c r="M3" s="81" t="inlineStr">
        <is>
          <t>Sales Manager</t>
        </is>
      </c>
      <c r="N3" s="81" t="inlineStr">
        <is>
          <t>Wagon Type</t>
        </is>
      </c>
      <c r="O3" s="81" t="inlineStr">
        <is>
          <t>Wagon Quantity Initial</t>
        </is>
      </c>
      <c r="P3" s="81" t="inlineStr">
        <is>
          <t>Wagon Quantity Optional</t>
        </is>
      </c>
      <c r="Q3" s="81" t="inlineStr">
        <is>
          <t>Wagon Quantity Optional UntilDate</t>
        </is>
      </c>
      <c r="R3" s="81" t="inlineStr">
        <is>
          <t>Wagon Quantity Newbuild</t>
        </is>
      </c>
      <c r="S3" s="81" t="inlineStr">
        <is>
          <t>Wagon Quantity Existing</t>
        </is>
      </c>
      <c r="T3" s="81" t="inlineStr">
        <is>
          <t>Wagons To Be Financed</t>
        </is>
      </c>
      <c r="U3" s="81" t="inlineStr">
        <is>
          <t>Wagon Quantity Actual</t>
        </is>
      </c>
      <c r="V3" s="81" t="inlineStr">
        <is>
          <t>Contract Type</t>
        </is>
      </c>
      <c r="W3" s="81" t="inlineStr">
        <is>
          <t>Contract Flex</t>
        </is>
      </c>
      <c r="X3" s="81" t="inlineStr">
        <is>
          <t>Flex StartDate</t>
        </is>
      </c>
      <c r="Y3" s="81" t="inlineStr">
        <is>
          <t>Flex EndDate</t>
        </is>
      </c>
      <c r="Z3" s="81" t="inlineStr">
        <is>
          <t>Contract Status</t>
        </is>
      </c>
      <c r="AA3" s="81" t="inlineStr">
        <is>
          <t>Contract Remarks</t>
        </is>
      </c>
      <c r="AB3" s="82" t="inlineStr">
        <is>
          <t>Contract StartDate</t>
        </is>
      </c>
      <c r="AC3" s="81" t="inlineStr">
        <is>
          <t>Contract EndDate Initial</t>
        </is>
      </c>
      <c r="AD3" s="82" t="inlineStr">
        <is>
          <t>Rental StartDate</t>
        </is>
      </c>
      <c r="AE3" s="81" t="inlineStr">
        <is>
          <t>Rental EndDate</t>
        </is>
      </c>
      <c r="AF3" s="81" t="inlineStr">
        <is>
          <t>Contract Lenght Initial</t>
        </is>
      </c>
      <c r="AG3" s="81" t="inlineStr">
        <is>
          <t>Contract EndDate Actual</t>
        </is>
      </c>
      <c r="AH3" s="81" t="inlineStr">
        <is>
          <t>Termination notification received on</t>
        </is>
      </c>
      <c r="AI3" s="81" t="inlineStr">
        <is>
          <t>Termination Reason Category</t>
        </is>
      </c>
      <c r="AJ3" s="81" t="inlineStr">
        <is>
          <t>Termination Reason Remark</t>
        </is>
      </c>
      <c r="AK3" s="83" t="inlineStr">
        <is>
          <t>Wagon Quantity Terminated</t>
        </is>
      </c>
      <c r="AL3" s="81" t="inlineStr">
        <is>
          <t>Early Termination Category</t>
        </is>
      </c>
      <c r="AM3" s="81" t="inlineStr">
        <is>
          <t>Early Termination cut-off date1</t>
        </is>
      </c>
      <c r="AN3" s="81" t="inlineStr">
        <is>
          <t>Early Termination cut-off date2</t>
        </is>
      </c>
      <c r="AO3" s="81" t="inlineStr">
        <is>
          <t>Early Termination Notice Period Mths</t>
        </is>
      </c>
      <c r="AP3" s="81" t="inlineStr">
        <is>
          <t>Duly Termination Notice Period Mths</t>
        </is>
      </c>
      <c r="AQ3" s="81" t="inlineStr">
        <is>
          <t>Next possible TermDate various options</t>
        </is>
      </c>
      <c r="AR3" s="81" t="inlineStr">
        <is>
          <t>NoticeDateCalc</t>
        </is>
      </c>
      <c r="AS3" s="81" t="inlineStr">
        <is>
          <t>Early Termination Clause</t>
        </is>
      </c>
      <c r="AT3" s="289" t="inlineStr">
        <is>
          <t>Early Termination Penalty EUR</t>
        </is>
      </c>
      <c r="AU3" s="289" t="inlineStr">
        <is>
          <t>Early Termination Cost Assumption</t>
        </is>
      </c>
      <c r="AV3" s="289" t="inlineStr">
        <is>
          <t>Self-Termination date</t>
        </is>
      </c>
      <c r="AW3" s="289" t="inlineStr">
        <is>
          <t>Self-Termination reason</t>
        </is>
      </c>
      <c r="AX3" s="289" t="inlineStr">
        <is>
          <t>Rent free days no of days</t>
        </is>
      </c>
      <c r="AY3" s="289" t="inlineStr">
        <is>
          <t>Rent free days pattern</t>
        </is>
      </c>
      <c r="AZ3" s="289" t="inlineStr">
        <is>
          <t>Rent free days next date</t>
        </is>
      </c>
      <c r="BA3" s="81" t="inlineStr">
        <is>
          <t>Contract Lenght Early Clause &amp; Option</t>
        </is>
      </c>
      <c r="BB3" s="81" t="inlineStr">
        <is>
          <t>Customer Rank</t>
        </is>
      </c>
      <c r="BC3" s="81" t="inlineStr">
        <is>
          <t>D&amp;B Score</t>
        </is>
      </c>
      <c r="BD3" s="81" t="inlineStr">
        <is>
          <t>GTC Version</t>
        </is>
      </c>
      <c r="BE3" s="81" t="inlineStr">
        <is>
          <t>Jurisdiction</t>
        </is>
      </c>
      <c r="BF3" s="81" t="inlineStr">
        <is>
          <t>Contract Security</t>
        </is>
      </c>
      <c r="BG3" s="81" t="inlineStr">
        <is>
          <t>Contract Indexation</t>
        </is>
      </c>
      <c r="BH3" s="81" t="inlineStr">
        <is>
          <t>Call Option Lessee</t>
        </is>
      </c>
      <c r="BI3" s="81" t="inlineStr">
        <is>
          <t>Prolongation Option Mths</t>
        </is>
      </c>
      <c r="BJ3" s="81" t="inlineStr">
        <is>
          <t>Prolongation Clause</t>
        </is>
      </c>
      <c r="BK3" s="81" t="inlineStr">
        <is>
          <t>Prolongation Sequence</t>
        </is>
      </c>
      <c r="BL3" s="81" t="inlineStr">
        <is>
          <t>Renewal Process Status</t>
        </is>
      </c>
      <c r="BM3" s="81" t="inlineStr">
        <is>
          <t>Contract Mileage</t>
        </is>
      </c>
      <c r="BN3" s="81" t="inlineStr">
        <is>
          <t>Staggered Rental Rates</t>
        </is>
      </c>
      <c r="BO3" s="81" t="inlineStr">
        <is>
          <t>Next Rental Rate Adjustment Date</t>
        </is>
      </c>
      <c r="BP3" s="81" t="inlineStr">
        <is>
          <t>Currency</t>
        </is>
      </c>
      <c r="BQ3" s="302" t="inlineStr">
        <is>
          <t>Lease Rate EUR</t>
        </is>
      </c>
      <c r="BR3" s="289" t="inlineStr">
        <is>
          <t>Discount Flat EUR</t>
        </is>
      </c>
      <c r="BS3" s="289" t="inlineStr">
        <is>
          <t>Noise Bonus EUR</t>
        </is>
      </c>
      <c r="BT3" s="289" t="inlineStr">
        <is>
          <t>Technical Customer Requests EUR</t>
        </is>
      </c>
      <c r="BU3" s="289" t="inlineStr">
        <is>
          <t>Discount Calc EUR</t>
        </is>
      </c>
      <c r="BV3" s="289" t="inlineStr">
        <is>
          <t>Lease Payment EUR</t>
        </is>
      </c>
      <c r="BW3" s="289" t="inlineStr">
        <is>
          <t>GPS Fee EUR</t>
        </is>
      </c>
      <c r="BX3" s="289" t="inlineStr">
        <is>
          <t>Wheelset Fee EUR</t>
        </is>
      </c>
      <c r="BY3" s="289" t="inlineStr">
        <is>
          <t>Wheelset PAYG per km</t>
        </is>
      </c>
      <c r="BZ3" s="289" t="inlineStr">
        <is>
          <t>Excess Mileage EUR per km</t>
        </is>
      </c>
      <c r="CA3" s="303" t="inlineStr">
        <is>
          <t>PP Wheelset EUR</t>
        </is>
      </c>
      <c r="CB3" s="303" t="inlineStr">
        <is>
          <t>Discount Wheelset EUR</t>
        </is>
      </c>
      <c r="CC3" s="289" t="inlineStr">
        <is>
          <t>Calc Wheelset</t>
        </is>
      </c>
      <c r="CD3" s="303" t="inlineStr">
        <is>
          <t>PP Maintenance EUR</t>
        </is>
      </c>
      <c r="CE3" s="303" t="inlineStr">
        <is>
          <t>Discount Maintenance EUR</t>
        </is>
      </c>
      <c r="CF3" s="289" t="inlineStr">
        <is>
          <t>Calc Maintenance EUR</t>
        </is>
      </c>
      <c r="CG3" s="81" t="inlineStr">
        <is>
          <t>PP Base Lease</t>
        </is>
      </c>
      <c r="CH3" s="193" t="inlineStr">
        <is>
          <t>Discount Base Lease EUR</t>
        </is>
      </c>
      <c r="CI3" s="193" t="inlineStr">
        <is>
          <t>Calc Bease Lease EUR</t>
        </is>
      </c>
      <c r="CJ3" s="81" t="inlineStr">
        <is>
          <t>Delta</t>
        </is>
      </c>
      <c r="CK3" s="289" t="inlineStr">
        <is>
          <t>Calc Withholding Tax EUR</t>
        </is>
      </c>
      <c r="CL3" s="289" t="inlineStr">
        <is>
          <t>Calc Base Lease Gross EUR</t>
        </is>
      </c>
      <c r="CM3" s="81" t="inlineStr">
        <is>
          <t>Calc Base Lease Gross Initial (Freeze)</t>
        </is>
      </c>
      <c r="CN3" s="81" t="inlineStr">
        <is>
          <t>GreenLoan Plan Kilometers of rail p.a.</t>
        </is>
      </c>
      <c r="CO3" s="104" t="inlineStr">
        <is>
          <t xml:space="preserve">Green Loan fossil fuels / petrochemicals / radioactive material </t>
        </is>
      </c>
      <c r="CP3" s="86" t="inlineStr">
        <is>
          <t>ESG Customer CodeOfConduct</t>
        </is>
      </c>
      <c r="CQ3" s="86" t="inlineStr">
        <is>
          <t>Concentration Limit</t>
        </is>
      </c>
      <c r="CR3" s="81" t="inlineStr">
        <is>
          <t>Turnover pa</t>
        </is>
      </c>
    </row>
    <row r="4" ht="15" customHeight="1" s="287">
      <c r="B4" s="11" t="n"/>
      <c r="C4" s="10" t="inlineStr">
        <is>
          <t>V300087</t>
        </is>
      </c>
      <c r="D4" s="10" t="n"/>
      <c r="E4" s="35" t="inlineStr">
        <is>
          <t>2025-0044</t>
        </is>
      </c>
      <c r="F4" s="35" t="n"/>
      <c r="G4" s="10" t="inlineStr">
        <is>
          <t>Header</t>
        </is>
      </c>
      <c r="H4" s="10" t="n"/>
      <c r="I4" s="10" t="n"/>
      <c r="J4" s="49" t="inlineStr">
        <is>
          <t>Imerys Graphite &amp; Carbon Switzerland</t>
        </is>
      </c>
      <c r="K4" s="36" t="inlineStr">
        <is>
          <t>CHE</t>
        </is>
      </c>
      <c r="L4" s="35" t="inlineStr">
        <is>
          <t>West EU</t>
        </is>
      </c>
      <c r="M4" s="35" t="inlineStr">
        <is>
          <t>WBA</t>
        </is>
      </c>
      <c r="N4" s="35" t="inlineStr">
        <is>
          <t>80' 6-A CW</t>
        </is>
      </c>
      <c r="O4" s="35" t="n">
        <v>5</v>
      </c>
      <c r="P4" s="35" t="n"/>
      <c r="Q4" s="35" t="n"/>
      <c r="R4" s="63">
        <f>+SUMIFS(CM_CT2[Wagon Quantity Newbuild],CM_CT2[Row Type],"Wagon",CM_CT2[Contract Number Customer],CM_CT2[[#This Row],[Contract Number Customer]],CM_CT2[Contract Status],"&lt;&gt;ended")</f>
        <v/>
      </c>
      <c r="S4" s="63">
        <f>+SUMIFS(CM_CT2[Wagon Quantity Existing],CM_CT2[Row Type],"Wagon",CM_CT2[Contract Number Customer],CM_CT2[[#This Row],[Contract Number Customer]])</f>
        <v/>
      </c>
      <c r="T4" s="63">
        <f>+SUMIFS(CM_CT2[Wagons To Be Financed],CM_CT2[Row Type],"Wagon",CM_CT2[Contract Number Customer],CM_CT2[[#This Row],[Contract Number Customer]],CM_CT2[Contract Status],"&lt;&gt;ended")</f>
        <v/>
      </c>
      <c r="U4" s="15">
        <f>+SUMIFS(CM_CT2[Wagon Quantity Actual],CM_CT2[Row Type],"Wagon",CM_CT2[Contract Number Customer],CM_CT2[[#This Row],[Contract Number Customer]],CM_CT2[Contract Status],"&lt;&gt;ended")</f>
        <v/>
      </c>
      <c r="V4" s="35" t="inlineStr">
        <is>
          <t>TEMPLATE</t>
        </is>
      </c>
      <c r="W4" s="35" t="n"/>
      <c r="X4" s="37" t="n">
        <v>72686</v>
      </c>
      <c r="Y4" s="37" t="n">
        <v>73050</v>
      </c>
      <c r="Z4" s="291" t="inlineStr">
        <is>
          <t>TEMPLATE</t>
        </is>
      </c>
      <c r="AA4" s="291" t="n"/>
      <c r="AB4" s="37" t="n">
        <v>72686</v>
      </c>
      <c r="AC4" s="293" t="n">
        <v>73050</v>
      </c>
      <c r="AD4" s="132" t="n"/>
      <c r="AE4" s="132" t="n"/>
      <c r="AF4" s="69">
        <f>+CM_CT2[[#This Row],[Contract EndDate Initial]]-CM_CT2[[#This Row],[Contract StartDate]]</f>
        <v/>
      </c>
      <c r="AG4" s="166">
        <f>+_xlfn.XLOOKUP(CM[[#This Row],[Contract Number Customer]],Mietpos_MaxEndDate_per_Contract[Freies Feld- 1],Mietpos_MaxEndDate_per_Contract[MaxEndDate])</f>
        <v/>
      </c>
      <c r="AH4" s="294" t="n"/>
      <c r="AI4" s="294" t="inlineStr">
        <is>
          <t>TEMPLATE</t>
        </is>
      </c>
      <c r="AJ4" s="294" t="n"/>
      <c r="AK4" s="42" t="n"/>
      <c r="AL4" s="70" t="inlineStr">
        <is>
          <t>TEMPLATE</t>
        </is>
      </c>
      <c r="AM4" s="132" t="n">
        <v>72686</v>
      </c>
      <c r="AN4" s="132" t="n">
        <v>73050</v>
      </c>
      <c r="AO4" s="42" t="n">
        <v>99</v>
      </c>
      <c r="AP4" s="35" t="n">
        <v>99</v>
      </c>
      <c r="AQ4" s="37" t="n"/>
      <c r="AR4" s="37" t="n"/>
      <c r="AS4" s="113" t="inlineStr">
        <is>
          <t>TEMPLATE</t>
        </is>
      </c>
      <c r="AT4" s="234" t="n">
        <v>99</v>
      </c>
      <c r="AU4" s="234" t="n">
        <v>99</v>
      </c>
      <c r="AV4" s="234" t="n"/>
      <c r="AW4" s="234" t="n"/>
      <c r="AX4" s="250" t="n">
        <v>99</v>
      </c>
      <c r="AY4" s="234" t="n"/>
      <c r="AZ4" s="251" t="n"/>
      <c r="BA4" s="69">
        <f>IF(NOT(ISBLANK(CM[[#This Row],[Early Termination cut-off date2]])),
    CM[[#This Row],[Early Termination cut-off date2]] - CM[[#This Row],[Contract StartDate]],
    IF(NOT(ISBLANK(CM[[#This Row],[Early Termination cut-off date1]])),
        CM[[#This Row],[Early Termination cut-off date1]] - CM[[#This Row],[Contract StartDate]],
        CM[[#This Row],[Contract EndDate Initial]] - CM[[#This Row],[Contract StartDate]]
    )
)</f>
        <v/>
      </c>
      <c r="BB4" s="36" t="inlineStr">
        <is>
          <t>TEMPLATE</t>
        </is>
      </c>
      <c r="BC4" s="35" t="n">
        <v>0</v>
      </c>
      <c r="BD4" s="35" t="n">
        <v>0</v>
      </c>
      <c r="BE4" s="35" t="inlineStr">
        <is>
          <t>TEMPLATE</t>
        </is>
      </c>
      <c r="BF4" s="35" t="inlineStr">
        <is>
          <t>TEMPLATE</t>
        </is>
      </c>
      <c r="BG4" s="35" t="inlineStr">
        <is>
          <t>TEMPLATE</t>
        </is>
      </c>
      <c r="BH4" s="35" t="inlineStr">
        <is>
          <t>N</t>
        </is>
      </c>
      <c r="BI4" s="35" t="n">
        <v>99</v>
      </c>
      <c r="BJ4" s="113" t="inlineStr">
        <is>
          <t>TEMPLATE</t>
        </is>
      </c>
      <c r="BK4" s="45" t="n"/>
      <c r="BL4" s="35" t="inlineStr">
        <is>
          <t>TEMPLATE</t>
        </is>
      </c>
      <c r="BM4" s="252" t="n">
        <v>999999</v>
      </c>
      <c r="BN4" s="252" t="inlineStr">
        <is>
          <t>TEMPLATE</t>
        </is>
      </c>
      <c r="BO4" s="251" t="n">
        <v>73050</v>
      </c>
      <c r="BP4" s="36" t="inlineStr">
        <is>
          <t>Euro</t>
        </is>
      </c>
      <c r="BQ4" s="204">
        <f> SUM(CM[[#This Row],[PP Wheelset EUR]], CM[[#This Row],[PP Maintenance EUR]], CM[[#This Row],[PP Base Lease]])</f>
        <v/>
      </c>
      <c r="BR4" s="234" t="n">
        <v>99</v>
      </c>
      <c r="BS4" s="234" t="n">
        <v>99</v>
      </c>
      <c r="BT4" s="234" t="n">
        <v>99</v>
      </c>
      <c r="BU4" s="204">
        <f>-CM_CT2[[#This Row],[Rent free days no of days]]*CM_CT2[[#This Row],[Lease Rate EUR]]/365*1</f>
        <v/>
      </c>
      <c r="BV4" s="204">
        <f>SUM(CM_CT2[[#This Row],[Lease Rate EUR]],CM_CT2[[#This Row],[Discount Flat EUR]],CM_CT2[[#This Row],[Technical Customer Requests EUR]])</f>
        <v/>
      </c>
      <c r="BW4" s="234" t="n">
        <v>99</v>
      </c>
      <c r="BX4" s="234" t="n">
        <v>9999</v>
      </c>
      <c r="BY4" s="234" t="n">
        <v>99</v>
      </c>
      <c r="BZ4" s="234" t="n">
        <v>99</v>
      </c>
      <c r="CA4" s="234" t="n">
        <v>99</v>
      </c>
      <c r="CB4" s="204">
        <f>IF(OR(CM_CT2[[#This Row],[Contract Type]]="Base Lease Plus", CM_CT2[[#This Row],[Contract Type]]="Comfort Lease"), MIN(0, CM_CT2[[#This Row],[PP Maintenance EUR]] + CM_CT2[[#This Row],[Discount Flat EUR]]), "0.00")</f>
        <v/>
      </c>
      <c r="CC4" s="204">
        <f>CM_CT2[[#This Row],[PP Wheelset EUR]]+CM_CT2[[#This Row],[Discount Wheelset EUR]]</f>
        <v/>
      </c>
      <c r="CD4" s="234" t="n">
        <v>99</v>
      </c>
      <c r="CE4" s="204">
        <f>IF(CM_CT2[[#This Row],[Contract Type]] = "Comfort Lease",-MIN(ABS(CM_CT2[[#This Row],[Discount Flat EUR]]), ABS(CM_CT2[[#This Row],[PP Maintenance EUR]])),0)</f>
        <v/>
      </c>
      <c r="CF4" s="204">
        <f>+CM_CT2[[#This Row],[PP Maintenance EUR]]+CM_CT2[[#This Row],[Discount Maintenance EUR]]</f>
        <v/>
      </c>
      <c r="CG4" s="47" t="n">
        <v>99</v>
      </c>
      <c r="CH4" s="195">
        <f>IF(OR(CM_CT2[[#This Row],[Contract Type]]="Base Lease", CM_CT2[[#This Row],[Contract Type]]="Base Lease Capacity"),CM_CT2[[#This Row],[Discount Flat EUR]], "0.00")</f>
        <v/>
      </c>
      <c r="CI4" s="195">
        <f>+CM_CT2[[#This Row],[PP Base Lease]]+CM_CT2[[#This Row],[Discount Base Lease EUR]]</f>
        <v/>
      </c>
      <c r="CJ4" s="253">
        <f>+CM_CT2[[#This Row],[Calc Base Lease Gross EUR]]/CM_CT2[[#This Row],[PP Base Lease]]</f>
        <v/>
      </c>
      <c r="CK4" s="234" t="n">
        <v>99</v>
      </c>
      <c r="CL4" s="304">
        <f>+CM_CT2[[#This Row],[Lease Payment EUR]]-CM_CT2[[#This Row],[GPS Fee EUR]]-CM_CT2[[#This Row],[Calc Wheelset]]-CM_CT2[[#This Row],[Calc Withholding Tax EUR]]-CM_CT2[[#This Row],[Calc Maintenance EUR]]-CM_CT2[[#This Row],[Discount Base Lease EUR]]</f>
        <v/>
      </c>
      <c r="CM4" s="36" t="n">
        <v>99</v>
      </c>
      <c r="CN4" s="40">
        <f>+CM_CT2[[#This Row],[Contract Mileage]]*CM_CT2[[#This Row],[Wagon Quantity Initial]]</f>
        <v/>
      </c>
      <c r="CO4" s="255" t="n">
        <v>99</v>
      </c>
      <c r="CP4" s="255" t="inlineStr">
        <is>
          <t>TEMPLATE</t>
        </is>
      </c>
      <c r="CQ4" s="255" t="n">
        <v>99</v>
      </c>
      <c r="CR4" s="40">
        <f>+CM_CT2[[#This Row],[Lease Payment EUR]]*CM_CT2[[#This Row],[Wagon Quantity Initial]]*364</f>
        <v/>
      </c>
    </row>
    <row r="5" ht="15" customHeight="1" s="287">
      <c r="B5" s="11" t="n"/>
      <c r="C5" s="14" t="inlineStr">
        <is>
          <t>V300087</t>
        </is>
      </c>
      <c r="D5" s="10" t="n"/>
      <c r="E5" s="15">
        <f t="array" ref="E5">+_xlfn.XLOOKUP(1,(CM_CT2[Contract Number M3]=CM_CT2[[#This Row],[Contract Number M3]])*(CM_CT2[Row Type]="Header"),CM_CT2[Contract Number Customer])</f>
        <v/>
      </c>
      <c r="F5" s="10" t="n">
        <v>1</v>
      </c>
      <c r="G5" s="10" t="inlineStr">
        <is>
          <t>Batch</t>
        </is>
      </c>
      <c r="H5" s="10" t="n"/>
      <c r="I5" s="10" t="n"/>
      <c r="J5" s="72">
        <f t="array" ref="J5">+_xlfn.XLOOKUP(1,(CM_CT2[Contract Number Customer]=CM_CT2[[#This Row],[Contract Number Customer]])*(CM_CT2[Row Type]="Header"),CM_CT2[Customer])</f>
        <v/>
      </c>
      <c r="K5" s="51">
        <f t="array" ref="K5">+_xlfn.XLOOKUP(1,(CM_CT2[Contract Number Customer]=CM_CT2[[#This Row],[Contract Number Customer]])*(CM_CT2[Row Type]="Header"),CM_CT2[Country])</f>
        <v/>
      </c>
      <c r="L5" s="15">
        <f t="array" ref="L5">+_xlfn.XLOOKUP(1,(CM_CT2[Contract Number Customer]=CM_CT2[[#This Row],[Contract Number Customer]])*(CM_CT2[Row Type]="Header"),CM_CT2[Cluster])</f>
        <v/>
      </c>
      <c r="M5" s="15">
        <f t="array" ref="M5">+_xlfn.XLOOKUP(1,(CM_CT2[Contract Number Customer]=CM_CT2[[#This Row],[Contract Number Customer]])*(CM_CT2[Row Type]="Header"),CM_CT2[Sales Manager])</f>
        <v/>
      </c>
      <c r="N5" s="15">
        <f t="array" ref="N5">+_xlfn.XLOOKUP(1,(CM_CT2[Contract Number Customer]=CM_CT2[[#This Row],[Contract Number Customer]])*(CM_CT2[Row Type]="Header"),CM_CT2[Wagon Type])</f>
        <v/>
      </c>
      <c r="O5" s="15">
        <f>+SUMIFS(CM_CT2[Wagon Quantity Initial],CM_CT2[Row Type],"Wagon",CM_CT2[Contract Number Customer],CM_CT2[[#This Row],[Contract Number Customer]],CM_CT2[Delivery Batch],CM_CT2[[#This Row],[Delivery Batch]])</f>
        <v/>
      </c>
      <c r="P5" s="15" t="n"/>
      <c r="Q5" s="15" t="n"/>
      <c r="R5" s="15">
        <f>+SUMIFS(CM_CT2[Wagon Quantity Newbuild],CM_CT2[Row Type],"Wagon",CM_CT2[Contract Number Customer],CM_CT2[[#This Row],[Contract Number Customer]],CM_CT2[Delivery Batch],CM_CT2[[#This Row],[Delivery Batch]])</f>
        <v/>
      </c>
      <c r="S5" s="15">
        <f>+SUMIFS(CM_CT2[Wagon Quantity Existing],CM_CT2[Row Type],"Wagon",CM_CT2[Contract Number Customer],CM_CT2[[#This Row],[Contract Number Customer]],CM_CT2[Delivery Batch],CM_CT2[[#This Row],[Delivery Batch]])</f>
        <v/>
      </c>
      <c r="T5" s="15">
        <f>+SUMIFS(CM_CT2[Wagons To Be Financed],CM_CT2[Row Type],"Wagon",CM_CT2[Contract Number Customer],CM_CT2[[#This Row],[Contract Number Customer]],CM_CT2[Delivery Batch],CM_CT2[[#This Row],[Delivery Batch]])</f>
        <v/>
      </c>
      <c r="U5" s="15">
        <f>+SUMIFS(CM_CT2[Wagon Quantity Actual],CM_CT2[Row Type],"Wagon",CM_CT2[Contract Number Customer],CM_CT2[[#This Row],[Contract Number Customer]],CM_CT2[Delivery Batch],CM_CT2[[#This Row],[Delivery Batch]])</f>
        <v/>
      </c>
      <c r="V5" s="15">
        <f t="array" ref="V5">+_xlfn.XLOOKUP(1,(CM_CT2[Contract Number Customer]=CM_CT2[[#This Row],[Contract Number Customer]])*(CM_CT2[Row Type]="Header"),CM_CT2[Contract Type])</f>
        <v/>
      </c>
      <c r="W5" s="10" t="inlineStr">
        <is>
          <t>TEMPLATE</t>
        </is>
      </c>
      <c r="X5" s="17" t="n">
        <v>72686</v>
      </c>
      <c r="Y5" s="17" t="n">
        <v>73050</v>
      </c>
      <c r="Z5" s="296" t="inlineStr">
        <is>
          <t>TEMPLATE</t>
        </is>
      </c>
      <c r="AA5" s="296" t="n"/>
      <c r="AB5" s="17" t="n"/>
      <c r="AC5" s="297" t="n"/>
      <c r="AD5" s="130" t="n">
        <v>45778</v>
      </c>
      <c r="AE5" s="130" t="n">
        <v>46010</v>
      </c>
      <c r="AF5" s="50" t="n"/>
      <c r="AG5" s="136">
        <f>+CM_CT2[[#This Row],[Rental EndDate]]</f>
        <v/>
      </c>
      <c r="AH5" s="54" t="n"/>
      <c r="AI5" s="54" t="n"/>
      <c r="AJ5" s="54" t="n"/>
      <c r="AK5" s="53" t="n"/>
      <c r="AL5" s="15">
        <f t="array" ref="AL5">+_xlfn.XLOOKUP(1,(CM_CT2[Contract Number Customer]=CM_CT2[[#This Row],[Contract Number Customer]])*(CM_CT2[Row Type]="Header"),CM_CT2[Early Termination Category])</f>
        <v/>
      </c>
      <c r="AM5" s="130" t="n">
        <v>45382</v>
      </c>
      <c r="AN5" s="130" t="n">
        <v>45565</v>
      </c>
      <c r="AO5" s="15">
        <f t="array" ref="AO5">+_xlfn.XLOOKUP(1,(CM_CT2[Contract Number Customer]=CM_CT2[[#This Row],[Contract Number Customer]])*(CM_CT2[Row Type]="Header"),CM_CT2[Early Termination Notice Period Mths])</f>
        <v/>
      </c>
      <c r="AP5" s="15">
        <f t="array" ref="AP5">+_xlfn.XLOOKUP(1,(CM_CT2[Contract Number Customer]=CM_CT2[[#This Row],[Contract Number Customer]])*(CM_CT2[Row Type]="Header"),CM_CT2[Duly Termination Notice Period Mths])</f>
        <v/>
      </c>
      <c r="AQ5" s="54" t="n"/>
      <c r="AR5" s="54" t="n"/>
      <c r="AS5" s="114">
        <f t="array" ref="AS5">+_xlfn.XLOOKUP(1,(CM_CT2[Contract Number Customer]=CM_CT2[[#This Row],[Contract Number Customer]])*(CM_CT2[Row Type]="Header"),CM_CT2[Early Termination Clause])</f>
        <v/>
      </c>
      <c r="AT5" s="177" t="n"/>
      <c r="AU5" s="177" t="n"/>
      <c r="AV5" s="177" t="n"/>
      <c r="AW5" s="177" t="n"/>
      <c r="AX5" s="248" t="n"/>
      <c r="AY5" s="177" t="n"/>
      <c r="AZ5" s="249" t="n"/>
      <c r="BA5" s="50" t="n"/>
      <c r="BB5" s="51">
        <f t="array" ref="BB5">+_xlfn.XLOOKUP(1,(CM_CT2[Contract Number Customer]=CM_CT2[[#This Row],[Contract Number Customer]])*(CM_CT2[Row Type]="Header"),CM_CT2[Customer Rank])</f>
        <v/>
      </c>
      <c r="BC5" s="15">
        <f t="array" ref="BC5">+_xlfn.XLOOKUP(1,(CM_CT2[Contract Number Customer]=CM_CT2[[#This Row],[Contract Number Customer]])*(CM_CT2[Row Type]="Header"),CM_CT2[D&amp;B Score])</f>
        <v/>
      </c>
      <c r="BD5" s="15">
        <f t="array" ref="BD5">+_xlfn.XLOOKUP(1,(CM_CT2[Contract Number Customer]=CM_CT2[[#This Row],[Contract Number Customer]])*(CM_CT2[Row Type]="Header"),CM_CT2[GTC Version])</f>
        <v/>
      </c>
      <c r="BE5" s="15">
        <f t="array" ref="BE5">+_xlfn.XLOOKUP(1,(CM_CT2[Contract Number Customer]=CM_CT2[[#This Row],[Contract Number Customer]])*(CM_CT2[Row Type]="Header"),CM_CT2[Jurisdiction])</f>
        <v/>
      </c>
      <c r="BF5" s="15">
        <f t="array" ref="BF5">+_xlfn.XLOOKUP(1,(CM_CT2[Contract Number Customer]=CM_CT2[[#This Row],[Contract Number Customer]])*(CM_CT2[Row Type]="Header"),CM_CT2[Contract Security])</f>
        <v/>
      </c>
      <c r="BG5" s="15">
        <f t="array" ref="BG5">+_xlfn.XLOOKUP(1,(CM_CT2[Contract Number Customer]=CM_CT2[[#This Row],[Contract Number Customer]])*(CM_CT2[Row Type]="Header"),CM_CT2[Contract Indexation])</f>
        <v/>
      </c>
      <c r="BH5" s="15">
        <f t="array" ref="BH5">+_xlfn.XLOOKUP(1,(CM_CT2[Contract Number Customer]=CM_CT2[[#This Row],[Contract Number Customer]])*(CM_CT2[Row Type]="Header"),CM_CT2[Call Option Lessee])</f>
        <v/>
      </c>
      <c r="BI5" s="15">
        <f t="array" ref="BI5">+_xlfn.XLOOKUP(1,(CM_CT2[Contract Number Customer]=CM_CT2[[#This Row],[Contract Number Customer]])*(CM_CT2[Row Type]="Header"),CM_CT2[Prolongation Option Mths])</f>
        <v/>
      </c>
      <c r="BJ5" s="114">
        <f t="array" ref="BJ5">+_xlfn.XLOOKUP(1,(CM_CT2[Contract Number Customer]=CM_CT2[[#This Row],[Contract Number Customer]])*(CM_CT2[Row Type]="Header"),CM_CT2[Prolongation Clause])</f>
        <v/>
      </c>
      <c r="BK5" s="15" t="n"/>
      <c r="BL5" s="15" t="n"/>
      <c r="BM5" s="143">
        <f t="array" ref="BM5">+_xlfn.XLOOKUP(1,(CM_CT2[Contract Number Customer]=CM_CT2[[#This Row],[Contract Number Customer]])*(CM_CT2[Row Type]="Header"),CM_CT2[Contract Mileage])</f>
        <v/>
      </c>
      <c r="BN5" s="143">
        <f t="array" ref="BN5">+_xlfn.XLOOKUP(1,(CM_CT2[Contract Number Customer]=CM_CT2[[#This Row],[Contract Number Customer]])*(CM_CT2[Row Type]="Header"),CM_CT2[Staggered Rental Rates])</f>
        <v/>
      </c>
      <c r="BO5" s="54">
        <f t="array" ref="BO5">+_xlfn.XLOOKUP(1,(CM_CT2[Contract Number Customer]=CM_CT2[[#This Row],[Contract Number Customer]])*(CM_CT2[Row Type]="Header"),CM_CT2[Next Rental Rate Adjustment Date])</f>
        <v/>
      </c>
      <c r="BP5" s="51">
        <f t="array" ref="BP5">+_xlfn.XLOOKUP(1,(CM_CT2[Contract Number Customer]=CM_CT2[[#This Row],[Contract Number Customer]])*(CM_CT2[Row Type]="Header"),CM_CT2[Currency])</f>
        <v/>
      </c>
      <c r="BQ5" s="177">
        <f t="array" ref="BQ5">+_xlfn.XLOOKUP(1,(CM_CT2[Contract Number Customer]=CM_CT2[[#This Row],[Contract Number Customer]])*(CM_CT2[Row Type]="Header"),CM_CT2[Lease Rate EUR])</f>
        <v/>
      </c>
      <c r="BR5" s="177">
        <f t="array" ref="BR5">+_xlfn.XLOOKUP(1,(CM_CT2[Contract Number Customer]=CM_CT2[[#This Row],[Contract Number Customer]])*(CM_CT2[Row Type]="Header"),CM_CT2[Discount Flat EUR])</f>
        <v/>
      </c>
      <c r="BS5" s="177">
        <f t="array" ref="BS5">+_xlfn.XLOOKUP(1,(CM_CT2[Contract Number Customer]=CM_CT2[[#This Row],[Contract Number Customer]])*(CM_CT2[Row Type]="Header"),CM_CT2[Noise Bonus EUR])</f>
        <v/>
      </c>
      <c r="BT5" s="177">
        <f t="array" ref="BT5">+_xlfn.XLOOKUP(1,(CM_CT2[Contract Number Customer]=CM_CT2[[#This Row],[Contract Number Customer]])*(CM_CT2[Row Type]="Header"),CM_CT2[Technical Customer Requests EUR])</f>
        <v/>
      </c>
      <c r="BU5" s="177">
        <f t="array" ref="BU5">+_xlfn.XLOOKUP(1,(CM_CT2[Contract Number Customer]=CM_CT2[[#This Row],[Contract Number Customer]])*(CM_CT2[Row Type]="Header"),CM_CT2[Discount Calc EUR])</f>
        <v/>
      </c>
      <c r="BV5" s="177">
        <f>SUM(CM_CT2[[#This Row],[Lease Rate EUR]],CM_CT2[[#This Row],[Discount Flat EUR]],CM_CT2[[#This Row],[Technical Customer Requests EUR]])</f>
        <v/>
      </c>
      <c r="BW5" s="177">
        <f t="array" ref="BW5">+_xlfn.XLOOKUP(1,(CM_CT2[Contract Number Customer]=CM_CT2[[#This Row],[Contract Number Customer]])*(CM_CT2[Row Type]="Header"),CM_CT2[GPS Fee EUR])</f>
        <v/>
      </c>
      <c r="BX5" s="177">
        <f t="array" ref="BX5">+_xlfn.XLOOKUP(1,(CM_CT2[Contract Number Customer]=CM_CT2[[#This Row],[Contract Number Customer]])*(CM_CT2[Row Type]="Header"),CM_CT2[Wheelset Fee EUR])</f>
        <v/>
      </c>
      <c r="BY5" s="177">
        <f t="array" ref="BY5">+_xlfn.XLOOKUP(1,(CM_CT2[Contract Number Customer]=CM_CT2[[#This Row],[Contract Number Customer]])*(CM_CT2[Row Type]="Header"),CM_CT2[Wheelset PAYG per km])</f>
        <v/>
      </c>
      <c r="BZ5" s="177">
        <f t="array" ref="BZ5">+_xlfn.XLOOKUP(1,(CM_CT2[Contract Number Customer]=CM_CT2[[#This Row],[Contract Number Customer]])*(CM_CT2[Row Type]="Header"),CM_CT2[Excess Mileage EUR per km])</f>
        <v/>
      </c>
      <c r="CA5" s="177">
        <f t="array" ref="CA5">+_xlfn.XLOOKUP(1,(CM_CT2[Contract Number Customer]=CM_CT2[[#This Row],[Contract Number Customer]])*(CM_CT2[Row Type]="Header"),CM_CT2[PP Wheelset EUR])</f>
        <v/>
      </c>
      <c r="CB5" s="177">
        <f t="array" ref="CB5">+_xlfn.XLOOKUP(1,(CM_CT2[Contract Number Customer]=CM_CT2[[#This Row],[Contract Number Customer]])*(CM_CT2[Row Type]="Header"),CM_CT2[Discount Wheelset EUR])</f>
        <v/>
      </c>
      <c r="CC5" s="177">
        <f t="array" ref="CC5">+_xlfn.XLOOKUP(1,(CM_CT2[Contract Number Customer]=CM_CT2[[#This Row],[Contract Number Customer]])*(CM_CT2[Row Type]="Header"),CM_CT2[Calc Wheelset])</f>
        <v/>
      </c>
      <c r="CD5" s="177">
        <f t="array" ref="CD5">+_xlfn.XLOOKUP(1,(CM_CT2[Contract Number Customer]=CM_CT2[[#This Row],[Contract Number Customer]])*(CM_CT2[Row Type]="Header"),CM_CT2[PP Maintenance EUR])</f>
        <v/>
      </c>
      <c r="CE5" s="177">
        <f t="array" ref="CE5">+_xlfn.XLOOKUP(1,(CM_CT2[Contract Number Customer]=CM_CT2[[#This Row],[Contract Number Customer]])*(CM_CT2[Row Type]="Header"),CM_CT2[Discount Maintenance EUR])</f>
        <v/>
      </c>
      <c r="CF5" s="177">
        <f t="array" ref="CF5">+_xlfn.XLOOKUP(1,(CM_CT2[Contract Number Customer]=CM_CT2[[#This Row],[Contract Number Customer]])*(CM_CT2[Row Type]="Header"),CM_CT2[Calc Maintenance EUR])</f>
        <v/>
      </c>
      <c r="CG5" s="51">
        <f t="array" ref="CG5">+_xlfn.XLOOKUP(1,(CM_CT2[Contract Number Customer]=CM_CT2[[#This Row],[Contract Number Customer]])*(CM_CT2[Row Type]="Header"),CM_CT2[PP Base Lease])</f>
        <v/>
      </c>
      <c r="CH5" s="51">
        <f t="array" ref="CH5">+_xlfn.XLOOKUP(1,(CM_CT2[Contract Number Customer]=CM_CT2[[#This Row],[Contract Number Customer]])*(CM_CT2[Row Type]="Header"),CM_CT2[Discount Base Lease EUR])</f>
        <v/>
      </c>
      <c r="CI5" s="51">
        <f t="array" ref="CI5">+_xlfn.XLOOKUP(1,(CM_CT2[Contract Number Customer]=CM_CT2[[#This Row],[Contract Number Customer]])*(CM_CT2[Row Type]="Header"),CM_CT2[Calc Bease Lease EUR])</f>
        <v/>
      </c>
      <c r="CJ5" s="184">
        <f>+CM_CT2[[#This Row],[Calc Base Lease Gross EUR]]/CM_CT2[[#This Row],[PP Base Lease]]</f>
        <v/>
      </c>
      <c r="CK5" s="177">
        <f t="array" ref="CK5">+_xlfn.XLOOKUP(1,(CM_CT2[Contract Number Customer]=CM_CT2[[#This Row],[Contract Number Customer]])*(CM_CT2[Row Type]="Header"),CM_CT2[Calc Withholding Tax EUR])</f>
        <v/>
      </c>
      <c r="CL5" s="304">
        <f>+CM_CT2[[#This Row],[Lease Payment EUR]]-CM_CT2[[#This Row],[GPS Fee EUR]]-CM_CT2[[#This Row],[Calc Wheelset]]-CM_CT2[[#This Row],[Calc Withholding Tax EUR]]-CM_CT2[[#This Row],[Calc Maintenance EUR]]-CM_CT2[[#This Row],[Discount Base Lease EUR]]</f>
        <v/>
      </c>
      <c r="CM5" s="51">
        <f t="array" ref="CM5">+_xlfn.XLOOKUP(1,(CM_CT2[Contract Number Customer]=CM_CT2[[#This Row],[Contract Number Customer]])*(CM_CT2[Row Type]="Header"),CM_CT2[Calc Base Lease Gross Initial (Freeze)])</f>
        <v/>
      </c>
      <c r="CN5" s="50">
        <f>+CM_CT2[[#This Row],[Contract Mileage]]*CM_CT2[[#This Row],[Wagon Quantity Initial]]</f>
        <v/>
      </c>
      <c r="CO5" s="144">
        <f>+CM_CT2[[#This Row],[GreenLoan Plan Kilometers of rail p.a.]]*0%</f>
        <v/>
      </c>
      <c r="CP5" s="144">
        <f t="array" ref="CP5">+_xlfn.XLOOKUP(1,(CM_CT2[Contract Number Customer]=CM_CT2[[#This Row],[Contract Number Customer]])*(CM_CT2[Row Type]="Header"),CM_CT2[ESG Customer CodeOfConduct])</f>
        <v/>
      </c>
      <c r="CQ5" s="144">
        <f t="array" ref="CQ5">+_xlfn.XLOOKUP(1,(CM_CT2[Contract Number Customer]=CM_CT2[[#This Row],[Contract Number Customer]])*(CM_CT2[Row Type]="Header"),CM_CT2[Concentration Limit])</f>
        <v/>
      </c>
      <c r="CR5" s="50">
        <f>+CM_CT2[[#This Row],[Lease Payment EUR]]*CM_CT2[[#This Row],[Wagon Quantity Initial]]*364</f>
        <v/>
      </c>
    </row>
    <row r="6" ht="15" customHeight="1" s="287">
      <c r="B6" s="11" t="n"/>
      <c r="C6" s="14" t="inlineStr">
        <is>
          <t>V300087</t>
        </is>
      </c>
      <c r="D6" s="10" t="n"/>
      <c r="E6" s="15">
        <f t="array" ref="E6">+_xlfn.XLOOKUP(1,(CM_CT2[Contract Number M3]=CM_CT2[[#This Row],[Contract Number M3]])*(CM_CT2[Row Type]="Header"),CM_CT2[Contract Number Customer])</f>
        <v/>
      </c>
      <c r="F6" s="10" t="n">
        <v>1</v>
      </c>
      <c r="G6" s="10" t="inlineStr">
        <is>
          <t>Wagon</t>
        </is>
      </c>
      <c r="H6" s="10" t="n">
        <v>1</v>
      </c>
      <c r="I6" s="73">
        <f t="array" ref="I6">+_xlfn.XLOOKUP(1,(Table_Mietpos[Vertragsnummer]=CM[[#This Row],[Contract Number M3]])*(Table_Mietpos[Auftragspos.]=CM[[#This Row],[Rentalposition M3]]),Table_Mietpos[ChNr])</f>
        <v/>
      </c>
      <c r="J6" s="72">
        <f t="array" ref="J6">+_xlfn.XLOOKUP(1,(CM_CT2[Contract Number Customer]=CM_CT2[[#This Row],[Contract Number Customer]])*(CM_CT2[Row Type]="Header"),CM_CT2[Customer])</f>
        <v/>
      </c>
      <c r="K6" s="51" t="n"/>
      <c r="L6" s="51" t="n"/>
      <c r="M6" s="15">
        <f t="array" ref="M6">+_xlfn.XLOOKUP(1,(CM_CT2[Contract Number Customer]=CM_CT2[[#This Row],[Contract Number Customer]])*(CM_CT2[Row Type]="Header"),CM_CT2[Sales Manager])</f>
        <v/>
      </c>
      <c r="N6" s="15">
        <f t="array" ref="N6">+_xlfn.XLOOKUP(1,(CM_CT2[Contract Number Customer]=CM_CT2[[#This Row],[Contract Number Customer]])*(CM_CT2[Row Type]="Header"),CM_CT2[Wagon Type])</f>
        <v/>
      </c>
      <c r="O6" s="10" t="n">
        <v>1</v>
      </c>
      <c r="P6" s="10" t="n"/>
      <c r="Q6" s="10" t="n"/>
      <c r="R6" s="10" t="n"/>
      <c r="S6" s="10" t="n">
        <v>1</v>
      </c>
      <c r="T6" s="10" t="n">
        <v>1</v>
      </c>
      <c r="U6" s="15">
        <f>+IF(CM_CT2[[#This Row],[Contract Status]]&lt;&gt;"ended",1,0)</f>
        <v/>
      </c>
      <c r="V6" s="15" t="n"/>
      <c r="W6" s="15">
        <f t="array" ref="W6">_xlfn.XLOOKUP(1,(CM_CT2[Contract Number Customer]=$E5)*(CM_CT2[Delivery Batch]=$F5)*(CM_CT2[Row Type]="Batch"),CM_CT2[Contract Flex])</f>
        <v/>
      </c>
      <c r="X6" s="54">
        <f t="array" ref="X6">_xlfn.XLOOKUP(1,(CM_CT2[Contract Number Customer]=$E5)*(CM_CT2[Delivery Batch]=$F5)*(CM_CT2[Row Type]="Batch"),CM_CT2[Flex StartDate])</f>
        <v/>
      </c>
      <c r="Y6" s="54">
        <f t="array" ref="Y6">_xlfn.XLOOKUP(1,(CM_CT2[Contract Number Customer]=$E5)*(CM_CT2[Delivery Batch]=$F5)*(CM_CT2[Row Type]="Batch"),CM_CT2[Flex EndDate])</f>
        <v/>
      </c>
      <c r="Z6" s="15">
        <f t="array" ref="Z6">_xlfn.XLOOKUP(1,(CM_CT2[Contract Number Customer]=$E5)*(CM_CT2[Delivery Batch]=$F5)*(CM_CT2[Row Type]="Batch"),CM_CT2[Contract Status])</f>
        <v/>
      </c>
      <c r="AA6" s="15" t="n"/>
      <c r="AB6" s="74" t="n"/>
      <c r="AC6" s="74" t="n"/>
      <c r="AD6" s="131">
        <f t="array" ref="AD6">+_xlfn.XLOOKUP(1,(Table_Mietpos[Vertragsnummer]=CM_CT2[[#This Row],[Contract Number M3]])*(Table_Mietpos[Auftragspos.]=CM_CT2[[#This Row],[Rentalposition M3]]),Table_Mietpos[Gueltig_ab])</f>
        <v/>
      </c>
      <c r="AE6" s="131">
        <f t="array" ref="AE6">+_xlfn.XLOOKUP(1,(Table_Mietpos[Vertragsnummer]=CM_CT2[[#This Row],[Contract Number M3]])*(Table_Mietpos[Auftragspos.]=CM_CT2[[#This Row],[Rentalposition M3]]),Table_Mietpos[Gueltig_bis])</f>
        <v/>
      </c>
      <c r="AF6" s="50">
        <f t="array" ref="AF6">+_xlfn.XLOOKUP(1,(CM_CT2[Contract Number Customer]=CM_CT2[[#This Row],[Contract Number Customer]])*(CM_CT2[Row Type]="Header"),CM_CT2[Contract Lenght Initial])</f>
        <v/>
      </c>
      <c r="AG6" s="136">
        <f>+CM_CT2[[#This Row],[Rental EndDate]]</f>
        <v/>
      </c>
      <c r="AH6" s="305" t="n"/>
      <c r="AI6" s="305" t="n"/>
      <c r="AJ6" s="305" t="n"/>
      <c r="AK6" s="53" t="n"/>
      <c r="AL6" s="15">
        <f t="array" ref="AL6">+_xlfn.XLOOKUP(1,(CM_CT2[Contract Number Customer]=CM_CT2[[#This Row],[Contract Number Customer]])*(CM_CT2[Row Type]="Header"),CM_CT2[Early Termination Category])</f>
        <v/>
      </c>
      <c r="AM6" s="136">
        <f t="array" ref="AM6">_xlfn.XLOOKUP(1,(CM_CT2[Contract Number Customer]=$E5)*(CM_CT2[Delivery Batch]=$F5)*(CM_CT2[Row Type]="Batch"),CM_CT2[Early Termination cut-off date1])</f>
        <v/>
      </c>
      <c r="AN6" s="136">
        <f t="array" ref="AN6">_xlfn.XLOOKUP(1,(CM_CT2[Contract Number Customer]=$E5)*(CM_CT2[Delivery Batch]=$F5)*(CM_CT2[Row Type]="Batch"),CM_CT2[Early Termination cut-off date2])</f>
        <v/>
      </c>
      <c r="AO6" s="53">
        <f t="array" ref="AO6">+_xlfn.XLOOKUP(1,(CM_CT2[Contract Number Customer]=CM_CT2[[#This Row],[Contract Number Customer]])*(CM_CT2[Row Type]="Header"),CM_CT2[Early Termination Notice Period Mths])</f>
        <v/>
      </c>
      <c r="AP6" s="53">
        <f t="array" ref="AP6">+_xlfn.XLOOKUP(1,(CM_CT2[Contract Number Customer]=CM_CT2[[#This Row],[Contract Number Customer]])*(CM_CT2[Row Type]="Header"),CM_CT2[Duly Termination Notice Period Mths])</f>
        <v/>
      </c>
      <c r="AQ6" s="54" t="n"/>
      <c r="AR6" s="54">
        <f t="array" ref="AR6">+_xlfn.XLOOKUP(1,(CM_CT2[[#This Row],[Contract Number M3]]=Next_possible_notice[Contract Number M3])*(CM_CT2[[#This Row],[Rentalposition M3]]=Next_possible_notice[Rentalposition M3]),Next_possible_notice[NoticeDateCalc])</f>
        <v/>
      </c>
      <c r="AS6" s="117" t="n"/>
      <c r="AT6" s="75" t="n"/>
      <c r="AU6" s="75" t="n"/>
      <c r="AV6" s="75" t="n"/>
      <c r="AW6" s="75" t="n"/>
      <c r="AX6" s="53" t="n"/>
      <c r="AY6" s="75" t="n"/>
      <c r="AZ6" s="54" t="n"/>
      <c r="BA6" s="50">
        <f t="array" ref="BA6">+_xlfn.XLOOKUP(1,(CM_CT2[Contract Number Customer]=CM_CT2[[#This Row],[Contract Number Customer]])*(CM_CT2[Row Type]="Header"),CM_CT2[Contract Lenght Early Clause &amp; Option])</f>
        <v/>
      </c>
      <c r="BB6" s="15" t="n"/>
      <c r="BC6" s="15" t="n"/>
      <c r="BD6" s="15" t="n"/>
      <c r="BE6" s="15" t="n"/>
      <c r="BF6" s="15" t="n"/>
      <c r="BG6" s="15" t="n"/>
      <c r="BH6" s="24" t="n"/>
      <c r="BI6" s="10" t="n"/>
      <c r="BJ6" s="118" t="n"/>
      <c r="BK6" s="24" t="n"/>
      <c r="BL6" s="24" t="n"/>
      <c r="BM6" s="50">
        <f t="array" ref="BM6">+_xlfn.XLOOKUP(1,(CM_CT2[Contract Number Customer]=CM_CT2[[#This Row],[Contract Number Customer]])*(CM_CT2[Row Type]="Header"),CM_CT2[Contract Mileage])</f>
        <v/>
      </c>
      <c r="BN6" s="50" t="n"/>
      <c r="BO6" s="54" t="n"/>
      <c r="BP6" s="54">
        <f t="array" ref="BP6">+_xlfn.XLOOKUP(1,(CM_CT2[Contract Number Customer]=CM_CT2[[#This Row],[Contract Number Customer]])*(CM_CT2[Row Type]="Header"),CM_CT2[Currency])</f>
        <v/>
      </c>
      <c r="BQ6" s="75">
        <f t="array" ref="BQ6">+_xlfn.XLOOKUP(1,(CM_CT2[Contract Number Customer]=CM_CT2[[#This Row],[Contract Number Customer]])*(CM_CT2[Row Type]="Header"),CM_CT2[Lease Rate EUR])</f>
        <v/>
      </c>
      <c r="BR6" s="306" t="n"/>
      <c r="BS6" s="306" t="n"/>
      <c r="BT6" s="177" t="n"/>
      <c r="BU6" s="306" t="n"/>
      <c r="BV6" s="179">
        <f t="array" ref="BV6">+_xlfn.XLOOKUP(1,(Table_Mietpos[Vertragsnummer]=CM_CT2[[#This Row],[Contract Number M3]])*(Table_Mietpos[Auftragspos.]=CM_CT2[[#This Row],[Rentalposition M3]]),Table_Mietpos[Nettosatz/Typ])</f>
        <v/>
      </c>
      <c r="BW6" s="306" t="n"/>
      <c r="BX6" s="75" t="n"/>
      <c r="BY6" s="75" t="n"/>
      <c r="BZ6" s="75" t="n"/>
      <c r="CA6" s="75" t="n"/>
      <c r="CB6" s="75" t="n"/>
      <c r="CC6" s="307" t="n"/>
      <c r="CD6" s="307" t="n"/>
      <c r="CE6" s="307" t="n"/>
      <c r="CF6" s="307" t="n"/>
      <c r="CG6" s="28" t="n"/>
      <c r="CH6" s="28" t="n"/>
      <c r="CI6" s="28" t="n"/>
      <c r="CJ6" s="186" t="n"/>
      <c r="CK6" s="307" t="n"/>
      <c r="CL6" s="306" t="n"/>
      <c r="CM6" s="12" t="n"/>
      <c r="CN6" s="20" t="n"/>
      <c r="CO6" s="142" t="n"/>
      <c r="CP6" s="142" t="n"/>
      <c r="CQ6" s="142" t="n"/>
      <c r="CR6" s="20" t="n"/>
    </row>
    <row r="7" ht="15" customHeight="1" s="287">
      <c r="B7" s="11" t="n"/>
      <c r="C7" s="14" t="inlineStr">
        <is>
          <t>V300087</t>
        </is>
      </c>
      <c r="D7" s="10" t="n"/>
      <c r="E7" s="15">
        <f t="array" ref="E7">+_xlfn.XLOOKUP(1,(CM_CT2[Contract Number M3]=CM_CT2[[#This Row],[Contract Number M3]])*(CM_CT2[Row Type]="Header"),CM_CT2[Contract Number Customer])</f>
        <v/>
      </c>
      <c r="F7" s="10" t="n">
        <v>1</v>
      </c>
      <c r="G7" s="10" t="inlineStr">
        <is>
          <t>Wagon</t>
        </is>
      </c>
      <c r="H7" s="10" t="n">
        <v>2</v>
      </c>
      <c r="I7" s="73">
        <f t="array" ref="I7">+_xlfn.XLOOKUP(1,(Table_Mietpos[Vertragsnummer]=CM[[#This Row],[Contract Number M3]])*(Table_Mietpos[Auftragspos.]=CM[[#This Row],[Rentalposition M3]]),Table_Mietpos[ChNr])</f>
        <v/>
      </c>
      <c r="J7" s="72">
        <f t="array" ref="J7">+_xlfn.XLOOKUP(1,(CM_CT2[Contract Number Customer]=CM_CT2[[#This Row],[Contract Number Customer]])*(CM_CT2[Row Type]="Header"),CM_CT2[Customer])</f>
        <v/>
      </c>
      <c r="K7" s="51" t="n"/>
      <c r="L7" s="51" t="n"/>
      <c r="M7" s="15">
        <f t="array" ref="M7">+_xlfn.XLOOKUP(1,(CM_CT2[Contract Number Customer]=CM_CT2[[#This Row],[Contract Number Customer]])*(CM_CT2[Row Type]="Header"),CM_CT2[Sales Manager])</f>
        <v/>
      </c>
      <c r="N7" s="15">
        <f t="array" ref="N7">+_xlfn.XLOOKUP(1,(CM_CT2[Contract Number Customer]=CM_CT2[[#This Row],[Contract Number Customer]])*(CM_CT2[Row Type]="Header"),CM_CT2[Wagon Type])</f>
        <v/>
      </c>
      <c r="O7" s="10" t="n">
        <v>1</v>
      </c>
      <c r="P7" s="10" t="n"/>
      <c r="Q7" s="10" t="n"/>
      <c r="R7" s="10" t="n"/>
      <c r="S7" s="10" t="n">
        <v>1</v>
      </c>
      <c r="T7" s="10" t="n">
        <v>1</v>
      </c>
      <c r="U7" s="15">
        <f>+IF(CM_CT2[[#This Row],[Contract Status]]&lt;&gt;"ended",1,0)</f>
        <v/>
      </c>
      <c r="V7" s="15" t="n"/>
      <c r="W7" s="15">
        <f t="array" ref="W7">_xlfn.XLOOKUP(1,(CM_CT2[Contract Number Customer]=$E6)*(CM_CT2[Delivery Batch]=$F6)*(CM_CT2[Row Type]="Batch"),CM_CT2[Contract Flex])</f>
        <v/>
      </c>
      <c r="X7" s="54">
        <f t="array" ref="X7">_xlfn.XLOOKUP(1,(CM_CT2[Contract Number Customer]=$E6)*(CM_CT2[Delivery Batch]=$F6)*(CM_CT2[Row Type]="Batch"),CM_CT2[Flex StartDate])</f>
        <v/>
      </c>
      <c r="Y7" s="54">
        <f t="array" ref="Y7">_xlfn.XLOOKUP(1,(CM_CT2[Contract Number Customer]=$E6)*(CM_CT2[Delivery Batch]=$F6)*(CM_CT2[Row Type]="Batch"),CM_CT2[Flex EndDate])</f>
        <v/>
      </c>
      <c r="Z7" s="15">
        <f t="array" ref="Z7">_xlfn.XLOOKUP(1,(CM_CT2[Contract Number Customer]=$E6)*(CM_CT2[Delivery Batch]=$F6)*(CM_CT2[Row Type]="Batch"),CM_CT2[Contract Status])</f>
        <v/>
      </c>
      <c r="AA7" s="15" t="n"/>
      <c r="AB7" s="74" t="n"/>
      <c r="AC7" s="74" t="n"/>
      <c r="AD7" s="131">
        <f t="array" ref="AD7">+_xlfn.XLOOKUP(1,(Table_Mietpos[Vertragsnummer]=CM_CT2[[#This Row],[Contract Number M3]])*(Table_Mietpos[Auftragspos.]=CM_CT2[[#This Row],[Rentalposition M3]]),Table_Mietpos[Gueltig_ab])</f>
        <v/>
      </c>
      <c r="AE7" s="131">
        <f t="array" ref="AE7">+_xlfn.XLOOKUP(1,(Table_Mietpos[Vertragsnummer]=CM_CT2[[#This Row],[Contract Number M3]])*(Table_Mietpos[Auftragspos.]=CM_CT2[[#This Row],[Rentalposition M3]]),Table_Mietpos[Gueltig_bis])</f>
        <v/>
      </c>
      <c r="AF7" s="50">
        <f t="array" ref="AF7">+_xlfn.XLOOKUP(1,(CM_CT2[Contract Number Customer]=CM_CT2[[#This Row],[Contract Number Customer]])*(CM_CT2[Row Type]="Header"),CM_CT2[Contract Lenght Initial])</f>
        <v/>
      </c>
      <c r="AG7" s="136">
        <f>+CM_CT2[[#This Row],[Rental EndDate]]</f>
        <v/>
      </c>
      <c r="AH7" s="305" t="n"/>
      <c r="AI7" s="305" t="n"/>
      <c r="AJ7" s="305" t="n"/>
      <c r="AK7" s="53" t="n"/>
      <c r="AL7" s="15">
        <f t="array" ref="AL7">+_xlfn.XLOOKUP(1,(CM_CT2[Contract Number Customer]=CM_CT2[[#This Row],[Contract Number Customer]])*(CM_CT2[Row Type]="Header"),CM_CT2[Early Termination Category])</f>
        <v/>
      </c>
      <c r="AM7" s="136">
        <f t="array" ref="AM7">_xlfn.XLOOKUP(1,(CM_CT2[Contract Number Customer]=$E6)*(CM_CT2[Delivery Batch]=$F6)*(CM_CT2[Row Type]="Batch"),CM_CT2[Early Termination cut-off date1])</f>
        <v/>
      </c>
      <c r="AN7" s="136">
        <f t="array" ref="AN7">_xlfn.XLOOKUP(1,(CM_CT2[Contract Number Customer]=$E6)*(CM_CT2[Delivery Batch]=$F6)*(CM_CT2[Row Type]="Batch"),CM_CT2[Early Termination cut-off date2])</f>
        <v/>
      </c>
      <c r="AO7" s="53">
        <f t="array" ref="AO7">+_xlfn.XLOOKUP(1,(CM_CT2[Contract Number Customer]=CM_CT2[[#This Row],[Contract Number Customer]])*(CM_CT2[Row Type]="Header"),CM_CT2[Early Termination Notice Period Mths])</f>
        <v/>
      </c>
      <c r="AP7" s="53">
        <f t="array" ref="AP7">+_xlfn.XLOOKUP(1,(CM_CT2[Contract Number Customer]=CM_CT2[[#This Row],[Contract Number Customer]])*(CM_CT2[Row Type]="Header"),CM_CT2[Duly Termination Notice Period Mths])</f>
        <v/>
      </c>
      <c r="AQ7" s="54" t="n"/>
      <c r="AR7" s="54">
        <f t="array" ref="AR7">+_xlfn.XLOOKUP(1,(CM_CT2[[#This Row],[Contract Number M3]]=Next_possible_notice[Contract Number M3])*(CM_CT2[[#This Row],[Rentalposition M3]]=Next_possible_notice[Rentalposition M3]),Next_possible_notice[NoticeDateCalc])</f>
        <v/>
      </c>
      <c r="AS7" s="117" t="n"/>
      <c r="AT7" s="75" t="n"/>
      <c r="AU7" s="75" t="n"/>
      <c r="AV7" s="75" t="n"/>
      <c r="AW7" s="75" t="n"/>
      <c r="AX7" s="53" t="n"/>
      <c r="AY7" s="75" t="n"/>
      <c r="AZ7" s="54" t="n"/>
      <c r="BA7" s="50">
        <f t="array" ref="BA7">+_xlfn.XLOOKUP(1,(CM_CT2[Contract Number Customer]=CM_CT2[[#This Row],[Contract Number Customer]])*(CM_CT2[Row Type]="Header"),CM_CT2[Contract Lenght Early Clause &amp; Option])</f>
        <v/>
      </c>
      <c r="BB7" s="15" t="n"/>
      <c r="BC7" s="15" t="n"/>
      <c r="BD7" s="15" t="n"/>
      <c r="BE7" s="15" t="n"/>
      <c r="BF7" s="15" t="n"/>
      <c r="BG7" s="15" t="n"/>
      <c r="BH7" s="24" t="n"/>
      <c r="BI7" s="10" t="n"/>
      <c r="BJ7" s="118" t="n"/>
      <c r="BK7" s="24" t="n"/>
      <c r="BL7" s="24" t="n"/>
      <c r="BM7" s="50">
        <f t="array" ref="BM7">+_xlfn.XLOOKUP(1,(CM_CT2[Contract Number Customer]=CM_CT2[[#This Row],[Contract Number Customer]])*(CM_CT2[Row Type]="Header"),CM_CT2[Contract Mileage])</f>
        <v/>
      </c>
      <c r="BN7" s="50" t="n"/>
      <c r="BO7" s="54" t="n"/>
      <c r="BP7" s="54">
        <f t="array" ref="BP7">+_xlfn.XLOOKUP(1,(CM_CT2[Contract Number Customer]=CM_CT2[[#This Row],[Contract Number Customer]])*(CM_CT2[Row Type]="Header"),CM_CT2[Currency])</f>
        <v/>
      </c>
      <c r="BQ7" s="75">
        <f t="array" ref="BQ7">+_xlfn.XLOOKUP(1,(CM_CT2[Contract Number Customer]=CM_CT2[[#This Row],[Contract Number Customer]])*(CM_CT2[Row Type]="Header"),CM_CT2[Lease Rate EUR])</f>
        <v/>
      </c>
      <c r="BR7" s="306" t="n"/>
      <c r="BS7" s="306" t="n"/>
      <c r="BT7" s="177" t="n"/>
      <c r="BU7" s="306" t="n"/>
      <c r="BV7" s="179">
        <f t="array" ref="BV7">+_xlfn.XLOOKUP(1,(Table_Mietpos[Vertragsnummer]=CM_CT2[[#This Row],[Contract Number M3]])*(Table_Mietpos[Auftragspos.]=CM_CT2[[#This Row],[Rentalposition M3]]),Table_Mietpos[Nettosatz/Typ])</f>
        <v/>
      </c>
      <c r="BW7" s="306" t="n"/>
      <c r="BX7" s="75" t="n"/>
      <c r="BY7" s="75" t="n"/>
      <c r="BZ7" s="75" t="n"/>
      <c r="CA7" s="75" t="n"/>
      <c r="CB7" s="75" t="n"/>
      <c r="CC7" s="307" t="n"/>
      <c r="CD7" s="307" t="n"/>
      <c r="CE7" s="307" t="n"/>
      <c r="CF7" s="307" t="n"/>
      <c r="CG7" s="28" t="n"/>
      <c r="CH7" s="28" t="n"/>
      <c r="CI7" s="28" t="n"/>
      <c r="CJ7" s="186" t="n"/>
      <c r="CK7" s="307" t="n"/>
      <c r="CL7" s="306" t="n"/>
      <c r="CM7" s="12" t="n"/>
      <c r="CN7" s="20" t="n"/>
      <c r="CO7" s="142" t="n"/>
      <c r="CP7" s="142" t="n"/>
      <c r="CQ7" s="142" t="n"/>
      <c r="CR7" s="20" t="n"/>
    </row>
    <row r="8" ht="15" customHeight="1" s="287">
      <c r="B8" s="11" t="n"/>
      <c r="C8" s="14" t="inlineStr">
        <is>
          <t>V300087</t>
        </is>
      </c>
      <c r="D8" s="10" t="n"/>
      <c r="E8" s="15">
        <f t="array" ref="E8">+_xlfn.XLOOKUP(1,(CM_CT2[Contract Number M3]=CM_CT2[[#This Row],[Contract Number M3]])*(CM_CT2[Row Type]="Header"),CM_CT2[Contract Number Customer])</f>
        <v/>
      </c>
      <c r="F8" s="10" t="n">
        <v>1</v>
      </c>
      <c r="G8" s="10" t="inlineStr">
        <is>
          <t>Wagon</t>
        </is>
      </c>
      <c r="H8" s="10" t="n">
        <v>3</v>
      </c>
      <c r="I8" s="73">
        <f t="array" ref="I8">+_xlfn.XLOOKUP(1,(Table_Mietpos[Vertragsnummer]=CM[[#This Row],[Contract Number M3]])*(Table_Mietpos[Auftragspos.]=CM[[#This Row],[Rentalposition M3]]),Table_Mietpos[ChNr])</f>
        <v/>
      </c>
      <c r="J8" s="72">
        <f t="array" ref="J8">+_xlfn.XLOOKUP(1,(CM_CT2[Contract Number Customer]=CM_CT2[[#This Row],[Contract Number Customer]])*(CM_CT2[Row Type]="Header"),CM_CT2[Customer])</f>
        <v/>
      </c>
      <c r="K8" s="51" t="n"/>
      <c r="L8" s="51" t="n"/>
      <c r="M8" s="15">
        <f t="array" ref="M8">+_xlfn.XLOOKUP(1,(CM_CT2[Contract Number Customer]=CM_CT2[[#This Row],[Contract Number Customer]])*(CM_CT2[Row Type]="Header"),CM_CT2[Sales Manager])</f>
        <v/>
      </c>
      <c r="N8" s="15">
        <f t="array" ref="N8">+_xlfn.XLOOKUP(1,(CM_CT2[Contract Number Customer]=CM_CT2[[#This Row],[Contract Number Customer]])*(CM_CT2[Row Type]="Header"),CM_CT2[Wagon Type])</f>
        <v/>
      </c>
      <c r="O8" s="10" t="n">
        <v>1</v>
      </c>
      <c r="P8" s="10" t="n"/>
      <c r="Q8" s="10" t="n"/>
      <c r="R8" s="10" t="n"/>
      <c r="S8" s="10" t="n">
        <v>1</v>
      </c>
      <c r="T8" s="10" t="n">
        <v>1</v>
      </c>
      <c r="U8" s="15">
        <f>+IF(CM_CT2[[#This Row],[Contract Status]]&lt;&gt;"ended",1,0)</f>
        <v/>
      </c>
      <c r="V8" s="15" t="n"/>
      <c r="W8" s="15">
        <f t="array" ref="W8">_xlfn.XLOOKUP(1,(CM_CT2[Contract Number Customer]=$E7)*(CM_CT2[Delivery Batch]=$F7)*(CM_CT2[Row Type]="Batch"),CM_CT2[Contract Flex])</f>
        <v/>
      </c>
      <c r="X8" s="54">
        <f t="array" ref="X8">_xlfn.XLOOKUP(1,(CM_CT2[Contract Number Customer]=$E7)*(CM_CT2[Delivery Batch]=$F7)*(CM_CT2[Row Type]="Batch"),CM_CT2[Flex StartDate])</f>
        <v/>
      </c>
      <c r="Y8" s="54">
        <f t="array" ref="Y8">_xlfn.XLOOKUP(1,(CM_CT2[Contract Number Customer]=$E7)*(CM_CT2[Delivery Batch]=$F7)*(CM_CT2[Row Type]="Batch"),CM_CT2[Flex EndDate])</f>
        <v/>
      </c>
      <c r="Z8" s="15">
        <f t="array" ref="Z8">_xlfn.XLOOKUP(1,(CM_CT2[Contract Number Customer]=$E7)*(CM_CT2[Delivery Batch]=$F7)*(CM_CT2[Row Type]="Batch"),CM_CT2[Contract Status])</f>
        <v/>
      </c>
      <c r="AA8" s="15" t="n"/>
      <c r="AB8" s="74" t="n"/>
      <c r="AC8" s="74" t="n"/>
      <c r="AD8" s="131">
        <f t="array" ref="AD8">+_xlfn.XLOOKUP(1,(Table_Mietpos[Vertragsnummer]=CM_CT2[[#This Row],[Contract Number M3]])*(Table_Mietpos[Auftragspos.]=CM_CT2[[#This Row],[Rentalposition M3]]),Table_Mietpos[Gueltig_ab])</f>
        <v/>
      </c>
      <c r="AE8" s="131">
        <f t="array" ref="AE8">+_xlfn.XLOOKUP(1,(Table_Mietpos[Vertragsnummer]=CM_CT2[[#This Row],[Contract Number M3]])*(Table_Mietpos[Auftragspos.]=CM_CT2[[#This Row],[Rentalposition M3]]),Table_Mietpos[Gueltig_bis])</f>
        <v/>
      </c>
      <c r="AF8" s="50">
        <f t="array" ref="AF8">+_xlfn.XLOOKUP(1,(CM_CT2[Contract Number Customer]=CM_CT2[[#This Row],[Contract Number Customer]])*(CM_CT2[Row Type]="Header"),CM_CT2[Contract Lenght Initial])</f>
        <v/>
      </c>
      <c r="AG8" s="136">
        <f>+CM_CT2[[#This Row],[Rental EndDate]]</f>
        <v/>
      </c>
      <c r="AH8" s="305" t="n"/>
      <c r="AI8" s="305" t="n"/>
      <c r="AJ8" s="305" t="n"/>
      <c r="AK8" s="53" t="n"/>
      <c r="AL8" s="15">
        <f t="array" ref="AL8">+_xlfn.XLOOKUP(1,(CM_CT2[Contract Number Customer]=CM_CT2[[#This Row],[Contract Number Customer]])*(CM_CT2[Row Type]="Header"),CM_CT2[Early Termination Category])</f>
        <v/>
      </c>
      <c r="AM8" s="136">
        <f t="array" ref="AM8">_xlfn.XLOOKUP(1,(CM_CT2[Contract Number Customer]=$E7)*(CM_CT2[Delivery Batch]=$F7)*(CM_CT2[Row Type]="Batch"),CM_CT2[Early Termination cut-off date1])</f>
        <v/>
      </c>
      <c r="AN8" s="136">
        <f t="array" ref="AN8">_xlfn.XLOOKUP(1,(CM_CT2[Contract Number Customer]=$E7)*(CM_CT2[Delivery Batch]=$F7)*(CM_CT2[Row Type]="Batch"),CM_CT2[Early Termination cut-off date2])</f>
        <v/>
      </c>
      <c r="AO8" s="53">
        <f t="array" ref="AO8">+_xlfn.XLOOKUP(1,(CM_CT2[Contract Number Customer]=CM_CT2[[#This Row],[Contract Number Customer]])*(CM_CT2[Row Type]="Header"),CM_CT2[Early Termination Notice Period Mths])</f>
        <v/>
      </c>
      <c r="AP8" s="53">
        <f t="array" ref="AP8">+_xlfn.XLOOKUP(1,(CM_CT2[Contract Number Customer]=CM_CT2[[#This Row],[Contract Number Customer]])*(CM_CT2[Row Type]="Header"),CM_CT2[Duly Termination Notice Period Mths])</f>
        <v/>
      </c>
      <c r="AQ8" s="54" t="n"/>
      <c r="AR8" s="54">
        <f t="array" ref="AR8">+_xlfn.XLOOKUP(1,(CM_CT2[[#This Row],[Contract Number M3]]=Next_possible_notice[Contract Number M3])*(CM_CT2[[#This Row],[Rentalposition M3]]=Next_possible_notice[Rentalposition M3]),Next_possible_notice[NoticeDateCalc])</f>
        <v/>
      </c>
      <c r="AS8" s="117" t="n"/>
      <c r="AT8" s="75" t="n"/>
      <c r="AU8" s="75" t="n"/>
      <c r="AV8" s="75" t="n"/>
      <c r="AW8" s="75" t="n"/>
      <c r="AX8" s="53" t="n"/>
      <c r="AY8" s="75" t="n"/>
      <c r="AZ8" s="54" t="n"/>
      <c r="BA8" s="50">
        <f t="array" ref="BA8">+_xlfn.XLOOKUP(1,(CM_CT2[Contract Number Customer]=CM_CT2[[#This Row],[Contract Number Customer]])*(CM_CT2[Row Type]="Header"),CM_CT2[Contract Lenght Early Clause &amp; Option])</f>
        <v/>
      </c>
      <c r="BB8" s="15" t="n"/>
      <c r="BC8" s="15" t="n"/>
      <c r="BD8" s="15" t="n"/>
      <c r="BE8" s="15" t="n"/>
      <c r="BF8" s="15" t="n"/>
      <c r="BG8" s="15" t="n"/>
      <c r="BH8" s="24" t="n"/>
      <c r="BI8" s="10" t="n"/>
      <c r="BJ8" s="118" t="n"/>
      <c r="BK8" s="24" t="n"/>
      <c r="BL8" s="24" t="n"/>
      <c r="BM8" s="50">
        <f t="array" ref="BM8">+_xlfn.XLOOKUP(1,(CM_CT2[Contract Number Customer]=CM_CT2[[#This Row],[Contract Number Customer]])*(CM_CT2[Row Type]="Header"),CM_CT2[Contract Mileage])</f>
        <v/>
      </c>
      <c r="BN8" s="50" t="n"/>
      <c r="BO8" s="54" t="n"/>
      <c r="BP8" s="54">
        <f t="array" ref="BP8">+_xlfn.XLOOKUP(1,(CM_CT2[Contract Number Customer]=CM_CT2[[#This Row],[Contract Number Customer]])*(CM_CT2[Row Type]="Header"),CM_CT2[Currency])</f>
        <v/>
      </c>
      <c r="BQ8" s="75">
        <f t="array" ref="BQ8">+_xlfn.XLOOKUP(1,(CM_CT2[Contract Number Customer]=CM_CT2[[#This Row],[Contract Number Customer]])*(CM_CT2[Row Type]="Header"),CM_CT2[Lease Rate EUR])</f>
        <v/>
      </c>
      <c r="BR8" s="306" t="n"/>
      <c r="BS8" s="306" t="n"/>
      <c r="BT8" s="177" t="n"/>
      <c r="BU8" s="306" t="n"/>
      <c r="BV8" s="179">
        <f t="array" ref="BV8">+_xlfn.XLOOKUP(1,(Table_Mietpos[Vertragsnummer]=CM_CT2[[#This Row],[Contract Number M3]])*(Table_Mietpos[Auftragspos.]=CM_CT2[[#This Row],[Rentalposition M3]]),Table_Mietpos[Nettosatz/Typ])</f>
        <v/>
      </c>
      <c r="BW8" s="306" t="n"/>
      <c r="BX8" s="75" t="n"/>
      <c r="BY8" s="75" t="n"/>
      <c r="BZ8" s="75" t="n"/>
      <c r="CA8" s="75" t="n"/>
      <c r="CB8" s="75" t="n"/>
      <c r="CC8" s="307" t="n"/>
      <c r="CD8" s="307" t="n"/>
      <c r="CE8" s="307" t="n"/>
      <c r="CF8" s="307" t="n"/>
      <c r="CG8" s="28" t="n"/>
      <c r="CH8" s="28" t="n"/>
      <c r="CI8" s="28" t="n"/>
      <c r="CJ8" s="186" t="n"/>
      <c r="CK8" s="307" t="n"/>
      <c r="CL8" s="306" t="n"/>
      <c r="CM8" s="12" t="n"/>
      <c r="CN8" s="20" t="n"/>
      <c r="CO8" s="142" t="n"/>
      <c r="CP8" s="142" t="n"/>
      <c r="CQ8" s="142" t="n"/>
      <c r="CR8" s="20" t="n"/>
    </row>
    <row r="9" ht="15" customHeight="1" s="287">
      <c r="B9" s="11" t="n"/>
      <c r="C9" s="14" t="inlineStr">
        <is>
          <t>V300087</t>
        </is>
      </c>
      <c r="D9" s="10" t="n"/>
      <c r="E9" s="15">
        <f t="array" ref="E9">+_xlfn.XLOOKUP(1,(CM_CT2[Contract Number M3]=CM_CT2[[#This Row],[Contract Number M3]])*(CM_CT2[Row Type]="Header"),CM_CT2[Contract Number Customer])</f>
        <v/>
      </c>
      <c r="F9" s="10" t="n">
        <v>1</v>
      </c>
      <c r="G9" s="10" t="inlineStr">
        <is>
          <t>Wagon</t>
        </is>
      </c>
      <c r="H9" s="10" t="n">
        <v>4</v>
      </c>
      <c r="I9" s="73">
        <f t="array" ref="I9">+_xlfn.XLOOKUP(1,(Table_Mietpos[Vertragsnummer]=CM[[#This Row],[Contract Number M3]])*(Table_Mietpos[Auftragspos.]=CM[[#This Row],[Rentalposition M3]]),Table_Mietpos[ChNr])</f>
        <v/>
      </c>
      <c r="J9" s="72">
        <f t="array" ref="J9">+_xlfn.XLOOKUP(1,(CM_CT2[Contract Number Customer]=CM_CT2[[#This Row],[Contract Number Customer]])*(CM_CT2[Row Type]="Header"),CM_CT2[Customer])</f>
        <v/>
      </c>
      <c r="K9" s="51" t="n"/>
      <c r="L9" s="51" t="n"/>
      <c r="M9" s="15">
        <f t="array" ref="M9">+_xlfn.XLOOKUP(1,(CM_CT2[Contract Number Customer]=CM_CT2[[#This Row],[Contract Number Customer]])*(CM_CT2[Row Type]="Header"),CM_CT2[Sales Manager])</f>
        <v/>
      </c>
      <c r="N9" s="15">
        <f t="array" ref="N9">+_xlfn.XLOOKUP(1,(CM_CT2[Contract Number Customer]=CM_CT2[[#This Row],[Contract Number Customer]])*(CM_CT2[Row Type]="Header"),CM_CT2[Wagon Type])</f>
        <v/>
      </c>
      <c r="O9" s="10" t="n">
        <v>1</v>
      </c>
      <c r="P9" s="10" t="n"/>
      <c r="Q9" s="10" t="n"/>
      <c r="R9" s="10" t="n"/>
      <c r="S9" s="10" t="n">
        <v>1</v>
      </c>
      <c r="T9" s="10" t="n">
        <v>1</v>
      </c>
      <c r="U9" s="15">
        <f>+IF(CM_CT2[[#This Row],[Contract Status]]&lt;&gt;"ended",1,0)</f>
        <v/>
      </c>
      <c r="V9" s="15" t="n"/>
      <c r="W9" s="15">
        <f t="array" ref="W9">_xlfn.XLOOKUP(1,(CM_CT2[Contract Number Customer]=$E8)*(CM_CT2[Delivery Batch]=$F8)*(CM_CT2[Row Type]="Batch"),CM_CT2[Contract Flex])</f>
        <v/>
      </c>
      <c r="X9" s="54">
        <f t="array" ref="X9">_xlfn.XLOOKUP(1,(CM_CT2[Contract Number Customer]=$E8)*(CM_CT2[Delivery Batch]=$F8)*(CM_CT2[Row Type]="Batch"),CM_CT2[Flex StartDate])</f>
        <v/>
      </c>
      <c r="Y9" s="54">
        <f t="array" ref="Y9">_xlfn.XLOOKUP(1,(CM_CT2[Contract Number Customer]=$E8)*(CM_CT2[Delivery Batch]=$F8)*(CM_CT2[Row Type]="Batch"),CM_CT2[Flex EndDate])</f>
        <v/>
      </c>
      <c r="Z9" s="15">
        <f t="array" ref="Z9">_xlfn.XLOOKUP(1,(CM_CT2[Contract Number Customer]=$E8)*(CM_CT2[Delivery Batch]=$F8)*(CM_CT2[Row Type]="Batch"),CM_CT2[Contract Status])</f>
        <v/>
      </c>
      <c r="AA9" s="15" t="n"/>
      <c r="AB9" s="74" t="n"/>
      <c r="AC9" s="74" t="n"/>
      <c r="AD9" s="131">
        <f t="array" ref="AD9">+_xlfn.XLOOKUP(1,(Table_Mietpos[Vertragsnummer]=CM_CT2[[#This Row],[Contract Number M3]])*(Table_Mietpos[Auftragspos.]=CM_CT2[[#This Row],[Rentalposition M3]]),Table_Mietpos[Gueltig_ab])</f>
        <v/>
      </c>
      <c r="AE9" s="131">
        <f t="array" ref="AE9">+_xlfn.XLOOKUP(1,(Table_Mietpos[Vertragsnummer]=CM_CT2[[#This Row],[Contract Number M3]])*(Table_Mietpos[Auftragspos.]=CM_CT2[[#This Row],[Rentalposition M3]]),Table_Mietpos[Gueltig_bis])</f>
        <v/>
      </c>
      <c r="AF9" s="50">
        <f t="array" ref="AF9">+_xlfn.XLOOKUP(1,(CM_CT2[Contract Number Customer]=CM_CT2[[#This Row],[Contract Number Customer]])*(CM_CT2[Row Type]="Header"),CM_CT2[Contract Lenght Initial])</f>
        <v/>
      </c>
      <c r="AG9" s="136">
        <f>+CM_CT2[[#This Row],[Rental EndDate]]</f>
        <v/>
      </c>
      <c r="AH9" s="305" t="n"/>
      <c r="AI9" s="305" t="n"/>
      <c r="AJ9" s="305" t="n"/>
      <c r="AK9" s="53" t="n"/>
      <c r="AL9" s="15">
        <f t="array" ref="AL9">+_xlfn.XLOOKUP(1,(CM_CT2[Contract Number Customer]=CM_CT2[[#This Row],[Contract Number Customer]])*(CM_CT2[Row Type]="Header"),CM_CT2[Early Termination Category])</f>
        <v/>
      </c>
      <c r="AM9" s="136">
        <f t="array" ref="AM9">_xlfn.XLOOKUP(1,(CM_CT2[Contract Number Customer]=$E8)*(CM_CT2[Delivery Batch]=$F8)*(CM_CT2[Row Type]="Batch"),CM_CT2[Early Termination cut-off date1])</f>
        <v/>
      </c>
      <c r="AN9" s="136">
        <f t="array" ref="AN9">_xlfn.XLOOKUP(1,(CM_CT2[Contract Number Customer]=$E8)*(CM_CT2[Delivery Batch]=$F8)*(CM_CT2[Row Type]="Batch"),CM_CT2[Early Termination cut-off date2])</f>
        <v/>
      </c>
      <c r="AO9" s="53">
        <f t="array" ref="AO9">+_xlfn.XLOOKUP(1,(CM_CT2[Contract Number Customer]=CM_CT2[[#This Row],[Contract Number Customer]])*(CM_CT2[Row Type]="Header"),CM_CT2[Early Termination Notice Period Mths])</f>
        <v/>
      </c>
      <c r="AP9" s="53">
        <f t="array" ref="AP9">+_xlfn.XLOOKUP(1,(CM_CT2[Contract Number Customer]=CM_CT2[[#This Row],[Contract Number Customer]])*(CM_CT2[Row Type]="Header"),CM_CT2[Duly Termination Notice Period Mths])</f>
        <v/>
      </c>
      <c r="AQ9" s="54" t="n"/>
      <c r="AR9" s="54">
        <f t="array" ref="AR9">+_xlfn.XLOOKUP(1,(CM_CT2[[#This Row],[Contract Number M3]]=Next_possible_notice[Contract Number M3])*(CM_CT2[[#This Row],[Rentalposition M3]]=Next_possible_notice[Rentalposition M3]),Next_possible_notice[NoticeDateCalc])</f>
        <v/>
      </c>
      <c r="AS9" s="117" t="n"/>
      <c r="AT9" s="75" t="n"/>
      <c r="AU9" s="75" t="n"/>
      <c r="AV9" s="75" t="n"/>
      <c r="AW9" s="75" t="n"/>
      <c r="AX9" s="53" t="n"/>
      <c r="AY9" s="75" t="n"/>
      <c r="AZ9" s="54" t="n"/>
      <c r="BA9" s="50">
        <f t="array" ref="BA9">+_xlfn.XLOOKUP(1,(CM_CT2[Contract Number Customer]=CM_CT2[[#This Row],[Contract Number Customer]])*(CM_CT2[Row Type]="Header"),CM_CT2[Contract Lenght Early Clause &amp; Option])</f>
        <v/>
      </c>
      <c r="BB9" s="15" t="n"/>
      <c r="BC9" s="15" t="n"/>
      <c r="BD9" s="15" t="n"/>
      <c r="BE9" s="15" t="n"/>
      <c r="BF9" s="15" t="n"/>
      <c r="BG9" s="15" t="n"/>
      <c r="BH9" s="24" t="n"/>
      <c r="BI9" s="10" t="n"/>
      <c r="BJ9" s="118" t="n"/>
      <c r="BK9" s="24" t="n"/>
      <c r="BL9" s="24" t="n"/>
      <c r="BM9" s="50">
        <f t="array" ref="BM9">+_xlfn.XLOOKUP(1,(CM_CT2[Contract Number Customer]=CM_CT2[[#This Row],[Contract Number Customer]])*(CM_CT2[Row Type]="Header"),CM_CT2[Contract Mileage])</f>
        <v/>
      </c>
      <c r="BN9" s="50" t="n"/>
      <c r="BO9" s="54" t="n"/>
      <c r="BP9" s="54">
        <f t="array" ref="BP9">+_xlfn.XLOOKUP(1,(CM_CT2[Contract Number Customer]=CM_CT2[[#This Row],[Contract Number Customer]])*(CM_CT2[Row Type]="Header"),CM_CT2[Currency])</f>
        <v/>
      </c>
      <c r="BQ9" s="75">
        <f t="array" ref="BQ9">+_xlfn.XLOOKUP(1,(CM_CT2[Contract Number Customer]=CM_CT2[[#This Row],[Contract Number Customer]])*(CM_CT2[Row Type]="Header"),CM_CT2[Lease Rate EUR])</f>
        <v/>
      </c>
      <c r="BR9" s="306" t="n"/>
      <c r="BS9" s="306" t="n"/>
      <c r="BT9" s="177" t="n"/>
      <c r="BU9" s="306" t="n"/>
      <c r="BV9" s="179">
        <f t="array" ref="BV9">+_xlfn.XLOOKUP(1,(Table_Mietpos[Vertragsnummer]=CM_CT2[[#This Row],[Contract Number M3]])*(Table_Mietpos[Auftragspos.]=CM_CT2[[#This Row],[Rentalposition M3]]),Table_Mietpos[Nettosatz/Typ])</f>
        <v/>
      </c>
      <c r="BW9" s="306" t="n"/>
      <c r="BX9" s="75" t="n"/>
      <c r="BY9" s="75" t="n"/>
      <c r="BZ9" s="75" t="n"/>
      <c r="CA9" s="75" t="n"/>
      <c r="CB9" s="75" t="n"/>
      <c r="CC9" s="307" t="n"/>
      <c r="CD9" s="307" t="n"/>
      <c r="CE9" s="307" t="n"/>
      <c r="CF9" s="307" t="n"/>
      <c r="CG9" s="28" t="n"/>
      <c r="CH9" s="28" t="n"/>
      <c r="CI9" s="28" t="n"/>
      <c r="CJ9" s="186" t="n"/>
      <c r="CK9" s="307" t="n"/>
      <c r="CL9" s="306" t="n"/>
      <c r="CM9" s="12" t="n"/>
      <c r="CN9" s="20" t="n"/>
      <c r="CO9" s="142" t="n"/>
      <c r="CP9" s="142" t="n"/>
      <c r="CQ9" s="142" t="n"/>
      <c r="CR9" s="20" t="n"/>
    </row>
    <row r="10" ht="15" customHeight="1" s="287">
      <c r="B10" s="11" t="n"/>
      <c r="C10" s="14" t="inlineStr">
        <is>
          <t>V300087</t>
        </is>
      </c>
      <c r="D10" s="10" t="n"/>
      <c r="E10" s="15">
        <f t="array" ref="E10">+_xlfn.XLOOKUP(1,(CM_CT2[Contract Number M3]=CM_CT2[[#This Row],[Contract Number M3]])*(CM_CT2[Row Type]="Header"),CM_CT2[Contract Number Customer])</f>
        <v/>
      </c>
      <c r="F10" s="10" t="n">
        <v>1</v>
      </c>
      <c r="G10" s="10" t="inlineStr">
        <is>
          <t>Wagon</t>
        </is>
      </c>
      <c r="H10" s="10" t="n">
        <v>5</v>
      </c>
      <c r="I10" s="73">
        <f t="array" ref="I10">+_xlfn.XLOOKUP(1,(Table_Mietpos[Vertragsnummer]=CM[[#This Row],[Contract Number M3]])*(Table_Mietpos[Auftragspos.]=CM[[#This Row],[Rentalposition M3]]),Table_Mietpos[ChNr])</f>
        <v/>
      </c>
      <c r="J10" s="72">
        <f t="array" ref="J10">+_xlfn.XLOOKUP(1,(CM_CT2[Contract Number Customer]=CM_CT2[[#This Row],[Contract Number Customer]])*(CM_CT2[Row Type]="Header"),CM_CT2[Customer])</f>
        <v/>
      </c>
      <c r="K10" s="51" t="n"/>
      <c r="L10" s="51" t="n"/>
      <c r="M10" s="15">
        <f t="array" ref="M10">+_xlfn.XLOOKUP(1,(CM_CT2[Contract Number Customer]=CM_CT2[[#This Row],[Contract Number Customer]])*(CM_CT2[Row Type]="Header"),CM_CT2[Sales Manager])</f>
        <v/>
      </c>
      <c r="N10" s="15">
        <f t="array" ref="N10">+_xlfn.XLOOKUP(1,(CM_CT2[Contract Number Customer]=CM_CT2[[#This Row],[Contract Number Customer]])*(CM_CT2[Row Type]="Header"),CM_CT2[Wagon Type])</f>
        <v/>
      </c>
      <c r="O10" s="10" t="n">
        <v>1</v>
      </c>
      <c r="P10" s="10" t="n"/>
      <c r="Q10" s="10" t="n"/>
      <c r="R10" s="10" t="n"/>
      <c r="S10" s="10" t="n">
        <v>1</v>
      </c>
      <c r="T10" s="10" t="n">
        <v>1</v>
      </c>
      <c r="U10" s="15">
        <f>+IF(CM_CT2[[#This Row],[Contract Status]]&lt;&gt;"ended",1,0)</f>
        <v/>
      </c>
      <c r="V10" s="15" t="n"/>
      <c r="W10" s="15">
        <f t="array" ref="W10">_xlfn.XLOOKUP(1,(CM_CT2[Contract Number Customer]=$E9)*(CM_CT2[Delivery Batch]=$F9)*(CM_CT2[Row Type]="Batch"),CM_CT2[Contract Flex])</f>
        <v/>
      </c>
      <c r="X10" s="54">
        <f t="array" ref="X10">_xlfn.XLOOKUP(1,(CM_CT2[Contract Number Customer]=$E9)*(CM_CT2[Delivery Batch]=$F9)*(CM_CT2[Row Type]="Batch"),CM_CT2[Flex StartDate])</f>
        <v/>
      </c>
      <c r="Y10" s="54">
        <f t="array" ref="Y10">_xlfn.XLOOKUP(1,(CM_CT2[Contract Number Customer]=$E9)*(CM_CT2[Delivery Batch]=$F9)*(CM_CT2[Row Type]="Batch"),CM_CT2[Flex EndDate])</f>
        <v/>
      </c>
      <c r="Z10" s="15">
        <f t="array" ref="Z10">_xlfn.XLOOKUP(1,(CM_CT2[Contract Number Customer]=$E9)*(CM_CT2[Delivery Batch]=$F9)*(CM_CT2[Row Type]="Batch"),CM_CT2[Contract Status])</f>
        <v/>
      </c>
      <c r="AA10" s="15" t="n"/>
      <c r="AB10" s="74" t="n"/>
      <c r="AC10" s="74" t="n"/>
      <c r="AD10" s="131">
        <f t="array" ref="AD10">+_xlfn.XLOOKUP(1,(Table_Mietpos[Vertragsnummer]=CM_CT2[[#This Row],[Contract Number M3]])*(Table_Mietpos[Auftragspos.]=CM_CT2[[#This Row],[Rentalposition M3]]),Table_Mietpos[Gueltig_ab])</f>
        <v/>
      </c>
      <c r="AE10" s="131">
        <f t="array" ref="AE10">+_xlfn.XLOOKUP(1,(Table_Mietpos[Vertragsnummer]=CM_CT2[[#This Row],[Contract Number M3]])*(Table_Mietpos[Auftragspos.]=CM_CT2[[#This Row],[Rentalposition M3]]),Table_Mietpos[Gueltig_bis])</f>
        <v/>
      </c>
      <c r="AF10" s="50">
        <f t="array" ref="AF10">+_xlfn.XLOOKUP(1,(CM_CT2[Contract Number Customer]=CM_CT2[[#This Row],[Contract Number Customer]])*(CM_CT2[Row Type]="Header"),CM_CT2[Contract Lenght Initial])</f>
        <v/>
      </c>
      <c r="AG10" s="136">
        <f>+CM_CT2[[#This Row],[Rental EndDate]]</f>
        <v/>
      </c>
      <c r="AH10" s="305" t="n"/>
      <c r="AI10" s="305" t="n"/>
      <c r="AJ10" s="305" t="n"/>
      <c r="AK10" s="53" t="n"/>
      <c r="AL10" s="15">
        <f t="array" ref="AL10">+_xlfn.XLOOKUP(1,(CM_CT2[Contract Number Customer]=CM_CT2[[#This Row],[Contract Number Customer]])*(CM_CT2[Row Type]="Header"),CM_CT2[Early Termination Category])</f>
        <v/>
      </c>
      <c r="AM10" s="136">
        <f t="array" ref="AM10">_xlfn.XLOOKUP(1,(CM_CT2[Contract Number Customer]=$E9)*(CM_CT2[Delivery Batch]=$F9)*(CM_CT2[Row Type]="Batch"),CM_CT2[Early Termination cut-off date1])</f>
        <v/>
      </c>
      <c r="AN10" s="136">
        <f t="array" ref="AN10">_xlfn.XLOOKUP(1,(CM_CT2[Contract Number Customer]=$E9)*(CM_CT2[Delivery Batch]=$F9)*(CM_CT2[Row Type]="Batch"),CM_CT2[Early Termination cut-off date2])</f>
        <v/>
      </c>
      <c r="AO10" s="53">
        <f t="array" ref="AO10">+_xlfn.XLOOKUP(1,(CM_CT2[Contract Number Customer]=CM_CT2[[#This Row],[Contract Number Customer]])*(CM_CT2[Row Type]="Header"),CM_CT2[Early Termination Notice Period Mths])</f>
        <v/>
      </c>
      <c r="AP10" s="53">
        <f t="array" ref="AP10">+_xlfn.XLOOKUP(1,(CM_CT2[Contract Number Customer]=CM_CT2[[#This Row],[Contract Number Customer]])*(CM_CT2[Row Type]="Header"),CM_CT2[Duly Termination Notice Period Mths])</f>
        <v/>
      </c>
      <c r="AQ10" s="54" t="n"/>
      <c r="AR10" s="54">
        <f t="array" ref="AR10">+_xlfn.XLOOKUP(1,(CM_CT2[[#This Row],[Contract Number M3]]=Next_possible_notice[Contract Number M3])*(CM_CT2[[#This Row],[Rentalposition M3]]=Next_possible_notice[Rentalposition M3]),Next_possible_notice[NoticeDateCalc])</f>
        <v/>
      </c>
      <c r="AS10" s="117" t="n"/>
      <c r="AT10" s="75" t="n"/>
      <c r="AU10" s="75" t="n"/>
      <c r="AV10" s="75" t="n"/>
      <c r="AW10" s="75" t="n"/>
      <c r="AX10" s="53" t="n"/>
      <c r="AY10" s="75" t="n"/>
      <c r="AZ10" s="54" t="n"/>
      <c r="BA10" s="50">
        <f t="array" ref="BA10">+_xlfn.XLOOKUP(1,(CM_CT2[Contract Number Customer]=CM_CT2[[#This Row],[Contract Number Customer]])*(CM_CT2[Row Type]="Header"),CM_CT2[Contract Lenght Early Clause &amp; Option])</f>
        <v/>
      </c>
      <c r="BB10" s="15" t="n"/>
      <c r="BC10" s="15" t="n"/>
      <c r="BD10" s="15" t="n"/>
      <c r="BE10" s="15" t="n"/>
      <c r="BF10" s="15" t="n"/>
      <c r="BG10" s="15" t="n"/>
      <c r="BH10" s="24" t="n"/>
      <c r="BI10" s="10" t="n"/>
      <c r="BJ10" s="118" t="n"/>
      <c r="BK10" s="24" t="n"/>
      <c r="BL10" s="24" t="n"/>
      <c r="BM10" s="50">
        <f t="array" ref="BM10">+_xlfn.XLOOKUP(1,(CM_CT2[Contract Number Customer]=CM_CT2[[#This Row],[Contract Number Customer]])*(CM_CT2[Row Type]="Header"),CM_CT2[Contract Mileage])</f>
        <v/>
      </c>
      <c r="BN10" s="50" t="n"/>
      <c r="BO10" s="54" t="n"/>
      <c r="BP10" s="54">
        <f t="array" ref="BP10">+_xlfn.XLOOKUP(1,(CM_CT2[Contract Number Customer]=CM_CT2[[#This Row],[Contract Number Customer]])*(CM_CT2[Row Type]="Header"),CM_CT2[Currency])</f>
        <v/>
      </c>
      <c r="BQ10" s="75">
        <f t="array" ref="BQ10">+_xlfn.XLOOKUP(1,(CM_CT2[Contract Number Customer]=CM_CT2[[#This Row],[Contract Number Customer]])*(CM_CT2[Row Type]="Header"),CM_CT2[Lease Rate EUR])</f>
        <v/>
      </c>
      <c r="BR10" s="306" t="n"/>
      <c r="BS10" s="306" t="n"/>
      <c r="BT10" s="177" t="n"/>
      <c r="BU10" s="306" t="n"/>
      <c r="BV10" s="179">
        <f t="array" ref="BV10">+_xlfn.XLOOKUP(1,(Table_Mietpos[Vertragsnummer]=CM_CT2[[#This Row],[Contract Number M3]])*(Table_Mietpos[Auftragspos.]=CM_CT2[[#This Row],[Rentalposition M3]]),Table_Mietpos[Nettosatz/Typ])</f>
        <v/>
      </c>
      <c r="BW10" s="306" t="n"/>
      <c r="BX10" s="75" t="n"/>
      <c r="BY10" s="75" t="n"/>
      <c r="BZ10" s="75" t="n"/>
      <c r="CA10" s="75" t="n"/>
      <c r="CB10" s="75" t="n"/>
      <c r="CC10" s="307" t="n"/>
      <c r="CD10" s="307" t="n"/>
      <c r="CE10" s="307" t="n"/>
      <c r="CF10" s="307" t="n"/>
      <c r="CG10" s="28" t="n"/>
      <c r="CH10" s="28" t="n"/>
      <c r="CI10" s="28" t="n"/>
      <c r="CJ10" s="186" t="n"/>
      <c r="CK10" s="307" t="n"/>
      <c r="CL10" s="306" t="n"/>
      <c r="CM10" s="12" t="n"/>
      <c r="CN10" s="20" t="n"/>
      <c r="CO10" s="142" t="n"/>
      <c r="CP10" s="142" t="n"/>
      <c r="CQ10" s="142" t="n"/>
      <c r="CR10" s="20" t="n"/>
    </row>
    <row r="11" ht="15" customHeight="1" s="287">
      <c r="B11" s="11" t="n"/>
      <c r="C11" s="14" t="inlineStr">
        <is>
          <t>V300087</t>
        </is>
      </c>
      <c r="D11" s="10" t="n"/>
      <c r="E11" s="15">
        <f t="array" ref="E11">+_xlfn.XLOOKUP(1,(CM_CT2[Contract Number M3]=CM_CT2[[#This Row],[Contract Number M3]])*(CM_CT2[Row Type]="Header"),CM_CT2[Contract Number Customer])</f>
        <v/>
      </c>
      <c r="F11" s="10" t="n">
        <v>1</v>
      </c>
      <c r="G11" s="10" t="inlineStr">
        <is>
          <t>Wagon</t>
        </is>
      </c>
      <c r="H11" s="10" t="n">
        <v>6</v>
      </c>
      <c r="I11" s="73">
        <f t="array" ref="I11">+_xlfn.XLOOKUP(1,(Table_Mietpos[Vertragsnummer]=CM[[#This Row],[Contract Number M3]])*(Table_Mietpos[Auftragspos.]=CM[[#This Row],[Rentalposition M3]]),Table_Mietpos[ChNr])</f>
        <v/>
      </c>
      <c r="J11" s="72">
        <f t="array" ref="J11">+_xlfn.XLOOKUP(1,(CM_CT2[Contract Number Customer]=CM_CT2[[#This Row],[Contract Number Customer]])*(CM_CT2[Row Type]="Header"),CM_CT2[Customer])</f>
        <v/>
      </c>
      <c r="K11" s="51" t="n"/>
      <c r="L11" s="51" t="n"/>
      <c r="M11" s="15">
        <f t="array" ref="M11">+_xlfn.XLOOKUP(1,(CM_CT2[Contract Number Customer]=CM_CT2[[#This Row],[Contract Number Customer]])*(CM_CT2[Row Type]="Header"),CM_CT2[Sales Manager])</f>
        <v/>
      </c>
      <c r="N11" s="15">
        <f t="array" ref="N11">+_xlfn.XLOOKUP(1,(CM_CT2[Contract Number Customer]=CM_CT2[[#This Row],[Contract Number Customer]])*(CM_CT2[Row Type]="Header"),CM_CT2[Wagon Type])</f>
        <v/>
      </c>
      <c r="O11" s="10" t="n">
        <v>1</v>
      </c>
      <c r="P11" s="10" t="n"/>
      <c r="Q11" s="10" t="n"/>
      <c r="R11" s="10" t="n"/>
      <c r="S11" s="10" t="n">
        <v>1</v>
      </c>
      <c r="T11" s="10" t="n">
        <v>1</v>
      </c>
      <c r="U11" s="15">
        <f>+IF(CM_CT2[[#This Row],[Contract Status]]&lt;&gt;"ended",1,0)</f>
        <v/>
      </c>
      <c r="V11" s="15" t="n"/>
      <c r="W11" s="15">
        <f t="array" ref="W11">_xlfn.XLOOKUP(1,(CM_CT2[Contract Number Customer]=$E10)*(CM_CT2[Delivery Batch]=$F10)*(CM_CT2[Row Type]="Batch"),CM_CT2[Contract Flex])</f>
        <v/>
      </c>
      <c r="X11" s="54">
        <f t="array" ref="X11">_xlfn.XLOOKUP(1,(CM_CT2[Contract Number Customer]=$E10)*(CM_CT2[Delivery Batch]=$F10)*(CM_CT2[Row Type]="Batch"),CM_CT2[Flex StartDate])</f>
        <v/>
      </c>
      <c r="Y11" s="54">
        <f t="array" ref="Y11">_xlfn.XLOOKUP(1,(CM_CT2[Contract Number Customer]=$E10)*(CM_CT2[Delivery Batch]=$F10)*(CM_CT2[Row Type]="Batch"),CM_CT2[Flex EndDate])</f>
        <v/>
      </c>
      <c r="Z11" s="15">
        <f t="array" ref="Z11">_xlfn.XLOOKUP(1,(CM_CT2[Contract Number Customer]=$E10)*(CM_CT2[Delivery Batch]=$F10)*(CM_CT2[Row Type]="Batch"),CM_CT2[Contract Status])</f>
        <v/>
      </c>
      <c r="AA11" s="15" t="n"/>
      <c r="AB11" s="74" t="n"/>
      <c r="AC11" s="74" t="n"/>
      <c r="AD11" s="131">
        <f t="array" ref="AD11">+_xlfn.XLOOKUP(1,(Table_Mietpos[Vertragsnummer]=CM_CT2[[#This Row],[Contract Number M3]])*(Table_Mietpos[Auftragspos.]=CM_CT2[[#This Row],[Rentalposition M3]]),Table_Mietpos[Gueltig_ab])</f>
        <v/>
      </c>
      <c r="AE11" s="131">
        <f t="array" ref="AE11">+_xlfn.XLOOKUP(1,(Table_Mietpos[Vertragsnummer]=CM_CT2[[#This Row],[Contract Number M3]])*(Table_Mietpos[Auftragspos.]=CM_CT2[[#This Row],[Rentalposition M3]]),Table_Mietpos[Gueltig_bis])</f>
        <v/>
      </c>
      <c r="AF11" s="50">
        <f t="array" ref="AF11">+_xlfn.XLOOKUP(1,(CM_CT2[Contract Number Customer]=CM_CT2[[#This Row],[Contract Number Customer]])*(CM_CT2[Row Type]="Header"),CM_CT2[Contract Lenght Initial])</f>
        <v/>
      </c>
      <c r="AG11" s="136">
        <f>+CM_CT2[[#This Row],[Rental EndDate]]</f>
        <v/>
      </c>
      <c r="AH11" s="305" t="n"/>
      <c r="AI11" s="305" t="n"/>
      <c r="AJ11" s="305" t="n"/>
      <c r="AK11" s="53" t="n"/>
      <c r="AL11" s="15">
        <f t="array" ref="AL11">+_xlfn.XLOOKUP(1,(CM_CT2[Contract Number Customer]=CM_CT2[[#This Row],[Contract Number Customer]])*(CM_CT2[Row Type]="Header"),CM_CT2[Early Termination Category])</f>
        <v/>
      </c>
      <c r="AM11" s="136">
        <f t="array" ref="AM11">_xlfn.XLOOKUP(1,(CM_CT2[Contract Number Customer]=$E10)*(CM_CT2[Delivery Batch]=$F10)*(CM_CT2[Row Type]="Batch"),CM_CT2[Early Termination cut-off date1])</f>
        <v/>
      </c>
      <c r="AN11" s="136">
        <f t="array" ref="AN11">_xlfn.XLOOKUP(1,(CM_CT2[Contract Number Customer]=$E10)*(CM_CT2[Delivery Batch]=$F10)*(CM_CT2[Row Type]="Batch"),CM_CT2[Early Termination cut-off date2])</f>
        <v/>
      </c>
      <c r="AO11" s="53">
        <f t="array" ref="AO11">+_xlfn.XLOOKUP(1,(CM_CT2[Contract Number Customer]=CM_CT2[[#This Row],[Contract Number Customer]])*(CM_CT2[Row Type]="Header"),CM_CT2[Early Termination Notice Period Mths])</f>
        <v/>
      </c>
      <c r="AP11" s="53">
        <f t="array" ref="AP11">+_xlfn.XLOOKUP(1,(CM_CT2[Contract Number Customer]=CM_CT2[[#This Row],[Contract Number Customer]])*(CM_CT2[Row Type]="Header"),CM_CT2[Duly Termination Notice Period Mths])</f>
        <v/>
      </c>
      <c r="AQ11" s="54" t="n"/>
      <c r="AR11" s="54">
        <f t="array" ref="AR11">+_xlfn.XLOOKUP(1,(CM_CT2[[#This Row],[Contract Number M3]]=Next_possible_notice[Contract Number M3])*(CM_CT2[[#This Row],[Rentalposition M3]]=Next_possible_notice[Rentalposition M3]),Next_possible_notice[NoticeDateCalc])</f>
        <v/>
      </c>
      <c r="AS11" s="117" t="n"/>
      <c r="AT11" s="75" t="n"/>
      <c r="AU11" s="75" t="n"/>
      <c r="AV11" s="75" t="n"/>
      <c r="AW11" s="75" t="n"/>
      <c r="AX11" s="53" t="n"/>
      <c r="AY11" s="75" t="n"/>
      <c r="AZ11" s="54" t="n"/>
      <c r="BA11" s="50">
        <f t="array" ref="BA11">+_xlfn.XLOOKUP(1,(CM_CT2[Contract Number Customer]=CM_CT2[[#This Row],[Contract Number Customer]])*(CM_CT2[Row Type]="Header"),CM_CT2[Contract Lenght Early Clause &amp; Option])</f>
        <v/>
      </c>
      <c r="BB11" s="15" t="n"/>
      <c r="BC11" s="15" t="n"/>
      <c r="BD11" s="15" t="n"/>
      <c r="BE11" s="15" t="n"/>
      <c r="BF11" s="15" t="n"/>
      <c r="BG11" s="15" t="n"/>
      <c r="BH11" s="24" t="n"/>
      <c r="BI11" s="10" t="n"/>
      <c r="BJ11" s="118" t="n"/>
      <c r="BK11" s="24" t="n"/>
      <c r="BL11" s="24" t="n"/>
      <c r="BM11" s="50">
        <f t="array" ref="BM11">+_xlfn.XLOOKUP(1,(CM_CT2[Contract Number Customer]=CM_CT2[[#This Row],[Contract Number Customer]])*(CM_CT2[Row Type]="Header"),CM_CT2[Contract Mileage])</f>
        <v/>
      </c>
      <c r="BN11" s="50" t="n"/>
      <c r="BO11" s="54" t="n"/>
      <c r="BP11" s="54">
        <f t="array" ref="BP11">+_xlfn.XLOOKUP(1,(CM_CT2[Contract Number Customer]=CM_CT2[[#This Row],[Contract Number Customer]])*(CM_CT2[Row Type]="Header"),CM_CT2[Currency])</f>
        <v/>
      </c>
      <c r="BQ11" s="75">
        <f t="array" ref="BQ11">+_xlfn.XLOOKUP(1,(CM_CT2[Contract Number Customer]=CM_CT2[[#This Row],[Contract Number Customer]])*(CM_CT2[Row Type]="Header"),CM_CT2[Lease Rate EUR])</f>
        <v/>
      </c>
      <c r="BR11" s="306" t="n"/>
      <c r="BS11" s="306" t="n"/>
      <c r="BT11" s="177" t="n"/>
      <c r="BU11" s="306" t="n"/>
      <c r="BV11" s="179">
        <f t="array" ref="BV11">+_xlfn.XLOOKUP(1,(Table_Mietpos[Vertragsnummer]=CM_CT2[[#This Row],[Contract Number M3]])*(Table_Mietpos[Auftragspos.]=CM_CT2[[#This Row],[Rentalposition M3]]),Table_Mietpos[Nettosatz/Typ])</f>
        <v/>
      </c>
      <c r="BW11" s="306" t="n"/>
      <c r="BX11" s="75" t="n"/>
      <c r="BY11" s="75" t="n"/>
      <c r="BZ11" s="75" t="n"/>
      <c r="CA11" s="75" t="n"/>
      <c r="CB11" s="75" t="n"/>
      <c r="CC11" s="307" t="n"/>
      <c r="CD11" s="307" t="n"/>
      <c r="CE11" s="307" t="n"/>
      <c r="CF11" s="307" t="n"/>
      <c r="CG11" s="28" t="n"/>
      <c r="CH11" s="28" t="n"/>
      <c r="CI11" s="28" t="n"/>
      <c r="CJ11" s="186" t="n"/>
      <c r="CK11" s="307" t="n"/>
      <c r="CL11" s="306" t="n"/>
      <c r="CM11" s="12" t="n"/>
      <c r="CN11" s="20" t="n"/>
      <c r="CO11" s="142" t="n"/>
      <c r="CP11" s="142" t="n"/>
      <c r="CQ11" s="142" t="n"/>
      <c r="CR11" s="20" t="n"/>
    </row>
    <row r="12" ht="15" customHeight="1" s="287">
      <c r="B12" s="11" t="n"/>
      <c r="C12" s="14" t="inlineStr">
        <is>
          <t>V300087</t>
        </is>
      </c>
      <c r="D12" s="10" t="n"/>
      <c r="E12" s="15">
        <f t="array" ref="E12">+_xlfn.XLOOKUP(1,(CM_CT2[Contract Number M3]=CM_CT2[[#This Row],[Contract Number M3]])*(CM_CT2[Row Type]="Header"),CM_CT2[Contract Number Customer])</f>
        <v/>
      </c>
      <c r="F12" s="10" t="n">
        <v>1</v>
      </c>
      <c r="G12" s="10" t="inlineStr">
        <is>
          <t>Wagon</t>
        </is>
      </c>
      <c r="H12" s="10" t="n">
        <v>7</v>
      </c>
      <c r="I12" s="73">
        <f t="array" ref="I12">+_xlfn.XLOOKUP(1,(Table_Mietpos[Vertragsnummer]=CM[[#This Row],[Contract Number M3]])*(Table_Mietpos[Auftragspos.]=CM[[#This Row],[Rentalposition M3]]),Table_Mietpos[ChNr])</f>
        <v/>
      </c>
      <c r="J12" s="72">
        <f t="array" ref="J12">+_xlfn.XLOOKUP(1,(CM_CT2[Contract Number Customer]=CM_CT2[[#This Row],[Contract Number Customer]])*(CM_CT2[Row Type]="Header"),CM_CT2[Customer])</f>
        <v/>
      </c>
      <c r="K12" s="51" t="n"/>
      <c r="L12" s="51" t="n"/>
      <c r="M12" s="15">
        <f t="array" ref="M12">+_xlfn.XLOOKUP(1,(CM_CT2[Contract Number Customer]=CM_CT2[[#This Row],[Contract Number Customer]])*(CM_CT2[Row Type]="Header"),CM_CT2[Sales Manager])</f>
        <v/>
      </c>
      <c r="N12" s="15">
        <f t="array" ref="N12">+_xlfn.XLOOKUP(1,(CM_CT2[Contract Number Customer]=CM_CT2[[#This Row],[Contract Number Customer]])*(CM_CT2[Row Type]="Header"),CM_CT2[Wagon Type])</f>
        <v/>
      </c>
      <c r="O12" s="10" t="n">
        <v>1</v>
      </c>
      <c r="P12" s="10" t="n"/>
      <c r="Q12" s="10" t="n"/>
      <c r="R12" s="10" t="n"/>
      <c r="S12" s="10" t="n">
        <v>1</v>
      </c>
      <c r="T12" s="10" t="n">
        <v>1</v>
      </c>
      <c r="U12" s="15">
        <f>+IF(CM_CT2[[#This Row],[Contract Status]]&lt;&gt;"ended",1,0)</f>
        <v/>
      </c>
      <c r="V12" s="15" t="n"/>
      <c r="W12" s="15">
        <f t="array" ref="W12">_xlfn.XLOOKUP(1,(CM_CT2[Contract Number Customer]=$E11)*(CM_CT2[Delivery Batch]=$F11)*(CM_CT2[Row Type]="Batch"),CM_CT2[Contract Flex])</f>
        <v/>
      </c>
      <c r="X12" s="54">
        <f t="array" ref="X12">_xlfn.XLOOKUP(1,(CM_CT2[Contract Number Customer]=$E11)*(CM_CT2[Delivery Batch]=$F11)*(CM_CT2[Row Type]="Batch"),CM_CT2[Flex StartDate])</f>
        <v/>
      </c>
      <c r="Y12" s="54">
        <f t="array" ref="Y12">_xlfn.XLOOKUP(1,(CM_CT2[Contract Number Customer]=$E11)*(CM_CT2[Delivery Batch]=$F11)*(CM_CT2[Row Type]="Batch"),CM_CT2[Flex EndDate])</f>
        <v/>
      </c>
      <c r="Z12" s="15">
        <f t="array" ref="Z12">_xlfn.XLOOKUP(1,(CM_CT2[Contract Number Customer]=$E11)*(CM_CT2[Delivery Batch]=$F11)*(CM_CT2[Row Type]="Batch"),CM_CT2[Contract Status])</f>
        <v/>
      </c>
      <c r="AA12" s="15" t="n"/>
      <c r="AB12" s="74" t="n"/>
      <c r="AC12" s="74" t="n"/>
      <c r="AD12" s="131">
        <f t="array" ref="AD12">+_xlfn.XLOOKUP(1,(Table_Mietpos[Vertragsnummer]=CM_CT2[[#This Row],[Contract Number M3]])*(Table_Mietpos[Auftragspos.]=CM_CT2[[#This Row],[Rentalposition M3]]),Table_Mietpos[Gueltig_ab])</f>
        <v/>
      </c>
      <c r="AE12" s="131">
        <f t="array" ref="AE12">+_xlfn.XLOOKUP(1,(Table_Mietpos[Vertragsnummer]=CM_CT2[[#This Row],[Contract Number M3]])*(Table_Mietpos[Auftragspos.]=CM_CT2[[#This Row],[Rentalposition M3]]),Table_Mietpos[Gueltig_bis])</f>
        <v/>
      </c>
      <c r="AF12" s="50">
        <f t="array" ref="AF12">+_xlfn.XLOOKUP(1,(CM_CT2[Contract Number Customer]=CM_CT2[[#This Row],[Contract Number Customer]])*(CM_CT2[Row Type]="Header"),CM_CT2[Contract Lenght Initial])</f>
        <v/>
      </c>
      <c r="AG12" s="136">
        <f>+CM_CT2[[#This Row],[Rental EndDate]]</f>
        <v/>
      </c>
      <c r="AH12" s="305" t="n"/>
      <c r="AI12" s="305" t="n"/>
      <c r="AJ12" s="305" t="n"/>
      <c r="AK12" s="53" t="n"/>
      <c r="AL12" s="15">
        <f t="array" ref="AL12">+_xlfn.XLOOKUP(1,(CM_CT2[Contract Number Customer]=CM_CT2[[#This Row],[Contract Number Customer]])*(CM_CT2[Row Type]="Header"),CM_CT2[Early Termination Category])</f>
        <v/>
      </c>
      <c r="AM12" s="136">
        <f t="array" ref="AM12">_xlfn.XLOOKUP(1,(CM_CT2[Contract Number Customer]=$E11)*(CM_CT2[Delivery Batch]=$F11)*(CM_CT2[Row Type]="Batch"),CM_CT2[Early Termination cut-off date1])</f>
        <v/>
      </c>
      <c r="AN12" s="136">
        <f t="array" ref="AN12">_xlfn.XLOOKUP(1,(CM_CT2[Contract Number Customer]=$E11)*(CM_CT2[Delivery Batch]=$F11)*(CM_CT2[Row Type]="Batch"),CM_CT2[Early Termination cut-off date2])</f>
        <v/>
      </c>
      <c r="AO12" s="53">
        <f t="array" ref="AO12">+_xlfn.XLOOKUP(1,(CM_CT2[Contract Number Customer]=CM_CT2[[#This Row],[Contract Number Customer]])*(CM_CT2[Row Type]="Header"),CM_CT2[Early Termination Notice Period Mths])</f>
        <v/>
      </c>
      <c r="AP12" s="53">
        <f t="array" ref="AP12">+_xlfn.XLOOKUP(1,(CM_CT2[Contract Number Customer]=CM_CT2[[#This Row],[Contract Number Customer]])*(CM_CT2[Row Type]="Header"),CM_CT2[Duly Termination Notice Period Mths])</f>
        <v/>
      </c>
      <c r="AQ12" s="54" t="n"/>
      <c r="AR12" s="54">
        <f t="array" ref="AR12">+_xlfn.XLOOKUP(1,(CM_CT2[[#This Row],[Contract Number M3]]=Next_possible_notice[Contract Number M3])*(CM_CT2[[#This Row],[Rentalposition M3]]=Next_possible_notice[Rentalposition M3]),Next_possible_notice[NoticeDateCalc])</f>
        <v/>
      </c>
      <c r="AS12" s="117" t="n"/>
      <c r="AT12" s="75" t="n"/>
      <c r="AU12" s="75" t="n"/>
      <c r="AV12" s="75" t="n"/>
      <c r="AW12" s="75" t="n"/>
      <c r="AX12" s="53" t="n"/>
      <c r="AY12" s="75" t="n"/>
      <c r="AZ12" s="54" t="n"/>
      <c r="BA12" s="50">
        <f t="array" ref="BA12">+_xlfn.XLOOKUP(1,(CM_CT2[Contract Number Customer]=CM_CT2[[#This Row],[Contract Number Customer]])*(CM_CT2[Row Type]="Header"),CM_CT2[Contract Lenght Early Clause &amp; Option])</f>
        <v/>
      </c>
      <c r="BB12" s="15" t="n"/>
      <c r="BC12" s="15" t="n"/>
      <c r="BD12" s="15" t="n"/>
      <c r="BE12" s="15" t="n"/>
      <c r="BF12" s="15" t="n"/>
      <c r="BG12" s="15" t="n"/>
      <c r="BH12" s="24" t="n"/>
      <c r="BI12" s="10" t="n"/>
      <c r="BJ12" s="118" t="n"/>
      <c r="BK12" s="24" t="n"/>
      <c r="BL12" s="24" t="n"/>
      <c r="BM12" s="50">
        <f t="array" ref="BM12">+_xlfn.XLOOKUP(1,(CM_CT2[Contract Number Customer]=CM_CT2[[#This Row],[Contract Number Customer]])*(CM_CT2[Row Type]="Header"),CM_CT2[Contract Mileage])</f>
        <v/>
      </c>
      <c r="BN12" s="50" t="n"/>
      <c r="BO12" s="54" t="n"/>
      <c r="BP12" s="54">
        <f t="array" ref="BP12">+_xlfn.XLOOKUP(1,(CM_CT2[Contract Number Customer]=CM_CT2[[#This Row],[Contract Number Customer]])*(CM_CT2[Row Type]="Header"),CM_CT2[Currency])</f>
        <v/>
      </c>
      <c r="BQ12" s="75">
        <f t="array" ref="BQ12">+_xlfn.XLOOKUP(1,(CM_CT2[Contract Number Customer]=CM_CT2[[#This Row],[Contract Number Customer]])*(CM_CT2[Row Type]="Header"),CM_CT2[Lease Rate EUR])</f>
        <v/>
      </c>
      <c r="BR12" s="306" t="n"/>
      <c r="BS12" s="306" t="n"/>
      <c r="BT12" s="177" t="n"/>
      <c r="BU12" s="306" t="n"/>
      <c r="BV12" s="179">
        <f t="array" ref="BV12">+_xlfn.XLOOKUP(1,(Table_Mietpos[Vertragsnummer]=CM_CT2[[#This Row],[Contract Number M3]])*(Table_Mietpos[Auftragspos.]=CM_CT2[[#This Row],[Rentalposition M3]]),Table_Mietpos[Nettosatz/Typ])</f>
        <v/>
      </c>
      <c r="BW12" s="306" t="n"/>
      <c r="BX12" s="75" t="n"/>
      <c r="BY12" s="75" t="n"/>
      <c r="BZ12" s="75" t="n"/>
      <c r="CA12" s="75" t="n"/>
      <c r="CB12" s="75" t="n"/>
      <c r="CC12" s="307" t="n"/>
      <c r="CD12" s="307" t="n"/>
      <c r="CE12" s="307" t="n"/>
      <c r="CF12" s="307" t="n"/>
      <c r="CG12" s="28" t="n"/>
      <c r="CH12" s="28" t="n"/>
      <c r="CI12" s="28" t="n"/>
      <c r="CJ12" s="186" t="n"/>
      <c r="CK12" s="307" t="n"/>
      <c r="CL12" s="306" t="n"/>
      <c r="CM12" s="12" t="n"/>
      <c r="CN12" s="20" t="n"/>
      <c r="CO12" s="142" t="n"/>
      <c r="CP12" s="142" t="n"/>
      <c r="CQ12" s="142" t="n"/>
      <c r="CR12" s="20" t="n"/>
    </row>
    <row r="13" ht="15" customHeight="1" s="287">
      <c r="B13" s="11" t="n"/>
      <c r="C13" s="14" t="inlineStr">
        <is>
          <t>V300087</t>
        </is>
      </c>
      <c r="D13" s="10" t="n"/>
      <c r="E13" s="15">
        <f t="array" ref="E13">+_xlfn.XLOOKUP(1,(CM_CT2[Contract Number M3]=CM_CT2[[#This Row],[Contract Number M3]])*(CM_CT2[Row Type]="Header"),CM_CT2[Contract Number Customer])</f>
        <v/>
      </c>
      <c r="F13" s="10" t="n">
        <v>1</v>
      </c>
      <c r="G13" s="10" t="inlineStr">
        <is>
          <t>Wagon</t>
        </is>
      </c>
      <c r="H13" s="10" t="n">
        <v>8</v>
      </c>
      <c r="I13" s="73">
        <f t="array" ref="I13">+_xlfn.XLOOKUP(1,(Table_Mietpos[Vertragsnummer]=CM[[#This Row],[Contract Number M3]])*(Table_Mietpos[Auftragspos.]=CM[[#This Row],[Rentalposition M3]]),Table_Mietpos[ChNr])</f>
        <v/>
      </c>
      <c r="J13" s="72">
        <f t="array" ref="J13">+_xlfn.XLOOKUP(1,(CM_CT2[Contract Number Customer]=CM_CT2[[#This Row],[Contract Number Customer]])*(CM_CT2[Row Type]="Header"),CM_CT2[Customer])</f>
        <v/>
      </c>
      <c r="K13" s="51" t="n"/>
      <c r="L13" s="51" t="n"/>
      <c r="M13" s="15">
        <f t="array" ref="M13">+_xlfn.XLOOKUP(1,(CM_CT2[Contract Number Customer]=CM_CT2[[#This Row],[Contract Number Customer]])*(CM_CT2[Row Type]="Header"),CM_CT2[Sales Manager])</f>
        <v/>
      </c>
      <c r="N13" s="15">
        <f t="array" ref="N13">+_xlfn.XLOOKUP(1,(CM_CT2[Contract Number Customer]=CM_CT2[[#This Row],[Contract Number Customer]])*(CM_CT2[Row Type]="Header"),CM_CT2[Wagon Type])</f>
        <v/>
      </c>
      <c r="O13" s="10" t="n">
        <v>1</v>
      </c>
      <c r="P13" s="10" t="n"/>
      <c r="Q13" s="10" t="n"/>
      <c r="R13" s="10" t="n"/>
      <c r="S13" s="10" t="n">
        <v>1</v>
      </c>
      <c r="T13" s="10" t="n">
        <v>1</v>
      </c>
      <c r="U13" s="15">
        <f>+IF(CM_CT2[[#This Row],[Contract Status]]&lt;&gt;"ended",1,0)</f>
        <v/>
      </c>
      <c r="V13" s="15" t="n"/>
      <c r="W13" s="15">
        <f t="array" ref="W13">_xlfn.XLOOKUP(1,(CM_CT2[Contract Number Customer]=$E12)*(CM_CT2[Delivery Batch]=$F12)*(CM_CT2[Row Type]="Batch"),CM_CT2[Contract Flex])</f>
        <v/>
      </c>
      <c r="X13" s="54">
        <f t="array" ref="X13">_xlfn.XLOOKUP(1,(CM_CT2[Contract Number Customer]=$E12)*(CM_CT2[Delivery Batch]=$F12)*(CM_CT2[Row Type]="Batch"),CM_CT2[Flex StartDate])</f>
        <v/>
      </c>
      <c r="Y13" s="54">
        <f t="array" ref="Y13">_xlfn.XLOOKUP(1,(CM_CT2[Contract Number Customer]=$E12)*(CM_CT2[Delivery Batch]=$F12)*(CM_CT2[Row Type]="Batch"),CM_CT2[Flex EndDate])</f>
        <v/>
      </c>
      <c r="Z13" s="15">
        <f t="array" ref="Z13">_xlfn.XLOOKUP(1,(CM_CT2[Contract Number Customer]=$E12)*(CM_CT2[Delivery Batch]=$F12)*(CM_CT2[Row Type]="Batch"),CM_CT2[Contract Status])</f>
        <v/>
      </c>
      <c r="AA13" s="15" t="n"/>
      <c r="AB13" s="74" t="n"/>
      <c r="AC13" s="74" t="n"/>
      <c r="AD13" s="131">
        <f t="array" ref="AD13">+_xlfn.XLOOKUP(1,(Table_Mietpos[Vertragsnummer]=CM_CT2[[#This Row],[Contract Number M3]])*(Table_Mietpos[Auftragspos.]=CM_CT2[[#This Row],[Rentalposition M3]]),Table_Mietpos[Gueltig_ab])</f>
        <v/>
      </c>
      <c r="AE13" s="131">
        <f t="array" ref="AE13">+_xlfn.XLOOKUP(1,(Table_Mietpos[Vertragsnummer]=CM_CT2[[#This Row],[Contract Number M3]])*(Table_Mietpos[Auftragspos.]=CM_CT2[[#This Row],[Rentalposition M3]]),Table_Mietpos[Gueltig_bis])</f>
        <v/>
      </c>
      <c r="AF13" s="50">
        <f t="array" ref="AF13">+_xlfn.XLOOKUP(1,(CM_CT2[Contract Number Customer]=CM_CT2[[#This Row],[Contract Number Customer]])*(CM_CT2[Row Type]="Header"),CM_CT2[Contract Lenght Initial])</f>
        <v/>
      </c>
      <c r="AG13" s="136">
        <f>+CM_CT2[[#This Row],[Rental EndDate]]</f>
        <v/>
      </c>
      <c r="AH13" s="305" t="n"/>
      <c r="AI13" s="305" t="n"/>
      <c r="AJ13" s="305" t="n"/>
      <c r="AK13" s="53" t="n"/>
      <c r="AL13" s="15">
        <f t="array" ref="AL13">+_xlfn.XLOOKUP(1,(CM_CT2[Contract Number Customer]=CM_CT2[[#This Row],[Contract Number Customer]])*(CM_CT2[Row Type]="Header"),CM_CT2[Early Termination Category])</f>
        <v/>
      </c>
      <c r="AM13" s="136">
        <f t="array" ref="AM13">_xlfn.XLOOKUP(1,(CM_CT2[Contract Number Customer]=$E12)*(CM_CT2[Delivery Batch]=$F12)*(CM_CT2[Row Type]="Batch"),CM_CT2[Early Termination cut-off date1])</f>
        <v/>
      </c>
      <c r="AN13" s="136">
        <f t="array" ref="AN13">_xlfn.XLOOKUP(1,(CM_CT2[Contract Number Customer]=$E12)*(CM_CT2[Delivery Batch]=$F12)*(CM_CT2[Row Type]="Batch"),CM_CT2[Early Termination cut-off date2])</f>
        <v/>
      </c>
      <c r="AO13" s="53">
        <f t="array" ref="AO13">+_xlfn.XLOOKUP(1,(CM_CT2[Contract Number Customer]=CM_CT2[[#This Row],[Contract Number Customer]])*(CM_CT2[Row Type]="Header"),CM_CT2[Early Termination Notice Period Mths])</f>
        <v/>
      </c>
      <c r="AP13" s="53">
        <f t="array" ref="AP13">+_xlfn.XLOOKUP(1,(CM_CT2[Contract Number Customer]=CM_CT2[[#This Row],[Contract Number Customer]])*(CM_CT2[Row Type]="Header"),CM_CT2[Duly Termination Notice Period Mths])</f>
        <v/>
      </c>
      <c r="AQ13" s="54" t="n"/>
      <c r="AR13" s="54">
        <f t="array" ref="AR13">+_xlfn.XLOOKUP(1,(CM_CT2[[#This Row],[Contract Number M3]]=Next_possible_notice[Contract Number M3])*(CM_CT2[[#This Row],[Rentalposition M3]]=Next_possible_notice[Rentalposition M3]),Next_possible_notice[NoticeDateCalc])</f>
        <v/>
      </c>
      <c r="AS13" s="117" t="n"/>
      <c r="AT13" s="75" t="n"/>
      <c r="AU13" s="75" t="n"/>
      <c r="AV13" s="75" t="n"/>
      <c r="AW13" s="75" t="n"/>
      <c r="AX13" s="53" t="n"/>
      <c r="AY13" s="75" t="n"/>
      <c r="AZ13" s="54" t="n"/>
      <c r="BA13" s="50">
        <f t="array" ref="BA13">+_xlfn.XLOOKUP(1,(CM_CT2[Contract Number Customer]=CM_CT2[[#This Row],[Contract Number Customer]])*(CM_CT2[Row Type]="Header"),CM_CT2[Contract Lenght Early Clause &amp; Option])</f>
        <v/>
      </c>
      <c r="BB13" s="15" t="n"/>
      <c r="BC13" s="15" t="n"/>
      <c r="BD13" s="15" t="n"/>
      <c r="BE13" s="15" t="n"/>
      <c r="BF13" s="15" t="n"/>
      <c r="BG13" s="15" t="n"/>
      <c r="BH13" s="24" t="n"/>
      <c r="BI13" s="10" t="n"/>
      <c r="BJ13" s="118" t="n"/>
      <c r="BK13" s="24" t="n"/>
      <c r="BL13" s="24" t="n"/>
      <c r="BM13" s="50">
        <f t="array" ref="BM13">+_xlfn.XLOOKUP(1,(CM_CT2[Contract Number Customer]=CM_CT2[[#This Row],[Contract Number Customer]])*(CM_CT2[Row Type]="Header"),CM_CT2[Contract Mileage])</f>
        <v/>
      </c>
      <c r="BN13" s="50" t="n"/>
      <c r="BO13" s="54" t="n"/>
      <c r="BP13" s="54">
        <f t="array" ref="BP13">+_xlfn.XLOOKUP(1,(CM_CT2[Contract Number Customer]=CM_CT2[[#This Row],[Contract Number Customer]])*(CM_CT2[Row Type]="Header"),CM_CT2[Currency])</f>
        <v/>
      </c>
      <c r="BQ13" s="75">
        <f t="array" ref="BQ13">+_xlfn.XLOOKUP(1,(CM_CT2[Contract Number Customer]=CM_CT2[[#This Row],[Contract Number Customer]])*(CM_CT2[Row Type]="Header"),CM_CT2[Lease Rate EUR])</f>
        <v/>
      </c>
      <c r="BR13" s="306" t="n"/>
      <c r="BS13" s="306" t="n"/>
      <c r="BT13" s="177" t="n"/>
      <c r="BU13" s="306" t="n"/>
      <c r="BV13" s="179">
        <f t="array" ref="BV13">+_xlfn.XLOOKUP(1,(Table_Mietpos[Vertragsnummer]=CM_CT2[[#This Row],[Contract Number M3]])*(Table_Mietpos[Auftragspos.]=CM_CT2[[#This Row],[Rentalposition M3]]),Table_Mietpos[Nettosatz/Typ])</f>
        <v/>
      </c>
      <c r="BW13" s="306" t="n"/>
      <c r="BX13" s="75" t="n"/>
      <c r="BY13" s="75" t="n"/>
      <c r="BZ13" s="75" t="n"/>
      <c r="CA13" s="75" t="n"/>
      <c r="CB13" s="75" t="n"/>
      <c r="CC13" s="307" t="n"/>
      <c r="CD13" s="307" t="n"/>
      <c r="CE13" s="307" t="n"/>
      <c r="CF13" s="307" t="n"/>
      <c r="CG13" s="28" t="n"/>
      <c r="CH13" s="28" t="n"/>
      <c r="CI13" s="28" t="n"/>
      <c r="CJ13" s="186" t="n"/>
      <c r="CK13" s="307" t="n"/>
      <c r="CL13" s="306" t="n"/>
      <c r="CM13" s="12" t="n"/>
      <c r="CN13" s="20" t="n"/>
      <c r="CO13" s="142" t="n"/>
      <c r="CP13" s="142" t="n"/>
      <c r="CQ13" s="142" t="n"/>
      <c r="CR13" s="20" t="n"/>
    </row>
    <row r="14" ht="15" customHeight="1" s="287">
      <c r="B14" s="11" t="n"/>
      <c r="C14" s="14" t="inlineStr">
        <is>
          <t>V300087</t>
        </is>
      </c>
      <c r="D14" s="10" t="n"/>
      <c r="E14" s="15">
        <f t="array" ref="E14">+_xlfn.XLOOKUP(1,(CM_CT2[Contract Number M3]=CM_CT2[[#This Row],[Contract Number M3]])*(CM_CT2[Row Type]="Header"),CM_CT2[Contract Number Customer])</f>
        <v/>
      </c>
      <c r="F14" s="10" t="n">
        <v>1</v>
      </c>
      <c r="G14" s="10" t="inlineStr">
        <is>
          <t>Wagon</t>
        </is>
      </c>
      <c r="H14" s="10" t="n">
        <v>9</v>
      </c>
      <c r="I14" s="73">
        <f t="array" ref="I14">+_xlfn.XLOOKUP(1,(Table_Mietpos[Vertragsnummer]=CM[[#This Row],[Contract Number M3]])*(Table_Mietpos[Auftragspos.]=CM[[#This Row],[Rentalposition M3]]),Table_Mietpos[ChNr])</f>
        <v/>
      </c>
      <c r="J14" s="72">
        <f t="array" ref="J14">+_xlfn.XLOOKUP(1,(CM_CT2[Contract Number Customer]=CM_CT2[[#This Row],[Contract Number Customer]])*(CM_CT2[Row Type]="Header"),CM_CT2[Customer])</f>
        <v/>
      </c>
      <c r="K14" s="51" t="n"/>
      <c r="L14" s="51" t="n"/>
      <c r="M14" s="15">
        <f t="array" ref="M14">+_xlfn.XLOOKUP(1,(CM_CT2[Contract Number Customer]=CM_CT2[[#This Row],[Contract Number Customer]])*(CM_CT2[Row Type]="Header"),CM_CT2[Sales Manager])</f>
        <v/>
      </c>
      <c r="N14" s="15">
        <f t="array" ref="N14">+_xlfn.XLOOKUP(1,(CM_CT2[Contract Number Customer]=CM_CT2[[#This Row],[Contract Number Customer]])*(CM_CT2[Row Type]="Header"),CM_CT2[Wagon Type])</f>
        <v/>
      </c>
      <c r="O14" s="10" t="n">
        <v>1</v>
      </c>
      <c r="P14" s="10" t="n"/>
      <c r="Q14" s="10" t="n"/>
      <c r="R14" s="10" t="n"/>
      <c r="S14" s="10" t="n">
        <v>1</v>
      </c>
      <c r="T14" s="10" t="n">
        <v>1</v>
      </c>
      <c r="U14" s="15">
        <f>+IF(CM_CT2[[#This Row],[Contract Status]]&lt;&gt;"ended",1,0)</f>
        <v/>
      </c>
      <c r="V14" s="15" t="n"/>
      <c r="W14" s="15">
        <f t="array" ref="W14">_xlfn.XLOOKUP(1,(CM_CT2[Contract Number Customer]=$E13)*(CM_CT2[Delivery Batch]=$F13)*(CM_CT2[Row Type]="Batch"),CM_CT2[Contract Flex])</f>
        <v/>
      </c>
      <c r="X14" s="54">
        <f t="array" ref="X14">_xlfn.XLOOKUP(1,(CM_CT2[Contract Number Customer]=$E13)*(CM_CT2[Delivery Batch]=$F13)*(CM_CT2[Row Type]="Batch"),CM_CT2[Flex StartDate])</f>
        <v/>
      </c>
      <c r="Y14" s="54">
        <f t="array" ref="Y14">_xlfn.XLOOKUP(1,(CM_CT2[Contract Number Customer]=$E13)*(CM_CT2[Delivery Batch]=$F13)*(CM_CT2[Row Type]="Batch"),CM_CT2[Flex EndDate])</f>
        <v/>
      </c>
      <c r="Z14" s="15">
        <f t="array" ref="Z14">_xlfn.XLOOKUP(1,(CM_CT2[Contract Number Customer]=$E13)*(CM_CT2[Delivery Batch]=$F13)*(CM_CT2[Row Type]="Batch"),CM_CT2[Contract Status])</f>
        <v/>
      </c>
      <c r="AA14" s="15" t="n"/>
      <c r="AB14" s="74" t="n"/>
      <c r="AC14" s="74" t="n"/>
      <c r="AD14" s="131">
        <f t="array" ref="AD14">+_xlfn.XLOOKUP(1,(Table_Mietpos[Vertragsnummer]=CM_CT2[[#This Row],[Contract Number M3]])*(Table_Mietpos[Auftragspos.]=CM_CT2[[#This Row],[Rentalposition M3]]),Table_Mietpos[Gueltig_ab])</f>
        <v/>
      </c>
      <c r="AE14" s="131">
        <f t="array" ref="AE14">+_xlfn.XLOOKUP(1,(Table_Mietpos[Vertragsnummer]=CM_CT2[[#This Row],[Contract Number M3]])*(Table_Mietpos[Auftragspos.]=CM_CT2[[#This Row],[Rentalposition M3]]),Table_Mietpos[Gueltig_bis])</f>
        <v/>
      </c>
      <c r="AF14" s="50">
        <f t="array" ref="AF14">+_xlfn.XLOOKUP(1,(CM_CT2[Contract Number Customer]=CM_CT2[[#This Row],[Contract Number Customer]])*(CM_CT2[Row Type]="Header"),CM_CT2[Contract Lenght Initial])</f>
        <v/>
      </c>
      <c r="AG14" s="136">
        <f>+CM_CT2[[#This Row],[Rental EndDate]]</f>
        <v/>
      </c>
      <c r="AH14" s="305" t="n"/>
      <c r="AI14" s="305" t="n"/>
      <c r="AJ14" s="305" t="n"/>
      <c r="AK14" s="53" t="n"/>
      <c r="AL14" s="15">
        <f t="array" ref="AL14">+_xlfn.XLOOKUP(1,(CM_CT2[Contract Number Customer]=CM_CT2[[#This Row],[Contract Number Customer]])*(CM_CT2[Row Type]="Header"),CM_CT2[Early Termination Category])</f>
        <v/>
      </c>
      <c r="AM14" s="136">
        <f t="array" ref="AM14">_xlfn.XLOOKUP(1,(CM_CT2[Contract Number Customer]=$E13)*(CM_CT2[Delivery Batch]=$F13)*(CM_CT2[Row Type]="Batch"),CM_CT2[Early Termination cut-off date1])</f>
        <v/>
      </c>
      <c r="AN14" s="136">
        <f t="array" ref="AN14">_xlfn.XLOOKUP(1,(CM_CT2[Contract Number Customer]=$E13)*(CM_CT2[Delivery Batch]=$F13)*(CM_CT2[Row Type]="Batch"),CM_CT2[Early Termination cut-off date2])</f>
        <v/>
      </c>
      <c r="AO14" s="53">
        <f t="array" ref="AO14">+_xlfn.XLOOKUP(1,(CM_CT2[Contract Number Customer]=CM_CT2[[#This Row],[Contract Number Customer]])*(CM_CT2[Row Type]="Header"),CM_CT2[Early Termination Notice Period Mths])</f>
        <v/>
      </c>
      <c r="AP14" s="53">
        <f t="array" ref="AP14">+_xlfn.XLOOKUP(1,(CM_CT2[Contract Number Customer]=CM_CT2[[#This Row],[Contract Number Customer]])*(CM_CT2[Row Type]="Header"),CM_CT2[Duly Termination Notice Period Mths])</f>
        <v/>
      </c>
      <c r="AQ14" s="54" t="n"/>
      <c r="AR14" s="54">
        <f t="array" ref="AR14">+_xlfn.XLOOKUP(1,(CM_CT2[[#This Row],[Contract Number M3]]=Next_possible_notice[Contract Number M3])*(CM_CT2[[#This Row],[Rentalposition M3]]=Next_possible_notice[Rentalposition M3]),Next_possible_notice[NoticeDateCalc])</f>
        <v/>
      </c>
      <c r="AS14" s="117" t="n"/>
      <c r="AT14" s="75" t="n"/>
      <c r="AU14" s="75" t="n"/>
      <c r="AV14" s="75" t="n"/>
      <c r="AW14" s="75" t="n"/>
      <c r="AX14" s="53" t="n"/>
      <c r="AY14" s="75" t="n"/>
      <c r="AZ14" s="54" t="n"/>
      <c r="BA14" s="50">
        <f t="array" ref="BA14">+_xlfn.XLOOKUP(1,(CM_CT2[Contract Number Customer]=CM_CT2[[#This Row],[Contract Number Customer]])*(CM_CT2[Row Type]="Header"),CM_CT2[Contract Lenght Early Clause &amp; Option])</f>
        <v/>
      </c>
      <c r="BB14" s="15" t="n"/>
      <c r="BC14" s="15" t="n"/>
      <c r="BD14" s="15" t="n"/>
      <c r="BE14" s="15" t="n"/>
      <c r="BF14" s="15" t="n"/>
      <c r="BG14" s="15" t="n"/>
      <c r="BH14" s="24" t="n"/>
      <c r="BI14" s="10" t="n"/>
      <c r="BJ14" s="118" t="n"/>
      <c r="BK14" s="24" t="n"/>
      <c r="BL14" s="24" t="n"/>
      <c r="BM14" s="50">
        <f t="array" ref="BM14">+_xlfn.XLOOKUP(1,(CM_CT2[Contract Number Customer]=CM_CT2[[#This Row],[Contract Number Customer]])*(CM_CT2[Row Type]="Header"),CM_CT2[Contract Mileage])</f>
        <v/>
      </c>
      <c r="BN14" s="50" t="n"/>
      <c r="BO14" s="54" t="n"/>
      <c r="BP14" s="54">
        <f t="array" ref="BP14">+_xlfn.XLOOKUP(1,(CM_CT2[Contract Number Customer]=CM_CT2[[#This Row],[Contract Number Customer]])*(CM_CT2[Row Type]="Header"),CM_CT2[Currency])</f>
        <v/>
      </c>
      <c r="BQ14" s="75">
        <f t="array" ref="BQ14">+_xlfn.XLOOKUP(1,(CM_CT2[Contract Number Customer]=CM_CT2[[#This Row],[Contract Number Customer]])*(CM_CT2[Row Type]="Header"),CM_CT2[Lease Rate EUR])</f>
        <v/>
      </c>
      <c r="BR14" s="306" t="n"/>
      <c r="BS14" s="306" t="n"/>
      <c r="BT14" s="177" t="n"/>
      <c r="BU14" s="306" t="n"/>
      <c r="BV14" s="179">
        <f t="array" ref="BV14">+_xlfn.XLOOKUP(1,(Table_Mietpos[Vertragsnummer]=CM_CT2[[#This Row],[Contract Number M3]])*(Table_Mietpos[Auftragspos.]=CM_CT2[[#This Row],[Rentalposition M3]]),Table_Mietpos[Nettosatz/Typ])</f>
        <v/>
      </c>
      <c r="BW14" s="306" t="n"/>
      <c r="BX14" s="75" t="n"/>
      <c r="BY14" s="75" t="n"/>
      <c r="BZ14" s="75" t="n"/>
      <c r="CA14" s="75" t="n"/>
      <c r="CB14" s="75" t="n"/>
      <c r="CC14" s="307" t="n"/>
      <c r="CD14" s="307" t="n"/>
      <c r="CE14" s="307" t="n"/>
      <c r="CF14" s="307" t="n"/>
      <c r="CG14" s="28" t="n"/>
      <c r="CH14" s="28" t="n"/>
      <c r="CI14" s="28" t="n"/>
      <c r="CJ14" s="186" t="n"/>
      <c r="CK14" s="307" t="n"/>
      <c r="CL14" s="306" t="n"/>
      <c r="CM14" s="12" t="n"/>
      <c r="CN14" s="20" t="n"/>
      <c r="CO14" s="142" t="n"/>
      <c r="CP14" s="142" t="n"/>
      <c r="CQ14" s="142" t="n"/>
      <c r="CR14" s="20" t="n"/>
    </row>
    <row r="15" ht="15" customHeight="1" s="287">
      <c r="B15" s="11" t="n"/>
      <c r="C15" s="14" t="inlineStr">
        <is>
          <t>V300087</t>
        </is>
      </c>
      <c r="D15" s="10" t="n"/>
      <c r="E15" s="15">
        <f t="array" ref="E15">+_xlfn.XLOOKUP(1,(CM_CT2[Contract Number M3]=CM_CT2[[#This Row],[Contract Number M3]])*(CM_CT2[Row Type]="Header"),CM_CT2[Contract Number Customer])</f>
        <v/>
      </c>
      <c r="F15" s="10" t="n">
        <v>1</v>
      </c>
      <c r="G15" s="10" t="inlineStr">
        <is>
          <t>Wagon</t>
        </is>
      </c>
      <c r="H15" s="10" t="n">
        <v>10</v>
      </c>
      <c r="I15" s="73">
        <f t="array" ref="I15">+_xlfn.XLOOKUP(1,(Table_Mietpos[Vertragsnummer]=CM[[#This Row],[Contract Number M3]])*(Table_Mietpos[Auftragspos.]=CM[[#This Row],[Rentalposition M3]]),Table_Mietpos[ChNr])</f>
        <v/>
      </c>
      <c r="J15" s="72">
        <f t="array" ref="J15">+_xlfn.XLOOKUP(1,(CM_CT2[Contract Number Customer]=CM_CT2[[#This Row],[Contract Number Customer]])*(CM_CT2[Row Type]="Header"),CM_CT2[Customer])</f>
        <v/>
      </c>
      <c r="K15" s="51" t="n"/>
      <c r="L15" s="51" t="n"/>
      <c r="M15" s="15">
        <f t="array" ref="M15">+_xlfn.XLOOKUP(1,(CM_CT2[Contract Number Customer]=CM_CT2[[#This Row],[Contract Number Customer]])*(CM_CT2[Row Type]="Header"),CM_CT2[Sales Manager])</f>
        <v/>
      </c>
      <c r="N15" s="15">
        <f t="array" ref="N15">+_xlfn.XLOOKUP(1,(CM_CT2[Contract Number Customer]=CM_CT2[[#This Row],[Contract Number Customer]])*(CM_CT2[Row Type]="Header"),CM_CT2[Wagon Type])</f>
        <v/>
      </c>
      <c r="O15" s="10" t="n">
        <v>1</v>
      </c>
      <c r="P15" s="10" t="n"/>
      <c r="Q15" s="10" t="n"/>
      <c r="R15" s="10" t="n"/>
      <c r="S15" s="10" t="n">
        <v>1</v>
      </c>
      <c r="T15" s="10" t="n">
        <v>1</v>
      </c>
      <c r="U15" s="15">
        <f>+IF(CM_CT2[[#This Row],[Contract Status]]&lt;&gt;"ended",1,0)</f>
        <v/>
      </c>
      <c r="V15" s="15" t="n"/>
      <c r="W15" s="15">
        <f t="array" ref="W15">_xlfn.XLOOKUP(1,(CM_CT2[Contract Number Customer]=$E14)*(CM_CT2[Delivery Batch]=$F14)*(CM_CT2[Row Type]="Batch"),CM_CT2[Contract Flex])</f>
        <v/>
      </c>
      <c r="X15" s="54">
        <f t="array" ref="X15">_xlfn.XLOOKUP(1,(CM_CT2[Contract Number Customer]=$E14)*(CM_CT2[Delivery Batch]=$F14)*(CM_CT2[Row Type]="Batch"),CM_CT2[Flex StartDate])</f>
        <v/>
      </c>
      <c r="Y15" s="54">
        <f t="array" ref="Y15">_xlfn.XLOOKUP(1,(CM_CT2[Contract Number Customer]=$E14)*(CM_CT2[Delivery Batch]=$F14)*(CM_CT2[Row Type]="Batch"),CM_CT2[Flex EndDate])</f>
        <v/>
      </c>
      <c r="Z15" s="15">
        <f t="array" ref="Z15">_xlfn.XLOOKUP(1,(CM_CT2[Contract Number Customer]=$E14)*(CM_CT2[Delivery Batch]=$F14)*(CM_CT2[Row Type]="Batch"),CM_CT2[Contract Status])</f>
        <v/>
      </c>
      <c r="AA15" s="15" t="n"/>
      <c r="AB15" s="74" t="n"/>
      <c r="AC15" s="74" t="n"/>
      <c r="AD15" s="131">
        <f t="array" ref="AD15">+_xlfn.XLOOKUP(1,(Table_Mietpos[Vertragsnummer]=CM_CT2[[#This Row],[Contract Number M3]])*(Table_Mietpos[Auftragspos.]=CM_CT2[[#This Row],[Rentalposition M3]]),Table_Mietpos[Gueltig_ab])</f>
        <v/>
      </c>
      <c r="AE15" s="131">
        <f t="array" ref="AE15">+_xlfn.XLOOKUP(1,(Table_Mietpos[Vertragsnummer]=CM_CT2[[#This Row],[Contract Number M3]])*(Table_Mietpos[Auftragspos.]=CM_CT2[[#This Row],[Rentalposition M3]]),Table_Mietpos[Gueltig_bis])</f>
        <v/>
      </c>
      <c r="AF15" s="50">
        <f t="array" ref="AF15">+_xlfn.XLOOKUP(1,(CM_CT2[Contract Number Customer]=CM_CT2[[#This Row],[Contract Number Customer]])*(CM_CT2[Row Type]="Header"),CM_CT2[Contract Lenght Initial])</f>
        <v/>
      </c>
      <c r="AG15" s="136">
        <f>+CM_CT2[[#This Row],[Rental EndDate]]</f>
        <v/>
      </c>
      <c r="AH15" s="305" t="n"/>
      <c r="AI15" s="305" t="n"/>
      <c r="AJ15" s="305" t="n"/>
      <c r="AK15" s="53" t="n"/>
      <c r="AL15" s="15">
        <f t="array" ref="AL15">+_xlfn.XLOOKUP(1,(CM_CT2[Contract Number Customer]=CM_CT2[[#This Row],[Contract Number Customer]])*(CM_CT2[Row Type]="Header"),CM_CT2[Early Termination Category])</f>
        <v/>
      </c>
      <c r="AM15" s="136">
        <f t="array" ref="AM15">_xlfn.XLOOKUP(1,(CM_CT2[Contract Number Customer]=$E14)*(CM_CT2[Delivery Batch]=$F14)*(CM_CT2[Row Type]="Batch"),CM_CT2[Early Termination cut-off date1])</f>
        <v/>
      </c>
      <c r="AN15" s="136">
        <f t="array" ref="AN15">_xlfn.XLOOKUP(1,(CM_CT2[Contract Number Customer]=$E14)*(CM_CT2[Delivery Batch]=$F14)*(CM_CT2[Row Type]="Batch"),CM_CT2[Early Termination cut-off date2])</f>
        <v/>
      </c>
      <c r="AO15" s="53">
        <f t="array" ref="AO15">+_xlfn.XLOOKUP(1,(CM_CT2[Contract Number Customer]=CM_CT2[[#This Row],[Contract Number Customer]])*(CM_CT2[Row Type]="Header"),CM_CT2[Early Termination Notice Period Mths])</f>
        <v/>
      </c>
      <c r="AP15" s="53">
        <f t="array" ref="AP15">+_xlfn.XLOOKUP(1,(CM_CT2[Contract Number Customer]=CM_CT2[[#This Row],[Contract Number Customer]])*(CM_CT2[Row Type]="Header"),CM_CT2[Duly Termination Notice Period Mths])</f>
        <v/>
      </c>
      <c r="AQ15" s="54" t="n"/>
      <c r="AR15" s="54">
        <f t="array" ref="AR15">+_xlfn.XLOOKUP(1,(CM_CT2[[#This Row],[Contract Number M3]]=Next_possible_notice[Contract Number M3])*(CM_CT2[[#This Row],[Rentalposition M3]]=Next_possible_notice[Rentalposition M3]),Next_possible_notice[NoticeDateCalc])</f>
        <v/>
      </c>
      <c r="AS15" s="117" t="n"/>
      <c r="AT15" s="75" t="n"/>
      <c r="AU15" s="75" t="n"/>
      <c r="AV15" s="75" t="n"/>
      <c r="AW15" s="75" t="n"/>
      <c r="AX15" s="53" t="n"/>
      <c r="AY15" s="75" t="n"/>
      <c r="AZ15" s="54" t="n"/>
      <c r="BA15" s="50">
        <f t="array" ref="BA15">+_xlfn.XLOOKUP(1,(CM_CT2[Contract Number Customer]=CM_CT2[[#This Row],[Contract Number Customer]])*(CM_CT2[Row Type]="Header"),CM_CT2[Contract Lenght Early Clause &amp; Option])</f>
        <v/>
      </c>
      <c r="BB15" s="15" t="n"/>
      <c r="BC15" s="15" t="n"/>
      <c r="BD15" s="15" t="n"/>
      <c r="BE15" s="15" t="n"/>
      <c r="BF15" s="15" t="n"/>
      <c r="BG15" s="15" t="n"/>
      <c r="BH15" s="24" t="n"/>
      <c r="BI15" s="10" t="n"/>
      <c r="BJ15" s="118" t="n"/>
      <c r="BK15" s="24" t="n"/>
      <c r="BL15" s="24" t="n"/>
      <c r="BM15" s="50">
        <f t="array" ref="BM15">+_xlfn.XLOOKUP(1,(CM_CT2[Contract Number Customer]=CM_CT2[[#This Row],[Contract Number Customer]])*(CM_CT2[Row Type]="Header"),CM_CT2[Contract Mileage])</f>
        <v/>
      </c>
      <c r="BN15" s="50" t="n"/>
      <c r="BO15" s="54" t="n"/>
      <c r="BP15" s="54">
        <f t="array" ref="BP15">+_xlfn.XLOOKUP(1,(CM_CT2[Contract Number Customer]=CM_CT2[[#This Row],[Contract Number Customer]])*(CM_CT2[Row Type]="Header"),CM_CT2[Currency])</f>
        <v/>
      </c>
      <c r="BQ15" s="75">
        <f t="array" ref="BQ15">+_xlfn.XLOOKUP(1,(CM_CT2[Contract Number Customer]=CM_CT2[[#This Row],[Contract Number Customer]])*(CM_CT2[Row Type]="Header"),CM_CT2[Lease Rate EUR])</f>
        <v/>
      </c>
      <c r="BR15" s="306" t="n"/>
      <c r="BS15" s="306" t="n"/>
      <c r="BT15" s="177" t="n"/>
      <c r="BU15" s="306" t="n"/>
      <c r="BV15" s="179">
        <f t="array" ref="BV15">+_xlfn.XLOOKUP(1,(Table_Mietpos[Vertragsnummer]=CM_CT2[[#This Row],[Contract Number M3]])*(Table_Mietpos[Auftragspos.]=CM_CT2[[#This Row],[Rentalposition M3]]),Table_Mietpos[Nettosatz/Typ])</f>
        <v/>
      </c>
      <c r="BW15" s="306" t="n"/>
      <c r="BX15" s="75" t="n"/>
      <c r="BY15" s="75" t="n"/>
      <c r="BZ15" s="75" t="n"/>
      <c r="CA15" s="75" t="n"/>
      <c r="CB15" s="75" t="n"/>
      <c r="CC15" s="307" t="n"/>
      <c r="CD15" s="307" t="n"/>
      <c r="CE15" s="307" t="n"/>
      <c r="CF15" s="307" t="n"/>
      <c r="CG15" s="28" t="n"/>
      <c r="CH15" s="28" t="n"/>
      <c r="CI15" s="28" t="n"/>
      <c r="CJ15" s="186" t="n"/>
      <c r="CK15" s="307" t="n"/>
      <c r="CL15" s="306" t="n"/>
      <c r="CM15" s="12" t="n"/>
      <c r="CN15" s="20" t="n"/>
      <c r="CO15" s="142" t="n"/>
      <c r="CP15" s="142" t="n"/>
      <c r="CQ15" s="142" t="n"/>
      <c r="CR15" s="20" t="n"/>
    </row>
    <row r="16" ht="15" customHeight="1" s="287">
      <c r="B16" s="11" t="n"/>
      <c r="C16" s="14" t="inlineStr">
        <is>
          <t>V300087</t>
        </is>
      </c>
      <c r="D16" s="10" t="n"/>
      <c r="E16" s="15">
        <f t="array" ref="E16">+_xlfn.XLOOKUP(1,(CM_CT2[Contract Number M3]=CM_CT2[[#This Row],[Contract Number M3]])*(CM_CT2[Row Type]="Header"),CM_CT2[Contract Number Customer])</f>
        <v/>
      </c>
      <c r="F16" s="10" t="n">
        <v>1</v>
      </c>
      <c r="G16" s="10" t="inlineStr">
        <is>
          <t>Wagon</t>
        </is>
      </c>
      <c r="H16" s="10" t="n">
        <v>11</v>
      </c>
      <c r="I16" s="73">
        <f t="array" ref="I16">+_xlfn.XLOOKUP(1,(Table_Mietpos[Vertragsnummer]=CM[[#This Row],[Contract Number M3]])*(Table_Mietpos[Auftragspos.]=CM[[#This Row],[Rentalposition M3]]),Table_Mietpos[ChNr])</f>
        <v/>
      </c>
      <c r="J16" s="72">
        <f t="array" ref="J16">+_xlfn.XLOOKUP(1,(CM_CT2[Contract Number Customer]=CM_CT2[[#This Row],[Contract Number Customer]])*(CM_CT2[Row Type]="Header"),CM_CT2[Customer])</f>
        <v/>
      </c>
      <c r="K16" s="51" t="n"/>
      <c r="L16" s="51" t="n"/>
      <c r="M16" s="15">
        <f t="array" ref="M16">+_xlfn.XLOOKUP(1,(CM_CT2[Contract Number Customer]=CM_CT2[[#This Row],[Contract Number Customer]])*(CM_CT2[Row Type]="Header"),CM_CT2[Sales Manager])</f>
        <v/>
      </c>
      <c r="N16" s="15">
        <f t="array" ref="N16">+_xlfn.XLOOKUP(1,(CM_CT2[Contract Number Customer]=CM_CT2[[#This Row],[Contract Number Customer]])*(CM_CT2[Row Type]="Header"),CM_CT2[Wagon Type])</f>
        <v/>
      </c>
      <c r="O16" s="10" t="n">
        <v>1</v>
      </c>
      <c r="P16" s="10" t="n"/>
      <c r="Q16" s="10" t="n"/>
      <c r="R16" s="10" t="n"/>
      <c r="S16" s="10" t="n">
        <v>1</v>
      </c>
      <c r="T16" s="10" t="n">
        <v>1</v>
      </c>
      <c r="U16" s="15">
        <f>+IF(CM_CT2[[#This Row],[Contract Status]]&lt;&gt;"ended",1,0)</f>
        <v/>
      </c>
      <c r="V16" s="15" t="n"/>
      <c r="W16" s="15">
        <f t="array" ref="W16">_xlfn.XLOOKUP(1,(CM_CT2[Contract Number Customer]=$E15)*(CM_CT2[Delivery Batch]=$F15)*(CM_CT2[Row Type]="Batch"),CM_CT2[Contract Flex])</f>
        <v/>
      </c>
      <c r="X16" s="54">
        <f t="array" ref="X16">_xlfn.XLOOKUP(1,(CM_CT2[Contract Number Customer]=$E15)*(CM_CT2[Delivery Batch]=$F15)*(CM_CT2[Row Type]="Batch"),CM_CT2[Flex StartDate])</f>
        <v/>
      </c>
      <c r="Y16" s="54">
        <f t="array" ref="Y16">_xlfn.XLOOKUP(1,(CM_CT2[Contract Number Customer]=$E15)*(CM_CT2[Delivery Batch]=$F15)*(CM_CT2[Row Type]="Batch"),CM_CT2[Flex EndDate])</f>
        <v/>
      </c>
      <c r="Z16" s="15">
        <f t="array" ref="Z16">_xlfn.XLOOKUP(1,(CM_CT2[Contract Number Customer]=$E15)*(CM_CT2[Delivery Batch]=$F15)*(CM_CT2[Row Type]="Batch"),CM_CT2[Contract Status])</f>
        <v/>
      </c>
      <c r="AA16" s="15" t="n"/>
      <c r="AB16" s="74" t="n"/>
      <c r="AC16" s="74" t="n"/>
      <c r="AD16" s="131">
        <f t="array" ref="AD16">+_xlfn.XLOOKUP(1,(Table_Mietpos[Vertragsnummer]=CM_CT2[[#This Row],[Contract Number M3]])*(Table_Mietpos[Auftragspos.]=CM_CT2[[#This Row],[Rentalposition M3]]),Table_Mietpos[Gueltig_ab])</f>
        <v/>
      </c>
      <c r="AE16" s="131">
        <f t="array" ref="AE16">+_xlfn.XLOOKUP(1,(Table_Mietpos[Vertragsnummer]=CM_CT2[[#This Row],[Contract Number M3]])*(Table_Mietpos[Auftragspos.]=CM_CT2[[#This Row],[Rentalposition M3]]),Table_Mietpos[Gueltig_bis])</f>
        <v/>
      </c>
      <c r="AF16" s="50">
        <f t="array" ref="AF16">+_xlfn.XLOOKUP(1,(CM_CT2[Contract Number Customer]=CM_CT2[[#This Row],[Contract Number Customer]])*(CM_CT2[Row Type]="Header"),CM_CT2[Contract Lenght Initial])</f>
        <v/>
      </c>
      <c r="AG16" s="136">
        <f>+CM_CT2[[#This Row],[Rental EndDate]]</f>
        <v/>
      </c>
      <c r="AH16" s="305" t="n"/>
      <c r="AI16" s="305" t="n"/>
      <c r="AJ16" s="305" t="n"/>
      <c r="AK16" s="53" t="n"/>
      <c r="AL16" s="15">
        <f t="array" ref="AL16">+_xlfn.XLOOKUP(1,(CM_CT2[Contract Number Customer]=CM_CT2[[#This Row],[Contract Number Customer]])*(CM_CT2[Row Type]="Header"),CM_CT2[Early Termination Category])</f>
        <v/>
      </c>
      <c r="AM16" s="136">
        <f t="array" ref="AM16">_xlfn.XLOOKUP(1,(CM_CT2[Contract Number Customer]=$E15)*(CM_CT2[Delivery Batch]=$F15)*(CM_CT2[Row Type]="Batch"),CM_CT2[Early Termination cut-off date1])</f>
        <v/>
      </c>
      <c r="AN16" s="136">
        <f t="array" ref="AN16">_xlfn.XLOOKUP(1,(CM_CT2[Contract Number Customer]=$E15)*(CM_CT2[Delivery Batch]=$F15)*(CM_CT2[Row Type]="Batch"),CM_CT2[Early Termination cut-off date2])</f>
        <v/>
      </c>
      <c r="AO16" s="53">
        <f t="array" ref="AO16">+_xlfn.XLOOKUP(1,(CM_CT2[Contract Number Customer]=CM_CT2[[#This Row],[Contract Number Customer]])*(CM_CT2[Row Type]="Header"),CM_CT2[Early Termination Notice Period Mths])</f>
        <v/>
      </c>
      <c r="AP16" s="53">
        <f t="array" ref="AP16">+_xlfn.XLOOKUP(1,(CM_CT2[Contract Number Customer]=CM_CT2[[#This Row],[Contract Number Customer]])*(CM_CT2[Row Type]="Header"),CM_CT2[Duly Termination Notice Period Mths])</f>
        <v/>
      </c>
      <c r="AQ16" s="54" t="n"/>
      <c r="AR16" s="54">
        <f t="array" ref="AR16">+_xlfn.XLOOKUP(1,(CM_CT2[[#This Row],[Contract Number M3]]=Next_possible_notice[Contract Number M3])*(CM_CT2[[#This Row],[Rentalposition M3]]=Next_possible_notice[Rentalposition M3]),Next_possible_notice[NoticeDateCalc])</f>
        <v/>
      </c>
      <c r="AS16" s="117" t="n"/>
      <c r="AT16" s="75" t="n"/>
      <c r="AU16" s="75" t="n"/>
      <c r="AV16" s="75" t="n"/>
      <c r="AW16" s="75" t="n"/>
      <c r="AX16" s="53" t="n"/>
      <c r="AY16" s="75" t="n"/>
      <c r="AZ16" s="54" t="n"/>
      <c r="BA16" s="50">
        <f t="array" ref="BA16">+_xlfn.XLOOKUP(1,(CM_CT2[Contract Number Customer]=CM_CT2[[#This Row],[Contract Number Customer]])*(CM_CT2[Row Type]="Header"),CM_CT2[Contract Lenght Early Clause &amp; Option])</f>
        <v/>
      </c>
      <c r="BB16" s="15" t="n"/>
      <c r="BC16" s="15" t="n"/>
      <c r="BD16" s="15" t="n"/>
      <c r="BE16" s="15" t="n"/>
      <c r="BF16" s="15" t="n"/>
      <c r="BG16" s="15" t="n"/>
      <c r="BH16" s="24" t="n"/>
      <c r="BI16" s="10" t="n"/>
      <c r="BJ16" s="118" t="n"/>
      <c r="BK16" s="24" t="n"/>
      <c r="BL16" s="24" t="n"/>
      <c r="BM16" s="50">
        <f t="array" ref="BM16">+_xlfn.XLOOKUP(1,(CM_CT2[Contract Number Customer]=CM_CT2[[#This Row],[Contract Number Customer]])*(CM_CT2[Row Type]="Header"),CM_CT2[Contract Mileage])</f>
        <v/>
      </c>
      <c r="BN16" s="50" t="n"/>
      <c r="BO16" s="54" t="n"/>
      <c r="BP16" s="54">
        <f t="array" ref="BP16">+_xlfn.XLOOKUP(1,(CM_CT2[Contract Number Customer]=CM_CT2[[#This Row],[Contract Number Customer]])*(CM_CT2[Row Type]="Header"),CM_CT2[Currency])</f>
        <v/>
      </c>
      <c r="BQ16" s="75">
        <f t="array" ref="BQ16">+_xlfn.XLOOKUP(1,(CM_CT2[Contract Number Customer]=CM_CT2[[#This Row],[Contract Number Customer]])*(CM_CT2[Row Type]="Header"),CM_CT2[Lease Rate EUR])</f>
        <v/>
      </c>
      <c r="BR16" s="306" t="n"/>
      <c r="BS16" s="306" t="n"/>
      <c r="BT16" s="177" t="n"/>
      <c r="BU16" s="306" t="n"/>
      <c r="BV16" s="179">
        <f t="array" ref="BV16">+_xlfn.XLOOKUP(1,(Table_Mietpos[Vertragsnummer]=CM_CT2[[#This Row],[Contract Number M3]])*(Table_Mietpos[Auftragspos.]=CM_CT2[[#This Row],[Rentalposition M3]]),Table_Mietpos[Nettosatz/Typ])</f>
        <v/>
      </c>
      <c r="BW16" s="306" t="n"/>
      <c r="BX16" s="75" t="n"/>
      <c r="BY16" s="75" t="n"/>
      <c r="BZ16" s="75" t="n"/>
      <c r="CA16" s="75" t="n"/>
      <c r="CB16" s="75" t="n"/>
      <c r="CC16" s="307" t="n"/>
      <c r="CD16" s="307" t="n"/>
      <c r="CE16" s="307" t="n"/>
      <c r="CF16" s="307" t="n"/>
      <c r="CG16" s="28" t="n"/>
      <c r="CH16" s="28" t="n"/>
      <c r="CI16" s="28" t="n"/>
      <c r="CJ16" s="186" t="n"/>
      <c r="CK16" s="307" t="n"/>
      <c r="CL16" s="306" t="n"/>
      <c r="CM16" s="12" t="n"/>
      <c r="CN16" s="20" t="n"/>
      <c r="CO16" s="142" t="n"/>
      <c r="CP16" s="142" t="n"/>
      <c r="CQ16" s="142" t="n"/>
      <c r="CR16" s="20" t="n"/>
    </row>
    <row r="17" ht="15" customHeight="1" s="287">
      <c r="B17" s="11" t="n"/>
      <c r="C17" s="14" t="inlineStr">
        <is>
          <t>V300087</t>
        </is>
      </c>
      <c r="D17" s="10" t="n"/>
      <c r="E17" s="15">
        <f t="array" ref="E17">+_xlfn.XLOOKUP(1,(CM_CT2[Contract Number M3]=CM_CT2[[#This Row],[Contract Number M3]])*(CM_CT2[Row Type]="Header"),CM_CT2[Contract Number Customer])</f>
        <v/>
      </c>
      <c r="F17" s="10" t="n">
        <v>1</v>
      </c>
      <c r="G17" s="10" t="inlineStr">
        <is>
          <t>Wagon</t>
        </is>
      </c>
      <c r="H17" s="10" t="n">
        <v>12</v>
      </c>
      <c r="I17" s="73">
        <f t="array" ref="I17">+_xlfn.XLOOKUP(1,(Table_Mietpos[Vertragsnummer]=CM[[#This Row],[Contract Number M3]])*(Table_Mietpos[Auftragspos.]=CM[[#This Row],[Rentalposition M3]]),Table_Mietpos[ChNr])</f>
        <v/>
      </c>
      <c r="J17" s="72">
        <f t="array" ref="J17">+_xlfn.XLOOKUP(1,(CM_CT2[Contract Number Customer]=CM_CT2[[#This Row],[Contract Number Customer]])*(CM_CT2[Row Type]="Header"),CM_CT2[Customer])</f>
        <v/>
      </c>
      <c r="K17" s="51" t="n"/>
      <c r="L17" s="51" t="n"/>
      <c r="M17" s="15">
        <f t="array" ref="M17">+_xlfn.XLOOKUP(1,(CM_CT2[Contract Number Customer]=CM_CT2[[#This Row],[Contract Number Customer]])*(CM_CT2[Row Type]="Header"),CM_CT2[Sales Manager])</f>
        <v/>
      </c>
      <c r="N17" s="15">
        <f t="array" ref="N17">+_xlfn.XLOOKUP(1,(CM_CT2[Contract Number Customer]=CM_CT2[[#This Row],[Contract Number Customer]])*(CM_CT2[Row Type]="Header"),CM_CT2[Wagon Type])</f>
        <v/>
      </c>
      <c r="O17" s="10" t="n">
        <v>1</v>
      </c>
      <c r="P17" s="10" t="n"/>
      <c r="Q17" s="10" t="n"/>
      <c r="R17" s="10" t="n"/>
      <c r="S17" s="10" t="n">
        <v>1</v>
      </c>
      <c r="T17" s="10" t="n">
        <v>1</v>
      </c>
      <c r="U17" s="15">
        <f>+IF(CM_CT2[[#This Row],[Contract Status]]&lt;&gt;"ended",1,0)</f>
        <v/>
      </c>
      <c r="V17" s="15" t="n"/>
      <c r="W17" s="15">
        <f t="array" ref="W17">_xlfn.XLOOKUP(1,(CM_CT2[Contract Number Customer]=$E16)*(CM_CT2[Delivery Batch]=$F16)*(CM_CT2[Row Type]="Batch"),CM_CT2[Contract Flex])</f>
        <v/>
      </c>
      <c r="X17" s="54">
        <f t="array" ref="X17">_xlfn.XLOOKUP(1,(CM_CT2[Contract Number Customer]=$E16)*(CM_CT2[Delivery Batch]=$F16)*(CM_CT2[Row Type]="Batch"),CM_CT2[Flex StartDate])</f>
        <v/>
      </c>
      <c r="Y17" s="54">
        <f t="array" ref="Y17">_xlfn.XLOOKUP(1,(CM_CT2[Contract Number Customer]=$E16)*(CM_CT2[Delivery Batch]=$F16)*(CM_CT2[Row Type]="Batch"),CM_CT2[Flex EndDate])</f>
        <v/>
      </c>
      <c r="Z17" s="15">
        <f t="array" ref="Z17">_xlfn.XLOOKUP(1,(CM_CT2[Contract Number Customer]=$E16)*(CM_CT2[Delivery Batch]=$F16)*(CM_CT2[Row Type]="Batch"),CM_CT2[Contract Status])</f>
        <v/>
      </c>
      <c r="AA17" s="15" t="n"/>
      <c r="AB17" s="74" t="n"/>
      <c r="AC17" s="74" t="n"/>
      <c r="AD17" s="131">
        <f t="array" ref="AD17">+_xlfn.XLOOKUP(1,(Table_Mietpos[Vertragsnummer]=CM_CT2[[#This Row],[Contract Number M3]])*(Table_Mietpos[Auftragspos.]=CM_CT2[[#This Row],[Rentalposition M3]]),Table_Mietpos[Gueltig_ab])</f>
        <v/>
      </c>
      <c r="AE17" s="131">
        <f t="array" ref="AE17">+_xlfn.XLOOKUP(1,(Table_Mietpos[Vertragsnummer]=CM_CT2[[#This Row],[Contract Number M3]])*(Table_Mietpos[Auftragspos.]=CM_CT2[[#This Row],[Rentalposition M3]]),Table_Mietpos[Gueltig_bis])</f>
        <v/>
      </c>
      <c r="AF17" s="50">
        <f t="array" ref="AF17">+_xlfn.XLOOKUP(1,(CM_CT2[Contract Number Customer]=CM_CT2[[#This Row],[Contract Number Customer]])*(CM_CT2[Row Type]="Header"),CM_CT2[Contract Lenght Initial])</f>
        <v/>
      </c>
      <c r="AG17" s="136">
        <f>+CM_CT2[[#This Row],[Rental EndDate]]</f>
        <v/>
      </c>
      <c r="AH17" s="305" t="n"/>
      <c r="AI17" s="305" t="n"/>
      <c r="AJ17" s="305" t="n"/>
      <c r="AK17" s="53" t="n"/>
      <c r="AL17" s="15">
        <f t="array" ref="AL17">+_xlfn.XLOOKUP(1,(CM_CT2[Contract Number Customer]=CM_CT2[[#This Row],[Contract Number Customer]])*(CM_CT2[Row Type]="Header"),CM_CT2[Early Termination Category])</f>
        <v/>
      </c>
      <c r="AM17" s="136">
        <f t="array" ref="AM17">_xlfn.XLOOKUP(1,(CM_CT2[Contract Number Customer]=$E16)*(CM_CT2[Delivery Batch]=$F16)*(CM_CT2[Row Type]="Batch"),CM_CT2[Early Termination cut-off date1])</f>
        <v/>
      </c>
      <c r="AN17" s="136">
        <f t="array" ref="AN17">_xlfn.XLOOKUP(1,(CM_CT2[Contract Number Customer]=$E16)*(CM_CT2[Delivery Batch]=$F16)*(CM_CT2[Row Type]="Batch"),CM_CT2[Early Termination cut-off date2])</f>
        <v/>
      </c>
      <c r="AO17" s="53">
        <f t="array" ref="AO17">+_xlfn.XLOOKUP(1,(CM_CT2[Contract Number Customer]=CM_CT2[[#This Row],[Contract Number Customer]])*(CM_CT2[Row Type]="Header"),CM_CT2[Early Termination Notice Period Mths])</f>
        <v/>
      </c>
      <c r="AP17" s="53">
        <f t="array" ref="AP17">+_xlfn.XLOOKUP(1,(CM_CT2[Contract Number Customer]=CM_CT2[[#This Row],[Contract Number Customer]])*(CM_CT2[Row Type]="Header"),CM_CT2[Duly Termination Notice Period Mths])</f>
        <v/>
      </c>
      <c r="AQ17" s="54" t="n"/>
      <c r="AR17" s="54">
        <f t="array" ref="AR17">+_xlfn.XLOOKUP(1,(CM_CT2[[#This Row],[Contract Number M3]]=Next_possible_notice[Contract Number M3])*(CM_CT2[[#This Row],[Rentalposition M3]]=Next_possible_notice[Rentalposition M3]),Next_possible_notice[NoticeDateCalc])</f>
        <v/>
      </c>
      <c r="AS17" s="117" t="n"/>
      <c r="AT17" s="75" t="n"/>
      <c r="AU17" s="75" t="n"/>
      <c r="AV17" s="75" t="n"/>
      <c r="AW17" s="75" t="n"/>
      <c r="AX17" s="53" t="n"/>
      <c r="AY17" s="75" t="n"/>
      <c r="AZ17" s="54" t="n"/>
      <c r="BA17" s="50">
        <f t="array" ref="BA17">+_xlfn.XLOOKUP(1,(CM_CT2[Contract Number Customer]=CM_CT2[[#This Row],[Contract Number Customer]])*(CM_CT2[Row Type]="Header"),CM_CT2[Contract Lenght Early Clause &amp; Option])</f>
        <v/>
      </c>
      <c r="BB17" s="15" t="n"/>
      <c r="BC17" s="15" t="n"/>
      <c r="BD17" s="15" t="n"/>
      <c r="BE17" s="15" t="n"/>
      <c r="BF17" s="15" t="n"/>
      <c r="BG17" s="15" t="n"/>
      <c r="BH17" s="24" t="n"/>
      <c r="BI17" s="10" t="n"/>
      <c r="BJ17" s="118" t="n"/>
      <c r="BK17" s="24" t="n"/>
      <c r="BL17" s="24" t="n"/>
      <c r="BM17" s="50">
        <f t="array" ref="BM17">+_xlfn.XLOOKUP(1,(CM_CT2[Contract Number Customer]=CM_CT2[[#This Row],[Contract Number Customer]])*(CM_CT2[Row Type]="Header"),CM_CT2[Contract Mileage])</f>
        <v/>
      </c>
      <c r="BN17" s="50" t="n"/>
      <c r="BO17" s="54" t="n"/>
      <c r="BP17" s="54">
        <f t="array" ref="BP17">+_xlfn.XLOOKUP(1,(CM_CT2[Contract Number Customer]=CM_CT2[[#This Row],[Contract Number Customer]])*(CM_CT2[Row Type]="Header"),CM_CT2[Currency])</f>
        <v/>
      </c>
      <c r="BQ17" s="75">
        <f t="array" ref="BQ17">+_xlfn.XLOOKUP(1,(CM_CT2[Contract Number Customer]=CM_CT2[[#This Row],[Contract Number Customer]])*(CM_CT2[Row Type]="Header"),CM_CT2[Lease Rate EUR])</f>
        <v/>
      </c>
      <c r="BR17" s="306" t="n"/>
      <c r="BS17" s="306" t="n"/>
      <c r="BT17" s="177" t="n"/>
      <c r="BU17" s="306" t="n"/>
      <c r="BV17" s="179">
        <f t="array" ref="BV17">+_xlfn.XLOOKUP(1,(Table_Mietpos[Vertragsnummer]=CM_CT2[[#This Row],[Contract Number M3]])*(Table_Mietpos[Auftragspos.]=CM_CT2[[#This Row],[Rentalposition M3]]),Table_Mietpos[Nettosatz/Typ])</f>
        <v/>
      </c>
      <c r="BW17" s="306" t="n"/>
      <c r="BX17" s="75" t="n"/>
      <c r="BY17" s="75" t="n"/>
      <c r="BZ17" s="75" t="n"/>
      <c r="CA17" s="75" t="n"/>
      <c r="CB17" s="75" t="n"/>
      <c r="CC17" s="307" t="n"/>
      <c r="CD17" s="307" t="n"/>
      <c r="CE17" s="307" t="n"/>
      <c r="CF17" s="307" t="n"/>
      <c r="CG17" s="28" t="n"/>
      <c r="CH17" s="28" t="n"/>
      <c r="CI17" s="28" t="n"/>
      <c r="CJ17" s="186" t="n"/>
      <c r="CK17" s="307" t="n"/>
      <c r="CL17" s="306" t="n"/>
      <c r="CM17" s="12" t="n"/>
      <c r="CN17" s="20" t="n"/>
      <c r="CO17" s="142" t="n"/>
      <c r="CP17" s="142" t="n"/>
      <c r="CQ17" s="142" t="n"/>
      <c r="CR17" s="20" t="n"/>
    </row>
    <row r="18" ht="15" customHeight="1" s="287">
      <c r="B18" s="11" t="n"/>
      <c r="C18" s="14" t="inlineStr">
        <is>
          <t>V300087</t>
        </is>
      </c>
      <c r="D18" s="10" t="n"/>
      <c r="E18" s="15">
        <f t="array" ref="E18">+_xlfn.XLOOKUP(1,(CM_CT2[Contract Number M3]=CM_CT2[[#This Row],[Contract Number M3]])*(CM_CT2[Row Type]="Header"),CM_CT2[Contract Number Customer])</f>
        <v/>
      </c>
      <c r="F18" s="10" t="n">
        <v>1</v>
      </c>
      <c r="G18" s="10" t="inlineStr">
        <is>
          <t>Wagon</t>
        </is>
      </c>
      <c r="H18" s="10" t="n">
        <v>13</v>
      </c>
      <c r="I18" s="73">
        <f t="array" ref="I18">+_xlfn.XLOOKUP(1,(Table_Mietpos[Vertragsnummer]=CM[[#This Row],[Contract Number M3]])*(Table_Mietpos[Auftragspos.]=CM[[#This Row],[Rentalposition M3]]),Table_Mietpos[ChNr])</f>
        <v/>
      </c>
      <c r="J18" s="72">
        <f t="array" ref="J18">+_xlfn.XLOOKUP(1,(CM_CT2[Contract Number Customer]=CM_CT2[[#This Row],[Contract Number Customer]])*(CM_CT2[Row Type]="Header"),CM_CT2[Customer])</f>
        <v/>
      </c>
      <c r="K18" s="51" t="n"/>
      <c r="L18" s="51" t="n"/>
      <c r="M18" s="15">
        <f t="array" ref="M18">+_xlfn.XLOOKUP(1,(CM_CT2[Contract Number Customer]=CM_CT2[[#This Row],[Contract Number Customer]])*(CM_CT2[Row Type]="Header"),CM_CT2[Sales Manager])</f>
        <v/>
      </c>
      <c r="N18" s="15">
        <f t="array" ref="N18">+_xlfn.XLOOKUP(1,(CM_CT2[Contract Number Customer]=CM_CT2[[#This Row],[Contract Number Customer]])*(CM_CT2[Row Type]="Header"),CM_CT2[Wagon Type])</f>
        <v/>
      </c>
      <c r="O18" s="10" t="n">
        <v>1</v>
      </c>
      <c r="P18" s="10" t="n"/>
      <c r="Q18" s="10" t="n"/>
      <c r="R18" s="10" t="n"/>
      <c r="S18" s="10" t="n">
        <v>1</v>
      </c>
      <c r="T18" s="10" t="n">
        <v>1</v>
      </c>
      <c r="U18" s="15">
        <f>+IF(CM_CT2[[#This Row],[Contract Status]]&lt;&gt;"ended",1,0)</f>
        <v/>
      </c>
      <c r="V18" s="15" t="n"/>
      <c r="W18" s="15">
        <f t="array" ref="W18">_xlfn.XLOOKUP(1,(CM_CT2[Contract Number Customer]=$E17)*(CM_CT2[Delivery Batch]=$F17)*(CM_CT2[Row Type]="Batch"),CM_CT2[Contract Flex])</f>
        <v/>
      </c>
      <c r="X18" s="54">
        <f t="array" ref="X18">_xlfn.XLOOKUP(1,(CM_CT2[Contract Number Customer]=$E17)*(CM_CT2[Delivery Batch]=$F17)*(CM_CT2[Row Type]="Batch"),CM_CT2[Flex StartDate])</f>
        <v/>
      </c>
      <c r="Y18" s="54">
        <f t="array" ref="Y18">_xlfn.XLOOKUP(1,(CM_CT2[Contract Number Customer]=$E17)*(CM_CT2[Delivery Batch]=$F17)*(CM_CT2[Row Type]="Batch"),CM_CT2[Flex EndDate])</f>
        <v/>
      </c>
      <c r="Z18" s="15">
        <f t="array" ref="Z18">_xlfn.XLOOKUP(1,(CM_CT2[Contract Number Customer]=$E17)*(CM_CT2[Delivery Batch]=$F17)*(CM_CT2[Row Type]="Batch"),CM_CT2[Contract Status])</f>
        <v/>
      </c>
      <c r="AA18" s="15" t="n"/>
      <c r="AB18" s="74" t="n"/>
      <c r="AC18" s="74" t="n"/>
      <c r="AD18" s="131">
        <f t="array" ref="AD18">+_xlfn.XLOOKUP(1,(Table_Mietpos[Vertragsnummer]=CM_CT2[[#This Row],[Contract Number M3]])*(Table_Mietpos[Auftragspos.]=CM_CT2[[#This Row],[Rentalposition M3]]),Table_Mietpos[Gueltig_ab])</f>
        <v/>
      </c>
      <c r="AE18" s="131">
        <f t="array" ref="AE18">+_xlfn.XLOOKUP(1,(Table_Mietpos[Vertragsnummer]=CM_CT2[[#This Row],[Contract Number M3]])*(Table_Mietpos[Auftragspos.]=CM_CT2[[#This Row],[Rentalposition M3]]),Table_Mietpos[Gueltig_bis])</f>
        <v/>
      </c>
      <c r="AF18" s="50">
        <f t="array" ref="AF18">+_xlfn.XLOOKUP(1,(CM_CT2[Contract Number Customer]=CM_CT2[[#This Row],[Contract Number Customer]])*(CM_CT2[Row Type]="Header"),CM_CT2[Contract Lenght Initial])</f>
        <v/>
      </c>
      <c r="AG18" s="136">
        <f>+CM_CT2[[#This Row],[Rental EndDate]]</f>
        <v/>
      </c>
      <c r="AH18" s="305" t="n"/>
      <c r="AI18" s="305" t="n"/>
      <c r="AJ18" s="305" t="n"/>
      <c r="AK18" s="53" t="n"/>
      <c r="AL18" s="15">
        <f t="array" ref="AL18">+_xlfn.XLOOKUP(1,(CM_CT2[Contract Number Customer]=CM_CT2[[#This Row],[Contract Number Customer]])*(CM_CT2[Row Type]="Header"),CM_CT2[Early Termination Category])</f>
        <v/>
      </c>
      <c r="AM18" s="136">
        <f t="array" ref="AM18">_xlfn.XLOOKUP(1,(CM_CT2[Contract Number Customer]=$E17)*(CM_CT2[Delivery Batch]=$F17)*(CM_CT2[Row Type]="Batch"),CM_CT2[Early Termination cut-off date1])</f>
        <v/>
      </c>
      <c r="AN18" s="136">
        <f t="array" ref="AN18">_xlfn.XLOOKUP(1,(CM_CT2[Contract Number Customer]=$E17)*(CM_CT2[Delivery Batch]=$F17)*(CM_CT2[Row Type]="Batch"),CM_CT2[Early Termination cut-off date2])</f>
        <v/>
      </c>
      <c r="AO18" s="53">
        <f t="array" ref="AO18">+_xlfn.XLOOKUP(1,(CM_CT2[Contract Number Customer]=CM_CT2[[#This Row],[Contract Number Customer]])*(CM_CT2[Row Type]="Header"),CM_CT2[Early Termination Notice Period Mths])</f>
        <v/>
      </c>
      <c r="AP18" s="53">
        <f t="array" ref="AP18">+_xlfn.XLOOKUP(1,(CM_CT2[Contract Number Customer]=CM_CT2[[#This Row],[Contract Number Customer]])*(CM_CT2[Row Type]="Header"),CM_CT2[Duly Termination Notice Period Mths])</f>
        <v/>
      </c>
      <c r="AQ18" s="54" t="n"/>
      <c r="AR18" s="54">
        <f t="array" ref="AR18">+_xlfn.XLOOKUP(1,(CM_CT2[[#This Row],[Contract Number M3]]=Next_possible_notice[Contract Number M3])*(CM_CT2[[#This Row],[Rentalposition M3]]=Next_possible_notice[Rentalposition M3]),Next_possible_notice[NoticeDateCalc])</f>
        <v/>
      </c>
      <c r="AS18" s="117" t="n"/>
      <c r="AT18" s="75" t="n"/>
      <c r="AU18" s="75" t="n"/>
      <c r="AV18" s="75" t="n"/>
      <c r="AW18" s="75" t="n"/>
      <c r="AX18" s="53" t="n"/>
      <c r="AY18" s="75" t="n"/>
      <c r="AZ18" s="54" t="n"/>
      <c r="BA18" s="50">
        <f t="array" ref="BA18">+_xlfn.XLOOKUP(1,(CM_CT2[Contract Number Customer]=CM_CT2[[#This Row],[Contract Number Customer]])*(CM_CT2[Row Type]="Header"),CM_CT2[Contract Lenght Early Clause &amp; Option])</f>
        <v/>
      </c>
      <c r="BB18" s="15" t="n"/>
      <c r="BC18" s="15" t="n"/>
      <c r="BD18" s="15" t="n"/>
      <c r="BE18" s="15" t="n"/>
      <c r="BF18" s="15" t="n"/>
      <c r="BG18" s="15" t="n"/>
      <c r="BH18" s="24" t="n"/>
      <c r="BI18" s="10" t="n"/>
      <c r="BJ18" s="118" t="n"/>
      <c r="BK18" s="24" t="n"/>
      <c r="BL18" s="24" t="n"/>
      <c r="BM18" s="50">
        <f t="array" ref="BM18">+_xlfn.XLOOKUP(1,(CM_CT2[Contract Number Customer]=CM_CT2[[#This Row],[Contract Number Customer]])*(CM_CT2[Row Type]="Header"),CM_CT2[Contract Mileage])</f>
        <v/>
      </c>
      <c r="BN18" s="50" t="n"/>
      <c r="BO18" s="54" t="n"/>
      <c r="BP18" s="54">
        <f t="array" ref="BP18">+_xlfn.XLOOKUP(1,(CM_CT2[Contract Number Customer]=CM_CT2[[#This Row],[Contract Number Customer]])*(CM_CT2[Row Type]="Header"),CM_CT2[Currency])</f>
        <v/>
      </c>
      <c r="BQ18" s="75">
        <f t="array" ref="BQ18">+_xlfn.XLOOKUP(1,(CM_CT2[Contract Number Customer]=CM_CT2[[#This Row],[Contract Number Customer]])*(CM_CT2[Row Type]="Header"),CM_CT2[Lease Rate EUR])</f>
        <v/>
      </c>
      <c r="BR18" s="306" t="n"/>
      <c r="BS18" s="306" t="n"/>
      <c r="BT18" s="177" t="n"/>
      <c r="BU18" s="306" t="n"/>
      <c r="BV18" s="179">
        <f t="array" ref="BV18">+_xlfn.XLOOKUP(1,(Table_Mietpos[Vertragsnummer]=CM_CT2[[#This Row],[Contract Number M3]])*(Table_Mietpos[Auftragspos.]=CM_CT2[[#This Row],[Rentalposition M3]]),Table_Mietpos[Nettosatz/Typ])</f>
        <v/>
      </c>
      <c r="BW18" s="306" t="n"/>
      <c r="BX18" s="75" t="n"/>
      <c r="BY18" s="75" t="n"/>
      <c r="BZ18" s="75" t="n"/>
      <c r="CA18" s="75" t="n"/>
      <c r="CB18" s="75" t="n"/>
      <c r="CC18" s="307" t="n"/>
      <c r="CD18" s="307" t="n"/>
      <c r="CE18" s="307" t="n"/>
      <c r="CF18" s="307" t="n"/>
      <c r="CG18" s="28" t="n"/>
      <c r="CH18" s="28" t="n"/>
      <c r="CI18" s="28" t="n"/>
      <c r="CJ18" s="186" t="n"/>
      <c r="CK18" s="307" t="n"/>
      <c r="CL18" s="306" t="n"/>
      <c r="CM18" s="12" t="n"/>
      <c r="CN18" s="20" t="n"/>
      <c r="CO18" s="142" t="n"/>
      <c r="CP18" s="142" t="n"/>
      <c r="CQ18" s="142" t="n"/>
      <c r="CR18" s="20" t="n"/>
    </row>
    <row r="19" ht="15" customHeight="1" s="287">
      <c r="B19" s="11" t="n"/>
      <c r="C19" s="14" t="inlineStr">
        <is>
          <t>V300087</t>
        </is>
      </c>
      <c r="D19" s="10" t="n"/>
      <c r="E19" s="15">
        <f t="array" ref="E19">+_xlfn.XLOOKUP(1,(CM_CT2[Contract Number M3]=CM_CT2[[#This Row],[Contract Number M3]])*(CM_CT2[Row Type]="Header"),CM_CT2[Contract Number Customer])</f>
        <v/>
      </c>
      <c r="F19" s="10" t="n">
        <v>1</v>
      </c>
      <c r="G19" s="10" t="inlineStr">
        <is>
          <t>Wagon</t>
        </is>
      </c>
      <c r="H19" s="10" t="n">
        <v>14</v>
      </c>
      <c r="I19" s="73">
        <f t="array" ref="I19">+_xlfn.XLOOKUP(1,(Table_Mietpos[Vertragsnummer]=CM[[#This Row],[Contract Number M3]])*(Table_Mietpos[Auftragspos.]=CM[[#This Row],[Rentalposition M3]]),Table_Mietpos[ChNr])</f>
        <v/>
      </c>
      <c r="J19" s="72">
        <f t="array" ref="J19">+_xlfn.XLOOKUP(1,(CM_CT2[Contract Number Customer]=CM_CT2[[#This Row],[Contract Number Customer]])*(CM_CT2[Row Type]="Header"),CM_CT2[Customer])</f>
        <v/>
      </c>
      <c r="K19" s="51" t="n"/>
      <c r="L19" s="51" t="n"/>
      <c r="M19" s="15">
        <f t="array" ref="M19">+_xlfn.XLOOKUP(1,(CM_CT2[Contract Number Customer]=CM_CT2[[#This Row],[Contract Number Customer]])*(CM_CT2[Row Type]="Header"),CM_CT2[Sales Manager])</f>
        <v/>
      </c>
      <c r="N19" s="15">
        <f t="array" ref="N19">+_xlfn.XLOOKUP(1,(CM_CT2[Contract Number Customer]=CM_CT2[[#This Row],[Contract Number Customer]])*(CM_CT2[Row Type]="Header"),CM_CT2[Wagon Type])</f>
        <v/>
      </c>
      <c r="O19" s="10" t="n">
        <v>1</v>
      </c>
      <c r="P19" s="10" t="n"/>
      <c r="Q19" s="10" t="n"/>
      <c r="R19" s="10" t="n"/>
      <c r="S19" s="10" t="n">
        <v>1</v>
      </c>
      <c r="T19" s="10" t="n">
        <v>1</v>
      </c>
      <c r="U19" s="15">
        <f>+IF(CM_CT2[[#This Row],[Contract Status]]&lt;&gt;"ended",1,0)</f>
        <v/>
      </c>
      <c r="V19" s="15" t="n"/>
      <c r="W19" s="15">
        <f t="array" ref="W19">_xlfn.XLOOKUP(1,(CM_CT2[Contract Number Customer]=$E18)*(CM_CT2[Delivery Batch]=$F18)*(CM_CT2[Row Type]="Batch"),CM_CT2[Contract Flex])</f>
        <v/>
      </c>
      <c r="X19" s="54">
        <f t="array" ref="X19">_xlfn.XLOOKUP(1,(CM_CT2[Contract Number Customer]=$E18)*(CM_CT2[Delivery Batch]=$F18)*(CM_CT2[Row Type]="Batch"),CM_CT2[Flex StartDate])</f>
        <v/>
      </c>
      <c r="Y19" s="54">
        <f t="array" ref="Y19">_xlfn.XLOOKUP(1,(CM_CT2[Contract Number Customer]=$E18)*(CM_CT2[Delivery Batch]=$F18)*(CM_CT2[Row Type]="Batch"),CM_CT2[Flex EndDate])</f>
        <v/>
      </c>
      <c r="Z19" s="15">
        <f t="array" ref="Z19">_xlfn.XLOOKUP(1,(CM_CT2[Contract Number Customer]=$E18)*(CM_CT2[Delivery Batch]=$F18)*(CM_CT2[Row Type]="Batch"),CM_CT2[Contract Status])</f>
        <v/>
      </c>
      <c r="AA19" s="15" t="n"/>
      <c r="AB19" s="74" t="n"/>
      <c r="AC19" s="74" t="n"/>
      <c r="AD19" s="131">
        <f t="array" ref="AD19">+_xlfn.XLOOKUP(1,(Table_Mietpos[Vertragsnummer]=CM_CT2[[#This Row],[Contract Number M3]])*(Table_Mietpos[Auftragspos.]=CM_CT2[[#This Row],[Rentalposition M3]]),Table_Mietpos[Gueltig_ab])</f>
        <v/>
      </c>
      <c r="AE19" s="131">
        <f t="array" ref="AE19">+_xlfn.XLOOKUP(1,(Table_Mietpos[Vertragsnummer]=CM_CT2[[#This Row],[Contract Number M3]])*(Table_Mietpos[Auftragspos.]=CM_CT2[[#This Row],[Rentalposition M3]]),Table_Mietpos[Gueltig_bis])</f>
        <v/>
      </c>
      <c r="AF19" s="50">
        <f t="array" ref="AF19">+_xlfn.XLOOKUP(1,(CM_CT2[Contract Number Customer]=CM_CT2[[#This Row],[Contract Number Customer]])*(CM_CT2[Row Type]="Header"),CM_CT2[Contract Lenght Initial])</f>
        <v/>
      </c>
      <c r="AG19" s="136">
        <f>+CM_CT2[[#This Row],[Rental EndDate]]</f>
        <v/>
      </c>
      <c r="AH19" s="305" t="n"/>
      <c r="AI19" s="305" t="n"/>
      <c r="AJ19" s="305" t="n"/>
      <c r="AK19" s="53" t="n"/>
      <c r="AL19" s="15">
        <f t="array" ref="AL19">+_xlfn.XLOOKUP(1,(CM_CT2[Contract Number Customer]=CM_CT2[[#This Row],[Contract Number Customer]])*(CM_CT2[Row Type]="Header"),CM_CT2[Early Termination Category])</f>
        <v/>
      </c>
      <c r="AM19" s="136">
        <f t="array" ref="AM19">_xlfn.XLOOKUP(1,(CM_CT2[Contract Number Customer]=$E18)*(CM_CT2[Delivery Batch]=$F18)*(CM_CT2[Row Type]="Batch"),CM_CT2[Early Termination cut-off date1])</f>
        <v/>
      </c>
      <c r="AN19" s="136">
        <f t="array" ref="AN19">_xlfn.XLOOKUP(1,(CM_CT2[Contract Number Customer]=$E18)*(CM_CT2[Delivery Batch]=$F18)*(CM_CT2[Row Type]="Batch"),CM_CT2[Early Termination cut-off date2])</f>
        <v/>
      </c>
      <c r="AO19" s="53">
        <f t="array" ref="AO19">+_xlfn.XLOOKUP(1,(CM_CT2[Contract Number Customer]=CM_CT2[[#This Row],[Contract Number Customer]])*(CM_CT2[Row Type]="Header"),CM_CT2[Early Termination Notice Period Mths])</f>
        <v/>
      </c>
      <c r="AP19" s="53">
        <f t="array" ref="AP19">+_xlfn.XLOOKUP(1,(CM_CT2[Contract Number Customer]=CM_CT2[[#This Row],[Contract Number Customer]])*(CM_CT2[Row Type]="Header"),CM_CT2[Duly Termination Notice Period Mths])</f>
        <v/>
      </c>
      <c r="AQ19" s="54" t="n"/>
      <c r="AR19" s="54">
        <f t="array" ref="AR19">+_xlfn.XLOOKUP(1,(CM_CT2[[#This Row],[Contract Number M3]]=Next_possible_notice[Contract Number M3])*(CM_CT2[[#This Row],[Rentalposition M3]]=Next_possible_notice[Rentalposition M3]),Next_possible_notice[NoticeDateCalc])</f>
        <v/>
      </c>
      <c r="AS19" s="117" t="n"/>
      <c r="AT19" s="75" t="n"/>
      <c r="AU19" s="75" t="n"/>
      <c r="AV19" s="75" t="n"/>
      <c r="AW19" s="75" t="n"/>
      <c r="AX19" s="53" t="n"/>
      <c r="AY19" s="75" t="n"/>
      <c r="AZ19" s="54" t="n"/>
      <c r="BA19" s="50">
        <f t="array" ref="BA19">+_xlfn.XLOOKUP(1,(CM_CT2[Contract Number Customer]=CM_CT2[[#This Row],[Contract Number Customer]])*(CM_CT2[Row Type]="Header"),CM_CT2[Contract Lenght Early Clause &amp; Option])</f>
        <v/>
      </c>
      <c r="BB19" s="15" t="n"/>
      <c r="BC19" s="15" t="n"/>
      <c r="BD19" s="15" t="n"/>
      <c r="BE19" s="15" t="n"/>
      <c r="BF19" s="15" t="n"/>
      <c r="BG19" s="15" t="n"/>
      <c r="BH19" s="24" t="n"/>
      <c r="BI19" s="10" t="n"/>
      <c r="BJ19" s="118" t="n"/>
      <c r="BK19" s="24" t="n"/>
      <c r="BL19" s="24" t="n"/>
      <c r="BM19" s="50">
        <f t="array" ref="BM19">+_xlfn.XLOOKUP(1,(CM_CT2[Contract Number Customer]=CM_CT2[[#This Row],[Contract Number Customer]])*(CM_CT2[Row Type]="Header"),CM_CT2[Contract Mileage])</f>
        <v/>
      </c>
      <c r="BN19" s="50" t="n"/>
      <c r="BO19" s="54" t="n"/>
      <c r="BP19" s="54">
        <f t="array" ref="BP19">+_xlfn.XLOOKUP(1,(CM_CT2[Contract Number Customer]=CM_CT2[[#This Row],[Contract Number Customer]])*(CM_CT2[Row Type]="Header"),CM_CT2[Currency])</f>
        <v/>
      </c>
      <c r="BQ19" s="75">
        <f t="array" ref="BQ19">+_xlfn.XLOOKUP(1,(CM_CT2[Contract Number Customer]=CM_CT2[[#This Row],[Contract Number Customer]])*(CM_CT2[Row Type]="Header"),CM_CT2[Lease Rate EUR])</f>
        <v/>
      </c>
      <c r="BR19" s="306" t="n"/>
      <c r="BS19" s="306" t="n"/>
      <c r="BT19" s="177" t="n"/>
      <c r="BU19" s="306" t="n"/>
      <c r="BV19" s="179">
        <f t="array" ref="BV19">+_xlfn.XLOOKUP(1,(Table_Mietpos[Vertragsnummer]=CM_CT2[[#This Row],[Contract Number M3]])*(Table_Mietpos[Auftragspos.]=CM_CT2[[#This Row],[Rentalposition M3]]),Table_Mietpos[Nettosatz/Typ])</f>
        <v/>
      </c>
      <c r="BW19" s="306" t="n"/>
      <c r="BX19" s="75" t="n"/>
      <c r="BY19" s="75" t="n"/>
      <c r="BZ19" s="75" t="n"/>
      <c r="CA19" s="75" t="n"/>
      <c r="CB19" s="75" t="n"/>
      <c r="CC19" s="307" t="n"/>
      <c r="CD19" s="307" t="n"/>
      <c r="CE19" s="307" t="n"/>
      <c r="CF19" s="307" t="n"/>
      <c r="CG19" s="28" t="n"/>
      <c r="CH19" s="28" t="n"/>
      <c r="CI19" s="28" t="n"/>
      <c r="CJ19" s="186" t="n"/>
      <c r="CK19" s="307" t="n"/>
      <c r="CL19" s="306" t="n"/>
      <c r="CM19" s="12" t="n"/>
      <c r="CN19" s="20" t="n"/>
      <c r="CO19" s="142" t="n"/>
      <c r="CP19" s="142" t="n"/>
      <c r="CQ19" s="142" t="n"/>
      <c r="CR19" s="20" t="n"/>
    </row>
    <row r="20" ht="15" customHeight="1" s="287">
      <c r="B20" s="11" t="n"/>
      <c r="C20" s="14" t="inlineStr">
        <is>
          <t>V300087</t>
        </is>
      </c>
      <c r="D20" s="10" t="n"/>
      <c r="E20" s="15">
        <f t="array" ref="E20">+_xlfn.XLOOKUP(1,(CM_CT2[Contract Number M3]=CM_CT2[[#This Row],[Contract Number M3]])*(CM_CT2[Row Type]="Header"),CM_CT2[Contract Number Customer])</f>
        <v/>
      </c>
      <c r="F20" s="10" t="n">
        <v>1</v>
      </c>
      <c r="G20" s="10" t="inlineStr">
        <is>
          <t>Wagon</t>
        </is>
      </c>
      <c r="H20" s="10" t="n">
        <v>15</v>
      </c>
      <c r="I20" s="73">
        <f t="array" ref="I20">+_xlfn.XLOOKUP(1,(Table_Mietpos[Vertragsnummer]=CM[[#This Row],[Contract Number M3]])*(Table_Mietpos[Auftragspos.]=CM[[#This Row],[Rentalposition M3]]),Table_Mietpos[ChNr])</f>
        <v/>
      </c>
      <c r="J20" s="72">
        <f t="array" ref="J20">+_xlfn.XLOOKUP(1,(CM_CT2[Contract Number Customer]=CM_CT2[[#This Row],[Contract Number Customer]])*(CM_CT2[Row Type]="Header"),CM_CT2[Customer])</f>
        <v/>
      </c>
      <c r="K20" s="51" t="n"/>
      <c r="L20" s="51" t="n"/>
      <c r="M20" s="15">
        <f t="array" ref="M20">+_xlfn.XLOOKUP(1,(CM_CT2[Contract Number Customer]=CM_CT2[[#This Row],[Contract Number Customer]])*(CM_CT2[Row Type]="Header"),CM_CT2[Sales Manager])</f>
        <v/>
      </c>
      <c r="N20" s="15">
        <f t="array" ref="N20">+_xlfn.XLOOKUP(1,(CM_CT2[Contract Number Customer]=CM_CT2[[#This Row],[Contract Number Customer]])*(CM_CT2[Row Type]="Header"),CM_CT2[Wagon Type])</f>
        <v/>
      </c>
      <c r="O20" s="10" t="n">
        <v>1</v>
      </c>
      <c r="P20" s="10" t="n"/>
      <c r="Q20" s="10" t="n"/>
      <c r="R20" s="10" t="n"/>
      <c r="S20" s="10" t="n">
        <v>1</v>
      </c>
      <c r="T20" s="10" t="n">
        <v>1</v>
      </c>
      <c r="U20" s="15">
        <f>+IF(CM_CT2[[#This Row],[Contract Status]]&lt;&gt;"ended",1,0)</f>
        <v/>
      </c>
      <c r="V20" s="15" t="n"/>
      <c r="W20" s="15">
        <f t="array" ref="W20">_xlfn.XLOOKUP(1,(CM_CT2[Contract Number Customer]=$E19)*(CM_CT2[Delivery Batch]=$F19)*(CM_CT2[Row Type]="Batch"),CM_CT2[Contract Flex])</f>
        <v/>
      </c>
      <c r="X20" s="54">
        <f t="array" ref="X20">_xlfn.XLOOKUP(1,(CM_CT2[Contract Number Customer]=$E19)*(CM_CT2[Delivery Batch]=$F19)*(CM_CT2[Row Type]="Batch"),CM_CT2[Flex StartDate])</f>
        <v/>
      </c>
      <c r="Y20" s="54">
        <f t="array" ref="Y20">_xlfn.XLOOKUP(1,(CM_CT2[Contract Number Customer]=$E19)*(CM_CT2[Delivery Batch]=$F19)*(CM_CT2[Row Type]="Batch"),CM_CT2[Flex EndDate])</f>
        <v/>
      </c>
      <c r="Z20" s="15">
        <f t="array" ref="Z20">_xlfn.XLOOKUP(1,(CM_CT2[Contract Number Customer]=$E19)*(CM_CT2[Delivery Batch]=$F19)*(CM_CT2[Row Type]="Batch"),CM_CT2[Contract Status])</f>
        <v/>
      </c>
      <c r="AA20" s="15" t="n"/>
      <c r="AB20" s="74" t="n"/>
      <c r="AC20" s="74" t="n"/>
      <c r="AD20" s="131">
        <f t="array" ref="AD20">+_xlfn.XLOOKUP(1,(Table_Mietpos[Vertragsnummer]=CM_CT2[[#This Row],[Contract Number M3]])*(Table_Mietpos[Auftragspos.]=CM_CT2[[#This Row],[Rentalposition M3]]),Table_Mietpos[Gueltig_ab])</f>
        <v/>
      </c>
      <c r="AE20" s="131">
        <f t="array" ref="AE20">+_xlfn.XLOOKUP(1,(Table_Mietpos[Vertragsnummer]=CM_CT2[[#This Row],[Contract Number M3]])*(Table_Mietpos[Auftragspos.]=CM_CT2[[#This Row],[Rentalposition M3]]),Table_Mietpos[Gueltig_bis])</f>
        <v/>
      </c>
      <c r="AF20" s="50">
        <f t="array" ref="AF20">+_xlfn.XLOOKUP(1,(CM_CT2[Contract Number Customer]=CM_CT2[[#This Row],[Contract Number Customer]])*(CM_CT2[Row Type]="Header"),CM_CT2[Contract Lenght Initial])</f>
        <v/>
      </c>
      <c r="AG20" s="136">
        <f>+CM_CT2[[#This Row],[Rental EndDate]]</f>
        <v/>
      </c>
      <c r="AH20" s="305" t="n"/>
      <c r="AI20" s="305" t="n"/>
      <c r="AJ20" s="305" t="n"/>
      <c r="AK20" s="53" t="n"/>
      <c r="AL20" s="15">
        <f t="array" ref="AL20">+_xlfn.XLOOKUP(1,(CM_CT2[Contract Number Customer]=CM_CT2[[#This Row],[Contract Number Customer]])*(CM_CT2[Row Type]="Header"),CM_CT2[Early Termination Category])</f>
        <v/>
      </c>
      <c r="AM20" s="136">
        <f t="array" ref="AM20">_xlfn.XLOOKUP(1,(CM_CT2[Contract Number Customer]=$E19)*(CM_CT2[Delivery Batch]=$F19)*(CM_CT2[Row Type]="Batch"),CM_CT2[Early Termination cut-off date1])</f>
        <v/>
      </c>
      <c r="AN20" s="136">
        <f t="array" ref="AN20">_xlfn.XLOOKUP(1,(CM_CT2[Contract Number Customer]=$E19)*(CM_CT2[Delivery Batch]=$F19)*(CM_CT2[Row Type]="Batch"),CM_CT2[Early Termination cut-off date2])</f>
        <v/>
      </c>
      <c r="AO20" s="53">
        <f t="array" ref="AO20">+_xlfn.XLOOKUP(1,(CM_CT2[Contract Number Customer]=CM_CT2[[#This Row],[Contract Number Customer]])*(CM_CT2[Row Type]="Header"),CM_CT2[Early Termination Notice Period Mths])</f>
        <v/>
      </c>
      <c r="AP20" s="53">
        <f t="array" ref="AP20">+_xlfn.XLOOKUP(1,(CM_CT2[Contract Number Customer]=CM_CT2[[#This Row],[Contract Number Customer]])*(CM_CT2[Row Type]="Header"),CM_CT2[Duly Termination Notice Period Mths])</f>
        <v/>
      </c>
      <c r="AQ20" s="54" t="n"/>
      <c r="AR20" s="54">
        <f t="array" ref="AR20">+_xlfn.XLOOKUP(1,(CM_CT2[[#This Row],[Contract Number M3]]=Next_possible_notice[Contract Number M3])*(CM_CT2[[#This Row],[Rentalposition M3]]=Next_possible_notice[Rentalposition M3]),Next_possible_notice[NoticeDateCalc])</f>
        <v/>
      </c>
      <c r="AS20" s="117" t="n"/>
      <c r="AT20" s="75" t="n"/>
      <c r="AU20" s="75" t="n"/>
      <c r="AV20" s="75" t="n"/>
      <c r="AW20" s="75" t="n"/>
      <c r="AX20" s="53" t="n"/>
      <c r="AY20" s="75" t="n"/>
      <c r="AZ20" s="54" t="n"/>
      <c r="BA20" s="50">
        <f t="array" ref="BA20">+_xlfn.XLOOKUP(1,(CM_CT2[Contract Number Customer]=CM_CT2[[#This Row],[Contract Number Customer]])*(CM_CT2[Row Type]="Header"),CM_CT2[Contract Lenght Early Clause &amp; Option])</f>
        <v/>
      </c>
      <c r="BB20" s="15" t="n"/>
      <c r="BC20" s="15" t="n"/>
      <c r="BD20" s="15" t="n"/>
      <c r="BE20" s="15" t="n"/>
      <c r="BF20" s="15" t="n"/>
      <c r="BG20" s="15" t="n"/>
      <c r="BH20" s="24" t="n"/>
      <c r="BI20" s="10" t="n"/>
      <c r="BJ20" s="118" t="n"/>
      <c r="BK20" s="24" t="n"/>
      <c r="BL20" s="24" t="n"/>
      <c r="BM20" s="50">
        <f t="array" ref="BM20">+_xlfn.XLOOKUP(1,(CM_CT2[Contract Number Customer]=CM_CT2[[#This Row],[Contract Number Customer]])*(CM_CT2[Row Type]="Header"),CM_CT2[Contract Mileage])</f>
        <v/>
      </c>
      <c r="BN20" s="50" t="n"/>
      <c r="BO20" s="54" t="n"/>
      <c r="BP20" s="54">
        <f t="array" ref="BP20">+_xlfn.XLOOKUP(1,(CM_CT2[Contract Number Customer]=CM_CT2[[#This Row],[Contract Number Customer]])*(CM_CT2[Row Type]="Header"),CM_CT2[Currency])</f>
        <v/>
      </c>
      <c r="BQ20" s="75">
        <f t="array" ref="BQ20">+_xlfn.XLOOKUP(1,(CM_CT2[Contract Number Customer]=CM_CT2[[#This Row],[Contract Number Customer]])*(CM_CT2[Row Type]="Header"),CM_CT2[Lease Rate EUR])</f>
        <v/>
      </c>
      <c r="BR20" s="306" t="n"/>
      <c r="BS20" s="306" t="n"/>
      <c r="BT20" s="177" t="n"/>
      <c r="BU20" s="306" t="n"/>
      <c r="BV20" s="179">
        <f t="array" ref="BV20">+_xlfn.XLOOKUP(1,(Table_Mietpos[Vertragsnummer]=CM_CT2[[#This Row],[Contract Number M3]])*(Table_Mietpos[Auftragspos.]=CM_CT2[[#This Row],[Rentalposition M3]]),Table_Mietpos[Nettosatz/Typ])</f>
        <v/>
      </c>
      <c r="BW20" s="306" t="n"/>
      <c r="BX20" s="75" t="n"/>
      <c r="BY20" s="75" t="n"/>
      <c r="BZ20" s="75" t="n"/>
      <c r="CA20" s="75" t="n"/>
      <c r="CB20" s="75" t="n"/>
      <c r="CC20" s="307" t="n"/>
      <c r="CD20" s="307" t="n"/>
      <c r="CE20" s="307" t="n"/>
      <c r="CF20" s="307" t="n"/>
      <c r="CG20" s="28" t="n"/>
      <c r="CH20" s="28" t="n"/>
      <c r="CI20" s="28" t="n"/>
      <c r="CJ20" s="186" t="n"/>
      <c r="CK20" s="307" t="n"/>
      <c r="CL20" s="306" t="n"/>
      <c r="CM20" s="12" t="n"/>
      <c r="CN20" s="20" t="n"/>
      <c r="CO20" s="142" t="n"/>
      <c r="CP20" s="142" t="n"/>
      <c r="CQ20" s="142" t="n"/>
      <c r="CR20" s="20" t="n"/>
    </row>
    <row r="21" ht="15" customHeight="1" s="287">
      <c r="B21" s="11" t="n"/>
      <c r="C21" s="14" t="inlineStr">
        <is>
          <t>V300087</t>
        </is>
      </c>
      <c r="D21" s="10" t="n"/>
      <c r="E21" s="15">
        <f t="array" ref="E21">+_xlfn.XLOOKUP(1,(CM_CT2[Contract Number M3]=CM_CT2[[#This Row],[Contract Number M3]])*(CM_CT2[Row Type]="Header"),CM_CT2[Contract Number Customer])</f>
        <v/>
      </c>
      <c r="F21" s="10" t="n">
        <v>1</v>
      </c>
      <c r="G21" s="10" t="inlineStr">
        <is>
          <t>Wagon</t>
        </is>
      </c>
      <c r="H21" s="10" t="n">
        <v>16</v>
      </c>
      <c r="I21" s="73">
        <f t="array" ref="I21">+_xlfn.XLOOKUP(1,(Table_Mietpos[Vertragsnummer]=CM[[#This Row],[Contract Number M3]])*(Table_Mietpos[Auftragspos.]=CM[[#This Row],[Rentalposition M3]]),Table_Mietpos[ChNr])</f>
        <v/>
      </c>
      <c r="J21" s="72">
        <f t="array" ref="J21">+_xlfn.XLOOKUP(1,(CM_CT2[Contract Number Customer]=CM_CT2[[#This Row],[Contract Number Customer]])*(CM_CT2[Row Type]="Header"),CM_CT2[Customer])</f>
        <v/>
      </c>
      <c r="K21" s="51" t="n"/>
      <c r="L21" s="51" t="n"/>
      <c r="M21" s="15">
        <f t="array" ref="M21">+_xlfn.XLOOKUP(1,(CM_CT2[Contract Number Customer]=CM_CT2[[#This Row],[Contract Number Customer]])*(CM_CT2[Row Type]="Header"),CM_CT2[Sales Manager])</f>
        <v/>
      </c>
      <c r="N21" s="15">
        <f t="array" ref="N21">+_xlfn.XLOOKUP(1,(CM_CT2[Contract Number Customer]=CM_CT2[[#This Row],[Contract Number Customer]])*(CM_CT2[Row Type]="Header"),CM_CT2[Wagon Type])</f>
        <v/>
      </c>
      <c r="O21" s="10" t="n">
        <v>1</v>
      </c>
      <c r="P21" s="10" t="n"/>
      <c r="Q21" s="10" t="n"/>
      <c r="R21" s="10" t="n"/>
      <c r="S21" s="10" t="n">
        <v>1</v>
      </c>
      <c r="T21" s="10" t="n">
        <v>1</v>
      </c>
      <c r="U21" s="15">
        <f>+IF(CM_CT2[[#This Row],[Contract Status]]&lt;&gt;"ended",1,0)</f>
        <v/>
      </c>
      <c r="V21" s="15" t="n"/>
      <c r="W21" s="15">
        <f t="array" ref="W21">_xlfn.XLOOKUP(1,(CM_CT2[Contract Number Customer]=$E20)*(CM_CT2[Delivery Batch]=$F20)*(CM_CT2[Row Type]="Batch"),CM_CT2[Contract Flex])</f>
        <v/>
      </c>
      <c r="X21" s="54">
        <f t="array" ref="X21">_xlfn.XLOOKUP(1,(CM_CT2[Contract Number Customer]=$E20)*(CM_CT2[Delivery Batch]=$F20)*(CM_CT2[Row Type]="Batch"),CM_CT2[Flex StartDate])</f>
        <v/>
      </c>
      <c r="Y21" s="54">
        <f t="array" ref="Y21">_xlfn.XLOOKUP(1,(CM_CT2[Contract Number Customer]=$E20)*(CM_CT2[Delivery Batch]=$F20)*(CM_CT2[Row Type]="Batch"),CM_CT2[Flex EndDate])</f>
        <v/>
      </c>
      <c r="Z21" s="15">
        <f t="array" ref="Z21">_xlfn.XLOOKUP(1,(CM_CT2[Contract Number Customer]=$E20)*(CM_CT2[Delivery Batch]=$F20)*(CM_CT2[Row Type]="Batch"),CM_CT2[Contract Status])</f>
        <v/>
      </c>
      <c r="AA21" s="15" t="n"/>
      <c r="AB21" s="74" t="n"/>
      <c r="AC21" s="74" t="n"/>
      <c r="AD21" s="131">
        <f t="array" ref="AD21">+_xlfn.XLOOKUP(1,(Table_Mietpos[Vertragsnummer]=CM_CT2[[#This Row],[Contract Number M3]])*(Table_Mietpos[Auftragspos.]=CM_CT2[[#This Row],[Rentalposition M3]]),Table_Mietpos[Gueltig_ab])</f>
        <v/>
      </c>
      <c r="AE21" s="131">
        <f t="array" ref="AE21">+_xlfn.XLOOKUP(1,(Table_Mietpos[Vertragsnummer]=CM_CT2[[#This Row],[Contract Number M3]])*(Table_Mietpos[Auftragspos.]=CM_CT2[[#This Row],[Rentalposition M3]]),Table_Mietpos[Gueltig_bis])</f>
        <v/>
      </c>
      <c r="AF21" s="50">
        <f t="array" ref="AF21">+_xlfn.XLOOKUP(1,(CM_CT2[Contract Number Customer]=CM_CT2[[#This Row],[Contract Number Customer]])*(CM_CT2[Row Type]="Header"),CM_CT2[Contract Lenght Initial])</f>
        <v/>
      </c>
      <c r="AG21" s="136">
        <f>+CM_CT2[[#This Row],[Rental EndDate]]</f>
        <v/>
      </c>
      <c r="AH21" s="305" t="n"/>
      <c r="AI21" s="305" t="n"/>
      <c r="AJ21" s="305" t="n"/>
      <c r="AK21" s="53" t="n"/>
      <c r="AL21" s="15">
        <f t="array" ref="AL21">+_xlfn.XLOOKUP(1,(CM_CT2[Contract Number Customer]=CM_CT2[[#This Row],[Contract Number Customer]])*(CM_CT2[Row Type]="Header"),CM_CT2[Early Termination Category])</f>
        <v/>
      </c>
      <c r="AM21" s="136">
        <f t="array" ref="AM21">_xlfn.XLOOKUP(1,(CM_CT2[Contract Number Customer]=$E20)*(CM_CT2[Delivery Batch]=$F20)*(CM_CT2[Row Type]="Batch"),CM_CT2[Early Termination cut-off date1])</f>
        <v/>
      </c>
      <c r="AN21" s="136">
        <f t="array" ref="AN21">_xlfn.XLOOKUP(1,(CM_CT2[Contract Number Customer]=$E20)*(CM_CT2[Delivery Batch]=$F20)*(CM_CT2[Row Type]="Batch"),CM_CT2[Early Termination cut-off date2])</f>
        <v/>
      </c>
      <c r="AO21" s="53">
        <f t="array" ref="AO21">+_xlfn.XLOOKUP(1,(CM_CT2[Contract Number Customer]=CM_CT2[[#This Row],[Contract Number Customer]])*(CM_CT2[Row Type]="Header"),CM_CT2[Early Termination Notice Period Mths])</f>
        <v/>
      </c>
      <c r="AP21" s="53">
        <f t="array" ref="AP21">+_xlfn.XLOOKUP(1,(CM_CT2[Contract Number Customer]=CM_CT2[[#This Row],[Contract Number Customer]])*(CM_CT2[Row Type]="Header"),CM_CT2[Duly Termination Notice Period Mths])</f>
        <v/>
      </c>
      <c r="AQ21" s="54" t="n"/>
      <c r="AR21" s="54">
        <f t="array" ref="AR21">+_xlfn.XLOOKUP(1,(CM_CT2[[#This Row],[Contract Number M3]]=Next_possible_notice[Contract Number M3])*(CM_CT2[[#This Row],[Rentalposition M3]]=Next_possible_notice[Rentalposition M3]),Next_possible_notice[NoticeDateCalc])</f>
        <v/>
      </c>
      <c r="AS21" s="117" t="n"/>
      <c r="AT21" s="75" t="n"/>
      <c r="AU21" s="75" t="n"/>
      <c r="AV21" s="75" t="n"/>
      <c r="AW21" s="75" t="n"/>
      <c r="AX21" s="53" t="n"/>
      <c r="AY21" s="75" t="n"/>
      <c r="AZ21" s="54" t="n"/>
      <c r="BA21" s="50">
        <f t="array" ref="BA21">+_xlfn.XLOOKUP(1,(CM_CT2[Contract Number Customer]=CM_CT2[[#This Row],[Contract Number Customer]])*(CM_CT2[Row Type]="Header"),CM_CT2[Contract Lenght Early Clause &amp; Option])</f>
        <v/>
      </c>
      <c r="BB21" s="15" t="n"/>
      <c r="BC21" s="15" t="n"/>
      <c r="BD21" s="15" t="n"/>
      <c r="BE21" s="15" t="n"/>
      <c r="BF21" s="15" t="n"/>
      <c r="BG21" s="15" t="n"/>
      <c r="BH21" s="24" t="n"/>
      <c r="BI21" s="10" t="n"/>
      <c r="BJ21" s="118" t="n"/>
      <c r="BK21" s="24" t="n"/>
      <c r="BL21" s="24" t="n"/>
      <c r="BM21" s="50">
        <f t="array" ref="BM21">+_xlfn.XLOOKUP(1,(CM_CT2[Contract Number Customer]=CM_CT2[[#This Row],[Contract Number Customer]])*(CM_CT2[Row Type]="Header"),CM_CT2[Contract Mileage])</f>
        <v/>
      </c>
      <c r="BN21" s="50" t="n"/>
      <c r="BO21" s="54" t="n"/>
      <c r="BP21" s="54">
        <f t="array" ref="BP21">+_xlfn.XLOOKUP(1,(CM_CT2[Contract Number Customer]=CM_CT2[[#This Row],[Contract Number Customer]])*(CM_CT2[Row Type]="Header"),CM_CT2[Currency])</f>
        <v/>
      </c>
      <c r="BQ21" s="75">
        <f t="array" ref="BQ21">+_xlfn.XLOOKUP(1,(CM_CT2[Contract Number Customer]=CM_CT2[[#This Row],[Contract Number Customer]])*(CM_CT2[Row Type]="Header"),CM_CT2[Lease Rate EUR])</f>
        <v/>
      </c>
      <c r="BR21" s="306" t="n"/>
      <c r="BS21" s="306" t="n"/>
      <c r="BT21" s="177" t="n"/>
      <c r="BU21" s="306" t="n"/>
      <c r="BV21" s="179">
        <f t="array" ref="BV21">+_xlfn.XLOOKUP(1,(Table_Mietpos[Vertragsnummer]=CM_CT2[[#This Row],[Contract Number M3]])*(Table_Mietpos[Auftragspos.]=CM_CT2[[#This Row],[Rentalposition M3]]),Table_Mietpos[Nettosatz/Typ])</f>
        <v/>
      </c>
      <c r="BW21" s="306" t="n"/>
      <c r="BX21" s="75" t="n"/>
      <c r="BY21" s="75" t="n"/>
      <c r="BZ21" s="75" t="n"/>
      <c r="CA21" s="75" t="n"/>
      <c r="CB21" s="75" t="n"/>
      <c r="CC21" s="307" t="n"/>
      <c r="CD21" s="307" t="n"/>
      <c r="CE21" s="307" t="n"/>
      <c r="CF21" s="307" t="n"/>
      <c r="CG21" s="28" t="n"/>
      <c r="CH21" s="28" t="n"/>
      <c r="CI21" s="28" t="n"/>
      <c r="CJ21" s="186" t="n"/>
      <c r="CK21" s="307" t="n"/>
      <c r="CL21" s="306" t="n"/>
      <c r="CM21" s="12" t="n"/>
      <c r="CN21" s="20" t="n"/>
      <c r="CO21" s="142" t="n"/>
      <c r="CP21" s="142" t="n"/>
      <c r="CQ21" s="142" t="n"/>
      <c r="CR21" s="20" t="n"/>
    </row>
    <row r="22" ht="15" customHeight="1" s="287">
      <c r="B22" s="11" t="n"/>
      <c r="C22" s="14" t="inlineStr">
        <is>
          <t>V300087</t>
        </is>
      </c>
      <c r="D22" s="10" t="n"/>
      <c r="E22" s="15">
        <f t="array" ref="E22">+_xlfn.XLOOKUP(1,(CM_CT2[Contract Number M3]=CM_CT2[[#This Row],[Contract Number M3]])*(CM_CT2[Row Type]="Header"),CM_CT2[Contract Number Customer])</f>
        <v/>
      </c>
      <c r="F22" s="10" t="n">
        <v>1</v>
      </c>
      <c r="G22" s="10" t="inlineStr">
        <is>
          <t>Wagon</t>
        </is>
      </c>
      <c r="H22" s="10" t="n">
        <v>17</v>
      </c>
      <c r="I22" s="73">
        <f t="array" ref="I22">+_xlfn.XLOOKUP(1,(Table_Mietpos[Vertragsnummer]=CM[[#This Row],[Contract Number M3]])*(Table_Mietpos[Auftragspos.]=CM[[#This Row],[Rentalposition M3]]),Table_Mietpos[ChNr])</f>
        <v/>
      </c>
      <c r="J22" s="72">
        <f t="array" ref="J22">+_xlfn.XLOOKUP(1,(CM_CT2[Contract Number Customer]=CM_CT2[[#This Row],[Contract Number Customer]])*(CM_CT2[Row Type]="Header"),CM_CT2[Customer])</f>
        <v/>
      </c>
      <c r="K22" s="51" t="n"/>
      <c r="L22" s="51" t="n"/>
      <c r="M22" s="15">
        <f t="array" ref="M22">+_xlfn.XLOOKUP(1,(CM_CT2[Contract Number Customer]=CM_CT2[[#This Row],[Contract Number Customer]])*(CM_CT2[Row Type]="Header"),CM_CT2[Sales Manager])</f>
        <v/>
      </c>
      <c r="N22" s="15">
        <f t="array" ref="N22">+_xlfn.XLOOKUP(1,(CM_CT2[Contract Number Customer]=CM_CT2[[#This Row],[Contract Number Customer]])*(CM_CT2[Row Type]="Header"),CM_CT2[Wagon Type])</f>
        <v/>
      </c>
      <c r="O22" s="10" t="n">
        <v>1</v>
      </c>
      <c r="P22" s="10" t="n"/>
      <c r="Q22" s="10" t="n"/>
      <c r="R22" s="10" t="n"/>
      <c r="S22" s="10" t="n">
        <v>1</v>
      </c>
      <c r="T22" s="10" t="n">
        <v>1</v>
      </c>
      <c r="U22" s="15">
        <f>+IF(CM_CT2[[#This Row],[Contract Status]]&lt;&gt;"ended",1,0)</f>
        <v/>
      </c>
      <c r="V22" s="15" t="n"/>
      <c r="W22" s="15">
        <f t="array" ref="W22">_xlfn.XLOOKUP(1,(CM_CT2[Contract Number Customer]=$E21)*(CM_CT2[Delivery Batch]=$F21)*(CM_CT2[Row Type]="Batch"),CM_CT2[Contract Flex])</f>
        <v/>
      </c>
      <c r="X22" s="54">
        <f t="array" ref="X22">_xlfn.XLOOKUP(1,(CM_CT2[Contract Number Customer]=$E21)*(CM_CT2[Delivery Batch]=$F21)*(CM_CT2[Row Type]="Batch"),CM_CT2[Flex StartDate])</f>
        <v/>
      </c>
      <c r="Y22" s="54">
        <f t="array" ref="Y22">_xlfn.XLOOKUP(1,(CM_CT2[Contract Number Customer]=$E21)*(CM_CT2[Delivery Batch]=$F21)*(CM_CT2[Row Type]="Batch"),CM_CT2[Flex EndDate])</f>
        <v/>
      </c>
      <c r="Z22" s="15">
        <f t="array" ref="Z22">_xlfn.XLOOKUP(1,(CM_CT2[Contract Number Customer]=$E21)*(CM_CT2[Delivery Batch]=$F21)*(CM_CT2[Row Type]="Batch"),CM_CT2[Contract Status])</f>
        <v/>
      </c>
      <c r="AA22" s="15" t="n"/>
      <c r="AB22" s="74" t="n"/>
      <c r="AC22" s="74" t="n"/>
      <c r="AD22" s="131">
        <f t="array" ref="AD22">+_xlfn.XLOOKUP(1,(Table_Mietpos[Vertragsnummer]=CM_CT2[[#This Row],[Contract Number M3]])*(Table_Mietpos[Auftragspos.]=CM_CT2[[#This Row],[Rentalposition M3]]),Table_Mietpos[Gueltig_ab])</f>
        <v/>
      </c>
      <c r="AE22" s="131">
        <f t="array" ref="AE22">+_xlfn.XLOOKUP(1,(Table_Mietpos[Vertragsnummer]=CM_CT2[[#This Row],[Contract Number M3]])*(Table_Mietpos[Auftragspos.]=CM_CT2[[#This Row],[Rentalposition M3]]),Table_Mietpos[Gueltig_bis])</f>
        <v/>
      </c>
      <c r="AF22" s="50">
        <f t="array" ref="AF22">+_xlfn.XLOOKUP(1,(CM_CT2[Contract Number Customer]=CM_CT2[[#This Row],[Contract Number Customer]])*(CM_CT2[Row Type]="Header"),CM_CT2[Contract Lenght Initial])</f>
        <v/>
      </c>
      <c r="AG22" s="136">
        <f>+CM_CT2[[#This Row],[Rental EndDate]]</f>
        <v/>
      </c>
      <c r="AH22" s="305" t="n"/>
      <c r="AI22" s="305" t="n"/>
      <c r="AJ22" s="305" t="n"/>
      <c r="AK22" s="53" t="n"/>
      <c r="AL22" s="15">
        <f t="array" ref="AL22">+_xlfn.XLOOKUP(1,(CM_CT2[Contract Number Customer]=CM_CT2[[#This Row],[Contract Number Customer]])*(CM_CT2[Row Type]="Header"),CM_CT2[Early Termination Category])</f>
        <v/>
      </c>
      <c r="AM22" s="136">
        <f t="array" ref="AM22">_xlfn.XLOOKUP(1,(CM_CT2[Contract Number Customer]=$E21)*(CM_CT2[Delivery Batch]=$F21)*(CM_CT2[Row Type]="Batch"),CM_CT2[Early Termination cut-off date1])</f>
        <v/>
      </c>
      <c r="AN22" s="136">
        <f t="array" ref="AN22">_xlfn.XLOOKUP(1,(CM_CT2[Contract Number Customer]=$E21)*(CM_CT2[Delivery Batch]=$F21)*(CM_CT2[Row Type]="Batch"),CM_CT2[Early Termination cut-off date2])</f>
        <v/>
      </c>
      <c r="AO22" s="53">
        <f t="array" ref="AO22">+_xlfn.XLOOKUP(1,(CM_CT2[Contract Number Customer]=CM_CT2[[#This Row],[Contract Number Customer]])*(CM_CT2[Row Type]="Header"),CM_CT2[Early Termination Notice Period Mths])</f>
        <v/>
      </c>
      <c r="AP22" s="53">
        <f t="array" ref="AP22">+_xlfn.XLOOKUP(1,(CM_CT2[Contract Number Customer]=CM_CT2[[#This Row],[Contract Number Customer]])*(CM_CT2[Row Type]="Header"),CM_CT2[Duly Termination Notice Period Mths])</f>
        <v/>
      </c>
      <c r="AQ22" s="54" t="n"/>
      <c r="AR22" s="54">
        <f t="array" ref="AR22">+_xlfn.XLOOKUP(1,(CM_CT2[[#This Row],[Contract Number M3]]=Next_possible_notice[Contract Number M3])*(CM_CT2[[#This Row],[Rentalposition M3]]=Next_possible_notice[Rentalposition M3]),Next_possible_notice[NoticeDateCalc])</f>
        <v/>
      </c>
      <c r="AS22" s="117" t="n"/>
      <c r="AT22" s="75" t="n"/>
      <c r="AU22" s="75" t="n"/>
      <c r="AV22" s="75" t="n"/>
      <c r="AW22" s="75" t="n"/>
      <c r="AX22" s="53" t="n"/>
      <c r="AY22" s="75" t="n"/>
      <c r="AZ22" s="54" t="n"/>
      <c r="BA22" s="50">
        <f t="array" ref="BA22">+_xlfn.XLOOKUP(1,(CM_CT2[Contract Number Customer]=CM_CT2[[#This Row],[Contract Number Customer]])*(CM_CT2[Row Type]="Header"),CM_CT2[Contract Lenght Early Clause &amp; Option])</f>
        <v/>
      </c>
      <c r="BB22" s="15" t="n"/>
      <c r="BC22" s="15" t="n"/>
      <c r="BD22" s="15" t="n"/>
      <c r="BE22" s="15" t="n"/>
      <c r="BF22" s="15" t="n"/>
      <c r="BG22" s="15" t="n"/>
      <c r="BH22" s="24" t="n"/>
      <c r="BI22" s="10" t="n"/>
      <c r="BJ22" s="118" t="n"/>
      <c r="BK22" s="24" t="n"/>
      <c r="BL22" s="24" t="n"/>
      <c r="BM22" s="50">
        <f t="array" ref="BM22">+_xlfn.XLOOKUP(1,(CM_CT2[Contract Number Customer]=CM_CT2[[#This Row],[Contract Number Customer]])*(CM_CT2[Row Type]="Header"),CM_CT2[Contract Mileage])</f>
        <v/>
      </c>
      <c r="BN22" s="50" t="n"/>
      <c r="BO22" s="54" t="n"/>
      <c r="BP22" s="54">
        <f t="array" ref="BP22">+_xlfn.XLOOKUP(1,(CM_CT2[Contract Number Customer]=CM_CT2[[#This Row],[Contract Number Customer]])*(CM_CT2[Row Type]="Header"),CM_CT2[Currency])</f>
        <v/>
      </c>
      <c r="BQ22" s="75">
        <f t="array" ref="BQ22">+_xlfn.XLOOKUP(1,(CM_CT2[Contract Number Customer]=CM_CT2[[#This Row],[Contract Number Customer]])*(CM_CT2[Row Type]="Header"),CM_CT2[Lease Rate EUR])</f>
        <v/>
      </c>
      <c r="BR22" s="306" t="n"/>
      <c r="BS22" s="306" t="n"/>
      <c r="BT22" s="177" t="n"/>
      <c r="BU22" s="306" t="n"/>
      <c r="BV22" s="179">
        <f t="array" ref="BV22">+_xlfn.XLOOKUP(1,(Table_Mietpos[Vertragsnummer]=CM_CT2[[#This Row],[Contract Number M3]])*(Table_Mietpos[Auftragspos.]=CM_CT2[[#This Row],[Rentalposition M3]]),Table_Mietpos[Nettosatz/Typ])</f>
        <v/>
      </c>
      <c r="BW22" s="306" t="n"/>
      <c r="BX22" s="75" t="n"/>
      <c r="BY22" s="75" t="n"/>
      <c r="BZ22" s="75" t="n"/>
      <c r="CA22" s="75" t="n"/>
      <c r="CB22" s="75" t="n"/>
      <c r="CC22" s="307" t="n"/>
      <c r="CD22" s="307" t="n"/>
      <c r="CE22" s="307" t="n"/>
      <c r="CF22" s="307" t="n"/>
      <c r="CG22" s="28" t="n"/>
      <c r="CH22" s="28" t="n"/>
      <c r="CI22" s="28" t="n"/>
      <c r="CJ22" s="186" t="n"/>
      <c r="CK22" s="307" t="n"/>
      <c r="CL22" s="306" t="n"/>
      <c r="CM22" s="12" t="n"/>
      <c r="CN22" s="20" t="n"/>
      <c r="CO22" s="142" t="n"/>
      <c r="CP22" s="142" t="n"/>
      <c r="CQ22" s="142" t="n"/>
      <c r="CR22" s="20" t="n"/>
    </row>
    <row r="23" ht="15" customHeight="1" s="287">
      <c r="B23" s="11" t="n"/>
      <c r="C23" s="14" t="inlineStr">
        <is>
          <t>V300087</t>
        </is>
      </c>
      <c r="D23" s="10" t="n"/>
      <c r="E23" s="15">
        <f t="array" ref="E23">+_xlfn.XLOOKUP(1,(CM_CT2[Contract Number M3]=CM_CT2[[#This Row],[Contract Number M3]])*(CM_CT2[Row Type]="Header"),CM_CT2[Contract Number Customer])</f>
        <v/>
      </c>
      <c r="F23" s="10" t="n">
        <v>1</v>
      </c>
      <c r="G23" s="10" t="inlineStr">
        <is>
          <t>Wagon</t>
        </is>
      </c>
      <c r="H23" s="10" t="n">
        <v>18</v>
      </c>
      <c r="I23" s="73">
        <f t="array" ref="I23">+_xlfn.XLOOKUP(1,(Table_Mietpos[Vertragsnummer]=CM[[#This Row],[Contract Number M3]])*(Table_Mietpos[Auftragspos.]=CM[[#This Row],[Rentalposition M3]]),Table_Mietpos[ChNr])</f>
        <v/>
      </c>
      <c r="J23" s="72">
        <f t="array" ref="J23">+_xlfn.XLOOKUP(1,(CM_CT2[Contract Number Customer]=CM_CT2[[#This Row],[Contract Number Customer]])*(CM_CT2[Row Type]="Header"),CM_CT2[Customer])</f>
        <v/>
      </c>
      <c r="K23" s="51" t="n"/>
      <c r="L23" s="51" t="n"/>
      <c r="M23" s="15">
        <f t="array" ref="M23">+_xlfn.XLOOKUP(1,(CM_CT2[Contract Number Customer]=CM_CT2[[#This Row],[Contract Number Customer]])*(CM_CT2[Row Type]="Header"),CM_CT2[Sales Manager])</f>
        <v/>
      </c>
      <c r="N23" s="15">
        <f t="array" ref="N23">+_xlfn.XLOOKUP(1,(CM_CT2[Contract Number Customer]=CM_CT2[[#This Row],[Contract Number Customer]])*(CM_CT2[Row Type]="Header"),CM_CT2[Wagon Type])</f>
        <v/>
      </c>
      <c r="O23" s="10" t="n">
        <v>1</v>
      </c>
      <c r="P23" s="10" t="n"/>
      <c r="Q23" s="10" t="n"/>
      <c r="R23" s="10" t="n"/>
      <c r="S23" s="10" t="n">
        <v>1</v>
      </c>
      <c r="T23" s="10" t="n">
        <v>1</v>
      </c>
      <c r="U23" s="15">
        <f>+IF(CM_CT2[[#This Row],[Contract Status]]&lt;&gt;"ended",1,0)</f>
        <v/>
      </c>
      <c r="V23" s="15" t="n"/>
      <c r="W23" s="15">
        <f t="array" ref="W23">_xlfn.XLOOKUP(1,(CM_CT2[Contract Number Customer]=$E22)*(CM_CT2[Delivery Batch]=$F22)*(CM_CT2[Row Type]="Batch"),CM_CT2[Contract Flex])</f>
        <v/>
      </c>
      <c r="X23" s="54">
        <f t="array" ref="X23">_xlfn.XLOOKUP(1,(CM_CT2[Contract Number Customer]=$E22)*(CM_CT2[Delivery Batch]=$F22)*(CM_CT2[Row Type]="Batch"),CM_CT2[Flex StartDate])</f>
        <v/>
      </c>
      <c r="Y23" s="54">
        <f t="array" ref="Y23">_xlfn.XLOOKUP(1,(CM_CT2[Contract Number Customer]=$E22)*(CM_CT2[Delivery Batch]=$F22)*(CM_CT2[Row Type]="Batch"),CM_CT2[Flex EndDate])</f>
        <v/>
      </c>
      <c r="Z23" s="15">
        <f t="array" ref="Z23">_xlfn.XLOOKUP(1,(CM_CT2[Contract Number Customer]=$E22)*(CM_CT2[Delivery Batch]=$F22)*(CM_CT2[Row Type]="Batch"),CM_CT2[Contract Status])</f>
        <v/>
      </c>
      <c r="AA23" s="15" t="n"/>
      <c r="AB23" s="74" t="n"/>
      <c r="AC23" s="74" t="n"/>
      <c r="AD23" s="131">
        <f t="array" ref="AD23">+_xlfn.XLOOKUP(1,(Table_Mietpos[Vertragsnummer]=CM_CT2[[#This Row],[Contract Number M3]])*(Table_Mietpos[Auftragspos.]=CM_CT2[[#This Row],[Rentalposition M3]]),Table_Mietpos[Gueltig_ab])</f>
        <v/>
      </c>
      <c r="AE23" s="131">
        <f t="array" ref="AE23">+_xlfn.XLOOKUP(1,(Table_Mietpos[Vertragsnummer]=CM_CT2[[#This Row],[Contract Number M3]])*(Table_Mietpos[Auftragspos.]=CM_CT2[[#This Row],[Rentalposition M3]]),Table_Mietpos[Gueltig_bis])</f>
        <v/>
      </c>
      <c r="AF23" s="50">
        <f t="array" ref="AF23">+_xlfn.XLOOKUP(1,(CM_CT2[Contract Number Customer]=CM_CT2[[#This Row],[Contract Number Customer]])*(CM_CT2[Row Type]="Header"),CM_CT2[Contract Lenght Initial])</f>
        <v/>
      </c>
      <c r="AG23" s="136">
        <f>+CM_CT2[[#This Row],[Rental EndDate]]</f>
        <v/>
      </c>
      <c r="AH23" s="305" t="n"/>
      <c r="AI23" s="305" t="n"/>
      <c r="AJ23" s="305" t="n"/>
      <c r="AK23" s="53" t="n"/>
      <c r="AL23" s="15">
        <f t="array" ref="AL23">+_xlfn.XLOOKUP(1,(CM_CT2[Contract Number Customer]=CM_CT2[[#This Row],[Contract Number Customer]])*(CM_CT2[Row Type]="Header"),CM_CT2[Early Termination Category])</f>
        <v/>
      </c>
      <c r="AM23" s="136">
        <f t="array" ref="AM23">_xlfn.XLOOKUP(1,(CM_CT2[Contract Number Customer]=$E22)*(CM_CT2[Delivery Batch]=$F22)*(CM_CT2[Row Type]="Batch"),CM_CT2[Early Termination cut-off date1])</f>
        <v/>
      </c>
      <c r="AN23" s="136">
        <f t="array" ref="AN23">_xlfn.XLOOKUP(1,(CM_CT2[Contract Number Customer]=$E22)*(CM_CT2[Delivery Batch]=$F22)*(CM_CT2[Row Type]="Batch"),CM_CT2[Early Termination cut-off date2])</f>
        <v/>
      </c>
      <c r="AO23" s="53">
        <f t="array" ref="AO23">+_xlfn.XLOOKUP(1,(CM_CT2[Contract Number Customer]=CM_CT2[[#This Row],[Contract Number Customer]])*(CM_CT2[Row Type]="Header"),CM_CT2[Early Termination Notice Period Mths])</f>
        <v/>
      </c>
      <c r="AP23" s="53">
        <f t="array" ref="AP23">+_xlfn.XLOOKUP(1,(CM_CT2[Contract Number Customer]=CM_CT2[[#This Row],[Contract Number Customer]])*(CM_CT2[Row Type]="Header"),CM_CT2[Duly Termination Notice Period Mths])</f>
        <v/>
      </c>
      <c r="AQ23" s="54" t="n"/>
      <c r="AR23" s="54">
        <f t="array" ref="AR23">+_xlfn.XLOOKUP(1,(CM_CT2[[#This Row],[Contract Number M3]]=Next_possible_notice[Contract Number M3])*(CM_CT2[[#This Row],[Rentalposition M3]]=Next_possible_notice[Rentalposition M3]),Next_possible_notice[NoticeDateCalc])</f>
        <v/>
      </c>
      <c r="AS23" s="117" t="n"/>
      <c r="AT23" s="75" t="n"/>
      <c r="AU23" s="75" t="n"/>
      <c r="AV23" s="75" t="n"/>
      <c r="AW23" s="75" t="n"/>
      <c r="AX23" s="53" t="n"/>
      <c r="AY23" s="75" t="n"/>
      <c r="AZ23" s="54" t="n"/>
      <c r="BA23" s="50">
        <f t="array" ref="BA23">+_xlfn.XLOOKUP(1,(CM_CT2[Contract Number Customer]=CM_CT2[[#This Row],[Contract Number Customer]])*(CM_CT2[Row Type]="Header"),CM_CT2[Contract Lenght Early Clause &amp; Option])</f>
        <v/>
      </c>
      <c r="BB23" s="15" t="n"/>
      <c r="BC23" s="15" t="n"/>
      <c r="BD23" s="15" t="n"/>
      <c r="BE23" s="15" t="n"/>
      <c r="BF23" s="15" t="n"/>
      <c r="BG23" s="15" t="n"/>
      <c r="BH23" s="24" t="n"/>
      <c r="BI23" s="10" t="n"/>
      <c r="BJ23" s="118" t="n"/>
      <c r="BK23" s="24" t="n"/>
      <c r="BL23" s="24" t="n"/>
      <c r="BM23" s="50">
        <f t="array" ref="BM23">+_xlfn.XLOOKUP(1,(CM_CT2[Contract Number Customer]=CM_CT2[[#This Row],[Contract Number Customer]])*(CM_CT2[Row Type]="Header"),CM_CT2[Contract Mileage])</f>
        <v/>
      </c>
      <c r="BN23" s="50" t="n"/>
      <c r="BO23" s="54" t="n"/>
      <c r="BP23" s="54">
        <f t="array" ref="BP23">+_xlfn.XLOOKUP(1,(CM_CT2[Contract Number Customer]=CM_CT2[[#This Row],[Contract Number Customer]])*(CM_CT2[Row Type]="Header"),CM_CT2[Currency])</f>
        <v/>
      </c>
      <c r="BQ23" s="75">
        <f t="array" ref="BQ23">+_xlfn.XLOOKUP(1,(CM_CT2[Contract Number Customer]=CM_CT2[[#This Row],[Contract Number Customer]])*(CM_CT2[Row Type]="Header"),CM_CT2[Lease Rate EUR])</f>
        <v/>
      </c>
      <c r="BR23" s="306" t="n"/>
      <c r="BS23" s="306" t="n"/>
      <c r="BT23" s="177" t="n"/>
      <c r="BU23" s="306" t="n"/>
      <c r="BV23" s="179">
        <f t="array" ref="BV23">+_xlfn.XLOOKUP(1,(Table_Mietpos[Vertragsnummer]=CM_CT2[[#This Row],[Contract Number M3]])*(Table_Mietpos[Auftragspos.]=CM_CT2[[#This Row],[Rentalposition M3]]),Table_Mietpos[Nettosatz/Typ])</f>
        <v/>
      </c>
      <c r="BW23" s="306" t="n"/>
      <c r="BX23" s="75" t="n"/>
      <c r="BY23" s="75" t="n"/>
      <c r="BZ23" s="75" t="n"/>
      <c r="CA23" s="75" t="n"/>
      <c r="CB23" s="75" t="n"/>
      <c r="CC23" s="307" t="n"/>
      <c r="CD23" s="307" t="n"/>
      <c r="CE23" s="307" t="n"/>
      <c r="CF23" s="307" t="n"/>
      <c r="CG23" s="28" t="n"/>
      <c r="CH23" s="28" t="n"/>
      <c r="CI23" s="28" t="n"/>
      <c r="CJ23" s="186" t="n"/>
      <c r="CK23" s="307" t="n"/>
      <c r="CL23" s="306" t="n"/>
      <c r="CM23" s="12" t="n"/>
      <c r="CN23" s="20" t="n"/>
      <c r="CO23" s="142" t="n"/>
      <c r="CP23" s="142" t="n"/>
      <c r="CQ23" s="142" t="n"/>
      <c r="CR23" s="20" t="n"/>
    </row>
    <row r="24" ht="15" customHeight="1" s="287">
      <c r="B24" s="11" t="n"/>
      <c r="C24" s="14" t="inlineStr">
        <is>
          <t>V300087</t>
        </is>
      </c>
      <c r="D24" s="10" t="n"/>
      <c r="E24" s="15">
        <f t="array" ref="E24">+_xlfn.XLOOKUP(1,(CM_CT2[Contract Number M3]=CM_CT2[[#This Row],[Contract Number M3]])*(CM_CT2[Row Type]="Header"),CM_CT2[Contract Number Customer])</f>
        <v/>
      </c>
      <c r="F24" s="10" t="n">
        <v>1</v>
      </c>
      <c r="G24" s="10" t="inlineStr">
        <is>
          <t>Wagon</t>
        </is>
      </c>
      <c r="H24" s="10" t="n">
        <v>19</v>
      </c>
      <c r="I24" s="73">
        <f t="array" ref="I24">+_xlfn.XLOOKUP(1,(Table_Mietpos[Vertragsnummer]=CM[[#This Row],[Contract Number M3]])*(Table_Mietpos[Auftragspos.]=CM[[#This Row],[Rentalposition M3]]),Table_Mietpos[ChNr])</f>
        <v/>
      </c>
      <c r="J24" s="72">
        <f t="array" ref="J24">+_xlfn.XLOOKUP(1,(CM_CT2[Contract Number Customer]=CM_CT2[[#This Row],[Contract Number Customer]])*(CM_CT2[Row Type]="Header"),CM_CT2[Customer])</f>
        <v/>
      </c>
      <c r="K24" s="51" t="n"/>
      <c r="L24" s="51" t="n"/>
      <c r="M24" s="15">
        <f t="array" ref="M24">+_xlfn.XLOOKUP(1,(CM_CT2[Contract Number Customer]=CM_CT2[[#This Row],[Contract Number Customer]])*(CM_CT2[Row Type]="Header"),CM_CT2[Sales Manager])</f>
        <v/>
      </c>
      <c r="N24" s="15">
        <f t="array" ref="N24">+_xlfn.XLOOKUP(1,(CM_CT2[Contract Number Customer]=CM_CT2[[#This Row],[Contract Number Customer]])*(CM_CT2[Row Type]="Header"),CM_CT2[Wagon Type])</f>
        <v/>
      </c>
      <c r="O24" s="10" t="n">
        <v>1</v>
      </c>
      <c r="P24" s="10" t="n"/>
      <c r="Q24" s="10" t="n"/>
      <c r="R24" s="10" t="n"/>
      <c r="S24" s="10" t="n">
        <v>1</v>
      </c>
      <c r="T24" s="10" t="n">
        <v>1</v>
      </c>
      <c r="U24" s="15">
        <f>+IF(CM_CT2[[#This Row],[Contract Status]]&lt;&gt;"ended",1,0)</f>
        <v/>
      </c>
      <c r="V24" s="15" t="n"/>
      <c r="W24" s="15">
        <f t="array" ref="W24">_xlfn.XLOOKUP(1,(CM_CT2[Contract Number Customer]=$E23)*(CM_CT2[Delivery Batch]=$F23)*(CM_CT2[Row Type]="Batch"),CM_CT2[Contract Flex])</f>
        <v/>
      </c>
      <c r="X24" s="54">
        <f t="array" ref="X24">_xlfn.XLOOKUP(1,(CM_CT2[Contract Number Customer]=$E23)*(CM_CT2[Delivery Batch]=$F23)*(CM_CT2[Row Type]="Batch"),CM_CT2[Flex StartDate])</f>
        <v/>
      </c>
      <c r="Y24" s="54">
        <f t="array" ref="Y24">_xlfn.XLOOKUP(1,(CM_CT2[Contract Number Customer]=$E23)*(CM_CT2[Delivery Batch]=$F23)*(CM_CT2[Row Type]="Batch"),CM_CT2[Flex EndDate])</f>
        <v/>
      </c>
      <c r="Z24" s="15">
        <f t="array" ref="Z24">_xlfn.XLOOKUP(1,(CM_CT2[Contract Number Customer]=$E23)*(CM_CT2[Delivery Batch]=$F23)*(CM_CT2[Row Type]="Batch"),CM_CT2[Contract Status])</f>
        <v/>
      </c>
      <c r="AA24" s="15" t="n"/>
      <c r="AB24" s="74" t="n"/>
      <c r="AC24" s="74" t="n"/>
      <c r="AD24" s="131">
        <f t="array" ref="AD24">+_xlfn.XLOOKUP(1,(Table_Mietpos[Vertragsnummer]=CM_CT2[[#This Row],[Contract Number M3]])*(Table_Mietpos[Auftragspos.]=CM_CT2[[#This Row],[Rentalposition M3]]),Table_Mietpos[Gueltig_ab])</f>
        <v/>
      </c>
      <c r="AE24" s="131">
        <f t="array" ref="AE24">+_xlfn.XLOOKUP(1,(Table_Mietpos[Vertragsnummer]=CM_CT2[[#This Row],[Contract Number M3]])*(Table_Mietpos[Auftragspos.]=CM_CT2[[#This Row],[Rentalposition M3]]),Table_Mietpos[Gueltig_bis])</f>
        <v/>
      </c>
      <c r="AF24" s="50">
        <f t="array" ref="AF24">+_xlfn.XLOOKUP(1,(CM_CT2[Contract Number Customer]=CM_CT2[[#This Row],[Contract Number Customer]])*(CM_CT2[Row Type]="Header"),CM_CT2[Contract Lenght Initial])</f>
        <v/>
      </c>
      <c r="AG24" s="136">
        <f>+CM_CT2[[#This Row],[Rental EndDate]]</f>
        <v/>
      </c>
      <c r="AH24" s="305" t="n"/>
      <c r="AI24" s="305" t="n"/>
      <c r="AJ24" s="305" t="n"/>
      <c r="AK24" s="53" t="n"/>
      <c r="AL24" s="15">
        <f t="array" ref="AL24">+_xlfn.XLOOKUP(1,(CM_CT2[Contract Number Customer]=CM_CT2[[#This Row],[Contract Number Customer]])*(CM_CT2[Row Type]="Header"),CM_CT2[Early Termination Category])</f>
        <v/>
      </c>
      <c r="AM24" s="136">
        <f t="array" ref="AM24">_xlfn.XLOOKUP(1,(CM_CT2[Contract Number Customer]=$E23)*(CM_CT2[Delivery Batch]=$F23)*(CM_CT2[Row Type]="Batch"),CM_CT2[Early Termination cut-off date1])</f>
        <v/>
      </c>
      <c r="AN24" s="136">
        <f t="array" ref="AN24">_xlfn.XLOOKUP(1,(CM_CT2[Contract Number Customer]=$E23)*(CM_CT2[Delivery Batch]=$F23)*(CM_CT2[Row Type]="Batch"),CM_CT2[Early Termination cut-off date2])</f>
        <v/>
      </c>
      <c r="AO24" s="53">
        <f t="array" ref="AO24">+_xlfn.XLOOKUP(1,(CM_CT2[Contract Number Customer]=CM_CT2[[#This Row],[Contract Number Customer]])*(CM_CT2[Row Type]="Header"),CM_CT2[Early Termination Notice Period Mths])</f>
        <v/>
      </c>
      <c r="AP24" s="53">
        <f t="array" ref="AP24">+_xlfn.XLOOKUP(1,(CM_CT2[Contract Number Customer]=CM_CT2[[#This Row],[Contract Number Customer]])*(CM_CT2[Row Type]="Header"),CM_CT2[Duly Termination Notice Period Mths])</f>
        <v/>
      </c>
      <c r="AQ24" s="54" t="n"/>
      <c r="AR24" s="54">
        <f t="array" ref="AR24">+_xlfn.XLOOKUP(1,(CM_CT2[[#This Row],[Contract Number M3]]=Next_possible_notice[Contract Number M3])*(CM_CT2[[#This Row],[Rentalposition M3]]=Next_possible_notice[Rentalposition M3]),Next_possible_notice[NoticeDateCalc])</f>
        <v/>
      </c>
      <c r="AS24" s="117" t="n"/>
      <c r="AT24" s="75" t="n"/>
      <c r="AU24" s="75" t="n"/>
      <c r="AV24" s="75" t="n"/>
      <c r="AW24" s="75" t="n"/>
      <c r="AX24" s="53" t="n"/>
      <c r="AY24" s="75" t="n"/>
      <c r="AZ24" s="54" t="n"/>
      <c r="BA24" s="50">
        <f t="array" ref="BA24">+_xlfn.XLOOKUP(1,(CM_CT2[Contract Number Customer]=CM_CT2[[#This Row],[Contract Number Customer]])*(CM_CT2[Row Type]="Header"),CM_CT2[Contract Lenght Early Clause &amp; Option])</f>
        <v/>
      </c>
      <c r="BB24" s="15" t="n"/>
      <c r="BC24" s="15" t="n"/>
      <c r="BD24" s="15" t="n"/>
      <c r="BE24" s="15" t="n"/>
      <c r="BF24" s="15" t="n"/>
      <c r="BG24" s="15" t="n"/>
      <c r="BH24" s="24" t="n"/>
      <c r="BI24" s="10" t="n"/>
      <c r="BJ24" s="118" t="n"/>
      <c r="BK24" s="24" t="n"/>
      <c r="BL24" s="24" t="n"/>
      <c r="BM24" s="50">
        <f t="array" ref="BM24">+_xlfn.XLOOKUP(1,(CM_CT2[Contract Number Customer]=CM_CT2[[#This Row],[Contract Number Customer]])*(CM_CT2[Row Type]="Header"),CM_CT2[Contract Mileage])</f>
        <v/>
      </c>
      <c r="BN24" s="50" t="n"/>
      <c r="BO24" s="54" t="n"/>
      <c r="BP24" s="54">
        <f t="array" ref="BP24">+_xlfn.XLOOKUP(1,(CM_CT2[Contract Number Customer]=CM_CT2[[#This Row],[Contract Number Customer]])*(CM_CT2[Row Type]="Header"),CM_CT2[Currency])</f>
        <v/>
      </c>
      <c r="BQ24" s="75">
        <f t="array" ref="BQ24">+_xlfn.XLOOKUP(1,(CM_CT2[Contract Number Customer]=CM_CT2[[#This Row],[Contract Number Customer]])*(CM_CT2[Row Type]="Header"),CM_CT2[Lease Rate EUR])</f>
        <v/>
      </c>
      <c r="BR24" s="306" t="n"/>
      <c r="BS24" s="306" t="n"/>
      <c r="BT24" s="177" t="n"/>
      <c r="BU24" s="306" t="n"/>
      <c r="BV24" s="179">
        <f t="array" ref="BV24">+_xlfn.XLOOKUP(1,(Table_Mietpos[Vertragsnummer]=CM_CT2[[#This Row],[Contract Number M3]])*(Table_Mietpos[Auftragspos.]=CM_CT2[[#This Row],[Rentalposition M3]]),Table_Mietpos[Nettosatz/Typ])</f>
        <v/>
      </c>
      <c r="BW24" s="306" t="n"/>
      <c r="BX24" s="75" t="n"/>
      <c r="BY24" s="75" t="n"/>
      <c r="BZ24" s="75" t="n"/>
      <c r="CA24" s="75" t="n"/>
      <c r="CB24" s="75" t="n"/>
      <c r="CC24" s="307" t="n"/>
      <c r="CD24" s="307" t="n"/>
      <c r="CE24" s="307" t="n"/>
      <c r="CF24" s="307" t="n"/>
      <c r="CG24" s="28" t="n"/>
      <c r="CH24" s="28" t="n"/>
      <c r="CI24" s="28" t="n"/>
      <c r="CJ24" s="186" t="n"/>
      <c r="CK24" s="307" t="n"/>
      <c r="CL24" s="306" t="n"/>
      <c r="CM24" s="12" t="n"/>
      <c r="CN24" s="20" t="n"/>
      <c r="CO24" s="142" t="n"/>
      <c r="CP24" s="142" t="n"/>
      <c r="CQ24" s="142" t="n"/>
      <c r="CR24" s="20" t="n"/>
    </row>
    <row r="25" ht="15" customHeight="1" s="287">
      <c r="B25" s="11" t="n"/>
      <c r="C25" s="14" t="inlineStr">
        <is>
          <t>V300087</t>
        </is>
      </c>
      <c r="D25" s="10" t="n"/>
      <c r="E25" s="15">
        <f t="array" ref="E25">+_xlfn.XLOOKUP(1,(CM_CT2[Contract Number M3]=CM_CT2[[#This Row],[Contract Number M3]])*(CM_CT2[Row Type]="Header"),CM_CT2[Contract Number Customer])</f>
        <v/>
      </c>
      <c r="F25" s="10" t="n">
        <v>1</v>
      </c>
      <c r="G25" s="10" t="inlineStr">
        <is>
          <t>Wagon</t>
        </is>
      </c>
      <c r="H25" s="10" t="n">
        <v>20</v>
      </c>
      <c r="I25" s="73">
        <f t="array" ref="I25">+_xlfn.XLOOKUP(1,(Table_Mietpos[Vertragsnummer]=CM[[#This Row],[Contract Number M3]])*(Table_Mietpos[Auftragspos.]=CM[[#This Row],[Rentalposition M3]]),Table_Mietpos[ChNr])</f>
        <v/>
      </c>
      <c r="J25" s="72">
        <f t="array" ref="J25">+_xlfn.XLOOKUP(1,(CM_CT2[Contract Number Customer]=CM_CT2[[#This Row],[Contract Number Customer]])*(CM_CT2[Row Type]="Header"),CM_CT2[Customer])</f>
        <v/>
      </c>
      <c r="K25" s="51" t="n"/>
      <c r="L25" s="51" t="n"/>
      <c r="M25" s="15">
        <f t="array" ref="M25">+_xlfn.XLOOKUP(1,(CM_CT2[Contract Number Customer]=CM_CT2[[#This Row],[Contract Number Customer]])*(CM_CT2[Row Type]="Header"),CM_CT2[Sales Manager])</f>
        <v/>
      </c>
      <c r="N25" s="15">
        <f t="array" ref="N25">+_xlfn.XLOOKUP(1,(CM_CT2[Contract Number Customer]=CM_CT2[[#This Row],[Contract Number Customer]])*(CM_CT2[Row Type]="Header"),CM_CT2[Wagon Type])</f>
        <v/>
      </c>
      <c r="O25" s="10" t="n">
        <v>1</v>
      </c>
      <c r="P25" s="10" t="n"/>
      <c r="Q25" s="10" t="n"/>
      <c r="R25" s="10" t="n"/>
      <c r="S25" s="10" t="n">
        <v>1</v>
      </c>
      <c r="T25" s="10" t="n">
        <v>1</v>
      </c>
      <c r="U25" s="15">
        <f>+IF(CM_CT2[[#This Row],[Contract Status]]&lt;&gt;"ended",1,0)</f>
        <v/>
      </c>
      <c r="V25" s="15" t="n"/>
      <c r="W25" s="15">
        <f t="array" ref="W25">_xlfn.XLOOKUP(1,(CM_CT2[Contract Number Customer]=$E24)*(CM_CT2[Delivery Batch]=$F24)*(CM_CT2[Row Type]="Batch"),CM_CT2[Contract Flex])</f>
        <v/>
      </c>
      <c r="X25" s="54">
        <f t="array" ref="X25">_xlfn.XLOOKUP(1,(CM_CT2[Contract Number Customer]=$E24)*(CM_CT2[Delivery Batch]=$F24)*(CM_CT2[Row Type]="Batch"),CM_CT2[Flex StartDate])</f>
        <v/>
      </c>
      <c r="Y25" s="54">
        <f t="array" ref="Y25">_xlfn.XLOOKUP(1,(CM_CT2[Contract Number Customer]=$E24)*(CM_CT2[Delivery Batch]=$F24)*(CM_CT2[Row Type]="Batch"),CM_CT2[Flex EndDate])</f>
        <v/>
      </c>
      <c r="Z25" s="15">
        <f t="array" ref="Z25">_xlfn.XLOOKUP(1,(CM_CT2[Contract Number Customer]=$E24)*(CM_CT2[Delivery Batch]=$F24)*(CM_CT2[Row Type]="Batch"),CM_CT2[Contract Status])</f>
        <v/>
      </c>
      <c r="AA25" s="15" t="n"/>
      <c r="AB25" s="74" t="n"/>
      <c r="AC25" s="74" t="n"/>
      <c r="AD25" s="131">
        <f t="array" ref="AD25">+_xlfn.XLOOKUP(1,(Table_Mietpos[Vertragsnummer]=CM_CT2[[#This Row],[Contract Number M3]])*(Table_Mietpos[Auftragspos.]=CM_CT2[[#This Row],[Rentalposition M3]]),Table_Mietpos[Gueltig_ab])</f>
        <v/>
      </c>
      <c r="AE25" s="131">
        <f t="array" ref="AE25">+_xlfn.XLOOKUP(1,(Table_Mietpos[Vertragsnummer]=CM_CT2[[#This Row],[Contract Number M3]])*(Table_Mietpos[Auftragspos.]=CM_CT2[[#This Row],[Rentalposition M3]]),Table_Mietpos[Gueltig_bis])</f>
        <v/>
      </c>
      <c r="AF25" s="50">
        <f t="array" ref="AF25">+_xlfn.XLOOKUP(1,(CM_CT2[Contract Number Customer]=CM_CT2[[#This Row],[Contract Number Customer]])*(CM_CT2[Row Type]="Header"),CM_CT2[Contract Lenght Initial])</f>
        <v/>
      </c>
      <c r="AG25" s="136">
        <f>+CM_CT2[[#This Row],[Rental EndDate]]</f>
        <v/>
      </c>
      <c r="AH25" s="305" t="n"/>
      <c r="AI25" s="305" t="n"/>
      <c r="AJ25" s="305" t="n"/>
      <c r="AK25" s="53" t="n"/>
      <c r="AL25" s="15">
        <f t="array" ref="AL25">+_xlfn.XLOOKUP(1,(CM_CT2[Contract Number Customer]=CM_CT2[[#This Row],[Contract Number Customer]])*(CM_CT2[Row Type]="Header"),CM_CT2[Early Termination Category])</f>
        <v/>
      </c>
      <c r="AM25" s="136">
        <f t="array" ref="AM25">_xlfn.XLOOKUP(1,(CM_CT2[Contract Number Customer]=$E24)*(CM_CT2[Delivery Batch]=$F24)*(CM_CT2[Row Type]="Batch"),CM_CT2[Early Termination cut-off date1])</f>
        <v/>
      </c>
      <c r="AN25" s="136">
        <f t="array" ref="AN25">_xlfn.XLOOKUP(1,(CM_CT2[Contract Number Customer]=$E24)*(CM_CT2[Delivery Batch]=$F24)*(CM_CT2[Row Type]="Batch"),CM_CT2[Early Termination cut-off date2])</f>
        <v/>
      </c>
      <c r="AO25" s="53">
        <f t="array" ref="AO25">+_xlfn.XLOOKUP(1,(CM_CT2[Contract Number Customer]=CM_CT2[[#This Row],[Contract Number Customer]])*(CM_CT2[Row Type]="Header"),CM_CT2[Early Termination Notice Period Mths])</f>
        <v/>
      </c>
      <c r="AP25" s="53">
        <f t="array" ref="AP25">+_xlfn.XLOOKUP(1,(CM_CT2[Contract Number Customer]=CM_CT2[[#This Row],[Contract Number Customer]])*(CM_CT2[Row Type]="Header"),CM_CT2[Duly Termination Notice Period Mths])</f>
        <v/>
      </c>
      <c r="AQ25" s="54" t="n"/>
      <c r="AR25" s="54">
        <f t="array" ref="AR25">+_xlfn.XLOOKUP(1,(CM_CT2[[#This Row],[Contract Number M3]]=Next_possible_notice[Contract Number M3])*(CM_CT2[[#This Row],[Rentalposition M3]]=Next_possible_notice[Rentalposition M3]),Next_possible_notice[NoticeDateCalc])</f>
        <v/>
      </c>
      <c r="AS25" s="117" t="n"/>
      <c r="AT25" s="75" t="n"/>
      <c r="AU25" s="75" t="n"/>
      <c r="AV25" s="75" t="n"/>
      <c r="AW25" s="75" t="n"/>
      <c r="AX25" s="53" t="n"/>
      <c r="AY25" s="75" t="n"/>
      <c r="AZ25" s="54" t="n"/>
      <c r="BA25" s="50">
        <f t="array" ref="BA25">+_xlfn.XLOOKUP(1,(CM_CT2[Contract Number Customer]=CM_CT2[[#This Row],[Contract Number Customer]])*(CM_CT2[Row Type]="Header"),CM_CT2[Contract Lenght Early Clause &amp; Option])</f>
        <v/>
      </c>
      <c r="BB25" s="15" t="n"/>
      <c r="BC25" s="15" t="n"/>
      <c r="BD25" s="15" t="n"/>
      <c r="BE25" s="15" t="n"/>
      <c r="BF25" s="15" t="n"/>
      <c r="BG25" s="15" t="n"/>
      <c r="BH25" s="24" t="n"/>
      <c r="BI25" s="10" t="n"/>
      <c r="BJ25" s="118" t="n"/>
      <c r="BK25" s="24" t="n"/>
      <c r="BL25" s="24" t="n"/>
      <c r="BM25" s="50">
        <f t="array" ref="BM25">+_xlfn.XLOOKUP(1,(CM_CT2[Contract Number Customer]=CM_CT2[[#This Row],[Contract Number Customer]])*(CM_CT2[Row Type]="Header"),CM_CT2[Contract Mileage])</f>
        <v/>
      </c>
      <c r="BN25" s="50" t="n"/>
      <c r="BO25" s="54" t="n"/>
      <c r="BP25" s="54">
        <f t="array" ref="BP25">+_xlfn.XLOOKUP(1,(CM_CT2[Contract Number Customer]=CM_CT2[[#This Row],[Contract Number Customer]])*(CM_CT2[Row Type]="Header"),CM_CT2[Currency])</f>
        <v/>
      </c>
      <c r="BQ25" s="75">
        <f t="array" ref="BQ25">+_xlfn.XLOOKUP(1,(CM_CT2[Contract Number Customer]=CM_CT2[[#This Row],[Contract Number Customer]])*(CM_CT2[Row Type]="Header"),CM_CT2[Lease Rate EUR])</f>
        <v/>
      </c>
      <c r="BR25" s="306" t="n"/>
      <c r="BS25" s="306" t="n"/>
      <c r="BT25" s="177" t="n"/>
      <c r="BU25" s="306" t="n"/>
      <c r="BV25" s="179">
        <f t="array" ref="BV25">+_xlfn.XLOOKUP(1,(Table_Mietpos[Vertragsnummer]=CM_CT2[[#This Row],[Contract Number M3]])*(Table_Mietpos[Auftragspos.]=CM_CT2[[#This Row],[Rentalposition M3]]),Table_Mietpos[Nettosatz/Typ])</f>
        <v/>
      </c>
      <c r="BW25" s="306" t="n"/>
      <c r="BX25" s="75" t="n"/>
      <c r="BY25" s="75" t="n"/>
      <c r="BZ25" s="75" t="n"/>
      <c r="CA25" s="75" t="n"/>
      <c r="CB25" s="75" t="n"/>
      <c r="CC25" s="307" t="n"/>
      <c r="CD25" s="307" t="n"/>
      <c r="CE25" s="307" t="n"/>
      <c r="CF25" s="307" t="n"/>
      <c r="CG25" s="28" t="n"/>
      <c r="CH25" s="28" t="n"/>
      <c r="CI25" s="28" t="n"/>
      <c r="CJ25" s="186" t="n"/>
      <c r="CK25" s="307" t="n"/>
      <c r="CL25" s="306" t="n"/>
      <c r="CM25" s="12" t="n"/>
      <c r="CN25" s="20" t="n"/>
      <c r="CO25" s="142" t="n"/>
      <c r="CP25" s="142" t="n"/>
      <c r="CQ25" s="142" t="n"/>
      <c r="CR25" s="20" t="n"/>
    </row>
    <row r="26" ht="15" customHeight="1" s="287">
      <c r="B26" s="11" t="n"/>
      <c r="C26" s="14" t="inlineStr">
        <is>
          <t>V300087</t>
        </is>
      </c>
      <c r="D26" s="10" t="n"/>
      <c r="E26" s="15">
        <f t="array" ref="E26">+_xlfn.XLOOKUP(1,(CM_CT2[Contract Number M3]=CM_CT2[[#This Row],[Contract Number M3]])*(CM_CT2[Row Type]="Header"),CM_CT2[Contract Number Customer])</f>
        <v/>
      </c>
      <c r="F26" s="10" t="n">
        <v>1</v>
      </c>
      <c r="G26" s="10" t="inlineStr">
        <is>
          <t>Wagon</t>
        </is>
      </c>
      <c r="H26" s="10" t="n">
        <v>21</v>
      </c>
      <c r="I26" s="73">
        <f t="array" ref="I26">+_xlfn.XLOOKUP(1,(Table_Mietpos[Vertragsnummer]=CM[[#This Row],[Contract Number M3]])*(Table_Mietpos[Auftragspos.]=CM[[#This Row],[Rentalposition M3]]),Table_Mietpos[ChNr])</f>
        <v/>
      </c>
      <c r="J26" s="72">
        <f t="array" ref="J26">+_xlfn.XLOOKUP(1,(CM_CT2[Contract Number Customer]=CM_CT2[[#This Row],[Contract Number Customer]])*(CM_CT2[Row Type]="Header"),CM_CT2[Customer])</f>
        <v/>
      </c>
      <c r="K26" s="51" t="n"/>
      <c r="L26" s="51" t="n"/>
      <c r="M26" s="15">
        <f t="array" ref="M26">+_xlfn.XLOOKUP(1,(CM_CT2[Contract Number Customer]=CM_CT2[[#This Row],[Contract Number Customer]])*(CM_CT2[Row Type]="Header"),CM_CT2[Sales Manager])</f>
        <v/>
      </c>
      <c r="N26" s="15">
        <f t="array" ref="N26">+_xlfn.XLOOKUP(1,(CM_CT2[Contract Number Customer]=CM_CT2[[#This Row],[Contract Number Customer]])*(CM_CT2[Row Type]="Header"),CM_CT2[Wagon Type])</f>
        <v/>
      </c>
      <c r="O26" s="10" t="n">
        <v>1</v>
      </c>
      <c r="P26" s="10" t="n"/>
      <c r="Q26" s="10" t="n"/>
      <c r="R26" s="10" t="n"/>
      <c r="S26" s="10" t="n">
        <v>1</v>
      </c>
      <c r="T26" s="10" t="n">
        <v>1</v>
      </c>
      <c r="U26" s="15">
        <f>+IF(CM_CT2[[#This Row],[Contract Status]]&lt;&gt;"ended",1,0)</f>
        <v/>
      </c>
      <c r="V26" s="15" t="n"/>
      <c r="W26" s="15">
        <f t="array" ref="W26">_xlfn.XLOOKUP(1,(CM_CT2[Contract Number Customer]=$E25)*(CM_CT2[Delivery Batch]=$F25)*(CM_CT2[Row Type]="Batch"),CM_CT2[Contract Flex])</f>
        <v/>
      </c>
      <c r="X26" s="54">
        <f t="array" ref="X26">_xlfn.XLOOKUP(1,(CM_CT2[Contract Number Customer]=$E25)*(CM_CT2[Delivery Batch]=$F25)*(CM_CT2[Row Type]="Batch"),CM_CT2[Flex StartDate])</f>
        <v/>
      </c>
      <c r="Y26" s="54">
        <f t="array" ref="Y26">_xlfn.XLOOKUP(1,(CM_CT2[Contract Number Customer]=$E25)*(CM_CT2[Delivery Batch]=$F25)*(CM_CT2[Row Type]="Batch"),CM_CT2[Flex EndDate])</f>
        <v/>
      </c>
      <c r="Z26" s="15">
        <f t="array" ref="Z26">_xlfn.XLOOKUP(1,(CM_CT2[Contract Number Customer]=$E25)*(CM_CT2[Delivery Batch]=$F25)*(CM_CT2[Row Type]="Batch"),CM_CT2[Contract Status])</f>
        <v/>
      </c>
      <c r="AA26" s="15" t="n"/>
      <c r="AB26" s="74" t="n"/>
      <c r="AC26" s="74" t="n"/>
      <c r="AD26" s="131">
        <f t="array" ref="AD26">+_xlfn.XLOOKUP(1,(Table_Mietpos[Vertragsnummer]=CM_CT2[[#This Row],[Contract Number M3]])*(Table_Mietpos[Auftragspos.]=CM_CT2[[#This Row],[Rentalposition M3]]),Table_Mietpos[Gueltig_ab])</f>
        <v/>
      </c>
      <c r="AE26" s="131">
        <f t="array" ref="AE26">+_xlfn.XLOOKUP(1,(Table_Mietpos[Vertragsnummer]=CM_CT2[[#This Row],[Contract Number M3]])*(Table_Mietpos[Auftragspos.]=CM_CT2[[#This Row],[Rentalposition M3]]),Table_Mietpos[Gueltig_bis])</f>
        <v/>
      </c>
      <c r="AF26" s="50">
        <f t="array" ref="AF26">+_xlfn.XLOOKUP(1,(CM_CT2[Contract Number Customer]=CM_CT2[[#This Row],[Contract Number Customer]])*(CM_CT2[Row Type]="Header"),CM_CT2[Contract Lenght Initial])</f>
        <v/>
      </c>
      <c r="AG26" s="136">
        <f>+CM_CT2[[#This Row],[Rental EndDate]]</f>
        <v/>
      </c>
      <c r="AH26" s="305" t="n"/>
      <c r="AI26" s="305" t="n"/>
      <c r="AJ26" s="305" t="n"/>
      <c r="AK26" s="53" t="n"/>
      <c r="AL26" s="15">
        <f t="array" ref="AL26">+_xlfn.XLOOKUP(1,(CM_CT2[Contract Number Customer]=CM_CT2[[#This Row],[Contract Number Customer]])*(CM_CT2[Row Type]="Header"),CM_CT2[Early Termination Category])</f>
        <v/>
      </c>
      <c r="AM26" s="136">
        <f t="array" ref="AM26">_xlfn.XLOOKUP(1,(CM_CT2[Contract Number Customer]=$E25)*(CM_CT2[Delivery Batch]=$F25)*(CM_CT2[Row Type]="Batch"),CM_CT2[Early Termination cut-off date1])</f>
        <v/>
      </c>
      <c r="AN26" s="136">
        <f t="array" ref="AN26">_xlfn.XLOOKUP(1,(CM_CT2[Contract Number Customer]=$E25)*(CM_CT2[Delivery Batch]=$F25)*(CM_CT2[Row Type]="Batch"),CM_CT2[Early Termination cut-off date2])</f>
        <v/>
      </c>
      <c r="AO26" s="53">
        <f t="array" ref="AO26">+_xlfn.XLOOKUP(1,(CM_CT2[Contract Number Customer]=CM_CT2[[#This Row],[Contract Number Customer]])*(CM_CT2[Row Type]="Header"),CM_CT2[Early Termination Notice Period Mths])</f>
        <v/>
      </c>
      <c r="AP26" s="53">
        <f t="array" ref="AP26">+_xlfn.XLOOKUP(1,(CM_CT2[Contract Number Customer]=CM_CT2[[#This Row],[Contract Number Customer]])*(CM_CT2[Row Type]="Header"),CM_CT2[Duly Termination Notice Period Mths])</f>
        <v/>
      </c>
      <c r="AQ26" s="54" t="n"/>
      <c r="AR26" s="54">
        <f t="array" ref="AR26">+_xlfn.XLOOKUP(1,(CM_CT2[[#This Row],[Contract Number M3]]=Next_possible_notice[Contract Number M3])*(CM_CT2[[#This Row],[Rentalposition M3]]=Next_possible_notice[Rentalposition M3]),Next_possible_notice[NoticeDateCalc])</f>
        <v/>
      </c>
      <c r="AS26" s="117" t="n"/>
      <c r="AT26" s="75" t="n"/>
      <c r="AU26" s="75" t="n"/>
      <c r="AV26" s="75" t="n"/>
      <c r="AW26" s="75" t="n"/>
      <c r="AX26" s="53" t="n"/>
      <c r="AY26" s="75" t="n"/>
      <c r="AZ26" s="54" t="n"/>
      <c r="BA26" s="50">
        <f t="array" ref="BA26">+_xlfn.XLOOKUP(1,(CM_CT2[Contract Number Customer]=CM_CT2[[#This Row],[Contract Number Customer]])*(CM_CT2[Row Type]="Header"),CM_CT2[Contract Lenght Early Clause &amp; Option])</f>
        <v/>
      </c>
      <c r="BB26" s="15" t="n"/>
      <c r="BC26" s="15" t="n"/>
      <c r="BD26" s="15" t="n"/>
      <c r="BE26" s="15" t="n"/>
      <c r="BF26" s="15" t="n"/>
      <c r="BG26" s="15" t="n"/>
      <c r="BH26" s="24" t="n"/>
      <c r="BI26" s="10" t="n"/>
      <c r="BJ26" s="118" t="n"/>
      <c r="BK26" s="24" t="n"/>
      <c r="BL26" s="24" t="n"/>
      <c r="BM26" s="50">
        <f t="array" ref="BM26">+_xlfn.XLOOKUP(1,(CM_CT2[Contract Number Customer]=CM_CT2[[#This Row],[Contract Number Customer]])*(CM_CT2[Row Type]="Header"),CM_CT2[Contract Mileage])</f>
        <v/>
      </c>
      <c r="BN26" s="50" t="n"/>
      <c r="BO26" s="54" t="n"/>
      <c r="BP26" s="54">
        <f t="array" ref="BP26">+_xlfn.XLOOKUP(1,(CM_CT2[Contract Number Customer]=CM_CT2[[#This Row],[Contract Number Customer]])*(CM_CT2[Row Type]="Header"),CM_CT2[Currency])</f>
        <v/>
      </c>
      <c r="BQ26" s="75">
        <f t="array" ref="BQ26">+_xlfn.XLOOKUP(1,(CM_CT2[Contract Number Customer]=CM_CT2[[#This Row],[Contract Number Customer]])*(CM_CT2[Row Type]="Header"),CM_CT2[Lease Rate EUR])</f>
        <v/>
      </c>
      <c r="BR26" s="306" t="n"/>
      <c r="BS26" s="306" t="n"/>
      <c r="BT26" s="177" t="n"/>
      <c r="BU26" s="306" t="n"/>
      <c r="BV26" s="179">
        <f t="array" ref="BV26">+_xlfn.XLOOKUP(1,(Table_Mietpos[Vertragsnummer]=CM_CT2[[#This Row],[Contract Number M3]])*(Table_Mietpos[Auftragspos.]=CM_CT2[[#This Row],[Rentalposition M3]]),Table_Mietpos[Nettosatz/Typ])</f>
        <v/>
      </c>
      <c r="BW26" s="306" t="n"/>
      <c r="BX26" s="75" t="n"/>
      <c r="BY26" s="75" t="n"/>
      <c r="BZ26" s="75" t="n"/>
      <c r="CA26" s="75" t="n"/>
      <c r="CB26" s="75" t="n"/>
      <c r="CC26" s="307" t="n"/>
      <c r="CD26" s="307" t="n"/>
      <c r="CE26" s="307" t="n"/>
      <c r="CF26" s="307" t="n"/>
      <c r="CG26" s="28" t="n"/>
      <c r="CH26" s="28" t="n"/>
      <c r="CI26" s="28" t="n"/>
      <c r="CJ26" s="186" t="n"/>
      <c r="CK26" s="307" t="n"/>
      <c r="CL26" s="306" t="n"/>
      <c r="CM26" s="12" t="n"/>
      <c r="CN26" s="20" t="n"/>
      <c r="CO26" s="142" t="n"/>
      <c r="CP26" s="142" t="n"/>
      <c r="CQ26" s="142" t="n"/>
      <c r="CR26" s="20" t="n"/>
    </row>
    <row r="27" ht="15" customHeight="1" s="287">
      <c r="B27" s="11" t="n"/>
      <c r="C27" s="14" t="inlineStr">
        <is>
          <t>V300087</t>
        </is>
      </c>
      <c r="D27" s="10" t="n"/>
      <c r="E27" s="15">
        <f t="array" ref="E27">+_xlfn.XLOOKUP(1,(CM_CT2[Contract Number M3]=CM_CT2[[#This Row],[Contract Number M3]])*(CM_CT2[Row Type]="Header"),CM_CT2[Contract Number Customer])</f>
        <v/>
      </c>
      <c r="F27" s="10" t="n">
        <v>1</v>
      </c>
      <c r="G27" s="10" t="inlineStr">
        <is>
          <t>Wagon</t>
        </is>
      </c>
      <c r="H27" s="10" t="n">
        <v>22</v>
      </c>
      <c r="I27" s="73">
        <f t="array" ref="I27">+_xlfn.XLOOKUP(1,(Table_Mietpos[Vertragsnummer]=CM[[#This Row],[Contract Number M3]])*(Table_Mietpos[Auftragspos.]=CM[[#This Row],[Rentalposition M3]]),Table_Mietpos[ChNr])</f>
        <v/>
      </c>
      <c r="J27" s="72">
        <f t="array" ref="J27">+_xlfn.XLOOKUP(1,(CM_CT2[Contract Number Customer]=CM_CT2[[#This Row],[Contract Number Customer]])*(CM_CT2[Row Type]="Header"),CM_CT2[Customer])</f>
        <v/>
      </c>
      <c r="K27" s="51" t="n"/>
      <c r="L27" s="51" t="n"/>
      <c r="M27" s="15">
        <f t="array" ref="M27">+_xlfn.XLOOKUP(1,(CM_CT2[Contract Number Customer]=CM_CT2[[#This Row],[Contract Number Customer]])*(CM_CT2[Row Type]="Header"),CM_CT2[Sales Manager])</f>
        <v/>
      </c>
      <c r="N27" s="15">
        <f t="array" ref="N27">+_xlfn.XLOOKUP(1,(CM_CT2[Contract Number Customer]=CM_CT2[[#This Row],[Contract Number Customer]])*(CM_CT2[Row Type]="Header"),CM_CT2[Wagon Type])</f>
        <v/>
      </c>
      <c r="O27" s="10" t="n">
        <v>1</v>
      </c>
      <c r="P27" s="10" t="n"/>
      <c r="Q27" s="10" t="n"/>
      <c r="R27" s="10" t="n"/>
      <c r="S27" s="10" t="n">
        <v>1</v>
      </c>
      <c r="T27" s="10" t="n">
        <v>1</v>
      </c>
      <c r="U27" s="15">
        <f>+IF(CM_CT2[[#This Row],[Contract Status]]&lt;&gt;"ended",1,0)</f>
        <v/>
      </c>
      <c r="V27" s="15" t="n"/>
      <c r="W27" s="15">
        <f t="array" ref="W27">_xlfn.XLOOKUP(1,(CM_CT2[Contract Number Customer]=$E26)*(CM_CT2[Delivery Batch]=$F26)*(CM_CT2[Row Type]="Batch"),CM_CT2[Contract Flex])</f>
        <v/>
      </c>
      <c r="X27" s="54">
        <f t="array" ref="X27">_xlfn.XLOOKUP(1,(CM_CT2[Contract Number Customer]=$E26)*(CM_CT2[Delivery Batch]=$F26)*(CM_CT2[Row Type]="Batch"),CM_CT2[Flex StartDate])</f>
        <v/>
      </c>
      <c r="Y27" s="54">
        <f t="array" ref="Y27">_xlfn.XLOOKUP(1,(CM_CT2[Contract Number Customer]=$E26)*(CM_CT2[Delivery Batch]=$F26)*(CM_CT2[Row Type]="Batch"),CM_CT2[Flex EndDate])</f>
        <v/>
      </c>
      <c r="Z27" s="15">
        <f t="array" ref="Z27">_xlfn.XLOOKUP(1,(CM_CT2[Contract Number Customer]=$E26)*(CM_CT2[Delivery Batch]=$F26)*(CM_CT2[Row Type]="Batch"),CM_CT2[Contract Status])</f>
        <v/>
      </c>
      <c r="AA27" s="15" t="n"/>
      <c r="AB27" s="74" t="n"/>
      <c r="AC27" s="74" t="n"/>
      <c r="AD27" s="131">
        <f t="array" ref="AD27">+_xlfn.XLOOKUP(1,(Table_Mietpos[Vertragsnummer]=CM_CT2[[#This Row],[Contract Number M3]])*(Table_Mietpos[Auftragspos.]=CM_CT2[[#This Row],[Rentalposition M3]]),Table_Mietpos[Gueltig_ab])</f>
        <v/>
      </c>
      <c r="AE27" s="131">
        <f t="array" ref="AE27">+_xlfn.XLOOKUP(1,(Table_Mietpos[Vertragsnummer]=CM_CT2[[#This Row],[Contract Number M3]])*(Table_Mietpos[Auftragspos.]=CM_CT2[[#This Row],[Rentalposition M3]]),Table_Mietpos[Gueltig_bis])</f>
        <v/>
      </c>
      <c r="AF27" s="50">
        <f t="array" ref="AF27">+_xlfn.XLOOKUP(1,(CM_CT2[Contract Number Customer]=CM_CT2[[#This Row],[Contract Number Customer]])*(CM_CT2[Row Type]="Header"),CM_CT2[Contract Lenght Initial])</f>
        <v/>
      </c>
      <c r="AG27" s="136">
        <f>+CM_CT2[[#This Row],[Rental EndDate]]</f>
        <v/>
      </c>
      <c r="AH27" s="305" t="n"/>
      <c r="AI27" s="305" t="n"/>
      <c r="AJ27" s="305" t="n"/>
      <c r="AK27" s="53" t="n"/>
      <c r="AL27" s="15">
        <f t="array" ref="AL27">+_xlfn.XLOOKUP(1,(CM_CT2[Contract Number Customer]=CM_CT2[[#This Row],[Contract Number Customer]])*(CM_CT2[Row Type]="Header"),CM_CT2[Early Termination Category])</f>
        <v/>
      </c>
      <c r="AM27" s="136">
        <f t="array" ref="AM27">_xlfn.XLOOKUP(1,(CM_CT2[Contract Number Customer]=$E26)*(CM_CT2[Delivery Batch]=$F26)*(CM_CT2[Row Type]="Batch"),CM_CT2[Early Termination cut-off date1])</f>
        <v/>
      </c>
      <c r="AN27" s="136">
        <f t="array" ref="AN27">_xlfn.XLOOKUP(1,(CM_CT2[Contract Number Customer]=$E26)*(CM_CT2[Delivery Batch]=$F26)*(CM_CT2[Row Type]="Batch"),CM_CT2[Early Termination cut-off date2])</f>
        <v/>
      </c>
      <c r="AO27" s="53">
        <f t="array" ref="AO27">+_xlfn.XLOOKUP(1,(CM_CT2[Contract Number Customer]=CM_CT2[[#This Row],[Contract Number Customer]])*(CM_CT2[Row Type]="Header"),CM_CT2[Early Termination Notice Period Mths])</f>
        <v/>
      </c>
      <c r="AP27" s="53">
        <f t="array" ref="AP27">+_xlfn.XLOOKUP(1,(CM_CT2[Contract Number Customer]=CM_CT2[[#This Row],[Contract Number Customer]])*(CM_CT2[Row Type]="Header"),CM_CT2[Duly Termination Notice Period Mths])</f>
        <v/>
      </c>
      <c r="AQ27" s="54" t="n"/>
      <c r="AR27" s="54">
        <f t="array" ref="AR27">+_xlfn.XLOOKUP(1,(CM_CT2[[#This Row],[Contract Number M3]]=Next_possible_notice[Contract Number M3])*(CM_CT2[[#This Row],[Rentalposition M3]]=Next_possible_notice[Rentalposition M3]),Next_possible_notice[NoticeDateCalc])</f>
        <v/>
      </c>
      <c r="AS27" s="117" t="n"/>
      <c r="AT27" s="75" t="n"/>
      <c r="AU27" s="75" t="n"/>
      <c r="AV27" s="75" t="n"/>
      <c r="AW27" s="75" t="n"/>
      <c r="AX27" s="53" t="n"/>
      <c r="AY27" s="75" t="n"/>
      <c r="AZ27" s="54" t="n"/>
      <c r="BA27" s="50">
        <f t="array" ref="BA27">+_xlfn.XLOOKUP(1,(CM_CT2[Contract Number Customer]=CM_CT2[[#This Row],[Contract Number Customer]])*(CM_CT2[Row Type]="Header"),CM_CT2[Contract Lenght Early Clause &amp; Option])</f>
        <v/>
      </c>
      <c r="BB27" s="15" t="n"/>
      <c r="BC27" s="15" t="n"/>
      <c r="BD27" s="15" t="n"/>
      <c r="BE27" s="15" t="n"/>
      <c r="BF27" s="15" t="n"/>
      <c r="BG27" s="15" t="n"/>
      <c r="BH27" s="24" t="n"/>
      <c r="BI27" s="10" t="n"/>
      <c r="BJ27" s="118" t="n"/>
      <c r="BK27" s="24" t="n"/>
      <c r="BL27" s="24" t="n"/>
      <c r="BM27" s="50">
        <f t="array" ref="BM27">+_xlfn.XLOOKUP(1,(CM_CT2[Contract Number Customer]=CM_CT2[[#This Row],[Contract Number Customer]])*(CM_CT2[Row Type]="Header"),CM_CT2[Contract Mileage])</f>
        <v/>
      </c>
      <c r="BN27" s="50" t="n"/>
      <c r="BO27" s="54" t="n"/>
      <c r="BP27" s="54">
        <f t="array" ref="BP27">+_xlfn.XLOOKUP(1,(CM_CT2[Contract Number Customer]=CM_CT2[[#This Row],[Contract Number Customer]])*(CM_CT2[Row Type]="Header"),CM_CT2[Currency])</f>
        <v/>
      </c>
      <c r="BQ27" s="75">
        <f t="array" ref="BQ27">+_xlfn.XLOOKUP(1,(CM_CT2[Contract Number Customer]=CM_CT2[[#This Row],[Contract Number Customer]])*(CM_CT2[Row Type]="Header"),CM_CT2[Lease Rate EUR])</f>
        <v/>
      </c>
      <c r="BR27" s="306" t="n"/>
      <c r="BS27" s="306" t="n"/>
      <c r="BT27" s="177" t="n"/>
      <c r="BU27" s="306" t="n"/>
      <c r="BV27" s="179">
        <f t="array" ref="BV27">+_xlfn.XLOOKUP(1,(Table_Mietpos[Vertragsnummer]=CM_CT2[[#This Row],[Contract Number M3]])*(Table_Mietpos[Auftragspos.]=CM_CT2[[#This Row],[Rentalposition M3]]),Table_Mietpos[Nettosatz/Typ])</f>
        <v/>
      </c>
      <c r="BW27" s="306" t="n"/>
      <c r="BX27" s="75" t="n"/>
      <c r="BY27" s="75" t="n"/>
      <c r="BZ27" s="75" t="n"/>
      <c r="CA27" s="75" t="n"/>
      <c r="CB27" s="75" t="n"/>
      <c r="CC27" s="307" t="n"/>
      <c r="CD27" s="307" t="n"/>
      <c r="CE27" s="307" t="n"/>
      <c r="CF27" s="307" t="n"/>
      <c r="CG27" s="28" t="n"/>
      <c r="CH27" s="28" t="n"/>
      <c r="CI27" s="28" t="n"/>
      <c r="CJ27" s="186" t="n"/>
      <c r="CK27" s="307" t="n"/>
      <c r="CL27" s="306" t="n"/>
      <c r="CM27" s="12" t="n"/>
      <c r="CN27" s="20" t="n"/>
      <c r="CO27" s="142" t="n"/>
      <c r="CP27" s="142" t="n"/>
      <c r="CQ27" s="142" t="n"/>
      <c r="CR27" s="20" t="n"/>
    </row>
    <row r="28" ht="15" customHeight="1" s="287">
      <c r="B28" s="11" t="n"/>
      <c r="C28" s="14" t="inlineStr">
        <is>
          <t>V300087</t>
        </is>
      </c>
      <c r="D28" s="10" t="n"/>
      <c r="E28" s="15">
        <f t="array" ref="E28">+_xlfn.XLOOKUP(1,(CM_CT2[Contract Number M3]=CM_CT2[[#This Row],[Contract Number M3]])*(CM_CT2[Row Type]="Header"),CM_CT2[Contract Number Customer])</f>
        <v/>
      </c>
      <c r="F28" s="10" t="n">
        <v>1</v>
      </c>
      <c r="G28" s="10" t="inlineStr">
        <is>
          <t>Wagon</t>
        </is>
      </c>
      <c r="H28" s="10" t="n">
        <v>23</v>
      </c>
      <c r="I28" s="73">
        <f t="array" ref="I28">+_xlfn.XLOOKUP(1,(Table_Mietpos[Vertragsnummer]=CM[[#This Row],[Contract Number M3]])*(Table_Mietpos[Auftragspos.]=CM[[#This Row],[Rentalposition M3]]),Table_Mietpos[ChNr])</f>
        <v/>
      </c>
      <c r="J28" s="72">
        <f t="array" ref="J28">+_xlfn.XLOOKUP(1,(CM_CT2[Contract Number Customer]=CM_CT2[[#This Row],[Contract Number Customer]])*(CM_CT2[Row Type]="Header"),CM_CT2[Customer])</f>
        <v/>
      </c>
      <c r="K28" s="51" t="n"/>
      <c r="L28" s="51" t="n"/>
      <c r="M28" s="15">
        <f t="array" ref="M28">+_xlfn.XLOOKUP(1,(CM_CT2[Contract Number Customer]=CM_CT2[[#This Row],[Contract Number Customer]])*(CM_CT2[Row Type]="Header"),CM_CT2[Sales Manager])</f>
        <v/>
      </c>
      <c r="N28" s="15">
        <f t="array" ref="N28">+_xlfn.XLOOKUP(1,(CM_CT2[Contract Number Customer]=CM_CT2[[#This Row],[Contract Number Customer]])*(CM_CT2[Row Type]="Header"),CM_CT2[Wagon Type])</f>
        <v/>
      </c>
      <c r="O28" s="10" t="n">
        <v>1</v>
      </c>
      <c r="P28" s="10" t="n"/>
      <c r="Q28" s="10" t="n"/>
      <c r="R28" s="10" t="n"/>
      <c r="S28" s="10" t="n">
        <v>1</v>
      </c>
      <c r="T28" s="10" t="n">
        <v>1</v>
      </c>
      <c r="U28" s="15">
        <f>+IF(CM_CT2[[#This Row],[Contract Status]]&lt;&gt;"ended",1,0)</f>
        <v/>
      </c>
      <c r="V28" s="15" t="n"/>
      <c r="W28" s="15">
        <f t="array" ref="W28">_xlfn.XLOOKUP(1,(CM_CT2[Contract Number Customer]=$E27)*(CM_CT2[Delivery Batch]=$F27)*(CM_CT2[Row Type]="Batch"),CM_CT2[Contract Flex])</f>
        <v/>
      </c>
      <c r="X28" s="54">
        <f t="array" ref="X28">_xlfn.XLOOKUP(1,(CM_CT2[Contract Number Customer]=$E27)*(CM_CT2[Delivery Batch]=$F27)*(CM_CT2[Row Type]="Batch"),CM_CT2[Flex StartDate])</f>
        <v/>
      </c>
      <c r="Y28" s="54">
        <f t="array" ref="Y28">_xlfn.XLOOKUP(1,(CM_CT2[Contract Number Customer]=$E27)*(CM_CT2[Delivery Batch]=$F27)*(CM_CT2[Row Type]="Batch"),CM_CT2[Flex EndDate])</f>
        <v/>
      </c>
      <c r="Z28" s="15">
        <f t="array" ref="Z28">_xlfn.XLOOKUP(1,(CM_CT2[Contract Number Customer]=$E27)*(CM_CT2[Delivery Batch]=$F27)*(CM_CT2[Row Type]="Batch"),CM_CT2[Contract Status])</f>
        <v/>
      </c>
      <c r="AA28" s="15" t="n"/>
      <c r="AB28" s="74" t="n"/>
      <c r="AC28" s="74" t="n"/>
      <c r="AD28" s="131">
        <f t="array" ref="AD28">+_xlfn.XLOOKUP(1,(Table_Mietpos[Vertragsnummer]=CM_CT2[[#This Row],[Contract Number M3]])*(Table_Mietpos[Auftragspos.]=CM_CT2[[#This Row],[Rentalposition M3]]),Table_Mietpos[Gueltig_ab])</f>
        <v/>
      </c>
      <c r="AE28" s="131">
        <f t="array" ref="AE28">+_xlfn.XLOOKUP(1,(Table_Mietpos[Vertragsnummer]=CM_CT2[[#This Row],[Contract Number M3]])*(Table_Mietpos[Auftragspos.]=CM_CT2[[#This Row],[Rentalposition M3]]),Table_Mietpos[Gueltig_bis])</f>
        <v/>
      </c>
      <c r="AF28" s="50">
        <f t="array" ref="AF28">+_xlfn.XLOOKUP(1,(CM_CT2[Contract Number Customer]=CM_CT2[[#This Row],[Contract Number Customer]])*(CM_CT2[Row Type]="Header"),CM_CT2[Contract Lenght Initial])</f>
        <v/>
      </c>
      <c r="AG28" s="136">
        <f>+CM_CT2[[#This Row],[Rental EndDate]]</f>
        <v/>
      </c>
      <c r="AH28" s="298" t="n"/>
      <c r="AI28" s="298" t="n"/>
      <c r="AJ28" s="298" t="n"/>
      <c r="AK28" s="53" t="n"/>
      <c r="AL28" s="15">
        <f t="array" ref="AL28">+_xlfn.XLOOKUP(1,(CM_CT2[Contract Number Customer]=CM_CT2[[#This Row],[Contract Number Customer]])*(CM_CT2[Row Type]="Header"),CM_CT2[Early Termination Category])</f>
        <v/>
      </c>
      <c r="AM28" s="136">
        <f t="array" ref="AM28">_xlfn.XLOOKUP(1,(CM_CT2[Contract Number Customer]=$E27)*(CM_CT2[Delivery Batch]=$F27)*(CM_CT2[Row Type]="Batch"),CM_CT2[Early Termination cut-off date1])</f>
        <v/>
      </c>
      <c r="AN28" s="136">
        <f t="array" ref="AN28">_xlfn.XLOOKUP(1,(CM_CT2[Contract Number Customer]=$E27)*(CM_CT2[Delivery Batch]=$F27)*(CM_CT2[Row Type]="Batch"),CM_CT2[Early Termination cut-off date2])</f>
        <v/>
      </c>
      <c r="AO28" s="53">
        <f t="array" ref="AO28">+_xlfn.XLOOKUP(1,(CM_CT2[Contract Number Customer]=CM_CT2[[#This Row],[Contract Number Customer]])*(CM_CT2[Row Type]="Header"),CM_CT2[Early Termination Notice Period Mths])</f>
        <v/>
      </c>
      <c r="AP28" s="53">
        <f t="array" ref="AP28">+_xlfn.XLOOKUP(1,(CM_CT2[Contract Number Customer]=CM_CT2[[#This Row],[Contract Number Customer]])*(CM_CT2[Row Type]="Header"),CM_CT2[Duly Termination Notice Period Mths])</f>
        <v/>
      </c>
      <c r="AQ28" s="54" t="n"/>
      <c r="AR28" s="54">
        <f t="array" ref="AR28">+_xlfn.XLOOKUP(1,(CM_CT2[[#This Row],[Contract Number M3]]=Next_possible_notice[Contract Number M3])*(CM_CT2[[#This Row],[Rentalposition M3]]=Next_possible_notice[Rentalposition M3]),Next_possible_notice[NoticeDateCalc])</f>
        <v/>
      </c>
      <c r="AS28" s="117" t="n"/>
      <c r="AT28" s="75" t="n"/>
      <c r="AU28" s="75" t="n"/>
      <c r="AV28" s="75" t="n"/>
      <c r="AW28" s="75" t="n"/>
      <c r="AX28" s="53" t="n"/>
      <c r="AY28" s="75" t="n"/>
      <c r="AZ28" s="54" t="n"/>
      <c r="BA28" s="50">
        <f t="array" ref="BA28">+_xlfn.XLOOKUP(1,(CM_CT2[Contract Number Customer]=CM_CT2[[#This Row],[Contract Number Customer]])*(CM_CT2[Row Type]="Header"),CM_CT2[Contract Lenght Early Clause &amp; Option])</f>
        <v/>
      </c>
      <c r="BB28" s="15" t="n"/>
      <c r="BC28" s="15" t="n"/>
      <c r="BD28" s="15" t="n"/>
      <c r="BE28" s="15" t="n"/>
      <c r="BF28" s="15" t="n"/>
      <c r="BG28" s="15" t="n"/>
      <c r="BH28" s="24" t="n"/>
      <c r="BI28" s="10" t="n"/>
      <c r="BJ28" s="118" t="n"/>
      <c r="BK28" s="24" t="n"/>
      <c r="BL28" s="24" t="n"/>
      <c r="BM28" s="50">
        <f t="array" ref="BM28">+_xlfn.XLOOKUP(1,(CM_CT2[Contract Number Customer]=CM_CT2[[#This Row],[Contract Number Customer]])*(CM_CT2[Row Type]="Header"),CM_CT2[Contract Mileage])</f>
        <v/>
      </c>
      <c r="BN28" s="50" t="n"/>
      <c r="BO28" s="54" t="n"/>
      <c r="BP28" s="54">
        <f t="array" ref="BP28">+_xlfn.XLOOKUP(1,(CM_CT2[Contract Number Customer]=CM_CT2[[#This Row],[Contract Number Customer]])*(CM_CT2[Row Type]="Header"),CM_CT2[Currency])</f>
        <v/>
      </c>
      <c r="BQ28" s="75">
        <f t="array" ref="BQ28">+_xlfn.XLOOKUP(1,(CM_CT2[Contract Number Customer]=CM_CT2[[#This Row],[Contract Number Customer]])*(CM_CT2[Row Type]="Header"),CM_CT2[Lease Rate EUR])</f>
        <v/>
      </c>
      <c r="BR28" s="306" t="n"/>
      <c r="BS28" s="306" t="n"/>
      <c r="BT28" s="177" t="n"/>
      <c r="BU28" s="306" t="n"/>
      <c r="BV28" s="179">
        <f t="array" ref="BV28">+_xlfn.XLOOKUP(1,(Table_Mietpos[Vertragsnummer]=CM_CT2[[#This Row],[Contract Number M3]])*(Table_Mietpos[Auftragspos.]=CM_CT2[[#This Row],[Rentalposition M3]]),Table_Mietpos[Nettosatz/Typ])</f>
        <v/>
      </c>
      <c r="BW28" s="306" t="n"/>
      <c r="BX28" s="75" t="n"/>
      <c r="BY28" s="75" t="n"/>
      <c r="BZ28" s="75" t="n"/>
      <c r="CA28" s="75" t="n"/>
      <c r="CB28" s="75" t="n"/>
      <c r="CC28" s="307" t="n"/>
      <c r="CD28" s="307" t="n"/>
      <c r="CE28" s="307" t="n"/>
      <c r="CF28" s="307" t="n"/>
      <c r="CG28" s="28" t="n"/>
      <c r="CH28" s="28" t="n"/>
      <c r="CI28" s="28" t="n"/>
      <c r="CJ28" s="186" t="n"/>
      <c r="CK28" s="307" t="n"/>
      <c r="CL28" s="306" t="n"/>
      <c r="CM28" s="12" t="n"/>
      <c r="CN28" s="20" t="n"/>
      <c r="CO28" s="142" t="n"/>
      <c r="CP28" s="142" t="n"/>
      <c r="CQ28" s="142" t="n"/>
      <c r="CR28" s="20" t="n"/>
    </row>
    <row r="29" ht="15" customHeight="1" s="287">
      <c r="B29" s="11" t="n"/>
      <c r="C29" s="14" t="inlineStr">
        <is>
          <t>V300087</t>
        </is>
      </c>
      <c r="D29" s="10" t="n"/>
      <c r="E29" s="15">
        <f t="array" ref="E29">+_xlfn.XLOOKUP(1,(CM_CT2[Contract Number M3]=CM_CT2[[#This Row],[Contract Number M3]])*(CM_CT2[Row Type]="Header"),CM_CT2[Contract Number Customer])</f>
        <v/>
      </c>
      <c r="F29" s="10" t="n">
        <v>1</v>
      </c>
      <c r="G29" s="10" t="inlineStr">
        <is>
          <t>Wagon</t>
        </is>
      </c>
      <c r="H29" s="10" t="n">
        <v>24</v>
      </c>
      <c r="I29" s="73">
        <f t="array" ref="I29">+_xlfn.XLOOKUP(1,(Table_Mietpos[Vertragsnummer]=CM[[#This Row],[Contract Number M3]])*(Table_Mietpos[Auftragspos.]=CM[[#This Row],[Rentalposition M3]]),Table_Mietpos[ChNr])</f>
        <v/>
      </c>
      <c r="J29" s="72">
        <f t="array" ref="J29">+_xlfn.XLOOKUP(1,(CM_CT2[Contract Number Customer]=CM_CT2[[#This Row],[Contract Number Customer]])*(CM_CT2[Row Type]="Header"),CM_CT2[Customer])</f>
        <v/>
      </c>
      <c r="K29" s="51" t="n"/>
      <c r="L29" s="51" t="n"/>
      <c r="M29" s="15">
        <f t="array" ref="M29">+_xlfn.XLOOKUP(1,(CM_CT2[Contract Number Customer]=CM_CT2[[#This Row],[Contract Number Customer]])*(CM_CT2[Row Type]="Header"),CM_CT2[Sales Manager])</f>
        <v/>
      </c>
      <c r="N29" s="15">
        <f t="array" ref="N29">+_xlfn.XLOOKUP(1,(CM_CT2[Contract Number Customer]=CM_CT2[[#This Row],[Contract Number Customer]])*(CM_CT2[Row Type]="Header"),CM_CT2[Wagon Type])</f>
        <v/>
      </c>
      <c r="O29" s="10" t="n">
        <v>1</v>
      </c>
      <c r="P29" s="10" t="n"/>
      <c r="Q29" s="10" t="n"/>
      <c r="R29" s="10" t="n"/>
      <c r="S29" s="10" t="n">
        <v>1</v>
      </c>
      <c r="T29" s="10" t="n">
        <v>1</v>
      </c>
      <c r="U29" s="15">
        <f>+IF(CM_CT2[[#This Row],[Contract Status]]&lt;&gt;"ended",1,0)</f>
        <v/>
      </c>
      <c r="V29" s="15" t="n"/>
      <c r="W29" s="15">
        <f t="array" ref="W29">_xlfn.XLOOKUP(1,(CM_CT2[Contract Number Customer]=$E28)*(CM_CT2[Delivery Batch]=$F28)*(CM_CT2[Row Type]="Batch"),CM_CT2[Contract Flex])</f>
        <v/>
      </c>
      <c r="X29" s="54">
        <f t="array" ref="X29">_xlfn.XLOOKUP(1,(CM_CT2[Contract Number Customer]=$E28)*(CM_CT2[Delivery Batch]=$F28)*(CM_CT2[Row Type]="Batch"),CM_CT2[Flex StartDate])</f>
        <v/>
      </c>
      <c r="Y29" s="54">
        <f t="array" ref="Y29">_xlfn.XLOOKUP(1,(CM_CT2[Contract Number Customer]=$E28)*(CM_CT2[Delivery Batch]=$F28)*(CM_CT2[Row Type]="Batch"),CM_CT2[Flex EndDate])</f>
        <v/>
      </c>
      <c r="Z29" s="15">
        <f t="array" ref="Z29">_xlfn.XLOOKUP(1,(CM_CT2[Contract Number Customer]=$E28)*(CM_CT2[Delivery Batch]=$F28)*(CM_CT2[Row Type]="Batch"),CM_CT2[Contract Status])</f>
        <v/>
      </c>
      <c r="AA29" s="15" t="n"/>
      <c r="AB29" s="74" t="n"/>
      <c r="AC29" s="74" t="n"/>
      <c r="AD29" s="131">
        <f t="array" ref="AD29">+_xlfn.XLOOKUP(1,(Table_Mietpos[Vertragsnummer]=CM_CT2[[#This Row],[Contract Number M3]])*(Table_Mietpos[Auftragspos.]=CM_CT2[[#This Row],[Rentalposition M3]]),Table_Mietpos[Gueltig_ab])</f>
        <v/>
      </c>
      <c r="AE29" s="131">
        <f t="array" ref="AE29">+_xlfn.XLOOKUP(1,(Table_Mietpos[Vertragsnummer]=CM_CT2[[#This Row],[Contract Number M3]])*(Table_Mietpos[Auftragspos.]=CM_CT2[[#This Row],[Rentalposition M3]]),Table_Mietpos[Gueltig_bis])</f>
        <v/>
      </c>
      <c r="AF29" s="50">
        <f t="array" ref="AF29">+_xlfn.XLOOKUP(1,(CM_CT2[Contract Number Customer]=CM_CT2[[#This Row],[Contract Number Customer]])*(CM_CT2[Row Type]="Header"),CM_CT2[Contract Lenght Initial])</f>
        <v/>
      </c>
      <c r="AG29" s="136">
        <f>+CM_CT2[[#This Row],[Rental EndDate]]</f>
        <v/>
      </c>
      <c r="AH29" s="305" t="n"/>
      <c r="AI29" s="305" t="n"/>
      <c r="AJ29" s="305" t="n"/>
      <c r="AK29" s="53" t="n"/>
      <c r="AL29" s="15">
        <f t="array" ref="AL29">+_xlfn.XLOOKUP(1,(CM_CT2[Contract Number Customer]=CM_CT2[[#This Row],[Contract Number Customer]])*(CM_CT2[Row Type]="Header"),CM_CT2[Early Termination Category])</f>
        <v/>
      </c>
      <c r="AM29" s="136">
        <f t="array" ref="AM29">_xlfn.XLOOKUP(1,(CM_CT2[Contract Number Customer]=$E28)*(CM_CT2[Delivery Batch]=$F28)*(CM_CT2[Row Type]="Batch"),CM_CT2[Early Termination cut-off date1])</f>
        <v/>
      </c>
      <c r="AN29" s="136">
        <f t="array" ref="AN29">_xlfn.XLOOKUP(1,(CM_CT2[Contract Number Customer]=$E28)*(CM_CT2[Delivery Batch]=$F28)*(CM_CT2[Row Type]="Batch"),CM_CT2[Early Termination cut-off date2])</f>
        <v/>
      </c>
      <c r="AO29" s="53">
        <f t="array" ref="AO29">+_xlfn.XLOOKUP(1,(CM_CT2[Contract Number Customer]=CM_CT2[[#This Row],[Contract Number Customer]])*(CM_CT2[Row Type]="Header"),CM_CT2[Early Termination Notice Period Mths])</f>
        <v/>
      </c>
      <c r="AP29" s="53">
        <f t="array" ref="AP29">+_xlfn.XLOOKUP(1,(CM_CT2[Contract Number Customer]=CM_CT2[[#This Row],[Contract Number Customer]])*(CM_CT2[Row Type]="Header"),CM_CT2[Duly Termination Notice Period Mths])</f>
        <v/>
      </c>
      <c r="AQ29" s="54" t="n"/>
      <c r="AR29" s="54">
        <f t="array" ref="AR29">+_xlfn.XLOOKUP(1,(CM_CT2[[#This Row],[Contract Number M3]]=Next_possible_notice[Contract Number M3])*(CM_CT2[[#This Row],[Rentalposition M3]]=Next_possible_notice[Rentalposition M3]),Next_possible_notice[NoticeDateCalc])</f>
        <v/>
      </c>
      <c r="AS29" s="117" t="n"/>
      <c r="AT29" s="75" t="n"/>
      <c r="AU29" s="75" t="n"/>
      <c r="AV29" s="75" t="n"/>
      <c r="AW29" s="75" t="n"/>
      <c r="AX29" s="53" t="n"/>
      <c r="AY29" s="75" t="n"/>
      <c r="AZ29" s="54" t="n"/>
      <c r="BA29" s="50">
        <f t="array" ref="BA29">+_xlfn.XLOOKUP(1,(CM_CT2[Contract Number Customer]=CM_CT2[[#This Row],[Contract Number Customer]])*(CM_CT2[Row Type]="Header"),CM_CT2[Contract Lenght Early Clause &amp; Option])</f>
        <v/>
      </c>
      <c r="BB29" s="15" t="n"/>
      <c r="BC29" s="15" t="n"/>
      <c r="BD29" s="15" t="n"/>
      <c r="BE29" s="15" t="n"/>
      <c r="BF29" s="15" t="n"/>
      <c r="BG29" s="15" t="n"/>
      <c r="BH29" s="24" t="n"/>
      <c r="BI29" s="10" t="n"/>
      <c r="BJ29" s="118" t="n"/>
      <c r="BK29" s="24" t="n"/>
      <c r="BL29" s="24" t="n"/>
      <c r="BM29" s="50">
        <f t="array" ref="BM29">+_xlfn.XLOOKUP(1,(CM_CT2[Contract Number Customer]=CM_CT2[[#This Row],[Contract Number Customer]])*(CM_CT2[Row Type]="Header"),CM_CT2[Contract Mileage])</f>
        <v/>
      </c>
      <c r="BN29" s="50" t="n"/>
      <c r="BO29" s="54" t="n"/>
      <c r="BP29" s="54">
        <f t="array" ref="BP29">+_xlfn.XLOOKUP(1,(CM_CT2[Contract Number Customer]=CM_CT2[[#This Row],[Contract Number Customer]])*(CM_CT2[Row Type]="Header"),CM_CT2[Currency])</f>
        <v/>
      </c>
      <c r="BQ29" s="75">
        <f t="array" ref="BQ29">+_xlfn.XLOOKUP(1,(CM_CT2[Contract Number Customer]=CM_CT2[[#This Row],[Contract Number Customer]])*(CM_CT2[Row Type]="Header"),CM_CT2[Lease Rate EUR])</f>
        <v/>
      </c>
      <c r="BR29" s="306" t="n"/>
      <c r="BS29" s="306" t="n"/>
      <c r="BT29" s="177" t="n"/>
      <c r="BU29" s="306" t="n"/>
      <c r="BV29" s="179">
        <f t="array" ref="BV29">+_xlfn.XLOOKUP(1,(Table_Mietpos[Vertragsnummer]=CM_CT2[[#This Row],[Contract Number M3]])*(Table_Mietpos[Auftragspos.]=CM_CT2[[#This Row],[Rentalposition M3]]),Table_Mietpos[Nettosatz/Typ])</f>
        <v/>
      </c>
      <c r="BW29" s="306" t="n"/>
      <c r="BX29" s="75" t="n"/>
      <c r="BY29" s="75" t="n"/>
      <c r="BZ29" s="75" t="n"/>
      <c r="CA29" s="75" t="n"/>
      <c r="CB29" s="75" t="n"/>
      <c r="CC29" s="307" t="n"/>
      <c r="CD29" s="307" t="n"/>
      <c r="CE29" s="307" t="n"/>
      <c r="CF29" s="307" t="n"/>
      <c r="CG29" s="28" t="n"/>
      <c r="CH29" s="28" t="n"/>
      <c r="CI29" s="28" t="n"/>
      <c r="CJ29" s="186" t="n"/>
      <c r="CK29" s="307" t="n"/>
      <c r="CL29" s="306" t="n"/>
      <c r="CM29" s="12" t="n"/>
      <c r="CN29" s="20" t="n"/>
      <c r="CO29" s="142" t="n"/>
      <c r="CP29" s="142" t="n"/>
      <c r="CQ29" s="142" t="n"/>
      <c r="CR29" s="20" t="n"/>
    </row>
    <row r="30" ht="15" customHeight="1" s="287">
      <c r="B30" s="11" t="n"/>
      <c r="C30" s="14" t="inlineStr">
        <is>
          <t>V300087</t>
        </is>
      </c>
      <c r="D30" s="10" t="n"/>
      <c r="E30" s="15">
        <f t="array" ref="E30">+_xlfn.XLOOKUP(1,(CM_CT2[Contract Number M3]=CM_CT2[[#This Row],[Contract Number M3]])*(CM_CT2[Row Type]="Header"),CM_CT2[Contract Number Customer])</f>
        <v/>
      </c>
      <c r="F30" s="10" t="n">
        <v>1</v>
      </c>
      <c r="G30" s="10" t="inlineStr">
        <is>
          <t>Wagon</t>
        </is>
      </c>
      <c r="H30" s="10" t="n">
        <v>25</v>
      </c>
      <c r="I30" s="73">
        <f t="array" ref="I30">+_xlfn.XLOOKUP(1,(Table_Mietpos[Vertragsnummer]=CM[[#This Row],[Contract Number M3]])*(Table_Mietpos[Auftragspos.]=CM[[#This Row],[Rentalposition M3]]),Table_Mietpos[ChNr])</f>
        <v/>
      </c>
      <c r="J30" s="72">
        <f t="array" ref="J30">+_xlfn.XLOOKUP(1,(CM_CT2[Contract Number Customer]=CM_CT2[[#This Row],[Contract Number Customer]])*(CM_CT2[Row Type]="Header"),CM_CT2[Customer])</f>
        <v/>
      </c>
      <c r="K30" s="51" t="n"/>
      <c r="L30" s="51" t="n"/>
      <c r="M30" s="15">
        <f t="array" ref="M30">+_xlfn.XLOOKUP(1,(CM_CT2[Contract Number Customer]=CM_CT2[[#This Row],[Contract Number Customer]])*(CM_CT2[Row Type]="Header"),CM_CT2[Sales Manager])</f>
        <v/>
      </c>
      <c r="N30" s="15">
        <f t="array" ref="N30">+_xlfn.XLOOKUP(1,(CM_CT2[Contract Number Customer]=CM_CT2[[#This Row],[Contract Number Customer]])*(CM_CT2[Row Type]="Header"),CM_CT2[Wagon Type])</f>
        <v/>
      </c>
      <c r="O30" s="10" t="n">
        <v>1</v>
      </c>
      <c r="P30" s="10" t="n"/>
      <c r="Q30" s="10" t="n"/>
      <c r="R30" s="10" t="n"/>
      <c r="S30" s="10" t="n">
        <v>1</v>
      </c>
      <c r="T30" s="10" t="n">
        <v>1</v>
      </c>
      <c r="U30" s="15">
        <f>+IF(CM_CT2[[#This Row],[Contract Status]]&lt;&gt;"ended",1,0)</f>
        <v/>
      </c>
      <c r="V30" s="15" t="n"/>
      <c r="W30" s="15">
        <f t="array" ref="W30">_xlfn.XLOOKUP(1,(CM_CT2[Contract Number Customer]=$E29)*(CM_CT2[Delivery Batch]=$F29)*(CM_CT2[Row Type]="Batch"),CM_CT2[Contract Flex])</f>
        <v/>
      </c>
      <c r="X30" s="54">
        <f t="array" ref="X30">_xlfn.XLOOKUP(1,(CM_CT2[Contract Number Customer]=$E29)*(CM_CT2[Delivery Batch]=$F29)*(CM_CT2[Row Type]="Batch"),CM_CT2[Flex StartDate])</f>
        <v/>
      </c>
      <c r="Y30" s="54">
        <f t="array" ref="Y30">_xlfn.XLOOKUP(1,(CM_CT2[Contract Number Customer]=$E29)*(CM_CT2[Delivery Batch]=$F29)*(CM_CT2[Row Type]="Batch"),CM_CT2[Flex EndDate])</f>
        <v/>
      </c>
      <c r="Z30" s="15">
        <f t="array" ref="Z30">_xlfn.XLOOKUP(1,(CM_CT2[Contract Number Customer]=$E29)*(CM_CT2[Delivery Batch]=$F29)*(CM_CT2[Row Type]="Batch"),CM_CT2[Contract Status])</f>
        <v/>
      </c>
      <c r="AA30" s="15" t="n"/>
      <c r="AB30" s="74" t="n"/>
      <c r="AC30" s="74" t="n"/>
      <c r="AD30" s="131">
        <f t="array" ref="AD30">+_xlfn.XLOOKUP(1,(Table_Mietpos[Vertragsnummer]=CM_CT2[[#This Row],[Contract Number M3]])*(Table_Mietpos[Auftragspos.]=CM_CT2[[#This Row],[Rentalposition M3]]),Table_Mietpos[Gueltig_ab])</f>
        <v/>
      </c>
      <c r="AE30" s="131">
        <f t="array" ref="AE30">+_xlfn.XLOOKUP(1,(Table_Mietpos[Vertragsnummer]=CM_CT2[[#This Row],[Contract Number M3]])*(Table_Mietpos[Auftragspos.]=CM_CT2[[#This Row],[Rentalposition M3]]),Table_Mietpos[Gueltig_bis])</f>
        <v/>
      </c>
      <c r="AF30" s="50">
        <f t="array" ref="AF30">+_xlfn.XLOOKUP(1,(CM_CT2[Contract Number Customer]=CM_CT2[[#This Row],[Contract Number Customer]])*(CM_CT2[Row Type]="Header"),CM_CT2[Contract Lenght Initial])</f>
        <v/>
      </c>
      <c r="AG30" s="136">
        <f>+CM_CT2[[#This Row],[Rental EndDate]]</f>
        <v/>
      </c>
      <c r="AH30" s="305" t="n"/>
      <c r="AI30" s="305" t="n"/>
      <c r="AJ30" s="305" t="n"/>
      <c r="AK30" s="53" t="n"/>
      <c r="AL30" s="15">
        <f t="array" ref="AL30">+_xlfn.XLOOKUP(1,(CM_CT2[Contract Number Customer]=CM_CT2[[#This Row],[Contract Number Customer]])*(CM_CT2[Row Type]="Header"),CM_CT2[Early Termination Category])</f>
        <v/>
      </c>
      <c r="AM30" s="136">
        <f t="array" ref="AM30">_xlfn.XLOOKUP(1,(CM_CT2[Contract Number Customer]=$E29)*(CM_CT2[Delivery Batch]=$F29)*(CM_CT2[Row Type]="Batch"),CM_CT2[Early Termination cut-off date1])</f>
        <v/>
      </c>
      <c r="AN30" s="136">
        <f t="array" ref="AN30">_xlfn.XLOOKUP(1,(CM_CT2[Contract Number Customer]=$E29)*(CM_CT2[Delivery Batch]=$F29)*(CM_CT2[Row Type]="Batch"),CM_CT2[Early Termination cut-off date2])</f>
        <v/>
      </c>
      <c r="AO30" s="53">
        <f t="array" ref="AO30">+_xlfn.XLOOKUP(1,(CM_CT2[Contract Number Customer]=CM_CT2[[#This Row],[Contract Number Customer]])*(CM_CT2[Row Type]="Header"),CM_CT2[Early Termination Notice Period Mths])</f>
        <v/>
      </c>
      <c r="AP30" s="53">
        <f t="array" ref="AP30">+_xlfn.XLOOKUP(1,(CM_CT2[Contract Number Customer]=CM_CT2[[#This Row],[Contract Number Customer]])*(CM_CT2[Row Type]="Header"),CM_CT2[Duly Termination Notice Period Mths])</f>
        <v/>
      </c>
      <c r="AQ30" s="54" t="n"/>
      <c r="AR30" s="54">
        <f t="array" ref="AR30">+_xlfn.XLOOKUP(1,(CM_CT2[[#This Row],[Contract Number M3]]=Next_possible_notice[Contract Number M3])*(CM_CT2[[#This Row],[Rentalposition M3]]=Next_possible_notice[Rentalposition M3]),Next_possible_notice[NoticeDateCalc])</f>
        <v/>
      </c>
      <c r="AS30" s="117" t="n"/>
      <c r="AT30" s="75" t="n"/>
      <c r="AU30" s="75" t="n"/>
      <c r="AV30" s="75" t="n"/>
      <c r="AW30" s="75" t="n"/>
      <c r="AX30" s="53" t="n"/>
      <c r="AY30" s="75" t="n"/>
      <c r="AZ30" s="54" t="n"/>
      <c r="BA30" s="50">
        <f t="array" ref="BA30">+_xlfn.XLOOKUP(1,(CM_CT2[Contract Number Customer]=CM_CT2[[#This Row],[Contract Number Customer]])*(CM_CT2[Row Type]="Header"),CM_CT2[Contract Lenght Early Clause &amp; Option])</f>
        <v/>
      </c>
      <c r="BB30" s="15" t="n"/>
      <c r="BC30" s="15" t="n"/>
      <c r="BD30" s="15" t="n"/>
      <c r="BE30" s="15" t="n"/>
      <c r="BF30" s="15" t="n"/>
      <c r="BG30" s="15" t="n"/>
      <c r="BH30" s="24" t="n"/>
      <c r="BI30" s="10" t="n"/>
      <c r="BJ30" s="118" t="n"/>
      <c r="BK30" s="24" t="n"/>
      <c r="BL30" s="24" t="n"/>
      <c r="BM30" s="50">
        <f t="array" ref="BM30">+_xlfn.XLOOKUP(1,(CM_CT2[Contract Number Customer]=CM_CT2[[#This Row],[Contract Number Customer]])*(CM_CT2[Row Type]="Header"),CM_CT2[Contract Mileage])</f>
        <v/>
      </c>
      <c r="BN30" s="50" t="n"/>
      <c r="BO30" s="54" t="n"/>
      <c r="BP30" s="54">
        <f t="array" ref="BP30">+_xlfn.XLOOKUP(1,(CM_CT2[Contract Number Customer]=CM_CT2[[#This Row],[Contract Number Customer]])*(CM_CT2[Row Type]="Header"),CM_CT2[Currency])</f>
        <v/>
      </c>
      <c r="BQ30" s="75">
        <f t="array" ref="BQ30">+_xlfn.XLOOKUP(1,(CM_CT2[Contract Number Customer]=CM_CT2[[#This Row],[Contract Number Customer]])*(CM_CT2[Row Type]="Header"),CM_CT2[Lease Rate EUR])</f>
        <v/>
      </c>
      <c r="BR30" s="306" t="n"/>
      <c r="BS30" s="306" t="n"/>
      <c r="BT30" s="177" t="n"/>
      <c r="BU30" s="306" t="n"/>
      <c r="BV30" s="179">
        <f t="array" ref="BV30">+_xlfn.XLOOKUP(1,(Table_Mietpos[Vertragsnummer]=CM_CT2[[#This Row],[Contract Number M3]])*(Table_Mietpos[Auftragspos.]=CM_CT2[[#This Row],[Rentalposition M3]]),Table_Mietpos[Nettosatz/Typ])</f>
        <v/>
      </c>
      <c r="BW30" s="306" t="n"/>
      <c r="BX30" s="75" t="n"/>
      <c r="BY30" s="75" t="n"/>
      <c r="BZ30" s="75" t="n"/>
      <c r="CA30" s="75" t="n"/>
      <c r="CB30" s="75" t="n"/>
      <c r="CC30" s="307" t="n"/>
      <c r="CD30" s="307" t="n"/>
      <c r="CE30" s="307" t="n"/>
      <c r="CF30" s="307" t="n"/>
      <c r="CG30" s="28" t="n"/>
      <c r="CH30" s="28" t="n"/>
      <c r="CI30" s="28" t="n"/>
      <c r="CJ30" s="186" t="n"/>
      <c r="CK30" s="307" t="n"/>
      <c r="CL30" s="306" t="n"/>
      <c r="CM30" s="12" t="n"/>
      <c r="CN30" s="20" t="n"/>
      <c r="CO30" s="142" t="n"/>
      <c r="CP30" s="142" t="n"/>
      <c r="CQ30" s="142" t="n"/>
      <c r="CR30" s="20" t="n"/>
    </row>
    <row r="31" ht="15" customHeight="1" s="287">
      <c r="B31" s="11" t="n"/>
      <c r="C31" s="14" t="inlineStr">
        <is>
          <t>V300087</t>
        </is>
      </c>
      <c r="D31" s="10" t="n"/>
      <c r="E31" s="15">
        <f t="array" ref="E31">+_xlfn.XLOOKUP(1,(CM_CT2[Contract Number M3]=CM_CT2[[#This Row],[Contract Number M3]])*(CM_CT2[Row Type]="Header"),CM_CT2[Contract Number Customer])</f>
        <v/>
      </c>
      <c r="F31" s="10" t="n">
        <v>1</v>
      </c>
      <c r="G31" s="10" t="inlineStr">
        <is>
          <t>Wagon</t>
        </is>
      </c>
      <c r="H31" s="10" t="n">
        <v>26</v>
      </c>
      <c r="I31" s="73">
        <f t="array" ref="I31">+_xlfn.XLOOKUP(1,(Table_Mietpos[Vertragsnummer]=CM[[#This Row],[Contract Number M3]])*(Table_Mietpos[Auftragspos.]=CM[[#This Row],[Rentalposition M3]]),Table_Mietpos[ChNr])</f>
        <v/>
      </c>
      <c r="J31" s="72">
        <f t="array" ref="J31">+_xlfn.XLOOKUP(1,(CM_CT2[Contract Number Customer]=CM_CT2[[#This Row],[Contract Number Customer]])*(CM_CT2[Row Type]="Header"),CM_CT2[Customer])</f>
        <v/>
      </c>
      <c r="K31" s="51" t="n"/>
      <c r="L31" s="51" t="n"/>
      <c r="M31" s="15">
        <f t="array" ref="M31">+_xlfn.XLOOKUP(1,(CM_CT2[Contract Number Customer]=CM_CT2[[#This Row],[Contract Number Customer]])*(CM_CT2[Row Type]="Header"),CM_CT2[Sales Manager])</f>
        <v/>
      </c>
      <c r="N31" s="15">
        <f t="array" ref="N31">+_xlfn.XLOOKUP(1,(CM_CT2[Contract Number Customer]=CM_CT2[[#This Row],[Contract Number Customer]])*(CM_CT2[Row Type]="Header"),CM_CT2[Wagon Type])</f>
        <v/>
      </c>
      <c r="O31" s="10" t="n">
        <v>1</v>
      </c>
      <c r="P31" s="10" t="n"/>
      <c r="Q31" s="10" t="n"/>
      <c r="R31" s="10" t="n"/>
      <c r="S31" s="10" t="n">
        <v>1</v>
      </c>
      <c r="T31" s="10" t="n">
        <v>1</v>
      </c>
      <c r="U31" s="15">
        <f>+IF(CM_CT2[[#This Row],[Contract Status]]&lt;&gt;"ended",1,0)</f>
        <v/>
      </c>
      <c r="V31" s="15" t="n"/>
      <c r="W31" s="15">
        <f t="array" ref="W31">_xlfn.XLOOKUP(1,(CM_CT2[Contract Number Customer]=$E30)*(CM_CT2[Delivery Batch]=$F30)*(CM_CT2[Row Type]="Batch"),CM_CT2[Contract Flex])</f>
        <v/>
      </c>
      <c r="X31" s="54">
        <f t="array" ref="X31">_xlfn.XLOOKUP(1,(CM_CT2[Contract Number Customer]=$E30)*(CM_CT2[Delivery Batch]=$F30)*(CM_CT2[Row Type]="Batch"),CM_CT2[Flex StartDate])</f>
        <v/>
      </c>
      <c r="Y31" s="54">
        <f t="array" ref="Y31">_xlfn.XLOOKUP(1,(CM_CT2[Contract Number Customer]=$E30)*(CM_CT2[Delivery Batch]=$F30)*(CM_CT2[Row Type]="Batch"),CM_CT2[Flex EndDate])</f>
        <v/>
      </c>
      <c r="Z31" s="15">
        <f t="array" ref="Z31">_xlfn.XLOOKUP(1,(CM_CT2[Contract Number Customer]=$E30)*(CM_CT2[Delivery Batch]=$F30)*(CM_CT2[Row Type]="Batch"),CM_CT2[Contract Status])</f>
        <v/>
      </c>
      <c r="AA31" s="15" t="n"/>
      <c r="AB31" s="74" t="n"/>
      <c r="AC31" s="74" t="n"/>
      <c r="AD31" s="131">
        <f t="array" ref="AD31">+_xlfn.XLOOKUP(1,(Table_Mietpos[Vertragsnummer]=CM_CT2[[#This Row],[Contract Number M3]])*(Table_Mietpos[Auftragspos.]=CM_CT2[[#This Row],[Rentalposition M3]]),Table_Mietpos[Gueltig_ab])</f>
        <v/>
      </c>
      <c r="AE31" s="131">
        <f t="array" ref="AE31">+_xlfn.XLOOKUP(1,(Table_Mietpos[Vertragsnummer]=CM_CT2[[#This Row],[Contract Number M3]])*(Table_Mietpos[Auftragspos.]=CM_CT2[[#This Row],[Rentalposition M3]]),Table_Mietpos[Gueltig_bis])</f>
        <v/>
      </c>
      <c r="AF31" s="50">
        <f t="array" ref="AF31">+_xlfn.XLOOKUP(1,(CM_CT2[Contract Number Customer]=CM_CT2[[#This Row],[Contract Number Customer]])*(CM_CT2[Row Type]="Header"),CM_CT2[Contract Lenght Initial])</f>
        <v/>
      </c>
      <c r="AG31" s="136">
        <f>+CM_CT2[[#This Row],[Rental EndDate]]</f>
        <v/>
      </c>
      <c r="AH31" s="305" t="n"/>
      <c r="AI31" s="305" t="n"/>
      <c r="AJ31" s="305" t="n"/>
      <c r="AK31" s="53" t="n"/>
      <c r="AL31" s="15">
        <f t="array" ref="AL31">+_xlfn.XLOOKUP(1,(CM_CT2[Contract Number Customer]=CM_CT2[[#This Row],[Contract Number Customer]])*(CM_CT2[Row Type]="Header"),CM_CT2[Early Termination Category])</f>
        <v/>
      </c>
      <c r="AM31" s="136">
        <f t="array" ref="AM31">_xlfn.XLOOKUP(1,(CM_CT2[Contract Number Customer]=$E30)*(CM_CT2[Delivery Batch]=$F30)*(CM_CT2[Row Type]="Batch"),CM_CT2[Early Termination cut-off date1])</f>
        <v/>
      </c>
      <c r="AN31" s="136">
        <f t="array" ref="AN31">_xlfn.XLOOKUP(1,(CM_CT2[Contract Number Customer]=$E30)*(CM_CT2[Delivery Batch]=$F30)*(CM_CT2[Row Type]="Batch"),CM_CT2[Early Termination cut-off date2])</f>
        <v/>
      </c>
      <c r="AO31" s="53">
        <f t="array" ref="AO31">+_xlfn.XLOOKUP(1,(CM_CT2[Contract Number Customer]=CM_CT2[[#This Row],[Contract Number Customer]])*(CM_CT2[Row Type]="Header"),CM_CT2[Early Termination Notice Period Mths])</f>
        <v/>
      </c>
      <c r="AP31" s="53">
        <f t="array" ref="AP31">+_xlfn.XLOOKUP(1,(CM_CT2[Contract Number Customer]=CM_CT2[[#This Row],[Contract Number Customer]])*(CM_CT2[Row Type]="Header"),CM_CT2[Duly Termination Notice Period Mths])</f>
        <v/>
      </c>
      <c r="AQ31" s="54" t="n"/>
      <c r="AR31" s="54">
        <f t="array" ref="AR31">+_xlfn.XLOOKUP(1,(CM_CT2[[#This Row],[Contract Number M3]]=Next_possible_notice[Contract Number M3])*(CM_CT2[[#This Row],[Rentalposition M3]]=Next_possible_notice[Rentalposition M3]),Next_possible_notice[NoticeDateCalc])</f>
        <v/>
      </c>
      <c r="AS31" s="117" t="n"/>
      <c r="AT31" s="75" t="n"/>
      <c r="AU31" s="75" t="n"/>
      <c r="AV31" s="75" t="n"/>
      <c r="AW31" s="75" t="n"/>
      <c r="AX31" s="53" t="n"/>
      <c r="AY31" s="75" t="n"/>
      <c r="AZ31" s="54" t="n"/>
      <c r="BA31" s="50">
        <f t="array" ref="BA31">+_xlfn.XLOOKUP(1,(CM_CT2[Contract Number Customer]=CM_CT2[[#This Row],[Contract Number Customer]])*(CM_CT2[Row Type]="Header"),CM_CT2[Contract Lenght Early Clause &amp; Option])</f>
        <v/>
      </c>
      <c r="BB31" s="15" t="n"/>
      <c r="BC31" s="15" t="n"/>
      <c r="BD31" s="15" t="n"/>
      <c r="BE31" s="15" t="n"/>
      <c r="BF31" s="15" t="n"/>
      <c r="BG31" s="15" t="n"/>
      <c r="BH31" s="24" t="n"/>
      <c r="BI31" s="10" t="n"/>
      <c r="BJ31" s="118" t="n"/>
      <c r="BK31" s="24" t="n"/>
      <c r="BL31" s="24" t="n"/>
      <c r="BM31" s="50">
        <f t="array" ref="BM31">+_xlfn.XLOOKUP(1,(CM_CT2[Contract Number Customer]=CM_CT2[[#This Row],[Contract Number Customer]])*(CM_CT2[Row Type]="Header"),CM_CT2[Contract Mileage])</f>
        <v/>
      </c>
      <c r="BN31" s="50" t="n"/>
      <c r="BO31" s="54" t="n"/>
      <c r="BP31" s="54">
        <f t="array" ref="BP31">+_xlfn.XLOOKUP(1,(CM_CT2[Contract Number Customer]=CM_CT2[[#This Row],[Contract Number Customer]])*(CM_CT2[Row Type]="Header"),CM_CT2[Currency])</f>
        <v/>
      </c>
      <c r="BQ31" s="75">
        <f t="array" ref="BQ31">+_xlfn.XLOOKUP(1,(CM_CT2[Contract Number Customer]=CM_CT2[[#This Row],[Contract Number Customer]])*(CM_CT2[Row Type]="Header"),CM_CT2[Lease Rate EUR])</f>
        <v/>
      </c>
      <c r="BR31" s="306" t="n"/>
      <c r="BS31" s="306" t="n"/>
      <c r="BT31" s="177" t="n"/>
      <c r="BU31" s="306" t="n"/>
      <c r="BV31" s="179">
        <f t="array" ref="BV31">+_xlfn.XLOOKUP(1,(Table_Mietpos[Vertragsnummer]=CM_CT2[[#This Row],[Contract Number M3]])*(Table_Mietpos[Auftragspos.]=CM_CT2[[#This Row],[Rentalposition M3]]),Table_Mietpos[Nettosatz/Typ])</f>
        <v/>
      </c>
      <c r="BW31" s="306" t="n"/>
      <c r="BX31" s="75" t="n"/>
      <c r="BY31" s="75" t="n"/>
      <c r="BZ31" s="75" t="n"/>
      <c r="CA31" s="75" t="n"/>
      <c r="CB31" s="75" t="n"/>
      <c r="CC31" s="307" t="n"/>
      <c r="CD31" s="307" t="n"/>
      <c r="CE31" s="307" t="n"/>
      <c r="CF31" s="307" t="n"/>
      <c r="CG31" s="28" t="n"/>
      <c r="CH31" s="28" t="n"/>
      <c r="CI31" s="28" t="n"/>
      <c r="CJ31" s="186" t="n"/>
      <c r="CK31" s="307" t="n"/>
      <c r="CL31" s="306" t="n"/>
      <c r="CM31" s="12" t="n"/>
      <c r="CN31" s="20" t="n"/>
      <c r="CO31" s="142" t="n"/>
      <c r="CP31" s="142" t="n"/>
      <c r="CQ31" s="142" t="n"/>
      <c r="CR31" s="20" t="n"/>
    </row>
    <row r="32" ht="15" customHeight="1" s="287">
      <c r="B32" s="11" t="n"/>
      <c r="C32" s="14" t="inlineStr">
        <is>
          <t>V300087</t>
        </is>
      </c>
      <c r="D32" s="10" t="n"/>
      <c r="E32" s="15">
        <f t="array" ref="E32">+_xlfn.XLOOKUP(1,(CM_CT2[Contract Number M3]=CM_CT2[[#This Row],[Contract Number M3]])*(CM_CT2[Row Type]="Header"),CM_CT2[Contract Number Customer])</f>
        <v/>
      </c>
      <c r="F32" s="10" t="n">
        <v>1</v>
      </c>
      <c r="G32" s="10" t="inlineStr">
        <is>
          <t>Wagon</t>
        </is>
      </c>
      <c r="H32" s="10" t="n">
        <v>27</v>
      </c>
      <c r="I32" s="73">
        <f t="array" ref="I32">+_xlfn.XLOOKUP(1,(Table_Mietpos[Vertragsnummer]=CM[[#This Row],[Contract Number M3]])*(Table_Mietpos[Auftragspos.]=CM[[#This Row],[Rentalposition M3]]),Table_Mietpos[ChNr])</f>
        <v/>
      </c>
      <c r="J32" s="72">
        <f t="array" ref="J32">+_xlfn.XLOOKUP(1,(CM_CT2[Contract Number Customer]=CM_CT2[[#This Row],[Contract Number Customer]])*(CM_CT2[Row Type]="Header"),CM_CT2[Customer])</f>
        <v/>
      </c>
      <c r="K32" s="51" t="n"/>
      <c r="L32" s="51" t="n"/>
      <c r="M32" s="15">
        <f t="array" ref="M32">+_xlfn.XLOOKUP(1,(CM_CT2[Contract Number Customer]=CM_CT2[[#This Row],[Contract Number Customer]])*(CM_CT2[Row Type]="Header"),CM_CT2[Sales Manager])</f>
        <v/>
      </c>
      <c r="N32" s="15">
        <f t="array" ref="N32">+_xlfn.XLOOKUP(1,(CM_CT2[Contract Number Customer]=CM_CT2[[#This Row],[Contract Number Customer]])*(CM_CT2[Row Type]="Header"),CM_CT2[Wagon Type])</f>
        <v/>
      </c>
      <c r="O32" s="10" t="n">
        <v>1</v>
      </c>
      <c r="P32" s="10" t="n"/>
      <c r="Q32" s="10" t="n"/>
      <c r="R32" s="10" t="n"/>
      <c r="S32" s="10" t="n">
        <v>1</v>
      </c>
      <c r="T32" s="10" t="n">
        <v>1</v>
      </c>
      <c r="U32" s="15">
        <f>+IF(CM_CT2[[#This Row],[Contract Status]]&lt;&gt;"ended",1,0)</f>
        <v/>
      </c>
      <c r="V32" s="15" t="n"/>
      <c r="W32" s="15">
        <f t="array" ref="W32">_xlfn.XLOOKUP(1,(CM_CT2[Contract Number Customer]=$E31)*(CM_CT2[Delivery Batch]=$F31)*(CM_CT2[Row Type]="Batch"),CM_CT2[Contract Flex])</f>
        <v/>
      </c>
      <c r="X32" s="54">
        <f t="array" ref="X32">_xlfn.XLOOKUP(1,(CM_CT2[Contract Number Customer]=$E31)*(CM_CT2[Delivery Batch]=$F31)*(CM_CT2[Row Type]="Batch"),CM_CT2[Flex StartDate])</f>
        <v/>
      </c>
      <c r="Y32" s="54">
        <f t="array" ref="Y32">_xlfn.XLOOKUP(1,(CM_CT2[Contract Number Customer]=$E31)*(CM_CT2[Delivery Batch]=$F31)*(CM_CT2[Row Type]="Batch"),CM_CT2[Flex EndDate])</f>
        <v/>
      </c>
      <c r="Z32" s="15">
        <f t="array" ref="Z32">_xlfn.XLOOKUP(1,(CM_CT2[Contract Number Customer]=$E31)*(CM_CT2[Delivery Batch]=$F31)*(CM_CT2[Row Type]="Batch"),CM_CT2[Contract Status])</f>
        <v/>
      </c>
      <c r="AA32" s="15" t="n"/>
      <c r="AB32" s="74" t="n"/>
      <c r="AC32" s="74" t="n"/>
      <c r="AD32" s="131">
        <f t="array" ref="AD32">+_xlfn.XLOOKUP(1,(Table_Mietpos[Vertragsnummer]=CM_CT2[[#This Row],[Contract Number M3]])*(Table_Mietpos[Auftragspos.]=CM_CT2[[#This Row],[Rentalposition M3]]),Table_Mietpos[Gueltig_ab])</f>
        <v/>
      </c>
      <c r="AE32" s="131">
        <f t="array" ref="AE32">+_xlfn.XLOOKUP(1,(Table_Mietpos[Vertragsnummer]=CM_CT2[[#This Row],[Contract Number M3]])*(Table_Mietpos[Auftragspos.]=CM_CT2[[#This Row],[Rentalposition M3]]),Table_Mietpos[Gueltig_bis])</f>
        <v/>
      </c>
      <c r="AF32" s="50">
        <f t="array" ref="AF32">+_xlfn.XLOOKUP(1,(CM_CT2[Contract Number Customer]=CM_CT2[[#This Row],[Contract Number Customer]])*(CM_CT2[Row Type]="Header"),CM_CT2[Contract Lenght Initial])</f>
        <v/>
      </c>
      <c r="AG32" s="136">
        <f>+CM_CT2[[#This Row],[Rental EndDate]]</f>
        <v/>
      </c>
      <c r="AH32" s="305" t="n"/>
      <c r="AI32" s="305" t="n"/>
      <c r="AJ32" s="305" t="n"/>
      <c r="AK32" s="53" t="n"/>
      <c r="AL32" s="15">
        <f t="array" ref="AL32">+_xlfn.XLOOKUP(1,(CM_CT2[Contract Number Customer]=CM_CT2[[#This Row],[Contract Number Customer]])*(CM_CT2[Row Type]="Header"),CM_CT2[Early Termination Category])</f>
        <v/>
      </c>
      <c r="AM32" s="136">
        <f t="array" ref="AM32">_xlfn.XLOOKUP(1,(CM_CT2[Contract Number Customer]=$E31)*(CM_CT2[Delivery Batch]=$F31)*(CM_CT2[Row Type]="Batch"),CM_CT2[Early Termination cut-off date1])</f>
        <v/>
      </c>
      <c r="AN32" s="136">
        <f t="array" ref="AN32">_xlfn.XLOOKUP(1,(CM_CT2[Contract Number Customer]=$E31)*(CM_CT2[Delivery Batch]=$F31)*(CM_CT2[Row Type]="Batch"),CM_CT2[Early Termination cut-off date2])</f>
        <v/>
      </c>
      <c r="AO32" s="53">
        <f t="array" ref="AO32">+_xlfn.XLOOKUP(1,(CM_CT2[Contract Number Customer]=CM_CT2[[#This Row],[Contract Number Customer]])*(CM_CT2[Row Type]="Header"),CM_CT2[Early Termination Notice Period Mths])</f>
        <v/>
      </c>
      <c r="AP32" s="53">
        <f t="array" ref="AP32">+_xlfn.XLOOKUP(1,(CM_CT2[Contract Number Customer]=CM_CT2[[#This Row],[Contract Number Customer]])*(CM_CT2[Row Type]="Header"),CM_CT2[Duly Termination Notice Period Mths])</f>
        <v/>
      </c>
      <c r="AQ32" s="54" t="n"/>
      <c r="AR32" s="54">
        <f t="array" ref="AR32">+_xlfn.XLOOKUP(1,(CM_CT2[[#This Row],[Contract Number M3]]=Next_possible_notice[Contract Number M3])*(CM_CT2[[#This Row],[Rentalposition M3]]=Next_possible_notice[Rentalposition M3]),Next_possible_notice[NoticeDateCalc])</f>
        <v/>
      </c>
      <c r="AS32" s="117" t="n"/>
      <c r="AT32" s="75" t="n"/>
      <c r="AU32" s="75" t="n"/>
      <c r="AV32" s="75" t="n"/>
      <c r="AW32" s="75" t="n"/>
      <c r="AX32" s="53" t="n"/>
      <c r="AY32" s="75" t="n"/>
      <c r="AZ32" s="54" t="n"/>
      <c r="BA32" s="50">
        <f t="array" ref="BA32">+_xlfn.XLOOKUP(1,(CM_CT2[Contract Number Customer]=CM_CT2[[#This Row],[Contract Number Customer]])*(CM_CT2[Row Type]="Header"),CM_CT2[Contract Lenght Early Clause &amp; Option])</f>
        <v/>
      </c>
      <c r="BB32" s="15" t="n"/>
      <c r="BC32" s="15" t="n"/>
      <c r="BD32" s="15" t="n"/>
      <c r="BE32" s="15" t="n"/>
      <c r="BF32" s="15" t="n"/>
      <c r="BG32" s="15" t="n"/>
      <c r="BH32" s="24" t="n"/>
      <c r="BI32" s="10" t="n"/>
      <c r="BJ32" s="118" t="n"/>
      <c r="BK32" s="24" t="n"/>
      <c r="BL32" s="24" t="n"/>
      <c r="BM32" s="50">
        <f t="array" ref="BM32">+_xlfn.XLOOKUP(1,(CM_CT2[Contract Number Customer]=CM_CT2[[#This Row],[Contract Number Customer]])*(CM_CT2[Row Type]="Header"),CM_CT2[Contract Mileage])</f>
        <v/>
      </c>
      <c r="BN32" s="50" t="n"/>
      <c r="BO32" s="54" t="n"/>
      <c r="BP32" s="54">
        <f t="array" ref="BP32">+_xlfn.XLOOKUP(1,(CM_CT2[Contract Number Customer]=CM_CT2[[#This Row],[Contract Number Customer]])*(CM_CT2[Row Type]="Header"),CM_CT2[Currency])</f>
        <v/>
      </c>
      <c r="BQ32" s="75">
        <f t="array" ref="BQ32">+_xlfn.XLOOKUP(1,(CM_CT2[Contract Number Customer]=CM_CT2[[#This Row],[Contract Number Customer]])*(CM_CT2[Row Type]="Header"),CM_CT2[Lease Rate EUR])</f>
        <v/>
      </c>
      <c r="BR32" s="306" t="n"/>
      <c r="BS32" s="306" t="n"/>
      <c r="BT32" s="177" t="n"/>
      <c r="BU32" s="306" t="n"/>
      <c r="BV32" s="179">
        <f t="array" ref="BV32">+_xlfn.XLOOKUP(1,(Table_Mietpos[Vertragsnummer]=CM_CT2[[#This Row],[Contract Number M3]])*(Table_Mietpos[Auftragspos.]=CM_CT2[[#This Row],[Rentalposition M3]]),Table_Mietpos[Nettosatz/Typ])</f>
        <v/>
      </c>
      <c r="BW32" s="306" t="n"/>
      <c r="BX32" s="75" t="n"/>
      <c r="BY32" s="75" t="n"/>
      <c r="BZ32" s="75" t="n"/>
      <c r="CA32" s="75" t="n"/>
      <c r="CB32" s="75" t="n"/>
      <c r="CC32" s="307" t="n"/>
      <c r="CD32" s="307" t="n"/>
      <c r="CE32" s="307" t="n"/>
      <c r="CF32" s="307" t="n"/>
      <c r="CG32" s="28" t="n"/>
      <c r="CH32" s="28" t="n"/>
      <c r="CI32" s="28" t="n"/>
      <c r="CJ32" s="186" t="n"/>
      <c r="CK32" s="307" t="n"/>
      <c r="CL32" s="306" t="n"/>
      <c r="CM32" s="12" t="n"/>
      <c r="CN32" s="20" t="n"/>
      <c r="CO32" s="142" t="n"/>
      <c r="CP32" s="142" t="n"/>
      <c r="CQ32" s="142" t="n"/>
      <c r="CR32" s="20" t="n"/>
    </row>
    <row r="33" ht="15" customHeight="1" s="287">
      <c r="B33" s="11" t="n"/>
      <c r="C33" s="14" t="inlineStr">
        <is>
          <t>V300087</t>
        </is>
      </c>
      <c r="D33" s="10" t="n"/>
      <c r="E33" s="15">
        <f t="array" ref="E33">+_xlfn.XLOOKUP(1,(CM_CT2[Contract Number M3]=CM_CT2[[#This Row],[Contract Number M3]])*(CM_CT2[Row Type]="Header"),CM_CT2[Contract Number Customer])</f>
        <v/>
      </c>
      <c r="F33" s="10" t="n">
        <v>1</v>
      </c>
      <c r="G33" s="10" t="inlineStr">
        <is>
          <t>Wagon</t>
        </is>
      </c>
      <c r="H33" s="10" t="n">
        <v>28</v>
      </c>
      <c r="I33" s="73">
        <f t="array" ref="I33">+_xlfn.XLOOKUP(1,(Table_Mietpos[Vertragsnummer]=CM[[#This Row],[Contract Number M3]])*(Table_Mietpos[Auftragspos.]=CM[[#This Row],[Rentalposition M3]]),Table_Mietpos[ChNr])</f>
        <v/>
      </c>
      <c r="J33" s="72">
        <f t="array" ref="J33">+_xlfn.XLOOKUP(1,(CM_CT2[Contract Number Customer]=CM_CT2[[#This Row],[Contract Number Customer]])*(CM_CT2[Row Type]="Header"),CM_CT2[Customer])</f>
        <v/>
      </c>
      <c r="K33" s="51" t="n"/>
      <c r="L33" s="51" t="n"/>
      <c r="M33" s="15">
        <f t="array" ref="M33">+_xlfn.XLOOKUP(1,(CM_CT2[Contract Number Customer]=CM_CT2[[#This Row],[Contract Number Customer]])*(CM_CT2[Row Type]="Header"),CM_CT2[Sales Manager])</f>
        <v/>
      </c>
      <c r="N33" s="15">
        <f t="array" ref="N33">+_xlfn.XLOOKUP(1,(CM_CT2[Contract Number Customer]=CM_CT2[[#This Row],[Contract Number Customer]])*(CM_CT2[Row Type]="Header"),CM_CT2[Wagon Type])</f>
        <v/>
      </c>
      <c r="O33" s="10" t="n">
        <v>1</v>
      </c>
      <c r="P33" s="10" t="n"/>
      <c r="Q33" s="10" t="n"/>
      <c r="R33" s="10" t="n"/>
      <c r="S33" s="10" t="n">
        <v>1</v>
      </c>
      <c r="T33" s="10" t="n">
        <v>1</v>
      </c>
      <c r="U33" s="15">
        <f>+IF(CM_CT2[[#This Row],[Contract Status]]&lt;&gt;"ended",1,0)</f>
        <v/>
      </c>
      <c r="V33" s="15" t="n"/>
      <c r="W33" s="15">
        <f t="array" ref="W33">_xlfn.XLOOKUP(1,(CM_CT2[Contract Number Customer]=$E32)*(CM_CT2[Delivery Batch]=$F32)*(CM_CT2[Row Type]="Batch"),CM_CT2[Contract Flex])</f>
        <v/>
      </c>
      <c r="X33" s="54">
        <f t="array" ref="X33">_xlfn.XLOOKUP(1,(CM_CT2[Contract Number Customer]=$E32)*(CM_CT2[Delivery Batch]=$F32)*(CM_CT2[Row Type]="Batch"),CM_CT2[Flex StartDate])</f>
        <v/>
      </c>
      <c r="Y33" s="54">
        <f t="array" ref="Y33">_xlfn.XLOOKUP(1,(CM_CT2[Contract Number Customer]=$E32)*(CM_CT2[Delivery Batch]=$F32)*(CM_CT2[Row Type]="Batch"),CM_CT2[Flex EndDate])</f>
        <v/>
      </c>
      <c r="Z33" s="15">
        <f t="array" ref="Z33">_xlfn.XLOOKUP(1,(CM_CT2[Contract Number Customer]=$E32)*(CM_CT2[Delivery Batch]=$F32)*(CM_CT2[Row Type]="Batch"),CM_CT2[Contract Status])</f>
        <v/>
      </c>
      <c r="AA33" s="15" t="n"/>
      <c r="AB33" s="74" t="n"/>
      <c r="AC33" s="74" t="n"/>
      <c r="AD33" s="131">
        <f t="array" ref="AD33">+_xlfn.XLOOKUP(1,(Table_Mietpos[Vertragsnummer]=CM_CT2[[#This Row],[Contract Number M3]])*(Table_Mietpos[Auftragspos.]=CM_CT2[[#This Row],[Rentalposition M3]]),Table_Mietpos[Gueltig_ab])</f>
        <v/>
      </c>
      <c r="AE33" s="131">
        <f t="array" ref="AE33">+_xlfn.XLOOKUP(1,(Table_Mietpos[Vertragsnummer]=CM_CT2[[#This Row],[Contract Number M3]])*(Table_Mietpos[Auftragspos.]=CM_CT2[[#This Row],[Rentalposition M3]]),Table_Mietpos[Gueltig_bis])</f>
        <v/>
      </c>
      <c r="AF33" s="50">
        <f t="array" ref="AF33">+_xlfn.XLOOKUP(1,(CM_CT2[Contract Number Customer]=CM_CT2[[#This Row],[Contract Number Customer]])*(CM_CT2[Row Type]="Header"),CM_CT2[Contract Lenght Initial])</f>
        <v/>
      </c>
      <c r="AG33" s="136">
        <f>+CM_CT2[[#This Row],[Rental EndDate]]</f>
        <v/>
      </c>
      <c r="AH33" s="305" t="n"/>
      <c r="AI33" s="305" t="n"/>
      <c r="AJ33" s="305" t="n"/>
      <c r="AK33" s="53" t="n"/>
      <c r="AL33" s="15">
        <f t="array" ref="AL33">+_xlfn.XLOOKUP(1,(CM_CT2[Contract Number Customer]=CM_CT2[[#This Row],[Contract Number Customer]])*(CM_CT2[Row Type]="Header"),CM_CT2[Early Termination Category])</f>
        <v/>
      </c>
      <c r="AM33" s="136">
        <f t="array" ref="AM33">_xlfn.XLOOKUP(1,(CM_CT2[Contract Number Customer]=$E32)*(CM_CT2[Delivery Batch]=$F32)*(CM_CT2[Row Type]="Batch"),CM_CT2[Early Termination cut-off date1])</f>
        <v/>
      </c>
      <c r="AN33" s="136">
        <f t="array" ref="AN33">_xlfn.XLOOKUP(1,(CM_CT2[Contract Number Customer]=$E32)*(CM_CT2[Delivery Batch]=$F32)*(CM_CT2[Row Type]="Batch"),CM_CT2[Early Termination cut-off date2])</f>
        <v/>
      </c>
      <c r="AO33" s="53">
        <f t="array" ref="AO33">+_xlfn.XLOOKUP(1,(CM_CT2[Contract Number Customer]=CM_CT2[[#This Row],[Contract Number Customer]])*(CM_CT2[Row Type]="Header"),CM_CT2[Early Termination Notice Period Mths])</f>
        <v/>
      </c>
      <c r="AP33" s="53">
        <f t="array" ref="AP33">+_xlfn.XLOOKUP(1,(CM_CT2[Contract Number Customer]=CM_CT2[[#This Row],[Contract Number Customer]])*(CM_CT2[Row Type]="Header"),CM_CT2[Duly Termination Notice Period Mths])</f>
        <v/>
      </c>
      <c r="AQ33" s="54" t="n"/>
      <c r="AR33" s="54">
        <f t="array" ref="AR33">+_xlfn.XLOOKUP(1,(CM_CT2[[#This Row],[Contract Number M3]]=Next_possible_notice[Contract Number M3])*(CM_CT2[[#This Row],[Rentalposition M3]]=Next_possible_notice[Rentalposition M3]),Next_possible_notice[NoticeDateCalc])</f>
        <v/>
      </c>
      <c r="AS33" s="117" t="n"/>
      <c r="AT33" s="75" t="n"/>
      <c r="AU33" s="75" t="n"/>
      <c r="AV33" s="75" t="n"/>
      <c r="AW33" s="75" t="n"/>
      <c r="AX33" s="53" t="n"/>
      <c r="AY33" s="75" t="n"/>
      <c r="AZ33" s="54" t="n"/>
      <c r="BA33" s="50">
        <f t="array" ref="BA33">+_xlfn.XLOOKUP(1,(CM_CT2[Contract Number Customer]=CM_CT2[[#This Row],[Contract Number Customer]])*(CM_CT2[Row Type]="Header"),CM_CT2[Contract Lenght Early Clause &amp; Option])</f>
        <v/>
      </c>
      <c r="BB33" s="15" t="n"/>
      <c r="BC33" s="15" t="n"/>
      <c r="BD33" s="15" t="n"/>
      <c r="BE33" s="15" t="n"/>
      <c r="BF33" s="15" t="n"/>
      <c r="BG33" s="15" t="n"/>
      <c r="BH33" s="24" t="n"/>
      <c r="BI33" s="10" t="n"/>
      <c r="BJ33" s="118" t="n"/>
      <c r="BK33" s="24" t="n"/>
      <c r="BL33" s="24" t="n"/>
      <c r="BM33" s="50">
        <f t="array" ref="BM33">+_xlfn.XLOOKUP(1,(CM_CT2[Contract Number Customer]=CM_CT2[[#This Row],[Contract Number Customer]])*(CM_CT2[Row Type]="Header"),CM_CT2[Contract Mileage])</f>
        <v/>
      </c>
      <c r="BN33" s="50" t="n"/>
      <c r="BO33" s="54" t="n"/>
      <c r="BP33" s="54">
        <f t="array" ref="BP33">+_xlfn.XLOOKUP(1,(CM_CT2[Contract Number Customer]=CM_CT2[[#This Row],[Contract Number Customer]])*(CM_CT2[Row Type]="Header"),CM_CT2[Currency])</f>
        <v/>
      </c>
      <c r="BQ33" s="75">
        <f t="array" ref="BQ33">+_xlfn.XLOOKUP(1,(CM_CT2[Contract Number Customer]=CM_CT2[[#This Row],[Contract Number Customer]])*(CM_CT2[Row Type]="Header"),CM_CT2[Lease Rate EUR])</f>
        <v/>
      </c>
      <c r="BR33" s="306" t="n"/>
      <c r="BS33" s="306" t="n"/>
      <c r="BT33" s="177" t="n"/>
      <c r="BU33" s="306" t="n"/>
      <c r="BV33" s="179">
        <f t="array" ref="BV33">+_xlfn.XLOOKUP(1,(Table_Mietpos[Vertragsnummer]=CM_CT2[[#This Row],[Contract Number M3]])*(Table_Mietpos[Auftragspos.]=CM_CT2[[#This Row],[Rentalposition M3]]),Table_Mietpos[Nettosatz/Typ])</f>
        <v/>
      </c>
      <c r="BW33" s="306" t="n"/>
      <c r="BX33" s="75" t="n"/>
      <c r="BY33" s="75" t="n"/>
      <c r="BZ33" s="75" t="n"/>
      <c r="CA33" s="75" t="n"/>
      <c r="CB33" s="75" t="n"/>
      <c r="CC33" s="307" t="n"/>
      <c r="CD33" s="307" t="n"/>
      <c r="CE33" s="307" t="n"/>
      <c r="CF33" s="307" t="n"/>
      <c r="CG33" s="28" t="n"/>
      <c r="CH33" s="28" t="n"/>
      <c r="CI33" s="28" t="n"/>
      <c r="CJ33" s="186" t="n"/>
      <c r="CK33" s="307" t="n"/>
      <c r="CL33" s="306" t="n"/>
      <c r="CM33" s="12" t="n"/>
      <c r="CN33" s="20" t="n"/>
      <c r="CO33" s="142" t="n"/>
      <c r="CP33" s="142" t="n"/>
      <c r="CQ33" s="142" t="n"/>
      <c r="CR33" s="20" t="n"/>
    </row>
    <row r="34" ht="15" customHeight="1" s="287">
      <c r="B34" s="11" t="n"/>
      <c r="C34" s="14" t="inlineStr">
        <is>
          <t>V300087</t>
        </is>
      </c>
      <c r="D34" s="10" t="n"/>
      <c r="E34" s="15">
        <f t="array" ref="E34">+_xlfn.XLOOKUP(1,(CM_CT2[Contract Number M3]=CM_CT2[[#This Row],[Contract Number M3]])*(CM_CT2[Row Type]="Header"),CM_CT2[Contract Number Customer])</f>
        <v/>
      </c>
      <c r="F34" s="10" t="n">
        <v>1</v>
      </c>
      <c r="G34" s="10" t="inlineStr">
        <is>
          <t>Wagon</t>
        </is>
      </c>
      <c r="H34" s="10" t="n">
        <v>29</v>
      </c>
      <c r="I34" s="73">
        <f t="array" ref="I34">+_xlfn.XLOOKUP(1,(Table_Mietpos[Vertragsnummer]=CM[[#This Row],[Contract Number M3]])*(Table_Mietpos[Auftragspos.]=CM[[#This Row],[Rentalposition M3]]),Table_Mietpos[ChNr])</f>
        <v/>
      </c>
      <c r="J34" s="72">
        <f t="array" ref="J34">+_xlfn.XLOOKUP(1,(CM_CT2[Contract Number Customer]=CM_CT2[[#This Row],[Contract Number Customer]])*(CM_CT2[Row Type]="Header"),CM_CT2[Customer])</f>
        <v/>
      </c>
      <c r="K34" s="51" t="n"/>
      <c r="L34" s="51" t="n"/>
      <c r="M34" s="15">
        <f t="array" ref="M34">+_xlfn.XLOOKUP(1,(CM_CT2[Contract Number Customer]=CM_CT2[[#This Row],[Contract Number Customer]])*(CM_CT2[Row Type]="Header"),CM_CT2[Sales Manager])</f>
        <v/>
      </c>
      <c r="N34" s="15">
        <f t="array" ref="N34">+_xlfn.XLOOKUP(1,(CM_CT2[Contract Number Customer]=CM_CT2[[#This Row],[Contract Number Customer]])*(CM_CT2[Row Type]="Header"),CM_CT2[Wagon Type])</f>
        <v/>
      </c>
      <c r="O34" s="10" t="n">
        <v>1</v>
      </c>
      <c r="P34" s="10" t="n"/>
      <c r="Q34" s="10" t="n"/>
      <c r="R34" s="10" t="n"/>
      <c r="S34" s="10" t="n">
        <v>1</v>
      </c>
      <c r="T34" s="10" t="n">
        <v>1</v>
      </c>
      <c r="U34" s="15">
        <f>+IF(CM_CT2[[#This Row],[Contract Status]]&lt;&gt;"ended",1,0)</f>
        <v/>
      </c>
      <c r="V34" s="15" t="n"/>
      <c r="W34" s="15">
        <f t="array" ref="W34">_xlfn.XLOOKUP(1,(CM_CT2[Contract Number Customer]=$E33)*(CM_CT2[Delivery Batch]=$F33)*(CM_CT2[Row Type]="Batch"),CM_CT2[Contract Flex])</f>
        <v/>
      </c>
      <c r="X34" s="54">
        <f t="array" ref="X34">_xlfn.XLOOKUP(1,(CM_CT2[Contract Number Customer]=$E33)*(CM_CT2[Delivery Batch]=$F33)*(CM_CT2[Row Type]="Batch"),CM_CT2[Flex StartDate])</f>
        <v/>
      </c>
      <c r="Y34" s="54">
        <f t="array" ref="Y34">_xlfn.XLOOKUP(1,(CM_CT2[Contract Number Customer]=$E33)*(CM_CT2[Delivery Batch]=$F33)*(CM_CT2[Row Type]="Batch"),CM_CT2[Flex EndDate])</f>
        <v/>
      </c>
      <c r="Z34" s="15">
        <f t="array" ref="Z34">_xlfn.XLOOKUP(1,(CM_CT2[Contract Number Customer]=$E33)*(CM_CT2[Delivery Batch]=$F33)*(CM_CT2[Row Type]="Batch"),CM_CT2[Contract Status])</f>
        <v/>
      </c>
      <c r="AA34" s="15" t="n"/>
      <c r="AB34" s="74" t="n"/>
      <c r="AC34" s="74" t="n"/>
      <c r="AD34" s="131">
        <f t="array" ref="AD34">+_xlfn.XLOOKUP(1,(Table_Mietpos[Vertragsnummer]=CM_CT2[[#This Row],[Contract Number M3]])*(Table_Mietpos[Auftragspos.]=CM_CT2[[#This Row],[Rentalposition M3]]),Table_Mietpos[Gueltig_ab])</f>
        <v/>
      </c>
      <c r="AE34" s="131">
        <f t="array" ref="AE34">+_xlfn.XLOOKUP(1,(Table_Mietpos[Vertragsnummer]=CM_CT2[[#This Row],[Contract Number M3]])*(Table_Mietpos[Auftragspos.]=CM_CT2[[#This Row],[Rentalposition M3]]),Table_Mietpos[Gueltig_bis])</f>
        <v/>
      </c>
      <c r="AF34" s="50">
        <f t="array" ref="AF34">+_xlfn.XLOOKUP(1,(CM_CT2[Contract Number Customer]=CM_CT2[[#This Row],[Contract Number Customer]])*(CM_CT2[Row Type]="Header"),CM_CT2[Contract Lenght Initial])</f>
        <v/>
      </c>
      <c r="AG34" s="136">
        <f>+CM_CT2[[#This Row],[Rental EndDate]]</f>
        <v/>
      </c>
      <c r="AH34" s="305" t="n"/>
      <c r="AI34" s="305" t="n"/>
      <c r="AJ34" s="305" t="n"/>
      <c r="AK34" s="53" t="n"/>
      <c r="AL34" s="15">
        <f t="array" ref="AL34">+_xlfn.XLOOKUP(1,(CM_CT2[Contract Number Customer]=CM_CT2[[#This Row],[Contract Number Customer]])*(CM_CT2[Row Type]="Header"),CM_CT2[Early Termination Category])</f>
        <v/>
      </c>
      <c r="AM34" s="136">
        <f t="array" ref="AM34">_xlfn.XLOOKUP(1,(CM_CT2[Contract Number Customer]=$E33)*(CM_CT2[Delivery Batch]=$F33)*(CM_CT2[Row Type]="Batch"),CM_CT2[Early Termination cut-off date1])</f>
        <v/>
      </c>
      <c r="AN34" s="136">
        <f t="array" ref="AN34">_xlfn.XLOOKUP(1,(CM_CT2[Contract Number Customer]=$E33)*(CM_CT2[Delivery Batch]=$F33)*(CM_CT2[Row Type]="Batch"),CM_CT2[Early Termination cut-off date2])</f>
        <v/>
      </c>
      <c r="AO34" s="53">
        <f t="array" ref="AO34">+_xlfn.XLOOKUP(1,(CM_CT2[Contract Number Customer]=CM_CT2[[#This Row],[Contract Number Customer]])*(CM_CT2[Row Type]="Header"),CM_CT2[Early Termination Notice Period Mths])</f>
        <v/>
      </c>
      <c r="AP34" s="53">
        <f t="array" ref="AP34">+_xlfn.XLOOKUP(1,(CM_CT2[Contract Number Customer]=CM_CT2[[#This Row],[Contract Number Customer]])*(CM_CT2[Row Type]="Header"),CM_CT2[Duly Termination Notice Period Mths])</f>
        <v/>
      </c>
      <c r="AQ34" s="54" t="n"/>
      <c r="AR34" s="54">
        <f t="array" ref="AR34">+_xlfn.XLOOKUP(1,(CM_CT2[[#This Row],[Contract Number M3]]=Next_possible_notice[Contract Number M3])*(CM_CT2[[#This Row],[Rentalposition M3]]=Next_possible_notice[Rentalposition M3]),Next_possible_notice[NoticeDateCalc])</f>
        <v/>
      </c>
      <c r="AS34" s="117" t="n"/>
      <c r="AT34" s="75" t="n"/>
      <c r="AU34" s="75" t="n"/>
      <c r="AV34" s="75" t="n"/>
      <c r="AW34" s="75" t="n"/>
      <c r="AX34" s="53" t="n"/>
      <c r="AY34" s="75" t="n"/>
      <c r="AZ34" s="54" t="n"/>
      <c r="BA34" s="50">
        <f t="array" ref="BA34">+_xlfn.XLOOKUP(1,(CM_CT2[Contract Number Customer]=CM_CT2[[#This Row],[Contract Number Customer]])*(CM_CT2[Row Type]="Header"),CM_CT2[Contract Lenght Early Clause &amp; Option])</f>
        <v/>
      </c>
      <c r="BB34" s="15" t="n"/>
      <c r="BC34" s="15" t="n"/>
      <c r="BD34" s="15" t="n"/>
      <c r="BE34" s="15" t="n"/>
      <c r="BF34" s="15" t="n"/>
      <c r="BG34" s="15" t="n"/>
      <c r="BH34" s="24" t="n"/>
      <c r="BI34" s="10" t="n"/>
      <c r="BJ34" s="118" t="n"/>
      <c r="BK34" s="24" t="n"/>
      <c r="BL34" s="24" t="n"/>
      <c r="BM34" s="50">
        <f t="array" ref="BM34">+_xlfn.XLOOKUP(1,(CM_CT2[Contract Number Customer]=CM_CT2[[#This Row],[Contract Number Customer]])*(CM_CT2[Row Type]="Header"),CM_CT2[Contract Mileage])</f>
        <v/>
      </c>
      <c r="BN34" s="50" t="n"/>
      <c r="BO34" s="54" t="n"/>
      <c r="BP34" s="54">
        <f t="array" ref="BP34">+_xlfn.XLOOKUP(1,(CM_CT2[Contract Number Customer]=CM_CT2[[#This Row],[Contract Number Customer]])*(CM_CT2[Row Type]="Header"),CM_CT2[Currency])</f>
        <v/>
      </c>
      <c r="BQ34" s="75">
        <f t="array" ref="BQ34">+_xlfn.XLOOKUP(1,(CM_CT2[Contract Number Customer]=CM_CT2[[#This Row],[Contract Number Customer]])*(CM_CT2[Row Type]="Header"),CM_CT2[Lease Rate EUR])</f>
        <v/>
      </c>
      <c r="BR34" s="306" t="n"/>
      <c r="BS34" s="306" t="n"/>
      <c r="BT34" s="177" t="n"/>
      <c r="BU34" s="306" t="n"/>
      <c r="BV34" s="179">
        <f t="array" ref="BV34">+_xlfn.XLOOKUP(1,(Table_Mietpos[Vertragsnummer]=CM_CT2[[#This Row],[Contract Number M3]])*(Table_Mietpos[Auftragspos.]=CM_CT2[[#This Row],[Rentalposition M3]]),Table_Mietpos[Nettosatz/Typ])</f>
        <v/>
      </c>
      <c r="BW34" s="306" t="n"/>
      <c r="BX34" s="75" t="n"/>
      <c r="BY34" s="75" t="n"/>
      <c r="BZ34" s="75" t="n"/>
      <c r="CA34" s="75" t="n"/>
      <c r="CB34" s="75" t="n"/>
      <c r="CC34" s="307" t="n"/>
      <c r="CD34" s="307" t="n"/>
      <c r="CE34" s="307" t="n"/>
      <c r="CF34" s="307" t="n"/>
      <c r="CG34" s="28" t="n"/>
      <c r="CH34" s="28" t="n"/>
      <c r="CI34" s="28" t="n"/>
      <c r="CJ34" s="186" t="n"/>
      <c r="CK34" s="307" t="n"/>
      <c r="CL34" s="306" t="n"/>
      <c r="CM34" s="12" t="n"/>
      <c r="CN34" s="20" t="n"/>
      <c r="CO34" s="142" t="n"/>
      <c r="CP34" s="142" t="n"/>
      <c r="CQ34" s="142" t="n"/>
      <c r="CR34" s="20" t="n"/>
    </row>
    <row r="35" ht="15" customHeight="1" s="287">
      <c r="B35" s="11" t="n"/>
      <c r="C35" s="14" t="inlineStr">
        <is>
          <t>V300089</t>
        </is>
      </c>
      <c r="D35" s="10" t="n"/>
      <c r="E35" s="15">
        <f t="array" ref="E35">+_xlfn.XLOOKUP(1,(CM_CT2[Contract Number M3]=CM_CT2[[#This Row],[Contract Number M3]])*(CM_CT2[Row Type]="Header"),CM_CT2[Contract Number Customer])</f>
        <v/>
      </c>
      <c r="F35" s="10" t="n">
        <v>1</v>
      </c>
      <c r="G35" s="10" t="inlineStr">
        <is>
          <t>Wagon</t>
        </is>
      </c>
      <c r="H35" s="10" t="n">
        <v>30</v>
      </c>
      <c r="I35" s="73">
        <f t="array" ref="I35">+_xlfn.XLOOKUP(1,(Table_Mietpos[Vertragsnummer]=CM[[#This Row],[Contract Number M3]])*(Table_Mietpos[Auftragspos.]=CM[[#This Row],[Rentalposition M3]]),Table_Mietpos[ChNr])</f>
        <v/>
      </c>
      <c r="J35" s="72">
        <f t="array" ref="J35">+_xlfn.XLOOKUP(1,(CM_CT2[Contract Number Customer]=CM_CT2[[#This Row],[Contract Number Customer]])*(CM_CT2[Row Type]="Header"),CM_CT2[Customer])</f>
        <v/>
      </c>
      <c r="K35" s="51" t="n"/>
      <c r="L35" s="51" t="n"/>
      <c r="M35" s="15">
        <f t="array" ref="M35">+_xlfn.XLOOKUP(1,(CM_CT2[Contract Number Customer]=CM_CT2[[#This Row],[Contract Number Customer]])*(CM_CT2[Row Type]="Header"),CM_CT2[Sales Manager])</f>
        <v/>
      </c>
      <c r="N35" s="15">
        <f t="array" ref="N35">+_xlfn.XLOOKUP(1,(CM_CT2[Contract Number Customer]=CM_CT2[[#This Row],[Contract Number Customer]])*(CM_CT2[Row Type]="Header"),CM_CT2[Wagon Type])</f>
        <v/>
      </c>
      <c r="O35" s="10" t="n">
        <v>1</v>
      </c>
      <c r="P35" s="10" t="n"/>
      <c r="Q35" s="10" t="n"/>
      <c r="R35" s="10" t="n"/>
      <c r="S35" s="10" t="n">
        <v>1</v>
      </c>
      <c r="T35" s="10" t="n">
        <v>1</v>
      </c>
      <c r="U35" s="15">
        <f>+IF(CM_CT2[[#This Row],[Contract Status]]&lt;&gt;"ended",1,0)</f>
        <v/>
      </c>
      <c r="V35" s="15" t="n"/>
      <c r="W35" s="15">
        <f t="array" ref="W35">_xlfn.XLOOKUP(1,(CM_CT2[Contract Number Customer]=$E34)*(CM_CT2[Delivery Batch]=$F34)*(CM_CT2[Row Type]="Batch"),CM_CT2[Contract Flex])</f>
        <v/>
      </c>
      <c r="X35" s="54">
        <f t="array" ref="X35">_xlfn.XLOOKUP(1,(CM_CT2[Contract Number Customer]=$E34)*(CM_CT2[Delivery Batch]=$F34)*(CM_CT2[Row Type]="Batch"),CM_CT2[Flex StartDate])</f>
        <v/>
      </c>
      <c r="Y35" s="54">
        <f t="array" ref="Y35">_xlfn.XLOOKUP(1,(CM_CT2[Contract Number Customer]=$E34)*(CM_CT2[Delivery Batch]=$F34)*(CM_CT2[Row Type]="Batch"),CM_CT2[Flex EndDate])</f>
        <v/>
      </c>
      <c r="Z35" s="15">
        <f t="array" ref="Z35">_xlfn.XLOOKUP(1,(CM_CT2[Contract Number Customer]=$E34)*(CM_CT2[Delivery Batch]=$F34)*(CM_CT2[Row Type]="Batch"),CM_CT2[Contract Status])</f>
        <v/>
      </c>
      <c r="AA35" s="15" t="n"/>
      <c r="AB35" s="74" t="n"/>
      <c r="AC35" s="74" t="n"/>
      <c r="AD35" s="131">
        <f t="array" ref="AD35">+_xlfn.XLOOKUP(1,(Table_Mietpos[Vertragsnummer]=CM_CT2[[#This Row],[Contract Number M3]])*(Table_Mietpos[Auftragspos.]=CM_CT2[[#This Row],[Rentalposition M3]]),Table_Mietpos[Gueltig_ab])</f>
        <v/>
      </c>
      <c r="AE35" s="131">
        <f t="array" ref="AE35">+_xlfn.XLOOKUP(1,(Table_Mietpos[Vertragsnummer]=CM_CT2[[#This Row],[Contract Number M3]])*(Table_Mietpos[Auftragspos.]=CM_CT2[[#This Row],[Rentalposition M3]]),Table_Mietpos[Gueltig_bis])</f>
        <v/>
      </c>
      <c r="AF35" s="50">
        <f t="array" ref="AF35">+_xlfn.XLOOKUP(1,(CM_CT2[Contract Number Customer]=CM_CT2[[#This Row],[Contract Number Customer]])*(CM_CT2[Row Type]="Header"),CM_CT2[Contract Lenght Initial])</f>
        <v/>
      </c>
      <c r="AG35" s="136">
        <f>+CM_CT2[[#This Row],[Rental EndDate]]</f>
        <v/>
      </c>
      <c r="AH35" s="305" t="n"/>
      <c r="AI35" s="305" t="n"/>
      <c r="AJ35" s="305" t="n"/>
      <c r="AK35" s="53" t="n"/>
      <c r="AL35" s="15">
        <f t="array" ref="AL35">+_xlfn.XLOOKUP(1,(CM_CT2[Contract Number Customer]=CM_CT2[[#This Row],[Contract Number Customer]])*(CM_CT2[Row Type]="Header"),CM_CT2[Early Termination Category])</f>
        <v/>
      </c>
      <c r="AM35" s="136">
        <f t="array" ref="AM35">_xlfn.XLOOKUP(1,(CM_CT2[Contract Number Customer]=$E34)*(CM_CT2[Delivery Batch]=$F34)*(CM_CT2[Row Type]="Batch"),CM_CT2[Early Termination cut-off date1])</f>
        <v/>
      </c>
      <c r="AN35" s="136">
        <f t="array" ref="AN35">_xlfn.XLOOKUP(1,(CM_CT2[Contract Number Customer]=$E34)*(CM_CT2[Delivery Batch]=$F34)*(CM_CT2[Row Type]="Batch"),CM_CT2[Early Termination cut-off date2])</f>
        <v/>
      </c>
      <c r="AO35" s="53">
        <f t="array" ref="AO35">+_xlfn.XLOOKUP(1,(CM_CT2[Contract Number Customer]=CM_CT2[[#This Row],[Contract Number Customer]])*(CM_CT2[Row Type]="Header"),CM_CT2[Early Termination Notice Period Mths])</f>
        <v/>
      </c>
      <c r="AP35" s="53">
        <f t="array" ref="AP35">+_xlfn.XLOOKUP(1,(CM_CT2[Contract Number Customer]=CM_CT2[[#This Row],[Contract Number Customer]])*(CM_CT2[Row Type]="Header"),CM_CT2[Duly Termination Notice Period Mths])</f>
        <v/>
      </c>
      <c r="AQ35" s="54" t="n"/>
      <c r="AR35" s="54">
        <f t="array" ref="AR35">+_xlfn.XLOOKUP(1,(CM_CT2[[#This Row],[Contract Number M3]]=Next_possible_notice[Contract Number M3])*(CM_CT2[[#This Row],[Rentalposition M3]]=Next_possible_notice[Rentalposition M3]),Next_possible_notice[NoticeDateCalc])</f>
        <v/>
      </c>
      <c r="AS35" s="117" t="n"/>
      <c r="AT35" s="75" t="n"/>
      <c r="AU35" s="75" t="n"/>
      <c r="AV35" s="75" t="n"/>
      <c r="AW35" s="75" t="n"/>
      <c r="AX35" s="53" t="n"/>
      <c r="AY35" s="75" t="n"/>
      <c r="AZ35" s="54" t="n"/>
      <c r="BA35" s="50">
        <f t="array" ref="BA35">+_xlfn.XLOOKUP(1,(CM_CT2[Contract Number Customer]=CM_CT2[[#This Row],[Contract Number Customer]])*(CM_CT2[Row Type]="Header"),CM_CT2[Contract Lenght Early Clause &amp; Option])</f>
        <v/>
      </c>
      <c r="BB35" s="15" t="n"/>
      <c r="BC35" s="15" t="n"/>
      <c r="BD35" s="15" t="n"/>
      <c r="BE35" s="15" t="n"/>
      <c r="BF35" s="15" t="n"/>
      <c r="BG35" s="15" t="n"/>
      <c r="BH35" s="24" t="n"/>
      <c r="BI35" s="10" t="n"/>
      <c r="BJ35" s="118" t="n"/>
      <c r="BK35" s="24" t="n"/>
      <c r="BL35" s="24" t="n"/>
      <c r="BM35" s="50">
        <f t="array" ref="BM35">+_xlfn.XLOOKUP(1,(CM_CT2[Contract Number Customer]=CM_CT2[[#This Row],[Contract Number Customer]])*(CM_CT2[Row Type]="Header"),CM_CT2[Contract Mileage])</f>
        <v/>
      </c>
      <c r="BN35" s="50" t="n"/>
      <c r="BO35" s="54" t="n"/>
      <c r="BP35" s="54">
        <f t="array" ref="BP35">+_xlfn.XLOOKUP(1,(CM_CT2[Contract Number Customer]=CM_CT2[[#This Row],[Contract Number Customer]])*(CM_CT2[Row Type]="Header"),CM_CT2[Currency])</f>
        <v/>
      </c>
      <c r="BQ35" s="75">
        <f t="array" ref="BQ35">+_xlfn.XLOOKUP(1,(CM_CT2[Contract Number Customer]=CM_CT2[[#This Row],[Contract Number Customer]])*(CM_CT2[Row Type]="Header"),CM_CT2[Lease Rate EUR])</f>
        <v/>
      </c>
      <c r="BR35" s="306" t="n"/>
      <c r="BS35" s="306" t="n"/>
      <c r="BT35" s="177" t="n"/>
      <c r="BU35" s="306" t="n"/>
      <c r="BV35" s="179">
        <f t="array" ref="BV35">+_xlfn.XLOOKUP(1,(Table_Mietpos[Vertragsnummer]=CM_CT2[[#This Row],[Contract Number M3]])*(Table_Mietpos[Auftragspos.]=CM_CT2[[#This Row],[Rentalposition M3]]),Table_Mietpos[Nettosatz/Typ])</f>
        <v/>
      </c>
      <c r="BW35" s="306" t="n"/>
      <c r="BX35" s="75" t="n"/>
      <c r="BY35" s="75" t="n"/>
      <c r="BZ35" s="75" t="n"/>
      <c r="CA35" s="75" t="n"/>
      <c r="CB35" s="75" t="n"/>
      <c r="CC35" s="307" t="n"/>
      <c r="CD35" s="307" t="n"/>
      <c r="CE35" s="307" t="n"/>
      <c r="CF35" s="307" t="n"/>
      <c r="CG35" s="28" t="n"/>
      <c r="CH35" s="28" t="n"/>
      <c r="CI35" s="28" t="n"/>
      <c r="CJ35" s="186" t="n"/>
      <c r="CK35" s="307" t="n"/>
      <c r="CL35" s="306" t="n"/>
      <c r="CM35" s="12" t="n"/>
      <c r="CN35" s="20" t="n"/>
      <c r="CO35" s="142" t="n"/>
      <c r="CP35" s="142" t="n"/>
      <c r="CQ35" s="142" t="n"/>
      <c r="CR35" s="20" t="n"/>
    </row>
    <row r="36" ht="15" customHeight="1" s="287">
      <c r="B36" s="11" t="n"/>
      <c r="C36" s="14" t="inlineStr">
        <is>
          <t>V300089</t>
        </is>
      </c>
      <c r="D36" s="10" t="n"/>
      <c r="E36" s="15">
        <f t="array" ref="E36">+_xlfn.XLOOKUP(1,(CM_CT2[Contract Number M3]=CM_CT2[[#This Row],[Contract Number M3]])*(CM_CT2[Row Type]="Header"),CM_CT2[Contract Number Customer])</f>
        <v/>
      </c>
      <c r="F36" s="10" t="n">
        <v>1</v>
      </c>
      <c r="G36" s="10" t="inlineStr">
        <is>
          <t>Wagon</t>
        </is>
      </c>
      <c r="H36" s="10" t="n">
        <v>31</v>
      </c>
      <c r="I36" s="73">
        <f t="array" ref="I36">+_xlfn.XLOOKUP(1,(Table_Mietpos[Vertragsnummer]=CM[[#This Row],[Contract Number M3]])*(Table_Mietpos[Auftragspos.]=CM[[#This Row],[Rentalposition M3]]),Table_Mietpos[ChNr])</f>
        <v/>
      </c>
      <c r="J36" s="72">
        <f t="array" ref="J36">+_xlfn.XLOOKUP(1,(CM_CT2[Contract Number Customer]=CM_CT2[[#This Row],[Contract Number Customer]])*(CM_CT2[Row Type]="Header"),CM_CT2[Customer])</f>
        <v/>
      </c>
      <c r="K36" s="51" t="n"/>
      <c r="L36" s="51" t="n"/>
      <c r="M36" s="15">
        <f t="array" ref="M36">+_xlfn.XLOOKUP(1,(CM_CT2[Contract Number Customer]=CM_CT2[[#This Row],[Contract Number Customer]])*(CM_CT2[Row Type]="Header"),CM_CT2[Sales Manager])</f>
        <v/>
      </c>
      <c r="N36" s="15">
        <f t="array" ref="N36">+_xlfn.XLOOKUP(1,(CM_CT2[Contract Number Customer]=CM_CT2[[#This Row],[Contract Number Customer]])*(CM_CT2[Row Type]="Header"),CM_CT2[Wagon Type])</f>
        <v/>
      </c>
      <c r="O36" s="10" t="n">
        <v>1</v>
      </c>
      <c r="P36" s="10" t="n"/>
      <c r="Q36" s="10" t="n"/>
      <c r="R36" s="10" t="n"/>
      <c r="S36" s="10" t="n">
        <v>1</v>
      </c>
      <c r="T36" s="10" t="n">
        <v>1</v>
      </c>
      <c r="U36" s="15">
        <f>+IF(CM_CT2[[#This Row],[Contract Status]]&lt;&gt;"ended",1,0)</f>
        <v/>
      </c>
      <c r="V36" s="15" t="n"/>
      <c r="W36" s="15">
        <f t="array" ref="W36">_xlfn.XLOOKUP(1,(CM_CT2[Contract Number Customer]=$E35)*(CM_CT2[Delivery Batch]=$F35)*(CM_CT2[Row Type]="Batch"),CM_CT2[Contract Flex])</f>
        <v/>
      </c>
      <c r="X36" s="54">
        <f t="array" ref="X36">_xlfn.XLOOKUP(1,(CM_CT2[Contract Number Customer]=$E35)*(CM_CT2[Delivery Batch]=$F35)*(CM_CT2[Row Type]="Batch"),CM_CT2[Flex StartDate])</f>
        <v/>
      </c>
      <c r="Y36" s="54">
        <f t="array" ref="Y36">_xlfn.XLOOKUP(1,(CM_CT2[Contract Number Customer]=$E35)*(CM_CT2[Delivery Batch]=$F35)*(CM_CT2[Row Type]="Batch"),CM_CT2[Flex EndDate])</f>
        <v/>
      </c>
      <c r="Z36" s="15">
        <f t="array" ref="Z36">_xlfn.XLOOKUP(1,(CM_CT2[Contract Number Customer]=$E35)*(CM_CT2[Delivery Batch]=$F35)*(CM_CT2[Row Type]="Batch"),CM_CT2[Contract Status])</f>
        <v/>
      </c>
      <c r="AA36" s="15" t="n"/>
      <c r="AB36" s="74" t="n"/>
      <c r="AC36" s="74" t="n"/>
      <c r="AD36" s="131">
        <f t="array" ref="AD36">+_xlfn.XLOOKUP(1,(Table_Mietpos[Vertragsnummer]=CM_CT2[[#This Row],[Contract Number M3]])*(Table_Mietpos[Auftragspos.]=CM_CT2[[#This Row],[Rentalposition M3]]),Table_Mietpos[Gueltig_ab])</f>
        <v/>
      </c>
      <c r="AE36" s="131">
        <f t="array" ref="AE36">+_xlfn.XLOOKUP(1,(Table_Mietpos[Vertragsnummer]=CM_CT2[[#This Row],[Contract Number M3]])*(Table_Mietpos[Auftragspos.]=CM_CT2[[#This Row],[Rentalposition M3]]),Table_Mietpos[Gueltig_bis])</f>
        <v/>
      </c>
      <c r="AF36" s="50">
        <f t="array" ref="AF36">+_xlfn.XLOOKUP(1,(CM_CT2[Contract Number Customer]=CM_CT2[[#This Row],[Contract Number Customer]])*(CM_CT2[Row Type]="Header"),CM_CT2[Contract Lenght Initial])</f>
        <v/>
      </c>
      <c r="AG36" s="136">
        <f>+CM_CT2[[#This Row],[Rental EndDate]]</f>
        <v/>
      </c>
      <c r="AH36" s="305" t="n"/>
      <c r="AI36" s="305" t="n"/>
      <c r="AJ36" s="305" t="n"/>
      <c r="AK36" s="53" t="n"/>
      <c r="AL36" s="15">
        <f t="array" ref="AL36">+_xlfn.XLOOKUP(1,(CM_CT2[Contract Number Customer]=CM_CT2[[#This Row],[Contract Number Customer]])*(CM_CT2[Row Type]="Header"),CM_CT2[Early Termination Category])</f>
        <v/>
      </c>
      <c r="AM36" s="136">
        <f t="array" ref="AM36">_xlfn.XLOOKUP(1,(CM_CT2[Contract Number Customer]=$E35)*(CM_CT2[Delivery Batch]=$F35)*(CM_CT2[Row Type]="Batch"),CM_CT2[Early Termination cut-off date1])</f>
        <v/>
      </c>
      <c r="AN36" s="136">
        <f t="array" ref="AN36">_xlfn.XLOOKUP(1,(CM_CT2[Contract Number Customer]=$E35)*(CM_CT2[Delivery Batch]=$F35)*(CM_CT2[Row Type]="Batch"),CM_CT2[Early Termination cut-off date2])</f>
        <v/>
      </c>
      <c r="AO36" s="53">
        <f t="array" ref="AO36">+_xlfn.XLOOKUP(1,(CM_CT2[Contract Number Customer]=CM_CT2[[#This Row],[Contract Number Customer]])*(CM_CT2[Row Type]="Header"),CM_CT2[Early Termination Notice Period Mths])</f>
        <v/>
      </c>
      <c r="AP36" s="53">
        <f t="array" ref="AP36">+_xlfn.XLOOKUP(1,(CM_CT2[Contract Number Customer]=CM_CT2[[#This Row],[Contract Number Customer]])*(CM_CT2[Row Type]="Header"),CM_CT2[Duly Termination Notice Period Mths])</f>
        <v/>
      </c>
      <c r="AQ36" s="54" t="n"/>
      <c r="AR36" s="54">
        <f t="array" ref="AR36">+_xlfn.XLOOKUP(1,(CM_CT2[[#This Row],[Contract Number M3]]=Next_possible_notice[Contract Number M3])*(CM_CT2[[#This Row],[Rentalposition M3]]=Next_possible_notice[Rentalposition M3]),Next_possible_notice[NoticeDateCalc])</f>
        <v/>
      </c>
      <c r="AS36" s="117" t="n"/>
      <c r="AT36" s="75" t="n"/>
      <c r="AU36" s="75" t="n"/>
      <c r="AV36" s="75" t="n"/>
      <c r="AW36" s="75" t="n"/>
      <c r="AX36" s="53" t="n"/>
      <c r="AY36" s="75" t="n"/>
      <c r="AZ36" s="54" t="n"/>
      <c r="BA36" s="50">
        <f t="array" ref="BA36">+_xlfn.XLOOKUP(1,(CM_CT2[Contract Number Customer]=CM_CT2[[#This Row],[Contract Number Customer]])*(CM_CT2[Row Type]="Header"),CM_CT2[Contract Lenght Early Clause &amp; Option])</f>
        <v/>
      </c>
      <c r="BB36" s="15" t="n"/>
      <c r="BC36" s="15" t="n"/>
      <c r="BD36" s="15" t="n"/>
      <c r="BE36" s="15" t="n"/>
      <c r="BF36" s="15" t="n"/>
      <c r="BG36" s="15" t="n"/>
      <c r="BH36" s="24" t="n"/>
      <c r="BI36" s="10" t="n"/>
      <c r="BJ36" s="118" t="n"/>
      <c r="BK36" s="24" t="n"/>
      <c r="BL36" s="24" t="n"/>
      <c r="BM36" s="50">
        <f t="array" ref="BM36">+_xlfn.XLOOKUP(1,(CM_CT2[Contract Number Customer]=CM_CT2[[#This Row],[Contract Number Customer]])*(CM_CT2[Row Type]="Header"),CM_CT2[Contract Mileage])</f>
        <v/>
      </c>
      <c r="BN36" s="50" t="n"/>
      <c r="BO36" s="54" t="n"/>
      <c r="BP36" s="54">
        <f t="array" ref="BP36">+_xlfn.XLOOKUP(1,(CM_CT2[Contract Number Customer]=CM_CT2[[#This Row],[Contract Number Customer]])*(CM_CT2[Row Type]="Header"),CM_CT2[Currency])</f>
        <v/>
      </c>
      <c r="BQ36" s="75">
        <f t="array" ref="BQ36">+_xlfn.XLOOKUP(1,(CM_CT2[Contract Number Customer]=CM_CT2[[#This Row],[Contract Number Customer]])*(CM_CT2[Row Type]="Header"),CM_CT2[Lease Rate EUR])</f>
        <v/>
      </c>
      <c r="BR36" s="306" t="n"/>
      <c r="BS36" s="306" t="n"/>
      <c r="BT36" s="177" t="n"/>
      <c r="BU36" s="306" t="n"/>
      <c r="BV36" s="179">
        <f t="array" ref="BV36">+_xlfn.XLOOKUP(1,(Table_Mietpos[Vertragsnummer]=CM_CT2[[#This Row],[Contract Number M3]])*(Table_Mietpos[Auftragspos.]=CM_CT2[[#This Row],[Rentalposition M3]]),Table_Mietpos[Nettosatz/Typ])</f>
        <v/>
      </c>
      <c r="BW36" s="306" t="n"/>
      <c r="BX36" s="75" t="n"/>
      <c r="BY36" s="75" t="n"/>
      <c r="BZ36" s="75" t="n"/>
      <c r="CA36" s="75" t="n"/>
      <c r="CB36" s="75" t="n"/>
      <c r="CC36" s="307" t="n"/>
      <c r="CD36" s="307" t="n"/>
      <c r="CE36" s="307" t="n"/>
      <c r="CF36" s="307" t="n"/>
      <c r="CG36" s="28" t="n"/>
      <c r="CH36" s="28" t="n"/>
      <c r="CI36" s="28" t="n"/>
      <c r="CJ36" s="186" t="n"/>
      <c r="CK36" s="307" t="n"/>
      <c r="CL36" s="306" t="n"/>
      <c r="CM36" s="12" t="n"/>
      <c r="CN36" s="20" t="n"/>
      <c r="CO36" s="142" t="n"/>
      <c r="CP36" s="142" t="n"/>
      <c r="CQ36" s="142" t="n"/>
      <c r="CR36" s="20" t="n"/>
    </row>
    <row r="37" ht="15" customHeight="1" s="287">
      <c r="B37" s="11" t="n"/>
      <c r="C37" s="14" t="inlineStr">
        <is>
          <t>V300089</t>
        </is>
      </c>
      <c r="D37" s="10" t="n"/>
      <c r="E37" s="15">
        <f t="array" ref="E37">+_xlfn.XLOOKUP(1,(CM_CT2[Contract Number M3]=CM_CT2[[#This Row],[Contract Number M3]])*(CM_CT2[Row Type]="Header"),CM_CT2[Contract Number Customer])</f>
        <v/>
      </c>
      <c r="F37" s="10" t="n">
        <v>1</v>
      </c>
      <c r="G37" s="10" t="inlineStr">
        <is>
          <t>Wagon</t>
        </is>
      </c>
      <c r="H37" s="10" t="n">
        <v>32</v>
      </c>
      <c r="I37" s="73">
        <f t="array" ref="I37">+_xlfn.XLOOKUP(1,(Table_Mietpos[Vertragsnummer]=CM[[#This Row],[Contract Number M3]])*(Table_Mietpos[Auftragspos.]=CM[[#This Row],[Rentalposition M3]]),Table_Mietpos[ChNr])</f>
        <v/>
      </c>
      <c r="J37" s="72">
        <f t="array" ref="J37">+_xlfn.XLOOKUP(1,(CM_CT2[Contract Number Customer]=CM_CT2[[#This Row],[Contract Number Customer]])*(CM_CT2[Row Type]="Header"),CM_CT2[Customer])</f>
        <v/>
      </c>
      <c r="K37" s="51" t="n"/>
      <c r="L37" s="51" t="n"/>
      <c r="M37" s="15">
        <f t="array" ref="M37">+_xlfn.XLOOKUP(1,(CM_CT2[Contract Number Customer]=CM_CT2[[#This Row],[Contract Number Customer]])*(CM_CT2[Row Type]="Header"),CM_CT2[Sales Manager])</f>
        <v/>
      </c>
      <c r="N37" s="15">
        <f t="array" ref="N37">+_xlfn.XLOOKUP(1,(CM_CT2[Contract Number Customer]=CM_CT2[[#This Row],[Contract Number Customer]])*(CM_CT2[Row Type]="Header"),CM_CT2[Wagon Type])</f>
        <v/>
      </c>
      <c r="O37" s="10" t="n">
        <v>1</v>
      </c>
      <c r="P37" s="10" t="n"/>
      <c r="Q37" s="10" t="n"/>
      <c r="R37" s="10" t="n"/>
      <c r="S37" s="10" t="n">
        <v>1</v>
      </c>
      <c r="T37" s="10" t="n">
        <v>1</v>
      </c>
      <c r="U37" s="15">
        <f>+IF(CM_CT2[[#This Row],[Contract Status]]&lt;&gt;"ended",1,0)</f>
        <v/>
      </c>
      <c r="V37" s="15" t="n"/>
      <c r="W37" s="15">
        <f t="array" ref="W37">_xlfn.XLOOKUP(1,(CM_CT2[Contract Number Customer]=$E36)*(CM_CT2[Delivery Batch]=$F36)*(CM_CT2[Row Type]="Batch"),CM_CT2[Contract Flex])</f>
        <v/>
      </c>
      <c r="X37" s="54">
        <f t="array" ref="X37">_xlfn.XLOOKUP(1,(CM_CT2[Contract Number Customer]=$E36)*(CM_CT2[Delivery Batch]=$F36)*(CM_CT2[Row Type]="Batch"),CM_CT2[Flex StartDate])</f>
        <v/>
      </c>
      <c r="Y37" s="54">
        <f t="array" ref="Y37">_xlfn.XLOOKUP(1,(CM_CT2[Contract Number Customer]=$E36)*(CM_CT2[Delivery Batch]=$F36)*(CM_CT2[Row Type]="Batch"),CM_CT2[Flex EndDate])</f>
        <v/>
      </c>
      <c r="Z37" s="15">
        <f t="array" ref="Z37">_xlfn.XLOOKUP(1,(CM_CT2[Contract Number Customer]=$E36)*(CM_CT2[Delivery Batch]=$F36)*(CM_CT2[Row Type]="Batch"),CM_CT2[Contract Status])</f>
        <v/>
      </c>
      <c r="AA37" s="15" t="n"/>
      <c r="AB37" s="74" t="n"/>
      <c r="AC37" s="74" t="n"/>
      <c r="AD37" s="131">
        <f t="array" ref="AD37">+_xlfn.XLOOKUP(1,(Table_Mietpos[Vertragsnummer]=CM_CT2[[#This Row],[Contract Number M3]])*(Table_Mietpos[Auftragspos.]=CM_CT2[[#This Row],[Rentalposition M3]]),Table_Mietpos[Gueltig_ab])</f>
        <v/>
      </c>
      <c r="AE37" s="131">
        <f t="array" ref="AE37">+_xlfn.XLOOKUP(1,(Table_Mietpos[Vertragsnummer]=CM_CT2[[#This Row],[Contract Number M3]])*(Table_Mietpos[Auftragspos.]=CM_CT2[[#This Row],[Rentalposition M3]]),Table_Mietpos[Gueltig_bis])</f>
        <v/>
      </c>
      <c r="AF37" s="50">
        <f t="array" ref="AF37">+_xlfn.XLOOKUP(1,(CM_CT2[Contract Number Customer]=CM_CT2[[#This Row],[Contract Number Customer]])*(CM_CT2[Row Type]="Header"),CM_CT2[Contract Lenght Initial])</f>
        <v/>
      </c>
      <c r="AG37" s="136">
        <f>+CM_CT2[[#This Row],[Rental EndDate]]</f>
        <v/>
      </c>
      <c r="AH37" s="305" t="n"/>
      <c r="AI37" s="305" t="n"/>
      <c r="AJ37" s="305" t="n"/>
      <c r="AK37" s="53" t="n"/>
      <c r="AL37" s="15">
        <f t="array" ref="AL37">+_xlfn.XLOOKUP(1,(CM_CT2[Contract Number Customer]=CM_CT2[[#This Row],[Contract Number Customer]])*(CM_CT2[Row Type]="Header"),CM_CT2[Early Termination Category])</f>
        <v/>
      </c>
      <c r="AM37" s="136">
        <f t="array" ref="AM37">_xlfn.XLOOKUP(1,(CM_CT2[Contract Number Customer]=$E36)*(CM_CT2[Delivery Batch]=$F36)*(CM_CT2[Row Type]="Batch"),CM_CT2[Early Termination cut-off date1])</f>
        <v/>
      </c>
      <c r="AN37" s="136">
        <f t="array" ref="AN37">_xlfn.XLOOKUP(1,(CM_CT2[Contract Number Customer]=$E36)*(CM_CT2[Delivery Batch]=$F36)*(CM_CT2[Row Type]="Batch"),CM_CT2[Early Termination cut-off date2])</f>
        <v/>
      </c>
      <c r="AO37" s="53">
        <f t="array" ref="AO37">+_xlfn.XLOOKUP(1,(CM_CT2[Contract Number Customer]=CM_CT2[[#This Row],[Contract Number Customer]])*(CM_CT2[Row Type]="Header"),CM_CT2[Early Termination Notice Period Mths])</f>
        <v/>
      </c>
      <c r="AP37" s="53">
        <f t="array" ref="AP37">+_xlfn.XLOOKUP(1,(CM_CT2[Contract Number Customer]=CM_CT2[[#This Row],[Contract Number Customer]])*(CM_CT2[Row Type]="Header"),CM_CT2[Duly Termination Notice Period Mths])</f>
        <v/>
      </c>
      <c r="AQ37" s="54" t="n"/>
      <c r="AR37" s="54">
        <f t="array" ref="AR37">+_xlfn.XLOOKUP(1,(CM_CT2[[#This Row],[Contract Number M3]]=Next_possible_notice[Contract Number M3])*(CM_CT2[[#This Row],[Rentalposition M3]]=Next_possible_notice[Rentalposition M3]),Next_possible_notice[NoticeDateCalc])</f>
        <v/>
      </c>
      <c r="AS37" s="117" t="n"/>
      <c r="AT37" s="75" t="n"/>
      <c r="AU37" s="75" t="n"/>
      <c r="AV37" s="75" t="n"/>
      <c r="AW37" s="75" t="n"/>
      <c r="AX37" s="53" t="n"/>
      <c r="AY37" s="75" t="n"/>
      <c r="AZ37" s="54" t="n"/>
      <c r="BA37" s="50">
        <f t="array" ref="BA37">+_xlfn.XLOOKUP(1,(CM_CT2[Contract Number Customer]=CM_CT2[[#This Row],[Contract Number Customer]])*(CM_CT2[Row Type]="Header"),CM_CT2[Contract Lenght Early Clause &amp; Option])</f>
        <v/>
      </c>
      <c r="BB37" s="15" t="n"/>
      <c r="BC37" s="15" t="n"/>
      <c r="BD37" s="15" t="n"/>
      <c r="BE37" s="15" t="n"/>
      <c r="BF37" s="15" t="n"/>
      <c r="BG37" s="15" t="n"/>
      <c r="BH37" s="24" t="n"/>
      <c r="BI37" s="10" t="n"/>
      <c r="BJ37" s="118" t="n"/>
      <c r="BK37" s="24" t="n"/>
      <c r="BL37" s="24" t="n"/>
      <c r="BM37" s="50">
        <f t="array" ref="BM37">+_xlfn.XLOOKUP(1,(CM_CT2[Contract Number Customer]=CM_CT2[[#This Row],[Contract Number Customer]])*(CM_CT2[Row Type]="Header"),CM_CT2[Contract Mileage])</f>
        <v/>
      </c>
      <c r="BN37" s="50" t="n"/>
      <c r="BO37" s="54" t="n"/>
      <c r="BP37" s="54">
        <f t="array" ref="BP37">+_xlfn.XLOOKUP(1,(CM_CT2[Contract Number Customer]=CM_CT2[[#This Row],[Contract Number Customer]])*(CM_CT2[Row Type]="Header"),CM_CT2[Currency])</f>
        <v/>
      </c>
      <c r="BQ37" s="75">
        <f t="array" ref="BQ37">+_xlfn.XLOOKUP(1,(CM_CT2[Contract Number Customer]=CM_CT2[[#This Row],[Contract Number Customer]])*(CM_CT2[Row Type]="Header"),CM_CT2[Lease Rate EUR])</f>
        <v/>
      </c>
      <c r="BR37" s="306" t="n"/>
      <c r="BS37" s="306" t="n"/>
      <c r="BT37" s="177" t="n"/>
      <c r="BU37" s="306" t="n"/>
      <c r="BV37" s="179">
        <f t="array" ref="BV37">+_xlfn.XLOOKUP(1,(Table_Mietpos[Vertragsnummer]=CM_CT2[[#This Row],[Contract Number M3]])*(Table_Mietpos[Auftragspos.]=CM_CT2[[#This Row],[Rentalposition M3]]),Table_Mietpos[Nettosatz/Typ])</f>
        <v/>
      </c>
      <c r="BW37" s="306" t="n"/>
      <c r="BX37" s="75" t="n"/>
      <c r="BY37" s="75" t="n"/>
      <c r="BZ37" s="75" t="n"/>
      <c r="CA37" s="75" t="n"/>
      <c r="CB37" s="75" t="n"/>
      <c r="CC37" s="307" t="n"/>
      <c r="CD37" s="307" t="n"/>
      <c r="CE37" s="307" t="n"/>
      <c r="CF37" s="307" t="n"/>
      <c r="CG37" s="28" t="n"/>
      <c r="CH37" s="28" t="n"/>
      <c r="CI37" s="28" t="n"/>
      <c r="CJ37" s="186" t="n"/>
      <c r="CK37" s="307" t="n"/>
      <c r="CL37" s="306" t="n"/>
      <c r="CM37" s="12" t="n"/>
      <c r="CN37" s="20" t="n"/>
      <c r="CO37" s="142" t="n"/>
      <c r="CP37" s="142" t="n"/>
      <c r="CQ37" s="142" t="n"/>
      <c r="CR37" s="20" t="n"/>
    </row>
    <row r="38" ht="15" customHeight="1" s="287">
      <c r="B38" s="11" t="n"/>
      <c r="C38" s="14" t="inlineStr">
        <is>
          <t>V300089</t>
        </is>
      </c>
      <c r="D38" s="10" t="n"/>
      <c r="E38" s="15">
        <f t="array" ref="E38">+_xlfn.XLOOKUP(1,(CM_CT2[Contract Number M3]=CM_CT2[[#This Row],[Contract Number M3]])*(CM_CT2[Row Type]="Header"),CM_CT2[Contract Number Customer])</f>
        <v/>
      </c>
      <c r="F38" s="10" t="n">
        <v>1</v>
      </c>
      <c r="G38" s="10" t="inlineStr">
        <is>
          <t>Wagon</t>
        </is>
      </c>
      <c r="H38" s="10" t="n">
        <v>33</v>
      </c>
      <c r="I38" s="73">
        <f t="array" ref="I38">+_xlfn.XLOOKUP(1,(Table_Mietpos[Vertragsnummer]=CM[[#This Row],[Contract Number M3]])*(Table_Mietpos[Auftragspos.]=CM[[#This Row],[Rentalposition M3]]),Table_Mietpos[ChNr])</f>
        <v/>
      </c>
      <c r="J38" s="72">
        <f t="array" ref="J38">+_xlfn.XLOOKUP(1,(CM_CT2[Contract Number Customer]=CM_CT2[[#This Row],[Contract Number Customer]])*(CM_CT2[Row Type]="Header"),CM_CT2[Customer])</f>
        <v/>
      </c>
      <c r="K38" s="51" t="n"/>
      <c r="L38" s="51" t="n"/>
      <c r="M38" s="15">
        <f t="array" ref="M38">+_xlfn.XLOOKUP(1,(CM_CT2[Contract Number Customer]=CM_CT2[[#This Row],[Contract Number Customer]])*(CM_CT2[Row Type]="Header"),CM_CT2[Sales Manager])</f>
        <v/>
      </c>
      <c r="N38" s="15">
        <f t="array" ref="N38">+_xlfn.XLOOKUP(1,(CM_CT2[Contract Number Customer]=CM_CT2[[#This Row],[Contract Number Customer]])*(CM_CT2[Row Type]="Header"),CM_CT2[Wagon Type])</f>
        <v/>
      </c>
      <c r="O38" s="10" t="n">
        <v>1</v>
      </c>
      <c r="P38" s="10" t="n"/>
      <c r="Q38" s="10" t="n"/>
      <c r="R38" s="10" t="n"/>
      <c r="S38" s="10" t="n">
        <v>1</v>
      </c>
      <c r="T38" s="10" t="n">
        <v>1</v>
      </c>
      <c r="U38" s="15">
        <f>+IF(CM_CT2[[#This Row],[Contract Status]]&lt;&gt;"ended",1,0)</f>
        <v/>
      </c>
      <c r="V38" s="15" t="n"/>
      <c r="W38" s="15">
        <f t="array" ref="W38">_xlfn.XLOOKUP(1,(CM_CT2[Contract Number Customer]=$E37)*(CM_CT2[Delivery Batch]=$F37)*(CM_CT2[Row Type]="Batch"),CM_CT2[Contract Flex])</f>
        <v/>
      </c>
      <c r="X38" s="54">
        <f t="array" ref="X38">_xlfn.XLOOKUP(1,(CM_CT2[Contract Number Customer]=$E37)*(CM_CT2[Delivery Batch]=$F37)*(CM_CT2[Row Type]="Batch"),CM_CT2[Flex StartDate])</f>
        <v/>
      </c>
      <c r="Y38" s="54">
        <f t="array" ref="Y38">_xlfn.XLOOKUP(1,(CM_CT2[Contract Number Customer]=$E37)*(CM_CT2[Delivery Batch]=$F37)*(CM_CT2[Row Type]="Batch"),CM_CT2[Flex EndDate])</f>
        <v/>
      </c>
      <c r="Z38" s="15">
        <f t="array" ref="Z38">_xlfn.XLOOKUP(1,(CM_CT2[Contract Number Customer]=$E37)*(CM_CT2[Delivery Batch]=$F37)*(CM_CT2[Row Type]="Batch"),CM_CT2[Contract Status])</f>
        <v/>
      </c>
      <c r="AA38" s="15" t="n"/>
      <c r="AB38" s="74" t="n"/>
      <c r="AC38" s="74" t="n"/>
      <c r="AD38" s="131">
        <f t="array" ref="AD38">+_xlfn.XLOOKUP(1,(Table_Mietpos[Vertragsnummer]=CM_CT2[[#This Row],[Contract Number M3]])*(Table_Mietpos[Auftragspos.]=CM_CT2[[#This Row],[Rentalposition M3]]),Table_Mietpos[Gueltig_ab])</f>
        <v/>
      </c>
      <c r="AE38" s="131">
        <f t="array" ref="AE38">+_xlfn.XLOOKUP(1,(Table_Mietpos[Vertragsnummer]=CM_CT2[[#This Row],[Contract Number M3]])*(Table_Mietpos[Auftragspos.]=CM_CT2[[#This Row],[Rentalposition M3]]),Table_Mietpos[Gueltig_bis])</f>
        <v/>
      </c>
      <c r="AF38" s="50">
        <f t="array" ref="AF38">+_xlfn.XLOOKUP(1,(CM_CT2[Contract Number Customer]=CM_CT2[[#This Row],[Contract Number Customer]])*(CM_CT2[Row Type]="Header"),CM_CT2[Contract Lenght Initial])</f>
        <v/>
      </c>
      <c r="AG38" s="136">
        <f>+CM_CT2[[#This Row],[Rental EndDate]]</f>
        <v/>
      </c>
      <c r="AH38" s="305" t="n"/>
      <c r="AI38" s="305" t="n"/>
      <c r="AJ38" s="305" t="n"/>
      <c r="AK38" s="53" t="n"/>
      <c r="AL38" s="15">
        <f t="array" ref="AL38">+_xlfn.XLOOKUP(1,(CM_CT2[Contract Number Customer]=CM_CT2[[#This Row],[Contract Number Customer]])*(CM_CT2[Row Type]="Header"),CM_CT2[Early Termination Category])</f>
        <v/>
      </c>
      <c r="AM38" s="136">
        <f t="array" ref="AM38">_xlfn.XLOOKUP(1,(CM_CT2[Contract Number Customer]=$E37)*(CM_CT2[Delivery Batch]=$F37)*(CM_CT2[Row Type]="Batch"),CM_CT2[Early Termination cut-off date1])</f>
        <v/>
      </c>
      <c r="AN38" s="136">
        <f t="array" ref="AN38">_xlfn.XLOOKUP(1,(CM_CT2[Contract Number Customer]=$E37)*(CM_CT2[Delivery Batch]=$F37)*(CM_CT2[Row Type]="Batch"),CM_CT2[Early Termination cut-off date2])</f>
        <v/>
      </c>
      <c r="AO38" s="53">
        <f t="array" ref="AO38">+_xlfn.XLOOKUP(1,(CM_CT2[Contract Number Customer]=CM_CT2[[#This Row],[Contract Number Customer]])*(CM_CT2[Row Type]="Header"),CM_CT2[Early Termination Notice Period Mths])</f>
        <v/>
      </c>
      <c r="AP38" s="53">
        <f t="array" ref="AP38">+_xlfn.XLOOKUP(1,(CM_CT2[Contract Number Customer]=CM_CT2[[#This Row],[Contract Number Customer]])*(CM_CT2[Row Type]="Header"),CM_CT2[Duly Termination Notice Period Mths])</f>
        <v/>
      </c>
      <c r="AQ38" s="54" t="n"/>
      <c r="AR38" s="54">
        <f t="array" ref="AR38">+_xlfn.XLOOKUP(1,(CM_CT2[[#This Row],[Contract Number M3]]=Next_possible_notice[Contract Number M3])*(CM_CT2[[#This Row],[Rentalposition M3]]=Next_possible_notice[Rentalposition M3]),Next_possible_notice[NoticeDateCalc])</f>
        <v/>
      </c>
      <c r="AS38" s="117" t="n"/>
      <c r="AT38" s="75" t="n"/>
      <c r="AU38" s="75" t="n"/>
      <c r="AV38" s="75" t="n"/>
      <c r="AW38" s="75" t="n"/>
      <c r="AX38" s="53" t="n"/>
      <c r="AY38" s="75" t="n"/>
      <c r="AZ38" s="54" t="n"/>
      <c r="BA38" s="50">
        <f t="array" ref="BA38">+_xlfn.XLOOKUP(1,(CM_CT2[Contract Number Customer]=CM_CT2[[#This Row],[Contract Number Customer]])*(CM_CT2[Row Type]="Header"),CM_CT2[Contract Lenght Early Clause &amp; Option])</f>
        <v/>
      </c>
      <c r="BB38" s="15" t="n"/>
      <c r="BC38" s="15" t="n"/>
      <c r="BD38" s="15" t="n"/>
      <c r="BE38" s="15" t="n"/>
      <c r="BF38" s="15" t="n"/>
      <c r="BG38" s="15" t="n"/>
      <c r="BH38" s="24" t="n"/>
      <c r="BI38" s="10" t="n"/>
      <c r="BJ38" s="118" t="n"/>
      <c r="BK38" s="24" t="n"/>
      <c r="BL38" s="24" t="n"/>
      <c r="BM38" s="50">
        <f t="array" ref="BM38">+_xlfn.XLOOKUP(1,(CM_CT2[Contract Number Customer]=CM_CT2[[#This Row],[Contract Number Customer]])*(CM_CT2[Row Type]="Header"),CM_CT2[Contract Mileage])</f>
        <v/>
      </c>
      <c r="BN38" s="50" t="n"/>
      <c r="BO38" s="54" t="n"/>
      <c r="BP38" s="54">
        <f t="array" ref="BP38">+_xlfn.XLOOKUP(1,(CM_CT2[Contract Number Customer]=CM_CT2[[#This Row],[Contract Number Customer]])*(CM_CT2[Row Type]="Header"),CM_CT2[Currency])</f>
        <v/>
      </c>
      <c r="BQ38" s="75">
        <f t="array" ref="BQ38">+_xlfn.XLOOKUP(1,(CM_CT2[Contract Number Customer]=CM_CT2[[#This Row],[Contract Number Customer]])*(CM_CT2[Row Type]="Header"),CM_CT2[Lease Rate EUR])</f>
        <v/>
      </c>
      <c r="BR38" s="306" t="n"/>
      <c r="BS38" s="306" t="n"/>
      <c r="BT38" s="177" t="n"/>
      <c r="BU38" s="306" t="n"/>
      <c r="BV38" s="179">
        <f t="array" ref="BV38">+_xlfn.XLOOKUP(1,(Table_Mietpos[Vertragsnummer]=CM_CT2[[#This Row],[Contract Number M3]])*(Table_Mietpos[Auftragspos.]=CM_CT2[[#This Row],[Rentalposition M3]]),Table_Mietpos[Nettosatz/Typ])</f>
        <v/>
      </c>
      <c r="BW38" s="306" t="n"/>
      <c r="BX38" s="75" t="n"/>
      <c r="BY38" s="75" t="n"/>
      <c r="BZ38" s="75" t="n"/>
      <c r="CA38" s="75" t="n"/>
      <c r="CB38" s="75" t="n"/>
      <c r="CC38" s="307" t="n"/>
      <c r="CD38" s="307" t="n"/>
      <c r="CE38" s="307" t="n"/>
      <c r="CF38" s="307" t="n"/>
      <c r="CG38" s="28" t="n"/>
      <c r="CH38" s="28" t="n"/>
      <c r="CI38" s="28" t="n"/>
      <c r="CJ38" s="186" t="n"/>
      <c r="CK38" s="307" t="n"/>
      <c r="CL38" s="306" t="n"/>
      <c r="CM38" s="12" t="n"/>
      <c r="CN38" s="20" t="n"/>
      <c r="CO38" s="142" t="n"/>
      <c r="CP38" s="142" t="n"/>
      <c r="CQ38" s="142" t="n"/>
      <c r="CR38" s="20" t="n"/>
    </row>
    <row r="39" ht="15" customHeight="1" s="287">
      <c r="B39" s="11" t="n"/>
      <c r="C39" s="14" t="inlineStr">
        <is>
          <t>V300089</t>
        </is>
      </c>
      <c r="D39" s="10" t="n"/>
      <c r="E39" s="15">
        <f t="array" ref="E39">+_xlfn.XLOOKUP(1,(CM_CT2[Contract Number M3]=CM_CT2[[#This Row],[Contract Number M3]])*(CM_CT2[Row Type]="Header"),CM_CT2[Contract Number Customer])</f>
        <v/>
      </c>
      <c r="F39" s="10" t="n">
        <v>1</v>
      </c>
      <c r="G39" s="10" t="inlineStr">
        <is>
          <t>Wagon</t>
        </is>
      </c>
      <c r="H39" s="10" t="n">
        <v>34</v>
      </c>
      <c r="I39" s="73">
        <f t="array" ref="I39">+_xlfn.XLOOKUP(1,(Table_Mietpos[Vertragsnummer]=CM[[#This Row],[Contract Number M3]])*(Table_Mietpos[Auftragspos.]=CM[[#This Row],[Rentalposition M3]]),Table_Mietpos[ChNr])</f>
        <v/>
      </c>
      <c r="J39" s="72">
        <f t="array" ref="J39">+_xlfn.XLOOKUP(1,(CM_CT2[Contract Number Customer]=CM_CT2[[#This Row],[Contract Number Customer]])*(CM_CT2[Row Type]="Header"),CM_CT2[Customer])</f>
        <v/>
      </c>
      <c r="K39" s="51" t="n"/>
      <c r="L39" s="51" t="n"/>
      <c r="M39" s="15">
        <f t="array" ref="M39">+_xlfn.XLOOKUP(1,(CM_CT2[Contract Number Customer]=CM_CT2[[#This Row],[Contract Number Customer]])*(CM_CT2[Row Type]="Header"),CM_CT2[Sales Manager])</f>
        <v/>
      </c>
      <c r="N39" s="15">
        <f t="array" ref="N39">+_xlfn.XLOOKUP(1,(CM_CT2[Contract Number Customer]=CM_CT2[[#This Row],[Contract Number Customer]])*(CM_CT2[Row Type]="Header"),CM_CT2[Wagon Type])</f>
        <v/>
      </c>
      <c r="O39" s="10" t="n">
        <v>1</v>
      </c>
      <c r="P39" s="10" t="n"/>
      <c r="Q39" s="10" t="n"/>
      <c r="R39" s="10" t="n"/>
      <c r="S39" s="10" t="n">
        <v>1</v>
      </c>
      <c r="T39" s="10" t="n">
        <v>1</v>
      </c>
      <c r="U39" s="15">
        <f>+IF(CM_CT2[[#This Row],[Contract Status]]&lt;&gt;"ended",1,0)</f>
        <v/>
      </c>
      <c r="V39" s="15" t="n"/>
      <c r="W39" s="15">
        <f t="array" ref="W39">_xlfn.XLOOKUP(1,(CM_CT2[Contract Number Customer]=$E38)*(CM_CT2[Delivery Batch]=$F38)*(CM_CT2[Row Type]="Batch"),CM_CT2[Contract Flex])</f>
        <v/>
      </c>
      <c r="X39" s="54">
        <f t="array" ref="X39">_xlfn.XLOOKUP(1,(CM_CT2[Contract Number Customer]=$E38)*(CM_CT2[Delivery Batch]=$F38)*(CM_CT2[Row Type]="Batch"),CM_CT2[Flex StartDate])</f>
        <v/>
      </c>
      <c r="Y39" s="54">
        <f t="array" ref="Y39">_xlfn.XLOOKUP(1,(CM_CT2[Contract Number Customer]=$E38)*(CM_CT2[Delivery Batch]=$F38)*(CM_CT2[Row Type]="Batch"),CM_CT2[Flex EndDate])</f>
        <v/>
      </c>
      <c r="Z39" s="15">
        <f t="array" ref="Z39">_xlfn.XLOOKUP(1,(CM_CT2[Contract Number Customer]=$E38)*(CM_CT2[Delivery Batch]=$F38)*(CM_CT2[Row Type]="Batch"),CM_CT2[Contract Status])</f>
        <v/>
      </c>
      <c r="AA39" s="15" t="n"/>
      <c r="AB39" s="74" t="n"/>
      <c r="AC39" s="74" t="n"/>
      <c r="AD39" s="131">
        <f t="array" ref="AD39">+_xlfn.XLOOKUP(1,(Table_Mietpos[Vertragsnummer]=CM_CT2[[#This Row],[Contract Number M3]])*(Table_Mietpos[Auftragspos.]=CM_CT2[[#This Row],[Rentalposition M3]]),Table_Mietpos[Gueltig_ab])</f>
        <v/>
      </c>
      <c r="AE39" s="131">
        <f t="array" ref="AE39">+_xlfn.XLOOKUP(1,(Table_Mietpos[Vertragsnummer]=CM_CT2[[#This Row],[Contract Number M3]])*(Table_Mietpos[Auftragspos.]=CM_CT2[[#This Row],[Rentalposition M3]]),Table_Mietpos[Gueltig_bis])</f>
        <v/>
      </c>
      <c r="AF39" s="50">
        <f t="array" ref="AF39">+_xlfn.XLOOKUP(1,(CM_CT2[Contract Number Customer]=CM_CT2[[#This Row],[Contract Number Customer]])*(CM_CT2[Row Type]="Header"),CM_CT2[Contract Lenght Initial])</f>
        <v/>
      </c>
      <c r="AG39" s="136">
        <f>+CM_CT2[[#This Row],[Rental EndDate]]</f>
        <v/>
      </c>
      <c r="AH39" s="305" t="n"/>
      <c r="AI39" s="305" t="n"/>
      <c r="AJ39" s="305" t="n"/>
      <c r="AK39" s="53" t="n"/>
      <c r="AL39" s="15">
        <f t="array" ref="AL39">+_xlfn.XLOOKUP(1,(CM_CT2[Contract Number Customer]=CM_CT2[[#This Row],[Contract Number Customer]])*(CM_CT2[Row Type]="Header"),CM_CT2[Early Termination Category])</f>
        <v/>
      </c>
      <c r="AM39" s="136">
        <f t="array" ref="AM39">_xlfn.XLOOKUP(1,(CM_CT2[Contract Number Customer]=$E38)*(CM_CT2[Delivery Batch]=$F38)*(CM_CT2[Row Type]="Batch"),CM_CT2[Early Termination cut-off date1])</f>
        <v/>
      </c>
      <c r="AN39" s="136">
        <f t="array" ref="AN39">_xlfn.XLOOKUP(1,(CM_CT2[Contract Number Customer]=$E38)*(CM_CT2[Delivery Batch]=$F38)*(CM_CT2[Row Type]="Batch"),CM_CT2[Early Termination cut-off date2])</f>
        <v/>
      </c>
      <c r="AO39" s="53">
        <f t="array" ref="AO39">+_xlfn.XLOOKUP(1,(CM_CT2[Contract Number Customer]=CM_CT2[[#This Row],[Contract Number Customer]])*(CM_CT2[Row Type]="Header"),CM_CT2[Early Termination Notice Period Mths])</f>
        <v/>
      </c>
      <c r="AP39" s="53">
        <f t="array" ref="AP39">+_xlfn.XLOOKUP(1,(CM_CT2[Contract Number Customer]=CM_CT2[[#This Row],[Contract Number Customer]])*(CM_CT2[Row Type]="Header"),CM_CT2[Duly Termination Notice Period Mths])</f>
        <v/>
      </c>
      <c r="AQ39" s="54" t="n"/>
      <c r="AR39" s="54">
        <f t="array" ref="AR39">+_xlfn.XLOOKUP(1,(CM_CT2[[#This Row],[Contract Number M3]]=Next_possible_notice[Contract Number M3])*(CM_CT2[[#This Row],[Rentalposition M3]]=Next_possible_notice[Rentalposition M3]),Next_possible_notice[NoticeDateCalc])</f>
        <v/>
      </c>
      <c r="AS39" s="117" t="n"/>
      <c r="AT39" s="75" t="n"/>
      <c r="AU39" s="75" t="n"/>
      <c r="AV39" s="75" t="n"/>
      <c r="AW39" s="75" t="n"/>
      <c r="AX39" s="53" t="n"/>
      <c r="AY39" s="75" t="n"/>
      <c r="AZ39" s="54" t="n"/>
      <c r="BA39" s="50">
        <f t="array" ref="BA39">+_xlfn.XLOOKUP(1,(CM_CT2[Contract Number Customer]=CM_CT2[[#This Row],[Contract Number Customer]])*(CM_CT2[Row Type]="Header"),CM_CT2[Contract Lenght Early Clause &amp; Option])</f>
        <v/>
      </c>
      <c r="BB39" s="15" t="n"/>
      <c r="BC39" s="15" t="n"/>
      <c r="BD39" s="15" t="n"/>
      <c r="BE39" s="15" t="n"/>
      <c r="BF39" s="15" t="n"/>
      <c r="BG39" s="15" t="n"/>
      <c r="BH39" s="24" t="n"/>
      <c r="BI39" s="10" t="n"/>
      <c r="BJ39" s="118" t="n"/>
      <c r="BK39" s="24" t="n"/>
      <c r="BL39" s="24" t="n"/>
      <c r="BM39" s="50">
        <f t="array" ref="BM39">+_xlfn.XLOOKUP(1,(CM_CT2[Contract Number Customer]=CM_CT2[[#This Row],[Contract Number Customer]])*(CM_CT2[Row Type]="Header"),CM_CT2[Contract Mileage])</f>
        <v/>
      </c>
      <c r="BN39" s="50" t="n"/>
      <c r="BO39" s="54" t="n"/>
      <c r="BP39" s="54">
        <f t="array" ref="BP39">+_xlfn.XLOOKUP(1,(CM_CT2[Contract Number Customer]=CM_CT2[[#This Row],[Contract Number Customer]])*(CM_CT2[Row Type]="Header"),CM_CT2[Currency])</f>
        <v/>
      </c>
      <c r="BQ39" s="75">
        <f t="array" ref="BQ39">+_xlfn.XLOOKUP(1,(CM_CT2[Contract Number Customer]=CM_CT2[[#This Row],[Contract Number Customer]])*(CM_CT2[Row Type]="Header"),CM_CT2[Lease Rate EUR])</f>
        <v/>
      </c>
      <c r="BR39" s="306" t="n"/>
      <c r="BS39" s="306" t="n"/>
      <c r="BT39" s="177" t="n"/>
      <c r="BU39" s="306" t="n"/>
      <c r="BV39" s="179">
        <f t="array" ref="BV39">+_xlfn.XLOOKUP(1,(Table_Mietpos[Vertragsnummer]=CM_CT2[[#This Row],[Contract Number M3]])*(Table_Mietpos[Auftragspos.]=CM_CT2[[#This Row],[Rentalposition M3]]),Table_Mietpos[Nettosatz/Typ])</f>
        <v/>
      </c>
      <c r="BW39" s="306" t="n"/>
      <c r="BX39" s="75" t="n"/>
      <c r="BY39" s="75" t="n"/>
      <c r="BZ39" s="75" t="n"/>
      <c r="CA39" s="75" t="n"/>
      <c r="CB39" s="75" t="n"/>
      <c r="CC39" s="307" t="n"/>
      <c r="CD39" s="307" t="n"/>
      <c r="CE39" s="307" t="n"/>
      <c r="CF39" s="307" t="n"/>
      <c r="CG39" s="28" t="n"/>
      <c r="CH39" s="28" t="n"/>
      <c r="CI39" s="28" t="n"/>
      <c r="CJ39" s="186" t="n"/>
      <c r="CK39" s="307" t="n"/>
      <c r="CL39" s="306" t="n"/>
      <c r="CM39" s="12" t="n"/>
      <c r="CN39" s="20" t="n"/>
      <c r="CO39" s="142" t="n"/>
      <c r="CP39" s="142" t="n"/>
      <c r="CQ39" s="142" t="n"/>
      <c r="CR39" s="20" t="n"/>
    </row>
    <row r="40" ht="15" customHeight="1" s="287">
      <c r="B40" s="11" t="n"/>
      <c r="C40" s="14" t="inlineStr">
        <is>
          <t>V300089</t>
        </is>
      </c>
      <c r="D40" s="10" t="n"/>
      <c r="E40" s="15">
        <f t="array" ref="E40">+_xlfn.XLOOKUP(1,(CM_CT2[Contract Number M3]=CM_CT2[[#This Row],[Contract Number M3]])*(CM_CT2[Row Type]="Header"),CM_CT2[Contract Number Customer])</f>
        <v/>
      </c>
      <c r="F40" s="10" t="n">
        <v>1</v>
      </c>
      <c r="G40" s="10" t="inlineStr">
        <is>
          <t>Wagon</t>
        </is>
      </c>
      <c r="H40" s="10" t="n">
        <v>35</v>
      </c>
      <c r="I40" s="73">
        <f t="array" ref="I40">+_xlfn.XLOOKUP(1,(Table_Mietpos[Vertragsnummer]=CM[[#This Row],[Contract Number M3]])*(Table_Mietpos[Auftragspos.]=CM[[#This Row],[Rentalposition M3]]),Table_Mietpos[ChNr])</f>
        <v/>
      </c>
      <c r="J40" s="72">
        <f t="array" ref="J40">+_xlfn.XLOOKUP(1,(CM_CT2[Contract Number Customer]=CM_CT2[[#This Row],[Contract Number Customer]])*(CM_CT2[Row Type]="Header"),CM_CT2[Customer])</f>
        <v/>
      </c>
      <c r="K40" s="51" t="n"/>
      <c r="L40" s="51" t="n"/>
      <c r="M40" s="15">
        <f t="array" ref="M40">+_xlfn.XLOOKUP(1,(CM_CT2[Contract Number Customer]=CM_CT2[[#This Row],[Contract Number Customer]])*(CM_CT2[Row Type]="Header"),CM_CT2[Sales Manager])</f>
        <v/>
      </c>
      <c r="N40" s="15">
        <f t="array" ref="N40">+_xlfn.XLOOKUP(1,(CM_CT2[Contract Number Customer]=CM_CT2[[#This Row],[Contract Number Customer]])*(CM_CT2[Row Type]="Header"),CM_CT2[Wagon Type])</f>
        <v/>
      </c>
      <c r="O40" s="10" t="n">
        <v>1</v>
      </c>
      <c r="P40" s="10" t="n"/>
      <c r="Q40" s="10" t="n"/>
      <c r="R40" s="10" t="n"/>
      <c r="S40" s="10" t="n">
        <v>1</v>
      </c>
      <c r="T40" s="10" t="n">
        <v>1</v>
      </c>
      <c r="U40" s="15">
        <f>+IF(CM_CT2[[#This Row],[Contract Status]]&lt;&gt;"ended",1,0)</f>
        <v/>
      </c>
      <c r="V40" s="15" t="n"/>
      <c r="W40" s="15">
        <f t="array" ref="W40">_xlfn.XLOOKUP(1,(CM_CT2[Contract Number Customer]=$E39)*(CM_CT2[Delivery Batch]=$F39)*(CM_CT2[Row Type]="Batch"),CM_CT2[Contract Flex])</f>
        <v/>
      </c>
      <c r="X40" s="54">
        <f t="array" ref="X40">_xlfn.XLOOKUP(1,(CM_CT2[Contract Number Customer]=$E39)*(CM_CT2[Delivery Batch]=$F39)*(CM_CT2[Row Type]="Batch"),CM_CT2[Flex StartDate])</f>
        <v/>
      </c>
      <c r="Y40" s="54">
        <f t="array" ref="Y40">_xlfn.XLOOKUP(1,(CM_CT2[Contract Number Customer]=$E39)*(CM_CT2[Delivery Batch]=$F39)*(CM_CT2[Row Type]="Batch"),CM_CT2[Flex EndDate])</f>
        <v/>
      </c>
      <c r="Z40" s="15">
        <f t="array" ref="Z40">_xlfn.XLOOKUP(1,(CM_CT2[Contract Number Customer]=$E39)*(CM_CT2[Delivery Batch]=$F39)*(CM_CT2[Row Type]="Batch"),CM_CT2[Contract Status])</f>
        <v/>
      </c>
      <c r="AA40" s="15" t="n"/>
      <c r="AB40" s="74" t="n"/>
      <c r="AC40" s="74" t="n"/>
      <c r="AD40" s="131">
        <f t="array" ref="AD40">+_xlfn.XLOOKUP(1,(Table_Mietpos[Vertragsnummer]=CM_CT2[[#This Row],[Contract Number M3]])*(Table_Mietpos[Auftragspos.]=CM_CT2[[#This Row],[Rentalposition M3]]),Table_Mietpos[Gueltig_ab])</f>
        <v/>
      </c>
      <c r="AE40" s="131">
        <f t="array" ref="AE40">+_xlfn.XLOOKUP(1,(Table_Mietpos[Vertragsnummer]=CM_CT2[[#This Row],[Contract Number M3]])*(Table_Mietpos[Auftragspos.]=CM_CT2[[#This Row],[Rentalposition M3]]),Table_Mietpos[Gueltig_bis])</f>
        <v/>
      </c>
      <c r="AF40" s="50">
        <f t="array" ref="AF40">+_xlfn.XLOOKUP(1,(CM_CT2[Contract Number Customer]=CM_CT2[[#This Row],[Contract Number Customer]])*(CM_CT2[Row Type]="Header"),CM_CT2[Contract Lenght Initial])</f>
        <v/>
      </c>
      <c r="AG40" s="136">
        <f>+CM_CT2[[#This Row],[Rental EndDate]]</f>
        <v/>
      </c>
      <c r="AH40" s="305" t="n"/>
      <c r="AI40" s="305" t="n"/>
      <c r="AJ40" s="305" t="n"/>
      <c r="AK40" s="53" t="n"/>
      <c r="AL40" s="15">
        <f t="array" ref="AL40">+_xlfn.XLOOKUP(1,(CM_CT2[Contract Number Customer]=CM_CT2[[#This Row],[Contract Number Customer]])*(CM_CT2[Row Type]="Header"),CM_CT2[Early Termination Category])</f>
        <v/>
      </c>
      <c r="AM40" s="136">
        <f t="array" ref="AM40">_xlfn.XLOOKUP(1,(CM_CT2[Contract Number Customer]=$E39)*(CM_CT2[Delivery Batch]=$F39)*(CM_CT2[Row Type]="Batch"),CM_CT2[Early Termination cut-off date1])</f>
        <v/>
      </c>
      <c r="AN40" s="136">
        <f t="array" ref="AN40">_xlfn.XLOOKUP(1,(CM_CT2[Contract Number Customer]=$E39)*(CM_CT2[Delivery Batch]=$F39)*(CM_CT2[Row Type]="Batch"),CM_CT2[Early Termination cut-off date2])</f>
        <v/>
      </c>
      <c r="AO40" s="53">
        <f t="array" ref="AO40">+_xlfn.XLOOKUP(1,(CM_CT2[Contract Number Customer]=CM_CT2[[#This Row],[Contract Number Customer]])*(CM_CT2[Row Type]="Header"),CM_CT2[Early Termination Notice Period Mths])</f>
        <v/>
      </c>
      <c r="AP40" s="53">
        <f t="array" ref="AP40">+_xlfn.XLOOKUP(1,(CM_CT2[Contract Number Customer]=CM_CT2[[#This Row],[Contract Number Customer]])*(CM_CT2[Row Type]="Header"),CM_CT2[Duly Termination Notice Period Mths])</f>
        <v/>
      </c>
      <c r="AQ40" s="54" t="n"/>
      <c r="AR40" s="54">
        <f t="array" ref="AR40">+_xlfn.XLOOKUP(1,(CM_CT2[[#This Row],[Contract Number M3]]=Next_possible_notice[Contract Number M3])*(CM_CT2[[#This Row],[Rentalposition M3]]=Next_possible_notice[Rentalposition M3]),Next_possible_notice[NoticeDateCalc])</f>
        <v/>
      </c>
      <c r="AS40" s="117" t="n"/>
      <c r="AT40" s="75" t="n"/>
      <c r="AU40" s="75" t="n"/>
      <c r="AV40" s="75" t="n"/>
      <c r="AW40" s="75" t="n"/>
      <c r="AX40" s="53" t="n"/>
      <c r="AY40" s="75" t="n"/>
      <c r="AZ40" s="54" t="n"/>
      <c r="BA40" s="50">
        <f t="array" ref="BA40">+_xlfn.XLOOKUP(1,(CM_CT2[Contract Number Customer]=CM_CT2[[#This Row],[Contract Number Customer]])*(CM_CT2[Row Type]="Header"),CM_CT2[Contract Lenght Early Clause &amp; Option])</f>
        <v/>
      </c>
      <c r="BB40" s="15" t="n"/>
      <c r="BC40" s="15" t="n"/>
      <c r="BD40" s="15" t="n"/>
      <c r="BE40" s="15" t="n"/>
      <c r="BF40" s="15" t="n"/>
      <c r="BG40" s="15" t="n"/>
      <c r="BH40" s="24" t="n"/>
      <c r="BI40" s="10" t="n"/>
      <c r="BJ40" s="118" t="n"/>
      <c r="BK40" s="24" t="n"/>
      <c r="BL40" s="24" t="n"/>
      <c r="BM40" s="50">
        <f t="array" ref="BM40">+_xlfn.XLOOKUP(1,(CM_CT2[Contract Number Customer]=CM_CT2[[#This Row],[Contract Number Customer]])*(CM_CT2[Row Type]="Header"),CM_CT2[Contract Mileage])</f>
        <v/>
      </c>
      <c r="BN40" s="50" t="n"/>
      <c r="BO40" s="54" t="n"/>
      <c r="BP40" s="54">
        <f t="array" ref="BP40">+_xlfn.XLOOKUP(1,(CM_CT2[Contract Number Customer]=CM_CT2[[#This Row],[Contract Number Customer]])*(CM_CT2[Row Type]="Header"),CM_CT2[Currency])</f>
        <v/>
      </c>
      <c r="BQ40" s="75">
        <f t="array" ref="BQ40">+_xlfn.XLOOKUP(1,(CM_CT2[Contract Number Customer]=CM_CT2[[#This Row],[Contract Number Customer]])*(CM_CT2[Row Type]="Header"),CM_CT2[Lease Rate EUR])</f>
        <v/>
      </c>
      <c r="BR40" s="306" t="n"/>
      <c r="BS40" s="306" t="n"/>
      <c r="BT40" s="177" t="n"/>
      <c r="BU40" s="306" t="n"/>
      <c r="BV40" s="179">
        <f t="array" ref="BV40">+_xlfn.XLOOKUP(1,(Table_Mietpos[Vertragsnummer]=CM_CT2[[#This Row],[Contract Number M3]])*(Table_Mietpos[Auftragspos.]=CM_CT2[[#This Row],[Rentalposition M3]]),Table_Mietpos[Nettosatz/Typ])</f>
        <v/>
      </c>
      <c r="BW40" s="306" t="n"/>
      <c r="BX40" s="75" t="n"/>
      <c r="BY40" s="75" t="n"/>
      <c r="BZ40" s="75" t="n"/>
      <c r="CA40" s="75" t="n"/>
      <c r="CB40" s="75" t="n"/>
      <c r="CC40" s="307" t="n"/>
      <c r="CD40" s="307" t="n"/>
      <c r="CE40" s="307" t="n"/>
      <c r="CF40" s="307" t="n"/>
      <c r="CG40" s="28" t="n"/>
      <c r="CH40" s="28" t="n"/>
      <c r="CI40" s="28" t="n"/>
      <c r="CJ40" s="186" t="n"/>
      <c r="CK40" s="307" t="n"/>
      <c r="CL40" s="306" t="n"/>
      <c r="CM40" s="12" t="n"/>
      <c r="CN40" s="20" t="n"/>
      <c r="CO40" s="142" t="n"/>
      <c r="CP40" s="142" t="n"/>
      <c r="CQ40" s="142" t="n"/>
      <c r="CR40" s="20" t="n"/>
    </row>
    <row r="41" ht="15" customHeight="1" s="287">
      <c r="B41" s="11" t="n"/>
      <c r="C41" s="14" t="inlineStr">
        <is>
          <t>V300089</t>
        </is>
      </c>
      <c r="D41" s="10" t="n"/>
      <c r="E41" s="15">
        <f t="array" ref="E41">+_xlfn.XLOOKUP(1,(CM_CT2[Contract Number M3]=CM_CT2[[#This Row],[Contract Number M3]])*(CM_CT2[Row Type]="Header"),CM_CT2[Contract Number Customer])</f>
        <v/>
      </c>
      <c r="F41" s="10" t="n">
        <v>1</v>
      </c>
      <c r="G41" s="10" t="inlineStr">
        <is>
          <t>Wagon</t>
        </is>
      </c>
      <c r="H41" s="10" t="n">
        <v>36</v>
      </c>
      <c r="I41" s="73">
        <f t="array" ref="I41">+_xlfn.XLOOKUP(1,(Table_Mietpos[Vertragsnummer]=CM[[#This Row],[Contract Number M3]])*(Table_Mietpos[Auftragspos.]=CM[[#This Row],[Rentalposition M3]]),Table_Mietpos[ChNr])</f>
        <v/>
      </c>
      <c r="J41" s="72">
        <f t="array" ref="J41">+_xlfn.XLOOKUP(1,(CM_CT2[Contract Number Customer]=CM_CT2[[#This Row],[Contract Number Customer]])*(CM_CT2[Row Type]="Header"),CM_CT2[Customer])</f>
        <v/>
      </c>
      <c r="K41" s="51" t="n"/>
      <c r="L41" s="51" t="n"/>
      <c r="M41" s="15">
        <f t="array" ref="M41">+_xlfn.XLOOKUP(1,(CM_CT2[Contract Number Customer]=CM_CT2[[#This Row],[Contract Number Customer]])*(CM_CT2[Row Type]="Header"),CM_CT2[Sales Manager])</f>
        <v/>
      </c>
      <c r="N41" s="15">
        <f t="array" ref="N41">+_xlfn.XLOOKUP(1,(CM_CT2[Contract Number Customer]=CM_CT2[[#This Row],[Contract Number Customer]])*(CM_CT2[Row Type]="Header"),CM_CT2[Wagon Type])</f>
        <v/>
      </c>
      <c r="O41" s="10" t="n">
        <v>1</v>
      </c>
      <c r="P41" s="10" t="n"/>
      <c r="Q41" s="10" t="n"/>
      <c r="R41" s="10" t="n"/>
      <c r="S41" s="10" t="n">
        <v>1</v>
      </c>
      <c r="T41" s="10" t="n">
        <v>1</v>
      </c>
      <c r="U41" s="15">
        <f>+IF(CM_CT2[[#This Row],[Contract Status]]&lt;&gt;"ended",1,0)</f>
        <v/>
      </c>
      <c r="V41" s="15" t="n"/>
      <c r="W41" s="15">
        <f t="array" ref="W41">_xlfn.XLOOKUP(1,(CM_CT2[Contract Number Customer]=$E40)*(CM_CT2[Delivery Batch]=$F40)*(CM_CT2[Row Type]="Batch"),CM_CT2[Contract Flex])</f>
        <v/>
      </c>
      <c r="X41" s="54">
        <f t="array" ref="X41">_xlfn.XLOOKUP(1,(CM_CT2[Contract Number Customer]=$E40)*(CM_CT2[Delivery Batch]=$F40)*(CM_CT2[Row Type]="Batch"),CM_CT2[Flex StartDate])</f>
        <v/>
      </c>
      <c r="Y41" s="54">
        <f t="array" ref="Y41">_xlfn.XLOOKUP(1,(CM_CT2[Contract Number Customer]=$E40)*(CM_CT2[Delivery Batch]=$F40)*(CM_CT2[Row Type]="Batch"),CM_CT2[Flex EndDate])</f>
        <v/>
      </c>
      <c r="Z41" s="15">
        <f t="array" ref="Z41">_xlfn.XLOOKUP(1,(CM_CT2[Contract Number Customer]=$E40)*(CM_CT2[Delivery Batch]=$F40)*(CM_CT2[Row Type]="Batch"),CM_CT2[Contract Status])</f>
        <v/>
      </c>
      <c r="AA41" s="15" t="n"/>
      <c r="AB41" s="74" t="n"/>
      <c r="AC41" s="74" t="n"/>
      <c r="AD41" s="131">
        <f t="array" ref="AD41">+_xlfn.XLOOKUP(1,(Table_Mietpos[Vertragsnummer]=CM_CT2[[#This Row],[Contract Number M3]])*(Table_Mietpos[Auftragspos.]=CM_CT2[[#This Row],[Rentalposition M3]]),Table_Mietpos[Gueltig_ab])</f>
        <v/>
      </c>
      <c r="AE41" s="131">
        <f t="array" ref="AE41">+_xlfn.XLOOKUP(1,(Table_Mietpos[Vertragsnummer]=CM_CT2[[#This Row],[Contract Number M3]])*(Table_Mietpos[Auftragspos.]=CM_CT2[[#This Row],[Rentalposition M3]]),Table_Mietpos[Gueltig_bis])</f>
        <v/>
      </c>
      <c r="AF41" s="50">
        <f t="array" ref="AF41">+_xlfn.XLOOKUP(1,(CM_CT2[Contract Number Customer]=CM_CT2[[#This Row],[Contract Number Customer]])*(CM_CT2[Row Type]="Header"),CM_CT2[Contract Lenght Initial])</f>
        <v/>
      </c>
      <c r="AG41" s="136">
        <f>+CM_CT2[[#This Row],[Rental EndDate]]</f>
        <v/>
      </c>
      <c r="AH41" s="305" t="n"/>
      <c r="AI41" s="305" t="n"/>
      <c r="AJ41" s="305" t="n"/>
      <c r="AK41" s="53" t="n"/>
      <c r="AL41" s="15">
        <f t="array" ref="AL41">+_xlfn.XLOOKUP(1,(CM_CT2[Contract Number Customer]=CM_CT2[[#This Row],[Contract Number Customer]])*(CM_CT2[Row Type]="Header"),CM_CT2[Early Termination Category])</f>
        <v/>
      </c>
      <c r="AM41" s="136">
        <f t="array" ref="AM41">_xlfn.XLOOKUP(1,(CM_CT2[Contract Number Customer]=$E40)*(CM_CT2[Delivery Batch]=$F40)*(CM_CT2[Row Type]="Batch"),CM_CT2[Early Termination cut-off date1])</f>
        <v/>
      </c>
      <c r="AN41" s="136">
        <f t="array" ref="AN41">_xlfn.XLOOKUP(1,(CM_CT2[Contract Number Customer]=$E40)*(CM_CT2[Delivery Batch]=$F40)*(CM_CT2[Row Type]="Batch"),CM_CT2[Early Termination cut-off date2])</f>
        <v/>
      </c>
      <c r="AO41" s="53">
        <f t="array" ref="AO41">+_xlfn.XLOOKUP(1,(CM_CT2[Contract Number Customer]=CM_CT2[[#This Row],[Contract Number Customer]])*(CM_CT2[Row Type]="Header"),CM_CT2[Early Termination Notice Period Mths])</f>
        <v/>
      </c>
      <c r="AP41" s="53">
        <f t="array" ref="AP41">+_xlfn.XLOOKUP(1,(CM_CT2[Contract Number Customer]=CM_CT2[[#This Row],[Contract Number Customer]])*(CM_CT2[Row Type]="Header"),CM_CT2[Duly Termination Notice Period Mths])</f>
        <v/>
      </c>
      <c r="AQ41" s="54" t="n"/>
      <c r="AR41" s="54">
        <f t="array" ref="AR41">+_xlfn.XLOOKUP(1,(CM_CT2[[#This Row],[Contract Number M3]]=Next_possible_notice[Contract Number M3])*(CM_CT2[[#This Row],[Rentalposition M3]]=Next_possible_notice[Rentalposition M3]),Next_possible_notice[NoticeDateCalc])</f>
        <v/>
      </c>
      <c r="AS41" s="117" t="n"/>
      <c r="AT41" s="75" t="n"/>
      <c r="AU41" s="75" t="n"/>
      <c r="AV41" s="75" t="n"/>
      <c r="AW41" s="75" t="n"/>
      <c r="AX41" s="53" t="n"/>
      <c r="AY41" s="75" t="n"/>
      <c r="AZ41" s="54" t="n"/>
      <c r="BA41" s="50">
        <f t="array" ref="BA41">+_xlfn.XLOOKUP(1,(CM_CT2[Contract Number Customer]=CM_CT2[[#This Row],[Contract Number Customer]])*(CM_CT2[Row Type]="Header"),CM_CT2[Contract Lenght Early Clause &amp; Option])</f>
        <v/>
      </c>
      <c r="BB41" s="15" t="n"/>
      <c r="BC41" s="15" t="n"/>
      <c r="BD41" s="15" t="n"/>
      <c r="BE41" s="15" t="n"/>
      <c r="BF41" s="15" t="n"/>
      <c r="BG41" s="15" t="n"/>
      <c r="BH41" s="24" t="n"/>
      <c r="BI41" s="10" t="n"/>
      <c r="BJ41" s="118" t="n"/>
      <c r="BK41" s="24" t="n"/>
      <c r="BL41" s="24" t="n"/>
      <c r="BM41" s="50">
        <f t="array" ref="BM41">+_xlfn.XLOOKUP(1,(CM_CT2[Contract Number Customer]=CM_CT2[[#This Row],[Contract Number Customer]])*(CM_CT2[Row Type]="Header"),CM_CT2[Contract Mileage])</f>
        <v/>
      </c>
      <c r="BN41" s="50" t="n"/>
      <c r="BO41" s="54" t="n"/>
      <c r="BP41" s="54">
        <f t="array" ref="BP41">+_xlfn.XLOOKUP(1,(CM_CT2[Contract Number Customer]=CM_CT2[[#This Row],[Contract Number Customer]])*(CM_CT2[Row Type]="Header"),CM_CT2[Currency])</f>
        <v/>
      </c>
      <c r="BQ41" s="75">
        <f t="array" ref="BQ41">+_xlfn.XLOOKUP(1,(CM_CT2[Contract Number Customer]=CM_CT2[[#This Row],[Contract Number Customer]])*(CM_CT2[Row Type]="Header"),CM_CT2[Lease Rate EUR])</f>
        <v/>
      </c>
      <c r="BR41" s="306" t="n"/>
      <c r="BS41" s="306" t="n"/>
      <c r="BT41" s="177" t="n"/>
      <c r="BU41" s="306" t="n"/>
      <c r="BV41" s="179">
        <f t="array" ref="BV41">+_xlfn.XLOOKUP(1,(Table_Mietpos[Vertragsnummer]=CM_CT2[[#This Row],[Contract Number M3]])*(Table_Mietpos[Auftragspos.]=CM_CT2[[#This Row],[Rentalposition M3]]),Table_Mietpos[Nettosatz/Typ])</f>
        <v/>
      </c>
      <c r="BW41" s="306" t="n"/>
      <c r="BX41" s="75" t="n"/>
      <c r="BY41" s="75" t="n"/>
      <c r="BZ41" s="75" t="n"/>
      <c r="CA41" s="75" t="n"/>
      <c r="CB41" s="75" t="n"/>
      <c r="CC41" s="307" t="n"/>
      <c r="CD41" s="307" t="n"/>
      <c r="CE41" s="307" t="n"/>
      <c r="CF41" s="307" t="n"/>
      <c r="CG41" s="28" t="n"/>
      <c r="CH41" s="28" t="n"/>
      <c r="CI41" s="28" t="n"/>
      <c r="CJ41" s="186" t="n"/>
      <c r="CK41" s="307" t="n"/>
      <c r="CL41" s="306" t="n"/>
      <c r="CM41" s="12" t="n"/>
      <c r="CN41" s="20" t="n"/>
      <c r="CO41" s="142" t="n"/>
      <c r="CP41" s="142" t="n"/>
      <c r="CQ41" s="142" t="n"/>
      <c r="CR41" s="20" t="n"/>
    </row>
    <row r="42" ht="15" customHeight="1" s="287">
      <c r="B42" s="11" t="n"/>
      <c r="C42" s="14" t="inlineStr">
        <is>
          <t>V300089</t>
        </is>
      </c>
      <c r="D42" s="10" t="n"/>
      <c r="E42" s="15">
        <f t="array" ref="E42">+_xlfn.XLOOKUP(1,(CM_CT2[Contract Number M3]=CM_CT2[[#This Row],[Contract Number M3]])*(CM_CT2[Row Type]="Header"),CM_CT2[Contract Number Customer])</f>
        <v/>
      </c>
      <c r="F42" s="10" t="n">
        <v>1</v>
      </c>
      <c r="G42" s="10" t="inlineStr">
        <is>
          <t>Wagon</t>
        </is>
      </c>
      <c r="H42" s="10" t="n">
        <v>37</v>
      </c>
      <c r="I42" s="73">
        <f t="array" ref="I42">+_xlfn.XLOOKUP(1,(Table_Mietpos[Vertragsnummer]=CM[[#This Row],[Contract Number M3]])*(Table_Mietpos[Auftragspos.]=CM[[#This Row],[Rentalposition M3]]),Table_Mietpos[ChNr])</f>
        <v/>
      </c>
      <c r="J42" s="72">
        <f t="array" ref="J42">+_xlfn.XLOOKUP(1,(CM_CT2[Contract Number Customer]=CM_CT2[[#This Row],[Contract Number Customer]])*(CM_CT2[Row Type]="Header"),CM_CT2[Customer])</f>
        <v/>
      </c>
      <c r="K42" s="51" t="n"/>
      <c r="L42" s="51" t="n"/>
      <c r="M42" s="15">
        <f t="array" ref="M42">+_xlfn.XLOOKUP(1,(CM_CT2[Contract Number Customer]=CM_CT2[[#This Row],[Contract Number Customer]])*(CM_CT2[Row Type]="Header"),CM_CT2[Sales Manager])</f>
        <v/>
      </c>
      <c r="N42" s="15">
        <f t="array" ref="N42">+_xlfn.XLOOKUP(1,(CM_CT2[Contract Number Customer]=CM_CT2[[#This Row],[Contract Number Customer]])*(CM_CT2[Row Type]="Header"),CM_CT2[Wagon Type])</f>
        <v/>
      </c>
      <c r="O42" s="10" t="n">
        <v>1</v>
      </c>
      <c r="P42" s="10" t="n"/>
      <c r="Q42" s="10" t="n"/>
      <c r="R42" s="10" t="n"/>
      <c r="S42" s="10" t="n">
        <v>1</v>
      </c>
      <c r="T42" s="10" t="n">
        <v>1</v>
      </c>
      <c r="U42" s="15">
        <f>+IF(CM_CT2[[#This Row],[Contract Status]]&lt;&gt;"ended",1,0)</f>
        <v/>
      </c>
      <c r="V42" s="15" t="n"/>
      <c r="W42" s="15">
        <f t="array" ref="W42">_xlfn.XLOOKUP(1,(CM_CT2[Contract Number Customer]=$E41)*(CM_CT2[Delivery Batch]=$F41)*(CM_CT2[Row Type]="Batch"),CM_CT2[Contract Flex])</f>
        <v/>
      </c>
      <c r="X42" s="54">
        <f t="array" ref="X42">_xlfn.XLOOKUP(1,(CM_CT2[Contract Number Customer]=$E41)*(CM_CT2[Delivery Batch]=$F41)*(CM_CT2[Row Type]="Batch"),CM_CT2[Flex StartDate])</f>
        <v/>
      </c>
      <c r="Y42" s="54">
        <f t="array" ref="Y42">_xlfn.XLOOKUP(1,(CM_CT2[Contract Number Customer]=$E41)*(CM_CT2[Delivery Batch]=$F41)*(CM_CT2[Row Type]="Batch"),CM_CT2[Flex EndDate])</f>
        <v/>
      </c>
      <c r="Z42" s="15">
        <f t="array" ref="Z42">_xlfn.XLOOKUP(1,(CM_CT2[Contract Number Customer]=$E41)*(CM_CT2[Delivery Batch]=$F41)*(CM_CT2[Row Type]="Batch"),CM_CT2[Contract Status])</f>
        <v/>
      </c>
      <c r="AA42" s="15" t="n"/>
      <c r="AB42" s="74" t="n"/>
      <c r="AC42" s="74" t="n"/>
      <c r="AD42" s="131">
        <f t="array" ref="AD42">+_xlfn.XLOOKUP(1,(Table_Mietpos[Vertragsnummer]=CM_CT2[[#This Row],[Contract Number M3]])*(Table_Mietpos[Auftragspos.]=CM_CT2[[#This Row],[Rentalposition M3]]),Table_Mietpos[Gueltig_ab])</f>
        <v/>
      </c>
      <c r="AE42" s="131">
        <f t="array" ref="AE42">+_xlfn.XLOOKUP(1,(Table_Mietpos[Vertragsnummer]=CM_CT2[[#This Row],[Contract Number M3]])*(Table_Mietpos[Auftragspos.]=CM_CT2[[#This Row],[Rentalposition M3]]),Table_Mietpos[Gueltig_bis])</f>
        <v/>
      </c>
      <c r="AF42" s="50">
        <f t="array" ref="AF42">+_xlfn.XLOOKUP(1,(CM_CT2[Contract Number Customer]=CM_CT2[[#This Row],[Contract Number Customer]])*(CM_CT2[Row Type]="Header"),CM_CT2[Contract Lenght Initial])</f>
        <v/>
      </c>
      <c r="AG42" s="136">
        <f>+CM_CT2[[#This Row],[Rental EndDate]]</f>
        <v/>
      </c>
      <c r="AH42" s="305" t="n"/>
      <c r="AI42" s="305" t="n"/>
      <c r="AJ42" s="305" t="n"/>
      <c r="AK42" s="53" t="n"/>
      <c r="AL42" s="15">
        <f t="array" ref="AL42">+_xlfn.XLOOKUP(1,(CM_CT2[Contract Number Customer]=CM_CT2[[#This Row],[Contract Number Customer]])*(CM_CT2[Row Type]="Header"),CM_CT2[Early Termination Category])</f>
        <v/>
      </c>
      <c r="AM42" s="136">
        <f t="array" ref="AM42">_xlfn.XLOOKUP(1,(CM_CT2[Contract Number Customer]=$E41)*(CM_CT2[Delivery Batch]=$F41)*(CM_CT2[Row Type]="Batch"),CM_CT2[Early Termination cut-off date1])</f>
        <v/>
      </c>
      <c r="AN42" s="136">
        <f t="array" ref="AN42">_xlfn.XLOOKUP(1,(CM_CT2[Contract Number Customer]=$E41)*(CM_CT2[Delivery Batch]=$F41)*(CM_CT2[Row Type]="Batch"),CM_CT2[Early Termination cut-off date2])</f>
        <v/>
      </c>
      <c r="AO42" s="53">
        <f t="array" ref="AO42">+_xlfn.XLOOKUP(1,(CM_CT2[Contract Number Customer]=CM_CT2[[#This Row],[Contract Number Customer]])*(CM_CT2[Row Type]="Header"),CM_CT2[Early Termination Notice Period Mths])</f>
        <v/>
      </c>
      <c r="AP42" s="53">
        <f t="array" ref="AP42">+_xlfn.XLOOKUP(1,(CM_CT2[Contract Number Customer]=CM_CT2[[#This Row],[Contract Number Customer]])*(CM_CT2[Row Type]="Header"),CM_CT2[Duly Termination Notice Period Mths])</f>
        <v/>
      </c>
      <c r="AQ42" s="54" t="n"/>
      <c r="AR42" s="54">
        <f t="array" ref="AR42">+_xlfn.XLOOKUP(1,(CM_CT2[[#This Row],[Contract Number M3]]=Next_possible_notice[Contract Number M3])*(CM_CT2[[#This Row],[Rentalposition M3]]=Next_possible_notice[Rentalposition M3]),Next_possible_notice[NoticeDateCalc])</f>
        <v/>
      </c>
      <c r="AS42" s="117" t="n"/>
      <c r="AT42" s="75" t="n"/>
      <c r="AU42" s="75" t="n"/>
      <c r="AV42" s="75" t="n"/>
      <c r="AW42" s="75" t="n"/>
      <c r="AX42" s="53" t="n"/>
      <c r="AY42" s="75" t="n"/>
      <c r="AZ42" s="54" t="n"/>
      <c r="BA42" s="50">
        <f t="array" ref="BA42">+_xlfn.XLOOKUP(1,(CM_CT2[Contract Number Customer]=CM_CT2[[#This Row],[Contract Number Customer]])*(CM_CT2[Row Type]="Header"),CM_CT2[Contract Lenght Early Clause &amp; Option])</f>
        <v/>
      </c>
      <c r="BB42" s="15" t="n"/>
      <c r="BC42" s="15" t="n"/>
      <c r="BD42" s="15" t="n"/>
      <c r="BE42" s="15" t="n"/>
      <c r="BF42" s="15" t="n"/>
      <c r="BG42" s="15" t="n"/>
      <c r="BH42" s="24" t="n"/>
      <c r="BI42" s="10" t="n"/>
      <c r="BJ42" s="118" t="n"/>
      <c r="BK42" s="24" t="n"/>
      <c r="BL42" s="24" t="n"/>
      <c r="BM42" s="50">
        <f t="array" ref="BM42">+_xlfn.XLOOKUP(1,(CM_CT2[Contract Number Customer]=CM_CT2[[#This Row],[Contract Number Customer]])*(CM_CT2[Row Type]="Header"),CM_CT2[Contract Mileage])</f>
        <v/>
      </c>
      <c r="BN42" s="50" t="n"/>
      <c r="BO42" s="54" t="n"/>
      <c r="BP42" s="54">
        <f t="array" ref="BP42">+_xlfn.XLOOKUP(1,(CM_CT2[Contract Number Customer]=CM_CT2[[#This Row],[Contract Number Customer]])*(CM_CT2[Row Type]="Header"),CM_CT2[Currency])</f>
        <v/>
      </c>
      <c r="BQ42" s="75">
        <f t="array" ref="BQ42">+_xlfn.XLOOKUP(1,(CM_CT2[Contract Number Customer]=CM_CT2[[#This Row],[Contract Number Customer]])*(CM_CT2[Row Type]="Header"),CM_CT2[Lease Rate EUR])</f>
        <v/>
      </c>
      <c r="BR42" s="306" t="n"/>
      <c r="BS42" s="306" t="n"/>
      <c r="BT42" s="177" t="n"/>
      <c r="BU42" s="306" t="n"/>
      <c r="BV42" s="179">
        <f t="array" ref="BV42">+_xlfn.XLOOKUP(1,(Table_Mietpos[Vertragsnummer]=CM_CT2[[#This Row],[Contract Number M3]])*(Table_Mietpos[Auftragspos.]=CM_CT2[[#This Row],[Rentalposition M3]]),Table_Mietpos[Nettosatz/Typ])</f>
        <v/>
      </c>
      <c r="BW42" s="306" t="n"/>
      <c r="BX42" s="75" t="n"/>
      <c r="BY42" s="75" t="n"/>
      <c r="BZ42" s="75" t="n"/>
      <c r="CA42" s="75" t="n"/>
      <c r="CB42" s="75" t="n"/>
      <c r="CC42" s="307" t="n"/>
      <c r="CD42" s="307" t="n"/>
      <c r="CE42" s="307" t="n"/>
      <c r="CF42" s="307" t="n"/>
      <c r="CG42" s="28" t="n"/>
      <c r="CH42" s="28" t="n"/>
      <c r="CI42" s="28" t="n"/>
      <c r="CJ42" s="186" t="n"/>
      <c r="CK42" s="307" t="n"/>
      <c r="CL42" s="306" t="n"/>
      <c r="CM42" s="12" t="n"/>
      <c r="CN42" s="20" t="n"/>
      <c r="CO42" s="142" t="n"/>
      <c r="CP42" s="142" t="n"/>
      <c r="CQ42" s="142" t="n"/>
      <c r="CR42" s="20" t="n"/>
    </row>
    <row r="43" ht="15" customHeight="1" s="287">
      <c r="B43" s="11" t="n"/>
      <c r="C43" s="14" t="inlineStr">
        <is>
          <t>V300089</t>
        </is>
      </c>
      <c r="D43" s="10" t="n"/>
      <c r="E43" s="15">
        <f t="array" ref="E43">+_xlfn.XLOOKUP(1,(CM_CT2[Contract Number M3]=CM_CT2[[#This Row],[Contract Number M3]])*(CM_CT2[Row Type]="Header"),CM_CT2[Contract Number Customer])</f>
        <v/>
      </c>
      <c r="F43" s="10" t="n">
        <v>1</v>
      </c>
      <c r="G43" s="10" t="inlineStr">
        <is>
          <t>Wagon</t>
        </is>
      </c>
      <c r="H43" s="10" t="n">
        <v>38</v>
      </c>
      <c r="I43" s="73">
        <f t="array" ref="I43">+_xlfn.XLOOKUP(1,(Table_Mietpos[Vertragsnummer]=CM[[#This Row],[Contract Number M3]])*(Table_Mietpos[Auftragspos.]=CM[[#This Row],[Rentalposition M3]]),Table_Mietpos[ChNr])</f>
        <v/>
      </c>
      <c r="J43" s="72">
        <f t="array" ref="J43">+_xlfn.XLOOKUP(1,(CM_CT2[Contract Number Customer]=CM_CT2[[#This Row],[Contract Number Customer]])*(CM_CT2[Row Type]="Header"),CM_CT2[Customer])</f>
        <v/>
      </c>
      <c r="K43" s="51" t="n"/>
      <c r="L43" s="51" t="n"/>
      <c r="M43" s="15">
        <f t="array" ref="M43">+_xlfn.XLOOKUP(1,(CM_CT2[Contract Number Customer]=CM_CT2[[#This Row],[Contract Number Customer]])*(CM_CT2[Row Type]="Header"),CM_CT2[Sales Manager])</f>
        <v/>
      </c>
      <c r="N43" s="15">
        <f t="array" ref="N43">+_xlfn.XLOOKUP(1,(CM_CT2[Contract Number Customer]=CM_CT2[[#This Row],[Contract Number Customer]])*(CM_CT2[Row Type]="Header"),CM_CT2[Wagon Type])</f>
        <v/>
      </c>
      <c r="O43" s="10" t="n">
        <v>1</v>
      </c>
      <c r="P43" s="10" t="n"/>
      <c r="Q43" s="10" t="n"/>
      <c r="R43" s="10" t="n"/>
      <c r="S43" s="10" t="n">
        <v>1</v>
      </c>
      <c r="T43" s="10" t="n">
        <v>1</v>
      </c>
      <c r="U43" s="15">
        <f>+IF(CM_CT2[[#This Row],[Contract Status]]&lt;&gt;"ended",1,0)</f>
        <v/>
      </c>
      <c r="V43" s="15" t="n"/>
      <c r="W43" s="15">
        <f t="array" ref="W43">_xlfn.XLOOKUP(1,(CM_CT2[Contract Number Customer]=$E42)*(CM_CT2[Delivery Batch]=$F42)*(CM_CT2[Row Type]="Batch"),CM_CT2[Contract Flex])</f>
        <v/>
      </c>
      <c r="X43" s="54">
        <f t="array" ref="X43">_xlfn.XLOOKUP(1,(CM_CT2[Contract Number Customer]=$E42)*(CM_CT2[Delivery Batch]=$F42)*(CM_CT2[Row Type]="Batch"),CM_CT2[Flex StartDate])</f>
        <v/>
      </c>
      <c r="Y43" s="54">
        <f t="array" ref="Y43">_xlfn.XLOOKUP(1,(CM_CT2[Contract Number Customer]=$E42)*(CM_CT2[Delivery Batch]=$F42)*(CM_CT2[Row Type]="Batch"),CM_CT2[Flex EndDate])</f>
        <v/>
      </c>
      <c r="Z43" s="15">
        <f t="array" ref="Z43">_xlfn.XLOOKUP(1,(CM_CT2[Contract Number Customer]=$E42)*(CM_CT2[Delivery Batch]=$F42)*(CM_CT2[Row Type]="Batch"),CM_CT2[Contract Status])</f>
        <v/>
      </c>
      <c r="AA43" s="15" t="n"/>
      <c r="AB43" s="74" t="n"/>
      <c r="AC43" s="74" t="n"/>
      <c r="AD43" s="131">
        <f t="array" ref="AD43">+_xlfn.XLOOKUP(1,(Table_Mietpos[Vertragsnummer]=CM_CT2[[#This Row],[Contract Number M3]])*(Table_Mietpos[Auftragspos.]=CM_CT2[[#This Row],[Rentalposition M3]]),Table_Mietpos[Gueltig_ab])</f>
        <v/>
      </c>
      <c r="AE43" s="131">
        <f t="array" ref="AE43">+_xlfn.XLOOKUP(1,(Table_Mietpos[Vertragsnummer]=CM_CT2[[#This Row],[Contract Number M3]])*(Table_Mietpos[Auftragspos.]=CM_CT2[[#This Row],[Rentalposition M3]]),Table_Mietpos[Gueltig_bis])</f>
        <v/>
      </c>
      <c r="AF43" s="50">
        <f t="array" ref="AF43">+_xlfn.XLOOKUP(1,(CM_CT2[Contract Number Customer]=CM_CT2[[#This Row],[Contract Number Customer]])*(CM_CT2[Row Type]="Header"),CM_CT2[Contract Lenght Initial])</f>
        <v/>
      </c>
      <c r="AG43" s="136">
        <f>+CM_CT2[[#This Row],[Rental EndDate]]</f>
        <v/>
      </c>
      <c r="AH43" s="305" t="n"/>
      <c r="AI43" s="305" t="n"/>
      <c r="AJ43" s="305" t="n"/>
      <c r="AK43" s="53" t="n"/>
      <c r="AL43" s="15">
        <f t="array" ref="AL43">+_xlfn.XLOOKUP(1,(CM_CT2[Contract Number Customer]=CM_CT2[[#This Row],[Contract Number Customer]])*(CM_CT2[Row Type]="Header"),CM_CT2[Early Termination Category])</f>
        <v/>
      </c>
      <c r="AM43" s="136">
        <f t="array" ref="AM43">_xlfn.XLOOKUP(1,(CM_CT2[Contract Number Customer]=$E42)*(CM_CT2[Delivery Batch]=$F42)*(CM_CT2[Row Type]="Batch"),CM_CT2[Early Termination cut-off date1])</f>
        <v/>
      </c>
      <c r="AN43" s="136">
        <f t="array" ref="AN43">_xlfn.XLOOKUP(1,(CM_CT2[Contract Number Customer]=$E42)*(CM_CT2[Delivery Batch]=$F42)*(CM_CT2[Row Type]="Batch"),CM_CT2[Early Termination cut-off date2])</f>
        <v/>
      </c>
      <c r="AO43" s="53">
        <f t="array" ref="AO43">+_xlfn.XLOOKUP(1,(CM_CT2[Contract Number Customer]=CM_CT2[[#This Row],[Contract Number Customer]])*(CM_CT2[Row Type]="Header"),CM_CT2[Early Termination Notice Period Mths])</f>
        <v/>
      </c>
      <c r="AP43" s="53">
        <f t="array" ref="AP43">+_xlfn.XLOOKUP(1,(CM_CT2[Contract Number Customer]=CM_CT2[[#This Row],[Contract Number Customer]])*(CM_CT2[Row Type]="Header"),CM_CT2[Duly Termination Notice Period Mths])</f>
        <v/>
      </c>
      <c r="AQ43" s="54" t="n"/>
      <c r="AR43" s="54">
        <f t="array" ref="AR43">+_xlfn.XLOOKUP(1,(CM_CT2[[#This Row],[Contract Number M3]]=Next_possible_notice[Contract Number M3])*(CM_CT2[[#This Row],[Rentalposition M3]]=Next_possible_notice[Rentalposition M3]),Next_possible_notice[NoticeDateCalc])</f>
        <v/>
      </c>
      <c r="AS43" s="117" t="n"/>
      <c r="AT43" s="75" t="n"/>
      <c r="AU43" s="75" t="n"/>
      <c r="AV43" s="75" t="n"/>
      <c r="AW43" s="75" t="n"/>
      <c r="AX43" s="53" t="n"/>
      <c r="AY43" s="75" t="n"/>
      <c r="AZ43" s="54" t="n"/>
      <c r="BA43" s="50">
        <f t="array" ref="BA43">+_xlfn.XLOOKUP(1,(CM_CT2[Contract Number Customer]=CM_CT2[[#This Row],[Contract Number Customer]])*(CM_CT2[Row Type]="Header"),CM_CT2[Contract Lenght Early Clause &amp; Option])</f>
        <v/>
      </c>
      <c r="BB43" s="15" t="n"/>
      <c r="BC43" s="15" t="n"/>
      <c r="BD43" s="15" t="n"/>
      <c r="BE43" s="15" t="n"/>
      <c r="BF43" s="15" t="n"/>
      <c r="BG43" s="15" t="n"/>
      <c r="BH43" s="24" t="n"/>
      <c r="BI43" s="10" t="n"/>
      <c r="BJ43" s="118" t="n"/>
      <c r="BK43" s="24" t="n"/>
      <c r="BL43" s="24" t="n"/>
      <c r="BM43" s="50">
        <f t="array" ref="BM43">+_xlfn.XLOOKUP(1,(CM_CT2[Contract Number Customer]=CM_CT2[[#This Row],[Contract Number Customer]])*(CM_CT2[Row Type]="Header"),CM_CT2[Contract Mileage])</f>
        <v/>
      </c>
      <c r="BN43" s="50" t="n"/>
      <c r="BO43" s="54" t="n"/>
      <c r="BP43" s="54">
        <f t="array" ref="BP43">+_xlfn.XLOOKUP(1,(CM_CT2[Contract Number Customer]=CM_CT2[[#This Row],[Contract Number Customer]])*(CM_CT2[Row Type]="Header"),CM_CT2[Currency])</f>
        <v/>
      </c>
      <c r="BQ43" s="75">
        <f t="array" ref="BQ43">+_xlfn.XLOOKUP(1,(CM_CT2[Contract Number Customer]=CM_CT2[[#This Row],[Contract Number Customer]])*(CM_CT2[Row Type]="Header"),CM_CT2[Lease Rate EUR])</f>
        <v/>
      </c>
      <c r="BR43" s="306" t="n"/>
      <c r="BS43" s="306" t="n"/>
      <c r="BT43" s="177" t="n"/>
      <c r="BU43" s="306" t="n"/>
      <c r="BV43" s="179">
        <f t="array" ref="BV43">+_xlfn.XLOOKUP(1,(Table_Mietpos[Vertragsnummer]=CM_CT2[[#This Row],[Contract Number M3]])*(Table_Mietpos[Auftragspos.]=CM_CT2[[#This Row],[Rentalposition M3]]),Table_Mietpos[Nettosatz/Typ])</f>
        <v/>
      </c>
      <c r="BW43" s="306" t="n"/>
      <c r="BX43" s="75" t="n"/>
      <c r="BY43" s="75" t="n"/>
      <c r="BZ43" s="75" t="n"/>
      <c r="CA43" s="75" t="n"/>
      <c r="CB43" s="75" t="n"/>
      <c r="CC43" s="307" t="n"/>
      <c r="CD43" s="307" t="n"/>
      <c r="CE43" s="307" t="n"/>
      <c r="CF43" s="307" t="n"/>
      <c r="CG43" s="28" t="n"/>
      <c r="CH43" s="28" t="n"/>
      <c r="CI43" s="28" t="n"/>
      <c r="CJ43" s="186" t="n"/>
      <c r="CK43" s="307" t="n"/>
      <c r="CL43" s="306" t="n"/>
      <c r="CM43" s="12" t="n"/>
      <c r="CN43" s="20" t="n"/>
      <c r="CO43" s="142" t="n"/>
      <c r="CP43" s="142" t="n"/>
      <c r="CQ43" s="142" t="n"/>
      <c r="CR43" s="20" t="n"/>
    </row>
    <row r="44" ht="15" customHeight="1" s="287">
      <c r="B44" s="11" t="n"/>
      <c r="C44" s="14" t="inlineStr">
        <is>
          <t>V300089</t>
        </is>
      </c>
      <c r="D44" s="10" t="n"/>
      <c r="E44" s="15">
        <f t="array" ref="E44">+_xlfn.XLOOKUP(1,(CM_CT2[Contract Number M3]=CM_CT2[[#This Row],[Contract Number M3]])*(CM_CT2[Row Type]="Header"),CM_CT2[Contract Number Customer])</f>
        <v/>
      </c>
      <c r="F44" s="10" t="n">
        <v>1</v>
      </c>
      <c r="G44" s="10" t="inlineStr">
        <is>
          <t>Wagon</t>
        </is>
      </c>
      <c r="H44" s="10" t="n">
        <v>39</v>
      </c>
      <c r="I44" s="73">
        <f t="array" ref="I44">+_xlfn.XLOOKUP(1,(Table_Mietpos[Vertragsnummer]=CM[[#This Row],[Contract Number M3]])*(Table_Mietpos[Auftragspos.]=CM[[#This Row],[Rentalposition M3]]),Table_Mietpos[ChNr])</f>
        <v/>
      </c>
      <c r="J44" s="72">
        <f t="array" ref="J44">+_xlfn.XLOOKUP(1,(CM_CT2[Contract Number Customer]=CM_CT2[[#This Row],[Contract Number Customer]])*(CM_CT2[Row Type]="Header"),CM_CT2[Customer])</f>
        <v/>
      </c>
      <c r="K44" s="51" t="n"/>
      <c r="L44" s="51" t="n"/>
      <c r="M44" s="15">
        <f t="array" ref="M44">+_xlfn.XLOOKUP(1,(CM_CT2[Contract Number Customer]=CM_CT2[[#This Row],[Contract Number Customer]])*(CM_CT2[Row Type]="Header"),CM_CT2[Sales Manager])</f>
        <v/>
      </c>
      <c r="N44" s="15">
        <f t="array" ref="N44">+_xlfn.XLOOKUP(1,(CM_CT2[Contract Number Customer]=CM_CT2[[#This Row],[Contract Number Customer]])*(CM_CT2[Row Type]="Header"),CM_CT2[Wagon Type])</f>
        <v/>
      </c>
      <c r="O44" s="10" t="n">
        <v>1</v>
      </c>
      <c r="P44" s="10" t="n"/>
      <c r="Q44" s="10" t="n"/>
      <c r="R44" s="10" t="n"/>
      <c r="S44" s="10" t="n">
        <v>1</v>
      </c>
      <c r="T44" s="10" t="n">
        <v>1</v>
      </c>
      <c r="U44" s="15">
        <f>+IF(CM_CT2[[#This Row],[Contract Status]]&lt;&gt;"ended",1,0)</f>
        <v/>
      </c>
      <c r="V44" s="15" t="n"/>
      <c r="W44" s="15">
        <f t="array" ref="W44">_xlfn.XLOOKUP(1,(CM_CT2[Contract Number Customer]=$E43)*(CM_CT2[Delivery Batch]=$F43)*(CM_CT2[Row Type]="Batch"),CM_CT2[Contract Flex])</f>
        <v/>
      </c>
      <c r="X44" s="54">
        <f t="array" ref="X44">_xlfn.XLOOKUP(1,(CM_CT2[Contract Number Customer]=$E43)*(CM_CT2[Delivery Batch]=$F43)*(CM_CT2[Row Type]="Batch"),CM_CT2[Flex StartDate])</f>
        <v/>
      </c>
      <c r="Y44" s="54">
        <f t="array" ref="Y44">_xlfn.XLOOKUP(1,(CM_CT2[Contract Number Customer]=$E43)*(CM_CT2[Delivery Batch]=$F43)*(CM_CT2[Row Type]="Batch"),CM_CT2[Flex EndDate])</f>
        <v/>
      </c>
      <c r="Z44" s="15">
        <f t="array" ref="Z44">_xlfn.XLOOKUP(1,(CM_CT2[Contract Number Customer]=$E43)*(CM_CT2[Delivery Batch]=$F43)*(CM_CT2[Row Type]="Batch"),CM_CT2[Contract Status])</f>
        <v/>
      </c>
      <c r="AA44" s="15" t="n"/>
      <c r="AB44" s="74" t="n"/>
      <c r="AC44" s="74" t="n"/>
      <c r="AD44" s="131">
        <f t="array" ref="AD44">+_xlfn.XLOOKUP(1,(Table_Mietpos[Vertragsnummer]=CM_CT2[[#This Row],[Contract Number M3]])*(Table_Mietpos[Auftragspos.]=CM_CT2[[#This Row],[Rentalposition M3]]),Table_Mietpos[Gueltig_ab])</f>
        <v/>
      </c>
      <c r="AE44" s="131">
        <f t="array" ref="AE44">+_xlfn.XLOOKUP(1,(Table_Mietpos[Vertragsnummer]=CM_CT2[[#This Row],[Contract Number M3]])*(Table_Mietpos[Auftragspos.]=CM_CT2[[#This Row],[Rentalposition M3]]),Table_Mietpos[Gueltig_bis])</f>
        <v/>
      </c>
      <c r="AF44" s="50">
        <f t="array" ref="AF44">+_xlfn.XLOOKUP(1,(CM_CT2[Contract Number Customer]=CM_CT2[[#This Row],[Contract Number Customer]])*(CM_CT2[Row Type]="Header"),CM_CT2[Contract Lenght Initial])</f>
        <v/>
      </c>
      <c r="AG44" s="136">
        <f>+CM_CT2[[#This Row],[Rental EndDate]]</f>
        <v/>
      </c>
      <c r="AH44" s="305" t="n"/>
      <c r="AI44" s="305" t="n"/>
      <c r="AJ44" s="305" t="n"/>
      <c r="AK44" s="53" t="n"/>
      <c r="AL44" s="15">
        <f t="array" ref="AL44">+_xlfn.XLOOKUP(1,(CM_CT2[Contract Number Customer]=CM_CT2[[#This Row],[Contract Number Customer]])*(CM_CT2[Row Type]="Header"),CM_CT2[Early Termination Category])</f>
        <v/>
      </c>
      <c r="AM44" s="136">
        <f t="array" ref="AM44">_xlfn.XLOOKUP(1,(CM_CT2[Contract Number Customer]=$E43)*(CM_CT2[Delivery Batch]=$F43)*(CM_CT2[Row Type]="Batch"),CM_CT2[Early Termination cut-off date1])</f>
        <v/>
      </c>
      <c r="AN44" s="136">
        <f t="array" ref="AN44">_xlfn.XLOOKUP(1,(CM_CT2[Contract Number Customer]=$E43)*(CM_CT2[Delivery Batch]=$F43)*(CM_CT2[Row Type]="Batch"),CM_CT2[Early Termination cut-off date2])</f>
        <v/>
      </c>
      <c r="AO44" s="53">
        <f t="array" ref="AO44">+_xlfn.XLOOKUP(1,(CM_CT2[Contract Number Customer]=CM_CT2[[#This Row],[Contract Number Customer]])*(CM_CT2[Row Type]="Header"),CM_CT2[Early Termination Notice Period Mths])</f>
        <v/>
      </c>
      <c r="AP44" s="53">
        <f t="array" ref="AP44">+_xlfn.XLOOKUP(1,(CM_CT2[Contract Number Customer]=CM_CT2[[#This Row],[Contract Number Customer]])*(CM_CT2[Row Type]="Header"),CM_CT2[Duly Termination Notice Period Mths])</f>
        <v/>
      </c>
      <c r="AQ44" s="54" t="n"/>
      <c r="AR44" s="54">
        <f t="array" ref="AR44">+_xlfn.XLOOKUP(1,(CM_CT2[[#This Row],[Contract Number M3]]=Next_possible_notice[Contract Number M3])*(CM_CT2[[#This Row],[Rentalposition M3]]=Next_possible_notice[Rentalposition M3]),Next_possible_notice[NoticeDateCalc])</f>
        <v/>
      </c>
      <c r="AS44" s="117" t="n"/>
      <c r="AT44" s="75" t="n"/>
      <c r="AU44" s="75" t="n"/>
      <c r="AV44" s="75" t="n"/>
      <c r="AW44" s="75" t="n"/>
      <c r="AX44" s="53" t="n"/>
      <c r="AY44" s="75" t="n"/>
      <c r="AZ44" s="54" t="n"/>
      <c r="BA44" s="50">
        <f t="array" ref="BA44">+_xlfn.XLOOKUP(1,(CM_CT2[Contract Number Customer]=CM_CT2[[#This Row],[Contract Number Customer]])*(CM_CT2[Row Type]="Header"),CM_CT2[Contract Lenght Early Clause &amp; Option])</f>
        <v/>
      </c>
      <c r="BB44" s="15" t="n"/>
      <c r="BC44" s="15" t="n"/>
      <c r="BD44" s="15" t="n"/>
      <c r="BE44" s="15" t="n"/>
      <c r="BF44" s="15" t="n"/>
      <c r="BG44" s="15" t="n"/>
      <c r="BH44" s="24" t="n"/>
      <c r="BI44" s="10" t="n"/>
      <c r="BJ44" s="118" t="n"/>
      <c r="BK44" s="24" t="n"/>
      <c r="BL44" s="24" t="n"/>
      <c r="BM44" s="50">
        <f t="array" ref="BM44">+_xlfn.XLOOKUP(1,(CM_CT2[Contract Number Customer]=CM_CT2[[#This Row],[Contract Number Customer]])*(CM_CT2[Row Type]="Header"),CM_CT2[Contract Mileage])</f>
        <v/>
      </c>
      <c r="BN44" s="50" t="n"/>
      <c r="BO44" s="54" t="n"/>
      <c r="BP44" s="54">
        <f t="array" ref="BP44">+_xlfn.XLOOKUP(1,(CM_CT2[Contract Number Customer]=CM_CT2[[#This Row],[Contract Number Customer]])*(CM_CT2[Row Type]="Header"),CM_CT2[Currency])</f>
        <v/>
      </c>
      <c r="BQ44" s="75">
        <f t="array" ref="BQ44">+_xlfn.XLOOKUP(1,(CM_CT2[Contract Number Customer]=CM_CT2[[#This Row],[Contract Number Customer]])*(CM_CT2[Row Type]="Header"),CM_CT2[Lease Rate EUR])</f>
        <v/>
      </c>
      <c r="BR44" s="306" t="n"/>
      <c r="BS44" s="306" t="n"/>
      <c r="BT44" s="177" t="n"/>
      <c r="BU44" s="306" t="n"/>
      <c r="BV44" s="179">
        <f t="array" ref="BV44">+_xlfn.XLOOKUP(1,(Table_Mietpos[Vertragsnummer]=CM_CT2[[#This Row],[Contract Number M3]])*(Table_Mietpos[Auftragspos.]=CM_CT2[[#This Row],[Rentalposition M3]]),Table_Mietpos[Nettosatz/Typ])</f>
        <v/>
      </c>
      <c r="BW44" s="306" t="n"/>
      <c r="BX44" s="75" t="n"/>
      <c r="BY44" s="75" t="n"/>
      <c r="BZ44" s="75" t="n"/>
      <c r="CA44" s="75" t="n"/>
      <c r="CB44" s="75" t="n"/>
      <c r="CC44" s="307" t="n"/>
      <c r="CD44" s="307" t="n"/>
      <c r="CE44" s="307" t="n"/>
      <c r="CF44" s="307" t="n"/>
      <c r="CG44" s="28" t="n"/>
      <c r="CH44" s="28" t="n"/>
      <c r="CI44" s="28" t="n"/>
      <c r="CJ44" s="186" t="n"/>
      <c r="CK44" s="307" t="n"/>
      <c r="CL44" s="306" t="n"/>
      <c r="CM44" s="12" t="n"/>
      <c r="CN44" s="20" t="n"/>
      <c r="CO44" s="142" t="n"/>
      <c r="CP44" s="142" t="n"/>
      <c r="CQ44" s="142" t="n"/>
      <c r="CR44" s="20" t="n"/>
    </row>
    <row r="45" ht="15" customHeight="1" s="287">
      <c r="B45" s="11" t="n"/>
      <c r="C45" s="14" t="inlineStr">
        <is>
          <t>V300089</t>
        </is>
      </c>
      <c r="D45" s="10" t="n"/>
      <c r="E45" s="15">
        <f t="array" ref="E45">+_xlfn.XLOOKUP(1,(CM_CT2[Contract Number M3]=CM_CT2[[#This Row],[Contract Number M3]])*(CM_CT2[Row Type]="Header"),CM_CT2[Contract Number Customer])</f>
        <v/>
      </c>
      <c r="F45" s="10" t="n">
        <v>1</v>
      </c>
      <c r="G45" s="10" t="inlineStr">
        <is>
          <t>Wagon</t>
        </is>
      </c>
      <c r="H45" s="10" t="n">
        <v>40</v>
      </c>
      <c r="I45" s="73">
        <f t="array" ref="I45">+_xlfn.XLOOKUP(1,(Table_Mietpos[Vertragsnummer]=CM[[#This Row],[Contract Number M3]])*(Table_Mietpos[Auftragspos.]=CM[[#This Row],[Rentalposition M3]]),Table_Mietpos[ChNr])</f>
        <v/>
      </c>
      <c r="J45" s="72">
        <f t="array" ref="J45">+_xlfn.XLOOKUP(1,(CM_CT2[Contract Number Customer]=CM_CT2[[#This Row],[Contract Number Customer]])*(CM_CT2[Row Type]="Header"),CM_CT2[Customer])</f>
        <v/>
      </c>
      <c r="K45" s="51" t="n"/>
      <c r="L45" s="51" t="n"/>
      <c r="M45" s="15">
        <f t="array" ref="M45">+_xlfn.XLOOKUP(1,(CM_CT2[Contract Number Customer]=CM_CT2[[#This Row],[Contract Number Customer]])*(CM_CT2[Row Type]="Header"),CM_CT2[Sales Manager])</f>
        <v/>
      </c>
      <c r="N45" s="15">
        <f t="array" ref="N45">+_xlfn.XLOOKUP(1,(CM_CT2[Contract Number Customer]=CM_CT2[[#This Row],[Contract Number Customer]])*(CM_CT2[Row Type]="Header"),CM_CT2[Wagon Type])</f>
        <v/>
      </c>
      <c r="O45" s="10" t="n">
        <v>1</v>
      </c>
      <c r="P45" s="10" t="n"/>
      <c r="Q45" s="10" t="n"/>
      <c r="R45" s="10" t="n"/>
      <c r="S45" s="10" t="n">
        <v>1</v>
      </c>
      <c r="T45" s="10" t="n">
        <v>1</v>
      </c>
      <c r="U45" s="15">
        <f>+IF(CM_CT2[[#This Row],[Contract Status]]&lt;&gt;"ended",1,0)</f>
        <v/>
      </c>
      <c r="V45" s="15" t="n"/>
      <c r="W45" s="15">
        <f t="array" ref="W45">_xlfn.XLOOKUP(1,(CM_CT2[Contract Number Customer]=$E44)*(CM_CT2[Delivery Batch]=$F44)*(CM_CT2[Row Type]="Batch"),CM_CT2[Contract Flex])</f>
        <v/>
      </c>
      <c r="X45" s="54">
        <f t="array" ref="X45">_xlfn.XLOOKUP(1,(CM_CT2[Contract Number Customer]=$E44)*(CM_CT2[Delivery Batch]=$F44)*(CM_CT2[Row Type]="Batch"),CM_CT2[Flex StartDate])</f>
        <v/>
      </c>
      <c r="Y45" s="54">
        <f t="array" ref="Y45">_xlfn.XLOOKUP(1,(CM_CT2[Contract Number Customer]=$E44)*(CM_CT2[Delivery Batch]=$F44)*(CM_CT2[Row Type]="Batch"),CM_CT2[Flex EndDate])</f>
        <v/>
      </c>
      <c r="Z45" s="15">
        <f t="array" ref="Z45">_xlfn.XLOOKUP(1,(CM_CT2[Contract Number Customer]=$E44)*(CM_CT2[Delivery Batch]=$F44)*(CM_CT2[Row Type]="Batch"),CM_CT2[Contract Status])</f>
        <v/>
      </c>
      <c r="AA45" s="15" t="n"/>
      <c r="AB45" s="74" t="n"/>
      <c r="AC45" s="74" t="n"/>
      <c r="AD45" s="131">
        <f t="array" ref="AD45">+_xlfn.XLOOKUP(1,(Table_Mietpos[Vertragsnummer]=CM_CT2[[#This Row],[Contract Number M3]])*(Table_Mietpos[Auftragspos.]=CM_CT2[[#This Row],[Rentalposition M3]]),Table_Mietpos[Gueltig_ab])</f>
        <v/>
      </c>
      <c r="AE45" s="131">
        <f t="array" ref="AE45">+_xlfn.XLOOKUP(1,(Table_Mietpos[Vertragsnummer]=CM_CT2[[#This Row],[Contract Number M3]])*(Table_Mietpos[Auftragspos.]=CM_CT2[[#This Row],[Rentalposition M3]]),Table_Mietpos[Gueltig_bis])</f>
        <v/>
      </c>
      <c r="AF45" s="50">
        <f t="array" ref="AF45">+_xlfn.XLOOKUP(1,(CM_CT2[Contract Number Customer]=CM_CT2[[#This Row],[Contract Number Customer]])*(CM_CT2[Row Type]="Header"),CM_CT2[Contract Lenght Initial])</f>
        <v/>
      </c>
      <c r="AG45" s="136">
        <f>+CM_CT2[[#This Row],[Rental EndDate]]</f>
        <v/>
      </c>
      <c r="AH45" s="305" t="n"/>
      <c r="AI45" s="305" t="n"/>
      <c r="AJ45" s="305" t="n"/>
      <c r="AK45" s="53" t="n"/>
      <c r="AL45" s="15">
        <f t="array" ref="AL45">+_xlfn.XLOOKUP(1,(CM_CT2[Contract Number Customer]=CM_CT2[[#This Row],[Contract Number Customer]])*(CM_CT2[Row Type]="Header"),CM_CT2[Early Termination Category])</f>
        <v/>
      </c>
      <c r="AM45" s="136">
        <f t="array" ref="AM45">_xlfn.XLOOKUP(1,(CM_CT2[Contract Number Customer]=$E44)*(CM_CT2[Delivery Batch]=$F44)*(CM_CT2[Row Type]="Batch"),CM_CT2[Early Termination cut-off date1])</f>
        <v/>
      </c>
      <c r="AN45" s="136">
        <f t="array" ref="AN45">_xlfn.XLOOKUP(1,(CM_CT2[Contract Number Customer]=$E44)*(CM_CT2[Delivery Batch]=$F44)*(CM_CT2[Row Type]="Batch"),CM_CT2[Early Termination cut-off date2])</f>
        <v/>
      </c>
      <c r="AO45" s="53">
        <f t="array" ref="AO45">+_xlfn.XLOOKUP(1,(CM_CT2[Contract Number Customer]=CM_CT2[[#This Row],[Contract Number Customer]])*(CM_CT2[Row Type]="Header"),CM_CT2[Early Termination Notice Period Mths])</f>
        <v/>
      </c>
      <c r="AP45" s="53">
        <f t="array" ref="AP45">+_xlfn.XLOOKUP(1,(CM_CT2[Contract Number Customer]=CM_CT2[[#This Row],[Contract Number Customer]])*(CM_CT2[Row Type]="Header"),CM_CT2[Duly Termination Notice Period Mths])</f>
        <v/>
      </c>
      <c r="AQ45" s="54" t="n"/>
      <c r="AR45" s="54">
        <f t="array" ref="AR45">+_xlfn.XLOOKUP(1,(CM_CT2[[#This Row],[Contract Number M3]]=Next_possible_notice[Contract Number M3])*(CM_CT2[[#This Row],[Rentalposition M3]]=Next_possible_notice[Rentalposition M3]),Next_possible_notice[NoticeDateCalc])</f>
        <v/>
      </c>
      <c r="AS45" s="117" t="n"/>
      <c r="AT45" s="75" t="n"/>
      <c r="AU45" s="75" t="n"/>
      <c r="AV45" s="75" t="n"/>
      <c r="AW45" s="75" t="n"/>
      <c r="AX45" s="53" t="n"/>
      <c r="AY45" s="75" t="n"/>
      <c r="AZ45" s="54" t="n"/>
      <c r="BA45" s="50">
        <f t="array" ref="BA45">+_xlfn.XLOOKUP(1,(CM_CT2[Contract Number Customer]=CM_CT2[[#This Row],[Contract Number Customer]])*(CM_CT2[Row Type]="Header"),CM_CT2[Contract Lenght Early Clause &amp; Option])</f>
        <v/>
      </c>
      <c r="BB45" s="15" t="n"/>
      <c r="BC45" s="15" t="n"/>
      <c r="BD45" s="15" t="n"/>
      <c r="BE45" s="15" t="n"/>
      <c r="BF45" s="15" t="n"/>
      <c r="BG45" s="15" t="n"/>
      <c r="BH45" s="24" t="n"/>
      <c r="BI45" s="10" t="n"/>
      <c r="BJ45" s="118" t="n"/>
      <c r="BK45" s="24" t="n"/>
      <c r="BL45" s="24" t="n"/>
      <c r="BM45" s="50">
        <f t="array" ref="BM45">+_xlfn.XLOOKUP(1,(CM_CT2[Contract Number Customer]=CM_CT2[[#This Row],[Contract Number Customer]])*(CM_CT2[Row Type]="Header"),CM_CT2[Contract Mileage])</f>
        <v/>
      </c>
      <c r="BN45" s="50" t="n"/>
      <c r="BO45" s="54" t="n"/>
      <c r="BP45" s="54">
        <f t="array" ref="BP45">+_xlfn.XLOOKUP(1,(CM_CT2[Contract Number Customer]=CM_CT2[[#This Row],[Contract Number Customer]])*(CM_CT2[Row Type]="Header"),CM_CT2[Currency])</f>
        <v/>
      </c>
      <c r="BQ45" s="75">
        <f t="array" ref="BQ45">+_xlfn.XLOOKUP(1,(CM_CT2[Contract Number Customer]=CM_CT2[[#This Row],[Contract Number Customer]])*(CM_CT2[Row Type]="Header"),CM_CT2[Lease Rate EUR])</f>
        <v/>
      </c>
      <c r="BR45" s="306" t="n"/>
      <c r="BS45" s="306" t="n"/>
      <c r="BT45" s="177" t="n"/>
      <c r="BU45" s="306" t="n"/>
      <c r="BV45" s="179">
        <f t="array" ref="BV45">+_xlfn.XLOOKUP(1,(Table_Mietpos[Vertragsnummer]=CM_CT2[[#This Row],[Contract Number M3]])*(Table_Mietpos[Auftragspos.]=CM_CT2[[#This Row],[Rentalposition M3]]),Table_Mietpos[Nettosatz/Typ])</f>
        <v/>
      </c>
      <c r="BW45" s="306" t="n"/>
      <c r="BX45" s="75" t="n"/>
      <c r="BY45" s="75" t="n"/>
      <c r="BZ45" s="75" t="n"/>
      <c r="CA45" s="75" t="n"/>
      <c r="CB45" s="75" t="n"/>
      <c r="CC45" s="307" t="n"/>
      <c r="CD45" s="307" t="n"/>
      <c r="CE45" s="307" t="n"/>
      <c r="CF45" s="307" t="n"/>
      <c r="CG45" s="28" t="n"/>
      <c r="CH45" s="28" t="n"/>
      <c r="CI45" s="28" t="n"/>
      <c r="CJ45" s="186" t="n"/>
      <c r="CK45" s="307" t="n"/>
      <c r="CL45" s="306" t="n"/>
      <c r="CM45" s="12" t="n"/>
      <c r="CN45" s="20" t="n"/>
      <c r="CO45" s="142" t="n"/>
      <c r="CP45" s="142" t="n"/>
      <c r="CQ45" s="142" t="n"/>
      <c r="CR45" s="20" t="n"/>
    </row>
    <row r="46" ht="15" customHeight="1" s="287">
      <c r="B46" s="11" t="n"/>
      <c r="C46" s="14" t="inlineStr">
        <is>
          <t>V300089</t>
        </is>
      </c>
      <c r="D46" s="10" t="n"/>
      <c r="E46" s="15">
        <f t="array" ref="E46">+_xlfn.XLOOKUP(1,(CM_CT2[Contract Number M3]=CM_CT2[[#This Row],[Contract Number M3]])*(CM_CT2[Row Type]="Header"),CM_CT2[Contract Number Customer])</f>
        <v/>
      </c>
      <c r="F46" s="10" t="n">
        <v>1</v>
      </c>
      <c r="G46" s="10" t="inlineStr">
        <is>
          <t>Wagon</t>
        </is>
      </c>
      <c r="H46" s="10" t="n">
        <v>41</v>
      </c>
      <c r="I46" s="73">
        <f t="array" ref="I46">+_xlfn.XLOOKUP(1,(Table_Mietpos[Vertragsnummer]=CM[[#This Row],[Contract Number M3]])*(Table_Mietpos[Auftragspos.]=CM[[#This Row],[Rentalposition M3]]),Table_Mietpos[ChNr])</f>
        <v/>
      </c>
      <c r="J46" s="72">
        <f t="array" ref="J46">+_xlfn.XLOOKUP(1,(CM_CT2[Contract Number Customer]=CM_CT2[[#This Row],[Contract Number Customer]])*(CM_CT2[Row Type]="Header"),CM_CT2[Customer])</f>
        <v/>
      </c>
      <c r="K46" s="51" t="n"/>
      <c r="L46" s="51" t="n"/>
      <c r="M46" s="15">
        <f t="array" ref="M46">+_xlfn.XLOOKUP(1,(CM_CT2[Contract Number Customer]=CM_CT2[[#This Row],[Contract Number Customer]])*(CM_CT2[Row Type]="Header"),CM_CT2[Sales Manager])</f>
        <v/>
      </c>
      <c r="N46" s="15">
        <f t="array" ref="N46">+_xlfn.XLOOKUP(1,(CM_CT2[Contract Number Customer]=CM_CT2[[#This Row],[Contract Number Customer]])*(CM_CT2[Row Type]="Header"),CM_CT2[Wagon Type])</f>
        <v/>
      </c>
      <c r="O46" s="10" t="n">
        <v>1</v>
      </c>
      <c r="P46" s="10" t="n"/>
      <c r="Q46" s="10" t="n"/>
      <c r="R46" s="10" t="n"/>
      <c r="S46" s="10" t="n">
        <v>1</v>
      </c>
      <c r="T46" s="10" t="n">
        <v>1</v>
      </c>
      <c r="U46" s="15">
        <f>+IF(CM_CT2[[#This Row],[Contract Status]]&lt;&gt;"ended",1,0)</f>
        <v/>
      </c>
      <c r="V46" s="15" t="n"/>
      <c r="W46" s="15">
        <f t="array" ref="W46">_xlfn.XLOOKUP(1,(CM_CT2[Contract Number Customer]=$E45)*(CM_CT2[Delivery Batch]=$F45)*(CM_CT2[Row Type]="Batch"),CM_CT2[Contract Flex])</f>
        <v/>
      </c>
      <c r="X46" s="54">
        <f t="array" ref="X46">_xlfn.XLOOKUP(1,(CM_CT2[Contract Number Customer]=$E45)*(CM_CT2[Delivery Batch]=$F45)*(CM_CT2[Row Type]="Batch"),CM_CT2[Flex StartDate])</f>
        <v/>
      </c>
      <c r="Y46" s="54">
        <f t="array" ref="Y46">_xlfn.XLOOKUP(1,(CM_CT2[Contract Number Customer]=$E45)*(CM_CT2[Delivery Batch]=$F45)*(CM_CT2[Row Type]="Batch"),CM_CT2[Flex EndDate])</f>
        <v/>
      </c>
      <c r="Z46" s="15">
        <f t="array" ref="Z46">_xlfn.XLOOKUP(1,(CM_CT2[Contract Number Customer]=$E45)*(CM_CT2[Delivery Batch]=$F45)*(CM_CT2[Row Type]="Batch"),CM_CT2[Contract Status])</f>
        <v/>
      </c>
      <c r="AA46" s="15" t="n"/>
      <c r="AB46" s="74" t="n"/>
      <c r="AC46" s="74" t="n"/>
      <c r="AD46" s="131">
        <f t="array" ref="AD46">+_xlfn.XLOOKUP(1,(Table_Mietpos[Vertragsnummer]=CM_CT2[[#This Row],[Contract Number M3]])*(Table_Mietpos[Auftragspos.]=CM_CT2[[#This Row],[Rentalposition M3]]),Table_Mietpos[Gueltig_ab])</f>
        <v/>
      </c>
      <c r="AE46" s="131">
        <f t="array" ref="AE46">+_xlfn.XLOOKUP(1,(Table_Mietpos[Vertragsnummer]=CM_CT2[[#This Row],[Contract Number M3]])*(Table_Mietpos[Auftragspos.]=CM_CT2[[#This Row],[Rentalposition M3]]),Table_Mietpos[Gueltig_bis])</f>
        <v/>
      </c>
      <c r="AF46" s="50">
        <f t="array" ref="AF46">+_xlfn.XLOOKUP(1,(CM_CT2[Contract Number Customer]=CM_CT2[[#This Row],[Contract Number Customer]])*(CM_CT2[Row Type]="Header"),CM_CT2[Contract Lenght Initial])</f>
        <v/>
      </c>
      <c r="AG46" s="136">
        <f>+CM_CT2[[#This Row],[Rental EndDate]]</f>
        <v/>
      </c>
      <c r="AH46" s="305" t="n"/>
      <c r="AI46" s="305" t="n"/>
      <c r="AJ46" s="305" t="n"/>
      <c r="AK46" s="53" t="n"/>
      <c r="AL46" s="15">
        <f t="array" ref="AL46">+_xlfn.XLOOKUP(1,(CM_CT2[Contract Number Customer]=CM_CT2[[#This Row],[Contract Number Customer]])*(CM_CT2[Row Type]="Header"),CM_CT2[Early Termination Category])</f>
        <v/>
      </c>
      <c r="AM46" s="136">
        <f t="array" ref="AM46">_xlfn.XLOOKUP(1,(CM_CT2[Contract Number Customer]=$E45)*(CM_CT2[Delivery Batch]=$F45)*(CM_CT2[Row Type]="Batch"),CM_CT2[Early Termination cut-off date1])</f>
        <v/>
      </c>
      <c r="AN46" s="136">
        <f t="array" ref="AN46">_xlfn.XLOOKUP(1,(CM_CT2[Contract Number Customer]=$E45)*(CM_CT2[Delivery Batch]=$F45)*(CM_CT2[Row Type]="Batch"),CM_CT2[Early Termination cut-off date2])</f>
        <v/>
      </c>
      <c r="AO46" s="53">
        <f t="array" ref="AO46">+_xlfn.XLOOKUP(1,(CM_CT2[Contract Number Customer]=CM_CT2[[#This Row],[Contract Number Customer]])*(CM_CT2[Row Type]="Header"),CM_CT2[Early Termination Notice Period Mths])</f>
        <v/>
      </c>
      <c r="AP46" s="53">
        <f t="array" ref="AP46">+_xlfn.XLOOKUP(1,(CM_CT2[Contract Number Customer]=CM_CT2[[#This Row],[Contract Number Customer]])*(CM_CT2[Row Type]="Header"),CM_CT2[Duly Termination Notice Period Mths])</f>
        <v/>
      </c>
      <c r="AQ46" s="54" t="n"/>
      <c r="AR46" s="54">
        <f t="array" ref="AR46">+_xlfn.XLOOKUP(1,(CM_CT2[[#This Row],[Contract Number M3]]=Next_possible_notice[Contract Number M3])*(CM_CT2[[#This Row],[Rentalposition M3]]=Next_possible_notice[Rentalposition M3]),Next_possible_notice[NoticeDateCalc])</f>
        <v/>
      </c>
      <c r="AS46" s="117" t="n"/>
      <c r="AT46" s="75" t="n"/>
      <c r="AU46" s="75" t="n"/>
      <c r="AV46" s="75" t="n"/>
      <c r="AW46" s="75" t="n"/>
      <c r="AX46" s="53" t="n"/>
      <c r="AY46" s="75" t="n"/>
      <c r="AZ46" s="54" t="n"/>
      <c r="BA46" s="50">
        <f t="array" ref="BA46">+_xlfn.XLOOKUP(1,(CM_CT2[Contract Number Customer]=CM_CT2[[#This Row],[Contract Number Customer]])*(CM_CT2[Row Type]="Header"),CM_CT2[Contract Lenght Early Clause &amp; Option])</f>
        <v/>
      </c>
      <c r="BB46" s="15" t="n"/>
      <c r="BC46" s="15" t="n"/>
      <c r="BD46" s="15" t="n"/>
      <c r="BE46" s="15" t="n"/>
      <c r="BF46" s="15" t="n"/>
      <c r="BG46" s="15" t="n"/>
      <c r="BH46" s="24" t="n"/>
      <c r="BI46" s="10" t="n"/>
      <c r="BJ46" s="118" t="n"/>
      <c r="BK46" s="24" t="n"/>
      <c r="BL46" s="24" t="n"/>
      <c r="BM46" s="50">
        <f t="array" ref="BM46">+_xlfn.XLOOKUP(1,(CM_CT2[Contract Number Customer]=CM_CT2[[#This Row],[Contract Number Customer]])*(CM_CT2[Row Type]="Header"),CM_CT2[Contract Mileage])</f>
        <v/>
      </c>
      <c r="BN46" s="50" t="n"/>
      <c r="BO46" s="54" t="n"/>
      <c r="BP46" s="54">
        <f t="array" ref="BP46">+_xlfn.XLOOKUP(1,(CM_CT2[Contract Number Customer]=CM_CT2[[#This Row],[Contract Number Customer]])*(CM_CT2[Row Type]="Header"),CM_CT2[Currency])</f>
        <v/>
      </c>
      <c r="BQ46" s="75">
        <f t="array" ref="BQ46">+_xlfn.XLOOKUP(1,(CM_CT2[Contract Number Customer]=CM_CT2[[#This Row],[Contract Number Customer]])*(CM_CT2[Row Type]="Header"),CM_CT2[Lease Rate EUR])</f>
        <v/>
      </c>
      <c r="BR46" s="306" t="n"/>
      <c r="BS46" s="306" t="n"/>
      <c r="BT46" s="177" t="n"/>
      <c r="BU46" s="306" t="n"/>
      <c r="BV46" s="179">
        <f t="array" ref="BV46">+_xlfn.XLOOKUP(1,(Table_Mietpos[Vertragsnummer]=CM_CT2[[#This Row],[Contract Number M3]])*(Table_Mietpos[Auftragspos.]=CM_CT2[[#This Row],[Rentalposition M3]]),Table_Mietpos[Nettosatz/Typ])</f>
        <v/>
      </c>
      <c r="BW46" s="306" t="n"/>
      <c r="BX46" s="75" t="n"/>
      <c r="BY46" s="75" t="n"/>
      <c r="BZ46" s="75" t="n"/>
      <c r="CA46" s="75" t="n"/>
      <c r="CB46" s="75" t="n"/>
      <c r="CC46" s="307" t="n"/>
      <c r="CD46" s="307" t="n"/>
      <c r="CE46" s="307" t="n"/>
      <c r="CF46" s="307" t="n"/>
      <c r="CG46" s="28" t="n"/>
      <c r="CH46" s="28" t="n"/>
      <c r="CI46" s="28" t="n"/>
      <c r="CJ46" s="186" t="n"/>
      <c r="CK46" s="307" t="n"/>
      <c r="CL46" s="306" t="n"/>
      <c r="CM46" s="12" t="n"/>
      <c r="CN46" s="20" t="n"/>
      <c r="CO46" s="142" t="n"/>
      <c r="CP46" s="142" t="n"/>
      <c r="CQ46" s="142" t="n"/>
      <c r="CR46" s="20" t="n"/>
    </row>
    <row r="47" ht="15" customHeight="1" s="287">
      <c r="B47" s="11" t="n"/>
      <c r="C47" s="14" t="inlineStr">
        <is>
          <t>V300089</t>
        </is>
      </c>
      <c r="D47" s="10" t="n"/>
      <c r="E47" s="15">
        <f t="array" ref="E47">+_xlfn.XLOOKUP(1,(CM_CT2[Contract Number M3]=CM_CT2[[#This Row],[Contract Number M3]])*(CM_CT2[Row Type]="Header"),CM_CT2[Contract Number Customer])</f>
        <v/>
      </c>
      <c r="F47" s="10" t="n">
        <v>1</v>
      </c>
      <c r="G47" s="10" t="inlineStr">
        <is>
          <t>Wagon</t>
        </is>
      </c>
      <c r="H47" s="10" t="n">
        <v>42</v>
      </c>
      <c r="I47" s="73">
        <f t="array" ref="I47">+_xlfn.XLOOKUP(1,(Table_Mietpos[Vertragsnummer]=CM[[#This Row],[Contract Number M3]])*(Table_Mietpos[Auftragspos.]=CM[[#This Row],[Rentalposition M3]]),Table_Mietpos[ChNr])</f>
        <v/>
      </c>
      <c r="J47" s="72">
        <f t="array" ref="J47">+_xlfn.XLOOKUP(1,(CM_CT2[Contract Number Customer]=CM_CT2[[#This Row],[Contract Number Customer]])*(CM_CT2[Row Type]="Header"),CM_CT2[Customer])</f>
        <v/>
      </c>
      <c r="K47" s="51" t="n"/>
      <c r="L47" s="51" t="n"/>
      <c r="M47" s="15">
        <f t="array" ref="M47">+_xlfn.XLOOKUP(1,(CM_CT2[Contract Number Customer]=CM_CT2[[#This Row],[Contract Number Customer]])*(CM_CT2[Row Type]="Header"),CM_CT2[Sales Manager])</f>
        <v/>
      </c>
      <c r="N47" s="15">
        <f t="array" ref="N47">+_xlfn.XLOOKUP(1,(CM_CT2[Contract Number Customer]=CM_CT2[[#This Row],[Contract Number Customer]])*(CM_CT2[Row Type]="Header"),CM_CT2[Wagon Type])</f>
        <v/>
      </c>
      <c r="O47" s="10" t="n">
        <v>1</v>
      </c>
      <c r="P47" s="10" t="n"/>
      <c r="Q47" s="10" t="n"/>
      <c r="R47" s="10" t="n"/>
      <c r="S47" s="10" t="n">
        <v>1</v>
      </c>
      <c r="T47" s="10" t="n">
        <v>1</v>
      </c>
      <c r="U47" s="15">
        <f>+IF(CM_CT2[[#This Row],[Contract Status]]&lt;&gt;"ended",1,0)</f>
        <v/>
      </c>
      <c r="V47" s="15" t="n"/>
      <c r="W47" s="15">
        <f t="array" ref="W47">_xlfn.XLOOKUP(1,(CM_CT2[Contract Number Customer]=$E46)*(CM_CT2[Delivery Batch]=$F46)*(CM_CT2[Row Type]="Batch"),CM_CT2[Contract Flex])</f>
        <v/>
      </c>
      <c r="X47" s="54">
        <f t="array" ref="X47">_xlfn.XLOOKUP(1,(CM_CT2[Contract Number Customer]=$E46)*(CM_CT2[Delivery Batch]=$F46)*(CM_CT2[Row Type]="Batch"),CM_CT2[Flex StartDate])</f>
        <v/>
      </c>
      <c r="Y47" s="54">
        <f t="array" ref="Y47">_xlfn.XLOOKUP(1,(CM_CT2[Contract Number Customer]=$E46)*(CM_CT2[Delivery Batch]=$F46)*(CM_CT2[Row Type]="Batch"),CM_CT2[Flex EndDate])</f>
        <v/>
      </c>
      <c r="Z47" s="15">
        <f t="array" ref="Z47">_xlfn.XLOOKUP(1,(CM_CT2[Contract Number Customer]=$E46)*(CM_CT2[Delivery Batch]=$F46)*(CM_CT2[Row Type]="Batch"),CM_CT2[Contract Status])</f>
        <v/>
      </c>
      <c r="AA47" s="15" t="n"/>
      <c r="AB47" s="74" t="n"/>
      <c r="AC47" s="74" t="n"/>
      <c r="AD47" s="131">
        <f t="array" ref="AD47">+_xlfn.XLOOKUP(1,(Table_Mietpos[Vertragsnummer]=CM_CT2[[#This Row],[Contract Number M3]])*(Table_Mietpos[Auftragspos.]=CM_CT2[[#This Row],[Rentalposition M3]]),Table_Mietpos[Gueltig_ab])</f>
        <v/>
      </c>
      <c r="AE47" s="131">
        <f t="array" ref="AE47">+_xlfn.XLOOKUP(1,(Table_Mietpos[Vertragsnummer]=CM_CT2[[#This Row],[Contract Number M3]])*(Table_Mietpos[Auftragspos.]=CM_CT2[[#This Row],[Rentalposition M3]]),Table_Mietpos[Gueltig_bis])</f>
        <v/>
      </c>
      <c r="AF47" s="50">
        <f t="array" ref="AF47">+_xlfn.XLOOKUP(1,(CM_CT2[Contract Number Customer]=CM_CT2[[#This Row],[Contract Number Customer]])*(CM_CT2[Row Type]="Header"),CM_CT2[Contract Lenght Initial])</f>
        <v/>
      </c>
      <c r="AG47" s="136">
        <f>+CM_CT2[[#This Row],[Rental EndDate]]</f>
        <v/>
      </c>
      <c r="AH47" s="305" t="n"/>
      <c r="AI47" s="305" t="n"/>
      <c r="AJ47" s="305" t="n"/>
      <c r="AK47" s="53" t="n"/>
      <c r="AL47" s="15">
        <f t="array" ref="AL47">+_xlfn.XLOOKUP(1,(CM_CT2[Contract Number Customer]=CM_CT2[[#This Row],[Contract Number Customer]])*(CM_CT2[Row Type]="Header"),CM_CT2[Early Termination Category])</f>
        <v/>
      </c>
      <c r="AM47" s="136">
        <f t="array" ref="AM47">_xlfn.XLOOKUP(1,(CM_CT2[Contract Number Customer]=$E46)*(CM_CT2[Delivery Batch]=$F46)*(CM_CT2[Row Type]="Batch"),CM_CT2[Early Termination cut-off date1])</f>
        <v/>
      </c>
      <c r="AN47" s="136">
        <f t="array" ref="AN47">_xlfn.XLOOKUP(1,(CM_CT2[Contract Number Customer]=$E46)*(CM_CT2[Delivery Batch]=$F46)*(CM_CT2[Row Type]="Batch"),CM_CT2[Early Termination cut-off date2])</f>
        <v/>
      </c>
      <c r="AO47" s="53">
        <f t="array" ref="AO47">+_xlfn.XLOOKUP(1,(CM_CT2[Contract Number Customer]=CM_CT2[[#This Row],[Contract Number Customer]])*(CM_CT2[Row Type]="Header"),CM_CT2[Early Termination Notice Period Mths])</f>
        <v/>
      </c>
      <c r="AP47" s="53">
        <f t="array" ref="AP47">+_xlfn.XLOOKUP(1,(CM_CT2[Contract Number Customer]=CM_CT2[[#This Row],[Contract Number Customer]])*(CM_CT2[Row Type]="Header"),CM_CT2[Duly Termination Notice Period Mths])</f>
        <v/>
      </c>
      <c r="AQ47" s="54" t="n"/>
      <c r="AR47" s="54">
        <f t="array" ref="AR47">+_xlfn.XLOOKUP(1,(CM_CT2[[#This Row],[Contract Number M3]]=Next_possible_notice[Contract Number M3])*(CM_CT2[[#This Row],[Rentalposition M3]]=Next_possible_notice[Rentalposition M3]),Next_possible_notice[NoticeDateCalc])</f>
        <v/>
      </c>
      <c r="AS47" s="117" t="n"/>
      <c r="AT47" s="75" t="n"/>
      <c r="AU47" s="75" t="n"/>
      <c r="AV47" s="75" t="n"/>
      <c r="AW47" s="75" t="n"/>
      <c r="AX47" s="53" t="n"/>
      <c r="AY47" s="75" t="n"/>
      <c r="AZ47" s="54" t="n"/>
      <c r="BA47" s="50">
        <f t="array" ref="BA47">+_xlfn.XLOOKUP(1,(CM_CT2[Contract Number Customer]=CM_CT2[[#This Row],[Contract Number Customer]])*(CM_CT2[Row Type]="Header"),CM_CT2[Contract Lenght Early Clause &amp; Option])</f>
        <v/>
      </c>
      <c r="BB47" s="15" t="n"/>
      <c r="BC47" s="15" t="n"/>
      <c r="BD47" s="15" t="n"/>
      <c r="BE47" s="15" t="n"/>
      <c r="BF47" s="15" t="n"/>
      <c r="BG47" s="15" t="n"/>
      <c r="BH47" s="24" t="n"/>
      <c r="BI47" s="10" t="n"/>
      <c r="BJ47" s="118" t="n"/>
      <c r="BK47" s="24" t="n"/>
      <c r="BL47" s="24" t="n"/>
      <c r="BM47" s="50">
        <f t="array" ref="BM47">+_xlfn.XLOOKUP(1,(CM_CT2[Contract Number Customer]=CM_CT2[[#This Row],[Contract Number Customer]])*(CM_CT2[Row Type]="Header"),CM_CT2[Contract Mileage])</f>
        <v/>
      </c>
      <c r="BN47" s="50" t="n"/>
      <c r="BO47" s="54" t="n"/>
      <c r="BP47" s="54">
        <f t="array" ref="BP47">+_xlfn.XLOOKUP(1,(CM_CT2[Contract Number Customer]=CM_CT2[[#This Row],[Contract Number Customer]])*(CM_CT2[Row Type]="Header"),CM_CT2[Currency])</f>
        <v/>
      </c>
      <c r="BQ47" s="75">
        <f t="array" ref="BQ47">+_xlfn.XLOOKUP(1,(CM_CT2[Contract Number Customer]=CM_CT2[[#This Row],[Contract Number Customer]])*(CM_CT2[Row Type]="Header"),CM_CT2[Lease Rate EUR])</f>
        <v/>
      </c>
      <c r="BR47" s="306" t="n"/>
      <c r="BS47" s="306" t="n"/>
      <c r="BT47" s="177" t="n"/>
      <c r="BU47" s="306" t="n"/>
      <c r="BV47" s="179">
        <f t="array" ref="BV47">+_xlfn.XLOOKUP(1,(Table_Mietpos[Vertragsnummer]=CM_CT2[[#This Row],[Contract Number M3]])*(Table_Mietpos[Auftragspos.]=CM_CT2[[#This Row],[Rentalposition M3]]),Table_Mietpos[Nettosatz/Typ])</f>
        <v/>
      </c>
      <c r="BW47" s="306" t="n"/>
      <c r="BX47" s="75" t="n"/>
      <c r="BY47" s="75" t="n"/>
      <c r="BZ47" s="75" t="n"/>
      <c r="CA47" s="75" t="n"/>
      <c r="CB47" s="75" t="n"/>
      <c r="CC47" s="307" t="n"/>
      <c r="CD47" s="307" t="n"/>
      <c r="CE47" s="307" t="n"/>
      <c r="CF47" s="307" t="n"/>
      <c r="CG47" s="28" t="n"/>
      <c r="CH47" s="28" t="n"/>
      <c r="CI47" s="28" t="n"/>
      <c r="CJ47" s="186" t="n"/>
      <c r="CK47" s="307" t="n"/>
      <c r="CL47" s="306" t="n"/>
      <c r="CM47" s="12" t="n"/>
      <c r="CN47" s="20" t="n"/>
      <c r="CO47" s="142" t="n"/>
      <c r="CP47" s="142" t="n"/>
      <c r="CQ47" s="142" t="n"/>
      <c r="CR47" s="20" t="n"/>
    </row>
    <row r="48" ht="15" customHeight="1" s="287">
      <c r="B48" s="11" t="n"/>
      <c r="C48" s="14" t="inlineStr">
        <is>
          <t>V300089</t>
        </is>
      </c>
      <c r="D48" s="10" t="n"/>
      <c r="E48" s="15">
        <f t="array" ref="E48">+_xlfn.XLOOKUP(1,(CM_CT2[Contract Number M3]=CM_CT2[[#This Row],[Contract Number M3]])*(CM_CT2[Row Type]="Header"),CM_CT2[Contract Number Customer])</f>
        <v/>
      </c>
      <c r="F48" s="10" t="n">
        <v>1</v>
      </c>
      <c r="G48" s="10" t="inlineStr">
        <is>
          <t>Wagon</t>
        </is>
      </c>
      <c r="H48" s="10" t="n">
        <v>43</v>
      </c>
      <c r="I48" s="73">
        <f t="array" ref="I48">+_xlfn.XLOOKUP(1,(Table_Mietpos[Vertragsnummer]=CM[[#This Row],[Contract Number M3]])*(Table_Mietpos[Auftragspos.]=CM[[#This Row],[Rentalposition M3]]),Table_Mietpos[ChNr])</f>
        <v/>
      </c>
      <c r="J48" s="72">
        <f t="array" ref="J48">+_xlfn.XLOOKUP(1,(CM_CT2[Contract Number Customer]=CM_CT2[[#This Row],[Contract Number Customer]])*(CM_CT2[Row Type]="Header"),CM_CT2[Customer])</f>
        <v/>
      </c>
      <c r="K48" s="51" t="n"/>
      <c r="L48" s="51" t="n"/>
      <c r="M48" s="15">
        <f t="array" ref="M48">+_xlfn.XLOOKUP(1,(CM_CT2[Contract Number Customer]=CM_CT2[[#This Row],[Contract Number Customer]])*(CM_CT2[Row Type]="Header"),CM_CT2[Sales Manager])</f>
        <v/>
      </c>
      <c r="N48" s="15">
        <f t="array" ref="N48">+_xlfn.XLOOKUP(1,(CM_CT2[Contract Number Customer]=CM_CT2[[#This Row],[Contract Number Customer]])*(CM_CT2[Row Type]="Header"),CM_CT2[Wagon Type])</f>
        <v/>
      </c>
      <c r="O48" s="10" t="n">
        <v>1</v>
      </c>
      <c r="P48" s="10" t="n"/>
      <c r="Q48" s="10" t="n"/>
      <c r="R48" s="10" t="n"/>
      <c r="S48" s="10" t="n">
        <v>1</v>
      </c>
      <c r="T48" s="10" t="n">
        <v>1</v>
      </c>
      <c r="U48" s="15">
        <f>+IF(CM_CT2[[#This Row],[Contract Status]]&lt;&gt;"ended",1,0)</f>
        <v/>
      </c>
      <c r="V48" s="15" t="n"/>
      <c r="W48" s="15">
        <f t="array" ref="W48">_xlfn.XLOOKUP(1,(CM_CT2[Contract Number Customer]=$E47)*(CM_CT2[Delivery Batch]=$F47)*(CM_CT2[Row Type]="Batch"),CM_CT2[Contract Flex])</f>
        <v/>
      </c>
      <c r="X48" s="54">
        <f t="array" ref="X48">_xlfn.XLOOKUP(1,(CM_CT2[Contract Number Customer]=$E47)*(CM_CT2[Delivery Batch]=$F47)*(CM_CT2[Row Type]="Batch"),CM_CT2[Flex StartDate])</f>
        <v/>
      </c>
      <c r="Y48" s="54">
        <f t="array" ref="Y48">_xlfn.XLOOKUP(1,(CM_CT2[Contract Number Customer]=$E47)*(CM_CT2[Delivery Batch]=$F47)*(CM_CT2[Row Type]="Batch"),CM_CT2[Flex EndDate])</f>
        <v/>
      </c>
      <c r="Z48" s="15">
        <f t="array" ref="Z48">_xlfn.XLOOKUP(1,(CM_CT2[Contract Number Customer]=$E47)*(CM_CT2[Delivery Batch]=$F47)*(CM_CT2[Row Type]="Batch"),CM_CT2[Contract Status])</f>
        <v/>
      </c>
      <c r="AA48" s="15" t="n"/>
      <c r="AB48" s="74" t="n"/>
      <c r="AC48" s="74" t="n"/>
      <c r="AD48" s="131">
        <f t="array" ref="AD48">+_xlfn.XLOOKUP(1,(Table_Mietpos[Vertragsnummer]=CM_CT2[[#This Row],[Contract Number M3]])*(Table_Mietpos[Auftragspos.]=CM_CT2[[#This Row],[Rentalposition M3]]),Table_Mietpos[Gueltig_ab])</f>
        <v/>
      </c>
      <c r="AE48" s="131">
        <f t="array" ref="AE48">+_xlfn.XLOOKUP(1,(Table_Mietpos[Vertragsnummer]=CM_CT2[[#This Row],[Contract Number M3]])*(Table_Mietpos[Auftragspos.]=CM_CT2[[#This Row],[Rentalposition M3]]),Table_Mietpos[Gueltig_bis])</f>
        <v/>
      </c>
      <c r="AF48" s="50">
        <f t="array" ref="AF48">+_xlfn.XLOOKUP(1,(CM_CT2[Contract Number Customer]=CM_CT2[[#This Row],[Contract Number Customer]])*(CM_CT2[Row Type]="Header"),CM_CT2[Contract Lenght Initial])</f>
        <v/>
      </c>
      <c r="AG48" s="136">
        <f>+CM_CT2[[#This Row],[Rental EndDate]]</f>
        <v/>
      </c>
      <c r="AH48" s="305" t="n"/>
      <c r="AI48" s="305" t="n"/>
      <c r="AJ48" s="305" t="n"/>
      <c r="AK48" s="53" t="n"/>
      <c r="AL48" s="15">
        <f t="array" ref="AL48">+_xlfn.XLOOKUP(1,(CM_CT2[Contract Number Customer]=CM_CT2[[#This Row],[Contract Number Customer]])*(CM_CT2[Row Type]="Header"),CM_CT2[Early Termination Category])</f>
        <v/>
      </c>
      <c r="AM48" s="136">
        <f t="array" ref="AM48">_xlfn.XLOOKUP(1,(CM_CT2[Contract Number Customer]=$E47)*(CM_CT2[Delivery Batch]=$F47)*(CM_CT2[Row Type]="Batch"),CM_CT2[Early Termination cut-off date1])</f>
        <v/>
      </c>
      <c r="AN48" s="136">
        <f t="array" ref="AN48">_xlfn.XLOOKUP(1,(CM_CT2[Contract Number Customer]=$E47)*(CM_CT2[Delivery Batch]=$F47)*(CM_CT2[Row Type]="Batch"),CM_CT2[Early Termination cut-off date2])</f>
        <v/>
      </c>
      <c r="AO48" s="53">
        <f t="array" ref="AO48">+_xlfn.XLOOKUP(1,(CM_CT2[Contract Number Customer]=CM_CT2[[#This Row],[Contract Number Customer]])*(CM_CT2[Row Type]="Header"),CM_CT2[Early Termination Notice Period Mths])</f>
        <v/>
      </c>
      <c r="AP48" s="53">
        <f t="array" ref="AP48">+_xlfn.XLOOKUP(1,(CM_CT2[Contract Number Customer]=CM_CT2[[#This Row],[Contract Number Customer]])*(CM_CT2[Row Type]="Header"),CM_CT2[Duly Termination Notice Period Mths])</f>
        <v/>
      </c>
      <c r="AQ48" s="54" t="n"/>
      <c r="AR48" s="54">
        <f t="array" ref="AR48">+_xlfn.XLOOKUP(1,(CM_CT2[[#This Row],[Contract Number M3]]=Next_possible_notice[Contract Number M3])*(CM_CT2[[#This Row],[Rentalposition M3]]=Next_possible_notice[Rentalposition M3]),Next_possible_notice[NoticeDateCalc])</f>
        <v/>
      </c>
      <c r="AS48" s="117" t="n"/>
      <c r="AT48" s="75" t="n"/>
      <c r="AU48" s="75" t="n"/>
      <c r="AV48" s="75" t="n"/>
      <c r="AW48" s="75" t="n"/>
      <c r="AX48" s="53" t="n"/>
      <c r="AY48" s="75" t="n"/>
      <c r="AZ48" s="54" t="n"/>
      <c r="BA48" s="50">
        <f t="array" ref="BA48">+_xlfn.XLOOKUP(1,(CM_CT2[Contract Number Customer]=CM_CT2[[#This Row],[Contract Number Customer]])*(CM_CT2[Row Type]="Header"),CM_CT2[Contract Lenght Early Clause &amp; Option])</f>
        <v/>
      </c>
      <c r="BB48" s="15" t="n"/>
      <c r="BC48" s="15" t="n"/>
      <c r="BD48" s="15" t="n"/>
      <c r="BE48" s="15" t="n"/>
      <c r="BF48" s="15" t="n"/>
      <c r="BG48" s="15" t="n"/>
      <c r="BH48" s="24" t="n"/>
      <c r="BI48" s="10" t="n"/>
      <c r="BJ48" s="118" t="n"/>
      <c r="BK48" s="24" t="n"/>
      <c r="BL48" s="24" t="n"/>
      <c r="BM48" s="50">
        <f t="array" ref="BM48">+_xlfn.XLOOKUP(1,(CM_CT2[Contract Number Customer]=CM_CT2[[#This Row],[Contract Number Customer]])*(CM_CT2[Row Type]="Header"),CM_CT2[Contract Mileage])</f>
        <v/>
      </c>
      <c r="BN48" s="50" t="n"/>
      <c r="BO48" s="54" t="n"/>
      <c r="BP48" s="54">
        <f t="array" ref="BP48">+_xlfn.XLOOKUP(1,(CM_CT2[Contract Number Customer]=CM_CT2[[#This Row],[Contract Number Customer]])*(CM_CT2[Row Type]="Header"),CM_CT2[Currency])</f>
        <v/>
      </c>
      <c r="BQ48" s="75">
        <f t="array" ref="BQ48">+_xlfn.XLOOKUP(1,(CM_CT2[Contract Number Customer]=CM_CT2[[#This Row],[Contract Number Customer]])*(CM_CT2[Row Type]="Header"),CM_CT2[Lease Rate EUR])</f>
        <v/>
      </c>
      <c r="BR48" s="306" t="n"/>
      <c r="BS48" s="306" t="n"/>
      <c r="BT48" s="177" t="n"/>
      <c r="BU48" s="306" t="n"/>
      <c r="BV48" s="179">
        <f t="array" ref="BV48">+_xlfn.XLOOKUP(1,(Table_Mietpos[Vertragsnummer]=CM_CT2[[#This Row],[Contract Number M3]])*(Table_Mietpos[Auftragspos.]=CM_CT2[[#This Row],[Rentalposition M3]]),Table_Mietpos[Nettosatz/Typ])</f>
        <v/>
      </c>
      <c r="BW48" s="306" t="n"/>
      <c r="BX48" s="75" t="n"/>
      <c r="BY48" s="75" t="n"/>
      <c r="BZ48" s="75" t="n"/>
      <c r="CA48" s="75" t="n"/>
      <c r="CB48" s="75" t="n"/>
      <c r="CC48" s="307" t="n"/>
      <c r="CD48" s="307" t="n"/>
      <c r="CE48" s="307" t="n"/>
      <c r="CF48" s="307" t="n"/>
      <c r="CG48" s="28" t="n"/>
      <c r="CH48" s="28" t="n"/>
      <c r="CI48" s="28" t="n"/>
      <c r="CJ48" s="186" t="n"/>
      <c r="CK48" s="307" t="n"/>
      <c r="CL48" s="306" t="n"/>
      <c r="CM48" s="12" t="n"/>
      <c r="CN48" s="20" t="n"/>
      <c r="CO48" s="142" t="n"/>
      <c r="CP48" s="142" t="n"/>
      <c r="CQ48" s="142" t="n"/>
      <c r="CR48" s="20" t="n"/>
    </row>
    <row r="49" ht="15" customHeight="1" s="287">
      <c r="B49" s="11" t="n"/>
      <c r="C49" s="14" t="inlineStr">
        <is>
          <t>V300089</t>
        </is>
      </c>
      <c r="D49" s="10" t="n"/>
      <c r="E49" s="15">
        <f t="array" ref="E49">+_xlfn.XLOOKUP(1,(CM_CT2[Contract Number M3]=CM_CT2[[#This Row],[Contract Number M3]])*(CM_CT2[Row Type]="Header"),CM_CT2[Contract Number Customer])</f>
        <v/>
      </c>
      <c r="F49" s="10" t="n">
        <v>1</v>
      </c>
      <c r="G49" s="10" t="inlineStr">
        <is>
          <t>Wagon</t>
        </is>
      </c>
      <c r="H49" s="10" t="n">
        <v>44</v>
      </c>
      <c r="I49" s="73">
        <f t="array" ref="I49">+_xlfn.XLOOKUP(1,(Table_Mietpos[Vertragsnummer]=CM[[#This Row],[Contract Number M3]])*(Table_Mietpos[Auftragspos.]=CM[[#This Row],[Rentalposition M3]]),Table_Mietpos[ChNr])</f>
        <v/>
      </c>
      <c r="J49" s="72">
        <f t="array" ref="J49">+_xlfn.XLOOKUP(1,(CM_CT2[Contract Number Customer]=CM_CT2[[#This Row],[Contract Number Customer]])*(CM_CT2[Row Type]="Header"),CM_CT2[Customer])</f>
        <v/>
      </c>
      <c r="K49" s="51" t="n"/>
      <c r="L49" s="51" t="n"/>
      <c r="M49" s="15">
        <f t="array" ref="M49">+_xlfn.XLOOKUP(1,(CM_CT2[Contract Number Customer]=CM_CT2[[#This Row],[Contract Number Customer]])*(CM_CT2[Row Type]="Header"),CM_CT2[Sales Manager])</f>
        <v/>
      </c>
      <c r="N49" s="15">
        <f t="array" ref="N49">+_xlfn.XLOOKUP(1,(CM_CT2[Contract Number Customer]=CM_CT2[[#This Row],[Contract Number Customer]])*(CM_CT2[Row Type]="Header"),CM_CT2[Wagon Type])</f>
        <v/>
      </c>
      <c r="O49" s="10" t="n">
        <v>1</v>
      </c>
      <c r="P49" s="10" t="n"/>
      <c r="Q49" s="10" t="n"/>
      <c r="R49" s="10" t="n"/>
      <c r="S49" s="10" t="n">
        <v>1</v>
      </c>
      <c r="T49" s="10" t="n">
        <v>1</v>
      </c>
      <c r="U49" s="15">
        <f>+IF(CM_CT2[[#This Row],[Contract Status]]&lt;&gt;"ended",1,0)</f>
        <v/>
      </c>
      <c r="V49" s="15" t="n"/>
      <c r="W49" s="15">
        <f t="array" ref="W49">_xlfn.XLOOKUP(1,(CM_CT2[Contract Number Customer]=$E48)*(CM_CT2[Delivery Batch]=$F48)*(CM_CT2[Row Type]="Batch"),CM_CT2[Contract Flex])</f>
        <v/>
      </c>
      <c r="X49" s="54">
        <f t="array" ref="X49">_xlfn.XLOOKUP(1,(CM_CT2[Contract Number Customer]=$E48)*(CM_CT2[Delivery Batch]=$F48)*(CM_CT2[Row Type]="Batch"),CM_CT2[Flex StartDate])</f>
        <v/>
      </c>
      <c r="Y49" s="54">
        <f t="array" ref="Y49">_xlfn.XLOOKUP(1,(CM_CT2[Contract Number Customer]=$E48)*(CM_CT2[Delivery Batch]=$F48)*(CM_CT2[Row Type]="Batch"),CM_CT2[Flex EndDate])</f>
        <v/>
      </c>
      <c r="Z49" s="15">
        <f t="array" ref="Z49">_xlfn.XLOOKUP(1,(CM_CT2[Contract Number Customer]=$E48)*(CM_CT2[Delivery Batch]=$F48)*(CM_CT2[Row Type]="Batch"),CM_CT2[Contract Status])</f>
        <v/>
      </c>
      <c r="AA49" s="15" t="n"/>
      <c r="AB49" s="74" t="n"/>
      <c r="AC49" s="74" t="n"/>
      <c r="AD49" s="131">
        <f t="array" ref="AD49">+_xlfn.XLOOKUP(1,(Table_Mietpos[Vertragsnummer]=CM_CT2[[#This Row],[Contract Number M3]])*(Table_Mietpos[Auftragspos.]=CM_CT2[[#This Row],[Rentalposition M3]]),Table_Mietpos[Gueltig_ab])</f>
        <v/>
      </c>
      <c r="AE49" s="131">
        <f t="array" ref="AE49">+_xlfn.XLOOKUP(1,(Table_Mietpos[Vertragsnummer]=CM_CT2[[#This Row],[Contract Number M3]])*(Table_Mietpos[Auftragspos.]=CM_CT2[[#This Row],[Rentalposition M3]]),Table_Mietpos[Gueltig_bis])</f>
        <v/>
      </c>
      <c r="AF49" s="50">
        <f t="array" ref="AF49">+_xlfn.XLOOKUP(1,(CM_CT2[Contract Number Customer]=CM_CT2[[#This Row],[Contract Number Customer]])*(CM_CT2[Row Type]="Header"),CM_CT2[Contract Lenght Initial])</f>
        <v/>
      </c>
      <c r="AG49" s="136">
        <f>+CM_CT2[[#This Row],[Rental EndDate]]</f>
        <v/>
      </c>
      <c r="AH49" s="305" t="n"/>
      <c r="AI49" s="305" t="n"/>
      <c r="AJ49" s="305" t="n"/>
      <c r="AK49" s="53" t="n"/>
      <c r="AL49" s="15">
        <f t="array" ref="AL49">+_xlfn.XLOOKUP(1,(CM_CT2[Contract Number Customer]=CM_CT2[[#This Row],[Contract Number Customer]])*(CM_CT2[Row Type]="Header"),CM_CT2[Early Termination Category])</f>
        <v/>
      </c>
      <c r="AM49" s="136">
        <f t="array" ref="AM49">_xlfn.XLOOKUP(1,(CM_CT2[Contract Number Customer]=$E48)*(CM_CT2[Delivery Batch]=$F48)*(CM_CT2[Row Type]="Batch"),CM_CT2[Early Termination cut-off date1])</f>
        <v/>
      </c>
      <c r="AN49" s="136">
        <f t="array" ref="AN49">_xlfn.XLOOKUP(1,(CM_CT2[Contract Number Customer]=$E48)*(CM_CT2[Delivery Batch]=$F48)*(CM_CT2[Row Type]="Batch"),CM_CT2[Early Termination cut-off date2])</f>
        <v/>
      </c>
      <c r="AO49" s="53">
        <f t="array" ref="AO49">+_xlfn.XLOOKUP(1,(CM_CT2[Contract Number Customer]=CM_CT2[[#This Row],[Contract Number Customer]])*(CM_CT2[Row Type]="Header"),CM_CT2[Early Termination Notice Period Mths])</f>
        <v/>
      </c>
      <c r="AP49" s="53">
        <f t="array" ref="AP49">+_xlfn.XLOOKUP(1,(CM_CT2[Contract Number Customer]=CM_CT2[[#This Row],[Contract Number Customer]])*(CM_CT2[Row Type]="Header"),CM_CT2[Duly Termination Notice Period Mths])</f>
        <v/>
      </c>
      <c r="AQ49" s="54" t="n"/>
      <c r="AR49" s="54">
        <f t="array" ref="AR49">+_xlfn.XLOOKUP(1,(CM_CT2[[#This Row],[Contract Number M3]]=Next_possible_notice[Contract Number M3])*(CM_CT2[[#This Row],[Rentalposition M3]]=Next_possible_notice[Rentalposition M3]),Next_possible_notice[NoticeDateCalc])</f>
        <v/>
      </c>
      <c r="AS49" s="117" t="n"/>
      <c r="AT49" s="75" t="n"/>
      <c r="AU49" s="75" t="n"/>
      <c r="AV49" s="75" t="n"/>
      <c r="AW49" s="75" t="n"/>
      <c r="AX49" s="53" t="n"/>
      <c r="AY49" s="75" t="n"/>
      <c r="AZ49" s="54" t="n"/>
      <c r="BA49" s="50">
        <f t="array" ref="BA49">+_xlfn.XLOOKUP(1,(CM_CT2[Contract Number Customer]=CM_CT2[[#This Row],[Contract Number Customer]])*(CM_CT2[Row Type]="Header"),CM_CT2[Contract Lenght Early Clause &amp; Option])</f>
        <v/>
      </c>
      <c r="BB49" s="15" t="n"/>
      <c r="BC49" s="15" t="n"/>
      <c r="BD49" s="15" t="n"/>
      <c r="BE49" s="15" t="n"/>
      <c r="BF49" s="15" t="n"/>
      <c r="BG49" s="15" t="n"/>
      <c r="BH49" s="24" t="n"/>
      <c r="BI49" s="10" t="n"/>
      <c r="BJ49" s="118" t="n"/>
      <c r="BK49" s="24" t="n"/>
      <c r="BL49" s="24" t="n"/>
      <c r="BM49" s="50">
        <f t="array" ref="BM49">+_xlfn.XLOOKUP(1,(CM_CT2[Contract Number Customer]=CM_CT2[[#This Row],[Contract Number Customer]])*(CM_CT2[Row Type]="Header"),CM_CT2[Contract Mileage])</f>
        <v/>
      </c>
      <c r="BN49" s="50" t="n"/>
      <c r="BO49" s="54" t="n"/>
      <c r="BP49" s="54">
        <f t="array" ref="BP49">+_xlfn.XLOOKUP(1,(CM_CT2[Contract Number Customer]=CM_CT2[[#This Row],[Contract Number Customer]])*(CM_CT2[Row Type]="Header"),CM_CT2[Currency])</f>
        <v/>
      </c>
      <c r="BQ49" s="75">
        <f t="array" ref="BQ49">+_xlfn.XLOOKUP(1,(CM_CT2[Contract Number Customer]=CM_CT2[[#This Row],[Contract Number Customer]])*(CM_CT2[Row Type]="Header"),CM_CT2[Lease Rate EUR])</f>
        <v/>
      </c>
      <c r="BR49" s="306" t="n"/>
      <c r="BS49" s="306" t="n"/>
      <c r="BT49" s="177" t="n"/>
      <c r="BU49" s="306" t="n"/>
      <c r="BV49" s="179">
        <f t="array" ref="BV49">+_xlfn.XLOOKUP(1,(Table_Mietpos[Vertragsnummer]=CM_CT2[[#This Row],[Contract Number M3]])*(Table_Mietpos[Auftragspos.]=CM_CT2[[#This Row],[Rentalposition M3]]),Table_Mietpos[Nettosatz/Typ])</f>
        <v/>
      </c>
      <c r="BW49" s="306" t="n"/>
      <c r="BX49" s="75" t="n"/>
      <c r="BY49" s="75" t="n"/>
      <c r="BZ49" s="75" t="n"/>
      <c r="CA49" s="75" t="n"/>
      <c r="CB49" s="75" t="n"/>
      <c r="CC49" s="307" t="n"/>
      <c r="CD49" s="307" t="n"/>
      <c r="CE49" s="307" t="n"/>
      <c r="CF49" s="307" t="n"/>
      <c r="CG49" s="28" t="n"/>
      <c r="CH49" s="28" t="n"/>
      <c r="CI49" s="28" t="n"/>
      <c r="CJ49" s="186" t="n"/>
      <c r="CK49" s="307" t="n"/>
      <c r="CL49" s="306" t="n"/>
      <c r="CM49" s="12" t="n"/>
      <c r="CN49" s="20" t="n"/>
      <c r="CO49" s="142" t="n"/>
      <c r="CP49" s="142" t="n"/>
      <c r="CQ49" s="142" t="n"/>
      <c r="CR49" s="20" t="n"/>
    </row>
    <row r="50" ht="15" customHeight="1" s="287">
      <c r="B50" s="11" t="n"/>
      <c r="C50" s="14" t="inlineStr">
        <is>
          <t>V300089</t>
        </is>
      </c>
      <c r="D50" s="10" t="n"/>
      <c r="E50" s="15">
        <f t="array" ref="E50">+_xlfn.XLOOKUP(1,(CM_CT2[Contract Number M3]=CM_CT2[[#This Row],[Contract Number M3]])*(CM_CT2[Row Type]="Header"),CM_CT2[Contract Number Customer])</f>
        <v/>
      </c>
      <c r="F50" s="10" t="n">
        <v>1</v>
      </c>
      <c r="G50" s="10" t="inlineStr">
        <is>
          <t>Wagon</t>
        </is>
      </c>
      <c r="H50" s="10" t="n">
        <v>45</v>
      </c>
      <c r="I50" s="73">
        <f t="array" ref="I50">+_xlfn.XLOOKUP(1,(Table_Mietpos[Vertragsnummer]=CM[[#This Row],[Contract Number M3]])*(Table_Mietpos[Auftragspos.]=CM[[#This Row],[Rentalposition M3]]),Table_Mietpos[ChNr])</f>
        <v/>
      </c>
      <c r="J50" s="72">
        <f t="array" ref="J50">+_xlfn.XLOOKUP(1,(CM_CT2[Contract Number Customer]=CM_CT2[[#This Row],[Contract Number Customer]])*(CM_CT2[Row Type]="Header"),CM_CT2[Customer])</f>
        <v/>
      </c>
      <c r="K50" s="51" t="n"/>
      <c r="L50" s="51" t="n"/>
      <c r="M50" s="15">
        <f t="array" ref="M50">+_xlfn.XLOOKUP(1,(CM_CT2[Contract Number Customer]=CM_CT2[[#This Row],[Contract Number Customer]])*(CM_CT2[Row Type]="Header"),CM_CT2[Sales Manager])</f>
        <v/>
      </c>
      <c r="N50" s="15">
        <f t="array" ref="N50">+_xlfn.XLOOKUP(1,(CM_CT2[Contract Number Customer]=CM_CT2[[#This Row],[Contract Number Customer]])*(CM_CT2[Row Type]="Header"),CM_CT2[Wagon Type])</f>
        <v/>
      </c>
      <c r="O50" s="10" t="n">
        <v>1</v>
      </c>
      <c r="P50" s="10" t="n"/>
      <c r="Q50" s="10" t="n"/>
      <c r="R50" s="10" t="n"/>
      <c r="S50" s="10" t="n">
        <v>1</v>
      </c>
      <c r="T50" s="10" t="n">
        <v>1</v>
      </c>
      <c r="U50" s="15">
        <f>+IF(CM_CT2[[#This Row],[Contract Status]]&lt;&gt;"ended",1,0)</f>
        <v/>
      </c>
      <c r="V50" s="15" t="n"/>
      <c r="W50" s="15">
        <f t="array" ref="W50">_xlfn.XLOOKUP(1,(CM_CT2[Contract Number Customer]=$E49)*(CM_CT2[Delivery Batch]=$F49)*(CM_CT2[Row Type]="Batch"),CM_CT2[Contract Flex])</f>
        <v/>
      </c>
      <c r="X50" s="54">
        <f t="array" ref="X50">_xlfn.XLOOKUP(1,(CM_CT2[Contract Number Customer]=$E49)*(CM_CT2[Delivery Batch]=$F49)*(CM_CT2[Row Type]="Batch"),CM_CT2[Flex StartDate])</f>
        <v/>
      </c>
      <c r="Y50" s="54">
        <f t="array" ref="Y50">_xlfn.XLOOKUP(1,(CM_CT2[Contract Number Customer]=$E49)*(CM_CT2[Delivery Batch]=$F49)*(CM_CT2[Row Type]="Batch"),CM_CT2[Flex EndDate])</f>
        <v/>
      </c>
      <c r="Z50" s="15">
        <f t="array" ref="Z50">_xlfn.XLOOKUP(1,(CM_CT2[Contract Number Customer]=$E49)*(CM_CT2[Delivery Batch]=$F49)*(CM_CT2[Row Type]="Batch"),CM_CT2[Contract Status])</f>
        <v/>
      </c>
      <c r="AA50" s="15" t="n"/>
      <c r="AB50" s="74" t="n"/>
      <c r="AC50" s="74" t="n"/>
      <c r="AD50" s="131">
        <f t="array" ref="AD50">+_xlfn.XLOOKUP(1,(Table_Mietpos[Vertragsnummer]=CM_CT2[[#This Row],[Contract Number M3]])*(Table_Mietpos[Auftragspos.]=CM_CT2[[#This Row],[Rentalposition M3]]),Table_Mietpos[Gueltig_ab])</f>
        <v/>
      </c>
      <c r="AE50" s="131">
        <f t="array" ref="AE50">+_xlfn.XLOOKUP(1,(Table_Mietpos[Vertragsnummer]=CM_CT2[[#This Row],[Contract Number M3]])*(Table_Mietpos[Auftragspos.]=CM_CT2[[#This Row],[Rentalposition M3]]),Table_Mietpos[Gueltig_bis])</f>
        <v/>
      </c>
      <c r="AF50" s="50">
        <f t="array" ref="AF50">+_xlfn.XLOOKUP(1,(CM_CT2[Contract Number Customer]=CM_CT2[[#This Row],[Contract Number Customer]])*(CM_CT2[Row Type]="Header"),CM_CT2[Contract Lenght Initial])</f>
        <v/>
      </c>
      <c r="AG50" s="136">
        <f>+CM_CT2[[#This Row],[Rental EndDate]]</f>
        <v/>
      </c>
      <c r="AH50" s="305" t="n"/>
      <c r="AI50" s="305" t="n"/>
      <c r="AJ50" s="305" t="n"/>
      <c r="AK50" s="53" t="n"/>
      <c r="AL50" s="15">
        <f t="array" ref="AL50">+_xlfn.XLOOKUP(1,(CM_CT2[Contract Number Customer]=CM_CT2[[#This Row],[Contract Number Customer]])*(CM_CT2[Row Type]="Header"),CM_CT2[Early Termination Category])</f>
        <v/>
      </c>
      <c r="AM50" s="136">
        <f t="array" ref="AM50">_xlfn.XLOOKUP(1,(CM_CT2[Contract Number Customer]=$E49)*(CM_CT2[Delivery Batch]=$F49)*(CM_CT2[Row Type]="Batch"),CM_CT2[Early Termination cut-off date1])</f>
        <v/>
      </c>
      <c r="AN50" s="136">
        <f t="array" ref="AN50">_xlfn.XLOOKUP(1,(CM_CT2[Contract Number Customer]=$E49)*(CM_CT2[Delivery Batch]=$F49)*(CM_CT2[Row Type]="Batch"),CM_CT2[Early Termination cut-off date2])</f>
        <v/>
      </c>
      <c r="AO50" s="53">
        <f t="array" ref="AO50">+_xlfn.XLOOKUP(1,(CM_CT2[Contract Number Customer]=CM_CT2[[#This Row],[Contract Number Customer]])*(CM_CT2[Row Type]="Header"),CM_CT2[Early Termination Notice Period Mths])</f>
        <v/>
      </c>
      <c r="AP50" s="53">
        <f t="array" ref="AP50">+_xlfn.XLOOKUP(1,(CM_CT2[Contract Number Customer]=CM_CT2[[#This Row],[Contract Number Customer]])*(CM_CT2[Row Type]="Header"),CM_CT2[Duly Termination Notice Period Mths])</f>
        <v/>
      </c>
      <c r="AQ50" s="54" t="n"/>
      <c r="AR50" s="54">
        <f t="array" ref="AR50">+_xlfn.XLOOKUP(1,(CM_CT2[[#This Row],[Contract Number M3]]=Next_possible_notice[Contract Number M3])*(CM_CT2[[#This Row],[Rentalposition M3]]=Next_possible_notice[Rentalposition M3]),Next_possible_notice[NoticeDateCalc])</f>
        <v/>
      </c>
      <c r="AS50" s="117" t="n"/>
      <c r="AT50" s="75" t="n"/>
      <c r="AU50" s="75" t="n"/>
      <c r="AV50" s="75" t="n"/>
      <c r="AW50" s="75" t="n"/>
      <c r="AX50" s="53" t="n"/>
      <c r="AY50" s="75" t="n"/>
      <c r="AZ50" s="54" t="n"/>
      <c r="BA50" s="50">
        <f t="array" ref="BA50">+_xlfn.XLOOKUP(1,(CM_CT2[Contract Number Customer]=CM_CT2[[#This Row],[Contract Number Customer]])*(CM_CT2[Row Type]="Header"),CM_CT2[Contract Lenght Early Clause &amp; Option])</f>
        <v/>
      </c>
      <c r="BB50" s="15" t="n"/>
      <c r="BC50" s="15" t="n"/>
      <c r="BD50" s="15" t="n"/>
      <c r="BE50" s="15" t="n"/>
      <c r="BF50" s="15" t="n"/>
      <c r="BG50" s="15" t="n"/>
      <c r="BH50" s="24" t="n"/>
      <c r="BI50" s="10" t="n"/>
      <c r="BJ50" s="118" t="n"/>
      <c r="BK50" s="24" t="n"/>
      <c r="BL50" s="24" t="n"/>
      <c r="BM50" s="50">
        <f t="array" ref="BM50">+_xlfn.XLOOKUP(1,(CM_CT2[Contract Number Customer]=CM_CT2[[#This Row],[Contract Number Customer]])*(CM_CT2[Row Type]="Header"),CM_CT2[Contract Mileage])</f>
        <v/>
      </c>
      <c r="BN50" s="50" t="n"/>
      <c r="BO50" s="54" t="n"/>
      <c r="BP50" s="54">
        <f t="array" ref="BP50">+_xlfn.XLOOKUP(1,(CM_CT2[Contract Number Customer]=CM_CT2[[#This Row],[Contract Number Customer]])*(CM_CT2[Row Type]="Header"),CM_CT2[Currency])</f>
        <v/>
      </c>
      <c r="BQ50" s="75">
        <f t="array" ref="BQ50">+_xlfn.XLOOKUP(1,(CM_CT2[Contract Number Customer]=CM_CT2[[#This Row],[Contract Number Customer]])*(CM_CT2[Row Type]="Header"),CM_CT2[Lease Rate EUR])</f>
        <v/>
      </c>
      <c r="BR50" s="306" t="n"/>
      <c r="BS50" s="306" t="n"/>
      <c r="BT50" s="177" t="n"/>
      <c r="BU50" s="306" t="n"/>
      <c r="BV50" s="179">
        <f t="array" ref="BV50">+_xlfn.XLOOKUP(1,(Table_Mietpos[Vertragsnummer]=CM_CT2[[#This Row],[Contract Number M3]])*(Table_Mietpos[Auftragspos.]=CM_CT2[[#This Row],[Rentalposition M3]]),Table_Mietpos[Nettosatz/Typ])</f>
        <v/>
      </c>
      <c r="BW50" s="306" t="n"/>
      <c r="BX50" s="75" t="n"/>
      <c r="BY50" s="75" t="n"/>
      <c r="BZ50" s="75" t="n"/>
      <c r="CA50" s="75" t="n"/>
      <c r="CB50" s="75" t="n"/>
      <c r="CC50" s="307" t="n"/>
      <c r="CD50" s="307" t="n"/>
      <c r="CE50" s="307" t="n"/>
      <c r="CF50" s="307" t="n"/>
      <c r="CG50" s="28" t="n"/>
      <c r="CH50" s="28" t="n"/>
      <c r="CI50" s="28" t="n"/>
      <c r="CJ50" s="186" t="n"/>
      <c r="CK50" s="307" t="n"/>
      <c r="CL50" s="306" t="n"/>
      <c r="CM50" s="12" t="n"/>
      <c r="CN50" s="20" t="n"/>
      <c r="CO50" s="142" t="n"/>
      <c r="CP50" s="142" t="n"/>
      <c r="CQ50" s="142" t="n"/>
      <c r="CR50" s="20" t="n"/>
    </row>
    <row r="51" ht="15" customHeight="1" s="287">
      <c r="B51" s="11" t="n"/>
      <c r="C51" s="14" t="inlineStr">
        <is>
          <t>V300089</t>
        </is>
      </c>
      <c r="D51" s="10" t="n"/>
      <c r="E51" s="15">
        <f t="array" ref="E51">+_xlfn.XLOOKUP(1,(CM_CT2[Contract Number M3]=CM_CT2[[#This Row],[Contract Number M3]])*(CM_CT2[Row Type]="Header"),CM_CT2[Contract Number Customer])</f>
        <v/>
      </c>
      <c r="F51" s="10" t="n">
        <v>1</v>
      </c>
      <c r="G51" s="10" t="inlineStr">
        <is>
          <t>Wagon</t>
        </is>
      </c>
      <c r="H51" s="10" t="n">
        <v>46</v>
      </c>
      <c r="I51" s="73">
        <f t="array" ref="I51">+_xlfn.XLOOKUP(1,(Table_Mietpos[Vertragsnummer]=CM[[#This Row],[Contract Number M3]])*(Table_Mietpos[Auftragspos.]=CM[[#This Row],[Rentalposition M3]]),Table_Mietpos[ChNr])</f>
        <v/>
      </c>
      <c r="J51" s="72">
        <f t="array" ref="J51">+_xlfn.XLOOKUP(1,(CM_CT2[Contract Number Customer]=CM_CT2[[#This Row],[Contract Number Customer]])*(CM_CT2[Row Type]="Header"),CM_CT2[Customer])</f>
        <v/>
      </c>
      <c r="K51" s="51" t="n"/>
      <c r="L51" s="51" t="n"/>
      <c r="M51" s="15">
        <f t="array" ref="M51">+_xlfn.XLOOKUP(1,(CM_CT2[Contract Number Customer]=CM_CT2[[#This Row],[Contract Number Customer]])*(CM_CT2[Row Type]="Header"),CM_CT2[Sales Manager])</f>
        <v/>
      </c>
      <c r="N51" s="15">
        <f t="array" ref="N51">+_xlfn.XLOOKUP(1,(CM_CT2[Contract Number Customer]=CM_CT2[[#This Row],[Contract Number Customer]])*(CM_CT2[Row Type]="Header"),CM_CT2[Wagon Type])</f>
        <v/>
      </c>
      <c r="O51" s="10" t="n">
        <v>1</v>
      </c>
      <c r="P51" s="10" t="n"/>
      <c r="Q51" s="10" t="n"/>
      <c r="R51" s="10" t="n"/>
      <c r="S51" s="10" t="n">
        <v>1</v>
      </c>
      <c r="T51" s="10" t="n">
        <v>1</v>
      </c>
      <c r="U51" s="15">
        <f>+IF(CM_CT2[[#This Row],[Contract Status]]&lt;&gt;"ended",1,0)</f>
        <v/>
      </c>
      <c r="V51" s="15" t="n"/>
      <c r="W51" s="15">
        <f t="array" ref="W51">_xlfn.XLOOKUP(1,(CM_CT2[Contract Number Customer]=$E50)*(CM_CT2[Delivery Batch]=$F50)*(CM_CT2[Row Type]="Batch"),CM_CT2[Contract Flex])</f>
        <v/>
      </c>
      <c r="X51" s="54">
        <f t="array" ref="X51">_xlfn.XLOOKUP(1,(CM_CT2[Contract Number Customer]=$E50)*(CM_CT2[Delivery Batch]=$F50)*(CM_CT2[Row Type]="Batch"),CM_CT2[Flex StartDate])</f>
        <v/>
      </c>
      <c r="Y51" s="54">
        <f t="array" ref="Y51">_xlfn.XLOOKUP(1,(CM_CT2[Contract Number Customer]=$E50)*(CM_CT2[Delivery Batch]=$F50)*(CM_CT2[Row Type]="Batch"),CM_CT2[Flex EndDate])</f>
        <v/>
      </c>
      <c r="Z51" s="15">
        <f t="array" ref="Z51">_xlfn.XLOOKUP(1,(CM_CT2[Contract Number Customer]=$E50)*(CM_CT2[Delivery Batch]=$F50)*(CM_CT2[Row Type]="Batch"),CM_CT2[Contract Status])</f>
        <v/>
      </c>
      <c r="AA51" s="15" t="n"/>
      <c r="AB51" s="74" t="n"/>
      <c r="AC51" s="74" t="n"/>
      <c r="AD51" s="131">
        <f t="array" ref="AD51">+_xlfn.XLOOKUP(1,(Table_Mietpos[Vertragsnummer]=CM_CT2[[#This Row],[Contract Number M3]])*(Table_Mietpos[Auftragspos.]=CM_CT2[[#This Row],[Rentalposition M3]]),Table_Mietpos[Gueltig_ab])</f>
        <v/>
      </c>
      <c r="AE51" s="131">
        <f t="array" ref="AE51">+_xlfn.XLOOKUP(1,(Table_Mietpos[Vertragsnummer]=CM_CT2[[#This Row],[Contract Number M3]])*(Table_Mietpos[Auftragspos.]=CM_CT2[[#This Row],[Rentalposition M3]]),Table_Mietpos[Gueltig_bis])</f>
        <v/>
      </c>
      <c r="AF51" s="50">
        <f t="array" ref="AF51">+_xlfn.XLOOKUP(1,(CM_CT2[Contract Number Customer]=CM_CT2[[#This Row],[Contract Number Customer]])*(CM_CT2[Row Type]="Header"),CM_CT2[Contract Lenght Initial])</f>
        <v/>
      </c>
      <c r="AG51" s="136">
        <f>+CM_CT2[[#This Row],[Rental EndDate]]</f>
        <v/>
      </c>
      <c r="AH51" s="305" t="n"/>
      <c r="AI51" s="305" t="n"/>
      <c r="AJ51" s="305" t="n"/>
      <c r="AK51" s="53" t="n"/>
      <c r="AL51" s="15">
        <f t="array" ref="AL51">+_xlfn.XLOOKUP(1,(CM_CT2[Contract Number Customer]=CM_CT2[[#This Row],[Contract Number Customer]])*(CM_CT2[Row Type]="Header"),CM_CT2[Early Termination Category])</f>
        <v/>
      </c>
      <c r="AM51" s="136">
        <f t="array" ref="AM51">_xlfn.XLOOKUP(1,(CM_CT2[Contract Number Customer]=$E50)*(CM_CT2[Delivery Batch]=$F50)*(CM_CT2[Row Type]="Batch"),CM_CT2[Early Termination cut-off date1])</f>
        <v/>
      </c>
      <c r="AN51" s="136">
        <f t="array" ref="AN51">_xlfn.XLOOKUP(1,(CM_CT2[Contract Number Customer]=$E50)*(CM_CT2[Delivery Batch]=$F50)*(CM_CT2[Row Type]="Batch"),CM_CT2[Early Termination cut-off date2])</f>
        <v/>
      </c>
      <c r="AO51" s="53">
        <f t="array" ref="AO51">+_xlfn.XLOOKUP(1,(CM_CT2[Contract Number Customer]=CM_CT2[[#This Row],[Contract Number Customer]])*(CM_CT2[Row Type]="Header"),CM_CT2[Early Termination Notice Period Mths])</f>
        <v/>
      </c>
      <c r="AP51" s="53">
        <f t="array" ref="AP51">+_xlfn.XLOOKUP(1,(CM_CT2[Contract Number Customer]=CM_CT2[[#This Row],[Contract Number Customer]])*(CM_CT2[Row Type]="Header"),CM_CT2[Duly Termination Notice Period Mths])</f>
        <v/>
      </c>
      <c r="AQ51" s="54" t="n"/>
      <c r="AR51" s="54">
        <f t="array" ref="AR51">+_xlfn.XLOOKUP(1,(CM_CT2[[#This Row],[Contract Number M3]]=Next_possible_notice[Contract Number M3])*(CM_CT2[[#This Row],[Rentalposition M3]]=Next_possible_notice[Rentalposition M3]),Next_possible_notice[NoticeDateCalc])</f>
        <v/>
      </c>
      <c r="AS51" s="117" t="n"/>
      <c r="AT51" s="75" t="n"/>
      <c r="AU51" s="75" t="n"/>
      <c r="AV51" s="75" t="n"/>
      <c r="AW51" s="75" t="n"/>
      <c r="AX51" s="53" t="n"/>
      <c r="AY51" s="75" t="n"/>
      <c r="AZ51" s="54" t="n"/>
      <c r="BA51" s="50">
        <f t="array" ref="BA51">+_xlfn.XLOOKUP(1,(CM_CT2[Contract Number Customer]=CM_CT2[[#This Row],[Contract Number Customer]])*(CM_CT2[Row Type]="Header"),CM_CT2[Contract Lenght Early Clause &amp; Option])</f>
        <v/>
      </c>
      <c r="BB51" s="15" t="n"/>
      <c r="BC51" s="15" t="n"/>
      <c r="BD51" s="15" t="n"/>
      <c r="BE51" s="15" t="n"/>
      <c r="BF51" s="15" t="n"/>
      <c r="BG51" s="15" t="n"/>
      <c r="BH51" s="24" t="n"/>
      <c r="BI51" s="10" t="n"/>
      <c r="BJ51" s="118" t="n"/>
      <c r="BK51" s="24" t="n"/>
      <c r="BL51" s="24" t="n"/>
      <c r="BM51" s="50">
        <f t="array" ref="BM51">+_xlfn.XLOOKUP(1,(CM_CT2[Contract Number Customer]=CM_CT2[[#This Row],[Contract Number Customer]])*(CM_CT2[Row Type]="Header"),CM_CT2[Contract Mileage])</f>
        <v/>
      </c>
      <c r="BN51" s="50" t="n"/>
      <c r="BO51" s="54" t="n"/>
      <c r="BP51" s="54">
        <f t="array" ref="BP51">+_xlfn.XLOOKUP(1,(CM_CT2[Contract Number Customer]=CM_CT2[[#This Row],[Contract Number Customer]])*(CM_CT2[Row Type]="Header"),CM_CT2[Currency])</f>
        <v/>
      </c>
      <c r="BQ51" s="75">
        <f t="array" ref="BQ51">+_xlfn.XLOOKUP(1,(CM_CT2[Contract Number Customer]=CM_CT2[[#This Row],[Contract Number Customer]])*(CM_CT2[Row Type]="Header"),CM_CT2[Lease Rate EUR])</f>
        <v/>
      </c>
      <c r="BR51" s="306" t="n"/>
      <c r="BS51" s="306" t="n"/>
      <c r="BT51" s="177" t="n"/>
      <c r="BU51" s="306" t="n"/>
      <c r="BV51" s="179">
        <f t="array" ref="BV51">+_xlfn.XLOOKUP(1,(Table_Mietpos[Vertragsnummer]=CM_CT2[[#This Row],[Contract Number M3]])*(Table_Mietpos[Auftragspos.]=CM_CT2[[#This Row],[Rentalposition M3]]),Table_Mietpos[Nettosatz/Typ])</f>
        <v/>
      </c>
      <c r="BW51" s="306" t="n"/>
      <c r="BX51" s="75" t="n"/>
      <c r="BY51" s="75" t="n"/>
      <c r="BZ51" s="75" t="n"/>
      <c r="CA51" s="75" t="n"/>
      <c r="CB51" s="75" t="n"/>
      <c r="CC51" s="307" t="n"/>
      <c r="CD51" s="307" t="n"/>
      <c r="CE51" s="307" t="n"/>
      <c r="CF51" s="307" t="n"/>
      <c r="CG51" s="28" t="n"/>
      <c r="CH51" s="28" t="n"/>
      <c r="CI51" s="28" t="n"/>
      <c r="CJ51" s="186" t="n"/>
      <c r="CK51" s="307" t="n"/>
      <c r="CL51" s="306" t="n"/>
      <c r="CM51" s="12" t="n"/>
      <c r="CN51" s="20" t="n"/>
      <c r="CO51" s="142" t="n"/>
      <c r="CP51" s="142" t="n"/>
      <c r="CQ51" s="142" t="n"/>
      <c r="CR51" s="20" t="n"/>
    </row>
    <row r="52" ht="15" customHeight="1" s="287">
      <c r="B52" s="11" t="n"/>
      <c r="C52" s="14" t="inlineStr">
        <is>
          <t>V300089</t>
        </is>
      </c>
      <c r="D52" s="10" t="n"/>
      <c r="E52" s="15">
        <f t="array" ref="E52">+_xlfn.XLOOKUP(1,(CM_CT2[Contract Number M3]=CM_CT2[[#This Row],[Contract Number M3]])*(CM_CT2[Row Type]="Header"),CM_CT2[Contract Number Customer])</f>
        <v/>
      </c>
      <c r="F52" s="10" t="n">
        <v>1</v>
      </c>
      <c r="G52" s="10" t="inlineStr">
        <is>
          <t>Wagon</t>
        </is>
      </c>
      <c r="H52" s="10" t="n">
        <v>47</v>
      </c>
      <c r="I52" s="73">
        <f t="array" ref="I52">+_xlfn.XLOOKUP(1,(Table_Mietpos[Vertragsnummer]=CM[[#This Row],[Contract Number M3]])*(Table_Mietpos[Auftragspos.]=CM[[#This Row],[Rentalposition M3]]),Table_Mietpos[ChNr])</f>
        <v/>
      </c>
      <c r="J52" s="72">
        <f t="array" ref="J52">+_xlfn.XLOOKUP(1,(CM_CT2[Contract Number Customer]=CM_CT2[[#This Row],[Contract Number Customer]])*(CM_CT2[Row Type]="Header"),CM_CT2[Customer])</f>
        <v/>
      </c>
      <c r="K52" s="51" t="n"/>
      <c r="L52" s="51" t="n"/>
      <c r="M52" s="15">
        <f t="array" ref="M52">+_xlfn.XLOOKUP(1,(CM_CT2[Contract Number Customer]=CM_CT2[[#This Row],[Contract Number Customer]])*(CM_CT2[Row Type]="Header"),CM_CT2[Sales Manager])</f>
        <v/>
      </c>
      <c r="N52" s="15">
        <f t="array" ref="N52">+_xlfn.XLOOKUP(1,(CM_CT2[Contract Number Customer]=CM_CT2[[#This Row],[Contract Number Customer]])*(CM_CT2[Row Type]="Header"),CM_CT2[Wagon Type])</f>
        <v/>
      </c>
      <c r="O52" s="10" t="n">
        <v>1</v>
      </c>
      <c r="P52" s="10" t="n"/>
      <c r="Q52" s="10" t="n"/>
      <c r="R52" s="10" t="n"/>
      <c r="S52" s="10" t="n">
        <v>1</v>
      </c>
      <c r="T52" s="10" t="n">
        <v>1</v>
      </c>
      <c r="U52" s="15">
        <f>+IF(CM_CT2[[#This Row],[Contract Status]]&lt;&gt;"ended",1,0)</f>
        <v/>
      </c>
      <c r="V52" s="15" t="n"/>
      <c r="W52" s="15">
        <f t="array" ref="W52">_xlfn.XLOOKUP(1,(CM_CT2[Contract Number Customer]=$E51)*(CM_CT2[Delivery Batch]=$F51)*(CM_CT2[Row Type]="Batch"),CM_CT2[Contract Flex])</f>
        <v/>
      </c>
      <c r="X52" s="54">
        <f t="array" ref="X52">_xlfn.XLOOKUP(1,(CM_CT2[Contract Number Customer]=$E51)*(CM_CT2[Delivery Batch]=$F51)*(CM_CT2[Row Type]="Batch"),CM_CT2[Flex StartDate])</f>
        <v/>
      </c>
      <c r="Y52" s="54">
        <f t="array" ref="Y52">_xlfn.XLOOKUP(1,(CM_CT2[Contract Number Customer]=$E51)*(CM_CT2[Delivery Batch]=$F51)*(CM_CT2[Row Type]="Batch"),CM_CT2[Flex EndDate])</f>
        <v/>
      </c>
      <c r="Z52" s="15">
        <f t="array" ref="Z52">_xlfn.XLOOKUP(1,(CM_CT2[Contract Number Customer]=$E51)*(CM_CT2[Delivery Batch]=$F51)*(CM_CT2[Row Type]="Batch"),CM_CT2[Contract Status])</f>
        <v/>
      </c>
      <c r="AA52" s="15" t="n"/>
      <c r="AB52" s="74" t="n"/>
      <c r="AC52" s="74" t="n"/>
      <c r="AD52" s="131">
        <f t="array" ref="AD52">+_xlfn.XLOOKUP(1,(Table_Mietpos[Vertragsnummer]=CM_CT2[[#This Row],[Contract Number M3]])*(Table_Mietpos[Auftragspos.]=CM_CT2[[#This Row],[Rentalposition M3]]),Table_Mietpos[Gueltig_ab])</f>
        <v/>
      </c>
      <c r="AE52" s="131">
        <f t="array" ref="AE52">+_xlfn.XLOOKUP(1,(Table_Mietpos[Vertragsnummer]=CM_CT2[[#This Row],[Contract Number M3]])*(Table_Mietpos[Auftragspos.]=CM_CT2[[#This Row],[Rentalposition M3]]),Table_Mietpos[Gueltig_bis])</f>
        <v/>
      </c>
      <c r="AF52" s="50">
        <f t="array" ref="AF52">+_xlfn.XLOOKUP(1,(CM_CT2[Contract Number Customer]=CM_CT2[[#This Row],[Contract Number Customer]])*(CM_CT2[Row Type]="Header"),CM_CT2[Contract Lenght Initial])</f>
        <v/>
      </c>
      <c r="AG52" s="136">
        <f>+CM_CT2[[#This Row],[Rental EndDate]]</f>
        <v/>
      </c>
      <c r="AH52" s="305" t="n"/>
      <c r="AI52" s="305" t="n"/>
      <c r="AJ52" s="305" t="n"/>
      <c r="AK52" s="53" t="n"/>
      <c r="AL52" s="15">
        <f t="array" ref="AL52">+_xlfn.XLOOKUP(1,(CM_CT2[Contract Number Customer]=CM_CT2[[#This Row],[Contract Number Customer]])*(CM_CT2[Row Type]="Header"),CM_CT2[Early Termination Category])</f>
        <v/>
      </c>
      <c r="AM52" s="136">
        <f t="array" ref="AM52">_xlfn.XLOOKUP(1,(CM_CT2[Contract Number Customer]=$E51)*(CM_CT2[Delivery Batch]=$F51)*(CM_CT2[Row Type]="Batch"),CM_CT2[Early Termination cut-off date1])</f>
        <v/>
      </c>
      <c r="AN52" s="136">
        <f t="array" ref="AN52">_xlfn.XLOOKUP(1,(CM_CT2[Contract Number Customer]=$E51)*(CM_CT2[Delivery Batch]=$F51)*(CM_CT2[Row Type]="Batch"),CM_CT2[Early Termination cut-off date2])</f>
        <v/>
      </c>
      <c r="AO52" s="53">
        <f t="array" ref="AO52">+_xlfn.XLOOKUP(1,(CM_CT2[Contract Number Customer]=CM_CT2[[#This Row],[Contract Number Customer]])*(CM_CT2[Row Type]="Header"),CM_CT2[Early Termination Notice Period Mths])</f>
        <v/>
      </c>
      <c r="AP52" s="53">
        <f t="array" ref="AP52">+_xlfn.XLOOKUP(1,(CM_CT2[Contract Number Customer]=CM_CT2[[#This Row],[Contract Number Customer]])*(CM_CT2[Row Type]="Header"),CM_CT2[Duly Termination Notice Period Mths])</f>
        <v/>
      </c>
      <c r="AQ52" s="54" t="n"/>
      <c r="AR52" s="54">
        <f t="array" ref="AR52">+_xlfn.XLOOKUP(1,(CM_CT2[[#This Row],[Contract Number M3]]=Next_possible_notice[Contract Number M3])*(CM_CT2[[#This Row],[Rentalposition M3]]=Next_possible_notice[Rentalposition M3]),Next_possible_notice[NoticeDateCalc])</f>
        <v/>
      </c>
      <c r="AS52" s="117" t="n"/>
      <c r="AT52" s="75" t="n"/>
      <c r="AU52" s="75" t="n"/>
      <c r="AV52" s="75" t="n"/>
      <c r="AW52" s="75" t="n"/>
      <c r="AX52" s="53" t="n"/>
      <c r="AY52" s="75" t="n"/>
      <c r="AZ52" s="54" t="n"/>
      <c r="BA52" s="50">
        <f t="array" ref="BA52">+_xlfn.XLOOKUP(1,(CM_CT2[Contract Number Customer]=CM_CT2[[#This Row],[Contract Number Customer]])*(CM_CT2[Row Type]="Header"),CM_CT2[Contract Lenght Early Clause &amp; Option])</f>
        <v/>
      </c>
      <c r="BB52" s="15" t="n"/>
      <c r="BC52" s="15" t="n"/>
      <c r="BD52" s="15" t="n"/>
      <c r="BE52" s="15" t="n"/>
      <c r="BF52" s="15" t="n"/>
      <c r="BG52" s="15" t="n"/>
      <c r="BH52" s="24" t="n"/>
      <c r="BI52" s="10" t="n"/>
      <c r="BJ52" s="118" t="n"/>
      <c r="BK52" s="24" t="n"/>
      <c r="BL52" s="24" t="n"/>
      <c r="BM52" s="50">
        <f t="array" ref="BM52">+_xlfn.XLOOKUP(1,(CM_CT2[Contract Number Customer]=CM_CT2[[#This Row],[Contract Number Customer]])*(CM_CT2[Row Type]="Header"),CM_CT2[Contract Mileage])</f>
        <v/>
      </c>
      <c r="BN52" s="50" t="n"/>
      <c r="BO52" s="54" t="n"/>
      <c r="BP52" s="54">
        <f t="array" ref="BP52">+_xlfn.XLOOKUP(1,(CM_CT2[Contract Number Customer]=CM_CT2[[#This Row],[Contract Number Customer]])*(CM_CT2[Row Type]="Header"),CM_CT2[Currency])</f>
        <v/>
      </c>
      <c r="BQ52" s="75">
        <f t="array" ref="BQ52">+_xlfn.XLOOKUP(1,(CM_CT2[Contract Number Customer]=CM_CT2[[#This Row],[Contract Number Customer]])*(CM_CT2[Row Type]="Header"),CM_CT2[Lease Rate EUR])</f>
        <v/>
      </c>
      <c r="BR52" s="306" t="n"/>
      <c r="BS52" s="306" t="n"/>
      <c r="BT52" s="177" t="n"/>
      <c r="BU52" s="306" t="n"/>
      <c r="BV52" s="179">
        <f t="array" ref="BV52">+_xlfn.XLOOKUP(1,(Table_Mietpos[Vertragsnummer]=CM_CT2[[#This Row],[Contract Number M3]])*(Table_Mietpos[Auftragspos.]=CM_CT2[[#This Row],[Rentalposition M3]]),Table_Mietpos[Nettosatz/Typ])</f>
        <v/>
      </c>
      <c r="BW52" s="306" t="n"/>
      <c r="BX52" s="75" t="n"/>
      <c r="BY52" s="75" t="n"/>
      <c r="BZ52" s="75" t="n"/>
      <c r="CA52" s="75" t="n"/>
      <c r="CB52" s="75" t="n"/>
      <c r="CC52" s="307" t="n"/>
      <c r="CD52" s="307" t="n"/>
      <c r="CE52" s="307" t="n"/>
      <c r="CF52" s="307" t="n"/>
      <c r="CG52" s="28" t="n"/>
      <c r="CH52" s="28" t="n"/>
      <c r="CI52" s="28" t="n"/>
      <c r="CJ52" s="186" t="n"/>
      <c r="CK52" s="307" t="n"/>
      <c r="CL52" s="306" t="n"/>
      <c r="CM52" s="12" t="n"/>
      <c r="CN52" s="20" t="n"/>
      <c r="CO52" s="142" t="n"/>
      <c r="CP52" s="142" t="n"/>
      <c r="CQ52" s="142" t="n"/>
      <c r="CR52" s="20" t="n"/>
    </row>
    <row r="53" ht="15" customHeight="1" s="287">
      <c r="B53" s="11" t="n"/>
      <c r="C53" s="14" t="inlineStr">
        <is>
          <t>V300089</t>
        </is>
      </c>
      <c r="D53" s="10" t="n"/>
      <c r="E53" s="15">
        <f t="array" ref="E53">+_xlfn.XLOOKUP(1,(CM_CT2[Contract Number M3]=CM_CT2[[#This Row],[Contract Number M3]])*(CM_CT2[Row Type]="Header"),CM_CT2[Contract Number Customer])</f>
        <v/>
      </c>
      <c r="F53" s="10" t="n">
        <v>1</v>
      </c>
      <c r="G53" s="10" t="inlineStr">
        <is>
          <t>Wagon</t>
        </is>
      </c>
      <c r="H53" s="10" t="n">
        <v>48</v>
      </c>
      <c r="I53" s="73">
        <f t="array" ref="I53">+_xlfn.XLOOKUP(1,(Table_Mietpos[Vertragsnummer]=CM[[#This Row],[Contract Number M3]])*(Table_Mietpos[Auftragspos.]=CM[[#This Row],[Rentalposition M3]]),Table_Mietpos[ChNr])</f>
        <v/>
      </c>
      <c r="J53" s="72">
        <f t="array" ref="J53">+_xlfn.XLOOKUP(1,(CM_CT2[Contract Number Customer]=CM_CT2[[#This Row],[Contract Number Customer]])*(CM_CT2[Row Type]="Header"),CM_CT2[Customer])</f>
        <v/>
      </c>
      <c r="K53" s="51" t="n"/>
      <c r="L53" s="51" t="n"/>
      <c r="M53" s="15">
        <f t="array" ref="M53">+_xlfn.XLOOKUP(1,(CM_CT2[Contract Number Customer]=CM_CT2[[#This Row],[Contract Number Customer]])*(CM_CT2[Row Type]="Header"),CM_CT2[Sales Manager])</f>
        <v/>
      </c>
      <c r="N53" s="15">
        <f t="array" ref="N53">+_xlfn.XLOOKUP(1,(CM_CT2[Contract Number Customer]=CM_CT2[[#This Row],[Contract Number Customer]])*(CM_CT2[Row Type]="Header"),CM_CT2[Wagon Type])</f>
        <v/>
      </c>
      <c r="O53" s="10" t="n">
        <v>1</v>
      </c>
      <c r="P53" s="10" t="n"/>
      <c r="Q53" s="10" t="n"/>
      <c r="R53" s="10" t="n"/>
      <c r="S53" s="10" t="n">
        <v>1</v>
      </c>
      <c r="T53" s="10" t="n">
        <v>1</v>
      </c>
      <c r="U53" s="15">
        <f>+IF(CM_CT2[[#This Row],[Contract Status]]&lt;&gt;"ended",1,0)</f>
        <v/>
      </c>
      <c r="V53" s="15" t="n"/>
      <c r="W53" s="15">
        <f t="array" ref="W53">_xlfn.XLOOKUP(1,(CM_CT2[Contract Number Customer]=$E52)*(CM_CT2[Delivery Batch]=$F52)*(CM_CT2[Row Type]="Batch"),CM_CT2[Contract Flex])</f>
        <v/>
      </c>
      <c r="X53" s="54">
        <f t="array" ref="X53">_xlfn.XLOOKUP(1,(CM_CT2[Contract Number Customer]=$E52)*(CM_CT2[Delivery Batch]=$F52)*(CM_CT2[Row Type]="Batch"),CM_CT2[Flex StartDate])</f>
        <v/>
      </c>
      <c r="Y53" s="54">
        <f t="array" ref="Y53">_xlfn.XLOOKUP(1,(CM_CT2[Contract Number Customer]=$E52)*(CM_CT2[Delivery Batch]=$F52)*(CM_CT2[Row Type]="Batch"),CM_CT2[Flex EndDate])</f>
        <v/>
      </c>
      <c r="Z53" s="15">
        <f t="array" ref="Z53">_xlfn.XLOOKUP(1,(CM_CT2[Contract Number Customer]=$E52)*(CM_CT2[Delivery Batch]=$F52)*(CM_CT2[Row Type]="Batch"),CM_CT2[Contract Status])</f>
        <v/>
      </c>
      <c r="AA53" s="15" t="n"/>
      <c r="AB53" s="74" t="n"/>
      <c r="AC53" s="74" t="n"/>
      <c r="AD53" s="131">
        <f t="array" ref="AD53">+_xlfn.XLOOKUP(1,(Table_Mietpos[Vertragsnummer]=CM_CT2[[#This Row],[Contract Number M3]])*(Table_Mietpos[Auftragspos.]=CM_CT2[[#This Row],[Rentalposition M3]]),Table_Mietpos[Gueltig_ab])</f>
        <v/>
      </c>
      <c r="AE53" s="131">
        <f t="array" ref="AE53">+_xlfn.XLOOKUP(1,(Table_Mietpos[Vertragsnummer]=CM_CT2[[#This Row],[Contract Number M3]])*(Table_Mietpos[Auftragspos.]=CM_CT2[[#This Row],[Rentalposition M3]]),Table_Mietpos[Gueltig_bis])</f>
        <v/>
      </c>
      <c r="AF53" s="50">
        <f t="array" ref="AF53">+_xlfn.XLOOKUP(1,(CM_CT2[Contract Number Customer]=CM_CT2[[#This Row],[Contract Number Customer]])*(CM_CT2[Row Type]="Header"),CM_CT2[Contract Lenght Initial])</f>
        <v/>
      </c>
      <c r="AG53" s="136">
        <f>+CM_CT2[[#This Row],[Rental EndDate]]</f>
        <v/>
      </c>
      <c r="AH53" s="305" t="n"/>
      <c r="AI53" s="305" t="n"/>
      <c r="AJ53" s="305" t="n"/>
      <c r="AK53" s="53" t="n"/>
      <c r="AL53" s="15">
        <f t="array" ref="AL53">+_xlfn.XLOOKUP(1,(CM_CT2[Contract Number Customer]=CM_CT2[[#This Row],[Contract Number Customer]])*(CM_CT2[Row Type]="Header"),CM_CT2[Early Termination Category])</f>
        <v/>
      </c>
      <c r="AM53" s="136">
        <f t="array" ref="AM53">_xlfn.XLOOKUP(1,(CM_CT2[Contract Number Customer]=$E52)*(CM_CT2[Delivery Batch]=$F52)*(CM_CT2[Row Type]="Batch"),CM_CT2[Early Termination cut-off date1])</f>
        <v/>
      </c>
      <c r="AN53" s="136">
        <f t="array" ref="AN53">_xlfn.XLOOKUP(1,(CM_CT2[Contract Number Customer]=$E52)*(CM_CT2[Delivery Batch]=$F52)*(CM_CT2[Row Type]="Batch"),CM_CT2[Early Termination cut-off date2])</f>
        <v/>
      </c>
      <c r="AO53" s="53">
        <f t="array" ref="AO53">+_xlfn.XLOOKUP(1,(CM_CT2[Contract Number Customer]=CM_CT2[[#This Row],[Contract Number Customer]])*(CM_CT2[Row Type]="Header"),CM_CT2[Early Termination Notice Period Mths])</f>
        <v/>
      </c>
      <c r="AP53" s="53">
        <f t="array" ref="AP53">+_xlfn.XLOOKUP(1,(CM_CT2[Contract Number Customer]=CM_CT2[[#This Row],[Contract Number Customer]])*(CM_CT2[Row Type]="Header"),CM_CT2[Duly Termination Notice Period Mths])</f>
        <v/>
      </c>
      <c r="AQ53" s="54" t="n"/>
      <c r="AR53" s="54">
        <f t="array" ref="AR53">+_xlfn.XLOOKUP(1,(CM_CT2[[#This Row],[Contract Number M3]]=Next_possible_notice[Contract Number M3])*(CM_CT2[[#This Row],[Rentalposition M3]]=Next_possible_notice[Rentalposition M3]),Next_possible_notice[NoticeDateCalc])</f>
        <v/>
      </c>
      <c r="AS53" s="117" t="n"/>
      <c r="AT53" s="75" t="n"/>
      <c r="AU53" s="75" t="n"/>
      <c r="AV53" s="75" t="n"/>
      <c r="AW53" s="75" t="n"/>
      <c r="AX53" s="53" t="n"/>
      <c r="AY53" s="75" t="n"/>
      <c r="AZ53" s="54" t="n"/>
      <c r="BA53" s="50">
        <f t="array" ref="BA53">+_xlfn.XLOOKUP(1,(CM_CT2[Contract Number Customer]=CM_CT2[[#This Row],[Contract Number Customer]])*(CM_CT2[Row Type]="Header"),CM_CT2[Contract Lenght Early Clause &amp; Option])</f>
        <v/>
      </c>
      <c r="BB53" s="15" t="n"/>
      <c r="BC53" s="15" t="n"/>
      <c r="BD53" s="15" t="n"/>
      <c r="BE53" s="15" t="n"/>
      <c r="BF53" s="15" t="n"/>
      <c r="BG53" s="15" t="n"/>
      <c r="BH53" s="24" t="n"/>
      <c r="BI53" s="10" t="n"/>
      <c r="BJ53" s="118" t="n"/>
      <c r="BK53" s="24" t="n"/>
      <c r="BL53" s="24" t="n"/>
      <c r="BM53" s="50">
        <f t="array" ref="BM53">+_xlfn.XLOOKUP(1,(CM_CT2[Contract Number Customer]=CM_CT2[[#This Row],[Contract Number Customer]])*(CM_CT2[Row Type]="Header"),CM_CT2[Contract Mileage])</f>
        <v/>
      </c>
      <c r="BN53" s="50" t="n"/>
      <c r="BO53" s="54" t="n"/>
      <c r="BP53" s="54">
        <f t="array" ref="BP53">+_xlfn.XLOOKUP(1,(CM_CT2[Contract Number Customer]=CM_CT2[[#This Row],[Contract Number Customer]])*(CM_CT2[Row Type]="Header"),CM_CT2[Currency])</f>
        <v/>
      </c>
      <c r="BQ53" s="75">
        <f t="array" ref="BQ53">+_xlfn.XLOOKUP(1,(CM_CT2[Contract Number Customer]=CM_CT2[[#This Row],[Contract Number Customer]])*(CM_CT2[Row Type]="Header"),CM_CT2[Lease Rate EUR])</f>
        <v/>
      </c>
      <c r="BR53" s="306" t="n"/>
      <c r="BS53" s="306" t="n"/>
      <c r="BT53" s="177" t="n"/>
      <c r="BU53" s="306" t="n"/>
      <c r="BV53" s="179">
        <f t="array" ref="BV53">+_xlfn.XLOOKUP(1,(Table_Mietpos[Vertragsnummer]=CM_CT2[[#This Row],[Contract Number M3]])*(Table_Mietpos[Auftragspos.]=CM_CT2[[#This Row],[Rentalposition M3]]),Table_Mietpos[Nettosatz/Typ])</f>
        <v/>
      </c>
      <c r="BW53" s="306" t="n"/>
      <c r="BX53" s="75" t="n"/>
      <c r="BY53" s="75" t="n"/>
      <c r="BZ53" s="75" t="n"/>
      <c r="CA53" s="75" t="n"/>
      <c r="CB53" s="75" t="n"/>
      <c r="CC53" s="307" t="n"/>
      <c r="CD53" s="307" t="n"/>
      <c r="CE53" s="307" t="n"/>
      <c r="CF53" s="307" t="n"/>
      <c r="CG53" s="28" t="n"/>
      <c r="CH53" s="28" t="n"/>
      <c r="CI53" s="28" t="n"/>
      <c r="CJ53" s="186" t="n"/>
      <c r="CK53" s="307" t="n"/>
      <c r="CL53" s="306" t="n"/>
      <c r="CM53" s="12" t="n"/>
      <c r="CN53" s="20" t="n"/>
      <c r="CO53" s="142" t="n"/>
      <c r="CP53" s="142" t="n"/>
      <c r="CQ53" s="142" t="n"/>
      <c r="CR53" s="20" t="n"/>
    </row>
    <row r="54" ht="15" customHeight="1" s="287">
      <c r="B54" s="11" t="n"/>
      <c r="C54" s="14" t="inlineStr">
        <is>
          <t>V300089</t>
        </is>
      </c>
      <c r="D54" s="10" t="n"/>
      <c r="E54" s="15">
        <f t="array" ref="E54">+_xlfn.XLOOKUP(1,(CM_CT2[Contract Number M3]=CM_CT2[[#This Row],[Contract Number M3]])*(CM_CT2[Row Type]="Header"),CM_CT2[Contract Number Customer])</f>
        <v/>
      </c>
      <c r="F54" s="10" t="n">
        <v>1</v>
      </c>
      <c r="G54" s="10" t="inlineStr">
        <is>
          <t>Wagon</t>
        </is>
      </c>
      <c r="H54" s="10" t="n">
        <v>49</v>
      </c>
      <c r="I54" s="73">
        <f t="array" ref="I54">+_xlfn.XLOOKUP(1,(Table_Mietpos[Vertragsnummer]=CM[[#This Row],[Contract Number M3]])*(Table_Mietpos[Auftragspos.]=CM[[#This Row],[Rentalposition M3]]),Table_Mietpos[ChNr])</f>
        <v/>
      </c>
      <c r="J54" s="72">
        <f t="array" ref="J54">+_xlfn.XLOOKUP(1,(CM_CT2[Contract Number Customer]=CM_CT2[[#This Row],[Contract Number Customer]])*(CM_CT2[Row Type]="Header"),CM_CT2[Customer])</f>
        <v/>
      </c>
      <c r="K54" s="51" t="n"/>
      <c r="L54" s="51" t="n"/>
      <c r="M54" s="15">
        <f t="array" ref="M54">+_xlfn.XLOOKUP(1,(CM_CT2[Contract Number Customer]=CM_CT2[[#This Row],[Contract Number Customer]])*(CM_CT2[Row Type]="Header"),CM_CT2[Sales Manager])</f>
        <v/>
      </c>
      <c r="N54" s="15">
        <f t="array" ref="N54">+_xlfn.XLOOKUP(1,(CM_CT2[Contract Number Customer]=CM_CT2[[#This Row],[Contract Number Customer]])*(CM_CT2[Row Type]="Header"),CM_CT2[Wagon Type])</f>
        <v/>
      </c>
      <c r="O54" s="10" t="n">
        <v>1</v>
      </c>
      <c r="P54" s="10" t="n"/>
      <c r="Q54" s="10" t="n"/>
      <c r="R54" s="10" t="n"/>
      <c r="S54" s="10" t="n">
        <v>1</v>
      </c>
      <c r="T54" s="10" t="n">
        <v>1</v>
      </c>
      <c r="U54" s="15">
        <f>+IF(CM_CT2[[#This Row],[Contract Status]]&lt;&gt;"ended",1,0)</f>
        <v/>
      </c>
      <c r="V54" s="15" t="n"/>
      <c r="W54" s="15">
        <f t="array" ref="W54">_xlfn.XLOOKUP(1,(CM_CT2[Contract Number Customer]=$E53)*(CM_CT2[Delivery Batch]=$F53)*(CM_CT2[Row Type]="Batch"),CM_CT2[Contract Flex])</f>
        <v/>
      </c>
      <c r="X54" s="54">
        <f t="array" ref="X54">_xlfn.XLOOKUP(1,(CM_CT2[Contract Number Customer]=$E53)*(CM_CT2[Delivery Batch]=$F53)*(CM_CT2[Row Type]="Batch"),CM_CT2[Flex StartDate])</f>
        <v/>
      </c>
      <c r="Y54" s="54">
        <f t="array" ref="Y54">_xlfn.XLOOKUP(1,(CM_CT2[Contract Number Customer]=$E53)*(CM_CT2[Delivery Batch]=$F53)*(CM_CT2[Row Type]="Batch"),CM_CT2[Flex EndDate])</f>
        <v/>
      </c>
      <c r="Z54" s="15">
        <f t="array" ref="Z54">_xlfn.XLOOKUP(1,(CM_CT2[Contract Number Customer]=$E53)*(CM_CT2[Delivery Batch]=$F53)*(CM_CT2[Row Type]="Batch"),CM_CT2[Contract Status])</f>
        <v/>
      </c>
      <c r="AA54" s="15" t="n"/>
      <c r="AB54" s="74" t="n"/>
      <c r="AC54" s="74" t="n"/>
      <c r="AD54" s="131">
        <f t="array" ref="AD54">+_xlfn.XLOOKUP(1,(Table_Mietpos[Vertragsnummer]=CM_CT2[[#This Row],[Contract Number M3]])*(Table_Mietpos[Auftragspos.]=CM_CT2[[#This Row],[Rentalposition M3]]),Table_Mietpos[Gueltig_ab])</f>
        <v/>
      </c>
      <c r="AE54" s="131">
        <f t="array" ref="AE54">+_xlfn.XLOOKUP(1,(Table_Mietpos[Vertragsnummer]=CM_CT2[[#This Row],[Contract Number M3]])*(Table_Mietpos[Auftragspos.]=CM_CT2[[#This Row],[Rentalposition M3]]),Table_Mietpos[Gueltig_bis])</f>
        <v/>
      </c>
      <c r="AF54" s="50">
        <f t="array" ref="AF54">+_xlfn.XLOOKUP(1,(CM_CT2[Contract Number Customer]=CM_CT2[[#This Row],[Contract Number Customer]])*(CM_CT2[Row Type]="Header"),CM_CT2[Contract Lenght Initial])</f>
        <v/>
      </c>
      <c r="AG54" s="136">
        <f>+CM_CT2[[#This Row],[Rental EndDate]]</f>
        <v/>
      </c>
      <c r="AH54" s="305" t="n"/>
      <c r="AI54" s="305" t="n"/>
      <c r="AJ54" s="305" t="n"/>
      <c r="AK54" s="53" t="n"/>
      <c r="AL54" s="15">
        <f t="array" ref="AL54">+_xlfn.XLOOKUP(1,(CM_CT2[Contract Number Customer]=CM_CT2[[#This Row],[Contract Number Customer]])*(CM_CT2[Row Type]="Header"),CM_CT2[Early Termination Category])</f>
        <v/>
      </c>
      <c r="AM54" s="136">
        <f t="array" ref="AM54">_xlfn.XLOOKUP(1,(CM_CT2[Contract Number Customer]=$E53)*(CM_CT2[Delivery Batch]=$F53)*(CM_CT2[Row Type]="Batch"),CM_CT2[Early Termination cut-off date1])</f>
        <v/>
      </c>
      <c r="AN54" s="136">
        <f t="array" ref="AN54">_xlfn.XLOOKUP(1,(CM_CT2[Contract Number Customer]=$E53)*(CM_CT2[Delivery Batch]=$F53)*(CM_CT2[Row Type]="Batch"),CM_CT2[Early Termination cut-off date2])</f>
        <v/>
      </c>
      <c r="AO54" s="53">
        <f t="array" ref="AO54">+_xlfn.XLOOKUP(1,(CM_CT2[Contract Number Customer]=CM_CT2[[#This Row],[Contract Number Customer]])*(CM_CT2[Row Type]="Header"),CM_CT2[Early Termination Notice Period Mths])</f>
        <v/>
      </c>
      <c r="AP54" s="53">
        <f t="array" ref="AP54">+_xlfn.XLOOKUP(1,(CM_CT2[Contract Number Customer]=CM_CT2[[#This Row],[Contract Number Customer]])*(CM_CT2[Row Type]="Header"),CM_CT2[Duly Termination Notice Period Mths])</f>
        <v/>
      </c>
      <c r="AQ54" s="54" t="n"/>
      <c r="AR54" s="54">
        <f t="array" ref="AR54">+_xlfn.XLOOKUP(1,(CM_CT2[[#This Row],[Contract Number M3]]=Next_possible_notice[Contract Number M3])*(CM_CT2[[#This Row],[Rentalposition M3]]=Next_possible_notice[Rentalposition M3]),Next_possible_notice[NoticeDateCalc])</f>
        <v/>
      </c>
      <c r="AS54" s="117" t="n"/>
      <c r="AT54" s="75" t="n"/>
      <c r="AU54" s="75" t="n"/>
      <c r="AV54" s="75" t="n"/>
      <c r="AW54" s="75" t="n"/>
      <c r="AX54" s="53" t="n"/>
      <c r="AY54" s="75" t="n"/>
      <c r="AZ54" s="54" t="n"/>
      <c r="BA54" s="50">
        <f t="array" ref="BA54">+_xlfn.XLOOKUP(1,(CM_CT2[Contract Number Customer]=CM_CT2[[#This Row],[Contract Number Customer]])*(CM_CT2[Row Type]="Header"),CM_CT2[Contract Lenght Early Clause &amp; Option])</f>
        <v/>
      </c>
      <c r="BB54" s="15" t="n"/>
      <c r="BC54" s="15" t="n"/>
      <c r="BD54" s="15" t="n"/>
      <c r="BE54" s="15" t="n"/>
      <c r="BF54" s="15" t="n"/>
      <c r="BG54" s="15" t="n"/>
      <c r="BH54" s="24" t="n"/>
      <c r="BI54" s="10" t="n"/>
      <c r="BJ54" s="118" t="n"/>
      <c r="BK54" s="24" t="n"/>
      <c r="BL54" s="24" t="n"/>
      <c r="BM54" s="50">
        <f t="array" ref="BM54">+_xlfn.XLOOKUP(1,(CM_CT2[Contract Number Customer]=CM_CT2[[#This Row],[Contract Number Customer]])*(CM_CT2[Row Type]="Header"),CM_CT2[Contract Mileage])</f>
        <v/>
      </c>
      <c r="BN54" s="50" t="n"/>
      <c r="BO54" s="54" t="n"/>
      <c r="BP54" s="54">
        <f t="array" ref="BP54">+_xlfn.XLOOKUP(1,(CM_CT2[Contract Number Customer]=CM_CT2[[#This Row],[Contract Number Customer]])*(CM_CT2[Row Type]="Header"),CM_CT2[Currency])</f>
        <v/>
      </c>
      <c r="BQ54" s="75">
        <f t="array" ref="BQ54">+_xlfn.XLOOKUP(1,(CM_CT2[Contract Number Customer]=CM_CT2[[#This Row],[Contract Number Customer]])*(CM_CT2[Row Type]="Header"),CM_CT2[Lease Rate EUR])</f>
        <v/>
      </c>
      <c r="BR54" s="306" t="n"/>
      <c r="BS54" s="306" t="n"/>
      <c r="BT54" s="177" t="n"/>
      <c r="BU54" s="306" t="n"/>
      <c r="BV54" s="179">
        <f t="array" ref="BV54">+_xlfn.XLOOKUP(1,(Table_Mietpos[Vertragsnummer]=CM_CT2[[#This Row],[Contract Number M3]])*(Table_Mietpos[Auftragspos.]=CM_CT2[[#This Row],[Rentalposition M3]]),Table_Mietpos[Nettosatz/Typ])</f>
        <v/>
      </c>
      <c r="BW54" s="306" t="n"/>
      <c r="BX54" s="75" t="n"/>
      <c r="BY54" s="75" t="n"/>
      <c r="BZ54" s="75" t="n"/>
      <c r="CA54" s="75" t="n"/>
      <c r="CB54" s="75" t="n"/>
      <c r="CC54" s="307" t="n"/>
      <c r="CD54" s="307" t="n"/>
      <c r="CE54" s="307" t="n"/>
      <c r="CF54" s="307" t="n"/>
      <c r="CG54" s="28" t="n"/>
      <c r="CH54" s="28" t="n"/>
      <c r="CI54" s="28" t="n"/>
      <c r="CJ54" s="186" t="n"/>
      <c r="CK54" s="307" t="n"/>
      <c r="CL54" s="306" t="n"/>
      <c r="CM54" s="12" t="n"/>
      <c r="CN54" s="20" t="n"/>
      <c r="CO54" s="142" t="n"/>
      <c r="CP54" s="142" t="n"/>
      <c r="CQ54" s="142" t="n"/>
      <c r="CR54" s="20" t="n"/>
    </row>
    <row r="55" ht="15" customHeight="1" s="287">
      <c r="B55" s="11" t="n"/>
      <c r="C55" s="14" t="inlineStr">
        <is>
          <t>V300089</t>
        </is>
      </c>
      <c r="D55" s="10" t="n"/>
      <c r="E55" s="15">
        <f t="array" ref="E55">+_xlfn.XLOOKUP(1,(CM_CT2[Contract Number M3]=CM_CT2[[#This Row],[Contract Number M3]])*(CM_CT2[Row Type]="Header"),CM_CT2[Contract Number Customer])</f>
        <v/>
      </c>
      <c r="F55" s="10" t="n">
        <v>1</v>
      </c>
      <c r="G55" s="10" t="inlineStr">
        <is>
          <t>Wagon</t>
        </is>
      </c>
      <c r="H55" s="10" t="n">
        <v>50</v>
      </c>
      <c r="I55" s="73">
        <f t="array" ref="I55">+_xlfn.XLOOKUP(1,(Table_Mietpos[Vertragsnummer]=CM[[#This Row],[Contract Number M3]])*(Table_Mietpos[Auftragspos.]=CM[[#This Row],[Rentalposition M3]]),Table_Mietpos[ChNr])</f>
        <v/>
      </c>
      <c r="J55" s="72">
        <f t="array" ref="J55">+_xlfn.XLOOKUP(1,(CM_CT2[Contract Number Customer]=CM_CT2[[#This Row],[Contract Number Customer]])*(CM_CT2[Row Type]="Header"),CM_CT2[Customer])</f>
        <v/>
      </c>
      <c r="K55" s="51" t="n"/>
      <c r="L55" s="51" t="n"/>
      <c r="M55" s="15">
        <f t="array" ref="M55">+_xlfn.XLOOKUP(1,(CM_CT2[Contract Number Customer]=CM_CT2[[#This Row],[Contract Number Customer]])*(CM_CT2[Row Type]="Header"),CM_CT2[Sales Manager])</f>
        <v/>
      </c>
      <c r="N55" s="15">
        <f t="array" ref="N55">+_xlfn.XLOOKUP(1,(CM_CT2[Contract Number Customer]=CM_CT2[[#This Row],[Contract Number Customer]])*(CM_CT2[Row Type]="Header"),CM_CT2[Wagon Type])</f>
        <v/>
      </c>
      <c r="O55" s="10" t="n">
        <v>1</v>
      </c>
      <c r="P55" s="10" t="n"/>
      <c r="Q55" s="10" t="n"/>
      <c r="R55" s="10" t="n"/>
      <c r="S55" s="10" t="n">
        <v>1</v>
      </c>
      <c r="T55" s="10" t="n">
        <v>1</v>
      </c>
      <c r="U55" s="15">
        <f>+IF(CM_CT2[[#This Row],[Contract Status]]&lt;&gt;"ended",1,0)</f>
        <v/>
      </c>
      <c r="V55" s="15" t="n"/>
      <c r="W55" s="15">
        <f t="array" ref="W55">_xlfn.XLOOKUP(1,(CM_CT2[Contract Number Customer]=$E54)*(CM_CT2[Delivery Batch]=$F54)*(CM_CT2[Row Type]="Batch"),CM_CT2[Contract Flex])</f>
        <v/>
      </c>
      <c r="X55" s="54">
        <f t="array" ref="X55">_xlfn.XLOOKUP(1,(CM_CT2[Contract Number Customer]=$E54)*(CM_CT2[Delivery Batch]=$F54)*(CM_CT2[Row Type]="Batch"),CM_CT2[Flex StartDate])</f>
        <v/>
      </c>
      <c r="Y55" s="54">
        <f t="array" ref="Y55">_xlfn.XLOOKUP(1,(CM_CT2[Contract Number Customer]=$E54)*(CM_CT2[Delivery Batch]=$F54)*(CM_CT2[Row Type]="Batch"),CM_CT2[Flex EndDate])</f>
        <v/>
      </c>
      <c r="Z55" s="15">
        <f t="array" ref="Z55">_xlfn.XLOOKUP(1,(CM_CT2[Contract Number Customer]=$E54)*(CM_CT2[Delivery Batch]=$F54)*(CM_CT2[Row Type]="Batch"),CM_CT2[Contract Status])</f>
        <v/>
      </c>
      <c r="AA55" s="15" t="n"/>
      <c r="AB55" s="74" t="n"/>
      <c r="AC55" s="74" t="n"/>
      <c r="AD55" s="131">
        <f t="array" ref="AD55">+_xlfn.XLOOKUP(1,(Table_Mietpos[Vertragsnummer]=CM_CT2[[#This Row],[Contract Number M3]])*(Table_Mietpos[Auftragspos.]=CM_CT2[[#This Row],[Rentalposition M3]]),Table_Mietpos[Gueltig_ab])</f>
        <v/>
      </c>
      <c r="AE55" s="131">
        <f t="array" ref="AE55">+_xlfn.XLOOKUP(1,(Table_Mietpos[Vertragsnummer]=CM_CT2[[#This Row],[Contract Number M3]])*(Table_Mietpos[Auftragspos.]=CM_CT2[[#This Row],[Rentalposition M3]]),Table_Mietpos[Gueltig_bis])</f>
        <v/>
      </c>
      <c r="AF55" s="50">
        <f t="array" ref="AF55">+_xlfn.XLOOKUP(1,(CM_CT2[Contract Number Customer]=CM_CT2[[#This Row],[Contract Number Customer]])*(CM_CT2[Row Type]="Header"),CM_CT2[Contract Lenght Initial])</f>
        <v/>
      </c>
      <c r="AG55" s="136">
        <f>+CM_CT2[[#This Row],[Rental EndDate]]</f>
        <v/>
      </c>
      <c r="AH55" s="305" t="n"/>
      <c r="AI55" s="305" t="n"/>
      <c r="AJ55" s="305" t="n"/>
      <c r="AK55" s="53" t="n"/>
      <c r="AL55" s="15">
        <f t="array" ref="AL55">+_xlfn.XLOOKUP(1,(CM_CT2[Contract Number Customer]=CM_CT2[[#This Row],[Contract Number Customer]])*(CM_CT2[Row Type]="Header"),CM_CT2[Early Termination Category])</f>
        <v/>
      </c>
      <c r="AM55" s="136">
        <f t="array" ref="AM55">_xlfn.XLOOKUP(1,(CM_CT2[Contract Number Customer]=$E54)*(CM_CT2[Delivery Batch]=$F54)*(CM_CT2[Row Type]="Batch"),CM_CT2[Early Termination cut-off date1])</f>
        <v/>
      </c>
      <c r="AN55" s="136">
        <f t="array" ref="AN55">_xlfn.XLOOKUP(1,(CM_CT2[Contract Number Customer]=$E54)*(CM_CT2[Delivery Batch]=$F54)*(CM_CT2[Row Type]="Batch"),CM_CT2[Early Termination cut-off date2])</f>
        <v/>
      </c>
      <c r="AO55" s="53">
        <f t="array" ref="AO55">+_xlfn.XLOOKUP(1,(CM_CT2[Contract Number Customer]=CM_CT2[[#This Row],[Contract Number Customer]])*(CM_CT2[Row Type]="Header"),CM_CT2[Early Termination Notice Period Mths])</f>
        <v/>
      </c>
      <c r="AP55" s="53">
        <f t="array" ref="AP55">+_xlfn.XLOOKUP(1,(CM_CT2[Contract Number Customer]=CM_CT2[[#This Row],[Contract Number Customer]])*(CM_CT2[Row Type]="Header"),CM_CT2[Duly Termination Notice Period Mths])</f>
        <v/>
      </c>
      <c r="AQ55" s="54" t="n"/>
      <c r="AR55" s="54">
        <f t="array" ref="AR55">+_xlfn.XLOOKUP(1,(CM_CT2[[#This Row],[Contract Number M3]]=Next_possible_notice[Contract Number M3])*(CM_CT2[[#This Row],[Rentalposition M3]]=Next_possible_notice[Rentalposition M3]),Next_possible_notice[NoticeDateCalc])</f>
        <v/>
      </c>
      <c r="AS55" s="117" t="n"/>
      <c r="AT55" s="75" t="n"/>
      <c r="AU55" s="75" t="n"/>
      <c r="AV55" s="75" t="n"/>
      <c r="AW55" s="75" t="n"/>
      <c r="AX55" s="53" t="n"/>
      <c r="AY55" s="75" t="n"/>
      <c r="AZ55" s="54" t="n"/>
      <c r="BA55" s="50">
        <f t="array" ref="BA55">+_xlfn.XLOOKUP(1,(CM_CT2[Contract Number Customer]=CM_CT2[[#This Row],[Contract Number Customer]])*(CM_CT2[Row Type]="Header"),CM_CT2[Contract Lenght Early Clause &amp; Option])</f>
        <v/>
      </c>
      <c r="BB55" s="15" t="n"/>
      <c r="BC55" s="15" t="n"/>
      <c r="BD55" s="15" t="n"/>
      <c r="BE55" s="15" t="n"/>
      <c r="BF55" s="15" t="n"/>
      <c r="BG55" s="15" t="n"/>
      <c r="BH55" s="24" t="n"/>
      <c r="BI55" s="10" t="n"/>
      <c r="BJ55" s="118" t="n"/>
      <c r="BK55" s="24" t="n"/>
      <c r="BL55" s="24" t="n"/>
      <c r="BM55" s="50">
        <f t="array" ref="BM55">+_xlfn.XLOOKUP(1,(CM_CT2[Contract Number Customer]=CM_CT2[[#This Row],[Contract Number Customer]])*(CM_CT2[Row Type]="Header"),CM_CT2[Contract Mileage])</f>
        <v/>
      </c>
      <c r="BN55" s="50" t="n"/>
      <c r="BO55" s="54" t="n"/>
      <c r="BP55" s="54">
        <f t="array" ref="BP55">+_xlfn.XLOOKUP(1,(CM_CT2[Contract Number Customer]=CM_CT2[[#This Row],[Contract Number Customer]])*(CM_CT2[Row Type]="Header"),CM_CT2[Currency])</f>
        <v/>
      </c>
      <c r="BQ55" s="75">
        <f t="array" ref="BQ55">+_xlfn.XLOOKUP(1,(CM_CT2[Contract Number Customer]=CM_CT2[[#This Row],[Contract Number Customer]])*(CM_CT2[Row Type]="Header"),CM_CT2[Lease Rate EUR])</f>
        <v/>
      </c>
      <c r="BR55" s="306" t="n"/>
      <c r="BS55" s="306" t="n"/>
      <c r="BT55" s="177" t="n"/>
      <c r="BU55" s="306" t="n"/>
      <c r="BV55" s="179">
        <f t="array" ref="BV55">+_xlfn.XLOOKUP(1,(Table_Mietpos[Vertragsnummer]=CM_CT2[[#This Row],[Contract Number M3]])*(Table_Mietpos[Auftragspos.]=CM_CT2[[#This Row],[Rentalposition M3]]),Table_Mietpos[Nettosatz/Typ])</f>
        <v/>
      </c>
      <c r="BW55" s="306" t="n"/>
      <c r="BX55" s="75" t="n"/>
      <c r="BY55" s="75" t="n"/>
      <c r="BZ55" s="75" t="n"/>
      <c r="CA55" s="75" t="n"/>
      <c r="CB55" s="75" t="n"/>
      <c r="CC55" s="307" t="n"/>
      <c r="CD55" s="307" t="n"/>
      <c r="CE55" s="307" t="n"/>
      <c r="CF55" s="307" t="n"/>
      <c r="CG55" s="28" t="n"/>
      <c r="CH55" s="28" t="n"/>
      <c r="CI55" s="28" t="n"/>
      <c r="CJ55" s="186" t="n"/>
      <c r="CK55" s="307" t="n"/>
      <c r="CL55" s="306" t="n"/>
      <c r="CM55" s="12" t="n"/>
      <c r="CN55" s="20" t="n"/>
      <c r="CO55" s="142" t="n"/>
      <c r="CP55" s="142" t="n"/>
      <c r="CQ55" s="142" t="n"/>
      <c r="CR55" s="20" t="n"/>
    </row>
    <row r="56" ht="15" customHeight="1" s="287">
      <c r="B56" s="11" t="n"/>
      <c r="C56" s="14" t="inlineStr">
        <is>
          <t>V700010</t>
        </is>
      </c>
      <c r="D56" s="10" t="n"/>
      <c r="E56" s="15">
        <f t="array" ref="E56">+_xlfn.XLOOKUP(1,(CM_CT2[Contract Number M3]=CM_CT2[[#This Row],[Contract Number M3]])*(CM_CT2[Row Type]="Header"),CM_CT2[Contract Number Customer])</f>
        <v/>
      </c>
      <c r="F56" s="10" t="n">
        <v>2</v>
      </c>
      <c r="G56" s="10" t="inlineStr">
        <is>
          <t>Batch</t>
        </is>
      </c>
      <c r="H56" s="10" t="n"/>
      <c r="I56" s="73" t="n"/>
      <c r="J56" s="72">
        <f t="array" ref="J56">+_xlfn.XLOOKUP(1,(CM_CT2[Contract Number Customer]=CM_CT2[[#This Row],[Contract Number Customer]])*(CM_CT2[Row Type]="Header"),CM_CT2[Customer])</f>
        <v/>
      </c>
      <c r="K56" s="51">
        <f t="array" ref="K56">+_xlfn.XLOOKUP(1,(CM_CT2[Contract Number Customer]=CM_CT2[[#This Row],[Contract Number Customer]])*(CM_CT2[Row Type]="Header"),CM_CT2[Country])</f>
        <v/>
      </c>
      <c r="L56" s="51">
        <f t="array" ref="L56">+_xlfn.XLOOKUP(1,(CM_CT2[Contract Number Customer]=CM_CT2[[#This Row],[Contract Number Customer]])*(CM_CT2[Row Type]="Header"),CM_CT2[Cluster])</f>
        <v/>
      </c>
      <c r="M56" s="15">
        <f t="array" ref="M56">+_xlfn.XLOOKUP(1,(CM_CT2[Contract Number Customer]=CM_CT2[[#This Row],[Contract Number Customer]])*(CM_CT2[Row Type]="Header"),CM_CT2[Sales Manager])</f>
        <v/>
      </c>
      <c r="N56" s="15">
        <f t="array" ref="N56">+_xlfn.XLOOKUP(1,(CM_CT2[Contract Number Customer]=CM_CT2[[#This Row],[Contract Number Customer]])*(CM_CT2[Row Type]="Header"),CM_CT2[Wagon Type])</f>
        <v/>
      </c>
      <c r="O56" s="15">
        <f>+SUMIFS(CM_CT2[Wagon Quantity Initial],CM_CT2[Row Type],"Wagon",CM_CT2[Contract Number Customer],CM_CT2[[#This Row],[Contract Number Customer]],CM_CT2[Delivery Batch],CM_CT2[[#This Row],[Delivery Batch]])</f>
        <v/>
      </c>
      <c r="P56" s="15" t="n"/>
      <c r="Q56" s="15" t="n"/>
      <c r="R56" s="15">
        <f>+SUMIFS(CM_CT2[Wagon Quantity Newbuild],CM_CT2[Row Type],"Wagon",CM_CT2[Contract Number Customer],CM_CT2[[#This Row],[Contract Number Customer]],CM_CT2[Delivery Batch],CM_CT2[[#This Row],[Delivery Batch]])</f>
        <v/>
      </c>
      <c r="S56" s="15">
        <f>+SUMIFS(CM_CT2[Wagon Quantity Existing],CM_CT2[Row Type],"Wagon",CM_CT2[Contract Number Customer],CM_CT2[[#This Row],[Contract Number Customer]],CM_CT2[Delivery Batch],CM_CT2[[#This Row],[Delivery Batch]])</f>
        <v/>
      </c>
      <c r="T56" s="15">
        <f>+SUMIFS(CM_CT2[Wagons To Be Financed],CM_CT2[Row Type],"Wagon",CM_CT2[Contract Number Customer],CM_CT2[[#This Row],[Contract Number Customer]],CM_CT2[Delivery Batch],CM_CT2[[#This Row],[Delivery Batch]])</f>
        <v/>
      </c>
      <c r="U56" s="15">
        <f>+SUMIFS(CM_CT2[Wagon Quantity Actual],CM_CT2[Row Type],"Wagon",CM_CT2[Contract Number Customer],CM_CT2[[#This Row],[Contract Number Customer]],CM_CT2[Delivery Batch],CM_CT2[[#This Row],[Delivery Batch]])</f>
        <v/>
      </c>
      <c r="V56" s="15">
        <f t="array" ref="V56">+_xlfn.XLOOKUP(1,(CM_CT2[Contract Number Customer]=CM_CT2[[#This Row],[Contract Number Customer]])*(CM_CT2[Row Type]="Header"),CM_CT2[Contract Type])</f>
        <v/>
      </c>
      <c r="W56" s="10" t="inlineStr">
        <is>
          <t>TEMPLATE</t>
        </is>
      </c>
      <c r="X56" s="17" t="n">
        <v>72686</v>
      </c>
      <c r="Y56" s="17" t="n">
        <v>73050</v>
      </c>
      <c r="Z56" s="10" t="inlineStr">
        <is>
          <t>TEMPLATE</t>
        </is>
      </c>
      <c r="AA56" s="10" t="n"/>
      <c r="AB56" s="17" t="n"/>
      <c r="AC56" s="17" t="n"/>
      <c r="AD56" s="130" t="n">
        <v>45280</v>
      </c>
      <c r="AE56" s="130" t="n">
        <v>46010</v>
      </c>
      <c r="AF56" s="50" t="n"/>
      <c r="AG56" s="136">
        <f>+CM_CT2[[#This Row],[Rental EndDate]]</f>
        <v/>
      </c>
      <c r="AH56" s="305" t="n"/>
      <c r="AI56" s="305" t="n"/>
      <c r="AJ56" s="305" t="n"/>
      <c r="AK56" s="53" t="n"/>
      <c r="AL56" s="15">
        <f t="array" ref="AL56">+_xlfn.XLOOKUP(1,(CM_CT2[Contract Number Customer]=CM_CT2[[#This Row],[Contract Number Customer]])*(CM_CT2[Row Type]="Header"),CM_CT2[Early Termination Category])</f>
        <v/>
      </c>
      <c r="AM56" s="130" t="n">
        <v>45382</v>
      </c>
      <c r="AN56" s="130" t="n">
        <v>45565</v>
      </c>
      <c r="AO56" s="53">
        <f t="array" ref="AO56">+_xlfn.XLOOKUP(1,(CM_CT2[Contract Number Customer]=CM_CT2[[#This Row],[Contract Number Customer]])*(CM_CT2[Row Type]="Header"),CM_CT2[Early Termination Notice Period Mths])</f>
        <v/>
      </c>
      <c r="AP56" s="53">
        <f t="array" ref="AP56">+_xlfn.XLOOKUP(1,(CM_CT2[Contract Number Customer]=CM_CT2[[#This Row],[Contract Number Customer]])*(CM_CT2[Row Type]="Header"),CM_CT2[Duly Termination Notice Period Mths])</f>
        <v/>
      </c>
      <c r="AQ56" s="54" t="n"/>
      <c r="AR56" s="54" t="n"/>
      <c r="AS56" s="114">
        <f t="array" ref="AS56">+_xlfn.XLOOKUP(1,(CM_CT2[Contract Number Customer]=CM_CT2[[#This Row],[Contract Number Customer]])*(CM_CT2[Row Type]="Header"),CM_CT2[Early Termination Clause])</f>
        <v/>
      </c>
      <c r="AT56" s="75" t="n"/>
      <c r="AU56" s="75" t="n"/>
      <c r="AV56" s="75" t="n"/>
      <c r="AW56" s="75" t="n"/>
      <c r="AX56" s="53" t="n"/>
      <c r="AY56" s="75" t="n"/>
      <c r="AZ56" s="54" t="n"/>
      <c r="BA56" s="50" t="n"/>
      <c r="BB56" s="15">
        <f t="array" ref="BB56">+_xlfn.XLOOKUP(1,(CM_CT2[Contract Number Customer]=CM_CT2[[#This Row],[Contract Number Customer]])*(CM_CT2[Row Type]="Header"),CM_CT2[Customer Rank])</f>
        <v/>
      </c>
      <c r="BC56" s="15">
        <f t="array" ref="BC56">+_xlfn.XLOOKUP(1,(CM_CT2[Contract Number Customer]=CM_CT2[[#This Row],[Contract Number Customer]])*(CM_CT2[Row Type]="Header"),CM_CT2[D&amp;B Score])</f>
        <v/>
      </c>
      <c r="BD56" s="15">
        <f t="array" ref="BD56">+_xlfn.XLOOKUP(1,(CM_CT2[Contract Number Customer]=CM_CT2[[#This Row],[Contract Number Customer]])*(CM_CT2[Row Type]="Header"),CM_CT2[GTC Version])</f>
        <v/>
      </c>
      <c r="BE56" s="15">
        <f t="array" ref="BE56">+_xlfn.XLOOKUP(1,(CM_CT2[Contract Number Customer]=CM_CT2[[#This Row],[Contract Number Customer]])*(CM_CT2[Row Type]="Header"),CM_CT2[Jurisdiction])</f>
        <v/>
      </c>
      <c r="BF56" s="15">
        <f t="array" ref="BF56">+_xlfn.XLOOKUP(1,(CM_CT2[Contract Number Customer]=CM_CT2[[#This Row],[Contract Number Customer]])*(CM_CT2[Row Type]="Header"),CM_CT2[Contract Security])</f>
        <v/>
      </c>
      <c r="BG56" s="15">
        <f t="array" ref="BG56">+_xlfn.XLOOKUP(1,(CM_CT2[Contract Number Customer]=CM_CT2[[#This Row],[Contract Number Customer]])*(CM_CT2[Row Type]="Header"),CM_CT2[Contract Indexation])</f>
        <v/>
      </c>
      <c r="BH56" s="15">
        <f t="array" ref="BH56">+_xlfn.XLOOKUP(1,(CM_CT2[Contract Number Customer]=CM_CT2[[#This Row],[Contract Number Customer]])*(CM_CT2[Row Type]="Header"),CM_CT2[Call Option Lessee])</f>
        <v/>
      </c>
      <c r="BI56" s="15">
        <f t="array" ref="BI56">+_xlfn.XLOOKUP(1,(CM_CT2[Contract Number Customer]=CM_CT2[[#This Row],[Contract Number Customer]])*(CM_CT2[Row Type]="Header"),CM_CT2[Prolongation Option Mths])</f>
        <v/>
      </c>
      <c r="BJ56" s="114">
        <f t="array" ref="BJ56">+_xlfn.XLOOKUP(1,(CM_CT2[Contract Number Customer]=CM_CT2[[#This Row],[Contract Number Customer]])*(CM_CT2[Row Type]="Header"),CM_CT2[Prolongation Clause])</f>
        <v/>
      </c>
      <c r="BK56" s="15" t="n"/>
      <c r="BL56" s="15" t="n"/>
      <c r="BM56" s="50">
        <f t="array" ref="BM56">+_xlfn.XLOOKUP(1,(CM_CT2[Contract Number Customer]=CM_CT2[[#This Row],[Contract Number Customer]])*(CM_CT2[Row Type]="Header"),CM_CT2[Contract Mileage])</f>
        <v/>
      </c>
      <c r="BN56" s="143">
        <f t="array" ref="BN56">+_xlfn.XLOOKUP(1,(CM_CT2[Contract Number Customer]=CM_CT2[[#This Row],[Contract Number Customer]])*(CM_CT2[Row Type]="Header"),CM_CT2[Staggered Rental Rates])</f>
        <v/>
      </c>
      <c r="BO56" s="17" t="n">
        <v>45272</v>
      </c>
      <c r="BP56" s="54">
        <f t="array" ref="BP56">+_xlfn.XLOOKUP(1,(CM_CT2[Contract Number Customer]=CM_CT2[[#This Row],[Contract Number Customer]])*(CM_CT2[Row Type]="Header"),CM_CT2[Currency])</f>
        <v/>
      </c>
      <c r="BQ56" s="75">
        <f t="array" ref="BQ56">+_xlfn.XLOOKUP(1,(CM_CT2[Contract Number Customer]=CM_CT2[[#This Row],[Contract Number Customer]])*(CM_CT2[Row Type]="Header"),CM_CT2[Lease Rate EUR])</f>
        <v/>
      </c>
      <c r="BR56" s="306">
        <f t="array" ref="BR56">+_xlfn.XLOOKUP(1,(CM_CT2[Contract Number Customer]=CM_CT2[[#This Row],[Contract Number Customer]])*(CM_CT2[Row Type]="Header"),CM_CT2[Discount Flat EUR])</f>
        <v/>
      </c>
      <c r="BS56" s="177">
        <f t="array" ref="BS56">+_xlfn.XLOOKUP(1,(CM_CT2[Contract Number Customer]=CM_CT2[[#This Row],[Contract Number Customer]])*(CM_CT2[Row Type]="Header"),CM_CT2[Noise Bonus EUR])</f>
        <v/>
      </c>
      <c r="BT56" s="177">
        <f t="array" ref="BT56">+_xlfn.XLOOKUP(1,(CM_CT2[Contract Number Customer]=CM_CT2[[#This Row],[Contract Number Customer]])*(CM_CT2[Row Type]="Header"),CM_CT2[Technical Customer Requests EUR])</f>
        <v/>
      </c>
      <c r="BU56" s="177">
        <f t="array" ref="BU56">+_xlfn.XLOOKUP(1,(CM_CT2[Contract Number Customer]=CM_CT2[[#This Row],[Contract Number Customer]])*(CM_CT2[Row Type]="Header"),CM_CT2[Discount Calc EUR])</f>
        <v/>
      </c>
      <c r="BV56" s="177">
        <f>SUM(CM_CT2[[#This Row],[Lease Rate EUR]],CM_CT2[[#This Row],[Discount Flat EUR]],CM_CT2[[#This Row],[Technical Customer Requests EUR]])</f>
        <v/>
      </c>
      <c r="BW56" s="177">
        <f t="array" ref="BW56">+_xlfn.XLOOKUP(1,(CM_CT2[Contract Number Customer]=CM_CT2[[#This Row],[Contract Number Customer]])*(CM_CT2[Row Type]="Header"),CM_CT2[GPS Fee EUR])</f>
        <v/>
      </c>
      <c r="BX56" s="177">
        <f t="array" ref="BX56">+_xlfn.XLOOKUP(1,(CM_CT2[Contract Number Customer]=CM_CT2[[#This Row],[Contract Number Customer]])*(CM_CT2[Row Type]="Header"),CM_CT2[Wheelset Fee EUR])</f>
        <v/>
      </c>
      <c r="BY56" s="177">
        <f t="array" ref="BY56">+_xlfn.XLOOKUP(1,(CM_CT2[Contract Number Customer]=CM_CT2[[#This Row],[Contract Number Customer]])*(CM_CT2[Row Type]="Header"),CM_CT2[Wheelset PAYG per km])</f>
        <v/>
      </c>
      <c r="BZ56" s="177">
        <f t="array" ref="BZ56">+_xlfn.XLOOKUP(1,(CM_CT2[Contract Number Customer]=CM_CT2[[#This Row],[Contract Number Customer]])*(CM_CT2[Row Type]="Header"),CM_CT2[Excess Mileage EUR per km])</f>
        <v/>
      </c>
      <c r="CA56" s="177">
        <f t="array" ref="CA56">+_xlfn.XLOOKUP(1,(CM_CT2[Contract Number Customer]=CM_CT2[[#This Row],[Contract Number Customer]])*(CM_CT2[Row Type]="Header"),CM_CT2[PP Wheelset EUR])</f>
        <v/>
      </c>
      <c r="CB56" s="177">
        <f t="array" ref="CB56">+_xlfn.XLOOKUP(1,(CM_CT2[Contract Number Customer]=CM_CT2[[#This Row],[Contract Number Customer]])*(CM_CT2[Row Type]="Header"),CM_CT2[Discount Wheelset EUR])</f>
        <v/>
      </c>
      <c r="CC56" s="177">
        <f t="array" ref="CC56">+_xlfn.XLOOKUP(1,(CM_CT2[Contract Number Customer]=CM_CT2[[#This Row],[Contract Number Customer]])*(CM_CT2[Row Type]="Header"),CM_CT2[Calc Wheelset])</f>
        <v/>
      </c>
      <c r="CD56" s="177">
        <f t="array" ref="CD56">+_xlfn.XLOOKUP(1,(CM_CT2[Contract Number Customer]=CM_CT2[[#This Row],[Contract Number Customer]])*(CM_CT2[Row Type]="Header"),CM_CT2[PP Maintenance EUR])</f>
        <v/>
      </c>
      <c r="CE56" s="177">
        <f t="array" ref="CE56">+_xlfn.XLOOKUP(1,(CM_CT2[Contract Number Customer]=CM_CT2[[#This Row],[Contract Number Customer]])*(CM_CT2[Row Type]="Header"),CM_CT2[Discount Maintenance EUR])</f>
        <v/>
      </c>
      <c r="CF56" s="177">
        <f t="array" ref="CF56">+_xlfn.XLOOKUP(1,(CM_CT2[Contract Number Customer]=CM_CT2[[#This Row],[Contract Number Customer]])*(CM_CT2[Row Type]="Header"),CM_CT2[Calc Maintenance EUR])</f>
        <v/>
      </c>
      <c r="CG56" s="99">
        <f t="array" ref="CG56">+_xlfn.XLOOKUP(1,(CM_CT2[Contract Number Customer]=CM_CT2[[#This Row],[Contract Number Customer]])*(CM_CT2[Row Type]="Header"),CM_CT2[PP Base Lease])</f>
        <v/>
      </c>
      <c r="CH56" s="99">
        <f t="array" ref="CH56">+_xlfn.XLOOKUP(1,(CM_CT2[Contract Number Customer]=CM_CT2[[#This Row],[Contract Number Customer]])*(CM_CT2[Row Type]="Header"),CM_CT2[Discount Base Lease EUR])</f>
        <v/>
      </c>
      <c r="CI56" s="99">
        <f t="array" ref="CI56">+_xlfn.XLOOKUP(1,(CM_CT2[Contract Number Customer]=CM_CT2[[#This Row],[Contract Number Customer]])*(CM_CT2[Row Type]="Header"),CM_CT2[Calc Bease Lease EUR])</f>
        <v/>
      </c>
      <c r="CJ56" s="184">
        <f>+CM_CT2[[#This Row],[Calc Base Lease Gross EUR]]/CM_CT2[[#This Row],[PP Base Lease]]</f>
        <v/>
      </c>
      <c r="CK56" s="177">
        <f t="array" ref="CK56">+_xlfn.XLOOKUP(1,(CM_CT2[Contract Number Customer]=CM_CT2[[#This Row],[Contract Number Customer]])*(CM_CT2[Row Type]="Header"),CM_CT2[Calc Withholding Tax EUR])</f>
        <v/>
      </c>
      <c r="CL56" s="304">
        <f>+CM_CT2[[#This Row],[Lease Payment EUR]]-CM_CT2[[#This Row],[GPS Fee EUR]]-CM_CT2[[#This Row],[Calc Wheelset]]-CM_CT2[[#This Row],[Calc Withholding Tax EUR]]-CM_CT2[[#This Row],[Calc Maintenance EUR]]-CM_CT2[[#This Row],[Discount Base Lease EUR]]</f>
        <v/>
      </c>
      <c r="CM56" s="51">
        <f t="array" ref="CM56">+_xlfn.XLOOKUP(1,(CM_CT2[Contract Number Customer]=CM_CT2[[#This Row],[Contract Number Customer]])*(CM_CT2[Row Type]="Header"),CM_CT2[Calc Base Lease Gross Initial (Freeze)])</f>
        <v/>
      </c>
      <c r="CN56" s="50">
        <f>+CM_CT2[[#This Row],[Contract Mileage]]*CM_CT2[[#This Row],[Wagon Quantity Initial]]</f>
        <v/>
      </c>
      <c r="CO56" s="144">
        <f>+CM_CT2[[#This Row],[GreenLoan Plan Kilometers of rail p.a.]]*0%</f>
        <v/>
      </c>
      <c r="CP56" s="144">
        <f t="array" ref="CP56">+_xlfn.XLOOKUP(1,(CM_CT2[Contract Number Customer]=CM_CT2[[#This Row],[Contract Number Customer]])*(CM_CT2[Row Type]="Header"),CM_CT2[ESG Customer CodeOfConduct])</f>
        <v/>
      </c>
      <c r="CQ56" s="144">
        <f t="array" ref="CQ56">+_xlfn.XLOOKUP(1,(CM_CT2[Contract Number Customer]=CM_CT2[[#This Row],[Contract Number Customer]])*(CM_CT2[Row Type]="Header"),CM_CT2[Concentration Limit])</f>
        <v/>
      </c>
      <c r="CR56" s="50">
        <f>+CM_CT2[[#This Row],[Lease Payment EUR]]*CM_CT2[[#This Row],[Wagon Quantity Initial]]*364</f>
        <v/>
      </c>
    </row>
    <row r="57" ht="15" customHeight="1" s="287">
      <c r="B57" s="11" t="n"/>
      <c r="C57" s="14" t="inlineStr">
        <is>
          <t>V700010</t>
        </is>
      </c>
      <c r="D57" s="10" t="n"/>
      <c r="E57" s="15">
        <f t="array" ref="E57">+_xlfn.XLOOKUP(1,(CM_CT2[Contract Number M3]=CM_CT2[[#This Row],[Contract Number M3]])*(CM_CT2[Row Type]="Header"),CM_CT2[Contract Number Customer])</f>
        <v/>
      </c>
      <c r="F57" s="10" t="n">
        <v>2</v>
      </c>
      <c r="G57" s="10" t="inlineStr">
        <is>
          <t>Wagon</t>
        </is>
      </c>
      <c r="H57" s="10" t="n">
        <v>1</v>
      </c>
      <c r="I57" s="73">
        <f t="array" ref="I57">+_xlfn.XLOOKUP(1,(Table_Mietpos[Vertragsnummer]=CM[[#This Row],[Contract Number M3]])*(Table_Mietpos[Auftragspos.]=CM[[#This Row],[Rentalposition M3]]),Table_Mietpos[ChNr])</f>
        <v/>
      </c>
      <c r="J57" s="72">
        <f t="array" ref="J57">+_xlfn.XLOOKUP(1,(CM_CT2[Contract Number Customer]=CM_CT2[[#This Row],[Contract Number Customer]])*(CM_CT2[Row Type]="Header"),CM_CT2[Customer])</f>
        <v/>
      </c>
      <c r="K57" s="51" t="n"/>
      <c r="L57" s="51" t="n"/>
      <c r="M57" s="15">
        <f t="array" ref="M57">+_xlfn.XLOOKUP(1,(CM_CT2[Contract Number Customer]=CM_CT2[[#This Row],[Contract Number Customer]])*(CM_CT2[Row Type]="Header"),CM_CT2[Sales Manager])</f>
        <v/>
      </c>
      <c r="N57" s="15">
        <f t="array" ref="N57">+_xlfn.XLOOKUP(1,(CM_CT2[Contract Number Customer]=CM_CT2[[#This Row],[Contract Number Customer]])*(CM_CT2[Row Type]="Header"),CM_CT2[Wagon Type])</f>
        <v/>
      </c>
      <c r="O57" s="10" t="n">
        <v>1</v>
      </c>
      <c r="P57" s="10" t="n"/>
      <c r="Q57" s="10" t="n"/>
      <c r="R57" s="10" t="n">
        <v>1</v>
      </c>
      <c r="S57" s="10" t="n"/>
      <c r="T57" s="10" t="n">
        <v>1</v>
      </c>
      <c r="U57" s="15">
        <f>+IF(CM_CT2[[#This Row],[Contract Status]]&lt;&gt;"ended",1,0)</f>
        <v/>
      </c>
      <c r="V57" s="15" t="n"/>
      <c r="W57" s="15">
        <f t="array" ref="W57">_xlfn.XLOOKUP(1,(CM_CT2[Contract Number Customer]=$E56)*(CM_CT2[Delivery Batch]=$F56)*(CM_CT2[Row Type]="Batch"),CM_CT2[Contract Flex])</f>
        <v/>
      </c>
      <c r="X57" s="54">
        <f t="array" ref="X57">_xlfn.XLOOKUP(1,(CM_CT2[Contract Number Customer]=$E56)*(CM_CT2[Delivery Batch]=$F56)*(CM_CT2[Row Type]="Batch"),CM_CT2[Flex StartDate])</f>
        <v/>
      </c>
      <c r="Y57" s="54">
        <f t="array" ref="Y57">_xlfn.XLOOKUP(1,(CM_CT2[Contract Number Customer]=$E56)*(CM_CT2[Delivery Batch]=$F56)*(CM_CT2[Row Type]="Batch"),CM_CT2[Flex EndDate])</f>
        <v/>
      </c>
      <c r="Z57" s="15">
        <f t="array" ref="Z57">_xlfn.XLOOKUP(1,(CM_CT2[Contract Number Customer]=$E56)*(CM_CT2[Delivery Batch]=$F56)*(CM_CT2[Row Type]="Batch"),CM_CT2[Contract Status])</f>
        <v/>
      </c>
      <c r="AA57" s="15" t="n"/>
      <c r="AB57" s="74" t="n"/>
      <c r="AC57" s="74" t="n"/>
      <c r="AD57" s="131">
        <f t="array" ref="AD57">+_xlfn.XLOOKUP(1,(Table_Mietpos[Vertragsnummer]=CM_CT2[[#This Row],[Contract Number M3]])*(Table_Mietpos[Auftragspos.]=CM_CT2[[#This Row],[Rentalposition M3]]),Table_Mietpos[Gueltig_ab])</f>
        <v/>
      </c>
      <c r="AE57" s="131">
        <f t="array" ref="AE57">+_xlfn.XLOOKUP(1,(Table_Mietpos[Vertragsnummer]=CM_CT2[[#This Row],[Contract Number M3]])*(Table_Mietpos[Auftragspos.]=CM_CT2[[#This Row],[Rentalposition M3]]),Table_Mietpos[Gueltig_bis])</f>
        <v/>
      </c>
      <c r="AF57" s="50">
        <f t="array" ref="AF57">+_xlfn.XLOOKUP(1,(CM_CT2[Contract Number Customer]=CM_CT2[[#This Row],[Contract Number Customer]])*(CM_CT2[Row Type]="Header"),CM_CT2[Contract Lenght Initial])</f>
        <v/>
      </c>
      <c r="AG57" s="136">
        <f>+CM_CT2[[#This Row],[Rental EndDate]]</f>
        <v/>
      </c>
      <c r="AH57" s="305" t="n"/>
      <c r="AI57" s="305" t="n"/>
      <c r="AJ57" s="305" t="n"/>
      <c r="AK57" s="53" t="n"/>
      <c r="AL57" s="15">
        <f t="array" ref="AL57">+_xlfn.XLOOKUP(1,(CM_CT2[Contract Number Customer]=CM_CT2[[#This Row],[Contract Number Customer]])*(CM_CT2[Row Type]="Header"),CM_CT2[Early Termination Category])</f>
        <v/>
      </c>
      <c r="AM57" s="136">
        <f t="array" ref="AM57">_xlfn.XLOOKUP(1,(CM_CT2[Contract Number Customer]=$E56)*(CM_CT2[Delivery Batch]=$F56)*(CM_CT2[Row Type]="Batch"),CM_CT2[Early Termination cut-off date1])</f>
        <v/>
      </c>
      <c r="AN57" s="136">
        <f t="array" ref="AN57">_xlfn.XLOOKUP(1,(CM_CT2[Contract Number Customer]=$E56)*(CM_CT2[Delivery Batch]=$F56)*(CM_CT2[Row Type]="Batch"),CM_CT2[Early Termination cut-off date2])</f>
        <v/>
      </c>
      <c r="AO57" s="53">
        <f t="array" ref="AO57">+_xlfn.XLOOKUP(1,(CM_CT2[Contract Number Customer]=CM_CT2[[#This Row],[Contract Number Customer]])*(CM_CT2[Row Type]="Header"),CM_CT2[Early Termination Notice Period Mths])</f>
        <v/>
      </c>
      <c r="AP57" s="53">
        <f t="array" ref="AP57">+_xlfn.XLOOKUP(1,(CM_CT2[Contract Number Customer]=CM_CT2[[#This Row],[Contract Number Customer]])*(CM_CT2[Row Type]="Header"),CM_CT2[Duly Termination Notice Period Mths])</f>
        <v/>
      </c>
      <c r="AQ57" s="54" t="n"/>
      <c r="AR57" s="54">
        <f t="array" ref="AR57">+_xlfn.XLOOKUP(1,(CM_CT2[[#This Row],[Contract Number M3]]=Next_possible_notice[Contract Number M3])*(CM_CT2[[#This Row],[Rentalposition M3]]=Next_possible_notice[Rentalposition M3]),Next_possible_notice[NoticeDateCalc])</f>
        <v/>
      </c>
      <c r="AS57" s="117" t="n"/>
      <c r="AT57" s="75" t="n"/>
      <c r="AU57" s="75" t="n"/>
      <c r="AV57" s="75" t="n"/>
      <c r="AW57" s="75" t="n"/>
      <c r="AX57" s="53" t="n"/>
      <c r="AY57" s="75" t="n"/>
      <c r="AZ57" s="54" t="n"/>
      <c r="BA57" s="50">
        <f t="array" ref="BA57">+_xlfn.XLOOKUP(1,(CM_CT2[Contract Number Customer]=CM_CT2[[#This Row],[Contract Number Customer]])*(CM_CT2[Row Type]="Header"),CM_CT2[Contract Lenght Early Clause &amp; Option])</f>
        <v/>
      </c>
      <c r="BB57" s="15" t="n"/>
      <c r="BC57" s="15" t="n"/>
      <c r="BD57" s="15" t="n"/>
      <c r="BE57" s="15" t="n"/>
      <c r="BF57" s="15" t="n"/>
      <c r="BG57" s="15" t="n"/>
      <c r="BH57" s="24" t="n"/>
      <c r="BI57" s="10" t="n"/>
      <c r="BJ57" s="118" t="n"/>
      <c r="BK57" s="24" t="n"/>
      <c r="BL57" s="24" t="n"/>
      <c r="BM57" s="50">
        <f t="array" ref="BM57">+_xlfn.XLOOKUP(1,(CM_CT2[Contract Number Customer]=CM_CT2[[#This Row],[Contract Number Customer]])*(CM_CT2[Row Type]="Header"),CM_CT2[Contract Mileage])</f>
        <v/>
      </c>
      <c r="BN57" s="50" t="n"/>
      <c r="BO57" s="54" t="n"/>
      <c r="BP57" s="54">
        <f t="array" ref="BP57">+_xlfn.XLOOKUP(1,(CM_CT2[Contract Number Customer]=CM_CT2[[#This Row],[Contract Number Customer]])*(CM_CT2[Row Type]="Header"),CM_CT2[Currency])</f>
        <v/>
      </c>
      <c r="BQ57" s="75">
        <f t="array" ref="BQ57">+_xlfn.XLOOKUP(1,(CM_CT2[Contract Number Customer]=CM_CT2[[#This Row],[Contract Number Customer]])*(CM_CT2[Row Type]="Header"),CM_CT2[Lease Rate EUR])</f>
        <v/>
      </c>
      <c r="BR57" s="306" t="n"/>
      <c r="BS57" s="306" t="n"/>
      <c r="BT57" s="177" t="n"/>
      <c r="BU57" s="306" t="n"/>
      <c r="BV57" s="179">
        <f t="array" ref="BV57">+_xlfn.XLOOKUP(1,(Table_Mietpos[Vertragsnummer]=CM_CT2[[#This Row],[Contract Number M3]])*(Table_Mietpos[Auftragspos.]=CM_CT2[[#This Row],[Rentalposition M3]]),Table_Mietpos[Nettosatz/Typ])</f>
        <v/>
      </c>
      <c r="BW57" s="306" t="n"/>
      <c r="BX57" s="75" t="n"/>
      <c r="BY57" s="75" t="n"/>
      <c r="BZ57" s="75" t="n"/>
      <c r="CA57" s="75" t="n"/>
      <c r="CB57" s="75" t="n"/>
      <c r="CC57" s="307" t="n"/>
      <c r="CD57" s="307" t="n"/>
      <c r="CE57" s="307" t="n"/>
      <c r="CF57" s="307" t="n"/>
      <c r="CG57" s="28" t="n"/>
      <c r="CH57" s="28" t="n"/>
      <c r="CI57" s="28" t="n"/>
      <c r="CJ57" s="186" t="n"/>
      <c r="CK57" s="307" t="n"/>
      <c r="CL57" s="306" t="n"/>
      <c r="CM57" s="12" t="n"/>
      <c r="CN57" s="20" t="n"/>
      <c r="CO57" s="142" t="n"/>
      <c r="CP57" s="142" t="n"/>
      <c r="CQ57" s="142" t="n"/>
      <c r="CR57" s="20" t="n"/>
    </row>
    <row r="58" ht="15" customHeight="1" s="287">
      <c r="B58" s="11" t="n"/>
      <c r="C58" s="14" t="inlineStr">
        <is>
          <t>V700010</t>
        </is>
      </c>
      <c r="D58" s="10" t="n"/>
      <c r="E58" s="15">
        <f t="array" ref="E58">+_xlfn.XLOOKUP(1,(CM_CT2[Contract Number M3]=CM_CT2[[#This Row],[Contract Number M3]])*(CM_CT2[Row Type]="Header"),CM_CT2[Contract Number Customer])</f>
        <v/>
      </c>
      <c r="F58" s="10" t="n">
        <v>2</v>
      </c>
      <c r="G58" s="10" t="inlineStr">
        <is>
          <t>Wagon</t>
        </is>
      </c>
      <c r="H58" s="10" t="n">
        <v>2</v>
      </c>
      <c r="I58" s="73">
        <f t="array" ref="I58">+_xlfn.XLOOKUP(1,(Table_Mietpos[Vertragsnummer]=CM[[#This Row],[Contract Number M3]])*(Table_Mietpos[Auftragspos.]=CM[[#This Row],[Rentalposition M3]]),Table_Mietpos[ChNr])</f>
        <v/>
      </c>
      <c r="J58" s="72">
        <f t="array" ref="J58">+_xlfn.XLOOKUP(1,(CM_CT2[Contract Number Customer]=CM_CT2[[#This Row],[Contract Number Customer]])*(CM_CT2[Row Type]="Header"),CM_CT2[Customer])</f>
        <v/>
      </c>
      <c r="K58" s="51" t="n"/>
      <c r="L58" s="51" t="n"/>
      <c r="M58" s="15">
        <f t="array" ref="M58">+_xlfn.XLOOKUP(1,(CM_CT2[Contract Number Customer]=CM_CT2[[#This Row],[Contract Number Customer]])*(CM_CT2[Row Type]="Header"),CM_CT2[Sales Manager])</f>
        <v/>
      </c>
      <c r="N58" s="15">
        <f t="array" ref="N58">+_xlfn.XLOOKUP(1,(CM_CT2[Contract Number Customer]=CM_CT2[[#This Row],[Contract Number Customer]])*(CM_CT2[Row Type]="Header"),CM_CT2[Wagon Type])</f>
        <v/>
      </c>
      <c r="O58" s="10" t="n">
        <v>1</v>
      </c>
      <c r="P58" s="10" t="n"/>
      <c r="Q58" s="10" t="n"/>
      <c r="R58" s="10" t="n">
        <v>1</v>
      </c>
      <c r="S58" s="10" t="n"/>
      <c r="T58" s="10" t="n">
        <v>1</v>
      </c>
      <c r="U58" s="15">
        <f>+IF(CM_CT2[[#This Row],[Contract Status]]&lt;&gt;"ended",1,0)</f>
        <v/>
      </c>
      <c r="V58" s="15" t="n"/>
      <c r="W58" s="15">
        <f t="array" ref="W58">_xlfn.XLOOKUP(1,(CM_CT2[Contract Number Customer]=$E57)*(CM_CT2[Delivery Batch]=$F57)*(CM_CT2[Row Type]="Batch"),CM_CT2[Contract Flex])</f>
        <v/>
      </c>
      <c r="X58" s="54">
        <f t="array" ref="X58">_xlfn.XLOOKUP(1,(CM_CT2[Contract Number Customer]=$E57)*(CM_CT2[Delivery Batch]=$F57)*(CM_CT2[Row Type]="Batch"),CM_CT2[Flex StartDate])</f>
        <v/>
      </c>
      <c r="Y58" s="54">
        <f t="array" ref="Y58">_xlfn.XLOOKUP(1,(CM_CT2[Contract Number Customer]=$E57)*(CM_CT2[Delivery Batch]=$F57)*(CM_CT2[Row Type]="Batch"),CM_CT2[Flex EndDate])</f>
        <v/>
      </c>
      <c r="Z58" s="15">
        <f t="array" ref="Z58">_xlfn.XLOOKUP(1,(CM_CT2[Contract Number Customer]=$E57)*(CM_CT2[Delivery Batch]=$F57)*(CM_CT2[Row Type]="Batch"),CM_CT2[Contract Status])</f>
        <v/>
      </c>
      <c r="AA58" s="15" t="n"/>
      <c r="AB58" s="74" t="n"/>
      <c r="AC58" s="74" t="n"/>
      <c r="AD58" s="131">
        <f t="array" ref="AD58">+_xlfn.XLOOKUP(1,(Table_Mietpos[Vertragsnummer]=CM_CT2[[#This Row],[Contract Number M3]])*(Table_Mietpos[Auftragspos.]=CM_CT2[[#This Row],[Rentalposition M3]]),Table_Mietpos[Gueltig_ab])</f>
        <v/>
      </c>
      <c r="AE58" s="131">
        <f t="array" ref="AE58">+_xlfn.XLOOKUP(1,(Table_Mietpos[Vertragsnummer]=CM_CT2[[#This Row],[Contract Number M3]])*(Table_Mietpos[Auftragspos.]=CM_CT2[[#This Row],[Rentalposition M3]]),Table_Mietpos[Gueltig_bis])</f>
        <v/>
      </c>
      <c r="AF58" s="50">
        <f t="array" ref="AF58">+_xlfn.XLOOKUP(1,(CM_CT2[Contract Number Customer]=CM_CT2[[#This Row],[Contract Number Customer]])*(CM_CT2[Row Type]="Header"),CM_CT2[Contract Lenght Initial])</f>
        <v/>
      </c>
      <c r="AG58" s="136">
        <f>+CM_CT2[[#This Row],[Rental EndDate]]</f>
        <v/>
      </c>
      <c r="AH58" s="305" t="n"/>
      <c r="AI58" s="305" t="n"/>
      <c r="AJ58" s="305" t="n"/>
      <c r="AK58" s="53" t="n"/>
      <c r="AL58" s="15">
        <f t="array" ref="AL58">+_xlfn.XLOOKUP(1,(CM_CT2[Contract Number Customer]=CM_CT2[[#This Row],[Contract Number Customer]])*(CM_CT2[Row Type]="Header"),CM_CT2[Early Termination Category])</f>
        <v/>
      </c>
      <c r="AM58" s="136">
        <f t="array" ref="AM58">_xlfn.XLOOKUP(1,(CM_CT2[Contract Number Customer]=$E57)*(CM_CT2[Delivery Batch]=$F57)*(CM_CT2[Row Type]="Batch"),CM_CT2[Early Termination cut-off date1])</f>
        <v/>
      </c>
      <c r="AN58" s="136">
        <f t="array" ref="AN58">_xlfn.XLOOKUP(1,(CM_CT2[Contract Number Customer]=$E57)*(CM_CT2[Delivery Batch]=$F57)*(CM_CT2[Row Type]="Batch"),CM_CT2[Early Termination cut-off date2])</f>
        <v/>
      </c>
      <c r="AO58" s="53">
        <f t="array" ref="AO58">+_xlfn.XLOOKUP(1,(CM_CT2[Contract Number Customer]=CM_CT2[[#This Row],[Contract Number Customer]])*(CM_CT2[Row Type]="Header"),CM_CT2[Early Termination Notice Period Mths])</f>
        <v/>
      </c>
      <c r="AP58" s="53">
        <f t="array" ref="AP58">+_xlfn.XLOOKUP(1,(CM_CT2[Contract Number Customer]=CM_CT2[[#This Row],[Contract Number Customer]])*(CM_CT2[Row Type]="Header"),CM_CT2[Duly Termination Notice Period Mths])</f>
        <v/>
      </c>
      <c r="AQ58" s="54" t="n"/>
      <c r="AR58" s="54">
        <f t="array" ref="AR58">+_xlfn.XLOOKUP(1,(CM_CT2[[#This Row],[Contract Number M3]]=Next_possible_notice[Contract Number M3])*(CM_CT2[[#This Row],[Rentalposition M3]]=Next_possible_notice[Rentalposition M3]),Next_possible_notice[NoticeDateCalc])</f>
        <v/>
      </c>
      <c r="AS58" s="117" t="n"/>
      <c r="AT58" s="75" t="n"/>
      <c r="AU58" s="75" t="n"/>
      <c r="AV58" s="75" t="n"/>
      <c r="AW58" s="75" t="n"/>
      <c r="AX58" s="53" t="n"/>
      <c r="AY58" s="75" t="n"/>
      <c r="AZ58" s="54" t="n"/>
      <c r="BA58" s="50">
        <f t="array" ref="BA58">+_xlfn.XLOOKUP(1,(CM_CT2[Contract Number Customer]=CM_CT2[[#This Row],[Contract Number Customer]])*(CM_CT2[Row Type]="Header"),CM_CT2[Contract Lenght Early Clause &amp; Option])</f>
        <v/>
      </c>
      <c r="BB58" s="15" t="n"/>
      <c r="BC58" s="15" t="n"/>
      <c r="BD58" s="15" t="n"/>
      <c r="BE58" s="15" t="n"/>
      <c r="BF58" s="15" t="n"/>
      <c r="BG58" s="15" t="n"/>
      <c r="BH58" s="24" t="n"/>
      <c r="BI58" s="10" t="n"/>
      <c r="BJ58" s="118" t="n"/>
      <c r="BK58" s="24" t="n"/>
      <c r="BL58" s="24" t="n"/>
      <c r="BM58" s="50">
        <f t="array" ref="BM58">+_xlfn.XLOOKUP(1,(CM_CT2[Contract Number Customer]=CM_CT2[[#This Row],[Contract Number Customer]])*(CM_CT2[Row Type]="Header"),CM_CT2[Contract Mileage])</f>
        <v/>
      </c>
      <c r="BN58" s="50" t="n"/>
      <c r="BO58" s="54" t="n"/>
      <c r="BP58" s="54">
        <f t="array" ref="BP58">+_xlfn.XLOOKUP(1,(CM_CT2[Contract Number Customer]=CM_CT2[[#This Row],[Contract Number Customer]])*(CM_CT2[Row Type]="Header"),CM_CT2[Currency])</f>
        <v/>
      </c>
      <c r="BQ58" s="75">
        <f t="array" ref="BQ58">+_xlfn.XLOOKUP(1,(CM_CT2[Contract Number Customer]=CM_CT2[[#This Row],[Contract Number Customer]])*(CM_CT2[Row Type]="Header"),CM_CT2[Lease Rate EUR])</f>
        <v/>
      </c>
      <c r="BR58" s="306" t="n"/>
      <c r="BS58" s="306" t="n"/>
      <c r="BT58" s="177" t="n"/>
      <c r="BU58" s="306" t="n"/>
      <c r="BV58" s="179">
        <f t="array" ref="BV58">+_xlfn.XLOOKUP(1,(Table_Mietpos[Vertragsnummer]=CM_CT2[[#This Row],[Contract Number M3]])*(Table_Mietpos[Auftragspos.]=CM_CT2[[#This Row],[Rentalposition M3]]),Table_Mietpos[Nettosatz/Typ])</f>
        <v/>
      </c>
      <c r="BW58" s="306" t="n"/>
      <c r="BX58" s="75" t="n"/>
      <c r="BY58" s="75" t="n"/>
      <c r="BZ58" s="75" t="n"/>
      <c r="CA58" s="75" t="n"/>
      <c r="CB58" s="75" t="n"/>
      <c r="CC58" s="307" t="n"/>
      <c r="CD58" s="307" t="n"/>
      <c r="CE58" s="307" t="n"/>
      <c r="CF58" s="307" t="n"/>
      <c r="CG58" s="28" t="n"/>
      <c r="CH58" s="28" t="n"/>
      <c r="CI58" s="28" t="n"/>
      <c r="CJ58" s="186" t="n"/>
      <c r="CK58" s="307" t="n"/>
      <c r="CL58" s="306" t="n"/>
      <c r="CM58" s="12" t="n"/>
      <c r="CN58" s="20" t="n"/>
      <c r="CO58" s="142" t="n"/>
      <c r="CP58" s="142" t="n"/>
      <c r="CQ58" s="142" t="n"/>
      <c r="CR58" s="20" t="n"/>
    </row>
    <row r="59" ht="15" customHeight="1" s="287">
      <c r="B59" s="11" t="n"/>
      <c r="C59" s="14" t="inlineStr">
        <is>
          <t>V700010</t>
        </is>
      </c>
      <c r="D59" s="10" t="n"/>
      <c r="E59" s="15">
        <f t="array" ref="E59">+_xlfn.XLOOKUP(1,(CM_CT2[Contract Number M3]=CM_CT2[[#This Row],[Contract Number M3]])*(CM_CT2[Row Type]="Header"),CM_CT2[Contract Number Customer])</f>
        <v/>
      </c>
      <c r="F59" s="10" t="n">
        <v>2</v>
      </c>
      <c r="G59" s="10" t="inlineStr">
        <is>
          <t>Wagon</t>
        </is>
      </c>
      <c r="H59" s="10" t="n">
        <v>3</v>
      </c>
      <c r="I59" s="73">
        <f t="array" ref="I59">+_xlfn.XLOOKUP(1,(Table_Mietpos[Vertragsnummer]=CM[[#This Row],[Contract Number M3]])*(Table_Mietpos[Auftragspos.]=CM[[#This Row],[Rentalposition M3]]),Table_Mietpos[ChNr])</f>
        <v/>
      </c>
      <c r="J59" s="72">
        <f t="array" ref="J59">+_xlfn.XLOOKUP(1,(CM_CT2[Contract Number Customer]=CM_CT2[[#This Row],[Contract Number Customer]])*(CM_CT2[Row Type]="Header"),CM_CT2[Customer])</f>
        <v/>
      </c>
      <c r="K59" s="51" t="n"/>
      <c r="L59" s="51" t="n"/>
      <c r="M59" s="15">
        <f t="array" ref="M59">+_xlfn.XLOOKUP(1,(CM_CT2[Contract Number Customer]=CM_CT2[[#This Row],[Contract Number Customer]])*(CM_CT2[Row Type]="Header"),CM_CT2[Sales Manager])</f>
        <v/>
      </c>
      <c r="N59" s="15">
        <f t="array" ref="N59">+_xlfn.XLOOKUP(1,(CM_CT2[Contract Number Customer]=CM_CT2[[#This Row],[Contract Number Customer]])*(CM_CT2[Row Type]="Header"),CM_CT2[Wagon Type])</f>
        <v/>
      </c>
      <c r="O59" s="10" t="n">
        <v>1</v>
      </c>
      <c r="P59" s="10" t="n"/>
      <c r="Q59" s="10" t="n"/>
      <c r="R59" s="10" t="n">
        <v>1</v>
      </c>
      <c r="S59" s="10" t="n"/>
      <c r="T59" s="10" t="n">
        <v>1</v>
      </c>
      <c r="U59" s="15">
        <f>+IF(CM_CT2[[#This Row],[Contract Status]]&lt;&gt;"ended",1,0)</f>
        <v/>
      </c>
      <c r="V59" s="15" t="n"/>
      <c r="W59" s="15">
        <f t="array" ref="W59">_xlfn.XLOOKUP(1,(CM_CT2[Contract Number Customer]=$E58)*(CM_CT2[Delivery Batch]=$F58)*(CM_CT2[Row Type]="Batch"),CM_CT2[Contract Flex])</f>
        <v/>
      </c>
      <c r="X59" s="54">
        <f t="array" ref="X59">_xlfn.XLOOKUP(1,(CM_CT2[Contract Number Customer]=$E58)*(CM_CT2[Delivery Batch]=$F58)*(CM_CT2[Row Type]="Batch"),CM_CT2[Flex StartDate])</f>
        <v/>
      </c>
      <c r="Y59" s="54">
        <f t="array" ref="Y59">_xlfn.XLOOKUP(1,(CM_CT2[Contract Number Customer]=$E58)*(CM_CT2[Delivery Batch]=$F58)*(CM_CT2[Row Type]="Batch"),CM_CT2[Flex EndDate])</f>
        <v/>
      </c>
      <c r="Z59" s="15">
        <f t="array" ref="Z59">_xlfn.XLOOKUP(1,(CM_CT2[Contract Number Customer]=$E58)*(CM_CT2[Delivery Batch]=$F58)*(CM_CT2[Row Type]="Batch"),CM_CT2[Contract Status])</f>
        <v/>
      </c>
      <c r="AA59" s="15" t="n"/>
      <c r="AB59" s="74" t="n"/>
      <c r="AC59" s="74" t="n"/>
      <c r="AD59" s="131">
        <f t="array" ref="AD59">+_xlfn.XLOOKUP(1,(Table_Mietpos[Vertragsnummer]=CM_CT2[[#This Row],[Contract Number M3]])*(Table_Mietpos[Auftragspos.]=CM_CT2[[#This Row],[Rentalposition M3]]),Table_Mietpos[Gueltig_ab])</f>
        <v/>
      </c>
      <c r="AE59" s="131">
        <f t="array" ref="AE59">+_xlfn.XLOOKUP(1,(Table_Mietpos[Vertragsnummer]=CM_CT2[[#This Row],[Contract Number M3]])*(Table_Mietpos[Auftragspos.]=CM_CT2[[#This Row],[Rentalposition M3]]),Table_Mietpos[Gueltig_bis])</f>
        <v/>
      </c>
      <c r="AF59" s="50">
        <f t="array" ref="AF59">+_xlfn.XLOOKUP(1,(CM_CT2[Contract Number Customer]=CM_CT2[[#This Row],[Contract Number Customer]])*(CM_CT2[Row Type]="Header"),CM_CT2[Contract Lenght Initial])</f>
        <v/>
      </c>
      <c r="AG59" s="136">
        <f>+CM_CT2[[#This Row],[Rental EndDate]]</f>
        <v/>
      </c>
      <c r="AH59" s="305" t="n"/>
      <c r="AI59" s="305" t="n"/>
      <c r="AJ59" s="305" t="n"/>
      <c r="AK59" s="53" t="n"/>
      <c r="AL59" s="15">
        <f t="array" ref="AL59">+_xlfn.XLOOKUP(1,(CM_CT2[Contract Number Customer]=CM_CT2[[#This Row],[Contract Number Customer]])*(CM_CT2[Row Type]="Header"),CM_CT2[Early Termination Category])</f>
        <v/>
      </c>
      <c r="AM59" s="136">
        <f t="array" ref="AM59">_xlfn.XLOOKUP(1,(CM_CT2[Contract Number Customer]=$E58)*(CM_CT2[Delivery Batch]=$F58)*(CM_CT2[Row Type]="Batch"),CM_CT2[Early Termination cut-off date1])</f>
        <v/>
      </c>
      <c r="AN59" s="136">
        <f t="array" ref="AN59">_xlfn.XLOOKUP(1,(CM_CT2[Contract Number Customer]=$E58)*(CM_CT2[Delivery Batch]=$F58)*(CM_CT2[Row Type]="Batch"),CM_CT2[Early Termination cut-off date2])</f>
        <v/>
      </c>
      <c r="AO59" s="53">
        <f t="array" ref="AO59">+_xlfn.XLOOKUP(1,(CM_CT2[Contract Number Customer]=CM_CT2[[#This Row],[Contract Number Customer]])*(CM_CT2[Row Type]="Header"),CM_CT2[Early Termination Notice Period Mths])</f>
        <v/>
      </c>
      <c r="AP59" s="53">
        <f t="array" ref="AP59">+_xlfn.XLOOKUP(1,(CM_CT2[Contract Number Customer]=CM_CT2[[#This Row],[Contract Number Customer]])*(CM_CT2[Row Type]="Header"),CM_CT2[Duly Termination Notice Period Mths])</f>
        <v/>
      </c>
      <c r="AQ59" s="54" t="n"/>
      <c r="AR59" s="54">
        <f t="array" ref="AR59">+_xlfn.XLOOKUP(1,(CM_CT2[[#This Row],[Contract Number M3]]=Next_possible_notice[Contract Number M3])*(CM_CT2[[#This Row],[Rentalposition M3]]=Next_possible_notice[Rentalposition M3]),Next_possible_notice[NoticeDateCalc])</f>
        <v/>
      </c>
      <c r="AS59" s="117" t="n"/>
      <c r="AT59" s="75" t="n"/>
      <c r="AU59" s="75" t="n"/>
      <c r="AV59" s="75" t="n"/>
      <c r="AW59" s="75" t="n"/>
      <c r="AX59" s="53" t="n"/>
      <c r="AY59" s="75" t="n"/>
      <c r="AZ59" s="54" t="n"/>
      <c r="BA59" s="50">
        <f t="array" ref="BA59">+_xlfn.XLOOKUP(1,(CM_CT2[Contract Number Customer]=CM_CT2[[#This Row],[Contract Number Customer]])*(CM_CT2[Row Type]="Header"),CM_CT2[Contract Lenght Early Clause &amp; Option])</f>
        <v/>
      </c>
      <c r="BB59" s="15" t="n"/>
      <c r="BC59" s="15" t="n"/>
      <c r="BD59" s="15" t="n"/>
      <c r="BE59" s="15" t="n"/>
      <c r="BF59" s="15" t="n"/>
      <c r="BG59" s="15" t="n"/>
      <c r="BH59" s="24" t="n"/>
      <c r="BI59" s="10" t="n"/>
      <c r="BJ59" s="118" t="n"/>
      <c r="BK59" s="24" t="n"/>
      <c r="BL59" s="24" t="n"/>
      <c r="BM59" s="50">
        <f t="array" ref="BM59">+_xlfn.XLOOKUP(1,(CM_CT2[Contract Number Customer]=CM_CT2[[#This Row],[Contract Number Customer]])*(CM_CT2[Row Type]="Header"),CM_CT2[Contract Mileage])</f>
        <v/>
      </c>
      <c r="BN59" s="50" t="n"/>
      <c r="BO59" s="54" t="n"/>
      <c r="BP59" s="54">
        <f t="array" ref="BP59">+_xlfn.XLOOKUP(1,(CM_CT2[Contract Number Customer]=CM_CT2[[#This Row],[Contract Number Customer]])*(CM_CT2[Row Type]="Header"),CM_CT2[Currency])</f>
        <v/>
      </c>
      <c r="BQ59" s="75">
        <f t="array" ref="BQ59">+_xlfn.XLOOKUP(1,(CM_CT2[Contract Number Customer]=CM_CT2[[#This Row],[Contract Number Customer]])*(CM_CT2[Row Type]="Header"),CM_CT2[Lease Rate EUR])</f>
        <v/>
      </c>
      <c r="BR59" s="306" t="n"/>
      <c r="BS59" s="306" t="n"/>
      <c r="BT59" s="177" t="n"/>
      <c r="BU59" s="306" t="n"/>
      <c r="BV59" s="179">
        <f t="array" ref="BV59">+_xlfn.XLOOKUP(1,(Table_Mietpos[Vertragsnummer]=CM_CT2[[#This Row],[Contract Number M3]])*(Table_Mietpos[Auftragspos.]=CM_CT2[[#This Row],[Rentalposition M3]]),Table_Mietpos[Nettosatz/Typ])</f>
        <v/>
      </c>
      <c r="BW59" s="306" t="n"/>
      <c r="BX59" s="75" t="n"/>
      <c r="BY59" s="75" t="n"/>
      <c r="BZ59" s="75" t="n"/>
      <c r="CA59" s="75" t="n"/>
      <c r="CB59" s="75" t="n"/>
      <c r="CC59" s="307" t="n"/>
      <c r="CD59" s="307" t="n"/>
      <c r="CE59" s="307" t="n"/>
      <c r="CF59" s="307" t="n"/>
      <c r="CG59" s="28" t="n"/>
      <c r="CH59" s="28" t="n"/>
      <c r="CI59" s="28" t="n"/>
      <c r="CJ59" s="186" t="n"/>
      <c r="CK59" s="307" t="n"/>
      <c r="CL59" s="306" t="n"/>
      <c r="CM59" s="12" t="n"/>
      <c r="CN59" s="20" t="n"/>
      <c r="CO59" s="142" t="n"/>
      <c r="CP59" s="142" t="n"/>
      <c r="CQ59" s="142" t="n"/>
      <c r="CR59" s="20" t="n"/>
    </row>
    <row r="60" ht="15" customHeight="1" s="287">
      <c r="B60" s="11" t="n"/>
      <c r="C60" s="14" t="inlineStr">
        <is>
          <t>V700010</t>
        </is>
      </c>
      <c r="D60" s="10" t="n"/>
      <c r="E60" s="15">
        <f t="array" ref="E60">+_xlfn.XLOOKUP(1,(CM_CT2[Contract Number M3]=CM_CT2[[#This Row],[Contract Number M3]])*(CM_CT2[Row Type]="Header"),CM_CT2[Contract Number Customer])</f>
        <v/>
      </c>
      <c r="F60" s="10" t="n">
        <v>2</v>
      </c>
      <c r="G60" s="10" t="inlineStr">
        <is>
          <t>Wagon</t>
        </is>
      </c>
      <c r="H60" s="10" t="n">
        <v>4</v>
      </c>
      <c r="I60" s="73">
        <f t="array" ref="I60">+_xlfn.XLOOKUP(1,(Table_Mietpos[Vertragsnummer]=CM[[#This Row],[Contract Number M3]])*(Table_Mietpos[Auftragspos.]=CM[[#This Row],[Rentalposition M3]]),Table_Mietpos[ChNr])</f>
        <v/>
      </c>
      <c r="J60" s="72">
        <f t="array" ref="J60">+_xlfn.XLOOKUP(1,(CM_CT2[Contract Number Customer]=CM_CT2[[#This Row],[Contract Number Customer]])*(CM_CT2[Row Type]="Header"),CM_CT2[Customer])</f>
        <v/>
      </c>
      <c r="K60" s="51" t="n"/>
      <c r="L60" s="51" t="n"/>
      <c r="M60" s="15">
        <f t="array" ref="M60">+_xlfn.XLOOKUP(1,(CM_CT2[Contract Number Customer]=CM_CT2[[#This Row],[Contract Number Customer]])*(CM_CT2[Row Type]="Header"),CM_CT2[Sales Manager])</f>
        <v/>
      </c>
      <c r="N60" s="15">
        <f t="array" ref="N60">+_xlfn.XLOOKUP(1,(CM_CT2[Contract Number Customer]=CM_CT2[[#This Row],[Contract Number Customer]])*(CM_CT2[Row Type]="Header"),CM_CT2[Wagon Type])</f>
        <v/>
      </c>
      <c r="O60" s="10" t="n">
        <v>1</v>
      </c>
      <c r="P60" s="10" t="n"/>
      <c r="Q60" s="10" t="n"/>
      <c r="R60" s="10" t="n">
        <v>1</v>
      </c>
      <c r="S60" s="10" t="n"/>
      <c r="T60" s="10" t="n">
        <v>1</v>
      </c>
      <c r="U60" s="15">
        <f>+IF(CM_CT2[[#This Row],[Contract Status]]&lt;&gt;"ended",1,0)</f>
        <v/>
      </c>
      <c r="V60" s="15" t="n"/>
      <c r="W60" s="15">
        <f t="array" ref="W60">_xlfn.XLOOKUP(1,(CM_CT2[Contract Number Customer]=$E59)*(CM_CT2[Delivery Batch]=$F59)*(CM_CT2[Row Type]="Batch"),CM_CT2[Contract Flex])</f>
        <v/>
      </c>
      <c r="X60" s="54">
        <f t="array" ref="X60">_xlfn.XLOOKUP(1,(CM_CT2[Contract Number Customer]=$E59)*(CM_CT2[Delivery Batch]=$F59)*(CM_CT2[Row Type]="Batch"),CM_CT2[Flex StartDate])</f>
        <v/>
      </c>
      <c r="Y60" s="54">
        <f t="array" ref="Y60">_xlfn.XLOOKUP(1,(CM_CT2[Contract Number Customer]=$E59)*(CM_CT2[Delivery Batch]=$F59)*(CM_CT2[Row Type]="Batch"),CM_CT2[Flex EndDate])</f>
        <v/>
      </c>
      <c r="Z60" s="15">
        <f t="array" ref="Z60">_xlfn.XLOOKUP(1,(CM_CT2[Contract Number Customer]=$E59)*(CM_CT2[Delivery Batch]=$F59)*(CM_CT2[Row Type]="Batch"),CM_CT2[Contract Status])</f>
        <v/>
      </c>
      <c r="AA60" s="15" t="n"/>
      <c r="AB60" s="74" t="n"/>
      <c r="AC60" s="74" t="n"/>
      <c r="AD60" s="131">
        <f t="array" ref="AD60">+_xlfn.XLOOKUP(1,(Table_Mietpos[Vertragsnummer]=CM_CT2[[#This Row],[Contract Number M3]])*(Table_Mietpos[Auftragspos.]=CM_CT2[[#This Row],[Rentalposition M3]]),Table_Mietpos[Gueltig_ab])</f>
        <v/>
      </c>
      <c r="AE60" s="131">
        <f t="array" ref="AE60">+_xlfn.XLOOKUP(1,(Table_Mietpos[Vertragsnummer]=CM_CT2[[#This Row],[Contract Number M3]])*(Table_Mietpos[Auftragspos.]=CM_CT2[[#This Row],[Rentalposition M3]]),Table_Mietpos[Gueltig_bis])</f>
        <v/>
      </c>
      <c r="AF60" s="50">
        <f t="array" ref="AF60">+_xlfn.XLOOKUP(1,(CM_CT2[Contract Number Customer]=CM_CT2[[#This Row],[Contract Number Customer]])*(CM_CT2[Row Type]="Header"),CM_CT2[Contract Lenght Initial])</f>
        <v/>
      </c>
      <c r="AG60" s="136">
        <f>+CM_CT2[[#This Row],[Rental EndDate]]</f>
        <v/>
      </c>
      <c r="AH60" s="305" t="n"/>
      <c r="AI60" s="305" t="n"/>
      <c r="AJ60" s="305" t="n"/>
      <c r="AK60" s="53" t="n"/>
      <c r="AL60" s="15">
        <f t="array" ref="AL60">+_xlfn.XLOOKUP(1,(CM_CT2[Contract Number Customer]=CM_CT2[[#This Row],[Contract Number Customer]])*(CM_CT2[Row Type]="Header"),CM_CT2[Early Termination Category])</f>
        <v/>
      </c>
      <c r="AM60" s="136">
        <f t="array" ref="AM60">_xlfn.XLOOKUP(1,(CM_CT2[Contract Number Customer]=$E59)*(CM_CT2[Delivery Batch]=$F59)*(CM_CT2[Row Type]="Batch"),CM_CT2[Early Termination cut-off date1])</f>
        <v/>
      </c>
      <c r="AN60" s="136">
        <f t="array" ref="AN60">_xlfn.XLOOKUP(1,(CM_CT2[Contract Number Customer]=$E59)*(CM_CT2[Delivery Batch]=$F59)*(CM_CT2[Row Type]="Batch"),CM_CT2[Early Termination cut-off date2])</f>
        <v/>
      </c>
      <c r="AO60" s="53">
        <f t="array" ref="AO60">+_xlfn.XLOOKUP(1,(CM_CT2[Contract Number Customer]=CM_CT2[[#This Row],[Contract Number Customer]])*(CM_CT2[Row Type]="Header"),CM_CT2[Early Termination Notice Period Mths])</f>
        <v/>
      </c>
      <c r="AP60" s="53">
        <f t="array" ref="AP60">+_xlfn.XLOOKUP(1,(CM_CT2[Contract Number Customer]=CM_CT2[[#This Row],[Contract Number Customer]])*(CM_CT2[Row Type]="Header"),CM_CT2[Duly Termination Notice Period Mths])</f>
        <v/>
      </c>
      <c r="AQ60" s="54" t="n"/>
      <c r="AR60" s="54">
        <f t="array" ref="AR60">+_xlfn.XLOOKUP(1,(CM_CT2[[#This Row],[Contract Number M3]]=Next_possible_notice[Contract Number M3])*(CM_CT2[[#This Row],[Rentalposition M3]]=Next_possible_notice[Rentalposition M3]),Next_possible_notice[NoticeDateCalc])</f>
        <v/>
      </c>
      <c r="AS60" s="117" t="n"/>
      <c r="AT60" s="75" t="n"/>
      <c r="AU60" s="75" t="n"/>
      <c r="AV60" s="75" t="n"/>
      <c r="AW60" s="75" t="n"/>
      <c r="AX60" s="53" t="n"/>
      <c r="AY60" s="75" t="n"/>
      <c r="AZ60" s="54" t="n"/>
      <c r="BA60" s="50">
        <f t="array" ref="BA60">+_xlfn.XLOOKUP(1,(CM_CT2[Contract Number Customer]=CM_CT2[[#This Row],[Contract Number Customer]])*(CM_CT2[Row Type]="Header"),CM_CT2[Contract Lenght Early Clause &amp; Option])</f>
        <v/>
      </c>
      <c r="BB60" s="15" t="n"/>
      <c r="BC60" s="15" t="n"/>
      <c r="BD60" s="15" t="n"/>
      <c r="BE60" s="15" t="n"/>
      <c r="BF60" s="15" t="n"/>
      <c r="BG60" s="15" t="n"/>
      <c r="BH60" s="24" t="n"/>
      <c r="BI60" s="10" t="n"/>
      <c r="BJ60" s="118" t="n"/>
      <c r="BK60" s="24" t="n"/>
      <c r="BL60" s="24" t="n"/>
      <c r="BM60" s="50">
        <f t="array" ref="BM60">+_xlfn.XLOOKUP(1,(CM_CT2[Contract Number Customer]=CM_CT2[[#This Row],[Contract Number Customer]])*(CM_CT2[Row Type]="Header"),CM_CT2[Contract Mileage])</f>
        <v/>
      </c>
      <c r="BN60" s="50" t="n"/>
      <c r="BO60" s="54" t="n"/>
      <c r="BP60" s="54">
        <f t="array" ref="BP60">+_xlfn.XLOOKUP(1,(CM_CT2[Contract Number Customer]=CM_CT2[[#This Row],[Contract Number Customer]])*(CM_CT2[Row Type]="Header"),CM_CT2[Currency])</f>
        <v/>
      </c>
      <c r="BQ60" s="75">
        <f t="array" ref="BQ60">+_xlfn.XLOOKUP(1,(CM_CT2[Contract Number Customer]=CM_CT2[[#This Row],[Contract Number Customer]])*(CM_CT2[Row Type]="Header"),CM_CT2[Lease Rate EUR])</f>
        <v/>
      </c>
      <c r="BR60" s="306" t="n"/>
      <c r="BS60" s="306" t="n"/>
      <c r="BT60" s="177" t="n"/>
      <c r="BU60" s="306" t="n"/>
      <c r="BV60" s="179">
        <f t="array" ref="BV60">+_xlfn.XLOOKUP(1,(Table_Mietpos[Vertragsnummer]=CM_CT2[[#This Row],[Contract Number M3]])*(Table_Mietpos[Auftragspos.]=CM_CT2[[#This Row],[Rentalposition M3]]),Table_Mietpos[Nettosatz/Typ])</f>
        <v/>
      </c>
      <c r="BW60" s="306" t="n"/>
      <c r="BX60" s="75" t="n"/>
      <c r="BY60" s="75" t="n"/>
      <c r="BZ60" s="75" t="n"/>
      <c r="CA60" s="75" t="n"/>
      <c r="CB60" s="75" t="n"/>
      <c r="CC60" s="307" t="n"/>
      <c r="CD60" s="307" t="n"/>
      <c r="CE60" s="307" t="n"/>
      <c r="CF60" s="307" t="n"/>
      <c r="CG60" s="28" t="n"/>
      <c r="CH60" s="28" t="n"/>
      <c r="CI60" s="28" t="n"/>
      <c r="CJ60" s="186" t="n"/>
      <c r="CK60" s="307" t="n"/>
      <c r="CL60" s="306" t="n"/>
      <c r="CM60" s="12" t="n"/>
      <c r="CN60" s="20" t="n"/>
      <c r="CO60" s="142" t="n"/>
      <c r="CP60" s="142" t="n"/>
      <c r="CQ60" s="142" t="n"/>
      <c r="CR60" s="20" t="n"/>
    </row>
    <row r="61" ht="15" customHeight="1" s="287">
      <c r="B61" s="11" t="n"/>
      <c r="C61" s="14" t="inlineStr">
        <is>
          <t>V700010</t>
        </is>
      </c>
      <c r="D61" s="10" t="n"/>
      <c r="E61" s="15">
        <f t="array" ref="E61">+_xlfn.XLOOKUP(1,(CM_CT2[Contract Number M3]=CM_CT2[[#This Row],[Contract Number M3]])*(CM_CT2[Row Type]="Header"),CM_CT2[Contract Number Customer])</f>
        <v/>
      </c>
      <c r="F61" s="10" t="n">
        <v>2</v>
      </c>
      <c r="G61" s="10" t="inlineStr">
        <is>
          <t>Wagon</t>
        </is>
      </c>
      <c r="H61" s="10" t="n">
        <v>5</v>
      </c>
      <c r="I61" s="73">
        <f t="array" ref="I61">+_xlfn.XLOOKUP(1,(Table_Mietpos[Vertragsnummer]=CM[[#This Row],[Contract Number M3]])*(Table_Mietpos[Auftragspos.]=CM[[#This Row],[Rentalposition M3]]),Table_Mietpos[ChNr])</f>
        <v/>
      </c>
      <c r="J61" s="72">
        <f t="array" ref="J61">+_xlfn.XLOOKUP(1,(CM_CT2[Contract Number Customer]=CM_CT2[[#This Row],[Contract Number Customer]])*(CM_CT2[Row Type]="Header"),CM_CT2[Customer])</f>
        <v/>
      </c>
      <c r="K61" s="51" t="n"/>
      <c r="L61" s="51" t="n"/>
      <c r="M61" s="15">
        <f t="array" ref="M61">+_xlfn.XLOOKUP(1,(CM_CT2[Contract Number Customer]=CM_CT2[[#This Row],[Contract Number Customer]])*(CM_CT2[Row Type]="Header"),CM_CT2[Sales Manager])</f>
        <v/>
      </c>
      <c r="N61" s="15">
        <f t="array" ref="N61">+_xlfn.XLOOKUP(1,(CM_CT2[Contract Number Customer]=CM_CT2[[#This Row],[Contract Number Customer]])*(CM_CT2[Row Type]="Header"),CM_CT2[Wagon Type])</f>
        <v/>
      </c>
      <c r="O61" s="10" t="n">
        <v>1</v>
      </c>
      <c r="P61" s="10" t="n"/>
      <c r="Q61" s="10" t="n"/>
      <c r="R61" s="10" t="n">
        <v>1</v>
      </c>
      <c r="S61" s="10" t="n"/>
      <c r="T61" s="10" t="n">
        <v>1</v>
      </c>
      <c r="U61" s="15">
        <f>+IF(CM_CT2[[#This Row],[Contract Status]]&lt;&gt;"ended",1,0)</f>
        <v/>
      </c>
      <c r="V61" s="15" t="n"/>
      <c r="W61" s="15">
        <f t="array" ref="W61">_xlfn.XLOOKUP(1,(CM_CT2[Contract Number Customer]=$E60)*(CM_CT2[Delivery Batch]=$F60)*(CM_CT2[Row Type]="Batch"),CM_CT2[Contract Flex])</f>
        <v/>
      </c>
      <c r="X61" s="54">
        <f t="array" ref="X61">_xlfn.XLOOKUP(1,(CM_CT2[Contract Number Customer]=$E60)*(CM_CT2[Delivery Batch]=$F60)*(CM_CT2[Row Type]="Batch"),CM_CT2[Flex StartDate])</f>
        <v/>
      </c>
      <c r="Y61" s="54">
        <f t="array" ref="Y61">_xlfn.XLOOKUP(1,(CM_CT2[Contract Number Customer]=$E60)*(CM_CT2[Delivery Batch]=$F60)*(CM_CT2[Row Type]="Batch"),CM_CT2[Flex EndDate])</f>
        <v/>
      </c>
      <c r="Z61" s="15">
        <f t="array" ref="Z61">_xlfn.XLOOKUP(1,(CM_CT2[Contract Number Customer]=$E60)*(CM_CT2[Delivery Batch]=$F60)*(CM_CT2[Row Type]="Batch"),CM_CT2[Contract Status])</f>
        <v/>
      </c>
      <c r="AA61" s="15" t="n"/>
      <c r="AB61" s="74" t="n"/>
      <c r="AC61" s="74" t="n"/>
      <c r="AD61" s="131">
        <f t="array" ref="AD61">+_xlfn.XLOOKUP(1,(Table_Mietpos[Vertragsnummer]=CM_CT2[[#This Row],[Contract Number M3]])*(Table_Mietpos[Auftragspos.]=CM_CT2[[#This Row],[Rentalposition M3]]),Table_Mietpos[Gueltig_ab])</f>
        <v/>
      </c>
      <c r="AE61" s="131">
        <f t="array" ref="AE61">+_xlfn.XLOOKUP(1,(Table_Mietpos[Vertragsnummer]=CM_CT2[[#This Row],[Contract Number M3]])*(Table_Mietpos[Auftragspos.]=CM_CT2[[#This Row],[Rentalposition M3]]),Table_Mietpos[Gueltig_bis])</f>
        <v/>
      </c>
      <c r="AF61" s="50">
        <f t="array" ref="AF61">+_xlfn.XLOOKUP(1,(CM_CT2[Contract Number Customer]=CM_CT2[[#This Row],[Contract Number Customer]])*(CM_CT2[Row Type]="Header"),CM_CT2[Contract Lenght Initial])</f>
        <v/>
      </c>
      <c r="AG61" s="136">
        <f>+CM_CT2[[#This Row],[Rental EndDate]]</f>
        <v/>
      </c>
      <c r="AH61" s="305" t="n"/>
      <c r="AI61" s="305" t="n"/>
      <c r="AJ61" s="305" t="n"/>
      <c r="AK61" s="53" t="n"/>
      <c r="AL61" s="15">
        <f t="array" ref="AL61">+_xlfn.XLOOKUP(1,(CM_CT2[Contract Number Customer]=CM_CT2[[#This Row],[Contract Number Customer]])*(CM_CT2[Row Type]="Header"),CM_CT2[Early Termination Category])</f>
        <v/>
      </c>
      <c r="AM61" s="136">
        <f t="array" ref="AM61">_xlfn.XLOOKUP(1,(CM_CT2[Contract Number Customer]=$E60)*(CM_CT2[Delivery Batch]=$F60)*(CM_CT2[Row Type]="Batch"),CM_CT2[Early Termination cut-off date1])</f>
        <v/>
      </c>
      <c r="AN61" s="136">
        <f t="array" ref="AN61">_xlfn.XLOOKUP(1,(CM_CT2[Contract Number Customer]=$E60)*(CM_CT2[Delivery Batch]=$F60)*(CM_CT2[Row Type]="Batch"),CM_CT2[Early Termination cut-off date2])</f>
        <v/>
      </c>
      <c r="AO61" s="53">
        <f t="array" ref="AO61">+_xlfn.XLOOKUP(1,(CM_CT2[Contract Number Customer]=CM_CT2[[#This Row],[Contract Number Customer]])*(CM_CT2[Row Type]="Header"),CM_CT2[Early Termination Notice Period Mths])</f>
        <v/>
      </c>
      <c r="AP61" s="53">
        <f t="array" ref="AP61">+_xlfn.XLOOKUP(1,(CM_CT2[Contract Number Customer]=CM_CT2[[#This Row],[Contract Number Customer]])*(CM_CT2[Row Type]="Header"),CM_CT2[Duly Termination Notice Period Mths])</f>
        <v/>
      </c>
      <c r="AQ61" s="54" t="n"/>
      <c r="AR61" s="54">
        <f t="array" ref="AR61">+_xlfn.XLOOKUP(1,(CM_CT2[[#This Row],[Contract Number M3]]=Next_possible_notice[Contract Number M3])*(CM_CT2[[#This Row],[Rentalposition M3]]=Next_possible_notice[Rentalposition M3]),Next_possible_notice[NoticeDateCalc])</f>
        <v/>
      </c>
      <c r="AS61" s="117" t="n"/>
      <c r="AT61" s="75" t="n"/>
      <c r="AU61" s="75" t="n"/>
      <c r="AV61" s="75" t="n"/>
      <c r="AW61" s="75" t="n"/>
      <c r="AX61" s="53" t="n"/>
      <c r="AY61" s="75" t="n"/>
      <c r="AZ61" s="54" t="n"/>
      <c r="BA61" s="50">
        <f t="array" ref="BA61">+_xlfn.XLOOKUP(1,(CM_CT2[Contract Number Customer]=CM_CT2[[#This Row],[Contract Number Customer]])*(CM_CT2[Row Type]="Header"),CM_CT2[Contract Lenght Early Clause &amp; Option])</f>
        <v/>
      </c>
      <c r="BB61" s="15" t="n"/>
      <c r="BC61" s="15" t="n"/>
      <c r="BD61" s="15" t="n"/>
      <c r="BE61" s="15" t="n"/>
      <c r="BF61" s="15" t="n"/>
      <c r="BG61" s="15" t="n"/>
      <c r="BH61" s="24" t="n"/>
      <c r="BI61" s="10" t="n"/>
      <c r="BJ61" s="118" t="n"/>
      <c r="BK61" s="24" t="n"/>
      <c r="BL61" s="24" t="n"/>
      <c r="BM61" s="50">
        <f t="array" ref="BM61">+_xlfn.XLOOKUP(1,(CM_CT2[Contract Number Customer]=CM_CT2[[#This Row],[Contract Number Customer]])*(CM_CT2[Row Type]="Header"),CM_CT2[Contract Mileage])</f>
        <v/>
      </c>
      <c r="BN61" s="50" t="n"/>
      <c r="BO61" s="54" t="n"/>
      <c r="BP61" s="54">
        <f t="array" ref="BP61">+_xlfn.XLOOKUP(1,(CM_CT2[Contract Number Customer]=CM_CT2[[#This Row],[Contract Number Customer]])*(CM_CT2[Row Type]="Header"),CM_CT2[Currency])</f>
        <v/>
      </c>
      <c r="BQ61" s="75">
        <f t="array" ref="BQ61">+_xlfn.XLOOKUP(1,(CM_CT2[Contract Number Customer]=CM_CT2[[#This Row],[Contract Number Customer]])*(CM_CT2[Row Type]="Header"),CM_CT2[Lease Rate EUR])</f>
        <v/>
      </c>
      <c r="BR61" s="306" t="n"/>
      <c r="BS61" s="306" t="n"/>
      <c r="BT61" s="177" t="n"/>
      <c r="BU61" s="306" t="n"/>
      <c r="BV61" s="179">
        <f t="array" ref="BV61">+_xlfn.XLOOKUP(1,(Table_Mietpos[Vertragsnummer]=CM_CT2[[#This Row],[Contract Number M3]])*(Table_Mietpos[Auftragspos.]=CM_CT2[[#This Row],[Rentalposition M3]]),Table_Mietpos[Nettosatz/Typ])</f>
        <v/>
      </c>
      <c r="BW61" s="306" t="n"/>
      <c r="BX61" s="75" t="n"/>
      <c r="BY61" s="75" t="n"/>
      <c r="BZ61" s="75" t="n"/>
      <c r="CA61" s="75" t="n"/>
      <c r="CB61" s="75" t="n"/>
      <c r="CC61" s="307" t="n"/>
      <c r="CD61" s="307" t="n"/>
      <c r="CE61" s="307" t="n"/>
      <c r="CF61" s="307" t="n"/>
      <c r="CG61" s="28" t="n"/>
      <c r="CH61" s="28" t="n"/>
      <c r="CI61" s="28" t="n"/>
      <c r="CJ61" s="186" t="n"/>
      <c r="CK61" s="307" t="n"/>
      <c r="CL61" s="306" t="n"/>
      <c r="CM61" s="12" t="n"/>
      <c r="CN61" s="20" t="n"/>
      <c r="CO61" s="142" t="n"/>
      <c r="CP61" s="142" t="n"/>
      <c r="CQ61" s="142" t="n"/>
      <c r="CR61" s="20" t="n"/>
    </row>
    <row r="62" ht="15" customHeight="1" s="287">
      <c r="B62" s="11" t="n"/>
      <c r="C62" s="14" t="inlineStr">
        <is>
          <t>V700010</t>
        </is>
      </c>
      <c r="D62" s="10" t="n"/>
      <c r="E62" s="15">
        <f t="array" ref="E62">+_xlfn.XLOOKUP(1,(CM_CT2[Contract Number M3]=CM_CT2[[#This Row],[Contract Number M3]])*(CM_CT2[Row Type]="Header"),CM_CT2[Contract Number Customer])</f>
        <v/>
      </c>
      <c r="F62" s="10" t="n">
        <v>2</v>
      </c>
      <c r="G62" s="10" t="inlineStr">
        <is>
          <t>Wagon</t>
        </is>
      </c>
      <c r="H62" s="10" t="n">
        <v>6</v>
      </c>
      <c r="I62" s="73">
        <f t="array" ref="I62">+_xlfn.XLOOKUP(1,(Table_Mietpos[Vertragsnummer]=CM[[#This Row],[Contract Number M3]])*(Table_Mietpos[Auftragspos.]=CM[[#This Row],[Rentalposition M3]]),Table_Mietpos[ChNr])</f>
        <v/>
      </c>
      <c r="J62" s="72">
        <f t="array" ref="J62">+_xlfn.XLOOKUP(1,(CM_CT2[Contract Number Customer]=CM_CT2[[#This Row],[Contract Number Customer]])*(CM_CT2[Row Type]="Header"),CM_CT2[Customer])</f>
        <v/>
      </c>
      <c r="K62" s="51" t="n"/>
      <c r="L62" s="51" t="n"/>
      <c r="M62" s="15">
        <f t="array" ref="M62">+_xlfn.XLOOKUP(1,(CM_CT2[Contract Number Customer]=CM_CT2[[#This Row],[Contract Number Customer]])*(CM_CT2[Row Type]="Header"),CM_CT2[Sales Manager])</f>
        <v/>
      </c>
      <c r="N62" s="15">
        <f t="array" ref="N62">+_xlfn.XLOOKUP(1,(CM_CT2[Contract Number Customer]=CM_CT2[[#This Row],[Contract Number Customer]])*(CM_CT2[Row Type]="Header"),CM_CT2[Wagon Type])</f>
        <v/>
      </c>
      <c r="O62" s="10" t="n">
        <v>1</v>
      </c>
      <c r="P62" s="10" t="n"/>
      <c r="Q62" s="10" t="n"/>
      <c r="R62" s="10" t="n">
        <v>1</v>
      </c>
      <c r="S62" s="10" t="n"/>
      <c r="T62" s="10" t="n">
        <v>1</v>
      </c>
      <c r="U62" s="15">
        <f>+IF(CM_CT2[[#This Row],[Contract Status]]&lt;&gt;"ended",1,0)</f>
        <v/>
      </c>
      <c r="V62" s="15" t="n"/>
      <c r="W62" s="15">
        <f t="array" ref="W62">_xlfn.XLOOKUP(1,(CM_CT2[Contract Number Customer]=$E61)*(CM_CT2[Delivery Batch]=$F61)*(CM_CT2[Row Type]="Batch"),CM_CT2[Contract Flex])</f>
        <v/>
      </c>
      <c r="X62" s="54">
        <f t="array" ref="X62">_xlfn.XLOOKUP(1,(CM_CT2[Contract Number Customer]=$E61)*(CM_CT2[Delivery Batch]=$F61)*(CM_CT2[Row Type]="Batch"),CM_CT2[Flex StartDate])</f>
        <v/>
      </c>
      <c r="Y62" s="54">
        <f t="array" ref="Y62">_xlfn.XLOOKUP(1,(CM_CT2[Contract Number Customer]=$E61)*(CM_CT2[Delivery Batch]=$F61)*(CM_CT2[Row Type]="Batch"),CM_CT2[Flex EndDate])</f>
        <v/>
      </c>
      <c r="Z62" s="15">
        <f t="array" ref="Z62">_xlfn.XLOOKUP(1,(CM_CT2[Contract Number Customer]=$E61)*(CM_CT2[Delivery Batch]=$F61)*(CM_CT2[Row Type]="Batch"),CM_CT2[Contract Status])</f>
        <v/>
      </c>
      <c r="AA62" s="15" t="n"/>
      <c r="AB62" s="74" t="n"/>
      <c r="AC62" s="74" t="n"/>
      <c r="AD62" s="131">
        <f t="array" ref="AD62">+_xlfn.XLOOKUP(1,(Table_Mietpos[Vertragsnummer]=CM_CT2[[#This Row],[Contract Number M3]])*(Table_Mietpos[Auftragspos.]=CM_CT2[[#This Row],[Rentalposition M3]]),Table_Mietpos[Gueltig_ab])</f>
        <v/>
      </c>
      <c r="AE62" s="131">
        <f t="array" ref="AE62">+_xlfn.XLOOKUP(1,(Table_Mietpos[Vertragsnummer]=CM_CT2[[#This Row],[Contract Number M3]])*(Table_Mietpos[Auftragspos.]=CM_CT2[[#This Row],[Rentalposition M3]]),Table_Mietpos[Gueltig_bis])</f>
        <v/>
      </c>
      <c r="AF62" s="50">
        <f t="array" ref="AF62">+_xlfn.XLOOKUP(1,(CM_CT2[Contract Number Customer]=CM_CT2[[#This Row],[Contract Number Customer]])*(CM_CT2[Row Type]="Header"),CM_CT2[Contract Lenght Initial])</f>
        <v/>
      </c>
      <c r="AG62" s="136">
        <f>+CM_CT2[[#This Row],[Rental EndDate]]</f>
        <v/>
      </c>
      <c r="AH62" s="305" t="n"/>
      <c r="AI62" s="305" t="n"/>
      <c r="AJ62" s="305" t="n"/>
      <c r="AK62" s="53" t="n"/>
      <c r="AL62" s="15">
        <f t="array" ref="AL62">+_xlfn.XLOOKUP(1,(CM_CT2[Contract Number Customer]=CM_CT2[[#This Row],[Contract Number Customer]])*(CM_CT2[Row Type]="Header"),CM_CT2[Early Termination Category])</f>
        <v/>
      </c>
      <c r="AM62" s="136">
        <f t="array" ref="AM62">_xlfn.XLOOKUP(1,(CM_CT2[Contract Number Customer]=$E61)*(CM_CT2[Delivery Batch]=$F61)*(CM_CT2[Row Type]="Batch"),CM_CT2[Early Termination cut-off date1])</f>
        <v/>
      </c>
      <c r="AN62" s="136">
        <f t="array" ref="AN62">_xlfn.XLOOKUP(1,(CM_CT2[Contract Number Customer]=$E61)*(CM_CT2[Delivery Batch]=$F61)*(CM_CT2[Row Type]="Batch"),CM_CT2[Early Termination cut-off date2])</f>
        <v/>
      </c>
      <c r="AO62" s="53">
        <f t="array" ref="AO62">+_xlfn.XLOOKUP(1,(CM_CT2[Contract Number Customer]=CM_CT2[[#This Row],[Contract Number Customer]])*(CM_CT2[Row Type]="Header"),CM_CT2[Early Termination Notice Period Mths])</f>
        <v/>
      </c>
      <c r="AP62" s="53">
        <f t="array" ref="AP62">+_xlfn.XLOOKUP(1,(CM_CT2[Contract Number Customer]=CM_CT2[[#This Row],[Contract Number Customer]])*(CM_CT2[Row Type]="Header"),CM_CT2[Duly Termination Notice Period Mths])</f>
        <v/>
      </c>
      <c r="AQ62" s="54" t="n"/>
      <c r="AR62" s="54">
        <f t="array" ref="AR62">+_xlfn.XLOOKUP(1,(CM_CT2[[#This Row],[Contract Number M3]]=Next_possible_notice[Contract Number M3])*(CM_CT2[[#This Row],[Rentalposition M3]]=Next_possible_notice[Rentalposition M3]),Next_possible_notice[NoticeDateCalc])</f>
        <v/>
      </c>
      <c r="AS62" s="117" t="n"/>
      <c r="AT62" s="75" t="n"/>
      <c r="AU62" s="75" t="n"/>
      <c r="AV62" s="75" t="n"/>
      <c r="AW62" s="75" t="n"/>
      <c r="AX62" s="53" t="n"/>
      <c r="AY62" s="75" t="n"/>
      <c r="AZ62" s="54" t="n"/>
      <c r="BA62" s="50">
        <f t="array" ref="BA62">+_xlfn.XLOOKUP(1,(CM_CT2[Contract Number Customer]=CM_CT2[[#This Row],[Contract Number Customer]])*(CM_CT2[Row Type]="Header"),CM_CT2[Contract Lenght Early Clause &amp; Option])</f>
        <v/>
      </c>
      <c r="BB62" s="15" t="n"/>
      <c r="BC62" s="15" t="n"/>
      <c r="BD62" s="15" t="n"/>
      <c r="BE62" s="15" t="n"/>
      <c r="BF62" s="15" t="n"/>
      <c r="BG62" s="15" t="n"/>
      <c r="BH62" s="24" t="n"/>
      <c r="BI62" s="10" t="n"/>
      <c r="BJ62" s="118" t="n"/>
      <c r="BK62" s="24" t="n"/>
      <c r="BL62" s="24" t="n"/>
      <c r="BM62" s="50">
        <f t="array" ref="BM62">+_xlfn.XLOOKUP(1,(CM_CT2[Contract Number Customer]=CM_CT2[[#This Row],[Contract Number Customer]])*(CM_CT2[Row Type]="Header"),CM_CT2[Contract Mileage])</f>
        <v/>
      </c>
      <c r="BN62" s="50" t="n"/>
      <c r="BO62" s="54" t="n"/>
      <c r="BP62" s="54">
        <f t="array" ref="BP62">+_xlfn.XLOOKUP(1,(CM_CT2[Contract Number Customer]=CM_CT2[[#This Row],[Contract Number Customer]])*(CM_CT2[Row Type]="Header"),CM_CT2[Currency])</f>
        <v/>
      </c>
      <c r="BQ62" s="75">
        <f t="array" ref="BQ62">+_xlfn.XLOOKUP(1,(CM_CT2[Contract Number Customer]=CM_CT2[[#This Row],[Contract Number Customer]])*(CM_CT2[Row Type]="Header"),CM_CT2[Lease Rate EUR])</f>
        <v/>
      </c>
      <c r="BR62" s="306" t="n"/>
      <c r="BS62" s="306" t="n"/>
      <c r="BT62" s="177" t="n"/>
      <c r="BU62" s="306" t="n"/>
      <c r="BV62" s="179">
        <f t="array" ref="BV62">+_xlfn.XLOOKUP(1,(Table_Mietpos[Vertragsnummer]=CM_CT2[[#This Row],[Contract Number M3]])*(Table_Mietpos[Auftragspos.]=CM_CT2[[#This Row],[Rentalposition M3]]),Table_Mietpos[Nettosatz/Typ])</f>
        <v/>
      </c>
      <c r="BW62" s="306" t="n"/>
      <c r="BX62" s="75" t="n"/>
      <c r="BY62" s="75" t="n"/>
      <c r="BZ62" s="75" t="n"/>
      <c r="CA62" s="75" t="n"/>
      <c r="CB62" s="75" t="n"/>
      <c r="CC62" s="307" t="n"/>
      <c r="CD62" s="307" t="n"/>
      <c r="CE62" s="307" t="n"/>
      <c r="CF62" s="307" t="n"/>
      <c r="CG62" s="28" t="n"/>
      <c r="CH62" s="28" t="n"/>
      <c r="CI62" s="28" t="n"/>
      <c r="CJ62" s="186" t="n"/>
      <c r="CK62" s="307" t="n"/>
      <c r="CL62" s="306" t="n"/>
      <c r="CM62" s="12" t="n"/>
      <c r="CN62" s="20" t="n"/>
      <c r="CO62" s="142" t="n"/>
      <c r="CP62" s="142" t="n"/>
      <c r="CQ62" s="142" t="n"/>
      <c r="CR62" s="20" t="n"/>
    </row>
    <row r="63" ht="15" customHeight="1" s="287">
      <c r="B63" s="11" t="n"/>
      <c r="C63" s="14" t="inlineStr">
        <is>
          <t>V700010</t>
        </is>
      </c>
      <c r="D63" s="10" t="n"/>
      <c r="E63" s="15">
        <f t="array" ref="E63">+_xlfn.XLOOKUP(1,(CM_CT2[Contract Number M3]=CM_CT2[[#This Row],[Contract Number M3]])*(CM_CT2[Row Type]="Header"),CM_CT2[Contract Number Customer])</f>
        <v/>
      </c>
      <c r="F63" s="10" t="n">
        <v>2</v>
      </c>
      <c r="G63" s="10" t="inlineStr">
        <is>
          <t>Wagon</t>
        </is>
      </c>
      <c r="H63" s="10" t="n">
        <v>7</v>
      </c>
      <c r="I63" s="73">
        <f t="array" ref="I63">+_xlfn.XLOOKUP(1,(Table_Mietpos[Vertragsnummer]=CM[[#This Row],[Contract Number M3]])*(Table_Mietpos[Auftragspos.]=CM[[#This Row],[Rentalposition M3]]),Table_Mietpos[ChNr])</f>
        <v/>
      </c>
      <c r="J63" s="72">
        <f t="array" ref="J63">+_xlfn.XLOOKUP(1,(CM_CT2[Contract Number Customer]=CM_CT2[[#This Row],[Contract Number Customer]])*(CM_CT2[Row Type]="Header"),CM_CT2[Customer])</f>
        <v/>
      </c>
      <c r="K63" s="51" t="n"/>
      <c r="L63" s="51" t="n"/>
      <c r="M63" s="15">
        <f t="array" ref="M63">+_xlfn.XLOOKUP(1,(CM_CT2[Contract Number Customer]=CM_CT2[[#This Row],[Contract Number Customer]])*(CM_CT2[Row Type]="Header"),CM_CT2[Sales Manager])</f>
        <v/>
      </c>
      <c r="N63" s="15">
        <f t="array" ref="N63">+_xlfn.XLOOKUP(1,(CM_CT2[Contract Number Customer]=CM_CT2[[#This Row],[Contract Number Customer]])*(CM_CT2[Row Type]="Header"),CM_CT2[Wagon Type])</f>
        <v/>
      </c>
      <c r="O63" s="10" t="n">
        <v>1</v>
      </c>
      <c r="P63" s="10" t="n"/>
      <c r="Q63" s="10" t="n"/>
      <c r="R63" s="10" t="n">
        <v>1</v>
      </c>
      <c r="S63" s="10" t="n"/>
      <c r="T63" s="10" t="n">
        <v>1</v>
      </c>
      <c r="U63" s="15">
        <f>+IF(CM_CT2[[#This Row],[Contract Status]]&lt;&gt;"ended",1,0)</f>
        <v/>
      </c>
      <c r="V63" s="15" t="n"/>
      <c r="W63" s="15">
        <f t="array" ref="W63">_xlfn.XLOOKUP(1,(CM_CT2[Contract Number Customer]=$E62)*(CM_CT2[Delivery Batch]=$F62)*(CM_CT2[Row Type]="Batch"),CM_CT2[Contract Flex])</f>
        <v/>
      </c>
      <c r="X63" s="54">
        <f t="array" ref="X63">_xlfn.XLOOKUP(1,(CM_CT2[Contract Number Customer]=$E62)*(CM_CT2[Delivery Batch]=$F62)*(CM_CT2[Row Type]="Batch"),CM_CT2[Flex StartDate])</f>
        <v/>
      </c>
      <c r="Y63" s="54">
        <f t="array" ref="Y63">_xlfn.XLOOKUP(1,(CM_CT2[Contract Number Customer]=$E62)*(CM_CT2[Delivery Batch]=$F62)*(CM_CT2[Row Type]="Batch"),CM_CT2[Flex EndDate])</f>
        <v/>
      </c>
      <c r="Z63" s="15">
        <f t="array" ref="Z63">_xlfn.XLOOKUP(1,(CM_CT2[Contract Number Customer]=$E62)*(CM_CT2[Delivery Batch]=$F62)*(CM_CT2[Row Type]="Batch"),CM_CT2[Contract Status])</f>
        <v/>
      </c>
      <c r="AA63" s="15" t="n"/>
      <c r="AB63" s="74" t="n"/>
      <c r="AC63" s="74" t="n"/>
      <c r="AD63" s="131">
        <f t="array" ref="AD63">+_xlfn.XLOOKUP(1,(Table_Mietpos[Vertragsnummer]=CM_CT2[[#This Row],[Contract Number M3]])*(Table_Mietpos[Auftragspos.]=CM_CT2[[#This Row],[Rentalposition M3]]),Table_Mietpos[Gueltig_ab])</f>
        <v/>
      </c>
      <c r="AE63" s="131">
        <f t="array" ref="AE63">+_xlfn.XLOOKUP(1,(Table_Mietpos[Vertragsnummer]=CM_CT2[[#This Row],[Contract Number M3]])*(Table_Mietpos[Auftragspos.]=CM_CT2[[#This Row],[Rentalposition M3]]),Table_Mietpos[Gueltig_bis])</f>
        <v/>
      </c>
      <c r="AF63" s="50">
        <f t="array" ref="AF63">+_xlfn.XLOOKUP(1,(CM_CT2[Contract Number Customer]=CM_CT2[[#This Row],[Contract Number Customer]])*(CM_CT2[Row Type]="Header"),CM_CT2[Contract Lenght Initial])</f>
        <v/>
      </c>
      <c r="AG63" s="136">
        <f>+CM_CT2[[#This Row],[Rental EndDate]]</f>
        <v/>
      </c>
      <c r="AH63" s="305" t="n"/>
      <c r="AI63" s="305" t="n"/>
      <c r="AJ63" s="305" t="n"/>
      <c r="AK63" s="53" t="n"/>
      <c r="AL63" s="15">
        <f t="array" ref="AL63">+_xlfn.XLOOKUP(1,(CM_CT2[Contract Number Customer]=CM_CT2[[#This Row],[Contract Number Customer]])*(CM_CT2[Row Type]="Header"),CM_CT2[Early Termination Category])</f>
        <v/>
      </c>
      <c r="AM63" s="136">
        <f t="array" ref="AM63">_xlfn.XLOOKUP(1,(CM_CT2[Contract Number Customer]=$E62)*(CM_CT2[Delivery Batch]=$F62)*(CM_CT2[Row Type]="Batch"),CM_CT2[Early Termination cut-off date1])</f>
        <v/>
      </c>
      <c r="AN63" s="136">
        <f t="array" ref="AN63">_xlfn.XLOOKUP(1,(CM_CT2[Contract Number Customer]=$E62)*(CM_CT2[Delivery Batch]=$F62)*(CM_CT2[Row Type]="Batch"),CM_CT2[Early Termination cut-off date2])</f>
        <v/>
      </c>
      <c r="AO63" s="53">
        <f t="array" ref="AO63">+_xlfn.XLOOKUP(1,(CM_CT2[Contract Number Customer]=CM_CT2[[#This Row],[Contract Number Customer]])*(CM_CT2[Row Type]="Header"),CM_CT2[Early Termination Notice Period Mths])</f>
        <v/>
      </c>
      <c r="AP63" s="53">
        <f t="array" ref="AP63">+_xlfn.XLOOKUP(1,(CM_CT2[Contract Number Customer]=CM_CT2[[#This Row],[Contract Number Customer]])*(CM_CT2[Row Type]="Header"),CM_CT2[Duly Termination Notice Period Mths])</f>
        <v/>
      </c>
      <c r="AQ63" s="54" t="n"/>
      <c r="AR63" s="54">
        <f t="array" ref="AR63">+_xlfn.XLOOKUP(1,(CM_CT2[[#This Row],[Contract Number M3]]=Next_possible_notice[Contract Number M3])*(CM_CT2[[#This Row],[Rentalposition M3]]=Next_possible_notice[Rentalposition M3]),Next_possible_notice[NoticeDateCalc])</f>
        <v/>
      </c>
      <c r="AS63" s="117" t="n"/>
      <c r="AT63" s="75" t="n"/>
      <c r="AU63" s="75" t="n"/>
      <c r="AV63" s="75" t="n"/>
      <c r="AW63" s="75" t="n"/>
      <c r="AX63" s="53" t="n"/>
      <c r="AY63" s="75" t="n"/>
      <c r="AZ63" s="54" t="n"/>
      <c r="BA63" s="50">
        <f t="array" ref="BA63">+_xlfn.XLOOKUP(1,(CM_CT2[Contract Number Customer]=CM_CT2[[#This Row],[Contract Number Customer]])*(CM_CT2[Row Type]="Header"),CM_CT2[Contract Lenght Early Clause &amp; Option])</f>
        <v/>
      </c>
      <c r="BB63" s="15" t="n"/>
      <c r="BC63" s="15" t="n"/>
      <c r="BD63" s="15" t="n"/>
      <c r="BE63" s="15" t="n"/>
      <c r="BF63" s="15" t="n"/>
      <c r="BG63" s="15" t="n"/>
      <c r="BH63" s="24" t="n"/>
      <c r="BI63" s="10" t="n"/>
      <c r="BJ63" s="118" t="n"/>
      <c r="BK63" s="24" t="n"/>
      <c r="BL63" s="24" t="n"/>
      <c r="BM63" s="50">
        <f t="array" ref="BM63">+_xlfn.XLOOKUP(1,(CM_CT2[Contract Number Customer]=CM_CT2[[#This Row],[Contract Number Customer]])*(CM_CT2[Row Type]="Header"),CM_CT2[Contract Mileage])</f>
        <v/>
      </c>
      <c r="BN63" s="50" t="n"/>
      <c r="BO63" s="54" t="n"/>
      <c r="BP63" s="54">
        <f t="array" ref="BP63">+_xlfn.XLOOKUP(1,(CM_CT2[Contract Number Customer]=CM_CT2[[#This Row],[Contract Number Customer]])*(CM_CT2[Row Type]="Header"),CM_CT2[Currency])</f>
        <v/>
      </c>
      <c r="BQ63" s="75">
        <f t="array" ref="BQ63">+_xlfn.XLOOKUP(1,(CM_CT2[Contract Number Customer]=CM_CT2[[#This Row],[Contract Number Customer]])*(CM_CT2[Row Type]="Header"),CM_CT2[Lease Rate EUR])</f>
        <v/>
      </c>
      <c r="BR63" s="306" t="n"/>
      <c r="BS63" s="306" t="n"/>
      <c r="BT63" s="177" t="n"/>
      <c r="BU63" s="306" t="n"/>
      <c r="BV63" s="179">
        <f t="array" ref="BV63">+_xlfn.XLOOKUP(1,(Table_Mietpos[Vertragsnummer]=CM_CT2[[#This Row],[Contract Number M3]])*(Table_Mietpos[Auftragspos.]=CM_CT2[[#This Row],[Rentalposition M3]]),Table_Mietpos[Nettosatz/Typ])</f>
        <v/>
      </c>
      <c r="BW63" s="306" t="n"/>
      <c r="BX63" s="75" t="n"/>
      <c r="BY63" s="75" t="n"/>
      <c r="BZ63" s="75" t="n"/>
      <c r="CA63" s="75" t="n"/>
      <c r="CB63" s="75" t="n"/>
      <c r="CC63" s="307" t="n"/>
      <c r="CD63" s="307" t="n"/>
      <c r="CE63" s="307" t="n"/>
      <c r="CF63" s="307" t="n"/>
      <c r="CG63" s="28" t="n"/>
      <c r="CH63" s="28" t="n"/>
      <c r="CI63" s="28" t="n"/>
      <c r="CJ63" s="186" t="n"/>
      <c r="CK63" s="307" t="n"/>
      <c r="CL63" s="306" t="n"/>
      <c r="CM63" s="12" t="n"/>
      <c r="CN63" s="20" t="n"/>
      <c r="CO63" s="142" t="n"/>
      <c r="CP63" s="142" t="n"/>
      <c r="CQ63" s="142" t="n"/>
      <c r="CR63" s="20" t="n"/>
    </row>
    <row r="64" ht="15" customHeight="1" s="287">
      <c r="B64" s="11" t="n"/>
      <c r="C64" s="14" t="inlineStr">
        <is>
          <t>V700010</t>
        </is>
      </c>
      <c r="D64" s="10" t="n"/>
      <c r="E64" s="15">
        <f t="array" ref="E64">+_xlfn.XLOOKUP(1,(CM_CT2[Contract Number M3]=CM_CT2[[#This Row],[Contract Number M3]])*(CM_CT2[Row Type]="Header"),CM_CT2[Contract Number Customer])</f>
        <v/>
      </c>
      <c r="F64" s="10" t="n">
        <v>2</v>
      </c>
      <c r="G64" s="10" t="inlineStr">
        <is>
          <t>Wagon</t>
        </is>
      </c>
      <c r="H64" s="10" t="n">
        <v>8</v>
      </c>
      <c r="I64" s="73">
        <f t="array" ref="I64">+_xlfn.XLOOKUP(1,(Table_Mietpos[Vertragsnummer]=CM[[#This Row],[Contract Number M3]])*(Table_Mietpos[Auftragspos.]=CM[[#This Row],[Rentalposition M3]]),Table_Mietpos[ChNr])</f>
        <v/>
      </c>
      <c r="J64" s="72">
        <f t="array" ref="J64">+_xlfn.XLOOKUP(1,(CM_CT2[Contract Number Customer]=CM_CT2[[#This Row],[Contract Number Customer]])*(CM_CT2[Row Type]="Header"),CM_CT2[Customer])</f>
        <v/>
      </c>
      <c r="K64" s="51" t="n"/>
      <c r="L64" s="51" t="n"/>
      <c r="M64" s="15">
        <f t="array" ref="M64">+_xlfn.XLOOKUP(1,(CM_CT2[Contract Number Customer]=CM_CT2[[#This Row],[Contract Number Customer]])*(CM_CT2[Row Type]="Header"),CM_CT2[Sales Manager])</f>
        <v/>
      </c>
      <c r="N64" s="15">
        <f t="array" ref="N64">+_xlfn.XLOOKUP(1,(CM_CT2[Contract Number Customer]=CM_CT2[[#This Row],[Contract Number Customer]])*(CM_CT2[Row Type]="Header"),CM_CT2[Wagon Type])</f>
        <v/>
      </c>
      <c r="O64" s="10" t="n">
        <v>1</v>
      </c>
      <c r="P64" s="10" t="n"/>
      <c r="Q64" s="10" t="n"/>
      <c r="R64" s="10" t="n">
        <v>1</v>
      </c>
      <c r="S64" s="10" t="n"/>
      <c r="T64" s="10" t="n">
        <v>1</v>
      </c>
      <c r="U64" s="15">
        <f>+IF(CM_CT2[[#This Row],[Contract Status]]&lt;&gt;"ended",1,0)</f>
        <v/>
      </c>
      <c r="V64" s="15" t="n"/>
      <c r="W64" s="15">
        <f t="array" ref="W64">_xlfn.XLOOKUP(1,(CM_CT2[Contract Number Customer]=$E63)*(CM_CT2[Delivery Batch]=$F63)*(CM_CT2[Row Type]="Batch"),CM_CT2[Contract Flex])</f>
        <v/>
      </c>
      <c r="X64" s="54">
        <f t="array" ref="X64">_xlfn.XLOOKUP(1,(CM_CT2[Contract Number Customer]=$E63)*(CM_CT2[Delivery Batch]=$F63)*(CM_CT2[Row Type]="Batch"),CM_CT2[Flex StartDate])</f>
        <v/>
      </c>
      <c r="Y64" s="54">
        <f t="array" ref="Y64">_xlfn.XLOOKUP(1,(CM_CT2[Contract Number Customer]=$E63)*(CM_CT2[Delivery Batch]=$F63)*(CM_CT2[Row Type]="Batch"),CM_CT2[Flex EndDate])</f>
        <v/>
      </c>
      <c r="Z64" s="15">
        <f t="array" ref="Z64">_xlfn.XLOOKUP(1,(CM_CT2[Contract Number Customer]=$E63)*(CM_CT2[Delivery Batch]=$F63)*(CM_CT2[Row Type]="Batch"),CM_CT2[Contract Status])</f>
        <v/>
      </c>
      <c r="AA64" s="15" t="n"/>
      <c r="AB64" s="74" t="n"/>
      <c r="AC64" s="74" t="n"/>
      <c r="AD64" s="131">
        <f t="array" ref="AD64">+_xlfn.XLOOKUP(1,(Table_Mietpos[Vertragsnummer]=CM_CT2[[#This Row],[Contract Number M3]])*(Table_Mietpos[Auftragspos.]=CM_CT2[[#This Row],[Rentalposition M3]]),Table_Mietpos[Gueltig_ab])</f>
        <v/>
      </c>
      <c r="AE64" s="131">
        <f t="array" ref="AE64">+_xlfn.XLOOKUP(1,(Table_Mietpos[Vertragsnummer]=CM_CT2[[#This Row],[Contract Number M3]])*(Table_Mietpos[Auftragspos.]=CM_CT2[[#This Row],[Rentalposition M3]]),Table_Mietpos[Gueltig_bis])</f>
        <v/>
      </c>
      <c r="AF64" s="50">
        <f t="array" ref="AF64">+_xlfn.XLOOKUP(1,(CM_CT2[Contract Number Customer]=CM_CT2[[#This Row],[Contract Number Customer]])*(CM_CT2[Row Type]="Header"),CM_CT2[Contract Lenght Initial])</f>
        <v/>
      </c>
      <c r="AG64" s="136">
        <f>+CM_CT2[[#This Row],[Rental EndDate]]</f>
        <v/>
      </c>
      <c r="AH64" s="305" t="n"/>
      <c r="AI64" s="305" t="n"/>
      <c r="AJ64" s="305" t="n"/>
      <c r="AK64" s="53" t="n"/>
      <c r="AL64" s="15">
        <f t="array" ref="AL64">+_xlfn.XLOOKUP(1,(CM_CT2[Contract Number Customer]=CM_CT2[[#This Row],[Contract Number Customer]])*(CM_CT2[Row Type]="Header"),CM_CT2[Early Termination Category])</f>
        <v/>
      </c>
      <c r="AM64" s="136">
        <f t="array" ref="AM64">_xlfn.XLOOKUP(1,(CM_CT2[Contract Number Customer]=$E63)*(CM_CT2[Delivery Batch]=$F63)*(CM_CT2[Row Type]="Batch"),CM_CT2[Early Termination cut-off date1])</f>
        <v/>
      </c>
      <c r="AN64" s="136">
        <f t="array" ref="AN64">_xlfn.XLOOKUP(1,(CM_CT2[Contract Number Customer]=$E63)*(CM_CT2[Delivery Batch]=$F63)*(CM_CT2[Row Type]="Batch"),CM_CT2[Early Termination cut-off date2])</f>
        <v/>
      </c>
      <c r="AO64" s="53">
        <f t="array" ref="AO64">+_xlfn.XLOOKUP(1,(CM_CT2[Contract Number Customer]=CM_CT2[[#This Row],[Contract Number Customer]])*(CM_CT2[Row Type]="Header"),CM_CT2[Early Termination Notice Period Mths])</f>
        <v/>
      </c>
      <c r="AP64" s="53">
        <f t="array" ref="AP64">+_xlfn.XLOOKUP(1,(CM_CT2[Contract Number Customer]=CM_CT2[[#This Row],[Contract Number Customer]])*(CM_CT2[Row Type]="Header"),CM_CT2[Duly Termination Notice Period Mths])</f>
        <v/>
      </c>
      <c r="AQ64" s="54" t="n"/>
      <c r="AR64" s="54">
        <f t="array" ref="AR64">+_xlfn.XLOOKUP(1,(CM_CT2[[#This Row],[Contract Number M3]]=Next_possible_notice[Contract Number M3])*(CM_CT2[[#This Row],[Rentalposition M3]]=Next_possible_notice[Rentalposition M3]),Next_possible_notice[NoticeDateCalc])</f>
        <v/>
      </c>
      <c r="AS64" s="117" t="n"/>
      <c r="AT64" s="75" t="n"/>
      <c r="AU64" s="75" t="n"/>
      <c r="AV64" s="75" t="n"/>
      <c r="AW64" s="75" t="n"/>
      <c r="AX64" s="53" t="n"/>
      <c r="AY64" s="75" t="n"/>
      <c r="AZ64" s="54" t="n"/>
      <c r="BA64" s="50">
        <f t="array" ref="BA64">+_xlfn.XLOOKUP(1,(CM_CT2[Contract Number Customer]=CM_CT2[[#This Row],[Contract Number Customer]])*(CM_CT2[Row Type]="Header"),CM_CT2[Contract Lenght Early Clause &amp; Option])</f>
        <v/>
      </c>
      <c r="BB64" s="15" t="n"/>
      <c r="BC64" s="15" t="n"/>
      <c r="BD64" s="15" t="n"/>
      <c r="BE64" s="15" t="n"/>
      <c r="BF64" s="15" t="n"/>
      <c r="BG64" s="15" t="n"/>
      <c r="BH64" s="24" t="n"/>
      <c r="BI64" s="10" t="n"/>
      <c r="BJ64" s="118" t="n"/>
      <c r="BK64" s="24" t="n"/>
      <c r="BL64" s="24" t="n"/>
      <c r="BM64" s="50">
        <f t="array" ref="BM64">+_xlfn.XLOOKUP(1,(CM_CT2[Contract Number Customer]=CM_CT2[[#This Row],[Contract Number Customer]])*(CM_CT2[Row Type]="Header"),CM_CT2[Contract Mileage])</f>
        <v/>
      </c>
      <c r="BN64" s="50" t="n"/>
      <c r="BO64" s="54" t="n"/>
      <c r="BP64" s="54">
        <f t="array" ref="BP64">+_xlfn.XLOOKUP(1,(CM_CT2[Contract Number Customer]=CM_CT2[[#This Row],[Contract Number Customer]])*(CM_CT2[Row Type]="Header"),CM_CT2[Currency])</f>
        <v/>
      </c>
      <c r="BQ64" s="75">
        <f t="array" ref="BQ64">+_xlfn.XLOOKUP(1,(CM_CT2[Contract Number Customer]=CM_CT2[[#This Row],[Contract Number Customer]])*(CM_CT2[Row Type]="Header"),CM_CT2[Lease Rate EUR])</f>
        <v/>
      </c>
      <c r="BR64" s="306" t="n"/>
      <c r="BS64" s="306" t="n"/>
      <c r="BT64" s="177" t="n"/>
      <c r="BU64" s="306" t="n"/>
      <c r="BV64" s="179">
        <f t="array" ref="BV64">+_xlfn.XLOOKUP(1,(Table_Mietpos[Vertragsnummer]=CM_CT2[[#This Row],[Contract Number M3]])*(Table_Mietpos[Auftragspos.]=CM_CT2[[#This Row],[Rentalposition M3]]),Table_Mietpos[Nettosatz/Typ])</f>
        <v/>
      </c>
      <c r="BW64" s="306" t="n"/>
      <c r="BX64" s="75" t="n"/>
      <c r="BY64" s="75" t="n"/>
      <c r="BZ64" s="75" t="n"/>
      <c r="CA64" s="75" t="n"/>
      <c r="CB64" s="75" t="n"/>
      <c r="CC64" s="307" t="n"/>
      <c r="CD64" s="307" t="n"/>
      <c r="CE64" s="307" t="n"/>
      <c r="CF64" s="307" t="n"/>
      <c r="CG64" s="28" t="n"/>
      <c r="CH64" s="28" t="n"/>
      <c r="CI64" s="28" t="n"/>
      <c r="CJ64" s="186" t="n"/>
      <c r="CK64" s="307" t="n"/>
      <c r="CL64" s="306" t="n"/>
      <c r="CM64" s="12" t="n"/>
      <c r="CN64" s="20" t="n"/>
      <c r="CO64" s="142" t="n"/>
      <c r="CP64" s="142" t="n"/>
      <c r="CQ64" s="142" t="n"/>
      <c r="CR64" s="20" t="n"/>
    </row>
    <row r="65" ht="15" customHeight="1" s="287">
      <c r="B65" s="11" t="n"/>
      <c r="C65" s="14" t="inlineStr">
        <is>
          <t>V700010</t>
        </is>
      </c>
      <c r="D65" s="10" t="n"/>
      <c r="E65" s="15">
        <f t="array" ref="E65">+_xlfn.XLOOKUP(1,(CM_CT2[Contract Number M3]=CM_CT2[[#This Row],[Contract Number M3]])*(CM_CT2[Row Type]="Header"),CM_CT2[Contract Number Customer])</f>
        <v/>
      </c>
      <c r="F65" s="10" t="n">
        <v>2</v>
      </c>
      <c r="G65" s="10" t="inlineStr">
        <is>
          <t>Wagon</t>
        </is>
      </c>
      <c r="H65" s="10" t="n">
        <v>9</v>
      </c>
      <c r="I65" s="73">
        <f t="array" ref="I65">+_xlfn.XLOOKUP(1,(Table_Mietpos[Vertragsnummer]=CM[[#This Row],[Contract Number M3]])*(Table_Mietpos[Auftragspos.]=CM[[#This Row],[Rentalposition M3]]),Table_Mietpos[ChNr])</f>
        <v/>
      </c>
      <c r="J65" s="72">
        <f t="array" ref="J65">+_xlfn.XLOOKUP(1,(CM_CT2[Contract Number Customer]=CM_CT2[[#This Row],[Contract Number Customer]])*(CM_CT2[Row Type]="Header"),CM_CT2[Customer])</f>
        <v/>
      </c>
      <c r="K65" s="51" t="n"/>
      <c r="L65" s="51" t="n"/>
      <c r="M65" s="15">
        <f t="array" ref="M65">+_xlfn.XLOOKUP(1,(CM_CT2[Contract Number Customer]=CM_CT2[[#This Row],[Contract Number Customer]])*(CM_CT2[Row Type]="Header"),CM_CT2[Sales Manager])</f>
        <v/>
      </c>
      <c r="N65" s="15">
        <f t="array" ref="N65">+_xlfn.XLOOKUP(1,(CM_CT2[Contract Number Customer]=CM_CT2[[#This Row],[Contract Number Customer]])*(CM_CT2[Row Type]="Header"),CM_CT2[Wagon Type])</f>
        <v/>
      </c>
      <c r="O65" s="10" t="n">
        <v>1</v>
      </c>
      <c r="P65" s="10" t="n"/>
      <c r="Q65" s="10" t="n"/>
      <c r="R65" s="10" t="n">
        <v>1</v>
      </c>
      <c r="S65" s="10" t="n"/>
      <c r="T65" s="10" t="n">
        <v>1</v>
      </c>
      <c r="U65" s="15">
        <f>+IF(CM_CT2[[#This Row],[Contract Status]]&lt;&gt;"ended",1,0)</f>
        <v/>
      </c>
      <c r="V65" s="15" t="n"/>
      <c r="W65" s="15">
        <f t="array" ref="W65">_xlfn.XLOOKUP(1,(CM_CT2[Contract Number Customer]=$E64)*(CM_CT2[Delivery Batch]=$F64)*(CM_CT2[Row Type]="Batch"),CM_CT2[Contract Flex])</f>
        <v/>
      </c>
      <c r="X65" s="54">
        <f t="array" ref="X65">_xlfn.XLOOKUP(1,(CM_CT2[Contract Number Customer]=$E64)*(CM_CT2[Delivery Batch]=$F64)*(CM_CT2[Row Type]="Batch"),CM_CT2[Flex StartDate])</f>
        <v/>
      </c>
      <c r="Y65" s="54">
        <f t="array" ref="Y65">_xlfn.XLOOKUP(1,(CM_CT2[Contract Number Customer]=$E64)*(CM_CT2[Delivery Batch]=$F64)*(CM_CT2[Row Type]="Batch"),CM_CT2[Flex EndDate])</f>
        <v/>
      </c>
      <c r="Z65" s="15">
        <f t="array" ref="Z65">_xlfn.XLOOKUP(1,(CM_CT2[Contract Number Customer]=$E64)*(CM_CT2[Delivery Batch]=$F64)*(CM_CT2[Row Type]="Batch"),CM_CT2[Contract Status])</f>
        <v/>
      </c>
      <c r="AA65" s="15" t="n"/>
      <c r="AB65" s="74" t="n"/>
      <c r="AC65" s="74" t="n"/>
      <c r="AD65" s="131">
        <f t="array" ref="AD65">+_xlfn.XLOOKUP(1,(Table_Mietpos[Vertragsnummer]=CM_CT2[[#This Row],[Contract Number M3]])*(Table_Mietpos[Auftragspos.]=CM_CT2[[#This Row],[Rentalposition M3]]),Table_Mietpos[Gueltig_ab])</f>
        <v/>
      </c>
      <c r="AE65" s="131">
        <f t="array" ref="AE65">+_xlfn.XLOOKUP(1,(Table_Mietpos[Vertragsnummer]=CM_CT2[[#This Row],[Contract Number M3]])*(Table_Mietpos[Auftragspos.]=CM_CT2[[#This Row],[Rentalposition M3]]),Table_Mietpos[Gueltig_bis])</f>
        <v/>
      </c>
      <c r="AF65" s="50">
        <f t="array" ref="AF65">+_xlfn.XLOOKUP(1,(CM_CT2[Contract Number Customer]=CM_CT2[[#This Row],[Contract Number Customer]])*(CM_CT2[Row Type]="Header"),CM_CT2[Contract Lenght Initial])</f>
        <v/>
      </c>
      <c r="AG65" s="136">
        <f>+CM_CT2[[#This Row],[Rental EndDate]]</f>
        <v/>
      </c>
      <c r="AH65" s="305" t="n"/>
      <c r="AI65" s="305" t="n"/>
      <c r="AJ65" s="305" t="n"/>
      <c r="AK65" s="53" t="n"/>
      <c r="AL65" s="15">
        <f t="array" ref="AL65">+_xlfn.XLOOKUP(1,(CM_CT2[Contract Number Customer]=CM_CT2[[#This Row],[Contract Number Customer]])*(CM_CT2[Row Type]="Header"),CM_CT2[Early Termination Category])</f>
        <v/>
      </c>
      <c r="AM65" s="136">
        <f t="array" ref="AM65">_xlfn.XLOOKUP(1,(CM_CT2[Contract Number Customer]=$E64)*(CM_CT2[Delivery Batch]=$F64)*(CM_CT2[Row Type]="Batch"),CM_CT2[Early Termination cut-off date1])</f>
        <v/>
      </c>
      <c r="AN65" s="136">
        <f t="array" ref="AN65">_xlfn.XLOOKUP(1,(CM_CT2[Contract Number Customer]=$E64)*(CM_CT2[Delivery Batch]=$F64)*(CM_CT2[Row Type]="Batch"),CM_CT2[Early Termination cut-off date2])</f>
        <v/>
      </c>
      <c r="AO65" s="53">
        <f t="array" ref="AO65">+_xlfn.XLOOKUP(1,(CM_CT2[Contract Number Customer]=CM_CT2[[#This Row],[Contract Number Customer]])*(CM_CT2[Row Type]="Header"),CM_CT2[Early Termination Notice Period Mths])</f>
        <v/>
      </c>
      <c r="AP65" s="53">
        <f t="array" ref="AP65">+_xlfn.XLOOKUP(1,(CM_CT2[Contract Number Customer]=CM_CT2[[#This Row],[Contract Number Customer]])*(CM_CT2[Row Type]="Header"),CM_CT2[Duly Termination Notice Period Mths])</f>
        <v/>
      </c>
      <c r="AQ65" s="54" t="n"/>
      <c r="AR65" s="54">
        <f t="array" ref="AR65">+_xlfn.XLOOKUP(1,(CM_CT2[[#This Row],[Contract Number M3]]=Next_possible_notice[Contract Number M3])*(CM_CT2[[#This Row],[Rentalposition M3]]=Next_possible_notice[Rentalposition M3]),Next_possible_notice[NoticeDateCalc])</f>
        <v/>
      </c>
      <c r="AS65" s="117" t="n"/>
      <c r="AT65" s="75" t="n"/>
      <c r="AU65" s="75" t="n"/>
      <c r="AV65" s="75" t="n"/>
      <c r="AW65" s="75" t="n"/>
      <c r="AX65" s="53" t="n"/>
      <c r="AY65" s="75" t="n"/>
      <c r="AZ65" s="54" t="n"/>
      <c r="BA65" s="50">
        <f t="array" ref="BA65">+_xlfn.XLOOKUP(1,(CM_CT2[Contract Number Customer]=CM_CT2[[#This Row],[Contract Number Customer]])*(CM_CT2[Row Type]="Header"),CM_CT2[Contract Lenght Early Clause &amp; Option])</f>
        <v/>
      </c>
      <c r="BB65" s="15" t="n"/>
      <c r="BC65" s="15" t="n"/>
      <c r="BD65" s="15" t="n"/>
      <c r="BE65" s="15" t="n"/>
      <c r="BF65" s="15" t="n"/>
      <c r="BG65" s="15" t="n"/>
      <c r="BH65" s="24" t="n"/>
      <c r="BI65" s="10" t="n"/>
      <c r="BJ65" s="118" t="n"/>
      <c r="BK65" s="24" t="n"/>
      <c r="BL65" s="24" t="n"/>
      <c r="BM65" s="50">
        <f t="array" ref="BM65">+_xlfn.XLOOKUP(1,(CM_CT2[Contract Number Customer]=CM_CT2[[#This Row],[Contract Number Customer]])*(CM_CT2[Row Type]="Header"),CM_CT2[Contract Mileage])</f>
        <v/>
      </c>
      <c r="BN65" s="50" t="n"/>
      <c r="BO65" s="54" t="n"/>
      <c r="BP65" s="54">
        <f t="array" ref="BP65">+_xlfn.XLOOKUP(1,(CM_CT2[Contract Number Customer]=CM_CT2[[#This Row],[Contract Number Customer]])*(CM_CT2[Row Type]="Header"),CM_CT2[Currency])</f>
        <v/>
      </c>
      <c r="BQ65" s="75">
        <f t="array" ref="BQ65">+_xlfn.XLOOKUP(1,(CM_CT2[Contract Number Customer]=CM_CT2[[#This Row],[Contract Number Customer]])*(CM_CT2[Row Type]="Header"),CM_CT2[Lease Rate EUR])</f>
        <v/>
      </c>
      <c r="BR65" s="306" t="n"/>
      <c r="BS65" s="306" t="n"/>
      <c r="BT65" s="177" t="n"/>
      <c r="BU65" s="306" t="n"/>
      <c r="BV65" s="179">
        <f t="array" ref="BV65">+_xlfn.XLOOKUP(1,(Table_Mietpos[Vertragsnummer]=CM_CT2[[#This Row],[Contract Number M3]])*(Table_Mietpos[Auftragspos.]=CM_CT2[[#This Row],[Rentalposition M3]]),Table_Mietpos[Nettosatz/Typ])</f>
        <v/>
      </c>
      <c r="BW65" s="306" t="n"/>
      <c r="BX65" s="75" t="n"/>
      <c r="BY65" s="75" t="n"/>
      <c r="BZ65" s="75" t="n"/>
      <c r="CA65" s="75" t="n"/>
      <c r="CB65" s="75" t="n"/>
      <c r="CC65" s="307" t="n"/>
      <c r="CD65" s="307" t="n"/>
      <c r="CE65" s="307" t="n"/>
      <c r="CF65" s="307" t="n"/>
      <c r="CG65" s="28" t="n"/>
      <c r="CH65" s="28" t="n"/>
      <c r="CI65" s="28" t="n"/>
      <c r="CJ65" s="186" t="n"/>
      <c r="CK65" s="307" t="n"/>
      <c r="CL65" s="306" t="n"/>
      <c r="CM65" s="12" t="n"/>
      <c r="CN65" s="20" t="n"/>
      <c r="CO65" s="142" t="n"/>
      <c r="CP65" s="142" t="n"/>
      <c r="CQ65" s="142" t="n"/>
      <c r="CR65" s="20" t="n"/>
    </row>
    <row r="66" ht="15" customHeight="1" s="287">
      <c r="B66" s="11" t="n"/>
      <c r="C66" s="14" t="inlineStr">
        <is>
          <t>V700010</t>
        </is>
      </c>
      <c r="D66" s="10" t="n"/>
      <c r="E66" s="15">
        <f t="array" ref="E66">+_xlfn.XLOOKUP(1,(CM_CT2[Contract Number M3]=CM_CT2[[#This Row],[Contract Number M3]])*(CM_CT2[Row Type]="Header"),CM_CT2[Contract Number Customer])</f>
        <v/>
      </c>
      <c r="F66" s="10" t="n">
        <v>2</v>
      </c>
      <c r="G66" s="10" t="inlineStr">
        <is>
          <t>Wagon</t>
        </is>
      </c>
      <c r="H66" s="10" t="n">
        <v>10</v>
      </c>
      <c r="I66" s="73">
        <f t="array" ref="I66">+_xlfn.XLOOKUP(1,(Table_Mietpos[Vertragsnummer]=CM[[#This Row],[Contract Number M3]])*(Table_Mietpos[Auftragspos.]=CM[[#This Row],[Rentalposition M3]]),Table_Mietpos[ChNr])</f>
        <v/>
      </c>
      <c r="J66" s="72">
        <f t="array" ref="J66">+_xlfn.XLOOKUP(1,(CM_CT2[Contract Number Customer]=CM_CT2[[#This Row],[Contract Number Customer]])*(CM_CT2[Row Type]="Header"),CM_CT2[Customer])</f>
        <v/>
      </c>
      <c r="K66" s="51" t="n"/>
      <c r="L66" s="51" t="n"/>
      <c r="M66" s="15">
        <f t="array" ref="M66">+_xlfn.XLOOKUP(1,(CM_CT2[Contract Number Customer]=CM_CT2[[#This Row],[Contract Number Customer]])*(CM_CT2[Row Type]="Header"),CM_CT2[Sales Manager])</f>
        <v/>
      </c>
      <c r="N66" s="15">
        <f t="array" ref="N66">+_xlfn.XLOOKUP(1,(CM_CT2[Contract Number Customer]=CM_CT2[[#This Row],[Contract Number Customer]])*(CM_CT2[Row Type]="Header"),CM_CT2[Wagon Type])</f>
        <v/>
      </c>
      <c r="O66" s="10" t="n">
        <v>1</v>
      </c>
      <c r="P66" s="10" t="n"/>
      <c r="Q66" s="10" t="n"/>
      <c r="R66" s="10" t="n">
        <v>1</v>
      </c>
      <c r="S66" s="10" t="n"/>
      <c r="T66" s="10" t="n">
        <v>1</v>
      </c>
      <c r="U66" s="15">
        <f>+IF(CM_CT2[[#This Row],[Contract Status]]&lt;&gt;"ended",1,0)</f>
        <v/>
      </c>
      <c r="V66" s="15" t="n"/>
      <c r="W66" s="15">
        <f t="array" ref="W66">_xlfn.XLOOKUP(1,(CM_CT2[Contract Number Customer]=$E65)*(CM_CT2[Delivery Batch]=$F65)*(CM_CT2[Row Type]="Batch"),CM_CT2[Contract Flex])</f>
        <v/>
      </c>
      <c r="X66" s="54">
        <f t="array" ref="X66">_xlfn.XLOOKUP(1,(CM_CT2[Contract Number Customer]=$E65)*(CM_CT2[Delivery Batch]=$F65)*(CM_CT2[Row Type]="Batch"),CM_CT2[Flex StartDate])</f>
        <v/>
      </c>
      <c r="Y66" s="54">
        <f t="array" ref="Y66">_xlfn.XLOOKUP(1,(CM_CT2[Contract Number Customer]=$E65)*(CM_CT2[Delivery Batch]=$F65)*(CM_CT2[Row Type]="Batch"),CM_CT2[Flex EndDate])</f>
        <v/>
      </c>
      <c r="Z66" s="15">
        <f t="array" ref="Z66">_xlfn.XLOOKUP(1,(CM_CT2[Contract Number Customer]=$E65)*(CM_CT2[Delivery Batch]=$F65)*(CM_CT2[Row Type]="Batch"),CM_CT2[Contract Status])</f>
        <v/>
      </c>
      <c r="AA66" s="15" t="n"/>
      <c r="AB66" s="74" t="n"/>
      <c r="AC66" s="74" t="n"/>
      <c r="AD66" s="131">
        <f t="array" ref="AD66">+_xlfn.XLOOKUP(1,(Table_Mietpos[Vertragsnummer]=CM_CT2[[#This Row],[Contract Number M3]])*(Table_Mietpos[Auftragspos.]=CM_CT2[[#This Row],[Rentalposition M3]]),Table_Mietpos[Gueltig_ab])</f>
        <v/>
      </c>
      <c r="AE66" s="131">
        <f t="array" ref="AE66">+_xlfn.XLOOKUP(1,(Table_Mietpos[Vertragsnummer]=CM_CT2[[#This Row],[Contract Number M3]])*(Table_Mietpos[Auftragspos.]=CM_CT2[[#This Row],[Rentalposition M3]]),Table_Mietpos[Gueltig_bis])</f>
        <v/>
      </c>
      <c r="AF66" s="50">
        <f t="array" ref="AF66">+_xlfn.XLOOKUP(1,(CM_CT2[Contract Number Customer]=CM_CT2[[#This Row],[Contract Number Customer]])*(CM_CT2[Row Type]="Header"),CM_CT2[Contract Lenght Initial])</f>
        <v/>
      </c>
      <c r="AG66" s="136">
        <f>+CM_CT2[[#This Row],[Rental EndDate]]</f>
        <v/>
      </c>
      <c r="AH66" s="305" t="n"/>
      <c r="AI66" s="305" t="n"/>
      <c r="AJ66" s="305" t="n"/>
      <c r="AK66" s="53" t="n"/>
      <c r="AL66" s="15">
        <f t="array" ref="AL66">+_xlfn.XLOOKUP(1,(CM_CT2[Contract Number Customer]=CM_CT2[[#This Row],[Contract Number Customer]])*(CM_CT2[Row Type]="Header"),CM_CT2[Early Termination Category])</f>
        <v/>
      </c>
      <c r="AM66" s="136">
        <f t="array" ref="AM66">_xlfn.XLOOKUP(1,(CM_CT2[Contract Number Customer]=$E65)*(CM_CT2[Delivery Batch]=$F65)*(CM_CT2[Row Type]="Batch"),CM_CT2[Early Termination cut-off date1])</f>
        <v/>
      </c>
      <c r="AN66" s="136">
        <f t="array" ref="AN66">_xlfn.XLOOKUP(1,(CM_CT2[Contract Number Customer]=$E65)*(CM_CT2[Delivery Batch]=$F65)*(CM_CT2[Row Type]="Batch"),CM_CT2[Early Termination cut-off date2])</f>
        <v/>
      </c>
      <c r="AO66" s="53">
        <f t="array" ref="AO66">+_xlfn.XLOOKUP(1,(CM_CT2[Contract Number Customer]=CM_CT2[[#This Row],[Contract Number Customer]])*(CM_CT2[Row Type]="Header"),CM_CT2[Early Termination Notice Period Mths])</f>
        <v/>
      </c>
      <c r="AP66" s="53">
        <f t="array" ref="AP66">+_xlfn.XLOOKUP(1,(CM_CT2[Contract Number Customer]=CM_CT2[[#This Row],[Contract Number Customer]])*(CM_CT2[Row Type]="Header"),CM_CT2[Duly Termination Notice Period Mths])</f>
        <v/>
      </c>
      <c r="AQ66" s="54" t="n"/>
      <c r="AR66" s="54">
        <f t="array" ref="AR66">+_xlfn.XLOOKUP(1,(CM_CT2[[#This Row],[Contract Number M3]]=Next_possible_notice[Contract Number M3])*(CM_CT2[[#This Row],[Rentalposition M3]]=Next_possible_notice[Rentalposition M3]),Next_possible_notice[NoticeDateCalc])</f>
        <v/>
      </c>
      <c r="AS66" s="117" t="n"/>
      <c r="AT66" s="75" t="n"/>
      <c r="AU66" s="75" t="n"/>
      <c r="AV66" s="75" t="n"/>
      <c r="AW66" s="75" t="n"/>
      <c r="AX66" s="53" t="n"/>
      <c r="AY66" s="75" t="n"/>
      <c r="AZ66" s="54" t="n"/>
      <c r="BA66" s="50">
        <f t="array" ref="BA66">+_xlfn.XLOOKUP(1,(CM_CT2[Contract Number Customer]=CM_CT2[[#This Row],[Contract Number Customer]])*(CM_CT2[Row Type]="Header"),CM_CT2[Contract Lenght Early Clause &amp; Option])</f>
        <v/>
      </c>
      <c r="BB66" s="15" t="n"/>
      <c r="BC66" s="15" t="n"/>
      <c r="BD66" s="15" t="n"/>
      <c r="BE66" s="15" t="n"/>
      <c r="BF66" s="15" t="n"/>
      <c r="BG66" s="15" t="n"/>
      <c r="BH66" s="24" t="n"/>
      <c r="BI66" s="10" t="n"/>
      <c r="BJ66" s="118" t="n"/>
      <c r="BK66" s="24" t="n"/>
      <c r="BL66" s="24" t="n"/>
      <c r="BM66" s="50">
        <f t="array" ref="BM66">+_xlfn.XLOOKUP(1,(CM_CT2[Contract Number Customer]=CM_CT2[[#This Row],[Contract Number Customer]])*(CM_CT2[Row Type]="Header"),CM_CT2[Contract Mileage])</f>
        <v/>
      </c>
      <c r="BN66" s="50" t="n"/>
      <c r="BO66" s="54" t="n"/>
      <c r="BP66" s="54">
        <f t="array" ref="BP66">+_xlfn.XLOOKUP(1,(CM_CT2[Contract Number Customer]=CM_CT2[[#This Row],[Contract Number Customer]])*(CM_CT2[Row Type]="Header"),CM_CT2[Currency])</f>
        <v/>
      </c>
      <c r="BQ66" s="75">
        <f t="array" ref="BQ66">+_xlfn.XLOOKUP(1,(CM_CT2[Contract Number Customer]=CM_CT2[[#This Row],[Contract Number Customer]])*(CM_CT2[Row Type]="Header"),CM_CT2[Lease Rate EUR])</f>
        <v/>
      </c>
      <c r="BR66" s="306" t="n"/>
      <c r="BS66" s="306" t="n"/>
      <c r="BT66" s="177" t="n"/>
      <c r="BU66" s="306" t="n"/>
      <c r="BV66" s="179">
        <f t="array" ref="BV66">+_xlfn.XLOOKUP(1,(Table_Mietpos[Vertragsnummer]=CM_CT2[[#This Row],[Contract Number M3]])*(Table_Mietpos[Auftragspos.]=CM_CT2[[#This Row],[Rentalposition M3]]),Table_Mietpos[Nettosatz/Typ])</f>
        <v/>
      </c>
      <c r="BW66" s="306" t="n"/>
      <c r="BX66" s="75" t="n"/>
      <c r="BY66" s="75" t="n"/>
      <c r="BZ66" s="75" t="n"/>
      <c r="CA66" s="75" t="n"/>
      <c r="CB66" s="75" t="n"/>
      <c r="CC66" s="307" t="n"/>
      <c r="CD66" s="307" t="n"/>
      <c r="CE66" s="307" t="n"/>
      <c r="CF66" s="307" t="n"/>
      <c r="CG66" s="28" t="n"/>
      <c r="CH66" s="28" t="n"/>
      <c r="CI66" s="28" t="n"/>
      <c r="CJ66" s="186" t="n"/>
      <c r="CK66" s="307" t="n"/>
      <c r="CL66" s="306" t="n"/>
      <c r="CM66" s="12" t="n"/>
      <c r="CN66" s="20" t="n"/>
      <c r="CO66" s="142" t="n"/>
      <c r="CP66" s="142" t="n"/>
      <c r="CQ66" s="142" t="n"/>
      <c r="CR66" s="20" t="n"/>
    </row>
    <row r="67" ht="15" customHeight="1" s="287">
      <c r="B67" s="11" t="n"/>
      <c r="C67" s="14" t="inlineStr">
        <is>
          <t>V700010</t>
        </is>
      </c>
      <c r="D67" s="10" t="n"/>
      <c r="E67" s="15">
        <f t="array" ref="E67">+_xlfn.XLOOKUP(1,(CM_CT2[Contract Number M3]=CM_CT2[[#This Row],[Contract Number M3]])*(CM_CT2[Row Type]="Header"),CM_CT2[Contract Number Customer])</f>
        <v/>
      </c>
      <c r="F67" s="10" t="n">
        <v>2</v>
      </c>
      <c r="G67" s="10" t="inlineStr">
        <is>
          <t>Wagon</t>
        </is>
      </c>
      <c r="H67" s="10" t="n">
        <v>11</v>
      </c>
      <c r="I67" s="73">
        <f t="array" ref="I67">+_xlfn.XLOOKUP(1,(Table_Mietpos[Vertragsnummer]=CM[[#This Row],[Contract Number M3]])*(Table_Mietpos[Auftragspos.]=CM[[#This Row],[Rentalposition M3]]),Table_Mietpos[ChNr])</f>
        <v/>
      </c>
      <c r="J67" s="72">
        <f t="array" ref="J67">+_xlfn.XLOOKUP(1,(CM_CT2[Contract Number Customer]=CM_CT2[[#This Row],[Contract Number Customer]])*(CM_CT2[Row Type]="Header"),CM_CT2[Customer])</f>
        <v/>
      </c>
      <c r="K67" s="51" t="n"/>
      <c r="L67" s="51" t="n"/>
      <c r="M67" s="15">
        <f t="array" ref="M67">+_xlfn.XLOOKUP(1,(CM_CT2[Contract Number Customer]=CM_CT2[[#This Row],[Contract Number Customer]])*(CM_CT2[Row Type]="Header"),CM_CT2[Sales Manager])</f>
        <v/>
      </c>
      <c r="N67" s="15">
        <f t="array" ref="N67">+_xlfn.XLOOKUP(1,(CM_CT2[Contract Number Customer]=CM_CT2[[#This Row],[Contract Number Customer]])*(CM_CT2[Row Type]="Header"),CM_CT2[Wagon Type])</f>
        <v/>
      </c>
      <c r="O67" s="10" t="n">
        <v>1</v>
      </c>
      <c r="P67" s="10" t="n"/>
      <c r="Q67" s="10" t="n"/>
      <c r="R67" s="10" t="n">
        <v>1</v>
      </c>
      <c r="S67" s="10" t="n"/>
      <c r="T67" s="10" t="n">
        <v>1</v>
      </c>
      <c r="U67" s="15">
        <f>+IF(CM_CT2[[#This Row],[Contract Status]]&lt;&gt;"ended",1,0)</f>
        <v/>
      </c>
      <c r="V67" s="15" t="n"/>
      <c r="W67" s="15">
        <f t="array" ref="W67">_xlfn.XLOOKUP(1,(CM_CT2[Contract Number Customer]=$E66)*(CM_CT2[Delivery Batch]=$F66)*(CM_CT2[Row Type]="Batch"),CM_CT2[Contract Flex])</f>
        <v/>
      </c>
      <c r="X67" s="54">
        <f t="array" ref="X67">_xlfn.XLOOKUP(1,(CM_CT2[Contract Number Customer]=$E66)*(CM_CT2[Delivery Batch]=$F66)*(CM_CT2[Row Type]="Batch"),CM_CT2[Flex StartDate])</f>
        <v/>
      </c>
      <c r="Y67" s="54">
        <f t="array" ref="Y67">_xlfn.XLOOKUP(1,(CM_CT2[Contract Number Customer]=$E66)*(CM_CT2[Delivery Batch]=$F66)*(CM_CT2[Row Type]="Batch"),CM_CT2[Flex EndDate])</f>
        <v/>
      </c>
      <c r="Z67" s="15">
        <f t="array" ref="Z67">_xlfn.XLOOKUP(1,(CM_CT2[Contract Number Customer]=$E66)*(CM_CT2[Delivery Batch]=$F66)*(CM_CT2[Row Type]="Batch"),CM_CT2[Contract Status])</f>
        <v/>
      </c>
      <c r="AA67" s="15" t="n"/>
      <c r="AB67" s="74" t="n"/>
      <c r="AC67" s="74" t="n"/>
      <c r="AD67" s="131">
        <f t="array" ref="AD67">+_xlfn.XLOOKUP(1,(Table_Mietpos[Vertragsnummer]=CM_CT2[[#This Row],[Contract Number M3]])*(Table_Mietpos[Auftragspos.]=CM_CT2[[#This Row],[Rentalposition M3]]),Table_Mietpos[Gueltig_ab])</f>
        <v/>
      </c>
      <c r="AE67" s="131">
        <f t="array" ref="AE67">+_xlfn.XLOOKUP(1,(Table_Mietpos[Vertragsnummer]=CM_CT2[[#This Row],[Contract Number M3]])*(Table_Mietpos[Auftragspos.]=CM_CT2[[#This Row],[Rentalposition M3]]),Table_Mietpos[Gueltig_bis])</f>
        <v/>
      </c>
      <c r="AF67" s="50">
        <f t="array" ref="AF67">+_xlfn.XLOOKUP(1,(CM_CT2[Contract Number Customer]=CM_CT2[[#This Row],[Contract Number Customer]])*(CM_CT2[Row Type]="Header"),CM_CT2[Contract Lenght Initial])</f>
        <v/>
      </c>
      <c r="AG67" s="136">
        <f>+CM_CT2[[#This Row],[Rental EndDate]]</f>
        <v/>
      </c>
      <c r="AH67" s="305" t="n"/>
      <c r="AI67" s="305" t="n"/>
      <c r="AJ67" s="305" t="n"/>
      <c r="AK67" s="53" t="n"/>
      <c r="AL67" s="15">
        <f t="array" ref="AL67">+_xlfn.XLOOKUP(1,(CM_CT2[Contract Number Customer]=CM_CT2[[#This Row],[Contract Number Customer]])*(CM_CT2[Row Type]="Header"),CM_CT2[Early Termination Category])</f>
        <v/>
      </c>
      <c r="AM67" s="136">
        <f t="array" ref="AM67">_xlfn.XLOOKUP(1,(CM_CT2[Contract Number Customer]=$E66)*(CM_CT2[Delivery Batch]=$F66)*(CM_CT2[Row Type]="Batch"),CM_CT2[Early Termination cut-off date1])</f>
        <v/>
      </c>
      <c r="AN67" s="136">
        <f t="array" ref="AN67">_xlfn.XLOOKUP(1,(CM_CT2[Contract Number Customer]=$E66)*(CM_CT2[Delivery Batch]=$F66)*(CM_CT2[Row Type]="Batch"),CM_CT2[Early Termination cut-off date2])</f>
        <v/>
      </c>
      <c r="AO67" s="53">
        <f t="array" ref="AO67">+_xlfn.XLOOKUP(1,(CM_CT2[Contract Number Customer]=CM_CT2[[#This Row],[Contract Number Customer]])*(CM_CT2[Row Type]="Header"),CM_CT2[Early Termination Notice Period Mths])</f>
        <v/>
      </c>
      <c r="AP67" s="53">
        <f t="array" ref="AP67">+_xlfn.XLOOKUP(1,(CM_CT2[Contract Number Customer]=CM_CT2[[#This Row],[Contract Number Customer]])*(CM_CT2[Row Type]="Header"),CM_CT2[Duly Termination Notice Period Mths])</f>
        <v/>
      </c>
      <c r="AQ67" s="54" t="n"/>
      <c r="AR67" s="54">
        <f t="array" ref="AR67">+_xlfn.XLOOKUP(1,(CM_CT2[[#This Row],[Contract Number M3]]=Next_possible_notice[Contract Number M3])*(CM_CT2[[#This Row],[Rentalposition M3]]=Next_possible_notice[Rentalposition M3]),Next_possible_notice[NoticeDateCalc])</f>
        <v/>
      </c>
      <c r="AS67" s="117" t="n"/>
      <c r="AT67" s="75" t="n"/>
      <c r="AU67" s="75" t="n"/>
      <c r="AV67" s="75" t="n"/>
      <c r="AW67" s="75" t="n"/>
      <c r="AX67" s="53" t="n"/>
      <c r="AY67" s="75" t="n"/>
      <c r="AZ67" s="54" t="n"/>
      <c r="BA67" s="50">
        <f t="array" ref="BA67">+_xlfn.XLOOKUP(1,(CM_CT2[Contract Number Customer]=CM_CT2[[#This Row],[Contract Number Customer]])*(CM_CT2[Row Type]="Header"),CM_CT2[Contract Lenght Early Clause &amp; Option])</f>
        <v/>
      </c>
      <c r="BB67" s="15" t="n"/>
      <c r="BC67" s="15" t="n"/>
      <c r="BD67" s="15" t="n"/>
      <c r="BE67" s="15" t="n"/>
      <c r="BF67" s="15" t="n"/>
      <c r="BG67" s="15" t="n"/>
      <c r="BH67" s="24" t="n"/>
      <c r="BI67" s="10" t="n"/>
      <c r="BJ67" s="118" t="n"/>
      <c r="BK67" s="24" t="n"/>
      <c r="BL67" s="24" t="n"/>
      <c r="BM67" s="50">
        <f t="array" ref="BM67">+_xlfn.XLOOKUP(1,(CM_CT2[Contract Number Customer]=CM_CT2[[#This Row],[Contract Number Customer]])*(CM_CT2[Row Type]="Header"),CM_CT2[Contract Mileage])</f>
        <v/>
      </c>
      <c r="BN67" s="50" t="n"/>
      <c r="BO67" s="54" t="n"/>
      <c r="BP67" s="54">
        <f t="array" ref="BP67">+_xlfn.XLOOKUP(1,(CM_CT2[Contract Number Customer]=CM_CT2[[#This Row],[Contract Number Customer]])*(CM_CT2[Row Type]="Header"),CM_CT2[Currency])</f>
        <v/>
      </c>
      <c r="BQ67" s="75">
        <f t="array" ref="BQ67">+_xlfn.XLOOKUP(1,(CM_CT2[Contract Number Customer]=CM_CT2[[#This Row],[Contract Number Customer]])*(CM_CT2[Row Type]="Header"),CM_CT2[Lease Rate EUR])</f>
        <v/>
      </c>
      <c r="BR67" s="306" t="n"/>
      <c r="BS67" s="306" t="n"/>
      <c r="BT67" s="177" t="n"/>
      <c r="BU67" s="306" t="n"/>
      <c r="BV67" s="179">
        <f t="array" ref="BV67">+_xlfn.XLOOKUP(1,(Table_Mietpos[Vertragsnummer]=CM_CT2[[#This Row],[Contract Number M3]])*(Table_Mietpos[Auftragspos.]=CM_CT2[[#This Row],[Rentalposition M3]]),Table_Mietpos[Nettosatz/Typ])</f>
        <v/>
      </c>
      <c r="BW67" s="306" t="n"/>
      <c r="BX67" s="75" t="n"/>
      <c r="BY67" s="75" t="n"/>
      <c r="BZ67" s="75" t="n"/>
      <c r="CA67" s="75" t="n"/>
      <c r="CB67" s="75" t="n"/>
      <c r="CC67" s="307" t="n"/>
      <c r="CD67" s="307" t="n"/>
      <c r="CE67" s="307" t="n"/>
      <c r="CF67" s="307" t="n"/>
      <c r="CG67" s="28" t="n"/>
      <c r="CH67" s="28" t="n"/>
      <c r="CI67" s="28" t="n"/>
      <c r="CJ67" s="186" t="n"/>
      <c r="CK67" s="307" t="n"/>
      <c r="CL67" s="306" t="n"/>
      <c r="CM67" s="12" t="n"/>
      <c r="CN67" s="20" t="n"/>
      <c r="CO67" s="142" t="n"/>
      <c r="CP67" s="142" t="n"/>
      <c r="CQ67" s="142" t="n"/>
      <c r="CR67" s="20" t="n"/>
    </row>
    <row r="68" ht="15" customHeight="1" s="287">
      <c r="B68" s="11" t="n"/>
      <c r="C68" s="14" t="inlineStr">
        <is>
          <t>V700010</t>
        </is>
      </c>
      <c r="D68" s="10" t="n"/>
      <c r="E68" s="15">
        <f t="array" ref="E68">+_xlfn.XLOOKUP(1,(CM_CT2[Contract Number M3]=CM_CT2[[#This Row],[Contract Number M3]])*(CM_CT2[Row Type]="Header"),CM_CT2[Contract Number Customer])</f>
        <v/>
      </c>
      <c r="F68" s="10" t="n">
        <v>2</v>
      </c>
      <c r="G68" s="10" t="inlineStr">
        <is>
          <t>Wagon</t>
        </is>
      </c>
      <c r="H68" s="10" t="n">
        <v>12</v>
      </c>
      <c r="I68" s="73">
        <f t="array" ref="I68">+_xlfn.XLOOKUP(1,(Table_Mietpos[Vertragsnummer]=CM[[#This Row],[Contract Number M3]])*(Table_Mietpos[Auftragspos.]=CM[[#This Row],[Rentalposition M3]]),Table_Mietpos[ChNr])</f>
        <v/>
      </c>
      <c r="J68" s="72">
        <f t="array" ref="J68">+_xlfn.XLOOKUP(1,(CM_CT2[Contract Number Customer]=CM_CT2[[#This Row],[Contract Number Customer]])*(CM_CT2[Row Type]="Header"),CM_CT2[Customer])</f>
        <v/>
      </c>
      <c r="K68" s="51" t="n"/>
      <c r="L68" s="51" t="n"/>
      <c r="M68" s="15">
        <f t="array" ref="M68">+_xlfn.XLOOKUP(1,(CM_CT2[Contract Number Customer]=CM_CT2[[#This Row],[Contract Number Customer]])*(CM_CT2[Row Type]="Header"),CM_CT2[Sales Manager])</f>
        <v/>
      </c>
      <c r="N68" s="15">
        <f t="array" ref="N68">+_xlfn.XLOOKUP(1,(CM_CT2[Contract Number Customer]=CM_CT2[[#This Row],[Contract Number Customer]])*(CM_CT2[Row Type]="Header"),CM_CT2[Wagon Type])</f>
        <v/>
      </c>
      <c r="O68" s="10" t="n">
        <v>1</v>
      </c>
      <c r="P68" s="10" t="n"/>
      <c r="Q68" s="10" t="n"/>
      <c r="R68" s="10" t="n">
        <v>1</v>
      </c>
      <c r="S68" s="10" t="n"/>
      <c r="T68" s="10" t="n">
        <v>1</v>
      </c>
      <c r="U68" s="15">
        <f>+IF(CM_CT2[[#This Row],[Contract Status]]&lt;&gt;"ended",1,0)</f>
        <v/>
      </c>
      <c r="V68" s="15" t="n"/>
      <c r="W68" s="15">
        <f t="array" ref="W68">_xlfn.XLOOKUP(1,(CM_CT2[Contract Number Customer]=$E67)*(CM_CT2[Delivery Batch]=$F67)*(CM_CT2[Row Type]="Batch"),CM_CT2[Contract Flex])</f>
        <v/>
      </c>
      <c r="X68" s="54">
        <f t="array" ref="X68">_xlfn.XLOOKUP(1,(CM_CT2[Contract Number Customer]=$E67)*(CM_CT2[Delivery Batch]=$F67)*(CM_CT2[Row Type]="Batch"),CM_CT2[Flex StartDate])</f>
        <v/>
      </c>
      <c r="Y68" s="54">
        <f t="array" ref="Y68">_xlfn.XLOOKUP(1,(CM_CT2[Contract Number Customer]=$E67)*(CM_CT2[Delivery Batch]=$F67)*(CM_CT2[Row Type]="Batch"),CM_CT2[Flex EndDate])</f>
        <v/>
      </c>
      <c r="Z68" s="15">
        <f t="array" ref="Z68">_xlfn.XLOOKUP(1,(CM_CT2[Contract Number Customer]=$E67)*(CM_CT2[Delivery Batch]=$F67)*(CM_CT2[Row Type]="Batch"),CM_CT2[Contract Status])</f>
        <v/>
      </c>
      <c r="AA68" s="15" t="n"/>
      <c r="AB68" s="74" t="n"/>
      <c r="AC68" s="74" t="n"/>
      <c r="AD68" s="131">
        <f t="array" ref="AD68">+_xlfn.XLOOKUP(1,(Table_Mietpos[Vertragsnummer]=CM_CT2[[#This Row],[Contract Number M3]])*(Table_Mietpos[Auftragspos.]=CM_CT2[[#This Row],[Rentalposition M3]]),Table_Mietpos[Gueltig_ab])</f>
        <v/>
      </c>
      <c r="AE68" s="131">
        <f t="array" ref="AE68">+_xlfn.XLOOKUP(1,(Table_Mietpos[Vertragsnummer]=CM_CT2[[#This Row],[Contract Number M3]])*(Table_Mietpos[Auftragspos.]=CM_CT2[[#This Row],[Rentalposition M3]]),Table_Mietpos[Gueltig_bis])</f>
        <v/>
      </c>
      <c r="AF68" s="50">
        <f t="array" ref="AF68">+_xlfn.XLOOKUP(1,(CM_CT2[Contract Number Customer]=CM_CT2[[#This Row],[Contract Number Customer]])*(CM_CT2[Row Type]="Header"),CM_CT2[Contract Lenght Initial])</f>
        <v/>
      </c>
      <c r="AG68" s="136">
        <f>+CM_CT2[[#This Row],[Rental EndDate]]</f>
        <v/>
      </c>
      <c r="AH68" s="305" t="n"/>
      <c r="AI68" s="305" t="n"/>
      <c r="AJ68" s="305" t="n"/>
      <c r="AK68" s="53" t="n"/>
      <c r="AL68" s="15">
        <f t="array" ref="AL68">+_xlfn.XLOOKUP(1,(CM_CT2[Contract Number Customer]=CM_CT2[[#This Row],[Contract Number Customer]])*(CM_CT2[Row Type]="Header"),CM_CT2[Early Termination Category])</f>
        <v/>
      </c>
      <c r="AM68" s="136">
        <f t="array" ref="AM68">_xlfn.XLOOKUP(1,(CM_CT2[Contract Number Customer]=$E67)*(CM_CT2[Delivery Batch]=$F67)*(CM_CT2[Row Type]="Batch"),CM_CT2[Early Termination cut-off date1])</f>
        <v/>
      </c>
      <c r="AN68" s="136">
        <f t="array" ref="AN68">_xlfn.XLOOKUP(1,(CM_CT2[Contract Number Customer]=$E67)*(CM_CT2[Delivery Batch]=$F67)*(CM_CT2[Row Type]="Batch"),CM_CT2[Early Termination cut-off date2])</f>
        <v/>
      </c>
      <c r="AO68" s="53">
        <f t="array" ref="AO68">+_xlfn.XLOOKUP(1,(CM_CT2[Contract Number Customer]=CM_CT2[[#This Row],[Contract Number Customer]])*(CM_CT2[Row Type]="Header"),CM_CT2[Early Termination Notice Period Mths])</f>
        <v/>
      </c>
      <c r="AP68" s="53">
        <f t="array" ref="AP68">+_xlfn.XLOOKUP(1,(CM_CT2[Contract Number Customer]=CM_CT2[[#This Row],[Contract Number Customer]])*(CM_CT2[Row Type]="Header"),CM_CT2[Duly Termination Notice Period Mths])</f>
        <v/>
      </c>
      <c r="AQ68" s="54" t="n"/>
      <c r="AR68" s="54">
        <f t="array" ref="AR68">+_xlfn.XLOOKUP(1,(CM_CT2[[#This Row],[Contract Number M3]]=Next_possible_notice[Contract Number M3])*(CM_CT2[[#This Row],[Rentalposition M3]]=Next_possible_notice[Rentalposition M3]),Next_possible_notice[NoticeDateCalc])</f>
        <v/>
      </c>
      <c r="AS68" s="117" t="n"/>
      <c r="AT68" s="75" t="n"/>
      <c r="AU68" s="75" t="n"/>
      <c r="AV68" s="75" t="n"/>
      <c r="AW68" s="75" t="n"/>
      <c r="AX68" s="53" t="n"/>
      <c r="AY68" s="75" t="n"/>
      <c r="AZ68" s="54" t="n"/>
      <c r="BA68" s="50">
        <f t="array" ref="BA68">+_xlfn.XLOOKUP(1,(CM_CT2[Contract Number Customer]=CM_CT2[[#This Row],[Contract Number Customer]])*(CM_CT2[Row Type]="Header"),CM_CT2[Contract Lenght Early Clause &amp; Option])</f>
        <v/>
      </c>
      <c r="BB68" s="15" t="n"/>
      <c r="BC68" s="15" t="n"/>
      <c r="BD68" s="15" t="n"/>
      <c r="BE68" s="15" t="n"/>
      <c r="BF68" s="15" t="n"/>
      <c r="BG68" s="15" t="n"/>
      <c r="BH68" s="24" t="n"/>
      <c r="BI68" s="10" t="n"/>
      <c r="BJ68" s="118" t="n"/>
      <c r="BK68" s="24" t="n"/>
      <c r="BL68" s="24" t="n"/>
      <c r="BM68" s="50">
        <f t="array" ref="BM68">+_xlfn.XLOOKUP(1,(CM_CT2[Contract Number Customer]=CM_CT2[[#This Row],[Contract Number Customer]])*(CM_CT2[Row Type]="Header"),CM_CT2[Contract Mileage])</f>
        <v/>
      </c>
      <c r="BN68" s="50" t="n"/>
      <c r="BO68" s="54" t="n"/>
      <c r="BP68" s="54">
        <f t="array" ref="BP68">+_xlfn.XLOOKUP(1,(CM_CT2[Contract Number Customer]=CM_CT2[[#This Row],[Contract Number Customer]])*(CM_CT2[Row Type]="Header"),CM_CT2[Currency])</f>
        <v/>
      </c>
      <c r="BQ68" s="75">
        <f t="array" ref="BQ68">+_xlfn.XLOOKUP(1,(CM_CT2[Contract Number Customer]=CM_CT2[[#This Row],[Contract Number Customer]])*(CM_CT2[Row Type]="Header"),CM_CT2[Lease Rate EUR])</f>
        <v/>
      </c>
      <c r="BR68" s="306" t="n"/>
      <c r="BS68" s="306" t="n"/>
      <c r="BT68" s="177" t="n"/>
      <c r="BU68" s="306" t="n"/>
      <c r="BV68" s="179">
        <f t="array" ref="BV68">+_xlfn.XLOOKUP(1,(Table_Mietpos[Vertragsnummer]=CM_CT2[[#This Row],[Contract Number M3]])*(Table_Mietpos[Auftragspos.]=CM_CT2[[#This Row],[Rentalposition M3]]),Table_Mietpos[Nettosatz/Typ])</f>
        <v/>
      </c>
      <c r="BW68" s="306" t="n"/>
      <c r="BX68" s="75" t="n"/>
      <c r="BY68" s="75" t="n"/>
      <c r="BZ68" s="75" t="n"/>
      <c r="CA68" s="75" t="n"/>
      <c r="CB68" s="75" t="n"/>
      <c r="CC68" s="307" t="n"/>
      <c r="CD68" s="307" t="n"/>
      <c r="CE68" s="307" t="n"/>
      <c r="CF68" s="307" t="n"/>
      <c r="CG68" s="28" t="n"/>
      <c r="CH68" s="28" t="n"/>
      <c r="CI68" s="28" t="n"/>
      <c r="CJ68" s="186" t="n"/>
      <c r="CK68" s="307" t="n"/>
      <c r="CL68" s="306" t="n"/>
      <c r="CM68" s="12" t="n"/>
      <c r="CN68" s="20" t="n"/>
      <c r="CO68" s="142" t="n"/>
      <c r="CP68" s="142" t="n"/>
      <c r="CQ68" s="142" t="n"/>
      <c r="CR68" s="20" t="n"/>
    </row>
    <row r="69" ht="15" customHeight="1" s="287">
      <c r="B69" s="11" t="n"/>
      <c r="C69" s="14" t="inlineStr">
        <is>
          <t>V700010</t>
        </is>
      </c>
      <c r="D69" s="10" t="n"/>
      <c r="E69" s="15">
        <f t="array" ref="E69">+_xlfn.XLOOKUP(1,(CM_CT2[Contract Number M3]=CM_CT2[[#This Row],[Contract Number M3]])*(CM_CT2[Row Type]="Header"),CM_CT2[Contract Number Customer])</f>
        <v/>
      </c>
      <c r="F69" s="10" t="n">
        <v>2</v>
      </c>
      <c r="G69" s="10" t="inlineStr">
        <is>
          <t>Wagon</t>
        </is>
      </c>
      <c r="H69" s="10" t="n">
        <v>13</v>
      </c>
      <c r="I69" s="73">
        <f t="array" ref="I69">+_xlfn.XLOOKUP(1,(Table_Mietpos[Vertragsnummer]=CM[[#This Row],[Contract Number M3]])*(Table_Mietpos[Auftragspos.]=CM[[#This Row],[Rentalposition M3]]),Table_Mietpos[ChNr])</f>
        <v/>
      </c>
      <c r="J69" s="72">
        <f t="array" ref="J69">+_xlfn.XLOOKUP(1,(CM_CT2[Contract Number Customer]=CM_CT2[[#This Row],[Contract Number Customer]])*(CM_CT2[Row Type]="Header"),CM_CT2[Customer])</f>
        <v/>
      </c>
      <c r="K69" s="51" t="n"/>
      <c r="L69" s="51" t="n"/>
      <c r="M69" s="15">
        <f t="array" ref="M69">+_xlfn.XLOOKUP(1,(CM_CT2[Contract Number Customer]=CM_CT2[[#This Row],[Contract Number Customer]])*(CM_CT2[Row Type]="Header"),CM_CT2[Sales Manager])</f>
        <v/>
      </c>
      <c r="N69" s="15">
        <f t="array" ref="N69">+_xlfn.XLOOKUP(1,(CM_CT2[Contract Number Customer]=CM_CT2[[#This Row],[Contract Number Customer]])*(CM_CT2[Row Type]="Header"),CM_CT2[Wagon Type])</f>
        <v/>
      </c>
      <c r="O69" s="10" t="n">
        <v>1</v>
      </c>
      <c r="P69" s="10" t="n"/>
      <c r="Q69" s="10" t="n"/>
      <c r="R69" s="10" t="n">
        <v>1</v>
      </c>
      <c r="S69" s="10" t="n"/>
      <c r="T69" s="10" t="n">
        <v>1</v>
      </c>
      <c r="U69" s="15">
        <f>+IF(CM_CT2[[#This Row],[Contract Status]]&lt;&gt;"ended",1,0)</f>
        <v/>
      </c>
      <c r="V69" s="15" t="n"/>
      <c r="W69" s="15">
        <f t="array" ref="W69">_xlfn.XLOOKUP(1,(CM_CT2[Contract Number Customer]=$E68)*(CM_CT2[Delivery Batch]=$F68)*(CM_CT2[Row Type]="Batch"),CM_CT2[Contract Flex])</f>
        <v/>
      </c>
      <c r="X69" s="54">
        <f t="array" ref="X69">_xlfn.XLOOKUP(1,(CM_CT2[Contract Number Customer]=$E68)*(CM_CT2[Delivery Batch]=$F68)*(CM_CT2[Row Type]="Batch"),CM_CT2[Flex StartDate])</f>
        <v/>
      </c>
      <c r="Y69" s="54">
        <f t="array" ref="Y69">_xlfn.XLOOKUP(1,(CM_CT2[Contract Number Customer]=$E68)*(CM_CT2[Delivery Batch]=$F68)*(CM_CT2[Row Type]="Batch"),CM_CT2[Flex EndDate])</f>
        <v/>
      </c>
      <c r="Z69" s="15">
        <f t="array" ref="Z69">_xlfn.XLOOKUP(1,(CM_CT2[Contract Number Customer]=$E68)*(CM_CT2[Delivery Batch]=$F68)*(CM_CT2[Row Type]="Batch"),CM_CT2[Contract Status])</f>
        <v/>
      </c>
      <c r="AA69" s="15" t="n"/>
      <c r="AB69" s="74" t="n"/>
      <c r="AC69" s="74" t="n"/>
      <c r="AD69" s="131">
        <f t="array" ref="AD69">+_xlfn.XLOOKUP(1,(Table_Mietpos[Vertragsnummer]=CM_CT2[[#This Row],[Contract Number M3]])*(Table_Mietpos[Auftragspos.]=CM_CT2[[#This Row],[Rentalposition M3]]),Table_Mietpos[Gueltig_ab])</f>
        <v/>
      </c>
      <c r="AE69" s="131">
        <f t="array" ref="AE69">+_xlfn.XLOOKUP(1,(Table_Mietpos[Vertragsnummer]=CM_CT2[[#This Row],[Contract Number M3]])*(Table_Mietpos[Auftragspos.]=CM_CT2[[#This Row],[Rentalposition M3]]),Table_Mietpos[Gueltig_bis])</f>
        <v/>
      </c>
      <c r="AF69" s="50">
        <f t="array" ref="AF69">+_xlfn.XLOOKUP(1,(CM_CT2[Contract Number Customer]=CM_CT2[[#This Row],[Contract Number Customer]])*(CM_CT2[Row Type]="Header"),CM_CT2[Contract Lenght Initial])</f>
        <v/>
      </c>
      <c r="AG69" s="136">
        <f>+CM_CT2[[#This Row],[Rental EndDate]]</f>
        <v/>
      </c>
      <c r="AH69" s="305" t="n"/>
      <c r="AI69" s="305" t="n"/>
      <c r="AJ69" s="305" t="n"/>
      <c r="AK69" s="53" t="n"/>
      <c r="AL69" s="15">
        <f t="array" ref="AL69">+_xlfn.XLOOKUP(1,(CM_CT2[Contract Number Customer]=CM_CT2[[#This Row],[Contract Number Customer]])*(CM_CT2[Row Type]="Header"),CM_CT2[Early Termination Category])</f>
        <v/>
      </c>
      <c r="AM69" s="136">
        <f t="array" ref="AM69">_xlfn.XLOOKUP(1,(CM_CT2[Contract Number Customer]=$E68)*(CM_CT2[Delivery Batch]=$F68)*(CM_CT2[Row Type]="Batch"),CM_CT2[Early Termination cut-off date1])</f>
        <v/>
      </c>
      <c r="AN69" s="136">
        <f t="array" ref="AN69">_xlfn.XLOOKUP(1,(CM_CT2[Contract Number Customer]=$E68)*(CM_CT2[Delivery Batch]=$F68)*(CM_CT2[Row Type]="Batch"),CM_CT2[Early Termination cut-off date2])</f>
        <v/>
      </c>
      <c r="AO69" s="53">
        <f t="array" ref="AO69">+_xlfn.XLOOKUP(1,(CM_CT2[Contract Number Customer]=CM_CT2[[#This Row],[Contract Number Customer]])*(CM_CT2[Row Type]="Header"),CM_CT2[Early Termination Notice Period Mths])</f>
        <v/>
      </c>
      <c r="AP69" s="53">
        <f t="array" ref="AP69">+_xlfn.XLOOKUP(1,(CM_CT2[Contract Number Customer]=CM_CT2[[#This Row],[Contract Number Customer]])*(CM_CT2[Row Type]="Header"),CM_CT2[Duly Termination Notice Period Mths])</f>
        <v/>
      </c>
      <c r="AQ69" s="54" t="n"/>
      <c r="AR69" s="54">
        <f t="array" ref="AR69">+_xlfn.XLOOKUP(1,(CM_CT2[[#This Row],[Contract Number M3]]=Next_possible_notice[Contract Number M3])*(CM_CT2[[#This Row],[Rentalposition M3]]=Next_possible_notice[Rentalposition M3]),Next_possible_notice[NoticeDateCalc])</f>
        <v/>
      </c>
      <c r="AS69" s="117" t="n"/>
      <c r="AT69" s="75" t="n"/>
      <c r="AU69" s="75" t="n"/>
      <c r="AV69" s="75" t="n"/>
      <c r="AW69" s="75" t="n"/>
      <c r="AX69" s="53" t="n"/>
      <c r="AY69" s="75" t="n"/>
      <c r="AZ69" s="54" t="n"/>
      <c r="BA69" s="50">
        <f t="array" ref="BA69">+_xlfn.XLOOKUP(1,(CM_CT2[Contract Number Customer]=CM_CT2[[#This Row],[Contract Number Customer]])*(CM_CT2[Row Type]="Header"),CM_CT2[Contract Lenght Early Clause &amp; Option])</f>
        <v/>
      </c>
      <c r="BB69" s="15" t="n"/>
      <c r="BC69" s="15" t="n"/>
      <c r="BD69" s="15" t="n"/>
      <c r="BE69" s="15" t="n"/>
      <c r="BF69" s="15" t="n"/>
      <c r="BG69" s="15" t="n"/>
      <c r="BH69" s="24" t="n"/>
      <c r="BI69" s="10" t="n"/>
      <c r="BJ69" s="118" t="n"/>
      <c r="BK69" s="24" t="n"/>
      <c r="BL69" s="24" t="n"/>
      <c r="BM69" s="50">
        <f t="array" ref="BM69">+_xlfn.XLOOKUP(1,(CM_CT2[Contract Number Customer]=CM_CT2[[#This Row],[Contract Number Customer]])*(CM_CT2[Row Type]="Header"),CM_CT2[Contract Mileage])</f>
        <v/>
      </c>
      <c r="BN69" s="50" t="n"/>
      <c r="BO69" s="54" t="n"/>
      <c r="BP69" s="54">
        <f t="array" ref="BP69">+_xlfn.XLOOKUP(1,(CM_CT2[Contract Number Customer]=CM_CT2[[#This Row],[Contract Number Customer]])*(CM_CT2[Row Type]="Header"),CM_CT2[Currency])</f>
        <v/>
      </c>
      <c r="BQ69" s="75">
        <f t="array" ref="BQ69">+_xlfn.XLOOKUP(1,(CM_CT2[Contract Number Customer]=CM_CT2[[#This Row],[Contract Number Customer]])*(CM_CT2[Row Type]="Header"),CM_CT2[Lease Rate EUR])</f>
        <v/>
      </c>
      <c r="BR69" s="306" t="n"/>
      <c r="BS69" s="306" t="n"/>
      <c r="BT69" s="177" t="n"/>
      <c r="BU69" s="306" t="n"/>
      <c r="BV69" s="179">
        <f t="array" ref="BV69">+_xlfn.XLOOKUP(1,(Table_Mietpos[Vertragsnummer]=CM_CT2[[#This Row],[Contract Number M3]])*(Table_Mietpos[Auftragspos.]=CM_CT2[[#This Row],[Rentalposition M3]]),Table_Mietpos[Nettosatz/Typ])</f>
        <v/>
      </c>
      <c r="BW69" s="306" t="n"/>
      <c r="BX69" s="75" t="n"/>
      <c r="BY69" s="75" t="n"/>
      <c r="BZ69" s="75" t="n"/>
      <c r="CA69" s="75" t="n"/>
      <c r="CB69" s="75" t="n"/>
      <c r="CC69" s="307" t="n"/>
      <c r="CD69" s="307" t="n"/>
      <c r="CE69" s="307" t="n"/>
      <c r="CF69" s="307" t="n"/>
      <c r="CG69" s="28" t="n"/>
      <c r="CH69" s="28" t="n"/>
      <c r="CI69" s="28" t="n"/>
      <c r="CJ69" s="186" t="n"/>
      <c r="CK69" s="307" t="n"/>
      <c r="CL69" s="306" t="n"/>
      <c r="CM69" s="12" t="n"/>
      <c r="CN69" s="20" t="n"/>
      <c r="CO69" s="142" t="n"/>
      <c r="CP69" s="142" t="n"/>
      <c r="CQ69" s="142" t="n"/>
      <c r="CR69" s="20" t="n"/>
    </row>
    <row r="70" ht="15" customHeight="1" s="287">
      <c r="B70" s="11" t="n"/>
      <c r="C70" s="14" t="inlineStr">
        <is>
          <t>V700010</t>
        </is>
      </c>
      <c r="D70" s="10" t="n"/>
      <c r="E70" s="15">
        <f t="array" ref="E70">+_xlfn.XLOOKUP(1,(CM_CT2[Contract Number M3]=CM_CT2[[#This Row],[Contract Number M3]])*(CM_CT2[Row Type]="Header"),CM_CT2[Contract Number Customer])</f>
        <v/>
      </c>
      <c r="F70" s="10" t="n">
        <v>2</v>
      </c>
      <c r="G70" s="10" t="inlineStr">
        <is>
          <t>Wagon</t>
        </is>
      </c>
      <c r="H70" s="10" t="n">
        <v>14</v>
      </c>
      <c r="I70" s="73">
        <f t="array" ref="I70">+_xlfn.XLOOKUP(1,(Table_Mietpos[Vertragsnummer]=CM[[#This Row],[Contract Number M3]])*(Table_Mietpos[Auftragspos.]=CM[[#This Row],[Rentalposition M3]]),Table_Mietpos[ChNr])</f>
        <v/>
      </c>
      <c r="J70" s="72">
        <f t="array" ref="J70">+_xlfn.XLOOKUP(1,(CM_CT2[Contract Number Customer]=CM_CT2[[#This Row],[Contract Number Customer]])*(CM_CT2[Row Type]="Header"),CM_CT2[Customer])</f>
        <v/>
      </c>
      <c r="K70" s="51" t="n"/>
      <c r="L70" s="51" t="n"/>
      <c r="M70" s="15">
        <f t="array" ref="M70">+_xlfn.XLOOKUP(1,(CM_CT2[Contract Number Customer]=CM_CT2[[#This Row],[Contract Number Customer]])*(CM_CT2[Row Type]="Header"),CM_CT2[Sales Manager])</f>
        <v/>
      </c>
      <c r="N70" s="15">
        <f t="array" ref="N70">+_xlfn.XLOOKUP(1,(CM_CT2[Contract Number Customer]=CM_CT2[[#This Row],[Contract Number Customer]])*(CM_CT2[Row Type]="Header"),CM_CT2[Wagon Type])</f>
        <v/>
      </c>
      <c r="O70" s="10" t="n">
        <v>1</v>
      </c>
      <c r="P70" s="10" t="n"/>
      <c r="Q70" s="10" t="n"/>
      <c r="R70" s="10" t="n">
        <v>1</v>
      </c>
      <c r="S70" s="10" t="n"/>
      <c r="T70" s="10" t="n">
        <v>1</v>
      </c>
      <c r="U70" s="15">
        <f>+IF(CM_CT2[[#This Row],[Contract Status]]&lt;&gt;"ended",1,0)</f>
        <v/>
      </c>
      <c r="V70" s="15" t="n"/>
      <c r="W70" s="15">
        <f t="array" ref="W70">_xlfn.XLOOKUP(1,(CM_CT2[Contract Number Customer]=$E69)*(CM_CT2[Delivery Batch]=$F69)*(CM_CT2[Row Type]="Batch"),CM_CT2[Contract Flex])</f>
        <v/>
      </c>
      <c r="X70" s="54">
        <f t="array" ref="X70">_xlfn.XLOOKUP(1,(CM_CT2[Contract Number Customer]=$E69)*(CM_CT2[Delivery Batch]=$F69)*(CM_CT2[Row Type]="Batch"),CM_CT2[Flex StartDate])</f>
        <v/>
      </c>
      <c r="Y70" s="54">
        <f t="array" ref="Y70">_xlfn.XLOOKUP(1,(CM_CT2[Contract Number Customer]=$E69)*(CM_CT2[Delivery Batch]=$F69)*(CM_CT2[Row Type]="Batch"),CM_CT2[Flex EndDate])</f>
        <v/>
      </c>
      <c r="Z70" s="15">
        <f t="array" ref="Z70">_xlfn.XLOOKUP(1,(CM_CT2[Contract Number Customer]=$E69)*(CM_CT2[Delivery Batch]=$F69)*(CM_CT2[Row Type]="Batch"),CM_CT2[Contract Status])</f>
        <v/>
      </c>
      <c r="AA70" s="15" t="n"/>
      <c r="AB70" s="74" t="n"/>
      <c r="AC70" s="74" t="n"/>
      <c r="AD70" s="131">
        <f t="array" ref="AD70">+_xlfn.XLOOKUP(1,(Table_Mietpos[Vertragsnummer]=CM_CT2[[#This Row],[Contract Number M3]])*(Table_Mietpos[Auftragspos.]=CM_CT2[[#This Row],[Rentalposition M3]]),Table_Mietpos[Gueltig_ab])</f>
        <v/>
      </c>
      <c r="AE70" s="131">
        <f t="array" ref="AE70">+_xlfn.XLOOKUP(1,(Table_Mietpos[Vertragsnummer]=CM_CT2[[#This Row],[Contract Number M3]])*(Table_Mietpos[Auftragspos.]=CM_CT2[[#This Row],[Rentalposition M3]]),Table_Mietpos[Gueltig_bis])</f>
        <v/>
      </c>
      <c r="AF70" s="50">
        <f t="array" ref="AF70">+_xlfn.XLOOKUP(1,(CM_CT2[Contract Number Customer]=CM_CT2[[#This Row],[Contract Number Customer]])*(CM_CT2[Row Type]="Header"),CM_CT2[Contract Lenght Initial])</f>
        <v/>
      </c>
      <c r="AG70" s="136">
        <f>+CM_CT2[[#This Row],[Rental EndDate]]</f>
        <v/>
      </c>
      <c r="AH70" s="305" t="n"/>
      <c r="AI70" s="305" t="n"/>
      <c r="AJ70" s="305" t="n"/>
      <c r="AK70" s="53" t="n"/>
      <c r="AL70" s="15">
        <f t="array" ref="AL70">+_xlfn.XLOOKUP(1,(CM_CT2[Contract Number Customer]=CM_CT2[[#This Row],[Contract Number Customer]])*(CM_CT2[Row Type]="Header"),CM_CT2[Early Termination Category])</f>
        <v/>
      </c>
      <c r="AM70" s="136">
        <f t="array" ref="AM70">_xlfn.XLOOKUP(1,(CM_CT2[Contract Number Customer]=$E69)*(CM_CT2[Delivery Batch]=$F69)*(CM_CT2[Row Type]="Batch"),CM_CT2[Early Termination cut-off date1])</f>
        <v/>
      </c>
      <c r="AN70" s="136">
        <f t="array" ref="AN70">_xlfn.XLOOKUP(1,(CM_CT2[Contract Number Customer]=$E69)*(CM_CT2[Delivery Batch]=$F69)*(CM_CT2[Row Type]="Batch"),CM_CT2[Early Termination cut-off date2])</f>
        <v/>
      </c>
      <c r="AO70" s="53">
        <f t="array" ref="AO70">+_xlfn.XLOOKUP(1,(CM_CT2[Contract Number Customer]=CM_CT2[[#This Row],[Contract Number Customer]])*(CM_CT2[Row Type]="Header"),CM_CT2[Early Termination Notice Period Mths])</f>
        <v/>
      </c>
      <c r="AP70" s="53">
        <f t="array" ref="AP70">+_xlfn.XLOOKUP(1,(CM_CT2[Contract Number Customer]=CM_CT2[[#This Row],[Contract Number Customer]])*(CM_CT2[Row Type]="Header"),CM_CT2[Duly Termination Notice Period Mths])</f>
        <v/>
      </c>
      <c r="AQ70" s="54" t="n"/>
      <c r="AR70" s="54">
        <f t="array" ref="AR70">+_xlfn.XLOOKUP(1,(CM_CT2[[#This Row],[Contract Number M3]]=Next_possible_notice[Contract Number M3])*(CM_CT2[[#This Row],[Rentalposition M3]]=Next_possible_notice[Rentalposition M3]),Next_possible_notice[NoticeDateCalc])</f>
        <v/>
      </c>
      <c r="AS70" s="117" t="n"/>
      <c r="AT70" s="75" t="n"/>
      <c r="AU70" s="75" t="n"/>
      <c r="AV70" s="75" t="n"/>
      <c r="AW70" s="75" t="n"/>
      <c r="AX70" s="53" t="n"/>
      <c r="AY70" s="75" t="n"/>
      <c r="AZ70" s="54" t="n"/>
      <c r="BA70" s="50">
        <f t="array" ref="BA70">+_xlfn.XLOOKUP(1,(CM_CT2[Contract Number Customer]=CM_CT2[[#This Row],[Contract Number Customer]])*(CM_CT2[Row Type]="Header"),CM_CT2[Contract Lenght Early Clause &amp; Option])</f>
        <v/>
      </c>
      <c r="BB70" s="15" t="n"/>
      <c r="BC70" s="15" t="n"/>
      <c r="BD70" s="15" t="n"/>
      <c r="BE70" s="15" t="n"/>
      <c r="BF70" s="15" t="n"/>
      <c r="BG70" s="15" t="n"/>
      <c r="BH70" s="24" t="n"/>
      <c r="BI70" s="10" t="n"/>
      <c r="BJ70" s="118" t="n"/>
      <c r="BK70" s="24" t="n"/>
      <c r="BL70" s="24" t="n"/>
      <c r="BM70" s="50">
        <f t="array" ref="BM70">+_xlfn.XLOOKUP(1,(CM_CT2[Contract Number Customer]=CM_CT2[[#This Row],[Contract Number Customer]])*(CM_CT2[Row Type]="Header"),CM_CT2[Contract Mileage])</f>
        <v/>
      </c>
      <c r="BN70" s="50" t="n"/>
      <c r="BO70" s="54" t="n"/>
      <c r="BP70" s="54">
        <f t="array" ref="BP70">+_xlfn.XLOOKUP(1,(CM_CT2[Contract Number Customer]=CM_CT2[[#This Row],[Contract Number Customer]])*(CM_CT2[Row Type]="Header"),CM_CT2[Currency])</f>
        <v/>
      </c>
      <c r="BQ70" s="75">
        <f t="array" ref="BQ70">+_xlfn.XLOOKUP(1,(CM_CT2[Contract Number Customer]=CM_CT2[[#This Row],[Contract Number Customer]])*(CM_CT2[Row Type]="Header"),CM_CT2[Lease Rate EUR])</f>
        <v/>
      </c>
      <c r="BR70" s="306" t="n"/>
      <c r="BS70" s="306" t="n"/>
      <c r="BT70" s="177" t="n"/>
      <c r="BU70" s="306" t="n"/>
      <c r="BV70" s="179">
        <f t="array" ref="BV70">+_xlfn.XLOOKUP(1,(Table_Mietpos[Vertragsnummer]=CM_CT2[[#This Row],[Contract Number M3]])*(Table_Mietpos[Auftragspos.]=CM_CT2[[#This Row],[Rentalposition M3]]),Table_Mietpos[Nettosatz/Typ])</f>
        <v/>
      </c>
      <c r="BW70" s="306" t="n"/>
      <c r="BX70" s="75" t="n"/>
      <c r="BY70" s="75" t="n"/>
      <c r="BZ70" s="75" t="n"/>
      <c r="CA70" s="75" t="n"/>
      <c r="CB70" s="75" t="n"/>
      <c r="CC70" s="307" t="n"/>
      <c r="CD70" s="307" t="n"/>
      <c r="CE70" s="307" t="n"/>
      <c r="CF70" s="307" t="n"/>
      <c r="CG70" s="28" t="n"/>
      <c r="CH70" s="28" t="n"/>
      <c r="CI70" s="28" t="n"/>
      <c r="CJ70" s="186" t="n"/>
      <c r="CK70" s="307" t="n"/>
      <c r="CL70" s="306" t="n"/>
      <c r="CM70" s="12" t="n"/>
      <c r="CN70" s="20" t="n"/>
      <c r="CO70" s="142" t="n"/>
      <c r="CP70" s="142" t="n"/>
      <c r="CQ70" s="142" t="n"/>
      <c r="CR70" s="20" t="n"/>
    </row>
    <row r="71" ht="15" customHeight="1" s="287">
      <c r="B71" s="11" t="n"/>
      <c r="C71" s="14" t="inlineStr">
        <is>
          <t>V700010</t>
        </is>
      </c>
      <c r="D71" s="10" t="n"/>
      <c r="E71" s="15">
        <f t="array" ref="E71">+_xlfn.XLOOKUP(1,(CM_CT2[Contract Number M3]=CM_CT2[[#This Row],[Contract Number M3]])*(CM_CT2[Row Type]="Header"),CM_CT2[Contract Number Customer])</f>
        <v/>
      </c>
      <c r="F71" s="10" t="n">
        <v>2</v>
      </c>
      <c r="G71" s="10" t="inlineStr">
        <is>
          <t>Wagon</t>
        </is>
      </c>
      <c r="H71" s="10" t="n">
        <v>15</v>
      </c>
      <c r="I71" s="73">
        <f t="array" ref="I71">+_xlfn.XLOOKUP(1,(Table_Mietpos[Vertragsnummer]=CM[[#This Row],[Contract Number M3]])*(Table_Mietpos[Auftragspos.]=CM[[#This Row],[Rentalposition M3]]),Table_Mietpos[ChNr])</f>
        <v/>
      </c>
      <c r="J71" s="72">
        <f t="array" ref="J71">+_xlfn.XLOOKUP(1,(CM_CT2[Contract Number Customer]=CM_CT2[[#This Row],[Contract Number Customer]])*(CM_CT2[Row Type]="Header"),CM_CT2[Customer])</f>
        <v/>
      </c>
      <c r="K71" s="51" t="n"/>
      <c r="L71" s="51" t="n"/>
      <c r="M71" s="15">
        <f t="array" ref="M71">+_xlfn.XLOOKUP(1,(CM_CT2[Contract Number Customer]=CM_CT2[[#This Row],[Contract Number Customer]])*(CM_CT2[Row Type]="Header"),CM_CT2[Sales Manager])</f>
        <v/>
      </c>
      <c r="N71" s="15">
        <f t="array" ref="N71">+_xlfn.XLOOKUP(1,(CM_CT2[Contract Number Customer]=CM_CT2[[#This Row],[Contract Number Customer]])*(CM_CT2[Row Type]="Header"),CM_CT2[Wagon Type])</f>
        <v/>
      </c>
      <c r="O71" s="10" t="n">
        <v>1</v>
      </c>
      <c r="P71" s="10" t="n"/>
      <c r="Q71" s="10" t="n"/>
      <c r="R71" s="10" t="n">
        <v>1</v>
      </c>
      <c r="S71" s="10" t="n"/>
      <c r="T71" s="10" t="n">
        <v>1</v>
      </c>
      <c r="U71" s="15">
        <f>+IF(CM_CT2[[#This Row],[Contract Status]]&lt;&gt;"ended",1,0)</f>
        <v/>
      </c>
      <c r="V71" s="15" t="n"/>
      <c r="W71" s="15">
        <f t="array" ref="W71">_xlfn.XLOOKUP(1,(CM_CT2[Contract Number Customer]=$E70)*(CM_CT2[Delivery Batch]=$F70)*(CM_CT2[Row Type]="Batch"),CM_CT2[Contract Flex])</f>
        <v/>
      </c>
      <c r="X71" s="54">
        <f t="array" ref="X71">_xlfn.XLOOKUP(1,(CM_CT2[Contract Number Customer]=$E70)*(CM_CT2[Delivery Batch]=$F70)*(CM_CT2[Row Type]="Batch"),CM_CT2[Flex StartDate])</f>
        <v/>
      </c>
      <c r="Y71" s="54">
        <f t="array" ref="Y71">_xlfn.XLOOKUP(1,(CM_CT2[Contract Number Customer]=$E70)*(CM_CT2[Delivery Batch]=$F70)*(CM_CT2[Row Type]="Batch"),CM_CT2[Flex EndDate])</f>
        <v/>
      </c>
      <c r="Z71" s="15">
        <f t="array" ref="Z71">_xlfn.XLOOKUP(1,(CM_CT2[Contract Number Customer]=$E70)*(CM_CT2[Delivery Batch]=$F70)*(CM_CT2[Row Type]="Batch"),CM_CT2[Contract Status])</f>
        <v/>
      </c>
      <c r="AA71" s="15" t="n"/>
      <c r="AB71" s="74" t="n"/>
      <c r="AC71" s="74" t="n"/>
      <c r="AD71" s="131">
        <f t="array" ref="AD71">+_xlfn.XLOOKUP(1,(Table_Mietpos[Vertragsnummer]=CM_CT2[[#This Row],[Contract Number M3]])*(Table_Mietpos[Auftragspos.]=CM_CT2[[#This Row],[Rentalposition M3]]),Table_Mietpos[Gueltig_ab])</f>
        <v/>
      </c>
      <c r="AE71" s="131">
        <f t="array" ref="AE71">+_xlfn.XLOOKUP(1,(Table_Mietpos[Vertragsnummer]=CM_CT2[[#This Row],[Contract Number M3]])*(Table_Mietpos[Auftragspos.]=CM_CT2[[#This Row],[Rentalposition M3]]),Table_Mietpos[Gueltig_bis])</f>
        <v/>
      </c>
      <c r="AF71" s="50">
        <f t="array" ref="AF71">+_xlfn.XLOOKUP(1,(CM_CT2[Contract Number Customer]=CM_CT2[[#This Row],[Contract Number Customer]])*(CM_CT2[Row Type]="Header"),CM_CT2[Contract Lenght Initial])</f>
        <v/>
      </c>
      <c r="AG71" s="136">
        <f>+CM_CT2[[#This Row],[Rental EndDate]]</f>
        <v/>
      </c>
      <c r="AH71" s="305" t="n"/>
      <c r="AI71" s="305" t="n"/>
      <c r="AJ71" s="305" t="n"/>
      <c r="AK71" s="53" t="n"/>
      <c r="AL71" s="15">
        <f t="array" ref="AL71">+_xlfn.XLOOKUP(1,(CM_CT2[Contract Number Customer]=CM_CT2[[#This Row],[Contract Number Customer]])*(CM_CT2[Row Type]="Header"),CM_CT2[Early Termination Category])</f>
        <v/>
      </c>
      <c r="AM71" s="136">
        <f t="array" ref="AM71">_xlfn.XLOOKUP(1,(CM_CT2[Contract Number Customer]=$E70)*(CM_CT2[Delivery Batch]=$F70)*(CM_CT2[Row Type]="Batch"),CM_CT2[Early Termination cut-off date1])</f>
        <v/>
      </c>
      <c r="AN71" s="136">
        <f t="array" ref="AN71">_xlfn.XLOOKUP(1,(CM_CT2[Contract Number Customer]=$E70)*(CM_CT2[Delivery Batch]=$F70)*(CM_CT2[Row Type]="Batch"),CM_CT2[Early Termination cut-off date2])</f>
        <v/>
      </c>
      <c r="AO71" s="53">
        <f t="array" ref="AO71">+_xlfn.XLOOKUP(1,(CM_CT2[Contract Number Customer]=CM_CT2[[#This Row],[Contract Number Customer]])*(CM_CT2[Row Type]="Header"),CM_CT2[Early Termination Notice Period Mths])</f>
        <v/>
      </c>
      <c r="AP71" s="53">
        <f t="array" ref="AP71">+_xlfn.XLOOKUP(1,(CM_CT2[Contract Number Customer]=CM_CT2[[#This Row],[Contract Number Customer]])*(CM_CT2[Row Type]="Header"),CM_CT2[Duly Termination Notice Period Mths])</f>
        <v/>
      </c>
      <c r="AQ71" s="54" t="n"/>
      <c r="AR71" s="54">
        <f t="array" ref="AR71">+_xlfn.XLOOKUP(1,(CM_CT2[[#This Row],[Contract Number M3]]=Next_possible_notice[Contract Number M3])*(CM_CT2[[#This Row],[Rentalposition M3]]=Next_possible_notice[Rentalposition M3]),Next_possible_notice[NoticeDateCalc])</f>
        <v/>
      </c>
      <c r="AS71" s="117" t="n"/>
      <c r="AT71" s="75" t="n"/>
      <c r="AU71" s="75" t="n"/>
      <c r="AV71" s="75" t="n"/>
      <c r="AW71" s="75" t="n"/>
      <c r="AX71" s="53" t="n"/>
      <c r="AY71" s="75" t="n"/>
      <c r="AZ71" s="54" t="n"/>
      <c r="BA71" s="50">
        <f t="array" ref="BA71">+_xlfn.XLOOKUP(1,(CM_CT2[Contract Number Customer]=CM_CT2[[#This Row],[Contract Number Customer]])*(CM_CT2[Row Type]="Header"),CM_CT2[Contract Lenght Early Clause &amp; Option])</f>
        <v/>
      </c>
      <c r="BB71" s="15" t="n"/>
      <c r="BC71" s="15" t="n"/>
      <c r="BD71" s="15" t="n"/>
      <c r="BE71" s="15" t="n"/>
      <c r="BF71" s="15" t="n"/>
      <c r="BG71" s="15" t="n"/>
      <c r="BH71" s="24" t="n"/>
      <c r="BI71" s="10" t="n"/>
      <c r="BJ71" s="118" t="n"/>
      <c r="BK71" s="24" t="n"/>
      <c r="BL71" s="24" t="n"/>
      <c r="BM71" s="50">
        <f t="array" ref="BM71">+_xlfn.XLOOKUP(1,(CM_CT2[Contract Number Customer]=CM_CT2[[#This Row],[Contract Number Customer]])*(CM_CT2[Row Type]="Header"),CM_CT2[Contract Mileage])</f>
        <v/>
      </c>
      <c r="BN71" s="50" t="n"/>
      <c r="BO71" s="54" t="n"/>
      <c r="BP71" s="54">
        <f t="array" ref="BP71">+_xlfn.XLOOKUP(1,(CM_CT2[Contract Number Customer]=CM_CT2[[#This Row],[Contract Number Customer]])*(CM_CT2[Row Type]="Header"),CM_CT2[Currency])</f>
        <v/>
      </c>
      <c r="BQ71" s="75">
        <f t="array" ref="BQ71">+_xlfn.XLOOKUP(1,(CM_CT2[Contract Number Customer]=CM_CT2[[#This Row],[Contract Number Customer]])*(CM_CT2[Row Type]="Header"),CM_CT2[Lease Rate EUR])</f>
        <v/>
      </c>
      <c r="BR71" s="306" t="n"/>
      <c r="BS71" s="306" t="n"/>
      <c r="BT71" s="177" t="n"/>
      <c r="BU71" s="306" t="n"/>
      <c r="BV71" s="179">
        <f t="array" ref="BV71">+_xlfn.XLOOKUP(1,(Table_Mietpos[Vertragsnummer]=CM_CT2[[#This Row],[Contract Number M3]])*(Table_Mietpos[Auftragspos.]=CM_CT2[[#This Row],[Rentalposition M3]]),Table_Mietpos[Nettosatz/Typ])</f>
        <v/>
      </c>
      <c r="BW71" s="306" t="n"/>
      <c r="BX71" s="75" t="n"/>
      <c r="BY71" s="75" t="n"/>
      <c r="BZ71" s="75" t="n"/>
      <c r="CA71" s="75" t="n"/>
      <c r="CB71" s="75" t="n"/>
      <c r="CC71" s="307" t="n"/>
      <c r="CD71" s="307" t="n"/>
      <c r="CE71" s="307" t="n"/>
      <c r="CF71" s="307" t="n"/>
      <c r="CG71" s="28" t="n"/>
      <c r="CH71" s="28" t="n"/>
      <c r="CI71" s="28" t="n"/>
      <c r="CJ71" s="186" t="n"/>
      <c r="CK71" s="307" t="n"/>
      <c r="CL71" s="306" t="n"/>
      <c r="CM71" s="12" t="n"/>
      <c r="CN71" s="20" t="n"/>
      <c r="CO71" s="142" t="n"/>
      <c r="CP71" s="142" t="n"/>
      <c r="CQ71" s="142" t="n"/>
      <c r="CR71" s="20" t="n"/>
    </row>
    <row r="72" ht="15" customHeight="1" s="287">
      <c r="B72" s="11" t="n"/>
      <c r="C72" s="14" t="inlineStr">
        <is>
          <t>V700010</t>
        </is>
      </c>
      <c r="D72" s="10" t="n"/>
      <c r="E72" s="15">
        <f t="array" ref="E72">+_xlfn.XLOOKUP(1,(CM_CT2[Contract Number M3]=CM_CT2[[#This Row],[Contract Number M3]])*(CM_CT2[Row Type]="Header"),CM_CT2[Contract Number Customer])</f>
        <v/>
      </c>
      <c r="F72" s="10" t="n">
        <v>2</v>
      </c>
      <c r="G72" s="10" t="inlineStr">
        <is>
          <t>Wagon</t>
        </is>
      </c>
      <c r="H72" s="10" t="n">
        <v>16</v>
      </c>
      <c r="I72" s="73">
        <f t="array" ref="I72">+_xlfn.XLOOKUP(1,(Table_Mietpos[Vertragsnummer]=CM[[#This Row],[Contract Number M3]])*(Table_Mietpos[Auftragspos.]=CM[[#This Row],[Rentalposition M3]]),Table_Mietpos[ChNr])</f>
        <v/>
      </c>
      <c r="J72" s="72">
        <f t="array" ref="J72">+_xlfn.XLOOKUP(1,(CM_CT2[Contract Number Customer]=CM_CT2[[#This Row],[Contract Number Customer]])*(CM_CT2[Row Type]="Header"),CM_CT2[Customer])</f>
        <v/>
      </c>
      <c r="K72" s="51" t="n"/>
      <c r="L72" s="51" t="n"/>
      <c r="M72" s="15">
        <f t="array" ref="M72">+_xlfn.XLOOKUP(1,(CM_CT2[Contract Number Customer]=CM_CT2[[#This Row],[Contract Number Customer]])*(CM_CT2[Row Type]="Header"),CM_CT2[Sales Manager])</f>
        <v/>
      </c>
      <c r="N72" s="15">
        <f t="array" ref="N72">+_xlfn.XLOOKUP(1,(CM_CT2[Contract Number Customer]=CM_CT2[[#This Row],[Contract Number Customer]])*(CM_CT2[Row Type]="Header"),CM_CT2[Wagon Type])</f>
        <v/>
      </c>
      <c r="O72" s="10" t="n">
        <v>1</v>
      </c>
      <c r="P72" s="10" t="n"/>
      <c r="Q72" s="10" t="n"/>
      <c r="R72" s="10" t="n">
        <v>1</v>
      </c>
      <c r="S72" s="10" t="n"/>
      <c r="T72" s="10" t="n">
        <v>1</v>
      </c>
      <c r="U72" s="15">
        <f>+IF(CM_CT2[[#This Row],[Contract Status]]&lt;&gt;"ended",1,0)</f>
        <v/>
      </c>
      <c r="V72" s="15" t="n"/>
      <c r="W72" s="15">
        <f t="array" ref="W72">_xlfn.XLOOKUP(1,(CM_CT2[Contract Number Customer]=$E71)*(CM_CT2[Delivery Batch]=$F71)*(CM_CT2[Row Type]="Batch"),CM_CT2[Contract Flex])</f>
        <v/>
      </c>
      <c r="X72" s="54">
        <f t="array" ref="X72">_xlfn.XLOOKUP(1,(CM_CT2[Contract Number Customer]=$E71)*(CM_CT2[Delivery Batch]=$F71)*(CM_CT2[Row Type]="Batch"),CM_CT2[Flex StartDate])</f>
        <v/>
      </c>
      <c r="Y72" s="54">
        <f t="array" ref="Y72">_xlfn.XLOOKUP(1,(CM_CT2[Contract Number Customer]=$E71)*(CM_CT2[Delivery Batch]=$F71)*(CM_CT2[Row Type]="Batch"),CM_CT2[Flex EndDate])</f>
        <v/>
      </c>
      <c r="Z72" s="15">
        <f t="array" ref="Z72">_xlfn.XLOOKUP(1,(CM_CT2[Contract Number Customer]=$E71)*(CM_CT2[Delivery Batch]=$F71)*(CM_CT2[Row Type]="Batch"),CM_CT2[Contract Status])</f>
        <v/>
      </c>
      <c r="AA72" s="15" t="n"/>
      <c r="AB72" s="74" t="n"/>
      <c r="AC72" s="74" t="n"/>
      <c r="AD72" s="131">
        <f t="array" ref="AD72">+_xlfn.XLOOKUP(1,(Table_Mietpos[Vertragsnummer]=CM_CT2[[#This Row],[Contract Number M3]])*(Table_Mietpos[Auftragspos.]=CM_CT2[[#This Row],[Rentalposition M3]]),Table_Mietpos[Gueltig_ab])</f>
        <v/>
      </c>
      <c r="AE72" s="131">
        <f t="array" ref="AE72">+_xlfn.XLOOKUP(1,(Table_Mietpos[Vertragsnummer]=CM_CT2[[#This Row],[Contract Number M3]])*(Table_Mietpos[Auftragspos.]=CM_CT2[[#This Row],[Rentalposition M3]]),Table_Mietpos[Gueltig_bis])</f>
        <v/>
      </c>
      <c r="AF72" s="50">
        <f t="array" ref="AF72">+_xlfn.XLOOKUP(1,(CM_CT2[Contract Number Customer]=CM_CT2[[#This Row],[Contract Number Customer]])*(CM_CT2[Row Type]="Header"),CM_CT2[Contract Lenght Initial])</f>
        <v/>
      </c>
      <c r="AG72" s="136">
        <f>+CM_CT2[[#This Row],[Rental EndDate]]</f>
        <v/>
      </c>
      <c r="AH72" s="305" t="n"/>
      <c r="AI72" s="305" t="n"/>
      <c r="AJ72" s="305" t="n"/>
      <c r="AK72" s="53" t="n"/>
      <c r="AL72" s="15">
        <f t="array" ref="AL72">+_xlfn.XLOOKUP(1,(CM_CT2[Contract Number Customer]=CM_CT2[[#This Row],[Contract Number Customer]])*(CM_CT2[Row Type]="Header"),CM_CT2[Early Termination Category])</f>
        <v/>
      </c>
      <c r="AM72" s="136">
        <f t="array" ref="AM72">_xlfn.XLOOKUP(1,(CM_CT2[Contract Number Customer]=$E71)*(CM_CT2[Delivery Batch]=$F71)*(CM_CT2[Row Type]="Batch"),CM_CT2[Early Termination cut-off date1])</f>
        <v/>
      </c>
      <c r="AN72" s="136">
        <f t="array" ref="AN72">_xlfn.XLOOKUP(1,(CM_CT2[Contract Number Customer]=$E71)*(CM_CT2[Delivery Batch]=$F71)*(CM_CT2[Row Type]="Batch"),CM_CT2[Early Termination cut-off date2])</f>
        <v/>
      </c>
      <c r="AO72" s="53">
        <f t="array" ref="AO72">+_xlfn.XLOOKUP(1,(CM_CT2[Contract Number Customer]=CM_CT2[[#This Row],[Contract Number Customer]])*(CM_CT2[Row Type]="Header"),CM_CT2[Early Termination Notice Period Mths])</f>
        <v/>
      </c>
      <c r="AP72" s="53">
        <f t="array" ref="AP72">+_xlfn.XLOOKUP(1,(CM_CT2[Contract Number Customer]=CM_CT2[[#This Row],[Contract Number Customer]])*(CM_CT2[Row Type]="Header"),CM_CT2[Duly Termination Notice Period Mths])</f>
        <v/>
      </c>
      <c r="AQ72" s="54" t="n"/>
      <c r="AR72" s="54">
        <f t="array" ref="AR72">+_xlfn.XLOOKUP(1,(CM_CT2[[#This Row],[Contract Number M3]]=Next_possible_notice[Contract Number M3])*(CM_CT2[[#This Row],[Rentalposition M3]]=Next_possible_notice[Rentalposition M3]),Next_possible_notice[NoticeDateCalc])</f>
        <v/>
      </c>
      <c r="AS72" s="117" t="n"/>
      <c r="AT72" s="75" t="n"/>
      <c r="AU72" s="75" t="n"/>
      <c r="AV72" s="75" t="n"/>
      <c r="AW72" s="75" t="n"/>
      <c r="AX72" s="53" t="n"/>
      <c r="AY72" s="75" t="n"/>
      <c r="AZ72" s="54" t="n"/>
      <c r="BA72" s="50">
        <f t="array" ref="BA72">+_xlfn.XLOOKUP(1,(CM_CT2[Contract Number Customer]=CM_CT2[[#This Row],[Contract Number Customer]])*(CM_CT2[Row Type]="Header"),CM_CT2[Contract Lenght Early Clause &amp; Option])</f>
        <v/>
      </c>
      <c r="BB72" s="15" t="n"/>
      <c r="BC72" s="15" t="n"/>
      <c r="BD72" s="15" t="n"/>
      <c r="BE72" s="15" t="n"/>
      <c r="BF72" s="15" t="n"/>
      <c r="BG72" s="15" t="n"/>
      <c r="BH72" s="24" t="n"/>
      <c r="BI72" s="10" t="n"/>
      <c r="BJ72" s="118" t="n"/>
      <c r="BK72" s="24" t="n"/>
      <c r="BL72" s="24" t="n"/>
      <c r="BM72" s="50">
        <f t="array" ref="BM72">+_xlfn.XLOOKUP(1,(CM_CT2[Contract Number Customer]=CM_CT2[[#This Row],[Contract Number Customer]])*(CM_CT2[Row Type]="Header"),CM_CT2[Contract Mileage])</f>
        <v/>
      </c>
      <c r="BN72" s="50" t="n"/>
      <c r="BO72" s="54" t="n"/>
      <c r="BP72" s="54">
        <f t="array" ref="BP72">+_xlfn.XLOOKUP(1,(CM_CT2[Contract Number Customer]=CM_CT2[[#This Row],[Contract Number Customer]])*(CM_CT2[Row Type]="Header"),CM_CT2[Currency])</f>
        <v/>
      </c>
      <c r="BQ72" s="75">
        <f t="array" ref="BQ72">+_xlfn.XLOOKUP(1,(CM_CT2[Contract Number Customer]=CM_CT2[[#This Row],[Contract Number Customer]])*(CM_CT2[Row Type]="Header"),CM_CT2[Lease Rate EUR])</f>
        <v/>
      </c>
      <c r="BR72" s="306" t="n"/>
      <c r="BS72" s="306" t="n"/>
      <c r="BT72" s="177" t="n"/>
      <c r="BU72" s="306" t="n"/>
      <c r="BV72" s="179">
        <f t="array" ref="BV72">+_xlfn.XLOOKUP(1,(Table_Mietpos[Vertragsnummer]=CM_CT2[[#This Row],[Contract Number M3]])*(Table_Mietpos[Auftragspos.]=CM_CT2[[#This Row],[Rentalposition M3]]),Table_Mietpos[Nettosatz/Typ])</f>
        <v/>
      </c>
      <c r="BW72" s="306" t="n"/>
      <c r="BX72" s="75" t="n"/>
      <c r="BY72" s="75" t="n"/>
      <c r="BZ72" s="75" t="n"/>
      <c r="CA72" s="75" t="n"/>
      <c r="CB72" s="75" t="n"/>
      <c r="CC72" s="307" t="n"/>
      <c r="CD72" s="307" t="n"/>
      <c r="CE72" s="307" t="n"/>
      <c r="CF72" s="307" t="n"/>
      <c r="CG72" s="28" t="n"/>
      <c r="CH72" s="28" t="n"/>
      <c r="CI72" s="28" t="n"/>
      <c r="CJ72" s="186" t="n"/>
      <c r="CK72" s="307" t="n"/>
      <c r="CL72" s="306" t="n"/>
      <c r="CM72" s="12" t="n"/>
      <c r="CN72" s="20" t="n"/>
      <c r="CO72" s="142" t="n"/>
      <c r="CP72" s="142" t="n"/>
      <c r="CQ72" s="142" t="n"/>
      <c r="CR72" s="20" t="n"/>
    </row>
    <row r="73" ht="15" customHeight="1" s="287">
      <c r="B73" s="11" t="n"/>
      <c r="C73" s="14" t="inlineStr">
        <is>
          <t>V700010</t>
        </is>
      </c>
      <c r="D73" s="10" t="n"/>
      <c r="E73" s="15">
        <f t="array" ref="E73">+_xlfn.XLOOKUP(1,(CM_CT2[Contract Number M3]=CM_CT2[[#This Row],[Contract Number M3]])*(CM_CT2[Row Type]="Header"),CM_CT2[Contract Number Customer])</f>
        <v/>
      </c>
      <c r="F73" s="10" t="n">
        <v>2</v>
      </c>
      <c r="G73" s="10" t="inlineStr">
        <is>
          <t>Wagon</t>
        </is>
      </c>
      <c r="H73" s="10" t="n">
        <v>17</v>
      </c>
      <c r="I73" s="73">
        <f t="array" ref="I73">+_xlfn.XLOOKUP(1,(Table_Mietpos[Vertragsnummer]=CM[[#This Row],[Contract Number M3]])*(Table_Mietpos[Auftragspos.]=CM[[#This Row],[Rentalposition M3]]),Table_Mietpos[ChNr])</f>
        <v/>
      </c>
      <c r="J73" s="72">
        <f t="array" ref="J73">+_xlfn.XLOOKUP(1,(CM_CT2[Contract Number Customer]=CM_CT2[[#This Row],[Contract Number Customer]])*(CM_CT2[Row Type]="Header"),CM_CT2[Customer])</f>
        <v/>
      </c>
      <c r="K73" s="51" t="n"/>
      <c r="L73" s="51" t="n"/>
      <c r="M73" s="15">
        <f t="array" ref="M73">+_xlfn.XLOOKUP(1,(CM_CT2[Contract Number Customer]=CM_CT2[[#This Row],[Contract Number Customer]])*(CM_CT2[Row Type]="Header"),CM_CT2[Sales Manager])</f>
        <v/>
      </c>
      <c r="N73" s="15">
        <f t="array" ref="N73">+_xlfn.XLOOKUP(1,(CM_CT2[Contract Number Customer]=CM_CT2[[#This Row],[Contract Number Customer]])*(CM_CT2[Row Type]="Header"),CM_CT2[Wagon Type])</f>
        <v/>
      </c>
      <c r="O73" s="10" t="n">
        <v>1</v>
      </c>
      <c r="P73" s="10" t="n"/>
      <c r="Q73" s="10" t="n"/>
      <c r="R73" s="10" t="n">
        <v>1</v>
      </c>
      <c r="S73" s="10" t="n"/>
      <c r="T73" s="10" t="n">
        <v>1</v>
      </c>
      <c r="U73" s="15">
        <f>+IF(CM_CT2[[#This Row],[Contract Status]]&lt;&gt;"ended",1,0)</f>
        <v/>
      </c>
      <c r="V73" s="15" t="n"/>
      <c r="W73" s="15">
        <f t="array" ref="W73">_xlfn.XLOOKUP(1,(CM_CT2[Contract Number Customer]=$E72)*(CM_CT2[Delivery Batch]=$F72)*(CM_CT2[Row Type]="Batch"),CM_CT2[Contract Flex])</f>
        <v/>
      </c>
      <c r="X73" s="54">
        <f t="array" ref="X73">_xlfn.XLOOKUP(1,(CM_CT2[Contract Number Customer]=$E72)*(CM_CT2[Delivery Batch]=$F72)*(CM_CT2[Row Type]="Batch"),CM_CT2[Flex StartDate])</f>
        <v/>
      </c>
      <c r="Y73" s="54">
        <f t="array" ref="Y73">_xlfn.XLOOKUP(1,(CM_CT2[Contract Number Customer]=$E72)*(CM_CT2[Delivery Batch]=$F72)*(CM_CT2[Row Type]="Batch"),CM_CT2[Flex EndDate])</f>
        <v/>
      </c>
      <c r="Z73" s="15">
        <f t="array" ref="Z73">_xlfn.XLOOKUP(1,(CM_CT2[Contract Number Customer]=$E72)*(CM_CT2[Delivery Batch]=$F72)*(CM_CT2[Row Type]="Batch"),CM_CT2[Contract Status])</f>
        <v/>
      </c>
      <c r="AA73" s="15" t="n"/>
      <c r="AB73" s="74" t="n"/>
      <c r="AC73" s="74" t="n"/>
      <c r="AD73" s="131">
        <f t="array" ref="AD73">+_xlfn.XLOOKUP(1,(Table_Mietpos[Vertragsnummer]=CM_CT2[[#This Row],[Contract Number M3]])*(Table_Mietpos[Auftragspos.]=CM_CT2[[#This Row],[Rentalposition M3]]),Table_Mietpos[Gueltig_ab])</f>
        <v/>
      </c>
      <c r="AE73" s="131">
        <f t="array" ref="AE73">+_xlfn.XLOOKUP(1,(Table_Mietpos[Vertragsnummer]=CM_CT2[[#This Row],[Contract Number M3]])*(Table_Mietpos[Auftragspos.]=CM_CT2[[#This Row],[Rentalposition M3]]),Table_Mietpos[Gueltig_bis])</f>
        <v/>
      </c>
      <c r="AF73" s="50">
        <f t="array" ref="AF73">+_xlfn.XLOOKUP(1,(CM_CT2[Contract Number Customer]=CM_CT2[[#This Row],[Contract Number Customer]])*(CM_CT2[Row Type]="Header"),CM_CT2[Contract Lenght Initial])</f>
        <v/>
      </c>
      <c r="AG73" s="136">
        <f>+CM_CT2[[#This Row],[Rental EndDate]]</f>
        <v/>
      </c>
      <c r="AH73" s="305" t="n"/>
      <c r="AI73" s="305" t="n"/>
      <c r="AJ73" s="305" t="n"/>
      <c r="AK73" s="53" t="n"/>
      <c r="AL73" s="15">
        <f t="array" ref="AL73">+_xlfn.XLOOKUP(1,(CM_CT2[Contract Number Customer]=CM_CT2[[#This Row],[Contract Number Customer]])*(CM_CT2[Row Type]="Header"),CM_CT2[Early Termination Category])</f>
        <v/>
      </c>
      <c r="AM73" s="136">
        <f t="array" ref="AM73">_xlfn.XLOOKUP(1,(CM_CT2[Contract Number Customer]=$E72)*(CM_CT2[Delivery Batch]=$F72)*(CM_CT2[Row Type]="Batch"),CM_CT2[Early Termination cut-off date1])</f>
        <v/>
      </c>
      <c r="AN73" s="136">
        <f t="array" ref="AN73">_xlfn.XLOOKUP(1,(CM_CT2[Contract Number Customer]=$E72)*(CM_CT2[Delivery Batch]=$F72)*(CM_CT2[Row Type]="Batch"),CM_CT2[Early Termination cut-off date2])</f>
        <v/>
      </c>
      <c r="AO73" s="53">
        <f t="array" ref="AO73">+_xlfn.XLOOKUP(1,(CM_CT2[Contract Number Customer]=CM_CT2[[#This Row],[Contract Number Customer]])*(CM_CT2[Row Type]="Header"),CM_CT2[Early Termination Notice Period Mths])</f>
        <v/>
      </c>
      <c r="AP73" s="53">
        <f t="array" ref="AP73">+_xlfn.XLOOKUP(1,(CM_CT2[Contract Number Customer]=CM_CT2[[#This Row],[Contract Number Customer]])*(CM_CT2[Row Type]="Header"),CM_CT2[Duly Termination Notice Period Mths])</f>
        <v/>
      </c>
      <c r="AQ73" s="54" t="n"/>
      <c r="AR73" s="54">
        <f t="array" ref="AR73">+_xlfn.XLOOKUP(1,(CM_CT2[[#This Row],[Contract Number M3]]=Next_possible_notice[Contract Number M3])*(CM_CT2[[#This Row],[Rentalposition M3]]=Next_possible_notice[Rentalposition M3]),Next_possible_notice[NoticeDateCalc])</f>
        <v/>
      </c>
      <c r="AS73" s="117" t="n"/>
      <c r="AT73" s="75" t="n"/>
      <c r="AU73" s="75" t="n"/>
      <c r="AV73" s="75" t="n"/>
      <c r="AW73" s="75" t="n"/>
      <c r="AX73" s="53" t="n"/>
      <c r="AY73" s="75" t="n"/>
      <c r="AZ73" s="54" t="n"/>
      <c r="BA73" s="50">
        <f t="array" ref="BA73">+_xlfn.XLOOKUP(1,(CM_CT2[Contract Number Customer]=CM_CT2[[#This Row],[Contract Number Customer]])*(CM_CT2[Row Type]="Header"),CM_CT2[Contract Lenght Early Clause &amp; Option])</f>
        <v/>
      </c>
      <c r="BB73" s="15" t="n"/>
      <c r="BC73" s="15" t="n"/>
      <c r="BD73" s="15" t="n"/>
      <c r="BE73" s="15" t="n"/>
      <c r="BF73" s="15" t="n"/>
      <c r="BG73" s="15" t="n"/>
      <c r="BH73" s="24" t="n"/>
      <c r="BI73" s="10" t="n"/>
      <c r="BJ73" s="118" t="n"/>
      <c r="BK73" s="24" t="n"/>
      <c r="BL73" s="24" t="n"/>
      <c r="BM73" s="50">
        <f t="array" ref="BM73">+_xlfn.XLOOKUP(1,(CM_CT2[Contract Number Customer]=CM_CT2[[#This Row],[Contract Number Customer]])*(CM_CT2[Row Type]="Header"),CM_CT2[Contract Mileage])</f>
        <v/>
      </c>
      <c r="BN73" s="50" t="n"/>
      <c r="BO73" s="54" t="n"/>
      <c r="BP73" s="54">
        <f t="array" ref="BP73">+_xlfn.XLOOKUP(1,(CM_CT2[Contract Number Customer]=CM_CT2[[#This Row],[Contract Number Customer]])*(CM_CT2[Row Type]="Header"),CM_CT2[Currency])</f>
        <v/>
      </c>
      <c r="BQ73" s="75">
        <f t="array" ref="BQ73">+_xlfn.XLOOKUP(1,(CM_CT2[Contract Number Customer]=CM_CT2[[#This Row],[Contract Number Customer]])*(CM_CT2[Row Type]="Header"),CM_CT2[Lease Rate EUR])</f>
        <v/>
      </c>
      <c r="BR73" s="306" t="n"/>
      <c r="BS73" s="306" t="n"/>
      <c r="BT73" s="177" t="n"/>
      <c r="BU73" s="306" t="n"/>
      <c r="BV73" s="179">
        <f t="array" ref="BV73">+_xlfn.XLOOKUP(1,(Table_Mietpos[Vertragsnummer]=CM_CT2[[#This Row],[Contract Number M3]])*(Table_Mietpos[Auftragspos.]=CM_CT2[[#This Row],[Rentalposition M3]]),Table_Mietpos[Nettosatz/Typ])</f>
        <v/>
      </c>
      <c r="BW73" s="306" t="n"/>
      <c r="BX73" s="75" t="n"/>
      <c r="BY73" s="75" t="n"/>
      <c r="BZ73" s="75" t="n"/>
      <c r="CA73" s="75" t="n"/>
      <c r="CB73" s="75" t="n"/>
      <c r="CC73" s="307" t="n"/>
      <c r="CD73" s="307" t="n"/>
      <c r="CE73" s="307" t="n"/>
      <c r="CF73" s="307" t="n"/>
      <c r="CG73" s="28" t="n"/>
      <c r="CH73" s="28" t="n"/>
      <c r="CI73" s="28" t="n"/>
      <c r="CJ73" s="186" t="n"/>
      <c r="CK73" s="307" t="n"/>
      <c r="CL73" s="306" t="n"/>
      <c r="CM73" s="12" t="n"/>
      <c r="CN73" s="20" t="n"/>
      <c r="CO73" s="142" t="n"/>
      <c r="CP73" s="142" t="n"/>
      <c r="CQ73" s="142" t="n"/>
      <c r="CR73" s="20" t="n"/>
    </row>
    <row r="74" ht="15" customHeight="1" s="287">
      <c r="B74" s="11" t="n"/>
      <c r="C74" s="14" t="inlineStr">
        <is>
          <t>V700010</t>
        </is>
      </c>
      <c r="D74" s="10" t="n"/>
      <c r="E74" s="15">
        <f t="array" ref="E74">+_xlfn.XLOOKUP(1,(CM_CT2[Contract Number M3]=CM_CT2[[#This Row],[Contract Number M3]])*(CM_CT2[Row Type]="Header"),CM_CT2[Contract Number Customer])</f>
        <v/>
      </c>
      <c r="F74" s="10" t="n">
        <v>2</v>
      </c>
      <c r="G74" s="10" t="inlineStr">
        <is>
          <t>Wagon</t>
        </is>
      </c>
      <c r="H74" s="10" t="n">
        <v>18</v>
      </c>
      <c r="I74" s="73">
        <f t="array" ref="I74">+_xlfn.XLOOKUP(1,(Table_Mietpos[Vertragsnummer]=CM[[#This Row],[Contract Number M3]])*(Table_Mietpos[Auftragspos.]=CM[[#This Row],[Rentalposition M3]]),Table_Mietpos[ChNr])</f>
        <v/>
      </c>
      <c r="J74" s="72">
        <f t="array" ref="J74">+_xlfn.XLOOKUP(1,(CM_CT2[Contract Number Customer]=CM_CT2[[#This Row],[Contract Number Customer]])*(CM_CT2[Row Type]="Header"),CM_CT2[Customer])</f>
        <v/>
      </c>
      <c r="K74" s="51" t="n"/>
      <c r="L74" s="51" t="n"/>
      <c r="M74" s="15">
        <f t="array" ref="M74">+_xlfn.XLOOKUP(1,(CM_CT2[Contract Number Customer]=CM_CT2[[#This Row],[Contract Number Customer]])*(CM_CT2[Row Type]="Header"),CM_CT2[Sales Manager])</f>
        <v/>
      </c>
      <c r="N74" s="15">
        <f t="array" ref="N74">+_xlfn.XLOOKUP(1,(CM_CT2[Contract Number Customer]=CM_CT2[[#This Row],[Contract Number Customer]])*(CM_CT2[Row Type]="Header"),CM_CT2[Wagon Type])</f>
        <v/>
      </c>
      <c r="O74" s="10" t="n">
        <v>1</v>
      </c>
      <c r="P74" s="10" t="n"/>
      <c r="Q74" s="10" t="n"/>
      <c r="R74" s="10" t="n">
        <v>1</v>
      </c>
      <c r="S74" s="10" t="n"/>
      <c r="T74" s="10" t="n">
        <v>1</v>
      </c>
      <c r="U74" s="15">
        <f>+IF(CM_CT2[[#This Row],[Contract Status]]&lt;&gt;"ended",1,0)</f>
        <v/>
      </c>
      <c r="V74" s="15" t="n"/>
      <c r="W74" s="15">
        <f t="array" ref="W74">_xlfn.XLOOKUP(1,(CM_CT2[Contract Number Customer]=$E73)*(CM_CT2[Delivery Batch]=$F73)*(CM_CT2[Row Type]="Batch"),CM_CT2[Contract Flex])</f>
        <v/>
      </c>
      <c r="X74" s="54">
        <f t="array" ref="X74">_xlfn.XLOOKUP(1,(CM_CT2[Contract Number Customer]=$E73)*(CM_CT2[Delivery Batch]=$F73)*(CM_CT2[Row Type]="Batch"),CM_CT2[Flex StartDate])</f>
        <v/>
      </c>
      <c r="Y74" s="54">
        <f t="array" ref="Y74">_xlfn.XLOOKUP(1,(CM_CT2[Contract Number Customer]=$E73)*(CM_CT2[Delivery Batch]=$F73)*(CM_CT2[Row Type]="Batch"),CM_CT2[Flex EndDate])</f>
        <v/>
      </c>
      <c r="Z74" s="15">
        <f t="array" ref="Z74">_xlfn.XLOOKUP(1,(CM_CT2[Contract Number Customer]=$E73)*(CM_CT2[Delivery Batch]=$F73)*(CM_CT2[Row Type]="Batch"),CM_CT2[Contract Status])</f>
        <v/>
      </c>
      <c r="AA74" s="15" t="n"/>
      <c r="AB74" s="74" t="n"/>
      <c r="AC74" s="74" t="n"/>
      <c r="AD74" s="131">
        <f t="array" ref="AD74">+_xlfn.XLOOKUP(1,(Table_Mietpos[Vertragsnummer]=CM_CT2[[#This Row],[Contract Number M3]])*(Table_Mietpos[Auftragspos.]=CM_CT2[[#This Row],[Rentalposition M3]]),Table_Mietpos[Gueltig_ab])</f>
        <v/>
      </c>
      <c r="AE74" s="131">
        <f t="array" ref="AE74">+_xlfn.XLOOKUP(1,(Table_Mietpos[Vertragsnummer]=CM_CT2[[#This Row],[Contract Number M3]])*(Table_Mietpos[Auftragspos.]=CM_CT2[[#This Row],[Rentalposition M3]]),Table_Mietpos[Gueltig_bis])</f>
        <v/>
      </c>
      <c r="AF74" s="50">
        <f t="array" ref="AF74">+_xlfn.XLOOKUP(1,(CM_CT2[Contract Number Customer]=CM_CT2[[#This Row],[Contract Number Customer]])*(CM_CT2[Row Type]="Header"),CM_CT2[Contract Lenght Initial])</f>
        <v/>
      </c>
      <c r="AG74" s="136">
        <f>+CM_CT2[[#This Row],[Rental EndDate]]</f>
        <v/>
      </c>
      <c r="AH74" s="305" t="n"/>
      <c r="AI74" s="305" t="n"/>
      <c r="AJ74" s="305" t="n"/>
      <c r="AK74" s="53" t="n"/>
      <c r="AL74" s="15">
        <f t="array" ref="AL74">+_xlfn.XLOOKUP(1,(CM_CT2[Contract Number Customer]=CM_CT2[[#This Row],[Contract Number Customer]])*(CM_CT2[Row Type]="Header"),CM_CT2[Early Termination Category])</f>
        <v/>
      </c>
      <c r="AM74" s="136">
        <f t="array" ref="AM74">_xlfn.XLOOKUP(1,(CM_CT2[Contract Number Customer]=$E73)*(CM_CT2[Delivery Batch]=$F73)*(CM_CT2[Row Type]="Batch"),CM_CT2[Early Termination cut-off date1])</f>
        <v/>
      </c>
      <c r="AN74" s="136">
        <f t="array" ref="AN74">_xlfn.XLOOKUP(1,(CM_CT2[Contract Number Customer]=$E73)*(CM_CT2[Delivery Batch]=$F73)*(CM_CT2[Row Type]="Batch"),CM_CT2[Early Termination cut-off date2])</f>
        <v/>
      </c>
      <c r="AO74" s="53">
        <f t="array" ref="AO74">+_xlfn.XLOOKUP(1,(CM_CT2[Contract Number Customer]=CM_CT2[[#This Row],[Contract Number Customer]])*(CM_CT2[Row Type]="Header"),CM_CT2[Early Termination Notice Period Mths])</f>
        <v/>
      </c>
      <c r="AP74" s="53">
        <f t="array" ref="AP74">+_xlfn.XLOOKUP(1,(CM_CT2[Contract Number Customer]=CM_CT2[[#This Row],[Contract Number Customer]])*(CM_CT2[Row Type]="Header"),CM_CT2[Duly Termination Notice Period Mths])</f>
        <v/>
      </c>
      <c r="AQ74" s="54" t="n"/>
      <c r="AR74" s="54">
        <f t="array" ref="AR74">+_xlfn.XLOOKUP(1,(CM_CT2[[#This Row],[Contract Number M3]]=Next_possible_notice[Contract Number M3])*(CM_CT2[[#This Row],[Rentalposition M3]]=Next_possible_notice[Rentalposition M3]),Next_possible_notice[NoticeDateCalc])</f>
        <v/>
      </c>
      <c r="AS74" s="117" t="n"/>
      <c r="AT74" s="75" t="n"/>
      <c r="AU74" s="75" t="n"/>
      <c r="AV74" s="75" t="n"/>
      <c r="AW74" s="75" t="n"/>
      <c r="AX74" s="53" t="n"/>
      <c r="AY74" s="75" t="n"/>
      <c r="AZ74" s="54" t="n"/>
      <c r="BA74" s="50">
        <f t="array" ref="BA74">+_xlfn.XLOOKUP(1,(CM_CT2[Contract Number Customer]=CM_CT2[[#This Row],[Contract Number Customer]])*(CM_CT2[Row Type]="Header"),CM_CT2[Contract Lenght Early Clause &amp; Option])</f>
        <v/>
      </c>
      <c r="BB74" s="15" t="n"/>
      <c r="BC74" s="15" t="n"/>
      <c r="BD74" s="15" t="n"/>
      <c r="BE74" s="15" t="n"/>
      <c r="BF74" s="15" t="n"/>
      <c r="BG74" s="15" t="n"/>
      <c r="BH74" s="24" t="n"/>
      <c r="BI74" s="10" t="n"/>
      <c r="BJ74" s="118" t="n"/>
      <c r="BK74" s="24" t="n"/>
      <c r="BL74" s="24" t="n"/>
      <c r="BM74" s="50">
        <f t="array" ref="BM74">+_xlfn.XLOOKUP(1,(CM_CT2[Contract Number Customer]=CM_CT2[[#This Row],[Contract Number Customer]])*(CM_CT2[Row Type]="Header"),CM_CT2[Contract Mileage])</f>
        <v/>
      </c>
      <c r="BN74" s="50" t="n"/>
      <c r="BO74" s="54" t="n"/>
      <c r="BP74" s="54">
        <f t="array" ref="BP74">+_xlfn.XLOOKUP(1,(CM_CT2[Contract Number Customer]=CM_CT2[[#This Row],[Contract Number Customer]])*(CM_CT2[Row Type]="Header"),CM_CT2[Currency])</f>
        <v/>
      </c>
      <c r="BQ74" s="75">
        <f t="array" ref="BQ74">+_xlfn.XLOOKUP(1,(CM_CT2[Contract Number Customer]=CM_CT2[[#This Row],[Contract Number Customer]])*(CM_CT2[Row Type]="Header"),CM_CT2[Lease Rate EUR])</f>
        <v/>
      </c>
      <c r="BR74" s="306" t="n"/>
      <c r="BS74" s="306" t="n"/>
      <c r="BT74" s="177" t="n"/>
      <c r="BU74" s="306" t="n"/>
      <c r="BV74" s="179">
        <f t="array" ref="BV74">+_xlfn.XLOOKUP(1,(Table_Mietpos[Vertragsnummer]=CM_CT2[[#This Row],[Contract Number M3]])*(Table_Mietpos[Auftragspos.]=CM_CT2[[#This Row],[Rentalposition M3]]),Table_Mietpos[Nettosatz/Typ])</f>
        <v/>
      </c>
      <c r="BW74" s="306" t="n"/>
      <c r="BX74" s="75" t="n"/>
      <c r="BY74" s="75" t="n"/>
      <c r="BZ74" s="75" t="n"/>
      <c r="CA74" s="75" t="n"/>
      <c r="CB74" s="75" t="n"/>
      <c r="CC74" s="307" t="n"/>
      <c r="CD74" s="307" t="n"/>
      <c r="CE74" s="307" t="n"/>
      <c r="CF74" s="307" t="n"/>
      <c r="CG74" s="28" t="n"/>
      <c r="CH74" s="28" t="n"/>
      <c r="CI74" s="28" t="n"/>
      <c r="CJ74" s="186" t="n"/>
      <c r="CK74" s="307" t="n"/>
      <c r="CL74" s="306" t="n"/>
      <c r="CM74" s="12" t="n"/>
      <c r="CN74" s="20" t="n"/>
      <c r="CO74" s="142" t="n"/>
      <c r="CP74" s="142" t="n"/>
      <c r="CQ74" s="142" t="n"/>
      <c r="CR74" s="20" t="n"/>
    </row>
    <row r="75" ht="15" customHeight="1" s="287">
      <c r="B75" s="11" t="n"/>
      <c r="C75" s="14" t="inlineStr">
        <is>
          <t>V700010</t>
        </is>
      </c>
      <c r="D75" s="10" t="n"/>
      <c r="E75" s="15">
        <f t="array" ref="E75">+_xlfn.XLOOKUP(1,(CM_CT2[Contract Number M3]=CM_CT2[[#This Row],[Contract Number M3]])*(CM_CT2[Row Type]="Header"),CM_CT2[Contract Number Customer])</f>
        <v/>
      </c>
      <c r="F75" s="10" t="n">
        <v>2</v>
      </c>
      <c r="G75" s="10" t="inlineStr">
        <is>
          <t>Wagon</t>
        </is>
      </c>
      <c r="H75" s="10" t="n">
        <v>19</v>
      </c>
      <c r="I75" s="73">
        <f t="array" ref="I75">+_xlfn.XLOOKUP(1,(Table_Mietpos[Vertragsnummer]=CM[[#This Row],[Contract Number M3]])*(Table_Mietpos[Auftragspos.]=CM[[#This Row],[Rentalposition M3]]),Table_Mietpos[ChNr])</f>
        <v/>
      </c>
      <c r="J75" s="72">
        <f t="array" ref="J75">+_xlfn.XLOOKUP(1,(CM_CT2[Contract Number Customer]=CM_CT2[[#This Row],[Contract Number Customer]])*(CM_CT2[Row Type]="Header"),CM_CT2[Customer])</f>
        <v/>
      </c>
      <c r="K75" s="51" t="n"/>
      <c r="L75" s="51" t="n"/>
      <c r="M75" s="15">
        <f t="array" ref="M75">+_xlfn.XLOOKUP(1,(CM_CT2[Contract Number Customer]=CM_CT2[[#This Row],[Contract Number Customer]])*(CM_CT2[Row Type]="Header"),CM_CT2[Sales Manager])</f>
        <v/>
      </c>
      <c r="N75" s="15">
        <f t="array" ref="N75">+_xlfn.XLOOKUP(1,(CM_CT2[Contract Number Customer]=CM_CT2[[#This Row],[Contract Number Customer]])*(CM_CT2[Row Type]="Header"),CM_CT2[Wagon Type])</f>
        <v/>
      </c>
      <c r="O75" s="10" t="n">
        <v>1</v>
      </c>
      <c r="P75" s="10" t="n"/>
      <c r="Q75" s="10" t="n"/>
      <c r="R75" s="10" t="n">
        <v>1</v>
      </c>
      <c r="S75" s="10" t="n"/>
      <c r="T75" s="10" t="n">
        <v>1</v>
      </c>
      <c r="U75" s="15">
        <f>+IF(CM_CT2[[#This Row],[Contract Status]]&lt;&gt;"ended",1,0)</f>
        <v/>
      </c>
      <c r="V75" s="15" t="n"/>
      <c r="W75" s="15">
        <f t="array" ref="W75">_xlfn.XLOOKUP(1,(CM_CT2[Contract Number Customer]=$E74)*(CM_CT2[Delivery Batch]=$F74)*(CM_CT2[Row Type]="Batch"),CM_CT2[Contract Flex])</f>
        <v/>
      </c>
      <c r="X75" s="54">
        <f t="array" ref="X75">_xlfn.XLOOKUP(1,(CM_CT2[Contract Number Customer]=$E74)*(CM_CT2[Delivery Batch]=$F74)*(CM_CT2[Row Type]="Batch"),CM_CT2[Flex StartDate])</f>
        <v/>
      </c>
      <c r="Y75" s="54">
        <f t="array" ref="Y75">_xlfn.XLOOKUP(1,(CM_CT2[Contract Number Customer]=$E74)*(CM_CT2[Delivery Batch]=$F74)*(CM_CT2[Row Type]="Batch"),CM_CT2[Flex EndDate])</f>
        <v/>
      </c>
      <c r="Z75" s="15">
        <f t="array" ref="Z75">_xlfn.XLOOKUP(1,(CM_CT2[Contract Number Customer]=$E74)*(CM_CT2[Delivery Batch]=$F74)*(CM_CT2[Row Type]="Batch"),CM_CT2[Contract Status])</f>
        <v/>
      </c>
      <c r="AA75" s="15" t="n"/>
      <c r="AB75" s="74" t="n"/>
      <c r="AC75" s="74" t="n"/>
      <c r="AD75" s="131">
        <f t="array" ref="AD75">+_xlfn.XLOOKUP(1,(Table_Mietpos[Vertragsnummer]=CM_CT2[[#This Row],[Contract Number M3]])*(Table_Mietpos[Auftragspos.]=CM_CT2[[#This Row],[Rentalposition M3]]),Table_Mietpos[Gueltig_ab])</f>
        <v/>
      </c>
      <c r="AE75" s="131">
        <f t="array" ref="AE75">+_xlfn.XLOOKUP(1,(Table_Mietpos[Vertragsnummer]=CM_CT2[[#This Row],[Contract Number M3]])*(Table_Mietpos[Auftragspos.]=CM_CT2[[#This Row],[Rentalposition M3]]),Table_Mietpos[Gueltig_bis])</f>
        <v/>
      </c>
      <c r="AF75" s="50">
        <f t="array" ref="AF75">+_xlfn.XLOOKUP(1,(CM_CT2[Contract Number Customer]=CM_CT2[[#This Row],[Contract Number Customer]])*(CM_CT2[Row Type]="Header"),CM_CT2[Contract Lenght Initial])</f>
        <v/>
      </c>
      <c r="AG75" s="136">
        <f>+CM_CT2[[#This Row],[Rental EndDate]]</f>
        <v/>
      </c>
      <c r="AH75" s="305" t="n"/>
      <c r="AI75" s="305" t="n"/>
      <c r="AJ75" s="305" t="n"/>
      <c r="AK75" s="53" t="n"/>
      <c r="AL75" s="15">
        <f t="array" ref="AL75">+_xlfn.XLOOKUP(1,(CM_CT2[Contract Number Customer]=CM_CT2[[#This Row],[Contract Number Customer]])*(CM_CT2[Row Type]="Header"),CM_CT2[Early Termination Category])</f>
        <v/>
      </c>
      <c r="AM75" s="136">
        <f t="array" ref="AM75">_xlfn.XLOOKUP(1,(CM_CT2[Contract Number Customer]=$E74)*(CM_CT2[Delivery Batch]=$F74)*(CM_CT2[Row Type]="Batch"),CM_CT2[Early Termination cut-off date1])</f>
        <v/>
      </c>
      <c r="AN75" s="136">
        <f t="array" ref="AN75">_xlfn.XLOOKUP(1,(CM_CT2[Contract Number Customer]=$E74)*(CM_CT2[Delivery Batch]=$F74)*(CM_CT2[Row Type]="Batch"),CM_CT2[Early Termination cut-off date2])</f>
        <v/>
      </c>
      <c r="AO75" s="53">
        <f t="array" ref="AO75">+_xlfn.XLOOKUP(1,(CM_CT2[Contract Number Customer]=CM_CT2[[#This Row],[Contract Number Customer]])*(CM_CT2[Row Type]="Header"),CM_CT2[Early Termination Notice Period Mths])</f>
        <v/>
      </c>
      <c r="AP75" s="53">
        <f t="array" ref="AP75">+_xlfn.XLOOKUP(1,(CM_CT2[Contract Number Customer]=CM_CT2[[#This Row],[Contract Number Customer]])*(CM_CT2[Row Type]="Header"),CM_CT2[Duly Termination Notice Period Mths])</f>
        <v/>
      </c>
      <c r="AQ75" s="54" t="n"/>
      <c r="AR75" s="54">
        <f t="array" ref="AR75">+_xlfn.XLOOKUP(1,(CM_CT2[[#This Row],[Contract Number M3]]=Next_possible_notice[Contract Number M3])*(CM_CT2[[#This Row],[Rentalposition M3]]=Next_possible_notice[Rentalposition M3]),Next_possible_notice[NoticeDateCalc])</f>
        <v/>
      </c>
      <c r="AS75" s="117" t="n"/>
      <c r="AT75" s="75" t="n"/>
      <c r="AU75" s="75" t="n"/>
      <c r="AV75" s="75" t="n"/>
      <c r="AW75" s="75" t="n"/>
      <c r="AX75" s="53" t="n"/>
      <c r="AY75" s="75" t="n"/>
      <c r="AZ75" s="54" t="n"/>
      <c r="BA75" s="50">
        <f t="array" ref="BA75">+_xlfn.XLOOKUP(1,(CM_CT2[Contract Number Customer]=CM_CT2[[#This Row],[Contract Number Customer]])*(CM_CT2[Row Type]="Header"),CM_CT2[Contract Lenght Early Clause &amp; Option])</f>
        <v/>
      </c>
      <c r="BB75" s="15" t="n"/>
      <c r="BC75" s="15" t="n"/>
      <c r="BD75" s="15" t="n"/>
      <c r="BE75" s="15" t="n"/>
      <c r="BF75" s="15" t="n"/>
      <c r="BG75" s="15" t="n"/>
      <c r="BH75" s="24" t="n"/>
      <c r="BI75" s="10" t="n"/>
      <c r="BJ75" s="118" t="n"/>
      <c r="BK75" s="24" t="n"/>
      <c r="BL75" s="24" t="n"/>
      <c r="BM75" s="50">
        <f t="array" ref="BM75">+_xlfn.XLOOKUP(1,(CM_CT2[Contract Number Customer]=CM_CT2[[#This Row],[Contract Number Customer]])*(CM_CT2[Row Type]="Header"),CM_CT2[Contract Mileage])</f>
        <v/>
      </c>
      <c r="BN75" s="50" t="n"/>
      <c r="BO75" s="54" t="n"/>
      <c r="BP75" s="54">
        <f t="array" ref="BP75">+_xlfn.XLOOKUP(1,(CM_CT2[Contract Number Customer]=CM_CT2[[#This Row],[Contract Number Customer]])*(CM_CT2[Row Type]="Header"),CM_CT2[Currency])</f>
        <v/>
      </c>
      <c r="BQ75" s="75">
        <f t="array" ref="BQ75">+_xlfn.XLOOKUP(1,(CM_CT2[Contract Number Customer]=CM_CT2[[#This Row],[Contract Number Customer]])*(CM_CT2[Row Type]="Header"),CM_CT2[Lease Rate EUR])</f>
        <v/>
      </c>
      <c r="BR75" s="306" t="n"/>
      <c r="BS75" s="306" t="n"/>
      <c r="BT75" s="177" t="n"/>
      <c r="BU75" s="306" t="n"/>
      <c r="BV75" s="179">
        <f t="array" ref="BV75">+_xlfn.XLOOKUP(1,(Table_Mietpos[Vertragsnummer]=CM_CT2[[#This Row],[Contract Number M3]])*(Table_Mietpos[Auftragspos.]=CM_CT2[[#This Row],[Rentalposition M3]]),Table_Mietpos[Nettosatz/Typ])</f>
        <v/>
      </c>
      <c r="BW75" s="306" t="n"/>
      <c r="BX75" s="75" t="n"/>
      <c r="BY75" s="75" t="n"/>
      <c r="BZ75" s="75" t="n"/>
      <c r="CA75" s="75" t="n"/>
      <c r="CB75" s="75" t="n"/>
      <c r="CC75" s="307" t="n"/>
      <c r="CD75" s="307" t="n"/>
      <c r="CE75" s="307" t="n"/>
      <c r="CF75" s="307" t="n"/>
      <c r="CG75" s="28" t="n"/>
      <c r="CH75" s="28" t="n"/>
      <c r="CI75" s="28" t="n"/>
      <c r="CJ75" s="186" t="n"/>
      <c r="CK75" s="307" t="n"/>
      <c r="CL75" s="306" t="n"/>
      <c r="CM75" s="12" t="n"/>
      <c r="CN75" s="20" t="n"/>
      <c r="CO75" s="142" t="n"/>
      <c r="CP75" s="142" t="n"/>
      <c r="CQ75" s="142" t="n"/>
      <c r="CR75" s="20" t="n"/>
    </row>
    <row r="76" ht="15" customHeight="1" s="287">
      <c r="B76" s="11" t="n"/>
      <c r="C76" s="14" t="inlineStr">
        <is>
          <t>V700010</t>
        </is>
      </c>
      <c r="D76" s="10" t="n"/>
      <c r="E76" s="15">
        <f t="array" ref="E76">+_xlfn.XLOOKUP(1,(CM_CT2[Contract Number M3]=CM_CT2[[#This Row],[Contract Number M3]])*(CM_CT2[Row Type]="Header"),CM_CT2[Contract Number Customer])</f>
        <v/>
      </c>
      <c r="F76" s="10" t="n">
        <v>2</v>
      </c>
      <c r="G76" s="10" t="inlineStr">
        <is>
          <t>Wagon</t>
        </is>
      </c>
      <c r="H76" s="10" t="n">
        <v>20</v>
      </c>
      <c r="I76" s="73">
        <f t="array" ref="I76">+_xlfn.XLOOKUP(1,(Table_Mietpos[Vertragsnummer]=CM[[#This Row],[Contract Number M3]])*(Table_Mietpos[Auftragspos.]=CM[[#This Row],[Rentalposition M3]]),Table_Mietpos[ChNr])</f>
        <v/>
      </c>
      <c r="J76" s="72">
        <f t="array" ref="J76">+_xlfn.XLOOKUP(1,(CM_CT2[Contract Number Customer]=CM_CT2[[#This Row],[Contract Number Customer]])*(CM_CT2[Row Type]="Header"),CM_CT2[Customer])</f>
        <v/>
      </c>
      <c r="K76" s="51" t="n"/>
      <c r="L76" s="51" t="n"/>
      <c r="M76" s="15">
        <f t="array" ref="M76">+_xlfn.XLOOKUP(1,(CM_CT2[Contract Number Customer]=CM_CT2[[#This Row],[Contract Number Customer]])*(CM_CT2[Row Type]="Header"),CM_CT2[Sales Manager])</f>
        <v/>
      </c>
      <c r="N76" s="15">
        <f t="array" ref="N76">+_xlfn.XLOOKUP(1,(CM_CT2[Contract Number Customer]=CM_CT2[[#This Row],[Contract Number Customer]])*(CM_CT2[Row Type]="Header"),CM_CT2[Wagon Type])</f>
        <v/>
      </c>
      <c r="O76" s="10" t="n">
        <v>1</v>
      </c>
      <c r="P76" s="10" t="n"/>
      <c r="Q76" s="10" t="n"/>
      <c r="R76" s="10" t="n">
        <v>1</v>
      </c>
      <c r="S76" s="10" t="n"/>
      <c r="T76" s="10" t="n">
        <v>1</v>
      </c>
      <c r="U76" s="15">
        <f>+IF(CM_CT2[[#This Row],[Contract Status]]&lt;&gt;"ended",1,0)</f>
        <v/>
      </c>
      <c r="V76" s="15" t="n"/>
      <c r="W76" s="15">
        <f t="array" ref="W76">_xlfn.XLOOKUP(1,(CM_CT2[Contract Number Customer]=$E75)*(CM_CT2[Delivery Batch]=$F75)*(CM_CT2[Row Type]="Batch"),CM_CT2[Contract Flex])</f>
        <v/>
      </c>
      <c r="X76" s="54">
        <f t="array" ref="X76">_xlfn.XLOOKUP(1,(CM_CT2[Contract Number Customer]=$E75)*(CM_CT2[Delivery Batch]=$F75)*(CM_CT2[Row Type]="Batch"),CM_CT2[Flex StartDate])</f>
        <v/>
      </c>
      <c r="Y76" s="54">
        <f t="array" ref="Y76">_xlfn.XLOOKUP(1,(CM_CT2[Contract Number Customer]=$E75)*(CM_CT2[Delivery Batch]=$F75)*(CM_CT2[Row Type]="Batch"),CM_CT2[Flex EndDate])</f>
        <v/>
      </c>
      <c r="Z76" s="15">
        <f t="array" ref="Z76">_xlfn.XLOOKUP(1,(CM_CT2[Contract Number Customer]=$E75)*(CM_CT2[Delivery Batch]=$F75)*(CM_CT2[Row Type]="Batch"),CM_CT2[Contract Status])</f>
        <v/>
      </c>
      <c r="AA76" s="15" t="n"/>
      <c r="AB76" s="74" t="n"/>
      <c r="AC76" s="74" t="n"/>
      <c r="AD76" s="131">
        <f t="array" ref="AD76">+_xlfn.XLOOKUP(1,(Table_Mietpos[Vertragsnummer]=CM_CT2[[#This Row],[Contract Number M3]])*(Table_Mietpos[Auftragspos.]=CM_CT2[[#This Row],[Rentalposition M3]]),Table_Mietpos[Gueltig_ab])</f>
        <v/>
      </c>
      <c r="AE76" s="131">
        <f t="array" ref="AE76">+_xlfn.XLOOKUP(1,(Table_Mietpos[Vertragsnummer]=CM_CT2[[#This Row],[Contract Number M3]])*(Table_Mietpos[Auftragspos.]=CM_CT2[[#This Row],[Rentalposition M3]]),Table_Mietpos[Gueltig_bis])</f>
        <v/>
      </c>
      <c r="AF76" s="50">
        <f t="array" ref="AF76">+_xlfn.XLOOKUP(1,(CM_CT2[Contract Number Customer]=CM_CT2[[#This Row],[Contract Number Customer]])*(CM_CT2[Row Type]="Header"),CM_CT2[Contract Lenght Initial])</f>
        <v/>
      </c>
      <c r="AG76" s="136">
        <f>+CM_CT2[[#This Row],[Rental EndDate]]</f>
        <v/>
      </c>
      <c r="AH76" s="305" t="n"/>
      <c r="AI76" s="305" t="n"/>
      <c r="AJ76" s="305" t="n"/>
      <c r="AK76" s="53" t="n"/>
      <c r="AL76" s="15">
        <f t="array" ref="AL76">+_xlfn.XLOOKUP(1,(CM_CT2[Contract Number Customer]=CM_CT2[[#This Row],[Contract Number Customer]])*(CM_CT2[Row Type]="Header"),CM_CT2[Early Termination Category])</f>
        <v/>
      </c>
      <c r="AM76" s="136">
        <f t="array" ref="AM76">_xlfn.XLOOKUP(1,(CM_CT2[Contract Number Customer]=$E75)*(CM_CT2[Delivery Batch]=$F75)*(CM_CT2[Row Type]="Batch"),CM_CT2[Early Termination cut-off date1])</f>
        <v/>
      </c>
      <c r="AN76" s="136">
        <f t="array" ref="AN76">_xlfn.XLOOKUP(1,(CM_CT2[Contract Number Customer]=$E75)*(CM_CT2[Delivery Batch]=$F75)*(CM_CT2[Row Type]="Batch"),CM_CT2[Early Termination cut-off date2])</f>
        <v/>
      </c>
      <c r="AO76" s="53">
        <f t="array" ref="AO76">+_xlfn.XLOOKUP(1,(CM_CT2[Contract Number Customer]=CM_CT2[[#This Row],[Contract Number Customer]])*(CM_CT2[Row Type]="Header"),CM_CT2[Early Termination Notice Period Mths])</f>
        <v/>
      </c>
      <c r="AP76" s="53">
        <f t="array" ref="AP76">+_xlfn.XLOOKUP(1,(CM_CT2[Contract Number Customer]=CM_CT2[[#This Row],[Contract Number Customer]])*(CM_CT2[Row Type]="Header"),CM_CT2[Duly Termination Notice Period Mths])</f>
        <v/>
      </c>
      <c r="AQ76" s="54" t="n"/>
      <c r="AR76" s="54">
        <f t="array" ref="AR76">+_xlfn.XLOOKUP(1,(CM_CT2[[#This Row],[Contract Number M3]]=Next_possible_notice[Contract Number M3])*(CM_CT2[[#This Row],[Rentalposition M3]]=Next_possible_notice[Rentalposition M3]),Next_possible_notice[NoticeDateCalc])</f>
        <v/>
      </c>
      <c r="AS76" s="117" t="n"/>
      <c r="AT76" s="75" t="n"/>
      <c r="AU76" s="75" t="n"/>
      <c r="AV76" s="75" t="n"/>
      <c r="AW76" s="75" t="n"/>
      <c r="AX76" s="53" t="n"/>
      <c r="AY76" s="75" t="n"/>
      <c r="AZ76" s="54" t="n"/>
      <c r="BA76" s="50">
        <f t="array" ref="BA76">+_xlfn.XLOOKUP(1,(CM_CT2[Contract Number Customer]=CM_CT2[[#This Row],[Contract Number Customer]])*(CM_CT2[Row Type]="Header"),CM_CT2[Contract Lenght Early Clause &amp; Option])</f>
        <v/>
      </c>
      <c r="BB76" s="15" t="n"/>
      <c r="BC76" s="15" t="n"/>
      <c r="BD76" s="15" t="n"/>
      <c r="BE76" s="15" t="n"/>
      <c r="BF76" s="15" t="n"/>
      <c r="BG76" s="15" t="n"/>
      <c r="BH76" s="24" t="n"/>
      <c r="BI76" s="10" t="n"/>
      <c r="BJ76" s="118" t="n"/>
      <c r="BK76" s="24" t="n"/>
      <c r="BL76" s="24" t="n"/>
      <c r="BM76" s="50">
        <f t="array" ref="BM76">+_xlfn.XLOOKUP(1,(CM_CT2[Contract Number Customer]=CM_CT2[[#This Row],[Contract Number Customer]])*(CM_CT2[Row Type]="Header"),CM_CT2[Contract Mileage])</f>
        <v/>
      </c>
      <c r="BN76" s="50" t="n"/>
      <c r="BO76" s="54" t="n"/>
      <c r="BP76" s="54">
        <f t="array" ref="BP76">+_xlfn.XLOOKUP(1,(CM_CT2[Contract Number Customer]=CM_CT2[[#This Row],[Contract Number Customer]])*(CM_CT2[Row Type]="Header"),CM_CT2[Currency])</f>
        <v/>
      </c>
      <c r="BQ76" s="75">
        <f t="array" ref="BQ76">+_xlfn.XLOOKUP(1,(CM_CT2[Contract Number Customer]=CM_CT2[[#This Row],[Contract Number Customer]])*(CM_CT2[Row Type]="Header"),CM_CT2[Lease Rate EUR])</f>
        <v/>
      </c>
      <c r="BR76" s="306" t="n"/>
      <c r="BS76" s="306" t="n"/>
      <c r="BT76" s="177" t="n"/>
      <c r="BU76" s="306" t="n"/>
      <c r="BV76" s="179">
        <f t="array" ref="BV76">+_xlfn.XLOOKUP(1,(Table_Mietpos[Vertragsnummer]=CM_CT2[[#This Row],[Contract Number M3]])*(Table_Mietpos[Auftragspos.]=CM_CT2[[#This Row],[Rentalposition M3]]),Table_Mietpos[Nettosatz/Typ])</f>
        <v/>
      </c>
      <c r="BW76" s="306" t="n"/>
      <c r="BX76" s="75" t="n"/>
      <c r="BY76" s="75" t="n"/>
      <c r="BZ76" s="75" t="n"/>
      <c r="CA76" s="75" t="n"/>
      <c r="CB76" s="75" t="n"/>
      <c r="CC76" s="307" t="n"/>
      <c r="CD76" s="307" t="n"/>
      <c r="CE76" s="307" t="n"/>
      <c r="CF76" s="307" t="n"/>
      <c r="CG76" s="28" t="n"/>
      <c r="CH76" s="28" t="n"/>
      <c r="CI76" s="28" t="n"/>
      <c r="CJ76" s="186" t="n"/>
      <c r="CK76" s="307" t="n"/>
      <c r="CL76" s="306" t="n"/>
      <c r="CM76" s="12" t="n"/>
      <c r="CN76" s="20" t="n"/>
      <c r="CO76" s="142" t="n"/>
      <c r="CP76" s="142" t="n"/>
      <c r="CQ76" s="142" t="n"/>
      <c r="CR76" s="20" t="n"/>
    </row>
    <row r="77" ht="15" customHeight="1" s="287">
      <c r="B77" s="11" t="n"/>
      <c r="C77" s="14" t="inlineStr">
        <is>
          <t>V700010</t>
        </is>
      </c>
      <c r="D77" s="10" t="n"/>
      <c r="E77" s="15">
        <f t="array" ref="E77">+_xlfn.XLOOKUP(1,(CM_CT2[Contract Number M3]=CM_CT2[[#This Row],[Contract Number M3]])*(CM_CT2[Row Type]="Header"),CM_CT2[Contract Number Customer])</f>
        <v/>
      </c>
      <c r="F77" s="10" t="n">
        <v>2</v>
      </c>
      <c r="G77" s="10" t="inlineStr">
        <is>
          <t>Wagon</t>
        </is>
      </c>
      <c r="H77" s="10" t="n">
        <v>21</v>
      </c>
      <c r="I77" s="73">
        <f t="array" ref="I77">+_xlfn.XLOOKUP(1,(Table_Mietpos[Vertragsnummer]=CM[[#This Row],[Contract Number M3]])*(Table_Mietpos[Auftragspos.]=CM[[#This Row],[Rentalposition M3]]),Table_Mietpos[ChNr])</f>
        <v/>
      </c>
      <c r="J77" s="72">
        <f t="array" ref="J77">+_xlfn.XLOOKUP(1,(CM_CT2[Contract Number Customer]=CM_CT2[[#This Row],[Contract Number Customer]])*(CM_CT2[Row Type]="Header"),CM_CT2[Customer])</f>
        <v/>
      </c>
      <c r="K77" s="51" t="n"/>
      <c r="L77" s="51" t="n"/>
      <c r="M77" s="15">
        <f t="array" ref="M77">+_xlfn.XLOOKUP(1,(CM_CT2[Contract Number Customer]=CM_CT2[[#This Row],[Contract Number Customer]])*(CM_CT2[Row Type]="Header"),CM_CT2[Sales Manager])</f>
        <v/>
      </c>
      <c r="N77" s="15">
        <f t="array" ref="N77">+_xlfn.XLOOKUP(1,(CM_CT2[Contract Number Customer]=CM_CT2[[#This Row],[Contract Number Customer]])*(CM_CT2[Row Type]="Header"),CM_CT2[Wagon Type])</f>
        <v/>
      </c>
      <c r="O77" s="10" t="n">
        <v>1</v>
      </c>
      <c r="P77" s="10" t="n"/>
      <c r="Q77" s="10" t="n"/>
      <c r="R77" s="10" t="n">
        <v>1</v>
      </c>
      <c r="S77" s="10" t="n"/>
      <c r="T77" s="10" t="n">
        <v>1</v>
      </c>
      <c r="U77" s="15">
        <f>+IF(CM_CT2[[#This Row],[Contract Status]]&lt;&gt;"ended",1,0)</f>
        <v/>
      </c>
      <c r="V77" s="15" t="n"/>
      <c r="W77" s="15">
        <f t="array" ref="W77">_xlfn.XLOOKUP(1,(CM_CT2[Contract Number Customer]=$E76)*(CM_CT2[Delivery Batch]=$F76)*(CM_CT2[Row Type]="Batch"),CM_CT2[Contract Flex])</f>
        <v/>
      </c>
      <c r="X77" s="54">
        <f t="array" ref="X77">_xlfn.XLOOKUP(1,(CM_CT2[Contract Number Customer]=$E76)*(CM_CT2[Delivery Batch]=$F76)*(CM_CT2[Row Type]="Batch"),CM_CT2[Flex StartDate])</f>
        <v/>
      </c>
      <c r="Y77" s="54">
        <f t="array" ref="Y77">_xlfn.XLOOKUP(1,(CM_CT2[Contract Number Customer]=$E76)*(CM_CT2[Delivery Batch]=$F76)*(CM_CT2[Row Type]="Batch"),CM_CT2[Flex EndDate])</f>
        <v/>
      </c>
      <c r="Z77" s="15">
        <f t="array" ref="Z77">_xlfn.XLOOKUP(1,(CM_CT2[Contract Number Customer]=$E76)*(CM_CT2[Delivery Batch]=$F76)*(CM_CT2[Row Type]="Batch"),CM_CT2[Contract Status])</f>
        <v/>
      </c>
      <c r="AA77" s="15" t="n"/>
      <c r="AB77" s="74" t="n"/>
      <c r="AC77" s="74" t="n"/>
      <c r="AD77" s="131">
        <f t="array" ref="AD77">+_xlfn.XLOOKUP(1,(Table_Mietpos[Vertragsnummer]=CM_CT2[[#This Row],[Contract Number M3]])*(Table_Mietpos[Auftragspos.]=CM_CT2[[#This Row],[Rentalposition M3]]),Table_Mietpos[Gueltig_ab])</f>
        <v/>
      </c>
      <c r="AE77" s="131">
        <f t="array" ref="AE77">+_xlfn.XLOOKUP(1,(Table_Mietpos[Vertragsnummer]=CM_CT2[[#This Row],[Contract Number M3]])*(Table_Mietpos[Auftragspos.]=CM_CT2[[#This Row],[Rentalposition M3]]),Table_Mietpos[Gueltig_bis])</f>
        <v/>
      </c>
      <c r="AF77" s="50">
        <f t="array" ref="AF77">+_xlfn.XLOOKUP(1,(CM_CT2[Contract Number Customer]=CM_CT2[[#This Row],[Contract Number Customer]])*(CM_CT2[Row Type]="Header"),CM_CT2[Contract Lenght Initial])</f>
        <v/>
      </c>
      <c r="AG77" s="136">
        <f>+CM_CT2[[#This Row],[Rental EndDate]]</f>
        <v/>
      </c>
      <c r="AH77" s="305" t="n"/>
      <c r="AI77" s="305" t="n"/>
      <c r="AJ77" s="305" t="n"/>
      <c r="AK77" s="53" t="n"/>
      <c r="AL77" s="15">
        <f t="array" ref="AL77">+_xlfn.XLOOKUP(1,(CM_CT2[Contract Number Customer]=CM_CT2[[#This Row],[Contract Number Customer]])*(CM_CT2[Row Type]="Header"),CM_CT2[Early Termination Category])</f>
        <v/>
      </c>
      <c r="AM77" s="136">
        <f t="array" ref="AM77">_xlfn.XLOOKUP(1,(CM_CT2[Contract Number Customer]=$E76)*(CM_CT2[Delivery Batch]=$F76)*(CM_CT2[Row Type]="Batch"),CM_CT2[Early Termination cut-off date1])</f>
        <v/>
      </c>
      <c r="AN77" s="136">
        <f t="array" ref="AN77">_xlfn.XLOOKUP(1,(CM_CT2[Contract Number Customer]=$E76)*(CM_CT2[Delivery Batch]=$F76)*(CM_CT2[Row Type]="Batch"),CM_CT2[Early Termination cut-off date2])</f>
        <v/>
      </c>
      <c r="AO77" s="53">
        <f t="array" ref="AO77">+_xlfn.XLOOKUP(1,(CM_CT2[Contract Number Customer]=CM_CT2[[#This Row],[Contract Number Customer]])*(CM_CT2[Row Type]="Header"),CM_CT2[Early Termination Notice Period Mths])</f>
        <v/>
      </c>
      <c r="AP77" s="53">
        <f t="array" ref="AP77">+_xlfn.XLOOKUP(1,(CM_CT2[Contract Number Customer]=CM_CT2[[#This Row],[Contract Number Customer]])*(CM_CT2[Row Type]="Header"),CM_CT2[Duly Termination Notice Period Mths])</f>
        <v/>
      </c>
      <c r="AQ77" s="54" t="n"/>
      <c r="AR77" s="54">
        <f t="array" ref="AR77">+_xlfn.XLOOKUP(1,(CM_CT2[[#This Row],[Contract Number M3]]=Next_possible_notice[Contract Number M3])*(CM_CT2[[#This Row],[Rentalposition M3]]=Next_possible_notice[Rentalposition M3]),Next_possible_notice[NoticeDateCalc])</f>
        <v/>
      </c>
      <c r="AS77" s="117" t="n"/>
      <c r="AT77" s="75" t="n"/>
      <c r="AU77" s="75" t="n"/>
      <c r="AV77" s="75" t="n"/>
      <c r="AW77" s="75" t="n"/>
      <c r="AX77" s="53" t="n"/>
      <c r="AY77" s="75" t="n"/>
      <c r="AZ77" s="54" t="n"/>
      <c r="BA77" s="50">
        <f t="array" ref="BA77">+_xlfn.XLOOKUP(1,(CM_CT2[Contract Number Customer]=CM_CT2[[#This Row],[Contract Number Customer]])*(CM_CT2[Row Type]="Header"),CM_CT2[Contract Lenght Early Clause &amp; Option])</f>
        <v/>
      </c>
      <c r="BB77" s="15" t="n"/>
      <c r="BC77" s="15" t="n"/>
      <c r="BD77" s="15" t="n"/>
      <c r="BE77" s="15" t="n"/>
      <c r="BF77" s="15" t="n"/>
      <c r="BG77" s="15" t="n"/>
      <c r="BH77" s="24" t="n"/>
      <c r="BI77" s="10" t="n"/>
      <c r="BJ77" s="118" t="n"/>
      <c r="BK77" s="24" t="n"/>
      <c r="BL77" s="24" t="n"/>
      <c r="BM77" s="50">
        <f t="array" ref="BM77">+_xlfn.XLOOKUP(1,(CM_CT2[Contract Number Customer]=CM_CT2[[#This Row],[Contract Number Customer]])*(CM_CT2[Row Type]="Header"),CM_CT2[Contract Mileage])</f>
        <v/>
      </c>
      <c r="BN77" s="50" t="n"/>
      <c r="BO77" s="54" t="n"/>
      <c r="BP77" s="54">
        <f t="array" ref="BP77">+_xlfn.XLOOKUP(1,(CM_CT2[Contract Number Customer]=CM_CT2[[#This Row],[Contract Number Customer]])*(CM_CT2[Row Type]="Header"),CM_CT2[Currency])</f>
        <v/>
      </c>
      <c r="BQ77" s="75">
        <f t="array" ref="BQ77">+_xlfn.XLOOKUP(1,(CM_CT2[Contract Number Customer]=CM_CT2[[#This Row],[Contract Number Customer]])*(CM_CT2[Row Type]="Header"),CM_CT2[Lease Rate EUR])</f>
        <v/>
      </c>
      <c r="BR77" s="306" t="n"/>
      <c r="BS77" s="306" t="n"/>
      <c r="BT77" s="177" t="n"/>
      <c r="BU77" s="306" t="n"/>
      <c r="BV77" s="179">
        <f t="array" ref="BV77">+_xlfn.XLOOKUP(1,(Table_Mietpos[Vertragsnummer]=CM_CT2[[#This Row],[Contract Number M3]])*(Table_Mietpos[Auftragspos.]=CM_CT2[[#This Row],[Rentalposition M3]]),Table_Mietpos[Nettosatz/Typ])</f>
        <v/>
      </c>
      <c r="BW77" s="306" t="n"/>
      <c r="BX77" s="75" t="n"/>
      <c r="BY77" s="75" t="n"/>
      <c r="BZ77" s="75" t="n"/>
      <c r="CA77" s="75" t="n"/>
      <c r="CB77" s="75" t="n"/>
      <c r="CC77" s="307" t="n"/>
      <c r="CD77" s="307" t="n"/>
      <c r="CE77" s="307" t="n"/>
      <c r="CF77" s="307" t="n"/>
      <c r="CG77" s="28" t="n"/>
      <c r="CH77" s="28" t="n"/>
      <c r="CI77" s="28" t="n"/>
      <c r="CJ77" s="186" t="n"/>
      <c r="CK77" s="307" t="n"/>
      <c r="CL77" s="306" t="n"/>
      <c r="CM77" s="12" t="n"/>
      <c r="CN77" s="20" t="n"/>
      <c r="CO77" s="142" t="n"/>
      <c r="CP77" s="142" t="n"/>
      <c r="CQ77" s="142" t="n"/>
      <c r="CR77" s="20" t="n"/>
    </row>
    <row r="78" ht="15" customHeight="1" s="287">
      <c r="B78" s="11" t="n"/>
      <c r="C78" s="14" t="inlineStr">
        <is>
          <t>V700010</t>
        </is>
      </c>
      <c r="D78" s="10" t="n"/>
      <c r="E78" s="15">
        <f t="array" ref="E78">+_xlfn.XLOOKUP(1,(CM_CT2[Contract Number M3]=CM_CT2[[#This Row],[Contract Number M3]])*(CM_CT2[Row Type]="Header"),CM_CT2[Contract Number Customer])</f>
        <v/>
      </c>
      <c r="F78" s="10" t="n">
        <v>2</v>
      </c>
      <c r="G78" s="10" t="inlineStr">
        <is>
          <t>Wagon</t>
        </is>
      </c>
      <c r="H78" s="10" t="n">
        <v>22</v>
      </c>
      <c r="I78" s="73">
        <f t="array" ref="I78">+_xlfn.XLOOKUP(1,(Table_Mietpos[Vertragsnummer]=CM[[#This Row],[Contract Number M3]])*(Table_Mietpos[Auftragspos.]=CM[[#This Row],[Rentalposition M3]]),Table_Mietpos[ChNr])</f>
        <v/>
      </c>
      <c r="J78" s="72">
        <f t="array" ref="J78">+_xlfn.XLOOKUP(1,(CM_CT2[Contract Number Customer]=CM_CT2[[#This Row],[Contract Number Customer]])*(CM_CT2[Row Type]="Header"),CM_CT2[Customer])</f>
        <v/>
      </c>
      <c r="K78" s="51" t="n"/>
      <c r="L78" s="51" t="n"/>
      <c r="M78" s="15">
        <f t="array" ref="M78">+_xlfn.XLOOKUP(1,(CM_CT2[Contract Number Customer]=CM_CT2[[#This Row],[Contract Number Customer]])*(CM_CT2[Row Type]="Header"),CM_CT2[Sales Manager])</f>
        <v/>
      </c>
      <c r="N78" s="15">
        <f t="array" ref="N78">+_xlfn.XLOOKUP(1,(CM_CT2[Contract Number Customer]=CM_CT2[[#This Row],[Contract Number Customer]])*(CM_CT2[Row Type]="Header"),CM_CT2[Wagon Type])</f>
        <v/>
      </c>
      <c r="O78" s="10" t="n">
        <v>1</v>
      </c>
      <c r="P78" s="10" t="n"/>
      <c r="Q78" s="10" t="n"/>
      <c r="R78" s="10" t="n">
        <v>1</v>
      </c>
      <c r="S78" s="10" t="n"/>
      <c r="T78" s="10" t="n">
        <v>1</v>
      </c>
      <c r="U78" s="15">
        <f>+IF(CM_CT2[[#This Row],[Contract Status]]&lt;&gt;"ended",1,0)</f>
        <v/>
      </c>
      <c r="V78" s="15" t="n"/>
      <c r="W78" s="15">
        <f t="array" ref="W78">_xlfn.XLOOKUP(1,(CM_CT2[Contract Number Customer]=$E77)*(CM_CT2[Delivery Batch]=$F77)*(CM_CT2[Row Type]="Batch"),CM_CT2[Contract Flex])</f>
        <v/>
      </c>
      <c r="X78" s="54">
        <f t="array" ref="X78">_xlfn.XLOOKUP(1,(CM_CT2[Contract Number Customer]=$E77)*(CM_CT2[Delivery Batch]=$F77)*(CM_CT2[Row Type]="Batch"),CM_CT2[Flex StartDate])</f>
        <v/>
      </c>
      <c r="Y78" s="54">
        <f t="array" ref="Y78">_xlfn.XLOOKUP(1,(CM_CT2[Contract Number Customer]=$E77)*(CM_CT2[Delivery Batch]=$F77)*(CM_CT2[Row Type]="Batch"),CM_CT2[Flex EndDate])</f>
        <v/>
      </c>
      <c r="Z78" s="15">
        <f t="array" ref="Z78">_xlfn.XLOOKUP(1,(CM_CT2[Contract Number Customer]=$E77)*(CM_CT2[Delivery Batch]=$F77)*(CM_CT2[Row Type]="Batch"),CM_CT2[Contract Status])</f>
        <v/>
      </c>
      <c r="AA78" s="15" t="n"/>
      <c r="AB78" s="74" t="n"/>
      <c r="AC78" s="74" t="n"/>
      <c r="AD78" s="131">
        <f t="array" ref="AD78">+_xlfn.XLOOKUP(1,(Table_Mietpos[Vertragsnummer]=CM_CT2[[#This Row],[Contract Number M3]])*(Table_Mietpos[Auftragspos.]=CM_CT2[[#This Row],[Rentalposition M3]]),Table_Mietpos[Gueltig_ab])</f>
        <v/>
      </c>
      <c r="AE78" s="131">
        <f t="array" ref="AE78">+_xlfn.XLOOKUP(1,(Table_Mietpos[Vertragsnummer]=CM_CT2[[#This Row],[Contract Number M3]])*(Table_Mietpos[Auftragspos.]=CM_CT2[[#This Row],[Rentalposition M3]]),Table_Mietpos[Gueltig_bis])</f>
        <v/>
      </c>
      <c r="AF78" s="50">
        <f t="array" ref="AF78">+_xlfn.XLOOKUP(1,(CM_CT2[Contract Number Customer]=CM_CT2[[#This Row],[Contract Number Customer]])*(CM_CT2[Row Type]="Header"),CM_CT2[Contract Lenght Initial])</f>
        <v/>
      </c>
      <c r="AG78" s="136">
        <f>+CM_CT2[[#This Row],[Rental EndDate]]</f>
        <v/>
      </c>
      <c r="AH78" s="305" t="n"/>
      <c r="AI78" s="305" t="n"/>
      <c r="AJ78" s="305" t="n"/>
      <c r="AK78" s="53" t="n"/>
      <c r="AL78" s="15">
        <f t="array" ref="AL78">+_xlfn.XLOOKUP(1,(CM_CT2[Contract Number Customer]=CM_CT2[[#This Row],[Contract Number Customer]])*(CM_CT2[Row Type]="Header"),CM_CT2[Early Termination Category])</f>
        <v/>
      </c>
      <c r="AM78" s="136">
        <f t="array" ref="AM78">_xlfn.XLOOKUP(1,(CM_CT2[Contract Number Customer]=$E77)*(CM_CT2[Delivery Batch]=$F77)*(CM_CT2[Row Type]="Batch"),CM_CT2[Early Termination cut-off date1])</f>
        <v/>
      </c>
      <c r="AN78" s="136">
        <f t="array" ref="AN78">_xlfn.XLOOKUP(1,(CM_CT2[Contract Number Customer]=$E77)*(CM_CT2[Delivery Batch]=$F77)*(CM_CT2[Row Type]="Batch"),CM_CT2[Early Termination cut-off date2])</f>
        <v/>
      </c>
      <c r="AO78" s="53">
        <f t="array" ref="AO78">+_xlfn.XLOOKUP(1,(CM_CT2[Contract Number Customer]=CM_CT2[[#This Row],[Contract Number Customer]])*(CM_CT2[Row Type]="Header"),CM_CT2[Early Termination Notice Period Mths])</f>
        <v/>
      </c>
      <c r="AP78" s="53">
        <f t="array" ref="AP78">+_xlfn.XLOOKUP(1,(CM_CT2[Contract Number Customer]=CM_CT2[[#This Row],[Contract Number Customer]])*(CM_CT2[Row Type]="Header"),CM_CT2[Duly Termination Notice Period Mths])</f>
        <v/>
      </c>
      <c r="AQ78" s="54" t="n"/>
      <c r="AR78" s="54">
        <f t="array" ref="AR78">+_xlfn.XLOOKUP(1,(CM_CT2[[#This Row],[Contract Number M3]]=Next_possible_notice[Contract Number M3])*(CM_CT2[[#This Row],[Rentalposition M3]]=Next_possible_notice[Rentalposition M3]),Next_possible_notice[NoticeDateCalc])</f>
        <v/>
      </c>
      <c r="AS78" s="117" t="n"/>
      <c r="AT78" s="75" t="n"/>
      <c r="AU78" s="75" t="n"/>
      <c r="AV78" s="75" t="n"/>
      <c r="AW78" s="75" t="n"/>
      <c r="AX78" s="53" t="n"/>
      <c r="AY78" s="75" t="n"/>
      <c r="AZ78" s="54" t="n"/>
      <c r="BA78" s="50">
        <f t="array" ref="BA78">+_xlfn.XLOOKUP(1,(CM_CT2[Contract Number Customer]=CM_CT2[[#This Row],[Contract Number Customer]])*(CM_CT2[Row Type]="Header"),CM_CT2[Contract Lenght Early Clause &amp; Option])</f>
        <v/>
      </c>
      <c r="BB78" s="15" t="n"/>
      <c r="BC78" s="15" t="n"/>
      <c r="BD78" s="15" t="n"/>
      <c r="BE78" s="15" t="n"/>
      <c r="BF78" s="15" t="n"/>
      <c r="BG78" s="15" t="n"/>
      <c r="BH78" s="24" t="n"/>
      <c r="BI78" s="10" t="n"/>
      <c r="BJ78" s="118" t="n"/>
      <c r="BK78" s="24" t="n"/>
      <c r="BL78" s="24" t="n"/>
      <c r="BM78" s="50">
        <f t="array" ref="BM78">+_xlfn.XLOOKUP(1,(CM_CT2[Contract Number Customer]=CM_CT2[[#This Row],[Contract Number Customer]])*(CM_CT2[Row Type]="Header"),CM_CT2[Contract Mileage])</f>
        <v/>
      </c>
      <c r="BN78" s="50" t="n"/>
      <c r="BO78" s="54" t="n"/>
      <c r="BP78" s="54">
        <f t="array" ref="BP78">+_xlfn.XLOOKUP(1,(CM_CT2[Contract Number Customer]=CM_CT2[[#This Row],[Contract Number Customer]])*(CM_CT2[Row Type]="Header"),CM_CT2[Currency])</f>
        <v/>
      </c>
      <c r="BQ78" s="75">
        <f t="array" ref="BQ78">+_xlfn.XLOOKUP(1,(CM_CT2[Contract Number Customer]=CM_CT2[[#This Row],[Contract Number Customer]])*(CM_CT2[Row Type]="Header"),CM_CT2[Lease Rate EUR])</f>
        <v/>
      </c>
      <c r="BR78" s="306" t="n"/>
      <c r="BS78" s="306" t="n"/>
      <c r="BT78" s="177" t="n"/>
      <c r="BU78" s="306" t="n"/>
      <c r="BV78" s="179">
        <f t="array" ref="BV78">+_xlfn.XLOOKUP(1,(Table_Mietpos[Vertragsnummer]=CM_CT2[[#This Row],[Contract Number M3]])*(Table_Mietpos[Auftragspos.]=CM_CT2[[#This Row],[Rentalposition M3]]),Table_Mietpos[Nettosatz/Typ])</f>
        <v/>
      </c>
      <c r="BW78" s="306" t="n"/>
      <c r="BX78" s="75" t="n"/>
      <c r="BY78" s="75" t="n"/>
      <c r="BZ78" s="75" t="n"/>
      <c r="CA78" s="75" t="n"/>
      <c r="CB78" s="75" t="n"/>
      <c r="CC78" s="307" t="n"/>
      <c r="CD78" s="307" t="n"/>
      <c r="CE78" s="307" t="n"/>
      <c r="CF78" s="307" t="n"/>
      <c r="CG78" s="28" t="n"/>
      <c r="CH78" s="28" t="n"/>
      <c r="CI78" s="28" t="n"/>
      <c r="CJ78" s="186" t="n"/>
      <c r="CK78" s="307" t="n"/>
      <c r="CL78" s="306" t="n"/>
      <c r="CM78" s="12" t="n"/>
      <c r="CN78" s="20" t="n"/>
      <c r="CO78" s="142" t="n"/>
      <c r="CP78" s="142" t="n"/>
      <c r="CQ78" s="142" t="n"/>
      <c r="CR78" s="20" t="n"/>
    </row>
    <row r="79" ht="15" customHeight="1" s="287">
      <c r="B79" s="11" t="n"/>
      <c r="C79" s="14" t="inlineStr">
        <is>
          <t>V700010</t>
        </is>
      </c>
      <c r="D79" s="10" t="n"/>
      <c r="E79" s="15">
        <f t="array" ref="E79">+_xlfn.XLOOKUP(1,(CM_CT2[Contract Number M3]=CM_CT2[[#This Row],[Contract Number M3]])*(CM_CT2[Row Type]="Header"),CM_CT2[Contract Number Customer])</f>
        <v/>
      </c>
      <c r="F79" s="10" t="n">
        <v>2</v>
      </c>
      <c r="G79" s="10" t="inlineStr">
        <is>
          <t>Wagon</t>
        </is>
      </c>
      <c r="H79" s="10" t="n">
        <v>23</v>
      </c>
      <c r="I79" s="73">
        <f t="array" ref="I79">+_xlfn.XLOOKUP(1,(Table_Mietpos[Vertragsnummer]=CM[[#This Row],[Contract Number M3]])*(Table_Mietpos[Auftragspos.]=CM[[#This Row],[Rentalposition M3]]),Table_Mietpos[ChNr])</f>
        <v/>
      </c>
      <c r="J79" s="72">
        <f t="array" ref="J79">+_xlfn.XLOOKUP(1,(CM_CT2[Contract Number Customer]=CM_CT2[[#This Row],[Contract Number Customer]])*(CM_CT2[Row Type]="Header"),CM_CT2[Customer])</f>
        <v/>
      </c>
      <c r="K79" s="51" t="n"/>
      <c r="L79" s="51" t="n"/>
      <c r="M79" s="15">
        <f t="array" ref="M79">+_xlfn.XLOOKUP(1,(CM_CT2[Contract Number Customer]=CM_CT2[[#This Row],[Contract Number Customer]])*(CM_CT2[Row Type]="Header"),CM_CT2[Sales Manager])</f>
        <v/>
      </c>
      <c r="N79" s="15">
        <f t="array" ref="N79">+_xlfn.XLOOKUP(1,(CM_CT2[Contract Number Customer]=CM_CT2[[#This Row],[Contract Number Customer]])*(CM_CT2[Row Type]="Header"),CM_CT2[Wagon Type])</f>
        <v/>
      </c>
      <c r="O79" s="10" t="n">
        <v>1</v>
      </c>
      <c r="P79" s="10" t="n"/>
      <c r="Q79" s="10" t="n"/>
      <c r="R79" s="10" t="n">
        <v>1</v>
      </c>
      <c r="S79" s="10" t="n"/>
      <c r="T79" s="10" t="n">
        <v>1</v>
      </c>
      <c r="U79" s="15">
        <f>+IF(CM_CT2[[#This Row],[Contract Status]]&lt;&gt;"ended",1,0)</f>
        <v/>
      </c>
      <c r="V79" s="15" t="n"/>
      <c r="W79" s="15">
        <f t="array" ref="W79">_xlfn.XLOOKUP(1,(CM_CT2[Contract Number Customer]=$E78)*(CM_CT2[Delivery Batch]=$F78)*(CM_CT2[Row Type]="Batch"),CM_CT2[Contract Flex])</f>
        <v/>
      </c>
      <c r="X79" s="54">
        <f t="array" ref="X79">_xlfn.XLOOKUP(1,(CM_CT2[Contract Number Customer]=$E78)*(CM_CT2[Delivery Batch]=$F78)*(CM_CT2[Row Type]="Batch"),CM_CT2[Flex StartDate])</f>
        <v/>
      </c>
      <c r="Y79" s="54">
        <f t="array" ref="Y79">_xlfn.XLOOKUP(1,(CM_CT2[Contract Number Customer]=$E78)*(CM_CT2[Delivery Batch]=$F78)*(CM_CT2[Row Type]="Batch"),CM_CT2[Flex EndDate])</f>
        <v/>
      </c>
      <c r="Z79" s="15">
        <f t="array" ref="Z79">_xlfn.XLOOKUP(1,(CM_CT2[Contract Number Customer]=$E78)*(CM_CT2[Delivery Batch]=$F78)*(CM_CT2[Row Type]="Batch"),CM_CT2[Contract Status])</f>
        <v/>
      </c>
      <c r="AA79" s="15" t="n"/>
      <c r="AB79" s="74" t="n"/>
      <c r="AC79" s="74" t="n"/>
      <c r="AD79" s="131">
        <f t="array" ref="AD79">+_xlfn.XLOOKUP(1,(Table_Mietpos[Vertragsnummer]=CM_CT2[[#This Row],[Contract Number M3]])*(Table_Mietpos[Auftragspos.]=CM_CT2[[#This Row],[Rentalposition M3]]),Table_Mietpos[Gueltig_ab])</f>
        <v/>
      </c>
      <c r="AE79" s="131">
        <f t="array" ref="AE79">+_xlfn.XLOOKUP(1,(Table_Mietpos[Vertragsnummer]=CM_CT2[[#This Row],[Contract Number M3]])*(Table_Mietpos[Auftragspos.]=CM_CT2[[#This Row],[Rentalposition M3]]),Table_Mietpos[Gueltig_bis])</f>
        <v/>
      </c>
      <c r="AF79" s="50">
        <f t="array" ref="AF79">+_xlfn.XLOOKUP(1,(CM_CT2[Contract Number Customer]=CM_CT2[[#This Row],[Contract Number Customer]])*(CM_CT2[Row Type]="Header"),CM_CT2[Contract Lenght Initial])</f>
        <v/>
      </c>
      <c r="AG79" s="136">
        <f>+CM_CT2[[#This Row],[Rental EndDate]]</f>
        <v/>
      </c>
      <c r="AH79" s="305" t="n"/>
      <c r="AI79" s="305" t="n"/>
      <c r="AJ79" s="305" t="n"/>
      <c r="AK79" s="53" t="n"/>
      <c r="AL79" s="15">
        <f t="array" ref="AL79">+_xlfn.XLOOKUP(1,(CM_CT2[Contract Number Customer]=CM_CT2[[#This Row],[Contract Number Customer]])*(CM_CT2[Row Type]="Header"),CM_CT2[Early Termination Category])</f>
        <v/>
      </c>
      <c r="AM79" s="136">
        <f t="array" ref="AM79">_xlfn.XLOOKUP(1,(CM_CT2[Contract Number Customer]=$E78)*(CM_CT2[Delivery Batch]=$F78)*(CM_CT2[Row Type]="Batch"),CM_CT2[Early Termination cut-off date1])</f>
        <v/>
      </c>
      <c r="AN79" s="136">
        <f t="array" ref="AN79">_xlfn.XLOOKUP(1,(CM_CT2[Contract Number Customer]=$E78)*(CM_CT2[Delivery Batch]=$F78)*(CM_CT2[Row Type]="Batch"),CM_CT2[Early Termination cut-off date2])</f>
        <v/>
      </c>
      <c r="AO79" s="53">
        <f t="array" ref="AO79">+_xlfn.XLOOKUP(1,(CM_CT2[Contract Number Customer]=CM_CT2[[#This Row],[Contract Number Customer]])*(CM_CT2[Row Type]="Header"),CM_CT2[Early Termination Notice Period Mths])</f>
        <v/>
      </c>
      <c r="AP79" s="53">
        <f t="array" ref="AP79">+_xlfn.XLOOKUP(1,(CM_CT2[Contract Number Customer]=CM_CT2[[#This Row],[Contract Number Customer]])*(CM_CT2[Row Type]="Header"),CM_CT2[Duly Termination Notice Period Mths])</f>
        <v/>
      </c>
      <c r="AQ79" s="54" t="n"/>
      <c r="AR79" s="54">
        <f t="array" ref="AR79">+_xlfn.XLOOKUP(1,(CM_CT2[[#This Row],[Contract Number M3]]=Next_possible_notice[Contract Number M3])*(CM_CT2[[#This Row],[Rentalposition M3]]=Next_possible_notice[Rentalposition M3]),Next_possible_notice[NoticeDateCalc])</f>
        <v/>
      </c>
      <c r="AS79" s="117" t="n"/>
      <c r="AT79" s="75" t="n"/>
      <c r="AU79" s="75" t="n"/>
      <c r="AV79" s="75" t="n"/>
      <c r="AW79" s="75" t="n"/>
      <c r="AX79" s="53" t="n"/>
      <c r="AY79" s="75" t="n"/>
      <c r="AZ79" s="54" t="n"/>
      <c r="BA79" s="50">
        <f t="array" ref="BA79">+_xlfn.XLOOKUP(1,(CM_CT2[Contract Number Customer]=CM_CT2[[#This Row],[Contract Number Customer]])*(CM_CT2[Row Type]="Header"),CM_CT2[Contract Lenght Early Clause &amp; Option])</f>
        <v/>
      </c>
      <c r="BB79" s="15" t="n"/>
      <c r="BC79" s="15" t="n"/>
      <c r="BD79" s="15" t="n"/>
      <c r="BE79" s="15" t="n"/>
      <c r="BF79" s="15" t="n"/>
      <c r="BG79" s="15" t="n"/>
      <c r="BH79" s="24" t="n"/>
      <c r="BI79" s="10" t="n"/>
      <c r="BJ79" s="118" t="n"/>
      <c r="BK79" s="24" t="n"/>
      <c r="BL79" s="24" t="n"/>
      <c r="BM79" s="50">
        <f t="array" ref="BM79">+_xlfn.XLOOKUP(1,(CM_CT2[Contract Number Customer]=CM_CT2[[#This Row],[Contract Number Customer]])*(CM_CT2[Row Type]="Header"),CM_CT2[Contract Mileage])</f>
        <v/>
      </c>
      <c r="BN79" s="50" t="n"/>
      <c r="BO79" s="54" t="n"/>
      <c r="BP79" s="54">
        <f t="array" ref="BP79">+_xlfn.XLOOKUP(1,(CM_CT2[Contract Number Customer]=CM_CT2[[#This Row],[Contract Number Customer]])*(CM_CT2[Row Type]="Header"),CM_CT2[Currency])</f>
        <v/>
      </c>
      <c r="BQ79" s="75">
        <f t="array" ref="BQ79">+_xlfn.XLOOKUP(1,(CM_CT2[Contract Number Customer]=CM_CT2[[#This Row],[Contract Number Customer]])*(CM_CT2[Row Type]="Header"),CM_CT2[Lease Rate EUR])</f>
        <v/>
      </c>
      <c r="BR79" s="306" t="n"/>
      <c r="BS79" s="306" t="n"/>
      <c r="BT79" s="177" t="n"/>
      <c r="BU79" s="306" t="n"/>
      <c r="BV79" s="179">
        <f t="array" ref="BV79">+_xlfn.XLOOKUP(1,(Table_Mietpos[Vertragsnummer]=CM_CT2[[#This Row],[Contract Number M3]])*(Table_Mietpos[Auftragspos.]=CM_CT2[[#This Row],[Rentalposition M3]]),Table_Mietpos[Nettosatz/Typ])</f>
        <v/>
      </c>
      <c r="BW79" s="306" t="n"/>
      <c r="BX79" s="75" t="n"/>
      <c r="BY79" s="75" t="n"/>
      <c r="BZ79" s="75" t="n"/>
      <c r="CA79" s="75" t="n"/>
      <c r="CB79" s="75" t="n"/>
      <c r="CC79" s="307" t="n"/>
      <c r="CD79" s="307" t="n"/>
      <c r="CE79" s="307" t="n"/>
      <c r="CF79" s="307" t="n"/>
      <c r="CG79" s="28" t="n"/>
      <c r="CH79" s="28" t="n"/>
      <c r="CI79" s="28" t="n"/>
      <c r="CJ79" s="186" t="n"/>
      <c r="CK79" s="307" t="n"/>
      <c r="CL79" s="306" t="n"/>
      <c r="CM79" s="12" t="n"/>
      <c r="CN79" s="20" t="n"/>
      <c r="CO79" s="142" t="n"/>
      <c r="CP79" s="142" t="n"/>
      <c r="CQ79" s="142" t="n"/>
      <c r="CR79" s="20" t="n"/>
    </row>
    <row r="80" ht="15" customHeight="1" s="287">
      <c r="B80" s="11" t="n"/>
      <c r="C80" s="14" t="inlineStr">
        <is>
          <t>V700010</t>
        </is>
      </c>
      <c r="D80" s="10" t="n"/>
      <c r="E80" s="15">
        <f t="array" ref="E80">+_xlfn.XLOOKUP(1,(CM_CT2[Contract Number M3]=CM_CT2[[#This Row],[Contract Number M3]])*(CM_CT2[Row Type]="Header"),CM_CT2[Contract Number Customer])</f>
        <v/>
      </c>
      <c r="F80" s="10" t="n">
        <v>2</v>
      </c>
      <c r="G80" s="10" t="inlineStr">
        <is>
          <t>Wagon</t>
        </is>
      </c>
      <c r="H80" s="10" t="n">
        <v>24</v>
      </c>
      <c r="I80" s="73">
        <f t="array" ref="I80">+_xlfn.XLOOKUP(1,(Table_Mietpos[Vertragsnummer]=CM[[#This Row],[Contract Number M3]])*(Table_Mietpos[Auftragspos.]=CM[[#This Row],[Rentalposition M3]]),Table_Mietpos[ChNr])</f>
        <v/>
      </c>
      <c r="J80" s="72">
        <f t="array" ref="J80">+_xlfn.XLOOKUP(1,(CM_CT2[Contract Number Customer]=CM_CT2[[#This Row],[Contract Number Customer]])*(CM_CT2[Row Type]="Header"),CM_CT2[Customer])</f>
        <v/>
      </c>
      <c r="K80" s="51" t="n"/>
      <c r="L80" s="51" t="n"/>
      <c r="M80" s="15">
        <f t="array" ref="M80">+_xlfn.XLOOKUP(1,(CM_CT2[Contract Number Customer]=CM_CT2[[#This Row],[Contract Number Customer]])*(CM_CT2[Row Type]="Header"),CM_CT2[Sales Manager])</f>
        <v/>
      </c>
      <c r="N80" s="15">
        <f t="array" ref="N80">+_xlfn.XLOOKUP(1,(CM_CT2[Contract Number Customer]=CM_CT2[[#This Row],[Contract Number Customer]])*(CM_CT2[Row Type]="Header"),CM_CT2[Wagon Type])</f>
        <v/>
      </c>
      <c r="O80" s="10" t="n">
        <v>1</v>
      </c>
      <c r="P80" s="10" t="n"/>
      <c r="Q80" s="10" t="n"/>
      <c r="R80" s="10" t="n">
        <v>1</v>
      </c>
      <c r="S80" s="10" t="n"/>
      <c r="T80" s="10" t="n">
        <v>1</v>
      </c>
      <c r="U80" s="15">
        <f>+IF(CM_CT2[[#This Row],[Contract Status]]&lt;&gt;"ended",1,0)</f>
        <v/>
      </c>
      <c r="V80" s="15" t="n"/>
      <c r="W80" s="15">
        <f t="array" ref="W80">_xlfn.XLOOKUP(1,(CM_CT2[Contract Number Customer]=$E79)*(CM_CT2[Delivery Batch]=$F79)*(CM_CT2[Row Type]="Batch"),CM_CT2[Contract Flex])</f>
        <v/>
      </c>
      <c r="X80" s="54">
        <f t="array" ref="X80">_xlfn.XLOOKUP(1,(CM_CT2[Contract Number Customer]=$E79)*(CM_CT2[Delivery Batch]=$F79)*(CM_CT2[Row Type]="Batch"),CM_CT2[Flex StartDate])</f>
        <v/>
      </c>
      <c r="Y80" s="54">
        <f t="array" ref="Y80">_xlfn.XLOOKUP(1,(CM_CT2[Contract Number Customer]=$E79)*(CM_CT2[Delivery Batch]=$F79)*(CM_CT2[Row Type]="Batch"),CM_CT2[Flex EndDate])</f>
        <v/>
      </c>
      <c r="Z80" s="15">
        <f t="array" ref="Z80">_xlfn.XLOOKUP(1,(CM_CT2[Contract Number Customer]=$E79)*(CM_CT2[Delivery Batch]=$F79)*(CM_CT2[Row Type]="Batch"),CM_CT2[Contract Status])</f>
        <v/>
      </c>
      <c r="AA80" s="15" t="n"/>
      <c r="AB80" s="74" t="n"/>
      <c r="AC80" s="74" t="n"/>
      <c r="AD80" s="131">
        <f t="array" ref="AD80">+_xlfn.XLOOKUP(1,(Table_Mietpos[Vertragsnummer]=CM_CT2[[#This Row],[Contract Number M3]])*(Table_Mietpos[Auftragspos.]=CM_CT2[[#This Row],[Rentalposition M3]]),Table_Mietpos[Gueltig_ab])</f>
        <v/>
      </c>
      <c r="AE80" s="131">
        <f t="array" ref="AE80">+_xlfn.XLOOKUP(1,(Table_Mietpos[Vertragsnummer]=CM_CT2[[#This Row],[Contract Number M3]])*(Table_Mietpos[Auftragspos.]=CM_CT2[[#This Row],[Rentalposition M3]]),Table_Mietpos[Gueltig_bis])</f>
        <v/>
      </c>
      <c r="AF80" s="50">
        <f t="array" ref="AF80">+_xlfn.XLOOKUP(1,(CM_CT2[Contract Number Customer]=CM_CT2[[#This Row],[Contract Number Customer]])*(CM_CT2[Row Type]="Header"),CM_CT2[Contract Lenght Initial])</f>
        <v/>
      </c>
      <c r="AG80" s="136">
        <f>+CM_CT2[[#This Row],[Rental EndDate]]</f>
        <v/>
      </c>
      <c r="AH80" s="305" t="n"/>
      <c r="AI80" s="305" t="n"/>
      <c r="AJ80" s="305" t="n"/>
      <c r="AK80" s="53" t="n"/>
      <c r="AL80" s="15">
        <f t="array" ref="AL80">+_xlfn.XLOOKUP(1,(CM_CT2[Contract Number Customer]=CM_CT2[[#This Row],[Contract Number Customer]])*(CM_CT2[Row Type]="Header"),CM_CT2[Early Termination Category])</f>
        <v/>
      </c>
      <c r="AM80" s="136">
        <f t="array" ref="AM80">_xlfn.XLOOKUP(1,(CM_CT2[Contract Number Customer]=$E79)*(CM_CT2[Delivery Batch]=$F79)*(CM_CT2[Row Type]="Batch"),CM_CT2[Early Termination cut-off date1])</f>
        <v/>
      </c>
      <c r="AN80" s="136">
        <f t="array" ref="AN80">_xlfn.XLOOKUP(1,(CM_CT2[Contract Number Customer]=$E79)*(CM_CT2[Delivery Batch]=$F79)*(CM_CT2[Row Type]="Batch"),CM_CT2[Early Termination cut-off date2])</f>
        <v/>
      </c>
      <c r="AO80" s="53">
        <f t="array" ref="AO80">+_xlfn.XLOOKUP(1,(CM_CT2[Contract Number Customer]=CM_CT2[[#This Row],[Contract Number Customer]])*(CM_CT2[Row Type]="Header"),CM_CT2[Early Termination Notice Period Mths])</f>
        <v/>
      </c>
      <c r="AP80" s="53">
        <f t="array" ref="AP80">+_xlfn.XLOOKUP(1,(CM_CT2[Contract Number Customer]=CM_CT2[[#This Row],[Contract Number Customer]])*(CM_CT2[Row Type]="Header"),CM_CT2[Duly Termination Notice Period Mths])</f>
        <v/>
      </c>
      <c r="AQ80" s="54" t="n"/>
      <c r="AR80" s="54">
        <f t="array" ref="AR80">+_xlfn.XLOOKUP(1,(CM_CT2[[#This Row],[Contract Number M3]]=Next_possible_notice[Contract Number M3])*(CM_CT2[[#This Row],[Rentalposition M3]]=Next_possible_notice[Rentalposition M3]),Next_possible_notice[NoticeDateCalc])</f>
        <v/>
      </c>
      <c r="AS80" s="117" t="n"/>
      <c r="AT80" s="75" t="n"/>
      <c r="AU80" s="75" t="n"/>
      <c r="AV80" s="75" t="n"/>
      <c r="AW80" s="75" t="n"/>
      <c r="AX80" s="53" t="n"/>
      <c r="AY80" s="75" t="n"/>
      <c r="AZ80" s="54" t="n"/>
      <c r="BA80" s="50">
        <f t="array" ref="BA80">+_xlfn.XLOOKUP(1,(CM_CT2[Contract Number Customer]=CM_CT2[[#This Row],[Contract Number Customer]])*(CM_CT2[Row Type]="Header"),CM_CT2[Contract Lenght Early Clause &amp; Option])</f>
        <v/>
      </c>
      <c r="BB80" s="15" t="n"/>
      <c r="BC80" s="15" t="n"/>
      <c r="BD80" s="15" t="n"/>
      <c r="BE80" s="15" t="n"/>
      <c r="BF80" s="15" t="n"/>
      <c r="BG80" s="15" t="n"/>
      <c r="BH80" s="24" t="n"/>
      <c r="BI80" s="10" t="n"/>
      <c r="BJ80" s="118" t="n"/>
      <c r="BK80" s="24" t="n"/>
      <c r="BL80" s="24" t="n"/>
      <c r="BM80" s="50">
        <f t="array" ref="BM80">+_xlfn.XLOOKUP(1,(CM_CT2[Contract Number Customer]=CM_CT2[[#This Row],[Contract Number Customer]])*(CM_CT2[Row Type]="Header"),CM_CT2[Contract Mileage])</f>
        <v/>
      </c>
      <c r="BN80" s="50" t="n"/>
      <c r="BO80" s="54" t="n"/>
      <c r="BP80" s="54">
        <f t="array" ref="BP80">+_xlfn.XLOOKUP(1,(CM_CT2[Contract Number Customer]=CM_CT2[[#This Row],[Contract Number Customer]])*(CM_CT2[Row Type]="Header"),CM_CT2[Currency])</f>
        <v/>
      </c>
      <c r="BQ80" s="75">
        <f t="array" ref="BQ80">+_xlfn.XLOOKUP(1,(CM_CT2[Contract Number Customer]=CM_CT2[[#This Row],[Contract Number Customer]])*(CM_CT2[Row Type]="Header"),CM_CT2[Lease Rate EUR])</f>
        <v/>
      </c>
      <c r="BR80" s="306" t="n"/>
      <c r="BS80" s="306" t="n"/>
      <c r="BT80" s="177" t="n"/>
      <c r="BU80" s="306" t="n"/>
      <c r="BV80" s="179">
        <f t="array" ref="BV80">+_xlfn.XLOOKUP(1,(Table_Mietpos[Vertragsnummer]=CM_CT2[[#This Row],[Contract Number M3]])*(Table_Mietpos[Auftragspos.]=CM_CT2[[#This Row],[Rentalposition M3]]),Table_Mietpos[Nettosatz/Typ])</f>
        <v/>
      </c>
      <c r="BW80" s="306" t="n"/>
      <c r="BX80" s="75" t="n"/>
      <c r="BY80" s="75" t="n"/>
      <c r="BZ80" s="75" t="n"/>
      <c r="CA80" s="75" t="n"/>
      <c r="CB80" s="75" t="n"/>
      <c r="CC80" s="307" t="n"/>
      <c r="CD80" s="307" t="n"/>
      <c r="CE80" s="307" t="n"/>
      <c r="CF80" s="307" t="n"/>
      <c r="CG80" s="28" t="n"/>
      <c r="CH80" s="28" t="n"/>
      <c r="CI80" s="28" t="n"/>
      <c r="CJ80" s="186" t="n"/>
      <c r="CK80" s="307" t="n"/>
      <c r="CL80" s="306" t="n"/>
      <c r="CM80" s="12" t="n"/>
      <c r="CN80" s="20" t="n"/>
      <c r="CO80" s="142" t="n"/>
      <c r="CP80" s="142" t="n"/>
      <c r="CQ80" s="142" t="n"/>
      <c r="CR80" s="20" t="n"/>
    </row>
    <row r="81" ht="15" customHeight="1" s="287">
      <c r="B81" s="11" t="n"/>
      <c r="C81" s="14" t="inlineStr">
        <is>
          <t>V700010</t>
        </is>
      </c>
      <c r="D81" s="10" t="n"/>
      <c r="E81" s="15">
        <f t="array" ref="E81">+_xlfn.XLOOKUP(1,(CM_CT2[Contract Number M3]=CM_CT2[[#This Row],[Contract Number M3]])*(CM_CT2[Row Type]="Header"),CM_CT2[Contract Number Customer])</f>
        <v/>
      </c>
      <c r="F81" s="10" t="n">
        <v>2</v>
      </c>
      <c r="G81" s="10" t="inlineStr">
        <is>
          <t>Wagon</t>
        </is>
      </c>
      <c r="H81" s="10" t="n">
        <v>25</v>
      </c>
      <c r="I81" s="73">
        <f t="array" ref="I81">+_xlfn.XLOOKUP(1,(Table_Mietpos[Vertragsnummer]=CM[[#This Row],[Contract Number M3]])*(Table_Mietpos[Auftragspos.]=CM[[#This Row],[Rentalposition M3]]),Table_Mietpos[ChNr])</f>
        <v/>
      </c>
      <c r="J81" s="72">
        <f t="array" ref="J81">+_xlfn.XLOOKUP(1,(CM_CT2[Contract Number Customer]=CM_CT2[[#This Row],[Contract Number Customer]])*(CM_CT2[Row Type]="Header"),CM_CT2[Customer])</f>
        <v/>
      </c>
      <c r="K81" s="51" t="n"/>
      <c r="L81" s="51" t="n"/>
      <c r="M81" s="15">
        <f t="array" ref="M81">+_xlfn.XLOOKUP(1,(CM_CT2[Contract Number Customer]=CM_CT2[[#This Row],[Contract Number Customer]])*(CM_CT2[Row Type]="Header"),CM_CT2[Sales Manager])</f>
        <v/>
      </c>
      <c r="N81" s="15">
        <f t="array" ref="N81">+_xlfn.XLOOKUP(1,(CM_CT2[Contract Number Customer]=CM_CT2[[#This Row],[Contract Number Customer]])*(CM_CT2[Row Type]="Header"),CM_CT2[Wagon Type])</f>
        <v/>
      </c>
      <c r="O81" s="10" t="n">
        <v>1</v>
      </c>
      <c r="P81" s="10" t="n"/>
      <c r="Q81" s="10" t="n"/>
      <c r="R81" s="10" t="n">
        <v>1</v>
      </c>
      <c r="S81" s="10" t="n"/>
      <c r="T81" s="10" t="n">
        <v>1</v>
      </c>
      <c r="U81" s="15">
        <f>+IF(CM_CT2[[#This Row],[Contract Status]]&lt;&gt;"ended",1,0)</f>
        <v/>
      </c>
      <c r="V81" s="15" t="n"/>
      <c r="W81" s="15">
        <f t="array" ref="W81">_xlfn.XLOOKUP(1,(CM_CT2[Contract Number Customer]=$E80)*(CM_CT2[Delivery Batch]=$F80)*(CM_CT2[Row Type]="Batch"),CM_CT2[Contract Flex])</f>
        <v/>
      </c>
      <c r="X81" s="54">
        <f t="array" ref="X81">_xlfn.XLOOKUP(1,(CM_CT2[Contract Number Customer]=$E80)*(CM_CT2[Delivery Batch]=$F80)*(CM_CT2[Row Type]="Batch"),CM_CT2[Flex StartDate])</f>
        <v/>
      </c>
      <c r="Y81" s="54">
        <f t="array" ref="Y81">_xlfn.XLOOKUP(1,(CM_CT2[Contract Number Customer]=$E80)*(CM_CT2[Delivery Batch]=$F80)*(CM_CT2[Row Type]="Batch"),CM_CT2[Flex EndDate])</f>
        <v/>
      </c>
      <c r="Z81" s="15">
        <f t="array" ref="Z81">_xlfn.XLOOKUP(1,(CM_CT2[Contract Number Customer]=$E80)*(CM_CT2[Delivery Batch]=$F80)*(CM_CT2[Row Type]="Batch"),CM_CT2[Contract Status])</f>
        <v/>
      </c>
      <c r="AA81" s="15" t="n"/>
      <c r="AB81" s="74" t="n"/>
      <c r="AC81" s="74" t="n"/>
      <c r="AD81" s="131">
        <f t="array" ref="AD81">+_xlfn.XLOOKUP(1,(Table_Mietpos[Vertragsnummer]=CM_CT2[[#This Row],[Contract Number M3]])*(Table_Mietpos[Auftragspos.]=CM_CT2[[#This Row],[Rentalposition M3]]),Table_Mietpos[Gueltig_ab])</f>
        <v/>
      </c>
      <c r="AE81" s="131">
        <f t="array" ref="AE81">+_xlfn.XLOOKUP(1,(Table_Mietpos[Vertragsnummer]=CM_CT2[[#This Row],[Contract Number M3]])*(Table_Mietpos[Auftragspos.]=CM_CT2[[#This Row],[Rentalposition M3]]),Table_Mietpos[Gueltig_bis])</f>
        <v/>
      </c>
      <c r="AF81" s="50">
        <f t="array" ref="AF81">+_xlfn.XLOOKUP(1,(CM_CT2[Contract Number Customer]=CM_CT2[[#This Row],[Contract Number Customer]])*(CM_CT2[Row Type]="Header"),CM_CT2[Contract Lenght Initial])</f>
        <v/>
      </c>
      <c r="AG81" s="136">
        <f>+CM_CT2[[#This Row],[Rental EndDate]]</f>
        <v/>
      </c>
      <c r="AH81" s="305" t="n"/>
      <c r="AI81" s="305" t="n"/>
      <c r="AJ81" s="305" t="n"/>
      <c r="AK81" s="53" t="n"/>
      <c r="AL81" s="15">
        <f t="array" ref="AL81">+_xlfn.XLOOKUP(1,(CM_CT2[Contract Number Customer]=CM_CT2[[#This Row],[Contract Number Customer]])*(CM_CT2[Row Type]="Header"),CM_CT2[Early Termination Category])</f>
        <v/>
      </c>
      <c r="AM81" s="136">
        <f t="array" ref="AM81">_xlfn.XLOOKUP(1,(CM_CT2[Contract Number Customer]=$E80)*(CM_CT2[Delivery Batch]=$F80)*(CM_CT2[Row Type]="Batch"),CM_CT2[Early Termination cut-off date1])</f>
        <v/>
      </c>
      <c r="AN81" s="136">
        <f t="array" ref="AN81">_xlfn.XLOOKUP(1,(CM_CT2[Contract Number Customer]=$E80)*(CM_CT2[Delivery Batch]=$F80)*(CM_CT2[Row Type]="Batch"),CM_CT2[Early Termination cut-off date2])</f>
        <v/>
      </c>
      <c r="AO81" s="53">
        <f t="array" ref="AO81">+_xlfn.XLOOKUP(1,(CM_CT2[Contract Number Customer]=CM_CT2[[#This Row],[Contract Number Customer]])*(CM_CT2[Row Type]="Header"),CM_CT2[Early Termination Notice Period Mths])</f>
        <v/>
      </c>
      <c r="AP81" s="53">
        <f t="array" ref="AP81">+_xlfn.XLOOKUP(1,(CM_CT2[Contract Number Customer]=CM_CT2[[#This Row],[Contract Number Customer]])*(CM_CT2[Row Type]="Header"),CM_CT2[Duly Termination Notice Period Mths])</f>
        <v/>
      </c>
      <c r="AQ81" s="54" t="n"/>
      <c r="AR81" s="54">
        <f t="array" ref="AR81">+_xlfn.XLOOKUP(1,(CM_CT2[[#This Row],[Contract Number M3]]=Next_possible_notice[Contract Number M3])*(CM_CT2[[#This Row],[Rentalposition M3]]=Next_possible_notice[Rentalposition M3]),Next_possible_notice[NoticeDateCalc])</f>
        <v/>
      </c>
      <c r="AS81" s="117" t="n"/>
      <c r="AT81" s="75" t="n"/>
      <c r="AU81" s="75" t="n"/>
      <c r="AV81" s="75" t="n"/>
      <c r="AW81" s="75" t="n"/>
      <c r="AX81" s="53" t="n"/>
      <c r="AY81" s="75" t="n"/>
      <c r="AZ81" s="54" t="n"/>
      <c r="BA81" s="50">
        <f t="array" ref="BA81">+_xlfn.XLOOKUP(1,(CM_CT2[Contract Number Customer]=CM_CT2[[#This Row],[Contract Number Customer]])*(CM_CT2[Row Type]="Header"),CM_CT2[Contract Lenght Early Clause &amp; Option])</f>
        <v/>
      </c>
      <c r="BB81" s="15" t="n"/>
      <c r="BC81" s="15" t="n"/>
      <c r="BD81" s="15" t="n"/>
      <c r="BE81" s="15" t="n"/>
      <c r="BF81" s="15" t="n"/>
      <c r="BG81" s="15" t="n"/>
      <c r="BH81" s="24" t="n"/>
      <c r="BI81" s="10" t="n"/>
      <c r="BJ81" s="118" t="n"/>
      <c r="BK81" s="24" t="n"/>
      <c r="BL81" s="24" t="n"/>
      <c r="BM81" s="50">
        <f t="array" ref="BM81">+_xlfn.XLOOKUP(1,(CM_CT2[Contract Number Customer]=CM_CT2[[#This Row],[Contract Number Customer]])*(CM_CT2[Row Type]="Header"),CM_CT2[Contract Mileage])</f>
        <v/>
      </c>
      <c r="BN81" s="50" t="n"/>
      <c r="BO81" s="54" t="n"/>
      <c r="BP81" s="54">
        <f t="array" ref="BP81">+_xlfn.XLOOKUP(1,(CM_CT2[Contract Number Customer]=CM_CT2[[#This Row],[Contract Number Customer]])*(CM_CT2[Row Type]="Header"),CM_CT2[Currency])</f>
        <v/>
      </c>
      <c r="BQ81" s="75">
        <f t="array" ref="BQ81">+_xlfn.XLOOKUP(1,(CM_CT2[Contract Number Customer]=CM_CT2[[#This Row],[Contract Number Customer]])*(CM_CT2[Row Type]="Header"),CM_CT2[Lease Rate EUR])</f>
        <v/>
      </c>
      <c r="BR81" s="306" t="n"/>
      <c r="BS81" s="306" t="n"/>
      <c r="BT81" s="177" t="n"/>
      <c r="BU81" s="306" t="n"/>
      <c r="BV81" s="179">
        <f t="array" ref="BV81">+_xlfn.XLOOKUP(1,(Table_Mietpos[Vertragsnummer]=CM_CT2[[#This Row],[Contract Number M3]])*(Table_Mietpos[Auftragspos.]=CM_CT2[[#This Row],[Rentalposition M3]]),Table_Mietpos[Nettosatz/Typ])</f>
        <v/>
      </c>
      <c r="BW81" s="306" t="n"/>
      <c r="BX81" s="75" t="n"/>
      <c r="BY81" s="75" t="n"/>
      <c r="BZ81" s="75" t="n"/>
      <c r="CA81" s="75" t="n"/>
      <c r="CB81" s="75" t="n"/>
      <c r="CC81" s="307" t="n"/>
      <c r="CD81" s="307" t="n"/>
      <c r="CE81" s="307" t="n"/>
      <c r="CF81" s="307" t="n"/>
      <c r="CG81" s="28" t="n"/>
      <c r="CH81" s="28" t="n"/>
      <c r="CI81" s="28" t="n"/>
      <c r="CJ81" s="186" t="n"/>
      <c r="CK81" s="307" t="n"/>
      <c r="CL81" s="306" t="n"/>
      <c r="CM81" s="12" t="n"/>
      <c r="CN81" s="20" t="n"/>
      <c r="CO81" s="142" t="n"/>
      <c r="CP81" s="142" t="n"/>
      <c r="CQ81" s="142" t="n"/>
      <c r="CR81" s="20" t="n"/>
    </row>
    <row r="82" ht="15" customHeight="1" s="287">
      <c r="B82" s="11" t="n"/>
      <c r="C82" s="14" t="inlineStr">
        <is>
          <t>V700010</t>
        </is>
      </c>
      <c r="D82" s="10" t="n"/>
      <c r="E82" s="15">
        <f t="array" ref="E82">+_xlfn.XLOOKUP(1,(CM_CT2[Contract Number M3]=CM_CT2[[#This Row],[Contract Number M3]])*(CM_CT2[Row Type]="Header"),CM_CT2[Contract Number Customer])</f>
        <v/>
      </c>
      <c r="F82" s="10" t="n">
        <v>2</v>
      </c>
      <c r="G82" s="10" t="inlineStr">
        <is>
          <t>Wagon</t>
        </is>
      </c>
      <c r="H82" s="10" t="n">
        <v>26</v>
      </c>
      <c r="I82" s="73">
        <f t="array" ref="I82">+_xlfn.XLOOKUP(1,(Table_Mietpos[Vertragsnummer]=CM[[#This Row],[Contract Number M3]])*(Table_Mietpos[Auftragspos.]=CM[[#This Row],[Rentalposition M3]]),Table_Mietpos[ChNr])</f>
        <v/>
      </c>
      <c r="J82" s="72">
        <f t="array" ref="J82">+_xlfn.XLOOKUP(1,(CM_CT2[Contract Number Customer]=CM_CT2[[#This Row],[Contract Number Customer]])*(CM_CT2[Row Type]="Header"),CM_CT2[Customer])</f>
        <v/>
      </c>
      <c r="K82" s="51" t="n"/>
      <c r="L82" s="51" t="n"/>
      <c r="M82" s="15">
        <f t="array" ref="M82">+_xlfn.XLOOKUP(1,(CM_CT2[Contract Number Customer]=CM_CT2[[#This Row],[Contract Number Customer]])*(CM_CT2[Row Type]="Header"),CM_CT2[Sales Manager])</f>
        <v/>
      </c>
      <c r="N82" s="15">
        <f t="array" ref="N82">+_xlfn.XLOOKUP(1,(CM_CT2[Contract Number Customer]=CM_CT2[[#This Row],[Contract Number Customer]])*(CM_CT2[Row Type]="Header"),CM_CT2[Wagon Type])</f>
        <v/>
      </c>
      <c r="O82" s="10" t="n">
        <v>1</v>
      </c>
      <c r="P82" s="10" t="n"/>
      <c r="Q82" s="10" t="n"/>
      <c r="R82" s="10" t="n">
        <v>1</v>
      </c>
      <c r="S82" s="10" t="n"/>
      <c r="T82" s="10" t="n">
        <v>1</v>
      </c>
      <c r="U82" s="15">
        <f>+IF(CM_CT2[[#This Row],[Contract Status]]&lt;&gt;"ended",1,0)</f>
        <v/>
      </c>
      <c r="V82" s="15" t="n"/>
      <c r="W82" s="15">
        <f t="array" ref="W82">_xlfn.XLOOKUP(1,(CM_CT2[Contract Number Customer]=$E81)*(CM_CT2[Delivery Batch]=$F81)*(CM_CT2[Row Type]="Batch"),CM_CT2[Contract Flex])</f>
        <v/>
      </c>
      <c r="X82" s="54">
        <f t="array" ref="X82">_xlfn.XLOOKUP(1,(CM_CT2[Contract Number Customer]=$E81)*(CM_CT2[Delivery Batch]=$F81)*(CM_CT2[Row Type]="Batch"),CM_CT2[Flex StartDate])</f>
        <v/>
      </c>
      <c r="Y82" s="54">
        <f t="array" ref="Y82">_xlfn.XLOOKUP(1,(CM_CT2[Contract Number Customer]=$E81)*(CM_CT2[Delivery Batch]=$F81)*(CM_CT2[Row Type]="Batch"),CM_CT2[Flex EndDate])</f>
        <v/>
      </c>
      <c r="Z82" s="15">
        <f t="array" ref="Z82">_xlfn.XLOOKUP(1,(CM_CT2[Contract Number Customer]=$E81)*(CM_CT2[Delivery Batch]=$F81)*(CM_CT2[Row Type]="Batch"),CM_CT2[Contract Status])</f>
        <v/>
      </c>
      <c r="AA82" s="15" t="n"/>
      <c r="AB82" s="74" t="n"/>
      <c r="AC82" s="74" t="n"/>
      <c r="AD82" s="131">
        <f t="array" ref="AD82">+_xlfn.XLOOKUP(1,(Table_Mietpos[Vertragsnummer]=CM_CT2[[#This Row],[Contract Number M3]])*(Table_Mietpos[Auftragspos.]=CM_CT2[[#This Row],[Rentalposition M3]]),Table_Mietpos[Gueltig_ab])</f>
        <v/>
      </c>
      <c r="AE82" s="131">
        <f t="array" ref="AE82">+_xlfn.XLOOKUP(1,(Table_Mietpos[Vertragsnummer]=CM_CT2[[#This Row],[Contract Number M3]])*(Table_Mietpos[Auftragspos.]=CM_CT2[[#This Row],[Rentalposition M3]]),Table_Mietpos[Gueltig_bis])</f>
        <v/>
      </c>
      <c r="AF82" s="50">
        <f t="array" ref="AF82">+_xlfn.XLOOKUP(1,(CM_CT2[Contract Number Customer]=CM_CT2[[#This Row],[Contract Number Customer]])*(CM_CT2[Row Type]="Header"),CM_CT2[Contract Lenght Initial])</f>
        <v/>
      </c>
      <c r="AG82" s="136">
        <f>+CM_CT2[[#This Row],[Rental EndDate]]</f>
        <v/>
      </c>
      <c r="AH82" s="305" t="n"/>
      <c r="AI82" s="305" t="n"/>
      <c r="AJ82" s="305" t="n"/>
      <c r="AK82" s="53" t="n"/>
      <c r="AL82" s="15">
        <f t="array" ref="AL82">+_xlfn.XLOOKUP(1,(CM_CT2[Contract Number Customer]=CM_CT2[[#This Row],[Contract Number Customer]])*(CM_CT2[Row Type]="Header"),CM_CT2[Early Termination Category])</f>
        <v/>
      </c>
      <c r="AM82" s="136">
        <f t="array" ref="AM82">_xlfn.XLOOKUP(1,(CM_CT2[Contract Number Customer]=$E81)*(CM_CT2[Delivery Batch]=$F81)*(CM_CT2[Row Type]="Batch"),CM_CT2[Early Termination cut-off date1])</f>
        <v/>
      </c>
      <c r="AN82" s="136">
        <f t="array" ref="AN82">_xlfn.XLOOKUP(1,(CM_CT2[Contract Number Customer]=$E81)*(CM_CT2[Delivery Batch]=$F81)*(CM_CT2[Row Type]="Batch"),CM_CT2[Early Termination cut-off date2])</f>
        <v/>
      </c>
      <c r="AO82" s="53">
        <f t="array" ref="AO82">+_xlfn.XLOOKUP(1,(CM_CT2[Contract Number Customer]=CM_CT2[[#This Row],[Contract Number Customer]])*(CM_CT2[Row Type]="Header"),CM_CT2[Early Termination Notice Period Mths])</f>
        <v/>
      </c>
      <c r="AP82" s="53">
        <f t="array" ref="AP82">+_xlfn.XLOOKUP(1,(CM_CT2[Contract Number Customer]=CM_CT2[[#This Row],[Contract Number Customer]])*(CM_CT2[Row Type]="Header"),CM_CT2[Duly Termination Notice Period Mths])</f>
        <v/>
      </c>
      <c r="AQ82" s="54" t="n"/>
      <c r="AR82" s="54">
        <f t="array" ref="AR82">+_xlfn.XLOOKUP(1,(CM_CT2[[#This Row],[Contract Number M3]]=Next_possible_notice[Contract Number M3])*(CM_CT2[[#This Row],[Rentalposition M3]]=Next_possible_notice[Rentalposition M3]),Next_possible_notice[NoticeDateCalc])</f>
        <v/>
      </c>
      <c r="AS82" s="117" t="n"/>
      <c r="AT82" s="75" t="n"/>
      <c r="AU82" s="75" t="n"/>
      <c r="AV82" s="75" t="n"/>
      <c r="AW82" s="75" t="n"/>
      <c r="AX82" s="53" t="n"/>
      <c r="AY82" s="75" t="n"/>
      <c r="AZ82" s="54" t="n"/>
      <c r="BA82" s="50">
        <f t="array" ref="BA82">+_xlfn.XLOOKUP(1,(CM_CT2[Contract Number Customer]=CM_CT2[[#This Row],[Contract Number Customer]])*(CM_CT2[Row Type]="Header"),CM_CT2[Contract Lenght Early Clause &amp; Option])</f>
        <v/>
      </c>
      <c r="BB82" s="15" t="n"/>
      <c r="BC82" s="15" t="n"/>
      <c r="BD82" s="15" t="n"/>
      <c r="BE82" s="15" t="n"/>
      <c r="BF82" s="15" t="n"/>
      <c r="BG82" s="15" t="n"/>
      <c r="BH82" s="24" t="n"/>
      <c r="BI82" s="10" t="n"/>
      <c r="BJ82" s="118" t="n"/>
      <c r="BK82" s="24" t="n"/>
      <c r="BL82" s="24" t="n"/>
      <c r="BM82" s="50">
        <f t="array" ref="BM82">+_xlfn.XLOOKUP(1,(CM_CT2[Contract Number Customer]=CM_CT2[[#This Row],[Contract Number Customer]])*(CM_CT2[Row Type]="Header"),CM_CT2[Contract Mileage])</f>
        <v/>
      </c>
      <c r="BN82" s="50" t="n"/>
      <c r="BO82" s="54" t="n"/>
      <c r="BP82" s="54">
        <f t="array" ref="BP82">+_xlfn.XLOOKUP(1,(CM_CT2[Contract Number Customer]=CM_CT2[[#This Row],[Contract Number Customer]])*(CM_CT2[Row Type]="Header"),CM_CT2[Currency])</f>
        <v/>
      </c>
      <c r="BQ82" s="75">
        <f t="array" ref="BQ82">+_xlfn.XLOOKUP(1,(CM_CT2[Contract Number Customer]=CM_CT2[[#This Row],[Contract Number Customer]])*(CM_CT2[Row Type]="Header"),CM_CT2[Lease Rate EUR])</f>
        <v/>
      </c>
      <c r="BR82" s="306" t="n"/>
      <c r="BS82" s="306" t="n"/>
      <c r="BT82" s="177" t="n"/>
      <c r="BU82" s="306" t="n"/>
      <c r="BV82" s="179">
        <f t="array" ref="BV82">+_xlfn.XLOOKUP(1,(Table_Mietpos[Vertragsnummer]=CM_CT2[[#This Row],[Contract Number M3]])*(Table_Mietpos[Auftragspos.]=CM_CT2[[#This Row],[Rentalposition M3]]),Table_Mietpos[Nettosatz/Typ])</f>
        <v/>
      </c>
      <c r="BW82" s="306" t="n"/>
      <c r="BX82" s="75" t="n"/>
      <c r="BY82" s="75" t="n"/>
      <c r="BZ82" s="75" t="n"/>
      <c r="CA82" s="75" t="n"/>
      <c r="CB82" s="75" t="n"/>
      <c r="CC82" s="307" t="n"/>
      <c r="CD82" s="307" t="n"/>
      <c r="CE82" s="307" t="n"/>
      <c r="CF82" s="307" t="n"/>
      <c r="CG82" s="28" t="n"/>
      <c r="CH82" s="28" t="n"/>
      <c r="CI82" s="28" t="n"/>
      <c r="CJ82" s="186" t="n"/>
      <c r="CK82" s="307" t="n"/>
      <c r="CL82" s="306" t="n"/>
      <c r="CM82" s="12" t="n"/>
      <c r="CN82" s="20" t="n"/>
      <c r="CO82" s="142" t="n"/>
      <c r="CP82" s="142" t="n"/>
      <c r="CQ82" s="142" t="n"/>
      <c r="CR82" s="20" t="n"/>
    </row>
    <row r="83" ht="15" customHeight="1" s="287">
      <c r="B83" s="11" t="n"/>
      <c r="C83" s="14" t="inlineStr">
        <is>
          <t>V700010</t>
        </is>
      </c>
      <c r="D83" s="10" t="n"/>
      <c r="E83" s="15">
        <f t="array" ref="E83">+_xlfn.XLOOKUP(1,(CM_CT2[Contract Number M3]=CM_CT2[[#This Row],[Contract Number M3]])*(CM_CT2[Row Type]="Header"),CM_CT2[Contract Number Customer])</f>
        <v/>
      </c>
      <c r="F83" s="10" t="n">
        <v>2</v>
      </c>
      <c r="G83" s="10" t="inlineStr">
        <is>
          <t>Wagon</t>
        </is>
      </c>
      <c r="H83" s="10" t="n">
        <v>27</v>
      </c>
      <c r="I83" s="73">
        <f t="array" ref="I83">+_xlfn.XLOOKUP(1,(Table_Mietpos[Vertragsnummer]=CM[[#This Row],[Contract Number M3]])*(Table_Mietpos[Auftragspos.]=CM[[#This Row],[Rentalposition M3]]),Table_Mietpos[ChNr])</f>
        <v/>
      </c>
      <c r="J83" s="72">
        <f t="array" ref="J83">+_xlfn.XLOOKUP(1,(CM_CT2[Contract Number Customer]=CM_CT2[[#This Row],[Contract Number Customer]])*(CM_CT2[Row Type]="Header"),CM_CT2[Customer])</f>
        <v/>
      </c>
      <c r="K83" s="51" t="n"/>
      <c r="L83" s="51" t="n"/>
      <c r="M83" s="15">
        <f t="array" ref="M83">+_xlfn.XLOOKUP(1,(CM_CT2[Contract Number Customer]=CM_CT2[[#This Row],[Contract Number Customer]])*(CM_CT2[Row Type]="Header"),CM_CT2[Sales Manager])</f>
        <v/>
      </c>
      <c r="N83" s="15">
        <f t="array" ref="N83">+_xlfn.XLOOKUP(1,(CM_CT2[Contract Number Customer]=CM_CT2[[#This Row],[Contract Number Customer]])*(CM_CT2[Row Type]="Header"),CM_CT2[Wagon Type])</f>
        <v/>
      </c>
      <c r="O83" s="10" t="n">
        <v>1</v>
      </c>
      <c r="P83" s="10" t="n"/>
      <c r="Q83" s="10" t="n"/>
      <c r="R83" s="10" t="n">
        <v>1</v>
      </c>
      <c r="S83" s="10" t="n"/>
      <c r="T83" s="10" t="n">
        <v>1</v>
      </c>
      <c r="U83" s="15">
        <f>+IF(CM_CT2[[#This Row],[Contract Status]]&lt;&gt;"ended",1,0)</f>
        <v/>
      </c>
      <c r="V83" s="15" t="n"/>
      <c r="W83" s="15">
        <f t="array" ref="W83">_xlfn.XLOOKUP(1,(CM_CT2[Contract Number Customer]=$E82)*(CM_CT2[Delivery Batch]=$F82)*(CM_CT2[Row Type]="Batch"),CM_CT2[Contract Flex])</f>
        <v/>
      </c>
      <c r="X83" s="54">
        <f t="array" ref="X83">_xlfn.XLOOKUP(1,(CM_CT2[Contract Number Customer]=$E82)*(CM_CT2[Delivery Batch]=$F82)*(CM_CT2[Row Type]="Batch"),CM_CT2[Flex StartDate])</f>
        <v/>
      </c>
      <c r="Y83" s="54">
        <f t="array" ref="Y83">_xlfn.XLOOKUP(1,(CM_CT2[Contract Number Customer]=$E82)*(CM_CT2[Delivery Batch]=$F82)*(CM_CT2[Row Type]="Batch"),CM_CT2[Flex EndDate])</f>
        <v/>
      </c>
      <c r="Z83" s="15">
        <f t="array" ref="Z83">_xlfn.XLOOKUP(1,(CM_CT2[Contract Number Customer]=$E82)*(CM_CT2[Delivery Batch]=$F82)*(CM_CT2[Row Type]="Batch"),CM_CT2[Contract Status])</f>
        <v/>
      </c>
      <c r="AA83" s="15" t="n"/>
      <c r="AB83" s="74" t="n"/>
      <c r="AC83" s="74" t="n"/>
      <c r="AD83" s="131">
        <f t="array" ref="AD83">+_xlfn.XLOOKUP(1,(Table_Mietpos[Vertragsnummer]=CM_CT2[[#This Row],[Contract Number M3]])*(Table_Mietpos[Auftragspos.]=CM_CT2[[#This Row],[Rentalposition M3]]),Table_Mietpos[Gueltig_ab])</f>
        <v/>
      </c>
      <c r="AE83" s="131">
        <f t="array" ref="AE83">+_xlfn.XLOOKUP(1,(Table_Mietpos[Vertragsnummer]=CM_CT2[[#This Row],[Contract Number M3]])*(Table_Mietpos[Auftragspos.]=CM_CT2[[#This Row],[Rentalposition M3]]),Table_Mietpos[Gueltig_bis])</f>
        <v/>
      </c>
      <c r="AF83" s="50">
        <f t="array" ref="AF83">+_xlfn.XLOOKUP(1,(CM_CT2[Contract Number Customer]=CM_CT2[[#This Row],[Contract Number Customer]])*(CM_CT2[Row Type]="Header"),CM_CT2[Contract Lenght Initial])</f>
        <v/>
      </c>
      <c r="AG83" s="136">
        <f>+CM_CT2[[#This Row],[Rental EndDate]]</f>
        <v/>
      </c>
      <c r="AH83" s="305" t="n"/>
      <c r="AI83" s="305" t="n"/>
      <c r="AJ83" s="305" t="n"/>
      <c r="AK83" s="53" t="n"/>
      <c r="AL83" s="15">
        <f t="array" ref="AL83">+_xlfn.XLOOKUP(1,(CM_CT2[Contract Number Customer]=CM_CT2[[#This Row],[Contract Number Customer]])*(CM_CT2[Row Type]="Header"),CM_CT2[Early Termination Category])</f>
        <v/>
      </c>
      <c r="AM83" s="136">
        <f t="array" ref="AM83">_xlfn.XLOOKUP(1,(CM_CT2[Contract Number Customer]=$E82)*(CM_CT2[Delivery Batch]=$F82)*(CM_CT2[Row Type]="Batch"),CM_CT2[Early Termination cut-off date1])</f>
        <v/>
      </c>
      <c r="AN83" s="136">
        <f t="array" ref="AN83">_xlfn.XLOOKUP(1,(CM_CT2[Contract Number Customer]=$E82)*(CM_CT2[Delivery Batch]=$F82)*(CM_CT2[Row Type]="Batch"),CM_CT2[Early Termination cut-off date2])</f>
        <v/>
      </c>
      <c r="AO83" s="53">
        <f t="array" ref="AO83">+_xlfn.XLOOKUP(1,(CM_CT2[Contract Number Customer]=CM_CT2[[#This Row],[Contract Number Customer]])*(CM_CT2[Row Type]="Header"),CM_CT2[Early Termination Notice Period Mths])</f>
        <v/>
      </c>
      <c r="AP83" s="53">
        <f t="array" ref="AP83">+_xlfn.XLOOKUP(1,(CM_CT2[Contract Number Customer]=CM_CT2[[#This Row],[Contract Number Customer]])*(CM_CT2[Row Type]="Header"),CM_CT2[Duly Termination Notice Period Mths])</f>
        <v/>
      </c>
      <c r="AQ83" s="54" t="n"/>
      <c r="AR83" s="54">
        <f t="array" ref="AR83">+_xlfn.XLOOKUP(1,(CM_CT2[[#This Row],[Contract Number M3]]=Next_possible_notice[Contract Number M3])*(CM_CT2[[#This Row],[Rentalposition M3]]=Next_possible_notice[Rentalposition M3]),Next_possible_notice[NoticeDateCalc])</f>
        <v/>
      </c>
      <c r="AS83" s="117" t="n"/>
      <c r="AT83" s="75" t="n"/>
      <c r="AU83" s="75" t="n"/>
      <c r="AV83" s="75" t="n"/>
      <c r="AW83" s="75" t="n"/>
      <c r="AX83" s="53" t="n"/>
      <c r="AY83" s="75" t="n"/>
      <c r="AZ83" s="54" t="n"/>
      <c r="BA83" s="50">
        <f t="array" ref="BA83">+_xlfn.XLOOKUP(1,(CM_CT2[Contract Number Customer]=CM_CT2[[#This Row],[Contract Number Customer]])*(CM_CT2[Row Type]="Header"),CM_CT2[Contract Lenght Early Clause &amp; Option])</f>
        <v/>
      </c>
      <c r="BB83" s="15" t="n"/>
      <c r="BC83" s="15" t="n"/>
      <c r="BD83" s="15" t="n"/>
      <c r="BE83" s="15" t="n"/>
      <c r="BF83" s="15" t="n"/>
      <c r="BG83" s="15" t="n"/>
      <c r="BH83" s="24" t="n"/>
      <c r="BI83" s="10" t="n"/>
      <c r="BJ83" s="118" t="n"/>
      <c r="BK83" s="24" t="n"/>
      <c r="BL83" s="24" t="n"/>
      <c r="BM83" s="50">
        <f t="array" ref="BM83">+_xlfn.XLOOKUP(1,(CM_CT2[Contract Number Customer]=CM_CT2[[#This Row],[Contract Number Customer]])*(CM_CT2[Row Type]="Header"),CM_CT2[Contract Mileage])</f>
        <v/>
      </c>
      <c r="BN83" s="50" t="n"/>
      <c r="BO83" s="54" t="n"/>
      <c r="BP83" s="54">
        <f t="array" ref="BP83">+_xlfn.XLOOKUP(1,(CM_CT2[Contract Number Customer]=CM_CT2[[#This Row],[Contract Number Customer]])*(CM_CT2[Row Type]="Header"),CM_CT2[Currency])</f>
        <v/>
      </c>
      <c r="BQ83" s="75">
        <f t="array" ref="BQ83">+_xlfn.XLOOKUP(1,(CM_CT2[Contract Number Customer]=CM_CT2[[#This Row],[Contract Number Customer]])*(CM_CT2[Row Type]="Header"),CM_CT2[Lease Rate EUR])</f>
        <v/>
      </c>
      <c r="BR83" s="306" t="n"/>
      <c r="BS83" s="306" t="n"/>
      <c r="BT83" s="177" t="n"/>
      <c r="BU83" s="306" t="n"/>
      <c r="BV83" s="179">
        <f t="array" ref="BV83">+_xlfn.XLOOKUP(1,(Table_Mietpos[Vertragsnummer]=CM_CT2[[#This Row],[Contract Number M3]])*(Table_Mietpos[Auftragspos.]=CM_CT2[[#This Row],[Rentalposition M3]]),Table_Mietpos[Nettosatz/Typ])</f>
        <v/>
      </c>
      <c r="BW83" s="306" t="n"/>
      <c r="BX83" s="75" t="n"/>
      <c r="BY83" s="75" t="n"/>
      <c r="BZ83" s="75" t="n"/>
      <c r="CA83" s="75" t="n"/>
      <c r="CB83" s="75" t="n"/>
      <c r="CC83" s="307" t="n"/>
      <c r="CD83" s="307" t="n"/>
      <c r="CE83" s="307" t="n"/>
      <c r="CF83" s="307" t="n"/>
      <c r="CG83" s="28" t="n"/>
      <c r="CH83" s="28" t="n"/>
      <c r="CI83" s="28" t="n"/>
      <c r="CJ83" s="186" t="n"/>
      <c r="CK83" s="307" t="n"/>
      <c r="CL83" s="306" t="n"/>
      <c r="CM83" s="12" t="n"/>
      <c r="CN83" s="20" t="n"/>
      <c r="CO83" s="142" t="n"/>
      <c r="CP83" s="142" t="n"/>
      <c r="CQ83" s="142" t="n"/>
      <c r="CR83" s="20" t="n"/>
    </row>
    <row r="84" ht="15" customHeight="1" s="287">
      <c r="B84" s="11" t="n"/>
      <c r="C84" s="14" t="inlineStr">
        <is>
          <t>V700010</t>
        </is>
      </c>
      <c r="D84" s="10" t="n"/>
      <c r="E84" s="15">
        <f t="array" ref="E84">+_xlfn.XLOOKUP(1,(CM_CT2[Contract Number M3]=CM_CT2[[#This Row],[Contract Number M3]])*(CM_CT2[Row Type]="Header"),CM_CT2[Contract Number Customer])</f>
        <v/>
      </c>
      <c r="F84" s="10" t="n">
        <v>2</v>
      </c>
      <c r="G84" s="10" t="inlineStr">
        <is>
          <t>Wagon</t>
        </is>
      </c>
      <c r="H84" s="10" t="n">
        <v>28</v>
      </c>
      <c r="I84" s="73">
        <f t="array" ref="I84">+_xlfn.XLOOKUP(1,(Table_Mietpos[Vertragsnummer]=CM[[#This Row],[Contract Number M3]])*(Table_Mietpos[Auftragspos.]=CM[[#This Row],[Rentalposition M3]]),Table_Mietpos[ChNr])</f>
        <v/>
      </c>
      <c r="J84" s="72">
        <f t="array" ref="J84">+_xlfn.XLOOKUP(1,(CM_CT2[Contract Number Customer]=CM_CT2[[#This Row],[Contract Number Customer]])*(CM_CT2[Row Type]="Header"),CM_CT2[Customer])</f>
        <v/>
      </c>
      <c r="K84" s="51" t="n"/>
      <c r="L84" s="51" t="n"/>
      <c r="M84" s="15">
        <f t="array" ref="M84">+_xlfn.XLOOKUP(1,(CM_CT2[Contract Number Customer]=CM_CT2[[#This Row],[Contract Number Customer]])*(CM_CT2[Row Type]="Header"),CM_CT2[Sales Manager])</f>
        <v/>
      </c>
      <c r="N84" s="15">
        <f t="array" ref="N84">+_xlfn.XLOOKUP(1,(CM_CT2[Contract Number Customer]=CM_CT2[[#This Row],[Contract Number Customer]])*(CM_CT2[Row Type]="Header"),CM_CT2[Wagon Type])</f>
        <v/>
      </c>
      <c r="O84" s="10" t="n">
        <v>1</v>
      </c>
      <c r="P84" s="10" t="n"/>
      <c r="Q84" s="10" t="n"/>
      <c r="R84" s="10" t="n">
        <v>1</v>
      </c>
      <c r="S84" s="10" t="n"/>
      <c r="T84" s="10" t="n">
        <v>1</v>
      </c>
      <c r="U84" s="15">
        <f>+IF(CM_CT2[[#This Row],[Contract Status]]&lt;&gt;"ended",1,0)</f>
        <v/>
      </c>
      <c r="V84" s="15" t="n"/>
      <c r="W84" s="15">
        <f t="array" ref="W84">_xlfn.XLOOKUP(1,(CM_CT2[Contract Number Customer]=$E83)*(CM_CT2[Delivery Batch]=$F83)*(CM_CT2[Row Type]="Batch"),CM_CT2[Contract Flex])</f>
        <v/>
      </c>
      <c r="X84" s="54">
        <f t="array" ref="X84">_xlfn.XLOOKUP(1,(CM_CT2[Contract Number Customer]=$E83)*(CM_CT2[Delivery Batch]=$F83)*(CM_CT2[Row Type]="Batch"),CM_CT2[Flex StartDate])</f>
        <v/>
      </c>
      <c r="Y84" s="54">
        <f t="array" ref="Y84">_xlfn.XLOOKUP(1,(CM_CT2[Contract Number Customer]=$E83)*(CM_CT2[Delivery Batch]=$F83)*(CM_CT2[Row Type]="Batch"),CM_CT2[Flex EndDate])</f>
        <v/>
      </c>
      <c r="Z84" s="15">
        <f t="array" ref="Z84">_xlfn.XLOOKUP(1,(CM_CT2[Contract Number Customer]=$E83)*(CM_CT2[Delivery Batch]=$F83)*(CM_CT2[Row Type]="Batch"),CM_CT2[Contract Status])</f>
        <v/>
      </c>
      <c r="AA84" s="15" t="n"/>
      <c r="AB84" s="74" t="n"/>
      <c r="AC84" s="74" t="n"/>
      <c r="AD84" s="131">
        <f t="array" ref="AD84">+_xlfn.XLOOKUP(1,(Table_Mietpos[Vertragsnummer]=CM_CT2[[#This Row],[Contract Number M3]])*(Table_Mietpos[Auftragspos.]=CM_CT2[[#This Row],[Rentalposition M3]]),Table_Mietpos[Gueltig_ab])</f>
        <v/>
      </c>
      <c r="AE84" s="131">
        <f t="array" ref="AE84">+_xlfn.XLOOKUP(1,(Table_Mietpos[Vertragsnummer]=CM_CT2[[#This Row],[Contract Number M3]])*(Table_Mietpos[Auftragspos.]=CM_CT2[[#This Row],[Rentalposition M3]]),Table_Mietpos[Gueltig_bis])</f>
        <v/>
      </c>
      <c r="AF84" s="50">
        <f t="array" ref="AF84">+_xlfn.XLOOKUP(1,(CM_CT2[Contract Number Customer]=CM_CT2[[#This Row],[Contract Number Customer]])*(CM_CT2[Row Type]="Header"),CM_CT2[Contract Lenght Initial])</f>
        <v/>
      </c>
      <c r="AG84" s="136">
        <f>+CM_CT2[[#This Row],[Rental EndDate]]</f>
        <v/>
      </c>
      <c r="AH84" s="305" t="n"/>
      <c r="AI84" s="305" t="n"/>
      <c r="AJ84" s="305" t="n"/>
      <c r="AK84" s="53" t="n"/>
      <c r="AL84" s="15">
        <f t="array" ref="AL84">+_xlfn.XLOOKUP(1,(CM_CT2[Contract Number Customer]=CM_CT2[[#This Row],[Contract Number Customer]])*(CM_CT2[Row Type]="Header"),CM_CT2[Early Termination Category])</f>
        <v/>
      </c>
      <c r="AM84" s="136">
        <f t="array" ref="AM84">_xlfn.XLOOKUP(1,(CM_CT2[Contract Number Customer]=$E83)*(CM_CT2[Delivery Batch]=$F83)*(CM_CT2[Row Type]="Batch"),CM_CT2[Early Termination cut-off date1])</f>
        <v/>
      </c>
      <c r="AN84" s="136">
        <f t="array" ref="AN84">_xlfn.XLOOKUP(1,(CM_CT2[Contract Number Customer]=$E83)*(CM_CT2[Delivery Batch]=$F83)*(CM_CT2[Row Type]="Batch"),CM_CT2[Early Termination cut-off date2])</f>
        <v/>
      </c>
      <c r="AO84" s="53">
        <f t="array" ref="AO84">+_xlfn.XLOOKUP(1,(CM_CT2[Contract Number Customer]=CM_CT2[[#This Row],[Contract Number Customer]])*(CM_CT2[Row Type]="Header"),CM_CT2[Early Termination Notice Period Mths])</f>
        <v/>
      </c>
      <c r="AP84" s="53">
        <f t="array" ref="AP84">+_xlfn.XLOOKUP(1,(CM_CT2[Contract Number Customer]=CM_CT2[[#This Row],[Contract Number Customer]])*(CM_CT2[Row Type]="Header"),CM_CT2[Duly Termination Notice Period Mths])</f>
        <v/>
      </c>
      <c r="AQ84" s="54" t="n"/>
      <c r="AR84" s="54">
        <f t="array" ref="AR84">+_xlfn.XLOOKUP(1,(CM_CT2[[#This Row],[Contract Number M3]]=Next_possible_notice[Contract Number M3])*(CM_CT2[[#This Row],[Rentalposition M3]]=Next_possible_notice[Rentalposition M3]),Next_possible_notice[NoticeDateCalc])</f>
        <v/>
      </c>
      <c r="AS84" s="117" t="n"/>
      <c r="AT84" s="75" t="n"/>
      <c r="AU84" s="75" t="n"/>
      <c r="AV84" s="75" t="n"/>
      <c r="AW84" s="75" t="n"/>
      <c r="AX84" s="53" t="n"/>
      <c r="AY84" s="75" t="n"/>
      <c r="AZ84" s="54" t="n"/>
      <c r="BA84" s="50">
        <f t="array" ref="BA84">+_xlfn.XLOOKUP(1,(CM_CT2[Contract Number Customer]=CM_CT2[[#This Row],[Contract Number Customer]])*(CM_CT2[Row Type]="Header"),CM_CT2[Contract Lenght Early Clause &amp; Option])</f>
        <v/>
      </c>
      <c r="BB84" s="15" t="n"/>
      <c r="BC84" s="15" t="n"/>
      <c r="BD84" s="15" t="n"/>
      <c r="BE84" s="15" t="n"/>
      <c r="BF84" s="15" t="n"/>
      <c r="BG84" s="15" t="n"/>
      <c r="BH84" s="24" t="n"/>
      <c r="BI84" s="10" t="n"/>
      <c r="BJ84" s="118" t="n"/>
      <c r="BK84" s="24" t="n"/>
      <c r="BL84" s="24" t="n"/>
      <c r="BM84" s="50">
        <f t="array" ref="BM84">+_xlfn.XLOOKUP(1,(CM_CT2[Contract Number Customer]=CM_CT2[[#This Row],[Contract Number Customer]])*(CM_CT2[Row Type]="Header"),CM_CT2[Contract Mileage])</f>
        <v/>
      </c>
      <c r="BN84" s="50" t="n"/>
      <c r="BO84" s="54" t="n"/>
      <c r="BP84" s="54">
        <f t="array" ref="BP84">+_xlfn.XLOOKUP(1,(CM_CT2[Contract Number Customer]=CM_CT2[[#This Row],[Contract Number Customer]])*(CM_CT2[Row Type]="Header"),CM_CT2[Currency])</f>
        <v/>
      </c>
      <c r="BQ84" s="75">
        <f t="array" ref="BQ84">+_xlfn.XLOOKUP(1,(CM_CT2[Contract Number Customer]=CM_CT2[[#This Row],[Contract Number Customer]])*(CM_CT2[Row Type]="Header"),CM_CT2[Lease Rate EUR])</f>
        <v/>
      </c>
      <c r="BR84" s="306" t="n"/>
      <c r="BS84" s="306" t="n"/>
      <c r="BT84" s="177" t="n"/>
      <c r="BU84" s="306" t="n"/>
      <c r="BV84" s="179">
        <f t="array" ref="BV84">+_xlfn.XLOOKUP(1,(Table_Mietpos[Vertragsnummer]=CM_CT2[[#This Row],[Contract Number M3]])*(Table_Mietpos[Auftragspos.]=CM_CT2[[#This Row],[Rentalposition M3]]),Table_Mietpos[Nettosatz/Typ])</f>
        <v/>
      </c>
      <c r="BW84" s="306" t="n"/>
      <c r="BX84" s="75" t="n"/>
      <c r="BY84" s="75" t="n"/>
      <c r="BZ84" s="75" t="n"/>
      <c r="CA84" s="75" t="n"/>
      <c r="CB84" s="75" t="n"/>
      <c r="CC84" s="307" t="n"/>
      <c r="CD84" s="307" t="n"/>
      <c r="CE84" s="307" t="n"/>
      <c r="CF84" s="307" t="n"/>
      <c r="CG84" s="28" t="n"/>
      <c r="CH84" s="28" t="n"/>
      <c r="CI84" s="28" t="n"/>
      <c r="CJ84" s="186" t="n"/>
      <c r="CK84" s="307" t="n"/>
      <c r="CL84" s="306" t="n"/>
      <c r="CM84" s="12" t="n"/>
      <c r="CN84" s="20" t="n"/>
      <c r="CO84" s="142" t="n"/>
      <c r="CP84" s="142" t="n"/>
      <c r="CQ84" s="142" t="n"/>
      <c r="CR84" s="20" t="n"/>
    </row>
    <row r="85" ht="15" customHeight="1" s="287">
      <c r="B85" s="11" t="n"/>
      <c r="C85" s="14" t="inlineStr">
        <is>
          <t>V700010</t>
        </is>
      </c>
      <c r="D85" s="10" t="n"/>
      <c r="E85" s="15">
        <f t="array" ref="E85">+_xlfn.XLOOKUP(1,(CM_CT2[Contract Number M3]=CM_CT2[[#This Row],[Contract Number M3]])*(CM_CT2[Row Type]="Header"),CM_CT2[Contract Number Customer])</f>
        <v/>
      </c>
      <c r="F85" s="10" t="n">
        <v>2</v>
      </c>
      <c r="G85" s="10" t="inlineStr">
        <is>
          <t>Wagon</t>
        </is>
      </c>
      <c r="H85" s="10" t="n">
        <v>29</v>
      </c>
      <c r="I85" s="73">
        <f t="array" ref="I85">+_xlfn.XLOOKUP(1,(Table_Mietpos[Vertragsnummer]=CM[[#This Row],[Contract Number M3]])*(Table_Mietpos[Auftragspos.]=CM[[#This Row],[Rentalposition M3]]),Table_Mietpos[ChNr])</f>
        <v/>
      </c>
      <c r="J85" s="72">
        <f t="array" ref="J85">+_xlfn.XLOOKUP(1,(CM_CT2[Contract Number Customer]=CM_CT2[[#This Row],[Contract Number Customer]])*(CM_CT2[Row Type]="Header"),CM_CT2[Customer])</f>
        <v/>
      </c>
      <c r="K85" s="51" t="n"/>
      <c r="L85" s="51" t="n"/>
      <c r="M85" s="15">
        <f t="array" ref="M85">+_xlfn.XLOOKUP(1,(CM_CT2[Contract Number Customer]=CM_CT2[[#This Row],[Contract Number Customer]])*(CM_CT2[Row Type]="Header"),CM_CT2[Sales Manager])</f>
        <v/>
      </c>
      <c r="N85" s="15">
        <f t="array" ref="N85">+_xlfn.XLOOKUP(1,(CM_CT2[Contract Number Customer]=CM_CT2[[#This Row],[Contract Number Customer]])*(CM_CT2[Row Type]="Header"),CM_CT2[Wagon Type])</f>
        <v/>
      </c>
      <c r="O85" s="10" t="n">
        <v>1</v>
      </c>
      <c r="P85" s="10" t="n"/>
      <c r="Q85" s="10" t="n"/>
      <c r="R85" s="10" t="n">
        <v>1</v>
      </c>
      <c r="S85" s="10" t="n"/>
      <c r="T85" s="10" t="n">
        <v>1</v>
      </c>
      <c r="U85" s="15">
        <f>+IF(CM_CT2[[#This Row],[Contract Status]]&lt;&gt;"ended",1,0)</f>
        <v/>
      </c>
      <c r="V85" s="15" t="n"/>
      <c r="W85" s="15">
        <f t="array" ref="W85">_xlfn.XLOOKUP(1,(CM_CT2[Contract Number Customer]=$E84)*(CM_CT2[Delivery Batch]=$F84)*(CM_CT2[Row Type]="Batch"),CM_CT2[Contract Flex])</f>
        <v/>
      </c>
      <c r="X85" s="54">
        <f t="array" ref="X85">_xlfn.XLOOKUP(1,(CM_CT2[Contract Number Customer]=$E84)*(CM_CT2[Delivery Batch]=$F84)*(CM_CT2[Row Type]="Batch"),CM_CT2[Flex StartDate])</f>
        <v/>
      </c>
      <c r="Y85" s="54">
        <f t="array" ref="Y85">_xlfn.XLOOKUP(1,(CM_CT2[Contract Number Customer]=$E84)*(CM_CT2[Delivery Batch]=$F84)*(CM_CT2[Row Type]="Batch"),CM_CT2[Flex EndDate])</f>
        <v/>
      </c>
      <c r="Z85" s="15">
        <f t="array" ref="Z85">_xlfn.XLOOKUP(1,(CM_CT2[Contract Number Customer]=$E84)*(CM_CT2[Delivery Batch]=$F84)*(CM_CT2[Row Type]="Batch"),CM_CT2[Contract Status])</f>
        <v/>
      </c>
      <c r="AA85" s="15" t="n"/>
      <c r="AB85" s="74" t="n"/>
      <c r="AC85" s="74" t="n"/>
      <c r="AD85" s="131">
        <f t="array" ref="AD85">+_xlfn.XLOOKUP(1,(Table_Mietpos[Vertragsnummer]=CM_CT2[[#This Row],[Contract Number M3]])*(Table_Mietpos[Auftragspos.]=CM_CT2[[#This Row],[Rentalposition M3]]),Table_Mietpos[Gueltig_ab])</f>
        <v/>
      </c>
      <c r="AE85" s="131">
        <f t="array" ref="AE85">+_xlfn.XLOOKUP(1,(Table_Mietpos[Vertragsnummer]=CM_CT2[[#This Row],[Contract Number M3]])*(Table_Mietpos[Auftragspos.]=CM_CT2[[#This Row],[Rentalposition M3]]),Table_Mietpos[Gueltig_bis])</f>
        <v/>
      </c>
      <c r="AF85" s="50">
        <f t="array" ref="AF85">+_xlfn.XLOOKUP(1,(CM_CT2[Contract Number Customer]=CM_CT2[[#This Row],[Contract Number Customer]])*(CM_CT2[Row Type]="Header"),CM_CT2[Contract Lenght Initial])</f>
        <v/>
      </c>
      <c r="AG85" s="136">
        <f>+CM_CT2[[#This Row],[Rental EndDate]]</f>
        <v/>
      </c>
      <c r="AH85" s="305" t="n"/>
      <c r="AI85" s="305" t="n"/>
      <c r="AJ85" s="305" t="n"/>
      <c r="AK85" s="53" t="n"/>
      <c r="AL85" s="15">
        <f t="array" ref="AL85">+_xlfn.XLOOKUP(1,(CM_CT2[Contract Number Customer]=CM_CT2[[#This Row],[Contract Number Customer]])*(CM_CT2[Row Type]="Header"),CM_CT2[Early Termination Category])</f>
        <v/>
      </c>
      <c r="AM85" s="136">
        <f t="array" ref="AM85">_xlfn.XLOOKUP(1,(CM_CT2[Contract Number Customer]=$E84)*(CM_CT2[Delivery Batch]=$F84)*(CM_CT2[Row Type]="Batch"),CM_CT2[Early Termination cut-off date1])</f>
        <v/>
      </c>
      <c r="AN85" s="136">
        <f t="array" ref="AN85">_xlfn.XLOOKUP(1,(CM_CT2[Contract Number Customer]=$E84)*(CM_CT2[Delivery Batch]=$F84)*(CM_CT2[Row Type]="Batch"),CM_CT2[Early Termination cut-off date2])</f>
        <v/>
      </c>
      <c r="AO85" s="53">
        <f t="array" ref="AO85">+_xlfn.XLOOKUP(1,(CM_CT2[Contract Number Customer]=CM_CT2[[#This Row],[Contract Number Customer]])*(CM_CT2[Row Type]="Header"),CM_CT2[Early Termination Notice Period Mths])</f>
        <v/>
      </c>
      <c r="AP85" s="53">
        <f t="array" ref="AP85">+_xlfn.XLOOKUP(1,(CM_CT2[Contract Number Customer]=CM_CT2[[#This Row],[Contract Number Customer]])*(CM_CT2[Row Type]="Header"),CM_CT2[Duly Termination Notice Period Mths])</f>
        <v/>
      </c>
      <c r="AQ85" s="54" t="n"/>
      <c r="AR85" s="54">
        <f t="array" ref="AR85">+_xlfn.XLOOKUP(1,(CM_CT2[[#This Row],[Contract Number M3]]=Next_possible_notice[Contract Number M3])*(CM_CT2[[#This Row],[Rentalposition M3]]=Next_possible_notice[Rentalposition M3]),Next_possible_notice[NoticeDateCalc])</f>
        <v/>
      </c>
      <c r="AS85" s="117" t="n"/>
      <c r="AT85" s="75" t="n"/>
      <c r="AU85" s="75" t="n"/>
      <c r="AV85" s="75" t="n"/>
      <c r="AW85" s="75" t="n"/>
      <c r="AX85" s="53" t="n"/>
      <c r="AY85" s="75" t="n"/>
      <c r="AZ85" s="54" t="n"/>
      <c r="BA85" s="50">
        <f t="array" ref="BA85">+_xlfn.XLOOKUP(1,(CM_CT2[Contract Number Customer]=CM_CT2[[#This Row],[Contract Number Customer]])*(CM_CT2[Row Type]="Header"),CM_CT2[Contract Lenght Early Clause &amp; Option])</f>
        <v/>
      </c>
      <c r="BB85" s="15" t="n"/>
      <c r="BC85" s="15" t="n"/>
      <c r="BD85" s="15" t="n"/>
      <c r="BE85" s="15" t="n"/>
      <c r="BF85" s="15" t="n"/>
      <c r="BG85" s="15" t="n"/>
      <c r="BH85" s="24" t="n"/>
      <c r="BI85" s="10" t="n"/>
      <c r="BJ85" s="118" t="n"/>
      <c r="BK85" s="24" t="n"/>
      <c r="BL85" s="24" t="n"/>
      <c r="BM85" s="50">
        <f t="array" ref="BM85">+_xlfn.XLOOKUP(1,(CM_CT2[Contract Number Customer]=CM_CT2[[#This Row],[Contract Number Customer]])*(CM_CT2[Row Type]="Header"),CM_CT2[Contract Mileage])</f>
        <v/>
      </c>
      <c r="BN85" s="50" t="n"/>
      <c r="BO85" s="54" t="n"/>
      <c r="BP85" s="54">
        <f t="array" ref="BP85">+_xlfn.XLOOKUP(1,(CM_CT2[Contract Number Customer]=CM_CT2[[#This Row],[Contract Number Customer]])*(CM_CT2[Row Type]="Header"),CM_CT2[Currency])</f>
        <v/>
      </c>
      <c r="BQ85" s="75">
        <f t="array" ref="BQ85">+_xlfn.XLOOKUP(1,(CM_CT2[Contract Number Customer]=CM_CT2[[#This Row],[Contract Number Customer]])*(CM_CT2[Row Type]="Header"),CM_CT2[Lease Rate EUR])</f>
        <v/>
      </c>
      <c r="BR85" s="306" t="n"/>
      <c r="BS85" s="306" t="n"/>
      <c r="BT85" s="177" t="n"/>
      <c r="BU85" s="306" t="n"/>
      <c r="BV85" s="179">
        <f t="array" ref="BV85">+_xlfn.XLOOKUP(1,(Table_Mietpos[Vertragsnummer]=CM_CT2[[#This Row],[Contract Number M3]])*(Table_Mietpos[Auftragspos.]=CM_CT2[[#This Row],[Rentalposition M3]]),Table_Mietpos[Nettosatz/Typ])</f>
        <v/>
      </c>
      <c r="BW85" s="306" t="n"/>
      <c r="BX85" s="75" t="n"/>
      <c r="BY85" s="75" t="n"/>
      <c r="BZ85" s="75" t="n"/>
      <c r="CA85" s="75" t="n"/>
      <c r="CB85" s="75" t="n"/>
      <c r="CC85" s="307" t="n"/>
      <c r="CD85" s="307" t="n"/>
      <c r="CE85" s="307" t="n"/>
      <c r="CF85" s="307" t="n"/>
      <c r="CG85" s="28" t="n"/>
      <c r="CH85" s="28" t="n"/>
      <c r="CI85" s="28" t="n"/>
      <c r="CJ85" s="186" t="n"/>
      <c r="CK85" s="307" t="n"/>
      <c r="CL85" s="306" t="n"/>
      <c r="CM85" s="12" t="n"/>
      <c r="CN85" s="20" t="n"/>
      <c r="CO85" s="142" t="n"/>
      <c r="CP85" s="142" t="n"/>
      <c r="CQ85" s="142" t="n"/>
      <c r="CR85" s="20" t="n"/>
    </row>
    <row r="86" ht="15" customHeight="1" s="287">
      <c r="B86" s="11" t="n"/>
      <c r="C86" s="14" t="inlineStr">
        <is>
          <t>V700010</t>
        </is>
      </c>
      <c r="D86" s="10" t="n"/>
      <c r="E86" s="15">
        <f t="array" ref="E86">+_xlfn.XLOOKUP(1,(CM_CT2[Contract Number M3]=CM_CT2[[#This Row],[Contract Number M3]])*(CM_CT2[Row Type]="Header"),CM_CT2[Contract Number Customer])</f>
        <v/>
      </c>
      <c r="F86" s="10" t="n">
        <v>2</v>
      </c>
      <c r="G86" s="10" t="inlineStr">
        <is>
          <t>Wagon</t>
        </is>
      </c>
      <c r="H86" s="10" t="n">
        <v>30</v>
      </c>
      <c r="I86" s="73">
        <f t="array" ref="I86">+_xlfn.XLOOKUP(1,(Table_Mietpos[Vertragsnummer]=CM[[#This Row],[Contract Number M3]])*(Table_Mietpos[Auftragspos.]=CM[[#This Row],[Rentalposition M3]]),Table_Mietpos[ChNr])</f>
        <v/>
      </c>
      <c r="J86" s="72">
        <f t="array" ref="J86">+_xlfn.XLOOKUP(1,(CM_CT2[Contract Number Customer]=CM_CT2[[#This Row],[Contract Number Customer]])*(CM_CT2[Row Type]="Header"),CM_CT2[Customer])</f>
        <v/>
      </c>
      <c r="K86" s="51" t="n"/>
      <c r="L86" s="51" t="n"/>
      <c r="M86" s="15">
        <f t="array" ref="M86">+_xlfn.XLOOKUP(1,(CM_CT2[Contract Number Customer]=CM_CT2[[#This Row],[Contract Number Customer]])*(CM_CT2[Row Type]="Header"),CM_CT2[Sales Manager])</f>
        <v/>
      </c>
      <c r="N86" s="15">
        <f t="array" ref="N86">+_xlfn.XLOOKUP(1,(CM_CT2[Contract Number Customer]=CM_CT2[[#This Row],[Contract Number Customer]])*(CM_CT2[Row Type]="Header"),CM_CT2[Wagon Type])</f>
        <v/>
      </c>
      <c r="O86" s="10" t="n">
        <v>1</v>
      </c>
      <c r="P86" s="10" t="n"/>
      <c r="Q86" s="10" t="n"/>
      <c r="R86" s="10" t="n">
        <v>1</v>
      </c>
      <c r="S86" s="10" t="n"/>
      <c r="T86" s="10" t="n">
        <v>1</v>
      </c>
      <c r="U86" s="15">
        <f>+IF(CM_CT2[[#This Row],[Contract Status]]&lt;&gt;"ended",1,0)</f>
        <v/>
      </c>
      <c r="V86" s="15" t="n"/>
      <c r="W86" s="15">
        <f t="array" ref="W86">_xlfn.XLOOKUP(1,(CM_CT2[Contract Number Customer]=$E85)*(CM_CT2[Delivery Batch]=$F85)*(CM_CT2[Row Type]="Batch"),CM_CT2[Contract Flex])</f>
        <v/>
      </c>
      <c r="X86" s="54">
        <f t="array" ref="X86">_xlfn.XLOOKUP(1,(CM_CT2[Contract Number Customer]=$E85)*(CM_CT2[Delivery Batch]=$F85)*(CM_CT2[Row Type]="Batch"),CM_CT2[Flex StartDate])</f>
        <v/>
      </c>
      <c r="Y86" s="54">
        <f t="array" ref="Y86">_xlfn.XLOOKUP(1,(CM_CT2[Contract Number Customer]=$E85)*(CM_CT2[Delivery Batch]=$F85)*(CM_CT2[Row Type]="Batch"),CM_CT2[Flex EndDate])</f>
        <v/>
      </c>
      <c r="Z86" s="15">
        <f t="array" ref="Z86">_xlfn.XLOOKUP(1,(CM_CT2[Contract Number Customer]=$E85)*(CM_CT2[Delivery Batch]=$F85)*(CM_CT2[Row Type]="Batch"),CM_CT2[Contract Status])</f>
        <v/>
      </c>
      <c r="AA86" s="15" t="n"/>
      <c r="AB86" s="74" t="n"/>
      <c r="AC86" s="74" t="n"/>
      <c r="AD86" s="131">
        <f t="array" ref="AD86">+_xlfn.XLOOKUP(1,(Table_Mietpos[Vertragsnummer]=CM_CT2[[#This Row],[Contract Number M3]])*(Table_Mietpos[Auftragspos.]=CM_CT2[[#This Row],[Rentalposition M3]]),Table_Mietpos[Gueltig_ab])</f>
        <v/>
      </c>
      <c r="AE86" s="131">
        <f t="array" ref="AE86">+_xlfn.XLOOKUP(1,(Table_Mietpos[Vertragsnummer]=CM_CT2[[#This Row],[Contract Number M3]])*(Table_Mietpos[Auftragspos.]=CM_CT2[[#This Row],[Rentalposition M3]]),Table_Mietpos[Gueltig_bis])</f>
        <v/>
      </c>
      <c r="AF86" s="50">
        <f t="array" ref="AF86">+_xlfn.XLOOKUP(1,(CM_CT2[Contract Number Customer]=CM_CT2[[#This Row],[Contract Number Customer]])*(CM_CT2[Row Type]="Header"),CM_CT2[Contract Lenght Initial])</f>
        <v/>
      </c>
      <c r="AG86" s="136">
        <f>+CM_CT2[[#This Row],[Rental EndDate]]</f>
        <v/>
      </c>
      <c r="AH86" s="305" t="n"/>
      <c r="AI86" s="305" t="n"/>
      <c r="AJ86" s="305" t="n"/>
      <c r="AK86" s="53" t="n"/>
      <c r="AL86" s="15">
        <f t="array" ref="AL86">+_xlfn.XLOOKUP(1,(CM_CT2[Contract Number Customer]=CM_CT2[[#This Row],[Contract Number Customer]])*(CM_CT2[Row Type]="Header"),CM_CT2[Early Termination Category])</f>
        <v/>
      </c>
      <c r="AM86" s="136">
        <f t="array" ref="AM86">_xlfn.XLOOKUP(1,(CM_CT2[Contract Number Customer]=$E85)*(CM_CT2[Delivery Batch]=$F85)*(CM_CT2[Row Type]="Batch"),CM_CT2[Early Termination cut-off date1])</f>
        <v/>
      </c>
      <c r="AN86" s="136">
        <f t="array" ref="AN86">_xlfn.XLOOKUP(1,(CM_CT2[Contract Number Customer]=$E85)*(CM_CT2[Delivery Batch]=$F85)*(CM_CT2[Row Type]="Batch"),CM_CT2[Early Termination cut-off date2])</f>
        <v/>
      </c>
      <c r="AO86" s="53">
        <f t="array" ref="AO86">+_xlfn.XLOOKUP(1,(CM_CT2[Contract Number Customer]=CM_CT2[[#This Row],[Contract Number Customer]])*(CM_CT2[Row Type]="Header"),CM_CT2[Early Termination Notice Period Mths])</f>
        <v/>
      </c>
      <c r="AP86" s="53">
        <f t="array" ref="AP86">+_xlfn.XLOOKUP(1,(CM_CT2[Contract Number Customer]=CM_CT2[[#This Row],[Contract Number Customer]])*(CM_CT2[Row Type]="Header"),CM_CT2[Duly Termination Notice Period Mths])</f>
        <v/>
      </c>
      <c r="AQ86" s="54" t="n"/>
      <c r="AR86" s="54">
        <f t="array" ref="AR86">+_xlfn.XLOOKUP(1,(CM_CT2[[#This Row],[Contract Number M3]]=Next_possible_notice[Contract Number M3])*(CM_CT2[[#This Row],[Rentalposition M3]]=Next_possible_notice[Rentalposition M3]),Next_possible_notice[NoticeDateCalc])</f>
        <v/>
      </c>
      <c r="AS86" s="117" t="n"/>
      <c r="AT86" s="75" t="n"/>
      <c r="AU86" s="75" t="n"/>
      <c r="AV86" s="75" t="n"/>
      <c r="AW86" s="75" t="n"/>
      <c r="AX86" s="53" t="n"/>
      <c r="AY86" s="75" t="n"/>
      <c r="AZ86" s="54" t="n"/>
      <c r="BA86" s="50">
        <f t="array" ref="BA86">+_xlfn.XLOOKUP(1,(CM_CT2[Contract Number Customer]=CM_CT2[[#This Row],[Contract Number Customer]])*(CM_CT2[Row Type]="Header"),CM_CT2[Contract Lenght Early Clause &amp; Option])</f>
        <v/>
      </c>
      <c r="BB86" s="15" t="n"/>
      <c r="BC86" s="15" t="n"/>
      <c r="BD86" s="15" t="n"/>
      <c r="BE86" s="15" t="n"/>
      <c r="BF86" s="15" t="n"/>
      <c r="BG86" s="15" t="n"/>
      <c r="BH86" s="24" t="n"/>
      <c r="BI86" s="10" t="n"/>
      <c r="BJ86" s="118" t="n"/>
      <c r="BK86" s="24" t="n"/>
      <c r="BL86" s="24" t="n"/>
      <c r="BM86" s="50">
        <f t="array" ref="BM86">+_xlfn.XLOOKUP(1,(CM_CT2[Contract Number Customer]=CM_CT2[[#This Row],[Contract Number Customer]])*(CM_CT2[Row Type]="Header"),CM_CT2[Contract Mileage])</f>
        <v/>
      </c>
      <c r="BN86" s="50" t="n"/>
      <c r="BO86" s="54" t="n"/>
      <c r="BP86" s="54">
        <f t="array" ref="BP86">+_xlfn.XLOOKUP(1,(CM_CT2[Contract Number Customer]=CM_CT2[[#This Row],[Contract Number Customer]])*(CM_CT2[Row Type]="Header"),CM_CT2[Currency])</f>
        <v/>
      </c>
      <c r="BQ86" s="75">
        <f t="array" ref="BQ86">+_xlfn.XLOOKUP(1,(CM_CT2[Contract Number Customer]=CM_CT2[[#This Row],[Contract Number Customer]])*(CM_CT2[Row Type]="Header"),CM_CT2[Lease Rate EUR])</f>
        <v/>
      </c>
      <c r="BR86" s="306" t="n"/>
      <c r="BS86" s="306" t="n"/>
      <c r="BT86" s="177" t="n"/>
      <c r="BU86" s="306" t="n"/>
      <c r="BV86" s="179">
        <f t="array" ref="BV86">+_xlfn.XLOOKUP(1,(Table_Mietpos[Vertragsnummer]=CM_CT2[[#This Row],[Contract Number M3]])*(Table_Mietpos[Auftragspos.]=CM_CT2[[#This Row],[Rentalposition M3]]),Table_Mietpos[Nettosatz/Typ])</f>
        <v/>
      </c>
      <c r="BW86" s="306" t="n"/>
      <c r="BX86" s="75" t="n"/>
      <c r="BY86" s="75" t="n"/>
      <c r="BZ86" s="75" t="n"/>
      <c r="CA86" s="75" t="n"/>
      <c r="CB86" s="75" t="n"/>
      <c r="CC86" s="307" t="n"/>
      <c r="CD86" s="307" t="n"/>
      <c r="CE86" s="307" t="n"/>
      <c r="CF86" s="307" t="n"/>
      <c r="CG86" s="28" t="n"/>
      <c r="CH86" s="28" t="n"/>
      <c r="CI86" s="28" t="n"/>
      <c r="CJ86" s="186" t="n"/>
      <c r="CK86" s="307" t="n"/>
      <c r="CL86" s="306" t="n"/>
      <c r="CM86" s="12" t="n"/>
      <c r="CN86" s="20" t="n"/>
      <c r="CO86" s="142" t="n"/>
      <c r="CP86" s="142" t="n"/>
      <c r="CQ86" s="142" t="n"/>
      <c r="CR86" s="20" t="n"/>
    </row>
    <row r="87" ht="15" customHeight="1" s="287">
      <c r="B87" s="11" t="n"/>
      <c r="C87" s="14" t="inlineStr">
        <is>
          <t>V700010</t>
        </is>
      </c>
      <c r="D87" s="10" t="n"/>
      <c r="E87" s="15">
        <f t="array" ref="E87">+_xlfn.XLOOKUP(1,(CM_CT2[Contract Number M3]=CM_CT2[[#This Row],[Contract Number M3]])*(CM_CT2[Row Type]="Header"),CM_CT2[Contract Number Customer])</f>
        <v/>
      </c>
      <c r="F87" s="10" t="n">
        <v>2</v>
      </c>
      <c r="G87" s="10" t="inlineStr">
        <is>
          <t>Wagon</t>
        </is>
      </c>
      <c r="H87" s="10" t="n">
        <v>31</v>
      </c>
      <c r="I87" s="73">
        <f t="array" ref="I87">+_xlfn.XLOOKUP(1,(Table_Mietpos[Vertragsnummer]=CM[[#This Row],[Contract Number M3]])*(Table_Mietpos[Auftragspos.]=CM[[#This Row],[Rentalposition M3]]),Table_Mietpos[ChNr])</f>
        <v/>
      </c>
      <c r="J87" s="72">
        <f t="array" ref="J87">+_xlfn.XLOOKUP(1,(CM_CT2[Contract Number Customer]=CM_CT2[[#This Row],[Contract Number Customer]])*(CM_CT2[Row Type]="Header"),CM_CT2[Customer])</f>
        <v/>
      </c>
      <c r="K87" s="51" t="n"/>
      <c r="L87" s="51" t="n"/>
      <c r="M87" s="15">
        <f t="array" ref="M87">+_xlfn.XLOOKUP(1,(CM_CT2[Contract Number Customer]=CM_CT2[[#This Row],[Contract Number Customer]])*(CM_CT2[Row Type]="Header"),CM_CT2[Sales Manager])</f>
        <v/>
      </c>
      <c r="N87" s="15">
        <f t="array" ref="N87">+_xlfn.XLOOKUP(1,(CM_CT2[Contract Number Customer]=CM_CT2[[#This Row],[Contract Number Customer]])*(CM_CT2[Row Type]="Header"),CM_CT2[Wagon Type])</f>
        <v/>
      </c>
      <c r="O87" s="10" t="n">
        <v>1</v>
      </c>
      <c r="P87" s="10" t="n"/>
      <c r="Q87" s="10" t="n"/>
      <c r="R87" s="10" t="n">
        <v>1</v>
      </c>
      <c r="S87" s="10" t="n"/>
      <c r="T87" s="10" t="n">
        <v>1</v>
      </c>
      <c r="U87" s="15">
        <f>+IF(CM_CT2[[#This Row],[Contract Status]]&lt;&gt;"ended",1,0)</f>
        <v/>
      </c>
      <c r="V87" s="15" t="n"/>
      <c r="W87" s="15">
        <f t="array" ref="W87">_xlfn.XLOOKUP(1,(CM_CT2[Contract Number Customer]=$E86)*(CM_CT2[Delivery Batch]=$F86)*(CM_CT2[Row Type]="Batch"),CM_CT2[Contract Flex])</f>
        <v/>
      </c>
      <c r="X87" s="54">
        <f t="array" ref="X87">_xlfn.XLOOKUP(1,(CM_CT2[Contract Number Customer]=$E86)*(CM_CT2[Delivery Batch]=$F86)*(CM_CT2[Row Type]="Batch"),CM_CT2[Flex StartDate])</f>
        <v/>
      </c>
      <c r="Y87" s="54">
        <f t="array" ref="Y87">_xlfn.XLOOKUP(1,(CM_CT2[Contract Number Customer]=$E86)*(CM_CT2[Delivery Batch]=$F86)*(CM_CT2[Row Type]="Batch"),CM_CT2[Flex EndDate])</f>
        <v/>
      </c>
      <c r="Z87" s="15">
        <f t="array" ref="Z87">_xlfn.XLOOKUP(1,(CM_CT2[Contract Number Customer]=$E86)*(CM_CT2[Delivery Batch]=$F86)*(CM_CT2[Row Type]="Batch"),CM_CT2[Contract Status])</f>
        <v/>
      </c>
      <c r="AA87" s="15" t="n"/>
      <c r="AB87" s="74" t="n"/>
      <c r="AC87" s="74" t="n"/>
      <c r="AD87" s="131">
        <f t="array" ref="AD87">+_xlfn.XLOOKUP(1,(Table_Mietpos[Vertragsnummer]=CM_CT2[[#This Row],[Contract Number M3]])*(Table_Mietpos[Auftragspos.]=CM_CT2[[#This Row],[Rentalposition M3]]),Table_Mietpos[Gueltig_ab])</f>
        <v/>
      </c>
      <c r="AE87" s="131">
        <f t="array" ref="AE87">+_xlfn.XLOOKUP(1,(Table_Mietpos[Vertragsnummer]=CM_CT2[[#This Row],[Contract Number M3]])*(Table_Mietpos[Auftragspos.]=CM_CT2[[#This Row],[Rentalposition M3]]),Table_Mietpos[Gueltig_bis])</f>
        <v/>
      </c>
      <c r="AF87" s="50">
        <f t="array" ref="AF87">+_xlfn.XLOOKUP(1,(CM_CT2[Contract Number Customer]=CM_CT2[[#This Row],[Contract Number Customer]])*(CM_CT2[Row Type]="Header"),CM_CT2[Contract Lenght Initial])</f>
        <v/>
      </c>
      <c r="AG87" s="136">
        <f>+CM_CT2[[#This Row],[Rental EndDate]]</f>
        <v/>
      </c>
      <c r="AH87" s="305" t="n"/>
      <c r="AI87" s="305" t="n"/>
      <c r="AJ87" s="305" t="n"/>
      <c r="AK87" s="53" t="n"/>
      <c r="AL87" s="15">
        <f t="array" ref="AL87">+_xlfn.XLOOKUP(1,(CM_CT2[Contract Number Customer]=CM_CT2[[#This Row],[Contract Number Customer]])*(CM_CT2[Row Type]="Header"),CM_CT2[Early Termination Category])</f>
        <v/>
      </c>
      <c r="AM87" s="136">
        <f t="array" ref="AM87">_xlfn.XLOOKUP(1,(CM_CT2[Contract Number Customer]=$E86)*(CM_CT2[Delivery Batch]=$F86)*(CM_CT2[Row Type]="Batch"),CM_CT2[Early Termination cut-off date1])</f>
        <v/>
      </c>
      <c r="AN87" s="136">
        <f t="array" ref="AN87">_xlfn.XLOOKUP(1,(CM_CT2[Contract Number Customer]=$E86)*(CM_CT2[Delivery Batch]=$F86)*(CM_CT2[Row Type]="Batch"),CM_CT2[Early Termination cut-off date2])</f>
        <v/>
      </c>
      <c r="AO87" s="53">
        <f t="array" ref="AO87">+_xlfn.XLOOKUP(1,(CM_CT2[Contract Number Customer]=CM_CT2[[#This Row],[Contract Number Customer]])*(CM_CT2[Row Type]="Header"),CM_CT2[Early Termination Notice Period Mths])</f>
        <v/>
      </c>
      <c r="AP87" s="53">
        <f t="array" ref="AP87">+_xlfn.XLOOKUP(1,(CM_CT2[Contract Number Customer]=CM_CT2[[#This Row],[Contract Number Customer]])*(CM_CT2[Row Type]="Header"),CM_CT2[Duly Termination Notice Period Mths])</f>
        <v/>
      </c>
      <c r="AQ87" s="54" t="n"/>
      <c r="AR87" s="54">
        <f t="array" ref="AR87">+_xlfn.XLOOKUP(1,(CM_CT2[[#This Row],[Contract Number M3]]=Next_possible_notice[Contract Number M3])*(CM_CT2[[#This Row],[Rentalposition M3]]=Next_possible_notice[Rentalposition M3]),Next_possible_notice[NoticeDateCalc])</f>
        <v/>
      </c>
      <c r="AS87" s="117" t="n"/>
      <c r="AT87" s="75" t="n"/>
      <c r="AU87" s="75" t="n"/>
      <c r="AV87" s="75" t="n"/>
      <c r="AW87" s="75" t="n"/>
      <c r="AX87" s="53" t="n"/>
      <c r="AY87" s="75" t="n"/>
      <c r="AZ87" s="54" t="n"/>
      <c r="BA87" s="50">
        <f t="array" ref="BA87">+_xlfn.XLOOKUP(1,(CM_CT2[Contract Number Customer]=CM_CT2[[#This Row],[Contract Number Customer]])*(CM_CT2[Row Type]="Header"),CM_CT2[Contract Lenght Early Clause &amp; Option])</f>
        <v/>
      </c>
      <c r="BB87" s="15" t="n"/>
      <c r="BC87" s="15" t="n"/>
      <c r="BD87" s="15" t="n"/>
      <c r="BE87" s="15" t="n"/>
      <c r="BF87" s="15" t="n"/>
      <c r="BG87" s="15" t="n"/>
      <c r="BH87" s="24" t="n"/>
      <c r="BI87" s="10" t="n"/>
      <c r="BJ87" s="118" t="n"/>
      <c r="BK87" s="24" t="n"/>
      <c r="BL87" s="24" t="n"/>
      <c r="BM87" s="50">
        <f t="array" ref="BM87">+_xlfn.XLOOKUP(1,(CM_CT2[Contract Number Customer]=CM_CT2[[#This Row],[Contract Number Customer]])*(CM_CT2[Row Type]="Header"),CM_CT2[Contract Mileage])</f>
        <v/>
      </c>
      <c r="BN87" s="50" t="n"/>
      <c r="BO87" s="54" t="n"/>
      <c r="BP87" s="54">
        <f t="array" ref="BP87">+_xlfn.XLOOKUP(1,(CM_CT2[Contract Number Customer]=CM_CT2[[#This Row],[Contract Number Customer]])*(CM_CT2[Row Type]="Header"),CM_CT2[Currency])</f>
        <v/>
      </c>
      <c r="BQ87" s="75">
        <f t="array" ref="BQ87">+_xlfn.XLOOKUP(1,(CM_CT2[Contract Number Customer]=CM_CT2[[#This Row],[Contract Number Customer]])*(CM_CT2[Row Type]="Header"),CM_CT2[Lease Rate EUR])</f>
        <v/>
      </c>
      <c r="BR87" s="306" t="n"/>
      <c r="BS87" s="306" t="n"/>
      <c r="BT87" s="177" t="n"/>
      <c r="BU87" s="306" t="n"/>
      <c r="BV87" s="179">
        <f t="array" ref="BV87">+_xlfn.XLOOKUP(1,(Table_Mietpos[Vertragsnummer]=CM_CT2[[#This Row],[Contract Number M3]])*(Table_Mietpos[Auftragspos.]=CM_CT2[[#This Row],[Rentalposition M3]]),Table_Mietpos[Nettosatz/Typ])</f>
        <v/>
      </c>
      <c r="BW87" s="306" t="n"/>
      <c r="BX87" s="75" t="n"/>
      <c r="BY87" s="75" t="n"/>
      <c r="BZ87" s="75" t="n"/>
      <c r="CA87" s="75" t="n"/>
      <c r="CB87" s="75" t="n"/>
      <c r="CC87" s="307" t="n"/>
      <c r="CD87" s="307" t="n"/>
      <c r="CE87" s="307" t="n"/>
      <c r="CF87" s="307" t="n"/>
      <c r="CG87" s="28" t="n"/>
      <c r="CH87" s="28" t="n"/>
      <c r="CI87" s="28" t="n"/>
      <c r="CJ87" s="186" t="n"/>
      <c r="CK87" s="307" t="n"/>
      <c r="CL87" s="306" t="n"/>
      <c r="CM87" s="12" t="n"/>
      <c r="CN87" s="20" t="n"/>
      <c r="CO87" s="142" t="n"/>
      <c r="CP87" s="142" t="n"/>
      <c r="CQ87" s="142" t="n"/>
      <c r="CR87" s="20" t="n"/>
    </row>
    <row r="88" ht="15" customHeight="1" s="287">
      <c r="B88" s="11" t="n"/>
      <c r="C88" s="14" t="inlineStr">
        <is>
          <t>V700010</t>
        </is>
      </c>
      <c r="D88" s="10" t="n"/>
      <c r="E88" s="15">
        <f t="array" ref="E88">+_xlfn.XLOOKUP(1,(CM_CT2[Contract Number M3]=CM_CT2[[#This Row],[Contract Number M3]])*(CM_CT2[Row Type]="Header"),CM_CT2[Contract Number Customer])</f>
        <v/>
      </c>
      <c r="F88" s="10" t="n">
        <v>2</v>
      </c>
      <c r="G88" s="10" t="inlineStr">
        <is>
          <t>Wagon</t>
        </is>
      </c>
      <c r="H88" s="10" t="n">
        <v>32</v>
      </c>
      <c r="I88" s="73">
        <f t="array" ref="I88">+_xlfn.XLOOKUP(1,(Table_Mietpos[Vertragsnummer]=CM[[#This Row],[Contract Number M3]])*(Table_Mietpos[Auftragspos.]=CM[[#This Row],[Rentalposition M3]]),Table_Mietpos[ChNr])</f>
        <v/>
      </c>
      <c r="J88" s="72">
        <f t="array" ref="J88">+_xlfn.XLOOKUP(1,(CM_CT2[Contract Number Customer]=CM_CT2[[#This Row],[Contract Number Customer]])*(CM_CT2[Row Type]="Header"),CM_CT2[Customer])</f>
        <v/>
      </c>
      <c r="K88" s="51" t="n"/>
      <c r="L88" s="51" t="n"/>
      <c r="M88" s="15">
        <f t="array" ref="M88">+_xlfn.XLOOKUP(1,(CM_CT2[Contract Number Customer]=CM_CT2[[#This Row],[Contract Number Customer]])*(CM_CT2[Row Type]="Header"),CM_CT2[Sales Manager])</f>
        <v/>
      </c>
      <c r="N88" s="15">
        <f t="array" ref="N88">+_xlfn.XLOOKUP(1,(CM_CT2[Contract Number Customer]=CM_CT2[[#This Row],[Contract Number Customer]])*(CM_CT2[Row Type]="Header"),CM_CT2[Wagon Type])</f>
        <v/>
      </c>
      <c r="O88" s="10" t="n">
        <v>1</v>
      </c>
      <c r="P88" s="10" t="n"/>
      <c r="Q88" s="10" t="n"/>
      <c r="R88" s="10" t="n">
        <v>1</v>
      </c>
      <c r="S88" s="10" t="n"/>
      <c r="T88" s="10" t="n">
        <v>1</v>
      </c>
      <c r="U88" s="15">
        <f>+IF(CM_CT2[[#This Row],[Contract Status]]&lt;&gt;"ended",1,0)</f>
        <v/>
      </c>
      <c r="V88" s="15" t="n"/>
      <c r="W88" s="15">
        <f t="array" ref="W88">_xlfn.XLOOKUP(1,(CM_CT2[Contract Number Customer]=$E87)*(CM_CT2[Delivery Batch]=$F87)*(CM_CT2[Row Type]="Batch"),CM_CT2[Contract Flex])</f>
        <v/>
      </c>
      <c r="X88" s="54">
        <f t="array" ref="X88">_xlfn.XLOOKUP(1,(CM_CT2[Contract Number Customer]=$E87)*(CM_CT2[Delivery Batch]=$F87)*(CM_CT2[Row Type]="Batch"),CM_CT2[Flex StartDate])</f>
        <v/>
      </c>
      <c r="Y88" s="54">
        <f t="array" ref="Y88">_xlfn.XLOOKUP(1,(CM_CT2[Contract Number Customer]=$E87)*(CM_CT2[Delivery Batch]=$F87)*(CM_CT2[Row Type]="Batch"),CM_CT2[Flex EndDate])</f>
        <v/>
      </c>
      <c r="Z88" s="15">
        <f t="array" ref="Z88">_xlfn.XLOOKUP(1,(CM_CT2[Contract Number Customer]=$E87)*(CM_CT2[Delivery Batch]=$F87)*(CM_CT2[Row Type]="Batch"),CM_CT2[Contract Status])</f>
        <v/>
      </c>
      <c r="AA88" s="15" t="n"/>
      <c r="AB88" s="74" t="n"/>
      <c r="AC88" s="74" t="n"/>
      <c r="AD88" s="131">
        <f t="array" ref="AD88">+_xlfn.XLOOKUP(1,(Table_Mietpos[Vertragsnummer]=CM_CT2[[#This Row],[Contract Number M3]])*(Table_Mietpos[Auftragspos.]=CM_CT2[[#This Row],[Rentalposition M3]]),Table_Mietpos[Gueltig_ab])</f>
        <v/>
      </c>
      <c r="AE88" s="131">
        <f t="array" ref="AE88">+_xlfn.XLOOKUP(1,(Table_Mietpos[Vertragsnummer]=CM_CT2[[#This Row],[Contract Number M3]])*(Table_Mietpos[Auftragspos.]=CM_CT2[[#This Row],[Rentalposition M3]]),Table_Mietpos[Gueltig_bis])</f>
        <v/>
      </c>
      <c r="AF88" s="50">
        <f t="array" ref="AF88">+_xlfn.XLOOKUP(1,(CM_CT2[Contract Number Customer]=CM_CT2[[#This Row],[Contract Number Customer]])*(CM_CT2[Row Type]="Header"),CM_CT2[Contract Lenght Initial])</f>
        <v/>
      </c>
      <c r="AG88" s="136">
        <f>+CM_CT2[[#This Row],[Rental EndDate]]</f>
        <v/>
      </c>
      <c r="AH88" s="305" t="n"/>
      <c r="AI88" s="305" t="n"/>
      <c r="AJ88" s="305" t="n"/>
      <c r="AK88" s="53" t="n"/>
      <c r="AL88" s="15">
        <f t="array" ref="AL88">+_xlfn.XLOOKUP(1,(CM_CT2[Contract Number Customer]=CM_CT2[[#This Row],[Contract Number Customer]])*(CM_CT2[Row Type]="Header"),CM_CT2[Early Termination Category])</f>
        <v/>
      </c>
      <c r="AM88" s="136">
        <f t="array" ref="AM88">_xlfn.XLOOKUP(1,(CM_CT2[Contract Number Customer]=$E87)*(CM_CT2[Delivery Batch]=$F87)*(CM_CT2[Row Type]="Batch"),CM_CT2[Early Termination cut-off date1])</f>
        <v/>
      </c>
      <c r="AN88" s="136">
        <f t="array" ref="AN88">_xlfn.XLOOKUP(1,(CM_CT2[Contract Number Customer]=$E87)*(CM_CT2[Delivery Batch]=$F87)*(CM_CT2[Row Type]="Batch"),CM_CT2[Early Termination cut-off date2])</f>
        <v/>
      </c>
      <c r="AO88" s="53">
        <f t="array" ref="AO88">+_xlfn.XLOOKUP(1,(CM_CT2[Contract Number Customer]=CM_CT2[[#This Row],[Contract Number Customer]])*(CM_CT2[Row Type]="Header"),CM_CT2[Early Termination Notice Period Mths])</f>
        <v/>
      </c>
      <c r="AP88" s="53">
        <f t="array" ref="AP88">+_xlfn.XLOOKUP(1,(CM_CT2[Contract Number Customer]=CM_CT2[[#This Row],[Contract Number Customer]])*(CM_CT2[Row Type]="Header"),CM_CT2[Duly Termination Notice Period Mths])</f>
        <v/>
      </c>
      <c r="AQ88" s="54" t="n"/>
      <c r="AR88" s="54">
        <f t="array" ref="AR88">+_xlfn.XLOOKUP(1,(CM_CT2[[#This Row],[Contract Number M3]]=Next_possible_notice[Contract Number M3])*(CM_CT2[[#This Row],[Rentalposition M3]]=Next_possible_notice[Rentalposition M3]),Next_possible_notice[NoticeDateCalc])</f>
        <v/>
      </c>
      <c r="AS88" s="117" t="n"/>
      <c r="AT88" s="75" t="n"/>
      <c r="AU88" s="75" t="n"/>
      <c r="AV88" s="75" t="n"/>
      <c r="AW88" s="75" t="n"/>
      <c r="AX88" s="53" t="n"/>
      <c r="AY88" s="75" t="n"/>
      <c r="AZ88" s="54" t="n"/>
      <c r="BA88" s="50">
        <f t="array" ref="BA88">+_xlfn.XLOOKUP(1,(CM_CT2[Contract Number Customer]=CM_CT2[[#This Row],[Contract Number Customer]])*(CM_CT2[Row Type]="Header"),CM_CT2[Contract Lenght Early Clause &amp; Option])</f>
        <v/>
      </c>
      <c r="BB88" s="15" t="n"/>
      <c r="BC88" s="15" t="n"/>
      <c r="BD88" s="15" t="n"/>
      <c r="BE88" s="15" t="n"/>
      <c r="BF88" s="15" t="n"/>
      <c r="BG88" s="15" t="n"/>
      <c r="BH88" s="24" t="n"/>
      <c r="BI88" s="10" t="n"/>
      <c r="BJ88" s="118" t="n"/>
      <c r="BK88" s="24" t="n"/>
      <c r="BL88" s="24" t="n"/>
      <c r="BM88" s="50">
        <f t="array" ref="BM88">+_xlfn.XLOOKUP(1,(CM_CT2[Contract Number Customer]=CM_CT2[[#This Row],[Contract Number Customer]])*(CM_CT2[Row Type]="Header"),CM_CT2[Contract Mileage])</f>
        <v/>
      </c>
      <c r="BN88" s="50" t="n"/>
      <c r="BO88" s="54" t="n"/>
      <c r="BP88" s="54">
        <f t="array" ref="BP88">+_xlfn.XLOOKUP(1,(CM_CT2[Contract Number Customer]=CM_CT2[[#This Row],[Contract Number Customer]])*(CM_CT2[Row Type]="Header"),CM_CT2[Currency])</f>
        <v/>
      </c>
      <c r="BQ88" s="75">
        <f t="array" ref="BQ88">+_xlfn.XLOOKUP(1,(CM_CT2[Contract Number Customer]=CM_CT2[[#This Row],[Contract Number Customer]])*(CM_CT2[Row Type]="Header"),CM_CT2[Lease Rate EUR])</f>
        <v/>
      </c>
      <c r="BR88" s="306" t="n"/>
      <c r="BS88" s="306" t="n"/>
      <c r="BT88" s="177" t="n"/>
      <c r="BU88" s="306" t="n"/>
      <c r="BV88" s="179">
        <f t="array" ref="BV88">+_xlfn.XLOOKUP(1,(Table_Mietpos[Vertragsnummer]=CM_CT2[[#This Row],[Contract Number M3]])*(Table_Mietpos[Auftragspos.]=CM_CT2[[#This Row],[Rentalposition M3]]),Table_Mietpos[Nettosatz/Typ])</f>
        <v/>
      </c>
      <c r="BW88" s="306" t="n"/>
      <c r="BX88" s="75" t="n"/>
      <c r="BY88" s="75" t="n"/>
      <c r="BZ88" s="75" t="n"/>
      <c r="CA88" s="75" t="n"/>
      <c r="CB88" s="75" t="n"/>
      <c r="CC88" s="307" t="n"/>
      <c r="CD88" s="307" t="n"/>
      <c r="CE88" s="307" t="n"/>
      <c r="CF88" s="307" t="n"/>
      <c r="CG88" s="28" t="n"/>
      <c r="CH88" s="28" t="n"/>
      <c r="CI88" s="28" t="n"/>
      <c r="CJ88" s="186" t="n"/>
      <c r="CK88" s="307" t="n"/>
      <c r="CL88" s="306" t="n"/>
      <c r="CM88" s="12" t="n"/>
      <c r="CN88" s="20" t="n"/>
      <c r="CO88" s="142" t="n"/>
      <c r="CP88" s="142" t="n"/>
      <c r="CQ88" s="142" t="n"/>
      <c r="CR88" s="20" t="n"/>
    </row>
    <row r="89" ht="15" customHeight="1" s="287">
      <c r="B89" s="11" t="n"/>
      <c r="C89" s="14" t="inlineStr">
        <is>
          <t>V700010</t>
        </is>
      </c>
      <c r="D89" s="10" t="n"/>
      <c r="E89" s="15">
        <f t="array" ref="E89">+_xlfn.XLOOKUP(1,(CM_CT2[Contract Number M3]=CM_CT2[[#This Row],[Contract Number M3]])*(CM_CT2[Row Type]="Header"),CM_CT2[Contract Number Customer])</f>
        <v/>
      </c>
      <c r="F89" s="10" t="n">
        <v>2</v>
      </c>
      <c r="G89" s="10" t="inlineStr">
        <is>
          <t>Wagon</t>
        </is>
      </c>
      <c r="H89" s="10" t="n">
        <v>33</v>
      </c>
      <c r="I89" s="73">
        <f t="array" ref="I89">+_xlfn.XLOOKUP(1,(Table_Mietpos[Vertragsnummer]=CM[[#This Row],[Contract Number M3]])*(Table_Mietpos[Auftragspos.]=CM[[#This Row],[Rentalposition M3]]),Table_Mietpos[ChNr])</f>
        <v/>
      </c>
      <c r="J89" s="72">
        <f t="array" ref="J89">+_xlfn.XLOOKUP(1,(CM_CT2[Contract Number Customer]=CM_CT2[[#This Row],[Contract Number Customer]])*(CM_CT2[Row Type]="Header"),CM_CT2[Customer])</f>
        <v/>
      </c>
      <c r="K89" s="51" t="n"/>
      <c r="L89" s="51" t="n"/>
      <c r="M89" s="15">
        <f t="array" ref="M89">+_xlfn.XLOOKUP(1,(CM_CT2[Contract Number Customer]=CM_CT2[[#This Row],[Contract Number Customer]])*(CM_CT2[Row Type]="Header"),CM_CT2[Sales Manager])</f>
        <v/>
      </c>
      <c r="N89" s="15">
        <f t="array" ref="N89">+_xlfn.XLOOKUP(1,(CM_CT2[Contract Number Customer]=CM_CT2[[#This Row],[Contract Number Customer]])*(CM_CT2[Row Type]="Header"),CM_CT2[Wagon Type])</f>
        <v/>
      </c>
      <c r="O89" s="10" t="n">
        <v>1</v>
      </c>
      <c r="P89" s="10" t="n"/>
      <c r="Q89" s="10" t="n"/>
      <c r="R89" s="10" t="n">
        <v>1</v>
      </c>
      <c r="S89" s="10" t="n"/>
      <c r="T89" s="10" t="n">
        <v>1</v>
      </c>
      <c r="U89" s="15">
        <f>+IF(CM_CT2[[#This Row],[Contract Status]]&lt;&gt;"ended",1,0)</f>
        <v/>
      </c>
      <c r="V89" s="15" t="n"/>
      <c r="W89" s="15">
        <f t="array" ref="W89">_xlfn.XLOOKUP(1,(CM_CT2[Contract Number Customer]=$E88)*(CM_CT2[Delivery Batch]=$F88)*(CM_CT2[Row Type]="Batch"),CM_CT2[Contract Flex])</f>
        <v/>
      </c>
      <c r="X89" s="54">
        <f t="array" ref="X89">_xlfn.XLOOKUP(1,(CM_CT2[Contract Number Customer]=$E88)*(CM_CT2[Delivery Batch]=$F88)*(CM_CT2[Row Type]="Batch"),CM_CT2[Flex StartDate])</f>
        <v/>
      </c>
      <c r="Y89" s="54">
        <f t="array" ref="Y89">_xlfn.XLOOKUP(1,(CM_CT2[Contract Number Customer]=$E88)*(CM_CT2[Delivery Batch]=$F88)*(CM_CT2[Row Type]="Batch"),CM_CT2[Flex EndDate])</f>
        <v/>
      </c>
      <c r="Z89" s="15">
        <f t="array" ref="Z89">_xlfn.XLOOKUP(1,(CM_CT2[Contract Number Customer]=$E88)*(CM_CT2[Delivery Batch]=$F88)*(CM_CT2[Row Type]="Batch"),CM_CT2[Contract Status])</f>
        <v/>
      </c>
      <c r="AA89" s="15" t="n"/>
      <c r="AB89" s="74" t="n"/>
      <c r="AC89" s="74" t="n"/>
      <c r="AD89" s="131">
        <f t="array" ref="AD89">+_xlfn.XLOOKUP(1,(Table_Mietpos[Vertragsnummer]=CM_CT2[[#This Row],[Contract Number M3]])*(Table_Mietpos[Auftragspos.]=CM_CT2[[#This Row],[Rentalposition M3]]),Table_Mietpos[Gueltig_ab])</f>
        <v/>
      </c>
      <c r="AE89" s="131">
        <f t="array" ref="AE89">+_xlfn.XLOOKUP(1,(Table_Mietpos[Vertragsnummer]=CM_CT2[[#This Row],[Contract Number M3]])*(Table_Mietpos[Auftragspos.]=CM_CT2[[#This Row],[Rentalposition M3]]),Table_Mietpos[Gueltig_bis])</f>
        <v/>
      </c>
      <c r="AF89" s="50">
        <f t="array" ref="AF89">+_xlfn.XLOOKUP(1,(CM_CT2[Contract Number Customer]=CM_CT2[[#This Row],[Contract Number Customer]])*(CM_CT2[Row Type]="Header"),CM_CT2[Contract Lenght Initial])</f>
        <v/>
      </c>
      <c r="AG89" s="136">
        <f>+CM_CT2[[#This Row],[Rental EndDate]]</f>
        <v/>
      </c>
      <c r="AH89" s="305" t="n"/>
      <c r="AI89" s="305" t="n"/>
      <c r="AJ89" s="305" t="n"/>
      <c r="AK89" s="53" t="n"/>
      <c r="AL89" s="15">
        <f t="array" ref="AL89">+_xlfn.XLOOKUP(1,(CM_CT2[Contract Number Customer]=CM_CT2[[#This Row],[Contract Number Customer]])*(CM_CT2[Row Type]="Header"),CM_CT2[Early Termination Category])</f>
        <v/>
      </c>
      <c r="AM89" s="136">
        <f t="array" ref="AM89">_xlfn.XLOOKUP(1,(CM_CT2[Contract Number Customer]=$E88)*(CM_CT2[Delivery Batch]=$F88)*(CM_CT2[Row Type]="Batch"),CM_CT2[Early Termination cut-off date1])</f>
        <v/>
      </c>
      <c r="AN89" s="136">
        <f t="array" ref="AN89">_xlfn.XLOOKUP(1,(CM_CT2[Contract Number Customer]=$E88)*(CM_CT2[Delivery Batch]=$F88)*(CM_CT2[Row Type]="Batch"),CM_CT2[Early Termination cut-off date2])</f>
        <v/>
      </c>
      <c r="AO89" s="53">
        <f t="array" ref="AO89">+_xlfn.XLOOKUP(1,(CM_CT2[Contract Number Customer]=CM_CT2[[#This Row],[Contract Number Customer]])*(CM_CT2[Row Type]="Header"),CM_CT2[Early Termination Notice Period Mths])</f>
        <v/>
      </c>
      <c r="AP89" s="53">
        <f t="array" ref="AP89">+_xlfn.XLOOKUP(1,(CM_CT2[Contract Number Customer]=CM_CT2[[#This Row],[Contract Number Customer]])*(CM_CT2[Row Type]="Header"),CM_CT2[Duly Termination Notice Period Mths])</f>
        <v/>
      </c>
      <c r="AQ89" s="54" t="n"/>
      <c r="AR89" s="54">
        <f t="array" ref="AR89">+_xlfn.XLOOKUP(1,(CM_CT2[[#This Row],[Contract Number M3]]=Next_possible_notice[Contract Number M3])*(CM_CT2[[#This Row],[Rentalposition M3]]=Next_possible_notice[Rentalposition M3]),Next_possible_notice[NoticeDateCalc])</f>
        <v/>
      </c>
      <c r="AS89" s="117" t="n"/>
      <c r="AT89" s="75" t="n"/>
      <c r="AU89" s="75" t="n"/>
      <c r="AV89" s="75" t="n"/>
      <c r="AW89" s="75" t="n"/>
      <c r="AX89" s="53" t="n"/>
      <c r="AY89" s="75" t="n"/>
      <c r="AZ89" s="54" t="n"/>
      <c r="BA89" s="50">
        <f t="array" ref="BA89">+_xlfn.XLOOKUP(1,(CM_CT2[Contract Number Customer]=CM_CT2[[#This Row],[Contract Number Customer]])*(CM_CT2[Row Type]="Header"),CM_CT2[Contract Lenght Early Clause &amp; Option])</f>
        <v/>
      </c>
      <c r="BB89" s="15" t="n"/>
      <c r="BC89" s="15" t="n"/>
      <c r="BD89" s="15" t="n"/>
      <c r="BE89" s="15" t="n"/>
      <c r="BF89" s="15" t="n"/>
      <c r="BG89" s="15" t="n"/>
      <c r="BH89" s="24" t="n"/>
      <c r="BI89" s="10" t="n"/>
      <c r="BJ89" s="118" t="n"/>
      <c r="BK89" s="24" t="n"/>
      <c r="BL89" s="24" t="n"/>
      <c r="BM89" s="50">
        <f t="array" ref="BM89">+_xlfn.XLOOKUP(1,(CM_CT2[Contract Number Customer]=CM_CT2[[#This Row],[Contract Number Customer]])*(CM_CT2[Row Type]="Header"),CM_CT2[Contract Mileage])</f>
        <v/>
      </c>
      <c r="BN89" s="50" t="n"/>
      <c r="BO89" s="54" t="n"/>
      <c r="BP89" s="54">
        <f t="array" ref="BP89">+_xlfn.XLOOKUP(1,(CM_CT2[Contract Number Customer]=CM_CT2[[#This Row],[Contract Number Customer]])*(CM_CT2[Row Type]="Header"),CM_CT2[Currency])</f>
        <v/>
      </c>
      <c r="BQ89" s="75">
        <f t="array" ref="BQ89">+_xlfn.XLOOKUP(1,(CM_CT2[Contract Number Customer]=CM_CT2[[#This Row],[Contract Number Customer]])*(CM_CT2[Row Type]="Header"),CM_CT2[Lease Rate EUR])</f>
        <v/>
      </c>
      <c r="BR89" s="306" t="n"/>
      <c r="BS89" s="306" t="n"/>
      <c r="BT89" s="177" t="n"/>
      <c r="BU89" s="306" t="n"/>
      <c r="BV89" s="179">
        <f t="array" ref="BV89">+_xlfn.XLOOKUP(1,(Table_Mietpos[Vertragsnummer]=CM_CT2[[#This Row],[Contract Number M3]])*(Table_Mietpos[Auftragspos.]=CM_CT2[[#This Row],[Rentalposition M3]]),Table_Mietpos[Nettosatz/Typ])</f>
        <v/>
      </c>
      <c r="BW89" s="306" t="n"/>
      <c r="BX89" s="75" t="n"/>
      <c r="BY89" s="75" t="n"/>
      <c r="BZ89" s="75" t="n"/>
      <c r="CA89" s="75" t="n"/>
      <c r="CB89" s="75" t="n"/>
      <c r="CC89" s="307" t="n"/>
      <c r="CD89" s="307" t="n"/>
      <c r="CE89" s="307" t="n"/>
      <c r="CF89" s="307" t="n"/>
      <c r="CG89" s="28" t="n"/>
      <c r="CH89" s="28" t="n"/>
      <c r="CI89" s="28" t="n"/>
      <c r="CJ89" s="186" t="n"/>
      <c r="CK89" s="307" t="n"/>
      <c r="CL89" s="306" t="n"/>
      <c r="CM89" s="12" t="n"/>
      <c r="CN89" s="20" t="n"/>
      <c r="CO89" s="142" t="n"/>
      <c r="CP89" s="142" t="n"/>
      <c r="CQ89" s="142" t="n"/>
      <c r="CR89" s="20" t="n"/>
    </row>
    <row r="90" ht="15" customHeight="1" s="287">
      <c r="B90" s="11" t="n"/>
      <c r="C90" s="14" t="inlineStr">
        <is>
          <t>V700010</t>
        </is>
      </c>
      <c r="D90" s="10" t="n"/>
      <c r="E90" s="15">
        <f t="array" ref="E90">+_xlfn.XLOOKUP(1,(CM_CT2[Contract Number M3]=CM_CT2[[#This Row],[Contract Number M3]])*(CM_CT2[Row Type]="Header"),CM_CT2[Contract Number Customer])</f>
        <v/>
      </c>
      <c r="F90" s="10" t="n">
        <v>2</v>
      </c>
      <c r="G90" s="10" t="inlineStr">
        <is>
          <t>Wagon</t>
        </is>
      </c>
      <c r="H90" s="10" t="n">
        <v>34</v>
      </c>
      <c r="I90" s="73">
        <f t="array" ref="I90">+_xlfn.XLOOKUP(1,(Table_Mietpos[Vertragsnummer]=CM[[#This Row],[Contract Number M3]])*(Table_Mietpos[Auftragspos.]=CM[[#This Row],[Rentalposition M3]]),Table_Mietpos[ChNr])</f>
        <v/>
      </c>
      <c r="J90" s="72">
        <f t="array" ref="J90">+_xlfn.XLOOKUP(1,(CM_CT2[Contract Number Customer]=CM_CT2[[#This Row],[Contract Number Customer]])*(CM_CT2[Row Type]="Header"),CM_CT2[Customer])</f>
        <v/>
      </c>
      <c r="K90" s="51" t="n"/>
      <c r="L90" s="51" t="n"/>
      <c r="M90" s="15">
        <f t="array" ref="M90">+_xlfn.XLOOKUP(1,(CM_CT2[Contract Number Customer]=CM_CT2[[#This Row],[Contract Number Customer]])*(CM_CT2[Row Type]="Header"),CM_CT2[Sales Manager])</f>
        <v/>
      </c>
      <c r="N90" s="15">
        <f t="array" ref="N90">+_xlfn.XLOOKUP(1,(CM_CT2[Contract Number Customer]=CM_CT2[[#This Row],[Contract Number Customer]])*(CM_CT2[Row Type]="Header"),CM_CT2[Wagon Type])</f>
        <v/>
      </c>
      <c r="O90" s="10" t="n">
        <v>1</v>
      </c>
      <c r="P90" s="10" t="n"/>
      <c r="Q90" s="10" t="n"/>
      <c r="R90" s="10" t="n">
        <v>1</v>
      </c>
      <c r="S90" s="10" t="n"/>
      <c r="T90" s="10" t="n">
        <v>1</v>
      </c>
      <c r="U90" s="15">
        <f>+IF(CM_CT2[[#This Row],[Contract Status]]&lt;&gt;"ended",1,0)</f>
        <v/>
      </c>
      <c r="V90" s="15" t="n"/>
      <c r="W90" s="15">
        <f t="array" ref="W90">_xlfn.XLOOKUP(1,(CM_CT2[Contract Number Customer]=$E89)*(CM_CT2[Delivery Batch]=$F89)*(CM_CT2[Row Type]="Batch"),CM_CT2[Contract Flex])</f>
        <v/>
      </c>
      <c r="X90" s="54">
        <f t="array" ref="X90">_xlfn.XLOOKUP(1,(CM_CT2[Contract Number Customer]=$E89)*(CM_CT2[Delivery Batch]=$F89)*(CM_CT2[Row Type]="Batch"),CM_CT2[Flex StartDate])</f>
        <v/>
      </c>
      <c r="Y90" s="54">
        <f t="array" ref="Y90">_xlfn.XLOOKUP(1,(CM_CT2[Contract Number Customer]=$E89)*(CM_CT2[Delivery Batch]=$F89)*(CM_CT2[Row Type]="Batch"),CM_CT2[Flex EndDate])</f>
        <v/>
      </c>
      <c r="Z90" s="15">
        <f t="array" ref="Z90">_xlfn.XLOOKUP(1,(CM_CT2[Contract Number Customer]=$E89)*(CM_CT2[Delivery Batch]=$F89)*(CM_CT2[Row Type]="Batch"),CM_CT2[Contract Status])</f>
        <v/>
      </c>
      <c r="AA90" s="15" t="n"/>
      <c r="AB90" s="74" t="n"/>
      <c r="AC90" s="74" t="n"/>
      <c r="AD90" s="131">
        <f t="array" ref="AD90">+_xlfn.XLOOKUP(1,(Table_Mietpos[Vertragsnummer]=CM_CT2[[#This Row],[Contract Number M3]])*(Table_Mietpos[Auftragspos.]=CM_CT2[[#This Row],[Rentalposition M3]]),Table_Mietpos[Gueltig_ab])</f>
        <v/>
      </c>
      <c r="AE90" s="131">
        <f t="array" ref="AE90">+_xlfn.XLOOKUP(1,(Table_Mietpos[Vertragsnummer]=CM_CT2[[#This Row],[Contract Number M3]])*(Table_Mietpos[Auftragspos.]=CM_CT2[[#This Row],[Rentalposition M3]]),Table_Mietpos[Gueltig_bis])</f>
        <v/>
      </c>
      <c r="AF90" s="50">
        <f t="array" ref="AF90">+_xlfn.XLOOKUP(1,(CM_CT2[Contract Number Customer]=CM_CT2[[#This Row],[Contract Number Customer]])*(CM_CT2[Row Type]="Header"),CM_CT2[Contract Lenght Initial])</f>
        <v/>
      </c>
      <c r="AG90" s="136">
        <f>+CM_CT2[[#This Row],[Rental EndDate]]</f>
        <v/>
      </c>
      <c r="AH90" s="305" t="n"/>
      <c r="AI90" s="305" t="n"/>
      <c r="AJ90" s="305" t="n"/>
      <c r="AK90" s="53" t="n"/>
      <c r="AL90" s="15">
        <f t="array" ref="AL90">+_xlfn.XLOOKUP(1,(CM_CT2[Contract Number Customer]=CM_CT2[[#This Row],[Contract Number Customer]])*(CM_CT2[Row Type]="Header"),CM_CT2[Early Termination Category])</f>
        <v/>
      </c>
      <c r="AM90" s="136">
        <f t="array" ref="AM90">_xlfn.XLOOKUP(1,(CM_CT2[Contract Number Customer]=$E89)*(CM_CT2[Delivery Batch]=$F89)*(CM_CT2[Row Type]="Batch"),CM_CT2[Early Termination cut-off date1])</f>
        <v/>
      </c>
      <c r="AN90" s="136">
        <f t="array" ref="AN90">_xlfn.XLOOKUP(1,(CM_CT2[Contract Number Customer]=$E89)*(CM_CT2[Delivery Batch]=$F89)*(CM_CT2[Row Type]="Batch"),CM_CT2[Early Termination cut-off date2])</f>
        <v/>
      </c>
      <c r="AO90" s="53">
        <f t="array" ref="AO90">+_xlfn.XLOOKUP(1,(CM_CT2[Contract Number Customer]=CM_CT2[[#This Row],[Contract Number Customer]])*(CM_CT2[Row Type]="Header"),CM_CT2[Early Termination Notice Period Mths])</f>
        <v/>
      </c>
      <c r="AP90" s="53">
        <f t="array" ref="AP90">+_xlfn.XLOOKUP(1,(CM_CT2[Contract Number Customer]=CM_CT2[[#This Row],[Contract Number Customer]])*(CM_CT2[Row Type]="Header"),CM_CT2[Duly Termination Notice Period Mths])</f>
        <v/>
      </c>
      <c r="AQ90" s="54" t="n"/>
      <c r="AR90" s="54">
        <f t="array" ref="AR90">+_xlfn.XLOOKUP(1,(CM_CT2[[#This Row],[Contract Number M3]]=Next_possible_notice[Contract Number M3])*(CM_CT2[[#This Row],[Rentalposition M3]]=Next_possible_notice[Rentalposition M3]),Next_possible_notice[NoticeDateCalc])</f>
        <v/>
      </c>
      <c r="AS90" s="117" t="n"/>
      <c r="AT90" s="75" t="n"/>
      <c r="AU90" s="75" t="n"/>
      <c r="AV90" s="75" t="n"/>
      <c r="AW90" s="75" t="n"/>
      <c r="AX90" s="53" t="n"/>
      <c r="AY90" s="75" t="n"/>
      <c r="AZ90" s="54" t="n"/>
      <c r="BA90" s="50">
        <f t="array" ref="BA90">+_xlfn.XLOOKUP(1,(CM_CT2[Contract Number Customer]=CM_CT2[[#This Row],[Contract Number Customer]])*(CM_CT2[Row Type]="Header"),CM_CT2[Contract Lenght Early Clause &amp; Option])</f>
        <v/>
      </c>
      <c r="BB90" s="15" t="n"/>
      <c r="BC90" s="15" t="n"/>
      <c r="BD90" s="15" t="n"/>
      <c r="BE90" s="15" t="n"/>
      <c r="BF90" s="15" t="n"/>
      <c r="BG90" s="15" t="n"/>
      <c r="BH90" s="24" t="n"/>
      <c r="BI90" s="10" t="n"/>
      <c r="BJ90" s="118" t="n"/>
      <c r="BK90" s="24" t="n"/>
      <c r="BL90" s="24" t="n"/>
      <c r="BM90" s="50">
        <f t="array" ref="BM90">+_xlfn.XLOOKUP(1,(CM_CT2[Contract Number Customer]=CM_CT2[[#This Row],[Contract Number Customer]])*(CM_CT2[Row Type]="Header"),CM_CT2[Contract Mileage])</f>
        <v/>
      </c>
      <c r="BN90" s="50" t="n"/>
      <c r="BO90" s="54" t="n"/>
      <c r="BP90" s="54">
        <f t="array" ref="BP90">+_xlfn.XLOOKUP(1,(CM_CT2[Contract Number Customer]=CM_CT2[[#This Row],[Contract Number Customer]])*(CM_CT2[Row Type]="Header"),CM_CT2[Currency])</f>
        <v/>
      </c>
      <c r="BQ90" s="75">
        <f t="array" ref="BQ90">+_xlfn.XLOOKUP(1,(CM_CT2[Contract Number Customer]=CM_CT2[[#This Row],[Contract Number Customer]])*(CM_CT2[Row Type]="Header"),CM_CT2[Lease Rate EUR])</f>
        <v/>
      </c>
      <c r="BR90" s="306" t="n"/>
      <c r="BS90" s="306" t="n"/>
      <c r="BT90" s="177" t="n"/>
      <c r="BU90" s="306" t="n"/>
      <c r="BV90" s="179">
        <f t="array" ref="BV90">+_xlfn.XLOOKUP(1,(Table_Mietpos[Vertragsnummer]=CM_CT2[[#This Row],[Contract Number M3]])*(Table_Mietpos[Auftragspos.]=CM_CT2[[#This Row],[Rentalposition M3]]),Table_Mietpos[Nettosatz/Typ])</f>
        <v/>
      </c>
      <c r="BW90" s="306" t="n"/>
      <c r="BX90" s="75" t="n"/>
      <c r="BY90" s="75" t="n"/>
      <c r="BZ90" s="75" t="n"/>
      <c r="CA90" s="75" t="n"/>
      <c r="CB90" s="75" t="n"/>
      <c r="CC90" s="307" t="n"/>
      <c r="CD90" s="307" t="n"/>
      <c r="CE90" s="307" t="n"/>
      <c r="CF90" s="307" t="n"/>
      <c r="CG90" s="28" t="n"/>
      <c r="CH90" s="28" t="n"/>
      <c r="CI90" s="28" t="n"/>
      <c r="CJ90" s="186" t="n"/>
      <c r="CK90" s="307" t="n"/>
      <c r="CL90" s="306" t="n"/>
      <c r="CM90" s="12" t="n"/>
      <c r="CN90" s="20" t="n"/>
      <c r="CO90" s="142" t="n"/>
      <c r="CP90" s="142" t="n"/>
      <c r="CQ90" s="142" t="n"/>
      <c r="CR90" s="20" t="n"/>
    </row>
    <row r="91" ht="15" customHeight="1" s="287">
      <c r="B91" s="11" t="n"/>
      <c r="C91" s="14" t="inlineStr">
        <is>
          <t>V700010</t>
        </is>
      </c>
      <c r="D91" s="10" t="n"/>
      <c r="E91" s="15">
        <f t="array" ref="E91">+_xlfn.XLOOKUP(1,(CM_CT2[Contract Number M3]=CM_CT2[[#This Row],[Contract Number M3]])*(CM_CT2[Row Type]="Header"),CM_CT2[Contract Number Customer])</f>
        <v/>
      </c>
      <c r="F91" s="10" t="n">
        <v>2</v>
      </c>
      <c r="G91" s="10" t="inlineStr">
        <is>
          <t>Wagon</t>
        </is>
      </c>
      <c r="H91" s="10" t="n">
        <v>35</v>
      </c>
      <c r="I91" s="73">
        <f t="array" ref="I91">+_xlfn.XLOOKUP(1,(Table_Mietpos[Vertragsnummer]=CM[[#This Row],[Contract Number M3]])*(Table_Mietpos[Auftragspos.]=CM[[#This Row],[Rentalposition M3]]),Table_Mietpos[ChNr])</f>
        <v/>
      </c>
      <c r="J91" s="72">
        <f t="array" ref="J91">+_xlfn.XLOOKUP(1,(CM_CT2[Contract Number Customer]=CM_CT2[[#This Row],[Contract Number Customer]])*(CM_CT2[Row Type]="Header"),CM_CT2[Customer])</f>
        <v/>
      </c>
      <c r="K91" s="51" t="n"/>
      <c r="L91" s="51" t="n"/>
      <c r="M91" s="15">
        <f t="array" ref="M91">+_xlfn.XLOOKUP(1,(CM_CT2[Contract Number Customer]=CM_CT2[[#This Row],[Contract Number Customer]])*(CM_CT2[Row Type]="Header"),CM_CT2[Sales Manager])</f>
        <v/>
      </c>
      <c r="N91" s="15">
        <f t="array" ref="N91">+_xlfn.XLOOKUP(1,(CM_CT2[Contract Number Customer]=CM_CT2[[#This Row],[Contract Number Customer]])*(CM_CT2[Row Type]="Header"),CM_CT2[Wagon Type])</f>
        <v/>
      </c>
      <c r="O91" s="10" t="n">
        <v>1</v>
      </c>
      <c r="P91" s="10" t="n"/>
      <c r="Q91" s="10" t="n"/>
      <c r="R91" s="10" t="n">
        <v>1</v>
      </c>
      <c r="S91" s="10" t="n"/>
      <c r="T91" s="10" t="n">
        <v>1</v>
      </c>
      <c r="U91" s="15">
        <f>+IF(CM_CT2[[#This Row],[Contract Status]]&lt;&gt;"ended",1,0)</f>
        <v/>
      </c>
      <c r="V91" s="15" t="n"/>
      <c r="W91" s="15">
        <f t="array" ref="W91">_xlfn.XLOOKUP(1,(CM_CT2[Contract Number Customer]=$E90)*(CM_CT2[Delivery Batch]=$F90)*(CM_CT2[Row Type]="Batch"),CM_CT2[Contract Flex])</f>
        <v/>
      </c>
      <c r="X91" s="54">
        <f t="array" ref="X91">_xlfn.XLOOKUP(1,(CM_CT2[Contract Number Customer]=$E90)*(CM_CT2[Delivery Batch]=$F90)*(CM_CT2[Row Type]="Batch"),CM_CT2[Flex StartDate])</f>
        <v/>
      </c>
      <c r="Y91" s="54">
        <f t="array" ref="Y91">_xlfn.XLOOKUP(1,(CM_CT2[Contract Number Customer]=$E90)*(CM_CT2[Delivery Batch]=$F90)*(CM_CT2[Row Type]="Batch"),CM_CT2[Flex EndDate])</f>
        <v/>
      </c>
      <c r="Z91" s="15">
        <f t="array" ref="Z91">_xlfn.XLOOKUP(1,(CM_CT2[Contract Number Customer]=$E90)*(CM_CT2[Delivery Batch]=$F90)*(CM_CT2[Row Type]="Batch"),CM_CT2[Contract Status])</f>
        <v/>
      </c>
      <c r="AA91" s="15" t="n"/>
      <c r="AB91" s="74" t="n"/>
      <c r="AC91" s="74" t="n"/>
      <c r="AD91" s="131">
        <f t="array" ref="AD91">+_xlfn.XLOOKUP(1,(Table_Mietpos[Vertragsnummer]=CM_CT2[[#This Row],[Contract Number M3]])*(Table_Mietpos[Auftragspos.]=CM_CT2[[#This Row],[Rentalposition M3]]),Table_Mietpos[Gueltig_ab])</f>
        <v/>
      </c>
      <c r="AE91" s="131">
        <f t="array" ref="AE91">+_xlfn.XLOOKUP(1,(Table_Mietpos[Vertragsnummer]=CM_CT2[[#This Row],[Contract Number M3]])*(Table_Mietpos[Auftragspos.]=CM_CT2[[#This Row],[Rentalposition M3]]),Table_Mietpos[Gueltig_bis])</f>
        <v/>
      </c>
      <c r="AF91" s="50">
        <f t="array" ref="AF91">+_xlfn.XLOOKUP(1,(CM_CT2[Contract Number Customer]=CM_CT2[[#This Row],[Contract Number Customer]])*(CM_CT2[Row Type]="Header"),CM_CT2[Contract Lenght Initial])</f>
        <v/>
      </c>
      <c r="AG91" s="136">
        <f>+CM_CT2[[#This Row],[Rental EndDate]]</f>
        <v/>
      </c>
      <c r="AH91" s="305" t="n"/>
      <c r="AI91" s="305" t="n"/>
      <c r="AJ91" s="305" t="n"/>
      <c r="AK91" s="53" t="n"/>
      <c r="AL91" s="15">
        <f t="array" ref="AL91">+_xlfn.XLOOKUP(1,(CM_CT2[Contract Number Customer]=CM_CT2[[#This Row],[Contract Number Customer]])*(CM_CT2[Row Type]="Header"),CM_CT2[Early Termination Category])</f>
        <v/>
      </c>
      <c r="AM91" s="136">
        <f t="array" ref="AM91">_xlfn.XLOOKUP(1,(CM_CT2[Contract Number Customer]=$E90)*(CM_CT2[Delivery Batch]=$F90)*(CM_CT2[Row Type]="Batch"),CM_CT2[Early Termination cut-off date1])</f>
        <v/>
      </c>
      <c r="AN91" s="136">
        <f t="array" ref="AN91">_xlfn.XLOOKUP(1,(CM_CT2[Contract Number Customer]=$E90)*(CM_CT2[Delivery Batch]=$F90)*(CM_CT2[Row Type]="Batch"),CM_CT2[Early Termination cut-off date2])</f>
        <v/>
      </c>
      <c r="AO91" s="53">
        <f t="array" ref="AO91">+_xlfn.XLOOKUP(1,(CM_CT2[Contract Number Customer]=CM_CT2[[#This Row],[Contract Number Customer]])*(CM_CT2[Row Type]="Header"),CM_CT2[Early Termination Notice Period Mths])</f>
        <v/>
      </c>
      <c r="AP91" s="53">
        <f t="array" ref="AP91">+_xlfn.XLOOKUP(1,(CM_CT2[Contract Number Customer]=CM_CT2[[#This Row],[Contract Number Customer]])*(CM_CT2[Row Type]="Header"),CM_CT2[Duly Termination Notice Period Mths])</f>
        <v/>
      </c>
      <c r="AQ91" s="54" t="n"/>
      <c r="AR91" s="54">
        <f t="array" ref="AR91">+_xlfn.XLOOKUP(1,(CM_CT2[[#This Row],[Contract Number M3]]=Next_possible_notice[Contract Number M3])*(CM_CT2[[#This Row],[Rentalposition M3]]=Next_possible_notice[Rentalposition M3]),Next_possible_notice[NoticeDateCalc])</f>
        <v/>
      </c>
      <c r="AS91" s="117" t="n"/>
      <c r="AT91" s="75" t="n"/>
      <c r="AU91" s="75" t="n"/>
      <c r="AV91" s="75" t="n"/>
      <c r="AW91" s="75" t="n"/>
      <c r="AX91" s="53" t="n"/>
      <c r="AY91" s="75" t="n"/>
      <c r="AZ91" s="54" t="n"/>
      <c r="BA91" s="50">
        <f t="array" ref="BA91">+_xlfn.XLOOKUP(1,(CM_CT2[Contract Number Customer]=CM_CT2[[#This Row],[Contract Number Customer]])*(CM_CT2[Row Type]="Header"),CM_CT2[Contract Lenght Early Clause &amp; Option])</f>
        <v/>
      </c>
      <c r="BB91" s="15" t="n"/>
      <c r="BC91" s="15" t="n"/>
      <c r="BD91" s="15" t="n"/>
      <c r="BE91" s="15" t="n"/>
      <c r="BF91" s="15" t="n"/>
      <c r="BG91" s="15" t="n"/>
      <c r="BH91" s="24" t="n"/>
      <c r="BI91" s="10" t="n"/>
      <c r="BJ91" s="118" t="n"/>
      <c r="BK91" s="24" t="n"/>
      <c r="BL91" s="24" t="n"/>
      <c r="BM91" s="50">
        <f t="array" ref="BM91">+_xlfn.XLOOKUP(1,(CM_CT2[Contract Number Customer]=CM_CT2[[#This Row],[Contract Number Customer]])*(CM_CT2[Row Type]="Header"),CM_CT2[Contract Mileage])</f>
        <v/>
      </c>
      <c r="BN91" s="50" t="n"/>
      <c r="BO91" s="54" t="n"/>
      <c r="BP91" s="54">
        <f t="array" ref="BP91">+_xlfn.XLOOKUP(1,(CM_CT2[Contract Number Customer]=CM_CT2[[#This Row],[Contract Number Customer]])*(CM_CT2[Row Type]="Header"),CM_CT2[Currency])</f>
        <v/>
      </c>
      <c r="BQ91" s="75">
        <f t="array" ref="BQ91">+_xlfn.XLOOKUP(1,(CM_CT2[Contract Number Customer]=CM_CT2[[#This Row],[Contract Number Customer]])*(CM_CT2[Row Type]="Header"),CM_CT2[Lease Rate EUR])</f>
        <v/>
      </c>
      <c r="BR91" s="306" t="n"/>
      <c r="BS91" s="306" t="n"/>
      <c r="BT91" s="177" t="n"/>
      <c r="BU91" s="306" t="n"/>
      <c r="BV91" s="179">
        <f t="array" ref="BV91">+_xlfn.XLOOKUP(1,(Table_Mietpos[Vertragsnummer]=CM_CT2[[#This Row],[Contract Number M3]])*(Table_Mietpos[Auftragspos.]=CM_CT2[[#This Row],[Rentalposition M3]]),Table_Mietpos[Nettosatz/Typ])</f>
        <v/>
      </c>
      <c r="BW91" s="306" t="n"/>
      <c r="BX91" s="75" t="n"/>
      <c r="BY91" s="75" t="n"/>
      <c r="BZ91" s="75" t="n"/>
      <c r="CA91" s="75" t="n"/>
      <c r="CB91" s="75" t="n"/>
      <c r="CC91" s="307" t="n"/>
      <c r="CD91" s="307" t="n"/>
      <c r="CE91" s="307" t="n"/>
      <c r="CF91" s="307" t="n"/>
      <c r="CG91" s="28" t="n"/>
      <c r="CH91" s="28" t="n"/>
      <c r="CI91" s="28" t="n"/>
      <c r="CJ91" s="186" t="n"/>
      <c r="CK91" s="307" t="n"/>
      <c r="CL91" s="306" t="n"/>
      <c r="CM91" s="12" t="n"/>
      <c r="CN91" s="20" t="n"/>
      <c r="CO91" s="142" t="n"/>
      <c r="CP91" s="142" t="n"/>
      <c r="CQ91" s="142" t="n"/>
      <c r="CR91" s="20" t="n"/>
    </row>
    <row r="92" ht="15" customHeight="1" s="287">
      <c r="B92" s="11" t="n"/>
      <c r="C92" s="14" t="inlineStr">
        <is>
          <t>V700010</t>
        </is>
      </c>
      <c r="D92" s="10" t="n"/>
      <c r="E92" s="15">
        <f t="array" ref="E92">+_xlfn.XLOOKUP(1,(CM_CT2[Contract Number M3]=CM_CT2[[#This Row],[Contract Number M3]])*(CM_CT2[Row Type]="Header"),CM_CT2[Contract Number Customer])</f>
        <v/>
      </c>
      <c r="F92" s="10" t="n">
        <v>2</v>
      </c>
      <c r="G92" s="10" t="inlineStr">
        <is>
          <t>Wagon</t>
        </is>
      </c>
      <c r="H92" s="10" t="n">
        <v>36</v>
      </c>
      <c r="I92" s="73">
        <f t="array" ref="I92">+_xlfn.XLOOKUP(1,(Table_Mietpos[Vertragsnummer]=CM[[#This Row],[Contract Number M3]])*(Table_Mietpos[Auftragspos.]=CM[[#This Row],[Rentalposition M3]]),Table_Mietpos[ChNr])</f>
        <v/>
      </c>
      <c r="J92" s="72">
        <f t="array" ref="J92">+_xlfn.XLOOKUP(1,(CM_CT2[Contract Number Customer]=CM_CT2[[#This Row],[Contract Number Customer]])*(CM_CT2[Row Type]="Header"),CM_CT2[Customer])</f>
        <v/>
      </c>
      <c r="K92" s="51" t="n"/>
      <c r="L92" s="51" t="n"/>
      <c r="M92" s="15">
        <f t="array" ref="M92">+_xlfn.XLOOKUP(1,(CM_CT2[Contract Number Customer]=CM_CT2[[#This Row],[Contract Number Customer]])*(CM_CT2[Row Type]="Header"),CM_CT2[Sales Manager])</f>
        <v/>
      </c>
      <c r="N92" s="15">
        <f t="array" ref="N92">+_xlfn.XLOOKUP(1,(CM_CT2[Contract Number Customer]=CM_CT2[[#This Row],[Contract Number Customer]])*(CM_CT2[Row Type]="Header"),CM_CT2[Wagon Type])</f>
        <v/>
      </c>
      <c r="O92" s="10" t="n">
        <v>1</v>
      </c>
      <c r="P92" s="10" t="n"/>
      <c r="Q92" s="10" t="n"/>
      <c r="R92" s="10" t="n">
        <v>1</v>
      </c>
      <c r="S92" s="10" t="n"/>
      <c r="T92" s="10" t="n">
        <v>1</v>
      </c>
      <c r="U92" s="15">
        <f>+IF(CM_CT2[[#This Row],[Contract Status]]&lt;&gt;"ended",1,0)</f>
        <v/>
      </c>
      <c r="V92" s="15" t="n"/>
      <c r="W92" s="15">
        <f t="array" ref="W92">_xlfn.XLOOKUP(1,(CM_CT2[Contract Number Customer]=$E91)*(CM_CT2[Delivery Batch]=$F91)*(CM_CT2[Row Type]="Batch"),CM_CT2[Contract Flex])</f>
        <v/>
      </c>
      <c r="X92" s="54">
        <f t="array" ref="X92">_xlfn.XLOOKUP(1,(CM_CT2[Contract Number Customer]=$E91)*(CM_CT2[Delivery Batch]=$F91)*(CM_CT2[Row Type]="Batch"),CM_CT2[Flex StartDate])</f>
        <v/>
      </c>
      <c r="Y92" s="54">
        <f t="array" ref="Y92">_xlfn.XLOOKUP(1,(CM_CT2[Contract Number Customer]=$E91)*(CM_CT2[Delivery Batch]=$F91)*(CM_CT2[Row Type]="Batch"),CM_CT2[Flex EndDate])</f>
        <v/>
      </c>
      <c r="Z92" s="15">
        <f t="array" ref="Z92">_xlfn.XLOOKUP(1,(CM_CT2[Contract Number Customer]=$E91)*(CM_CT2[Delivery Batch]=$F91)*(CM_CT2[Row Type]="Batch"),CM_CT2[Contract Status])</f>
        <v/>
      </c>
      <c r="AA92" s="15" t="n"/>
      <c r="AB92" s="74" t="n"/>
      <c r="AC92" s="74" t="n"/>
      <c r="AD92" s="131">
        <f t="array" ref="AD92">+_xlfn.XLOOKUP(1,(Table_Mietpos[Vertragsnummer]=CM_CT2[[#This Row],[Contract Number M3]])*(Table_Mietpos[Auftragspos.]=CM_CT2[[#This Row],[Rentalposition M3]]),Table_Mietpos[Gueltig_ab])</f>
        <v/>
      </c>
      <c r="AE92" s="131">
        <f t="array" ref="AE92">+_xlfn.XLOOKUP(1,(Table_Mietpos[Vertragsnummer]=CM_CT2[[#This Row],[Contract Number M3]])*(Table_Mietpos[Auftragspos.]=CM_CT2[[#This Row],[Rentalposition M3]]),Table_Mietpos[Gueltig_bis])</f>
        <v/>
      </c>
      <c r="AF92" s="50">
        <f t="array" ref="AF92">+_xlfn.XLOOKUP(1,(CM_CT2[Contract Number Customer]=CM_CT2[[#This Row],[Contract Number Customer]])*(CM_CT2[Row Type]="Header"),CM_CT2[Contract Lenght Initial])</f>
        <v/>
      </c>
      <c r="AG92" s="136">
        <f>+CM_CT2[[#This Row],[Rental EndDate]]</f>
        <v/>
      </c>
      <c r="AH92" s="305" t="n"/>
      <c r="AI92" s="305" t="n"/>
      <c r="AJ92" s="305" t="n"/>
      <c r="AK92" s="53" t="n"/>
      <c r="AL92" s="15">
        <f t="array" ref="AL92">+_xlfn.XLOOKUP(1,(CM_CT2[Contract Number Customer]=CM_CT2[[#This Row],[Contract Number Customer]])*(CM_CT2[Row Type]="Header"),CM_CT2[Early Termination Category])</f>
        <v/>
      </c>
      <c r="AM92" s="136">
        <f t="array" ref="AM92">_xlfn.XLOOKUP(1,(CM_CT2[Contract Number Customer]=$E91)*(CM_CT2[Delivery Batch]=$F91)*(CM_CT2[Row Type]="Batch"),CM_CT2[Early Termination cut-off date1])</f>
        <v/>
      </c>
      <c r="AN92" s="136">
        <f t="array" ref="AN92">_xlfn.XLOOKUP(1,(CM_CT2[Contract Number Customer]=$E91)*(CM_CT2[Delivery Batch]=$F91)*(CM_CT2[Row Type]="Batch"),CM_CT2[Early Termination cut-off date2])</f>
        <v/>
      </c>
      <c r="AO92" s="53">
        <f t="array" ref="AO92">+_xlfn.XLOOKUP(1,(CM_CT2[Contract Number Customer]=CM_CT2[[#This Row],[Contract Number Customer]])*(CM_CT2[Row Type]="Header"),CM_CT2[Early Termination Notice Period Mths])</f>
        <v/>
      </c>
      <c r="AP92" s="53">
        <f t="array" ref="AP92">+_xlfn.XLOOKUP(1,(CM_CT2[Contract Number Customer]=CM_CT2[[#This Row],[Contract Number Customer]])*(CM_CT2[Row Type]="Header"),CM_CT2[Duly Termination Notice Period Mths])</f>
        <v/>
      </c>
      <c r="AQ92" s="54" t="n"/>
      <c r="AR92" s="54">
        <f t="array" ref="AR92">+_xlfn.XLOOKUP(1,(CM_CT2[[#This Row],[Contract Number M3]]=Next_possible_notice[Contract Number M3])*(CM_CT2[[#This Row],[Rentalposition M3]]=Next_possible_notice[Rentalposition M3]),Next_possible_notice[NoticeDateCalc])</f>
        <v/>
      </c>
      <c r="AS92" s="117" t="n"/>
      <c r="AT92" s="75" t="n"/>
      <c r="AU92" s="75" t="n"/>
      <c r="AV92" s="75" t="n"/>
      <c r="AW92" s="75" t="n"/>
      <c r="AX92" s="53" t="n"/>
      <c r="AY92" s="75" t="n"/>
      <c r="AZ92" s="54" t="n"/>
      <c r="BA92" s="50">
        <f t="array" ref="BA92">+_xlfn.XLOOKUP(1,(CM_CT2[Contract Number Customer]=CM_CT2[[#This Row],[Contract Number Customer]])*(CM_CT2[Row Type]="Header"),CM_CT2[Contract Lenght Early Clause &amp; Option])</f>
        <v/>
      </c>
      <c r="BB92" s="15" t="n"/>
      <c r="BC92" s="15" t="n"/>
      <c r="BD92" s="15" t="n"/>
      <c r="BE92" s="15" t="n"/>
      <c r="BF92" s="15" t="n"/>
      <c r="BG92" s="15" t="n"/>
      <c r="BH92" s="24" t="n"/>
      <c r="BI92" s="10" t="n"/>
      <c r="BJ92" s="118" t="n"/>
      <c r="BK92" s="24" t="n"/>
      <c r="BL92" s="24" t="n"/>
      <c r="BM92" s="50">
        <f t="array" ref="BM92">+_xlfn.XLOOKUP(1,(CM_CT2[Contract Number Customer]=CM_CT2[[#This Row],[Contract Number Customer]])*(CM_CT2[Row Type]="Header"),CM_CT2[Contract Mileage])</f>
        <v/>
      </c>
      <c r="BN92" s="50" t="n"/>
      <c r="BO92" s="54" t="n"/>
      <c r="BP92" s="54">
        <f t="array" ref="BP92">+_xlfn.XLOOKUP(1,(CM_CT2[Contract Number Customer]=CM_CT2[[#This Row],[Contract Number Customer]])*(CM_CT2[Row Type]="Header"),CM_CT2[Currency])</f>
        <v/>
      </c>
      <c r="BQ92" s="75">
        <f t="array" ref="BQ92">+_xlfn.XLOOKUP(1,(CM_CT2[Contract Number Customer]=CM_CT2[[#This Row],[Contract Number Customer]])*(CM_CT2[Row Type]="Header"),CM_CT2[Lease Rate EUR])</f>
        <v/>
      </c>
      <c r="BR92" s="306" t="n"/>
      <c r="BS92" s="306" t="n"/>
      <c r="BT92" s="177" t="n"/>
      <c r="BU92" s="306" t="n"/>
      <c r="BV92" s="179">
        <f t="array" ref="BV92">+_xlfn.XLOOKUP(1,(Table_Mietpos[Vertragsnummer]=CM_CT2[[#This Row],[Contract Number M3]])*(Table_Mietpos[Auftragspos.]=CM_CT2[[#This Row],[Rentalposition M3]]),Table_Mietpos[Nettosatz/Typ])</f>
        <v/>
      </c>
      <c r="BW92" s="306" t="n"/>
      <c r="BX92" s="75" t="n"/>
      <c r="BY92" s="75" t="n"/>
      <c r="BZ92" s="75" t="n"/>
      <c r="CA92" s="75" t="n"/>
      <c r="CB92" s="75" t="n"/>
      <c r="CC92" s="307" t="n"/>
      <c r="CD92" s="307" t="n"/>
      <c r="CE92" s="307" t="n"/>
      <c r="CF92" s="307" t="n"/>
      <c r="CG92" s="28" t="n"/>
      <c r="CH92" s="28" t="n"/>
      <c r="CI92" s="28" t="n"/>
      <c r="CJ92" s="186" t="n"/>
      <c r="CK92" s="307" t="n"/>
      <c r="CL92" s="306" t="n"/>
      <c r="CM92" s="12" t="n"/>
      <c r="CN92" s="20" t="n"/>
      <c r="CO92" s="142" t="n"/>
      <c r="CP92" s="142" t="n"/>
      <c r="CQ92" s="142" t="n"/>
      <c r="CR92" s="20" t="n"/>
    </row>
    <row r="93" ht="15" customHeight="1" s="287">
      <c r="B93" s="11" t="n"/>
      <c r="C93" s="14" t="inlineStr">
        <is>
          <t>V700010</t>
        </is>
      </c>
      <c r="D93" s="10" t="n"/>
      <c r="E93" s="15">
        <f t="array" ref="E93">+_xlfn.XLOOKUP(1,(CM_CT2[Contract Number M3]=CM_CT2[[#This Row],[Contract Number M3]])*(CM_CT2[Row Type]="Header"),CM_CT2[Contract Number Customer])</f>
        <v/>
      </c>
      <c r="F93" s="10" t="n">
        <v>2</v>
      </c>
      <c r="G93" s="10" t="inlineStr">
        <is>
          <t>Wagon</t>
        </is>
      </c>
      <c r="H93" s="10" t="n">
        <v>37</v>
      </c>
      <c r="I93" s="73">
        <f t="array" ref="I93">+_xlfn.XLOOKUP(1,(Table_Mietpos[Vertragsnummer]=CM[[#This Row],[Contract Number M3]])*(Table_Mietpos[Auftragspos.]=CM[[#This Row],[Rentalposition M3]]),Table_Mietpos[ChNr])</f>
        <v/>
      </c>
      <c r="J93" s="72">
        <f t="array" ref="J93">+_xlfn.XLOOKUP(1,(CM_CT2[Contract Number Customer]=CM_CT2[[#This Row],[Contract Number Customer]])*(CM_CT2[Row Type]="Header"),CM_CT2[Customer])</f>
        <v/>
      </c>
      <c r="K93" s="51" t="n"/>
      <c r="L93" s="51" t="n"/>
      <c r="M93" s="15">
        <f t="array" ref="M93">+_xlfn.XLOOKUP(1,(CM_CT2[Contract Number Customer]=CM_CT2[[#This Row],[Contract Number Customer]])*(CM_CT2[Row Type]="Header"),CM_CT2[Sales Manager])</f>
        <v/>
      </c>
      <c r="N93" s="15">
        <f t="array" ref="N93">+_xlfn.XLOOKUP(1,(CM_CT2[Contract Number Customer]=CM_CT2[[#This Row],[Contract Number Customer]])*(CM_CT2[Row Type]="Header"),CM_CT2[Wagon Type])</f>
        <v/>
      </c>
      <c r="O93" s="10" t="n">
        <v>1</v>
      </c>
      <c r="P93" s="10" t="n"/>
      <c r="Q93" s="10" t="n"/>
      <c r="R93" s="10" t="n">
        <v>1</v>
      </c>
      <c r="S93" s="10" t="n"/>
      <c r="T93" s="10" t="n">
        <v>1</v>
      </c>
      <c r="U93" s="15">
        <f>+IF(CM_CT2[[#This Row],[Contract Status]]&lt;&gt;"ended",1,0)</f>
        <v/>
      </c>
      <c r="V93" s="15" t="n"/>
      <c r="W93" s="15">
        <f t="array" ref="W93">_xlfn.XLOOKUP(1,(CM_CT2[Contract Number Customer]=$E92)*(CM_CT2[Delivery Batch]=$F92)*(CM_CT2[Row Type]="Batch"),CM_CT2[Contract Flex])</f>
        <v/>
      </c>
      <c r="X93" s="54">
        <f t="array" ref="X93">_xlfn.XLOOKUP(1,(CM_CT2[Contract Number Customer]=$E92)*(CM_CT2[Delivery Batch]=$F92)*(CM_CT2[Row Type]="Batch"),CM_CT2[Flex StartDate])</f>
        <v/>
      </c>
      <c r="Y93" s="54">
        <f t="array" ref="Y93">_xlfn.XLOOKUP(1,(CM_CT2[Contract Number Customer]=$E92)*(CM_CT2[Delivery Batch]=$F92)*(CM_CT2[Row Type]="Batch"),CM_CT2[Flex EndDate])</f>
        <v/>
      </c>
      <c r="Z93" s="15">
        <f t="array" ref="Z93">_xlfn.XLOOKUP(1,(CM_CT2[Contract Number Customer]=$E92)*(CM_CT2[Delivery Batch]=$F92)*(CM_CT2[Row Type]="Batch"),CM_CT2[Contract Status])</f>
        <v/>
      </c>
      <c r="AA93" s="15" t="n"/>
      <c r="AB93" s="74" t="n"/>
      <c r="AC93" s="74" t="n"/>
      <c r="AD93" s="131">
        <f t="array" ref="AD93">+_xlfn.XLOOKUP(1,(Table_Mietpos[Vertragsnummer]=CM_CT2[[#This Row],[Contract Number M3]])*(Table_Mietpos[Auftragspos.]=CM_CT2[[#This Row],[Rentalposition M3]]),Table_Mietpos[Gueltig_ab])</f>
        <v/>
      </c>
      <c r="AE93" s="131">
        <f t="array" ref="AE93">+_xlfn.XLOOKUP(1,(Table_Mietpos[Vertragsnummer]=CM_CT2[[#This Row],[Contract Number M3]])*(Table_Mietpos[Auftragspos.]=CM_CT2[[#This Row],[Rentalposition M3]]),Table_Mietpos[Gueltig_bis])</f>
        <v/>
      </c>
      <c r="AF93" s="50">
        <f t="array" ref="AF93">+_xlfn.XLOOKUP(1,(CM_CT2[Contract Number Customer]=CM_CT2[[#This Row],[Contract Number Customer]])*(CM_CT2[Row Type]="Header"),CM_CT2[Contract Lenght Initial])</f>
        <v/>
      </c>
      <c r="AG93" s="136">
        <f>+CM_CT2[[#This Row],[Rental EndDate]]</f>
        <v/>
      </c>
      <c r="AH93" s="305" t="n"/>
      <c r="AI93" s="305" t="n"/>
      <c r="AJ93" s="305" t="n"/>
      <c r="AK93" s="53" t="n"/>
      <c r="AL93" s="15">
        <f t="array" ref="AL93">+_xlfn.XLOOKUP(1,(CM_CT2[Contract Number Customer]=CM_CT2[[#This Row],[Contract Number Customer]])*(CM_CT2[Row Type]="Header"),CM_CT2[Early Termination Category])</f>
        <v/>
      </c>
      <c r="AM93" s="136">
        <f t="array" ref="AM93">_xlfn.XLOOKUP(1,(CM_CT2[Contract Number Customer]=$E92)*(CM_CT2[Delivery Batch]=$F92)*(CM_CT2[Row Type]="Batch"),CM_CT2[Early Termination cut-off date1])</f>
        <v/>
      </c>
      <c r="AN93" s="136">
        <f t="array" ref="AN93">_xlfn.XLOOKUP(1,(CM_CT2[Contract Number Customer]=$E92)*(CM_CT2[Delivery Batch]=$F92)*(CM_CT2[Row Type]="Batch"),CM_CT2[Early Termination cut-off date2])</f>
        <v/>
      </c>
      <c r="AO93" s="53">
        <f t="array" ref="AO93">+_xlfn.XLOOKUP(1,(CM_CT2[Contract Number Customer]=CM_CT2[[#This Row],[Contract Number Customer]])*(CM_CT2[Row Type]="Header"),CM_CT2[Early Termination Notice Period Mths])</f>
        <v/>
      </c>
      <c r="AP93" s="53">
        <f t="array" ref="AP93">+_xlfn.XLOOKUP(1,(CM_CT2[Contract Number Customer]=CM_CT2[[#This Row],[Contract Number Customer]])*(CM_CT2[Row Type]="Header"),CM_CT2[Duly Termination Notice Period Mths])</f>
        <v/>
      </c>
      <c r="AQ93" s="54" t="n"/>
      <c r="AR93" s="54">
        <f t="array" ref="AR93">+_xlfn.XLOOKUP(1,(CM_CT2[[#This Row],[Contract Number M3]]=Next_possible_notice[Contract Number M3])*(CM_CT2[[#This Row],[Rentalposition M3]]=Next_possible_notice[Rentalposition M3]),Next_possible_notice[NoticeDateCalc])</f>
        <v/>
      </c>
      <c r="AS93" s="117" t="n"/>
      <c r="AT93" s="75" t="n"/>
      <c r="AU93" s="75" t="n"/>
      <c r="AV93" s="75" t="n"/>
      <c r="AW93" s="75" t="n"/>
      <c r="AX93" s="53" t="n"/>
      <c r="AY93" s="75" t="n"/>
      <c r="AZ93" s="54" t="n"/>
      <c r="BA93" s="50">
        <f t="array" ref="BA93">+_xlfn.XLOOKUP(1,(CM_CT2[Contract Number Customer]=CM_CT2[[#This Row],[Contract Number Customer]])*(CM_CT2[Row Type]="Header"),CM_CT2[Contract Lenght Early Clause &amp; Option])</f>
        <v/>
      </c>
      <c r="BB93" s="15" t="n"/>
      <c r="BC93" s="15" t="n"/>
      <c r="BD93" s="15" t="n"/>
      <c r="BE93" s="15" t="n"/>
      <c r="BF93" s="15" t="n"/>
      <c r="BG93" s="15" t="n"/>
      <c r="BH93" s="24" t="n"/>
      <c r="BI93" s="10" t="n"/>
      <c r="BJ93" s="118" t="n"/>
      <c r="BK93" s="24" t="n"/>
      <c r="BL93" s="24" t="n"/>
      <c r="BM93" s="50">
        <f t="array" ref="BM93">+_xlfn.XLOOKUP(1,(CM_CT2[Contract Number Customer]=CM_CT2[[#This Row],[Contract Number Customer]])*(CM_CT2[Row Type]="Header"),CM_CT2[Contract Mileage])</f>
        <v/>
      </c>
      <c r="BN93" s="50" t="n"/>
      <c r="BO93" s="54" t="n"/>
      <c r="BP93" s="54">
        <f t="array" ref="BP93">+_xlfn.XLOOKUP(1,(CM_CT2[Contract Number Customer]=CM_CT2[[#This Row],[Contract Number Customer]])*(CM_CT2[Row Type]="Header"),CM_CT2[Currency])</f>
        <v/>
      </c>
      <c r="BQ93" s="75">
        <f t="array" ref="BQ93">+_xlfn.XLOOKUP(1,(CM_CT2[Contract Number Customer]=CM_CT2[[#This Row],[Contract Number Customer]])*(CM_CT2[Row Type]="Header"),CM_CT2[Lease Rate EUR])</f>
        <v/>
      </c>
      <c r="BR93" s="306" t="n"/>
      <c r="BS93" s="306" t="n"/>
      <c r="BT93" s="177" t="n"/>
      <c r="BU93" s="306" t="n"/>
      <c r="BV93" s="179">
        <f t="array" ref="BV93">+_xlfn.XLOOKUP(1,(Table_Mietpos[Vertragsnummer]=CM_CT2[[#This Row],[Contract Number M3]])*(Table_Mietpos[Auftragspos.]=CM_CT2[[#This Row],[Rentalposition M3]]),Table_Mietpos[Nettosatz/Typ])</f>
        <v/>
      </c>
      <c r="BW93" s="306" t="n"/>
      <c r="BX93" s="75" t="n"/>
      <c r="BY93" s="75" t="n"/>
      <c r="BZ93" s="75" t="n"/>
      <c r="CA93" s="75" t="n"/>
      <c r="CB93" s="75" t="n"/>
      <c r="CC93" s="307" t="n"/>
      <c r="CD93" s="307" t="n"/>
      <c r="CE93" s="307" t="n"/>
      <c r="CF93" s="307" t="n"/>
      <c r="CG93" s="28" t="n"/>
      <c r="CH93" s="28" t="n"/>
      <c r="CI93" s="28" t="n"/>
      <c r="CJ93" s="186" t="n"/>
      <c r="CK93" s="307" t="n"/>
      <c r="CL93" s="306" t="n"/>
      <c r="CM93" s="12" t="n"/>
      <c r="CN93" s="20" t="n"/>
      <c r="CO93" s="142" t="n"/>
      <c r="CP93" s="142" t="n"/>
      <c r="CQ93" s="142" t="n"/>
      <c r="CR93" s="20" t="n"/>
    </row>
    <row r="94" ht="15" customHeight="1" s="287">
      <c r="B94" s="11" t="n"/>
      <c r="C94" s="14" t="inlineStr">
        <is>
          <t>V700010</t>
        </is>
      </c>
      <c r="D94" s="10" t="n"/>
      <c r="E94" s="15">
        <f t="array" ref="E94">+_xlfn.XLOOKUP(1,(CM_CT2[Contract Number M3]=CM_CT2[[#This Row],[Contract Number M3]])*(CM_CT2[Row Type]="Header"),CM_CT2[Contract Number Customer])</f>
        <v/>
      </c>
      <c r="F94" s="10" t="n">
        <v>2</v>
      </c>
      <c r="G94" s="10" t="inlineStr">
        <is>
          <t>Wagon</t>
        </is>
      </c>
      <c r="H94" s="10" t="n">
        <v>38</v>
      </c>
      <c r="I94" s="73">
        <f t="array" ref="I94">+_xlfn.XLOOKUP(1,(Table_Mietpos[Vertragsnummer]=CM[[#This Row],[Contract Number M3]])*(Table_Mietpos[Auftragspos.]=CM[[#This Row],[Rentalposition M3]]),Table_Mietpos[ChNr])</f>
        <v/>
      </c>
      <c r="J94" s="72">
        <f t="array" ref="J94">+_xlfn.XLOOKUP(1,(CM_CT2[Contract Number Customer]=CM_CT2[[#This Row],[Contract Number Customer]])*(CM_CT2[Row Type]="Header"),CM_CT2[Customer])</f>
        <v/>
      </c>
      <c r="K94" s="51" t="n"/>
      <c r="L94" s="51" t="n"/>
      <c r="M94" s="15">
        <f t="array" ref="M94">+_xlfn.XLOOKUP(1,(CM_CT2[Contract Number Customer]=CM_CT2[[#This Row],[Contract Number Customer]])*(CM_CT2[Row Type]="Header"),CM_CT2[Sales Manager])</f>
        <v/>
      </c>
      <c r="N94" s="15">
        <f t="array" ref="N94">+_xlfn.XLOOKUP(1,(CM_CT2[Contract Number Customer]=CM_CT2[[#This Row],[Contract Number Customer]])*(CM_CT2[Row Type]="Header"),CM_CT2[Wagon Type])</f>
        <v/>
      </c>
      <c r="O94" s="10" t="n">
        <v>1</v>
      </c>
      <c r="P94" s="10" t="n"/>
      <c r="Q94" s="10" t="n"/>
      <c r="R94" s="10" t="n">
        <v>1</v>
      </c>
      <c r="S94" s="10" t="n"/>
      <c r="T94" s="10" t="n">
        <v>1</v>
      </c>
      <c r="U94" s="15">
        <f>+IF(CM_CT2[[#This Row],[Contract Status]]&lt;&gt;"ended",1,0)</f>
        <v/>
      </c>
      <c r="V94" s="15" t="n"/>
      <c r="W94" s="15">
        <f t="array" ref="W94">_xlfn.XLOOKUP(1,(CM_CT2[Contract Number Customer]=$E93)*(CM_CT2[Delivery Batch]=$F93)*(CM_CT2[Row Type]="Batch"),CM_CT2[Contract Flex])</f>
        <v/>
      </c>
      <c r="X94" s="54">
        <f t="array" ref="X94">_xlfn.XLOOKUP(1,(CM_CT2[Contract Number Customer]=$E93)*(CM_CT2[Delivery Batch]=$F93)*(CM_CT2[Row Type]="Batch"),CM_CT2[Flex StartDate])</f>
        <v/>
      </c>
      <c r="Y94" s="54">
        <f t="array" ref="Y94">_xlfn.XLOOKUP(1,(CM_CT2[Contract Number Customer]=$E93)*(CM_CT2[Delivery Batch]=$F93)*(CM_CT2[Row Type]="Batch"),CM_CT2[Flex EndDate])</f>
        <v/>
      </c>
      <c r="Z94" s="15">
        <f t="array" ref="Z94">_xlfn.XLOOKUP(1,(CM_CT2[Contract Number Customer]=$E93)*(CM_CT2[Delivery Batch]=$F93)*(CM_CT2[Row Type]="Batch"),CM_CT2[Contract Status])</f>
        <v/>
      </c>
      <c r="AA94" s="15" t="n"/>
      <c r="AB94" s="74" t="n"/>
      <c r="AC94" s="74" t="n"/>
      <c r="AD94" s="131">
        <f t="array" ref="AD94">+_xlfn.XLOOKUP(1,(Table_Mietpos[Vertragsnummer]=CM_CT2[[#This Row],[Contract Number M3]])*(Table_Mietpos[Auftragspos.]=CM_CT2[[#This Row],[Rentalposition M3]]),Table_Mietpos[Gueltig_ab])</f>
        <v/>
      </c>
      <c r="AE94" s="131">
        <f t="array" ref="AE94">+_xlfn.XLOOKUP(1,(Table_Mietpos[Vertragsnummer]=CM_CT2[[#This Row],[Contract Number M3]])*(Table_Mietpos[Auftragspos.]=CM_CT2[[#This Row],[Rentalposition M3]]),Table_Mietpos[Gueltig_bis])</f>
        <v/>
      </c>
      <c r="AF94" s="50">
        <f t="array" ref="AF94">+_xlfn.XLOOKUP(1,(CM_CT2[Contract Number Customer]=CM_CT2[[#This Row],[Contract Number Customer]])*(CM_CT2[Row Type]="Header"),CM_CT2[Contract Lenght Initial])</f>
        <v/>
      </c>
      <c r="AG94" s="136">
        <f>+CM_CT2[[#This Row],[Rental EndDate]]</f>
        <v/>
      </c>
      <c r="AH94" s="305" t="n"/>
      <c r="AI94" s="305" t="n"/>
      <c r="AJ94" s="305" t="n"/>
      <c r="AK94" s="53" t="n"/>
      <c r="AL94" s="15">
        <f t="array" ref="AL94">+_xlfn.XLOOKUP(1,(CM_CT2[Contract Number Customer]=CM_CT2[[#This Row],[Contract Number Customer]])*(CM_CT2[Row Type]="Header"),CM_CT2[Early Termination Category])</f>
        <v/>
      </c>
      <c r="AM94" s="136">
        <f t="array" ref="AM94">_xlfn.XLOOKUP(1,(CM_CT2[Contract Number Customer]=$E93)*(CM_CT2[Delivery Batch]=$F93)*(CM_CT2[Row Type]="Batch"),CM_CT2[Early Termination cut-off date1])</f>
        <v/>
      </c>
      <c r="AN94" s="136">
        <f t="array" ref="AN94">_xlfn.XLOOKUP(1,(CM_CT2[Contract Number Customer]=$E93)*(CM_CT2[Delivery Batch]=$F93)*(CM_CT2[Row Type]="Batch"),CM_CT2[Early Termination cut-off date2])</f>
        <v/>
      </c>
      <c r="AO94" s="53">
        <f t="array" ref="AO94">+_xlfn.XLOOKUP(1,(CM_CT2[Contract Number Customer]=CM_CT2[[#This Row],[Contract Number Customer]])*(CM_CT2[Row Type]="Header"),CM_CT2[Early Termination Notice Period Mths])</f>
        <v/>
      </c>
      <c r="AP94" s="53">
        <f t="array" ref="AP94">+_xlfn.XLOOKUP(1,(CM_CT2[Contract Number Customer]=CM_CT2[[#This Row],[Contract Number Customer]])*(CM_CT2[Row Type]="Header"),CM_CT2[Duly Termination Notice Period Mths])</f>
        <v/>
      </c>
      <c r="AQ94" s="54" t="n"/>
      <c r="AR94" s="54">
        <f t="array" ref="AR94">+_xlfn.XLOOKUP(1,(CM_CT2[[#This Row],[Contract Number M3]]=Next_possible_notice[Contract Number M3])*(CM_CT2[[#This Row],[Rentalposition M3]]=Next_possible_notice[Rentalposition M3]),Next_possible_notice[NoticeDateCalc])</f>
        <v/>
      </c>
      <c r="AS94" s="117" t="n"/>
      <c r="AT94" s="75" t="n"/>
      <c r="AU94" s="75" t="n"/>
      <c r="AV94" s="75" t="n"/>
      <c r="AW94" s="75" t="n"/>
      <c r="AX94" s="53" t="n"/>
      <c r="AY94" s="75" t="n"/>
      <c r="AZ94" s="54" t="n"/>
      <c r="BA94" s="50">
        <f t="array" ref="BA94">+_xlfn.XLOOKUP(1,(CM_CT2[Contract Number Customer]=CM_CT2[[#This Row],[Contract Number Customer]])*(CM_CT2[Row Type]="Header"),CM_CT2[Contract Lenght Early Clause &amp; Option])</f>
        <v/>
      </c>
      <c r="BB94" s="15" t="n"/>
      <c r="BC94" s="15" t="n"/>
      <c r="BD94" s="15" t="n"/>
      <c r="BE94" s="15" t="n"/>
      <c r="BF94" s="15" t="n"/>
      <c r="BG94" s="15" t="n"/>
      <c r="BH94" s="24" t="n"/>
      <c r="BI94" s="10" t="n"/>
      <c r="BJ94" s="118" t="n"/>
      <c r="BK94" s="24" t="n"/>
      <c r="BL94" s="24" t="n"/>
      <c r="BM94" s="50">
        <f t="array" ref="BM94">+_xlfn.XLOOKUP(1,(CM_CT2[Contract Number Customer]=CM_CT2[[#This Row],[Contract Number Customer]])*(CM_CT2[Row Type]="Header"),CM_CT2[Contract Mileage])</f>
        <v/>
      </c>
      <c r="BN94" s="50" t="n"/>
      <c r="BO94" s="54" t="n"/>
      <c r="BP94" s="54">
        <f t="array" ref="BP94">+_xlfn.XLOOKUP(1,(CM_CT2[Contract Number Customer]=CM_CT2[[#This Row],[Contract Number Customer]])*(CM_CT2[Row Type]="Header"),CM_CT2[Currency])</f>
        <v/>
      </c>
      <c r="BQ94" s="75">
        <f t="array" ref="BQ94">+_xlfn.XLOOKUP(1,(CM_CT2[Contract Number Customer]=CM_CT2[[#This Row],[Contract Number Customer]])*(CM_CT2[Row Type]="Header"),CM_CT2[Lease Rate EUR])</f>
        <v/>
      </c>
      <c r="BR94" s="306" t="n"/>
      <c r="BS94" s="306" t="n"/>
      <c r="BT94" s="177" t="n"/>
      <c r="BU94" s="306" t="n"/>
      <c r="BV94" s="179">
        <f t="array" ref="BV94">+_xlfn.XLOOKUP(1,(Table_Mietpos[Vertragsnummer]=CM_CT2[[#This Row],[Contract Number M3]])*(Table_Mietpos[Auftragspos.]=CM_CT2[[#This Row],[Rentalposition M3]]),Table_Mietpos[Nettosatz/Typ])</f>
        <v/>
      </c>
      <c r="BW94" s="306" t="n"/>
      <c r="BX94" s="75" t="n"/>
      <c r="BY94" s="75" t="n"/>
      <c r="BZ94" s="75" t="n"/>
      <c r="CA94" s="75" t="n"/>
      <c r="CB94" s="75" t="n"/>
      <c r="CC94" s="307" t="n"/>
      <c r="CD94" s="307" t="n"/>
      <c r="CE94" s="307" t="n"/>
      <c r="CF94" s="307" t="n"/>
      <c r="CG94" s="28" t="n"/>
      <c r="CH94" s="28" t="n"/>
      <c r="CI94" s="28" t="n"/>
      <c r="CJ94" s="186" t="n"/>
      <c r="CK94" s="307" t="n"/>
      <c r="CL94" s="306" t="n"/>
      <c r="CM94" s="12" t="n"/>
      <c r="CN94" s="20" t="n"/>
      <c r="CO94" s="142" t="n"/>
      <c r="CP94" s="142" t="n"/>
      <c r="CQ94" s="142" t="n"/>
      <c r="CR94" s="20" t="n"/>
    </row>
    <row r="95" ht="15" customHeight="1" s="287">
      <c r="B95" s="11" t="n"/>
      <c r="C95" s="14" t="inlineStr">
        <is>
          <t>V700010</t>
        </is>
      </c>
      <c r="D95" s="10" t="n"/>
      <c r="E95" s="15">
        <f t="array" ref="E95">+_xlfn.XLOOKUP(1,(CM_CT2[Contract Number M3]=CM_CT2[[#This Row],[Contract Number M3]])*(CM_CT2[Row Type]="Header"),CM_CT2[Contract Number Customer])</f>
        <v/>
      </c>
      <c r="F95" s="10" t="n">
        <v>2</v>
      </c>
      <c r="G95" s="10" t="inlineStr">
        <is>
          <t>Wagon</t>
        </is>
      </c>
      <c r="H95" s="10" t="n">
        <v>39</v>
      </c>
      <c r="I95" s="73">
        <f t="array" ref="I95">+_xlfn.XLOOKUP(1,(Table_Mietpos[Vertragsnummer]=CM[[#This Row],[Contract Number M3]])*(Table_Mietpos[Auftragspos.]=CM[[#This Row],[Rentalposition M3]]),Table_Mietpos[ChNr])</f>
        <v/>
      </c>
      <c r="J95" s="72">
        <f t="array" ref="J95">+_xlfn.XLOOKUP(1,(CM_CT2[Contract Number Customer]=CM_CT2[[#This Row],[Contract Number Customer]])*(CM_CT2[Row Type]="Header"),CM_CT2[Customer])</f>
        <v/>
      </c>
      <c r="K95" s="51" t="n"/>
      <c r="L95" s="51" t="n"/>
      <c r="M95" s="15">
        <f t="array" ref="M95">+_xlfn.XLOOKUP(1,(CM_CT2[Contract Number Customer]=CM_CT2[[#This Row],[Contract Number Customer]])*(CM_CT2[Row Type]="Header"),CM_CT2[Sales Manager])</f>
        <v/>
      </c>
      <c r="N95" s="15">
        <f t="array" ref="N95">+_xlfn.XLOOKUP(1,(CM_CT2[Contract Number Customer]=CM_CT2[[#This Row],[Contract Number Customer]])*(CM_CT2[Row Type]="Header"),CM_CT2[Wagon Type])</f>
        <v/>
      </c>
      <c r="O95" s="10" t="n">
        <v>1</v>
      </c>
      <c r="P95" s="10" t="n"/>
      <c r="Q95" s="10" t="n"/>
      <c r="R95" s="10" t="n">
        <v>1</v>
      </c>
      <c r="S95" s="10" t="n"/>
      <c r="T95" s="10" t="n">
        <v>1</v>
      </c>
      <c r="U95" s="15">
        <f>+IF(CM_CT2[[#This Row],[Contract Status]]&lt;&gt;"ended",1,0)</f>
        <v/>
      </c>
      <c r="V95" s="15" t="n"/>
      <c r="W95" s="15">
        <f t="array" ref="W95">_xlfn.XLOOKUP(1,(CM_CT2[Contract Number Customer]=$E94)*(CM_CT2[Delivery Batch]=$F94)*(CM_CT2[Row Type]="Batch"),CM_CT2[Contract Flex])</f>
        <v/>
      </c>
      <c r="X95" s="54">
        <f t="array" ref="X95">_xlfn.XLOOKUP(1,(CM_CT2[Contract Number Customer]=$E94)*(CM_CT2[Delivery Batch]=$F94)*(CM_CT2[Row Type]="Batch"),CM_CT2[Flex StartDate])</f>
        <v/>
      </c>
      <c r="Y95" s="54">
        <f t="array" ref="Y95">_xlfn.XLOOKUP(1,(CM_CT2[Contract Number Customer]=$E94)*(CM_CT2[Delivery Batch]=$F94)*(CM_CT2[Row Type]="Batch"),CM_CT2[Flex EndDate])</f>
        <v/>
      </c>
      <c r="Z95" s="15">
        <f t="array" ref="Z95">_xlfn.XLOOKUP(1,(CM_CT2[Contract Number Customer]=$E94)*(CM_CT2[Delivery Batch]=$F94)*(CM_CT2[Row Type]="Batch"),CM_CT2[Contract Status])</f>
        <v/>
      </c>
      <c r="AA95" s="15" t="n"/>
      <c r="AB95" s="74" t="n"/>
      <c r="AC95" s="74" t="n"/>
      <c r="AD95" s="131">
        <f t="array" ref="AD95">+_xlfn.XLOOKUP(1,(Table_Mietpos[Vertragsnummer]=CM_CT2[[#This Row],[Contract Number M3]])*(Table_Mietpos[Auftragspos.]=CM_CT2[[#This Row],[Rentalposition M3]]),Table_Mietpos[Gueltig_ab])</f>
        <v/>
      </c>
      <c r="AE95" s="131">
        <f t="array" ref="AE95">+_xlfn.XLOOKUP(1,(Table_Mietpos[Vertragsnummer]=CM_CT2[[#This Row],[Contract Number M3]])*(Table_Mietpos[Auftragspos.]=CM_CT2[[#This Row],[Rentalposition M3]]),Table_Mietpos[Gueltig_bis])</f>
        <v/>
      </c>
      <c r="AF95" s="50">
        <f t="array" ref="AF95">+_xlfn.XLOOKUP(1,(CM_CT2[Contract Number Customer]=CM_CT2[[#This Row],[Contract Number Customer]])*(CM_CT2[Row Type]="Header"),CM_CT2[Contract Lenght Initial])</f>
        <v/>
      </c>
      <c r="AG95" s="136">
        <f>+CM_CT2[[#This Row],[Rental EndDate]]</f>
        <v/>
      </c>
      <c r="AH95" s="305" t="n"/>
      <c r="AI95" s="305" t="n"/>
      <c r="AJ95" s="305" t="n"/>
      <c r="AK95" s="53" t="n"/>
      <c r="AL95" s="15">
        <f t="array" ref="AL95">+_xlfn.XLOOKUP(1,(CM_CT2[Contract Number Customer]=CM_CT2[[#This Row],[Contract Number Customer]])*(CM_CT2[Row Type]="Header"),CM_CT2[Early Termination Category])</f>
        <v/>
      </c>
      <c r="AM95" s="136">
        <f t="array" ref="AM95">_xlfn.XLOOKUP(1,(CM_CT2[Contract Number Customer]=$E94)*(CM_CT2[Delivery Batch]=$F94)*(CM_CT2[Row Type]="Batch"),CM_CT2[Early Termination cut-off date1])</f>
        <v/>
      </c>
      <c r="AN95" s="136">
        <f t="array" ref="AN95">_xlfn.XLOOKUP(1,(CM_CT2[Contract Number Customer]=$E94)*(CM_CT2[Delivery Batch]=$F94)*(CM_CT2[Row Type]="Batch"),CM_CT2[Early Termination cut-off date2])</f>
        <v/>
      </c>
      <c r="AO95" s="53">
        <f t="array" ref="AO95">+_xlfn.XLOOKUP(1,(CM_CT2[Contract Number Customer]=CM_CT2[[#This Row],[Contract Number Customer]])*(CM_CT2[Row Type]="Header"),CM_CT2[Early Termination Notice Period Mths])</f>
        <v/>
      </c>
      <c r="AP95" s="53">
        <f t="array" ref="AP95">+_xlfn.XLOOKUP(1,(CM_CT2[Contract Number Customer]=CM_CT2[[#This Row],[Contract Number Customer]])*(CM_CT2[Row Type]="Header"),CM_CT2[Duly Termination Notice Period Mths])</f>
        <v/>
      </c>
      <c r="AQ95" s="54" t="n"/>
      <c r="AR95" s="54">
        <f t="array" ref="AR95">+_xlfn.XLOOKUP(1,(CM_CT2[[#This Row],[Contract Number M3]]=Next_possible_notice[Contract Number M3])*(CM_CT2[[#This Row],[Rentalposition M3]]=Next_possible_notice[Rentalposition M3]),Next_possible_notice[NoticeDateCalc])</f>
        <v/>
      </c>
      <c r="AS95" s="117" t="n"/>
      <c r="AT95" s="75" t="n"/>
      <c r="AU95" s="75" t="n"/>
      <c r="AV95" s="75" t="n"/>
      <c r="AW95" s="75" t="n"/>
      <c r="AX95" s="53" t="n"/>
      <c r="AY95" s="75" t="n"/>
      <c r="AZ95" s="54" t="n"/>
      <c r="BA95" s="50">
        <f t="array" ref="BA95">+_xlfn.XLOOKUP(1,(CM_CT2[Contract Number Customer]=CM_CT2[[#This Row],[Contract Number Customer]])*(CM_CT2[Row Type]="Header"),CM_CT2[Contract Lenght Early Clause &amp; Option])</f>
        <v/>
      </c>
      <c r="BB95" s="15" t="n"/>
      <c r="BC95" s="15" t="n"/>
      <c r="BD95" s="15" t="n"/>
      <c r="BE95" s="15" t="n"/>
      <c r="BF95" s="15" t="n"/>
      <c r="BG95" s="15" t="n"/>
      <c r="BH95" s="24" t="n"/>
      <c r="BI95" s="10" t="n"/>
      <c r="BJ95" s="118" t="n"/>
      <c r="BK95" s="24" t="n"/>
      <c r="BL95" s="24" t="n"/>
      <c r="BM95" s="50">
        <f t="array" ref="BM95">+_xlfn.XLOOKUP(1,(CM_CT2[Contract Number Customer]=CM_CT2[[#This Row],[Contract Number Customer]])*(CM_CT2[Row Type]="Header"),CM_CT2[Contract Mileage])</f>
        <v/>
      </c>
      <c r="BN95" s="50" t="n"/>
      <c r="BO95" s="54" t="n"/>
      <c r="BP95" s="54">
        <f t="array" ref="BP95">+_xlfn.XLOOKUP(1,(CM_CT2[Contract Number Customer]=CM_CT2[[#This Row],[Contract Number Customer]])*(CM_CT2[Row Type]="Header"),CM_CT2[Currency])</f>
        <v/>
      </c>
      <c r="BQ95" s="75">
        <f t="array" ref="BQ95">+_xlfn.XLOOKUP(1,(CM_CT2[Contract Number Customer]=CM_CT2[[#This Row],[Contract Number Customer]])*(CM_CT2[Row Type]="Header"),CM_CT2[Lease Rate EUR])</f>
        <v/>
      </c>
      <c r="BR95" s="306" t="n"/>
      <c r="BS95" s="306" t="n"/>
      <c r="BT95" s="177" t="n"/>
      <c r="BU95" s="306" t="n"/>
      <c r="BV95" s="179">
        <f t="array" ref="BV95">+_xlfn.XLOOKUP(1,(Table_Mietpos[Vertragsnummer]=CM_CT2[[#This Row],[Contract Number M3]])*(Table_Mietpos[Auftragspos.]=CM_CT2[[#This Row],[Rentalposition M3]]),Table_Mietpos[Nettosatz/Typ])</f>
        <v/>
      </c>
      <c r="BW95" s="306" t="n"/>
      <c r="BX95" s="75" t="n"/>
      <c r="BY95" s="75" t="n"/>
      <c r="BZ95" s="75" t="n"/>
      <c r="CA95" s="75" t="n"/>
      <c r="CB95" s="75" t="n"/>
      <c r="CC95" s="307" t="n"/>
      <c r="CD95" s="307" t="n"/>
      <c r="CE95" s="307" t="n"/>
      <c r="CF95" s="307" t="n"/>
      <c r="CG95" s="28" t="n"/>
      <c r="CH95" s="28" t="n"/>
      <c r="CI95" s="28" t="n"/>
      <c r="CJ95" s="186" t="n"/>
      <c r="CK95" s="307" t="n"/>
      <c r="CL95" s="306" t="n"/>
      <c r="CM95" s="12" t="n"/>
      <c r="CN95" s="20" t="n"/>
      <c r="CO95" s="142" t="n"/>
      <c r="CP95" s="142" t="n"/>
      <c r="CQ95" s="142" t="n"/>
      <c r="CR95" s="20" t="n"/>
    </row>
    <row r="96" ht="15" customHeight="1" s="287">
      <c r="B96" s="11" t="n"/>
      <c r="C96" s="14" t="inlineStr">
        <is>
          <t>V700010</t>
        </is>
      </c>
      <c r="D96" s="10" t="n"/>
      <c r="E96" s="15">
        <f t="array" ref="E96">+_xlfn.XLOOKUP(1,(CM_CT2[Contract Number M3]=CM_CT2[[#This Row],[Contract Number M3]])*(CM_CT2[Row Type]="Header"),CM_CT2[Contract Number Customer])</f>
        <v/>
      </c>
      <c r="F96" s="10" t="n">
        <v>2</v>
      </c>
      <c r="G96" s="10" t="inlineStr">
        <is>
          <t>Wagon</t>
        </is>
      </c>
      <c r="H96" s="10" t="n">
        <v>40</v>
      </c>
      <c r="I96" s="73">
        <f t="array" ref="I96">+_xlfn.XLOOKUP(1,(Table_Mietpos[Vertragsnummer]=CM[[#This Row],[Contract Number M3]])*(Table_Mietpos[Auftragspos.]=CM[[#This Row],[Rentalposition M3]]),Table_Mietpos[ChNr])</f>
        <v/>
      </c>
      <c r="J96" s="72">
        <f t="array" ref="J96">+_xlfn.XLOOKUP(1,(CM_CT2[Contract Number Customer]=CM_CT2[[#This Row],[Contract Number Customer]])*(CM_CT2[Row Type]="Header"),CM_CT2[Customer])</f>
        <v/>
      </c>
      <c r="K96" s="51" t="n"/>
      <c r="L96" s="51" t="n"/>
      <c r="M96" s="15">
        <f t="array" ref="M96">+_xlfn.XLOOKUP(1,(CM_CT2[Contract Number Customer]=CM_CT2[[#This Row],[Contract Number Customer]])*(CM_CT2[Row Type]="Header"),CM_CT2[Sales Manager])</f>
        <v/>
      </c>
      <c r="N96" s="15">
        <f t="array" ref="N96">+_xlfn.XLOOKUP(1,(CM_CT2[Contract Number Customer]=CM_CT2[[#This Row],[Contract Number Customer]])*(CM_CT2[Row Type]="Header"),CM_CT2[Wagon Type])</f>
        <v/>
      </c>
      <c r="O96" s="10" t="n">
        <v>1</v>
      </c>
      <c r="P96" s="10" t="n"/>
      <c r="Q96" s="10" t="n"/>
      <c r="R96" s="10" t="n">
        <v>1</v>
      </c>
      <c r="S96" s="10" t="n"/>
      <c r="T96" s="10" t="n">
        <v>1</v>
      </c>
      <c r="U96" s="15">
        <f>+IF(CM_CT2[[#This Row],[Contract Status]]&lt;&gt;"ended",1,0)</f>
        <v/>
      </c>
      <c r="V96" s="15" t="n"/>
      <c r="W96" s="15">
        <f t="array" ref="W96">_xlfn.XLOOKUP(1,(CM_CT2[Contract Number Customer]=$E95)*(CM_CT2[Delivery Batch]=$F95)*(CM_CT2[Row Type]="Batch"),CM_CT2[Contract Flex])</f>
        <v/>
      </c>
      <c r="X96" s="54">
        <f t="array" ref="X96">_xlfn.XLOOKUP(1,(CM_CT2[Contract Number Customer]=$E95)*(CM_CT2[Delivery Batch]=$F95)*(CM_CT2[Row Type]="Batch"),CM_CT2[Flex StartDate])</f>
        <v/>
      </c>
      <c r="Y96" s="54">
        <f t="array" ref="Y96">_xlfn.XLOOKUP(1,(CM_CT2[Contract Number Customer]=$E95)*(CM_CT2[Delivery Batch]=$F95)*(CM_CT2[Row Type]="Batch"),CM_CT2[Flex EndDate])</f>
        <v/>
      </c>
      <c r="Z96" s="15">
        <f t="array" ref="Z96">_xlfn.XLOOKUP(1,(CM_CT2[Contract Number Customer]=$E95)*(CM_CT2[Delivery Batch]=$F95)*(CM_CT2[Row Type]="Batch"),CM_CT2[Contract Status])</f>
        <v/>
      </c>
      <c r="AA96" s="15" t="n"/>
      <c r="AB96" s="74" t="n"/>
      <c r="AC96" s="74" t="n"/>
      <c r="AD96" s="131">
        <f t="array" ref="AD96">+_xlfn.XLOOKUP(1,(Table_Mietpos[Vertragsnummer]=CM_CT2[[#This Row],[Contract Number M3]])*(Table_Mietpos[Auftragspos.]=CM_CT2[[#This Row],[Rentalposition M3]]),Table_Mietpos[Gueltig_ab])</f>
        <v/>
      </c>
      <c r="AE96" s="131">
        <f t="array" ref="AE96">+_xlfn.XLOOKUP(1,(Table_Mietpos[Vertragsnummer]=CM_CT2[[#This Row],[Contract Number M3]])*(Table_Mietpos[Auftragspos.]=CM_CT2[[#This Row],[Rentalposition M3]]),Table_Mietpos[Gueltig_bis])</f>
        <v/>
      </c>
      <c r="AF96" s="50">
        <f t="array" ref="AF96">+_xlfn.XLOOKUP(1,(CM_CT2[Contract Number Customer]=CM_CT2[[#This Row],[Contract Number Customer]])*(CM_CT2[Row Type]="Header"),CM_CT2[Contract Lenght Initial])</f>
        <v/>
      </c>
      <c r="AG96" s="136">
        <f>+CM_CT2[[#This Row],[Rental EndDate]]</f>
        <v/>
      </c>
      <c r="AH96" s="305" t="n"/>
      <c r="AI96" s="305" t="n"/>
      <c r="AJ96" s="305" t="n"/>
      <c r="AK96" s="53" t="n"/>
      <c r="AL96" s="15">
        <f t="array" ref="AL96">+_xlfn.XLOOKUP(1,(CM_CT2[Contract Number Customer]=CM_CT2[[#This Row],[Contract Number Customer]])*(CM_CT2[Row Type]="Header"),CM_CT2[Early Termination Category])</f>
        <v/>
      </c>
      <c r="AM96" s="136">
        <f t="array" ref="AM96">_xlfn.XLOOKUP(1,(CM_CT2[Contract Number Customer]=$E95)*(CM_CT2[Delivery Batch]=$F95)*(CM_CT2[Row Type]="Batch"),CM_CT2[Early Termination cut-off date1])</f>
        <v/>
      </c>
      <c r="AN96" s="136">
        <f t="array" ref="AN96">_xlfn.XLOOKUP(1,(CM_CT2[Contract Number Customer]=$E95)*(CM_CT2[Delivery Batch]=$F95)*(CM_CT2[Row Type]="Batch"),CM_CT2[Early Termination cut-off date2])</f>
        <v/>
      </c>
      <c r="AO96" s="53">
        <f t="array" ref="AO96">+_xlfn.XLOOKUP(1,(CM_CT2[Contract Number Customer]=CM_CT2[[#This Row],[Contract Number Customer]])*(CM_CT2[Row Type]="Header"),CM_CT2[Early Termination Notice Period Mths])</f>
        <v/>
      </c>
      <c r="AP96" s="53">
        <f t="array" ref="AP96">+_xlfn.XLOOKUP(1,(CM_CT2[Contract Number Customer]=CM_CT2[[#This Row],[Contract Number Customer]])*(CM_CT2[Row Type]="Header"),CM_CT2[Duly Termination Notice Period Mths])</f>
        <v/>
      </c>
      <c r="AQ96" s="54" t="n"/>
      <c r="AR96" s="54">
        <f t="array" ref="AR96">+_xlfn.XLOOKUP(1,(CM_CT2[[#This Row],[Contract Number M3]]=Next_possible_notice[Contract Number M3])*(CM_CT2[[#This Row],[Rentalposition M3]]=Next_possible_notice[Rentalposition M3]),Next_possible_notice[NoticeDateCalc])</f>
        <v/>
      </c>
      <c r="AS96" s="117" t="n"/>
      <c r="AT96" s="75" t="n"/>
      <c r="AU96" s="75" t="n"/>
      <c r="AV96" s="75" t="n"/>
      <c r="AW96" s="75" t="n"/>
      <c r="AX96" s="53" t="n"/>
      <c r="AY96" s="75" t="n"/>
      <c r="AZ96" s="54" t="n"/>
      <c r="BA96" s="50">
        <f t="array" ref="BA96">+_xlfn.XLOOKUP(1,(CM_CT2[Contract Number Customer]=CM_CT2[[#This Row],[Contract Number Customer]])*(CM_CT2[Row Type]="Header"),CM_CT2[Contract Lenght Early Clause &amp; Option])</f>
        <v/>
      </c>
      <c r="BB96" s="15" t="n"/>
      <c r="BC96" s="15" t="n"/>
      <c r="BD96" s="15" t="n"/>
      <c r="BE96" s="15" t="n"/>
      <c r="BF96" s="15" t="n"/>
      <c r="BG96" s="15" t="n"/>
      <c r="BH96" s="24" t="n"/>
      <c r="BI96" s="10" t="n"/>
      <c r="BJ96" s="118" t="n"/>
      <c r="BK96" s="24" t="n"/>
      <c r="BL96" s="24" t="n"/>
      <c r="BM96" s="50">
        <f t="array" ref="BM96">+_xlfn.XLOOKUP(1,(CM_CT2[Contract Number Customer]=CM_CT2[[#This Row],[Contract Number Customer]])*(CM_CT2[Row Type]="Header"),CM_CT2[Contract Mileage])</f>
        <v/>
      </c>
      <c r="BN96" s="50" t="n"/>
      <c r="BO96" s="54" t="n"/>
      <c r="BP96" s="54">
        <f t="array" ref="BP96">+_xlfn.XLOOKUP(1,(CM_CT2[Contract Number Customer]=CM_CT2[[#This Row],[Contract Number Customer]])*(CM_CT2[Row Type]="Header"),CM_CT2[Currency])</f>
        <v/>
      </c>
      <c r="BQ96" s="75">
        <f t="array" ref="BQ96">+_xlfn.XLOOKUP(1,(CM_CT2[Contract Number Customer]=CM_CT2[[#This Row],[Contract Number Customer]])*(CM_CT2[Row Type]="Header"),CM_CT2[Lease Rate EUR])</f>
        <v/>
      </c>
      <c r="BR96" s="306" t="n"/>
      <c r="BS96" s="306" t="n"/>
      <c r="BT96" s="177" t="n"/>
      <c r="BU96" s="306" t="n"/>
      <c r="BV96" s="179">
        <f t="array" ref="BV96">+_xlfn.XLOOKUP(1,(Table_Mietpos[Vertragsnummer]=CM_CT2[[#This Row],[Contract Number M3]])*(Table_Mietpos[Auftragspos.]=CM_CT2[[#This Row],[Rentalposition M3]]),Table_Mietpos[Nettosatz/Typ])</f>
        <v/>
      </c>
      <c r="BW96" s="306" t="n"/>
      <c r="BX96" s="75" t="n"/>
      <c r="BY96" s="75" t="n"/>
      <c r="BZ96" s="75" t="n"/>
      <c r="CA96" s="75" t="n"/>
      <c r="CB96" s="75" t="n"/>
      <c r="CC96" s="307" t="n"/>
      <c r="CD96" s="307" t="n"/>
      <c r="CE96" s="307" t="n"/>
      <c r="CF96" s="307" t="n"/>
      <c r="CG96" s="28" t="n"/>
      <c r="CH96" s="28" t="n"/>
      <c r="CI96" s="28" t="n"/>
      <c r="CJ96" s="186" t="n"/>
      <c r="CK96" s="307" t="n"/>
      <c r="CL96" s="306" t="n"/>
      <c r="CM96" s="12" t="n"/>
      <c r="CN96" s="20" t="n"/>
      <c r="CO96" s="142" t="n"/>
      <c r="CP96" s="142" t="n"/>
      <c r="CQ96" s="142" t="n"/>
      <c r="CR96" s="20" t="n"/>
    </row>
    <row r="97" ht="15" customHeight="1" s="287">
      <c r="B97" s="11" t="n"/>
      <c r="C97" s="14" t="inlineStr">
        <is>
          <t>V700010</t>
        </is>
      </c>
      <c r="D97" s="10" t="n"/>
      <c r="E97" s="15">
        <f t="array" ref="E97">+_xlfn.XLOOKUP(1,(CM_CT2[Contract Number M3]=CM_CT2[[#This Row],[Contract Number M3]])*(CM_CT2[Row Type]="Header"),CM_CT2[Contract Number Customer])</f>
        <v/>
      </c>
      <c r="F97" s="10" t="n">
        <v>2</v>
      </c>
      <c r="G97" s="10" t="inlineStr">
        <is>
          <t>Wagon</t>
        </is>
      </c>
      <c r="H97" s="10" t="n">
        <v>41</v>
      </c>
      <c r="I97" s="73">
        <f t="array" ref="I97">+_xlfn.XLOOKUP(1,(Table_Mietpos[Vertragsnummer]=CM[[#This Row],[Contract Number M3]])*(Table_Mietpos[Auftragspos.]=CM[[#This Row],[Rentalposition M3]]),Table_Mietpos[ChNr])</f>
        <v/>
      </c>
      <c r="J97" s="72">
        <f t="array" ref="J97">+_xlfn.XLOOKUP(1,(CM_CT2[Contract Number Customer]=CM_CT2[[#This Row],[Contract Number Customer]])*(CM_CT2[Row Type]="Header"),CM_CT2[Customer])</f>
        <v/>
      </c>
      <c r="K97" s="51" t="n"/>
      <c r="L97" s="51" t="n"/>
      <c r="M97" s="15">
        <f t="array" ref="M97">+_xlfn.XLOOKUP(1,(CM_CT2[Contract Number Customer]=CM_CT2[[#This Row],[Contract Number Customer]])*(CM_CT2[Row Type]="Header"),CM_CT2[Sales Manager])</f>
        <v/>
      </c>
      <c r="N97" s="15">
        <f t="array" ref="N97">+_xlfn.XLOOKUP(1,(CM_CT2[Contract Number Customer]=CM_CT2[[#This Row],[Contract Number Customer]])*(CM_CT2[Row Type]="Header"),CM_CT2[Wagon Type])</f>
        <v/>
      </c>
      <c r="O97" s="10" t="n">
        <v>1</v>
      </c>
      <c r="P97" s="10" t="n"/>
      <c r="Q97" s="10" t="n"/>
      <c r="R97" s="10" t="n">
        <v>1</v>
      </c>
      <c r="S97" s="10" t="n"/>
      <c r="T97" s="10" t="n">
        <v>1</v>
      </c>
      <c r="U97" s="15">
        <f>+IF(CM_CT2[[#This Row],[Contract Status]]&lt;&gt;"ended",1,0)</f>
        <v/>
      </c>
      <c r="V97" s="15" t="n"/>
      <c r="W97" s="15">
        <f t="array" ref="W97">_xlfn.XLOOKUP(1,(CM_CT2[Contract Number Customer]=$E96)*(CM_CT2[Delivery Batch]=$F96)*(CM_CT2[Row Type]="Batch"),CM_CT2[Contract Flex])</f>
        <v/>
      </c>
      <c r="X97" s="54">
        <f t="array" ref="X97">_xlfn.XLOOKUP(1,(CM_CT2[Contract Number Customer]=$E96)*(CM_CT2[Delivery Batch]=$F96)*(CM_CT2[Row Type]="Batch"),CM_CT2[Flex StartDate])</f>
        <v/>
      </c>
      <c r="Y97" s="54">
        <f t="array" ref="Y97">_xlfn.XLOOKUP(1,(CM_CT2[Contract Number Customer]=$E96)*(CM_CT2[Delivery Batch]=$F96)*(CM_CT2[Row Type]="Batch"),CM_CT2[Flex EndDate])</f>
        <v/>
      </c>
      <c r="Z97" s="15">
        <f t="array" ref="Z97">_xlfn.XLOOKUP(1,(CM_CT2[Contract Number Customer]=$E96)*(CM_CT2[Delivery Batch]=$F96)*(CM_CT2[Row Type]="Batch"),CM_CT2[Contract Status])</f>
        <v/>
      </c>
      <c r="AA97" s="15" t="n"/>
      <c r="AB97" s="74" t="n"/>
      <c r="AC97" s="74" t="n"/>
      <c r="AD97" s="131">
        <f t="array" ref="AD97">+_xlfn.XLOOKUP(1,(Table_Mietpos[Vertragsnummer]=CM_CT2[[#This Row],[Contract Number M3]])*(Table_Mietpos[Auftragspos.]=CM_CT2[[#This Row],[Rentalposition M3]]),Table_Mietpos[Gueltig_ab])</f>
        <v/>
      </c>
      <c r="AE97" s="131">
        <f t="array" ref="AE97">+_xlfn.XLOOKUP(1,(Table_Mietpos[Vertragsnummer]=CM_CT2[[#This Row],[Contract Number M3]])*(Table_Mietpos[Auftragspos.]=CM_CT2[[#This Row],[Rentalposition M3]]),Table_Mietpos[Gueltig_bis])</f>
        <v/>
      </c>
      <c r="AF97" s="50">
        <f t="array" ref="AF97">+_xlfn.XLOOKUP(1,(CM_CT2[Contract Number Customer]=CM_CT2[[#This Row],[Contract Number Customer]])*(CM_CT2[Row Type]="Header"),CM_CT2[Contract Lenght Initial])</f>
        <v/>
      </c>
      <c r="AG97" s="136">
        <f>+CM_CT2[[#This Row],[Rental EndDate]]</f>
        <v/>
      </c>
      <c r="AH97" s="305" t="n"/>
      <c r="AI97" s="305" t="n"/>
      <c r="AJ97" s="305" t="n"/>
      <c r="AK97" s="53" t="n"/>
      <c r="AL97" s="15">
        <f t="array" ref="AL97">+_xlfn.XLOOKUP(1,(CM_CT2[Contract Number Customer]=CM_CT2[[#This Row],[Contract Number Customer]])*(CM_CT2[Row Type]="Header"),CM_CT2[Early Termination Category])</f>
        <v/>
      </c>
      <c r="AM97" s="136">
        <f t="array" ref="AM97">_xlfn.XLOOKUP(1,(CM_CT2[Contract Number Customer]=$E96)*(CM_CT2[Delivery Batch]=$F96)*(CM_CT2[Row Type]="Batch"),CM_CT2[Early Termination cut-off date1])</f>
        <v/>
      </c>
      <c r="AN97" s="136">
        <f t="array" ref="AN97">_xlfn.XLOOKUP(1,(CM_CT2[Contract Number Customer]=$E96)*(CM_CT2[Delivery Batch]=$F96)*(CM_CT2[Row Type]="Batch"),CM_CT2[Early Termination cut-off date2])</f>
        <v/>
      </c>
      <c r="AO97" s="53">
        <f t="array" ref="AO97">+_xlfn.XLOOKUP(1,(CM_CT2[Contract Number Customer]=CM_CT2[[#This Row],[Contract Number Customer]])*(CM_CT2[Row Type]="Header"),CM_CT2[Early Termination Notice Period Mths])</f>
        <v/>
      </c>
      <c r="AP97" s="53">
        <f t="array" ref="AP97">+_xlfn.XLOOKUP(1,(CM_CT2[Contract Number Customer]=CM_CT2[[#This Row],[Contract Number Customer]])*(CM_CT2[Row Type]="Header"),CM_CT2[Duly Termination Notice Period Mths])</f>
        <v/>
      </c>
      <c r="AQ97" s="54" t="n"/>
      <c r="AR97" s="54">
        <f t="array" ref="AR97">+_xlfn.XLOOKUP(1,(CM_CT2[[#This Row],[Contract Number M3]]=Next_possible_notice[Contract Number M3])*(CM_CT2[[#This Row],[Rentalposition M3]]=Next_possible_notice[Rentalposition M3]),Next_possible_notice[NoticeDateCalc])</f>
        <v/>
      </c>
      <c r="AS97" s="117" t="n"/>
      <c r="AT97" s="75" t="n"/>
      <c r="AU97" s="75" t="n"/>
      <c r="AV97" s="75" t="n"/>
      <c r="AW97" s="75" t="n"/>
      <c r="AX97" s="53" t="n"/>
      <c r="AY97" s="75" t="n"/>
      <c r="AZ97" s="54" t="n"/>
      <c r="BA97" s="50">
        <f t="array" ref="BA97">+_xlfn.XLOOKUP(1,(CM_CT2[Contract Number Customer]=CM_CT2[[#This Row],[Contract Number Customer]])*(CM_CT2[Row Type]="Header"),CM_CT2[Contract Lenght Early Clause &amp; Option])</f>
        <v/>
      </c>
      <c r="BB97" s="15" t="n"/>
      <c r="BC97" s="15" t="n"/>
      <c r="BD97" s="15" t="n"/>
      <c r="BE97" s="15" t="n"/>
      <c r="BF97" s="15" t="n"/>
      <c r="BG97" s="15" t="n"/>
      <c r="BH97" s="24" t="n"/>
      <c r="BI97" s="10" t="n"/>
      <c r="BJ97" s="118" t="n"/>
      <c r="BK97" s="24" t="n"/>
      <c r="BL97" s="24" t="n"/>
      <c r="BM97" s="50">
        <f t="array" ref="BM97">+_xlfn.XLOOKUP(1,(CM_CT2[Contract Number Customer]=CM_CT2[[#This Row],[Contract Number Customer]])*(CM_CT2[Row Type]="Header"),CM_CT2[Contract Mileage])</f>
        <v/>
      </c>
      <c r="BN97" s="50" t="n"/>
      <c r="BO97" s="54" t="n"/>
      <c r="BP97" s="54">
        <f t="array" ref="BP97">+_xlfn.XLOOKUP(1,(CM_CT2[Contract Number Customer]=CM_CT2[[#This Row],[Contract Number Customer]])*(CM_CT2[Row Type]="Header"),CM_CT2[Currency])</f>
        <v/>
      </c>
      <c r="BQ97" s="75">
        <f t="array" ref="BQ97">+_xlfn.XLOOKUP(1,(CM_CT2[Contract Number Customer]=CM_CT2[[#This Row],[Contract Number Customer]])*(CM_CT2[Row Type]="Header"),CM_CT2[Lease Rate EUR])</f>
        <v/>
      </c>
      <c r="BR97" s="306" t="n"/>
      <c r="BS97" s="306" t="n"/>
      <c r="BT97" s="177" t="n"/>
      <c r="BU97" s="306" t="n"/>
      <c r="BV97" s="179">
        <f t="array" ref="BV97">+_xlfn.XLOOKUP(1,(Table_Mietpos[Vertragsnummer]=CM_CT2[[#This Row],[Contract Number M3]])*(Table_Mietpos[Auftragspos.]=CM_CT2[[#This Row],[Rentalposition M3]]),Table_Mietpos[Nettosatz/Typ])</f>
        <v/>
      </c>
      <c r="BW97" s="306" t="n"/>
      <c r="BX97" s="75" t="n"/>
      <c r="BY97" s="75" t="n"/>
      <c r="BZ97" s="75" t="n"/>
      <c r="CA97" s="75" t="n"/>
      <c r="CB97" s="75" t="n"/>
      <c r="CC97" s="307" t="n"/>
      <c r="CD97" s="307" t="n"/>
      <c r="CE97" s="307" t="n"/>
      <c r="CF97" s="307" t="n"/>
      <c r="CG97" s="28" t="n"/>
      <c r="CH97" s="28" t="n"/>
      <c r="CI97" s="28" t="n"/>
      <c r="CJ97" s="186" t="n"/>
      <c r="CK97" s="307" t="n"/>
      <c r="CL97" s="306" t="n"/>
      <c r="CM97" s="12" t="n"/>
      <c r="CN97" s="20" t="n"/>
      <c r="CO97" s="142" t="n"/>
      <c r="CP97" s="142" t="n"/>
      <c r="CQ97" s="142" t="n"/>
      <c r="CR97" s="20" t="n"/>
    </row>
    <row r="98" ht="15" customHeight="1" s="287">
      <c r="B98" s="11" t="n"/>
      <c r="C98" s="14" t="inlineStr">
        <is>
          <t>V700010</t>
        </is>
      </c>
      <c r="D98" s="10" t="n"/>
      <c r="E98" s="15">
        <f t="array" ref="E98">+_xlfn.XLOOKUP(1,(CM_CT2[Contract Number M3]=CM_CT2[[#This Row],[Contract Number M3]])*(CM_CT2[Row Type]="Header"),CM_CT2[Contract Number Customer])</f>
        <v/>
      </c>
      <c r="F98" s="10" t="n">
        <v>2</v>
      </c>
      <c r="G98" s="10" t="inlineStr">
        <is>
          <t>Wagon</t>
        </is>
      </c>
      <c r="H98" s="10" t="n">
        <v>42</v>
      </c>
      <c r="I98" s="73">
        <f t="array" ref="I98">+_xlfn.XLOOKUP(1,(Table_Mietpos[Vertragsnummer]=CM[[#This Row],[Contract Number M3]])*(Table_Mietpos[Auftragspos.]=CM[[#This Row],[Rentalposition M3]]),Table_Mietpos[ChNr])</f>
        <v/>
      </c>
      <c r="J98" s="72">
        <f t="array" ref="J98">+_xlfn.XLOOKUP(1,(CM_CT2[Contract Number Customer]=CM_CT2[[#This Row],[Contract Number Customer]])*(CM_CT2[Row Type]="Header"),CM_CT2[Customer])</f>
        <v/>
      </c>
      <c r="K98" s="51" t="n"/>
      <c r="L98" s="51" t="n"/>
      <c r="M98" s="15">
        <f t="array" ref="M98">+_xlfn.XLOOKUP(1,(CM_CT2[Contract Number Customer]=CM_CT2[[#This Row],[Contract Number Customer]])*(CM_CT2[Row Type]="Header"),CM_CT2[Sales Manager])</f>
        <v/>
      </c>
      <c r="N98" s="15">
        <f t="array" ref="N98">+_xlfn.XLOOKUP(1,(CM_CT2[Contract Number Customer]=CM_CT2[[#This Row],[Contract Number Customer]])*(CM_CT2[Row Type]="Header"),CM_CT2[Wagon Type])</f>
        <v/>
      </c>
      <c r="O98" s="10" t="n">
        <v>1</v>
      </c>
      <c r="P98" s="10" t="n"/>
      <c r="Q98" s="10" t="n"/>
      <c r="R98" s="10" t="n">
        <v>1</v>
      </c>
      <c r="S98" s="10" t="n"/>
      <c r="T98" s="10" t="n">
        <v>1</v>
      </c>
      <c r="U98" s="15">
        <f>+IF(CM_CT2[[#This Row],[Contract Status]]&lt;&gt;"ended",1,0)</f>
        <v/>
      </c>
      <c r="V98" s="15" t="n"/>
      <c r="W98" s="15">
        <f t="array" ref="W98">_xlfn.XLOOKUP(1,(CM_CT2[Contract Number Customer]=$E97)*(CM_CT2[Delivery Batch]=$F97)*(CM_CT2[Row Type]="Batch"),CM_CT2[Contract Flex])</f>
        <v/>
      </c>
      <c r="X98" s="54">
        <f t="array" ref="X98">_xlfn.XLOOKUP(1,(CM_CT2[Contract Number Customer]=$E97)*(CM_CT2[Delivery Batch]=$F97)*(CM_CT2[Row Type]="Batch"),CM_CT2[Flex StartDate])</f>
        <v/>
      </c>
      <c r="Y98" s="54">
        <f t="array" ref="Y98">_xlfn.XLOOKUP(1,(CM_CT2[Contract Number Customer]=$E97)*(CM_CT2[Delivery Batch]=$F97)*(CM_CT2[Row Type]="Batch"),CM_CT2[Flex EndDate])</f>
        <v/>
      </c>
      <c r="Z98" s="15">
        <f t="array" ref="Z98">_xlfn.XLOOKUP(1,(CM_CT2[Contract Number Customer]=$E97)*(CM_CT2[Delivery Batch]=$F97)*(CM_CT2[Row Type]="Batch"),CM_CT2[Contract Status])</f>
        <v/>
      </c>
      <c r="AA98" s="15" t="n"/>
      <c r="AB98" s="74" t="n"/>
      <c r="AC98" s="74" t="n"/>
      <c r="AD98" s="131">
        <f t="array" ref="AD98">+_xlfn.XLOOKUP(1,(Table_Mietpos[Vertragsnummer]=CM_CT2[[#This Row],[Contract Number M3]])*(Table_Mietpos[Auftragspos.]=CM_CT2[[#This Row],[Rentalposition M3]]),Table_Mietpos[Gueltig_ab])</f>
        <v/>
      </c>
      <c r="AE98" s="131">
        <f t="array" ref="AE98">+_xlfn.XLOOKUP(1,(Table_Mietpos[Vertragsnummer]=CM_CT2[[#This Row],[Contract Number M3]])*(Table_Mietpos[Auftragspos.]=CM_CT2[[#This Row],[Rentalposition M3]]),Table_Mietpos[Gueltig_bis])</f>
        <v/>
      </c>
      <c r="AF98" s="50">
        <f t="array" ref="AF98">+_xlfn.XLOOKUP(1,(CM_CT2[Contract Number Customer]=CM_CT2[[#This Row],[Contract Number Customer]])*(CM_CT2[Row Type]="Header"),CM_CT2[Contract Lenght Initial])</f>
        <v/>
      </c>
      <c r="AG98" s="136">
        <f>+CM_CT2[[#This Row],[Rental EndDate]]</f>
        <v/>
      </c>
      <c r="AH98" s="305" t="n"/>
      <c r="AI98" s="305" t="n"/>
      <c r="AJ98" s="305" t="n"/>
      <c r="AK98" s="53" t="n"/>
      <c r="AL98" s="15">
        <f t="array" ref="AL98">+_xlfn.XLOOKUP(1,(CM_CT2[Contract Number Customer]=CM_CT2[[#This Row],[Contract Number Customer]])*(CM_CT2[Row Type]="Header"),CM_CT2[Early Termination Category])</f>
        <v/>
      </c>
      <c r="AM98" s="136">
        <f t="array" ref="AM98">_xlfn.XLOOKUP(1,(CM_CT2[Contract Number Customer]=$E97)*(CM_CT2[Delivery Batch]=$F97)*(CM_CT2[Row Type]="Batch"),CM_CT2[Early Termination cut-off date1])</f>
        <v/>
      </c>
      <c r="AN98" s="136">
        <f t="array" ref="AN98">_xlfn.XLOOKUP(1,(CM_CT2[Contract Number Customer]=$E97)*(CM_CT2[Delivery Batch]=$F97)*(CM_CT2[Row Type]="Batch"),CM_CT2[Early Termination cut-off date2])</f>
        <v/>
      </c>
      <c r="AO98" s="53">
        <f t="array" ref="AO98">+_xlfn.XLOOKUP(1,(CM_CT2[Contract Number Customer]=CM_CT2[[#This Row],[Contract Number Customer]])*(CM_CT2[Row Type]="Header"),CM_CT2[Early Termination Notice Period Mths])</f>
        <v/>
      </c>
      <c r="AP98" s="53">
        <f t="array" ref="AP98">+_xlfn.XLOOKUP(1,(CM_CT2[Contract Number Customer]=CM_CT2[[#This Row],[Contract Number Customer]])*(CM_CT2[Row Type]="Header"),CM_CT2[Duly Termination Notice Period Mths])</f>
        <v/>
      </c>
      <c r="AQ98" s="54" t="n"/>
      <c r="AR98" s="54">
        <f t="array" ref="AR98">+_xlfn.XLOOKUP(1,(CM_CT2[[#This Row],[Contract Number M3]]=Next_possible_notice[Contract Number M3])*(CM_CT2[[#This Row],[Rentalposition M3]]=Next_possible_notice[Rentalposition M3]),Next_possible_notice[NoticeDateCalc])</f>
        <v/>
      </c>
      <c r="AS98" s="117" t="n"/>
      <c r="AT98" s="75" t="n"/>
      <c r="AU98" s="75" t="n"/>
      <c r="AV98" s="75" t="n"/>
      <c r="AW98" s="75" t="n"/>
      <c r="AX98" s="53" t="n"/>
      <c r="AY98" s="75" t="n"/>
      <c r="AZ98" s="54" t="n"/>
      <c r="BA98" s="50">
        <f t="array" ref="BA98">+_xlfn.XLOOKUP(1,(CM_CT2[Contract Number Customer]=CM_CT2[[#This Row],[Contract Number Customer]])*(CM_CT2[Row Type]="Header"),CM_CT2[Contract Lenght Early Clause &amp; Option])</f>
        <v/>
      </c>
      <c r="BB98" s="15" t="n"/>
      <c r="BC98" s="15" t="n"/>
      <c r="BD98" s="15" t="n"/>
      <c r="BE98" s="15" t="n"/>
      <c r="BF98" s="15" t="n"/>
      <c r="BG98" s="15" t="n"/>
      <c r="BH98" s="24" t="n"/>
      <c r="BI98" s="10" t="n"/>
      <c r="BJ98" s="118" t="n"/>
      <c r="BK98" s="24" t="n"/>
      <c r="BL98" s="24" t="n"/>
      <c r="BM98" s="50">
        <f t="array" ref="BM98">+_xlfn.XLOOKUP(1,(CM_CT2[Contract Number Customer]=CM_CT2[[#This Row],[Contract Number Customer]])*(CM_CT2[Row Type]="Header"),CM_CT2[Contract Mileage])</f>
        <v/>
      </c>
      <c r="BN98" s="50" t="n"/>
      <c r="BO98" s="54" t="n"/>
      <c r="BP98" s="54">
        <f t="array" ref="BP98">+_xlfn.XLOOKUP(1,(CM_CT2[Contract Number Customer]=CM_CT2[[#This Row],[Contract Number Customer]])*(CM_CT2[Row Type]="Header"),CM_CT2[Currency])</f>
        <v/>
      </c>
      <c r="BQ98" s="75">
        <f t="array" ref="BQ98">+_xlfn.XLOOKUP(1,(CM_CT2[Contract Number Customer]=CM_CT2[[#This Row],[Contract Number Customer]])*(CM_CT2[Row Type]="Header"),CM_CT2[Lease Rate EUR])</f>
        <v/>
      </c>
      <c r="BR98" s="306" t="n"/>
      <c r="BS98" s="306" t="n"/>
      <c r="BT98" s="177" t="n"/>
      <c r="BU98" s="306" t="n"/>
      <c r="BV98" s="179">
        <f t="array" ref="BV98">+_xlfn.XLOOKUP(1,(Table_Mietpos[Vertragsnummer]=CM_CT2[[#This Row],[Contract Number M3]])*(Table_Mietpos[Auftragspos.]=CM_CT2[[#This Row],[Rentalposition M3]]),Table_Mietpos[Nettosatz/Typ])</f>
        <v/>
      </c>
      <c r="BW98" s="306" t="n"/>
      <c r="BX98" s="75" t="n"/>
      <c r="BY98" s="75" t="n"/>
      <c r="BZ98" s="75" t="n"/>
      <c r="CA98" s="75" t="n"/>
      <c r="CB98" s="75" t="n"/>
      <c r="CC98" s="307" t="n"/>
      <c r="CD98" s="307" t="n"/>
      <c r="CE98" s="307" t="n"/>
      <c r="CF98" s="307" t="n"/>
      <c r="CG98" s="28" t="n"/>
      <c r="CH98" s="28" t="n"/>
      <c r="CI98" s="28" t="n"/>
      <c r="CJ98" s="186" t="n"/>
      <c r="CK98" s="307" t="n"/>
      <c r="CL98" s="306" t="n"/>
      <c r="CM98" s="12" t="n"/>
      <c r="CN98" s="20" t="n"/>
      <c r="CO98" s="142" t="n"/>
      <c r="CP98" s="142" t="n"/>
      <c r="CQ98" s="142" t="n"/>
      <c r="CR98" s="20" t="n"/>
    </row>
    <row r="99" ht="15" customHeight="1" s="287">
      <c r="B99" s="11" t="n"/>
      <c r="C99" s="14" t="inlineStr">
        <is>
          <t>V700010</t>
        </is>
      </c>
      <c r="D99" s="10" t="n"/>
      <c r="E99" s="15">
        <f t="array" ref="E99">+_xlfn.XLOOKUP(1,(CM_CT2[Contract Number M3]=CM_CT2[[#This Row],[Contract Number M3]])*(CM_CT2[Row Type]="Header"),CM_CT2[Contract Number Customer])</f>
        <v/>
      </c>
      <c r="F99" s="10" t="n">
        <v>2</v>
      </c>
      <c r="G99" s="10" t="inlineStr">
        <is>
          <t>Wagon</t>
        </is>
      </c>
      <c r="H99" s="10" t="n">
        <v>43</v>
      </c>
      <c r="I99" s="73">
        <f t="array" ref="I99">+_xlfn.XLOOKUP(1,(Table_Mietpos[Vertragsnummer]=CM[[#This Row],[Contract Number M3]])*(Table_Mietpos[Auftragspos.]=CM[[#This Row],[Rentalposition M3]]),Table_Mietpos[ChNr])</f>
        <v/>
      </c>
      <c r="J99" s="72">
        <f t="array" ref="J99">+_xlfn.XLOOKUP(1,(CM_CT2[Contract Number Customer]=CM_CT2[[#This Row],[Contract Number Customer]])*(CM_CT2[Row Type]="Header"),CM_CT2[Customer])</f>
        <v/>
      </c>
      <c r="K99" s="51" t="n"/>
      <c r="L99" s="51" t="n"/>
      <c r="M99" s="15">
        <f t="array" ref="M99">+_xlfn.XLOOKUP(1,(CM_CT2[Contract Number Customer]=CM_CT2[[#This Row],[Contract Number Customer]])*(CM_CT2[Row Type]="Header"),CM_CT2[Sales Manager])</f>
        <v/>
      </c>
      <c r="N99" s="15">
        <f t="array" ref="N99">+_xlfn.XLOOKUP(1,(CM_CT2[Contract Number Customer]=CM_CT2[[#This Row],[Contract Number Customer]])*(CM_CT2[Row Type]="Header"),CM_CT2[Wagon Type])</f>
        <v/>
      </c>
      <c r="O99" s="10" t="n">
        <v>1</v>
      </c>
      <c r="P99" s="10" t="n"/>
      <c r="Q99" s="10" t="n"/>
      <c r="R99" s="10" t="n">
        <v>1</v>
      </c>
      <c r="S99" s="10" t="n"/>
      <c r="T99" s="10" t="n">
        <v>1</v>
      </c>
      <c r="U99" s="15">
        <f>+IF(CM_CT2[[#This Row],[Contract Status]]&lt;&gt;"ended",1,0)</f>
        <v/>
      </c>
      <c r="V99" s="15" t="n"/>
      <c r="W99" s="15">
        <f t="array" ref="W99">_xlfn.XLOOKUP(1,(CM_CT2[Contract Number Customer]=$E98)*(CM_CT2[Delivery Batch]=$F98)*(CM_CT2[Row Type]="Batch"),CM_CT2[Contract Flex])</f>
        <v/>
      </c>
      <c r="X99" s="54">
        <f t="array" ref="X99">_xlfn.XLOOKUP(1,(CM_CT2[Contract Number Customer]=$E98)*(CM_CT2[Delivery Batch]=$F98)*(CM_CT2[Row Type]="Batch"),CM_CT2[Flex StartDate])</f>
        <v/>
      </c>
      <c r="Y99" s="54">
        <f t="array" ref="Y99">_xlfn.XLOOKUP(1,(CM_CT2[Contract Number Customer]=$E98)*(CM_CT2[Delivery Batch]=$F98)*(CM_CT2[Row Type]="Batch"),CM_CT2[Flex EndDate])</f>
        <v/>
      </c>
      <c r="Z99" s="15">
        <f t="array" ref="Z99">_xlfn.XLOOKUP(1,(CM_CT2[Contract Number Customer]=$E98)*(CM_CT2[Delivery Batch]=$F98)*(CM_CT2[Row Type]="Batch"),CM_CT2[Contract Status])</f>
        <v/>
      </c>
      <c r="AA99" s="15" t="n"/>
      <c r="AB99" s="74" t="n"/>
      <c r="AC99" s="74" t="n"/>
      <c r="AD99" s="131">
        <f t="array" ref="AD99">+_xlfn.XLOOKUP(1,(Table_Mietpos[Vertragsnummer]=CM_CT2[[#This Row],[Contract Number M3]])*(Table_Mietpos[Auftragspos.]=CM_CT2[[#This Row],[Rentalposition M3]]),Table_Mietpos[Gueltig_ab])</f>
        <v/>
      </c>
      <c r="AE99" s="131">
        <f t="array" ref="AE99">+_xlfn.XLOOKUP(1,(Table_Mietpos[Vertragsnummer]=CM_CT2[[#This Row],[Contract Number M3]])*(Table_Mietpos[Auftragspos.]=CM_CT2[[#This Row],[Rentalposition M3]]),Table_Mietpos[Gueltig_bis])</f>
        <v/>
      </c>
      <c r="AF99" s="50">
        <f t="array" ref="AF99">+_xlfn.XLOOKUP(1,(CM_CT2[Contract Number Customer]=CM_CT2[[#This Row],[Contract Number Customer]])*(CM_CT2[Row Type]="Header"),CM_CT2[Contract Lenght Initial])</f>
        <v/>
      </c>
      <c r="AG99" s="136">
        <f>+CM_CT2[[#This Row],[Rental EndDate]]</f>
        <v/>
      </c>
      <c r="AH99" s="305" t="n"/>
      <c r="AI99" s="305" t="n"/>
      <c r="AJ99" s="305" t="n"/>
      <c r="AK99" s="53" t="n"/>
      <c r="AL99" s="15">
        <f t="array" ref="AL99">+_xlfn.XLOOKUP(1,(CM_CT2[Contract Number Customer]=CM_CT2[[#This Row],[Contract Number Customer]])*(CM_CT2[Row Type]="Header"),CM_CT2[Early Termination Category])</f>
        <v/>
      </c>
      <c r="AM99" s="136">
        <f t="array" ref="AM99">_xlfn.XLOOKUP(1,(CM_CT2[Contract Number Customer]=$E98)*(CM_CT2[Delivery Batch]=$F98)*(CM_CT2[Row Type]="Batch"),CM_CT2[Early Termination cut-off date1])</f>
        <v/>
      </c>
      <c r="AN99" s="136">
        <f t="array" ref="AN99">_xlfn.XLOOKUP(1,(CM_CT2[Contract Number Customer]=$E98)*(CM_CT2[Delivery Batch]=$F98)*(CM_CT2[Row Type]="Batch"),CM_CT2[Early Termination cut-off date2])</f>
        <v/>
      </c>
      <c r="AO99" s="53">
        <f t="array" ref="AO99">+_xlfn.XLOOKUP(1,(CM_CT2[Contract Number Customer]=CM_CT2[[#This Row],[Contract Number Customer]])*(CM_CT2[Row Type]="Header"),CM_CT2[Early Termination Notice Period Mths])</f>
        <v/>
      </c>
      <c r="AP99" s="53">
        <f t="array" ref="AP99">+_xlfn.XLOOKUP(1,(CM_CT2[Contract Number Customer]=CM_CT2[[#This Row],[Contract Number Customer]])*(CM_CT2[Row Type]="Header"),CM_CT2[Duly Termination Notice Period Mths])</f>
        <v/>
      </c>
      <c r="AQ99" s="54" t="n"/>
      <c r="AR99" s="54">
        <f t="array" ref="AR99">+_xlfn.XLOOKUP(1,(CM_CT2[[#This Row],[Contract Number M3]]=Next_possible_notice[Contract Number M3])*(CM_CT2[[#This Row],[Rentalposition M3]]=Next_possible_notice[Rentalposition M3]),Next_possible_notice[NoticeDateCalc])</f>
        <v/>
      </c>
      <c r="AS99" s="117" t="n"/>
      <c r="AT99" s="75" t="n"/>
      <c r="AU99" s="75" t="n"/>
      <c r="AV99" s="75" t="n"/>
      <c r="AW99" s="75" t="n"/>
      <c r="AX99" s="53" t="n"/>
      <c r="AY99" s="75" t="n"/>
      <c r="AZ99" s="54" t="n"/>
      <c r="BA99" s="50">
        <f t="array" ref="BA99">+_xlfn.XLOOKUP(1,(CM_CT2[Contract Number Customer]=CM_CT2[[#This Row],[Contract Number Customer]])*(CM_CT2[Row Type]="Header"),CM_CT2[Contract Lenght Early Clause &amp; Option])</f>
        <v/>
      </c>
      <c r="BB99" s="15" t="n"/>
      <c r="BC99" s="15" t="n"/>
      <c r="BD99" s="15" t="n"/>
      <c r="BE99" s="15" t="n"/>
      <c r="BF99" s="15" t="n"/>
      <c r="BG99" s="15" t="n"/>
      <c r="BH99" s="24" t="n"/>
      <c r="BI99" s="10" t="n"/>
      <c r="BJ99" s="118" t="n"/>
      <c r="BK99" s="24" t="n"/>
      <c r="BL99" s="24" t="n"/>
      <c r="BM99" s="50">
        <f t="array" ref="BM99">+_xlfn.XLOOKUP(1,(CM_CT2[Contract Number Customer]=CM_CT2[[#This Row],[Contract Number Customer]])*(CM_CT2[Row Type]="Header"),CM_CT2[Contract Mileage])</f>
        <v/>
      </c>
      <c r="BN99" s="50" t="n"/>
      <c r="BO99" s="54" t="n"/>
      <c r="BP99" s="54">
        <f t="array" ref="BP99">+_xlfn.XLOOKUP(1,(CM_CT2[Contract Number Customer]=CM_CT2[[#This Row],[Contract Number Customer]])*(CM_CT2[Row Type]="Header"),CM_CT2[Currency])</f>
        <v/>
      </c>
      <c r="BQ99" s="75">
        <f t="array" ref="BQ99">+_xlfn.XLOOKUP(1,(CM_CT2[Contract Number Customer]=CM_CT2[[#This Row],[Contract Number Customer]])*(CM_CT2[Row Type]="Header"),CM_CT2[Lease Rate EUR])</f>
        <v/>
      </c>
      <c r="BR99" s="306" t="n"/>
      <c r="BS99" s="306" t="n"/>
      <c r="BT99" s="177" t="n"/>
      <c r="BU99" s="306" t="n"/>
      <c r="BV99" s="179">
        <f t="array" ref="BV99">+_xlfn.XLOOKUP(1,(Table_Mietpos[Vertragsnummer]=CM_CT2[[#This Row],[Contract Number M3]])*(Table_Mietpos[Auftragspos.]=CM_CT2[[#This Row],[Rentalposition M3]]),Table_Mietpos[Nettosatz/Typ])</f>
        <v/>
      </c>
      <c r="BW99" s="306" t="n"/>
      <c r="BX99" s="75" t="n"/>
      <c r="BY99" s="75" t="n"/>
      <c r="BZ99" s="75" t="n"/>
      <c r="CA99" s="75" t="n"/>
      <c r="CB99" s="75" t="n"/>
      <c r="CC99" s="307" t="n"/>
      <c r="CD99" s="307" t="n"/>
      <c r="CE99" s="307" t="n"/>
      <c r="CF99" s="307" t="n"/>
      <c r="CG99" s="28" t="n"/>
      <c r="CH99" s="28" t="n"/>
      <c r="CI99" s="28" t="n"/>
      <c r="CJ99" s="186" t="n"/>
      <c r="CK99" s="307" t="n"/>
      <c r="CL99" s="306" t="n"/>
      <c r="CM99" s="12" t="n"/>
      <c r="CN99" s="20" t="n"/>
      <c r="CO99" s="142" t="n"/>
      <c r="CP99" s="142" t="n"/>
      <c r="CQ99" s="142" t="n"/>
      <c r="CR99" s="20" t="n"/>
    </row>
    <row r="100" ht="15" customHeight="1" s="287">
      <c r="B100" s="11" t="n"/>
      <c r="C100" s="14" t="inlineStr">
        <is>
          <t>V700010</t>
        </is>
      </c>
      <c r="D100" s="10" t="n"/>
      <c r="E100" s="15">
        <f t="array" ref="E100">+_xlfn.XLOOKUP(1,(CM_CT2[Contract Number M3]=CM_CT2[[#This Row],[Contract Number M3]])*(CM_CT2[Row Type]="Header"),CM_CT2[Contract Number Customer])</f>
        <v/>
      </c>
      <c r="F100" s="10" t="n">
        <v>2</v>
      </c>
      <c r="G100" s="10" t="inlineStr">
        <is>
          <t>Wagon</t>
        </is>
      </c>
      <c r="H100" s="10" t="n">
        <v>44</v>
      </c>
      <c r="I100" s="73">
        <f t="array" ref="I100">+_xlfn.XLOOKUP(1,(Table_Mietpos[Vertragsnummer]=CM[[#This Row],[Contract Number M3]])*(Table_Mietpos[Auftragspos.]=CM[[#This Row],[Rentalposition M3]]),Table_Mietpos[ChNr])</f>
        <v/>
      </c>
      <c r="J100" s="72">
        <f t="array" ref="J100">+_xlfn.XLOOKUP(1,(CM_CT2[Contract Number Customer]=CM_CT2[[#This Row],[Contract Number Customer]])*(CM_CT2[Row Type]="Header"),CM_CT2[Customer])</f>
        <v/>
      </c>
      <c r="K100" s="51" t="n"/>
      <c r="L100" s="51" t="n"/>
      <c r="M100" s="15">
        <f t="array" ref="M100">+_xlfn.XLOOKUP(1,(CM_CT2[Contract Number Customer]=CM_CT2[[#This Row],[Contract Number Customer]])*(CM_CT2[Row Type]="Header"),CM_CT2[Sales Manager])</f>
        <v/>
      </c>
      <c r="N100" s="15">
        <f t="array" ref="N100">+_xlfn.XLOOKUP(1,(CM_CT2[Contract Number Customer]=CM_CT2[[#This Row],[Contract Number Customer]])*(CM_CT2[Row Type]="Header"),CM_CT2[Wagon Type])</f>
        <v/>
      </c>
      <c r="O100" s="10" t="n">
        <v>1</v>
      </c>
      <c r="P100" s="10" t="n"/>
      <c r="Q100" s="10" t="n"/>
      <c r="R100" s="10" t="n">
        <v>1</v>
      </c>
      <c r="S100" s="10" t="n"/>
      <c r="T100" s="10" t="n">
        <v>1</v>
      </c>
      <c r="U100" s="15">
        <f>+IF(CM_CT2[[#This Row],[Contract Status]]&lt;&gt;"ended",1,0)</f>
        <v/>
      </c>
      <c r="V100" s="15" t="n"/>
      <c r="W100" s="15">
        <f t="array" ref="W100">_xlfn.XLOOKUP(1,(CM_CT2[Contract Number Customer]=$E99)*(CM_CT2[Delivery Batch]=$F99)*(CM_CT2[Row Type]="Batch"),CM_CT2[Contract Flex])</f>
        <v/>
      </c>
      <c r="X100" s="54">
        <f t="array" ref="X100">_xlfn.XLOOKUP(1,(CM_CT2[Contract Number Customer]=$E99)*(CM_CT2[Delivery Batch]=$F99)*(CM_CT2[Row Type]="Batch"),CM_CT2[Flex StartDate])</f>
        <v/>
      </c>
      <c r="Y100" s="54">
        <f t="array" ref="Y100">_xlfn.XLOOKUP(1,(CM_CT2[Contract Number Customer]=$E99)*(CM_CT2[Delivery Batch]=$F99)*(CM_CT2[Row Type]="Batch"),CM_CT2[Flex EndDate])</f>
        <v/>
      </c>
      <c r="Z100" s="15">
        <f t="array" ref="Z100">_xlfn.XLOOKUP(1,(CM_CT2[Contract Number Customer]=$E99)*(CM_CT2[Delivery Batch]=$F99)*(CM_CT2[Row Type]="Batch"),CM_CT2[Contract Status])</f>
        <v/>
      </c>
      <c r="AA100" s="15" t="n"/>
      <c r="AB100" s="74" t="n"/>
      <c r="AC100" s="74" t="n"/>
      <c r="AD100" s="131">
        <f t="array" ref="AD100">+_xlfn.XLOOKUP(1,(Table_Mietpos[Vertragsnummer]=CM_CT2[[#This Row],[Contract Number M3]])*(Table_Mietpos[Auftragspos.]=CM_CT2[[#This Row],[Rentalposition M3]]),Table_Mietpos[Gueltig_ab])</f>
        <v/>
      </c>
      <c r="AE100" s="131">
        <f t="array" ref="AE100">+_xlfn.XLOOKUP(1,(Table_Mietpos[Vertragsnummer]=CM_CT2[[#This Row],[Contract Number M3]])*(Table_Mietpos[Auftragspos.]=CM_CT2[[#This Row],[Rentalposition M3]]),Table_Mietpos[Gueltig_bis])</f>
        <v/>
      </c>
      <c r="AF100" s="50">
        <f t="array" ref="AF100">+_xlfn.XLOOKUP(1,(CM_CT2[Contract Number Customer]=CM_CT2[[#This Row],[Contract Number Customer]])*(CM_CT2[Row Type]="Header"),CM_CT2[Contract Lenght Initial])</f>
        <v/>
      </c>
      <c r="AG100" s="136">
        <f>+CM_CT2[[#This Row],[Rental EndDate]]</f>
        <v/>
      </c>
      <c r="AH100" s="305" t="n"/>
      <c r="AI100" s="305" t="n"/>
      <c r="AJ100" s="305" t="n"/>
      <c r="AK100" s="53" t="n"/>
      <c r="AL100" s="15">
        <f t="array" ref="AL100">+_xlfn.XLOOKUP(1,(CM_CT2[Contract Number Customer]=CM_CT2[[#This Row],[Contract Number Customer]])*(CM_CT2[Row Type]="Header"),CM_CT2[Early Termination Category])</f>
        <v/>
      </c>
      <c r="AM100" s="136">
        <f t="array" ref="AM100">_xlfn.XLOOKUP(1,(CM_CT2[Contract Number Customer]=$E99)*(CM_CT2[Delivery Batch]=$F99)*(CM_CT2[Row Type]="Batch"),CM_CT2[Early Termination cut-off date1])</f>
        <v/>
      </c>
      <c r="AN100" s="136">
        <f t="array" ref="AN100">_xlfn.XLOOKUP(1,(CM_CT2[Contract Number Customer]=$E99)*(CM_CT2[Delivery Batch]=$F99)*(CM_CT2[Row Type]="Batch"),CM_CT2[Early Termination cut-off date2])</f>
        <v/>
      </c>
      <c r="AO100" s="53">
        <f t="array" ref="AO100">+_xlfn.XLOOKUP(1,(CM_CT2[Contract Number Customer]=CM_CT2[[#This Row],[Contract Number Customer]])*(CM_CT2[Row Type]="Header"),CM_CT2[Early Termination Notice Period Mths])</f>
        <v/>
      </c>
      <c r="AP100" s="53">
        <f t="array" ref="AP100">+_xlfn.XLOOKUP(1,(CM_CT2[Contract Number Customer]=CM_CT2[[#This Row],[Contract Number Customer]])*(CM_CT2[Row Type]="Header"),CM_CT2[Duly Termination Notice Period Mths])</f>
        <v/>
      </c>
      <c r="AQ100" s="54" t="n"/>
      <c r="AR100" s="54">
        <f t="array" ref="AR100">+_xlfn.XLOOKUP(1,(CM_CT2[[#This Row],[Contract Number M3]]=Next_possible_notice[Contract Number M3])*(CM_CT2[[#This Row],[Rentalposition M3]]=Next_possible_notice[Rentalposition M3]),Next_possible_notice[NoticeDateCalc])</f>
        <v/>
      </c>
      <c r="AS100" s="117" t="n"/>
      <c r="AT100" s="75" t="n"/>
      <c r="AU100" s="75" t="n"/>
      <c r="AV100" s="75" t="n"/>
      <c r="AW100" s="75" t="n"/>
      <c r="AX100" s="53" t="n"/>
      <c r="AY100" s="75" t="n"/>
      <c r="AZ100" s="54" t="n"/>
      <c r="BA100" s="50">
        <f t="array" ref="BA100">+_xlfn.XLOOKUP(1,(CM_CT2[Contract Number Customer]=CM_CT2[[#This Row],[Contract Number Customer]])*(CM_CT2[Row Type]="Header"),CM_CT2[Contract Lenght Early Clause &amp; Option])</f>
        <v/>
      </c>
      <c r="BB100" s="15" t="n"/>
      <c r="BC100" s="15" t="n"/>
      <c r="BD100" s="15" t="n"/>
      <c r="BE100" s="15" t="n"/>
      <c r="BF100" s="15" t="n"/>
      <c r="BG100" s="15" t="n"/>
      <c r="BH100" s="24" t="n"/>
      <c r="BI100" s="10" t="n"/>
      <c r="BJ100" s="118" t="n"/>
      <c r="BK100" s="24" t="n"/>
      <c r="BL100" s="24" t="n"/>
      <c r="BM100" s="50">
        <f t="array" ref="BM100">+_xlfn.XLOOKUP(1,(CM_CT2[Contract Number Customer]=CM_CT2[[#This Row],[Contract Number Customer]])*(CM_CT2[Row Type]="Header"),CM_CT2[Contract Mileage])</f>
        <v/>
      </c>
      <c r="BN100" s="50" t="n"/>
      <c r="BO100" s="54" t="n"/>
      <c r="BP100" s="54">
        <f t="array" ref="BP100">+_xlfn.XLOOKUP(1,(CM_CT2[Contract Number Customer]=CM_CT2[[#This Row],[Contract Number Customer]])*(CM_CT2[Row Type]="Header"),CM_CT2[Currency])</f>
        <v/>
      </c>
      <c r="BQ100" s="75">
        <f t="array" ref="BQ100">+_xlfn.XLOOKUP(1,(CM_CT2[Contract Number Customer]=CM_CT2[[#This Row],[Contract Number Customer]])*(CM_CT2[Row Type]="Header"),CM_CT2[Lease Rate EUR])</f>
        <v/>
      </c>
      <c r="BR100" s="306" t="n"/>
      <c r="BS100" s="306" t="n"/>
      <c r="BT100" s="177" t="n"/>
      <c r="BU100" s="306" t="n"/>
      <c r="BV100" s="179">
        <f t="array" ref="BV100">+_xlfn.XLOOKUP(1,(Table_Mietpos[Vertragsnummer]=CM_CT2[[#This Row],[Contract Number M3]])*(Table_Mietpos[Auftragspos.]=CM_CT2[[#This Row],[Rentalposition M3]]),Table_Mietpos[Nettosatz/Typ])</f>
        <v/>
      </c>
      <c r="BW100" s="306" t="n"/>
      <c r="BX100" s="75" t="n"/>
      <c r="BY100" s="75" t="n"/>
      <c r="BZ100" s="75" t="n"/>
      <c r="CA100" s="75" t="n"/>
      <c r="CB100" s="75" t="n"/>
      <c r="CC100" s="307" t="n"/>
      <c r="CD100" s="307" t="n"/>
      <c r="CE100" s="307" t="n"/>
      <c r="CF100" s="307" t="n"/>
      <c r="CG100" s="28" t="n"/>
      <c r="CH100" s="28" t="n"/>
      <c r="CI100" s="28" t="n"/>
      <c r="CJ100" s="186" t="n"/>
      <c r="CK100" s="307" t="n"/>
      <c r="CL100" s="306" t="n"/>
      <c r="CM100" s="12" t="n"/>
      <c r="CN100" s="20" t="n"/>
      <c r="CO100" s="142" t="n"/>
      <c r="CP100" s="142" t="n"/>
      <c r="CQ100" s="142" t="n"/>
      <c r="CR100" s="20" t="n"/>
    </row>
    <row r="101" ht="15" customHeight="1" s="287">
      <c r="B101" s="11" t="n"/>
      <c r="C101" s="14" t="inlineStr">
        <is>
          <t>V700010</t>
        </is>
      </c>
      <c r="D101" s="10" t="n"/>
      <c r="E101" s="15">
        <f t="array" ref="E101">+_xlfn.XLOOKUP(1,(CM_CT2[Contract Number M3]=CM_CT2[[#This Row],[Contract Number M3]])*(CM_CT2[Row Type]="Header"),CM_CT2[Contract Number Customer])</f>
        <v/>
      </c>
      <c r="F101" s="10" t="n">
        <v>2</v>
      </c>
      <c r="G101" s="10" t="inlineStr">
        <is>
          <t>Wagon</t>
        </is>
      </c>
      <c r="H101" s="10" t="n">
        <v>45</v>
      </c>
      <c r="I101" s="73">
        <f t="array" ref="I101">+_xlfn.XLOOKUP(1,(Table_Mietpos[Vertragsnummer]=CM[[#This Row],[Contract Number M3]])*(Table_Mietpos[Auftragspos.]=CM[[#This Row],[Rentalposition M3]]),Table_Mietpos[ChNr])</f>
        <v/>
      </c>
      <c r="J101" s="72">
        <f t="array" ref="J101">+_xlfn.XLOOKUP(1,(CM_CT2[Contract Number Customer]=CM_CT2[[#This Row],[Contract Number Customer]])*(CM_CT2[Row Type]="Header"),CM_CT2[Customer])</f>
        <v/>
      </c>
      <c r="K101" s="51" t="n"/>
      <c r="L101" s="51" t="n"/>
      <c r="M101" s="15">
        <f t="array" ref="M101">+_xlfn.XLOOKUP(1,(CM_CT2[Contract Number Customer]=CM_CT2[[#This Row],[Contract Number Customer]])*(CM_CT2[Row Type]="Header"),CM_CT2[Sales Manager])</f>
        <v/>
      </c>
      <c r="N101" s="15">
        <f t="array" ref="N101">+_xlfn.XLOOKUP(1,(CM_CT2[Contract Number Customer]=CM_CT2[[#This Row],[Contract Number Customer]])*(CM_CT2[Row Type]="Header"),CM_CT2[Wagon Type])</f>
        <v/>
      </c>
      <c r="O101" s="10" t="n">
        <v>1</v>
      </c>
      <c r="P101" s="10" t="n"/>
      <c r="Q101" s="10" t="n"/>
      <c r="R101" s="10" t="n">
        <v>1</v>
      </c>
      <c r="S101" s="10" t="n"/>
      <c r="T101" s="10" t="n">
        <v>1</v>
      </c>
      <c r="U101" s="15">
        <f>+IF(CM_CT2[[#This Row],[Contract Status]]&lt;&gt;"ended",1,0)</f>
        <v/>
      </c>
      <c r="V101" s="15" t="n"/>
      <c r="W101" s="15">
        <f t="array" ref="W101">_xlfn.XLOOKUP(1,(CM_CT2[Contract Number Customer]=$E100)*(CM_CT2[Delivery Batch]=$F100)*(CM_CT2[Row Type]="Batch"),CM_CT2[Contract Flex])</f>
        <v/>
      </c>
      <c r="X101" s="54">
        <f t="array" ref="X101">_xlfn.XLOOKUP(1,(CM_CT2[Contract Number Customer]=$E100)*(CM_CT2[Delivery Batch]=$F100)*(CM_CT2[Row Type]="Batch"),CM_CT2[Flex StartDate])</f>
        <v/>
      </c>
      <c r="Y101" s="54">
        <f t="array" ref="Y101">_xlfn.XLOOKUP(1,(CM_CT2[Contract Number Customer]=$E100)*(CM_CT2[Delivery Batch]=$F100)*(CM_CT2[Row Type]="Batch"),CM_CT2[Flex EndDate])</f>
        <v/>
      </c>
      <c r="Z101" s="15">
        <f t="array" ref="Z101">_xlfn.XLOOKUP(1,(CM_CT2[Contract Number Customer]=$E100)*(CM_CT2[Delivery Batch]=$F100)*(CM_CT2[Row Type]="Batch"),CM_CT2[Contract Status])</f>
        <v/>
      </c>
      <c r="AA101" s="15" t="n"/>
      <c r="AB101" s="74" t="n"/>
      <c r="AC101" s="74" t="n"/>
      <c r="AD101" s="131">
        <f t="array" ref="AD101">+_xlfn.XLOOKUP(1,(Table_Mietpos[Vertragsnummer]=CM_CT2[[#This Row],[Contract Number M3]])*(Table_Mietpos[Auftragspos.]=CM_CT2[[#This Row],[Rentalposition M3]]),Table_Mietpos[Gueltig_ab])</f>
        <v/>
      </c>
      <c r="AE101" s="131">
        <f t="array" ref="AE101">+_xlfn.XLOOKUP(1,(Table_Mietpos[Vertragsnummer]=CM_CT2[[#This Row],[Contract Number M3]])*(Table_Mietpos[Auftragspos.]=CM_CT2[[#This Row],[Rentalposition M3]]),Table_Mietpos[Gueltig_bis])</f>
        <v/>
      </c>
      <c r="AF101" s="50">
        <f t="array" ref="AF101">+_xlfn.XLOOKUP(1,(CM_CT2[Contract Number Customer]=CM_CT2[[#This Row],[Contract Number Customer]])*(CM_CT2[Row Type]="Header"),CM_CT2[Contract Lenght Initial])</f>
        <v/>
      </c>
      <c r="AG101" s="136">
        <f>+CM_CT2[[#This Row],[Rental EndDate]]</f>
        <v/>
      </c>
      <c r="AH101" s="305" t="n"/>
      <c r="AI101" s="305" t="n"/>
      <c r="AJ101" s="305" t="n"/>
      <c r="AK101" s="53" t="n"/>
      <c r="AL101" s="15">
        <f t="array" ref="AL101">+_xlfn.XLOOKUP(1,(CM_CT2[Contract Number Customer]=CM_CT2[[#This Row],[Contract Number Customer]])*(CM_CT2[Row Type]="Header"),CM_CT2[Early Termination Category])</f>
        <v/>
      </c>
      <c r="AM101" s="136">
        <f t="array" ref="AM101">_xlfn.XLOOKUP(1,(CM_CT2[Contract Number Customer]=$E100)*(CM_CT2[Delivery Batch]=$F100)*(CM_CT2[Row Type]="Batch"),CM_CT2[Early Termination cut-off date1])</f>
        <v/>
      </c>
      <c r="AN101" s="136">
        <f t="array" ref="AN101">_xlfn.XLOOKUP(1,(CM_CT2[Contract Number Customer]=$E100)*(CM_CT2[Delivery Batch]=$F100)*(CM_CT2[Row Type]="Batch"),CM_CT2[Early Termination cut-off date2])</f>
        <v/>
      </c>
      <c r="AO101" s="53">
        <f t="array" ref="AO101">+_xlfn.XLOOKUP(1,(CM_CT2[Contract Number Customer]=CM_CT2[[#This Row],[Contract Number Customer]])*(CM_CT2[Row Type]="Header"),CM_CT2[Early Termination Notice Period Mths])</f>
        <v/>
      </c>
      <c r="AP101" s="53">
        <f t="array" ref="AP101">+_xlfn.XLOOKUP(1,(CM_CT2[Contract Number Customer]=CM_CT2[[#This Row],[Contract Number Customer]])*(CM_CT2[Row Type]="Header"),CM_CT2[Duly Termination Notice Period Mths])</f>
        <v/>
      </c>
      <c r="AQ101" s="54" t="n"/>
      <c r="AR101" s="54">
        <f t="array" ref="AR101">+_xlfn.XLOOKUP(1,(CM_CT2[[#This Row],[Contract Number M3]]=Next_possible_notice[Contract Number M3])*(CM_CT2[[#This Row],[Rentalposition M3]]=Next_possible_notice[Rentalposition M3]),Next_possible_notice[NoticeDateCalc])</f>
        <v/>
      </c>
      <c r="AS101" s="117" t="n"/>
      <c r="AT101" s="75" t="n"/>
      <c r="AU101" s="75" t="n"/>
      <c r="AV101" s="75" t="n"/>
      <c r="AW101" s="75" t="n"/>
      <c r="AX101" s="53" t="n"/>
      <c r="AY101" s="75" t="n"/>
      <c r="AZ101" s="54" t="n"/>
      <c r="BA101" s="50">
        <f t="array" ref="BA101">+_xlfn.XLOOKUP(1,(CM_CT2[Contract Number Customer]=CM_CT2[[#This Row],[Contract Number Customer]])*(CM_CT2[Row Type]="Header"),CM_CT2[Contract Lenght Early Clause &amp; Option])</f>
        <v/>
      </c>
      <c r="BB101" s="15" t="n"/>
      <c r="BC101" s="15" t="n"/>
      <c r="BD101" s="15" t="n"/>
      <c r="BE101" s="15" t="n"/>
      <c r="BF101" s="15" t="n"/>
      <c r="BG101" s="15" t="n"/>
      <c r="BH101" s="24" t="n"/>
      <c r="BI101" s="10" t="n"/>
      <c r="BJ101" s="118" t="n"/>
      <c r="BK101" s="24" t="n"/>
      <c r="BL101" s="24" t="n"/>
      <c r="BM101" s="50">
        <f t="array" ref="BM101">+_xlfn.XLOOKUP(1,(CM_CT2[Contract Number Customer]=CM_CT2[[#This Row],[Contract Number Customer]])*(CM_CT2[Row Type]="Header"),CM_CT2[Contract Mileage])</f>
        <v/>
      </c>
      <c r="BN101" s="50" t="n"/>
      <c r="BO101" s="54" t="n"/>
      <c r="BP101" s="54">
        <f t="array" ref="BP101">+_xlfn.XLOOKUP(1,(CM_CT2[Contract Number Customer]=CM_CT2[[#This Row],[Contract Number Customer]])*(CM_CT2[Row Type]="Header"),CM_CT2[Currency])</f>
        <v/>
      </c>
      <c r="BQ101" s="75">
        <f t="array" ref="BQ101">+_xlfn.XLOOKUP(1,(CM_CT2[Contract Number Customer]=CM_CT2[[#This Row],[Contract Number Customer]])*(CM_CT2[Row Type]="Header"),CM_CT2[Lease Rate EUR])</f>
        <v/>
      </c>
      <c r="BR101" s="306" t="n"/>
      <c r="BS101" s="306" t="n"/>
      <c r="BT101" s="177" t="n"/>
      <c r="BU101" s="306" t="n"/>
      <c r="BV101" s="179">
        <f t="array" ref="BV101">+_xlfn.XLOOKUP(1,(Table_Mietpos[Vertragsnummer]=CM_CT2[[#This Row],[Contract Number M3]])*(Table_Mietpos[Auftragspos.]=CM_CT2[[#This Row],[Rentalposition M3]]),Table_Mietpos[Nettosatz/Typ])</f>
        <v/>
      </c>
      <c r="BW101" s="306" t="n"/>
      <c r="BX101" s="75" t="n"/>
      <c r="BY101" s="75" t="n"/>
      <c r="BZ101" s="75" t="n"/>
      <c r="CA101" s="75" t="n"/>
      <c r="CB101" s="75" t="n"/>
      <c r="CC101" s="307" t="n"/>
      <c r="CD101" s="307" t="n"/>
      <c r="CE101" s="307" t="n"/>
      <c r="CF101" s="307" t="n"/>
      <c r="CG101" s="28" t="n"/>
      <c r="CH101" s="28" t="n"/>
      <c r="CI101" s="28" t="n"/>
      <c r="CJ101" s="186" t="n"/>
      <c r="CK101" s="307" t="n"/>
      <c r="CL101" s="306" t="n"/>
      <c r="CM101" s="12" t="n"/>
      <c r="CN101" s="20" t="n"/>
      <c r="CO101" s="142" t="n"/>
      <c r="CP101" s="142" t="n"/>
      <c r="CQ101" s="142" t="n"/>
      <c r="CR101" s="20" t="n"/>
    </row>
    <row r="102" ht="15" customHeight="1" s="287">
      <c r="B102" s="11" t="n"/>
      <c r="C102" s="14" t="inlineStr">
        <is>
          <t>V700010</t>
        </is>
      </c>
      <c r="D102" s="10" t="n"/>
      <c r="E102" s="15">
        <f t="array" ref="E102">+_xlfn.XLOOKUP(1,(CM_CT2[Contract Number M3]=CM_CT2[[#This Row],[Contract Number M3]])*(CM_CT2[Row Type]="Header"),CM_CT2[Contract Number Customer])</f>
        <v/>
      </c>
      <c r="F102" s="10" t="n">
        <v>2</v>
      </c>
      <c r="G102" s="10" t="inlineStr">
        <is>
          <t>Wagon</t>
        </is>
      </c>
      <c r="H102" s="10" t="n">
        <v>46</v>
      </c>
      <c r="I102" s="73">
        <f t="array" ref="I102">+_xlfn.XLOOKUP(1,(Table_Mietpos[Vertragsnummer]=CM[[#This Row],[Contract Number M3]])*(Table_Mietpos[Auftragspos.]=CM[[#This Row],[Rentalposition M3]]),Table_Mietpos[ChNr])</f>
        <v/>
      </c>
      <c r="J102" s="72">
        <f t="array" ref="J102">+_xlfn.XLOOKUP(1,(CM_CT2[Contract Number Customer]=CM_CT2[[#This Row],[Contract Number Customer]])*(CM_CT2[Row Type]="Header"),CM_CT2[Customer])</f>
        <v/>
      </c>
      <c r="K102" s="51" t="n"/>
      <c r="L102" s="51" t="n"/>
      <c r="M102" s="15">
        <f t="array" ref="M102">+_xlfn.XLOOKUP(1,(CM_CT2[Contract Number Customer]=CM_CT2[[#This Row],[Contract Number Customer]])*(CM_CT2[Row Type]="Header"),CM_CT2[Sales Manager])</f>
        <v/>
      </c>
      <c r="N102" s="15">
        <f t="array" ref="N102">+_xlfn.XLOOKUP(1,(CM_CT2[Contract Number Customer]=CM_CT2[[#This Row],[Contract Number Customer]])*(CM_CT2[Row Type]="Header"),CM_CT2[Wagon Type])</f>
        <v/>
      </c>
      <c r="O102" s="10" t="n">
        <v>1</v>
      </c>
      <c r="P102" s="10" t="n"/>
      <c r="Q102" s="10" t="n"/>
      <c r="R102" s="10" t="n">
        <v>1</v>
      </c>
      <c r="S102" s="10" t="n"/>
      <c r="T102" s="10" t="n">
        <v>1</v>
      </c>
      <c r="U102" s="15">
        <f>+IF(CM_CT2[[#This Row],[Contract Status]]&lt;&gt;"ended",1,0)</f>
        <v/>
      </c>
      <c r="V102" s="15" t="n"/>
      <c r="W102" s="15">
        <f t="array" ref="W102">_xlfn.XLOOKUP(1,(CM_CT2[Contract Number Customer]=$E101)*(CM_CT2[Delivery Batch]=$F101)*(CM_CT2[Row Type]="Batch"),CM_CT2[Contract Flex])</f>
        <v/>
      </c>
      <c r="X102" s="54">
        <f t="array" ref="X102">_xlfn.XLOOKUP(1,(CM_CT2[Contract Number Customer]=$E101)*(CM_CT2[Delivery Batch]=$F101)*(CM_CT2[Row Type]="Batch"),CM_CT2[Flex StartDate])</f>
        <v/>
      </c>
      <c r="Y102" s="54">
        <f t="array" ref="Y102">_xlfn.XLOOKUP(1,(CM_CT2[Contract Number Customer]=$E101)*(CM_CT2[Delivery Batch]=$F101)*(CM_CT2[Row Type]="Batch"),CM_CT2[Flex EndDate])</f>
        <v/>
      </c>
      <c r="Z102" s="15">
        <f t="array" ref="Z102">_xlfn.XLOOKUP(1,(CM_CT2[Contract Number Customer]=$E101)*(CM_CT2[Delivery Batch]=$F101)*(CM_CT2[Row Type]="Batch"),CM_CT2[Contract Status])</f>
        <v/>
      </c>
      <c r="AA102" s="15" t="n"/>
      <c r="AB102" s="74" t="n"/>
      <c r="AC102" s="74" t="n"/>
      <c r="AD102" s="131">
        <f t="array" ref="AD102">+_xlfn.XLOOKUP(1,(Table_Mietpos[Vertragsnummer]=CM_CT2[[#This Row],[Contract Number M3]])*(Table_Mietpos[Auftragspos.]=CM_CT2[[#This Row],[Rentalposition M3]]),Table_Mietpos[Gueltig_ab])</f>
        <v/>
      </c>
      <c r="AE102" s="131">
        <f t="array" ref="AE102">+_xlfn.XLOOKUP(1,(Table_Mietpos[Vertragsnummer]=CM_CT2[[#This Row],[Contract Number M3]])*(Table_Mietpos[Auftragspos.]=CM_CT2[[#This Row],[Rentalposition M3]]),Table_Mietpos[Gueltig_bis])</f>
        <v/>
      </c>
      <c r="AF102" s="50">
        <f t="array" ref="AF102">+_xlfn.XLOOKUP(1,(CM_CT2[Contract Number Customer]=CM_CT2[[#This Row],[Contract Number Customer]])*(CM_CT2[Row Type]="Header"),CM_CT2[Contract Lenght Initial])</f>
        <v/>
      </c>
      <c r="AG102" s="136">
        <f>+CM_CT2[[#This Row],[Rental EndDate]]</f>
        <v/>
      </c>
      <c r="AH102" s="305" t="n"/>
      <c r="AI102" s="305" t="n"/>
      <c r="AJ102" s="305" t="n"/>
      <c r="AK102" s="53" t="n"/>
      <c r="AL102" s="15">
        <f t="array" ref="AL102">+_xlfn.XLOOKUP(1,(CM_CT2[Contract Number Customer]=CM_CT2[[#This Row],[Contract Number Customer]])*(CM_CT2[Row Type]="Header"),CM_CT2[Early Termination Category])</f>
        <v/>
      </c>
      <c r="AM102" s="136">
        <f t="array" ref="AM102">_xlfn.XLOOKUP(1,(CM_CT2[Contract Number Customer]=$E101)*(CM_CT2[Delivery Batch]=$F101)*(CM_CT2[Row Type]="Batch"),CM_CT2[Early Termination cut-off date1])</f>
        <v/>
      </c>
      <c r="AN102" s="136">
        <f t="array" ref="AN102">_xlfn.XLOOKUP(1,(CM_CT2[Contract Number Customer]=$E101)*(CM_CT2[Delivery Batch]=$F101)*(CM_CT2[Row Type]="Batch"),CM_CT2[Early Termination cut-off date2])</f>
        <v/>
      </c>
      <c r="AO102" s="53">
        <f t="array" ref="AO102">+_xlfn.XLOOKUP(1,(CM_CT2[Contract Number Customer]=CM_CT2[[#This Row],[Contract Number Customer]])*(CM_CT2[Row Type]="Header"),CM_CT2[Early Termination Notice Period Mths])</f>
        <v/>
      </c>
      <c r="AP102" s="53">
        <f t="array" ref="AP102">+_xlfn.XLOOKUP(1,(CM_CT2[Contract Number Customer]=CM_CT2[[#This Row],[Contract Number Customer]])*(CM_CT2[Row Type]="Header"),CM_CT2[Duly Termination Notice Period Mths])</f>
        <v/>
      </c>
      <c r="AQ102" s="54" t="n"/>
      <c r="AR102" s="54">
        <f t="array" ref="AR102">+_xlfn.XLOOKUP(1,(CM_CT2[[#This Row],[Contract Number M3]]=Next_possible_notice[Contract Number M3])*(CM_CT2[[#This Row],[Rentalposition M3]]=Next_possible_notice[Rentalposition M3]),Next_possible_notice[NoticeDateCalc])</f>
        <v/>
      </c>
      <c r="AS102" s="117" t="n"/>
      <c r="AT102" s="75" t="n"/>
      <c r="AU102" s="75" t="n"/>
      <c r="AV102" s="75" t="n"/>
      <c r="AW102" s="75" t="n"/>
      <c r="AX102" s="53" t="n"/>
      <c r="AY102" s="75" t="n"/>
      <c r="AZ102" s="54" t="n"/>
      <c r="BA102" s="50">
        <f t="array" ref="BA102">+_xlfn.XLOOKUP(1,(CM_CT2[Contract Number Customer]=CM_CT2[[#This Row],[Contract Number Customer]])*(CM_CT2[Row Type]="Header"),CM_CT2[Contract Lenght Early Clause &amp; Option])</f>
        <v/>
      </c>
      <c r="BB102" s="15" t="n"/>
      <c r="BC102" s="15" t="n"/>
      <c r="BD102" s="15" t="n"/>
      <c r="BE102" s="15" t="n"/>
      <c r="BF102" s="15" t="n"/>
      <c r="BG102" s="15" t="n"/>
      <c r="BH102" s="24" t="n"/>
      <c r="BI102" s="10" t="n"/>
      <c r="BJ102" s="118" t="n"/>
      <c r="BK102" s="24" t="n"/>
      <c r="BL102" s="24" t="n"/>
      <c r="BM102" s="50">
        <f t="array" ref="BM102">+_xlfn.XLOOKUP(1,(CM_CT2[Contract Number Customer]=CM_CT2[[#This Row],[Contract Number Customer]])*(CM_CT2[Row Type]="Header"),CM_CT2[Contract Mileage])</f>
        <v/>
      </c>
      <c r="BN102" s="50" t="n"/>
      <c r="BO102" s="54" t="n"/>
      <c r="BP102" s="54">
        <f t="array" ref="BP102">+_xlfn.XLOOKUP(1,(CM_CT2[Contract Number Customer]=CM_CT2[[#This Row],[Contract Number Customer]])*(CM_CT2[Row Type]="Header"),CM_CT2[Currency])</f>
        <v/>
      </c>
      <c r="BQ102" s="75">
        <f t="array" ref="BQ102">+_xlfn.XLOOKUP(1,(CM_CT2[Contract Number Customer]=CM_CT2[[#This Row],[Contract Number Customer]])*(CM_CT2[Row Type]="Header"),CM_CT2[Lease Rate EUR])</f>
        <v/>
      </c>
      <c r="BR102" s="306" t="n"/>
      <c r="BS102" s="306" t="n"/>
      <c r="BT102" s="177" t="n"/>
      <c r="BU102" s="306" t="n"/>
      <c r="BV102" s="179">
        <f t="array" ref="BV102">+_xlfn.XLOOKUP(1,(Table_Mietpos[Vertragsnummer]=CM_CT2[[#This Row],[Contract Number M3]])*(Table_Mietpos[Auftragspos.]=CM_CT2[[#This Row],[Rentalposition M3]]),Table_Mietpos[Nettosatz/Typ])</f>
        <v/>
      </c>
      <c r="BW102" s="306" t="n"/>
      <c r="BX102" s="75" t="n"/>
      <c r="BY102" s="75" t="n"/>
      <c r="BZ102" s="75" t="n"/>
      <c r="CA102" s="75" t="n"/>
      <c r="CB102" s="75" t="n"/>
      <c r="CC102" s="307" t="n"/>
      <c r="CD102" s="307" t="n"/>
      <c r="CE102" s="307" t="n"/>
      <c r="CF102" s="307" t="n"/>
      <c r="CG102" s="28" t="n"/>
      <c r="CH102" s="28" t="n"/>
      <c r="CI102" s="28" t="n"/>
      <c r="CJ102" s="186" t="n"/>
      <c r="CK102" s="307" t="n"/>
      <c r="CL102" s="306" t="n"/>
      <c r="CM102" s="12" t="n"/>
      <c r="CN102" s="20" t="n"/>
      <c r="CO102" s="142" t="n"/>
      <c r="CP102" s="142" t="n"/>
      <c r="CQ102" s="142" t="n"/>
      <c r="CR102" s="20" t="n"/>
    </row>
    <row r="103" ht="15" customHeight="1" s="287">
      <c r="B103" s="11" t="n"/>
      <c r="C103" s="14" t="inlineStr">
        <is>
          <t>V700010</t>
        </is>
      </c>
      <c r="D103" s="10" t="n"/>
      <c r="E103" s="15">
        <f t="array" ref="E103">+_xlfn.XLOOKUP(1,(CM_CT2[Contract Number M3]=CM_CT2[[#This Row],[Contract Number M3]])*(CM_CT2[Row Type]="Header"),CM_CT2[Contract Number Customer])</f>
        <v/>
      </c>
      <c r="F103" s="10" t="n">
        <v>2</v>
      </c>
      <c r="G103" s="10" t="inlineStr">
        <is>
          <t>Wagon</t>
        </is>
      </c>
      <c r="H103" s="10" t="n">
        <v>47</v>
      </c>
      <c r="I103" s="73">
        <f t="array" ref="I103">+_xlfn.XLOOKUP(1,(Table_Mietpos[Vertragsnummer]=CM[[#This Row],[Contract Number M3]])*(Table_Mietpos[Auftragspos.]=CM[[#This Row],[Rentalposition M3]]),Table_Mietpos[ChNr])</f>
        <v/>
      </c>
      <c r="J103" s="72">
        <f t="array" ref="J103">+_xlfn.XLOOKUP(1,(CM_CT2[Contract Number Customer]=CM_CT2[[#This Row],[Contract Number Customer]])*(CM_CT2[Row Type]="Header"),CM_CT2[Customer])</f>
        <v/>
      </c>
      <c r="K103" s="51" t="n"/>
      <c r="L103" s="51" t="n"/>
      <c r="M103" s="15">
        <f t="array" ref="M103">+_xlfn.XLOOKUP(1,(CM_CT2[Contract Number Customer]=CM_CT2[[#This Row],[Contract Number Customer]])*(CM_CT2[Row Type]="Header"),CM_CT2[Sales Manager])</f>
        <v/>
      </c>
      <c r="N103" s="15">
        <f t="array" ref="N103">+_xlfn.XLOOKUP(1,(CM_CT2[Contract Number Customer]=CM_CT2[[#This Row],[Contract Number Customer]])*(CM_CT2[Row Type]="Header"),CM_CT2[Wagon Type])</f>
        <v/>
      </c>
      <c r="O103" s="10" t="n">
        <v>1</v>
      </c>
      <c r="P103" s="10" t="n"/>
      <c r="Q103" s="10" t="n"/>
      <c r="R103" s="10" t="n">
        <v>1</v>
      </c>
      <c r="S103" s="10" t="n"/>
      <c r="T103" s="10" t="n">
        <v>1</v>
      </c>
      <c r="U103" s="15">
        <f>+IF(CM_CT2[[#This Row],[Contract Status]]&lt;&gt;"ended",1,0)</f>
        <v/>
      </c>
      <c r="V103" s="15" t="n"/>
      <c r="W103" s="15">
        <f t="array" ref="W103">_xlfn.XLOOKUP(1,(CM_CT2[Contract Number Customer]=$E102)*(CM_CT2[Delivery Batch]=$F102)*(CM_CT2[Row Type]="Batch"),CM_CT2[Contract Flex])</f>
        <v/>
      </c>
      <c r="X103" s="54">
        <f t="array" ref="X103">_xlfn.XLOOKUP(1,(CM_CT2[Contract Number Customer]=$E102)*(CM_CT2[Delivery Batch]=$F102)*(CM_CT2[Row Type]="Batch"),CM_CT2[Flex StartDate])</f>
        <v/>
      </c>
      <c r="Y103" s="54">
        <f t="array" ref="Y103">_xlfn.XLOOKUP(1,(CM_CT2[Contract Number Customer]=$E102)*(CM_CT2[Delivery Batch]=$F102)*(CM_CT2[Row Type]="Batch"),CM_CT2[Flex EndDate])</f>
        <v/>
      </c>
      <c r="Z103" s="15">
        <f t="array" ref="Z103">_xlfn.XLOOKUP(1,(CM_CT2[Contract Number Customer]=$E102)*(CM_CT2[Delivery Batch]=$F102)*(CM_CT2[Row Type]="Batch"),CM_CT2[Contract Status])</f>
        <v/>
      </c>
      <c r="AA103" s="15" t="n"/>
      <c r="AB103" s="74" t="n"/>
      <c r="AC103" s="74" t="n"/>
      <c r="AD103" s="131">
        <f t="array" ref="AD103">+_xlfn.XLOOKUP(1,(Table_Mietpos[Vertragsnummer]=CM_CT2[[#This Row],[Contract Number M3]])*(Table_Mietpos[Auftragspos.]=CM_CT2[[#This Row],[Rentalposition M3]]),Table_Mietpos[Gueltig_ab])</f>
        <v/>
      </c>
      <c r="AE103" s="131">
        <f t="array" ref="AE103">+_xlfn.XLOOKUP(1,(Table_Mietpos[Vertragsnummer]=CM_CT2[[#This Row],[Contract Number M3]])*(Table_Mietpos[Auftragspos.]=CM_CT2[[#This Row],[Rentalposition M3]]),Table_Mietpos[Gueltig_bis])</f>
        <v/>
      </c>
      <c r="AF103" s="50">
        <f t="array" ref="AF103">+_xlfn.XLOOKUP(1,(CM_CT2[Contract Number Customer]=CM_CT2[[#This Row],[Contract Number Customer]])*(CM_CT2[Row Type]="Header"),CM_CT2[Contract Lenght Initial])</f>
        <v/>
      </c>
      <c r="AG103" s="136">
        <f>+CM_CT2[[#This Row],[Rental EndDate]]</f>
        <v/>
      </c>
      <c r="AH103" s="305" t="n"/>
      <c r="AI103" s="305" t="n"/>
      <c r="AJ103" s="305" t="n"/>
      <c r="AK103" s="53" t="n"/>
      <c r="AL103" s="15">
        <f t="array" ref="AL103">+_xlfn.XLOOKUP(1,(CM_CT2[Contract Number Customer]=CM_CT2[[#This Row],[Contract Number Customer]])*(CM_CT2[Row Type]="Header"),CM_CT2[Early Termination Category])</f>
        <v/>
      </c>
      <c r="AM103" s="136">
        <f t="array" ref="AM103">_xlfn.XLOOKUP(1,(CM_CT2[Contract Number Customer]=$E102)*(CM_CT2[Delivery Batch]=$F102)*(CM_CT2[Row Type]="Batch"),CM_CT2[Early Termination cut-off date1])</f>
        <v/>
      </c>
      <c r="AN103" s="136">
        <f t="array" ref="AN103">_xlfn.XLOOKUP(1,(CM_CT2[Contract Number Customer]=$E102)*(CM_CT2[Delivery Batch]=$F102)*(CM_CT2[Row Type]="Batch"),CM_CT2[Early Termination cut-off date2])</f>
        <v/>
      </c>
      <c r="AO103" s="53">
        <f t="array" ref="AO103">+_xlfn.XLOOKUP(1,(CM_CT2[Contract Number Customer]=CM_CT2[[#This Row],[Contract Number Customer]])*(CM_CT2[Row Type]="Header"),CM_CT2[Early Termination Notice Period Mths])</f>
        <v/>
      </c>
      <c r="AP103" s="53">
        <f t="array" ref="AP103">+_xlfn.XLOOKUP(1,(CM_CT2[Contract Number Customer]=CM_CT2[[#This Row],[Contract Number Customer]])*(CM_CT2[Row Type]="Header"),CM_CT2[Duly Termination Notice Period Mths])</f>
        <v/>
      </c>
      <c r="AQ103" s="54" t="n"/>
      <c r="AR103" s="54">
        <f t="array" ref="AR103">+_xlfn.XLOOKUP(1,(CM_CT2[[#This Row],[Contract Number M3]]=Next_possible_notice[Contract Number M3])*(CM_CT2[[#This Row],[Rentalposition M3]]=Next_possible_notice[Rentalposition M3]),Next_possible_notice[NoticeDateCalc])</f>
        <v/>
      </c>
      <c r="AS103" s="117" t="n"/>
      <c r="AT103" s="75" t="n"/>
      <c r="AU103" s="75" t="n"/>
      <c r="AV103" s="75" t="n"/>
      <c r="AW103" s="75" t="n"/>
      <c r="AX103" s="53" t="n"/>
      <c r="AY103" s="75" t="n"/>
      <c r="AZ103" s="54" t="n"/>
      <c r="BA103" s="50">
        <f t="array" ref="BA103">+_xlfn.XLOOKUP(1,(CM_CT2[Contract Number Customer]=CM_CT2[[#This Row],[Contract Number Customer]])*(CM_CT2[Row Type]="Header"),CM_CT2[Contract Lenght Early Clause &amp; Option])</f>
        <v/>
      </c>
      <c r="BB103" s="15" t="n"/>
      <c r="BC103" s="15" t="n"/>
      <c r="BD103" s="15" t="n"/>
      <c r="BE103" s="15" t="n"/>
      <c r="BF103" s="15" t="n"/>
      <c r="BG103" s="15" t="n"/>
      <c r="BH103" s="24" t="n"/>
      <c r="BI103" s="10" t="n"/>
      <c r="BJ103" s="118" t="n"/>
      <c r="BK103" s="24" t="n"/>
      <c r="BL103" s="24" t="n"/>
      <c r="BM103" s="50">
        <f t="array" ref="BM103">+_xlfn.XLOOKUP(1,(CM_CT2[Contract Number Customer]=CM_CT2[[#This Row],[Contract Number Customer]])*(CM_CT2[Row Type]="Header"),CM_CT2[Contract Mileage])</f>
        <v/>
      </c>
      <c r="BN103" s="50" t="n"/>
      <c r="BO103" s="54" t="n"/>
      <c r="BP103" s="54">
        <f t="array" ref="BP103">+_xlfn.XLOOKUP(1,(CM_CT2[Contract Number Customer]=CM_CT2[[#This Row],[Contract Number Customer]])*(CM_CT2[Row Type]="Header"),CM_CT2[Currency])</f>
        <v/>
      </c>
      <c r="BQ103" s="75">
        <f t="array" ref="BQ103">+_xlfn.XLOOKUP(1,(CM_CT2[Contract Number Customer]=CM_CT2[[#This Row],[Contract Number Customer]])*(CM_CT2[Row Type]="Header"),CM_CT2[Lease Rate EUR])</f>
        <v/>
      </c>
      <c r="BR103" s="306" t="n"/>
      <c r="BS103" s="306" t="n"/>
      <c r="BT103" s="177" t="n"/>
      <c r="BU103" s="306" t="n"/>
      <c r="BV103" s="179">
        <f t="array" ref="BV103">+_xlfn.XLOOKUP(1,(Table_Mietpos[Vertragsnummer]=CM_CT2[[#This Row],[Contract Number M3]])*(Table_Mietpos[Auftragspos.]=CM_CT2[[#This Row],[Rentalposition M3]]),Table_Mietpos[Nettosatz/Typ])</f>
        <v/>
      </c>
      <c r="BW103" s="306" t="n"/>
      <c r="BX103" s="75" t="n"/>
      <c r="BY103" s="75" t="n"/>
      <c r="BZ103" s="75" t="n"/>
      <c r="CA103" s="75" t="n"/>
      <c r="CB103" s="75" t="n"/>
      <c r="CC103" s="307" t="n"/>
      <c r="CD103" s="307" t="n"/>
      <c r="CE103" s="307" t="n"/>
      <c r="CF103" s="307" t="n"/>
      <c r="CG103" s="28" t="n"/>
      <c r="CH103" s="28" t="n"/>
      <c r="CI103" s="28" t="n"/>
      <c r="CJ103" s="186" t="n"/>
      <c r="CK103" s="307" t="n"/>
      <c r="CL103" s="306" t="n"/>
      <c r="CM103" s="12" t="n"/>
      <c r="CN103" s="20" t="n"/>
      <c r="CO103" s="142" t="n"/>
      <c r="CP103" s="142" t="n"/>
      <c r="CQ103" s="142" t="n"/>
      <c r="CR103" s="20" t="n"/>
    </row>
    <row r="104" ht="15" customHeight="1" s="287">
      <c r="B104" s="11" t="n"/>
      <c r="C104" s="14" t="inlineStr">
        <is>
          <t>V700010</t>
        </is>
      </c>
      <c r="D104" s="10" t="n"/>
      <c r="E104" s="15">
        <f t="array" ref="E104">+_xlfn.XLOOKUP(1,(CM_CT2[Contract Number M3]=CM_CT2[[#This Row],[Contract Number M3]])*(CM_CT2[Row Type]="Header"),CM_CT2[Contract Number Customer])</f>
        <v/>
      </c>
      <c r="F104" s="10" t="n">
        <v>2</v>
      </c>
      <c r="G104" s="10" t="inlineStr">
        <is>
          <t>Wagon</t>
        </is>
      </c>
      <c r="H104" s="10" t="n">
        <v>48</v>
      </c>
      <c r="I104" s="73">
        <f t="array" ref="I104">+_xlfn.XLOOKUP(1,(Table_Mietpos[Vertragsnummer]=CM[[#This Row],[Contract Number M3]])*(Table_Mietpos[Auftragspos.]=CM[[#This Row],[Rentalposition M3]]),Table_Mietpos[ChNr])</f>
        <v/>
      </c>
      <c r="J104" s="72">
        <f t="array" ref="J104">+_xlfn.XLOOKUP(1,(CM_CT2[Contract Number Customer]=CM_CT2[[#This Row],[Contract Number Customer]])*(CM_CT2[Row Type]="Header"),CM_CT2[Customer])</f>
        <v/>
      </c>
      <c r="K104" s="51" t="n"/>
      <c r="L104" s="51" t="n"/>
      <c r="M104" s="15">
        <f t="array" ref="M104">+_xlfn.XLOOKUP(1,(CM_CT2[Contract Number Customer]=CM_CT2[[#This Row],[Contract Number Customer]])*(CM_CT2[Row Type]="Header"),CM_CT2[Sales Manager])</f>
        <v/>
      </c>
      <c r="N104" s="15">
        <f t="array" ref="N104">+_xlfn.XLOOKUP(1,(CM_CT2[Contract Number Customer]=CM_CT2[[#This Row],[Contract Number Customer]])*(CM_CT2[Row Type]="Header"),CM_CT2[Wagon Type])</f>
        <v/>
      </c>
      <c r="O104" s="10" t="n">
        <v>1</v>
      </c>
      <c r="P104" s="10" t="n"/>
      <c r="Q104" s="10" t="n"/>
      <c r="R104" s="10" t="n">
        <v>1</v>
      </c>
      <c r="S104" s="10" t="n"/>
      <c r="T104" s="10" t="n">
        <v>1</v>
      </c>
      <c r="U104" s="15">
        <f>+IF(CM_CT2[[#This Row],[Contract Status]]&lt;&gt;"ended",1,0)</f>
        <v/>
      </c>
      <c r="V104" s="15" t="n"/>
      <c r="W104" s="15">
        <f t="array" ref="W104">_xlfn.XLOOKUP(1,(CM_CT2[Contract Number Customer]=$E103)*(CM_CT2[Delivery Batch]=$F103)*(CM_CT2[Row Type]="Batch"),CM_CT2[Contract Flex])</f>
        <v/>
      </c>
      <c r="X104" s="54">
        <f t="array" ref="X104">_xlfn.XLOOKUP(1,(CM_CT2[Contract Number Customer]=$E103)*(CM_CT2[Delivery Batch]=$F103)*(CM_CT2[Row Type]="Batch"),CM_CT2[Flex StartDate])</f>
        <v/>
      </c>
      <c r="Y104" s="54">
        <f t="array" ref="Y104">_xlfn.XLOOKUP(1,(CM_CT2[Contract Number Customer]=$E103)*(CM_CT2[Delivery Batch]=$F103)*(CM_CT2[Row Type]="Batch"),CM_CT2[Flex EndDate])</f>
        <v/>
      </c>
      <c r="Z104" s="15">
        <f t="array" ref="Z104">_xlfn.XLOOKUP(1,(CM_CT2[Contract Number Customer]=$E103)*(CM_CT2[Delivery Batch]=$F103)*(CM_CT2[Row Type]="Batch"),CM_CT2[Contract Status])</f>
        <v/>
      </c>
      <c r="AA104" s="15" t="n"/>
      <c r="AB104" s="74" t="n"/>
      <c r="AC104" s="74" t="n"/>
      <c r="AD104" s="131">
        <f t="array" ref="AD104">+_xlfn.XLOOKUP(1,(Table_Mietpos[Vertragsnummer]=CM_CT2[[#This Row],[Contract Number M3]])*(Table_Mietpos[Auftragspos.]=CM_CT2[[#This Row],[Rentalposition M3]]),Table_Mietpos[Gueltig_ab])</f>
        <v/>
      </c>
      <c r="AE104" s="131">
        <f t="array" ref="AE104">+_xlfn.XLOOKUP(1,(Table_Mietpos[Vertragsnummer]=CM_CT2[[#This Row],[Contract Number M3]])*(Table_Mietpos[Auftragspos.]=CM_CT2[[#This Row],[Rentalposition M3]]),Table_Mietpos[Gueltig_bis])</f>
        <v/>
      </c>
      <c r="AF104" s="50">
        <f t="array" ref="AF104">+_xlfn.XLOOKUP(1,(CM_CT2[Contract Number Customer]=CM_CT2[[#This Row],[Contract Number Customer]])*(CM_CT2[Row Type]="Header"),CM_CT2[Contract Lenght Initial])</f>
        <v/>
      </c>
      <c r="AG104" s="136">
        <f>+CM_CT2[[#This Row],[Rental EndDate]]</f>
        <v/>
      </c>
      <c r="AH104" s="305" t="n"/>
      <c r="AI104" s="305" t="n"/>
      <c r="AJ104" s="305" t="n"/>
      <c r="AK104" s="53" t="n"/>
      <c r="AL104" s="15">
        <f t="array" ref="AL104">+_xlfn.XLOOKUP(1,(CM_CT2[Contract Number Customer]=CM_CT2[[#This Row],[Contract Number Customer]])*(CM_CT2[Row Type]="Header"),CM_CT2[Early Termination Category])</f>
        <v/>
      </c>
      <c r="AM104" s="136">
        <f t="array" ref="AM104">_xlfn.XLOOKUP(1,(CM_CT2[Contract Number Customer]=$E103)*(CM_CT2[Delivery Batch]=$F103)*(CM_CT2[Row Type]="Batch"),CM_CT2[Early Termination cut-off date1])</f>
        <v/>
      </c>
      <c r="AN104" s="136">
        <f t="array" ref="AN104">_xlfn.XLOOKUP(1,(CM_CT2[Contract Number Customer]=$E103)*(CM_CT2[Delivery Batch]=$F103)*(CM_CT2[Row Type]="Batch"),CM_CT2[Early Termination cut-off date2])</f>
        <v/>
      </c>
      <c r="AO104" s="53">
        <f t="array" ref="AO104">+_xlfn.XLOOKUP(1,(CM_CT2[Contract Number Customer]=CM_CT2[[#This Row],[Contract Number Customer]])*(CM_CT2[Row Type]="Header"),CM_CT2[Early Termination Notice Period Mths])</f>
        <v/>
      </c>
      <c r="AP104" s="53">
        <f t="array" ref="AP104">+_xlfn.XLOOKUP(1,(CM_CT2[Contract Number Customer]=CM_CT2[[#This Row],[Contract Number Customer]])*(CM_CT2[Row Type]="Header"),CM_CT2[Duly Termination Notice Period Mths])</f>
        <v/>
      </c>
      <c r="AQ104" s="54" t="n"/>
      <c r="AR104" s="54">
        <f t="array" ref="AR104">+_xlfn.XLOOKUP(1,(CM_CT2[[#This Row],[Contract Number M3]]=Next_possible_notice[Contract Number M3])*(CM_CT2[[#This Row],[Rentalposition M3]]=Next_possible_notice[Rentalposition M3]),Next_possible_notice[NoticeDateCalc])</f>
        <v/>
      </c>
      <c r="AS104" s="117" t="n"/>
      <c r="AT104" s="75" t="n"/>
      <c r="AU104" s="75" t="n"/>
      <c r="AV104" s="75" t="n"/>
      <c r="AW104" s="75" t="n"/>
      <c r="AX104" s="53" t="n"/>
      <c r="AY104" s="75" t="n"/>
      <c r="AZ104" s="54" t="n"/>
      <c r="BA104" s="50">
        <f t="array" ref="BA104">+_xlfn.XLOOKUP(1,(CM_CT2[Contract Number Customer]=CM_CT2[[#This Row],[Contract Number Customer]])*(CM_CT2[Row Type]="Header"),CM_CT2[Contract Lenght Early Clause &amp; Option])</f>
        <v/>
      </c>
      <c r="BB104" s="15" t="n"/>
      <c r="BC104" s="15" t="n"/>
      <c r="BD104" s="15" t="n"/>
      <c r="BE104" s="15" t="n"/>
      <c r="BF104" s="15" t="n"/>
      <c r="BG104" s="15" t="n"/>
      <c r="BH104" s="24" t="n"/>
      <c r="BI104" s="10" t="n"/>
      <c r="BJ104" s="118" t="n"/>
      <c r="BK104" s="24" t="n"/>
      <c r="BL104" s="24" t="n"/>
      <c r="BM104" s="50">
        <f t="array" ref="BM104">+_xlfn.XLOOKUP(1,(CM_CT2[Contract Number Customer]=CM_CT2[[#This Row],[Contract Number Customer]])*(CM_CT2[Row Type]="Header"),CM_CT2[Contract Mileage])</f>
        <v/>
      </c>
      <c r="BN104" s="50" t="n"/>
      <c r="BO104" s="54" t="n"/>
      <c r="BP104" s="54">
        <f t="array" ref="BP104">+_xlfn.XLOOKUP(1,(CM_CT2[Contract Number Customer]=CM_CT2[[#This Row],[Contract Number Customer]])*(CM_CT2[Row Type]="Header"),CM_CT2[Currency])</f>
        <v/>
      </c>
      <c r="BQ104" s="75">
        <f t="array" ref="BQ104">+_xlfn.XLOOKUP(1,(CM_CT2[Contract Number Customer]=CM_CT2[[#This Row],[Contract Number Customer]])*(CM_CT2[Row Type]="Header"),CM_CT2[Lease Rate EUR])</f>
        <v/>
      </c>
      <c r="BR104" s="306" t="n"/>
      <c r="BS104" s="306" t="n"/>
      <c r="BT104" s="177" t="n"/>
      <c r="BU104" s="306" t="n"/>
      <c r="BV104" s="179">
        <f t="array" ref="BV104">+_xlfn.XLOOKUP(1,(Table_Mietpos[Vertragsnummer]=CM_CT2[[#This Row],[Contract Number M3]])*(Table_Mietpos[Auftragspos.]=CM_CT2[[#This Row],[Rentalposition M3]]),Table_Mietpos[Nettosatz/Typ])</f>
        <v/>
      </c>
      <c r="BW104" s="306" t="n"/>
      <c r="BX104" s="75" t="n"/>
      <c r="BY104" s="75" t="n"/>
      <c r="BZ104" s="75" t="n"/>
      <c r="CA104" s="75" t="n"/>
      <c r="CB104" s="75" t="n"/>
      <c r="CC104" s="307" t="n"/>
      <c r="CD104" s="307" t="n"/>
      <c r="CE104" s="307" t="n"/>
      <c r="CF104" s="307" t="n"/>
      <c r="CG104" s="28" t="n"/>
      <c r="CH104" s="28" t="n"/>
      <c r="CI104" s="28" t="n"/>
      <c r="CJ104" s="186" t="n"/>
      <c r="CK104" s="307" t="n"/>
      <c r="CL104" s="306" t="n"/>
      <c r="CM104" s="12" t="n"/>
      <c r="CN104" s="20" t="n"/>
      <c r="CO104" s="142" t="n"/>
      <c r="CP104" s="142" t="n"/>
      <c r="CQ104" s="142" t="n"/>
      <c r="CR104" s="20" t="n"/>
    </row>
    <row r="105" ht="15" customHeight="1" s="287">
      <c r="B105" s="11" t="n"/>
      <c r="C105" s="14" t="inlineStr">
        <is>
          <t>V700010</t>
        </is>
      </c>
      <c r="D105" s="10" t="n"/>
      <c r="E105" s="15">
        <f t="array" ref="E105">+_xlfn.XLOOKUP(1,(CM_CT2[Contract Number M3]=CM_CT2[[#This Row],[Contract Number M3]])*(CM_CT2[Row Type]="Header"),CM_CT2[Contract Number Customer])</f>
        <v/>
      </c>
      <c r="F105" s="10" t="n">
        <v>2</v>
      </c>
      <c r="G105" s="10" t="inlineStr">
        <is>
          <t>Wagon</t>
        </is>
      </c>
      <c r="H105" s="10" t="n">
        <v>49</v>
      </c>
      <c r="I105" s="73">
        <f t="array" ref="I105">+_xlfn.XLOOKUP(1,(Table_Mietpos[Vertragsnummer]=CM[[#This Row],[Contract Number M3]])*(Table_Mietpos[Auftragspos.]=CM[[#This Row],[Rentalposition M3]]),Table_Mietpos[ChNr])</f>
        <v/>
      </c>
      <c r="J105" s="72">
        <f t="array" ref="J105">+_xlfn.XLOOKUP(1,(CM_CT2[Contract Number Customer]=CM_CT2[[#This Row],[Contract Number Customer]])*(CM_CT2[Row Type]="Header"),CM_CT2[Customer])</f>
        <v/>
      </c>
      <c r="K105" s="51" t="n"/>
      <c r="L105" s="51" t="n"/>
      <c r="M105" s="15">
        <f t="array" ref="M105">+_xlfn.XLOOKUP(1,(CM_CT2[Contract Number Customer]=CM_CT2[[#This Row],[Contract Number Customer]])*(CM_CT2[Row Type]="Header"),CM_CT2[Sales Manager])</f>
        <v/>
      </c>
      <c r="N105" s="15">
        <f t="array" ref="N105">+_xlfn.XLOOKUP(1,(CM_CT2[Contract Number Customer]=CM_CT2[[#This Row],[Contract Number Customer]])*(CM_CT2[Row Type]="Header"),CM_CT2[Wagon Type])</f>
        <v/>
      </c>
      <c r="O105" s="10" t="n">
        <v>1</v>
      </c>
      <c r="P105" s="10" t="n"/>
      <c r="Q105" s="10" t="n"/>
      <c r="R105" s="10" t="n">
        <v>1</v>
      </c>
      <c r="S105" s="10" t="n"/>
      <c r="T105" s="10" t="n">
        <v>1</v>
      </c>
      <c r="U105" s="15">
        <f>+IF(CM_CT2[[#This Row],[Contract Status]]&lt;&gt;"ended",1,0)</f>
        <v/>
      </c>
      <c r="V105" s="15" t="n"/>
      <c r="W105" s="15">
        <f t="array" ref="W105">_xlfn.XLOOKUP(1,(CM_CT2[Contract Number Customer]=$E104)*(CM_CT2[Delivery Batch]=$F104)*(CM_CT2[Row Type]="Batch"),CM_CT2[Contract Flex])</f>
        <v/>
      </c>
      <c r="X105" s="54">
        <f t="array" ref="X105">_xlfn.XLOOKUP(1,(CM_CT2[Contract Number Customer]=$E104)*(CM_CT2[Delivery Batch]=$F104)*(CM_CT2[Row Type]="Batch"),CM_CT2[Flex StartDate])</f>
        <v/>
      </c>
      <c r="Y105" s="54">
        <f t="array" ref="Y105">_xlfn.XLOOKUP(1,(CM_CT2[Contract Number Customer]=$E104)*(CM_CT2[Delivery Batch]=$F104)*(CM_CT2[Row Type]="Batch"),CM_CT2[Flex EndDate])</f>
        <v/>
      </c>
      <c r="Z105" s="15">
        <f t="array" ref="Z105">_xlfn.XLOOKUP(1,(CM_CT2[Contract Number Customer]=$E104)*(CM_CT2[Delivery Batch]=$F104)*(CM_CT2[Row Type]="Batch"),CM_CT2[Contract Status])</f>
        <v/>
      </c>
      <c r="AA105" s="15" t="n"/>
      <c r="AB105" s="74" t="n"/>
      <c r="AC105" s="74" t="n"/>
      <c r="AD105" s="131">
        <f t="array" ref="AD105">+_xlfn.XLOOKUP(1,(Table_Mietpos[Vertragsnummer]=CM_CT2[[#This Row],[Contract Number M3]])*(Table_Mietpos[Auftragspos.]=CM_CT2[[#This Row],[Rentalposition M3]]),Table_Mietpos[Gueltig_ab])</f>
        <v/>
      </c>
      <c r="AE105" s="131">
        <f t="array" ref="AE105">+_xlfn.XLOOKUP(1,(Table_Mietpos[Vertragsnummer]=CM_CT2[[#This Row],[Contract Number M3]])*(Table_Mietpos[Auftragspos.]=CM_CT2[[#This Row],[Rentalposition M3]]),Table_Mietpos[Gueltig_bis])</f>
        <v/>
      </c>
      <c r="AF105" s="50">
        <f t="array" ref="AF105">+_xlfn.XLOOKUP(1,(CM_CT2[Contract Number Customer]=CM_CT2[[#This Row],[Contract Number Customer]])*(CM_CT2[Row Type]="Header"),CM_CT2[Contract Lenght Initial])</f>
        <v/>
      </c>
      <c r="AG105" s="136">
        <f>+CM_CT2[[#This Row],[Rental EndDate]]</f>
        <v/>
      </c>
      <c r="AH105" s="305" t="n"/>
      <c r="AI105" s="305" t="n"/>
      <c r="AJ105" s="305" t="n"/>
      <c r="AK105" s="53" t="n"/>
      <c r="AL105" s="15">
        <f t="array" ref="AL105">+_xlfn.XLOOKUP(1,(CM_CT2[Contract Number Customer]=CM_CT2[[#This Row],[Contract Number Customer]])*(CM_CT2[Row Type]="Header"),CM_CT2[Early Termination Category])</f>
        <v/>
      </c>
      <c r="AM105" s="136">
        <f t="array" ref="AM105">_xlfn.XLOOKUP(1,(CM_CT2[Contract Number Customer]=$E104)*(CM_CT2[Delivery Batch]=$F104)*(CM_CT2[Row Type]="Batch"),CM_CT2[Early Termination cut-off date1])</f>
        <v/>
      </c>
      <c r="AN105" s="136">
        <f t="array" ref="AN105">_xlfn.XLOOKUP(1,(CM_CT2[Contract Number Customer]=$E104)*(CM_CT2[Delivery Batch]=$F104)*(CM_CT2[Row Type]="Batch"),CM_CT2[Early Termination cut-off date2])</f>
        <v/>
      </c>
      <c r="AO105" s="53">
        <f t="array" ref="AO105">+_xlfn.XLOOKUP(1,(CM_CT2[Contract Number Customer]=CM_CT2[[#This Row],[Contract Number Customer]])*(CM_CT2[Row Type]="Header"),CM_CT2[Early Termination Notice Period Mths])</f>
        <v/>
      </c>
      <c r="AP105" s="53">
        <f t="array" ref="AP105">+_xlfn.XLOOKUP(1,(CM_CT2[Contract Number Customer]=CM_CT2[[#This Row],[Contract Number Customer]])*(CM_CT2[Row Type]="Header"),CM_CT2[Duly Termination Notice Period Mths])</f>
        <v/>
      </c>
      <c r="AQ105" s="54" t="n"/>
      <c r="AR105" s="54">
        <f t="array" ref="AR105">+_xlfn.XLOOKUP(1,(CM_CT2[[#This Row],[Contract Number M3]]=Next_possible_notice[Contract Number M3])*(CM_CT2[[#This Row],[Rentalposition M3]]=Next_possible_notice[Rentalposition M3]),Next_possible_notice[NoticeDateCalc])</f>
        <v/>
      </c>
      <c r="AS105" s="117" t="n"/>
      <c r="AT105" s="75" t="n"/>
      <c r="AU105" s="75" t="n"/>
      <c r="AV105" s="75" t="n"/>
      <c r="AW105" s="75" t="n"/>
      <c r="AX105" s="53" t="n"/>
      <c r="AY105" s="75" t="n"/>
      <c r="AZ105" s="54" t="n"/>
      <c r="BA105" s="50">
        <f t="array" ref="BA105">+_xlfn.XLOOKUP(1,(CM_CT2[Contract Number Customer]=CM_CT2[[#This Row],[Contract Number Customer]])*(CM_CT2[Row Type]="Header"),CM_CT2[Contract Lenght Early Clause &amp; Option])</f>
        <v/>
      </c>
      <c r="BB105" s="15" t="n"/>
      <c r="BC105" s="15" t="n"/>
      <c r="BD105" s="15" t="n"/>
      <c r="BE105" s="15" t="n"/>
      <c r="BF105" s="15" t="n"/>
      <c r="BG105" s="15" t="n"/>
      <c r="BH105" s="24" t="n"/>
      <c r="BI105" s="10" t="n"/>
      <c r="BJ105" s="118" t="n"/>
      <c r="BK105" s="24" t="n"/>
      <c r="BL105" s="24" t="n"/>
      <c r="BM105" s="50">
        <f t="array" ref="BM105">+_xlfn.XLOOKUP(1,(CM_CT2[Contract Number Customer]=CM_CT2[[#This Row],[Contract Number Customer]])*(CM_CT2[Row Type]="Header"),CM_CT2[Contract Mileage])</f>
        <v/>
      </c>
      <c r="BN105" s="50" t="n"/>
      <c r="BO105" s="54" t="n"/>
      <c r="BP105" s="54">
        <f t="array" ref="BP105">+_xlfn.XLOOKUP(1,(CM_CT2[Contract Number Customer]=CM_CT2[[#This Row],[Contract Number Customer]])*(CM_CT2[Row Type]="Header"),CM_CT2[Currency])</f>
        <v/>
      </c>
      <c r="BQ105" s="75">
        <f t="array" ref="BQ105">+_xlfn.XLOOKUP(1,(CM_CT2[Contract Number Customer]=CM_CT2[[#This Row],[Contract Number Customer]])*(CM_CT2[Row Type]="Header"),CM_CT2[Lease Rate EUR])</f>
        <v/>
      </c>
      <c r="BR105" s="306" t="n"/>
      <c r="BS105" s="306" t="n"/>
      <c r="BT105" s="177" t="n"/>
      <c r="BU105" s="306" t="n"/>
      <c r="BV105" s="179">
        <f t="array" ref="BV105">+_xlfn.XLOOKUP(1,(Table_Mietpos[Vertragsnummer]=CM_CT2[[#This Row],[Contract Number M3]])*(Table_Mietpos[Auftragspos.]=CM_CT2[[#This Row],[Rentalposition M3]]),Table_Mietpos[Nettosatz/Typ])</f>
        <v/>
      </c>
      <c r="BW105" s="306" t="n"/>
      <c r="BX105" s="75" t="n"/>
      <c r="BY105" s="75" t="n"/>
      <c r="BZ105" s="75" t="n"/>
      <c r="CA105" s="75" t="n"/>
      <c r="CB105" s="75" t="n"/>
      <c r="CC105" s="307" t="n"/>
      <c r="CD105" s="307" t="n"/>
      <c r="CE105" s="307" t="n"/>
      <c r="CF105" s="307" t="n"/>
      <c r="CG105" s="28" t="n"/>
      <c r="CH105" s="28" t="n"/>
      <c r="CI105" s="28" t="n"/>
      <c r="CJ105" s="186" t="n"/>
      <c r="CK105" s="307" t="n"/>
      <c r="CL105" s="306" t="n"/>
      <c r="CM105" s="12" t="n"/>
      <c r="CN105" s="20" t="n"/>
      <c r="CO105" s="142" t="n"/>
      <c r="CP105" s="142" t="n"/>
      <c r="CQ105" s="142" t="n"/>
      <c r="CR105" s="20" t="n"/>
    </row>
    <row r="106" ht="15" customHeight="1" s="287">
      <c r="B106" s="11" t="n"/>
      <c r="C106" s="14" t="inlineStr">
        <is>
          <t>V700010</t>
        </is>
      </c>
      <c r="D106" s="10" t="n"/>
      <c r="E106" s="15">
        <f t="array" ref="E106">+_xlfn.XLOOKUP(1,(CM_CT2[Contract Number M3]=CM_CT2[[#This Row],[Contract Number M3]])*(CM_CT2[Row Type]="Header"),CM_CT2[Contract Number Customer])</f>
        <v/>
      </c>
      <c r="F106" s="10" t="n">
        <v>2</v>
      </c>
      <c r="G106" s="10" t="inlineStr">
        <is>
          <t>Wagon</t>
        </is>
      </c>
      <c r="H106" s="10" t="n">
        <v>50</v>
      </c>
      <c r="I106" s="73">
        <f t="array" ref="I106">+_xlfn.XLOOKUP(1,(Table_Mietpos[Vertragsnummer]=CM[[#This Row],[Contract Number M3]])*(Table_Mietpos[Auftragspos.]=CM[[#This Row],[Rentalposition M3]]),Table_Mietpos[ChNr])</f>
        <v/>
      </c>
      <c r="J106" s="72">
        <f t="array" ref="J106">+_xlfn.XLOOKUP(1,(CM_CT2[Contract Number Customer]=CM_CT2[[#This Row],[Contract Number Customer]])*(CM_CT2[Row Type]="Header"),CM_CT2[Customer])</f>
        <v/>
      </c>
      <c r="K106" s="51" t="n"/>
      <c r="L106" s="51" t="n"/>
      <c r="M106" s="15">
        <f t="array" ref="M106">+_xlfn.XLOOKUP(1,(CM_CT2[Contract Number Customer]=CM_CT2[[#This Row],[Contract Number Customer]])*(CM_CT2[Row Type]="Header"),CM_CT2[Sales Manager])</f>
        <v/>
      </c>
      <c r="N106" s="15">
        <f t="array" ref="N106">+_xlfn.XLOOKUP(1,(CM_CT2[Contract Number Customer]=CM_CT2[[#This Row],[Contract Number Customer]])*(CM_CT2[Row Type]="Header"),CM_CT2[Wagon Type])</f>
        <v/>
      </c>
      <c r="O106" s="10" t="n">
        <v>1</v>
      </c>
      <c r="P106" s="10" t="n"/>
      <c r="Q106" s="10" t="n"/>
      <c r="R106" s="10" t="n">
        <v>1</v>
      </c>
      <c r="S106" s="10" t="n"/>
      <c r="T106" s="10" t="n">
        <v>1</v>
      </c>
      <c r="U106" s="15">
        <f>+IF(CM_CT2[[#This Row],[Contract Status]]&lt;&gt;"ended",1,0)</f>
        <v/>
      </c>
      <c r="V106" s="15" t="n"/>
      <c r="W106" s="15">
        <f t="array" ref="W106">_xlfn.XLOOKUP(1,(CM_CT2[Contract Number Customer]=$E105)*(CM_CT2[Delivery Batch]=$F105)*(CM_CT2[Row Type]="Batch"),CM_CT2[Contract Flex])</f>
        <v/>
      </c>
      <c r="X106" s="54">
        <f t="array" ref="X106">_xlfn.XLOOKUP(1,(CM_CT2[Contract Number Customer]=$E105)*(CM_CT2[Delivery Batch]=$F105)*(CM_CT2[Row Type]="Batch"),CM_CT2[Flex StartDate])</f>
        <v/>
      </c>
      <c r="Y106" s="54">
        <f t="array" ref="Y106">_xlfn.XLOOKUP(1,(CM_CT2[Contract Number Customer]=$E105)*(CM_CT2[Delivery Batch]=$F105)*(CM_CT2[Row Type]="Batch"),CM_CT2[Flex EndDate])</f>
        <v/>
      </c>
      <c r="Z106" s="15">
        <f t="array" ref="Z106">_xlfn.XLOOKUP(1,(CM_CT2[Contract Number Customer]=$E105)*(CM_CT2[Delivery Batch]=$F105)*(CM_CT2[Row Type]="Batch"),CM_CT2[Contract Status])</f>
        <v/>
      </c>
      <c r="AA106" s="15" t="n"/>
      <c r="AB106" s="74" t="n"/>
      <c r="AC106" s="74" t="n"/>
      <c r="AD106" s="131">
        <f t="array" ref="AD106">+_xlfn.XLOOKUP(1,(Table_Mietpos[Vertragsnummer]=CM_CT2[[#This Row],[Contract Number M3]])*(Table_Mietpos[Auftragspos.]=CM_CT2[[#This Row],[Rentalposition M3]]),Table_Mietpos[Gueltig_ab])</f>
        <v/>
      </c>
      <c r="AE106" s="131">
        <f t="array" ref="AE106">+_xlfn.XLOOKUP(1,(Table_Mietpos[Vertragsnummer]=CM_CT2[[#This Row],[Contract Number M3]])*(Table_Mietpos[Auftragspos.]=CM_CT2[[#This Row],[Rentalposition M3]]),Table_Mietpos[Gueltig_bis])</f>
        <v/>
      </c>
      <c r="AF106" s="50">
        <f t="array" ref="AF106">+_xlfn.XLOOKUP(1,(CM_CT2[Contract Number Customer]=CM_CT2[[#This Row],[Contract Number Customer]])*(CM_CT2[Row Type]="Header"),CM_CT2[Contract Lenght Initial])</f>
        <v/>
      </c>
      <c r="AG106" s="136">
        <f>+CM_CT2[[#This Row],[Rental EndDate]]</f>
        <v/>
      </c>
      <c r="AH106" s="305" t="n"/>
      <c r="AI106" s="305" t="n"/>
      <c r="AJ106" s="305" t="n"/>
      <c r="AK106" s="53" t="n"/>
      <c r="AL106" s="15">
        <f t="array" ref="AL106">+_xlfn.XLOOKUP(1,(CM_CT2[Contract Number Customer]=CM_CT2[[#This Row],[Contract Number Customer]])*(CM_CT2[Row Type]="Header"),CM_CT2[Early Termination Category])</f>
        <v/>
      </c>
      <c r="AM106" s="136">
        <f t="array" ref="AM106">_xlfn.XLOOKUP(1,(CM_CT2[Contract Number Customer]=$E105)*(CM_CT2[Delivery Batch]=$F105)*(CM_CT2[Row Type]="Batch"),CM_CT2[Early Termination cut-off date1])</f>
        <v/>
      </c>
      <c r="AN106" s="136">
        <f t="array" ref="AN106">_xlfn.XLOOKUP(1,(CM_CT2[Contract Number Customer]=$E105)*(CM_CT2[Delivery Batch]=$F105)*(CM_CT2[Row Type]="Batch"),CM_CT2[Early Termination cut-off date2])</f>
        <v/>
      </c>
      <c r="AO106" s="53">
        <f t="array" ref="AO106">+_xlfn.XLOOKUP(1,(CM_CT2[Contract Number Customer]=CM_CT2[[#This Row],[Contract Number Customer]])*(CM_CT2[Row Type]="Header"),CM_CT2[Early Termination Notice Period Mths])</f>
        <v/>
      </c>
      <c r="AP106" s="53">
        <f t="array" ref="AP106">+_xlfn.XLOOKUP(1,(CM_CT2[Contract Number Customer]=CM_CT2[[#This Row],[Contract Number Customer]])*(CM_CT2[Row Type]="Header"),CM_CT2[Duly Termination Notice Period Mths])</f>
        <v/>
      </c>
      <c r="AQ106" s="54" t="n"/>
      <c r="AR106" s="54">
        <f t="array" ref="AR106">+_xlfn.XLOOKUP(1,(CM_CT2[[#This Row],[Contract Number M3]]=Next_possible_notice[Contract Number M3])*(CM_CT2[[#This Row],[Rentalposition M3]]=Next_possible_notice[Rentalposition M3]),Next_possible_notice[NoticeDateCalc])</f>
        <v/>
      </c>
      <c r="AS106" s="117" t="n"/>
      <c r="AT106" s="75" t="n"/>
      <c r="AU106" s="75" t="n"/>
      <c r="AV106" s="75" t="n"/>
      <c r="AW106" s="75" t="n"/>
      <c r="AX106" s="53" t="n"/>
      <c r="AY106" s="75" t="n"/>
      <c r="AZ106" s="54" t="n"/>
      <c r="BA106" s="50">
        <f t="array" ref="BA106">+_xlfn.XLOOKUP(1,(CM_CT2[Contract Number Customer]=CM_CT2[[#This Row],[Contract Number Customer]])*(CM_CT2[Row Type]="Header"),CM_CT2[Contract Lenght Early Clause &amp; Option])</f>
        <v/>
      </c>
      <c r="BB106" s="15" t="n"/>
      <c r="BC106" s="15" t="n"/>
      <c r="BD106" s="15" t="n"/>
      <c r="BE106" s="15" t="n"/>
      <c r="BF106" s="15" t="n"/>
      <c r="BG106" s="15" t="n"/>
      <c r="BH106" s="24" t="n"/>
      <c r="BI106" s="10" t="n"/>
      <c r="BJ106" s="118" t="n"/>
      <c r="BK106" s="24" t="n"/>
      <c r="BL106" s="24" t="n"/>
      <c r="BM106" s="50">
        <f t="array" ref="BM106">+_xlfn.XLOOKUP(1,(CM_CT2[Contract Number Customer]=CM_CT2[[#This Row],[Contract Number Customer]])*(CM_CT2[Row Type]="Header"),CM_CT2[Contract Mileage])</f>
        <v/>
      </c>
      <c r="BN106" s="50" t="n"/>
      <c r="BO106" s="54" t="n"/>
      <c r="BP106" s="54">
        <f t="array" ref="BP106">+_xlfn.XLOOKUP(1,(CM_CT2[Contract Number Customer]=CM_CT2[[#This Row],[Contract Number Customer]])*(CM_CT2[Row Type]="Header"),CM_CT2[Currency])</f>
        <v/>
      </c>
      <c r="BQ106" s="75">
        <f t="array" ref="BQ106">+_xlfn.XLOOKUP(1,(CM_CT2[Contract Number Customer]=CM_CT2[[#This Row],[Contract Number Customer]])*(CM_CT2[Row Type]="Header"),CM_CT2[Lease Rate EUR])</f>
        <v/>
      </c>
      <c r="BR106" s="306" t="n"/>
      <c r="BS106" s="306" t="n"/>
      <c r="BT106" s="177" t="n"/>
      <c r="BU106" s="306" t="n"/>
      <c r="BV106" s="179">
        <f t="array" ref="BV106">+_xlfn.XLOOKUP(1,(Table_Mietpos[Vertragsnummer]=CM_CT2[[#This Row],[Contract Number M3]])*(Table_Mietpos[Auftragspos.]=CM_CT2[[#This Row],[Rentalposition M3]]),Table_Mietpos[Nettosatz/Typ])</f>
        <v/>
      </c>
      <c r="BW106" s="306" t="n"/>
      <c r="BX106" s="75" t="n"/>
      <c r="BY106" s="75" t="n"/>
      <c r="BZ106" s="75" t="n"/>
      <c r="CA106" s="75" t="n"/>
      <c r="CB106" s="75" t="n"/>
      <c r="CC106" s="307" t="n"/>
      <c r="CD106" s="307" t="n"/>
      <c r="CE106" s="307" t="n"/>
      <c r="CF106" s="307" t="n"/>
      <c r="CG106" s="28" t="n"/>
      <c r="CH106" s="28" t="n"/>
      <c r="CI106" s="28" t="n"/>
      <c r="CJ106" s="186" t="n"/>
      <c r="CK106" s="307" t="n"/>
      <c r="CL106" s="306" t="n"/>
      <c r="CM106" s="12" t="n"/>
      <c r="CN106" s="20" t="n"/>
      <c r="CO106" s="142" t="n"/>
      <c r="CP106" s="142" t="n"/>
      <c r="CQ106" s="142" t="n"/>
      <c r="CR106" s="20" t="n"/>
    </row>
    <row r="107" ht="15" customHeight="1" s="287">
      <c r="B107" s="11" t="n"/>
      <c r="C107" s="10" t="inlineStr">
        <is>
          <t>V700010</t>
        </is>
      </c>
      <c r="D107" s="10" t="n"/>
      <c r="E107" s="15">
        <f t="array" ref="E107">+_xlfn.XLOOKUP(1,(CM_CT2[Contract Number M3]=CM_CT2[[#This Row],[Contract Number M3]])*(CM_CT2[Row Type]="Header"),CM_CT2[Contract Number Customer])</f>
        <v/>
      </c>
      <c r="F107" s="10" t="n">
        <v>3</v>
      </c>
      <c r="G107" s="10" t="inlineStr">
        <is>
          <t>Batch</t>
        </is>
      </c>
      <c r="H107" s="10" t="n"/>
      <c r="I107" s="10" t="n"/>
      <c r="J107" s="72">
        <f t="array" ref="J107">+_xlfn.XLOOKUP(1,(CM_CT2[Contract Number Customer]=CM_CT2[[#This Row],[Contract Number Customer]])*(CM_CT2[Row Type]="Header"),CM_CT2[Customer])</f>
        <v/>
      </c>
      <c r="K107" s="51">
        <f t="array" ref="K107">+_xlfn.XLOOKUP(1,(CM_CT2[Contract Number Customer]=CM_CT2[[#This Row],[Contract Number Customer]])*(CM_CT2[Row Type]="Header"),CM_CT2[Country])</f>
        <v/>
      </c>
      <c r="L107" s="51">
        <f t="array" ref="L107">+_xlfn.XLOOKUP(1,(CM_CT2[Contract Number Customer]=CM_CT2[[#This Row],[Contract Number Customer]])*(CM_CT2[Row Type]="Header"),CM_CT2[Cluster])</f>
        <v/>
      </c>
      <c r="M107" s="15">
        <f t="array" ref="M107">+_xlfn.XLOOKUP(1,(CM_CT2[Contract Number Customer]=CM_CT2[[#This Row],[Contract Number Customer]])*(CM_CT2[Row Type]="Header"),CM_CT2[Sales Manager])</f>
        <v/>
      </c>
      <c r="N107" s="15">
        <f t="array" ref="N107">+_xlfn.XLOOKUP(1,(CM_CT2[Contract Number Customer]=CM_CT2[[#This Row],[Contract Number Customer]])*(CM_CT2[Row Type]="Header"),CM_CT2[Wagon Type])</f>
        <v/>
      </c>
      <c r="O107" s="15">
        <f>+SUMIFS(CM_CT2[Wagon Quantity Initial],CM_CT2[Row Type],"Wagon",CM_CT2[Contract Number Customer],CM_CT2[[#This Row],[Contract Number Customer]],CM_CT2[Delivery Batch],CM_CT2[[#This Row],[Delivery Batch]])</f>
        <v/>
      </c>
      <c r="P107" s="15" t="n"/>
      <c r="Q107" s="15" t="n"/>
      <c r="R107" s="15">
        <f>+SUMIFS(CM_CT2[Wagon Quantity Newbuild],CM_CT2[Row Type],"Wagon",CM_CT2[Contract Number Customer],CM_CT2[[#This Row],[Contract Number Customer]],CM_CT2[Delivery Batch],CM_CT2[[#This Row],[Delivery Batch]])</f>
        <v/>
      </c>
      <c r="S107" s="15">
        <f>+SUMIFS(CM_CT2[Wagon Quantity Existing],CM_CT2[Row Type],"Wagon",CM_CT2[Contract Number Customer],CM_CT2[[#This Row],[Contract Number Customer]],CM_CT2[Delivery Batch],CM_CT2[[#This Row],[Delivery Batch]])</f>
        <v/>
      </c>
      <c r="T107" s="15">
        <f>+SUMIFS(CM_CT2[Wagons To Be Financed],CM_CT2[Row Type],"Wagon",CM_CT2[Contract Number Customer],CM_CT2[[#This Row],[Contract Number Customer]],CM_CT2[Delivery Batch],CM_CT2[[#This Row],[Delivery Batch]])</f>
        <v/>
      </c>
      <c r="U107" s="15">
        <f>+SUMIFS(CM_CT2[Wagon Quantity Actual],CM_CT2[Row Type],"Wagon",CM_CT2[Contract Number Customer],CM_CT2[[#This Row],[Contract Number Customer]],CM_CT2[Delivery Batch],CM_CT2[[#This Row],[Delivery Batch]])</f>
        <v/>
      </c>
      <c r="V107" s="15">
        <f t="array" ref="V107">+_xlfn.XLOOKUP(1,(CM_CT2[Contract Number Customer]=CM_CT2[[#This Row],[Contract Number Customer]])*(CM_CT2[Row Type]="Header"),CM_CT2[Contract Type])</f>
        <v/>
      </c>
      <c r="W107" s="10" t="inlineStr">
        <is>
          <t>TEMPLATE</t>
        </is>
      </c>
      <c r="X107" s="17" t="n">
        <v>72686</v>
      </c>
      <c r="Y107" s="17" t="n">
        <v>73050</v>
      </c>
      <c r="Z107" s="296" t="inlineStr">
        <is>
          <t>TEMPLATE</t>
        </is>
      </c>
      <c r="AA107" s="296" t="n"/>
      <c r="AB107" s="17" t="n"/>
      <c r="AC107" s="297" t="n"/>
      <c r="AD107" s="130" t="n">
        <v>45280</v>
      </c>
      <c r="AE107" s="130" t="n">
        <v>46010</v>
      </c>
      <c r="AF107" s="50" t="n"/>
      <c r="AG107" s="136">
        <f>+CM_CT2[[#This Row],[Rental EndDate]]</f>
        <v/>
      </c>
      <c r="AH107" s="305" t="n"/>
      <c r="AI107" s="305" t="n"/>
      <c r="AJ107" s="305" t="n"/>
      <c r="AK107" s="53" t="n"/>
      <c r="AL107" s="90">
        <f t="array" ref="AL107">+_xlfn.XLOOKUP(1,(CM_CT2[Contract Number Customer]=CM_CT2[[#This Row],[Contract Number Customer]])*(CM_CT2[Row Type]="Header"),CM_CT2[Early Termination Category])</f>
        <v/>
      </c>
      <c r="AM107" s="130" t="n">
        <v>45382</v>
      </c>
      <c r="AN107" s="130" t="n">
        <v>45565</v>
      </c>
      <c r="AO107" s="53">
        <f t="array" ref="AO107">+_xlfn.XLOOKUP(1,(CM_CT2[Contract Number Customer]=CM_CT2[[#This Row],[Contract Number Customer]])*(CM_CT2[Row Type]="Header"),CM_CT2[Early Termination Notice Period Mths])</f>
        <v/>
      </c>
      <c r="AP107" s="53">
        <f t="array" ref="AP107">+_xlfn.XLOOKUP(1,(CM_CT2[Contract Number Customer]=CM_CT2[[#This Row],[Contract Number Customer]])*(CM_CT2[Row Type]="Header"),CM_CT2[Duly Termination Notice Period Mths])</f>
        <v/>
      </c>
      <c r="AQ107" s="54" t="n"/>
      <c r="AR107" s="54" t="n"/>
      <c r="AS107" s="114">
        <f t="array" ref="AS107">+_xlfn.XLOOKUP(1,(CM_CT2[Contract Number Customer]=CM_CT2[[#This Row],[Contract Number Customer]])*(CM_CT2[Row Type]="Header"),CM_CT2[Early Termination Clause])</f>
        <v/>
      </c>
      <c r="AT107" s="75" t="n"/>
      <c r="AU107" s="75" t="n"/>
      <c r="AV107" s="75" t="n"/>
      <c r="AW107" s="75" t="n"/>
      <c r="AX107" s="53" t="n"/>
      <c r="AY107" s="75" t="n"/>
      <c r="AZ107" s="54" t="n"/>
      <c r="BA107" s="50" t="n"/>
      <c r="BB107" s="51">
        <f t="array" ref="BB107">+_xlfn.XLOOKUP(1,(CM_CT2[Contract Number Customer]=CM_CT2[[#This Row],[Contract Number Customer]])*(CM_CT2[Row Type]="Header"),CM_CT2[Customer Rank])</f>
        <v/>
      </c>
      <c r="BC107" s="51">
        <f t="array" ref="BC107">+_xlfn.XLOOKUP(1,(CM_CT2[Contract Number Customer]=CM_CT2[[#This Row],[Contract Number Customer]])*(CM_CT2[Row Type]="Header"),CM_CT2[D&amp;B Score])</f>
        <v/>
      </c>
      <c r="BD107" s="51">
        <f t="array" ref="BD107">+_xlfn.XLOOKUP(1,(CM_CT2[Contract Number Customer]=CM_CT2[[#This Row],[Contract Number Customer]])*(CM_CT2[Row Type]="Header"),CM_CT2[GTC Version])</f>
        <v/>
      </c>
      <c r="BE107" s="15">
        <f t="array" ref="BE107">+_xlfn.XLOOKUP(1,(CM_CT2[Contract Number Customer]=CM_CT2[[#This Row],[Contract Number Customer]])*(CM_CT2[Row Type]="Header"),CM_CT2[Jurisdiction])</f>
        <v/>
      </c>
      <c r="BF107" s="15">
        <f t="array" ref="BF107">+_xlfn.XLOOKUP(1,(CM_CT2[Contract Number Customer]=CM_CT2[[#This Row],[Contract Number Customer]])*(CM_CT2[Row Type]="Header"),CM_CT2[Contract Security])</f>
        <v/>
      </c>
      <c r="BG107" s="15">
        <f t="array" ref="BG107">+_xlfn.XLOOKUP(1,(CM_CT2[Contract Number Customer]=CM_CT2[[#This Row],[Contract Number Customer]])*(CM_CT2[Row Type]="Header"),CM_CT2[Contract Indexation])</f>
        <v/>
      </c>
      <c r="BH107" s="15">
        <f t="array" ref="BH107">+_xlfn.XLOOKUP(1,(CM_CT2[Contract Number Customer]=CM_CT2[[#This Row],[Contract Number Customer]])*(CM_CT2[Row Type]="Header"),CM_CT2[Call Option Lessee])</f>
        <v/>
      </c>
      <c r="BI107" s="15">
        <f t="array" ref="BI107">+_xlfn.XLOOKUP(1,(CM_CT2[Contract Number Customer]=CM_CT2[[#This Row],[Contract Number Customer]])*(CM_CT2[Row Type]="Header"),CM_CT2[Prolongation Option Mths])</f>
        <v/>
      </c>
      <c r="BJ107" s="114">
        <f t="array" ref="BJ107">+_xlfn.XLOOKUP(1,(CM_CT2[Contract Number Customer]=CM_CT2[[#This Row],[Contract Number Customer]])*(CM_CT2[Row Type]="Header"),CM_CT2[Prolongation Clause])</f>
        <v/>
      </c>
      <c r="BK107" s="15" t="n"/>
      <c r="BL107" s="15" t="n"/>
      <c r="BM107" s="50">
        <f t="array" ref="BM107">+_xlfn.XLOOKUP(1,(CM_CT2[Contract Number Customer]=CM_CT2[[#This Row],[Contract Number Customer]])*(CM_CT2[Row Type]="Header"),CM_CT2[Contract Mileage])</f>
        <v/>
      </c>
      <c r="BN107" s="143">
        <f t="array" ref="BN107">+_xlfn.XLOOKUP(1,(CM_CT2[Contract Number Customer]=CM_CT2[[#This Row],[Contract Number Customer]])*(CM_CT2[Row Type]="Header"),CM_CT2[Staggered Rental Rates])</f>
        <v/>
      </c>
      <c r="BO107" s="17" t="n">
        <v>45272</v>
      </c>
      <c r="BP107" s="51">
        <f t="array" ref="BP107">+_xlfn.XLOOKUP(1,(CM_CT2[Contract Number Customer]=CM_CT2[[#This Row],[Contract Number Customer]])*(CM_CT2[Row Type]="Header"),CM_CT2[Currency])</f>
        <v/>
      </c>
      <c r="BQ107" s="75">
        <f t="array" ref="BQ107">+_xlfn.XLOOKUP(1,(CM_CT2[Contract Number Customer]=CM_CT2[[#This Row],[Contract Number Customer]])*(CM_CT2[Row Type]="Header"),CM_CT2[Lease Rate EUR])</f>
        <v/>
      </c>
      <c r="BR107" s="306">
        <f t="array" ref="BR107">+_xlfn.XLOOKUP(1,(CM_CT2[Contract Number Customer]=CM_CT2[[#This Row],[Contract Number Customer]])*(CM_CT2[Row Type]="Header"),CM_CT2[Discount Flat EUR])</f>
        <v/>
      </c>
      <c r="BS107" s="177">
        <f t="array" ref="BS107">+_xlfn.XLOOKUP(1,(CM_CT2[Contract Number Customer]=CM_CT2[[#This Row],[Contract Number Customer]])*(CM_CT2[Row Type]="Header"),CM_CT2[Noise Bonus EUR])</f>
        <v/>
      </c>
      <c r="BT107" s="177">
        <f t="array" ref="BT107">+_xlfn.XLOOKUP(1,(CM_CT2[Contract Number Customer]=CM_CT2[[#This Row],[Contract Number Customer]])*(CM_CT2[Row Type]="Header"),CM_CT2[Technical Customer Requests EUR])</f>
        <v/>
      </c>
      <c r="BU107" s="177">
        <f t="array" ref="BU107">+_xlfn.XLOOKUP(1,(CM_CT2[Contract Number Customer]=CM_CT2[[#This Row],[Contract Number Customer]])*(CM_CT2[Row Type]="Header"),CM_CT2[Discount Calc EUR])</f>
        <v/>
      </c>
      <c r="BV107" s="177">
        <f>SUM(CM_CT2[[#This Row],[Lease Rate EUR]],CM_CT2[[#This Row],[Discount Flat EUR]],CM_CT2[[#This Row],[Technical Customer Requests EUR]])</f>
        <v/>
      </c>
      <c r="BW107" s="177">
        <f t="array" ref="BW107">+_xlfn.XLOOKUP(1,(CM_CT2[Contract Number Customer]=CM_CT2[[#This Row],[Contract Number Customer]])*(CM_CT2[Row Type]="Header"),CM_CT2[GPS Fee EUR])</f>
        <v/>
      </c>
      <c r="BX107" s="177">
        <f t="array" ref="BX107">+_xlfn.XLOOKUP(1,(CM_CT2[Contract Number Customer]=CM_CT2[[#This Row],[Contract Number Customer]])*(CM_CT2[Row Type]="Header"),CM_CT2[Wheelset Fee EUR])</f>
        <v/>
      </c>
      <c r="BY107" s="177">
        <f t="array" ref="BY107">+_xlfn.XLOOKUP(1,(CM_CT2[Contract Number Customer]=CM_CT2[[#This Row],[Contract Number Customer]])*(CM_CT2[Row Type]="Header"),CM_CT2[Wheelset PAYG per km])</f>
        <v/>
      </c>
      <c r="BZ107" s="177">
        <f t="array" ref="BZ107">+_xlfn.XLOOKUP(1,(CM_CT2[Contract Number Customer]=CM_CT2[[#This Row],[Contract Number Customer]])*(CM_CT2[Row Type]="Header"),CM_CT2[Excess Mileage EUR per km])</f>
        <v/>
      </c>
      <c r="CA107" s="177">
        <f t="array" ref="CA107">+_xlfn.XLOOKUP(1,(CM_CT2[Contract Number Customer]=CM_CT2[[#This Row],[Contract Number Customer]])*(CM_CT2[Row Type]="Header"),CM_CT2[PP Wheelset EUR])</f>
        <v/>
      </c>
      <c r="CB107" s="177">
        <f t="array" ref="CB107">+_xlfn.XLOOKUP(1,(CM_CT2[Contract Number Customer]=CM_CT2[[#This Row],[Contract Number Customer]])*(CM_CT2[Row Type]="Header"),CM_CT2[Discount Wheelset EUR])</f>
        <v/>
      </c>
      <c r="CC107" s="177">
        <f t="array" ref="CC107">+_xlfn.XLOOKUP(1,(CM_CT2[Contract Number Customer]=CM_CT2[[#This Row],[Contract Number Customer]])*(CM_CT2[Row Type]="Header"),CM_CT2[Calc Wheelset])</f>
        <v/>
      </c>
      <c r="CD107" s="177">
        <f t="array" ref="CD107">+_xlfn.XLOOKUP(1,(CM_CT2[Contract Number Customer]=CM_CT2[[#This Row],[Contract Number Customer]])*(CM_CT2[Row Type]="Header"),CM_CT2[PP Maintenance EUR])</f>
        <v/>
      </c>
      <c r="CE107" s="177">
        <f t="array" ref="CE107">+_xlfn.XLOOKUP(1,(CM_CT2[Contract Number Customer]=CM_CT2[[#This Row],[Contract Number Customer]])*(CM_CT2[Row Type]="Header"),CM_CT2[Discount Maintenance EUR])</f>
        <v/>
      </c>
      <c r="CF107" s="177">
        <f t="array" ref="CF107">+_xlfn.XLOOKUP(1,(CM_CT2[Contract Number Customer]=CM_CT2[[#This Row],[Contract Number Customer]])*(CM_CT2[Row Type]="Header"),CM_CT2[Calc Maintenance EUR])</f>
        <v/>
      </c>
      <c r="CG107" s="99">
        <f t="array" ref="CG107">+_xlfn.XLOOKUP(1,(CM_CT2[Contract Number Customer]=CM_CT2[[#This Row],[Contract Number Customer]])*(CM_CT2[Row Type]="Header"),CM_CT2[PP Base Lease])</f>
        <v/>
      </c>
      <c r="CH107" s="99">
        <f t="array" ref="CH107">+_xlfn.XLOOKUP(1,(CM_CT2[Contract Number Customer]=CM_CT2[[#This Row],[Contract Number Customer]])*(CM_CT2[Row Type]="Header"),CM_CT2[Discount Base Lease EUR])</f>
        <v/>
      </c>
      <c r="CI107" s="99">
        <f t="array" ref="CI107">+_xlfn.XLOOKUP(1,(CM_CT2[Contract Number Customer]=CM_CT2[[#This Row],[Contract Number Customer]])*(CM_CT2[Row Type]="Header"),CM_CT2[Calc Bease Lease EUR])</f>
        <v/>
      </c>
      <c r="CJ107" s="184">
        <f>+CM_CT2[[#This Row],[Calc Base Lease Gross EUR]]/CM_CT2[[#This Row],[PP Base Lease]]</f>
        <v/>
      </c>
      <c r="CK107" s="177">
        <f t="array" ref="CK107">+_xlfn.XLOOKUP(1,(CM_CT2[Contract Number Customer]=CM_CT2[[#This Row],[Contract Number Customer]])*(CM_CT2[Row Type]="Header"),CM_CT2[Calc Withholding Tax EUR])</f>
        <v/>
      </c>
      <c r="CL107" s="304">
        <f>+CM_CT2[[#This Row],[Lease Payment EUR]]-CM_CT2[[#This Row],[GPS Fee EUR]]-CM_CT2[[#This Row],[Calc Wheelset]]-CM_CT2[[#This Row],[Calc Withholding Tax EUR]]-CM_CT2[[#This Row],[Calc Maintenance EUR]]-CM_CT2[[#This Row],[Discount Base Lease EUR]]</f>
        <v/>
      </c>
      <c r="CM107" s="51">
        <f t="array" ref="CM107">+_xlfn.XLOOKUP(1,(CM_CT2[Contract Number Customer]=CM_CT2[[#This Row],[Contract Number Customer]])*(CM_CT2[Row Type]="Header"),CM_CT2[Calc Base Lease Gross Initial (Freeze)])</f>
        <v/>
      </c>
      <c r="CN107" s="50">
        <f>+CM_CT2[[#This Row],[Contract Mileage]]*CM_CT2[[#This Row],[Wagon Quantity Initial]]</f>
        <v/>
      </c>
      <c r="CO107" s="144">
        <f>+CM_CT2[[#This Row],[GreenLoan Plan Kilometers of rail p.a.]]*0%</f>
        <v/>
      </c>
      <c r="CP107" s="144">
        <f t="array" ref="CP107">+_xlfn.XLOOKUP(1,(CM_CT2[Contract Number Customer]=CM_CT2[[#This Row],[Contract Number Customer]])*(CM_CT2[Row Type]="Header"),CM_CT2[ESG Customer CodeOfConduct])</f>
        <v/>
      </c>
      <c r="CQ107" s="144">
        <f t="array" ref="CQ107">+_xlfn.XLOOKUP(1,(CM_CT2[Contract Number Customer]=CM_CT2[[#This Row],[Contract Number Customer]])*(CM_CT2[Row Type]="Header"),CM_CT2[Concentration Limit])</f>
        <v/>
      </c>
      <c r="CR107" s="50">
        <f>+CM_CT2[[#This Row],[Lease Payment EUR]]*CM_CT2[[#This Row],[Wagon Quantity Initial]]*364</f>
        <v/>
      </c>
    </row>
    <row r="108" ht="15" customHeight="1" s="287">
      <c r="B108" s="11" t="n"/>
      <c r="C108" s="14" t="inlineStr">
        <is>
          <t>V700010</t>
        </is>
      </c>
      <c r="D108" s="10" t="n"/>
      <c r="E108" s="15">
        <f t="array" ref="E108">+_xlfn.XLOOKUP(1,(CM_CT2[Contract Number M3]=CM_CT2[[#This Row],[Contract Number M3]])*(CM_CT2[Row Type]="Header"),CM_CT2[Contract Number Customer])</f>
        <v/>
      </c>
      <c r="F108" s="10" t="n">
        <v>3</v>
      </c>
      <c r="G108" s="10" t="inlineStr">
        <is>
          <t>Wagon</t>
        </is>
      </c>
      <c r="H108" s="10" t="n">
        <v>1</v>
      </c>
      <c r="I108" s="73">
        <f t="array" ref="I108">+_xlfn.XLOOKUP(1,(Table_Mietpos[Vertragsnummer]=CM[[#This Row],[Contract Number M3]])*(Table_Mietpos[Auftragspos.]=CM[[#This Row],[Rentalposition M3]]),Table_Mietpos[ChNr])</f>
        <v/>
      </c>
      <c r="J108" s="72">
        <f t="array" ref="J108">+_xlfn.XLOOKUP(1,(CM_CT2[Contract Number Customer]=CM_CT2[[#This Row],[Contract Number Customer]])*(CM_CT2[Row Type]="Header"),CM_CT2[Customer])</f>
        <v/>
      </c>
      <c r="K108" s="51" t="n"/>
      <c r="L108" s="51" t="n"/>
      <c r="M108" s="15">
        <f t="array" ref="M108">+_xlfn.XLOOKUP(1,(CM_CT2[Contract Number Customer]=CM_CT2[[#This Row],[Contract Number Customer]])*(CM_CT2[Row Type]="Header"),CM_CT2[Sales Manager])</f>
        <v/>
      </c>
      <c r="N108" s="15">
        <f t="array" ref="N108">+_xlfn.XLOOKUP(1,(CM_CT2[Contract Number Customer]=CM_CT2[[#This Row],[Contract Number Customer]])*(CM_CT2[Row Type]="Header"),CM_CT2[Wagon Type])</f>
        <v/>
      </c>
      <c r="O108" s="10" t="n">
        <v>1</v>
      </c>
      <c r="P108" s="10" t="n"/>
      <c r="Q108" s="10" t="n"/>
      <c r="R108" s="10" t="n">
        <v>1</v>
      </c>
      <c r="S108" s="10" t="n"/>
      <c r="T108" s="10" t="n">
        <v>1</v>
      </c>
      <c r="U108" s="15">
        <f>+IF(CM_CT2[[#This Row],[Contract Status]]&lt;&gt;"ended",1,0)</f>
        <v/>
      </c>
      <c r="V108" s="15" t="n"/>
      <c r="W108" s="15">
        <f t="array" ref="W108">_xlfn.XLOOKUP(1,(CM_CT2[Contract Number Customer]=$E107)*(CM_CT2[Delivery Batch]=$F107)*(CM_CT2[Row Type]="Batch"),CM_CT2[Contract Flex])</f>
        <v/>
      </c>
      <c r="X108" s="54">
        <f t="array" ref="X108">_xlfn.XLOOKUP(1,(CM_CT2[Contract Number Customer]=$E107)*(CM_CT2[Delivery Batch]=$F107)*(CM_CT2[Row Type]="Batch"),CM_CT2[Flex StartDate])</f>
        <v/>
      </c>
      <c r="Y108" s="54">
        <f t="array" ref="Y108">_xlfn.XLOOKUP(1,(CM_CT2[Contract Number Customer]=$E107)*(CM_CT2[Delivery Batch]=$F107)*(CM_CT2[Row Type]="Batch"),CM_CT2[Flex EndDate])</f>
        <v/>
      </c>
      <c r="Z108" s="15">
        <f t="array" ref="Z108">_xlfn.XLOOKUP(1,(CM_CT2[Contract Number Customer]=$E107)*(CM_CT2[Delivery Batch]=$F107)*(CM_CT2[Row Type]="Batch"),CM_CT2[Contract Status])</f>
        <v/>
      </c>
      <c r="AA108" s="15" t="n"/>
      <c r="AB108" s="74" t="n"/>
      <c r="AC108" s="74" t="n"/>
      <c r="AD108" s="131">
        <f t="array" ref="AD108">+_xlfn.XLOOKUP(1,(Table_Mietpos[Vertragsnummer]=CM_CT2[[#This Row],[Contract Number M3]])*(Table_Mietpos[Auftragspos.]=CM_CT2[[#This Row],[Rentalposition M3]]),Table_Mietpos[Gueltig_ab])</f>
        <v/>
      </c>
      <c r="AE108" s="131">
        <f t="array" ref="AE108">+_xlfn.XLOOKUP(1,(Table_Mietpos[Vertragsnummer]=CM_CT2[[#This Row],[Contract Number M3]])*(Table_Mietpos[Auftragspos.]=CM_CT2[[#This Row],[Rentalposition M3]]),Table_Mietpos[Gueltig_bis])</f>
        <v/>
      </c>
      <c r="AF108" s="50">
        <f t="array" ref="AF108">+_xlfn.XLOOKUP(1,(CM_CT2[Contract Number Customer]=CM_CT2[[#This Row],[Contract Number Customer]])*(CM_CT2[Row Type]="Header"),CM_CT2[Contract Lenght Initial])</f>
        <v/>
      </c>
      <c r="AG108" s="136">
        <f>+CM_CT2[[#This Row],[Rental EndDate]]</f>
        <v/>
      </c>
      <c r="AH108" s="305" t="n"/>
      <c r="AI108" s="305" t="n"/>
      <c r="AJ108" s="305" t="n"/>
      <c r="AK108" s="53" t="n"/>
      <c r="AL108" s="15">
        <f t="array" ref="AL108">+_xlfn.XLOOKUP(1,(CM_CT2[Contract Number Customer]=CM_CT2[[#This Row],[Contract Number Customer]])*(CM_CT2[Row Type]="Header"),CM_CT2[Early Termination Category])</f>
        <v/>
      </c>
      <c r="AM108" s="136">
        <f t="array" ref="AM108">_xlfn.XLOOKUP(1,(CM_CT2[Contract Number Customer]=$E107)*(CM_CT2[Delivery Batch]=$F107)*(CM_CT2[Row Type]="Batch"),CM_CT2[Early Termination cut-off date1])</f>
        <v/>
      </c>
      <c r="AN108" s="136">
        <f t="array" ref="AN108">_xlfn.XLOOKUP(1,(CM_CT2[Contract Number Customer]=$E107)*(CM_CT2[Delivery Batch]=$F107)*(CM_CT2[Row Type]="Batch"),CM_CT2[Early Termination cut-off date2])</f>
        <v/>
      </c>
      <c r="AO108" s="53">
        <f t="array" ref="AO108">+_xlfn.XLOOKUP(1,(CM_CT2[Contract Number Customer]=CM_CT2[[#This Row],[Contract Number Customer]])*(CM_CT2[Row Type]="Header"),CM_CT2[Early Termination Notice Period Mths])</f>
        <v/>
      </c>
      <c r="AP108" s="53">
        <f t="array" ref="AP108">+_xlfn.XLOOKUP(1,(CM_CT2[Contract Number Customer]=CM_CT2[[#This Row],[Contract Number Customer]])*(CM_CT2[Row Type]="Header"),CM_CT2[Duly Termination Notice Period Mths])</f>
        <v/>
      </c>
      <c r="AQ108" s="54" t="n"/>
      <c r="AR108" s="54">
        <f t="array" ref="AR108">+_xlfn.XLOOKUP(1,(CM_CT2[[#This Row],[Contract Number M3]]=Next_possible_notice[Contract Number M3])*(CM_CT2[[#This Row],[Rentalposition M3]]=Next_possible_notice[Rentalposition M3]),Next_possible_notice[NoticeDateCalc])</f>
        <v/>
      </c>
      <c r="AS108" s="117" t="n"/>
      <c r="AT108" s="75" t="n"/>
      <c r="AU108" s="75" t="n"/>
      <c r="AV108" s="75" t="n"/>
      <c r="AW108" s="75" t="n"/>
      <c r="AX108" s="53" t="n"/>
      <c r="AY108" s="75" t="n"/>
      <c r="AZ108" s="54" t="n"/>
      <c r="BA108" s="50">
        <f t="array" ref="BA108">+_xlfn.XLOOKUP(1,(CM_CT2[Contract Number Customer]=CM_CT2[[#This Row],[Contract Number Customer]])*(CM_CT2[Row Type]="Header"),CM_CT2[Contract Lenght Early Clause &amp; Option])</f>
        <v/>
      </c>
      <c r="BB108" s="15" t="n"/>
      <c r="BC108" s="15" t="n"/>
      <c r="BD108" s="15" t="n"/>
      <c r="BE108" s="15" t="n"/>
      <c r="BF108" s="15" t="n"/>
      <c r="BG108" s="15" t="n"/>
      <c r="BH108" s="24" t="n"/>
      <c r="BI108" s="10" t="n"/>
      <c r="BJ108" s="118" t="n"/>
      <c r="BK108" s="24" t="n"/>
      <c r="BL108" s="24" t="n"/>
      <c r="BM108" s="50">
        <f t="array" ref="BM108">+_xlfn.XLOOKUP(1,(CM_CT2[Contract Number Customer]=CM_CT2[[#This Row],[Contract Number Customer]])*(CM_CT2[Row Type]="Header"),CM_CT2[Contract Mileage])</f>
        <v/>
      </c>
      <c r="BN108" s="50" t="n"/>
      <c r="BO108" s="54" t="n"/>
      <c r="BP108" s="54">
        <f t="array" ref="BP108">+_xlfn.XLOOKUP(1,(CM_CT2[Contract Number Customer]=CM_CT2[[#This Row],[Contract Number Customer]])*(CM_CT2[Row Type]="Header"),CM_CT2[Currency])</f>
        <v/>
      </c>
      <c r="BQ108" s="75">
        <f t="array" ref="BQ108">+_xlfn.XLOOKUP(1,(CM_CT2[Contract Number Customer]=CM_CT2[[#This Row],[Contract Number Customer]])*(CM_CT2[Row Type]="Header"),CM_CT2[Lease Rate EUR])</f>
        <v/>
      </c>
      <c r="BR108" s="306" t="n"/>
      <c r="BS108" s="306" t="n"/>
      <c r="BT108" s="177" t="n"/>
      <c r="BU108" s="306" t="n"/>
      <c r="BV108" s="179">
        <f t="array" ref="BV108">+_xlfn.XLOOKUP(1,(Table_Mietpos[Vertragsnummer]=CM_CT2[[#This Row],[Contract Number M3]])*(Table_Mietpos[Auftragspos.]=CM_CT2[[#This Row],[Rentalposition M3]]),Table_Mietpos[Nettosatz/Typ])</f>
        <v/>
      </c>
      <c r="BW108" s="306" t="n"/>
      <c r="BX108" s="75" t="n"/>
      <c r="BY108" s="75" t="n"/>
      <c r="BZ108" s="75" t="n"/>
      <c r="CA108" s="75" t="n"/>
      <c r="CB108" s="75" t="n"/>
      <c r="CC108" s="307" t="n"/>
      <c r="CD108" s="307" t="n"/>
      <c r="CE108" s="307" t="n"/>
      <c r="CF108" s="307" t="n"/>
      <c r="CG108" s="28" t="n"/>
      <c r="CH108" s="28" t="n"/>
      <c r="CI108" s="28" t="n"/>
      <c r="CJ108" s="186" t="n"/>
      <c r="CK108" s="307" t="n"/>
      <c r="CL108" s="306" t="n"/>
      <c r="CM108" s="12" t="n"/>
      <c r="CN108" s="20" t="n"/>
      <c r="CO108" s="142" t="n"/>
      <c r="CP108" s="142" t="n"/>
      <c r="CQ108" s="142" t="n"/>
      <c r="CR108" s="20" t="n"/>
    </row>
    <row r="109" ht="15" customHeight="1" s="287">
      <c r="B109" s="11" t="n"/>
      <c r="C109" s="14" t="inlineStr">
        <is>
          <t>V700010</t>
        </is>
      </c>
      <c r="D109" s="10" t="n"/>
      <c r="E109" s="15">
        <f t="array" ref="E109">+_xlfn.XLOOKUP(1,(CM_CT2[Contract Number M3]=CM_CT2[[#This Row],[Contract Number M3]])*(CM_CT2[Row Type]="Header"),CM_CT2[Contract Number Customer])</f>
        <v/>
      </c>
      <c r="F109" s="10" t="n">
        <v>3</v>
      </c>
      <c r="G109" s="10" t="inlineStr">
        <is>
          <t>Wagon</t>
        </is>
      </c>
      <c r="H109" s="10" t="n">
        <v>2</v>
      </c>
      <c r="I109" s="73">
        <f t="array" ref="I109">+_xlfn.XLOOKUP(1,(Table_Mietpos[Vertragsnummer]=CM[[#This Row],[Contract Number M3]])*(Table_Mietpos[Auftragspos.]=CM[[#This Row],[Rentalposition M3]]),Table_Mietpos[ChNr])</f>
        <v/>
      </c>
      <c r="J109" s="72">
        <f t="array" ref="J109">+_xlfn.XLOOKUP(1,(CM_CT2[Contract Number Customer]=CM_CT2[[#This Row],[Contract Number Customer]])*(CM_CT2[Row Type]="Header"),CM_CT2[Customer])</f>
        <v/>
      </c>
      <c r="K109" s="51" t="n"/>
      <c r="L109" s="51" t="n"/>
      <c r="M109" s="15">
        <f t="array" ref="M109">+_xlfn.XLOOKUP(1,(CM_CT2[Contract Number Customer]=CM_CT2[[#This Row],[Contract Number Customer]])*(CM_CT2[Row Type]="Header"),CM_CT2[Sales Manager])</f>
        <v/>
      </c>
      <c r="N109" s="15">
        <f t="array" ref="N109">+_xlfn.XLOOKUP(1,(CM_CT2[Contract Number Customer]=CM_CT2[[#This Row],[Contract Number Customer]])*(CM_CT2[Row Type]="Header"),CM_CT2[Wagon Type])</f>
        <v/>
      </c>
      <c r="O109" s="10" t="n">
        <v>1</v>
      </c>
      <c r="P109" s="10" t="n"/>
      <c r="Q109" s="10" t="n"/>
      <c r="R109" s="10" t="n">
        <v>1</v>
      </c>
      <c r="S109" s="10" t="n"/>
      <c r="T109" s="10" t="n">
        <v>1</v>
      </c>
      <c r="U109" s="15">
        <f>+IF(CM_CT2[[#This Row],[Contract Status]]&lt;&gt;"ended",1,0)</f>
        <v/>
      </c>
      <c r="V109" s="15" t="n"/>
      <c r="W109" s="15">
        <f t="array" ref="W109">_xlfn.XLOOKUP(1,(CM_CT2[Contract Number Customer]=$E108)*(CM_CT2[Delivery Batch]=$F108)*(CM_CT2[Row Type]="Batch"),CM_CT2[Contract Flex])</f>
        <v/>
      </c>
      <c r="X109" s="54">
        <f t="array" ref="X109">_xlfn.XLOOKUP(1,(CM_CT2[Contract Number Customer]=$E108)*(CM_CT2[Delivery Batch]=$F108)*(CM_CT2[Row Type]="Batch"),CM_CT2[Flex StartDate])</f>
        <v/>
      </c>
      <c r="Y109" s="54">
        <f t="array" ref="Y109">_xlfn.XLOOKUP(1,(CM_CT2[Contract Number Customer]=$E108)*(CM_CT2[Delivery Batch]=$F108)*(CM_CT2[Row Type]="Batch"),CM_CT2[Flex EndDate])</f>
        <v/>
      </c>
      <c r="Z109" s="15">
        <f t="array" ref="Z109">_xlfn.XLOOKUP(1,(CM_CT2[Contract Number Customer]=$E108)*(CM_CT2[Delivery Batch]=$F108)*(CM_CT2[Row Type]="Batch"),CM_CT2[Contract Status])</f>
        <v/>
      </c>
      <c r="AA109" s="15" t="n"/>
      <c r="AB109" s="74" t="n"/>
      <c r="AC109" s="74" t="n"/>
      <c r="AD109" s="131">
        <f t="array" ref="AD109">+_xlfn.XLOOKUP(1,(Table_Mietpos[Vertragsnummer]=CM_CT2[[#This Row],[Contract Number M3]])*(Table_Mietpos[Auftragspos.]=CM_CT2[[#This Row],[Rentalposition M3]]),Table_Mietpos[Gueltig_ab])</f>
        <v/>
      </c>
      <c r="AE109" s="131">
        <f t="array" ref="AE109">+_xlfn.XLOOKUP(1,(Table_Mietpos[Vertragsnummer]=CM_CT2[[#This Row],[Contract Number M3]])*(Table_Mietpos[Auftragspos.]=CM_CT2[[#This Row],[Rentalposition M3]]),Table_Mietpos[Gueltig_bis])</f>
        <v/>
      </c>
      <c r="AF109" s="50">
        <f t="array" ref="AF109">+_xlfn.XLOOKUP(1,(CM_CT2[Contract Number Customer]=CM_CT2[[#This Row],[Contract Number Customer]])*(CM_CT2[Row Type]="Header"),CM_CT2[Contract Lenght Initial])</f>
        <v/>
      </c>
      <c r="AG109" s="136">
        <f>+CM_CT2[[#This Row],[Rental EndDate]]</f>
        <v/>
      </c>
      <c r="AH109" s="305" t="n"/>
      <c r="AI109" s="305" t="n"/>
      <c r="AJ109" s="305" t="n"/>
      <c r="AK109" s="53" t="n"/>
      <c r="AL109" s="15">
        <f t="array" ref="AL109">+_xlfn.XLOOKUP(1,(CM_CT2[Contract Number Customer]=CM_CT2[[#This Row],[Contract Number Customer]])*(CM_CT2[Row Type]="Header"),CM_CT2[Early Termination Category])</f>
        <v/>
      </c>
      <c r="AM109" s="136">
        <f t="array" ref="AM109">_xlfn.XLOOKUP(1,(CM_CT2[Contract Number Customer]=$E108)*(CM_CT2[Delivery Batch]=$F108)*(CM_CT2[Row Type]="Batch"),CM_CT2[Early Termination cut-off date1])</f>
        <v/>
      </c>
      <c r="AN109" s="136">
        <f t="array" ref="AN109">_xlfn.XLOOKUP(1,(CM_CT2[Contract Number Customer]=$E108)*(CM_CT2[Delivery Batch]=$F108)*(CM_CT2[Row Type]="Batch"),CM_CT2[Early Termination cut-off date2])</f>
        <v/>
      </c>
      <c r="AO109" s="53">
        <f t="array" ref="AO109">+_xlfn.XLOOKUP(1,(CM_CT2[Contract Number Customer]=CM_CT2[[#This Row],[Contract Number Customer]])*(CM_CT2[Row Type]="Header"),CM_CT2[Early Termination Notice Period Mths])</f>
        <v/>
      </c>
      <c r="AP109" s="53">
        <f t="array" ref="AP109">+_xlfn.XLOOKUP(1,(CM_CT2[Contract Number Customer]=CM_CT2[[#This Row],[Contract Number Customer]])*(CM_CT2[Row Type]="Header"),CM_CT2[Duly Termination Notice Period Mths])</f>
        <v/>
      </c>
      <c r="AQ109" s="54" t="n"/>
      <c r="AR109" s="54">
        <f t="array" ref="AR109">+_xlfn.XLOOKUP(1,(CM_CT2[[#This Row],[Contract Number M3]]=Next_possible_notice[Contract Number M3])*(CM_CT2[[#This Row],[Rentalposition M3]]=Next_possible_notice[Rentalposition M3]),Next_possible_notice[NoticeDateCalc])</f>
        <v/>
      </c>
      <c r="AS109" s="117" t="n"/>
      <c r="AT109" s="75" t="n"/>
      <c r="AU109" s="75" t="n"/>
      <c r="AV109" s="75" t="n"/>
      <c r="AW109" s="75" t="n"/>
      <c r="AX109" s="53" t="n"/>
      <c r="AY109" s="75" t="n"/>
      <c r="AZ109" s="54" t="n"/>
      <c r="BA109" s="50">
        <f t="array" ref="BA109">+_xlfn.XLOOKUP(1,(CM_CT2[Contract Number Customer]=CM_CT2[[#This Row],[Contract Number Customer]])*(CM_CT2[Row Type]="Header"),CM_CT2[Contract Lenght Early Clause &amp; Option])</f>
        <v/>
      </c>
      <c r="BB109" s="15" t="n"/>
      <c r="BC109" s="15" t="n"/>
      <c r="BD109" s="15" t="n"/>
      <c r="BE109" s="15" t="n"/>
      <c r="BF109" s="15" t="n"/>
      <c r="BG109" s="15" t="n"/>
      <c r="BH109" s="24" t="n"/>
      <c r="BI109" s="10" t="n"/>
      <c r="BJ109" s="118" t="n"/>
      <c r="BK109" s="24" t="n"/>
      <c r="BL109" s="24" t="n"/>
      <c r="BM109" s="50">
        <f t="array" ref="BM109">+_xlfn.XLOOKUP(1,(CM_CT2[Contract Number Customer]=CM_CT2[[#This Row],[Contract Number Customer]])*(CM_CT2[Row Type]="Header"),CM_CT2[Contract Mileage])</f>
        <v/>
      </c>
      <c r="BN109" s="50" t="n"/>
      <c r="BO109" s="54" t="n"/>
      <c r="BP109" s="54">
        <f t="array" ref="BP109">+_xlfn.XLOOKUP(1,(CM_CT2[Contract Number Customer]=CM_CT2[[#This Row],[Contract Number Customer]])*(CM_CT2[Row Type]="Header"),CM_CT2[Currency])</f>
        <v/>
      </c>
      <c r="BQ109" s="75">
        <f t="array" ref="BQ109">+_xlfn.XLOOKUP(1,(CM_CT2[Contract Number Customer]=CM_CT2[[#This Row],[Contract Number Customer]])*(CM_CT2[Row Type]="Header"),CM_CT2[Lease Rate EUR])</f>
        <v/>
      </c>
      <c r="BR109" s="306" t="n"/>
      <c r="BS109" s="306" t="n"/>
      <c r="BT109" s="177" t="n"/>
      <c r="BU109" s="306" t="n"/>
      <c r="BV109" s="179">
        <f t="array" ref="BV109">+_xlfn.XLOOKUP(1,(Table_Mietpos[Vertragsnummer]=CM_CT2[[#This Row],[Contract Number M3]])*(Table_Mietpos[Auftragspos.]=CM_CT2[[#This Row],[Rentalposition M3]]),Table_Mietpos[Nettosatz/Typ])</f>
        <v/>
      </c>
      <c r="BW109" s="306" t="n"/>
      <c r="BX109" s="75" t="n"/>
      <c r="BY109" s="75" t="n"/>
      <c r="BZ109" s="75" t="n"/>
      <c r="CA109" s="75" t="n"/>
      <c r="CB109" s="75" t="n"/>
      <c r="CC109" s="307" t="n"/>
      <c r="CD109" s="307" t="n"/>
      <c r="CE109" s="307" t="n"/>
      <c r="CF109" s="307" t="n"/>
      <c r="CG109" s="28" t="n"/>
      <c r="CH109" s="28" t="n"/>
      <c r="CI109" s="28" t="n"/>
      <c r="CJ109" s="186" t="n"/>
      <c r="CK109" s="307" t="n"/>
      <c r="CL109" s="306" t="n"/>
      <c r="CM109" s="12" t="n"/>
      <c r="CN109" s="20" t="n"/>
      <c r="CO109" s="142" t="n"/>
      <c r="CP109" s="142" t="n"/>
      <c r="CQ109" s="142" t="n"/>
      <c r="CR109" s="20" t="n"/>
    </row>
    <row r="110" ht="15" customHeight="1" s="287">
      <c r="B110" s="11" t="n"/>
      <c r="C110" s="14" t="inlineStr">
        <is>
          <t>V700010</t>
        </is>
      </c>
      <c r="D110" s="10" t="n"/>
      <c r="E110" s="15">
        <f t="array" ref="E110">+_xlfn.XLOOKUP(1,(CM_CT2[Contract Number M3]=CM_CT2[[#This Row],[Contract Number M3]])*(CM_CT2[Row Type]="Header"),CM_CT2[Contract Number Customer])</f>
        <v/>
      </c>
      <c r="F110" s="10" t="n">
        <v>3</v>
      </c>
      <c r="G110" s="10" t="inlineStr">
        <is>
          <t>Wagon</t>
        </is>
      </c>
      <c r="H110" s="10" t="n">
        <v>3</v>
      </c>
      <c r="I110" s="73">
        <f t="array" ref="I110">+_xlfn.XLOOKUP(1,(Table_Mietpos[Vertragsnummer]=CM[[#This Row],[Contract Number M3]])*(Table_Mietpos[Auftragspos.]=CM[[#This Row],[Rentalposition M3]]),Table_Mietpos[ChNr])</f>
        <v/>
      </c>
      <c r="J110" s="72">
        <f t="array" ref="J110">+_xlfn.XLOOKUP(1,(CM_CT2[Contract Number Customer]=CM_CT2[[#This Row],[Contract Number Customer]])*(CM_CT2[Row Type]="Header"),CM_CT2[Customer])</f>
        <v/>
      </c>
      <c r="K110" s="51" t="n"/>
      <c r="L110" s="51" t="n"/>
      <c r="M110" s="15">
        <f t="array" ref="M110">+_xlfn.XLOOKUP(1,(CM_CT2[Contract Number Customer]=CM_CT2[[#This Row],[Contract Number Customer]])*(CM_CT2[Row Type]="Header"),CM_CT2[Sales Manager])</f>
        <v/>
      </c>
      <c r="N110" s="15">
        <f t="array" ref="N110">+_xlfn.XLOOKUP(1,(CM_CT2[Contract Number Customer]=CM_CT2[[#This Row],[Contract Number Customer]])*(CM_CT2[Row Type]="Header"),CM_CT2[Wagon Type])</f>
        <v/>
      </c>
      <c r="O110" s="10" t="n">
        <v>1</v>
      </c>
      <c r="P110" s="10" t="n"/>
      <c r="Q110" s="10" t="n"/>
      <c r="R110" s="10" t="n">
        <v>1</v>
      </c>
      <c r="S110" s="10" t="n"/>
      <c r="T110" s="10" t="n">
        <v>1</v>
      </c>
      <c r="U110" s="15">
        <f>+IF(CM_CT2[[#This Row],[Contract Status]]&lt;&gt;"ended",1,0)</f>
        <v/>
      </c>
      <c r="V110" s="15" t="n"/>
      <c r="W110" s="15">
        <f t="array" ref="W110">_xlfn.XLOOKUP(1,(CM_CT2[Contract Number Customer]=$E109)*(CM_CT2[Delivery Batch]=$F109)*(CM_CT2[Row Type]="Batch"),CM_CT2[Contract Flex])</f>
        <v/>
      </c>
      <c r="X110" s="54">
        <f t="array" ref="X110">_xlfn.XLOOKUP(1,(CM_CT2[Contract Number Customer]=$E109)*(CM_CT2[Delivery Batch]=$F109)*(CM_CT2[Row Type]="Batch"),CM_CT2[Flex StartDate])</f>
        <v/>
      </c>
      <c r="Y110" s="54">
        <f t="array" ref="Y110">_xlfn.XLOOKUP(1,(CM_CT2[Contract Number Customer]=$E109)*(CM_CT2[Delivery Batch]=$F109)*(CM_CT2[Row Type]="Batch"),CM_CT2[Flex EndDate])</f>
        <v/>
      </c>
      <c r="Z110" s="15">
        <f t="array" ref="Z110">_xlfn.XLOOKUP(1,(CM_CT2[Contract Number Customer]=$E109)*(CM_CT2[Delivery Batch]=$F109)*(CM_CT2[Row Type]="Batch"),CM_CT2[Contract Status])</f>
        <v/>
      </c>
      <c r="AA110" s="15" t="n"/>
      <c r="AB110" s="74" t="n"/>
      <c r="AC110" s="74" t="n"/>
      <c r="AD110" s="131">
        <f t="array" ref="AD110">+_xlfn.XLOOKUP(1,(Table_Mietpos[Vertragsnummer]=CM_CT2[[#This Row],[Contract Number M3]])*(Table_Mietpos[Auftragspos.]=CM_CT2[[#This Row],[Rentalposition M3]]),Table_Mietpos[Gueltig_ab])</f>
        <v/>
      </c>
      <c r="AE110" s="131">
        <f t="array" ref="AE110">+_xlfn.XLOOKUP(1,(Table_Mietpos[Vertragsnummer]=CM_CT2[[#This Row],[Contract Number M3]])*(Table_Mietpos[Auftragspos.]=CM_CT2[[#This Row],[Rentalposition M3]]),Table_Mietpos[Gueltig_bis])</f>
        <v/>
      </c>
      <c r="AF110" s="50">
        <f t="array" ref="AF110">+_xlfn.XLOOKUP(1,(CM_CT2[Contract Number Customer]=CM_CT2[[#This Row],[Contract Number Customer]])*(CM_CT2[Row Type]="Header"),CM_CT2[Contract Lenght Initial])</f>
        <v/>
      </c>
      <c r="AG110" s="136">
        <f>+CM_CT2[[#This Row],[Rental EndDate]]</f>
        <v/>
      </c>
      <c r="AH110" s="305" t="n"/>
      <c r="AI110" s="305" t="n"/>
      <c r="AJ110" s="305" t="n"/>
      <c r="AK110" s="53" t="n"/>
      <c r="AL110" s="15">
        <f t="array" ref="AL110">+_xlfn.XLOOKUP(1,(CM_CT2[Contract Number Customer]=CM_CT2[[#This Row],[Contract Number Customer]])*(CM_CT2[Row Type]="Header"),CM_CT2[Early Termination Category])</f>
        <v/>
      </c>
      <c r="AM110" s="136">
        <f t="array" ref="AM110">_xlfn.XLOOKUP(1,(CM_CT2[Contract Number Customer]=$E109)*(CM_CT2[Delivery Batch]=$F109)*(CM_CT2[Row Type]="Batch"),CM_CT2[Early Termination cut-off date1])</f>
        <v/>
      </c>
      <c r="AN110" s="136">
        <f t="array" ref="AN110">_xlfn.XLOOKUP(1,(CM_CT2[Contract Number Customer]=$E109)*(CM_CT2[Delivery Batch]=$F109)*(CM_CT2[Row Type]="Batch"),CM_CT2[Early Termination cut-off date2])</f>
        <v/>
      </c>
      <c r="AO110" s="53">
        <f t="array" ref="AO110">+_xlfn.XLOOKUP(1,(CM_CT2[Contract Number Customer]=CM_CT2[[#This Row],[Contract Number Customer]])*(CM_CT2[Row Type]="Header"),CM_CT2[Early Termination Notice Period Mths])</f>
        <v/>
      </c>
      <c r="AP110" s="53">
        <f t="array" ref="AP110">+_xlfn.XLOOKUP(1,(CM_CT2[Contract Number Customer]=CM_CT2[[#This Row],[Contract Number Customer]])*(CM_CT2[Row Type]="Header"),CM_CT2[Duly Termination Notice Period Mths])</f>
        <v/>
      </c>
      <c r="AQ110" s="54" t="n"/>
      <c r="AR110" s="54">
        <f t="array" ref="AR110">+_xlfn.XLOOKUP(1,(CM_CT2[[#This Row],[Contract Number M3]]=Next_possible_notice[Contract Number M3])*(CM_CT2[[#This Row],[Rentalposition M3]]=Next_possible_notice[Rentalposition M3]),Next_possible_notice[NoticeDateCalc])</f>
        <v/>
      </c>
      <c r="AS110" s="117" t="n"/>
      <c r="AT110" s="75" t="n"/>
      <c r="AU110" s="75" t="n"/>
      <c r="AV110" s="75" t="n"/>
      <c r="AW110" s="75" t="n"/>
      <c r="AX110" s="53" t="n"/>
      <c r="AY110" s="75" t="n"/>
      <c r="AZ110" s="54" t="n"/>
      <c r="BA110" s="50">
        <f t="array" ref="BA110">+_xlfn.XLOOKUP(1,(CM_CT2[Contract Number Customer]=CM_CT2[[#This Row],[Contract Number Customer]])*(CM_CT2[Row Type]="Header"),CM_CT2[Contract Lenght Early Clause &amp; Option])</f>
        <v/>
      </c>
      <c r="BB110" s="15" t="n"/>
      <c r="BC110" s="15" t="n"/>
      <c r="BD110" s="15" t="n"/>
      <c r="BE110" s="15" t="n"/>
      <c r="BF110" s="15" t="n"/>
      <c r="BG110" s="15" t="n"/>
      <c r="BH110" s="24" t="n"/>
      <c r="BI110" s="10" t="n"/>
      <c r="BJ110" s="118" t="n"/>
      <c r="BK110" s="24" t="n"/>
      <c r="BL110" s="24" t="n"/>
      <c r="BM110" s="50">
        <f t="array" ref="BM110">+_xlfn.XLOOKUP(1,(CM_CT2[Contract Number Customer]=CM_CT2[[#This Row],[Contract Number Customer]])*(CM_CT2[Row Type]="Header"),CM_CT2[Contract Mileage])</f>
        <v/>
      </c>
      <c r="BN110" s="50" t="n"/>
      <c r="BO110" s="54" t="n"/>
      <c r="BP110" s="54">
        <f t="array" ref="BP110">+_xlfn.XLOOKUP(1,(CM_CT2[Contract Number Customer]=CM_CT2[[#This Row],[Contract Number Customer]])*(CM_CT2[Row Type]="Header"),CM_CT2[Currency])</f>
        <v/>
      </c>
      <c r="BQ110" s="75">
        <f t="array" ref="BQ110">+_xlfn.XLOOKUP(1,(CM_CT2[Contract Number Customer]=CM_CT2[[#This Row],[Contract Number Customer]])*(CM_CT2[Row Type]="Header"),CM_CT2[Lease Rate EUR])</f>
        <v/>
      </c>
      <c r="BR110" s="306" t="n"/>
      <c r="BS110" s="306" t="n"/>
      <c r="BT110" s="177" t="n"/>
      <c r="BU110" s="306" t="n"/>
      <c r="BV110" s="179">
        <f t="array" ref="BV110">+_xlfn.XLOOKUP(1,(Table_Mietpos[Vertragsnummer]=CM_CT2[[#This Row],[Contract Number M3]])*(Table_Mietpos[Auftragspos.]=CM_CT2[[#This Row],[Rentalposition M3]]),Table_Mietpos[Nettosatz/Typ])</f>
        <v/>
      </c>
      <c r="BW110" s="306" t="n"/>
      <c r="BX110" s="75" t="n"/>
      <c r="BY110" s="75" t="n"/>
      <c r="BZ110" s="75" t="n"/>
      <c r="CA110" s="75" t="n"/>
      <c r="CB110" s="75" t="n"/>
      <c r="CC110" s="307" t="n"/>
      <c r="CD110" s="307" t="n"/>
      <c r="CE110" s="307" t="n"/>
      <c r="CF110" s="307" t="n"/>
      <c r="CG110" s="28" t="n"/>
      <c r="CH110" s="28" t="n"/>
      <c r="CI110" s="28" t="n"/>
      <c r="CJ110" s="186" t="n"/>
      <c r="CK110" s="307" t="n"/>
      <c r="CL110" s="306" t="n"/>
      <c r="CM110" s="12" t="n"/>
      <c r="CN110" s="20" t="n"/>
      <c r="CO110" s="142" t="n"/>
      <c r="CP110" s="142" t="n"/>
      <c r="CQ110" s="142" t="n"/>
      <c r="CR110" s="20" t="n"/>
    </row>
    <row r="111" ht="15" customHeight="1" s="287">
      <c r="B111" s="11" t="n"/>
      <c r="C111" s="14" t="inlineStr">
        <is>
          <t>V700010</t>
        </is>
      </c>
      <c r="D111" s="10" t="n"/>
      <c r="E111" s="15">
        <f t="array" ref="E111">+_xlfn.XLOOKUP(1,(CM_CT2[Contract Number M3]=CM_CT2[[#This Row],[Contract Number M3]])*(CM_CT2[Row Type]="Header"),CM_CT2[Contract Number Customer])</f>
        <v/>
      </c>
      <c r="F111" s="10" t="n">
        <v>3</v>
      </c>
      <c r="G111" s="10" t="inlineStr">
        <is>
          <t>Wagon</t>
        </is>
      </c>
      <c r="H111" s="10" t="n">
        <v>4</v>
      </c>
      <c r="I111" s="73">
        <f t="array" ref="I111">+_xlfn.XLOOKUP(1,(Table_Mietpos[Vertragsnummer]=CM[[#This Row],[Contract Number M3]])*(Table_Mietpos[Auftragspos.]=CM[[#This Row],[Rentalposition M3]]),Table_Mietpos[ChNr])</f>
        <v/>
      </c>
      <c r="J111" s="72">
        <f t="array" ref="J111">+_xlfn.XLOOKUP(1,(CM_CT2[Contract Number Customer]=CM_CT2[[#This Row],[Contract Number Customer]])*(CM_CT2[Row Type]="Header"),CM_CT2[Customer])</f>
        <v/>
      </c>
      <c r="K111" s="51" t="n"/>
      <c r="L111" s="51" t="n"/>
      <c r="M111" s="15">
        <f t="array" ref="M111">+_xlfn.XLOOKUP(1,(CM_CT2[Contract Number Customer]=CM_CT2[[#This Row],[Contract Number Customer]])*(CM_CT2[Row Type]="Header"),CM_CT2[Sales Manager])</f>
        <v/>
      </c>
      <c r="N111" s="15">
        <f t="array" ref="N111">+_xlfn.XLOOKUP(1,(CM_CT2[Contract Number Customer]=CM_CT2[[#This Row],[Contract Number Customer]])*(CM_CT2[Row Type]="Header"),CM_CT2[Wagon Type])</f>
        <v/>
      </c>
      <c r="O111" s="10" t="n">
        <v>1</v>
      </c>
      <c r="P111" s="10" t="n"/>
      <c r="Q111" s="10" t="n"/>
      <c r="R111" s="10" t="n">
        <v>1</v>
      </c>
      <c r="S111" s="10" t="n"/>
      <c r="T111" s="10" t="n">
        <v>1</v>
      </c>
      <c r="U111" s="15">
        <f>+IF(CM_CT2[[#This Row],[Contract Status]]&lt;&gt;"ended",1,0)</f>
        <v/>
      </c>
      <c r="V111" s="15" t="n"/>
      <c r="W111" s="15">
        <f t="array" ref="W111">_xlfn.XLOOKUP(1,(CM_CT2[Contract Number Customer]=$E110)*(CM_CT2[Delivery Batch]=$F110)*(CM_CT2[Row Type]="Batch"),CM_CT2[Contract Flex])</f>
        <v/>
      </c>
      <c r="X111" s="54">
        <f t="array" ref="X111">_xlfn.XLOOKUP(1,(CM_CT2[Contract Number Customer]=$E110)*(CM_CT2[Delivery Batch]=$F110)*(CM_CT2[Row Type]="Batch"),CM_CT2[Flex StartDate])</f>
        <v/>
      </c>
      <c r="Y111" s="54">
        <f t="array" ref="Y111">_xlfn.XLOOKUP(1,(CM_CT2[Contract Number Customer]=$E110)*(CM_CT2[Delivery Batch]=$F110)*(CM_CT2[Row Type]="Batch"),CM_CT2[Flex EndDate])</f>
        <v/>
      </c>
      <c r="Z111" s="15">
        <f t="array" ref="Z111">_xlfn.XLOOKUP(1,(CM_CT2[Contract Number Customer]=$E110)*(CM_CT2[Delivery Batch]=$F110)*(CM_CT2[Row Type]="Batch"),CM_CT2[Contract Status])</f>
        <v/>
      </c>
      <c r="AA111" s="15" t="n"/>
      <c r="AB111" s="74" t="n"/>
      <c r="AC111" s="74" t="n"/>
      <c r="AD111" s="131">
        <f t="array" ref="AD111">+_xlfn.XLOOKUP(1,(Table_Mietpos[Vertragsnummer]=CM_CT2[[#This Row],[Contract Number M3]])*(Table_Mietpos[Auftragspos.]=CM_CT2[[#This Row],[Rentalposition M3]]),Table_Mietpos[Gueltig_ab])</f>
        <v/>
      </c>
      <c r="AE111" s="131">
        <f t="array" ref="AE111">+_xlfn.XLOOKUP(1,(Table_Mietpos[Vertragsnummer]=CM_CT2[[#This Row],[Contract Number M3]])*(Table_Mietpos[Auftragspos.]=CM_CT2[[#This Row],[Rentalposition M3]]),Table_Mietpos[Gueltig_bis])</f>
        <v/>
      </c>
      <c r="AF111" s="50">
        <f t="array" ref="AF111">+_xlfn.XLOOKUP(1,(CM_CT2[Contract Number Customer]=CM_CT2[[#This Row],[Contract Number Customer]])*(CM_CT2[Row Type]="Header"),CM_CT2[Contract Lenght Initial])</f>
        <v/>
      </c>
      <c r="AG111" s="136">
        <f>+CM_CT2[[#This Row],[Rental EndDate]]</f>
        <v/>
      </c>
      <c r="AH111" s="305" t="n"/>
      <c r="AI111" s="305" t="n"/>
      <c r="AJ111" s="305" t="n"/>
      <c r="AK111" s="53" t="n"/>
      <c r="AL111" s="15">
        <f t="array" ref="AL111">+_xlfn.XLOOKUP(1,(CM_CT2[Contract Number Customer]=CM_CT2[[#This Row],[Contract Number Customer]])*(CM_CT2[Row Type]="Header"),CM_CT2[Early Termination Category])</f>
        <v/>
      </c>
      <c r="AM111" s="136">
        <f t="array" ref="AM111">_xlfn.XLOOKUP(1,(CM_CT2[Contract Number Customer]=$E110)*(CM_CT2[Delivery Batch]=$F110)*(CM_CT2[Row Type]="Batch"),CM_CT2[Early Termination cut-off date1])</f>
        <v/>
      </c>
      <c r="AN111" s="136">
        <f t="array" ref="AN111">_xlfn.XLOOKUP(1,(CM_CT2[Contract Number Customer]=$E110)*(CM_CT2[Delivery Batch]=$F110)*(CM_CT2[Row Type]="Batch"),CM_CT2[Early Termination cut-off date2])</f>
        <v/>
      </c>
      <c r="AO111" s="53">
        <f t="array" ref="AO111">+_xlfn.XLOOKUP(1,(CM_CT2[Contract Number Customer]=CM_CT2[[#This Row],[Contract Number Customer]])*(CM_CT2[Row Type]="Header"),CM_CT2[Early Termination Notice Period Mths])</f>
        <v/>
      </c>
      <c r="AP111" s="53">
        <f t="array" ref="AP111">+_xlfn.XLOOKUP(1,(CM_CT2[Contract Number Customer]=CM_CT2[[#This Row],[Contract Number Customer]])*(CM_CT2[Row Type]="Header"),CM_CT2[Duly Termination Notice Period Mths])</f>
        <v/>
      </c>
      <c r="AQ111" s="54" t="n"/>
      <c r="AR111" s="54">
        <f t="array" ref="AR111">+_xlfn.XLOOKUP(1,(CM_CT2[[#This Row],[Contract Number M3]]=Next_possible_notice[Contract Number M3])*(CM_CT2[[#This Row],[Rentalposition M3]]=Next_possible_notice[Rentalposition M3]),Next_possible_notice[NoticeDateCalc])</f>
        <v/>
      </c>
      <c r="AS111" s="117" t="n"/>
      <c r="AT111" s="75" t="n"/>
      <c r="AU111" s="75" t="n"/>
      <c r="AV111" s="75" t="n"/>
      <c r="AW111" s="75" t="n"/>
      <c r="AX111" s="53" t="n"/>
      <c r="AY111" s="75" t="n"/>
      <c r="AZ111" s="54" t="n"/>
      <c r="BA111" s="50">
        <f t="array" ref="BA111">+_xlfn.XLOOKUP(1,(CM_CT2[Contract Number Customer]=CM_CT2[[#This Row],[Contract Number Customer]])*(CM_CT2[Row Type]="Header"),CM_CT2[Contract Lenght Early Clause &amp; Option])</f>
        <v/>
      </c>
      <c r="BB111" s="15" t="n"/>
      <c r="BC111" s="15" t="n"/>
      <c r="BD111" s="15" t="n"/>
      <c r="BE111" s="15" t="n"/>
      <c r="BF111" s="15" t="n"/>
      <c r="BG111" s="15" t="n"/>
      <c r="BH111" s="24" t="n"/>
      <c r="BI111" s="10" t="n"/>
      <c r="BJ111" s="118" t="n"/>
      <c r="BK111" s="24" t="n"/>
      <c r="BL111" s="24" t="n"/>
      <c r="BM111" s="50">
        <f t="array" ref="BM111">+_xlfn.XLOOKUP(1,(CM_CT2[Contract Number Customer]=CM_CT2[[#This Row],[Contract Number Customer]])*(CM_CT2[Row Type]="Header"),CM_CT2[Contract Mileage])</f>
        <v/>
      </c>
      <c r="BN111" s="50" t="n"/>
      <c r="BO111" s="54" t="n"/>
      <c r="BP111" s="54">
        <f t="array" ref="BP111">+_xlfn.XLOOKUP(1,(CM_CT2[Contract Number Customer]=CM_CT2[[#This Row],[Contract Number Customer]])*(CM_CT2[Row Type]="Header"),CM_CT2[Currency])</f>
        <v/>
      </c>
      <c r="BQ111" s="75">
        <f t="array" ref="BQ111">+_xlfn.XLOOKUP(1,(CM_CT2[Contract Number Customer]=CM_CT2[[#This Row],[Contract Number Customer]])*(CM_CT2[Row Type]="Header"),CM_CT2[Lease Rate EUR])</f>
        <v/>
      </c>
      <c r="BR111" s="306" t="n"/>
      <c r="BS111" s="306" t="n"/>
      <c r="BT111" s="177" t="n"/>
      <c r="BU111" s="306" t="n"/>
      <c r="BV111" s="179">
        <f t="array" ref="BV111">+_xlfn.XLOOKUP(1,(Table_Mietpos[Vertragsnummer]=CM_CT2[[#This Row],[Contract Number M3]])*(Table_Mietpos[Auftragspos.]=CM_CT2[[#This Row],[Rentalposition M3]]),Table_Mietpos[Nettosatz/Typ])</f>
        <v/>
      </c>
      <c r="BW111" s="306" t="n"/>
      <c r="BX111" s="75" t="n"/>
      <c r="BY111" s="75" t="n"/>
      <c r="BZ111" s="75" t="n"/>
      <c r="CA111" s="75" t="n"/>
      <c r="CB111" s="75" t="n"/>
      <c r="CC111" s="307" t="n"/>
      <c r="CD111" s="307" t="n"/>
      <c r="CE111" s="307" t="n"/>
      <c r="CF111" s="307" t="n"/>
      <c r="CG111" s="28" t="n"/>
      <c r="CH111" s="28" t="n"/>
      <c r="CI111" s="28" t="n"/>
      <c r="CJ111" s="186" t="n"/>
      <c r="CK111" s="307" t="n"/>
      <c r="CL111" s="306" t="n"/>
      <c r="CM111" s="12" t="n"/>
      <c r="CN111" s="20" t="n"/>
      <c r="CO111" s="142" t="n"/>
      <c r="CP111" s="142" t="n"/>
      <c r="CQ111" s="142" t="n"/>
      <c r="CR111" s="20" t="n"/>
    </row>
    <row r="112" ht="15" customHeight="1" s="287">
      <c r="B112" s="11" t="n"/>
      <c r="C112" s="14" t="inlineStr">
        <is>
          <t>V700010</t>
        </is>
      </c>
      <c r="D112" s="10" t="n"/>
      <c r="E112" s="15">
        <f t="array" ref="E112">+_xlfn.XLOOKUP(1,(CM_CT2[Contract Number M3]=CM_CT2[[#This Row],[Contract Number M3]])*(CM_CT2[Row Type]="Header"),CM_CT2[Contract Number Customer])</f>
        <v/>
      </c>
      <c r="F112" s="10" t="n">
        <v>3</v>
      </c>
      <c r="G112" s="10" t="inlineStr">
        <is>
          <t>Wagon</t>
        </is>
      </c>
      <c r="H112" s="10" t="n">
        <v>5</v>
      </c>
      <c r="I112" s="73">
        <f t="array" ref="I112">+_xlfn.XLOOKUP(1,(Table_Mietpos[Vertragsnummer]=CM[[#This Row],[Contract Number M3]])*(Table_Mietpos[Auftragspos.]=CM[[#This Row],[Rentalposition M3]]),Table_Mietpos[ChNr])</f>
        <v/>
      </c>
      <c r="J112" s="72">
        <f t="array" ref="J112">+_xlfn.XLOOKUP(1,(CM_CT2[Contract Number Customer]=CM_CT2[[#This Row],[Contract Number Customer]])*(CM_CT2[Row Type]="Header"),CM_CT2[Customer])</f>
        <v/>
      </c>
      <c r="K112" s="51" t="n"/>
      <c r="L112" s="51" t="n"/>
      <c r="M112" s="15">
        <f t="array" ref="M112">+_xlfn.XLOOKUP(1,(CM_CT2[Contract Number Customer]=CM_CT2[[#This Row],[Contract Number Customer]])*(CM_CT2[Row Type]="Header"),CM_CT2[Sales Manager])</f>
        <v/>
      </c>
      <c r="N112" s="15">
        <f t="array" ref="N112">+_xlfn.XLOOKUP(1,(CM_CT2[Contract Number Customer]=CM_CT2[[#This Row],[Contract Number Customer]])*(CM_CT2[Row Type]="Header"),CM_CT2[Wagon Type])</f>
        <v/>
      </c>
      <c r="O112" s="10" t="n">
        <v>1</v>
      </c>
      <c r="P112" s="10" t="n"/>
      <c r="Q112" s="10" t="n"/>
      <c r="R112" s="10" t="n">
        <v>1</v>
      </c>
      <c r="S112" s="10" t="n"/>
      <c r="T112" s="10" t="n">
        <v>1</v>
      </c>
      <c r="U112" s="15">
        <f>+IF(CM_CT2[[#This Row],[Contract Status]]&lt;&gt;"ended",1,0)</f>
        <v/>
      </c>
      <c r="V112" s="15" t="n"/>
      <c r="W112" s="15">
        <f t="array" ref="W112">_xlfn.XLOOKUP(1,(CM_CT2[Contract Number Customer]=$E111)*(CM_CT2[Delivery Batch]=$F111)*(CM_CT2[Row Type]="Batch"),CM_CT2[Contract Flex])</f>
        <v/>
      </c>
      <c r="X112" s="54">
        <f t="array" ref="X112">_xlfn.XLOOKUP(1,(CM_CT2[Contract Number Customer]=$E111)*(CM_CT2[Delivery Batch]=$F111)*(CM_CT2[Row Type]="Batch"),CM_CT2[Flex StartDate])</f>
        <v/>
      </c>
      <c r="Y112" s="54">
        <f t="array" ref="Y112">_xlfn.XLOOKUP(1,(CM_CT2[Contract Number Customer]=$E111)*(CM_CT2[Delivery Batch]=$F111)*(CM_CT2[Row Type]="Batch"),CM_CT2[Flex EndDate])</f>
        <v/>
      </c>
      <c r="Z112" s="15">
        <f t="array" ref="Z112">_xlfn.XLOOKUP(1,(CM_CT2[Contract Number Customer]=$E111)*(CM_CT2[Delivery Batch]=$F111)*(CM_CT2[Row Type]="Batch"),CM_CT2[Contract Status])</f>
        <v/>
      </c>
      <c r="AA112" s="15" t="n"/>
      <c r="AB112" s="74" t="n"/>
      <c r="AC112" s="74" t="n"/>
      <c r="AD112" s="131">
        <f t="array" ref="AD112">+_xlfn.XLOOKUP(1,(Table_Mietpos[Vertragsnummer]=CM_CT2[[#This Row],[Contract Number M3]])*(Table_Mietpos[Auftragspos.]=CM_CT2[[#This Row],[Rentalposition M3]]),Table_Mietpos[Gueltig_ab])</f>
        <v/>
      </c>
      <c r="AE112" s="131">
        <f t="array" ref="AE112">+_xlfn.XLOOKUP(1,(Table_Mietpos[Vertragsnummer]=CM_CT2[[#This Row],[Contract Number M3]])*(Table_Mietpos[Auftragspos.]=CM_CT2[[#This Row],[Rentalposition M3]]),Table_Mietpos[Gueltig_bis])</f>
        <v/>
      </c>
      <c r="AF112" s="50">
        <f t="array" ref="AF112">+_xlfn.XLOOKUP(1,(CM_CT2[Contract Number Customer]=CM_CT2[[#This Row],[Contract Number Customer]])*(CM_CT2[Row Type]="Header"),CM_CT2[Contract Lenght Initial])</f>
        <v/>
      </c>
      <c r="AG112" s="136">
        <f>+CM_CT2[[#This Row],[Rental EndDate]]</f>
        <v/>
      </c>
      <c r="AH112" s="305" t="n"/>
      <c r="AI112" s="305" t="n"/>
      <c r="AJ112" s="305" t="n"/>
      <c r="AK112" s="53" t="n"/>
      <c r="AL112" s="15">
        <f t="array" ref="AL112">+_xlfn.XLOOKUP(1,(CM_CT2[Contract Number Customer]=CM_CT2[[#This Row],[Contract Number Customer]])*(CM_CT2[Row Type]="Header"),CM_CT2[Early Termination Category])</f>
        <v/>
      </c>
      <c r="AM112" s="136">
        <f t="array" ref="AM112">_xlfn.XLOOKUP(1,(CM_CT2[Contract Number Customer]=$E111)*(CM_CT2[Delivery Batch]=$F111)*(CM_CT2[Row Type]="Batch"),CM_CT2[Early Termination cut-off date1])</f>
        <v/>
      </c>
      <c r="AN112" s="136">
        <f t="array" ref="AN112">_xlfn.XLOOKUP(1,(CM_CT2[Contract Number Customer]=$E111)*(CM_CT2[Delivery Batch]=$F111)*(CM_CT2[Row Type]="Batch"),CM_CT2[Early Termination cut-off date2])</f>
        <v/>
      </c>
      <c r="AO112" s="53">
        <f t="array" ref="AO112">+_xlfn.XLOOKUP(1,(CM_CT2[Contract Number Customer]=CM_CT2[[#This Row],[Contract Number Customer]])*(CM_CT2[Row Type]="Header"),CM_CT2[Early Termination Notice Period Mths])</f>
        <v/>
      </c>
      <c r="AP112" s="53">
        <f t="array" ref="AP112">+_xlfn.XLOOKUP(1,(CM_CT2[Contract Number Customer]=CM_CT2[[#This Row],[Contract Number Customer]])*(CM_CT2[Row Type]="Header"),CM_CT2[Duly Termination Notice Period Mths])</f>
        <v/>
      </c>
      <c r="AQ112" s="54" t="n"/>
      <c r="AR112" s="54">
        <f t="array" ref="AR112">+_xlfn.XLOOKUP(1,(CM_CT2[[#This Row],[Contract Number M3]]=Next_possible_notice[Contract Number M3])*(CM_CT2[[#This Row],[Rentalposition M3]]=Next_possible_notice[Rentalposition M3]),Next_possible_notice[NoticeDateCalc])</f>
        <v/>
      </c>
      <c r="AS112" s="117" t="n"/>
      <c r="AT112" s="75" t="n"/>
      <c r="AU112" s="75" t="n"/>
      <c r="AV112" s="75" t="n"/>
      <c r="AW112" s="75" t="n"/>
      <c r="AX112" s="53" t="n"/>
      <c r="AY112" s="75" t="n"/>
      <c r="AZ112" s="54" t="n"/>
      <c r="BA112" s="50">
        <f t="array" ref="BA112">+_xlfn.XLOOKUP(1,(CM_CT2[Contract Number Customer]=CM_CT2[[#This Row],[Contract Number Customer]])*(CM_CT2[Row Type]="Header"),CM_CT2[Contract Lenght Early Clause &amp; Option])</f>
        <v/>
      </c>
      <c r="BB112" s="15" t="n"/>
      <c r="BC112" s="15" t="n"/>
      <c r="BD112" s="15" t="n"/>
      <c r="BE112" s="15" t="n"/>
      <c r="BF112" s="15" t="n"/>
      <c r="BG112" s="15" t="n"/>
      <c r="BH112" s="24" t="n"/>
      <c r="BI112" s="10" t="n"/>
      <c r="BJ112" s="118" t="n"/>
      <c r="BK112" s="24" t="n"/>
      <c r="BL112" s="24" t="n"/>
      <c r="BM112" s="50">
        <f t="array" ref="BM112">+_xlfn.XLOOKUP(1,(CM_CT2[Contract Number Customer]=CM_CT2[[#This Row],[Contract Number Customer]])*(CM_CT2[Row Type]="Header"),CM_CT2[Contract Mileage])</f>
        <v/>
      </c>
      <c r="BN112" s="50" t="n"/>
      <c r="BO112" s="54" t="n"/>
      <c r="BP112" s="54">
        <f t="array" ref="BP112">+_xlfn.XLOOKUP(1,(CM_CT2[Contract Number Customer]=CM_CT2[[#This Row],[Contract Number Customer]])*(CM_CT2[Row Type]="Header"),CM_CT2[Currency])</f>
        <v/>
      </c>
      <c r="BQ112" s="75">
        <f t="array" ref="BQ112">+_xlfn.XLOOKUP(1,(CM_CT2[Contract Number Customer]=CM_CT2[[#This Row],[Contract Number Customer]])*(CM_CT2[Row Type]="Header"),CM_CT2[Lease Rate EUR])</f>
        <v/>
      </c>
      <c r="BR112" s="306" t="n"/>
      <c r="BS112" s="306" t="n"/>
      <c r="BT112" s="177" t="n"/>
      <c r="BU112" s="306" t="n"/>
      <c r="BV112" s="179">
        <f t="array" ref="BV112">+_xlfn.XLOOKUP(1,(Table_Mietpos[Vertragsnummer]=CM_CT2[[#This Row],[Contract Number M3]])*(Table_Mietpos[Auftragspos.]=CM_CT2[[#This Row],[Rentalposition M3]]),Table_Mietpos[Nettosatz/Typ])</f>
        <v/>
      </c>
      <c r="BW112" s="306" t="n"/>
      <c r="BX112" s="75" t="n"/>
      <c r="BY112" s="75" t="n"/>
      <c r="BZ112" s="75" t="n"/>
      <c r="CA112" s="75" t="n"/>
      <c r="CB112" s="75" t="n"/>
      <c r="CC112" s="307" t="n"/>
      <c r="CD112" s="307" t="n"/>
      <c r="CE112" s="307" t="n"/>
      <c r="CF112" s="307" t="n"/>
      <c r="CG112" s="28" t="n"/>
      <c r="CH112" s="28" t="n"/>
      <c r="CI112" s="28" t="n"/>
      <c r="CJ112" s="186" t="n"/>
      <c r="CK112" s="307" t="n"/>
      <c r="CL112" s="306" t="n"/>
      <c r="CM112" s="12" t="n"/>
      <c r="CN112" s="20" t="n"/>
      <c r="CO112" s="142" t="n"/>
      <c r="CP112" s="142" t="n"/>
      <c r="CQ112" s="142" t="n"/>
      <c r="CR112" s="20" t="n"/>
    </row>
    <row r="113" ht="15" customHeight="1" s="287">
      <c r="B113" s="11" t="n"/>
      <c r="C113" s="14" t="inlineStr">
        <is>
          <t>V700010</t>
        </is>
      </c>
      <c r="D113" s="10" t="n"/>
      <c r="E113" s="15">
        <f t="array" ref="E113">+_xlfn.XLOOKUP(1,(CM_CT2[Contract Number M3]=CM_CT2[[#This Row],[Contract Number M3]])*(CM_CT2[Row Type]="Header"),CM_CT2[Contract Number Customer])</f>
        <v/>
      </c>
      <c r="F113" s="10" t="n">
        <v>3</v>
      </c>
      <c r="G113" s="10" t="inlineStr">
        <is>
          <t>Wagon</t>
        </is>
      </c>
      <c r="H113" s="10" t="n">
        <v>6</v>
      </c>
      <c r="I113" s="73">
        <f t="array" ref="I113">+_xlfn.XLOOKUP(1,(Table_Mietpos[Vertragsnummer]=CM[[#This Row],[Contract Number M3]])*(Table_Mietpos[Auftragspos.]=CM[[#This Row],[Rentalposition M3]]),Table_Mietpos[ChNr])</f>
        <v/>
      </c>
      <c r="J113" s="72">
        <f t="array" ref="J113">+_xlfn.XLOOKUP(1,(CM_CT2[Contract Number Customer]=CM_CT2[[#This Row],[Contract Number Customer]])*(CM_CT2[Row Type]="Header"),CM_CT2[Customer])</f>
        <v/>
      </c>
      <c r="K113" s="51" t="n"/>
      <c r="L113" s="51" t="n"/>
      <c r="M113" s="15">
        <f t="array" ref="M113">+_xlfn.XLOOKUP(1,(CM_CT2[Contract Number Customer]=CM_CT2[[#This Row],[Contract Number Customer]])*(CM_CT2[Row Type]="Header"),CM_CT2[Sales Manager])</f>
        <v/>
      </c>
      <c r="N113" s="15">
        <f t="array" ref="N113">+_xlfn.XLOOKUP(1,(CM_CT2[Contract Number Customer]=CM_CT2[[#This Row],[Contract Number Customer]])*(CM_CT2[Row Type]="Header"),CM_CT2[Wagon Type])</f>
        <v/>
      </c>
      <c r="O113" s="10" t="n">
        <v>1</v>
      </c>
      <c r="P113" s="10" t="n"/>
      <c r="Q113" s="10" t="n"/>
      <c r="R113" s="10" t="n">
        <v>1</v>
      </c>
      <c r="S113" s="10" t="n"/>
      <c r="T113" s="10" t="n">
        <v>1</v>
      </c>
      <c r="U113" s="15">
        <f>+IF(CM_CT2[[#This Row],[Contract Status]]&lt;&gt;"ended",1,0)</f>
        <v/>
      </c>
      <c r="V113" s="15" t="n"/>
      <c r="W113" s="15">
        <f t="array" ref="W113">_xlfn.XLOOKUP(1,(CM_CT2[Contract Number Customer]=$E112)*(CM_CT2[Delivery Batch]=$F112)*(CM_CT2[Row Type]="Batch"),CM_CT2[Contract Flex])</f>
        <v/>
      </c>
      <c r="X113" s="54">
        <f t="array" ref="X113">_xlfn.XLOOKUP(1,(CM_CT2[Contract Number Customer]=$E112)*(CM_CT2[Delivery Batch]=$F112)*(CM_CT2[Row Type]="Batch"),CM_CT2[Flex StartDate])</f>
        <v/>
      </c>
      <c r="Y113" s="54">
        <f t="array" ref="Y113">_xlfn.XLOOKUP(1,(CM_CT2[Contract Number Customer]=$E112)*(CM_CT2[Delivery Batch]=$F112)*(CM_CT2[Row Type]="Batch"),CM_CT2[Flex EndDate])</f>
        <v/>
      </c>
      <c r="Z113" s="15">
        <f t="array" ref="Z113">_xlfn.XLOOKUP(1,(CM_CT2[Contract Number Customer]=$E112)*(CM_CT2[Delivery Batch]=$F112)*(CM_CT2[Row Type]="Batch"),CM_CT2[Contract Status])</f>
        <v/>
      </c>
      <c r="AA113" s="15" t="n"/>
      <c r="AB113" s="74" t="n"/>
      <c r="AC113" s="74" t="n"/>
      <c r="AD113" s="131">
        <f t="array" ref="AD113">+_xlfn.XLOOKUP(1,(Table_Mietpos[Vertragsnummer]=CM_CT2[[#This Row],[Contract Number M3]])*(Table_Mietpos[Auftragspos.]=CM_CT2[[#This Row],[Rentalposition M3]]),Table_Mietpos[Gueltig_ab])</f>
        <v/>
      </c>
      <c r="AE113" s="131">
        <f t="array" ref="AE113">+_xlfn.XLOOKUP(1,(Table_Mietpos[Vertragsnummer]=CM_CT2[[#This Row],[Contract Number M3]])*(Table_Mietpos[Auftragspos.]=CM_CT2[[#This Row],[Rentalposition M3]]),Table_Mietpos[Gueltig_bis])</f>
        <v/>
      </c>
      <c r="AF113" s="50">
        <f t="array" ref="AF113">+_xlfn.XLOOKUP(1,(CM_CT2[Contract Number Customer]=CM_CT2[[#This Row],[Contract Number Customer]])*(CM_CT2[Row Type]="Header"),CM_CT2[Contract Lenght Initial])</f>
        <v/>
      </c>
      <c r="AG113" s="136">
        <f>+CM_CT2[[#This Row],[Rental EndDate]]</f>
        <v/>
      </c>
      <c r="AH113" s="305" t="n"/>
      <c r="AI113" s="305" t="n"/>
      <c r="AJ113" s="305" t="n"/>
      <c r="AK113" s="53" t="n"/>
      <c r="AL113" s="15">
        <f t="array" ref="AL113">+_xlfn.XLOOKUP(1,(CM_CT2[Contract Number Customer]=CM_CT2[[#This Row],[Contract Number Customer]])*(CM_CT2[Row Type]="Header"),CM_CT2[Early Termination Category])</f>
        <v/>
      </c>
      <c r="AM113" s="136">
        <f t="array" ref="AM113">_xlfn.XLOOKUP(1,(CM_CT2[Contract Number Customer]=$E112)*(CM_CT2[Delivery Batch]=$F112)*(CM_CT2[Row Type]="Batch"),CM_CT2[Early Termination cut-off date1])</f>
        <v/>
      </c>
      <c r="AN113" s="136">
        <f t="array" ref="AN113">_xlfn.XLOOKUP(1,(CM_CT2[Contract Number Customer]=$E112)*(CM_CT2[Delivery Batch]=$F112)*(CM_CT2[Row Type]="Batch"),CM_CT2[Early Termination cut-off date2])</f>
        <v/>
      </c>
      <c r="AO113" s="53">
        <f t="array" ref="AO113">+_xlfn.XLOOKUP(1,(CM_CT2[Contract Number Customer]=CM_CT2[[#This Row],[Contract Number Customer]])*(CM_CT2[Row Type]="Header"),CM_CT2[Early Termination Notice Period Mths])</f>
        <v/>
      </c>
      <c r="AP113" s="53">
        <f t="array" ref="AP113">+_xlfn.XLOOKUP(1,(CM_CT2[Contract Number Customer]=CM_CT2[[#This Row],[Contract Number Customer]])*(CM_CT2[Row Type]="Header"),CM_CT2[Duly Termination Notice Period Mths])</f>
        <v/>
      </c>
      <c r="AQ113" s="54" t="n"/>
      <c r="AR113" s="54">
        <f t="array" ref="AR113">+_xlfn.XLOOKUP(1,(CM_CT2[[#This Row],[Contract Number M3]]=Next_possible_notice[Contract Number M3])*(CM_CT2[[#This Row],[Rentalposition M3]]=Next_possible_notice[Rentalposition M3]),Next_possible_notice[NoticeDateCalc])</f>
        <v/>
      </c>
      <c r="AS113" s="117" t="n"/>
      <c r="AT113" s="75" t="n"/>
      <c r="AU113" s="75" t="n"/>
      <c r="AV113" s="75" t="n"/>
      <c r="AW113" s="75" t="n"/>
      <c r="AX113" s="53" t="n"/>
      <c r="AY113" s="75" t="n"/>
      <c r="AZ113" s="54" t="n"/>
      <c r="BA113" s="50">
        <f t="array" ref="BA113">+_xlfn.XLOOKUP(1,(CM_CT2[Contract Number Customer]=CM_CT2[[#This Row],[Contract Number Customer]])*(CM_CT2[Row Type]="Header"),CM_CT2[Contract Lenght Early Clause &amp; Option])</f>
        <v/>
      </c>
      <c r="BB113" s="15" t="n"/>
      <c r="BC113" s="15" t="n"/>
      <c r="BD113" s="15" t="n"/>
      <c r="BE113" s="15" t="n"/>
      <c r="BF113" s="15" t="n"/>
      <c r="BG113" s="15" t="n"/>
      <c r="BH113" s="24" t="n"/>
      <c r="BI113" s="10" t="n"/>
      <c r="BJ113" s="118" t="n"/>
      <c r="BK113" s="24" t="n"/>
      <c r="BL113" s="24" t="n"/>
      <c r="BM113" s="50">
        <f t="array" ref="BM113">+_xlfn.XLOOKUP(1,(CM_CT2[Contract Number Customer]=CM_CT2[[#This Row],[Contract Number Customer]])*(CM_CT2[Row Type]="Header"),CM_CT2[Contract Mileage])</f>
        <v/>
      </c>
      <c r="BN113" s="50" t="n"/>
      <c r="BO113" s="54" t="n"/>
      <c r="BP113" s="54">
        <f t="array" ref="BP113">+_xlfn.XLOOKUP(1,(CM_CT2[Contract Number Customer]=CM_CT2[[#This Row],[Contract Number Customer]])*(CM_CT2[Row Type]="Header"),CM_CT2[Currency])</f>
        <v/>
      </c>
      <c r="BQ113" s="75">
        <f t="array" ref="BQ113">+_xlfn.XLOOKUP(1,(CM_CT2[Contract Number Customer]=CM_CT2[[#This Row],[Contract Number Customer]])*(CM_CT2[Row Type]="Header"),CM_CT2[Lease Rate EUR])</f>
        <v/>
      </c>
      <c r="BR113" s="306" t="n"/>
      <c r="BS113" s="306" t="n"/>
      <c r="BT113" s="177" t="n"/>
      <c r="BU113" s="306" t="n"/>
      <c r="BV113" s="179">
        <f t="array" ref="BV113">+_xlfn.XLOOKUP(1,(Table_Mietpos[Vertragsnummer]=CM_CT2[[#This Row],[Contract Number M3]])*(Table_Mietpos[Auftragspos.]=CM_CT2[[#This Row],[Rentalposition M3]]),Table_Mietpos[Nettosatz/Typ])</f>
        <v/>
      </c>
      <c r="BW113" s="306" t="n"/>
      <c r="BX113" s="75" t="n"/>
      <c r="BY113" s="75" t="n"/>
      <c r="BZ113" s="75" t="n"/>
      <c r="CA113" s="75" t="n"/>
      <c r="CB113" s="75" t="n"/>
      <c r="CC113" s="307" t="n"/>
      <c r="CD113" s="307" t="n"/>
      <c r="CE113" s="307" t="n"/>
      <c r="CF113" s="307" t="n"/>
      <c r="CG113" s="28" t="n"/>
      <c r="CH113" s="28" t="n"/>
      <c r="CI113" s="28" t="n"/>
      <c r="CJ113" s="186" t="n"/>
      <c r="CK113" s="307" t="n"/>
      <c r="CL113" s="306" t="n"/>
      <c r="CM113" s="12" t="n"/>
      <c r="CN113" s="20" t="n"/>
      <c r="CO113" s="142" t="n"/>
      <c r="CP113" s="142" t="n"/>
      <c r="CQ113" s="142" t="n"/>
      <c r="CR113" s="20" t="n"/>
    </row>
    <row r="114" ht="15" customHeight="1" s="287">
      <c r="B114" s="11" t="n"/>
      <c r="C114" s="14" t="inlineStr">
        <is>
          <t>V700010</t>
        </is>
      </c>
      <c r="D114" s="10" t="n"/>
      <c r="E114" s="15">
        <f t="array" ref="E114">+_xlfn.XLOOKUP(1,(CM_CT2[Contract Number M3]=CM_CT2[[#This Row],[Contract Number M3]])*(CM_CT2[Row Type]="Header"),CM_CT2[Contract Number Customer])</f>
        <v/>
      </c>
      <c r="F114" s="10" t="n">
        <v>3</v>
      </c>
      <c r="G114" s="10" t="inlineStr">
        <is>
          <t>Wagon</t>
        </is>
      </c>
      <c r="H114" s="10" t="n">
        <v>7</v>
      </c>
      <c r="I114" s="73">
        <f t="array" ref="I114">+_xlfn.XLOOKUP(1,(Table_Mietpos[Vertragsnummer]=CM[[#This Row],[Contract Number M3]])*(Table_Mietpos[Auftragspos.]=CM[[#This Row],[Rentalposition M3]]),Table_Mietpos[ChNr])</f>
        <v/>
      </c>
      <c r="J114" s="72">
        <f t="array" ref="J114">+_xlfn.XLOOKUP(1,(CM_CT2[Contract Number Customer]=CM_CT2[[#This Row],[Contract Number Customer]])*(CM_CT2[Row Type]="Header"),CM_CT2[Customer])</f>
        <v/>
      </c>
      <c r="K114" s="51" t="n"/>
      <c r="L114" s="51" t="n"/>
      <c r="M114" s="15">
        <f t="array" ref="M114">+_xlfn.XLOOKUP(1,(CM_CT2[Contract Number Customer]=CM_CT2[[#This Row],[Contract Number Customer]])*(CM_CT2[Row Type]="Header"),CM_CT2[Sales Manager])</f>
        <v/>
      </c>
      <c r="N114" s="15">
        <f t="array" ref="N114">+_xlfn.XLOOKUP(1,(CM_CT2[Contract Number Customer]=CM_CT2[[#This Row],[Contract Number Customer]])*(CM_CT2[Row Type]="Header"),CM_CT2[Wagon Type])</f>
        <v/>
      </c>
      <c r="O114" s="10" t="n">
        <v>1</v>
      </c>
      <c r="P114" s="10" t="n"/>
      <c r="Q114" s="10" t="n"/>
      <c r="R114" s="10" t="n">
        <v>1</v>
      </c>
      <c r="S114" s="10" t="n"/>
      <c r="T114" s="10" t="n">
        <v>1</v>
      </c>
      <c r="U114" s="15">
        <f>+IF(CM_CT2[[#This Row],[Contract Status]]&lt;&gt;"ended",1,0)</f>
        <v/>
      </c>
      <c r="V114" s="15" t="n"/>
      <c r="W114" s="15">
        <f t="array" ref="W114">_xlfn.XLOOKUP(1,(CM_CT2[Contract Number Customer]=$E113)*(CM_CT2[Delivery Batch]=$F113)*(CM_CT2[Row Type]="Batch"),CM_CT2[Contract Flex])</f>
        <v/>
      </c>
      <c r="X114" s="54">
        <f t="array" ref="X114">_xlfn.XLOOKUP(1,(CM_CT2[Contract Number Customer]=$E113)*(CM_CT2[Delivery Batch]=$F113)*(CM_CT2[Row Type]="Batch"),CM_CT2[Flex StartDate])</f>
        <v/>
      </c>
      <c r="Y114" s="54">
        <f t="array" ref="Y114">_xlfn.XLOOKUP(1,(CM_CT2[Contract Number Customer]=$E113)*(CM_CT2[Delivery Batch]=$F113)*(CM_CT2[Row Type]="Batch"),CM_CT2[Flex EndDate])</f>
        <v/>
      </c>
      <c r="Z114" s="15">
        <f t="array" ref="Z114">_xlfn.XLOOKUP(1,(CM_CT2[Contract Number Customer]=$E113)*(CM_CT2[Delivery Batch]=$F113)*(CM_CT2[Row Type]="Batch"),CM_CT2[Contract Status])</f>
        <v/>
      </c>
      <c r="AA114" s="15" t="n"/>
      <c r="AB114" s="74" t="n"/>
      <c r="AC114" s="74" t="n"/>
      <c r="AD114" s="131">
        <f t="array" ref="AD114">+_xlfn.XLOOKUP(1,(Table_Mietpos[Vertragsnummer]=CM_CT2[[#This Row],[Contract Number M3]])*(Table_Mietpos[Auftragspos.]=CM_CT2[[#This Row],[Rentalposition M3]]),Table_Mietpos[Gueltig_ab])</f>
        <v/>
      </c>
      <c r="AE114" s="131">
        <f t="array" ref="AE114">+_xlfn.XLOOKUP(1,(Table_Mietpos[Vertragsnummer]=CM_CT2[[#This Row],[Contract Number M3]])*(Table_Mietpos[Auftragspos.]=CM_CT2[[#This Row],[Rentalposition M3]]),Table_Mietpos[Gueltig_bis])</f>
        <v/>
      </c>
      <c r="AF114" s="50">
        <f t="array" ref="AF114">+_xlfn.XLOOKUP(1,(CM_CT2[Contract Number Customer]=CM_CT2[[#This Row],[Contract Number Customer]])*(CM_CT2[Row Type]="Header"),CM_CT2[Contract Lenght Initial])</f>
        <v/>
      </c>
      <c r="AG114" s="136">
        <f>+CM_CT2[[#This Row],[Rental EndDate]]</f>
        <v/>
      </c>
      <c r="AH114" s="305" t="n"/>
      <c r="AI114" s="305" t="n"/>
      <c r="AJ114" s="305" t="n"/>
      <c r="AK114" s="53" t="n"/>
      <c r="AL114" s="15">
        <f t="array" ref="AL114">+_xlfn.XLOOKUP(1,(CM_CT2[Contract Number Customer]=CM_CT2[[#This Row],[Contract Number Customer]])*(CM_CT2[Row Type]="Header"),CM_CT2[Early Termination Category])</f>
        <v/>
      </c>
      <c r="AM114" s="136">
        <f t="array" ref="AM114">_xlfn.XLOOKUP(1,(CM_CT2[Contract Number Customer]=$E113)*(CM_CT2[Delivery Batch]=$F113)*(CM_CT2[Row Type]="Batch"),CM_CT2[Early Termination cut-off date1])</f>
        <v/>
      </c>
      <c r="AN114" s="136">
        <f t="array" ref="AN114">_xlfn.XLOOKUP(1,(CM_CT2[Contract Number Customer]=$E113)*(CM_CT2[Delivery Batch]=$F113)*(CM_CT2[Row Type]="Batch"),CM_CT2[Early Termination cut-off date2])</f>
        <v/>
      </c>
      <c r="AO114" s="53">
        <f t="array" ref="AO114">+_xlfn.XLOOKUP(1,(CM_CT2[Contract Number Customer]=CM_CT2[[#This Row],[Contract Number Customer]])*(CM_CT2[Row Type]="Header"),CM_CT2[Early Termination Notice Period Mths])</f>
        <v/>
      </c>
      <c r="AP114" s="53">
        <f t="array" ref="AP114">+_xlfn.XLOOKUP(1,(CM_CT2[Contract Number Customer]=CM_CT2[[#This Row],[Contract Number Customer]])*(CM_CT2[Row Type]="Header"),CM_CT2[Duly Termination Notice Period Mths])</f>
        <v/>
      </c>
      <c r="AQ114" s="54" t="n"/>
      <c r="AR114" s="54">
        <f t="array" ref="AR114">+_xlfn.XLOOKUP(1,(CM_CT2[[#This Row],[Contract Number M3]]=Next_possible_notice[Contract Number M3])*(CM_CT2[[#This Row],[Rentalposition M3]]=Next_possible_notice[Rentalposition M3]),Next_possible_notice[NoticeDateCalc])</f>
        <v/>
      </c>
      <c r="AS114" s="117" t="n"/>
      <c r="AT114" s="75" t="n"/>
      <c r="AU114" s="75" t="n"/>
      <c r="AV114" s="75" t="n"/>
      <c r="AW114" s="75" t="n"/>
      <c r="AX114" s="53" t="n"/>
      <c r="AY114" s="75" t="n"/>
      <c r="AZ114" s="54" t="n"/>
      <c r="BA114" s="50">
        <f t="array" ref="BA114">+_xlfn.XLOOKUP(1,(CM_CT2[Contract Number Customer]=CM_CT2[[#This Row],[Contract Number Customer]])*(CM_CT2[Row Type]="Header"),CM_CT2[Contract Lenght Early Clause &amp; Option])</f>
        <v/>
      </c>
      <c r="BB114" s="15" t="n"/>
      <c r="BC114" s="15" t="n"/>
      <c r="BD114" s="15" t="n"/>
      <c r="BE114" s="15" t="n"/>
      <c r="BF114" s="15" t="n"/>
      <c r="BG114" s="15" t="n"/>
      <c r="BH114" s="24" t="n"/>
      <c r="BI114" s="10" t="n"/>
      <c r="BJ114" s="118" t="n"/>
      <c r="BK114" s="24" t="n"/>
      <c r="BL114" s="24" t="n"/>
      <c r="BM114" s="50">
        <f t="array" ref="BM114">+_xlfn.XLOOKUP(1,(CM_CT2[Contract Number Customer]=CM_CT2[[#This Row],[Contract Number Customer]])*(CM_CT2[Row Type]="Header"),CM_CT2[Contract Mileage])</f>
        <v/>
      </c>
      <c r="BN114" s="50" t="n"/>
      <c r="BO114" s="54" t="n"/>
      <c r="BP114" s="54">
        <f t="array" ref="BP114">+_xlfn.XLOOKUP(1,(CM_CT2[Contract Number Customer]=CM_CT2[[#This Row],[Contract Number Customer]])*(CM_CT2[Row Type]="Header"),CM_CT2[Currency])</f>
        <v/>
      </c>
      <c r="BQ114" s="75">
        <f t="array" ref="BQ114">+_xlfn.XLOOKUP(1,(CM_CT2[Contract Number Customer]=CM_CT2[[#This Row],[Contract Number Customer]])*(CM_CT2[Row Type]="Header"),CM_CT2[Lease Rate EUR])</f>
        <v/>
      </c>
      <c r="BR114" s="306" t="n"/>
      <c r="BS114" s="306" t="n"/>
      <c r="BT114" s="177" t="n"/>
      <c r="BU114" s="306" t="n"/>
      <c r="BV114" s="179">
        <f t="array" ref="BV114">+_xlfn.XLOOKUP(1,(Table_Mietpos[Vertragsnummer]=CM_CT2[[#This Row],[Contract Number M3]])*(Table_Mietpos[Auftragspos.]=CM_CT2[[#This Row],[Rentalposition M3]]),Table_Mietpos[Nettosatz/Typ])</f>
        <v/>
      </c>
      <c r="BW114" s="306" t="n"/>
      <c r="BX114" s="75" t="n"/>
      <c r="BY114" s="75" t="n"/>
      <c r="BZ114" s="75" t="n"/>
      <c r="CA114" s="75" t="n"/>
      <c r="CB114" s="75" t="n"/>
      <c r="CC114" s="307" t="n"/>
      <c r="CD114" s="307" t="n"/>
      <c r="CE114" s="307" t="n"/>
      <c r="CF114" s="307" t="n"/>
      <c r="CG114" s="28" t="n"/>
      <c r="CH114" s="28" t="n"/>
      <c r="CI114" s="28" t="n"/>
      <c r="CJ114" s="186" t="n"/>
      <c r="CK114" s="307" t="n"/>
      <c r="CL114" s="306" t="n"/>
      <c r="CM114" s="12" t="n"/>
      <c r="CN114" s="20" t="n"/>
      <c r="CO114" s="142" t="n"/>
      <c r="CP114" s="142" t="n"/>
      <c r="CQ114" s="142" t="n"/>
      <c r="CR114" s="20" t="n"/>
    </row>
    <row r="115" ht="15" customHeight="1" s="287">
      <c r="B115" s="11" t="n"/>
      <c r="C115" s="14" t="inlineStr">
        <is>
          <t>V700010</t>
        </is>
      </c>
      <c r="D115" s="10" t="n"/>
      <c r="E115" s="15">
        <f t="array" ref="E115">+_xlfn.XLOOKUP(1,(CM_CT2[Contract Number M3]=CM_CT2[[#This Row],[Contract Number M3]])*(CM_CT2[Row Type]="Header"),CM_CT2[Contract Number Customer])</f>
        <v/>
      </c>
      <c r="F115" s="10" t="n">
        <v>3</v>
      </c>
      <c r="G115" s="10" t="inlineStr">
        <is>
          <t>Wagon</t>
        </is>
      </c>
      <c r="H115" s="10" t="n">
        <v>8</v>
      </c>
      <c r="I115" s="73">
        <f t="array" ref="I115">+_xlfn.XLOOKUP(1,(Table_Mietpos[Vertragsnummer]=CM[[#This Row],[Contract Number M3]])*(Table_Mietpos[Auftragspos.]=CM[[#This Row],[Rentalposition M3]]),Table_Mietpos[ChNr])</f>
        <v/>
      </c>
      <c r="J115" s="72">
        <f t="array" ref="J115">+_xlfn.XLOOKUP(1,(CM_CT2[Contract Number Customer]=CM_CT2[[#This Row],[Contract Number Customer]])*(CM_CT2[Row Type]="Header"),CM_CT2[Customer])</f>
        <v/>
      </c>
      <c r="K115" s="51" t="n"/>
      <c r="L115" s="51" t="n"/>
      <c r="M115" s="15">
        <f t="array" ref="M115">+_xlfn.XLOOKUP(1,(CM_CT2[Contract Number Customer]=CM_CT2[[#This Row],[Contract Number Customer]])*(CM_CT2[Row Type]="Header"),CM_CT2[Sales Manager])</f>
        <v/>
      </c>
      <c r="N115" s="15">
        <f t="array" ref="N115">+_xlfn.XLOOKUP(1,(CM_CT2[Contract Number Customer]=CM_CT2[[#This Row],[Contract Number Customer]])*(CM_CT2[Row Type]="Header"),CM_CT2[Wagon Type])</f>
        <v/>
      </c>
      <c r="O115" s="10" t="n">
        <v>1</v>
      </c>
      <c r="P115" s="10" t="n"/>
      <c r="Q115" s="10" t="n"/>
      <c r="R115" s="10" t="n">
        <v>1</v>
      </c>
      <c r="S115" s="10" t="n"/>
      <c r="T115" s="10" t="n">
        <v>1</v>
      </c>
      <c r="U115" s="15">
        <f>+IF(CM_CT2[[#This Row],[Contract Status]]&lt;&gt;"ended",1,0)</f>
        <v/>
      </c>
      <c r="V115" s="15" t="n"/>
      <c r="W115" s="15">
        <f t="array" ref="W115">_xlfn.XLOOKUP(1,(CM_CT2[Contract Number Customer]=$E114)*(CM_CT2[Delivery Batch]=$F114)*(CM_CT2[Row Type]="Batch"),CM_CT2[Contract Flex])</f>
        <v/>
      </c>
      <c r="X115" s="54">
        <f t="array" ref="X115">_xlfn.XLOOKUP(1,(CM_CT2[Contract Number Customer]=$E114)*(CM_CT2[Delivery Batch]=$F114)*(CM_CT2[Row Type]="Batch"),CM_CT2[Flex StartDate])</f>
        <v/>
      </c>
      <c r="Y115" s="54">
        <f t="array" ref="Y115">_xlfn.XLOOKUP(1,(CM_CT2[Contract Number Customer]=$E114)*(CM_CT2[Delivery Batch]=$F114)*(CM_CT2[Row Type]="Batch"),CM_CT2[Flex EndDate])</f>
        <v/>
      </c>
      <c r="Z115" s="15">
        <f t="array" ref="Z115">_xlfn.XLOOKUP(1,(CM_CT2[Contract Number Customer]=$E114)*(CM_CT2[Delivery Batch]=$F114)*(CM_CT2[Row Type]="Batch"),CM_CT2[Contract Status])</f>
        <v/>
      </c>
      <c r="AA115" s="15" t="n"/>
      <c r="AB115" s="74" t="n"/>
      <c r="AC115" s="74" t="n"/>
      <c r="AD115" s="131">
        <f t="array" ref="AD115">+_xlfn.XLOOKUP(1,(Table_Mietpos[Vertragsnummer]=CM_CT2[[#This Row],[Contract Number M3]])*(Table_Mietpos[Auftragspos.]=CM_CT2[[#This Row],[Rentalposition M3]]),Table_Mietpos[Gueltig_ab])</f>
        <v/>
      </c>
      <c r="AE115" s="131">
        <f t="array" ref="AE115">+_xlfn.XLOOKUP(1,(Table_Mietpos[Vertragsnummer]=CM_CT2[[#This Row],[Contract Number M3]])*(Table_Mietpos[Auftragspos.]=CM_CT2[[#This Row],[Rentalposition M3]]),Table_Mietpos[Gueltig_bis])</f>
        <v/>
      </c>
      <c r="AF115" s="50">
        <f t="array" ref="AF115">+_xlfn.XLOOKUP(1,(CM_CT2[Contract Number Customer]=CM_CT2[[#This Row],[Contract Number Customer]])*(CM_CT2[Row Type]="Header"),CM_CT2[Contract Lenght Initial])</f>
        <v/>
      </c>
      <c r="AG115" s="136">
        <f>+CM_CT2[[#This Row],[Rental EndDate]]</f>
        <v/>
      </c>
      <c r="AH115" s="305" t="n"/>
      <c r="AI115" s="305" t="n"/>
      <c r="AJ115" s="305" t="n"/>
      <c r="AK115" s="53" t="n"/>
      <c r="AL115" s="15">
        <f t="array" ref="AL115">+_xlfn.XLOOKUP(1,(CM_CT2[Contract Number Customer]=CM_CT2[[#This Row],[Contract Number Customer]])*(CM_CT2[Row Type]="Header"),CM_CT2[Early Termination Category])</f>
        <v/>
      </c>
      <c r="AM115" s="136">
        <f t="array" ref="AM115">_xlfn.XLOOKUP(1,(CM_CT2[Contract Number Customer]=$E114)*(CM_CT2[Delivery Batch]=$F114)*(CM_CT2[Row Type]="Batch"),CM_CT2[Early Termination cut-off date1])</f>
        <v/>
      </c>
      <c r="AN115" s="136">
        <f t="array" ref="AN115">_xlfn.XLOOKUP(1,(CM_CT2[Contract Number Customer]=$E114)*(CM_CT2[Delivery Batch]=$F114)*(CM_CT2[Row Type]="Batch"),CM_CT2[Early Termination cut-off date2])</f>
        <v/>
      </c>
      <c r="AO115" s="53">
        <f t="array" ref="AO115">+_xlfn.XLOOKUP(1,(CM_CT2[Contract Number Customer]=CM_CT2[[#This Row],[Contract Number Customer]])*(CM_CT2[Row Type]="Header"),CM_CT2[Early Termination Notice Period Mths])</f>
        <v/>
      </c>
      <c r="AP115" s="53">
        <f t="array" ref="AP115">+_xlfn.XLOOKUP(1,(CM_CT2[Contract Number Customer]=CM_CT2[[#This Row],[Contract Number Customer]])*(CM_CT2[Row Type]="Header"),CM_CT2[Duly Termination Notice Period Mths])</f>
        <v/>
      </c>
      <c r="AQ115" s="54" t="n"/>
      <c r="AR115" s="54">
        <f t="array" ref="AR115">+_xlfn.XLOOKUP(1,(CM_CT2[[#This Row],[Contract Number M3]]=Next_possible_notice[Contract Number M3])*(CM_CT2[[#This Row],[Rentalposition M3]]=Next_possible_notice[Rentalposition M3]),Next_possible_notice[NoticeDateCalc])</f>
        <v/>
      </c>
      <c r="AS115" s="117" t="n"/>
      <c r="AT115" s="75" t="n"/>
      <c r="AU115" s="75" t="n"/>
      <c r="AV115" s="75" t="n"/>
      <c r="AW115" s="75" t="n"/>
      <c r="AX115" s="53" t="n"/>
      <c r="AY115" s="75" t="n"/>
      <c r="AZ115" s="54" t="n"/>
      <c r="BA115" s="50">
        <f t="array" ref="BA115">+_xlfn.XLOOKUP(1,(CM_CT2[Contract Number Customer]=CM_CT2[[#This Row],[Contract Number Customer]])*(CM_CT2[Row Type]="Header"),CM_CT2[Contract Lenght Early Clause &amp; Option])</f>
        <v/>
      </c>
      <c r="BB115" s="15" t="n"/>
      <c r="BC115" s="15" t="n"/>
      <c r="BD115" s="15" t="n"/>
      <c r="BE115" s="15" t="n"/>
      <c r="BF115" s="15" t="n"/>
      <c r="BG115" s="15" t="n"/>
      <c r="BH115" s="24" t="n"/>
      <c r="BI115" s="10" t="n"/>
      <c r="BJ115" s="118" t="n"/>
      <c r="BK115" s="24" t="n"/>
      <c r="BL115" s="24" t="n"/>
      <c r="BM115" s="50">
        <f t="array" ref="BM115">+_xlfn.XLOOKUP(1,(CM_CT2[Contract Number Customer]=CM_CT2[[#This Row],[Contract Number Customer]])*(CM_CT2[Row Type]="Header"),CM_CT2[Contract Mileage])</f>
        <v/>
      </c>
      <c r="BN115" s="50" t="n"/>
      <c r="BO115" s="54" t="n"/>
      <c r="BP115" s="54">
        <f t="array" ref="BP115">+_xlfn.XLOOKUP(1,(CM_CT2[Contract Number Customer]=CM_CT2[[#This Row],[Contract Number Customer]])*(CM_CT2[Row Type]="Header"),CM_CT2[Currency])</f>
        <v/>
      </c>
      <c r="BQ115" s="75">
        <f t="array" ref="BQ115">+_xlfn.XLOOKUP(1,(CM_CT2[Contract Number Customer]=CM_CT2[[#This Row],[Contract Number Customer]])*(CM_CT2[Row Type]="Header"),CM_CT2[Lease Rate EUR])</f>
        <v/>
      </c>
      <c r="BR115" s="306" t="n"/>
      <c r="BS115" s="306" t="n"/>
      <c r="BT115" s="177" t="n"/>
      <c r="BU115" s="306" t="n"/>
      <c r="BV115" s="179">
        <f t="array" ref="BV115">+_xlfn.XLOOKUP(1,(Table_Mietpos[Vertragsnummer]=CM_CT2[[#This Row],[Contract Number M3]])*(Table_Mietpos[Auftragspos.]=CM_CT2[[#This Row],[Rentalposition M3]]),Table_Mietpos[Nettosatz/Typ])</f>
        <v/>
      </c>
      <c r="BW115" s="306" t="n"/>
      <c r="BX115" s="75" t="n"/>
      <c r="BY115" s="75" t="n"/>
      <c r="BZ115" s="75" t="n"/>
      <c r="CA115" s="75" t="n"/>
      <c r="CB115" s="75" t="n"/>
      <c r="CC115" s="307" t="n"/>
      <c r="CD115" s="307" t="n"/>
      <c r="CE115" s="307" t="n"/>
      <c r="CF115" s="307" t="n"/>
      <c r="CG115" s="28" t="n"/>
      <c r="CH115" s="28" t="n"/>
      <c r="CI115" s="28" t="n"/>
      <c r="CJ115" s="186" t="n"/>
      <c r="CK115" s="307" t="n"/>
      <c r="CL115" s="306" t="n"/>
      <c r="CM115" s="12" t="n"/>
      <c r="CN115" s="20" t="n"/>
      <c r="CO115" s="142" t="n"/>
      <c r="CP115" s="142" t="n"/>
      <c r="CQ115" s="142" t="n"/>
      <c r="CR115" s="20" t="n"/>
    </row>
    <row r="116" ht="15" customHeight="1" s="287">
      <c r="B116" s="11" t="n"/>
      <c r="C116" s="14" t="inlineStr">
        <is>
          <t>V700010</t>
        </is>
      </c>
      <c r="D116" s="10" t="n"/>
      <c r="E116" s="15">
        <f t="array" ref="E116">+_xlfn.XLOOKUP(1,(CM_CT2[Contract Number M3]=CM_CT2[[#This Row],[Contract Number M3]])*(CM_CT2[Row Type]="Header"),CM_CT2[Contract Number Customer])</f>
        <v/>
      </c>
      <c r="F116" s="10" t="n">
        <v>3</v>
      </c>
      <c r="G116" s="10" t="inlineStr">
        <is>
          <t>Wagon</t>
        </is>
      </c>
      <c r="H116" s="10" t="n">
        <v>9</v>
      </c>
      <c r="I116" s="73">
        <f t="array" ref="I116">+_xlfn.XLOOKUP(1,(Table_Mietpos[Vertragsnummer]=CM[[#This Row],[Contract Number M3]])*(Table_Mietpos[Auftragspos.]=CM[[#This Row],[Rentalposition M3]]),Table_Mietpos[ChNr])</f>
        <v/>
      </c>
      <c r="J116" s="72">
        <f t="array" ref="J116">+_xlfn.XLOOKUP(1,(CM_CT2[Contract Number Customer]=CM_CT2[[#This Row],[Contract Number Customer]])*(CM_CT2[Row Type]="Header"),CM_CT2[Customer])</f>
        <v/>
      </c>
      <c r="K116" s="51" t="n"/>
      <c r="L116" s="51" t="n"/>
      <c r="M116" s="15">
        <f t="array" ref="M116">+_xlfn.XLOOKUP(1,(CM_CT2[Contract Number Customer]=CM_CT2[[#This Row],[Contract Number Customer]])*(CM_CT2[Row Type]="Header"),CM_CT2[Sales Manager])</f>
        <v/>
      </c>
      <c r="N116" s="15">
        <f t="array" ref="N116">+_xlfn.XLOOKUP(1,(CM_CT2[Contract Number Customer]=CM_CT2[[#This Row],[Contract Number Customer]])*(CM_CT2[Row Type]="Header"),CM_CT2[Wagon Type])</f>
        <v/>
      </c>
      <c r="O116" s="10" t="n">
        <v>1</v>
      </c>
      <c r="P116" s="10" t="n"/>
      <c r="Q116" s="10" t="n"/>
      <c r="R116" s="10" t="n">
        <v>1</v>
      </c>
      <c r="S116" s="10" t="n"/>
      <c r="T116" s="10" t="n">
        <v>1</v>
      </c>
      <c r="U116" s="15">
        <f>+IF(CM_CT2[[#This Row],[Contract Status]]&lt;&gt;"ended",1,0)</f>
        <v/>
      </c>
      <c r="V116" s="15" t="n"/>
      <c r="W116" s="15">
        <f t="array" ref="W116">_xlfn.XLOOKUP(1,(CM_CT2[Contract Number Customer]=$E115)*(CM_CT2[Delivery Batch]=$F115)*(CM_CT2[Row Type]="Batch"),CM_CT2[Contract Flex])</f>
        <v/>
      </c>
      <c r="X116" s="54">
        <f t="array" ref="X116">_xlfn.XLOOKUP(1,(CM_CT2[Contract Number Customer]=$E115)*(CM_CT2[Delivery Batch]=$F115)*(CM_CT2[Row Type]="Batch"),CM_CT2[Flex StartDate])</f>
        <v/>
      </c>
      <c r="Y116" s="54">
        <f t="array" ref="Y116">_xlfn.XLOOKUP(1,(CM_CT2[Contract Number Customer]=$E115)*(CM_CT2[Delivery Batch]=$F115)*(CM_CT2[Row Type]="Batch"),CM_CT2[Flex EndDate])</f>
        <v/>
      </c>
      <c r="Z116" s="15">
        <f t="array" ref="Z116">_xlfn.XLOOKUP(1,(CM_CT2[Contract Number Customer]=$E115)*(CM_CT2[Delivery Batch]=$F115)*(CM_CT2[Row Type]="Batch"),CM_CT2[Contract Status])</f>
        <v/>
      </c>
      <c r="AA116" s="15" t="n"/>
      <c r="AB116" s="74" t="n"/>
      <c r="AC116" s="74" t="n"/>
      <c r="AD116" s="131">
        <f t="array" ref="AD116">+_xlfn.XLOOKUP(1,(Table_Mietpos[Vertragsnummer]=CM_CT2[[#This Row],[Contract Number M3]])*(Table_Mietpos[Auftragspos.]=CM_CT2[[#This Row],[Rentalposition M3]]),Table_Mietpos[Gueltig_ab])</f>
        <v/>
      </c>
      <c r="AE116" s="131">
        <f t="array" ref="AE116">+_xlfn.XLOOKUP(1,(Table_Mietpos[Vertragsnummer]=CM_CT2[[#This Row],[Contract Number M3]])*(Table_Mietpos[Auftragspos.]=CM_CT2[[#This Row],[Rentalposition M3]]),Table_Mietpos[Gueltig_bis])</f>
        <v/>
      </c>
      <c r="AF116" s="50">
        <f t="array" ref="AF116">+_xlfn.XLOOKUP(1,(CM_CT2[Contract Number Customer]=CM_CT2[[#This Row],[Contract Number Customer]])*(CM_CT2[Row Type]="Header"),CM_CT2[Contract Lenght Initial])</f>
        <v/>
      </c>
      <c r="AG116" s="136">
        <f>+CM_CT2[[#This Row],[Rental EndDate]]</f>
        <v/>
      </c>
      <c r="AH116" s="305" t="n"/>
      <c r="AI116" s="305" t="n"/>
      <c r="AJ116" s="305" t="n"/>
      <c r="AK116" s="53" t="n"/>
      <c r="AL116" s="15">
        <f t="array" ref="AL116">+_xlfn.XLOOKUP(1,(CM_CT2[Contract Number Customer]=CM_CT2[[#This Row],[Contract Number Customer]])*(CM_CT2[Row Type]="Header"),CM_CT2[Early Termination Category])</f>
        <v/>
      </c>
      <c r="AM116" s="136">
        <f t="array" ref="AM116">_xlfn.XLOOKUP(1,(CM_CT2[Contract Number Customer]=$E115)*(CM_CT2[Delivery Batch]=$F115)*(CM_CT2[Row Type]="Batch"),CM_CT2[Early Termination cut-off date1])</f>
        <v/>
      </c>
      <c r="AN116" s="136">
        <f t="array" ref="AN116">_xlfn.XLOOKUP(1,(CM_CT2[Contract Number Customer]=$E115)*(CM_CT2[Delivery Batch]=$F115)*(CM_CT2[Row Type]="Batch"),CM_CT2[Early Termination cut-off date2])</f>
        <v/>
      </c>
      <c r="AO116" s="53">
        <f t="array" ref="AO116">+_xlfn.XLOOKUP(1,(CM_CT2[Contract Number Customer]=CM_CT2[[#This Row],[Contract Number Customer]])*(CM_CT2[Row Type]="Header"),CM_CT2[Early Termination Notice Period Mths])</f>
        <v/>
      </c>
      <c r="AP116" s="53">
        <f t="array" ref="AP116">+_xlfn.XLOOKUP(1,(CM_CT2[Contract Number Customer]=CM_CT2[[#This Row],[Contract Number Customer]])*(CM_CT2[Row Type]="Header"),CM_CT2[Duly Termination Notice Period Mths])</f>
        <v/>
      </c>
      <c r="AQ116" s="54" t="n"/>
      <c r="AR116" s="54">
        <f t="array" ref="AR116">+_xlfn.XLOOKUP(1,(CM_CT2[[#This Row],[Contract Number M3]]=Next_possible_notice[Contract Number M3])*(CM_CT2[[#This Row],[Rentalposition M3]]=Next_possible_notice[Rentalposition M3]),Next_possible_notice[NoticeDateCalc])</f>
        <v/>
      </c>
      <c r="AS116" s="117" t="n"/>
      <c r="AT116" s="75" t="n"/>
      <c r="AU116" s="75" t="n"/>
      <c r="AV116" s="75" t="n"/>
      <c r="AW116" s="75" t="n"/>
      <c r="AX116" s="53" t="n"/>
      <c r="AY116" s="75" t="n"/>
      <c r="AZ116" s="54" t="n"/>
      <c r="BA116" s="50">
        <f t="array" ref="BA116">+_xlfn.XLOOKUP(1,(CM_CT2[Contract Number Customer]=CM_CT2[[#This Row],[Contract Number Customer]])*(CM_CT2[Row Type]="Header"),CM_CT2[Contract Lenght Early Clause &amp; Option])</f>
        <v/>
      </c>
      <c r="BB116" s="15" t="n"/>
      <c r="BC116" s="15" t="n"/>
      <c r="BD116" s="15" t="n"/>
      <c r="BE116" s="15" t="n"/>
      <c r="BF116" s="15" t="n"/>
      <c r="BG116" s="15" t="n"/>
      <c r="BH116" s="24" t="n"/>
      <c r="BI116" s="10" t="n"/>
      <c r="BJ116" s="118" t="n"/>
      <c r="BK116" s="24" t="n"/>
      <c r="BL116" s="24" t="n"/>
      <c r="BM116" s="50">
        <f t="array" ref="BM116">+_xlfn.XLOOKUP(1,(CM_CT2[Contract Number Customer]=CM_CT2[[#This Row],[Contract Number Customer]])*(CM_CT2[Row Type]="Header"),CM_CT2[Contract Mileage])</f>
        <v/>
      </c>
      <c r="BN116" s="50" t="n"/>
      <c r="BO116" s="54" t="n"/>
      <c r="BP116" s="54">
        <f t="array" ref="BP116">+_xlfn.XLOOKUP(1,(CM_CT2[Contract Number Customer]=CM_CT2[[#This Row],[Contract Number Customer]])*(CM_CT2[Row Type]="Header"),CM_CT2[Currency])</f>
        <v/>
      </c>
      <c r="BQ116" s="75">
        <f t="array" ref="BQ116">+_xlfn.XLOOKUP(1,(CM_CT2[Contract Number Customer]=CM_CT2[[#This Row],[Contract Number Customer]])*(CM_CT2[Row Type]="Header"),CM_CT2[Lease Rate EUR])</f>
        <v/>
      </c>
      <c r="BR116" s="306" t="n"/>
      <c r="BS116" s="306" t="n"/>
      <c r="BT116" s="177" t="n"/>
      <c r="BU116" s="306" t="n"/>
      <c r="BV116" s="179">
        <f t="array" ref="BV116">+_xlfn.XLOOKUP(1,(Table_Mietpos[Vertragsnummer]=CM_CT2[[#This Row],[Contract Number M3]])*(Table_Mietpos[Auftragspos.]=CM_CT2[[#This Row],[Rentalposition M3]]),Table_Mietpos[Nettosatz/Typ])</f>
        <v/>
      </c>
      <c r="BW116" s="306" t="n"/>
      <c r="BX116" s="75" t="n"/>
      <c r="BY116" s="75" t="n"/>
      <c r="BZ116" s="75" t="n"/>
      <c r="CA116" s="75" t="n"/>
      <c r="CB116" s="75" t="n"/>
      <c r="CC116" s="307" t="n"/>
      <c r="CD116" s="307" t="n"/>
      <c r="CE116" s="307" t="n"/>
      <c r="CF116" s="307" t="n"/>
      <c r="CG116" s="28" t="n"/>
      <c r="CH116" s="28" t="n"/>
      <c r="CI116" s="28" t="n"/>
      <c r="CJ116" s="186" t="n"/>
      <c r="CK116" s="307" t="n"/>
      <c r="CL116" s="306" t="n"/>
      <c r="CM116" s="12" t="n"/>
      <c r="CN116" s="20" t="n"/>
      <c r="CO116" s="142" t="n"/>
      <c r="CP116" s="142" t="n"/>
      <c r="CQ116" s="142" t="n"/>
      <c r="CR116" s="20" t="n"/>
    </row>
    <row r="117" ht="15" customHeight="1" s="287">
      <c r="B117" s="11" t="n"/>
      <c r="C117" s="14" t="inlineStr">
        <is>
          <t>V700010</t>
        </is>
      </c>
      <c r="D117" s="10" t="n"/>
      <c r="E117" s="15">
        <f t="array" ref="E117">+_xlfn.XLOOKUP(1,(CM_CT2[Contract Number M3]=CM_CT2[[#This Row],[Contract Number M3]])*(CM_CT2[Row Type]="Header"),CM_CT2[Contract Number Customer])</f>
        <v/>
      </c>
      <c r="F117" s="10" t="n">
        <v>3</v>
      </c>
      <c r="G117" s="10" t="inlineStr">
        <is>
          <t>Wagon</t>
        </is>
      </c>
      <c r="H117" s="10" t="n">
        <v>10</v>
      </c>
      <c r="I117" s="73">
        <f t="array" ref="I117">+_xlfn.XLOOKUP(1,(Table_Mietpos[Vertragsnummer]=CM[[#This Row],[Contract Number M3]])*(Table_Mietpos[Auftragspos.]=CM[[#This Row],[Rentalposition M3]]),Table_Mietpos[ChNr])</f>
        <v/>
      </c>
      <c r="J117" s="72">
        <f t="array" ref="J117">+_xlfn.XLOOKUP(1,(CM_CT2[Contract Number Customer]=CM_CT2[[#This Row],[Contract Number Customer]])*(CM_CT2[Row Type]="Header"),CM_CT2[Customer])</f>
        <v/>
      </c>
      <c r="K117" s="51" t="n"/>
      <c r="L117" s="51" t="n"/>
      <c r="M117" s="15">
        <f t="array" ref="M117">+_xlfn.XLOOKUP(1,(CM_CT2[Contract Number Customer]=CM_CT2[[#This Row],[Contract Number Customer]])*(CM_CT2[Row Type]="Header"),CM_CT2[Sales Manager])</f>
        <v/>
      </c>
      <c r="N117" s="15">
        <f t="array" ref="N117">+_xlfn.XLOOKUP(1,(CM_CT2[Contract Number Customer]=CM_CT2[[#This Row],[Contract Number Customer]])*(CM_CT2[Row Type]="Header"),CM_CT2[Wagon Type])</f>
        <v/>
      </c>
      <c r="O117" s="10" t="n">
        <v>1</v>
      </c>
      <c r="P117" s="10" t="n"/>
      <c r="Q117" s="10" t="n"/>
      <c r="R117" s="10" t="n">
        <v>1</v>
      </c>
      <c r="S117" s="10" t="n"/>
      <c r="T117" s="10" t="n">
        <v>1</v>
      </c>
      <c r="U117" s="15">
        <f>+IF(CM_CT2[[#This Row],[Contract Status]]&lt;&gt;"ended",1,0)</f>
        <v/>
      </c>
      <c r="V117" s="15" t="n"/>
      <c r="W117" s="15">
        <f t="array" ref="W117">_xlfn.XLOOKUP(1,(CM_CT2[Contract Number Customer]=$E116)*(CM_CT2[Delivery Batch]=$F116)*(CM_CT2[Row Type]="Batch"),CM_CT2[Contract Flex])</f>
        <v/>
      </c>
      <c r="X117" s="54">
        <f t="array" ref="X117">_xlfn.XLOOKUP(1,(CM_CT2[Contract Number Customer]=$E116)*(CM_CT2[Delivery Batch]=$F116)*(CM_CT2[Row Type]="Batch"),CM_CT2[Flex StartDate])</f>
        <v/>
      </c>
      <c r="Y117" s="54">
        <f t="array" ref="Y117">_xlfn.XLOOKUP(1,(CM_CT2[Contract Number Customer]=$E116)*(CM_CT2[Delivery Batch]=$F116)*(CM_CT2[Row Type]="Batch"),CM_CT2[Flex EndDate])</f>
        <v/>
      </c>
      <c r="Z117" s="15">
        <f t="array" ref="Z117">_xlfn.XLOOKUP(1,(CM_CT2[Contract Number Customer]=$E116)*(CM_CT2[Delivery Batch]=$F116)*(CM_CT2[Row Type]="Batch"),CM_CT2[Contract Status])</f>
        <v/>
      </c>
      <c r="AA117" s="15" t="n"/>
      <c r="AB117" s="74" t="n"/>
      <c r="AC117" s="74" t="n"/>
      <c r="AD117" s="131">
        <f t="array" ref="AD117">+_xlfn.XLOOKUP(1,(Table_Mietpos[Vertragsnummer]=CM_CT2[[#This Row],[Contract Number M3]])*(Table_Mietpos[Auftragspos.]=CM_CT2[[#This Row],[Rentalposition M3]]),Table_Mietpos[Gueltig_ab])</f>
        <v/>
      </c>
      <c r="AE117" s="131">
        <f t="array" ref="AE117">+_xlfn.XLOOKUP(1,(Table_Mietpos[Vertragsnummer]=CM_CT2[[#This Row],[Contract Number M3]])*(Table_Mietpos[Auftragspos.]=CM_CT2[[#This Row],[Rentalposition M3]]),Table_Mietpos[Gueltig_bis])</f>
        <v/>
      </c>
      <c r="AF117" s="50">
        <f t="array" ref="AF117">+_xlfn.XLOOKUP(1,(CM_CT2[Contract Number Customer]=CM_CT2[[#This Row],[Contract Number Customer]])*(CM_CT2[Row Type]="Header"),CM_CT2[Contract Lenght Initial])</f>
        <v/>
      </c>
      <c r="AG117" s="136">
        <f>+CM_CT2[[#This Row],[Rental EndDate]]</f>
        <v/>
      </c>
      <c r="AH117" s="305" t="n"/>
      <c r="AI117" s="305" t="n"/>
      <c r="AJ117" s="305" t="n"/>
      <c r="AK117" s="53" t="n"/>
      <c r="AL117" s="15">
        <f t="array" ref="AL117">+_xlfn.XLOOKUP(1,(CM_CT2[Contract Number Customer]=CM_CT2[[#This Row],[Contract Number Customer]])*(CM_CT2[Row Type]="Header"),CM_CT2[Early Termination Category])</f>
        <v/>
      </c>
      <c r="AM117" s="136">
        <f t="array" ref="AM117">_xlfn.XLOOKUP(1,(CM_CT2[Contract Number Customer]=$E116)*(CM_CT2[Delivery Batch]=$F116)*(CM_CT2[Row Type]="Batch"),CM_CT2[Early Termination cut-off date1])</f>
        <v/>
      </c>
      <c r="AN117" s="136">
        <f t="array" ref="AN117">_xlfn.XLOOKUP(1,(CM_CT2[Contract Number Customer]=$E116)*(CM_CT2[Delivery Batch]=$F116)*(CM_CT2[Row Type]="Batch"),CM_CT2[Early Termination cut-off date2])</f>
        <v/>
      </c>
      <c r="AO117" s="53">
        <f t="array" ref="AO117">+_xlfn.XLOOKUP(1,(CM_CT2[Contract Number Customer]=CM_CT2[[#This Row],[Contract Number Customer]])*(CM_CT2[Row Type]="Header"),CM_CT2[Early Termination Notice Period Mths])</f>
        <v/>
      </c>
      <c r="AP117" s="53">
        <f t="array" ref="AP117">+_xlfn.XLOOKUP(1,(CM_CT2[Contract Number Customer]=CM_CT2[[#This Row],[Contract Number Customer]])*(CM_CT2[Row Type]="Header"),CM_CT2[Duly Termination Notice Period Mths])</f>
        <v/>
      </c>
      <c r="AQ117" s="54" t="n"/>
      <c r="AR117" s="54">
        <f t="array" ref="AR117">+_xlfn.XLOOKUP(1,(CM_CT2[[#This Row],[Contract Number M3]]=Next_possible_notice[Contract Number M3])*(CM_CT2[[#This Row],[Rentalposition M3]]=Next_possible_notice[Rentalposition M3]),Next_possible_notice[NoticeDateCalc])</f>
        <v/>
      </c>
      <c r="AS117" s="117" t="n"/>
      <c r="AT117" s="75" t="n"/>
      <c r="AU117" s="75" t="n"/>
      <c r="AV117" s="75" t="n"/>
      <c r="AW117" s="75" t="n"/>
      <c r="AX117" s="53" t="n"/>
      <c r="AY117" s="75" t="n"/>
      <c r="AZ117" s="54" t="n"/>
      <c r="BA117" s="50">
        <f t="array" ref="BA117">+_xlfn.XLOOKUP(1,(CM_CT2[Contract Number Customer]=CM_CT2[[#This Row],[Contract Number Customer]])*(CM_CT2[Row Type]="Header"),CM_CT2[Contract Lenght Early Clause &amp; Option])</f>
        <v/>
      </c>
      <c r="BB117" s="15" t="n"/>
      <c r="BC117" s="15" t="n"/>
      <c r="BD117" s="15" t="n"/>
      <c r="BE117" s="15" t="n"/>
      <c r="BF117" s="15" t="n"/>
      <c r="BG117" s="15" t="n"/>
      <c r="BH117" s="24" t="n"/>
      <c r="BI117" s="10" t="n"/>
      <c r="BJ117" s="118" t="n"/>
      <c r="BK117" s="24" t="n"/>
      <c r="BL117" s="24" t="n"/>
      <c r="BM117" s="50">
        <f t="array" ref="BM117">+_xlfn.XLOOKUP(1,(CM_CT2[Contract Number Customer]=CM_CT2[[#This Row],[Contract Number Customer]])*(CM_CT2[Row Type]="Header"),CM_CT2[Contract Mileage])</f>
        <v/>
      </c>
      <c r="BN117" s="50" t="n"/>
      <c r="BO117" s="54" t="n"/>
      <c r="BP117" s="54">
        <f t="array" ref="BP117">+_xlfn.XLOOKUP(1,(CM_CT2[Contract Number Customer]=CM_CT2[[#This Row],[Contract Number Customer]])*(CM_CT2[Row Type]="Header"),CM_CT2[Currency])</f>
        <v/>
      </c>
      <c r="BQ117" s="75">
        <f t="array" ref="BQ117">+_xlfn.XLOOKUP(1,(CM_CT2[Contract Number Customer]=CM_CT2[[#This Row],[Contract Number Customer]])*(CM_CT2[Row Type]="Header"),CM_CT2[Lease Rate EUR])</f>
        <v/>
      </c>
      <c r="BR117" s="306" t="n"/>
      <c r="BS117" s="306" t="n"/>
      <c r="BT117" s="177" t="n"/>
      <c r="BU117" s="306" t="n"/>
      <c r="BV117" s="179">
        <f t="array" ref="BV117">+_xlfn.XLOOKUP(1,(Table_Mietpos[Vertragsnummer]=CM_CT2[[#This Row],[Contract Number M3]])*(Table_Mietpos[Auftragspos.]=CM_CT2[[#This Row],[Rentalposition M3]]),Table_Mietpos[Nettosatz/Typ])</f>
        <v/>
      </c>
      <c r="BW117" s="306" t="n"/>
      <c r="BX117" s="75" t="n"/>
      <c r="BY117" s="75" t="n"/>
      <c r="BZ117" s="75" t="n"/>
      <c r="CA117" s="75" t="n"/>
      <c r="CB117" s="75" t="n"/>
      <c r="CC117" s="307" t="n"/>
      <c r="CD117" s="307" t="n"/>
      <c r="CE117" s="307" t="n"/>
      <c r="CF117" s="307" t="n"/>
      <c r="CG117" s="28" t="n"/>
      <c r="CH117" s="28" t="n"/>
      <c r="CI117" s="28" t="n"/>
      <c r="CJ117" s="186" t="n"/>
      <c r="CK117" s="307" t="n"/>
      <c r="CL117" s="306" t="n"/>
      <c r="CM117" s="12" t="n"/>
      <c r="CN117" s="20" t="n"/>
      <c r="CO117" s="142" t="n"/>
      <c r="CP117" s="142" t="n"/>
      <c r="CQ117" s="142" t="n"/>
      <c r="CR117" s="20" t="n"/>
    </row>
    <row r="118" ht="15" customHeight="1" s="287">
      <c r="B118" s="11" t="n"/>
      <c r="C118" s="14" t="inlineStr">
        <is>
          <t>V700010</t>
        </is>
      </c>
      <c r="D118" s="10" t="n"/>
      <c r="E118" s="15">
        <f t="array" ref="E118">+_xlfn.XLOOKUP(1,(CM_CT2[Contract Number M3]=CM_CT2[[#This Row],[Contract Number M3]])*(CM_CT2[Row Type]="Header"),CM_CT2[Contract Number Customer])</f>
        <v/>
      </c>
      <c r="F118" s="10" t="n">
        <v>3</v>
      </c>
      <c r="G118" s="10" t="inlineStr">
        <is>
          <t>Wagon</t>
        </is>
      </c>
      <c r="H118" s="10" t="n">
        <v>11</v>
      </c>
      <c r="I118" s="73">
        <f t="array" ref="I118">+_xlfn.XLOOKUP(1,(Table_Mietpos[Vertragsnummer]=CM[[#This Row],[Contract Number M3]])*(Table_Mietpos[Auftragspos.]=CM[[#This Row],[Rentalposition M3]]),Table_Mietpos[ChNr])</f>
        <v/>
      </c>
      <c r="J118" s="72">
        <f t="array" ref="J118">+_xlfn.XLOOKUP(1,(CM_CT2[Contract Number Customer]=CM_CT2[[#This Row],[Contract Number Customer]])*(CM_CT2[Row Type]="Header"),CM_CT2[Customer])</f>
        <v/>
      </c>
      <c r="K118" s="51" t="n"/>
      <c r="L118" s="51" t="n"/>
      <c r="M118" s="15">
        <f t="array" ref="M118">+_xlfn.XLOOKUP(1,(CM_CT2[Contract Number Customer]=CM_CT2[[#This Row],[Contract Number Customer]])*(CM_CT2[Row Type]="Header"),CM_CT2[Sales Manager])</f>
        <v/>
      </c>
      <c r="N118" s="15">
        <f t="array" ref="N118">+_xlfn.XLOOKUP(1,(CM_CT2[Contract Number Customer]=CM_CT2[[#This Row],[Contract Number Customer]])*(CM_CT2[Row Type]="Header"),CM_CT2[Wagon Type])</f>
        <v/>
      </c>
      <c r="O118" s="10" t="n">
        <v>1</v>
      </c>
      <c r="P118" s="10" t="n"/>
      <c r="Q118" s="10" t="n"/>
      <c r="R118" s="10" t="n">
        <v>1</v>
      </c>
      <c r="S118" s="10" t="n"/>
      <c r="T118" s="10" t="n">
        <v>1</v>
      </c>
      <c r="U118" s="15">
        <f>+IF(CM_CT2[[#This Row],[Contract Status]]&lt;&gt;"ended",1,0)</f>
        <v/>
      </c>
      <c r="V118" s="15" t="n"/>
      <c r="W118" s="15">
        <f t="array" ref="W118">_xlfn.XLOOKUP(1,(CM_CT2[Contract Number Customer]=$E117)*(CM_CT2[Delivery Batch]=$F117)*(CM_CT2[Row Type]="Batch"),CM_CT2[Contract Flex])</f>
        <v/>
      </c>
      <c r="X118" s="54">
        <f t="array" ref="X118">_xlfn.XLOOKUP(1,(CM_CT2[Contract Number Customer]=$E117)*(CM_CT2[Delivery Batch]=$F117)*(CM_CT2[Row Type]="Batch"),CM_CT2[Flex StartDate])</f>
        <v/>
      </c>
      <c r="Y118" s="54">
        <f t="array" ref="Y118">_xlfn.XLOOKUP(1,(CM_CT2[Contract Number Customer]=$E117)*(CM_CT2[Delivery Batch]=$F117)*(CM_CT2[Row Type]="Batch"),CM_CT2[Flex EndDate])</f>
        <v/>
      </c>
      <c r="Z118" s="15">
        <f t="array" ref="Z118">_xlfn.XLOOKUP(1,(CM_CT2[Contract Number Customer]=$E117)*(CM_CT2[Delivery Batch]=$F117)*(CM_CT2[Row Type]="Batch"),CM_CT2[Contract Status])</f>
        <v/>
      </c>
      <c r="AA118" s="15" t="n"/>
      <c r="AB118" s="74" t="n"/>
      <c r="AC118" s="74" t="n"/>
      <c r="AD118" s="131">
        <f t="array" ref="AD118">+_xlfn.XLOOKUP(1,(Table_Mietpos[Vertragsnummer]=CM_CT2[[#This Row],[Contract Number M3]])*(Table_Mietpos[Auftragspos.]=CM_CT2[[#This Row],[Rentalposition M3]]),Table_Mietpos[Gueltig_ab])</f>
        <v/>
      </c>
      <c r="AE118" s="131">
        <f t="array" ref="AE118">+_xlfn.XLOOKUP(1,(Table_Mietpos[Vertragsnummer]=CM_CT2[[#This Row],[Contract Number M3]])*(Table_Mietpos[Auftragspos.]=CM_CT2[[#This Row],[Rentalposition M3]]),Table_Mietpos[Gueltig_bis])</f>
        <v/>
      </c>
      <c r="AF118" s="50">
        <f t="array" ref="AF118">+_xlfn.XLOOKUP(1,(CM_CT2[Contract Number Customer]=CM_CT2[[#This Row],[Contract Number Customer]])*(CM_CT2[Row Type]="Header"),CM_CT2[Contract Lenght Initial])</f>
        <v/>
      </c>
      <c r="AG118" s="136">
        <f>+CM_CT2[[#This Row],[Rental EndDate]]</f>
        <v/>
      </c>
      <c r="AH118" s="305" t="n"/>
      <c r="AI118" s="305" t="n"/>
      <c r="AJ118" s="305" t="n"/>
      <c r="AK118" s="53" t="n"/>
      <c r="AL118" s="15">
        <f t="array" ref="AL118">+_xlfn.XLOOKUP(1,(CM_CT2[Contract Number Customer]=CM_CT2[[#This Row],[Contract Number Customer]])*(CM_CT2[Row Type]="Header"),CM_CT2[Early Termination Category])</f>
        <v/>
      </c>
      <c r="AM118" s="136">
        <f t="array" ref="AM118">_xlfn.XLOOKUP(1,(CM_CT2[Contract Number Customer]=$E117)*(CM_CT2[Delivery Batch]=$F117)*(CM_CT2[Row Type]="Batch"),CM_CT2[Early Termination cut-off date1])</f>
        <v/>
      </c>
      <c r="AN118" s="136">
        <f t="array" ref="AN118">_xlfn.XLOOKUP(1,(CM_CT2[Contract Number Customer]=$E117)*(CM_CT2[Delivery Batch]=$F117)*(CM_CT2[Row Type]="Batch"),CM_CT2[Early Termination cut-off date2])</f>
        <v/>
      </c>
      <c r="AO118" s="53">
        <f t="array" ref="AO118">+_xlfn.XLOOKUP(1,(CM_CT2[Contract Number Customer]=CM_CT2[[#This Row],[Contract Number Customer]])*(CM_CT2[Row Type]="Header"),CM_CT2[Early Termination Notice Period Mths])</f>
        <v/>
      </c>
      <c r="AP118" s="53">
        <f t="array" ref="AP118">+_xlfn.XLOOKUP(1,(CM_CT2[Contract Number Customer]=CM_CT2[[#This Row],[Contract Number Customer]])*(CM_CT2[Row Type]="Header"),CM_CT2[Duly Termination Notice Period Mths])</f>
        <v/>
      </c>
      <c r="AQ118" s="54" t="n"/>
      <c r="AR118" s="54">
        <f t="array" ref="AR118">+_xlfn.XLOOKUP(1,(CM_CT2[[#This Row],[Contract Number M3]]=Next_possible_notice[Contract Number M3])*(CM_CT2[[#This Row],[Rentalposition M3]]=Next_possible_notice[Rentalposition M3]),Next_possible_notice[NoticeDateCalc])</f>
        <v/>
      </c>
      <c r="AS118" s="117" t="n"/>
      <c r="AT118" s="75" t="n"/>
      <c r="AU118" s="75" t="n"/>
      <c r="AV118" s="75" t="n"/>
      <c r="AW118" s="75" t="n"/>
      <c r="AX118" s="53" t="n"/>
      <c r="AY118" s="75" t="n"/>
      <c r="AZ118" s="54" t="n"/>
      <c r="BA118" s="50">
        <f t="array" ref="BA118">+_xlfn.XLOOKUP(1,(CM_CT2[Contract Number Customer]=CM_CT2[[#This Row],[Contract Number Customer]])*(CM_CT2[Row Type]="Header"),CM_CT2[Contract Lenght Early Clause &amp; Option])</f>
        <v/>
      </c>
      <c r="BB118" s="15" t="n"/>
      <c r="BC118" s="15" t="n"/>
      <c r="BD118" s="15" t="n"/>
      <c r="BE118" s="15" t="n"/>
      <c r="BF118" s="15" t="n"/>
      <c r="BG118" s="15" t="n"/>
      <c r="BH118" s="24" t="n"/>
      <c r="BI118" s="10" t="n"/>
      <c r="BJ118" s="118" t="n"/>
      <c r="BK118" s="24" t="n"/>
      <c r="BL118" s="24" t="n"/>
      <c r="BM118" s="50">
        <f t="array" ref="BM118">+_xlfn.XLOOKUP(1,(CM_CT2[Contract Number Customer]=CM_CT2[[#This Row],[Contract Number Customer]])*(CM_CT2[Row Type]="Header"),CM_CT2[Contract Mileage])</f>
        <v/>
      </c>
      <c r="BN118" s="50" t="n"/>
      <c r="BO118" s="54" t="n"/>
      <c r="BP118" s="54">
        <f t="array" ref="BP118">+_xlfn.XLOOKUP(1,(CM_CT2[Contract Number Customer]=CM_CT2[[#This Row],[Contract Number Customer]])*(CM_CT2[Row Type]="Header"),CM_CT2[Currency])</f>
        <v/>
      </c>
      <c r="BQ118" s="75">
        <f t="array" ref="BQ118">+_xlfn.XLOOKUP(1,(CM_CT2[Contract Number Customer]=CM_CT2[[#This Row],[Contract Number Customer]])*(CM_CT2[Row Type]="Header"),CM_CT2[Lease Rate EUR])</f>
        <v/>
      </c>
      <c r="BR118" s="306" t="n"/>
      <c r="BS118" s="306" t="n"/>
      <c r="BT118" s="177" t="n"/>
      <c r="BU118" s="306" t="n"/>
      <c r="BV118" s="179">
        <f t="array" ref="BV118">+_xlfn.XLOOKUP(1,(Table_Mietpos[Vertragsnummer]=CM_CT2[[#This Row],[Contract Number M3]])*(Table_Mietpos[Auftragspos.]=CM_CT2[[#This Row],[Rentalposition M3]]),Table_Mietpos[Nettosatz/Typ])</f>
        <v/>
      </c>
      <c r="BW118" s="306" t="n"/>
      <c r="BX118" s="75" t="n"/>
      <c r="BY118" s="75" t="n"/>
      <c r="BZ118" s="75" t="n"/>
      <c r="CA118" s="75" t="n"/>
      <c r="CB118" s="75" t="n"/>
      <c r="CC118" s="307" t="n"/>
      <c r="CD118" s="307" t="n"/>
      <c r="CE118" s="307" t="n"/>
      <c r="CF118" s="307" t="n"/>
      <c r="CG118" s="28" t="n"/>
      <c r="CH118" s="28" t="n"/>
      <c r="CI118" s="28" t="n"/>
      <c r="CJ118" s="186" t="n"/>
      <c r="CK118" s="307" t="n"/>
      <c r="CL118" s="306" t="n"/>
      <c r="CM118" s="12" t="n"/>
      <c r="CN118" s="20" t="n"/>
      <c r="CO118" s="142" t="n"/>
      <c r="CP118" s="142" t="n"/>
      <c r="CQ118" s="142" t="n"/>
      <c r="CR118" s="20" t="n"/>
    </row>
    <row r="119" ht="15" customHeight="1" s="287">
      <c r="B119" s="11" t="n"/>
      <c r="C119" s="14" t="inlineStr">
        <is>
          <t>V700010</t>
        </is>
      </c>
      <c r="D119" s="10" t="n"/>
      <c r="E119" s="15">
        <f t="array" ref="E119">+_xlfn.XLOOKUP(1,(CM_CT2[Contract Number M3]=CM_CT2[[#This Row],[Contract Number M3]])*(CM_CT2[Row Type]="Header"),CM_CT2[Contract Number Customer])</f>
        <v/>
      </c>
      <c r="F119" s="10" t="n">
        <v>3</v>
      </c>
      <c r="G119" s="10" t="inlineStr">
        <is>
          <t>Wagon</t>
        </is>
      </c>
      <c r="H119" s="10" t="n">
        <v>12</v>
      </c>
      <c r="I119" s="73">
        <f t="array" ref="I119">+_xlfn.XLOOKUP(1,(Table_Mietpos[Vertragsnummer]=CM[[#This Row],[Contract Number M3]])*(Table_Mietpos[Auftragspos.]=CM[[#This Row],[Rentalposition M3]]),Table_Mietpos[ChNr])</f>
        <v/>
      </c>
      <c r="J119" s="72">
        <f t="array" ref="J119">+_xlfn.XLOOKUP(1,(CM_CT2[Contract Number Customer]=CM_CT2[[#This Row],[Contract Number Customer]])*(CM_CT2[Row Type]="Header"),CM_CT2[Customer])</f>
        <v/>
      </c>
      <c r="K119" s="51" t="n"/>
      <c r="L119" s="51" t="n"/>
      <c r="M119" s="15">
        <f t="array" ref="M119">+_xlfn.XLOOKUP(1,(CM_CT2[Contract Number Customer]=CM_CT2[[#This Row],[Contract Number Customer]])*(CM_CT2[Row Type]="Header"),CM_CT2[Sales Manager])</f>
        <v/>
      </c>
      <c r="N119" s="15">
        <f t="array" ref="N119">+_xlfn.XLOOKUP(1,(CM_CT2[Contract Number Customer]=CM_CT2[[#This Row],[Contract Number Customer]])*(CM_CT2[Row Type]="Header"),CM_CT2[Wagon Type])</f>
        <v/>
      </c>
      <c r="O119" s="10" t="n">
        <v>1</v>
      </c>
      <c r="P119" s="10" t="n"/>
      <c r="Q119" s="10" t="n"/>
      <c r="R119" s="10" t="n">
        <v>1</v>
      </c>
      <c r="S119" s="10" t="n"/>
      <c r="T119" s="10" t="n">
        <v>1</v>
      </c>
      <c r="U119" s="15">
        <f>+IF(CM_CT2[[#This Row],[Contract Status]]&lt;&gt;"ended",1,0)</f>
        <v/>
      </c>
      <c r="V119" s="15" t="n"/>
      <c r="W119" s="15">
        <f t="array" ref="W119">_xlfn.XLOOKUP(1,(CM_CT2[Contract Number Customer]=$E118)*(CM_CT2[Delivery Batch]=$F118)*(CM_CT2[Row Type]="Batch"),CM_CT2[Contract Flex])</f>
        <v/>
      </c>
      <c r="X119" s="54">
        <f t="array" ref="X119">_xlfn.XLOOKUP(1,(CM_CT2[Contract Number Customer]=$E118)*(CM_CT2[Delivery Batch]=$F118)*(CM_CT2[Row Type]="Batch"),CM_CT2[Flex StartDate])</f>
        <v/>
      </c>
      <c r="Y119" s="54">
        <f t="array" ref="Y119">_xlfn.XLOOKUP(1,(CM_CT2[Contract Number Customer]=$E118)*(CM_CT2[Delivery Batch]=$F118)*(CM_CT2[Row Type]="Batch"),CM_CT2[Flex EndDate])</f>
        <v/>
      </c>
      <c r="Z119" s="15">
        <f t="array" ref="Z119">_xlfn.XLOOKUP(1,(CM_CT2[Contract Number Customer]=$E118)*(CM_CT2[Delivery Batch]=$F118)*(CM_CT2[Row Type]="Batch"),CM_CT2[Contract Status])</f>
        <v/>
      </c>
      <c r="AA119" s="15" t="n"/>
      <c r="AB119" s="74" t="n"/>
      <c r="AC119" s="74" t="n"/>
      <c r="AD119" s="131">
        <f t="array" ref="AD119">+_xlfn.XLOOKUP(1,(Table_Mietpos[Vertragsnummer]=CM_CT2[[#This Row],[Contract Number M3]])*(Table_Mietpos[Auftragspos.]=CM_CT2[[#This Row],[Rentalposition M3]]),Table_Mietpos[Gueltig_ab])</f>
        <v/>
      </c>
      <c r="AE119" s="131">
        <f t="array" ref="AE119">+_xlfn.XLOOKUP(1,(Table_Mietpos[Vertragsnummer]=CM_CT2[[#This Row],[Contract Number M3]])*(Table_Mietpos[Auftragspos.]=CM_CT2[[#This Row],[Rentalposition M3]]),Table_Mietpos[Gueltig_bis])</f>
        <v/>
      </c>
      <c r="AF119" s="50">
        <f t="array" ref="AF119">+_xlfn.XLOOKUP(1,(CM_CT2[Contract Number Customer]=CM_CT2[[#This Row],[Contract Number Customer]])*(CM_CT2[Row Type]="Header"),CM_CT2[Contract Lenght Initial])</f>
        <v/>
      </c>
      <c r="AG119" s="136">
        <f>+CM_CT2[[#This Row],[Rental EndDate]]</f>
        <v/>
      </c>
      <c r="AH119" s="305" t="n"/>
      <c r="AI119" s="305" t="n"/>
      <c r="AJ119" s="305" t="n"/>
      <c r="AK119" s="53" t="n"/>
      <c r="AL119" s="15">
        <f t="array" ref="AL119">+_xlfn.XLOOKUP(1,(CM_CT2[Contract Number Customer]=CM_CT2[[#This Row],[Contract Number Customer]])*(CM_CT2[Row Type]="Header"),CM_CT2[Early Termination Category])</f>
        <v/>
      </c>
      <c r="AM119" s="136">
        <f t="array" ref="AM119">_xlfn.XLOOKUP(1,(CM_CT2[Contract Number Customer]=$E118)*(CM_CT2[Delivery Batch]=$F118)*(CM_CT2[Row Type]="Batch"),CM_CT2[Early Termination cut-off date1])</f>
        <v/>
      </c>
      <c r="AN119" s="136">
        <f t="array" ref="AN119">_xlfn.XLOOKUP(1,(CM_CT2[Contract Number Customer]=$E118)*(CM_CT2[Delivery Batch]=$F118)*(CM_CT2[Row Type]="Batch"),CM_CT2[Early Termination cut-off date2])</f>
        <v/>
      </c>
      <c r="AO119" s="53">
        <f t="array" ref="AO119">+_xlfn.XLOOKUP(1,(CM_CT2[Contract Number Customer]=CM_CT2[[#This Row],[Contract Number Customer]])*(CM_CT2[Row Type]="Header"),CM_CT2[Early Termination Notice Period Mths])</f>
        <v/>
      </c>
      <c r="AP119" s="53">
        <f t="array" ref="AP119">+_xlfn.XLOOKUP(1,(CM_CT2[Contract Number Customer]=CM_CT2[[#This Row],[Contract Number Customer]])*(CM_CT2[Row Type]="Header"),CM_CT2[Duly Termination Notice Period Mths])</f>
        <v/>
      </c>
      <c r="AQ119" s="54" t="n"/>
      <c r="AR119" s="54">
        <f t="array" ref="AR119">+_xlfn.XLOOKUP(1,(CM_CT2[[#This Row],[Contract Number M3]]=Next_possible_notice[Contract Number M3])*(CM_CT2[[#This Row],[Rentalposition M3]]=Next_possible_notice[Rentalposition M3]),Next_possible_notice[NoticeDateCalc])</f>
        <v/>
      </c>
      <c r="AS119" s="117" t="n"/>
      <c r="AT119" s="75" t="n"/>
      <c r="AU119" s="75" t="n"/>
      <c r="AV119" s="75" t="n"/>
      <c r="AW119" s="75" t="n"/>
      <c r="AX119" s="53" t="n"/>
      <c r="AY119" s="75" t="n"/>
      <c r="AZ119" s="54" t="n"/>
      <c r="BA119" s="50">
        <f t="array" ref="BA119">+_xlfn.XLOOKUP(1,(CM_CT2[Contract Number Customer]=CM_CT2[[#This Row],[Contract Number Customer]])*(CM_CT2[Row Type]="Header"),CM_CT2[Contract Lenght Early Clause &amp; Option])</f>
        <v/>
      </c>
      <c r="BB119" s="15" t="n"/>
      <c r="BC119" s="15" t="n"/>
      <c r="BD119" s="15" t="n"/>
      <c r="BE119" s="15" t="n"/>
      <c r="BF119" s="15" t="n"/>
      <c r="BG119" s="15" t="n"/>
      <c r="BH119" s="24" t="n"/>
      <c r="BI119" s="10" t="n"/>
      <c r="BJ119" s="118" t="n"/>
      <c r="BK119" s="24" t="n"/>
      <c r="BL119" s="24" t="n"/>
      <c r="BM119" s="50">
        <f t="array" ref="BM119">+_xlfn.XLOOKUP(1,(CM_CT2[Contract Number Customer]=CM_CT2[[#This Row],[Contract Number Customer]])*(CM_CT2[Row Type]="Header"),CM_CT2[Contract Mileage])</f>
        <v/>
      </c>
      <c r="BN119" s="50" t="n"/>
      <c r="BO119" s="54" t="n"/>
      <c r="BP119" s="54">
        <f t="array" ref="BP119">+_xlfn.XLOOKUP(1,(CM_CT2[Contract Number Customer]=CM_CT2[[#This Row],[Contract Number Customer]])*(CM_CT2[Row Type]="Header"),CM_CT2[Currency])</f>
        <v/>
      </c>
      <c r="BQ119" s="75">
        <f t="array" ref="BQ119">+_xlfn.XLOOKUP(1,(CM_CT2[Contract Number Customer]=CM_CT2[[#This Row],[Contract Number Customer]])*(CM_CT2[Row Type]="Header"),CM_CT2[Lease Rate EUR])</f>
        <v/>
      </c>
      <c r="BR119" s="306" t="n"/>
      <c r="BS119" s="306" t="n"/>
      <c r="BT119" s="177" t="n"/>
      <c r="BU119" s="306" t="n"/>
      <c r="BV119" s="179">
        <f t="array" ref="BV119">+_xlfn.XLOOKUP(1,(Table_Mietpos[Vertragsnummer]=CM_CT2[[#This Row],[Contract Number M3]])*(Table_Mietpos[Auftragspos.]=CM_CT2[[#This Row],[Rentalposition M3]]),Table_Mietpos[Nettosatz/Typ])</f>
        <v/>
      </c>
      <c r="BW119" s="306" t="n"/>
      <c r="BX119" s="75" t="n"/>
      <c r="BY119" s="75" t="n"/>
      <c r="BZ119" s="75" t="n"/>
      <c r="CA119" s="75" t="n"/>
      <c r="CB119" s="75" t="n"/>
      <c r="CC119" s="307" t="n"/>
      <c r="CD119" s="307" t="n"/>
      <c r="CE119" s="307" t="n"/>
      <c r="CF119" s="307" t="n"/>
      <c r="CG119" s="28" t="n"/>
      <c r="CH119" s="28" t="n"/>
      <c r="CI119" s="28" t="n"/>
      <c r="CJ119" s="186" t="n"/>
      <c r="CK119" s="307" t="n"/>
      <c r="CL119" s="306" t="n"/>
      <c r="CM119" s="12" t="n"/>
      <c r="CN119" s="20" t="n"/>
      <c r="CO119" s="142" t="n"/>
      <c r="CP119" s="142" t="n"/>
      <c r="CQ119" s="142" t="n"/>
      <c r="CR119" s="20" t="n"/>
    </row>
    <row r="120" ht="15" customHeight="1" s="287">
      <c r="B120" s="11" t="n"/>
      <c r="C120" s="14" t="inlineStr">
        <is>
          <t>V700010</t>
        </is>
      </c>
      <c r="D120" s="10" t="n"/>
      <c r="E120" s="15">
        <f t="array" ref="E120">+_xlfn.XLOOKUP(1,(CM_CT2[Contract Number M3]=CM_CT2[[#This Row],[Contract Number M3]])*(CM_CT2[Row Type]="Header"),CM_CT2[Contract Number Customer])</f>
        <v/>
      </c>
      <c r="F120" s="10" t="n">
        <v>3</v>
      </c>
      <c r="G120" s="10" t="inlineStr">
        <is>
          <t>Wagon</t>
        </is>
      </c>
      <c r="H120" s="10" t="n">
        <v>13</v>
      </c>
      <c r="I120" s="73">
        <f t="array" ref="I120">+_xlfn.XLOOKUP(1,(Table_Mietpos[Vertragsnummer]=CM[[#This Row],[Contract Number M3]])*(Table_Mietpos[Auftragspos.]=CM[[#This Row],[Rentalposition M3]]),Table_Mietpos[ChNr])</f>
        <v/>
      </c>
      <c r="J120" s="72">
        <f t="array" ref="J120">+_xlfn.XLOOKUP(1,(CM_CT2[Contract Number Customer]=CM_CT2[[#This Row],[Contract Number Customer]])*(CM_CT2[Row Type]="Header"),CM_CT2[Customer])</f>
        <v/>
      </c>
      <c r="K120" s="51" t="n"/>
      <c r="L120" s="51" t="n"/>
      <c r="M120" s="15">
        <f t="array" ref="M120">+_xlfn.XLOOKUP(1,(CM_CT2[Contract Number Customer]=CM_CT2[[#This Row],[Contract Number Customer]])*(CM_CT2[Row Type]="Header"),CM_CT2[Sales Manager])</f>
        <v/>
      </c>
      <c r="N120" s="15">
        <f t="array" ref="N120">+_xlfn.XLOOKUP(1,(CM_CT2[Contract Number Customer]=CM_CT2[[#This Row],[Contract Number Customer]])*(CM_CT2[Row Type]="Header"),CM_CT2[Wagon Type])</f>
        <v/>
      </c>
      <c r="O120" s="10" t="n">
        <v>1</v>
      </c>
      <c r="P120" s="10" t="n"/>
      <c r="Q120" s="10" t="n"/>
      <c r="R120" s="10" t="n">
        <v>1</v>
      </c>
      <c r="S120" s="10" t="n"/>
      <c r="T120" s="10" t="n">
        <v>1</v>
      </c>
      <c r="U120" s="15">
        <f>+IF(CM_CT2[[#This Row],[Contract Status]]&lt;&gt;"ended",1,0)</f>
        <v/>
      </c>
      <c r="V120" s="15" t="n"/>
      <c r="W120" s="15">
        <f t="array" ref="W120">_xlfn.XLOOKUP(1,(CM_CT2[Contract Number Customer]=$E119)*(CM_CT2[Delivery Batch]=$F119)*(CM_CT2[Row Type]="Batch"),CM_CT2[Contract Flex])</f>
        <v/>
      </c>
      <c r="X120" s="54">
        <f t="array" ref="X120">_xlfn.XLOOKUP(1,(CM_CT2[Contract Number Customer]=$E119)*(CM_CT2[Delivery Batch]=$F119)*(CM_CT2[Row Type]="Batch"),CM_CT2[Flex StartDate])</f>
        <v/>
      </c>
      <c r="Y120" s="54">
        <f t="array" ref="Y120">_xlfn.XLOOKUP(1,(CM_CT2[Contract Number Customer]=$E119)*(CM_CT2[Delivery Batch]=$F119)*(CM_CT2[Row Type]="Batch"),CM_CT2[Flex EndDate])</f>
        <v/>
      </c>
      <c r="Z120" s="15">
        <f t="array" ref="Z120">_xlfn.XLOOKUP(1,(CM_CT2[Contract Number Customer]=$E119)*(CM_CT2[Delivery Batch]=$F119)*(CM_CT2[Row Type]="Batch"),CM_CT2[Contract Status])</f>
        <v/>
      </c>
      <c r="AA120" s="15" t="n"/>
      <c r="AB120" s="74" t="n"/>
      <c r="AC120" s="74" t="n"/>
      <c r="AD120" s="131">
        <f t="array" ref="AD120">+_xlfn.XLOOKUP(1,(Table_Mietpos[Vertragsnummer]=CM_CT2[[#This Row],[Contract Number M3]])*(Table_Mietpos[Auftragspos.]=CM_CT2[[#This Row],[Rentalposition M3]]),Table_Mietpos[Gueltig_ab])</f>
        <v/>
      </c>
      <c r="AE120" s="131">
        <f t="array" ref="AE120">+_xlfn.XLOOKUP(1,(Table_Mietpos[Vertragsnummer]=CM_CT2[[#This Row],[Contract Number M3]])*(Table_Mietpos[Auftragspos.]=CM_CT2[[#This Row],[Rentalposition M3]]),Table_Mietpos[Gueltig_bis])</f>
        <v/>
      </c>
      <c r="AF120" s="50">
        <f t="array" ref="AF120">+_xlfn.XLOOKUP(1,(CM_CT2[Contract Number Customer]=CM_CT2[[#This Row],[Contract Number Customer]])*(CM_CT2[Row Type]="Header"),CM_CT2[Contract Lenght Initial])</f>
        <v/>
      </c>
      <c r="AG120" s="136">
        <f>+CM_CT2[[#This Row],[Rental EndDate]]</f>
        <v/>
      </c>
      <c r="AH120" s="305" t="n"/>
      <c r="AI120" s="305" t="n"/>
      <c r="AJ120" s="305" t="n"/>
      <c r="AK120" s="53" t="n"/>
      <c r="AL120" s="15">
        <f t="array" ref="AL120">+_xlfn.XLOOKUP(1,(CM_CT2[Contract Number Customer]=CM_CT2[[#This Row],[Contract Number Customer]])*(CM_CT2[Row Type]="Header"),CM_CT2[Early Termination Category])</f>
        <v/>
      </c>
      <c r="AM120" s="136">
        <f t="array" ref="AM120">_xlfn.XLOOKUP(1,(CM_CT2[Contract Number Customer]=$E119)*(CM_CT2[Delivery Batch]=$F119)*(CM_CT2[Row Type]="Batch"),CM_CT2[Early Termination cut-off date1])</f>
        <v/>
      </c>
      <c r="AN120" s="136">
        <f t="array" ref="AN120">_xlfn.XLOOKUP(1,(CM_CT2[Contract Number Customer]=$E119)*(CM_CT2[Delivery Batch]=$F119)*(CM_CT2[Row Type]="Batch"),CM_CT2[Early Termination cut-off date2])</f>
        <v/>
      </c>
      <c r="AO120" s="53">
        <f t="array" ref="AO120">+_xlfn.XLOOKUP(1,(CM_CT2[Contract Number Customer]=CM_CT2[[#This Row],[Contract Number Customer]])*(CM_CT2[Row Type]="Header"),CM_CT2[Early Termination Notice Period Mths])</f>
        <v/>
      </c>
      <c r="AP120" s="53">
        <f t="array" ref="AP120">+_xlfn.XLOOKUP(1,(CM_CT2[Contract Number Customer]=CM_CT2[[#This Row],[Contract Number Customer]])*(CM_CT2[Row Type]="Header"),CM_CT2[Duly Termination Notice Period Mths])</f>
        <v/>
      </c>
      <c r="AQ120" s="54" t="n"/>
      <c r="AR120" s="54">
        <f t="array" ref="AR120">+_xlfn.XLOOKUP(1,(CM_CT2[[#This Row],[Contract Number M3]]=Next_possible_notice[Contract Number M3])*(CM_CT2[[#This Row],[Rentalposition M3]]=Next_possible_notice[Rentalposition M3]),Next_possible_notice[NoticeDateCalc])</f>
        <v/>
      </c>
      <c r="AS120" s="117" t="n"/>
      <c r="AT120" s="75" t="n"/>
      <c r="AU120" s="75" t="n"/>
      <c r="AV120" s="75" t="n"/>
      <c r="AW120" s="75" t="n"/>
      <c r="AX120" s="53" t="n"/>
      <c r="AY120" s="75" t="n"/>
      <c r="AZ120" s="54" t="n"/>
      <c r="BA120" s="50">
        <f t="array" ref="BA120">+_xlfn.XLOOKUP(1,(CM_CT2[Contract Number Customer]=CM_CT2[[#This Row],[Contract Number Customer]])*(CM_CT2[Row Type]="Header"),CM_CT2[Contract Lenght Early Clause &amp; Option])</f>
        <v/>
      </c>
      <c r="BB120" s="15" t="n"/>
      <c r="BC120" s="15" t="n"/>
      <c r="BD120" s="15" t="n"/>
      <c r="BE120" s="15" t="n"/>
      <c r="BF120" s="15" t="n"/>
      <c r="BG120" s="15" t="n"/>
      <c r="BH120" s="24" t="n"/>
      <c r="BI120" s="10" t="n"/>
      <c r="BJ120" s="118" t="n"/>
      <c r="BK120" s="24" t="n"/>
      <c r="BL120" s="24" t="n"/>
      <c r="BM120" s="50">
        <f t="array" ref="BM120">+_xlfn.XLOOKUP(1,(CM_CT2[Contract Number Customer]=CM_CT2[[#This Row],[Contract Number Customer]])*(CM_CT2[Row Type]="Header"),CM_CT2[Contract Mileage])</f>
        <v/>
      </c>
      <c r="BN120" s="50" t="n"/>
      <c r="BO120" s="54" t="n"/>
      <c r="BP120" s="54">
        <f t="array" ref="BP120">+_xlfn.XLOOKUP(1,(CM_CT2[Contract Number Customer]=CM_CT2[[#This Row],[Contract Number Customer]])*(CM_CT2[Row Type]="Header"),CM_CT2[Currency])</f>
        <v/>
      </c>
      <c r="BQ120" s="75">
        <f t="array" ref="BQ120">+_xlfn.XLOOKUP(1,(CM_CT2[Contract Number Customer]=CM_CT2[[#This Row],[Contract Number Customer]])*(CM_CT2[Row Type]="Header"),CM_CT2[Lease Rate EUR])</f>
        <v/>
      </c>
      <c r="BR120" s="306" t="n"/>
      <c r="BS120" s="306" t="n"/>
      <c r="BT120" s="177" t="n"/>
      <c r="BU120" s="306" t="n"/>
      <c r="BV120" s="179">
        <f t="array" ref="BV120">+_xlfn.XLOOKUP(1,(Table_Mietpos[Vertragsnummer]=CM_CT2[[#This Row],[Contract Number M3]])*(Table_Mietpos[Auftragspos.]=CM_CT2[[#This Row],[Rentalposition M3]]),Table_Mietpos[Nettosatz/Typ])</f>
        <v/>
      </c>
      <c r="BW120" s="306" t="n"/>
      <c r="BX120" s="75" t="n"/>
      <c r="BY120" s="75" t="n"/>
      <c r="BZ120" s="75" t="n"/>
      <c r="CA120" s="75" t="n"/>
      <c r="CB120" s="75" t="n"/>
      <c r="CC120" s="307" t="n"/>
      <c r="CD120" s="307" t="n"/>
      <c r="CE120" s="307" t="n"/>
      <c r="CF120" s="307" t="n"/>
      <c r="CG120" s="28" t="n"/>
      <c r="CH120" s="28" t="n"/>
      <c r="CI120" s="28" t="n"/>
      <c r="CJ120" s="186" t="n"/>
      <c r="CK120" s="307" t="n"/>
      <c r="CL120" s="306" t="n"/>
      <c r="CM120" s="12" t="n"/>
      <c r="CN120" s="20" t="n"/>
      <c r="CO120" s="142" t="n"/>
      <c r="CP120" s="142" t="n"/>
      <c r="CQ120" s="142" t="n"/>
      <c r="CR120" s="20" t="n"/>
    </row>
    <row r="121" ht="15" customHeight="1" s="287">
      <c r="B121" s="11" t="n"/>
      <c r="C121" s="14" t="inlineStr">
        <is>
          <t>V700010</t>
        </is>
      </c>
      <c r="D121" s="10" t="n"/>
      <c r="E121" s="15">
        <f t="array" ref="E121">+_xlfn.XLOOKUP(1,(CM_CT2[Contract Number M3]=CM_CT2[[#This Row],[Contract Number M3]])*(CM_CT2[Row Type]="Header"),CM_CT2[Contract Number Customer])</f>
        <v/>
      </c>
      <c r="F121" s="10" t="n">
        <v>3</v>
      </c>
      <c r="G121" s="10" t="inlineStr">
        <is>
          <t>Wagon</t>
        </is>
      </c>
      <c r="H121" s="10" t="n">
        <v>14</v>
      </c>
      <c r="I121" s="73">
        <f t="array" ref="I121">+_xlfn.XLOOKUP(1,(Table_Mietpos[Vertragsnummer]=CM[[#This Row],[Contract Number M3]])*(Table_Mietpos[Auftragspos.]=CM[[#This Row],[Rentalposition M3]]),Table_Mietpos[ChNr])</f>
        <v/>
      </c>
      <c r="J121" s="72">
        <f t="array" ref="J121">+_xlfn.XLOOKUP(1,(CM_CT2[Contract Number Customer]=CM_CT2[[#This Row],[Contract Number Customer]])*(CM_CT2[Row Type]="Header"),CM_CT2[Customer])</f>
        <v/>
      </c>
      <c r="K121" s="51" t="n"/>
      <c r="L121" s="51" t="n"/>
      <c r="M121" s="15">
        <f t="array" ref="M121">+_xlfn.XLOOKUP(1,(CM_CT2[Contract Number Customer]=CM_CT2[[#This Row],[Contract Number Customer]])*(CM_CT2[Row Type]="Header"),CM_CT2[Sales Manager])</f>
        <v/>
      </c>
      <c r="N121" s="15">
        <f t="array" ref="N121">+_xlfn.XLOOKUP(1,(CM_CT2[Contract Number Customer]=CM_CT2[[#This Row],[Contract Number Customer]])*(CM_CT2[Row Type]="Header"),CM_CT2[Wagon Type])</f>
        <v/>
      </c>
      <c r="O121" s="10" t="n">
        <v>1</v>
      </c>
      <c r="P121" s="10" t="n"/>
      <c r="Q121" s="10" t="n"/>
      <c r="R121" s="10" t="n">
        <v>1</v>
      </c>
      <c r="S121" s="10" t="n"/>
      <c r="T121" s="10" t="n">
        <v>1</v>
      </c>
      <c r="U121" s="15">
        <f>+IF(CM_CT2[[#This Row],[Contract Status]]&lt;&gt;"ended",1,0)</f>
        <v/>
      </c>
      <c r="V121" s="15" t="n"/>
      <c r="W121" s="15">
        <f t="array" ref="W121">_xlfn.XLOOKUP(1,(CM_CT2[Contract Number Customer]=$E120)*(CM_CT2[Delivery Batch]=$F120)*(CM_CT2[Row Type]="Batch"),CM_CT2[Contract Flex])</f>
        <v/>
      </c>
      <c r="X121" s="54">
        <f t="array" ref="X121">_xlfn.XLOOKUP(1,(CM_CT2[Contract Number Customer]=$E120)*(CM_CT2[Delivery Batch]=$F120)*(CM_CT2[Row Type]="Batch"),CM_CT2[Flex StartDate])</f>
        <v/>
      </c>
      <c r="Y121" s="54">
        <f t="array" ref="Y121">_xlfn.XLOOKUP(1,(CM_CT2[Contract Number Customer]=$E120)*(CM_CT2[Delivery Batch]=$F120)*(CM_CT2[Row Type]="Batch"),CM_CT2[Flex EndDate])</f>
        <v/>
      </c>
      <c r="Z121" s="15">
        <f t="array" ref="Z121">_xlfn.XLOOKUP(1,(CM_CT2[Contract Number Customer]=$E120)*(CM_CT2[Delivery Batch]=$F120)*(CM_CT2[Row Type]="Batch"),CM_CT2[Contract Status])</f>
        <v/>
      </c>
      <c r="AA121" s="15" t="n"/>
      <c r="AB121" s="74" t="n"/>
      <c r="AC121" s="74" t="n"/>
      <c r="AD121" s="131">
        <f t="array" ref="AD121">+_xlfn.XLOOKUP(1,(Table_Mietpos[Vertragsnummer]=CM_CT2[[#This Row],[Contract Number M3]])*(Table_Mietpos[Auftragspos.]=CM_CT2[[#This Row],[Rentalposition M3]]),Table_Mietpos[Gueltig_ab])</f>
        <v/>
      </c>
      <c r="AE121" s="131">
        <f t="array" ref="AE121">+_xlfn.XLOOKUP(1,(Table_Mietpos[Vertragsnummer]=CM_CT2[[#This Row],[Contract Number M3]])*(Table_Mietpos[Auftragspos.]=CM_CT2[[#This Row],[Rentalposition M3]]),Table_Mietpos[Gueltig_bis])</f>
        <v/>
      </c>
      <c r="AF121" s="50">
        <f t="array" ref="AF121">+_xlfn.XLOOKUP(1,(CM_CT2[Contract Number Customer]=CM_CT2[[#This Row],[Contract Number Customer]])*(CM_CT2[Row Type]="Header"),CM_CT2[Contract Lenght Initial])</f>
        <v/>
      </c>
      <c r="AG121" s="136">
        <f>+CM_CT2[[#This Row],[Rental EndDate]]</f>
        <v/>
      </c>
      <c r="AH121" s="305" t="n"/>
      <c r="AI121" s="305" t="n"/>
      <c r="AJ121" s="305" t="n"/>
      <c r="AK121" s="53" t="n"/>
      <c r="AL121" s="15">
        <f t="array" ref="AL121">+_xlfn.XLOOKUP(1,(CM_CT2[Contract Number Customer]=CM_CT2[[#This Row],[Contract Number Customer]])*(CM_CT2[Row Type]="Header"),CM_CT2[Early Termination Category])</f>
        <v/>
      </c>
      <c r="AM121" s="136">
        <f t="array" ref="AM121">_xlfn.XLOOKUP(1,(CM_CT2[Contract Number Customer]=$E120)*(CM_CT2[Delivery Batch]=$F120)*(CM_CT2[Row Type]="Batch"),CM_CT2[Early Termination cut-off date1])</f>
        <v/>
      </c>
      <c r="AN121" s="136">
        <f t="array" ref="AN121">_xlfn.XLOOKUP(1,(CM_CT2[Contract Number Customer]=$E120)*(CM_CT2[Delivery Batch]=$F120)*(CM_CT2[Row Type]="Batch"),CM_CT2[Early Termination cut-off date2])</f>
        <v/>
      </c>
      <c r="AO121" s="53">
        <f t="array" ref="AO121">+_xlfn.XLOOKUP(1,(CM_CT2[Contract Number Customer]=CM_CT2[[#This Row],[Contract Number Customer]])*(CM_CT2[Row Type]="Header"),CM_CT2[Early Termination Notice Period Mths])</f>
        <v/>
      </c>
      <c r="AP121" s="53">
        <f t="array" ref="AP121">+_xlfn.XLOOKUP(1,(CM_CT2[Contract Number Customer]=CM_CT2[[#This Row],[Contract Number Customer]])*(CM_CT2[Row Type]="Header"),CM_CT2[Duly Termination Notice Period Mths])</f>
        <v/>
      </c>
      <c r="AQ121" s="54" t="n"/>
      <c r="AR121" s="54">
        <f t="array" ref="AR121">+_xlfn.XLOOKUP(1,(CM_CT2[[#This Row],[Contract Number M3]]=Next_possible_notice[Contract Number M3])*(CM_CT2[[#This Row],[Rentalposition M3]]=Next_possible_notice[Rentalposition M3]),Next_possible_notice[NoticeDateCalc])</f>
        <v/>
      </c>
      <c r="AS121" s="117" t="n"/>
      <c r="AT121" s="75" t="n"/>
      <c r="AU121" s="75" t="n"/>
      <c r="AV121" s="75" t="n"/>
      <c r="AW121" s="75" t="n"/>
      <c r="AX121" s="53" t="n"/>
      <c r="AY121" s="75" t="n"/>
      <c r="AZ121" s="54" t="n"/>
      <c r="BA121" s="50">
        <f t="array" ref="BA121">+_xlfn.XLOOKUP(1,(CM_CT2[Contract Number Customer]=CM_CT2[[#This Row],[Contract Number Customer]])*(CM_CT2[Row Type]="Header"),CM_CT2[Contract Lenght Early Clause &amp; Option])</f>
        <v/>
      </c>
      <c r="BB121" s="15" t="n"/>
      <c r="BC121" s="15" t="n"/>
      <c r="BD121" s="15" t="n"/>
      <c r="BE121" s="15" t="n"/>
      <c r="BF121" s="15" t="n"/>
      <c r="BG121" s="15" t="n"/>
      <c r="BH121" s="24" t="n"/>
      <c r="BI121" s="10" t="n"/>
      <c r="BJ121" s="118" t="n"/>
      <c r="BK121" s="24" t="n"/>
      <c r="BL121" s="24" t="n"/>
      <c r="BM121" s="50">
        <f t="array" ref="BM121">+_xlfn.XLOOKUP(1,(CM_CT2[Contract Number Customer]=CM_CT2[[#This Row],[Contract Number Customer]])*(CM_CT2[Row Type]="Header"),CM_CT2[Contract Mileage])</f>
        <v/>
      </c>
      <c r="BN121" s="50" t="n"/>
      <c r="BO121" s="54" t="n"/>
      <c r="BP121" s="54">
        <f t="array" ref="BP121">+_xlfn.XLOOKUP(1,(CM_CT2[Contract Number Customer]=CM_CT2[[#This Row],[Contract Number Customer]])*(CM_CT2[Row Type]="Header"),CM_CT2[Currency])</f>
        <v/>
      </c>
      <c r="BQ121" s="75">
        <f t="array" ref="BQ121">+_xlfn.XLOOKUP(1,(CM_CT2[Contract Number Customer]=CM_CT2[[#This Row],[Contract Number Customer]])*(CM_CT2[Row Type]="Header"),CM_CT2[Lease Rate EUR])</f>
        <v/>
      </c>
      <c r="BR121" s="306" t="n"/>
      <c r="BS121" s="306" t="n"/>
      <c r="BT121" s="177" t="n"/>
      <c r="BU121" s="306" t="n"/>
      <c r="BV121" s="179">
        <f t="array" ref="BV121">+_xlfn.XLOOKUP(1,(Table_Mietpos[Vertragsnummer]=CM_CT2[[#This Row],[Contract Number M3]])*(Table_Mietpos[Auftragspos.]=CM_CT2[[#This Row],[Rentalposition M3]]),Table_Mietpos[Nettosatz/Typ])</f>
        <v/>
      </c>
      <c r="BW121" s="306" t="n"/>
      <c r="BX121" s="75" t="n"/>
      <c r="BY121" s="75" t="n"/>
      <c r="BZ121" s="75" t="n"/>
      <c r="CA121" s="75" t="n"/>
      <c r="CB121" s="75" t="n"/>
      <c r="CC121" s="307" t="n"/>
      <c r="CD121" s="307" t="n"/>
      <c r="CE121" s="307" t="n"/>
      <c r="CF121" s="307" t="n"/>
      <c r="CG121" s="28" t="n"/>
      <c r="CH121" s="28" t="n"/>
      <c r="CI121" s="28" t="n"/>
      <c r="CJ121" s="186" t="n"/>
      <c r="CK121" s="307" t="n"/>
      <c r="CL121" s="306" t="n"/>
      <c r="CM121" s="12" t="n"/>
      <c r="CN121" s="20" t="n"/>
      <c r="CO121" s="142" t="n"/>
      <c r="CP121" s="142" t="n"/>
      <c r="CQ121" s="142" t="n"/>
      <c r="CR121" s="20" t="n"/>
    </row>
    <row r="122" ht="15" customHeight="1" s="287">
      <c r="B122" s="11" t="n"/>
      <c r="C122" s="14" t="inlineStr">
        <is>
          <t>V700010</t>
        </is>
      </c>
      <c r="D122" s="10" t="n"/>
      <c r="E122" s="15">
        <f t="array" ref="E122">+_xlfn.XLOOKUP(1,(CM_CT2[Contract Number M3]=CM_CT2[[#This Row],[Contract Number M3]])*(CM_CT2[Row Type]="Header"),CM_CT2[Contract Number Customer])</f>
        <v/>
      </c>
      <c r="F122" s="10" t="n">
        <v>3</v>
      </c>
      <c r="G122" s="10" t="inlineStr">
        <is>
          <t>Wagon</t>
        </is>
      </c>
      <c r="H122" s="10" t="n">
        <v>15</v>
      </c>
      <c r="I122" s="73">
        <f t="array" ref="I122">+_xlfn.XLOOKUP(1,(Table_Mietpos[Vertragsnummer]=CM[[#This Row],[Contract Number M3]])*(Table_Mietpos[Auftragspos.]=CM[[#This Row],[Rentalposition M3]]),Table_Mietpos[ChNr])</f>
        <v/>
      </c>
      <c r="J122" s="72">
        <f t="array" ref="J122">+_xlfn.XLOOKUP(1,(CM_CT2[Contract Number Customer]=CM_CT2[[#This Row],[Contract Number Customer]])*(CM_CT2[Row Type]="Header"),CM_CT2[Customer])</f>
        <v/>
      </c>
      <c r="K122" s="51" t="n"/>
      <c r="L122" s="51" t="n"/>
      <c r="M122" s="15">
        <f t="array" ref="M122">+_xlfn.XLOOKUP(1,(CM_CT2[Contract Number Customer]=CM_CT2[[#This Row],[Contract Number Customer]])*(CM_CT2[Row Type]="Header"),CM_CT2[Sales Manager])</f>
        <v/>
      </c>
      <c r="N122" s="15">
        <f t="array" ref="N122">+_xlfn.XLOOKUP(1,(CM_CT2[Contract Number Customer]=CM_CT2[[#This Row],[Contract Number Customer]])*(CM_CT2[Row Type]="Header"),CM_CT2[Wagon Type])</f>
        <v/>
      </c>
      <c r="O122" s="10" t="n">
        <v>1</v>
      </c>
      <c r="P122" s="10" t="n"/>
      <c r="Q122" s="10" t="n"/>
      <c r="R122" s="10" t="n">
        <v>1</v>
      </c>
      <c r="S122" s="10" t="n"/>
      <c r="T122" s="10" t="n">
        <v>1</v>
      </c>
      <c r="U122" s="15">
        <f>+IF(CM_CT2[[#This Row],[Contract Status]]&lt;&gt;"ended",1,0)</f>
        <v/>
      </c>
      <c r="V122" s="15" t="n"/>
      <c r="W122" s="15">
        <f t="array" ref="W122">_xlfn.XLOOKUP(1,(CM_CT2[Contract Number Customer]=$E121)*(CM_CT2[Delivery Batch]=$F121)*(CM_CT2[Row Type]="Batch"),CM_CT2[Contract Flex])</f>
        <v/>
      </c>
      <c r="X122" s="54">
        <f t="array" ref="X122">_xlfn.XLOOKUP(1,(CM_CT2[Contract Number Customer]=$E121)*(CM_CT2[Delivery Batch]=$F121)*(CM_CT2[Row Type]="Batch"),CM_CT2[Flex StartDate])</f>
        <v/>
      </c>
      <c r="Y122" s="54">
        <f t="array" ref="Y122">_xlfn.XLOOKUP(1,(CM_CT2[Contract Number Customer]=$E121)*(CM_CT2[Delivery Batch]=$F121)*(CM_CT2[Row Type]="Batch"),CM_CT2[Flex EndDate])</f>
        <v/>
      </c>
      <c r="Z122" s="15">
        <f t="array" ref="Z122">_xlfn.XLOOKUP(1,(CM_CT2[Contract Number Customer]=$E121)*(CM_CT2[Delivery Batch]=$F121)*(CM_CT2[Row Type]="Batch"),CM_CT2[Contract Status])</f>
        <v/>
      </c>
      <c r="AA122" s="15" t="n"/>
      <c r="AB122" s="74" t="n"/>
      <c r="AC122" s="74" t="n"/>
      <c r="AD122" s="131">
        <f t="array" ref="AD122">+_xlfn.XLOOKUP(1,(Table_Mietpos[Vertragsnummer]=CM_CT2[[#This Row],[Contract Number M3]])*(Table_Mietpos[Auftragspos.]=CM_CT2[[#This Row],[Rentalposition M3]]),Table_Mietpos[Gueltig_ab])</f>
        <v/>
      </c>
      <c r="AE122" s="131">
        <f t="array" ref="AE122">+_xlfn.XLOOKUP(1,(Table_Mietpos[Vertragsnummer]=CM_CT2[[#This Row],[Contract Number M3]])*(Table_Mietpos[Auftragspos.]=CM_CT2[[#This Row],[Rentalposition M3]]),Table_Mietpos[Gueltig_bis])</f>
        <v/>
      </c>
      <c r="AF122" s="50">
        <f t="array" ref="AF122">+_xlfn.XLOOKUP(1,(CM_CT2[Contract Number Customer]=CM_CT2[[#This Row],[Contract Number Customer]])*(CM_CT2[Row Type]="Header"),CM_CT2[Contract Lenght Initial])</f>
        <v/>
      </c>
      <c r="AG122" s="136">
        <f>+CM_CT2[[#This Row],[Rental EndDate]]</f>
        <v/>
      </c>
      <c r="AH122" s="305" t="n"/>
      <c r="AI122" s="305" t="n"/>
      <c r="AJ122" s="305" t="n"/>
      <c r="AK122" s="53" t="n"/>
      <c r="AL122" s="15">
        <f t="array" ref="AL122">+_xlfn.XLOOKUP(1,(CM_CT2[Contract Number Customer]=CM_CT2[[#This Row],[Contract Number Customer]])*(CM_CT2[Row Type]="Header"),CM_CT2[Early Termination Category])</f>
        <v/>
      </c>
      <c r="AM122" s="136">
        <f t="array" ref="AM122">_xlfn.XLOOKUP(1,(CM_CT2[Contract Number Customer]=$E121)*(CM_CT2[Delivery Batch]=$F121)*(CM_CT2[Row Type]="Batch"),CM_CT2[Early Termination cut-off date1])</f>
        <v/>
      </c>
      <c r="AN122" s="136">
        <f t="array" ref="AN122">_xlfn.XLOOKUP(1,(CM_CT2[Contract Number Customer]=$E121)*(CM_CT2[Delivery Batch]=$F121)*(CM_CT2[Row Type]="Batch"),CM_CT2[Early Termination cut-off date2])</f>
        <v/>
      </c>
      <c r="AO122" s="53">
        <f t="array" ref="AO122">+_xlfn.XLOOKUP(1,(CM_CT2[Contract Number Customer]=CM_CT2[[#This Row],[Contract Number Customer]])*(CM_CT2[Row Type]="Header"),CM_CT2[Early Termination Notice Period Mths])</f>
        <v/>
      </c>
      <c r="AP122" s="53">
        <f t="array" ref="AP122">+_xlfn.XLOOKUP(1,(CM_CT2[Contract Number Customer]=CM_CT2[[#This Row],[Contract Number Customer]])*(CM_CT2[Row Type]="Header"),CM_CT2[Duly Termination Notice Period Mths])</f>
        <v/>
      </c>
      <c r="AQ122" s="54" t="n"/>
      <c r="AR122" s="54">
        <f t="array" ref="AR122">+_xlfn.XLOOKUP(1,(CM_CT2[[#This Row],[Contract Number M3]]=Next_possible_notice[Contract Number M3])*(CM_CT2[[#This Row],[Rentalposition M3]]=Next_possible_notice[Rentalposition M3]),Next_possible_notice[NoticeDateCalc])</f>
        <v/>
      </c>
      <c r="AS122" s="117" t="n"/>
      <c r="AT122" s="75" t="n"/>
      <c r="AU122" s="75" t="n"/>
      <c r="AV122" s="75" t="n"/>
      <c r="AW122" s="75" t="n"/>
      <c r="AX122" s="53" t="n"/>
      <c r="AY122" s="75" t="n"/>
      <c r="AZ122" s="54" t="n"/>
      <c r="BA122" s="50">
        <f t="array" ref="BA122">+_xlfn.XLOOKUP(1,(CM_CT2[Contract Number Customer]=CM_CT2[[#This Row],[Contract Number Customer]])*(CM_CT2[Row Type]="Header"),CM_CT2[Contract Lenght Early Clause &amp; Option])</f>
        <v/>
      </c>
      <c r="BB122" s="15" t="n"/>
      <c r="BC122" s="15" t="n"/>
      <c r="BD122" s="15" t="n"/>
      <c r="BE122" s="15" t="n"/>
      <c r="BF122" s="15" t="n"/>
      <c r="BG122" s="15" t="n"/>
      <c r="BH122" s="24" t="n"/>
      <c r="BI122" s="10" t="n"/>
      <c r="BJ122" s="118" t="n"/>
      <c r="BK122" s="24" t="n"/>
      <c r="BL122" s="24" t="n"/>
      <c r="BM122" s="50">
        <f t="array" ref="BM122">+_xlfn.XLOOKUP(1,(CM_CT2[Contract Number Customer]=CM_CT2[[#This Row],[Contract Number Customer]])*(CM_CT2[Row Type]="Header"),CM_CT2[Contract Mileage])</f>
        <v/>
      </c>
      <c r="BN122" s="50" t="n"/>
      <c r="BO122" s="54" t="n"/>
      <c r="BP122" s="54">
        <f t="array" ref="BP122">+_xlfn.XLOOKUP(1,(CM_CT2[Contract Number Customer]=CM_CT2[[#This Row],[Contract Number Customer]])*(CM_CT2[Row Type]="Header"),CM_CT2[Currency])</f>
        <v/>
      </c>
      <c r="BQ122" s="75">
        <f t="array" ref="BQ122">+_xlfn.XLOOKUP(1,(CM_CT2[Contract Number Customer]=CM_CT2[[#This Row],[Contract Number Customer]])*(CM_CT2[Row Type]="Header"),CM_CT2[Lease Rate EUR])</f>
        <v/>
      </c>
      <c r="BR122" s="306" t="n"/>
      <c r="BS122" s="306" t="n"/>
      <c r="BT122" s="177" t="n"/>
      <c r="BU122" s="306" t="n"/>
      <c r="BV122" s="179">
        <f t="array" ref="BV122">+_xlfn.XLOOKUP(1,(Table_Mietpos[Vertragsnummer]=CM_CT2[[#This Row],[Contract Number M3]])*(Table_Mietpos[Auftragspos.]=CM_CT2[[#This Row],[Rentalposition M3]]),Table_Mietpos[Nettosatz/Typ])</f>
        <v/>
      </c>
      <c r="BW122" s="306" t="n"/>
      <c r="BX122" s="75" t="n"/>
      <c r="BY122" s="75" t="n"/>
      <c r="BZ122" s="75" t="n"/>
      <c r="CA122" s="75" t="n"/>
      <c r="CB122" s="75" t="n"/>
      <c r="CC122" s="307" t="n"/>
      <c r="CD122" s="307" t="n"/>
      <c r="CE122" s="307" t="n"/>
      <c r="CF122" s="307" t="n"/>
      <c r="CG122" s="28" t="n"/>
      <c r="CH122" s="28" t="n"/>
      <c r="CI122" s="28" t="n"/>
      <c r="CJ122" s="186" t="n"/>
      <c r="CK122" s="307" t="n"/>
      <c r="CL122" s="306" t="n"/>
      <c r="CM122" s="12" t="n"/>
      <c r="CN122" s="20" t="n"/>
      <c r="CO122" s="142" t="n"/>
      <c r="CP122" s="142" t="n"/>
      <c r="CQ122" s="142" t="n"/>
      <c r="CR122" s="20" t="n"/>
    </row>
    <row r="123" ht="15" customHeight="1" s="287">
      <c r="B123" s="11" t="n"/>
      <c r="C123" s="14" t="inlineStr">
        <is>
          <t>V700010</t>
        </is>
      </c>
      <c r="D123" s="10" t="n"/>
      <c r="E123" s="15">
        <f t="array" ref="E123">+_xlfn.XLOOKUP(1,(CM_CT2[Contract Number M3]=CM_CT2[[#This Row],[Contract Number M3]])*(CM_CT2[Row Type]="Header"),CM_CT2[Contract Number Customer])</f>
        <v/>
      </c>
      <c r="F123" s="10" t="n">
        <v>3</v>
      </c>
      <c r="G123" s="10" t="inlineStr">
        <is>
          <t>Wagon</t>
        </is>
      </c>
      <c r="H123" s="10" t="n">
        <v>16</v>
      </c>
      <c r="I123" s="73">
        <f t="array" ref="I123">+_xlfn.XLOOKUP(1,(Table_Mietpos[Vertragsnummer]=CM[[#This Row],[Contract Number M3]])*(Table_Mietpos[Auftragspos.]=CM[[#This Row],[Rentalposition M3]]),Table_Mietpos[ChNr])</f>
        <v/>
      </c>
      <c r="J123" s="72">
        <f t="array" ref="J123">+_xlfn.XLOOKUP(1,(CM_CT2[Contract Number Customer]=CM_CT2[[#This Row],[Contract Number Customer]])*(CM_CT2[Row Type]="Header"),CM_CT2[Customer])</f>
        <v/>
      </c>
      <c r="K123" s="51" t="n"/>
      <c r="L123" s="51" t="n"/>
      <c r="M123" s="15">
        <f t="array" ref="M123">+_xlfn.XLOOKUP(1,(CM_CT2[Contract Number Customer]=CM_CT2[[#This Row],[Contract Number Customer]])*(CM_CT2[Row Type]="Header"),CM_CT2[Sales Manager])</f>
        <v/>
      </c>
      <c r="N123" s="15">
        <f t="array" ref="N123">+_xlfn.XLOOKUP(1,(CM_CT2[Contract Number Customer]=CM_CT2[[#This Row],[Contract Number Customer]])*(CM_CT2[Row Type]="Header"),CM_CT2[Wagon Type])</f>
        <v/>
      </c>
      <c r="O123" s="10" t="n">
        <v>1</v>
      </c>
      <c r="P123" s="10" t="n"/>
      <c r="Q123" s="10" t="n"/>
      <c r="R123" s="10" t="n">
        <v>1</v>
      </c>
      <c r="S123" s="10" t="n"/>
      <c r="T123" s="10" t="n">
        <v>1</v>
      </c>
      <c r="U123" s="15">
        <f>+IF(CM_CT2[[#This Row],[Contract Status]]&lt;&gt;"ended",1,0)</f>
        <v/>
      </c>
      <c r="V123" s="15" t="n"/>
      <c r="W123" s="15">
        <f t="array" ref="W123">_xlfn.XLOOKUP(1,(CM_CT2[Contract Number Customer]=$E122)*(CM_CT2[Delivery Batch]=$F122)*(CM_CT2[Row Type]="Batch"),CM_CT2[Contract Flex])</f>
        <v/>
      </c>
      <c r="X123" s="54">
        <f t="array" ref="X123">_xlfn.XLOOKUP(1,(CM_CT2[Contract Number Customer]=$E122)*(CM_CT2[Delivery Batch]=$F122)*(CM_CT2[Row Type]="Batch"),CM_CT2[Flex StartDate])</f>
        <v/>
      </c>
      <c r="Y123" s="54">
        <f t="array" ref="Y123">_xlfn.XLOOKUP(1,(CM_CT2[Contract Number Customer]=$E122)*(CM_CT2[Delivery Batch]=$F122)*(CM_CT2[Row Type]="Batch"),CM_CT2[Flex EndDate])</f>
        <v/>
      </c>
      <c r="Z123" s="15">
        <f t="array" ref="Z123">_xlfn.XLOOKUP(1,(CM_CT2[Contract Number Customer]=$E122)*(CM_CT2[Delivery Batch]=$F122)*(CM_CT2[Row Type]="Batch"),CM_CT2[Contract Status])</f>
        <v/>
      </c>
      <c r="AA123" s="15" t="n"/>
      <c r="AB123" s="74" t="n"/>
      <c r="AC123" s="74" t="n"/>
      <c r="AD123" s="131">
        <f t="array" ref="AD123">+_xlfn.XLOOKUP(1,(Table_Mietpos[Vertragsnummer]=CM_CT2[[#This Row],[Contract Number M3]])*(Table_Mietpos[Auftragspos.]=CM_CT2[[#This Row],[Rentalposition M3]]),Table_Mietpos[Gueltig_ab])</f>
        <v/>
      </c>
      <c r="AE123" s="131">
        <f t="array" ref="AE123">+_xlfn.XLOOKUP(1,(Table_Mietpos[Vertragsnummer]=CM_CT2[[#This Row],[Contract Number M3]])*(Table_Mietpos[Auftragspos.]=CM_CT2[[#This Row],[Rentalposition M3]]),Table_Mietpos[Gueltig_bis])</f>
        <v/>
      </c>
      <c r="AF123" s="50">
        <f t="array" ref="AF123">+_xlfn.XLOOKUP(1,(CM_CT2[Contract Number Customer]=CM_CT2[[#This Row],[Contract Number Customer]])*(CM_CT2[Row Type]="Header"),CM_CT2[Contract Lenght Initial])</f>
        <v/>
      </c>
      <c r="AG123" s="136">
        <f>+CM_CT2[[#This Row],[Rental EndDate]]</f>
        <v/>
      </c>
      <c r="AH123" s="305" t="n"/>
      <c r="AI123" s="305" t="n"/>
      <c r="AJ123" s="305" t="n"/>
      <c r="AK123" s="53" t="n"/>
      <c r="AL123" s="15">
        <f t="array" ref="AL123">+_xlfn.XLOOKUP(1,(CM_CT2[Contract Number Customer]=CM_CT2[[#This Row],[Contract Number Customer]])*(CM_CT2[Row Type]="Header"),CM_CT2[Early Termination Category])</f>
        <v/>
      </c>
      <c r="AM123" s="136">
        <f t="array" ref="AM123">_xlfn.XLOOKUP(1,(CM_CT2[Contract Number Customer]=$E122)*(CM_CT2[Delivery Batch]=$F122)*(CM_CT2[Row Type]="Batch"),CM_CT2[Early Termination cut-off date1])</f>
        <v/>
      </c>
      <c r="AN123" s="136">
        <f t="array" ref="AN123">_xlfn.XLOOKUP(1,(CM_CT2[Contract Number Customer]=$E122)*(CM_CT2[Delivery Batch]=$F122)*(CM_CT2[Row Type]="Batch"),CM_CT2[Early Termination cut-off date2])</f>
        <v/>
      </c>
      <c r="AO123" s="53">
        <f t="array" ref="AO123">+_xlfn.XLOOKUP(1,(CM_CT2[Contract Number Customer]=CM_CT2[[#This Row],[Contract Number Customer]])*(CM_CT2[Row Type]="Header"),CM_CT2[Early Termination Notice Period Mths])</f>
        <v/>
      </c>
      <c r="AP123" s="53">
        <f t="array" ref="AP123">+_xlfn.XLOOKUP(1,(CM_CT2[Contract Number Customer]=CM_CT2[[#This Row],[Contract Number Customer]])*(CM_CT2[Row Type]="Header"),CM_CT2[Duly Termination Notice Period Mths])</f>
        <v/>
      </c>
      <c r="AQ123" s="54" t="n"/>
      <c r="AR123" s="54">
        <f t="array" ref="AR123">+_xlfn.XLOOKUP(1,(CM_CT2[[#This Row],[Contract Number M3]]=Next_possible_notice[Contract Number M3])*(CM_CT2[[#This Row],[Rentalposition M3]]=Next_possible_notice[Rentalposition M3]),Next_possible_notice[NoticeDateCalc])</f>
        <v/>
      </c>
      <c r="AS123" s="117" t="n"/>
      <c r="AT123" s="75" t="n"/>
      <c r="AU123" s="75" t="n"/>
      <c r="AV123" s="75" t="n"/>
      <c r="AW123" s="75" t="n"/>
      <c r="AX123" s="53" t="n"/>
      <c r="AY123" s="75" t="n"/>
      <c r="AZ123" s="54" t="n"/>
      <c r="BA123" s="50">
        <f t="array" ref="BA123">+_xlfn.XLOOKUP(1,(CM_CT2[Contract Number Customer]=CM_CT2[[#This Row],[Contract Number Customer]])*(CM_CT2[Row Type]="Header"),CM_CT2[Contract Lenght Early Clause &amp; Option])</f>
        <v/>
      </c>
      <c r="BB123" s="15" t="n"/>
      <c r="BC123" s="15" t="n"/>
      <c r="BD123" s="15" t="n"/>
      <c r="BE123" s="15" t="n"/>
      <c r="BF123" s="15" t="n"/>
      <c r="BG123" s="15" t="n"/>
      <c r="BH123" s="24" t="n"/>
      <c r="BI123" s="10" t="n"/>
      <c r="BJ123" s="118" t="n"/>
      <c r="BK123" s="24" t="n"/>
      <c r="BL123" s="24" t="n"/>
      <c r="BM123" s="50">
        <f t="array" ref="BM123">+_xlfn.XLOOKUP(1,(CM_CT2[Contract Number Customer]=CM_CT2[[#This Row],[Contract Number Customer]])*(CM_CT2[Row Type]="Header"),CM_CT2[Contract Mileage])</f>
        <v/>
      </c>
      <c r="BN123" s="50" t="n"/>
      <c r="BO123" s="54" t="n"/>
      <c r="BP123" s="54">
        <f t="array" ref="BP123">+_xlfn.XLOOKUP(1,(CM_CT2[Contract Number Customer]=CM_CT2[[#This Row],[Contract Number Customer]])*(CM_CT2[Row Type]="Header"),CM_CT2[Currency])</f>
        <v/>
      </c>
      <c r="BQ123" s="75">
        <f t="array" ref="BQ123">+_xlfn.XLOOKUP(1,(CM_CT2[Contract Number Customer]=CM_CT2[[#This Row],[Contract Number Customer]])*(CM_CT2[Row Type]="Header"),CM_CT2[Lease Rate EUR])</f>
        <v/>
      </c>
      <c r="BR123" s="306" t="n"/>
      <c r="BS123" s="306" t="n"/>
      <c r="BT123" s="177" t="n"/>
      <c r="BU123" s="306" t="n"/>
      <c r="BV123" s="179">
        <f t="array" ref="BV123">+_xlfn.XLOOKUP(1,(Table_Mietpos[Vertragsnummer]=CM_CT2[[#This Row],[Contract Number M3]])*(Table_Mietpos[Auftragspos.]=CM_CT2[[#This Row],[Rentalposition M3]]),Table_Mietpos[Nettosatz/Typ])</f>
        <v/>
      </c>
      <c r="BW123" s="306" t="n"/>
      <c r="BX123" s="75" t="n"/>
      <c r="BY123" s="75" t="n"/>
      <c r="BZ123" s="75" t="n"/>
      <c r="CA123" s="75" t="n"/>
      <c r="CB123" s="75" t="n"/>
      <c r="CC123" s="307" t="n"/>
      <c r="CD123" s="307" t="n"/>
      <c r="CE123" s="307" t="n"/>
      <c r="CF123" s="307" t="n"/>
      <c r="CG123" s="28" t="n"/>
      <c r="CH123" s="28" t="n"/>
      <c r="CI123" s="28" t="n"/>
      <c r="CJ123" s="186" t="n"/>
      <c r="CK123" s="307" t="n"/>
      <c r="CL123" s="306" t="n"/>
      <c r="CM123" s="12" t="n"/>
      <c r="CN123" s="20" t="n"/>
      <c r="CO123" s="142" t="n"/>
      <c r="CP123" s="142" t="n"/>
      <c r="CQ123" s="142" t="n"/>
      <c r="CR123" s="20" t="n"/>
    </row>
    <row r="124" ht="15" customHeight="1" s="287">
      <c r="B124" s="11" t="n"/>
      <c r="C124" s="14" t="inlineStr">
        <is>
          <t>V700010</t>
        </is>
      </c>
      <c r="D124" s="10" t="n"/>
      <c r="E124" s="15">
        <f t="array" ref="E124">+_xlfn.XLOOKUP(1,(CM_CT2[Contract Number M3]=CM_CT2[[#This Row],[Contract Number M3]])*(CM_CT2[Row Type]="Header"),CM_CT2[Contract Number Customer])</f>
        <v/>
      </c>
      <c r="F124" s="10" t="n">
        <v>3</v>
      </c>
      <c r="G124" s="10" t="inlineStr">
        <is>
          <t>Wagon</t>
        </is>
      </c>
      <c r="H124" s="10" t="n">
        <v>17</v>
      </c>
      <c r="I124" s="73">
        <f t="array" ref="I124">+_xlfn.XLOOKUP(1,(Table_Mietpos[Vertragsnummer]=CM[[#This Row],[Contract Number M3]])*(Table_Mietpos[Auftragspos.]=CM[[#This Row],[Rentalposition M3]]),Table_Mietpos[ChNr])</f>
        <v/>
      </c>
      <c r="J124" s="72">
        <f t="array" ref="J124">+_xlfn.XLOOKUP(1,(CM_CT2[Contract Number Customer]=CM_CT2[[#This Row],[Contract Number Customer]])*(CM_CT2[Row Type]="Header"),CM_CT2[Customer])</f>
        <v/>
      </c>
      <c r="K124" s="51" t="n"/>
      <c r="L124" s="51" t="n"/>
      <c r="M124" s="15">
        <f t="array" ref="M124">+_xlfn.XLOOKUP(1,(CM_CT2[Contract Number Customer]=CM_CT2[[#This Row],[Contract Number Customer]])*(CM_CT2[Row Type]="Header"),CM_CT2[Sales Manager])</f>
        <v/>
      </c>
      <c r="N124" s="15">
        <f t="array" ref="N124">+_xlfn.XLOOKUP(1,(CM_CT2[Contract Number Customer]=CM_CT2[[#This Row],[Contract Number Customer]])*(CM_CT2[Row Type]="Header"),CM_CT2[Wagon Type])</f>
        <v/>
      </c>
      <c r="O124" s="10" t="n">
        <v>1</v>
      </c>
      <c r="P124" s="10" t="n"/>
      <c r="Q124" s="10" t="n"/>
      <c r="R124" s="10" t="n">
        <v>1</v>
      </c>
      <c r="S124" s="10" t="n"/>
      <c r="T124" s="10" t="n">
        <v>1</v>
      </c>
      <c r="U124" s="15">
        <f>+IF(CM_CT2[[#This Row],[Contract Status]]&lt;&gt;"ended",1,0)</f>
        <v/>
      </c>
      <c r="V124" s="15" t="n"/>
      <c r="W124" s="15">
        <f t="array" ref="W124">_xlfn.XLOOKUP(1,(CM_CT2[Contract Number Customer]=$E123)*(CM_CT2[Delivery Batch]=$F123)*(CM_CT2[Row Type]="Batch"),CM_CT2[Contract Flex])</f>
        <v/>
      </c>
      <c r="X124" s="54">
        <f t="array" ref="X124">_xlfn.XLOOKUP(1,(CM_CT2[Contract Number Customer]=$E123)*(CM_CT2[Delivery Batch]=$F123)*(CM_CT2[Row Type]="Batch"),CM_CT2[Flex StartDate])</f>
        <v/>
      </c>
      <c r="Y124" s="54">
        <f t="array" ref="Y124">_xlfn.XLOOKUP(1,(CM_CT2[Contract Number Customer]=$E123)*(CM_CT2[Delivery Batch]=$F123)*(CM_CT2[Row Type]="Batch"),CM_CT2[Flex EndDate])</f>
        <v/>
      </c>
      <c r="Z124" s="15">
        <f t="array" ref="Z124">_xlfn.XLOOKUP(1,(CM_CT2[Contract Number Customer]=$E123)*(CM_CT2[Delivery Batch]=$F123)*(CM_CT2[Row Type]="Batch"),CM_CT2[Contract Status])</f>
        <v/>
      </c>
      <c r="AA124" s="15" t="n"/>
      <c r="AB124" s="74" t="n"/>
      <c r="AC124" s="74" t="n"/>
      <c r="AD124" s="131">
        <f t="array" ref="AD124">+_xlfn.XLOOKUP(1,(Table_Mietpos[Vertragsnummer]=CM_CT2[[#This Row],[Contract Number M3]])*(Table_Mietpos[Auftragspos.]=CM_CT2[[#This Row],[Rentalposition M3]]),Table_Mietpos[Gueltig_ab])</f>
        <v/>
      </c>
      <c r="AE124" s="131">
        <f t="array" ref="AE124">+_xlfn.XLOOKUP(1,(Table_Mietpos[Vertragsnummer]=CM_CT2[[#This Row],[Contract Number M3]])*(Table_Mietpos[Auftragspos.]=CM_CT2[[#This Row],[Rentalposition M3]]),Table_Mietpos[Gueltig_bis])</f>
        <v/>
      </c>
      <c r="AF124" s="50">
        <f t="array" ref="AF124">+_xlfn.XLOOKUP(1,(CM_CT2[Contract Number Customer]=CM_CT2[[#This Row],[Contract Number Customer]])*(CM_CT2[Row Type]="Header"),CM_CT2[Contract Lenght Initial])</f>
        <v/>
      </c>
      <c r="AG124" s="136">
        <f>+CM_CT2[[#This Row],[Rental EndDate]]</f>
        <v/>
      </c>
      <c r="AH124" s="305" t="n"/>
      <c r="AI124" s="305" t="n"/>
      <c r="AJ124" s="305" t="n"/>
      <c r="AK124" s="53" t="n"/>
      <c r="AL124" s="15">
        <f t="array" ref="AL124">+_xlfn.XLOOKUP(1,(CM_CT2[Contract Number Customer]=CM_CT2[[#This Row],[Contract Number Customer]])*(CM_CT2[Row Type]="Header"),CM_CT2[Early Termination Category])</f>
        <v/>
      </c>
      <c r="AM124" s="136">
        <f t="array" ref="AM124">_xlfn.XLOOKUP(1,(CM_CT2[Contract Number Customer]=$E123)*(CM_CT2[Delivery Batch]=$F123)*(CM_CT2[Row Type]="Batch"),CM_CT2[Early Termination cut-off date1])</f>
        <v/>
      </c>
      <c r="AN124" s="136">
        <f t="array" ref="AN124">_xlfn.XLOOKUP(1,(CM_CT2[Contract Number Customer]=$E123)*(CM_CT2[Delivery Batch]=$F123)*(CM_CT2[Row Type]="Batch"),CM_CT2[Early Termination cut-off date2])</f>
        <v/>
      </c>
      <c r="AO124" s="53">
        <f t="array" ref="AO124">+_xlfn.XLOOKUP(1,(CM_CT2[Contract Number Customer]=CM_CT2[[#This Row],[Contract Number Customer]])*(CM_CT2[Row Type]="Header"),CM_CT2[Early Termination Notice Period Mths])</f>
        <v/>
      </c>
      <c r="AP124" s="53">
        <f t="array" ref="AP124">+_xlfn.XLOOKUP(1,(CM_CT2[Contract Number Customer]=CM_CT2[[#This Row],[Contract Number Customer]])*(CM_CT2[Row Type]="Header"),CM_CT2[Duly Termination Notice Period Mths])</f>
        <v/>
      </c>
      <c r="AQ124" s="54" t="n"/>
      <c r="AR124" s="54">
        <f t="array" ref="AR124">+_xlfn.XLOOKUP(1,(CM_CT2[[#This Row],[Contract Number M3]]=Next_possible_notice[Contract Number M3])*(CM_CT2[[#This Row],[Rentalposition M3]]=Next_possible_notice[Rentalposition M3]),Next_possible_notice[NoticeDateCalc])</f>
        <v/>
      </c>
      <c r="AS124" s="117" t="n"/>
      <c r="AT124" s="75" t="n"/>
      <c r="AU124" s="75" t="n"/>
      <c r="AV124" s="75" t="n"/>
      <c r="AW124" s="75" t="n"/>
      <c r="AX124" s="53" t="n"/>
      <c r="AY124" s="75" t="n"/>
      <c r="AZ124" s="54" t="n"/>
      <c r="BA124" s="50">
        <f t="array" ref="BA124">+_xlfn.XLOOKUP(1,(CM_CT2[Contract Number Customer]=CM_CT2[[#This Row],[Contract Number Customer]])*(CM_CT2[Row Type]="Header"),CM_CT2[Contract Lenght Early Clause &amp; Option])</f>
        <v/>
      </c>
      <c r="BB124" s="15" t="n"/>
      <c r="BC124" s="15" t="n"/>
      <c r="BD124" s="15" t="n"/>
      <c r="BE124" s="15" t="n"/>
      <c r="BF124" s="15" t="n"/>
      <c r="BG124" s="15" t="n"/>
      <c r="BH124" s="24" t="n"/>
      <c r="BI124" s="10" t="n"/>
      <c r="BJ124" s="118" t="n"/>
      <c r="BK124" s="24" t="n"/>
      <c r="BL124" s="24" t="n"/>
      <c r="BM124" s="50">
        <f t="array" ref="BM124">+_xlfn.XLOOKUP(1,(CM_CT2[Contract Number Customer]=CM_CT2[[#This Row],[Contract Number Customer]])*(CM_CT2[Row Type]="Header"),CM_CT2[Contract Mileage])</f>
        <v/>
      </c>
      <c r="BN124" s="50" t="n"/>
      <c r="BO124" s="54" t="n"/>
      <c r="BP124" s="54">
        <f t="array" ref="BP124">+_xlfn.XLOOKUP(1,(CM_CT2[Contract Number Customer]=CM_CT2[[#This Row],[Contract Number Customer]])*(CM_CT2[Row Type]="Header"),CM_CT2[Currency])</f>
        <v/>
      </c>
      <c r="BQ124" s="75">
        <f t="array" ref="BQ124">+_xlfn.XLOOKUP(1,(CM_CT2[Contract Number Customer]=CM_CT2[[#This Row],[Contract Number Customer]])*(CM_CT2[Row Type]="Header"),CM_CT2[Lease Rate EUR])</f>
        <v/>
      </c>
      <c r="BR124" s="306" t="n"/>
      <c r="BS124" s="306" t="n"/>
      <c r="BT124" s="177" t="n"/>
      <c r="BU124" s="306" t="n"/>
      <c r="BV124" s="179">
        <f t="array" ref="BV124">+_xlfn.XLOOKUP(1,(Table_Mietpos[Vertragsnummer]=CM_CT2[[#This Row],[Contract Number M3]])*(Table_Mietpos[Auftragspos.]=CM_CT2[[#This Row],[Rentalposition M3]]),Table_Mietpos[Nettosatz/Typ])</f>
        <v/>
      </c>
      <c r="BW124" s="306" t="n"/>
      <c r="BX124" s="75" t="n"/>
      <c r="BY124" s="75" t="n"/>
      <c r="BZ124" s="75" t="n"/>
      <c r="CA124" s="75" t="n"/>
      <c r="CB124" s="75" t="n"/>
      <c r="CC124" s="307" t="n"/>
      <c r="CD124" s="307" t="n"/>
      <c r="CE124" s="307" t="n"/>
      <c r="CF124" s="307" t="n"/>
      <c r="CG124" s="28" t="n"/>
      <c r="CH124" s="28" t="n"/>
      <c r="CI124" s="28" t="n"/>
      <c r="CJ124" s="186" t="n"/>
      <c r="CK124" s="307" t="n"/>
      <c r="CL124" s="306" t="n"/>
      <c r="CM124" s="12" t="n"/>
      <c r="CN124" s="20" t="n"/>
      <c r="CO124" s="142" t="n"/>
      <c r="CP124" s="142" t="n"/>
      <c r="CQ124" s="142" t="n"/>
      <c r="CR124" s="20" t="n"/>
    </row>
    <row r="125" ht="15" customHeight="1" s="287">
      <c r="B125" s="11" t="n"/>
      <c r="C125" s="14" t="inlineStr">
        <is>
          <t>V700010</t>
        </is>
      </c>
      <c r="D125" s="10" t="n"/>
      <c r="E125" s="15">
        <f t="array" ref="E125">+_xlfn.XLOOKUP(1,(CM_CT2[Contract Number M3]=CM_CT2[[#This Row],[Contract Number M3]])*(CM_CT2[Row Type]="Header"),CM_CT2[Contract Number Customer])</f>
        <v/>
      </c>
      <c r="F125" s="10" t="n">
        <v>3</v>
      </c>
      <c r="G125" s="10" t="inlineStr">
        <is>
          <t>Wagon</t>
        </is>
      </c>
      <c r="H125" s="10" t="n">
        <v>18</v>
      </c>
      <c r="I125" s="73">
        <f t="array" ref="I125">+_xlfn.XLOOKUP(1,(Table_Mietpos[Vertragsnummer]=CM[[#This Row],[Contract Number M3]])*(Table_Mietpos[Auftragspos.]=CM[[#This Row],[Rentalposition M3]]),Table_Mietpos[ChNr])</f>
        <v/>
      </c>
      <c r="J125" s="72">
        <f t="array" ref="J125">+_xlfn.XLOOKUP(1,(CM_CT2[Contract Number Customer]=CM_CT2[[#This Row],[Contract Number Customer]])*(CM_CT2[Row Type]="Header"),CM_CT2[Customer])</f>
        <v/>
      </c>
      <c r="K125" s="51" t="n"/>
      <c r="L125" s="51" t="n"/>
      <c r="M125" s="15">
        <f t="array" ref="M125">+_xlfn.XLOOKUP(1,(CM_CT2[Contract Number Customer]=CM_CT2[[#This Row],[Contract Number Customer]])*(CM_CT2[Row Type]="Header"),CM_CT2[Sales Manager])</f>
        <v/>
      </c>
      <c r="N125" s="15">
        <f t="array" ref="N125">+_xlfn.XLOOKUP(1,(CM_CT2[Contract Number Customer]=CM_CT2[[#This Row],[Contract Number Customer]])*(CM_CT2[Row Type]="Header"),CM_CT2[Wagon Type])</f>
        <v/>
      </c>
      <c r="O125" s="10" t="n">
        <v>1</v>
      </c>
      <c r="P125" s="10" t="n"/>
      <c r="Q125" s="10" t="n"/>
      <c r="R125" s="10" t="n">
        <v>1</v>
      </c>
      <c r="S125" s="10" t="n"/>
      <c r="T125" s="10" t="n">
        <v>1</v>
      </c>
      <c r="U125" s="15">
        <f>+IF(CM_CT2[[#This Row],[Contract Status]]&lt;&gt;"ended",1,0)</f>
        <v/>
      </c>
      <c r="V125" s="15" t="n"/>
      <c r="W125" s="15">
        <f t="array" ref="W125">_xlfn.XLOOKUP(1,(CM_CT2[Contract Number Customer]=$E124)*(CM_CT2[Delivery Batch]=$F124)*(CM_CT2[Row Type]="Batch"),CM_CT2[Contract Flex])</f>
        <v/>
      </c>
      <c r="X125" s="54">
        <f t="array" ref="X125">_xlfn.XLOOKUP(1,(CM_CT2[Contract Number Customer]=$E124)*(CM_CT2[Delivery Batch]=$F124)*(CM_CT2[Row Type]="Batch"),CM_CT2[Flex StartDate])</f>
        <v/>
      </c>
      <c r="Y125" s="54">
        <f t="array" ref="Y125">_xlfn.XLOOKUP(1,(CM_CT2[Contract Number Customer]=$E124)*(CM_CT2[Delivery Batch]=$F124)*(CM_CT2[Row Type]="Batch"),CM_CT2[Flex EndDate])</f>
        <v/>
      </c>
      <c r="Z125" s="15">
        <f t="array" ref="Z125">_xlfn.XLOOKUP(1,(CM_CT2[Contract Number Customer]=$E124)*(CM_CT2[Delivery Batch]=$F124)*(CM_CT2[Row Type]="Batch"),CM_CT2[Contract Status])</f>
        <v/>
      </c>
      <c r="AA125" s="15" t="n"/>
      <c r="AB125" s="74" t="n"/>
      <c r="AC125" s="74" t="n"/>
      <c r="AD125" s="131">
        <f t="array" ref="AD125">+_xlfn.XLOOKUP(1,(Table_Mietpos[Vertragsnummer]=CM_CT2[[#This Row],[Contract Number M3]])*(Table_Mietpos[Auftragspos.]=CM_CT2[[#This Row],[Rentalposition M3]]),Table_Mietpos[Gueltig_ab])</f>
        <v/>
      </c>
      <c r="AE125" s="131">
        <f t="array" ref="AE125">+_xlfn.XLOOKUP(1,(Table_Mietpos[Vertragsnummer]=CM_CT2[[#This Row],[Contract Number M3]])*(Table_Mietpos[Auftragspos.]=CM_CT2[[#This Row],[Rentalposition M3]]),Table_Mietpos[Gueltig_bis])</f>
        <v/>
      </c>
      <c r="AF125" s="50">
        <f t="array" ref="AF125">+_xlfn.XLOOKUP(1,(CM_CT2[Contract Number Customer]=CM_CT2[[#This Row],[Contract Number Customer]])*(CM_CT2[Row Type]="Header"),CM_CT2[Contract Lenght Initial])</f>
        <v/>
      </c>
      <c r="AG125" s="136">
        <f>+CM_CT2[[#This Row],[Rental EndDate]]</f>
        <v/>
      </c>
      <c r="AH125" s="305" t="n"/>
      <c r="AI125" s="305" t="n"/>
      <c r="AJ125" s="305" t="n"/>
      <c r="AK125" s="53" t="n"/>
      <c r="AL125" s="15">
        <f t="array" ref="AL125">+_xlfn.XLOOKUP(1,(CM_CT2[Contract Number Customer]=CM_CT2[[#This Row],[Contract Number Customer]])*(CM_CT2[Row Type]="Header"),CM_CT2[Early Termination Category])</f>
        <v/>
      </c>
      <c r="AM125" s="136">
        <f t="array" ref="AM125">_xlfn.XLOOKUP(1,(CM_CT2[Contract Number Customer]=$E124)*(CM_CT2[Delivery Batch]=$F124)*(CM_CT2[Row Type]="Batch"),CM_CT2[Early Termination cut-off date1])</f>
        <v/>
      </c>
      <c r="AN125" s="136">
        <f t="array" ref="AN125">_xlfn.XLOOKUP(1,(CM_CT2[Contract Number Customer]=$E124)*(CM_CT2[Delivery Batch]=$F124)*(CM_CT2[Row Type]="Batch"),CM_CT2[Early Termination cut-off date2])</f>
        <v/>
      </c>
      <c r="AO125" s="53">
        <f t="array" ref="AO125">+_xlfn.XLOOKUP(1,(CM_CT2[Contract Number Customer]=CM_CT2[[#This Row],[Contract Number Customer]])*(CM_CT2[Row Type]="Header"),CM_CT2[Early Termination Notice Period Mths])</f>
        <v/>
      </c>
      <c r="AP125" s="53">
        <f t="array" ref="AP125">+_xlfn.XLOOKUP(1,(CM_CT2[Contract Number Customer]=CM_CT2[[#This Row],[Contract Number Customer]])*(CM_CT2[Row Type]="Header"),CM_CT2[Duly Termination Notice Period Mths])</f>
        <v/>
      </c>
      <c r="AQ125" s="54" t="n"/>
      <c r="AR125" s="54">
        <f t="array" ref="AR125">+_xlfn.XLOOKUP(1,(CM_CT2[[#This Row],[Contract Number M3]]=Next_possible_notice[Contract Number M3])*(CM_CT2[[#This Row],[Rentalposition M3]]=Next_possible_notice[Rentalposition M3]),Next_possible_notice[NoticeDateCalc])</f>
        <v/>
      </c>
      <c r="AS125" s="117" t="n"/>
      <c r="AT125" s="75" t="n"/>
      <c r="AU125" s="75" t="n"/>
      <c r="AV125" s="75" t="n"/>
      <c r="AW125" s="75" t="n"/>
      <c r="AX125" s="53" t="n"/>
      <c r="AY125" s="75" t="n"/>
      <c r="AZ125" s="54" t="n"/>
      <c r="BA125" s="50">
        <f t="array" ref="BA125">+_xlfn.XLOOKUP(1,(CM_CT2[Contract Number Customer]=CM_CT2[[#This Row],[Contract Number Customer]])*(CM_CT2[Row Type]="Header"),CM_CT2[Contract Lenght Early Clause &amp; Option])</f>
        <v/>
      </c>
      <c r="BB125" s="15" t="n"/>
      <c r="BC125" s="15" t="n"/>
      <c r="BD125" s="15" t="n"/>
      <c r="BE125" s="15" t="n"/>
      <c r="BF125" s="15" t="n"/>
      <c r="BG125" s="15" t="n"/>
      <c r="BH125" s="24" t="n"/>
      <c r="BI125" s="10" t="n"/>
      <c r="BJ125" s="118" t="n"/>
      <c r="BK125" s="24" t="n"/>
      <c r="BL125" s="24" t="n"/>
      <c r="BM125" s="50">
        <f t="array" ref="BM125">+_xlfn.XLOOKUP(1,(CM_CT2[Contract Number Customer]=CM_CT2[[#This Row],[Contract Number Customer]])*(CM_CT2[Row Type]="Header"),CM_CT2[Contract Mileage])</f>
        <v/>
      </c>
      <c r="BN125" s="50" t="n"/>
      <c r="BO125" s="54" t="n"/>
      <c r="BP125" s="54">
        <f t="array" ref="BP125">+_xlfn.XLOOKUP(1,(CM_CT2[Contract Number Customer]=CM_CT2[[#This Row],[Contract Number Customer]])*(CM_CT2[Row Type]="Header"),CM_CT2[Currency])</f>
        <v/>
      </c>
      <c r="BQ125" s="75">
        <f t="array" ref="BQ125">+_xlfn.XLOOKUP(1,(CM_CT2[Contract Number Customer]=CM_CT2[[#This Row],[Contract Number Customer]])*(CM_CT2[Row Type]="Header"),CM_CT2[Lease Rate EUR])</f>
        <v/>
      </c>
      <c r="BR125" s="306" t="n"/>
      <c r="BS125" s="306" t="n"/>
      <c r="BT125" s="177" t="n"/>
      <c r="BU125" s="306" t="n"/>
      <c r="BV125" s="179">
        <f t="array" ref="BV125">+_xlfn.XLOOKUP(1,(Table_Mietpos[Vertragsnummer]=CM_CT2[[#This Row],[Contract Number M3]])*(Table_Mietpos[Auftragspos.]=CM_CT2[[#This Row],[Rentalposition M3]]),Table_Mietpos[Nettosatz/Typ])</f>
        <v/>
      </c>
      <c r="BW125" s="306" t="n"/>
      <c r="BX125" s="75" t="n"/>
      <c r="BY125" s="75" t="n"/>
      <c r="BZ125" s="75" t="n"/>
      <c r="CA125" s="75" t="n"/>
      <c r="CB125" s="75" t="n"/>
      <c r="CC125" s="307" t="n"/>
      <c r="CD125" s="307" t="n"/>
      <c r="CE125" s="307" t="n"/>
      <c r="CF125" s="307" t="n"/>
      <c r="CG125" s="28" t="n"/>
      <c r="CH125" s="28" t="n"/>
      <c r="CI125" s="28" t="n"/>
      <c r="CJ125" s="186" t="n"/>
      <c r="CK125" s="307" t="n"/>
      <c r="CL125" s="306" t="n"/>
      <c r="CM125" s="12" t="n"/>
      <c r="CN125" s="20" t="n"/>
      <c r="CO125" s="142" t="n"/>
      <c r="CP125" s="142" t="n"/>
      <c r="CQ125" s="142" t="n"/>
      <c r="CR125" s="20" t="n"/>
    </row>
    <row r="126" ht="15" customHeight="1" s="287">
      <c r="B126" s="11" t="n"/>
      <c r="C126" s="14" t="inlineStr">
        <is>
          <t>V700010</t>
        </is>
      </c>
      <c r="D126" s="10" t="n"/>
      <c r="E126" s="15">
        <f t="array" ref="E126">+_xlfn.XLOOKUP(1,(CM_CT2[Contract Number M3]=CM_CT2[[#This Row],[Contract Number M3]])*(CM_CT2[Row Type]="Header"),CM_CT2[Contract Number Customer])</f>
        <v/>
      </c>
      <c r="F126" s="10" t="n">
        <v>3</v>
      </c>
      <c r="G126" s="10" t="inlineStr">
        <is>
          <t>Wagon</t>
        </is>
      </c>
      <c r="H126" s="10" t="n">
        <v>19</v>
      </c>
      <c r="I126" s="73">
        <f t="array" ref="I126">+_xlfn.XLOOKUP(1,(Table_Mietpos[Vertragsnummer]=CM[[#This Row],[Contract Number M3]])*(Table_Mietpos[Auftragspos.]=CM[[#This Row],[Rentalposition M3]]),Table_Mietpos[ChNr])</f>
        <v/>
      </c>
      <c r="J126" s="72">
        <f t="array" ref="J126">+_xlfn.XLOOKUP(1,(CM_CT2[Contract Number Customer]=CM_CT2[[#This Row],[Contract Number Customer]])*(CM_CT2[Row Type]="Header"),CM_CT2[Customer])</f>
        <v/>
      </c>
      <c r="K126" s="51" t="n"/>
      <c r="L126" s="51" t="n"/>
      <c r="M126" s="15">
        <f t="array" ref="M126">+_xlfn.XLOOKUP(1,(CM_CT2[Contract Number Customer]=CM_CT2[[#This Row],[Contract Number Customer]])*(CM_CT2[Row Type]="Header"),CM_CT2[Sales Manager])</f>
        <v/>
      </c>
      <c r="N126" s="15">
        <f t="array" ref="N126">+_xlfn.XLOOKUP(1,(CM_CT2[Contract Number Customer]=CM_CT2[[#This Row],[Contract Number Customer]])*(CM_CT2[Row Type]="Header"),CM_CT2[Wagon Type])</f>
        <v/>
      </c>
      <c r="O126" s="10" t="n">
        <v>1</v>
      </c>
      <c r="P126" s="10" t="n"/>
      <c r="Q126" s="10" t="n"/>
      <c r="R126" s="10" t="n">
        <v>1</v>
      </c>
      <c r="S126" s="10" t="n"/>
      <c r="T126" s="10" t="n">
        <v>1</v>
      </c>
      <c r="U126" s="15">
        <f>+IF(CM_CT2[[#This Row],[Contract Status]]&lt;&gt;"ended",1,0)</f>
        <v/>
      </c>
      <c r="V126" s="15" t="n"/>
      <c r="W126" s="15">
        <f t="array" ref="W126">_xlfn.XLOOKUP(1,(CM_CT2[Contract Number Customer]=$E125)*(CM_CT2[Delivery Batch]=$F125)*(CM_CT2[Row Type]="Batch"),CM_CT2[Contract Flex])</f>
        <v/>
      </c>
      <c r="X126" s="54">
        <f t="array" ref="X126">_xlfn.XLOOKUP(1,(CM_CT2[Contract Number Customer]=$E125)*(CM_CT2[Delivery Batch]=$F125)*(CM_CT2[Row Type]="Batch"),CM_CT2[Flex StartDate])</f>
        <v/>
      </c>
      <c r="Y126" s="54">
        <f t="array" ref="Y126">_xlfn.XLOOKUP(1,(CM_CT2[Contract Number Customer]=$E125)*(CM_CT2[Delivery Batch]=$F125)*(CM_CT2[Row Type]="Batch"),CM_CT2[Flex EndDate])</f>
        <v/>
      </c>
      <c r="Z126" s="15">
        <f t="array" ref="Z126">_xlfn.XLOOKUP(1,(CM_CT2[Contract Number Customer]=$E125)*(CM_CT2[Delivery Batch]=$F125)*(CM_CT2[Row Type]="Batch"),CM_CT2[Contract Status])</f>
        <v/>
      </c>
      <c r="AA126" s="15" t="n"/>
      <c r="AB126" s="74" t="n"/>
      <c r="AC126" s="74" t="n"/>
      <c r="AD126" s="131">
        <f t="array" ref="AD126">+_xlfn.XLOOKUP(1,(Table_Mietpos[Vertragsnummer]=CM_CT2[[#This Row],[Contract Number M3]])*(Table_Mietpos[Auftragspos.]=CM_CT2[[#This Row],[Rentalposition M3]]),Table_Mietpos[Gueltig_ab])</f>
        <v/>
      </c>
      <c r="AE126" s="131">
        <f t="array" ref="AE126">+_xlfn.XLOOKUP(1,(Table_Mietpos[Vertragsnummer]=CM_CT2[[#This Row],[Contract Number M3]])*(Table_Mietpos[Auftragspos.]=CM_CT2[[#This Row],[Rentalposition M3]]),Table_Mietpos[Gueltig_bis])</f>
        <v/>
      </c>
      <c r="AF126" s="50">
        <f t="array" ref="AF126">+_xlfn.XLOOKUP(1,(CM_CT2[Contract Number Customer]=CM_CT2[[#This Row],[Contract Number Customer]])*(CM_CT2[Row Type]="Header"),CM_CT2[Contract Lenght Initial])</f>
        <v/>
      </c>
      <c r="AG126" s="136">
        <f>+CM_CT2[[#This Row],[Rental EndDate]]</f>
        <v/>
      </c>
      <c r="AH126" s="305" t="n"/>
      <c r="AI126" s="305" t="n"/>
      <c r="AJ126" s="305" t="n"/>
      <c r="AK126" s="53" t="n"/>
      <c r="AL126" s="15">
        <f t="array" ref="AL126">+_xlfn.XLOOKUP(1,(CM_CT2[Contract Number Customer]=CM_CT2[[#This Row],[Contract Number Customer]])*(CM_CT2[Row Type]="Header"),CM_CT2[Early Termination Category])</f>
        <v/>
      </c>
      <c r="AM126" s="136">
        <f t="array" ref="AM126">_xlfn.XLOOKUP(1,(CM_CT2[Contract Number Customer]=$E125)*(CM_CT2[Delivery Batch]=$F125)*(CM_CT2[Row Type]="Batch"),CM_CT2[Early Termination cut-off date1])</f>
        <v/>
      </c>
      <c r="AN126" s="136">
        <f t="array" ref="AN126">_xlfn.XLOOKUP(1,(CM_CT2[Contract Number Customer]=$E125)*(CM_CT2[Delivery Batch]=$F125)*(CM_CT2[Row Type]="Batch"),CM_CT2[Early Termination cut-off date2])</f>
        <v/>
      </c>
      <c r="AO126" s="53">
        <f t="array" ref="AO126">+_xlfn.XLOOKUP(1,(CM_CT2[Contract Number Customer]=CM_CT2[[#This Row],[Contract Number Customer]])*(CM_CT2[Row Type]="Header"),CM_CT2[Early Termination Notice Period Mths])</f>
        <v/>
      </c>
      <c r="AP126" s="53">
        <f t="array" ref="AP126">+_xlfn.XLOOKUP(1,(CM_CT2[Contract Number Customer]=CM_CT2[[#This Row],[Contract Number Customer]])*(CM_CT2[Row Type]="Header"),CM_CT2[Duly Termination Notice Period Mths])</f>
        <v/>
      </c>
      <c r="AQ126" s="54" t="n"/>
      <c r="AR126" s="54">
        <f t="array" ref="AR126">+_xlfn.XLOOKUP(1,(CM_CT2[[#This Row],[Contract Number M3]]=Next_possible_notice[Contract Number M3])*(CM_CT2[[#This Row],[Rentalposition M3]]=Next_possible_notice[Rentalposition M3]),Next_possible_notice[NoticeDateCalc])</f>
        <v/>
      </c>
      <c r="AS126" s="117" t="n"/>
      <c r="AT126" s="75" t="n"/>
      <c r="AU126" s="75" t="n"/>
      <c r="AV126" s="75" t="n"/>
      <c r="AW126" s="75" t="n"/>
      <c r="AX126" s="53" t="n"/>
      <c r="AY126" s="75" t="n"/>
      <c r="AZ126" s="54" t="n"/>
      <c r="BA126" s="50">
        <f t="array" ref="BA126">+_xlfn.XLOOKUP(1,(CM_CT2[Contract Number Customer]=CM_CT2[[#This Row],[Contract Number Customer]])*(CM_CT2[Row Type]="Header"),CM_CT2[Contract Lenght Early Clause &amp; Option])</f>
        <v/>
      </c>
      <c r="BB126" s="15" t="n"/>
      <c r="BC126" s="15" t="n"/>
      <c r="BD126" s="15" t="n"/>
      <c r="BE126" s="15" t="n"/>
      <c r="BF126" s="15" t="n"/>
      <c r="BG126" s="15" t="n"/>
      <c r="BH126" s="24" t="n"/>
      <c r="BI126" s="10" t="n"/>
      <c r="BJ126" s="118" t="n"/>
      <c r="BK126" s="24" t="n"/>
      <c r="BL126" s="24" t="n"/>
      <c r="BM126" s="50">
        <f t="array" ref="BM126">+_xlfn.XLOOKUP(1,(CM_CT2[Contract Number Customer]=CM_CT2[[#This Row],[Contract Number Customer]])*(CM_CT2[Row Type]="Header"),CM_CT2[Contract Mileage])</f>
        <v/>
      </c>
      <c r="BN126" s="50" t="n"/>
      <c r="BO126" s="54" t="n"/>
      <c r="BP126" s="54">
        <f t="array" ref="BP126">+_xlfn.XLOOKUP(1,(CM_CT2[Contract Number Customer]=CM_CT2[[#This Row],[Contract Number Customer]])*(CM_CT2[Row Type]="Header"),CM_CT2[Currency])</f>
        <v/>
      </c>
      <c r="BQ126" s="75">
        <f t="array" ref="BQ126">+_xlfn.XLOOKUP(1,(CM_CT2[Contract Number Customer]=CM_CT2[[#This Row],[Contract Number Customer]])*(CM_CT2[Row Type]="Header"),CM_CT2[Lease Rate EUR])</f>
        <v/>
      </c>
      <c r="BR126" s="306" t="n"/>
      <c r="BS126" s="306" t="n"/>
      <c r="BT126" s="177" t="n"/>
      <c r="BU126" s="306" t="n"/>
      <c r="BV126" s="179">
        <f t="array" ref="BV126">+_xlfn.XLOOKUP(1,(Table_Mietpos[Vertragsnummer]=CM_CT2[[#This Row],[Contract Number M3]])*(Table_Mietpos[Auftragspos.]=CM_CT2[[#This Row],[Rentalposition M3]]),Table_Mietpos[Nettosatz/Typ])</f>
        <v/>
      </c>
      <c r="BW126" s="306" t="n"/>
      <c r="BX126" s="75" t="n"/>
      <c r="BY126" s="75" t="n"/>
      <c r="BZ126" s="75" t="n"/>
      <c r="CA126" s="75" t="n"/>
      <c r="CB126" s="75" t="n"/>
      <c r="CC126" s="307" t="n"/>
      <c r="CD126" s="307" t="n"/>
      <c r="CE126" s="307" t="n"/>
      <c r="CF126" s="307" t="n"/>
      <c r="CG126" s="28" t="n"/>
      <c r="CH126" s="28" t="n"/>
      <c r="CI126" s="28" t="n"/>
      <c r="CJ126" s="186" t="n"/>
      <c r="CK126" s="307" t="n"/>
      <c r="CL126" s="306" t="n"/>
      <c r="CM126" s="12" t="n"/>
      <c r="CN126" s="20" t="n"/>
      <c r="CO126" s="142" t="n"/>
      <c r="CP126" s="142" t="n"/>
      <c r="CQ126" s="142" t="n"/>
      <c r="CR126" s="20" t="n"/>
    </row>
    <row r="127" ht="15" customHeight="1" s="287">
      <c r="B127" s="11" t="n"/>
      <c r="C127" s="14" t="inlineStr">
        <is>
          <t>V700010</t>
        </is>
      </c>
      <c r="D127" s="10" t="n"/>
      <c r="E127" s="15">
        <f t="array" ref="E127">+_xlfn.XLOOKUP(1,(CM_CT2[Contract Number M3]=CM_CT2[[#This Row],[Contract Number M3]])*(CM_CT2[Row Type]="Header"),CM_CT2[Contract Number Customer])</f>
        <v/>
      </c>
      <c r="F127" s="10" t="n">
        <v>3</v>
      </c>
      <c r="G127" s="10" t="inlineStr">
        <is>
          <t>Wagon</t>
        </is>
      </c>
      <c r="H127" s="10" t="n">
        <v>20</v>
      </c>
      <c r="I127" s="73">
        <f t="array" ref="I127">+_xlfn.XLOOKUP(1,(Table_Mietpos[Vertragsnummer]=CM[[#This Row],[Contract Number M3]])*(Table_Mietpos[Auftragspos.]=CM[[#This Row],[Rentalposition M3]]),Table_Mietpos[ChNr])</f>
        <v/>
      </c>
      <c r="J127" s="72">
        <f t="array" ref="J127">+_xlfn.XLOOKUP(1,(CM_CT2[Contract Number Customer]=CM_CT2[[#This Row],[Contract Number Customer]])*(CM_CT2[Row Type]="Header"),CM_CT2[Customer])</f>
        <v/>
      </c>
      <c r="K127" s="51" t="n"/>
      <c r="L127" s="51" t="n"/>
      <c r="M127" s="15">
        <f t="array" ref="M127">+_xlfn.XLOOKUP(1,(CM_CT2[Contract Number Customer]=CM_CT2[[#This Row],[Contract Number Customer]])*(CM_CT2[Row Type]="Header"),CM_CT2[Sales Manager])</f>
        <v/>
      </c>
      <c r="N127" s="15">
        <f t="array" ref="N127">+_xlfn.XLOOKUP(1,(CM_CT2[Contract Number Customer]=CM_CT2[[#This Row],[Contract Number Customer]])*(CM_CT2[Row Type]="Header"),CM_CT2[Wagon Type])</f>
        <v/>
      </c>
      <c r="O127" s="10" t="n">
        <v>1</v>
      </c>
      <c r="P127" s="10" t="n"/>
      <c r="Q127" s="10" t="n"/>
      <c r="R127" s="10" t="n">
        <v>1</v>
      </c>
      <c r="S127" s="10" t="n"/>
      <c r="T127" s="10" t="n">
        <v>1</v>
      </c>
      <c r="U127" s="15">
        <f>+IF(CM_CT2[[#This Row],[Contract Status]]&lt;&gt;"ended",1,0)</f>
        <v/>
      </c>
      <c r="V127" s="15" t="n"/>
      <c r="W127" s="15">
        <f t="array" ref="W127">_xlfn.XLOOKUP(1,(CM_CT2[Contract Number Customer]=$E126)*(CM_CT2[Delivery Batch]=$F126)*(CM_CT2[Row Type]="Batch"),CM_CT2[Contract Flex])</f>
        <v/>
      </c>
      <c r="X127" s="54">
        <f t="array" ref="X127">_xlfn.XLOOKUP(1,(CM_CT2[Contract Number Customer]=$E126)*(CM_CT2[Delivery Batch]=$F126)*(CM_CT2[Row Type]="Batch"),CM_CT2[Flex StartDate])</f>
        <v/>
      </c>
      <c r="Y127" s="54">
        <f t="array" ref="Y127">_xlfn.XLOOKUP(1,(CM_CT2[Contract Number Customer]=$E126)*(CM_CT2[Delivery Batch]=$F126)*(CM_CT2[Row Type]="Batch"),CM_CT2[Flex EndDate])</f>
        <v/>
      </c>
      <c r="Z127" s="15">
        <f t="array" ref="Z127">_xlfn.XLOOKUP(1,(CM_CT2[Contract Number Customer]=$E126)*(CM_CT2[Delivery Batch]=$F126)*(CM_CT2[Row Type]="Batch"),CM_CT2[Contract Status])</f>
        <v/>
      </c>
      <c r="AA127" s="15" t="n"/>
      <c r="AB127" s="74" t="n"/>
      <c r="AC127" s="74" t="n"/>
      <c r="AD127" s="131">
        <f t="array" ref="AD127">+_xlfn.XLOOKUP(1,(Table_Mietpos[Vertragsnummer]=CM_CT2[[#This Row],[Contract Number M3]])*(Table_Mietpos[Auftragspos.]=CM_CT2[[#This Row],[Rentalposition M3]]),Table_Mietpos[Gueltig_ab])</f>
        <v/>
      </c>
      <c r="AE127" s="131">
        <f t="array" ref="AE127">+_xlfn.XLOOKUP(1,(Table_Mietpos[Vertragsnummer]=CM_CT2[[#This Row],[Contract Number M3]])*(Table_Mietpos[Auftragspos.]=CM_CT2[[#This Row],[Rentalposition M3]]),Table_Mietpos[Gueltig_bis])</f>
        <v/>
      </c>
      <c r="AF127" s="50">
        <f t="array" ref="AF127">+_xlfn.XLOOKUP(1,(CM_CT2[Contract Number Customer]=CM_CT2[[#This Row],[Contract Number Customer]])*(CM_CT2[Row Type]="Header"),CM_CT2[Contract Lenght Initial])</f>
        <v/>
      </c>
      <c r="AG127" s="136">
        <f>+CM_CT2[[#This Row],[Rental EndDate]]</f>
        <v/>
      </c>
      <c r="AH127" s="305" t="n"/>
      <c r="AI127" s="305" t="n"/>
      <c r="AJ127" s="305" t="n"/>
      <c r="AK127" s="53" t="n"/>
      <c r="AL127" s="15">
        <f t="array" ref="AL127">+_xlfn.XLOOKUP(1,(CM_CT2[Contract Number Customer]=CM_CT2[[#This Row],[Contract Number Customer]])*(CM_CT2[Row Type]="Header"),CM_CT2[Early Termination Category])</f>
        <v/>
      </c>
      <c r="AM127" s="136">
        <f t="array" ref="AM127">_xlfn.XLOOKUP(1,(CM_CT2[Contract Number Customer]=$E126)*(CM_CT2[Delivery Batch]=$F126)*(CM_CT2[Row Type]="Batch"),CM_CT2[Early Termination cut-off date1])</f>
        <v/>
      </c>
      <c r="AN127" s="136">
        <f t="array" ref="AN127">_xlfn.XLOOKUP(1,(CM_CT2[Contract Number Customer]=$E126)*(CM_CT2[Delivery Batch]=$F126)*(CM_CT2[Row Type]="Batch"),CM_CT2[Early Termination cut-off date2])</f>
        <v/>
      </c>
      <c r="AO127" s="53">
        <f t="array" ref="AO127">+_xlfn.XLOOKUP(1,(CM_CT2[Contract Number Customer]=CM_CT2[[#This Row],[Contract Number Customer]])*(CM_CT2[Row Type]="Header"),CM_CT2[Early Termination Notice Period Mths])</f>
        <v/>
      </c>
      <c r="AP127" s="53">
        <f t="array" ref="AP127">+_xlfn.XLOOKUP(1,(CM_CT2[Contract Number Customer]=CM_CT2[[#This Row],[Contract Number Customer]])*(CM_CT2[Row Type]="Header"),CM_CT2[Duly Termination Notice Period Mths])</f>
        <v/>
      </c>
      <c r="AQ127" s="54" t="n"/>
      <c r="AR127" s="54">
        <f t="array" ref="AR127">+_xlfn.XLOOKUP(1,(CM_CT2[[#This Row],[Contract Number M3]]=Next_possible_notice[Contract Number M3])*(CM_CT2[[#This Row],[Rentalposition M3]]=Next_possible_notice[Rentalposition M3]),Next_possible_notice[NoticeDateCalc])</f>
        <v/>
      </c>
      <c r="AS127" s="117" t="n"/>
      <c r="AT127" s="75" t="n"/>
      <c r="AU127" s="75" t="n"/>
      <c r="AV127" s="75" t="n"/>
      <c r="AW127" s="75" t="n"/>
      <c r="AX127" s="53" t="n"/>
      <c r="AY127" s="75" t="n"/>
      <c r="AZ127" s="54" t="n"/>
      <c r="BA127" s="50">
        <f t="array" ref="BA127">+_xlfn.XLOOKUP(1,(CM_CT2[Contract Number Customer]=CM_CT2[[#This Row],[Contract Number Customer]])*(CM_CT2[Row Type]="Header"),CM_CT2[Contract Lenght Early Clause &amp; Option])</f>
        <v/>
      </c>
      <c r="BB127" s="15" t="n"/>
      <c r="BC127" s="15" t="n"/>
      <c r="BD127" s="15" t="n"/>
      <c r="BE127" s="15" t="n"/>
      <c r="BF127" s="15" t="n"/>
      <c r="BG127" s="15" t="n"/>
      <c r="BH127" s="24" t="n"/>
      <c r="BI127" s="10" t="n"/>
      <c r="BJ127" s="118" t="n"/>
      <c r="BK127" s="24" t="n"/>
      <c r="BL127" s="24" t="n"/>
      <c r="BM127" s="50">
        <f t="array" ref="BM127">+_xlfn.XLOOKUP(1,(CM_CT2[Contract Number Customer]=CM_CT2[[#This Row],[Contract Number Customer]])*(CM_CT2[Row Type]="Header"),CM_CT2[Contract Mileage])</f>
        <v/>
      </c>
      <c r="BN127" s="50" t="n"/>
      <c r="BO127" s="54" t="n"/>
      <c r="BP127" s="54">
        <f t="array" ref="BP127">+_xlfn.XLOOKUP(1,(CM_CT2[Contract Number Customer]=CM_CT2[[#This Row],[Contract Number Customer]])*(CM_CT2[Row Type]="Header"),CM_CT2[Currency])</f>
        <v/>
      </c>
      <c r="BQ127" s="75">
        <f t="array" ref="BQ127">+_xlfn.XLOOKUP(1,(CM_CT2[Contract Number Customer]=CM_CT2[[#This Row],[Contract Number Customer]])*(CM_CT2[Row Type]="Header"),CM_CT2[Lease Rate EUR])</f>
        <v/>
      </c>
      <c r="BR127" s="306" t="n"/>
      <c r="BS127" s="306" t="n"/>
      <c r="BT127" s="177" t="n"/>
      <c r="BU127" s="306" t="n"/>
      <c r="BV127" s="179">
        <f t="array" ref="BV127">+_xlfn.XLOOKUP(1,(Table_Mietpos[Vertragsnummer]=CM_CT2[[#This Row],[Contract Number M3]])*(Table_Mietpos[Auftragspos.]=CM_CT2[[#This Row],[Rentalposition M3]]),Table_Mietpos[Nettosatz/Typ])</f>
        <v/>
      </c>
      <c r="BW127" s="306" t="n"/>
      <c r="BX127" s="75" t="n"/>
      <c r="BY127" s="75" t="n"/>
      <c r="BZ127" s="75" t="n"/>
      <c r="CA127" s="75" t="n"/>
      <c r="CB127" s="75" t="n"/>
      <c r="CC127" s="307" t="n"/>
      <c r="CD127" s="307" t="n"/>
      <c r="CE127" s="307" t="n"/>
      <c r="CF127" s="307" t="n"/>
      <c r="CG127" s="28" t="n"/>
      <c r="CH127" s="28" t="n"/>
      <c r="CI127" s="28" t="n"/>
      <c r="CJ127" s="186" t="n"/>
      <c r="CK127" s="307" t="n"/>
      <c r="CL127" s="306" t="n"/>
      <c r="CM127" s="12" t="n"/>
      <c r="CN127" s="20" t="n"/>
      <c r="CO127" s="142" t="n"/>
      <c r="CP127" s="142" t="n"/>
      <c r="CQ127" s="142" t="n"/>
      <c r="CR127" s="20" t="n"/>
    </row>
    <row r="128" ht="15" customHeight="1" s="287">
      <c r="B128" s="11" t="n"/>
      <c r="C128" s="14" t="inlineStr">
        <is>
          <t>V700010</t>
        </is>
      </c>
      <c r="D128" s="10" t="n"/>
      <c r="E128" s="15">
        <f t="array" ref="E128">+_xlfn.XLOOKUP(1,(CM_CT2[Contract Number M3]=CM_CT2[[#This Row],[Contract Number M3]])*(CM_CT2[Row Type]="Header"),CM_CT2[Contract Number Customer])</f>
        <v/>
      </c>
      <c r="F128" s="10" t="n">
        <v>3</v>
      </c>
      <c r="G128" s="10" t="inlineStr">
        <is>
          <t>Wagon</t>
        </is>
      </c>
      <c r="H128" s="10" t="n">
        <v>21</v>
      </c>
      <c r="I128" s="73">
        <f t="array" ref="I128">+_xlfn.XLOOKUP(1,(Table_Mietpos[Vertragsnummer]=CM[[#This Row],[Contract Number M3]])*(Table_Mietpos[Auftragspos.]=CM[[#This Row],[Rentalposition M3]]),Table_Mietpos[ChNr])</f>
        <v/>
      </c>
      <c r="J128" s="72">
        <f t="array" ref="J128">+_xlfn.XLOOKUP(1,(CM_CT2[Contract Number Customer]=CM_CT2[[#This Row],[Contract Number Customer]])*(CM_CT2[Row Type]="Header"),CM_CT2[Customer])</f>
        <v/>
      </c>
      <c r="K128" s="51" t="n"/>
      <c r="L128" s="51" t="n"/>
      <c r="M128" s="15">
        <f t="array" ref="M128">+_xlfn.XLOOKUP(1,(CM_CT2[Contract Number Customer]=CM_CT2[[#This Row],[Contract Number Customer]])*(CM_CT2[Row Type]="Header"),CM_CT2[Sales Manager])</f>
        <v/>
      </c>
      <c r="N128" s="15">
        <f t="array" ref="N128">+_xlfn.XLOOKUP(1,(CM_CT2[Contract Number Customer]=CM_CT2[[#This Row],[Contract Number Customer]])*(CM_CT2[Row Type]="Header"),CM_CT2[Wagon Type])</f>
        <v/>
      </c>
      <c r="O128" s="10" t="n">
        <v>1</v>
      </c>
      <c r="P128" s="10" t="n"/>
      <c r="Q128" s="10" t="n"/>
      <c r="R128" s="10" t="n">
        <v>1</v>
      </c>
      <c r="S128" s="10" t="n"/>
      <c r="T128" s="10" t="n">
        <v>1</v>
      </c>
      <c r="U128" s="15">
        <f>+IF(CM_CT2[[#This Row],[Contract Status]]&lt;&gt;"ended",1,0)</f>
        <v/>
      </c>
      <c r="V128" s="15" t="n"/>
      <c r="W128" s="15">
        <f t="array" ref="W128">_xlfn.XLOOKUP(1,(CM_CT2[Contract Number Customer]=$E127)*(CM_CT2[Delivery Batch]=$F127)*(CM_CT2[Row Type]="Batch"),CM_CT2[Contract Flex])</f>
        <v/>
      </c>
      <c r="X128" s="54">
        <f t="array" ref="X128">_xlfn.XLOOKUP(1,(CM_CT2[Contract Number Customer]=$E127)*(CM_CT2[Delivery Batch]=$F127)*(CM_CT2[Row Type]="Batch"),CM_CT2[Flex StartDate])</f>
        <v/>
      </c>
      <c r="Y128" s="54">
        <f t="array" ref="Y128">_xlfn.XLOOKUP(1,(CM_CT2[Contract Number Customer]=$E127)*(CM_CT2[Delivery Batch]=$F127)*(CM_CT2[Row Type]="Batch"),CM_CT2[Flex EndDate])</f>
        <v/>
      </c>
      <c r="Z128" s="15">
        <f t="array" ref="Z128">_xlfn.XLOOKUP(1,(CM_CT2[Contract Number Customer]=$E127)*(CM_CT2[Delivery Batch]=$F127)*(CM_CT2[Row Type]="Batch"),CM_CT2[Contract Status])</f>
        <v/>
      </c>
      <c r="AA128" s="15" t="n"/>
      <c r="AB128" s="74" t="n"/>
      <c r="AC128" s="74" t="n"/>
      <c r="AD128" s="131">
        <f t="array" ref="AD128">+_xlfn.XLOOKUP(1,(Table_Mietpos[Vertragsnummer]=CM_CT2[[#This Row],[Contract Number M3]])*(Table_Mietpos[Auftragspos.]=CM_CT2[[#This Row],[Rentalposition M3]]),Table_Mietpos[Gueltig_ab])</f>
        <v/>
      </c>
      <c r="AE128" s="131">
        <f t="array" ref="AE128">+_xlfn.XLOOKUP(1,(Table_Mietpos[Vertragsnummer]=CM_CT2[[#This Row],[Contract Number M3]])*(Table_Mietpos[Auftragspos.]=CM_CT2[[#This Row],[Rentalposition M3]]),Table_Mietpos[Gueltig_bis])</f>
        <v/>
      </c>
      <c r="AF128" s="50">
        <f t="array" ref="AF128">+_xlfn.XLOOKUP(1,(CM_CT2[Contract Number Customer]=CM_CT2[[#This Row],[Contract Number Customer]])*(CM_CT2[Row Type]="Header"),CM_CT2[Contract Lenght Initial])</f>
        <v/>
      </c>
      <c r="AG128" s="136">
        <f>+CM_CT2[[#This Row],[Rental EndDate]]</f>
        <v/>
      </c>
      <c r="AH128" s="305" t="n"/>
      <c r="AI128" s="305" t="n"/>
      <c r="AJ128" s="305" t="n"/>
      <c r="AK128" s="53" t="n"/>
      <c r="AL128" s="15">
        <f t="array" ref="AL128">+_xlfn.XLOOKUP(1,(CM_CT2[Contract Number Customer]=CM_CT2[[#This Row],[Contract Number Customer]])*(CM_CT2[Row Type]="Header"),CM_CT2[Early Termination Category])</f>
        <v/>
      </c>
      <c r="AM128" s="136">
        <f t="array" ref="AM128">_xlfn.XLOOKUP(1,(CM_CT2[Contract Number Customer]=$E127)*(CM_CT2[Delivery Batch]=$F127)*(CM_CT2[Row Type]="Batch"),CM_CT2[Early Termination cut-off date1])</f>
        <v/>
      </c>
      <c r="AN128" s="136">
        <f t="array" ref="AN128">_xlfn.XLOOKUP(1,(CM_CT2[Contract Number Customer]=$E127)*(CM_CT2[Delivery Batch]=$F127)*(CM_CT2[Row Type]="Batch"),CM_CT2[Early Termination cut-off date2])</f>
        <v/>
      </c>
      <c r="AO128" s="53">
        <f t="array" ref="AO128">+_xlfn.XLOOKUP(1,(CM_CT2[Contract Number Customer]=CM_CT2[[#This Row],[Contract Number Customer]])*(CM_CT2[Row Type]="Header"),CM_CT2[Early Termination Notice Period Mths])</f>
        <v/>
      </c>
      <c r="AP128" s="53">
        <f t="array" ref="AP128">+_xlfn.XLOOKUP(1,(CM_CT2[Contract Number Customer]=CM_CT2[[#This Row],[Contract Number Customer]])*(CM_CT2[Row Type]="Header"),CM_CT2[Duly Termination Notice Period Mths])</f>
        <v/>
      </c>
      <c r="AQ128" s="54" t="n"/>
      <c r="AR128" s="54">
        <f t="array" ref="AR128">+_xlfn.XLOOKUP(1,(CM_CT2[[#This Row],[Contract Number M3]]=Next_possible_notice[Contract Number M3])*(CM_CT2[[#This Row],[Rentalposition M3]]=Next_possible_notice[Rentalposition M3]),Next_possible_notice[NoticeDateCalc])</f>
        <v/>
      </c>
      <c r="AS128" s="117" t="n"/>
      <c r="AT128" s="75" t="n"/>
      <c r="AU128" s="75" t="n"/>
      <c r="AV128" s="75" t="n"/>
      <c r="AW128" s="75" t="n"/>
      <c r="AX128" s="53" t="n"/>
      <c r="AY128" s="75" t="n"/>
      <c r="AZ128" s="54" t="n"/>
      <c r="BA128" s="50">
        <f t="array" ref="BA128">+_xlfn.XLOOKUP(1,(CM_CT2[Contract Number Customer]=CM_CT2[[#This Row],[Contract Number Customer]])*(CM_CT2[Row Type]="Header"),CM_CT2[Contract Lenght Early Clause &amp; Option])</f>
        <v/>
      </c>
      <c r="BB128" s="15" t="n"/>
      <c r="BC128" s="15" t="n"/>
      <c r="BD128" s="15" t="n"/>
      <c r="BE128" s="15" t="n"/>
      <c r="BF128" s="15" t="n"/>
      <c r="BG128" s="15" t="n"/>
      <c r="BH128" s="24" t="n"/>
      <c r="BI128" s="10" t="n"/>
      <c r="BJ128" s="118" t="n"/>
      <c r="BK128" s="24" t="n"/>
      <c r="BL128" s="24" t="n"/>
      <c r="BM128" s="50">
        <f t="array" ref="BM128">+_xlfn.XLOOKUP(1,(CM_CT2[Contract Number Customer]=CM_CT2[[#This Row],[Contract Number Customer]])*(CM_CT2[Row Type]="Header"),CM_CT2[Contract Mileage])</f>
        <v/>
      </c>
      <c r="BN128" s="50" t="n"/>
      <c r="BO128" s="54" t="n"/>
      <c r="BP128" s="54">
        <f t="array" ref="BP128">+_xlfn.XLOOKUP(1,(CM_CT2[Contract Number Customer]=CM_CT2[[#This Row],[Contract Number Customer]])*(CM_CT2[Row Type]="Header"),CM_CT2[Currency])</f>
        <v/>
      </c>
      <c r="BQ128" s="75">
        <f t="array" ref="BQ128">+_xlfn.XLOOKUP(1,(CM_CT2[Contract Number Customer]=CM_CT2[[#This Row],[Contract Number Customer]])*(CM_CT2[Row Type]="Header"),CM_CT2[Lease Rate EUR])</f>
        <v/>
      </c>
      <c r="BR128" s="306" t="n"/>
      <c r="BS128" s="306" t="n"/>
      <c r="BT128" s="177" t="n"/>
      <c r="BU128" s="306" t="n"/>
      <c r="BV128" s="179">
        <f t="array" ref="BV128">+_xlfn.XLOOKUP(1,(Table_Mietpos[Vertragsnummer]=CM_CT2[[#This Row],[Contract Number M3]])*(Table_Mietpos[Auftragspos.]=CM_CT2[[#This Row],[Rentalposition M3]]),Table_Mietpos[Nettosatz/Typ])</f>
        <v/>
      </c>
      <c r="BW128" s="306" t="n"/>
      <c r="BX128" s="75" t="n"/>
      <c r="BY128" s="75" t="n"/>
      <c r="BZ128" s="75" t="n"/>
      <c r="CA128" s="75" t="n"/>
      <c r="CB128" s="75" t="n"/>
      <c r="CC128" s="307" t="n"/>
      <c r="CD128" s="307" t="n"/>
      <c r="CE128" s="307" t="n"/>
      <c r="CF128" s="307" t="n"/>
      <c r="CG128" s="28" t="n"/>
      <c r="CH128" s="28" t="n"/>
      <c r="CI128" s="28" t="n"/>
      <c r="CJ128" s="186" t="n"/>
      <c r="CK128" s="307" t="n"/>
      <c r="CL128" s="306" t="n"/>
      <c r="CM128" s="12" t="n"/>
      <c r="CN128" s="20" t="n"/>
      <c r="CO128" s="142" t="n"/>
      <c r="CP128" s="142" t="n"/>
      <c r="CQ128" s="142" t="n"/>
      <c r="CR128" s="20" t="n"/>
    </row>
    <row r="129" ht="15" customHeight="1" s="287">
      <c r="B129" s="11" t="n"/>
      <c r="C129" s="14" t="inlineStr">
        <is>
          <t>V700010</t>
        </is>
      </c>
      <c r="D129" s="10" t="n"/>
      <c r="E129" s="15">
        <f t="array" ref="E129">+_xlfn.XLOOKUP(1,(CM_CT2[Contract Number M3]=CM_CT2[[#This Row],[Contract Number M3]])*(CM_CT2[Row Type]="Header"),CM_CT2[Contract Number Customer])</f>
        <v/>
      </c>
      <c r="F129" s="10" t="n">
        <v>3</v>
      </c>
      <c r="G129" s="10" t="inlineStr">
        <is>
          <t>Wagon</t>
        </is>
      </c>
      <c r="H129" s="10" t="n">
        <v>22</v>
      </c>
      <c r="I129" s="73">
        <f t="array" ref="I129">+_xlfn.XLOOKUP(1,(Table_Mietpos[Vertragsnummer]=CM[[#This Row],[Contract Number M3]])*(Table_Mietpos[Auftragspos.]=CM[[#This Row],[Rentalposition M3]]),Table_Mietpos[ChNr])</f>
        <v/>
      </c>
      <c r="J129" s="72">
        <f t="array" ref="J129">+_xlfn.XLOOKUP(1,(CM_CT2[Contract Number Customer]=CM_CT2[[#This Row],[Contract Number Customer]])*(CM_CT2[Row Type]="Header"),CM_CT2[Customer])</f>
        <v/>
      </c>
      <c r="K129" s="51" t="n"/>
      <c r="L129" s="51" t="n"/>
      <c r="M129" s="15">
        <f t="array" ref="M129">+_xlfn.XLOOKUP(1,(CM_CT2[Contract Number Customer]=CM_CT2[[#This Row],[Contract Number Customer]])*(CM_CT2[Row Type]="Header"),CM_CT2[Sales Manager])</f>
        <v/>
      </c>
      <c r="N129" s="15">
        <f t="array" ref="N129">+_xlfn.XLOOKUP(1,(CM_CT2[Contract Number Customer]=CM_CT2[[#This Row],[Contract Number Customer]])*(CM_CT2[Row Type]="Header"),CM_CT2[Wagon Type])</f>
        <v/>
      </c>
      <c r="O129" s="10" t="n">
        <v>1</v>
      </c>
      <c r="P129" s="10" t="n"/>
      <c r="Q129" s="10" t="n"/>
      <c r="R129" s="10" t="n">
        <v>1</v>
      </c>
      <c r="S129" s="10" t="n"/>
      <c r="T129" s="10" t="n">
        <v>1</v>
      </c>
      <c r="U129" s="15">
        <f>+IF(CM_CT2[[#This Row],[Contract Status]]&lt;&gt;"ended",1,0)</f>
        <v/>
      </c>
      <c r="V129" s="15" t="n"/>
      <c r="W129" s="15">
        <f t="array" ref="W129">_xlfn.XLOOKUP(1,(CM_CT2[Contract Number Customer]=$E128)*(CM_CT2[Delivery Batch]=$F128)*(CM_CT2[Row Type]="Batch"),CM_CT2[Contract Flex])</f>
        <v/>
      </c>
      <c r="X129" s="54">
        <f t="array" ref="X129">_xlfn.XLOOKUP(1,(CM_CT2[Contract Number Customer]=$E128)*(CM_CT2[Delivery Batch]=$F128)*(CM_CT2[Row Type]="Batch"),CM_CT2[Flex StartDate])</f>
        <v/>
      </c>
      <c r="Y129" s="54">
        <f t="array" ref="Y129">_xlfn.XLOOKUP(1,(CM_CT2[Contract Number Customer]=$E128)*(CM_CT2[Delivery Batch]=$F128)*(CM_CT2[Row Type]="Batch"),CM_CT2[Flex EndDate])</f>
        <v/>
      </c>
      <c r="Z129" s="15">
        <f t="array" ref="Z129">_xlfn.XLOOKUP(1,(CM_CT2[Contract Number Customer]=$E128)*(CM_CT2[Delivery Batch]=$F128)*(CM_CT2[Row Type]="Batch"),CM_CT2[Contract Status])</f>
        <v/>
      </c>
      <c r="AA129" s="15" t="n"/>
      <c r="AB129" s="74" t="n"/>
      <c r="AC129" s="74" t="n"/>
      <c r="AD129" s="131">
        <f t="array" ref="AD129">+_xlfn.XLOOKUP(1,(Table_Mietpos[Vertragsnummer]=CM_CT2[[#This Row],[Contract Number M3]])*(Table_Mietpos[Auftragspos.]=CM_CT2[[#This Row],[Rentalposition M3]]),Table_Mietpos[Gueltig_ab])</f>
        <v/>
      </c>
      <c r="AE129" s="131">
        <f t="array" ref="AE129">+_xlfn.XLOOKUP(1,(Table_Mietpos[Vertragsnummer]=CM_CT2[[#This Row],[Contract Number M3]])*(Table_Mietpos[Auftragspos.]=CM_CT2[[#This Row],[Rentalposition M3]]),Table_Mietpos[Gueltig_bis])</f>
        <v/>
      </c>
      <c r="AF129" s="50">
        <f t="array" ref="AF129">+_xlfn.XLOOKUP(1,(CM_CT2[Contract Number Customer]=CM_CT2[[#This Row],[Contract Number Customer]])*(CM_CT2[Row Type]="Header"),CM_CT2[Contract Lenght Initial])</f>
        <v/>
      </c>
      <c r="AG129" s="136">
        <f>+CM_CT2[[#This Row],[Rental EndDate]]</f>
        <v/>
      </c>
      <c r="AH129" s="305" t="n"/>
      <c r="AI129" s="305" t="n"/>
      <c r="AJ129" s="305" t="n"/>
      <c r="AK129" s="53" t="n"/>
      <c r="AL129" s="15">
        <f t="array" ref="AL129">+_xlfn.XLOOKUP(1,(CM_CT2[Contract Number Customer]=CM_CT2[[#This Row],[Contract Number Customer]])*(CM_CT2[Row Type]="Header"),CM_CT2[Early Termination Category])</f>
        <v/>
      </c>
      <c r="AM129" s="136">
        <f t="array" ref="AM129">_xlfn.XLOOKUP(1,(CM_CT2[Contract Number Customer]=$E128)*(CM_CT2[Delivery Batch]=$F128)*(CM_CT2[Row Type]="Batch"),CM_CT2[Early Termination cut-off date1])</f>
        <v/>
      </c>
      <c r="AN129" s="136">
        <f t="array" ref="AN129">_xlfn.XLOOKUP(1,(CM_CT2[Contract Number Customer]=$E128)*(CM_CT2[Delivery Batch]=$F128)*(CM_CT2[Row Type]="Batch"),CM_CT2[Early Termination cut-off date2])</f>
        <v/>
      </c>
      <c r="AO129" s="53">
        <f t="array" ref="AO129">+_xlfn.XLOOKUP(1,(CM_CT2[Contract Number Customer]=CM_CT2[[#This Row],[Contract Number Customer]])*(CM_CT2[Row Type]="Header"),CM_CT2[Early Termination Notice Period Mths])</f>
        <v/>
      </c>
      <c r="AP129" s="53">
        <f t="array" ref="AP129">+_xlfn.XLOOKUP(1,(CM_CT2[Contract Number Customer]=CM_CT2[[#This Row],[Contract Number Customer]])*(CM_CT2[Row Type]="Header"),CM_CT2[Duly Termination Notice Period Mths])</f>
        <v/>
      </c>
      <c r="AQ129" s="54" t="n"/>
      <c r="AR129" s="54">
        <f t="array" ref="AR129">+_xlfn.XLOOKUP(1,(CM_CT2[[#This Row],[Contract Number M3]]=Next_possible_notice[Contract Number M3])*(CM_CT2[[#This Row],[Rentalposition M3]]=Next_possible_notice[Rentalposition M3]),Next_possible_notice[NoticeDateCalc])</f>
        <v/>
      </c>
      <c r="AS129" s="117" t="n"/>
      <c r="AT129" s="75" t="n"/>
      <c r="AU129" s="75" t="n"/>
      <c r="AV129" s="75" t="n"/>
      <c r="AW129" s="75" t="n"/>
      <c r="AX129" s="53" t="n"/>
      <c r="AY129" s="75" t="n"/>
      <c r="AZ129" s="54" t="n"/>
      <c r="BA129" s="50">
        <f t="array" ref="BA129">+_xlfn.XLOOKUP(1,(CM_CT2[Contract Number Customer]=CM_CT2[[#This Row],[Contract Number Customer]])*(CM_CT2[Row Type]="Header"),CM_CT2[Contract Lenght Early Clause &amp; Option])</f>
        <v/>
      </c>
      <c r="BB129" s="15" t="n"/>
      <c r="BC129" s="15" t="n"/>
      <c r="BD129" s="15" t="n"/>
      <c r="BE129" s="15" t="n"/>
      <c r="BF129" s="15" t="n"/>
      <c r="BG129" s="15" t="n"/>
      <c r="BH129" s="24" t="n"/>
      <c r="BI129" s="10" t="n"/>
      <c r="BJ129" s="118" t="n"/>
      <c r="BK129" s="24" t="n"/>
      <c r="BL129" s="24" t="n"/>
      <c r="BM129" s="50">
        <f t="array" ref="BM129">+_xlfn.XLOOKUP(1,(CM_CT2[Contract Number Customer]=CM_CT2[[#This Row],[Contract Number Customer]])*(CM_CT2[Row Type]="Header"),CM_CT2[Contract Mileage])</f>
        <v/>
      </c>
      <c r="BN129" s="50" t="n"/>
      <c r="BO129" s="54" t="n"/>
      <c r="BP129" s="54">
        <f t="array" ref="BP129">+_xlfn.XLOOKUP(1,(CM_CT2[Contract Number Customer]=CM_CT2[[#This Row],[Contract Number Customer]])*(CM_CT2[Row Type]="Header"),CM_CT2[Currency])</f>
        <v/>
      </c>
      <c r="BQ129" s="75">
        <f t="array" ref="BQ129">+_xlfn.XLOOKUP(1,(CM_CT2[Contract Number Customer]=CM_CT2[[#This Row],[Contract Number Customer]])*(CM_CT2[Row Type]="Header"),CM_CT2[Lease Rate EUR])</f>
        <v/>
      </c>
      <c r="BR129" s="306" t="n"/>
      <c r="BS129" s="306" t="n"/>
      <c r="BT129" s="177" t="n"/>
      <c r="BU129" s="306" t="n"/>
      <c r="BV129" s="179">
        <f t="array" ref="BV129">+_xlfn.XLOOKUP(1,(Table_Mietpos[Vertragsnummer]=CM_CT2[[#This Row],[Contract Number M3]])*(Table_Mietpos[Auftragspos.]=CM_CT2[[#This Row],[Rentalposition M3]]),Table_Mietpos[Nettosatz/Typ])</f>
        <v/>
      </c>
      <c r="BW129" s="306" t="n"/>
      <c r="BX129" s="75" t="n"/>
      <c r="BY129" s="75" t="n"/>
      <c r="BZ129" s="75" t="n"/>
      <c r="CA129" s="75" t="n"/>
      <c r="CB129" s="75" t="n"/>
      <c r="CC129" s="307" t="n"/>
      <c r="CD129" s="307" t="n"/>
      <c r="CE129" s="307" t="n"/>
      <c r="CF129" s="307" t="n"/>
      <c r="CG129" s="28" t="n"/>
      <c r="CH129" s="28" t="n"/>
      <c r="CI129" s="28" t="n"/>
      <c r="CJ129" s="186" t="n"/>
      <c r="CK129" s="307" t="n"/>
      <c r="CL129" s="306" t="n"/>
      <c r="CM129" s="12" t="n"/>
      <c r="CN129" s="20" t="n"/>
      <c r="CO129" s="142" t="n"/>
      <c r="CP129" s="142" t="n"/>
      <c r="CQ129" s="142" t="n"/>
      <c r="CR129" s="20" t="n"/>
    </row>
    <row r="130" ht="15" customHeight="1" s="287">
      <c r="B130" s="11" t="n"/>
      <c r="C130" s="14" t="inlineStr">
        <is>
          <t>V700010</t>
        </is>
      </c>
      <c r="D130" s="10" t="n"/>
      <c r="E130" s="15">
        <f t="array" ref="E130">+_xlfn.XLOOKUP(1,(CM_CT2[Contract Number M3]=CM_CT2[[#This Row],[Contract Number M3]])*(CM_CT2[Row Type]="Header"),CM_CT2[Contract Number Customer])</f>
        <v/>
      </c>
      <c r="F130" s="10" t="n">
        <v>3</v>
      </c>
      <c r="G130" s="10" t="inlineStr">
        <is>
          <t>Wagon</t>
        </is>
      </c>
      <c r="H130" s="10" t="n">
        <v>23</v>
      </c>
      <c r="I130" s="73">
        <f t="array" ref="I130">+_xlfn.XLOOKUP(1,(Table_Mietpos[Vertragsnummer]=CM[[#This Row],[Contract Number M3]])*(Table_Mietpos[Auftragspos.]=CM[[#This Row],[Rentalposition M3]]),Table_Mietpos[ChNr])</f>
        <v/>
      </c>
      <c r="J130" s="72">
        <f t="array" ref="J130">+_xlfn.XLOOKUP(1,(CM_CT2[Contract Number Customer]=CM_CT2[[#This Row],[Contract Number Customer]])*(CM_CT2[Row Type]="Header"),CM_CT2[Customer])</f>
        <v/>
      </c>
      <c r="K130" s="51" t="n"/>
      <c r="L130" s="51" t="n"/>
      <c r="M130" s="15">
        <f t="array" ref="M130">+_xlfn.XLOOKUP(1,(CM_CT2[Contract Number Customer]=CM_CT2[[#This Row],[Contract Number Customer]])*(CM_CT2[Row Type]="Header"),CM_CT2[Sales Manager])</f>
        <v/>
      </c>
      <c r="N130" s="15">
        <f t="array" ref="N130">+_xlfn.XLOOKUP(1,(CM_CT2[Contract Number Customer]=CM_CT2[[#This Row],[Contract Number Customer]])*(CM_CT2[Row Type]="Header"),CM_CT2[Wagon Type])</f>
        <v/>
      </c>
      <c r="O130" s="10" t="n">
        <v>1</v>
      </c>
      <c r="P130" s="10" t="n"/>
      <c r="Q130" s="10" t="n"/>
      <c r="R130" s="10" t="n">
        <v>1</v>
      </c>
      <c r="S130" s="10" t="n"/>
      <c r="T130" s="10" t="n">
        <v>1</v>
      </c>
      <c r="U130" s="15">
        <f>+IF(CM_CT2[[#This Row],[Contract Status]]&lt;&gt;"ended",1,0)</f>
        <v/>
      </c>
      <c r="V130" s="15" t="n"/>
      <c r="W130" s="15">
        <f t="array" ref="W130">_xlfn.XLOOKUP(1,(CM_CT2[Contract Number Customer]=$E129)*(CM_CT2[Delivery Batch]=$F129)*(CM_CT2[Row Type]="Batch"),CM_CT2[Contract Flex])</f>
        <v/>
      </c>
      <c r="X130" s="54">
        <f t="array" ref="X130">_xlfn.XLOOKUP(1,(CM_CT2[Contract Number Customer]=$E129)*(CM_CT2[Delivery Batch]=$F129)*(CM_CT2[Row Type]="Batch"),CM_CT2[Flex StartDate])</f>
        <v/>
      </c>
      <c r="Y130" s="54">
        <f t="array" ref="Y130">_xlfn.XLOOKUP(1,(CM_CT2[Contract Number Customer]=$E129)*(CM_CT2[Delivery Batch]=$F129)*(CM_CT2[Row Type]="Batch"),CM_CT2[Flex EndDate])</f>
        <v/>
      </c>
      <c r="Z130" s="15">
        <f t="array" ref="Z130">_xlfn.XLOOKUP(1,(CM_CT2[Contract Number Customer]=$E129)*(CM_CT2[Delivery Batch]=$F129)*(CM_CT2[Row Type]="Batch"),CM_CT2[Contract Status])</f>
        <v/>
      </c>
      <c r="AA130" s="15" t="n"/>
      <c r="AB130" s="74" t="n"/>
      <c r="AC130" s="74" t="n"/>
      <c r="AD130" s="131">
        <f t="array" ref="AD130">+_xlfn.XLOOKUP(1,(Table_Mietpos[Vertragsnummer]=CM_CT2[[#This Row],[Contract Number M3]])*(Table_Mietpos[Auftragspos.]=CM_CT2[[#This Row],[Rentalposition M3]]),Table_Mietpos[Gueltig_ab])</f>
        <v/>
      </c>
      <c r="AE130" s="131">
        <f t="array" ref="AE130">+_xlfn.XLOOKUP(1,(Table_Mietpos[Vertragsnummer]=CM_CT2[[#This Row],[Contract Number M3]])*(Table_Mietpos[Auftragspos.]=CM_CT2[[#This Row],[Rentalposition M3]]),Table_Mietpos[Gueltig_bis])</f>
        <v/>
      </c>
      <c r="AF130" s="50">
        <f t="array" ref="AF130">+_xlfn.XLOOKUP(1,(CM_CT2[Contract Number Customer]=CM_CT2[[#This Row],[Contract Number Customer]])*(CM_CT2[Row Type]="Header"),CM_CT2[Contract Lenght Initial])</f>
        <v/>
      </c>
      <c r="AG130" s="136">
        <f>+CM_CT2[[#This Row],[Rental EndDate]]</f>
        <v/>
      </c>
      <c r="AH130" s="305" t="n"/>
      <c r="AI130" s="305" t="n"/>
      <c r="AJ130" s="305" t="n"/>
      <c r="AK130" s="53" t="n"/>
      <c r="AL130" s="15">
        <f t="array" ref="AL130">+_xlfn.XLOOKUP(1,(CM_CT2[Contract Number Customer]=CM_CT2[[#This Row],[Contract Number Customer]])*(CM_CT2[Row Type]="Header"),CM_CT2[Early Termination Category])</f>
        <v/>
      </c>
      <c r="AM130" s="136">
        <f t="array" ref="AM130">_xlfn.XLOOKUP(1,(CM_CT2[Contract Number Customer]=$E129)*(CM_CT2[Delivery Batch]=$F129)*(CM_CT2[Row Type]="Batch"),CM_CT2[Early Termination cut-off date1])</f>
        <v/>
      </c>
      <c r="AN130" s="136">
        <f t="array" ref="AN130">_xlfn.XLOOKUP(1,(CM_CT2[Contract Number Customer]=$E129)*(CM_CT2[Delivery Batch]=$F129)*(CM_CT2[Row Type]="Batch"),CM_CT2[Early Termination cut-off date2])</f>
        <v/>
      </c>
      <c r="AO130" s="53">
        <f t="array" ref="AO130">+_xlfn.XLOOKUP(1,(CM_CT2[Contract Number Customer]=CM_CT2[[#This Row],[Contract Number Customer]])*(CM_CT2[Row Type]="Header"),CM_CT2[Early Termination Notice Period Mths])</f>
        <v/>
      </c>
      <c r="AP130" s="53">
        <f t="array" ref="AP130">+_xlfn.XLOOKUP(1,(CM_CT2[Contract Number Customer]=CM_CT2[[#This Row],[Contract Number Customer]])*(CM_CT2[Row Type]="Header"),CM_CT2[Duly Termination Notice Period Mths])</f>
        <v/>
      </c>
      <c r="AQ130" s="54" t="n"/>
      <c r="AR130" s="54">
        <f t="array" ref="AR130">+_xlfn.XLOOKUP(1,(CM_CT2[[#This Row],[Contract Number M3]]=Next_possible_notice[Contract Number M3])*(CM_CT2[[#This Row],[Rentalposition M3]]=Next_possible_notice[Rentalposition M3]),Next_possible_notice[NoticeDateCalc])</f>
        <v/>
      </c>
      <c r="AS130" s="117" t="n"/>
      <c r="AT130" s="75" t="n"/>
      <c r="AU130" s="75" t="n"/>
      <c r="AV130" s="75" t="n"/>
      <c r="AW130" s="75" t="n"/>
      <c r="AX130" s="53" t="n"/>
      <c r="AY130" s="75" t="n"/>
      <c r="AZ130" s="54" t="n"/>
      <c r="BA130" s="50">
        <f t="array" ref="BA130">+_xlfn.XLOOKUP(1,(CM_CT2[Contract Number Customer]=CM_CT2[[#This Row],[Contract Number Customer]])*(CM_CT2[Row Type]="Header"),CM_CT2[Contract Lenght Early Clause &amp; Option])</f>
        <v/>
      </c>
      <c r="BB130" s="15" t="n"/>
      <c r="BC130" s="15" t="n"/>
      <c r="BD130" s="15" t="n"/>
      <c r="BE130" s="15" t="n"/>
      <c r="BF130" s="15" t="n"/>
      <c r="BG130" s="15" t="n"/>
      <c r="BH130" s="24" t="n"/>
      <c r="BI130" s="10" t="n"/>
      <c r="BJ130" s="118" t="n"/>
      <c r="BK130" s="24" t="n"/>
      <c r="BL130" s="24" t="n"/>
      <c r="BM130" s="50">
        <f t="array" ref="BM130">+_xlfn.XLOOKUP(1,(CM_CT2[Contract Number Customer]=CM_CT2[[#This Row],[Contract Number Customer]])*(CM_CT2[Row Type]="Header"),CM_CT2[Contract Mileage])</f>
        <v/>
      </c>
      <c r="BN130" s="50" t="n"/>
      <c r="BO130" s="54" t="n"/>
      <c r="BP130" s="54">
        <f t="array" ref="BP130">+_xlfn.XLOOKUP(1,(CM_CT2[Contract Number Customer]=CM_CT2[[#This Row],[Contract Number Customer]])*(CM_CT2[Row Type]="Header"),CM_CT2[Currency])</f>
        <v/>
      </c>
      <c r="BQ130" s="75">
        <f t="array" ref="BQ130">+_xlfn.XLOOKUP(1,(CM_CT2[Contract Number Customer]=CM_CT2[[#This Row],[Contract Number Customer]])*(CM_CT2[Row Type]="Header"),CM_CT2[Lease Rate EUR])</f>
        <v/>
      </c>
      <c r="BR130" s="306" t="n"/>
      <c r="BS130" s="306" t="n"/>
      <c r="BT130" s="177" t="n"/>
      <c r="BU130" s="306" t="n"/>
      <c r="BV130" s="179">
        <f t="array" ref="BV130">+_xlfn.XLOOKUP(1,(Table_Mietpos[Vertragsnummer]=CM_CT2[[#This Row],[Contract Number M3]])*(Table_Mietpos[Auftragspos.]=CM_CT2[[#This Row],[Rentalposition M3]]),Table_Mietpos[Nettosatz/Typ])</f>
        <v/>
      </c>
      <c r="BW130" s="306" t="n"/>
      <c r="BX130" s="75" t="n"/>
      <c r="BY130" s="75" t="n"/>
      <c r="BZ130" s="75" t="n"/>
      <c r="CA130" s="75" t="n"/>
      <c r="CB130" s="75" t="n"/>
      <c r="CC130" s="307" t="n"/>
      <c r="CD130" s="307" t="n"/>
      <c r="CE130" s="307" t="n"/>
      <c r="CF130" s="307" t="n"/>
      <c r="CG130" s="28" t="n"/>
      <c r="CH130" s="28" t="n"/>
      <c r="CI130" s="28" t="n"/>
      <c r="CJ130" s="186" t="n"/>
      <c r="CK130" s="307" t="n"/>
      <c r="CL130" s="306" t="n"/>
      <c r="CM130" s="12" t="n"/>
      <c r="CN130" s="20" t="n"/>
      <c r="CO130" s="142" t="n"/>
      <c r="CP130" s="142" t="n"/>
      <c r="CQ130" s="142" t="n"/>
      <c r="CR130" s="20" t="n"/>
    </row>
    <row r="131" ht="15" customHeight="1" s="287">
      <c r="B131" s="11" t="n"/>
      <c r="C131" s="14" t="inlineStr">
        <is>
          <t>V700010</t>
        </is>
      </c>
      <c r="D131" s="10" t="n"/>
      <c r="E131" s="15">
        <f t="array" ref="E131">+_xlfn.XLOOKUP(1,(CM_CT2[Contract Number M3]=CM_CT2[[#This Row],[Contract Number M3]])*(CM_CT2[Row Type]="Header"),CM_CT2[Contract Number Customer])</f>
        <v/>
      </c>
      <c r="F131" s="10" t="n">
        <v>3</v>
      </c>
      <c r="G131" s="10" t="inlineStr">
        <is>
          <t>Wagon</t>
        </is>
      </c>
      <c r="H131" s="10" t="n">
        <v>24</v>
      </c>
      <c r="I131" s="73">
        <f t="array" ref="I131">+_xlfn.XLOOKUP(1,(Table_Mietpos[Vertragsnummer]=CM[[#This Row],[Contract Number M3]])*(Table_Mietpos[Auftragspos.]=CM[[#This Row],[Rentalposition M3]]),Table_Mietpos[ChNr])</f>
        <v/>
      </c>
      <c r="J131" s="72">
        <f t="array" ref="J131">+_xlfn.XLOOKUP(1,(CM_CT2[Contract Number Customer]=CM_CT2[[#This Row],[Contract Number Customer]])*(CM_CT2[Row Type]="Header"),CM_CT2[Customer])</f>
        <v/>
      </c>
      <c r="K131" s="51" t="n"/>
      <c r="L131" s="51" t="n"/>
      <c r="M131" s="15">
        <f t="array" ref="M131">+_xlfn.XLOOKUP(1,(CM_CT2[Contract Number Customer]=CM_CT2[[#This Row],[Contract Number Customer]])*(CM_CT2[Row Type]="Header"),CM_CT2[Sales Manager])</f>
        <v/>
      </c>
      <c r="N131" s="15">
        <f t="array" ref="N131">+_xlfn.XLOOKUP(1,(CM_CT2[Contract Number Customer]=CM_CT2[[#This Row],[Contract Number Customer]])*(CM_CT2[Row Type]="Header"),CM_CT2[Wagon Type])</f>
        <v/>
      </c>
      <c r="O131" s="10" t="n">
        <v>1</v>
      </c>
      <c r="P131" s="10" t="n"/>
      <c r="Q131" s="10" t="n"/>
      <c r="R131" s="10" t="n">
        <v>1</v>
      </c>
      <c r="S131" s="10" t="n"/>
      <c r="T131" s="10" t="n">
        <v>1</v>
      </c>
      <c r="U131" s="15">
        <f>+IF(CM_CT2[[#This Row],[Contract Status]]&lt;&gt;"ended",1,0)</f>
        <v/>
      </c>
      <c r="V131" s="15" t="n"/>
      <c r="W131" s="15">
        <f t="array" ref="W131">_xlfn.XLOOKUP(1,(CM_CT2[Contract Number Customer]=$E130)*(CM_CT2[Delivery Batch]=$F130)*(CM_CT2[Row Type]="Batch"),CM_CT2[Contract Flex])</f>
        <v/>
      </c>
      <c r="X131" s="54">
        <f t="array" ref="X131">_xlfn.XLOOKUP(1,(CM_CT2[Contract Number Customer]=$E130)*(CM_CT2[Delivery Batch]=$F130)*(CM_CT2[Row Type]="Batch"),CM_CT2[Flex StartDate])</f>
        <v/>
      </c>
      <c r="Y131" s="54">
        <f t="array" ref="Y131">_xlfn.XLOOKUP(1,(CM_CT2[Contract Number Customer]=$E130)*(CM_CT2[Delivery Batch]=$F130)*(CM_CT2[Row Type]="Batch"),CM_CT2[Flex EndDate])</f>
        <v/>
      </c>
      <c r="Z131" s="15">
        <f t="array" ref="Z131">_xlfn.XLOOKUP(1,(CM_CT2[Contract Number Customer]=$E130)*(CM_CT2[Delivery Batch]=$F130)*(CM_CT2[Row Type]="Batch"),CM_CT2[Contract Status])</f>
        <v/>
      </c>
      <c r="AA131" s="15" t="n"/>
      <c r="AB131" s="74" t="n"/>
      <c r="AC131" s="74" t="n"/>
      <c r="AD131" s="131">
        <f t="array" ref="AD131">+_xlfn.XLOOKUP(1,(Table_Mietpos[Vertragsnummer]=CM_CT2[[#This Row],[Contract Number M3]])*(Table_Mietpos[Auftragspos.]=CM_CT2[[#This Row],[Rentalposition M3]]),Table_Mietpos[Gueltig_ab])</f>
        <v/>
      </c>
      <c r="AE131" s="131">
        <f t="array" ref="AE131">+_xlfn.XLOOKUP(1,(Table_Mietpos[Vertragsnummer]=CM_CT2[[#This Row],[Contract Number M3]])*(Table_Mietpos[Auftragspos.]=CM_CT2[[#This Row],[Rentalposition M3]]),Table_Mietpos[Gueltig_bis])</f>
        <v/>
      </c>
      <c r="AF131" s="50">
        <f t="array" ref="AF131">+_xlfn.XLOOKUP(1,(CM_CT2[Contract Number Customer]=CM_CT2[[#This Row],[Contract Number Customer]])*(CM_CT2[Row Type]="Header"),CM_CT2[Contract Lenght Initial])</f>
        <v/>
      </c>
      <c r="AG131" s="136">
        <f>+CM_CT2[[#This Row],[Rental EndDate]]</f>
        <v/>
      </c>
      <c r="AH131" s="305" t="n"/>
      <c r="AI131" s="305" t="n"/>
      <c r="AJ131" s="305" t="n"/>
      <c r="AK131" s="53" t="n"/>
      <c r="AL131" s="15">
        <f t="array" ref="AL131">+_xlfn.XLOOKUP(1,(CM_CT2[Contract Number Customer]=CM_CT2[[#This Row],[Contract Number Customer]])*(CM_CT2[Row Type]="Header"),CM_CT2[Early Termination Category])</f>
        <v/>
      </c>
      <c r="AM131" s="136">
        <f t="array" ref="AM131">_xlfn.XLOOKUP(1,(CM_CT2[Contract Number Customer]=$E130)*(CM_CT2[Delivery Batch]=$F130)*(CM_CT2[Row Type]="Batch"),CM_CT2[Early Termination cut-off date1])</f>
        <v/>
      </c>
      <c r="AN131" s="136">
        <f t="array" ref="AN131">_xlfn.XLOOKUP(1,(CM_CT2[Contract Number Customer]=$E130)*(CM_CT2[Delivery Batch]=$F130)*(CM_CT2[Row Type]="Batch"),CM_CT2[Early Termination cut-off date2])</f>
        <v/>
      </c>
      <c r="AO131" s="53">
        <f t="array" ref="AO131">+_xlfn.XLOOKUP(1,(CM_CT2[Contract Number Customer]=CM_CT2[[#This Row],[Contract Number Customer]])*(CM_CT2[Row Type]="Header"),CM_CT2[Early Termination Notice Period Mths])</f>
        <v/>
      </c>
      <c r="AP131" s="53">
        <f t="array" ref="AP131">+_xlfn.XLOOKUP(1,(CM_CT2[Contract Number Customer]=CM_CT2[[#This Row],[Contract Number Customer]])*(CM_CT2[Row Type]="Header"),CM_CT2[Duly Termination Notice Period Mths])</f>
        <v/>
      </c>
      <c r="AQ131" s="54" t="n"/>
      <c r="AR131" s="54">
        <f t="array" ref="AR131">+_xlfn.XLOOKUP(1,(CM_CT2[[#This Row],[Contract Number M3]]=Next_possible_notice[Contract Number M3])*(CM_CT2[[#This Row],[Rentalposition M3]]=Next_possible_notice[Rentalposition M3]),Next_possible_notice[NoticeDateCalc])</f>
        <v/>
      </c>
      <c r="AS131" s="117" t="n"/>
      <c r="AT131" s="75" t="n"/>
      <c r="AU131" s="75" t="n"/>
      <c r="AV131" s="75" t="n"/>
      <c r="AW131" s="75" t="n"/>
      <c r="AX131" s="53" t="n"/>
      <c r="AY131" s="75" t="n"/>
      <c r="AZ131" s="54" t="n"/>
      <c r="BA131" s="50">
        <f t="array" ref="BA131">+_xlfn.XLOOKUP(1,(CM_CT2[Contract Number Customer]=CM_CT2[[#This Row],[Contract Number Customer]])*(CM_CT2[Row Type]="Header"),CM_CT2[Contract Lenght Early Clause &amp; Option])</f>
        <v/>
      </c>
      <c r="BB131" s="15" t="n"/>
      <c r="BC131" s="15" t="n"/>
      <c r="BD131" s="15" t="n"/>
      <c r="BE131" s="15" t="n"/>
      <c r="BF131" s="15" t="n"/>
      <c r="BG131" s="15" t="n"/>
      <c r="BH131" s="24" t="n"/>
      <c r="BI131" s="10" t="n"/>
      <c r="BJ131" s="118" t="n"/>
      <c r="BK131" s="24" t="n"/>
      <c r="BL131" s="24" t="n"/>
      <c r="BM131" s="50">
        <f t="array" ref="BM131">+_xlfn.XLOOKUP(1,(CM_CT2[Contract Number Customer]=CM_CT2[[#This Row],[Contract Number Customer]])*(CM_CT2[Row Type]="Header"),CM_CT2[Contract Mileage])</f>
        <v/>
      </c>
      <c r="BN131" s="50" t="n"/>
      <c r="BO131" s="54" t="n"/>
      <c r="BP131" s="54">
        <f t="array" ref="BP131">+_xlfn.XLOOKUP(1,(CM_CT2[Contract Number Customer]=CM_CT2[[#This Row],[Contract Number Customer]])*(CM_CT2[Row Type]="Header"),CM_CT2[Currency])</f>
        <v/>
      </c>
      <c r="BQ131" s="75">
        <f t="array" ref="BQ131">+_xlfn.XLOOKUP(1,(CM_CT2[Contract Number Customer]=CM_CT2[[#This Row],[Contract Number Customer]])*(CM_CT2[Row Type]="Header"),CM_CT2[Lease Rate EUR])</f>
        <v/>
      </c>
      <c r="BR131" s="306" t="n"/>
      <c r="BS131" s="306" t="n"/>
      <c r="BT131" s="177" t="n"/>
      <c r="BU131" s="306" t="n"/>
      <c r="BV131" s="179">
        <f t="array" ref="BV131">+_xlfn.XLOOKUP(1,(Table_Mietpos[Vertragsnummer]=CM_CT2[[#This Row],[Contract Number M3]])*(Table_Mietpos[Auftragspos.]=CM_CT2[[#This Row],[Rentalposition M3]]),Table_Mietpos[Nettosatz/Typ])</f>
        <v/>
      </c>
      <c r="BW131" s="306" t="n"/>
      <c r="BX131" s="75" t="n"/>
      <c r="BY131" s="75" t="n"/>
      <c r="BZ131" s="75" t="n"/>
      <c r="CA131" s="75" t="n"/>
      <c r="CB131" s="75" t="n"/>
      <c r="CC131" s="307" t="n"/>
      <c r="CD131" s="307" t="n"/>
      <c r="CE131" s="307" t="n"/>
      <c r="CF131" s="307" t="n"/>
      <c r="CG131" s="28" t="n"/>
      <c r="CH131" s="28" t="n"/>
      <c r="CI131" s="28" t="n"/>
      <c r="CJ131" s="186" t="n"/>
      <c r="CK131" s="307" t="n"/>
      <c r="CL131" s="306" t="n"/>
      <c r="CM131" s="12" t="n"/>
      <c r="CN131" s="20" t="n"/>
      <c r="CO131" s="142" t="n"/>
      <c r="CP131" s="142" t="n"/>
      <c r="CQ131" s="142" t="n"/>
      <c r="CR131" s="20" t="n"/>
    </row>
    <row r="132" ht="15" customHeight="1" s="287">
      <c r="B132" s="11" t="n"/>
      <c r="C132" s="14" t="inlineStr">
        <is>
          <t>V700010</t>
        </is>
      </c>
      <c r="D132" s="10" t="n"/>
      <c r="E132" s="15">
        <f t="array" ref="E132">+_xlfn.XLOOKUP(1,(CM_CT2[Contract Number M3]=CM_CT2[[#This Row],[Contract Number M3]])*(CM_CT2[Row Type]="Header"),CM_CT2[Contract Number Customer])</f>
        <v/>
      </c>
      <c r="F132" s="10" t="n">
        <v>3</v>
      </c>
      <c r="G132" s="10" t="inlineStr">
        <is>
          <t>Wagon</t>
        </is>
      </c>
      <c r="H132" s="10" t="n">
        <v>25</v>
      </c>
      <c r="I132" s="73">
        <f t="array" ref="I132">+_xlfn.XLOOKUP(1,(Table_Mietpos[Vertragsnummer]=CM[[#This Row],[Contract Number M3]])*(Table_Mietpos[Auftragspos.]=CM[[#This Row],[Rentalposition M3]]),Table_Mietpos[ChNr])</f>
        <v/>
      </c>
      <c r="J132" s="72">
        <f t="array" ref="J132">+_xlfn.XLOOKUP(1,(CM_CT2[Contract Number Customer]=CM_CT2[[#This Row],[Contract Number Customer]])*(CM_CT2[Row Type]="Header"),CM_CT2[Customer])</f>
        <v/>
      </c>
      <c r="K132" s="51" t="n"/>
      <c r="L132" s="51" t="n"/>
      <c r="M132" s="15">
        <f t="array" ref="M132">+_xlfn.XLOOKUP(1,(CM_CT2[Contract Number Customer]=CM_CT2[[#This Row],[Contract Number Customer]])*(CM_CT2[Row Type]="Header"),CM_CT2[Sales Manager])</f>
        <v/>
      </c>
      <c r="N132" s="15">
        <f t="array" ref="N132">+_xlfn.XLOOKUP(1,(CM_CT2[Contract Number Customer]=CM_CT2[[#This Row],[Contract Number Customer]])*(CM_CT2[Row Type]="Header"),CM_CT2[Wagon Type])</f>
        <v/>
      </c>
      <c r="O132" s="10" t="n">
        <v>1</v>
      </c>
      <c r="P132" s="10" t="n"/>
      <c r="Q132" s="10" t="n"/>
      <c r="R132" s="10" t="n">
        <v>1</v>
      </c>
      <c r="S132" s="10" t="n"/>
      <c r="T132" s="10" t="n">
        <v>1</v>
      </c>
      <c r="U132" s="15">
        <f>+IF(CM_CT2[[#This Row],[Contract Status]]&lt;&gt;"ended",1,0)</f>
        <v/>
      </c>
      <c r="V132" s="15" t="n"/>
      <c r="W132" s="15">
        <f t="array" ref="W132">_xlfn.XLOOKUP(1,(CM_CT2[Contract Number Customer]=$E131)*(CM_CT2[Delivery Batch]=$F131)*(CM_CT2[Row Type]="Batch"),CM_CT2[Contract Flex])</f>
        <v/>
      </c>
      <c r="X132" s="54">
        <f t="array" ref="X132">_xlfn.XLOOKUP(1,(CM_CT2[Contract Number Customer]=$E131)*(CM_CT2[Delivery Batch]=$F131)*(CM_CT2[Row Type]="Batch"),CM_CT2[Flex StartDate])</f>
        <v/>
      </c>
      <c r="Y132" s="54">
        <f t="array" ref="Y132">_xlfn.XLOOKUP(1,(CM_CT2[Contract Number Customer]=$E131)*(CM_CT2[Delivery Batch]=$F131)*(CM_CT2[Row Type]="Batch"),CM_CT2[Flex EndDate])</f>
        <v/>
      </c>
      <c r="Z132" s="15">
        <f t="array" ref="Z132">_xlfn.XLOOKUP(1,(CM_CT2[Contract Number Customer]=$E131)*(CM_CT2[Delivery Batch]=$F131)*(CM_CT2[Row Type]="Batch"),CM_CT2[Contract Status])</f>
        <v/>
      </c>
      <c r="AA132" s="15" t="n"/>
      <c r="AB132" s="74" t="n"/>
      <c r="AC132" s="74" t="n"/>
      <c r="AD132" s="131">
        <f t="array" ref="AD132">+_xlfn.XLOOKUP(1,(Table_Mietpos[Vertragsnummer]=CM_CT2[[#This Row],[Contract Number M3]])*(Table_Mietpos[Auftragspos.]=CM_CT2[[#This Row],[Rentalposition M3]]),Table_Mietpos[Gueltig_ab])</f>
        <v/>
      </c>
      <c r="AE132" s="131">
        <f t="array" ref="AE132">+_xlfn.XLOOKUP(1,(Table_Mietpos[Vertragsnummer]=CM_CT2[[#This Row],[Contract Number M3]])*(Table_Mietpos[Auftragspos.]=CM_CT2[[#This Row],[Rentalposition M3]]),Table_Mietpos[Gueltig_bis])</f>
        <v/>
      </c>
      <c r="AF132" s="50">
        <f t="array" ref="AF132">+_xlfn.XLOOKUP(1,(CM_CT2[Contract Number Customer]=CM_CT2[[#This Row],[Contract Number Customer]])*(CM_CT2[Row Type]="Header"),CM_CT2[Contract Lenght Initial])</f>
        <v/>
      </c>
      <c r="AG132" s="136">
        <f>+CM_CT2[[#This Row],[Rental EndDate]]</f>
        <v/>
      </c>
      <c r="AH132" s="305" t="n"/>
      <c r="AI132" s="305" t="n"/>
      <c r="AJ132" s="305" t="n"/>
      <c r="AK132" s="53" t="n"/>
      <c r="AL132" s="15">
        <f t="array" ref="AL132">+_xlfn.XLOOKUP(1,(CM_CT2[Contract Number Customer]=CM_CT2[[#This Row],[Contract Number Customer]])*(CM_CT2[Row Type]="Header"),CM_CT2[Early Termination Category])</f>
        <v/>
      </c>
      <c r="AM132" s="136">
        <f t="array" ref="AM132">_xlfn.XLOOKUP(1,(CM_CT2[Contract Number Customer]=$E131)*(CM_CT2[Delivery Batch]=$F131)*(CM_CT2[Row Type]="Batch"),CM_CT2[Early Termination cut-off date1])</f>
        <v/>
      </c>
      <c r="AN132" s="136">
        <f t="array" ref="AN132">_xlfn.XLOOKUP(1,(CM_CT2[Contract Number Customer]=$E131)*(CM_CT2[Delivery Batch]=$F131)*(CM_CT2[Row Type]="Batch"),CM_CT2[Early Termination cut-off date2])</f>
        <v/>
      </c>
      <c r="AO132" s="53">
        <f t="array" ref="AO132">+_xlfn.XLOOKUP(1,(CM_CT2[Contract Number Customer]=CM_CT2[[#This Row],[Contract Number Customer]])*(CM_CT2[Row Type]="Header"),CM_CT2[Early Termination Notice Period Mths])</f>
        <v/>
      </c>
      <c r="AP132" s="53">
        <f t="array" ref="AP132">+_xlfn.XLOOKUP(1,(CM_CT2[Contract Number Customer]=CM_CT2[[#This Row],[Contract Number Customer]])*(CM_CT2[Row Type]="Header"),CM_CT2[Duly Termination Notice Period Mths])</f>
        <v/>
      </c>
      <c r="AQ132" s="54" t="n"/>
      <c r="AR132" s="54">
        <f t="array" ref="AR132">+_xlfn.XLOOKUP(1,(CM_CT2[[#This Row],[Contract Number M3]]=Next_possible_notice[Contract Number M3])*(CM_CT2[[#This Row],[Rentalposition M3]]=Next_possible_notice[Rentalposition M3]),Next_possible_notice[NoticeDateCalc])</f>
        <v/>
      </c>
      <c r="AS132" s="117" t="n"/>
      <c r="AT132" s="75" t="n"/>
      <c r="AU132" s="75" t="n"/>
      <c r="AV132" s="75" t="n"/>
      <c r="AW132" s="75" t="n"/>
      <c r="AX132" s="53" t="n"/>
      <c r="AY132" s="75" t="n"/>
      <c r="AZ132" s="54" t="n"/>
      <c r="BA132" s="50">
        <f t="array" ref="BA132">+_xlfn.XLOOKUP(1,(CM_CT2[Contract Number Customer]=CM_CT2[[#This Row],[Contract Number Customer]])*(CM_CT2[Row Type]="Header"),CM_CT2[Contract Lenght Early Clause &amp; Option])</f>
        <v/>
      </c>
      <c r="BB132" s="15" t="n"/>
      <c r="BC132" s="15" t="n"/>
      <c r="BD132" s="15" t="n"/>
      <c r="BE132" s="15" t="n"/>
      <c r="BF132" s="15" t="n"/>
      <c r="BG132" s="15" t="n"/>
      <c r="BH132" s="24" t="n"/>
      <c r="BI132" s="10" t="n"/>
      <c r="BJ132" s="118" t="n"/>
      <c r="BK132" s="24" t="n"/>
      <c r="BL132" s="24" t="n"/>
      <c r="BM132" s="50">
        <f t="array" ref="BM132">+_xlfn.XLOOKUP(1,(CM_CT2[Contract Number Customer]=CM_CT2[[#This Row],[Contract Number Customer]])*(CM_CT2[Row Type]="Header"),CM_CT2[Contract Mileage])</f>
        <v/>
      </c>
      <c r="BN132" s="50" t="n"/>
      <c r="BO132" s="54" t="n"/>
      <c r="BP132" s="54">
        <f t="array" ref="BP132">+_xlfn.XLOOKUP(1,(CM_CT2[Contract Number Customer]=CM_CT2[[#This Row],[Contract Number Customer]])*(CM_CT2[Row Type]="Header"),CM_CT2[Currency])</f>
        <v/>
      </c>
      <c r="BQ132" s="75">
        <f t="array" ref="BQ132">+_xlfn.XLOOKUP(1,(CM_CT2[Contract Number Customer]=CM_CT2[[#This Row],[Contract Number Customer]])*(CM_CT2[Row Type]="Header"),CM_CT2[Lease Rate EUR])</f>
        <v/>
      </c>
      <c r="BR132" s="306" t="n"/>
      <c r="BS132" s="306" t="n"/>
      <c r="BT132" s="177" t="n"/>
      <c r="BU132" s="306" t="n"/>
      <c r="BV132" s="179">
        <f t="array" ref="BV132">+_xlfn.XLOOKUP(1,(Table_Mietpos[Vertragsnummer]=CM_CT2[[#This Row],[Contract Number M3]])*(Table_Mietpos[Auftragspos.]=CM_CT2[[#This Row],[Rentalposition M3]]),Table_Mietpos[Nettosatz/Typ])</f>
        <v/>
      </c>
      <c r="BW132" s="306" t="n"/>
      <c r="BX132" s="75" t="n"/>
      <c r="BY132" s="75" t="n"/>
      <c r="BZ132" s="75" t="n"/>
      <c r="CA132" s="75" t="n"/>
      <c r="CB132" s="75" t="n"/>
      <c r="CC132" s="307" t="n"/>
      <c r="CD132" s="307" t="n"/>
      <c r="CE132" s="307" t="n"/>
      <c r="CF132" s="307" t="n"/>
      <c r="CG132" s="28" t="n"/>
      <c r="CH132" s="28" t="n"/>
      <c r="CI132" s="28" t="n"/>
      <c r="CJ132" s="186" t="n"/>
      <c r="CK132" s="307" t="n"/>
      <c r="CL132" s="306" t="n"/>
      <c r="CM132" s="12" t="n"/>
      <c r="CN132" s="20" t="n"/>
      <c r="CO132" s="142" t="n"/>
      <c r="CP132" s="142" t="n"/>
      <c r="CQ132" s="142" t="n"/>
      <c r="CR132" s="20" t="n"/>
    </row>
    <row r="133" ht="15" customHeight="1" s="287">
      <c r="B133" s="11" t="n"/>
      <c r="C133" s="14" t="inlineStr">
        <is>
          <t>V700010</t>
        </is>
      </c>
      <c r="D133" s="10" t="n"/>
      <c r="E133" s="15">
        <f t="array" ref="E133">+_xlfn.XLOOKUP(1,(CM_CT2[Contract Number M3]=CM_CT2[[#This Row],[Contract Number M3]])*(CM_CT2[Row Type]="Header"),CM_CT2[Contract Number Customer])</f>
        <v/>
      </c>
      <c r="F133" s="10" t="n">
        <v>3</v>
      </c>
      <c r="G133" s="10" t="inlineStr">
        <is>
          <t>Wagon</t>
        </is>
      </c>
      <c r="H133" s="10" t="n">
        <v>26</v>
      </c>
      <c r="I133" s="73">
        <f t="array" ref="I133">+_xlfn.XLOOKUP(1,(Table_Mietpos[Vertragsnummer]=CM[[#This Row],[Contract Number M3]])*(Table_Mietpos[Auftragspos.]=CM[[#This Row],[Rentalposition M3]]),Table_Mietpos[ChNr])</f>
        <v/>
      </c>
      <c r="J133" s="72">
        <f t="array" ref="J133">+_xlfn.XLOOKUP(1,(CM_CT2[Contract Number Customer]=CM_CT2[[#This Row],[Contract Number Customer]])*(CM_CT2[Row Type]="Header"),CM_CT2[Customer])</f>
        <v/>
      </c>
      <c r="K133" s="51" t="n"/>
      <c r="L133" s="51" t="n"/>
      <c r="M133" s="15">
        <f t="array" ref="M133">+_xlfn.XLOOKUP(1,(CM_CT2[Contract Number Customer]=CM_CT2[[#This Row],[Contract Number Customer]])*(CM_CT2[Row Type]="Header"),CM_CT2[Sales Manager])</f>
        <v/>
      </c>
      <c r="N133" s="15">
        <f t="array" ref="N133">+_xlfn.XLOOKUP(1,(CM_CT2[Contract Number Customer]=CM_CT2[[#This Row],[Contract Number Customer]])*(CM_CT2[Row Type]="Header"),CM_CT2[Wagon Type])</f>
        <v/>
      </c>
      <c r="O133" s="10" t="n">
        <v>1</v>
      </c>
      <c r="P133" s="10" t="n"/>
      <c r="Q133" s="10" t="n"/>
      <c r="R133" s="10" t="n">
        <v>1</v>
      </c>
      <c r="S133" s="10" t="n"/>
      <c r="T133" s="10" t="n">
        <v>1</v>
      </c>
      <c r="U133" s="15">
        <f>+IF(CM_CT2[[#This Row],[Contract Status]]&lt;&gt;"ended",1,0)</f>
        <v/>
      </c>
      <c r="V133" s="15" t="n"/>
      <c r="W133" s="15">
        <f t="array" ref="W133">_xlfn.XLOOKUP(1,(CM_CT2[Contract Number Customer]=$E132)*(CM_CT2[Delivery Batch]=$F132)*(CM_CT2[Row Type]="Batch"),CM_CT2[Contract Flex])</f>
        <v/>
      </c>
      <c r="X133" s="54">
        <f t="array" ref="X133">_xlfn.XLOOKUP(1,(CM_CT2[Contract Number Customer]=$E132)*(CM_CT2[Delivery Batch]=$F132)*(CM_CT2[Row Type]="Batch"),CM_CT2[Flex StartDate])</f>
        <v/>
      </c>
      <c r="Y133" s="54">
        <f t="array" ref="Y133">_xlfn.XLOOKUP(1,(CM_CT2[Contract Number Customer]=$E132)*(CM_CT2[Delivery Batch]=$F132)*(CM_CT2[Row Type]="Batch"),CM_CT2[Flex EndDate])</f>
        <v/>
      </c>
      <c r="Z133" s="15">
        <f t="array" ref="Z133">_xlfn.XLOOKUP(1,(CM_CT2[Contract Number Customer]=$E132)*(CM_CT2[Delivery Batch]=$F132)*(CM_CT2[Row Type]="Batch"),CM_CT2[Contract Status])</f>
        <v/>
      </c>
      <c r="AA133" s="15" t="n"/>
      <c r="AB133" s="74" t="n"/>
      <c r="AC133" s="74" t="n"/>
      <c r="AD133" s="131">
        <f t="array" ref="AD133">+_xlfn.XLOOKUP(1,(Table_Mietpos[Vertragsnummer]=CM_CT2[[#This Row],[Contract Number M3]])*(Table_Mietpos[Auftragspos.]=CM_CT2[[#This Row],[Rentalposition M3]]),Table_Mietpos[Gueltig_ab])</f>
        <v/>
      </c>
      <c r="AE133" s="131">
        <f t="array" ref="AE133">+_xlfn.XLOOKUP(1,(Table_Mietpos[Vertragsnummer]=CM_CT2[[#This Row],[Contract Number M3]])*(Table_Mietpos[Auftragspos.]=CM_CT2[[#This Row],[Rentalposition M3]]),Table_Mietpos[Gueltig_bis])</f>
        <v/>
      </c>
      <c r="AF133" s="50">
        <f t="array" ref="AF133">+_xlfn.XLOOKUP(1,(CM_CT2[Contract Number Customer]=CM_CT2[[#This Row],[Contract Number Customer]])*(CM_CT2[Row Type]="Header"),CM_CT2[Contract Lenght Initial])</f>
        <v/>
      </c>
      <c r="AG133" s="136">
        <f>+CM_CT2[[#This Row],[Rental EndDate]]</f>
        <v/>
      </c>
      <c r="AH133" s="305" t="n"/>
      <c r="AI133" s="305" t="n"/>
      <c r="AJ133" s="305" t="n"/>
      <c r="AK133" s="53" t="n"/>
      <c r="AL133" s="15">
        <f t="array" ref="AL133">+_xlfn.XLOOKUP(1,(CM_CT2[Contract Number Customer]=CM_CT2[[#This Row],[Contract Number Customer]])*(CM_CT2[Row Type]="Header"),CM_CT2[Early Termination Category])</f>
        <v/>
      </c>
      <c r="AM133" s="136">
        <f t="array" ref="AM133">_xlfn.XLOOKUP(1,(CM_CT2[Contract Number Customer]=$E132)*(CM_CT2[Delivery Batch]=$F132)*(CM_CT2[Row Type]="Batch"),CM_CT2[Early Termination cut-off date1])</f>
        <v/>
      </c>
      <c r="AN133" s="136">
        <f t="array" ref="AN133">_xlfn.XLOOKUP(1,(CM_CT2[Contract Number Customer]=$E132)*(CM_CT2[Delivery Batch]=$F132)*(CM_CT2[Row Type]="Batch"),CM_CT2[Early Termination cut-off date2])</f>
        <v/>
      </c>
      <c r="AO133" s="53">
        <f t="array" ref="AO133">+_xlfn.XLOOKUP(1,(CM_CT2[Contract Number Customer]=CM_CT2[[#This Row],[Contract Number Customer]])*(CM_CT2[Row Type]="Header"),CM_CT2[Early Termination Notice Period Mths])</f>
        <v/>
      </c>
      <c r="AP133" s="53">
        <f t="array" ref="AP133">+_xlfn.XLOOKUP(1,(CM_CT2[Contract Number Customer]=CM_CT2[[#This Row],[Contract Number Customer]])*(CM_CT2[Row Type]="Header"),CM_CT2[Duly Termination Notice Period Mths])</f>
        <v/>
      </c>
      <c r="AQ133" s="54" t="n"/>
      <c r="AR133" s="54">
        <f t="array" ref="AR133">+_xlfn.XLOOKUP(1,(CM_CT2[[#This Row],[Contract Number M3]]=Next_possible_notice[Contract Number M3])*(CM_CT2[[#This Row],[Rentalposition M3]]=Next_possible_notice[Rentalposition M3]),Next_possible_notice[NoticeDateCalc])</f>
        <v/>
      </c>
      <c r="AS133" s="117" t="n"/>
      <c r="AT133" s="75" t="n"/>
      <c r="AU133" s="75" t="n"/>
      <c r="AV133" s="75" t="n"/>
      <c r="AW133" s="75" t="n"/>
      <c r="AX133" s="53" t="n"/>
      <c r="AY133" s="75" t="n"/>
      <c r="AZ133" s="54" t="n"/>
      <c r="BA133" s="50">
        <f t="array" ref="BA133">+_xlfn.XLOOKUP(1,(CM_CT2[Contract Number Customer]=CM_CT2[[#This Row],[Contract Number Customer]])*(CM_CT2[Row Type]="Header"),CM_CT2[Contract Lenght Early Clause &amp; Option])</f>
        <v/>
      </c>
      <c r="BB133" s="15" t="n"/>
      <c r="BC133" s="15" t="n"/>
      <c r="BD133" s="15" t="n"/>
      <c r="BE133" s="15" t="n"/>
      <c r="BF133" s="15" t="n"/>
      <c r="BG133" s="15" t="n"/>
      <c r="BH133" s="24" t="n"/>
      <c r="BI133" s="10" t="n"/>
      <c r="BJ133" s="118" t="n"/>
      <c r="BK133" s="24" t="n"/>
      <c r="BL133" s="24" t="n"/>
      <c r="BM133" s="50">
        <f t="array" ref="BM133">+_xlfn.XLOOKUP(1,(CM_CT2[Contract Number Customer]=CM_CT2[[#This Row],[Contract Number Customer]])*(CM_CT2[Row Type]="Header"),CM_CT2[Contract Mileage])</f>
        <v/>
      </c>
      <c r="BN133" s="50" t="n"/>
      <c r="BO133" s="54" t="n"/>
      <c r="BP133" s="54">
        <f t="array" ref="BP133">+_xlfn.XLOOKUP(1,(CM_CT2[Contract Number Customer]=CM_CT2[[#This Row],[Contract Number Customer]])*(CM_CT2[Row Type]="Header"),CM_CT2[Currency])</f>
        <v/>
      </c>
      <c r="BQ133" s="75">
        <f t="array" ref="BQ133">+_xlfn.XLOOKUP(1,(CM_CT2[Contract Number Customer]=CM_CT2[[#This Row],[Contract Number Customer]])*(CM_CT2[Row Type]="Header"),CM_CT2[Lease Rate EUR])</f>
        <v/>
      </c>
      <c r="BR133" s="306" t="n"/>
      <c r="BS133" s="306" t="n"/>
      <c r="BT133" s="177" t="n"/>
      <c r="BU133" s="306" t="n"/>
      <c r="BV133" s="179">
        <f t="array" ref="BV133">+_xlfn.XLOOKUP(1,(Table_Mietpos[Vertragsnummer]=CM_CT2[[#This Row],[Contract Number M3]])*(Table_Mietpos[Auftragspos.]=CM_CT2[[#This Row],[Rentalposition M3]]),Table_Mietpos[Nettosatz/Typ])</f>
        <v/>
      </c>
      <c r="BW133" s="306" t="n"/>
      <c r="BX133" s="75" t="n"/>
      <c r="BY133" s="75" t="n"/>
      <c r="BZ133" s="75" t="n"/>
      <c r="CA133" s="75" t="n"/>
      <c r="CB133" s="75" t="n"/>
      <c r="CC133" s="307" t="n"/>
      <c r="CD133" s="307" t="n"/>
      <c r="CE133" s="307" t="n"/>
      <c r="CF133" s="307" t="n"/>
      <c r="CG133" s="28" t="n"/>
      <c r="CH133" s="28" t="n"/>
      <c r="CI133" s="28" t="n"/>
      <c r="CJ133" s="186" t="n"/>
      <c r="CK133" s="307" t="n"/>
      <c r="CL133" s="306" t="n"/>
      <c r="CM133" s="12" t="n"/>
      <c r="CN133" s="20" t="n"/>
      <c r="CO133" s="142" t="n"/>
      <c r="CP133" s="142" t="n"/>
      <c r="CQ133" s="142" t="n"/>
      <c r="CR133" s="20" t="n"/>
    </row>
    <row r="134" ht="15" customHeight="1" s="287">
      <c r="B134" s="11" t="n"/>
      <c r="C134" s="14" t="inlineStr">
        <is>
          <t>V700010</t>
        </is>
      </c>
      <c r="D134" s="10" t="n"/>
      <c r="E134" s="15">
        <f t="array" ref="E134">+_xlfn.XLOOKUP(1,(CM_CT2[Contract Number M3]=CM_CT2[[#This Row],[Contract Number M3]])*(CM_CT2[Row Type]="Header"),CM_CT2[Contract Number Customer])</f>
        <v/>
      </c>
      <c r="F134" s="10" t="n">
        <v>3</v>
      </c>
      <c r="G134" s="10" t="inlineStr">
        <is>
          <t>Wagon</t>
        </is>
      </c>
      <c r="H134" s="10" t="n">
        <v>27</v>
      </c>
      <c r="I134" s="73">
        <f t="array" ref="I134">+_xlfn.XLOOKUP(1,(Table_Mietpos[Vertragsnummer]=CM[[#This Row],[Contract Number M3]])*(Table_Mietpos[Auftragspos.]=CM[[#This Row],[Rentalposition M3]]),Table_Mietpos[ChNr])</f>
        <v/>
      </c>
      <c r="J134" s="72">
        <f t="array" ref="J134">+_xlfn.XLOOKUP(1,(CM_CT2[Contract Number Customer]=CM_CT2[[#This Row],[Contract Number Customer]])*(CM_CT2[Row Type]="Header"),CM_CT2[Customer])</f>
        <v/>
      </c>
      <c r="K134" s="51" t="n"/>
      <c r="L134" s="51" t="n"/>
      <c r="M134" s="15">
        <f t="array" ref="M134">+_xlfn.XLOOKUP(1,(CM_CT2[Contract Number Customer]=CM_CT2[[#This Row],[Contract Number Customer]])*(CM_CT2[Row Type]="Header"),CM_CT2[Sales Manager])</f>
        <v/>
      </c>
      <c r="N134" s="15">
        <f t="array" ref="N134">+_xlfn.XLOOKUP(1,(CM_CT2[Contract Number Customer]=CM_CT2[[#This Row],[Contract Number Customer]])*(CM_CT2[Row Type]="Header"),CM_CT2[Wagon Type])</f>
        <v/>
      </c>
      <c r="O134" s="10" t="n">
        <v>1</v>
      </c>
      <c r="P134" s="10" t="n"/>
      <c r="Q134" s="10" t="n"/>
      <c r="R134" s="10" t="n">
        <v>1</v>
      </c>
      <c r="S134" s="10" t="n"/>
      <c r="T134" s="10" t="n">
        <v>1</v>
      </c>
      <c r="U134" s="15">
        <f>+IF(CM_CT2[[#This Row],[Contract Status]]&lt;&gt;"ended",1,0)</f>
        <v/>
      </c>
      <c r="V134" s="15" t="n"/>
      <c r="W134" s="15">
        <f t="array" ref="W134">_xlfn.XLOOKUP(1,(CM_CT2[Contract Number Customer]=$E133)*(CM_CT2[Delivery Batch]=$F133)*(CM_CT2[Row Type]="Batch"),CM_CT2[Contract Flex])</f>
        <v/>
      </c>
      <c r="X134" s="54">
        <f t="array" ref="X134">_xlfn.XLOOKUP(1,(CM_CT2[Contract Number Customer]=$E133)*(CM_CT2[Delivery Batch]=$F133)*(CM_CT2[Row Type]="Batch"),CM_CT2[Flex StartDate])</f>
        <v/>
      </c>
      <c r="Y134" s="54">
        <f t="array" ref="Y134">_xlfn.XLOOKUP(1,(CM_CT2[Contract Number Customer]=$E133)*(CM_CT2[Delivery Batch]=$F133)*(CM_CT2[Row Type]="Batch"),CM_CT2[Flex EndDate])</f>
        <v/>
      </c>
      <c r="Z134" s="15">
        <f t="array" ref="Z134">_xlfn.XLOOKUP(1,(CM_CT2[Contract Number Customer]=$E133)*(CM_CT2[Delivery Batch]=$F133)*(CM_CT2[Row Type]="Batch"),CM_CT2[Contract Status])</f>
        <v/>
      </c>
      <c r="AA134" s="15" t="n"/>
      <c r="AB134" s="74" t="n"/>
      <c r="AC134" s="74" t="n"/>
      <c r="AD134" s="131">
        <f t="array" ref="AD134">+_xlfn.XLOOKUP(1,(Table_Mietpos[Vertragsnummer]=CM_CT2[[#This Row],[Contract Number M3]])*(Table_Mietpos[Auftragspos.]=CM_CT2[[#This Row],[Rentalposition M3]]),Table_Mietpos[Gueltig_ab])</f>
        <v/>
      </c>
      <c r="AE134" s="131">
        <f t="array" ref="AE134">+_xlfn.XLOOKUP(1,(Table_Mietpos[Vertragsnummer]=CM_CT2[[#This Row],[Contract Number M3]])*(Table_Mietpos[Auftragspos.]=CM_CT2[[#This Row],[Rentalposition M3]]),Table_Mietpos[Gueltig_bis])</f>
        <v/>
      </c>
      <c r="AF134" s="50">
        <f t="array" ref="AF134">+_xlfn.XLOOKUP(1,(CM_CT2[Contract Number Customer]=CM_CT2[[#This Row],[Contract Number Customer]])*(CM_CT2[Row Type]="Header"),CM_CT2[Contract Lenght Initial])</f>
        <v/>
      </c>
      <c r="AG134" s="136">
        <f>+CM_CT2[[#This Row],[Rental EndDate]]</f>
        <v/>
      </c>
      <c r="AH134" s="305" t="n"/>
      <c r="AI134" s="305" t="n"/>
      <c r="AJ134" s="305" t="n"/>
      <c r="AK134" s="53" t="n"/>
      <c r="AL134" s="15">
        <f t="array" ref="AL134">+_xlfn.XLOOKUP(1,(CM_CT2[Contract Number Customer]=CM_CT2[[#This Row],[Contract Number Customer]])*(CM_CT2[Row Type]="Header"),CM_CT2[Early Termination Category])</f>
        <v/>
      </c>
      <c r="AM134" s="136">
        <f t="array" ref="AM134">_xlfn.XLOOKUP(1,(CM_CT2[Contract Number Customer]=$E133)*(CM_CT2[Delivery Batch]=$F133)*(CM_CT2[Row Type]="Batch"),CM_CT2[Early Termination cut-off date1])</f>
        <v/>
      </c>
      <c r="AN134" s="136">
        <f t="array" ref="AN134">_xlfn.XLOOKUP(1,(CM_CT2[Contract Number Customer]=$E133)*(CM_CT2[Delivery Batch]=$F133)*(CM_CT2[Row Type]="Batch"),CM_CT2[Early Termination cut-off date2])</f>
        <v/>
      </c>
      <c r="AO134" s="53">
        <f t="array" ref="AO134">+_xlfn.XLOOKUP(1,(CM_CT2[Contract Number Customer]=CM_CT2[[#This Row],[Contract Number Customer]])*(CM_CT2[Row Type]="Header"),CM_CT2[Early Termination Notice Period Mths])</f>
        <v/>
      </c>
      <c r="AP134" s="53">
        <f t="array" ref="AP134">+_xlfn.XLOOKUP(1,(CM_CT2[Contract Number Customer]=CM_CT2[[#This Row],[Contract Number Customer]])*(CM_CT2[Row Type]="Header"),CM_CT2[Duly Termination Notice Period Mths])</f>
        <v/>
      </c>
      <c r="AQ134" s="54" t="n"/>
      <c r="AR134" s="54">
        <f t="array" ref="AR134">+_xlfn.XLOOKUP(1,(CM_CT2[[#This Row],[Contract Number M3]]=Next_possible_notice[Contract Number M3])*(CM_CT2[[#This Row],[Rentalposition M3]]=Next_possible_notice[Rentalposition M3]),Next_possible_notice[NoticeDateCalc])</f>
        <v/>
      </c>
      <c r="AS134" s="117" t="n"/>
      <c r="AT134" s="75" t="n"/>
      <c r="AU134" s="75" t="n"/>
      <c r="AV134" s="75" t="n"/>
      <c r="AW134" s="75" t="n"/>
      <c r="AX134" s="53" t="n"/>
      <c r="AY134" s="75" t="n"/>
      <c r="AZ134" s="54" t="n"/>
      <c r="BA134" s="50">
        <f t="array" ref="BA134">+_xlfn.XLOOKUP(1,(CM_CT2[Contract Number Customer]=CM_CT2[[#This Row],[Contract Number Customer]])*(CM_CT2[Row Type]="Header"),CM_CT2[Contract Lenght Early Clause &amp; Option])</f>
        <v/>
      </c>
      <c r="BB134" s="15" t="n"/>
      <c r="BC134" s="15" t="n"/>
      <c r="BD134" s="15" t="n"/>
      <c r="BE134" s="15" t="n"/>
      <c r="BF134" s="15" t="n"/>
      <c r="BG134" s="15" t="n"/>
      <c r="BH134" s="24" t="n"/>
      <c r="BI134" s="10" t="n"/>
      <c r="BJ134" s="118" t="n"/>
      <c r="BK134" s="24" t="n"/>
      <c r="BL134" s="24" t="n"/>
      <c r="BM134" s="50">
        <f t="array" ref="BM134">+_xlfn.XLOOKUP(1,(CM_CT2[Contract Number Customer]=CM_CT2[[#This Row],[Contract Number Customer]])*(CM_CT2[Row Type]="Header"),CM_CT2[Contract Mileage])</f>
        <v/>
      </c>
      <c r="BN134" s="50" t="n"/>
      <c r="BO134" s="54" t="n"/>
      <c r="BP134" s="54">
        <f t="array" ref="BP134">+_xlfn.XLOOKUP(1,(CM_CT2[Contract Number Customer]=CM_CT2[[#This Row],[Contract Number Customer]])*(CM_CT2[Row Type]="Header"),CM_CT2[Currency])</f>
        <v/>
      </c>
      <c r="BQ134" s="75">
        <f t="array" ref="BQ134">+_xlfn.XLOOKUP(1,(CM_CT2[Contract Number Customer]=CM_CT2[[#This Row],[Contract Number Customer]])*(CM_CT2[Row Type]="Header"),CM_CT2[Lease Rate EUR])</f>
        <v/>
      </c>
      <c r="BR134" s="306" t="n"/>
      <c r="BS134" s="306" t="n"/>
      <c r="BT134" s="177" t="n"/>
      <c r="BU134" s="306" t="n"/>
      <c r="BV134" s="179">
        <f t="array" ref="BV134">+_xlfn.XLOOKUP(1,(Table_Mietpos[Vertragsnummer]=CM_CT2[[#This Row],[Contract Number M3]])*(Table_Mietpos[Auftragspos.]=CM_CT2[[#This Row],[Rentalposition M3]]),Table_Mietpos[Nettosatz/Typ])</f>
        <v/>
      </c>
      <c r="BW134" s="306" t="n"/>
      <c r="BX134" s="75" t="n"/>
      <c r="BY134" s="75" t="n"/>
      <c r="BZ134" s="75" t="n"/>
      <c r="CA134" s="75" t="n"/>
      <c r="CB134" s="75" t="n"/>
      <c r="CC134" s="307" t="n"/>
      <c r="CD134" s="307" t="n"/>
      <c r="CE134" s="307" t="n"/>
      <c r="CF134" s="307" t="n"/>
      <c r="CG134" s="28" t="n"/>
      <c r="CH134" s="28" t="n"/>
      <c r="CI134" s="28" t="n"/>
      <c r="CJ134" s="186" t="n"/>
      <c r="CK134" s="307" t="n"/>
      <c r="CL134" s="306" t="n"/>
      <c r="CM134" s="12" t="n"/>
      <c r="CN134" s="20" t="n"/>
      <c r="CO134" s="142" t="n"/>
      <c r="CP134" s="142" t="n"/>
      <c r="CQ134" s="142" t="n"/>
      <c r="CR134" s="20" t="n"/>
    </row>
    <row r="135" ht="15" customHeight="1" s="287">
      <c r="B135" s="11" t="n"/>
      <c r="C135" s="14" t="inlineStr">
        <is>
          <t>V700010</t>
        </is>
      </c>
      <c r="D135" s="10" t="n"/>
      <c r="E135" s="15">
        <f t="array" ref="E135">+_xlfn.XLOOKUP(1,(CM_CT2[Contract Number M3]=CM_CT2[[#This Row],[Contract Number M3]])*(CM_CT2[Row Type]="Header"),CM_CT2[Contract Number Customer])</f>
        <v/>
      </c>
      <c r="F135" s="10" t="n">
        <v>3</v>
      </c>
      <c r="G135" s="10" t="inlineStr">
        <is>
          <t>Wagon</t>
        </is>
      </c>
      <c r="H135" s="10" t="n">
        <v>28</v>
      </c>
      <c r="I135" s="73">
        <f t="array" ref="I135">+_xlfn.XLOOKUP(1,(Table_Mietpos[Vertragsnummer]=CM[[#This Row],[Contract Number M3]])*(Table_Mietpos[Auftragspos.]=CM[[#This Row],[Rentalposition M3]]),Table_Mietpos[ChNr])</f>
        <v/>
      </c>
      <c r="J135" s="72">
        <f t="array" ref="J135">+_xlfn.XLOOKUP(1,(CM_CT2[Contract Number Customer]=CM_CT2[[#This Row],[Contract Number Customer]])*(CM_CT2[Row Type]="Header"),CM_CT2[Customer])</f>
        <v/>
      </c>
      <c r="K135" s="51" t="n"/>
      <c r="L135" s="51" t="n"/>
      <c r="M135" s="15">
        <f t="array" ref="M135">+_xlfn.XLOOKUP(1,(CM_CT2[Contract Number Customer]=CM_CT2[[#This Row],[Contract Number Customer]])*(CM_CT2[Row Type]="Header"),CM_CT2[Sales Manager])</f>
        <v/>
      </c>
      <c r="N135" s="15">
        <f t="array" ref="N135">+_xlfn.XLOOKUP(1,(CM_CT2[Contract Number Customer]=CM_CT2[[#This Row],[Contract Number Customer]])*(CM_CT2[Row Type]="Header"),CM_CT2[Wagon Type])</f>
        <v/>
      </c>
      <c r="O135" s="10" t="n">
        <v>1</v>
      </c>
      <c r="P135" s="10" t="n"/>
      <c r="Q135" s="10" t="n"/>
      <c r="R135" s="10" t="n">
        <v>1</v>
      </c>
      <c r="S135" s="10" t="n"/>
      <c r="T135" s="10" t="n">
        <v>1</v>
      </c>
      <c r="U135" s="15">
        <f>+IF(CM_CT2[[#This Row],[Contract Status]]&lt;&gt;"ended",1,0)</f>
        <v/>
      </c>
      <c r="V135" s="15" t="n"/>
      <c r="W135" s="15">
        <f t="array" ref="W135">_xlfn.XLOOKUP(1,(CM_CT2[Contract Number Customer]=$E134)*(CM_CT2[Delivery Batch]=$F134)*(CM_CT2[Row Type]="Batch"),CM_CT2[Contract Flex])</f>
        <v/>
      </c>
      <c r="X135" s="54">
        <f t="array" ref="X135">_xlfn.XLOOKUP(1,(CM_CT2[Contract Number Customer]=$E134)*(CM_CT2[Delivery Batch]=$F134)*(CM_CT2[Row Type]="Batch"),CM_CT2[Flex StartDate])</f>
        <v/>
      </c>
      <c r="Y135" s="54">
        <f t="array" ref="Y135">_xlfn.XLOOKUP(1,(CM_CT2[Contract Number Customer]=$E134)*(CM_CT2[Delivery Batch]=$F134)*(CM_CT2[Row Type]="Batch"),CM_CT2[Flex EndDate])</f>
        <v/>
      </c>
      <c r="Z135" s="15">
        <f t="array" ref="Z135">_xlfn.XLOOKUP(1,(CM_CT2[Contract Number Customer]=$E134)*(CM_CT2[Delivery Batch]=$F134)*(CM_CT2[Row Type]="Batch"),CM_CT2[Contract Status])</f>
        <v/>
      </c>
      <c r="AA135" s="15" t="n"/>
      <c r="AB135" s="74" t="n"/>
      <c r="AC135" s="74" t="n"/>
      <c r="AD135" s="131">
        <f t="array" ref="AD135">+_xlfn.XLOOKUP(1,(Table_Mietpos[Vertragsnummer]=CM_CT2[[#This Row],[Contract Number M3]])*(Table_Mietpos[Auftragspos.]=CM_CT2[[#This Row],[Rentalposition M3]]),Table_Mietpos[Gueltig_ab])</f>
        <v/>
      </c>
      <c r="AE135" s="131">
        <f t="array" ref="AE135">+_xlfn.XLOOKUP(1,(Table_Mietpos[Vertragsnummer]=CM_CT2[[#This Row],[Contract Number M3]])*(Table_Mietpos[Auftragspos.]=CM_CT2[[#This Row],[Rentalposition M3]]),Table_Mietpos[Gueltig_bis])</f>
        <v/>
      </c>
      <c r="AF135" s="50">
        <f t="array" ref="AF135">+_xlfn.XLOOKUP(1,(CM_CT2[Contract Number Customer]=CM_CT2[[#This Row],[Contract Number Customer]])*(CM_CT2[Row Type]="Header"),CM_CT2[Contract Lenght Initial])</f>
        <v/>
      </c>
      <c r="AG135" s="136">
        <f>+CM_CT2[[#This Row],[Rental EndDate]]</f>
        <v/>
      </c>
      <c r="AH135" s="305" t="n"/>
      <c r="AI135" s="305" t="n"/>
      <c r="AJ135" s="305" t="n"/>
      <c r="AK135" s="53" t="n"/>
      <c r="AL135" s="15">
        <f t="array" ref="AL135">+_xlfn.XLOOKUP(1,(CM_CT2[Contract Number Customer]=CM_CT2[[#This Row],[Contract Number Customer]])*(CM_CT2[Row Type]="Header"),CM_CT2[Early Termination Category])</f>
        <v/>
      </c>
      <c r="AM135" s="136">
        <f t="array" ref="AM135">_xlfn.XLOOKUP(1,(CM_CT2[Contract Number Customer]=$E134)*(CM_CT2[Delivery Batch]=$F134)*(CM_CT2[Row Type]="Batch"),CM_CT2[Early Termination cut-off date1])</f>
        <v/>
      </c>
      <c r="AN135" s="136">
        <f t="array" ref="AN135">_xlfn.XLOOKUP(1,(CM_CT2[Contract Number Customer]=$E134)*(CM_CT2[Delivery Batch]=$F134)*(CM_CT2[Row Type]="Batch"),CM_CT2[Early Termination cut-off date2])</f>
        <v/>
      </c>
      <c r="AO135" s="53">
        <f t="array" ref="AO135">+_xlfn.XLOOKUP(1,(CM_CT2[Contract Number Customer]=CM_CT2[[#This Row],[Contract Number Customer]])*(CM_CT2[Row Type]="Header"),CM_CT2[Early Termination Notice Period Mths])</f>
        <v/>
      </c>
      <c r="AP135" s="53">
        <f t="array" ref="AP135">+_xlfn.XLOOKUP(1,(CM_CT2[Contract Number Customer]=CM_CT2[[#This Row],[Contract Number Customer]])*(CM_CT2[Row Type]="Header"),CM_CT2[Duly Termination Notice Period Mths])</f>
        <v/>
      </c>
      <c r="AQ135" s="54" t="n"/>
      <c r="AR135" s="54">
        <f t="array" ref="AR135">+_xlfn.XLOOKUP(1,(CM_CT2[[#This Row],[Contract Number M3]]=Next_possible_notice[Contract Number M3])*(CM_CT2[[#This Row],[Rentalposition M3]]=Next_possible_notice[Rentalposition M3]),Next_possible_notice[NoticeDateCalc])</f>
        <v/>
      </c>
      <c r="AS135" s="117" t="n"/>
      <c r="AT135" s="75" t="n"/>
      <c r="AU135" s="75" t="n"/>
      <c r="AV135" s="75" t="n"/>
      <c r="AW135" s="75" t="n"/>
      <c r="AX135" s="53" t="n"/>
      <c r="AY135" s="75" t="n"/>
      <c r="AZ135" s="54" t="n"/>
      <c r="BA135" s="50">
        <f t="array" ref="BA135">+_xlfn.XLOOKUP(1,(CM_CT2[Contract Number Customer]=CM_CT2[[#This Row],[Contract Number Customer]])*(CM_CT2[Row Type]="Header"),CM_CT2[Contract Lenght Early Clause &amp; Option])</f>
        <v/>
      </c>
      <c r="BB135" s="15" t="n"/>
      <c r="BC135" s="15" t="n"/>
      <c r="BD135" s="15" t="n"/>
      <c r="BE135" s="15" t="n"/>
      <c r="BF135" s="15" t="n"/>
      <c r="BG135" s="15" t="n"/>
      <c r="BH135" s="24" t="n"/>
      <c r="BI135" s="10" t="n"/>
      <c r="BJ135" s="118" t="n"/>
      <c r="BK135" s="24" t="n"/>
      <c r="BL135" s="24" t="n"/>
      <c r="BM135" s="50">
        <f t="array" ref="BM135">+_xlfn.XLOOKUP(1,(CM_CT2[Contract Number Customer]=CM_CT2[[#This Row],[Contract Number Customer]])*(CM_CT2[Row Type]="Header"),CM_CT2[Contract Mileage])</f>
        <v/>
      </c>
      <c r="BN135" s="50" t="n"/>
      <c r="BO135" s="54" t="n"/>
      <c r="BP135" s="54">
        <f t="array" ref="BP135">+_xlfn.XLOOKUP(1,(CM_CT2[Contract Number Customer]=CM_CT2[[#This Row],[Contract Number Customer]])*(CM_CT2[Row Type]="Header"),CM_CT2[Currency])</f>
        <v/>
      </c>
      <c r="BQ135" s="75">
        <f t="array" ref="BQ135">+_xlfn.XLOOKUP(1,(CM_CT2[Contract Number Customer]=CM_CT2[[#This Row],[Contract Number Customer]])*(CM_CT2[Row Type]="Header"),CM_CT2[Lease Rate EUR])</f>
        <v/>
      </c>
      <c r="BR135" s="306" t="n"/>
      <c r="BS135" s="306" t="n"/>
      <c r="BT135" s="177" t="n"/>
      <c r="BU135" s="306" t="n"/>
      <c r="BV135" s="179">
        <f t="array" ref="BV135">+_xlfn.XLOOKUP(1,(Table_Mietpos[Vertragsnummer]=CM_CT2[[#This Row],[Contract Number M3]])*(Table_Mietpos[Auftragspos.]=CM_CT2[[#This Row],[Rentalposition M3]]),Table_Mietpos[Nettosatz/Typ])</f>
        <v/>
      </c>
      <c r="BW135" s="306" t="n"/>
      <c r="BX135" s="75" t="n"/>
      <c r="BY135" s="75" t="n"/>
      <c r="BZ135" s="75" t="n"/>
      <c r="CA135" s="75" t="n"/>
      <c r="CB135" s="75" t="n"/>
      <c r="CC135" s="307" t="n"/>
      <c r="CD135" s="307" t="n"/>
      <c r="CE135" s="307" t="n"/>
      <c r="CF135" s="307" t="n"/>
      <c r="CG135" s="28" t="n"/>
      <c r="CH135" s="28" t="n"/>
      <c r="CI135" s="28" t="n"/>
      <c r="CJ135" s="186" t="n"/>
      <c r="CK135" s="307" t="n"/>
      <c r="CL135" s="306" t="n"/>
      <c r="CM135" s="12" t="n"/>
      <c r="CN135" s="20" t="n"/>
      <c r="CO135" s="142" t="n"/>
      <c r="CP135" s="142" t="n"/>
      <c r="CQ135" s="142" t="n"/>
      <c r="CR135" s="20" t="n"/>
    </row>
    <row r="136" ht="15" customHeight="1" s="287">
      <c r="B136" s="11" t="n"/>
      <c r="C136" s="14" t="inlineStr">
        <is>
          <t>V700010</t>
        </is>
      </c>
      <c r="D136" s="10" t="n"/>
      <c r="E136" s="15">
        <f t="array" ref="E136">+_xlfn.XLOOKUP(1,(CM_CT2[Contract Number M3]=CM_CT2[[#This Row],[Contract Number M3]])*(CM_CT2[Row Type]="Header"),CM_CT2[Contract Number Customer])</f>
        <v/>
      </c>
      <c r="F136" s="10" t="n">
        <v>3</v>
      </c>
      <c r="G136" s="10" t="inlineStr">
        <is>
          <t>Wagon</t>
        </is>
      </c>
      <c r="H136" s="10" t="n">
        <v>29</v>
      </c>
      <c r="I136" s="73">
        <f t="array" ref="I136">+_xlfn.XLOOKUP(1,(Table_Mietpos[Vertragsnummer]=CM[[#This Row],[Contract Number M3]])*(Table_Mietpos[Auftragspos.]=CM[[#This Row],[Rentalposition M3]]),Table_Mietpos[ChNr])</f>
        <v/>
      </c>
      <c r="J136" s="72">
        <f t="array" ref="J136">+_xlfn.XLOOKUP(1,(CM_CT2[Contract Number Customer]=CM_CT2[[#This Row],[Contract Number Customer]])*(CM_CT2[Row Type]="Header"),CM_CT2[Customer])</f>
        <v/>
      </c>
      <c r="K136" s="51" t="n"/>
      <c r="L136" s="51" t="n"/>
      <c r="M136" s="15">
        <f t="array" ref="M136">+_xlfn.XLOOKUP(1,(CM_CT2[Contract Number Customer]=CM_CT2[[#This Row],[Contract Number Customer]])*(CM_CT2[Row Type]="Header"),CM_CT2[Sales Manager])</f>
        <v/>
      </c>
      <c r="N136" s="15">
        <f t="array" ref="N136">+_xlfn.XLOOKUP(1,(CM_CT2[Contract Number Customer]=CM_CT2[[#This Row],[Contract Number Customer]])*(CM_CT2[Row Type]="Header"),CM_CT2[Wagon Type])</f>
        <v/>
      </c>
      <c r="O136" s="10" t="n">
        <v>1</v>
      </c>
      <c r="P136" s="10" t="n"/>
      <c r="Q136" s="10" t="n"/>
      <c r="R136" s="10" t="n">
        <v>1</v>
      </c>
      <c r="S136" s="10" t="n"/>
      <c r="T136" s="10" t="n">
        <v>1</v>
      </c>
      <c r="U136" s="15">
        <f>+IF(CM_CT2[[#This Row],[Contract Status]]&lt;&gt;"ended",1,0)</f>
        <v/>
      </c>
      <c r="V136" s="15" t="n"/>
      <c r="W136" s="15">
        <f t="array" ref="W136">_xlfn.XLOOKUP(1,(CM_CT2[Contract Number Customer]=$E135)*(CM_CT2[Delivery Batch]=$F135)*(CM_CT2[Row Type]="Batch"),CM_CT2[Contract Flex])</f>
        <v/>
      </c>
      <c r="X136" s="54">
        <f t="array" ref="X136">_xlfn.XLOOKUP(1,(CM_CT2[Contract Number Customer]=$E135)*(CM_CT2[Delivery Batch]=$F135)*(CM_CT2[Row Type]="Batch"),CM_CT2[Flex StartDate])</f>
        <v/>
      </c>
      <c r="Y136" s="54">
        <f t="array" ref="Y136">_xlfn.XLOOKUP(1,(CM_CT2[Contract Number Customer]=$E135)*(CM_CT2[Delivery Batch]=$F135)*(CM_CT2[Row Type]="Batch"),CM_CT2[Flex EndDate])</f>
        <v/>
      </c>
      <c r="Z136" s="15">
        <f t="array" ref="Z136">_xlfn.XLOOKUP(1,(CM_CT2[Contract Number Customer]=$E135)*(CM_CT2[Delivery Batch]=$F135)*(CM_CT2[Row Type]="Batch"),CM_CT2[Contract Status])</f>
        <v/>
      </c>
      <c r="AA136" s="15" t="n"/>
      <c r="AB136" s="74" t="n"/>
      <c r="AC136" s="74" t="n"/>
      <c r="AD136" s="131">
        <f t="array" ref="AD136">+_xlfn.XLOOKUP(1,(Table_Mietpos[Vertragsnummer]=CM_CT2[[#This Row],[Contract Number M3]])*(Table_Mietpos[Auftragspos.]=CM_CT2[[#This Row],[Rentalposition M3]]),Table_Mietpos[Gueltig_ab])</f>
        <v/>
      </c>
      <c r="AE136" s="131">
        <f t="array" ref="AE136">+_xlfn.XLOOKUP(1,(Table_Mietpos[Vertragsnummer]=CM_CT2[[#This Row],[Contract Number M3]])*(Table_Mietpos[Auftragspos.]=CM_CT2[[#This Row],[Rentalposition M3]]),Table_Mietpos[Gueltig_bis])</f>
        <v/>
      </c>
      <c r="AF136" s="50">
        <f t="array" ref="AF136">+_xlfn.XLOOKUP(1,(CM_CT2[Contract Number Customer]=CM_CT2[[#This Row],[Contract Number Customer]])*(CM_CT2[Row Type]="Header"),CM_CT2[Contract Lenght Initial])</f>
        <v/>
      </c>
      <c r="AG136" s="136">
        <f>+CM_CT2[[#This Row],[Rental EndDate]]</f>
        <v/>
      </c>
      <c r="AH136" s="305" t="n"/>
      <c r="AI136" s="305" t="n"/>
      <c r="AJ136" s="305" t="n"/>
      <c r="AK136" s="53" t="n"/>
      <c r="AL136" s="15">
        <f t="array" ref="AL136">+_xlfn.XLOOKUP(1,(CM_CT2[Contract Number Customer]=CM_CT2[[#This Row],[Contract Number Customer]])*(CM_CT2[Row Type]="Header"),CM_CT2[Early Termination Category])</f>
        <v/>
      </c>
      <c r="AM136" s="136">
        <f t="array" ref="AM136">_xlfn.XLOOKUP(1,(CM_CT2[Contract Number Customer]=$E135)*(CM_CT2[Delivery Batch]=$F135)*(CM_CT2[Row Type]="Batch"),CM_CT2[Early Termination cut-off date1])</f>
        <v/>
      </c>
      <c r="AN136" s="136">
        <f t="array" ref="AN136">_xlfn.XLOOKUP(1,(CM_CT2[Contract Number Customer]=$E135)*(CM_CT2[Delivery Batch]=$F135)*(CM_CT2[Row Type]="Batch"),CM_CT2[Early Termination cut-off date2])</f>
        <v/>
      </c>
      <c r="AO136" s="53">
        <f t="array" ref="AO136">+_xlfn.XLOOKUP(1,(CM_CT2[Contract Number Customer]=CM_CT2[[#This Row],[Contract Number Customer]])*(CM_CT2[Row Type]="Header"),CM_CT2[Early Termination Notice Period Mths])</f>
        <v/>
      </c>
      <c r="AP136" s="53">
        <f t="array" ref="AP136">+_xlfn.XLOOKUP(1,(CM_CT2[Contract Number Customer]=CM_CT2[[#This Row],[Contract Number Customer]])*(CM_CT2[Row Type]="Header"),CM_CT2[Duly Termination Notice Period Mths])</f>
        <v/>
      </c>
      <c r="AQ136" s="54" t="n"/>
      <c r="AR136" s="54">
        <f t="array" ref="AR136">+_xlfn.XLOOKUP(1,(CM_CT2[[#This Row],[Contract Number M3]]=Next_possible_notice[Contract Number M3])*(CM_CT2[[#This Row],[Rentalposition M3]]=Next_possible_notice[Rentalposition M3]),Next_possible_notice[NoticeDateCalc])</f>
        <v/>
      </c>
      <c r="AS136" s="117" t="n"/>
      <c r="AT136" s="75" t="n"/>
      <c r="AU136" s="75" t="n"/>
      <c r="AV136" s="75" t="n"/>
      <c r="AW136" s="75" t="n"/>
      <c r="AX136" s="53" t="n"/>
      <c r="AY136" s="75" t="n"/>
      <c r="AZ136" s="54" t="n"/>
      <c r="BA136" s="50">
        <f t="array" ref="BA136">+_xlfn.XLOOKUP(1,(CM_CT2[Contract Number Customer]=CM_CT2[[#This Row],[Contract Number Customer]])*(CM_CT2[Row Type]="Header"),CM_CT2[Contract Lenght Early Clause &amp; Option])</f>
        <v/>
      </c>
      <c r="BB136" s="15" t="n"/>
      <c r="BC136" s="15" t="n"/>
      <c r="BD136" s="15" t="n"/>
      <c r="BE136" s="15" t="n"/>
      <c r="BF136" s="15" t="n"/>
      <c r="BG136" s="15" t="n"/>
      <c r="BH136" s="24" t="n"/>
      <c r="BI136" s="10" t="n"/>
      <c r="BJ136" s="118" t="n"/>
      <c r="BK136" s="24" t="n"/>
      <c r="BL136" s="24" t="n"/>
      <c r="BM136" s="50">
        <f t="array" ref="BM136">+_xlfn.XLOOKUP(1,(CM_CT2[Contract Number Customer]=CM_CT2[[#This Row],[Contract Number Customer]])*(CM_CT2[Row Type]="Header"),CM_CT2[Contract Mileage])</f>
        <v/>
      </c>
      <c r="BN136" s="50" t="n"/>
      <c r="BO136" s="54" t="n"/>
      <c r="BP136" s="54">
        <f t="array" ref="BP136">+_xlfn.XLOOKUP(1,(CM_CT2[Contract Number Customer]=CM_CT2[[#This Row],[Contract Number Customer]])*(CM_CT2[Row Type]="Header"),CM_CT2[Currency])</f>
        <v/>
      </c>
      <c r="BQ136" s="75">
        <f t="array" ref="BQ136">+_xlfn.XLOOKUP(1,(CM_CT2[Contract Number Customer]=CM_CT2[[#This Row],[Contract Number Customer]])*(CM_CT2[Row Type]="Header"),CM_CT2[Lease Rate EUR])</f>
        <v/>
      </c>
      <c r="BR136" s="306" t="n"/>
      <c r="BS136" s="306" t="n"/>
      <c r="BT136" s="177" t="n"/>
      <c r="BU136" s="306" t="n"/>
      <c r="BV136" s="179">
        <f t="array" ref="BV136">+_xlfn.XLOOKUP(1,(Table_Mietpos[Vertragsnummer]=CM_CT2[[#This Row],[Contract Number M3]])*(Table_Mietpos[Auftragspos.]=CM_CT2[[#This Row],[Rentalposition M3]]),Table_Mietpos[Nettosatz/Typ])</f>
        <v/>
      </c>
      <c r="BW136" s="306" t="n"/>
      <c r="BX136" s="75" t="n"/>
      <c r="BY136" s="75" t="n"/>
      <c r="BZ136" s="75" t="n"/>
      <c r="CA136" s="75" t="n"/>
      <c r="CB136" s="75" t="n"/>
      <c r="CC136" s="307" t="n"/>
      <c r="CD136" s="307" t="n"/>
      <c r="CE136" s="307" t="n"/>
      <c r="CF136" s="307" t="n"/>
      <c r="CG136" s="28" t="n"/>
      <c r="CH136" s="28" t="n"/>
      <c r="CI136" s="28" t="n"/>
      <c r="CJ136" s="186" t="n"/>
      <c r="CK136" s="307" t="n"/>
      <c r="CL136" s="306" t="n"/>
      <c r="CM136" s="12" t="n"/>
      <c r="CN136" s="20" t="n"/>
      <c r="CO136" s="142" t="n"/>
      <c r="CP136" s="142" t="n"/>
      <c r="CQ136" s="142" t="n"/>
      <c r="CR136" s="20" t="n"/>
    </row>
    <row r="137" ht="15" customHeight="1" s="287">
      <c r="B137" s="11" t="n"/>
      <c r="C137" s="14" t="inlineStr">
        <is>
          <t>V700010</t>
        </is>
      </c>
      <c r="D137" s="10" t="n"/>
      <c r="E137" s="15">
        <f t="array" ref="E137">+_xlfn.XLOOKUP(1,(CM_CT2[Contract Number M3]=CM_CT2[[#This Row],[Contract Number M3]])*(CM_CT2[Row Type]="Header"),CM_CT2[Contract Number Customer])</f>
        <v/>
      </c>
      <c r="F137" s="10" t="n">
        <v>3</v>
      </c>
      <c r="G137" s="10" t="inlineStr">
        <is>
          <t>Wagon</t>
        </is>
      </c>
      <c r="H137" s="10" t="n">
        <v>30</v>
      </c>
      <c r="I137" s="73">
        <f t="array" ref="I137">+_xlfn.XLOOKUP(1,(Table_Mietpos[Vertragsnummer]=CM[[#This Row],[Contract Number M3]])*(Table_Mietpos[Auftragspos.]=CM[[#This Row],[Rentalposition M3]]),Table_Mietpos[ChNr])</f>
        <v/>
      </c>
      <c r="J137" s="72">
        <f t="array" ref="J137">+_xlfn.XLOOKUP(1,(CM_CT2[Contract Number Customer]=CM_CT2[[#This Row],[Contract Number Customer]])*(CM_CT2[Row Type]="Header"),CM_CT2[Customer])</f>
        <v/>
      </c>
      <c r="K137" s="51" t="n"/>
      <c r="L137" s="51" t="n"/>
      <c r="M137" s="15">
        <f t="array" ref="M137">+_xlfn.XLOOKUP(1,(CM_CT2[Contract Number Customer]=CM_CT2[[#This Row],[Contract Number Customer]])*(CM_CT2[Row Type]="Header"),CM_CT2[Sales Manager])</f>
        <v/>
      </c>
      <c r="N137" s="15">
        <f t="array" ref="N137">+_xlfn.XLOOKUP(1,(CM_CT2[Contract Number Customer]=CM_CT2[[#This Row],[Contract Number Customer]])*(CM_CT2[Row Type]="Header"),CM_CT2[Wagon Type])</f>
        <v/>
      </c>
      <c r="O137" s="10" t="n">
        <v>1</v>
      </c>
      <c r="P137" s="10" t="n"/>
      <c r="Q137" s="10" t="n"/>
      <c r="R137" s="10" t="n">
        <v>1</v>
      </c>
      <c r="S137" s="10" t="n"/>
      <c r="T137" s="10" t="n">
        <v>1</v>
      </c>
      <c r="U137" s="15">
        <f>+IF(CM_CT2[[#This Row],[Contract Status]]&lt;&gt;"ended",1,0)</f>
        <v/>
      </c>
      <c r="V137" s="15" t="n"/>
      <c r="W137" s="15">
        <f t="array" ref="W137">_xlfn.XLOOKUP(1,(CM_CT2[Contract Number Customer]=$E136)*(CM_CT2[Delivery Batch]=$F136)*(CM_CT2[Row Type]="Batch"),CM_CT2[Contract Flex])</f>
        <v/>
      </c>
      <c r="X137" s="54">
        <f t="array" ref="X137">_xlfn.XLOOKUP(1,(CM_CT2[Contract Number Customer]=$E136)*(CM_CT2[Delivery Batch]=$F136)*(CM_CT2[Row Type]="Batch"),CM_CT2[Flex StartDate])</f>
        <v/>
      </c>
      <c r="Y137" s="54">
        <f t="array" ref="Y137">_xlfn.XLOOKUP(1,(CM_CT2[Contract Number Customer]=$E136)*(CM_CT2[Delivery Batch]=$F136)*(CM_CT2[Row Type]="Batch"),CM_CT2[Flex EndDate])</f>
        <v/>
      </c>
      <c r="Z137" s="15">
        <f t="array" ref="Z137">_xlfn.XLOOKUP(1,(CM_CT2[Contract Number Customer]=$E136)*(CM_CT2[Delivery Batch]=$F136)*(CM_CT2[Row Type]="Batch"),CM_CT2[Contract Status])</f>
        <v/>
      </c>
      <c r="AA137" s="15" t="n"/>
      <c r="AB137" s="74" t="n"/>
      <c r="AC137" s="74" t="n"/>
      <c r="AD137" s="131">
        <f t="array" ref="AD137">+_xlfn.XLOOKUP(1,(Table_Mietpos[Vertragsnummer]=CM_CT2[[#This Row],[Contract Number M3]])*(Table_Mietpos[Auftragspos.]=CM_CT2[[#This Row],[Rentalposition M3]]),Table_Mietpos[Gueltig_ab])</f>
        <v/>
      </c>
      <c r="AE137" s="131">
        <f t="array" ref="AE137">+_xlfn.XLOOKUP(1,(Table_Mietpos[Vertragsnummer]=CM_CT2[[#This Row],[Contract Number M3]])*(Table_Mietpos[Auftragspos.]=CM_CT2[[#This Row],[Rentalposition M3]]),Table_Mietpos[Gueltig_bis])</f>
        <v/>
      </c>
      <c r="AF137" s="50">
        <f t="array" ref="AF137">+_xlfn.XLOOKUP(1,(CM_CT2[Contract Number Customer]=CM_CT2[[#This Row],[Contract Number Customer]])*(CM_CT2[Row Type]="Header"),CM_CT2[Contract Lenght Initial])</f>
        <v/>
      </c>
      <c r="AG137" s="136">
        <f>+CM_CT2[[#This Row],[Rental EndDate]]</f>
        <v/>
      </c>
      <c r="AH137" s="305" t="n"/>
      <c r="AI137" s="305" t="n"/>
      <c r="AJ137" s="305" t="n"/>
      <c r="AK137" s="53" t="n"/>
      <c r="AL137" s="15">
        <f t="array" ref="AL137">+_xlfn.XLOOKUP(1,(CM_CT2[Contract Number Customer]=CM_CT2[[#This Row],[Contract Number Customer]])*(CM_CT2[Row Type]="Header"),CM_CT2[Early Termination Category])</f>
        <v/>
      </c>
      <c r="AM137" s="136">
        <f t="array" ref="AM137">_xlfn.XLOOKUP(1,(CM_CT2[Contract Number Customer]=$E136)*(CM_CT2[Delivery Batch]=$F136)*(CM_CT2[Row Type]="Batch"),CM_CT2[Early Termination cut-off date1])</f>
        <v/>
      </c>
      <c r="AN137" s="136">
        <f t="array" ref="AN137">_xlfn.XLOOKUP(1,(CM_CT2[Contract Number Customer]=$E136)*(CM_CT2[Delivery Batch]=$F136)*(CM_CT2[Row Type]="Batch"),CM_CT2[Early Termination cut-off date2])</f>
        <v/>
      </c>
      <c r="AO137" s="53">
        <f t="array" ref="AO137">+_xlfn.XLOOKUP(1,(CM_CT2[Contract Number Customer]=CM_CT2[[#This Row],[Contract Number Customer]])*(CM_CT2[Row Type]="Header"),CM_CT2[Early Termination Notice Period Mths])</f>
        <v/>
      </c>
      <c r="AP137" s="53">
        <f t="array" ref="AP137">+_xlfn.XLOOKUP(1,(CM_CT2[Contract Number Customer]=CM_CT2[[#This Row],[Contract Number Customer]])*(CM_CT2[Row Type]="Header"),CM_CT2[Duly Termination Notice Period Mths])</f>
        <v/>
      </c>
      <c r="AQ137" s="54" t="n"/>
      <c r="AR137" s="54">
        <f t="array" ref="AR137">+_xlfn.XLOOKUP(1,(CM_CT2[[#This Row],[Contract Number M3]]=Next_possible_notice[Contract Number M3])*(CM_CT2[[#This Row],[Rentalposition M3]]=Next_possible_notice[Rentalposition M3]),Next_possible_notice[NoticeDateCalc])</f>
        <v/>
      </c>
      <c r="AS137" s="117" t="n"/>
      <c r="AT137" s="75" t="n"/>
      <c r="AU137" s="75" t="n"/>
      <c r="AV137" s="75" t="n"/>
      <c r="AW137" s="75" t="n"/>
      <c r="AX137" s="53" t="n"/>
      <c r="AY137" s="75" t="n"/>
      <c r="AZ137" s="54" t="n"/>
      <c r="BA137" s="50">
        <f t="array" ref="BA137">+_xlfn.XLOOKUP(1,(CM_CT2[Contract Number Customer]=CM_CT2[[#This Row],[Contract Number Customer]])*(CM_CT2[Row Type]="Header"),CM_CT2[Contract Lenght Early Clause &amp; Option])</f>
        <v/>
      </c>
      <c r="BB137" s="15" t="n"/>
      <c r="BC137" s="15" t="n"/>
      <c r="BD137" s="15" t="n"/>
      <c r="BE137" s="15" t="n"/>
      <c r="BF137" s="15" t="n"/>
      <c r="BG137" s="15" t="n"/>
      <c r="BH137" s="24" t="n"/>
      <c r="BI137" s="10" t="n"/>
      <c r="BJ137" s="118" t="n"/>
      <c r="BK137" s="24" t="n"/>
      <c r="BL137" s="24" t="n"/>
      <c r="BM137" s="50">
        <f t="array" ref="BM137">+_xlfn.XLOOKUP(1,(CM_CT2[Contract Number Customer]=CM_CT2[[#This Row],[Contract Number Customer]])*(CM_CT2[Row Type]="Header"),CM_CT2[Contract Mileage])</f>
        <v/>
      </c>
      <c r="BN137" s="50" t="n"/>
      <c r="BO137" s="54" t="n"/>
      <c r="BP137" s="54">
        <f t="array" ref="BP137">+_xlfn.XLOOKUP(1,(CM_CT2[Contract Number Customer]=CM_CT2[[#This Row],[Contract Number Customer]])*(CM_CT2[Row Type]="Header"),CM_CT2[Currency])</f>
        <v/>
      </c>
      <c r="BQ137" s="75">
        <f t="array" ref="BQ137">+_xlfn.XLOOKUP(1,(CM_CT2[Contract Number Customer]=CM_CT2[[#This Row],[Contract Number Customer]])*(CM_CT2[Row Type]="Header"),CM_CT2[Lease Rate EUR])</f>
        <v/>
      </c>
      <c r="BR137" s="306" t="n"/>
      <c r="BS137" s="306" t="n"/>
      <c r="BT137" s="177" t="n"/>
      <c r="BU137" s="306" t="n"/>
      <c r="BV137" s="179">
        <f t="array" ref="BV137">+_xlfn.XLOOKUP(1,(Table_Mietpos[Vertragsnummer]=CM_CT2[[#This Row],[Contract Number M3]])*(Table_Mietpos[Auftragspos.]=CM_CT2[[#This Row],[Rentalposition M3]]),Table_Mietpos[Nettosatz/Typ])</f>
        <v/>
      </c>
      <c r="BW137" s="306" t="n"/>
      <c r="BX137" s="75" t="n"/>
      <c r="BY137" s="75" t="n"/>
      <c r="BZ137" s="75" t="n"/>
      <c r="CA137" s="75" t="n"/>
      <c r="CB137" s="75" t="n"/>
      <c r="CC137" s="307" t="n"/>
      <c r="CD137" s="307" t="n"/>
      <c r="CE137" s="307" t="n"/>
      <c r="CF137" s="307" t="n"/>
      <c r="CG137" s="28" t="n"/>
      <c r="CH137" s="28" t="n"/>
      <c r="CI137" s="28" t="n"/>
      <c r="CJ137" s="186" t="n"/>
      <c r="CK137" s="307" t="n"/>
      <c r="CL137" s="306" t="n"/>
      <c r="CM137" s="12" t="n"/>
      <c r="CN137" s="20" t="n"/>
      <c r="CO137" s="142" t="n"/>
      <c r="CP137" s="142" t="n"/>
      <c r="CQ137" s="142" t="n"/>
      <c r="CR137" s="20" t="n"/>
    </row>
    <row r="138" ht="15" customHeight="1" s="287">
      <c r="B138" s="11" t="n"/>
      <c r="C138" s="14" t="inlineStr">
        <is>
          <t>V700010</t>
        </is>
      </c>
      <c r="D138" s="10" t="n"/>
      <c r="E138" s="15">
        <f t="array" ref="E138">+_xlfn.XLOOKUP(1,(CM_CT2[Contract Number M3]=CM_CT2[[#This Row],[Contract Number M3]])*(CM_CT2[Row Type]="Header"),CM_CT2[Contract Number Customer])</f>
        <v/>
      </c>
      <c r="F138" s="10" t="n">
        <v>3</v>
      </c>
      <c r="G138" s="10" t="inlineStr">
        <is>
          <t>Wagon</t>
        </is>
      </c>
      <c r="H138" s="10" t="n">
        <v>31</v>
      </c>
      <c r="I138" s="73">
        <f t="array" ref="I138">+_xlfn.XLOOKUP(1,(Table_Mietpos[Vertragsnummer]=CM[[#This Row],[Contract Number M3]])*(Table_Mietpos[Auftragspos.]=CM[[#This Row],[Rentalposition M3]]),Table_Mietpos[ChNr])</f>
        <v/>
      </c>
      <c r="J138" s="72">
        <f t="array" ref="J138">+_xlfn.XLOOKUP(1,(CM_CT2[Contract Number Customer]=CM_CT2[[#This Row],[Contract Number Customer]])*(CM_CT2[Row Type]="Header"),CM_CT2[Customer])</f>
        <v/>
      </c>
      <c r="K138" s="51" t="n"/>
      <c r="L138" s="51" t="n"/>
      <c r="M138" s="15">
        <f t="array" ref="M138">+_xlfn.XLOOKUP(1,(CM_CT2[Contract Number Customer]=CM_CT2[[#This Row],[Contract Number Customer]])*(CM_CT2[Row Type]="Header"),CM_CT2[Sales Manager])</f>
        <v/>
      </c>
      <c r="N138" s="15">
        <f t="array" ref="N138">+_xlfn.XLOOKUP(1,(CM_CT2[Contract Number Customer]=CM_CT2[[#This Row],[Contract Number Customer]])*(CM_CT2[Row Type]="Header"),CM_CT2[Wagon Type])</f>
        <v/>
      </c>
      <c r="O138" s="10" t="n">
        <v>1</v>
      </c>
      <c r="P138" s="10" t="n"/>
      <c r="Q138" s="10" t="n"/>
      <c r="R138" s="10" t="n">
        <v>1</v>
      </c>
      <c r="S138" s="10" t="n"/>
      <c r="T138" s="10" t="n">
        <v>1</v>
      </c>
      <c r="U138" s="15">
        <f>+IF(CM_CT2[[#This Row],[Contract Status]]&lt;&gt;"ended",1,0)</f>
        <v/>
      </c>
      <c r="V138" s="15" t="n"/>
      <c r="W138" s="15">
        <f t="array" ref="W138">_xlfn.XLOOKUP(1,(CM_CT2[Contract Number Customer]=$E137)*(CM_CT2[Delivery Batch]=$F137)*(CM_CT2[Row Type]="Batch"),CM_CT2[Contract Flex])</f>
        <v/>
      </c>
      <c r="X138" s="54">
        <f t="array" ref="X138">_xlfn.XLOOKUP(1,(CM_CT2[Contract Number Customer]=$E137)*(CM_CT2[Delivery Batch]=$F137)*(CM_CT2[Row Type]="Batch"),CM_CT2[Flex StartDate])</f>
        <v/>
      </c>
      <c r="Y138" s="54">
        <f t="array" ref="Y138">_xlfn.XLOOKUP(1,(CM_CT2[Contract Number Customer]=$E137)*(CM_CT2[Delivery Batch]=$F137)*(CM_CT2[Row Type]="Batch"),CM_CT2[Flex EndDate])</f>
        <v/>
      </c>
      <c r="Z138" s="15">
        <f t="array" ref="Z138">_xlfn.XLOOKUP(1,(CM_CT2[Contract Number Customer]=$E137)*(CM_CT2[Delivery Batch]=$F137)*(CM_CT2[Row Type]="Batch"),CM_CT2[Contract Status])</f>
        <v/>
      </c>
      <c r="AA138" s="15" t="n"/>
      <c r="AB138" s="74" t="n"/>
      <c r="AC138" s="74" t="n"/>
      <c r="AD138" s="131">
        <f t="array" ref="AD138">+_xlfn.XLOOKUP(1,(Table_Mietpos[Vertragsnummer]=CM_CT2[[#This Row],[Contract Number M3]])*(Table_Mietpos[Auftragspos.]=CM_CT2[[#This Row],[Rentalposition M3]]),Table_Mietpos[Gueltig_ab])</f>
        <v/>
      </c>
      <c r="AE138" s="131">
        <f t="array" ref="AE138">+_xlfn.XLOOKUP(1,(Table_Mietpos[Vertragsnummer]=CM_CT2[[#This Row],[Contract Number M3]])*(Table_Mietpos[Auftragspos.]=CM_CT2[[#This Row],[Rentalposition M3]]),Table_Mietpos[Gueltig_bis])</f>
        <v/>
      </c>
      <c r="AF138" s="50">
        <f t="array" ref="AF138">+_xlfn.XLOOKUP(1,(CM_CT2[Contract Number Customer]=CM_CT2[[#This Row],[Contract Number Customer]])*(CM_CT2[Row Type]="Header"),CM_CT2[Contract Lenght Initial])</f>
        <v/>
      </c>
      <c r="AG138" s="136">
        <f>+CM_CT2[[#This Row],[Rental EndDate]]</f>
        <v/>
      </c>
      <c r="AH138" s="305" t="n"/>
      <c r="AI138" s="305" t="n"/>
      <c r="AJ138" s="305" t="n"/>
      <c r="AK138" s="53" t="n"/>
      <c r="AL138" s="15">
        <f t="array" ref="AL138">+_xlfn.XLOOKUP(1,(CM_CT2[Contract Number Customer]=CM_CT2[[#This Row],[Contract Number Customer]])*(CM_CT2[Row Type]="Header"),CM_CT2[Early Termination Category])</f>
        <v/>
      </c>
      <c r="AM138" s="136">
        <f t="array" ref="AM138">_xlfn.XLOOKUP(1,(CM_CT2[Contract Number Customer]=$E137)*(CM_CT2[Delivery Batch]=$F137)*(CM_CT2[Row Type]="Batch"),CM_CT2[Early Termination cut-off date1])</f>
        <v/>
      </c>
      <c r="AN138" s="136">
        <f t="array" ref="AN138">_xlfn.XLOOKUP(1,(CM_CT2[Contract Number Customer]=$E137)*(CM_CT2[Delivery Batch]=$F137)*(CM_CT2[Row Type]="Batch"),CM_CT2[Early Termination cut-off date2])</f>
        <v/>
      </c>
      <c r="AO138" s="53">
        <f t="array" ref="AO138">+_xlfn.XLOOKUP(1,(CM_CT2[Contract Number Customer]=CM_CT2[[#This Row],[Contract Number Customer]])*(CM_CT2[Row Type]="Header"),CM_CT2[Early Termination Notice Period Mths])</f>
        <v/>
      </c>
      <c r="AP138" s="53">
        <f t="array" ref="AP138">+_xlfn.XLOOKUP(1,(CM_CT2[Contract Number Customer]=CM_CT2[[#This Row],[Contract Number Customer]])*(CM_CT2[Row Type]="Header"),CM_CT2[Duly Termination Notice Period Mths])</f>
        <v/>
      </c>
      <c r="AQ138" s="54" t="n"/>
      <c r="AR138" s="54">
        <f t="array" ref="AR138">+_xlfn.XLOOKUP(1,(CM_CT2[[#This Row],[Contract Number M3]]=Next_possible_notice[Contract Number M3])*(CM_CT2[[#This Row],[Rentalposition M3]]=Next_possible_notice[Rentalposition M3]),Next_possible_notice[NoticeDateCalc])</f>
        <v/>
      </c>
      <c r="AS138" s="117" t="n"/>
      <c r="AT138" s="75" t="n"/>
      <c r="AU138" s="75" t="n"/>
      <c r="AV138" s="75" t="n"/>
      <c r="AW138" s="75" t="n"/>
      <c r="AX138" s="53" t="n"/>
      <c r="AY138" s="75" t="n"/>
      <c r="AZ138" s="54" t="n"/>
      <c r="BA138" s="50">
        <f t="array" ref="BA138">+_xlfn.XLOOKUP(1,(CM_CT2[Contract Number Customer]=CM_CT2[[#This Row],[Contract Number Customer]])*(CM_CT2[Row Type]="Header"),CM_CT2[Contract Lenght Early Clause &amp; Option])</f>
        <v/>
      </c>
      <c r="BB138" s="15" t="n"/>
      <c r="BC138" s="15" t="n"/>
      <c r="BD138" s="15" t="n"/>
      <c r="BE138" s="15" t="n"/>
      <c r="BF138" s="15" t="n"/>
      <c r="BG138" s="15" t="n"/>
      <c r="BH138" s="24" t="n"/>
      <c r="BI138" s="10" t="n"/>
      <c r="BJ138" s="118" t="n"/>
      <c r="BK138" s="24" t="n"/>
      <c r="BL138" s="24" t="n"/>
      <c r="BM138" s="50">
        <f t="array" ref="BM138">+_xlfn.XLOOKUP(1,(CM_CT2[Contract Number Customer]=CM_CT2[[#This Row],[Contract Number Customer]])*(CM_CT2[Row Type]="Header"),CM_CT2[Contract Mileage])</f>
        <v/>
      </c>
      <c r="BN138" s="50" t="n"/>
      <c r="BO138" s="54" t="n"/>
      <c r="BP138" s="54">
        <f t="array" ref="BP138">+_xlfn.XLOOKUP(1,(CM_CT2[Contract Number Customer]=CM_CT2[[#This Row],[Contract Number Customer]])*(CM_CT2[Row Type]="Header"),CM_CT2[Currency])</f>
        <v/>
      </c>
      <c r="BQ138" s="75">
        <f t="array" ref="BQ138">+_xlfn.XLOOKUP(1,(CM_CT2[Contract Number Customer]=CM_CT2[[#This Row],[Contract Number Customer]])*(CM_CT2[Row Type]="Header"),CM_CT2[Lease Rate EUR])</f>
        <v/>
      </c>
      <c r="BR138" s="306" t="n"/>
      <c r="BS138" s="306" t="n"/>
      <c r="BT138" s="177" t="n"/>
      <c r="BU138" s="306" t="n"/>
      <c r="BV138" s="179">
        <f t="array" ref="BV138">+_xlfn.XLOOKUP(1,(Table_Mietpos[Vertragsnummer]=CM_CT2[[#This Row],[Contract Number M3]])*(Table_Mietpos[Auftragspos.]=CM_CT2[[#This Row],[Rentalposition M3]]),Table_Mietpos[Nettosatz/Typ])</f>
        <v/>
      </c>
      <c r="BW138" s="306" t="n"/>
      <c r="BX138" s="75" t="n"/>
      <c r="BY138" s="75" t="n"/>
      <c r="BZ138" s="75" t="n"/>
      <c r="CA138" s="75" t="n"/>
      <c r="CB138" s="75" t="n"/>
      <c r="CC138" s="307" t="n"/>
      <c r="CD138" s="307" t="n"/>
      <c r="CE138" s="307" t="n"/>
      <c r="CF138" s="307" t="n"/>
      <c r="CG138" s="28" t="n"/>
      <c r="CH138" s="28" t="n"/>
      <c r="CI138" s="28" t="n"/>
      <c r="CJ138" s="186" t="n"/>
      <c r="CK138" s="307" t="n"/>
      <c r="CL138" s="306" t="n"/>
      <c r="CM138" s="12" t="n"/>
      <c r="CN138" s="20" t="n"/>
      <c r="CO138" s="142" t="n"/>
      <c r="CP138" s="142" t="n"/>
      <c r="CQ138" s="142" t="n"/>
      <c r="CR138" s="20" t="n"/>
    </row>
    <row r="139" ht="15" customHeight="1" s="287">
      <c r="B139" s="11" t="n"/>
      <c r="C139" s="14" t="inlineStr">
        <is>
          <t>V700010</t>
        </is>
      </c>
      <c r="D139" s="10" t="n"/>
      <c r="E139" s="15">
        <f t="array" ref="E139">+_xlfn.XLOOKUP(1,(CM_CT2[Contract Number M3]=CM_CT2[[#This Row],[Contract Number M3]])*(CM_CT2[Row Type]="Header"),CM_CT2[Contract Number Customer])</f>
        <v/>
      </c>
      <c r="F139" s="10" t="n">
        <v>3</v>
      </c>
      <c r="G139" s="10" t="inlineStr">
        <is>
          <t>Wagon</t>
        </is>
      </c>
      <c r="H139" s="10" t="n">
        <v>32</v>
      </c>
      <c r="I139" s="73">
        <f t="array" ref="I139">+_xlfn.XLOOKUP(1,(Table_Mietpos[Vertragsnummer]=CM[[#This Row],[Contract Number M3]])*(Table_Mietpos[Auftragspos.]=CM[[#This Row],[Rentalposition M3]]),Table_Mietpos[ChNr])</f>
        <v/>
      </c>
      <c r="J139" s="72">
        <f t="array" ref="J139">+_xlfn.XLOOKUP(1,(CM_CT2[Contract Number Customer]=CM_CT2[[#This Row],[Contract Number Customer]])*(CM_CT2[Row Type]="Header"),CM_CT2[Customer])</f>
        <v/>
      </c>
      <c r="K139" s="51" t="n"/>
      <c r="L139" s="51" t="n"/>
      <c r="M139" s="15">
        <f t="array" ref="M139">+_xlfn.XLOOKUP(1,(CM_CT2[Contract Number Customer]=CM_CT2[[#This Row],[Contract Number Customer]])*(CM_CT2[Row Type]="Header"),CM_CT2[Sales Manager])</f>
        <v/>
      </c>
      <c r="N139" s="15">
        <f t="array" ref="N139">+_xlfn.XLOOKUP(1,(CM_CT2[Contract Number Customer]=CM_CT2[[#This Row],[Contract Number Customer]])*(CM_CT2[Row Type]="Header"),CM_CT2[Wagon Type])</f>
        <v/>
      </c>
      <c r="O139" s="10" t="n">
        <v>1</v>
      </c>
      <c r="P139" s="10" t="n"/>
      <c r="Q139" s="10" t="n"/>
      <c r="R139" s="10" t="n">
        <v>1</v>
      </c>
      <c r="S139" s="10" t="n"/>
      <c r="T139" s="10" t="n">
        <v>1</v>
      </c>
      <c r="U139" s="15">
        <f>+IF(CM_CT2[[#This Row],[Contract Status]]&lt;&gt;"ended",1,0)</f>
        <v/>
      </c>
      <c r="V139" s="15" t="n"/>
      <c r="W139" s="15">
        <f t="array" ref="W139">_xlfn.XLOOKUP(1,(CM_CT2[Contract Number Customer]=$E138)*(CM_CT2[Delivery Batch]=$F138)*(CM_CT2[Row Type]="Batch"),CM_CT2[Contract Flex])</f>
        <v/>
      </c>
      <c r="X139" s="54">
        <f t="array" ref="X139">_xlfn.XLOOKUP(1,(CM_CT2[Contract Number Customer]=$E138)*(CM_CT2[Delivery Batch]=$F138)*(CM_CT2[Row Type]="Batch"),CM_CT2[Flex StartDate])</f>
        <v/>
      </c>
      <c r="Y139" s="54">
        <f t="array" ref="Y139">_xlfn.XLOOKUP(1,(CM_CT2[Contract Number Customer]=$E138)*(CM_CT2[Delivery Batch]=$F138)*(CM_CT2[Row Type]="Batch"),CM_CT2[Flex EndDate])</f>
        <v/>
      </c>
      <c r="Z139" s="15">
        <f t="array" ref="Z139">_xlfn.XLOOKUP(1,(CM_CT2[Contract Number Customer]=$E138)*(CM_CT2[Delivery Batch]=$F138)*(CM_CT2[Row Type]="Batch"),CM_CT2[Contract Status])</f>
        <v/>
      </c>
      <c r="AA139" s="15" t="n"/>
      <c r="AB139" s="74" t="n"/>
      <c r="AC139" s="74" t="n"/>
      <c r="AD139" s="131">
        <f t="array" ref="AD139">+_xlfn.XLOOKUP(1,(Table_Mietpos[Vertragsnummer]=CM_CT2[[#This Row],[Contract Number M3]])*(Table_Mietpos[Auftragspos.]=CM_CT2[[#This Row],[Rentalposition M3]]),Table_Mietpos[Gueltig_ab])</f>
        <v/>
      </c>
      <c r="AE139" s="131">
        <f t="array" ref="AE139">+_xlfn.XLOOKUP(1,(Table_Mietpos[Vertragsnummer]=CM_CT2[[#This Row],[Contract Number M3]])*(Table_Mietpos[Auftragspos.]=CM_CT2[[#This Row],[Rentalposition M3]]),Table_Mietpos[Gueltig_bis])</f>
        <v/>
      </c>
      <c r="AF139" s="50">
        <f t="array" ref="AF139">+_xlfn.XLOOKUP(1,(CM_CT2[Contract Number Customer]=CM_CT2[[#This Row],[Contract Number Customer]])*(CM_CT2[Row Type]="Header"),CM_CT2[Contract Lenght Initial])</f>
        <v/>
      </c>
      <c r="AG139" s="136">
        <f>+CM_CT2[[#This Row],[Rental EndDate]]</f>
        <v/>
      </c>
      <c r="AH139" s="305" t="n"/>
      <c r="AI139" s="305" t="n"/>
      <c r="AJ139" s="305" t="n"/>
      <c r="AK139" s="53" t="n"/>
      <c r="AL139" s="15">
        <f t="array" ref="AL139">+_xlfn.XLOOKUP(1,(CM_CT2[Contract Number Customer]=CM_CT2[[#This Row],[Contract Number Customer]])*(CM_CT2[Row Type]="Header"),CM_CT2[Early Termination Category])</f>
        <v/>
      </c>
      <c r="AM139" s="136">
        <f t="array" ref="AM139">_xlfn.XLOOKUP(1,(CM_CT2[Contract Number Customer]=$E138)*(CM_CT2[Delivery Batch]=$F138)*(CM_CT2[Row Type]="Batch"),CM_CT2[Early Termination cut-off date1])</f>
        <v/>
      </c>
      <c r="AN139" s="136">
        <f t="array" ref="AN139">_xlfn.XLOOKUP(1,(CM_CT2[Contract Number Customer]=$E138)*(CM_CT2[Delivery Batch]=$F138)*(CM_CT2[Row Type]="Batch"),CM_CT2[Early Termination cut-off date2])</f>
        <v/>
      </c>
      <c r="AO139" s="53">
        <f t="array" ref="AO139">+_xlfn.XLOOKUP(1,(CM_CT2[Contract Number Customer]=CM_CT2[[#This Row],[Contract Number Customer]])*(CM_CT2[Row Type]="Header"),CM_CT2[Early Termination Notice Period Mths])</f>
        <v/>
      </c>
      <c r="AP139" s="53">
        <f t="array" ref="AP139">+_xlfn.XLOOKUP(1,(CM_CT2[Contract Number Customer]=CM_CT2[[#This Row],[Contract Number Customer]])*(CM_CT2[Row Type]="Header"),CM_CT2[Duly Termination Notice Period Mths])</f>
        <v/>
      </c>
      <c r="AQ139" s="54" t="n"/>
      <c r="AR139" s="54">
        <f t="array" ref="AR139">+_xlfn.XLOOKUP(1,(CM_CT2[[#This Row],[Contract Number M3]]=Next_possible_notice[Contract Number M3])*(CM_CT2[[#This Row],[Rentalposition M3]]=Next_possible_notice[Rentalposition M3]),Next_possible_notice[NoticeDateCalc])</f>
        <v/>
      </c>
      <c r="AS139" s="117" t="n"/>
      <c r="AT139" s="75" t="n"/>
      <c r="AU139" s="75" t="n"/>
      <c r="AV139" s="75" t="n"/>
      <c r="AW139" s="75" t="n"/>
      <c r="AX139" s="53" t="n"/>
      <c r="AY139" s="75" t="n"/>
      <c r="AZ139" s="54" t="n"/>
      <c r="BA139" s="50">
        <f t="array" ref="BA139">+_xlfn.XLOOKUP(1,(CM_CT2[Contract Number Customer]=CM_CT2[[#This Row],[Contract Number Customer]])*(CM_CT2[Row Type]="Header"),CM_CT2[Contract Lenght Early Clause &amp; Option])</f>
        <v/>
      </c>
      <c r="BB139" s="15" t="n"/>
      <c r="BC139" s="15" t="n"/>
      <c r="BD139" s="15" t="n"/>
      <c r="BE139" s="15" t="n"/>
      <c r="BF139" s="15" t="n"/>
      <c r="BG139" s="15" t="n"/>
      <c r="BH139" s="24" t="n"/>
      <c r="BI139" s="10" t="n"/>
      <c r="BJ139" s="118" t="n"/>
      <c r="BK139" s="24" t="n"/>
      <c r="BL139" s="24" t="n"/>
      <c r="BM139" s="50">
        <f t="array" ref="BM139">+_xlfn.XLOOKUP(1,(CM_CT2[Contract Number Customer]=CM_CT2[[#This Row],[Contract Number Customer]])*(CM_CT2[Row Type]="Header"),CM_CT2[Contract Mileage])</f>
        <v/>
      </c>
      <c r="BN139" s="50" t="n"/>
      <c r="BO139" s="54" t="n"/>
      <c r="BP139" s="54">
        <f t="array" ref="BP139">+_xlfn.XLOOKUP(1,(CM_CT2[Contract Number Customer]=CM_CT2[[#This Row],[Contract Number Customer]])*(CM_CT2[Row Type]="Header"),CM_CT2[Currency])</f>
        <v/>
      </c>
      <c r="BQ139" s="75">
        <f t="array" ref="BQ139">+_xlfn.XLOOKUP(1,(CM_CT2[Contract Number Customer]=CM_CT2[[#This Row],[Contract Number Customer]])*(CM_CT2[Row Type]="Header"),CM_CT2[Lease Rate EUR])</f>
        <v/>
      </c>
      <c r="BR139" s="306" t="n"/>
      <c r="BS139" s="306" t="n"/>
      <c r="BT139" s="177" t="n"/>
      <c r="BU139" s="306" t="n"/>
      <c r="BV139" s="179">
        <f t="array" ref="BV139">+_xlfn.XLOOKUP(1,(Table_Mietpos[Vertragsnummer]=CM_CT2[[#This Row],[Contract Number M3]])*(Table_Mietpos[Auftragspos.]=CM_CT2[[#This Row],[Rentalposition M3]]),Table_Mietpos[Nettosatz/Typ])</f>
        <v/>
      </c>
      <c r="BW139" s="306" t="n"/>
      <c r="BX139" s="75" t="n"/>
      <c r="BY139" s="75" t="n"/>
      <c r="BZ139" s="75" t="n"/>
      <c r="CA139" s="75" t="n"/>
      <c r="CB139" s="75" t="n"/>
      <c r="CC139" s="307" t="n"/>
      <c r="CD139" s="307" t="n"/>
      <c r="CE139" s="307" t="n"/>
      <c r="CF139" s="307" t="n"/>
      <c r="CG139" s="28" t="n"/>
      <c r="CH139" s="28" t="n"/>
      <c r="CI139" s="28" t="n"/>
      <c r="CJ139" s="186" t="n"/>
      <c r="CK139" s="307" t="n"/>
      <c r="CL139" s="306" t="n"/>
      <c r="CM139" s="12" t="n"/>
      <c r="CN139" s="20" t="n"/>
      <c r="CO139" s="142" t="n"/>
      <c r="CP139" s="142" t="n"/>
      <c r="CQ139" s="142" t="n"/>
      <c r="CR139" s="20" t="n"/>
    </row>
    <row r="140" ht="15" customHeight="1" s="287">
      <c r="B140" s="11" t="n"/>
      <c r="C140" s="14" t="inlineStr">
        <is>
          <t>V700010</t>
        </is>
      </c>
      <c r="D140" s="10" t="n"/>
      <c r="E140" s="15">
        <f t="array" ref="E140">+_xlfn.XLOOKUP(1,(CM_CT2[Contract Number M3]=CM_CT2[[#This Row],[Contract Number M3]])*(CM_CT2[Row Type]="Header"),CM_CT2[Contract Number Customer])</f>
        <v/>
      </c>
      <c r="F140" s="10" t="n">
        <v>3</v>
      </c>
      <c r="G140" s="10" t="inlineStr">
        <is>
          <t>Wagon</t>
        </is>
      </c>
      <c r="H140" s="10" t="n">
        <v>33</v>
      </c>
      <c r="I140" s="73">
        <f t="array" ref="I140">+_xlfn.XLOOKUP(1,(Table_Mietpos[Vertragsnummer]=CM[[#This Row],[Contract Number M3]])*(Table_Mietpos[Auftragspos.]=CM[[#This Row],[Rentalposition M3]]),Table_Mietpos[ChNr])</f>
        <v/>
      </c>
      <c r="J140" s="72">
        <f t="array" ref="J140">+_xlfn.XLOOKUP(1,(CM_CT2[Contract Number Customer]=CM_CT2[[#This Row],[Contract Number Customer]])*(CM_CT2[Row Type]="Header"),CM_CT2[Customer])</f>
        <v/>
      </c>
      <c r="K140" s="51" t="n"/>
      <c r="L140" s="51" t="n"/>
      <c r="M140" s="15">
        <f t="array" ref="M140">+_xlfn.XLOOKUP(1,(CM_CT2[Contract Number Customer]=CM_CT2[[#This Row],[Contract Number Customer]])*(CM_CT2[Row Type]="Header"),CM_CT2[Sales Manager])</f>
        <v/>
      </c>
      <c r="N140" s="15">
        <f t="array" ref="N140">+_xlfn.XLOOKUP(1,(CM_CT2[Contract Number Customer]=CM_CT2[[#This Row],[Contract Number Customer]])*(CM_CT2[Row Type]="Header"),CM_CT2[Wagon Type])</f>
        <v/>
      </c>
      <c r="O140" s="10" t="n">
        <v>1</v>
      </c>
      <c r="P140" s="10" t="n"/>
      <c r="Q140" s="10" t="n"/>
      <c r="R140" s="10" t="n">
        <v>1</v>
      </c>
      <c r="S140" s="10" t="n"/>
      <c r="T140" s="10" t="n">
        <v>1</v>
      </c>
      <c r="U140" s="15">
        <f>+IF(CM_CT2[[#This Row],[Contract Status]]&lt;&gt;"ended",1,0)</f>
        <v/>
      </c>
      <c r="V140" s="15" t="n"/>
      <c r="W140" s="15">
        <f t="array" ref="W140">_xlfn.XLOOKUP(1,(CM_CT2[Contract Number Customer]=$E139)*(CM_CT2[Delivery Batch]=$F139)*(CM_CT2[Row Type]="Batch"),CM_CT2[Contract Flex])</f>
        <v/>
      </c>
      <c r="X140" s="54">
        <f t="array" ref="X140">_xlfn.XLOOKUP(1,(CM_CT2[Contract Number Customer]=$E139)*(CM_CT2[Delivery Batch]=$F139)*(CM_CT2[Row Type]="Batch"),CM_CT2[Flex StartDate])</f>
        <v/>
      </c>
      <c r="Y140" s="54">
        <f t="array" ref="Y140">_xlfn.XLOOKUP(1,(CM_CT2[Contract Number Customer]=$E139)*(CM_CT2[Delivery Batch]=$F139)*(CM_CT2[Row Type]="Batch"),CM_CT2[Flex EndDate])</f>
        <v/>
      </c>
      <c r="Z140" s="15">
        <f t="array" ref="Z140">_xlfn.XLOOKUP(1,(CM_CT2[Contract Number Customer]=$E139)*(CM_CT2[Delivery Batch]=$F139)*(CM_CT2[Row Type]="Batch"),CM_CT2[Contract Status])</f>
        <v/>
      </c>
      <c r="AA140" s="15" t="n"/>
      <c r="AB140" s="74" t="n"/>
      <c r="AC140" s="74" t="n"/>
      <c r="AD140" s="131">
        <f t="array" ref="AD140">+_xlfn.XLOOKUP(1,(Table_Mietpos[Vertragsnummer]=CM_CT2[[#This Row],[Contract Number M3]])*(Table_Mietpos[Auftragspos.]=CM_CT2[[#This Row],[Rentalposition M3]]),Table_Mietpos[Gueltig_ab])</f>
        <v/>
      </c>
      <c r="AE140" s="131">
        <f t="array" ref="AE140">+_xlfn.XLOOKUP(1,(Table_Mietpos[Vertragsnummer]=CM_CT2[[#This Row],[Contract Number M3]])*(Table_Mietpos[Auftragspos.]=CM_CT2[[#This Row],[Rentalposition M3]]),Table_Mietpos[Gueltig_bis])</f>
        <v/>
      </c>
      <c r="AF140" s="50">
        <f t="array" ref="AF140">+_xlfn.XLOOKUP(1,(CM_CT2[Contract Number Customer]=CM_CT2[[#This Row],[Contract Number Customer]])*(CM_CT2[Row Type]="Header"),CM_CT2[Contract Lenght Initial])</f>
        <v/>
      </c>
      <c r="AG140" s="136">
        <f>+CM_CT2[[#This Row],[Rental EndDate]]</f>
        <v/>
      </c>
      <c r="AH140" s="305" t="n"/>
      <c r="AI140" s="305" t="n"/>
      <c r="AJ140" s="305" t="n"/>
      <c r="AK140" s="53" t="n"/>
      <c r="AL140" s="15">
        <f t="array" ref="AL140">+_xlfn.XLOOKUP(1,(CM_CT2[Contract Number Customer]=CM_CT2[[#This Row],[Contract Number Customer]])*(CM_CT2[Row Type]="Header"),CM_CT2[Early Termination Category])</f>
        <v/>
      </c>
      <c r="AM140" s="136">
        <f t="array" ref="AM140">_xlfn.XLOOKUP(1,(CM_CT2[Contract Number Customer]=$E139)*(CM_CT2[Delivery Batch]=$F139)*(CM_CT2[Row Type]="Batch"),CM_CT2[Early Termination cut-off date1])</f>
        <v/>
      </c>
      <c r="AN140" s="136">
        <f t="array" ref="AN140">_xlfn.XLOOKUP(1,(CM_CT2[Contract Number Customer]=$E139)*(CM_CT2[Delivery Batch]=$F139)*(CM_CT2[Row Type]="Batch"),CM_CT2[Early Termination cut-off date2])</f>
        <v/>
      </c>
      <c r="AO140" s="53">
        <f t="array" ref="AO140">+_xlfn.XLOOKUP(1,(CM_CT2[Contract Number Customer]=CM_CT2[[#This Row],[Contract Number Customer]])*(CM_CT2[Row Type]="Header"),CM_CT2[Early Termination Notice Period Mths])</f>
        <v/>
      </c>
      <c r="AP140" s="53">
        <f t="array" ref="AP140">+_xlfn.XLOOKUP(1,(CM_CT2[Contract Number Customer]=CM_CT2[[#This Row],[Contract Number Customer]])*(CM_CT2[Row Type]="Header"),CM_CT2[Duly Termination Notice Period Mths])</f>
        <v/>
      </c>
      <c r="AQ140" s="54" t="n"/>
      <c r="AR140" s="54">
        <f t="array" ref="AR140">+_xlfn.XLOOKUP(1,(CM_CT2[[#This Row],[Contract Number M3]]=Next_possible_notice[Contract Number M3])*(CM_CT2[[#This Row],[Rentalposition M3]]=Next_possible_notice[Rentalposition M3]),Next_possible_notice[NoticeDateCalc])</f>
        <v/>
      </c>
      <c r="AS140" s="117" t="n"/>
      <c r="AT140" s="75" t="n"/>
      <c r="AU140" s="75" t="n"/>
      <c r="AV140" s="75" t="n"/>
      <c r="AW140" s="75" t="n"/>
      <c r="AX140" s="53" t="n"/>
      <c r="AY140" s="75" t="n"/>
      <c r="AZ140" s="54" t="n"/>
      <c r="BA140" s="50">
        <f t="array" ref="BA140">+_xlfn.XLOOKUP(1,(CM_CT2[Contract Number Customer]=CM_CT2[[#This Row],[Contract Number Customer]])*(CM_CT2[Row Type]="Header"),CM_CT2[Contract Lenght Early Clause &amp; Option])</f>
        <v/>
      </c>
      <c r="BB140" s="15" t="n"/>
      <c r="BC140" s="15" t="n"/>
      <c r="BD140" s="15" t="n"/>
      <c r="BE140" s="15" t="n"/>
      <c r="BF140" s="15" t="n"/>
      <c r="BG140" s="15" t="n"/>
      <c r="BH140" s="24" t="n"/>
      <c r="BI140" s="10" t="n"/>
      <c r="BJ140" s="118" t="n"/>
      <c r="BK140" s="24" t="n"/>
      <c r="BL140" s="24" t="n"/>
      <c r="BM140" s="50">
        <f t="array" ref="BM140">+_xlfn.XLOOKUP(1,(CM_CT2[Contract Number Customer]=CM_CT2[[#This Row],[Contract Number Customer]])*(CM_CT2[Row Type]="Header"),CM_CT2[Contract Mileage])</f>
        <v/>
      </c>
      <c r="BN140" s="50" t="n"/>
      <c r="BO140" s="54" t="n"/>
      <c r="BP140" s="54">
        <f t="array" ref="BP140">+_xlfn.XLOOKUP(1,(CM_CT2[Contract Number Customer]=CM_CT2[[#This Row],[Contract Number Customer]])*(CM_CT2[Row Type]="Header"),CM_CT2[Currency])</f>
        <v/>
      </c>
      <c r="BQ140" s="75">
        <f t="array" ref="BQ140">+_xlfn.XLOOKUP(1,(CM_CT2[Contract Number Customer]=CM_CT2[[#This Row],[Contract Number Customer]])*(CM_CT2[Row Type]="Header"),CM_CT2[Lease Rate EUR])</f>
        <v/>
      </c>
      <c r="BR140" s="306" t="n"/>
      <c r="BS140" s="306" t="n"/>
      <c r="BT140" s="177" t="n"/>
      <c r="BU140" s="306" t="n"/>
      <c r="BV140" s="179">
        <f t="array" ref="BV140">+_xlfn.XLOOKUP(1,(Table_Mietpos[Vertragsnummer]=CM_CT2[[#This Row],[Contract Number M3]])*(Table_Mietpos[Auftragspos.]=CM_CT2[[#This Row],[Rentalposition M3]]),Table_Mietpos[Nettosatz/Typ])</f>
        <v/>
      </c>
      <c r="BW140" s="306" t="n"/>
      <c r="BX140" s="75" t="n"/>
      <c r="BY140" s="75" t="n"/>
      <c r="BZ140" s="75" t="n"/>
      <c r="CA140" s="75" t="n"/>
      <c r="CB140" s="75" t="n"/>
      <c r="CC140" s="307" t="n"/>
      <c r="CD140" s="307" t="n"/>
      <c r="CE140" s="307" t="n"/>
      <c r="CF140" s="307" t="n"/>
      <c r="CG140" s="28" t="n"/>
      <c r="CH140" s="28" t="n"/>
      <c r="CI140" s="28" t="n"/>
      <c r="CJ140" s="186" t="n"/>
      <c r="CK140" s="307" t="n"/>
      <c r="CL140" s="306" t="n"/>
      <c r="CM140" s="12" t="n"/>
      <c r="CN140" s="20" t="n"/>
      <c r="CO140" s="142" t="n"/>
      <c r="CP140" s="142" t="n"/>
      <c r="CQ140" s="142" t="n"/>
      <c r="CR140" s="20" t="n"/>
    </row>
    <row r="141" ht="15" customHeight="1" s="287">
      <c r="B141" s="11" t="n"/>
      <c r="C141" s="14" t="inlineStr">
        <is>
          <t>V700010</t>
        </is>
      </c>
      <c r="D141" s="10" t="n"/>
      <c r="E141" s="15">
        <f t="array" ref="E141">+_xlfn.XLOOKUP(1,(CM_CT2[Contract Number M3]=CM_CT2[[#This Row],[Contract Number M3]])*(CM_CT2[Row Type]="Header"),CM_CT2[Contract Number Customer])</f>
        <v/>
      </c>
      <c r="F141" s="10" t="n">
        <v>3</v>
      </c>
      <c r="G141" s="10" t="inlineStr">
        <is>
          <t>Wagon</t>
        </is>
      </c>
      <c r="H141" s="10" t="n">
        <v>34</v>
      </c>
      <c r="I141" s="73">
        <f t="array" ref="I141">+_xlfn.XLOOKUP(1,(Table_Mietpos[Vertragsnummer]=CM[[#This Row],[Contract Number M3]])*(Table_Mietpos[Auftragspos.]=CM[[#This Row],[Rentalposition M3]]),Table_Mietpos[ChNr])</f>
        <v/>
      </c>
      <c r="J141" s="72">
        <f t="array" ref="J141">+_xlfn.XLOOKUP(1,(CM_CT2[Contract Number Customer]=CM_CT2[[#This Row],[Contract Number Customer]])*(CM_CT2[Row Type]="Header"),CM_CT2[Customer])</f>
        <v/>
      </c>
      <c r="K141" s="51" t="n"/>
      <c r="L141" s="51" t="n"/>
      <c r="M141" s="15">
        <f t="array" ref="M141">+_xlfn.XLOOKUP(1,(CM_CT2[Contract Number Customer]=CM_CT2[[#This Row],[Contract Number Customer]])*(CM_CT2[Row Type]="Header"),CM_CT2[Sales Manager])</f>
        <v/>
      </c>
      <c r="N141" s="15">
        <f t="array" ref="N141">+_xlfn.XLOOKUP(1,(CM_CT2[Contract Number Customer]=CM_CT2[[#This Row],[Contract Number Customer]])*(CM_CT2[Row Type]="Header"),CM_CT2[Wagon Type])</f>
        <v/>
      </c>
      <c r="O141" s="10" t="n">
        <v>1</v>
      </c>
      <c r="P141" s="10" t="n"/>
      <c r="Q141" s="10" t="n"/>
      <c r="R141" s="10" t="n">
        <v>1</v>
      </c>
      <c r="S141" s="10" t="n"/>
      <c r="T141" s="10" t="n">
        <v>1</v>
      </c>
      <c r="U141" s="15">
        <f>+IF(CM_CT2[[#This Row],[Contract Status]]&lt;&gt;"ended",1,0)</f>
        <v/>
      </c>
      <c r="V141" s="15" t="n"/>
      <c r="W141" s="15">
        <f t="array" ref="W141">_xlfn.XLOOKUP(1,(CM_CT2[Contract Number Customer]=$E140)*(CM_CT2[Delivery Batch]=$F140)*(CM_CT2[Row Type]="Batch"),CM_CT2[Contract Flex])</f>
        <v/>
      </c>
      <c r="X141" s="54">
        <f t="array" ref="X141">_xlfn.XLOOKUP(1,(CM_CT2[Contract Number Customer]=$E140)*(CM_CT2[Delivery Batch]=$F140)*(CM_CT2[Row Type]="Batch"),CM_CT2[Flex StartDate])</f>
        <v/>
      </c>
      <c r="Y141" s="54">
        <f t="array" ref="Y141">_xlfn.XLOOKUP(1,(CM_CT2[Contract Number Customer]=$E140)*(CM_CT2[Delivery Batch]=$F140)*(CM_CT2[Row Type]="Batch"),CM_CT2[Flex EndDate])</f>
        <v/>
      </c>
      <c r="Z141" s="15">
        <f t="array" ref="Z141">_xlfn.XLOOKUP(1,(CM_CT2[Contract Number Customer]=$E140)*(CM_CT2[Delivery Batch]=$F140)*(CM_CT2[Row Type]="Batch"),CM_CT2[Contract Status])</f>
        <v/>
      </c>
      <c r="AA141" s="15" t="n"/>
      <c r="AB141" s="74" t="n"/>
      <c r="AC141" s="74" t="n"/>
      <c r="AD141" s="131">
        <f t="array" ref="AD141">+_xlfn.XLOOKUP(1,(Table_Mietpos[Vertragsnummer]=CM_CT2[[#This Row],[Contract Number M3]])*(Table_Mietpos[Auftragspos.]=CM_CT2[[#This Row],[Rentalposition M3]]),Table_Mietpos[Gueltig_ab])</f>
        <v/>
      </c>
      <c r="AE141" s="131">
        <f t="array" ref="AE141">+_xlfn.XLOOKUP(1,(Table_Mietpos[Vertragsnummer]=CM_CT2[[#This Row],[Contract Number M3]])*(Table_Mietpos[Auftragspos.]=CM_CT2[[#This Row],[Rentalposition M3]]),Table_Mietpos[Gueltig_bis])</f>
        <v/>
      </c>
      <c r="AF141" s="50">
        <f t="array" ref="AF141">+_xlfn.XLOOKUP(1,(CM_CT2[Contract Number Customer]=CM_CT2[[#This Row],[Contract Number Customer]])*(CM_CT2[Row Type]="Header"),CM_CT2[Contract Lenght Initial])</f>
        <v/>
      </c>
      <c r="AG141" s="136">
        <f>+CM_CT2[[#This Row],[Rental EndDate]]</f>
        <v/>
      </c>
      <c r="AH141" s="305" t="n"/>
      <c r="AI141" s="305" t="n"/>
      <c r="AJ141" s="305" t="n"/>
      <c r="AK141" s="53" t="n"/>
      <c r="AL141" s="15">
        <f t="array" ref="AL141">+_xlfn.XLOOKUP(1,(CM_CT2[Contract Number Customer]=CM_CT2[[#This Row],[Contract Number Customer]])*(CM_CT2[Row Type]="Header"),CM_CT2[Early Termination Category])</f>
        <v/>
      </c>
      <c r="AM141" s="136">
        <f t="array" ref="AM141">_xlfn.XLOOKUP(1,(CM_CT2[Contract Number Customer]=$E140)*(CM_CT2[Delivery Batch]=$F140)*(CM_CT2[Row Type]="Batch"),CM_CT2[Early Termination cut-off date1])</f>
        <v/>
      </c>
      <c r="AN141" s="136">
        <f t="array" ref="AN141">_xlfn.XLOOKUP(1,(CM_CT2[Contract Number Customer]=$E140)*(CM_CT2[Delivery Batch]=$F140)*(CM_CT2[Row Type]="Batch"),CM_CT2[Early Termination cut-off date2])</f>
        <v/>
      </c>
      <c r="AO141" s="53">
        <f t="array" ref="AO141">+_xlfn.XLOOKUP(1,(CM_CT2[Contract Number Customer]=CM_CT2[[#This Row],[Contract Number Customer]])*(CM_CT2[Row Type]="Header"),CM_CT2[Early Termination Notice Period Mths])</f>
        <v/>
      </c>
      <c r="AP141" s="53">
        <f t="array" ref="AP141">+_xlfn.XLOOKUP(1,(CM_CT2[Contract Number Customer]=CM_CT2[[#This Row],[Contract Number Customer]])*(CM_CT2[Row Type]="Header"),CM_CT2[Duly Termination Notice Period Mths])</f>
        <v/>
      </c>
      <c r="AQ141" s="54" t="n"/>
      <c r="AR141" s="54">
        <f t="array" ref="AR141">+_xlfn.XLOOKUP(1,(CM_CT2[[#This Row],[Contract Number M3]]=Next_possible_notice[Contract Number M3])*(CM_CT2[[#This Row],[Rentalposition M3]]=Next_possible_notice[Rentalposition M3]),Next_possible_notice[NoticeDateCalc])</f>
        <v/>
      </c>
      <c r="AS141" s="117" t="n"/>
      <c r="AT141" s="75" t="n"/>
      <c r="AU141" s="75" t="n"/>
      <c r="AV141" s="75" t="n"/>
      <c r="AW141" s="75" t="n"/>
      <c r="AX141" s="53" t="n"/>
      <c r="AY141" s="75" t="n"/>
      <c r="AZ141" s="54" t="n"/>
      <c r="BA141" s="50">
        <f t="array" ref="BA141">+_xlfn.XLOOKUP(1,(CM_CT2[Contract Number Customer]=CM_CT2[[#This Row],[Contract Number Customer]])*(CM_CT2[Row Type]="Header"),CM_CT2[Contract Lenght Early Clause &amp; Option])</f>
        <v/>
      </c>
      <c r="BB141" s="15" t="n"/>
      <c r="BC141" s="15" t="n"/>
      <c r="BD141" s="15" t="n"/>
      <c r="BE141" s="15" t="n"/>
      <c r="BF141" s="15" t="n"/>
      <c r="BG141" s="15" t="n"/>
      <c r="BH141" s="24" t="n"/>
      <c r="BI141" s="10" t="n"/>
      <c r="BJ141" s="118" t="n"/>
      <c r="BK141" s="24" t="n"/>
      <c r="BL141" s="24" t="n"/>
      <c r="BM141" s="50">
        <f t="array" ref="BM141">+_xlfn.XLOOKUP(1,(CM_CT2[Contract Number Customer]=CM_CT2[[#This Row],[Contract Number Customer]])*(CM_CT2[Row Type]="Header"),CM_CT2[Contract Mileage])</f>
        <v/>
      </c>
      <c r="BN141" s="50" t="n"/>
      <c r="BO141" s="54" t="n"/>
      <c r="BP141" s="54">
        <f t="array" ref="BP141">+_xlfn.XLOOKUP(1,(CM_CT2[Contract Number Customer]=CM_CT2[[#This Row],[Contract Number Customer]])*(CM_CT2[Row Type]="Header"),CM_CT2[Currency])</f>
        <v/>
      </c>
      <c r="BQ141" s="75">
        <f t="array" ref="BQ141">+_xlfn.XLOOKUP(1,(CM_CT2[Contract Number Customer]=CM_CT2[[#This Row],[Contract Number Customer]])*(CM_CT2[Row Type]="Header"),CM_CT2[Lease Rate EUR])</f>
        <v/>
      </c>
      <c r="BR141" s="306" t="n"/>
      <c r="BS141" s="306" t="n"/>
      <c r="BT141" s="177" t="n"/>
      <c r="BU141" s="306" t="n"/>
      <c r="BV141" s="179">
        <f t="array" ref="BV141">+_xlfn.XLOOKUP(1,(Table_Mietpos[Vertragsnummer]=CM_CT2[[#This Row],[Contract Number M3]])*(Table_Mietpos[Auftragspos.]=CM_CT2[[#This Row],[Rentalposition M3]]),Table_Mietpos[Nettosatz/Typ])</f>
        <v/>
      </c>
      <c r="BW141" s="306" t="n"/>
      <c r="BX141" s="75" t="n"/>
      <c r="BY141" s="75" t="n"/>
      <c r="BZ141" s="75" t="n"/>
      <c r="CA141" s="75" t="n"/>
      <c r="CB141" s="75" t="n"/>
      <c r="CC141" s="307" t="n"/>
      <c r="CD141" s="307" t="n"/>
      <c r="CE141" s="307" t="n"/>
      <c r="CF141" s="307" t="n"/>
      <c r="CG141" s="28" t="n"/>
      <c r="CH141" s="28" t="n"/>
      <c r="CI141" s="28" t="n"/>
      <c r="CJ141" s="186" t="n"/>
      <c r="CK141" s="307" t="n"/>
      <c r="CL141" s="306" t="n"/>
      <c r="CM141" s="12" t="n"/>
      <c r="CN141" s="20" t="n"/>
      <c r="CO141" s="142" t="n"/>
      <c r="CP141" s="142" t="n"/>
      <c r="CQ141" s="142" t="n"/>
      <c r="CR141" s="20" t="n"/>
    </row>
    <row r="142" ht="15" customHeight="1" s="287">
      <c r="B142" s="11" t="n"/>
      <c r="C142" s="14" t="inlineStr">
        <is>
          <t>V700010</t>
        </is>
      </c>
      <c r="D142" s="10" t="n"/>
      <c r="E142" s="15">
        <f t="array" ref="E142">+_xlfn.XLOOKUP(1,(CM_CT2[Contract Number M3]=CM_CT2[[#This Row],[Contract Number M3]])*(CM_CT2[Row Type]="Header"),CM_CT2[Contract Number Customer])</f>
        <v/>
      </c>
      <c r="F142" s="10" t="n">
        <v>3</v>
      </c>
      <c r="G142" s="10" t="inlineStr">
        <is>
          <t>Wagon</t>
        </is>
      </c>
      <c r="H142" s="10" t="n">
        <v>35</v>
      </c>
      <c r="I142" s="73">
        <f t="array" ref="I142">+_xlfn.XLOOKUP(1,(Table_Mietpos[Vertragsnummer]=CM[[#This Row],[Contract Number M3]])*(Table_Mietpos[Auftragspos.]=CM[[#This Row],[Rentalposition M3]]),Table_Mietpos[ChNr])</f>
        <v/>
      </c>
      <c r="J142" s="72">
        <f t="array" ref="J142">+_xlfn.XLOOKUP(1,(CM_CT2[Contract Number Customer]=CM_CT2[[#This Row],[Contract Number Customer]])*(CM_CT2[Row Type]="Header"),CM_CT2[Customer])</f>
        <v/>
      </c>
      <c r="K142" s="51" t="n"/>
      <c r="L142" s="51" t="n"/>
      <c r="M142" s="15">
        <f t="array" ref="M142">+_xlfn.XLOOKUP(1,(CM_CT2[Contract Number Customer]=CM_CT2[[#This Row],[Contract Number Customer]])*(CM_CT2[Row Type]="Header"),CM_CT2[Sales Manager])</f>
        <v/>
      </c>
      <c r="N142" s="15">
        <f t="array" ref="N142">+_xlfn.XLOOKUP(1,(CM_CT2[Contract Number Customer]=CM_CT2[[#This Row],[Contract Number Customer]])*(CM_CT2[Row Type]="Header"),CM_CT2[Wagon Type])</f>
        <v/>
      </c>
      <c r="O142" s="10" t="n">
        <v>1</v>
      </c>
      <c r="P142" s="10" t="n"/>
      <c r="Q142" s="10" t="n"/>
      <c r="R142" s="10" t="n">
        <v>1</v>
      </c>
      <c r="S142" s="10" t="n"/>
      <c r="T142" s="10" t="n">
        <v>1</v>
      </c>
      <c r="U142" s="15">
        <f>+IF(CM_CT2[[#This Row],[Contract Status]]&lt;&gt;"ended",1,0)</f>
        <v/>
      </c>
      <c r="V142" s="15" t="n"/>
      <c r="W142" s="15">
        <f t="array" ref="W142">_xlfn.XLOOKUP(1,(CM_CT2[Contract Number Customer]=$E141)*(CM_CT2[Delivery Batch]=$F141)*(CM_CT2[Row Type]="Batch"),CM_CT2[Contract Flex])</f>
        <v/>
      </c>
      <c r="X142" s="54">
        <f t="array" ref="X142">_xlfn.XLOOKUP(1,(CM_CT2[Contract Number Customer]=$E141)*(CM_CT2[Delivery Batch]=$F141)*(CM_CT2[Row Type]="Batch"),CM_CT2[Flex StartDate])</f>
        <v/>
      </c>
      <c r="Y142" s="54">
        <f t="array" ref="Y142">_xlfn.XLOOKUP(1,(CM_CT2[Contract Number Customer]=$E141)*(CM_CT2[Delivery Batch]=$F141)*(CM_CT2[Row Type]="Batch"),CM_CT2[Flex EndDate])</f>
        <v/>
      </c>
      <c r="Z142" s="15">
        <f t="array" ref="Z142">_xlfn.XLOOKUP(1,(CM_CT2[Contract Number Customer]=$E141)*(CM_CT2[Delivery Batch]=$F141)*(CM_CT2[Row Type]="Batch"),CM_CT2[Contract Status])</f>
        <v/>
      </c>
      <c r="AA142" s="15" t="n"/>
      <c r="AB142" s="74" t="n"/>
      <c r="AC142" s="74" t="n"/>
      <c r="AD142" s="131">
        <f t="array" ref="AD142">+_xlfn.XLOOKUP(1,(Table_Mietpos[Vertragsnummer]=CM_CT2[[#This Row],[Contract Number M3]])*(Table_Mietpos[Auftragspos.]=CM_CT2[[#This Row],[Rentalposition M3]]),Table_Mietpos[Gueltig_ab])</f>
        <v/>
      </c>
      <c r="AE142" s="131">
        <f t="array" ref="AE142">+_xlfn.XLOOKUP(1,(Table_Mietpos[Vertragsnummer]=CM_CT2[[#This Row],[Contract Number M3]])*(Table_Mietpos[Auftragspos.]=CM_CT2[[#This Row],[Rentalposition M3]]),Table_Mietpos[Gueltig_bis])</f>
        <v/>
      </c>
      <c r="AF142" s="50">
        <f t="array" ref="AF142">+_xlfn.XLOOKUP(1,(CM_CT2[Contract Number Customer]=CM_CT2[[#This Row],[Contract Number Customer]])*(CM_CT2[Row Type]="Header"),CM_CT2[Contract Lenght Initial])</f>
        <v/>
      </c>
      <c r="AG142" s="136">
        <f>+CM_CT2[[#This Row],[Rental EndDate]]</f>
        <v/>
      </c>
      <c r="AH142" s="305" t="n"/>
      <c r="AI142" s="305" t="n"/>
      <c r="AJ142" s="305" t="n"/>
      <c r="AK142" s="53" t="n"/>
      <c r="AL142" s="15">
        <f t="array" ref="AL142">+_xlfn.XLOOKUP(1,(CM_CT2[Contract Number Customer]=CM_CT2[[#This Row],[Contract Number Customer]])*(CM_CT2[Row Type]="Header"),CM_CT2[Early Termination Category])</f>
        <v/>
      </c>
      <c r="AM142" s="136">
        <f t="array" ref="AM142">_xlfn.XLOOKUP(1,(CM_CT2[Contract Number Customer]=$E141)*(CM_CT2[Delivery Batch]=$F141)*(CM_CT2[Row Type]="Batch"),CM_CT2[Early Termination cut-off date1])</f>
        <v/>
      </c>
      <c r="AN142" s="136">
        <f t="array" ref="AN142">_xlfn.XLOOKUP(1,(CM_CT2[Contract Number Customer]=$E141)*(CM_CT2[Delivery Batch]=$F141)*(CM_CT2[Row Type]="Batch"),CM_CT2[Early Termination cut-off date2])</f>
        <v/>
      </c>
      <c r="AO142" s="53">
        <f t="array" ref="AO142">+_xlfn.XLOOKUP(1,(CM_CT2[Contract Number Customer]=CM_CT2[[#This Row],[Contract Number Customer]])*(CM_CT2[Row Type]="Header"),CM_CT2[Early Termination Notice Period Mths])</f>
        <v/>
      </c>
      <c r="AP142" s="53">
        <f t="array" ref="AP142">+_xlfn.XLOOKUP(1,(CM_CT2[Contract Number Customer]=CM_CT2[[#This Row],[Contract Number Customer]])*(CM_CT2[Row Type]="Header"),CM_CT2[Duly Termination Notice Period Mths])</f>
        <v/>
      </c>
      <c r="AQ142" s="54" t="n"/>
      <c r="AR142" s="54">
        <f t="array" ref="AR142">+_xlfn.XLOOKUP(1,(CM_CT2[[#This Row],[Contract Number M3]]=Next_possible_notice[Contract Number M3])*(CM_CT2[[#This Row],[Rentalposition M3]]=Next_possible_notice[Rentalposition M3]),Next_possible_notice[NoticeDateCalc])</f>
        <v/>
      </c>
      <c r="AS142" s="117" t="n"/>
      <c r="AT142" s="75" t="n"/>
      <c r="AU142" s="75" t="n"/>
      <c r="AV142" s="75" t="n"/>
      <c r="AW142" s="75" t="n"/>
      <c r="AX142" s="53" t="n"/>
      <c r="AY142" s="75" t="n"/>
      <c r="AZ142" s="54" t="n"/>
      <c r="BA142" s="50">
        <f t="array" ref="BA142">+_xlfn.XLOOKUP(1,(CM_CT2[Contract Number Customer]=CM_CT2[[#This Row],[Contract Number Customer]])*(CM_CT2[Row Type]="Header"),CM_CT2[Contract Lenght Early Clause &amp; Option])</f>
        <v/>
      </c>
      <c r="BB142" s="15" t="n"/>
      <c r="BC142" s="15" t="n"/>
      <c r="BD142" s="15" t="n"/>
      <c r="BE142" s="15" t="n"/>
      <c r="BF142" s="15" t="n"/>
      <c r="BG142" s="15" t="n"/>
      <c r="BH142" s="24" t="n"/>
      <c r="BI142" s="10" t="n"/>
      <c r="BJ142" s="118" t="n"/>
      <c r="BK142" s="24" t="n"/>
      <c r="BL142" s="24" t="n"/>
      <c r="BM142" s="50">
        <f t="array" ref="BM142">+_xlfn.XLOOKUP(1,(CM_CT2[Contract Number Customer]=CM_CT2[[#This Row],[Contract Number Customer]])*(CM_CT2[Row Type]="Header"),CM_CT2[Contract Mileage])</f>
        <v/>
      </c>
      <c r="BN142" s="50" t="n"/>
      <c r="BO142" s="54" t="n"/>
      <c r="BP142" s="54">
        <f t="array" ref="BP142">+_xlfn.XLOOKUP(1,(CM_CT2[Contract Number Customer]=CM_CT2[[#This Row],[Contract Number Customer]])*(CM_CT2[Row Type]="Header"),CM_CT2[Currency])</f>
        <v/>
      </c>
      <c r="BQ142" s="75">
        <f t="array" ref="BQ142">+_xlfn.XLOOKUP(1,(CM_CT2[Contract Number Customer]=CM_CT2[[#This Row],[Contract Number Customer]])*(CM_CT2[Row Type]="Header"),CM_CT2[Lease Rate EUR])</f>
        <v/>
      </c>
      <c r="BR142" s="306" t="n"/>
      <c r="BS142" s="306" t="n"/>
      <c r="BT142" s="177" t="n"/>
      <c r="BU142" s="306" t="n"/>
      <c r="BV142" s="179">
        <f t="array" ref="BV142">+_xlfn.XLOOKUP(1,(Table_Mietpos[Vertragsnummer]=CM_CT2[[#This Row],[Contract Number M3]])*(Table_Mietpos[Auftragspos.]=CM_CT2[[#This Row],[Rentalposition M3]]),Table_Mietpos[Nettosatz/Typ])</f>
        <v/>
      </c>
      <c r="BW142" s="306" t="n"/>
      <c r="BX142" s="75" t="n"/>
      <c r="BY142" s="75" t="n"/>
      <c r="BZ142" s="75" t="n"/>
      <c r="CA142" s="75" t="n"/>
      <c r="CB142" s="75" t="n"/>
      <c r="CC142" s="307" t="n"/>
      <c r="CD142" s="307" t="n"/>
      <c r="CE142" s="307" t="n"/>
      <c r="CF142" s="307" t="n"/>
      <c r="CG142" s="28" t="n"/>
      <c r="CH142" s="28" t="n"/>
      <c r="CI142" s="28" t="n"/>
      <c r="CJ142" s="186" t="n"/>
      <c r="CK142" s="307" t="n"/>
      <c r="CL142" s="306" t="n"/>
      <c r="CM142" s="12" t="n"/>
      <c r="CN142" s="20" t="n"/>
      <c r="CO142" s="142" t="n"/>
      <c r="CP142" s="142" t="n"/>
      <c r="CQ142" s="142" t="n"/>
      <c r="CR142" s="20" t="n"/>
    </row>
    <row r="143" ht="15" customHeight="1" s="287">
      <c r="B143" s="11" t="n"/>
      <c r="C143" s="14" t="inlineStr">
        <is>
          <t>V700010</t>
        </is>
      </c>
      <c r="D143" s="10" t="n"/>
      <c r="E143" s="15">
        <f t="array" ref="E143">+_xlfn.XLOOKUP(1,(CM_CT2[Contract Number M3]=CM_CT2[[#This Row],[Contract Number M3]])*(CM_CT2[Row Type]="Header"),CM_CT2[Contract Number Customer])</f>
        <v/>
      </c>
      <c r="F143" s="10" t="n">
        <v>3</v>
      </c>
      <c r="G143" s="10" t="inlineStr">
        <is>
          <t>Wagon</t>
        </is>
      </c>
      <c r="H143" s="10" t="n">
        <v>36</v>
      </c>
      <c r="I143" s="73">
        <f t="array" ref="I143">+_xlfn.XLOOKUP(1,(Table_Mietpos[Vertragsnummer]=CM[[#This Row],[Contract Number M3]])*(Table_Mietpos[Auftragspos.]=CM[[#This Row],[Rentalposition M3]]),Table_Mietpos[ChNr])</f>
        <v/>
      </c>
      <c r="J143" s="72">
        <f t="array" ref="J143">+_xlfn.XLOOKUP(1,(CM_CT2[Contract Number Customer]=CM_CT2[[#This Row],[Contract Number Customer]])*(CM_CT2[Row Type]="Header"),CM_CT2[Customer])</f>
        <v/>
      </c>
      <c r="K143" s="51" t="n"/>
      <c r="L143" s="51" t="n"/>
      <c r="M143" s="15">
        <f t="array" ref="M143">+_xlfn.XLOOKUP(1,(CM_CT2[Contract Number Customer]=CM_CT2[[#This Row],[Contract Number Customer]])*(CM_CT2[Row Type]="Header"),CM_CT2[Sales Manager])</f>
        <v/>
      </c>
      <c r="N143" s="15">
        <f t="array" ref="N143">+_xlfn.XLOOKUP(1,(CM_CT2[Contract Number Customer]=CM_CT2[[#This Row],[Contract Number Customer]])*(CM_CT2[Row Type]="Header"),CM_CT2[Wagon Type])</f>
        <v/>
      </c>
      <c r="O143" s="10" t="n">
        <v>1</v>
      </c>
      <c r="P143" s="10" t="n"/>
      <c r="Q143" s="10" t="n"/>
      <c r="R143" s="10" t="n">
        <v>1</v>
      </c>
      <c r="S143" s="10" t="n"/>
      <c r="T143" s="10" t="n">
        <v>1</v>
      </c>
      <c r="U143" s="15">
        <f>+IF(CM_CT2[[#This Row],[Contract Status]]&lt;&gt;"ended",1,0)</f>
        <v/>
      </c>
      <c r="V143" s="15" t="n"/>
      <c r="W143" s="15">
        <f t="array" ref="W143">_xlfn.XLOOKUP(1,(CM_CT2[Contract Number Customer]=$E142)*(CM_CT2[Delivery Batch]=$F142)*(CM_CT2[Row Type]="Batch"),CM_CT2[Contract Flex])</f>
        <v/>
      </c>
      <c r="X143" s="54">
        <f t="array" ref="X143">_xlfn.XLOOKUP(1,(CM_CT2[Contract Number Customer]=$E142)*(CM_CT2[Delivery Batch]=$F142)*(CM_CT2[Row Type]="Batch"),CM_CT2[Flex StartDate])</f>
        <v/>
      </c>
      <c r="Y143" s="54">
        <f t="array" ref="Y143">_xlfn.XLOOKUP(1,(CM_CT2[Contract Number Customer]=$E142)*(CM_CT2[Delivery Batch]=$F142)*(CM_CT2[Row Type]="Batch"),CM_CT2[Flex EndDate])</f>
        <v/>
      </c>
      <c r="Z143" s="15">
        <f t="array" ref="Z143">_xlfn.XLOOKUP(1,(CM_CT2[Contract Number Customer]=$E142)*(CM_CT2[Delivery Batch]=$F142)*(CM_CT2[Row Type]="Batch"),CM_CT2[Contract Status])</f>
        <v/>
      </c>
      <c r="AA143" s="15" t="n"/>
      <c r="AB143" s="74" t="n"/>
      <c r="AC143" s="74" t="n"/>
      <c r="AD143" s="131">
        <f t="array" ref="AD143">+_xlfn.XLOOKUP(1,(Table_Mietpos[Vertragsnummer]=CM_CT2[[#This Row],[Contract Number M3]])*(Table_Mietpos[Auftragspos.]=CM_CT2[[#This Row],[Rentalposition M3]]),Table_Mietpos[Gueltig_ab])</f>
        <v/>
      </c>
      <c r="AE143" s="131">
        <f t="array" ref="AE143">+_xlfn.XLOOKUP(1,(Table_Mietpos[Vertragsnummer]=CM_CT2[[#This Row],[Contract Number M3]])*(Table_Mietpos[Auftragspos.]=CM_CT2[[#This Row],[Rentalposition M3]]),Table_Mietpos[Gueltig_bis])</f>
        <v/>
      </c>
      <c r="AF143" s="50">
        <f t="array" ref="AF143">+_xlfn.XLOOKUP(1,(CM_CT2[Contract Number Customer]=CM_CT2[[#This Row],[Contract Number Customer]])*(CM_CT2[Row Type]="Header"),CM_CT2[Contract Lenght Initial])</f>
        <v/>
      </c>
      <c r="AG143" s="136">
        <f>+CM_CT2[[#This Row],[Rental EndDate]]</f>
        <v/>
      </c>
      <c r="AH143" s="305" t="n"/>
      <c r="AI143" s="305" t="n"/>
      <c r="AJ143" s="305" t="n"/>
      <c r="AK143" s="53" t="n"/>
      <c r="AL143" s="15">
        <f t="array" ref="AL143">+_xlfn.XLOOKUP(1,(CM_CT2[Contract Number Customer]=CM_CT2[[#This Row],[Contract Number Customer]])*(CM_CT2[Row Type]="Header"),CM_CT2[Early Termination Category])</f>
        <v/>
      </c>
      <c r="AM143" s="136">
        <f t="array" ref="AM143">_xlfn.XLOOKUP(1,(CM_CT2[Contract Number Customer]=$E142)*(CM_CT2[Delivery Batch]=$F142)*(CM_CT2[Row Type]="Batch"),CM_CT2[Early Termination cut-off date1])</f>
        <v/>
      </c>
      <c r="AN143" s="136">
        <f t="array" ref="AN143">_xlfn.XLOOKUP(1,(CM_CT2[Contract Number Customer]=$E142)*(CM_CT2[Delivery Batch]=$F142)*(CM_CT2[Row Type]="Batch"),CM_CT2[Early Termination cut-off date2])</f>
        <v/>
      </c>
      <c r="AO143" s="53">
        <f t="array" ref="AO143">+_xlfn.XLOOKUP(1,(CM_CT2[Contract Number Customer]=CM_CT2[[#This Row],[Contract Number Customer]])*(CM_CT2[Row Type]="Header"),CM_CT2[Early Termination Notice Period Mths])</f>
        <v/>
      </c>
      <c r="AP143" s="53">
        <f t="array" ref="AP143">+_xlfn.XLOOKUP(1,(CM_CT2[Contract Number Customer]=CM_CT2[[#This Row],[Contract Number Customer]])*(CM_CT2[Row Type]="Header"),CM_CT2[Duly Termination Notice Period Mths])</f>
        <v/>
      </c>
      <c r="AQ143" s="54" t="n"/>
      <c r="AR143" s="54">
        <f t="array" ref="AR143">+_xlfn.XLOOKUP(1,(CM_CT2[[#This Row],[Contract Number M3]]=Next_possible_notice[Contract Number M3])*(CM_CT2[[#This Row],[Rentalposition M3]]=Next_possible_notice[Rentalposition M3]),Next_possible_notice[NoticeDateCalc])</f>
        <v/>
      </c>
      <c r="AS143" s="117" t="n"/>
      <c r="AT143" s="75" t="n"/>
      <c r="AU143" s="75" t="n"/>
      <c r="AV143" s="75" t="n"/>
      <c r="AW143" s="75" t="n"/>
      <c r="AX143" s="53" t="n"/>
      <c r="AY143" s="75" t="n"/>
      <c r="AZ143" s="54" t="n"/>
      <c r="BA143" s="50">
        <f t="array" ref="BA143">+_xlfn.XLOOKUP(1,(CM_CT2[Contract Number Customer]=CM_CT2[[#This Row],[Contract Number Customer]])*(CM_CT2[Row Type]="Header"),CM_CT2[Contract Lenght Early Clause &amp; Option])</f>
        <v/>
      </c>
      <c r="BB143" s="15" t="n"/>
      <c r="BC143" s="15" t="n"/>
      <c r="BD143" s="15" t="n"/>
      <c r="BE143" s="15" t="n"/>
      <c r="BF143" s="15" t="n"/>
      <c r="BG143" s="15" t="n"/>
      <c r="BH143" s="24" t="n"/>
      <c r="BI143" s="10" t="n"/>
      <c r="BJ143" s="118" t="n"/>
      <c r="BK143" s="24" t="n"/>
      <c r="BL143" s="24" t="n"/>
      <c r="BM143" s="50">
        <f t="array" ref="BM143">+_xlfn.XLOOKUP(1,(CM_CT2[Contract Number Customer]=CM_CT2[[#This Row],[Contract Number Customer]])*(CM_CT2[Row Type]="Header"),CM_CT2[Contract Mileage])</f>
        <v/>
      </c>
      <c r="BN143" s="50" t="n"/>
      <c r="BO143" s="54" t="n"/>
      <c r="BP143" s="54">
        <f t="array" ref="BP143">+_xlfn.XLOOKUP(1,(CM_CT2[Contract Number Customer]=CM_CT2[[#This Row],[Contract Number Customer]])*(CM_CT2[Row Type]="Header"),CM_CT2[Currency])</f>
        <v/>
      </c>
      <c r="BQ143" s="75">
        <f t="array" ref="BQ143">+_xlfn.XLOOKUP(1,(CM_CT2[Contract Number Customer]=CM_CT2[[#This Row],[Contract Number Customer]])*(CM_CT2[Row Type]="Header"),CM_CT2[Lease Rate EUR])</f>
        <v/>
      </c>
      <c r="BR143" s="306" t="n"/>
      <c r="BS143" s="306" t="n"/>
      <c r="BT143" s="177" t="n"/>
      <c r="BU143" s="306" t="n"/>
      <c r="BV143" s="179">
        <f t="array" ref="BV143">+_xlfn.XLOOKUP(1,(Table_Mietpos[Vertragsnummer]=CM_CT2[[#This Row],[Contract Number M3]])*(Table_Mietpos[Auftragspos.]=CM_CT2[[#This Row],[Rentalposition M3]]),Table_Mietpos[Nettosatz/Typ])</f>
        <v/>
      </c>
      <c r="BW143" s="306" t="n"/>
      <c r="BX143" s="75" t="n"/>
      <c r="BY143" s="75" t="n"/>
      <c r="BZ143" s="75" t="n"/>
      <c r="CA143" s="75" t="n"/>
      <c r="CB143" s="75" t="n"/>
      <c r="CC143" s="307" t="n"/>
      <c r="CD143" s="307" t="n"/>
      <c r="CE143" s="307" t="n"/>
      <c r="CF143" s="307" t="n"/>
      <c r="CG143" s="28" t="n"/>
      <c r="CH143" s="28" t="n"/>
      <c r="CI143" s="28" t="n"/>
      <c r="CJ143" s="186" t="n"/>
      <c r="CK143" s="307" t="n"/>
      <c r="CL143" s="306" t="n"/>
      <c r="CM143" s="12" t="n"/>
      <c r="CN143" s="20" t="n"/>
      <c r="CO143" s="142" t="n"/>
      <c r="CP143" s="142" t="n"/>
      <c r="CQ143" s="142" t="n"/>
      <c r="CR143" s="20" t="n"/>
    </row>
    <row r="144" ht="15" customHeight="1" s="287">
      <c r="B144" s="11" t="n"/>
      <c r="C144" s="14" t="inlineStr">
        <is>
          <t>V700010</t>
        </is>
      </c>
      <c r="D144" s="10" t="n"/>
      <c r="E144" s="15">
        <f t="array" ref="E144">+_xlfn.XLOOKUP(1,(CM_CT2[Contract Number M3]=CM_CT2[[#This Row],[Contract Number M3]])*(CM_CT2[Row Type]="Header"),CM_CT2[Contract Number Customer])</f>
        <v/>
      </c>
      <c r="F144" s="10" t="n">
        <v>3</v>
      </c>
      <c r="G144" s="10" t="inlineStr">
        <is>
          <t>Wagon</t>
        </is>
      </c>
      <c r="H144" s="10" t="n">
        <v>37</v>
      </c>
      <c r="I144" s="73">
        <f t="array" ref="I144">+_xlfn.XLOOKUP(1,(Table_Mietpos[Vertragsnummer]=CM[[#This Row],[Contract Number M3]])*(Table_Mietpos[Auftragspos.]=CM[[#This Row],[Rentalposition M3]]),Table_Mietpos[ChNr])</f>
        <v/>
      </c>
      <c r="J144" s="72">
        <f t="array" ref="J144">+_xlfn.XLOOKUP(1,(CM_CT2[Contract Number Customer]=CM_CT2[[#This Row],[Contract Number Customer]])*(CM_CT2[Row Type]="Header"),CM_CT2[Customer])</f>
        <v/>
      </c>
      <c r="K144" s="51" t="n"/>
      <c r="L144" s="51" t="n"/>
      <c r="M144" s="15">
        <f t="array" ref="M144">+_xlfn.XLOOKUP(1,(CM_CT2[Contract Number Customer]=CM_CT2[[#This Row],[Contract Number Customer]])*(CM_CT2[Row Type]="Header"),CM_CT2[Sales Manager])</f>
        <v/>
      </c>
      <c r="N144" s="15">
        <f t="array" ref="N144">+_xlfn.XLOOKUP(1,(CM_CT2[Contract Number Customer]=CM_CT2[[#This Row],[Contract Number Customer]])*(CM_CT2[Row Type]="Header"),CM_CT2[Wagon Type])</f>
        <v/>
      </c>
      <c r="O144" s="10" t="n">
        <v>1</v>
      </c>
      <c r="P144" s="10" t="n"/>
      <c r="Q144" s="10" t="n"/>
      <c r="R144" s="10" t="n">
        <v>1</v>
      </c>
      <c r="S144" s="10" t="n"/>
      <c r="T144" s="10" t="n">
        <v>1</v>
      </c>
      <c r="U144" s="15">
        <f>+IF(CM_CT2[[#This Row],[Contract Status]]&lt;&gt;"ended",1,0)</f>
        <v/>
      </c>
      <c r="V144" s="15" t="n"/>
      <c r="W144" s="15">
        <f t="array" ref="W144">_xlfn.XLOOKUP(1,(CM_CT2[Contract Number Customer]=$E143)*(CM_CT2[Delivery Batch]=$F143)*(CM_CT2[Row Type]="Batch"),CM_CT2[Contract Flex])</f>
        <v/>
      </c>
      <c r="X144" s="54">
        <f t="array" ref="X144">_xlfn.XLOOKUP(1,(CM_CT2[Contract Number Customer]=$E143)*(CM_CT2[Delivery Batch]=$F143)*(CM_CT2[Row Type]="Batch"),CM_CT2[Flex StartDate])</f>
        <v/>
      </c>
      <c r="Y144" s="54">
        <f t="array" ref="Y144">_xlfn.XLOOKUP(1,(CM_CT2[Contract Number Customer]=$E143)*(CM_CT2[Delivery Batch]=$F143)*(CM_CT2[Row Type]="Batch"),CM_CT2[Flex EndDate])</f>
        <v/>
      </c>
      <c r="Z144" s="15">
        <f t="array" ref="Z144">_xlfn.XLOOKUP(1,(CM_CT2[Contract Number Customer]=$E143)*(CM_CT2[Delivery Batch]=$F143)*(CM_CT2[Row Type]="Batch"),CM_CT2[Contract Status])</f>
        <v/>
      </c>
      <c r="AA144" s="15" t="n"/>
      <c r="AB144" s="74" t="n"/>
      <c r="AC144" s="74" t="n"/>
      <c r="AD144" s="131">
        <f t="array" ref="AD144">+_xlfn.XLOOKUP(1,(Table_Mietpos[Vertragsnummer]=CM_CT2[[#This Row],[Contract Number M3]])*(Table_Mietpos[Auftragspos.]=CM_CT2[[#This Row],[Rentalposition M3]]),Table_Mietpos[Gueltig_ab])</f>
        <v/>
      </c>
      <c r="AE144" s="131">
        <f t="array" ref="AE144">+_xlfn.XLOOKUP(1,(Table_Mietpos[Vertragsnummer]=CM_CT2[[#This Row],[Contract Number M3]])*(Table_Mietpos[Auftragspos.]=CM_CT2[[#This Row],[Rentalposition M3]]),Table_Mietpos[Gueltig_bis])</f>
        <v/>
      </c>
      <c r="AF144" s="50">
        <f t="array" ref="AF144">+_xlfn.XLOOKUP(1,(CM_CT2[Contract Number Customer]=CM_CT2[[#This Row],[Contract Number Customer]])*(CM_CT2[Row Type]="Header"),CM_CT2[Contract Lenght Initial])</f>
        <v/>
      </c>
      <c r="AG144" s="136">
        <f>+CM_CT2[[#This Row],[Rental EndDate]]</f>
        <v/>
      </c>
      <c r="AH144" s="305" t="n"/>
      <c r="AI144" s="305" t="n"/>
      <c r="AJ144" s="305" t="n"/>
      <c r="AK144" s="53" t="n"/>
      <c r="AL144" s="15">
        <f t="array" ref="AL144">+_xlfn.XLOOKUP(1,(CM_CT2[Contract Number Customer]=CM_CT2[[#This Row],[Contract Number Customer]])*(CM_CT2[Row Type]="Header"),CM_CT2[Early Termination Category])</f>
        <v/>
      </c>
      <c r="AM144" s="136">
        <f t="array" ref="AM144">_xlfn.XLOOKUP(1,(CM_CT2[Contract Number Customer]=$E143)*(CM_CT2[Delivery Batch]=$F143)*(CM_CT2[Row Type]="Batch"),CM_CT2[Early Termination cut-off date1])</f>
        <v/>
      </c>
      <c r="AN144" s="136">
        <f t="array" ref="AN144">_xlfn.XLOOKUP(1,(CM_CT2[Contract Number Customer]=$E143)*(CM_CT2[Delivery Batch]=$F143)*(CM_CT2[Row Type]="Batch"),CM_CT2[Early Termination cut-off date2])</f>
        <v/>
      </c>
      <c r="AO144" s="53">
        <f t="array" ref="AO144">+_xlfn.XLOOKUP(1,(CM_CT2[Contract Number Customer]=CM_CT2[[#This Row],[Contract Number Customer]])*(CM_CT2[Row Type]="Header"),CM_CT2[Early Termination Notice Period Mths])</f>
        <v/>
      </c>
      <c r="AP144" s="53">
        <f t="array" ref="AP144">+_xlfn.XLOOKUP(1,(CM_CT2[Contract Number Customer]=CM_CT2[[#This Row],[Contract Number Customer]])*(CM_CT2[Row Type]="Header"),CM_CT2[Duly Termination Notice Period Mths])</f>
        <v/>
      </c>
      <c r="AQ144" s="54" t="n"/>
      <c r="AR144" s="54">
        <f t="array" ref="AR144">+_xlfn.XLOOKUP(1,(CM_CT2[[#This Row],[Contract Number M3]]=Next_possible_notice[Contract Number M3])*(CM_CT2[[#This Row],[Rentalposition M3]]=Next_possible_notice[Rentalposition M3]),Next_possible_notice[NoticeDateCalc])</f>
        <v/>
      </c>
      <c r="AS144" s="117" t="n"/>
      <c r="AT144" s="75" t="n"/>
      <c r="AU144" s="75" t="n"/>
      <c r="AV144" s="75" t="n"/>
      <c r="AW144" s="75" t="n"/>
      <c r="AX144" s="53" t="n"/>
      <c r="AY144" s="75" t="n"/>
      <c r="AZ144" s="54" t="n"/>
      <c r="BA144" s="50">
        <f t="array" ref="BA144">+_xlfn.XLOOKUP(1,(CM_CT2[Contract Number Customer]=CM_CT2[[#This Row],[Contract Number Customer]])*(CM_CT2[Row Type]="Header"),CM_CT2[Contract Lenght Early Clause &amp; Option])</f>
        <v/>
      </c>
      <c r="BB144" s="15" t="n"/>
      <c r="BC144" s="15" t="n"/>
      <c r="BD144" s="15" t="n"/>
      <c r="BE144" s="15" t="n"/>
      <c r="BF144" s="15" t="n"/>
      <c r="BG144" s="15" t="n"/>
      <c r="BH144" s="24" t="n"/>
      <c r="BI144" s="10" t="n"/>
      <c r="BJ144" s="118" t="n"/>
      <c r="BK144" s="24" t="n"/>
      <c r="BL144" s="24" t="n"/>
      <c r="BM144" s="50">
        <f t="array" ref="BM144">+_xlfn.XLOOKUP(1,(CM_CT2[Contract Number Customer]=CM_CT2[[#This Row],[Contract Number Customer]])*(CM_CT2[Row Type]="Header"),CM_CT2[Contract Mileage])</f>
        <v/>
      </c>
      <c r="BN144" s="50" t="n"/>
      <c r="BO144" s="54" t="n"/>
      <c r="BP144" s="54">
        <f t="array" ref="BP144">+_xlfn.XLOOKUP(1,(CM_CT2[Contract Number Customer]=CM_CT2[[#This Row],[Contract Number Customer]])*(CM_CT2[Row Type]="Header"),CM_CT2[Currency])</f>
        <v/>
      </c>
      <c r="BQ144" s="75">
        <f t="array" ref="BQ144">+_xlfn.XLOOKUP(1,(CM_CT2[Contract Number Customer]=CM_CT2[[#This Row],[Contract Number Customer]])*(CM_CT2[Row Type]="Header"),CM_CT2[Lease Rate EUR])</f>
        <v/>
      </c>
      <c r="BR144" s="306" t="n"/>
      <c r="BS144" s="306" t="n"/>
      <c r="BT144" s="177" t="n"/>
      <c r="BU144" s="306" t="n"/>
      <c r="BV144" s="179">
        <f t="array" ref="BV144">+_xlfn.XLOOKUP(1,(Table_Mietpos[Vertragsnummer]=CM_CT2[[#This Row],[Contract Number M3]])*(Table_Mietpos[Auftragspos.]=CM_CT2[[#This Row],[Rentalposition M3]]),Table_Mietpos[Nettosatz/Typ])</f>
        <v/>
      </c>
      <c r="BW144" s="306" t="n"/>
      <c r="BX144" s="75" t="n"/>
      <c r="BY144" s="75" t="n"/>
      <c r="BZ144" s="75" t="n"/>
      <c r="CA144" s="75" t="n"/>
      <c r="CB144" s="75" t="n"/>
      <c r="CC144" s="307" t="n"/>
      <c r="CD144" s="307" t="n"/>
      <c r="CE144" s="307" t="n"/>
      <c r="CF144" s="307" t="n"/>
      <c r="CG144" s="28" t="n"/>
      <c r="CH144" s="28" t="n"/>
      <c r="CI144" s="28" t="n"/>
      <c r="CJ144" s="186" t="n"/>
      <c r="CK144" s="307" t="n"/>
      <c r="CL144" s="306" t="n"/>
      <c r="CM144" s="12" t="n"/>
      <c r="CN144" s="20" t="n"/>
      <c r="CO144" s="142" t="n"/>
      <c r="CP144" s="142" t="n"/>
      <c r="CQ144" s="142" t="n"/>
      <c r="CR144" s="20" t="n"/>
    </row>
    <row r="145" ht="15" customHeight="1" s="287">
      <c r="B145" s="11" t="n"/>
      <c r="C145" s="14" t="inlineStr">
        <is>
          <t>V700010</t>
        </is>
      </c>
      <c r="D145" s="10" t="n"/>
      <c r="E145" s="15">
        <f t="array" ref="E145">+_xlfn.XLOOKUP(1,(CM_CT2[Contract Number M3]=CM_CT2[[#This Row],[Contract Number M3]])*(CM_CT2[Row Type]="Header"),CM_CT2[Contract Number Customer])</f>
        <v/>
      </c>
      <c r="F145" s="10" t="n">
        <v>3</v>
      </c>
      <c r="G145" s="10" t="inlineStr">
        <is>
          <t>Wagon</t>
        </is>
      </c>
      <c r="H145" s="10" t="n">
        <v>38</v>
      </c>
      <c r="I145" s="73">
        <f t="array" ref="I145">+_xlfn.XLOOKUP(1,(Table_Mietpos[Vertragsnummer]=CM[[#This Row],[Contract Number M3]])*(Table_Mietpos[Auftragspos.]=CM[[#This Row],[Rentalposition M3]]),Table_Mietpos[ChNr])</f>
        <v/>
      </c>
      <c r="J145" s="72">
        <f t="array" ref="J145">+_xlfn.XLOOKUP(1,(CM_CT2[Contract Number Customer]=CM_CT2[[#This Row],[Contract Number Customer]])*(CM_CT2[Row Type]="Header"),CM_CT2[Customer])</f>
        <v/>
      </c>
      <c r="K145" s="51" t="n"/>
      <c r="L145" s="51" t="n"/>
      <c r="M145" s="15">
        <f t="array" ref="M145">+_xlfn.XLOOKUP(1,(CM_CT2[Contract Number Customer]=CM_CT2[[#This Row],[Contract Number Customer]])*(CM_CT2[Row Type]="Header"),CM_CT2[Sales Manager])</f>
        <v/>
      </c>
      <c r="N145" s="15">
        <f t="array" ref="N145">+_xlfn.XLOOKUP(1,(CM_CT2[Contract Number Customer]=CM_CT2[[#This Row],[Contract Number Customer]])*(CM_CT2[Row Type]="Header"),CM_CT2[Wagon Type])</f>
        <v/>
      </c>
      <c r="O145" s="10" t="n">
        <v>1</v>
      </c>
      <c r="P145" s="10" t="n"/>
      <c r="Q145" s="10" t="n"/>
      <c r="R145" s="10" t="n">
        <v>1</v>
      </c>
      <c r="S145" s="10" t="n"/>
      <c r="T145" s="10" t="n">
        <v>1</v>
      </c>
      <c r="U145" s="15">
        <f>+IF(CM_CT2[[#This Row],[Contract Status]]&lt;&gt;"ended",1,0)</f>
        <v/>
      </c>
      <c r="V145" s="15" t="n"/>
      <c r="W145" s="15">
        <f t="array" ref="W145">_xlfn.XLOOKUP(1,(CM_CT2[Contract Number Customer]=$E144)*(CM_CT2[Delivery Batch]=$F144)*(CM_CT2[Row Type]="Batch"),CM_CT2[Contract Flex])</f>
        <v/>
      </c>
      <c r="X145" s="54">
        <f t="array" ref="X145">_xlfn.XLOOKUP(1,(CM_CT2[Contract Number Customer]=$E144)*(CM_CT2[Delivery Batch]=$F144)*(CM_CT2[Row Type]="Batch"),CM_CT2[Flex StartDate])</f>
        <v/>
      </c>
      <c r="Y145" s="54">
        <f t="array" ref="Y145">_xlfn.XLOOKUP(1,(CM_CT2[Contract Number Customer]=$E144)*(CM_CT2[Delivery Batch]=$F144)*(CM_CT2[Row Type]="Batch"),CM_CT2[Flex EndDate])</f>
        <v/>
      </c>
      <c r="Z145" s="15">
        <f t="array" ref="Z145">_xlfn.XLOOKUP(1,(CM_CT2[Contract Number Customer]=$E144)*(CM_CT2[Delivery Batch]=$F144)*(CM_CT2[Row Type]="Batch"),CM_CT2[Contract Status])</f>
        <v/>
      </c>
      <c r="AA145" s="15" t="n"/>
      <c r="AB145" s="74" t="n"/>
      <c r="AC145" s="74" t="n"/>
      <c r="AD145" s="131">
        <f t="array" ref="AD145">+_xlfn.XLOOKUP(1,(Table_Mietpos[Vertragsnummer]=CM_CT2[[#This Row],[Contract Number M3]])*(Table_Mietpos[Auftragspos.]=CM_CT2[[#This Row],[Rentalposition M3]]),Table_Mietpos[Gueltig_ab])</f>
        <v/>
      </c>
      <c r="AE145" s="131">
        <f t="array" ref="AE145">+_xlfn.XLOOKUP(1,(Table_Mietpos[Vertragsnummer]=CM_CT2[[#This Row],[Contract Number M3]])*(Table_Mietpos[Auftragspos.]=CM_CT2[[#This Row],[Rentalposition M3]]),Table_Mietpos[Gueltig_bis])</f>
        <v/>
      </c>
      <c r="AF145" s="50">
        <f t="array" ref="AF145">+_xlfn.XLOOKUP(1,(CM_CT2[Contract Number Customer]=CM_CT2[[#This Row],[Contract Number Customer]])*(CM_CT2[Row Type]="Header"),CM_CT2[Contract Lenght Initial])</f>
        <v/>
      </c>
      <c r="AG145" s="136">
        <f>+CM_CT2[[#This Row],[Rental EndDate]]</f>
        <v/>
      </c>
      <c r="AH145" s="305" t="n"/>
      <c r="AI145" s="305" t="n"/>
      <c r="AJ145" s="305" t="n"/>
      <c r="AK145" s="53" t="n"/>
      <c r="AL145" s="15">
        <f t="array" ref="AL145">+_xlfn.XLOOKUP(1,(CM_CT2[Contract Number Customer]=CM_CT2[[#This Row],[Contract Number Customer]])*(CM_CT2[Row Type]="Header"),CM_CT2[Early Termination Category])</f>
        <v/>
      </c>
      <c r="AM145" s="136">
        <f t="array" ref="AM145">_xlfn.XLOOKUP(1,(CM_CT2[Contract Number Customer]=$E144)*(CM_CT2[Delivery Batch]=$F144)*(CM_CT2[Row Type]="Batch"),CM_CT2[Early Termination cut-off date1])</f>
        <v/>
      </c>
      <c r="AN145" s="136">
        <f t="array" ref="AN145">_xlfn.XLOOKUP(1,(CM_CT2[Contract Number Customer]=$E144)*(CM_CT2[Delivery Batch]=$F144)*(CM_CT2[Row Type]="Batch"),CM_CT2[Early Termination cut-off date2])</f>
        <v/>
      </c>
      <c r="AO145" s="53">
        <f t="array" ref="AO145">+_xlfn.XLOOKUP(1,(CM_CT2[Contract Number Customer]=CM_CT2[[#This Row],[Contract Number Customer]])*(CM_CT2[Row Type]="Header"),CM_CT2[Early Termination Notice Period Mths])</f>
        <v/>
      </c>
      <c r="AP145" s="53">
        <f t="array" ref="AP145">+_xlfn.XLOOKUP(1,(CM_CT2[Contract Number Customer]=CM_CT2[[#This Row],[Contract Number Customer]])*(CM_CT2[Row Type]="Header"),CM_CT2[Duly Termination Notice Period Mths])</f>
        <v/>
      </c>
      <c r="AQ145" s="54" t="n"/>
      <c r="AR145" s="54">
        <f t="array" ref="AR145">+_xlfn.XLOOKUP(1,(CM_CT2[[#This Row],[Contract Number M3]]=Next_possible_notice[Contract Number M3])*(CM_CT2[[#This Row],[Rentalposition M3]]=Next_possible_notice[Rentalposition M3]),Next_possible_notice[NoticeDateCalc])</f>
        <v/>
      </c>
      <c r="AS145" s="117" t="n"/>
      <c r="AT145" s="75" t="n"/>
      <c r="AU145" s="75" t="n"/>
      <c r="AV145" s="75" t="n"/>
      <c r="AW145" s="75" t="n"/>
      <c r="AX145" s="53" t="n"/>
      <c r="AY145" s="75" t="n"/>
      <c r="AZ145" s="54" t="n"/>
      <c r="BA145" s="50">
        <f t="array" ref="BA145">+_xlfn.XLOOKUP(1,(CM_CT2[Contract Number Customer]=CM_CT2[[#This Row],[Contract Number Customer]])*(CM_CT2[Row Type]="Header"),CM_CT2[Contract Lenght Early Clause &amp; Option])</f>
        <v/>
      </c>
      <c r="BB145" s="15" t="n"/>
      <c r="BC145" s="15" t="n"/>
      <c r="BD145" s="15" t="n"/>
      <c r="BE145" s="15" t="n"/>
      <c r="BF145" s="15" t="n"/>
      <c r="BG145" s="15" t="n"/>
      <c r="BH145" s="24" t="n"/>
      <c r="BI145" s="10" t="n"/>
      <c r="BJ145" s="118" t="n"/>
      <c r="BK145" s="24" t="n"/>
      <c r="BL145" s="24" t="n"/>
      <c r="BM145" s="50">
        <f t="array" ref="BM145">+_xlfn.XLOOKUP(1,(CM_CT2[Contract Number Customer]=CM_CT2[[#This Row],[Contract Number Customer]])*(CM_CT2[Row Type]="Header"),CM_CT2[Contract Mileage])</f>
        <v/>
      </c>
      <c r="BN145" s="50" t="n"/>
      <c r="BO145" s="54" t="n"/>
      <c r="BP145" s="54">
        <f t="array" ref="BP145">+_xlfn.XLOOKUP(1,(CM_CT2[Contract Number Customer]=CM_CT2[[#This Row],[Contract Number Customer]])*(CM_CT2[Row Type]="Header"),CM_CT2[Currency])</f>
        <v/>
      </c>
      <c r="BQ145" s="75">
        <f t="array" ref="BQ145">+_xlfn.XLOOKUP(1,(CM_CT2[Contract Number Customer]=CM_CT2[[#This Row],[Contract Number Customer]])*(CM_CT2[Row Type]="Header"),CM_CT2[Lease Rate EUR])</f>
        <v/>
      </c>
      <c r="BR145" s="306" t="n"/>
      <c r="BS145" s="306" t="n"/>
      <c r="BT145" s="177" t="n"/>
      <c r="BU145" s="306" t="n"/>
      <c r="BV145" s="179">
        <f t="array" ref="BV145">+_xlfn.XLOOKUP(1,(Table_Mietpos[Vertragsnummer]=CM_CT2[[#This Row],[Contract Number M3]])*(Table_Mietpos[Auftragspos.]=CM_CT2[[#This Row],[Rentalposition M3]]),Table_Mietpos[Nettosatz/Typ])</f>
        <v/>
      </c>
      <c r="BW145" s="306" t="n"/>
      <c r="BX145" s="75" t="n"/>
      <c r="BY145" s="75" t="n"/>
      <c r="BZ145" s="75" t="n"/>
      <c r="CA145" s="75" t="n"/>
      <c r="CB145" s="75" t="n"/>
      <c r="CC145" s="307" t="n"/>
      <c r="CD145" s="307" t="n"/>
      <c r="CE145" s="307" t="n"/>
      <c r="CF145" s="307" t="n"/>
      <c r="CG145" s="28" t="n"/>
      <c r="CH145" s="28" t="n"/>
      <c r="CI145" s="28" t="n"/>
      <c r="CJ145" s="186" t="n"/>
      <c r="CK145" s="307" t="n"/>
      <c r="CL145" s="306" t="n"/>
      <c r="CM145" s="12" t="n"/>
      <c r="CN145" s="20" t="n"/>
      <c r="CO145" s="142" t="n"/>
      <c r="CP145" s="142" t="n"/>
      <c r="CQ145" s="142" t="n"/>
      <c r="CR145" s="20" t="n"/>
    </row>
    <row r="146" ht="15" customHeight="1" s="287">
      <c r="B146" s="11" t="n"/>
      <c r="C146" s="14" t="inlineStr">
        <is>
          <t>V700010</t>
        </is>
      </c>
      <c r="D146" s="10" t="n"/>
      <c r="E146" s="15">
        <f t="array" ref="E146">+_xlfn.XLOOKUP(1,(CM_CT2[Contract Number M3]=CM_CT2[[#This Row],[Contract Number M3]])*(CM_CT2[Row Type]="Header"),CM_CT2[Contract Number Customer])</f>
        <v/>
      </c>
      <c r="F146" s="10" t="n">
        <v>3</v>
      </c>
      <c r="G146" s="10" t="inlineStr">
        <is>
          <t>Wagon</t>
        </is>
      </c>
      <c r="H146" s="10" t="n">
        <v>39</v>
      </c>
      <c r="I146" s="73">
        <f t="array" ref="I146">+_xlfn.XLOOKUP(1,(Table_Mietpos[Vertragsnummer]=CM[[#This Row],[Contract Number M3]])*(Table_Mietpos[Auftragspos.]=CM[[#This Row],[Rentalposition M3]]),Table_Mietpos[ChNr])</f>
        <v/>
      </c>
      <c r="J146" s="72">
        <f t="array" ref="J146">+_xlfn.XLOOKUP(1,(CM_CT2[Contract Number Customer]=CM_CT2[[#This Row],[Contract Number Customer]])*(CM_CT2[Row Type]="Header"),CM_CT2[Customer])</f>
        <v/>
      </c>
      <c r="K146" s="51" t="n"/>
      <c r="L146" s="51" t="n"/>
      <c r="M146" s="15">
        <f t="array" ref="M146">+_xlfn.XLOOKUP(1,(CM_CT2[Contract Number Customer]=CM_CT2[[#This Row],[Contract Number Customer]])*(CM_CT2[Row Type]="Header"),CM_CT2[Sales Manager])</f>
        <v/>
      </c>
      <c r="N146" s="15">
        <f t="array" ref="N146">+_xlfn.XLOOKUP(1,(CM_CT2[Contract Number Customer]=CM_CT2[[#This Row],[Contract Number Customer]])*(CM_CT2[Row Type]="Header"),CM_CT2[Wagon Type])</f>
        <v/>
      </c>
      <c r="O146" s="10" t="n">
        <v>1</v>
      </c>
      <c r="P146" s="10" t="n"/>
      <c r="Q146" s="10" t="n"/>
      <c r="R146" s="10" t="n">
        <v>1</v>
      </c>
      <c r="S146" s="10" t="n"/>
      <c r="T146" s="10" t="n">
        <v>1</v>
      </c>
      <c r="U146" s="15">
        <f>+IF(CM_CT2[[#This Row],[Contract Status]]&lt;&gt;"ended",1,0)</f>
        <v/>
      </c>
      <c r="V146" s="15" t="n"/>
      <c r="W146" s="15">
        <f t="array" ref="W146">_xlfn.XLOOKUP(1,(CM_CT2[Contract Number Customer]=$E145)*(CM_CT2[Delivery Batch]=$F145)*(CM_CT2[Row Type]="Batch"),CM_CT2[Contract Flex])</f>
        <v/>
      </c>
      <c r="X146" s="54">
        <f t="array" ref="X146">_xlfn.XLOOKUP(1,(CM_CT2[Contract Number Customer]=$E145)*(CM_CT2[Delivery Batch]=$F145)*(CM_CT2[Row Type]="Batch"),CM_CT2[Flex StartDate])</f>
        <v/>
      </c>
      <c r="Y146" s="54">
        <f t="array" ref="Y146">_xlfn.XLOOKUP(1,(CM_CT2[Contract Number Customer]=$E145)*(CM_CT2[Delivery Batch]=$F145)*(CM_CT2[Row Type]="Batch"),CM_CT2[Flex EndDate])</f>
        <v/>
      </c>
      <c r="Z146" s="15">
        <f t="array" ref="Z146">_xlfn.XLOOKUP(1,(CM_CT2[Contract Number Customer]=$E145)*(CM_CT2[Delivery Batch]=$F145)*(CM_CT2[Row Type]="Batch"),CM_CT2[Contract Status])</f>
        <v/>
      </c>
      <c r="AA146" s="15" t="n"/>
      <c r="AB146" s="74" t="n"/>
      <c r="AC146" s="74" t="n"/>
      <c r="AD146" s="131">
        <f t="array" ref="AD146">+_xlfn.XLOOKUP(1,(Table_Mietpos[Vertragsnummer]=CM_CT2[[#This Row],[Contract Number M3]])*(Table_Mietpos[Auftragspos.]=CM_CT2[[#This Row],[Rentalposition M3]]),Table_Mietpos[Gueltig_ab])</f>
        <v/>
      </c>
      <c r="AE146" s="131">
        <f t="array" ref="AE146">+_xlfn.XLOOKUP(1,(Table_Mietpos[Vertragsnummer]=CM_CT2[[#This Row],[Contract Number M3]])*(Table_Mietpos[Auftragspos.]=CM_CT2[[#This Row],[Rentalposition M3]]),Table_Mietpos[Gueltig_bis])</f>
        <v/>
      </c>
      <c r="AF146" s="50">
        <f t="array" ref="AF146">+_xlfn.XLOOKUP(1,(CM_CT2[Contract Number Customer]=CM_CT2[[#This Row],[Contract Number Customer]])*(CM_CT2[Row Type]="Header"),CM_CT2[Contract Lenght Initial])</f>
        <v/>
      </c>
      <c r="AG146" s="136">
        <f>+CM_CT2[[#This Row],[Rental EndDate]]</f>
        <v/>
      </c>
      <c r="AH146" s="305" t="n"/>
      <c r="AI146" s="305" t="n"/>
      <c r="AJ146" s="305" t="n"/>
      <c r="AK146" s="53" t="n"/>
      <c r="AL146" s="15">
        <f t="array" ref="AL146">+_xlfn.XLOOKUP(1,(CM_CT2[Contract Number Customer]=CM_CT2[[#This Row],[Contract Number Customer]])*(CM_CT2[Row Type]="Header"),CM_CT2[Early Termination Category])</f>
        <v/>
      </c>
      <c r="AM146" s="136">
        <f t="array" ref="AM146">_xlfn.XLOOKUP(1,(CM_CT2[Contract Number Customer]=$E145)*(CM_CT2[Delivery Batch]=$F145)*(CM_CT2[Row Type]="Batch"),CM_CT2[Early Termination cut-off date1])</f>
        <v/>
      </c>
      <c r="AN146" s="136">
        <f t="array" ref="AN146">_xlfn.XLOOKUP(1,(CM_CT2[Contract Number Customer]=$E145)*(CM_CT2[Delivery Batch]=$F145)*(CM_CT2[Row Type]="Batch"),CM_CT2[Early Termination cut-off date2])</f>
        <v/>
      </c>
      <c r="AO146" s="53">
        <f t="array" ref="AO146">+_xlfn.XLOOKUP(1,(CM_CT2[Contract Number Customer]=CM_CT2[[#This Row],[Contract Number Customer]])*(CM_CT2[Row Type]="Header"),CM_CT2[Early Termination Notice Period Mths])</f>
        <v/>
      </c>
      <c r="AP146" s="53">
        <f t="array" ref="AP146">+_xlfn.XLOOKUP(1,(CM_CT2[Contract Number Customer]=CM_CT2[[#This Row],[Contract Number Customer]])*(CM_CT2[Row Type]="Header"),CM_CT2[Duly Termination Notice Period Mths])</f>
        <v/>
      </c>
      <c r="AQ146" s="54" t="n"/>
      <c r="AR146" s="54">
        <f t="array" ref="AR146">+_xlfn.XLOOKUP(1,(CM_CT2[[#This Row],[Contract Number M3]]=Next_possible_notice[Contract Number M3])*(CM_CT2[[#This Row],[Rentalposition M3]]=Next_possible_notice[Rentalposition M3]),Next_possible_notice[NoticeDateCalc])</f>
        <v/>
      </c>
      <c r="AS146" s="117" t="n"/>
      <c r="AT146" s="75" t="n"/>
      <c r="AU146" s="75" t="n"/>
      <c r="AV146" s="75" t="n"/>
      <c r="AW146" s="75" t="n"/>
      <c r="AX146" s="53" t="n"/>
      <c r="AY146" s="75" t="n"/>
      <c r="AZ146" s="54" t="n"/>
      <c r="BA146" s="50">
        <f t="array" ref="BA146">+_xlfn.XLOOKUP(1,(CM_CT2[Contract Number Customer]=CM_CT2[[#This Row],[Contract Number Customer]])*(CM_CT2[Row Type]="Header"),CM_CT2[Contract Lenght Early Clause &amp; Option])</f>
        <v/>
      </c>
      <c r="BB146" s="15" t="n"/>
      <c r="BC146" s="15" t="n"/>
      <c r="BD146" s="15" t="n"/>
      <c r="BE146" s="15" t="n"/>
      <c r="BF146" s="15" t="n"/>
      <c r="BG146" s="15" t="n"/>
      <c r="BH146" s="24" t="n"/>
      <c r="BI146" s="10" t="n"/>
      <c r="BJ146" s="118" t="n"/>
      <c r="BK146" s="24" t="n"/>
      <c r="BL146" s="24" t="n"/>
      <c r="BM146" s="50">
        <f t="array" ref="BM146">+_xlfn.XLOOKUP(1,(CM_CT2[Contract Number Customer]=CM_CT2[[#This Row],[Contract Number Customer]])*(CM_CT2[Row Type]="Header"),CM_CT2[Contract Mileage])</f>
        <v/>
      </c>
      <c r="BN146" s="50" t="n"/>
      <c r="BO146" s="54" t="n"/>
      <c r="BP146" s="54">
        <f t="array" ref="BP146">+_xlfn.XLOOKUP(1,(CM_CT2[Contract Number Customer]=CM_CT2[[#This Row],[Contract Number Customer]])*(CM_CT2[Row Type]="Header"),CM_CT2[Currency])</f>
        <v/>
      </c>
      <c r="BQ146" s="75">
        <f t="array" ref="BQ146">+_xlfn.XLOOKUP(1,(CM_CT2[Contract Number Customer]=CM_CT2[[#This Row],[Contract Number Customer]])*(CM_CT2[Row Type]="Header"),CM_CT2[Lease Rate EUR])</f>
        <v/>
      </c>
      <c r="BR146" s="306" t="n"/>
      <c r="BS146" s="306" t="n"/>
      <c r="BT146" s="177" t="n"/>
      <c r="BU146" s="306" t="n"/>
      <c r="BV146" s="179">
        <f t="array" ref="BV146">+_xlfn.XLOOKUP(1,(Table_Mietpos[Vertragsnummer]=CM_CT2[[#This Row],[Contract Number M3]])*(Table_Mietpos[Auftragspos.]=CM_CT2[[#This Row],[Rentalposition M3]]),Table_Mietpos[Nettosatz/Typ])</f>
        <v/>
      </c>
      <c r="BW146" s="306" t="n"/>
      <c r="BX146" s="75" t="n"/>
      <c r="BY146" s="75" t="n"/>
      <c r="BZ146" s="75" t="n"/>
      <c r="CA146" s="75" t="n"/>
      <c r="CB146" s="75" t="n"/>
      <c r="CC146" s="307" t="n"/>
      <c r="CD146" s="307" t="n"/>
      <c r="CE146" s="307" t="n"/>
      <c r="CF146" s="307" t="n"/>
      <c r="CG146" s="28" t="n"/>
      <c r="CH146" s="28" t="n"/>
      <c r="CI146" s="28" t="n"/>
      <c r="CJ146" s="186" t="n"/>
      <c r="CK146" s="307" t="n"/>
      <c r="CL146" s="306" t="n"/>
      <c r="CM146" s="12" t="n"/>
      <c r="CN146" s="20" t="n"/>
      <c r="CO146" s="142" t="n"/>
      <c r="CP146" s="142" t="n"/>
      <c r="CQ146" s="142" t="n"/>
      <c r="CR146" s="20" t="n"/>
    </row>
    <row r="147" ht="15" customHeight="1" s="287">
      <c r="B147" s="11" t="n"/>
      <c r="C147" s="14" t="inlineStr">
        <is>
          <t>V700010</t>
        </is>
      </c>
      <c r="D147" s="10" t="n"/>
      <c r="E147" s="15">
        <f t="array" ref="E147">+_xlfn.XLOOKUP(1,(CM_CT2[Contract Number M3]=CM_CT2[[#This Row],[Contract Number M3]])*(CM_CT2[Row Type]="Header"),CM_CT2[Contract Number Customer])</f>
        <v/>
      </c>
      <c r="F147" s="10" t="n">
        <v>3</v>
      </c>
      <c r="G147" s="10" t="inlineStr">
        <is>
          <t>Wagon</t>
        </is>
      </c>
      <c r="H147" s="10" t="n">
        <v>40</v>
      </c>
      <c r="I147" s="73">
        <f t="array" ref="I147">+_xlfn.XLOOKUP(1,(Table_Mietpos[Vertragsnummer]=CM[[#This Row],[Contract Number M3]])*(Table_Mietpos[Auftragspos.]=CM[[#This Row],[Rentalposition M3]]),Table_Mietpos[ChNr])</f>
        <v/>
      </c>
      <c r="J147" s="72">
        <f t="array" ref="J147">+_xlfn.XLOOKUP(1,(CM_CT2[Contract Number Customer]=CM_CT2[[#This Row],[Contract Number Customer]])*(CM_CT2[Row Type]="Header"),CM_CT2[Customer])</f>
        <v/>
      </c>
      <c r="K147" s="51" t="n"/>
      <c r="L147" s="51" t="n"/>
      <c r="M147" s="15">
        <f t="array" ref="M147">+_xlfn.XLOOKUP(1,(CM_CT2[Contract Number Customer]=CM_CT2[[#This Row],[Contract Number Customer]])*(CM_CT2[Row Type]="Header"),CM_CT2[Sales Manager])</f>
        <v/>
      </c>
      <c r="N147" s="15">
        <f t="array" ref="N147">+_xlfn.XLOOKUP(1,(CM_CT2[Contract Number Customer]=CM_CT2[[#This Row],[Contract Number Customer]])*(CM_CT2[Row Type]="Header"),CM_CT2[Wagon Type])</f>
        <v/>
      </c>
      <c r="O147" s="10" t="n">
        <v>1</v>
      </c>
      <c r="P147" s="10" t="n"/>
      <c r="Q147" s="10" t="n"/>
      <c r="R147" s="10" t="n">
        <v>1</v>
      </c>
      <c r="S147" s="10" t="n"/>
      <c r="T147" s="10" t="n">
        <v>1</v>
      </c>
      <c r="U147" s="15">
        <f>+IF(CM_CT2[[#This Row],[Contract Status]]&lt;&gt;"ended",1,0)</f>
        <v/>
      </c>
      <c r="V147" s="15" t="n"/>
      <c r="W147" s="15">
        <f t="array" ref="W147">_xlfn.XLOOKUP(1,(CM_CT2[Contract Number Customer]=$E146)*(CM_CT2[Delivery Batch]=$F146)*(CM_CT2[Row Type]="Batch"),CM_CT2[Contract Flex])</f>
        <v/>
      </c>
      <c r="X147" s="54">
        <f t="array" ref="X147">_xlfn.XLOOKUP(1,(CM_CT2[Contract Number Customer]=$E146)*(CM_CT2[Delivery Batch]=$F146)*(CM_CT2[Row Type]="Batch"),CM_CT2[Flex StartDate])</f>
        <v/>
      </c>
      <c r="Y147" s="54">
        <f t="array" ref="Y147">_xlfn.XLOOKUP(1,(CM_CT2[Contract Number Customer]=$E146)*(CM_CT2[Delivery Batch]=$F146)*(CM_CT2[Row Type]="Batch"),CM_CT2[Flex EndDate])</f>
        <v/>
      </c>
      <c r="Z147" s="15">
        <f t="array" ref="Z147">_xlfn.XLOOKUP(1,(CM_CT2[Contract Number Customer]=$E146)*(CM_CT2[Delivery Batch]=$F146)*(CM_CT2[Row Type]="Batch"),CM_CT2[Contract Status])</f>
        <v/>
      </c>
      <c r="AA147" s="15" t="n"/>
      <c r="AB147" s="74" t="n"/>
      <c r="AC147" s="74" t="n"/>
      <c r="AD147" s="131">
        <f t="array" ref="AD147">+_xlfn.XLOOKUP(1,(Table_Mietpos[Vertragsnummer]=CM_CT2[[#This Row],[Contract Number M3]])*(Table_Mietpos[Auftragspos.]=CM_CT2[[#This Row],[Rentalposition M3]]),Table_Mietpos[Gueltig_ab])</f>
        <v/>
      </c>
      <c r="AE147" s="131">
        <f t="array" ref="AE147">+_xlfn.XLOOKUP(1,(Table_Mietpos[Vertragsnummer]=CM_CT2[[#This Row],[Contract Number M3]])*(Table_Mietpos[Auftragspos.]=CM_CT2[[#This Row],[Rentalposition M3]]),Table_Mietpos[Gueltig_bis])</f>
        <v/>
      </c>
      <c r="AF147" s="50">
        <f t="array" ref="AF147">+_xlfn.XLOOKUP(1,(CM_CT2[Contract Number Customer]=CM_CT2[[#This Row],[Contract Number Customer]])*(CM_CT2[Row Type]="Header"),CM_CT2[Contract Lenght Initial])</f>
        <v/>
      </c>
      <c r="AG147" s="136">
        <f>+CM_CT2[[#This Row],[Rental EndDate]]</f>
        <v/>
      </c>
      <c r="AH147" s="305" t="n"/>
      <c r="AI147" s="305" t="n"/>
      <c r="AJ147" s="305" t="n"/>
      <c r="AK147" s="53" t="n"/>
      <c r="AL147" s="15">
        <f t="array" ref="AL147">+_xlfn.XLOOKUP(1,(CM_CT2[Contract Number Customer]=CM_CT2[[#This Row],[Contract Number Customer]])*(CM_CT2[Row Type]="Header"),CM_CT2[Early Termination Category])</f>
        <v/>
      </c>
      <c r="AM147" s="136">
        <f t="array" ref="AM147">_xlfn.XLOOKUP(1,(CM_CT2[Contract Number Customer]=$E146)*(CM_CT2[Delivery Batch]=$F146)*(CM_CT2[Row Type]="Batch"),CM_CT2[Early Termination cut-off date1])</f>
        <v/>
      </c>
      <c r="AN147" s="136">
        <f t="array" ref="AN147">_xlfn.XLOOKUP(1,(CM_CT2[Contract Number Customer]=$E146)*(CM_CT2[Delivery Batch]=$F146)*(CM_CT2[Row Type]="Batch"),CM_CT2[Early Termination cut-off date2])</f>
        <v/>
      </c>
      <c r="AO147" s="53">
        <f t="array" ref="AO147">+_xlfn.XLOOKUP(1,(CM_CT2[Contract Number Customer]=CM_CT2[[#This Row],[Contract Number Customer]])*(CM_CT2[Row Type]="Header"),CM_CT2[Early Termination Notice Period Mths])</f>
        <v/>
      </c>
      <c r="AP147" s="53">
        <f t="array" ref="AP147">+_xlfn.XLOOKUP(1,(CM_CT2[Contract Number Customer]=CM_CT2[[#This Row],[Contract Number Customer]])*(CM_CT2[Row Type]="Header"),CM_CT2[Duly Termination Notice Period Mths])</f>
        <v/>
      </c>
      <c r="AQ147" s="54" t="n"/>
      <c r="AR147" s="54">
        <f t="array" ref="AR147">+_xlfn.XLOOKUP(1,(CM_CT2[[#This Row],[Contract Number M3]]=Next_possible_notice[Contract Number M3])*(CM_CT2[[#This Row],[Rentalposition M3]]=Next_possible_notice[Rentalposition M3]),Next_possible_notice[NoticeDateCalc])</f>
        <v/>
      </c>
      <c r="AS147" s="117" t="n"/>
      <c r="AT147" s="75" t="n"/>
      <c r="AU147" s="75" t="n"/>
      <c r="AV147" s="75" t="n"/>
      <c r="AW147" s="75" t="n"/>
      <c r="AX147" s="53" t="n"/>
      <c r="AY147" s="75" t="n"/>
      <c r="AZ147" s="54" t="n"/>
      <c r="BA147" s="50">
        <f t="array" ref="BA147">+_xlfn.XLOOKUP(1,(CM_CT2[Contract Number Customer]=CM_CT2[[#This Row],[Contract Number Customer]])*(CM_CT2[Row Type]="Header"),CM_CT2[Contract Lenght Early Clause &amp; Option])</f>
        <v/>
      </c>
      <c r="BB147" s="15" t="n"/>
      <c r="BC147" s="15" t="n"/>
      <c r="BD147" s="15" t="n"/>
      <c r="BE147" s="15" t="n"/>
      <c r="BF147" s="15" t="n"/>
      <c r="BG147" s="15" t="n"/>
      <c r="BH147" s="24" t="n"/>
      <c r="BI147" s="10" t="n"/>
      <c r="BJ147" s="118" t="n"/>
      <c r="BK147" s="24" t="n"/>
      <c r="BL147" s="24" t="n"/>
      <c r="BM147" s="50">
        <f t="array" ref="BM147">+_xlfn.XLOOKUP(1,(CM_CT2[Contract Number Customer]=CM_CT2[[#This Row],[Contract Number Customer]])*(CM_CT2[Row Type]="Header"),CM_CT2[Contract Mileage])</f>
        <v/>
      </c>
      <c r="BN147" s="50" t="n"/>
      <c r="BO147" s="54" t="n"/>
      <c r="BP147" s="54">
        <f t="array" ref="BP147">+_xlfn.XLOOKUP(1,(CM_CT2[Contract Number Customer]=CM_CT2[[#This Row],[Contract Number Customer]])*(CM_CT2[Row Type]="Header"),CM_CT2[Currency])</f>
        <v/>
      </c>
      <c r="BQ147" s="75">
        <f t="array" ref="BQ147">+_xlfn.XLOOKUP(1,(CM_CT2[Contract Number Customer]=CM_CT2[[#This Row],[Contract Number Customer]])*(CM_CT2[Row Type]="Header"),CM_CT2[Lease Rate EUR])</f>
        <v/>
      </c>
      <c r="BR147" s="306" t="n"/>
      <c r="BS147" s="306" t="n"/>
      <c r="BT147" s="177" t="n"/>
      <c r="BU147" s="306" t="n"/>
      <c r="BV147" s="179">
        <f t="array" ref="BV147">+_xlfn.XLOOKUP(1,(Table_Mietpos[Vertragsnummer]=CM_CT2[[#This Row],[Contract Number M3]])*(Table_Mietpos[Auftragspos.]=CM_CT2[[#This Row],[Rentalposition M3]]),Table_Mietpos[Nettosatz/Typ])</f>
        <v/>
      </c>
      <c r="BW147" s="306" t="n"/>
      <c r="BX147" s="75" t="n"/>
      <c r="BY147" s="75" t="n"/>
      <c r="BZ147" s="75" t="n"/>
      <c r="CA147" s="75" t="n"/>
      <c r="CB147" s="75" t="n"/>
      <c r="CC147" s="307" t="n"/>
      <c r="CD147" s="307" t="n"/>
      <c r="CE147" s="307" t="n"/>
      <c r="CF147" s="307" t="n"/>
      <c r="CG147" s="28" t="n"/>
      <c r="CH147" s="28" t="n"/>
      <c r="CI147" s="28" t="n"/>
      <c r="CJ147" s="186" t="n"/>
      <c r="CK147" s="307" t="n"/>
      <c r="CL147" s="306" t="n"/>
      <c r="CM147" s="12" t="n"/>
      <c r="CN147" s="20" t="n"/>
      <c r="CO147" s="142" t="n"/>
      <c r="CP147" s="142" t="n"/>
      <c r="CQ147" s="142" t="n"/>
      <c r="CR147" s="20" t="n"/>
    </row>
    <row r="148" ht="15" customHeight="1" s="287">
      <c r="B148" s="11" t="n"/>
      <c r="C148" s="14" t="inlineStr">
        <is>
          <t>V700010</t>
        </is>
      </c>
      <c r="D148" s="10" t="n"/>
      <c r="E148" s="15">
        <f t="array" ref="E148">+_xlfn.XLOOKUP(1,(CM_CT2[Contract Number M3]=CM_CT2[[#This Row],[Contract Number M3]])*(CM_CT2[Row Type]="Header"),CM_CT2[Contract Number Customer])</f>
        <v/>
      </c>
      <c r="F148" s="10" t="n">
        <v>3</v>
      </c>
      <c r="G148" s="10" t="inlineStr">
        <is>
          <t>Wagon</t>
        </is>
      </c>
      <c r="H148" s="10" t="n">
        <v>41</v>
      </c>
      <c r="I148" s="73">
        <f t="array" ref="I148">+_xlfn.XLOOKUP(1,(Table_Mietpos[Vertragsnummer]=CM[[#This Row],[Contract Number M3]])*(Table_Mietpos[Auftragspos.]=CM[[#This Row],[Rentalposition M3]]),Table_Mietpos[ChNr])</f>
        <v/>
      </c>
      <c r="J148" s="72">
        <f t="array" ref="J148">+_xlfn.XLOOKUP(1,(CM_CT2[Contract Number Customer]=CM_CT2[[#This Row],[Contract Number Customer]])*(CM_CT2[Row Type]="Header"),CM_CT2[Customer])</f>
        <v/>
      </c>
      <c r="K148" s="51" t="n"/>
      <c r="L148" s="51" t="n"/>
      <c r="M148" s="15">
        <f t="array" ref="M148">+_xlfn.XLOOKUP(1,(CM_CT2[Contract Number Customer]=CM_CT2[[#This Row],[Contract Number Customer]])*(CM_CT2[Row Type]="Header"),CM_CT2[Sales Manager])</f>
        <v/>
      </c>
      <c r="N148" s="15">
        <f t="array" ref="N148">+_xlfn.XLOOKUP(1,(CM_CT2[Contract Number Customer]=CM_CT2[[#This Row],[Contract Number Customer]])*(CM_CT2[Row Type]="Header"),CM_CT2[Wagon Type])</f>
        <v/>
      </c>
      <c r="O148" s="10" t="n">
        <v>1</v>
      </c>
      <c r="P148" s="10" t="n"/>
      <c r="Q148" s="10" t="n"/>
      <c r="R148" s="10" t="n">
        <v>1</v>
      </c>
      <c r="S148" s="10" t="n"/>
      <c r="T148" s="10" t="n">
        <v>1</v>
      </c>
      <c r="U148" s="15">
        <f>+IF(CM_CT2[[#This Row],[Contract Status]]&lt;&gt;"ended",1,0)</f>
        <v/>
      </c>
      <c r="V148" s="15" t="n"/>
      <c r="W148" s="15">
        <f t="array" ref="W148">_xlfn.XLOOKUP(1,(CM_CT2[Contract Number Customer]=$E147)*(CM_CT2[Delivery Batch]=$F147)*(CM_CT2[Row Type]="Batch"),CM_CT2[Contract Flex])</f>
        <v/>
      </c>
      <c r="X148" s="54">
        <f t="array" ref="X148">_xlfn.XLOOKUP(1,(CM_CT2[Contract Number Customer]=$E147)*(CM_CT2[Delivery Batch]=$F147)*(CM_CT2[Row Type]="Batch"),CM_CT2[Flex StartDate])</f>
        <v/>
      </c>
      <c r="Y148" s="54">
        <f t="array" ref="Y148">_xlfn.XLOOKUP(1,(CM_CT2[Contract Number Customer]=$E147)*(CM_CT2[Delivery Batch]=$F147)*(CM_CT2[Row Type]="Batch"),CM_CT2[Flex EndDate])</f>
        <v/>
      </c>
      <c r="Z148" s="15">
        <f t="array" ref="Z148">_xlfn.XLOOKUP(1,(CM_CT2[Contract Number Customer]=$E147)*(CM_CT2[Delivery Batch]=$F147)*(CM_CT2[Row Type]="Batch"),CM_CT2[Contract Status])</f>
        <v/>
      </c>
      <c r="AA148" s="15" t="n"/>
      <c r="AB148" s="74" t="n"/>
      <c r="AC148" s="74" t="n"/>
      <c r="AD148" s="131">
        <f t="array" ref="AD148">+_xlfn.XLOOKUP(1,(Table_Mietpos[Vertragsnummer]=CM_CT2[[#This Row],[Contract Number M3]])*(Table_Mietpos[Auftragspos.]=CM_CT2[[#This Row],[Rentalposition M3]]),Table_Mietpos[Gueltig_ab])</f>
        <v/>
      </c>
      <c r="AE148" s="131">
        <f t="array" ref="AE148">+_xlfn.XLOOKUP(1,(Table_Mietpos[Vertragsnummer]=CM_CT2[[#This Row],[Contract Number M3]])*(Table_Mietpos[Auftragspos.]=CM_CT2[[#This Row],[Rentalposition M3]]),Table_Mietpos[Gueltig_bis])</f>
        <v/>
      </c>
      <c r="AF148" s="50">
        <f t="array" ref="AF148">+_xlfn.XLOOKUP(1,(CM_CT2[Contract Number Customer]=CM_CT2[[#This Row],[Contract Number Customer]])*(CM_CT2[Row Type]="Header"),CM_CT2[Contract Lenght Initial])</f>
        <v/>
      </c>
      <c r="AG148" s="136">
        <f>+CM_CT2[[#This Row],[Rental EndDate]]</f>
        <v/>
      </c>
      <c r="AH148" s="305" t="n"/>
      <c r="AI148" s="305" t="n"/>
      <c r="AJ148" s="305" t="n"/>
      <c r="AK148" s="53" t="n"/>
      <c r="AL148" s="15">
        <f t="array" ref="AL148">+_xlfn.XLOOKUP(1,(CM_CT2[Contract Number Customer]=CM_CT2[[#This Row],[Contract Number Customer]])*(CM_CT2[Row Type]="Header"),CM_CT2[Early Termination Category])</f>
        <v/>
      </c>
      <c r="AM148" s="136">
        <f t="array" ref="AM148">_xlfn.XLOOKUP(1,(CM_CT2[Contract Number Customer]=$E147)*(CM_CT2[Delivery Batch]=$F147)*(CM_CT2[Row Type]="Batch"),CM_CT2[Early Termination cut-off date1])</f>
        <v/>
      </c>
      <c r="AN148" s="136">
        <f t="array" ref="AN148">_xlfn.XLOOKUP(1,(CM_CT2[Contract Number Customer]=$E147)*(CM_CT2[Delivery Batch]=$F147)*(CM_CT2[Row Type]="Batch"),CM_CT2[Early Termination cut-off date2])</f>
        <v/>
      </c>
      <c r="AO148" s="53">
        <f t="array" ref="AO148">+_xlfn.XLOOKUP(1,(CM_CT2[Contract Number Customer]=CM_CT2[[#This Row],[Contract Number Customer]])*(CM_CT2[Row Type]="Header"),CM_CT2[Early Termination Notice Period Mths])</f>
        <v/>
      </c>
      <c r="AP148" s="53">
        <f t="array" ref="AP148">+_xlfn.XLOOKUP(1,(CM_CT2[Contract Number Customer]=CM_CT2[[#This Row],[Contract Number Customer]])*(CM_CT2[Row Type]="Header"),CM_CT2[Duly Termination Notice Period Mths])</f>
        <v/>
      </c>
      <c r="AQ148" s="54" t="n"/>
      <c r="AR148" s="54">
        <f t="array" ref="AR148">+_xlfn.XLOOKUP(1,(CM_CT2[[#This Row],[Contract Number M3]]=Next_possible_notice[Contract Number M3])*(CM_CT2[[#This Row],[Rentalposition M3]]=Next_possible_notice[Rentalposition M3]),Next_possible_notice[NoticeDateCalc])</f>
        <v/>
      </c>
      <c r="AS148" s="117" t="n"/>
      <c r="AT148" s="75" t="n"/>
      <c r="AU148" s="75" t="n"/>
      <c r="AV148" s="75" t="n"/>
      <c r="AW148" s="75" t="n"/>
      <c r="AX148" s="53" t="n"/>
      <c r="AY148" s="75" t="n"/>
      <c r="AZ148" s="54" t="n"/>
      <c r="BA148" s="50">
        <f t="array" ref="BA148">+_xlfn.XLOOKUP(1,(CM_CT2[Contract Number Customer]=CM_CT2[[#This Row],[Contract Number Customer]])*(CM_CT2[Row Type]="Header"),CM_CT2[Contract Lenght Early Clause &amp; Option])</f>
        <v/>
      </c>
      <c r="BB148" s="15" t="n"/>
      <c r="BC148" s="15" t="n"/>
      <c r="BD148" s="15" t="n"/>
      <c r="BE148" s="15" t="n"/>
      <c r="BF148" s="15" t="n"/>
      <c r="BG148" s="15" t="n"/>
      <c r="BH148" s="24" t="n"/>
      <c r="BI148" s="10" t="n"/>
      <c r="BJ148" s="118" t="n"/>
      <c r="BK148" s="24" t="n"/>
      <c r="BL148" s="24" t="n"/>
      <c r="BM148" s="50">
        <f t="array" ref="BM148">+_xlfn.XLOOKUP(1,(CM_CT2[Contract Number Customer]=CM_CT2[[#This Row],[Contract Number Customer]])*(CM_CT2[Row Type]="Header"),CM_CT2[Contract Mileage])</f>
        <v/>
      </c>
      <c r="BN148" s="50" t="n"/>
      <c r="BO148" s="54" t="n"/>
      <c r="BP148" s="54">
        <f t="array" ref="BP148">+_xlfn.XLOOKUP(1,(CM_CT2[Contract Number Customer]=CM_CT2[[#This Row],[Contract Number Customer]])*(CM_CT2[Row Type]="Header"),CM_CT2[Currency])</f>
        <v/>
      </c>
      <c r="BQ148" s="75">
        <f t="array" ref="BQ148">+_xlfn.XLOOKUP(1,(CM_CT2[Contract Number Customer]=CM_CT2[[#This Row],[Contract Number Customer]])*(CM_CT2[Row Type]="Header"),CM_CT2[Lease Rate EUR])</f>
        <v/>
      </c>
      <c r="BR148" s="306" t="n"/>
      <c r="BS148" s="306" t="n"/>
      <c r="BT148" s="177" t="n"/>
      <c r="BU148" s="306" t="n"/>
      <c r="BV148" s="179">
        <f t="array" ref="BV148">+_xlfn.XLOOKUP(1,(Table_Mietpos[Vertragsnummer]=CM_CT2[[#This Row],[Contract Number M3]])*(Table_Mietpos[Auftragspos.]=CM_CT2[[#This Row],[Rentalposition M3]]),Table_Mietpos[Nettosatz/Typ])</f>
        <v/>
      </c>
      <c r="BW148" s="306" t="n"/>
      <c r="BX148" s="75" t="n"/>
      <c r="BY148" s="75" t="n"/>
      <c r="BZ148" s="75" t="n"/>
      <c r="CA148" s="75" t="n"/>
      <c r="CB148" s="75" t="n"/>
      <c r="CC148" s="307" t="n"/>
      <c r="CD148" s="307" t="n"/>
      <c r="CE148" s="307" t="n"/>
      <c r="CF148" s="307" t="n"/>
      <c r="CG148" s="28" t="n"/>
      <c r="CH148" s="28" t="n"/>
      <c r="CI148" s="28" t="n"/>
      <c r="CJ148" s="186" t="n"/>
      <c r="CK148" s="307" t="n"/>
      <c r="CL148" s="306" t="n"/>
      <c r="CM148" s="12" t="n"/>
      <c r="CN148" s="20" t="n"/>
      <c r="CO148" s="142" t="n"/>
      <c r="CP148" s="142" t="n"/>
      <c r="CQ148" s="142" t="n"/>
      <c r="CR148" s="20" t="n"/>
    </row>
    <row r="149" ht="15" customHeight="1" s="287">
      <c r="B149" s="11" t="n"/>
      <c r="C149" s="14" t="inlineStr">
        <is>
          <t>V700010</t>
        </is>
      </c>
      <c r="D149" s="10" t="n"/>
      <c r="E149" s="15">
        <f t="array" ref="E149">+_xlfn.XLOOKUP(1,(CM_CT2[Contract Number M3]=CM_CT2[[#This Row],[Contract Number M3]])*(CM_CT2[Row Type]="Header"),CM_CT2[Contract Number Customer])</f>
        <v/>
      </c>
      <c r="F149" s="10" t="n">
        <v>3</v>
      </c>
      <c r="G149" s="10" t="inlineStr">
        <is>
          <t>Wagon</t>
        </is>
      </c>
      <c r="H149" s="10" t="n">
        <v>42</v>
      </c>
      <c r="I149" s="73">
        <f t="array" ref="I149">+_xlfn.XLOOKUP(1,(Table_Mietpos[Vertragsnummer]=CM[[#This Row],[Contract Number M3]])*(Table_Mietpos[Auftragspos.]=CM[[#This Row],[Rentalposition M3]]),Table_Mietpos[ChNr])</f>
        <v/>
      </c>
      <c r="J149" s="72">
        <f t="array" ref="J149">+_xlfn.XLOOKUP(1,(CM_CT2[Contract Number Customer]=CM_CT2[[#This Row],[Contract Number Customer]])*(CM_CT2[Row Type]="Header"),CM_CT2[Customer])</f>
        <v/>
      </c>
      <c r="K149" s="51" t="n"/>
      <c r="L149" s="51" t="n"/>
      <c r="M149" s="15">
        <f t="array" ref="M149">+_xlfn.XLOOKUP(1,(CM_CT2[Contract Number Customer]=CM_CT2[[#This Row],[Contract Number Customer]])*(CM_CT2[Row Type]="Header"),CM_CT2[Sales Manager])</f>
        <v/>
      </c>
      <c r="N149" s="15">
        <f t="array" ref="N149">+_xlfn.XLOOKUP(1,(CM_CT2[Contract Number Customer]=CM_CT2[[#This Row],[Contract Number Customer]])*(CM_CT2[Row Type]="Header"),CM_CT2[Wagon Type])</f>
        <v/>
      </c>
      <c r="O149" s="10" t="n">
        <v>1</v>
      </c>
      <c r="P149" s="10" t="n"/>
      <c r="Q149" s="10" t="n"/>
      <c r="R149" s="10" t="n">
        <v>1</v>
      </c>
      <c r="S149" s="10" t="n"/>
      <c r="T149" s="10" t="n">
        <v>1</v>
      </c>
      <c r="U149" s="15">
        <f>+IF(CM_CT2[[#This Row],[Contract Status]]&lt;&gt;"ended",1,0)</f>
        <v/>
      </c>
      <c r="V149" s="15" t="n"/>
      <c r="W149" s="15">
        <f t="array" ref="W149">_xlfn.XLOOKUP(1,(CM_CT2[Contract Number Customer]=$E148)*(CM_CT2[Delivery Batch]=$F148)*(CM_CT2[Row Type]="Batch"),CM_CT2[Contract Flex])</f>
        <v/>
      </c>
      <c r="X149" s="54">
        <f t="array" ref="X149">_xlfn.XLOOKUP(1,(CM_CT2[Contract Number Customer]=$E148)*(CM_CT2[Delivery Batch]=$F148)*(CM_CT2[Row Type]="Batch"),CM_CT2[Flex StartDate])</f>
        <v/>
      </c>
      <c r="Y149" s="54">
        <f t="array" ref="Y149">_xlfn.XLOOKUP(1,(CM_CT2[Contract Number Customer]=$E148)*(CM_CT2[Delivery Batch]=$F148)*(CM_CT2[Row Type]="Batch"),CM_CT2[Flex EndDate])</f>
        <v/>
      </c>
      <c r="Z149" s="15">
        <f t="array" ref="Z149">_xlfn.XLOOKUP(1,(CM_CT2[Contract Number Customer]=$E148)*(CM_CT2[Delivery Batch]=$F148)*(CM_CT2[Row Type]="Batch"),CM_CT2[Contract Status])</f>
        <v/>
      </c>
      <c r="AA149" s="15" t="n"/>
      <c r="AB149" s="74" t="n"/>
      <c r="AC149" s="74" t="n"/>
      <c r="AD149" s="131">
        <f t="array" ref="AD149">+_xlfn.XLOOKUP(1,(Table_Mietpos[Vertragsnummer]=CM_CT2[[#This Row],[Contract Number M3]])*(Table_Mietpos[Auftragspos.]=CM_CT2[[#This Row],[Rentalposition M3]]),Table_Mietpos[Gueltig_ab])</f>
        <v/>
      </c>
      <c r="AE149" s="131">
        <f t="array" ref="AE149">+_xlfn.XLOOKUP(1,(Table_Mietpos[Vertragsnummer]=CM_CT2[[#This Row],[Contract Number M3]])*(Table_Mietpos[Auftragspos.]=CM_CT2[[#This Row],[Rentalposition M3]]),Table_Mietpos[Gueltig_bis])</f>
        <v/>
      </c>
      <c r="AF149" s="50">
        <f t="array" ref="AF149">+_xlfn.XLOOKUP(1,(CM_CT2[Contract Number Customer]=CM_CT2[[#This Row],[Contract Number Customer]])*(CM_CT2[Row Type]="Header"),CM_CT2[Contract Lenght Initial])</f>
        <v/>
      </c>
      <c r="AG149" s="136">
        <f>+CM_CT2[[#This Row],[Rental EndDate]]</f>
        <v/>
      </c>
      <c r="AH149" s="305" t="n"/>
      <c r="AI149" s="305" t="n"/>
      <c r="AJ149" s="305" t="n"/>
      <c r="AK149" s="53" t="n"/>
      <c r="AL149" s="15">
        <f t="array" ref="AL149">+_xlfn.XLOOKUP(1,(CM_CT2[Contract Number Customer]=CM_CT2[[#This Row],[Contract Number Customer]])*(CM_CT2[Row Type]="Header"),CM_CT2[Early Termination Category])</f>
        <v/>
      </c>
      <c r="AM149" s="136">
        <f t="array" ref="AM149">_xlfn.XLOOKUP(1,(CM_CT2[Contract Number Customer]=$E148)*(CM_CT2[Delivery Batch]=$F148)*(CM_CT2[Row Type]="Batch"),CM_CT2[Early Termination cut-off date1])</f>
        <v/>
      </c>
      <c r="AN149" s="136">
        <f t="array" ref="AN149">_xlfn.XLOOKUP(1,(CM_CT2[Contract Number Customer]=$E148)*(CM_CT2[Delivery Batch]=$F148)*(CM_CT2[Row Type]="Batch"),CM_CT2[Early Termination cut-off date2])</f>
        <v/>
      </c>
      <c r="AO149" s="53">
        <f t="array" ref="AO149">+_xlfn.XLOOKUP(1,(CM_CT2[Contract Number Customer]=CM_CT2[[#This Row],[Contract Number Customer]])*(CM_CT2[Row Type]="Header"),CM_CT2[Early Termination Notice Period Mths])</f>
        <v/>
      </c>
      <c r="AP149" s="53">
        <f t="array" ref="AP149">+_xlfn.XLOOKUP(1,(CM_CT2[Contract Number Customer]=CM_CT2[[#This Row],[Contract Number Customer]])*(CM_CT2[Row Type]="Header"),CM_CT2[Duly Termination Notice Period Mths])</f>
        <v/>
      </c>
      <c r="AQ149" s="54" t="n"/>
      <c r="AR149" s="54">
        <f t="array" ref="AR149">+_xlfn.XLOOKUP(1,(CM_CT2[[#This Row],[Contract Number M3]]=Next_possible_notice[Contract Number M3])*(CM_CT2[[#This Row],[Rentalposition M3]]=Next_possible_notice[Rentalposition M3]),Next_possible_notice[NoticeDateCalc])</f>
        <v/>
      </c>
      <c r="AS149" s="117" t="n"/>
      <c r="AT149" s="75" t="n"/>
      <c r="AU149" s="75" t="n"/>
      <c r="AV149" s="75" t="n"/>
      <c r="AW149" s="75" t="n"/>
      <c r="AX149" s="53" t="n"/>
      <c r="AY149" s="75" t="n"/>
      <c r="AZ149" s="54" t="n"/>
      <c r="BA149" s="50">
        <f t="array" ref="BA149">+_xlfn.XLOOKUP(1,(CM_CT2[Contract Number Customer]=CM_CT2[[#This Row],[Contract Number Customer]])*(CM_CT2[Row Type]="Header"),CM_CT2[Contract Lenght Early Clause &amp; Option])</f>
        <v/>
      </c>
      <c r="BB149" s="15" t="n"/>
      <c r="BC149" s="15" t="n"/>
      <c r="BD149" s="15" t="n"/>
      <c r="BE149" s="15" t="n"/>
      <c r="BF149" s="15" t="n"/>
      <c r="BG149" s="15" t="n"/>
      <c r="BH149" s="24" t="n"/>
      <c r="BI149" s="10" t="n"/>
      <c r="BJ149" s="118" t="n"/>
      <c r="BK149" s="24" t="n"/>
      <c r="BL149" s="24" t="n"/>
      <c r="BM149" s="50">
        <f t="array" ref="BM149">+_xlfn.XLOOKUP(1,(CM_CT2[Contract Number Customer]=CM_CT2[[#This Row],[Contract Number Customer]])*(CM_CT2[Row Type]="Header"),CM_CT2[Contract Mileage])</f>
        <v/>
      </c>
      <c r="BN149" s="50" t="n"/>
      <c r="BO149" s="54" t="n"/>
      <c r="BP149" s="54">
        <f t="array" ref="BP149">+_xlfn.XLOOKUP(1,(CM_CT2[Contract Number Customer]=CM_CT2[[#This Row],[Contract Number Customer]])*(CM_CT2[Row Type]="Header"),CM_CT2[Currency])</f>
        <v/>
      </c>
      <c r="BQ149" s="75">
        <f t="array" ref="BQ149">+_xlfn.XLOOKUP(1,(CM_CT2[Contract Number Customer]=CM_CT2[[#This Row],[Contract Number Customer]])*(CM_CT2[Row Type]="Header"),CM_CT2[Lease Rate EUR])</f>
        <v/>
      </c>
      <c r="BR149" s="306" t="n"/>
      <c r="BS149" s="306" t="n"/>
      <c r="BT149" s="177" t="n"/>
      <c r="BU149" s="306" t="n"/>
      <c r="BV149" s="179">
        <f t="array" ref="BV149">+_xlfn.XLOOKUP(1,(Table_Mietpos[Vertragsnummer]=CM_CT2[[#This Row],[Contract Number M3]])*(Table_Mietpos[Auftragspos.]=CM_CT2[[#This Row],[Rentalposition M3]]),Table_Mietpos[Nettosatz/Typ])</f>
        <v/>
      </c>
      <c r="BW149" s="306" t="n"/>
      <c r="BX149" s="75" t="n"/>
      <c r="BY149" s="75" t="n"/>
      <c r="BZ149" s="75" t="n"/>
      <c r="CA149" s="75" t="n"/>
      <c r="CB149" s="75" t="n"/>
      <c r="CC149" s="307" t="n"/>
      <c r="CD149" s="307" t="n"/>
      <c r="CE149" s="307" t="n"/>
      <c r="CF149" s="307" t="n"/>
      <c r="CG149" s="28" t="n"/>
      <c r="CH149" s="28" t="n"/>
      <c r="CI149" s="28" t="n"/>
      <c r="CJ149" s="186" t="n"/>
      <c r="CK149" s="307" t="n"/>
      <c r="CL149" s="306" t="n"/>
      <c r="CM149" s="12" t="n"/>
      <c r="CN149" s="20" t="n"/>
      <c r="CO149" s="142" t="n"/>
      <c r="CP149" s="142" t="n"/>
      <c r="CQ149" s="142" t="n"/>
      <c r="CR149" s="20" t="n"/>
    </row>
    <row r="150" ht="15" customHeight="1" s="287">
      <c r="B150" s="11" t="n"/>
      <c r="C150" s="14" t="inlineStr">
        <is>
          <t>V700010</t>
        </is>
      </c>
      <c r="D150" s="10" t="n"/>
      <c r="E150" s="15">
        <f t="array" ref="E150">+_xlfn.XLOOKUP(1,(CM_CT2[Contract Number M3]=CM_CT2[[#This Row],[Contract Number M3]])*(CM_CT2[Row Type]="Header"),CM_CT2[Contract Number Customer])</f>
        <v/>
      </c>
      <c r="F150" s="10" t="n">
        <v>3</v>
      </c>
      <c r="G150" s="10" t="inlineStr">
        <is>
          <t>Wagon</t>
        </is>
      </c>
      <c r="H150" s="10" t="n">
        <v>43</v>
      </c>
      <c r="I150" s="73">
        <f t="array" ref="I150">+_xlfn.XLOOKUP(1,(Table_Mietpos[Vertragsnummer]=CM[[#This Row],[Contract Number M3]])*(Table_Mietpos[Auftragspos.]=CM[[#This Row],[Rentalposition M3]]),Table_Mietpos[ChNr])</f>
        <v/>
      </c>
      <c r="J150" s="72">
        <f t="array" ref="J150">+_xlfn.XLOOKUP(1,(CM_CT2[Contract Number Customer]=CM_CT2[[#This Row],[Contract Number Customer]])*(CM_CT2[Row Type]="Header"),CM_CT2[Customer])</f>
        <v/>
      </c>
      <c r="K150" s="51" t="n"/>
      <c r="L150" s="51" t="n"/>
      <c r="M150" s="15">
        <f t="array" ref="M150">+_xlfn.XLOOKUP(1,(CM_CT2[Contract Number Customer]=CM_CT2[[#This Row],[Contract Number Customer]])*(CM_CT2[Row Type]="Header"),CM_CT2[Sales Manager])</f>
        <v/>
      </c>
      <c r="N150" s="15">
        <f t="array" ref="N150">+_xlfn.XLOOKUP(1,(CM_CT2[Contract Number Customer]=CM_CT2[[#This Row],[Contract Number Customer]])*(CM_CT2[Row Type]="Header"),CM_CT2[Wagon Type])</f>
        <v/>
      </c>
      <c r="O150" s="10" t="n">
        <v>1</v>
      </c>
      <c r="P150" s="10" t="n"/>
      <c r="Q150" s="10" t="n"/>
      <c r="R150" s="10" t="n">
        <v>1</v>
      </c>
      <c r="S150" s="10" t="n"/>
      <c r="T150" s="10" t="n">
        <v>1</v>
      </c>
      <c r="U150" s="15">
        <f>+IF(CM_CT2[[#This Row],[Contract Status]]&lt;&gt;"ended",1,0)</f>
        <v/>
      </c>
      <c r="V150" s="15" t="n"/>
      <c r="W150" s="15">
        <f t="array" ref="W150">_xlfn.XLOOKUP(1,(CM_CT2[Contract Number Customer]=$E149)*(CM_CT2[Delivery Batch]=$F149)*(CM_CT2[Row Type]="Batch"),CM_CT2[Contract Flex])</f>
        <v/>
      </c>
      <c r="X150" s="54">
        <f t="array" ref="X150">_xlfn.XLOOKUP(1,(CM_CT2[Contract Number Customer]=$E149)*(CM_CT2[Delivery Batch]=$F149)*(CM_CT2[Row Type]="Batch"),CM_CT2[Flex StartDate])</f>
        <v/>
      </c>
      <c r="Y150" s="54">
        <f t="array" ref="Y150">_xlfn.XLOOKUP(1,(CM_CT2[Contract Number Customer]=$E149)*(CM_CT2[Delivery Batch]=$F149)*(CM_CT2[Row Type]="Batch"),CM_CT2[Flex EndDate])</f>
        <v/>
      </c>
      <c r="Z150" s="15">
        <f t="array" ref="Z150">_xlfn.XLOOKUP(1,(CM_CT2[Contract Number Customer]=$E149)*(CM_CT2[Delivery Batch]=$F149)*(CM_CT2[Row Type]="Batch"),CM_CT2[Contract Status])</f>
        <v/>
      </c>
      <c r="AA150" s="15" t="n"/>
      <c r="AB150" s="74" t="n"/>
      <c r="AC150" s="74" t="n"/>
      <c r="AD150" s="131">
        <f t="array" ref="AD150">+_xlfn.XLOOKUP(1,(Table_Mietpos[Vertragsnummer]=CM_CT2[[#This Row],[Contract Number M3]])*(Table_Mietpos[Auftragspos.]=CM_CT2[[#This Row],[Rentalposition M3]]),Table_Mietpos[Gueltig_ab])</f>
        <v/>
      </c>
      <c r="AE150" s="131">
        <f t="array" ref="AE150">+_xlfn.XLOOKUP(1,(Table_Mietpos[Vertragsnummer]=CM_CT2[[#This Row],[Contract Number M3]])*(Table_Mietpos[Auftragspos.]=CM_CT2[[#This Row],[Rentalposition M3]]),Table_Mietpos[Gueltig_bis])</f>
        <v/>
      </c>
      <c r="AF150" s="50">
        <f t="array" ref="AF150">+_xlfn.XLOOKUP(1,(CM_CT2[Contract Number Customer]=CM_CT2[[#This Row],[Contract Number Customer]])*(CM_CT2[Row Type]="Header"),CM_CT2[Contract Lenght Initial])</f>
        <v/>
      </c>
      <c r="AG150" s="136">
        <f>+CM_CT2[[#This Row],[Rental EndDate]]</f>
        <v/>
      </c>
      <c r="AH150" s="305" t="n"/>
      <c r="AI150" s="305" t="n"/>
      <c r="AJ150" s="305" t="n"/>
      <c r="AK150" s="53" t="n"/>
      <c r="AL150" s="15">
        <f t="array" ref="AL150">+_xlfn.XLOOKUP(1,(CM_CT2[Contract Number Customer]=CM_CT2[[#This Row],[Contract Number Customer]])*(CM_CT2[Row Type]="Header"),CM_CT2[Early Termination Category])</f>
        <v/>
      </c>
      <c r="AM150" s="136">
        <f t="array" ref="AM150">_xlfn.XLOOKUP(1,(CM_CT2[Contract Number Customer]=$E149)*(CM_CT2[Delivery Batch]=$F149)*(CM_CT2[Row Type]="Batch"),CM_CT2[Early Termination cut-off date1])</f>
        <v/>
      </c>
      <c r="AN150" s="136">
        <f t="array" ref="AN150">_xlfn.XLOOKUP(1,(CM_CT2[Contract Number Customer]=$E149)*(CM_CT2[Delivery Batch]=$F149)*(CM_CT2[Row Type]="Batch"),CM_CT2[Early Termination cut-off date2])</f>
        <v/>
      </c>
      <c r="AO150" s="53">
        <f t="array" ref="AO150">+_xlfn.XLOOKUP(1,(CM_CT2[Contract Number Customer]=CM_CT2[[#This Row],[Contract Number Customer]])*(CM_CT2[Row Type]="Header"),CM_CT2[Early Termination Notice Period Mths])</f>
        <v/>
      </c>
      <c r="AP150" s="53">
        <f t="array" ref="AP150">+_xlfn.XLOOKUP(1,(CM_CT2[Contract Number Customer]=CM_CT2[[#This Row],[Contract Number Customer]])*(CM_CT2[Row Type]="Header"),CM_CT2[Duly Termination Notice Period Mths])</f>
        <v/>
      </c>
      <c r="AQ150" s="54" t="n"/>
      <c r="AR150" s="54">
        <f t="array" ref="AR150">+_xlfn.XLOOKUP(1,(CM_CT2[[#This Row],[Contract Number M3]]=Next_possible_notice[Contract Number M3])*(CM_CT2[[#This Row],[Rentalposition M3]]=Next_possible_notice[Rentalposition M3]),Next_possible_notice[NoticeDateCalc])</f>
        <v/>
      </c>
      <c r="AS150" s="117" t="n"/>
      <c r="AT150" s="75" t="n"/>
      <c r="AU150" s="75" t="n"/>
      <c r="AV150" s="75" t="n"/>
      <c r="AW150" s="75" t="n"/>
      <c r="AX150" s="53" t="n"/>
      <c r="AY150" s="75" t="n"/>
      <c r="AZ150" s="54" t="n"/>
      <c r="BA150" s="50">
        <f t="array" ref="BA150">+_xlfn.XLOOKUP(1,(CM_CT2[Contract Number Customer]=CM_CT2[[#This Row],[Contract Number Customer]])*(CM_CT2[Row Type]="Header"),CM_CT2[Contract Lenght Early Clause &amp; Option])</f>
        <v/>
      </c>
      <c r="BB150" s="15" t="n"/>
      <c r="BC150" s="15" t="n"/>
      <c r="BD150" s="15" t="n"/>
      <c r="BE150" s="15" t="n"/>
      <c r="BF150" s="15" t="n"/>
      <c r="BG150" s="15" t="n"/>
      <c r="BH150" s="24" t="n"/>
      <c r="BI150" s="10" t="n"/>
      <c r="BJ150" s="118" t="n"/>
      <c r="BK150" s="24" t="n"/>
      <c r="BL150" s="24" t="n"/>
      <c r="BM150" s="50">
        <f t="array" ref="BM150">+_xlfn.XLOOKUP(1,(CM_CT2[Contract Number Customer]=CM_CT2[[#This Row],[Contract Number Customer]])*(CM_CT2[Row Type]="Header"),CM_CT2[Contract Mileage])</f>
        <v/>
      </c>
      <c r="BN150" s="50" t="n"/>
      <c r="BO150" s="54" t="n"/>
      <c r="BP150" s="54">
        <f t="array" ref="BP150">+_xlfn.XLOOKUP(1,(CM_CT2[Contract Number Customer]=CM_CT2[[#This Row],[Contract Number Customer]])*(CM_CT2[Row Type]="Header"),CM_CT2[Currency])</f>
        <v/>
      </c>
      <c r="BQ150" s="75">
        <f t="array" ref="BQ150">+_xlfn.XLOOKUP(1,(CM_CT2[Contract Number Customer]=CM_CT2[[#This Row],[Contract Number Customer]])*(CM_CT2[Row Type]="Header"),CM_CT2[Lease Rate EUR])</f>
        <v/>
      </c>
      <c r="BR150" s="306" t="n"/>
      <c r="BS150" s="306" t="n"/>
      <c r="BT150" s="177" t="n"/>
      <c r="BU150" s="306" t="n"/>
      <c r="BV150" s="179">
        <f t="array" ref="BV150">+_xlfn.XLOOKUP(1,(Table_Mietpos[Vertragsnummer]=CM_CT2[[#This Row],[Contract Number M3]])*(Table_Mietpos[Auftragspos.]=CM_CT2[[#This Row],[Rentalposition M3]]),Table_Mietpos[Nettosatz/Typ])</f>
        <v/>
      </c>
      <c r="BW150" s="306" t="n"/>
      <c r="BX150" s="75" t="n"/>
      <c r="BY150" s="75" t="n"/>
      <c r="BZ150" s="75" t="n"/>
      <c r="CA150" s="75" t="n"/>
      <c r="CB150" s="75" t="n"/>
      <c r="CC150" s="307" t="n"/>
      <c r="CD150" s="307" t="n"/>
      <c r="CE150" s="307" t="n"/>
      <c r="CF150" s="307" t="n"/>
      <c r="CG150" s="28" t="n"/>
      <c r="CH150" s="28" t="n"/>
      <c r="CI150" s="28" t="n"/>
      <c r="CJ150" s="186" t="n"/>
      <c r="CK150" s="307" t="n"/>
      <c r="CL150" s="306" t="n"/>
      <c r="CM150" s="12" t="n"/>
      <c r="CN150" s="20" t="n"/>
      <c r="CO150" s="142" t="n"/>
      <c r="CP150" s="142" t="n"/>
      <c r="CQ150" s="142" t="n"/>
      <c r="CR150" s="20" t="n"/>
    </row>
    <row r="151" ht="15" customHeight="1" s="287">
      <c r="B151" s="11" t="n"/>
      <c r="C151" s="14" t="inlineStr">
        <is>
          <t>V700010</t>
        </is>
      </c>
      <c r="D151" s="10" t="n"/>
      <c r="E151" s="15">
        <f t="array" ref="E151">+_xlfn.XLOOKUP(1,(CM_CT2[Contract Number M3]=CM_CT2[[#This Row],[Contract Number M3]])*(CM_CT2[Row Type]="Header"),CM_CT2[Contract Number Customer])</f>
        <v/>
      </c>
      <c r="F151" s="10" t="n">
        <v>3</v>
      </c>
      <c r="G151" s="10" t="inlineStr">
        <is>
          <t>Wagon</t>
        </is>
      </c>
      <c r="H151" s="10" t="n">
        <v>44</v>
      </c>
      <c r="I151" s="73">
        <f t="array" ref="I151">+_xlfn.XLOOKUP(1,(Table_Mietpos[Vertragsnummer]=CM[[#This Row],[Contract Number M3]])*(Table_Mietpos[Auftragspos.]=CM[[#This Row],[Rentalposition M3]]),Table_Mietpos[ChNr])</f>
        <v/>
      </c>
      <c r="J151" s="72">
        <f t="array" ref="J151">+_xlfn.XLOOKUP(1,(CM_CT2[Contract Number Customer]=CM_CT2[[#This Row],[Contract Number Customer]])*(CM_CT2[Row Type]="Header"),CM_CT2[Customer])</f>
        <v/>
      </c>
      <c r="K151" s="51" t="n"/>
      <c r="L151" s="51" t="n"/>
      <c r="M151" s="15">
        <f t="array" ref="M151">+_xlfn.XLOOKUP(1,(CM_CT2[Contract Number Customer]=CM_CT2[[#This Row],[Contract Number Customer]])*(CM_CT2[Row Type]="Header"),CM_CT2[Sales Manager])</f>
        <v/>
      </c>
      <c r="N151" s="15">
        <f t="array" ref="N151">+_xlfn.XLOOKUP(1,(CM_CT2[Contract Number Customer]=CM_CT2[[#This Row],[Contract Number Customer]])*(CM_CT2[Row Type]="Header"),CM_CT2[Wagon Type])</f>
        <v/>
      </c>
      <c r="O151" s="10" t="n">
        <v>1</v>
      </c>
      <c r="P151" s="10" t="n"/>
      <c r="Q151" s="10" t="n"/>
      <c r="R151" s="10" t="n">
        <v>1</v>
      </c>
      <c r="S151" s="10" t="n"/>
      <c r="T151" s="10" t="n">
        <v>1</v>
      </c>
      <c r="U151" s="15">
        <f>+IF(CM_CT2[[#This Row],[Contract Status]]&lt;&gt;"ended",1,0)</f>
        <v/>
      </c>
      <c r="V151" s="15" t="n"/>
      <c r="W151" s="15">
        <f t="array" ref="W151">_xlfn.XLOOKUP(1,(CM_CT2[Contract Number Customer]=$E150)*(CM_CT2[Delivery Batch]=$F150)*(CM_CT2[Row Type]="Batch"),CM_CT2[Contract Flex])</f>
        <v/>
      </c>
      <c r="X151" s="54">
        <f t="array" ref="X151">_xlfn.XLOOKUP(1,(CM_CT2[Contract Number Customer]=$E150)*(CM_CT2[Delivery Batch]=$F150)*(CM_CT2[Row Type]="Batch"),CM_CT2[Flex StartDate])</f>
        <v/>
      </c>
      <c r="Y151" s="54">
        <f t="array" ref="Y151">_xlfn.XLOOKUP(1,(CM_CT2[Contract Number Customer]=$E150)*(CM_CT2[Delivery Batch]=$F150)*(CM_CT2[Row Type]="Batch"),CM_CT2[Flex EndDate])</f>
        <v/>
      </c>
      <c r="Z151" s="15">
        <f t="array" ref="Z151">_xlfn.XLOOKUP(1,(CM_CT2[Contract Number Customer]=$E150)*(CM_CT2[Delivery Batch]=$F150)*(CM_CT2[Row Type]="Batch"),CM_CT2[Contract Status])</f>
        <v/>
      </c>
      <c r="AA151" s="15" t="n"/>
      <c r="AB151" s="74" t="n"/>
      <c r="AC151" s="74" t="n"/>
      <c r="AD151" s="131">
        <f t="array" ref="AD151">+_xlfn.XLOOKUP(1,(Table_Mietpos[Vertragsnummer]=CM_CT2[[#This Row],[Contract Number M3]])*(Table_Mietpos[Auftragspos.]=CM_CT2[[#This Row],[Rentalposition M3]]),Table_Mietpos[Gueltig_ab])</f>
        <v/>
      </c>
      <c r="AE151" s="131">
        <f t="array" ref="AE151">+_xlfn.XLOOKUP(1,(Table_Mietpos[Vertragsnummer]=CM_CT2[[#This Row],[Contract Number M3]])*(Table_Mietpos[Auftragspos.]=CM_CT2[[#This Row],[Rentalposition M3]]),Table_Mietpos[Gueltig_bis])</f>
        <v/>
      </c>
      <c r="AF151" s="50">
        <f t="array" ref="AF151">+_xlfn.XLOOKUP(1,(CM_CT2[Contract Number Customer]=CM_CT2[[#This Row],[Contract Number Customer]])*(CM_CT2[Row Type]="Header"),CM_CT2[Contract Lenght Initial])</f>
        <v/>
      </c>
      <c r="AG151" s="136">
        <f>+CM_CT2[[#This Row],[Rental EndDate]]</f>
        <v/>
      </c>
      <c r="AH151" s="305" t="n"/>
      <c r="AI151" s="305" t="n"/>
      <c r="AJ151" s="305" t="n"/>
      <c r="AK151" s="53" t="n"/>
      <c r="AL151" s="15">
        <f t="array" ref="AL151">+_xlfn.XLOOKUP(1,(CM_CT2[Contract Number Customer]=CM_CT2[[#This Row],[Contract Number Customer]])*(CM_CT2[Row Type]="Header"),CM_CT2[Early Termination Category])</f>
        <v/>
      </c>
      <c r="AM151" s="136">
        <f t="array" ref="AM151">_xlfn.XLOOKUP(1,(CM_CT2[Contract Number Customer]=$E150)*(CM_CT2[Delivery Batch]=$F150)*(CM_CT2[Row Type]="Batch"),CM_CT2[Early Termination cut-off date1])</f>
        <v/>
      </c>
      <c r="AN151" s="136">
        <f t="array" ref="AN151">_xlfn.XLOOKUP(1,(CM_CT2[Contract Number Customer]=$E150)*(CM_CT2[Delivery Batch]=$F150)*(CM_CT2[Row Type]="Batch"),CM_CT2[Early Termination cut-off date2])</f>
        <v/>
      </c>
      <c r="AO151" s="53">
        <f t="array" ref="AO151">+_xlfn.XLOOKUP(1,(CM_CT2[Contract Number Customer]=CM_CT2[[#This Row],[Contract Number Customer]])*(CM_CT2[Row Type]="Header"),CM_CT2[Early Termination Notice Period Mths])</f>
        <v/>
      </c>
      <c r="AP151" s="53">
        <f t="array" ref="AP151">+_xlfn.XLOOKUP(1,(CM_CT2[Contract Number Customer]=CM_CT2[[#This Row],[Contract Number Customer]])*(CM_CT2[Row Type]="Header"),CM_CT2[Duly Termination Notice Period Mths])</f>
        <v/>
      </c>
      <c r="AQ151" s="54" t="n"/>
      <c r="AR151" s="54">
        <f t="array" ref="AR151">+_xlfn.XLOOKUP(1,(CM_CT2[[#This Row],[Contract Number M3]]=Next_possible_notice[Contract Number M3])*(CM_CT2[[#This Row],[Rentalposition M3]]=Next_possible_notice[Rentalposition M3]),Next_possible_notice[NoticeDateCalc])</f>
        <v/>
      </c>
      <c r="AS151" s="117" t="n"/>
      <c r="AT151" s="75" t="n"/>
      <c r="AU151" s="75" t="n"/>
      <c r="AV151" s="75" t="n"/>
      <c r="AW151" s="75" t="n"/>
      <c r="AX151" s="53" t="n"/>
      <c r="AY151" s="75" t="n"/>
      <c r="AZ151" s="54" t="n"/>
      <c r="BA151" s="50">
        <f t="array" ref="BA151">+_xlfn.XLOOKUP(1,(CM_CT2[Contract Number Customer]=CM_CT2[[#This Row],[Contract Number Customer]])*(CM_CT2[Row Type]="Header"),CM_CT2[Contract Lenght Early Clause &amp; Option])</f>
        <v/>
      </c>
      <c r="BB151" s="15" t="n"/>
      <c r="BC151" s="15" t="n"/>
      <c r="BD151" s="15" t="n"/>
      <c r="BE151" s="15" t="n"/>
      <c r="BF151" s="15" t="n"/>
      <c r="BG151" s="15" t="n"/>
      <c r="BH151" s="24" t="n"/>
      <c r="BI151" s="10" t="n"/>
      <c r="BJ151" s="118" t="n"/>
      <c r="BK151" s="24" t="n"/>
      <c r="BL151" s="24" t="n"/>
      <c r="BM151" s="50">
        <f t="array" ref="BM151">+_xlfn.XLOOKUP(1,(CM_CT2[Contract Number Customer]=CM_CT2[[#This Row],[Contract Number Customer]])*(CM_CT2[Row Type]="Header"),CM_CT2[Contract Mileage])</f>
        <v/>
      </c>
      <c r="BN151" s="50" t="n"/>
      <c r="BO151" s="54" t="n"/>
      <c r="BP151" s="54">
        <f t="array" ref="BP151">+_xlfn.XLOOKUP(1,(CM_CT2[Contract Number Customer]=CM_CT2[[#This Row],[Contract Number Customer]])*(CM_CT2[Row Type]="Header"),CM_CT2[Currency])</f>
        <v/>
      </c>
      <c r="BQ151" s="75">
        <f t="array" ref="BQ151">+_xlfn.XLOOKUP(1,(CM_CT2[Contract Number Customer]=CM_CT2[[#This Row],[Contract Number Customer]])*(CM_CT2[Row Type]="Header"),CM_CT2[Lease Rate EUR])</f>
        <v/>
      </c>
      <c r="BR151" s="306" t="n"/>
      <c r="BS151" s="306" t="n"/>
      <c r="BT151" s="177" t="n"/>
      <c r="BU151" s="306" t="n"/>
      <c r="BV151" s="179">
        <f t="array" ref="BV151">+_xlfn.XLOOKUP(1,(Table_Mietpos[Vertragsnummer]=CM_CT2[[#This Row],[Contract Number M3]])*(Table_Mietpos[Auftragspos.]=CM_CT2[[#This Row],[Rentalposition M3]]),Table_Mietpos[Nettosatz/Typ])</f>
        <v/>
      </c>
      <c r="BW151" s="306" t="n"/>
      <c r="BX151" s="75" t="n"/>
      <c r="BY151" s="75" t="n"/>
      <c r="BZ151" s="75" t="n"/>
      <c r="CA151" s="75" t="n"/>
      <c r="CB151" s="75" t="n"/>
      <c r="CC151" s="307" t="n"/>
      <c r="CD151" s="307" t="n"/>
      <c r="CE151" s="307" t="n"/>
      <c r="CF151" s="307" t="n"/>
      <c r="CG151" s="28" t="n"/>
      <c r="CH151" s="28" t="n"/>
      <c r="CI151" s="28" t="n"/>
      <c r="CJ151" s="186" t="n"/>
      <c r="CK151" s="307" t="n"/>
      <c r="CL151" s="306" t="n"/>
      <c r="CM151" s="12" t="n"/>
      <c r="CN151" s="20" t="n"/>
      <c r="CO151" s="142" t="n"/>
      <c r="CP151" s="142" t="n"/>
      <c r="CQ151" s="142" t="n"/>
      <c r="CR151" s="20" t="n"/>
    </row>
    <row r="152" ht="15" customHeight="1" s="287">
      <c r="B152" s="11" t="n"/>
      <c r="C152" s="14" t="inlineStr">
        <is>
          <t>V700010</t>
        </is>
      </c>
      <c r="D152" s="10" t="n"/>
      <c r="E152" s="15">
        <f t="array" ref="E152">+_xlfn.XLOOKUP(1,(CM_CT2[Contract Number M3]=CM_CT2[[#This Row],[Contract Number M3]])*(CM_CT2[Row Type]="Header"),CM_CT2[Contract Number Customer])</f>
        <v/>
      </c>
      <c r="F152" s="10" t="n">
        <v>3</v>
      </c>
      <c r="G152" s="10" t="inlineStr">
        <is>
          <t>Wagon</t>
        </is>
      </c>
      <c r="H152" s="10" t="n">
        <v>45</v>
      </c>
      <c r="I152" s="73">
        <f t="array" ref="I152">+_xlfn.XLOOKUP(1,(Table_Mietpos[Vertragsnummer]=CM[[#This Row],[Contract Number M3]])*(Table_Mietpos[Auftragspos.]=CM[[#This Row],[Rentalposition M3]]),Table_Mietpos[ChNr])</f>
        <v/>
      </c>
      <c r="J152" s="72">
        <f t="array" ref="J152">+_xlfn.XLOOKUP(1,(CM_CT2[Contract Number Customer]=CM_CT2[[#This Row],[Contract Number Customer]])*(CM_CT2[Row Type]="Header"),CM_CT2[Customer])</f>
        <v/>
      </c>
      <c r="K152" s="51" t="n"/>
      <c r="L152" s="51" t="n"/>
      <c r="M152" s="15">
        <f t="array" ref="M152">+_xlfn.XLOOKUP(1,(CM_CT2[Contract Number Customer]=CM_CT2[[#This Row],[Contract Number Customer]])*(CM_CT2[Row Type]="Header"),CM_CT2[Sales Manager])</f>
        <v/>
      </c>
      <c r="N152" s="15">
        <f t="array" ref="N152">+_xlfn.XLOOKUP(1,(CM_CT2[Contract Number Customer]=CM_CT2[[#This Row],[Contract Number Customer]])*(CM_CT2[Row Type]="Header"),CM_CT2[Wagon Type])</f>
        <v/>
      </c>
      <c r="O152" s="10" t="n">
        <v>1</v>
      </c>
      <c r="P152" s="10" t="n"/>
      <c r="Q152" s="10" t="n"/>
      <c r="R152" s="10" t="n">
        <v>1</v>
      </c>
      <c r="S152" s="10" t="n"/>
      <c r="T152" s="10" t="n">
        <v>1</v>
      </c>
      <c r="U152" s="15">
        <f>+IF(CM_CT2[[#This Row],[Contract Status]]&lt;&gt;"ended",1,0)</f>
        <v/>
      </c>
      <c r="V152" s="15" t="n"/>
      <c r="W152" s="15">
        <f t="array" ref="W152">_xlfn.XLOOKUP(1,(CM_CT2[Contract Number Customer]=$E151)*(CM_CT2[Delivery Batch]=$F151)*(CM_CT2[Row Type]="Batch"),CM_CT2[Contract Flex])</f>
        <v/>
      </c>
      <c r="X152" s="54">
        <f t="array" ref="X152">_xlfn.XLOOKUP(1,(CM_CT2[Contract Number Customer]=$E151)*(CM_CT2[Delivery Batch]=$F151)*(CM_CT2[Row Type]="Batch"),CM_CT2[Flex StartDate])</f>
        <v/>
      </c>
      <c r="Y152" s="54">
        <f t="array" ref="Y152">_xlfn.XLOOKUP(1,(CM_CT2[Contract Number Customer]=$E151)*(CM_CT2[Delivery Batch]=$F151)*(CM_CT2[Row Type]="Batch"),CM_CT2[Flex EndDate])</f>
        <v/>
      </c>
      <c r="Z152" s="15">
        <f t="array" ref="Z152">_xlfn.XLOOKUP(1,(CM_CT2[Contract Number Customer]=$E151)*(CM_CT2[Delivery Batch]=$F151)*(CM_CT2[Row Type]="Batch"),CM_CT2[Contract Status])</f>
        <v/>
      </c>
      <c r="AA152" s="15" t="n"/>
      <c r="AB152" s="74" t="n"/>
      <c r="AC152" s="74" t="n"/>
      <c r="AD152" s="131">
        <f t="array" ref="AD152">+_xlfn.XLOOKUP(1,(Table_Mietpos[Vertragsnummer]=CM_CT2[[#This Row],[Contract Number M3]])*(Table_Mietpos[Auftragspos.]=CM_CT2[[#This Row],[Rentalposition M3]]),Table_Mietpos[Gueltig_ab])</f>
        <v/>
      </c>
      <c r="AE152" s="131">
        <f t="array" ref="AE152">+_xlfn.XLOOKUP(1,(Table_Mietpos[Vertragsnummer]=CM_CT2[[#This Row],[Contract Number M3]])*(Table_Mietpos[Auftragspos.]=CM_CT2[[#This Row],[Rentalposition M3]]),Table_Mietpos[Gueltig_bis])</f>
        <v/>
      </c>
      <c r="AF152" s="50">
        <f t="array" ref="AF152">+_xlfn.XLOOKUP(1,(CM_CT2[Contract Number Customer]=CM_CT2[[#This Row],[Contract Number Customer]])*(CM_CT2[Row Type]="Header"),CM_CT2[Contract Lenght Initial])</f>
        <v/>
      </c>
      <c r="AG152" s="136">
        <f>+CM_CT2[[#This Row],[Rental EndDate]]</f>
        <v/>
      </c>
      <c r="AH152" s="305" t="n"/>
      <c r="AI152" s="305" t="n"/>
      <c r="AJ152" s="305" t="n"/>
      <c r="AK152" s="53" t="n"/>
      <c r="AL152" s="15">
        <f t="array" ref="AL152">+_xlfn.XLOOKUP(1,(CM_CT2[Contract Number Customer]=CM_CT2[[#This Row],[Contract Number Customer]])*(CM_CT2[Row Type]="Header"),CM_CT2[Early Termination Category])</f>
        <v/>
      </c>
      <c r="AM152" s="136">
        <f t="array" ref="AM152">_xlfn.XLOOKUP(1,(CM_CT2[Contract Number Customer]=$E151)*(CM_CT2[Delivery Batch]=$F151)*(CM_CT2[Row Type]="Batch"),CM_CT2[Early Termination cut-off date1])</f>
        <v/>
      </c>
      <c r="AN152" s="136">
        <f t="array" ref="AN152">_xlfn.XLOOKUP(1,(CM_CT2[Contract Number Customer]=$E151)*(CM_CT2[Delivery Batch]=$F151)*(CM_CT2[Row Type]="Batch"),CM_CT2[Early Termination cut-off date2])</f>
        <v/>
      </c>
      <c r="AO152" s="53">
        <f t="array" ref="AO152">+_xlfn.XLOOKUP(1,(CM_CT2[Contract Number Customer]=CM_CT2[[#This Row],[Contract Number Customer]])*(CM_CT2[Row Type]="Header"),CM_CT2[Early Termination Notice Period Mths])</f>
        <v/>
      </c>
      <c r="AP152" s="53">
        <f t="array" ref="AP152">+_xlfn.XLOOKUP(1,(CM_CT2[Contract Number Customer]=CM_CT2[[#This Row],[Contract Number Customer]])*(CM_CT2[Row Type]="Header"),CM_CT2[Duly Termination Notice Period Mths])</f>
        <v/>
      </c>
      <c r="AQ152" s="54" t="n"/>
      <c r="AR152" s="54">
        <f t="array" ref="AR152">+_xlfn.XLOOKUP(1,(CM_CT2[[#This Row],[Contract Number M3]]=Next_possible_notice[Contract Number M3])*(CM_CT2[[#This Row],[Rentalposition M3]]=Next_possible_notice[Rentalposition M3]),Next_possible_notice[NoticeDateCalc])</f>
        <v/>
      </c>
      <c r="AS152" s="117" t="n"/>
      <c r="AT152" s="75" t="n"/>
      <c r="AU152" s="75" t="n"/>
      <c r="AV152" s="75" t="n"/>
      <c r="AW152" s="75" t="n"/>
      <c r="AX152" s="53" t="n"/>
      <c r="AY152" s="75" t="n"/>
      <c r="AZ152" s="54" t="n"/>
      <c r="BA152" s="50">
        <f t="array" ref="BA152">+_xlfn.XLOOKUP(1,(CM_CT2[Contract Number Customer]=CM_CT2[[#This Row],[Contract Number Customer]])*(CM_CT2[Row Type]="Header"),CM_CT2[Contract Lenght Early Clause &amp; Option])</f>
        <v/>
      </c>
      <c r="BB152" s="15" t="n"/>
      <c r="BC152" s="15" t="n"/>
      <c r="BD152" s="15" t="n"/>
      <c r="BE152" s="15" t="n"/>
      <c r="BF152" s="15" t="n"/>
      <c r="BG152" s="15" t="n"/>
      <c r="BH152" s="24" t="n"/>
      <c r="BI152" s="10" t="n"/>
      <c r="BJ152" s="118" t="n"/>
      <c r="BK152" s="24" t="n"/>
      <c r="BL152" s="24" t="n"/>
      <c r="BM152" s="50">
        <f t="array" ref="BM152">+_xlfn.XLOOKUP(1,(CM_CT2[Contract Number Customer]=CM_CT2[[#This Row],[Contract Number Customer]])*(CM_CT2[Row Type]="Header"),CM_CT2[Contract Mileage])</f>
        <v/>
      </c>
      <c r="BN152" s="50" t="n"/>
      <c r="BO152" s="54" t="n"/>
      <c r="BP152" s="54">
        <f t="array" ref="BP152">+_xlfn.XLOOKUP(1,(CM_CT2[Contract Number Customer]=CM_CT2[[#This Row],[Contract Number Customer]])*(CM_CT2[Row Type]="Header"),CM_CT2[Currency])</f>
        <v/>
      </c>
      <c r="BQ152" s="75">
        <f t="array" ref="BQ152">+_xlfn.XLOOKUP(1,(CM_CT2[Contract Number Customer]=CM_CT2[[#This Row],[Contract Number Customer]])*(CM_CT2[Row Type]="Header"),CM_CT2[Lease Rate EUR])</f>
        <v/>
      </c>
      <c r="BR152" s="306" t="n"/>
      <c r="BS152" s="306" t="n"/>
      <c r="BT152" s="177" t="n"/>
      <c r="BU152" s="306" t="n"/>
      <c r="BV152" s="179">
        <f t="array" ref="BV152">+_xlfn.XLOOKUP(1,(Table_Mietpos[Vertragsnummer]=CM_CT2[[#This Row],[Contract Number M3]])*(Table_Mietpos[Auftragspos.]=CM_CT2[[#This Row],[Rentalposition M3]]),Table_Mietpos[Nettosatz/Typ])</f>
        <v/>
      </c>
      <c r="BW152" s="306" t="n"/>
      <c r="BX152" s="75" t="n"/>
      <c r="BY152" s="75" t="n"/>
      <c r="BZ152" s="75" t="n"/>
      <c r="CA152" s="75" t="n"/>
      <c r="CB152" s="75" t="n"/>
      <c r="CC152" s="307" t="n"/>
      <c r="CD152" s="307" t="n"/>
      <c r="CE152" s="307" t="n"/>
      <c r="CF152" s="307" t="n"/>
      <c r="CG152" s="28" t="n"/>
      <c r="CH152" s="28" t="n"/>
      <c r="CI152" s="28" t="n"/>
      <c r="CJ152" s="186" t="n"/>
      <c r="CK152" s="307" t="n"/>
      <c r="CL152" s="306" t="n"/>
      <c r="CM152" s="12" t="n"/>
      <c r="CN152" s="20" t="n"/>
      <c r="CO152" s="142" t="n"/>
      <c r="CP152" s="142" t="n"/>
      <c r="CQ152" s="142" t="n"/>
      <c r="CR152" s="20" t="n"/>
    </row>
    <row r="153" ht="15" customHeight="1" s="287">
      <c r="B153" s="11" t="n"/>
      <c r="C153" s="14" t="inlineStr">
        <is>
          <t>V700010</t>
        </is>
      </c>
      <c r="D153" s="10" t="n"/>
      <c r="E153" s="15">
        <f t="array" ref="E153">+_xlfn.XLOOKUP(1,(CM_CT2[Contract Number M3]=CM_CT2[[#This Row],[Contract Number M3]])*(CM_CT2[Row Type]="Header"),CM_CT2[Contract Number Customer])</f>
        <v/>
      </c>
      <c r="F153" s="10" t="n">
        <v>3</v>
      </c>
      <c r="G153" s="10" t="inlineStr">
        <is>
          <t>Wagon</t>
        </is>
      </c>
      <c r="H153" s="10" t="n">
        <v>46</v>
      </c>
      <c r="I153" s="73">
        <f t="array" ref="I153">+_xlfn.XLOOKUP(1,(Table_Mietpos[Vertragsnummer]=CM[[#This Row],[Contract Number M3]])*(Table_Mietpos[Auftragspos.]=CM[[#This Row],[Rentalposition M3]]),Table_Mietpos[ChNr])</f>
        <v/>
      </c>
      <c r="J153" s="72">
        <f t="array" ref="J153">+_xlfn.XLOOKUP(1,(CM_CT2[Contract Number Customer]=CM_CT2[[#This Row],[Contract Number Customer]])*(CM_CT2[Row Type]="Header"),CM_CT2[Customer])</f>
        <v/>
      </c>
      <c r="K153" s="51" t="n"/>
      <c r="L153" s="51" t="n"/>
      <c r="M153" s="15">
        <f t="array" ref="M153">+_xlfn.XLOOKUP(1,(CM_CT2[Contract Number Customer]=CM_CT2[[#This Row],[Contract Number Customer]])*(CM_CT2[Row Type]="Header"),CM_CT2[Sales Manager])</f>
        <v/>
      </c>
      <c r="N153" s="15">
        <f t="array" ref="N153">+_xlfn.XLOOKUP(1,(CM_CT2[Contract Number Customer]=CM_CT2[[#This Row],[Contract Number Customer]])*(CM_CT2[Row Type]="Header"),CM_CT2[Wagon Type])</f>
        <v/>
      </c>
      <c r="O153" s="10" t="n">
        <v>1</v>
      </c>
      <c r="P153" s="10" t="n"/>
      <c r="Q153" s="10" t="n"/>
      <c r="R153" s="10" t="n">
        <v>1</v>
      </c>
      <c r="S153" s="10" t="n"/>
      <c r="T153" s="10" t="n">
        <v>1</v>
      </c>
      <c r="U153" s="15">
        <f>+IF(CM_CT2[[#This Row],[Contract Status]]&lt;&gt;"ended",1,0)</f>
        <v/>
      </c>
      <c r="V153" s="15" t="n"/>
      <c r="W153" s="15">
        <f t="array" ref="W153">_xlfn.XLOOKUP(1,(CM_CT2[Contract Number Customer]=$E152)*(CM_CT2[Delivery Batch]=$F152)*(CM_CT2[Row Type]="Batch"),CM_CT2[Contract Flex])</f>
        <v/>
      </c>
      <c r="X153" s="54">
        <f t="array" ref="X153">_xlfn.XLOOKUP(1,(CM_CT2[Contract Number Customer]=$E152)*(CM_CT2[Delivery Batch]=$F152)*(CM_CT2[Row Type]="Batch"),CM_CT2[Flex StartDate])</f>
        <v/>
      </c>
      <c r="Y153" s="54">
        <f t="array" ref="Y153">_xlfn.XLOOKUP(1,(CM_CT2[Contract Number Customer]=$E152)*(CM_CT2[Delivery Batch]=$F152)*(CM_CT2[Row Type]="Batch"),CM_CT2[Flex EndDate])</f>
        <v/>
      </c>
      <c r="Z153" s="15">
        <f t="array" ref="Z153">_xlfn.XLOOKUP(1,(CM_CT2[Contract Number Customer]=$E152)*(CM_CT2[Delivery Batch]=$F152)*(CM_CT2[Row Type]="Batch"),CM_CT2[Contract Status])</f>
        <v/>
      </c>
      <c r="AA153" s="15" t="n"/>
      <c r="AB153" s="74" t="n"/>
      <c r="AC153" s="74" t="n"/>
      <c r="AD153" s="131">
        <f t="array" ref="AD153">+_xlfn.XLOOKUP(1,(Table_Mietpos[Vertragsnummer]=CM_CT2[[#This Row],[Contract Number M3]])*(Table_Mietpos[Auftragspos.]=CM_CT2[[#This Row],[Rentalposition M3]]),Table_Mietpos[Gueltig_ab])</f>
        <v/>
      </c>
      <c r="AE153" s="131">
        <f t="array" ref="AE153">+_xlfn.XLOOKUP(1,(Table_Mietpos[Vertragsnummer]=CM_CT2[[#This Row],[Contract Number M3]])*(Table_Mietpos[Auftragspos.]=CM_CT2[[#This Row],[Rentalposition M3]]),Table_Mietpos[Gueltig_bis])</f>
        <v/>
      </c>
      <c r="AF153" s="50">
        <f t="array" ref="AF153">+_xlfn.XLOOKUP(1,(CM_CT2[Contract Number Customer]=CM_CT2[[#This Row],[Contract Number Customer]])*(CM_CT2[Row Type]="Header"),CM_CT2[Contract Lenght Initial])</f>
        <v/>
      </c>
      <c r="AG153" s="136">
        <f>+CM_CT2[[#This Row],[Rental EndDate]]</f>
        <v/>
      </c>
      <c r="AH153" s="305" t="n"/>
      <c r="AI153" s="305" t="n"/>
      <c r="AJ153" s="305" t="n"/>
      <c r="AK153" s="53" t="n"/>
      <c r="AL153" s="15">
        <f t="array" ref="AL153">+_xlfn.XLOOKUP(1,(CM_CT2[Contract Number Customer]=CM_CT2[[#This Row],[Contract Number Customer]])*(CM_CT2[Row Type]="Header"),CM_CT2[Early Termination Category])</f>
        <v/>
      </c>
      <c r="AM153" s="136">
        <f t="array" ref="AM153">_xlfn.XLOOKUP(1,(CM_CT2[Contract Number Customer]=$E152)*(CM_CT2[Delivery Batch]=$F152)*(CM_CT2[Row Type]="Batch"),CM_CT2[Early Termination cut-off date1])</f>
        <v/>
      </c>
      <c r="AN153" s="136">
        <f t="array" ref="AN153">_xlfn.XLOOKUP(1,(CM_CT2[Contract Number Customer]=$E152)*(CM_CT2[Delivery Batch]=$F152)*(CM_CT2[Row Type]="Batch"),CM_CT2[Early Termination cut-off date2])</f>
        <v/>
      </c>
      <c r="AO153" s="53">
        <f t="array" ref="AO153">+_xlfn.XLOOKUP(1,(CM_CT2[Contract Number Customer]=CM_CT2[[#This Row],[Contract Number Customer]])*(CM_CT2[Row Type]="Header"),CM_CT2[Early Termination Notice Period Mths])</f>
        <v/>
      </c>
      <c r="AP153" s="53">
        <f t="array" ref="AP153">+_xlfn.XLOOKUP(1,(CM_CT2[Contract Number Customer]=CM_CT2[[#This Row],[Contract Number Customer]])*(CM_CT2[Row Type]="Header"),CM_CT2[Duly Termination Notice Period Mths])</f>
        <v/>
      </c>
      <c r="AQ153" s="54" t="n"/>
      <c r="AR153" s="54">
        <f t="array" ref="AR153">+_xlfn.XLOOKUP(1,(CM_CT2[[#This Row],[Contract Number M3]]=Next_possible_notice[Contract Number M3])*(CM_CT2[[#This Row],[Rentalposition M3]]=Next_possible_notice[Rentalposition M3]),Next_possible_notice[NoticeDateCalc])</f>
        <v/>
      </c>
      <c r="AS153" s="117" t="n"/>
      <c r="AT153" s="75" t="n"/>
      <c r="AU153" s="75" t="n"/>
      <c r="AV153" s="75" t="n"/>
      <c r="AW153" s="75" t="n"/>
      <c r="AX153" s="53" t="n"/>
      <c r="AY153" s="75" t="n"/>
      <c r="AZ153" s="54" t="n"/>
      <c r="BA153" s="50">
        <f t="array" ref="BA153">+_xlfn.XLOOKUP(1,(CM_CT2[Contract Number Customer]=CM_CT2[[#This Row],[Contract Number Customer]])*(CM_CT2[Row Type]="Header"),CM_CT2[Contract Lenght Early Clause &amp; Option])</f>
        <v/>
      </c>
      <c r="BB153" s="15" t="n"/>
      <c r="BC153" s="15" t="n"/>
      <c r="BD153" s="15" t="n"/>
      <c r="BE153" s="15" t="n"/>
      <c r="BF153" s="15" t="n"/>
      <c r="BG153" s="15" t="n"/>
      <c r="BH153" s="24" t="n"/>
      <c r="BI153" s="10" t="n"/>
      <c r="BJ153" s="118" t="n"/>
      <c r="BK153" s="24" t="n"/>
      <c r="BL153" s="24" t="n"/>
      <c r="BM153" s="50">
        <f t="array" ref="BM153">+_xlfn.XLOOKUP(1,(CM_CT2[Contract Number Customer]=CM_CT2[[#This Row],[Contract Number Customer]])*(CM_CT2[Row Type]="Header"),CM_CT2[Contract Mileage])</f>
        <v/>
      </c>
      <c r="BN153" s="50" t="n"/>
      <c r="BO153" s="54" t="n"/>
      <c r="BP153" s="54">
        <f t="array" ref="BP153">+_xlfn.XLOOKUP(1,(CM_CT2[Contract Number Customer]=CM_CT2[[#This Row],[Contract Number Customer]])*(CM_CT2[Row Type]="Header"),CM_CT2[Currency])</f>
        <v/>
      </c>
      <c r="BQ153" s="75">
        <f t="array" ref="BQ153">+_xlfn.XLOOKUP(1,(CM_CT2[Contract Number Customer]=CM_CT2[[#This Row],[Contract Number Customer]])*(CM_CT2[Row Type]="Header"),CM_CT2[Lease Rate EUR])</f>
        <v/>
      </c>
      <c r="BR153" s="306" t="n"/>
      <c r="BS153" s="306" t="n"/>
      <c r="BT153" s="177" t="n"/>
      <c r="BU153" s="306" t="n"/>
      <c r="BV153" s="179">
        <f t="array" ref="BV153">+_xlfn.XLOOKUP(1,(Table_Mietpos[Vertragsnummer]=CM_CT2[[#This Row],[Contract Number M3]])*(Table_Mietpos[Auftragspos.]=CM_CT2[[#This Row],[Rentalposition M3]]),Table_Mietpos[Nettosatz/Typ])</f>
        <v/>
      </c>
      <c r="BW153" s="306" t="n"/>
      <c r="BX153" s="75" t="n"/>
      <c r="BY153" s="75" t="n"/>
      <c r="BZ153" s="75" t="n"/>
      <c r="CA153" s="75" t="n"/>
      <c r="CB153" s="75" t="n"/>
      <c r="CC153" s="307" t="n"/>
      <c r="CD153" s="307" t="n"/>
      <c r="CE153" s="307" t="n"/>
      <c r="CF153" s="307" t="n"/>
      <c r="CG153" s="28" t="n"/>
      <c r="CH153" s="28" t="n"/>
      <c r="CI153" s="28" t="n"/>
      <c r="CJ153" s="186" t="n"/>
      <c r="CK153" s="307" t="n"/>
      <c r="CL153" s="306" t="n"/>
      <c r="CM153" s="12" t="n"/>
      <c r="CN153" s="20" t="n"/>
      <c r="CO153" s="142" t="n"/>
      <c r="CP153" s="142" t="n"/>
      <c r="CQ153" s="142" t="n"/>
      <c r="CR153" s="20" t="n"/>
    </row>
    <row r="154" ht="15" customHeight="1" s="287">
      <c r="B154" s="11" t="n"/>
      <c r="C154" s="14" t="inlineStr">
        <is>
          <t>V700010</t>
        </is>
      </c>
      <c r="D154" s="10" t="n"/>
      <c r="E154" s="15">
        <f t="array" ref="E154">+_xlfn.XLOOKUP(1,(CM_CT2[Contract Number M3]=CM_CT2[[#This Row],[Contract Number M3]])*(CM_CT2[Row Type]="Header"),CM_CT2[Contract Number Customer])</f>
        <v/>
      </c>
      <c r="F154" s="10" t="n">
        <v>3</v>
      </c>
      <c r="G154" s="10" t="inlineStr">
        <is>
          <t>Wagon</t>
        </is>
      </c>
      <c r="H154" s="10" t="n">
        <v>47</v>
      </c>
      <c r="I154" s="73">
        <f t="array" ref="I154">+_xlfn.XLOOKUP(1,(Table_Mietpos[Vertragsnummer]=CM[[#This Row],[Contract Number M3]])*(Table_Mietpos[Auftragspos.]=CM[[#This Row],[Rentalposition M3]]),Table_Mietpos[ChNr])</f>
        <v/>
      </c>
      <c r="J154" s="72">
        <f t="array" ref="J154">+_xlfn.XLOOKUP(1,(CM_CT2[Contract Number Customer]=CM_CT2[[#This Row],[Contract Number Customer]])*(CM_CT2[Row Type]="Header"),CM_CT2[Customer])</f>
        <v/>
      </c>
      <c r="K154" s="51" t="n"/>
      <c r="L154" s="51" t="n"/>
      <c r="M154" s="15">
        <f t="array" ref="M154">+_xlfn.XLOOKUP(1,(CM_CT2[Contract Number Customer]=CM_CT2[[#This Row],[Contract Number Customer]])*(CM_CT2[Row Type]="Header"),CM_CT2[Sales Manager])</f>
        <v/>
      </c>
      <c r="N154" s="15">
        <f t="array" ref="N154">+_xlfn.XLOOKUP(1,(CM_CT2[Contract Number Customer]=CM_CT2[[#This Row],[Contract Number Customer]])*(CM_CT2[Row Type]="Header"),CM_CT2[Wagon Type])</f>
        <v/>
      </c>
      <c r="O154" s="10" t="n">
        <v>1</v>
      </c>
      <c r="P154" s="10" t="n"/>
      <c r="Q154" s="10" t="n"/>
      <c r="R154" s="10" t="n">
        <v>1</v>
      </c>
      <c r="S154" s="10" t="n"/>
      <c r="T154" s="10" t="n">
        <v>1</v>
      </c>
      <c r="U154" s="15">
        <f>+IF(CM_CT2[[#This Row],[Contract Status]]&lt;&gt;"ended",1,0)</f>
        <v/>
      </c>
      <c r="V154" s="15" t="n"/>
      <c r="W154" s="15">
        <f t="array" ref="W154">_xlfn.XLOOKUP(1,(CM_CT2[Contract Number Customer]=$E153)*(CM_CT2[Delivery Batch]=$F153)*(CM_CT2[Row Type]="Batch"),CM_CT2[Contract Flex])</f>
        <v/>
      </c>
      <c r="X154" s="54">
        <f t="array" ref="X154">_xlfn.XLOOKUP(1,(CM_CT2[Contract Number Customer]=$E153)*(CM_CT2[Delivery Batch]=$F153)*(CM_CT2[Row Type]="Batch"),CM_CT2[Flex StartDate])</f>
        <v/>
      </c>
      <c r="Y154" s="54">
        <f t="array" ref="Y154">_xlfn.XLOOKUP(1,(CM_CT2[Contract Number Customer]=$E153)*(CM_CT2[Delivery Batch]=$F153)*(CM_CT2[Row Type]="Batch"),CM_CT2[Flex EndDate])</f>
        <v/>
      </c>
      <c r="Z154" s="15">
        <f t="array" ref="Z154">_xlfn.XLOOKUP(1,(CM_CT2[Contract Number Customer]=$E153)*(CM_CT2[Delivery Batch]=$F153)*(CM_CT2[Row Type]="Batch"),CM_CT2[Contract Status])</f>
        <v/>
      </c>
      <c r="AA154" s="15" t="n"/>
      <c r="AB154" s="74" t="n"/>
      <c r="AC154" s="74" t="n"/>
      <c r="AD154" s="131">
        <f t="array" ref="AD154">+_xlfn.XLOOKUP(1,(Table_Mietpos[Vertragsnummer]=CM_CT2[[#This Row],[Contract Number M3]])*(Table_Mietpos[Auftragspos.]=CM_CT2[[#This Row],[Rentalposition M3]]),Table_Mietpos[Gueltig_ab])</f>
        <v/>
      </c>
      <c r="AE154" s="131">
        <f t="array" ref="AE154">+_xlfn.XLOOKUP(1,(Table_Mietpos[Vertragsnummer]=CM_CT2[[#This Row],[Contract Number M3]])*(Table_Mietpos[Auftragspos.]=CM_CT2[[#This Row],[Rentalposition M3]]),Table_Mietpos[Gueltig_bis])</f>
        <v/>
      </c>
      <c r="AF154" s="50">
        <f t="array" ref="AF154">+_xlfn.XLOOKUP(1,(CM_CT2[Contract Number Customer]=CM_CT2[[#This Row],[Contract Number Customer]])*(CM_CT2[Row Type]="Header"),CM_CT2[Contract Lenght Initial])</f>
        <v/>
      </c>
      <c r="AG154" s="136">
        <f>+CM_CT2[[#This Row],[Rental EndDate]]</f>
        <v/>
      </c>
      <c r="AH154" s="305" t="n"/>
      <c r="AI154" s="305" t="n"/>
      <c r="AJ154" s="305" t="n"/>
      <c r="AK154" s="53" t="n"/>
      <c r="AL154" s="15">
        <f t="array" ref="AL154">+_xlfn.XLOOKUP(1,(CM_CT2[Contract Number Customer]=CM_CT2[[#This Row],[Contract Number Customer]])*(CM_CT2[Row Type]="Header"),CM_CT2[Early Termination Category])</f>
        <v/>
      </c>
      <c r="AM154" s="136">
        <f t="array" ref="AM154">_xlfn.XLOOKUP(1,(CM_CT2[Contract Number Customer]=$E153)*(CM_CT2[Delivery Batch]=$F153)*(CM_CT2[Row Type]="Batch"),CM_CT2[Early Termination cut-off date1])</f>
        <v/>
      </c>
      <c r="AN154" s="136">
        <f t="array" ref="AN154">_xlfn.XLOOKUP(1,(CM_CT2[Contract Number Customer]=$E153)*(CM_CT2[Delivery Batch]=$F153)*(CM_CT2[Row Type]="Batch"),CM_CT2[Early Termination cut-off date2])</f>
        <v/>
      </c>
      <c r="AO154" s="53">
        <f t="array" ref="AO154">+_xlfn.XLOOKUP(1,(CM_CT2[Contract Number Customer]=CM_CT2[[#This Row],[Contract Number Customer]])*(CM_CT2[Row Type]="Header"),CM_CT2[Early Termination Notice Period Mths])</f>
        <v/>
      </c>
      <c r="AP154" s="53">
        <f t="array" ref="AP154">+_xlfn.XLOOKUP(1,(CM_CT2[Contract Number Customer]=CM_CT2[[#This Row],[Contract Number Customer]])*(CM_CT2[Row Type]="Header"),CM_CT2[Duly Termination Notice Period Mths])</f>
        <v/>
      </c>
      <c r="AQ154" s="54" t="n"/>
      <c r="AR154" s="54">
        <f t="array" ref="AR154">+_xlfn.XLOOKUP(1,(CM_CT2[[#This Row],[Contract Number M3]]=Next_possible_notice[Contract Number M3])*(CM_CT2[[#This Row],[Rentalposition M3]]=Next_possible_notice[Rentalposition M3]),Next_possible_notice[NoticeDateCalc])</f>
        <v/>
      </c>
      <c r="AS154" s="117" t="n"/>
      <c r="AT154" s="75" t="n"/>
      <c r="AU154" s="75" t="n"/>
      <c r="AV154" s="75" t="n"/>
      <c r="AW154" s="75" t="n"/>
      <c r="AX154" s="53" t="n"/>
      <c r="AY154" s="75" t="n"/>
      <c r="AZ154" s="54" t="n"/>
      <c r="BA154" s="50">
        <f t="array" ref="BA154">+_xlfn.XLOOKUP(1,(CM_CT2[Contract Number Customer]=CM_CT2[[#This Row],[Contract Number Customer]])*(CM_CT2[Row Type]="Header"),CM_CT2[Contract Lenght Early Clause &amp; Option])</f>
        <v/>
      </c>
      <c r="BB154" s="15" t="n"/>
      <c r="BC154" s="15" t="n"/>
      <c r="BD154" s="15" t="n"/>
      <c r="BE154" s="15" t="n"/>
      <c r="BF154" s="15" t="n"/>
      <c r="BG154" s="15" t="n"/>
      <c r="BH154" s="24" t="n"/>
      <c r="BI154" s="10" t="n"/>
      <c r="BJ154" s="118" t="n"/>
      <c r="BK154" s="24" t="n"/>
      <c r="BL154" s="24" t="n"/>
      <c r="BM154" s="50">
        <f t="array" ref="BM154">+_xlfn.XLOOKUP(1,(CM_CT2[Contract Number Customer]=CM_CT2[[#This Row],[Contract Number Customer]])*(CM_CT2[Row Type]="Header"),CM_CT2[Contract Mileage])</f>
        <v/>
      </c>
      <c r="BN154" s="50" t="n"/>
      <c r="BO154" s="54" t="n"/>
      <c r="BP154" s="54">
        <f t="array" ref="BP154">+_xlfn.XLOOKUP(1,(CM_CT2[Contract Number Customer]=CM_CT2[[#This Row],[Contract Number Customer]])*(CM_CT2[Row Type]="Header"),CM_CT2[Currency])</f>
        <v/>
      </c>
      <c r="BQ154" s="75">
        <f t="array" ref="BQ154">+_xlfn.XLOOKUP(1,(CM_CT2[Contract Number Customer]=CM_CT2[[#This Row],[Contract Number Customer]])*(CM_CT2[Row Type]="Header"),CM_CT2[Lease Rate EUR])</f>
        <v/>
      </c>
      <c r="BR154" s="306" t="n"/>
      <c r="BS154" s="306" t="n"/>
      <c r="BT154" s="177" t="n"/>
      <c r="BU154" s="306" t="n"/>
      <c r="BV154" s="179">
        <f t="array" ref="BV154">+_xlfn.XLOOKUP(1,(Table_Mietpos[Vertragsnummer]=CM_CT2[[#This Row],[Contract Number M3]])*(Table_Mietpos[Auftragspos.]=CM_CT2[[#This Row],[Rentalposition M3]]),Table_Mietpos[Nettosatz/Typ])</f>
        <v/>
      </c>
      <c r="BW154" s="306" t="n"/>
      <c r="BX154" s="75" t="n"/>
      <c r="BY154" s="75" t="n"/>
      <c r="BZ154" s="75" t="n"/>
      <c r="CA154" s="75" t="n"/>
      <c r="CB154" s="75" t="n"/>
      <c r="CC154" s="307" t="n"/>
      <c r="CD154" s="307" t="n"/>
      <c r="CE154" s="307" t="n"/>
      <c r="CF154" s="307" t="n"/>
      <c r="CG154" s="28" t="n"/>
      <c r="CH154" s="28" t="n"/>
      <c r="CI154" s="28" t="n"/>
      <c r="CJ154" s="186" t="n"/>
      <c r="CK154" s="307" t="n"/>
      <c r="CL154" s="306" t="n"/>
      <c r="CM154" s="12" t="n"/>
      <c r="CN154" s="20" t="n"/>
      <c r="CO154" s="142" t="n"/>
      <c r="CP154" s="142" t="n"/>
      <c r="CQ154" s="142" t="n"/>
      <c r="CR154" s="20" t="n"/>
    </row>
    <row r="155" ht="15" customHeight="1" s="287">
      <c r="B155" s="11" t="n"/>
      <c r="C155" s="14" t="inlineStr">
        <is>
          <t>V700010</t>
        </is>
      </c>
      <c r="D155" s="10" t="n"/>
      <c r="E155" s="15">
        <f t="array" ref="E155">+_xlfn.XLOOKUP(1,(CM_CT2[Contract Number M3]=CM_CT2[[#This Row],[Contract Number M3]])*(CM_CT2[Row Type]="Header"),CM_CT2[Contract Number Customer])</f>
        <v/>
      </c>
      <c r="F155" s="10" t="n">
        <v>3</v>
      </c>
      <c r="G155" s="10" t="inlineStr">
        <is>
          <t>Wagon</t>
        </is>
      </c>
      <c r="H155" s="10" t="n">
        <v>48</v>
      </c>
      <c r="I155" s="73">
        <f t="array" ref="I155">+_xlfn.XLOOKUP(1,(Table_Mietpos[Vertragsnummer]=CM[[#This Row],[Contract Number M3]])*(Table_Mietpos[Auftragspos.]=CM[[#This Row],[Rentalposition M3]]),Table_Mietpos[ChNr])</f>
        <v/>
      </c>
      <c r="J155" s="72">
        <f t="array" ref="J155">+_xlfn.XLOOKUP(1,(CM_CT2[Contract Number Customer]=CM_CT2[[#This Row],[Contract Number Customer]])*(CM_CT2[Row Type]="Header"),CM_CT2[Customer])</f>
        <v/>
      </c>
      <c r="K155" s="51" t="n"/>
      <c r="L155" s="51" t="n"/>
      <c r="M155" s="15">
        <f t="array" ref="M155">+_xlfn.XLOOKUP(1,(CM_CT2[Contract Number Customer]=CM_CT2[[#This Row],[Contract Number Customer]])*(CM_CT2[Row Type]="Header"),CM_CT2[Sales Manager])</f>
        <v/>
      </c>
      <c r="N155" s="15">
        <f t="array" ref="N155">+_xlfn.XLOOKUP(1,(CM_CT2[Contract Number Customer]=CM_CT2[[#This Row],[Contract Number Customer]])*(CM_CT2[Row Type]="Header"),CM_CT2[Wagon Type])</f>
        <v/>
      </c>
      <c r="O155" s="10" t="n">
        <v>1</v>
      </c>
      <c r="P155" s="10" t="n"/>
      <c r="Q155" s="10" t="n"/>
      <c r="R155" s="10" t="n">
        <v>1</v>
      </c>
      <c r="S155" s="10" t="n"/>
      <c r="T155" s="10" t="n">
        <v>1</v>
      </c>
      <c r="U155" s="15">
        <f>+IF(CM_CT2[[#This Row],[Contract Status]]&lt;&gt;"ended",1,0)</f>
        <v/>
      </c>
      <c r="V155" s="15" t="n"/>
      <c r="W155" s="15">
        <f t="array" ref="W155">_xlfn.XLOOKUP(1,(CM_CT2[Contract Number Customer]=$E154)*(CM_CT2[Delivery Batch]=$F154)*(CM_CT2[Row Type]="Batch"),CM_CT2[Contract Flex])</f>
        <v/>
      </c>
      <c r="X155" s="54">
        <f t="array" ref="X155">_xlfn.XLOOKUP(1,(CM_CT2[Contract Number Customer]=$E154)*(CM_CT2[Delivery Batch]=$F154)*(CM_CT2[Row Type]="Batch"),CM_CT2[Flex StartDate])</f>
        <v/>
      </c>
      <c r="Y155" s="54">
        <f t="array" ref="Y155">_xlfn.XLOOKUP(1,(CM_CT2[Contract Number Customer]=$E154)*(CM_CT2[Delivery Batch]=$F154)*(CM_CT2[Row Type]="Batch"),CM_CT2[Flex EndDate])</f>
        <v/>
      </c>
      <c r="Z155" s="15">
        <f t="array" ref="Z155">_xlfn.XLOOKUP(1,(CM_CT2[Contract Number Customer]=$E154)*(CM_CT2[Delivery Batch]=$F154)*(CM_CT2[Row Type]="Batch"),CM_CT2[Contract Status])</f>
        <v/>
      </c>
      <c r="AA155" s="15" t="n"/>
      <c r="AB155" s="74" t="n"/>
      <c r="AC155" s="74" t="n"/>
      <c r="AD155" s="131">
        <f t="array" ref="AD155">+_xlfn.XLOOKUP(1,(Table_Mietpos[Vertragsnummer]=CM_CT2[[#This Row],[Contract Number M3]])*(Table_Mietpos[Auftragspos.]=CM_CT2[[#This Row],[Rentalposition M3]]),Table_Mietpos[Gueltig_ab])</f>
        <v/>
      </c>
      <c r="AE155" s="131">
        <f t="array" ref="AE155">+_xlfn.XLOOKUP(1,(Table_Mietpos[Vertragsnummer]=CM_CT2[[#This Row],[Contract Number M3]])*(Table_Mietpos[Auftragspos.]=CM_CT2[[#This Row],[Rentalposition M3]]),Table_Mietpos[Gueltig_bis])</f>
        <v/>
      </c>
      <c r="AF155" s="50">
        <f t="array" ref="AF155">+_xlfn.XLOOKUP(1,(CM_CT2[Contract Number Customer]=CM_CT2[[#This Row],[Contract Number Customer]])*(CM_CT2[Row Type]="Header"),CM_CT2[Contract Lenght Initial])</f>
        <v/>
      </c>
      <c r="AG155" s="136">
        <f>+CM_CT2[[#This Row],[Rental EndDate]]</f>
        <v/>
      </c>
      <c r="AH155" s="305" t="n"/>
      <c r="AI155" s="305" t="n"/>
      <c r="AJ155" s="305" t="n"/>
      <c r="AK155" s="53" t="n"/>
      <c r="AL155" s="15">
        <f t="array" ref="AL155">+_xlfn.XLOOKUP(1,(CM_CT2[Contract Number Customer]=CM_CT2[[#This Row],[Contract Number Customer]])*(CM_CT2[Row Type]="Header"),CM_CT2[Early Termination Category])</f>
        <v/>
      </c>
      <c r="AM155" s="136">
        <f t="array" ref="AM155">_xlfn.XLOOKUP(1,(CM_CT2[Contract Number Customer]=$E154)*(CM_CT2[Delivery Batch]=$F154)*(CM_CT2[Row Type]="Batch"),CM_CT2[Early Termination cut-off date1])</f>
        <v/>
      </c>
      <c r="AN155" s="136">
        <f t="array" ref="AN155">_xlfn.XLOOKUP(1,(CM_CT2[Contract Number Customer]=$E154)*(CM_CT2[Delivery Batch]=$F154)*(CM_CT2[Row Type]="Batch"),CM_CT2[Early Termination cut-off date2])</f>
        <v/>
      </c>
      <c r="AO155" s="53">
        <f t="array" ref="AO155">+_xlfn.XLOOKUP(1,(CM_CT2[Contract Number Customer]=CM_CT2[[#This Row],[Contract Number Customer]])*(CM_CT2[Row Type]="Header"),CM_CT2[Early Termination Notice Period Mths])</f>
        <v/>
      </c>
      <c r="AP155" s="53">
        <f t="array" ref="AP155">+_xlfn.XLOOKUP(1,(CM_CT2[Contract Number Customer]=CM_CT2[[#This Row],[Contract Number Customer]])*(CM_CT2[Row Type]="Header"),CM_CT2[Duly Termination Notice Period Mths])</f>
        <v/>
      </c>
      <c r="AQ155" s="54" t="n"/>
      <c r="AR155" s="54">
        <f t="array" ref="AR155">+_xlfn.XLOOKUP(1,(CM_CT2[[#This Row],[Contract Number M3]]=Next_possible_notice[Contract Number M3])*(CM_CT2[[#This Row],[Rentalposition M3]]=Next_possible_notice[Rentalposition M3]),Next_possible_notice[NoticeDateCalc])</f>
        <v/>
      </c>
      <c r="AS155" s="117" t="n"/>
      <c r="AT155" s="75" t="n"/>
      <c r="AU155" s="75" t="n"/>
      <c r="AV155" s="75" t="n"/>
      <c r="AW155" s="75" t="n"/>
      <c r="AX155" s="53" t="n"/>
      <c r="AY155" s="75" t="n"/>
      <c r="AZ155" s="54" t="n"/>
      <c r="BA155" s="50">
        <f t="array" ref="BA155">+_xlfn.XLOOKUP(1,(CM_CT2[Contract Number Customer]=CM_CT2[[#This Row],[Contract Number Customer]])*(CM_CT2[Row Type]="Header"),CM_CT2[Contract Lenght Early Clause &amp; Option])</f>
        <v/>
      </c>
      <c r="BB155" s="15" t="n"/>
      <c r="BC155" s="15" t="n"/>
      <c r="BD155" s="15" t="n"/>
      <c r="BE155" s="15" t="n"/>
      <c r="BF155" s="15" t="n"/>
      <c r="BG155" s="15" t="n"/>
      <c r="BH155" s="24" t="n"/>
      <c r="BI155" s="10" t="n"/>
      <c r="BJ155" s="118" t="n"/>
      <c r="BK155" s="24" t="n"/>
      <c r="BL155" s="24" t="n"/>
      <c r="BM155" s="50">
        <f t="array" ref="BM155">+_xlfn.XLOOKUP(1,(CM_CT2[Contract Number Customer]=CM_CT2[[#This Row],[Contract Number Customer]])*(CM_CT2[Row Type]="Header"),CM_CT2[Contract Mileage])</f>
        <v/>
      </c>
      <c r="BN155" s="50" t="n"/>
      <c r="BO155" s="54" t="n"/>
      <c r="BP155" s="54">
        <f t="array" ref="BP155">+_xlfn.XLOOKUP(1,(CM_CT2[Contract Number Customer]=CM_CT2[[#This Row],[Contract Number Customer]])*(CM_CT2[Row Type]="Header"),CM_CT2[Currency])</f>
        <v/>
      </c>
      <c r="BQ155" s="75">
        <f t="array" ref="BQ155">+_xlfn.XLOOKUP(1,(CM_CT2[Contract Number Customer]=CM_CT2[[#This Row],[Contract Number Customer]])*(CM_CT2[Row Type]="Header"),CM_CT2[Lease Rate EUR])</f>
        <v/>
      </c>
      <c r="BR155" s="306" t="n"/>
      <c r="BS155" s="306" t="n"/>
      <c r="BT155" s="177" t="n"/>
      <c r="BU155" s="306" t="n"/>
      <c r="BV155" s="179">
        <f t="array" ref="BV155">+_xlfn.XLOOKUP(1,(Table_Mietpos[Vertragsnummer]=CM_CT2[[#This Row],[Contract Number M3]])*(Table_Mietpos[Auftragspos.]=CM_CT2[[#This Row],[Rentalposition M3]]),Table_Mietpos[Nettosatz/Typ])</f>
        <v/>
      </c>
      <c r="BW155" s="306" t="n"/>
      <c r="BX155" s="75" t="n"/>
      <c r="BY155" s="75" t="n"/>
      <c r="BZ155" s="75" t="n"/>
      <c r="CA155" s="75" t="n"/>
      <c r="CB155" s="75" t="n"/>
      <c r="CC155" s="307" t="n"/>
      <c r="CD155" s="307" t="n"/>
      <c r="CE155" s="307" t="n"/>
      <c r="CF155" s="307" t="n"/>
      <c r="CG155" s="28" t="n"/>
      <c r="CH155" s="28" t="n"/>
      <c r="CI155" s="28" t="n"/>
      <c r="CJ155" s="186" t="n"/>
      <c r="CK155" s="307" t="n"/>
      <c r="CL155" s="306" t="n"/>
      <c r="CM155" s="12" t="n"/>
      <c r="CN155" s="20" t="n"/>
      <c r="CO155" s="142" t="n"/>
      <c r="CP155" s="142" t="n"/>
      <c r="CQ155" s="142" t="n"/>
      <c r="CR155" s="20" t="n"/>
    </row>
    <row r="156" ht="15" customHeight="1" s="287">
      <c r="B156" s="11" t="n"/>
      <c r="C156" s="14" t="inlineStr">
        <is>
          <t>V700010</t>
        </is>
      </c>
      <c r="D156" s="10" t="n"/>
      <c r="E156" s="15">
        <f t="array" ref="E156">+_xlfn.XLOOKUP(1,(CM_CT2[Contract Number M3]=CM_CT2[[#This Row],[Contract Number M3]])*(CM_CT2[Row Type]="Header"),CM_CT2[Contract Number Customer])</f>
        <v/>
      </c>
      <c r="F156" s="10" t="n">
        <v>3</v>
      </c>
      <c r="G156" s="10" t="inlineStr">
        <is>
          <t>Wagon</t>
        </is>
      </c>
      <c r="H156" s="10" t="n">
        <v>49</v>
      </c>
      <c r="I156" s="73">
        <f t="array" ref="I156">+_xlfn.XLOOKUP(1,(Table_Mietpos[Vertragsnummer]=CM[[#This Row],[Contract Number M3]])*(Table_Mietpos[Auftragspos.]=CM[[#This Row],[Rentalposition M3]]),Table_Mietpos[ChNr])</f>
        <v/>
      </c>
      <c r="J156" s="72">
        <f t="array" ref="J156">+_xlfn.XLOOKUP(1,(CM_CT2[Contract Number Customer]=CM_CT2[[#This Row],[Contract Number Customer]])*(CM_CT2[Row Type]="Header"),CM_CT2[Customer])</f>
        <v/>
      </c>
      <c r="K156" s="51" t="n"/>
      <c r="L156" s="51" t="n"/>
      <c r="M156" s="15">
        <f t="array" ref="M156">+_xlfn.XLOOKUP(1,(CM_CT2[Contract Number Customer]=CM_CT2[[#This Row],[Contract Number Customer]])*(CM_CT2[Row Type]="Header"),CM_CT2[Sales Manager])</f>
        <v/>
      </c>
      <c r="N156" s="15">
        <f t="array" ref="N156">+_xlfn.XLOOKUP(1,(CM_CT2[Contract Number Customer]=CM_CT2[[#This Row],[Contract Number Customer]])*(CM_CT2[Row Type]="Header"),CM_CT2[Wagon Type])</f>
        <v/>
      </c>
      <c r="O156" s="10" t="n">
        <v>1</v>
      </c>
      <c r="P156" s="10" t="n"/>
      <c r="Q156" s="10" t="n"/>
      <c r="R156" s="10" t="n">
        <v>1</v>
      </c>
      <c r="S156" s="10" t="n"/>
      <c r="T156" s="10" t="n">
        <v>1</v>
      </c>
      <c r="U156" s="15">
        <f>+IF(CM_CT2[[#This Row],[Contract Status]]&lt;&gt;"ended",1,0)</f>
        <v/>
      </c>
      <c r="V156" s="15" t="n"/>
      <c r="W156" s="15">
        <f t="array" ref="W156">_xlfn.XLOOKUP(1,(CM_CT2[Contract Number Customer]=$E155)*(CM_CT2[Delivery Batch]=$F155)*(CM_CT2[Row Type]="Batch"),CM_CT2[Contract Flex])</f>
        <v/>
      </c>
      <c r="X156" s="54">
        <f t="array" ref="X156">_xlfn.XLOOKUP(1,(CM_CT2[Contract Number Customer]=$E155)*(CM_CT2[Delivery Batch]=$F155)*(CM_CT2[Row Type]="Batch"),CM_CT2[Flex StartDate])</f>
        <v/>
      </c>
      <c r="Y156" s="54">
        <f t="array" ref="Y156">_xlfn.XLOOKUP(1,(CM_CT2[Contract Number Customer]=$E155)*(CM_CT2[Delivery Batch]=$F155)*(CM_CT2[Row Type]="Batch"),CM_CT2[Flex EndDate])</f>
        <v/>
      </c>
      <c r="Z156" s="15">
        <f t="array" ref="Z156">_xlfn.XLOOKUP(1,(CM_CT2[Contract Number Customer]=$E155)*(CM_CT2[Delivery Batch]=$F155)*(CM_CT2[Row Type]="Batch"),CM_CT2[Contract Status])</f>
        <v/>
      </c>
      <c r="AA156" s="15" t="n"/>
      <c r="AB156" s="74" t="n"/>
      <c r="AC156" s="74" t="n"/>
      <c r="AD156" s="131">
        <f t="array" ref="AD156">+_xlfn.XLOOKUP(1,(Table_Mietpos[Vertragsnummer]=CM_CT2[[#This Row],[Contract Number M3]])*(Table_Mietpos[Auftragspos.]=CM_CT2[[#This Row],[Rentalposition M3]]),Table_Mietpos[Gueltig_ab])</f>
        <v/>
      </c>
      <c r="AE156" s="131">
        <f t="array" ref="AE156">+_xlfn.XLOOKUP(1,(Table_Mietpos[Vertragsnummer]=CM_CT2[[#This Row],[Contract Number M3]])*(Table_Mietpos[Auftragspos.]=CM_CT2[[#This Row],[Rentalposition M3]]),Table_Mietpos[Gueltig_bis])</f>
        <v/>
      </c>
      <c r="AF156" s="50">
        <f t="array" ref="AF156">+_xlfn.XLOOKUP(1,(CM_CT2[Contract Number Customer]=CM_CT2[[#This Row],[Contract Number Customer]])*(CM_CT2[Row Type]="Header"),CM_CT2[Contract Lenght Initial])</f>
        <v/>
      </c>
      <c r="AG156" s="136">
        <f>+CM_CT2[[#This Row],[Rental EndDate]]</f>
        <v/>
      </c>
      <c r="AH156" s="305" t="n"/>
      <c r="AI156" s="305" t="n"/>
      <c r="AJ156" s="305" t="n"/>
      <c r="AK156" s="53" t="n"/>
      <c r="AL156" s="15">
        <f t="array" ref="AL156">+_xlfn.XLOOKUP(1,(CM_CT2[Contract Number Customer]=CM_CT2[[#This Row],[Contract Number Customer]])*(CM_CT2[Row Type]="Header"),CM_CT2[Early Termination Category])</f>
        <v/>
      </c>
      <c r="AM156" s="136">
        <f t="array" ref="AM156">_xlfn.XLOOKUP(1,(CM_CT2[Contract Number Customer]=$E155)*(CM_CT2[Delivery Batch]=$F155)*(CM_CT2[Row Type]="Batch"),CM_CT2[Early Termination cut-off date1])</f>
        <v/>
      </c>
      <c r="AN156" s="136">
        <f t="array" ref="AN156">_xlfn.XLOOKUP(1,(CM_CT2[Contract Number Customer]=$E155)*(CM_CT2[Delivery Batch]=$F155)*(CM_CT2[Row Type]="Batch"),CM_CT2[Early Termination cut-off date2])</f>
        <v/>
      </c>
      <c r="AO156" s="53">
        <f t="array" ref="AO156">+_xlfn.XLOOKUP(1,(CM_CT2[Contract Number Customer]=CM_CT2[[#This Row],[Contract Number Customer]])*(CM_CT2[Row Type]="Header"),CM_CT2[Early Termination Notice Period Mths])</f>
        <v/>
      </c>
      <c r="AP156" s="53">
        <f t="array" ref="AP156">+_xlfn.XLOOKUP(1,(CM_CT2[Contract Number Customer]=CM_CT2[[#This Row],[Contract Number Customer]])*(CM_CT2[Row Type]="Header"),CM_CT2[Duly Termination Notice Period Mths])</f>
        <v/>
      </c>
      <c r="AQ156" s="54" t="n"/>
      <c r="AR156" s="54">
        <f t="array" ref="AR156">+_xlfn.XLOOKUP(1,(CM_CT2[[#This Row],[Contract Number M3]]=Next_possible_notice[Contract Number M3])*(CM_CT2[[#This Row],[Rentalposition M3]]=Next_possible_notice[Rentalposition M3]),Next_possible_notice[NoticeDateCalc])</f>
        <v/>
      </c>
      <c r="AS156" s="117" t="n"/>
      <c r="AT156" s="75" t="n"/>
      <c r="AU156" s="75" t="n"/>
      <c r="AV156" s="75" t="n"/>
      <c r="AW156" s="75" t="n"/>
      <c r="AX156" s="53" t="n"/>
      <c r="AY156" s="75" t="n"/>
      <c r="AZ156" s="54" t="n"/>
      <c r="BA156" s="50">
        <f t="array" ref="BA156">+_xlfn.XLOOKUP(1,(CM_CT2[Contract Number Customer]=CM_CT2[[#This Row],[Contract Number Customer]])*(CM_CT2[Row Type]="Header"),CM_CT2[Contract Lenght Early Clause &amp; Option])</f>
        <v/>
      </c>
      <c r="BB156" s="15" t="n"/>
      <c r="BC156" s="15" t="n"/>
      <c r="BD156" s="15" t="n"/>
      <c r="BE156" s="15" t="n"/>
      <c r="BF156" s="15" t="n"/>
      <c r="BG156" s="15" t="n"/>
      <c r="BH156" s="24" t="n"/>
      <c r="BI156" s="10" t="n"/>
      <c r="BJ156" s="118" t="n"/>
      <c r="BK156" s="24" t="n"/>
      <c r="BL156" s="24" t="n"/>
      <c r="BM156" s="50">
        <f t="array" ref="BM156">+_xlfn.XLOOKUP(1,(CM_CT2[Contract Number Customer]=CM_CT2[[#This Row],[Contract Number Customer]])*(CM_CT2[Row Type]="Header"),CM_CT2[Contract Mileage])</f>
        <v/>
      </c>
      <c r="BN156" s="50" t="n"/>
      <c r="BO156" s="54" t="n"/>
      <c r="BP156" s="54">
        <f t="array" ref="BP156">+_xlfn.XLOOKUP(1,(CM_CT2[Contract Number Customer]=CM_CT2[[#This Row],[Contract Number Customer]])*(CM_CT2[Row Type]="Header"),CM_CT2[Currency])</f>
        <v/>
      </c>
      <c r="BQ156" s="75">
        <f t="array" ref="BQ156">+_xlfn.XLOOKUP(1,(CM_CT2[Contract Number Customer]=CM_CT2[[#This Row],[Contract Number Customer]])*(CM_CT2[Row Type]="Header"),CM_CT2[Lease Rate EUR])</f>
        <v/>
      </c>
      <c r="BR156" s="306" t="n"/>
      <c r="BS156" s="306" t="n"/>
      <c r="BT156" s="177" t="n"/>
      <c r="BU156" s="306" t="n"/>
      <c r="BV156" s="179">
        <f t="array" ref="BV156">+_xlfn.XLOOKUP(1,(Table_Mietpos[Vertragsnummer]=CM_CT2[[#This Row],[Contract Number M3]])*(Table_Mietpos[Auftragspos.]=CM_CT2[[#This Row],[Rentalposition M3]]),Table_Mietpos[Nettosatz/Typ])</f>
        <v/>
      </c>
      <c r="BW156" s="306" t="n"/>
      <c r="BX156" s="75" t="n"/>
      <c r="BY156" s="75" t="n"/>
      <c r="BZ156" s="75" t="n"/>
      <c r="CA156" s="75" t="n"/>
      <c r="CB156" s="75" t="n"/>
      <c r="CC156" s="307" t="n"/>
      <c r="CD156" s="307" t="n"/>
      <c r="CE156" s="307" t="n"/>
      <c r="CF156" s="307" t="n"/>
      <c r="CG156" s="28" t="n"/>
      <c r="CH156" s="28" t="n"/>
      <c r="CI156" s="28" t="n"/>
      <c r="CJ156" s="186" t="n"/>
      <c r="CK156" s="307" t="n"/>
      <c r="CL156" s="306" t="n"/>
      <c r="CM156" s="12" t="n"/>
      <c r="CN156" s="20" t="n"/>
      <c r="CO156" s="142" t="n"/>
      <c r="CP156" s="142" t="n"/>
      <c r="CQ156" s="142" t="n"/>
      <c r="CR156" s="20" t="n"/>
    </row>
    <row r="157" ht="15" customHeight="1" s="287">
      <c r="B157" s="11" t="n"/>
      <c r="C157" s="14" t="inlineStr">
        <is>
          <t>V700010</t>
        </is>
      </c>
      <c r="D157" s="10" t="n"/>
      <c r="E157" s="15">
        <f t="array" ref="E157">+_xlfn.XLOOKUP(1,(CM_CT2[Contract Number M3]=CM_CT2[[#This Row],[Contract Number M3]])*(CM_CT2[Row Type]="Header"),CM_CT2[Contract Number Customer])</f>
        <v/>
      </c>
      <c r="F157" s="10" t="n">
        <v>3</v>
      </c>
      <c r="G157" s="10" t="inlineStr">
        <is>
          <t>Wagon</t>
        </is>
      </c>
      <c r="H157" s="10" t="n">
        <v>50</v>
      </c>
      <c r="I157" s="73">
        <f t="array" ref="I157">+_xlfn.XLOOKUP(1,(Table_Mietpos[Vertragsnummer]=CM[[#This Row],[Contract Number M3]])*(Table_Mietpos[Auftragspos.]=CM[[#This Row],[Rentalposition M3]]),Table_Mietpos[ChNr])</f>
        <v/>
      </c>
      <c r="J157" s="72">
        <f t="array" ref="J157">+_xlfn.XLOOKUP(1,(CM_CT2[Contract Number Customer]=CM_CT2[[#This Row],[Contract Number Customer]])*(CM_CT2[Row Type]="Header"),CM_CT2[Customer])</f>
        <v/>
      </c>
      <c r="K157" s="51" t="n"/>
      <c r="L157" s="51" t="n"/>
      <c r="M157" s="15">
        <f t="array" ref="M157">+_xlfn.XLOOKUP(1,(CM_CT2[Contract Number Customer]=CM_CT2[[#This Row],[Contract Number Customer]])*(CM_CT2[Row Type]="Header"),CM_CT2[Sales Manager])</f>
        <v/>
      </c>
      <c r="N157" s="15">
        <f t="array" ref="N157">+_xlfn.XLOOKUP(1,(CM_CT2[Contract Number Customer]=CM_CT2[[#This Row],[Contract Number Customer]])*(CM_CT2[Row Type]="Header"),CM_CT2[Wagon Type])</f>
        <v/>
      </c>
      <c r="O157" s="10" t="n">
        <v>1</v>
      </c>
      <c r="P157" s="10" t="n"/>
      <c r="Q157" s="10" t="n"/>
      <c r="R157" s="10" t="n">
        <v>1</v>
      </c>
      <c r="S157" s="10" t="n"/>
      <c r="T157" s="10" t="n">
        <v>1</v>
      </c>
      <c r="U157" s="15">
        <f>+IF(CM_CT2[[#This Row],[Contract Status]]&lt;&gt;"ended",1,0)</f>
        <v/>
      </c>
      <c r="V157" s="15" t="n"/>
      <c r="W157" s="15">
        <f t="array" ref="W157">_xlfn.XLOOKUP(1,(CM_CT2[Contract Number Customer]=$E156)*(CM_CT2[Delivery Batch]=$F156)*(CM_CT2[Row Type]="Batch"),CM_CT2[Contract Flex])</f>
        <v/>
      </c>
      <c r="X157" s="54">
        <f t="array" ref="X157">_xlfn.XLOOKUP(1,(CM_CT2[Contract Number Customer]=$E156)*(CM_CT2[Delivery Batch]=$F156)*(CM_CT2[Row Type]="Batch"),CM_CT2[Flex StartDate])</f>
        <v/>
      </c>
      <c r="Y157" s="54">
        <f t="array" ref="Y157">_xlfn.XLOOKUP(1,(CM_CT2[Contract Number Customer]=$E156)*(CM_CT2[Delivery Batch]=$F156)*(CM_CT2[Row Type]="Batch"),CM_CT2[Flex EndDate])</f>
        <v/>
      </c>
      <c r="Z157" s="15">
        <f t="array" ref="Z157">_xlfn.XLOOKUP(1,(CM_CT2[Contract Number Customer]=$E156)*(CM_CT2[Delivery Batch]=$F156)*(CM_CT2[Row Type]="Batch"),CM_CT2[Contract Status])</f>
        <v/>
      </c>
      <c r="AA157" s="15" t="n"/>
      <c r="AB157" s="74" t="n"/>
      <c r="AC157" s="74" t="n"/>
      <c r="AD157" s="131">
        <f t="array" ref="AD157">+_xlfn.XLOOKUP(1,(Table_Mietpos[Vertragsnummer]=CM_CT2[[#This Row],[Contract Number M3]])*(Table_Mietpos[Auftragspos.]=CM_CT2[[#This Row],[Rentalposition M3]]),Table_Mietpos[Gueltig_ab])</f>
        <v/>
      </c>
      <c r="AE157" s="131">
        <f t="array" ref="AE157">+_xlfn.XLOOKUP(1,(Table_Mietpos[Vertragsnummer]=CM_CT2[[#This Row],[Contract Number M3]])*(Table_Mietpos[Auftragspos.]=CM_CT2[[#This Row],[Rentalposition M3]]),Table_Mietpos[Gueltig_bis])</f>
        <v/>
      </c>
      <c r="AF157" s="50">
        <f t="array" ref="AF157">+_xlfn.XLOOKUP(1,(CM_CT2[Contract Number Customer]=CM_CT2[[#This Row],[Contract Number Customer]])*(CM_CT2[Row Type]="Header"),CM_CT2[Contract Lenght Initial])</f>
        <v/>
      </c>
      <c r="AG157" s="136">
        <f>+CM_CT2[[#This Row],[Rental EndDate]]</f>
        <v/>
      </c>
      <c r="AH157" s="305" t="n"/>
      <c r="AI157" s="305" t="n"/>
      <c r="AJ157" s="305" t="n"/>
      <c r="AK157" s="53" t="n"/>
      <c r="AL157" s="15">
        <f t="array" ref="AL157">+_xlfn.XLOOKUP(1,(CM_CT2[Contract Number Customer]=CM_CT2[[#This Row],[Contract Number Customer]])*(CM_CT2[Row Type]="Header"),CM_CT2[Early Termination Category])</f>
        <v/>
      </c>
      <c r="AM157" s="136">
        <f t="array" ref="AM157">_xlfn.XLOOKUP(1,(CM_CT2[Contract Number Customer]=$E156)*(CM_CT2[Delivery Batch]=$F156)*(CM_CT2[Row Type]="Batch"),CM_CT2[Early Termination cut-off date1])</f>
        <v/>
      </c>
      <c r="AN157" s="136">
        <f t="array" ref="AN157">_xlfn.XLOOKUP(1,(CM_CT2[Contract Number Customer]=$E156)*(CM_CT2[Delivery Batch]=$F156)*(CM_CT2[Row Type]="Batch"),CM_CT2[Early Termination cut-off date2])</f>
        <v/>
      </c>
      <c r="AO157" s="53">
        <f t="array" ref="AO157">+_xlfn.XLOOKUP(1,(CM_CT2[Contract Number Customer]=CM_CT2[[#This Row],[Contract Number Customer]])*(CM_CT2[Row Type]="Header"),CM_CT2[Early Termination Notice Period Mths])</f>
        <v/>
      </c>
      <c r="AP157" s="53">
        <f t="array" ref="AP157">+_xlfn.XLOOKUP(1,(CM_CT2[Contract Number Customer]=CM_CT2[[#This Row],[Contract Number Customer]])*(CM_CT2[Row Type]="Header"),CM_CT2[Duly Termination Notice Period Mths])</f>
        <v/>
      </c>
      <c r="AQ157" s="54" t="n"/>
      <c r="AR157" s="54">
        <f t="array" ref="AR157">+_xlfn.XLOOKUP(1,(CM_CT2[[#This Row],[Contract Number M3]]=Next_possible_notice[Contract Number M3])*(CM_CT2[[#This Row],[Rentalposition M3]]=Next_possible_notice[Rentalposition M3]),Next_possible_notice[NoticeDateCalc])</f>
        <v/>
      </c>
      <c r="AS157" s="117" t="n"/>
      <c r="AT157" s="75" t="n"/>
      <c r="AU157" s="75" t="n"/>
      <c r="AV157" s="75" t="n"/>
      <c r="AW157" s="75" t="n"/>
      <c r="AX157" s="53" t="n"/>
      <c r="AY157" s="75" t="n"/>
      <c r="AZ157" s="54" t="n"/>
      <c r="BA157" s="50">
        <f t="array" ref="BA157">+_xlfn.XLOOKUP(1,(CM_CT2[Contract Number Customer]=CM_CT2[[#This Row],[Contract Number Customer]])*(CM_CT2[Row Type]="Header"),CM_CT2[Contract Lenght Early Clause &amp; Option])</f>
        <v/>
      </c>
      <c r="BB157" s="15" t="n"/>
      <c r="BC157" s="15" t="n"/>
      <c r="BD157" s="15" t="n"/>
      <c r="BE157" s="15" t="n"/>
      <c r="BF157" s="15" t="n"/>
      <c r="BG157" s="15" t="n"/>
      <c r="BH157" s="24" t="n"/>
      <c r="BI157" s="10" t="n"/>
      <c r="BJ157" s="118" t="n"/>
      <c r="BK157" s="24" t="n"/>
      <c r="BL157" s="24" t="n"/>
      <c r="BM157" s="50">
        <f t="array" ref="BM157">+_xlfn.XLOOKUP(1,(CM_CT2[Contract Number Customer]=CM_CT2[[#This Row],[Contract Number Customer]])*(CM_CT2[Row Type]="Header"),CM_CT2[Contract Mileage])</f>
        <v/>
      </c>
      <c r="BN157" s="50" t="n"/>
      <c r="BO157" s="54" t="n"/>
      <c r="BP157" s="54">
        <f t="array" ref="BP157">+_xlfn.XLOOKUP(1,(CM_CT2[Contract Number Customer]=CM_CT2[[#This Row],[Contract Number Customer]])*(CM_CT2[Row Type]="Header"),CM_CT2[Currency])</f>
        <v/>
      </c>
      <c r="BQ157" s="75">
        <f t="array" ref="BQ157">+_xlfn.XLOOKUP(1,(CM_CT2[Contract Number Customer]=CM_CT2[[#This Row],[Contract Number Customer]])*(CM_CT2[Row Type]="Header"),CM_CT2[Lease Rate EUR])</f>
        <v/>
      </c>
      <c r="BR157" s="306" t="n"/>
      <c r="BS157" s="306" t="n"/>
      <c r="BT157" s="177" t="n"/>
      <c r="BU157" s="306" t="n"/>
      <c r="BV157" s="179">
        <f t="array" ref="BV157">+_xlfn.XLOOKUP(1,(Table_Mietpos[Vertragsnummer]=CM_CT2[[#This Row],[Contract Number M3]])*(Table_Mietpos[Auftragspos.]=CM_CT2[[#This Row],[Rentalposition M3]]),Table_Mietpos[Nettosatz/Typ])</f>
        <v/>
      </c>
      <c r="BW157" s="306" t="n"/>
      <c r="BX157" s="75" t="n"/>
      <c r="BY157" s="75" t="n"/>
      <c r="BZ157" s="75" t="n"/>
      <c r="CA157" s="75" t="n"/>
      <c r="CB157" s="75" t="n"/>
      <c r="CC157" s="307" t="n"/>
      <c r="CD157" s="307" t="n"/>
      <c r="CE157" s="307" t="n"/>
      <c r="CF157" s="307" t="n"/>
      <c r="CG157" s="28" t="n"/>
      <c r="CH157" s="28" t="n"/>
      <c r="CI157" s="28" t="n"/>
      <c r="CJ157" s="186" t="n"/>
      <c r="CK157" s="307" t="n"/>
      <c r="CL157" s="306" t="n"/>
      <c r="CM157" s="12" t="n"/>
      <c r="CN157" s="20" t="n"/>
      <c r="CO157" s="142" t="n"/>
      <c r="CP157" s="142" t="n"/>
      <c r="CQ157" s="142" t="n"/>
      <c r="CR157" s="20" t="n"/>
    </row>
    <row r="158" ht="15" customHeight="1" s="287">
      <c r="B158" s="11" t="n"/>
      <c r="C158" s="10" t="inlineStr">
        <is>
          <t>V700010</t>
        </is>
      </c>
      <c r="D158" s="10" t="n"/>
      <c r="E158" s="15">
        <f t="array" ref="E158">+_xlfn.XLOOKUP(1,(CM_CT2[Contract Number M3]=CM_CT2[[#This Row],[Contract Number M3]])*(CM_CT2[Row Type]="Header"),CM_CT2[Contract Number Customer])</f>
        <v/>
      </c>
      <c r="F158" s="10" t="n">
        <v>4</v>
      </c>
      <c r="G158" s="10" t="inlineStr">
        <is>
          <t>Batch</t>
        </is>
      </c>
      <c r="H158" s="10" t="n"/>
      <c r="I158" s="10" t="n"/>
      <c r="J158" s="72">
        <f t="array" ref="J158">+_xlfn.XLOOKUP(1,(CM_CT2[Contract Number Customer]=CM_CT2[[#This Row],[Contract Number Customer]])*(CM_CT2[Row Type]="Header"),CM_CT2[Customer])</f>
        <v/>
      </c>
      <c r="K158" s="51">
        <f t="array" ref="K158">+_xlfn.XLOOKUP(1,(CM_CT2[Contract Number Customer]=CM_CT2[[#This Row],[Contract Number Customer]])*(CM_CT2[Row Type]="Header"),CM_CT2[Country])</f>
        <v/>
      </c>
      <c r="L158" s="51">
        <f t="array" ref="L158">+_xlfn.XLOOKUP(1,(CM_CT2[Contract Number Customer]=CM_CT2[[#This Row],[Contract Number Customer]])*(CM_CT2[Row Type]="Header"),CM_CT2[Cluster])</f>
        <v/>
      </c>
      <c r="M158" s="15">
        <f t="array" ref="M158">+_xlfn.XLOOKUP(1,(CM_CT2[Contract Number Customer]=CM_CT2[[#This Row],[Contract Number Customer]])*(CM_CT2[Row Type]="Header"),CM_CT2[Sales Manager])</f>
        <v/>
      </c>
      <c r="N158" s="15">
        <f t="array" ref="N158">+_xlfn.XLOOKUP(1,(CM_CT2[Contract Number Customer]=CM_CT2[[#This Row],[Contract Number Customer]])*(CM_CT2[Row Type]="Header"),CM_CT2[Wagon Type])</f>
        <v/>
      </c>
      <c r="O158" s="15">
        <f>+SUMIFS(CM_CT2[Wagon Quantity Initial],CM_CT2[Row Type],"Wagon",CM_CT2[Contract Number Customer],CM_CT2[[#This Row],[Contract Number Customer]],CM_CT2[Delivery Batch],CM_CT2[[#This Row],[Delivery Batch]])</f>
        <v/>
      </c>
      <c r="P158" s="15" t="n"/>
      <c r="Q158" s="15" t="n"/>
      <c r="R158" s="15">
        <f>+SUMIFS(CM_CT2[Wagon Quantity Newbuild],CM_CT2[Row Type],"Wagon",CM_CT2[Contract Number Customer],CM_CT2[[#This Row],[Contract Number Customer]],CM_CT2[Delivery Batch],CM_CT2[[#This Row],[Delivery Batch]])</f>
        <v/>
      </c>
      <c r="S158" s="15">
        <f>+SUMIFS(CM_CT2[Wagon Quantity Existing],CM_CT2[Row Type],"Wagon",CM_CT2[Contract Number Customer],CM_CT2[[#This Row],[Contract Number Customer]],CM_CT2[Delivery Batch],CM_CT2[[#This Row],[Delivery Batch]])</f>
        <v/>
      </c>
      <c r="T158" s="15">
        <f>+SUMIFS(CM_CT2[Wagons To Be Financed],CM_CT2[Row Type],"Wagon",CM_CT2[Contract Number Customer],CM_CT2[[#This Row],[Contract Number Customer]],CM_CT2[Delivery Batch],CM_CT2[[#This Row],[Delivery Batch]])</f>
        <v/>
      </c>
      <c r="U158" s="15">
        <f>+SUMIFS(CM_CT2[Wagon Quantity Actual],CM_CT2[Row Type],"Wagon",CM_CT2[Contract Number Customer],CM_CT2[[#This Row],[Contract Number Customer]],CM_CT2[Delivery Batch],CM_CT2[[#This Row],[Delivery Batch]])</f>
        <v/>
      </c>
      <c r="V158" s="15">
        <f t="array" ref="V158">+_xlfn.XLOOKUP(1,(CM_CT2[Contract Number Customer]=CM_CT2[[#This Row],[Contract Number Customer]])*(CM_CT2[Row Type]="Header"),CM_CT2[Contract Type])</f>
        <v/>
      </c>
      <c r="W158" s="10" t="inlineStr">
        <is>
          <t>TEMPLATE</t>
        </is>
      </c>
      <c r="X158" s="17" t="n">
        <v>72686</v>
      </c>
      <c r="Y158" s="17" t="n">
        <v>73050</v>
      </c>
      <c r="Z158" s="296" t="inlineStr">
        <is>
          <t>TEMPLATE</t>
        </is>
      </c>
      <c r="AA158" s="296" t="n"/>
      <c r="AB158" s="17" t="n"/>
      <c r="AC158" s="297" t="n"/>
      <c r="AD158" s="130" t="n">
        <v>45280</v>
      </c>
      <c r="AE158" s="130" t="n">
        <v>46010</v>
      </c>
      <c r="AF158" s="50" t="n"/>
      <c r="AG158" s="136">
        <f>+CM_CT2[[#This Row],[Rental EndDate]]</f>
        <v/>
      </c>
      <c r="AH158" s="305" t="n"/>
      <c r="AI158" s="305" t="n"/>
      <c r="AJ158" s="305" t="n"/>
      <c r="AK158" s="53" t="n"/>
      <c r="AL158" s="90">
        <f t="array" ref="AL158">+_xlfn.XLOOKUP(1,(CM_CT2[Contract Number Customer]=CM_CT2[[#This Row],[Contract Number Customer]])*(CM_CT2[Row Type]="Header"),CM_CT2[Early Termination Category])</f>
        <v/>
      </c>
      <c r="AM158" s="130" t="n">
        <v>45382</v>
      </c>
      <c r="AN158" s="130" t="n">
        <v>45565</v>
      </c>
      <c r="AO158" s="53">
        <f t="array" ref="AO158">+_xlfn.XLOOKUP(1,(CM_CT2[Contract Number Customer]=CM_CT2[[#This Row],[Contract Number Customer]])*(CM_CT2[Row Type]="Header"),CM_CT2[Early Termination Notice Period Mths])</f>
        <v/>
      </c>
      <c r="AP158" s="53">
        <f t="array" ref="AP158">+_xlfn.XLOOKUP(1,(CM_CT2[Contract Number Customer]=CM_CT2[[#This Row],[Contract Number Customer]])*(CM_CT2[Row Type]="Header"),CM_CT2[Duly Termination Notice Period Mths])</f>
        <v/>
      </c>
      <c r="AQ158" s="54" t="n"/>
      <c r="AR158" s="54" t="n"/>
      <c r="AS158" s="114">
        <f t="array" ref="AS158">+_xlfn.XLOOKUP(1,(CM_CT2[Contract Number Customer]=CM_CT2[[#This Row],[Contract Number Customer]])*(CM_CT2[Row Type]="Header"),CM_CT2[Early Termination Clause])</f>
        <v/>
      </c>
      <c r="AT158" s="75" t="n"/>
      <c r="AU158" s="75" t="n"/>
      <c r="AV158" s="75" t="n"/>
      <c r="AW158" s="75" t="n"/>
      <c r="AX158" s="53" t="n"/>
      <c r="AY158" s="75" t="n"/>
      <c r="AZ158" s="54" t="n"/>
      <c r="BA158" s="50" t="n"/>
      <c r="BB158" s="51">
        <f t="array" ref="BB158">+_xlfn.XLOOKUP(1,(CM_CT2[Contract Number Customer]=CM_CT2[[#This Row],[Contract Number Customer]])*(CM_CT2[Row Type]="Header"),CM_CT2[Customer Rank])</f>
        <v/>
      </c>
      <c r="BC158" s="51">
        <f t="array" ref="BC158">+_xlfn.XLOOKUP(1,(CM_CT2[Contract Number Customer]=CM_CT2[[#This Row],[Contract Number Customer]])*(CM_CT2[Row Type]="Header"),CM_CT2[D&amp;B Score])</f>
        <v/>
      </c>
      <c r="BD158" s="51">
        <f t="array" ref="BD158">+_xlfn.XLOOKUP(1,(CM_CT2[Contract Number Customer]=CM_CT2[[#This Row],[Contract Number Customer]])*(CM_CT2[Row Type]="Header"),CM_CT2[GTC Version])</f>
        <v/>
      </c>
      <c r="BE158" s="15">
        <f t="array" ref="BE158">+_xlfn.XLOOKUP(1,(CM_CT2[Contract Number Customer]=CM_CT2[[#This Row],[Contract Number Customer]])*(CM_CT2[Row Type]="Header"),CM_CT2[Jurisdiction])</f>
        <v/>
      </c>
      <c r="BF158" s="15">
        <f t="array" ref="BF158">+_xlfn.XLOOKUP(1,(CM_CT2[Contract Number Customer]=CM_CT2[[#This Row],[Contract Number Customer]])*(CM_CT2[Row Type]="Header"),CM_CT2[Contract Security])</f>
        <v/>
      </c>
      <c r="BG158" s="15">
        <f t="array" ref="BG158">+_xlfn.XLOOKUP(1,(CM_CT2[Contract Number Customer]=CM_CT2[[#This Row],[Contract Number Customer]])*(CM_CT2[Row Type]="Header"),CM_CT2[Contract Indexation])</f>
        <v/>
      </c>
      <c r="BH158" s="15">
        <f t="array" ref="BH158">+_xlfn.XLOOKUP(1,(CM_CT2[Contract Number Customer]=CM_CT2[[#This Row],[Contract Number Customer]])*(CM_CT2[Row Type]="Header"),CM_CT2[Call Option Lessee])</f>
        <v/>
      </c>
      <c r="BI158" s="15">
        <f t="array" ref="BI158">+_xlfn.XLOOKUP(1,(CM_CT2[Contract Number Customer]=CM_CT2[[#This Row],[Contract Number Customer]])*(CM_CT2[Row Type]="Header"),CM_CT2[Prolongation Option Mths])</f>
        <v/>
      </c>
      <c r="BJ158" s="114">
        <f t="array" ref="BJ158">+_xlfn.XLOOKUP(1,(CM_CT2[Contract Number Customer]=CM_CT2[[#This Row],[Contract Number Customer]])*(CM_CT2[Row Type]="Header"),CM_CT2[Prolongation Clause])</f>
        <v/>
      </c>
      <c r="BK158" s="15" t="n"/>
      <c r="BL158" s="15" t="n"/>
      <c r="BM158" s="50">
        <f t="array" ref="BM158">+_xlfn.XLOOKUP(1,(CM_CT2[Contract Number Customer]=CM_CT2[[#This Row],[Contract Number Customer]])*(CM_CT2[Row Type]="Header"),CM_CT2[Contract Mileage])</f>
        <v/>
      </c>
      <c r="BN158" s="143">
        <f t="array" ref="BN158">+_xlfn.XLOOKUP(1,(CM_CT2[Contract Number Customer]=CM_CT2[[#This Row],[Contract Number Customer]])*(CM_CT2[Row Type]="Header"),CM_CT2[Staggered Rental Rates])</f>
        <v/>
      </c>
      <c r="BO158" s="17" t="n">
        <v>45272</v>
      </c>
      <c r="BP158" s="51">
        <f t="array" ref="BP158">+_xlfn.XLOOKUP(1,(CM_CT2[Contract Number Customer]=CM_CT2[[#This Row],[Contract Number Customer]])*(CM_CT2[Row Type]="Header"),CM_CT2[Currency])</f>
        <v/>
      </c>
      <c r="BQ158" s="75">
        <f t="array" ref="BQ158">+_xlfn.XLOOKUP(1,(CM_CT2[Contract Number Customer]=CM_CT2[[#This Row],[Contract Number Customer]])*(CM_CT2[Row Type]="Header"),CM_CT2[Lease Rate EUR])</f>
        <v/>
      </c>
      <c r="BR158" s="306">
        <f t="array" ref="BR158">+_xlfn.XLOOKUP(1,(CM_CT2[Contract Number Customer]=CM_CT2[[#This Row],[Contract Number Customer]])*(CM_CT2[Row Type]="Header"),CM_CT2[Discount Flat EUR])</f>
        <v/>
      </c>
      <c r="BS158" s="177">
        <f t="array" ref="BS158">+_xlfn.XLOOKUP(1,(CM_CT2[Contract Number Customer]=CM_CT2[[#This Row],[Contract Number Customer]])*(CM_CT2[Row Type]="Header"),CM_CT2[Noise Bonus EUR])</f>
        <v/>
      </c>
      <c r="BT158" s="177">
        <f t="array" ref="BT158">+_xlfn.XLOOKUP(1,(CM_CT2[Contract Number Customer]=CM_CT2[[#This Row],[Contract Number Customer]])*(CM_CT2[Row Type]="Header"),CM_CT2[Technical Customer Requests EUR])</f>
        <v/>
      </c>
      <c r="BU158" s="177">
        <f t="array" ref="BU158">+_xlfn.XLOOKUP(1,(CM_CT2[Contract Number Customer]=CM_CT2[[#This Row],[Contract Number Customer]])*(CM_CT2[Row Type]="Header"),CM_CT2[Discount Calc EUR])</f>
        <v/>
      </c>
      <c r="BV158" s="177">
        <f>SUM(CM_CT2[[#This Row],[Lease Rate EUR]],CM_CT2[[#This Row],[Discount Flat EUR]],CM_CT2[[#This Row],[Technical Customer Requests EUR]])</f>
        <v/>
      </c>
      <c r="BW158" s="177">
        <f t="array" ref="BW158">+_xlfn.XLOOKUP(1,(CM_CT2[Contract Number Customer]=CM_CT2[[#This Row],[Contract Number Customer]])*(CM_CT2[Row Type]="Header"),CM_CT2[GPS Fee EUR])</f>
        <v/>
      </c>
      <c r="BX158" s="177">
        <f t="array" ref="BX158">+_xlfn.XLOOKUP(1,(CM_CT2[Contract Number Customer]=CM_CT2[[#This Row],[Contract Number Customer]])*(CM_CT2[Row Type]="Header"),CM_CT2[Wheelset Fee EUR])</f>
        <v/>
      </c>
      <c r="BY158" s="177">
        <f t="array" ref="BY158">+_xlfn.XLOOKUP(1,(CM_CT2[Contract Number Customer]=CM_CT2[[#This Row],[Contract Number Customer]])*(CM_CT2[Row Type]="Header"),CM_CT2[Wheelset PAYG per km])</f>
        <v/>
      </c>
      <c r="BZ158" s="177">
        <f t="array" ref="BZ158">+_xlfn.XLOOKUP(1,(CM_CT2[Contract Number Customer]=CM_CT2[[#This Row],[Contract Number Customer]])*(CM_CT2[Row Type]="Header"),CM_CT2[Excess Mileage EUR per km])</f>
        <v/>
      </c>
      <c r="CA158" s="177">
        <f t="array" ref="CA158">+_xlfn.XLOOKUP(1,(CM_CT2[Contract Number Customer]=CM_CT2[[#This Row],[Contract Number Customer]])*(CM_CT2[Row Type]="Header"),CM_CT2[PP Wheelset EUR])</f>
        <v/>
      </c>
      <c r="CB158" s="177">
        <f t="array" ref="CB158">+_xlfn.XLOOKUP(1,(CM_CT2[Contract Number Customer]=CM_CT2[[#This Row],[Contract Number Customer]])*(CM_CT2[Row Type]="Header"),CM_CT2[Discount Wheelset EUR])</f>
        <v/>
      </c>
      <c r="CC158" s="177">
        <f t="array" ref="CC158">+_xlfn.XLOOKUP(1,(CM_CT2[Contract Number Customer]=CM_CT2[[#This Row],[Contract Number Customer]])*(CM_CT2[Row Type]="Header"),CM_CT2[Calc Wheelset])</f>
        <v/>
      </c>
      <c r="CD158" s="177">
        <f t="array" ref="CD158">+_xlfn.XLOOKUP(1,(CM_CT2[Contract Number Customer]=CM_CT2[[#This Row],[Contract Number Customer]])*(CM_CT2[Row Type]="Header"),CM_CT2[PP Maintenance EUR])</f>
        <v/>
      </c>
      <c r="CE158" s="177">
        <f t="array" ref="CE158">+_xlfn.XLOOKUP(1,(CM_CT2[Contract Number Customer]=CM_CT2[[#This Row],[Contract Number Customer]])*(CM_CT2[Row Type]="Header"),CM_CT2[Discount Maintenance EUR])</f>
        <v/>
      </c>
      <c r="CF158" s="177">
        <f t="array" ref="CF158">+_xlfn.XLOOKUP(1,(CM_CT2[Contract Number Customer]=CM_CT2[[#This Row],[Contract Number Customer]])*(CM_CT2[Row Type]="Header"),CM_CT2[Calc Maintenance EUR])</f>
        <v/>
      </c>
      <c r="CG158" s="99">
        <f t="array" ref="CG158">+_xlfn.XLOOKUP(1,(CM_CT2[Contract Number Customer]=CM_CT2[[#This Row],[Contract Number Customer]])*(CM_CT2[Row Type]="Header"),CM_CT2[PP Base Lease])</f>
        <v/>
      </c>
      <c r="CH158" s="99">
        <f t="array" ref="CH158">+_xlfn.XLOOKUP(1,(CM_CT2[Contract Number Customer]=CM_CT2[[#This Row],[Contract Number Customer]])*(CM_CT2[Row Type]="Header"),CM_CT2[Discount Base Lease EUR])</f>
        <v/>
      </c>
      <c r="CI158" s="99">
        <f t="array" ref="CI158">+_xlfn.XLOOKUP(1,(CM_CT2[Contract Number Customer]=CM_CT2[[#This Row],[Contract Number Customer]])*(CM_CT2[Row Type]="Header"),CM_CT2[Calc Bease Lease EUR])</f>
        <v/>
      </c>
      <c r="CJ158" s="184">
        <f>+CM_CT2[[#This Row],[Calc Base Lease Gross EUR]]/CM_CT2[[#This Row],[PP Base Lease]]</f>
        <v/>
      </c>
      <c r="CK158" s="177">
        <f t="array" ref="CK158">+_xlfn.XLOOKUP(1,(CM_CT2[Contract Number Customer]=CM_CT2[[#This Row],[Contract Number Customer]])*(CM_CT2[Row Type]="Header"),CM_CT2[Calc Withholding Tax EUR])</f>
        <v/>
      </c>
      <c r="CL158" s="304">
        <f>+CM_CT2[[#This Row],[Lease Payment EUR]]-CM_CT2[[#This Row],[GPS Fee EUR]]-CM_CT2[[#This Row],[Calc Wheelset]]-CM_CT2[[#This Row],[Calc Withholding Tax EUR]]-CM_CT2[[#This Row],[Calc Maintenance EUR]]-CM_CT2[[#This Row],[Discount Base Lease EUR]]</f>
        <v/>
      </c>
      <c r="CM158" s="51">
        <f t="array" ref="CM158">+_xlfn.XLOOKUP(1,(CM_CT2[Contract Number Customer]=CM_CT2[[#This Row],[Contract Number Customer]])*(CM_CT2[Row Type]="Header"),CM_CT2[Calc Base Lease Gross Initial (Freeze)])</f>
        <v/>
      </c>
      <c r="CN158" s="50">
        <f>+CM_CT2[[#This Row],[Contract Mileage]]*CM_CT2[[#This Row],[Wagon Quantity Initial]]</f>
        <v/>
      </c>
      <c r="CO158" s="144">
        <f>+CM_CT2[[#This Row],[GreenLoan Plan Kilometers of rail p.a.]]*0%</f>
        <v/>
      </c>
      <c r="CP158" s="144">
        <f t="array" ref="CP158">+_xlfn.XLOOKUP(1,(CM_CT2[Contract Number Customer]=CM_CT2[[#This Row],[Contract Number Customer]])*(CM_CT2[Row Type]="Header"),CM_CT2[ESG Customer CodeOfConduct])</f>
        <v/>
      </c>
      <c r="CQ158" s="144">
        <f t="array" ref="CQ158">+_xlfn.XLOOKUP(1,(CM_CT2[Contract Number Customer]=CM_CT2[[#This Row],[Contract Number Customer]])*(CM_CT2[Row Type]="Header"),CM_CT2[Concentration Limit])</f>
        <v/>
      </c>
      <c r="CR158" s="50">
        <f>+CM_CT2[[#This Row],[Lease Payment EUR]]*CM_CT2[[#This Row],[Wagon Quantity Initial]]*364</f>
        <v/>
      </c>
    </row>
    <row r="159" ht="15" customHeight="1" s="287">
      <c r="B159" s="11" t="n"/>
      <c r="C159" s="14" t="inlineStr">
        <is>
          <t>V700010</t>
        </is>
      </c>
      <c r="D159" s="10" t="n"/>
      <c r="E159" s="15">
        <f t="array" ref="E159">+_xlfn.XLOOKUP(1,(CM_CT2[Contract Number M3]=CM_CT2[[#This Row],[Contract Number M3]])*(CM_CT2[Row Type]="Header"),CM_CT2[Contract Number Customer])</f>
        <v/>
      </c>
      <c r="F159" s="10" t="n">
        <v>4</v>
      </c>
      <c r="G159" s="10" t="inlineStr">
        <is>
          <t>Wagon</t>
        </is>
      </c>
      <c r="H159" s="10" t="n">
        <v>1</v>
      </c>
      <c r="I159" s="73">
        <f t="array" ref="I159">+_xlfn.XLOOKUP(1,(Table_Mietpos[Vertragsnummer]=CM[[#This Row],[Contract Number M3]])*(Table_Mietpos[Auftragspos.]=CM[[#This Row],[Rentalposition M3]]),Table_Mietpos[ChNr])</f>
        <v/>
      </c>
      <c r="J159" s="72">
        <f t="array" ref="J159">+_xlfn.XLOOKUP(1,(CM_CT2[Contract Number Customer]=CM_CT2[[#This Row],[Contract Number Customer]])*(CM_CT2[Row Type]="Header"),CM_CT2[Customer])</f>
        <v/>
      </c>
      <c r="K159" s="51" t="n"/>
      <c r="L159" s="51" t="n"/>
      <c r="M159" s="15">
        <f t="array" ref="M159">+_xlfn.XLOOKUP(1,(CM_CT2[Contract Number Customer]=CM_CT2[[#This Row],[Contract Number Customer]])*(CM_CT2[Row Type]="Header"),CM_CT2[Sales Manager])</f>
        <v/>
      </c>
      <c r="N159" s="15">
        <f t="array" ref="N159">+_xlfn.XLOOKUP(1,(CM_CT2[Contract Number Customer]=CM_CT2[[#This Row],[Contract Number Customer]])*(CM_CT2[Row Type]="Header"),CM_CT2[Wagon Type])</f>
        <v/>
      </c>
      <c r="O159" s="10" t="n">
        <v>1</v>
      </c>
      <c r="P159" s="10" t="n"/>
      <c r="Q159" s="10" t="n"/>
      <c r="R159" s="10" t="n">
        <v>1</v>
      </c>
      <c r="S159" s="10" t="n"/>
      <c r="T159" s="10" t="n">
        <v>1</v>
      </c>
      <c r="U159" s="15">
        <f>+IF(CM_CT2[[#This Row],[Contract Status]]&lt;&gt;"ended",1,0)</f>
        <v/>
      </c>
      <c r="V159" s="15" t="n"/>
      <c r="W159" s="15">
        <f t="array" ref="W159">_xlfn.XLOOKUP(1,(CM_CT2[Contract Number Customer]=$E158)*(CM_CT2[Delivery Batch]=$F158)*(CM_CT2[Row Type]="Batch"),CM_CT2[Contract Flex])</f>
        <v/>
      </c>
      <c r="X159" s="54">
        <f t="array" ref="X159">_xlfn.XLOOKUP(1,(CM_CT2[Contract Number Customer]=$E158)*(CM_CT2[Delivery Batch]=$F158)*(CM_CT2[Row Type]="Batch"),CM_CT2[Flex StartDate])</f>
        <v/>
      </c>
      <c r="Y159" s="54">
        <f t="array" ref="Y159">_xlfn.XLOOKUP(1,(CM_CT2[Contract Number Customer]=$E158)*(CM_CT2[Delivery Batch]=$F158)*(CM_CT2[Row Type]="Batch"),CM_CT2[Flex EndDate])</f>
        <v/>
      </c>
      <c r="Z159" s="15">
        <f t="array" ref="Z159">_xlfn.XLOOKUP(1,(CM_CT2[Contract Number Customer]=$E158)*(CM_CT2[Delivery Batch]=$F158)*(CM_CT2[Row Type]="Batch"),CM_CT2[Contract Status])</f>
        <v/>
      </c>
      <c r="AA159" s="15" t="n"/>
      <c r="AB159" s="74" t="n"/>
      <c r="AC159" s="74" t="n"/>
      <c r="AD159" s="131">
        <f t="array" ref="AD159">+_xlfn.XLOOKUP(1,(Table_Mietpos[Vertragsnummer]=CM_CT2[[#This Row],[Contract Number M3]])*(Table_Mietpos[Auftragspos.]=CM_CT2[[#This Row],[Rentalposition M3]]),Table_Mietpos[Gueltig_ab])</f>
        <v/>
      </c>
      <c r="AE159" s="131">
        <f t="array" ref="AE159">+_xlfn.XLOOKUP(1,(Table_Mietpos[Vertragsnummer]=CM_CT2[[#This Row],[Contract Number M3]])*(Table_Mietpos[Auftragspos.]=CM_CT2[[#This Row],[Rentalposition M3]]),Table_Mietpos[Gueltig_bis])</f>
        <v/>
      </c>
      <c r="AF159" s="50">
        <f t="array" ref="AF159">+_xlfn.XLOOKUP(1,(CM_CT2[Contract Number Customer]=CM_CT2[[#This Row],[Contract Number Customer]])*(CM_CT2[Row Type]="Header"),CM_CT2[Contract Lenght Initial])</f>
        <v/>
      </c>
      <c r="AG159" s="136">
        <f>+CM_CT2[[#This Row],[Rental EndDate]]</f>
        <v/>
      </c>
      <c r="AH159" s="305" t="n"/>
      <c r="AI159" s="305" t="n"/>
      <c r="AJ159" s="305" t="n"/>
      <c r="AK159" s="53" t="n"/>
      <c r="AL159" s="15">
        <f t="array" ref="AL159">+_xlfn.XLOOKUP(1,(CM_CT2[Contract Number Customer]=CM_CT2[[#This Row],[Contract Number Customer]])*(CM_CT2[Row Type]="Header"),CM_CT2[Early Termination Category])</f>
        <v/>
      </c>
      <c r="AM159" s="136">
        <f t="array" ref="AM159">_xlfn.XLOOKUP(1,(CM_CT2[Contract Number Customer]=$E158)*(CM_CT2[Delivery Batch]=$F158)*(CM_CT2[Row Type]="Batch"),CM_CT2[Early Termination cut-off date1])</f>
        <v/>
      </c>
      <c r="AN159" s="136">
        <f t="array" ref="AN159">_xlfn.XLOOKUP(1,(CM_CT2[Contract Number Customer]=$E158)*(CM_CT2[Delivery Batch]=$F158)*(CM_CT2[Row Type]="Batch"),CM_CT2[Early Termination cut-off date2])</f>
        <v/>
      </c>
      <c r="AO159" s="53">
        <f t="array" ref="AO159">+_xlfn.XLOOKUP(1,(CM_CT2[Contract Number Customer]=CM_CT2[[#This Row],[Contract Number Customer]])*(CM_CT2[Row Type]="Header"),CM_CT2[Early Termination Notice Period Mths])</f>
        <v/>
      </c>
      <c r="AP159" s="53">
        <f t="array" ref="AP159">+_xlfn.XLOOKUP(1,(CM_CT2[Contract Number Customer]=CM_CT2[[#This Row],[Contract Number Customer]])*(CM_CT2[Row Type]="Header"),CM_CT2[Duly Termination Notice Period Mths])</f>
        <v/>
      </c>
      <c r="AQ159" s="54" t="n"/>
      <c r="AR159" s="54">
        <f t="array" ref="AR159">+_xlfn.XLOOKUP(1,(CM_CT2[[#This Row],[Contract Number M3]]=Next_possible_notice[Contract Number M3])*(CM_CT2[[#This Row],[Rentalposition M3]]=Next_possible_notice[Rentalposition M3]),Next_possible_notice[NoticeDateCalc])</f>
        <v/>
      </c>
      <c r="AS159" s="117" t="n"/>
      <c r="AT159" s="75" t="n"/>
      <c r="AU159" s="75" t="n"/>
      <c r="AV159" s="75" t="n"/>
      <c r="AW159" s="75" t="n"/>
      <c r="AX159" s="53" t="n"/>
      <c r="AY159" s="75" t="n"/>
      <c r="AZ159" s="54" t="n"/>
      <c r="BA159" s="50">
        <f t="array" ref="BA159">+_xlfn.XLOOKUP(1,(CM_CT2[Contract Number Customer]=CM_CT2[[#This Row],[Contract Number Customer]])*(CM_CT2[Row Type]="Header"),CM_CT2[Contract Lenght Early Clause &amp; Option])</f>
        <v/>
      </c>
      <c r="BB159" s="15" t="n"/>
      <c r="BC159" s="15" t="n"/>
      <c r="BD159" s="15" t="n"/>
      <c r="BE159" s="15" t="n"/>
      <c r="BF159" s="15" t="n"/>
      <c r="BG159" s="15" t="n"/>
      <c r="BH159" s="24" t="n"/>
      <c r="BI159" s="10" t="n"/>
      <c r="BJ159" s="118" t="n"/>
      <c r="BK159" s="24" t="n"/>
      <c r="BL159" s="24" t="n"/>
      <c r="BM159" s="50">
        <f t="array" ref="BM159">+_xlfn.XLOOKUP(1,(CM_CT2[Contract Number Customer]=CM_CT2[[#This Row],[Contract Number Customer]])*(CM_CT2[Row Type]="Header"),CM_CT2[Contract Mileage])</f>
        <v/>
      </c>
      <c r="BN159" s="50" t="n"/>
      <c r="BO159" s="54" t="n"/>
      <c r="BP159" s="54">
        <f t="array" ref="BP159">+_xlfn.XLOOKUP(1,(CM_CT2[Contract Number Customer]=CM_CT2[[#This Row],[Contract Number Customer]])*(CM_CT2[Row Type]="Header"),CM_CT2[Currency])</f>
        <v/>
      </c>
      <c r="BQ159" s="75">
        <f t="array" ref="BQ159">+_xlfn.XLOOKUP(1,(CM_CT2[Contract Number Customer]=CM_CT2[[#This Row],[Contract Number Customer]])*(CM_CT2[Row Type]="Header"),CM_CT2[Lease Rate EUR])</f>
        <v/>
      </c>
      <c r="BR159" s="306" t="n"/>
      <c r="BS159" s="306" t="n"/>
      <c r="BT159" s="177" t="n"/>
      <c r="BU159" s="306" t="n"/>
      <c r="BV159" s="179">
        <f t="array" ref="BV159">+_xlfn.XLOOKUP(1,(Table_Mietpos[Vertragsnummer]=CM_CT2[[#This Row],[Contract Number M3]])*(Table_Mietpos[Auftragspos.]=CM_CT2[[#This Row],[Rentalposition M3]]),Table_Mietpos[Nettosatz/Typ])</f>
        <v/>
      </c>
      <c r="BW159" s="306" t="n"/>
      <c r="BX159" s="75" t="n"/>
      <c r="BY159" s="75" t="n"/>
      <c r="BZ159" s="75" t="n"/>
      <c r="CA159" s="75" t="n"/>
      <c r="CB159" s="75" t="n"/>
      <c r="CC159" s="307" t="n"/>
      <c r="CD159" s="307" t="n"/>
      <c r="CE159" s="307" t="n"/>
      <c r="CF159" s="307" t="n"/>
      <c r="CG159" s="28" t="n"/>
      <c r="CH159" s="28" t="n"/>
      <c r="CI159" s="28" t="n"/>
      <c r="CJ159" s="186" t="n"/>
      <c r="CK159" s="307" t="n"/>
      <c r="CL159" s="306" t="n"/>
      <c r="CM159" s="12" t="n"/>
      <c r="CN159" s="20" t="n"/>
      <c r="CO159" s="142" t="n"/>
      <c r="CP159" s="142" t="n"/>
      <c r="CQ159" s="142" t="n"/>
      <c r="CR159" s="20" t="n"/>
    </row>
    <row r="160" ht="15" customHeight="1" s="287">
      <c r="B160" s="11" t="n"/>
      <c r="C160" s="14" t="inlineStr">
        <is>
          <t>V700010</t>
        </is>
      </c>
      <c r="D160" s="10" t="n"/>
      <c r="E160" s="15">
        <f t="array" ref="E160">+_xlfn.XLOOKUP(1,(CM_CT2[Contract Number M3]=CM_CT2[[#This Row],[Contract Number M3]])*(CM_CT2[Row Type]="Header"),CM_CT2[Contract Number Customer])</f>
        <v/>
      </c>
      <c r="F160" s="10" t="n">
        <v>4</v>
      </c>
      <c r="G160" s="10" t="inlineStr">
        <is>
          <t>Wagon</t>
        </is>
      </c>
      <c r="H160" s="10" t="n">
        <v>2</v>
      </c>
      <c r="I160" s="73">
        <f t="array" ref="I160">+_xlfn.XLOOKUP(1,(Table_Mietpos[Vertragsnummer]=CM[[#This Row],[Contract Number M3]])*(Table_Mietpos[Auftragspos.]=CM[[#This Row],[Rentalposition M3]]),Table_Mietpos[ChNr])</f>
        <v/>
      </c>
      <c r="J160" s="72">
        <f t="array" ref="J160">+_xlfn.XLOOKUP(1,(CM_CT2[Contract Number Customer]=CM_CT2[[#This Row],[Contract Number Customer]])*(CM_CT2[Row Type]="Header"),CM_CT2[Customer])</f>
        <v/>
      </c>
      <c r="K160" s="51" t="n"/>
      <c r="L160" s="51" t="n"/>
      <c r="M160" s="15">
        <f t="array" ref="M160">+_xlfn.XLOOKUP(1,(CM_CT2[Contract Number Customer]=CM_CT2[[#This Row],[Contract Number Customer]])*(CM_CT2[Row Type]="Header"),CM_CT2[Sales Manager])</f>
        <v/>
      </c>
      <c r="N160" s="15">
        <f t="array" ref="N160">+_xlfn.XLOOKUP(1,(CM_CT2[Contract Number Customer]=CM_CT2[[#This Row],[Contract Number Customer]])*(CM_CT2[Row Type]="Header"),CM_CT2[Wagon Type])</f>
        <v/>
      </c>
      <c r="O160" s="10" t="n">
        <v>1</v>
      </c>
      <c r="P160" s="10" t="n"/>
      <c r="Q160" s="10" t="n"/>
      <c r="R160" s="10" t="n">
        <v>1</v>
      </c>
      <c r="S160" s="10" t="n"/>
      <c r="T160" s="10" t="n">
        <v>1</v>
      </c>
      <c r="U160" s="15">
        <f>+IF(CM_CT2[[#This Row],[Contract Status]]&lt;&gt;"ended",1,0)</f>
        <v/>
      </c>
      <c r="V160" s="15" t="n"/>
      <c r="W160" s="15">
        <f t="array" ref="W160">_xlfn.XLOOKUP(1,(CM_CT2[Contract Number Customer]=$E159)*(CM_CT2[Delivery Batch]=$F159)*(CM_CT2[Row Type]="Batch"),CM_CT2[Contract Flex])</f>
        <v/>
      </c>
      <c r="X160" s="54">
        <f t="array" ref="X160">_xlfn.XLOOKUP(1,(CM_CT2[Contract Number Customer]=$E159)*(CM_CT2[Delivery Batch]=$F159)*(CM_CT2[Row Type]="Batch"),CM_CT2[Flex StartDate])</f>
        <v/>
      </c>
      <c r="Y160" s="54">
        <f t="array" ref="Y160">_xlfn.XLOOKUP(1,(CM_CT2[Contract Number Customer]=$E159)*(CM_CT2[Delivery Batch]=$F159)*(CM_CT2[Row Type]="Batch"),CM_CT2[Flex EndDate])</f>
        <v/>
      </c>
      <c r="Z160" s="15">
        <f t="array" ref="Z160">_xlfn.XLOOKUP(1,(CM_CT2[Contract Number Customer]=$E159)*(CM_CT2[Delivery Batch]=$F159)*(CM_CT2[Row Type]="Batch"),CM_CT2[Contract Status])</f>
        <v/>
      </c>
      <c r="AA160" s="15" t="n"/>
      <c r="AB160" s="74" t="n"/>
      <c r="AC160" s="74" t="n"/>
      <c r="AD160" s="131">
        <f t="array" ref="AD160">+_xlfn.XLOOKUP(1,(Table_Mietpos[Vertragsnummer]=CM_CT2[[#This Row],[Contract Number M3]])*(Table_Mietpos[Auftragspos.]=CM_CT2[[#This Row],[Rentalposition M3]]),Table_Mietpos[Gueltig_ab])</f>
        <v/>
      </c>
      <c r="AE160" s="131">
        <f t="array" ref="AE160">+_xlfn.XLOOKUP(1,(Table_Mietpos[Vertragsnummer]=CM_CT2[[#This Row],[Contract Number M3]])*(Table_Mietpos[Auftragspos.]=CM_CT2[[#This Row],[Rentalposition M3]]),Table_Mietpos[Gueltig_bis])</f>
        <v/>
      </c>
      <c r="AF160" s="50">
        <f t="array" ref="AF160">+_xlfn.XLOOKUP(1,(CM_CT2[Contract Number Customer]=CM_CT2[[#This Row],[Contract Number Customer]])*(CM_CT2[Row Type]="Header"),CM_CT2[Contract Lenght Initial])</f>
        <v/>
      </c>
      <c r="AG160" s="136">
        <f>+CM_CT2[[#This Row],[Rental EndDate]]</f>
        <v/>
      </c>
      <c r="AH160" s="305" t="n"/>
      <c r="AI160" s="305" t="n"/>
      <c r="AJ160" s="305" t="n"/>
      <c r="AK160" s="53" t="n"/>
      <c r="AL160" s="15">
        <f t="array" ref="AL160">+_xlfn.XLOOKUP(1,(CM_CT2[Contract Number Customer]=CM_CT2[[#This Row],[Contract Number Customer]])*(CM_CT2[Row Type]="Header"),CM_CT2[Early Termination Category])</f>
        <v/>
      </c>
      <c r="AM160" s="136">
        <f t="array" ref="AM160">_xlfn.XLOOKUP(1,(CM_CT2[Contract Number Customer]=$E159)*(CM_CT2[Delivery Batch]=$F159)*(CM_CT2[Row Type]="Batch"),CM_CT2[Early Termination cut-off date1])</f>
        <v/>
      </c>
      <c r="AN160" s="136">
        <f t="array" ref="AN160">_xlfn.XLOOKUP(1,(CM_CT2[Contract Number Customer]=$E159)*(CM_CT2[Delivery Batch]=$F159)*(CM_CT2[Row Type]="Batch"),CM_CT2[Early Termination cut-off date2])</f>
        <v/>
      </c>
      <c r="AO160" s="53">
        <f t="array" ref="AO160">+_xlfn.XLOOKUP(1,(CM_CT2[Contract Number Customer]=CM_CT2[[#This Row],[Contract Number Customer]])*(CM_CT2[Row Type]="Header"),CM_CT2[Early Termination Notice Period Mths])</f>
        <v/>
      </c>
      <c r="AP160" s="53">
        <f t="array" ref="AP160">+_xlfn.XLOOKUP(1,(CM_CT2[Contract Number Customer]=CM_CT2[[#This Row],[Contract Number Customer]])*(CM_CT2[Row Type]="Header"),CM_CT2[Duly Termination Notice Period Mths])</f>
        <v/>
      </c>
      <c r="AQ160" s="54" t="n"/>
      <c r="AR160" s="54">
        <f t="array" ref="AR160">+_xlfn.XLOOKUP(1,(CM_CT2[[#This Row],[Contract Number M3]]=Next_possible_notice[Contract Number M3])*(CM_CT2[[#This Row],[Rentalposition M3]]=Next_possible_notice[Rentalposition M3]),Next_possible_notice[NoticeDateCalc])</f>
        <v/>
      </c>
      <c r="AS160" s="117" t="n"/>
      <c r="AT160" s="75" t="n"/>
      <c r="AU160" s="75" t="n"/>
      <c r="AV160" s="75" t="n"/>
      <c r="AW160" s="75" t="n"/>
      <c r="AX160" s="53" t="n"/>
      <c r="AY160" s="75" t="n"/>
      <c r="AZ160" s="54" t="n"/>
      <c r="BA160" s="50">
        <f t="array" ref="BA160">+_xlfn.XLOOKUP(1,(CM_CT2[Contract Number Customer]=CM_CT2[[#This Row],[Contract Number Customer]])*(CM_CT2[Row Type]="Header"),CM_CT2[Contract Lenght Early Clause &amp; Option])</f>
        <v/>
      </c>
      <c r="BB160" s="15" t="n"/>
      <c r="BC160" s="15" t="n"/>
      <c r="BD160" s="15" t="n"/>
      <c r="BE160" s="15" t="n"/>
      <c r="BF160" s="15" t="n"/>
      <c r="BG160" s="15" t="n"/>
      <c r="BH160" s="24" t="n"/>
      <c r="BI160" s="10" t="n"/>
      <c r="BJ160" s="118" t="n"/>
      <c r="BK160" s="24" t="n"/>
      <c r="BL160" s="24" t="n"/>
      <c r="BM160" s="50">
        <f t="array" ref="BM160">+_xlfn.XLOOKUP(1,(CM_CT2[Contract Number Customer]=CM_CT2[[#This Row],[Contract Number Customer]])*(CM_CT2[Row Type]="Header"),CM_CT2[Contract Mileage])</f>
        <v/>
      </c>
      <c r="BN160" s="50" t="n"/>
      <c r="BO160" s="54" t="n"/>
      <c r="BP160" s="54">
        <f t="array" ref="BP160">+_xlfn.XLOOKUP(1,(CM_CT2[Contract Number Customer]=CM_CT2[[#This Row],[Contract Number Customer]])*(CM_CT2[Row Type]="Header"),CM_CT2[Currency])</f>
        <v/>
      </c>
      <c r="BQ160" s="75">
        <f t="array" ref="BQ160">+_xlfn.XLOOKUP(1,(CM_CT2[Contract Number Customer]=CM_CT2[[#This Row],[Contract Number Customer]])*(CM_CT2[Row Type]="Header"),CM_CT2[Lease Rate EUR])</f>
        <v/>
      </c>
      <c r="BR160" s="306" t="n"/>
      <c r="BS160" s="306" t="n"/>
      <c r="BT160" s="177" t="n"/>
      <c r="BU160" s="306" t="n"/>
      <c r="BV160" s="179">
        <f t="array" ref="BV160">+_xlfn.XLOOKUP(1,(Table_Mietpos[Vertragsnummer]=CM_CT2[[#This Row],[Contract Number M3]])*(Table_Mietpos[Auftragspos.]=CM_CT2[[#This Row],[Rentalposition M3]]),Table_Mietpos[Nettosatz/Typ])</f>
        <v/>
      </c>
      <c r="BW160" s="306" t="n"/>
      <c r="BX160" s="75" t="n"/>
      <c r="BY160" s="75" t="n"/>
      <c r="BZ160" s="75" t="n"/>
      <c r="CA160" s="75" t="n"/>
      <c r="CB160" s="75" t="n"/>
      <c r="CC160" s="307" t="n"/>
      <c r="CD160" s="307" t="n"/>
      <c r="CE160" s="307" t="n"/>
      <c r="CF160" s="307" t="n"/>
      <c r="CG160" s="28" t="n"/>
      <c r="CH160" s="28" t="n"/>
      <c r="CI160" s="28" t="n"/>
      <c r="CJ160" s="186" t="n"/>
      <c r="CK160" s="307" t="n"/>
      <c r="CL160" s="306" t="n"/>
      <c r="CM160" s="12" t="n"/>
      <c r="CN160" s="20" t="n"/>
      <c r="CO160" s="142" t="n"/>
      <c r="CP160" s="142" t="n"/>
      <c r="CQ160" s="142" t="n"/>
      <c r="CR160" s="20" t="n"/>
    </row>
    <row r="161" ht="15" customHeight="1" s="287">
      <c r="B161" s="11" t="n"/>
      <c r="C161" s="14" t="inlineStr">
        <is>
          <t>V700010</t>
        </is>
      </c>
      <c r="D161" s="10" t="n"/>
      <c r="E161" s="15">
        <f t="array" ref="E161">+_xlfn.XLOOKUP(1,(CM_CT2[Contract Number M3]=CM_CT2[[#This Row],[Contract Number M3]])*(CM_CT2[Row Type]="Header"),CM_CT2[Contract Number Customer])</f>
        <v/>
      </c>
      <c r="F161" s="10" t="n">
        <v>4</v>
      </c>
      <c r="G161" s="10" t="inlineStr">
        <is>
          <t>Wagon</t>
        </is>
      </c>
      <c r="H161" s="10" t="n">
        <v>3</v>
      </c>
      <c r="I161" s="73">
        <f t="array" ref="I161">+_xlfn.XLOOKUP(1,(Table_Mietpos[Vertragsnummer]=CM[[#This Row],[Contract Number M3]])*(Table_Mietpos[Auftragspos.]=CM[[#This Row],[Rentalposition M3]]),Table_Mietpos[ChNr])</f>
        <v/>
      </c>
      <c r="J161" s="72">
        <f t="array" ref="J161">+_xlfn.XLOOKUP(1,(CM_CT2[Contract Number Customer]=CM_CT2[[#This Row],[Contract Number Customer]])*(CM_CT2[Row Type]="Header"),CM_CT2[Customer])</f>
        <v/>
      </c>
      <c r="K161" s="51" t="n"/>
      <c r="L161" s="51" t="n"/>
      <c r="M161" s="15">
        <f t="array" ref="M161">+_xlfn.XLOOKUP(1,(CM_CT2[Contract Number Customer]=CM_CT2[[#This Row],[Contract Number Customer]])*(CM_CT2[Row Type]="Header"),CM_CT2[Sales Manager])</f>
        <v/>
      </c>
      <c r="N161" s="15">
        <f t="array" ref="N161">+_xlfn.XLOOKUP(1,(CM_CT2[Contract Number Customer]=CM_CT2[[#This Row],[Contract Number Customer]])*(CM_CT2[Row Type]="Header"),CM_CT2[Wagon Type])</f>
        <v/>
      </c>
      <c r="O161" s="10" t="n">
        <v>1</v>
      </c>
      <c r="P161" s="10" t="n"/>
      <c r="Q161" s="10" t="n"/>
      <c r="R161" s="10" t="n">
        <v>1</v>
      </c>
      <c r="S161" s="10" t="n"/>
      <c r="T161" s="10" t="n">
        <v>1</v>
      </c>
      <c r="U161" s="15">
        <f>+IF(CM_CT2[[#This Row],[Contract Status]]&lt;&gt;"ended",1,0)</f>
        <v/>
      </c>
      <c r="V161" s="15" t="n"/>
      <c r="W161" s="15">
        <f t="array" ref="W161">_xlfn.XLOOKUP(1,(CM_CT2[Contract Number Customer]=$E160)*(CM_CT2[Delivery Batch]=$F160)*(CM_CT2[Row Type]="Batch"),CM_CT2[Contract Flex])</f>
        <v/>
      </c>
      <c r="X161" s="54">
        <f t="array" ref="X161">_xlfn.XLOOKUP(1,(CM_CT2[Contract Number Customer]=$E160)*(CM_CT2[Delivery Batch]=$F160)*(CM_CT2[Row Type]="Batch"),CM_CT2[Flex StartDate])</f>
        <v/>
      </c>
      <c r="Y161" s="54">
        <f t="array" ref="Y161">_xlfn.XLOOKUP(1,(CM_CT2[Contract Number Customer]=$E160)*(CM_CT2[Delivery Batch]=$F160)*(CM_CT2[Row Type]="Batch"),CM_CT2[Flex EndDate])</f>
        <v/>
      </c>
      <c r="Z161" s="15">
        <f t="array" ref="Z161">_xlfn.XLOOKUP(1,(CM_CT2[Contract Number Customer]=$E160)*(CM_CT2[Delivery Batch]=$F160)*(CM_CT2[Row Type]="Batch"),CM_CT2[Contract Status])</f>
        <v/>
      </c>
      <c r="AA161" s="15" t="n"/>
      <c r="AB161" s="74" t="n"/>
      <c r="AC161" s="74" t="n"/>
      <c r="AD161" s="131">
        <f t="array" ref="AD161">+_xlfn.XLOOKUP(1,(Table_Mietpos[Vertragsnummer]=CM_CT2[[#This Row],[Contract Number M3]])*(Table_Mietpos[Auftragspos.]=CM_CT2[[#This Row],[Rentalposition M3]]),Table_Mietpos[Gueltig_ab])</f>
        <v/>
      </c>
      <c r="AE161" s="131">
        <f t="array" ref="AE161">+_xlfn.XLOOKUP(1,(Table_Mietpos[Vertragsnummer]=CM_CT2[[#This Row],[Contract Number M3]])*(Table_Mietpos[Auftragspos.]=CM_CT2[[#This Row],[Rentalposition M3]]),Table_Mietpos[Gueltig_bis])</f>
        <v/>
      </c>
      <c r="AF161" s="50">
        <f t="array" ref="AF161">+_xlfn.XLOOKUP(1,(CM_CT2[Contract Number Customer]=CM_CT2[[#This Row],[Contract Number Customer]])*(CM_CT2[Row Type]="Header"),CM_CT2[Contract Lenght Initial])</f>
        <v/>
      </c>
      <c r="AG161" s="136">
        <f>+CM_CT2[[#This Row],[Rental EndDate]]</f>
        <v/>
      </c>
      <c r="AH161" s="305" t="n"/>
      <c r="AI161" s="305" t="n"/>
      <c r="AJ161" s="305" t="n"/>
      <c r="AK161" s="53" t="n"/>
      <c r="AL161" s="15">
        <f t="array" ref="AL161">+_xlfn.XLOOKUP(1,(CM_CT2[Contract Number Customer]=CM_CT2[[#This Row],[Contract Number Customer]])*(CM_CT2[Row Type]="Header"),CM_CT2[Early Termination Category])</f>
        <v/>
      </c>
      <c r="AM161" s="136">
        <f t="array" ref="AM161">_xlfn.XLOOKUP(1,(CM_CT2[Contract Number Customer]=$E160)*(CM_CT2[Delivery Batch]=$F160)*(CM_CT2[Row Type]="Batch"),CM_CT2[Early Termination cut-off date1])</f>
        <v/>
      </c>
      <c r="AN161" s="136">
        <f t="array" ref="AN161">_xlfn.XLOOKUP(1,(CM_CT2[Contract Number Customer]=$E160)*(CM_CT2[Delivery Batch]=$F160)*(CM_CT2[Row Type]="Batch"),CM_CT2[Early Termination cut-off date2])</f>
        <v/>
      </c>
      <c r="AO161" s="53">
        <f t="array" ref="AO161">+_xlfn.XLOOKUP(1,(CM_CT2[Contract Number Customer]=CM_CT2[[#This Row],[Contract Number Customer]])*(CM_CT2[Row Type]="Header"),CM_CT2[Early Termination Notice Period Mths])</f>
        <v/>
      </c>
      <c r="AP161" s="53">
        <f t="array" ref="AP161">+_xlfn.XLOOKUP(1,(CM_CT2[Contract Number Customer]=CM_CT2[[#This Row],[Contract Number Customer]])*(CM_CT2[Row Type]="Header"),CM_CT2[Duly Termination Notice Period Mths])</f>
        <v/>
      </c>
      <c r="AQ161" s="54" t="n"/>
      <c r="AR161" s="54">
        <f t="array" ref="AR161">+_xlfn.XLOOKUP(1,(CM_CT2[[#This Row],[Contract Number M3]]=Next_possible_notice[Contract Number M3])*(CM_CT2[[#This Row],[Rentalposition M3]]=Next_possible_notice[Rentalposition M3]),Next_possible_notice[NoticeDateCalc])</f>
        <v/>
      </c>
      <c r="AS161" s="117" t="n"/>
      <c r="AT161" s="75" t="n"/>
      <c r="AU161" s="75" t="n"/>
      <c r="AV161" s="75" t="n"/>
      <c r="AW161" s="75" t="n"/>
      <c r="AX161" s="53" t="n"/>
      <c r="AY161" s="75" t="n"/>
      <c r="AZ161" s="54" t="n"/>
      <c r="BA161" s="50">
        <f t="array" ref="BA161">+_xlfn.XLOOKUP(1,(CM_CT2[Contract Number Customer]=CM_CT2[[#This Row],[Contract Number Customer]])*(CM_CT2[Row Type]="Header"),CM_CT2[Contract Lenght Early Clause &amp; Option])</f>
        <v/>
      </c>
      <c r="BB161" s="15" t="n"/>
      <c r="BC161" s="15" t="n"/>
      <c r="BD161" s="15" t="n"/>
      <c r="BE161" s="15" t="n"/>
      <c r="BF161" s="15" t="n"/>
      <c r="BG161" s="15" t="n"/>
      <c r="BH161" s="24" t="n"/>
      <c r="BI161" s="10" t="n"/>
      <c r="BJ161" s="118" t="n"/>
      <c r="BK161" s="24" t="n"/>
      <c r="BL161" s="24" t="n"/>
      <c r="BM161" s="50">
        <f t="array" ref="BM161">+_xlfn.XLOOKUP(1,(CM_CT2[Contract Number Customer]=CM_CT2[[#This Row],[Contract Number Customer]])*(CM_CT2[Row Type]="Header"),CM_CT2[Contract Mileage])</f>
        <v/>
      </c>
      <c r="BN161" s="50" t="n"/>
      <c r="BO161" s="54" t="n"/>
      <c r="BP161" s="54">
        <f t="array" ref="BP161">+_xlfn.XLOOKUP(1,(CM_CT2[Contract Number Customer]=CM_CT2[[#This Row],[Contract Number Customer]])*(CM_CT2[Row Type]="Header"),CM_CT2[Currency])</f>
        <v/>
      </c>
      <c r="BQ161" s="75">
        <f t="array" ref="BQ161">+_xlfn.XLOOKUP(1,(CM_CT2[Contract Number Customer]=CM_CT2[[#This Row],[Contract Number Customer]])*(CM_CT2[Row Type]="Header"),CM_CT2[Lease Rate EUR])</f>
        <v/>
      </c>
      <c r="BR161" s="306" t="n"/>
      <c r="BS161" s="306" t="n"/>
      <c r="BT161" s="177" t="n"/>
      <c r="BU161" s="306" t="n"/>
      <c r="BV161" s="179">
        <f t="array" ref="BV161">+_xlfn.XLOOKUP(1,(Table_Mietpos[Vertragsnummer]=CM_CT2[[#This Row],[Contract Number M3]])*(Table_Mietpos[Auftragspos.]=CM_CT2[[#This Row],[Rentalposition M3]]),Table_Mietpos[Nettosatz/Typ])</f>
        <v/>
      </c>
      <c r="BW161" s="306" t="n"/>
      <c r="BX161" s="75" t="n"/>
      <c r="BY161" s="75" t="n"/>
      <c r="BZ161" s="75" t="n"/>
      <c r="CA161" s="75" t="n"/>
      <c r="CB161" s="75" t="n"/>
      <c r="CC161" s="307" t="n"/>
      <c r="CD161" s="307" t="n"/>
      <c r="CE161" s="307" t="n"/>
      <c r="CF161" s="307" t="n"/>
      <c r="CG161" s="28" t="n"/>
      <c r="CH161" s="28" t="n"/>
      <c r="CI161" s="28" t="n"/>
      <c r="CJ161" s="186" t="n"/>
      <c r="CK161" s="307" t="n"/>
      <c r="CL161" s="306" t="n"/>
      <c r="CM161" s="12" t="n"/>
      <c r="CN161" s="20" t="n"/>
      <c r="CO161" s="142" t="n"/>
      <c r="CP161" s="142" t="n"/>
      <c r="CQ161" s="142" t="n"/>
      <c r="CR161" s="20" t="n"/>
    </row>
    <row r="162" ht="15" customHeight="1" s="287">
      <c r="B162" s="11" t="n"/>
      <c r="C162" s="14" t="inlineStr">
        <is>
          <t>V700010</t>
        </is>
      </c>
      <c r="D162" s="10" t="n"/>
      <c r="E162" s="15">
        <f t="array" ref="E162">+_xlfn.XLOOKUP(1,(CM_CT2[Contract Number M3]=CM_CT2[[#This Row],[Contract Number M3]])*(CM_CT2[Row Type]="Header"),CM_CT2[Contract Number Customer])</f>
        <v/>
      </c>
      <c r="F162" s="10" t="n">
        <v>4</v>
      </c>
      <c r="G162" s="10" t="inlineStr">
        <is>
          <t>Wagon</t>
        </is>
      </c>
      <c r="H162" s="10" t="n">
        <v>4</v>
      </c>
      <c r="I162" s="73">
        <f t="array" ref="I162">+_xlfn.XLOOKUP(1,(Table_Mietpos[Vertragsnummer]=CM[[#This Row],[Contract Number M3]])*(Table_Mietpos[Auftragspos.]=CM[[#This Row],[Rentalposition M3]]),Table_Mietpos[ChNr])</f>
        <v/>
      </c>
      <c r="J162" s="72">
        <f t="array" ref="J162">+_xlfn.XLOOKUP(1,(CM_CT2[Contract Number Customer]=CM_CT2[[#This Row],[Contract Number Customer]])*(CM_CT2[Row Type]="Header"),CM_CT2[Customer])</f>
        <v/>
      </c>
      <c r="K162" s="51" t="n"/>
      <c r="L162" s="51" t="n"/>
      <c r="M162" s="15">
        <f t="array" ref="M162">+_xlfn.XLOOKUP(1,(CM_CT2[Contract Number Customer]=CM_CT2[[#This Row],[Contract Number Customer]])*(CM_CT2[Row Type]="Header"),CM_CT2[Sales Manager])</f>
        <v/>
      </c>
      <c r="N162" s="15">
        <f t="array" ref="N162">+_xlfn.XLOOKUP(1,(CM_CT2[Contract Number Customer]=CM_CT2[[#This Row],[Contract Number Customer]])*(CM_CT2[Row Type]="Header"),CM_CT2[Wagon Type])</f>
        <v/>
      </c>
      <c r="O162" s="10" t="n">
        <v>1</v>
      </c>
      <c r="P162" s="10" t="n"/>
      <c r="Q162" s="10" t="n"/>
      <c r="R162" s="10" t="n">
        <v>1</v>
      </c>
      <c r="S162" s="10" t="n"/>
      <c r="T162" s="10" t="n">
        <v>1</v>
      </c>
      <c r="U162" s="15">
        <f>+IF(CM_CT2[[#This Row],[Contract Status]]&lt;&gt;"ended",1,0)</f>
        <v/>
      </c>
      <c r="V162" s="15" t="n"/>
      <c r="W162" s="15">
        <f t="array" ref="W162">_xlfn.XLOOKUP(1,(CM_CT2[Contract Number Customer]=$E161)*(CM_CT2[Delivery Batch]=$F161)*(CM_CT2[Row Type]="Batch"),CM_CT2[Contract Flex])</f>
        <v/>
      </c>
      <c r="X162" s="54">
        <f t="array" ref="X162">_xlfn.XLOOKUP(1,(CM_CT2[Contract Number Customer]=$E161)*(CM_CT2[Delivery Batch]=$F161)*(CM_CT2[Row Type]="Batch"),CM_CT2[Flex StartDate])</f>
        <v/>
      </c>
      <c r="Y162" s="54">
        <f t="array" ref="Y162">_xlfn.XLOOKUP(1,(CM_CT2[Contract Number Customer]=$E161)*(CM_CT2[Delivery Batch]=$F161)*(CM_CT2[Row Type]="Batch"),CM_CT2[Flex EndDate])</f>
        <v/>
      </c>
      <c r="Z162" s="15">
        <f t="array" ref="Z162">_xlfn.XLOOKUP(1,(CM_CT2[Contract Number Customer]=$E161)*(CM_CT2[Delivery Batch]=$F161)*(CM_CT2[Row Type]="Batch"),CM_CT2[Contract Status])</f>
        <v/>
      </c>
      <c r="AA162" s="15" t="n"/>
      <c r="AB162" s="74" t="n"/>
      <c r="AC162" s="74" t="n"/>
      <c r="AD162" s="131">
        <f t="array" ref="AD162">+_xlfn.XLOOKUP(1,(Table_Mietpos[Vertragsnummer]=CM_CT2[[#This Row],[Contract Number M3]])*(Table_Mietpos[Auftragspos.]=CM_CT2[[#This Row],[Rentalposition M3]]),Table_Mietpos[Gueltig_ab])</f>
        <v/>
      </c>
      <c r="AE162" s="131">
        <f t="array" ref="AE162">+_xlfn.XLOOKUP(1,(Table_Mietpos[Vertragsnummer]=CM_CT2[[#This Row],[Contract Number M3]])*(Table_Mietpos[Auftragspos.]=CM_CT2[[#This Row],[Rentalposition M3]]),Table_Mietpos[Gueltig_bis])</f>
        <v/>
      </c>
      <c r="AF162" s="50">
        <f t="array" ref="AF162">+_xlfn.XLOOKUP(1,(CM_CT2[Contract Number Customer]=CM_CT2[[#This Row],[Contract Number Customer]])*(CM_CT2[Row Type]="Header"),CM_CT2[Contract Lenght Initial])</f>
        <v/>
      </c>
      <c r="AG162" s="136">
        <f>+CM_CT2[[#This Row],[Rental EndDate]]</f>
        <v/>
      </c>
      <c r="AH162" s="305" t="n"/>
      <c r="AI162" s="305" t="n"/>
      <c r="AJ162" s="305" t="n"/>
      <c r="AK162" s="53" t="n"/>
      <c r="AL162" s="15">
        <f t="array" ref="AL162">+_xlfn.XLOOKUP(1,(CM_CT2[Contract Number Customer]=CM_CT2[[#This Row],[Contract Number Customer]])*(CM_CT2[Row Type]="Header"),CM_CT2[Early Termination Category])</f>
        <v/>
      </c>
      <c r="AM162" s="136">
        <f t="array" ref="AM162">_xlfn.XLOOKUP(1,(CM_CT2[Contract Number Customer]=$E161)*(CM_CT2[Delivery Batch]=$F161)*(CM_CT2[Row Type]="Batch"),CM_CT2[Early Termination cut-off date1])</f>
        <v/>
      </c>
      <c r="AN162" s="136">
        <f t="array" ref="AN162">_xlfn.XLOOKUP(1,(CM_CT2[Contract Number Customer]=$E161)*(CM_CT2[Delivery Batch]=$F161)*(CM_CT2[Row Type]="Batch"),CM_CT2[Early Termination cut-off date2])</f>
        <v/>
      </c>
      <c r="AO162" s="53">
        <f t="array" ref="AO162">+_xlfn.XLOOKUP(1,(CM_CT2[Contract Number Customer]=CM_CT2[[#This Row],[Contract Number Customer]])*(CM_CT2[Row Type]="Header"),CM_CT2[Early Termination Notice Period Mths])</f>
        <v/>
      </c>
      <c r="AP162" s="53">
        <f t="array" ref="AP162">+_xlfn.XLOOKUP(1,(CM_CT2[Contract Number Customer]=CM_CT2[[#This Row],[Contract Number Customer]])*(CM_CT2[Row Type]="Header"),CM_CT2[Duly Termination Notice Period Mths])</f>
        <v/>
      </c>
      <c r="AQ162" s="54" t="n"/>
      <c r="AR162" s="54">
        <f t="array" ref="AR162">+_xlfn.XLOOKUP(1,(CM_CT2[[#This Row],[Contract Number M3]]=Next_possible_notice[Contract Number M3])*(CM_CT2[[#This Row],[Rentalposition M3]]=Next_possible_notice[Rentalposition M3]),Next_possible_notice[NoticeDateCalc])</f>
        <v/>
      </c>
      <c r="AS162" s="117" t="n"/>
      <c r="AT162" s="75" t="n"/>
      <c r="AU162" s="75" t="n"/>
      <c r="AV162" s="75" t="n"/>
      <c r="AW162" s="75" t="n"/>
      <c r="AX162" s="53" t="n"/>
      <c r="AY162" s="75" t="n"/>
      <c r="AZ162" s="54" t="n"/>
      <c r="BA162" s="50">
        <f t="array" ref="BA162">+_xlfn.XLOOKUP(1,(CM_CT2[Contract Number Customer]=CM_CT2[[#This Row],[Contract Number Customer]])*(CM_CT2[Row Type]="Header"),CM_CT2[Contract Lenght Early Clause &amp; Option])</f>
        <v/>
      </c>
      <c r="BB162" s="15" t="n"/>
      <c r="BC162" s="15" t="n"/>
      <c r="BD162" s="15" t="n"/>
      <c r="BE162" s="15" t="n"/>
      <c r="BF162" s="15" t="n"/>
      <c r="BG162" s="15" t="n"/>
      <c r="BH162" s="24" t="n"/>
      <c r="BI162" s="10" t="n"/>
      <c r="BJ162" s="118" t="n"/>
      <c r="BK162" s="24" t="n"/>
      <c r="BL162" s="24" t="n"/>
      <c r="BM162" s="50">
        <f t="array" ref="BM162">+_xlfn.XLOOKUP(1,(CM_CT2[Contract Number Customer]=CM_CT2[[#This Row],[Contract Number Customer]])*(CM_CT2[Row Type]="Header"),CM_CT2[Contract Mileage])</f>
        <v/>
      </c>
      <c r="BN162" s="50" t="n"/>
      <c r="BO162" s="54" t="n"/>
      <c r="BP162" s="54">
        <f t="array" ref="BP162">+_xlfn.XLOOKUP(1,(CM_CT2[Contract Number Customer]=CM_CT2[[#This Row],[Contract Number Customer]])*(CM_CT2[Row Type]="Header"),CM_CT2[Currency])</f>
        <v/>
      </c>
      <c r="BQ162" s="75">
        <f t="array" ref="BQ162">+_xlfn.XLOOKUP(1,(CM_CT2[Contract Number Customer]=CM_CT2[[#This Row],[Contract Number Customer]])*(CM_CT2[Row Type]="Header"),CM_CT2[Lease Rate EUR])</f>
        <v/>
      </c>
      <c r="BR162" s="306" t="n"/>
      <c r="BS162" s="306" t="n"/>
      <c r="BT162" s="177" t="n"/>
      <c r="BU162" s="306" t="n"/>
      <c r="BV162" s="179">
        <f t="array" ref="BV162">+_xlfn.XLOOKUP(1,(Table_Mietpos[Vertragsnummer]=CM_CT2[[#This Row],[Contract Number M3]])*(Table_Mietpos[Auftragspos.]=CM_CT2[[#This Row],[Rentalposition M3]]),Table_Mietpos[Nettosatz/Typ])</f>
        <v/>
      </c>
      <c r="BW162" s="306" t="n"/>
      <c r="BX162" s="75" t="n"/>
      <c r="BY162" s="75" t="n"/>
      <c r="BZ162" s="75" t="n"/>
      <c r="CA162" s="75" t="n"/>
      <c r="CB162" s="75" t="n"/>
      <c r="CC162" s="307" t="n"/>
      <c r="CD162" s="307" t="n"/>
      <c r="CE162" s="307" t="n"/>
      <c r="CF162" s="307" t="n"/>
      <c r="CG162" s="28" t="n"/>
      <c r="CH162" s="28" t="n"/>
      <c r="CI162" s="28" t="n"/>
      <c r="CJ162" s="186" t="n"/>
      <c r="CK162" s="307" t="n"/>
      <c r="CL162" s="306" t="n"/>
      <c r="CM162" s="12" t="n"/>
      <c r="CN162" s="20" t="n"/>
      <c r="CO162" s="142" t="n"/>
      <c r="CP162" s="142" t="n"/>
      <c r="CQ162" s="142" t="n"/>
      <c r="CR162" s="20" t="n"/>
    </row>
    <row r="163" ht="15" customHeight="1" s="287">
      <c r="B163" s="11" t="n"/>
      <c r="C163" s="14" t="inlineStr">
        <is>
          <t>V700010</t>
        </is>
      </c>
      <c r="D163" s="10" t="n"/>
      <c r="E163" s="15">
        <f t="array" ref="E163">+_xlfn.XLOOKUP(1,(CM_CT2[Contract Number M3]=CM_CT2[[#This Row],[Contract Number M3]])*(CM_CT2[Row Type]="Header"),CM_CT2[Contract Number Customer])</f>
        <v/>
      </c>
      <c r="F163" s="10" t="n">
        <v>4</v>
      </c>
      <c r="G163" s="10" t="inlineStr">
        <is>
          <t>Wagon</t>
        </is>
      </c>
      <c r="H163" s="10" t="n">
        <v>5</v>
      </c>
      <c r="I163" s="73">
        <f t="array" ref="I163">+_xlfn.XLOOKUP(1,(Table_Mietpos[Vertragsnummer]=CM[[#This Row],[Contract Number M3]])*(Table_Mietpos[Auftragspos.]=CM[[#This Row],[Rentalposition M3]]),Table_Mietpos[ChNr])</f>
        <v/>
      </c>
      <c r="J163" s="72">
        <f t="array" ref="J163">+_xlfn.XLOOKUP(1,(CM_CT2[Contract Number Customer]=CM_CT2[[#This Row],[Contract Number Customer]])*(CM_CT2[Row Type]="Header"),CM_CT2[Customer])</f>
        <v/>
      </c>
      <c r="K163" s="51" t="n"/>
      <c r="L163" s="51" t="n"/>
      <c r="M163" s="15">
        <f t="array" ref="M163">+_xlfn.XLOOKUP(1,(CM_CT2[Contract Number Customer]=CM_CT2[[#This Row],[Contract Number Customer]])*(CM_CT2[Row Type]="Header"),CM_CT2[Sales Manager])</f>
        <v/>
      </c>
      <c r="N163" s="15">
        <f t="array" ref="N163">+_xlfn.XLOOKUP(1,(CM_CT2[Contract Number Customer]=CM_CT2[[#This Row],[Contract Number Customer]])*(CM_CT2[Row Type]="Header"),CM_CT2[Wagon Type])</f>
        <v/>
      </c>
      <c r="O163" s="10" t="n">
        <v>1</v>
      </c>
      <c r="P163" s="10" t="n"/>
      <c r="Q163" s="10" t="n"/>
      <c r="R163" s="10" t="n">
        <v>1</v>
      </c>
      <c r="S163" s="10" t="n"/>
      <c r="T163" s="10" t="n">
        <v>1</v>
      </c>
      <c r="U163" s="15">
        <f>+IF(CM_CT2[[#This Row],[Contract Status]]&lt;&gt;"ended",1,0)</f>
        <v/>
      </c>
      <c r="V163" s="15" t="n"/>
      <c r="W163" s="15">
        <f t="array" ref="W163">_xlfn.XLOOKUP(1,(CM_CT2[Contract Number Customer]=$E162)*(CM_CT2[Delivery Batch]=$F162)*(CM_CT2[Row Type]="Batch"),CM_CT2[Contract Flex])</f>
        <v/>
      </c>
      <c r="X163" s="54">
        <f t="array" ref="X163">_xlfn.XLOOKUP(1,(CM_CT2[Contract Number Customer]=$E162)*(CM_CT2[Delivery Batch]=$F162)*(CM_CT2[Row Type]="Batch"),CM_CT2[Flex StartDate])</f>
        <v/>
      </c>
      <c r="Y163" s="54">
        <f t="array" ref="Y163">_xlfn.XLOOKUP(1,(CM_CT2[Contract Number Customer]=$E162)*(CM_CT2[Delivery Batch]=$F162)*(CM_CT2[Row Type]="Batch"),CM_CT2[Flex EndDate])</f>
        <v/>
      </c>
      <c r="Z163" s="15">
        <f t="array" ref="Z163">_xlfn.XLOOKUP(1,(CM_CT2[Contract Number Customer]=$E162)*(CM_CT2[Delivery Batch]=$F162)*(CM_CT2[Row Type]="Batch"),CM_CT2[Contract Status])</f>
        <v/>
      </c>
      <c r="AA163" s="15" t="n"/>
      <c r="AB163" s="74" t="n"/>
      <c r="AC163" s="74" t="n"/>
      <c r="AD163" s="131">
        <f t="array" ref="AD163">+_xlfn.XLOOKUP(1,(Table_Mietpos[Vertragsnummer]=CM_CT2[[#This Row],[Contract Number M3]])*(Table_Mietpos[Auftragspos.]=CM_CT2[[#This Row],[Rentalposition M3]]),Table_Mietpos[Gueltig_ab])</f>
        <v/>
      </c>
      <c r="AE163" s="131">
        <f t="array" ref="AE163">+_xlfn.XLOOKUP(1,(Table_Mietpos[Vertragsnummer]=CM_CT2[[#This Row],[Contract Number M3]])*(Table_Mietpos[Auftragspos.]=CM_CT2[[#This Row],[Rentalposition M3]]),Table_Mietpos[Gueltig_bis])</f>
        <v/>
      </c>
      <c r="AF163" s="50">
        <f t="array" ref="AF163">+_xlfn.XLOOKUP(1,(CM_CT2[Contract Number Customer]=CM_CT2[[#This Row],[Contract Number Customer]])*(CM_CT2[Row Type]="Header"),CM_CT2[Contract Lenght Initial])</f>
        <v/>
      </c>
      <c r="AG163" s="136">
        <f>+CM_CT2[[#This Row],[Rental EndDate]]</f>
        <v/>
      </c>
      <c r="AH163" s="305" t="n"/>
      <c r="AI163" s="305" t="n"/>
      <c r="AJ163" s="305" t="n"/>
      <c r="AK163" s="53" t="n"/>
      <c r="AL163" s="15">
        <f t="array" ref="AL163">+_xlfn.XLOOKUP(1,(CM_CT2[Contract Number Customer]=CM_CT2[[#This Row],[Contract Number Customer]])*(CM_CT2[Row Type]="Header"),CM_CT2[Early Termination Category])</f>
        <v/>
      </c>
      <c r="AM163" s="136">
        <f t="array" ref="AM163">_xlfn.XLOOKUP(1,(CM_CT2[Contract Number Customer]=$E162)*(CM_CT2[Delivery Batch]=$F162)*(CM_CT2[Row Type]="Batch"),CM_CT2[Early Termination cut-off date1])</f>
        <v/>
      </c>
      <c r="AN163" s="136">
        <f t="array" ref="AN163">_xlfn.XLOOKUP(1,(CM_CT2[Contract Number Customer]=$E162)*(CM_CT2[Delivery Batch]=$F162)*(CM_CT2[Row Type]="Batch"),CM_CT2[Early Termination cut-off date2])</f>
        <v/>
      </c>
      <c r="AO163" s="53">
        <f t="array" ref="AO163">+_xlfn.XLOOKUP(1,(CM_CT2[Contract Number Customer]=CM_CT2[[#This Row],[Contract Number Customer]])*(CM_CT2[Row Type]="Header"),CM_CT2[Early Termination Notice Period Mths])</f>
        <v/>
      </c>
      <c r="AP163" s="53">
        <f t="array" ref="AP163">+_xlfn.XLOOKUP(1,(CM_CT2[Contract Number Customer]=CM_CT2[[#This Row],[Contract Number Customer]])*(CM_CT2[Row Type]="Header"),CM_CT2[Duly Termination Notice Period Mths])</f>
        <v/>
      </c>
      <c r="AQ163" s="54" t="n"/>
      <c r="AR163" s="54">
        <f t="array" ref="AR163">+_xlfn.XLOOKUP(1,(CM_CT2[[#This Row],[Contract Number M3]]=Next_possible_notice[Contract Number M3])*(CM_CT2[[#This Row],[Rentalposition M3]]=Next_possible_notice[Rentalposition M3]),Next_possible_notice[NoticeDateCalc])</f>
        <v/>
      </c>
      <c r="AS163" s="117" t="n"/>
      <c r="AT163" s="75" t="n"/>
      <c r="AU163" s="75" t="n"/>
      <c r="AV163" s="75" t="n"/>
      <c r="AW163" s="75" t="n"/>
      <c r="AX163" s="53" t="n"/>
      <c r="AY163" s="75" t="n"/>
      <c r="AZ163" s="54" t="n"/>
      <c r="BA163" s="50">
        <f t="array" ref="BA163">+_xlfn.XLOOKUP(1,(CM_CT2[Contract Number Customer]=CM_CT2[[#This Row],[Contract Number Customer]])*(CM_CT2[Row Type]="Header"),CM_CT2[Contract Lenght Early Clause &amp; Option])</f>
        <v/>
      </c>
      <c r="BB163" s="15" t="n"/>
      <c r="BC163" s="15" t="n"/>
      <c r="BD163" s="15" t="n"/>
      <c r="BE163" s="15" t="n"/>
      <c r="BF163" s="15" t="n"/>
      <c r="BG163" s="15" t="n"/>
      <c r="BH163" s="24" t="n"/>
      <c r="BI163" s="10" t="n"/>
      <c r="BJ163" s="118" t="n"/>
      <c r="BK163" s="24" t="n"/>
      <c r="BL163" s="24" t="n"/>
      <c r="BM163" s="50">
        <f t="array" ref="BM163">+_xlfn.XLOOKUP(1,(CM_CT2[Contract Number Customer]=CM_CT2[[#This Row],[Contract Number Customer]])*(CM_CT2[Row Type]="Header"),CM_CT2[Contract Mileage])</f>
        <v/>
      </c>
      <c r="BN163" s="50" t="n"/>
      <c r="BO163" s="54" t="n"/>
      <c r="BP163" s="54">
        <f t="array" ref="BP163">+_xlfn.XLOOKUP(1,(CM_CT2[Contract Number Customer]=CM_CT2[[#This Row],[Contract Number Customer]])*(CM_CT2[Row Type]="Header"),CM_CT2[Currency])</f>
        <v/>
      </c>
      <c r="BQ163" s="75">
        <f t="array" ref="BQ163">+_xlfn.XLOOKUP(1,(CM_CT2[Contract Number Customer]=CM_CT2[[#This Row],[Contract Number Customer]])*(CM_CT2[Row Type]="Header"),CM_CT2[Lease Rate EUR])</f>
        <v/>
      </c>
      <c r="BR163" s="306" t="n"/>
      <c r="BS163" s="306" t="n"/>
      <c r="BT163" s="177" t="n"/>
      <c r="BU163" s="306" t="n"/>
      <c r="BV163" s="179">
        <f t="array" ref="BV163">+_xlfn.XLOOKUP(1,(Table_Mietpos[Vertragsnummer]=CM_CT2[[#This Row],[Contract Number M3]])*(Table_Mietpos[Auftragspos.]=CM_CT2[[#This Row],[Rentalposition M3]]),Table_Mietpos[Nettosatz/Typ])</f>
        <v/>
      </c>
      <c r="BW163" s="306" t="n"/>
      <c r="BX163" s="75" t="n"/>
      <c r="BY163" s="75" t="n"/>
      <c r="BZ163" s="75" t="n"/>
      <c r="CA163" s="75" t="n"/>
      <c r="CB163" s="75" t="n"/>
      <c r="CC163" s="307" t="n"/>
      <c r="CD163" s="307" t="n"/>
      <c r="CE163" s="307" t="n"/>
      <c r="CF163" s="307" t="n"/>
      <c r="CG163" s="28" t="n"/>
      <c r="CH163" s="28" t="n"/>
      <c r="CI163" s="28" t="n"/>
      <c r="CJ163" s="186" t="n"/>
      <c r="CK163" s="307" t="n"/>
      <c r="CL163" s="306" t="n"/>
      <c r="CM163" s="12" t="n"/>
      <c r="CN163" s="20" t="n"/>
      <c r="CO163" s="142" t="n"/>
      <c r="CP163" s="142" t="n"/>
      <c r="CQ163" s="142" t="n"/>
      <c r="CR163" s="20" t="n"/>
    </row>
    <row r="164" ht="15" customHeight="1" s="287">
      <c r="B164" s="11" t="n"/>
      <c r="C164" s="14" t="inlineStr">
        <is>
          <t>V700010</t>
        </is>
      </c>
      <c r="D164" s="10" t="n"/>
      <c r="E164" s="15">
        <f t="array" ref="E164">+_xlfn.XLOOKUP(1,(CM_CT2[Contract Number M3]=CM_CT2[[#This Row],[Contract Number M3]])*(CM_CT2[Row Type]="Header"),CM_CT2[Contract Number Customer])</f>
        <v/>
      </c>
      <c r="F164" s="10" t="n">
        <v>4</v>
      </c>
      <c r="G164" s="10" t="inlineStr">
        <is>
          <t>Wagon</t>
        </is>
      </c>
      <c r="H164" s="10" t="n">
        <v>6</v>
      </c>
      <c r="I164" s="73">
        <f t="array" ref="I164">+_xlfn.XLOOKUP(1,(Table_Mietpos[Vertragsnummer]=CM[[#This Row],[Contract Number M3]])*(Table_Mietpos[Auftragspos.]=CM[[#This Row],[Rentalposition M3]]),Table_Mietpos[ChNr])</f>
        <v/>
      </c>
      <c r="J164" s="72">
        <f t="array" ref="J164">+_xlfn.XLOOKUP(1,(CM_CT2[Contract Number Customer]=CM_CT2[[#This Row],[Contract Number Customer]])*(CM_CT2[Row Type]="Header"),CM_CT2[Customer])</f>
        <v/>
      </c>
      <c r="K164" s="51" t="n"/>
      <c r="L164" s="51" t="n"/>
      <c r="M164" s="15">
        <f t="array" ref="M164">+_xlfn.XLOOKUP(1,(CM_CT2[Contract Number Customer]=CM_CT2[[#This Row],[Contract Number Customer]])*(CM_CT2[Row Type]="Header"),CM_CT2[Sales Manager])</f>
        <v/>
      </c>
      <c r="N164" s="15">
        <f t="array" ref="N164">+_xlfn.XLOOKUP(1,(CM_CT2[Contract Number Customer]=CM_CT2[[#This Row],[Contract Number Customer]])*(CM_CT2[Row Type]="Header"),CM_CT2[Wagon Type])</f>
        <v/>
      </c>
      <c r="O164" s="10" t="n">
        <v>1</v>
      </c>
      <c r="P164" s="10" t="n"/>
      <c r="Q164" s="10" t="n"/>
      <c r="R164" s="10" t="n">
        <v>1</v>
      </c>
      <c r="S164" s="10" t="n"/>
      <c r="T164" s="10" t="n">
        <v>1</v>
      </c>
      <c r="U164" s="15">
        <f>+IF(CM_CT2[[#This Row],[Contract Status]]&lt;&gt;"ended",1,0)</f>
        <v/>
      </c>
      <c r="V164" s="15" t="n"/>
      <c r="W164" s="15">
        <f t="array" ref="W164">_xlfn.XLOOKUP(1,(CM_CT2[Contract Number Customer]=$E163)*(CM_CT2[Delivery Batch]=$F163)*(CM_CT2[Row Type]="Batch"),CM_CT2[Contract Flex])</f>
        <v/>
      </c>
      <c r="X164" s="54">
        <f t="array" ref="X164">_xlfn.XLOOKUP(1,(CM_CT2[Contract Number Customer]=$E163)*(CM_CT2[Delivery Batch]=$F163)*(CM_CT2[Row Type]="Batch"),CM_CT2[Flex StartDate])</f>
        <v/>
      </c>
      <c r="Y164" s="54">
        <f t="array" ref="Y164">_xlfn.XLOOKUP(1,(CM_CT2[Contract Number Customer]=$E163)*(CM_CT2[Delivery Batch]=$F163)*(CM_CT2[Row Type]="Batch"),CM_CT2[Flex EndDate])</f>
        <v/>
      </c>
      <c r="Z164" s="15">
        <f t="array" ref="Z164">_xlfn.XLOOKUP(1,(CM_CT2[Contract Number Customer]=$E163)*(CM_CT2[Delivery Batch]=$F163)*(CM_CT2[Row Type]="Batch"),CM_CT2[Contract Status])</f>
        <v/>
      </c>
      <c r="AA164" s="15" t="n"/>
      <c r="AB164" s="74" t="n"/>
      <c r="AC164" s="74" t="n"/>
      <c r="AD164" s="131">
        <f t="array" ref="AD164">+_xlfn.XLOOKUP(1,(Table_Mietpos[Vertragsnummer]=CM_CT2[[#This Row],[Contract Number M3]])*(Table_Mietpos[Auftragspos.]=CM_CT2[[#This Row],[Rentalposition M3]]),Table_Mietpos[Gueltig_ab])</f>
        <v/>
      </c>
      <c r="AE164" s="131">
        <f t="array" ref="AE164">+_xlfn.XLOOKUP(1,(Table_Mietpos[Vertragsnummer]=CM_CT2[[#This Row],[Contract Number M3]])*(Table_Mietpos[Auftragspos.]=CM_CT2[[#This Row],[Rentalposition M3]]),Table_Mietpos[Gueltig_bis])</f>
        <v/>
      </c>
      <c r="AF164" s="50">
        <f t="array" ref="AF164">+_xlfn.XLOOKUP(1,(CM_CT2[Contract Number Customer]=CM_CT2[[#This Row],[Contract Number Customer]])*(CM_CT2[Row Type]="Header"),CM_CT2[Contract Lenght Initial])</f>
        <v/>
      </c>
      <c r="AG164" s="136">
        <f>+CM_CT2[[#This Row],[Rental EndDate]]</f>
        <v/>
      </c>
      <c r="AH164" s="305" t="n"/>
      <c r="AI164" s="305" t="n"/>
      <c r="AJ164" s="305" t="n"/>
      <c r="AK164" s="53" t="n"/>
      <c r="AL164" s="15">
        <f t="array" ref="AL164">+_xlfn.XLOOKUP(1,(CM_CT2[Contract Number Customer]=CM_CT2[[#This Row],[Contract Number Customer]])*(CM_CT2[Row Type]="Header"),CM_CT2[Early Termination Category])</f>
        <v/>
      </c>
      <c r="AM164" s="136">
        <f t="array" ref="AM164">_xlfn.XLOOKUP(1,(CM_CT2[Contract Number Customer]=$E163)*(CM_CT2[Delivery Batch]=$F163)*(CM_CT2[Row Type]="Batch"),CM_CT2[Early Termination cut-off date1])</f>
        <v/>
      </c>
      <c r="AN164" s="136">
        <f t="array" ref="AN164">_xlfn.XLOOKUP(1,(CM_CT2[Contract Number Customer]=$E163)*(CM_CT2[Delivery Batch]=$F163)*(CM_CT2[Row Type]="Batch"),CM_CT2[Early Termination cut-off date2])</f>
        <v/>
      </c>
      <c r="AO164" s="53">
        <f t="array" ref="AO164">+_xlfn.XLOOKUP(1,(CM_CT2[Contract Number Customer]=CM_CT2[[#This Row],[Contract Number Customer]])*(CM_CT2[Row Type]="Header"),CM_CT2[Early Termination Notice Period Mths])</f>
        <v/>
      </c>
      <c r="AP164" s="53">
        <f t="array" ref="AP164">+_xlfn.XLOOKUP(1,(CM_CT2[Contract Number Customer]=CM_CT2[[#This Row],[Contract Number Customer]])*(CM_CT2[Row Type]="Header"),CM_CT2[Duly Termination Notice Period Mths])</f>
        <v/>
      </c>
      <c r="AQ164" s="54" t="n"/>
      <c r="AR164" s="54">
        <f t="array" ref="AR164">+_xlfn.XLOOKUP(1,(CM_CT2[[#This Row],[Contract Number M3]]=Next_possible_notice[Contract Number M3])*(CM_CT2[[#This Row],[Rentalposition M3]]=Next_possible_notice[Rentalposition M3]),Next_possible_notice[NoticeDateCalc])</f>
        <v/>
      </c>
      <c r="AS164" s="117" t="n"/>
      <c r="AT164" s="75" t="n"/>
      <c r="AU164" s="75" t="n"/>
      <c r="AV164" s="75" t="n"/>
      <c r="AW164" s="75" t="n"/>
      <c r="AX164" s="53" t="n"/>
      <c r="AY164" s="75" t="n"/>
      <c r="AZ164" s="54" t="n"/>
      <c r="BA164" s="50">
        <f t="array" ref="BA164">+_xlfn.XLOOKUP(1,(CM_CT2[Contract Number Customer]=CM_CT2[[#This Row],[Contract Number Customer]])*(CM_CT2[Row Type]="Header"),CM_CT2[Contract Lenght Early Clause &amp; Option])</f>
        <v/>
      </c>
      <c r="BB164" s="15" t="n"/>
      <c r="BC164" s="15" t="n"/>
      <c r="BD164" s="15" t="n"/>
      <c r="BE164" s="15" t="n"/>
      <c r="BF164" s="15" t="n"/>
      <c r="BG164" s="15" t="n"/>
      <c r="BH164" s="24" t="n"/>
      <c r="BI164" s="10" t="n"/>
      <c r="BJ164" s="118" t="n"/>
      <c r="BK164" s="24" t="n"/>
      <c r="BL164" s="24" t="n"/>
      <c r="BM164" s="50">
        <f t="array" ref="BM164">+_xlfn.XLOOKUP(1,(CM_CT2[Contract Number Customer]=CM_CT2[[#This Row],[Contract Number Customer]])*(CM_CT2[Row Type]="Header"),CM_CT2[Contract Mileage])</f>
        <v/>
      </c>
      <c r="BN164" s="50" t="n"/>
      <c r="BO164" s="54" t="n"/>
      <c r="BP164" s="54">
        <f t="array" ref="BP164">+_xlfn.XLOOKUP(1,(CM_CT2[Contract Number Customer]=CM_CT2[[#This Row],[Contract Number Customer]])*(CM_CT2[Row Type]="Header"),CM_CT2[Currency])</f>
        <v/>
      </c>
      <c r="BQ164" s="75">
        <f t="array" ref="BQ164">+_xlfn.XLOOKUP(1,(CM_CT2[Contract Number Customer]=CM_CT2[[#This Row],[Contract Number Customer]])*(CM_CT2[Row Type]="Header"),CM_CT2[Lease Rate EUR])</f>
        <v/>
      </c>
      <c r="BR164" s="306" t="n"/>
      <c r="BS164" s="306" t="n"/>
      <c r="BT164" s="177" t="n"/>
      <c r="BU164" s="306" t="n"/>
      <c r="BV164" s="179">
        <f t="array" ref="BV164">+_xlfn.XLOOKUP(1,(Table_Mietpos[Vertragsnummer]=CM_CT2[[#This Row],[Contract Number M3]])*(Table_Mietpos[Auftragspos.]=CM_CT2[[#This Row],[Rentalposition M3]]),Table_Mietpos[Nettosatz/Typ])</f>
        <v/>
      </c>
      <c r="BW164" s="306" t="n"/>
      <c r="BX164" s="75" t="n"/>
      <c r="BY164" s="75" t="n"/>
      <c r="BZ164" s="75" t="n"/>
      <c r="CA164" s="75" t="n"/>
      <c r="CB164" s="75" t="n"/>
      <c r="CC164" s="307" t="n"/>
      <c r="CD164" s="307" t="n"/>
      <c r="CE164" s="307" t="n"/>
      <c r="CF164" s="307" t="n"/>
      <c r="CG164" s="28" t="n"/>
      <c r="CH164" s="28" t="n"/>
      <c r="CI164" s="28" t="n"/>
      <c r="CJ164" s="186" t="n"/>
      <c r="CK164" s="307" t="n"/>
      <c r="CL164" s="306" t="n"/>
      <c r="CM164" s="12" t="n"/>
      <c r="CN164" s="20" t="n"/>
      <c r="CO164" s="142" t="n"/>
      <c r="CP164" s="142" t="n"/>
      <c r="CQ164" s="142" t="n"/>
      <c r="CR164" s="20" t="n"/>
    </row>
    <row r="165" ht="15" customHeight="1" s="287">
      <c r="B165" s="11" t="n"/>
      <c r="C165" s="14" t="inlineStr">
        <is>
          <t>V700010</t>
        </is>
      </c>
      <c r="D165" s="10" t="n"/>
      <c r="E165" s="15">
        <f t="array" ref="E165">+_xlfn.XLOOKUP(1,(CM_CT2[Contract Number M3]=CM_CT2[[#This Row],[Contract Number M3]])*(CM_CT2[Row Type]="Header"),CM_CT2[Contract Number Customer])</f>
        <v/>
      </c>
      <c r="F165" s="10" t="n">
        <v>4</v>
      </c>
      <c r="G165" s="10" t="inlineStr">
        <is>
          <t>Wagon</t>
        </is>
      </c>
      <c r="H165" s="10" t="n">
        <v>7</v>
      </c>
      <c r="I165" s="73">
        <f t="array" ref="I165">+_xlfn.XLOOKUP(1,(Table_Mietpos[Vertragsnummer]=CM[[#This Row],[Contract Number M3]])*(Table_Mietpos[Auftragspos.]=CM[[#This Row],[Rentalposition M3]]),Table_Mietpos[ChNr])</f>
        <v/>
      </c>
      <c r="J165" s="72">
        <f t="array" ref="J165">+_xlfn.XLOOKUP(1,(CM_CT2[Contract Number Customer]=CM_CT2[[#This Row],[Contract Number Customer]])*(CM_CT2[Row Type]="Header"),CM_CT2[Customer])</f>
        <v/>
      </c>
      <c r="K165" s="51" t="n"/>
      <c r="L165" s="51" t="n"/>
      <c r="M165" s="15">
        <f t="array" ref="M165">+_xlfn.XLOOKUP(1,(CM_CT2[Contract Number Customer]=CM_CT2[[#This Row],[Contract Number Customer]])*(CM_CT2[Row Type]="Header"),CM_CT2[Sales Manager])</f>
        <v/>
      </c>
      <c r="N165" s="15">
        <f t="array" ref="N165">+_xlfn.XLOOKUP(1,(CM_CT2[Contract Number Customer]=CM_CT2[[#This Row],[Contract Number Customer]])*(CM_CT2[Row Type]="Header"),CM_CT2[Wagon Type])</f>
        <v/>
      </c>
      <c r="O165" s="10" t="n">
        <v>1</v>
      </c>
      <c r="P165" s="10" t="n"/>
      <c r="Q165" s="10" t="n"/>
      <c r="R165" s="10" t="n">
        <v>1</v>
      </c>
      <c r="S165" s="10" t="n"/>
      <c r="T165" s="10" t="n">
        <v>1</v>
      </c>
      <c r="U165" s="15">
        <f>+IF(CM_CT2[[#This Row],[Contract Status]]&lt;&gt;"ended",1,0)</f>
        <v/>
      </c>
      <c r="V165" s="15" t="n"/>
      <c r="W165" s="15">
        <f t="array" ref="W165">_xlfn.XLOOKUP(1,(CM_CT2[Contract Number Customer]=$E164)*(CM_CT2[Delivery Batch]=$F164)*(CM_CT2[Row Type]="Batch"),CM_CT2[Contract Flex])</f>
        <v/>
      </c>
      <c r="X165" s="54">
        <f t="array" ref="X165">_xlfn.XLOOKUP(1,(CM_CT2[Contract Number Customer]=$E164)*(CM_CT2[Delivery Batch]=$F164)*(CM_CT2[Row Type]="Batch"),CM_CT2[Flex StartDate])</f>
        <v/>
      </c>
      <c r="Y165" s="54">
        <f t="array" ref="Y165">_xlfn.XLOOKUP(1,(CM_CT2[Contract Number Customer]=$E164)*(CM_CT2[Delivery Batch]=$F164)*(CM_CT2[Row Type]="Batch"),CM_CT2[Flex EndDate])</f>
        <v/>
      </c>
      <c r="Z165" s="15">
        <f t="array" ref="Z165">_xlfn.XLOOKUP(1,(CM_CT2[Contract Number Customer]=$E164)*(CM_CT2[Delivery Batch]=$F164)*(CM_CT2[Row Type]="Batch"),CM_CT2[Contract Status])</f>
        <v/>
      </c>
      <c r="AA165" s="15" t="n"/>
      <c r="AB165" s="74" t="n"/>
      <c r="AC165" s="74" t="n"/>
      <c r="AD165" s="131">
        <f t="array" ref="AD165">+_xlfn.XLOOKUP(1,(Table_Mietpos[Vertragsnummer]=CM_CT2[[#This Row],[Contract Number M3]])*(Table_Mietpos[Auftragspos.]=CM_CT2[[#This Row],[Rentalposition M3]]),Table_Mietpos[Gueltig_ab])</f>
        <v/>
      </c>
      <c r="AE165" s="131">
        <f t="array" ref="AE165">+_xlfn.XLOOKUP(1,(Table_Mietpos[Vertragsnummer]=CM_CT2[[#This Row],[Contract Number M3]])*(Table_Mietpos[Auftragspos.]=CM_CT2[[#This Row],[Rentalposition M3]]),Table_Mietpos[Gueltig_bis])</f>
        <v/>
      </c>
      <c r="AF165" s="50">
        <f t="array" ref="AF165">+_xlfn.XLOOKUP(1,(CM_CT2[Contract Number Customer]=CM_CT2[[#This Row],[Contract Number Customer]])*(CM_CT2[Row Type]="Header"),CM_CT2[Contract Lenght Initial])</f>
        <v/>
      </c>
      <c r="AG165" s="136">
        <f>+CM_CT2[[#This Row],[Rental EndDate]]</f>
        <v/>
      </c>
      <c r="AH165" s="305" t="n"/>
      <c r="AI165" s="305" t="n"/>
      <c r="AJ165" s="305" t="n"/>
      <c r="AK165" s="53" t="n"/>
      <c r="AL165" s="15">
        <f t="array" ref="AL165">+_xlfn.XLOOKUP(1,(CM_CT2[Contract Number Customer]=CM_CT2[[#This Row],[Contract Number Customer]])*(CM_CT2[Row Type]="Header"),CM_CT2[Early Termination Category])</f>
        <v/>
      </c>
      <c r="AM165" s="136">
        <f t="array" ref="AM165">_xlfn.XLOOKUP(1,(CM_CT2[Contract Number Customer]=$E164)*(CM_CT2[Delivery Batch]=$F164)*(CM_CT2[Row Type]="Batch"),CM_CT2[Early Termination cut-off date1])</f>
        <v/>
      </c>
      <c r="AN165" s="136">
        <f t="array" ref="AN165">_xlfn.XLOOKUP(1,(CM_CT2[Contract Number Customer]=$E164)*(CM_CT2[Delivery Batch]=$F164)*(CM_CT2[Row Type]="Batch"),CM_CT2[Early Termination cut-off date2])</f>
        <v/>
      </c>
      <c r="AO165" s="53">
        <f t="array" ref="AO165">+_xlfn.XLOOKUP(1,(CM_CT2[Contract Number Customer]=CM_CT2[[#This Row],[Contract Number Customer]])*(CM_CT2[Row Type]="Header"),CM_CT2[Early Termination Notice Period Mths])</f>
        <v/>
      </c>
      <c r="AP165" s="53">
        <f t="array" ref="AP165">+_xlfn.XLOOKUP(1,(CM_CT2[Contract Number Customer]=CM_CT2[[#This Row],[Contract Number Customer]])*(CM_CT2[Row Type]="Header"),CM_CT2[Duly Termination Notice Period Mths])</f>
        <v/>
      </c>
      <c r="AQ165" s="54" t="n"/>
      <c r="AR165" s="54">
        <f t="array" ref="AR165">+_xlfn.XLOOKUP(1,(CM_CT2[[#This Row],[Contract Number M3]]=Next_possible_notice[Contract Number M3])*(CM_CT2[[#This Row],[Rentalposition M3]]=Next_possible_notice[Rentalposition M3]),Next_possible_notice[NoticeDateCalc])</f>
        <v/>
      </c>
      <c r="AS165" s="117" t="n"/>
      <c r="AT165" s="75" t="n"/>
      <c r="AU165" s="75" t="n"/>
      <c r="AV165" s="75" t="n"/>
      <c r="AW165" s="75" t="n"/>
      <c r="AX165" s="53" t="n"/>
      <c r="AY165" s="75" t="n"/>
      <c r="AZ165" s="54" t="n"/>
      <c r="BA165" s="50">
        <f t="array" ref="BA165">+_xlfn.XLOOKUP(1,(CM_CT2[Contract Number Customer]=CM_CT2[[#This Row],[Contract Number Customer]])*(CM_CT2[Row Type]="Header"),CM_CT2[Contract Lenght Early Clause &amp; Option])</f>
        <v/>
      </c>
      <c r="BB165" s="15" t="n"/>
      <c r="BC165" s="15" t="n"/>
      <c r="BD165" s="15" t="n"/>
      <c r="BE165" s="15" t="n"/>
      <c r="BF165" s="15" t="n"/>
      <c r="BG165" s="15" t="n"/>
      <c r="BH165" s="24" t="n"/>
      <c r="BI165" s="10" t="n"/>
      <c r="BJ165" s="118" t="n"/>
      <c r="BK165" s="24" t="n"/>
      <c r="BL165" s="24" t="n"/>
      <c r="BM165" s="50">
        <f t="array" ref="BM165">+_xlfn.XLOOKUP(1,(CM_CT2[Contract Number Customer]=CM_CT2[[#This Row],[Contract Number Customer]])*(CM_CT2[Row Type]="Header"),CM_CT2[Contract Mileage])</f>
        <v/>
      </c>
      <c r="BN165" s="50" t="n"/>
      <c r="BO165" s="54" t="n"/>
      <c r="BP165" s="54">
        <f t="array" ref="BP165">+_xlfn.XLOOKUP(1,(CM_CT2[Contract Number Customer]=CM_CT2[[#This Row],[Contract Number Customer]])*(CM_CT2[Row Type]="Header"),CM_CT2[Currency])</f>
        <v/>
      </c>
      <c r="BQ165" s="75">
        <f t="array" ref="BQ165">+_xlfn.XLOOKUP(1,(CM_CT2[Contract Number Customer]=CM_CT2[[#This Row],[Contract Number Customer]])*(CM_CT2[Row Type]="Header"),CM_CT2[Lease Rate EUR])</f>
        <v/>
      </c>
      <c r="BR165" s="306" t="n"/>
      <c r="BS165" s="306" t="n"/>
      <c r="BT165" s="177" t="n"/>
      <c r="BU165" s="306" t="n"/>
      <c r="BV165" s="179">
        <f t="array" ref="BV165">+_xlfn.XLOOKUP(1,(Table_Mietpos[Vertragsnummer]=CM_CT2[[#This Row],[Contract Number M3]])*(Table_Mietpos[Auftragspos.]=CM_CT2[[#This Row],[Rentalposition M3]]),Table_Mietpos[Nettosatz/Typ])</f>
        <v/>
      </c>
      <c r="BW165" s="306" t="n"/>
      <c r="BX165" s="75" t="n"/>
      <c r="BY165" s="75" t="n"/>
      <c r="BZ165" s="75" t="n"/>
      <c r="CA165" s="75" t="n"/>
      <c r="CB165" s="75" t="n"/>
      <c r="CC165" s="307" t="n"/>
      <c r="CD165" s="307" t="n"/>
      <c r="CE165" s="307" t="n"/>
      <c r="CF165" s="307" t="n"/>
      <c r="CG165" s="28" t="n"/>
      <c r="CH165" s="28" t="n"/>
      <c r="CI165" s="28" t="n"/>
      <c r="CJ165" s="186" t="n"/>
      <c r="CK165" s="307" t="n"/>
      <c r="CL165" s="306" t="n"/>
      <c r="CM165" s="12" t="n"/>
      <c r="CN165" s="20" t="n"/>
      <c r="CO165" s="142" t="n"/>
      <c r="CP165" s="142" t="n"/>
      <c r="CQ165" s="142" t="n"/>
      <c r="CR165" s="20" t="n"/>
    </row>
    <row r="166" ht="15" customHeight="1" s="287">
      <c r="B166" s="11" t="n"/>
      <c r="C166" s="14" t="inlineStr">
        <is>
          <t>V700010</t>
        </is>
      </c>
      <c r="D166" s="10" t="n"/>
      <c r="E166" s="15">
        <f t="array" ref="E166">+_xlfn.XLOOKUP(1,(CM_CT2[Contract Number M3]=CM_CT2[[#This Row],[Contract Number M3]])*(CM_CT2[Row Type]="Header"),CM_CT2[Contract Number Customer])</f>
        <v/>
      </c>
      <c r="F166" s="10" t="n">
        <v>4</v>
      </c>
      <c r="G166" s="10" t="inlineStr">
        <is>
          <t>Wagon</t>
        </is>
      </c>
      <c r="H166" s="10" t="n">
        <v>8</v>
      </c>
      <c r="I166" s="73">
        <f t="array" ref="I166">+_xlfn.XLOOKUP(1,(Table_Mietpos[Vertragsnummer]=CM[[#This Row],[Contract Number M3]])*(Table_Mietpos[Auftragspos.]=CM[[#This Row],[Rentalposition M3]]),Table_Mietpos[ChNr])</f>
        <v/>
      </c>
      <c r="J166" s="72">
        <f t="array" ref="J166">+_xlfn.XLOOKUP(1,(CM_CT2[Contract Number Customer]=CM_CT2[[#This Row],[Contract Number Customer]])*(CM_CT2[Row Type]="Header"),CM_CT2[Customer])</f>
        <v/>
      </c>
      <c r="K166" s="51" t="n"/>
      <c r="L166" s="51" t="n"/>
      <c r="M166" s="15">
        <f t="array" ref="M166">+_xlfn.XLOOKUP(1,(CM_CT2[Contract Number Customer]=CM_CT2[[#This Row],[Contract Number Customer]])*(CM_CT2[Row Type]="Header"),CM_CT2[Sales Manager])</f>
        <v/>
      </c>
      <c r="N166" s="15">
        <f t="array" ref="N166">+_xlfn.XLOOKUP(1,(CM_CT2[Contract Number Customer]=CM_CT2[[#This Row],[Contract Number Customer]])*(CM_CT2[Row Type]="Header"),CM_CT2[Wagon Type])</f>
        <v/>
      </c>
      <c r="O166" s="10" t="n">
        <v>1</v>
      </c>
      <c r="P166" s="10" t="n"/>
      <c r="Q166" s="10" t="n"/>
      <c r="R166" s="10" t="n">
        <v>1</v>
      </c>
      <c r="S166" s="10" t="n"/>
      <c r="T166" s="10" t="n">
        <v>1</v>
      </c>
      <c r="U166" s="15">
        <f>+IF(CM_CT2[[#This Row],[Contract Status]]&lt;&gt;"ended",1,0)</f>
        <v/>
      </c>
      <c r="V166" s="15" t="n"/>
      <c r="W166" s="15">
        <f t="array" ref="W166">_xlfn.XLOOKUP(1,(CM_CT2[Contract Number Customer]=$E165)*(CM_CT2[Delivery Batch]=$F165)*(CM_CT2[Row Type]="Batch"),CM_CT2[Contract Flex])</f>
        <v/>
      </c>
      <c r="X166" s="54">
        <f t="array" ref="X166">_xlfn.XLOOKUP(1,(CM_CT2[Contract Number Customer]=$E165)*(CM_CT2[Delivery Batch]=$F165)*(CM_CT2[Row Type]="Batch"),CM_CT2[Flex StartDate])</f>
        <v/>
      </c>
      <c r="Y166" s="54">
        <f t="array" ref="Y166">_xlfn.XLOOKUP(1,(CM_CT2[Contract Number Customer]=$E165)*(CM_CT2[Delivery Batch]=$F165)*(CM_CT2[Row Type]="Batch"),CM_CT2[Flex EndDate])</f>
        <v/>
      </c>
      <c r="Z166" s="15">
        <f t="array" ref="Z166">_xlfn.XLOOKUP(1,(CM_CT2[Contract Number Customer]=$E165)*(CM_CT2[Delivery Batch]=$F165)*(CM_CT2[Row Type]="Batch"),CM_CT2[Contract Status])</f>
        <v/>
      </c>
      <c r="AA166" s="15" t="n"/>
      <c r="AB166" s="74" t="n"/>
      <c r="AC166" s="74" t="n"/>
      <c r="AD166" s="131">
        <f t="array" ref="AD166">+_xlfn.XLOOKUP(1,(Table_Mietpos[Vertragsnummer]=CM_CT2[[#This Row],[Contract Number M3]])*(Table_Mietpos[Auftragspos.]=CM_CT2[[#This Row],[Rentalposition M3]]),Table_Mietpos[Gueltig_ab])</f>
        <v/>
      </c>
      <c r="AE166" s="131">
        <f t="array" ref="AE166">+_xlfn.XLOOKUP(1,(Table_Mietpos[Vertragsnummer]=CM_CT2[[#This Row],[Contract Number M3]])*(Table_Mietpos[Auftragspos.]=CM_CT2[[#This Row],[Rentalposition M3]]),Table_Mietpos[Gueltig_bis])</f>
        <v/>
      </c>
      <c r="AF166" s="50">
        <f t="array" ref="AF166">+_xlfn.XLOOKUP(1,(CM_CT2[Contract Number Customer]=CM_CT2[[#This Row],[Contract Number Customer]])*(CM_CT2[Row Type]="Header"),CM_CT2[Contract Lenght Initial])</f>
        <v/>
      </c>
      <c r="AG166" s="136">
        <f>+CM_CT2[[#This Row],[Rental EndDate]]</f>
        <v/>
      </c>
      <c r="AH166" s="305" t="n"/>
      <c r="AI166" s="305" t="n"/>
      <c r="AJ166" s="305" t="n"/>
      <c r="AK166" s="53" t="n"/>
      <c r="AL166" s="15">
        <f t="array" ref="AL166">+_xlfn.XLOOKUP(1,(CM_CT2[Contract Number Customer]=CM_CT2[[#This Row],[Contract Number Customer]])*(CM_CT2[Row Type]="Header"),CM_CT2[Early Termination Category])</f>
        <v/>
      </c>
      <c r="AM166" s="136">
        <f t="array" ref="AM166">_xlfn.XLOOKUP(1,(CM_CT2[Contract Number Customer]=$E165)*(CM_CT2[Delivery Batch]=$F165)*(CM_CT2[Row Type]="Batch"),CM_CT2[Early Termination cut-off date1])</f>
        <v/>
      </c>
      <c r="AN166" s="136">
        <f t="array" ref="AN166">_xlfn.XLOOKUP(1,(CM_CT2[Contract Number Customer]=$E165)*(CM_CT2[Delivery Batch]=$F165)*(CM_CT2[Row Type]="Batch"),CM_CT2[Early Termination cut-off date2])</f>
        <v/>
      </c>
      <c r="AO166" s="53">
        <f t="array" ref="AO166">+_xlfn.XLOOKUP(1,(CM_CT2[Contract Number Customer]=CM_CT2[[#This Row],[Contract Number Customer]])*(CM_CT2[Row Type]="Header"),CM_CT2[Early Termination Notice Period Mths])</f>
        <v/>
      </c>
      <c r="AP166" s="53">
        <f t="array" ref="AP166">+_xlfn.XLOOKUP(1,(CM_CT2[Contract Number Customer]=CM_CT2[[#This Row],[Contract Number Customer]])*(CM_CT2[Row Type]="Header"),CM_CT2[Duly Termination Notice Period Mths])</f>
        <v/>
      </c>
      <c r="AQ166" s="54" t="n"/>
      <c r="AR166" s="54">
        <f t="array" ref="AR166">+_xlfn.XLOOKUP(1,(CM_CT2[[#This Row],[Contract Number M3]]=Next_possible_notice[Contract Number M3])*(CM_CT2[[#This Row],[Rentalposition M3]]=Next_possible_notice[Rentalposition M3]),Next_possible_notice[NoticeDateCalc])</f>
        <v/>
      </c>
      <c r="AS166" s="117" t="n"/>
      <c r="AT166" s="75" t="n"/>
      <c r="AU166" s="75" t="n"/>
      <c r="AV166" s="75" t="n"/>
      <c r="AW166" s="75" t="n"/>
      <c r="AX166" s="53" t="n"/>
      <c r="AY166" s="75" t="n"/>
      <c r="AZ166" s="54" t="n"/>
      <c r="BA166" s="50">
        <f t="array" ref="BA166">+_xlfn.XLOOKUP(1,(CM_CT2[Contract Number Customer]=CM_CT2[[#This Row],[Contract Number Customer]])*(CM_CT2[Row Type]="Header"),CM_CT2[Contract Lenght Early Clause &amp; Option])</f>
        <v/>
      </c>
      <c r="BB166" s="15" t="n"/>
      <c r="BC166" s="15" t="n"/>
      <c r="BD166" s="15" t="n"/>
      <c r="BE166" s="15" t="n"/>
      <c r="BF166" s="15" t="n"/>
      <c r="BG166" s="15" t="n"/>
      <c r="BH166" s="24" t="n"/>
      <c r="BI166" s="10" t="n"/>
      <c r="BJ166" s="118" t="n"/>
      <c r="BK166" s="24" t="n"/>
      <c r="BL166" s="24" t="n"/>
      <c r="BM166" s="50">
        <f t="array" ref="BM166">+_xlfn.XLOOKUP(1,(CM_CT2[Contract Number Customer]=CM_CT2[[#This Row],[Contract Number Customer]])*(CM_CT2[Row Type]="Header"),CM_CT2[Contract Mileage])</f>
        <v/>
      </c>
      <c r="BN166" s="50" t="n"/>
      <c r="BO166" s="54" t="n"/>
      <c r="BP166" s="54">
        <f t="array" ref="BP166">+_xlfn.XLOOKUP(1,(CM_CT2[Contract Number Customer]=CM_CT2[[#This Row],[Contract Number Customer]])*(CM_CT2[Row Type]="Header"),CM_CT2[Currency])</f>
        <v/>
      </c>
      <c r="BQ166" s="75">
        <f t="array" ref="BQ166">+_xlfn.XLOOKUP(1,(CM_CT2[Contract Number Customer]=CM_CT2[[#This Row],[Contract Number Customer]])*(CM_CT2[Row Type]="Header"),CM_CT2[Lease Rate EUR])</f>
        <v/>
      </c>
      <c r="BR166" s="306" t="n"/>
      <c r="BS166" s="306" t="n"/>
      <c r="BT166" s="177" t="n"/>
      <c r="BU166" s="306" t="n"/>
      <c r="BV166" s="179">
        <f t="array" ref="BV166">+_xlfn.XLOOKUP(1,(Table_Mietpos[Vertragsnummer]=CM_CT2[[#This Row],[Contract Number M3]])*(Table_Mietpos[Auftragspos.]=CM_CT2[[#This Row],[Rentalposition M3]]),Table_Mietpos[Nettosatz/Typ])</f>
        <v/>
      </c>
      <c r="BW166" s="306" t="n"/>
      <c r="BX166" s="75" t="n"/>
      <c r="BY166" s="75" t="n"/>
      <c r="BZ166" s="75" t="n"/>
      <c r="CA166" s="75" t="n"/>
      <c r="CB166" s="75" t="n"/>
      <c r="CC166" s="307" t="n"/>
      <c r="CD166" s="307" t="n"/>
      <c r="CE166" s="307" t="n"/>
      <c r="CF166" s="307" t="n"/>
      <c r="CG166" s="28" t="n"/>
      <c r="CH166" s="28" t="n"/>
      <c r="CI166" s="28" t="n"/>
      <c r="CJ166" s="186" t="n"/>
      <c r="CK166" s="307" t="n"/>
      <c r="CL166" s="306" t="n"/>
      <c r="CM166" s="12" t="n"/>
      <c r="CN166" s="20" t="n"/>
      <c r="CO166" s="142" t="n"/>
      <c r="CP166" s="142" t="n"/>
      <c r="CQ166" s="142" t="n"/>
      <c r="CR166" s="20" t="n"/>
    </row>
    <row r="167" ht="15" customHeight="1" s="287">
      <c r="B167" s="11" t="n"/>
      <c r="C167" s="14" t="inlineStr">
        <is>
          <t>V700010</t>
        </is>
      </c>
      <c r="D167" s="10" t="n"/>
      <c r="E167" s="15">
        <f t="array" ref="E167">+_xlfn.XLOOKUP(1,(CM_CT2[Contract Number M3]=CM_CT2[[#This Row],[Contract Number M3]])*(CM_CT2[Row Type]="Header"),CM_CT2[Contract Number Customer])</f>
        <v/>
      </c>
      <c r="F167" s="10" t="n">
        <v>4</v>
      </c>
      <c r="G167" s="10" t="inlineStr">
        <is>
          <t>Wagon</t>
        </is>
      </c>
      <c r="H167" s="10" t="n">
        <v>9</v>
      </c>
      <c r="I167" s="73">
        <f t="array" ref="I167">+_xlfn.XLOOKUP(1,(Table_Mietpos[Vertragsnummer]=CM[[#This Row],[Contract Number M3]])*(Table_Mietpos[Auftragspos.]=CM[[#This Row],[Rentalposition M3]]),Table_Mietpos[ChNr])</f>
        <v/>
      </c>
      <c r="J167" s="72">
        <f t="array" ref="J167">+_xlfn.XLOOKUP(1,(CM_CT2[Contract Number Customer]=CM_CT2[[#This Row],[Contract Number Customer]])*(CM_CT2[Row Type]="Header"),CM_CT2[Customer])</f>
        <v/>
      </c>
      <c r="K167" s="51" t="n"/>
      <c r="L167" s="51" t="n"/>
      <c r="M167" s="15">
        <f t="array" ref="M167">+_xlfn.XLOOKUP(1,(CM_CT2[Contract Number Customer]=CM_CT2[[#This Row],[Contract Number Customer]])*(CM_CT2[Row Type]="Header"),CM_CT2[Sales Manager])</f>
        <v/>
      </c>
      <c r="N167" s="15">
        <f t="array" ref="N167">+_xlfn.XLOOKUP(1,(CM_CT2[Contract Number Customer]=CM_CT2[[#This Row],[Contract Number Customer]])*(CM_CT2[Row Type]="Header"),CM_CT2[Wagon Type])</f>
        <v/>
      </c>
      <c r="O167" s="10" t="n">
        <v>1</v>
      </c>
      <c r="P167" s="10" t="n"/>
      <c r="Q167" s="10" t="n"/>
      <c r="R167" s="10" t="n">
        <v>1</v>
      </c>
      <c r="S167" s="10" t="n"/>
      <c r="T167" s="10" t="n">
        <v>1</v>
      </c>
      <c r="U167" s="15">
        <f>+IF(CM_CT2[[#This Row],[Contract Status]]&lt;&gt;"ended",1,0)</f>
        <v/>
      </c>
      <c r="V167" s="15" t="n"/>
      <c r="W167" s="15">
        <f t="array" ref="W167">_xlfn.XLOOKUP(1,(CM_CT2[Contract Number Customer]=$E166)*(CM_CT2[Delivery Batch]=$F166)*(CM_CT2[Row Type]="Batch"),CM_CT2[Contract Flex])</f>
        <v/>
      </c>
      <c r="X167" s="54">
        <f t="array" ref="X167">_xlfn.XLOOKUP(1,(CM_CT2[Contract Number Customer]=$E166)*(CM_CT2[Delivery Batch]=$F166)*(CM_CT2[Row Type]="Batch"),CM_CT2[Flex StartDate])</f>
        <v/>
      </c>
      <c r="Y167" s="54">
        <f t="array" ref="Y167">_xlfn.XLOOKUP(1,(CM_CT2[Contract Number Customer]=$E166)*(CM_CT2[Delivery Batch]=$F166)*(CM_CT2[Row Type]="Batch"),CM_CT2[Flex EndDate])</f>
        <v/>
      </c>
      <c r="Z167" s="15">
        <f t="array" ref="Z167">_xlfn.XLOOKUP(1,(CM_CT2[Contract Number Customer]=$E166)*(CM_CT2[Delivery Batch]=$F166)*(CM_CT2[Row Type]="Batch"),CM_CT2[Contract Status])</f>
        <v/>
      </c>
      <c r="AA167" s="15" t="n"/>
      <c r="AB167" s="74" t="n"/>
      <c r="AC167" s="74" t="n"/>
      <c r="AD167" s="131">
        <f t="array" ref="AD167">+_xlfn.XLOOKUP(1,(Table_Mietpos[Vertragsnummer]=CM_CT2[[#This Row],[Contract Number M3]])*(Table_Mietpos[Auftragspos.]=CM_CT2[[#This Row],[Rentalposition M3]]),Table_Mietpos[Gueltig_ab])</f>
        <v/>
      </c>
      <c r="AE167" s="131">
        <f t="array" ref="AE167">+_xlfn.XLOOKUP(1,(Table_Mietpos[Vertragsnummer]=CM_CT2[[#This Row],[Contract Number M3]])*(Table_Mietpos[Auftragspos.]=CM_CT2[[#This Row],[Rentalposition M3]]),Table_Mietpos[Gueltig_bis])</f>
        <v/>
      </c>
      <c r="AF167" s="50">
        <f t="array" ref="AF167">+_xlfn.XLOOKUP(1,(CM_CT2[Contract Number Customer]=CM_CT2[[#This Row],[Contract Number Customer]])*(CM_CT2[Row Type]="Header"),CM_CT2[Contract Lenght Initial])</f>
        <v/>
      </c>
      <c r="AG167" s="136">
        <f>+CM_CT2[[#This Row],[Rental EndDate]]</f>
        <v/>
      </c>
      <c r="AH167" s="305" t="n"/>
      <c r="AI167" s="305" t="n"/>
      <c r="AJ167" s="305" t="n"/>
      <c r="AK167" s="53" t="n"/>
      <c r="AL167" s="15">
        <f t="array" ref="AL167">+_xlfn.XLOOKUP(1,(CM_CT2[Contract Number Customer]=CM_CT2[[#This Row],[Contract Number Customer]])*(CM_CT2[Row Type]="Header"),CM_CT2[Early Termination Category])</f>
        <v/>
      </c>
      <c r="AM167" s="136">
        <f t="array" ref="AM167">_xlfn.XLOOKUP(1,(CM_CT2[Contract Number Customer]=$E166)*(CM_CT2[Delivery Batch]=$F166)*(CM_CT2[Row Type]="Batch"),CM_CT2[Early Termination cut-off date1])</f>
        <v/>
      </c>
      <c r="AN167" s="136">
        <f t="array" ref="AN167">_xlfn.XLOOKUP(1,(CM_CT2[Contract Number Customer]=$E166)*(CM_CT2[Delivery Batch]=$F166)*(CM_CT2[Row Type]="Batch"),CM_CT2[Early Termination cut-off date2])</f>
        <v/>
      </c>
      <c r="AO167" s="53">
        <f t="array" ref="AO167">+_xlfn.XLOOKUP(1,(CM_CT2[Contract Number Customer]=CM_CT2[[#This Row],[Contract Number Customer]])*(CM_CT2[Row Type]="Header"),CM_CT2[Early Termination Notice Period Mths])</f>
        <v/>
      </c>
      <c r="AP167" s="53">
        <f t="array" ref="AP167">+_xlfn.XLOOKUP(1,(CM_CT2[Contract Number Customer]=CM_CT2[[#This Row],[Contract Number Customer]])*(CM_CT2[Row Type]="Header"),CM_CT2[Duly Termination Notice Period Mths])</f>
        <v/>
      </c>
      <c r="AQ167" s="54" t="n"/>
      <c r="AR167" s="54">
        <f t="array" ref="AR167">+_xlfn.XLOOKUP(1,(CM_CT2[[#This Row],[Contract Number M3]]=Next_possible_notice[Contract Number M3])*(CM_CT2[[#This Row],[Rentalposition M3]]=Next_possible_notice[Rentalposition M3]),Next_possible_notice[NoticeDateCalc])</f>
        <v/>
      </c>
      <c r="AS167" s="117" t="n"/>
      <c r="AT167" s="75" t="n"/>
      <c r="AU167" s="75" t="n"/>
      <c r="AV167" s="75" t="n"/>
      <c r="AW167" s="75" t="n"/>
      <c r="AX167" s="53" t="n"/>
      <c r="AY167" s="75" t="n"/>
      <c r="AZ167" s="54" t="n"/>
      <c r="BA167" s="50">
        <f t="array" ref="BA167">+_xlfn.XLOOKUP(1,(CM_CT2[Contract Number Customer]=CM_CT2[[#This Row],[Contract Number Customer]])*(CM_CT2[Row Type]="Header"),CM_CT2[Contract Lenght Early Clause &amp; Option])</f>
        <v/>
      </c>
      <c r="BB167" s="15" t="n"/>
      <c r="BC167" s="15" t="n"/>
      <c r="BD167" s="15" t="n"/>
      <c r="BE167" s="15" t="n"/>
      <c r="BF167" s="15" t="n"/>
      <c r="BG167" s="15" t="n"/>
      <c r="BH167" s="24" t="n"/>
      <c r="BI167" s="10" t="n"/>
      <c r="BJ167" s="118" t="n"/>
      <c r="BK167" s="24" t="n"/>
      <c r="BL167" s="24" t="n"/>
      <c r="BM167" s="50">
        <f t="array" ref="BM167">+_xlfn.XLOOKUP(1,(CM_CT2[Contract Number Customer]=CM_CT2[[#This Row],[Contract Number Customer]])*(CM_CT2[Row Type]="Header"),CM_CT2[Contract Mileage])</f>
        <v/>
      </c>
      <c r="BN167" s="50" t="n"/>
      <c r="BO167" s="54" t="n"/>
      <c r="BP167" s="54">
        <f t="array" ref="BP167">+_xlfn.XLOOKUP(1,(CM_CT2[Contract Number Customer]=CM_CT2[[#This Row],[Contract Number Customer]])*(CM_CT2[Row Type]="Header"),CM_CT2[Currency])</f>
        <v/>
      </c>
      <c r="BQ167" s="75">
        <f t="array" ref="BQ167">+_xlfn.XLOOKUP(1,(CM_CT2[Contract Number Customer]=CM_CT2[[#This Row],[Contract Number Customer]])*(CM_CT2[Row Type]="Header"),CM_CT2[Lease Rate EUR])</f>
        <v/>
      </c>
      <c r="BR167" s="306" t="n"/>
      <c r="BS167" s="306" t="n"/>
      <c r="BT167" s="177" t="n"/>
      <c r="BU167" s="306" t="n"/>
      <c r="BV167" s="179">
        <f t="array" ref="BV167">+_xlfn.XLOOKUP(1,(Table_Mietpos[Vertragsnummer]=CM_CT2[[#This Row],[Contract Number M3]])*(Table_Mietpos[Auftragspos.]=CM_CT2[[#This Row],[Rentalposition M3]]),Table_Mietpos[Nettosatz/Typ])</f>
        <v/>
      </c>
      <c r="BW167" s="306" t="n"/>
      <c r="BX167" s="75" t="n"/>
      <c r="BY167" s="75" t="n"/>
      <c r="BZ167" s="75" t="n"/>
      <c r="CA167" s="75" t="n"/>
      <c r="CB167" s="75" t="n"/>
      <c r="CC167" s="307" t="n"/>
      <c r="CD167" s="307" t="n"/>
      <c r="CE167" s="307" t="n"/>
      <c r="CF167" s="307" t="n"/>
      <c r="CG167" s="28" t="n"/>
      <c r="CH167" s="28" t="n"/>
      <c r="CI167" s="28" t="n"/>
      <c r="CJ167" s="186" t="n"/>
      <c r="CK167" s="307" t="n"/>
      <c r="CL167" s="306" t="n"/>
      <c r="CM167" s="12" t="n"/>
      <c r="CN167" s="20" t="n"/>
      <c r="CO167" s="142" t="n"/>
      <c r="CP167" s="142" t="n"/>
      <c r="CQ167" s="142" t="n"/>
      <c r="CR167" s="20" t="n"/>
    </row>
    <row r="168" ht="15" customHeight="1" s="287">
      <c r="B168" s="11" t="n"/>
      <c r="C168" s="14" t="inlineStr">
        <is>
          <t>V700010</t>
        </is>
      </c>
      <c r="D168" s="10" t="n"/>
      <c r="E168" s="15">
        <f t="array" ref="E168">+_xlfn.XLOOKUP(1,(CM_CT2[Contract Number M3]=CM_CT2[[#This Row],[Contract Number M3]])*(CM_CT2[Row Type]="Header"),CM_CT2[Contract Number Customer])</f>
        <v/>
      </c>
      <c r="F168" s="10" t="n">
        <v>4</v>
      </c>
      <c r="G168" s="10" t="inlineStr">
        <is>
          <t>Wagon</t>
        </is>
      </c>
      <c r="H168" s="10" t="n">
        <v>10</v>
      </c>
      <c r="I168" s="73">
        <f t="array" ref="I168">+_xlfn.XLOOKUP(1,(Table_Mietpos[Vertragsnummer]=CM[[#This Row],[Contract Number M3]])*(Table_Mietpos[Auftragspos.]=CM[[#This Row],[Rentalposition M3]]),Table_Mietpos[ChNr])</f>
        <v/>
      </c>
      <c r="J168" s="72">
        <f t="array" ref="J168">+_xlfn.XLOOKUP(1,(CM_CT2[Contract Number Customer]=CM_CT2[[#This Row],[Contract Number Customer]])*(CM_CT2[Row Type]="Header"),CM_CT2[Customer])</f>
        <v/>
      </c>
      <c r="K168" s="51" t="n"/>
      <c r="L168" s="51" t="n"/>
      <c r="M168" s="15">
        <f t="array" ref="M168">+_xlfn.XLOOKUP(1,(CM_CT2[Contract Number Customer]=CM_CT2[[#This Row],[Contract Number Customer]])*(CM_CT2[Row Type]="Header"),CM_CT2[Sales Manager])</f>
        <v/>
      </c>
      <c r="N168" s="15">
        <f t="array" ref="N168">+_xlfn.XLOOKUP(1,(CM_CT2[Contract Number Customer]=CM_CT2[[#This Row],[Contract Number Customer]])*(CM_CT2[Row Type]="Header"),CM_CT2[Wagon Type])</f>
        <v/>
      </c>
      <c r="O168" s="10" t="n">
        <v>1</v>
      </c>
      <c r="P168" s="10" t="n"/>
      <c r="Q168" s="10" t="n"/>
      <c r="R168" s="10" t="n">
        <v>1</v>
      </c>
      <c r="S168" s="10" t="n"/>
      <c r="T168" s="10" t="n">
        <v>1</v>
      </c>
      <c r="U168" s="15">
        <f>+IF(CM_CT2[[#This Row],[Contract Status]]&lt;&gt;"ended",1,0)</f>
        <v/>
      </c>
      <c r="V168" s="15" t="n"/>
      <c r="W168" s="15">
        <f t="array" ref="W168">_xlfn.XLOOKUP(1,(CM_CT2[Contract Number Customer]=$E167)*(CM_CT2[Delivery Batch]=$F167)*(CM_CT2[Row Type]="Batch"),CM_CT2[Contract Flex])</f>
        <v/>
      </c>
      <c r="X168" s="54">
        <f t="array" ref="X168">_xlfn.XLOOKUP(1,(CM_CT2[Contract Number Customer]=$E167)*(CM_CT2[Delivery Batch]=$F167)*(CM_CT2[Row Type]="Batch"),CM_CT2[Flex StartDate])</f>
        <v/>
      </c>
      <c r="Y168" s="54">
        <f t="array" ref="Y168">_xlfn.XLOOKUP(1,(CM_CT2[Contract Number Customer]=$E167)*(CM_CT2[Delivery Batch]=$F167)*(CM_CT2[Row Type]="Batch"),CM_CT2[Flex EndDate])</f>
        <v/>
      </c>
      <c r="Z168" s="15">
        <f t="array" ref="Z168">_xlfn.XLOOKUP(1,(CM_CT2[Contract Number Customer]=$E167)*(CM_CT2[Delivery Batch]=$F167)*(CM_CT2[Row Type]="Batch"),CM_CT2[Contract Status])</f>
        <v/>
      </c>
      <c r="AA168" s="15" t="n"/>
      <c r="AB168" s="74" t="n"/>
      <c r="AC168" s="74" t="n"/>
      <c r="AD168" s="131">
        <f t="array" ref="AD168">+_xlfn.XLOOKUP(1,(Table_Mietpos[Vertragsnummer]=CM_CT2[[#This Row],[Contract Number M3]])*(Table_Mietpos[Auftragspos.]=CM_CT2[[#This Row],[Rentalposition M3]]),Table_Mietpos[Gueltig_ab])</f>
        <v/>
      </c>
      <c r="AE168" s="131">
        <f t="array" ref="AE168">+_xlfn.XLOOKUP(1,(Table_Mietpos[Vertragsnummer]=CM_CT2[[#This Row],[Contract Number M3]])*(Table_Mietpos[Auftragspos.]=CM_CT2[[#This Row],[Rentalposition M3]]),Table_Mietpos[Gueltig_bis])</f>
        <v/>
      </c>
      <c r="AF168" s="50">
        <f t="array" ref="AF168">+_xlfn.XLOOKUP(1,(CM_CT2[Contract Number Customer]=CM_CT2[[#This Row],[Contract Number Customer]])*(CM_CT2[Row Type]="Header"),CM_CT2[Contract Lenght Initial])</f>
        <v/>
      </c>
      <c r="AG168" s="136">
        <f>+CM_CT2[[#This Row],[Rental EndDate]]</f>
        <v/>
      </c>
      <c r="AH168" s="305" t="n"/>
      <c r="AI168" s="305" t="n"/>
      <c r="AJ168" s="305" t="n"/>
      <c r="AK168" s="53" t="n"/>
      <c r="AL168" s="15">
        <f t="array" ref="AL168">+_xlfn.XLOOKUP(1,(CM_CT2[Contract Number Customer]=CM_CT2[[#This Row],[Contract Number Customer]])*(CM_CT2[Row Type]="Header"),CM_CT2[Early Termination Category])</f>
        <v/>
      </c>
      <c r="AM168" s="136">
        <f t="array" ref="AM168">_xlfn.XLOOKUP(1,(CM_CT2[Contract Number Customer]=$E167)*(CM_CT2[Delivery Batch]=$F167)*(CM_CT2[Row Type]="Batch"),CM_CT2[Early Termination cut-off date1])</f>
        <v/>
      </c>
      <c r="AN168" s="136">
        <f t="array" ref="AN168">_xlfn.XLOOKUP(1,(CM_CT2[Contract Number Customer]=$E167)*(CM_CT2[Delivery Batch]=$F167)*(CM_CT2[Row Type]="Batch"),CM_CT2[Early Termination cut-off date2])</f>
        <v/>
      </c>
      <c r="AO168" s="53">
        <f t="array" ref="AO168">+_xlfn.XLOOKUP(1,(CM_CT2[Contract Number Customer]=CM_CT2[[#This Row],[Contract Number Customer]])*(CM_CT2[Row Type]="Header"),CM_CT2[Early Termination Notice Period Mths])</f>
        <v/>
      </c>
      <c r="AP168" s="53">
        <f t="array" ref="AP168">+_xlfn.XLOOKUP(1,(CM_CT2[Contract Number Customer]=CM_CT2[[#This Row],[Contract Number Customer]])*(CM_CT2[Row Type]="Header"),CM_CT2[Duly Termination Notice Period Mths])</f>
        <v/>
      </c>
      <c r="AQ168" s="54" t="n"/>
      <c r="AR168" s="54">
        <f t="array" ref="AR168">+_xlfn.XLOOKUP(1,(CM_CT2[[#This Row],[Contract Number M3]]=Next_possible_notice[Contract Number M3])*(CM_CT2[[#This Row],[Rentalposition M3]]=Next_possible_notice[Rentalposition M3]),Next_possible_notice[NoticeDateCalc])</f>
        <v/>
      </c>
      <c r="AS168" s="117" t="n"/>
      <c r="AT168" s="75" t="n"/>
      <c r="AU168" s="75" t="n"/>
      <c r="AV168" s="75" t="n"/>
      <c r="AW168" s="75" t="n"/>
      <c r="AX168" s="53" t="n"/>
      <c r="AY168" s="75" t="n"/>
      <c r="AZ168" s="54" t="n"/>
      <c r="BA168" s="50">
        <f t="array" ref="BA168">+_xlfn.XLOOKUP(1,(CM_CT2[Contract Number Customer]=CM_CT2[[#This Row],[Contract Number Customer]])*(CM_CT2[Row Type]="Header"),CM_CT2[Contract Lenght Early Clause &amp; Option])</f>
        <v/>
      </c>
      <c r="BB168" s="15" t="n"/>
      <c r="BC168" s="15" t="n"/>
      <c r="BD168" s="15" t="n"/>
      <c r="BE168" s="15" t="n"/>
      <c r="BF168" s="15" t="n"/>
      <c r="BG168" s="15" t="n"/>
      <c r="BH168" s="24" t="n"/>
      <c r="BI168" s="10" t="n"/>
      <c r="BJ168" s="118" t="n"/>
      <c r="BK168" s="24" t="n"/>
      <c r="BL168" s="24" t="n"/>
      <c r="BM168" s="50">
        <f t="array" ref="BM168">+_xlfn.XLOOKUP(1,(CM_CT2[Contract Number Customer]=CM_CT2[[#This Row],[Contract Number Customer]])*(CM_CT2[Row Type]="Header"),CM_CT2[Contract Mileage])</f>
        <v/>
      </c>
      <c r="BN168" s="50" t="n"/>
      <c r="BO168" s="54" t="n"/>
      <c r="BP168" s="54">
        <f t="array" ref="BP168">+_xlfn.XLOOKUP(1,(CM_CT2[Contract Number Customer]=CM_CT2[[#This Row],[Contract Number Customer]])*(CM_CT2[Row Type]="Header"),CM_CT2[Currency])</f>
        <v/>
      </c>
      <c r="BQ168" s="75">
        <f t="array" ref="BQ168">+_xlfn.XLOOKUP(1,(CM_CT2[Contract Number Customer]=CM_CT2[[#This Row],[Contract Number Customer]])*(CM_CT2[Row Type]="Header"),CM_CT2[Lease Rate EUR])</f>
        <v/>
      </c>
      <c r="BR168" s="306" t="n"/>
      <c r="BS168" s="306" t="n"/>
      <c r="BT168" s="177" t="n"/>
      <c r="BU168" s="306" t="n"/>
      <c r="BV168" s="179">
        <f t="array" ref="BV168">+_xlfn.XLOOKUP(1,(Table_Mietpos[Vertragsnummer]=CM_CT2[[#This Row],[Contract Number M3]])*(Table_Mietpos[Auftragspos.]=CM_CT2[[#This Row],[Rentalposition M3]]),Table_Mietpos[Nettosatz/Typ])</f>
        <v/>
      </c>
      <c r="BW168" s="306" t="n"/>
      <c r="BX168" s="75" t="n"/>
      <c r="BY168" s="75" t="n"/>
      <c r="BZ168" s="75" t="n"/>
      <c r="CA168" s="75" t="n"/>
      <c r="CB168" s="75" t="n"/>
      <c r="CC168" s="307" t="n"/>
      <c r="CD168" s="307" t="n"/>
      <c r="CE168" s="307" t="n"/>
      <c r="CF168" s="307" t="n"/>
      <c r="CG168" s="28" t="n"/>
      <c r="CH168" s="28" t="n"/>
      <c r="CI168" s="28" t="n"/>
      <c r="CJ168" s="186" t="n"/>
      <c r="CK168" s="307" t="n"/>
      <c r="CL168" s="306" t="n"/>
      <c r="CM168" s="12" t="n"/>
      <c r="CN168" s="20" t="n"/>
      <c r="CO168" s="142" t="n"/>
      <c r="CP168" s="142" t="n"/>
      <c r="CQ168" s="142" t="n"/>
      <c r="CR168" s="20" t="n"/>
    </row>
    <row r="169" ht="15" customHeight="1" s="287">
      <c r="B169" s="11" t="n"/>
      <c r="C169" s="14" t="inlineStr">
        <is>
          <t>V700010</t>
        </is>
      </c>
      <c r="D169" s="10" t="n"/>
      <c r="E169" s="15">
        <f t="array" ref="E169">+_xlfn.XLOOKUP(1,(CM_CT2[Contract Number M3]=CM_CT2[[#This Row],[Contract Number M3]])*(CM_CT2[Row Type]="Header"),CM_CT2[Contract Number Customer])</f>
        <v/>
      </c>
      <c r="F169" s="10" t="n">
        <v>4</v>
      </c>
      <c r="G169" s="10" t="inlineStr">
        <is>
          <t>Wagon</t>
        </is>
      </c>
      <c r="H169" s="10" t="n">
        <v>11</v>
      </c>
      <c r="I169" s="73">
        <f t="array" ref="I169">+_xlfn.XLOOKUP(1,(Table_Mietpos[Vertragsnummer]=CM[[#This Row],[Contract Number M3]])*(Table_Mietpos[Auftragspos.]=CM[[#This Row],[Rentalposition M3]]),Table_Mietpos[ChNr])</f>
        <v/>
      </c>
      <c r="J169" s="72">
        <f t="array" ref="J169">+_xlfn.XLOOKUP(1,(CM_CT2[Contract Number Customer]=CM_CT2[[#This Row],[Contract Number Customer]])*(CM_CT2[Row Type]="Header"),CM_CT2[Customer])</f>
        <v/>
      </c>
      <c r="K169" s="51" t="n"/>
      <c r="L169" s="51" t="n"/>
      <c r="M169" s="15">
        <f t="array" ref="M169">+_xlfn.XLOOKUP(1,(CM_CT2[Contract Number Customer]=CM_CT2[[#This Row],[Contract Number Customer]])*(CM_CT2[Row Type]="Header"),CM_CT2[Sales Manager])</f>
        <v/>
      </c>
      <c r="N169" s="15">
        <f t="array" ref="N169">+_xlfn.XLOOKUP(1,(CM_CT2[Contract Number Customer]=CM_CT2[[#This Row],[Contract Number Customer]])*(CM_CT2[Row Type]="Header"),CM_CT2[Wagon Type])</f>
        <v/>
      </c>
      <c r="O169" s="10" t="n">
        <v>1</v>
      </c>
      <c r="P169" s="10" t="n"/>
      <c r="Q169" s="10" t="n"/>
      <c r="R169" s="10" t="n">
        <v>1</v>
      </c>
      <c r="S169" s="10" t="n"/>
      <c r="T169" s="10" t="n">
        <v>1</v>
      </c>
      <c r="U169" s="15">
        <f>+IF(CM_CT2[[#This Row],[Contract Status]]&lt;&gt;"ended",1,0)</f>
        <v/>
      </c>
      <c r="V169" s="15" t="n"/>
      <c r="W169" s="15">
        <f t="array" ref="W169">_xlfn.XLOOKUP(1,(CM_CT2[Contract Number Customer]=$E168)*(CM_CT2[Delivery Batch]=$F168)*(CM_CT2[Row Type]="Batch"),CM_CT2[Contract Flex])</f>
        <v/>
      </c>
      <c r="X169" s="54">
        <f t="array" ref="X169">_xlfn.XLOOKUP(1,(CM_CT2[Contract Number Customer]=$E168)*(CM_CT2[Delivery Batch]=$F168)*(CM_CT2[Row Type]="Batch"),CM_CT2[Flex StartDate])</f>
        <v/>
      </c>
      <c r="Y169" s="54">
        <f t="array" ref="Y169">_xlfn.XLOOKUP(1,(CM_CT2[Contract Number Customer]=$E168)*(CM_CT2[Delivery Batch]=$F168)*(CM_CT2[Row Type]="Batch"),CM_CT2[Flex EndDate])</f>
        <v/>
      </c>
      <c r="Z169" s="15">
        <f t="array" ref="Z169">_xlfn.XLOOKUP(1,(CM_CT2[Contract Number Customer]=$E168)*(CM_CT2[Delivery Batch]=$F168)*(CM_CT2[Row Type]="Batch"),CM_CT2[Contract Status])</f>
        <v/>
      </c>
      <c r="AA169" s="15" t="n"/>
      <c r="AB169" s="74" t="n"/>
      <c r="AC169" s="74" t="n"/>
      <c r="AD169" s="131">
        <f t="array" ref="AD169">+_xlfn.XLOOKUP(1,(Table_Mietpos[Vertragsnummer]=CM_CT2[[#This Row],[Contract Number M3]])*(Table_Mietpos[Auftragspos.]=CM_CT2[[#This Row],[Rentalposition M3]]),Table_Mietpos[Gueltig_ab])</f>
        <v/>
      </c>
      <c r="AE169" s="131">
        <f t="array" ref="AE169">+_xlfn.XLOOKUP(1,(Table_Mietpos[Vertragsnummer]=CM_CT2[[#This Row],[Contract Number M3]])*(Table_Mietpos[Auftragspos.]=CM_CT2[[#This Row],[Rentalposition M3]]),Table_Mietpos[Gueltig_bis])</f>
        <v/>
      </c>
      <c r="AF169" s="50">
        <f t="array" ref="AF169">+_xlfn.XLOOKUP(1,(CM_CT2[Contract Number Customer]=CM_CT2[[#This Row],[Contract Number Customer]])*(CM_CT2[Row Type]="Header"),CM_CT2[Contract Lenght Initial])</f>
        <v/>
      </c>
      <c r="AG169" s="136">
        <f>+CM_CT2[[#This Row],[Rental EndDate]]</f>
        <v/>
      </c>
      <c r="AH169" s="305" t="n"/>
      <c r="AI169" s="305" t="n"/>
      <c r="AJ169" s="305" t="n"/>
      <c r="AK169" s="53" t="n"/>
      <c r="AL169" s="15">
        <f t="array" ref="AL169">+_xlfn.XLOOKUP(1,(CM_CT2[Contract Number Customer]=CM_CT2[[#This Row],[Contract Number Customer]])*(CM_CT2[Row Type]="Header"),CM_CT2[Early Termination Category])</f>
        <v/>
      </c>
      <c r="AM169" s="136">
        <f t="array" ref="AM169">_xlfn.XLOOKUP(1,(CM_CT2[Contract Number Customer]=$E168)*(CM_CT2[Delivery Batch]=$F168)*(CM_CT2[Row Type]="Batch"),CM_CT2[Early Termination cut-off date1])</f>
        <v/>
      </c>
      <c r="AN169" s="136">
        <f t="array" ref="AN169">_xlfn.XLOOKUP(1,(CM_CT2[Contract Number Customer]=$E168)*(CM_CT2[Delivery Batch]=$F168)*(CM_CT2[Row Type]="Batch"),CM_CT2[Early Termination cut-off date2])</f>
        <v/>
      </c>
      <c r="AO169" s="53">
        <f t="array" ref="AO169">+_xlfn.XLOOKUP(1,(CM_CT2[Contract Number Customer]=CM_CT2[[#This Row],[Contract Number Customer]])*(CM_CT2[Row Type]="Header"),CM_CT2[Early Termination Notice Period Mths])</f>
        <v/>
      </c>
      <c r="AP169" s="53">
        <f t="array" ref="AP169">+_xlfn.XLOOKUP(1,(CM_CT2[Contract Number Customer]=CM_CT2[[#This Row],[Contract Number Customer]])*(CM_CT2[Row Type]="Header"),CM_CT2[Duly Termination Notice Period Mths])</f>
        <v/>
      </c>
      <c r="AQ169" s="54" t="n"/>
      <c r="AR169" s="54">
        <f t="array" ref="AR169">+_xlfn.XLOOKUP(1,(CM_CT2[[#This Row],[Contract Number M3]]=Next_possible_notice[Contract Number M3])*(CM_CT2[[#This Row],[Rentalposition M3]]=Next_possible_notice[Rentalposition M3]),Next_possible_notice[NoticeDateCalc])</f>
        <v/>
      </c>
      <c r="AS169" s="117" t="n"/>
      <c r="AT169" s="75" t="n"/>
      <c r="AU169" s="75" t="n"/>
      <c r="AV169" s="75" t="n"/>
      <c r="AW169" s="75" t="n"/>
      <c r="AX169" s="53" t="n"/>
      <c r="AY169" s="75" t="n"/>
      <c r="AZ169" s="54" t="n"/>
      <c r="BA169" s="50">
        <f t="array" ref="BA169">+_xlfn.XLOOKUP(1,(CM_CT2[Contract Number Customer]=CM_CT2[[#This Row],[Contract Number Customer]])*(CM_CT2[Row Type]="Header"),CM_CT2[Contract Lenght Early Clause &amp; Option])</f>
        <v/>
      </c>
      <c r="BB169" s="15" t="n"/>
      <c r="BC169" s="15" t="n"/>
      <c r="BD169" s="15" t="n"/>
      <c r="BE169" s="15" t="n"/>
      <c r="BF169" s="15" t="n"/>
      <c r="BG169" s="15" t="n"/>
      <c r="BH169" s="24" t="n"/>
      <c r="BI169" s="10" t="n"/>
      <c r="BJ169" s="118" t="n"/>
      <c r="BK169" s="24" t="n"/>
      <c r="BL169" s="24" t="n"/>
      <c r="BM169" s="50">
        <f t="array" ref="BM169">+_xlfn.XLOOKUP(1,(CM_CT2[Contract Number Customer]=CM_CT2[[#This Row],[Contract Number Customer]])*(CM_CT2[Row Type]="Header"),CM_CT2[Contract Mileage])</f>
        <v/>
      </c>
      <c r="BN169" s="50" t="n"/>
      <c r="BO169" s="54" t="n"/>
      <c r="BP169" s="54">
        <f t="array" ref="BP169">+_xlfn.XLOOKUP(1,(CM_CT2[Contract Number Customer]=CM_CT2[[#This Row],[Contract Number Customer]])*(CM_CT2[Row Type]="Header"),CM_CT2[Currency])</f>
        <v/>
      </c>
      <c r="BQ169" s="75">
        <f t="array" ref="BQ169">+_xlfn.XLOOKUP(1,(CM_CT2[Contract Number Customer]=CM_CT2[[#This Row],[Contract Number Customer]])*(CM_CT2[Row Type]="Header"),CM_CT2[Lease Rate EUR])</f>
        <v/>
      </c>
      <c r="BR169" s="306" t="n"/>
      <c r="BS169" s="306" t="n"/>
      <c r="BT169" s="177" t="n"/>
      <c r="BU169" s="306" t="n"/>
      <c r="BV169" s="179">
        <f t="array" ref="BV169">+_xlfn.XLOOKUP(1,(Table_Mietpos[Vertragsnummer]=CM_CT2[[#This Row],[Contract Number M3]])*(Table_Mietpos[Auftragspos.]=CM_CT2[[#This Row],[Rentalposition M3]]),Table_Mietpos[Nettosatz/Typ])</f>
        <v/>
      </c>
      <c r="BW169" s="306" t="n"/>
      <c r="BX169" s="75" t="n"/>
      <c r="BY169" s="75" t="n"/>
      <c r="BZ169" s="75" t="n"/>
      <c r="CA169" s="75" t="n"/>
      <c r="CB169" s="75" t="n"/>
      <c r="CC169" s="307" t="n"/>
      <c r="CD169" s="307" t="n"/>
      <c r="CE169" s="307" t="n"/>
      <c r="CF169" s="307" t="n"/>
      <c r="CG169" s="28" t="n"/>
      <c r="CH169" s="28" t="n"/>
      <c r="CI169" s="28" t="n"/>
      <c r="CJ169" s="186" t="n"/>
      <c r="CK169" s="307" t="n"/>
      <c r="CL169" s="306" t="n"/>
      <c r="CM169" s="12" t="n"/>
      <c r="CN169" s="20" t="n"/>
      <c r="CO169" s="142" t="n"/>
      <c r="CP169" s="142" t="n"/>
      <c r="CQ169" s="142" t="n"/>
      <c r="CR169" s="20" t="n"/>
    </row>
    <row r="170" ht="15" customHeight="1" s="287">
      <c r="B170" s="11" t="n"/>
      <c r="C170" s="14" t="inlineStr">
        <is>
          <t>V700010</t>
        </is>
      </c>
      <c r="D170" s="10" t="n"/>
      <c r="E170" s="15">
        <f t="array" ref="E170">+_xlfn.XLOOKUP(1,(CM_CT2[Contract Number M3]=CM_CT2[[#This Row],[Contract Number M3]])*(CM_CT2[Row Type]="Header"),CM_CT2[Contract Number Customer])</f>
        <v/>
      </c>
      <c r="F170" s="10" t="n">
        <v>4</v>
      </c>
      <c r="G170" s="10" t="inlineStr">
        <is>
          <t>Wagon</t>
        </is>
      </c>
      <c r="H170" s="10" t="n">
        <v>12</v>
      </c>
      <c r="I170" s="73">
        <f t="array" ref="I170">+_xlfn.XLOOKUP(1,(Table_Mietpos[Vertragsnummer]=CM[[#This Row],[Contract Number M3]])*(Table_Mietpos[Auftragspos.]=CM[[#This Row],[Rentalposition M3]]),Table_Mietpos[ChNr])</f>
        <v/>
      </c>
      <c r="J170" s="72">
        <f t="array" ref="J170">+_xlfn.XLOOKUP(1,(CM_CT2[Contract Number Customer]=CM_CT2[[#This Row],[Contract Number Customer]])*(CM_CT2[Row Type]="Header"),CM_CT2[Customer])</f>
        <v/>
      </c>
      <c r="K170" s="51" t="n"/>
      <c r="L170" s="51" t="n"/>
      <c r="M170" s="15">
        <f t="array" ref="M170">+_xlfn.XLOOKUP(1,(CM_CT2[Contract Number Customer]=CM_CT2[[#This Row],[Contract Number Customer]])*(CM_CT2[Row Type]="Header"),CM_CT2[Sales Manager])</f>
        <v/>
      </c>
      <c r="N170" s="15">
        <f t="array" ref="N170">+_xlfn.XLOOKUP(1,(CM_CT2[Contract Number Customer]=CM_CT2[[#This Row],[Contract Number Customer]])*(CM_CT2[Row Type]="Header"),CM_CT2[Wagon Type])</f>
        <v/>
      </c>
      <c r="O170" s="10" t="n">
        <v>1</v>
      </c>
      <c r="P170" s="10" t="n"/>
      <c r="Q170" s="10" t="n"/>
      <c r="R170" s="10" t="n">
        <v>1</v>
      </c>
      <c r="S170" s="10" t="n"/>
      <c r="T170" s="10" t="n">
        <v>1</v>
      </c>
      <c r="U170" s="15">
        <f>+IF(CM_CT2[[#This Row],[Contract Status]]&lt;&gt;"ended",1,0)</f>
        <v/>
      </c>
      <c r="V170" s="15" t="n"/>
      <c r="W170" s="15">
        <f t="array" ref="W170">_xlfn.XLOOKUP(1,(CM_CT2[Contract Number Customer]=$E169)*(CM_CT2[Delivery Batch]=$F169)*(CM_CT2[Row Type]="Batch"),CM_CT2[Contract Flex])</f>
        <v/>
      </c>
      <c r="X170" s="54">
        <f t="array" ref="X170">_xlfn.XLOOKUP(1,(CM_CT2[Contract Number Customer]=$E169)*(CM_CT2[Delivery Batch]=$F169)*(CM_CT2[Row Type]="Batch"),CM_CT2[Flex StartDate])</f>
        <v/>
      </c>
      <c r="Y170" s="54">
        <f t="array" ref="Y170">_xlfn.XLOOKUP(1,(CM_CT2[Contract Number Customer]=$E169)*(CM_CT2[Delivery Batch]=$F169)*(CM_CT2[Row Type]="Batch"),CM_CT2[Flex EndDate])</f>
        <v/>
      </c>
      <c r="Z170" s="15">
        <f t="array" ref="Z170">_xlfn.XLOOKUP(1,(CM_CT2[Contract Number Customer]=$E169)*(CM_CT2[Delivery Batch]=$F169)*(CM_CT2[Row Type]="Batch"),CM_CT2[Contract Status])</f>
        <v/>
      </c>
      <c r="AA170" s="15" t="n"/>
      <c r="AB170" s="74" t="n"/>
      <c r="AC170" s="74" t="n"/>
      <c r="AD170" s="131">
        <f t="array" ref="AD170">+_xlfn.XLOOKUP(1,(Table_Mietpos[Vertragsnummer]=CM_CT2[[#This Row],[Contract Number M3]])*(Table_Mietpos[Auftragspos.]=CM_CT2[[#This Row],[Rentalposition M3]]),Table_Mietpos[Gueltig_ab])</f>
        <v/>
      </c>
      <c r="AE170" s="131">
        <f t="array" ref="AE170">+_xlfn.XLOOKUP(1,(Table_Mietpos[Vertragsnummer]=CM_CT2[[#This Row],[Contract Number M3]])*(Table_Mietpos[Auftragspos.]=CM_CT2[[#This Row],[Rentalposition M3]]),Table_Mietpos[Gueltig_bis])</f>
        <v/>
      </c>
      <c r="AF170" s="50">
        <f t="array" ref="AF170">+_xlfn.XLOOKUP(1,(CM_CT2[Contract Number Customer]=CM_CT2[[#This Row],[Contract Number Customer]])*(CM_CT2[Row Type]="Header"),CM_CT2[Contract Lenght Initial])</f>
        <v/>
      </c>
      <c r="AG170" s="136">
        <f>+CM_CT2[[#This Row],[Rental EndDate]]</f>
        <v/>
      </c>
      <c r="AH170" s="305" t="n"/>
      <c r="AI170" s="305" t="n"/>
      <c r="AJ170" s="305" t="n"/>
      <c r="AK170" s="53" t="n"/>
      <c r="AL170" s="15">
        <f t="array" ref="AL170">+_xlfn.XLOOKUP(1,(CM_CT2[Contract Number Customer]=CM_CT2[[#This Row],[Contract Number Customer]])*(CM_CT2[Row Type]="Header"),CM_CT2[Early Termination Category])</f>
        <v/>
      </c>
      <c r="AM170" s="136">
        <f t="array" ref="AM170">_xlfn.XLOOKUP(1,(CM_CT2[Contract Number Customer]=$E169)*(CM_CT2[Delivery Batch]=$F169)*(CM_CT2[Row Type]="Batch"),CM_CT2[Early Termination cut-off date1])</f>
        <v/>
      </c>
      <c r="AN170" s="136">
        <f t="array" ref="AN170">_xlfn.XLOOKUP(1,(CM_CT2[Contract Number Customer]=$E169)*(CM_CT2[Delivery Batch]=$F169)*(CM_CT2[Row Type]="Batch"),CM_CT2[Early Termination cut-off date2])</f>
        <v/>
      </c>
      <c r="AO170" s="53">
        <f t="array" ref="AO170">+_xlfn.XLOOKUP(1,(CM_CT2[Contract Number Customer]=CM_CT2[[#This Row],[Contract Number Customer]])*(CM_CT2[Row Type]="Header"),CM_CT2[Early Termination Notice Period Mths])</f>
        <v/>
      </c>
      <c r="AP170" s="53">
        <f t="array" ref="AP170">+_xlfn.XLOOKUP(1,(CM_CT2[Contract Number Customer]=CM_CT2[[#This Row],[Contract Number Customer]])*(CM_CT2[Row Type]="Header"),CM_CT2[Duly Termination Notice Period Mths])</f>
        <v/>
      </c>
      <c r="AQ170" s="54" t="n"/>
      <c r="AR170" s="54">
        <f t="array" ref="AR170">+_xlfn.XLOOKUP(1,(CM_CT2[[#This Row],[Contract Number M3]]=Next_possible_notice[Contract Number M3])*(CM_CT2[[#This Row],[Rentalposition M3]]=Next_possible_notice[Rentalposition M3]),Next_possible_notice[NoticeDateCalc])</f>
        <v/>
      </c>
      <c r="AS170" s="117" t="n"/>
      <c r="AT170" s="75" t="n"/>
      <c r="AU170" s="75" t="n"/>
      <c r="AV170" s="75" t="n"/>
      <c r="AW170" s="75" t="n"/>
      <c r="AX170" s="53" t="n"/>
      <c r="AY170" s="75" t="n"/>
      <c r="AZ170" s="54" t="n"/>
      <c r="BA170" s="50">
        <f t="array" ref="BA170">+_xlfn.XLOOKUP(1,(CM_CT2[Contract Number Customer]=CM_CT2[[#This Row],[Contract Number Customer]])*(CM_CT2[Row Type]="Header"),CM_CT2[Contract Lenght Early Clause &amp; Option])</f>
        <v/>
      </c>
      <c r="BB170" s="15" t="n"/>
      <c r="BC170" s="15" t="n"/>
      <c r="BD170" s="15" t="n"/>
      <c r="BE170" s="15" t="n"/>
      <c r="BF170" s="15" t="n"/>
      <c r="BG170" s="15" t="n"/>
      <c r="BH170" s="24" t="n"/>
      <c r="BI170" s="10" t="n"/>
      <c r="BJ170" s="118" t="n"/>
      <c r="BK170" s="24" t="n"/>
      <c r="BL170" s="24" t="n"/>
      <c r="BM170" s="50">
        <f t="array" ref="BM170">+_xlfn.XLOOKUP(1,(CM_CT2[Contract Number Customer]=CM_CT2[[#This Row],[Contract Number Customer]])*(CM_CT2[Row Type]="Header"),CM_CT2[Contract Mileage])</f>
        <v/>
      </c>
      <c r="BN170" s="50" t="n"/>
      <c r="BO170" s="54" t="n"/>
      <c r="BP170" s="54">
        <f t="array" ref="BP170">+_xlfn.XLOOKUP(1,(CM_CT2[Contract Number Customer]=CM_CT2[[#This Row],[Contract Number Customer]])*(CM_CT2[Row Type]="Header"),CM_CT2[Currency])</f>
        <v/>
      </c>
      <c r="BQ170" s="75">
        <f t="array" ref="BQ170">+_xlfn.XLOOKUP(1,(CM_CT2[Contract Number Customer]=CM_CT2[[#This Row],[Contract Number Customer]])*(CM_CT2[Row Type]="Header"),CM_CT2[Lease Rate EUR])</f>
        <v/>
      </c>
      <c r="BR170" s="306" t="n"/>
      <c r="BS170" s="306" t="n"/>
      <c r="BT170" s="177" t="n"/>
      <c r="BU170" s="306" t="n"/>
      <c r="BV170" s="179">
        <f t="array" ref="BV170">+_xlfn.XLOOKUP(1,(Table_Mietpos[Vertragsnummer]=CM_CT2[[#This Row],[Contract Number M3]])*(Table_Mietpos[Auftragspos.]=CM_CT2[[#This Row],[Rentalposition M3]]),Table_Mietpos[Nettosatz/Typ])</f>
        <v/>
      </c>
      <c r="BW170" s="306" t="n"/>
      <c r="BX170" s="75" t="n"/>
      <c r="BY170" s="75" t="n"/>
      <c r="BZ170" s="75" t="n"/>
      <c r="CA170" s="75" t="n"/>
      <c r="CB170" s="75" t="n"/>
      <c r="CC170" s="307" t="n"/>
      <c r="CD170" s="307" t="n"/>
      <c r="CE170" s="307" t="n"/>
      <c r="CF170" s="307" t="n"/>
      <c r="CG170" s="28" t="n"/>
      <c r="CH170" s="28" t="n"/>
      <c r="CI170" s="28" t="n"/>
      <c r="CJ170" s="186" t="n"/>
      <c r="CK170" s="307" t="n"/>
      <c r="CL170" s="306" t="n"/>
      <c r="CM170" s="12" t="n"/>
      <c r="CN170" s="20" t="n"/>
      <c r="CO170" s="142" t="n"/>
      <c r="CP170" s="142" t="n"/>
      <c r="CQ170" s="142" t="n"/>
      <c r="CR170" s="20" t="n"/>
    </row>
    <row r="171" ht="15" customHeight="1" s="287">
      <c r="B171" s="11" t="n"/>
      <c r="C171" s="14" t="inlineStr">
        <is>
          <t>V700010</t>
        </is>
      </c>
      <c r="D171" s="10" t="n"/>
      <c r="E171" s="15">
        <f t="array" ref="E171">+_xlfn.XLOOKUP(1,(CM_CT2[Contract Number M3]=CM_CT2[[#This Row],[Contract Number M3]])*(CM_CT2[Row Type]="Header"),CM_CT2[Contract Number Customer])</f>
        <v/>
      </c>
      <c r="F171" s="10" t="n">
        <v>4</v>
      </c>
      <c r="G171" s="10" t="inlineStr">
        <is>
          <t>Wagon</t>
        </is>
      </c>
      <c r="H171" s="10" t="n">
        <v>13</v>
      </c>
      <c r="I171" s="73">
        <f t="array" ref="I171">+_xlfn.XLOOKUP(1,(Table_Mietpos[Vertragsnummer]=CM[[#This Row],[Contract Number M3]])*(Table_Mietpos[Auftragspos.]=CM[[#This Row],[Rentalposition M3]]),Table_Mietpos[ChNr])</f>
        <v/>
      </c>
      <c r="J171" s="72">
        <f t="array" ref="J171">+_xlfn.XLOOKUP(1,(CM_CT2[Contract Number Customer]=CM_CT2[[#This Row],[Contract Number Customer]])*(CM_CT2[Row Type]="Header"),CM_CT2[Customer])</f>
        <v/>
      </c>
      <c r="K171" s="51" t="n"/>
      <c r="L171" s="51" t="n"/>
      <c r="M171" s="15">
        <f t="array" ref="M171">+_xlfn.XLOOKUP(1,(CM_CT2[Contract Number Customer]=CM_CT2[[#This Row],[Contract Number Customer]])*(CM_CT2[Row Type]="Header"),CM_CT2[Sales Manager])</f>
        <v/>
      </c>
      <c r="N171" s="15">
        <f t="array" ref="N171">+_xlfn.XLOOKUP(1,(CM_CT2[Contract Number Customer]=CM_CT2[[#This Row],[Contract Number Customer]])*(CM_CT2[Row Type]="Header"),CM_CT2[Wagon Type])</f>
        <v/>
      </c>
      <c r="O171" s="10" t="n">
        <v>1</v>
      </c>
      <c r="P171" s="10" t="n"/>
      <c r="Q171" s="10" t="n"/>
      <c r="R171" s="10" t="n">
        <v>1</v>
      </c>
      <c r="S171" s="10" t="n"/>
      <c r="T171" s="10" t="n">
        <v>1</v>
      </c>
      <c r="U171" s="15">
        <f>+IF(CM_CT2[[#This Row],[Contract Status]]&lt;&gt;"ended",1,0)</f>
        <v/>
      </c>
      <c r="V171" s="15" t="n"/>
      <c r="W171" s="15">
        <f t="array" ref="W171">_xlfn.XLOOKUP(1,(CM_CT2[Contract Number Customer]=$E170)*(CM_CT2[Delivery Batch]=$F170)*(CM_CT2[Row Type]="Batch"),CM_CT2[Contract Flex])</f>
        <v/>
      </c>
      <c r="X171" s="54">
        <f t="array" ref="X171">_xlfn.XLOOKUP(1,(CM_CT2[Contract Number Customer]=$E170)*(CM_CT2[Delivery Batch]=$F170)*(CM_CT2[Row Type]="Batch"),CM_CT2[Flex StartDate])</f>
        <v/>
      </c>
      <c r="Y171" s="54">
        <f t="array" ref="Y171">_xlfn.XLOOKUP(1,(CM_CT2[Contract Number Customer]=$E170)*(CM_CT2[Delivery Batch]=$F170)*(CM_CT2[Row Type]="Batch"),CM_CT2[Flex EndDate])</f>
        <v/>
      </c>
      <c r="Z171" s="15">
        <f t="array" ref="Z171">_xlfn.XLOOKUP(1,(CM_CT2[Contract Number Customer]=$E170)*(CM_CT2[Delivery Batch]=$F170)*(CM_CT2[Row Type]="Batch"),CM_CT2[Contract Status])</f>
        <v/>
      </c>
      <c r="AA171" s="15" t="n"/>
      <c r="AB171" s="74" t="n"/>
      <c r="AC171" s="74" t="n"/>
      <c r="AD171" s="131">
        <f t="array" ref="AD171">+_xlfn.XLOOKUP(1,(Table_Mietpos[Vertragsnummer]=CM_CT2[[#This Row],[Contract Number M3]])*(Table_Mietpos[Auftragspos.]=CM_CT2[[#This Row],[Rentalposition M3]]),Table_Mietpos[Gueltig_ab])</f>
        <v/>
      </c>
      <c r="AE171" s="131">
        <f t="array" ref="AE171">+_xlfn.XLOOKUP(1,(Table_Mietpos[Vertragsnummer]=CM_CT2[[#This Row],[Contract Number M3]])*(Table_Mietpos[Auftragspos.]=CM_CT2[[#This Row],[Rentalposition M3]]),Table_Mietpos[Gueltig_bis])</f>
        <v/>
      </c>
      <c r="AF171" s="50">
        <f t="array" ref="AF171">+_xlfn.XLOOKUP(1,(CM_CT2[Contract Number Customer]=CM_CT2[[#This Row],[Contract Number Customer]])*(CM_CT2[Row Type]="Header"),CM_CT2[Contract Lenght Initial])</f>
        <v/>
      </c>
      <c r="AG171" s="136">
        <f>+CM_CT2[[#This Row],[Rental EndDate]]</f>
        <v/>
      </c>
      <c r="AH171" s="305" t="n"/>
      <c r="AI171" s="305" t="n"/>
      <c r="AJ171" s="305" t="n"/>
      <c r="AK171" s="53" t="n"/>
      <c r="AL171" s="15">
        <f t="array" ref="AL171">+_xlfn.XLOOKUP(1,(CM_CT2[Contract Number Customer]=CM_CT2[[#This Row],[Contract Number Customer]])*(CM_CT2[Row Type]="Header"),CM_CT2[Early Termination Category])</f>
        <v/>
      </c>
      <c r="AM171" s="136">
        <f t="array" ref="AM171">_xlfn.XLOOKUP(1,(CM_CT2[Contract Number Customer]=$E170)*(CM_CT2[Delivery Batch]=$F170)*(CM_CT2[Row Type]="Batch"),CM_CT2[Early Termination cut-off date1])</f>
        <v/>
      </c>
      <c r="AN171" s="136">
        <f t="array" ref="AN171">_xlfn.XLOOKUP(1,(CM_CT2[Contract Number Customer]=$E170)*(CM_CT2[Delivery Batch]=$F170)*(CM_CT2[Row Type]="Batch"),CM_CT2[Early Termination cut-off date2])</f>
        <v/>
      </c>
      <c r="AO171" s="53">
        <f t="array" ref="AO171">+_xlfn.XLOOKUP(1,(CM_CT2[Contract Number Customer]=CM_CT2[[#This Row],[Contract Number Customer]])*(CM_CT2[Row Type]="Header"),CM_CT2[Early Termination Notice Period Mths])</f>
        <v/>
      </c>
      <c r="AP171" s="53">
        <f t="array" ref="AP171">+_xlfn.XLOOKUP(1,(CM_CT2[Contract Number Customer]=CM_CT2[[#This Row],[Contract Number Customer]])*(CM_CT2[Row Type]="Header"),CM_CT2[Duly Termination Notice Period Mths])</f>
        <v/>
      </c>
      <c r="AQ171" s="54" t="n"/>
      <c r="AR171" s="54">
        <f t="array" ref="AR171">+_xlfn.XLOOKUP(1,(CM_CT2[[#This Row],[Contract Number M3]]=Next_possible_notice[Contract Number M3])*(CM_CT2[[#This Row],[Rentalposition M3]]=Next_possible_notice[Rentalposition M3]),Next_possible_notice[NoticeDateCalc])</f>
        <v/>
      </c>
      <c r="AS171" s="117" t="n"/>
      <c r="AT171" s="75" t="n"/>
      <c r="AU171" s="75" t="n"/>
      <c r="AV171" s="75" t="n"/>
      <c r="AW171" s="75" t="n"/>
      <c r="AX171" s="53" t="n"/>
      <c r="AY171" s="75" t="n"/>
      <c r="AZ171" s="54" t="n"/>
      <c r="BA171" s="50">
        <f t="array" ref="BA171">+_xlfn.XLOOKUP(1,(CM_CT2[Contract Number Customer]=CM_CT2[[#This Row],[Contract Number Customer]])*(CM_CT2[Row Type]="Header"),CM_CT2[Contract Lenght Early Clause &amp; Option])</f>
        <v/>
      </c>
      <c r="BB171" s="15" t="n"/>
      <c r="BC171" s="15" t="n"/>
      <c r="BD171" s="15" t="n"/>
      <c r="BE171" s="15" t="n"/>
      <c r="BF171" s="15" t="n"/>
      <c r="BG171" s="15" t="n"/>
      <c r="BH171" s="24" t="n"/>
      <c r="BI171" s="10" t="n"/>
      <c r="BJ171" s="118" t="n"/>
      <c r="BK171" s="24" t="n"/>
      <c r="BL171" s="24" t="n"/>
      <c r="BM171" s="50">
        <f t="array" ref="BM171">+_xlfn.XLOOKUP(1,(CM_CT2[Contract Number Customer]=CM_CT2[[#This Row],[Contract Number Customer]])*(CM_CT2[Row Type]="Header"),CM_CT2[Contract Mileage])</f>
        <v/>
      </c>
      <c r="BN171" s="50" t="n"/>
      <c r="BO171" s="54" t="n"/>
      <c r="BP171" s="54">
        <f t="array" ref="BP171">+_xlfn.XLOOKUP(1,(CM_CT2[Contract Number Customer]=CM_CT2[[#This Row],[Contract Number Customer]])*(CM_CT2[Row Type]="Header"),CM_CT2[Currency])</f>
        <v/>
      </c>
      <c r="BQ171" s="75">
        <f t="array" ref="BQ171">+_xlfn.XLOOKUP(1,(CM_CT2[Contract Number Customer]=CM_CT2[[#This Row],[Contract Number Customer]])*(CM_CT2[Row Type]="Header"),CM_CT2[Lease Rate EUR])</f>
        <v/>
      </c>
      <c r="BR171" s="306" t="n"/>
      <c r="BS171" s="306" t="n"/>
      <c r="BT171" s="177" t="n"/>
      <c r="BU171" s="306" t="n"/>
      <c r="BV171" s="179">
        <f t="array" ref="BV171">+_xlfn.XLOOKUP(1,(Table_Mietpos[Vertragsnummer]=CM_CT2[[#This Row],[Contract Number M3]])*(Table_Mietpos[Auftragspos.]=CM_CT2[[#This Row],[Rentalposition M3]]),Table_Mietpos[Nettosatz/Typ])</f>
        <v/>
      </c>
      <c r="BW171" s="306" t="n"/>
      <c r="BX171" s="75" t="n"/>
      <c r="BY171" s="75" t="n"/>
      <c r="BZ171" s="75" t="n"/>
      <c r="CA171" s="75" t="n"/>
      <c r="CB171" s="75" t="n"/>
      <c r="CC171" s="307" t="n"/>
      <c r="CD171" s="307" t="n"/>
      <c r="CE171" s="307" t="n"/>
      <c r="CF171" s="307" t="n"/>
      <c r="CG171" s="28" t="n"/>
      <c r="CH171" s="28" t="n"/>
      <c r="CI171" s="28" t="n"/>
      <c r="CJ171" s="186" t="n"/>
      <c r="CK171" s="307" t="n"/>
      <c r="CL171" s="306" t="n"/>
      <c r="CM171" s="12" t="n"/>
      <c r="CN171" s="20" t="n"/>
      <c r="CO171" s="142" t="n"/>
      <c r="CP171" s="142" t="n"/>
      <c r="CQ171" s="142" t="n"/>
      <c r="CR171" s="20" t="n"/>
    </row>
    <row r="172" ht="15" customHeight="1" s="287">
      <c r="B172" s="11" t="n"/>
      <c r="C172" s="14" t="inlineStr">
        <is>
          <t>V700010</t>
        </is>
      </c>
      <c r="D172" s="10" t="n"/>
      <c r="E172" s="15">
        <f t="array" ref="E172">+_xlfn.XLOOKUP(1,(CM_CT2[Contract Number M3]=CM_CT2[[#This Row],[Contract Number M3]])*(CM_CT2[Row Type]="Header"),CM_CT2[Contract Number Customer])</f>
        <v/>
      </c>
      <c r="F172" s="10" t="n">
        <v>4</v>
      </c>
      <c r="G172" s="10" t="inlineStr">
        <is>
          <t>Wagon</t>
        </is>
      </c>
      <c r="H172" s="10" t="n">
        <v>14</v>
      </c>
      <c r="I172" s="73">
        <f t="array" ref="I172">+_xlfn.XLOOKUP(1,(Table_Mietpos[Vertragsnummer]=CM[[#This Row],[Contract Number M3]])*(Table_Mietpos[Auftragspos.]=CM[[#This Row],[Rentalposition M3]]),Table_Mietpos[ChNr])</f>
        <v/>
      </c>
      <c r="J172" s="72">
        <f t="array" ref="J172">+_xlfn.XLOOKUP(1,(CM_CT2[Contract Number Customer]=CM_CT2[[#This Row],[Contract Number Customer]])*(CM_CT2[Row Type]="Header"),CM_CT2[Customer])</f>
        <v/>
      </c>
      <c r="K172" s="51" t="n"/>
      <c r="L172" s="51" t="n"/>
      <c r="M172" s="15">
        <f t="array" ref="M172">+_xlfn.XLOOKUP(1,(CM_CT2[Contract Number Customer]=CM_CT2[[#This Row],[Contract Number Customer]])*(CM_CT2[Row Type]="Header"),CM_CT2[Sales Manager])</f>
        <v/>
      </c>
      <c r="N172" s="15">
        <f t="array" ref="N172">+_xlfn.XLOOKUP(1,(CM_CT2[Contract Number Customer]=CM_CT2[[#This Row],[Contract Number Customer]])*(CM_CT2[Row Type]="Header"),CM_CT2[Wagon Type])</f>
        <v/>
      </c>
      <c r="O172" s="10" t="n">
        <v>1</v>
      </c>
      <c r="P172" s="10" t="n"/>
      <c r="Q172" s="10" t="n"/>
      <c r="R172" s="10" t="n">
        <v>1</v>
      </c>
      <c r="S172" s="10" t="n"/>
      <c r="T172" s="10" t="n">
        <v>1</v>
      </c>
      <c r="U172" s="15">
        <f>+IF(CM_CT2[[#This Row],[Contract Status]]&lt;&gt;"ended",1,0)</f>
        <v/>
      </c>
      <c r="V172" s="15" t="n"/>
      <c r="W172" s="15">
        <f t="array" ref="W172">_xlfn.XLOOKUP(1,(CM_CT2[Contract Number Customer]=$E171)*(CM_CT2[Delivery Batch]=$F171)*(CM_CT2[Row Type]="Batch"),CM_CT2[Contract Flex])</f>
        <v/>
      </c>
      <c r="X172" s="54">
        <f t="array" ref="X172">_xlfn.XLOOKUP(1,(CM_CT2[Contract Number Customer]=$E171)*(CM_CT2[Delivery Batch]=$F171)*(CM_CT2[Row Type]="Batch"),CM_CT2[Flex StartDate])</f>
        <v/>
      </c>
      <c r="Y172" s="54">
        <f t="array" ref="Y172">_xlfn.XLOOKUP(1,(CM_CT2[Contract Number Customer]=$E171)*(CM_CT2[Delivery Batch]=$F171)*(CM_CT2[Row Type]="Batch"),CM_CT2[Flex EndDate])</f>
        <v/>
      </c>
      <c r="Z172" s="15">
        <f t="array" ref="Z172">_xlfn.XLOOKUP(1,(CM_CT2[Contract Number Customer]=$E171)*(CM_CT2[Delivery Batch]=$F171)*(CM_CT2[Row Type]="Batch"),CM_CT2[Contract Status])</f>
        <v/>
      </c>
      <c r="AA172" s="15" t="n"/>
      <c r="AB172" s="74" t="n"/>
      <c r="AC172" s="74" t="n"/>
      <c r="AD172" s="131">
        <f t="array" ref="AD172">+_xlfn.XLOOKUP(1,(Table_Mietpos[Vertragsnummer]=CM_CT2[[#This Row],[Contract Number M3]])*(Table_Mietpos[Auftragspos.]=CM_CT2[[#This Row],[Rentalposition M3]]),Table_Mietpos[Gueltig_ab])</f>
        <v/>
      </c>
      <c r="AE172" s="131">
        <f t="array" ref="AE172">+_xlfn.XLOOKUP(1,(Table_Mietpos[Vertragsnummer]=CM_CT2[[#This Row],[Contract Number M3]])*(Table_Mietpos[Auftragspos.]=CM_CT2[[#This Row],[Rentalposition M3]]),Table_Mietpos[Gueltig_bis])</f>
        <v/>
      </c>
      <c r="AF172" s="50">
        <f t="array" ref="AF172">+_xlfn.XLOOKUP(1,(CM_CT2[Contract Number Customer]=CM_CT2[[#This Row],[Contract Number Customer]])*(CM_CT2[Row Type]="Header"),CM_CT2[Contract Lenght Initial])</f>
        <v/>
      </c>
      <c r="AG172" s="136">
        <f>+CM_CT2[[#This Row],[Rental EndDate]]</f>
        <v/>
      </c>
      <c r="AH172" s="305" t="n"/>
      <c r="AI172" s="305" t="n"/>
      <c r="AJ172" s="305" t="n"/>
      <c r="AK172" s="53" t="n"/>
      <c r="AL172" s="15">
        <f t="array" ref="AL172">+_xlfn.XLOOKUP(1,(CM_CT2[Contract Number Customer]=CM_CT2[[#This Row],[Contract Number Customer]])*(CM_CT2[Row Type]="Header"),CM_CT2[Early Termination Category])</f>
        <v/>
      </c>
      <c r="AM172" s="136">
        <f t="array" ref="AM172">_xlfn.XLOOKUP(1,(CM_CT2[Contract Number Customer]=$E171)*(CM_CT2[Delivery Batch]=$F171)*(CM_CT2[Row Type]="Batch"),CM_CT2[Early Termination cut-off date1])</f>
        <v/>
      </c>
      <c r="AN172" s="136">
        <f t="array" ref="AN172">_xlfn.XLOOKUP(1,(CM_CT2[Contract Number Customer]=$E171)*(CM_CT2[Delivery Batch]=$F171)*(CM_CT2[Row Type]="Batch"),CM_CT2[Early Termination cut-off date2])</f>
        <v/>
      </c>
      <c r="AO172" s="53">
        <f t="array" ref="AO172">+_xlfn.XLOOKUP(1,(CM_CT2[Contract Number Customer]=CM_CT2[[#This Row],[Contract Number Customer]])*(CM_CT2[Row Type]="Header"),CM_CT2[Early Termination Notice Period Mths])</f>
        <v/>
      </c>
      <c r="AP172" s="53">
        <f t="array" ref="AP172">+_xlfn.XLOOKUP(1,(CM_CT2[Contract Number Customer]=CM_CT2[[#This Row],[Contract Number Customer]])*(CM_CT2[Row Type]="Header"),CM_CT2[Duly Termination Notice Period Mths])</f>
        <v/>
      </c>
      <c r="AQ172" s="54" t="n"/>
      <c r="AR172" s="54">
        <f t="array" ref="AR172">+_xlfn.XLOOKUP(1,(CM_CT2[[#This Row],[Contract Number M3]]=Next_possible_notice[Contract Number M3])*(CM_CT2[[#This Row],[Rentalposition M3]]=Next_possible_notice[Rentalposition M3]),Next_possible_notice[NoticeDateCalc])</f>
        <v/>
      </c>
      <c r="AS172" s="117" t="n"/>
      <c r="AT172" s="75" t="n"/>
      <c r="AU172" s="75" t="n"/>
      <c r="AV172" s="75" t="n"/>
      <c r="AW172" s="75" t="n"/>
      <c r="AX172" s="53" t="n"/>
      <c r="AY172" s="75" t="n"/>
      <c r="AZ172" s="54" t="n"/>
      <c r="BA172" s="50">
        <f t="array" ref="BA172">+_xlfn.XLOOKUP(1,(CM_CT2[Contract Number Customer]=CM_CT2[[#This Row],[Contract Number Customer]])*(CM_CT2[Row Type]="Header"),CM_CT2[Contract Lenght Early Clause &amp; Option])</f>
        <v/>
      </c>
      <c r="BB172" s="15" t="n"/>
      <c r="BC172" s="15" t="n"/>
      <c r="BD172" s="15" t="n"/>
      <c r="BE172" s="15" t="n"/>
      <c r="BF172" s="15" t="n"/>
      <c r="BG172" s="15" t="n"/>
      <c r="BH172" s="24" t="n"/>
      <c r="BI172" s="10" t="n"/>
      <c r="BJ172" s="118" t="n"/>
      <c r="BK172" s="24" t="n"/>
      <c r="BL172" s="24" t="n"/>
      <c r="BM172" s="50">
        <f t="array" ref="BM172">+_xlfn.XLOOKUP(1,(CM_CT2[Contract Number Customer]=CM_CT2[[#This Row],[Contract Number Customer]])*(CM_CT2[Row Type]="Header"),CM_CT2[Contract Mileage])</f>
        <v/>
      </c>
      <c r="BN172" s="50" t="n"/>
      <c r="BO172" s="54" t="n"/>
      <c r="BP172" s="54">
        <f t="array" ref="BP172">+_xlfn.XLOOKUP(1,(CM_CT2[Contract Number Customer]=CM_CT2[[#This Row],[Contract Number Customer]])*(CM_CT2[Row Type]="Header"),CM_CT2[Currency])</f>
        <v/>
      </c>
      <c r="BQ172" s="75">
        <f t="array" ref="BQ172">+_xlfn.XLOOKUP(1,(CM_CT2[Contract Number Customer]=CM_CT2[[#This Row],[Contract Number Customer]])*(CM_CT2[Row Type]="Header"),CM_CT2[Lease Rate EUR])</f>
        <v/>
      </c>
      <c r="BR172" s="306" t="n"/>
      <c r="BS172" s="306" t="n"/>
      <c r="BT172" s="177" t="n"/>
      <c r="BU172" s="306" t="n"/>
      <c r="BV172" s="179">
        <f t="array" ref="BV172">+_xlfn.XLOOKUP(1,(Table_Mietpos[Vertragsnummer]=CM_CT2[[#This Row],[Contract Number M3]])*(Table_Mietpos[Auftragspos.]=CM_CT2[[#This Row],[Rentalposition M3]]),Table_Mietpos[Nettosatz/Typ])</f>
        <v/>
      </c>
      <c r="BW172" s="306" t="n"/>
      <c r="BX172" s="75" t="n"/>
      <c r="BY172" s="75" t="n"/>
      <c r="BZ172" s="75" t="n"/>
      <c r="CA172" s="75" t="n"/>
      <c r="CB172" s="75" t="n"/>
      <c r="CC172" s="307" t="n"/>
      <c r="CD172" s="307" t="n"/>
      <c r="CE172" s="307" t="n"/>
      <c r="CF172" s="307" t="n"/>
      <c r="CG172" s="28" t="n"/>
      <c r="CH172" s="28" t="n"/>
      <c r="CI172" s="28" t="n"/>
      <c r="CJ172" s="186" t="n"/>
      <c r="CK172" s="307" t="n"/>
      <c r="CL172" s="306" t="n"/>
      <c r="CM172" s="12" t="n"/>
      <c r="CN172" s="20" t="n"/>
      <c r="CO172" s="142" t="n"/>
      <c r="CP172" s="142" t="n"/>
      <c r="CQ172" s="142" t="n"/>
      <c r="CR172" s="20" t="n"/>
    </row>
    <row r="173" ht="15" customHeight="1" s="287">
      <c r="B173" s="11" t="n"/>
      <c r="C173" s="14" t="inlineStr">
        <is>
          <t>V700010</t>
        </is>
      </c>
      <c r="D173" s="10" t="n"/>
      <c r="E173" s="15">
        <f t="array" ref="E173">+_xlfn.XLOOKUP(1,(CM_CT2[Contract Number M3]=CM_CT2[[#This Row],[Contract Number M3]])*(CM_CT2[Row Type]="Header"),CM_CT2[Contract Number Customer])</f>
        <v/>
      </c>
      <c r="F173" s="10" t="n">
        <v>4</v>
      </c>
      <c r="G173" s="10" t="inlineStr">
        <is>
          <t>Wagon</t>
        </is>
      </c>
      <c r="H173" s="10" t="n">
        <v>15</v>
      </c>
      <c r="I173" s="73">
        <f t="array" ref="I173">+_xlfn.XLOOKUP(1,(Table_Mietpos[Vertragsnummer]=CM[[#This Row],[Contract Number M3]])*(Table_Mietpos[Auftragspos.]=CM[[#This Row],[Rentalposition M3]]),Table_Mietpos[ChNr])</f>
        <v/>
      </c>
      <c r="J173" s="72">
        <f t="array" ref="J173">+_xlfn.XLOOKUP(1,(CM_CT2[Contract Number Customer]=CM_CT2[[#This Row],[Contract Number Customer]])*(CM_CT2[Row Type]="Header"),CM_CT2[Customer])</f>
        <v/>
      </c>
      <c r="K173" s="51" t="n"/>
      <c r="L173" s="51" t="n"/>
      <c r="M173" s="15">
        <f t="array" ref="M173">+_xlfn.XLOOKUP(1,(CM_CT2[Contract Number Customer]=CM_CT2[[#This Row],[Contract Number Customer]])*(CM_CT2[Row Type]="Header"),CM_CT2[Sales Manager])</f>
        <v/>
      </c>
      <c r="N173" s="15">
        <f t="array" ref="N173">+_xlfn.XLOOKUP(1,(CM_CT2[Contract Number Customer]=CM_CT2[[#This Row],[Contract Number Customer]])*(CM_CT2[Row Type]="Header"),CM_CT2[Wagon Type])</f>
        <v/>
      </c>
      <c r="O173" s="10" t="n">
        <v>1</v>
      </c>
      <c r="P173" s="10" t="n"/>
      <c r="Q173" s="10" t="n"/>
      <c r="R173" s="10" t="n">
        <v>1</v>
      </c>
      <c r="S173" s="10" t="n"/>
      <c r="T173" s="10" t="n">
        <v>1</v>
      </c>
      <c r="U173" s="15">
        <f>+IF(CM_CT2[[#This Row],[Contract Status]]&lt;&gt;"ended",1,0)</f>
        <v/>
      </c>
      <c r="V173" s="15" t="n"/>
      <c r="W173" s="15">
        <f t="array" ref="W173">_xlfn.XLOOKUP(1,(CM_CT2[Contract Number Customer]=$E172)*(CM_CT2[Delivery Batch]=$F172)*(CM_CT2[Row Type]="Batch"),CM_CT2[Contract Flex])</f>
        <v/>
      </c>
      <c r="X173" s="54">
        <f t="array" ref="X173">_xlfn.XLOOKUP(1,(CM_CT2[Contract Number Customer]=$E172)*(CM_CT2[Delivery Batch]=$F172)*(CM_CT2[Row Type]="Batch"),CM_CT2[Flex StartDate])</f>
        <v/>
      </c>
      <c r="Y173" s="54">
        <f t="array" ref="Y173">_xlfn.XLOOKUP(1,(CM_CT2[Contract Number Customer]=$E172)*(CM_CT2[Delivery Batch]=$F172)*(CM_CT2[Row Type]="Batch"),CM_CT2[Flex EndDate])</f>
        <v/>
      </c>
      <c r="Z173" s="15">
        <f t="array" ref="Z173">_xlfn.XLOOKUP(1,(CM_CT2[Contract Number Customer]=$E172)*(CM_CT2[Delivery Batch]=$F172)*(CM_CT2[Row Type]="Batch"),CM_CT2[Contract Status])</f>
        <v/>
      </c>
      <c r="AA173" s="15" t="n"/>
      <c r="AB173" s="74" t="n"/>
      <c r="AC173" s="74" t="n"/>
      <c r="AD173" s="131">
        <f t="array" ref="AD173">+_xlfn.XLOOKUP(1,(Table_Mietpos[Vertragsnummer]=CM_CT2[[#This Row],[Contract Number M3]])*(Table_Mietpos[Auftragspos.]=CM_CT2[[#This Row],[Rentalposition M3]]),Table_Mietpos[Gueltig_ab])</f>
        <v/>
      </c>
      <c r="AE173" s="131">
        <f t="array" ref="AE173">+_xlfn.XLOOKUP(1,(Table_Mietpos[Vertragsnummer]=CM_CT2[[#This Row],[Contract Number M3]])*(Table_Mietpos[Auftragspos.]=CM_CT2[[#This Row],[Rentalposition M3]]),Table_Mietpos[Gueltig_bis])</f>
        <v/>
      </c>
      <c r="AF173" s="50">
        <f t="array" ref="AF173">+_xlfn.XLOOKUP(1,(CM_CT2[Contract Number Customer]=CM_CT2[[#This Row],[Contract Number Customer]])*(CM_CT2[Row Type]="Header"),CM_CT2[Contract Lenght Initial])</f>
        <v/>
      </c>
      <c r="AG173" s="136">
        <f>+CM_CT2[[#This Row],[Rental EndDate]]</f>
        <v/>
      </c>
      <c r="AH173" s="305" t="n"/>
      <c r="AI173" s="305" t="n"/>
      <c r="AJ173" s="305" t="n"/>
      <c r="AK173" s="53" t="n"/>
      <c r="AL173" s="15">
        <f t="array" ref="AL173">+_xlfn.XLOOKUP(1,(CM_CT2[Contract Number Customer]=CM_CT2[[#This Row],[Contract Number Customer]])*(CM_CT2[Row Type]="Header"),CM_CT2[Early Termination Category])</f>
        <v/>
      </c>
      <c r="AM173" s="136">
        <f t="array" ref="AM173">_xlfn.XLOOKUP(1,(CM_CT2[Contract Number Customer]=$E172)*(CM_CT2[Delivery Batch]=$F172)*(CM_CT2[Row Type]="Batch"),CM_CT2[Early Termination cut-off date1])</f>
        <v/>
      </c>
      <c r="AN173" s="136">
        <f t="array" ref="AN173">_xlfn.XLOOKUP(1,(CM_CT2[Contract Number Customer]=$E172)*(CM_CT2[Delivery Batch]=$F172)*(CM_CT2[Row Type]="Batch"),CM_CT2[Early Termination cut-off date2])</f>
        <v/>
      </c>
      <c r="AO173" s="53">
        <f t="array" ref="AO173">+_xlfn.XLOOKUP(1,(CM_CT2[Contract Number Customer]=CM_CT2[[#This Row],[Contract Number Customer]])*(CM_CT2[Row Type]="Header"),CM_CT2[Early Termination Notice Period Mths])</f>
        <v/>
      </c>
      <c r="AP173" s="53">
        <f t="array" ref="AP173">+_xlfn.XLOOKUP(1,(CM_CT2[Contract Number Customer]=CM_CT2[[#This Row],[Contract Number Customer]])*(CM_CT2[Row Type]="Header"),CM_CT2[Duly Termination Notice Period Mths])</f>
        <v/>
      </c>
      <c r="AQ173" s="54" t="n"/>
      <c r="AR173" s="54">
        <f t="array" ref="AR173">+_xlfn.XLOOKUP(1,(CM_CT2[[#This Row],[Contract Number M3]]=Next_possible_notice[Contract Number M3])*(CM_CT2[[#This Row],[Rentalposition M3]]=Next_possible_notice[Rentalposition M3]),Next_possible_notice[NoticeDateCalc])</f>
        <v/>
      </c>
      <c r="AS173" s="117" t="n"/>
      <c r="AT173" s="75" t="n"/>
      <c r="AU173" s="75" t="n"/>
      <c r="AV173" s="75" t="n"/>
      <c r="AW173" s="75" t="n"/>
      <c r="AX173" s="53" t="n"/>
      <c r="AY173" s="75" t="n"/>
      <c r="AZ173" s="54" t="n"/>
      <c r="BA173" s="50">
        <f t="array" ref="BA173">+_xlfn.XLOOKUP(1,(CM_CT2[Contract Number Customer]=CM_CT2[[#This Row],[Contract Number Customer]])*(CM_CT2[Row Type]="Header"),CM_CT2[Contract Lenght Early Clause &amp; Option])</f>
        <v/>
      </c>
      <c r="BB173" s="15" t="n"/>
      <c r="BC173" s="15" t="n"/>
      <c r="BD173" s="15" t="n"/>
      <c r="BE173" s="15" t="n"/>
      <c r="BF173" s="15" t="n"/>
      <c r="BG173" s="15" t="n"/>
      <c r="BH173" s="24" t="n"/>
      <c r="BI173" s="10" t="n"/>
      <c r="BJ173" s="118" t="n"/>
      <c r="BK173" s="24" t="n"/>
      <c r="BL173" s="24" t="n"/>
      <c r="BM173" s="50">
        <f t="array" ref="BM173">+_xlfn.XLOOKUP(1,(CM_CT2[Contract Number Customer]=CM_CT2[[#This Row],[Contract Number Customer]])*(CM_CT2[Row Type]="Header"),CM_CT2[Contract Mileage])</f>
        <v/>
      </c>
      <c r="BN173" s="50" t="n"/>
      <c r="BO173" s="54" t="n"/>
      <c r="BP173" s="54">
        <f t="array" ref="BP173">+_xlfn.XLOOKUP(1,(CM_CT2[Contract Number Customer]=CM_CT2[[#This Row],[Contract Number Customer]])*(CM_CT2[Row Type]="Header"),CM_CT2[Currency])</f>
        <v/>
      </c>
      <c r="BQ173" s="75">
        <f t="array" ref="BQ173">+_xlfn.XLOOKUP(1,(CM_CT2[Contract Number Customer]=CM_CT2[[#This Row],[Contract Number Customer]])*(CM_CT2[Row Type]="Header"),CM_CT2[Lease Rate EUR])</f>
        <v/>
      </c>
      <c r="BR173" s="306" t="n"/>
      <c r="BS173" s="306" t="n"/>
      <c r="BT173" s="177" t="n"/>
      <c r="BU173" s="306" t="n"/>
      <c r="BV173" s="179">
        <f t="array" ref="BV173">+_xlfn.XLOOKUP(1,(Table_Mietpos[Vertragsnummer]=CM_CT2[[#This Row],[Contract Number M3]])*(Table_Mietpos[Auftragspos.]=CM_CT2[[#This Row],[Rentalposition M3]]),Table_Mietpos[Nettosatz/Typ])</f>
        <v/>
      </c>
      <c r="BW173" s="306" t="n"/>
      <c r="BX173" s="75" t="n"/>
      <c r="BY173" s="75" t="n"/>
      <c r="BZ173" s="75" t="n"/>
      <c r="CA173" s="75" t="n"/>
      <c r="CB173" s="75" t="n"/>
      <c r="CC173" s="307" t="n"/>
      <c r="CD173" s="307" t="n"/>
      <c r="CE173" s="307" t="n"/>
      <c r="CF173" s="307" t="n"/>
      <c r="CG173" s="28" t="n"/>
      <c r="CH173" s="28" t="n"/>
      <c r="CI173" s="28" t="n"/>
      <c r="CJ173" s="186" t="n"/>
      <c r="CK173" s="307" t="n"/>
      <c r="CL173" s="306" t="n"/>
      <c r="CM173" s="12" t="n"/>
      <c r="CN173" s="20" t="n"/>
      <c r="CO173" s="142" t="n"/>
      <c r="CP173" s="142" t="n"/>
      <c r="CQ173" s="142" t="n"/>
      <c r="CR173" s="20" t="n"/>
    </row>
    <row r="174" ht="15" customHeight="1" s="287">
      <c r="B174" s="11" t="n"/>
      <c r="C174" s="14" t="inlineStr">
        <is>
          <t>V700010</t>
        </is>
      </c>
      <c r="D174" s="10" t="n"/>
      <c r="E174" s="15">
        <f t="array" ref="E174">+_xlfn.XLOOKUP(1,(CM_CT2[Contract Number M3]=CM_CT2[[#This Row],[Contract Number M3]])*(CM_CT2[Row Type]="Header"),CM_CT2[Contract Number Customer])</f>
        <v/>
      </c>
      <c r="F174" s="10" t="n">
        <v>4</v>
      </c>
      <c r="G174" s="10" t="inlineStr">
        <is>
          <t>Wagon</t>
        </is>
      </c>
      <c r="H174" s="10" t="n">
        <v>16</v>
      </c>
      <c r="I174" s="73">
        <f t="array" ref="I174">+_xlfn.XLOOKUP(1,(Table_Mietpos[Vertragsnummer]=CM[[#This Row],[Contract Number M3]])*(Table_Mietpos[Auftragspos.]=CM[[#This Row],[Rentalposition M3]]),Table_Mietpos[ChNr])</f>
        <v/>
      </c>
      <c r="J174" s="72">
        <f t="array" ref="J174">+_xlfn.XLOOKUP(1,(CM_CT2[Contract Number Customer]=CM_CT2[[#This Row],[Contract Number Customer]])*(CM_CT2[Row Type]="Header"),CM_CT2[Customer])</f>
        <v/>
      </c>
      <c r="K174" s="51" t="n"/>
      <c r="L174" s="51" t="n"/>
      <c r="M174" s="15">
        <f t="array" ref="M174">+_xlfn.XLOOKUP(1,(CM_CT2[Contract Number Customer]=CM_CT2[[#This Row],[Contract Number Customer]])*(CM_CT2[Row Type]="Header"),CM_CT2[Sales Manager])</f>
        <v/>
      </c>
      <c r="N174" s="15">
        <f t="array" ref="N174">+_xlfn.XLOOKUP(1,(CM_CT2[Contract Number Customer]=CM_CT2[[#This Row],[Contract Number Customer]])*(CM_CT2[Row Type]="Header"),CM_CT2[Wagon Type])</f>
        <v/>
      </c>
      <c r="O174" s="10" t="n">
        <v>1</v>
      </c>
      <c r="P174" s="10" t="n"/>
      <c r="Q174" s="10" t="n"/>
      <c r="R174" s="10" t="n">
        <v>1</v>
      </c>
      <c r="S174" s="10" t="n"/>
      <c r="T174" s="10" t="n">
        <v>1</v>
      </c>
      <c r="U174" s="15">
        <f>+IF(CM_CT2[[#This Row],[Contract Status]]&lt;&gt;"ended",1,0)</f>
        <v/>
      </c>
      <c r="V174" s="15" t="n"/>
      <c r="W174" s="15">
        <f t="array" ref="W174">_xlfn.XLOOKUP(1,(CM_CT2[Contract Number Customer]=$E173)*(CM_CT2[Delivery Batch]=$F173)*(CM_CT2[Row Type]="Batch"),CM_CT2[Contract Flex])</f>
        <v/>
      </c>
      <c r="X174" s="54">
        <f t="array" ref="X174">_xlfn.XLOOKUP(1,(CM_CT2[Contract Number Customer]=$E173)*(CM_CT2[Delivery Batch]=$F173)*(CM_CT2[Row Type]="Batch"),CM_CT2[Flex StartDate])</f>
        <v/>
      </c>
      <c r="Y174" s="54">
        <f t="array" ref="Y174">_xlfn.XLOOKUP(1,(CM_CT2[Contract Number Customer]=$E173)*(CM_CT2[Delivery Batch]=$F173)*(CM_CT2[Row Type]="Batch"),CM_CT2[Flex EndDate])</f>
        <v/>
      </c>
      <c r="Z174" s="15">
        <f t="array" ref="Z174">_xlfn.XLOOKUP(1,(CM_CT2[Contract Number Customer]=$E173)*(CM_CT2[Delivery Batch]=$F173)*(CM_CT2[Row Type]="Batch"),CM_CT2[Contract Status])</f>
        <v/>
      </c>
      <c r="AA174" s="15" t="n"/>
      <c r="AB174" s="74" t="n"/>
      <c r="AC174" s="74" t="n"/>
      <c r="AD174" s="131">
        <f t="array" ref="AD174">+_xlfn.XLOOKUP(1,(Table_Mietpos[Vertragsnummer]=CM_CT2[[#This Row],[Contract Number M3]])*(Table_Mietpos[Auftragspos.]=CM_CT2[[#This Row],[Rentalposition M3]]),Table_Mietpos[Gueltig_ab])</f>
        <v/>
      </c>
      <c r="AE174" s="131">
        <f t="array" ref="AE174">+_xlfn.XLOOKUP(1,(Table_Mietpos[Vertragsnummer]=CM_CT2[[#This Row],[Contract Number M3]])*(Table_Mietpos[Auftragspos.]=CM_CT2[[#This Row],[Rentalposition M3]]),Table_Mietpos[Gueltig_bis])</f>
        <v/>
      </c>
      <c r="AF174" s="50">
        <f t="array" ref="AF174">+_xlfn.XLOOKUP(1,(CM_CT2[Contract Number Customer]=CM_CT2[[#This Row],[Contract Number Customer]])*(CM_CT2[Row Type]="Header"),CM_CT2[Contract Lenght Initial])</f>
        <v/>
      </c>
      <c r="AG174" s="136">
        <f>+CM_CT2[[#This Row],[Rental EndDate]]</f>
        <v/>
      </c>
      <c r="AH174" s="305" t="n"/>
      <c r="AI174" s="305" t="n"/>
      <c r="AJ174" s="305" t="n"/>
      <c r="AK174" s="53" t="n"/>
      <c r="AL174" s="15">
        <f t="array" ref="AL174">+_xlfn.XLOOKUP(1,(CM_CT2[Contract Number Customer]=CM_CT2[[#This Row],[Contract Number Customer]])*(CM_CT2[Row Type]="Header"),CM_CT2[Early Termination Category])</f>
        <v/>
      </c>
      <c r="AM174" s="136">
        <f t="array" ref="AM174">_xlfn.XLOOKUP(1,(CM_CT2[Contract Number Customer]=$E173)*(CM_CT2[Delivery Batch]=$F173)*(CM_CT2[Row Type]="Batch"),CM_CT2[Early Termination cut-off date1])</f>
        <v/>
      </c>
      <c r="AN174" s="136">
        <f t="array" ref="AN174">_xlfn.XLOOKUP(1,(CM_CT2[Contract Number Customer]=$E173)*(CM_CT2[Delivery Batch]=$F173)*(CM_CT2[Row Type]="Batch"),CM_CT2[Early Termination cut-off date2])</f>
        <v/>
      </c>
      <c r="AO174" s="53">
        <f t="array" ref="AO174">+_xlfn.XLOOKUP(1,(CM_CT2[Contract Number Customer]=CM_CT2[[#This Row],[Contract Number Customer]])*(CM_CT2[Row Type]="Header"),CM_CT2[Early Termination Notice Period Mths])</f>
        <v/>
      </c>
      <c r="AP174" s="53">
        <f t="array" ref="AP174">+_xlfn.XLOOKUP(1,(CM_CT2[Contract Number Customer]=CM_CT2[[#This Row],[Contract Number Customer]])*(CM_CT2[Row Type]="Header"),CM_CT2[Duly Termination Notice Period Mths])</f>
        <v/>
      </c>
      <c r="AQ174" s="54" t="n"/>
      <c r="AR174" s="54">
        <f t="array" ref="AR174">+_xlfn.XLOOKUP(1,(CM_CT2[[#This Row],[Contract Number M3]]=Next_possible_notice[Contract Number M3])*(CM_CT2[[#This Row],[Rentalposition M3]]=Next_possible_notice[Rentalposition M3]),Next_possible_notice[NoticeDateCalc])</f>
        <v/>
      </c>
      <c r="AS174" s="117" t="n"/>
      <c r="AT174" s="75" t="n"/>
      <c r="AU174" s="75" t="n"/>
      <c r="AV174" s="75" t="n"/>
      <c r="AW174" s="75" t="n"/>
      <c r="AX174" s="53" t="n"/>
      <c r="AY174" s="75" t="n"/>
      <c r="AZ174" s="54" t="n"/>
      <c r="BA174" s="50">
        <f t="array" ref="BA174">+_xlfn.XLOOKUP(1,(CM_CT2[Contract Number Customer]=CM_CT2[[#This Row],[Contract Number Customer]])*(CM_CT2[Row Type]="Header"),CM_CT2[Contract Lenght Early Clause &amp; Option])</f>
        <v/>
      </c>
      <c r="BB174" s="15" t="n"/>
      <c r="BC174" s="15" t="n"/>
      <c r="BD174" s="15" t="n"/>
      <c r="BE174" s="15" t="n"/>
      <c r="BF174" s="15" t="n"/>
      <c r="BG174" s="15" t="n"/>
      <c r="BH174" s="24" t="n"/>
      <c r="BI174" s="10" t="n"/>
      <c r="BJ174" s="118" t="n"/>
      <c r="BK174" s="24" t="n"/>
      <c r="BL174" s="24" t="n"/>
      <c r="BM174" s="50">
        <f t="array" ref="BM174">+_xlfn.XLOOKUP(1,(CM_CT2[Contract Number Customer]=CM_CT2[[#This Row],[Contract Number Customer]])*(CM_CT2[Row Type]="Header"),CM_CT2[Contract Mileage])</f>
        <v/>
      </c>
      <c r="BN174" s="50" t="n"/>
      <c r="BO174" s="54" t="n"/>
      <c r="BP174" s="54">
        <f t="array" ref="BP174">+_xlfn.XLOOKUP(1,(CM_CT2[Contract Number Customer]=CM_CT2[[#This Row],[Contract Number Customer]])*(CM_CT2[Row Type]="Header"),CM_CT2[Currency])</f>
        <v/>
      </c>
      <c r="BQ174" s="75">
        <f t="array" ref="BQ174">+_xlfn.XLOOKUP(1,(CM_CT2[Contract Number Customer]=CM_CT2[[#This Row],[Contract Number Customer]])*(CM_CT2[Row Type]="Header"),CM_CT2[Lease Rate EUR])</f>
        <v/>
      </c>
      <c r="BR174" s="306" t="n"/>
      <c r="BS174" s="306" t="n"/>
      <c r="BT174" s="177" t="n"/>
      <c r="BU174" s="306" t="n"/>
      <c r="BV174" s="179">
        <f t="array" ref="BV174">+_xlfn.XLOOKUP(1,(Table_Mietpos[Vertragsnummer]=CM_CT2[[#This Row],[Contract Number M3]])*(Table_Mietpos[Auftragspos.]=CM_CT2[[#This Row],[Rentalposition M3]]),Table_Mietpos[Nettosatz/Typ])</f>
        <v/>
      </c>
      <c r="BW174" s="306" t="n"/>
      <c r="BX174" s="75" t="n"/>
      <c r="BY174" s="75" t="n"/>
      <c r="BZ174" s="75" t="n"/>
      <c r="CA174" s="75" t="n"/>
      <c r="CB174" s="75" t="n"/>
      <c r="CC174" s="307" t="n"/>
      <c r="CD174" s="307" t="n"/>
      <c r="CE174" s="307" t="n"/>
      <c r="CF174" s="307" t="n"/>
      <c r="CG174" s="28" t="n"/>
      <c r="CH174" s="28" t="n"/>
      <c r="CI174" s="28" t="n"/>
      <c r="CJ174" s="186" t="n"/>
      <c r="CK174" s="307" t="n"/>
      <c r="CL174" s="306" t="n"/>
      <c r="CM174" s="12" t="n"/>
      <c r="CN174" s="20" t="n"/>
      <c r="CO174" s="142" t="n"/>
      <c r="CP174" s="142" t="n"/>
      <c r="CQ174" s="142" t="n"/>
      <c r="CR174" s="20" t="n"/>
    </row>
    <row r="175" ht="15" customHeight="1" s="287">
      <c r="B175" s="11" t="n"/>
      <c r="C175" s="14" t="inlineStr">
        <is>
          <t>V700010</t>
        </is>
      </c>
      <c r="D175" s="10" t="n"/>
      <c r="E175" s="15">
        <f t="array" ref="E175">+_xlfn.XLOOKUP(1,(CM_CT2[Contract Number M3]=CM_CT2[[#This Row],[Contract Number M3]])*(CM_CT2[Row Type]="Header"),CM_CT2[Contract Number Customer])</f>
        <v/>
      </c>
      <c r="F175" s="10" t="n">
        <v>4</v>
      </c>
      <c r="G175" s="10" t="inlineStr">
        <is>
          <t>Wagon</t>
        </is>
      </c>
      <c r="H175" s="10" t="n">
        <v>17</v>
      </c>
      <c r="I175" s="73">
        <f t="array" ref="I175">+_xlfn.XLOOKUP(1,(Table_Mietpos[Vertragsnummer]=CM[[#This Row],[Contract Number M3]])*(Table_Mietpos[Auftragspos.]=CM[[#This Row],[Rentalposition M3]]),Table_Mietpos[ChNr])</f>
        <v/>
      </c>
      <c r="J175" s="72">
        <f t="array" ref="J175">+_xlfn.XLOOKUP(1,(CM_CT2[Contract Number Customer]=CM_CT2[[#This Row],[Contract Number Customer]])*(CM_CT2[Row Type]="Header"),CM_CT2[Customer])</f>
        <v/>
      </c>
      <c r="K175" s="51" t="n"/>
      <c r="L175" s="51" t="n"/>
      <c r="M175" s="15">
        <f t="array" ref="M175">+_xlfn.XLOOKUP(1,(CM_CT2[Contract Number Customer]=CM_CT2[[#This Row],[Contract Number Customer]])*(CM_CT2[Row Type]="Header"),CM_CT2[Sales Manager])</f>
        <v/>
      </c>
      <c r="N175" s="15">
        <f t="array" ref="N175">+_xlfn.XLOOKUP(1,(CM_CT2[Contract Number Customer]=CM_CT2[[#This Row],[Contract Number Customer]])*(CM_CT2[Row Type]="Header"),CM_CT2[Wagon Type])</f>
        <v/>
      </c>
      <c r="O175" s="10" t="n">
        <v>1</v>
      </c>
      <c r="P175" s="10" t="n"/>
      <c r="Q175" s="10" t="n"/>
      <c r="R175" s="10" t="n">
        <v>1</v>
      </c>
      <c r="S175" s="10" t="n"/>
      <c r="T175" s="10" t="n">
        <v>1</v>
      </c>
      <c r="U175" s="15">
        <f>+IF(CM_CT2[[#This Row],[Contract Status]]&lt;&gt;"ended",1,0)</f>
        <v/>
      </c>
      <c r="V175" s="15" t="n"/>
      <c r="W175" s="15">
        <f t="array" ref="W175">_xlfn.XLOOKUP(1,(CM_CT2[Contract Number Customer]=$E174)*(CM_CT2[Delivery Batch]=$F174)*(CM_CT2[Row Type]="Batch"),CM_CT2[Contract Flex])</f>
        <v/>
      </c>
      <c r="X175" s="54">
        <f t="array" ref="X175">_xlfn.XLOOKUP(1,(CM_CT2[Contract Number Customer]=$E174)*(CM_CT2[Delivery Batch]=$F174)*(CM_CT2[Row Type]="Batch"),CM_CT2[Flex StartDate])</f>
        <v/>
      </c>
      <c r="Y175" s="54">
        <f t="array" ref="Y175">_xlfn.XLOOKUP(1,(CM_CT2[Contract Number Customer]=$E174)*(CM_CT2[Delivery Batch]=$F174)*(CM_CT2[Row Type]="Batch"),CM_CT2[Flex EndDate])</f>
        <v/>
      </c>
      <c r="Z175" s="15">
        <f t="array" ref="Z175">_xlfn.XLOOKUP(1,(CM_CT2[Contract Number Customer]=$E174)*(CM_CT2[Delivery Batch]=$F174)*(CM_CT2[Row Type]="Batch"),CM_CT2[Contract Status])</f>
        <v/>
      </c>
      <c r="AA175" s="15" t="n"/>
      <c r="AB175" s="74" t="n"/>
      <c r="AC175" s="74" t="n"/>
      <c r="AD175" s="131">
        <f t="array" ref="AD175">+_xlfn.XLOOKUP(1,(Table_Mietpos[Vertragsnummer]=CM_CT2[[#This Row],[Contract Number M3]])*(Table_Mietpos[Auftragspos.]=CM_CT2[[#This Row],[Rentalposition M3]]),Table_Mietpos[Gueltig_ab])</f>
        <v/>
      </c>
      <c r="AE175" s="131">
        <f t="array" ref="AE175">+_xlfn.XLOOKUP(1,(Table_Mietpos[Vertragsnummer]=CM_CT2[[#This Row],[Contract Number M3]])*(Table_Mietpos[Auftragspos.]=CM_CT2[[#This Row],[Rentalposition M3]]),Table_Mietpos[Gueltig_bis])</f>
        <v/>
      </c>
      <c r="AF175" s="50">
        <f t="array" ref="AF175">+_xlfn.XLOOKUP(1,(CM_CT2[Contract Number Customer]=CM_CT2[[#This Row],[Contract Number Customer]])*(CM_CT2[Row Type]="Header"),CM_CT2[Contract Lenght Initial])</f>
        <v/>
      </c>
      <c r="AG175" s="136">
        <f>+CM_CT2[[#This Row],[Rental EndDate]]</f>
        <v/>
      </c>
      <c r="AH175" s="305" t="n"/>
      <c r="AI175" s="305" t="n"/>
      <c r="AJ175" s="305" t="n"/>
      <c r="AK175" s="53" t="n"/>
      <c r="AL175" s="15">
        <f t="array" ref="AL175">+_xlfn.XLOOKUP(1,(CM_CT2[Contract Number Customer]=CM_CT2[[#This Row],[Contract Number Customer]])*(CM_CT2[Row Type]="Header"),CM_CT2[Early Termination Category])</f>
        <v/>
      </c>
      <c r="AM175" s="136">
        <f t="array" ref="AM175">_xlfn.XLOOKUP(1,(CM_CT2[Contract Number Customer]=$E174)*(CM_CT2[Delivery Batch]=$F174)*(CM_CT2[Row Type]="Batch"),CM_CT2[Early Termination cut-off date1])</f>
        <v/>
      </c>
      <c r="AN175" s="136">
        <f t="array" ref="AN175">_xlfn.XLOOKUP(1,(CM_CT2[Contract Number Customer]=$E174)*(CM_CT2[Delivery Batch]=$F174)*(CM_CT2[Row Type]="Batch"),CM_CT2[Early Termination cut-off date2])</f>
        <v/>
      </c>
      <c r="AO175" s="53">
        <f t="array" ref="AO175">+_xlfn.XLOOKUP(1,(CM_CT2[Contract Number Customer]=CM_CT2[[#This Row],[Contract Number Customer]])*(CM_CT2[Row Type]="Header"),CM_CT2[Early Termination Notice Period Mths])</f>
        <v/>
      </c>
      <c r="AP175" s="53">
        <f t="array" ref="AP175">+_xlfn.XLOOKUP(1,(CM_CT2[Contract Number Customer]=CM_CT2[[#This Row],[Contract Number Customer]])*(CM_CT2[Row Type]="Header"),CM_CT2[Duly Termination Notice Period Mths])</f>
        <v/>
      </c>
      <c r="AQ175" s="54" t="n"/>
      <c r="AR175" s="54">
        <f t="array" ref="AR175">+_xlfn.XLOOKUP(1,(CM_CT2[[#This Row],[Contract Number M3]]=Next_possible_notice[Contract Number M3])*(CM_CT2[[#This Row],[Rentalposition M3]]=Next_possible_notice[Rentalposition M3]),Next_possible_notice[NoticeDateCalc])</f>
        <v/>
      </c>
      <c r="AS175" s="117" t="n"/>
      <c r="AT175" s="75" t="n"/>
      <c r="AU175" s="75" t="n"/>
      <c r="AV175" s="75" t="n"/>
      <c r="AW175" s="75" t="n"/>
      <c r="AX175" s="53" t="n"/>
      <c r="AY175" s="75" t="n"/>
      <c r="AZ175" s="54" t="n"/>
      <c r="BA175" s="50">
        <f t="array" ref="BA175">+_xlfn.XLOOKUP(1,(CM_CT2[Contract Number Customer]=CM_CT2[[#This Row],[Contract Number Customer]])*(CM_CT2[Row Type]="Header"),CM_CT2[Contract Lenght Early Clause &amp; Option])</f>
        <v/>
      </c>
      <c r="BB175" s="15" t="n"/>
      <c r="BC175" s="15" t="n"/>
      <c r="BD175" s="15" t="n"/>
      <c r="BE175" s="15" t="n"/>
      <c r="BF175" s="15" t="n"/>
      <c r="BG175" s="15" t="n"/>
      <c r="BH175" s="24" t="n"/>
      <c r="BI175" s="10" t="n"/>
      <c r="BJ175" s="118" t="n"/>
      <c r="BK175" s="24" t="n"/>
      <c r="BL175" s="24" t="n"/>
      <c r="BM175" s="50">
        <f t="array" ref="BM175">+_xlfn.XLOOKUP(1,(CM_CT2[Contract Number Customer]=CM_CT2[[#This Row],[Contract Number Customer]])*(CM_CT2[Row Type]="Header"),CM_CT2[Contract Mileage])</f>
        <v/>
      </c>
      <c r="BN175" s="50" t="n"/>
      <c r="BO175" s="54" t="n"/>
      <c r="BP175" s="54">
        <f t="array" ref="BP175">+_xlfn.XLOOKUP(1,(CM_CT2[Contract Number Customer]=CM_CT2[[#This Row],[Contract Number Customer]])*(CM_CT2[Row Type]="Header"),CM_CT2[Currency])</f>
        <v/>
      </c>
      <c r="BQ175" s="75">
        <f t="array" ref="BQ175">+_xlfn.XLOOKUP(1,(CM_CT2[Contract Number Customer]=CM_CT2[[#This Row],[Contract Number Customer]])*(CM_CT2[Row Type]="Header"),CM_CT2[Lease Rate EUR])</f>
        <v/>
      </c>
      <c r="BR175" s="306" t="n"/>
      <c r="BS175" s="306" t="n"/>
      <c r="BT175" s="177" t="n"/>
      <c r="BU175" s="306" t="n"/>
      <c r="BV175" s="179">
        <f t="array" ref="BV175">+_xlfn.XLOOKUP(1,(Table_Mietpos[Vertragsnummer]=CM_CT2[[#This Row],[Contract Number M3]])*(Table_Mietpos[Auftragspos.]=CM_CT2[[#This Row],[Rentalposition M3]]),Table_Mietpos[Nettosatz/Typ])</f>
        <v/>
      </c>
      <c r="BW175" s="306" t="n"/>
      <c r="BX175" s="75" t="n"/>
      <c r="BY175" s="75" t="n"/>
      <c r="BZ175" s="75" t="n"/>
      <c r="CA175" s="75" t="n"/>
      <c r="CB175" s="75" t="n"/>
      <c r="CC175" s="307" t="n"/>
      <c r="CD175" s="307" t="n"/>
      <c r="CE175" s="307" t="n"/>
      <c r="CF175" s="307" t="n"/>
      <c r="CG175" s="28" t="n"/>
      <c r="CH175" s="28" t="n"/>
      <c r="CI175" s="28" t="n"/>
      <c r="CJ175" s="186" t="n"/>
      <c r="CK175" s="307" t="n"/>
      <c r="CL175" s="306" t="n"/>
      <c r="CM175" s="12" t="n"/>
      <c r="CN175" s="20" t="n"/>
      <c r="CO175" s="142" t="n"/>
      <c r="CP175" s="142" t="n"/>
      <c r="CQ175" s="142" t="n"/>
      <c r="CR175" s="20" t="n"/>
    </row>
    <row r="176" ht="15" customHeight="1" s="287">
      <c r="B176" s="11" t="n"/>
      <c r="C176" s="14" t="inlineStr">
        <is>
          <t>V700010</t>
        </is>
      </c>
      <c r="D176" s="10" t="n"/>
      <c r="E176" s="15">
        <f t="array" ref="E176">+_xlfn.XLOOKUP(1,(CM_CT2[Contract Number M3]=CM_CT2[[#This Row],[Contract Number M3]])*(CM_CT2[Row Type]="Header"),CM_CT2[Contract Number Customer])</f>
        <v/>
      </c>
      <c r="F176" s="10" t="n">
        <v>4</v>
      </c>
      <c r="G176" s="10" t="inlineStr">
        <is>
          <t>Wagon</t>
        </is>
      </c>
      <c r="H176" s="10" t="n">
        <v>18</v>
      </c>
      <c r="I176" s="73">
        <f t="array" ref="I176">+_xlfn.XLOOKUP(1,(Table_Mietpos[Vertragsnummer]=CM[[#This Row],[Contract Number M3]])*(Table_Mietpos[Auftragspos.]=CM[[#This Row],[Rentalposition M3]]),Table_Mietpos[ChNr])</f>
        <v/>
      </c>
      <c r="J176" s="72">
        <f t="array" ref="J176">+_xlfn.XLOOKUP(1,(CM_CT2[Contract Number Customer]=CM_CT2[[#This Row],[Contract Number Customer]])*(CM_CT2[Row Type]="Header"),CM_CT2[Customer])</f>
        <v/>
      </c>
      <c r="K176" s="51" t="n"/>
      <c r="L176" s="51" t="n"/>
      <c r="M176" s="15">
        <f t="array" ref="M176">+_xlfn.XLOOKUP(1,(CM_CT2[Contract Number Customer]=CM_CT2[[#This Row],[Contract Number Customer]])*(CM_CT2[Row Type]="Header"),CM_CT2[Sales Manager])</f>
        <v/>
      </c>
      <c r="N176" s="15">
        <f t="array" ref="N176">+_xlfn.XLOOKUP(1,(CM_CT2[Contract Number Customer]=CM_CT2[[#This Row],[Contract Number Customer]])*(CM_CT2[Row Type]="Header"),CM_CT2[Wagon Type])</f>
        <v/>
      </c>
      <c r="O176" s="10" t="n">
        <v>1</v>
      </c>
      <c r="P176" s="10" t="n"/>
      <c r="Q176" s="10" t="n"/>
      <c r="R176" s="10" t="n">
        <v>1</v>
      </c>
      <c r="S176" s="10" t="n"/>
      <c r="T176" s="10" t="n">
        <v>1</v>
      </c>
      <c r="U176" s="15">
        <f>+IF(CM_CT2[[#This Row],[Contract Status]]&lt;&gt;"ended",1,0)</f>
        <v/>
      </c>
      <c r="V176" s="15" t="n"/>
      <c r="W176" s="15">
        <f t="array" ref="W176">_xlfn.XLOOKUP(1,(CM_CT2[Contract Number Customer]=$E175)*(CM_CT2[Delivery Batch]=$F175)*(CM_CT2[Row Type]="Batch"),CM_CT2[Contract Flex])</f>
        <v/>
      </c>
      <c r="X176" s="54">
        <f t="array" ref="X176">_xlfn.XLOOKUP(1,(CM_CT2[Contract Number Customer]=$E175)*(CM_CT2[Delivery Batch]=$F175)*(CM_CT2[Row Type]="Batch"),CM_CT2[Flex StartDate])</f>
        <v/>
      </c>
      <c r="Y176" s="54">
        <f t="array" ref="Y176">_xlfn.XLOOKUP(1,(CM_CT2[Contract Number Customer]=$E175)*(CM_CT2[Delivery Batch]=$F175)*(CM_CT2[Row Type]="Batch"),CM_CT2[Flex EndDate])</f>
        <v/>
      </c>
      <c r="Z176" s="15">
        <f t="array" ref="Z176">_xlfn.XLOOKUP(1,(CM_CT2[Contract Number Customer]=$E175)*(CM_CT2[Delivery Batch]=$F175)*(CM_CT2[Row Type]="Batch"),CM_CT2[Contract Status])</f>
        <v/>
      </c>
      <c r="AA176" s="15" t="n"/>
      <c r="AB176" s="74" t="n"/>
      <c r="AC176" s="74" t="n"/>
      <c r="AD176" s="131">
        <f t="array" ref="AD176">+_xlfn.XLOOKUP(1,(Table_Mietpos[Vertragsnummer]=CM_CT2[[#This Row],[Contract Number M3]])*(Table_Mietpos[Auftragspos.]=CM_CT2[[#This Row],[Rentalposition M3]]),Table_Mietpos[Gueltig_ab])</f>
        <v/>
      </c>
      <c r="AE176" s="131">
        <f t="array" ref="AE176">+_xlfn.XLOOKUP(1,(Table_Mietpos[Vertragsnummer]=CM_CT2[[#This Row],[Contract Number M3]])*(Table_Mietpos[Auftragspos.]=CM_CT2[[#This Row],[Rentalposition M3]]),Table_Mietpos[Gueltig_bis])</f>
        <v/>
      </c>
      <c r="AF176" s="50">
        <f t="array" ref="AF176">+_xlfn.XLOOKUP(1,(CM_CT2[Contract Number Customer]=CM_CT2[[#This Row],[Contract Number Customer]])*(CM_CT2[Row Type]="Header"),CM_CT2[Contract Lenght Initial])</f>
        <v/>
      </c>
      <c r="AG176" s="136">
        <f>+CM_CT2[[#This Row],[Rental EndDate]]</f>
        <v/>
      </c>
      <c r="AH176" s="305" t="n"/>
      <c r="AI176" s="305" t="n"/>
      <c r="AJ176" s="305" t="n"/>
      <c r="AK176" s="53" t="n"/>
      <c r="AL176" s="15">
        <f t="array" ref="AL176">+_xlfn.XLOOKUP(1,(CM_CT2[Contract Number Customer]=CM_CT2[[#This Row],[Contract Number Customer]])*(CM_CT2[Row Type]="Header"),CM_CT2[Early Termination Category])</f>
        <v/>
      </c>
      <c r="AM176" s="136">
        <f t="array" ref="AM176">_xlfn.XLOOKUP(1,(CM_CT2[Contract Number Customer]=$E175)*(CM_CT2[Delivery Batch]=$F175)*(CM_CT2[Row Type]="Batch"),CM_CT2[Early Termination cut-off date1])</f>
        <v/>
      </c>
      <c r="AN176" s="136">
        <f t="array" ref="AN176">_xlfn.XLOOKUP(1,(CM_CT2[Contract Number Customer]=$E175)*(CM_CT2[Delivery Batch]=$F175)*(CM_CT2[Row Type]="Batch"),CM_CT2[Early Termination cut-off date2])</f>
        <v/>
      </c>
      <c r="AO176" s="53">
        <f t="array" ref="AO176">+_xlfn.XLOOKUP(1,(CM_CT2[Contract Number Customer]=CM_CT2[[#This Row],[Contract Number Customer]])*(CM_CT2[Row Type]="Header"),CM_CT2[Early Termination Notice Period Mths])</f>
        <v/>
      </c>
      <c r="AP176" s="53">
        <f t="array" ref="AP176">+_xlfn.XLOOKUP(1,(CM_CT2[Contract Number Customer]=CM_CT2[[#This Row],[Contract Number Customer]])*(CM_CT2[Row Type]="Header"),CM_CT2[Duly Termination Notice Period Mths])</f>
        <v/>
      </c>
      <c r="AQ176" s="54" t="n"/>
      <c r="AR176" s="54">
        <f t="array" ref="AR176">+_xlfn.XLOOKUP(1,(CM_CT2[[#This Row],[Contract Number M3]]=Next_possible_notice[Contract Number M3])*(CM_CT2[[#This Row],[Rentalposition M3]]=Next_possible_notice[Rentalposition M3]),Next_possible_notice[NoticeDateCalc])</f>
        <v/>
      </c>
      <c r="AS176" s="117" t="n"/>
      <c r="AT176" s="75" t="n"/>
      <c r="AU176" s="75" t="n"/>
      <c r="AV176" s="75" t="n"/>
      <c r="AW176" s="75" t="n"/>
      <c r="AX176" s="53" t="n"/>
      <c r="AY176" s="75" t="n"/>
      <c r="AZ176" s="54" t="n"/>
      <c r="BA176" s="50">
        <f t="array" ref="BA176">+_xlfn.XLOOKUP(1,(CM_CT2[Contract Number Customer]=CM_CT2[[#This Row],[Contract Number Customer]])*(CM_CT2[Row Type]="Header"),CM_CT2[Contract Lenght Early Clause &amp; Option])</f>
        <v/>
      </c>
      <c r="BB176" s="15" t="n"/>
      <c r="BC176" s="15" t="n"/>
      <c r="BD176" s="15" t="n"/>
      <c r="BE176" s="15" t="n"/>
      <c r="BF176" s="15" t="n"/>
      <c r="BG176" s="15" t="n"/>
      <c r="BH176" s="24" t="n"/>
      <c r="BI176" s="10" t="n"/>
      <c r="BJ176" s="118" t="n"/>
      <c r="BK176" s="24" t="n"/>
      <c r="BL176" s="24" t="n"/>
      <c r="BM176" s="50">
        <f t="array" ref="BM176">+_xlfn.XLOOKUP(1,(CM_CT2[Contract Number Customer]=CM_CT2[[#This Row],[Contract Number Customer]])*(CM_CT2[Row Type]="Header"),CM_CT2[Contract Mileage])</f>
        <v/>
      </c>
      <c r="BN176" s="50" t="n"/>
      <c r="BO176" s="54" t="n"/>
      <c r="BP176" s="54">
        <f t="array" ref="BP176">+_xlfn.XLOOKUP(1,(CM_CT2[Contract Number Customer]=CM_CT2[[#This Row],[Contract Number Customer]])*(CM_CT2[Row Type]="Header"),CM_CT2[Currency])</f>
        <v/>
      </c>
      <c r="BQ176" s="75">
        <f t="array" ref="BQ176">+_xlfn.XLOOKUP(1,(CM_CT2[Contract Number Customer]=CM_CT2[[#This Row],[Contract Number Customer]])*(CM_CT2[Row Type]="Header"),CM_CT2[Lease Rate EUR])</f>
        <v/>
      </c>
      <c r="BR176" s="306" t="n"/>
      <c r="BS176" s="306" t="n"/>
      <c r="BT176" s="177" t="n"/>
      <c r="BU176" s="306" t="n"/>
      <c r="BV176" s="179">
        <f t="array" ref="BV176">+_xlfn.XLOOKUP(1,(Table_Mietpos[Vertragsnummer]=CM_CT2[[#This Row],[Contract Number M3]])*(Table_Mietpos[Auftragspos.]=CM_CT2[[#This Row],[Rentalposition M3]]),Table_Mietpos[Nettosatz/Typ])</f>
        <v/>
      </c>
      <c r="BW176" s="306" t="n"/>
      <c r="BX176" s="75" t="n"/>
      <c r="BY176" s="75" t="n"/>
      <c r="BZ176" s="75" t="n"/>
      <c r="CA176" s="75" t="n"/>
      <c r="CB176" s="75" t="n"/>
      <c r="CC176" s="307" t="n"/>
      <c r="CD176" s="307" t="n"/>
      <c r="CE176" s="307" t="n"/>
      <c r="CF176" s="307" t="n"/>
      <c r="CG176" s="28" t="n"/>
      <c r="CH176" s="28" t="n"/>
      <c r="CI176" s="28" t="n"/>
      <c r="CJ176" s="186" t="n"/>
      <c r="CK176" s="307" t="n"/>
      <c r="CL176" s="306" t="n"/>
      <c r="CM176" s="12" t="n"/>
      <c r="CN176" s="20" t="n"/>
      <c r="CO176" s="142" t="n"/>
      <c r="CP176" s="142" t="n"/>
      <c r="CQ176" s="142" t="n"/>
      <c r="CR176" s="20" t="n"/>
    </row>
    <row r="177" ht="15" customHeight="1" s="287">
      <c r="B177" s="11" t="n"/>
      <c r="C177" s="14" t="inlineStr">
        <is>
          <t>V700010</t>
        </is>
      </c>
      <c r="D177" s="10" t="n"/>
      <c r="E177" s="15">
        <f t="array" ref="E177">+_xlfn.XLOOKUP(1,(CM_CT2[Contract Number M3]=CM_CT2[[#This Row],[Contract Number M3]])*(CM_CT2[Row Type]="Header"),CM_CT2[Contract Number Customer])</f>
        <v/>
      </c>
      <c r="F177" s="10" t="n">
        <v>4</v>
      </c>
      <c r="G177" s="10" t="inlineStr">
        <is>
          <t>Wagon</t>
        </is>
      </c>
      <c r="H177" s="10" t="n">
        <v>19</v>
      </c>
      <c r="I177" s="73">
        <f t="array" ref="I177">+_xlfn.XLOOKUP(1,(Table_Mietpos[Vertragsnummer]=CM[[#This Row],[Contract Number M3]])*(Table_Mietpos[Auftragspos.]=CM[[#This Row],[Rentalposition M3]]),Table_Mietpos[ChNr])</f>
        <v/>
      </c>
      <c r="J177" s="72">
        <f t="array" ref="J177">+_xlfn.XLOOKUP(1,(CM_CT2[Contract Number Customer]=CM_CT2[[#This Row],[Contract Number Customer]])*(CM_CT2[Row Type]="Header"),CM_CT2[Customer])</f>
        <v/>
      </c>
      <c r="K177" s="51" t="n"/>
      <c r="L177" s="51" t="n"/>
      <c r="M177" s="15">
        <f t="array" ref="M177">+_xlfn.XLOOKUP(1,(CM_CT2[Contract Number Customer]=CM_CT2[[#This Row],[Contract Number Customer]])*(CM_CT2[Row Type]="Header"),CM_CT2[Sales Manager])</f>
        <v/>
      </c>
      <c r="N177" s="15">
        <f t="array" ref="N177">+_xlfn.XLOOKUP(1,(CM_CT2[Contract Number Customer]=CM_CT2[[#This Row],[Contract Number Customer]])*(CM_CT2[Row Type]="Header"),CM_CT2[Wagon Type])</f>
        <v/>
      </c>
      <c r="O177" s="10" t="n">
        <v>1</v>
      </c>
      <c r="P177" s="10" t="n"/>
      <c r="Q177" s="10" t="n"/>
      <c r="R177" s="10" t="n">
        <v>1</v>
      </c>
      <c r="S177" s="10" t="n"/>
      <c r="T177" s="10" t="n">
        <v>1</v>
      </c>
      <c r="U177" s="15">
        <f>+IF(CM_CT2[[#This Row],[Contract Status]]&lt;&gt;"ended",1,0)</f>
        <v/>
      </c>
      <c r="V177" s="15" t="n"/>
      <c r="W177" s="15">
        <f t="array" ref="W177">_xlfn.XLOOKUP(1,(CM_CT2[Contract Number Customer]=$E176)*(CM_CT2[Delivery Batch]=$F176)*(CM_CT2[Row Type]="Batch"),CM_CT2[Contract Flex])</f>
        <v/>
      </c>
      <c r="X177" s="54">
        <f t="array" ref="X177">_xlfn.XLOOKUP(1,(CM_CT2[Contract Number Customer]=$E176)*(CM_CT2[Delivery Batch]=$F176)*(CM_CT2[Row Type]="Batch"),CM_CT2[Flex StartDate])</f>
        <v/>
      </c>
      <c r="Y177" s="54">
        <f t="array" ref="Y177">_xlfn.XLOOKUP(1,(CM_CT2[Contract Number Customer]=$E176)*(CM_CT2[Delivery Batch]=$F176)*(CM_CT2[Row Type]="Batch"),CM_CT2[Flex EndDate])</f>
        <v/>
      </c>
      <c r="Z177" s="15">
        <f t="array" ref="Z177">_xlfn.XLOOKUP(1,(CM_CT2[Contract Number Customer]=$E176)*(CM_CT2[Delivery Batch]=$F176)*(CM_CT2[Row Type]="Batch"),CM_CT2[Contract Status])</f>
        <v/>
      </c>
      <c r="AA177" s="15" t="n"/>
      <c r="AB177" s="74" t="n"/>
      <c r="AC177" s="74" t="n"/>
      <c r="AD177" s="131">
        <f t="array" ref="AD177">+_xlfn.XLOOKUP(1,(Table_Mietpos[Vertragsnummer]=CM_CT2[[#This Row],[Contract Number M3]])*(Table_Mietpos[Auftragspos.]=CM_CT2[[#This Row],[Rentalposition M3]]),Table_Mietpos[Gueltig_ab])</f>
        <v/>
      </c>
      <c r="AE177" s="131">
        <f t="array" ref="AE177">+_xlfn.XLOOKUP(1,(Table_Mietpos[Vertragsnummer]=CM_CT2[[#This Row],[Contract Number M3]])*(Table_Mietpos[Auftragspos.]=CM_CT2[[#This Row],[Rentalposition M3]]),Table_Mietpos[Gueltig_bis])</f>
        <v/>
      </c>
      <c r="AF177" s="50">
        <f t="array" ref="AF177">+_xlfn.XLOOKUP(1,(CM_CT2[Contract Number Customer]=CM_CT2[[#This Row],[Contract Number Customer]])*(CM_CT2[Row Type]="Header"),CM_CT2[Contract Lenght Initial])</f>
        <v/>
      </c>
      <c r="AG177" s="136">
        <f>+CM_CT2[[#This Row],[Rental EndDate]]</f>
        <v/>
      </c>
      <c r="AH177" s="305" t="n"/>
      <c r="AI177" s="305" t="n"/>
      <c r="AJ177" s="305" t="n"/>
      <c r="AK177" s="53" t="n"/>
      <c r="AL177" s="15">
        <f t="array" ref="AL177">+_xlfn.XLOOKUP(1,(CM_CT2[Contract Number Customer]=CM_CT2[[#This Row],[Contract Number Customer]])*(CM_CT2[Row Type]="Header"),CM_CT2[Early Termination Category])</f>
        <v/>
      </c>
      <c r="AM177" s="136">
        <f t="array" ref="AM177">_xlfn.XLOOKUP(1,(CM_CT2[Contract Number Customer]=$E176)*(CM_CT2[Delivery Batch]=$F176)*(CM_CT2[Row Type]="Batch"),CM_CT2[Early Termination cut-off date1])</f>
        <v/>
      </c>
      <c r="AN177" s="136">
        <f t="array" ref="AN177">_xlfn.XLOOKUP(1,(CM_CT2[Contract Number Customer]=$E176)*(CM_CT2[Delivery Batch]=$F176)*(CM_CT2[Row Type]="Batch"),CM_CT2[Early Termination cut-off date2])</f>
        <v/>
      </c>
      <c r="AO177" s="53">
        <f t="array" ref="AO177">+_xlfn.XLOOKUP(1,(CM_CT2[Contract Number Customer]=CM_CT2[[#This Row],[Contract Number Customer]])*(CM_CT2[Row Type]="Header"),CM_CT2[Early Termination Notice Period Mths])</f>
        <v/>
      </c>
      <c r="AP177" s="53">
        <f t="array" ref="AP177">+_xlfn.XLOOKUP(1,(CM_CT2[Contract Number Customer]=CM_CT2[[#This Row],[Contract Number Customer]])*(CM_CT2[Row Type]="Header"),CM_CT2[Duly Termination Notice Period Mths])</f>
        <v/>
      </c>
      <c r="AQ177" s="54" t="n"/>
      <c r="AR177" s="54">
        <f t="array" ref="AR177">+_xlfn.XLOOKUP(1,(CM_CT2[[#This Row],[Contract Number M3]]=Next_possible_notice[Contract Number M3])*(CM_CT2[[#This Row],[Rentalposition M3]]=Next_possible_notice[Rentalposition M3]),Next_possible_notice[NoticeDateCalc])</f>
        <v/>
      </c>
      <c r="AS177" s="117" t="n"/>
      <c r="AT177" s="75" t="n"/>
      <c r="AU177" s="75" t="n"/>
      <c r="AV177" s="75" t="n"/>
      <c r="AW177" s="75" t="n"/>
      <c r="AX177" s="53" t="n"/>
      <c r="AY177" s="75" t="n"/>
      <c r="AZ177" s="54" t="n"/>
      <c r="BA177" s="50">
        <f t="array" ref="BA177">+_xlfn.XLOOKUP(1,(CM_CT2[Contract Number Customer]=CM_CT2[[#This Row],[Contract Number Customer]])*(CM_CT2[Row Type]="Header"),CM_CT2[Contract Lenght Early Clause &amp; Option])</f>
        <v/>
      </c>
      <c r="BB177" s="15" t="n"/>
      <c r="BC177" s="15" t="n"/>
      <c r="BD177" s="15" t="n"/>
      <c r="BE177" s="15" t="n"/>
      <c r="BF177" s="15" t="n"/>
      <c r="BG177" s="15" t="n"/>
      <c r="BH177" s="24" t="n"/>
      <c r="BI177" s="10" t="n"/>
      <c r="BJ177" s="118" t="n"/>
      <c r="BK177" s="24" t="n"/>
      <c r="BL177" s="24" t="n"/>
      <c r="BM177" s="50">
        <f t="array" ref="BM177">+_xlfn.XLOOKUP(1,(CM_CT2[Contract Number Customer]=CM_CT2[[#This Row],[Contract Number Customer]])*(CM_CT2[Row Type]="Header"),CM_CT2[Contract Mileage])</f>
        <v/>
      </c>
      <c r="BN177" s="50" t="n"/>
      <c r="BO177" s="54" t="n"/>
      <c r="BP177" s="54">
        <f t="array" ref="BP177">+_xlfn.XLOOKUP(1,(CM_CT2[Contract Number Customer]=CM_CT2[[#This Row],[Contract Number Customer]])*(CM_CT2[Row Type]="Header"),CM_CT2[Currency])</f>
        <v/>
      </c>
      <c r="BQ177" s="75">
        <f t="array" ref="BQ177">+_xlfn.XLOOKUP(1,(CM_CT2[Contract Number Customer]=CM_CT2[[#This Row],[Contract Number Customer]])*(CM_CT2[Row Type]="Header"),CM_CT2[Lease Rate EUR])</f>
        <v/>
      </c>
      <c r="BR177" s="306" t="n"/>
      <c r="BS177" s="306" t="n"/>
      <c r="BT177" s="177" t="n"/>
      <c r="BU177" s="306" t="n"/>
      <c r="BV177" s="179">
        <f t="array" ref="BV177">+_xlfn.XLOOKUP(1,(Table_Mietpos[Vertragsnummer]=CM_CT2[[#This Row],[Contract Number M3]])*(Table_Mietpos[Auftragspos.]=CM_CT2[[#This Row],[Rentalposition M3]]),Table_Mietpos[Nettosatz/Typ])</f>
        <v/>
      </c>
      <c r="BW177" s="306" t="n"/>
      <c r="BX177" s="75" t="n"/>
      <c r="BY177" s="75" t="n"/>
      <c r="BZ177" s="75" t="n"/>
      <c r="CA177" s="75" t="n"/>
      <c r="CB177" s="75" t="n"/>
      <c r="CC177" s="307" t="n"/>
      <c r="CD177" s="307" t="n"/>
      <c r="CE177" s="307" t="n"/>
      <c r="CF177" s="307" t="n"/>
      <c r="CG177" s="28" t="n"/>
      <c r="CH177" s="28" t="n"/>
      <c r="CI177" s="28" t="n"/>
      <c r="CJ177" s="186" t="n"/>
      <c r="CK177" s="307" t="n"/>
      <c r="CL177" s="306" t="n"/>
      <c r="CM177" s="12" t="n"/>
      <c r="CN177" s="20" t="n"/>
      <c r="CO177" s="142" t="n"/>
      <c r="CP177" s="142" t="n"/>
      <c r="CQ177" s="142" t="n"/>
      <c r="CR177" s="20" t="n"/>
    </row>
    <row r="178" ht="15" customHeight="1" s="287">
      <c r="B178" s="11" t="n"/>
      <c r="C178" s="14" t="inlineStr">
        <is>
          <t>V700010</t>
        </is>
      </c>
      <c r="D178" s="10" t="n"/>
      <c r="E178" s="15">
        <f t="array" ref="E178">+_xlfn.XLOOKUP(1,(CM_CT2[Contract Number M3]=CM_CT2[[#This Row],[Contract Number M3]])*(CM_CT2[Row Type]="Header"),CM_CT2[Contract Number Customer])</f>
        <v/>
      </c>
      <c r="F178" s="10" t="n">
        <v>4</v>
      </c>
      <c r="G178" s="10" t="inlineStr">
        <is>
          <t>Wagon</t>
        </is>
      </c>
      <c r="H178" s="10" t="n">
        <v>20</v>
      </c>
      <c r="I178" s="73">
        <f t="array" ref="I178">+_xlfn.XLOOKUP(1,(Table_Mietpos[Vertragsnummer]=CM[[#This Row],[Contract Number M3]])*(Table_Mietpos[Auftragspos.]=CM[[#This Row],[Rentalposition M3]]),Table_Mietpos[ChNr])</f>
        <v/>
      </c>
      <c r="J178" s="72">
        <f t="array" ref="J178">+_xlfn.XLOOKUP(1,(CM_CT2[Contract Number Customer]=CM_CT2[[#This Row],[Contract Number Customer]])*(CM_CT2[Row Type]="Header"),CM_CT2[Customer])</f>
        <v/>
      </c>
      <c r="K178" s="51" t="n"/>
      <c r="L178" s="51" t="n"/>
      <c r="M178" s="15">
        <f t="array" ref="M178">+_xlfn.XLOOKUP(1,(CM_CT2[Contract Number Customer]=CM_CT2[[#This Row],[Contract Number Customer]])*(CM_CT2[Row Type]="Header"),CM_CT2[Sales Manager])</f>
        <v/>
      </c>
      <c r="N178" s="15">
        <f t="array" ref="N178">+_xlfn.XLOOKUP(1,(CM_CT2[Contract Number Customer]=CM_CT2[[#This Row],[Contract Number Customer]])*(CM_CT2[Row Type]="Header"),CM_CT2[Wagon Type])</f>
        <v/>
      </c>
      <c r="O178" s="10" t="n">
        <v>1</v>
      </c>
      <c r="P178" s="10" t="n"/>
      <c r="Q178" s="10" t="n"/>
      <c r="R178" s="10" t="n">
        <v>1</v>
      </c>
      <c r="S178" s="10" t="n"/>
      <c r="T178" s="10" t="n">
        <v>1</v>
      </c>
      <c r="U178" s="15">
        <f>+IF(CM_CT2[[#This Row],[Contract Status]]&lt;&gt;"ended",1,0)</f>
        <v/>
      </c>
      <c r="V178" s="15" t="n"/>
      <c r="W178" s="15">
        <f t="array" ref="W178">_xlfn.XLOOKUP(1,(CM_CT2[Contract Number Customer]=$E177)*(CM_CT2[Delivery Batch]=$F177)*(CM_CT2[Row Type]="Batch"),CM_CT2[Contract Flex])</f>
        <v/>
      </c>
      <c r="X178" s="54">
        <f t="array" ref="X178">_xlfn.XLOOKUP(1,(CM_CT2[Contract Number Customer]=$E177)*(CM_CT2[Delivery Batch]=$F177)*(CM_CT2[Row Type]="Batch"),CM_CT2[Flex StartDate])</f>
        <v/>
      </c>
      <c r="Y178" s="54">
        <f t="array" ref="Y178">_xlfn.XLOOKUP(1,(CM_CT2[Contract Number Customer]=$E177)*(CM_CT2[Delivery Batch]=$F177)*(CM_CT2[Row Type]="Batch"),CM_CT2[Flex EndDate])</f>
        <v/>
      </c>
      <c r="Z178" s="15">
        <f t="array" ref="Z178">_xlfn.XLOOKUP(1,(CM_CT2[Contract Number Customer]=$E177)*(CM_CT2[Delivery Batch]=$F177)*(CM_CT2[Row Type]="Batch"),CM_CT2[Contract Status])</f>
        <v/>
      </c>
      <c r="AA178" s="15" t="n"/>
      <c r="AB178" s="74" t="n"/>
      <c r="AC178" s="74" t="n"/>
      <c r="AD178" s="131">
        <f t="array" ref="AD178">+_xlfn.XLOOKUP(1,(Table_Mietpos[Vertragsnummer]=CM_CT2[[#This Row],[Contract Number M3]])*(Table_Mietpos[Auftragspos.]=CM_CT2[[#This Row],[Rentalposition M3]]),Table_Mietpos[Gueltig_ab])</f>
        <v/>
      </c>
      <c r="AE178" s="131">
        <f t="array" ref="AE178">+_xlfn.XLOOKUP(1,(Table_Mietpos[Vertragsnummer]=CM_CT2[[#This Row],[Contract Number M3]])*(Table_Mietpos[Auftragspos.]=CM_CT2[[#This Row],[Rentalposition M3]]),Table_Mietpos[Gueltig_bis])</f>
        <v/>
      </c>
      <c r="AF178" s="50">
        <f t="array" ref="AF178">+_xlfn.XLOOKUP(1,(CM_CT2[Contract Number Customer]=CM_CT2[[#This Row],[Contract Number Customer]])*(CM_CT2[Row Type]="Header"),CM_CT2[Contract Lenght Initial])</f>
        <v/>
      </c>
      <c r="AG178" s="136">
        <f>+CM_CT2[[#This Row],[Rental EndDate]]</f>
        <v/>
      </c>
      <c r="AH178" s="305" t="n"/>
      <c r="AI178" s="305" t="n"/>
      <c r="AJ178" s="305" t="n"/>
      <c r="AK178" s="53" t="n"/>
      <c r="AL178" s="15">
        <f t="array" ref="AL178">+_xlfn.XLOOKUP(1,(CM_CT2[Contract Number Customer]=CM_CT2[[#This Row],[Contract Number Customer]])*(CM_CT2[Row Type]="Header"),CM_CT2[Early Termination Category])</f>
        <v/>
      </c>
      <c r="AM178" s="136">
        <f t="array" ref="AM178">_xlfn.XLOOKUP(1,(CM_CT2[Contract Number Customer]=$E177)*(CM_CT2[Delivery Batch]=$F177)*(CM_CT2[Row Type]="Batch"),CM_CT2[Early Termination cut-off date1])</f>
        <v/>
      </c>
      <c r="AN178" s="136">
        <f t="array" ref="AN178">_xlfn.XLOOKUP(1,(CM_CT2[Contract Number Customer]=$E177)*(CM_CT2[Delivery Batch]=$F177)*(CM_CT2[Row Type]="Batch"),CM_CT2[Early Termination cut-off date2])</f>
        <v/>
      </c>
      <c r="AO178" s="53">
        <f t="array" ref="AO178">+_xlfn.XLOOKUP(1,(CM_CT2[Contract Number Customer]=CM_CT2[[#This Row],[Contract Number Customer]])*(CM_CT2[Row Type]="Header"),CM_CT2[Early Termination Notice Period Mths])</f>
        <v/>
      </c>
      <c r="AP178" s="53">
        <f t="array" ref="AP178">+_xlfn.XLOOKUP(1,(CM_CT2[Contract Number Customer]=CM_CT2[[#This Row],[Contract Number Customer]])*(CM_CT2[Row Type]="Header"),CM_CT2[Duly Termination Notice Period Mths])</f>
        <v/>
      </c>
      <c r="AQ178" s="54" t="n"/>
      <c r="AR178" s="54">
        <f t="array" ref="AR178">+_xlfn.XLOOKUP(1,(CM_CT2[[#This Row],[Contract Number M3]]=Next_possible_notice[Contract Number M3])*(CM_CT2[[#This Row],[Rentalposition M3]]=Next_possible_notice[Rentalposition M3]),Next_possible_notice[NoticeDateCalc])</f>
        <v/>
      </c>
      <c r="AS178" s="117" t="n"/>
      <c r="AT178" s="75" t="n"/>
      <c r="AU178" s="75" t="n"/>
      <c r="AV178" s="75" t="n"/>
      <c r="AW178" s="75" t="n"/>
      <c r="AX178" s="53" t="n"/>
      <c r="AY178" s="75" t="n"/>
      <c r="AZ178" s="54" t="n"/>
      <c r="BA178" s="50">
        <f t="array" ref="BA178">+_xlfn.XLOOKUP(1,(CM_CT2[Contract Number Customer]=CM_CT2[[#This Row],[Contract Number Customer]])*(CM_CT2[Row Type]="Header"),CM_CT2[Contract Lenght Early Clause &amp; Option])</f>
        <v/>
      </c>
      <c r="BB178" s="15" t="n"/>
      <c r="BC178" s="15" t="n"/>
      <c r="BD178" s="15" t="n"/>
      <c r="BE178" s="15" t="n"/>
      <c r="BF178" s="15" t="n"/>
      <c r="BG178" s="15" t="n"/>
      <c r="BH178" s="24" t="n"/>
      <c r="BI178" s="10" t="n"/>
      <c r="BJ178" s="118" t="n"/>
      <c r="BK178" s="24" t="n"/>
      <c r="BL178" s="24" t="n"/>
      <c r="BM178" s="50">
        <f t="array" ref="BM178">+_xlfn.XLOOKUP(1,(CM_CT2[Contract Number Customer]=CM_CT2[[#This Row],[Contract Number Customer]])*(CM_CT2[Row Type]="Header"),CM_CT2[Contract Mileage])</f>
        <v/>
      </c>
      <c r="BN178" s="50" t="n"/>
      <c r="BO178" s="54" t="n"/>
      <c r="BP178" s="54">
        <f t="array" ref="BP178">+_xlfn.XLOOKUP(1,(CM_CT2[Contract Number Customer]=CM_CT2[[#This Row],[Contract Number Customer]])*(CM_CT2[Row Type]="Header"),CM_CT2[Currency])</f>
        <v/>
      </c>
      <c r="BQ178" s="75">
        <f t="array" ref="BQ178">+_xlfn.XLOOKUP(1,(CM_CT2[Contract Number Customer]=CM_CT2[[#This Row],[Contract Number Customer]])*(CM_CT2[Row Type]="Header"),CM_CT2[Lease Rate EUR])</f>
        <v/>
      </c>
      <c r="BR178" s="306" t="n"/>
      <c r="BS178" s="306" t="n"/>
      <c r="BT178" s="177" t="n"/>
      <c r="BU178" s="306" t="n"/>
      <c r="BV178" s="179">
        <f t="array" ref="BV178">+_xlfn.XLOOKUP(1,(Table_Mietpos[Vertragsnummer]=CM_CT2[[#This Row],[Contract Number M3]])*(Table_Mietpos[Auftragspos.]=CM_CT2[[#This Row],[Rentalposition M3]]),Table_Mietpos[Nettosatz/Typ])</f>
        <v/>
      </c>
      <c r="BW178" s="306" t="n"/>
      <c r="BX178" s="75" t="n"/>
      <c r="BY178" s="75" t="n"/>
      <c r="BZ178" s="75" t="n"/>
      <c r="CA178" s="75" t="n"/>
      <c r="CB178" s="75" t="n"/>
      <c r="CC178" s="307" t="n"/>
      <c r="CD178" s="307" t="n"/>
      <c r="CE178" s="307" t="n"/>
      <c r="CF178" s="307" t="n"/>
      <c r="CG178" s="28" t="n"/>
      <c r="CH178" s="28" t="n"/>
      <c r="CI178" s="28" t="n"/>
      <c r="CJ178" s="186" t="n"/>
      <c r="CK178" s="307" t="n"/>
      <c r="CL178" s="306" t="n"/>
      <c r="CM178" s="12" t="n"/>
      <c r="CN178" s="20" t="n"/>
      <c r="CO178" s="142" t="n"/>
      <c r="CP178" s="142" t="n"/>
      <c r="CQ178" s="142" t="n"/>
      <c r="CR178" s="20" t="n"/>
    </row>
    <row r="179" ht="15" customHeight="1" s="287">
      <c r="B179" s="11" t="n"/>
      <c r="C179" s="14" t="inlineStr">
        <is>
          <t>V700010</t>
        </is>
      </c>
      <c r="D179" s="10" t="n"/>
      <c r="E179" s="15">
        <f t="array" ref="E179">+_xlfn.XLOOKUP(1,(CM_CT2[Contract Number M3]=CM_CT2[[#This Row],[Contract Number M3]])*(CM_CT2[Row Type]="Header"),CM_CT2[Contract Number Customer])</f>
        <v/>
      </c>
      <c r="F179" s="10" t="n">
        <v>4</v>
      </c>
      <c r="G179" s="10" t="inlineStr">
        <is>
          <t>Wagon</t>
        </is>
      </c>
      <c r="H179" s="10" t="n">
        <v>21</v>
      </c>
      <c r="I179" s="73">
        <f t="array" ref="I179">+_xlfn.XLOOKUP(1,(Table_Mietpos[Vertragsnummer]=CM[[#This Row],[Contract Number M3]])*(Table_Mietpos[Auftragspos.]=CM[[#This Row],[Rentalposition M3]]),Table_Mietpos[ChNr])</f>
        <v/>
      </c>
      <c r="J179" s="72">
        <f t="array" ref="J179">+_xlfn.XLOOKUP(1,(CM_CT2[Contract Number Customer]=CM_CT2[[#This Row],[Contract Number Customer]])*(CM_CT2[Row Type]="Header"),CM_CT2[Customer])</f>
        <v/>
      </c>
      <c r="K179" s="51" t="n"/>
      <c r="L179" s="51" t="n"/>
      <c r="M179" s="15">
        <f t="array" ref="M179">+_xlfn.XLOOKUP(1,(CM_CT2[Contract Number Customer]=CM_CT2[[#This Row],[Contract Number Customer]])*(CM_CT2[Row Type]="Header"),CM_CT2[Sales Manager])</f>
        <v/>
      </c>
      <c r="N179" s="15">
        <f t="array" ref="N179">+_xlfn.XLOOKUP(1,(CM_CT2[Contract Number Customer]=CM_CT2[[#This Row],[Contract Number Customer]])*(CM_CT2[Row Type]="Header"),CM_CT2[Wagon Type])</f>
        <v/>
      </c>
      <c r="O179" s="10" t="n">
        <v>1</v>
      </c>
      <c r="P179" s="10" t="n"/>
      <c r="Q179" s="10" t="n"/>
      <c r="R179" s="10" t="n">
        <v>1</v>
      </c>
      <c r="S179" s="10" t="n"/>
      <c r="T179" s="10" t="n">
        <v>1</v>
      </c>
      <c r="U179" s="15">
        <f>+IF(CM_CT2[[#This Row],[Contract Status]]&lt;&gt;"ended",1,0)</f>
        <v/>
      </c>
      <c r="V179" s="15" t="n"/>
      <c r="W179" s="15">
        <f t="array" ref="W179">_xlfn.XLOOKUP(1,(CM_CT2[Contract Number Customer]=$E178)*(CM_CT2[Delivery Batch]=$F178)*(CM_CT2[Row Type]="Batch"),CM_CT2[Contract Flex])</f>
        <v/>
      </c>
      <c r="X179" s="54">
        <f t="array" ref="X179">_xlfn.XLOOKUP(1,(CM_CT2[Contract Number Customer]=$E178)*(CM_CT2[Delivery Batch]=$F178)*(CM_CT2[Row Type]="Batch"),CM_CT2[Flex StartDate])</f>
        <v/>
      </c>
      <c r="Y179" s="54">
        <f t="array" ref="Y179">_xlfn.XLOOKUP(1,(CM_CT2[Contract Number Customer]=$E178)*(CM_CT2[Delivery Batch]=$F178)*(CM_CT2[Row Type]="Batch"),CM_CT2[Flex EndDate])</f>
        <v/>
      </c>
      <c r="Z179" s="15">
        <f t="array" ref="Z179">_xlfn.XLOOKUP(1,(CM_CT2[Contract Number Customer]=$E178)*(CM_CT2[Delivery Batch]=$F178)*(CM_CT2[Row Type]="Batch"),CM_CT2[Contract Status])</f>
        <v/>
      </c>
      <c r="AA179" s="15" t="n"/>
      <c r="AB179" s="74" t="n"/>
      <c r="AC179" s="74" t="n"/>
      <c r="AD179" s="131">
        <f t="array" ref="AD179">+_xlfn.XLOOKUP(1,(Table_Mietpos[Vertragsnummer]=CM_CT2[[#This Row],[Contract Number M3]])*(Table_Mietpos[Auftragspos.]=CM_CT2[[#This Row],[Rentalposition M3]]),Table_Mietpos[Gueltig_ab])</f>
        <v/>
      </c>
      <c r="AE179" s="131">
        <f t="array" ref="AE179">+_xlfn.XLOOKUP(1,(Table_Mietpos[Vertragsnummer]=CM_CT2[[#This Row],[Contract Number M3]])*(Table_Mietpos[Auftragspos.]=CM_CT2[[#This Row],[Rentalposition M3]]),Table_Mietpos[Gueltig_bis])</f>
        <v/>
      </c>
      <c r="AF179" s="50">
        <f t="array" ref="AF179">+_xlfn.XLOOKUP(1,(CM_CT2[Contract Number Customer]=CM_CT2[[#This Row],[Contract Number Customer]])*(CM_CT2[Row Type]="Header"),CM_CT2[Contract Lenght Initial])</f>
        <v/>
      </c>
      <c r="AG179" s="136">
        <f>+CM_CT2[[#This Row],[Rental EndDate]]</f>
        <v/>
      </c>
      <c r="AH179" s="305" t="n"/>
      <c r="AI179" s="305" t="n"/>
      <c r="AJ179" s="305" t="n"/>
      <c r="AK179" s="53" t="n"/>
      <c r="AL179" s="15">
        <f t="array" ref="AL179">+_xlfn.XLOOKUP(1,(CM_CT2[Contract Number Customer]=CM_CT2[[#This Row],[Contract Number Customer]])*(CM_CT2[Row Type]="Header"),CM_CT2[Early Termination Category])</f>
        <v/>
      </c>
      <c r="AM179" s="136">
        <f t="array" ref="AM179">_xlfn.XLOOKUP(1,(CM_CT2[Contract Number Customer]=$E178)*(CM_CT2[Delivery Batch]=$F178)*(CM_CT2[Row Type]="Batch"),CM_CT2[Early Termination cut-off date1])</f>
        <v/>
      </c>
      <c r="AN179" s="136">
        <f t="array" ref="AN179">_xlfn.XLOOKUP(1,(CM_CT2[Contract Number Customer]=$E178)*(CM_CT2[Delivery Batch]=$F178)*(CM_CT2[Row Type]="Batch"),CM_CT2[Early Termination cut-off date2])</f>
        <v/>
      </c>
      <c r="AO179" s="53">
        <f t="array" ref="AO179">+_xlfn.XLOOKUP(1,(CM_CT2[Contract Number Customer]=CM_CT2[[#This Row],[Contract Number Customer]])*(CM_CT2[Row Type]="Header"),CM_CT2[Early Termination Notice Period Mths])</f>
        <v/>
      </c>
      <c r="AP179" s="53">
        <f t="array" ref="AP179">+_xlfn.XLOOKUP(1,(CM_CT2[Contract Number Customer]=CM_CT2[[#This Row],[Contract Number Customer]])*(CM_CT2[Row Type]="Header"),CM_CT2[Duly Termination Notice Period Mths])</f>
        <v/>
      </c>
      <c r="AQ179" s="54" t="n"/>
      <c r="AR179" s="54">
        <f t="array" ref="AR179">+_xlfn.XLOOKUP(1,(CM_CT2[[#This Row],[Contract Number M3]]=Next_possible_notice[Contract Number M3])*(CM_CT2[[#This Row],[Rentalposition M3]]=Next_possible_notice[Rentalposition M3]),Next_possible_notice[NoticeDateCalc])</f>
        <v/>
      </c>
      <c r="AS179" s="117" t="n"/>
      <c r="AT179" s="75" t="n"/>
      <c r="AU179" s="75" t="n"/>
      <c r="AV179" s="75" t="n"/>
      <c r="AW179" s="75" t="n"/>
      <c r="AX179" s="53" t="n"/>
      <c r="AY179" s="75" t="n"/>
      <c r="AZ179" s="54" t="n"/>
      <c r="BA179" s="50">
        <f t="array" ref="BA179">+_xlfn.XLOOKUP(1,(CM_CT2[Contract Number Customer]=CM_CT2[[#This Row],[Contract Number Customer]])*(CM_CT2[Row Type]="Header"),CM_CT2[Contract Lenght Early Clause &amp; Option])</f>
        <v/>
      </c>
      <c r="BB179" s="15" t="n"/>
      <c r="BC179" s="15" t="n"/>
      <c r="BD179" s="15" t="n"/>
      <c r="BE179" s="15" t="n"/>
      <c r="BF179" s="15" t="n"/>
      <c r="BG179" s="15" t="n"/>
      <c r="BH179" s="24" t="n"/>
      <c r="BI179" s="10" t="n"/>
      <c r="BJ179" s="118" t="n"/>
      <c r="BK179" s="24" t="n"/>
      <c r="BL179" s="24" t="n"/>
      <c r="BM179" s="50">
        <f t="array" ref="BM179">+_xlfn.XLOOKUP(1,(CM_CT2[Contract Number Customer]=CM_CT2[[#This Row],[Contract Number Customer]])*(CM_CT2[Row Type]="Header"),CM_CT2[Contract Mileage])</f>
        <v/>
      </c>
      <c r="BN179" s="50" t="n"/>
      <c r="BO179" s="54" t="n"/>
      <c r="BP179" s="54">
        <f t="array" ref="BP179">+_xlfn.XLOOKUP(1,(CM_CT2[Contract Number Customer]=CM_CT2[[#This Row],[Contract Number Customer]])*(CM_CT2[Row Type]="Header"),CM_CT2[Currency])</f>
        <v/>
      </c>
      <c r="BQ179" s="75">
        <f t="array" ref="BQ179">+_xlfn.XLOOKUP(1,(CM_CT2[Contract Number Customer]=CM_CT2[[#This Row],[Contract Number Customer]])*(CM_CT2[Row Type]="Header"),CM_CT2[Lease Rate EUR])</f>
        <v/>
      </c>
      <c r="BR179" s="306" t="n"/>
      <c r="BS179" s="306" t="n"/>
      <c r="BT179" s="177" t="n"/>
      <c r="BU179" s="306" t="n"/>
      <c r="BV179" s="179">
        <f t="array" ref="BV179">+_xlfn.XLOOKUP(1,(Table_Mietpos[Vertragsnummer]=CM_CT2[[#This Row],[Contract Number M3]])*(Table_Mietpos[Auftragspos.]=CM_CT2[[#This Row],[Rentalposition M3]]),Table_Mietpos[Nettosatz/Typ])</f>
        <v/>
      </c>
      <c r="BW179" s="306" t="n"/>
      <c r="BX179" s="75" t="n"/>
      <c r="BY179" s="75" t="n"/>
      <c r="BZ179" s="75" t="n"/>
      <c r="CA179" s="75" t="n"/>
      <c r="CB179" s="75" t="n"/>
      <c r="CC179" s="307" t="n"/>
      <c r="CD179" s="307" t="n"/>
      <c r="CE179" s="307" t="n"/>
      <c r="CF179" s="307" t="n"/>
      <c r="CG179" s="28" t="n"/>
      <c r="CH179" s="28" t="n"/>
      <c r="CI179" s="28" t="n"/>
      <c r="CJ179" s="186" t="n"/>
      <c r="CK179" s="307" t="n"/>
      <c r="CL179" s="306" t="n"/>
      <c r="CM179" s="12" t="n"/>
      <c r="CN179" s="20" t="n"/>
      <c r="CO179" s="142" t="n"/>
      <c r="CP179" s="142" t="n"/>
      <c r="CQ179" s="142" t="n"/>
      <c r="CR179" s="20" t="n"/>
    </row>
    <row r="180" ht="15" customHeight="1" s="287">
      <c r="B180" s="11" t="n"/>
      <c r="C180" s="14" t="inlineStr">
        <is>
          <t>V700010</t>
        </is>
      </c>
      <c r="D180" s="10" t="n"/>
      <c r="E180" s="15">
        <f t="array" ref="E180">+_xlfn.XLOOKUP(1,(CM_CT2[Contract Number M3]=CM_CT2[[#This Row],[Contract Number M3]])*(CM_CT2[Row Type]="Header"),CM_CT2[Contract Number Customer])</f>
        <v/>
      </c>
      <c r="F180" s="10" t="n">
        <v>4</v>
      </c>
      <c r="G180" s="10" t="inlineStr">
        <is>
          <t>Wagon</t>
        </is>
      </c>
      <c r="H180" s="10" t="n">
        <v>22</v>
      </c>
      <c r="I180" s="73">
        <f t="array" ref="I180">+_xlfn.XLOOKUP(1,(Table_Mietpos[Vertragsnummer]=CM[[#This Row],[Contract Number M3]])*(Table_Mietpos[Auftragspos.]=CM[[#This Row],[Rentalposition M3]]),Table_Mietpos[ChNr])</f>
        <v/>
      </c>
      <c r="J180" s="72">
        <f t="array" ref="J180">+_xlfn.XLOOKUP(1,(CM_CT2[Contract Number Customer]=CM_CT2[[#This Row],[Contract Number Customer]])*(CM_CT2[Row Type]="Header"),CM_CT2[Customer])</f>
        <v/>
      </c>
      <c r="K180" s="51" t="n"/>
      <c r="L180" s="51" t="n"/>
      <c r="M180" s="15">
        <f t="array" ref="M180">+_xlfn.XLOOKUP(1,(CM_CT2[Contract Number Customer]=CM_CT2[[#This Row],[Contract Number Customer]])*(CM_CT2[Row Type]="Header"),CM_CT2[Sales Manager])</f>
        <v/>
      </c>
      <c r="N180" s="15">
        <f t="array" ref="N180">+_xlfn.XLOOKUP(1,(CM_CT2[Contract Number Customer]=CM_CT2[[#This Row],[Contract Number Customer]])*(CM_CT2[Row Type]="Header"),CM_CT2[Wagon Type])</f>
        <v/>
      </c>
      <c r="O180" s="10" t="n">
        <v>1</v>
      </c>
      <c r="P180" s="10" t="n"/>
      <c r="Q180" s="10" t="n"/>
      <c r="R180" s="10" t="n">
        <v>1</v>
      </c>
      <c r="S180" s="10" t="n"/>
      <c r="T180" s="10" t="n">
        <v>1</v>
      </c>
      <c r="U180" s="15">
        <f>+IF(CM_CT2[[#This Row],[Contract Status]]&lt;&gt;"ended",1,0)</f>
        <v/>
      </c>
      <c r="V180" s="15" t="n"/>
      <c r="W180" s="15">
        <f t="array" ref="W180">_xlfn.XLOOKUP(1,(CM_CT2[Contract Number Customer]=$E179)*(CM_CT2[Delivery Batch]=$F179)*(CM_CT2[Row Type]="Batch"),CM_CT2[Contract Flex])</f>
        <v/>
      </c>
      <c r="X180" s="54">
        <f t="array" ref="X180">_xlfn.XLOOKUP(1,(CM_CT2[Contract Number Customer]=$E179)*(CM_CT2[Delivery Batch]=$F179)*(CM_CT2[Row Type]="Batch"),CM_CT2[Flex StartDate])</f>
        <v/>
      </c>
      <c r="Y180" s="54">
        <f t="array" ref="Y180">_xlfn.XLOOKUP(1,(CM_CT2[Contract Number Customer]=$E179)*(CM_CT2[Delivery Batch]=$F179)*(CM_CT2[Row Type]="Batch"),CM_CT2[Flex EndDate])</f>
        <v/>
      </c>
      <c r="Z180" s="15">
        <f t="array" ref="Z180">_xlfn.XLOOKUP(1,(CM_CT2[Contract Number Customer]=$E179)*(CM_CT2[Delivery Batch]=$F179)*(CM_CT2[Row Type]="Batch"),CM_CT2[Contract Status])</f>
        <v/>
      </c>
      <c r="AA180" s="15" t="n"/>
      <c r="AB180" s="74" t="n"/>
      <c r="AC180" s="74" t="n"/>
      <c r="AD180" s="131">
        <f t="array" ref="AD180">+_xlfn.XLOOKUP(1,(Table_Mietpos[Vertragsnummer]=CM_CT2[[#This Row],[Contract Number M3]])*(Table_Mietpos[Auftragspos.]=CM_CT2[[#This Row],[Rentalposition M3]]),Table_Mietpos[Gueltig_ab])</f>
        <v/>
      </c>
      <c r="AE180" s="131">
        <f t="array" ref="AE180">+_xlfn.XLOOKUP(1,(Table_Mietpos[Vertragsnummer]=CM_CT2[[#This Row],[Contract Number M3]])*(Table_Mietpos[Auftragspos.]=CM_CT2[[#This Row],[Rentalposition M3]]),Table_Mietpos[Gueltig_bis])</f>
        <v/>
      </c>
      <c r="AF180" s="50">
        <f t="array" ref="AF180">+_xlfn.XLOOKUP(1,(CM_CT2[Contract Number Customer]=CM_CT2[[#This Row],[Contract Number Customer]])*(CM_CT2[Row Type]="Header"),CM_CT2[Contract Lenght Initial])</f>
        <v/>
      </c>
      <c r="AG180" s="136">
        <f>+CM_CT2[[#This Row],[Rental EndDate]]</f>
        <v/>
      </c>
      <c r="AH180" s="305" t="n"/>
      <c r="AI180" s="305" t="n"/>
      <c r="AJ180" s="305" t="n"/>
      <c r="AK180" s="53" t="n"/>
      <c r="AL180" s="15">
        <f t="array" ref="AL180">+_xlfn.XLOOKUP(1,(CM_CT2[Contract Number Customer]=CM_CT2[[#This Row],[Contract Number Customer]])*(CM_CT2[Row Type]="Header"),CM_CT2[Early Termination Category])</f>
        <v/>
      </c>
      <c r="AM180" s="136">
        <f t="array" ref="AM180">_xlfn.XLOOKUP(1,(CM_CT2[Contract Number Customer]=$E179)*(CM_CT2[Delivery Batch]=$F179)*(CM_CT2[Row Type]="Batch"),CM_CT2[Early Termination cut-off date1])</f>
        <v/>
      </c>
      <c r="AN180" s="136">
        <f t="array" ref="AN180">_xlfn.XLOOKUP(1,(CM_CT2[Contract Number Customer]=$E179)*(CM_CT2[Delivery Batch]=$F179)*(CM_CT2[Row Type]="Batch"),CM_CT2[Early Termination cut-off date2])</f>
        <v/>
      </c>
      <c r="AO180" s="53">
        <f t="array" ref="AO180">+_xlfn.XLOOKUP(1,(CM_CT2[Contract Number Customer]=CM_CT2[[#This Row],[Contract Number Customer]])*(CM_CT2[Row Type]="Header"),CM_CT2[Early Termination Notice Period Mths])</f>
        <v/>
      </c>
      <c r="AP180" s="53">
        <f t="array" ref="AP180">+_xlfn.XLOOKUP(1,(CM_CT2[Contract Number Customer]=CM_CT2[[#This Row],[Contract Number Customer]])*(CM_CT2[Row Type]="Header"),CM_CT2[Duly Termination Notice Period Mths])</f>
        <v/>
      </c>
      <c r="AQ180" s="54" t="n"/>
      <c r="AR180" s="54">
        <f t="array" ref="AR180">+_xlfn.XLOOKUP(1,(CM_CT2[[#This Row],[Contract Number M3]]=Next_possible_notice[Contract Number M3])*(CM_CT2[[#This Row],[Rentalposition M3]]=Next_possible_notice[Rentalposition M3]),Next_possible_notice[NoticeDateCalc])</f>
        <v/>
      </c>
      <c r="AS180" s="117" t="n"/>
      <c r="AT180" s="75" t="n"/>
      <c r="AU180" s="75" t="n"/>
      <c r="AV180" s="75" t="n"/>
      <c r="AW180" s="75" t="n"/>
      <c r="AX180" s="53" t="n"/>
      <c r="AY180" s="75" t="n"/>
      <c r="AZ180" s="54" t="n"/>
      <c r="BA180" s="50">
        <f t="array" ref="BA180">+_xlfn.XLOOKUP(1,(CM_CT2[Contract Number Customer]=CM_CT2[[#This Row],[Contract Number Customer]])*(CM_CT2[Row Type]="Header"),CM_CT2[Contract Lenght Early Clause &amp; Option])</f>
        <v/>
      </c>
      <c r="BB180" s="15" t="n"/>
      <c r="BC180" s="15" t="n"/>
      <c r="BD180" s="15" t="n"/>
      <c r="BE180" s="15" t="n"/>
      <c r="BF180" s="15" t="n"/>
      <c r="BG180" s="15" t="n"/>
      <c r="BH180" s="24" t="n"/>
      <c r="BI180" s="10" t="n"/>
      <c r="BJ180" s="118" t="n"/>
      <c r="BK180" s="24" t="n"/>
      <c r="BL180" s="24" t="n"/>
      <c r="BM180" s="50">
        <f t="array" ref="BM180">+_xlfn.XLOOKUP(1,(CM_CT2[Contract Number Customer]=CM_CT2[[#This Row],[Contract Number Customer]])*(CM_CT2[Row Type]="Header"),CM_CT2[Contract Mileage])</f>
        <v/>
      </c>
      <c r="BN180" s="50" t="n"/>
      <c r="BO180" s="54" t="n"/>
      <c r="BP180" s="54">
        <f t="array" ref="BP180">+_xlfn.XLOOKUP(1,(CM_CT2[Contract Number Customer]=CM_CT2[[#This Row],[Contract Number Customer]])*(CM_CT2[Row Type]="Header"),CM_CT2[Currency])</f>
        <v/>
      </c>
      <c r="BQ180" s="75">
        <f t="array" ref="BQ180">+_xlfn.XLOOKUP(1,(CM_CT2[Contract Number Customer]=CM_CT2[[#This Row],[Contract Number Customer]])*(CM_CT2[Row Type]="Header"),CM_CT2[Lease Rate EUR])</f>
        <v/>
      </c>
      <c r="BR180" s="306" t="n"/>
      <c r="BS180" s="306" t="n"/>
      <c r="BT180" s="177" t="n"/>
      <c r="BU180" s="306" t="n"/>
      <c r="BV180" s="179">
        <f t="array" ref="BV180">+_xlfn.XLOOKUP(1,(Table_Mietpos[Vertragsnummer]=CM_CT2[[#This Row],[Contract Number M3]])*(Table_Mietpos[Auftragspos.]=CM_CT2[[#This Row],[Rentalposition M3]]),Table_Mietpos[Nettosatz/Typ])</f>
        <v/>
      </c>
      <c r="BW180" s="306" t="n"/>
      <c r="BX180" s="75" t="n"/>
      <c r="BY180" s="75" t="n"/>
      <c r="BZ180" s="75" t="n"/>
      <c r="CA180" s="75" t="n"/>
      <c r="CB180" s="75" t="n"/>
      <c r="CC180" s="307" t="n"/>
      <c r="CD180" s="307" t="n"/>
      <c r="CE180" s="307" t="n"/>
      <c r="CF180" s="307" t="n"/>
      <c r="CG180" s="28" t="n"/>
      <c r="CH180" s="28" t="n"/>
      <c r="CI180" s="28" t="n"/>
      <c r="CJ180" s="186" t="n"/>
      <c r="CK180" s="307" t="n"/>
      <c r="CL180" s="306" t="n"/>
      <c r="CM180" s="12" t="n"/>
      <c r="CN180" s="20" t="n"/>
      <c r="CO180" s="142" t="n"/>
      <c r="CP180" s="142" t="n"/>
      <c r="CQ180" s="142" t="n"/>
      <c r="CR180" s="20" t="n"/>
    </row>
    <row r="181" ht="15" customHeight="1" s="287">
      <c r="B181" s="11" t="n"/>
      <c r="C181" s="14" t="inlineStr">
        <is>
          <t>V700010</t>
        </is>
      </c>
      <c r="D181" s="10" t="n"/>
      <c r="E181" s="15">
        <f t="array" ref="E181">+_xlfn.XLOOKUP(1,(CM_CT2[Contract Number M3]=CM_CT2[[#This Row],[Contract Number M3]])*(CM_CT2[Row Type]="Header"),CM_CT2[Contract Number Customer])</f>
        <v/>
      </c>
      <c r="F181" s="10" t="n">
        <v>4</v>
      </c>
      <c r="G181" s="10" t="inlineStr">
        <is>
          <t>Wagon</t>
        </is>
      </c>
      <c r="H181" s="10" t="n">
        <v>23</v>
      </c>
      <c r="I181" s="73">
        <f t="array" ref="I181">+_xlfn.XLOOKUP(1,(Table_Mietpos[Vertragsnummer]=CM[[#This Row],[Contract Number M3]])*(Table_Mietpos[Auftragspos.]=CM[[#This Row],[Rentalposition M3]]),Table_Mietpos[ChNr])</f>
        <v/>
      </c>
      <c r="J181" s="72">
        <f t="array" ref="J181">+_xlfn.XLOOKUP(1,(CM_CT2[Contract Number Customer]=CM_CT2[[#This Row],[Contract Number Customer]])*(CM_CT2[Row Type]="Header"),CM_CT2[Customer])</f>
        <v/>
      </c>
      <c r="K181" s="51" t="n"/>
      <c r="L181" s="51" t="n"/>
      <c r="M181" s="15">
        <f t="array" ref="M181">+_xlfn.XLOOKUP(1,(CM_CT2[Contract Number Customer]=CM_CT2[[#This Row],[Contract Number Customer]])*(CM_CT2[Row Type]="Header"),CM_CT2[Sales Manager])</f>
        <v/>
      </c>
      <c r="N181" s="15">
        <f t="array" ref="N181">+_xlfn.XLOOKUP(1,(CM_CT2[Contract Number Customer]=CM_CT2[[#This Row],[Contract Number Customer]])*(CM_CT2[Row Type]="Header"),CM_CT2[Wagon Type])</f>
        <v/>
      </c>
      <c r="O181" s="10" t="n">
        <v>1</v>
      </c>
      <c r="P181" s="10" t="n"/>
      <c r="Q181" s="10" t="n"/>
      <c r="R181" s="10" t="n">
        <v>1</v>
      </c>
      <c r="S181" s="10" t="n"/>
      <c r="T181" s="10" t="n">
        <v>1</v>
      </c>
      <c r="U181" s="15">
        <f>+IF(CM_CT2[[#This Row],[Contract Status]]&lt;&gt;"ended",1,0)</f>
        <v/>
      </c>
      <c r="V181" s="15" t="n"/>
      <c r="W181" s="15">
        <f t="array" ref="W181">_xlfn.XLOOKUP(1,(CM_CT2[Contract Number Customer]=$E180)*(CM_CT2[Delivery Batch]=$F180)*(CM_CT2[Row Type]="Batch"),CM_CT2[Contract Flex])</f>
        <v/>
      </c>
      <c r="X181" s="54">
        <f t="array" ref="X181">_xlfn.XLOOKUP(1,(CM_CT2[Contract Number Customer]=$E180)*(CM_CT2[Delivery Batch]=$F180)*(CM_CT2[Row Type]="Batch"),CM_CT2[Flex StartDate])</f>
        <v/>
      </c>
      <c r="Y181" s="54">
        <f t="array" ref="Y181">_xlfn.XLOOKUP(1,(CM_CT2[Contract Number Customer]=$E180)*(CM_CT2[Delivery Batch]=$F180)*(CM_CT2[Row Type]="Batch"),CM_CT2[Flex EndDate])</f>
        <v/>
      </c>
      <c r="Z181" s="15">
        <f t="array" ref="Z181">_xlfn.XLOOKUP(1,(CM_CT2[Contract Number Customer]=$E180)*(CM_CT2[Delivery Batch]=$F180)*(CM_CT2[Row Type]="Batch"),CM_CT2[Contract Status])</f>
        <v/>
      </c>
      <c r="AA181" s="15" t="n"/>
      <c r="AB181" s="74" t="n"/>
      <c r="AC181" s="74" t="n"/>
      <c r="AD181" s="131">
        <f t="array" ref="AD181">+_xlfn.XLOOKUP(1,(Table_Mietpos[Vertragsnummer]=CM_CT2[[#This Row],[Contract Number M3]])*(Table_Mietpos[Auftragspos.]=CM_CT2[[#This Row],[Rentalposition M3]]),Table_Mietpos[Gueltig_ab])</f>
        <v/>
      </c>
      <c r="AE181" s="131">
        <f t="array" ref="AE181">+_xlfn.XLOOKUP(1,(Table_Mietpos[Vertragsnummer]=CM_CT2[[#This Row],[Contract Number M3]])*(Table_Mietpos[Auftragspos.]=CM_CT2[[#This Row],[Rentalposition M3]]),Table_Mietpos[Gueltig_bis])</f>
        <v/>
      </c>
      <c r="AF181" s="50">
        <f t="array" ref="AF181">+_xlfn.XLOOKUP(1,(CM_CT2[Contract Number Customer]=CM_CT2[[#This Row],[Contract Number Customer]])*(CM_CT2[Row Type]="Header"),CM_CT2[Contract Lenght Initial])</f>
        <v/>
      </c>
      <c r="AG181" s="136">
        <f>+CM_CT2[[#This Row],[Rental EndDate]]</f>
        <v/>
      </c>
      <c r="AH181" s="305" t="n"/>
      <c r="AI181" s="305" t="n"/>
      <c r="AJ181" s="305" t="n"/>
      <c r="AK181" s="53" t="n"/>
      <c r="AL181" s="15">
        <f t="array" ref="AL181">+_xlfn.XLOOKUP(1,(CM_CT2[Contract Number Customer]=CM_CT2[[#This Row],[Contract Number Customer]])*(CM_CT2[Row Type]="Header"),CM_CT2[Early Termination Category])</f>
        <v/>
      </c>
      <c r="AM181" s="136">
        <f t="array" ref="AM181">_xlfn.XLOOKUP(1,(CM_CT2[Contract Number Customer]=$E180)*(CM_CT2[Delivery Batch]=$F180)*(CM_CT2[Row Type]="Batch"),CM_CT2[Early Termination cut-off date1])</f>
        <v/>
      </c>
      <c r="AN181" s="136">
        <f t="array" ref="AN181">_xlfn.XLOOKUP(1,(CM_CT2[Contract Number Customer]=$E180)*(CM_CT2[Delivery Batch]=$F180)*(CM_CT2[Row Type]="Batch"),CM_CT2[Early Termination cut-off date2])</f>
        <v/>
      </c>
      <c r="AO181" s="53">
        <f t="array" ref="AO181">+_xlfn.XLOOKUP(1,(CM_CT2[Contract Number Customer]=CM_CT2[[#This Row],[Contract Number Customer]])*(CM_CT2[Row Type]="Header"),CM_CT2[Early Termination Notice Period Mths])</f>
        <v/>
      </c>
      <c r="AP181" s="53">
        <f t="array" ref="AP181">+_xlfn.XLOOKUP(1,(CM_CT2[Contract Number Customer]=CM_CT2[[#This Row],[Contract Number Customer]])*(CM_CT2[Row Type]="Header"),CM_CT2[Duly Termination Notice Period Mths])</f>
        <v/>
      </c>
      <c r="AQ181" s="54" t="n"/>
      <c r="AR181" s="54">
        <f t="array" ref="AR181">+_xlfn.XLOOKUP(1,(CM_CT2[[#This Row],[Contract Number M3]]=Next_possible_notice[Contract Number M3])*(CM_CT2[[#This Row],[Rentalposition M3]]=Next_possible_notice[Rentalposition M3]),Next_possible_notice[NoticeDateCalc])</f>
        <v/>
      </c>
      <c r="AS181" s="117" t="n"/>
      <c r="AT181" s="75" t="n"/>
      <c r="AU181" s="75" t="n"/>
      <c r="AV181" s="75" t="n"/>
      <c r="AW181" s="75" t="n"/>
      <c r="AX181" s="53" t="n"/>
      <c r="AY181" s="75" t="n"/>
      <c r="AZ181" s="54" t="n"/>
      <c r="BA181" s="50">
        <f t="array" ref="BA181">+_xlfn.XLOOKUP(1,(CM_CT2[Contract Number Customer]=CM_CT2[[#This Row],[Contract Number Customer]])*(CM_CT2[Row Type]="Header"),CM_CT2[Contract Lenght Early Clause &amp; Option])</f>
        <v/>
      </c>
      <c r="BB181" s="15" t="n"/>
      <c r="BC181" s="15" t="n"/>
      <c r="BD181" s="15" t="n"/>
      <c r="BE181" s="15" t="n"/>
      <c r="BF181" s="15" t="n"/>
      <c r="BG181" s="15" t="n"/>
      <c r="BH181" s="24" t="n"/>
      <c r="BI181" s="10" t="n"/>
      <c r="BJ181" s="118" t="n"/>
      <c r="BK181" s="24" t="n"/>
      <c r="BL181" s="24" t="n"/>
      <c r="BM181" s="50">
        <f t="array" ref="BM181">+_xlfn.XLOOKUP(1,(CM_CT2[Contract Number Customer]=CM_CT2[[#This Row],[Contract Number Customer]])*(CM_CT2[Row Type]="Header"),CM_CT2[Contract Mileage])</f>
        <v/>
      </c>
      <c r="BN181" s="50" t="n"/>
      <c r="BO181" s="54" t="n"/>
      <c r="BP181" s="54">
        <f t="array" ref="BP181">+_xlfn.XLOOKUP(1,(CM_CT2[Contract Number Customer]=CM_CT2[[#This Row],[Contract Number Customer]])*(CM_CT2[Row Type]="Header"),CM_CT2[Currency])</f>
        <v/>
      </c>
      <c r="BQ181" s="75">
        <f t="array" ref="BQ181">+_xlfn.XLOOKUP(1,(CM_CT2[Contract Number Customer]=CM_CT2[[#This Row],[Contract Number Customer]])*(CM_CT2[Row Type]="Header"),CM_CT2[Lease Rate EUR])</f>
        <v/>
      </c>
      <c r="BR181" s="306" t="n"/>
      <c r="BS181" s="306" t="n"/>
      <c r="BT181" s="177" t="n"/>
      <c r="BU181" s="306" t="n"/>
      <c r="BV181" s="179">
        <f t="array" ref="BV181">+_xlfn.XLOOKUP(1,(Table_Mietpos[Vertragsnummer]=CM_CT2[[#This Row],[Contract Number M3]])*(Table_Mietpos[Auftragspos.]=CM_CT2[[#This Row],[Rentalposition M3]]),Table_Mietpos[Nettosatz/Typ])</f>
        <v/>
      </c>
      <c r="BW181" s="306" t="n"/>
      <c r="BX181" s="75" t="n"/>
      <c r="BY181" s="75" t="n"/>
      <c r="BZ181" s="75" t="n"/>
      <c r="CA181" s="75" t="n"/>
      <c r="CB181" s="75" t="n"/>
      <c r="CC181" s="307" t="n"/>
      <c r="CD181" s="307" t="n"/>
      <c r="CE181" s="307" t="n"/>
      <c r="CF181" s="307" t="n"/>
      <c r="CG181" s="28" t="n"/>
      <c r="CH181" s="28" t="n"/>
      <c r="CI181" s="28" t="n"/>
      <c r="CJ181" s="186" t="n"/>
      <c r="CK181" s="307" t="n"/>
      <c r="CL181" s="306" t="n"/>
      <c r="CM181" s="12" t="n"/>
      <c r="CN181" s="20" t="n"/>
      <c r="CO181" s="142" t="n"/>
      <c r="CP181" s="142" t="n"/>
      <c r="CQ181" s="142" t="n"/>
      <c r="CR181" s="20" t="n"/>
    </row>
    <row r="182" ht="15" customHeight="1" s="287">
      <c r="B182" s="11" t="n"/>
      <c r="C182" s="14" t="inlineStr">
        <is>
          <t>V700010</t>
        </is>
      </c>
      <c r="D182" s="10" t="n"/>
      <c r="E182" s="15">
        <f t="array" ref="E182">+_xlfn.XLOOKUP(1,(CM_CT2[Contract Number M3]=CM_CT2[[#This Row],[Contract Number M3]])*(CM_CT2[Row Type]="Header"),CM_CT2[Contract Number Customer])</f>
        <v/>
      </c>
      <c r="F182" s="10" t="n">
        <v>4</v>
      </c>
      <c r="G182" s="10" t="inlineStr">
        <is>
          <t>Wagon</t>
        </is>
      </c>
      <c r="H182" s="10" t="n">
        <v>24</v>
      </c>
      <c r="I182" s="73">
        <f t="array" ref="I182">+_xlfn.XLOOKUP(1,(Table_Mietpos[Vertragsnummer]=CM[[#This Row],[Contract Number M3]])*(Table_Mietpos[Auftragspos.]=CM[[#This Row],[Rentalposition M3]]),Table_Mietpos[ChNr])</f>
        <v/>
      </c>
      <c r="J182" s="72">
        <f t="array" ref="J182">+_xlfn.XLOOKUP(1,(CM_CT2[Contract Number Customer]=CM_CT2[[#This Row],[Contract Number Customer]])*(CM_CT2[Row Type]="Header"),CM_CT2[Customer])</f>
        <v/>
      </c>
      <c r="K182" s="51" t="n"/>
      <c r="L182" s="51" t="n"/>
      <c r="M182" s="15">
        <f t="array" ref="M182">+_xlfn.XLOOKUP(1,(CM_CT2[Contract Number Customer]=CM_CT2[[#This Row],[Contract Number Customer]])*(CM_CT2[Row Type]="Header"),CM_CT2[Sales Manager])</f>
        <v/>
      </c>
      <c r="N182" s="15">
        <f t="array" ref="N182">+_xlfn.XLOOKUP(1,(CM_CT2[Contract Number Customer]=CM_CT2[[#This Row],[Contract Number Customer]])*(CM_CT2[Row Type]="Header"),CM_CT2[Wagon Type])</f>
        <v/>
      </c>
      <c r="O182" s="10" t="n">
        <v>1</v>
      </c>
      <c r="P182" s="10" t="n"/>
      <c r="Q182" s="10" t="n"/>
      <c r="R182" s="10" t="n">
        <v>1</v>
      </c>
      <c r="S182" s="10" t="n"/>
      <c r="T182" s="10" t="n">
        <v>1</v>
      </c>
      <c r="U182" s="15">
        <f>+IF(CM_CT2[[#This Row],[Contract Status]]&lt;&gt;"ended",1,0)</f>
        <v/>
      </c>
      <c r="V182" s="15" t="n"/>
      <c r="W182" s="15">
        <f t="array" ref="W182">_xlfn.XLOOKUP(1,(CM_CT2[Contract Number Customer]=$E181)*(CM_CT2[Delivery Batch]=$F181)*(CM_CT2[Row Type]="Batch"),CM_CT2[Contract Flex])</f>
        <v/>
      </c>
      <c r="X182" s="54">
        <f t="array" ref="X182">_xlfn.XLOOKUP(1,(CM_CT2[Contract Number Customer]=$E181)*(CM_CT2[Delivery Batch]=$F181)*(CM_CT2[Row Type]="Batch"),CM_CT2[Flex StartDate])</f>
        <v/>
      </c>
      <c r="Y182" s="54">
        <f t="array" ref="Y182">_xlfn.XLOOKUP(1,(CM_CT2[Contract Number Customer]=$E181)*(CM_CT2[Delivery Batch]=$F181)*(CM_CT2[Row Type]="Batch"),CM_CT2[Flex EndDate])</f>
        <v/>
      </c>
      <c r="Z182" s="15">
        <f t="array" ref="Z182">_xlfn.XLOOKUP(1,(CM_CT2[Contract Number Customer]=$E181)*(CM_CT2[Delivery Batch]=$F181)*(CM_CT2[Row Type]="Batch"),CM_CT2[Contract Status])</f>
        <v/>
      </c>
      <c r="AA182" s="15" t="n"/>
      <c r="AB182" s="74" t="n"/>
      <c r="AC182" s="74" t="n"/>
      <c r="AD182" s="131">
        <f t="array" ref="AD182">+_xlfn.XLOOKUP(1,(Table_Mietpos[Vertragsnummer]=CM_CT2[[#This Row],[Contract Number M3]])*(Table_Mietpos[Auftragspos.]=CM_CT2[[#This Row],[Rentalposition M3]]),Table_Mietpos[Gueltig_ab])</f>
        <v/>
      </c>
      <c r="AE182" s="131">
        <f t="array" ref="AE182">+_xlfn.XLOOKUP(1,(Table_Mietpos[Vertragsnummer]=CM_CT2[[#This Row],[Contract Number M3]])*(Table_Mietpos[Auftragspos.]=CM_CT2[[#This Row],[Rentalposition M3]]),Table_Mietpos[Gueltig_bis])</f>
        <v/>
      </c>
      <c r="AF182" s="50">
        <f t="array" ref="AF182">+_xlfn.XLOOKUP(1,(CM_CT2[Contract Number Customer]=CM_CT2[[#This Row],[Contract Number Customer]])*(CM_CT2[Row Type]="Header"),CM_CT2[Contract Lenght Initial])</f>
        <v/>
      </c>
      <c r="AG182" s="136">
        <f>+CM_CT2[[#This Row],[Rental EndDate]]</f>
        <v/>
      </c>
      <c r="AH182" s="305" t="n"/>
      <c r="AI182" s="305" t="n"/>
      <c r="AJ182" s="305" t="n"/>
      <c r="AK182" s="53" t="n"/>
      <c r="AL182" s="15">
        <f t="array" ref="AL182">+_xlfn.XLOOKUP(1,(CM_CT2[Contract Number Customer]=CM_CT2[[#This Row],[Contract Number Customer]])*(CM_CT2[Row Type]="Header"),CM_CT2[Early Termination Category])</f>
        <v/>
      </c>
      <c r="AM182" s="136">
        <f t="array" ref="AM182">_xlfn.XLOOKUP(1,(CM_CT2[Contract Number Customer]=$E181)*(CM_CT2[Delivery Batch]=$F181)*(CM_CT2[Row Type]="Batch"),CM_CT2[Early Termination cut-off date1])</f>
        <v/>
      </c>
      <c r="AN182" s="136">
        <f t="array" ref="AN182">_xlfn.XLOOKUP(1,(CM_CT2[Contract Number Customer]=$E181)*(CM_CT2[Delivery Batch]=$F181)*(CM_CT2[Row Type]="Batch"),CM_CT2[Early Termination cut-off date2])</f>
        <v/>
      </c>
      <c r="AO182" s="53">
        <f t="array" ref="AO182">+_xlfn.XLOOKUP(1,(CM_CT2[Contract Number Customer]=CM_CT2[[#This Row],[Contract Number Customer]])*(CM_CT2[Row Type]="Header"),CM_CT2[Early Termination Notice Period Mths])</f>
        <v/>
      </c>
      <c r="AP182" s="53">
        <f t="array" ref="AP182">+_xlfn.XLOOKUP(1,(CM_CT2[Contract Number Customer]=CM_CT2[[#This Row],[Contract Number Customer]])*(CM_CT2[Row Type]="Header"),CM_CT2[Duly Termination Notice Period Mths])</f>
        <v/>
      </c>
      <c r="AQ182" s="54" t="n"/>
      <c r="AR182" s="54">
        <f t="array" ref="AR182">+_xlfn.XLOOKUP(1,(CM_CT2[[#This Row],[Contract Number M3]]=Next_possible_notice[Contract Number M3])*(CM_CT2[[#This Row],[Rentalposition M3]]=Next_possible_notice[Rentalposition M3]),Next_possible_notice[NoticeDateCalc])</f>
        <v/>
      </c>
      <c r="AS182" s="117" t="n"/>
      <c r="AT182" s="75" t="n"/>
      <c r="AU182" s="75" t="n"/>
      <c r="AV182" s="75" t="n"/>
      <c r="AW182" s="75" t="n"/>
      <c r="AX182" s="53" t="n"/>
      <c r="AY182" s="75" t="n"/>
      <c r="AZ182" s="54" t="n"/>
      <c r="BA182" s="50">
        <f t="array" ref="BA182">+_xlfn.XLOOKUP(1,(CM_CT2[Contract Number Customer]=CM_CT2[[#This Row],[Contract Number Customer]])*(CM_CT2[Row Type]="Header"),CM_CT2[Contract Lenght Early Clause &amp; Option])</f>
        <v/>
      </c>
      <c r="BB182" s="15" t="n"/>
      <c r="BC182" s="15" t="n"/>
      <c r="BD182" s="15" t="n"/>
      <c r="BE182" s="15" t="n"/>
      <c r="BF182" s="15" t="n"/>
      <c r="BG182" s="15" t="n"/>
      <c r="BH182" s="24" t="n"/>
      <c r="BI182" s="10" t="n"/>
      <c r="BJ182" s="118" t="n"/>
      <c r="BK182" s="24" t="n"/>
      <c r="BL182" s="24" t="n"/>
      <c r="BM182" s="50">
        <f t="array" ref="BM182">+_xlfn.XLOOKUP(1,(CM_CT2[Contract Number Customer]=CM_CT2[[#This Row],[Contract Number Customer]])*(CM_CT2[Row Type]="Header"),CM_CT2[Contract Mileage])</f>
        <v/>
      </c>
      <c r="BN182" s="50" t="n"/>
      <c r="BO182" s="54" t="n"/>
      <c r="BP182" s="54">
        <f t="array" ref="BP182">+_xlfn.XLOOKUP(1,(CM_CT2[Contract Number Customer]=CM_CT2[[#This Row],[Contract Number Customer]])*(CM_CT2[Row Type]="Header"),CM_CT2[Currency])</f>
        <v/>
      </c>
      <c r="BQ182" s="75">
        <f t="array" ref="BQ182">+_xlfn.XLOOKUP(1,(CM_CT2[Contract Number Customer]=CM_CT2[[#This Row],[Contract Number Customer]])*(CM_CT2[Row Type]="Header"),CM_CT2[Lease Rate EUR])</f>
        <v/>
      </c>
      <c r="BR182" s="306" t="n"/>
      <c r="BS182" s="306" t="n"/>
      <c r="BT182" s="177" t="n"/>
      <c r="BU182" s="306" t="n"/>
      <c r="BV182" s="179">
        <f t="array" ref="BV182">+_xlfn.XLOOKUP(1,(Table_Mietpos[Vertragsnummer]=CM_CT2[[#This Row],[Contract Number M3]])*(Table_Mietpos[Auftragspos.]=CM_CT2[[#This Row],[Rentalposition M3]]),Table_Mietpos[Nettosatz/Typ])</f>
        <v/>
      </c>
      <c r="BW182" s="306" t="n"/>
      <c r="BX182" s="75" t="n"/>
      <c r="BY182" s="75" t="n"/>
      <c r="BZ182" s="75" t="n"/>
      <c r="CA182" s="75" t="n"/>
      <c r="CB182" s="75" t="n"/>
      <c r="CC182" s="307" t="n"/>
      <c r="CD182" s="307" t="n"/>
      <c r="CE182" s="307" t="n"/>
      <c r="CF182" s="307" t="n"/>
      <c r="CG182" s="28" t="n"/>
      <c r="CH182" s="28" t="n"/>
      <c r="CI182" s="28" t="n"/>
      <c r="CJ182" s="186" t="n"/>
      <c r="CK182" s="307" t="n"/>
      <c r="CL182" s="306" t="n"/>
      <c r="CM182" s="12" t="n"/>
      <c r="CN182" s="20" t="n"/>
      <c r="CO182" s="142" t="n"/>
      <c r="CP182" s="142" t="n"/>
      <c r="CQ182" s="142" t="n"/>
      <c r="CR182" s="20" t="n"/>
    </row>
    <row r="183" ht="15" customHeight="1" s="287">
      <c r="B183" s="11" t="n"/>
      <c r="C183" s="14" t="inlineStr">
        <is>
          <t>V700010</t>
        </is>
      </c>
      <c r="D183" s="10" t="n"/>
      <c r="E183" s="15">
        <f t="array" ref="E183">+_xlfn.XLOOKUP(1,(CM_CT2[Contract Number M3]=CM_CT2[[#This Row],[Contract Number M3]])*(CM_CT2[Row Type]="Header"),CM_CT2[Contract Number Customer])</f>
        <v/>
      </c>
      <c r="F183" s="10" t="n">
        <v>4</v>
      </c>
      <c r="G183" s="10" t="inlineStr">
        <is>
          <t>Wagon</t>
        </is>
      </c>
      <c r="H183" s="10" t="n">
        <v>25</v>
      </c>
      <c r="I183" s="73">
        <f t="array" ref="I183">+_xlfn.XLOOKUP(1,(Table_Mietpos[Vertragsnummer]=CM[[#This Row],[Contract Number M3]])*(Table_Mietpos[Auftragspos.]=CM[[#This Row],[Rentalposition M3]]),Table_Mietpos[ChNr])</f>
        <v/>
      </c>
      <c r="J183" s="72">
        <f t="array" ref="J183">+_xlfn.XLOOKUP(1,(CM_CT2[Contract Number Customer]=CM_CT2[[#This Row],[Contract Number Customer]])*(CM_CT2[Row Type]="Header"),CM_CT2[Customer])</f>
        <v/>
      </c>
      <c r="K183" s="51" t="n"/>
      <c r="L183" s="51" t="n"/>
      <c r="M183" s="15">
        <f t="array" ref="M183">+_xlfn.XLOOKUP(1,(CM_CT2[Contract Number Customer]=CM_CT2[[#This Row],[Contract Number Customer]])*(CM_CT2[Row Type]="Header"),CM_CT2[Sales Manager])</f>
        <v/>
      </c>
      <c r="N183" s="15">
        <f t="array" ref="N183">+_xlfn.XLOOKUP(1,(CM_CT2[Contract Number Customer]=CM_CT2[[#This Row],[Contract Number Customer]])*(CM_CT2[Row Type]="Header"),CM_CT2[Wagon Type])</f>
        <v/>
      </c>
      <c r="O183" s="10" t="n">
        <v>1</v>
      </c>
      <c r="P183" s="10" t="n"/>
      <c r="Q183" s="10" t="n"/>
      <c r="R183" s="10" t="n">
        <v>1</v>
      </c>
      <c r="S183" s="10" t="n"/>
      <c r="T183" s="10" t="n">
        <v>1</v>
      </c>
      <c r="U183" s="15">
        <f>+IF(CM_CT2[[#This Row],[Contract Status]]&lt;&gt;"ended",1,0)</f>
        <v/>
      </c>
      <c r="V183" s="15" t="n"/>
      <c r="W183" s="15">
        <f t="array" ref="W183">_xlfn.XLOOKUP(1,(CM_CT2[Contract Number Customer]=$E182)*(CM_CT2[Delivery Batch]=$F182)*(CM_CT2[Row Type]="Batch"),CM_CT2[Contract Flex])</f>
        <v/>
      </c>
      <c r="X183" s="54">
        <f t="array" ref="X183">_xlfn.XLOOKUP(1,(CM_CT2[Contract Number Customer]=$E182)*(CM_CT2[Delivery Batch]=$F182)*(CM_CT2[Row Type]="Batch"),CM_CT2[Flex StartDate])</f>
        <v/>
      </c>
      <c r="Y183" s="54">
        <f t="array" ref="Y183">_xlfn.XLOOKUP(1,(CM_CT2[Contract Number Customer]=$E182)*(CM_CT2[Delivery Batch]=$F182)*(CM_CT2[Row Type]="Batch"),CM_CT2[Flex EndDate])</f>
        <v/>
      </c>
      <c r="Z183" s="15">
        <f t="array" ref="Z183">_xlfn.XLOOKUP(1,(CM_CT2[Contract Number Customer]=$E182)*(CM_CT2[Delivery Batch]=$F182)*(CM_CT2[Row Type]="Batch"),CM_CT2[Contract Status])</f>
        <v/>
      </c>
      <c r="AA183" s="15" t="n"/>
      <c r="AB183" s="74" t="n"/>
      <c r="AC183" s="74" t="n"/>
      <c r="AD183" s="131">
        <f t="array" ref="AD183">+_xlfn.XLOOKUP(1,(Table_Mietpos[Vertragsnummer]=CM_CT2[[#This Row],[Contract Number M3]])*(Table_Mietpos[Auftragspos.]=CM_CT2[[#This Row],[Rentalposition M3]]),Table_Mietpos[Gueltig_ab])</f>
        <v/>
      </c>
      <c r="AE183" s="131">
        <f t="array" ref="AE183">+_xlfn.XLOOKUP(1,(Table_Mietpos[Vertragsnummer]=CM_CT2[[#This Row],[Contract Number M3]])*(Table_Mietpos[Auftragspos.]=CM_CT2[[#This Row],[Rentalposition M3]]),Table_Mietpos[Gueltig_bis])</f>
        <v/>
      </c>
      <c r="AF183" s="50">
        <f t="array" ref="AF183">+_xlfn.XLOOKUP(1,(CM_CT2[Contract Number Customer]=CM_CT2[[#This Row],[Contract Number Customer]])*(CM_CT2[Row Type]="Header"),CM_CT2[Contract Lenght Initial])</f>
        <v/>
      </c>
      <c r="AG183" s="136">
        <f>+CM_CT2[[#This Row],[Rental EndDate]]</f>
        <v/>
      </c>
      <c r="AH183" s="305" t="n"/>
      <c r="AI183" s="305" t="n"/>
      <c r="AJ183" s="305" t="n"/>
      <c r="AK183" s="53" t="n"/>
      <c r="AL183" s="15">
        <f t="array" ref="AL183">+_xlfn.XLOOKUP(1,(CM_CT2[Contract Number Customer]=CM_CT2[[#This Row],[Contract Number Customer]])*(CM_CT2[Row Type]="Header"),CM_CT2[Early Termination Category])</f>
        <v/>
      </c>
      <c r="AM183" s="136">
        <f t="array" ref="AM183">_xlfn.XLOOKUP(1,(CM_CT2[Contract Number Customer]=$E182)*(CM_CT2[Delivery Batch]=$F182)*(CM_CT2[Row Type]="Batch"),CM_CT2[Early Termination cut-off date1])</f>
        <v/>
      </c>
      <c r="AN183" s="136">
        <f t="array" ref="AN183">_xlfn.XLOOKUP(1,(CM_CT2[Contract Number Customer]=$E182)*(CM_CT2[Delivery Batch]=$F182)*(CM_CT2[Row Type]="Batch"),CM_CT2[Early Termination cut-off date2])</f>
        <v/>
      </c>
      <c r="AO183" s="53">
        <f t="array" ref="AO183">+_xlfn.XLOOKUP(1,(CM_CT2[Contract Number Customer]=CM_CT2[[#This Row],[Contract Number Customer]])*(CM_CT2[Row Type]="Header"),CM_CT2[Early Termination Notice Period Mths])</f>
        <v/>
      </c>
      <c r="AP183" s="53">
        <f t="array" ref="AP183">+_xlfn.XLOOKUP(1,(CM_CT2[Contract Number Customer]=CM_CT2[[#This Row],[Contract Number Customer]])*(CM_CT2[Row Type]="Header"),CM_CT2[Duly Termination Notice Period Mths])</f>
        <v/>
      </c>
      <c r="AQ183" s="54" t="n"/>
      <c r="AR183" s="54">
        <f t="array" ref="AR183">+_xlfn.XLOOKUP(1,(CM_CT2[[#This Row],[Contract Number M3]]=Next_possible_notice[Contract Number M3])*(CM_CT2[[#This Row],[Rentalposition M3]]=Next_possible_notice[Rentalposition M3]),Next_possible_notice[NoticeDateCalc])</f>
        <v/>
      </c>
      <c r="AS183" s="117" t="n"/>
      <c r="AT183" s="75" t="n"/>
      <c r="AU183" s="75" t="n"/>
      <c r="AV183" s="75" t="n"/>
      <c r="AW183" s="75" t="n"/>
      <c r="AX183" s="53" t="n"/>
      <c r="AY183" s="75" t="n"/>
      <c r="AZ183" s="54" t="n"/>
      <c r="BA183" s="50">
        <f t="array" ref="BA183">+_xlfn.XLOOKUP(1,(CM_CT2[Contract Number Customer]=CM_CT2[[#This Row],[Contract Number Customer]])*(CM_CT2[Row Type]="Header"),CM_CT2[Contract Lenght Early Clause &amp; Option])</f>
        <v/>
      </c>
      <c r="BB183" s="15" t="n"/>
      <c r="BC183" s="15" t="n"/>
      <c r="BD183" s="15" t="n"/>
      <c r="BE183" s="15" t="n"/>
      <c r="BF183" s="15" t="n"/>
      <c r="BG183" s="15" t="n"/>
      <c r="BH183" s="24" t="n"/>
      <c r="BI183" s="10" t="n"/>
      <c r="BJ183" s="118" t="n"/>
      <c r="BK183" s="24" t="n"/>
      <c r="BL183" s="24" t="n"/>
      <c r="BM183" s="50">
        <f t="array" ref="BM183">+_xlfn.XLOOKUP(1,(CM_CT2[Contract Number Customer]=CM_CT2[[#This Row],[Contract Number Customer]])*(CM_CT2[Row Type]="Header"),CM_CT2[Contract Mileage])</f>
        <v/>
      </c>
      <c r="BN183" s="50" t="n"/>
      <c r="BO183" s="54" t="n"/>
      <c r="BP183" s="54">
        <f t="array" ref="BP183">+_xlfn.XLOOKUP(1,(CM_CT2[Contract Number Customer]=CM_CT2[[#This Row],[Contract Number Customer]])*(CM_CT2[Row Type]="Header"),CM_CT2[Currency])</f>
        <v/>
      </c>
      <c r="BQ183" s="75">
        <f t="array" ref="BQ183">+_xlfn.XLOOKUP(1,(CM_CT2[Contract Number Customer]=CM_CT2[[#This Row],[Contract Number Customer]])*(CM_CT2[Row Type]="Header"),CM_CT2[Lease Rate EUR])</f>
        <v/>
      </c>
      <c r="BR183" s="306" t="n"/>
      <c r="BS183" s="306" t="n"/>
      <c r="BT183" s="177" t="n"/>
      <c r="BU183" s="306" t="n"/>
      <c r="BV183" s="179">
        <f t="array" ref="BV183">+_xlfn.XLOOKUP(1,(Table_Mietpos[Vertragsnummer]=CM_CT2[[#This Row],[Contract Number M3]])*(Table_Mietpos[Auftragspos.]=CM_CT2[[#This Row],[Rentalposition M3]]),Table_Mietpos[Nettosatz/Typ])</f>
        <v/>
      </c>
      <c r="BW183" s="306" t="n"/>
      <c r="BX183" s="75" t="n"/>
      <c r="BY183" s="75" t="n"/>
      <c r="BZ183" s="75" t="n"/>
      <c r="CA183" s="75" t="n"/>
      <c r="CB183" s="75" t="n"/>
      <c r="CC183" s="307" t="n"/>
      <c r="CD183" s="307" t="n"/>
      <c r="CE183" s="307" t="n"/>
      <c r="CF183" s="307" t="n"/>
      <c r="CG183" s="28" t="n"/>
      <c r="CH183" s="28" t="n"/>
      <c r="CI183" s="28" t="n"/>
      <c r="CJ183" s="186" t="n"/>
      <c r="CK183" s="307" t="n"/>
      <c r="CL183" s="306" t="n"/>
      <c r="CM183" s="12" t="n"/>
      <c r="CN183" s="20" t="n"/>
      <c r="CO183" s="142" t="n"/>
      <c r="CP183" s="142" t="n"/>
      <c r="CQ183" s="142" t="n"/>
      <c r="CR183" s="20" t="n"/>
    </row>
    <row r="184" ht="15" customHeight="1" s="287">
      <c r="B184" s="11" t="n"/>
      <c r="C184" s="14" t="inlineStr">
        <is>
          <t>V700010</t>
        </is>
      </c>
      <c r="D184" s="10" t="n"/>
      <c r="E184" s="15">
        <f t="array" ref="E184">+_xlfn.XLOOKUP(1,(CM_CT2[Contract Number M3]=CM_CT2[[#This Row],[Contract Number M3]])*(CM_CT2[Row Type]="Header"),CM_CT2[Contract Number Customer])</f>
        <v/>
      </c>
      <c r="F184" s="10" t="n">
        <v>4</v>
      </c>
      <c r="G184" s="10" t="inlineStr">
        <is>
          <t>Wagon</t>
        </is>
      </c>
      <c r="H184" s="10" t="n">
        <v>26</v>
      </c>
      <c r="I184" s="73">
        <f t="array" ref="I184">+_xlfn.XLOOKUP(1,(Table_Mietpos[Vertragsnummer]=CM[[#This Row],[Contract Number M3]])*(Table_Mietpos[Auftragspos.]=CM[[#This Row],[Rentalposition M3]]),Table_Mietpos[ChNr])</f>
        <v/>
      </c>
      <c r="J184" s="72">
        <f t="array" ref="J184">+_xlfn.XLOOKUP(1,(CM_CT2[Contract Number Customer]=CM_CT2[[#This Row],[Contract Number Customer]])*(CM_CT2[Row Type]="Header"),CM_CT2[Customer])</f>
        <v/>
      </c>
      <c r="K184" s="51" t="n"/>
      <c r="L184" s="51" t="n"/>
      <c r="M184" s="15">
        <f t="array" ref="M184">+_xlfn.XLOOKUP(1,(CM_CT2[Contract Number Customer]=CM_CT2[[#This Row],[Contract Number Customer]])*(CM_CT2[Row Type]="Header"),CM_CT2[Sales Manager])</f>
        <v/>
      </c>
      <c r="N184" s="15">
        <f t="array" ref="N184">+_xlfn.XLOOKUP(1,(CM_CT2[Contract Number Customer]=CM_CT2[[#This Row],[Contract Number Customer]])*(CM_CT2[Row Type]="Header"),CM_CT2[Wagon Type])</f>
        <v/>
      </c>
      <c r="O184" s="10" t="n">
        <v>1</v>
      </c>
      <c r="P184" s="10" t="n"/>
      <c r="Q184" s="10" t="n"/>
      <c r="R184" s="10" t="n">
        <v>1</v>
      </c>
      <c r="S184" s="10" t="n"/>
      <c r="T184" s="10" t="n">
        <v>1</v>
      </c>
      <c r="U184" s="15">
        <f>+IF(CM_CT2[[#This Row],[Contract Status]]&lt;&gt;"ended",1,0)</f>
        <v/>
      </c>
      <c r="V184" s="15" t="n"/>
      <c r="W184" s="15">
        <f t="array" ref="W184">_xlfn.XLOOKUP(1,(CM_CT2[Contract Number Customer]=$E183)*(CM_CT2[Delivery Batch]=$F183)*(CM_CT2[Row Type]="Batch"),CM_CT2[Contract Flex])</f>
        <v/>
      </c>
      <c r="X184" s="54">
        <f t="array" ref="X184">_xlfn.XLOOKUP(1,(CM_CT2[Contract Number Customer]=$E183)*(CM_CT2[Delivery Batch]=$F183)*(CM_CT2[Row Type]="Batch"),CM_CT2[Flex StartDate])</f>
        <v/>
      </c>
      <c r="Y184" s="54">
        <f t="array" ref="Y184">_xlfn.XLOOKUP(1,(CM_CT2[Contract Number Customer]=$E183)*(CM_CT2[Delivery Batch]=$F183)*(CM_CT2[Row Type]="Batch"),CM_CT2[Flex EndDate])</f>
        <v/>
      </c>
      <c r="Z184" s="15">
        <f t="array" ref="Z184">_xlfn.XLOOKUP(1,(CM_CT2[Contract Number Customer]=$E183)*(CM_CT2[Delivery Batch]=$F183)*(CM_CT2[Row Type]="Batch"),CM_CT2[Contract Status])</f>
        <v/>
      </c>
      <c r="AA184" s="15" t="n"/>
      <c r="AB184" s="74" t="n"/>
      <c r="AC184" s="74" t="n"/>
      <c r="AD184" s="131">
        <f t="array" ref="AD184">+_xlfn.XLOOKUP(1,(Table_Mietpos[Vertragsnummer]=CM_CT2[[#This Row],[Contract Number M3]])*(Table_Mietpos[Auftragspos.]=CM_CT2[[#This Row],[Rentalposition M3]]),Table_Mietpos[Gueltig_ab])</f>
        <v/>
      </c>
      <c r="AE184" s="131">
        <f t="array" ref="AE184">+_xlfn.XLOOKUP(1,(Table_Mietpos[Vertragsnummer]=CM_CT2[[#This Row],[Contract Number M3]])*(Table_Mietpos[Auftragspos.]=CM_CT2[[#This Row],[Rentalposition M3]]),Table_Mietpos[Gueltig_bis])</f>
        <v/>
      </c>
      <c r="AF184" s="50">
        <f t="array" ref="AF184">+_xlfn.XLOOKUP(1,(CM_CT2[Contract Number Customer]=CM_CT2[[#This Row],[Contract Number Customer]])*(CM_CT2[Row Type]="Header"),CM_CT2[Contract Lenght Initial])</f>
        <v/>
      </c>
      <c r="AG184" s="136">
        <f>+CM_CT2[[#This Row],[Rental EndDate]]</f>
        <v/>
      </c>
      <c r="AH184" s="305" t="n"/>
      <c r="AI184" s="305" t="n"/>
      <c r="AJ184" s="305" t="n"/>
      <c r="AK184" s="53" t="n"/>
      <c r="AL184" s="15">
        <f t="array" ref="AL184">+_xlfn.XLOOKUP(1,(CM_CT2[Contract Number Customer]=CM_CT2[[#This Row],[Contract Number Customer]])*(CM_CT2[Row Type]="Header"),CM_CT2[Early Termination Category])</f>
        <v/>
      </c>
      <c r="AM184" s="136">
        <f t="array" ref="AM184">_xlfn.XLOOKUP(1,(CM_CT2[Contract Number Customer]=$E183)*(CM_CT2[Delivery Batch]=$F183)*(CM_CT2[Row Type]="Batch"),CM_CT2[Early Termination cut-off date1])</f>
        <v/>
      </c>
      <c r="AN184" s="136">
        <f t="array" ref="AN184">_xlfn.XLOOKUP(1,(CM_CT2[Contract Number Customer]=$E183)*(CM_CT2[Delivery Batch]=$F183)*(CM_CT2[Row Type]="Batch"),CM_CT2[Early Termination cut-off date2])</f>
        <v/>
      </c>
      <c r="AO184" s="53">
        <f t="array" ref="AO184">+_xlfn.XLOOKUP(1,(CM_CT2[Contract Number Customer]=CM_CT2[[#This Row],[Contract Number Customer]])*(CM_CT2[Row Type]="Header"),CM_CT2[Early Termination Notice Period Mths])</f>
        <v/>
      </c>
      <c r="AP184" s="53">
        <f t="array" ref="AP184">+_xlfn.XLOOKUP(1,(CM_CT2[Contract Number Customer]=CM_CT2[[#This Row],[Contract Number Customer]])*(CM_CT2[Row Type]="Header"),CM_CT2[Duly Termination Notice Period Mths])</f>
        <v/>
      </c>
      <c r="AQ184" s="54" t="n"/>
      <c r="AR184" s="54">
        <f t="array" ref="AR184">+_xlfn.XLOOKUP(1,(CM_CT2[[#This Row],[Contract Number M3]]=Next_possible_notice[Contract Number M3])*(CM_CT2[[#This Row],[Rentalposition M3]]=Next_possible_notice[Rentalposition M3]),Next_possible_notice[NoticeDateCalc])</f>
        <v/>
      </c>
      <c r="AS184" s="117" t="n"/>
      <c r="AT184" s="75" t="n"/>
      <c r="AU184" s="75" t="n"/>
      <c r="AV184" s="75" t="n"/>
      <c r="AW184" s="75" t="n"/>
      <c r="AX184" s="53" t="n"/>
      <c r="AY184" s="75" t="n"/>
      <c r="AZ184" s="54" t="n"/>
      <c r="BA184" s="50">
        <f t="array" ref="BA184">+_xlfn.XLOOKUP(1,(CM_CT2[Contract Number Customer]=CM_CT2[[#This Row],[Contract Number Customer]])*(CM_CT2[Row Type]="Header"),CM_CT2[Contract Lenght Early Clause &amp; Option])</f>
        <v/>
      </c>
      <c r="BB184" s="15" t="n"/>
      <c r="BC184" s="15" t="n"/>
      <c r="BD184" s="15" t="n"/>
      <c r="BE184" s="15" t="n"/>
      <c r="BF184" s="15" t="n"/>
      <c r="BG184" s="15" t="n"/>
      <c r="BH184" s="24" t="n"/>
      <c r="BI184" s="10" t="n"/>
      <c r="BJ184" s="118" t="n"/>
      <c r="BK184" s="24" t="n"/>
      <c r="BL184" s="24" t="n"/>
      <c r="BM184" s="50">
        <f t="array" ref="BM184">+_xlfn.XLOOKUP(1,(CM_CT2[Contract Number Customer]=CM_CT2[[#This Row],[Contract Number Customer]])*(CM_CT2[Row Type]="Header"),CM_CT2[Contract Mileage])</f>
        <v/>
      </c>
      <c r="BN184" s="50" t="n"/>
      <c r="BO184" s="54" t="n"/>
      <c r="BP184" s="54">
        <f t="array" ref="BP184">+_xlfn.XLOOKUP(1,(CM_CT2[Contract Number Customer]=CM_CT2[[#This Row],[Contract Number Customer]])*(CM_CT2[Row Type]="Header"),CM_CT2[Currency])</f>
        <v/>
      </c>
      <c r="BQ184" s="75">
        <f t="array" ref="BQ184">+_xlfn.XLOOKUP(1,(CM_CT2[Contract Number Customer]=CM_CT2[[#This Row],[Contract Number Customer]])*(CM_CT2[Row Type]="Header"),CM_CT2[Lease Rate EUR])</f>
        <v/>
      </c>
      <c r="BR184" s="306" t="n"/>
      <c r="BS184" s="306" t="n"/>
      <c r="BT184" s="177" t="n"/>
      <c r="BU184" s="306" t="n"/>
      <c r="BV184" s="179">
        <f t="array" ref="BV184">+_xlfn.XLOOKUP(1,(Table_Mietpos[Vertragsnummer]=CM_CT2[[#This Row],[Contract Number M3]])*(Table_Mietpos[Auftragspos.]=CM_CT2[[#This Row],[Rentalposition M3]]),Table_Mietpos[Nettosatz/Typ])</f>
        <v/>
      </c>
      <c r="BW184" s="306" t="n"/>
      <c r="BX184" s="75" t="n"/>
      <c r="BY184" s="75" t="n"/>
      <c r="BZ184" s="75" t="n"/>
      <c r="CA184" s="75" t="n"/>
      <c r="CB184" s="75" t="n"/>
      <c r="CC184" s="307" t="n"/>
      <c r="CD184" s="307" t="n"/>
      <c r="CE184" s="307" t="n"/>
      <c r="CF184" s="307" t="n"/>
      <c r="CG184" s="28" t="n"/>
      <c r="CH184" s="28" t="n"/>
      <c r="CI184" s="28" t="n"/>
      <c r="CJ184" s="186" t="n"/>
      <c r="CK184" s="307" t="n"/>
      <c r="CL184" s="306" t="n"/>
      <c r="CM184" s="12" t="n"/>
      <c r="CN184" s="20" t="n"/>
      <c r="CO184" s="142" t="n"/>
      <c r="CP184" s="142" t="n"/>
      <c r="CQ184" s="142" t="n"/>
      <c r="CR184" s="20" t="n"/>
    </row>
    <row r="185" ht="15" customHeight="1" s="287">
      <c r="B185" s="11" t="n"/>
      <c r="C185" s="14" t="inlineStr">
        <is>
          <t>V700010</t>
        </is>
      </c>
      <c r="D185" s="10" t="n"/>
      <c r="E185" s="15">
        <f t="array" ref="E185">+_xlfn.XLOOKUP(1,(CM_CT2[Contract Number M3]=CM_CT2[[#This Row],[Contract Number M3]])*(CM_CT2[Row Type]="Header"),CM_CT2[Contract Number Customer])</f>
        <v/>
      </c>
      <c r="F185" s="10" t="n">
        <v>4</v>
      </c>
      <c r="G185" s="10" t="inlineStr">
        <is>
          <t>Wagon</t>
        </is>
      </c>
      <c r="H185" s="10" t="n">
        <v>27</v>
      </c>
      <c r="I185" s="73">
        <f t="array" ref="I185">+_xlfn.XLOOKUP(1,(Table_Mietpos[Vertragsnummer]=CM[[#This Row],[Contract Number M3]])*(Table_Mietpos[Auftragspos.]=CM[[#This Row],[Rentalposition M3]]),Table_Mietpos[ChNr])</f>
        <v/>
      </c>
      <c r="J185" s="72">
        <f t="array" ref="J185">+_xlfn.XLOOKUP(1,(CM_CT2[Contract Number Customer]=CM_CT2[[#This Row],[Contract Number Customer]])*(CM_CT2[Row Type]="Header"),CM_CT2[Customer])</f>
        <v/>
      </c>
      <c r="K185" s="51" t="n"/>
      <c r="L185" s="51" t="n"/>
      <c r="M185" s="15">
        <f t="array" ref="M185">+_xlfn.XLOOKUP(1,(CM_CT2[Contract Number Customer]=CM_CT2[[#This Row],[Contract Number Customer]])*(CM_CT2[Row Type]="Header"),CM_CT2[Sales Manager])</f>
        <v/>
      </c>
      <c r="N185" s="15">
        <f t="array" ref="N185">+_xlfn.XLOOKUP(1,(CM_CT2[Contract Number Customer]=CM_CT2[[#This Row],[Contract Number Customer]])*(CM_CT2[Row Type]="Header"),CM_CT2[Wagon Type])</f>
        <v/>
      </c>
      <c r="O185" s="10" t="n">
        <v>1</v>
      </c>
      <c r="P185" s="10" t="n"/>
      <c r="Q185" s="10" t="n"/>
      <c r="R185" s="10" t="n">
        <v>1</v>
      </c>
      <c r="S185" s="10" t="n"/>
      <c r="T185" s="10" t="n">
        <v>1</v>
      </c>
      <c r="U185" s="15">
        <f>+IF(CM_CT2[[#This Row],[Contract Status]]&lt;&gt;"ended",1,0)</f>
        <v/>
      </c>
      <c r="V185" s="15" t="n"/>
      <c r="W185" s="15">
        <f t="array" ref="W185">_xlfn.XLOOKUP(1,(CM_CT2[Contract Number Customer]=$E184)*(CM_CT2[Delivery Batch]=$F184)*(CM_CT2[Row Type]="Batch"),CM_CT2[Contract Flex])</f>
        <v/>
      </c>
      <c r="X185" s="54">
        <f t="array" ref="X185">_xlfn.XLOOKUP(1,(CM_CT2[Contract Number Customer]=$E184)*(CM_CT2[Delivery Batch]=$F184)*(CM_CT2[Row Type]="Batch"),CM_CT2[Flex StartDate])</f>
        <v/>
      </c>
      <c r="Y185" s="54">
        <f t="array" ref="Y185">_xlfn.XLOOKUP(1,(CM_CT2[Contract Number Customer]=$E184)*(CM_CT2[Delivery Batch]=$F184)*(CM_CT2[Row Type]="Batch"),CM_CT2[Flex EndDate])</f>
        <v/>
      </c>
      <c r="Z185" s="15">
        <f t="array" ref="Z185">_xlfn.XLOOKUP(1,(CM_CT2[Contract Number Customer]=$E184)*(CM_CT2[Delivery Batch]=$F184)*(CM_CT2[Row Type]="Batch"),CM_CT2[Contract Status])</f>
        <v/>
      </c>
      <c r="AA185" s="15" t="n"/>
      <c r="AB185" s="74" t="n"/>
      <c r="AC185" s="74" t="n"/>
      <c r="AD185" s="131">
        <f t="array" ref="AD185">+_xlfn.XLOOKUP(1,(Table_Mietpos[Vertragsnummer]=CM_CT2[[#This Row],[Contract Number M3]])*(Table_Mietpos[Auftragspos.]=CM_CT2[[#This Row],[Rentalposition M3]]),Table_Mietpos[Gueltig_ab])</f>
        <v/>
      </c>
      <c r="AE185" s="131">
        <f t="array" ref="AE185">+_xlfn.XLOOKUP(1,(Table_Mietpos[Vertragsnummer]=CM_CT2[[#This Row],[Contract Number M3]])*(Table_Mietpos[Auftragspos.]=CM_CT2[[#This Row],[Rentalposition M3]]),Table_Mietpos[Gueltig_bis])</f>
        <v/>
      </c>
      <c r="AF185" s="50">
        <f t="array" ref="AF185">+_xlfn.XLOOKUP(1,(CM_CT2[Contract Number Customer]=CM_CT2[[#This Row],[Contract Number Customer]])*(CM_CT2[Row Type]="Header"),CM_CT2[Contract Lenght Initial])</f>
        <v/>
      </c>
      <c r="AG185" s="136">
        <f>+CM_CT2[[#This Row],[Rental EndDate]]</f>
        <v/>
      </c>
      <c r="AH185" s="305" t="n"/>
      <c r="AI185" s="305" t="n"/>
      <c r="AJ185" s="305" t="n"/>
      <c r="AK185" s="53" t="n"/>
      <c r="AL185" s="15">
        <f t="array" ref="AL185">+_xlfn.XLOOKUP(1,(CM_CT2[Contract Number Customer]=CM_CT2[[#This Row],[Contract Number Customer]])*(CM_CT2[Row Type]="Header"),CM_CT2[Early Termination Category])</f>
        <v/>
      </c>
      <c r="AM185" s="136">
        <f t="array" ref="AM185">_xlfn.XLOOKUP(1,(CM_CT2[Contract Number Customer]=$E184)*(CM_CT2[Delivery Batch]=$F184)*(CM_CT2[Row Type]="Batch"),CM_CT2[Early Termination cut-off date1])</f>
        <v/>
      </c>
      <c r="AN185" s="136">
        <f t="array" ref="AN185">_xlfn.XLOOKUP(1,(CM_CT2[Contract Number Customer]=$E184)*(CM_CT2[Delivery Batch]=$F184)*(CM_CT2[Row Type]="Batch"),CM_CT2[Early Termination cut-off date2])</f>
        <v/>
      </c>
      <c r="AO185" s="53">
        <f t="array" ref="AO185">+_xlfn.XLOOKUP(1,(CM_CT2[Contract Number Customer]=CM_CT2[[#This Row],[Contract Number Customer]])*(CM_CT2[Row Type]="Header"),CM_CT2[Early Termination Notice Period Mths])</f>
        <v/>
      </c>
      <c r="AP185" s="53">
        <f t="array" ref="AP185">+_xlfn.XLOOKUP(1,(CM_CT2[Contract Number Customer]=CM_CT2[[#This Row],[Contract Number Customer]])*(CM_CT2[Row Type]="Header"),CM_CT2[Duly Termination Notice Period Mths])</f>
        <v/>
      </c>
      <c r="AQ185" s="54" t="n"/>
      <c r="AR185" s="54">
        <f t="array" ref="AR185">+_xlfn.XLOOKUP(1,(CM_CT2[[#This Row],[Contract Number M3]]=Next_possible_notice[Contract Number M3])*(CM_CT2[[#This Row],[Rentalposition M3]]=Next_possible_notice[Rentalposition M3]),Next_possible_notice[NoticeDateCalc])</f>
        <v/>
      </c>
      <c r="AS185" s="117" t="n"/>
      <c r="AT185" s="75" t="n"/>
      <c r="AU185" s="75" t="n"/>
      <c r="AV185" s="75" t="n"/>
      <c r="AW185" s="75" t="n"/>
      <c r="AX185" s="53" t="n"/>
      <c r="AY185" s="75" t="n"/>
      <c r="AZ185" s="54" t="n"/>
      <c r="BA185" s="50">
        <f t="array" ref="BA185">+_xlfn.XLOOKUP(1,(CM_CT2[Contract Number Customer]=CM_CT2[[#This Row],[Contract Number Customer]])*(CM_CT2[Row Type]="Header"),CM_CT2[Contract Lenght Early Clause &amp; Option])</f>
        <v/>
      </c>
      <c r="BB185" s="15" t="n"/>
      <c r="BC185" s="15" t="n"/>
      <c r="BD185" s="15" t="n"/>
      <c r="BE185" s="15" t="n"/>
      <c r="BF185" s="15" t="n"/>
      <c r="BG185" s="15" t="n"/>
      <c r="BH185" s="24" t="n"/>
      <c r="BI185" s="10" t="n"/>
      <c r="BJ185" s="118" t="n"/>
      <c r="BK185" s="24" t="n"/>
      <c r="BL185" s="24" t="n"/>
      <c r="BM185" s="50">
        <f t="array" ref="BM185">+_xlfn.XLOOKUP(1,(CM_CT2[Contract Number Customer]=CM_CT2[[#This Row],[Contract Number Customer]])*(CM_CT2[Row Type]="Header"),CM_CT2[Contract Mileage])</f>
        <v/>
      </c>
      <c r="BN185" s="50" t="n"/>
      <c r="BO185" s="54" t="n"/>
      <c r="BP185" s="54">
        <f t="array" ref="BP185">+_xlfn.XLOOKUP(1,(CM_CT2[Contract Number Customer]=CM_CT2[[#This Row],[Contract Number Customer]])*(CM_CT2[Row Type]="Header"),CM_CT2[Currency])</f>
        <v/>
      </c>
      <c r="BQ185" s="75">
        <f t="array" ref="BQ185">+_xlfn.XLOOKUP(1,(CM_CT2[Contract Number Customer]=CM_CT2[[#This Row],[Contract Number Customer]])*(CM_CT2[Row Type]="Header"),CM_CT2[Lease Rate EUR])</f>
        <v/>
      </c>
      <c r="BR185" s="306" t="n"/>
      <c r="BS185" s="306" t="n"/>
      <c r="BT185" s="177" t="n"/>
      <c r="BU185" s="306" t="n"/>
      <c r="BV185" s="179">
        <f t="array" ref="BV185">+_xlfn.XLOOKUP(1,(Table_Mietpos[Vertragsnummer]=CM_CT2[[#This Row],[Contract Number M3]])*(Table_Mietpos[Auftragspos.]=CM_CT2[[#This Row],[Rentalposition M3]]),Table_Mietpos[Nettosatz/Typ])</f>
        <v/>
      </c>
      <c r="BW185" s="306" t="n"/>
      <c r="BX185" s="75" t="n"/>
      <c r="BY185" s="75" t="n"/>
      <c r="BZ185" s="75" t="n"/>
      <c r="CA185" s="75" t="n"/>
      <c r="CB185" s="75" t="n"/>
      <c r="CC185" s="307" t="n"/>
      <c r="CD185" s="307" t="n"/>
      <c r="CE185" s="307" t="n"/>
      <c r="CF185" s="307" t="n"/>
      <c r="CG185" s="28" t="n"/>
      <c r="CH185" s="28" t="n"/>
      <c r="CI185" s="28" t="n"/>
      <c r="CJ185" s="186" t="n"/>
      <c r="CK185" s="307" t="n"/>
      <c r="CL185" s="306" t="n"/>
      <c r="CM185" s="12" t="n"/>
      <c r="CN185" s="20" t="n"/>
      <c r="CO185" s="142" t="n"/>
      <c r="CP185" s="142" t="n"/>
      <c r="CQ185" s="142" t="n"/>
      <c r="CR185" s="20" t="n"/>
    </row>
    <row r="186" ht="15" customHeight="1" s="287">
      <c r="B186" s="11" t="n"/>
      <c r="C186" s="14" t="inlineStr">
        <is>
          <t>V700010</t>
        </is>
      </c>
      <c r="D186" s="10" t="n"/>
      <c r="E186" s="15">
        <f t="array" ref="E186">+_xlfn.XLOOKUP(1,(CM_CT2[Contract Number M3]=CM_CT2[[#This Row],[Contract Number M3]])*(CM_CT2[Row Type]="Header"),CM_CT2[Contract Number Customer])</f>
        <v/>
      </c>
      <c r="F186" s="10" t="n">
        <v>4</v>
      </c>
      <c r="G186" s="10" t="inlineStr">
        <is>
          <t>Wagon</t>
        </is>
      </c>
      <c r="H186" s="10" t="n">
        <v>28</v>
      </c>
      <c r="I186" s="73">
        <f t="array" ref="I186">+_xlfn.XLOOKUP(1,(Table_Mietpos[Vertragsnummer]=CM[[#This Row],[Contract Number M3]])*(Table_Mietpos[Auftragspos.]=CM[[#This Row],[Rentalposition M3]]),Table_Mietpos[ChNr])</f>
        <v/>
      </c>
      <c r="J186" s="72">
        <f t="array" ref="J186">+_xlfn.XLOOKUP(1,(CM_CT2[Contract Number Customer]=CM_CT2[[#This Row],[Contract Number Customer]])*(CM_CT2[Row Type]="Header"),CM_CT2[Customer])</f>
        <v/>
      </c>
      <c r="K186" s="51" t="n"/>
      <c r="L186" s="51" t="n"/>
      <c r="M186" s="15">
        <f t="array" ref="M186">+_xlfn.XLOOKUP(1,(CM_CT2[Contract Number Customer]=CM_CT2[[#This Row],[Contract Number Customer]])*(CM_CT2[Row Type]="Header"),CM_CT2[Sales Manager])</f>
        <v/>
      </c>
      <c r="N186" s="15">
        <f t="array" ref="N186">+_xlfn.XLOOKUP(1,(CM_CT2[Contract Number Customer]=CM_CT2[[#This Row],[Contract Number Customer]])*(CM_CT2[Row Type]="Header"),CM_CT2[Wagon Type])</f>
        <v/>
      </c>
      <c r="O186" s="10" t="n">
        <v>1</v>
      </c>
      <c r="P186" s="10" t="n"/>
      <c r="Q186" s="10" t="n"/>
      <c r="R186" s="10" t="n">
        <v>1</v>
      </c>
      <c r="S186" s="10" t="n"/>
      <c r="T186" s="10" t="n">
        <v>1</v>
      </c>
      <c r="U186" s="15">
        <f>+IF(CM_CT2[[#This Row],[Contract Status]]&lt;&gt;"ended",1,0)</f>
        <v/>
      </c>
      <c r="V186" s="15" t="n"/>
      <c r="W186" s="15">
        <f t="array" ref="W186">_xlfn.XLOOKUP(1,(CM_CT2[Contract Number Customer]=$E185)*(CM_CT2[Delivery Batch]=$F185)*(CM_CT2[Row Type]="Batch"),CM_CT2[Contract Flex])</f>
        <v/>
      </c>
      <c r="X186" s="54">
        <f t="array" ref="X186">_xlfn.XLOOKUP(1,(CM_CT2[Contract Number Customer]=$E185)*(CM_CT2[Delivery Batch]=$F185)*(CM_CT2[Row Type]="Batch"),CM_CT2[Flex StartDate])</f>
        <v/>
      </c>
      <c r="Y186" s="54">
        <f t="array" ref="Y186">_xlfn.XLOOKUP(1,(CM_CT2[Contract Number Customer]=$E185)*(CM_CT2[Delivery Batch]=$F185)*(CM_CT2[Row Type]="Batch"),CM_CT2[Flex EndDate])</f>
        <v/>
      </c>
      <c r="Z186" s="15">
        <f t="array" ref="Z186">_xlfn.XLOOKUP(1,(CM_CT2[Contract Number Customer]=$E185)*(CM_CT2[Delivery Batch]=$F185)*(CM_CT2[Row Type]="Batch"),CM_CT2[Contract Status])</f>
        <v/>
      </c>
      <c r="AA186" s="15" t="n"/>
      <c r="AB186" s="74" t="n"/>
      <c r="AC186" s="74" t="n"/>
      <c r="AD186" s="131">
        <f t="array" ref="AD186">+_xlfn.XLOOKUP(1,(Table_Mietpos[Vertragsnummer]=CM_CT2[[#This Row],[Contract Number M3]])*(Table_Mietpos[Auftragspos.]=CM_CT2[[#This Row],[Rentalposition M3]]),Table_Mietpos[Gueltig_ab])</f>
        <v/>
      </c>
      <c r="AE186" s="131">
        <f t="array" ref="AE186">+_xlfn.XLOOKUP(1,(Table_Mietpos[Vertragsnummer]=CM_CT2[[#This Row],[Contract Number M3]])*(Table_Mietpos[Auftragspos.]=CM_CT2[[#This Row],[Rentalposition M3]]),Table_Mietpos[Gueltig_bis])</f>
        <v/>
      </c>
      <c r="AF186" s="50">
        <f t="array" ref="AF186">+_xlfn.XLOOKUP(1,(CM_CT2[Contract Number Customer]=CM_CT2[[#This Row],[Contract Number Customer]])*(CM_CT2[Row Type]="Header"),CM_CT2[Contract Lenght Initial])</f>
        <v/>
      </c>
      <c r="AG186" s="136">
        <f>+CM_CT2[[#This Row],[Rental EndDate]]</f>
        <v/>
      </c>
      <c r="AH186" s="305" t="n"/>
      <c r="AI186" s="305" t="n"/>
      <c r="AJ186" s="305" t="n"/>
      <c r="AK186" s="53" t="n"/>
      <c r="AL186" s="15">
        <f t="array" ref="AL186">+_xlfn.XLOOKUP(1,(CM_CT2[Contract Number Customer]=CM_CT2[[#This Row],[Contract Number Customer]])*(CM_CT2[Row Type]="Header"),CM_CT2[Early Termination Category])</f>
        <v/>
      </c>
      <c r="AM186" s="136">
        <f t="array" ref="AM186">_xlfn.XLOOKUP(1,(CM_CT2[Contract Number Customer]=$E185)*(CM_CT2[Delivery Batch]=$F185)*(CM_CT2[Row Type]="Batch"),CM_CT2[Early Termination cut-off date1])</f>
        <v/>
      </c>
      <c r="AN186" s="136">
        <f t="array" ref="AN186">_xlfn.XLOOKUP(1,(CM_CT2[Contract Number Customer]=$E185)*(CM_CT2[Delivery Batch]=$F185)*(CM_CT2[Row Type]="Batch"),CM_CT2[Early Termination cut-off date2])</f>
        <v/>
      </c>
      <c r="AO186" s="53">
        <f t="array" ref="AO186">+_xlfn.XLOOKUP(1,(CM_CT2[Contract Number Customer]=CM_CT2[[#This Row],[Contract Number Customer]])*(CM_CT2[Row Type]="Header"),CM_CT2[Early Termination Notice Period Mths])</f>
        <v/>
      </c>
      <c r="AP186" s="53">
        <f t="array" ref="AP186">+_xlfn.XLOOKUP(1,(CM_CT2[Contract Number Customer]=CM_CT2[[#This Row],[Contract Number Customer]])*(CM_CT2[Row Type]="Header"),CM_CT2[Duly Termination Notice Period Mths])</f>
        <v/>
      </c>
      <c r="AQ186" s="54" t="n"/>
      <c r="AR186" s="54">
        <f t="array" ref="AR186">+_xlfn.XLOOKUP(1,(CM_CT2[[#This Row],[Contract Number M3]]=Next_possible_notice[Contract Number M3])*(CM_CT2[[#This Row],[Rentalposition M3]]=Next_possible_notice[Rentalposition M3]),Next_possible_notice[NoticeDateCalc])</f>
        <v/>
      </c>
      <c r="AS186" s="117" t="n"/>
      <c r="AT186" s="75" t="n"/>
      <c r="AU186" s="75" t="n"/>
      <c r="AV186" s="75" t="n"/>
      <c r="AW186" s="75" t="n"/>
      <c r="AX186" s="53" t="n"/>
      <c r="AY186" s="75" t="n"/>
      <c r="AZ186" s="54" t="n"/>
      <c r="BA186" s="50">
        <f t="array" ref="BA186">+_xlfn.XLOOKUP(1,(CM_CT2[Contract Number Customer]=CM_CT2[[#This Row],[Contract Number Customer]])*(CM_CT2[Row Type]="Header"),CM_CT2[Contract Lenght Early Clause &amp; Option])</f>
        <v/>
      </c>
      <c r="BB186" s="15" t="n"/>
      <c r="BC186" s="15" t="n"/>
      <c r="BD186" s="15" t="n"/>
      <c r="BE186" s="15" t="n"/>
      <c r="BF186" s="15" t="n"/>
      <c r="BG186" s="15" t="n"/>
      <c r="BH186" s="24" t="n"/>
      <c r="BI186" s="10" t="n"/>
      <c r="BJ186" s="118" t="n"/>
      <c r="BK186" s="24" t="n"/>
      <c r="BL186" s="24" t="n"/>
      <c r="BM186" s="50">
        <f t="array" ref="BM186">+_xlfn.XLOOKUP(1,(CM_CT2[Contract Number Customer]=CM_CT2[[#This Row],[Contract Number Customer]])*(CM_CT2[Row Type]="Header"),CM_CT2[Contract Mileage])</f>
        <v/>
      </c>
      <c r="BN186" s="50" t="n"/>
      <c r="BO186" s="54" t="n"/>
      <c r="BP186" s="54">
        <f t="array" ref="BP186">+_xlfn.XLOOKUP(1,(CM_CT2[Contract Number Customer]=CM_CT2[[#This Row],[Contract Number Customer]])*(CM_CT2[Row Type]="Header"),CM_CT2[Currency])</f>
        <v/>
      </c>
      <c r="BQ186" s="75">
        <f t="array" ref="BQ186">+_xlfn.XLOOKUP(1,(CM_CT2[Contract Number Customer]=CM_CT2[[#This Row],[Contract Number Customer]])*(CM_CT2[Row Type]="Header"),CM_CT2[Lease Rate EUR])</f>
        <v/>
      </c>
      <c r="BR186" s="306" t="n"/>
      <c r="BS186" s="306" t="n"/>
      <c r="BT186" s="177" t="n"/>
      <c r="BU186" s="306" t="n"/>
      <c r="BV186" s="179">
        <f t="array" ref="BV186">+_xlfn.XLOOKUP(1,(Table_Mietpos[Vertragsnummer]=CM_CT2[[#This Row],[Contract Number M3]])*(Table_Mietpos[Auftragspos.]=CM_CT2[[#This Row],[Rentalposition M3]]),Table_Mietpos[Nettosatz/Typ])</f>
        <v/>
      </c>
      <c r="BW186" s="306" t="n"/>
      <c r="BX186" s="75" t="n"/>
      <c r="BY186" s="75" t="n"/>
      <c r="BZ186" s="75" t="n"/>
      <c r="CA186" s="75" t="n"/>
      <c r="CB186" s="75" t="n"/>
      <c r="CC186" s="307" t="n"/>
      <c r="CD186" s="307" t="n"/>
      <c r="CE186" s="307" t="n"/>
      <c r="CF186" s="307" t="n"/>
      <c r="CG186" s="28" t="n"/>
      <c r="CH186" s="28" t="n"/>
      <c r="CI186" s="28" t="n"/>
      <c r="CJ186" s="186" t="n"/>
      <c r="CK186" s="307" t="n"/>
      <c r="CL186" s="306" t="n"/>
      <c r="CM186" s="12" t="n"/>
      <c r="CN186" s="20" t="n"/>
      <c r="CO186" s="142" t="n"/>
      <c r="CP186" s="142" t="n"/>
      <c r="CQ186" s="142" t="n"/>
      <c r="CR186" s="20" t="n"/>
    </row>
    <row r="187" ht="15" customHeight="1" s="287">
      <c r="B187" s="11" t="n"/>
      <c r="C187" s="14" t="inlineStr">
        <is>
          <t>V700010</t>
        </is>
      </c>
      <c r="D187" s="10" t="n"/>
      <c r="E187" s="15">
        <f t="array" ref="E187">+_xlfn.XLOOKUP(1,(CM_CT2[Contract Number M3]=CM_CT2[[#This Row],[Contract Number M3]])*(CM_CT2[Row Type]="Header"),CM_CT2[Contract Number Customer])</f>
        <v/>
      </c>
      <c r="F187" s="10" t="n">
        <v>4</v>
      </c>
      <c r="G187" s="10" t="inlineStr">
        <is>
          <t>Wagon</t>
        </is>
      </c>
      <c r="H187" s="10" t="n">
        <v>29</v>
      </c>
      <c r="I187" s="73">
        <f t="array" ref="I187">+_xlfn.XLOOKUP(1,(Table_Mietpos[Vertragsnummer]=CM[[#This Row],[Contract Number M3]])*(Table_Mietpos[Auftragspos.]=CM[[#This Row],[Rentalposition M3]]),Table_Mietpos[ChNr])</f>
        <v/>
      </c>
      <c r="J187" s="72">
        <f t="array" ref="J187">+_xlfn.XLOOKUP(1,(CM_CT2[Contract Number Customer]=CM_CT2[[#This Row],[Contract Number Customer]])*(CM_CT2[Row Type]="Header"),CM_CT2[Customer])</f>
        <v/>
      </c>
      <c r="K187" s="51" t="n"/>
      <c r="L187" s="51" t="n"/>
      <c r="M187" s="15">
        <f t="array" ref="M187">+_xlfn.XLOOKUP(1,(CM_CT2[Contract Number Customer]=CM_CT2[[#This Row],[Contract Number Customer]])*(CM_CT2[Row Type]="Header"),CM_CT2[Sales Manager])</f>
        <v/>
      </c>
      <c r="N187" s="15">
        <f t="array" ref="N187">+_xlfn.XLOOKUP(1,(CM_CT2[Contract Number Customer]=CM_CT2[[#This Row],[Contract Number Customer]])*(CM_CT2[Row Type]="Header"),CM_CT2[Wagon Type])</f>
        <v/>
      </c>
      <c r="O187" s="10" t="n">
        <v>1</v>
      </c>
      <c r="P187" s="10" t="n"/>
      <c r="Q187" s="10" t="n"/>
      <c r="R187" s="10" t="n">
        <v>1</v>
      </c>
      <c r="S187" s="10" t="n"/>
      <c r="T187" s="10" t="n">
        <v>1</v>
      </c>
      <c r="U187" s="15">
        <f>+IF(CM_CT2[[#This Row],[Contract Status]]&lt;&gt;"ended",1,0)</f>
        <v/>
      </c>
      <c r="V187" s="15" t="n"/>
      <c r="W187" s="15">
        <f t="array" ref="W187">_xlfn.XLOOKUP(1,(CM_CT2[Contract Number Customer]=$E186)*(CM_CT2[Delivery Batch]=$F186)*(CM_CT2[Row Type]="Batch"),CM_CT2[Contract Flex])</f>
        <v/>
      </c>
      <c r="X187" s="54">
        <f t="array" ref="X187">_xlfn.XLOOKUP(1,(CM_CT2[Contract Number Customer]=$E186)*(CM_CT2[Delivery Batch]=$F186)*(CM_CT2[Row Type]="Batch"),CM_CT2[Flex StartDate])</f>
        <v/>
      </c>
      <c r="Y187" s="54">
        <f t="array" ref="Y187">_xlfn.XLOOKUP(1,(CM_CT2[Contract Number Customer]=$E186)*(CM_CT2[Delivery Batch]=$F186)*(CM_CT2[Row Type]="Batch"),CM_CT2[Flex EndDate])</f>
        <v/>
      </c>
      <c r="Z187" s="15">
        <f t="array" ref="Z187">_xlfn.XLOOKUP(1,(CM_CT2[Contract Number Customer]=$E186)*(CM_CT2[Delivery Batch]=$F186)*(CM_CT2[Row Type]="Batch"),CM_CT2[Contract Status])</f>
        <v/>
      </c>
      <c r="AA187" s="15" t="n"/>
      <c r="AB187" s="74" t="n"/>
      <c r="AC187" s="74" t="n"/>
      <c r="AD187" s="131">
        <f t="array" ref="AD187">+_xlfn.XLOOKUP(1,(Table_Mietpos[Vertragsnummer]=CM_CT2[[#This Row],[Contract Number M3]])*(Table_Mietpos[Auftragspos.]=CM_CT2[[#This Row],[Rentalposition M3]]),Table_Mietpos[Gueltig_ab])</f>
        <v/>
      </c>
      <c r="AE187" s="131">
        <f t="array" ref="AE187">+_xlfn.XLOOKUP(1,(Table_Mietpos[Vertragsnummer]=CM_CT2[[#This Row],[Contract Number M3]])*(Table_Mietpos[Auftragspos.]=CM_CT2[[#This Row],[Rentalposition M3]]),Table_Mietpos[Gueltig_bis])</f>
        <v/>
      </c>
      <c r="AF187" s="50">
        <f t="array" ref="AF187">+_xlfn.XLOOKUP(1,(CM_CT2[Contract Number Customer]=CM_CT2[[#This Row],[Contract Number Customer]])*(CM_CT2[Row Type]="Header"),CM_CT2[Contract Lenght Initial])</f>
        <v/>
      </c>
      <c r="AG187" s="136">
        <f>+CM_CT2[[#This Row],[Rental EndDate]]</f>
        <v/>
      </c>
      <c r="AH187" s="305" t="n"/>
      <c r="AI187" s="305" t="n"/>
      <c r="AJ187" s="305" t="n"/>
      <c r="AK187" s="53" t="n"/>
      <c r="AL187" s="15">
        <f t="array" ref="AL187">+_xlfn.XLOOKUP(1,(CM_CT2[Contract Number Customer]=CM_CT2[[#This Row],[Contract Number Customer]])*(CM_CT2[Row Type]="Header"),CM_CT2[Early Termination Category])</f>
        <v/>
      </c>
      <c r="AM187" s="136">
        <f t="array" ref="AM187">_xlfn.XLOOKUP(1,(CM_CT2[Contract Number Customer]=$E186)*(CM_CT2[Delivery Batch]=$F186)*(CM_CT2[Row Type]="Batch"),CM_CT2[Early Termination cut-off date1])</f>
        <v/>
      </c>
      <c r="AN187" s="136">
        <f t="array" ref="AN187">_xlfn.XLOOKUP(1,(CM_CT2[Contract Number Customer]=$E186)*(CM_CT2[Delivery Batch]=$F186)*(CM_CT2[Row Type]="Batch"),CM_CT2[Early Termination cut-off date2])</f>
        <v/>
      </c>
      <c r="AO187" s="53">
        <f t="array" ref="AO187">+_xlfn.XLOOKUP(1,(CM_CT2[Contract Number Customer]=CM_CT2[[#This Row],[Contract Number Customer]])*(CM_CT2[Row Type]="Header"),CM_CT2[Early Termination Notice Period Mths])</f>
        <v/>
      </c>
      <c r="AP187" s="53">
        <f t="array" ref="AP187">+_xlfn.XLOOKUP(1,(CM_CT2[Contract Number Customer]=CM_CT2[[#This Row],[Contract Number Customer]])*(CM_CT2[Row Type]="Header"),CM_CT2[Duly Termination Notice Period Mths])</f>
        <v/>
      </c>
      <c r="AQ187" s="54" t="n"/>
      <c r="AR187" s="54">
        <f t="array" ref="AR187">+_xlfn.XLOOKUP(1,(CM_CT2[[#This Row],[Contract Number M3]]=Next_possible_notice[Contract Number M3])*(CM_CT2[[#This Row],[Rentalposition M3]]=Next_possible_notice[Rentalposition M3]),Next_possible_notice[NoticeDateCalc])</f>
        <v/>
      </c>
      <c r="AS187" s="117" t="n"/>
      <c r="AT187" s="75" t="n"/>
      <c r="AU187" s="75" t="n"/>
      <c r="AV187" s="75" t="n"/>
      <c r="AW187" s="75" t="n"/>
      <c r="AX187" s="53" t="n"/>
      <c r="AY187" s="75" t="n"/>
      <c r="AZ187" s="54" t="n"/>
      <c r="BA187" s="50">
        <f t="array" ref="BA187">+_xlfn.XLOOKUP(1,(CM_CT2[Contract Number Customer]=CM_CT2[[#This Row],[Contract Number Customer]])*(CM_CT2[Row Type]="Header"),CM_CT2[Contract Lenght Early Clause &amp; Option])</f>
        <v/>
      </c>
      <c r="BB187" s="15" t="n"/>
      <c r="BC187" s="15" t="n"/>
      <c r="BD187" s="15" t="n"/>
      <c r="BE187" s="15" t="n"/>
      <c r="BF187" s="15" t="n"/>
      <c r="BG187" s="15" t="n"/>
      <c r="BH187" s="24" t="n"/>
      <c r="BI187" s="10" t="n"/>
      <c r="BJ187" s="118" t="n"/>
      <c r="BK187" s="24" t="n"/>
      <c r="BL187" s="24" t="n"/>
      <c r="BM187" s="50">
        <f t="array" ref="BM187">+_xlfn.XLOOKUP(1,(CM_CT2[Contract Number Customer]=CM_CT2[[#This Row],[Contract Number Customer]])*(CM_CT2[Row Type]="Header"),CM_CT2[Contract Mileage])</f>
        <v/>
      </c>
      <c r="BN187" s="50" t="n"/>
      <c r="BO187" s="54" t="n"/>
      <c r="BP187" s="54">
        <f t="array" ref="BP187">+_xlfn.XLOOKUP(1,(CM_CT2[Contract Number Customer]=CM_CT2[[#This Row],[Contract Number Customer]])*(CM_CT2[Row Type]="Header"),CM_CT2[Currency])</f>
        <v/>
      </c>
      <c r="BQ187" s="75">
        <f t="array" ref="BQ187">+_xlfn.XLOOKUP(1,(CM_CT2[Contract Number Customer]=CM_CT2[[#This Row],[Contract Number Customer]])*(CM_CT2[Row Type]="Header"),CM_CT2[Lease Rate EUR])</f>
        <v/>
      </c>
      <c r="BR187" s="306" t="n"/>
      <c r="BS187" s="306" t="n"/>
      <c r="BT187" s="177" t="n"/>
      <c r="BU187" s="306" t="n"/>
      <c r="BV187" s="179">
        <f t="array" ref="BV187">+_xlfn.XLOOKUP(1,(Table_Mietpos[Vertragsnummer]=CM_CT2[[#This Row],[Contract Number M3]])*(Table_Mietpos[Auftragspos.]=CM_CT2[[#This Row],[Rentalposition M3]]),Table_Mietpos[Nettosatz/Typ])</f>
        <v/>
      </c>
      <c r="BW187" s="306" t="n"/>
      <c r="BX187" s="75" t="n"/>
      <c r="BY187" s="75" t="n"/>
      <c r="BZ187" s="75" t="n"/>
      <c r="CA187" s="75" t="n"/>
      <c r="CB187" s="75" t="n"/>
      <c r="CC187" s="307" t="n"/>
      <c r="CD187" s="307" t="n"/>
      <c r="CE187" s="307" t="n"/>
      <c r="CF187" s="307" t="n"/>
      <c r="CG187" s="28" t="n"/>
      <c r="CH187" s="28" t="n"/>
      <c r="CI187" s="28" t="n"/>
      <c r="CJ187" s="186" t="n"/>
      <c r="CK187" s="307" t="n"/>
      <c r="CL187" s="306" t="n"/>
      <c r="CM187" s="12" t="n"/>
      <c r="CN187" s="20" t="n"/>
      <c r="CO187" s="142" t="n"/>
      <c r="CP187" s="142" t="n"/>
      <c r="CQ187" s="142" t="n"/>
      <c r="CR187" s="20" t="n"/>
    </row>
    <row r="188" ht="15" customHeight="1" s="287">
      <c r="B188" s="11" t="n"/>
      <c r="C188" s="14" t="inlineStr">
        <is>
          <t>V700010</t>
        </is>
      </c>
      <c r="D188" s="10" t="n"/>
      <c r="E188" s="15">
        <f t="array" ref="E188">+_xlfn.XLOOKUP(1,(CM_CT2[Contract Number M3]=CM_CT2[[#This Row],[Contract Number M3]])*(CM_CT2[Row Type]="Header"),CM_CT2[Contract Number Customer])</f>
        <v/>
      </c>
      <c r="F188" s="10" t="n">
        <v>4</v>
      </c>
      <c r="G188" s="10" t="inlineStr">
        <is>
          <t>Wagon</t>
        </is>
      </c>
      <c r="H188" s="10" t="n">
        <v>30</v>
      </c>
      <c r="I188" s="73">
        <f t="array" ref="I188">+_xlfn.XLOOKUP(1,(Table_Mietpos[Vertragsnummer]=CM[[#This Row],[Contract Number M3]])*(Table_Mietpos[Auftragspos.]=CM[[#This Row],[Rentalposition M3]]),Table_Mietpos[ChNr])</f>
        <v/>
      </c>
      <c r="J188" s="72">
        <f t="array" ref="J188">+_xlfn.XLOOKUP(1,(CM_CT2[Contract Number Customer]=CM_CT2[[#This Row],[Contract Number Customer]])*(CM_CT2[Row Type]="Header"),CM_CT2[Customer])</f>
        <v/>
      </c>
      <c r="K188" s="51" t="n"/>
      <c r="L188" s="51" t="n"/>
      <c r="M188" s="15">
        <f t="array" ref="M188">+_xlfn.XLOOKUP(1,(CM_CT2[Contract Number Customer]=CM_CT2[[#This Row],[Contract Number Customer]])*(CM_CT2[Row Type]="Header"),CM_CT2[Sales Manager])</f>
        <v/>
      </c>
      <c r="N188" s="15">
        <f t="array" ref="N188">+_xlfn.XLOOKUP(1,(CM_CT2[Contract Number Customer]=CM_CT2[[#This Row],[Contract Number Customer]])*(CM_CT2[Row Type]="Header"),CM_CT2[Wagon Type])</f>
        <v/>
      </c>
      <c r="O188" s="10" t="n">
        <v>1</v>
      </c>
      <c r="P188" s="10" t="n"/>
      <c r="Q188" s="10" t="n"/>
      <c r="R188" s="10" t="n">
        <v>1</v>
      </c>
      <c r="S188" s="10" t="n"/>
      <c r="T188" s="10" t="n">
        <v>1</v>
      </c>
      <c r="U188" s="15">
        <f>+IF(CM_CT2[[#This Row],[Contract Status]]&lt;&gt;"ended",1,0)</f>
        <v/>
      </c>
      <c r="V188" s="15" t="n"/>
      <c r="W188" s="15">
        <f t="array" ref="W188">_xlfn.XLOOKUP(1,(CM_CT2[Contract Number Customer]=$E187)*(CM_CT2[Delivery Batch]=$F187)*(CM_CT2[Row Type]="Batch"),CM_CT2[Contract Flex])</f>
        <v/>
      </c>
      <c r="X188" s="54">
        <f t="array" ref="X188">_xlfn.XLOOKUP(1,(CM_CT2[Contract Number Customer]=$E187)*(CM_CT2[Delivery Batch]=$F187)*(CM_CT2[Row Type]="Batch"),CM_CT2[Flex StartDate])</f>
        <v/>
      </c>
      <c r="Y188" s="54">
        <f t="array" ref="Y188">_xlfn.XLOOKUP(1,(CM_CT2[Contract Number Customer]=$E187)*(CM_CT2[Delivery Batch]=$F187)*(CM_CT2[Row Type]="Batch"),CM_CT2[Flex EndDate])</f>
        <v/>
      </c>
      <c r="Z188" s="15">
        <f t="array" ref="Z188">_xlfn.XLOOKUP(1,(CM_CT2[Contract Number Customer]=$E187)*(CM_CT2[Delivery Batch]=$F187)*(CM_CT2[Row Type]="Batch"),CM_CT2[Contract Status])</f>
        <v/>
      </c>
      <c r="AA188" s="15" t="n"/>
      <c r="AB188" s="74" t="n"/>
      <c r="AC188" s="74" t="n"/>
      <c r="AD188" s="131">
        <f t="array" ref="AD188">+_xlfn.XLOOKUP(1,(Table_Mietpos[Vertragsnummer]=CM_CT2[[#This Row],[Contract Number M3]])*(Table_Mietpos[Auftragspos.]=CM_CT2[[#This Row],[Rentalposition M3]]),Table_Mietpos[Gueltig_ab])</f>
        <v/>
      </c>
      <c r="AE188" s="131">
        <f t="array" ref="AE188">+_xlfn.XLOOKUP(1,(Table_Mietpos[Vertragsnummer]=CM_CT2[[#This Row],[Contract Number M3]])*(Table_Mietpos[Auftragspos.]=CM_CT2[[#This Row],[Rentalposition M3]]),Table_Mietpos[Gueltig_bis])</f>
        <v/>
      </c>
      <c r="AF188" s="50">
        <f t="array" ref="AF188">+_xlfn.XLOOKUP(1,(CM_CT2[Contract Number Customer]=CM_CT2[[#This Row],[Contract Number Customer]])*(CM_CT2[Row Type]="Header"),CM_CT2[Contract Lenght Initial])</f>
        <v/>
      </c>
      <c r="AG188" s="136">
        <f>+CM_CT2[[#This Row],[Rental EndDate]]</f>
        <v/>
      </c>
      <c r="AH188" s="305" t="n"/>
      <c r="AI188" s="305" t="n"/>
      <c r="AJ188" s="305" t="n"/>
      <c r="AK188" s="53" t="n"/>
      <c r="AL188" s="15">
        <f t="array" ref="AL188">+_xlfn.XLOOKUP(1,(CM_CT2[Contract Number Customer]=CM_CT2[[#This Row],[Contract Number Customer]])*(CM_CT2[Row Type]="Header"),CM_CT2[Early Termination Category])</f>
        <v/>
      </c>
      <c r="AM188" s="136">
        <f t="array" ref="AM188">_xlfn.XLOOKUP(1,(CM_CT2[Contract Number Customer]=$E187)*(CM_CT2[Delivery Batch]=$F187)*(CM_CT2[Row Type]="Batch"),CM_CT2[Early Termination cut-off date1])</f>
        <v/>
      </c>
      <c r="AN188" s="136">
        <f t="array" ref="AN188">_xlfn.XLOOKUP(1,(CM_CT2[Contract Number Customer]=$E187)*(CM_CT2[Delivery Batch]=$F187)*(CM_CT2[Row Type]="Batch"),CM_CT2[Early Termination cut-off date2])</f>
        <v/>
      </c>
      <c r="AO188" s="53">
        <f t="array" ref="AO188">+_xlfn.XLOOKUP(1,(CM_CT2[Contract Number Customer]=CM_CT2[[#This Row],[Contract Number Customer]])*(CM_CT2[Row Type]="Header"),CM_CT2[Early Termination Notice Period Mths])</f>
        <v/>
      </c>
      <c r="AP188" s="53">
        <f t="array" ref="AP188">+_xlfn.XLOOKUP(1,(CM_CT2[Contract Number Customer]=CM_CT2[[#This Row],[Contract Number Customer]])*(CM_CT2[Row Type]="Header"),CM_CT2[Duly Termination Notice Period Mths])</f>
        <v/>
      </c>
      <c r="AQ188" s="54" t="n"/>
      <c r="AR188" s="54">
        <f t="array" ref="AR188">+_xlfn.XLOOKUP(1,(CM_CT2[[#This Row],[Contract Number M3]]=Next_possible_notice[Contract Number M3])*(CM_CT2[[#This Row],[Rentalposition M3]]=Next_possible_notice[Rentalposition M3]),Next_possible_notice[NoticeDateCalc])</f>
        <v/>
      </c>
      <c r="AS188" s="117" t="n"/>
      <c r="AT188" s="75" t="n"/>
      <c r="AU188" s="75" t="n"/>
      <c r="AV188" s="75" t="n"/>
      <c r="AW188" s="75" t="n"/>
      <c r="AX188" s="53" t="n"/>
      <c r="AY188" s="75" t="n"/>
      <c r="AZ188" s="54" t="n"/>
      <c r="BA188" s="50">
        <f t="array" ref="BA188">+_xlfn.XLOOKUP(1,(CM_CT2[Contract Number Customer]=CM_CT2[[#This Row],[Contract Number Customer]])*(CM_CT2[Row Type]="Header"),CM_CT2[Contract Lenght Early Clause &amp; Option])</f>
        <v/>
      </c>
      <c r="BB188" s="15" t="n"/>
      <c r="BC188" s="15" t="n"/>
      <c r="BD188" s="15" t="n"/>
      <c r="BE188" s="15" t="n"/>
      <c r="BF188" s="15" t="n"/>
      <c r="BG188" s="15" t="n"/>
      <c r="BH188" s="24" t="n"/>
      <c r="BI188" s="10" t="n"/>
      <c r="BJ188" s="118" t="n"/>
      <c r="BK188" s="24" t="n"/>
      <c r="BL188" s="24" t="n"/>
      <c r="BM188" s="50">
        <f t="array" ref="BM188">+_xlfn.XLOOKUP(1,(CM_CT2[Contract Number Customer]=CM_CT2[[#This Row],[Contract Number Customer]])*(CM_CT2[Row Type]="Header"),CM_CT2[Contract Mileage])</f>
        <v/>
      </c>
      <c r="BN188" s="50" t="n"/>
      <c r="BO188" s="54" t="n"/>
      <c r="BP188" s="54">
        <f t="array" ref="BP188">+_xlfn.XLOOKUP(1,(CM_CT2[Contract Number Customer]=CM_CT2[[#This Row],[Contract Number Customer]])*(CM_CT2[Row Type]="Header"),CM_CT2[Currency])</f>
        <v/>
      </c>
      <c r="BQ188" s="75">
        <f t="array" ref="BQ188">+_xlfn.XLOOKUP(1,(CM_CT2[Contract Number Customer]=CM_CT2[[#This Row],[Contract Number Customer]])*(CM_CT2[Row Type]="Header"),CM_CT2[Lease Rate EUR])</f>
        <v/>
      </c>
      <c r="BR188" s="306" t="n"/>
      <c r="BS188" s="306" t="n"/>
      <c r="BT188" s="177" t="n"/>
      <c r="BU188" s="306" t="n"/>
      <c r="BV188" s="179">
        <f t="array" ref="BV188">+_xlfn.XLOOKUP(1,(Table_Mietpos[Vertragsnummer]=CM_CT2[[#This Row],[Contract Number M3]])*(Table_Mietpos[Auftragspos.]=CM_CT2[[#This Row],[Rentalposition M3]]),Table_Mietpos[Nettosatz/Typ])</f>
        <v/>
      </c>
      <c r="BW188" s="306" t="n"/>
      <c r="BX188" s="75" t="n"/>
      <c r="BY188" s="75" t="n"/>
      <c r="BZ188" s="75" t="n"/>
      <c r="CA188" s="75" t="n"/>
      <c r="CB188" s="75" t="n"/>
      <c r="CC188" s="307" t="n"/>
      <c r="CD188" s="307" t="n"/>
      <c r="CE188" s="307" t="n"/>
      <c r="CF188" s="307" t="n"/>
      <c r="CG188" s="28" t="n"/>
      <c r="CH188" s="28" t="n"/>
      <c r="CI188" s="28" t="n"/>
      <c r="CJ188" s="186" t="n"/>
      <c r="CK188" s="307" t="n"/>
      <c r="CL188" s="306" t="n"/>
      <c r="CM188" s="12" t="n"/>
      <c r="CN188" s="20" t="n"/>
      <c r="CO188" s="142" t="n"/>
      <c r="CP188" s="142" t="n"/>
      <c r="CQ188" s="142" t="n"/>
      <c r="CR188" s="20" t="n"/>
    </row>
    <row r="189" ht="15" customHeight="1" s="287">
      <c r="B189" s="11" t="n"/>
      <c r="C189" s="14" t="inlineStr">
        <is>
          <t>V700010</t>
        </is>
      </c>
      <c r="D189" s="10" t="n"/>
      <c r="E189" s="15">
        <f t="array" ref="E189">+_xlfn.XLOOKUP(1,(CM_CT2[Contract Number M3]=CM_CT2[[#This Row],[Contract Number M3]])*(CM_CT2[Row Type]="Header"),CM_CT2[Contract Number Customer])</f>
        <v/>
      </c>
      <c r="F189" s="10" t="n">
        <v>4</v>
      </c>
      <c r="G189" s="10" t="inlineStr">
        <is>
          <t>Wagon</t>
        </is>
      </c>
      <c r="H189" s="10" t="n">
        <v>31</v>
      </c>
      <c r="I189" s="73">
        <f t="array" ref="I189">+_xlfn.XLOOKUP(1,(Table_Mietpos[Vertragsnummer]=CM[[#This Row],[Contract Number M3]])*(Table_Mietpos[Auftragspos.]=CM[[#This Row],[Rentalposition M3]]),Table_Mietpos[ChNr])</f>
        <v/>
      </c>
      <c r="J189" s="72">
        <f t="array" ref="J189">+_xlfn.XLOOKUP(1,(CM_CT2[Contract Number Customer]=CM_CT2[[#This Row],[Contract Number Customer]])*(CM_CT2[Row Type]="Header"),CM_CT2[Customer])</f>
        <v/>
      </c>
      <c r="K189" s="51" t="n"/>
      <c r="L189" s="51" t="n"/>
      <c r="M189" s="15">
        <f t="array" ref="M189">+_xlfn.XLOOKUP(1,(CM_CT2[Contract Number Customer]=CM_CT2[[#This Row],[Contract Number Customer]])*(CM_CT2[Row Type]="Header"),CM_CT2[Sales Manager])</f>
        <v/>
      </c>
      <c r="N189" s="15">
        <f t="array" ref="N189">+_xlfn.XLOOKUP(1,(CM_CT2[Contract Number Customer]=CM_CT2[[#This Row],[Contract Number Customer]])*(CM_CT2[Row Type]="Header"),CM_CT2[Wagon Type])</f>
        <v/>
      </c>
      <c r="O189" s="10" t="n">
        <v>1</v>
      </c>
      <c r="P189" s="10" t="n"/>
      <c r="Q189" s="10" t="n"/>
      <c r="R189" s="10" t="n">
        <v>1</v>
      </c>
      <c r="S189" s="10" t="n"/>
      <c r="T189" s="10" t="n">
        <v>1</v>
      </c>
      <c r="U189" s="15">
        <f>+IF(CM_CT2[[#This Row],[Contract Status]]&lt;&gt;"ended",1,0)</f>
        <v/>
      </c>
      <c r="V189" s="15" t="n"/>
      <c r="W189" s="15">
        <f t="array" ref="W189">_xlfn.XLOOKUP(1,(CM_CT2[Contract Number Customer]=$E188)*(CM_CT2[Delivery Batch]=$F188)*(CM_CT2[Row Type]="Batch"),CM_CT2[Contract Flex])</f>
        <v/>
      </c>
      <c r="X189" s="54">
        <f t="array" ref="X189">_xlfn.XLOOKUP(1,(CM_CT2[Contract Number Customer]=$E188)*(CM_CT2[Delivery Batch]=$F188)*(CM_CT2[Row Type]="Batch"),CM_CT2[Flex StartDate])</f>
        <v/>
      </c>
      <c r="Y189" s="54">
        <f t="array" ref="Y189">_xlfn.XLOOKUP(1,(CM_CT2[Contract Number Customer]=$E188)*(CM_CT2[Delivery Batch]=$F188)*(CM_CT2[Row Type]="Batch"),CM_CT2[Flex EndDate])</f>
        <v/>
      </c>
      <c r="Z189" s="15">
        <f t="array" ref="Z189">_xlfn.XLOOKUP(1,(CM_CT2[Contract Number Customer]=$E188)*(CM_CT2[Delivery Batch]=$F188)*(CM_CT2[Row Type]="Batch"),CM_CT2[Contract Status])</f>
        <v/>
      </c>
      <c r="AA189" s="15" t="n"/>
      <c r="AB189" s="74" t="n"/>
      <c r="AC189" s="74" t="n"/>
      <c r="AD189" s="131">
        <f t="array" ref="AD189">+_xlfn.XLOOKUP(1,(Table_Mietpos[Vertragsnummer]=CM_CT2[[#This Row],[Contract Number M3]])*(Table_Mietpos[Auftragspos.]=CM_CT2[[#This Row],[Rentalposition M3]]),Table_Mietpos[Gueltig_ab])</f>
        <v/>
      </c>
      <c r="AE189" s="131">
        <f t="array" ref="AE189">+_xlfn.XLOOKUP(1,(Table_Mietpos[Vertragsnummer]=CM_CT2[[#This Row],[Contract Number M3]])*(Table_Mietpos[Auftragspos.]=CM_CT2[[#This Row],[Rentalposition M3]]),Table_Mietpos[Gueltig_bis])</f>
        <v/>
      </c>
      <c r="AF189" s="50">
        <f t="array" ref="AF189">+_xlfn.XLOOKUP(1,(CM_CT2[Contract Number Customer]=CM_CT2[[#This Row],[Contract Number Customer]])*(CM_CT2[Row Type]="Header"),CM_CT2[Contract Lenght Initial])</f>
        <v/>
      </c>
      <c r="AG189" s="136">
        <f>+CM_CT2[[#This Row],[Rental EndDate]]</f>
        <v/>
      </c>
      <c r="AH189" s="305" t="n"/>
      <c r="AI189" s="305" t="n"/>
      <c r="AJ189" s="305" t="n"/>
      <c r="AK189" s="53" t="n"/>
      <c r="AL189" s="15">
        <f t="array" ref="AL189">+_xlfn.XLOOKUP(1,(CM_CT2[Contract Number Customer]=CM_CT2[[#This Row],[Contract Number Customer]])*(CM_CT2[Row Type]="Header"),CM_CT2[Early Termination Category])</f>
        <v/>
      </c>
      <c r="AM189" s="136">
        <f t="array" ref="AM189">_xlfn.XLOOKUP(1,(CM_CT2[Contract Number Customer]=$E188)*(CM_CT2[Delivery Batch]=$F188)*(CM_CT2[Row Type]="Batch"),CM_CT2[Early Termination cut-off date1])</f>
        <v/>
      </c>
      <c r="AN189" s="136">
        <f t="array" ref="AN189">_xlfn.XLOOKUP(1,(CM_CT2[Contract Number Customer]=$E188)*(CM_CT2[Delivery Batch]=$F188)*(CM_CT2[Row Type]="Batch"),CM_CT2[Early Termination cut-off date2])</f>
        <v/>
      </c>
      <c r="AO189" s="53">
        <f t="array" ref="AO189">+_xlfn.XLOOKUP(1,(CM_CT2[Contract Number Customer]=CM_CT2[[#This Row],[Contract Number Customer]])*(CM_CT2[Row Type]="Header"),CM_CT2[Early Termination Notice Period Mths])</f>
        <v/>
      </c>
      <c r="AP189" s="53">
        <f t="array" ref="AP189">+_xlfn.XLOOKUP(1,(CM_CT2[Contract Number Customer]=CM_CT2[[#This Row],[Contract Number Customer]])*(CM_CT2[Row Type]="Header"),CM_CT2[Duly Termination Notice Period Mths])</f>
        <v/>
      </c>
      <c r="AQ189" s="54" t="n"/>
      <c r="AR189" s="54">
        <f t="array" ref="AR189">+_xlfn.XLOOKUP(1,(CM_CT2[[#This Row],[Contract Number M3]]=Next_possible_notice[Contract Number M3])*(CM_CT2[[#This Row],[Rentalposition M3]]=Next_possible_notice[Rentalposition M3]),Next_possible_notice[NoticeDateCalc])</f>
        <v/>
      </c>
      <c r="AS189" s="117" t="n"/>
      <c r="AT189" s="75" t="n"/>
      <c r="AU189" s="75" t="n"/>
      <c r="AV189" s="75" t="n"/>
      <c r="AW189" s="75" t="n"/>
      <c r="AX189" s="53" t="n"/>
      <c r="AY189" s="75" t="n"/>
      <c r="AZ189" s="54" t="n"/>
      <c r="BA189" s="50">
        <f t="array" ref="BA189">+_xlfn.XLOOKUP(1,(CM_CT2[Contract Number Customer]=CM_CT2[[#This Row],[Contract Number Customer]])*(CM_CT2[Row Type]="Header"),CM_CT2[Contract Lenght Early Clause &amp; Option])</f>
        <v/>
      </c>
      <c r="BB189" s="15" t="n"/>
      <c r="BC189" s="15" t="n"/>
      <c r="BD189" s="15" t="n"/>
      <c r="BE189" s="15" t="n"/>
      <c r="BF189" s="15" t="n"/>
      <c r="BG189" s="15" t="n"/>
      <c r="BH189" s="24" t="n"/>
      <c r="BI189" s="10" t="n"/>
      <c r="BJ189" s="118" t="n"/>
      <c r="BK189" s="24" t="n"/>
      <c r="BL189" s="24" t="n"/>
      <c r="BM189" s="50">
        <f t="array" ref="BM189">+_xlfn.XLOOKUP(1,(CM_CT2[Contract Number Customer]=CM_CT2[[#This Row],[Contract Number Customer]])*(CM_CT2[Row Type]="Header"),CM_CT2[Contract Mileage])</f>
        <v/>
      </c>
      <c r="BN189" s="50" t="n"/>
      <c r="BO189" s="54" t="n"/>
      <c r="BP189" s="54">
        <f t="array" ref="BP189">+_xlfn.XLOOKUP(1,(CM_CT2[Contract Number Customer]=CM_CT2[[#This Row],[Contract Number Customer]])*(CM_CT2[Row Type]="Header"),CM_CT2[Currency])</f>
        <v/>
      </c>
      <c r="BQ189" s="75">
        <f t="array" ref="BQ189">+_xlfn.XLOOKUP(1,(CM_CT2[Contract Number Customer]=CM_CT2[[#This Row],[Contract Number Customer]])*(CM_CT2[Row Type]="Header"),CM_CT2[Lease Rate EUR])</f>
        <v/>
      </c>
      <c r="BR189" s="306" t="n"/>
      <c r="BS189" s="306" t="n"/>
      <c r="BT189" s="177" t="n"/>
      <c r="BU189" s="306" t="n"/>
      <c r="BV189" s="179">
        <f t="array" ref="BV189">+_xlfn.XLOOKUP(1,(Table_Mietpos[Vertragsnummer]=CM_CT2[[#This Row],[Contract Number M3]])*(Table_Mietpos[Auftragspos.]=CM_CT2[[#This Row],[Rentalposition M3]]),Table_Mietpos[Nettosatz/Typ])</f>
        <v/>
      </c>
      <c r="BW189" s="306" t="n"/>
      <c r="BX189" s="75" t="n"/>
      <c r="BY189" s="75" t="n"/>
      <c r="BZ189" s="75" t="n"/>
      <c r="CA189" s="75" t="n"/>
      <c r="CB189" s="75" t="n"/>
      <c r="CC189" s="307" t="n"/>
      <c r="CD189" s="307" t="n"/>
      <c r="CE189" s="307" t="n"/>
      <c r="CF189" s="307" t="n"/>
      <c r="CG189" s="28" t="n"/>
      <c r="CH189" s="28" t="n"/>
      <c r="CI189" s="28" t="n"/>
      <c r="CJ189" s="186" t="n"/>
      <c r="CK189" s="307" t="n"/>
      <c r="CL189" s="306" t="n"/>
      <c r="CM189" s="12" t="n"/>
      <c r="CN189" s="20" t="n"/>
      <c r="CO189" s="142" t="n"/>
      <c r="CP189" s="142" t="n"/>
      <c r="CQ189" s="142" t="n"/>
      <c r="CR189" s="20" t="n"/>
    </row>
    <row r="190" ht="15" customHeight="1" s="287">
      <c r="B190" s="11" t="n"/>
      <c r="C190" s="14" t="inlineStr">
        <is>
          <t>V700010</t>
        </is>
      </c>
      <c r="D190" s="10" t="n"/>
      <c r="E190" s="15">
        <f t="array" ref="E190">+_xlfn.XLOOKUP(1,(CM_CT2[Contract Number M3]=CM_CT2[[#This Row],[Contract Number M3]])*(CM_CT2[Row Type]="Header"),CM_CT2[Contract Number Customer])</f>
        <v/>
      </c>
      <c r="F190" s="10" t="n">
        <v>4</v>
      </c>
      <c r="G190" s="10" t="inlineStr">
        <is>
          <t>Wagon</t>
        </is>
      </c>
      <c r="H190" s="10" t="n">
        <v>32</v>
      </c>
      <c r="I190" s="73">
        <f t="array" ref="I190">+_xlfn.XLOOKUP(1,(Table_Mietpos[Vertragsnummer]=CM[[#This Row],[Contract Number M3]])*(Table_Mietpos[Auftragspos.]=CM[[#This Row],[Rentalposition M3]]),Table_Mietpos[ChNr])</f>
        <v/>
      </c>
      <c r="J190" s="72">
        <f t="array" ref="J190">+_xlfn.XLOOKUP(1,(CM_CT2[Contract Number Customer]=CM_CT2[[#This Row],[Contract Number Customer]])*(CM_CT2[Row Type]="Header"),CM_CT2[Customer])</f>
        <v/>
      </c>
      <c r="K190" s="51" t="n"/>
      <c r="L190" s="51" t="n"/>
      <c r="M190" s="15">
        <f t="array" ref="M190">+_xlfn.XLOOKUP(1,(CM_CT2[Contract Number Customer]=CM_CT2[[#This Row],[Contract Number Customer]])*(CM_CT2[Row Type]="Header"),CM_CT2[Sales Manager])</f>
        <v/>
      </c>
      <c r="N190" s="15">
        <f t="array" ref="N190">+_xlfn.XLOOKUP(1,(CM_CT2[Contract Number Customer]=CM_CT2[[#This Row],[Contract Number Customer]])*(CM_CT2[Row Type]="Header"),CM_CT2[Wagon Type])</f>
        <v/>
      </c>
      <c r="O190" s="10" t="n">
        <v>1</v>
      </c>
      <c r="P190" s="10" t="n"/>
      <c r="Q190" s="10" t="n"/>
      <c r="R190" s="10" t="n">
        <v>1</v>
      </c>
      <c r="S190" s="10" t="n"/>
      <c r="T190" s="10" t="n">
        <v>1</v>
      </c>
      <c r="U190" s="15">
        <f>+IF(CM_CT2[[#This Row],[Contract Status]]&lt;&gt;"ended",1,0)</f>
        <v/>
      </c>
      <c r="V190" s="15" t="n"/>
      <c r="W190" s="15">
        <f t="array" ref="W190">_xlfn.XLOOKUP(1,(CM_CT2[Contract Number Customer]=$E189)*(CM_CT2[Delivery Batch]=$F189)*(CM_CT2[Row Type]="Batch"),CM_CT2[Contract Flex])</f>
        <v/>
      </c>
      <c r="X190" s="54">
        <f t="array" ref="X190">_xlfn.XLOOKUP(1,(CM_CT2[Contract Number Customer]=$E189)*(CM_CT2[Delivery Batch]=$F189)*(CM_CT2[Row Type]="Batch"),CM_CT2[Flex StartDate])</f>
        <v/>
      </c>
      <c r="Y190" s="54">
        <f t="array" ref="Y190">_xlfn.XLOOKUP(1,(CM_CT2[Contract Number Customer]=$E189)*(CM_CT2[Delivery Batch]=$F189)*(CM_CT2[Row Type]="Batch"),CM_CT2[Flex EndDate])</f>
        <v/>
      </c>
      <c r="Z190" s="15">
        <f t="array" ref="Z190">_xlfn.XLOOKUP(1,(CM_CT2[Contract Number Customer]=$E189)*(CM_CT2[Delivery Batch]=$F189)*(CM_CT2[Row Type]="Batch"),CM_CT2[Contract Status])</f>
        <v/>
      </c>
      <c r="AA190" s="15" t="n"/>
      <c r="AB190" s="74" t="n"/>
      <c r="AC190" s="74" t="n"/>
      <c r="AD190" s="131">
        <f t="array" ref="AD190">+_xlfn.XLOOKUP(1,(Table_Mietpos[Vertragsnummer]=CM_CT2[[#This Row],[Contract Number M3]])*(Table_Mietpos[Auftragspos.]=CM_CT2[[#This Row],[Rentalposition M3]]),Table_Mietpos[Gueltig_ab])</f>
        <v/>
      </c>
      <c r="AE190" s="131">
        <f t="array" ref="AE190">+_xlfn.XLOOKUP(1,(Table_Mietpos[Vertragsnummer]=CM_CT2[[#This Row],[Contract Number M3]])*(Table_Mietpos[Auftragspos.]=CM_CT2[[#This Row],[Rentalposition M3]]),Table_Mietpos[Gueltig_bis])</f>
        <v/>
      </c>
      <c r="AF190" s="50">
        <f t="array" ref="AF190">+_xlfn.XLOOKUP(1,(CM_CT2[Contract Number Customer]=CM_CT2[[#This Row],[Contract Number Customer]])*(CM_CT2[Row Type]="Header"),CM_CT2[Contract Lenght Initial])</f>
        <v/>
      </c>
      <c r="AG190" s="136">
        <f>+CM_CT2[[#This Row],[Rental EndDate]]</f>
        <v/>
      </c>
      <c r="AH190" s="305" t="n"/>
      <c r="AI190" s="305" t="n"/>
      <c r="AJ190" s="305" t="n"/>
      <c r="AK190" s="53" t="n"/>
      <c r="AL190" s="15">
        <f t="array" ref="AL190">+_xlfn.XLOOKUP(1,(CM_CT2[Contract Number Customer]=CM_CT2[[#This Row],[Contract Number Customer]])*(CM_CT2[Row Type]="Header"),CM_CT2[Early Termination Category])</f>
        <v/>
      </c>
      <c r="AM190" s="136">
        <f t="array" ref="AM190">_xlfn.XLOOKUP(1,(CM_CT2[Contract Number Customer]=$E189)*(CM_CT2[Delivery Batch]=$F189)*(CM_CT2[Row Type]="Batch"),CM_CT2[Early Termination cut-off date1])</f>
        <v/>
      </c>
      <c r="AN190" s="136">
        <f t="array" ref="AN190">_xlfn.XLOOKUP(1,(CM_CT2[Contract Number Customer]=$E189)*(CM_CT2[Delivery Batch]=$F189)*(CM_CT2[Row Type]="Batch"),CM_CT2[Early Termination cut-off date2])</f>
        <v/>
      </c>
      <c r="AO190" s="53">
        <f t="array" ref="AO190">+_xlfn.XLOOKUP(1,(CM_CT2[Contract Number Customer]=CM_CT2[[#This Row],[Contract Number Customer]])*(CM_CT2[Row Type]="Header"),CM_CT2[Early Termination Notice Period Mths])</f>
        <v/>
      </c>
      <c r="AP190" s="53">
        <f t="array" ref="AP190">+_xlfn.XLOOKUP(1,(CM_CT2[Contract Number Customer]=CM_CT2[[#This Row],[Contract Number Customer]])*(CM_CT2[Row Type]="Header"),CM_CT2[Duly Termination Notice Period Mths])</f>
        <v/>
      </c>
      <c r="AQ190" s="54" t="n"/>
      <c r="AR190" s="54">
        <f t="array" ref="AR190">+_xlfn.XLOOKUP(1,(CM_CT2[[#This Row],[Contract Number M3]]=Next_possible_notice[Contract Number M3])*(CM_CT2[[#This Row],[Rentalposition M3]]=Next_possible_notice[Rentalposition M3]),Next_possible_notice[NoticeDateCalc])</f>
        <v/>
      </c>
      <c r="AS190" s="117" t="n"/>
      <c r="AT190" s="75" t="n"/>
      <c r="AU190" s="75" t="n"/>
      <c r="AV190" s="75" t="n"/>
      <c r="AW190" s="75" t="n"/>
      <c r="AX190" s="53" t="n"/>
      <c r="AY190" s="75" t="n"/>
      <c r="AZ190" s="54" t="n"/>
      <c r="BA190" s="50">
        <f t="array" ref="BA190">+_xlfn.XLOOKUP(1,(CM_CT2[Contract Number Customer]=CM_CT2[[#This Row],[Contract Number Customer]])*(CM_CT2[Row Type]="Header"),CM_CT2[Contract Lenght Early Clause &amp; Option])</f>
        <v/>
      </c>
      <c r="BB190" s="15" t="n"/>
      <c r="BC190" s="15" t="n"/>
      <c r="BD190" s="15" t="n"/>
      <c r="BE190" s="15" t="n"/>
      <c r="BF190" s="15" t="n"/>
      <c r="BG190" s="15" t="n"/>
      <c r="BH190" s="24" t="n"/>
      <c r="BI190" s="10" t="n"/>
      <c r="BJ190" s="118" t="n"/>
      <c r="BK190" s="24" t="n"/>
      <c r="BL190" s="24" t="n"/>
      <c r="BM190" s="50">
        <f t="array" ref="BM190">+_xlfn.XLOOKUP(1,(CM_CT2[Contract Number Customer]=CM_CT2[[#This Row],[Contract Number Customer]])*(CM_CT2[Row Type]="Header"),CM_CT2[Contract Mileage])</f>
        <v/>
      </c>
      <c r="BN190" s="50" t="n"/>
      <c r="BO190" s="54" t="n"/>
      <c r="BP190" s="54">
        <f t="array" ref="BP190">+_xlfn.XLOOKUP(1,(CM_CT2[Contract Number Customer]=CM_CT2[[#This Row],[Contract Number Customer]])*(CM_CT2[Row Type]="Header"),CM_CT2[Currency])</f>
        <v/>
      </c>
      <c r="BQ190" s="75">
        <f t="array" ref="BQ190">+_xlfn.XLOOKUP(1,(CM_CT2[Contract Number Customer]=CM_CT2[[#This Row],[Contract Number Customer]])*(CM_CT2[Row Type]="Header"),CM_CT2[Lease Rate EUR])</f>
        <v/>
      </c>
      <c r="BR190" s="306" t="n"/>
      <c r="BS190" s="306" t="n"/>
      <c r="BT190" s="177" t="n"/>
      <c r="BU190" s="306" t="n"/>
      <c r="BV190" s="179">
        <f t="array" ref="BV190">+_xlfn.XLOOKUP(1,(Table_Mietpos[Vertragsnummer]=CM_CT2[[#This Row],[Contract Number M3]])*(Table_Mietpos[Auftragspos.]=CM_CT2[[#This Row],[Rentalposition M3]]),Table_Mietpos[Nettosatz/Typ])</f>
        <v/>
      </c>
      <c r="BW190" s="306" t="n"/>
      <c r="BX190" s="75" t="n"/>
      <c r="BY190" s="75" t="n"/>
      <c r="BZ190" s="75" t="n"/>
      <c r="CA190" s="75" t="n"/>
      <c r="CB190" s="75" t="n"/>
      <c r="CC190" s="307" t="n"/>
      <c r="CD190" s="307" t="n"/>
      <c r="CE190" s="307" t="n"/>
      <c r="CF190" s="307" t="n"/>
      <c r="CG190" s="28" t="n"/>
      <c r="CH190" s="28" t="n"/>
      <c r="CI190" s="28" t="n"/>
      <c r="CJ190" s="186" t="n"/>
      <c r="CK190" s="307" t="n"/>
      <c r="CL190" s="306" t="n"/>
      <c r="CM190" s="12" t="n"/>
      <c r="CN190" s="20" t="n"/>
      <c r="CO190" s="142" t="n"/>
      <c r="CP190" s="142" t="n"/>
      <c r="CQ190" s="142" t="n"/>
      <c r="CR190" s="20" t="n"/>
    </row>
    <row r="191" ht="15" customHeight="1" s="287">
      <c r="B191" s="11" t="n"/>
      <c r="C191" s="14" t="inlineStr">
        <is>
          <t>V700010</t>
        </is>
      </c>
      <c r="D191" s="10" t="n"/>
      <c r="E191" s="15">
        <f t="array" ref="E191">+_xlfn.XLOOKUP(1,(CM_CT2[Contract Number M3]=CM_CT2[[#This Row],[Contract Number M3]])*(CM_CT2[Row Type]="Header"),CM_CT2[Contract Number Customer])</f>
        <v/>
      </c>
      <c r="F191" s="10" t="n">
        <v>4</v>
      </c>
      <c r="G191" s="10" t="inlineStr">
        <is>
          <t>Wagon</t>
        </is>
      </c>
      <c r="H191" s="10" t="n">
        <v>33</v>
      </c>
      <c r="I191" s="73">
        <f t="array" ref="I191">+_xlfn.XLOOKUP(1,(Table_Mietpos[Vertragsnummer]=CM[[#This Row],[Contract Number M3]])*(Table_Mietpos[Auftragspos.]=CM[[#This Row],[Rentalposition M3]]),Table_Mietpos[ChNr])</f>
        <v/>
      </c>
      <c r="J191" s="72">
        <f t="array" ref="J191">+_xlfn.XLOOKUP(1,(CM_CT2[Contract Number Customer]=CM_CT2[[#This Row],[Contract Number Customer]])*(CM_CT2[Row Type]="Header"),CM_CT2[Customer])</f>
        <v/>
      </c>
      <c r="K191" s="51" t="n"/>
      <c r="L191" s="51" t="n"/>
      <c r="M191" s="15">
        <f t="array" ref="M191">+_xlfn.XLOOKUP(1,(CM_CT2[Contract Number Customer]=CM_CT2[[#This Row],[Contract Number Customer]])*(CM_CT2[Row Type]="Header"),CM_CT2[Sales Manager])</f>
        <v/>
      </c>
      <c r="N191" s="15">
        <f t="array" ref="N191">+_xlfn.XLOOKUP(1,(CM_CT2[Contract Number Customer]=CM_CT2[[#This Row],[Contract Number Customer]])*(CM_CT2[Row Type]="Header"),CM_CT2[Wagon Type])</f>
        <v/>
      </c>
      <c r="O191" s="10" t="n">
        <v>1</v>
      </c>
      <c r="P191" s="10" t="n"/>
      <c r="Q191" s="10" t="n"/>
      <c r="R191" s="10" t="n">
        <v>1</v>
      </c>
      <c r="S191" s="10" t="n"/>
      <c r="T191" s="10" t="n">
        <v>1</v>
      </c>
      <c r="U191" s="15">
        <f>+IF(CM_CT2[[#This Row],[Contract Status]]&lt;&gt;"ended",1,0)</f>
        <v/>
      </c>
      <c r="V191" s="15" t="n"/>
      <c r="W191" s="15">
        <f t="array" ref="W191">_xlfn.XLOOKUP(1,(CM_CT2[Contract Number Customer]=$E190)*(CM_CT2[Delivery Batch]=$F190)*(CM_CT2[Row Type]="Batch"),CM_CT2[Contract Flex])</f>
        <v/>
      </c>
      <c r="X191" s="54">
        <f t="array" ref="X191">_xlfn.XLOOKUP(1,(CM_CT2[Contract Number Customer]=$E190)*(CM_CT2[Delivery Batch]=$F190)*(CM_CT2[Row Type]="Batch"),CM_CT2[Flex StartDate])</f>
        <v/>
      </c>
      <c r="Y191" s="54">
        <f t="array" ref="Y191">_xlfn.XLOOKUP(1,(CM_CT2[Contract Number Customer]=$E190)*(CM_CT2[Delivery Batch]=$F190)*(CM_CT2[Row Type]="Batch"),CM_CT2[Flex EndDate])</f>
        <v/>
      </c>
      <c r="Z191" s="15">
        <f t="array" ref="Z191">_xlfn.XLOOKUP(1,(CM_CT2[Contract Number Customer]=$E190)*(CM_CT2[Delivery Batch]=$F190)*(CM_CT2[Row Type]="Batch"),CM_CT2[Contract Status])</f>
        <v/>
      </c>
      <c r="AA191" s="15" t="n"/>
      <c r="AB191" s="74" t="n"/>
      <c r="AC191" s="74" t="n"/>
      <c r="AD191" s="131">
        <f t="array" ref="AD191">+_xlfn.XLOOKUP(1,(Table_Mietpos[Vertragsnummer]=CM_CT2[[#This Row],[Contract Number M3]])*(Table_Mietpos[Auftragspos.]=CM_CT2[[#This Row],[Rentalposition M3]]),Table_Mietpos[Gueltig_ab])</f>
        <v/>
      </c>
      <c r="AE191" s="131">
        <f t="array" ref="AE191">+_xlfn.XLOOKUP(1,(Table_Mietpos[Vertragsnummer]=CM_CT2[[#This Row],[Contract Number M3]])*(Table_Mietpos[Auftragspos.]=CM_CT2[[#This Row],[Rentalposition M3]]),Table_Mietpos[Gueltig_bis])</f>
        <v/>
      </c>
      <c r="AF191" s="50">
        <f t="array" ref="AF191">+_xlfn.XLOOKUP(1,(CM_CT2[Contract Number Customer]=CM_CT2[[#This Row],[Contract Number Customer]])*(CM_CT2[Row Type]="Header"),CM_CT2[Contract Lenght Initial])</f>
        <v/>
      </c>
      <c r="AG191" s="136">
        <f>+CM_CT2[[#This Row],[Rental EndDate]]</f>
        <v/>
      </c>
      <c r="AH191" s="305" t="n"/>
      <c r="AI191" s="305" t="n"/>
      <c r="AJ191" s="305" t="n"/>
      <c r="AK191" s="53" t="n"/>
      <c r="AL191" s="15">
        <f t="array" ref="AL191">+_xlfn.XLOOKUP(1,(CM_CT2[Contract Number Customer]=CM_CT2[[#This Row],[Contract Number Customer]])*(CM_CT2[Row Type]="Header"),CM_CT2[Early Termination Category])</f>
        <v/>
      </c>
      <c r="AM191" s="136">
        <f t="array" ref="AM191">_xlfn.XLOOKUP(1,(CM_CT2[Contract Number Customer]=$E190)*(CM_CT2[Delivery Batch]=$F190)*(CM_CT2[Row Type]="Batch"),CM_CT2[Early Termination cut-off date1])</f>
        <v/>
      </c>
      <c r="AN191" s="136">
        <f t="array" ref="AN191">_xlfn.XLOOKUP(1,(CM_CT2[Contract Number Customer]=$E190)*(CM_CT2[Delivery Batch]=$F190)*(CM_CT2[Row Type]="Batch"),CM_CT2[Early Termination cut-off date2])</f>
        <v/>
      </c>
      <c r="AO191" s="53">
        <f t="array" ref="AO191">+_xlfn.XLOOKUP(1,(CM_CT2[Contract Number Customer]=CM_CT2[[#This Row],[Contract Number Customer]])*(CM_CT2[Row Type]="Header"),CM_CT2[Early Termination Notice Period Mths])</f>
        <v/>
      </c>
      <c r="AP191" s="53">
        <f t="array" ref="AP191">+_xlfn.XLOOKUP(1,(CM_CT2[Contract Number Customer]=CM_CT2[[#This Row],[Contract Number Customer]])*(CM_CT2[Row Type]="Header"),CM_CT2[Duly Termination Notice Period Mths])</f>
        <v/>
      </c>
      <c r="AQ191" s="54" t="n"/>
      <c r="AR191" s="54">
        <f t="array" ref="AR191">+_xlfn.XLOOKUP(1,(CM_CT2[[#This Row],[Contract Number M3]]=Next_possible_notice[Contract Number M3])*(CM_CT2[[#This Row],[Rentalposition M3]]=Next_possible_notice[Rentalposition M3]),Next_possible_notice[NoticeDateCalc])</f>
        <v/>
      </c>
      <c r="AS191" s="117" t="n"/>
      <c r="AT191" s="75" t="n"/>
      <c r="AU191" s="75" t="n"/>
      <c r="AV191" s="75" t="n"/>
      <c r="AW191" s="75" t="n"/>
      <c r="AX191" s="53" t="n"/>
      <c r="AY191" s="75" t="n"/>
      <c r="AZ191" s="54" t="n"/>
      <c r="BA191" s="50">
        <f t="array" ref="BA191">+_xlfn.XLOOKUP(1,(CM_CT2[Contract Number Customer]=CM_CT2[[#This Row],[Contract Number Customer]])*(CM_CT2[Row Type]="Header"),CM_CT2[Contract Lenght Early Clause &amp; Option])</f>
        <v/>
      </c>
      <c r="BB191" s="15" t="n"/>
      <c r="BC191" s="15" t="n"/>
      <c r="BD191" s="15" t="n"/>
      <c r="BE191" s="15" t="n"/>
      <c r="BF191" s="15" t="n"/>
      <c r="BG191" s="15" t="n"/>
      <c r="BH191" s="24" t="n"/>
      <c r="BI191" s="10" t="n"/>
      <c r="BJ191" s="118" t="n"/>
      <c r="BK191" s="24" t="n"/>
      <c r="BL191" s="24" t="n"/>
      <c r="BM191" s="50">
        <f t="array" ref="BM191">+_xlfn.XLOOKUP(1,(CM_CT2[Contract Number Customer]=CM_CT2[[#This Row],[Contract Number Customer]])*(CM_CT2[Row Type]="Header"),CM_CT2[Contract Mileage])</f>
        <v/>
      </c>
      <c r="BN191" s="50" t="n"/>
      <c r="BO191" s="54" t="n"/>
      <c r="BP191" s="54">
        <f t="array" ref="BP191">+_xlfn.XLOOKUP(1,(CM_CT2[Contract Number Customer]=CM_CT2[[#This Row],[Contract Number Customer]])*(CM_CT2[Row Type]="Header"),CM_CT2[Currency])</f>
        <v/>
      </c>
      <c r="BQ191" s="75">
        <f t="array" ref="BQ191">+_xlfn.XLOOKUP(1,(CM_CT2[Contract Number Customer]=CM_CT2[[#This Row],[Contract Number Customer]])*(CM_CT2[Row Type]="Header"),CM_CT2[Lease Rate EUR])</f>
        <v/>
      </c>
      <c r="BR191" s="306" t="n"/>
      <c r="BS191" s="306" t="n"/>
      <c r="BT191" s="177" t="n"/>
      <c r="BU191" s="306" t="n"/>
      <c r="BV191" s="179">
        <f t="array" ref="BV191">+_xlfn.XLOOKUP(1,(Table_Mietpos[Vertragsnummer]=CM_CT2[[#This Row],[Contract Number M3]])*(Table_Mietpos[Auftragspos.]=CM_CT2[[#This Row],[Rentalposition M3]]),Table_Mietpos[Nettosatz/Typ])</f>
        <v/>
      </c>
      <c r="BW191" s="306" t="n"/>
      <c r="BX191" s="75" t="n"/>
      <c r="BY191" s="75" t="n"/>
      <c r="BZ191" s="75" t="n"/>
      <c r="CA191" s="75" t="n"/>
      <c r="CB191" s="75" t="n"/>
      <c r="CC191" s="307" t="n"/>
      <c r="CD191" s="307" t="n"/>
      <c r="CE191" s="307" t="n"/>
      <c r="CF191" s="307" t="n"/>
      <c r="CG191" s="28" t="n"/>
      <c r="CH191" s="28" t="n"/>
      <c r="CI191" s="28" t="n"/>
      <c r="CJ191" s="186" t="n"/>
      <c r="CK191" s="307" t="n"/>
      <c r="CL191" s="306" t="n"/>
      <c r="CM191" s="12" t="n"/>
      <c r="CN191" s="20" t="n"/>
      <c r="CO191" s="142" t="n"/>
      <c r="CP191" s="142" t="n"/>
      <c r="CQ191" s="142" t="n"/>
      <c r="CR191" s="20" t="n"/>
    </row>
    <row r="192" ht="15" customHeight="1" s="287">
      <c r="B192" s="11" t="n"/>
      <c r="C192" s="14" t="inlineStr">
        <is>
          <t>V700010</t>
        </is>
      </c>
      <c r="D192" s="10" t="n"/>
      <c r="E192" s="15">
        <f t="array" ref="E192">+_xlfn.XLOOKUP(1,(CM_CT2[Contract Number M3]=CM_CT2[[#This Row],[Contract Number M3]])*(CM_CT2[Row Type]="Header"),CM_CT2[Contract Number Customer])</f>
        <v/>
      </c>
      <c r="F192" s="10" t="n">
        <v>4</v>
      </c>
      <c r="G192" s="10" t="inlineStr">
        <is>
          <t>Wagon</t>
        </is>
      </c>
      <c r="H192" s="10" t="n">
        <v>34</v>
      </c>
      <c r="I192" s="73">
        <f t="array" ref="I192">+_xlfn.XLOOKUP(1,(Table_Mietpos[Vertragsnummer]=CM[[#This Row],[Contract Number M3]])*(Table_Mietpos[Auftragspos.]=CM[[#This Row],[Rentalposition M3]]),Table_Mietpos[ChNr])</f>
        <v/>
      </c>
      <c r="J192" s="72">
        <f t="array" ref="J192">+_xlfn.XLOOKUP(1,(CM_CT2[Contract Number Customer]=CM_CT2[[#This Row],[Contract Number Customer]])*(CM_CT2[Row Type]="Header"),CM_CT2[Customer])</f>
        <v/>
      </c>
      <c r="K192" s="51" t="n"/>
      <c r="L192" s="51" t="n"/>
      <c r="M192" s="15">
        <f t="array" ref="M192">+_xlfn.XLOOKUP(1,(CM_CT2[Contract Number Customer]=CM_CT2[[#This Row],[Contract Number Customer]])*(CM_CT2[Row Type]="Header"),CM_CT2[Sales Manager])</f>
        <v/>
      </c>
      <c r="N192" s="15">
        <f t="array" ref="N192">+_xlfn.XLOOKUP(1,(CM_CT2[Contract Number Customer]=CM_CT2[[#This Row],[Contract Number Customer]])*(CM_CT2[Row Type]="Header"),CM_CT2[Wagon Type])</f>
        <v/>
      </c>
      <c r="O192" s="10" t="n">
        <v>1</v>
      </c>
      <c r="P192" s="10" t="n"/>
      <c r="Q192" s="10" t="n"/>
      <c r="R192" s="10" t="n">
        <v>1</v>
      </c>
      <c r="S192" s="10" t="n"/>
      <c r="T192" s="10" t="n">
        <v>1</v>
      </c>
      <c r="U192" s="15">
        <f>+IF(CM_CT2[[#This Row],[Contract Status]]&lt;&gt;"ended",1,0)</f>
        <v/>
      </c>
      <c r="V192" s="15" t="n"/>
      <c r="W192" s="15">
        <f t="array" ref="W192">_xlfn.XLOOKUP(1,(CM_CT2[Contract Number Customer]=$E191)*(CM_CT2[Delivery Batch]=$F191)*(CM_CT2[Row Type]="Batch"),CM_CT2[Contract Flex])</f>
        <v/>
      </c>
      <c r="X192" s="54">
        <f t="array" ref="X192">_xlfn.XLOOKUP(1,(CM_CT2[Contract Number Customer]=$E191)*(CM_CT2[Delivery Batch]=$F191)*(CM_CT2[Row Type]="Batch"),CM_CT2[Flex StartDate])</f>
        <v/>
      </c>
      <c r="Y192" s="54">
        <f t="array" ref="Y192">_xlfn.XLOOKUP(1,(CM_CT2[Contract Number Customer]=$E191)*(CM_CT2[Delivery Batch]=$F191)*(CM_CT2[Row Type]="Batch"),CM_CT2[Flex EndDate])</f>
        <v/>
      </c>
      <c r="Z192" s="15">
        <f t="array" ref="Z192">_xlfn.XLOOKUP(1,(CM_CT2[Contract Number Customer]=$E191)*(CM_CT2[Delivery Batch]=$F191)*(CM_CT2[Row Type]="Batch"),CM_CT2[Contract Status])</f>
        <v/>
      </c>
      <c r="AA192" s="15" t="n"/>
      <c r="AB192" s="74" t="n"/>
      <c r="AC192" s="74" t="n"/>
      <c r="AD192" s="131">
        <f t="array" ref="AD192">+_xlfn.XLOOKUP(1,(Table_Mietpos[Vertragsnummer]=CM_CT2[[#This Row],[Contract Number M3]])*(Table_Mietpos[Auftragspos.]=CM_CT2[[#This Row],[Rentalposition M3]]),Table_Mietpos[Gueltig_ab])</f>
        <v/>
      </c>
      <c r="AE192" s="131">
        <f t="array" ref="AE192">+_xlfn.XLOOKUP(1,(Table_Mietpos[Vertragsnummer]=CM_CT2[[#This Row],[Contract Number M3]])*(Table_Mietpos[Auftragspos.]=CM_CT2[[#This Row],[Rentalposition M3]]),Table_Mietpos[Gueltig_bis])</f>
        <v/>
      </c>
      <c r="AF192" s="50">
        <f t="array" ref="AF192">+_xlfn.XLOOKUP(1,(CM_CT2[Contract Number Customer]=CM_CT2[[#This Row],[Contract Number Customer]])*(CM_CT2[Row Type]="Header"),CM_CT2[Contract Lenght Initial])</f>
        <v/>
      </c>
      <c r="AG192" s="136">
        <f>+CM_CT2[[#This Row],[Rental EndDate]]</f>
        <v/>
      </c>
      <c r="AH192" s="305" t="n"/>
      <c r="AI192" s="305" t="n"/>
      <c r="AJ192" s="305" t="n"/>
      <c r="AK192" s="53" t="n"/>
      <c r="AL192" s="15">
        <f t="array" ref="AL192">+_xlfn.XLOOKUP(1,(CM_CT2[Contract Number Customer]=CM_CT2[[#This Row],[Contract Number Customer]])*(CM_CT2[Row Type]="Header"),CM_CT2[Early Termination Category])</f>
        <v/>
      </c>
      <c r="AM192" s="136">
        <f t="array" ref="AM192">_xlfn.XLOOKUP(1,(CM_CT2[Contract Number Customer]=$E191)*(CM_CT2[Delivery Batch]=$F191)*(CM_CT2[Row Type]="Batch"),CM_CT2[Early Termination cut-off date1])</f>
        <v/>
      </c>
      <c r="AN192" s="136">
        <f t="array" ref="AN192">_xlfn.XLOOKUP(1,(CM_CT2[Contract Number Customer]=$E191)*(CM_CT2[Delivery Batch]=$F191)*(CM_CT2[Row Type]="Batch"),CM_CT2[Early Termination cut-off date2])</f>
        <v/>
      </c>
      <c r="AO192" s="53">
        <f t="array" ref="AO192">+_xlfn.XLOOKUP(1,(CM_CT2[Contract Number Customer]=CM_CT2[[#This Row],[Contract Number Customer]])*(CM_CT2[Row Type]="Header"),CM_CT2[Early Termination Notice Period Mths])</f>
        <v/>
      </c>
      <c r="AP192" s="53">
        <f t="array" ref="AP192">+_xlfn.XLOOKUP(1,(CM_CT2[Contract Number Customer]=CM_CT2[[#This Row],[Contract Number Customer]])*(CM_CT2[Row Type]="Header"),CM_CT2[Duly Termination Notice Period Mths])</f>
        <v/>
      </c>
      <c r="AQ192" s="54" t="n"/>
      <c r="AR192" s="54">
        <f t="array" ref="AR192">+_xlfn.XLOOKUP(1,(CM_CT2[[#This Row],[Contract Number M3]]=Next_possible_notice[Contract Number M3])*(CM_CT2[[#This Row],[Rentalposition M3]]=Next_possible_notice[Rentalposition M3]),Next_possible_notice[NoticeDateCalc])</f>
        <v/>
      </c>
      <c r="AS192" s="117" t="n"/>
      <c r="AT192" s="75" t="n"/>
      <c r="AU192" s="75" t="n"/>
      <c r="AV192" s="75" t="n"/>
      <c r="AW192" s="75" t="n"/>
      <c r="AX192" s="53" t="n"/>
      <c r="AY192" s="75" t="n"/>
      <c r="AZ192" s="54" t="n"/>
      <c r="BA192" s="50">
        <f t="array" ref="BA192">+_xlfn.XLOOKUP(1,(CM_CT2[Contract Number Customer]=CM_CT2[[#This Row],[Contract Number Customer]])*(CM_CT2[Row Type]="Header"),CM_CT2[Contract Lenght Early Clause &amp; Option])</f>
        <v/>
      </c>
      <c r="BB192" s="15" t="n"/>
      <c r="BC192" s="15" t="n"/>
      <c r="BD192" s="15" t="n"/>
      <c r="BE192" s="15" t="n"/>
      <c r="BF192" s="15" t="n"/>
      <c r="BG192" s="15" t="n"/>
      <c r="BH192" s="24" t="n"/>
      <c r="BI192" s="10" t="n"/>
      <c r="BJ192" s="118" t="n"/>
      <c r="BK192" s="24" t="n"/>
      <c r="BL192" s="24" t="n"/>
      <c r="BM192" s="50">
        <f t="array" ref="BM192">+_xlfn.XLOOKUP(1,(CM_CT2[Contract Number Customer]=CM_CT2[[#This Row],[Contract Number Customer]])*(CM_CT2[Row Type]="Header"),CM_CT2[Contract Mileage])</f>
        <v/>
      </c>
      <c r="BN192" s="50" t="n"/>
      <c r="BO192" s="54" t="n"/>
      <c r="BP192" s="54">
        <f t="array" ref="BP192">+_xlfn.XLOOKUP(1,(CM_CT2[Contract Number Customer]=CM_CT2[[#This Row],[Contract Number Customer]])*(CM_CT2[Row Type]="Header"),CM_CT2[Currency])</f>
        <v/>
      </c>
      <c r="BQ192" s="75">
        <f t="array" ref="BQ192">+_xlfn.XLOOKUP(1,(CM_CT2[Contract Number Customer]=CM_CT2[[#This Row],[Contract Number Customer]])*(CM_CT2[Row Type]="Header"),CM_CT2[Lease Rate EUR])</f>
        <v/>
      </c>
      <c r="BR192" s="306" t="n"/>
      <c r="BS192" s="306" t="n"/>
      <c r="BT192" s="177" t="n"/>
      <c r="BU192" s="306" t="n"/>
      <c r="BV192" s="179">
        <f t="array" ref="BV192">+_xlfn.XLOOKUP(1,(Table_Mietpos[Vertragsnummer]=CM_CT2[[#This Row],[Contract Number M3]])*(Table_Mietpos[Auftragspos.]=CM_CT2[[#This Row],[Rentalposition M3]]),Table_Mietpos[Nettosatz/Typ])</f>
        <v/>
      </c>
      <c r="BW192" s="306" t="n"/>
      <c r="BX192" s="75" t="n"/>
      <c r="BY192" s="75" t="n"/>
      <c r="BZ192" s="75" t="n"/>
      <c r="CA192" s="75" t="n"/>
      <c r="CB192" s="75" t="n"/>
      <c r="CC192" s="307" t="n"/>
      <c r="CD192" s="307" t="n"/>
      <c r="CE192" s="307" t="n"/>
      <c r="CF192" s="307" t="n"/>
      <c r="CG192" s="28" t="n"/>
      <c r="CH192" s="28" t="n"/>
      <c r="CI192" s="28" t="n"/>
      <c r="CJ192" s="186" t="n"/>
      <c r="CK192" s="307" t="n"/>
      <c r="CL192" s="306" t="n"/>
      <c r="CM192" s="12" t="n"/>
      <c r="CN192" s="20" t="n"/>
      <c r="CO192" s="142" t="n"/>
      <c r="CP192" s="142" t="n"/>
      <c r="CQ192" s="142" t="n"/>
      <c r="CR192" s="20" t="n"/>
    </row>
    <row r="193" ht="15" customHeight="1" s="287">
      <c r="B193" s="11" t="n"/>
      <c r="C193" s="14" t="inlineStr">
        <is>
          <t>V700010</t>
        </is>
      </c>
      <c r="D193" s="10" t="n"/>
      <c r="E193" s="15">
        <f t="array" ref="E193">+_xlfn.XLOOKUP(1,(CM_CT2[Contract Number M3]=CM_CT2[[#This Row],[Contract Number M3]])*(CM_CT2[Row Type]="Header"),CM_CT2[Contract Number Customer])</f>
        <v/>
      </c>
      <c r="F193" s="10" t="n">
        <v>4</v>
      </c>
      <c r="G193" s="10" t="inlineStr">
        <is>
          <t>Wagon</t>
        </is>
      </c>
      <c r="H193" s="10" t="n">
        <v>35</v>
      </c>
      <c r="I193" s="73">
        <f t="array" ref="I193">+_xlfn.XLOOKUP(1,(Table_Mietpos[Vertragsnummer]=CM[[#This Row],[Contract Number M3]])*(Table_Mietpos[Auftragspos.]=CM[[#This Row],[Rentalposition M3]]),Table_Mietpos[ChNr])</f>
        <v/>
      </c>
      <c r="J193" s="72">
        <f t="array" ref="J193">+_xlfn.XLOOKUP(1,(CM_CT2[Contract Number Customer]=CM_CT2[[#This Row],[Contract Number Customer]])*(CM_CT2[Row Type]="Header"),CM_CT2[Customer])</f>
        <v/>
      </c>
      <c r="K193" s="51" t="n"/>
      <c r="L193" s="51" t="n"/>
      <c r="M193" s="15">
        <f t="array" ref="M193">+_xlfn.XLOOKUP(1,(CM_CT2[Contract Number Customer]=CM_CT2[[#This Row],[Contract Number Customer]])*(CM_CT2[Row Type]="Header"),CM_CT2[Sales Manager])</f>
        <v/>
      </c>
      <c r="N193" s="15">
        <f t="array" ref="N193">+_xlfn.XLOOKUP(1,(CM_CT2[Contract Number Customer]=CM_CT2[[#This Row],[Contract Number Customer]])*(CM_CT2[Row Type]="Header"),CM_CT2[Wagon Type])</f>
        <v/>
      </c>
      <c r="O193" s="10" t="n">
        <v>1</v>
      </c>
      <c r="P193" s="10" t="n"/>
      <c r="Q193" s="10" t="n"/>
      <c r="R193" s="10" t="n">
        <v>1</v>
      </c>
      <c r="S193" s="10" t="n"/>
      <c r="T193" s="10" t="n">
        <v>1</v>
      </c>
      <c r="U193" s="15">
        <f>+IF(CM_CT2[[#This Row],[Contract Status]]&lt;&gt;"ended",1,0)</f>
        <v/>
      </c>
      <c r="V193" s="15" t="n"/>
      <c r="W193" s="15">
        <f t="array" ref="W193">_xlfn.XLOOKUP(1,(CM_CT2[Contract Number Customer]=$E192)*(CM_CT2[Delivery Batch]=$F192)*(CM_CT2[Row Type]="Batch"),CM_CT2[Contract Flex])</f>
        <v/>
      </c>
      <c r="X193" s="54">
        <f t="array" ref="X193">_xlfn.XLOOKUP(1,(CM_CT2[Contract Number Customer]=$E192)*(CM_CT2[Delivery Batch]=$F192)*(CM_CT2[Row Type]="Batch"),CM_CT2[Flex StartDate])</f>
        <v/>
      </c>
      <c r="Y193" s="54">
        <f t="array" ref="Y193">_xlfn.XLOOKUP(1,(CM_CT2[Contract Number Customer]=$E192)*(CM_CT2[Delivery Batch]=$F192)*(CM_CT2[Row Type]="Batch"),CM_CT2[Flex EndDate])</f>
        <v/>
      </c>
      <c r="Z193" s="15">
        <f t="array" ref="Z193">_xlfn.XLOOKUP(1,(CM_CT2[Contract Number Customer]=$E192)*(CM_CT2[Delivery Batch]=$F192)*(CM_CT2[Row Type]="Batch"),CM_CT2[Contract Status])</f>
        <v/>
      </c>
      <c r="AA193" s="15" t="n"/>
      <c r="AB193" s="74" t="n"/>
      <c r="AC193" s="74" t="n"/>
      <c r="AD193" s="131">
        <f t="array" ref="AD193">+_xlfn.XLOOKUP(1,(Table_Mietpos[Vertragsnummer]=CM_CT2[[#This Row],[Contract Number M3]])*(Table_Mietpos[Auftragspos.]=CM_CT2[[#This Row],[Rentalposition M3]]),Table_Mietpos[Gueltig_ab])</f>
        <v/>
      </c>
      <c r="AE193" s="131">
        <f t="array" ref="AE193">+_xlfn.XLOOKUP(1,(Table_Mietpos[Vertragsnummer]=CM_CT2[[#This Row],[Contract Number M3]])*(Table_Mietpos[Auftragspos.]=CM_CT2[[#This Row],[Rentalposition M3]]),Table_Mietpos[Gueltig_bis])</f>
        <v/>
      </c>
      <c r="AF193" s="50">
        <f t="array" ref="AF193">+_xlfn.XLOOKUP(1,(CM_CT2[Contract Number Customer]=CM_CT2[[#This Row],[Contract Number Customer]])*(CM_CT2[Row Type]="Header"),CM_CT2[Contract Lenght Initial])</f>
        <v/>
      </c>
      <c r="AG193" s="136">
        <f>+CM_CT2[[#This Row],[Rental EndDate]]</f>
        <v/>
      </c>
      <c r="AH193" s="305" t="n"/>
      <c r="AI193" s="305" t="n"/>
      <c r="AJ193" s="305" t="n"/>
      <c r="AK193" s="53" t="n"/>
      <c r="AL193" s="15">
        <f t="array" ref="AL193">+_xlfn.XLOOKUP(1,(CM_CT2[Contract Number Customer]=CM_CT2[[#This Row],[Contract Number Customer]])*(CM_CT2[Row Type]="Header"),CM_CT2[Early Termination Category])</f>
        <v/>
      </c>
      <c r="AM193" s="136">
        <f t="array" ref="AM193">_xlfn.XLOOKUP(1,(CM_CT2[Contract Number Customer]=$E192)*(CM_CT2[Delivery Batch]=$F192)*(CM_CT2[Row Type]="Batch"),CM_CT2[Early Termination cut-off date1])</f>
        <v/>
      </c>
      <c r="AN193" s="136">
        <f t="array" ref="AN193">_xlfn.XLOOKUP(1,(CM_CT2[Contract Number Customer]=$E192)*(CM_CT2[Delivery Batch]=$F192)*(CM_CT2[Row Type]="Batch"),CM_CT2[Early Termination cut-off date2])</f>
        <v/>
      </c>
      <c r="AO193" s="53">
        <f t="array" ref="AO193">+_xlfn.XLOOKUP(1,(CM_CT2[Contract Number Customer]=CM_CT2[[#This Row],[Contract Number Customer]])*(CM_CT2[Row Type]="Header"),CM_CT2[Early Termination Notice Period Mths])</f>
        <v/>
      </c>
      <c r="AP193" s="53">
        <f t="array" ref="AP193">+_xlfn.XLOOKUP(1,(CM_CT2[Contract Number Customer]=CM_CT2[[#This Row],[Contract Number Customer]])*(CM_CT2[Row Type]="Header"),CM_CT2[Duly Termination Notice Period Mths])</f>
        <v/>
      </c>
      <c r="AQ193" s="54" t="n"/>
      <c r="AR193" s="54">
        <f t="array" ref="AR193">+_xlfn.XLOOKUP(1,(CM_CT2[[#This Row],[Contract Number M3]]=Next_possible_notice[Contract Number M3])*(CM_CT2[[#This Row],[Rentalposition M3]]=Next_possible_notice[Rentalposition M3]),Next_possible_notice[NoticeDateCalc])</f>
        <v/>
      </c>
      <c r="AS193" s="117" t="n"/>
      <c r="AT193" s="75" t="n"/>
      <c r="AU193" s="75" t="n"/>
      <c r="AV193" s="75" t="n"/>
      <c r="AW193" s="75" t="n"/>
      <c r="AX193" s="53" t="n"/>
      <c r="AY193" s="75" t="n"/>
      <c r="AZ193" s="54" t="n"/>
      <c r="BA193" s="50">
        <f t="array" ref="BA193">+_xlfn.XLOOKUP(1,(CM_CT2[Contract Number Customer]=CM_CT2[[#This Row],[Contract Number Customer]])*(CM_CT2[Row Type]="Header"),CM_CT2[Contract Lenght Early Clause &amp; Option])</f>
        <v/>
      </c>
      <c r="BB193" s="15" t="n"/>
      <c r="BC193" s="15" t="n"/>
      <c r="BD193" s="15" t="n"/>
      <c r="BE193" s="15" t="n"/>
      <c r="BF193" s="15" t="n"/>
      <c r="BG193" s="15" t="n"/>
      <c r="BH193" s="24" t="n"/>
      <c r="BI193" s="10" t="n"/>
      <c r="BJ193" s="118" t="n"/>
      <c r="BK193" s="24" t="n"/>
      <c r="BL193" s="24" t="n"/>
      <c r="BM193" s="50">
        <f t="array" ref="BM193">+_xlfn.XLOOKUP(1,(CM_CT2[Contract Number Customer]=CM_CT2[[#This Row],[Contract Number Customer]])*(CM_CT2[Row Type]="Header"),CM_CT2[Contract Mileage])</f>
        <v/>
      </c>
      <c r="BN193" s="50" t="n"/>
      <c r="BO193" s="54" t="n"/>
      <c r="BP193" s="54">
        <f t="array" ref="BP193">+_xlfn.XLOOKUP(1,(CM_CT2[Contract Number Customer]=CM_CT2[[#This Row],[Contract Number Customer]])*(CM_CT2[Row Type]="Header"),CM_CT2[Currency])</f>
        <v/>
      </c>
      <c r="BQ193" s="75">
        <f t="array" ref="BQ193">+_xlfn.XLOOKUP(1,(CM_CT2[Contract Number Customer]=CM_CT2[[#This Row],[Contract Number Customer]])*(CM_CT2[Row Type]="Header"),CM_CT2[Lease Rate EUR])</f>
        <v/>
      </c>
      <c r="BR193" s="306" t="n"/>
      <c r="BS193" s="306" t="n"/>
      <c r="BT193" s="177" t="n"/>
      <c r="BU193" s="306" t="n"/>
      <c r="BV193" s="179">
        <f t="array" ref="BV193">+_xlfn.XLOOKUP(1,(Table_Mietpos[Vertragsnummer]=CM_CT2[[#This Row],[Contract Number M3]])*(Table_Mietpos[Auftragspos.]=CM_CT2[[#This Row],[Rentalposition M3]]),Table_Mietpos[Nettosatz/Typ])</f>
        <v/>
      </c>
      <c r="BW193" s="306" t="n"/>
      <c r="BX193" s="75" t="n"/>
      <c r="BY193" s="75" t="n"/>
      <c r="BZ193" s="75" t="n"/>
      <c r="CA193" s="75" t="n"/>
      <c r="CB193" s="75" t="n"/>
      <c r="CC193" s="307" t="n"/>
      <c r="CD193" s="307" t="n"/>
      <c r="CE193" s="307" t="n"/>
      <c r="CF193" s="307" t="n"/>
      <c r="CG193" s="28" t="n"/>
      <c r="CH193" s="28" t="n"/>
      <c r="CI193" s="28" t="n"/>
      <c r="CJ193" s="186" t="n"/>
      <c r="CK193" s="307" t="n"/>
      <c r="CL193" s="306" t="n"/>
      <c r="CM193" s="12" t="n"/>
      <c r="CN193" s="20" t="n"/>
      <c r="CO193" s="142" t="n"/>
      <c r="CP193" s="142" t="n"/>
      <c r="CQ193" s="142" t="n"/>
      <c r="CR193" s="20" t="n"/>
    </row>
    <row r="194" ht="15" customHeight="1" s="287">
      <c r="B194" s="11" t="n"/>
      <c r="C194" s="14" t="inlineStr">
        <is>
          <t>V700010</t>
        </is>
      </c>
      <c r="D194" s="10" t="n"/>
      <c r="E194" s="15">
        <f t="array" ref="E194">+_xlfn.XLOOKUP(1,(CM_CT2[Contract Number M3]=CM_CT2[[#This Row],[Contract Number M3]])*(CM_CT2[Row Type]="Header"),CM_CT2[Contract Number Customer])</f>
        <v/>
      </c>
      <c r="F194" s="10" t="n">
        <v>4</v>
      </c>
      <c r="G194" s="10" t="inlineStr">
        <is>
          <t>Wagon</t>
        </is>
      </c>
      <c r="H194" s="10" t="n">
        <v>36</v>
      </c>
      <c r="I194" s="73">
        <f t="array" ref="I194">+_xlfn.XLOOKUP(1,(Table_Mietpos[Vertragsnummer]=CM[[#This Row],[Contract Number M3]])*(Table_Mietpos[Auftragspos.]=CM[[#This Row],[Rentalposition M3]]),Table_Mietpos[ChNr])</f>
        <v/>
      </c>
      <c r="J194" s="72">
        <f t="array" ref="J194">+_xlfn.XLOOKUP(1,(CM_CT2[Contract Number Customer]=CM_CT2[[#This Row],[Contract Number Customer]])*(CM_CT2[Row Type]="Header"),CM_CT2[Customer])</f>
        <v/>
      </c>
      <c r="K194" s="51" t="n"/>
      <c r="L194" s="51" t="n"/>
      <c r="M194" s="15">
        <f t="array" ref="M194">+_xlfn.XLOOKUP(1,(CM_CT2[Contract Number Customer]=CM_CT2[[#This Row],[Contract Number Customer]])*(CM_CT2[Row Type]="Header"),CM_CT2[Sales Manager])</f>
        <v/>
      </c>
      <c r="N194" s="15">
        <f t="array" ref="N194">+_xlfn.XLOOKUP(1,(CM_CT2[Contract Number Customer]=CM_CT2[[#This Row],[Contract Number Customer]])*(CM_CT2[Row Type]="Header"),CM_CT2[Wagon Type])</f>
        <v/>
      </c>
      <c r="O194" s="10" t="n">
        <v>1</v>
      </c>
      <c r="P194" s="10" t="n"/>
      <c r="Q194" s="10" t="n"/>
      <c r="R194" s="10" t="n">
        <v>1</v>
      </c>
      <c r="S194" s="10" t="n"/>
      <c r="T194" s="10" t="n">
        <v>1</v>
      </c>
      <c r="U194" s="15">
        <f>+IF(CM_CT2[[#This Row],[Contract Status]]&lt;&gt;"ended",1,0)</f>
        <v/>
      </c>
      <c r="V194" s="15" t="n"/>
      <c r="W194" s="15">
        <f t="array" ref="W194">_xlfn.XLOOKUP(1,(CM_CT2[Contract Number Customer]=$E193)*(CM_CT2[Delivery Batch]=$F193)*(CM_CT2[Row Type]="Batch"),CM_CT2[Contract Flex])</f>
        <v/>
      </c>
      <c r="X194" s="54">
        <f t="array" ref="X194">_xlfn.XLOOKUP(1,(CM_CT2[Contract Number Customer]=$E193)*(CM_CT2[Delivery Batch]=$F193)*(CM_CT2[Row Type]="Batch"),CM_CT2[Flex StartDate])</f>
        <v/>
      </c>
      <c r="Y194" s="54">
        <f t="array" ref="Y194">_xlfn.XLOOKUP(1,(CM_CT2[Contract Number Customer]=$E193)*(CM_CT2[Delivery Batch]=$F193)*(CM_CT2[Row Type]="Batch"),CM_CT2[Flex EndDate])</f>
        <v/>
      </c>
      <c r="Z194" s="15">
        <f t="array" ref="Z194">_xlfn.XLOOKUP(1,(CM_CT2[Contract Number Customer]=$E193)*(CM_CT2[Delivery Batch]=$F193)*(CM_CT2[Row Type]="Batch"),CM_CT2[Contract Status])</f>
        <v/>
      </c>
      <c r="AA194" s="15" t="n"/>
      <c r="AB194" s="74" t="n"/>
      <c r="AC194" s="74" t="n"/>
      <c r="AD194" s="131">
        <f t="array" ref="AD194">+_xlfn.XLOOKUP(1,(Table_Mietpos[Vertragsnummer]=CM_CT2[[#This Row],[Contract Number M3]])*(Table_Mietpos[Auftragspos.]=CM_CT2[[#This Row],[Rentalposition M3]]),Table_Mietpos[Gueltig_ab])</f>
        <v/>
      </c>
      <c r="AE194" s="131">
        <f t="array" ref="AE194">+_xlfn.XLOOKUP(1,(Table_Mietpos[Vertragsnummer]=CM_CT2[[#This Row],[Contract Number M3]])*(Table_Mietpos[Auftragspos.]=CM_CT2[[#This Row],[Rentalposition M3]]),Table_Mietpos[Gueltig_bis])</f>
        <v/>
      </c>
      <c r="AF194" s="50">
        <f t="array" ref="AF194">+_xlfn.XLOOKUP(1,(CM_CT2[Contract Number Customer]=CM_CT2[[#This Row],[Contract Number Customer]])*(CM_CT2[Row Type]="Header"),CM_CT2[Contract Lenght Initial])</f>
        <v/>
      </c>
      <c r="AG194" s="136">
        <f>+CM_CT2[[#This Row],[Rental EndDate]]</f>
        <v/>
      </c>
      <c r="AH194" s="305" t="n"/>
      <c r="AI194" s="305" t="n"/>
      <c r="AJ194" s="305" t="n"/>
      <c r="AK194" s="53" t="n"/>
      <c r="AL194" s="15">
        <f t="array" ref="AL194">+_xlfn.XLOOKUP(1,(CM_CT2[Contract Number Customer]=CM_CT2[[#This Row],[Contract Number Customer]])*(CM_CT2[Row Type]="Header"),CM_CT2[Early Termination Category])</f>
        <v/>
      </c>
      <c r="AM194" s="136">
        <f t="array" ref="AM194">_xlfn.XLOOKUP(1,(CM_CT2[Contract Number Customer]=$E193)*(CM_CT2[Delivery Batch]=$F193)*(CM_CT2[Row Type]="Batch"),CM_CT2[Early Termination cut-off date1])</f>
        <v/>
      </c>
      <c r="AN194" s="136">
        <f t="array" ref="AN194">_xlfn.XLOOKUP(1,(CM_CT2[Contract Number Customer]=$E193)*(CM_CT2[Delivery Batch]=$F193)*(CM_CT2[Row Type]="Batch"),CM_CT2[Early Termination cut-off date2])</f>
        <v/>
      </c>
      <c r="AO194" s="53">
        <f t="array" ref="AO194">+_xlfn.XLOOKUP(1,(CM_CT2[Contract Number Customer]=CM_CT2[[#This Row],[Contract Number Customer]])*(CM_CT2[Row Type]="Header"),CM_CT2[Early Termination Notice Period Mths])</f>
        <v/>
      </c>
      <c r="AP194" s="53">
        <f t="array" ref="AP194">+_xlfn.XLOOKUP(1,(CM_CT2[Contract Number Customer]=CM_CT2[[#This Row],[Contract Number Customer]])*(CM_CT2[Row Type]="Header"),CM_CT2[Duly Termination Notice Period Mths])</f>
        <v/>
      </c>
      <c r="AQ194" s="54" t="n"/>
      <c r="AR194" s="54">
        <f t="array" ref="AR194">+_xlfn.XLOOKUP(1,(CM_CT2[[#This Row],[Contract Number M3]]=Next_possible_notice[Contract Number M3])*(CM_CT2[[#This Row],[Rentalposition M3]]=Next_possible_notice[Rentalposition M3]),Next_possible_notice[NoticeDateCalc])</f>
        <v/>
      </c>
      <c r="AS194" s="117" t="n"/>
      <c r="AT194" s="75" t="n"/>
      <c r="AU194" s="75" t="n"/>
      <c r="AV194" s="75" t="n"/>
      <c r="AW194" s="75" t="n"/>
      <c r="AX194" s="53" t="n"/>
      <c r="AY194" s="75" t="n"/>
      <c r="AZ194" s="54" t="n"/>
      <c r="BA194" s="50">
        <f t="array" ref="BA194">+_xlfn.XLOOKUP(1,(CM_CT2[Contract Number Customer]=CM_CT2[[#This Row],[Contract Number Customer]])*(CM_CT2[Row Type]="Header"),CM_CT2[Contract Lenght Early Clause &amp; Option])</f>
        <v/>
      </c>
      <c r="BB194" s="15" t="n"/>
      <c r="BC194" s="15" t="n"/>
      <c r="BD194" s="15" t="n"/>
      <c r="BE194" s="15" t="n"/>
      <c r="BF194" s="15" t="n"/>
      <c r="BG194" s="15" t="n"/>
      <c r="BH194" s="24" t="n"/>
      <c r="BI194" s="10" t="n"/>
      <c r="BJ194" s="118" t="n"/>
      <c r="BK194" s="24" t="n"/>
      <c r="BL194" s="24" t="n"/>
      <c r="BM194" s="50">
        <f t="array" ref="BM194">+_xlfn.XLOOKUP(1,(CM_CT2[Contract Number Customer]=CM_CT2[[#This Row],[Contract Number Customer]])*(CM_CT2[Row Type]="Header"),CM_CT2[Contract Mileage])</f>
        <v/>
      </c>
      <c r="BN194" s="50" t="n"/>
      <c r="BO194" s="54" t="n"/>
      <c r="BP194" s="54">
        <f t="array" ref="BP194">+_xlfn.XLOOKUP(1,(CM_CT2[Contract Number Customer]=CM_CT2[[#This Row],[Contract Number Customer]])*(CM_CT2[Row Type]="Header"),CM_CT2[Currency])</f>
        <v/>
      </c>
      <c r="BQ194" s="75">
        <f t="array" ref="BQ194">+_xlfn.XLOOKUP(1,(CM_CT2[Contract Number Customer]=CM_CT2[[#This Row],[Contract Number Customer]])*(CM_CT2[Row Type]="Header"),CM_CT2[Lease Rate EUR])</f>
        <v/>
      </c>
      <c r="BR194" s="306" t="n"/>
      <c r="BS194" s="306" t="n"/>
      <c r="BT194" s="177" t="n"/>
      <c r="BU194" s="306" t="n"/>
      <c r="BV194" s="179">
        <f t="array" ref="BV194">+_xlfn.XLOOKUP(1,(Table_Mietpos[Vertragsnummer]=CM_CT2[[#This Row],[Contract Number M3]])*(Table_Mietpos[Auftragspos.]=CM_CT2[[#This Row],[Rentalposition M3]]),Table_Mietpos[Nettosatz/Typ])</f>
        <v/>
      </c>
      <c r="BW194" s="306" t="n"/>
      <c r="BX194" s="75" t="n"/>
      <c r="BY194" s="75" t="n"/>
      <c r="BZ194" s="75" t="n"/>
      <c r="CA194" s="75" t="n"/>
      <c r="CB194" s="75" t="n"/>
      <c r="CC194" s="307" t="n"/>
      <c r="CD194" s="307" t="n"/>
      <c r="CE194" s="307" t="n"/>
      <c r="CF194" s="307" t="n"/>
      <c r="CG194" s="28" t="n"/>
      <c r="CH194" s="28" t="n"/>
      <c r="CI194" s="28" t="n"/>
      <c r="CJ194" s="186" t="n"/>
      <c r="CK194" s="307" t="n"/>
      <c r="CL194" s="306" t="n"/>
      <c r="CM194" s="12" t="n"/>
      <c r="CN194" s="20" t="n"/>
      <c r="CO194" s="142" t="n"/>
      <c r="CP194" s="142" t="n"/>
      <c r="CQ194" s="142" t="n"/>
      <c r="CR194" s="20" t="n"/>
    </row>
    <row r="195" ht="15" customHeight="1" s="287">
      <c r="B195" s="11" t="n"/>
      <c r="C195" s="14" t="inlineStr">
        <is>
          <t>V700010</t>
        </is>
      </c>
      <c r="D195" s="10" t="n"/>
      <c r="E195" s="15">
        <f t="array" ref="E195">+_xlfn.XLOOKUP(1,(CM_CT2[Contract Number M3]=CM_CT2[[#This Row],[Contract Number M3]])*(CM_CT2[Row Type]="Header"),CM_CT2[Contract Number Customer])</f>
        <v/>
      </c>
      <c r="F195" s="10" t="n">
        <v>4</v>
      </c>
      <c r="G195" s="10" t="inlineStr">
        <is>
          <t>Wagon</t>
        </is>
      </c>
      <c r="H195" s="10" t="n">
        <v>37</v>
      </c>
      <c r="I195" s="73">
        <f t="array" ref="I195">+_xlfn.XLOOKUP(1,(Table_Mietpos[Vertragsnummer]=CM[[#This Row],[Contract Number M3]])*(Table_Mietpos[Auftragspos.]=CM[[#This Row],[Rentalposition M3]]),Table_Mietpos[ChNr])</f>
        <v/>
      </c>
      <c r="J195" s="72">
        <f t="array" ref="J195">+_xlfn.XLOOKUP(1,(CM_CT2[Contract Number Customer]=CM_CT2[[#This Row],[Contract Number Customer]])*(CM_CT2[Row Type]="Header"),CM_CT2[Customer])</f>
        <v/>
      </c>
      <c r="K195" s="51" t="n"/>
      <c r="L195" s="51" t="n"/>
      <c r="M195" s="15">
        <f t="array" ref="M195">+_xlfn.XLOOKUP(1,(CM_CT2[Contract Number Customer]=CM_CT2[[#This Row],[Contract Number Customer]])*(CM_CT2[Row Type]="Header"),CM_CT2[Sales Manager])</f>
        <v/>
      </c>
      <c r="N195" s="15">
        <f t="array" ref="N195">+_xlfn.XLOOKUP(1,(CM_CT2[Contract Number Customer]=CM_CT2[[#This Row],[Contract Number Customer]])*(CM_CT2[Row Type]="Header"),CM_CT2[Wagon Type])</f>
        <v/>
      </c>
      <c r="O195" s="10" t="n">
        <v>1</v>
      </c>
      <c r="P195" s="10" t="n"/>
      <c r="Q195" s="10" t="n"/>
      <c r="R195" s="10" t="n">
        <v>1</v>
      </c>
      <c r="S195" s="10" t="n"/>
      <c r="T195" s="10" t="n">
        <v>1</v>
      </c>
      <c r="U195" s="15">
        <f>+IF(CM_CT2[[#This Row],[Contract Status]]&lt;&gt;"ended",1,0)</f>
        <v/>
      </c>
      <c r="V195" s="15" t="n"/>
      <c r="W195" s="15">
        <f t="array" ref="W195">_xlfn.XLOOKUP(1,(CM_CT2[Contract Number Customer]=$E194)*(CM_CT2[Delivery Batch]=$F194)*(CM_CT2[Row Type]="Batch"),CM_CT2[Contract Flex])</f>
        <v/>
      </c>
      <c r="X195" s="54">
        <f t="array" ref="X195">_xlfn.XLOOKUP(1,(CM_CT2[Contract Number Customer]=$E194)*(CM_CT2[Delivery Batch]=$F194)*(CM_CT2[Row Type]="Batch"),CM_CT2[Flex StartDate])</f>
        <v/>
      </c>
      <c r="Y195" s="54">
        <f t="array" ref="Y195">_xlfn.XLOOKUP(1,(CM_CT2[Contract Number Customer]=$E194)*(CM_CT2[Delivery Batch]=$F194)*(CM_CT2[Row Type]="Batch"),CM_CT2[Flex EndDate])</f>
        <v/>
      </c>
      <c r="Z195" s="15">
        <f t="array" ref="Z195">_xlfn.XLOOKUP(1,(CM_CT2[Contract Number Customer]=$E194)*(CM_CT2[Delivery Batch]=$F194)*(CM_CT2[Row Type]="Batch"),CM_CT2[Contract Status])</f>
        <v/>
      </c>
      <c r="AA195" s="15" t="n"/>
      <c r="AB195" s="74" t="n"/>
      <c r="AC195" s="74" t="n"/>
      <c r="AD195" s="131">
        <f t="array" ref="AD195">+_xlfn.XLOOKUP(1,(Table_Mietpos[Vertragsnummer]=CM_CT2[[#This Row],[Contract Number M3]])*(Table_Mietpos[Auftragspos.]=CM_CT2[[#This Row],[Rentalposition M3]]),Table_Mietpos[Gueltig_ab])</f>
        <v/>
      </c>
      <c r="AE195" s="131">
        <f t="array" ref="AE195">+_xlfn.XLOOKUP(1,(Table_Mietpos[Vertragsnummer]=CM_CT2[[#This Row],[Contract Number M3]])*(Table_Mietpos[Auftragspos.]=CM_CT2[[#This Row],[Rentalposition M3]]),Table_Mietpos[Gueltig_bis])</f>
        <v/>
      </c>
      <c r="AF195" s="50">
        <f t="array" ref="AF195">+_xlfn.XLOOKUP(1,(CM_CT2[Contract Number Customer]=CM_CT2[[#This Row],[Contract Number Customer]])*(CM_CT2[Row Type]="Header"),CM_CT2[Contract Lenght Initial])</f>
        <v/>
      </c>
      <c r="AG195" s="136">
        <f>+CM_CT2[[#This Row],[Rental EndDate]]</f>
        <v/>
      </c>
      <c r="AH195" s="305" t="n"/>
      <c r="AI195" s="305" t="n"/>
      <c r="AJ195" s="305" t="n"/>
      <c r="AK195" s="53" t="n"/>
      <c r="AL195" s="15">
        <f t="array" ref="AL195">+_xlfn.XLOOKUP(1,(CM_CT2[Contract Number Customer]=CM_CT2[[#This Row],[Contract Number Customer]])*(CM_CT2[Row Type]="Header"),CM_CT2[Early Termination Category])</f>
        <v/>
      </c>
      <c r="AM195" s="136">
        <f t="array" ref="AM195">_xlfn.XLOOKUP(1,(CM_CT2[Contract Number Customer]=$E194)*(CM_CT2[Delivery Batch]=$F194)*(CM_CT2[Row Type]="Batch"),CM_CT2[Early Termination cut-off date1])</f>
        <v/>
      </c>
      <c r="AN195" s="136">
        <f t="array" ref="AN195">_xlfn.XLOOKUP(1,(CM_CT2[Contract Number Customer]=$E194)*(CM_CT2[Delivery Batch]=$F194)*(CM_CT2[Row Type]="Batch"),CM_CT2[Early Termination cut-off date2])</f>
        <v/>
      </c>
      <c r="AO195" s="53">
        <f t="array" ref="AO195">+_xlfn.XLOOKUP(1,(CM_CT2[Contract Number Customer]=CM_CT2[[#This Row],[Contract Number Customer]])*(CM_CT2[Row Type]="Header"),CM_CT2[Early Termination Notice Period Mths])</f>
        <v/>
      </c>
      <c r="AP195" s="53">
        <f t="array" ref="AP195">+_xlfn.XLOOKUP(1,(CM_CT2[Contract Number Customer]=CM_CT2[[#This Row],[Contract Number Customer]])*(CM_CT2[Row Type]="Header"),CM_CT2[Duly Termination Notice Period Mths])</f>
        <v/>
      </c>
      <c r="AQ195" s="54" t="n"/>
      <c r="AR195" s="54">
        <f t="array" ref="AR195">+_xlfn.XLOOKUP(1,(CM_CT2[[#This Row],[Contract Number M3]]=Next_possible_notice[Contract Number M3])*(CM_CT2[[#This Row],[Rentalposition M3]]=Next_possible_notice[Rentalposition M3]),Next_possible_notice[NoticeDateCalc])</f>
        <v/>
      </c>
      <c r="AS195" s="117" t="n"/>
      <c r="AT195" s="75" t="n"/>
      <c r="AU195" s="75" t="n"/>
      <c r="AV195" s="75" t="n"/>
      <c r="AW195" s="75" t="n"/>
      <c r="AX195" s="53" t="n"/>
      <c r="AY195" s="75" t="n"/>
      <c r="AZ195" s="54" t="n"/>
      <c r="BA195" s="50">
        <f t="array" ref="BA195">+_xlfn.XLOOKUP(1,(CM_CT2[Contract Number Customer]=CM_CT2[[#This Row],[Contract Number Customer]])*(CM_CT2[Row Type]="Header"),CM_CT2[Contract Lenght Early Clause &amp; Option])</f>
        <v/>
      </c>
      <c r="BB195" s="15" t="n"/>
      <c r="BC195" s="15" t="n"/>
      <c r="BD195" s="15" t="n"/>
      <c r="BE195" s="15" t="n"/>
      <c r="BF195" s="15" t="n"/>
      <c r="BG195" s="15" t="n"/>
      <c r="BH195" s="24" t="n"/>
      <c r="BI195" s="10" t="n"/>
      <c r="BJ195" s="118" t="n"/>
      <c r="BK195" s="24" t="n"/>
      <c r="BL195" s="24" t="n"/>
      <c r="BM195" s="50">
        <f t="array" ref="BM195">+_xlfn.XLOOKUP(1,(CM_CT2[Contract Number Customer]=CM_CT2[[#This Row],[Contract Number Customer]])*(CM_CT2[Row Type]="Header"),CM_CT2[Contract Mileage])</f>
        <v/>
      </c>
      <c r="BN195" s="50" t="n"/>
      <c r="BO195" s="54" t="n"/>
      <c r="BP195" s="54">
        <f t="array" ref="BP195">+_xlfn.XLOOKUP(1,(CM_CT2[Contract Number Customer]=CM_CT2[[#This Row],[Contract Number Customer]])*(CM_CT2[Row Type]="Header"),CM_CT2[Currency])</f>
        <v/>
      </c>
      <c r="BQ195" s="75">
        <f t="array" ref="BQ195">+_xlfn.XLOOKUP(1,(CM_CT2[Contract Number Customer]=CM_CT2[[#This Row],[Contract Number Customer]])*(CM_CT2[Row Type]="Header"),CM_CT2[Lease Rate EUR])</f>
        <v/>
      </c>
      <c r="BR195" s="306" t="n"/>
      <c r="BS195" s="306" t="n"/>
      <c r="BT195" s="177" t="n"/>
      <c r="BU195" s="306" t="n"/>
      <c r="BV195" s="179">
        <f t="array" ref="BV195">+_xlfn.XLOOKUP(1,(Table_Mietpos[Vertragsnummer]=CM_CT2[[#This Row],[Contract Number M3]])*(Table_Mietpos[Auftragspos.]=CM_CT2[[#This Row],[Rentalposition M3]]),Table_Mietpos[Nettosatz/Typ])</f>
        <v/>
      </c>
      <c r="BW195" s="306" t="n"/>
      <c r="BX195" s="75" t="n"/>
      <c r="BY195" s="75" t="n"/>
      <c r="BZ195" s="75" t="n"/>
      <c r="CA195" s="75" t="n"/>
      <c r="CB195" s="75" t="n"/>
      <c r="CC195" s="307" t="n"/>
      <c r="CD195" s="307" t="n"/>
      <c r="CE195" s="307" t="n"/>
      <c r="CF195" s="307" t="n"/>
      <c r="CG195" s="28" t="n"/>
      <c r="CH195" s="28" t="n"/>
      <c r="CI195" s="28" t="n"/>
      <c r="CJ195" s="186" t="n"/>
      <c r="CK195" s="307" t="n"/>
      <c r="CL195" s="306" t="n"/>
      <c r="CM195" s="12" t="n"/>
      <c r="CN195" s="20" t="n"/>
      <c r="CO195" s="142" t="n"/>
      <c r="CP195" s="142" t="n"/>
      <c r="CQ195" s="142" t="n"/>
      <c r="CR195" s="20" t="n"/>
    </row>
    <row r="196" ht="15" customHeight="1" s="287">
      <c r="B196" s="11" t="n"/>
      <c r="C196" s="14" t="inlineStr">
        <is>
          <t>V700010</t>
        </is>
      </c>
      <c r="D196" s="10" t="n"/>
      <c r="E196" s="15">
        <f t="array" ref="E196">+_xlfn.XLOOKUP(1,(CM_CT2[Contract Number M3]=CM_CT2[[#This Row],[Contract Number M3]])*(CM_CT2[Row Type]="Header"),CM_CT2[Contract Number Customer])</f>
        <v/>
      </c>
      <c r="F196" s="10" t="n">
        <v>4</v>
      </c>
      <c r="G196" s="10" t="inlineStr">
        <is>
          <t>Wagon</t>
        </is>
      </c>
      <c r="H196" s="10" t="n">
        <v>38</v>
      </c>
      <c r="I196" s="73">
        <f t="array" ref="I196">+_xlfn.XLOOKUP(1,(Table_Mietpos[Vertragsnummer]=CM[[#This Row],[Contract Number M3]])*(Table_Mietpos[Auftragspos.]=CM[[#This Row],[Rentalposition M3]]),Table_Mietpos[ChNr])</f>
        <v/>
      </c>
      <c r="J196" s="72">
        <f t="array" ref="J196">+_xlfn.XLOOKUP(1,(CM_CT2[Contract Number Customer]=CM_CT2[[#This Row],[Contract Number Customer]])*(CM_CT2[Row Type]="Header"),CM_CT2[Customer])</f>
        <v/>
      </c>
      <c r="K196" s="51" t="n"/>
      <c r="L196" s="51" t="n"/>
      <c r="M196" s="15">
        <f t="array" ref="M196">+_xlfn.XLOOKUP(1,(CM_CT2[Contract Number Customer]=CM_CT2[[#This Row],[Contract Number Customer]])*(CM_CT2[Row Type]="Header"),CM_CT2[Sales Manager])</f>
        <v/>
      </c>
      <c r="N196" s="15">
        <f t="array" ref="N196">+_xlfn.XLOOKUP(1,(CM_CT2[Contract Number Customer]=CM_CT2[[#This Row],[Contract Number Customer]])*(CM_CT2[Row Type]="Header"),CM_CT2[Wagon Type])</f>
        <v/>
      </c>
      <c r="O196" s="10" t="n">
        <v>1</v>
      </c>
      <c r="P196" s="10" t="n"/>
      <c r="Q196" s="10" t="n"/>
      <c r="R196" s="10" t="n">
        <v>1</v>
      </c>
      <c r="S196" s="10" t="n"/>
      <c r="T196" s="10" t="n">
        <v>1</v>
      </c>
      <c r="U196" s="15">
        <f>+IF(CM_CT2[[#This Row],[Contract Status]]&lt;&gt;"ended",1,0)</f>
        <v/>
      </c>
      <c r="V196" s="15" t="n"/>
      <c r="W196" s="15">
        <f t="array" ref="W196">_xlfn.XLOOKUP(1,(CM_CT2[Contract Number Customer]=$E195)*(CM_CT2[Delivery Batch]=$F195)*(CM_CT2[Row Type]="Batch"),CM_CT2[Contract Flex])</f>
        <v/>
      </c>
      <c r="X196" s="54">
        <f t="array" ref="X196">_xlfn.XLOOKUP(1,(CM_CT2[Contract Number Customer]=$E195)*(CM_CT2[Delivery Batch]=$F195)*(CM_CT2[Row Type]="Batch"),CM_CT2[Flex StartDate])</f>
        <v/>
      </c>
      <c r="Y196" s="54">
        <f t="array" ref="Y196">_xlfn.XLOOKUP(1,(CM_CT2[Contract Number Customer]=$E195)*(CM_CT2[Delivery Batch]=$F195)*(CM_CT2[Row Type]="Batch"),CM_CT2[Flex EndDate])</f>
        <v/>
      </c>
      <c r="Z196" s="15">
        <f t="array" ref="Z196">_xlfn.XLOOKUP(1,(CM_CT2[Contract Number Customer]=$E195)*(CM_CT2[Delivery Batch]=$F195)*(CM_CT2[Row Type]="Batch"),CM_CT2[Contract Status])</f>
        <v/>
      </c>
      <c r="AA196" s="15" t="n"/>
      <c r="AB196" s="74" t="n"/>
      <c r="AC196" s="74" t="n"/>
      <c r="AD196" s="131">
        <f t="array" ref="AD196">+_xlfn.XLOOKUP(1,(Table_Mietpos[Vertragsnummer]=CM_CT2[[#This Row],[Contract Number M3]])*(Table_Mietpos[Auftragspos.]=CM_CT2[[#This Row],[Rentalposition M3]]),Table_Mietpos[Gueltig_ab])</f>
        <v/>
      </c>
      <c r="AE196" s="131">
        <f t="array" ref="AE196">+_xlfn.XLOOKUP(1,(Table_Mietpos[Vertragsnummer]=CM_CT2[[#This Row],[Contract Number M3]])*(Table_Mietpos[Auftragspos.]=CM_CT2[[#This Row],[Rentalposition M3]]),Table_Mietpos[Gueltig_bis])</f>
        <v/>
      </c>
      <c r="AF196" s="50">
        <f t="array" ref="AF196">+_xlfn.XLOOKUP(1,(CM_CT2[Contract Number Customer]=CM_CT2[[#This Row],[Contract Number Customer]])*(CM_CT2[Row Type]="Header"),CM_CT2[Contract Lenght Initial])</f>
        <v/>
      </c>
      <c r="AG196" s="136">
        <f>+CM_CT2[[#This Row],[Rental EndDate]]</f>
        <v/>
      </c>
      <c r="AH196" s="305" t="n"/>
      <c r="AI196" s="305" t="n"/>
      <c r="AJ196" s="305" t="n"/>
      <c r="AK196" s="53" t="n"/>
      <c r="AL196" s="15">
        <f t="array" ref="AL196">+_xlfn.XLOOKUP(1,(CM_CT2[Contract Number Customer]=CM_CT2[[#This Row],[Contract Number Customer]])*(CM_CT2[Row Type]="Header"),CM_CT2[Early Termination Category])</f>
        <v/>
      </c>
      <c r="AM196" s="136">
        <f t="array" ref="AM196">_xlfn.XLOOKUP(1,(CM_CT2[Contract Number Customer]=$E195)*(CM_CT2[Delivery Batch]=$F195)*(CM_CT2[Row Type]="Batch"),CM_CT2[Early Termination cut-off date1])</f>
        <v/>
      </c>
      <c r="AN196" s="136">
        <f t="array" ref="AN196">_xlfn.XLOOKUP(1,(CM_CT2[Contract Number Customer]=$E195)*(CM_CT2[Delivery Batch]=$F195)*(CM_CT2[Row Type]="Batch"),CM_CT2[Early Termination cut-off date2])</f>
        <v/>
      </c>
      <c r="AO196" s="53">
        <f t="array" ref="AO196">+_xlfn.XLOOKUP(1,(CM_CT2[Contract Number Customer]=CM_CT2[[#This Row],[Contract Number Customer]])*(CM_CT2[Row Type]="Header"),CM_CT2[Early Termination Notice Period Mths])</f>
        <v/>
      </c>
      <c r="AP196" s="53">
        <f t="array" ref="AP196">+_xlfn.XLOOKUP(1,(CM_CT2[Contract Number Customer]=CM_CT2[[#This Row],[Contract Number Customer]])*(CM_CT2[Row Type]="Header"),CM_CT2[Duly Termination Notice Period Mths])</f>
        <v/>
      </c>
      <c r="AQ196" s="54" t="n"/>
      <c r="AR196" s="54">
        <f t="array" ref="AR196">+_xlfn.XLOOKUP(1,(CM_CT2[[#This Row],[Contract Number M3]]=Next_possible_notice[Contract Number M3])*(CM_CT2[[#This Row],[Rentalposition M3]]=Next_possible_notice[Rentalposition M3]),Next_possible_notice[NoticeDateCalc])</f>
        <v/>
      </c>
      <c r="AS196" s="117" t="n"/>
      <c r="AT196" s="75" t="n"/>
      <c r="AU196" s="75" t="n"/>
      <c r="AV196" s="75" t="n"/>
      <c r="AW196" s="75" t="n"/>
      <c r="AX196" s="53" t="n"/>
      <c r="AY196" s="75" t="n"/>
      <c r="AZ196" s="54" t="n"/>
      <c r="BA196" s="50">
        <f t="array" ref="BA196">+_xlfn.XLOOKUP(1,(CM_CT2[Contract Number Customer]=CM_CT2[[#This Row],[Contract Number Customer]])*(CM_CT2[Row Type]="Header"),CM_CT2[Contract Lenght Early Clause &amp; Option])</f>
        <v/>
      </c>
      <c r="BB196" s="15" t="n"/>
      <c r="BC196" s="15" t="n"/>
      <c r="BD196" s="15" t="n"/>
      <c r="BE196" s="15" t="n"/>
      <c r="BF196" s="15" t="n"/>
      <c r="BG196" s="15" t="n"/>
      <c r="BH196" s="24" t="n"/>
      <c r="BI196" s="10" t="n"/>
      <c r="BJ196" s="118" t="n"/>
      <c r="BK196" s="24" t="n"/>
      <c r="BL196" s="24" t="n"/>
      <c r="BM196" s="50">
        <f t="array" ref="BM196">+_xlfn.XLOOKUP(1,(CM_CT2[Contract Number Customer]=CM_CT2[[#This Row],[Contract Number Customer]])*(CM_CT2[Row Type]="Header"),CM_CT2[Contract Mileage])</f>
        <v/>
      </c>
      <c r="BN196" s="50" t="n"/>
      <c r="BO196" s="54" t="n"/>
      <c r="BP196" s="54">
        <f t="array" ref="BP196">+_xlfn.XLOOKUP(1,(CM_CT2[Contract Number Customer]=CM_CT2[[#This Row],[Contract Number Customer]])*(CM_CT2[Row Type]="Header"),CM_CT2[Currency])</f>
        <v/>
      </c>
      <c r="BQ196" s="75">
        <f t="array" ref="BQ196">+_xlfn.XLOOKUP(1,(CM_CT2[Contract Number Customer]=CM_CT2[[#This Row],[Contract Number Customer]])*(CM_CT2[Row Type]="Header"),CM_CT2[Lease Rate EUR])</f>
        <v/>
      </c>
      <c r="BR196" s="306" t="n"/>
      <c r="BS196" s="306" t="n"/>
      <c r="BT196" s="177" t="n"/>
      <c r="BU196" s="306" t="n"/>
      <c r="BV196" s="179">
        <f t="array" ref="BV196">+_xlfn.XLOOKUP(1,(Table_Mietpos[Vertragsnummer]=CM_CT2[[#This Row],[Contract Number M3]])*(Table_Mietpos[Auftragspos.]=CM_CT2[[#This Row],[Rentalposition M3]]),Table_Mietpos[Nettosatz/Typ])</f>
        <v/>
      </c>
      <c r="BW196" s="306" t="n"/>
      <c r="BX196" s="75" t="n"/>
      <c r="BY196" s="75" t="n"/>
      <c r="BZ196" s="75" t="n"/>
      <c r="CA196" s="75" t="n"/>
      <c r="CB196" s="75" t="n"/>
      <c r="CC196" s="307" t="n"/>
      <c r="CD196" s="307" t="n"/>
      <c r="CE196" s="307" t="n"/>
      <c r="CF196" s="307" t="n"/>
      <c r="CG196" s="28" t="n"/>
      <c r="CH196" s="28" t="n"/>
      <c r="CI196" s="28" t="n"/>
      <c r="CJ196" s="186" t="n"/>
      <c r="CK196" s="307" t="n"/>
      <c r="CL196" s="306" t="n"/>
      <c r="CM196" s="12" t="n"/>
      <c r="CN196" s="20" t="n"/>
      <c r="CO196" s="142" t="n"/>
      <c r="CP196" s="142" t="n"/>
      <c r="CQ196" s="142" t="n"/>
      <c r="CR196" s="20" t="n"/>
    </row>
    <row r="197" ht="15" customHeight="1" s="287">
      <c r="B197" s="11" t="n"/>
      <c r="C197" s="14" t="inlineStr">
        <is>
          <t>V700010</t>
        </is>
      </c>
      <c r="D197" s="10" t="n"/>
      <c r="E197" s="15">
        <f t="array" ref="E197">+_xlfn.XLOOKUP(1,(CM_CT2[Contract Number M3]=CM_CT2[[#This Row],[Contract Number M3]])*(CM_CT2[Row Type]="Header"),CM_CT2[Contract Number Customer])</f>
        <v/>
      </c>
      <c r="F197" s="10" t="n">
        <v>4</v>
      </c>
      <c r="G197" s="10" t="inlineStr">
        <is>
          <t>Wagon</t>
        </is>
      </c>
      <c r="H197" s="10" t="n">
        <v>39</v>
      </c>
      <c r="I197" s="73">
        <f t="array" ref="I197">+_xlfn.XLOOKUP(1,(Table_Mietpos[Vertragsnummer]=CM[[#This Row],[Contract Number M3]])*(Table_Mietpos[Auftragspos.]=CM[[#This Row],[Rentalposition M3]]),Table_Mietpos[ChNr])</f>
        <v/>
      </c>
      <c r="J197" s="72">
        <f t="array" ref="J197">+_xlfn.XLOOKUP(1,(CM_CT2[Contract Number Customer]=CM_CT2[[#This Row],[Contract Number Customer]])*(CM_CT2[Row Type]="Header"),CM_CT2[Customer])</f>
        <v/>
      </c>
      <c r="K197" s="51" t="n"/>
      <c r="L197" s="51" t="n"/>
      <c r="M197" s="15">
        <f t="array" ref="M197">+_xlfn.XLOOKUP(1,(CM_CT2[Contract Number Customer]=CM_CT2[[#This Row],[Contract Number Customer]])*(CM_CT2[Row Type]="Header"),CM_CT2[Sales Manager])</f>
        <v/>
      </c>
      <c r="N197" s="15">
        <f t="array" ref="N197">+_xlfn.XLOOKUP(1,(CM_CT2[Contract Number Customer]=CM_CT2[[#This Row],[Contract Number Customer]])*(CM_CT2[Row Type]="Header"),CM_CT2[Wagon Type])</f>
        <v/>
      </c>
      <c r="O197" s="10" t="n">
        <v>1</v>
      </c>
      <c r="P197" s="10" t="n"/>
      <c r="Q197" s="10" t="n"/>
      <c r="R197" s="10" t="n">
        <v>1</v>
      </c>
      <c r="S197" s="10" t="n"/>
      <c r="T197" s="10" t="n">
        <v>1</v>
      </c>
      <c r="U197" s="15">
        <f>+IF(CM_CT2[[#This Row],[Contract Status]]&lt;&gt;"ended",1,0)</f>
        <v/>
      </c>
      <c r="V197" s="15" t="n"/>
      <c r="W197" s="15">
        <f t="array" ref="W197">_xlfn.XLOOKUP(1,(CM_CT2[Contract Number Customer]=$E196)*(CM_CT2[Delivery Batch]=$F196)*(CM_CT2[Row Type]="Batch"),CM_CT2[Contract Flex])</f>
        <v/>
      </c>
      <c r="X197" s="54">
        <f t="array" ref="X197">_xlfn.XLOOKUP(1,(CM_CT2[Contract Number Customer]=$E196)*(CM_CT2[Delivery Batch]=$F196)*(CM_CT2[Row Type]="Batch"),CM_CT2[Flex StartDate])</f>
        <v/>
      </c>
      <c r="Y197" s="54">
        <f t="array" ref="Y197">_xlfn.XLOOKUP(1,(CM_CT2[Contract Number Customer]=$E196)*(CM_CT2[Delivery Batch]=$F196)*(CM_CT2[Row Type]="Batch"),CM_CT2[Flex EndDate])</f>
        <v/>
      </c>
      <c r="Z197" s="15">
        <f t="array" ref="Z197">_xlfn.XLOOKUP(1,(CM_CT2[Contract Number Customer]=$E196)*(CM_CT2[Delivery Batch]=$F196)*(CM_CT2[Row Type]="Batch"),CM_CT2[Contract Status])</f>
        <v/>
      </c>
      <c r="AA197" s="15" t="n"/>
      <c r="AB197" s="74" t="n"/>
      <c r="AC197" s="74" t="n"/>
      <c r="AD197" s="131">
        <f t="array" ref="AD197">+_xlfn.XLOOKUP(1,(Table_Mietpos[Vertragsnummer]=CM_CT2[[#This Row],[Contract Number M3]])*(Table_Mietpos[Auftragspos.]=CM_CT2[[#This Row],[Rentalposition M3]]),Table_Mietpos[Gueltig_ab])</f>
        <v/>
      </c>
      <c r="AE197" s="131">
        <f t="array" ref="AE197">+_xlfn.XLOOKUP(1,(Table_Mietpos[Vertragsnummer]=CM_CT2[[#This Row],[Contract Number M3]])*(Table_Mietpos[Auftragspos.]=CM_CT2[[#This Row],[Rentalposition M3]]),Table_Mietpos[Gueltig_bis])</f>
        <v/>
      </c>
      <c r="AF197" s="50">
        <f t="array" ref="AF197">+_xlfn.XLOOKUP(1,(CM_CT2[Contract Number Customer]=CM_CT2[[#This Row],[Contract Number Customer]])*(CM_CT2[Row Type]="Header"),CM_CT2[Contract Lenght Initial])</f>
        <v/>
      </c>
      <c r="AG197" s="136">
        <f>+CM_CT2[[#This Row],[Rental EndDate]]</f>
        <v/>
      </c>
      <c r="AH197" s="305" t="n"/>
      <c r="AI197" s="305" t="n"/>
      <c r="AJ197" s="305" t="n"/>
      <c r="AK197" s="53" t="n"/>
      <c r="AL197" s="15">
        <f t="array" ref="AL197">+_xlfn.XLOOKUP(1,(CM_CT2[Contract Number Customer]=CM_CT2[[#This Row],[Contract Number Customer]])*(CM_CT2[Row Type]="Header"),CM_CT2[Early Termination Category])</f>
        <v/>
      </c>
      <c r="AM197" s="136">
        <f t="array" ref="AM197">_xlfn.XLOOKUP(1,(CM_CT2[Contract Number Customer]=$E196)*(CM_CT2[Delivery Batch]=$F196)*(CM_CT2[Row Type]="Batch"),CM_CT2[Early Termination cut-off date1])</f>
        <v/>
      </c>
      <c r="AN197" s="136">
        <f t="array" ref="AN197">_xlfn.XLOOKUP(1,(CM_CT2[Contract Number Customer]=$E196)*(CM_CT2[Delivery Batch]=$F196)*(CM_CT2[Row Type]="Batch"),CM_CT2[Early Termination cut-off date2])</f>
        <v/>
      </c>
      <c r="AO197" s="53">
        <f t="array" ref="AO197">+_xlfn.XLOOKUP(1,(CM_CT2[Contract Number Customer]=CM_CT2[[#This Row],[Contract Number Customer]])*(CM_CT2[Row Type]="Header"),CM_CT2[Early Termination Notice Period Mths])</f>
        <v/>
      </c>
      <c r="AP197" s="53">
        <f t="array" ref="AP197">+_xlfn.XLOOKUP(1,(CM_CT2[Contract Number Customer]=CM_CT2[[#This Row],[Contract Number Customer]])*(CM_CT2[Row Type]="Header"),CM_CT2[Duly Termination Notice Period Mths])</f>
        <v/>
      </c>
      <c r="AQ197" s="54" t="n"/>
      <c r="AR197" s="54">
        <f t="array" ref="AR197">+_xlfn.XLOOKUP(1,(CM_CT2[[#This Row],[Contract Number M3]]=Next_possible_notice[Contract Number M3])*(CM_CT2[[#This Row],[Rentalposition M3]]=Next_possible_notice[Rentalposition M3]),Next_possible_notice[NoticeDateCalc])</f>
        <v/>
      </c>
      <c r="AS197" s="117" t="n"/>
      <c r="AT197" s="75" t="n"/>
      <c r="AU197" s="75" t="n"/>
      <c r="AV197" s="75" t="n"/>
      <c r="AW197" s="75" t="n"/>
      <c r="AX197" s="53" t="n"/>
      <c r="AY197" s="75" t="n"/>
      <c r="AZ197" s="54" t="n"/>
      <c r="BA197" s="50">
        <f t="array" ref="BA197">+_xlfn.XLOOKUP(1,(CM_CT2[Contract Number Customer]=CM_CT2[[#This Row],[Contract Number Customer]])*(CM_CT2[Row Type]="Header"),CM_CT2[Contract Lenght Early Clause &amp; Option])</f>
        <v/>
      </c>
      <c r="BB197" s="15" t="n"/>
      <c r="BC197" s="15" t="n"/>
      <c r="BD197" s="15" t="n"/>
      <c r="BE197" s="15" t="n"/>
      <c r="BF197" s="15" t="n"/>
      <c r="BG197" s="15" t="n"/>
      <c r="BH197" s="24" t="n"/>
      <c r="BI197" s="10" t="n"/>
      <c r="BJ197" s="118" t="n"/>
      <c r="BK197" s="24" t="n"/>
      <c r="BL197" s="24" t="n"/>
      <c r="BM197" s="50">
        <f t="array" ref="BM197">+_xlfn.XLOOKUP(1,(CM_CT2[Contract Number Customer]=CM_CT2[[#This Row],[Contract Number Customer]])*(CM_CT2[Row Type]="Header"),CM_CT2[Contract Mileage])</f>
        <v/>
      </c>
      <c r="BN197" s="50" t="n"/>
      <c r="BO197" s="54" t="n"/>
      <c r="BP197" s="54">
        <f t="array" ref="BP197">+_xlfn.XLOOKUP(1,(CM_CT2[Contract Number Customer]=CM_CT2[[#This Row],[Contract Number Customer]])*(CM_CT2[Row Type]="Header"),CM_CT2[Currency])</f>
        <v/>
      </c>
      <c r="BQ197" s="75">
        <f t="array" ref="BQ197">+_xlfn.XLOOKUP(1,(CM_CT2[Contract Number Customer]=CM_CT2[[#This Row],[Contract Number Customer]])*(CM_CT2[Row Type]="Header"),CM_CT2[Lease Rate EUR])</f>
        <v/>
      </c>
      <c r="BR197" s="306" t="n"/>
      <c r="BS197" s="306" t="n"/>
      <c r="BT197" s="177" t="n"/>
      <c r="BU197" s="306" t="n"/>
      <c r="BV197" s="179">
        <f t="array" ref="BV197">+_xlfn.XLOOKUP(1,(Table_Mietpos[Vertragsnummer]=CM_CT2[[#This Row],[Contract Number M3]])*(Table_Mietpos[Auftragspos.]=CM_CT2[[#This Row],[Rentalposition M3]]),Table_Mietpos[Nettosatz/Typ])</f>
        <v/>
      </c>
      <c r="BW197" s="306" t="n"/>
      <c r="BX197" s="75" t="n"/>
      <c r="BY197" s="75" t="n"/>
      <c r="BZ197" s="75" t="n"/>
      <c r="CA197" s="75" t="n"/>
      <c r="CB197" s="75" t="n"/>
      <c r="CC197" s="307" t="n"/>
      <c r="CD197" s="307" t="n"/>
      <c r="CE197" s="307" t="n"/>
      <c r="CF197" s="307" t="n"/>
      <c r="CG197" s="28" t="n"/>
      <c r="CH197" s="28" t="n"/>
      <c r="CI197" s="28" t="n"/>
      <c r="CJ197" s="186" t="n"/>
      <c r="CK197" s="307" t="n"/>
      <c r="CL197" s="306" t="n"/>
      <c r="CM197" s="12" t="n"/>
      <c r="CN197" s="20" t="n"/>
      <c r="CO197" s="142" t="n"/>
      <c r="CP197" s="142" t="n"/>
      <c r="CQ197" s="142" t="n"/>
      <c r="CR197" s="20" t="n"/>
    </row>
    <row r="198" ht="15" customHeight="1" s="287">
      <c r="B198" s="11" t="n"/>
      <c r="C198" s="14" t="inlineStr">
        <is>
          <t>V700010</t>
        </is>
      </c>
      <c r="D198" s="10" t="n"/>
      <c r="E198" s="15">
        <f t="array" ref="E198">+_xlfn.XLOOKUP(1,(CM_CT2[Contract Number M3]=CM_CT2[[#This Row],[Contract Number M3]])*(CM_CT2[Row Type]="Header"),CM_CT2[Contract Number Customer])</f>
        <v/>
      </c>
      <c r="F198" s="10" t="n">
        <v>4</v>
      </c>
      <c r="G198" s="10" t="inlineStr">
        <is>
          <t>Wagon</t>
        </is>
      </c>
      <c r="H198" s="10" t="n">
        <v>40</v>
      </c>
      <c r="I198" s="73">
        <f t="array" ref="I198">+_xlfn.XLOOKUP(1,(Table_Mietpos[Vertragsnummer]=CM[[#This Row],[Contract Number M3]])*(Table_Mietpos[Auftragspos.]=CM[[#This Row],[Rentalposition M3]]),Table_Mietpos[ChNr])</f>
        <v/>
      </c>
      <c r="J198" s="72">
        <f t="array" ref="J198">+_xlfn.XLOOKUP(1,(CM_CT2[Contract Number Customer]=CM_CT2[[#This Row],[Contract Number Customer]])*(CM_CT2[Row Type]="Header"),CM_CT2[Customer])</f>
        <v/>
      </c>
      <c r="K198" s="51" t="n"/>
      <c r="L198" s="51" t="n"/>
      <c r="M198" s="15">
        <f t="array" ref="M198">+_xlfn.XLOOKUP(1,(CM_CT2[Contract Number Customer]=CM_CT2[[#This Row],[Contract Number Customer]])*(CM_CT2[Row Type]="Header"),CM_CT2[Sales Manager])</f>
        <v/>
      </c>
      <c r="N198" s="15">
        <f t="array" ref="N198">+_xlfn.XLOOKUP(1,(CM_CT2[Contract Number Customer]=CM_CT2[[#This Row],[Contract Number Customer]])*(CM_CT2[Row Type]="Header"),CM_CT2[Wagon Type])</f>
        <v/>
      </c>
      <c r="O198" s="10" t="n">
        <v>1</v>
      </c>
      <c r="P198" s="10" t="n"/>
      <c r="Q198" s="10" t="n"/>
      <c r="R198" s="10" t="n">
        <v>1</v>
      </c>
      <c r="S198" s="10" t="n"/>
      <c r="T198" s="10" t="n">
        <v>1</v>
      </c>
      <c r="U198" s="15">
        <f>+IF(CM_CT2[[#This Row],[Contract Status]]&lt;&gt;"ended",1,0)</f>
        <v/>
      </c>
      <c r="V198" s="15" t="n"/>
      <c r="W198" s="15">
        <f t="array" ref="W198">_xlfn.XLOOKUP(1,(CM_CT2[Contract Number Customer]=$E197)*(CM_CT2[Delivery Batch]=$F197)*(CM_CT2[Row Type]="Batch"),CM_CT2[Contract Flex])</f>
        <v/>
      </c>
      <c r="X198" s="54">
        <f t="array" ref="X198">_xlfn.XLOOKUP(1,(CM_CT2[Contract Number Customer]=$E197)*(CM_CT2[Delivery Batch]=$F197)*(CM_CT2[Row Type]="Batch"),CM_CT2[Flex StartDate])</f>
        <v/>
      </c>
      <c r="Y198" s="54">
        <f t="array" ref="Y198">_xlfn.XLOOKUP(1,(CM_CT2[Contract Number Customer]=$E197)*(CM_CT2[Delivery Batch]=$F197)*(CM_CT2[Row Type]="Batch"),CM_CT2[Flex EndDate])</f>
        <v/>
      </c>
      <c r="Z198" s="15">
        <f t="array" ref="Z198">_xlfn.XLOOKUP(1,(CM_CT2[Contract Number Customer]=$E197)*(CM_CT2[Delivery Batch]=$F197)*(CM_CT2[Row Type]="Batch"),CM_CT2[Contract Status])</f>
        <v/>
      </c>
      <c r="AA198" s="15" t="n"/>
      <c r="AB198" s="74" t="n"/>
      <c r="AC198" s="74" t="n"/>
      <c r="AD198" s="131">
        <f t="array" ref="AD198">+_xlfn.XLOOKUP(1,(Table_Mietpos[Vertragsnummer]=CM_CT2[[#This Row],[Contract Number M3]])*(Table_Mietpos[Auftragspos.]=CM_CT2[[#This Row],[Rentalposition M3]]),Table_Mietpos[Gueltig_ab])</f>
        <v/>
      </c>
      <c r="AE198" s="131">
        <f t="array" ref="AE198">+_xlfn.XLOOKUP(1,(Table_Mietpos[Vertragsnummer]=CM_CT2[[#This Row],[Contract Number M3]])*(Table_Mietpos[Auftragspos.]=CM_CT2[[#This Row],[Rentalposition M3]]),Table_Mietpos[Gueltig_bis])</f>
        <v/>
      </c>
      <c r="AF198" s="50">
        <f t="array" ref="AF198">+_xlfn.XLOOKUP(1,(CM_CT2[Contract Number Customer]=CM_CT2[[#This Row],[Contract Number Customer]])*(CM_CT2[Row Type]="Header"),CM_CT2[Contract Lenght Initial])</f>
        <v/>
      </c>
      <c r="AG198" s="136">
        <f>+CM_CT2[[#This Row],[Rental EndDate]]</f>
        <v/>
      </c>
      <c r="AH198" s="305" t="n"/>
      <c r="AI198" s="305" t="n"/>
      <c r="AJ198" s="305" t="n"/>
      <c r="AK198" s="53" t="n"/>
      <c r="AL198" s="15">
        <f t="array" ref="AL198">+_xlfn.XLOOKUP(1,(CM_CT2[Contract Number Customer]=CM_CT2[[#This Row],[Contract Number Customer]])*(CM_CT2[Row Type]="Header"),CM_CT2[Early Termination Category])</f>
        <v/>
      </c>
      <c r="AM198" s="136">
        <f t="array" ref="AM198">_xlfn.XLOOKUP(1,(CM_CT2[Contract Number Customer]=$E197)*(CM_CT2[Delivery Batch]=$F197)*(CM_CT2[Row Type]="Batch"),CM_CT2[Early Termination cut-off date1])</f>
        <v/>
      </c>
      <c r="AN198" s="136">
        <f t="array" ref="AN198">_xlfn.XLOOKUP(1,(CM_CT2[Contract Number Customer]=$E197)*(CM_CT2[Delivery Batch]=$F197)*(CM_CT2[Row Type]="Batch"),CM_CT2[Early Termination cut-off date2])</f>
        <v/>
      </c>
      <c r="AO198" s="53">
        <f t="array" ref="AO198">+_xlfn.XLOOKUP(1,(CM_CT2[Contract Number Customer]=CM_CT2[[#This Row],[Contract Number Customer]])*(CM_CT2[Row Type]="Header"),CM_CT2[Early Termination Notice Period Mths])</f>
        <v/>
      </c>
      <c r="AP198" s="53">
        <f t="array" ref="AP198">+_xlfn.XLOOKUP(1,(CM_CT2[Contract Number Customer]=CM_CT2[[#This Row],[Contract Number Customer]])*(CM_CT2[Row Type]="Header"),CM_CT2[Duly Termination Notice Period Mths])</f>
        <v/>
      </c>
      <c r="AQ198" s="54" t="n"/>
      <c r="AR198" s="54">
        <f t="array" ref="AR198">+_xlfn.XLOOKUP(1,(CM_CT2[[#This Row],[Contract Number M3]]=Next_possible_notice[Contract Number M3])*(CM_CT2[[#This Row],[Rentalposition M3]]=Next_possible_notice[Rentalposition M3]),Next_possible_notice[NoticeDateCalc])</f>
        <v/>
      </c>
      <c r="AS198" s="117" t="n"/>
      <c r="AT198" s="75" t="n"/>
      <c r="AU198" s="75" t="n"/>
      <c r="AV198" s="75" t="n"/>
      <c r="AW198" s="75" t="n"/>
      <c r="AX198" s="53" t="n"/>
      <c r="AY198" s="75" t="n"/>
      <c r="AZ198" s="54" t="n"/>
      <c r="BA198" s="50">
        <f t="array" ref="BA198">+_xlfn.XLOOKUP(1,(CM_CT2[Contract Number Customer]=CM_CT2[[#This Row],[Contract Number Customer]])*(CM_CT2[Row Type]="Header"),CM_CT2[Contract Lenght Early Clause &amp; Option])</f>
        <v/>
      </c>
      <c r="BB198" s="15" t="n"/>
      <c r="BC198" s="15" t="n"/>
      <c r="BD198" s="15" t="n"/>
      <c r="BE198" s="15" t="n"/>
      <c r="BF198" s="15" t="n"/>
      <c r="BG198" s="15" t="n"/>
      <c r="BH198" s="24" t="n"/>
      <c r="BI198" s="10" t="n"/>
      <c r="BJ198" s="118" t="n"/>
      <c r="BK198" s="24" t="n"/>
      <c r="BL198" s="24" t="n"/>
      <c r="BM198" s="50">
        <f t="array" ref="BM198">+_xlfn.XLOOKUP(1,(CM_CT2[Contract Number Customer]=CM_CT2[[#This Row],[Contract Number Customer]])*(CM_CT2[Row Type]="Header"),CM_CT2[Contract Mileage])</f>
        <v/>
      </c>
      <c r="BN198" s="50" t="n"/>
      <c r="BO198" s="54" t="n"/>
      <c r="BP198" s="54">
        <f t="array" ref="BP198">+_xlfn.XLOOKUP(1,(CM_CT2[Contract Number Customer]=CM_CT2[[#This Row],[Contract Number Customer]])*(CM_CT2[Row Type]="Header"),CM_CT2[Currency])</f>
        <v/>
      </c>
      <c r="BQ198" s="75">
        <f t="array" ref="BQ198">+_xlfn.XLOOKUP(1,(CM_CT2[Contract Number Customer]=CM_CT2[[#This Row],[Contract Number Customer]])*(CM_CT2[Row Type]="Header"),CM_CT2[Lease Rate EUR])</f>
        <v/>
      </c>
      <c r="BR198" s="306" t="n"/>
      <c r="BS198" s="306" t="n"/>
      <c r="BT198" s="177" t="n"/>
      <c r="BU198" s="306" t="n"/>
      <c r="BV198" s="179">
        <f t="array" ref="BV198">+_xlfn.XLOOKUP(1,(Table_Mietpos[Vertragsnummer]=CM_CT2[[#This Row],[Contract Number M3]])*(Table_Mietpos[Auftragspos.]=CM_CT2[[#This Row],[Rentalposition M3]]),Table_Mietpos[Nettosatz/Typ])</f>
        <v/>
      </c>
      <c r="BW198" s="306" t="n"/>
      <c r="BX198" s="75" t="n"/>
      <c r="BY198" s="75" t="n"/>
      <c r="BZ198" s="75" t="n"/>
      <c r="CA198" s="75" t="n"/>
      <c r="CB198" s="75" t="n"/>
      <c r="CC198" s="307" t="n"/>
      <c r="CD198" s="307" t="n"/>
      <c r="CE198" s="307" t="n"/>
      <c r="CF198" s="307" t="n"/>
      <c r="CG198" s="28" t="n"/>
      <c r="CH198" s="28" t="n"/>
      <c r="CI198" s="28" t="n"/>
      <c r="CJ198" s="186" t="n"/>
      <c r="CK198" s="307" t="n"/>
      <c r="CL198" s="306" t="n"/>
      <c r="CM198" s="12" t="n"/>
      <c r="CN198" s="20" t="n"/>
      <c r="CO198" s="142" t="n"/>
      <c r="CP198" s="142" t="n"/>
      <c r="CQ198" s="142" t="n"/>
      <c r="CR198" s="20" t="n"/>
    </row>
    <row r="199" ht="15" customHeight="1" s="287">
      <c r="B199" s="11" t="n"/>
      <c r="C199" s="14" t="inlineStr">
        <is>
          <t>V700010</t>
        </is>
      </c>
      <c r="D199" s="10" t="n"/>
      <c r="E199" s="15">
        <f t="array" ref="E199">+_xlfn.XLOOKUP(1,(CM_CT2[Contract Number M3]=CM_CT2[[#This Row],[Contract Number M3]])*(CM_CT2[Row Type]="Header"),CM_CT2[Contract Number Customer])</f>
        <v/>
      </c>
      <c r="F199" s="10" t="n">
        <v>4</v>
      </c>
      <c r="G199" s="10" t="inlineStr">
        <is>
          <t>Wagon</t>
        </is>
      </c>
      <c r="H199" s="10" t="n">
        <v>41</v>
      </c>
      <c r="I199" s="73">
        <f t="array" ref="I199">+_xlfn.XLOOKUP(1,(Table_Mietpos[Vertragsnummer]=CM[[#This Row],[Contract Number M3]])*(Table_Mietpos[Auftragspos.]=CM[[#This Row],[Rentalposition M3]]),Table_Mietpos[ChNr])</f>
        <v/>
      </c>
      <c r="J199" s="72">
        <f t="array" ref="J199">+_xlfn.XLOOKUP(1,(CM_CT2[Contract Number Customer]=CM_CT2[[#This Row],[Contract Number Customer]])*(CM_CT2[Row Type]="Header"),CM_CT2[Customer])</f>
        <v/>
      </c>
      <c r="K199" s="51" t="n"/>
      <c r="L199" s="51" t="n"/>
      <c r="M199" s="15">
        <f t="array" ref="M199">+_xlfn.XLOOKUP(1,(CM_CT2[Contract Number Customer]=CM_CT2[[#This Row],[Contract Number Customer]])*(CM_CT2[Row Type]="Header"),CM_CT2[Sales Manager])</f>
        <v/>
      </c>
      <c r="N199" s="15">
        <f t="array" ref="N199">+_xlfn.XLOOKUP(1,(CM_CT2[Contract Number Customer]=CM_CT2[[#This Row],[Contract Number Customer]])*(CM_CT2[Row Type]="Header"),CM_CT2[Wagon Type])</f>
        <v/>
      </c>
      <c r="O199" s="10" t="n">
        <v>1</v>
      </c>
      <c r="P199" s="10" t="n"/>
      <c r="Q199" s="10" t="n"/>
      <c r="R199" s="10" t="n">
        <v>1</v>
      </c>
      <c r="S199" s="10" t="n"/>
      <c r="T199" s="10" t="n">
        <v>1</v>
      </c>
      <c r="U199" s="15">
        <f>+IF(CM_CT2[[#This Row],[Contract Status]]&lt;&gt;"ended",1,0)</f>
        <v/>
      </c>
      <c r="V199" s="15" t="n"/>
      <c r="W199" s="15">
        <f t="array" ref="W199">_xlfn.XLOOKUP(1,(CM_CT2[Contract Number Customer]=$E198)*(CM_CT2[Delivery Batch]=$F198)*(CM_CT2[Row Type]="Batch"),CM_CT2[Contract Flex])</f>
        <v/>
      </c>
      <c r="X199" s="54">
        <f t="array" ref="X199">_xlfn.XLOOKUP(1,(CM_CT2[Contract Number Customer]=$E198)*(CM_CT2[Delivery Batch]=$F198)*(CM_CT2[Row Type]="Batch"),CM_CT2[Flex StartDate])</f>
        <v/>
      </c>
      <c r="Y199" s="54">
        <f t="array" ref="Y199">_xlfn.XLOOKUP(1,(CM_CT2[Contract Number Customer]=$E198)*(CM_CT2[Delivery Batch]=$F198)*(CM_CT2[Row Type]="Batch"),CM_CT2[Flex EndDate])</f>
        <v/>
      </c>
      <c r="Z199" s="15">
        <f t="array" ref="Z199">_xlfn.XLOOKUP(1,(CM_CT2[Contract Number Customer]=$E198)*(CM_CT2[Delivery Batch]=$F198)*(CM_CT2[Row Type]="Batch"),CM_CT2[Contract Status])</f>
        <v/>
      </c>
      <c r="AA199" s="15" t="n"/>
      <c r="AB199" s="74" t="n"/>
      <c r="AC199" s="74" t="n"/>
      <c r="AD199" s="131">
        <f t="array" ref="AD199">+_xlfn.XLOOKUP(1,(Table_Mietpos[Vertragsnummer]=CM_CT2[[#This Row],[Contract Number M3]])*(Table_Mietpos[Auftragspos.]=CM_CT2[[#This Row],[Rentalposition M3]]),Table_Mietpos[Gueltig_ab])</f>
        <v/>
      </c>
      <c r="AE199" s="131">
        <f t="array" ref="AE199">+_xlfn.XLOOKUP(1,(Table_Mietpos[Vertragsnummer]=CM_CT2[[#This Row],[Contract Number M3]])*(Table_Mietpos[Auftragspos.]=CM_CT2[[#This Row],[Rentalposition M3]]),Table_Mietpos[Gueltig_bis])</f>
        <v/>
      </c>
      <c r="AF199" s="50">
        <f t="array" ref="AF199">+_xlfn.XLOOKUP(1,(CM_CT2[Contract Number Customer]=CM_CT2[[#This Row],[Contract Number Customer]])*(CM_CT2[Row Type]="Header"),CM_CT2[Contract Lenght Initial])</f>
        <v/>
      </c>
      <c r="AG199" s="136">
        <f>+CM_CT2[[#This Row],[Rental EndDate]]</f>
        <v/>
      </c>
      <c r="AH199" s="305" t="n"/>
      <c r="AI199" s="305" t="n"/>
      <c r="AJ199" s="305" t="n"/>
      <c r="AK199" s="53" t="n"/>
      <c r="AL199" s="15">
        <f t="array" ref="AL199">+_xlfn.XLOOKUP(1,(CM_CT2[Contract Number Customer]=CM_CT2[[#This Row],[Contract Number Customer]])*(CM_CT2[Row Type]="Header"),CM_CT2[Early Termination Category])</f>
        <v/>
      </c>
      <c r="AM199" s="136">
        <f t="array" ref="AM199">_xlfn.XLOOKUP(1,(CM_CT2[Contract Number Customer]=$E198)*(CM_CT2[Delivery Batch]=$F198)*(CM_CT2[Row Type]="Batch"),CM_CT2[Early Termination cut-off date1])</f>
        <v/>
      </c>
      <c r="AN199" s="136">
        <f t="array" ref="AN199">_xlfn.XLOOKUP(1,(CM_CT2[Contract Number Customer]=$E198)*(CM_CT2[Delivery Batch]=$F198)*(CM_CT2[Row Type]="Batch"),CM_CT2[Early Termination cut-off date2])</f>
        <v/>
      </c>
      <c r="AO199" s="53">
        <f t="array" ref="AO199">+_xlfn.XLOOKUP(1,(CM_CT2[Contract Number Customer]=CM_CT2[[#This Row],[Contract Number Customer]])*(CM_CT2[Row Type]="Header"),CM_CT2[Early Termination Notice Period Mths])</f>
        <v/>
      </c>
      <c r="AP199" s="53">
        <f t="array" ref="AP199">+_xlfn.XLOOKUP(1,(CM_CT2[Contract Number Customer]=CM_CT2[[#This Row],[Contract Number Customer]])*(CM_CT2[Row Type]="Header"),CM_CT2[Duly Termination Notice Period Mths])</f>
        <v/>
      </c>
      <c r="AQ199" s="54" t="n"/>
      <c r="AR199" s="54">
        <f t="array" ref="AR199">+_xlfn.XLOOKUP(1,(CM_CT2[[#This Row],[Contract Number M3]]=Next_possible_notice[Contract Number M3])*(CM_CT2[[#This Row],[Rentalposition M3]]=Next_possible_notice[Rentalposition M3]),Next_possible_notice[NoticeDateCalc])</f>
        <v/>
      </c>
      <c r="AS199" s="117" t="n"/>
      <c r="AT199" s="75" t="n"/>
      <c r="AU199" s="75" t="n"/>
      <c r="AV199" s="75" t="n"/>
      <c r="AW199" s="75" t="n"/>
      <c r="AX199" s="53" t="n"/>
      <c r="AY199" s="75" t="n"/>
      <c r="AZ199" s="54" t="n"/>
      <c r="BA199" s="50">
        <f t="array" ref="BA199">+_xlfn.XLOOKUP(1,(CM_CT2[Contract Number Customer]=CM_CT2[[#This Row],[Contract Number Customer]])*(CM_CT2[Row Type]="Header"),CM_CT2[Contract Lenght Early Clause &amp; Option])</f>
        <v/>
      </c>
      <c r="BB199" s="15" t="n"/>
      <c r="BC199" s="15" t="n"/>
      <c r="BD199" s="15" t="n"/>
      <c r="BE199" s="15" t="n"/>
      <c r="BF199" s="15" t="n"/>
      <c r="BG199" s="15" t="n"/>
      <c r="BH199" s="24" t="n"/>
      <c r="BI199" s="10" t="n"/>
      <c r="BJ199" s="118" t="n"/>
      <c r="BK199" s="24" t="n"/>
      <c r="BL199" s="24" t="n"/>
      <c r="BM199" s="50">
        <f t="array" ref="BM199">+_xlfn.XLOOKUP(1,(CM_CT2[Contract Number Customer]=CM_CT2[[#This Row],[Contract Number Customer]])*(CM_CT2[Row Type]="Header"),CM_CT2[Contract Mileage])</f>
        <v/>
      </c>
      <c r="BN199" s="50" t="n"/>
      <c r="BO199" s="54" t="n"/>
      <c r="BP199" s="54">
        <f t="array" ref="BP199">+_xlfn.XLOOKUP(1,(CM_CT2[Contract Number Customer]=CM_CT2[[#This Row],[Contract Number Customer]])*(CM_CT2[Row Type]="Header"),CM_CT2[Currency])</f>
        <v/>
      </c>
      <c r="BQ199" s="75">
        <f t="array" ref="BQ199">+_xlfn.XLOOKUP(1,(CM_CT2[Contract Number Customer]=CM_CT2[[#This Row],[Contract Number Customer]])*(CM_CT2[Row Type]="Header"),CM_CT2[Lease Rate EUR])</f>
        <v/>
      </c>
      <c r="BR199" s="306" t="n"/>
      <c r="BS199" s="306" t="n"/>
      <c r="BT199" s="177" t="n"/>
      <c r="BU199" s="306" t="n"/>
      <c r="BV199" s="179">
        <f t="array" ref="BV199">+_xlfn.XLOOKUP(1,(Table_Mietpos[Vertragsnummer]=CM_CT2[[#This Row],[Contract Number M3]])*(Table_Mietpos[Auftragspos.]=CM_CT2[[#This Row],[Rentalposition M3]]),Table_Mietpos[Nettosatz/Typ])</f>
        <v/>
      </c>
      <c r="BW199" s="306" t="n"/>
      <c r="BX199" s="75" t="n"/>
      <c r="BY199" s="75" t="n"/>
      <c r="BZ199" s="75" t="n"/>
      <c r="CA199" s="75" t="n"/>
      <c r="CB199" s="75" t="n"/>
      <c r="CC199" s="307" t="n"/>
      <c r="CD199" s="307" t="n"/>
      <c r="CE199" s="307" t="n"/>
      <c r="CF199" s="307" t="n"/>
      <c r="CG199" s="28" t="n"/>
      <c r="CH199" s="28" t="n"/>
      <c r="CI199" s="28" t="n"/>
      <c r="CJ199" s="186" t="n"/>
      <c r="CK199" s="307" t="n"/>
      <c r="CL199" s="306" t="n"/>
      <c r="CM199" s="12" t="n"/>
      <c r="CN199" s="20" t="n"/>
      <c r="CO199" s="142" t="n"/>
      <c r="CP199" s="142" t="n"/>
      <c r="CQ199" s="142" t="n"/>
      <c r="CR199" s="20" t="n"/>
    </row>
    <row r="200" ht="15" customHeight="1" s="287">
      <c r="B200" s="11" t="n"/>
      <c r="C200" s="14" t="inlineStr">
        <is>
          <t>V700010</t>
        </is>
      </c>
      <c r="D200" s="10" t="n"/>
      <c r="E200" s="15">
        <f t="array" ref="E200">+_xlfn.XLOOKUP(1,(CM_CT2[Contract Number M3]=CM_CT2[[#This Row],[Contract Number M3]])*(CM_CT2[Row Type]="Header"),CM_CT2[Contract Number Customer])</f>
        <v/>
      </c>
      <c r="F200" s="10" t="n">
        <v>4</v>
      </c>
      <c r="G200" s="10" t="inlineStr">
        <is>
          <t>Wagon</t>
        </is>
      </c>
      <c r="H200" s="10" t="n">
        <v>42</v>
      </c>
      <c r="I200" s="73">
        <f t="array" ref="I200">+_xlfn.XLOOKUP(1,(Table_Mietpos[Vertragsnummer]=CM[[#This Row],[Contract Number M3]])*(Table_Mietpos[Auftragspos.]=CM[[#This Row],[Rentalposition M3]]),Table_Mietpos[ChNr])</f>
        <v/>
      </c>
      <c r="J200" s="72">
        <f t="array" ref="J200">+_xlfn.XLOOKUP(1,(CM_CT2[Contract Number Customer]=CM_CT2[[#This Row],[Contract Number Customer]])*(CM_CT2[Row Type]="Header"),CM_CT2[Customer])</f>
        <v/>
      </c>
      <c r="K200" s="51" t="n"/>
      <c r="L200" s="51" t="n"/>
      <c r="M200" s="15">
        <f t="array" ref="M200">+_xlfn.XLOOKUP(1,(CM_CT2[Contract Number Customer]=CM_CT2[[#This Row],[Contract Number Customer]])*(CM_CT2[Row Type]="Header"),CM_CT2[Sales Manager])</f>
        <v/>
      </c>
      <c r="N200" s="15">
        <f t="array" ref="N200">+_xlfn.XLOOKUP(1,(CM_CT2[Contract Number Customer]=CM_CT2[[#This Row],[Contract Number Customer]])*(CM_CT2[Row Type]="Header"),CM_CT2[Wagon Type])</f>
        <v/>
      </c>
      <c r="O200" s="10" t="n">
        <v>1</v>
      </c>
      <c r="P200" s="10" t="n"/>
      <c r="Q200" s="10" t="n"/>
      <c r="R200" s="10" t="n">
        <v>1</v>
      </c>
      <c r="S200" s="10" t="n"/>
      <c r="T200" s="10" t="n">
        <v>1</v>
      </c>
      <c r="U200" s="15">
        <f>+IF(CM_CT2[[#This Row],[Contract Status]]&lt;&gt;"ended",1,0)</f>
        <v/>
      </c>
      <c r="V200" s="15" t="n"/>
      <c r="W200" s="15">
        <f t="array" ref="W200">_xlfn.XLOOKUP(1,(CM_CT2[Contract Number Customer]=$E199)*(CM_CT2[Delivery Batch]=$F199)*(CM_CT2[Row Type]="Batch"),CM_CT2[Contract Flex])</f>
        <v/>
      </c>
      <c r="X200" s="54">
        <f t="array" ref="X200">_xlfn.XLOOKUP(1,(CM_CT2[Contract Number Customer]=$E199)*(CM_CT2[Delivery Batch]=$F199)*(CM_CT2[Row Type]="Batch"),CM_CT2[Flex StartDate])</f>
        <v/>
      </c>
      <c r="Y200" s="54">
        <f t="array" ref="Y200">_xlfn.XLOOKUP(1,(CM_CT2[Contract Number Customer]=$E199)*(CM_CT2[Delivery Batch]=$F199)*(CM_CT2[Row Type]="Batch"),CM_CT2[Flex EndDate])</f>
        <v/>
      </c>
      <c r="Z200" s="15">
        <f t="array" ref="Z200">_xlfn.XLOOKUP(1,(CM_CT2[Contract Number Customer]=$E199)*(CM_CT2[Delivery Batch]=$F199)*(CM_CT2[Row Type]="Batch"),CM_CT2[Contract Status])</f>
        <v/>
      </c>
      <c r="AA200" s="15" t="n"/>
      <c r="AB200" s="74" t="n"/>
      <c r="AC200" s="74" t="n"/>
      <c r="AD200" s="131">
        <f t="array" ref="AD200">+_xlfn.XLOOKUP(1,(Table_Mietpos[Vertragsnummer]=CM_CT2[[#This Row],[Contract Number M3]])*(Table_Mietpos[Auftragspos.]=CM_CT2[[#This Row],[Rentalposition M3]]),Table_Mietpos[Gueltig_ab])</f>
        <v/>
      </c>
      <c r="AE200" s="131">
        <f t="array" ref="AE200">+_xlfn.XLOOKUP(1,(Table_Mietpos[Vertragsnummer]=CM_CT2[[#This Row],[Contract Number M3]])*(Table_Mietpos[Auftragspos.]=CM_CT2[[#This Row],[Rentalposition M3]]),Table_Mietpos[Gueltig_bis])</f>
        <v/>
      </c>
      <c r="AF200" s="50">
        <f t="array" ref="AF200">+_xlfn.XLOOKUP(1,(CM_CT2[Contract Number Customer]=CM_CT2[[#This Row],[Contract Number Customer]])*(CM_CT2[Row Type]="Header"),CM_CT2[Contract Lenght Initial])</f>
        <v/>
      </c>
      <c r="AG200" s="136">
        <f>+CM_CT2[[#This Row],[Rental EndDate]]</f>
        <v/>
      </c>
      <c r="AH200" s="305" t="n"/>
      <c r="AI200" s="305" t="n"/>
      <c r="AJ200" s="305" t="n"/>
      <c r="AK200" s="53" t="n"/>
      <c r="AL200" s="15">
        <f t="array" ref="AL200">+_xlfn.XLOOKUP(1,(CM_CT2[Contract Number Customer]=CM_CT2[[#This Row],[Contract Number Customer]])*(CM_CT2[Row Type]="Header"),CM_CT2[Early Termination Category])</f>
        <v/>
      </c>
      <c r="AM200" s="136">
        <f t="array" ref="AM200">_xlfn.XLOOKUP(1,(CM_CT2[Contract Number Customer]=$E199)*(CM_CT2[Delivery Batch]=$F199)*(CM_CT2[Row Type]="Batch"),CM_CT2[Early Termination cut-off date1])</f>
        <v/>
      </c>
      <c r="AN200" s="136">
        <f t="array" ref="AN200">_xlfn.XLOOKUP(1,(CM_CT2[Contract Number Customer]=$E199)*(CM_CT2[Delivery Batch]=$F199)*(CM_CT2[Row Type]="Batch"),CM_CT2[Early Termination cut-off date2])</f>
        <v/>
      </c>
      <c r="AO200" s="53">
        <f t="array" ref="AO200">+_xlfn.XLOOKUP(1,(CM_CT2[Contract Number Customer]=CM_CT2[[#This Row],[Contract Number Customer]])*(CM_CT2[Row Type]="Header"),CM_CT2[Early Termination Notice Period Mths])</f>
        <v/>
      </c>
      <c r="AP200" s="53">
        <f t="array" ref="AP200">+_xlfn.XLOOKUP(1,(CM_CT2[Contract Number Customer]=CM_CT2[[#This Row],[Contract Number Customer]])*(CM_CT2[Row Type]="Header"),CM_CT2[Duly Termination Notice Period Mths])</f>
        <v/>
      </c>
      <c r="AQ200" s="54" t="n"/>
      <c r="AR200" s="54">
        <f t="array" ref="AR200">+_xlfn.XLOOKUP(1,(CM_CT2[[#This Row],[Contract Number M3]]=Next_possible_notice[Contract Number M3])*(CM_CT2[[#This Row],[Rentalposition M3]]=Next_possible_notice[Rentalposition M3]),Next_possible_notice[NoticeDateCalc])</f>
        <v/>
      </c>
      <c r="AS200" s="117" t="n"/>
      <c r="AT200" s="75" t="n"/>
      <c r="AU200" s="75" t="n"/>
      <c r="AV200" s="75" t="n"/>
      <c r="AW200" s="75" t="n"/>
      <c r="AX200" s="53" t="n"/>
      <c r="AY200" s="75" t="n"/>
      <c r="AZ200" s="54" t="n"/>
      <c r="BA200" s="50">
        <f t="array" ref="BA200">+_xlfn.XLOOKUP(1,(CM_CT2[Contract Number Customer]=CM_CT2[[#This Row],[Contract Number Customer]])*(CM_CT2[Row Type]="Header"),CM_CT2[Contract Lenght Early Clause &amp; Option])</f>
        <v/>
      </c>
      <c r="BB200" s="15" t="n"/>
      <c r="BC200" s="15" t="n"/>
      <c r="BD200" s="15" t="n"/>
      <c r="BE200" s="15" t="n"/>
      <c r="BF200" s="15" t="n"/>
      <c r="BG200" s="15" t="n"/>
      <c r="BH200" s="24" t="n"/>
      <c r="BI200" s="10" t="n"/>
      <c r="BJ200" s="118" t="n"/>
      <c r="BK200" s="24" t="n"/>
      <c r="BL200" s="24" t="n"/>
      <c r="BM200" s="50">
        <f t="array" ref="BM200">+_xlfn.XLOOKUP(1,(CM_CT2[Contract Number Customer]=CM_CT2[[#This Row],[Contract Number Customer]])*(CM_CT2[Row Type]="Header"),CM_CT2[Contract Mileage])</f>
        <v/>
      </c>
      <c r="BN200" s="50" t="n"/>
      <c r="BO200" s="54" t="n"/>
      <c r="BP200" s="54">
        <f t="array" ref="BP200">+_xlfn.XLOOKUP(1,(CM_CT2[Contract Number Customer]=CM_CT2[[#This Row],[Contract Number Customer]])*(CM_CT2[Row Type]="Header"),CM_CT2[Currency])</f>
        <v/>
      </c>
      <c r="BQ200" s="75">
        <f t="array" ref="BQ200">+_xlfn.XLOOKUP(1,(CM_CT2[Contract Number Customer]=CM_CT2[[#This Row],[Contract Number Customer]])*(CM_CT2[Row Type]="Header"),CM_CT2[Lease Rate EUR])</f>
        <v/>
      </c>
      <c r="BR200" s="306" t="n"/>
      <c r="BS200" s="306" t="n"/>
      <c r="BT200" s="177" t="n"/>
      <c r="BU200" s="306" t="n"/>
      <c r="BV200" s="179">
        <f t="array" ref="BV200">+_xlfn.XLOOKUP(1,(Table_Mietpos[Vertragsnummer]=CM_CT2[[#This Row],[Contract Number M3]])*(Table_Mietpos[Auftragspos.]=CM_CT2[[#This Row],[Rentalposition M3]]),Table_Mietpos[Nettosatz/Typ])</f>
        <v/>
      </c>
      <c r="BW200" s="306" t="n"/>
      <c r="BX200" s="75" t="n"/>
      <c r="BY200" s="75" t="n"/>
      <c r="BZ200" s="75" t="n"/>
      <c r="CA200" s="75" t="n"/>
      <c r="CB200" s="75" t="n"/>
      <c r="CC200" s="307" t="n"/>
      <c r="CD200" s="307" t="n"/>
      <c r="CE200" s="307" t="n"/>
      <c r="CF200" s="307" t="n"/>
      <c r="CG200" s="28" t="n"/>
      <c r="CH200" s="28" t="n"/>
      <c r="CI200" s="28" t="n"/>
      <c r="CJ200" s="186" t="n"/>
      <c r="CK200" s="307" t="n"/>
      <c r="CL200" s="306" t="n"/>
      <c r="CM200" s="12" t="n"/>
      <c r="CN200" s="20" t="n"/>
      <c r="CO200" s="142" t="n"/>
      <c r="CP200" s="142" t="n"/>
      <c r="CQ200" s="142" t="n"/>
      <c r="CR200" s="20" t="n"/>
    </row>
    <row r="201" ht="15" customHeight="1" s="287">
      <c r="B201" s="11" t="n"/>
      <c r="C201" s="14" t="inlineStr">
        <is>
          <t>V700010</t>
        </is>
      </c>
      <c r="D201" s="10" t="n"/>
      <c r="E201" s="15">
        <f t="array" ref="E201">+_xlfn.XLOOKUP(1,(CM_CT2[Contract Number M3]=CM_CT2[[#This Row],[Contract Number M3]])*(CM_CT2[Row Type]="Header"),CM_CT2[Contract Number Customer])</f>
        <v/>
      </c>
      <c r="F201" s="10" t="n">
        <v>4</v>
      </c>
      <c r="G201" s="10" t="inlineStr">
        <is>
          <t>Wagon</t>
        </is>
      </c>
      <c r="H201" s="10" t="n">
        <v>43</v>
      </c>
      <c r="I201" s="73">
        <f t="array" ref="I201">+_xlfn.XLOOKUP(1,(Table_Mietpos[Vertragsnummer]=CM[[#This Row],[Contract Number M3]])*(Table_Mietpos[Auftragspos.]=CM[[#This Row],[Rentalposition M3]]),Table_Mietpos[ChNr])</f>
        <v/>
      </c>
      <c r="J201" s="72">
        <f t="array" ref="J201">+_xlfn.XLOOKUP(1,(CM_CT2[Contract Number Customer]=CM_CT2[[#This Row],[Contract Number Customer]])*(CM_CT2[Row Type]="Header"),CM_CT2[Customer])</f>
        <v/>
      </c>
      <c r="K201" s="51" t="n"/>
      <c r="L201" s="51" t="n"/>
      <c r="M201" s="15">
        <f t="array" ref="M201">+_xlfn.XLOOKUP(1,(CM_CT2[Contract Number Customer]=CM_CT2[[#This Row],[Contract Number Customer]])*(CM_CT2[Row Type]="Header"),CM_CT2[Sales Manager])</f>
        <v/>
      </c>
      <c r="N201" s="15">
        <f t="array" ref="N201">+_xlfn.XLOOKUP(1,(CM_CT2[Contract Number Customer]=CM_CT2[[#This Row],[Contract Number Customer]])*(CM_CT2[Row Type]="Header"),CM_CT2[Wagon Type])</f>
        <v/>
      </c>
      <c r="O201" s="10" t="n">
        <v>1</v>
      </c>
      <c r="P201" s="10" t="n"/>
      <c r="Q201" s="10" t="n"/>
      <c r="R201" s="10" t="n">
        <v>1</v>
      </c>
      <c r="S201" s="10" t="n"/>
      <c r="T201" s="10" t="n">
        <v>1</v>
      </c>
      <c r="U201" s="15">
        <f>+IF(CM_CT2[[#This Row],[Contract Status]]&lt;&gt;"ended",1,0)</f>
        <v/>
      </c>
      <c r="V201" s="15" t="n"/>
      <c r="W201" s="15">
        <f t="array" ref="W201">_xlfn.XLOOKUP(1,(CM_CT2[Contract Number Customer]=$E200)*(CM_CT2[Delivery Batch]=$F200)*(CM_CT2[Row Type]="Batch"),CM_CT2[Contract Flex])</f>
        <v/>
      </c>
      <c r="X201" s="54">
        <f t="array" ref="X201">_xlfn.XLOOKUP(1,(CM_CT2[Contract Number Customer]=$E200)*(CM_CT2[Delivery Batch]=$F200)*(CM_CT2[Row Type]="Batch"),CM_CT2[Flex StartDate])</f>
        <v/>
      </c>
      <c r="Y201" s="54">
        <f t="array" ref="Y201">_xlfn.XLOOKUP(1,(CM_CT2[Contract Number Customer]=$E200)*(CM_CT2[Delivery Batch]=$F200)*(CM_CT2[Row Type]="Batch"),CM_CT2[Flex EndDate])</f>
        <v/>
      </c>
      <c r="Z201" s="15">
        <f t="array" ref="Z201">_xlfn.XLOOKUP(1,(CM_CT2[Contract Number Customer]=$E200)*(CM_CT2[Delivery Batch]=$F200)*(CM_CT2[Row Type]="Batch"),CM_CT2[Contract Status])</f>
        <v/>
      </c>
      <c r="AA201" s="15" t="n"/>
      <c r="AB201" s="74" t="n"/>
      <c r="AC201" s="74" t="n"/>
      <c r="AD201" s="131">
        <f t="array" ref="AD201">+_xlfn.XLOOKUP(1,(Table_Mietpos[Vertragsnummer]=CM_CT2[[#This Row],[Contract Number M3]])*(Table_Mietpos[Auftragspos.]=CM_CT2[[#This Row],[Rentalposition M3]]),Table_Mietpos[Gueltig_ab])</f>
        <v/>
      </c>
      <c r="AE201" s="131">
        <f t="array" ref="AE201">+_xlfn.XLOOKUP(1,(Table_Mietpos[Vertragsnummer]=CM_CT2[[#This Row],[Contract Number M3]])*(Table_Mietpos[Auftragspos.]=CM_CT2[[#This Row],[Rentalposition M3]]),Table_Mietpos[Gueltig_bis])</f>
        <v/>
      </c>
      <c r="AF201" s="50">
        <f t="array" ref="AF201">+_xlfn.XLOOKUP(1,(CM_CT2[Contract Number Customer]=CM_CT2[[#This Row],[Contract Number Customer]])*(CM_CT2[Row Type]="Header"),CM_CT2[Contract Lenght Initial])</f>
        <v/>
      </c>
      <c r="AG201" s="136">
        <f>+CM_CT2[[#This Row],[Rental EndDate]]</f>
        <v/>
      </c>
      <c r="AH201" s="305" t="n"/>
      <c r="AI201" s="305" t="n"/>
      <c r="AJ201" s="305" t="n"/>
      <c r="AK201" s="53" t="n"/>
      <c r="AL201" s="15">
        <f t="array" ref="AL201">+_xlfn.XLOOKUP(1,(CM_CT2[Contract Number Customer]=CM_CT2[[#This Row],[Contract Number Customer]])*(CM_CT2[Row Type]="Header"),CM_CT2[Early Termination Category])</f>
        <v/>
      </c>
      <c r="AM201" s="136">
        <f t="array" ref="AM201">_xlfn.XLOOKUP(1,(CM_CT2[Contract Number Customer]=$E200)*(CM_CT2[Delivery Batch]=$F200)*(CM_CT2[Row Type]="Batch"),CM_CT2[Early Termination cut-off date1])</f>
        <v/>
      </c>
      <c r="AN201" s="136">
        <f t="array" ref="AN201">_xlfn.XLOOKUP(1,(CM_CT2[Contract Number Customer]=$E200)*(CM_CT2[Delivery Batch]=$F200)*(CM_CT2[Row Type]="Batch"),CM_CT2[Early Termination cut-off date2])</f>
        <v/>
      </c>
      <c r="AO201" s="53">
        <f t="array" ref="AO201">+_xlfn.XLOOKUP(1,(CM_CT2[Contract Number Customer]=CM_CT2[[#This Row],[Contract Number Customer]])*(CM_CT2[Row Type]="Header"),CM_CT2[Early Termination Notice Period Mths])</f>
        <v/>
      </c>
      <c r="AP201" s="53">
        <f t="array" ref="AP201">+_xlfn.XLOOKUP(1,(CM_CT2[Contract Number Customer]=CM_CT2[[#This Row],[Contract Number Customer]])*(CM_CT2[Row Type]="Header"),CM_CT2[Duly Termination Notice Period Mths])</f>
        <v/>
      </c>
      <c r="AQ201" s="54" t="n"/>
      <c r="AR201" s="54">
        <f t="array" ref="AR201">+_xlfn.XLOOKUP(1,(CM_CT2[[#This Row],[Contract Number M3]]=Next_possible_notice[Contract Number M3])*(CM_CT2[[#This Row],[Rentalposition M3]]=Next_possible_notice[Rentalposition M3]),Next_possible_notice[NoticeDateCalc])</f>
        <v/>
      </c>
      <c r="AS201" s="117" t="n"/>
      <c r="AT201" s="75" t="n"/>
      <c r="AU201" s="75" t="n"/>
      <c r="AV201" s="75" t="n"/>
      <c r="AW201" s="75" t="n"/>
      <c r="AX201" s="53" t="n"/>
      <c r="AY201" s="75" t="n"/>
      <c r="AZ201" s="54" t="n"/>
      <c r="BA201" s="50">
        <f t="array" ref="BA201">+_xlfn.XLOOKUP(1,(CM_CT2[Contract Number Customer]=CM_CT2[[#This Row],[Contract Number Customer]])*(CM_CT2[Row Type]="Header"),CM_CT2[Contract Lenght Early Clause &amp; Option])</f>
        <v/>
      </c>
      <c r="BB201" s="15" t="n"/>
      <c r="BC201" s="15" t="n"/>
      <c r="BD201" s="15" t="n"/>
      <c r="BE201" s="15" t="n"/>
      <c r="BF201" s="15" t="n"/>
      <c r="BG201" s="15" t="n"/>
      <c r="BH201" s="24" t="n"/>
      <c r="BI201" s="10" t="n"/>
      <c r="BJ201" s="118" t="n"/>
      <c r="BK201" s="24" t="n"/>
      <c r="BL201" s="24" t="n"/>
      <c r="BM201" s="50">
        <f t="array" ref="BM201">+_xlfn.XLOOKUP(1,(CM_CT2[Contract Number Customer]=CM_CT2[[#This Row],[Contract Number Customer]])*(CM_CT2[Row Type]="Header"),CM_CT2[Contract Mileage])</f>
        <v/>
      </c>
      <c r="BN201" s="50" t="n"/>
      <c r="BO201" s="54" t="n"/>
      <c r="BP201" s="54">
        <f t="array" ref="BP201">+_xlfn.XLOOKUP(1,(CM_CT2[Contract Number Customer]=CM_CT2[[#This Row],[Contract Number Customer]])*(CM_CT2[Row Type]="Header"),CM_CT2[Currency])</f>
        <v/>
      </c>
      <c r="BQ201" s="75">
        <f t="array" ref="BQ201">+_xlfn.XLOOKUP(1,(CM_CT2[Contract Number Customer]=CM_CT2[[#This Row],[Contract Number Customer]])*(CM_CT2[Row Type]="Header"),CM_CT2[Lease Rate EUR])</f>
        <v/>
      </c>
      <c r="BR201" s="306" t="n"/>
      <c r="BS201" s="306" t="n"/>
      <c r="BT201" s="177" t="n"/>
      <c r="BU201" s="306" t="n"/>
      <c r="BV201" s="179">
        <f t="array" ref="BV201">+_xlfn.XLOOKUP(1,(Table_Mietpos[Vertragsnummer]=CM_CT2[[#This Row],[Contract Number M3]])*(Table_Mietpos[Auftragspos.]=CM_CT2[[#This Row],[Rentalposition M3]]),Table_Mietpos[Nettosatz/Typ])</f>
        <v/>
      </c>
      <c r="BW201" s="306" t="n"/>
      <c r="BX201" s="75" t="n"/>
      <c r="BY201" s="75" t="n"/>
      <c r="BZ201" s="75" t="n"/>
      <c r="CA201" s="75" t="n"/>
      <c r="CB201" s="75" t="n"/>
      <c r="CC201" s="307" t="n"/>
      <c r="CD201" s="307" t="n"/>
      <c r="CE201" s="307" t="n"/>
      <c r="CF201" s="307" t="n"/>
      <c r="CG201" s="28" t="n"/>
      <c r="CH201" s="28" t="n"/>
      <c r="CI201" s="28" t="n"/>
      <c r="CJ201" s="186" t="n"/>
      <c r="CK201" s="307" t="n"/>
      <c r="CL201" s="306" t="n"/>
      <c r="CM201" s="12" t="n"/>
      <c r="CN201" s="20" t="n"/>
      <c r="CO201" s="142" t="n"/>
      <c r="CP201" s="142" t="n"/>
      <c r="CQ201" s="142" t="n"/>
      <c r="CR201" s="20" t="n"/>
    </row>
    <row r="202" ht="15" customHeight="1" s="287">
      <c r="B202" s="11" t="n"/>
      <c r="C202" s="14" t="inlineStr">
        <is>
          <t>V700010</t>
        </is>
      </c>
      <c r="D202" s="10" t="n"/>
      <c r="E202" s="15">
        <f t="array" ref="E202">+_xlfn.XLOOKUP(1,(CM_CT2[Contract Number M3]=CM_CT2[[#This Row],[Contract Number M3]])*(CM_CT2[Row Type]="Header"),CM_CT2[Contract Number Customer])</f>
        <v/>
      </c>
      <c r="F202" s="10" t="n">
        <v>4</v>
      </c>
      <c r="G202" s="10" t="inlineStr">
        <is>
          <t>Wagon</t>
        </is>
      </c>
      <c r="H202" s="10" t="n">
        <v>44</v>
      </c>
      <c r="I202" s="73">
        <f t="array" ref="I202">+_xlfn.XLOOKUP(1,(Table_Mietpos[Vertragsnummer]=CM[[#This Row],[Contract Number M3]])*(Table_Mietpos[Auftragspos.]=CM[[#This Row],[Rentalposition M3]]),Table_Mietpos[ChNr])</f>
        <v/>
      </c>
      <c r="J202" s="72">
        <f t="array" ref="J202">+_xlfn.XLOOKUP(1,(CM_CT2[Contract Number Customer]=CM_CT2[[#This Row],[Contract Number Customer]])*(CM_CT2[Row Type]="Header"),CM_CT2[Customer])</f>
        <v/>
      </c>
      <c r="K202" s="51" t="n"/>
      <c r="L202" s="51" t="n"/>
      <c r="M202" s="15">
        <f t="array" ref="M202">+_xlfn.XLOOKUP(1,(CM_CT2[Contract Number Customer]=CM_CT2[[#This Row],[Contract Number Customer]])*(CM_CT2[Row Type]="Header"),CM_CT2[Sales Manager])</f>
        <v/>
      </c>
      <c r="N202" s="15">
        <f t="array" ref="N202">+_xlfn.XLOOKUP(1,(CM_CT2[Contract Number Customer]=CM_CT2[[#This Row],[Contract Number Customer]])*(CM_CT2[Row Type]="Header"),CM_CT2[Wagon Type])</f>
        <v/>
      </c>
      <c r="O202" s="10" t="n">
        <v>1</v>
      </c>
      <c r="P202" s="10" t="n"/>
      <c r="Q202" s="10" t="n"/>
      <c r="R202" s="10" t="n">
        <v>1</v>
      </c>
      <c r="S202" s="10" t="n"/>
      <c r="T202" s="10" t="n">
        <v>1</v>
      </c>
      <c r="U202" s="15">
        <f>+IF(CM_CT2[[#This Row],[Contract Status]]&lt;&gt;"ended",1,0)</f>
        <v/>
      </c>
      <c r="V202" s="15" t="n"/>
      <c r="W202" s="15">
        <f t="array" ref="W202">_xlfn.XLOOKUP(1,(CM_CT2[Contract Number Customer]=$E201)*(CM_CT2[Delivery Batch]=$F201)*(CM_CT2[Row Type]="Batch"),CM_CT2[Contract Flex])</f>
        <v/>
      </c>
      <c r="X202" s="54">
        <f t="array" ref="X202">_xlfn.XLOOKUP(1,(CM_CT2[Contract Number Customer]=$E201)*(CM_CT2[Delivery Batch]=$F201)*(CM_CT2[Row Type]="Batch"),CM_CT2[Flex StartDate])</f>
        <v/>
      </c>
      <c r="Y202" s="54">
        <f t="array" ref="Y202">_xlfn.XLOOKUP(1,(CM_CT2[Contract Number Customer]=$E201)*(CM_CT2[Delivery Batch]=$F201)*(CM_CT2[Row Type]="Batch"),CM_CT2[Flex EndDate])</f>
        <v/>
      </c>
      <c r="Z202" s="15">
        <f t="array" ref="Z202">_xlfn.XLOOKUP(1,(CM_CT2[Contract Number Customer]=$E201)*(CM_CT2[Delivery Batch]=$F201)*(CM_CT2[Row Type]="Batch"),CM_CT2[Contract Status])</f>
        <v/>
      </c>
      <c r="AA202" s="15" t="n"/>
      <c r="AB202" s="74" t="n"/>
      <c r="AC202" s="74" t="n"/>
      <c r="AD202" s="131">
        <f t="array" ref="AD202">+_xlfn.XLOOKUP(1,(Table_Mietpos[Vertragsnummer]=CM_CT2[[#This Row],[Contract Number M3]])*(Table_Mietpos[Auftragspos.]=CM_CT2[[#This Row],[Rentalposition M3]]),Table_Mietpos[Gueltig_ab])</f>
        <v/>
      </c>
      <c r="AE202" s="131">
        <f t="array" ref="AE202">+_xlfn.XLOOKUP(1,(Table_Mietpos[Vertragsnummer]=CM_CT2[[#This Row],[Contract Number M3]])*(Table_Mietpos[Auftragspos.]=CM_CT2[[#This Row],[Rentalposition M3]]),Table_Mietpos[Gueltig_bis])</f>
        <v/>
      </c>
      <c r="AF202" s="50">
        <f t="array" ref="AF202">+_xlfn.XLOOKUP(1,(CM_CT2[Contract Number Customer]=CM_CT2[[#This Row],[Contract Number Customer]])*(CM_CT2[Row Type]="Header"),CM_CT2[Contract Lenght Initial])</f>
        <v/>
      </c>
      <c r="AG202" s="136">
        <f>+CM_CT2[[#This Row],[Rental EndDate]]</f>
        <v/>
      </c>
      <c r="AH202" s="305" t="n"/>
      <c r="AI202" s="305" t="n"/>
      <c r="AJ202" s="305" t="n"/>
      <c r="AK202" s="53" t="n"/>
      <c r="AL202" s="15">
        <f t="array" ref="AL202">+_xlfn.XLOOKUP(1,(CM_CT2[Contract Number Customer]=CM_CT2[[#This Row],[Contract Number Customer]])*(CM_CT2[Row Type]="Header"),CM_CT2[Early Termination Category])</f>
        <v/>
      </c>
      <c r="AM202" s="136">
        <f t="array" ref="AM202">_xlfn.XLOOKUP(1,(CM_CT2[Contract Number Customer]=$E201)*(CM_CT2[Delivery Batch]=$F201)*(CM_CT2[Row Type]="Batch"),CM_CT2[Early Termination cut-off date1])</f>
        <v/>
      </c>
      <c r="AN202" s="136">
        <f t="array" ref="AN202">_xlfn.XLOOKUP(1,(CM_CT2[Contract Number Customer]=$E201)*(CM_CT2[Delivery Batch]=$F201)*(CM_CT2[Row Type]="Batch"),CM_CT2[Early Termination cut-off date2])</f>
        <v/>
      </c>
      <c r="AO202" s="53">
        <f t="array" ref="AO202">+_xlfn.XLOOKUP(1,(CM_CT2[Contract Number Customer]=CM_CT2[[#This Row],[Contract Number Customer]])*(CM_CT2[Row Type]="Header"),CM_CT2[Early Termination Notice Period Mths])</f>
        <v/>
      </c>
      <c r="AP202" s="53">
        <f t="array" ref="AP202">+_xlfn.XLOOKUP(1,(CM_CT2[Contract Number Customer]=CM_CT2[[#This Row],[Contract Number Customer]])*(CM_CT2[Row Type]="Header"),CM_CT2[Duly Termination Notice Period Mths])</f>
        <v/>
      </c>
      <c r="AQ202" s="54" t="n"/>
      <c r="AR202" s="54">
        <f t="array" ref="AR202">+_xlfn.XLOOKUP(1,(CM_CT2[[#This Row],[Contract Number M3]]=Next_possible_notice[Contract Number M3])*(CM_CT2[[#This Row],[Rentalposition M3]]=Next_possible_notice[Rentalposition M3]),Next_possible_notice[NoticeDateCalc])</f>
        <v/>
      </c>
      <c r="AS202" s="117" t="n"/>
      <c r="AT202" s="75" t="n"/>
      <c r="AU202" s="75" t="n"/>
      <c r="AV202" s="75" t="n"/>
      <c r="AW202" s="75" t="n"/>
      <c r="AX202" s="53" t="n"/>
      <c r="AY202" s="75" t="n"/>
      <c r="AZ202" s="54" t="n"/>
      <c r="BA202" s="50">
        <f t="array" ref="BA202">+_xlfn.XLOOKUP(1,(CM_CT2[Contract Number Customer]=CM_CT2[[#This Row],[Contract Number Customer]])*(CM_CT2[Row Type]="Header"),CM_CT2[Contract Lenght Early Clause &amp; Option])</f>
        <v/>
      </c>
      <c r="BB202" s="15" t="n"/>
      <c r="BC202" s="15" t="n"/>
      <c r="BD202" s="15" t="n"/>
      <c r="BE202" s="15" t="n"/>
      <c r="BF202" s="15" t="n"/>
      <c r="BG202" s="15" t="n"/>
      <c r="BH202" s="24" t="n"/>
      <c r="BI202" s="10" t="n"/>
      <c r="BJ202" s="118" t="n"/>
      <c r="BK202" s="24" t="n"/>
      <c r="BL202" s="24" t="n"/>
      <c r="BM202" s="50">
        <f t="array" ref="BM202">+_xlfn.XLOOKUP(1,(CM_CT2[Contract Number Customer]=CM_CT2[[#This Row],[Contract Number Customer]])*(CM_CT2[Row Type]="Header"),CM_CT2[Contract Mileage])</f>
        <v/>
      </c>
      <c r="BN202" s="50" t="n"/>
      <c r="BO202" s="54" t="n"/>
      <c r="BP202" s="54">
        <f t="array" ref="BP202">+_xlfn.XLOOKUP(1,(CM_CT2[Contract Number Customer]=CM_CT2[[#This Row],[Contract Number Customer]])*(CM_CT2[Row Type]="Header"),CM_CT2[Currency])</f>
        <v/>
      </c>
      <c r="BQ202" s="75">
        <f t="array" ref="BQ202">+_xlfn.XLOOKUP(1,(CM_CT2[Contract Number Customer]=CM_CT2[[#This Row],[Contract Number Customer]])*(CM_CT2[Row Type]="Header"),CM_CT2[Lease Rate EUR])</f>
        <v/>
      </c>
      <c r="BR202" s="306" t="n"/>
      <c r="BS202" s="306" t="n"/>
      <c r="BT202" s="177" t="n"/>
      <c r="BU202" s="306" t="n"/>
      <c r="BV202" s="179">
        <f t="array" ref="BV202">+_xlfn.XLOOKUP(1,(Table_Mietpos[Vertragsnummer]=CM_CT2[[#This Row],[Contract Number M3]])*(Table_Mietpos[Auftragspos.]=CM_CT2[[#This Row],[Rentalposition M3]]),Table_Mietpos[Nettosatz/Typ])</f>
        <v/>
      </c>
      <c r="BW202" s="306" t="n"/>
      <c r="BX202" s="75" t="n"/>
      <c r="BY202" s="75" t="n"/>
      <c r="BZ202" s="75" t="n"/>
      <c r="CA202" s="75" t="n"/>
      <c r="CB202" s="75" t="n"/>
      <c r="CC202" s="307" t="n"/>
      <c r="CD202" s="307" t="n"/>
      <c r="CE202" s="307" t="n"/>
      <c r="CF202" s="307" t="n"/>
      <c r="CG202" s="28" t="n"/>
      <c r="CH202" s="28" t="n"/>
      <c r="CI202" s="28" t="n"/>
      <c r="CJ202" s="186" t="n"/>
      <c r="CK202" s="307" t="n"/>
      <c r="CL202" s="306" t="n"/>
      <c r="CM202" s="12" t="n"/>
      <c r="CN202" s="20" t="n"/>
      <c r="CO202" s="142" t="n"/>
      <c r="CP202" s="142" t="n"/>
      <c r="CQ202" s="142" t="n"/>
      <c r="CR202" s="20" t="n"/>
    </row>
    <row r="203" ht="15" customHeight="1" s="287">
      <c r="B203" s="11" t="n"/>
      <c r="C203" s="14" t="inlineStr">
        <is>
          <t>V700010</t>
        </is>
      </c>
      <c r="D203" s="10" t="n"/>
      <c r="E203" s="15">
        <f t="array" ref="E203">+_xlfn.XLOOKUP(1,(CM_CT2[Contract Number M3]=CM_CT2[[#This Row],[Contract Number M3]])*(CM_CT2[Row Type]="Header"),CM_CT2[Contract Number Customer])</f>
        <v/>
      </c>
      <c r="F203" s="10" t="n">
        <v>4</v>
      </c>
      <c r="G203" s="10" t="inlineStr">
        <is>
          <t>Wagon</t>
        </is>
      </c>
      <c r="H203" s="10" t="n">
        <v>45</v>
      </c>
      <c r="I203" s="73">
        <f t="array" ref="I203">+_xlfn.XLOOKUP(1,(Table_Mietpos[Vertragsnummer]=CM[[#This Row],[Contract Number M3]])*(Table_Mietpos[Auftragspos.]=CM[[#This Row],[Rentalposition M3]]),Table_Mietpos[ChNr])</f>
        <v/>
      </c>
      <c r="J203" s="72">
        <f t="array" ref="J203">+_xlfn.XLOOKUP(1,(CM_CT2[Contract Number Customer]=CM_CT2[[#This Row],[Contract Number Customer]])*(CM_CT2[Row Type]="Header"),CM_CT2[Customer])</f>
        <v/>
      </c>
      <c r="K203" s="51" t="n"/>
      <c r="L203" s="51" t="n"/>
      <c r="M203" s="15">
        <f t="array" ref="M203">+_xlfn.XLOOKUP(1,(CM_CT2[Contract Number Customer]=CM_CT2[[#This Row],[Contract Number Customer]])*(CM_CT2[Row Type]="Header"),CM_CT2[Sales Manager])</f>
        <v/>
      </c>
      <c r="N203" s="15">
        <f t="array" ref="N203">+_xlfn.XLOOKUP(1,(CM_CT2[Contract Number Customer]=CM_CT2[[#This Row],[Contract Number Customer]])*(CM_CT2[Row Type]="Header"),CM_CT2[Wagon Type])</f>
        <v/>
      </c>
      <c r="O203" s="10" t="n">
        <v>1</v>
      </c>
      <c r="P203" s="10" t="n"/>
      <c r="Q203" s="10" t="n"/>
      <c r="R203" s="10" t="n">
        <v>1</v>
      </c>
      <c r="S203" s="10" t="n"/>
      <c r="T203" s="10" t="n">
        <v>1</v>
      </c>
      <c r="U203" s="15">
        <f>+IF(CM_CT2[[#This Row],[Contract Status]]&lt;&gt;"ended",1,0)</f>
        <v/>
      </c>
      <c r="V203" s="15" t="n"/>
      <c r="W203" s="15">
        <f t="array" ref="W203">_xlfn.XLOOKUP(1,(CM_CT2[Contract Number Customer]=$E202)*(CM_CT2[Delivery Batch]=$F202)*(CM_CT2[Row Type]="Batch"),CM_CT2[Contract Flex])</f>
        <v/>
      </c>
      <c r="X203" s="54">
        <f t="array" ref="X203">_xlfn.XLOOKUP(1,(CM_CT2[Contract Number Customer]=$E202)*(CM_CT2[Delivery Batch]=$F202)*(CM_CT2[Row Type]="Batch"),CM_CT2[Flex StartDate])</f>
        <v/>
      </c>
      <c r="Y203" s="54">
        <f t="array" ref="Y203">_xlfn.XLOOKUP(1,(CM_CT2[Contract Number Customer]=$E202)*(CM_CT2[Delivery Batch]=$F202)*(CM_CT2[Row Type]="Batch"),CM_CT2[Flex EndDate])</f>
        <v/>
      </c>
      <c r="Z203" s="15">
        <f t="array" ref="Z203">_xlfn.XLOOKUP(1,(CM_CT2[Contract Number Customer]=$E202)*(CM_CT2[Delivery Batch]=$F202)*(CM_CT2[Row Type]="Batch"),CM_CT2[Contract Status])</f>
        <v/>
      </c>
      <c r="AA203" s="15" t="n"/>
      <c r="AB203" s="74" t="n"/>
      <c r="AC203" s="74" t="n"/>
      <c r="AD203" s="131">
        <f t="array" ref="AD203">+_xlfn.XLOOKUP(1,(Table_Mietpos[Vertragsnummer]=CM_CT2[[#This Row],[Contract Number M3]])*(Table_Mietpos[Auftragspos.]=CM_CT2[[#This Row],[Rentalposition M3]]),Table_Mietpos[Gueltig_ab])</f>
        <v/>
      </c>
      <c r="AE203" s="131">
        <f t="array" ref="AE203">+_xlfn.XLOOKUP(1,(Table_Mietpos[Vertragsnummer]=CM_CT2[[#This Row],[Contract Number M3]])*(Table_Mietpos[Auftragspos.]=CM_CT2[[#This Row],[Rentalposition M3]]),Table_Mietpos[Gueltig_bis])</f>
        <v/>
      </c>
      <c r="AF203" s="50">
        <f t="array" ref="AF203">+_xlfn.XLOOKUP(1,(CM_CT2[Contract Number Customer]=CM_CT2[[#This Row],[Contract Number Customer]])*(CM_CT2[Row Type]="Header"),CM_CT2[Contract Lenght Initial])</f>
        <v/>
      </c>
      <c r="AG203" s="136">
        <f>+CM_CT2[[#This Row],[Rental EndDate]]</f>
        <v/>
      </c>
      <c r="AH203" s="305" t="n"/>
      <c r="AI203" s="305" t="n"/>
      <c r="AJ203" s="305" t="n"/>
      <c r="AK203" s="53" t="n"/>
      <c r="AL203" s="15">
        <f t="array" ref="AL203">+_xlfn.XLOOKUP(1,(CM_CT2[Contract Number Customer]=CM_CT2[[#This Row],[Contract Number Customer]])*(CM_CT2[Row Type]="Header"),CM_CT2[Early Termination Category])</f>
        <v/>
      </c>
      <c r="AM203" s="136">
        <f t="array" ref="AM203">_xlfn.XLOOKUP(1,(CM_CT2[Contract Number Customer]=$E202)*(CM_CT2[Delivery Batch]=$F202)*(CM_CT2[Row Type]="Batch"),CM_CT2[Early Termination cut-off date1])</f>
        <v/>
      </c>
      <c r="AN203" s="136">
        <f t="array" ref="AN203">_xlfn.XLOOKUP(1,(CM_CT2[Contract Number Customer]=$E202)*(CM_CT2[Delivery Batch]=$F202)*(CM_CT2[Row Type]="Batch"),CM_CT2[Early Termination cut-off date2])</f>
        <v/>
      </c>
      <c r="AO203" s="53">
        <f t="array" ref="AO203">+_xlfn.XLOOKUP(1,(CM_CT2[Contract Number Customer]=CM_CT2[[#This Row],[Contract Number Customer]])*(CM_CT2[Row Type]="Header"),CM_CT2[Early Termination Notice Period Mths])</f>
        <v/>
      </c>
      <c r="AP203" s="53">
        <f t="array" ref="AP203">+_xlfn.XLOOKUP(1,(CM_CT2[Contract Number Customer]=CM_CT2[[#This Row],[Contract Number Customer]])*(CM_CT2[Row Type]="Header"),CM_CT2[Duly Termination Notice Period Mths])</f>
        <v/>
      </c>
      <c r="AQ203" s="54" t="n"/>
      <c r="AR203" s="54">
        <f t="array" ref="AR203">+_xlfn.XLOOKUP(1,(CM_CT2[[#This Row],[Contract Number M3]]=Next_possible_notice[Contract Number M3])*(CM_CT2[[#This Row],[Rentalposition M3]]=Next_possible_notice[Rentalposition M3]),Next_possible_notice[NoticeDateCalc])</f>
        <v/>
      </c>
      <c r="AS203" s="117" t="n"/>
      <c r="AT203" s="75" t="n"/>
      <c r="AU203" s="75" t="n"/>
      <c r="AV203" s="75" t="n"/>
      <c r="AW203" s="75" t="n"/>
      <c r="AX203" s="53" t="n"/>
      <c r="AY203" s="75" t="n"/>
      <c r="AZ203" s="54" t="n"/>
      <c r="BA203" s="50">
        <f t="array" ref="BA203">+_xlfn.XLOOKUP(1,(CM_CT2[Contract Number Customer]=CM_CT2[[#This Row],[Contract Number Customer]])*(CM_CT2[Row Type]="Header"),CM_CT2[Contract Lenght Early Clause &amp; Option])</f>
        <v/>
      </c>
      <c r="BB203" s="15" t="n"/>
      <c r="BC203" s="15" t="n"/>
      <c r="BD203" s="15" t="n"/>
      <c r="BE203" s="15" t="n"/>
      <c r="BF203" s="15" t="n"/>
      <c r="BG203" s="15" t="n"/>
      <c r="BH203" s="24" t="n"/>
      <c r="BI203" s="10" t="n"/>
      <c r="BJ203" s="118" t="n"/>
      <c r="BK203" s="24" t="n"/>
      <c r="BL203" s="24" t="n"/>
      <c r="BM203" s="50">
        <f t="array" ref="BM203">+_xlfn.XLOOKUP(1,(CM_CT2[Contract Number Customer]=CM_CT2[[#This Row],[Contract Number Customer]])*(CM_CT2[Row Type]="Header"),CM_CT2[Contract Mileage])</f>
        <v/>
      </c>
      <c r="BN203" s="50" t="n"/>
      <c r="BO203" s="54" t="n"/>
      <c r="BP203" s="54">
        <f t="array" ref="BP203">+_xlfn.XLOOKUP(1,(CM_CT2[Contract Number Customer]=CM_CT2[[#This Row],[Contract Number Customer]])*(CM_CT2[Row Type]="Header"),CM_CT2[Currency])</f>
        <v/>
      </c>
      <c r="BQ203" s="75">
        <f t="array" ref="BQ203">+_xlfn.XLOOKUP(1,(CM_CT2[Contract Number Customer]=CM_CT2[[#This Row],[Contract Number Customer]])*(CM_CT2[Row Type]="Header"),CM_CT2[Lease Rate EUR])</f>
        <v/>
      </c>
      <c r="BR203" s="306" t="n"/>
      <c r="BS203" s="306" t="n"/>
      <c r="BT203" s="177" t="n"/>
      <c r="BU203" s="306" t="n"/>
      <c r="BV203" s="179">
        <f t="array" ref="BV203">+_xlfn.XLOOKUP(1,(Table_Mietpos[Vertragsnummer]=CM_CT2[[#This Row],[Contract Number M3]])*(Table_Mietpos[Auftragspos.]=CM_CT2[[#This Row],[Rentalposition M3]]),Table_Mietpos[Nettosatz/Typ])</f>
        <v/>
      </c>
      <c r="BW203" s="306" t="n"/>
      <c r="BX203" s="75" t="n"/>
      <c r="BY203" s="75" t="n"/>
      <c r="BZ203" s="75" t="n"/>
      <c r="CA203" s="75" t="n"/>
      <c r="CB203" s="75" t="n"/>
      <c r="CC203" s="307" t="n"/>
      <c r="CD203" s="307" t="n"/>
      <c r="CE203" s="307" t="n"/>
      <c r="CF203" s="307" t="n"/>
      <c r="CG203" s="28" t="n"/>
      <c r="CH203" s="28" t="n"/>
      <c r="CI203" s="28" t="n"/>
      <c r="CJ203" s="186" t="n"/>
      <c r="CK203" s="307" t="n"/>
      <c r="CL203" s="306" t="n"/>
      <c r="CM203" s="12" t="n"/>
      <c r="CN203" s="20" t="n"/>
      <c r="CO203" s="142" t="n"/>
      <c r="CP203" s="142" t="n"/>
      <c r="CQ203" s="142" t="n"/>
      <c r="CR203" s="20" t="n"/>
    </row>
    <row r="204" ht="15" customHeight="1" s="287">
      <c r="B204" s="11" t="n"/>
      <c r="C204" s="14" t="inlineStr">
        <is>
          <t>V700010</t>
        </is>
      </c>
      <c r="D204" s="10" t="n"/>
      <c r="E204" s="15">
        <f t="array" ref="E204">+_xlfn.XLOOKUP(1,(CM_CT2[Contract Number M3]=CM_CT2[[#This Row],[Contract Number M3]])*(CM_CT2[Row Type]="Header"),CM_CT2[Contract Number Customer])</f>
        <v/>
      </c>
      <c r="F204" s="10" t="n">
        <v>4</v>
      </c>
      <c r="G204" s="10" t="inlineStr">
        <is>
          <t>Wagon</t>
        </is>
      </c>
      <c r="H204" s="10" t="n">
        <v>46</v>
      </c>
      <c r="I204" s="73">
        <f t="array" ref="I204">+_xlfn.XLOOKUP(1,(Table_Mietpos[Vertragsnummer]=CM[[#This Row],[Contract Number M3]])*(Table_Mietpos[Auftragspos.]=CM[[#This Row],[Rentalposition M3]]),Table_Mietpos[ChNr])</f>
        <v/>
      </c>
      <c r="J204" s="72">
        <f t="array" ref="J204">+_xlfn.XLOOKUP(1,(CM_CT2[Contract Number Customer]=CM_CT2[[#This Row],[Contract Number Customer]])*(CM_CT2[Row Type]="Header"),CM_CT2[Customer])</f>
        <v/>
      </c>
      <c r="K204" s="51" t="n"/>
      <c r="L204" s="51" t="n"/>
      <c r="M204" s="15">
        <f t="array" ref="M204">+_xlfn.XLOOKUP(1,(CM_CT2[Contract Number Customer]=CM_CT2[[#This Row],[Contract Number Customer]])*(CM_CT2[Row Type]="Header"),CM_CT2[Sales Manager])</f>
        <v/>
      </c>
      <c r="N204" s="15">
        <f t="array" ref="N204">+_xlfn.XLOOKUP(1,(CM_CT2[Contract Number Customer]=CM_CT2[[#This Row],[Contract Number Customer]])*(CM_CT2[Row Type]="Header"),CM_CT2[Wagon Type])</f>
        <v/>
      </c>
      <c r="O204" s="10" t="n">
        <v>1</v>
      </c>
      <c r="P204" s="10" t="n"/>
      <c r="Q204" s="10" t="n"/>
      <c r="R204" s="10" t="n">
        <v>1</v>
      </c>
      <c r="S204" s="10" t="n"/>
      <c r="T204" s="10" t="n">
        <v>1</v>
      </c>
      <c r="U204" s="15">
        <f>+IF(CM_CT2[[#This Row],[Contract Status]]&lt;&gt;"ended",1,0)</f>
        <v/>
      </c>
      <c r="V204" s="15" t="n"/>
      <c r="W204" s="15">
        <f t="array" ref="W204">_xlfn.XLOOKUP(1,(CM_CT2[Contract Number Customer]=$E203)*(CM_CT2[Delivery Batch]=$F203)*(CM_CT2[Row Type]="Batch"),CM_CT2[Contract Flex])</f>
        <v/>
      </c>
      <c r="X204" s="54">
        <f t="array" ref="X204">_xlfn.XLOOKUP(1,(CM_CT2[Contract Number Customer]=$E203)*(CM_CT2[Delivery Batch]=$F203)*(CM_CT2[Row Type]="Batch"),CM_CT2[Flex StartDate])</f>
        <v/>
      </c>
      <c r="Y204" s="54">
        <f t="array" ref="Y204">_xlfn.XLOOKUP(1,(CM_CT2[Contract Number Customer]=$E203)*(CM_CT2[Delivery Batch]=$F203)*(CM_CT2[Row Type]="Batch"),CM_CT2[Flex EndDate])</f>
        <v/>
      </c>
      <c r="Z204" s="15">
        <f t="array" ref="Z204">_xlfn.XLOOKUP(1,(CM_CT2[Contract Number Customer]=$E203)*(CM_CT2[Delivery Batch]=$F203)*(CM_CT2[Row Type]="Batch"),CM_CT2[Contract Status])</f>
        <v/>
      </c>
      <c r="AA204" s="15" t="n"/>
      <c r="AB204" s="74" t="n"/>
      <c r="AC204" s="74" t="n"/>
      <c r="AD204" s="131">
        <f t="array" ref="AD204">+_xlfn.XLOOKUP(1,(Table_Mietpos[Vertragsnummer]=CM_CT2[[#This Row],[Contract Number M3]])*(Table_Mietpos[Auftragspos.]=CM_CT2[[#This Row],[Rentalposition M3]]),Table_Mietpos[Gueltig_ab])</f>
        <v/>
      </c>
      <c r="AE204" s="131">
        <f t="array" ref="AE204">+_xlfn.XLOOKUP(1,(Table_Mietpos[Vertragsnummer]=CM_CT2[[#This Row],[Contract Number M3]])*(Table_Mietpos[Auftragspos.]=CM_CT2[[#This Row],[Rentalposition M3]]),Table_Mietpos[Gueltig_bis])</f>
        <v/>
      </c>
      <c r="AF204" s="50">
        <f t="array" ref="AF204">+_xlfn.XLOOKUP(1,(CM_CT2[Contract Number Customer]=CM_CT2[[#This Row],[Contract Number Customer]])*(CM_CT2[Row Type]="Header"),CM_CT2[Contract Lenght Initial])</f>
        <v/>
      </c>
      <c r="AG204" s="136">
        <f>+CM_CT2[[#This Row],[Rental EndDate]]</f>
        <v/>
      </c>
      <c r="AH204" s="305" t="n"/>
      <c r="AI204" s="305" t="n"/>
      <c r="AJ204" s="305" t="n"/>
      <c r="AK204" s="53" t="n"/>
      <c r="AL204" s="15">
        <f t="array" ref="AL204">+_xlfn.XLOOKUP(1,(CM_CT2[Contract Number Customer]=CM_CT2[[#This Row],[Contract Number Customer]])*(CM_CT2[Row Type]="Header"),CM_CT2[Early Termination Category])</f>
        <v/>
      </c>
      <c r="AM204" s="136">
        <f t="array" ref="AM204">_xlfn.XLOOKUP(1,(CM_CT2[Contract Number Customer]=$E203)*(CM_CT2[Delivery Batch]=$F203)*(CM_CT2[Row Type]="Batch"),CM_CT2[Early Termination cut-off date1])</f>
        <v/>
      </c>
      <c r="AN204" s="136">
        <f t="array" ref="AN204">_xlfn.XLOOKUP(1,(CM_CT2[Contract Number Customer]=$E203)*(CM_CT2[Delivery Batch]=$F203)*(CM_CT2[Row Type]="Batch"),CM_CT2[Early Termination cut-off date2])</f>
        <v/>
      </c>
      <c r="AO204" s="53">
        <f t="array" ref="AO204">+_xlfn.XLOOKUP(1,(CM_CT2[Contract Number Customer]=CM_CT2[[#This Row],[Contract Number Customer]])*(CM_CT2[Row Type]="Header"),CM_CT2[Early Termination Notice Period Mths])</f>
        <v/>
      </c>
      <c r="AP204" s="53">
        <f t="array" ref="AP204">+_xlfn.XLOOKUP(1,(CM_CT2[Contract Number Customer]=CM_CT2[[#This Row],[Contract Number Customer]])*(CM_CT2[Row Type]="Header"),CM_CT2[Duly Termination Notice Period Mths])</f>
        <v/>
      </c>
      <c r="AQ204" s="54" t="n"/>
      <c r="AR204" s="54">
        <f t="array" ref="AR204">+_xlfn.XLOOKUP(1,(CM_CT2[[#This Row],[Contract Number M3]]=Next_possible_notice[Contract Number M3])*(CM_CT2[[#This Row],[Rentalposition M3]]=Next_possible_notice[Rentalposition M3]),Next_possible_notice[NoticeDateCalc])</f>
        <v/>
      </c>
      <c r="AS204" s="117" t="n"/>
      <c r="AT204" s="75" t="n"/>
      <c r="AU204" s="75" t="n"/>
      <c r="AV204" s="75" t="n"/>
      <c r="AW204" s="75" t="n"/>
      <c r="AX204" s="53" t="n"/>
      <c r="AY204" s="75" t="n"/>
      <c r="AZ204" s="54" t="n"/>
      <c r="BA204" s="50">
        <f t="array" ref="BA204">+_xlfn.XLOOKUP(1,(CM_CT2[Contract Number Customer]=CM_CT2[[#This Row],[Contract Number Customer]])*(CM_CT2[Row Type]="Header"),CM_CT2[Contract Lenght Early Clause &amp; Option])</f>
        <v/>
      </c>
      <c r="BB204" s="15" t="n"/>
      <c r="BC204" s="15" t="n"/>
      <c r="BD204" s="15" t="n"/>
      <c r="BE204" s="15" t="n"/>
      <c r="BF204" s="15" t="n"/>
      <c r="BG204" s="15" t="n"/>
      <c r="BH204" s="24" t="n"/>
      <c r="BI204" s="10" t="n"/>
      <c r="BJ204" s="118" t="n"/>
      <c r="BK204" s="24" t="n"/>
      <c r="BL204" s="24" t="n"/>
      <c r="BM204" s="50">
        <f t="array" ref="BM204">+_xlfn.XLOOKUP(1,(CM_CT2[Contract Number Customer]=CM_CT2[[#This Row],[Contract Number Customer]])*(CM_CT2[Row Type]="Header"),CM_CT2[Contract Mileage])</f>
        <v/>
      </c>
      <c r="BN204" s="50" t="n"/>
      <c r="BO204" s="54" t="n"/>
      <c r="BP204" s="54">
        <f t="array" ref="BP204">+_xlfn.XLOOKUP(1,(CM_CT2[Contract Number Customer]=CM_CT2[[#This Row],[Contract Number Customer]])*(CM_CT2[Row Type]="Header"),CM_CT2[Currency])</f>
        <v/>
      </c>
      <c r="BQ204" s="75">
        <f t="array" ref="BQ204">+_xlfn.XLOOKUP(1,(CM_CT2[Contract Number Customer]=CM_CT2[[#This Row],[Contract Number Customer]])*(CM_CT2[Row Type]="Header"),CM_CT2[Lease Rate EUR])</f>
        <v/>
      </c>
      <c r="BR204" s="306" t="n"/>
      <c r="BS204" s="306" t="n"/>
      <c r="BT204" s="177" t="n"/>
      <c r="BU204" s="306" t="n"/>
      <c r="BV204" s="179">
        <f t="array" ref="BV204">+_xlfn.XLOOKUP(1,(Table_Mietpos[Vertragsnummer]=CM_CT2[[#This Row],[Contract Number M3]])*(Table_Mietpos[Auftragspos.]=CM_CT2[[#This Row],[Rentalposition M3]]),Table_Mietpos[Nettosatz/Typ])</f>
        <v/>
      </c>
      <c r="BW204" s="306" t="n"/>
      <c r="BX204" s="75" t="n"/>
      <c r="BY204" s="75" t="n"/>
      <c r="BZ204" s="75" t="n"/>
      <c r="CA204" s="75" t="n"/>
      <c r="CB204" s="75" t="n"/>
      <c r="CC204" s="307" t="n"/>
      <c r="CD204" s="307" t="n"/>
      <c r="CE204" s="307" t="n"/>
      <c r="CF204" s="307" t="n"/>
      <c r="CG204" s="28" t="n"/>
      <c r="CH204" s="28" t="n"/>
      <c r="CI204" s="28" t="n"/>
      <c r="CJ204" s="186" t="n"/>
      <c r="CK204" s="307" t="n"/>
      <c r="CL204" s="306" t="n"/>
      <c r="CM204" s="12" t="n"/>
      <c r="CN204" s="20" t="n"/>
      <c r="CO204" s="142" t="n"/>
      <c r="CP204" s="142" t="n"/>
      <c r="CQ204" s="142" t="n"/>
      <c r="CR204" s="20" t="n"/>
    </row>
    <row r="205" ht="15" customHeight="1" s="287">
      <c r="B205" s="11" t="n"/>
      <c r="C205" s="14" t="inlineStr">
        <is>
          <t>V700010</t>
        </is>
      </c>
      <c r="D205" s="10" t="n"/>
      <c r="E205" s="15">
        <f t="array" ref="E205">+_xlfn.XLOOKUP(1,(CM_CT2[Contract Number M3]=CM_CT2[[#This Row],[Contract Number M3]])*(CM_CT2[Row Type]="Header"),CM_CT2[Contract Number Customer])</f>
        <v/>
      </c>
      <c r="F205" s="10" t="n">
        <v>4</v>
      </c>
      <c r="G205" s="10" t="inlineStr">
        <is>
          <t>Wagon</t>
        </is>
      </c>
      <c r="H205" s="10" t="n">
        <v>47</v>
      </c>
      <c r="I205" s="73">
        <f t="array" ref="I205">+_xlfn.XLOOKUP(1,(Table_Mietpos[Vertragsnummer]=CM[[#This Row],[Contract Number M3]])*(Table_Mietpos[Auftragspos.]=CM[[#This Row],[Rentalposition M3]]),Table_Mietpos[ChNr])</f>
        <v/>
      </c>
      <c r="J205" s="72">
        <f t="array" ref="J205">+_xlfn.XLOOKUP(1,(CM_CT2[Contract Number Customer]=CM_CT2[[#This Row],[Contract Number Customer]])*(CM_CT2[Row Type]="Header"),CM_CT2[Customer])</f>
        <v/>
      </c>
      <c r="K205" s="51" t="n"/>
      <c r="L205" s="51" t="n"/>
      <c r="M205" s="15">
        <f t="array" ref="M205">+_xlfn.XLOOKUP(1,(CM_CT2[Contract Number Customer]=CM_CT2[[#This Row],[Contract Number Customer]])*(CM_CT2[Row Type]="Header"),CM_CT2[Sales Manager])</f>
        <v/>
      </c>
      <c r="N205" s="15">
        <f t="array" ref="N205">+_xlfn.XLOOKUP(1,(CM_CT2[Contract Number Customer]=CM_CT2[[#This Row],[Contract Number Customer]])*(CM_CT2[Row Type]="Header"),CM_CT2[Wagon Type])</f>
        <v/>
      </c>
      <c r="O205" s="10" t="n">
        <v>1</v>
      </c>
      <c r="P205" s="10" t="n"/>
      <c r="Q205" s="10" t="n"/>
      <c r="R205" s="10" t="n">
        <v>1</v>
      </c>
      <c r="S205" s="10" t="n"/>
      <c r="T205" s="10" t="n">
        <v>1</v>
      </c>
      <c r="U205" s="15">
        <f>+IF(CM_CT2[[#This Row],[Contract Status]]&lt;&gt;"ended",1,0)</f>
        <v/>
      </c>
      <c r="V205" s="15" t="n"/>
      <c r="W205" s="15">
        <f t="array" ref="W205">_xlfn.XLOOKUP(1,(CM_CT2[Contract Number Customer]=$E204)*(CM_CT2[Delivery Batch]=$F204)*(CM_CT2[Row Type]="Batch"),CM_CT2[Contract Flex])</f>
        <v/>
      </c>
      <c r="X205" s="54">
        <f t="array" ref="X205">_xlfn.XLOOKUP(1,(CM_CT2[Contract Number Customer]=$E204)*(CM_CT2[Delivery Batch]=$F204)*(CM_CT2[Row Type]="Batch"),CM_CT2[Flex StartDate])</f>
        <v/>
      </c>
      <c r="Y205" s="54">
        <f t="array" ref="Y205">_xlfn.XLOOKUP(1,(CM_CT2[Contract Number Customer]=$E204)*(CM_CT2[Delivery Batch]=$F204)*(CM_CT2[Row Type]="Batch"),CM_CT2[Flex EndDate])</f>
        <v/>
      </c>
      <c r="Z205" s="15">
        <f t="array" ref="Z205">_xlfn.XLOOKUP(1,(CM_CT2[Contract Number Customer]=$E204)*(CM_CT2[Delivery Batch]=$F204)*(CM_CT2[Row Type]="Batch"),CM_CT2[Contract Status])</f>
        <v/>
      </c>
      <c r="AA205" s="15" t="n"/>
      <c r="AB205" s="74" t="n"/>
      <c r="AC205" s="74" t="n"/>
      <c r="AD205" s="131">
        <f t="array" ref="AD205">+_xlfn.XLOOKUP(1,(Table_Mietpos[Vertragsnummer]=CM_CT2[[#This Row],[Contract Number M3]])*(Table_Mietpos[Auftragspos.]=CM_CT2[[#This Row],[Rentalposition M3]]),Table_Mietpos[Gueltig_ab])</f>
        <v/>
      </c>
      <c r="AE205" s="131">
        <f t="array" ref="AE205">+_xlfn.XLOOKUP(1,(Table_Mietpos[Vertragsnummer]=CM_CT2[[#This Row],[Contract Number M3]])*(Table_Mietpos[Auftragspos.]=CM_CT2[[#This Row],[Rentalposition M3]]),Table_Mietpos[Gueltig_bis])</f>
        <v/>
      </c>
      <c r="AF205" s="50">
        <f t="array" ref="AF205">+_xlfn.XLOOKUP(1,(CM_CT2[Contract Number Customer]=CM_CT2[[#This Row],[Contract Number Customer]])*(CM_CT2[Row Type]="Header"),CM_CT2[Contract Lenght Initial])</f>
        <v/>
      </c>
      <c r="AG205" s="136">
        <f>+CM_CT2[[#This Row],[Rental EndDate]]</f>
        <v/>
      </c>
      <c r="AH205" s="305" t="n"/>
      <c r="AI205" s="305" t="n"/>
      <c r="AJ205" s="305" t="n"/>
      <c r="AK205" s="53" t="n"/>
      <c r="AL205" s="15">
        <f t="array" ref="AL205">+_xlfn.XLOOKUP(1,(CM_CT2[Contract Number Customer]=CM_CT2[[#This Row],[Contract Number Customer]])*(CM_CT2[Row Type]="Header"),CM_CT2[Early Termination Category])</f>
        <v/>
      </c>
      <c r="AM205" s="136">
        <f t="array" ref="AM205">_xlfn.XLOOKUP(1,(CM_CT2[Contract Number Customer]=$E204)*(CM_CT2[Delivery Batch]=$F204)*(CM_CT2[Row Type]="Batch"),CM_CT2[Early Termination cut-off date1])</f>
        <v/>
      </c>
      <c r="AN205" s="136">
        <f t="array" ref="AN205">_xlfn.XLOOKUP(1,(CM_CT2[Contract Number Customer]=$E204)*(CM_CT2[Delivery Batch]=$F204)*(CM_CT2[Row Type]="Batch"),CM_CT2[Early Termination cut-off date2])</f>
        <v/>
      </c>
      <c r="AO205" s="53">
        <f t="array" ref="AO205">+_xlfn.XLOOKUP(1,(CM_CT2[Contract Number Customer]=CM_CT2[[#This Row],[Contract Number Customer]])*(CM_CT2[Row Type]="Header"),CM_CT2[Early Termination Notice Period Mths])</f>
        <v/>
      </c>
      <c r="AP205" s="53">
        <f t="array" ref="AP205">+_xlfn.XLOOKUP(1,(CM_CT2[Contract Number Customer]=CM_CT2[[#This Row],[Contract Number Customer]])*(CM_CT2[Row Type]="Header"),CM_CT2[Duly Termination Notice Period Mths])</f>
        <v/>
      </c>
      <c r="AQ205" s="54" t="n"/>
      <c r="AR205" s="54">
        <f t="array" ref="AR205">+_xlfn.XLOOKUP(1,(CM_CT2[[#This Row],[Contract Number M3]]=Next_possible_notice[Contract Number M3])*(CM_CT2[[#This Row],[Rentalposition M3]]=Next_possible_notice[Rentalposition M3]),Next_possible_notice[NoticeDateCalc])</f>
        <v/>
      </c>
      <c r="AS205" s="117" t="n"/>
      <c r="AT205" s="75" t="n"/>
      <c r="AU205" s="75" t="n"/>
      <c r="AV205" s="75" t="n"/>
      <c r="AW205" s="75" t="n"/>
      <c r="AX205" s="53" t="n"/>
      <c r="AY205" s="75" t="n"/>
      <c r="AZ205" s="54" t="n"/>
      <c r="BA205" s="50">
        <f t="array" ref="BA205">+_xlfn.XLOOKUP(1,(CM_CT2[Contract Number Customer]=CM_CT2[[#This Row],[Contract Number Customer]])*(CM_CT2[Row Type]="Header"),CM_CT2[Contract Lenght Early Clause &amp; Option])</f>
        <v/>
      </c>
      <c r="BB205" s="15" t="n"/>
      <c r="BC205" s="15" t="n"/>
      <c r="BD205" s="15" t="n"/>
      <c r="BE205" s="15" t="n"/>
      <c r="BF205" s="15" t="n"/>
      <c r="BG205" s="15" t="n"/>
      <c r="BH205" s="24" t="n"/>
      <c r="BI205" s="10" t="n"/>
      <c r="BJ205" s="118" t="n"/>
      <c r="BK205" s="24" t="n"/>
      <c r="BL205" s="24" t="n"/>
      <c r="BM205" s="50">
        <f t="array" ref="BM205">+_xlfn.XLOOKUP(1,(CM_CT2[Contract Number Customer]=CM_CT2[[#This Row],[Contract Number Customer]])*(CM_CT2[Row Type]="Header"),CM_CT2[Contract Mileage])</f>
        <v/>
      </c>
      <c r="BN205" s="50" t="n"/>
      <c r="BO205" s="54" t="n"/>
      <c r="BP205" s="54">
        <f t="array" ref="BP205">+_xlfn.XLOOKUP(1,(CM_CT2[Contract Number Customer]=CM_CT2[[#This Row],[Contract Number Customer]])*(CM_CT2[Row Type]="Header"),CM_CT2[Currency])</f>
        <v/>
      </c>
      <c r="BQ205" s="75">
        <f t="array" ref="BQ205">+_xlfn.XLOOKUP(1,(CM_CT2[Contract Number Customer]=CM_CT2[[#This Row],[Contract Number Customer]])*(CM_CT2[Row Type]="Header"),CM_CT2[Lease Rate EUR])</f>
        <v/>
      </c>
      <c r="BR205" s="306" t="n"/>
      <c r="BS205" s="306" t="n"/>
      <c r="BT205" s="177" t="n"/>
      <c r="BU205" s="306" t="n"/>
      <c r="BV205" s="179">
        <f t="array" ref="BV205">+_xlfn.XLOOKUP(1,(Table_Mietpos[Vertragsnummer]=CM_CT2[[#This Row],[Contract Number M3]])*(Table_Mietpos[Auftragspos.]=CM_CT2[[#This Row],[Rentalposition M3]]),Table_Mietpos[Nettosatz/Typ])</f>
        <v/>
      </c>
      <c r="BW205" s="306" t="n"/>
      <c r="BX205" s="75" t="n"/>
      <c r="BY205" s="75" t="n"/>
      <c r="BZ205" s="75" t="n"/>
      <c r="CA205" s="75" t="n"/>
      <c r="CB205" s="75" t="n"/>
      <c r="CC205" s="307" t="n"/>
      <c r="CD205" s="307" t="n"/>
      <c r="CE205" s="307" t="n"/>
      <c r="CF205" s="307" t="n"/>
      <c r="CG205" s="28" t="n"/>
      <c r="CH205" s="28" t="n"/>
      <c r="CI205" s="28" t="n"/>
      <c r="CJ205" s="186" t="n"/>
      <c r="CK205" s="307" t="n"/>
      <c r="CL205" s="306" t="n"/>
      <c r="CM205" s="12" t="n"/>
      <c r="CN205" s="20" t="n"/>
      <c r="CO205" s="142" t="n"/>
      <c r="CP205" s="142" t="n"/>
      <c r="CQ205" s="142" t="n"/>
      <c r="CR205" s="20" t="n"/>
    </row>
    <row r="206" ht="15" customHeight="1" s="287">
      <c r="B206" s="11" t="n"/>
      <c r="C206" s="14" t="inlineStr">
        <is>
          <t>V700010</t>
        </is>
      </c>
      <c r="D206" s="10" t="n"/>
      <c r="E206" s="15">
        <f t="array" ref="E206">+_xlfn.XLOOKUP(1,(CM_CT2[Contract Number M3]=CM_CT2[[#This Row],[Contract Number M3]])*(CM_CT2[Row Type]="Header"),CM_CT2[Contract Number Customer])</f>
        <v/>
      </c>
      <c r="F206" s="10" t="n">
        <v>4</v>
      </c>
      <c r="G206" s="10" t="inlineStr">
        <is>
          <t>Wagon</t>
        </is>
      </c>
      <c r="H206" s="10" t="n">
        <v>48</v>
      </c>
      <c r="I206" s="73">
        <f t="array" ref="I206">+_xlfn.XLOOKUP(1,(Table_Mietpos[Vertragsnummer]=CM[[#This Row],[Contract Number M3]])*(Table_Mietpos[Auftragspos.]=CM[[#This Row],[Rentalposition M3]]),Table_Mietpos[ChNr])</f>
        <v/>
      </c>
      <c r="J206" s="72">
        <f t="array" ref="J206">+_xlfn.XLOOKUP(1,(CM_CT2[Contract Number Customer]=CM_CT2[[#This Row],[Contract Number Customer]])*(CM_CT2[Row Type]="Header"),CM_CT2[Customer])</f>
        <v/>
      </c>
      <c r="K206" s="51" t="n"/>
      <c r="L206" s="51" t="n"/>
      <c r="M206" s="15">
        <f t="array" ref="M206">+_xlfn.XLOOKUP(1,(CM_CT2[Contract Number Customer]=CM_CT2[[#This Row],[Contract Number Customer]])*(CM_CT2[Row Type]="Header"),CM_CT2[Sales Manager])</f>
        <v/>
      </c>
      <c r="N206" s="15">
        <f t="array" ref="N206">+_xlfn.XLOOKUP(1,(CM_CT2[Contract Number Customer]=CM_CT2[[#This Row],[Contract Number Customer]])*(CM_CT2[Row Type]="Header"),CM_CT2[Wagon Type])</f>
        <v/>
      </c>
      <c r="O206" s="10" t="n">
        <v>1</v>
      </c>
      <c r="P206" s="10" t="n"/>
      <c r="Q206" s="10" t="n"/>
      <c r="R206" s="10" t="n">
        <v>1</v>
      </c>
      <c r="S206" s="10" t="n"/>
      <c r="T206" s="10" t="n">
        <v>1</v>
      </c>
      <c r="U206" s="15">
        <f>+IF(CM_CT2[[#This Row],[Contract Status]]&lt;&gt;"ended",1,0)</f>
        <v/>
      </c>
      <c r="V206" s="15" t="n"/>
      <c r="W206" s="15">
        <f t="array" ref="W206">_xlfn.XLOOKUP(1,(CM_CT2[Contract Number Customer]=$E205)*(CM_CT2[Delivery Batch]=$F205)*(CM_CT2[Row Type]="Batch"),CM_CT2[Contract Flex])</f>
        <v/>
      </c>
      <c r="X206" s="54">
        <f t="array" ref="X206">_xlfn.XLOOKUP(1,(CM_CT2[Contract Number Customer]=$E205)*(CM_CT2[Delivery Batch]=$F205)*(CM_CT2[Row Type]="Batch"),CM_CT2[Flex StartDate])</f>
        <v/>
      </c>
      <c r="Y206" s="54">
        <f t="array" ref="Y206">_xlfn.XLOOKUP(1,(CM_CT2[Contract Number Customer]=$E205)*(CM_CT2[Delivery Batch]=$F205)*(CM_CT2[Row Type]="Batch"),CM_CT2[Flex EndDate])</f>
        <v/>
      </c>
      <c r="Z206" s="15">
        <f t="array" ref="Z206">_xlfn.XLOOKUP(1,(CM_CT2[Contract Number Customer]=$E205)*(CM_CT2[Delivery Batch]=$F205)*(CM_CT2[Row Type]="Batch"),CM_CT2[Contract Status])</f>
        <v/>
      </c>
      <c r="AA206" s="15" t="n"/>
      <c r="AB206" s="74" t="n"/>
      <c r="AC206" s="74" t="n"/>
      <c r="AD206" s="131">
        <f t="array" ref="AD206">+_xlfn.XLOOKUP(1,(Table_Mietpos[Vertragsnummer]=CM_CT2[[#This Row],[Contract Number M3]])*(Table_Mietpos[Auftragspos.]=CM_CT2[[#This Row],[Rentalposition M3]]),Table_Mietpos[Gueltig_ab])</f>
        <v/>
      </c>
      <c r="AE206" s="131">
        <f t="array" ref="AE206">+_xlfn.XLOOKUP(1,(Table_Mietpos[Vertragsnummer]=CM_CT2[[#This Row],[Contract Number M3]])*(Table_Mietpos[Auftragspos.]=CM_CT2[[#This Row],[Rentalposition M3]]),Table_Mietpos[Gueltig_bis])</f>
        <v/>
      </c>
      <c r="AF206" s="50">
        <f t="array" ref="AF206">+_xlfn.XLOOKUP(1,(CM_CT2[Contract Number Customer]=CM_CT2[[#This Row],[Contract Number Customer]])*(CM_CT2[Row Type]="Header"),CM_CT2[Contract Lenght Initial])</f>
        <v/>
      </c>
      <c r="AG206" s="136">
        <f>+CM_CT2[[#This Row],[Rental EndDate]]</f>
        <v/>
      </c>
      <c r="AH206" s="305" t="n"/>
      <c r="AI206" s="305" t="n"/>
      <c r="AJ206" s="305" t="n"/>
      <c r="AK206" s="53" t="n"/>
      <c r="AL206" s="15">
        <f t="array" ref="AL206">+_xlfn.XLOOKUP(1,(CM_CT2[Contract Number Customer]=CM_CT2[[#This Row],[Contract Number Customer]])*(CM_CT2[Row Type]="Header"),CM_CT2[Early Termination Category])</f>
        <v/>
      </c>
      <c r="AM206" s="136">
        <f t="array" ref="AM206">_xlfn.XLOOKUP(1,(CM_CT2[Contract Number Customer]=$E205)*(CM_CT2[Delivery Batch]=$F205)*(CM_CT2[Row Type]="Batch"),CM_CT2[Early Termination cut-off date1])</f>
        <v/>
      </c>
      <c r="AN206" s="136">
        <f t="array" ref="AN206">_xlfn.XLOOKUP(1,(CM_CT2[Contract Number Customer]=$E205)*(CM_CT2[Delivery Batch]=$F205)*(CM_CT2[Row Type]="Batch"),CM_CT2[Early Termination cut-off date2])</f>
        <v/>
      </c>
      <c r="AO206" s="53">
        <f t="array" ref="AO206">+_xlfn.XLOOKUP(1,(CM_CT2[Contract Number Customer]=CM_CT2[[#This Row],[Contract Number Customer]])*(CM_CT2[Row Type]="Header"),CM_CT2[Early Termination Notice Period Mths])</f>
        <v/>
      </c>
      <c r="AP206" s="53">
        <f t="array" ref="AP206">+_xlfn.XLOOKUP(1,(CM_CT2[Contract Number Customer]=CM_CT2[[#This Row],[Contract Number Customer]])*(CM_CT2[Row Type]="Header"),CM_CT2[Duly Termination Notice Period Mths])</f>
        <v/>
      </c>
      <c r="AQ206" s="54" t="n"/>
      <c r="AR206" s="54">
        <f t="array" ref="AR206">+_xlfn.XLOOKUP(1,(CM_CT2[[#This Row],[Contract Number M3]]=Next_possible_notice[Contract Number M3])*(CM_CT2[[#This Row],[Rentalposition M3]]=Next_possible_notice[Rentalposition M3]),Next_possible_notice[NoticeDateCalc])</f>
        <v/>
      </c>
      <c r="AS206" s="117" t="n"/>
      <c r="AT206" s="75" t="n"/>
      <c r="AU206" s="75" t="n"/>
      <c r="AV206" s="75" t="n"/>
      <c r="AW206" s="75" t="n"/>
      <c r="AX206" s="53" t="n"/>
      <c r="AY206" s="75" t="n"/>
      <c r="AZ206" s="54" t="n"/>
      <c r="BA206" s="50">
        <f t="array" ref="BA206">+_xlfn.XLOOKUP(1,(CM_CT2[Contract Number Customer]=CM_CT2[[#This Row],[Contract Number Customer]])*(CM_CT2[Row Type]="Header"),CM_CT2[Contract Lenght Early Clause &amp; Option])</f>
        <v/>
      </c>
      <c r="BB206" s="15" t="n"/>
      <c r="BC206" s="15" t="n"/>
      <c r="BD206" s="15" t="n"/>
      <c r="BE206" s="15" t="n"/>
      <c r="BF206" s="15" t="n"/>
      <c r="BG206" s="15" t="n"/>
      <c r="BH206" s="24" t="n"/>
      <c r="BI206" s="10" t="n"/>
      <c r="BJ206" s="118" t="n"/>
      <c r="BK206" s="24" t="n"/>
      <c r="BL206" s="24" t="n"/>
      <c r="BM206" s="50">
        <f t="array" ref="BM206">+_xlfn.XLOOKUP(1,(CM_CT2[Contract Number Customer]=CM_CT2[[#This Row],[Contract Number Customer]])*(CM_CT2[Row Type]="Header"),CM_CT2[Contract Mileage])</f>
        <v/>
      </c>
      <c r="BN206" s="50" t="n"/>
      <c r="BO206" s="54" t="n"/>
      <c r="BP206" s="54">
        <f t="array" ref="BP206">+_xlfn.XLOOKUP(1,(CM_CT2[Contract Number Customer]=CM_CT2[[#This Row],[Contract Number Customer]])*(CM_CT2[Row Type]="Header"),CM_CT2[Currency])</f>
        <v/>
      </c>
      <c r="BQ206" s="75">
        <f t="array" ref="BQ206">+_xlfn.XLOOKUP(1,(CM_CT2[Contract Number Customer]=CM_CT2[[#This Row],[Contract Number Customer]])*(CM_CT2[Row Type]="Header"),CM_CT2[Lease Rate EUR])</f>
        <v/>
      </c>
      <c r="BR206" s="306" t="n"/>
      <c r="BS206" s="306" t="n"/>
      <c r="BT206" s="177" t="n"/>
      <c r="BU206" s="306" t="n"/>
      <c r="BV206" s="179">
        <f t="array" ref="BV206">+_xlfn.XLOOKUP(1,(Table_Mietpos[Vertragsnummer]=CM_CT2[[#This Row],[Contract Number M3]])*(Table_Mietpos[Auftragspos.]=CM_CT2[[#This Row],[Rentalposition M3]]),Table_Mietpos[Nettosatz/Typ])</f>
        <v/>
      </c>
      <c r="BW206" s="306" t="n"/>
      <c r="BX206" s="75" t="n"/>
      <c r="BY206" s="75" t="n"/>
      <c r="BZ206" s="75" t="n"/>
      <c r="CA206" s="75" t="n"/>
      <c r="CB206" s="75" t="n"/>
      <c r="CC206" s="307" t="n"/>
      <c r="CD206" s="307" t="n"/>
      <c r="CE206" s="307" t="n"/>
      <c r="CF206" s="307" t="n"/>
      <c r="CG206" s="28" t="n"/>
      <c r="CH206" s="28" t="n"/>
      <c r="CI206" s="28" t="n"/>
      <c r="CJ206" s="186" t="n"/>
      <c r="CK206" s="307" t="n"/>
      <c r="CL206" s="306" t="n"/>
      <c r="CM206" s="12" t="n"/>
      <c r="CN206" s="20" t="n"/>
      <c r="CO206" s="142" t="n"/>
      <c r="CP206" s="142" t="n"/>
      <c r="CQ206" s="142" t="n"/>
      <c r="CR206" s="20" t="n"/>
    </row>
    <row r="207" ht="15" customHeight="1" s="287">
      <c r="B207" s="11" t="n"/>
      <c r="C207" s="14" t="inlineStr">
        <is>
          <t>V700010</t>
        </is>
      </c>
      <c r="D207" s="10" t="n"/>
      <c r="E207" s="15">
        <f t="array" ref="E207">+_xlfn.XLOOKUP(1,(CM_CT2[Contract Number M3]=CM_CT2[[#This Row],[Contract Number M3]])*(CM_CT2[Row Type]="Header"),CM_CT2[Contract Number Customer])</f>
        <v/>
      </c>
      <c r="F207" s="10" t="n">
        <v>4</v>
      </c>
      <c r="G207" s="10" t="inlineStr">
        <is>
          <t>Wagon</t>
        </is>
      </c>
      <c r="H207" s="10" t="n">
        <v>49</v>
      </c>
      <c r="I207" s="73">
        <f t="array" ref="I207">+_xlfn.XLOOKUP(1,(Table_Mietpos[Vertragsnummer]=CM[[#This Row],[Contract Number M3]])*(Table_Mietpos[Auftragspos.]=CM[[#This Row],[Rentalposition M3]]),Table_Mietpos[ChNr])</f>
        <v/>
      </c>
      <c r="J207" s="72">
        <f t="array" ref="J207">+_xlfn.XLOOKUP(1,(CM_CT2[Contract Number Customer]=CM_CT2[[#This Row],[Contract Number Customer]])*(CM_CT2[Row Type]="Header"),CM_CT2[Customer])</f>
        <v/>
      </c>
      <c r="K207" s="51" t="n"/>
      <c r="L207" s="51" t="n"/>
      <c r="M207" s="15">
        <f t="array" ref="M207">+_xlfn.XLOOKUP(1,(CM_CT2[Contract Number Customer]=CM_CT2[[#This Row],[Contract Number Customer]])*(CM_CT2[Row Type]="Header"),CM_CT2[Sales Manager])</f>
        <v/>
      </c>
      <c r="N207" s="15">
        <f t="array" ref="N207">+_xlfn.XLOOKUP(1,(CM_CT2[Contract Number Customer]=CM_CT2[[#This Row],[Contract Number Customer]])*(CM_CT2[Row Type]="Header"),CM_CT2[Wagon Type])</f>
        <v/>
      </c>
      <c r="O207" s="10" t="n">
        <v>1</v>
      </c>
      <c r="P207" s="10" t="n"/>
      <c r="Q207" s="10" t="n"/>
      <c r="R207" s="10" t="n">
        <v>1</v>
      </c>
      <c r="S207" s="10" t="n"/>
      <c r="T207" s="10" t="n">
        <v>1</v>
      </c>
      <c r="U207" s="15">
        <f>+IF(CM_CT2[[#This Row],[Contract Status]]&lt;&gt;"ended",1,0)</f>
        <v/>
      </c>
      <c r="V207" s="15" t="n"/>
      <c r="W207" s="15">
        <f t="array" ref="W207">_xlfn.XLOOKUP(1,(CM_CT2[Contract Number Customer]=$E206)*(CM_CT2[Delivery Batch]=$F206)*(CM_CT2[Row Type]="Batch"),CM_CT2[Contract Flex])</f>
        <v/>
      </c>
      <c r="X207" s="54">
        <f t="array" ref="X207">_xlfn.XLOOKUP(1,(CM_CT2[Contract Number Customer]=$E206)*(CM_CT2[Delivery Batch]=$F206)*(CM_CT2[Row Type]="Batch"),CM_CT2[Flex StartDate])</f>
        <v/>
      </c>
      <c r="Y207" s="54">
        <f t="array" ref="Y207">_xlfn.XLOOKUP(1,(CM_CT2[Contract Number Customer]=$E206)*(CM_CT2[Delivery Batch]=$F206)*(CM_CT2[Row Type]="Batch"),CM_CT2[Flex EndDate])</f>
        <v/>
      </c>
      <c r="Z207" s="15">
        <f t="array" ref="Z207">_xlfn.XLOOKUP(1,(CM_CT2[Contract Number Customer]=$E206)*(CM_CT2[Delivery Batch]=$F206)*(CM_CT2[Row Type]="Batch"),CM_CT2[Contract Status])</f>
        <v/>
      </c>
      <c r="AA207" s="15" t="n"/>
      <c r="AB207" s="74" t="n"/>
      <c r="AC207" s="74" t="n"/>
      <c r="AD207" s="131">
        <f t="array" ref="AD207">+_xlfn.XLOOKUP(1,(Table_Mietpos[Vertragsnummer]=CM_CT2[[#This Row],[Contract Number M3]])*(Table_Mietpos[Auftragspos.]=CM_CT2[[#This Row],[Rentalposition M3]]),Table_Mietpos[Gueltig_ab])</f>
        <v/>
      </c>
      <c r="AE207" s="131">
        <f t="array" ref="AE207">+_xlfn.XLOOKUP(1,(Table_Mietpos[Vertragsnummer]=CM_CT2[[#This Row],[Contract Number M3]])*(Table_Mietpos[Auftragspos.]=CM_CT2[[#This Row],[Rentalposition M3]]),Table_Mietpos[Gueltig_bis])</f>
        <v/>
      </c>
      <c r="AF207" s="50">
        <f t="array" ref="AF207">+_xlfn.XLOOKUP(1,(CM_CT2[Contract Number Customer]=CM_CT2[[#This Row],[Contract Number Customer]])*(CM_CT2[Row Type]="Header"),CM_CT2[Contract Lenght Initial])</f>
        <v/>
      </c>
      <c r="AG207" s="136">
        <f>+CM_CT2[[#This Row],[Rental EndDate]]</f>
        <v/>
      </c>
      <c r="AH207" s="305" t="n"/>
      <c r="AI207" s="305" t="n"/>
      <c r="AJ207" s="305" t="n"/>
      <c r="AK207" s="53" t="n"/>
      <c r="AL207" s="15">
        <f t="array" ref="AL207">+_xlfn.XLOOKUP(1,(CM_CT2[Contract Number Customer]=CM_CT2[[#This Row],[Contract Number Customer]])*(CM_CT2[Row Type]="Header"),CM_CT2[Early Termination Category])</f>
        <v/>
      </c>
      <c r="AM207" s="136">
        <f t="array" ref="AM207">_xlfn.XLOOKUP(1,(CM_CT2[Contract Number Customer]=$E206)*(CM_CT2[Delivery Batch]=$F206)*(CM_CT2[Row Type]="Batch"),CM_CT2[Early Termination cut-off date1])</f>
        <v/>
      </c>
      <c r="AN207" s="136">
        <f t="array" ref="AN207">_xlfn.XLOOKUP(1,(CM_CT2[Contract Number Customer]=$E206)*(CM_CT2[Delivery Batch]=$F206)*(CM_CT2[Row Type]="Batch"),CM_CT2[Early Termination cut-off date2])</f>
        <v/>
      </c>
      <c r="AO207" s="53">
        <f t="array" ref="AO207">+_xlfn.XLOOKUP(1,(CM_CT2[Contract Number Customer]=CM_CT2[[#This Row],[Contract Number Customer]])*(CM_CT2[Row Type]="Header"),CM_CT2[Early Termination Notice Period Mths])</f>
        <v/>
      </c>
      <c r="AP207" s="53">
        <f t="array" ref="AP207">+_xlfn.XLOOKUP(1,(CM_CT2[Contract Number Customer]=CM_CT2[[#This Row],[Contract Number Customer]])*(CM_CT2[Row Type]="Header"),CM_CT2[Duly Termination Notice Period Mths])</f>
        <v/>
      </c>
      <c r="AQ207" s="54" t="n"/>
      <c r="AR207" s="54">
        <f t="array" ref="AR207">+_xlfn.XLOOKUP(1,(CM_CT2[[#This Row],[Contract Number M3]]=Next_possible_notice[Contract Number M3])*(CM_CT2[[#This Row],[Rentalposition M3]]=Next_possible_notice[Rentalposition M3]),Next_possible_notice[NoticeDateCalc])</f>
        <v/>
      </c>
      <c r="AS207" s="117" t="n"/>
      <c r="AT207" s="75" t="n"/>
      <c r="AU207" s="75" t="n"/>
      <c r="AV207" s="75" t="n"/>
      <c r="AW207" s="75" t="n"/>
      <c r="AX207" s="53" t="n"/>
      <c r="AY207" s="75" t="n"/>
      <c r="AZ207" s="54" t="n"/>
      <c r="BA207" s="50">
        <f t="array" ref="BA207">+_xlfn.XLOOKUP(1,(CM_CT2[Contract Number Customer]=CM_CT2[[#This Row],[Contract Number Customer]])*(CM_CT2[Row Type]="Header"),CM_CT2[Contract Lenght Early Clause &amp; Option])</f>
        <v/>
      </c>
      <c r="BB207" s="15" t="n"/>
      <c r="BC207" s="15" t="n"/>
      <c r="BD207" s="15" t="n"/>
      <c r="BE207" s="15" t="n"/>
      <c r="BF207" s="15" t="n"/>
      <c r="BG207" s="15" t="n"/>
      <c r="BH207" s="24" t="n"/>
      <c r="BI207" s="10" t="n"/>
      <c r="BJ207" s="118" t="n"/>
      <c r="BK207" s="24" t="n"/>
      <c r="BL207" s="24" t="n"/>
      <c r="BM207" s="50">
        <f t="array" ref="BM207">+_xlfn.XLOOKUP(1,(CM_CT2[Contract Number Customer]=CM_CT2[[#This Row],[Contract Number Customer]])*(CM_CT2[Row Type]="Header"),CM_CT2[Contract Mileage])</f>
        <v/>
      </c>
      <c r="BN207" s="50" t="n"/>
      <c r="BO207" s="54" t="n"/>
      <c r="BP207" s="54">
        <f t="array" ref="BP207">+_xlfn.XLOOKUP(1,(CM_CT2[Contract Number Customer]=CM_CT2[[#This Row],[Contract Number Customer]])*(CM_CT2[Row Type]="Header"),CM_CT2[Currency])</f>
        <v/>
      </c>
      <c r="BQ207" s="75">
        <f t="array" ref="BQ207">+_xlfn.XLOOKUP(1,(CM_CT2[Contract Number Customer]=CM_CT2[[#This Row],[Contract Number Customer]])*(CM_CT2[Row Type]="Header"),CM_CT2[Lease Rate EUR])</f>
        <v/>
      </c>
      <c r="BR207" s="306" t="n"/>
      <c r="BS207" s="306" t="n"/>
      <c r="BT207" s="177" t="n"/>
      <c r="BU207" s="306" t="n"/>
      <c r="BV207" s="179">
        <f t="array" ref="BV207">+_xlfn.XLOOKUP(1,(Table_Mietpos[Vertragsnummer]=CM_CT2[[#This Row],[Contract Number M3]])*(Table_Mietpos[Auftragspos.]=CM_CT2[[#This Row],[Rentalposition M3]]),Table_Mietpos[Nettosatz/Typ])</f>
        <v/>
      </c>
      <c r="BW207" s="306" t="n"/>
      <c r="BX207" s="75" t="n"/>
      <c r="BY207" s="75" t="n"/>
      <c r="BZ207" s="75" t="n"/>
      <c r="CA207" s="75" t="n"/>
      <c r="CB207" s="75" t="n"/>
      <c r="CC207" s="307" t="n"/>
      <c r="CD207" s="307" t="n"/>
      <c r="CE207" s="307" t="n"/>
      <c r="CF207" s="307" t="n"/>
      <c r="CG207" s="28" t="n"/>
      <c r="CH207" s="28" t="n"/>
      <c r="CI207" s="28" t="n"/>
      <c r="CJ207" s="186" t="n"/>
      <c r="CK207" s="307" t="n"/>
      <c r="CL207" s="306" t="n"/>
      <c r="CM207" s="12" t="n"/>
      <c r="CN207" s="20" t="n"/>
      <c r="CO207" s="142" t="n"/>
      <c r="CP207" s="142" t="n"/>
      <c r="CQ207" s="142" t="n"/>
      <c r="CR207" s="20" t="n"/>
    </row>
    <row r="208" ht="15" customHeight="1" s="287">
      <c r="B208" s="11" t="n"/>
      <c r="C208" s="14" t="inlineStr">
        <is>
          <t>V700010</t>
        </is>
      </c>
      <c r="D208" s="10" t="n"/>
      <c r="E208" s="15">
        <f t="array" ref="E208">+_xlfn.XLOOKUP(1,(CM_CT2[Contract Number M3]=CM_CT2[[#This Row],[Contract Number M3]])*(CM_CT2[Row Type]="Header"),CM_CT2[Contract Number Customer])</f>
        <v/>
      </c>
      <c r="F208" s="10" t="n">
        <v>4</v>
      </c>
      <c r="G208" s="10" t="inlineStr">
        <is>
          <t>Wagon</t>
        </is>
      </c>
      <c r="H208" s="10" t="n">
        <v>50</v>
      </c>
      <c r="I208" s="73">
        <f t="array" ref="I208">+_xlfn.XLOOKUP(1,(Table_Mietpos[Vertragsnummer]=CM[[#This Row],[Contract Number M3]])*(Table_Mietpos[Auftragspos.]=CM[[#This Row],[Rentalposition M3]]),Table_Mietpos[ChNr])</f>
        <v/>
      </c>
      <c r="J208" s="72">
        <f t="array" ref="J208">+_xlfn.XLOOKUP(1,(CM_CT2[Contract Number Customer]=CM_CT2[[#This Row],[Contract Number Customer]])*(CM_CT2[Row Type]="Header"),CM_CT2[Customer])</f>
        <v/>
      </c>
      <c r="K208" s="51" t="n"/>
      <c r="L208" s="51" t="n"/>
      <c r="M208" s="15">
        <f t="array" ref="M208">+_xlfn.XLOOKUP(1,(CM_CT2[Contract Number Customer]=CM_CT2[[#This Row],[Contract Number Customer]])*(CM_CT2[Row Type]="Header"),CM_CT2[Sales Manager])</f>
        <v/>
      </c>
      <c r="N208" s="15">
        <f t="array" ref="N208">+_xlfn.XLOOKUP(1,(CM_CT2[Contract Number Customer]=CM_CT2[[#This Row],[Contract Number Customer]])*(CM_CT2[Row Type]="Header"),CM_CT2[Wagon Type])</f>
        <v/>
      </c>
      <c r="O208" s="10" t="n">
        <v>1</v>
      </c>
      <c r="P208" s="10" t="n"/>
      <c r="Q208" s="10" t="n"/>
      <c r="R208" s="10" t="n">
        <v>1</v>
      </c>
      <c r="S208" s="10" t="n"/>
      <c r="T208" s="10" t="n">
        <v>1</v>
      </c>
      <c r="U208" s="15">
        <f>+IF(CM_CT2[[#This Row],[Contract Status]]&lt;&gt;"ended",1,0)</f>
        <v/>
      </c>
      <c r="V208" s="15" t="n"/>
      <c r="W208" s="15">
        <f t="array" ref="W208">_xlfn.XLOOKUP(1,(CM_CT2[Contract Number Customer]=$E207)*(CM_CT2[Delivery Batch]=$F207)*(CM_CT2[Row Type]="Batch"),CM_CT2[Contract Flex])</f>
        <v/>
      </c>
      <c r="X208" s="54">
        <f t="array" ref="X208">_xlfn.XLOOKUP(1,(CM_CT2[Contract Number Customer]=$E207)*(CM_CT2[Delivery Batch]=$F207)*(CM_CT2[Row Type]="Batch"),CM_CT2[Flex StartDate])</f>
        <v/>
      </c>
      <c r="Y208" s="54">
        <f t="array" ref="Y208">_xlfn.XLOOKUP(1,(CM_CT2[Contract Number Customer]=$E207)*(CM_CT2[Delivery Batch]=$F207)*(CM_CT2[Row Type]="Batch"),CM_CT2[Flex EndDate])</f>
        <v/>
      </c>
      <c r="Z208" s="15">
        <f t="array" ref="Z208">_xlfn.XLOOKUP(1,(CM_CT2[Contract Number Customer]=$E207)*(CM_CT2[Delivery Batch]=$F207)*(CM_CT2[Row Type]="Batch"),CM_CT2[Contract Status])</f>
        <v/>
      </c>
      <c r="AA208" s="15" t="n"/>
      <c r="AB208" s="74" t="n"/>
      <c r="AC208" s="74" t="n"/>
      <c r="AD208" s="131">
        <f t="array" ref="AD208">+_xlfn.XLOOKUP(1,(Table_Mietpos[Vertragsnummer]=CM_CT2[[#This Row],[Contract Number M3]])*(Table_Mietpos[Auftragspos.]=CM_CT2[[#This Row],[Rentalposition M3]]),Table_Mietpos[Gueltig_ab])</f>
        <v/>
      </c>
      <c r="AE208" s="131">
        <f t="array" ref="AE208">+_xlfn.XLOOKUP(1,(Table_Mietpos[Vertragsnummer]=CM_CT2[[#This Row],[Contract Number M3]])*(Table_Mietpos[Auftragspos.]=CM_CT2[[#This Row],[Rentalposition M3]]),Table_Mietpos[Gueltig_bis])</f>
        <v/>
      </c>
      <c r="AF208" s="50">
        <f t="array" ref="AF208">+_xlfn.XLOOKUP(1,(CM_CT2[Contract Number Customer]=CM_CT2[[#This Row],[Contract Number Customer]])*(CM_CT2[Row Type]="Header"),CM_CT2[Contract Lenght Initial])</f>
        <v/>
      </c>
      <c r="AG208" s="136">
        <f>+CM_CT2[[#This Row],[Rental EndDate]]</f>
        <v/>
      </c>
      <c r="AH208" s="305" t="n"/>
      <c r="AI208" s="305" t="n"/>
      <c r="AJ208" s="305" t="n"/>
      <c r="AK208" s="53" t="n"/>
      <c r="AL208" s="15">
        <f t="array" ref="AL208">+_xlfn.XLOOKUP(1,(CM_CT2[Contract Number Customer]=CM_CT2[[#This Row],[Contract Number Customer]])*(CM_CT2[Row Type]="Header"),CM_CT2[Early Termination Category])</f>
        <v/>
      </c>
      <c r="AM208" s="136">
        <f t="array" ref="AM208">_xlfn.XLOOKUP(1,(CM_CT2[Contract Number Customer]=$E207)*(CM_CT2[Delivery Batch]=$F207)*(CM_CT2[Row Type]="Batch"),CM_CT2[Early Termination cut-off date1])</f>
        <v/>
      </c>
      <c r="AN208" s="136">
        <f t="array" ref="AN208">_xlfn.XLOOKUP(1,(CM_CT2[Contract Number Customer]=$E207)*(CM_CT2[Delivery Batch]=$F207)*(CM_CT2[Row Type]="Batch"),CM_CT2[Early Termination cut-off date2])</f>
        <v/>
      </c>
      <c r="AO208" s="53">
        <f t="array" ref="AO208">+_xlfn.XLOOKUP(1,(CM_CT2[Contract Number Customer]=CM_CT2[[#This Row],[Contract Number Customer]])*(CM_CT2[Row Type]="Header"),CM_CT2[Early Termination Notice Period Mths])</f>
        <v/>
      </c>
      <c r="AP208" s="53">
        <f t="array" ref="AP208">+_xlfn.XLOOKUP(1,(CM_CT2[Contract Number Customer]=CM_CT2[[#This Row],[Contract Number Customer]])*(CM_CT2[Row Type]="Header"),CM_CT2[Duly Termination Notice Period Mths])</f>
        <v/>
      </c>
      <c r="AQ208" s="54" t="n"/>
      <c r="AR208" s="54">
        <f t="array" ref="AR208">+_xlfn.XLOOKUP(1,(CM_CT2[[#This Row],[Contract Number M3]]=Next_possible_notice[Contract Number M3])*(CM_CT2[[#This Row],[Rentalposition M3]]=Next_possible_notice[Rentalposition M3]),Next_possible_notice[NoticeDateCalc])</f>
        <v/>
      </c>
      <c r="AS208" s="117" t="n"/>
      <c r="AT208" s="75" t="n"/>
      <c r="AU208" s="75" t="n"/>
      <c r="AV208" s="75" t="n"/>
      <c r="AW208" s="75" t="n"/>
      <c r="AX208" s="53" t="n"/>
      <c r="AY208" s="75" t="n"/>
      <c r="AZ208" s="54" t="n"/>
      <c r="BA208" s="50">
        <f t="array" ref="BA208">+_xlfn.XLOOKUP(1,(CM_CT2[Contract Number Customer]=CM_CT2[[#This Row],[Contract Number Customer]])*(CM_CT2[Row Type]="Header"),CM_CT2[Contract Lenght Early Clause &amp; Option])</f>
        <v/>
      </c>
      <c r="BB208" s="15" t="n"/>
      <c r="BC208" s="15" t="n"/>
      <c r="BD208" s="15" t="n"/>
      <c r="BE208" s="15" t="n"/>
      <c r="BF208" s="15" t="n"/>
      <c r="BG208" s="15" t="n"/>
      <c r="BH208" s="24" t="n"/>
      <c r="BI208" s="10" t="n"/>
      <c r="BJ208" s="118" t="n"/>
      <c r="BK208" s="24" t="n"/>
      <c r="BL208" s="24" t="n"/>
      <c r="BM208" s="50">
        <f t="array" ref="BM208">+_xlfn.XLOOKUP(1,(CM_CT2[Contract Number Customer]=CM_CT2[[#This Row],[Contract Number Customer]])*(CM_CT2[Row Type]="Header"),CM_CT2[Contract Mileage])</f>
        <v/>
      </c>
      <c r="BN208" s="50" t="n"/>
      <c r="BO208" s="54" t="n"/>
      <c r="BP208" s="54">
        <f t="array" ref="BP208">+_xlfn.XLOOKUP(1,(CM_CT2[Contract Number Customer]=CM_CT2[[#This Row],[Contract Number Customer]])*(CM_CT2[Row Type]="Header"),CM_CT2[Currency])</f>
        <v/>
      </c>
      <c r="BQ208" s="75">
        <f t="array" ref="BQ208">+_xlfn.XLOOKUP(1,(CM_CT2[Contract Number Customer]=CM_CT2[[#This Row],[Contract Number Customer]])*(CM_CT2[Row Type]="Header"),CM_CT2[Lease Rate EUR])</f>
        <v/>
      </c>
      <c r="BR208" s="306" t="n"/>
      <c r="BS208" s="306" t="n"/>
      <c r="BT208" s="177" t="n"/>
      <c r="BU208" s="306" t="n"/>
      <c r="BV208" s="179">
        <f t="array" ref="BV208">+_xlfn.XLOOKUP(1,(Table_Mietpos[Vertragsnummer]=CM_CT2[[#This Row],[Contract Number M3]])*(Table_Mietpos[Auftragspos.]=CM_CT2[[#This Row],[Rentalposition M3]]),Table_Mietpos[Nettosatz/Typ])</f>
        <v/>
      </c>
      <c r="BW208" s="306" t="n"/>
      <c r="BX208" s="75" t="n"/>
      <c r="BY208" s="75" t="n"/>
      <c r="BZ208" s="75" t="n"/>
      <c r="CA208" s="75" t="n"/>
      <c r="CB208" s="75" t="n"/>
      <c r="CC208" s="307" t="n"/>
      <c r="CD208" s="307" t="n"/>
      <c r="CE208" s="307" t="n"/>
      <c r="CF208" s="307" t="n"/>
      <c r="CG208" s="28" t="n"/>
      <c r="CH208" s="28" t="n"/>
      <c r="CI208" s="28" t="n"/>
      <c r="CJ208" s="186" t="n"/>
      <c r="CK208" s="307" t="n"/>
      <c r="CL208" s="306" t="n"/>
      <c r="CM208" s="12" t="n"/>
      <c r="CN208" s="20" t="n"/>
      <c r="CO208" s="142" t="n"/>
      <c r="CP208" s="142" t="n"/>
      <c r="CQ208" s="142" t="n"/>
      <c r="CR208" s="20" t="n"/>
    </row>
    <row r="209" ht="15" customHeight="1" s="287">
      <c r="B209" s="11" t="n"/>
      <c r="C209" s="14" t="inlineStr">
        <is>
          <t>V700010</t>
        </is>
      </c>
      <c r="D209" s="10" t="n"/>
      <c r="E209" s="15">
        <f t="array" ref="E209">+_xlfn.XLOOKUP(1,(CM_CT2[Contract Number M3]=CM_CT2[[#This Row],[Contract Number M3]])*(CM_CT2[Row Type]="Header"),CM_CT2[Contract Number Customer])</f>
        <v/>
      </c>
      <c r="F209" s="10" t="n">
        <v>5</v>
      </c>
      <c r="G209" s="10" t="inlineStr">
        <is>
          <t>Batch</t>
        </is>
      </c>
      <c r="H209" s="10" t="n"/>
      <c r="I209" s="10" t="n"/>
      <c r="J209" s="72">
        <f t="array" ref="J209">+_xlfn.XLOOKUP(1,(CM_CT2[Contract Number Customer]=CM_CT2[[#This Row],[Contract Number Customer]])*(CM_CT2[Row Type]="Header"),CM_CT2[Customer])</f>
        <v/>
      </c>
      <c r="K209" s="51">
        <f t="array" ref="K209">+_xlfn.XLOOKUP(1,(CM_CT2[Contract Number Customer]=CM_CT2[[#This Row],[Contract Number Customer]])*(CM_CT2[Row Type]="Header"),CM_CT2[Country])</f>
        <v/>
      </c>
      <c r="L209" s="15">
        <f t="array" ref="L209">+_xlfn.XLOOKUP(1,(CM_CT2[Contract Number Customer]=CM_CT2[[#This Row],[Contract Number Customer]])*(CM_CT2[Row Type]="Header"),CM_CT2[Cluster])</f>
        <v/>
      </c>
      <c r="M209" s="15">
        <f t="array" ref="M209">+_xlfn.XLOOKUP(1,(CM_CT2[Contract Number Customer]=CM_CT2[[#This Row],[Contract Number Customer]])*(CM_CT2[Row Type]="Header"),CM_CT2[Sales Manager])</f>
        <v/>
      </c>
      <c r="N209" s="15">
        <f t="array" ref="N209">+_xlfn.XLOOKUP(1,(CM_CT2[Contract Number Customer]=CM_CT2[[#This Row],[Contract Number Customer]])*(CM_CT2[Row Type]="Header"),CM_CT2[Wagon Type])</f>
        <v/>
      </c>
      <c r="O209" s="15">
        <f>+SUMIFS(CM_CT2[Wagon Quantity Initial],CM_CT2[Row Type],"Wagon",CM_CT2[Contract Number Customer],CM_CT2[[#This Row],[Contract Number Customer]],CM_CT2[Delivery Batch],CM_CT2[[#This Row],[Delivery Batch]])</f>
        <v/>
      </c>
      <c r="P209" s="15" t="n"/>
      <c r="Q209" s="15" t="n"/>
      <c r="R209" s="15">
        <f>+SUMIFS(CM_CT2[Wagon Quantity Newbuild],CM_CT2[Row Type],"Wagon",CM_CT2[Contract Number Customer],CM_CT2[[#This Row],[Contract Number Customer]],CM_CT2[Delivery Batch],CM_CT2[[#This Row],[Delivery Batch]])</f>
        <v/>
      </c>
      <c r="S209" s="15">
        <f>+SUMIFS(CM_CT2[Wagon Quantity Existing],CM_CT2[Row Type],"Wagon",CM_CT2[Contract Number Customer],CM_CT2[[#This Row],[Contract Number Customer]],CM_CT2[Delivery Batch],CM_CT2[[#This Row],[Delivery Batch]])</f>
        <v/>
      </c>
      <c r="T209" s="15">
        <f>+SUMIFS(CM_CT2[Wagons To Be Financed],CM_CT2[Row Type],"Wagon",CM_CT2[Contract Number Customer],CM_CT2[[#This Row],[Contract Number Customer]],CM_CT2[Delivery Batch],CM_CT2[[#This Row],[Delivery Batch]])</f>
        <v/>
      </c>
      <c r="U209" s="15">
        <f>+SUMIFS(CM_CT2[Wagon Quantity Actual],CM_CT2[Row Type],"Wagon",CM_CT2[Contract Number Customer],CM_CT2[[#This Row],[Contract Number Customer]],CM_CT2[Delivery Batch],CM_CT2[[#This Row],[Delivery Batch]])</f>
        <v/>
      </c>
      <c r="V209" s="15">
        <f t="array" ref="V209">+_xlfn.XLOOKUP(1,(CM_CT2[Contract Number Customer]=CM_CT2[[#This Row],[Contract Number Customer]])*(CM_CT2[Row Type]="Header"),CM_CT2[Contract Type])</f>
        <v/>
      </c>
      <c r="W209" s="10" t="inlineStr">
        <is>
          <t>TEMPLATE</t>
        </is>
      </c>
      <c r="X209" s="17" t="n">
        <v>72686</v>
      </c>
      <c r="Y209" s="17" t="n">
        <v>73050</v>
      </c>
      <c r="Z209" s="296" t="inlineStr">
        <is>
          <t>TEMPLATE</t>
        </is>
      </c>
      <c r="AA209" s="296" t="n"/>
      <c r="AB209" s="17" t="n"/>
      <c r="AC209" s="297" t="n"/>
      <c r="AD209" s="130" t="n">
        <v>45280</v>
      </c>
      <c r="AE209" s="130" t="n">
        <v>46010</v>
      </c>
      <c r="AF209" s="50" t="n"/>
      <c r="AG209" s="136">
        <f>+CM_CT2[[#This Row],[Rental EndDate]]</f>
        <v/>
      </c>
      <c r="AH209" s="54" t="n"/>
      <c r="AI209" s="54" t="n"/>
      <c r="AJ209" s="54" t="n"/>
      <c r="AK209" s="53" t="n"/>
      <c r="AL209" s="15">
        <f t="array" ref="AL209">+_xlfn.XLOOKUP(1,(CM_CT2[Contract Number Customer]=CM_CT2[[#This Row],[Contract Number Customer]])*(CM_CT2[Row Type]="Header"),CM_CT2[Early Termination Category])</f>
        <v/>
      </c>
      <c r="AM209" s="130" t="n">
        <v>45382</v>
      </c>
      <c r="AN209" s="130" t="n">
        <v>45565</v>
      </c>
      <c r="AO209" s="53">
        <f t="array" ref="AO209">+_xlfn.XLOOKUP(1,(CM_CT2[Contract Number Customer]=CM_CT2[[#This Row],[Contract Number Customer]])*(CM_CT2[Row Type]="Header"),CM_CT2[Early Termination Notice Period Mths])</f>
        <v/>
      </c>
      <c r="AP209" s="15">
        <f t="array" ref="AP209">+_xlfn.XLOOKUP(1,(CM_CT2[Contract Number Customer]=CM_CT2[[#This Row],[Contract Number Customer]])*(CM_CT2[Row Type]="Header"),CM_CT2[Duly Termination Notice Period Mths])</f>
        <v/>
      </c>
      <c r="AQ209" s="54" t="n"/>
      <c r="AR209" s="54" t="n"/>
      <c r="AS209" s="114">
        <f t="array" ref="AS209">+_xlfn.XLOOKUP(1,(CM_CT2[Contract Number Customer]=CM_CT2[[#This Row],[Contract Number Customer]])*(CM_CT2[Row Type]="Header"),CM_CT2[Early Termination Clause])</f>
        <v/>
      </c>
      <c r="AT209" s="177" t="n"/>
      <c r="AU209" s="177" t="n"/>
      <c r="AV209" s="177" t="n"/>
      <c r="AW209" s="177" t="n"/>
      <c r="AX209" s="248" t="n"/>
      <c r="AY209" s="177" t="n"/>
      <c r="AZ209" s="249" t="n"/>
      <c r="BA209" s="50" t="n"/>
      <c r="BB209" s="51">
        <f t="array" ref="BB209">+_xlfn.XLOOKUP(1,(CM_CT2[Contract Number Customer]=CM_CT2[[#This Row],[Contract Number Customer]])*(CM_CT2[Row Type]="Header"),CM_CT2[Customer Rank])</f>
        <v/>
      </c>
      <c r="BC209" s="15">
        <f t="array" ref="BC209">+_xlfn.XLOOKUP(1,(CM_CT2[Contract Number Customer]=CM_CT2[[#This Row],[Contract Number Customer]])*(CM_CT2[Row Type]="Header"),CM_CT2[D&amp;B Score])</f>
        <v/>
      </c>
      <c r="BD209" s="15">
        <f t="array" ref="BD209">+_xlfn.XLOOKUP(1,(CM_CT2[Contract Number Customer]=CM_CT2[[#This Row],[Contract Number Customer]])*(CM_CT2[Row Type]="Header"),CM_CT2[GTC Version])</f>
        <v/>
      </c>
      <c r="BE209" s="15">
        <f t="array" ref="BE209">+_xlfn.XLOOKUP(1,(CM_CT2[Contract Number Customer]=CM_CT2[[#This Row],[Contract Number Customer]])*(CM_CT2[Row Type]="Header"),CM_CT2[Jurisdiction])</f>
        <v/>
      </c>
      <c r="BF209" s="15">
        <f t="array" ref="BF209">+_xlfn.XLOOKUP(1,(CM_CT2[Contract Number Customer]=CM_CT2[[#This Row],[Contract Number Customer]])*(CM_CT2[Row Type]="Header"),CM_CT2[Contract Security])</f>
        <v/>
      </c>
      <c r="BG209" s="15">
        <f t="array" ref="BG209">+_xlfn.XLOOKUP(1,(CM_CT2[Contract Number Customer]=CM_CT2[[#This Row],[Contract Number Customer]])*(CM_CT2[Row Type]="Header"),CM_CT2[Contract Indexation])</f>
        <v/>
      </c>
      <c r="BH209" s="15">
        <f t="array" ref="BH209">+_xlfn.XLOOKUP(1,(CM_CT2[Contract Number Customer]=CM_CT2[[#This Row],[Contract Number Customer]])*(CM_CT2[Row Type]="Header"),CM_CT2[Call Option Lessee])</f>
        <v/>
      </c>
      <c r="BI209" s="15">
        <f t="array" ref="BI209">+_xlfn.XLOOKUP(1,(CM_CT2[Contract Number Customer]=CM_CT2[[#This Row],[Contract Number Customer]])*(CM_CT2[Row Type]="Header"),CM_CT2[Prolongation Option Mths])</f>
        <v/>
      </c>
      <c r="BJ209" s="114">
        <f t="array" ref="BJ209">+_xlfn.XLOOKUP(1,(CM_CT2[Contract Number Customer]=CM_CT2[[#This Row],[Contract Number Customer]])*(CM_CT2[Row Type]="Header"),CM_CT2[Prolongation Clause])</f>
        <v/>
      </c>
      <c r="BK209" s="15" t="n"/>
      <c r="BL209" s="15" t="n"/>
      <c r="BM209" s="50">
        <f t="array" ref="BM209">+_xlfn.XLOOKUP(1,(CM_CT2[Contract Number Customer]=CM_CT2[[#This Row],[Contract Number Customer]])*(CM_CT2[Row Type]="Header"),CM_CT2[Contract Mileage])</f>
        <v/>
      </c>
      <c r="BN209" s="143">
        <f t="array" ref="BN209">+_xlfn.XLOOKUP(1,(CM_CT2[Contract Number Customer]=CM_CT2[[#This Row],[Contract Number Customer]])*(CM_CT2[Row Type]="Header"),CM_CT2[Staggered Rental Rates])</f>
        <v/>
      </c>
      <c r="BO209" s="17" t="n">
        <v>45272</v>
      </c>
      <c r="BP209" s="51">
        <f t="array" ref="BP209">+_xlfn.XLOOKUP(1,(CM_CT2[Contract Number Customer]=CM_CT2[[#This Row],[Contract Number Customer]])*(CM_CT2[Row Type]="Header"),CM_CT2[Currency])</f>
        <v/>
      </c>
      <c r="BQ209" s="177">
        <f t="array" ref="BQ209">+_xlfn.XLOOKUP(1,(CM_CT2[Contract Number Customer]=CM_CT2[[#This Row],[Contract Number Customer]])*(CM_CT2[Row Type]="Header"),CM_CT2[Lease Rate EUR])</f>
        <v/>
      </c>
      <c r="BR209" s="177">
        <f t="array" ref="BR209">+_xlfn.XLOOKUP(1,(CM_CT2[Contract Number Customer]=CM_CT2[[#This Row],[Contract Number Customer]])*(CM_CT2[Row Type]="Header"),CM_CT2[Discount Flat EUR])</f>
        <v/>
      </c>
      <c r="BS209" s="177">
        <f t="array" ref="BS209">+_xlfn.XLOOKUP(1,(CM_CT2[Contract Number Customer]=CM_CT2[[#This Row],[Contract Number Customer]])*(CM_CT2[Row Type]="Header"),CM_CT2[Noise Bonus EUR])</f>
        <v/>
      </c>
      <c r="BT209" s="177">
        <f t="array" ref="BT209">+_xlfn.XLOOKUP(1,(CM_CT2[Contract Number Customer]=CM_CT2[[#This Row],[Contract Number Customer]])*(CM_CT2[Row Type]="Header"),CM_CT2[Technical Customer Requests EUR])</f>
        <v/>
      </c>
      <c r="BU209" s="177">
        <f t="array" ref="BU209">+_xlfn.XLOOKUP(1,(CM_CT2[Contract Number Customer]=CM_CT2[[#This Row],[Contract Number Customer]])*(CM_CT2[Row Type]="Header"),CM_CT2[Discount Calc EUR])</f>
        <v/>
      </c>
      <c r="BV209" s="177">
        <f>SUM(CM_CT2[[#This Row],[Lease Rate EUR]],CM_CT2[[#This Row],[Discount Flat EUR]],CM_CT2[[#This Row],[Technical Customer Requests EUR]])</f>
        <v/>
      </c>
      <c r="BW209" s="177">
        <f t="array" ref="BW209">+_xlfn.XLOOKUP(1,(CM_CT2[Contract Number Customer]=CM_CT2[[#This Row],[Contract Number Customer]])*(CM_CT2[Row Type]="Header"),CM_CT2[GPS Fee EUR])</f>
        <v/>
      </c>
      <c r="BX209" s="177">
        <f t="array" ref="BX209">+_xlfn.XLOOKUP(1,(CM_CT2[Contract Number Customer]=CM_CT2[[#This Row],[Contract Number Customer]])*(CM_CT2[Row Type]="Header"),CM_CT2[Wheelset Fee EUR])</f>
        <v/>
      </c>
      <c r="BY209" s="177">
        <f t="array" ref="BY209">+_xlfn.XLOOKUP(1,(CM_CT2[Contract Number Customer]=CM_CT2[[#This Row],[Contract Number Customer]])*(CM_CT2[Row Type]="Header"),CM_CT2[Wheelset PAYG per km])</f>
        <v/>
      </c>
      <c r="BZ209" s="177">
        <f t="array" ref="BZ209">+_xlfn.XLOOKUP(1,(CM_CT2[Contract Number Customer]=CM_CT2[[#This Row],[Contract Number Customer]])*(CM_CT2[Row Type]="Header"),CM_CT2[Excess Mileage EUR per km])</f>
        <v/>
      </c>
      <c r="CA209" s="177">
        <f t="array" ref="CA209">+_xlfn.XLOOKUP(1,(CM_CT2[Contract Number Customer]=CM_CT2[[#This Row],[Contract Number Customer]])*(CM_CT2[Row Type]="Header"),CM_CT2[PP Wheelset EUR])</f>
        <v/>
      </c>
      <c r="CB209" s="177">
        <f t="array" ref="CB209">+_xlfn.XLOOKUP(1,(CM_CT2[Contract Number Customer]=CM_CT2[[#This Row],[Contract Number Customer]])*(CM_CT2[Row Type]="Header"),CM_CT2[Discount Wheelset EUR])</f>
        <v/>
      </c>
      <c r="CC209" s="177">
        <f t="array" ref="CC209">+_xlfn.XLOOKUP(1,(CM_CT2[Contract Number Customer]=CM_CT2[[#This Row],[Contract Number Customer]])*(CM_CT2[Row Type]="Header"),CM_CT2[Calc Wheelset])</f>
        <v/>
      </c>
      <c r="CD209" s="177">
        <f t="array" ref="CD209">+_xlfn.XLOOKUP(1,(CM_CT2[Contract Number Customer]=CM_CT2[[#This Row],[Contract Number Customer]])*(CM_CT2[Row Type]="Header"),CM_CT2[PP Maintenance EUR])</f>
        <v/>
      </c>
      <c r="CE209" s="177">
        <f t="array" ref="CE209">+_xlfn.XLOOKUP(1,(CM_CT2[Contract Number Customer]=CM_CT2[[#This Row],[Contract Number Customer]])*(CM_CT2[Row Type]="Header"),CM_CT2[Discount Maintenance EUR])</f>
        <v/>
      </c>
      <c r="CF209" s="177">
        <f t="array" ref="CF209">+_xlfn.XLOOKUP(1,(CM_CT2[Contract Number Customer]=CM_CT2[[#This Row],[Contract Number Customer]])*(CM_CT2[Row Type]="Header"),CM_CT2[Calc Maintenance EUR])</f>
        <v/>
      </c>
      <c r="CG209" s="99">
        <f t="array" ref="CG209">+_xlfn.XLOOKUP(1,(CM_CT2[Contract Number Customer]=CM_CT2[[#This Row],[Contract Number Customer]])*(CM_CT2[Row Type]="Header"),CM_CT2[PP Base Lease])</f>
        <v/>
      </c>
      <c r="CH209" s="99">
        <f t="array" ref="CH209">+_xlfn.XLOOKUP(1,(CM_CT2[Contract Number Customer]=CM_CT2[[#This Row],[Contract Number Customer]])*(CM_CT2[Row Type]="Header"),CM_CT2[Discount Base Lease EUR])</f>
        <v/>
      </c>
      <c r="CI209" s="99">
        <f t="array" ref="CI209">+_xlfn.XLOOKUP(1,(CM_CT2[Contract Number Customer]=CM_CT2[[#This Row],[Contract Number Customer]])*(CM_CT2[Row Type]="Header"),CM_CT2[Calc Bease Lease EUR])</f>
        <v/>
      </c>
      <c r="CJ209" s="184">
        <f>+CM_CT2[[#This Row],[Calc Base Lease Gross EUR]]/CM_CT2[[#This Row],[PP Base Lease]]</f>
        <v/>
      </c>
      <c r="CK209" s="177">
        <f t="array" ref="CK209">+_xlfn.XLOOKUP(1,(CM_CT2[Contract Number Customer]=CM_CT2[[#This Row],[Contract Number Customer]])*(CM_CT2[Row Type]="Header"),CM_CT2[Calc Withholding Tax EUR])</f>
        <v/>
      </c>
      <c r="CL209" s="304">
        <f>+CM_CT2[[#This Row],[Lease Payment EUR]]-CM_CT2[[#This Row],[GPS Fee EUR]]-CM_CT2[[#This Row],[Calc Wheelset]]-CM_CT2[[#This Row],[Calc Withholding Tax EUR]]-CM_CT2[[#This Row],[Calc Maintenance EUR]]-CM_CT2[[#This Row],[Discount Base Lease EUR]]</f>
        <v/>
      </c>
      <c r="CM209" s="51">
        <f t="array" ref="CM209">+_xlfn.XLOOKUP(1,(CM_CT2[Contract Number Customer]=CM_CT2[[#This Row],[Contract Number Customer]])*(CM_CT2[Row Type]="Header"),CM_CT2[Calc Base Lease Gross Initial (Freeze)])</f>
        <v/>
      </c>
      <c r="CN209" s="50">
        <f>+CM_CT2[[#This Row],[Contract Mileage]]*CM_CT2[[#This Row],[Wagon Quantity Initial]]</f>
        <v/>
      </c>
      <c r="CO209" s="144">
        <f>+CM_CT2[[#This Row],[GreenLoan Plan Kilometers of rail p.a.]]*0%</f>
        <v/>
      </c>
      <c r="CP209" s="144">
        <f t="array" ref="CP209">+_xlfn.XLOOKUP(1,(CM_CT2[Contract Number Customer]=CM_CT2[[#This Row],[Contract Number Customer]])*(CM_CT2[Row Type]="Header"),CM_CT2[ESG Customer CodeOfConduct])</f>
        <v/>
      </c>
      <c r="CQ209" s="144">
        <f t="array" ref="CQ209">+_xlfn.XLOOKUP(1,(CM_CT2[Contract Number Customer]=CM_CT2[[#This Row],[Contract Number Customer]])*(CM_CT2[Row Type]="Header"),CM_CT2[Concentration Limit])</f>
        <v/>
      </c>
      <c r="CR209" s="50">
        <f>+CM_CT2[[#This Row],[Lease Payment EUR]]*CM_CT2[[#This Row],[Wagon Quantity Initial]]*364</f>
        <v/>
      </c>
    </row>
    <row r="210" ht="15" customHeight="1" s="287">
      <c r="B210" s="11" t="n"/>
      <c r="C210" s="14" t="inlineStr">
        <is>
          <t>V700010</t>
        </is>
      </c>
      <c r="D210" s="10" t="n"/>
      <c r="E210" s="15">
        <f t="array" ref="E210">+_xlfn.XLOOKUP(1,(CM_CT2[Contract Number M3]=CM_CT2[[#This Row],[Contract Number M3]])*(CM_CT2[Row Type]="Header"),CM_CT2[Contract Number Customer])</f>
        <v/>
      </c>
      <c r="F210" s="10" t="n">
        <v>5</v>
      </c>
      <c r="G210" s="10" t="inlineStr">
        <is>
          <t>Wagon</t>
        </is>
      </c>
      <c r="H210" s="10" t="n">
        <v>1</v>
      </c>
      <c r="I210" s="73">
        <f t="array" ref="I210">+_xlfn.XLOOKUP(1,(Table_Mietpos[Vertragsnummer]=CM[[#This Row],[Contract Number M3]])*(Table_Mietpos[Auftragspos.]=CM[[#This Row],[Rentalposition M3]]),Table_Mietpos[ChNr])</f>
        <v/>
      </c>
      <c r="J210" s="72">
        <f t="array" ref="J210">+_xlfn.XLOOKUP(1,(CM_CT2[Contract Number Customer]=CM_CT2[[#This Row],[Contract Number Customer]])*(CM_CT2[Row Type]="Header"),CM_CT2[Customer])</f>
        <v/>
      </c>
      <c r="K210" s="51" t="n"/>
      <c r="L210" s="51" t="n"/>
      <c r="M210" s="15">
        <f t="array" ref="M210">+_xlfn.XLOOKUP(1,(CM_CT2[Contract Number Customer]=CM_CT2[[#This Row],[Contract Number Customer]])*(CM_CT2[Row Type]="Header"),CM_CT2[Sales Manager])</f>
        <v/>
      </c>
      <c r="N210" s="15">
        <f t="array" ref="N210">+_xlfn.XLOOKUP(1,(CM_CT2[Contract Number Customer]=CM_CT2[[#This Row],[Contract Number Customer]])*(CM_CT2[Row Type]="Header"),CM_CT2[Wagon Type])</f>
        <v/>
      </c>
      <c r="O210" s="10" t="n">
        <v>1</v>
      </c>
      <c r="P210" s="10" t="n"/>
      <c r="Q210" s="10" t="n"/>
      <c r="R210" s="10" t="n">
        <v>1</v>
      </c>
      <c r="S210" s="10" t="n"/>
      <c r="T210" s="10" t="n">
        <v>1</v>
      </c>
      <c r="U210" s="15">
        <f>+IF(CM_CT2[[#This Row],[Contract Status]]&lt;&gt;"ended",1,0)</f>
        <v/>
      </c>
      <c r="V210" s="15" t="n"/>
      <c r="W210" s="15">
        <f t="array" ref="W210">_xlfn.XLOOKUP(1,(CM_CT2[Contract Number Customer]=$E209)*(CM_CT2[Delivery Batch]=$F209)*(CM_CT2[Row Type]="Batch"),CM_CT2[Contract Flex])</f>
        <v/>
      </c>
      <c r="X210" s="54">
        <f t="array" ref="X210">_xlfn.XLOOKUP(1,(CM_CT2[Contract Number Customer]=$E209)*(CM_CT2[Delivery Batch]=$F209)*(CM_CT2[Row Type]="Batch"),CM_CT2[Flex StartDate])</f>
        <v/>
      </c>
      <c r="Y210" s="54">
        <f t="array" ref="Y210">_xlfn.XLOOKUP(1,(CM_CT2[Contract Number Customer]=$E209)*(CM_CT2[Delivery Batch]=$F209)*(CM_CT2[Row Type]="Batch"),CM_CT2[Flex EndDate])</f>
        <v/>
      </c>
      <c r="Z210" s="15">
        <f t="array" ref="Z210">_xlfn.XLOOKUP(1,(CM_CT2[Contract Number Customer]=$E209)*(CM_CT2[Delivery Batch]=$F209)*(CM_CT2[Row Type]="Batch"),CM_CT2[Contract Status])</f>
        <v/>
      </c>
      <c r="AA210" s="15" t="n"/>
      <c r="AB210" s="74" t="n"/>
      <c r="AC210" s="74" t="n"/>
      <c r="AD210" s="131">
        <f t="array" ref="AD210">+_xlfn.XLOOKUP(1,(Table_Mietpos[Vertragsnummer]=CM_CT2[[#This Row],[Contract Number M3]])*(Table_Mietpos[Auftragspos.]=CM_CT2[[#This Row],[Rentalposition M3]]),Table_Mietpos[Gueltig_ab])</f>
        <v/>
      </c>
      <c r="AE210" s="131">
        <f t="array" ref="AE210">+_xlfn.XLOOKUP(1,(Table_Mietpos[Vertragsnummer]=CM_CT2[[#This Row],[Contract Number M3]])*(Table_Mietpos[Auftragspos.]=CM_CT2[[#This Row],[Rentalposition M3]]),Table_Mietpos[Gueltig_bis])</f>
        <v/>
      </c>
      <c r="AF210" s="50">
        <f t="array" ref="AF210">+_xlfn.XLOOKUP(1,(CM_CT2[Contract Number Customer]=CM_CT2[[#This Row],[Contract Number Customer]])*(CM_CT2[Row Type]="Header"),CM_CT2[Contract Lenght Initial])</f>
        <v/>
      </c>
      <c r="AG210" s="136">
        <f>+CM_CT2[[#This Row],[Rental EndDate]]</f>
        <v/>
      </c>
      <c r="AH210" s="305" t="n"/>
      <c r="AI210" s="305" t="n"/>
      <c r="AJ210" s="305" t="n"/>
      <c r="AK210" s="53" t="n"/>
      <c r="AL210" s="15">
        <f t="array" ref="AL210">+_xlfn.XLOOKUP(1,(CM_CT2[Contract Number Customer]=CM_CT2[[#This Row],[Contract Number Customer]])*(CM_CT2[Row Type]="Header"),CM_CT2[Early Termination Category])</f>
        <v/>
      </c>
      <c r="AM210" s="136">
        <f t="array" ref="AM210">_xlfn.XLOOKUP(1,(CM_CT2[Contract Number Customer]=$E209)*(CM_CT2[Delivery Batch]=$F209)*(CM_CT2[Row Type]="Batch"),CM_CT2[Early Termination cut-off date1])</f>
        <v/>
      </c>
      <c r="AN210" s="136">
        <f t="array" ref="AN210">_xlfn.XLOOKUP(1,(CM_CT2[Contract Number Customer]=$E209)*(CM_CT2[Delivery Batch]=$F209)*(CM_CT2[Row Type]="Batch"),CM_CT2[Early Termination cut-off date2])</f>
        <v/>
      </c>
      <c r="AO210" s="53">
        <f t="array" ref="AO210">+_xlfn.XLOOKUP(1,(CM_CT2[Contract Number Customer]=CM_CT2[[#This Row],[Contract Number Customer]])*(CM_CT2[Row Type]="Header"),CM_CT2[Early Termination Notice Period Mths])</f>
        <v/>
      </c>
      <c r="AP210" s="53">
        <f t="array" ref="AP210">+_xlfn.XLOOKUP(1,(CM_CT2[Contract Number Customer]=CM_CT2[[#This Row],[Contract Number Customer]])*(CM_CT2[Row Type]="Header"),CM_CT2[Duly Termination Notice Period Mths])</f>
        <v/>
      </c>
      <c r="AQ210" s="54" t="n"/>
      <c r="AR210" s="54">
        <f t="array" ref="AR210">+_xlfn.XLOOKUP(1,(CM_CT2[[#This Row],[Contract Number M3]]=Next_possible_notice[Contract Number M3])*(CM_CT2[[#This Row],[Rentalposition M3]]=Next_possible_notice[Rentalposition M3]),Next_possible_notice[NoticeDateCalc])</f>
        <v/>
      </c>
      <c r="AS210" s="117" t="n"/>
      <c r="AT210" s="75" t="n"/>
      <c r="AU210" s="75" t="n"/>
      <c r="AV210" s="75" t="n"/>
      <c r="AW210" s="75" t="n"/>
      <c r="AX210" s="53" t="n"/>
      <c r="AY210" s="75" t="n"/>
      <c r="AZ210" s="54" t="n"/>
      <c r="BA210" s="50">
        <f t="array" ref="BA210">+_xlfn.XLOOKUP(1,(CM_CT2[Contract Number Customer]=CM_CT2[[#This Row],[Contract Number Customer]])*(CM_CT2[Row Type]="Header"),CM_CT2[Contract Lenght Early Clause &amp; Option])</f>
        <v/>
      </c>
      <c r="BB210" s="15" t="n"/>
      <c r="BC210" s="15" t="n"/>
      <c r="BD210" s="15" t="n"/>
      <c r="BE210" s="15" t="n"/>
      <c r="BF210" s="15" t="n"/>
      <c r="BG210" s="15" t="n"/>
      <c r="BH210" s="24" t="n"/>
      <c r="BI210" s="10" t="n"/>
      <c r="BJ210" s="118" t="n"/>
      <c r="BK210" s="24" t="n"/>
      <c r="BL210" s="24" t="n"/>
      <c r="BM210" s="50">
        <f t="array" ref="BM210">+_xlfn.XLOOKUP(1,(CM_CT2[Contract Number Customer]=CM_CT2[[#This Row],[Contract Number Customer]])*(CM_CT2[Row Type]="Header"),CM_CT2[Contract Mileage])</f>
        <v/>
      </c>
      <c r="BN210" s="50" t="n"/>
      <c r="BO210" s="54" t="n"/>
      <c r="BP210" s="54">
        <f t="array" ref="BP210">+_xlfn.XLOOKUP(1,(CM_CT2[Contract Number Customer]=CM_CT2[[#This Row],[Contract Number Customer]])*(CM_CT2[Row Type]="Header"),CM_CT2[Currency])</f>
        <v/>
      </c>
      <c r="BQ210" s="75">
        <f t="array" ref="BQ210">+_xlfn.XLOOKUP(1,(CM_CT2[Contract Number Customer]=CM_CT2[[#This Row],[Contract Number Customer]])*(CM_CT2[Row Type]="Header"),CM_CT2[Lease Rate EUR])</f>
        <v/>
      </c>
      <c r="BR210" s="306" t="n"/>
      <c r="BS210" s="306" t="n"/>
      <c r="BT210" s="177" t="n"/>
      <c r="BU210" s="306" t="n"/>
      <c r="BV210" s="179">
        <f t="array" ref="BV210">+_xlfn.XLOOKUP(1,(Table_Mietpos[Vertragsnummer]=CM_CT2[[#This Row],[Contract Number M3]])*(Table_Mietpos[Auftragspos.]=CM_CT2[[#This Row],[Rentalposition M3]]),Table_Mietpos[Nettosatz/Typ])</f>
        <v/>
      </c>
      <c r="BW210" s="306" t="n"/>
      <c r="BX210" s="75" t="n"/>
      <c r="BY210" s="75" t="n"/>
      <c r="BZ210" s="75" t="n"/>
      <c r="CA210" s="75" t="n"/>
      <c r="CB210" s="75" t="n"/>
      <c r="CC210" s="307" t="n"/>
      <c r="CD210" s="307" t="n"/>
      <c r="CE210" s="307" t="n"/>
      <c r="CF210" s="307" t="n"/>
      <c r="CG210" s="28" t="n"/>
      <c r="CH210" s="28" t="n"/>
      <c r="CI210" s="28" t="n"/>
      <c r="CJ210" s="186" t="n"/>
      <c r="CK210" s="307" t="n"/>
      <c r="CL210" s="306" t="n"/>
      <c r="CM210" s="12" t="n"/>
      <c r="CN210" s="20" t="n"/>
      <c r="CO210" s="142" t="n"/>
      <c r="CP210" s="142" t="n"/>
      <c r="CQ210" s="142" t="n"/>
      <c r="CR210" s="20" t="n"/>
    </row>
    <row r="211" ht="15" customHeight="1" s="287">
      <c r="B211" s="11" t="n"/>
      <c r="C211" s="14" t="inlineStr">
        <is>
          <t>V700010</t>
        </is>
      </c>
      <c r="D211" s="10" t="n"/>
      <c r="E211" s="15">
        <f t="array" ref="E211">+_xlfn.XLOOKUP(1,(CM_CT2[Contract Number M3]=CM_CT2[[#This Row],[Contract Number M3]])*(CM_CT2[Row Type]="Header"),CM_CT2[Contract Number Customer])</f>
        <v/>
      </c>
      <c r="F211" s="10" t="n">
        <v>5</v>
      </c>
      <c r="G211" s="10" t="inlineStr">
        <is>
          <t>Wagon</t>
        </is>
      </c>
      <c r="H211" s="10" t="n">
        <v>2</v>
      </c>
      <c r="I211" s="73">
        <f t="array" ref="I211">+_xlfn.XLOOKUP(1,(Table_Mietpos[Vertragsnummer]=CM[[#This Row],[Contract Number M3]])*(Table_Mietpos[Auftragspos.]=CM[[#This Row],[Rentalposition M3]]),Table_Mietpos[ChNr])</f>
        <v/>
      </c>
      <c r="J211" s="72">
        <f t="array" ref="J211">+_xlfn.XLOOKUP(1,(CM_CT2[Contract Number Customer]=CM_CT2[[#This Row],[Contract Number Customer]])*(CM_CT2[Row Type]="Header"),CM_CT2[Customer])</f>
        <v/>
      </c>
      <c r="K211" s="51" t="n"/>
      <c r="L211" s="51" t="n"/>
      <c r="M211" s="15">
        <f t="array" ref="M211">+_xlfn.XLOOKUP(1,(CM_CT2[Contract Number Customer]=CM_CT2[[#This Row],[Contract Number Customer]])*(CM_CT2[Row Type]="Header"),CM_CT2[Sales Manager])</f>
        <v/>
      </c>
      <c r="N211" s="15">
        <f t="array" ref="N211">+_xlfn.XLOOKUP(1,(CM_CT2[Contract Number Customer]=CM_CT2[[#This Row],[Contract Number Customer]])*(CM_CT2[Row Type]="Header"),CM_CT2[Wagon Type])</f>
        <v/>
      </c>
      <c r="O211" s="10" t="n">
        <v>1</v>
      </c>
      <c r="P211" s="10" t="n"/>
      <c r="Q211" s="10" t="n"/>
      <c r="R211" s="10" t="n">
        <v>1</v>
      </c>
      <c r="S211" s="10" t="n"/>
      <c r="T211" s="10" t="n">
        <v>1</v>
      </c>
      <c r="U211" s="15">
        <f>+IF(CM_CT2[[#This Row],[Contract Status]]&lt;&gt;"ended",1,0)</f>
        <v/>
      </c>
      <c r="V211" s="15" t="n"/>
      <c r="W211" s="15">
        <f t="array" ref="W211">_xlfn.XLOOKUP(1,(CM_CT2[Contract Number Customer]=$E210)*(CM_CT2[Delivery Batch]=$F210)*(CM_CT2[Row Type]="Batch"),CM_CT2[Contract Flex])</f>
        <v/>
      </c>
      <c r="X211" s="54">
        <f t="array" ref="X211">_xlfn.XLOOKUP(1,(CM_CT2[Contract Number Customer]=$E210)*(CM_CT2[Delivery Batch]=$F210)*(CM_CT2[Row Type]="Batch"),CM_CT2[Flex StartDate])</f>
        <v/>
      </c>
      <c r="Y211" s="54">
        <f t="array" ref="Y211">_xlfn.XLOOKUP(1,(CM_CT2[Contract Number Customer]=$E210)*(CM_CT2[Delivery Batch]=$F210)*(CM_CT2[Row Type]="Batch"),CM_CT2[Flex EndDate])</f>
        <v/>
      </c>
      <c r="Z211" s="15">
        <f t="array" ref="Z211">_xlfn.XLOOKUP(1,(CM_CT2[Contract Number Customer]=$E210)*(CM_CT2[Delivery Batch]=$F210)*(CM_CT2[Row Type]="Batch"),CM_CT2[Contract Status])</f>
        <v/>
      </c>
      <c r="AA211" s="15" t="n"/>
      <c r="AB211" s="74" t="n"/>
      <c r="AC211" s="74" t="n"/>
      <c r="AD211" s="131">
        <f t="array" ref="AD211">+_xlfn.XLOOKUP(1,(Table_Mietpos[Vertragsnummer]=CM_CT2[[#This Row],[Contract Number M3]])*(Table_Mietpos[Auftragspos.]=CM_CT2[[#This Row],[Rentalposition M3]]),Table_Mietpos[Gueltig_ab])</f>
        <v/>
      </c>
      <c r="AE211" s="131">
        <f t="array" ref="AE211">+_xlfn.XLOOKUP(1,(Table_Mietpos[Vertragsnummer]=CM_CT2[[#This Row],[Contract Number M3]])*(Table_Mietpos[Auftragspos.]=CM_CT2[[#This Row],[Rentalposition M3]]),Table_Mietpos[Gueltig_bis])</f>
        <v/>
      </c>
      <c r="AF211" s="50">
        <f t="array" ref="AF211">+_xlfn.XLOOKUP(1,(CM_CT2[Contract Number Customer]=CM_CT2[[#This Row],[Contract Number Customer]])*(CM_CT2[Row Type]="Header"),CM_CT2[Contract Lenght Initial])</f>
        <v/>
      </c>
      <c r="AG211" s="136">
        <f>+CM_CT2[[#This Row],[Rental EndDate]]</f>
        <v/>
      </c>
      <c r="AH211" s="305" t="n"/>
      <c r="AI211" s="305" t="n"/>
      <c r="AJ211" s="305" t="n"/>
      <c r="AK211" s="53" t="n"/>
      <c r="AL211" s="15">
        <f t="array" ref="AL211">+_xlfn.XLOOKUP(1,(CM_CT2[Contract Number Customer]=CM_CT2[[#This Row],[Contract Number Customer]])*(CM_CT2[Row Type]="Header"),CM_CT2[Early Termination Category])</f>
        <v/>
      </c>
      <c r="AM211" s="136">
        <f t="array" ref="AM211">_xlfn.XLOOKUP(1,(CM_CT2[Contract Number Customer]=$E210)*(CM_CT2[Delivery Batch]=$F210)*(CM_CT2[Row Type]="Batch"),CM_CT2[Early Termination cut-off date1])</f>
        <v/>
      </c>
      <c r="AN211" s="136">
        <f t="array" ref="AN211">_xlfn.XLOOKUP(1,(CM_CT2[Contract Number Customer]=$E210)*(CM_CT2[Delivery Batch]=$F210)*(CM_CT2[Row Type]="Batch"),CM_CT2[Early Termination cut-off date2])</f>
        <v/>
      </c>
      <c r="AO211" s="53">
        <f t="array" ref="AO211">+_xlfn.XLOOKUP(1,(CM_CT2[Contract Number Customer]=CM_CT2[[#This Row],[Contract Number Customer]])*(CM_CT2[Row Type]="Header"),CM_CT2[Early Termination Notice Period Mths])</f>
        <v/>
      </c>
      <c r="AP211" s="53">
        <f t="array" ref="AP211">+_xlfn.XLOOKUP(1,(CM_CT2[Contract Number Customer]=CM_CT2[[#This Row],[Contract Number Customer]])*(CM_CT2[Row Type]="Header"),CM_CT2[Duly Termination Notice Period Mths])</f>
        <v/>
      </c>
      <c r="AQ211" s="54" t="n"/>
      <c r="AR211" s="54">
        <f t="array" ref="AR211">+_xlfn.XLOOKUP(1,(CM_CT2[[#This Row],[Contract Number M3]]=Next_possible_notice[Contract Number M3])*(CM_CT2[[#This Row],[Rentalposition M3]]=Next_possible_notice[Rentalposition M3]),Next_possible_notice[NoticeDateCalc])</f>
        <v/>
      </c>
      <c r="AS211" s="117" t="n"/>
      <c r="AT211" s="75" t="n"/>
      <c r="AU211" s="75" t="n"/>
      <c r="AV211" s="75" t="n"/>
      <c r="AW211" s="75" t="n"/>
      <c r="AX211" s="53" t="n"/>
      <c r="AY211" s="75" t="n"/>
      <c r="AZ211" s="54" t="n"/>
      <c r="BA211" s="50">
        <f t="array" ref="BA211">+_xlfn.XLOOKUP(1,(CM_CT2[Contract Number Customer]=CM_CT2[[#This Row],[Contract Number Customer]])*(CM_CT2[Row Type]="Header"),CM_CT2[Contract Lenght Early Clause &amp; Option])</f>
        <v/>
      </c>
      <c r="BB211" s="15" t="n"/>
      <c r="BC211" s="15" t="n"/>
      <c r="BD211" s="15" t="n"/>
      <c r="BE211" s="15" t="n"/>
      <c r="BF211" s="15" t="n"/>
      <c r="BG211" s="15" t="n"/>
      <c r="BH211" s="24" t="n"/>
      <c r="BI211" s="10" t="n"/>
      <c r="BJ211" s="118" t="n"/>
      <c r="BK211" s="24" t="n"/>
      <c r="BL211" s="24" t="n"/>
      <c r="BM211" s="50">
        <f t="array" ref="BM211">+_xlfn.XLOOKUP(1,(CM_CT2[Contract Number Customer]=CM_CT2[[#This Row],[Contract Number Customer]])*(CM_CT2[Row Type]="Header"),CM_CT2[Contract Mileage])</f>
        <v/>
      </c>
      <c r="BN211" s="50" t="n"/>
      <c r="BO211" s="54" t="n"/>
      <c r="BP211" s="54">
        <f t="array" ref="BP211">+_xlfn.XLOOKUP(1,(CM_CT2[Contract Number Customer]=CM_CT2[[#This Row],[Contract Number Customer]])*(CM_CT2[Row Type]="Header"),CM_CT2[Currency])</f>
        <v/>
      </c>
      <c r="BQ211" s="75">
        <f t="array" ref="BQ211">+_xlfn.XLOOKUP(1,(CM_CT2[Contract Number Customer]=CM_CT2[[#This Row],[Contract Number Customer]])*(CM_CT2[Row Type]="Header"),CM_CT2[Lease Rate EUR])</f>
        <v/>
      </c>
      <c r="BR211" s="306" t="n"/>
      <c r="BS211" s="306" t="n"/>
      <c r="BT211" s="177" t="n"/>
      <c r="BU211" s="306" t="n"/>
      <c r="BV211" s="179">
        <f t="array" ref="BV211">+_xlfn.XLOOKUP(1,(Table_Mietpos[Vertragsnummer]=CM_CT2[[#This Row],[Contract Number M3]])*(Table_Mietpos[Auftragspos.]=CM_CT2[[#This Row],[Rentalposition M3]]),Table_Mietpos[Nettosatz/Typ])</f>
        <v/>
      </c>
      <c r="BW211" s="306" t="n"/>
      <c r="BX211" s="75" t="n"/>
      <c r="BY211" s="75" t="n"/>
      <c r="BZ211" s="75" t="n"/>
      <c r="CA211" s="75" t="n"/>
      <c r="CB211" s="75" t="n"/>
      <c r="CC211" s="307" t="n"/>
      <c r="CD211" s="307" t="n"/>
      <c r="CE211" s="307" t="n"/>
      <c r="CF211" s="307" t="n"/>
      <c r="CG211" s="28" t="n"/>
      <c r="CH211" s="28" t="n"/>
      <c r="CI211" s="28" t="n"/>
      <c r="CJ211" s="186" t="n"/>
      <c r="CK211" s="307" t="n"/>
      <c r="CL211" s="306" t="n"/>
      <c r="CM211" s="12" t="n"/>
      <c r="CN211" s="20" t="n"/>
      <c r="CO211" s="142" t="n"/>
      <c r="CP211" s="142" t="n"/>
      <c r="CQ211" s="142" t="n"/>
      <c r="CR211" s="20" t="n"/>
    </row>
    <row r="212" ht="15" customHeight="1" s="287">
      <c r="B212" s="11" t="n"/>
      <c r="C212" s="14" t="inlineStr">
        <is>
          <t>V700010</t>
        </is>
      </c>
      <c r="D212" s="10" t="n"/>
      <c r="E212" s="15">
        <f t="array" ref="E212">+_xlfn.XLOOKUP(1,(CM_CT2[Contract Number M3]=CM_CT2[[#This Row],[Contract Number M3]])*(CM_CT2[Row Type]="Header"),CM_CT2[Contract Number Customer])</f>
        <v/>
      </c>
      <c r="F212" s="10" t="n">
        <v>5</v>
      </c>
      <c r="G212" s="10" t="inlineStr">
        <is>
          <t>Wagon</t>
        </is>
      </c>
      <c r="H212" s="10" t="n">
        <v>3</v>
      </c>
      <c r="I212" s="73">
        <f t="array" ref="I212">+_xlfn.XLOOKUP(1,(Table_Mietpos[Vertragsnummer]=CM[[#This Row],[Contract Number M3]])*(Table_Mietpos[Auftragspos.]=CM[[#This Row],[Rentalposition M3]]),Table_Mietpos[ChNr])</f>
        <v/>
      </c>
      <c r="J212" s="72">
        <f t="array" ref="J212">+_xlfn.XLOOKUP(1,(CM_CT2[Contract Number Customer]=CM_CT2[[#This Row],[Contract Number Customer]])*(CM_CT2[Row Type]="Header"),CM_CT2[Customer])</f>
        <v/>
      </c>
      <c r="K212" s="51" t="n"/>
      <c r="L212" s="51" t="n"/>
      <c r="M212" s="15">
        <f t="array" ref="M212">+_xlfn.XLOOKUP(1,(CM_CT2[Contract Number Customer]=CM_CT2[[#This Row],[Contract Number Customer]])*(CM_CT2[Row Type]="Header"),CM_CT2[Sales Manager])</f>
        <v/>
      </c>
      <c r="N212" s="15">
        <f t="array" ref="N212">+_xlfn.XLOOKUP(1,(CM_CT2[Contract Number Customer]=CM_CT2[[#This Row],[Contract Number Customer]])*(CM_CT2[Row Type]="Header"),CM_CT2[Wagon Type])</f>
        <v/>
      </c>
      <c r="O212" s="10" t="n">
        <v>1</v>
      </c>
      <c r="P212" s="10" t="n"/>
      <c r="Q212" s="10" t="n"/>
      <c r="R212" s="10" t="n">
        <v>1</v>
      </c>
      <c r="S212" s="10" t="n"/>
      <c r="T212" s="10" t="n">
        <v>1</v>
      </c>
      <c r="U212" s="15">
        <f>+IF(CM_CT2[[#This Row],[Contract Status]]&lt;&gt;"ended",1,0)</f>
        <v/>
      </c>
      <c r="V212" s="15" t="n"/>
      <c r="W212" s="15">
        <f t="array" ref="W212">_xlfn.XLOOKUP(1,(CM_CT2[Contract Number Customer]=$E211)*(CM_CT2[Delivery Batch]=$F211)*(CM_CT2[Row Type]="Batch"),CM_CT2[Contract Flex])</f>
        <v/>
      </c>
      <c r="X212" s="54">
        <f t="array" ref="X212">_xlfn.XLOOKUP(1,(CM_CT2[Contract Number Customer]=$E211)*(CM_CT2[Delivery Batch]=$F211)*(CM_CT2[Row Type]="Batch"),CM_CT2[Flex StartDate])</f>
        <v/>
      </c>
      <c r="Y212" s="54">
        <f t="array" ref="Y212">_xlfn.XLOOKUP(1,(CM_CT2[Contract Number Customer]=$E211)*(CM_CT2[Delivery Batch]=$F211)*(CM_CT2[Row Type]="Batch"),CM_CT2[Flex EndDate])</f>
        <v/>
      </c>
      <c r="Z212" s="15">
        <f t="array" ref="Z212">_xlfn.XLOOKUP(1,(CM_CT2[Contract Number Customer]=$E211)*(CM_CT2[Delivery Batch]=$F211)*(CM_CT2[Row Type]="Batch"),CM_CT2[Contract Status])</f>
        <v/>
      </c>
      <c r="AA212" s="15" t="n"/>
      <c r="AB212" s="74" t="n"/>
      <c r="AC212" s="74" t="n"/>
      <c r="AD212" s="131">
        <f t="array" ref="AD212">+_xlfn.XLOOKUP(1,(Table_Mietpos[Vertragsnummer]=CM_CT2[[#This Row],[Contract Number M3]])*(Table_Mietpos[Auftragspos.]=CM_CT2[[#This Row],[Rentalposition M3]]),Table_Mietpos[Gueltig_ab])</f>
        <v/>
      </c>
      <c r="AE212" s="131">
        <f t="array" ref="AE212">+_xlfn.XLOOKUP(1,(Table_Mietpos[Vertragsnummer]=CM_CT2[[#This Row],[Contract Number M3]])*(Table_Mietpos[Auftragspos.]=CM_CT2[[#This Row],[Rentalposition M3]]),Table_Mietpos[Gueltig_bis])</f>
        <v/>
      </c>
      <c r="AF212" s="50">
        <f t="array" ref="AF212">+_xlfn.XLOOKUP(1,(CM_CT2[Contract Number Customer]=CM_CT2[[#This Row],[Contract Number Customer]])*(CM_CT2[Row Type]="Header"),CM_CT2[Contract Lenght Initial])</f>
        <v/>
      </c>
      <c r="AG212" s="136">
        <f>+CM_CT2[[#This Row],[Rental EndDate]]</f>
        <v/>
      </c>
      <c r="AH212" s="305" t="n"/>
      <c r="AI212" s="305" t="n"/>
      <c r="AJ212" s="305" t="n"/>
      <c r="AK212" s="53" t="n"/>
      <c r="AL212" s="15">
        <f t="array" ref="AL212">+_xlfn.XLOOKUP(1,(CM_CT2[Contract Number Customer]=CM_CT2[[#This Row],[Contract Number Customer]])*(CM_CT2[Row Type]="Header"),CM_CT2[Early Termination Category])</f>
        <v/>
      </c>
      <c r="AM212" s="136">
        <f t="array" ref="AM212">_xlfn.XLOOKUP(1,(CM_CT2[Contract Number Customer]=$E211)*(CM_CT2[Delivery Batch]=$F211)*(CM_CT2[Row Type]="Batch"),CM_CT2[Early Termination cut-off date1])</f>
        <v/>
      </c>
      <c r="AN212" s="136">
        <f t="array" ref="AN212">_xlfn.XLOOKUP(1,(CM_CT2[Contract Number Customer]=$E211)*(CM_CT2[Delivery Batch]=$F211)*(CM_CT2[Row Type]="Batch"),CM_CT2[Early Termination cut-off date2])</f>
        <v/>
      </c>
      <c r="AO212" s="53">
        <f t="array" ref="AO212">+_xlfn.XLOOKUP(1,(CM_CT2[Contract Number Customer]=CM_CT2[[#This Row],[Contract Number Customer]])*(CM_CT2[Row Type]="Header"),CM_CT2[Early Termination Notice Period Mths])</f>
        <v/>
      </c>
      <c r="AP212" s="53">
        <f t="array" ref="AP212">+_xlfn.XLOOKUP(1,(CM_CT2[Contract Number Customer]=CM_CT2[[#This Row],[Contract Number Customer]])*(CM_CT2[Row Type]="Header"),CM_CT2[Duly Termination Notice Period Mths])</f>
        <v/>
      </c>
      <c r="AQ212" s="54" t="n"/>
      <c r="AR212" s="54">
        <f t="array" ref="AR212">+_xlfn.XLOOKUP(1,(CM_CT2[[#This Row],[Contract Number M3]]=Next_possible_notice[Contract Number M3])*(CM_CT2[[#This Row],[Rentalposition M3]]=Next_possible_notice[Rentalposition M3]),Next_possible_notice[NoticeDateCalc])</f>
        <v/>
      </c>
      <c r="AS212" s="117" t="n"/>
      <c r="AT212" s="75" t="n"/>
      <c r="AU212" s="75" t="n"/>
      <c r="AV212" s="75" t="n"/>
      <c r="AW212" s="75" t="n"/>
      <c r="AX212" s="53" t="n"/>
      <c r="AY212" s="75" t="n"/>
      <c r="AZ212" s="54" t="n"/>
      <c r="BA212" s="50">
        <f t="array" ref="BA212">+_xlfn.XLOOKUP(1,(CM_CT2[Contract Number Customer]=CM_CT2[[#This Row],[Contract Number Customer]])*(CM_CT2[Row Type]="Header"),CM_CT2[Contract Lenght Early Clause &amp; Option])</f>
        <v/>
      </c>
      <c r="BB212" s="15" t="n"/>
      <c r="BC212" s="15" t="n"/>
      <c r="BD212" s="15" t="n"/>
      <c r="BE212" s="15" t="n"/>
      <c r="BF212" s="15" t="n"/>
      <c r="BG212" s="15" t="n"/>
      <c r="BH212" s="24" t="n"/>
      <c r="BI212" s="10" t="n"/>
      <c r="BJ212" s="118" t="n"/>
      <c r="BK212" s="24" t="n"/>
      <c r="BL212" s="24" t="n"/>
      <c r="BM212" s="50">
        <f t="array" ref="BM212">+_xlfn.XLOOKUP(1,(CM_CT2[Contract Number Customer]=CM_CT2[[#This Row],[Contract Number Customer]])*(CM_CT2[Row Type]="Header"),CM_CT2[Contract Mileage])</f>
        <v/>
      </c>
      <c r="BN212" s="50" t="n"/>
      <c r="BO212" s="54" t="n"/>
      <c r="BP212" s="54">
        <f t="array" ref="BP212">+_xlfn.XLOOKUP(1,(CM_CT2[Contract Number Customer]=CM_CT2[[#This Row],[Contract Number Customer]])*(CM_CT2[Row Type]="Header"),CM_CT2[Currency])</f>
        <v/>
      </c>
      <c r="BQ212" s="75">
        <f t="array" ref="BQ212">+_xlfn.XLOOKUP(1,(CM_CT2[Contract Number Customer]=CM_CT2[[#This Row],[Contract Number Customer]])*(CM_CT2[Row Type]="Header"),CM_CT2[Lease Rate EUR])</f>
        <v/>
      </c>
      <c r="BR212" s="306" t="n"/>
      <c r="BS212" s="306" t="n"/>
      <c r="BT212" s="177" t="n"/>
      <c r="BU212" s="306" t="n"/>
      <c r="BV212" s="179">
        <f t="array" ref="BV212">+_xlfn.XLOOKUP(1,(Table_Mietpos[Vertragsnummer]=CM_CT2[[#This Row],[Contract Number M3]])*(Table_Mietpos[Auftragspos.]=CM_CT2[[#This Row],[Rentalposition M3]]),Table_Mietpos[Nettosatz/Typ])</f>
        <v/>
      </c>
      <c r="BW212" s="306" t="n"/>
      <c r="BX212" s="75" t="n"/>
      <c r="BY212" s="75" t="n"/>
      <c r="BZ212" s="75" t="n"/>
      <c r="CA212" s="75" t="n"/>
      <c r="CB212" s="75" t="n"/>
      <c r="CC212" s="307" t="n"/>
      <c r="CD212" s="307" t="n"/>
      <c r="CE212" s="307" t="n"/>
      <c r="CF212" s="307" t="n"/>
      <c r="CG212" s="28" t="n"/>
      <c r="CH212" s="28" t="n"/>
      <c r="CI212" s="28" t="n"/>
      <c r="CJ212" s="186" t="n"/>
      <c r="CK212" s="307" t="n"/>
      <c r="CL212" s="306" t="n"/>
      <c r="CM212" s="12" t="n"/>
      <c r="CN212" s="20" t="n"/>
      <c r="CO212" s="142" t="n"/>
      <c r="CP212" s="142" t="n"/>
      <c r="CQ212" s="142" t="n"/>
      <c r="CR212" s="20" t="n"/>
    </row>
    <row r="213" ht="15" customHeight="1" s="287">
      <c r="B213" s="11" t="n"/>
      <c r="C213" s="14" t="inlineStr">
        <is>
          <t>V700010</t>
        </is>
      </c>
      <c r="D213" s="10" t="n"/>
      <c r="E213" s="15">
        <f t="array" ref="E213">+_xlfn.XLOOKUP(1,(CM_CT2[Contract Number M3]=CM_CT2[[#This Row],[Contract Number M3]])*(CM_CT2[Row Type]="Header"),CM_CT2[Contract Number Customer])</f>
        <v/>
      </c>
      <c r="F213" s="10" t="n">
        <v>5</v>
      </c>
      <c r="G213" s="10" t="inlineStr">
        <is>
          <t>Wagon</t>
        </is>
      </c>
      <c r="H213" s="10" t="n">
        <v>4</v>
      </c>
      <c r="I213" s="73">
        <f t="array" ref="I213">+_xlfn.XLOOKUP(1,(Table_Mietpos[Vertragsnummer]=CM[[#This Row],[Contract Number M3]])*(Table_Mietpos[Auftragspos.]=CM[[#This Row],[Rentalposition M3]]),Table_Mietpos[ChNr])</f>
        <v/>
      </c>
      <c r="J213" s="72">
        <f t="array" ref="J213">+_xlfn.XLOOKUP(1,(CM_CT2[Contract Number Customer]=CM_CT2[[#This Row],[Contract Number Customer]])*(CM_CT2[Row Type]="Header"),CM_CT2[Customer])</f>
        <v/>
      </c>
      <c r="K213" s="51" t="n"/>
      <c r="L213" s="51" t="n"/>
      <c r="M213" s="15">
        <f t="array" ref="M213">+_xlfn.XLOOKUP(1,(CM_CT2[Contract Number Customer]=CM_CT2[[#This Row],[Contract Number Customer]])*(CM_CT2[Row Type]="Header"),CM_CT2[Sales Manager])</f>
        <v/>
      </c>
      <c r="N213" s="15">
        <f t="array" ref="N213">+_xlfn.XLOOKUP(1,(CM_CT2[Contract Number Customer]=CM_CT2[[#This Row],[Contract Number Customer]])*(CM_CT2[Row Type]="Header"),CM_CT2[Wagon Type])</f>
        <v/>
      </c>
      <c r="O213" s="10" t="n">
        <v>1</v>
      </c>
      <c r="P213" s="10" t="n"/>
      <c r="Q213" s="10" t="n"/>
      <c r="R213" s="10" t="n">
        <v>1</v>
      </c>
      <c r="S213" s="10" t="n"/>
      <c r="T213" s="10" t="n">
        <v>1</v>
      </c>
      <c r="U213" s="15">
        <f>+IF(CM_CT2[[#This Row],[Contract Status]]&lt;&gt;"ended",1,0)</f>
        <v/>
      </c>
      <c r="V213" s="15" t="n"/>
      <c r="W213" s="15">
        <f t="array" ref="W213">_xlfn.XLOOKUP(1,(CM_CT2[Contract Number Customer]=$E212)*(CM_CT2[Delivery Batch]=$F212)*(CM_CT2[Row Type]="Batch"),CM_CT2[Contract Flex])</f>
        <v/>
      </c>
      <c r="X213" s="54">
        <f t="array" ref="X213">_xlfn.XLOOKUP(1,(CM_CT2[Contract Number Customer]=$E212)*(CM_CT2[Delivery Batch]=$F212)*(CM_CT2[Row Type]="Batch"),CM_CT2[Flex StartDate])</f>
        <v/>
      </c>
      <c r="Y213" s="54">
        <f t="array" ref="Y213">_xlfn.XLOOKUP(1,(CM_CT2[Contract Number Customer]=$E212)*(CM_CT2[Delivery Batch]=$F212)*(CM_CT2[Row Type]="Batch"),CM_CT2[Flex EndDate])</f>
        <v/>
      </c>
      <c r="Z213" s="15">
        <f t="array" ref="Z213">_xlfn.XLOOKUP(1,(CM_CT2[Contract Number Customer]=$E212)*(CM_CT2[Delivery Batch]=$F212)*(CM_CT2[Row Type]="Batch"),CM_CT2[Contract Status])</f>
        <v/>
      </c>
      <c r="AA213" s="15" t="n"/>
      <c r="AB213" s="74" t="n"/>
      <c r="AC213" s="74" t="n"/>
      <c r="AD213" s="131">
        <f t="array" ref="AD213">+_xlfn.XLOOKUP(1,(Table_Mietpos[Vertragsnummer]=CM_CT2[[#This Row],[Contract Number M3]])*(Table_Mietpos[Auftragspos.]=CM_CT2[[#This Row],[Rentalposition M3]]),Table_Mietpos[Gueltig_ab])</f>
        <v/>
      </c>
      <c r="AE213" s="131">
        <f t="array" ref="AE213">+_xlfn.XLOOKUP(1,(Table_Mietpos[Vertragsnummer]=CM_CT2[[#This Row],[Contract Number M3]])*(Table_Mietpos[Auftragspos.]=CM_CT2[[#This Row],[Rentalposition M3]]),Table_Mietpos[Gueltig_bis])</f>
        <v/>
      </c>
      <c r="AF213" s="50">
        <f t="array" ref="AF213">+_xlfn.XLOOKUP(1,(CM_CT2[Contract Number Customer]=CM_CT2[[#This Row],[Contract Number Customer]])*(CM_CT2[Row Type]="Header"),CM_CT2[Contract Lenght Initial])</f>
        <v/>
      </c>
      <c r="AG213" s="136">
        <f>+CM_CT2[[#This Row],[Rental EndDate]]</f>
        <v/>
      </c>
      <c r="AH213" s="305" t="n"/>
      <c r="AI213" s="305" t="n"/>
      <c r="AJ213" s="305" t="n"/>
      <c r="AK213" s="53" t="n"/>
      <c r="AL213" s="15">
        <f t="array" ref="AL213">+_xlfn.XLOOKUP(1,(CM_CT2[Contract Number Customer]=CM_CT2[[#This Row],[Contract Number Customer]])*(CM_CT2[Row Type]="Header"),CM_CT2[Early Termination Category])</f>
        <v/>
      </c>
      <c r="AM213" s="136">
        <f t="array" ref="AM213">_xlfn.XLOOKUP(1,(CM_CT2[Contract Number Customer]=$E212)*(CM_CT2[Delivery Batch]=$F212)*(CM_CT2[Row Type]="Batch"),CM_CT2[Early Termination cut-off date1])</f>
        <v/>
      </c>
      <c r="AN213" s="136">
        <f t="array" ref="AN213">_xlfn.XLOOKUP(1,(CM_CT2[Contract Number Customer]=$E212)*(CM_CT2[Delivery Batch]=$F212)*(CM_CT2[Row Type]="Batch"),CM_CT2[Early Termination cut-off date2])</f>
        <v/>
      </c>
      <c r="AO213" s="53">
        <f t="array" ref="AO213">+_xlfn.XLOOKUP(1,(CM_CT2[Contract Number Customer]=CM_CT2[[#This Row],[Contract Number Customer]])*(CM_CT2[Row Type]="Header"),CM_CT2[Early Termination Notice Period Mths])</f>
        <v/>
      </c>
      <c r="AP213" s="53">
        <f t="array" ref="AP213">+_xlfn.XLOOKUP(1,(CM_CT2[Contract Number Customer]=CM_CT2[[#This Row],[Contract Number Customer]])*(CM_CT2[Row Type]="Header"),CM_CT2[Duly Termination Notice Period Mths])</f>
        <v/>
      </c>
      <c r="AQ213" s="54" t="n"/>
      <c r="AR213" s="54">
        <f t="array" ref="AR213">+_xlfn.XLOOKUP(1,(CM_CT2[[#This Row],[Contract Number M3]]=Next_possible_notice[Contract Number M3])*(CM_CT2[[#This Row],[Rentalposition M3]]=Next_possible_notice[Rentalposition M3]),Next_possible_notice[NoticeDateCalc])</f>
        <v/>
      </c>
      <c r="AS213" s="117" t="n"/>
      <c r="AT213" s="75" t="n"/>
      <c r="AU213" s="75" t="n"/>
      <c r="AV213" s="75" t="n"/>
      <c r="AW213" s="75" t="n"/>
      <c r="AX213" s="53" t="n"/>
      <c r="AY213" s="75" t="n"/>
      <c r="AZ213" s="54" t="n"/>
      <c r="BA213" s="50">
        <f t="array" ref="BA213">+_xlfn.XLOOKUP(1,(CM_CT2[Contract Number Customer]=CM_CT2[[#This Row],[Contract Number Customer]])*(CM_CT2[Row Type]="Header"),CM_CT2[Contract Lenght Early Clause &amp; Option])</f>
        <v/>
      </c>
      <c r="BB213" s="15" t="n"/>
      <c r="BC213" s="15" t="n"/>
      <c r="BD213" s="15" t="n"/>
      <c r="BE213" s="15" t="n"/>
      <c r="BF213" s="15" t="n"/>
      <c r="BG213" s="15" t="n"/>
      <c r="BH213" s="24" t="n"/>
      <c r="BI213" s="10" t="n"/>
      <c r="BJ213" s="118" t="n"/>
      <c r="BK213" s="24" t="n"/>
      <c r="BL213" s="24" t="n"/>
      <c r="BM213" s="50">
        <f t="array" ref="BM213">+_xlfn.XLOOKUP(1,(CM_CT2[Contract Number Customer]=CM_CT2[[#This Row],[Contract Number Customer]])*(CM_CT2[Row Type]="Header"),CM_CT2[Contract Mileage])</f>
        <v/>
      </c>
      <c r="BN213" s="50" t="n"/>
      <c r="BO213" s="54" t="n"/>
      <c r="BP213" s="54">
        <f t="array" ref="BP213">+_xlfn.XLOOKUP(1,(CM_CT2[Contract Number Customer]=CM_CT2[[#This Row],[Contract Number Customer]])*(CM_CT2[Row Type]="Header"),CM_CT2[Currency])</f>
        <v/>
      </c>
      <c r="BQ213" s="75">
        <f t="array" ref="BQ213">+_xlfn.XLOOKUP(1,(CM_CT2[Contract Number Customer]=CM_CT2[[#This Row],[Contract Number Customer]])*(CM_CT2[Row Type]="Header"),CM_CT2[Lease Rate EUR])</f>
        <v/>
      </c>
      <c r="BR213" s="306" t="n"/>
      <c r="BS213" s="306" t="n"/>
      <c r="BT213" s="177" t="n"/>
      <c r="BU213" s="306" t="n"/>
      <c r="BV213" s="179">
        <f t="array" ref="BV213">+_xlfn.XLOOKUP(1,(Table_Mietpos[Vertragsnummer]=CM_CT2[[#This Row],[Contract Number M3]])*(Table_Mietpos[Auftragspos.]=CM_CT2[[#This Row],[Rentalposition M3]]),Table_Mietpos[Nettosatz/Typ])</f>
        <v/>
      </c>
      <c r="BW213" s="306" t="n"/>
      <c r="BX213" s="75" t="n"/>
      <c r="BY213" s="75" t="n"/>
      <c r="BZ213" s="75" t="n"/>
      <c r="CA213" s="75" t="n"/>
      <c r="CB213" s="75" t="n"/>
      <c r="CC213" s="307" t="n"/>
      <c r="CD213" s="307" t="n"/>
      <c r="CE213" s="307" t="n"/>
      <c r="CF213" s="307" t="n"/>
      <c r="CG213" s="28" t="n"/>
      <c r="CH213" s="28" t="n"/>
      <c r="CI213" s="28" t="n"/>
      <c r="CJ213" s="186" t="n"/>
      <c r="CK213" s="307" t="n"/>
      <c r="CL213" s="306" t="n"/>
      <c r="CM213" s="12" t="n"/>
      <c r="CN213" s="20" t="n"/>
      <c r="CO213" s="142" t="n"/>
      <c r="CP213" s="142" t="n"/>
      <c r="CQ213" s="142" t="n"/>
      <c r="CR213" s="20" t="n"/>
    </row>
    <row r="214" ht="15" customHeight="1" s="287">
      <c r="B214" s="11" t="n"/>
      <c r="C214" s="14" t="inlineStr">
        <is>
          <t>V700010</t>
        </is>
      </c>
      <c r="D214" s="10" t="n"/>
      <c r="E214" s="15">
        <f t="array" ref="E214">+_xlfn.XLOOKUP(1,(CM_CT2[Contract Number M3]=CM_CT2[[#This Row],[Contract Number M3]])*(CM_CT2[Row Type]="Header"),CM_CT2[Contract Number Customer])</f>
        <v/>
      </c>
      <c r="F214" s="10" t="n">
        <v>5</v>
      </c>
      <c r="G214" s="10" t="inlineStr">
        <is>
          <t>Wagon</t>
        </is>
      </c>
      <c r="H214" s="10" t="n">
        <v>5</v>
      </c>
      <c r="I214" s="73">
        <f t="array" ref="I214">+_xlfn.XLOOKUP(1,(Table_Mietpos[Vertragsnummer]=CM[[#This Row],[Contract Number M3]])*(Table_Mietpos[Auftragspos.]=CM[[#This Row],[Rentalposition M3]]),Table_Mietpos[ChNr])</f>
        <v/>
      </c>
      <c r="J214" s="72">
        <f t="array" ref="J214">+_xlfn.XLOOKUP(1,(CM_CT2[Contract Number Customer]=CM_CT2[[#This Row],[Contract Number Customer]])*(CM_CT2[Row Type]="Header"),CM_CT2[Customer])</f>
        <v/>
      </c>
      <c r="K214" s="51" t="n"/>
      <c r="L214" s="51" t="n"/>
      <c r="M214" s="15">
        <f t="array" ref="M214">+_xlfn.XLOOKUP(1,(CM_CT2[Contract Number Customer]=CM_CT2[[#This Row],[Contract Number Customer]])*(CM_CT2[Row Type]="Header"),CM_CT2[Sales Manager])</f>
        <v/>
      </c>
      <c r="N214" s="15">
        <f t="array" ref="N214">+_xlfn.XLOOKUP(1,(CM_CT2[Contract Number Customer]=CM_CT2[[#This Row],[Contract Number Customer]])*(CM_CT2[Row Type]="Header"),CM_CT2[Wagon Type])</f>
        <v/>
      </c>
      <c r="O214" s="10" t="n">
        <v>1</v>
      </c>
      <c r="P214" s="10" t="n"/>
      <c r="Q214" s="10" t="n"/>
      <c r="R214" s="10" t="n">
        <v>1</v>
      </c>
      <c r="S214" s="10" t="n"/>
      <c r="T214" s="10" t="n">
        <v>1</v>
      </c>
      <c r="U214" s="15">
        <f>+IF(CM_CT2[[#This Row],[Contract Status]]&lt;&gt;"ended",1,0)</f>
        <v/>
      </c>
      <c r="V214" s="15" t="n"/>
      <c r="W214" s="15">
        <f t="array" ref="W214">_xlfn.XLOOKUP(1,(CM_CT2[Contract Number Customer]=$E213)*(CM_CT2[Delivery Batch]=$F213)*(CM_CT2[Row Type]="Batch"),CM_CT2[Contract Flex])</f>
        <v/>
      </c>
      <c r="X214" s="54">
        <f t="array" ref="X214">_xlfn.XLOOKUP(1,(CM_CT2[Contract Number Customer]=$E213)*(CM_CT2[Delivery Batch]=$F213)*(CM_CT2[Row Type]="Batch"),CM_CT2[Flex StartDate])</f>
        <v/>
      </c>
      <c r="Y214" s="54">
        <f t="array" ref="Y214">_xlfn.XLOOKUP(1,(CM_CT2[Contract Number Customer]=$E213)*(CM_CT2[Delivery Batch]=$F213)*(CM_CT2[Row Type]="Batch"),CM_CT2[Flex EndDate])</f>
        <v/>
      </c>
      <c r="Z214" s="15">
        <f t="array" ref="Z214">_xlfn.XLOOKUP(1,(CM_CT2[Contract Number Customer]=$E213)*(CM_CT2[Delivery Batch]=$F213)*(CM_CT2[Row Type]="Batch"),CM_CT2[Contract Status])</f>
        <v/>
      </c>
      <c r="AA214" s="15" t="n"/>
      <c r="AB214" s="74" t="n"/>
      <c r="AC214" s="74" t="n"/>
      <c r="AD214" s="131">
        <f t="array" ref="AD214">+_xlfn.XLOOKUP(1,(Table_Mietpos[Vertragsnummer]=CM_CT2[[#This Row],[Contract Number M3]])*(Table_Mietpos[Auftragspos.]=CM_CT2[[#This Row],[Rentalposition M3]]),Table_Mietpos[Gueltig_ab])</f>
        <v/>
      </c>
      <c r="AE214" s="131">
        <f t="array" ref="AE214">+_xlfn.XLOOKUP(1,(Table_Mietpos[Vertragsnummer]=CM_CT2[[#This Row],[Contract Number M3]])*(Table_Mietpos[Auftragspos.]=CM_CT2[[#This Row],[Rentalposition M3]]),Table_Mietpos[Gueltig_bis])</f>
        <v/>
      </c>
      <c r="AF214" s="50">
        <f t="array" ref="AF214">+_xlfn.XLOOKUP(1,(CM_CT2[Contract Number Customer]=CM_CT2[[#This Row],[Contract Number Customer]])*(CM_CT2[Row Type]="Header"),CM_CT2[Contract Lenght Initial])</f>
        <v/>
      </c>
      <c r="AG214" s="136">
        <f>+CM_CT2[[#This Row],[Rental EndDate]]</f>
        <v/>
      </c>
      <c r="AH214" s="305" t="n"/>
      <c r="AI214" s="305" t="n"/>
      <c r="AJ214" s="305" t="n"/>
      <c r="AK214" s="53" t="n"/>
      <c r="AL214" s="15">
        <f t="array" ref="AL214">+_xlfn.XLOOKUP(1,(CM_CT2[Contract Number Customer]=CM_CT2[[#This Row],[Contract Number Customer]])*(CM_CT2[Row Type]="Header"),CM_CT2[Early Termination Category])</f>
        <v/>
      </c>
      <c r="AM214" s="136">
        <f t="array" ref="AM214">_xlfn.XLOOKUP(1,(CM_CT2[Contract Number Customer]=$E213)*(CM_CT2[Delivery Batch]=$F213)*(CM_CT2[Row Type]="Batch"),CM_CT2[Early Termination cut-off date1])</f>
        <v/>
      </c>
      <c r="AN214" s="136">
        <f t="array" ref="AN214">_xlfn.XLOOKUP(1,(CM_CT2[Contract Number Customer]=$E213)*(CM_CT2[Delivery Batch]=$F213)*(CM_CT2[Row Type]="Batch"),CM_CT2[Early Termination cut-off date2])</f>
        <v/>
      </c>
      <c r="AO214" s="53">
        <f t="array" ref="AO214">+_xlfn.XLOOKUP(1,(CM_CT2[Contract Number Customer]=CM_CT2[[#This Row],[Contract Number Customer]])*(CM_CT2[Row Type]="Header"),CM_CT2[Early Termination Notice Period Mths])</f>
        <v/>
      </c>
      <c r="AP214" s="53">
        <f t="array" ref="AP214">+_xlfn.XLOOKUP(1,(CM_CT2[Contract Number Customer]=CM_CT2[[#This Row],[Contract Number Customer]])*(CM_CT2[Row Type]="Header"),CM_CT2[Duly Termination Notice Period Mths])</f>
        <v/>
      </c>
      <c r="AQ214" s="54" t="n"/>
      <c r="AR214" s="54">
        <f t="array" ref="AR214">+_xlfn.XLOOKUP(1,(CM_CT2[[#This Row],[Contract Number M3]]=Next_possible_notice[Contract Number M3])*(CM_CT2[[#This Row],[Rentalposition M3]]=Next_possible_notice[Rentalposition M3]),Next_possible_notice[NoticeDateCalc])</f>
        <v/>
      </c>
      <c r="AS214" s="117" t="n"/>
      <c r="AT214" s="75" t="n"/>
      <c r="AU214" s="75" t="n"/>
      <c r="AV214" s="75" t="n"/>
      <c r="AW214" s="75" t="n"/>
      <c r="AX214" s="53" t="n"/>
      <c r="AY214" s="75" t="n"/>
      <c r="AZ214" s="54" t="n"/>
      <c r="BA214" s="50">
        <f t="array" ref="BA214">+_xlfn.XLOOKUP(1,(CM_CT2[Contract Number Customer]=CM_CT2[[#This Row],[Contract Number Customer]])*(CM_CT2[Row Type]="Header"),CM_CT2[Contract Lenght Early Clause &amp; Option])</f>
        <v/>
      </c>
      <c r="BB214" s="15" t="n"/>
      <c r="BC214" s="15" t="n"/>
      <c r="BD214" s="15" t="n"/>
      <c r="BE214" s="15" t="n"/>
      <c r="BF214" s="15" t="n"/>
      <c r="BG214" s="15" t="n"/>
      <c r="BH214" s="24" t="n"/>
      <c r="BI214" s="10" t="n"/>
      <c r="BJ214" s="118" t="n"/>
      <c r="BK214" s="24" t="n"/>
      <c r="BL214" s="24" t="n"/>
      <c r="BM214" s="50">
        <f t="array" ref="BM214">+_xlfn.XLOOKUP(1,(CM_CT2[Contract Number Customer]=CM_CT2[[#This Row],[Contract Number Customer]])*(CM_CT2[Row Type]="Header"),CM_CT2[Contract Mileage])</f>
        <v/>
      </c>
      <c r="BN214" s="50" t="n"/>
      <c r="BO214" s="54" t="n"/>
      <c r="BP214" s="54">
        <f t="array" ref="BP214">+_xlfn.XLOOKUP(1,(CM_CT2[Contract Number Customer]=CM_CT2[[#This Row],[Contract Number Customer]])*(CM_CT2[Row Type]="Header"),CM_CT2[Currency])</f>
        <v/>
      </c>
      <c r="BQ214" s="75">
        <f t="array" ref="BQ214">+_xlfn.XLOOKUP(1,(CM_CT2[Contract Number Customer]=CM_CT2[[#This Row],[Contract Number Customer]])*(CM_CT2[Row Type]="Header"),CM_CT2[Lease Rate EUR])</f>
        <v/>
      </c>
      <c r="BR214" s="306" t="n"/>
      <c r="BS214" s="306" t="n"/>
      <c r="BT214" s="177" t="n"/>
      <c r="BU214" s="306" t="n"/>
      <c r="BV214" s="179">
        <f t="array" ref="BV214">+_xlfn.XLOOKUP(1,(Table_Mietpos[Vertragsnummer]=CM_CT2[[#This Row],[Contract Number M3]])*(Table_Mietpos[Auftragspos.]=CM_CT2[[#This Row],[Rentalposition M3]]),Table_Mietpos[Nettosatz/Typ])</f>
        <v/>
      </c>
      <c r="BW214" s="306" t="n"/>
      <c r="BX214" s="75" t="n"/>
      <c r="BY214" s="75" t="n"/>
      <c r="BZ214" s="75" t="n"/>
      <c r="CA214" s="75" t="n"/>
      <c r="CB214" s="75" t="n"/>
      <c r="CC214" s="307" t="n"/>
      <c r="CD214" s="307" t="n"/>
      <c r="CE214" s="307" t="n"/>
      <c r="CF214" s="307" t="n"/>
      <c r="CG214" s="28" t="n"/>
      <c r="CH214" s="28" t="n"/>
      <c r="CI214" s="28" t="n"/>
      <c r="CJ214" s="186" t="n"/>
      <c r="CK214" s="307" t="n"/>
      <c r="CL214" s="306" t="n"/>
      <c r="CM214" s="12" t="n"/>
      <c r="CN214" s="20" t="n"/>
      <c r="CO214" s="142" t="n"/>
      <c r="CP214" s="142" t="n"/>
      <c r="CQ214" s="142" t="n"/>
      <c r="CR214" s="20" t="n"/>
    </row>
    <row r="215" ht="15" customHeight="1" s="287">
      <c r="B215" s="11" t="n"/>
      <c r="C215" s="14" t="inlineStr">
        <is>
          <t>V700010</t>
        </is>
      </c>
      <c r="D215" s="10" t="n"/>
      <c r="E215" s="15">
        <f t="array" ref="E215">+_xlfn.XLOOKUP(1,(CM_CT2[Contract Number M3]=CM_CT2[[#This Row],[Contract Number M3]])*(CM_CT2[Row Type]="Header"),CM_CT2[Contract Number Customer])</f>
        <v/>
      </c>
      <c r="F215" s="10" t="n">
        <v>5</v>
      </c>
      <c r="G215" s="10" t="inlineStr">
        <is>
          <t>Wagon</t>
        </is>
      </c>
      <c r="H215" s="10" t="n">
        <v>6</v>
      </c>
      <c r="I215" s="73">
        <f t="array" ref="I215">+_xlfn.XLOOKUP(1,(Table_Mietpos[Vertragsnummer]=CM[[#This Row],[Contract Number M3]])*(Table_Mietpos[Auftragspos.]=CM[[#This Row],[Rentalposition M3]]),Table_Mietpos[ChNr])</f>
        <v/>
      </c>
      <c r="J215" s="72">
        <f t="array" ref="J215">+_xlfn.XLOOKUP(1,(CM_CT2[Contract Number Customer]=CM_CT2[[#This Row],[Contract Number Customer]])*(CM_CT2[Row Type]="Header"),CM_CT2[Customer])</f>
        <v/>
      </c>
      <c r="K215" s="51" t="n"/>
      <c r="L215" s="51" t="n"/>
      <c r="M215" s="15">
        <f t="array" ref="M215">+_xlfn.XLOOKUP(1,(CM_CT2[Contract Number Customer]=CM_CT2[[#This Row],[Contract Number Customer]])*(CM_CT2[Row Type]="Header"),CM_CT2[Sales Manager])</f>
        <v/>
      </c>
      <c r="N215" s="15">
        <f t="array" ref="N215">+_xlfn.XLOOKUP(1,(CM_CT2[Contract Number Customer]=CM_CT2[[#This Row],[Contract Number Customer]])*(CM_CT2[Row Type]="Header"),CM_CT2[Wagon Type])</f>
        <v/>
      </c>
      <c r="O215" s="10" t="n">
        <v>1</v>
      </c>
      <c r="P215" s="10" t="n"/>
      <c r="Q215" s="10" t="n"/>
      <c r="R215" s="10" t="n">
        <v>1</v>
      </c>
      <c r="S215" s="10" t="n"/>
      <c r="T215" s="10" t="n">
        <v>1</v>
      </c>
      <c r="U215" s="15">
        <f>+IF(CM_CT2[[#This Row],[Contract Status]]&lt;&gt;"ended",1,0)</f>
        <v/>
      </c>
      <c r="V215" s="15" t="n"/>
      <c r="W215" s="15">
        <f t="array" ref="W215">_xlfn.XLOOKUP(1,(CM_CT2[Contract Number Customer]=$E214)*(CM_CT2[Delivery Batch]=$F214)*(CM_CT2[Row Type]="Batch"),CM_CT2[Contract Flex])</f>
        <v/>
      </c>
      <c r="X215" s="54">
        <f t="array" ref="X215">_xlfn.XLOOKUP(1,(CM_CT2[Contract Number Customer]=$E214)*(CM_CT2[Delivery Batch]=$F214)*(CM_CT2[Row Type]="Batch"),CM_CT2[Flex StartDate])</f>
        <v/>
      </c>
      <c r="Y215" s="54">
        <f t="array" ref="Y215">_xlfn.XLOOKUP(1,(CM_CT2[Contract Number Customer]=$E214)*(CM_CT2[Delivery Batch]=$F214)*(CM_CT2[Row Type]="Batch"),CM_CT2[Flex EndDate])</f>
        <v/>
      </c>
      <c r="Z215" s="15">
        <f t="array" ref="Z215">_xlfn.XLOOKUP(1,(CM_CT2[Contract Number Customer]=$E214)*(CM_CT2[Delivery Batch]=$F214)*(CM_CT2[Row Type]="Batch"),CM_CT2[Contract Status])</f>
        <v/>
      </c>
      <c r="AA215" s="15" t="n"/>
      <c r="AB215" s="74" t="n"/>
      <c r="AC215" s="74" t="n"/>
      <c r="AD215" s="131">
        <f t="array" ref="AD215">+_xlfn.XLOOKUP(1,(Table_Mietpos[Vertragsnummer]=CM_CT2[[#This Row],[Contract Number M3]])*(Table_Mietpos[Auftragspos.]=CM_CT2[[#This Row],[Rentalposition M3]]),Table_Mietpos[Gueltig_ab])</f>
        <v/>
      </c>
      <c r="AE215" s="131">
        <f t="array" ref="AE215">+_xlfn.XLOOKUP(1,(Table_Mietpos[Vertragsnummer]=CM_CT2[[#This Row],[Contract Number M3]])*(Table_Mietpos[Auftragspos.]=CM_CT2[[#This Row],[Rentalposition M3]]),Table_Mietpos[Gueltig_bis])</f>
        <v/>
      </c>
      <c r="AF215" s="50">
        <f t="array" ref="AF215">+_xlfn.XLOOKUP(1,(CM_CT2[Contract Number Customer]=CM_CT2[[#This Row],[Contract Number Customer]])*(CM_CT2[Row Type]="Header"),CM_CT2[Contract Lenght Initial])</f>
        <v/>
      </c>
      <c r="AG215" s="136">
        <f>+CM_CT2[[#This Row],[Rental EndDate]]</f>
        <v/>
      </c>
      <c r="AH215" s="305" t="n"/>
      <c r="AI215" s="305" t="n"/>
      <c r="AJ215" s="305" t="n"/>
      <c r="AK215" s="53" t="n"/>
      <c r="AL215" s="15">
        <f t="array" ref="AL215">+_xlfn.XLOOKUP(1,(CM_CT2[Contract Number Customer]=CM_CT2[[#This Row],[Contract Number Customer]])*(CM_CT2[Row Type]="Header"),CM_CT2[Early Termination Category])</f>
        <v/>
      </c>
      <c r="AM215" s="136">
        <f t="array" ref="AM215">_xlfn.XLOOKUP(1,(CM_CT2[Contract Number Customer]=$E214)*(CM_CT2[Delivery Batch]=$F214)*(CM_CT2[Row Type]="Batch"),CM_CT2[Early Termination cut-off date1])</f>
        <v/>
      </c>
      <c r="AN215" s="136">
        <f t="array" ref="AN215">_xlfn.XLOOKUP(1,(CM_CT2[Contract Number Customer]=$E214)*(CM_CT2[Delivery Batch]=$F214)*(CM_CT2[Row Type]="Batch"),CM_CT2[Early Termination cut-off date2])</f>
        <v/>
      </c>
      <c r="AO215" s="53">
        <f t="array" ref="AO215">+_xlfn.XLOOKUP(1,(CM_CT2[Contract Number Customer]=CM_CT2[[#This Row],[Contract Number Customer]])*(CM_CT2[Row Type]="Header"),CM_CT2[Early Termination Notice Period Mths])</f>
        <v/>
      </c>
      <c r="AP215" s="53">
        <f t="array" ref="AP215">+_xlfn.XLOOKUP(1,(CM_CT2[Contract Number Customer]=CM_CT2[[#This Row],[Contract Number Customer]])*(CM_CT2[Row Type]="Header"),CM_CT2[Duly Termination Notice Period Mths])</f>
        <v/>
      </c>
      <c r="AQ215" s="54" t="n"/>
      <c r="AR215" s="54">
        <f t="array" ref="AR215">+_xlfn.XLOOKUP(1,(CM_CT2[[#This Row],[Contract Number M3]]=Next_possible_notice[Contract Number M3])*(CM_CT2[[#This Row],[Rentalposition M3]]=Next_possible_notice[Rentalposition M3]),Next_possible_notice[NoticeDateCalc])</f>
        <v/>
      </c>
      <c r="AS215" s="117" t="n"/>
      <c r="AT215" s="75" t="n"/>
      <c r="AU215" s="75" t="n"/>
      <c r="AV215" s="75" t="n"/>
      <c r="AW215" s="75" t="n"/>
      <c r="AX215" s="53" t="n"/>
      <c r="AY215" s="75" t="n"/>
      <c r="AZ215" s="54" t="n"/>
      <c r="BA215" s="50">
        <f t="array" ref="BA215">+_xlfn.XLOOKUP(1,(CM_CT2[Contract Number Customer]=CM_CT2[[#This Row],[Contract Number Customer]])*(CM_CT2[Row Type]="Header"),CM_CT2[Contract Lenght Early Clause &amp; Option])</f>
        <v/>
      </c>
      <c r="BB215" s="15" t="n"/>
      <c r="BC215" s="15" t="n"/>
      <c r="BD215" s="15" t="n"/>
      <c r="BE215" s="15" t="n"/>
      <c r="BF215" s="15" t="n"/>
      <c r="BG215" s="15" t="n"/>
      <c r="BH215" s="24" t="n"/>
      <c r="BI215" s="10" t="n"/>
      <c r="BJ215" s="118" t="n"/>
      <c r="BK215" s="24" t="n"/>
      <c r="BL215" s="24" t="n"/>
      <c r="BM215" s="50">
        <f t="array" ref="BM215">+_xlfn.XLOOKUP(1,(CM_CT2[Contract Number Customer]=CM_CT2[[#This Row],[Contract Number Customer]])*(CM_CT2[Row Type]="Header"),CM_CT2[Contract Mileage])</f>
        <v/>
      </c>
      <c r="BN215" s="50" t="n"/>
      <c r="BO215" s="54" t="n"/>
      <c r="BP215" s="54">
        <f t="array" ref="BP215">+_xlfn.XLOOKUP(1,(CM_CT2[Contract Number Customer]=CM_CT2[[#This Row],[Contract Number Customer]])*(CM_CT2[Row Type]="Header"),CM_CT2[Currency])</f>
        <v/>
      </c>
      <c r="BQ215" s="75">
        <f t="array" ref="BQ215">+_xlfn.XLOOKUP(1,(CM_CT2[Contract Number Customer]=CM_CT2[[#This Row],[Contract Number Customer]])*(CM_CT2[Row Type]="Header"),CM_CT2[Lease Rate EUR])</f>
        <v/>
      </c>
      <c r="BR215" s="306" t="n"/>
      <c r="BS215" s="306" t="n"/>
      <c r="BT215" s="177" t="n"/>
      <c r="BU215" s="306" t="n"/>
      <c r="BV215" s="179">
        <f t="array" ref="BV215">+_xlfn.XLOOKUP(1,(Table_Mietpos[Vertragsnummer]=CM_CT2[[#This Row],[Contract Number M3]])*(Table_Mietpos[Auftragspos.]=CM_CT2[[#This Row],[Rentalposition M3]]),Table_Mietpos[Nettosatz/Typ])</f>
        <v/>
      </c>
      <c r="BW215" s="306" t="n"/>
      <c r="BX215" s="75" t="n"/>
      <c r="BY215" s="75" t="n"/>
      <c r="BZ215" s="75" t="n"/>
      <c r="CA215" s="75" t="n"/>
      <c r="CB215" s="75" t="n"/>
      <c r="CC215" s="307" t="n"/>
      <c r="CD215" s="307" t="n"/>
      <c r="CE215" s="307" t="n"/>
      <c r="CF215" s="307" t="n"/>
      <c r="CG215" s="28" t="n"/>
      <c r="CH215" s="28" t="n"/>
      <c r="CI215" s="28" t="n"/>
      <c r="CJ215" s="186" t="n"/>
      <c r="CK215" s="307" t="n"/>
      <c r="CL215" s="306" t="n"/>
      <c r="CM215" s="12" t="n"/>
      <c r="CN215" s="20" t="n"/>
      <c r="CO215" s="142" t="n"/>
      <c r="CP215" s="142" t="n"/>
      <c r="CQ215" s="142" t="n"/>
      <c r="CR215" s="20" t="n"/>
    </row>
    <row r="216" ht="15" customHeight="1" s="287">
      <c r="B216" s="11" t="n"/>
      <c r="C216" s="14" t="inlineStr">
        <is>
          <t>V700010</t>
        </is>
      </c>
      <c r="D216" s="10" t="n"/>
      <c r="E216" s="15">
        <f t="array" ref="E216">+_xlfn.XLOOKUP(1,(CM_CT2[Contract Number M3]=CM_CT2[[#This Row],[Contract Number M3]])*(CM_CT2[Row Type]="Header"),CM_CT2[Contract Number Customer])</f>
        <v/>
      </c>
      <c r="F216" s="10" t="n">
        <v>5</v>
      </c>
      <c r="G216" s="10" t="inlineStr">
        <is>
          <t>Wagon</t>
        </is>
      </c>
      <c r="H216" s="10" t="n">
        <v>7</v>
      </c>
      <c r="I216" s="73">
        <f t="array" ref="I216">+_xlfn.XLOOKUP(1,(Table_Mietpos[Vertragsnummer]=CM[[#This Row],[Contract Number M3]])*(Table_Mietpos[Auftragspos.]=CM[[#This Row],[Rentalposition M3]]),Table_Mietpos[ChNr])</f>
        <v/>
      </c>
      <c r="J216" s="72">
        <f t="array" ref="J216">+_xlfn.XLOOKUP(1,(CM_CT2[Contract Number Customer]=CM_CT2[[#This Row],[Contract Number Customer]])*(CM_CT2[Row Type]="Header"),CM_CT2[Customer])</f>
        <v/>
      </c>
      <c r="K216" s="51" t="n"/>
      <c r="L216" s="51" t="n"/>
      <c r="M216" s="15">
        <f t="array" ref="M216">+_xlfn.XLOOKUP(1,(CM_CT2[Contract Number Customer]=CM_CT2[[#This Row],[Contract Number Customer]])*(CM_CT2[Row Type]="Header"),CM_CT2[Sales Manager])</f>
        <v/>
      </c>
      <c r="N216" s="15">
        <f t="array" ref="N216">+_xlfn.XLOOKUP(1,(CM_CT2[Contract Number Customer]=CM_CT2[[#This Row],[Contract Number Customer]])*(CM_CT2[Row Type]="Header"),CM_CT2[Wagon Type])</f>
        <v/>
      </c>
      <c r="O216" s="10" t="n">
        <v>1</v>
      </c>
      <c r="P216" s="10" t="n"/>
      <c r="Q216" s="10" t="n"/>
      <c r="R216" s="10" t="n">
        <v>1</v>
      </c>
      <c r="S216" s="10" t="n"/>
      <c r="T216" s="10" t="n">
        <v>1</v>
      </c>
      <c r="U216" s="15">
        <f>+IF(CM_CT2[[#This Row],[Contract Status]]&lt;&gt;"ended",1,0)</f>
        <v/>
      </c>
      <c r="V216" s="15" t="n"/>
      <c r="W216" s="15">
        <f t="array" ref="W216">_xlfn.XLOOKUP(1,(CM_CT2[Contract Number Customer]=$E215)*(CM_CT2[Delivery Batch]=$F215)*(CM_CT2[Row Type]="Batch"),CM_CT2[Contract Flex])</f>
        <v/>
      </c>
      <c r="X216" s="54">
        <f t="array" ref="X216">_xlfn.XLOOKUP(1,(CM_CT2[Contract Number Customer]=$E215)*(CM_CT2[Delivery Batch]=$F215)*(CM_CT2[Row Type]="Batch"),CM_CT2[Flex StartDate])</f>
        <v/>
      </c>
      <c r="Y216" s="54">
        <f t="array" ref="Y216">_xlfn.XLOOKUP(1,(CM_CT2[Contract Number Customer]=$E215)*(CM_CT2[Delivery Batch]=$F215)*(CM_CT2[Row Type]="Batch"),CM_CT2[Flex EndDate])</f>
        <v/>
      </c>
      <c r="Z216" s="15">
        <f t="array" ref="Z216">_xlfn.XLOOKUP(1,(CM_CT2[Contract Number Customer]=$E215)*(CM_CT2[Delivery Batch]=$F215)*(CM_CT2[Row Type]="Batch"),CM_CT2[Contract Status])</f>
        <v/>
      </c>
      <c r="AA216" s="15" t="n"/>
      <c r="AB216" s="74" t="n"/>
      <c r="AC216" s="74" t="n"/>
      <c r="AD216" s="131">
        <f t="array" ref="AD216">+_xlfn.XLOOKUP(1,(Table_Mietpos[Vertragsnummer]=CM_CT2[[#This Row],[Contract Number M3]])*(Table_Mietpos[Auftragspos.]=CM_CT2[[#This Row],[Rentalposition M3]]),Table_Mietpos[Gueltig_ab])</f>
        <v/>
      </c>
      <c r="AE216" s="131">
        <f t="array" ref="AE216">+_xlfn.XLOOKUP(1,(Table_Mietpos[Vertragsnummer]=CM_CT2[[#This Row],[Contract Number M3]])*(Table_Mietpos[Auftragspos.]=CM_CT2[[#This Row],[Rentalposition M3]]),Table_Mietpos[Gueltig_bis])</f>
        <v/>
      </c>
      <c r="AF216" s="50">
        <f t="array" ref="AF216">+_xlfn.XLOOKUP(1,(CM_CT2[Contract Number Customer]=CM_CT2[[#This Row],[Contract Number Customer]])*(CM_CT2[Row Type]="Header"),CM_CT2[Contract Lenght Initial])</f>
        <v/>
      </c>
      <c r="AG216" s="136">
        <f>+CM_CT2[[#This Row],[Rental EndDate]]</f>
        <v/>
      </c>
      <c r="AH216" s="305" t="n"/>
      <c r="AI216" s="305" t="n"/>
      <c r="AJ216" s="305" t="n"/>
      <c r="AK216" s="53" t="n"/>
      <c r="AL216" s="15">
        <f t="array" ref="AL216">+_xlfn.XLOOKUP(1,(CM_CT2[Contract Number Customer]=CM_CT2[[#This Row],[Contract Number Customer]])*(CM_CT2[Row Type]="Header"),CM_CT2[Early Termination Category])</f>
        <v/>
      </c>
      <c r="AM216" s="136">
        <f t="array" ref="AM216">_xlfn.XLOOKUP(1,(CM_CT2[Contract Number Customer]=$E215)*(CM_CT2[Delivery Batch]=$F215)*(CM_CT2[Row Type]="Batch"),CM_CT2[Early Termination cut-off date1])</f>
        <v/>
      </c>
      <c r="AN216" s="136">
        <f t="array" ref="AN216">_xlfn.XLOOKUP(1,(CM_CT2[Contract Number Customer]=$E215)*(CM_CT2[Delivery Batch]=$F215)*(CM_CT2[Row Type]="Batch"),CM_CT2[Early Termination cut-off date2])</f>
        <v/>
      </c>
      <c r="AO216" s="53">
        <f t="array" ref="AO216">+_xlfn.XLOOKUP(1,(CM_CT2[Contract Number Customer]=CM_CT2[[#This Row],[Contract Number Customer]])*(CM_CT2[Row Type]="Header"),CM_CT2[Early Termination Notice Period Mths])</f>
        <v/>
      </c>
      <c r="AP216" s="53">
        <f t="array" ref="AP216">+_xlfn.XLOOKUP(1,(CM_CT2[Contract Number Customer]=CM_CT2[[#This Row],[Contract Number Customer]])*(CM_CT2[Row Type]="Header"),CM_CT2[Duly Termination Notice Period Mths])</f>
        <v/>
      </c>
      <c r="AQ216" s="54" t="n"/>
      <c r="AR216" s="54">
        <f t="array" ref="AR216">+_xlfn.XLOOKUP(1,(CM_CT2[[#This Row],[Contract Number M3]]=Next_possible_notice[Contract Number M3])*(CM_CT2[[#This Row],[Rentalposition M3]]=Next_possible_notice[Rentalposition M3]),Next_possible_notice[NoticeDateCalc])</f>
        <v/>
      </c>
      <c r="AS216" s="117" t="n"/>
      <c r="AT216" s="75" t="n"/>
      <c r="AU216" s="75" t="n"/>
      <c r="AV216" s="75" t="n"/>
      <c r="AW216" s="75" t="n"/>
      <c r="AX216" s="53" t="n"/>
      <c r="AY216" s="75" t="n"/>
      <c r="AZ216" s="54" t="n"/>
      <c r="BA216" s="50">
        <f t="array" ref="BA216">+_xlfn.XLOOKUP(1,(CM_CT2[Contract Number Customer]=CM_CT2[[#This Row],[Contract Number Customer]])*(CM_CT2[Row Type]="Header"),CM_CT2[Contract Lenght Early Clause &amp; Option])</f>
        <v/>
      </c>
      <c r="BB216" s="15" t="n"/>
      <c r="BC216" s="15" t="n"/>
      <c r="BD216" s="15" t="n"/>
      <c r="BE216" s="15" t="n"/>
      <c r="BF216" s="15" t="n"/>
      <c r="BG216" s="15" t="n"/>
      <c r="BH216" s="24" t="n"/>
      <c r="BI216" s="10" t="n"/>
      <c r="BJ216" s="118" t="n"/>
      <c r="BK216" s="24" t="n"/>
      <c r="BL216" s="24" t="n"/>
      <c r="BM216" s="50">
        <f t="array" ref="BM216">+_xlfn.XLOOKUP(1,(CM_CT2[Contract Number Customer]=CM_CT2[[#This Row],[Contract Number Customer]])*(CM_CT2[Row Type]="Header"),CM_CT2[Contract Mileage])</f>
        <v/>
      </c>
      <c r="BN216" s="50" t="n"/>
      <c r="BO216" s="54" t="n"/>
      <c r="BP216" s="54">
        <f t="array" ref="BP216">+_xlfn.XLOOKUP(1,(CM_CT2[Contract Number Customer]=CM_CT2[[#This Row],[Contract Number Customer]])*(CM_CT2[Row Type]="Header"),CM_CT2[Currency])</f>
        <v/>
      </c>
      <c r="BQ216" s="75">
        <f t="array" ref="BQ216">+_xlfn.XLOOKUP(1,(CM_CT2[Contract Number Customer]=CM_CT2[[#This Row],[Contract Number Customer]])*(CM_CT2[Row Type]="Header"),CM_CT2[Lease Rate EUR])</f>
        <v/>
      </c>
      <c r="BR216" s="306" t="n"/>
      <c r="BS216" s="306" t="n"/>
      <c r="BT216" s="177" t="n"/>
      <c r="BU216" s="306" t="n"/>
      <c r="BV216" s="179">
        <f t="array" ref="BV216">+_xlfn.XLOOKUP(1,(Table_Mietpos[Vertragsnummer]=CM_CT2[[#This Row],[Contract Number M3]])*(Table_Mietpos[Auftragspos.]=CM_CT2[[#This Row],[Rentalposition M3]]),Table_Mietpos[Nettosatz/Typ])</f>
        <v/>
      </c>
      <c r="BW216" s="306" t="n"/>
      <c r="BX216" s="75" t="n"/>
      <c r="BY216" s="75" t="n"/>
      <c r="BZ216" s="75" t="n"/>
      <c r="CA216" s="75" t="n"/>
      <c r="CB216" s="75" t="n"/>
      <c r="CC216" s="307" t="n"/>
      <c r="CD216" s="307" t="n"/>
      <c r="CE216" s="307" t="n"/>
      <c r="CF216" s="307" t="n"/>
      <c r="CG216" s="28" t="n"/>
      <c r="CH216" s="28" t="n"/>
      <c r="CI216" s="28" t="n"/>
      <c r="CJ216" s="186" t="n"/>
      <c r="CK216" s="307" t="n"/>
      <c r="CL216" s="306" t="n"/>
      <c r="CM216" s="12" t="n"/>
      <c r="CN216" s="20" t="n"/>
      <c r="CO216" s="142" t="n"/>
      <c r="CP216" s="142" t="n"/>
      <c r="CQ216" s="142" t="n"/>
      <c r="CR216" s="20" t="n"/>
    </row>
    <row r="217" ht="15" customHeight="1" s="287">
      <c r="B217" s="11" t="n"/>
      <c r="C217" s="14" t="inlineStr">
        <is>
          <t>V700010</t>
        </is>
      </c>
      <c r="D217" s="10" t="n"/>
      <c r="E217" s="15">
        <f t="array" ref="E217">+_xlfn.XLOOKUP(1,(CM_CT2[Contract Number M3]=CM_CT2[[#This Row],[Contract Number M3]])*(CM_CT2[Row Type]="Header"),CM_CT2[Contract Number Customer])</f>
        <v/>
      </c>
      <c r="F217" s="10" t="n">
        <v>5</v>
      </c>
      <c r="G217" s="10" t="inlineStr">
        <is>
          <t>Wagon</t>
        </is>
      </c>
      <c r="H217" s="10" t="n">
        <v>8</v>
      </c>
      <c r="I217" s="73">
        <f t="array" ref="I217">+_xlfn.XLOOKUP(1,(Table_Mietpos[Vertragsnummer]=CM[[#This Row],[Contract Number M3]])*(Table_Mietpos[Auftragspos.]=CM[[#This Row],[Rentalposition M3]]),Table_Mietpos[ChNr])</f>
        <v/>
      </c>
      <c r="J217" s="72">
        <f t="array" ref="J217">+_xlfn.XLOOKUP(1,(CM_CT2[Contract Number Customer]=CM_CT2[[#This Row],[Contract Number Customer]])*(CM_CT2[Row Type]="Header"),CM_CT2[Customer])</f>
        <v/>
      </c>
      <c r="K217" s="51" t="n"/>
      <c r="L217" s="51" t="n"/>
      <c r="M217" s="15">
        <f t="array" ref="M217">+_xlfn.XLOOKUP(1,(CM_CT2[Contract Number Customer]=CM_CT2[[#This Row],[Contract Number Customer]])*(CM_CT2[Row Type]="Header"),CM_CT2[Sales Manager])</f>
        <v/>
      </c>
      <c r="N217" s="15">
        <f t="array" ref="N217">+_xlfn.XLOOKUP(1,(CM_CT2[Contract Number Customer]=CM_CT2[[#This Row],[Contract Number Customer]])*(CM_CT2[Row Type]="Header"),CM_CT2[Wagon Type])</f>
        <v/>
      </c>
      <c r="O217" s="10" t="n">
        <v>1</v>
      </c>
      <c r="P217" s="10" t="n"/>
      <c r="Q217" s="10" t="n"/>
      <c r="R217" s="10" t="n">
        <v>1</v>
      </c>
      <c r="S217" s="10" t="n"/>
      <c r="T217" s="10" t="n">
        <v>1</v>
      </c>
      <c r="U217" s="15">
        <f>+IF(CM_CT2[[#This Row],[Contract Status]]&lt;&gt;"ended",1,0)</f>
        <v/>
      </c>
      <c r="V217" s="15" t="n"/>
      <c r="W217" s="15">
        <f t="array" ref="W217">_xlfn.XLOOKUP(1,(CM_CT2[Contract Number Customer]=$E216)*(CM_CT2[Delivery Batch]=$F216)*(CM_CT2[Row Type]="Batch"),CM_CT2[Contract Flex])</f>
        <v/>
      </c>
      <c r="X217" s="54">
        <f t="array" ref="X217">_xlfn.XLOOKUP(1,(CM_CT2[Contract Number Customer]=$E216)*(CM_CT2[Delivery Batch]=$F216)*(CM_CT2[Row Type]="Batch"),CM_CT2[Flex StartDate])</f>
        <v/>
      </c>
      <c r="Y217" s="54">
        <f t="array" ref="Y217">_xlfn.XLOOKUP(1,(CM_CT2[Contract Number Customer]=$E216)*(CM_CT2[Delivery Batch]=$F216)*(CM_CT2[Row Type]="Batch"),CM_CT2[Flex EndDate])</f>
        <v/>
      </c>
      <c r="Z217" s="15">
        <f t="array" ref="Z217">_xlfn.XLOOKUP(1,(CM_CT2[Contract Number Customer]=$E216)*(CM_CT2[Delivery Batch]=$F216)*(CM_CT2[Row Type]="Batch"),CM_CT2[Contract Status])</f>
        <v/>
      </c>
      <c r="AA217" s="15" t="n"/>
      <c r="AB217" s="74" t="n"/>
      <c r="AC217" s="74" t="n"/>
      <c r="AD217" s="131">
        <f t="array" ref="AD217">+_xlfn.XLOOKUP(1,(Table_Mietpos[Vertragsnummer]=CM_CT2[[#This Row],[Contract Number M3]])*(Table_Mietpos[Auftragspos.]=CM_CT2[[#This Row],[Rentalposition M3]]),Table_Mietpos[Gueltig_ab])</f>
        <v/>
      </c>
      <c r="AE217" s="131">
        <f t="array" ref="AE217">+_xlfn.XLOOKUP(1,(Table_Mietpos[Vertragsnummer]=CM_CT2[[#This Row],[Contract Number M3]])*(Table_Mietpos[Auftragspos.]=CM_CT2[[#This Row],[Rentalposition M3]]),Table_Mietpos[Gueltig_bis])</f>
        <v/>
      </c>
      <c r="AF217" s="50">
        <f t="array" ref="AF217">+_xlfn.XLOOKUP(1,(CM_CT2[Contract Number Customer]=CM_CT2[[#This Row],[Contract Number Customer]])*(CM_CT2[Row Type]="Header"),CM_CT2[Contract Lenght Initial])</f>
        <v/>
      </c>
      <c r="AG217" s="136">
        <f>+CM_CT2[[#This Row],[Rental EndDate]]</f>
        <v/>
      </c>
      <c r="AH217" s="305" t="n"/>
      <c r="AI217" s="305" t="n"/>
      <c r="AJ217" s="305" t="n"/>
      <c r="AK217" s="53" t="n"/>
      <c r="AL217" s="15">
        <f t="array" ref="AL217">+_xlfn.XLOOKUP(1,(CM_CT2[Contract Number Customer]=CM_CT2[[#This Row],[Contract Number Customer]])*(CM_CT2[Row Type]="Header"),CM_CT2[Early Termination Category])</f>
        <v/>
      </c>
      <c r="AM217" s="136">
        <f t="array" ref="AM217">_xlfn.XLOOKUP(1,(CM_CT2[Contract Number Customer]=$E216)*(CM_CT2[Delivery Batch]=$F216)*(CM_CT2[Row Type]="Batch"),CM_CT2[Early Termination cut-off date1])</f>
        <v/>
      </c>
      <c r="AN217" s="136">
        <f t="array" ref="AN217">_xlfn.XLOOKUP(1,(CM_CT2[Contract Number Customer]=$E216)*(CM_CT2[Delivery Batch]=$F216)*(CM_CT2[Row Type]="Batch"),CM_CT2[Early Termination cut-off date2])</f>
        <v/>
      </c>
      <c r="AO217" s="53">
        <f t="array" ref="AO217">+_xlfn.XLOOKUP(1,(CM_CT2[Contract Number Customer]=CM_CT2[[#This Row],[Contract Number Customer]])*(CM_CT2[Row Type]="Header"),CM_CT2[Early Termination Notice Period Mths])</f>
        <v/>
      </c>
      <c r="AP217" s="53">
        <f t="array" ref="AP217">+_xlfn.XLOOKUP(1,(CM_CT2[Contract Number Customer]=CM_CT2[[#This Row],[Contract Number Customer]])*(CM_CT2[Row Type]="Header"),CM_CT2[Duly Termination Notice Period Mths])</f>
        <v/>
      </c>
      <c r="AQ217" s="54" t="n"/>
      <c r="AR217" s="54">
        <f t="array" ref="AR217">+_xlfn.XLOOKUP(1,(CM_CT2[[#This Row],[Contract Number M3]]=Next_possible_notice[Contract Number M3])*(CM_CT2[[#This Row],[Rentalposition M3]]=Next_possible_notice[Rentalposition M3]),Next_possible_notice[NoticeDateCalc])</f>
        <v/>
      </c>
      <c r="AS217" s="117" t="n"/>
      <c r="AT217" s="75" t="n"/>
      <c r="AU217" s="75" t="n"/>
      <c r="AV217" s="75" t="n"/>
      <c r="AW217" s="75" t="n"/>
      <c r="AX217" s="53" t="n"/>
      <c r="AY217" s="75" t="n"/>
      <c r="AZ217" s="54" t="n"/>
      <c r="BA217" s="50">
        <f t="array" ref="BA217">+_xlfn.XLOOKUP(1,(CM_CT2[Contract Number Customer]=CM_CT2[[#This Row],[Contract Number Customer]])*(CM_CT2[Row Type]="Header"),CM_CT2[Contract Lenght Early Clause &amp; Option])</f>
        <v/>
      </c>
      <c r="BB217" s="15" t="n"/>
      <c r="BC217" s="15" t="n"/>
      <c r="BD217" s="15" t="n"/>
      <c r="BE217" s="15" t="n"/>
      <c r="BF217" s="15" t="n"/>
      <c r="BG217" s="15" t="n"/>
      <c r="BH217" s="24" t="n"/>
      <c r="BI217" s="10" t="n"/>
      <c r="BJ217" s="118" t="n"/>
      <c r="BK217" s="24" t="n"/>
      <c r="BL217" s="24" t="n"/>
      <c r="BM217" s="50">
        <f t="array" ref="BM217">+_xlfn.XLOOKUP(1,(CM_CT2[Contract Number Customer]=CM_CT2[[#This Row],[Contract Number Customer]])*(CM_CT2[Row Type]="Header"),CM_CT2[Contract Mileage])</f>
        <v/>
      </c>
      <c r="BN217" s="50" t="n"/>
      <c r="BO217" s="54" t="n"/>
      <c r="BP217" s="54">
        <f t="array" ref="BP217">+_xlfn.XLOOKUP(1,(CM_CT2[Contract Number Customer]=CM_CT2[[#This Row],[Contract Number Customer]])*(CM_CT2[Row Type]="Header"),CM_CT2[Currency])</f>
        <v/>
      </c>
      <c r="BQ217" s="75">
        <f t="array" ref="BQ217">+_xlfn.XLOOKUP(1,(CM_CT2[Contract Number Customer]=CM_CT2[[#This Row],[Contract Number Customer]])*(CM_CT2[Row Type]="Header"),CM_CT2[Lease Rate EUR])</f>
        <v/>
      </c>
      <c r="BR217" s="306" t="n"/>
      <c r="BS217" s="306" t="n"/>
      <c r="BT217" s="177" t="n"/>
      <c r="BU217" s="306" t="n"/>
      <c r="BV217" s="179">
        <f t="array" ref="BV217">+_xlfn.XLOOKUP(1,(Table_Mietpos[Vertragsnummer]=CM_CT2[[#This Row],[Contract Number M3]])*(Table_Mietpos[Auftragspos.]=CM_CT2[[#This Row],[Rentalposition M3]]),Table_Mietpos[Nettosatz/Typ])</f>
        <v/>
      </c>
      <c r="BW217" s="306" t="n"/>
      <c r="BX217" s="75" t="n"/>
      <c r="BY217" s="75" t="n"/>
      <c r="BZ217" s="75" t="n"/>
      <c r="CA217" s="75" t="n"/>
      <c r="CB217" s="75" t="n"/>
      <c r="CC217" s="307" t="n"/>
      <c r="CD217" s="307" t="n"/>
      <c r="CE217" s="307" t="n"/>
      <c r="CF217" s="307" t="n"/>
      <c r="CG217" s="28" t="n"/>
      <c r="CH217" s="28" t="n"/>
      <c r="CI217" s="28" t="n"/>
      <c r="CJ217" s="186" t="n"/>
      <c r="CK217" s="307" t="n"/>
      <c r="CL217" s="306" t="n"/>
      <c r="CM217" s="12" t="n"/>
      <c r="CN217" s="20" t="n"/>
      <c r="CO217" s="142" t="n"/>
      <c r="CP217" s="142" t="n"/>
      <c r="CQ217" s="142" t="n"/>
      <c r="CR217" s="20" t="n"/>
    </row>
    <row r="218" ht="15" customHeight="1" s="287">
      <c r="B218" s="11" t="n"/>
      <c r="C218" s="14" t="inlineStr">
        <is>
          <t>V700010</t>
        </is>
      </c>
      <c r="D218" s="10" t="n"/>
      <c r="E218" s="15">
        <f t="array" ref="E218">+_xlfn.XLOOKUP(1,(CM_CT2[Contract Number M3]=CM_CT2[[#This Row],[Contract Number M3]])*(CM_CT2[Row Type]="Header"),CM_CT2[Contract Number Customer])</f>
        <v/>
      </c>
      <c r="F218" s="10" t="n">
        <v>5</v>
      </c>
      <c r="G218" s="10" t="inlineStr">
        <is>
          <t>Wagon</t>
        </is>
      </c>
      <c r="H218" s="10" t="n">
        <v>9</v>
      </c>
      <c r="I218" s="73">
        <f t="array" ref="I218">+_xlfn.XLOOKUP(1,(Table_Mietpos[Vertragsnummer]=CM[[#This Row],[Contract Number M3]])*(Table_Mietpos[Auftragspos.]=CM[[#This Row],[Rentalposition M3]]),Table_Mietpos[ChNr])</f>
        <v/>
      </c>
      <c r="J218" s="72">
        <f t="array" ref="J218">+_xlfn.XLOOKUP(1,(CM_CT2[Contract Number Customer]=CM_CT2[[#This Row],[Contract Number Customer]])*(CM_CT2[Row Type]="Header"),CM_CT2[Customer])</f>
        <v/>
      </c>
      <c r="K218" s="51" t="n"/>
      <c r="L218" s="51" t="n"/>
      <c r="M218" s="15">
        <f t="array" ref="M218">+_xlfn.XLOOKUP(1,(CM_CT2[Contract Number Customer]=CM_CT2[[#This Row],[Contract Number Customer]])*(CM_CT2[Row Type]="Header"),CM_CT2[Sales Manager])</f>
        <v/>
      </c>
      <c r="N218" s="15">
        <f t="array" ref="N218">+_xlfn.XLOOKUP(1,(CM_CT2[Contract Number Customer]=CM_CT2[[#This Row],[Contract Number Customer]])*(CM_CT2[Row Type]="Header"),CM_CT2[Wagon Type])</f>
        <v/>
      </c>
      <c r="O218" s="10" t="n">
        <v>1</v>
      </c>
      <c r="P218" s="10" t="n"/>
      <c r="Q218" s="10" t="n"/>
      <c r="R218" s="10" t="n">
        <v>1</v>
      </c>
      <c r="S218" s="10" t="n"/>
      <c r="T218" s="10" t="n">
        <v>1</v>
      </c>
      <c r="U218" s="15">
        <f>+IF(CM_CT2[[#This Row],[Contract Status]]&lt;&gt;"ended",1,0)</f>
        <v/>
      </c>
      <c r="V218" s="15" t="n"/>
      <c r="W218" s="15">
        <f t="array" ref="W218">_xlfn.XLOOKUP(1,(CM_CT2[Contract Number Customer]=$E217)*(CM_CT2[Delivery Batch]=$F217)*(CM_CT2[Row Type]="Batch"),CM_CT2[Contract Flex])</f>
        <v/>
      </c>
      <c r="X218" s="54">
        <f t="array" ref="X218">_xlfn.XLOOKUP(1,(CM_CT2[Contract Number Customer]=$E217)*(CM_CT2[Delivery Batch]=$F217)*(CM_CT2[Row Type]="Batch"),CM_CT2[Flex StartDate])</f>
        <v/>
      </c>
      <c r="Y218" s="54">
        <f t="array" ref="Y218">_xlfn.XLOOKUP(1,(CM_CT2[Contract Number Customer]=$E217)*(CM_CT2[Delivery Batch]=$F217)*(CM_CT2[Row Type]="Batch"),CM_CT2[Flex EndDate])</f>
        <v/>
      </c>
      <c r="Z218" s="15">
        <f t="array" ref="Z218">_xlfn.XLOOKUP(1,(CM_CT2[Contract Number Customer]=$E217)*(CM_CT2[Delivery Batch]=$F217)*(CM_CT2[Row Type]="Batch"),CM_CT2[Contract Status])</f>
        <v/>
      </c>
      <c r="AA218" s="15" t="n"/>
      <c r="AB218" s="74" t="n"/>
      <c r="AC218" s="74" t="n"/>
      <c r="AD218" s="131">
        <f t="array" ref="AD218">+_xlfn.XLOOKUP(1,(Table_Mietpos[Vertragsnummer]=CM_CT2[[#This Row],[Contract Number M3]])*(Table_Mietpos[Auftragspos.]=CM_CT2[[#This Row],[Rentalposition M3]]),Table_Mietpos[Gueltig_ab])</f>
        <v/>
      </c>
      <c r="AE218" s="131">
        <f t="array" ref="AE218">+_xlfn.XLOOKUP(1,(Table_Mietpos[Vertragsnummer]=CM_CT2[[#This Row],[Contract Number M3]])*(Table_Mietpos[Auftragspos.]=CM_CT2[[#This Row],[Rentalposition M3]]),Table_Mietpos[Gueltig_bis])</f>
        <v/>
      </c>
      <c r="AF218" s="50">
        <f t="array" ref="AF218">+_xlfn.XLOOKUP(1,(CM_CT2[Contract Number Customer]=CM_CT2[[#This Row],[Contract Number Customer]])*(CM_CT2[Row Type]="Header"),CM_CT2[Contract Lenght Initial])</f>
        <v/>
      </c>
      <c r="AG218" s="136">
        <f>+CM_CT2[[#This Row],[Rental EndDate]]</f>
        <v/>
      </c>
      <c r="AH218" s="305" t="n"/>
      <c r="AI218" s="305" t="n"/>
      <c r="AJ218" s="305" t="n"/>
      <c r="AK218" s="53" t="n"/>
      <c r="AL218" s="15">
        <f t="array" ref="AL218">+_xlfn.XLOOKUP(1,(CM_CT2[Contract Number Customer]=CM_CT2[[#This Row],[Contract Number Customer]])*(CM_CT2[Row Type]="Header"),CM_CT2[Early Termination Category])</f>
        <v/>
      </c>
      <c r="AM218" s="136">
        <f t="array" ref="AM218">_xlfn.XLOOKUP(1,(CM_CT2[Contract Number Customer]=$E217)*(CM_CT2[Delivery Batch]=$F217)*(CM_CT2[Row Type]="Batch"),CM_CT2[Early Termination cut-off date1])</f>
        <v/>
      </c>
      <c r="AN218" s="136">
        <f t="array" ref="AN218">_xlfn.XLOOKUP(1,(CM_CT2[Contract Number Customer]=$E217)*(CM_CT2[Delivery Batch]=$F217)*(CM_CT2[Row Type]="Batch"),CM_CT2[Early Termination cut-off date2])</f>
        <v/>
      </c>
      <c r="AO218" s="53">
        <f t="array" ref="AO218">+_xlfn.XLOOKUP(1,(CM_CT2[Contract Number Customer]=CM_CT2[[#This Row],[Contract Number Customer]])*(CM_CT2[Row Type]="Header"),CM_CT2[Early Termination Notice Period Mths])</f>
        <v/>
      </c>
      <c r="AP218" s="53">
        <f t="array" ref="AP218">+_xlfn.XLOOKUP(1,(CM_CT2[Contract Number Customer]=CM_CT2[[#This Row],[Contract Number Customer]])*(CM_CT2[Row Type]="Header"),CM_CT2[Duly Termination Notice Period Mths])</f>
        <v/>
      </c>
      <c r="AQ218" s="54" t="n"/>
      <c r="AR218" s="54">
        <f t="array" ref="AR218">+_xlfn.XLOOKUP(1,(CM_CT2[[#This Row],[Contract Number M3]]=Next_possible_notice[Contract Number M3])*(CM_CT2[[#This Row],[Rentalposition M3]]=Next_possible_notice[Rentalposition M3]),Next_possible_notice[NoticeDateCalc])</f>
        <v/>
      </c>
      <c r="AS218" s="117" t="n"/>
      <c r="AT218" s="75" t="n"/>
      <c r="AU218" s="75" t="n"/>
      <c r="AV218" s="75" t="n"/>
      <c r="AW218" s="75" t="n"/>
      <c r="AX218" s="53" t="n"/>
      <c r="AY218" s="75" t="n"/>
      <c r="AZ218" s="54" t="n"/>
      <c r="BA218" s="50">
        <f t="array" ref="BA218">+_xlfn.XLOOKUP(1,(CM_CT2[Contract Number Customer]=CM_CT2[[#This Row],[Contract Number Customer]])*(CM_CT2[Row Type]="Header"),CM_CT2[Contract Lenght Early Clause &amp; Option])</f>
        <v/>
      </c>
      <c r="BB218" s="15" t="n"/>
      <c r="BC218" s="15" t="n"/>
      <c r="BD218" s="15" t="n"/>
      <c r="BE218" s="15" t="n"/>
      <c r="BF218" s="15" t="n"/>
      <c r="BG218" s="15" t="n"/>
      <c r="BH218" s="24" t="n"/>
      <c r="BI218" s="10" t="n"/>
      <c r="BJ218" s="118" t="n"/>
      <c r="BK218" s="24" t="n"/>
      <c r="BL218" s="24" t="n"/>
      <c r="BM218" s="50">
        <f t="array" ref="BM218">+_xlfn.XLOOKUP(1,(CM_CT2[Contract Number Customer]=CM_CT2[[#This Row],[Contract Number Customer]])*(CM_CT2[Row Type]="Header"),CM_CT2[Contract Mileage])</f>
        <v/>
      </c>
      <c r="BN218" s="50" t="n"/>
      <c r="BO218" s="54" t="n"/>
      <c r="BP218" s="54">
        <f t="array" ref="BP218">+_xlfn.XLOOKUP(1,(CM_CT2[Contract Number Customer]=CM_CT2[[#This Row],[Contract Number Customer]])*(CM_CT2[Row Type]="Header"),CM_CT2[Currency])</f>
        <v/>
      </c>
      <c r="BQ218" s="75">
        <f t="array" ref="BQ218">+_xlfn.XLOOKUP(1,(CM_CT2[Contract Number Customer]=CM_CT2[[#This Row],[Contract Number Customer]])*(CM_CT2[Row Type]="Header"),CM_CT2[Lease Rate EUR])</f>
        <v/>
      </c>
      <c r="BR218" s="306" t="n"/>
      <c r="BS218" s="306" t="n"/>
      <c r="BT218" s="177" t="n"/>
      <c r="BU218" s="306" t="n"/>
      <c r="BV218" s="179">
        <f t="array" ref="BV218">+_xlfn.XLOOKUP(1,(Table_Mietpos[Vertragsnummer]=CM_CT2[[#This Row],[Contract Number M3]])*(Table_Mietpos[Auftragspos.]=CM_CT2[[#This Row],[Rentalposition M3]]),Table_Mietpos[Nettosatz/Typ])</f>
        <v/>
      </c>
      <c r="BW218" s="306" t="n"/>
      <c r="BX218" s="75" t="n"/>
      <c r="BY218" s="75" t="n"/>
      <c r="BZ218" s="75" t="n"/>
      <c r="CA218" s="75" t="n"/>
      <c r="CB218" s="75" t="n"/>
      <c r="CC218" s="307" t="n"/>
      <c r="CD218" s="307" t="n"/>
      <c r="CE218" s="307" t="n"/>
      <c r="CF218" s="307" t="n"/>
      <c r="CG218" s="28" t="n"/>
      <c r="CH218" s="28" t="n"/>
      <c r="CI218" s="28" t="n"/>
      <c r="CJ218" s="186" t="n"/>
      <c r="CK218" s="307" t="n"/>
      <c r="CL218" s="306" t="n"/>
      <c r="CM218" s="12" t="n"/>
      <c r="CN218" s="20" t="n"/>
      <c r="CO218" s="142" t="n"/>
      <c r="CP218" s="142" t="n"/>
      <c r="CQ218" s="142" t="n"/>
      <c r="CR218" s="20" t="n"/>
    </row>
    <row r="219" ht="15" customHeight="1" s="287">
      <c r="B219" s="11" t="n"/>
      <c r="C219" s="14" t="inlineStr">
        <is>
          <t>V700010</t>
        </is>
      </c>
      <c r="D219" s="10" t="n"/>
      <c r="E219" s="15">
        <f t="array" ref="E219">+_xlfn.XLOOKUP(1,(CM_CT2[Contract Number M3]=CM_CT2[[#This Row],[Contract Number M3]])*(CM_CT2[Row Type]="Header"),CM_CT2[Contract Number Customer])</f>
        <v/>
      </c>
      <c r="F219" s="10" t="n">
        <v>5</v>
      </c>
      <c r="G219" s="10" t="inlineStr">
        <is>
          <t>Wagon</t>
        </is>
      </c>
      <c r="H219" s="10" t="n">
        <v>10</v>
      </c>
      <c r="I219" s="73">
        <f t="array" ref="I219">+_xlfn.XLOOKUP(1,(Table_Mietpos[Vertragsnummer]=CM[[#This Row],[Contract Number M3]])*(Table_Mietpos[Auftragspos.]=CM[[#This Row],[Rentalposition M3]]),Table_Mietpos[ChNr])</f>
        <v/>
      </c>
      <c r="J219" s="72">
        <f t="array" ref="J219">+_xlfn.XLOOKUP(1,(CM_CT2[Contract Number Customer]=CM_CT2[[#This Row],[Contract Number Customer]])*(CM_CT2[Row Type]="Header"),CM_CT2[Customer])</f>
        <v/>
      </c>
      <c r="K219" s="51" t="n"/>
      <c r="L219" s="51" t="n"/>
      <c r="M219" s="15">
        <f t="array" ref="M219">+_xlfn.XLOOKUP(1,(CM_CT2[Contract Number Customer]=CM_CT2[[#This Row],[Contract Number Customer]])*(CM_CT2[Row Type]="Header"),CM_CT2[Sales Manager])</f>
        <v/>
      </c>
      <c r="N219" s="15">
        <f t="array" ref="N219">+_xlfn.XLOOKUP(1,(CM_CT2[Contract Number Customer]=CM_CT2[[#This Row],[Contract Number Customer]])*(CM_CT2[Row Type]="Header"),CM_CT2[Wagon Type])</f>
        <v/>
      </c>
      <c r="O219" s="10" t="n">
        <v>1</v>
      </c>
      <c r="P219" s="10" t="n"/>
      <c r="Q219" s="10" t="n"/>
      <c r="R219" s="10" t="n">
        <v>1</v>
      </c>
      <c r="S219" s="10" t="n"/>
      <c r="T219" s="10" t="n">
        <v>1</v>
      </c>
      <c r="U219" s="15">
        <f>+IF(CM_CT2[[#This Row],[Contract Status]]&lt;&gt;"ended",1,0)</f>
        <v/>
      </c>
      <c r="V219" s="15" t="n"/>
      <c r="W219" s="15">
        <f t="array" ref="W219">_xlfn.XLOOKUP(1,(CM_CT2[Contract Number Customer]=$E218)*(CM_CT2[Delivery Batch]=$F218)*(CM_CT2[Row Type]="Batch"),CM_CT2[Contract Flex])</f>
        <v/>
      </c>
      <c r="X219" s="54">
        <f t="array" ref="X219">_xlfn.XLOOKUP(1,(CM_CT2[Contract Number Customer]=$E218)*(CM_CT2[Delivery Batch]=$F218)*(CM_CT2[Row Type]="Batch"),CM_CT2[Flex StartDate])</f>
        <v/>
      </c>
      <c r="Y219" s="54">
        <f t="array" ref="Y219">_xlfn.XLOOKUP(1,(CM_CT2[Contract Number Customer]=$E218)*(CM_CT2[Delivery Batch]=$F218)*(CM_CT2[Row Type]="Batch"),CM_CT2[Flex EndDate])</f>
        <v/>
      </c>
      <c r="Z219" s="15">
        <f t="array" ref="Z219">_xlfn.XLOOKUP(1,(CM_CT2[Contract Number Customer]=$E218)*(CM_CT2[Delivery Batch]=$F218)*(CM_CT2[Row Type]="Batch"),CM_CT2[Contract Status])</f>
        <v/>
      </c>
      <c r="AA219" s="15" t="n"/>
      <c r="AB219" s="74" t="n"/>
      <c r="AC219" s="74" t="n"/>
      <c r="AD219" s="131">
        <f t="array" ref="AD219">+_xlfn.XLOOKUP(1,(Table_Mietpos[Vertragsnummer]=CM_CT2[[#This Row],[Contract Number M3]])*(Table_Mietpos[Auftragspos.]=CM_CT2[[#This Row],[Rentalposition M3]]),Table_Mietpos[Gueltig_ab])</f>
        <v/>
      </c>
      <c r="AE219" s="131">
        <f t="array" ref="AE219">+_xlfn.XLOOKUP(1,(Table_Mietpos[Vertragsnummer]=CM_CT2[[#This Row],[Contract Number M3]])*(Table_Mietpos[Auftragspos.]=CM_CT2[[#This Row],[Rentalposition M3]]),Table_Mietpos[Gueltig_bis])</f>
        <v/>
      </c>
      <c r="AF219" s="50">
        <f t="array" ref="AF219">+_xlfn.XLOOKUP(1,(CM_CT2[Contract Number Customer]=CM_CT2[[#This Row],[Contract Number Customer]])*(CM_CT2[Row Type]="Header"),CM_CT2[Contract Lenght Initial])</f>
        <v/>
      </c>
      <c r="AG219" s="136">
        <f>+CM_CT2[[#This Row],[Rental EndDate]]</f>
        <v/>
      </c>
      <c r="AH219" s="305" t="n"/>
      <c r="AI219" s="305" t="n"/>
      <c r="AJ219" s="305" t="n"/>
      <c r="AK219" s="53" t="n"/>
      <c r="AL219" s="15">
        <f t="array" ref="AL219">+_xlfn.XLOOKUP(1,(CM_CT2[Contract Number Customer]=CM_CT2[[#This Row],[Contract Number Customer]])*(CM_CT2[Row Type]="Header"),CM_CT2[Early Termination Category])</f>
        <v/>
      </c>
      <c r="AM219" s="136">
        <f t="array" ref="AM219">_xlfn.XLOOKUP(1,(CM_CT2[Contract Number Customer]=$E218)*(CM_CT2[Delivery Batch]=$F218)*(CM_CT2[Row Type]="Batch"),CM_CT2[Early Termination cut-off date1])</f>
        <v/>
      </c>
      <c r="AN219" s="136">
        <f t="array" ref="AN219">_xlfn.XLOOKUP(1,(CM_CT2[Contract Number Customer]=$E218)*(CM_CT2[Delivery Batch]=$F218)*(CM_CT2[Row Type]="Batch"),CM_CT2[Early Termination cut-off date2])</f>
        <v/>
      </c>
      <c r="AO219" s="53">
        <f t="array" ref="AO219">+_xlfn.XLOOKUP(1,(CM_CT2[Contract Number Customer]=CM_CT2[[#This Row],[Contract Number Customer]])*(CM_CT2[Row Type]="Header"),CM_CT2[Early Termination Notice Period Mths])</f>
        <v/>
      </c>
      <c r="AP219" s="53">
        <f t="array" ref="AP219">+_xlfn.XLOOKUP(1,(CM_CT2[Contract Number Customer]=CM_CT2[[#This Row],[Contract Number Customer]])*(CM_CT2[Row Type]="Header"),CM_CT2[Duly Termination Notice Period Mths])</f>
        <v/>
      </c>
      <c r="AQ219" s="54" t="n"/>
      <c r="AR219" s="54">
        <f t="array" ref="AR219">+_xlfn.XLOOKUP(1,(CM_CT2[[#This Row],[Contract Number M3]]=Next_possible_notice[Contract Number M3])*(CM_CT2[[#This Row],[Rentalposition M3]]=Next_possible_notice[Rentalposition M3]),Next_possible_notice[NoticeDateCalc])</f>
        <v/>
      </c>
      <c r="AS219" s="117" t="n"/>
      <c r="AT219" s="75" t="n"/>
      <c r="AU219" s="75" t="n"/>
      <c r="AV219" s="75" t="n"/>
      <c r="AW219" s="75" t="n"/>
      <c r="AX219" s="53" t="n"/>
      <c r="AY219" s="75" t="n"/>
      <c r="AZ219" s="54" t="n"/>
      <c r="BA219" s="50">
        <f t="array" ref="BA219">+_xlfn.XLOOKUP(1,(CM_CT2[Contract Number Customer]=CM_CT2[[#This Row],[Contract Number Customer]])*(CM_CT2[Row Type]="Header"),CM_CT2[Contract Lenght Early Clause &amp; Option])</f>
        <v/>
      </c>
      <c r="BB219" s="15" t="n"/>
      <c r="BC219" s="15" t="n"/>
      <c r="BD219" s="15" t="n"/>
      <c r="BE219" s="15" t="n"/>
      <c r="BF219" s="15" t="n"/>
      <c r="BG219" s="15" t="n"/>
      <c r="BH219" s="24" t="n"/>
      <c r="BI219" s="10" t="n"/>
      <c r="BJ219" s="118" t="n"/>
      <c r="BK219" s="24" t="n"/>
      <c r="BL219" s="24" t="n"/>
      <c r="BM219" s="50">
        <f t="array" ref="BM219">+_xlfn.XLOOKUP(1,(CM_CT2[Contract Number Customer]=CM_CT2[[#This Row],[Contract Number Customer]])*(CM_CT2[Row Type]="Header"),CM_CT2[Contract Mileage])</f>
        <v/>
      </c>
      <c r="BN219" s="50" t="n"/>
      <c r="BO219" s="54" t="n"/>
      <c r="BP219" s="54">
        <f t="array" ref="BP219">+_xlfn.XLOOKUP(1,(CM_CT2[Contract Number Customer]=CM_CT2[[#This Row],[Contract Number Customer]])*(CM_CT2[Row Type]="Header"),CM_CT2[Currency])</f>
        <v/>
      </c>
      <c r="BQ219" s="75">
        <f t="array" ref="BQ219">+_xlfn.XLOOKUP(1,(CM_CT2[Contract Number Customer]=CM_CT2[[#This Row],[Contract Number Customer]])*(CM_CT2[Row Type]="Header"),CM_CT2[Lease Rate EUR])</f>
        <v/>
      </c>
      <c r="BR219" s="306" t="n"/>
      <c r="BS219" s="306" t="n"/>
      <c r="BT219" s="177" t="n"/>
      <c r="BU219" s="306" t="n"/>
      <c r="BV219" s="179">
        <f t="array" ref="BV219">+_xlfn.XLOOKUP(1,(Table_Mietpos[Vertragsnummer]=CM_CT2[[#This Row],[Contract Number M3]])*(Table_Mietpos[Auftragspos.]=CM_CT2[[#This Row],[Rentalposition M3]]),Table_Mietpos[Nettosatz/Typ])</f>
        <v/>
      </c>
      <c r="BW219" s="306" t="n"/>
      <c r="BX219" s="75" t="n"/>
      <c r="BY219" s="75" t="n"/>
      <c r="BZ219" s="75" t="n"/>
      <c r="CA219" s="75" t="n"/>
      <c r="CB219" s="75" t="n"/>
      <c r="CC219" s="307" t="n"/>
      <c r="CD219" s="307" t="n"/>
      <c r="CE219" s="307" t="n"/>
      <c r="CF219" s="307" t="n"/>
      <c r="CG219" s="28" t="n"/>
      <c r="CH219" s="28" t="n"/>
      <c r="CI219" s="28" t="n"/>
      <c r="CJ219" s="186" t="n"/>
      <c r="CK219" s="307" t="n"/>
      <c r="CL219" s="306" t="n"/>
      <c r="CM219" s="12" t="n"/>
      <c r="CN219" s="20" t="n"/>
      <c r="CO219" s="142" t="n"/>
      <c r="CP219" s="142" t="n"/>
      <c r="CQ219" s="142" t="n"/>
      <c r="CR219" s="20" t="n"/>
    </row>
    <row r="220" ht="15" customHeight="1" s="287">
      <c r="B220" s="11" t="n"/>
      <c r="C220" s="14" t="inlineStr">
        <is>
          <t>V700010</t>
        </is>
      </c>
      <c r="D220" s="10" t="n"/>
      <c r="E220" s="15">
        <f t="array" ref="E220">+_xlfn.XLOOKUP(1,(CM_CT2[Contract Number M3]=CM_CT2[[#This Row],[Contract Number M3]])*(CM_CT2[Row Type]="Header"),CM_CT2[Contract Number Customer])</f>
        <v/>
      </c>
      <c r="F220" s="10" t="n">
        <v>5</v>
      </c>
      <c r="G220" s="10" t="inlineStr">
        <is>
          <t>Wagon</t>
        </is>
      </c>
      <c r="H220" s="10" t="n">
        <v>11</v>
      </c>
      <c r="I220" s="73">
        <f t="array" ref="I220">+_xlfn.XLOOKUP(1,(Table_Mietpos[Vertragsnummer]=CM[[#This Row],[Contract Number M3]])*(Table_Mietpos[Auftragspos.]=CM[[#This Row],[Rentalposition M3]]),Table_Mietpos[ChNr])</f>
        <v/>
      </c>
      <c r="J220" s="72">
        <f t="array" ref="J220">+_xlfn.XLOOKUP(1,(CM_CT2[Contract Number Customer]=CM_CT2[[#This Row],[Contract Number Customer]])*(CM_CT2[Row Type]="Header"),CM_CT2[Customer])</f>
        <v/>
      </c>
      <c r="K220" s="51" t="n"/>
      <c r="L220" s="51" t="n"/>
      <c r="M220" s="15">
        <f t="array" ref="M220">+_xlfn.XLOOKUP(1,(CM_CT2[Contract Number Customer]=CM_CT2[[#This Row],[Contract Number Customer]])*(CM_CT2[Row Type]="Header"),CM_CT2[Sales Manager])</f>
        <v/>
      </c>
      <c r="N220" s="15">
        <f t="array" ref="N220">+_xlfn.XLOOKUP(1,(CM_CT2[Contract Number Customer]=CM_CT2[[#This Row],[Contract Number Customer]])*(CM_CT2[Row Type]="Header"),CM_CT2[Wagon Type])</f>
        <v/>
      </c>
      <c r="O220" s="10" t="n">
        <v>1</v>
      </c>
      <c r="P220" s="10" t="n"/>
      <c r="Q220" s="10" t="n"/>
      <c r="R220" s="10" t="n">
        <v>1</v>
      </c>
      <c r="S220" s="10" t="n"/>
      <c r="T220" s="10" t="n">
        <v>1</v>
      </c>
      <c r="U220" s="15">
        <f>+IF(CM_CT2[[#This Row],[Contract Status]]&lt;&gt;"ended",1,0)</f>
        <v/>
      </c>
      <c r="V220" s="15" t="n"/>
      <c r="W220" s="15">
        <f t="array" ref="W220">_xlfn.XLOOKUP(1,(CM_CT2[Contract Number Customer]=$E219)*(CM_CT2[Delivery Batch]=$F219)*(CM_CT2[Row Type]="Batch"),CM_CT2[Contract Flex])</f>
        <v/>
      </c>
      <c r="X220" s="54">
        <f t="array" ref="X220">_xlfn.XLOOKUP(1,(CM_CT2[Contract Number Customer]=$E219)*(CM_CT2[Delivery Batch]=$F219)*(CM_CT2[Row Type]="Batch"),CM_CT2[Flex StartDate])</f>
        <v/>
      </c>
      <c r="Y220" s="54">
        <f t="array" ref="Y220">_xlfn.XLOOKUP(1,(CM_CT2[Contract Number Customer]=$E219)*(CM_CT2[Delivery Batch]=$F219)*(CM_CT2[Row Type]="Batch"),CM_CT2[Flex EndDate])</f>
        <v/>
      </c>
      <c r="Z220" s="15">
        <f t="array" ref="Z220">_xlfn.XLOOKUP(1,(CM_CT2[Contract Number Customer]=$E219)*(CM_CT2[Delivery Batch]=$F219)*(CM_CT2[Row Type]="Batch"),CM_CT2[Contract Status])</f>
        <v/>
      </c>
      <c r="AA220" s="15" t="n"/>
      <c r="AB220" s="74" t="n"/>
      <c r="AC220" s="74" t="n"/>
      <c r="AD220" s="131">
        <f t="array" ref="AD220">+_xlfn.XLOOKUP(1,(Table_Mietpos[Vertragsnummer]=CM_CT2[[#This Row],[Contract Number M3]])*(Table_Mietpos[Auftragspos.]=CM_CT2[[#This Row],[Rentalposition M3]]),Table_Mietpos[Gueltig_ab])</f>
        <v/>
      </c>
      <c r="AE220" s="131">
        <f t="array" ref="AE220">+_xlfn.XLOOKUP(1,(Table_Mietpos[Vertragsnummer]=CM_CT2[[#This Row],[Contract Number M3]])*(Table_Mietpos[Auftragspos.]=CM_CT2[[#This Row],[Rentalposition M3]]),Table_Mietpos[Gueltig_bis])</f>
        <v/>
      </c>
      <c r="AF220" s="50">
        <f t="array" ref="AF220">+_xlfn.XLOOKUP(1,(CM_CT2[Contract Number Customer]=CM_CT2[[#This Row],[Contract Number Customer]])*(CM_CT2[Row Type]="Header"),CM_CT2[Contract Lenght Initial])</f>
        <v/>
      </c>
      <c r="AG220" s="136">
        <f>+CM_CT2[[#This Row],[Rental EndDate]]</f>
        <v/>
      </c>
      <c r="AH220" s="305" t="n"/>
      <c r="AI220" s="305" t="n"/>
      <c r="AJ220" s="305" t="n"/>
      <c r="AK220" s="53" t="n"/>
      <c r="AL220" s="15">
        <f t="array" ref="AL220">+_xlfn.XLOOKUP(1,(CM_CT2[Contract Number Customer]=CM_CT2[[#This Row],[Contract Number Customer]])*(CM_CT2[Row Type]="Header"),CM_CT2[Early Termination Category])</f>
        <v/>
      </c>
      <c r="AM220" s="136">
        <f t="array" ref="AM220">_xlfn.XLOOKUP(1,(CM_CT2[Contract Number Customer]=$E219)*(CM_CT2[Delivery Batch]=$F219)*(CM_CT2[Row Type]="Batch"),CM_CT2[Early Termination cut-off date1])</f>
        <v/>
      </c>
      <c r="AN220" s="136">
        <f t="array" ref="AN220">_xlfn.XLOOKUP(1,(CM_CT2[Contract Number Customer]=$E219)*(CM_CT2[Delivery Batch]=$F219)*(CM_CT2[Row Type]="Batch"),CM_CT2[Early Termination cut-off date2])</f>
        <v/>
      </c>
      <c r="AO220" s="53">
        <f t="array" ref="AO220">+_xlfn.XLOOKUP(1,(CM_CT2[Contract Number Customer]=CM_CT2[[#This Row],[Contract Number Customer]])*(CM_CT2[Row Type]="Header"),CM_CT2[Early Termination Notice Period Mths])</f>
        <v/>
      </c>
      <c r="AP220" s="53">
        <f t="array" ref="AP220">+_xlfn.XLOOKUP(1,(CM_CT2[Contract Number Customer]=CM_CT2[[#This Row],[Contract Number Customer]])*(CM_CT2[Row Type]="Header"),CM_CT2[Duly Termination Notice Period Mths])</f>
        <v/>
      </c>
      <c r="AQ220" s="54" t="n"/>
      <c r="AR220" s="54">
        <f t="array" ref="AR220">+_xlfn.XLOOKUP(1,(CM_CT2[[#This Row],[Contract Number M3]]=Next_possible_notice[Contract Number M3])*(CM_CT2[[#This Row],[Rentalposition M3]]=Next_possible_notice[Rentalposition M3]),Next_possible_notice[NoticeDateCalc])</f>
        <v/>
      </c>
      <c r="AS220" s="117" t="n"/>
      <c r="AT220" s="75" t="n"/>
      <c r="AU220" s="75" t="n"/>
      <c r="AV220" s="75" t="n"/>
      <c r="AW220" s="75" t="n"/>
      <c r="AX220" s="53" t="n"/>
      <c r="AY220" s="75" t="n"/>
      <c r="AZ220" s="54" t="n"/>
      <c r="BA220" s="50">
        <f t="array" ref="BA220">+_xlfn.XLOOKUP(1,(CM_CT2[Contract Number Customer]=CM_CT2[[#This Row],[Contract Number Customer]])*(CM_CT2[Row Type]="Header"),CM_CT2[Contract Lenght Early Clause &amp; Option])</f>
        <v/>
      </c>
      <c r="BB220" s="15" t="n"/>
      <c r="BC220" s="15" t="n"/>
      <c r="BD220" s="15" t="n"/>
      <c r="BE220" s="15" t="n"/>
      <c r="BF220" s="15" t="n"/>
      <c r="BG220" s="15" t="n"/>
      <c r="BH220" s="24" t="n"/>
      <c r="BI220" s="10" t="n"/>
      <c r="BJ220" s="118" t="n"/>
      <c r="BK220" s="24" t="n"/>
      <c r="BL220" s="24" t="n"/>
      <c r="BM220" s="50">
        <f t="array" ref="BM220">+_xlfn.XLOOKUP(1,(CM_CT2[Contract Number Customer]=CM_CT2[[#This Row],[Contract Number Customer]])*(CM_CT2[Row Type]="Header"),CM_CT2[Contract Mileage])</f>
        <v/>
      </c>
      <c r="BN220" s="50" t="n"/>
      <c r="BO220" s="54" t="n"/>
      <c r="BP220" s="54">
        <f t="array" ref="BP220">+_xlfn.XLOOKUP(1,(CM_CT2[Contract Number Customer]=CM_CT2[[#This Row],[Contract Number Customer]])*(CM_CT2[Row Type]="Header"),CM_CT2[Currency])</f>
        <v/>
      </c>
      <c r="BQ220" s="75">
        <f t="array" ref="BQ220">+_xlfn.XLOOKUP(1,(CM_CT2[Contract Number Customer]=CM_CT2[[#This Row],[Contract Number Customer]])*(CM_CT2[Row Type]="Header"),CM_CT2[Lease Rate EUR])</f>
        <v/>
      </c>
      <c r="BR220" s="306" t="n"/>
      <c r="BS220" s="306" t="n"/>
      <c r="BT220" s="177" t="n"/>
      <c r="BU220" s="306" t="n"/>
      <c r="BV220" s="179">
        <f t="array" ref="BV220">+_xlfn.XLOOKUP(1,(Table_Mietpos[Vertragsnummer]=CM_CT2[[#This Row],[Contract Number M3]])*(Table_Mietpos[Auftragspos.]=CM_CT2[[#This Row],[Rentalposition M3]]),Table_Mietpos[Nettosatz/Typ])</f>
        <v/>
      </c>
      <c r="BW220" s="306" t="n"/>
      <c r="BX220" s="75" t="n"/>
      <c r="BY220" s="75" t="n"/>
      <c r="BZ220" s="75" t="n"/>
      <c r="CA220" s="75" t="n"/>
      <c r="CB220" s="75" t="n"/>
      <c r="CC220" s="307" t="n"/>
      <c r="CD220" s="307" t="n"/>
      <c r="CE220" s="307" t="n"/>
      <c r="CF220" s="307" t="n"/>
      <c r="CG220" s="28" t="n"/>
      <c r="CH220" s="28" t="n"/>
      <c r="CI220" s="28" t="n"/>
      <c r="CJ220" s="186" t="n"/>
      <c r="CK220" s="307" t="n"/>
      <c r="CL220" s="306" t="n"/>
      <c r="CM220" s="12" t="n"/>
      <c r="CN220" s="20" t="n"/>
      <c r="CO220" s="142" t="n"/>
      <c r="CP220" s="142" t="n"/>
      <c r="CQ220" s="142" t="n"/>
      <c r="CR220" s="20" t="n"/>
    </row>
    <row r="221" ht="15" customHeight="1" s="287">
      <c r="B221" s="11" t="n"/>
      <c r="C221" s="14" t="inlineStr">
        <is>
          <t>V700010</t>
        </is>
      </c>
      <c r="D221" s="10" t="n"/>
      <c r="E221" s="15">
        <f t="array" ref="E221">+_xlfn.XLOOKUP(1,(CM_CT2[Contract Number M3]=CM_CT2[[#This Row],[Contract Number M3]])*(CM_CT2[Row Type]="Header"),CM_CT2[Contract Number Customer])</f>
        <v/>
      </c>
      <c r="F221" s="10" t="n">
        <v>5</v>
      </c>
      <c r="G221" s="10" t="inlineStr">
        <is>
          <t>Wagon</t>
        </is>
      </c>
      <c r="H221" s="10" t="n">
        <v>12</v>
      </c>
      <c r="I221" s="73">
        <f t="array" ref="I221">+_xlfn.XLOOKUP(1,(Table_Mietpos[Vertragsnummer]=CM[[#This Row],[Contract Number M3]])*(Table_Mietpos[Auftragspos.]=CM[[#This Row],[Rentalposition M3]]),Table_Mietpos[ChNr])</f>
        <v/>
      </c>
      <c r="J221" s="72">
        <f t="array" ref="J221">+_xlfn.XLOOKUP(1,(CM_CT2[Contract Number Customer]=CM_CT2[[#This Row],[Contract Number Customer]])*(CM_CT2[Row Type]="Header"),CM_CT2[Customer])</f>
        <v/>
      </c>
      <c r="K221" s="51" t="n"/>
      <c r="L221" s="51" t="n"/>
      <c r="M221" s="15">
        <f t="array" ref="M221">+_xlfn.XLOOKUP(1,(CM_CT2[Contract Number Customer]=CM_CT2[[#This Row],[Contract Number Customer]])*(CM_CT2[Row Type]="Header"),CM_CT2[Sales Manager])</f>
        <v/>
      </c>
      <c r="N221" s="15">
        <f t="array" ref="N221">+_xlfn.XLOOKUP(1,(CM_CT2[Contract Number Customer]=CM_CT2[[#This Row],[Contract Number Customer]])*(CM_CT2[Row Type]="Header"),CM_CT2[Wagon Type])</f>
        <v/>
      </c>
      <c r="O221" s="10" t="n">
        <v>1</v>
      </c>
      <c r="P221" s="10" t="n"/>
      <c r="Q221" s="10" t="n"/>
      <c r="R221" s="10" t="n">
        <v>1</v>
      </c>
      <c r="S221" s="10" t="n"/>
      <c r="T221" s="10" t="n">
        <v>1</v>
      </c>
      <c r="U221" s="15">
        <f>+IF(CM_CT2[[#This Row],[Contract Status]]&lt;&gt;"ended",1,0)</f>
        <v/>
      </c>
      <c r="V221" s="15" t="n"/>
      <c r="W221" s="15">
        <f t="array" ref="W221">_xlfn.XLOOKUP(1,(CM_CT2[Contract Number Customer]=$E220)*(CM_CT2[Delivery Batch]=$F220)*(CM_CT2[Row Type]="Batch"),CM_CT2[Contract Flex])</f>
        <v/>
      </c>
      <c r="X221" s="54">
        <f t="array" ref="X221">_xlfn.XLOOKUP(1,(CM_CT2[Contract Number Customer]=$E220)*(CM_CT2[Delivery Batch]=$F220)*(CM_CT2[Row Type]="Batch"),CM_CT2[Flex StartDate])</f>
        <v/>
      </c>
      <c r="Y221" s="54">
        <f t="array" ref="Y221">_xlfn.XLOOKUP(1,(CM_CT2[Contract Number Customer]=$E220)*(CM_CT2[Delivery Batch]=$F220)*(CM_CT2[Row Type]="Batch"),CM_CT2[Flex EndDate])</f>
        <v/>
      </c>
      <c r="Z221" s="15">
        <f t="array" ref="Z221">_xlfn.XLOOKUP(1,(CM_CT2[Contract Number Customer]=$E220)*(CM_CT2[Delivery Batch]=$F220)*(CM_CT2[Row Type]="Batch"),CM_CT2[Contract Status])</f>
        <v/>
      </c>
      <c r="AA221" s="15" t="n"/>
      <c r="AB221" s="74" t="n"/>
      <c r="AC221" s="74" t="n"/>
      <c r="AD221" s="131">
        <f t="array" ref="AD221">+_xlfn.XLOOKUP(1,(Table_Mietpos[Vertragsnummer]=CM_CT2[[#This Row],[Contract Number M3]])*(Table_Mietpos[Auftragspos.]=CM_CT2[[#This Row],[Rentalposition M3]]),Table_Mietpos[Gueltig_ab])</f>
        <v/>
      </c>
      <c r="AE221" s="131">
        <f t="array" ref="AE221">+_xlfn.XLOOKUP(1,(Table_Mietpos[Vertragsnummer]=CM_CT2[[#This Row],[Contract Number M3]])*(Table_Mietpos[Auftragspos.]=CM_CT2[[#This Row],[Rentalposition M3]]),Table_Mietpos[Gueltig_bis])</f>
        <v/>
      </c>
      <c r="AF221" s="50">
        <f t="array" ref="AF221">+_xlfn.XLOOKUP(1,(CM_CT2[Contract Number Customer]=CM_CT2[[#This Row],[Contract Number Customer]])*(CM_CT2[Row Type]="Header"),CM_CT2[Contract Lenght Initial])</f>
        <v/>
      </c>
      <c r="AG221" s="136">
        <f>+CM_CT2[[#This Row],[Rental EndDate]]</f>
        <v/>
      </c>
      <c r="AH221" s="305" t="n"/>
      <c r="AI221" s="305" t="n"/>
      <c r="AJ221" s="305" t="n"/>
      <c r="AK221" s="53" t="n"/>
      <c r="AL221" s="15">
        <f t="array" ref="AL221">+_xlfn.XLOOKUP(1,(CM_CT2[Contract Number Customer]=CM_CT2[[#This Row],[Contract Number Customer]])*(CM_CT2[Row Type]="Header"),CM_CT2[Early Termination Category])</f>
        <v/>
      </c>
      <c r="AM221" s="136">
        <f t="array" ref="AM221">_xlfn.XLOOKUP(1,(CM_CT2[Contract Number Customer]=$E220)*(CM_CT2[Delivery Batch]=$F220)*(CM_CT2[Row Type]="Batch"),CM_CT2[Early Termination cut-off date1])</f>
        <v/>
      </c>
      <c r="AN221" s="136">
        <f t="array" ref="AN221">_xlfn.XLOOKUP(1,(CM_CT2[Contract Number Customer]=$E220)*(CM_CT2[Delivery Batch]=$F220)*(CM_CT2[Row Type]="Batch"),CM_CT2[Early Termination cut-off date2])</f>
        <v/>
      </c>
      <c r="AO221" s="53">
        <f t="array" ref="AO221">+_xlfn.XLOOKUP(1,(CM_CT2[Contract Number Customer]=CM_CT2[[#This Row],[Contract Number Customer]])*(CM_CT2[Row Type]="Header"),CM_CT2[Early Termination Notice Period Mths])</f>
        <v/>
      </c>
      <c r="AP221" s="53">
        <f t="array" ref="AP221">+_xlfn.XLOOKUP(1,(CM_CT2[Contract Number Customer]=CM_CT2[[#This Row],[Contract Number Customer]])*(CM_CT2[Row Type]="Header"),CM_CT2[Duly Termination Notice Period Mths])</f>
        <v/>
      </c>
      <c r="AQ221" s="54" t="n"/>
      <c r="AR221" s="54">
        <f t="array" ref="AR221">+_xlfn.XLOOKUP(1,(CM_CT2[[#This Row],[Contract Number M3]]=Next_possible_notice[Contract Number M3])*(CM_CT2[[#This Row],[Rentalposition M3]]=Next_possible_notice[Rentalposition M3]),Next_possible_notice[NoticeDateCalc])</f>
        <v/>
      </c>
      <c r="AS221" s="117" t="n"/>
      <c r="AT221" s="75" t="n"/>
      <c r="AU221" s="75" t="n"/>
      <c r="AV221" s="75" t="n"/>
      <c r="AW221" s="75" t="n"/>
      <c r="AX221" s="53" t="n"/>
      <c r="AY221" s="75" t="n"/>
      <c r="AZ221" s="54" t="n"/>
      <c r="BA221" s="50">
        <f t="array" ref="BA221">+_xlfn.XLOOKUP(1,(CM_CT2[Contract Number Customer]=CM_CT2[[#This Row],[Contract Number Customer]])*(CM_CT2[Row Type]="Header"),CM_CT2[Contract Lenght Early Clause &amp; Option])</f>
        <v/>
      </c>
      <c r="BB221" s="15" t="n"/>
      <c r="BC221" s="15" t="n"/>
      <c r="BD221" s="15" t="n"/>
      <c r="BE221" s="15" t="n"/>
      <c r="BF221" s="15" t="n"/>
      <c r="BG221" s="15" t="n"/>
      <c r="BH221" s="24" t="n"/>
      <c r="BI221" s="10" t="n"/>
      <c r="BJ221" s="118" t="n"/>
      <c r="BK221" s="24" t="n"/>
      <c r="BL221" s="24" t="n"/>
      <c r="BM221" s="50">
        <f t="array" ref="BM221">+_xlfn.XLOOKUP(1,(CM_CT2[Contract Number Customer]=CM_CT2[[#This Row],[Contract Number Customer]])*(CM_CT2[Row Type]="Header"),CM_CT2[Contract Mileage])</f>
        <v/>
      </c>
      <c r="BN221" s="50" t="n"/>
      <c r="BO221" s="54" t="n"/>
      <c r="BP221" s="54">
        <f t="array" ref="BP221">+_xlfn.XLOOKUP(1,(CM_CT2[Contract Number Customer]=CM_CT2[[#This Row],[Contract Number Customer]])*(CM_CT2[Row Type]="Header"),CM_CT2[Currency])</f>
        <v/>
      </c>
      <c r="BQ221" s="75">
        <f t="array" ref="BQ221">+_xlfn.XLOOKUP(1,(CM_CT2[Contract Number Customer]=CM_CT2[[#This Row],[Contract Number Customer]])*(CM_CT2[Row Type]="Header"),CM_CT2[Lease Rate EUR])</f>
        <v/>
      </c>
      <c r="BR221" s="306" t="n"/>
      <c r="BS221" s="306" t="n"/>
      <c r="BT221" s="177" t="n"/>
      <c r="BU221" s="306" t="n"/>
      <c r="BV221" s="179">
        <f t="array" ref="BV221">+_xlfn.XLOOKUP(1,(Table_Mietpos[Vertragsnummer]=CM_CT2[[#This Row],[Contract Number M3]])*(Table_Mietpos[Auftragspos.]=CM_CT2[[#This Row],[Rentalposition M3]]),Table_Mietpos[Nettosatz/Typ])</f>
        <v/>
      </c>
      <c r="BW221" s="306" t="n"/>
      <c r="BX221" s="75" t="n"/>
      <c r="BY221" s="75" t="n"/>
      <c r="BZ221" s="75" t="n"/>
      <c r="CA221" s="75" t="n"/>
      <c r="CB221" s="75" t="n"/>
      <c r="CC221" s="307" t="n"/>
      <c r="CD221" s="307" t="n"/>
      <c r="CE221" s="307" t="n"/>
      <c r="CF221" s="307" t="n"/>
      <c r="CG221" s="28" t="n"/>
      <c r="CH221" s="28" t="n"/>
      <c r="CI221" s="28" t="n"/>
      <c r="CJ221" s="186" t="n"/>
      <c r="CK221" s="307" t="n"/>
      <c r="CL221" s="306" t="n"/>
      <c r="CM221" s="12" t="n"/>
      <c r="CN221" s="20" t="n"/>
      <c r="CO221" s="142" t="n"/>
      <c r="CP221" s="142" t="n"/>
      <c r="CQ221" s="142" t="n"/>
      <c r="CR221" s="20" t="n"/>
    </row>
    <row r="222" ht="15" customHeight="1" s="287">
      <c r="B222" s="11" t="n"/>
      <c r="C222" s="14" t="inlineStr">
        <is>
          <t>V700010</t>
        </is>
      </c>
      <c r="D222" s="10" t="n"/>
      <c r="E222" s="15">
        <f t="array" ref="E222">+_xlfn.XLOOKUP(1,(CM_CT2[Contract Number M3]=CM_CT2[[#This Row],[Contract Number M3]])*(CM_CT2[Row Type]="Header"),CM_CT2[Contract Number Customer])</f>
        <v/>
      </c>
      <c r="F222" s="10" t="n">
        <v>5</v>
      </c>
      <c r="G222" s="10" t="inlineStr">
        <is>
          <t>Wagon</t>
        </is>
      </c>
      <c r="H222" s="10" t="n">
        <v>13</v>
      </c>
      <c r="I222" s="73">
        <f t="array" ref="I222">+_xlfn.XLOOKUP(1,(Table_Mietpos[Vertragsnummer]=CM[[#This Row],[Contract Number M3]])*(Table_Mietpos[Auftragspos.]=CM[[#This Row],[Rentalposition M3]]),Table_Mietpos[ChNr])</f>
        <v/>
      </c>
      <c r="J222" s="72">
        <f t="array" ref="J222">+_xlfn.XLOOKUP(1,(CM_CT2[Contract Number Customer]=CM_CT2[[#This Row],[Contract Number Customer]])*(CM_CT2[Row Type]="Header"),CM_CT2[Customer])</f>
        <v/>
      </c>
      <c r="K222" s="51" t="n"/>
      <c r="L222" s="51" t="n"/>
      <c r="M222" s="15">
        <f t="array" ref="M222">+_xlfn.XLOOKUP(1,(CM_CT2[Contract Number Customer]=CM_CT2[[#This Row],[Contract Number Customer]])*(CM_CT2[Row Type]="Header"),CM_CT2[Sales Manager])</f>
        <v/>
      </c>
      <c r="N222" s="15">
        <f t="array" ref="N222">+_xlfn.XLOOKUP(1,(CM_CT2[Contract Number Customer]=CM_CT2[[#This Row],[Contract Number Customer]])*(CM_CT2[Row Type]="Header"),CM_CT2[Wagon Type])</f>
        <v/>
      </c>
      <c r="O222" s="10" t="n">
        <v>1</v>
      </c>
      <c r="P222" s="10" t="n"/>
      <c r="Q222" s="10" t="n"/>
      <c r="R222" s="10" t="n">
        <v>1</v>
      </c>
      <c r="S222" s="10" t="n"/>
      <c r="T222" s="10" t="n">
        <v>1</v>
      </c>
      <c r="U222" s="15">
        <f>+IF(CM_CT2[[#This Row],[Contract Status]]&lt;&gt;"ended",1,0)</f>
        <v/>
      </c>
      <c r="V222" s="15" t="n"/>
      <c r="W222" s="15">
        <f t="array" ref="W222">_xlfn.XLOOKUP(1,(CM_CT2[Contract Number Customer]=$E221)*(CM_CT2[Delivery Batch]=$F221)*(CM_CT2[Row Type]="Batch"),CM_CT2[Contract Flex])</f>
        <v/>
      </c>
      <c r="X222" s="54">
        <f t="array" ref="X222">_xlfn.XLOOKUP(1,(CM_CT2[Contract Number Customer]=$E221)*(CM_CT2[Delivery Batch]=$F221)*(CM_CT2[Row Type]="Batch"),CM_CT2[Flex StartDate])</f>
        <v/>
      </c>
      <c r="Y222" s="54">
        <f t="array" ref="Y222">_xlfn.XLOOKUP(1,(CM_CT2[Contract Number Customer]=$E221)*(CM_CT2[Delivery Batch]=$F221)*(CM_CT2[Row Type]="Batch"),CM_CT2[Flex EndDate])</f>
        <v/>
      </c>
      <c r="Z222" s="15">
        <f t="array" ref="Z222">_xlfn.XLOOKUP(1,(CM_CT2[Contract Number Customer]=$E221)*(CM_CT2[Delivery Batch]=$F221)*(CM_CT2[Row Type]="Batch"),CM_CT2[Contract Status])</f>
        <v/>
      </c>
      <c r="AA222" s="15" t="n"/>
      <c r="AB222" s="74" t="n"/>
      <c r="AC222" s="74" t="n"/>
      <c r="AD222" s="131">
        <f t="array" ref="AD222">+_xlfn.XLOOKUP(1,(Table_Mietpos[Vertragsnummer]=CM_CT2[[#This Row],[Contract Number M3]])*(Table_Mietpos[Auftragspos.]=CM_CT2[[#This Row],[Rentalposition M3]]),Table_Mietpos[Gueltig_ab])</f>
        <v/>
      </c>
      <c r="AE222" s="131">
        <f t="array" ref="AE222">+_xlfn.XLOOKUP(1,(Table_Mietpos[Vertragsnummer]=CM_CT2[[#This Row],[Contract Number M3]])*(Table_Mietpos[Auftragspos.]=CM_CT2[[#This Row],[Rentalposition M3]]),Table_Mietpos[Gueltig_bis])</f>
        <v/>
      </c>
      <c r="AF222" s="50">
        <f t="array" ref="AF222">+_xlfn.XLOOKUP(1,(CM_CT2[Contract Number Customer]=CM_CT2[[#This Row],[Contract Number Customer]])*(CM_CT2[Row Type]="Header"),CM_CT2[Contract Lenght Initial])</f>
        <v/>
      </c>
      <c r="AG222" s="136">
        <f>+CM_CT2[[#This Row],[Rental EndDate]]</f>
        <v/>
      </c>
      <c r="AH222" s="305" t="n"/>
      <c r="AI222" s="305" t="n"/>
      <c r="AJ222" s="305" t="n"/>
      <c r="AK222" s="53" t="n"/>
      <c r="AL222" s="15">
        <f t="array" ref="AL222">+_xlfn.XLOOKUP(1,(CM_CT2[Contract Number Customer]=CM_CT2[[#This Row],[Contract Number Customer]])*(CM_CT2[Row Type]="Header"),CM_CT2[Early Termination Category])</f>
        <v/>
      </c>
      <c r="AM222" s="136">
        <f t="array" ref="AM222">_xlfn.XLOOKUP(1,(CM_CT2[Contract Number Customer]=$E221)*(CM_CT2[Delivery Batch]=$F221)*(CM_CT2[Row Type]="Batch"),CM_CT2[Early Termination cut-off date1])</f>
        <v/>
      </c>
      <c r="AN222" s="136">
        <f t="array" ref="AN222">_xlfn.XLOOKUP(1,(CM_CT2[Contract Number Customer]=$E221)*(CM_CT2[Delivery Batch]=$F221)*(CM_CT2[Row Type]="Batch"),CM_CT2[Early Termination cut-off date2])</f>
        <v/>
      </c>
      <c r="AO222" s="53">
        <f t="array" ref="AO222">+_xlfn.XLOOKUP(1,(CM_CT2[Contract Number Customer]=CM_CT2[[#This Row],[Contract Number Customer]])*(CM_CT2[Row Type]="Header"),CM_CT2[Early Termination Notice Period Mths])</f>
        <v/>
      </c>
      <c r="AP222" s="53">
        <f t="array" ref="AP222">+_xlfn.XLOOKUP(1,(CM_CT2[Contract Number Customer]=CM_CT2[[#This Row],[Contract Number Customer]])*(CM_CT2[Row Type]="Header"),CM_CT2[Duly Termination Notice Period Mths])</f>
        <v/>
      </c>
      <c r="AQ222" s="54" t="n"/>
      <c r="AR222" s="54">
        <f t="array" ref="AR222">+_xlfn.XLOOKUP(1,(CM_CT2[[#This Row],[Contract Number M3]]=Next_possible_notice[Contract Number M3])*(CM_CT2[[#This Row],[Rentalposition M3]]=Next_possible_notice[Rentalposition M3]),Next_possible_notice[NoticeDateCalc])</f>
        <v/>
      </c>
      <c r="AS222" s="117" t="n"/>
      <c r="AT222" s="75" t="n"/>
      <c r="AU222" s="75" t="n"/>
      <c r="AV222" s="75" t="n"/>
      <c r="AW222" s="75" t="n"/>
      <c r="AX222" s="53" t="n"/>
      <c r="AY222" s="75" t="n"/>
      <c r="AZ222" s="54" t="n"/>
      <c r="BA222" s="50">
        <f t="array" ref="BA222">+_xlfn.XLOOKUP(1,(CM_CT2[Contract Number Customer]=CM_CT2[[#This Row],[Contract Number Customer]])*(CM_CT2[Row Type]="Header"),CM_CT2[Contract Lenght Early Clause &amp; Option])</f>
        <v/>
      </c>
      <c r="BB222" s="15" t="n"/>
      <c r="BC222" s="15" t="n"/>
      <c r="BD222" s="15" t="n"/>
      <c r="BE222" s="15" t="n"/>
      <c r="BF222" s="15" t="n"/>
      <c r="BG222" s="15" t="n"/>
      <c r="BH222" s="24" t="n"/>
      <c r="BI222" s="10" t="n"/>
      <c r="BJ222" s="118" t="n"/>
      <c r="BK222" s="24" t="n"/>
      <c r="BL222" s="24" t="n"/>
      <c r="BM222" s="50">
        <f t="array" ref="BM222">+_xlfn.XLOOKUP(1,(CM_CT2[Contract Number Customer]=CM_CT2[[#This Row],[Contract Number Customer]])*(CM_CT2[Row Type]="Header"),CM_CT2[Contract Mileage])</f>
        <v/>
      </c>
      <c r="BN222" s="50" t="n"/>
      <c r="BO222" s="54" t="n"/>
      <c r="BP222" s="54">
        <f t="array" ref="BP222">+_xlfn.XLOOKUP(1,(CM_CT2[Contract Number Customer]=CM_CT2[[#This Row],[Contract Number Customer]])*(CM_CT2[Row Type]="Header"),CM_CT2[Currency])</f>
        <v/>
      </c>
      <c r="BQ222" s="75">
        <f t="array" ref="BQ222">+_xlfn.XLOOKUP(1,(CM_CT2[Contract Number Customer]=CM_CT2[[#This Row],[Contract Number Customer]])*(CM_CT2[Row Type]="Header"),CM_CT2[Lease Rate EUR])</f>
        <v/>
      </c>
      <c r="BR222" s="306" t="n"/>
      <c r="BS222" s="306" t="n"/>
      <c r="BT222" s="177" t="n"/>
      <c r="BU222" s="306" t="n"/>
      <c r="BV222" s="179">
        <f t="array" ref="BV222">+_xlfn.XLOOKUP(1,(Table_Mietpos[Vertragsnummer]=CM_CT2[[#This Row],[Contract Number M3]])*(Table_Mietpos[Auftragspos.]=CM_CT2[[#This Row],[Rentalposition M3]]),Table_Mietpos[Nettosatz/Typ])</f>
        <v/>
      </c>
      <c r="BW222" s="306" t="n"/>
      <c r="BX222" s="75" t="n"/>
      <c r="BY222" s="75" t="n"/>
      <c r="BZ222" s="75" t="n"/>
      <c r="CA222" s="75" t="n"/>
      <c r="CB222" s="75" t="n"/>
      <c r="CC222" s="307" t="n"/>
      <c r="CD222" s="307" t="n"/>
      <c r="CE222" s="307" t="n"/>
      <c r="CF222" s="307" t="n"/>
      <c r="CG222" s="28" t="n"/>
      <c r="CH222" s="28" t="n"/>
      <c r="CI222" s="28" t="n"/>
      <c r="CJ222" s="186" t="n"/>
      <c r="CK222" s="307" t="n"/>
      <c r="CL222" s="306" t="n"/>
      <c r="CM222" s="12" t="n"/>
      <c r="CN222" s="20" t="n"/>
      <c r="CO222" s="142" t="n"/>
      <c r="CP222" s="142" t="n"/>
      <c r="CQ222" s="142" t="n"/>
      <c r="CR222" s="20" t="n"/>
    </row>
    <row r="223" ht="15" customHeight="1" s="287">
      <c r="B223" s="11" t="n"/>
      <c r="C223" s="14" t="inlineStr">
        <is>
          <t>V700010</t>
        </is>
      </c>
      <c r="D223" s="10" t="n"/>
      <c r="E223" s="15">
        <f t="array" ref="E223">+_xlfn.XLOOKUP(1,(CM_CT2[Contract Number M3]=CM_CT2[[#This Row],[Contract Number M3]])*(CM_CT2[Row Type]="Header"),CM_CT2[Contract Number Customer])</f>
        <v/>
      </c>
      <c r="F223" s="10" t="n">
        <v>5</v>
      </c>
      <c r="G223" s="10" t="inlineStr">
        <is>
          <t>Wagon</t>
        </is>
      </c>
      <c r="H223" s="10" t="n">
        <v>14</v>
      </c>
      <c r="I223" s="73">
        <f t="array" ref="I223">+_xlfn.XLOOKUP(1,(Table_Mietpos[Vertragsnummer]=CM[[#This Row],[Contract Number M3]])*(Table_Mietpos[Auftragspos.]=CM[[#This Row],[Rentalposition M3]]),Table_Mietpos[ChNr])</f>
        <v/>
      </c>
      <c r="J223" s="72">
        <f t="array" ref="J223">+_xlfn.XLOOKUP(1,(CM_CT2[Contract Number Customer]=CM_CT2[[#This Row],[Contract Number Customer]])*(CM_CT2[Row Type]="Header"),CM_CT2[Customer])</f>
        <v/>
      </c>
      <c r="K223" s="51" t="n"/>
      <c r="L223" s="51" t="n"/>
      <c r="M223" s="15">
        <f t="array" ref="M223">+_xlfn.XLOOKUP(1,(CM_CT2[Contract Number Customer]=CM_CT2[[#This Row],[Contract Number Customer]])*(CM_CT2[Row Type]="Header"),CM_CT2[Sales Manager])</f>
        <v/>
      </c>
      <c r="N223" s="15">
        <f t="array" ref="N223">+_xlfn.XLOOKUP(1,(CM_CT2[Contract Number Customer]=CM_CT2[[#This Row],[Contract Number Customer]])*(CM_CT2[Row Type]="Header"),CM_CT2[Wagon Type])</f>
        <v/>
      </c>
      <c r="O223" s="10" t="n">
        <v>1</v>
      </c>
      <c r="P223" s="10" t="n"/>
      <c r="Q223" s="10" t="n"/>
      <c r="R223" s="10" t="n">
        <v>1</v>
      </c>
      <c r="S223" s="10" t="n"/>
      <c r="T223" s="10" t="n">
        <v>1</v>
      </c>
      <c r="U223" s="15">
        <f>+IF(CM_CT2[[#This Row],[Contract Status]]&lt;&gt;"ended",1,0)</f>
        <v/>
      </c>
      <c r="V223" s="15" t="n"/>
      <c r="W223" s="15">
        <f t="array" ref="W223">_xlfn.XLOOKUP(1,(CM_CT2[Contract Number Customer]=$E222)*(CM_CT2[Delivery Batch]=$F222)*(CM_CT2[Row Type]="Batch"),CM_CT2[Contract Flex])</f>
        <v/>
      </c>
      <c r="X223" s="54">
        <f t="array" ref="X223">_xlfn.XLOOKUP(1,(CM_CT2[Contract Number Customer]=$E222)*(CM_CT2[Delivery Batch]=$F222)*(CM_CT2[Row Type]="Batch"),CM_CT2[Flex StartDate])</f>
        <v/>
      </c>
      <c r="Y223" s="54">
        <f t="array" ref="Y223">_xlfn.XLOOKUP(1,(CM_CT2[Contract Number Customer]=$E222)*(CM_CT2[Delivery Batch]=$F222)*(CM_CT2[Row Type]="Batch"),CM_CT2[Flex EndDate])</f>
        <v/>
      </c>
      <c r="Z223" s="15">
        <f t="array" ref="Z223">_xlfn.XLOOKUP(1,(CM_CT2[Contract Number Customer]=$E222)*(CM_CT2[Delivery Batch]=$F222)*(CM_CT2[Row Type]="Batch"),CM_CT2[Contract Status])</f>
        <v/>
      </c>
      <c r="AA223" s="15" t="n"/>
      <c r="AB223" s="74" t="n"/>
      <c r="AC223" s="74" t="n"/>
      <c r="AD223" s="131">
        <f t="array" ref="AD223">+_xlfn.XLOOKUP(1,(Table_Mietpos[Vertragsnummer]=CM_CT2[[#This Row],[Contract Number M3]])*(Table_Mietpos[Auftragspos.]=CM_CT2[[#This Row],[Rentalposition M3]]),Table_Mietpos[Gueltig_ab])</f>
        <v/>
      </c>
      <c r="AE223" s="131">
        <f t="array" ref="AE223">+_xlfn.XLOOKUP(1,(Table_Mietpos[Vertragsnummer]=CM_CT2[[#This Row],[Contract Number M3]])*(Table_Mietpos[Auftragspos.]=CM_CT2[[#This Row],[Rentalposition M3]]),Table_Mietpos[Gueltig_bis])</f>
        <v/>
      </c>
      <c r="AF223" s="50">
        <f t="array" ref="AF223">+_xlfn.XLOOKUP(1,(CM_CT2[Contract Number Customer]=CM_CT2[[#This Row],[Contract Number Customer]])*(CM_CT2[Row Type]="Header"),CM_CT2[Contract Lenght Initial])</f>
        <v/>
      </c>
      <c r="AG223" s="136">
        <f>+CM_CT2[[#This Row],[Rental EndDate]]</f>
        <v/>
      </c>
      <c r="AH223" s="305" t="n"/>
      <c r="AI223" s="305" t="n"/>
      <c r="AJ223" s="305" t="n"/>
      <c r="AK223" s="53" t="n"/>
      <c r="AL223" s="15">
        <f t="array" ref="AL223">+_xlfn.XLOOKUP(1,(CM_CT2[Contract Number Customer]=CM_CT2[[#This Row],[Contract Number Customer]])*(CM_CT2[Row Type]="Header"),CM_CT2[Early Termination Category])</f>
        <v/>
      </c>
      <c r="AM223" s="136">
        <f t="array" ref="AM223">_xlfn.XLOOKUP(1,(CM_CT2[Contract Number Customer]=$E222)*(CM_CT2[Delivery Batch]=$F222)*(CM_CT2[Row Type]="Batch"),CM_CT2[Early Termination cut-off date1])</f>
        <v/>
      </c>
      <c r="AN223" s="136">
        <f t="array" ref="AN223">_xlfn.XLOOKUP(1,(CM_CT2[Contract Number Customer]=$E222)*(CM_CT2[Delivery Batch]=$F222)*(CM_CT2[Row Type]="Batch"),CM_CT2[Early Termination cut-off date2])</f>
        <v/>
      </c>
      <c r="AO223" s="53">
        <f t="array" ref="AO223">+_xlfn.XLOOKUP(1,(CM_CT2[Contract Number Customer]=CM_CT2[[#This Row],[Contract Number Customer]])*(CM_CT2[Row Type]="Header"),CM_CT2[Early Termination Notice Period Mths])</f>
        <v/>
      </c>
      <c r="AP223" s="53">
        <f t="array" ref="AP223">+_xlfn.XLOOKUP(1,(CM_CT2[Contract Number Customer]=CM_CT2[[#This Row],[Contract Number Customer]])*(CM_CT2[Row Type]="Header"),CM_CT2[Duly Termination Notice Period Mths])</f>
        <v/>
      </c>
      <c r="AQ223" s="54" t="n"/>
      <c r="AR223" s="54">
        <f t="array" ref="AR223">+_xlfn.XLOOKUP(1,(CM_CT2[[#This Row],[Contract Number M3]]=Next_possible_notice[Contract Number M3])*(CM_CT2[[#This Row],[Rentalposition M3]]=Next_possible_notice[Rentalposition M3]),Next_possible_notice[NoticeDateCalc])</f>
        <v/>
      </c>
      <c r="AS223" s="117" t="n"/>
      <c r="AT223" s="75" t="n"/>
      <c r="AU223" s="75" t="n"/>
      <c r="AV223" s="75" t="n"/>
      <c r="AW223" s="75" t="n"/>
      <c r="AX223" s="53" t="n"/>
      <c r="AY223" s="75" t="n"/>
      <c r="AZ223" s="54" t="n"/>
      <c r="BA223" s="50">
        <f t="array" ref="BA223">+_xlfn.XLOOKUP(1,(CM_CT2[Contract Number Customer]=CM_CT2[[#This Row],[Contract Number Customer]])*(CM_CT2[Row Type]="Header"),CM_CT2[Contract Lenght Early Clause &amp; Option])</f>
        <v/>
      </c>
      <c r="BB223" s="15" t="n"/>
      <c r="BC223" s="15" t="n"/>
      <c r="BD223" s="15" t="n"/>
      <c r="BE223" s="15" t="n"/>
      <c r="BF223" s="15" t="n"/>
      <c r="BG223" s="15" t="n"/>
      <c r="BH223" s="24" t="n"/>
      <c r="BI223" s="10" t="n"/>
      <c r="BJ223" s="118" t="n"/>
      <c r="BK223" s="24" t="n"/>
      <c r="BL223" s="24" t="n"/>
      <c r="BM223" s="50">
        <f t="array" ref="BM223">+_xlfn.XLOOKUP(1,(CM_CT2[Contract Number Customer]=CM_CT2[[#This Row],[Contract Number Customer]])*(CM_CT2[Row Type]="Header"),CM_CT2[Contract Mileage])</f>
        <v/>
      </c>
      <c r="BN223" s="50" t="n"/>
      <c r="BO223" s="54" t="n"/>
      <c r="BP223" s="54">
        <f t="array" ref="BP223">+_xlfn.XLOOKUP(1,(CM_CT2[Contract Number Customer]=CM_CT2[[#This Row],[Contract Number Customer]])*(CM_CT2[Row Type]="Header"),CM_CT2[Currency])</f>
        <v/>
      </c>
      <c r="BQ223" s="75">
        <f t="array" ref="BQ223">+_xlfn.XLOOKUP(1,(CM_CT2[Contract Number Customer]=CM_CT2[[#This Row],[Contract Number Customer]])*(CM_CT2[Row Type]="Header"),CM_CT2[Lease Rate EUR])</f>
        <v/>
      </c>
      <c r="BR223" s="306" t="n"/>
      <c r="BS223" s="306" t="n"/>
      <c r="BT223" s="177" t="n"/>
      <c r="BU223" s="306" t="n"/>
      <c r="BV223" s="179">
        <f t="array" ref="BV223">+_xlfn.XLOOKUP(1,(Table_Mietpos[Vertragsnummer]=CM_CT2[[#This Row],[Contract Number M3]])*(Table_Mietpos[Auftragspos.]=CM_CT2[[#This Row],[Rentalposition M3]]),Table_Mietpos[Nettosatz/Typ])</f>
        <v/>
      </c>
      <c r="BW223" s="306" t="n"/>
      <c r="BX223" s="75" t="n"/>
      <c r="BY223" s="75" t="n"/>
      <c r="BZ223" s="75" t="n"/>
      <c r="CA223" s="75" t="n"/>
      <c r="CB223" s="75" t="n"/>
      <c r="CC223" s="307" t="n"/>
      <c r="CD223" s="307" t="n"/>
      <c r="CE223" s="307" t="n"/>
      <c r="CF223" s="307" t="n"/>
      <c r="CG223" s="28" t="n"/>
      <c r="CH223" s="28" t="n"/>
      <c r="CI223" s="28" t="n"/>
      <c r="CJ223" s="186" t="n"/>
      <c r="CK223" s="307" t="n"/>
      <c r="CL223" s="306" t="n"/>
      <c r="CM223" s="12" t="n"/>
      <c r="CN223" s="20" t="n"/>
      <c r="CO223" s="142" t="n"/>
      <c r="CP223" s="142" t="n"/>
      <c r="CQ223" s="142" t="n"/>
      <c r="CR223" s="20" t="n"/>
    </row>
    <row r="224" ht="15" customHeight="1" s="287">
      <c r="B224" s="11" t="n"/>
      <c r="C224" s="14" t="inlineStr">
        <is>
          <t>V700010</t>
        </is>
      </c>
      <c r="D224" s="10" t="n"/>
      <c r="E224" s="15">
        <f t="array" ref="E224">+_xlfn.XLOOKUP(1,(CM_CT2[Contract Number M3]=CM_CT2[[#This Row],[Contract Number M3]])*(CM_CT2[Row Type]="Header"),CM_CT2[Contract Number Customer])</f>
        <v/>
      </c>
      <c r="F224" s="10" t="n">
        <v>5</v>
      </c>
      <c r="G224" s="10" t="inlineStr">
        <is>
          <t>Wagon</t>
        </is>
      </c>
      <c r="H224" s="10" t="n">
        <v>15</v>
      </c>
      <c r="I224" s="73">
        <f t="array" ref="I224">+_xlfn.XLOOKUP(1,(Table_Mietpos[Vertragsnummer]=CM[[#This Row],[Contract Number M3]])*(Table_Mietpos[Auftragspos.]=CM[[#This Row],[Rentalposition M3]]),Table_Mietpos[ChNr])</f>
        <v/>
      </c>
      <c r="J224" s="72">
        <f t="array" ref="J224">+_xlfn.XLOOKUP(1,(CM_CT2[Contract Number Customer]=CM_CT2[[#This Row],[Contract Number Customer]])*(CM_CT2[Row Type]="Header"),CM_CT2[Customer])</f>
        <v/>
      </c>
      <c r="K224" s="51" t="n"/>
      <c r="L224" s="51" t="n"/>
      <c r="M224" s="15">
        <f t="array" ref="M224">+_xlfn.XLOOKUP(1,(CM_CT2[Contract Number Customer]=CM_CT2[[#This Row],[Contract Number Customer]])*(CM_CT2[Row Type]="Header"),CM_CT2[Sales Manager])</f>
        <v/>
      </c>
      <c r="N224" s="15">
        <f t="array" ref="N224">+_xlfn.XLOOKUP(1,(CM_CT2[Contract Number Customer]=CM_CT2[[#This Row],[Contract Number Customer]])*(CM_CT2[Row Type]="Header"),CM_CT2[Wagon Type])</f>
        <v/>
      </c>
      <c r="O224" s="10" t="n">
        <v>1</v>
      </c>
      <c r="P224" s="10" t="n"/>
      <c r="Q224" s="10" t="n"/>
      <c r="R224" s="10" t="n">
        <v>1</v>
      </c>
      <c r="S224" s="10" t="n"/>
      <c r="T224" s="10" t="n">
        <v>1</v>
      </c>
      <c r="U224" s="15">
        <f>+IF(CM_CT2[[#This Row],[Contract Status]]&lt;&gt;"ended",1,0)</f>
        <v/>
      </c>
      <c r="V224" s="15" t="n"/>
      <c r="W224" s="15">
        <f t="array" ref="W224">_xlfn.XLOOKUP(1,(CM_CT2[Contract Number Customer]=$E223)*(CM_CT2[Delivery Batch]=$F223)*(CM_CT2[Row Type]="Batch"),CM_CT2[Contract Flex])</f>
        <v/>
      </c>
      <c r="X224" s="54">
        <f t="array" ref="X224">_xlfn.XLOOKUP(1,(CM_CT2[Contract Number Customer]=$E223)*(CM_CT2[Delivery Batch]=$F223)*(CM_CT2[Row Type]="Batch"),CM_CT2[Flex StartDate])</f>
        <v/>
      </c>
      <c r="Y224" s="54">
        <f t="array" ref="Y224">_xlfn.XLOOKUP(1,(CM_CT2[Contract Number Customer]=$E223)*(CM_CT2[Delivery Batch]=$F223)*(CM_CT2[Row Type]="Batch"),CM_CT2[Flex EndDate])</f>
        <v/>
      </c>
      <c r="Z224" s="15">
        <f t="array" ref="Z224">_xlfn.XLOOKUP(1,(CM_CT2[Contract Number Customer]=$E223)*(CM_CT2[Delivery Batch]=$F223)*(CM_CT2[Row Type]="Batch"),CM_CT2[Contract Status])</f>
        <v/>
      </c>
      <c r="AA224" s="15" t="n"/>
      <c r="AB224" s="74" t="n"/>
      <c r="AC224" s="74" t="n"/>
      <c r="AD224" s="131">
        <f t="array" ref="AD224">+_xlfn.XLOOKUP(1,(Table_Mietpos[Vertragsnummer]=CM_CT2[[#This Row],[Contract Number M3]])*(Table_Mietpos[Auftragspos.]=CM_CT2[[#This Row],[Rentalposition M3]]),Table_Mietpos[Gueltig_ab])</f>
        <v/>
      </c>
      <c r="AE224" s="131">
        <f t="array" ref="AE224">+_xlfn.XLOOKUP(1,(Table_Mietpos[Vertragsnummer]=CM_CT2[[#This Row],[Contract Number M3]])*(Table_Mietpos[Auftragspos.]=CM_CT2[[#This Row],[Rentalposition M3]]),Table_Mietpos[Gueltig_bis])</f>
        <v/>
      </c>
      <c r="AF224" s="50">
        <f t="array" ref="AF224">+_xlfn.XLOOKUP(1,(CM_CT2[Contract Number Customer]=CM_CT2[[#This Row],[Contract Number Customer]])*(CM_CT2[Row Type]="Header"),CM_CT2[Contract Lenght Initial])</f>
        <v/>
      </c>
      <c r="AG224" s="136">
        <f>+CM_CT2[[#This Row],[Rental EndDate]]</f>
        <v/>
      </c>
      <c r="AH224" s="305" t="n"/>
      <c r="AI224" s="305" t="n"/>
      <c r="AJ224" s="305" t="n"/>
      <c r="AK224" s="53" t="n"/>
      <c r="AL224" s="15">
        <f t="array" ref="AL224">+_xlfn.XLOOKUP(1,(CM_CT2[Contract Number Customer]=CM_CT2[[#This Row],[Contract Number Customer]])*(CM_CT2[Row Type]="Header"),CM_CT2[Early Termination Category])</f>
        <v/>
      </c>
      <c r="AM224" s="136">
        <f t="array" ref="AM224">_xlfn.XLOOKUP(1,(CM_CT2[Contract Number Customer]=$E223)*(CM_CT2[Delivery Batch]=$F223)*(CM_CT2[Row Type]="Batch"),CM_CT2[Early Termination cut-off date1])</f>
        <v/>
      </c>
      <c r="AN224" s="136">
        <f t="array" ref="AN224">_xlfn.XLOOKUP(1,(CM_CT2[Contract Number Customer]=$E223)*(CM_CT2[Delivery Batch]=$F223)*(CM_CT2[Row Type]="Batch"),CM_CT2[Early Termination cut-off date2])</f>
        <v/>
      </c>
      <c r="AO224" s="53">
        <f t="array" ref="AO224">+_xlfn.XLOOKUP(1,(CM_CT2[Contract Number Customer]=CM_CT2[[#This Row],[Contract Number Customer]])*(CM_CT2[Row Type]="Header"),CM_CT2[Early Termination Notice Period Mths])</f>
        <v/>
      </c>
      <c r="AP224" s="53">
        <f t="array" ref="AP224">+_xlfn.XLOOKUP(1,(CM_CT2[Contract Number Customer]=CM_CT2[[#This Row],[Contract Number Customer]])*(CM_CT2[Row Type]="Header"),CM_CT2[Duly Termination Notice Period Mths])</f>
        <v/>
      </c>
      <c r="AQ224" s="54" t="n"/>
      <c r="AR224" s="54">
        <f t="array" ref="AR224">+_xlfn.XLOOKUP(1,(CM_CT2[[#This Row],[Contract Number M3]]=Next_possible_notice[Contract Number M3])*(CM_CT2[[#This Row],[Rentalposition M3]]=Next_possible_notice[Rentalposition M3]),Next_possible_notice[NoticeDateCalc])</f>
        <v/>
      </c>
      <c r="AS224" s="117" t="n"/>
      <c r="AT224" s="75" t="n"/>
      <c r="AU224" s="75" t="n"/>
      <c r="AV224" s="75" t="n"/>
      <c r="AW224" s="75" t="n"/>
      <c r="AX224" s="53" t="n"/>
      <c r="AY224" s="75" t="n"/>
      <c r="AZ224" s="54" t="n"/>
      <c r="BA224" s="50">
        <f t="array" ref="BA224">+_xlfn.XLOOKUP(1,(CM_CT2[Contract Number Customer]=CM_CT2[[#This Row],[Contract Number Customer]])*(CM_CT2[Row Type]="Header"),CM_CT2[Contract Lenght Early Clause &amp; Option])</f>
        <v/>
      </c>
      <c r="BB224" s="15" t="n"/>
      <c r="BC224" s="15" t="n"/>
      <c r="BD224" s="15" t="n"/>
      <c r="BE224" s="15" t="n"/>
      <c r="BF224" s="15" t="n"/>
      <c r="BG224" s="15" t="n"/>
      <c r="BH224" s="24" t="n"/>
      <c r="BI224" s="10" t="n"/>
      <c r="BJ224" s="118" t="n"/>
      <c r="BK224" s="24" t="n"/>
      <c r="BL224" s="24" t="n"/>
      <c r="BM224" s="50">
        <f t="array" ref="BM224">+_xlfn.XLOOKUP(1,(CM_CT2[Contract Number Customer]=CM_CT2[[#This Row],[Contract Number Customer]])*(CM_CT2[Row Type]="Header"),CM_CT2[Contract Mileage])</f>
        <v/>
      </c>
      <c r="BN224" s="50" t="n"/>
      <c r="BO224" s="54" t="n"/>
      <c r="BP224" s="54">
        <f t="array" ref="BP224">+_xlfn.XLOOKUP(1,(CM_CT2[Contract Number Customer]=CM_CT2[[#This Row],[Contract Number Customer]])*(CM_CT2[Row Type]="Header"),CM_CT2[Currency])</f>
        <v/>
      </c>
      <c r="BQ224" s="75">
        <f t="array" ref="BQ224">+_xlfn.XLOOKUP(1,(CM_CT2[Contract Number Customer]=CM_CT2[[#This Row],[Contract Number Customer]])*(CM_CT2[Row Type]="Header"),CM_CT2[Lease Rate EUR])</f>
        <v/>
      </c>
      <c r="BR224" s="306" t="n"/>
      <c r="BS224" s="306" t="n"/>
      <c r="BT224" s="177" t="n"/>
      <c r="BU224" s="306" t="n"/>
      <c r="BV224" s="179">
        <f t="array" ref="BV224">+_xlfn.XLOOKUP(1,(Table_Mietpos[Vertragsnummer]=CM_CT2[[#This Row],[Contract Number M3]])*(Table_Mietpos[Auftragspos.]=CM_CT2[[#This Row],[Rentalposition M3]]),Table_Mietpos[Nettosatz/Typ])</f>
        <v/>
      </c>
      <c r="BW224" s="306" t="n"/>
      <c r="BX224" s="75" t="n"/>
      <c r="BY224" s="75" t="n"/>
      <c r="BZ224" s="75" t="n"/>
      <c r="CA224" s="75" t="n"/>
      <c r="CB224" s="75" t="n"/>
      <c r="CC224" s="307" t="n"/>
      <c r="CD224" s="307" t="n"/>
      <c r="CE224" s="307" t="n"/>
      <c r="CF224" s="307" t="n"/>
      <c r="CG224" s="28" t="n"/>
      <c r="CH224" s="28" t="n"/>
      <c r="CI224" s="28" t="n"/>
      <c r="CJ224" s="186" t="n"/>
      <c r="CK224" s="307" t="n"/>
      <c r="CL224" s="306" t="n"/>
      <c r="CM224" s="12" t="n"/>
      <c r="CN224" s="20" t="n"/>
      <c r="CO224" s="142" t="n"/>
      <c r="CP224" s="142" t="n"/>
      <c r="CQ224" s="142" t="n"/>
      <c r="CR224" s="20" t="n"/>
    </row>
    <row r="225" ht="15" customHeight="1" s="287">
      <c r="B225" s="11" t="n"/>
      <c r="C225" s="14" t="inlineStr">
        <is>
          <t>V700010</t>
        </is>
      </c>
      <c r="D225" s="10" t="n"/>
      <c r="E225" s="15">
        <f t="array" ref="E225">+_xlfn.XLOOKUP(1,(CM_CT2[Contract Number M3]=CM_CT2[[#This Row],[Contract Number M3]])*(CM_CT2[Row Type]="Header"),CM_CT2[Contract Number Customer])</f>
        <v/>
      </c>
      <c r="F225" s="10" t="n">
        <v>5</v>
      </c>
      <c r="G225" s="10" t="inlineStr">
        <is>
          <t>Wagon</t>
        </is>
      </c>
      <c r="H225" s="10" t="n">
        <v>16</v>
      </c>
      <c r="I225" s="73">
        <f t="array" ref="I225">+_xlfn.XLOOKUP(1,(Table_Mietpos[Vertragsnummer]=CM[[#This Row],[Contract Number M3]])*(Table_Mietpos[Auftragspos.]=CM[[#This Row],[Rentalposition M3]]),Table_Mietpos[ChNr])</f>
        <v/>
      </c>
      <c r="J225" s="72">
        <f t="array" ref="J225">+_xlfn.XLOOKUP(1,(CM_CT2[Contract Number Customer]=CM_CT2[[#This Row],[Contract Number Customer]])*(CM_CT2[Row Type]="Header"),CM_CT2[Customer])</f>
        <v/>
      </c>
      <c r="K225" s="51" t="n"/>
      <c r="L225" s="51" t="n"/>
      <c r="M225" s="15">
        <f t="array" ref="M225">+_xlfn.XLOOKUP(1,(CM_CT2[Contract Number Customer]=CM_CT2[[#This Row],[Contract Number Customer]])*(CM_CT2[Row Type]="Header"),CM_CT2[Sales Manager])</f>
        <v/>
      </c>
      <c r="N225" s="15">
        <f t="array" ref="N225">+_xlfn.XLOOKUP(1,(CM_CT2[Contract Number Customer]=CM_CT2[[#This Row],[Contract Number Customer]])*(CM_CT2[Row Type]="Header"),CM_CT2[Wagon Type])</f>
        <v/>
      </c>
      <c r="O225" s="10" t="n">
        <v>1</v>
      </c>
      <c r="P225" s="10" t="n"/>
      <c r="Q225" s="10" t="n"/>
      <c r="R225" s="10" t="n">
        <v>1</v>
      </c>
      <c r="S225" s="10" t="n"/>
      <c r="T225" s="10" t="n">
        <v>1</v>
      </c>
      <c r="U225" s="15">
        <f>+IF(CM_CT2[[#This Row],[Contract Status]]&lt;&gt;"ended",1,0)</f>
        <v/>
      </c>
      <c r="V225" s="15" t="n"/>
      <c r="W225" s="15">
        <f t="array" ref="W225">_xlfn.XLOOKUP(1,(CM_CT2[Contract Number Customer]=$E224)*(CM_CT2[Delivery Batch]=$F224)*(CM_CT2[Row Type]="Batch"),CM_CT2[Contract Flex])</f>
        <v/>
      </c>
      <c r="X225" s="54">
        <f t="array" ref="X225">_xlfn.XLOOKUP(1,(CM_CT2[Contract Number Customer]=$E224)*(CM_CT2[Delivery Batch]=$F224)*(CM_CT2[Row Type]="Batch"),CM_CT2[Flex StartDate])</f>
        <v/>
      </c>
      <c r="Y225" s="54">
        <f t="array" ref="Y225">_xlfn.XLOOKUP(1,(CM_CT2[Contract Number Customer]=$E224)*(CM_CT2[Delivery Batch]=$F224)*(CM_CT2[Row Type]="Batch"),CM_CT2[Flex EndDate])</f>
        <v/>
      </c>
      <c r="Z225" s="15">
        <f t="array" ref="Z225">_xlfn.XLOOKUP(1,(CM_CT2[Contract Number Customer]=$E224)*(CM_CT2[Delivery Batch]=$F224)*(CM_CT2[Row Type]="Batch"),CM_CT2[Contract Status])</f>
        <v/>
      </c>
      <c r="AA225" s="15" t="n"/>
      <c r="AB225" s="74" t="n"/>
      <c r="AC225" s="74" t="n"/>
      <c r="AD225" s="131">
        <f t="array" ref="AD225">+_xlfn.XLOOKUP(1,(Table_Mietpos[Vertragsnummer]=CM_CT2[[#This Row],[Contract Number M3]])*(Table_Mietpos[Auftragspos.]=CM_CT2[[#This Row],[Rentalposition M3]]),Table_Mietpos[Gueltig_ab])</f>
        <v/>
      </c>
      <c r="AE225" s="131">
        <f t="array" ref="AE225">+_xlfn.XLOOKUP(1,(Table_Mietpos[Vertragsnummer]=CM_CT2[[#This Row],[Contract Number M3]])*(Table_Mietpos[Auftragspos.]=CM_CT2[[#This Row],[Rentalposition M3]]),Table_Mietpos[Gueltig_bis])</f>
        <v/>
      </c>
      <c r="AF225" s="50">
        <f t="array" ref="AF225">+_xlfn.XLOOKUP(1,(CM_CT2[Contract Number Customer]=CM_CT2[[#This Row],[Contract Number Customer]])*(CM_CT2[Row Type]="Header"),CM_CT2[Contract Lenght Initial])</f>
        <v/>
      </c>
      <c r="AG225" s="136">
        <f>+CM_CT2[[#This Row],[Rental EndDate]]</f>
        <v/>
      </c>
      <c r="AH225" s="305" t="n"/>
      <c r="AI225" s="305" t="n"/>
      <c r="AJ225" s="305" t="n"/>
      <c r="AK225" s="53" t="n"/>
      <c r="AL225" s="15">
        <f t="array" ref="AL225">+_xlfn.XLOOKUP(1,(CM_CT2[Contract Number Customer]=CM_CT2[[#This Row],[Contract Number Customer]])*(CM_CT2[Row Type]="Header"),CM_CT2[Early Termination Category])</f>
        <v/>
      </c>
      <c r="AM225" s="136">
        <f t="array" ref="AM225">_xlfn.XLOOKUP(1,(CM_CT2[Contract Number Customer]=$E224)*(CM_CT2[Delivery Batch]=$F224)*(CM_CT2[Row Type]="Batch"),CM_CT2[Early Termination cut-off date1])</f>
        <v/>
      </c>
      <c r="AN225" s="136">
        <f t="array" ref="AN225">_xlfn.XLOOKUP(1,(CM_CT2[Contract Number Customer]=$E224)*(CM_CT2[Delivery Batch]=$F224)*(CM_CT2[Row Type]="Batch"),CM_CT2[Early Termination cut-off date2])</f>
        <v/>
      </c>
      <c r="AO225" s="53">
        <f t="array" ref="AO225">+_xlfn.XLOOKUP(1,(CM_CT2[Contract Number Customer]=CM_CT2[[#This Row],[Contract Number Customer]])*(CM_CT2[Row Type]="Header"),CM_CT2[Early Termination Notice Period Mths])</f>
        <v/>
      </c>
      <c r="AP225" s="53">
        <f t="array" ref="AP225">+_xlfn.XLOOKUP(1,(CM_CT2[Contract Number Customer]=CM_CT2[[#This Row],[Contract Number Customer]])*(CM_CT2[Row Type]="Header"),CM_CT2[Duly Termination Notice Period Mths])</f>
        <v/>
      </c>
      <c r="AQ225" s="54" t="n"/>
      <c r="AR225" s="54">
        <f t="array" ref="AR225">+_xlfn.XLOOKUP(1,(CM_CT2[[#This Row],[Contract Number M3]]=Next_possible_notice[Contract Number M3])*(CM_CT2[[#This Row],[Rentalposition M3]]=Next_possible_notice[Rentalposition M3]),Next_possible_notice[NoticeDateCalc])</f>
        <v/>
      </c>
      <c r="AS225" s="117" t="n"/>
      <c r="AT225" s="75" t="n"/>
      <c r="AU225" s="75" t="n"/>
      <c r="AV225" s="75" t="n"/>
      <c r="AW225" s="75" t="n"/>
      <c r="AX225" s="53" t="n"/>
      <c r="AY225" s="75" t="n"/>
      <c r="AZ225" s="54" t="n"/>
      <c r="BA225" s="50">
        <f t="array" ref="BA225">+_xlfn.XLOOKUP(1,(CM_CT2[Contract Number Customer]=CM_CT2[[#This Row],[Contract Number Customer]])*(CM_CT2[Row Type]="Header"),CM_CT2[Contract Lenght Early Clause &amp; Option])</f>
        <v/>
      </c>
      <c r="BB225" s="15" t="n"/>
      <c r="BC225" s="15" t="n"/>
      <c r="BD225" s="15" t="n"/>
      <c r="BE225" s="15" t="n"/>
      <c r="BF225" s="15" t="n"/>
      <c r="BG225" s="15" t="n"/>
      <c r="BH225" s="24" t="n"/>
      <c r="BI225" s="10" t="n"/>
      <c r="BJ225" s="118" t="n"/>
      <c r="BK225" s="24" t="n"/>
      <c r="BL225" s="24" t="n"/>
      <c r="BM225" s="50">
        <f t="array" ref="BM225">+_xlfn.XLOOKUP(1,(CM_CT2[Contract Number Customer]=CM_CT2[[#This Row],[Contract Number Customer]])*(CM_CT2[Row Type]="Header"),CM_CT2[Contract Mileage])</f>
        <v/>
      </c>
      <c r="BN225" s="50" t="n"/>
      <c r="BO225" s="54" t="n"/>
      <c r="BP225" s="54">
        <f t="array" ref="BP225">+_xlfn.XLOOKUP(1,(CM_CT2[Contract Number Customer]=CM_CT2[[#This Row],[Contract Number Customer]])*(CM_CT2[Row Type]="Header"),CM_CT2[Currency])</f>
        <v/>
      </c>
      <c r="BQ225" s="75">
        <f t="array" ref="BQ225">+_xlfn.XLOOKUP(1,(CM_CT2[Contract Number Customer]=CM_CT2[[#This Row],[Contract Number Customer]])*(CM_CT2[Row Type]="Header"),CM_CT2[Lease Rate EUR])</f>
        <v/>
      </c>
      <c r="BR225" s="306" t="n"/>
      <c r="BS225" s="306" t="n"/>
      <c r="BT225" s="177" t="n"/>
      <c r="BU225" s="306" t="n"/>
      <c r="BV225" s="179">
        <f t="array" ref="BV225">+_xlfn.XLOOKUP(1,(Table_Mietpos[Vertragsnummer]=CM_CT2[[#This Row],[Contract Number M3]])*(Table_Mietpos[Auftragspos.]=CM_CT2[[#This Row],[Rentalposition M3]]),Table_Mietpos[Nettosatz/Typ])</f>
        <v/>
      </c>
      <c r="BW225" s="306" t="n"/>
      <c r="BX225" s="75" t="n"/>
      <c r="BY225" s="75" t="n"/>
      <c r="BZ225" s="75" t="n"/>
      <c r="CA225" s="75" t="n"/>
      <c r="CB225" s="75" t="n"/>
      <c r="CC225" s="307" t="n"/>
      <c r="CD225" s="307" t="n"/>
      <c r="CE225" s="307" t="n"/>
      <c r="CF225" s="307" t="n"/>
      <c r="CG225" s="28" t="n"/>
      <c r="CH225" s="28" t="n"/>
      <c r="CI225" s="28" t="n"/>
      <c r="CJ225" s="186" t="n"/>
      <c r="CK225" s="307" t="n"/>
      <c r="CL225" s="306" t="n"/>
      <c r="CM225" s="12" t="n"/>
      <c r="CN225" s="20" t="n"/>
      <c r="CO225" s="142" t="n"/>
      <c r="CP225" s="142" t="n"/>
      <c r="CQ225" s="142" t="n"/>
      <c r="CR225" s="20" t="n"/>
    </row>
    <row r="226" ht="15" customHeight="1" s="287">
      <c r="B226" s="11" t="n"/>
      <c r="C226" s="14" t="inlineStr">
        <is>
          <t>V700010</t>
        </is>
      </c>
      <c r="D226" s="10" t="n"/>
      <c r="E226" s="15">
        <f t="array" ref="E226">+_xlfn.XLOOKUP(1,(CM_CT2[Contract Number M3]=CM_CT2[[#This Row],[Contract Number M3]])*(CM_CT2[Row Type]="Header"),CM_CT2[Contract Number Customer])</f>
        <v/>
      </c>
      <c r="F226" s="10" t="n">
        <v>5</v>
      </c>
      <c r="G226" s="10" t="inlineStr">
        <is>
          <t>Wagon</t>
        </is>
      </c>
      <c r="H226" s="10" t="n">
        <v>17</v>
      </c>
      <c r="I226" s="73">
        <f t="array" ref="I226">+_xlfn.XLOOKUP(1,(Table_Mietpos[Vertragsnummer]=CM[[#This Row],[Contract Number M3]])*(Table_Mietpos[Auftragspos.]=CM[[#This Row],[Rentalposition M3]]),Table_Mietpos[ChNr])</f>
        <v/>
      </c>
      <c r="J226" s="72">
        <f t="array" ref="J226">+_xlfn.XLOOKUP(1,(CM_CT2[Contract Number Customer]=CM_CT2[[#This Row],[Contract Number Customer]])*(CM_CT2[Row Type]="Header"),CM_CT2[Customer])</f>
        <v/>
      </c>
      <c r="K226" s="51" t="n"/>
      <c r="L226" s="51" t="n"/>
      <c r="M226" s="15">
        <f t="array" ref="M226">+_xlfn.XLOOKUP(1,(CM_CT2[Contract Number Customer]=CM_CT2[[#This Row],[Contract Number Customer]])*(CM_CT2[Row Type]="Header"),CM_CT2[Sales Manager])</f>
        <v/>
      </c>
      <c r="N226" s="15">
        <f t="array" ref="N226">+_xlfn.XLOOKUP(1,(CM_CT2[Contract Number Customer]=CM_CT2[[#This Row],[Contract Number Customer]])*(CM_CT2[Row Type]="Header"),CM_CT2[Wagon Type])</f>
        <v/>
      </c>
      <c r="O226" s="10" t="n">
        <v>1</v>
      </c>
      <c r="P226" s="10" t="n"/>
      <c r="Q226" s="10" t="n"/>
      <c r="R226" s="10" t="n">
        <v>1</v>
      </c>
      <c r="S226" s="10" t="n"/>
      <c r="T226" s="10" t="n">
        <v>1</v>
      </c>
      <c r="U226" s="15">
        <f>+IF(CM_CT2[[#This Row],[Contract Status]]&lt;&gt;"ended",1,0)</f>
        <v/>
      </c>
      <c r="V226" s="15" t="n"/>
      <c r="W226" s="15">
        <f t="array" ref="W226">_xlfn.XLOOKUP(1,(CM_CT2[Contract Number Customer]=$E225)*(CM_CT2[Delivery Batch]=$F225)*(CM_CT2[Row Type]="Batch"),CM_CT2[Contract Flex])</f>
        <v/>
      </c>
      <c r="X226" s="54">
        <f t="array" ref="X226">_xlfn.XLOOKUP(1,(CM_CT2[Contract Number Customer]=$E225)*(CM_CT2[Delivery Batch]=$F225)*(CM_CT2[Row Type]="Batch"),CM_CT2[Flex StartDate])</f>
        <v/>
      </c>
      <c r="Y226" s="54">
        <f t="array" ref="Y226">_xlfn.XLOOKUP(1,(CM_CT2[Contract Number Customer]=$E225)*(CM_CT2[Delivery Batch]=$F225)*(CM_CT2[Row Type]="Batch"),CM_CT2[Flex EndDate])</f>
        <v/>
      </c>
      <c r="Z226" s="15">
        <f t="array" ref="Z226">_xlfn.XLOOKUP(1,(CM_CT2[Contract Number Customer]=$E225)*(CM_CT2[Delivery Batch]=$F225)*(CM_CT2[Row Type]="Batch"),CM_CT2[Contract Status])</f>
        <v/>
      </c>
      <c r="AA226" s="15" t="n"/>
      <c r="AB226" s="74" t="n"/>
      <c r="AC226" s="74" t="n"/>
      <c r="AD226" s="131">
        <f t="array" ref="AD226">+_xlfn.XLOOKUP(1,(Table_Mietpos[Vertragsnummer]=CM_CT2[[#This Row],[Contract Number M3]])*(Table_Mietpos[Auftragspos.]=CM_CT2[[#This Row],[Rentalposition M3]]),Table_Mietpos[Gueltig_ab])</f>
        <v/>
      </c>
      <c r="AE226" s="131">
        <f t="array" ref="AE226">+_xlfn.XLOOKUP(1,(Table_Mietpos[Vertragsnummer]=CM_CT2[[#This Row],[Contract Number M3]])*(Table_Mietpos[Auftragspos.]=CM_CT2[[#This Row],[Rentalposition M3]]),Table_Mietpos[Gueltig_bis])</f>
        <v/>
      </c>
      <c r="AF226" s="50">
        <f t="array" ref="AF226">+_xlfn.XLOOKUP(1,(CM_CT2[Contract Number Customer]=CM_CT2[[#This Row],[Contract Number Customer]])*(CM_CT2[Row Type]="Header"),CM_CT2[Contract Lenght Initial])</f>
        <v/>
      </c>
      <c r="AG226" s="136">
        <f>+CM_CT2[[#This Row],[Rental EndDate]]</f>
        <v/>
      </c>
      <c r="AH226" s="305" t="n"/>
      <c r="AI226" s="305" t="n"/>
      <c r="AJ226" s="305" t="n"/>
      <c r="AK226" s="53" t="n"/>
      <c r="AL226" s="15">
        <f t="array" ref="AL226">+_xlfn.XLOOKUP(1,(CM_CT2[Contract Number Customer]=CM_CT2[[#This Row],[Contract Number Customer]])*(CM_CT2[Row Type]="Header"),CM_CT2[Early Termination Category])</f>
        <v/>
      </c>
      <c r="AM226" s="136">
        <f t="array" ref="AM226">_xlfn.XLOOKUP(1,(CM_CT2[Contract Number Customer]=$E225)*(CM_CT2[Delivery Batch]=$F225)*(CM_CT2[Row Type]="Batch"),CM_CT2[Early Termination cut-off date1])</f>
        <v/>
      </c>
      <c r="AN226" s="136">
        <f t="array" ref="AN226">_xlfn.XLOOKUP(1,(CM_CT2[Contract Number Customer]=$E225)*(CM_CT2[Delivery Batch]=$F225)*(CM_CT2[Row Type]="Batch"),CM_CT2[Early Termination cut-off date2])</f>
        <v/>
      </c>
      <c r="AO226" s="53">
        <f t="array" ref="AO226">+_xlfn.XLOOKUP(1,(CM_CT2[Contract Number Customer]=CM_CT2[[#This Row],[Contract Number Customer]])*(CM_CT2[Row Type]="Header"),CM_CT2[Early Termination Notice Period Mths])</f>
        <v/>
      </c>
      <c r="AP226" s="53">
        <f t="array" ref="AP226">+_xlfn.XLOOKUP(1,(CM_CT2[Contract Number Customer]=CM_CT2[[#This Row],[Contract Number Customer]])*(CM_CT2[Row Type]="Header"),CM_CT2[Duly Termination Notice Period Mths])</f>
        <v/>
      </c>
      <c r="AQ226" s="54" t="n"/>
      <c r="AR226" s="54">
        <f t="array" ref="AR226">+_xlfn.XLOOKUP(1,(CM_CT2[[#This Row],[Contract Number M3]]=Next_possible_notice[Contract Number M3])*(CM_CT2[[#This Row],[Rentalposition M3]]=Next_possible_notice[Rentalposition M3]),Next_possible_notice[NoticeDateCalc])</f>
        <v/>
      </c>
      <c r="AS226" s="117" t="n"/>
      <c r="AT226" s="75" t="n"/>
      <c r="AU226" s="75" t="n"/>
      <c r="AV226" s="75" t="n"/>
      <c r="AW226" s="75" t="n"/>
      <c r="AX226" s="53" t="n"/>
      <c r="AY226" s="75" t="n"/>
      <c r="AZ226" s="54" t="n"/>
      <c r="BA226" s="50">
        <f t="array" ref="BA226">+_xlfn.XLOOKUP(1,(CM_CT2[Contract Number Customer]=CM_CT2[[#This Row],[Contract Number Customer]])*(CM_CT2[Row Type]="Header"),CM_CT2[Contract Lenght Early Clause &amp; Option])</f>
        <v/>
      </c>
      <c r="BB226" s="15" t="n"/>
      <c r="BC226" s="15" t="n"/>
      <c r="BD226" s="15" t="n"/>
      <c r="BE226" s="15" t="n"/>
      <c r="BF226" s="15" t="n"/>
      <c r="BG226" s="15" t="n"/>
      <c r="BH226" s="24" t="n"/>
      <c r="BI226" s="10" t="n"/>
      <c r="BJ226" s="118" t="n"/>
      <c r="BK226" s="24" t="n"/>
      <c r="BL226" s="24" t="n"/>
      <c r="BM226" s="50">
        <f t="array" ref="BM226">+_xlfn.XLOOKUP(1,(CM_CT2[Contract Number Customer]=CM_CT2[[#This Row],[Contract Number Customer]])*(CM_CT2[Row Type]="Header"),CM_CT2[Contract Mileage])</f>
        <v/>
      </c>
      <c r="BN226" s="50" t="n"/>
      <c r="BO226" s="54" t="n"/>
      <c r="BP226" s="54">
        <f t="array" ref="BP226">+_xlfn.XLOOKUP(1,(CM_CT2[Contract Number Customer]=CM_CT2[[#This Row],[Contract Number Customer]])*(CM_CT2[Row Type]="Header"),CM_CT2[Currency])</f>
        <v/>
      </c>
      <c r="BQ226" s="75">
        <f t="array" ref="BQ226">+_xlfn.XLOOKUP(1,(CM_CT2[Contract Number Customer]=CM_CT2[[#This Row],[Contract Number Customer]])*(CM_CT2[Row Type]="Header"),CM_CT2[Lease Rate EUR])</f>
        <v/>
      </c>
      <c r="BR226" s="306" t="n"/>
      <c r="BS226" s="306" t="n"/>
      <c r="BT226" s="177" t="n"/>
      <c r="BU226" s="306" t="n"/>
      <c r="BV226" s="179">
        <f t="array" ref="BV226">+_xlfn.XLOOKUP(1,(Table_Mietpos[Vertragsnummer]=CM_CT2[[#This Row],[Contract Number M3]])*(Table_Mietpos[Auftragspos.]=CM_CT2[[#This Row],[Rentalposition M3]]),Table_Mietpos[Nettosatz/Typ])</f>
        <v/>
      </c>
      <c r="BW226" s="306" t="n"/>
      <c r="BX226" s="75" t="n"/>
      <c r="BY226" s="75" t="n"/>
      <c r="BZ226" s="75" t="n"/>
      <c r="CA226" s="75" t="n"/>
      <c r="CB226" s="75" t="n"/>
      <c r="CC226" s="307" t="n"/>
      <c r="CD226" s="307" t="n"/>
      <c r="CE226" s="307" t="n"/>
      <c r="CF226" s="307" t="n"/>
      <c r="CG226" s="28" t="n"/>
      <c r="CH226" s="28" t="n"/>
      <c r="CI226" s="28" t="n"/>
      <c r="CJ226" s="186" t="n"/>
      <c r="CK226" s="307" t="n"/>
      <c r="CL226" s="306" t="n"/>
      <c r="CM226" s="12" t="n"/>
      <c r="CN226" s="20" t="n"/>
      <c r="CO226" s="142" t="n"/>
      <c r="CP226" s="142" t="n"/>
      <c r="CQ226" s="142" t="n"/>
      <c r="CR226" s="20" t="n"/>
    </row>
    <row r="227" ht="15" customHeight="1" s="287">
      <c r="B227" s="11" t="n"/>
      <c r="C227" s="14" t="inlineStr">
        <is>
          <t>V700010</t>
        </is>
      </c>
      <c r="D227" s="10" t="n"/>
      <c r="E227" s="15">
        <f t="array" ref="E227">+_xlfn.XLOOKUP(1,(CM_CT2[Contract Number M3]=CM_CT2[[#This Row],[Contract Number M3]])*(CM_CT2[Row Type]="Header"),CM_CT2[Contract Number Customer])</f>
        <v/>
      </c>
      <c r="F227" s="10" t="n">
        <v>5</v>
      </c>
      <c r="G227" s="10" t="inlineStr">
        <is>
          <t>Wagon</t>
        </is>
      </c>
      <c r="H227" s="10" t="n">
        <v>18</v>
      </c>
      <c r="I227" s="73">
        <f t="array" ref="I227">+_xlfn.XLOOKUP(1,(Table_Mietpos[Vertragsnummer]=CM[[#This Row],[Contract Number M3]])*(Table_Mietpos[Auftragspos.]=CM[[#This Row],[Rentalposition M3]]),Table_Mietpos[ChNr])</f>
        <v/>
      </c>
      <c r="J227" s="72">
        <f t="array" ref="J227">+_xlfn.XLOOKUP(1,(CM_CT2[Contract Number Customer]=CM_CT2[[#This Row],[Contract Number Customer]])*(CM_CT2[Row Type]="Header"),CM_CT2[Customer])</f>
        <v/>
      </c>
      <c r="K227" s="51" t="n"/>
      <c r="L227" s="51" t="n"/>
      <c r="M227" s="15">
        <f t="array" ref="M227">+_xlfn.XLOOKUP(1,(CM_CT2[Contract Number Customer]=CM_CT2[[#This Row],[Contract Number Customer]])*(CM_CT2[Row Type]="Header"),CM_CT2[Sales Manager])</f>
        <v/>
      </c>
      <c r="N227" s="15">
        <f t="array" ref="N227">+_xlfn.XLOOKUP(1,(CM_CT2[Contract Number Customer]=CM_CT2[[#This Row],[Contract Number Customer]])*(CM_CT2[Row Type]="Header"),CM_CT2[Wagon Type])</f>
        <v/>
      </c>
      <c r="O227" s="10" t="n">
        <v>1</v>
      </c>
      <c r="P227" s="10" t="n"/>
      <c r="Q227" s="10" t="n"/>
      <c r="R227" s="10" t="n">
        <v>1</v>
      </c>
      <c r="S227" s="10" t="n"/>
      <c r="T227" s="10" t="n">
        <v>1</v>
      </c>
      <c r="U227" s="15">
        <f>+IF(CM_CT2[[#This Row],[Contract Status]]&lt;&gt;"ended",1,0)</f>
        <v/>
      </c>
      <c r="V227" s="15" t="n"/>
      <c r="W227" s="15">
        <f t="array" ref="W227">_xlfn.XLOOKUP(1,(CM_CT2[Contract Number Customer]=$E226)*(CM_CT2[Delivery Batch]=$F226)*(CM_CT2[Row Type]="Batch"),CM_CT2[Contract Flex])</f>
        <v/>
      </c>
      <c r="X227" s="54">
        <f t="array" ref="X227">_xlfn.XLOOKUP(1,(CM_CT2[Contract Number Customer]=$E226)*(CM_CT2[Delivery Batch]=$F226)*(CM_CT2[Row Type]="Batch"),CM_CT2[Flex StartDate])</f>
        <v/>
      </c>
      <c r="Y227" s="54">
        <f t="array" ref="Y227">_xlfn.XLOOKUP(1,(CM_CT2[Contract Number Customer]=$E226)*(CM_CT2[Delivery Batch]=$F226)*(CM_CT2[Row Type]="Batch"),CM_CT2[Flex EndDate])</f>
        <v/>
      </c>
      <c r="Z227" s="15">
        <f t="array" ref="Z227">_xlfn.XLOOKUP(1,(CM_CT2[Contract Number Customer]=$E226)*(CM_CT2[Delivery Batch]=$F226)*(CM_CT2[Row Type]="Batch"),CM_CT2[Contract Status])</f>
        <v/>
      </c>
      <c r="AA227" s="15" t="n"/>
      <c r="AB227" s="74" t="n"/>
      <c r="AC227" s="74" t="n"/>
      <c r="AD227" s="131">
        <f t="array" ref="AD227">+_xlfn.XLOOKUP(1,(Table_Mietpos[Vertragsnummer]=CM_CT2[[#This Row],[Contract Number M3]])*(Table_Mietpos[Auftragspos.]=CM_CT2[[#This Row],[Rentalposition M3]]),Table_Mietpos[Gueltig_ab])</f>
        <v/>
      </c>
      <c r="AE227" s="131">
        <f t="array" ref="AE227">+_xlfn.XLOOKUP(1,(Table_Mietpos[Vertragsnummer]=CM_CT2[[#This Row],[Contract Number M3]])*(Table_Mietpos[Auftragspos.]=CM_CT2[[#This Row],[Rentalposition M3]]),Table_Mietpos[Gueltig_bis])</f>
        <v/>
      </c>
      <c r="AF227" s="50">
        <f t="array" ref="AF227">+_xlfn.XLOOKUP(1,(CM_CT2[Contract Number Customer]=CM_CT2[[#This Row],[Contract Number Customer]])*(CM_CT2[Row Type]="Header"),CM_CT2[Contract Lenght Initial])</f>
        <v/>
      </c>
      <c r="AG227" s="136">
        <f>+CM_CT2[[#This Row],[Rental EndDate]]</f>
        <v/>
      </c>
      <c r="AH227" s="305" t="n"/>
      <c r="AI227" s="305" t="n"/>
      <c r="AJ227" s="305" t="n"/>
      <c r="AK227" s="53" t="n"/>
      <c r="AL227" s="15">
        <f t="array" ref="AL227">+_xlfn.XLOOKUP(1,(CM_CT2[Contract Number Customer]=CM_CT2[[#This Row],[Contract Number Customer]])*(CM_CT2[Row Type]="Header"),CM_CT2[Early Termination Category])</f>
        <v/>
      </c>
      <c r="AM227" s="136">
        <f t="array" ref="AM227">_xlfn.XLOOKUP(1,(CM_CT2[Contract Number Customer]=$E226)*(CM_CT2[Delivery Batch]=$F226)*(CM_CT2[Row Type]="Batch"),CM_CT2[Early Termination cut-off date1])</f>
        <v/>
      </c>
      <c r="AN227" s="136">
        <f t="array" ref="AN227">_xlfn.XLOOKUP(1,(CM_CT2[Contract Number Customer]=$E226)*(CM_CT2[Delivery Batch]=$F226)*(CM_CT2[Row Type]="Batch"),CM_CT2[Early Termination cut-off date2])</f>
        <v/>
      </c>
      <c r="AO227" s="53">
        <f t="array" ref="AO227">+_xlfn.XLOOKUP(1,(CM_CT2[Contract Number Customer]=CM_CT2[[#This Row],[Contract Number Customer]])*(CM_CT2[Row Type]="Header"),CM_CT2[Early Termination Notice Period Mths])</f>
        <v/>
      </c>
      <c r="AP227" s="53">
        <f t="array" ref="AP227">+_xlfn.XLOOKUP(1,(CM_CT2[Contract Number Customer]=CM_CT2[[#This Row],[Contract Number Customer]])*(CM_CT2[Row Type]="Header"),CM_CT2[Duly Termination Notice Period Mths])</f>
        <v/>
      </c>
      <c r="AQ227" s="54" t="n"/>
      <c r="AR227" s="54">
        <f t="array" ref="AR227">+_xlfn.XLOOKUP(1,(CM_CT2[[#This Row],[Contract Number M3]]=Next_possible_notice[Contract Number M3])*(CM_CT2[[#This Row],[Rentalposition M3]]=Next_possible_notice[Rentalposition M3]),Next_possible_notice[NoticeDateCalc])</f>
        <v/>
      </c>
      <c r="AS227" s="117" t="n"/>
      <c r="AT227" s="75" t="n"/>
      <c r="AU227" s="75" t="n"/>
      <c r="AV227" s="75" t="n"/>
      <c r="AW227" s="75" t="n"/>
      <c r="AX227" s="53" t="n"/>
      <c r="AY227" s="75" t="n"/>
      <c r="AZ227" s="54" t="n"/>
      <c r="BA227" s="50">
        <f t="array" ref="BA227">+_xlfn.XLOOKUP(1,(CM_CT2[Contract Number Customer]=CM_CT2[[#This Row],[Contract Number Customer]])*(CM_CT2[Row Type]="Header"),CM_CT2[Contract Lenght Early Clause &amp; Option])</f>
        <v/>
      </c>
      <c r="BB227" s="15" t="n"/>
      <c r="BC227" s="15" t="n"/>
      <c r="BD227" s="15" t="n"/>
      <c r="BE227" s="15" t="n"/>
      <c r="BF227" s="15" t="n"/>
      <c r="BG227" s="15" t="n"/>
      <c r="BH227" s="24" t="n"/>
      <c r="BI227" s="10" t="n"/>
      <c r="BJ227" s="118" t="n"/>
      <c r="BK227" s="24" t="n"/>
      <c r="BL227" s="24" t="n"/>
      <c r="BM227" s="50">
        <f t="array" ref="BM227">+_xlfn.XLOOKUP(1,(CM_CT2[Contract Number Customer]=CM_CT2[[#This Row],[Contract Number Customer]])*(CM_CT2[Row Type]="Header"),CM_CT2[Contract Mileage])</f>
        <v/>
      </c>
      <c r="BN227" s="50" t="n"/>
      <c r="BO227" s="54" t="n"/>
      <c r="BP227" s="54">
        <f t="array" ref="BP227">+_xlfn.XLOOKUP(1,(CM_CT2[Contract Number Customer]=CM_CT2[[#This Row],[Contract Number Customer]])*(CM_CT2[Row Type]="Header"),CM_CT2[Currency])</f>
        <v/>
      </c>
      <c r="BQ227" s="75">
        <f t="array" ref="BQ227">+_xlfn.XLOOKUP(1,(CM_CT2[Contract Number Customer]=CM_CT2[[#This Row],[Contract Number Customer]])*(CM_CT2[Row Type]="Header"),CM_CT2[Lease Rate EUR])</f>
        <v/>
      </c>
      <c r="BR227" s="306" t="n"/>
      <c r="BS227" s="306" t="n"/>
      <c r="BT227" s="177" t="n"/>
      <c r="BU227" s="306" t="n"/>
      <c r="BV227" s="179">
        <f t="array" ref="BV227">+_xlfn.XLOOKUP(1,(Table_Mietpos[Vertragsnummer]=CM_CT2[[#This Row],[Contract Number M3]])*(Table_Mietpos[Auftragspos.]=CM_CT2[[#This Row],[Rentalposition M3]]),Table_Mietpos[Nettosatz/Typ])</f>
        <v/>
      </c>
      <c r="BW227" s="306" t="n"/>
      <c r="BX227" s="75" t="n"/>
      <c r="BY227" s="75" t="n"/>
      <c r="BZ227" s="75" t="n"/>
      <c r="CA227" s="75" t="n"/>
      <c r="CB227" s="75" t="n"/>
      <c r="CC227" s="307" t="n"/>
      <c r="CD227" s="307" t="n"/>
      <c r="CE227" s="307" t="n"/>
      <c r="CF227" s="307" t="n"/>
      <c r="CG227" s="28" t="n"/>
      <c r="CH227" s="28" t="n"/>
      <c r="CI227" s="28" t="n"/>
      <c r="CJ227" s="186" t="n"/>
      <c r="CK227" s="307" t="n"/>
      <c r="CL227" s="306" t="n"/>
      <c r="CM227" s="12" t="n"/>
      <c r="CN227" s="20" t="n"/>
      <c r="CO227" s="142" t="n"/>
      <c r="CP227" s="142" t="n"/>
      <c r="CQ227" s="142" t="n"/>
      <c r="CR227" s="20" t="n"/>
    </row>
    <row r="228" ht="15" customHeight="1" s="287">
      <c r="B228" s="11" t="n"/>
      <c r="C228" s="14" t="inlineStr">
        <is>
          <t>V700010</t>
        </is>
      </c>
      <c r="D228" s="10" t="n"/>
      <c r="E228" s="15">
        <f t="array" ref="E228">+_xlfn.XLOOKUP(1,(CM_CT2[Contract Number M3]=CM_CT2[[#This Row],[Contract Number M3]])*(CM_CT2[Row Type]="Header"),CM_CT2[Contract Number Customer])</f>
        <v/>
      </c>
      <c r="F228" s="10" t="n">
        <v>5</v>
      </c>
      <c r="G228" s="10" t="inlineStr">
        <is>
          <t>Wagon</t>
        </is>
      </c>
      <c r="H228" s="10" t="n">
        <v>19</v>
      </c>
      <c r="I228" s="73">
        <f t="array" ref="I228">+_xlfn.XLOOKUP(1,(Table_Mietpos[Vertragsnummer]=CM[[#This Row],[Contract Number M3]])*(Table_Mietpos[Auftragspos.]=CM[[#This Row],[Rentalposition M3]]),Table_Mietpos[ChNr])</f>
        <v/>
      </c>
      <c r="J228" s="72">
        <f t="array" ref="J228">+_xlfn.XLOOKUP(1,(CM_CT2[Contract Number Customer]=CM_CT2[[#This Row],[Contract Number Customer]])*(CM_CT2[Row Type]="Header"),CM_CT2[Customer])</f>
        <v/>
      </c>
      <c r="K228" s="51" t="n"/>
      <c r="L228" s="51" t="n"/>
      <c r="M228" s="15">
        <f t="array" ref="M228">+_xlfn.XLOOKUP(1,(CM_CT2[Contract Number Customer]=CM_CT2[[#This Row],[Contract Number Customer]])*(CM_CT2[Row Type]="Header"),CM_CT2[Sales Manager])</f>
        <v/>
      </c>
      <c r="N228" s="15">
        <f t="array" ref="N228">+_xlfn.XLOOKUP(1,(CM_CT2[Contract Number Customer]=CM_CT2[[#This Row],[Contract Number Customer]])*(CM_CT2[Row Type]="Header"),CM_CT2[Wagon Type])</f>
        <v/>
      </c>
      <c r="O228" s="10" t="n">
        <v>1</v>
      </c>
      <c r="P228" s="10" t="n"/>
      <c r="Q228" s="10" t="n"/>
      <c r="R228" s="10" t="n">
        <v>1</v>
      </c>
      <c r="S228" s="10" t="n"/>
      <c r="T228" s="10" t="n">
        <v>1</v>
      </c>
      <c r="U228" s="15">
        <f>+IF(CM_CT2[[#This Row],[Contract Status]]&lt;&gt;"ended",1,0)</f>
        <v/>
      </c>
      <c r="V228" s="15" t="n"/>
      <c r="W228" s="15">
        <f t="array" ref="W228">_xlfn.XLOOKUP(1,(CM_CT2[Contract Number Customer]=$E227)*(CM_CT2[Delivery Batch]=$F227)*(CM_CT2[Row Type]="Batch"),CM_CT2[Contract Flex])</f>
        <v/>
      </c>
      <c r="X228" s="54">
        <f t="array" ref="X228">_xlfn.XLOOKUP(1,(CM_CT2[Contract Number Customer]=$E227)*(CM_CT2[Delivery Batch]=$F227)*(CM_CT2[Row Type]="Batch"),CM_CT2[Flex StartDate])</f>
        <v/>
      </c>
      <c r="Y228" s="54">
        <f t="array" ref="Y228">_xlfn.XLOOKUP(1,(CM_CT2[Contract Number Customer]=$E227)*(CM_CT2[Delivery Batch]=$F227)*(CM_CT2[Row Type]="Batch"),CM_CT2[Flex EndDate])</f>
        <v/>
      </c>
      <c r="Z228" s="15">
        <f t="array" ref="Z228">_xlfn.XLOOKUP(1,(CM_CT2[Contract Number Customer]=$E227)*(CM_CT2[Delivery Batch]=$F227)*(CM_CT2[Row Type]="Batch"),CM_CT2[Contract Status])</f>
        <v/>
      </c>
      <c r="AA228" s="15" t="n"/>
      <c r="AB228" s="74" t="n"/>
      <c r="AC228" s="74" t="n"/>
      <c r="AD228" s="131">
        <f t="array" ref="AD228">+_xlfn.XLOOKUP(1,(Table_Mietpos[Vertragsnummer]=CM_CT2[[#This Row],[Contract Number M3]])*(Table_Mietpos[Auftragspos.]=CM_CT2[[#This Row],[Rentalposition M3]]),Table_Mietpos[Gueltig_ab])</f>
        <v/>
      </c>
      <c r="AE228" s="131">
        <f t="array" ref="AE228">+_xlfn.XLOOKUP(1,(Table_Mietpos[Vertragsnummer]=CM_CT2[[#This Row],[Contract Number M3]])*(Table_Mietpos[Auftragspos.]=CM_CT2[[#This Row],[Rentalposition M3]]),Table_Mietpos[Gueltig_bis])</f>
        <v/>
      </c>
      <c r="AF228" s="50">
        <f t="array" ref="AF228">+_xlfn.XLOOKUP(1,(CM_CT2[Contract Number Customer]=CM_CT2[[#This Row],[Contract Number Customer]])*(CM_CT2[Row Type]="Header"),CM_CT2[Contract Lenght Initial])</f>
        <v/>
      </c>
      <c r="AG228" s="136">
        <f>+CM_CT2[[#This Row],[Rental EndDate]]</f>
        <v/>
      </c>
      <c r="AH228" s="305" t="n"/>
      <c r="AI228" s="305" t="n"/>
      <c r="AJ228" s="305" t="n"/>
      <c r="AK228" s="53" t="n"/>
      <c r="AL228" s="15">
        <f t="array" ref="AL228">+_xlfn.XLOOKUP(1,(CM_CT2[Contract Number Customer]=CM_CT2[[#This Row],[Contract Number Customer]])*(CM_CT2[Row Type]="Header"),CM_CT2[Early Termination Category])</f>
        <v/>
      </c>
      <c r="AM228" s="136">
        <f t="array" ref="AM228">_xlfn.XLOOKUP(1,(CM_CT2[Contract Number Customer]=$E227)*(CM_CT2[Delivery Batch]=$F227)*(CM_CT2[Row Type]="Batch"),CM_CT2[Early Termination cut-off date1])</f>
        <v/>
      </c>
      <c r="AN228" s="136">
        <f t="array" ref="AN228">_xlfn.XLOOKUP(1,(CM_CT2[Contract Number Customer]=$E227)*(CM_CT2[Delivery Batch]=$F227)*(CM_CT2[Row Type]="Batch"),CM_CT2[Early Termination cut-off date2])</f>
        <v/>
      </c>
      <c r="AO228" s="53">
        <f t="array" ref="AO228">+_xlfn.XLOOKUP(1,(CM_CT2[Contract Number Customer]=CM_CT2[[#This Row],[Contract Number Customer]])*(CM_CT2[Row Type]="Header"),CM_CT2[Early Termination Notice Period Mths])</f>
        <v/>
      </c>
      <c r="AP228" s="53">
        <f t="array" ref="AP228">+_xlfn.XLOOKUP(1,(CM_CT2[Contract Number Customer]=CM_CT2[[#This Row],[Contract Number Customer]])*(CM_CT2[Row Type]="Header"),CM_CT2[Duly Termination Notice Period Mths])</f>
        <v/>
      </c>
      <c r="AQ228" s="54" t="n"/>
      <c r="AR228" s="54">
        <f t="array" ref="AR228">+_xlfn.XLOOKUP(1,(CM_CT2[[#This Row],[Contract Number M3]]=Next_possible_notice[Contract Number M3])*(CM_CT2[[#This Row],[Rentalposition M3]]=Next_possible_notice[Rentalposition M3]),Next_possible_notice[NoticeDateCalc])</f>
        <v/>
      </c>
      <c r="AS228" s="117" t="n"/>
      <c r="AT228" s="75" t="n"/>
      <c r="AU228" s="75" t="n"/>
      <c r="AV228" s="75" t="n"/>
      <c r="AW228" s="75" t="n"/>
      <c r="AX228" s="53" t="n"/>
      <c r="AY228" s="75" t="n"/>
      <c r="AZ228" s="54" t="n"/>
      <c r="BA228" s="50">
        <f t="array" ref="BA228">+_xlfn.XLOOKUP(1,(CM_CT2[Contract Number Customer]=CM_CT2[[#This Row],[Contract Number Customer]])*(CM_CT2[Row Type]="Header"),CM_CT2[Contract Lenght Early Clause &amp; Option])</f>
        <v/>
      </c>
      <c r="BB228" s="15" t="n"/>
      <c r="BC228" s="15" t="n"/>
      <c r="BD228" s="15" t="n"/>
      <c r="BE228" s="15" t="n"/>
      <c r="BF228" s="15" t="n"/>
      <c r="BG228" s="15" t="n"/>
      <c r="BH228" s="24" t="n"/>
      <c r="BI228" s="10" t="n"/>
      <c r="BJ228" s="118" t="n"/>
      <c r="BK228" s="24" t="n"/>
      <c r="BL228" s="24" t="n"/>
      <c r="BM228" s="50">
        <f t="array" ref="BM228">+_xlfn.XLOOKUP(1,(CM_CT2[Contract Number Customer]=CM_CT2[[#This Row],[Contract Number Customer]])*(CM_CT2[Row Type]="Header"),CM_CT2[Contract Mileage])</f>
        <v/>
      </c>
      <c r="BN228" s="50" t="n"/>
      <c r="BO228" s="54" t="n"/>
      <c r="BP228" s="54">
        <f t="array" ref="BP228">+_xlfn.XLOOKUP(1,(CM_CT2[Contract Number Customer]=CM_CT2[[#This Row],[Contract Number Customer]])*(CM_CT2[Row Type]="Header"),CM_CT2[Currency])</f>
        <v/>
      </c>
      <c r="BQ228" s="75">
        <f t="array" ref="BQ228">+_xlfn.XLOOKUP(1,(CM_CT2[Contract Number Customer]=CM_CT2[[#This Row],[Contract Number Customer]])*(CM_CT2[Row Type]="Header"),CM_CT2[Lease Rate EUR])</f>
        <v/>
      </c>
      <c r="BR228" s="306" t="n"/>
      <c r="BS228" s="306" t="n"/>
      <c r="BT228" s="177" t="n"/>
      <c r="BU228" s="306" t="n"/>
      <c r="BV228" s="179">
        <f t="array" ref="BV228">+_xlfn.XLOOKUP(1,(Table_Mietpos[Vertragsnummer]=CM_CT2[[#This Row],[Contract Number M3]])*(Table_Mietpos[Auftragspos.]=CM_CT2[[#This Row],[Rentalposition M3]]),Table_Mietpos[Nettosatz/Typ])</f>
        <v/>
      </c>
      <c r="BW228" s="306" t="n"/>
      <c r="BX228" s="75" t="n"/>
      <c r="BY228" s="75" t="n"/>
      <c r="BZ228" s="75" t="n"/>
      <c r="CA228" s="75" t="n"/>
      <c r="CB228" s="75" t="n"/>
      <c r="CC228" s="307" t="n"/>
      <c r="CD228" s="307" t="n"/>
      <c r="CE228" s="307" t="n"/>
      <c r="CF228" s="307" t="n"/>
      <c r="CG228" s="28" t="n"/>
      <c r="CH228" s="28" t="n"/>
      <c r="CI228" s="28" t="n"/>
      <c r="CJ228" s="186" t="n"/>
      <c r="CK228" s="307" t="n"/>
      <c r="CL228" s="306" t="n"/>
      <c r="CM228" s="12" t="n"/>
      <c r="CN228" s="20" t="n"/>
      <c r="CO228" s="142" t="n"/>
      <c r="CP228" s="142" t="n"/>
      <c r="CQ228" s="142" t="n"/>
      <c r="CR228" s="20" t="n"/>
    </row>
    <row r="229" ht="15" customHeight="1" s="287">
      <c r="B229" s="11" t="n"/>
      <c r="C229" s="14" t="inlineStr">
        <is>
          <t>V700010</t>
        </is>
      </c>
      <c r="D229" s="10" t="n"/>
      <c r="E229" s="15">
        <f t="array" ref="E229">+_xlfn.XLOOKUP(1,(CM_CT2[Contract Number M3]=CM_CT2[[#This Row],[Contract Number M3]])*(CM_CT2[Row Type]="Header"),CM_CT2[Contract Number Customer])</f>
        <v/>
      </c>
      <c r="F229" s="10" t="n">
        <v>5</v>
      </c>
      <c r="G229" s="10" t="inlineStr">
        <is>
          <t>Wagon</t>
        </is>
      </c>
      <c r="H229" s="10" t="n">
        <v>20</v>
      </c>
      <c r="I229" s="73">
        <f t="array" ref="I229">+_xlfn.XLOOKUP(1,(Table_Mietpos[Vertragsnummer]=CM[[#This Row],[Contract Number M3]])*(Table_Mietpos[Auftragspos.]=CM[[#This Row],[Rentalposition M3]]),Table_Mietpos[ChNr])</f>
        <v/>
      </c>
      <c r="J229" s="72">
        <f t="array" ref="J229">+_xlfn.XLOOKUP(1,(CM_CT2[Contract Number Customer]=CM_CT2[[#This Row],[Contract Number Customer]])*(CM_CT2[Row Type]="Header"),CM_CT2[Customer])</f>
        <v/>
      </c>
      <c r="K229" s="51" t="n"/>
      <c r="L229" s="51" t="n"/>
      <c r="M229" s="15">
        <f t="array" ref="M229">+_xlfn.XLOOKUP(1,(CM_CT2[Contract Number Customer]=CM_CT2[[#This Row],[Contract Number Customer]])*(CM_CT2[Row Type]="Header"),CM_CT2[Sales Manager])</f>
        <v/>
      </c>
      <c r="N229" s="15">
        <f t="array" ref="N229">+_xlfn.XLOOKUP(1,(CM_CT2[Contract Number Customer]=CM_CT2[[#This Row],[Contract Number Customer]])*(CM_CT2[Row Type]="Header"),CM_CT2[Wagon Type])</f>
        <v/>
      </c>
      <c r="O229" s="10" t="n">
        <v>1</v>
      </c>
      <c r="P229" s="10" t="n"/>
      <c r="Q229" s="10" t="n"/>
      <c r="R229" s="10" t="n">
        <v>1</v>
      </c>
      <c r="S229" s="10" t="n"/>
      <c r="T229" s="10" t="n">
        <v>1</v>
      </c>
      <c r="U229" s="15">
        <f>+IF(CM_CT2[[#This Row],[Contract Status]]&lt;&gt;"ended",1,0)</f>
        <v/>
      </c>
      <c r="V229" s="15" t="n"/>
      <c r="W229" s="15">
        <f t="array" ref="W229">_xlfn.XLOOKUP(1,(CM_CT2[Contract Number Customer]=$E228)*(CM_CT2[Delivery Batch]=$F228)*(CM_CT2[Row Type]="Batch"),CM_CT2[Contract Flex])</f>
        <v/>
      </c>
      <c r="X229" s="54">
        <f t="array" ref="X229">_xlfn.XLOOKUP(1,(CM_CT2[Contract Number Customer]=$E228)*(CM_CT2[Delivery Batch]=$F228)*(CM_CT2[Row Type]="Batch"),CM_CT2[Flex StartDate])</f>
        <v/>
      </c>
      <c r="Y229" s="54">
        <f t="array" ref="Y229">_xlfn.XLOOKUP(1,(CM_CT2[Contract Number Customer]=$E228)*(CM_CT2[Delivery Batch]=$F228)*(CM_CT2[Row Type]="Batch"),CM_CT2[Flex EndDate])</f>
        <v/>
      </c>
      <c r="Z229" s="15">
        <f t="array" ref="Z229">_xlfn.XLOOKUP(1,(CM_CT2[Contract Number Customer]=$E228)*(CM_CT2[Delivery Batch]=$F228)*(CM_CT2[Row Type]="Batch"),CM_CT2[Contract Status])</f>
        <v/>
      </c>
      <c r="AA229" s="15" t="n"/>
      <c r="AB229" s="74" t="n"/>
      <c r="AC229" s="74" t="n"/>
      <c r="AD229" s="131">
        <f t="array" ref="AD229">+_xlfn.XLOOKUP(1,(Table_Mietpos[Vertragsnummer]=CM_CT2[[#This Row],[Contract Number M3]])*(Table_Mietpos[Auftragspos.]=CM_CT2[[#This Row],[Rentalposition M3]]),Table_Mietpos[Gueltig_ab])</f>
        <v/>
      </c>
      <c r="AE229" s="131">
        <f t="array" ref="AE229">+_xlfn.XLOOKUP(1,(Table_Mietpos[Vertragsnummer]=CM_CT2[[#This Row],[Contract Number M3]])*(Table_Mietpos[Auftragspos.]=CM_CT2[[#This Row],[Rentalposition M3]]),Table_Mietpos[Gueltig_bis])</f>
        <v/>
      </c>
      <c r="AF229" s="50">
        <f t="array" ref="AF229">+_xlfn.XLOOKUP(1,(CM_CT2[Contract Number Customer]=CM_CT2[[#This Row],[Contract Number Customer]])*(CM_CT2[Row Type]="Header"),CM_CT2[Contract Lenght Initial])</f>
        <v/>
      </c>
      <c r="AG229" s="136">
        <f>+CM_CT2[[#This Row],[Rental EndDate]]</f>
        <v/>
      </c>
      <c r="AH229" s="305" t="n"/>
      <c r="AI229" s="305" t="n"/>
      <c r="AJ229" s="305" t="n"/>
      <c r="AK229" s="53" t="n"/>
      <c r="AL229" s="15">
        <f t="array" ref="AL229">+_xlfn.XLOOKUP(1,(CM_CT2[Contract Number Customer]=CM_CT2[[#This Row],[Contract Number Customer]])*(CM_CT2[Row Type]="Header"),CM_CT2[Early Termination Category])</f>
        <v/>
      </c>
      <c r="AM229" s="136">
        <f t="array" ref="AM229">_xlfn.XLOOKUP(1,(CM_CT2[Contract Number Customer]=$E228)*(CM_CT2[Delivery Batch]=$F228)*(CM_CT2[Row Type]="Batch"),CM_CT2[Early Termination cut-off date1])</f>
        <v/>
      </c>
      <c r="AN229" s="136">
        <f t="array" ref="AN229">_xlfn.XLOOKUP(1,(CM_CT2[Contract Number Customer]=$E228)*(CM_CT2[Delivery Batch]=$F228)*(CM_CT2[Row Type]="Batch"),CM_CT2[Early Termination cut-off date2])</f>
        <v/>
      </c>
      <c r="AO229" s="53">
        <f t="array" ref="AO229">+_xlfn.XLOOKUP(1,(CM_CT2[Contract Number Customer]=CM_CT2[[#This Row],[Contract Number Customer]])*(CM_CT2[Row Type]="Header"),CM_CT2[Early Termination Notice Period Mths])</f>
        <v/>
      </c>
      <c r="AP229" s="53">
        <f t="array" ref="AP229">+_xlfn.XLOOKUP(1,(CM_CT2[Contract Number Customer]=CM_CT2[[#This Row],[Contract Number Customer]])*(CM_CT2[Row Type]="Header"),CM_CT2[Duly Termination Notice Period Mths])</f>
        <v/>
      </c>
      <c r="AQ229" s="54" t="n"/>
      <c r="AR229" s="54">
        <f t="array" ref="AR229">+_xlfn.XLOOKUP(1,(CM_CT2[[#This Row],[Contract Number M3]]=Next_possible_notice[Contract Number M3])*(CM_CT2[[#This Row],[Rentalposition M3]]=Next_possible_notice[Rentalposition M3]),Next_possible_notice[NoticeDateCalc])</f>
        <v/>
      </c>
      <c r="AS229" s="117" t="n"/>
      <c r="AT229" s="75" t="n"/>
      <c r="AU229" s="75" t="n"/>
      <c r="AV229" s="75" t="n"/>
      <c r="AW229" s="75" t="n"/>
      <c r="AX229" s="53" t="n"/>
      <c r="AY229" s="75" t="n"/>
      <c r="AZ229" s="54" t="n"/>
      <c r="BA229" s="50">
        <f t="array" ref="BA229">+_xlfn.XLOOKUP(1,(CM_CT2[Contract Number Customer]=CM_CT2[[#This Row],[Contract Number Customer]])*(CM_CT2[Row Type]="Header"),CM_CT2[Contract Lenght Early Clause &amp; Option])</f>
        <v/>
      </c>
      <c r="BB229" s="15" t="n"/>
      <c r="BC229" s="15" t="n"/>
      <c r="BD229" s="15" t="n"/>
      <c r="BE229" s="15" t="n"/>
      <c r="BF229" s="15" t="n"/>
      <c r="BG229" s="15" t="n"/>
      <c r="BH229" s="24" t="n"/>
      <c r="BI229" s="10" t="n"/>
      <c r="BJ229" s="118" t="n"/>
      <c r="BK229" s="24" t="n"/>
      <c r="BL229" s="24" t="n"/>
      <c r="BM229" s="50">
        <f t="array" ref="BM229">+_xlfn.XLOOKUP(1,(CM_CT2[Contract Number Customer]=CM_CT2[[#This Row],[Contract Number Customer]])*(CM_CT2[Row Type]="Header"),CM_CT2[Contract Mileage])</f>
        <v/>
      </c>
      <c r="BN229" s="50" t="n"/>
      <c r="BO229" s="54" t="n"/>
      <c r="BP229" s="54">
        <f t="array" ref="BP229">+_xlfn.XLOOKUP(1,(CM_CT2[Contract Number Customer]=CM_CT2[[#This Row],[Contract Number Customer]])*(CM_CT2[Row Type]="Header"),CM_CT2[Currency])</f>
        <v/>
      </c>
      <c r="BQ229" s="75">
        <f t="array" ref="BQ229">+_xlfn.XLOOKUP(1,(CM_CT2[Contract Number Customer]=CM_CT2[[#This Row],[Contract Number Customer]])*(CM_CT2[Row Type]="Header"),CM_CT2[Lease Rate EUR])</f>
        <v/>
      </c>
      <c r="BR229" s="306" t="n"/>
      <c r="BS229" s="306" t="n"/>
      <c r="BT229" s="177" t="n"/>
      <c r="BU229" s="306" t="n"/>
      <c r="BV229" s="179">
        <f t="array" ref="BV229">+_xlfn.XLOOKUP(1,(Table_Mietpos[Vertragsnummer]=CM_CT2[[#This Row],[Contract Number M3]])*(Table_Mietpos[Auftragspos.]=CM_CT2[[#This Row],[Rentalposition M3]]),Table_Mietpos[Nettosatz/Typ])</f>
        <v/>
      </c>
      <c r="BW229" s="306" t="n"/>
      <c r="BX229" s="75" t="n"/>
      <c r="BY229" s="75" t="n"/>
      <c r="BZ229" s="75" t="n"/>
      <c r="CA229" s="75" t="n"/>
      <c r="CB229" s="75" t="n"/>
      <c r="CC229" s="307" t="n"/>
      <c r="CD229" s="307" t="n"/>
      <c r="CE229" s="307" t="n"/>
      <c r="CF229" s="307" t="n"/>
      <c r="CG229" s="28" t="n"/>
      <c r="CH229" s="28" t="n"/>
      <c r="CI229" s="28" t="n"/>
      <c r="CJ229" s="186" t="n"/>
      <c r="CK229" s="307" t="n"/>
      <c r="CL229" s="306" t="n"/>
      <c r="CM229" s="12" t="n"/>
      <c r="CN229" s="20" t="n"/>
      <c r="CO229" s="142" t="n"/>
      <c r="CP229" s="142" t="n"/>
      <c r="CQ229" s="142" t="n"/>
      <c r="CR229" s="20" t="n"/>
    </row>
    <row r="230" ht="15" customHeight="1" s="287">
      <c r="B230" s="11" t="n"/>
      <c r="C230" s="14" t="inlineStr">
        <is>
          <t>V700010</t>
        </is>
      </c>
      <c r="D230" s="10" t="n"/>
      <c r="E230" s="15">
        <f t="array" ref="E230">+_xlfn.XLOOKUP(1,(CM_CT2[Contract Number M3]=CM_CT2[[#This Row],[Contract Number M3]])*(CM_CT2[Row Type]="Header"),CM_CT2[Contract Number Customer])</f>
        <v/>
      </c>
      <c r="F230" s="10" t="n">
        <v>5</v>
      </c>
      <c r="G230" s="10" t="inlineStr">
        <is>
          <t>Wagon</t>
        </is>
      </c>
      <c r="H230" s="10" t="n">
        <v>21</v>
      </c>
      <c r="I230" s="73">
        <f t="array" ref="I230">+_xlfn.XLOOKUP(1,(Table_Mietpos[Vertragsnummer]=CM[[#This Row],[Contract Number M3]])*(Table_Mietpos[Auftragspos.]=CM[[#This Row],[Rentalposition M3]]),Table_Mietpos[ChNr])</f>
        <v/>
      </c>
      <c r="J230" s="72">
        <f t="array" ref="J230">+_xlfn.XLOOKUP(1,(CM_CT2[Contract Number Customer]=CM_CT2[[#This Row],[Contract Number Customer]])*(CM_CT2[Row Type]="Header"),CM_CT2[Customer])</f>
        <v/>
      </c>
      <c r="K230" s="51" t="n"/>
      <c r="L230" s="51" t="n"/>
      <c r="M230" s="15">
        <f t="array" ref="M230">+_xlfn.XLOOKUP(1,(CM_CT2[Contract Number Customer]=CM_CT2[[#This Row],[Contract Number Customer]])*(CM_CT2[Row Type]="Header"),CM_CT2[Sales Manager])</f>
        <v/>
      </c>
      <c r="N230" s="15">
        <f t="array" ref="N230">+_xlfn.XLOOKUP(1,(CM_CT2[Contract Number Customer]=CM_CT2[[#This Row],[Contract Number Customer]])*(CM_CT2[Row Type]="Header"),CM_CT2[Wagon Type])</f>
        <v/>
      </c>
      <c r="O230" s="10" t="n">
        <v>1</v>
      </c>
      <c r="P230" s="10" t="n"/>
      <c r="Q230" s="10" t="n"/>
      <c r="R230" s="10" t="n">
        <v>1</v>
      </c>
      <c r="S230" s="10" t="n"/>
      <c r="T230" s="10" t="n">
        <v>1</v>
      </c>
      <c r="U230" s="15">
        <f>+IF(CM_CT2[[#This Row],[Contract Status]]&lt;&gt;"ended",1,0)</f>
        <v/>
      </c>
      <c r="V230" s="15" t="n"/>
      <c r="W230" s="15">
        <f t="array" ref="W230">_xlfn.XLOOKUP(1,(CM_CT2[Contract Number Customer]=$E229)*(CM_CT2[Delivery Batch]=$F229)*(CM_CT2[Row Type]="Batch"),CM_CT2[Contract Flex])</f>
        <v/>
      </c>
      <c r="X230" s="54">
        <f t="array" ref="X230">_xlfn.XLOOKUP(1,(CM_CT2[Contract Number Customer]=$E229)*(CM_CT2[Delivery Batch]=$F229)*(CM_CT2[Row Type]="Batch"),CM_CT2[Flex StartDate])</f>
        <v/>
      </c>
      <c r="Y230" s="54">
        <f t="array" ref="Y230">_xlfn.XLOOKUP(1,(CM_CT2[Contract Number Customer]=$E229)*(CM_CT2[Delivery Batch]=$F229)*(CM_CT2[Row Type]="Batch"),CM_CT2[Flex EndDate])</f>
        <v/>
      </c>
      <c r="Z230" s="15">
        <f t="array" ref="Z230">_xlfn.XLOOKUP(1,(CM_CT2[Contract Number Customer]=$E229)*(CM_CT2[Delivery Batch]=$F229)*(CM_CT2[Row Type]="Batch"),CM_CT2[Contract Status])</f>
        <v/>
      </c>
      <c r="AA230" s="15" t="n"/>
      <c r="AB230" s="74" t="n"/>
      <c r="AC230" s="74" t="n"/>
      <c r="AD230" s="131">
        <f t="array" ref="AD230">+_xlfn.XLOOKUP(1,(Table_Mietpos[Vertragsnummer]=CM_CT2[[#This Row],[Contract Number M3]])*(Table_Mietpos[Auftragspos.]=CM_CT2[[#This Row],[Rentalposition M3]]),Table_Mietpos[Gueltig_ab])</f>
        <v/>
      </c>
      <c r="AE230" s="131">
        <f t="array" ref="AE230">+_xlfn.XLOOKUP(1,(Table_Mietpos[Vertragsnummer]=CM_CT2[[#This Row],[Contract Number M3]])*(Table_Mietpos[Auftragspos.]=CM_CT2[[#This Row],[Rentalposition M3]]),Table_Mietpos[Gueltig_bis])</f>
        <v/>
      </c>
      <c r="AF230" s="50">
        <f t="array" ref="AF230">+_xlfn.XLOOKUP(1,(CM_CT2[Contract Number Customer]=CM_CT2[[#This Row],[Contract Number Customer]])*(CM_CT2[Row Type]="Header"),CM_CT2[Contract Lenght Initial])</f>
        <v/>
      </c>
      <c r="AG230" s="136">
        <f>+CM_CT2[[#This Row],[Rental EndDate]]</f>
        <v/>
      </c>
      <c r="AH230" s="305" t="n"/>
      <c r="AI230" s="305" t="n"/>
      <c r="AJ230" s="305" t="n"/>
      <c r="AK230" s="53" t="n"/>
      <c r="AL230" s="15">
        <f t="array" ref="AL230">+_xlfn.XLOOKUP(1,(CM_CT2[Contract Number Customer]=CM_CT2[[#This Row],[Contract Number Customer]])*(CM_CT2[Row Type]="Header"),CM_CT2[Early Termination Category])</f>
        <v/>
      </c>
      <c r="AM230" s="136">
        <f t="array" ref="AM230">_xlfn.XLOOKUP(1,(CM_CT2[Contract Number Customer]=$E229)*(CM_CT2[Delivery Batch]=$F229)*(CM_CT2[Row Type]="Batch"),CM_CT2[Early Termination cut-off date1])</f>
        <v/>
      </c>
      <c r="AN230" s="136">
        <f t="array" ref="AN230">_xlfn.XLOOKUP(1,(CM_CT2[Contract Number Customer]=$E229)*(CM_CT2[Delivery Batch]=$F229)*(CM_CT2[Row Type]="Batch"),CM_CT2[Early Termination cut-off date2])</f>
        <v/>
      </c>
      <c r="AO230" s="53">
        <f t="array" ref="AO230">+_xlfn.XLOOKUP(1,(CM_CT2[Contract Number Customer]=CM_CT2[[#This Row],[Contract Number Customer]])*(CM_CT2[Row Type]="Header"),CM_CT2[Early Termination Notice Period Mths])</f>
        <v/>
      </c>
      <c r="AP230" s="53">
        <f t="array" ref="AP230">+_xlfn.XLOOKUP(1,(CM_CT2[Contract Number Customer]=CM_CT2[[#This Row],[Contract Number Customer]])*(CM_CT2[Row Type]="Header"),CM_CT2[Duly Termination Notice Period Mths])</f>
        <v/>
      </c>
      <c r="AQ230" s="54" t="n"/>
      <c r="AR230" s="54">
        <f t="array" ref="AR230">+_xlfn.XLOOKUP(1,(CM_CT2[[#This Row],[Contract Number M3]]=Next_possible_notice[Contract Number M3])*(CM_CT2[[#This Row],[Rentalposition M3]]=Next_possible_notice[Rentalposition M3]),Next_possible_notice[NoticeDateCalc])</f>
        <v/>
      </c>
      <c r="AS230" s="117" t="n"/>
      <c r="AT230" s="75" t="n"/>
      <c r="AU230" s="75" t="n"/>
      <c r="AV230" s="75" t="n"/>
      <c r="AW230" s="75" t="n"/>
      <c r="AX230" s="53" t="n"/>
      <c r="AY230" s="75" t="n"/>
      <c r="AZ230" s="54" t="n"/>
      <c r="BA230" s="50">
        <f t="array" ref="BA230">+_xlfn.XLOOKUP(1,(CM_CT2[Contract Number Customer]=CM_CT2[[#This Row],[Contract Number Customer]])*(CM_CT2[Row Type]="Header"),CM_CT2[Contract Lenght Early Clause &amp; Option])</f>
        <v/>
      </c>
      <c r="BB230" s="15" t="n"/>
      <c r="BC230" s="15" t="n"/>
      <c r="BD230" s="15" t="n"/>
      <c r="BE230" s="15" t="n"/>
      <c r="BF230" s="15" t="n"/>
      <c r="BG230" s="15" t="n"/>
      <c r="BH230" s="24" t="n"/>
      <c r="BI230" s="10" t="n"/>
      <c r="BJ230" s="118" t="n"/>
      <c r="BK230" s="24" t="n"/>
      <c r="BL230" s="24" t="n"/>
      <c r="BM230" s="50">
        <f t="array" ref="BM230">+_xlfn.XLOOKUP(1,(CM_CT2[Contract Number Customer]=CM_CT2[[#This Row],[Contract Number Customer]])*(CM_CT2[Row Type]="Header"),CM_CT2[Contract Mileage])</f>
        <v/>
      </c>
      <c r="BN230" s="50" t="n"/>
      <c r="BO230" s="54" t="n"/>
      <c r="BP230" s="54">
        <f t="array" ref="BP230">+_xlfn.XLOOKUP(1,(CM_CT2[Contract Number Customer]=CM_CT2[[#This Row],[Contract Number Customer]])*(CM_CT2[Row Type]="Header"),CM_CT2[Currency])</f>
        <v/>
      </c>
      <c r="BQ230" s="75">
        <f t="array" ref="BQ230">+_xlfn.XLOOKUP(1,(CM_CT2[Contract Number Customer]=CM_CT2[[#This Row],[Contract Number Customer]])*(CM_CT2[Row Type]="Header"),CM_CT2[Lease Rate EUR])</f>
        <v/>
      </c>
      <c r="BR230" s="306" t="n"/>
      <c r="BS230" s="306" t="n"/>
      <c r="BT230" s="177" t="n"/>
      <c r="BU230" s="306" t="n"/>
      <c r="BV230" s="179">
        <f t="array" ref="BV230">+_xlfn.XLOOKUP(1,(Table_Mietpos[Vertragsnummer]=CM_CT2[[#This Row],[Contract Number M3]])*(Table_Mietpos[Auftragspos.]=CM_CT2[[#This Row],[Rentalposition M3]]),Table_Mietpos[Nettosatz/Typ])</f>
        <v/>
      </c>
      <c r="BW230" s="306" t="n"/>
      <c r="BX230" s="75" t="n"/>
      <c r="BY230" s="75" t="n"/>
      <c r="BZ230" s="75" t="n"/>
      <c r="CA230" s="75" t="n"/>
      <c r="CB230" s="75" t="n"/>
      <c r="CC230" s="307" t="n"/>
      <c r="CD230" s="307" t="n"/>
      <c r="CE230" s="307" t="n"/>
      <c r="CF230" s="307" t="n"/>
      <c r="CG230" s="28" t="n"/>
      <c r="CH230" s="28" t="n"/>
      <c r="CI230" s="28" t="n"/>
      <c r="CJ230" s="186" t="n"/>
      <c r="CK230" s="307" t="n"/>
      <c r="CL230" s="306" t="n"/>
      <c r="CM230" s="12" t="n"/>
      <c r="CN230" s="20" t="n"/>
      <c r="CO230" s="142" t="n"/>
      <c r="CP230" s="142" t="n"/>
      <c r="CQ230" s="142" t="n"/>
      <c r="CR230" s="20" t="n"/>
    </row>
    <row r="231" ht="15" customHeight="1" s="287">
      <c r="B231" s="11" t="n"/>
      <c r="C231" s="14" t="inlineStr">
        <is>
          <t>V700010</t>
        </is>
      </c>
      <c r="D231" s="10" t="n"/>
      <c r="E231" s="15">
        <f t="array" ref="E231">+_xlfn.XLOOKUP(1,(CM_CT2[Contract Number M3]=CM_CT2[[#This Row],[Contract Number M3]])*(CM_CT2[Row Type]="Header"),CM_CT2[Contract Number Customer])</f>
        <v/>
      </c>
      <c r="F231" s="10" t="n">
        <v>5</v>
      </c>
      <c r="G231" s="10" t="inlineStr">
        <is>
          <t>Wagon</t>
        </is>
      </c>
      <c r="H231" s="10" t="n">
        <v>22</v>
      </c>
      <c r="I231" s="73">
        <f t="array" ref="I231">+_xlfn.XLOOKUP(1,(Table_Mietpos[Vertragsnummer]=CM[[#This Row],[Contract Number M3]])*(Table_Mietpos[Auftragspos.]=CM[[#This Row],[Rentalposition M3]]),Table_Mietpos[ChNr])</f>
        <v/>
      </c>
      <c r="J231" s="72">
        <f t="array" ref="J231">+_xlfn.XLOOKUP(1,(CM_CT2[Contract Number Customer]=CM_CT2[[#This Row],[Contract Number Customer]])*(CM_CT2[Row Type]="Header"),CM_CT2[Customer])</f>
        <v/>
      </c>
      <c r="K231" s="51" t="n"/>
      <c r="L231" s="51" t="n"/>
      <c r="M231" s="15">
        <f t="array" ref="M231">+_xlfn.XLOOKUP(1,(CM_CT2[Contract Number Customer]=CM_CT2[[#This Row],[Contract Number Customer]])*(CM_CT2[Row Type]="Header"),CM_CT2[Sales Manager])</f>
        <v/>
      </c>
      <c r="N231" s="15">
        <f t="array" ref="N231">+_xlfn.XLOOKUP(1,(CM_CT2[Contract Number Customer]=CM_CT2[[#This Row],[Contract Number Customer]])*(CM_CT2[Row Type]="Header"),CM_CT2[Wagon Type])</f>
        <v/>
      </c>
      <c r="O231" s="10" t="n">
        <v>1</v>
      </c>
      <c r="P231" s="10" t="n"/>
      <c r="Q231" s="10" t="n"/>
      <c r="R231" s="10" t="n">
        <v>1</v>
      </c>
      <c r="S231" s="10" t="n"/>
      <c r="T231" s="10" t="n">
        <v>1</v>
      </c>
      <c r="U231" s="15">
        <f>+IF(CM_CT2[[#This Row],[Contract Status]]&lt;&gt;"ended",1,0)</f>
        <v/>
      </c>
      <c r="V231" s="15" t="n"/>
      <c r="W231" s="15">
        <f t="array" ref="W231">_xlfn.XLOOKUP(1,(CM_CT2[Contract Number Customer]=$E230)*(CM_CT2[Delivery Batch]=$F230)*(CM_CT2[Row Type]="Batch"),CM_CT2[Contract Flex])</f>
        <v/>
      </c>
      <c r="X231" s="54">
        <f t="array" ref="X231">_xlfn.XLOOKUP(1,(CM_CT2[Contract Number Customer]=$E230)*(CM_CT2[Delivery Batch]=$F230)*(CM_CT2[Row Type]="Batch"),CM_CT2[Flex StartDate])</f>
        <v/>
      </c>
      <c r="Y231" s="54">
        <f t="array" ref="Y231">_xlfn.XLOOKUP(1,(CM_CT2[Contract Number Customer]=$E230)*(CM_CT2[Delivery Batch]=$F230)*(CM_CT2[Row Type]="Batch"),CM_CT2[Flex EndDate])</f>
        <v/>
      </c>
      <c r="Z231" s="15">
        <f t="array" ref="Z231">_xlfn.XLOOKUP(1,(CM_CT2[Contract Number Customer]=$E230)*(CM_CT2[Delivery Batch]=$F230)*(CM_CT2[Row Type]="Batch"),CM_CT2[Contract Status])</f>
        <v/>
      </c>
      <c r="AA231" s="15" t="n"/>
      <c r="AB231" s="74" t="n"/>
      <c r="AC231" s="74" t="n"/>
      <c r="AD231" s="131">
        <f t="array" ref="AD231">+_xlfn.XLOOKUP(1,(Table_Mietpos[Vertragsnummer]=CM_CT2[[#This Row],[Contract Number M3]])*(Table_Mietpos[Auftragspos.]=CM_CT2[[#This Row],[Rentalposition M3]]),Table_Mietpos[Gueltig_ab])</f>
        <v/>
      </c>
      <c r="AE231" s="131">
        <f t="array" ref="AE231">+_xlfn.XLOOKUP(1,(Table_Mietpos[Vertragsnummer]=CM_CT2[[#This Row],[Contract Number M3]])*(Table_Mietpos[Auftragspos.]=CM_CT2[[#This Row],[Rentalposition M3]]),Table_Mietpos[Gueltig_bis])</f>
        <v/>
      </c>
      <c r="AF231" s="50">
        <f t="array" ref="AF231">+_xlfn.XLOOKUP(1,(CM_CT2[Contract Number Customer]=CM_CT2[[#This Row],[Contract Number Customer]])*(CM_CT2[Row Type]="Header"),CM_CT2[Contract Lenght Initial])</f>
        <v/>
      </c>
      <c r="AG231" s="136">
        <f>+CM_CT2[[#This Row],[Rental EndDate]]</f>
        <v/>
      </c>
      <c r="AH231" s="305" t="n"/>
      <c r="AI231" s="305" t="n"/>
      <c r="AJ231" s="305" t="n"/>
      <c r="AK231" s="53" t="n"/>
      <c r="AL231" s="15">
        <f t="array" ref="AL231">+_xlfn.XLOOKUP(1,(CM_CT2[Contract Number Customer]=CM_CT2[[#This Row],[Contract Number Customer]])*(CM_CT2[Row Type]="Header"),CM_CT2[Early Termination Category])</f>
        <v/>
      </c>
      <c r="AM231" s="136">
        <f t="array" ref="AM231">_xlfn.XLOOKUP(1,(CM_CT2[Contract Number Customer]=$E230)*(CM_CT2[Delivery Batch]=$F230)*(CM_CT2[Row Type]="Batch"),CM_CT2[Early Termination cut-off date1])</f>
        <v/>
      </c>
      <c r="AN231" s="136">
        <f t="array" ref="AN231">_xlfn.XLOOKUP(1,(CM_CT2[Contract Number Customer]=$E230)*(CM_CT2[Delivery Batch]=$F230)*(CM_CT2[Row Type]="Batch"),CM_CT2[Early Termination cut-off date2])</f>
        <v/>
      </c>
      <c r="AO231" s="53">
        <f t="array" ref="AO231">+_xlfn.XLOOKUP(1,(CM_CT2[Contract Number Customer]=CM_CT2[[#This Row],[Contract Number Customer]])*(CM_CT2[Row Type]="Header"),CM_CT2[Early Termination Notice Period Mths])</f>
        <v/>
      </c>
      <c r="AP231" s="53">
        <f t="array" ref="AP231">+_xlfn.XLOOKUP(1,(CM_CT2[Contract Number Customer]=CM_CT2[[#This Row],[Contract Number Customer]])*(CM_CT2[Row Type]="Header"),CM_CT2[Duly Termination Notice Period Mths])</f>
        <v/>
      </c>
      <c r="AQ231" s="54" t="n"/>
      <c r="AR231" s="54">
        <f t="array" ref="AR231">+_xlfn.XLOOKUP(1,(CM_CT2[[#This Row],[Contract Number M3]]=Next_possible_notice[Contract Number M3])*(CM_CT2[[#This Row],[Rentalposition M3]]=Next_possible_notice[Rentalposition M3]),Next_possible_notice[NoticeDateCalc])</f>
        <v/>
      </c>
      <c r="AS231" s="117" t="n"/>
      <c r="AT231" s="75" t="n"/>
      <c r="AU231" s="75" t="n"/>
      <c r="AV231" s="75" t="n"/>
      <c r="AW231" s="75" t="n"/>
      <c r="AX231" s="53" t="n"/>
      <c r="AY231" s="75" t="n"/>
      <c r="AZ231" s="54" t="n"/>
      <c r="BA231" s="50">
        <f t="array" ref="BA231">+_xlfn.XLOOKUP(1,(CM_CT2[Contract Number Customer]=CM_CT2[[#This Row],[Contract Number Customer]])*(CM_CT2[Row Type]="Header"),CM_CT2[Contract Lenght Early Clause &amp; Option])</f>
        <v/>
      </c>
      <c r="BB231" s="15" t="n"/>
      <c r="BC231" s="15" t="n"/>
      <c r="BD231" s="15" t="n"/>
      <c r="BE231" s="15" t="n"/>
      <c r="BF231" s="15" t="n"/>
      <c r="BG231" s="15" t="n"/>
      <c r="BH231" s="24" t="n"/>
      <c r="BI231" s="10" t="n"/>
      <c r="BJ231" s="118" t="n"/>
      <c r="BK231" s="24" t="n"/>
      <c r="BL231" s="24" t="n"/>
      <c r="BM231" s="50">
        <f t="array" ref="BM231">+_xlfn.XLOOKUP(1,(CM_CT2[Contract Number Customer]=CM_CT2[[#This Row],[Contract Number Customer]])*(CM_CT2[Row Type]="Header"),CM_CT2[Contract Mileage])</f>
        <v/>
      </c>
      <c r="BN231" s="50" t="n"/>
      <c r="BO231" s="54" t="n"/>
      <c r="BP231" s="54">
        <f t="array" ref="BP231">+_xlfn.XLOOKUP(1,(CM_CT2[Contract Number Customer]=CM_CT2[[#This Row],[Contract Number Customer]])*(CM_CT2[Row Type]="Header"),CM_CT2[Currency])</f>
        <v/>
      </c>
      <c r="BQ231" s="75">
        <f t="array" ref="BQ231">+_xlfn.XLOOKUP(1,(CM_CT2[Contract Number Customer]=CM_CT2[[#This Row],[Contract Number Customer]])*(CM_CT2[Row Type]="Header"),CM_CT2[Lease Rate EUR])</f>
        <v/>
      </c>
      <c r="BR231" s="306" t="n"/>
      <c r="BS231" s="306" t="n"/>
      <c r="BT231" s="177" t="n"/>
      <c r="BU231" s="306" t="n"/>
      <c r="BV231" s="179">
        <f t="array" ref="BV231">+_xlfn.XLOOKUP(1,(Table_Mietpos[Vertragsnummer]=CM_CT2[[#This Row],[Contract Number M3]])*(Table_Mietpos[Auftragspos.]=CM_CT2[[#This Row],[Rentalposition M3]]),Table_Mietpos[Nettosatz/Typ])</f>
        <v/>
      </c>
      <c r="BW231" s="306" t="n"/>
      <c r="BX231" s="75" t="n"/>
      <c r="BY231" s="75" t="n"/>
      <c r="BZ231" s="75" t="n"/>
      <c r="CA231" s="75" t="n"/>
      <c r="CB231" s="75" t="n"/>
      <c r="CC231" s="307" t="n"/>
      <c r="CD231" s="307" t="n"/>
      <c r="CE231" s="307" t="n"/>
      <c r="CF231" s="307" t="n"/>
      <c r="CG231" s="28" t="n"/>
      <c r="CH231" s="28" t="n"/>
      <c r="CI231" s="28" t="n"/>
      <c r="CJ231" s="186" t="n"/>
      <c r="CK231" s="307" t="n"/>
      <c r="CL231" s="306" t="n"/>
      <c r="CM231" s="12" t="n"/>
      <c r="CN231" s="20" t="n"/>
      <c r="CO231" s="142" t="n"/>
      <c r="CP231" s="142" t="n"/>
      <c r="CQ231" s="142" t="n"/>
      <c r="CR231" s="20" t="n"/>
    </row>
    <row r="232" ht="15" customHeight="1" s="287">
      <c r="B232" s="11" t="n"/>
      <c r="C232" s="14" t="inlineStr">
        <is>
          <t>V700010</t>
        </is>
      </c>
      <c r="D232" s="10" t="n"/>
      <c r="E232" s="15">
        <f t="array" ref="E232">+_xlfn.XLOOKUP(1,(CM_CT2[Contract Number M3]=CM_CT2[[#This Row],[Contract Number M3]])*(CM_CT2[Row Type]="Header"),CM_CT2[Contract Number Customer])</f>
        <v/>
      </c>
      <c r="F232" s="10" t="n">
        <v>5</v>
      </c>
      <c r="G232" s="10" t="inlineStr">
        <is>
          <t>Wagon</t>
        </is>
      </c>
      <c r="H232" s="10" t="n">
        <v>23</v>
      </c>
      <c r="I232" s="73">
        <f t="array" ref="I232">+_xlfn.XLOOKUP(1,(Table_Mietpos[Vertragsnummer]=CM[[#This Row],[Contract Number M3]])*(Table_Mietpos[Auftragspos.]=CM[[#This Row],[Rentalposition M3]]),Table_Mietpos[ChNr])</f>
        <v/>
      </c>
      <c r="J232" s="72">
        <f t="array" ref="J232">+_xlfn.XLOOKUP(1,(CM_CT2[Contract Number Customer]=CM_CT2[[#This Row],[Contract Number Customer]])*(CM_CT2[Row Type]="Header"),CM_CT2[Customer])</f>
        <v/>
      </c>
      <c r="K232" s="51" t="n"/>
      <c r="L232" s="51" t="n"/>
      <c r="M232" s="15">
        <f t="array" ref="M232">+_xlfn.XLOOKUP(1,(CM_CT2[Contract Number Customer]=CM_CT2[[#This Row],[Contract Number Customer]])*(CM_CT2[Row Type]="Header"),CM_CT2[Sales Manager])</f>
        <v/>
      </c>
      <c r="N232" s="15">
        <f t="array" ref="N232">+_xlfn.XLOOKUP(1,(CM_CT2[Contract Number Customer]=CM_CT2[[#This Row],[Contract Number Customer]])*(CM_CT2[Row Type]="Header"),CM_CT2[Wagon Type])</f>
        <v/>
      </c>
      <c r="O232" s="10" t="n">
        <v>1</v>
      </c>
      <c r="P232" s="10" t="n"/>
      <c r="Q232" s="10" t="n"/>
      <c r="R232" s="10" t="n">
        <v>1</v>
      </c>
      <c r="S232" s="10" t="n"/>
      <c r="T232" s="10" t="n">
        <v>1</v>
      </c>
      <c r="U232" s="15">
        <f>+IF(CM_CT2[[#This Row],[Contract Status]]&lt;&gt;"ended",1,0)</f>
        <v/>
      </c>
      <c r="V232" s="15" t="n"/>
      <c r="W232" s="15">
        <f t="array" ref="W232">_xlfn.XLOOKUP(1,(CM_CT2[Contract Number Customer]=$E231)*(CM_CT2[Delivery Batch]=$F231)*(CM_CT2[Row Type]="Batch"),CM_CT2[Contract Flex])</f>
        <v/>
      </c>
      <c r="X232" s="54">
        <f t="array" ref="X232">_xlfn.XLOOKUP(1,(CM_CT2[Contract Number Customer]=$E231)*(CM_CT2[Delivery Batch]=$F231)*(CM_CT2[Row Type]="Batch"),CM_CT2[Flex StartDate])</f>
        <v/>
      </c>
      <c r="Y232" s="54">
        <f t="array" ref="Y232">_xlfn.XLOOKUP(1,(CM_CT2[Contract Number Customer]=$E231)*(CM_CT2[Delivery Batch]=$F231)*(CM_CT2[Row Type]="Batch"),CM_CT2[Flex EndDate])</f>
        <v/>
      </c>
      <c r="Z232" s="15">
        <f t="array" ref="Z232">_xlfn.XLOOKUP(1,(CM_CT2[Contract Number Customer]=$E231)*(CM_CT2[Delivery Batch]=$F231)*(CM_CT2[Row Type]="Batch"),CM_CT2[Contract Status])</f>
        <v/>
      </c>
      <c r="AA232" s="15" t="n"/>
      <c r="AB232" s="74" t="n"/>
      <c r="AC232" s="74" t="n"/>
      <c r="AD232" s="131">
        <f t="array" ref="AD232">+_xlfn.XLOOKUP(1,(Table_Mietpos[Vertragsnummer]=CM_CT2[[#This Row],[Contract Number M3]])*(Table_Mietpos[Auftragspos.]=CM_CT2[[#This Row],[Rentalposition M3]]),Table_Mietpos[Gueltig_ab])</f>
        <v/>
      </c>
      <c r="AE232" s="131">
        <f t="array" ref="AE232">+_xlfn.XLOOKUP(1,(Table_Mietpos[Vertragsnummer]=CM_CT2[[#This Row],[Contract Number M3]])*(Table_Mietpos[Auftragspos.]=CM_CT2[[#This Row],[Rentalposition M3]]),Table_Mietpos[Gueltig_bis])</f>
        <v/>
      </c>
      <c r="AF232" s="50">
        <f t="array" ref="AF232">+_xlfn.XLOOKUP(1,(CM_CT2[Contract Number Customer]=CM_CT2[[#This Row],[Contract Number Customer]])*(CM_CT2[Row Type]="Header"),CM_CT2[Contract Lenght Initial])</f>
        <v/>
      </c>
      <c r="AG232" s="136">
        <f>+CM_CT2[[#This Row],[Rental EndDate]]</f>
        <v/>
      </c>
      <c r="AH232" s="305" t="n"/>
      <c r="AI232" s="305" t="n"/>
      <c r="AJ232" s="305" t="n"/>
      <c r="AK232" s="53" t="n"/>
      <c r="AL232" s="15">
        <f t="array" ref="AL232">+_xlfn.XLOOKUP(1,(CM_CT2[Contract Number Customer]=CM_CT2[[#This Row],[Contract Number Customer]])*(CM_CT2[Row Type]="Header"),CM_CT2[Early Termination Category])</f>
        <v/>
      </c>
      <c r="AM232" s="136">
        <f t="array" ref="AM232">_xlfn.XLOOKUP(1,(CM_CT2[Contract Number Customer]=$E231)*(CM_CT2[Delivery Batch]=$F231)*(CM_CT2[Row Type]="Batch"),CM_CT2[Early Termination cut-off date1])</f>
        <v/>
      </c>
      <c r="AN232" s="136">
        <f t="array" ref="AN232">_xlfn.XLOOKUP(1,(CM_CT2[Contract Number Customer]=$E231)*(CM_CT2[Delivery Batch]=$F231)*(CM_CT2[Row Type]="Batch"),CM_CT2[Early Termination cut-off date2])</f>
        <v/>
      </c>
      <c r="AO232" s="53">
        <f t="array" ref="AO232">+_xlfn.XLOOKUP(1,(CM_CT2[Contract Number Customer]=CM_CT2[[#This Row],[Contract Number Customer]])*(CM_CT2[Row Type]="Header"),CM_CT2[Early Termination Notice Period Mths])</f>
        <v/>
      </c>
      <c r="AP232" s="53">
        <f t="array" ref="AP232">+_xlfn.XLOOKUP(1,(CM_CT2[Contract Number Customer]=CM_CT2[[#This Row],[Contract Number Customer]])*(CM_CT2[Row Type]="Header"),CM_CT2[Duly Termination Notice Period Mths])</f>
        <v/>
      </c>
      <c r="AQ232" s="54" t="n"/>
      <c r="AR232" s="54">
        <f t="array" ref="AR232">+_xlfn.XLOOKUP(1,(CM_CT2[[#This Row],[Contract Number M3]]=Next_possible_notice[Contract Number M3])*(CM_CT2[[#This Row],[Rentalposition M3]]=Next_possible_notice[Rentalposition M3]),Next_possible_notice[NoticeDateCalc])</f>
        <v/>
      </c>
      <c r="AS232" s="117" t="n"/>
      <c r="AT232" s="75" t="n"/>
      <c r="AU232" s="75" t="n"/>
      <c r="AV232" s="75" t="n"/>
      <c r="AW232" s="75" t="n"/>
      <c r="AX232" s="53" t="n"/>
      <c r="AY232" s="75" t="n"/>
      <c r="AZ232" s="54" t="n"/>
      <c r="BA232" s="50">
        <f t="array" ref="BA232">+_xlfn.XLOOKUP(1,(CM_CT2[Contract Number Customer]=CM_CT2[[#This Row],[Contract Number Customer]])*(CM_CT2[Row Type]="Header"),CM_CT2[Contract Lenght Early Clause &amp; Option])</f>
        <v/>
      </c>
      <c r="BB232" s="15" t="n"/>
      <c r="BC232" s="15" t="n"/>
      <c r="BD232" s="15" t="n"/>
      <c r="BE232" s="15" t="n"/>
      <c r="BF232" s="15" t="n"/>
      <c r="BG232" s="15" t="n"/>
      <c r="BH232" s="24" t="n"/>
      <c r="BI232" s="10" t="n"/>
      <c r="BJ232" s="118" t="n"/>
      <c r="BK232" s="24" t="n"/>
      <c r="BL232" s="24" t="n"/>
      <c r="BM232" s="50">
        <f t="array" ref="BM232">+_xlfn.XLOOKUP(1,(CM_CT2[Contract Number Customer]=CM_CT2[[#This Row],[Contract Number Customer]])*(CM_CT2[Row Type]="Header"),CM_CT2[Contract Mileage])</f>
        <v/>
      </c>
      <c r="BN232" s="50" t="n"/>
      <c r="BO232" s="54" t="n"/>
      <c r="BP232" s="54">
        <f t="array" ref="BP232">+_xlfn.XLOOKUP(1,(CM_CT2[Contract Number Customer]=CM_CT2[[#This Row],[Contract Number Customer]])*(CM_CT2[Row Type]="Header"),CM_CT2[Currency])</f>
        <v/>
      </c>
      <c r="BQ232" s="75">
        <f t="array" ref="BQ232">+_xlfn.XLOOKUP(1,(CM_CT2[Contract Number Customer]=CM_CT2[[#This Row],[Contract Number Customer]])*(CM_CT2[Row Type]="Header"),CM_CT2[Lease Rate EUR])</f>
        <v/>
      </c>
      <c r="BR232" s="306" t="n"/>
      <c r="BS232" s="306" t="n"/>
      <c r="BT232" s="177" t="n"/>
      <c r="BU232" s="306" t="n"/>
      <c r="BV232" s="179">
        <f t="array" ref="BV232">+_xlfn.XLOOKUP(1,(Table_Mietpos[Vertragsnummer]=CM_CT2[[#This Row],[Contract Number M3]])*(Table_Mietpos[Auftragspos.]=CM_CT2[[#This Row],[Rentalposition M3]]),Table_Mietpos[Nettosatz/Typ])</f>
        <v/>
      </c>
      <c r="BW232" s="306" t="n"/>
      <c r="BX232" s="75" t="n"/>
      <c r="BY232" s="75" t="n"/>
      <c r="BZ232" s="75" t="n"/>
      <c r="CA232" s="75" t="n"/>
      <c r="CB232" s="75" t="n"/>
      <c r="CC232" s="307" t="n"/>
      <c r="CD232" s="307" t="n"/>
      <c r="CE232" s="307" t="n"/>
      <c r="CF232" s="307" t="n"/>
      <c r="CG232" s="28" t="n"/>
      <c r="CH232" s="28" t="n"/>
      <c r="CI232" s="28" t="n"/>
      <c r="CJ232" s="186" t="n"/>
      <c r="CK232" s="307" t="n"/>
      <c r="CL232" s="306" t="n"/>
      <c r="CM232" s="12" t="n"/>
      <c r="CN232" s="20" t="n"/>
      <c r="CO232" s="142" t="n"/>
      <c r="CP232" s="142" t="n"/>
      <c r="CQ232" s="142" t="n"/>
      <c r="CR232" s="20" t="n"/>
    </row>
    <row r="233" ht="15" customHeight="1" s="287">
      <c r="B233" s="11" t="n"/>
      <c r="C233" s="14" t="inlineStr">
        <is>
          <t>V700010</t>
        </is>
      </c>
      <c r="D233" s="10" t="n"/>
      <c r="E233" s="15">
        <f t="array" ref="E233">+_xlfn.XLOOKUP(1,(CM_CT2[Contract Number M3]=CM_CT2[[#This Row],[Contract Number M3]])*(CM_CT2[Row Type]="Header"),CM_CT2[Contract Number Customer])</f>
        <v/>
      </c>
      <c r="F233" s="10" t="n">
        <v>5</v>
      </c>
      <c r="G233" s="10" t="inlineStr">
        <is>
          <t>Wagon</t>
        </is>
      </c>
      <c r="H233" s="10" t="n">
        <v>24</v>
      </c>
      <c r="I233" s="73">
        <f t="array" ref="I233">+_xlfn.XLOOKUP(1,(Table_Mietpos[Vertragsnummer]=CM[[#This Row],[Contract Number M3]])*(Table_Mietpos[Auftragspos.]=CM[[#This Row],[Rentalposition M3]]),Table_Mietpos[ChNr])</f>
        <v/>
      </c>
      <c r="J233" s="72">
        <f t="array" ref="J233">+_xlfn.XLOOKUP(1,(CM_CT2[Contract Number Customer]=CM_CT2[[#This Row],[Contract Number Customer]])*(CM_CT2[Row Type]="Header"),CM_CT2[Customer])</f>
        <v/>
      </c>
      <c r="K233" s="51" t="n"/>
      <c r="L233" s="51" t="n"/>
      <c r="M233" s="15">
        <f t="array" ref="M233">+_xlfn.XLOOKUP(1,(CM_CT2[Contract Number Customer]=CM_CT2[[#This Row],[Contract Number Customer]])*(CM_CT2[Row Type]="Header"),CM_CT2[Sales Manager])</f>
        <v/>
      </c>
      <c r="N233" s="15">
        <f t="array" ref="N233">+_xlfn.XLOOKUP(1,(CM_CT2[Contract Number Customer]=CM_CT2[[#This Row],[Contract Number Customer]])*(CM_CT2[Row Type]="Header"),CM_CT2[Wagon Type])</f>
        <v/>
      </c>
      <c r="O233" s="10" t="n">
        <v>1</v>
      </c>
      <c r="P233" s="10" t="n"/>
      <c r="Q233" s="10" t="n"/>
      <c r="R233" s="10" t="n">
        <v>1</v>
      </c>
      <c r="S233" s="10" t="n"/>
      <c r="T233" s="10" t="n">
        <v>1</v>
      </c>
      <c r="U233" s="15">
        <f>+IF(CM_CT2[[#This Row],[Contract Status]]&lt;&gt;"ended",1,0)</f>
        <v/>
      </c>
      <c r="V233" s="15" t="n"/>
      <c r="W233" s="15">
        <f t="array" ref="W233">_xlfn.XLOOKUP(1,(CM_CT2[Contract Number Customer]=$E232)*(CM_CT2[Delivery Batch]=$F232)*(CM_CT2[Row Type]="Batch"),CM_CT2[Contract Flex])</f>
        <v/>
      </c>
      <c r="X233" s="54">
        <f t="array" ref="X233">_xlfn.XLOOKUP(1,(CM_CT2[Contract Number Customer]=$E232)*(CM_CT2[Delivery Batch]=$F232)*(CM_CT2[Row Type]="Batch"),CM_CT2[Flex StartDate])</f>
        <v/>
      </c>
      <c r="Y233" s="54">
        <f t="array" ref="Y233">_xlfn.XLOOKUP(1,(CM_CT2[Contract Number Customer]=$E232)*(CM_CT2[Delivery Batch]=$F232)*(CM_CT2[Row Type]="Batch"),CM_CT2[Flex EndDate])</f>
        <v/>
      </c>
      <c r="Z233" s="15">
        <f t="array" ref="Z233">_xlfn.XLOOKUP(1,(CM_CT2[Contract Number Customer]=$E232)*(CM_CT2[Delivery Batch]=$F232)*(CM_CT2[Row Type]="Batch"),CM_CT2[Contract Status])</f>
        <v/>
      </c>
      <c r="AA233" s="15" t="n"/>
      <c r="AB233" s="74" t="n"/>
      <c r="AC233" s="74" t="n"/>
      <c r="AD233" s="131">
        <f t="array" ref="AD233">+_xlfn.XLOOKUP(1,(Table_Mietpos[Vertragsnummer]=CM_CT2[[#This Row],[Contract Number M3]])*(Table_Mietpos[Auftragspos.]=CM_CT2[[#This Row],[Rentalposition M3]]),Table_Mietpos[Gueltig_ab])</f>
        <v/>
      </c>
      <c r="AE233" s="131">
        <f t="array" ref="AE233">+_xlfn.XLOOKUP(1,(Table_Mietpos[Vertragsnummer]=CM_CT2[[#This Row],[Contract Number M3]])*(Table_Mietpos[Auftragspos.]=CM_CT2[[#This Row],[Rentalposition M3]]),Table_Mietpos[Gueltig_bis])</f>
        <v/>
      </c>
      <c r="AF233" s="50">
        <f t="array" ref="AF233">+_xlfn.XLOOKUP(1,(CM_CT2[Contract Number Customer]=CM_CT2[[#This Row],[Contract Number Customer]])*(CM_CT2[Row Type]="Header"),CM_CT2[Contract Lenght Initial])</f>
        <v/>
      </c>
      <c r="AG233" s="136">
        <f>+CM_CT2[[#This Row],[Rental EndDate]]</f>
        <v/>
      </c>
      <c r="AH233" s="305" t="n"/>
      <c r="AI233" s="305" t="n"/>
      <c r="AJ233" s="305" t="n"/>
      <c r="AK233" s="53" t="n"/>
      <c r="AL233" s="15">
        <f t="array" ref="AL233">+_xlfn.XLOOKUP(1,(CM_CT2[Contract Number Customer]=CM_CT2[[#This Row],[Contract Number Customer]])*(CM_CT2[Row Type]="Header"),CM_CT2[Early Termination Category])</f>
        <v/>
      </c>
      <c r="AM233" s="136">
        <f t="array" ref="AM233">_xlfn.XLOOKUP(1,(CM_CT2[Contract Number Customer]=$E232)*(CM_CT2[Delivery Batch]=$F232)*(CM_CT2[Row Type]="Batch"),CM_CT2[Early Termination cut-off date1])</f>
        <v/>
      </c>
      <c r="AN233" s="136">
        <f t="array" ref="AN233">_xlfn.XLOOKUP(1,(CM_CT2[Contract Number Customer]=$E232)*(CM_CT2[Delivery Batch]=$F232)*(CM_CT2[Row Type]="Batch"),CM_CT2[Early Termination cut-off date2])</f>
        <v/>
      </c>
      <c r="AO233" s="53">
        <f t="array" ref="AO233">+_xlfn.XLOOKUP(1,(CM_CT2[Contract Number Customer]=CM_CT2[[#This Row],[Contract Number Customer]])*(CM_CT2[Row Type]="Header"),CM_CT2[Early Termination Notice Period Mths])</f>
        <v/>
      </c>
      <c r="AP233" s="53">
        <f t="array" ref="AP233">+_xlfn.XLOOKUP(1,(CM_CT2[Contract Number Customer]=CM_CT2[[#This Row],[Contract Number Customer]])*(CM_CT2[Row Type]="Header"),CM_CT2[Duly Termination Notice Period Mths])</f>
        <v/>
      </c>
      <c r="AQ233" s="54" t="n"/>
      <c r="AR233" s="54">
        <f t="array" ref="AR233">+_xlfn.XLOOKUP(1,(CM_CT2[[#This Row],[Contract Number M3]]=Next_possible_notice[Contract Number M3])*(CM_CT2[[#This Row],[Rentalposition M3]]=Next_possible_notice[Rentalposition M3]),Next_possible_notice[NoticeDateCalc])</f>
        <v/>
      </c>
      <c r="AS233" s="117" t="n"/>
      <c r="AT233" s="75" t="n"/>
      <c r="AU233" s="75" t="n"/>
      <c r="AV233" s="75" t="n"/>
      <c r="AW233" s="75" t="n"/>
      <c r="AX233" s="53" t="n"/>
      <c r="AY233" s="75" t="n"/>
      <c r="AZ233" s="54" t="n"/>
      <c r="BA233" s="50">
        <f t="array" ref="BA233">+_xlfn.XLOOKUP(1,(CM_CT2[Contract Number Customer]=CM_CT2[[#This Row],[Contract Number Customer]])*(CM_CT2[Row Type]="Header"),CM_CT2[Contract Lenght Early Clause &amp; Option])</f>
        <v/>
      </c>
      <c r="BB233" s="15" t="n"/>
      <c r="BC233" s="15" t="n"/>
      <c r="BD233" s="15" t="n"/>
      <c r="BE233" s="15" t="n"/>
      <c r="BF233" s="15" t="n"/>
      <c r="BG233" s="15" t="n"/>
      <c r="BH233" s="24" t="n"/>
      <c r="BI233" s="10" t="n"/>
      <c r="BJ233" s="118" t="n"/>
      <c r="BK233" s="24" t="n"/>
      <c r="BL233" s="24" t="n"/>
      <c r="BM233" s="50">
        <f t="array" ref="BM233">+_xlfn.XLOOKUP(1,(CM_CT2[Contract Number Customer]=CM_CT2[[#This Row],[Contract Number Customer]])*(CM_CT2[Row Type]="Header"),CM_CT2[Contract Mileage])</f>
        <v/>
      </c>
      <c r="BN233" s="50" t="n"/>
      <c r="BO233" s="54" t="n"/>
      <c r="BP233" s="54">
        <f t="array" ref="BP233">+_xlfn.XLOOKUP(1,(CM_CT2[Contract Number Customer]=CM_CT2[[#This Row],[Contract Number Customer]])*(CM_CT2[Row Type]="Header"),CM_CT2[Currency])</f>
        <v/>
      </c>
      <c r="BQ233" s="75">
        <f t="array" ref="BQ233">+_xlfn.XLOOKUP(1,(CM_CT2[Contract Number Customer]=CM_CT2[[#This Row],[Contract Number Customer]])*(CM_CT2[Row Type]="Header"),CM_CT2[Lease Rate EUR])</f>
        <v/>
      </c>
      <c r="BR233" s="306" t="n"/>
      <c r="BS233" s="306" t="n"/>
      <c r="BT233" s="177" t="n"/>
      <c r="BU233" s="306" t="n"/>
      <c r="BV233" s="179">
        <f t="array" ref="BV233">+_xlfn.XLOOKUP(1,(Table_Mietpos[Vertragsnummer]=CM_CT2[[#This Row],[Contract Number M3]])*(Table_Mietpos[Auftragspos.]=CM_CT2[[#This Row],[Rentalposition M3]]),Table_Mietpos[Nettosatz/Typ])</f>
        <v/>
      </c>
      <c r="BW233" s="306" t="n"/>
      <c r="BX233" s="75" t="n"/>
      <c r="BY233" s="75" t="n"/>
      <c r="BZ233" s="75" t="n"/>
      <c r="CA233" s="75" t="n"/>
      <c r="CB233" s="75" t="n"/>
      <c r="CC233" s="307" t="n"/>
      <c r="CD233" s="307" t="n"/>
      <c r="CE233" s="307" t="n"/>
      <c r="CF233" s="307" t="n"/>
      <c r="CG233" s="28" t="n"/>
      <c r="CH233" s="28" t="n"/>
      <c r="CI233" s="28" t="n"/>
      <c r="CJ233" s="186" t="n"/>
      <c r="CK233" s="307" t="n"/>
      <c r="CL233" s="306" t="n"/>
      <c r="CM233" s="12" t="n"/>
      <c r="CN233" s="20" t="n"/>
      <c r="CO233" s="142" t="n"/>
      <c r="CP233" s="142" t="n"/>
      <c r="CQ233" s="142" t="n"/>
      <c r="CR233" s="20" t="n"/>
    </row>
    <row r="234" ht="15" customHeight="1" s="287">
      <c r="B234" s="11" t="n"/>
      <c r="C234" s="14" t="inlineStr">
        <is>
          <t>V700010</t>
        </is>
      </c>
      <c r="D234" s="10" t="n"/>
      <c r="E234" s="15">
        <f t="array" ref="E234">+_xlfn.XLOOKUP(1,(CM_CT2[Contract Number M3]=CM_CT2[[#This Row],[Contract Number M3]])*(CM_CT2[Row Type]="Header"),CM_CT2[Contract Number Customer])</f>
        <v/>
      </c>
      <c r="F234" s="10" t="n">
        <v>5</v>
      </c>
      <c r="G234" s="10" t="inlineStr">
        <is>
          <t>Wagon</t>
        </is>
      </c>
      <c r="H234" s="10" t="n">
        <v>25</v>
      </c>
      <c r="I234" s="73">
        <f t="array" ref="I234">+_xlfn.XLOOKUP(1,(Table_Mietpos[Vertragsnummer]=CM[[#This Row],[Contract Number M3]])*(Table_Mietpos[Auftragspos.]=CM[[#This Row],[Rentalposition M3]]),Table_Mietpos[ChNr])</f>
        <v/>
      </c>
      <c r="J234" s="72">
        <f t="array" ref="J234">+_xlfn.XLOOKUP(1,(CM_CT2[Contract Number Customer]=CM_CT2[[#This Row],[Contract Number Customer]])*(CM_CT2[Row Type]="Header"),CM_CT2[Customer])</f>
        <v/>
      </c>
      <c r="K234" s="51" t="n"/>
      <c r="L234" s="51" t="n"/>
      <c r="M234" s="15">
        <f t="array" ref="M234">+_xlfn.XLOOKUP(1,(CM_CT2[Contract Number Customer]=CM_CT2[[#This Row],[Contract Number Customer]])*(CM_CT2[Row Type]="Header"),CM_CT2[Sales Manager])</f>
        <v/>
      </c>
      <c r="N234" s="15">
        <f t="array" ref="N234">+_xlfn.XLOOKUP(1,(CM_CT2[Contract Number Customer]=CM_CT2[[#This Row],[Contract Number Customer]])*(CM_CT2[Row Type]="Header"),CM_CT2[Wagon Type])</f>
        <v/>
      </c>
      <c r="O234" s="10" t="n">
        <v>1</v>
      </c>
      <c r="P234" s="10" t="n"/>
      <c r="Q234" s="10" t="n"/>
      <c r="R234" s="10" t="n">
        <v>1</v>
      </c>
      <c r="S234" s="10" t="n"/>
      <c r="T234" s="10" t="n">
        <v>1</v>
      </c>
      <c r="U234" s="15">
        <f>+IF(CM_CT2[[#This Row],[Contract Status]]&lt;&gt;"ended",1,0)</f>
        <v/>
      </c>
      <c r="V234" s="15" t="n"/>
      <c r="W234" s="15">
        <f t="array" ref="W234">_xlfn.XLOOKUP(1,(CM_CT2[Contract Number Customer]=$E233)*(CM_CT2[Delivery Batch]=$F233)*(CM_CT2[Row Type]="Batch"),CM_CT2[Contract Flex])</f>
        <v/>
      </c>
      <c r="X234" s="54">
        <f t="array" ref="X234">_xlfn.XLOOKUP(1,(CM_CT2[Contract Number Customer]=$E233)*(CM_CT2[Delivery Batch]=$F233)*(CM_CT2[Row Type]="Batch"),CM_CT2[Flex StartDate])</f>
        <v/>
      </c>
      <c r="Y234" s="54">
        <f t="array" ref="Y234">_xlfn.XLOOKUP(1,(CM_CT2[Contract Number Customer]=$E233)*(CM_CT2[Delivery Batch]=$F233)*(CM_CT2[Row Type]="Batch"),CM_CT2[Flex EndDate])</f>
        <v/>
      </c>
      <c r="Z234" s="15">
        <f t="array" ref="Z234">_xlfn.XLOOKUP(1,(CM_CT2[Contract Number Customer]=$E233)*(CM_CT2[Delivery Batch]=$F233)*(CM_CT2[Row Type]="Batch"),CM_CT2[Contract Status])</f>
        <v/>
      </c>
      <c r="AA234" s="15" t="n"/>
      <c r="AB234" s="74" t="n"/>
      <c r="AC234" s="74" t="n"/>
      <c r="AD234" s="131">
        <f t="array" ref="AD234">+_xlfn.XLOOKUP(1,(Table_Mietpos[Vertragsnummer]=CM_CT2[[#This Row],[Contract Number M3]])*(Table_Mietpos[Auftragspos.]=CM_CT2[[#This Row],[Rentalposition M3]]),Table_Mietpos[Gueltig_ab])</f>
        <v/>
      </c>
      <c r="AE234" s="131">
        <f t="array" ref="AE234">+_xlfn.XLOOKUP(1,(Table_Mietpos[Vertragsnummer]=CM_CT2[[#This Row],[Contract Number M3]])*(Table_Mietpos[Auftragspos.]=CM_CT2[[#This Row],[Rentalposition M3]]),Table_Mietpos[Gueltig_bis])</f>
        <v/>
      </c>
      <c r="AF234" s="50">
        <f t="array" ref="AF234">+_xlfn.XLOOKUP(1,(CM_CT2[Contract Number Customer]=CM_CT2[[#This Row],[Contract Number Customer]])*(CM_CT2[Row Type]="Header"),CM_CT2[Contract Lenght Initial])</f>
        <v/>
      </c>
      <c r="AG234" s="136">
        <f>+CM_CT2[[#This Row],[Rental EndDate]]</f>
        <v/>
      </c>
      <c r="AH234" s="305" t="n"/>
      <c r="AI234" s="305" t="n"/>
      <c r="AJ234" s="305" t="n"/>
      <c r="AK234" s="53" t="n"/>
      <c r="AL234" s="15">
        <f t="array" ref="AL234">+_xlfn.XLOOKUP(1,(CM_CT2[Contract Number Customer]=CM_CT2[[#This Row],[Contract Number Customer]])*(CM_CT2[Row Type]="Header"),CM_CT2[Early Termination Category])</f>
        <v/>
      </c>
      <c r="AM234" s="136">
        <f t="array" ref="AM234">_xlfn.XLOOKUP(1,(CM_CT2[Contract Number Customer]=$E233)*(CM_CT2[Delivery Batch]=$F233)*(CM_CT2[Row Type]="Batch"),CM_CT2[Early Termination cut-off date1])</f>
        <v/>
      </c>
      <c r="AN234" s="136">
        <f t="array" ref="AN234">_xlfn.XLOOKUP(1,(CM_CT2[Contract Number Customer]=$E233)*(CM_CT2[Delivery Batch]=$F233)*(CM_CT2[Row Type]="Batch"),CM_CT2[Early Termination cut-off date2])</f>
        <v/>
      </c>
      <c r="AO234" s="53">
        <f t="array" ref="AO234">+_xlfn.XLOOKUP(1,(CM_CT2[Contract Number Customer]=CM_CT2[[#This Row],[Contract Number Customer]])*(CM_CT2[Row Type]="Header"),CM_CT2[Early Termination Notice Period Mths])</f>
        <v/>
      </c>
      <c r="AP234" s="53">
        <f t="array" ref="AP234">+_xlfn.XLOOKUP(1,(CM_CT2[Contract Number Customer]=CM_CT2[[#This Row],[Contract Number Customer]])*(CM_CT2[Row Type]="Header"),CM_CT2[Duly Termination Notice Period Mths])</f>
        <v/>
      </c>
      <c r="AQ234" s="54" t="n"/>
      <c r="AR234" s="54">
        <f t="array" ref="AR234">+_xlfn.XLOOKUP(1,(CM_CT2[[#This Row],[Contract Number M3]]=Next_possible_notice[Contract Number M3])*(CM_CT2[[#This Row],[Rentalposition M3]]=Next_possible_notice[Rentalposition M3]),Next_possible_notice[NoticeDateCalc])</f>
        <v/>
      </c>
      <c r="AS234" s="117" t="n"/>
      <c r="AT234" s="75" t="n"/>
      <c r="AU234" s="75" t="n"/>
      <c r="AV234" s="75" t="n"/>
      <c r="AW234" s="75" t="n"/>
      <c r="AX234" s="53" t="n"/>
      <c r="AY234" s="75" t="n"/>
      <c r="AZ234" s="54" t="n"/>
      <c r="BA234" s="50">
        <f t="array" ref="BA234">+_xlfn.XLOOKUP(1,(CM_CT2[Contract Number Customer]=CM_CT2[[#This Row],[Contract Number Customer]])*(CM_CT2[Row Type]="Header"),CM_CT2[Contract Lenght Early Clause &amp; Option])</f>
        <v/>
      </c>
      <c r="BB234" s="15" t="n"/>
      <c r="BC234" s="15" t="n"/>
      <c r="BD234" s="15" t="n"/>
      <c r="BE234" s="15" t="n"/>
      <c r="BF234" s="15" t="n"/>
      <c r="BG234" s="15" t="n"/>
      <c r="BH234" s="24" t="n"/>
      <c r="BI234" s="10" t="n"/>
      <c r="BJ234" s="118" t="n"/>
      <c r="BK234" s="24" t="n"/>
      <c r="BL234" s="24" t="n"/>
      <c r="BM234" s="50">
        <f t="array" ref="BM234">+_xlfn.XLOOKUP(1,(CM_CT2[Contract Number Customer]=CM_CT2[[#This Row],[Contract Number Customer]])*(CM_CT2[Row Type]="Header"),CM_CT2[Contract Mileage])</f>
        <v/>
      </c>
      <c r="BN234" s="50" t="n"/>
      <c r="BO234" s="54" t="n"/>
      <c r="BP234" s="54">
        <f t="array" ref="BP234">+_xlfn.XLOOKUP(1,(CM_CT2[Contract Number Customer]=CM_CT2[[#This Row],[Contract Number Customer]])*(CM_CT2[Row Type]="Header"),CM_CT2[Currency])</f>
        <v/>
      </c>
      <c r="BQ234" s="75">
        <f t="array" ref="BQ234">+_xlfn.XLOOKUP(1,(CM_CT2[Contract Number Customer]=CM_CT2[[#This Row],[Contract Number Customer]])*(CM_CT2[Row Type]="Header"),CM_CT2[Lease Rate EUR])</f>
        <v/>
      </c>
      <c r="BR234" s="306" t="n"/>
      <c r="BS234" s="306" t="n"/>
      <c r="BT234" s="177" t="n"/>
      <c r="BU234" s="306" t="n"/>
      <c r="BV234" s="179">
        <f t="array" ref="BV234">+_xlfn.XLOOKUP(1,(Table_Mietpos[Vertragsnummer]=CM_CT2[[#This Row],[Contract Number M3]])*(Table_Mietpos[Auftragspos.]=CM_CT2[[#This Row],[Rentalposition M3]]),Table_Mietpos[Nettosatz/Typ])</f>
        <v/>
      </c>
      <c r="BW234" s="306" t="n"/>
      <c r="BX234" s="75" t="n"/>
      <c r="BY234" s="75" t="n"/>
      <c r="BZ234" s="75" t="n"/>
      <c r="CA234" s="75" t="n"/>
      <c r="CB234" s="75" t="n"/>
      <c r="CC234" s="307" t="n"/>
      <c r="CD234" s="307" t="n"/>
      <c r="CE234" s="307" t="n"/>
      <c r="CF234" s="307" t="n"/>
      <c r="CG234" s="28" t="n"/>
      <c r="CH234" s="28" t="n"/>
      <c r="CI234" s="28" t="n"/>
      <c r="CJ234" s="186" t="n"/>
      <c r="CK234" s="307" t="n"/>
      <c r="CL234" s="306" t="n"/>
      <c r="CM234" s="12" t="n"/>
      <c r="CN234" s="20" t="n"/>
      <c r="CO234" s="142" t="n"/>
      <c r="CP234" s="142" t="n"/>
      <c r="CQ234" s="142" t="n"/>
      <c r="CR234" s="20" t="n"/>
    </row>
    <row r="235" ht="15" customHeight="1" s="287">
      <c r="B235" s="11" t="n"/>
      <c r="C235" s="14" t="inlineStr">
        <is>
          <t>V700010</t>
        </is>
      </c>
      <c r="D235" s="10" t="n"/>
      <c r="E235" s="15">
        <f t="array" ref="E235">+_xlfn.XLOOKUP(1,(CM_CT2[Contract Number M3]=CM_CT2[[#This Row],[Contract Number M3]])*(CM_CT2[Row Type]="Header"),CM_CT2[Contract Number Customer])</f>
        <v/>
      </c>
      <c r="F235" s="10" t="n">
        <v>5</v>
      </c>
      <c r="G235" s="10" t="inlineStr">
        <is>
          <t>Wagon</t>
        </is>
      </c>
      <c r="H235" s="10" t="n">
        <v>26</v>
      </c>
      <c r="I235" s="73">
        <f t="array" ref="I235">+_xlfn.XLOOKUP(1,(Table_Mietpos[Vertragsnummer]=CM[[#This Row],[Contract Number M3]])*(Table_Mietpos[Auftragspos.]=CM[[#This Row],[Rentalposition M3]]),Table_Mietpos[ChNr])</f>
        <v/>
      </c>
      <c r="J235" s="72">
        <f t="array" ref="J235">+_xlfn.XLOOKUP(1,(CM_CT2[Contract Number Customer]=CM_CT2[[#This Row],[Contract Number Customer]])*(CM_CT2[Row Type]="Header"),CM_CT2[Customer])</f>
        <v/>
      </c>
      <c r="K235" s="51" t="n"/>
      <c r="L235" s="51" t="n"/>
      <c r="M235" s="15">
        <f t="array" ref="M235">+_xlfn.XLOOKUP(1,(CM_CT2[Contract Number Customer]=CM_CT2[[#This Row],[Contract Number Customer]])*(CM_CT2[Row Type]="Header"),CM_CT2[Sales Manager])</f>
        <v/>
      </c>
      <c r="N235" s="15">
        <f t="array" ref="N235">+_xlfn.XLOOKUP(1,(CM_CT2[Contract Number Customer]=CM_CT2[[#This Row],[Contract Number Customer]])*(CM_CT2[Row Type]="Header"),CM_CT2[Wagon Type])</f>
        <v/>
      </c>
      <c r="O235" s="10" t="n">
        <v>1</v>
      </c>
      <c r="P235" s="10" t="n"/>
      <c r="Q235" s="10" t="n"/>
      <c r="R235" s="10" t="n">
        <v>1</v>
      </c>
      <c r="S235" s="10" t="n"/>
      <c r="T235" s="10" t="n">
        <v>1</v>
      </c>
      <c r="U235" s="15">
        <f>+IF(CM_CT2[[#This Row],[Contract Status]]&lt;&gt;"ended",1,0)</f>
        <v/>
      </c>
      <c r="V235" s="15" t="n"/>
      <c r="W235" s="15">
        <f t="array" ref="W235">_xlfn.XLOOKUP(1,(CM_CT2[Contract Number Customer]=$E234)*(CM_CT2[Delivery Batch]=$F234)*(CM_CT2[Row Type]="Batch"),CM_CT2[Contract Flex])</f>
        <v/>
      </c>
      <c r="X235" s="54">
        <f t="array" ref="X235">_xlfn.XLOOKUP(1,(CM_CT2[Contract Number Customer]=$E234)*(CM_CT2[Delivery Batch]=$F234)*(CM_CT2[Row Type]="Batch"),CM_CT2[Flex StartDate])</f>
        <v/>
      </c>
      <c r="Y235" s="54">
        <f t="array" ref="Y235">_xlfn.XLOOKUP(1,(CM_CT2[Contract Number Customer]=$E234)*(CM_CT2[Delivery Batch]=$F234)*(CM_CT2[Row Type]="Batch"),CM_CT2[Flex EndDate])</f>
        <v/>
      </c>
      <c r="Z235" s="15">
        <f t="array" ref="Z235">_xlfn.XLOOKUP(1,(CM_CT2[Contract Number Customer]=$E234)*(CM_CT2[Delivery Batch]=$F234)*(CM_CT2[Row Type]="Batch"),CM_CT2[Contract Status])</f>
        <v/>
      </c>
      <c r="AA235" s="15" t="n"/>
      <c r="AB235" s="74" t="n"/>
      <c r="AC235" s="74" t="n"/>
      <c r="AD235" s="131">
        <f t="array" ref="AD235">+_xlfn.XLOOKUP(1,(Table_Mietpos[Vertragsnummer]=CM_CT2[[#This Row],[Contract Number M3]])*(Table_Mietpos[Auftragspos.]=CM_CT2[[#This Row],[Rentalposition M3]]),Table_Mietpos[Gueltig_ab])</f>
        <v/>
      </c>
      <c r="AE235" s="131">
        <f t="array" ref="AE235">+_xlfn.XLOOKUP(1,(Table_Mietpos[Vertragsnummer]=CM_CT2[[#This Row],[Contract Number M3]])*(Table_Mietpos[Auftragspos.]=CM_CT2[[#This Row],[Rentalposition M3]]),Table_Mietpos[Gueltig_bis])</f>
        <v/>
      </c>
      <c r="AF235" s="50">
        <f t="array" ref="AF235">+_xlfn.XLOOKUP(1,(CM_CT2[Contract Number Customer]=CM_CT2[[#This Row],[Contract Number Customer]])*(CM_CT2[Row Type]="Header"),CM_CT2[Contract Lenght Initial])</f>
        <v/>
      </c>
      <c r="AG235" s="136">
        <f>+CM_CT2[[#This Row],[Rental EndDate]]</f>
        <v/>
      </c>
      <c r="AH235" s="305" t="n"/>
      <c r="AI235" s="305" t="n"/>
      <c r="AJ235" s="305" t="n"/>
      <c r="AK235" s="53" t="n"/>
      <c r="AL235" s="15">
        <f t="array" ref="AL235">+_xlfn.XLOOKUP(1,(CM_CT2[Contract Number Customer]=CM_CT2[[#This Row],[Contract Number Customer]])*(CM_CT2[Row Type]="Header"),CM_CT2[Early Termination Category])</f>
        <v/>
      </c>
      <c r="AM235" s="136">
        <f t="array" ref="AM235">_xlfn.XLOOKUP(1,(CM_CT2[Contract Number Customer]=$E234)*(CM_CT2[Delivery Batch]=$F234)*(CM_CT2[Row Type]="Batch"),CM_CT2[Early Termination cut-off date1])</f>
        <v/>
      </c>
      <c r="AN235" s="136">
        <f t="array" ref="AN235">_xlfn.XLOOKUP(1,(CM_CT2[Contract Number Customer]=$E234)*(CM_CT2[Delivery Batch]=$F234)*(CM_CT2[Row Type]="Batch"),CM_CT2[Early Termination cut-off date2])</f>
        <v/>
      </c>
      <c r="AO235" s="53">
        <f t="array" ref="AO235">+_xlfn.XLOOKUP(1,(CM_CT2[Contract Number Customer]=CM_CT2[[#This Row],[Contract Number Customer]])*(CM_CT2[Row Type]="Header"),CM_CT2[Early Termination Notice Period Mths])</f>
        <v/>
      </c>
      <c r="AP235" s="53">
        <f t="array" ref="AP235">+_xlfn.XLOOKUP(1,(CM_CT2[Contract Number Customer]=CM_CT2[[#This Row],[Contract Number Customer]])*(CM_CT2[Row Type]="Header"),CM_CT2[Duly Termination Notice Period Mths])</f>
        <v/>
      </c>
      <c r="AQ235" s="54" t="n"/>
      <c r="AR235" s="54">
        <f t="array" ref="AR235">+_xlfn.XLOOKUP(1,(CM_CT2[[#This Row],[Contract Number M3]]=Next_possible_notice[Contract Number M3])*(CM_CT2[[#This Row],[Rentalposition M3]]=Next_possible_notice[Rentalposition M3]),Next_possible_notice[NoticeDateCalc])</f>
        <v/>
      </c>
      <c r="AS235" s="117" t="n"/>
      <c r="AT235" s="75" t="n"/>
      <c r="AU235" s="75" t="n"/>
      <c r="AV235" s="75" t="n"/>
      <c r="AW235" s="75" t="n"/>
      <c r="AX235" s="53" t="n"/>
      <c r="AY235" s="75" t="n"/>
      <c r="AZ235" s="54" t="n"/>
      <c r="BA235" s="50">
        <f t="array" ref="BA235">+_xlfn.XLOOKUP(1,(CM_CT2[Contract Number Customer]=CM_CT2[[#This Row],[Contract Number Customer]])*(CM_CT2[Row Type]="Header"),CM_CT2[Contract Lenght Early Clause &amp; Option])</f>
        <v/>
      </c>
      <c r="BB235" s="15" t="n"/>
      <c r="BC235" s="15" t="n"/>
      <c r="BD235" s="15" t="n"/>
      <c r="BE235" s="15" t="n"/>
      <c r="BF235" s="15" t="n"/>
      <c r="BG235" s="15" t="n"/>
      <c r="BH235" s="24" t="n"/>
      <c r="BI235" s="10" t="n"/>
      <c r="BJ235" s="118" t="n"/>
      <c r="BK235" s="24" t="n"/>
      <c r="BL235" s="24" t="n"/>
      <c r="BM235" s="50">
        <f t="array" ref="BM235">+_xlfn.XLOOKUP(1,(CM_CT2[Contract Number Customer]=CM_CT2[[#This Row],[Contract Number Customer]])*(CM_CT2[Row Type]="Header"),CM_CT2[Contract Mileage])</f>
        <v/>
      </c>
      <c r="BN235" s="50" t="n"/>
      <c r="BO235" s="54" t="n"/>
      <c r="BP235" s="54">
        <f t="array" ref="BP235">+_xlfn.XLOOKUP(1,(CM_CT2[Contract Number Customer]=CM_CT2[[#This Row],[Contract Number Customer]])*(CM_CT2[Row Type]="Header"),CM_CT2[Currency])</f>
        <v/>
      </c>
      <c r="BQ235" s="75">
        <f t="array" ref="BQ235">+_xlfn.XLOOKUP(1,(CM_CT2[Contract Number Customer]=CM_CT2[[#This Row],[Contract Number Customer]])*(CM_CT2[Row Type]="Header"),CM_CT2[Lease Rate EUR])</f>
        <v/>
      </c>
      <c r="BR235" s="306" t="n"/>
      <c r="BS235" s="306" t="n"/>
      <c r="BT235" s="177" t="n"/>
      <c r="BU235" s="306" t="n"/>
      <c r="BV235" s="179">
        <f t="array" ref="BV235">+_xlfn.XLOOKUP(1,(Table_Mietpos[Vertragsnummer]=CM_CT2[[#This Row],[Contract Number M3]])*(Table_Mietpos[Auftragspos.]=CM_CT2[[#This Row],[Rentalposition M3]]),Table_Mietpos[Nettosatz/Typ])</f>
        <v/>
      </c>
      <c r="BW235" s="306" t="n"/>
      <c r="BX235" s="75" t="n"/>
      <c r="BY235" s="75" t="n"/>
      <c r="BZ235" s="75" t="n"/>
      <c r="CA235" s="75" t="n"/>
      <c r="CB235" s="75" t="n"/>
      <c r="CC235" s="307" t="n"/>
      <c r="CD235" s="307" t="n"/>
      <c r="CE235" s="307" t="n"/>
      <c r="CF235" s="307" t="n"/>
      <c r="CG235" s="28" t="n"/>
      <c r="CH235" s="28" t="n"/>
      <c r="CI235" s="28" t="n"/>
      <c r="CJ235" s="186" t="n"/>
      <c r="CK235" s="307" t="n"/>
      <c r="CL235" s="306" t="n"/>
      <c r="CM235" s="12" t="n"/>
      <c r="CN235" s="20" t="n"/>
      <c r="CO235" s="142" t="n"/>
      <c r="CP235" s="142" t="n"/>
      <c r="CQ235" s="142" t="n"/>
      <c r="CR235" s="20" t="n"/>
    </row>
    <row r="236" ht="15" customHeight="1" s="287">
      <c r="B236" s="11" t="n"/>
      <c r="C236" s="14" t="inlineStr">
        <is>
          <t>V700010</t>
        </is>
      </c>
      <c r="D236" s="10" t="n"/>
      <c r="E236" s="15">
        <f t="array" ref="E236">+_xlfn.XLOOKUP(1,(CM_CT2[Contract Number M3]=CM_CT2[[#This Row],[Contract Number M3]])*(CM_CT2[Row Type]="Header"),CM_CT2[Contract Number Customer])</f>
        <v/>
      </c>
      <c r="F236" s="10" t="n">
        <v>5</v>
      </c>
      <c r="G236" s="10" t="inlineStr">
        <is>
          <t>Wagon</t>
        </is>
      </c>
      <c r="H236" s="10" t="n">
        <v>27</v>
      </c>
      <c r="I236" s="73">
        <f t="array" ref="I236">+_xlfn.XLOOKUP(1,(Table_Mietpos[Vertragsnummer]=CM[[#This Row],[Contract Number M3]])*(Table_Mietpos[Auftragspos.]=CM[[#This Row],[Rentalposition M3]]),Table_Mietpos[ChNr])</f>
        <v/>
      </c>
      <c r="J236" s="72">
        <f t="array" ref="J236">+_xlfn.XLOOKUP(1,(CM_CT2[Contract Number Customer]=CM_CT2[[#This Row],[Contract Number Customer]])*(CM_CT2[Row Type]="Header"),CM_CT2[Customer])</f>
        <v/>
      </c>
      <c r="K236" s="51" t="n"/>
      <c r="L236" s="51" t="n"/>
      <c r="M236" s="15">
        <f t="array" ref="M236">+_xlfn.XLOOKUP(1,(CM_CT2[Contract Number Customer]=CM_CT2[[#This Row],[Contract Number Customer]])*(CM_CT2[Row Type]="Header"),CM_CT2[Sales Manager])</f>
        <v/>
      </c>
      <c r="N236" s="15">
        <f t="array" ref="N236">+_xlfn.XLOOKUP(1,(CM_CT2[Contract Number Customer]=CM_CT2[[#This Row],[Contract Number Customer]])*(CM_CT2[Row Type]="Header"),CM_CT2[Wagon Type])</f>
        <v/>
      </c>
      <c r="O236" s="10" t="n">
        <v>1</v>
      </c>
      <c r="P236" s="10" t="n"/>
      <c r="Q236" s="10" t="n"/>
      <c r="R236" s="10" t="n">
        <v>1</v>
      </c>
      <c r="S236" s="10" t="n"/>
      <c r="T236" s="10" t="n">
        <v>1</v>
      </c>
      <c r="U236" s="15">
        <f>+IF(CM_CT2[[#This Row],[Contract Status]]&lt;&gt;"ended",1,0)</f>
        <v/>
      </c>
      <c r="V236" s="15" t="n"/>
      <c r="W236" s="15">
        <f t="array" ref="W236">_xlfn.XLOOKUP(1,(CM_CT2[Contract Number Customer]=$E235)*(CM_CT2[Delivery Batch]=$F235)*(CM_CT2[Row Type]="Batch"),CM_CT2[Contract Flex])</f>
        <v/>
      </c>
      <c r="X236" s="54">
        <f t="array" ref="X236">_xlfn.XLOOKUP(1,(CM_CT2[Contract Number Customer]=$E235)*(CM_CT2[Delivery Batch]=$F235)*(CM_CT2[Row Type]="Batch"),CM_CT2[Flex StartDate])</f>
        <v/>
      </c>
      <c r="Y236" s="54">
        <f t="array" ref="Y236">_xlfn.XLOOKUP(1,(CM_CT2[Contract Number Customer]=$E235)*(CM_CT2[Delivery Batch]=$F235)*(CM_CT2[Row Type]="Batch"),CM_CT2[Flex EndDate])</f>
        <v/>
      </c>
      <c r="Z236" s="15">
        <f t="array" ref="Z236">_xlfn.XLOOKUP(1,(CM_CT2[Contract Number Customer]=$E235)*(CM_CT2[Delivery Batch]=$F235)*(CM_CT2[Row Type]="Batch"),CM_CT2[Contract Status])</f>
        <v/>
      </c>
      <c r="AA236" s="15" t="n"/>
      <c r="AB236" s="74" t="n"/>
      <c r="AC236" s="74" t="n"/>
      <c r="AD236" s="131">
        <f t="array" ref="AD236">+_xlfn.XLOOKUP(1,(Table_Mietpos[Vertragsnummer]=CM_CT2[[#This Row],[Contract Number M3]])*(Table_Mietpos[Auftragspos.]=CM_CT2[[#This Row],[Rentalposition M3]]),Table_Mietpos[Gueltig_ab])</f>
        <v/>
      </c>
      <c r="AE236" s="131">
        <f t="array" ref="AE236">+_xlfn.XLOOKUP(1,(Table_Mietpos[Vertragsnummer]=CM_CT2[[#This Row],[Contract Number M3]])*(Table_Mietpos[Auftragspos.]=CM_CT2[[#This Row],[Rentalposition M3]]),Table_Mietpos[Gueltig_bis])</f>
        <v/>
      </c>
      <c r="AF236" s="50">
        <f t="array" ref="AF236">+_xlfn.XLOOKUP(1,(CM_CT2[Contract Number Customer]=CM_CT2[[#This Row],[Contract Number Customer]])*(CM_CT2[Row Type]="Header"),CM_CT2[Contract Lenght Initial])</f>
        <v/>
      </c>
      <c r="AG236" s="136">
        <f>+CM_CT2[[#This Row],[Rental EndDate]]</f>
        <v/>
      </c>
      <c r="AH236" s="305" t="n"/>
      <c r="AI236" s="305" t="n"/>
      <c r="AJ236" s="305" t="n"/>
      <c r="AK236" s="53" t="n"/>
      <c r="AL236" s="15">
        <f t="array" ref="AL236">+_xlfn.XLOOKUP(1,(CM_CT2[Contract Number Customer]=CM_CT2[[#This Row],[Contract Number Customer]])*(CM_CT2[Row Type]="Header"),CM_CT2[Early Termination Category])</f>
        <v/>
      </c>
      <c r="AM236" s="136">
        <f t="array" ref="AM236">_xlfn.XLOOKUP(1,(CM_CT2[Contract Number Customer]=$E235)*(CM_CT2[Delivery Batch]=$F235)*(CM_CT2[Row Type]="Batch"),CM_CT2[Early Termination cut-off date1])</f>
        <v/>
      </c>
      <c r="AN236" s="136">
        <f t="array" ref="AN236">_xlfn.XLOOKUP(1,(CM_CT2[Contract Number Customer]=$E235)*(CM_CT2[Delivery Batch]=$F235)*(CM_CT2[Row Type]="Batch"),CM_CT2[Early Termination cut-off date2])</f>
        <v/>
      </c>
      <c r="AO236" s="53">
        <f t="array" ref="AO236">+_xlfn.XLOOKUP(1,(CM_CT2[Contract Number Customer]=CM_CT2[[#This Row],[Contract Number Customer]])*(CM_CT2[Row Type]="Header"),CM_CT2[Early Termination Notice Period Mths])</f>
        <v/>
      </c>
      <c r="AP236" s="53">
        <f t="array" ref="AP236">+_xlfn.XLOOKUP(1,(CM_CT2[Contract Number Customer]=CM_CT2[[#This Row],[Contract Number Customer]])*(CM_CT2[Row Type]="Header"),CM_CT2[Duly Termination Notice Period Mths])</f>
        <v/>
      </c>
      <c r="AQ236" s="54" t="n"/>
      <c r="AR236" s="54">
        <f t="array" ref="AR236">+_xlfn.XLOOKUP(1,(CM_CT2[[#This Row],[Contract Number M3]]=Next_possible_notice[Contract Number M3])*(CM_CT2[[#This Row],[Rentalposition M3]]=Next_possible_notice[Rentalposition M3]),Next_possible_notice[NoticeDateCalc])</f>
        <v/>
      </c>
      <c r="AS236" s="117" t="n"/>
      <c r="AT236" s="75" t="n"/>
      <c r="AU236" s="75" t="n"/>
      <c r="AV236" s="75" t="n"/>
      <c r="AW236" s="75" t="n"/>
      <c r="AX236" s="53" t="n"/>
      <c r="AY236" s="75" t="n"/>
      <c r="AZ236" s="54" t="n"/>
      <c r="BA236" s="50">
        <f t="array" ref="BA236">+_xlfn.XLOOKUP(1,(CM_CT2[Contract Number Customer]=CM_CT2[[#This Row],[Contract Number Customer]])*(CM_CT2[Row Type]="Header"),CM_CT2[Contract Lenght Early Clause &amp; Option])</f>
        <v/>
      </c>
      <c r="BB236" s="15" t="n"/>
      <c r="BC236" s="15" t="n"/>
      <c r="BD236" s="15" t="n"/>
      <c r="BE236" s="15" t="n"/>
      <c r="BF236" s="15" t="n"/>
      <c r="BG236" s="15" t="n"/>
      <c r="BH236" s="24" t="n"/>
      <c r="BI236" s="10" t="n"/>
      <c r="BJ236" s="118" t="n"/>
      <c r="BK236" s="24" t="n"/>
      <c r="BL236" s="24" t="n"/>
      <c r="BM236" s="50">
        <f t="array" ref="BM236">+_xlfn.XLOOKUP(1,(CM_CT2[Contract Number Customer]=CM_CT2[[#This Row],[Contract Number Customer]])*(CM_CT2[Row Type]="Header"),CM_CT2[Contract Mileage])</f>
        <v/>
      </c>
      <c r="BN236" s="50" t="n"/>
      <c r="BO236" s="54" t="n"/>
      <c r="BP236" s="54">
        <f t="array" ref="BP236">+_xlfn.XLOOKUP(1,(CM_CT2[Contract Number Customer]=CM_CT2[[#This Row],[Contract Number Customer]])*(CM_CT2[Row Type]="Header"),CM_CT2[Currency])</f>
        <v/>
      </c>
      <c r="BQ236" s="75">
        <f t="array" ref="BQ236">+_xlfn.XLOOKUP(1,(CM_CT2[Contract Number Customer]=CM_CT2[[#This Row],[Contract Number Customer]])*(CM_CT2[Row Type]="Header"),CM_CT2[Lease Rate EUR])</f>
        <v/>
      </c>
      <c r="BR236" s="306" t="n"/>
      <c r="BS236" s="306" t="n"/>
      <c r="BT236" s="177" t="n"/>
      <c r="BU236" s="306" t="n"/>
      <c r="BV236" s="179">
        <f t="array" ref="BV236">+_xlfn.XLOOKUP(1,(Table_Mietpos[Vertragsnummer]=CM_CT2[[#This Row],[Contract Number M3]])*(Table_Mietpos[Auftragspos.]=CM_CT2[[#This Row],[Rentalposition M3]]),Table_Mietpos[Nettosatz/Typ])</f>
        <v/>
      </c>
      <c r="BW236" s="306" t="n"/>
      <c r="BX236" s="75" t="n"/>
      <c r="BY236" s="75" t="n"/>
      <c r="BZ236" s="75" t="n"/>
      <c r="CA236" s="75" t="n"/>
      <c r="CB236" s="75" t="n"/>
      <c r="CC236" s="307" t="n"/>
      <c r="CD236" s="307" t="n"/>
      <c r="CE236" s="307" t="n"/>
      <c r="CF236" s="307" t="n"/>
      <c r="CG236" s="28" t="n"/>
      <c r="CH236" s="28" t="n"/>
      <c r="CI236" s="28" t="n"/>
      <c r="CJ236" s="186" t="n"/>
      <c r="CK236" s="307" t="n"/>
      <c r="CL236" s="306" t="n"/>
      <c r="CM236" s="12" t="n"/>
      <c r="CN236" s="20" t="n"/>
      <c r="CO236" s="142" t="n"/>
      <c r="CP236" s="142" t="n"/>
      <c r="CQ236" s="142" t="n"/>
      <c r="CR236" s="20" t="n"/>
    </row>
    <row r="237" ht="15" customHeight="1" s="287">
      <c r="B237" s="11" t="n"/>
      <c r="C237" s="14" t="inlineStr">
        <is>
          <t>V700010</t>
        </is>
      </c>
      <c r="D237" s="10" t="n"/>
      <c r="E237" s="15">
        <f t="array" ref="E237">+_xlfn.XLOOKUP(1,(CM_CT2[Contract Number M3]=CM_CT2[[#This Row],[Contract Number M3]])*(CM_CT2[Row Type]="Header"),CM_CT2[Contract Number Customer])</f>
        <v/>
      </c>
      <c r="F237" s="10" t="n">
        <v>5</v>
      </c>
      <c r="G237" s="10" t="inlineStr">
        <is>
          <t>Wagon</t>
        </is>
      </c>
      <c r="H237" s="10" t="n">
        <v>28</v>
      </c>
      <c r="I237" s="73">
        <f t="array" ref="I237">+_xlfn.XLOOKUP(1,(Table_Mietpos[Vertragsnummer]=CM[[#This Row],[Contract Number M3]])*(Table_Mietpos[Auftragspos.]=CM[[#This Row],[Rentalposition M3]]),Table_Mietpos[ChNr])</f>
        <v/>
      </c>
      <c r="J237" s="72">
        <f t="array" ref="J237">+_xlfn.XLOOKUP(1,(CM_CT2[Contract Number Customer]=CM_CT2[[#This Row],[Contract Number Customer]])*(CM_CT2[Row Type]="Header"),CM_CT2[Customer])</f>
        <v/>
      </c>
      <c r="K237" s="51" t="n"/>
      <c r="L237" s="51" t="n"/>
      <c r="M237" s="15">
        <f t="array" ref="M237">+_xlfn.XLOOKUP(1,(CM_CT2[Contract Number Customer]=CM_CT2[[#This Row],[Contract Number Customer]])*(CM_CT2[Row Type]="Header"),CM_CT2[Sales Manager])</f>
        <v/>
      </c>
      <c r="N237" s="15">
        <f t="array" ref="N237">+_xlfn.XLOOKUP(1,(CM_CT2[Contract Number Customer]=CM_CT2[[#This Row],[Contract Number Customer]])*(CM_CT2[Row Type]="Header"),CM_CT2[Wagon Type])</f>
        <v/>
      </c>
      <c r="O237" s="10" t="n">
        <v>1</v>
      </c>
      <c r="P237" s="10" t="n"/>
      <c r="Q237" s="10" t="n"/>
      <c r="R237" s="10" t="n">
        <v>1</v>
      </c>
      <c r="S237" s="10" t="n"/>
      <c r="T237" s="10" t="n">
        <v>1</v>
      </c>
      <c r="U237" s="15">
        <f>+IF(CM_CT2[[#This Row],[Contract Status]]&lt;&gt;"ended",1,0)</f>
        <v/>
      </c>
      <c r="V237" s="15" t="n"/>
      <c r="W237" s="15">
        <f t="array" ref="W237">_xlfn.XLOOKUP(1,(CM_CT2[Contract Number Customer]=$E236)*(CM_CT2[Delivery Batch]=$F236)*(CM_CT2[Row Type]="Batch"),CM_CT2[Contract Flex])</f>
        <v/>
      </c>
      <c r="X237" s="54">
        <f t="array" ref="X237">_xlfn.XLOOKUP(1,(CM_CT2[Contract Number Customer]=$E236)*(CM_CT2[Delivery Batch]=$F236)*(CM_CT2[Row Type]="Batch"),CM_CT2[Flex StartDate])</f>
        <v/>
      </c>
      <c r="Y237" s="54">
        <f t="array" ref="Y237">_xlfn.XLOOKUP(1,(CM_CT2[Contract Number Customer]=$E236)*(CM_CT2[Delivery Batch]=$F236)*(CM_CT2[Row Type]="Batch"),CM_CT2[Flex EndDate])</f>
        <v/>
      </c>
      <c r="Z237" s="15">
        <f t="array" ref="Z237">_xlfn.XLOOKUP(1,(CM_CT2[Contract Number Customer]=$E236)*(CM_CT2[Delivery Batch]=$F236)*(CM_CT2[Row Type]="Batch"),CM_CT2[Contract Status])</f>
        <v/>
      </c>
      <c r="AA237" s="15" t="n"/>
      <c r="AB237" s="74" t="n"/>
      <c r="AC237" s="74" t="n"/>
      <c r="AD237" s="131">
        <f t="array" ref="AD237">+_xlfn.XLOOKUP(1,(Table_Mietpos[Vertragsnummer]=CM_CT2[[#This Row],[Contract Number M3]])*(Table_Mietpos[Auftragspos.]=CM_CT2[[#This Row],[Rentalposition M3]]),Table_Mietpos[Gueltig_ab])</f>
        <v/>
      </c>
      <c r="AE237" s="131">
        <f t="array" ref="AE237">+_xlfn.XLOOKUP(1,(Table_Mietpos[Vertragsnummer]=CM_CT2[[#This Row],[Contract Number M3]])*(Table_Mietpos[Auftragspos.]=CM_CT2[[#This Row],[Rentalposition M3]]),Table_Mietpos[Gueltig_bis])</f>
        <v/>
      </c>
      <c r="AF237" s="50">
        <f t="array" ref="AF237">+_xlfn.XLOOKUP(1,(CM_CT2[Contract Number Customer]=CM_CT2[[#This Row],[Contract Number Customer]])*(CM_CT2[Row Type]="Header"),CM_CT2[Contract Lenght Initial])</f>
        <v/>
      </c>
      <c r="AG237" s="136">
        <f>+CM_CT2[[#This Row],[Rental EndDate]]</f>
        <v/>
      </c>
      <c r="AH237" s="305" t="n"/>
      <c r="AI237" s="305" t="n"/>
      <c r="AJ237" s="305" t="n"/>
      <c r="AK237" s="53" t="n"/>
      <c r="AL237" s="15">
        <f t="array" ref="AL237">+_xlfn.XLOOKUP(1,(CM_CT2[Contract Number Customer]=CM_CT2[[#This Row],[Contract Number Customer]])*(CM_CT2[Row Type]="Header"),CM_CT2[Early Termination Category])</f>
        <v/>
      </c>
      <c r="AM237" s="136">
        <f t="array" ref="AM237">_xlfn.XLOOKUP(1,(CM_CT2[Contract Number Customer]=$E236)*(CM_CT2[Delivery Batch]=$F236)*(CM_CT2[Row Type]="Batch"),CM_CT2[Early Termination cut-off date1])</f>
        <v/>
      </c>
      <c r="AN237" s="136">
        <f t="array" ref="AN237">_xlfn.XLOOKUP(1,(CM_CT2[Contract Number Customer]=$E236)*(CM_CT2[Delivery Batch]=$F236)*(CM_CT2[Row Type]="Batch"),CM_CT2[Early Termination cut-off date2])</f>
        <v/>
      </c>
      <c r="AO237" s="53">
        <f t="array" ref="AO237">+_xlfn.XLOOKUP(1,(CM_CT2[Contract Number Customer]=CM_CT2[[#This Row],[Contract Number Customer]])*(CM_CT2[Row Type]="Header"),CM_CT2[Early Termination Notice Period Mths])</f>
        <v/>
      </c>
      <c r="AP237" s="53">
        <f t="array" ref="AP237">+_xlfn.XLOOKUP(1,(CM_CT2[Contract Number Customer]=CM_CT2[[#This Row],[Contract Number Customer]])*(CM_CT2[Row Type]="Header"),CM_CT2[Duly Termination Notice Period Mths])</f>
        <v/>
      </c>
      <c r="AQ237" s="54" t="n"/>
      <c r="AR237" s="54">
        <f t="array" ref="AR237">+_xlfn.XLOOKUP(1,(CM_CT2[[#This Row],[Contract Number M3]]=Next_possible_notice[Contract Number M3])*(CM_CT2[[#This Row],[Rentalposition M3]]=Next_possible_notice[Rentalposition M3]),Next_possible_notice[NoticeDateCalc])</f>
        <v/>
      </c>
      <c r="AS237" s="117" t="n"/>
      <c r="AT237" s="75" t="n"/>
      <c r="AU237" s="75" t="n"/>
      <c r="AV237" s="75" t="n"/>
      <c r="AW237" s="75" t="n"/>
      <c r="AX237" s="53" t="n"/>
      <c r="AY237" s="75" t="n"/>
      <c r="AZ237" s="54" t="n"/>
      <c r="BA237" s="50">
        <f t="array" ref="BA237">+_xlfn.XLOOKUP(1,(CM_CT2[Contract Number Customer]=CM_CT2[[#This Row],[Contract Number Customer]])*(CM_CT2[Row Type]="Header"),CM_CT2[Contract Lenght Early Clause &amp; Option])</f>
        <v/>
      </c>
      <c r="BB237" s="15" t="n"/>
      <c r="BC237" s="15" t="n"/>
      <c r="BD237" s="15" t="n"/>
      <c r="BE237" s="15" t="n"/>
      <c r="BF237" s="15" t="n"/>
      <c r="BG237" s="15" t="n"/>
      <c r="BH237" s="24" t="n"/>
      <c r="BI237" s="10" t="n"/>
      <c r="BJ237" s="118" t="n"/>
      <c r="BK237" s="24" t="n"/>
      <c r="BL237" s="24" t="n"/>
      <c r="BM237" s="50">
        <f t="array" ref="BM237">+_xlfn.XLOOKUP(1,(CM_CT2[Contract Number Customer]=CM_CT2[[#This Row],[Contract Number Customer]])*(CM_CT2[Row Type]="Header"),CM_CT2[Contract Mileage])</f>
        <v/>
      </c>
      <c r="BN237" s="50" t="n"/>
      <c r="BO237" s="54" t="n"/>
      <c r="BP237" s="54">
        <f t="array" ref="BP237">+_xlfn.XLOOKUP(1,(CM_CT2[Contract Number Customer]=CM_CT2[[#This Row],[Contract Number Customer]])*(CM_CT2[Row Type]="Header"),CM_CT2[Currency])</f>
        <v/>
      </c>
      <c r="BQ237" s="75">
        <f t="array" ref="BQ237">+_xlfn.XLOOKUP(1,(CM_CT2[Contract Number Customer]=CM_CT2[[#This Row],[Contract Number Customer]])*(CM_CT2[Row Type]="Header"),CM_CT2[Lease Rate EUR])</f>
        <v/>
      </c>
      <c r="BR237" s="306" t="n"/>
      <c r="BS237" s="306" t="n"/>
      <c r="BT237" s="177" t="n"/>
      <c r="BU237" s="306" t="n"/>
      <c r="BV237" s="179">
        <f t="array" ref="BV237">+_xlfn.XLOOKUP(1,(Table_Mietpos[Vertragsnummer]=CM_CT2[[#This Row],[Contract Number M3]])*(Table_Mietpos[Auftragspos.]=CM_CT2[[#This Row],[Rentalposition M3]]),Table_Mietpos[Nettosatz/Typ])</f>
        <v/>
      </c>
      <c r="BW237" s="306" t="n"/>
      <c r="BX237" s="75" t="n"/>
      <c r="BY237" s="75" t="n"/>
      <c r="BZ237" s="75" t="n"/>
      <c r="CA237" s="75" t="n"/>
      <c r="CB237" s="75" t="n"/>
      <c r="CC237" s="307" t="n"/>
      <c r="CD237" s="307" t="n"/>
      <c r="CE237" s="307" t="n"/>
      <c r="CF237" s="307" t="n"/>
      <c r="CG237" s="28" t="n"/>
      <c r="CH237" s="28" t="n"/>
      <c r="CI237" s="28" t="n"/>
      <c r="CJ237" s="186" t="n"/>
      <c r="CK237" s="307" t="n"/>
      <c r="CL237" s="306" t="n"/>
      <c r="CM237" s="12" t="n"/>
      <c r="CN237" s="20" t="n"/>
      <c r="CO237" s="142" t="n"/>
      <c r="CP237" s="142" t="n"/>
      <c r="CQ237" s="142" t="n"/>
      <c r="CR237" s="20" t="n"/>
    </row>
    <row r="238" ht="15" customHeight="1" s="287">
      <c r="B238" s="11" t="n"/>
      <c r="C238" s="14" t="inlineStr">
        <is>
          <t>V700010</t>
        </is>
      </c>
      <c r="D238" s="10" t="n"/>
      <c r="E238" s="15">
        <f t="array" ref="E238">+_xlfn.XLOOKUP(1,(CM_CT2[Contract Number M3]=CM_CT2[[#This Row],[Contract Number M3]])*(CM_CT2[Row Type]="Header"),CM_CT2[Contract Number Customer])</f>
        <v/>
      </c>
      <c r="F238" s="10" t="n">
        <v>5</v>
      </c>
      <c r="G238" s="10" t="inlineStr">
        <is>
          <t>Wagon</t>
        </is>
      </c>
      <c r="H238" s="10" t="n">
        <v>29</v>
      </c>
      <c r="I238" s="73">
        <f t="array" ref="I238">+_xlfn.XLOOKUP(1,(Table_Mietpos[Vertragsnummer]=CM[[#This Row],[Contract Number M3]])*(Table_Mietpos[Auftragspos.]=CM[[#This Row],[Rentalposition M3]]),Table_Mietpos[ChNr])</f>
        <v/>
      </c>
      <c r="J238" s="72">
        <f t="array" ref="J238">+_xlfn.XLOOKUP(1,(CM_CT2[Contract Number Customer]=CM_CT2[[#This Row],[Contract Number Customer]])*(CM_CT2[Row Type]="Header"),CM_CT2[Customer])</f>
        <v/>
      </c>
      <c r="K238" s="51" t="n"/>
      <c r="L238" s="51" t="n"/>
      <c r="M238" s="15">
        <f t="array" ref="M238">+_xlfn.XLOOKUP(1,(CM_CT2[Contract Number Customer]=CM_CT2[[#This Row],[Contract Number Customer]])*(CM_CT2[Row Type]="Header"),CM_CT2[Sales Manager])</f>
        <v/>
      </c>
      <c r="N238" s="15">
        <f t="array" ref="N238">+_xlfn.XLOOKUP(1,(CM_CT2[Contract Number Customer]=CM_CT2[[#This Row],[Contract Number Customer]])*(CM_CT2[Row Type]="Header"),CM_CT2[Wagon Type])</f>
        <v/>
      </c>
      <c r="O238" s="10" t="n">
        <v>1</v>
      </c>
      <c r="P238" s="10" t="n"/>
      <c r="Q238" s="10" t="n"/>
      <c r="R238" s="10" t="n">
        <v>1</v>
      </c>
      <c r="S238" s="10" t="n"/>
      <c r="T238" s="10" t="n">
        <v>1</v>
      </c>
      <c r="U238" s="15">
        <f>+IF(CM_CT2[[#This Row],[Contract Status]]&lt;&gt;"ended",1,0)</f>
        <v/>
      </c>
      <c r="V238" s="15" t="n"/>
      <c r="W238" s="15">
        <f t="array" ref="W238">_xlfn.XLOOKUP(1,(CM_CT2[Contract Number Customer]=$E237)*(CM_CT2[Delivery Batch]=$F237)*(CM_CT2[Row Type]="Batch"),CM_CT2[Contract Flex])</f>
        <v/>
      </c>
      <c r="X238" s="54">
        <f t="array" ref="X238">_xlfn.XLOOKUP(1,(CM_CT2[Contract Number Customer]=$E237)*(CM_CT2[Delivery Batch]=$F237)*(CM_CT2[Row Type]="Batch"),CM_CT2[Flex StartDate])</f>
        <v/>
      </c>
      <c r="Y238" s="54">
        <f t="array" ref="Y238">_xlfn.XLOOKUP(1,(CM_CT2[Contract Number Customer]=$E237)*(CM_CT2[Delivery Batch]=$F237)*(CM_CT2[Row Type]="Batch"),CM_CT2[Flex EndDate])</f>
        <v/>
      </c>
      <c r="Z238" s="15">
        <f t="array" ref="Z238">_xlfn.XLOOKUP(1,(CM_CT2[Contract Number Customer]=$E237)*(CM_CT2[Delivery Batch]=$F237)*(CM_CT2[Row Type]="Batch"),CM_CT2[Contract Status])</f>
        <v/>
      </c>
      <c r="AA238" s="15" t="n"/>
      <c r="AB238" s="74" t="n"/>
      <c r="AC238" s="74" t="n"/>
      <c r="AD238" s="131">
        <f t="array" ref="AD238">+_xlfn.XLOOKUP(1,(Table_Mietpos[Vertragsnummer]=CM_CT2[[#This Row],[Contract Number M3]])*(Table_Mietpos[Auftragspos.]=CM_CT2[[#This Row],[Rentalposition M3]]),Table_Mietpos[Gueltig_ab])</f>
        <v/>
      </c>
      <c r="AE238" s="131">
        <f t="array" ref="AE238">+_xlfn.XLOOKUP(1,(Table_Mietpos[Vertragsnummer]=CM_CT2[[#This Row],[Contract Number M3]])*(Table_Mietpos[Auftragspos.]=CM_CT2[[#This Row],[Rentalposition M3]]),Table_Mietpos[Gueltig_bis])</f>
        <v/>
      </c>
      <c r="AF238" s="50">
        <f t="array" ref="AF238">+_xlfn.XLOOKUP(1,(CM_CT2[Contract Number Customer]=CM_CT2[[#This Row],[Contract Number Customer]])*(CM_CT2[Row Type]="Header"),CM_CT2[Contract Lenght Initial])</f>
        <v/>
      </c>
      <c r="AG238" s="136">
        <f>+CM_CT2[[#This Row],[Rental EndDate]]</f>
        <v/>
      </c>
      <c r="AH238" s="305" t="n"/>
      <c r="AI238" s="305" t="n"/>
      <c r="AJ238" s="305" t="n"/>
      <c r="AK238" s="53" t="n"/>
      <c r="AL238" s="15">
        <f t="array" ref="AL238">+_xlfn.XLOOKUP(1,(CM_CT2[Contract Number Customer]=CM_CT2[[#This Row],[Contract Number Customer]])*(CM_CT2[Row Type]="Header"),CM_CT2[Early Termination Category])</f>
        <v/>
      </c>
      <c r="AM238" s="136">
        <f t="array" ref="AM238">_xlfn.XLOOKUP(1,(CM_CT2[Contract Number Customer]=$E237)*(CM_CT2[Delivery Batch]=$F237)*(CM_CT2[Row Type]="Batch"),CM_CT2[Early Termination cut-off date1])</f>
        <v/>
      </c>
      <c r="AN238" s="136">
        <f t="array" ref="AN238">_xlfn.XLOOKUP(1,(CM_CT2[Contract Number Customer]=$E237)*(CM_CT2[Delivery Batch]=$F237)*(CM_CT2[Row Type]="Batch"),CM_CT2[Early Termination cut-off date2])</f>
        <v/>
      </c>
      <c r="AO238" s="53">
        <f t="array" ref="AO238">+_xlfn.XLOOKUP(1,(CM_CT2[Contract Number Customer]=CM_CT2[[#This Row],[Contract Number Customer]])*(CM_CT2[Row Type]="Header"),CM_CT2[Early Termination Notice Period Mths])</f>
        <v/>
      </c>
      <c r="AP238" s="53">
        <f t="array" ref="AP238">+_xlfn.XLOOKUP(1,(CM_CT2[Contract Number Customer]=CM_CT2[[#This Row],[Contract Number Customer]])*(CM_CT2[Row Type]="Header"),CM_CT2[Duly Termination Notice Period Mths])</f>
        <v/>
      </c>
      <c r="AQ238" s="54" t="n"/>
      <c r="AR238" s="54">
        <f t="array" ref="AR238">+_xlfn.XLOOKUP(1,(CM_CT2[[#This Row],[Contract Number M3]]=Next_possible_notice[Contract Number M3])*(CM_CT2[[#This Row],[Rentalposition M3]]=Next_possible_notice[Rentalposition M3]),Next_possible_notice[NoticeDateCalc])</f>
        <v/>
      </c>
      <c r="AS238" s="117" t="n"/>
      <c r="AT238" s="75" t="n"/>
      <c r="AU238" s="75" t="n"/>
      <c r="AV238" s="75" t="n"/>
      <c r="AW238" s="75" t="n"/>
      <c r="AX238" s="53" t="n"/>
      <c r="AY238" s="75" t="n"/>
      <c r="AZ238" s="54" t="n"/>
      <c r="BA238" s="50">
        <f t="array" ref="BA238">+_xlfn.XLOOKUP(1,(CM_CT2[Contract Number Customer]=CM_CT2[[#This Row],[Contract Number Customer]])*(CM_CT2[Row Type]="Header"),CM_CT2[Contract Lenght Early Clause &amp; Option])</f>
        <v/>
      </c>
      <c r="BB238" s="15" t="n"/>
      <c r="BC238" s="15" t="n"/>
      <c r="BD238" s="15" t="n"/>
      <c r="BE238" s="15" t="n"/>
      <c r="BF238" s="15" t="n"/>
      <c r="BG238" s="15" t="n"/>
      <c r="BH238" s="24" t="n"/>
      <c r="BI238" s="10" t="n"/>
      <c r="BJ238" s="118" t="n"/>
      <c r="BK238" s="24" t="n"/>
      <c r="BL238" s="24" t="n"/>
      <c r="BM238" s="50">
        <f t="array" ref="BM238">+_xlfn.XLOOKUP(1,(CM_CT2[Contract Number Customer]=CM_CT2[[#This Row],[Contract Number Customer]])*(CM_CT2[Row Type]="Header"),CM_CT2[Contract Mileage])</f>
        <v/>
      </c>
      <c r="BN238" s="50" t="n"/>
      <c r="BO238" s="54" t="n"/>
      <c r="BP238" s="54">
        <f t="array" ref="BP238">+_xlfn.XLOOKUP(1,(CM_CT2[Contract Number Customer]=CM_CT2[[#This Row],[Contract Number Customer]])*(CM_CT2[Row Type]="Header"),CM_CT2[Currency])</f>
        <v/>
      </c>
      <c r="BQ238" s="75">
        <f t="array" ref="BQ238">+_xlfn.XLOOKUP(1,(CM_CT2[Contract Number Customer]=CM_CT2[[#This Row],[Contract Number Customer]])*(CM_CT2[Row Type]="Header"),CM_CT2[Lease Rate EUR])</f>
        <v/>
      </c>
      <c r="BR238" s="306" t="n"/>
      <c r="BS238" s="306" t="n"/>
      <c r="BT238" s="177" t="n"/>
      <c r="BU238" s="306" t="n"/>
      <c r="BV238" s="179">
        <f t="array" ref="BV238">+_xlfn.XLOOKUP(1,(Table_Mietpos[Vertragsnummer]=CM_CT2[[#This Row],[Contract Number M3]])*(Table_Mietpos[Auftragspos.]=CM_CT2[[#This Row],[Rentalposition M3]]),Table_Mietpos[Nettosatz/Typ])</f>
        <v/>
      </c>
      <c r="BW238" s="306" t="n"/>
      <c r="BX238" s="75" t="n"/>
      <c r="BY238" s="75" t="n"/>
      <c r="BZ238" s="75" t="n"/>
      <c r="CA238" s="75" t="n"/>
      <c r="CB238" s="75" t="n"/>
      <c r="CC238" s="307" t="n"/>
      <c r="CD238" s="307" t="n"/>
      <c r="CE238" s="307" t="n"/>
      <c r="CF238" s="307" t="n"/>
      <c r="CG238" s="28" t="n"/>
      <c r="CH238" s="28" t="n"/>
      <c r="CI238" s="28" t="n"/>
      <c r="CJ238" s="186" t="n"/>
      <c r="CK238" s="307" t="n"/>
      <c r="CL238" s="306" t="n"/>
      <c r="CM238" s="12" t="n"/>
      <c r="CN238" s="20" t="n"/>
      <c r="CO238" s="142" t="n"/>
      <c r="CP238" s="142" t="n"/>
      <c r="CQ238" s="142" t="n"/>
      <c r="CR238" s="20" t="n"/>
    </row>
    <row r="239" ht="15" customHeight="1" s="287">
      <c r="B239" s="11" t="n"/>
      <c r="C239" s="14" t="inlineStr">
        <is>
          <t>V700010</t>
        </is>
      </c>
      <c r="D239" s="10" t="n"/>
      <c r="E239" s="15">
        <f t="array" ref="E239">+_xlfn.XLOOKUP(1,(CM_CT2[Contract Number M3]=CM_CT2[[#This Row],[Contract Number M3]])*(CM_CT2[Row Type]="Header"),CM_CT2[Contract Number Customer])</f>
        <v/>
      </c>
      <c r="F239" s="10" t="n">
        <v>5</v>
      </c>
      <c r="G239" s="10" t="inlineStr">
        <is>
          <t>Wagon</t>
        </is>
      </c>
      <c r="H239" s="10" t="n">
        <v>30</v>
      </c>
      <c r="I239" s="73">
        <f t="array" ref="I239">+_xlfn.XLOOKUP(1,(Table_Mietpos[Vertragsnummer]=CM[[#This Row],[Contract Number M3]])*(Table_Mietpos[Auftragspos.]=CM[[#This Row],[Rentalposition M3]]),Table_Mietpos[ChNr])</f>
        <v/>
      </c>
      <c r="J239" s="72">
        <f t="array" ref="J239">+_xlfn.XLOOKUP(1,(CM_CT2[Contract Number Customer]=CM_CT2[[#This Row],[Contract Number Customer]])*(CM_CT2[Row Type]="Header"),CM_CT2[Customer])</f>
        <v/>
      </c>
      <c r="K239" s="51" t="n"/>
      <c r="L239" s="51" t="n"/>
      <c r="M239" s="15">
        <f t="array" ref="M239">+_xlfn.XLOOKUP(1,(CM_CT2[Contract Number Customer]=CM_CT2[[#This Row],[Contract Number Customer]])*(CM_CT2[Row Type]="Header"),CM_CT2[Sales Manager])</f>
        <v/>
      </c>
      <c r="N239" s="15">
        <f t="array" ref="N239">+_xlfn.XLOOKUP(1,(CM_CT2[Contract Number Customer]=CM_CT2[[#This Row],[Contract Number Customer]])*(CM_CT2[Row Type]="Header"),CM_CT2[Wagon Type])</f>
        <v/>
      </c>
      <c r="O239" s="10" t="n">
        <v>1</v>
      </c>
      <c r="P239" s="10" t="n"/>
      <c r="Q239" s="10" t="n"/>
      <c r="R239" s="10" t="n">
        <v>1</v>
      </c>
      <c r="S239" s="10" t="n"/>
      <c r="T239" s="10" t="n">
        <v>1</v>
      </c>
      <c r="U239" s="15">
        <f>+IF(CM_CT2[[#This Row],[Contract Status]]&lt;&gt;"ended",1,0)</f>
        <v/>
      </c>
      <c r="V239" s="15" t="n"/>
      <c r="W239" s="15">
        <f t="array" ref="W239">_xlfn.XLOOKUP(1,(CM_CT2[Contract Number Customer]=$E238)*(CM_CT2[Delivery Batch]=$F238)*(CM_CT2[Row Type]="Batch"),CM_CT2[Contract Flex])</f>
        <v/>
      </c>
      <c r="X239" s="54">
        <f t="array" ref="X239">_xlfn.XLOOKUP(1,(CM_CT2[Contract Number Customer]=$E238)*(CM_CT2[Delivery Batch]=$F238)*(CM_CT2[Row Type]="Batch"),CM_CT2[Flex StartDate])</f>
        <v/>
      </c>
      <c r="Y239" s="54">
        <f t="array" ref="Y239">_xlfn.XLOOKUP(1,(CM_CT2[Contract Number Customer]=$E238)*(CM_CT2[Delivery Batch]=$F238)*(CM_CT2[Row Type]="Batch"),CM_CT2[Flex EndDate])</f>
        <v/>
      </c>
      <c r="Z239" s="15">
        <f t="array" ref="Z239">_xlfn.XLOOKUP(1,(CM_CT2[Contract Number Customer]=$E238)*(CM_CT2[Delivery Batch]=$F238)*(CM_CT2[Row Type]="Batch"),CM_CT2[Contract Status])</f>
        <v/>
      </c>
      <c r="AA239" s="15" t="n"/>
      <c r="AB239" s="74" t="n"/>
      <c r="AC239" s="74" t="n"/>
      <c r="AD239" s="131">
        <f t="array" ref="AD239">+_xlfn.XLOOKUP(1,(Table_Mietpos[Vertragsnummer]=CM_CT2[[#This Row],[Contract Number M3]])*(Table_Mietpos[Auftragspos.]=CM_CT2[[#This Row],[Rentalposition M3]]),Table_Mietpos[Gueltig_ab])</f>
        <v/>
      </c>
      <c r="AE239" s="131">
        <f t="array" ref="AE239">+_xlfn.XLOOKUP(1,(Table_Mietpos[Vertragsnummer]=CM_CT2[[#This Row],[Contract Number M3]])*(Table_Mietpos[Auftragspos.]=CM_CT2[[#This Row],[Rentalposition M3]]),Table_Mietpos[Gueltig_bis])</f>
        <v/>
      </c>
      <c r="AF239" s="50">
        <f t="array" ref="AF239">+_xlfn.XLOOKUP(1,(CM_CT2[Contract Number Customer]=CM_CT2[[#This Row],[Contract Number Customer]])*(CM_CT2[Row Type]="Header"),CM_CT2[Contract Lenght Initial])</f>
        <v/>
      </c>
      <c r="AG239" s="136">
        <f>+CM_CT2[[#This Row],[Rental EndDate]]</f>
        <v/>
      </c>
      <c r="AH239" s="305" t="n"/>
      <c r="AI239" s="305" t="n"/>
      <c r="AJ239" s="305" t="n"/>
      <c r="AK239" s="53" t="n"/>
      <c r="AL239" s="15">
        <f t="array" ref="AL239">+_xlfn.XLOOKUP(1,(CM_CT2[Contract Number Customer]=CM_CT2[[#This Row],[Contract Number Customer]])*(CM_CT2[Row Type]="Header"),CM_CT2[Early Termination Category])</f>
        <v/>
      </c>
      <c r="AM239" s="136">
        <f t="array" ref="AM239">_xlfn.XLOOKUP(1,(CM_CT2[Contract Number Customer]=$E238)*(CM_CT2[Delivery Batch]=$F238)*(CM_CT2[Row Type]="Batch"),CM_CT2[Early Termination cut-off date1])</f>
        <v/>
      </c>
      <c r="AN239" s="136">
        <f t="array" ref="AN239">_xlfn.XLOOKUP(1,(CM_CT2[Contract Number Customer]=$E238)*(CM_CT2[Delivery Batch]=$F238)*(CM_CT2[Row Type]="Batch"),CM_CT2[Early Termination cut-off date2])</f>
        <v/>
      </c>
      <c r="AO239" s="53">
        <f t="array" ref="AO239">+_xlfn.XLOOKUP(1,(CM_CT2[Contract Number Customer]=CM_CT2[[#This Row],[Contract Number Customer]])*(CM_CT2[Row Type]="Header"),CM_CT2[Early Termination Notice Period Mths])</f>
        <v/>
      </c>
      <c r="AP239" s="53">
        <f t="array" ref="AP239">+_xlfn.XLOOKUP(1,(CM_CT2[Contract Number Customer]=CM_CT2[[#This Row],[Contract Number Customer]])*(CM_CT2[Row Type]="Header"),CM_CT2[Duly Termination Notice Period Mths])</f>
        <v/>
      </c>
      <c r="AQ239" s="54" t="n"/>
      <c r="AR239" s="54">
        <f t="array" ref="AR239">+_xlfn.XLOOKUP(1,(CM_CT2[[#This Row],[Contract Number M3]]=Next_possible_notice[Contract Number M3])*(CM_CT2[[#This Row],[Rentalposition M3]]=Next_possible_notice[Rentalposition M3]),Next_possible_notice[NoticeDateCalc])</f>
        <v/>
      </c>
      <c r="AS239" s="117" t="n"/>
      <c r="AT239" s="75" t="n"/>
      <c r="AU239" s="75" t="n"/>
      <c r="AV239" s="75" t="n"/>
      <c r="AW239" s="75" t="n"/>
      <c r="AX239" s="53" t="n"/>
      <c r="AY239" s="75" t="n"/>
      <c r="AZ239" s="54" t="n"/>
      <c r="BA239" s="50">
        <f t="array" ref="BA239">+_xlfn.XLOOKUP(1,(CM_CT2[Contract Number Customer]=CM_CT2[[#This Row],[Contract Number Customer]])*(CM_CT2[Row Type]="Header"),CM_CT2[Contract Lenght Early Clause &amp; Option])</f>
        <v/>
      </c>
      <c r="BB239" s="15" t="n"/>
      <c r="BC239" s="15" t="n"/>
      <c r="BD239" s="15" t="n"/>
      <c r="BE239" s="15" t="n"/>
      <c r="BF239" s="15" t="n"/>
      <c r="BG239" s="15" t="n"/>
      <c r="BH239" s="24" t="n"/>
      <c r="BI239" s="10" t="n"/>
      <c r="BJ239" s="118" t="n"/>
      <c r="BK239" s="24" t="n"/>
      <c r="BL239" s="24" t="n"/>
      <c r="BM239" s="50">
        <f t="array" ref="BM239">+_xlfn.XLOOKUP(1,(CM_CT2[Contract Number Customer]=CM_CT2[[#This Row],[Contract Number Customer]])*(CM_CT2[Row Type]="Header"),CM_CT2[Contract Mileage])</f>
        <v/>
      </c>
      <c r="BN239" s="50" t="n"/>
      <c r="BO239" s="54" t="n"/>
      <c r="BP239" s="54">
        <f t="array" ref="BP239">+_xlfn.XLOOKUP(1,(CM_CT2[Contract Number Customer]=CM_CT2[[#This Row],[Contract Number Customer]])*(CM_CT2[Row Type]="Header"),CM_CT2[Currency])</f>
        <v/>
      </c>
      <c r="BQ239" s="75">
        <f t="array" ref="BQ239">+_xlfn.XLOOKUP(1,(CM_CT2[Contract Number Customer]=CM_CT2[[#This Row],[Contract Number Customer]])*(CM_CT2[Row Type]="Header"),CM_CT2[Lease Rate EUR])</f>
        <v/>
      </c>
      <c r="BR239" s="306" t="n"/>
      <c r="BS239" s="306" t="n"/>
      <c r="BT239" s="177" t="n"/>
      <c r="BU239" s="306" t="n"/>
      <c r="BV239" s="179">
        <f t="array" ref="BV239">+_xlfn.XLOOKUP(1,(Table_Mietpos[Vertragsnummer]=CM_CT2[[#This Row],[Contract Number M3]])*(Table_Mietpos[Auftragspos.]=CM_CT2[[#This Row],[Rentalposition M3]]),Table_Mietpos[Nettosatz/Typ])</f>
        <v/>
      </c>
      <c r="BW239" s="306" t="n"/>
      <c r="BX239" s="75" t="n"/>
      <c r="BY239" s="75" t="n"/>
      <c r="BZ239" s="75" t="n"/>
      <c r="CA239" s="75" t="n"/>
      <c r="CB239" s="75" t="n"/>
      <c r="CC239" s="307" t="n"/>
      <c r="CD239" s="307" t="n"/>
      <c r="CE239" s="307" t="n"/>
      <c r="CF239" s="307" t="n"/>
      <c r="CG239" s="28" t="n"/>
      <c r="CH239" s="28" t="n"/>
      <c r="CI239" s="28" t="n"/>
      <c r="CJ239" s="186" t="n"/>
      <c r="CK239" s="307" t="n"/>
      <c r="CL239" s="306" t="n"/>
      <c r="CM239" s="12" t="n"/>
      <c r="CN239" s="20" t="n"/>
      <c r="CO239" s="142" t="n"/>
      <c r="CP239" s="142" t="n"/>
      <c r="CQ239" s="142" t="n"/>
      <c r="CR239" s="20" t="n"/>
    </row>
    <row r="240" ht="15" customHeight="1" s="287">
      <c r="B240" s="11" t="n"/>
      <c r="C240" s="14" t="inlineStr">
        <is>
          <t>V700010</t>
        </is>
      </c>
      <c r="D240" s="10" t="n"/>
      <c r="E240" s="15">
        <f t="array" ref="E240">+_xlfn.XLOOKUP(1,(CM_CT2[Contract Number M3]=CM_CT2[[#This Row],[Contract Number M3]])*(CM_CT2[Row Type]="Header"),CM_CT2[Contract Number Customer])</f>
        <v/>
      </c>
      <c r="F240" s="10" t="n">
        <v>5</v>
      </c>
      <c r="G240" s="10" t="inlineStr">
        <is>
          <t>Wagon</t>
        </is>
      </c>
      <c r="H240" s="10" t="n">
        <v>31</v>
      </c>
      <c r="I240" s="73">
        <f t="array" ref="I240">+_xlfn.XLOOKUP(1,(Table_Mietpos[Vertragsnummer]=CM[[#This Row],[Contract Number M3]])*(Table_Mietpos[Auftragspos.]=CM[[#This Row],[Rentalposition M3]]),Table_Mietpos[ChNr])</f>
        <v/>
      </c>
      <c r="J240" s="72">
        <f t="array" ref="J240">+_xlfn.XLOOKUP(1,(CM_CT2[Contract Number Customer]=CM_CT2[[#This Row],[Contract Number Customer]])*(CM_CT2[Row Type]="Header"),CM_CT2[Customer])</f>
        <v/>
      </c>
      <c r="K240" s="51" t="n"/>
      <c r="L240" s="51" t="n"/>
      <c r="M240" s="15">
        <f t="array" ref="M240">+_xlfn.XLOOKUP(1,(CM_CT2[Contract Number Customer]=CM_CT2[[#This Row],[Contract Number Customer]])*(CM_CT2[Row Type]="Header"),CM_CT2[Sales Manager])</f>
        <v/>
      </c>
      <c r="N240" s="15">
        <f t="array" ref="N240">+_xlfn.XLOOKUP(1,(CM_CT2[Contract Number Customer]=CM_CT2[[#This Row],[Contract Number Customer]])*(CM_CT2[Row Type]="Header"),CM_CT2[Wagon Type])</f>
        <v/>
      </c>
      <c r="O240" s="10" t="n">
        <v>1</v>
      </c>
      <c r="P240" s="10" t="n"/>
      <c r="Q240" s="10" t="n"/>
      <c r="R240" s="10" t="n">
        <v>1</v>
      </c>
      <c r="S240" s="10" t="n"/>
      <c r="T240" s="10" t="n">
        <v>1</v>
      </c>
      <c r="U240" s="15">
        <f>+IF(CM_CT2[[#This Row],[Contract Status]]&lt;&gt;"ended",1,0)</f>
        <v/>
      </c>
      <c r="V240" s="15" t="n"/>
      <c r="W240" s="15">
        <f t="array" ref="W240">_xlfn.XLOOKUP(1,(CM_CT2[Contract Number Customer]=$E239)*(CM_CT2[Delivery Batch]=$F239)*(CM_CT2[Row Type]="Batch"),CM_CT2[Contract Flex])</f>
        <v/>
      </c>
      <c r="X240" s="54">
        <f t="array" ref="X240">_xlfn.XLOOKUP(1,(CM_CT2[Contract Number Customer]=$E239)*(CM_CT2[Delivery Batch]=$F239)*(CM_CT2[Row Type]="Batch"),CM_CT2[Flex StartDate])</f>
        <v/>
      </c>
      <c r="Y240" s="54">
        <f t="array" ref="Y240">_xlfn.XLOOKUP(1,(CM_CT2[Contract Number Customer]=$E239)*(CM_CT2[Delivery Batch]=$F239)*(CM_CT2[Row Type]="Batch"),CM_CT2[Flex EndDate])</f>
        <v/>
      </c>
      <c r="Z240" s="15">
        <f t="array" ref="Z240">_xlfn.XLOOKUP(1,(CM_CT2[Contract Number Customer]=$E239)*(CM_CT2[Delivery Batch]=$F239)*(CM_CT2[Row Type]="Batch"),CM_CT2[Contract Status])</f>
        <v/>
      </c>
      <c r="AA240" s="15" t="n"/>
      <c r="AB240" s="74" t="n"/>
      <c r="AC240" s="74" t="n"/>
      <c r="AD240" s="131">
        <f t="array" ref="AD240">+_xlfn.XLOOKUP(1,(Table_Mietpos[Vertragsnummer]=CM_CT2[[#This Row],[Contract Number M3]])*(Table_Mietpos[Auftragspos.]=CM_CT2[[#This Row],[Rentalposition M3]]),Table_Mietpos[Gueltig_ab])</f>
        <v/>
      </c>
      <c r="AE240" s="131">
        <f t="array" ref="AE240">+_xlfn.XLOOKUP(1,(Table_Mietpos[Vertragsnummer]=CM_CT2[[#This Row],[Contract Number M3]])*(Table_Mietpos[Auftragspos.]=CM_CT2[[#This Row],[Rentalposition M3]]),Table_Mietpos[Gueltig_bis])</f>
        <v/>
      </c>
      <c r="AF240" s="50">
        <f t="array" ref="AF240">+_xlfn.XLOOKUP(1,(CM_CT2[Contract Number Customer]=CM_CT2[[#This Row],[Contract Number Customer]])*(CM_CT2[Row Type]="Header"),CM_CT2[Contract Lenght Initial])</f>
        <v/>
      </c>
      <c r="AG240" s="136">
        <f>+CM_CT2[[#This Row],[Rental EndDate]]</f>
        <v/>
      </c>
      <c r="AH240" s="305" t="n"/>
      <c r="AI240" s="305" t="n"/>
      <c r="AJ240" s="305" t="n"/>
      <c r="AK240" s="53" t="n"/>
      <c r="AL240" s="15">
        <f t="array" ref="AL240">+_xlfn.XLOOKUP(1,(CM_CT2[Contract Number Customer]=CM_CT2[[#This Row],[Contract Number Customer]])*(CM_CT2[Row Type]="Header"),CM_CT2[Early Termination Category])</f>
        <v/>
      </c>
      <c r="AM240" s="136">
        <f t="array" ref="AM240">_xlfn.XLOOKUP(1,(CM_CT2[Contract Number Customer]=$E239)*(CM_CT2[Delivery Batch]=$F239)*(CM_CT2[Row Type]="Batch"),CM_CT2[Early Termination cut-off date1])</f>
        <v/>
      </c>
      <c r="AN240" s="136">
        <f t="array" ref="AN240">_xlfn.XLOOKUP(1,(CM_CT2[Contract Number Customer]=$E239)*(CM_CT2[Delivery Batch]=$F239)*(CM_CT2[Row Type]="Batch"),CM_CT2[Early Termination cut-off date2])</f>
        <v/>
      </c>
      <c r="AO240" s="53">
        <f t="array" ref="AO240">+_xlfn.XLOOKUP(1,(CM_CT2[Contract Number Customer]=CM_CT2[[#This Row],[Contract Number Customer]])*(CM_CT2[Row Type]="Header"),CM_CT2[Early Termination Notice Period Mths])</f>
        <v/>
      </c>
      <c r="AP240" s="53">
        <f t="array" ref="AP240">+_xlfn.XLOOKUP(1,(CM_CT2[Contract Number Customer]=CM_CT2[[#This Row],[Contract Number Customer]])*(CM_CT2[Row Type]="Header"),CM_CT2[Duly Termination Notice Period Mths])</f>
        <v/>
      </c>
      <c r="AQ240" s="54" t="n"/>
      <c r="AR240" s="54">
        <f t="array" ref="AR240">+_xlfn.XLOOKUP(1,(CM_CT2[[#This Row],[Contract Number M3]]=Next_possible_notice[Contract Number M3])*(CM_CT2[[#This Row],[Rentalposition M3]]=Next_possible_notice[Rentalposition M3]),Next_possible_notice[NoticeDateCalc])</f>
        <v/>
      </c>
      <c r="AS240" s="117" t="n"/>
      <c r="AT240" s="75" t="n"/>
      <c r="AU240" s="75" t="n"/>
      <c r="AV240" s="75" t="n"/>
      <c r="AW240" s="75" t="n"/>
      <c r="AX240" s="53" t="n"/>
      <c r="AY240" s="75" t="n"/>
      <c r="AZ240" s="54" t="n"/>
      <c r="BA240" s="50">
        <f t="array" ref="BA240">+_xlfn.XLOOKUP(1,(CM_CT2[Contract Number Customer]=CM_CT2[[#This Row],[Contract Number Customer]])*(CM_CT2[Row Type]="Header"),CM_CT2[Contract Lenght Early Clause &amp; Option])</f>
        <v/>
      </c>
      <c r="BB240" s="15" t="n"/>
      <c r="BC240" s="15" t="n"/>
      <c r="BD240" s="15" t="n"/>
      <c r="BE240" s="15" t="n"/>
      <c r="BF240" s="15" t="n"/>
      <c r="BG240" s="15" t="n"/>
      <c r="BH240" s="24" t="n"/>
      <c r="BI240" s="10" t="n"/>
      <c r="BJ240" s="118" t="n"/>
      <c r="BK240" s="24" t="n"/>
      <c r="BL240" s="24" t="n"/>
      <c r="BM240" s="50">
        <f t="array" ref="BM240">+_xlfn.XLOOKUP(1,(CM_CT2[Contract Number Customer]=CM_CT2[[#This Row],[Contract Number Customer]])*(CM_CT2[Row Type]="Header"),CM_CT2[Contract Mileage])</f>
        <v/>
      </c>
      <c r="BN240" s="50" t="n"/>
      <c r="BO240" s="54" t="n"/>
      <c r="BP240" s="54">
        <f t="array" ref="BP240">+_xlfn.XLOOKUP(1,(CM_CT2[Contract Number Customer]=CM_CT2[[#This Row],[Contract Number Customer]])*(CM_CT2[Row Type]="Header"),CM_CT2[Currency])</f>
        <v/>
      </c>
      <c r="BQ240" s="75">
        <f t="array" ref="BQ240">+_xlfn.XLOOKUP(1,(CM_CT2[Contract Number Customer]=CM_CT2[[#This Row],[Contract Number Customer]])*(CM_CT2[Row Type]="Header"),CM_CT2[Lease Rate EUR])</f>
        <v/>
      </c>
      <c r="BR240" s="306" t="n"/>
      <c r="BS240" s="306" t="n"/>
      <c r="BT240" s="177" t="n"/>
      <c r="BU240" s="306" t="n"/>
      <c r="BV240" s="179">
        <f t="array" ref="BV240">+_xlfn.XLOOKUP(1,(Table_Mietpos[Vertragsnummer]=CM_CT2[[#This Row],[Contract Number M3]])*(Table_Mietpos[Auftragspos.]=CM_CT2[[#This Row],[Rentalposition M3]]),Table_Mietpos[Nettosatz/Typ])</f>
        <v/>
      </c>
      <c r="BW240" s="306" t="n"/>
      <c r="BX240" s="75" t="n"/>
      <c r="BY240" s="75" t="n"/>
      <c r="BZ240" s="75" t="n"/>
      <c r="CA240" s="75" t="n"/>
      <c r="CB240" s="75" t="n"/>
      <c r="CC240" s="307" t="n"/>
      <c r="CD240" s="307" t="n"/>
      <c r="CE240" s="307" t="n"/>
      <c r="CF240" s="307" t="n"/>
      <c r="CG240" s="28" t="n"/>
      <c r="CH240" s="28" t="n"/>
      <c r="CI240" s="28" t="n"/>
      <c r="CJ240" s="186" t="n"/>
      <c r="CK240" s="307" t="n"/>
      <c r="CL240" s="306" t="n"/>
      <c r="CM240" s="12" t="n"/>
      <c r="CN240" s="20" t="n"/>
      <c r="CO240" s="142" t="n"/>
      <c r="CP240" s="142" t="n"/>
      <c r="CQ240" s="142" t="n"/>
      <c r="CR240" s="20" t="n"/>
    </row>
    <row r="241" ht="15" customHeight="1" s="287">
      <c r="B241" s="11" t="n"/>
      <c r="C241" s="14" t="inlineStr">
        <is>
          <t>V700010</t>
        </is>
      </c>
      <c r="D241" s="10" t="n"/>
      <c r="E241" s="15">
        <f t="array" ref="E241">+_xlfn.XLOOKUP(1,(CM_CT2[Contract Number M3]=CM_CT2[[#This Row],[Contract Number M3]])*(CM_CT2[Row Type]="Header"),CM_CT2[Contract Number Customer])</f>
        <v/>
      </c>
      <c r="F241" s="10" t="n">
        <v>5</v>
      </c>
      <c r="G241" s="10" t="inlineStr">
        <is>
          <t>Wagon</t>
        </is>
      </c>
      <c r="H241" s="10" t="n">
        <v>32</v>
      </c>
      <c r="I241" s="73">
        <f t="array" ref="I241">+_xlfn.XLOOKUP(1,(Table_Mietpos[Vertragsnummer]=CM[[#This Row],[Contract Number M3]])*(Table_Mietpos[Auftragspos.]=CM[[#This Row],[Rentalposition M3]]),Table_Mietpos[ChNr])</f>
        <v/>
      </c>
      <c r="J241" s="72">
        <f t="array" ref="J241">+_xlfn.XLOOKUP(1,(CM_CT2[Contract Number Customer]=CM_CT2[[#This Row],[Contract Number Customer]])*(CM_CT2[Row Type]="Header"),CM_CT2[Customer])</f>
        <v/>
      </c>
      <c r="K241" s="51" t="n"/>
      <c r="L241" s="51" t="n"/>
      <c r="M241" s="15">
        <f t="array" ref="M241">+_xlfn.XLOOKUP(1,(CM_CT2[Contract Number Customer]=CM_CT2[[#This Row],[Contract Number Customer]])*(CM_CT2[Row Type]="Header"),CM_CT2[Sales Manager])</f>
        <v/>
      </c>
      <c r="N241" s="15">
        <f t="array" ref="N241">+_xlfn.XLOOKUP(1,(CM_CT2[Contract Number Customer]=CM_CT2[[#This Row],[Contract Number Customer]])*(CM_CT2[Row Type]="Header"),CM_CT2[Wagon Type])</f>
        <v/>
      </c>
      <c r="O241" s="10" t="n">
        <v>1</v>
      </c>
      <c r="P241" s="10" t="n"/>
      <c r="Q241" s="10" t="n"/>
      <c r="R241" s="10" t="n">
        <v>1</v>
      </c>
      <c r="S241" s="10" t="n"/>
      <c r="T241" s="10" t="n">
        <v>1</v>
      </c>
      <c r="U241" s="15">
        <f>+IF(CM_CT2[[#This Row],[Contract Status]]&lt;&gt;"ended",1,0)</f>
        <v/>
      </c>
      <c r="V241" s="15" t="n"/>
      <c r="W241" s="15">
        <f t="array" ref="W241">_xlfn.XLOOKUP(1,(CM_CT2[Contract Number Customer]=$E240)*(CM_CT2[Delivery Batch]=$F240)*(CM_CT2[Row Type]="Batch"),CM_CT2[Contract Flex])</f>
        <v/>
      </c>
      <c r="X241" s="54">
        <f t="array" ref="X241">_xlfn.XLOOKUP(1,(CM_CT2[Contract Number Customer]=$E240)*(CM_CT2[Delivery Batch]=$F240)*(CM_CT2[Row Type]="Batch"),CM_CT2[Flex StartDate])</f>
        <v/>
      </c>
      <c r="Y241" s="54">
        <f t="array" ref="Y241">_xlfn.XLOOKUP(1,(CM_CT2[Contract Number Customer]=$E240)*(CM_CT2[Delivery Batch]=$F240)*(CM_CT2[Row Type]="Batch"),CM_CT2[Flex EndDate])</f>
        <v/>
      </c>
      <c r="Z241" s="15">
        <f t="array" ref="Z241">_xlfn.XLOOKUP(1,(CM_CT2[Contract Number Customer]=$E240)*(CM_CT2[Delivery Batch]=$F240)*(CM_CT2[Row Type]="Batch"),CM_CT2[Contract Status])</f>
        <v/>
      </c>
      <c r="AA241" s="15" t="n"/>
      <c r="AB241" s="74" t="n"/>
      <c r="AC241" s="74" t="n"/>
      <c r="AD241" s="131">
        <f t="array" ref="AD241">+_xlfn.XLOOKUP(1,(Table_Mietpos[Vertragsnummer]=CM_CT2[[#This Row],[Contract Number M3]])*(Table_Mietpos[Auftragspos.]=CM_CT2[[#This Row],[Rentalposition M3]]),Table_Mietpos[Gueltig_ab])</f>
        <v/>
      </c>
      <c r="AE241" s="131">
        <f t="array" ref="AE241">+_xlfn.XLOOKUP(1,(Table_Mietpos[Vertragsnummer]=CM_CT2[[#This Row],[Contract Number M3]])*(Table_Mietpos[Auftragspos.]=CM_CT2[[#This Row],[Rentalposition M3]]),Table_Mietpos[Gueltig_bis])</f>
        <v/>
      </c>
      <c r="AF241" s="50">
        <f t="array" ref="AF241">+_xlfn.XLOOKUP(1,(CM_CT2[Contract Number Customer]=CM_CT2[[#This Row],[Contract Number Customer]])*(CM_CT2[Row Type]="Header"),CM_CT2[Contract Lenght Initial])</f>
        <v/>
      </c>
      <c r="AG241" s="136">
        <f>+CM_CT2[[#This Row],[Rental EndDate]]</f>
        <v/>
      </c>
      <c r="AH241" s="305" t="n"/>
      <c r="AI241" s="305" t="n"/>
      <c r="AJ241" s="305" t="n"/>
      <c r="AK241" s="53" t="n"/>
      <c r="AL241" s="15">
        <f t="array" ref="AL241">+_xlfn.XLOOKUP(1,(CM_CT2[Contract Number Customer]=CM_CT2[[#This Row],[Contract Number Customer]])*(CM_CT2[Row Type]="Header"),CM_CT2[Early Termination Category])</f>
        <v/>
      </c>
      <c r="AM241" s="136">
        <f t="array" ref="AM241">_xlfn.XLOOKUP(1,(CM_CT2[Contract Number Customer]=$E240)*(CM_CT2[Delivery Batch]=$F240)*(CM_CT2[Row Type]="Batch"),CM_CT2[Early Termination cut-off date1])</f>
        <v/>
      </c>
      <c r="AN241" s="136">
        <f t="array" ref="AN241">_xlfn.XLOOKUP(1,(CM_CT2[Contract Number Customer]=$E240)*(CM_CT2[Delivery Batch]=$F240)*(CM_CT2[Row Type]="Batch"),CM_CT2[Early Termination cut-off date2])</f>
        <v/>
      </c>
      <c r="AO241" s="53">
        <f t="array" ref="AO241">+_xlfn.XLOOKUP(1,(CM_CT2[Contract Number Customer]=CM_CT2[[#This Row],[Contract Number Customer]])*(CM_CT2[Row Type]="Header"),CM_CT2[Early Termination Notice Period Mths])</f>
        <v/>
      </c>
      <c r="AP241" s="53">
        <f t="array" ref="AP241">+_xlfn.XLOOKUP(1,(CM_CT2[Contract Number Customer]=CM_CT2[[#This Row],[Contract Number Customer]])*(CM_CT2[Row Type]="Header"),CM_CT2[Duly Termination Notice Period Mths])</f>
        <v/>
      </c>
      <c r="AQ241" s="54" t="n"/>
      <c r="AR241" s="54">
        <f t="array" ref="AR241">+_xlfn.XLOOKUP(1,(CM_CT2[[#This Row],[Contract Number M3]]=Next_possible_notice[Contract Number M3])*(CM_CT2[[#This Row],[Rentalposition M3]]=Next_possible_notice[Rentalposition M3]),Next_possible_notice[NoticeDateCalc])</f>
        <v/>
      </c>
      <c r="AS241" s="117" t="n"/>
      <c r="AT241" s="75" t="n"/>
      <c r="AU241" s="75" t="n"/>
      <c r="AV241" s="75" t="n"/>
      <c r="AW241" s="75" t="n"/>
      <c r="AX241" s="53" t="n"/>
      <c r="AY241" s="75" t="n"/>
      <c r="AZ241" s="54" t="n"/>
      <c r="BA241" s="50">
        <f t="array" ref="BA241">+_xlfn.XLOOKUP(1,(CM_CT2[Contract Number Customer]=CM_CT2[[#This Row],[Contract Number Customer]])*(CM_CT2[Row Type]="Header"),CM_CT2[Contract Lenght Early Clause &amp; Option])</f>
        <v/>
      </c>
      <c r="BB241" s="15" t="n"/>
      <c r="BC241" s="15" t="n"/>
      <c r="BD241" s="15" t="n"/>
      <c r="BE241" s="15" t="n"/>
      <c r="BF241" s="15" t="n"/>
      <c r="BG241" s="15" t="n"/>
      <c r="BH241" s="24" t="n"/>
      <c r="BI241" s="10" t="n"/>
      <c r="BJ241" s="118" t="n"/>
      <c r="BK241" s="24" t="n"/>
      <c r="BL241" s="24" t="n"/>
      <c r="BM241" s="50">
        <f t="array" ref="BM241">+_xlfn.XLOOKUP(1,(CM_CT2[Contract Number Customer]=CM_CT2[[#This Row],[Contract Number Customer]])*(CM_CT2[Row Type]="Header"),CM_CT2[Contract Mileage])</f>
        <v/>
      </c>
      <c r="BN241" s="50" t="n"/>
      <c r="BO241" s="54" t="n"/>
      <c r="BP241" s="54">
        <f t="array" ref="BP241">+_xlfn.XLOOKUP(1,(CM_CT2[Contract Number Customer]=CM_CT2[[#This Row],[Contract Number Customer]])*(CM_CT2[Row Type]="Header"),CM_CT2[Currency])</f>
        <v/>
      </c>
      <c r="BQ241" s="75">
        <f t="array" ref="BQ241">+_xlfn.XLOOKUP(1,(CM_CT2[Contract Number Customer]=CM_CT2[[#This Row],[Contract Number Customer]])*(CM_CT2[Row Type]="Header"),CM_CT2[Lease Rate EUR])</f>
        <v/>
      </c>
      <c r="BR241" s="306" t="n"/>
      <c r="BS241" s="306" t="n"/>
      <c r="BT241" s="177" t="n"/>
      <c r="BU241" s="306" t="n"/>
      <c r="BV241" s="179">
        <f t="array" ref="BV241">+_xlfn.XLOOKUP(1,(Table_Mietpos[Vertragsnummer]=CM_CT2[[#This Row],[Contract Number M3]])*(Table_Mietpos[Auftragspos.]=CM_CT2[[#This Row],[Rentalposition M3]]),Table_Mietpos[Nettosatz/Typ])</f>
        <v/>
      </c>
      <c r="BW241" s="306" t="n"/>
      <c r="BX241" s="75" t="n"/>
      <c r="BY241" s="75" t="n"/>
      <c r="BZ241" s="75" t="n"/>
      <c r="CA241" s="75" t="n"/>
      <c r="CB241" s="75" t="n"/>
      <c r="CC241" s="307" t="n"/>
      <c r="CD241" s="307" t="n"/>
      <c r="CE241" s="307" t="n"/>
      <c r="CF241" s="307" t="n"/>
      <c r="CG241" s="28" t="n"/>
      <c r="CH241" s="28" t="n"/>
      <c r="CI241" s="28" t="n"/>
      <c r="CJ241" s="186" t="n"/>
      <c r="CK241" s="307" t="n"/>
      <c r="CL241" s="306" t="n"/>
      <c r="CM241" s="12" t="n"/>
      <c r="CN241" s="20" t="n"/>
      <c r="CO241" s="142" t="n"/>
      <c r="CP241" s="142" t="n"/>
      <c r="CQ241" s="142" t="n"/>
      <c r="CR241" s="20" t="n"/>
    </row>
    <row r="242" ht="15" customHeight="1" s="287">
      <c r="B242" s="11" t="n"/>
      <c r="C242" s="14" t="inlineStr">
        <is>
          <t>V700010</t>
        </is>
      </c>
      <c r="D242" s="10" t="n"/>
      <c r="E242" s="15">
        <f t="array" ref="E242">+_xlfn.XLOOKUP(1,(CM_CT2[Contract Number M3]=CM_CT2[[#This Row],[Contract Number M3]])*(CM_CT2[Row Type]="Header"),CM_CT2[Contract Number Customer])</f>
        <v/>
      </c>
      <c r="F242" s="10" t="n">
        <v>5</v>
      </c>
      <c r="G242" s="10" t="inlineStr">
        <is>
          <t>Wagon</t>
        </is>
      </c>
      <c r="H242" s="10" t="n">
        <v>33</v>
      </c>
      <c r="I242" s="73">
        <f t="array" ref="I242">+_xlfn.XLOOKUP(1,(Table_Mietpos[Vertragsnummer]=CM[[#This Row],[Contract Number M3]])*(Table_Mietpos[Auftragspos.]=CM[[#This Row],[Rentalposition M3]]),Table_Mietpos[ChNr])</f>
        <v/>
      </c>
      <c r="J242" s="72">
        <f t="array" ref="J242">+_xlfn.XLOOKUP(1,(CM_CT2[Contract Number Customer]=CM_CT2[[#This Row],[Contract Number Customer]])*(CM_CT2[Row Type]="Header"),CM_CT2[Customer])</f>
        <v/>
      </c>
      <c r="K242" s="51" t="n"/>
      <c r="L242" s="51" t="n"/>
      <c r="M242" s="15">
        <f t="array" ref="M242">+_xlfn.XLOOKUP(1,(CM_CT2[Contract Number Customer]=CM_CT2[[#This Row],[Contract Number Customer]])*(CM_CT2[Row Type]="Header"),CM_CT2[Sales Manager])</f>
        <v/>
      </c>
      <c r="N242" s="15">
        <f t="array" ref="N242">+_xlfn.XLOOKUP(1,(CM_CT2[Contract Number Customer]=CM_CT2[[#This Row],[Contract Number Customer]])*(CM_CT2[Row Type]="Header"),CM_CT2[Wagon Type])</f>
        <v/>
      </c>
      <c r="O242" s="10" t="n">
        <v>1</v>
      </c>
      <c r="P242" s="10" t="n"/>
      <c r="Q242" s="10" t="n"/>
      <c r="R242" s="10" t="n">
        <v>1</v>
      </c>
      <c r="S242" s="10" t="n"/>
      <c r="T242" s="10" t="n">
        <v>1</v>
      </c>
      <c r="U242" s="15">
        <f>+IF(CM_CT2[[#This Row],[Contract Status]]&lt;&gt;"ended",1,0)</f>
        <v/>
      </c>
      <c r="V242" s="15" t="n"/>
      <c r="W242" s="15">
        <f t="array" ref="W242">_xlfn.XLOOKUP(1,(CM_CT2[Contract Number Customer]=$E241)*(CM_CT2[Delivery Batch]=$F241)*(CM_CT2[Row Type]="Batch"),CM_CT2[Contract Flex])</f>
        <v/>
      </c>
      <c r="X242" s="54">
        <f t="array" ref="X242">_xlfn.XLOOKUP(1,(CM_CT2[Contract Number Customer]=$E241)*(CM_CT2[Delivery Batch]=$F241)*(CM_CT2[Row Type]="Batch"),CM_CT2[Flex StartDate])</f>
        <v/>
      </c>
      <c r="Y242" s="54">
        <f t="array" ref="Y242">_xlfn.XLOOKUP(1,(CM_CT2[Contract Number Customer]=$E241)*(CM_CT2[Delivery Batch]=$F241)*(CM_CT2[Row Type]="Batch"),CM_CT2[Flex EndDate])</f>
        <v/>
      </c>
      <c r="Z242" s="15">
        <f t="array" ref="Z242">_xlfn.XLOOKUP(1,(CM_CT2[Contract Number Customer]=$E241)*(CM_CT2[Delivery Batch]=$F241)*(CM_CT2[Row Type]="Batch"),CM_CT2[Contract Status])</f>
        <v/>
      </c>
      <c r="AA242" s="15" t="n"/>
      <c r="AB242" s="74" t="n"/>
      <c r="AC242" s="74" t="n"/>
      <c r="AD242" s="131">
        <f t="array" ref="AD242">+_xlfn.XLOOKUP(1,(Table_Mietpos[Vertragsnummer]=CM_CT2[[#This Row],[Contract Number M3]])*(Table_Mietpos[Auftragspos.]=CM_CT2[[#This Row],[Rentalposition M3]]),Table_Mietpos[Gueltig_ab])</f>
        <v/>
      </c>
      <c r="AE242" s="131">
        <f t="array" ref="AE242">+_xlfn.XLOOKUP(1,(Table_Mietpos[Vertragsnummer]=CM_CT2[[#This Row],[Contract Number M3]])*(Table_Mietpos[Auftragspos.]=CM_CT2[[#This Row],[Rentalposition M3]]),Table_Mietpos[Gueltig_bis])</f>
        <v/>
      </c>
      <c r="AF242" s="50">
        <f t="array" ref="AF242">+_xlfn.XLOOKUP(1,(CM_CT2[Contract Number Customer]=CM_CT2[[#This Row],[Contract Number Customer]])*(CM_CT2[Row Type]="Header"),CM_CT2[Contract Lenght Initial])</f>
        <v/>
      </c>
      <c r="AG242" s="136">
        <f>+CM_CT2[[#This Row],[Rental EndDate]]</f>
        <v/>
      </c>
      <c r="AH242" s="305" t="n"/>
      <c r="AI242" s="305" t="n"/>
      <c r="AJ242" s="305" t="n"/>
      <c r="AK242" s="53" t="n"/>
      <c r="AL242" s="15">
        <f t="array" ref="AL242">+_xlfn.XLOOKUP(1,(CM_CT2[Contract Number Customer]=CM_CT2[[#This Row],[Contract Number Customer]])*(CM_CT2[Row Type]="Header"),CM_CT2[Early Termination Category])</f>
        <v/>
      </c>
      <c r="AM242" s="136">
        <f t="array" ref="AM242">_xlfn.XLOOKUP(1,(CM_CT2[Contract Number Customer]=$E241)*(CM_CT2[Delivery Batch]=$F241)*(CM_CT2[Row Type]="Batch"),CM_CT2[Early Termination cut-off date1])</f>
        <v/>
      </c>
      <c r="AN242" s="136">
        <f t="array" ref="AN242">_xlfn.XLOOKUP(1,(CM_CT2[Contract Number Customer]=$E241)*(CM_CT2[Delivery Batch]=$F241)*(CM_CT2[Row Type]="Batch"),CM_CT2[Early Termination cut-off date2])</f>
        <v/>
      </c>
      <c r="AO242" s="53">
        <f t="array" ref="AO242">+_xlfn.XLOOKUP(1,(CM_CT2[Contract Number Customer]=CM_CT2[[#This Row],[Contract Number Customer]])*(CM_CT2[Row Type]="Header"),CM_CT2[Early Termination Notice Period Mths])</f>
        <v/>
      </c>
      <c r="AP242" s="53">
        <f t="array" ref="AP242">+_xlfn.XLOOKUP(1,(CM_CT2[Contract Number Customer]=CM_CT2[[#This Row],[Contract Number Customer]])*(CM_CT2[Row Type]="Header"),CM_CT2[Duly Termination Notice Period Mths])</f>
        <v/>
      </c>
      <c r="AQ242" s="54" t="n"/>
      <c r="AR242" s="54">
        <f t="array" ref="AR242">+_xlfn.XLOOKUP(1,(CM_CT2[[#This Row],[Contract Number M3]]=Next_possible_notice[Contract Number M3])*(CM_CT2[[#This Row],[Rentalposition M3]]=Next_possible_notice[Rentalposition M3]),Next_possible_notice[NoticeDateCalc])</f>
        <v/>
      </c>
      <c r="AS242" s="117" t="n"/>
      <c r="AT242" s="75" t="n"/>
      <c r="AU242" s="75" t="n"/>
      <c r="AV242" s="75" t="n"/>
      <c r="AW242" s="75" t="n"/>
      <c r="AX242" s="53" t="n"/>
      <c r="AY242" s="75" t="n"/>
      <c r="AZ242" s="54" t="n"/>
      <c r="BA242" s="50">
        <f t="array" ref="BA242">+_xlfn.XLOOKUP(1,(CM_CT2[Contract Number Customer]=CM_CT2[[#This Row],[Contract Number Customer]])*(CM_CT2[Row Type]="Header"),CM_CT2[Contract Lenght Early Clause &amp; Option])</f>
        <v/>
      </c>
      <c r="BB242" s="15" t="n"/>
      <c r="BC242" s="15" t="n"/>
      <c r="BD242" s="15" t="n"/>
      <c r="BE242" s="15" t="n"/>
      <c r="BF242" s="15" t="n"/>
      <c r="BG242" s="15" t="n"/>
      <c r="BH242" s="24" t="n"/>
      <c r="BI242" s="10" t="n"/>
      <c r="BJ242" s="118" t="n"/>
      <c r="BK242" s="24" t="n"/>
      <c r="BL242" s="24" t="n"/>
      <c r="BM242" s="50">
        <f t="array" ref="BM242">+_xlfn.XLOOKUP(1,(CM_CT2[Contract Number Customer]=CM_CT2[[#This Row],[Contract Number Customer]])*(CM_CT2[Row Type]="Header"),CM_CT2[Contract Mileage])</f>
        <v/>
      </c>
      <c r="BN242" s="50" t="n"/>
      <c r="BO242" s="54" t="n"/>
      <c r="BP242" s="54">
        <f t="array" ref="BP242">+_xlfn.XLOOKUP(1,(CM_CT2[Contract Number Customer]=CM_CT2[[#This Row],[Contract Number Customer]])*(CM_CT2[Row Type]="Header"),CM_CT2[Currency])</f>
        <v/>
      </c>
      <c r="BQ242" s="75">
        <f t="array" ref="BQ242">+_xlfn.XLOOKUP(1,(CM_CT2[Contract Number Customer]=CM_CT2[[#This Row],[Contract Number Customer]])*(CM_CT2[Row Type]="Header"),CM_CT2[Lease Rate EUR])</f>
        <v/>
      </c>
      <c r="BR242" s="306" t="n"/>
      <c r="BS242" s="306" t="n"/>
      <c r="BT242" s="177" t="n"/>
      <c r="BU242" s="306" t="n"/>
      <c r="BV242" s="179">
        <f t="array" ref="BV242">+_xlfn.XLOOKUP(1,(Table_Mietpos[Vertragsnummer]=CM_CT2[[#This Row],[Contract Number M3]])*(Table_Mietpos[Auftragspos.]=CM_CT2[[#This Row],[Rentalposition M3]]),Table_Mietpos[Nettosatz/Typ])</f>
        <v/>
      </c>
      <c r="BW242" s="306" t="n"/>
      <c r="BX242" s="75" t="n"/>
      <c r="BY242" s="75" t="n"/>
      <c r="BZ242" s="75" t="n"/>
      <c r="CA242" s="75" t="n"/>
      <c r="CB242" s="75" t="n"/>
      <c r="CC242" s="307" t="n"/>
      <c r="CD242" s="307" t="n"/>
      <c r="CE242" s="307" t="n"/>
      <c r="CF242" s="307" t="n"/>
      <c r="CG242" s="28" t="n"/>
      <c r="CH242" s="28" t="n"/>
      <c r="CI242" s="28" t="n"/>
      <c r="CJ242" s="186" t="n"/>
      <c r="CK242" s="307" t="n"/>
      <c r="CL242" s="306" t="n"/>
      <c r="CM242" s="12" t="n"/>
      <c r="CN242" s="20" t="n"/>
      <c r="CO242" s="142" t="n"/>
      <c r="CP242" s="142" t="n"/>
      <c r="CQ242" s="142" t="n"/>
      <c r="CR242" s="20" t="n"/>
    </row>
    <row r="243" ht="15" customHeight="1" s="287">
      <c r="B243" s="11" t="n"/>
      <c r="C243" s="14" t="inlineStr">
        <is>
          <t>V700010</t>
        </is>
      </c>
      <c r="D243" s="10" t="n"/>
      <c r="E243" s="15">
        <f t="array" ref="E243">+_xlfn.XLOOKUP(1,(CM_CT2[Contract Number M3]=CM_CT2[[#This Row],[Contract Number M3]])*(CM_CT2[Row Type]="Header"),CM_CT2[Contract Number Customer])</f>
        <v/>
      </c>
      <c r="F243" s="10" t="n">
        <v>5</v>
      </c>
      <c r="G243" s="10" t="inlineStr">
        <is>
          <t>Wagon</t>
        </is>
      </c>
      <c r="H243" s="10" t="n">
        <v>34</v>
      </c>
      <c r="I243" s="73">
        <f t="array" ref="I243">+_xlfn.XLOOKUP(1,(Table_Mietpos[Vertragsnummer]=CM[[#This Row],[Contract Number M3]])*(Table_Mietpos[Auftragspos.]=CM[[#This Row],[Rentalposition M3]]),Table_Mietpos[ChNr])</f>
        <v/>
      </c>
      <c r="J243" s="72">
        <f t="array" ref="J243">+_xlfn.XLOOKUP(1,(CM_CT2[Contract Number Customer]=CM_CT2[[#This Row],[Contract Number Customer]])*(CM_CT2[Row Type]="Header"),CM_CT2[Customer])</f>
        <v/>
      </c>
      <c r="K243" s="51" t="n"/>
      <c r="L243" s="51" t="n"/>
      <c r="M243" s="15">
        <f t="array" ref="M243">+_xlfn.XLOOKUP(1,(CM_CT2[Contract Number Customer]=CM_CT2[[#This Row],[Contract Number Customer]])*(CM_CT2[Row Type]="Header"),CM_CT2[Sales Manager])</f>
        <v/>
      </c>
      <c r="N243" s="15">
        <f t="array" ref="N243">+_xlfn.XLOOKUP(1,(CM_CT2[Contract Number Customer]=CM_CT2[[#This Row],[Contract Number Customer]])*(CM_CT2[Row Type]="Header"),CM_CT2[Wagon Type])</f>
        <v/>
      </c>
      <c r="O243" s="10" t="n">
        <v>1</v>
      </c>
      <c r="P243" s="10" t="n"/>
      <c r="Q243" s="10" t="n"/>
      <c r="R243" s="10" t="n">
        <v>1</v>
      </c>
      <c r="S243" s="10" t="n"/>
      <c r="T243" s="10" t="n">
        <v>1</v>
      </c>
      <c r="U243" s="15">
        <f>+IF(CM_CT2[[#This Row],[Contract Status]]&lt;&gt;"ended",1,0)</f>
        <v/>
      </c>
      <c r="V243" s="15" t="n"/>
      <c r="W243" s="15">
        <f t="array" ref="W243">_xlfn.XLOOKUP(1,(CM_CT2[Contract Number Customer]=$E242)*(CM_CT2[Delivery Batch]=$F242)*(CM_CT2[Row Type]="Batch"),CM_CT2[Contract Flex])</f>
        <v/>
      </c>
      <c r="X243" s="54">
        <f t="array" ref="X243">_xlfn.XLOOKUP(1,(CM_CT2[Contract Number Customer]=$E242)*(CM_CT2[Delivery Batch]=$F242)*(CM_CT2[Row Type]="Batch"),CM_CT2[Flex StartDate])</f>
        <v/>
      </c>
      <c r="Y243" s="54">
        <f t="array" ref="Y243">_xlfn.XLOOKUP(1,(CM_CT2[Contract Number Customer]=$E242)*(CM_CT2[Delivery Batch]=$F242)*(CM_CT2[Row Type]="Batch"),CM_CT2[Flex EndDate])</f>
        <v/>
      </c>
      <c r="Z243" s="15">
        <f t="array" ref="Z243">_xlfn.XLOOKUP(1,(CM_CT2[Contract Number Customer]=$E242)*(CM_CT2[Delivery Batch]=$F242)*(CM_CT2[Row Type]="Batch"),CM_CT2[Contract Status])</f>
        <v/>
      </c>
      <c r="AA243" s="15" t="n"/>
      <c r="AB243" s="74" t="n"/>
      <c r="AC243" s="74" t="n"/>
      <c r="AD243" s="131">
        <f t="array" ref="AD243">+_xlfn.XLOOKUP(1,(Table_Mietpos[Vertragsnummer]=CM_CT2[[#This Row],[Contract Number M3]])*(Table_Mietpos[Auftragspos.]=CM_CT2[[#This Row],[Rentalposition M3]]),Table_Mietpos[Gueltig_ab])</f>
        <v/>
      </c>
      <c r="AE243" s="131">
        <f t="array" ref="AE243">+_xlfn.XLOOKUP(1,(Table_Mietpos[Vertragsnummer]=CM_CT2[[#This Row],[Contract Number M3]])*(Table_Mietpos[Auftragspos.]=CM_CT2[[#This Row],[Rentalposition M3]]),Table_Mietpos[Gueltig_bis])</f>
        <v/>
      </c>
      <c r="AF243" s="50">
        <f t="array" ref="AF243">+_xlfn.XLOOKUP(1,(CM_CT2[Contract Number Customer]=CM_CT2[[#This Row],[Contract Number Customer]])*(CM_CT2[Row Type]="Header"),CM_CT2[Contract Lenght Initial])</f>
        <v/>
      </c>
      <c r="AG243" s="136">
        <f>+CM_CT2[[#This Row],[Rental EndDate]]</f>
        <v/>
      </c>
      <c r="AH243" s="305" t="n"/>
      <c r="AI243" s="305" t="n"/>
      <c r="AJ243" s="305" t="n"/>
      <c r="AK243" s="53" t="n"/>
      <c r="AL243" s="15">
        <f t="array" ref="AL243">+_xlfn.XLOOKUP(1,(CM_CT2[Contract Number Customer]=CM_CT2[[#This Row],[Contract Number Customer]])*(CM_CT2[Row Type]="Header"),CM_CT2[Early Termination Category])</f>
        <v/>
      </c>
      <c r="AM243" s="136">
        <f t="array" ref="AM243">_xlfn.XLOOKUP(1,(CM_CT2[Contract Number Customer]=$E242)*(CM_CT2[Delivery Batch]=$F242)*(CM_CT2[Row Type]="Batch"),CM_CT2[Early Termination cut-off date1])</f>
        <v/>
      </c>
      <c r="AN243" s="136">
        <f t="array" ref="AN243">_xlfn.XLOOKUP(1,(CM_CT2[Contract Number Customer]=$E242)*(CM_CT2[Delivery Batch]=$F242)*(CM_CT2[Row Type]="Batch"),CM_CT2[Early Termination cut-off date2])</f>
        <v/>
      </c>
      <c r="AO243" s="53">
        <f t="array" ref="AO243">+_xlfn.XLOOKUP(1,(CM_CT2[Contract Number Customer]=CM_CT2[[#This Row],[Contract Number Customer]])*(CM_CT2[Row Type]="Header"),CM_CT2[Early Termination Notice Period Mths])</f>
        <v/>
      </c>
      <c r="AP243" s="53">
        <f t="array" ref="AP243">+_xlfn.XLOOKUP(1,(CM_CT2[Contract Number Customer]=CM_CT2[[#This Row],[Contract Number Customer]])*(CM_CT2[Row Type]="Header"),CM_CT2[Duly Termination Notice Period Mths])</f>
        <v/>
      </c>
      <c r="AQ243" s="54" t="n"/>
      <c r="AR243" s="54">
        <f t="array" ref="AR243">+_xlfn.XLOOKUP(1,(CM_CT2[[#This Row],[Contract Number M3]]=Next_possible_notice[Contract Number M3])*(CM_CT2[[#This Row],[Rentalposition M3]]=Next_possible_notice[Rentalposition M3]),Next_possible_notice[NoticeDateCalc])</f>
        <v/>
      </c>
      <c r="AS243" s="117" t="n"/>
      <c r="AT243" s="75" t="n"/>
      <c r="AU243" s="75" t="n"/>
      <c r="AV243" s="75" t="n"/>
      <c r="AW243" s="75" t="n"/>
      <c r="AX243" s="53" t="n"/>
      <c r="AY243" s="75" t="n"/>
      <c r="AZ243" s="54" t="n"/>
      <c r="BA243" s="50">
        <f t="array" ref="BA243">+_xlfn.XLOOKUP(1,(CM_CT2[Contract Number Customer]=CM_CT2[[#This Row],[Contract Number Customer]])*(CM_CT2[Row Type]="Header"),CM_CT2[Contract Lenght Early Clause &amp; Option])</f>
        <v/>
      </c>
      <c r="BB243" s="15" t="n"/>
      <c r="BC243" s="15" t="n"/>
      <c r="BD243" s="15" t="n"/>
      <c r="BE243" s="15" t="n"/>
      <c r="BF243" s="15" t="n"/>
      <c r="BG243" s="15" t="n"/>
      <c r="BH243" s="24" t="n"/>
      <c r="BI243" s="10" t="n"/>
      <c r="BJ243" s="118" t="n"/>
      <c r="BK243" s="24" t="n"/>
      <c r="BL243" s="24" t="n"/>
      <c r="BM243" s="50">
        <f t="array" ref="BM243">+_xlfn.XLOOKUP(1,(CM_CT2[Contract Number Customer]=CM_CT2[[#This Row],[Contract Number Customer]])*(CM_CT2[Row Type]="Header"),CM_CT2[Contract Mileage])</f>
        <v/>
      </c>
      <c r="BN243" s="50" t="n"/>
      <c r="BO243" s="54" t="n"/>
      <c r="BP243" s="54">
        <f t="array" ref="BP243">+_xlfn.XLOOKUP(1,(CM_CT2[Contract Number Customer]=CM_CT2[[#This Row],[Contract Number Customer]])*(CM_CT2[Row Type]="Header"),CM_CT2[Currency])</f>
        <v/>
      </c>
      <c r="BQ243" s="75">
        <f t="array" ref="BQ243">+_xlfn.XLOOKUP(1,(CM_CT2[Contract Number Customer]=CM_CT2[[#This Row],[Contract Number Customer]])*(CM_CT2[Row Type]="Header"),CM_CT2[Lease Rate EUR])</f>
        <v/>
      </c>
      <c r="BR243" s="306" t="n"/>
      <c r="BS243" s="306" t="n"/>
      <c r="BT243" s="177" t="n"/>
      <c r="BU243" s="306" t="n"/>
      <c r="BV243" s="179">
        <f t="array" ref="BV243">+_xlfn.XLOOKUP(1,(Table_Mietpos[Vertragsnummer]=CM_CT2[[#This Row],[Contract Number M3]])*(Table_Mietpos[Auftragspos.]=CM_CT2[[#This Row],[Rentalposition M3]]),Table_Mietpos[Nettosatz/Typ])</f>
        <v/>
      </c>
      <c r="BW243" s="306" t="n"/>
      <c r="BX243" s="75" t="n"/>
      <c r="BY243" s="75" t="n"/>
      <c r="BZ243" s="75" t="n"/>
      <c r="CA243" s="75" t="n"/>
      <c r="CB243" s="75" t="n"/>
      <c r="CC243" s="307" t="n"/>
      <c r="CD243" s="307" t="n"/>
      <c r="CE243" s="307" t="n"/>
      <c r="CF243" s="307" t="n"/>
      <c r="CG243" s="28" t="n"/>
      <c r="CH243" s="28" t="n"/>
      <c r="CI243" s="28" t="n"/>
      <c r="CJ243" s="186" t="n"/>
      <c r="CK243" s="307" t="n"/>
      <c r="CL243" s="306" t="n"/>
      <c r="CM243" s="12" t="n"/>
      <c r="CN243" s="20" t="n"/>
      <c r="CO243" s="142" t="n"/>
      <c r="CP243" s="142" t="n"/>
      <c r="CQ243" s="142" t="n"/>
      <c r="CR243" s="20" t="n"/>
    </row>
    <row r="244" ht="15" customHeight="1" s="287">
      <c r="B244" s="11" t="n"/>
      <c r="C244" s="14" t="inlineStr">
        <is>
          <t>V700010</t>
        </is>
      </c>
      <c r="D244" s="10" t="n"/>
      <c r="E244" s="15">
        <f t="array" ref="E244">+_xlfn.XLOOKUP(1,(CM_CT2[Contract Number M3]=CM_CT2[[#This Row],[Contract Number M3]])*(CM_CT2[Row Type]="Header"),CM_CT2[Contract Number Customer])</f>
        <v/>
      </c>
      <c r="F244" s="10" t="n">
        <v>5</v>
      </c>
      <c r="G244" s="10" t="inlineStr">
        <is>
          <t>Wagon</t>
        </is>
      </c>
      <c r="H244" s="10" t="n">
        <v>35</v>
      </c>
      <c r="I244" s="73">
        <f t="array" ref="I244">+_xlfn.XLOOKUP(1,(Table_Mietpos[Vertragsnummer]=CM[[#This Row],[Contract Number M3]])*(Table_Mietpos[Auftragspos.]=CM[[#This Row],[Rentalposition M3]]),Table_Mietpos[ChNr])</f>
        <v/>
      </c>
      <c r="J244" s="72">
        <f t="array" ref="J244">+_xlfn.XLOOKUP(1,(CM_CT2[Contract Number Customer]=CM_CT2[[#This Row],[Contract Number Customer]])*(CM_CT2[Row Type]="Header"),CM_CT2[Customer])</f>
        <v/>
      </c>
      <c r="K244" s="51" t="n"/>
      <c r="L244" s="51" t="n"/>
      <c r="M244" s="15">
        <f t="array" ref="M244">+_xlfn.XLOOKUP(1,(CM_CT2[Contract Number Customer]=CM_CT2[[#This Row],[Contract Number Customer]])*(CM_CT2[Row Type]="Header"),CM_CT2[Sales Manager])</f>
        <v/>
      </c>
      <c r="N244" s="15">
        <f t="array" ref="N244">+_xlfn.XLOOKUP(1,(CM_CT2[Contract Number Customer]=CM_CT2[[#This Row],[Contract Number Customer]])*(CM_CT2[Row Type]="Header"),CM_CT2[Wagon Type])</f>
        <v/>
      </c>
      <c r="O244" s="10" t="n">
        <v>1</v>
      </c>
      <c r="P244" s="10" t="n"/>
      <c r="Q244" s="10" t="n"/>
      <c r="R244" s="10" t="n">
        <v>1</v>
      </c>
      <c r="S244" s="10" t="n"/>
      <c r="T244" s="10" t="n">
        <v>1</v>
      </c>
      <c r="U244" s="15">
        <f>+IF(CM_CT2[[#This Row],[Contract Status]]&lt;&gt;"ended",1,0)</f>
        <v/>
      </c>
      <c r="V244" s="15" t="n"/>
      <c r="W244" s="15">
        <f t="array" ref="W244">_xlfn.XLOOKUP(1,(CM_CT2[Contract Number Customer]=$E243)*(CM_CT2[Delivery Batch]=$F243)*(CM_CT2[Row Type]="Batch"),CM_CT2[Contract Flex])</f>
        <v/>
      </c>
      <c r="X244" s="54">
        <f t="array" ref="X244">_xlfn.XLOOKUP(1,(CM_CT2[Contract Number Customer]=$E243)*(CM_CT2[Delivery Batch]=$F243)*(CM_CT2[Row Type]="Batch"),CM_CT2[Flex StartDate])</f>
        <v/>
      </c>
      <c r="Y244" s="54">
        <f t="array" ref="Y244">_xlfn.XLOOKUP(1,(CM_CT2[Contract Number Customer]=$E243)*(CM_CT2[Delivery Batch]=$F243)*(CM_CT2[Row Type]="Batch"),CM_CT2[Flex EndDate])</f>
        <v/>
      </c>
      <c r="Z244" s="15">
        <f t="array" ref="Z244">_xlfn.XLOOKUP(1,(CM_CT2[Contract Number Customer]=$E243)*(CM_CT2[Delivery Batch]=$F243)*(CM_CT2[Row Type]="Batch"),CM_CT2[Contract Status])</f>
        <v/>
      </c>
      <c r="AA244" s="15" t="n"/>
      <c r="AB244" s="74" t="n"/>
      <c r="AC244" s="74" t="n"/>
      <c r="AD244" s="131">
        <f t="array" ref="AD244">+_xlfn.XLOOKUP(1,(Table_Mietpos[Vertragsnummer]=CM_CT2[[#This Row],[Contract Number M3]])*(Table_Mietpos[Auftragspos.]=CM_CT2[[#This Row],[Rentalposition M3]]),Table_Mietpos[Gueltig_ab])</f>
        <v/>
      </c>
      <c r="AE244" s="131">
        <f t="array" ref="AE244">+_xlfn.XLOOKUP(1,(Table_Mietpos[Vertragsnummer]=CM_CT2[[#This Row],[Contract Number M3]])*(Table_Mietpos[Auftragspos.]=CM_CT2[[#This Row],[Rentalposition M3]]),Table_Mietpos[Gueltig_bis])</f>
        <v/>
      </c>
      <c r="AF244" s="50">
        <f t="array" ref="AF244">+_xlfn.XLOOKUP(1,(CM_CT2[Contract Number Customer]=CM_CT2[[#This Row],[Contract Number Customer]])*(CM_CT2[Row Type]="Header"),CM_CT2[Contract Lenght Initial])</f>
        <v/>
      </c>
      <c r="AG244" s="136">
        <f>+CM_CT2[[#This Row],[Rental EndDate]]</f>
        <v/>
      </c>
      <c r="AH244" s="305" t="n"/>
      <c r="AI244" s="305" t="n"/>
      <c r="AJ244" s="305" t="n"/>
      <c r="AK244" s="53" t="n"/>
      <c r="AL244" s="15">
        <f t="array" ref="AL244">+_xlfn.XLOOKUP(1,(CM_CT2[Contract Number Customer]=CM_CT2[[#This Row],[Contract Number Customer]])*(CM_CT2[Row Type]="Header"),CM_CT2[Early Termination Category])</f>
        <v/>
      </c>
      <c r="AM244" s="136">
        <f t="array" ref="AM244">_xlfn.XLOOKUP(1,(CM_CT2[Contract Number Customer]=$E243)*(CM_CT2[Delivery Batch]=$F243)*(CM_CT2[Row Type]="Batch"),CM_CT2[Early Termination cut-off date1])</f>
        <v/>
      </c>
      <c r="AN244" s="136">
        <f t="array" ref="AN244">_xlfn.XLOOKUP(1,(CM_CT2[Contract Number Customer]=$E243)*(CM_CT2[Delivery Batch]=$F243)*(CM_CT2[Row Type]="Batch"),CM_CT2[Early Termination cut-off date2])</f>
        <v/>
      </c>
      <c r="AO244" s="53">
        <f t="array" ref="AO244">+_xlfn.XLOOKUP(1,(CM_CT2[Contract Number Customer]=CM_CT2[[#This Row],[Contract Number Customer]])*(CM_CT2[Row Type]="Header"),CM_CT2[Early Termination Notice Period Mths])</f>
        <v/>
      </c>
      <c r="AP244" s="53">
        <f t="array" ref="AP244">+_xlfn.XLOOKUP(1,(CM_CT2[Contract Number Customer]=CM_CT2[[#This Row],[Contract Number Customer]])*(CM_CT2[Row Type]="Header"),CM_CT2[Duly Termination Notice Period Mths])</f>
        <v/>
      </c>
      <c r="AQ244" s="54" t="n"/>
      <c r="AR244" s="54">
        <f t="array" ref="AR244">+_xlfn.XLOOKUP(1,(CM_CT2[[#This Row],[Contract Number M3]]=Next_possible_notice[Contract Number M3])*(CM_CT2[[#This Row],[Rentalposition M3]]=Next_possible_notice[Rentalposition M3]),Next_possible_notice[NoticeDateCalc])</f>
        <v/>
      </c>
      <c r="AS244" s="117" t="n"/>
      <c r="AT244" s="75" t="n"/>
      <c r="AU244" s="75" t="n"/>
      <c r="AV244" s="75" t="n"/>
      <c r="AW244" s="75" t="n"/>
      <c r="AX244" s="53" t="n"/>
      <c r="AY244" s="75" t="n"/>
      <c r="AZ244" s="54" t="n"/>
      <c r="BA244" s="50">
        <f t="array" ref="BA244">+_xlfn.XLOOKUP(1,(CM_CT2[Contract Number Customer]=CM_CT2[[#This Row],[Contract Number Customer]])*(CM_CT2[Row Type]="Header"),CM_CT2[Contract Lenght Early Clause &amp; Option])</f>
        <v/>
      </c>
      <c r="BB244" s="15" t="n"/>
      <c r="BC244" s="15" t="n"/>
      <c r="BD244" s="15" t="n"/>
      <c r="BE244" s="15" t="n"/>
      <c r="BF244" s="15" t="n"/>
      <c r="BG244" s="15" t="n"/>
      <c r="BH244" s="24" t="n"/>
      <c r="BI244" s="10" t="n"/>
      <c r="BJ244" s="118" t="n"/>
      <c r="BK244" s="24" t="n"/>
      <c r="BL244" s="24" t="n"/>
      <c r="BM244" s="50">
        <f t="array" ref="BM244">+_xlfn.XLOOKUP(1,(CM_CT2[Contract Number Customer]=CM_CT2[[#This Row],[Contract Number Customer]])*(CM_CT2[Row Type]="Header"),CM_CT2[Contract Mileage])</f>
        <v/>
      </c>
      <c r="BN244" s="50" t="n"/>
      <c r="BO244" s="54" t="n"/>
      <c r="BP244" s="54">
        <f t="array" ref="BP244">+_xlfn.XLOOKUP(1,(CM_CT2[Contract Number Customer]=CM_CT2[[#This Row],[Contract Number Customer]])*(CM_CT2[Row Type]="Header"),CM_CT2[Currency])</f>
        <v/>
      </c>
      <c r="BQ244" s="75">
        <f t="array" ref="BQ244">+_xlfn.XLOOKUP(1,(CM_CT2[Contract Number Customer]=CM_CT2[[#This Row],[Contract Number Customer]])*(CM_CT2[Row Type]="Header"),CM_CT2[Lease Rate EUR])</f>
        <v/>
      </c>
      <c r="BR244" s="306" t="n"/>
      <c r="BS244" s="306" t="n"/>
      <c r="BT244" s="177" t="n"/>
      <c r="BU244" s="306" t="n"/>
      <c r="BV244" s="179">
        <f t="array" ref="BV244">+_xlfn.XLOOKUP(1,(Table_Mietpos[Vertragsnummer]=CM_CT2[[#This Row],[Contract Number M3]])*(Table_Mietpos[Auftragspos.]=CM_CT2[[#This Row],[Rentalposition M3]]),Table_Mietpos[Nettosatz/Typ])</f>
        <v/>
      </c>
      <c r="BW244" s="306" t="n"/>
      <c r="BX244" s="75" t="n"/>
      <c r="BY244" s="75" t="n"/>
      <c r="BZ244" s="75" t="n"/>
      <c r="CA244" s="75" t="n"/>
      <c r="CB244" s="75" t="n"/>
      <c r="CC244" s="307" t="n"/>
      <c r="CD244" s="307" t="n"/>
      <c r="CE244" s="307" t="n"/>
      <c r="CF244" s="307" t="n"/>
      <c r="CG244" s="28" t="n"/>
      <c r="CH244" s="28" t="n"/>
      <c r="CI244" s="28" t="n"/>
      <c r="CJ244" s="186" t="n"/>
      <c r="CK244" s="307" t="n"/>
      <c r="CL244" s="306" t="n"/>
      <c r="CM244" s="12" t="n"/>
      <c r="CN244" s="20" t="n"/>
      <c r="CO244" s="142" t="n"/>
      <c r="CP244" s="142" t="n"/>
      <c r="CQ244" s="142" t="n"/>
      <c r="CR244" s="20" t="n"/>
    </row>
    <row r="245" ht="15" customHeight="1" s="287">
      <c r="B245" s="11" t="n"/>
      <c r="C245" s="14" t="inlineStr">
        <is>
          <t>V700010</t>
        </is>
      </c>
      <c r="D245" s="10" t="n"/>
      <c r="E245" s="15">
        <f t="array" ref="E245">+_xlfn.XLOOKUP(1,(CM_CT2[Contract Number M3]=CM_CT2[[#This Row],[Contract Number M3]])*(CM_CT2[Row Type]="Header"),CM_CT2[Contract Number Customer])</f>
        <v/>
      </c>
      <c r="F245" s="10" t="n">
        <v>5</v>
      </c>
      <c r="G245" s="10" t="inlineStr">
        <is>
          <t>Wagon</t>
        </is>
      </c>
      <c r="H245" s="10" t="n">
        <v>36</v>
      </c>
      <c r="I245" s="73">
        <f t="array" ref="I245">+_xlfn.XLOOKUP(1,(Table_Mietpos[Vertragsnummer]=CM[[#This Row],[Contract Number M3]])*(Table_Mietpos[Auftragspos.]=CM[[#This Row],[Rentalposition M3]]),Table_Mietpos[ChNr])</f>
        <v/>
      </c>
      <c r="J245" s="72">
        <f t="array" ref="J245">+_xlfn.XLOOKUP(1,(CM_CT2[Contract Number Customer]=CM_CT2[[#This Row],[Contract Number Customer]])*(CM_CT2[Row Type]="Header"),CM_CT2[Customer])</f>
        <v/>
      </c>
      <c r="K245" s="51" t="n"/>
      <c r="L245" s="51" t="n"/>
      <c r="M245" s="15">
        <f t="array" ref="M245">+_xlfn.XLOOKUP(1,(CM_CT2[Contract Number Customer]=CM_CT2[[#This Row],[Contract Number Customer]])*(CM_CT2[Row Type]="Header"),CM_CT2[Sales Manager])</f>
        <v/>
      </c>
      <c r="N245" s="15">
        <f t="array" ref="N245">+_xlfn.XLOOKUP(1,(CM_CT2[Contract Number Customer]=CM_CT2[[#This Row],[Contract Number Customer]])*(CM_CT2[Row Type]="Header"),CM_CT2[Wagon Type])</f>
        <v/>
      </c>
      <c r="O245" s="10" t="n">
        <v>1</v>
      </c>
      <c r="P245" s="10" t="n"/>
      <c r="Q245" s="10" t="n"/>
      <c r="R245" s="10" t="n">
        <v>1</v>
      </c>
      <c r="S245" s="10" t="n"/>
      <c r="T245" s="10" t="n">
        <v>1</v>
      </c>
      <c r="U245" s="15">
        <f>+IF(CM_CT2[[#This Row],[Contract Status]]&lt;&gt;"ended",1,0)</f>
        <v/>
      </c>
      <c r="V245" s="15" t="n"/>
      <c r="W245" s="15">
        <f t="array" ref="W245">_xlfn.XLOOKUP(1,(CM_CT2[Contract Number Customer]=$E244)*(CM_CT2[Delivery Batch]=$F244)*(CM_CT2[Row Type]="Batch"),CM_CT2[Contract Flex])</f>
        <v/>
      </c>
      <c r="X245" s="54">
        <f t="array" ref="X245">_xlfn.XLOOKUP(1,(CM_CT2[Contract Number Customer]=$E244)*(CM_CT2[Delivery Batch]=$F244)*(CM_CT2[Row Type]="Batch"),CM_CT2[Flex StartDate])</f>
        <v/>
      </c>
      <c r="Y245" s="54">
        <f t="array" ref="Y245">_xlfn.XLOOKUP(1,(CM_CT2[Contract Number Customer]=$E244)*(CM_CT2[Delivery Batch]=$F244)*(CM_CT2[Row Type]="Batch"),CM_CT2[Flex EndDate])</f>
        <v/>
      </c>
      <c r="Z245" s="15">
        <f t="array" ref="Z245">_xlfn.XLOOKUP(1,(CM_CT2[Contract Number Customer]=$E244)*(CM_CT2[Delivery Batch]=$F244)*(CM_CT2[Row Type]="Batch"),CM_CT2[Contract Status])</f>
        <v/>
      </c>
      <c r="AA245" s="15" t="n"/>
      <c r="AB245" s="74" t="n"/>
      <c r="AC245" s="74" t="n"/>
      <c r="AD245" s="131">
        <f t="array" ref="AD245">+_xlfn.XLOOKUP(1,(Table_Mietpos[Vertragsnummer]=CM_CT2[[#This Row],[Contract Number M3]])*(Table_Mietpos[Auftragspos.]=CM_CT2[[#This Row],[Rentalposition M3]]),Table_Mietpos[Gueltig_ab])</f>
        <v/>
      </c>
      <c r="AE245" s="131">
        <f t="array" ref="AE245">+_xlfn.XLOOKUP(1,(Table_Mietpos[Vertragsnummer]=CM_CT2[[#This Row],[Contract Number M3]])*(Table_Mietpos[Auftragspos.]=CM_CT2[[#This Row],[Rentalposition M3]]),Table_Mietpos[Gueltig_bis])</f>
        <v/>
      </c>
      <c r="AF245" s="50">
        <f t="array" ref="AF245">+_xlfn.XLOOKUP(1,(CM_CT2[Contract Number Customer]=CM_CT2[[#This Row],[Contract Number Customer]])*(CM_CT2[Row Type]="Header"),CM_CT2[Contract Lenght Initial])</f>
        <v/>
      </c>
      <c r="AG245" s="136">
        <f>+CM_CT2[[#This Row],[Rental EndDate]]</f>
        <v/>
      </c>
      <c r="AH245" s="305" t="n"/>
      <c r="AI245" s="305" t="n"/>
      <c r="AJ245" s="305" t="n"/>
      <c r="AK245" s="53" t="n"/>
      <c r="AL245" s="15">
        <f t="array" ref="AL245">+_xlfn.XLOOKUP(1,(CM_CT2[Contract Number Customer]=CM_CT2[[#This Row],[Contract Number Customer]])*(CM_CT2[Row Type]="Header"),CM_CT2[Early Termination Category])</f>
        <v/>
      </c>
      <c r="AM245" s="136">
        <f t="array" ref="AM245">_xlfn.XLOOKUP(1,(CM_CT2[Contract Number Customer]=$E244)*(CM_CT2[Delivery Batch]=$F244)*(CM_CT2[Row Type]="Batch"),CM_CT2[Early Termination cut-off date1])</f>
        <v/>
      </c>
      <c r="AN245" s="136">
        <f t="array" ref="AN245">_xlfn.XLOOKUP(1,(CM_CT2[Contract Number Customer]=$E244)*(CM_CT2[Delivery Batch]=$F244)*(CM_CT2[Row Type]="Batch"),CM_CT2[Early Termination cut-off date2])</f>
        <v/>
      </c>
      <c r="AO245" s="53">
        <f t="array" ref="AO245">+_xlfn.XLOOKUP(1,(CM_CT2[Contract Number Customer]=CM_CT2[[#This Row],[Contract Number Customer]])*(CM_CT2[Row Type]="Header"),CM_CT2[Early Termination Notice Period Mths])</f>
        <v/>
      </c>
      <c r="AP245" s="53">
        <f t="array" ref="AP245">+_xlfn.XLOOKUP(1,(CM_CT2[Contract Number Customer]=CM_CT2[[#This Row],[Contract Number Customer]])*(CM_CT2[Row Type]="Header"),CM_CT2[Duly Termination Notice Period Mths])</f>
        <v/>
      </c>
      <c r="AQ245" s="54" t="n"/>
      <c r="AR245" s="54">
        <f t="array" ref="AR245">+_xlfn.XLOOKUP(1,(CM_CT2[[#This Row],[Contract Number M3]]=Next_possible_notice[Contract Number M3])*(CM_CT2[[#This Row],[Rentalposition M3]]=Next_possible_notice[Rentalposition M3]),Next_possible_notice[NoticeDateCalc])</f>
        <v/>
      </c>
      <c r="AS245" s="117" t="n"/>
      <c r="AT245" s="75" t="n"/>
      <c r="AU245" s="75" t="n"/>
      <c r="AV245" s="75" t="n"/>
      <c r="AW245" s="75" t="n"/>
      <c r="AX245" s="53" t="n"/>
      <c r="AY245" s="75" t="n"/>
      <c r="AZ245" s="54" t="n"/>
      <c r="BA245" s="50">
        <f t="array" ref="BA245">+_xlfn.XLOOKUP(1,(CM_CT2[Contract Number Customer]=CM_CT2[[#This Row],[Contract Number Customer]])*(CM_CT2[Row Type]="Header"),CM_CT2[Contract Lenght Early Clause &amp; Option])</f>
        <v/>
      </c>
      <c r="BB245" s="15" t="n"/>
      <c r="BC245" s="15" t="n"/>
      <c r="BD245" s="15" t="n"/>
      <c r="BE245" s="15" t="n"/>
      <c r="BF245" s="15" t="n"/>
      <c r="BG245" s="15" t="n"/>
      <c r="BH245" s="24" t="n"/>
      <c r="BI245" s="10" t="n"/>
      <c r="BJ245" s="118" t="n"/>
      <c r="BK245" s="24" t="n"/>
      <c r="BL245" s="24" t="n"/>
      <c r="BM245" s="50">
        <f t="array" ref="BM245">+_xlfn.XLOOKUP(1,(CM_CT2[Contract Number Customer]=CM_CT2[[#This Row],[Contract Number Customer]])*(CM_CT2[Row Type]="Header"),CM_CT2[Contract Mileage])</f>
        <v/>
      </c>
      <c r="BN245" s="50" t="n"/>
      <c r="BO245" s="54" t="n"/>
      <c r="BP245" s="54">
        <f t="array" ref="BP245">+_xlfn.XLOOKUP(1,(CM_CT2[Contract Number Customer]=CM_CT2[[#This Row],[Contract Number Customer]])*(CM_CT2[Row Type]="Header"),CM_CT2[Currency])</f>
        <v/>
      </c>
      <c r="BQ245" s="75">
        <f t="array" ref="BQ245">+_xlfn.XLOOKUP(1,(CM_CT2[Contract Number Customer]=CM_CT2[[#This Row],[Contract Number Customer]])*(CM_CT2[Row Type]="Header"),CM_CT2[Lease Rate EUR])</f>
        <v/>
      </c>
      <c r="BR245" s="306" t="n"/>
      <c r="BS245" s="306" t="n"/>
      <c r="BT245" s="177" t="n"/>
      <c r="BU245" s="306" t="n"/>
      <c r="BV245" s="179">
        <f t="array" ref="BV245">+_xlfn.XLOOKUP(1,(Table_Mietpos[Vertragsnummer]=CM_CT2[[#This Row],[Contract Number M3]])*(Table_Mietpos[Auftragspos.]=CM_CT2[[#This Row],[Rentalposition M3]]),Table_Mietpos[Nettosatz/Typ])</f>
        <v/>
      </c>
      <c r="BW245" s="306" t="n"/>
      <c r="BX245" s="75" t="n"/>
      <c r="BY245" s="75" t="n"/>
      <c r="BZ245" s="75" t="n"/>
      <c r="CA245" s="75" t="n"/>
      <c r="CB245" s="75" t="n"/>
      <c r="CC245" s="307" t="n"/>
      <c r="CD245" s="307" t="n"/>
      <c r="CE245" s="307" t="n"/>
      <c r="CF245" s="307" t="n"/>
      <c r="CG245" s="28" t="n"/>
      <c r="CH245" s="28" t="n"/>
      <c r="CI245" s="28" t="n"/>
      <c r="CJ245" s="186" t="n"/>
      <c r="CK245" s="307" t="n"/>
      <c r="CL245" s="306" t="n"/>
      <c r="CM245" s="12" t="n"/>
      <c r="CN245" s="20" t="n"/>
      <c r="CO245" s="142" t="n"/>
      <c r="CP245" s="142" t="n"/>
      <c r="CQ245" s="142" t="n"/>
      <c r="CR245" s="20" t="n"/>
    </row>
    <row r="246" ht="15" customHeight="1" s="287">
      <c r="B246" s="11" t="n"/>
      <c r="C246" s="14" t="inlineStr">
        <is>
          <t>V700010</t>
        </is>
      </c>
      <c r="D246" s="10" t="n"/>
      <c r="E246" s="15">
        <f t="array" ref="E246">+_xlfn.XLOOKUP(1,(CM_CT2[Contract Number M3]=CM_CT2[[#This Row],[Contract Number M3]])*(CM_CT2[Row Type]="Header"),CM_CT2[Contract Number Customer])</f>
        <v/>
      </c>
      <c r="F246" s="10" t="n">
        <v>5</v>
      </c>
      <c r="G246" s="10" t="inlineStr">
        <is>
          <t>Wagon</t>
        </is>
      </c>
      <c r="H246" s="10" t="n">
        <v>37</v>
      </c>
      <c r="I246" s="73">
        <f t="array" ref="I246">+_xlfn.XLOOKUP(1,(Table_Mietpos[Vertragsnummer]=CM[[#This Row],[Contract Number M3]])*(Table_Mietpos[Auftragspos.]=CM[[#This Row],[Rentalposition M3]]),Table_Mietpos[ChNr])</f>
        <v/>
      </c>
      <c r="J246" s="72">
        <f t="array" ref="J246">+_xlfn.XLOOKUP(1,(CM_CT2[Contract Number Customer]=CM_CT2[[#This Row],[Contract Number Customer]])*(CM_CT2[Row Type]="Header"),CM_CT2[Customer])</f>
        <v/>
      </c>
      <c r="K246" s="51" t="n"/>
      <c r="L246" s="51" t="n"/>
      <c r="M246" s="15">
        <f t="array" ref="M246">+_xlfn.XLOOKUP(1,(CM_CT2[Contract Number Customer]=CM_CT2[[#This Row],[Contract Number Customer]])*(CM_CT2[Row Type]="Header"),CM_CT2[Sales Manager])</f>
        <v/>
      </c>
      <c r="N246" s="15">
        <f t="array" ref="N246">+_xlfn.XLOOKUP(1,(CM_CT2[Contract Number Customer]=CM_CT2[[#This Row],[Contract Number Customer]])*(CM_CT2[Row Type]="Header"),CM_CT2[Wagon Type])</f>
        <v/>
      </c>
      <c r="O246" s="10" t="n">
        <v>1</v>
      </c>
      <c r="P246" s="10" t="n"/>
      <c r="Q246" s="10" t="n"/>
      <c r="R246" s="10" t="n">
        <v>1</v>
      </c>
      <c r="S246" s="10" t="n"/>
      <c r="T246" s="10" t="n">
        <v>1</v>
      </c>
      <c r="U246" s="15">
        <f>+IF(CM_CT2[[#This Row],[Contract Status]]&lt;&gt;"ended",1,0)</f>
        <v/>
      </c>
      <c r="V246" s="15" t="n"/>
      <c r="W246" s="15">
        <f t="array" ref="W246">_xlfn.XLOOKUP(1,(CM_CT2[Contract Number Customer]=$E245)*(CM_CT2[Delivery Batch]=$F245)*(CM_CT2[Row Type]="Batch"),CM_CT2[Contract Flex])</f>
        <v/>
      </c>
      <c r="X246" s="54">
        <f t="array" ref="X246">_xlfn.XLOOKUP(1,(CM_CT2[Contract Number Customer]=$E245)*(CM_CT2[Delivery Batch]=$F245)*(CM_CT2[Row Type]="Batch"),CM_CT2[Flex StartDate])</f>
        <v/>
      </c>
      <c r="Y246" s="54">
        <f t="array" ref="Y246">_xlfn.XLOOKUP(1,(CM_CT2[Contract Number Customer]=$E245)*(CM_CT2[Delivery Batch]=$F245)*(CM_CT2[Row Type]="Batch"),CM_CT2[Flex EndDate])</f>
        <v/>
      </c>
      <c r="Z246" s="15">
        <f t="array" ref="Z246">_xlfn.XLOOKUP(1,(CM_CT2[Contract Number Customer]=$E245)*(CM_CT2[Delivery Batch]=$F245)*(CM_CT2[Row Type]="Batch"),CM_CT2[Contract Status])</f>
        <v/>
      </c>
      <c r="AA246" s="15" t="n"/>
      <c r="AB246" s="74" t="n"/>
      <c r="AC246" s="74" t="n"/>
      <c r="AD246" s="131">
        <f t="array" ref="AD246">+_xlfn.XLOOKUP(1,(Table_Mietpos[Vertragsnummer]=CM_CT2[[#This Row],[Contract Number M3]])*(Table_Mietpos[Auftragspos.]=CM_CT2[[#This Row],[Rentalposition M3]]),Table_Mietpos[Gueltig_ab])</f>
        <v/>
      </c>
      <c r="AE246" s="131">
        <f t="array" ref="AE246">+_xlfn.XLOOKUP(1,(Table_Mietpos[Vertragsnummer]=CM_CT2[[#This Row],[Contract Number M3]])*(Table_Mietpos[Auftragspos.]=CM_CT2[[#This Row],[Rentalposition M3]]),Table_Mietpos[Gueltig_bis])</f>
        <v/>
      </c>
      <c r="AF246" s="50">
        <f t="array" ref="AF246">+_xlfn.XLOOKUP(1,(CM_CT2[Contract Number Customer]=CM_CT2[[#This Row],[Contract Number Customer]])*(CM_CT2[Row Type]="Header"),CM_CT2[Contract Lenght Initial])</f>
        <v/>
      </c>
      <c r="AG246" s="136">
        <f>+CM_CT2[[#This Row],[Rental EndDate]]</f>
        <v/>
      </c>
      <c r="AH246" s="305" t="n"/>
      <c r="AI246" s="305" t="n"/>
      <c r="AJ246" s="305" t="n"/>
      <c r="AK246" s="53" t="n"/>
      <c r="AL246" s="15">
        <f t="array" ref="AL246">+_xlfn.XLOOKUP(1,(CM_CT2[Contract Number Customer]=CM_CT2[[#This Row],[Contract Number Customer]])*(CM_CT2[Row Type]="Header"),CM_CT2[Early Termination Category])</f>
        <v/>
      </c>
      <c r="AM246" s="136">
        <f t="array" ref="AM246">_xlfn.XLOOKUP(1,(CM_CT2[Contract Number Customer]=$E245)*(CM_CT2[Delivery Batch]=$F245)*(CM_CT2[Row Type]="Batch"),CM_CT2[Early Termination cut-off date1])</f>
        <v/>
      </c>
      <c r="AN246" s="136">
        <f t="array" ref="AN246">_xlfn.XLOOKUP(1,(CM_CT2[Contract Number Customer]=$E245)*(CM_CT2[Delivery Batch]=$F245)*(CM_CT2[Row Type]="Batch"),CM_CT2[Early Termination cut-off date2])</f>
        <v/>
      </c>
      <c r="AO246" s="53">
        <f t="array" ref="AO246">+_xlfn.XLOOKUP(1,(CM_CT2[Contract Number Customer]=CM_CT2[[#This Row],[Contract Number Customer]])*(CM_CT2[Row Type]="Header"),CM_CT2[Early Termination Notice Period Mths])</f>
        <v/>
      </c>
      <c r="AP246" s="53">
        <f t="array" ref="AP246">+_xlfn.XLOOKUP(1,(CM_CT2[Contract Number Customer]=CM_CT2[[#This Row],[Contract Number Customer]])*(CM_CT2[Row Type]="Header"),CM_CT2[Duly Termination Notice Period Mths])</f>
        <v/>
      </c>
      <c r="AQ246" s="54" t="n"/>
      <c r="AR246" s="54">
        <f t="array" ref="AR246">+_xlfn.XLOOKUP(1,(CM_CT2[[#This Row],[Contract Number M3]]=Next_possible_notice[Contract Number M3])*(CM_CT2[[#This Row],[Rentalposition M3]]=Next_possible_notice[Rentalposition M3]),Next_possible_notice[NoticeDateCalc])</f>
        <v/>
      </c>
      <c r="AS246" s="117" t="n"/>
      <c r="AT246" s="75" t="n"/>
      <c r="AU246" s="75" t="n"/>
      <c r="AV246" s="75" t="n"/>
      <c r="AW246" s="75" t="n"/>
      <c r="AX246" s="53" t="n"/>
      <c r="AY246" s="75" t="n"/>
      <c r="AZ246" s="54" t="n"/>
      <c r="BA246" s="50">
        <f t="array" ref="BA246">+_xlfn.XLOOKUP(1,(CM_CT2[Contract Number Customer]=CM_CT2[[#This Row],[Contract Number Customer]])*(CM_CT2[Row Type]="Header"),CM_CT2[Contract Lenght Early Clause &amp; Option])</f>
        <v/>
      </c>
      <c r="BB246" s="15" t="n"/>
      <c r="BC246" s="15" t="n"/>
      <c r="BD246" s="15" t="n"/>
      <c r="BE246" s="15" t="n"/>
      <c r="BF246" s="15" t="n"/>
      <c r="BG246" s="15" t="n"/>
      <c r="BH246" s="24" t="n"/>
      <c r="BI246" s="10" t="n"/>
      <c r="BJ246" s="118" t="n"/>
      <c r="BK246" s="24" t="n"/>
      <c r="BL246" s="24" t="n"/>
      <c r="BM246" s="50">
        <f t="array" ref="BM246">+_xlfn.XLOOKUP(1,(CM_CT2[Contract Number Customer]=CM_CT2[[#This Row],[Contract Number Customer]])*(CM_CT2[Row Type]="Header"),CM_CT2[Contract Mileage])</f>
        <v/>
      </c>
      <c r="BN246" s="50" t="n"/>
      <c r="BO246" s="54" t="n"/>
      <c r="BP246" s="54">
        <f t="array" ref="BP246">+_xlfn.XLOOKUP(1,(CM_CT2[Contract Number Customer]=CM_CT2[[#This Row],[Contract Number Customer]])*(CM_CT2[Row Type]="Header"),CM_CT2[Currency])</f>
        <v/>
      </c>
      <c r="BQ246" s="75">
        <f t="array" ref="BQ246">+_xlfn.XLOOKUP(1,(CM_CT2[Contract Number Customer]=CM_CT2[[#This Row],[Contract Number Customer]])*(CM_CT2[Row Type]="Header"),CM_CT2[Lease Rate EUR])</f>
        <v/>
      </c>
      <c r="BR246" s="306" t="n"/>
      <c r="BS246" s="306" t="n"/>
      <c r="BT246" s="177" t="n"/>
      <c r="BU246" s="306" t="n"/>
      <c r="BV246" s="179">
        <f t="array" ref="BV246">+_xlfn.XLOOKUP(1,(Table_Mietpos[Vertragsnummer]=CM_CT2[[#This Row],[Contract Number M3]])*(Table_Mietpos[Auftragspos.]=CM_CT2[[#This Row],[Rentalposition M3]]),Table_Mietpos[Nettosatz/Typ])</f>
        <v/>
      </c>
      <c r="BW246" s="306" t="n"/>
      <c r="BX246" s="75" t="n"/>
      <c r="BY246" s="75" t="n"/>
      <c r="BZ246" s="75" t="n"/>
      <c r="CA246" s="75" t="n"/>
      <c r="CB246" s="75" t="n"/>
      <c r="CC246" s="307" t="n"/>
      <c r="CD246" s="307" t="n"/>
      <c r="CE246" s="307" t="n"/>
      <c r="CF246" s="307" t="n"/>
      <c r="CG246" s="28" t="n"/>
      <c r="CH246" s="28" t="n"/>
      <c r="CI246" s="28" t="n"/>
      <c r="CJ246" s="186" t="n"/>
      <c r="CK246" s="307" t="n"/>
      <c r="CL246" s="306" t="n"/>
      <c r="CM246" s="12" t="n"/>
      <c r="CN246" s="20" t="n"/>
      <c r="CO246" s="142" t="n"/>
      <c r="CP246" s="142" t="n"/>
      <c r="CQ246" s="142" t="n"/>
      <c r="CR246" s="20" t="n"/>
    </row>
    <row r="247" ht="15" customHeight="1" s="287">
      <c r="B247" s="11" t="n"/>
      <c r="C247" s="14" t="inlineStr">
        <is>
          <t>V700010</t>
        </is>
      </c>
      <c r="D247" s="10" t="n"/>
      <c r="E247" s="15">
        <f t="array" ref="E247">+_xlfn.XLOOKUP(1,(CM_CT2[Contract Number M3]=CM_CT2[[#This Row],[Contract Number M3]])*(CM_CT2[Row Type]="Header"),CM_CT2[Contract Number Customer])</f>
        <v/>
      </c>
      <c r="F247" s="10" t="n">
        <v>5</v>
      </c>
      <c r="G247" s="10" t="inlineStr">
        <is>
          <t>Wagon</t>
        </is>
      </c>
      <c r="H247" s="10" t="n">
        <v>38</v>
      </c>
      <c r="I247" s="73">
        <f t="array" ref="I247">+_xlfn.XLOOKUP(1,(Table_Mietpos[Vertragsnummer]=CM[[#This Row],[Contract Number M3]])*(Table_Mietpos[Auftragspos.]=CM[[#This Row],[Rentalposition M3]]),Table_Mietpos[ChNr])</f>
        <v/>
      </c>
      <c r="J247" s="72">
        <f t="array" ref="J247">+_xlfn.XLOOKUP(1,(CM_CT2[Contract Number Customer]=CM_CT2[[#This Row],[Contract Number Customer]])*(CM_CT2[Row Type]="Header"),CM_CT2[Customer])</f>
        <v/>
      </c>
      <c r="K247" s="51" t="n"/>
      <c r="L247" s="51" t="n"/>
      <c r="M247" s="15">
        <f t="array" ref="M247">+_xlfn.XLOOKUP(1,(CM_CT2[Contract Number Customer]=CM_CT2[[#This Row],[Contract Number Customer]])*(CM_CT2[Row Type]="Header"),CM_CT2[Sales Manager])</f>
        <v/>
      </c>
      <c r="N247" s="15">
        <f t="array" ref="N247">+_xlfn.XLOOKUP(1,(CM_CT2[Contract Number Customer]=CM_CT2[[#This Row],[Contract Number Customer]])*(CM_CT2[Row Type]="Header"),CM_CT2[Wagon Type])</f>
        <v/>
      </c>
      <c r="O247" s="10" t="n">
        <v>1</v>
      </c>
      <c r="P247" s="10" t="n"/>
      <c r="Q247" s="10" t="n"/>
      <c r="R247" s="10" t="n">
        <v>1</v>
      </c>
      <c r="S247" s="10" t="n"/>
      <c r="T247" s="10" t="n">
        <v>1</v>
      </c>
      <c r="U247" s="15">
        <f>+IF(CM_CT2[[#This Row],[Contract Status]]&lt;&gt;"ended",1,0)</f>
        <v/>
      </c>
      <c r="V247" s="15" t="n"/>
      <c r="W247" s="15">
        <f t="array" ref="W247">_xlfn.XLOOKUP(1,(CM_CT2[Contract Number Customer]=$E246)*(CM_CT2[Delivery Batch]=$F246)*(CM_CT2[Row Type]="Batch"),CM_CT2[Contract Flex])</f>
        <v/>
      </c>
      <c r="X247" s="54">
        <f t="array" ref="X247">_xlfn.XLOOKUP(1,(CM_CT2[Contract Number Customer]=$E246)*(CM_CT2[Delivery Batch]=$F246)*(CM_CT2[Row Type]="Batch"),CM_CT2[Flex StartDate])</f>
        <v/>
      </c>
      <c r="Y247" s="54">
        <f t="array" ref="Y247">_xlfn.XLOOKUP(1,(CM_CT2[Contract Number Customer]=$E246)*(CM_CT2[Delivery Batch]=$F246)*(CM_CT2[Row Type]="Batch"),CM_CT2[Flex EndDate])</f>
        <v/>
      </c>
      <c r="Z247" s="15">
        <f t="array" ref="Z247">_xlfn.XLOOKUP(1,(CM_CT2[Contract Number Customer]=$E246)*(CM_CT2[Delivery Batch]=$F246)*(CM_CT2[Row Type]="Batch"),CM_CT2[Contract Status])</f>
        <v/>
      </c>
      <c r="AA247" s="15" t="n"/>
      <c r="AB247" s="74" t="n"/>
      <c r="AC247" s="74" t="n"/>
      <c r="AD247" s="131">
        <f t="array" ref="AD247">+_xlfn.XLOOKUP(1,(Table_Mietpos[Vertragsnummer]=CM_CT2[[#This Row],[Contract Number M3]])*(Table_Mietpos[Auftragspos.]=CM_CT2[[#This Row],[Rentalposition M3]]),Table_Mietpos[Gueltig_ab])</f>
        <v/>
      </c>
      <c r="AE247" s="131">
        <f t="array" ref="AE247">+_xlfn.XLOOKUP(1,(Table_Mietpos[Vertragsnummer]=CM_CT2[[#This Row],[Contract Number M3]])*(Table_Mietpos[Auftragspos.]=CM_CT2[[#This Row],[Rentalposition M3]]),Table_Mietpos[Gueltig_bis])</f>
        <v/>
      </c>
      <c r="AF247" s="50">
        <f t="array" ref="AF247">+_xlfn.XLOOKUP(1,(CM_CT2[Contract Number Customer]=CM_CT2[[#This Row],[Contract Number Customer]])*(CM_CT2[Row Type]="Header"),CM_CT2[Contract Lenght Initial])</f>
        <v/>
      </c>
      <c r="AG247" s="136">
        <f>+CM_CT2[[#This Row],[Rental EndDate]]</f>
        <v/>
      </c>
      <c r="AH247" s="305" t="n"/>
      <c r="AI247" s="305" t="n"/>
      <c r="AJ247" s="305" t="n"/>
      <c r="AK247" s="53" t="n"/>
      <c r="AL247" s="15">
        <f t="array" ref="AL247">+_xlfn.XLOOKUP(1,(CM_CT2[Contract Number Customer]=CM_CT2[[#This Row],[Contract Number Customer]])*(CM_CT2[Row Type]="Header"),CM_CT2[Early Termination Category])</f>
        <v/>
      </c>
      <c r="AM247" s="136">
        <f t="array" ref="AM247">_xlfn.XLOOKUP(1,(CM_CT2[Contract Number Customer]=$E246)*(CM_CT2[Delivery Batch]=$F246)*(CM_CT2[Row Type]="Batch"),CM_CT2[Early Termination cut-off date1])</f>
        <v/>
      </c>
      <c r="AN247" s="136">
        <f t="array" ref="AN247">_xlfn.XLOOKUP(1,(CM_CT2[Contract Number Customer]=$E246)*(CM_CT2[Delivery Batch]=$F246)*(CM_CT2[Row Type]="Batch"),CM_CT2[Early Termination cut-off date2])</f>
        <v/>
      </c>
      <c r="AO247" s="53">
        <f t="array" ref="AO247">+_xlfn.XLOOKUP(1,(CM_CT2[Contract Number Customer]=CM_CT2[[#This Row],[Contract Number Customer]])*(CM_CT2[Row Type]="Header"),CM_CT2[Early Termination Notice Period Mths])</f>
        <v/>
      </c>
      <c r="AP247" s="53">
        <f t="array" ref="AP247">+_xlfn.XLOOKUP(1,(CM_CT2[Contract Number Customer]=CM_CT2[[#This Row],[Contract Number Customer]])*(CM_CT2[Row Type]="Header"),CM_CT2[Duly Termination Notice Period Mths])</f>
        <v/>
      </c>
      <c r="AQ247" s="54" t="n"/>
      <c r="AR247" s="54">
        <f t="array" ref="AR247">+_xlfn.XLOOKUP(1,(CM_CT2[[#This Row],[Contract Number M3]]=Next_possible_notice[Contract Number M3])*(CM_CT2[[#This Row],[Rentalposition M3]]=Next_possible_notice[Rentalposition M3]),Next_possible_notice[NoticeDateCalc])</f>
        <v/>
      </c>
      <c r="AS247" s="117" t="n"/>
      <c r="AT247" s="75" t="n"/>
      <c r="AU247" s="75" t="n"/>
      <c r="AV247" s="75" t="n"/>
      <c r="AW247" s="75" t="n"/>
      <c r="AX247" s="53" t="n"/>
      <c r="AY247" s="75" t="n"/>
      <c r="AZ247" s="54" t="n"/>
      <c r="BA247" s="50">
        <f t="array" ref="BA247">+_xlfn.XLOOKUP(1,(CM_CT2[Contract Number Customer]=CM_CT2[[#This Row],[Contract Number Customer]])*(CM_CT2[Row Type]="Header"),CM_CT2[Contract Lenght Early Clause &amp; Option])</f>
        <v/>
      </c>
      <c r="BB247" s="15" t="n"/>
      <c r="BC247" s="15" t="n"/>
      <c r="BD247" s="15" t="n"/>
      <c r="BE247" s="15" t="n"/>
      <c r="BF247" s="15" t="n"/>
      <c r="BG247" s="15" t="n"/>
      <c r="BH247" s="24" t="n"/>
      <c r="BI247" s="10" t="n"/>
      <c r="BJ247" s="118" t="n"/>
      <c r="BK247" s="24" t="n"/>
      <c r="BL247" s="24" t="n"/>
      <c r="BM247" s="50">
        <f t="array" ref="BM247">+_xlfn.XLOOKUP(1,(CM_CT2[Contract Number Customer]=CM_CT2[[#This Row],[Contract Number Customer]])*(CM_CT2[Row Type]="Header"),CM_CT2[Contract Mileage])</f>
        <v/>
      </c>
      <c r="BN247" s="50" t="n"/>
      <c r="BO247" s="54" t="n"/>
      <c r="BP247" s="54">
        <f t="array" ref="BP247">+_xlfn.XLOOKUP(1,(CM_CT2[Contract Number Customer]=CM_CT2[[#This Row],[Contract Number Customer]])*(CM_CT2[Row Type]="Header"),CM_CT2[Currency])</f>
        <v/>
      </c>
      <c r="BQ247" s="75">
        <f t="array" ref="BQ247">+_xlfn.XLOOKUP(1,(CM_CT2[Contract Number Customer]=CM_CT2[[#This Row],[Contract Number Customer]])*(CM_CT2[Row Type]="Header"),CM_CT2[Lease Rate EUR])</f>
        <v/>
      </c>
      <c r="BR247" s="306" t="n"/>
      <c r="BS247" s="306" t="n"/>
      <c r="BT247" s="177" t="n"/>
      <c r="BU247" s="306" t="n"/>
      <c r="BV247" s="179">
        <f t="array" ref="BV247">+_xlfn.XLOOKUP(1,(Table_Mietpos[Vertragsnummer]=CM_CT2[[#This Row],[Contract Number M3]])*(Table_Mietpos[Auftragspos.]=CM_CT2[[#This Row],[Rentalposition M3]]),Table_Mietpos[Nettosatz/Typ])</f>
        <v/>
      </c>
      <c r="BW247" s="306" t="n"/>
      <c r="BX247" s="75" t="n"/>
      <c r="BY247" s="75" t="n"/>
      <c r="BZ247" s="75" t="n"/>
      <c r="CA247" s="75" t="n"/>
      <c r="CB247" s="75" t="n"/>
      <c r="CC247" s="307" t="n"/>
      <c r="CD247" s="307" t="n"/>
      <c r="CE247" s="307" t="n"/>
      <c r="CF247" s="307" t="n"/>
      <c r="CG247" s="28" t="n"/>
      <c r="CH247" s="28" t="n"/>
      <c r="CI247" s="28" t="n"/>
      <c r="CJ247" s="186" t="n"/>
      <c r="CK247" s="307" t="n"/>
      <c r="CL247" s="306" t="n"/>
      <c r="CM247" s="12" t="n"/>
      <c r="CN247" s="20" t="n"/>
      <c r="CO247" s="142" t="n"/>
      <c r="CP247" s="142" t="n"/>
      <c r="CQ247" s="142" t="n"/>
      <c r="CR247" s="20" t="n"/>
    </row>
    <row r="248" ht="15" customHeight="1" s="287">
      <c r="B248" s="11" t="n"/>
      <c r="C248" s="14" t="inlineStr">
        <is>
          <t>V700010</t>
        </is>
      </c>
      <c r="D248" s="10" t="n"/>
      <c r="E248" s="15">
        <f t="array" ref="E248">+_xlfn.XLOOKUP(1,(CM_CT2[Contract Number M3]=CM_CT2[[#This Row],[Contract Number M3]])*(CM_CT2[Row Type]="Header"),CM_CT2[Contract Number Customer])</f>
        <v/>
      </c>
      <c r="F248" s="10" t="n">
        <v>5</v>
      </c>
      <c r="G248" s="10" t="inlineStr">
        <is>
          <t>Wagon</t>
        </is>
      </c>
      <c r="H248" s="10" t="n">
        <v>39</v>
      </c>
      <c r="I248" s="73">
        <f t="array" ref="I248">+_xlfn.XLOOKUP(1,(Table_Mietpos[Vertragsnummer]=CM[[#This Row],[Contract Number M3]])*(Table_Mietpos[Auftragspos.]=CM[[#This Row],[Rentalposition M3]]),Table_Mietpos[ChNr])</f>
        <v/>
      </c>
      <c r="J248" s="72">
        <f t="array" ref="J248">+_xlfn.XLOOKUP(1,(CM_CT2[Contract Number Customer]=CM_CT2[[#This Row],[Contract Number Customer]])*(CM_CT2[Row Type]="Header"),CM_CT2[Customer])</f>
        <v/>
      </c>
      <c r="K248" s="51" t="n"/>
      <c r="L248" s="51" t="n"/>
      <c r="M248" s="15">
        <f t="array" ref="M248">+_xlfn.XLOOKUP(1,(CM_CT2[Contract Number Customer]=CM_CT2[[#This Row],[Contract Number Customer]])*(CM_CT2[Row Type]="Header"),CM_CT2[Sales Manager])</f>
        <v/>
      </c>
      <c r="N248" s="15">
        <f t="array" ref="N248">+_xlfn.XLOOKUP(1,(CM_CT2[Contract Number Customer]=CM_CT2[[#This Row],[Contract Number Customer]])*(CM_CT2[Row Type]="Header"),CM_CT2[Wagon Type])</f>
        <v/>
      </c>
      <c r="O248" s="10" t="n">
        <v>1</v>
      </c>
      <c r="P248" s="10" t="n"/>
      <c r="Q248" s="10" t="n"/>
      <c r="R248" s="10" t="n">
        <v>1</v>
      </c>
      <c r="S248" s="10" t="n"/>
      <c r="T248" s="10" t="n">
        <v>1</v>
      </c>
      <c r="U248" s="15">
        <f>+IF(CM_CT2[[#This Row],[Contract Status]]&lt;&gt;"ended",1,0)</f>
        <v/>
      </c>
      <c r="V248" s="15" t="n"/>
      <c r="W248" s="15">
        <f t="array" ref="W248">_xlfn.XLOOKUP(1,(CM_CT2[Contract Number Customer]=$E247)*(CM_CT2[Delivery Batch]=$F247)*(CM_CT2[Row Type]="Batch"),CM_CT2[Contract Flex])</f>
        <v/>
      </c>
      <c r="X248" s="54">
        <f t="array" ref="X248">_xlfn.XLOOKUP(1,(CM_CT2[Contract Number Customer]=$E247)*(CM_CT2[Delivery Batch]=$F247)*(CM_CT2[Row Type]="Batch"),CM_CT2[Flex StartDate])</f>
        <v/>
      </c>
      <c r="Y248" s="54">
        <f t="array" ref="Y248">_xlfn.XLOOKUP(1,(CM_CT2[Contract Number Customer]=$E247)*(CM_CT2[Delivery Batch]=$F247)*(CM_CT2[Row Type]="Batch"),CM_CT2[Flex EndDate])</f>
        <v/>
      </c>
      <c r="Z248" s="15">
        <f t="array" ref="Z248">_xlfn.XLOOKUP(1,(CM_CT2[Contract Number Customer]=$E247)*(CM_CT2[Delivery Batch]=$F247)*(CM_CT2[Row Type]="Batch"),CM_CT2[Contract Status])</f>
        <v/>
      </c>
      <c r="AA248" s="15" t="n"/>
      <c r="AB248" s="74" t="n"/>
      <c r="AC248" s="74" t="n"/>
      <c r="AD248" s="131">
        <f t="array" ref="AD248">+_xlfn.XLOOKUP(1,(Table_Mietpos[Vertragsnummer]=CM_CT2[[#This Row],[Contract Number M3]])*(Table_Mietpos[Auftragspos.]=CM_CT2[[#This Row],[Rentalposition M3]]),Table_Mietpos[Gueltig_ab])</f>
        <v/>
      </c>
      <c r="AE248" s="131">
        <f t="array" ref="AE248">+_xlfn.XLOOKUP(1,(Table_Mietpos[Vertragsnummer]=CM_CT2[[#This Row],[Contract Number M3]])*(Table_Mietpos[Auftragspos.]=CM_CT2[[#This Row],[Rentalposition M3]]),Table_Mietpos[Gueltig_bis])</f>
        <v/>
      </c>
      <c r="AF248" s="50">
        <f t="array" ref="AF248">+_xlfn.XLOOKUP(1,(CM_CT2[Contract Number Customer]=CM_CT2[[#This Row],[Contract Number Customer]])*(CM_CT2[Row Type]="Header"),CM_CT2[Contract Lenght Initial])</f>
        <v/>
      </c>
      <c r="AG248" s="136">
        <f>+CM_CT2[[#This Row],[Rental EndDate]]</f>
        <v/>
      </c>
      <c r="AH248" s="305" t="n"/>
      <c r="AI248" s="305" t="n"/>
      <c r="AJ248" s="305" t="n"/>
      <c r="AK248" s="53" t="n"/>
      <c r="AL248" s="15">
        <f t="array" ref="AL248">+_xlfn.XLOOKUP(1,(CM_CT2[Contract Number Customer]=CM_CT2[[#This Row],[Contract Number Customer]])*(CM_CT2[Row Type]="Header"),CM_CT2[Early Termination Category])</f>
        <v/>
      </c>
      <c r="AM248" s="136">
        <f t="array" ref="AM248">_xlfn.XLOOKUP(1,(CM_CT2[Contract Number Customer]=$E247)*(CM_CT2[Delivery Batch]=$F247)*(CM_CT2[Row Type]="Batch"),CM_CT2[Early Termination cut-off date1])</f>
        <v/>
      </c>
      <c r="AN248" s="136">
        <f t="array" ref="AN248">_xlfn.XLOOKUP(1,(CM_CT2[Contract Number Customer]=$E247)*(CM_CT2[Delivery Batch]=$F247)*(CM_CT2[Row Type]="Batch"),CM_CT2[Early Termination cut-off date2])</f>
        <v/>
      </c>
      <c r="AO248" s="53">
        <f t="array" ref="AO248">+_xlfn.XLOOKUP(1,(CM_CT2[Contract Number Customer]=CM_CT2[[#This Row],[Contract Number Customer]])*(CM_CT2[Row Type]="Header"),CM_CT2[Early Termination Notice Period Mths])</f>
        <v/>
      </c>
      <c r="AP248" s="53">
        <f t="array" ref="AP248">+_xlfn.XLOOKUP(1,(CM_CT2[Contract Number Customer]=CM_CT2[[#This Row],[Contract Number Customer]])*(CM_CT2[Row Type]="Header"),CM_CT2[Duly Termination Notice Period Mths])</f>
        <v/>
      </c>
      <c r="AQ248" s="54" t="n"/>
      <c r="AR248" s="54">
        <f t="array" ref="AR248">+_xlfn.XLOOKUP(1,(CM_CT2[[#This Row],[Contract Number M3]]=Next_possible_notice[Contract Number M3])*(CM_CT2[[#This Row],[Rentalposition M3]]=Next_possible_notice[Rentalposition M3]),Next_possible_notice[NoticeDateCalc])</f>
        <v/>
      </c>
      <c r="AS248" s="117" t="n"/>
      <c r="AT248" s="75" t="n"/>
      <c r="AU248" s="75" t="n"/>
      <c r="AV248" s="75" t="n"/>
      <c r="AW248" s="75" t="n"/>
      <c r="AX248" s="53" t="n"/>
      <c r="AY248" s="75" t="n"/>
      <c r="AZ248" s="54" t="n"/>
      <c r="BA248" s="50">
        <f t="array" ref="BA248">+_xlfn.XLOOKUP(1,(CM_CT2[Contract Number Customer]=CM_CT2[[#This Row],[Contract Number Customer]])*(CM_CT2[Row Type]="Header"),CM_CT2[Contract Lenght Early Clause &amp; Option])</f>
        <v/>
      </c>
      <c r="BB248" s="15" t="n"/>
      <c r="BC248" s="15" t="n"/>
      <c r="BD248" s="15" t="n"/>
      <c r="BE248" s="15" t="n"/>
      <c r="BF248" s="15" t="n"/>
      <c r="BG248" s="15" t="n"/>
      <c r="BH248" s="24" t="n"/>
      <c r="BI248" s="10" t="n"/>
      <c r="BJ248" s="118" t="n"/>
      <c r="BK248" s="24" t="n"/>
      <c r="BL248" s="24" t="n"/>
      <c r="BM248" s="50">
        <f t="array" ref="BM248">+_xlfn.XLOOKUP(1,(CM_CT2[Contract Number Customer]=CM_CT2[[#This Row],[Contract Number Customer]])*(CM_CT2[Row Type]="Header"),CM_CT2[Contract Mileage])</f>
        <v/>
      </c>
      <c r="BN248" s="50" t="n"/>
      <c r="BO248" s="54" t="n"/>
      <c r="BP248" s="54">
        <f t="array" ref="BP248">+_xlfn.XLOOKUP(1,(CM_CT2[Contract Number Customer]=CM_CT2[[#This Row],[Contract Number Customer]])*(CM_CT2[Row Type]="Header"),CM_CT2[Currency])</f>
        <v/>
      </c>
      <c r="BQ248" s="75">
        <f t="array" ref="BQ248">+_xlfn.XLOOKUP(1,(CM_CT2[Contract Number Customer]=CM_CT2[[#This Row],[Contract Number Customer]])*(CM_CT2[Row Type]="Header"),CM_CT2[Lease Rate EUR])</f>
        <v/>
      </c>
      <c r="BR248" s="306" t="n"/>
      <c r="BS248" s="306" t="n"/>
      <c r="BT248" s="177" t="n"/>
      <c r="BU248" s="306" t="n"/>
      <c r="BV248" s="179">
        <f t="array" ref="BV248">+_xlfn.XLOOKUP(1,(Table_Mietpos[Vertragsnummer]=CM_CT2[[#This Row],[Contract Number M3]])*(Table_Mietpos[Auftragspos.]=CM_CT2[[#This Row],[Rentalposition M3]]),Table_Mietpos[Nettosatz/Typ])</f>
        <v/>
      </c>
      <c r="BW248" s="306" t="n"/>
      <c r="BX248" s="75" t="n"/>
      <c r="BY248" s="75" t="n"/>
      <c r="BZ248" s="75" t="n"/>
      <c r="CA248" s="75" t="n"/>
      <c r="CB248" s="75" t="n"/>
      <c r="CC248" s="307" t="n"/>
      <c r="CD248" s="307" t="n"/>
      <c r="CE248" s="307" t="n"/>
      <c r="CF248" s="307" t="n"/>
      <c r="CG248" s="28" t="n"/>
      <c r="CH248" s="28" t="n"/>
      <c r="CI248" s="28" t="n"/>
      <c r="CJ248" s="186" t="n"/>
      <c r="CK248" s="307" t="n"/>
      <c r="CL248" s="306" t="n"/>
      <c r="CM248" s="12" t="n"/>
      <c r="CN248" s="20" t="n"/>
      <c r="CO248" s="142" t="n"/>
      <c r="CP248" s="142" t="n"/>
      <c r="CQ248" s="142" t="n"/>
      <c r="CR248" s="20" t="n"/>
    </row>
    <row r="249" ht="15" customHeight="1" s="287">
      <c r="B249" s="11" t="n"/>
      <c r="C249" s="14" t="inlineStr">
        <is>
          <t>V700010</t>
        </is>
      </c>
      <c r="D249" s="10" t="n"/>
      <c r="E249" s="15">
        <f t="array" ref="E249">+_xlfn.XLOOKUP(1,(CM_CT2[Contract Number M3]=CM_CT2[[#This Row],[Contract Number M3]])*(CM_CT2[Row Type]="Header"),CM_CT2[Contract Number Customer])</f>
        <v/>
      </c>
      <c r="F249" s="10" t="n">
        <v>5</v>
      </c>
      <c r="G249" s="10" t="inlineStr">
        <is>
          <t>Wagon</t>
        </is>
      </c>
      <c r="H249" s="10" t="n">
        <v>40</v>
      </c>
      <c r="I249" s="73">
        <f t="array" ref="I249">+_xlfn.XLOOKUP(1,(Table_Mietpos[Vertragsnummer]=CM[[#This Row],[Contract Number M3]])*(Table_Mietpos[Auftragspos.]=CM[[#This Row],[Rentalposition M3]]),Table_Mietpos[ChNr])</f>
        <v/>
      </c>
      <c r="J249" s="72">
        <f t="array" ref="J249">+_xlfn.XLOOKUP(1,(CM_CT2[Contract Number Customer]=CM_CT2[[#This Row],[Contract Number Customer]])*(CM_CT2[Row Type]="Header"),CM_CT2[Customer])</f>
        <v/>
      </c>
      <c r="K249" s="51" t="n"/>
      <c r="L249" s="51" t="n"/>
      <c r="M249" s="15">
        <f t="array" ref="M249">+_xlfn.XLOOKUP(1,(CM_CT2[Contract Number Customer]=CM_CT2[[#This Row],[Contract Number Customer]])*(CM_CT2[Row Type]="Header"),CM_CT2[Sales Manager])</f>
        <v/>
      </c>
      <c r="N249" s="15">
        <f t="array" ref="N249">+_xlfn.XLOOKUP(1,(CM_CT2[Contract Number Customer]=CM_CT2[[#This Row],[Contract Number Customer]])*(CM_CT2[Row Type]="Header"),CM_CT2[Wagon Type])</f>
        <v/>
      </c>
      <c r="O249" s="10" t="n">
        <v>1</v>
      </c>
      <c r="P249" s="10" t="n"/>
      <c r="Q249" s="10" t="n"/>
      <c r="R249" s="10" t="n">
        <v>1</v>
      </c>
      <c r="S249" s="10" t="n"/>
      <c r="T249" s="10" t="n">
        <v>1</v>
      </c>
      <c r="U249" s="15">
        <f>+IF(CM_CT2[[#This Row],[Contract Status]]&lt;&gt;"ended",1,0)</f>
        <v/>
      </c>
      <c r="V249" s="15" t="n"/>
      <c r="W249" s="15">
        <f t="array" ref="W249">_xlfn.XLOOKUP(1,(CM_CT2[Contract Number Customer]=$E248)*(CM_CT2[Delivery Batch]=$F248)*(CM_CT2[Row Type]="Batch"),CM_CT2[Contract Flex])</f>
        <v/>
      </c>
      <c r="X249" s="54">
        <f t="array" ref="X249">_xlfn.XLOOKUP(1,(CM_CT2[Contract Number Customer]=$E248)*(CM_CT2[Delivery Batch]=$F248)*(CM_CT2[Row Type]="Batch"),CM_CT2[Flex StartDate])</f>
        <v/>
      </c>
      <c r="Y249" s="54">
        <f t="array" ref="Y249">_xlfn.XLOOKUP(1,(CM_CT2[Contract Number Customer]=$E248)*(CM_CT2[Delivery Batch]=$F248)*(CM_CT2[Row Type]="Batch"),CM_CT2[Flex EndDate])</f>
        <v/>
      </c>
      <c r="Z249" s="15">
        <f t="array" ref="Z249">_xlfn.XLOOKUP(1,(CM_CT2[Contract Number Customer]=$E248)*(CM_CT2[Delivery Batch]=$F248)*(CM_CT2[Row Type]="Batch"),CM_CT2[Contract Status])</f>
        <v/>
      </c>
      <c r="AA249" s="15" t="n"/>
      <c r="AB249" s="74" t="n"/>
      <c r="AC249" s="74" t="n"/>
      <c r="AD249" s="131">
        <f t="array" ref="AD249">+_xlfn.XLOOKUP(1,(Table_Mietpos[Vertragsnummer]=CM_CT2[[#This Row],[Contract Number M3]])*(Table_Mietpos[Auftragspos.]=CM_CT2[[#This Row],[Rentalposition M3]]),Table_Mietpos[Gueltig_ab])</f>
        <v/>
      </c>
      <c r="AE249" s="131">
        <f t="array" ref="AE249">+_xlfn.XLOOKUP(1,(Table_Mietpos[Vertragsnummer]=CM_CT2[[#This Row],[Contract Number M3]])*(Table_Mietpos[Auftragspos.]=CM_CT2[[#This Row],[Rentalposition M3]]),Table_Mietpos[Gueltig_bis])</f>
        <v/>
      </c>
      <c r="AF249" s="50">
        <f t="array" ref="AF249">+_xlfn.XLOOKUP(1,(CM_CT2[Contract Number Customer]=CM_CT2[[#This Row],[Contract Number Customer]])*(CM_CT2[Row Type]="Header"),CM_CT2[Contract Lenght Initial])</f>
        <v/>
      </c>
      <c r="AG249" s="136">
        <f>+CM_CT2[[#This Row],[Rental EndDate]]</f>
        <v/>
      </c>
      <c r="AH249" s="305" t="n"/>
      <c r="AI249" s="305" t="n"/>
      <c r="AJ249" s="305" t="n"/>
      <c r="AK249" s="53" t="n"/>
      <c r="AL249" s="15">
        <f t="array" ref="AL249">+_xlfn.XLOOKUP(1,(CM_CT2[Contract Number Customer]=CM_CT2[[#This Row],[Contract Number Customer]])*(CM_CT2[Row Type]="Header"),CM_CT2[Early Termination Category])</f>
        <v/>
      </c>
      <c r="AM249" s="136">
        <f t="array" ref="AM249">_xlfn.XLOOKUP(1,(CM_CT2[Contract Number Customer]=$E248)*(CM_CT2[Delivery Batch]=$F248)*(CM_CT2[Row Type]="Batch"),CM_CT2[Early Termination cut-off date1])</f>
        <v/>
      </c>
      <c r="AN249" s="136">
        <f t="array" ref="AN249">_xlfn.XLOOKUP(1,(CM_CT2[Contract Number Customer]=$E248)*(CM_CT2[Delivery Batch]=$F248)*(CM_CT2[Row Type]="Batch"),CM_CT2[Early Termination cut-off date2])</f>
        <v/>
      </c>
      <c r="AO249" s="53">
        <f t="array" ref="AO249">+_xlfn.XLOOKUP(1,(CM_CT2[Contract Number Customer]=CM_CT2[[#This Row],[Contract Number Customer]])*(CM_CT2[Row Type]="Header"),CM_CT2[Early Termination Notice Period Mths])</f>
        <v/>
      </c>
      <c r="AP249" s="53">
        <f t="array" ref="AP249">+_xlfn.XLOOKUP(1,(CM_CT2[Contract Number Customer]=CM_CT2[[#This Row],[Contract Number Customer]])*(CM_CT2[Row Type]="Header"),CM_CT2[Duly Termination Notice Period Mths])</f>
        <v/>
      </c>
      <c r="AQ249" s="54" t="n"/>
      <c r="AR249" s="54">
        <f t="array" ref="AR249">+_xlfn.XLOOKUP(1,(CM_CT2[[#This Row],[Contract Number M3]]=Next_possible_notice[Contract Number M3])*(CM_CT2[[#This Row],[Rentalposition M3]]=Next_possible_notice[Rentalposition M3]),Next_possible_notice[NoticeDateCalc])</f>
        <v/>
      </c>
      <c r="AS249" s="117" t="n"/>
      <c r="AT249" s="75" t="n"/>
      <c r="AU249" s="75" t="n"/>
      <c r="AV249" s="75" t="n"/>
      <c r="AW249" s="75" t="n"/>
      <c r="AX249" s="53" t="n"/>
      <c r="AY249" s="75" t="n"/>
      <c r="AZ249" s="54" t="n"/>
      <c r="BA249" s="50">
        <f t="array" ref="BA249">+_xlfn.XLOOKUP(1,(CM_CT2[Contract Number Customer]=CM_CT2[[#This Row],[Contract Number Customer]])*(CM_CT2[Row Type]="Header"),CM_CT2[Contract Lenght Early Clause &amp; Option])</f>
        <v/>
      </c>
      <c r="BB249" s="15" t="n"/>
      <c r="BC249" s="15" t="n"/>
      <c r="BD249" s="15" t="n"/>
      <c r="BE249" s="15" t="n"/>
      <c r="BF249" s="15" t="n"/>
      <c r="BG249" s="15" t="n"/>
      <c r="BH249" s="24" t="n"/>
      <c r="BI249" s="10" t="n"/>
      <c r="BJ249" s="118" t="n"/>
      <c r="BK249" s="24" t="n"/>
      <c r="BL249" s="24" t="n"/>
      <c r="BM249" s="50">
        <f t="array" ref="BM249">+_xlfn.XLOOKUP(1,(CM_CT2[Contract Number Customer]=CM_CT2[[#This Row],[Contract Number Customer]])*(CM_CT2[Row Type]="Header"),CM_CT2[Contract Mileage])</f>
        <v/>
      </c>
      <c r="BN249" s="50" t="n"/>
      <c r="BO249" s="54" t="n"/>
      <c r="BP249" s="54">
        <f t="array" ref="BP249">+_xlfn.XLOOKUP(1,(CM_CT2[Contract Number Customer]=CM_CT2[[#This Row],[Contract Number Customer]])*(CM_CT2[Row Type]="Header"),CM_CT2[Currency])</f>
        <v/>
      </c>
      <c r="BQ249" s="75">
        <f t="array" ref="BQ249">+_xlfn.XLOOKUP(1,(CM_CT2[Contract Number Customer]=CM_CT2[[#This Row],[Contract Number Customer]])*(CM_CT2[Row Type]="Header"),CM_CT2[Lease Rate EUR])</f>
        <v/>
      </c>
      <c r="BR249" s="306" t="n"/>
      <c r="BS249" s="306" t="n"/>
      <c r="BT249" s="177" t="n"/>
      <c r="BU249" s="306" t="n"/>
      <c r="BV249" s="179">
        <f t="array" ref="BV249">+_xlfn.XLOOKUP(1,(Table_Mietpos[Vertragsnummer]=CM_CT2[[#This Row],[Contract Number M3]])*(Table_Mietpos[Auftragspos.]=CM_CT2[[#This Row],[Rentalposition M3]]),Table_Mietpos[Nettosatz/Typ])</f>
        <v/>
      </c>
      <c r="BW249" s="306" t="n"/>
      <c r="BX249" s="75" t="n"/>
      <c r="BY249" s="75" t="n"/>
      <c r="BZ249" s="75" t="n"/>
      <c r="CA249" s="75" t="n"/>
      <c r="CB249" s="75" t="n"/>
      <c r="CC249" s="307" t="n"/>
      <c r="CD249" s="307" t="n"/>
      <c r="CE249" s="307" t="n"/>
      <c r="CF249" s="307" t="n"/>
      <c r="CG249" s="28" t="n"/>
      <c r="CH249" s="28" t="n"/>
      <c r="CI249" s="28" t="n"/>
      <c r="CJ249" s="186" t="n"/>
      <c r="CK249" s="307" t="n"/>
      <c r="CL249" s="306" t="n"/>
      <c r="CM249" s="12" t="n"/>
      <c r="CN249" s="20" t="n"/>
      <c r="CO249" s="142" t="n"/>
      <c r="CP249" s="142" t="n"/>
      <c r="CQ249" s="142" t="n"/>
      <c r="CR249" s="20" t="n"/>
    </row>
    <row r="250" ht="15" customHeight="1" s="287">
      <c r="B250" s="11" t="n"/>
      <c r="C250" s="14" t="inlineStr">
        <is>
          <t>V700010</t>
        </is>
      </c>
      <c r="D250" s="10" t="n"/>
      <c r="E250" s="15">
        <f t="array" ref="E250">+_xlfn.XLOOKUP(1,(CM_CT2[Contract Number M3]=CM_CT2[[#This Row],[Contract Number M3]])*(CM_CT2[Row Type]="Header"),CM_CT2[Contract Number Customer])</f>
        <v/>
      </c>
      <c r="F250" s="10" t="n">
        <v>5</v>
      </c>
      <c r="G250" s="10" t="inlineStr">
        <is>
          <t>Wagon</t>
        </is>
      </c>
      <c r="H250" s="10" t="n">
        <v>41</v>
      </c>
      <c r="I250" s="73">
        <f t="array" ref="I250">+_xlfn.XLOOKUP(1,(Table_Mietpos[Vertragsnummer]=CM[[#This Row],[Contract Number M3]])*(Table_Mietpos[Auftragspos.]=CM[[#This Row],[Rentalposition M3]]),Table_Mietpos[ChNr])</f>
        <v/>
      </c>
      <c r="J250" s="72">
        <f t="array" ref="J250">+_xlfn.XLOOKUP(1,(CM_CT2[Contract Number Customer]=CM_CT2[[#This Row],[Contract Number Customer]])*(CM_CT2[Row Type]="Header"),CM_CT2[Customer])</f>
        <v/>
      </c>
      <c r="K250" s="51" t="n"/>
      <c r="L250" s="51" t="n"/>
      <c r="M250" s="15">
        <f t="array" ref="M250">+_xlfn.XLOOKUP(1,(CM_CT2[Contract Number Customer]=CM_CT2[[#This Row],[Contract Number Customer]])*(CM_CT2[Row Type]="Header"),CM_CT2[Sales Manager])</f>
        <v/>
      </c>
      <c r="N250" s="15">
        <f t="array" ref="N250">+_xlfn.XLOOKUP(1,(CM_CT2[Contract Number Customer]=CM_CT2[[#This Row],[Contract Number Customer]])*(CM_CT2[Row Type]="Header"),CM_CT2[Wagon Type])</f>
        <v/>
      </c>
      <c r="O250" s="10" t="n">
        <v>1</v>
      </c>
      <c r="P250" s="10" t="n"/>
      <c r="Q250" s="10" t="n"/>
      <c r="R250" s="10" t="n">
        <v>1</v>
      </c>
      <c r="S250" s="10" t="n"/>
      <c r="T250" s="10" t="n">
        <v>1</v>
      </c>
      <c r="U250" s="15">
        <f>+IF(CM_CT2[[#This Row],[Contract Status]]&lt;&gt;"ended",1,0)</f>
        <v/>
      </c>
      <c r="V250" s="15" t="n"/>
      <c r="W250" s="15">
        <f t="array" ref="W250">_xlfn.XLOOKUP(1,(CM_CT2[Contract Number Customer]=$E249)*(CM_CT2[Delivery Batch]=$F249)*(CM_CT2[Row Type]="Batch"),CM_CT2[Contract Flex])</f>
        <v/>
      </c>
      <c r="X250" s="54">
        <f t="array" ref="X250">_xlfn.XLOOKUP(1,(CM_CT2[Contract Number Customer]=$E249)*(CM_CT2[Delivery Batch]=$F249)*(CM_CT2[Row Type]="Batch"),CM_CT2[Flex StartDate])</f>
        <v/>
      </c>
      <c r="Y250" s="54">
        <f t="array" ref="Y250">_xlfn.XLOOKUP(1,(CM_CT2[Contract Number Customer]=$E249)*(CM_CT2[Delivery Batch]=$F249)*(CM_CT2[Row Type]="Batch"),CM_CT2[Flex EndDate])</f>
        <v/>
      </c>
      <c r="Z250" s="15">
        <f t="array" ref="Z250">_xlfn.XLOOKUP(1,(CM_CT2[Contract Number Customer]=$E249)*(CM_CT2[Delivery Batch]=$F249)*(CM_CT2[Row Type]="Batch"),CM_CT2[Contract Status])</f>
        <v/>
      </c>
      <c r="AA250" s="15" t="n"/>
      <c r="AB250" s="74" t="n"/>
      <c r="AC250" s="74" t="n"/>
      <c r="AD250" s="131">
        <f t="array" ref="AD250">+_xlfn.XLOOKUP(1,(Table_Mietpos[Vertragsnummer]=CM_CT2[[#This Row],[Contract Number M3]])*(Table_Mietpos[Auftragspos.]=CM_CT2[[#This Row],[Rentalposition M3]]),Table_Mietpos[Gueltig_ab])</f>
        <v/>
      </c>
      <c r="AE250" s="131">
        <f t="array" ref="AE250">+_xlfn.XLOOKUP(1,(Table_Mietpos[Vertragsnummer]=CM_CT2[[#This Row],[Contract Number M3]])*(Table_Mietpos[Auftragspos.]=CM_CT2[[#This Row],[Rentalposition M3]]),Table_Mietpos[Gueltig_bis])</f>
        <v/>
      </c>
      <c r="AF250" s="50">
        <f t="array" ref="AF250">+_xlfn.XLOOKUP(1,(CM_CT2[Contract Number Customer]=CM_CT2[[#This Row],[Contract Number Customer]])*(CM_CT2[Row Type]="Header"),CM_CT2[Contract Lenght Initial])</f>
        <v/>
      </c>
      <c r="AG250" s="136">
        <f>+CM_CT2[[#This Row],[Rental EndDate]]</f>
        <v/>
      </c>
      <c r="AH250" s="305" t="n"/>
      <c r="AI250" s="305" t="n"/>
      <c r="AJ250" s="305" t="n"/>
      <c r="AK250" s="53" t="n"/>
      <c r="AL250" s="15">
        <f t="array" ref="AL250">+_xlfn.XLOOKUP(1,(CM_CT2[Contract Number Customer]=CM_CT2[[#This Row],[Contract Number Customer]])*(CM_CT2[Row Type]="Header"),CM_CT2[Early Termination Category])</f>
        <v/>
      </c>
      <c r="AM250" s="136">
        <f t="array" ref="AM250">_xlfn.XLOOKUP(1,(CM_CT2[Contract Number Customer]=$E249)*(CM_CT2[Delivery Batch]=$F249)*(CM_CT2[Row Type]="Batch"),CM_CT2[Early Termination cut-off date1])</f>
        <v/>
      </c>
      <c r="AN250" s="136">
        <f t="array" ref="AN250">_xlfn.XLOOKUP(1,(CM_CT2[Contract Number Customer]=$E249)*(CM_CT2[Delivery Batch]=$F249)*(CM_CT2[Row Type]="Batch"),CM_CT2[Early Termination cut-off date2])</f>
        <v/>
      </c>
      <c r="AO250" s="53">
        <f t="array" ref="AO250">+_xlfn.XLOOKUP(1,(CM_CT2[Contract Number Customer]=CM_CT2[[#This Row],[Contract Number Customer]])*(CM_CT2[Row Type]="Header"),CM_CT2[Early Termination Notice Period Mths])</f>
        <v/>
      </c>
      <c r="AP250" s="53">
        <f t="array" ref="AP250">+_xlfn.XLOOKUP(1,(CM_CT2[Contract Number Customer]=CM_CT2[[#This Row],[Contract Number Customer]])*(CM_CT2[Row Type]="Header"),CM_CT2[Duly Termination Notice Period Mths])</f>
        <v/>
      </c>
      <c r="AQ250" s="54" t="n"/>
      <c r="AR250" s="54">
        <f t="array" ref="AR250">+_xlfn.XLOOKUP(1,(CM_CT2[[#This Row],[Contract Number M3]]=Next_possible_notice[Contract Number M3])*(CM_CT2[[#This Row],[Rentalposition M3]]=Next_possible_notice[Rentalposition M3]),Next_possible_notice[NoticeDateCalc])</f>
        <v/>
      </c>
      <c r="AS250" s="117" t="n"/>
      <c r="AT250" s="75" t="n"/>
      <c r="AU250" s="75" t="n"/>
      <c r="AV250" s="75" t="n"/>
      <c r="AW250" s="75" t="n"/>
      <c r="AX250" s="53" t="n"/>
      <c r="AY250" s="75" t="n"/>
      <c r="AZ250" s="54" t="n"/>
      <c r="BA250" s="50">
        <f t="array" ref="BA250">+_xlfn.XLOOKUP(1,(CM_CT2[Contract Number Customer]=CM_CT2[[#This Row],[Contract Number Customer]])*(CM_CT2[Row Type]="Header"),CM_CT2[Contract Lenght Early Clause &amp; Option])</f>
        <v/>
      </c>
      <c r="BB250" s="15" t="n"/>
      <c r="BC250" s="15" t="n"/>
      <c r="BD250" s="15" t="n"/>
      <c r="BE250" s="15" t="n"/>
      <c r="BF250" s="15" t="n"/>
      <c r="BG250" s="15" t="n"/>
      <c r="BH250" s="24" t="n"/>
      <c r="BI250" s="10" t="n"/>
      <c r="BJ250" s="118" t="n"/>
      <c r="BK250" s="24" t="n"/>
      <c r="BL250" s="24" t="n"/>
      <c r="BM250" s="50">
        <f t="array" ref="BM250">+_xlfn.XLOOKUP(1,(CM_CT2[Contract Number Customer]=CM_CT2[[#This Row],[Contract Number Customer]])*(CM_CT2[Row Type]="Header"),CM_CT2[Contract Mileage])</f>
        <v/>
      </c>
      <c r="BN250" s="50" t="n"/>
      <c r="BO250" s="54" t="n"/>
      <c r="BP250" s="54">
        <f t="array" ref="BP250">+_xlfn.XLOOKUP(1,(CM_CT2[Contract Number Customer]=CM_CT2[[#This Row],[Contract Number Customer]])*(CM_CT2[Row Type]="Header"),CM_CT2[Currency])</f>
        <v/>
      </c>
      <c r="BQ250" s="75">
        <f t="array" ref="BQ250">+_xlfn.XLOOKUP(1,(CM_CT2[Contract Number Customer]=CM_CT2[[#This Row],[Contract Number Customer]])*(CM_CT2[Row Type]="Header"),CM_CT2[Lease Rate EUR])</f>
        <v/>
      </c>
      <c r="BR250" s="306" t="n"/>
      <c r="BS250" s="306" t="n"/>
      <c r="BT250" s="177" t="n"/>
      <c r="BU250" s="306" t="n"/>
      <c r="BV250" s="179">
        <f t="array" ref="BV250">+_xlfn.XLOOKUP(1,(Table_Mietpos[Vertragsnummer]=CM_CT2[[#This Row],[Contract Number M3]])*(Table_Mietpos[Auftragspos.]=CM_CT2[[#This Row],[Rentalposition M3]]),Table_Mietpos[Nettosatz/Typ])</f>
        <v/>
      </c>
      <c r="BW250" s="306" t="n"/>
      <c r="BX250" s="75" t="n"/>
      <c r="BY250" s="75" t="n"/>
      <c r="BZ250" s="75" t="n"/>
      <c r="CA250" s="75" t="n"/>
      <c r="CB250" s="75" t="n"/>
      <c r="CC250" s="307" t="n"/>
      <c r="CD250" s="307" t="n"/>
      <c r="CE250" s="307" t="n"/>
      <c r="CF250" s="307" t="n"/>
      <c r="CG250" s="28" t="n"/>
      <c r="CH250" s="28" t="n"/>
      <c r="CI250" s="28" t="n"/>
      <c r="CJ250" s="186" t="n"/>
      <c r="CK250" s="307" t="n"/>
      <c r="CL250" s="306" t="n"/>
      <c r="CM250" s="12" t="n"/>
      <c r="CN250" s="20" t="n"/>
      <c r="CO250" s="142" t="n"/>
      <c r="CP250" s="142" t="n"/>
      <c r="CQ250" s="142" t="n"/>
      <c r="CR250" s="20" t="n"/>
    </row>
    <row r="251" ht="15" customHeight="1" s="287">
      <c r="B251" s="11" t="n"/>
      <c r="C251" s="14" t="inlineStr">
        <is>
          <t>V700010</t>
        </is>
      </c>
      <c r="D251" s="10" t="n"/>
      <c r="E251" s="15">
        <f t="array" ref="E251">+_xlfn.XLOOKUP(1,(CM_CT2[Contract Number M3]=CM_CT2[[#This Row],[Contract Number M3]])*(CM_CT2[Row Type]="Header"),CM_CT2[Contract Number Customer])</f>
        <v/>
      </c>
      <c r="F251" s="10" t="n">
        <v>5</v>
      </c>
      <c r="G251" s="10" t="inlineStr">
        <is>
          <t>Wagon</t>
        </is>
      </c>
      <c r="H251" s="10" t="n">
        <v>42</v>
      </c>
      <c r="I251" s="73">
        <f t="array" ref="I251">+_xlfn.XLOOKUP(1,(Table_Mietpos[Vertragsnummer]=CM[[#This Row],[Contract Number M3]])*(Table_Mietpos[Auftragspos.]=CM[[#This Row],[Rentalposition M3]]),Table_Mietpos[ChNr])</f>
        <v/>
      </c>
      <c r="J251" s="72">
        <f t="array" ref="J251">+_xlfn.XLOOKUP(1,(CM_CT2[Contract Number Customer]=CM_CT2[[#This Row],[Contract Number Customer]])*(CM_CT2[Row Type]="Header"),CM_CT2[Customer])</f>
        <v/>
      </c>
      <c r="K251" s="51" t="n"/>
      <c r="L251" s="51" t="n"/>
      <c r="M251" s="15">
        <f t="array" ref="M251">+_xlfn.XLOOKUP(1,(CM_CT2[Contract Number Customer]=CM_CT2[[#This Row],[Contract Number Customer]])*(CM_CT2[Row Type]="Header"),CM_CT2[Sales Manager])</f>
        <v/>
      </c>
      <c r="N251" s="15">
        <f t="array" ref="N251">+_xlfn.XLOOKUP(1,(CM_CT2[Contract Number Customer]=CM_CT2[[#This Row],[Contract Number Customer]])*(CM_CT2[Row Type]="Header"),CM_CT2[Wagon Type])</f>
        <v/>
      </c>
      <c r="O251" s="10" t="n">
        <v>1</v>
      </c>
      <c r="P251" s="10" t="n"/>
      <c r="Q251" s="10" t="n"/>
      <c r="R251" s="10" t="n">
        <v>1</v>
      </c>
      <c r="S251" s="10" t="n"/>
      <c r="T251" s="10" t="n">
        <v>1</v>
      </c>
      <c r="U251" s="15">
        <f>+IF(CM_CT2[[#This Row],[Contract Status]]&lt;&gt;"ended",1,0)</f>
        <v/>
      </c>
      <c r="V251" s="15" t="n"/>
      <c r="W251" s="15">
        <f t="array" ref="W251">_xlfn.XLOOKUP(1,(CM_CT2[Contract Number Customer]=$E250)*(CM_CT2[Delivery Batch]=$F250)*(CM_CT2[Row Type]="Batch"),CM_CT2[Contract Flex])</f>
        <v/>
      </c>
      <c r="X251" s="54">
        <f t="array" ref="X251">_xlfn.XLOOKUP(1,(CM_CT2[Contract Number Customer]=$E250)*(CM_CT2[Delivery Batch]=$F250)*(CM_CT2[Row Type]="Batch"),CM_CT2[Flex StartDate])</f>
        <v/>
      </c>
      <c r="Y251" s="54">
        <f t="array" ref="Y251">_xlfn.XLOOKUP(1,(CM_CT2[Contract Number Customer]=$E250)*(CM_CT2[Delivery Batch]=$F250)*(CM_CT2[Row Type]="Batch"),CM_CT2[Flex EndDate])</f>
        <v/>
      </c>
      <c r="Z251" s="15">
        <f t="array" ref="Z251">_xlfn.XLOOKUP(1,(CM_CT2[Contract Number Customer]=$E250)*(CM_CT2[Delivery Batch]=$F250)*(CM_CT2[Row Type]="Batch"),CM_CT2[Contract Status])</f>
        <v/>
      </c>
      <c r="AA251" s="15" t="n"/>
      <c r="AB251" s="74" t="n"/>
      <c r="AC251" s="74" t="n"/>
      <c r="AD251" s="131">
        <f t="array" ref="AD251">+_xlfn.XLOOKUP(1,(Table_Mietpos[Vertragsnummer]=CM_CT2[[#This Row],[Contract Number M3]])*(Table_Mietpos[Auftragspos.]=CM_CT2[[#This Row],[Rentalposition M3]]),Table_Mietpos[Gueltig_ab])</f>
        <v/>
      </c>
      <c r="AE251" s="131">
        <f t="array" ref="AE251">+_xlfn.XLOOKUP(1,(Table_Mietpos[Vertragsnummer]=CM_CT2[[#This Row],[Contract Number M3]])*(Table_Mietpos[Auftragspos.]=CM_CT2[[#This Row],[Rentalposition M3]]),Table_Mietpos[Gueltig_bis])</f>
        <v/>
      </c>
      <c r="AF251" s="50">
        <f t="array" ref="AF251">+_xlfn.XLOOKUP(1,(CM_CT2[Contract Number Customer]=CM_CT2[[#This Row],[Contract Number Customer]])*(CM_CT2[Row Type]="Header"),CM_CT2[Contract Lenght Initial])</f>
        <v/>
      </c>
      <c r="AG251" s="136">
        <f>+CM_CT2[[#This Row],[Rental EndDate]]</f>
        <v/>
      </c>
      <c r="AH251" s="305" t="n"/>
      <c r="AI251" s="305" t="n"/>
      <c r="AJ251" s="305" t="n"/>
      <c r="AK251" s="53" t="n"/>
      <c r="AL251" s="15">
        <f t="array" ref="AL251">+_xlfn.XLOOKUP(1,(CM_CT2[Contract Number Customer]=CM_CT2[[#This Row],[Contract Number Customer]])*(CM_CT2[Row Type]="Header"),CM_CT2[Early Termination Category])</f>
        <v/>
      </c>
      <c r="AM251" s="136">
        <f t="array" ref="AM251">_xlfn.XLOOKUP(1,(CM_CT2[Contract Number Customer]=$E250)*(CM_CT2[Delivery Batch]=$F250)*(CM_CT2[Row Type]="Batch"),CM_CT2[Early Termination cut-off date1])</f>
        <v/>
      </c>
      <c r="AN251" s="136">
        <f t="array" ref="AN251">_xlfn.XLOOKUP(1,(CM_CT2[Contract Number Customer]=$E250)*(CM_CT2[Delivery Batch]=$F250)*(CM_CT2[Row Type]="Batch"),CM_CT2[Early Termination cut-off date2])</f>
        <v/>
      </c>
      <c r="AO251" s="53">
        <f t="array" ref="AO251">+_xlfn.XLOOKUP(1,(CM_CT2[Contract Number Customer]=CM_CT2[[#This Row],[Contract Number Customer]])*(CM_CT2[Row Type]="Header"),CM_CT2[Early Termination Notice Period Mths])</f>
        <v/>
      </c>
      <c r="AP251" s="53">
        <f t="array" ref="AP251">+_xlfn.XLOOKUP(1,(CM_CT2[Contract Number Customer]=CM_CT2[[#This Row],[Contract Number Customer]])*(CM_CT2[Row Type]="Header"),CM_CT2[Duly Termination Notice Period Mths])</f>
        <v/>
      </c>
      <c r="AQ251" s="54" t="n"/>
      <c r="AR251" s="54">
        <f t="array" ref="AR251">+_xlfn.XLOOKUP(1,(CM_CT2[[#This Row],[Contract Number M3]]=Next_possible_notice[Contract Number M3])*(CM_CT2[[#This Row],[Rentalposition M3]]=Next_possible_notice[Rentalposition M3]),Next_possible_notice[NoticeDateCalc])</f>
        <v/>
      </c>
      <c r="AS251" s="117" t="n"/>
      <c r="AT251" s="75" t="n"/>
      <c r="AU251" s="75" t="n"/>
      <c r="AV251" s="75" t="n"/>
      <c r="AW251" s="75" t="n"/>
      <c r="AX251" s="53" t="n"/>
      <c r="AY251" s="75" t="n"/>
      <c r="AZ251" s="54" t="n"/>
      <c r="BA251" s="50">
        <f t="array" ref="BA251">+_xlfn.XLOOKUP(1,(CM_CT2[Contract Number Customer]=CM_CT2[[#This Row],[Contract Number Customer]])*(CM_CT2[Row Type]="Header"),CM_CT2[Contract Lenght Early Clause &amp; Option])</f>
        <v/>
      </c>
      <c r="BB251" s="15" t="n"/>
      <c r="BC251" s="15" t="n"/>
      <c r="BD251" s="15" t="n"/>
      <c r="BE251" s="15" t="n"/>
      <c r="BF251" s="15" t="n"/>
      <c r="BG251" s="15" t="n"/>
      <c r="BH251" s="24" t="n"/>
      <c r="BI251" s="10" t="n"/>
      <c r="BJ251" s="118" t="n"/>
      <c r="BK251" s="24" t="n"/>
      <c r="BL251" s="24" t="n"/>
      <c r="BM251" s="50">
        <f t="array" ref="BM251">+_xlfn.XLOOKUP(1,(CM_CT2[Contract Number Customer]=CM_CT2[[#This Row],[Contract Number Customer]])*(CM_CT2[Row Type]="Header"),CM_CT2[Contract Mileage])</f>
        <v/>
      </c>
      <c r="BN251" s="50" t="n"/>
      <c r="BO251" s="54" t="n"/>
      <c r="BP251" s="54">
        <f t="array" ref="BP251">+_xlfn.XLOOKUP(1,(CM_CT2[Contract Number Customer]=CM_CT2[[#This Row],[Contract Number Customer]])*(CM_CT2[Row Type]="Header"),CM_CT2[Currency])</f>
        <v/>
      </c>
      <c r="BQ251" s="75">
        <f t="array" ref="BQ251">+_xlfn.XLOOKUP(1,(CM_CT2[Contract Number Customer]=CM_CT2[[#This Row],[Contract Number Customer]])*(CM_CT2[Row Type]="Header"),CM_CT2[Lease Rate EUR])</f>
        <v/>
      </c>
      <c r="BR251" s="306" t="n"/>
      <c r="BS251" s="306" t="n"/>
      <c r="BT251" s="177" t="n"/>
      <c r="BU251" s="306" t="n"/>
      <c r="BV251" s="179">
        <f t="array" ref="BV251">+_xlfn.XLOOKUP(1,(Table_Mietpos[Vertragsnummer]=CM_CT2[[#This Row],[Contract Number M3]])*(Table_Mietpos[Auftragspos.]=CM_CT2[[#This Row],[Rentalposition M3]]),Table_Mietpos[Nettosatz/Typ])</f>
        <v/>
      </c>
      <c r="BW251" s="306" t="n"/>
      <c r="BX251" s="75" t="n"/>
      <c r="BY251" s="75" t="n"/>
      <c r="BZ251" s="75" t="n"/>
      <c r="CA251" s="75" t="n"/>
      <c r="CB251" s="75" t="n"/>
      <c r="CC251" s="307" t="n"/>
      <c r="CD251" s="307" t="n"/>
      <c r="CE251" s="307" t="n"/>
      <c r="CF251" s="307" t="n"/>
      <c r="CG251" s="28" t="n"/>
      <c r="CH251" s="28" t="n"/>
      <c r="CI251" s="28" t="n"/>
      <c r="CJ251" s="186" t="n"/>
      <c r="CK251" s="307" t="n"/>
      <c r="CL251" s="306" t="n"/>
      <c r="CM251" s="12" t="n"/>
      <c r="CN251" s="20" t="n"/>
      <c r="CO251" s="142" t="n"/>
      <c r="CP251" s="142" t="n"/>
      <c r="CQ251" s="142" t="n"/>
      <c r="CR251" s="20" t="n"/>
    </row>
    <row r="252" ht="15" customHeight="1" s="287">
      <c r="B252" s="11" t="n"/>
      <c r="C252" s="14" t="inlineStr">
        <is>
          <t>V700010</t>
        </is>
      </c>
      <c r="D252" s="10" t="n"/>
      <c r="E252" s="15">
        <f t="array" ref="E252">+_xlfn.XLOOKUP(1,(CM_CT2[Contract Number M3]=CM_CT2[[#This Row],[Contract Number M3]])*(CM_CT2[Row Type]="Header"),CM_CT2[Contract Number Customer])</f>
        <v/>
      </c>
      <c r="F252" s="10" t="n">
        <v>5</v>
      </c>
      <c r="G252" s="10" t="inlineStr">
        <is>
          <t>Wagon</t>
        </is>
      </c>
      <c r="H252" s="10" t="n">
        <v>43</v>
      </c>
      <c r="I252" s="73">
        <f t="array" ref="I252">+_xlfn.XLOOKUP(1,(Table_Mietpos[Vertragsnummer]=CM[[#This Row],[Contract Number M3]])*(Table_Mietpos[Auftragspos.]=CM[[#This Row],[Rentalposition M3]]),Table_Mietpos[ChNr])</f>
        <v/>
      </c>
      <c r="J252" s="72">
        <f t="array" ref="J252">+_xlfn.XLOOKUP(1,(CM_CT2[Contract Number Customer]=CM_CT2[[#This Row],[Contract Number Customer]])*(CM_CT2[Row Type]="Header"),CM_CT2[Customer])</f>
        <v/>
      </c>
      <c r="K252" s="51" t="n"/>
      <c r="L252" s="51" t="n"/>
      <c r="M252" s="15">
        <f t="array" ref="M252">+_xlfn.XLOOKUP(1,(CM_CT2[Contract Number Customer]=CM_CT2[[#This Row],[Contract Number Customer]])*(CM_CT2[Row Type]="Header"),CM_CT2[Sales Manager])</f>
        <v/>
      </c>
      <c r="N252" s="15">
        <f t="array" ref="N252">+_xlfn.XLOOKUP(1,(CM_CT2[Contract Number Customer]=CM_CT2[[#This Row],[Contract Number Customer]])*(CM_CT2[Row Type]="Header"),CM_CT2[Wagon Type])</f>
        <v/>
      </c>
      <c r="O252" s="10" t="n">
        <v>1</v>
      </c>
      <c r="P252" s="10" t="n"/>
      <c r="Q252" s="10" t="n"/>
      <c r="R252" s="10" t="n">
        <v>1</v>
      </c>
      <c r="S252" s="10" t="n"/>
      <c r="T252" s="10" t="n">
        <v>1</v>
      </c>
      <c r="U252" s="15">
        <f>+IF(CM_CT2[[#This Row],[Contract Status]]&lt;&gt;"ended",1,0)</f>
        <v/>
      </c>
      <c r="V252" s="15" t="n"/>
      <c r="W252" s="15">
        <f t="array" ref="W252">_xlfn.XLOOKUP(1,(CM_CT2[Contract Number Customer]=$E251)*(CM_CT2[Delivery Batch]=$F251)*(CM_CT2[Row Type]="Batch"),CM_CT2[Contract Flex])</f>
        <v/>
      </c>
      <c r="X252" s="54">
        <f t="array" ref="X252">_xlfn.XLOOKUP(1,(CM_CT2[Contract Number Customer]=$E251)*(CM_CT2[Delivery Batch]=$F251)*(CM_CT2[Row Type]="Batch"),CM_CT2[Flex StartDate])</f>
        <v/>
      </c>
      <c r="Y252" s="54">
        <f t="array" ref="Y252">_xlfn.XLOOKUP(1,(CM_CT2[Contract Number Customer]=$E251)*(CM_CT2[Delivery Batch]=$F251)*(CM_CT2[Row Type]="Batch"),CM_CT2[Flex EndDate])</f>
        <v/>
      </c>
      <c r="Z252" s="15">
        <f t="array" ref="Z252">_xlfn.XLOOKUP(1,(CM_CT2[Contract Number Customer]=$E251)*(CM_CT2[Delivery Batch]=$F251)*(CM_CT2[Row Type]="Batch"),CM_CT2[Contract Status])</f>
        <v/>
      </c>
      <c r="AA252" s="15" t="n"/>
      <c r="AB252" s="74" t="n"/>
      <c r="AC252" s="74" t="n"/>
      <c r="AD252" s="131">
        <f t="array" ref="AD252">+_xlfn.XLOOKUP(1,(Table_Mietpos[Vertragsnummer]=CM_CT2[[#This Row],[Contract Number M3]])*(Table_Mietpos[Auftragspos.]=CM_CT2[[#This Row],[Rentalposition M3]]),Table_Mietpos[Gueltig_ab])</f>
        <v/>
      </c>
      <c r="AE252" s="131">
        <f t="array" ref="AE252">+_xlfn.XLOOKUP(1,(Table_Mietpos[Vertragsnummer]=CM_CT2[[#This Row],[Contract Number M3]])*(Table_Mietpos[Auftragspos.]=CM_CT2[[#This Row],[Rentalposition M3]]),Table_Mietpos[Gueltig_bis])</f>
        <v/>
      </c>
      <c r="AF252" s="50">
        <f t="array" ref="AF252">+_xlfn.XLOOKUP(1,(CM_CT2[Contract Number Customer]=CM_CT2[[#This Row],[Contract Number Customer]])*(CM_CT2[Row Type]="Header"),CM_CT2[Contract Lenght Initial])</f>
        <v/>
      </c>
      <c r="AG252" s="136">
        <f>+CM_CT2[[#This Row],[Rental EndDate]]</f>
        <v/>
      </c>
      <c r="AH252" s="305" t="n"/>
      <c r="AI252" s="305" t="n"/>
      <c r="AJ252" s="305" t="n"/>
      <c r="AK252" s="53" t="n"/>
      <c r="AL252" s="15">
        <f t="array" ref="AL252">+_xlfn.XLOOKUP(1,(CM_CT2[Contract Number Customer]=CM_CT2[[#This Row],[Contract Number Customer]])*(CM_CT2[Row Type]="Header"),CM_CT2[Early Termination Category])</f>
        <v/>
      </c>
      <c r="AM252" s="136">
        <f t="array" ref="AM252">_xlfn.XLOOKUP(1,(CM_CT2[Contract Number Customer]=$E251)*(CM_CT2[Delivery Batch]=$F251)*(CM_CT2[Row Type]="Batch"),CM_CT2[Early Termination cut-off date1])</f>
        <v/>
      </c>
      <c r="AN252" s="136">
        <f t="array" ref="AN252">_xlfn.XLOOKUP(1,(CM_CT2[Contract Number Customer]=$E251)*(CM_CT2[Delivery Batch]=$F251)*(CM_CT2[Row Type]="Batch"),CM_CT2[Early Termination cut-off date2])</f>
        <v/>
      </c>
      <c r="AO252" s="53">
        <f t="array" ref="AO252">+_xlfn.XLOOKUP(1,(CM_CT2[Contract Number Customer]=CM_CT2[[#This Row],[Contract Number Customer]])*(CM_CT2[Row Type]="Header"),CM_CT2[Early Termination Notice Period Mths])</f>
        <v/>
      </c>
      <c r="AP252" s="53">
        <f t="array" ref="AP252">+_xlfn.XLOOKUP(1,(CM_CT2[Contract Number Customer]=CM_CT2[[#This Row],[Contract Number Customer]])*(CM_CT2[Row Type]="Header"),CM_CT2[Duly Termination Notice Period Mths])</f>
        <v/>
      </c>
      <c r="AQ252" s="54" t="n"/>
      <c r="AR252" s="54">
        <f t="array" ref="AR252">+_xlfn.XLOOKUP(1,(CM_CT2[[#This Row],[Contract Number M3]]=Next_possible_notice[Contract Number M3])*(CM_CT2[[#This Row],[Rentalposition M3]]=Next_possible_notice[Rentalposition M3]),Next_possible_notice[NoticeDateCalc])</f>
        <v/>
      </c>
      <c r="AS252" s="117" t="n"/>
      <c r="AT252" s="75" t="n"/>
      <c r="AU252" s="75" t="n"/>
      <c r="AV252" s="75" t="n"/>
      <c r="AW252" s="75" t="n"/>
      <c r="AX252" s="53" t="n"/>
      <c r="AY252" s="75" t="n"/>
      <c r="AZ252" s="54" t="n"/>
      <c r="BA252" s="50">
        <f t="array" ref="BA252">+_xlfn.XLOOKUP(1,(CM_CT2[Contract Number Customer]=CM_CT2[[#This Row],[Contract Number Customer]])*(CM_CT2[Row Type]="Header"),CM_CT2[Contract Lenght Early Clause &amp; Option])</f>
        <v/>
      </c>
      <c r="BB252" s="15" t="n"/>
      <c r="BC252" s="15" t="n"/>
      <c r="BD252" s="15" t="n"/>
      <c r="BE252" s="15" t="n"/>
      <c r="BF252" s="15" t="n"/>
      <c r="BG252" s="15" t="n"/>
      <c r="BH252" s="24" t="n"/>
      <c r="BI252" s="10" t="n"/>
      <c r="BJ252" s="118" t="n"/>
      <c r="BK252" s="24" t="n"/>
      <c r="BL252" s="24" t="n"/>
      <c r="BM252" s="50">
        <f t="array" ref="BM252">+_xlfn.XLOOKUP(1,(CM_CT2[Contract Number Customer]=CM_CT2[[#This Row],[Contract Number Customer]])*(CM_CT2[Row Type]="Header"),CM_CT2[Contract Mileage])</f>
        <v/>
      </c>
      <c r="BN252" s="50" t="n"/>
      <c r="BO252" s="54" t="n"/>
      <c r="BP252" s="54">
        <f t="array" ref="BP252">+_xlfn.XLOOKUP(1,(CM_CT2[Contract Number Customer]=CM_CT2[[#This Row],[Contract Number Customer]])*(CM_CT2[Row Type]="Header"),CM_CT2[Currency])</f>
        <v/>
      </c>
      <c r="BQ252" s="75">
        <f t="array" ref="BQ252">+_xlfn.XLOOKUP(1,(CM_CT2[Contract Number Customer]=CM_CT2[[#This Row],[Contract Number Customer]])*(CM_CT2[Row Type]="Header"),CM_CT2[Lease Rate EUR])</f>
        <v/>
      </c>
      <c r="BR252" s="306" t="n"/>
      <c r="BS252" s="306" t="n"/>
      <c r="BT252" s="177" t="n"/>
      <c r="BU252" s="306" t="n"/>
      <c r="BV252" s="179">
        <f t="array" ref="BV252">+_xlfn.XLOOKUP(1,(Table_Mietpos[Vertragsnummer]=CM_CT2[[#This Row],[Contract Number M3]])*(Table_Mietpos[Auftragspos.]=CM_CT2[[#This Row],[Rentalposition M3]]),Table_Mietpos[Nettosatz/Typ])</f>
        <v/>
      </c>
      <c r="BW252" s="306" t="n"/>
      <c r="BX252" s="75" t="n"/>
      <c r="BY252" s="75" t="n"/>
      <c r="BZ252" s="75" t="n"/>
      <c r="CA252" s="75" t="n"/>
      <c r="CB252" s="75" t="n"/>
      <c r="CC252" s="307" t="n"/>
      <c r="CD252" s="307" t="n"/>
      <c r="CE252" s="307" t="n"/>
      <c r="CF252" s="307" t="n"/>
      <c r="CG252" s="28" t="n"/>
      <c r="CH252" s="28" t="n"/>
      <c r="CI252" s="28" t="n"/>
      <c r="CJ252" s="186" t="n"/>
      <c r="CK252" s="307" t="n"/>
      <c r="CL252" s="306" t="n"/>
      <c r="CM252" s="12" t="n"/>
      <c r="CN252" s="20" t="n"/>
      <c r="CO252" s="142" t="n"/>
      <c r="CP252" s="142" t="n"/>
      <c r="CQ252" s="142" t="n"/>
      <c r="CR252" s="20" t="n"/>
    </row>
    <row r="253" ht="15" customHeight="1" s="287">
      <c r="B253" s="11" t="n"/>
      <c r="C253" s="14" t="inlineStr">
        <is>
          <t>V700010</t>
        </is>
      </c>
      <c r="D253" s="10" t="n"/>
      <c r="E253" s="15">
        <f t="array" ref="E253">+_xlfn.XLOOKUP(1,(CM_CT2[Contract Number M3]=CM_CT2[[#This Row],[Contract Number M3]])*(CM_CT2[Row Type]="Header"),CM_CT2[Contract Number Customer])</f>
        <v/>
      </c>
      <c r="F253" s="10" t="n">
        <v>5</v>
      </c>
      <c r="G253" s="10" t="inlineStr">
        <is>
          <t>Wagon</t>
        </is>
      </c>
      <c r="H253" s="10" t="n">
        <v>44</v>
      </c>
      <c r="I253" s="73">
        <f t="array" ref="I253">+_xlfn.XLOOKUP(1,(Table_Mietpos[Vertragsnummer]=CM[[#This Row],[Contract Number M3]])*(Table_Mietpos[Auftragspos.]=CM[[#This Row],[Rentalposition M3]]),Table_Mietpos[ChNr])</f>
        <v/>
      </c>
      <c r="J253" s="72">
        <f t="array" ref="J253">+_xlfn.XLOOKUP(1,(CM_CT2[Contract Number Customer]=CM_CT2[[#This Row],[Contract Number Customer]])*(CM_CT2[Row Type]="Header"),CM_CT2[Customer])</f>
        <v/>
      </c>
      <c r="K253" s="51" t="n"/>
      <c r="L253" s="51" t="n"/>
      <c r="M253" s="15">
        <f t="array" ref="M253">+_xlfn.XLOOKUP(1,(CM_CT2[Contract Number Customer]=CM_CT2[[#This Row],[Contract Number Customer]])*(CM_CT2[Row Type]="Header"),CM_CT2[Sales Manager])</f>
        <v/>
      </c>
      <c r="N253" s="15">
        <f t="array" ref="N253">+_xlfn.XLOOKUP(1,(CM_CT2[Contract Number Customer]=CM_CT2[[#This Row],[Contract Number Customer]])*(CM_CT2[Row Type]="Header"),CM_CT2[Wagon Type])</f>
        <v/>
      </c>
      <c r="O253" s="10" t="n">
        <v>1</v>
      </c>
      <c r="P253" s="10" t="n"/>
      <c r="Q253" s="10" t="n"/>
      <c r="R253" s="10" t="n">
        <v>1</v>
      </c>
      <c r="S253" s="10" t="n"/>
      <c r="T253" s="10" t="n">
        <v>1</v>
      </c>
      <c r="U253" s="15">
        <f>+IF(CM_CT2[[#This Row],[Contract Status]]&lt;&gt;"ended",1,0)</f>
        <v/>
      </c>
      <c r="V253" s="15" t="n"/>
      <c r="W253" s="15">
        <f t="array" ref="W253">_xlfn.XLOOKUP(1,(CM_CT2[Contract Number Customer]=$E252)*(CM_CT2[Delivery Batch]=$F252)*(CM_CT2[Row Type]="Batch"),CM_CT2[Contract Flex])</f>
        <v/>
      </c>
      <c r="X253" s="54">
        <f t="array" ref="X253">_xlfn.XLOOKUP(1,(CM_CT2[Contract Number Customer]=$E252)*(CM_CT2[Delivery Batch]=$F252)*(CM_CT2[Row Type]="Batch"),CM_CT2[Flex StartDate])</f>
        <v/>
      </c>
      <c r="Y253" s="54">
        <f t="array" ref="Y253">_xlfn.XLOOKUP(1,(CM_CT2[Contract Number Customer]=$E252)*(CM_CT2[Delivery Batch]=$F252)*(CM_CT2[Row Type]="Batch"),CM_CT2[Flex EndDate])</f>
        <v/>
      </c>
      <c r="Z253" s="15">
        <f t="array" ref="Z253">_xlfn.XLOOKUP(1,(CM_CT2[Contract Number Customer]=$E252)*(CM_CT2[Delivery Batch]=$F252)*(CM_CT2[Row Type]="Batch"),CM_CT2[Contract Status])</f>
        <v/>
      </c>
      <c r="AA253" s="15" t="n"/>
      <c r="AB253" s="74" t="n"/>
      <c r="AC253" s="74" t="n"/>
      <c r="AD253" s="131">
        <f t="array" ref="AD253">+_xlfn.XLOOKUP(1,(Table_Mietpos[Vertragsnummer]=CM_CT2[[#This Row],[Contract Number M3]])*(Table_Mietpos[Auftragspos.]=CM_CT2[[#This Row],[Rentalposition M3]]),Table_Mietpos[Gueltig_ab])</f>
        <v/>
      </c>
      <c r="AE253" s="131">
        <f t="array" ref="AE253">+_xlfn.XLOOKUP(1,(Table_Mietpos[Vertragsnummer]=CM_CT2[[#This Row],[Contract Number M3]])*(Table_Mietpos[Auftragspos.]=CM_CT2[[#This Row],[Rentalposition M3]]),Table_Mietpos[Gueltig_bis])</f>
        <v/>
      </c>
      <c r="AF253" s="50">
        <f t="array" ref="AF253">+_xlfn.XLOOKUP(1,(CM_CT2[Contract Number Customer]=CM_CT2[[#This Row],[Contract Number Customer]])*(CM_CT2[Row Type]="Header"),CM_CT2[Contract Lenght Initial])</f>
        <v/>
      </c>
      <c r="AG253" s="136">
        <f>+CM_CT2[[#This Row],[Rental EndDate]]</f>
        <v/>
      </c>
      <c r="AH253" s="305" t="n"/>
      <c r="AI253" s="305" t="n"/>
      <c r="AJ253" s="305" t="n"/>
      <c r="AK253" s="53" t="n"/>
      <c r="AL253" s="15">
        <f t="array" ref="AL253">+_xlfn.XLOOKUP(1,(CM_CT2[Contract Number Customer]=CM_CT2[[#This Row],[Contract Number Customer]])*(CM_CT2[Row Type]="Header"),CM_CT2[Early Termination Category])</f>
        <v/>
      </c>
      <c r="AM253" s="136">
        <f t="array" ref="AM253">_xlfn.XLOOKUP(1,(CM_CT2[Contract Number Customer]=$E252)*(CM_CT2[Delivery Batch]=$F252)*(CM_CT2[Row Type]="Batch"),CM_CT2[Early Termination cut-off date1])</f>
        <v/>
      </c>
      <c r="AN253" s="136">
        <f t="array" ref="AN253">_xlfn.XLOOKUP(1,(CM_CT2[Contract Number Customer]=$E252)*(CM_CT2[Delivery Batch]=$F252)*(CM_CT2[Row Type]="Batch"),CM_CT2[Early Termination cut-off date2])</f>
        <v/>
      </c>
      <c r="AO253" s="53">
        <f t="array" ref="AO253">+_xlfn.XLOOKUP(1,(CM_CT2[Contract Number Customer]=CM_CT2[[#This Row],[Contract Number Customer]])*(CM_CT2[Row Type]="Header"),CM_CT2[Early Termination Notice Period Mths])</f>
        <v/>
      </c>
      <c r="AP253" s="53">
        <f t="array" ref="AP253">+_xlfn.XLOOKUP(1,(CM_CT2[Contract Number Customer]=CM_CT2[[#This Row],[Contract Number Customer]])*(CM_CT2[Row Type]="Header"),CM_CT2[Duly Termination Notice Period Mths])</f>
        <v/>
      </c>
      <c r="AQ253" s="54" t="n"/>
      <c r="AR253" s="54">
        <f t="array" ref="AR253">+_xlfn.XLOOKUP(1,(CM_CT2[[#This Row],[Contract Number M3]]=Next_possible_notice[Contract Number M3])*(CM_CT2[[#This Row],[Rentalposition M3]]=Next_possible_notice[Rentalposition M3]),Next_possible_notice[NoticeDateCalc])</f>
        <v/>
      </c>
      <c r="AS253" s="117" t="n"/>
      <c r="AT253" s="75" t="n"/>
      <c r="AU253" s="75" t="n"/>
      <c r="AV253" s="75" t="n"/>
      <c r="AW253" s="75" t="n"/>
      <c r="AX253" s="53" t="n"/>
      <c r="AY253" s="75" t="n"/>
      <c r="AZ253" s="54" t="n"/>
      <c r="BA253" s="50">
        <f t="array" ref="BA253">+_xlfn.XLOOKUP(1,(CM_CT2[Contract Number Customer]=CM_CT2[[#This Row],[Contract Number Customer]])*(CM_CT2[Row Type]="Header"),CM_CT2[Contract Lenght Early Clause &amp; Option])</f>
        <v/>
      </c>
      <c r="BB253" s="15" t="n"/>
      <c r="BC253" s="15" t="n"/>
      <c r="BD253" s="15" t="n"/>
      <c r="BE253" s="15" t="n"/>
      <c r="BF253" s="15" t="n"/>
      <c r="BG253" s="15" t="n"/>
      <c r="BH253" s="24" t="n"/>
      <c r="BI253" s="10" t="n"/>
      <c r="BJ253" s="118" t="n"/>
      <c r="BK253" s="24" t="n"/>
      <c r="BL253" s="24" t="n"/>
      <c r="BM253" s="50">
        <f t="array" ref="BM253">+_xlfn.XLOOKUP(1,(CM_CT2[Contract Number Customer]=CM_CT2[[#This Row],[Contract Number Customer]])*(CM_CT2[Row Type]="Header"),CM_CT2[Contract Mileage])</f>
        <v/>
      </c>
      <c r="BN253" s="50" t="n"/>
      <c r="BO253" s="54" t="n"/>
      <c r="BP253" s="54">
        <f t="array" ref="BP253">+_xlfn.XLOOKUP(1,(CM_CT2[Contract Number Customer]=CM_CT2[[#This Row],[Contract Number Customer]])*(CM_CT2[Row Type]="Header"),CM_CT2[Currency])</f>
        <v/>
      </c>
      <c r="BQ253" s="75">
        <f t="array" ref="BQ253">+_xlfn.XLOOKUP(1,(CM_CT2[Contract Number Customer]=CM_CT2[[#This Row],[Contract Number Customer]])*(CM_CT2[Row Type]="Header"),CM_CT2[Lease Rate EUR])</f>
        <v/>
      </c>
      <c r="BR253" s="306" t="n"/>
      <c r="BS253" s="306" t="n"/>
      <c r="BT253" s="177" t="n"/>
      <c r="BU253" s="306" t="n"/>
      <c r="BV253" s="179">
        <f t="array" ref="BV253">+_xlfn.XLOOKUP(1,(Table_Mietpos[Vertragsnummer]=CM_CT2[[#This Row],[Contract Number M3]])*(Table_Mietpos[Auftragspos.]=CM_CT2[[#This Row],[Rentalposition M3]]),Table_Mietpos[Nettosatz/Typ])</f>
        <v/>
      </c>
      <c r="BW253" s="306" t="n"/>
      <c r="BX253" s="75" t="n"/>
      <c r="BY253" s="75" t="n"/>
      <c r="BZ253" s="75" t="n"/>
      <c r="CA253" s="75" t="n"/>
      <c r="CB253" s="75" t="n"/>
      <c r="CC253" s="307" t="n"/>
      <c r="CD253" s="307" t="n"/>
      <c r="CE253" s="307" t="n"/>
      <c r="CF253" s="307" t="n"/>
      <c r="CG253" s="28" t="n"/>
      <c r="CH253" s="28" t="n"/>
      <c r="CI253" s="28" t="n"/>
      <c r="CJ253" s="186" t="n"/>
      <c r="CK253" s="307" t="n"/>
      <c r="CL253" s="306" t="n"/>
      <c r="CM253" s="12" t="n"/>
      <c r="CN253" s="20" t="n"/>
      <c r="CO253" s="142" t="n"/>
      <c r="CP253" s="142" t="n"/>
      <c r="CQ253" s="142" t="n"/>
      <c r="CR253" s="20" t="n"/>
    </row>
    <row r="254" ht="15" customHeight="1" s="287">
      <c r="B254" s="11" t="n"/>
      <c r="C254" s="14" t="inlineStr">
        <is>
          <t>V700010</t>
        </is>
      </c>
      <c r="D254" s="10" t="n"/>
      <c r="E254" s="15">
        <f t="array" ref="E254">+_xlfn.XLOOKUP(1,(CM_CT2[Contract Number M3]=CM_CT2[[#This Row],[Contract Number M3]])*(CM_CT2[Row Type]="Header"),CM_CT2[Contract Number Customer])</f>
        <v/>
      </c>
      <c r="F254" s="10" t="n">
        <v>5</v>
      </c>
      <c r="G254" s="10" t="inlineStr">
        <is>
          <t>Wagon</t>
        </is>
      </c>
      <c r="H254" s="10" t="n">
        <v>45</v>
      </c>
      <c r="I254" s="73">
        <f t="array" ref="I254">+_xlfn.XLOOKUP(1,(Table_Mietpos[Vertragsnummer]=CM[[#This Row],[Contract Number M3]])*(Table_Mietpos[Auftragspos.]=CM[[#This Row],[Rentalposition M3]]),Table_Mietpos[ChNr])</f>
        <v/>
      </c>
      <c r="J254" s="72">
        <f t="array" ref="J254">+_xlfn.XLOOKUP(1,(CM_CT2[Contract Number Customer]=CM_CT2[[#This Row],[Contract Number Customer]])*(CM_CT2[Row Type]="Header"),CM_CT2[Customer])</f>
        <v/>
      </c>
      <c r="K254" s="51" t="n"/>
      <c r="L254" s="51" t="n"/>
      <c r="M254" s="15">
        <f t="array" ref="M254">+_xlfn.XLOOKUP(1,(CM_CT2[Contract Number Customer]=CM_CT2[[#This Row],[Contract Number Customer]])*(CM_CT2[Row Type]="Header"),CM_CT2[Sales Manager])</f>
        <v/>
      </c>
      <c r="N254" s="15">
        <f t="array" ref="N254">+_xlfn.XLOOKUP(1,(CM_CT2[Contract Number Customer]=CM_CT2[[#This Row],[Contract Number Customer]])*(CM_CT2[Row Type]="Header"),CM_CT2[Wagon Type])</f>
        <v/>
      </c>
      <c r="O254" s="10" t="n">
        <v>1</v>
      </c>
      <c r="P254" s="10" t="n"/>
      <c r="Q254" s="10" t="n"/>
      <c r="R254" s="10" t="n">
        <v>1</v>
      </c>
      <c r="S254" s="10" t="n"/>
      <c r="T254" s="10" t="n">
        <v>1</v>
      </c>
      <c r="U254" s="15">
        <f>+IF(CM_CT2[[#This Row],[Contract Status]]&lt;&gt;"ended",1,0)</f>
        <v/>
      </c>
      <c r="V254" s="15" t="n"/>
      <c r="W254" s="15">
        <f t="array" ref="W254">_xlfn.XLOOKUP(1,(CM_CT2[Contract Number Customer]=$E253)*(CM_CT2[Delivery Batch]=$F253)*(CM_CT2[Row Type]="Batch"),CM_CT2[Contract Flex])</f>
        <v/>
      </c>
      <c r="X254" s="54">
        <f t="array" ref="X254">_xlfn.XLOOKUP(1,(CM_CT2[Contract Number Customer]=$E253)*(CM_CT2[Delivery Batch]=$F253)*(CM_CT2[Row Type]="Batch"),CM_CT2[Flex StartDate])</f>
        <v/>
      </c>
      <c r="Y254" s="54">
        <f t="array" ref="Y254">_xlfn.XLOOKUP(1,(CM_CT2[Contract Number Customer]=$E253)*(CM_CT2[Delivery Batch]=$F253)*(CM_CT2[Row Type]="Batch"),CM_CT2[Flex EndDate])</f>
        <v/>
      </c>
      <c r="Z254" s="15">
        <f t="array" ref="Z254">_xlfn.XLOOKUP(1,(CM_CT2[Contract Number Customer]=$E253)*(CM_CT2[Delivery Batch]=$F253)*(CM_CT2[Row Type]="Batch"),CM_CT2[Contract Status])</f>
        <v/>
      </c>
      <c r="AA254" s="15" t="n"/>
      <c r="AB254" s="74" t="n"/>
      <c r="AC254" s="74" t="n"/>
      <c r="AD254" s="131">
        <f t="array" ref="AD254">+_xlfn.XLOOKUP(1,(Table_Mietpos[Vertragsnummer]=CM_CT2[[#This Row],[Contract Number M3]])*(Table_Mietpos[Auftragspos.]=CM_CT2[[#This Row],[Rentalposition M3]]),Table_Mietpos[Gueltig_ab])</f>
        <v/>
      </c>
      <c r="AE254" s="131">
        <f t="array" ref="AE254">+_xlfn.XLOOKUP(1,(Table_Mietpos[Vertragsnummer]=CM_CT2[[#This Row],[Contract Number M3]])*(Table_Mietpos[Auftragspos.]=CM_CT2[[#This Row],[Rentalposition M3]]),Table_Mietpos[Gueltig_bis])</f>
        <v/>
      </c>
      <c r="AF254" s="50">
        <f t="array" ref="AF254">+_xlfn.XLOOKUP(1,(CM_CT2[Contract Number Customer]=CM_CT2[[#This Row],[Contract Number Customer]])*(CM_CT2[Row Type]="Header"),CM_CT2[Contract Lenght Initial])</f>
        <v/>
      </c>
      <c r="AG254" s="136">
        <f>+CM_CT2[[#This Row],[Rental EndDate]]</f>
        <v/>
      </c>
      <c r="AH254" s="305" t="n"/>
      <c r="AI254" s="305" t="n"/>
      <c r="AJ254" s="305" t="n"/>
      <c r="AK254" s="53" t="n"/>
      <c r="AL254" s="15">
        <f t="array" ref="AL254">+_xlfn.XLOOKUP(1,(CM_CT2[Contract Number Customer]=CM_CT2[[#This Row],[Contract Number Customer]])*(CM_CT2[Row Type]="Header"),CM_CT2[Early Termination Category])</f>
        <v/>
      </c>
      <c r="AM254" s="136">
        <f t="array" ref="AM254">_xlfn.XLOOKUP(1,(CM_CT2[Contract Number Customer]=$E253)*(CM_CT2[Delivery Batch]=$F253)*(CM_CT2[Row Type]="Batch"),CM_CT2[Early Termination cut-off date1])</f>
        <v/>
      </c>
      <c r="AN254" s="136">
        <f t="array" ref="AN254">_xlfn.XLOOKUP(1,(CM_CT2[Contract Number Customer]=$E253)*(CM_CT2[Delivery Batch]=$F253)*(CM_CT2[Row Type]="Batch"),CM_CT2[Early Termination cut-off date2])</f>
        <v/>
      </c>
      <c r="AO254" s="53">
        <f t="array" ref="AO254">+_xlfn.XLOOKUP(1,(CM_CT2[Contract Number Customer]=CM_CT2[[#This Row],[Contract Number Customer]])*(CM_CT2[Row Type]="Header"),CM_CT2[Early Termination Notice Period Mths])</f>
        <v/>
      </c>
      <c r="AP254" s="53">
        <f t="array" ref="AP254">+_xlfn.XLOOKUP(1,(CM_CT2[Contract Number Customer]=CM_CT2[[#This Row],[Contract Number Customer]])*(CM_CT2[Row Type]="Header"),CM_CT2[Duly Termination Notice Period Mths])</f>
        <v/>
      </c>
      <c r="AQ254" s="54" t="n"/>
      <c r="AR254" s="54">
        <f t="array" ref="AR254">+_xlfn.XLOOKUP(1,(CM_CT2[[#This Row],[Contract Number M3]]=Next_possible_notice[Contract Number M3])*(CM_CT2[[#This Row],[Rentalposition M3]]=Next_possible_notice[Rentalposition M3]),Next_possible_notice[NoticeDateCalc])</f>
        <v/>
      </c>
      <c r="AS254" s="117" t="n"/>
      <c r="AT254" s="75" t="n"/>
      <c r="AU254" s="75" t="n"/>
      <c r="AV254" s="75" t="n"/>
      <c r="AW254" s="75" t="n"/>
      <c r="AX254" s="53" t="n"/>
      <c r="AY254" s="75" t="n"/>
      <c r="AZ254" s="54" t="n"/>
      <c r="BA254" s="50">
        <f t="array" ref="BA254">+_xlfn.XLOOKUP(1,(CM_CT2[Contract Number Customer]=CM_CT2[[#This Row],[Contract Number Customer]])*(CM_CT2[Row Type]="Header"),CM_CT2[Contract Lenght Early Clause &amp; Option])</f>
        <v/>
      </c>
      <c r="BB254" s="15" t="n"/>
      <c r="BC254" s="15" t="n"/>
      <c r="BD254" s="15" t="n"/>
      <c r="BE254" s="15" t="n"/>
      <c r="BF254" s="15" t="n"/>
      <c r="BG254" s="15" t="n"/>
      <c r="BH254" s="24" t="n"/>
      <c r="BI254" s="10" t="n"/>
      <c r="BJ254" s="118" t="n"/>
      <c r="BK254" s="24" t="n"/>
      <c r="BL254" s="24" t="n"/>
      <c r="BM254" s="50">
        <f t="array" ref="BM254">+_xlfn.XLOOKUP(1,(CM_CT2[Contract Number Customer]=CM_CT2[[#This Row],[Contract Number Customer]])*(CM_CT2[Row Type]="Header"),CM_CT2[Contract Mileage])</f>
        <v/>
      </c>
      <c r="BN254" s="50" t="n"/>
      <c r="BO254" s="54" t="n"/>
      <c r="BP254" s="54">
        <f t="array" ref="BP254">+_xlfn.XLOOKUP(1,(CM_CT2[Contract Number Customer]=CM_CT2[[#This Row],[Contract Number Customer]])*(CM_CT2[Row Type]="Header"),CM_CT2[Currency])</f>
        <v/>
      </c>
      <c r="BQ254" s="75">
        <f t="array" ref="BQ254">+_xlfn.XLOOKUP(1,(CM_CT2[Contract Number Customer]=CM_CT2[[#This Row],[Contract Number Customer]])*(CM_CT2[Row Type]="Header"),CM_CT2[Lease Rate EUR])</f>
        <v/>
      </c>
      <c r="BR254" s="306" t="n"/>
      <c r="BS254" s="306" t="n"/>
      <c r="BT254" s="177" t="n"/>
      <c r="BU254" s="306" t="n"/>
      <c r="BV254" s="179">
        <f t="array" ref="BV254">+_xlfn.XLOOKUP(1,(Table_Mietpos[Vertragsnummer]=CM_CT2[[#This Row],[Contract Number M3]])*(Table_Mietpos[Auftragspos.]=CM_CT2[[#This Row],[Rentalposition M3]]),Table_Mietpos[Nettosatz/Typ])</f>
        <v/>
      </c>
      <c r="BW254" s="306" t="n"/>
      <c r="BX254" s="75" t="n"/>
      <c r="BY254" s="75" t="n"/>
      <c r="BZ254" s="75" t="n"/>
      <c r="CA254" s="75" t="n"/>
      <c r="CB254" s="75" t="n"/>
      <c r="CC254" s="307" t="n"/>
      <c r="CD254" s="307" t="n"/>
      <c r="CE254" s="307" t="n"/>
      <c r="CF254" s="307" t="n"/>
      <c r="CG254" s="28" t="n"/>
      <c r="CH254" s="28" t="n"/>
      <c r="CI254" s="28" t="n"/>
      <c r="CJ254" s="186" t="n"/>
      <c r="CK254" s="307" t="n"/>
      <c r="CL254" s="306" t="n"/>
      <c r="CM254" s="12" t="n"/>
      <c r="CN254" s="20" t="n"/>
      <c r="CO254" s="142" t="n"/>
      <c r="CP254" s="142" t="n"/>
      <c r="CQ254" s="142" t="n"/>
      <c r="CR254" s="20" t="n"/>
    </row>
    <row r="255" ht="15" customHeight="1" s="287">
      <c r="B255" s="11" t="n"/>
      <c r="C255" s="14" t="inlineStr">
        <is>
          <t>V700010</t>
        </is>
      </c>
      <c r="D255" s="10" t="n"/>
      <c r="E255" s="15">
        <f t="array" ref="E255">+_xlfn.XLOOKUP(1,(CM_CT2[Contract Number M3]=CM_CT2[[#This Row],[Contract Number M3]])*(CM_CT2[Row Type]="Header"),CM_CT2[Contract Number Customer])</f>
        <v/>
      </c>
      <c r="F255" s="10" t="n">
        <v>5</v>
      </c>
      <c r="G255" s="10" t="inlineStr">
        <is>
          <t>Wagon</t>
        </is>
      </c>
      <c r="H255" s="10" t="n">
        <v>46</v>
      </c>
      <c r="I255" s="73">
        <f t="array" ref="I255">+_xlfn.XLOOKUP(1,(Table_Mietpos[Vertragsnummer]=CM[[#This Row],[Contract Number M3]])*(Table_Mietpos[Auftragspos.]=CM[[#This Row],[Rentalposition M3]]),Table_Mietpos[ChNr])</f>
        <v/>
      </c>
      <c r="J255" s="72">
        <f t="array" ref="J255">+_xlfn.XLOOKUP(1,(CM_CT2[Contract Number Customer]=CM_CT2[[#This Row],[Contract Number Customer]])*(CM_CT2[Row Type]="Header"),CM_CT2[Customer])</f>
        <v/>
      </c>
      <c r="K255" s="51" t="n"/>
      <c r="L255" s="51" t="n"/>
      <c r="M255" s="15">
        <f t="array" ref="M255">+_xlfn.XLOOKUP(1,(CM_CT2[Contract Number Customer]=CM_CT2[[#This Row],[Contract Number Customer]])*(CM_CT2[Row Type]="Header"),CM_CT2[Sales Manager])</f>
        <v/>
      </c>
      <c r="N255" s="15">
        <f t="array" ref="N255">+_xlfn.XLOOKUP(1,(CM_CT2[Contract Number Customer]=CM_CT2[[#This Row],[Contract Number Customer]])*(CM_CT2[Row Type]="Header"),CM_CT2[Wagon Type])</f>
        <v/>
      </c>
      <c r="O255" s="10" t="n">
        <v>1</v>
      </c>
      <c r="P255" s="10" t="n"/>
      <c r="Q255" s="10" t="n"/>
      <c r="R255" s="10" t="n">
        <v>1</v>
      </c>
      <c r="S255" s="10" t="n"/>
      <c r="T255" s="10" t="n">
        <v>1</v>
      </c>
      <c r="U255" s="15">
        <f>+IF(CM_CT2[[#This Row],[Contract Status]]&lt;&gt;"ended",1,0)</f>
        <v/>
      </c>
      <c r="V255" s="15" t="n"/>
      <c r="W255" s="15">
        <f t="array" ref="W255">_xlfn.XLOOKUP(1,(CM_CT2[Contract Number Customer]=$E254)*(CM_CT2[Delivery Batch]=$F254)*(CM_CT2[Row Type]="Batch"),CM_CT2[Contract Flex])</f>
        <v/>
      </c>
      <c r="X255" s="54">
        <f t="array" ref="X255">_xlfn.XLOOKUP(1,(CM_CT2[Contract Number Customer]=$E254)*(CM_CT2[Delivery Batch]=$F254)*(CM_CT2[Row Type]="Batch"),CM_CT2[Flex StartDate])</f>
        <v/>
      </c>
      <c r="Y255" s="54">
        <f t="array" ref="Y255">_xlfn.XLOOKUP(1,(CM_CT2[Contract Number Customer]=$E254)*(CM_CT2[Delivery Batch]=$F254)*(CM_CT2[Row Type]="Batch"),CM_CT2[Flex EndDate])</f>
        <v/>
      </c>
      <c r="Z255" s="15">
        <f t="array" ref="Z255">_xlfn.XLOOKUP(1,(CM_CT2[Contract Number Customer]=$E254)*(CM_CT2[Delivery Batch]=$F254)*(CM_CT2[Row Type]="Batch"),CM_CT2[Contract Status])</f>
        <v/>
      </c>
      <c r="AA255" s="15" t="n"/>
      <c r="AB255" s="74" t="n"/>
      <c r="AC255" s="74" t="n"/>
      <c r="AD255" s="131">
        <f t="array" ref="AD255">+_xlfn.XLOOKUP(1,(Table_Mietpos[Vertragsnummer]=CM_CT2[[#This Row],[Contract Number M3]])*(Table_Mietpos[Auftragspos.]=CM_CT2[[#This Row],[Rentalposition M3]]),Table_Mietpos[Gueltig_ab])</f>
        <v/>
      </c>
      <c r="AE255" s="131">
        <f t="array" ref="AE255">+_xlfn.XLOOKUP(1,(Table_Mietpos[Vertragsnummer]=CM_CT2[[#This Row],[Contract Number M3]])*(Table_Mietpos[Auftragspos.]=CM_CT2[[#This Row],[Rentalposition M3]]),Table_Mietpos[Gueltig_bis])</f>
        <v/>
      </c>
      <c r="AF255" s="50">
        <f t="array" ref="AF255">+_xlfn.XLOOKUP(1,(CM_CT2[Contract Number Customer]=CM_CT2[[#This Row],[Contract Number Customer]])*(CM_CT2[Row Type]="Header"),CM_CT2[Contract Lenght Initial])</f>
        <v/>
      </c>
      <c r="AG255" s="136">
        <f>+CM_CT2[[#This Row],[Rental EndDate]]</f>
        <v/>
      </c>
      <c r="AH255" s="305" t="n"/>
      <c r="AI255" s="305" t="n"/>
      <c r="AJ255" s="305" t="n"/>
      <c r="AK255" s="53" t="n"/>
      <c r="AL255" s="15">
        <f t="array" ref="AL255">+_xlfn.XLOOKUP(1,(CM_CT2[Contract Number Customer]=CM_CT2[[#This Row],[Contract Number Customer]])*(CM_CT2[Row Type]="Header"),CM_CT2[Early Termination Category])</f>
        <v/>
      </c>
      <c r="AM255" s="136">
        <f t="array" ref="AM255">_xlfn.XLOOKUP(1,(CM_CT2[Contract Number Customer]=$E254)*(CM_CT2[Delivery Batch]=$F254)*(CM_CT2[Row Type]="Batch"),CM_CT2[Early Termination cut-off date1])</f>
        <v/>
      </c>
      <c r="AN255" s="136">
        <f t="array" ref="AN255">_xlfn.XLOOKUP(1,(CM_CT2[Contract Number Customer]=$E254)*(CM_CT2[Delivery Batch]=$F254)*(CM_CT2[Row Type]="Batch"),CM_CT2[Early Termination cut-off date2])</f>
        <v/>
      </c>
      <c r="AO255" s="53">
        <f t="array" ref="AO255">+_xlfn.XLOOKUP(1,(CM_CT2[Contract Number Customer]=CM_CT2[[#This Row],[Contract Number Customer]])*(CM_CT2[Row Type]="Header"),CM_CT2[Early Termination Notice Period Mths])</f>
        <v/>
      </c>
      <c r="AP255" s="53">
        <f t="array" ref="AP255">+_xlfn.XLOOKUP(1,(CM_CT2[Contract Number Customer]=CM_CT2[[#This Row],[Contract Number Customer]])*(CM_CT2[Row Type]="Header"),CM_CT2[Duly Termination Notice Period Mths])</f>
        <v/>
      </c>
      <c r="AQ255" s="54" t="n"/>
      <c r="AR255" s="54">
        <f t="array" ref="AR255">+_xlfn.XLOOKUP(1,(CM_CT2[[#This Row],[Contract Number M3]]=Next_possible_notice[Contract Number M3])*(CM_CT2[[#This Row],[Rentalposition M3]]=Next_possible_notice[Rentalposition M3]),Next_possible_notice[NoticeDateCalc])</f>
        <v/>
      </c>
      <c r="AS255" s="117" t="n"/>
      <c r="AT255" s="75" t="n"/>
      <c r="AU255" s="75" t="n"/>
      <c r="AV255" s="75" t="n"/>
      <c r="AW255" s="75" t="n"/>
      <c r="AX255" s="53" t="n"/>
      <c r="AY255" s="75" t="n"/>
      <c r="AZ255" s="54" t="n"/>
      <c r="BA255" s="50">
        <f t="array" ref="BA255">+_xlfn.XLOOKUP(1,(CM_CT2[Contract Number Customer]=CM_CT2[[#This Row],[Contract Number Customer]])*(CM_CT2[Row Type]="Header"),CM_CT2[Contract Lenght Early Clause &amp; Option])</f>
        <v/>
      </c>
      <c r="BB255" s="15" t="n"/>
      <c r="BC255" s="15" t="n"/>
      <c r="BD255" s="15" t="n"/>
      <c r="BE255" s="15" t="n"/>
      <c r="BF255" s="15" t="n"/>
      <c r="BG255" s="15" t="n"/>
      <c r="BH255" s="24" t="n"/>
      <c r="BI255" s="10" t="n"/>
      <c r="BJ255" s="118" t="n"/>
      <c r="BK255" s="24" t="n"/>
      <c r="BL255" s="24" t="n"/>
      <c r="BM255" s="50">
        <f t="array" ref="BM255">+_xlfn.XLOOKUP(1,(CM_CT2[Contract Number Customer]=CM_CT2[[#This Row],[Contract Number Customer]])*(CM_CT2[Row Type]="Header"),CM_CT2[Contract Mileage])</f>
        <v/>
      </c>
      <c r="BN255" s="50" t="n"/>
      <c r="BO255" s="54" t="n"/>
      <c r="BP255" s="54">
        <f t="array" ref="BP255">+_xlfn.XLOOKUP(1,(CM_CT2[Contract Number Customer]=CM_CT2[[#This Row],[Contract Number Customer]])*(CM_CT2[Row Type]="Header"),CM_CT2[Currency])</f>
        <v/>
      </c>
      <c r="BQ255" s="75">
        <f t="array" ref="BQ255">+_xlfn.XLOOKUP(1,(CM_CT2[Contract Number Customer]=CM_CT2[[#This Row],[Contract Number Customer]])*(CM_CT2[Row Type]="Header"),CM_CT2[Lease Rate EUR])</f>
        <v/>
      </c>
      <c r="BR255" s="306" t="n"/>
      <c r="BS255" s="306" t="n"/>
      <c r="BT255" s="177" t="n"/>
      <c r="BU255" s="306" t="n"/>
      <c r="BV255" s="179">
        <f t="array" ref="BV255">+_xlfn.XLOOKUP(1,(Table_Mietpos[Vertragsnummer]=CM_CT2[[#This Row],[Contract Number M3]])*(Table_Mietpos[Auftragspos.]=CM_CT2[[#This Row],[Rentalposition M3]]),Table_Mietpos[Nettosatz/Typ])</f>
        <v/>
      </c>
      <c r="BW255" s="306" t="n"/>
      <c r="BX255" s="75" t="n"/>
      <c r="BY255" s="75" t="n"/>
      <c r="BZ255" s="75" t="n"/>
      <c r="CA255" s="75" t="n"/>
      <c r="CB255" s="75" t="n"/>
      <c r="CC255" s="307" t="n"/>
      <c r="CD255" s="307" t="n"/>
      <c r="CE255" s="307" t="n"/>
      <c r="CF255" s="307" t="n"/>
      <c r="CG255" s="28" t="n"/>
      <c r="CH255" s="28" t="n"/>
      <c r="CI255" s="28" t="n"/>
      <c r="CJ255" s="186" t="n"/>
      <c r="CK255" s="307" t="n"/>
      <c r="CL255" s="306" t="n"/>
      <c r="CM255" s="12" t="n"/>
      <c r="CN255" s="20" t="n"/>
      <c r="CO255" s="142" t="n"/>
      <c r="CP255" s="142" t="n"/>
      <c r="CQ255" s="142" t="n"/>
      <c r="CR255" s="20" t="n"/>
    </row>
    <row r="256" ht="15" customHeight="1" s="287">
      <c r="B256" s="11" t="n"/>
      <c r="C256" s="14" t="inlineStr">
        <is>
          <t>V700010</t>
        </is>
      </c>
      <c r="D256" s="10" t="n"/>
      <c r="E256" s="15">
        <f t="array" ref="E256">+_xlfn.XLOOKUP(1,(CM_CT2[Contract Number M3]=CM_CT2[[#This Row],[Contract Number M3]])*(CM_CT2[Row Type]="Header"),CM_CT2[Contract Number Customer])</f>
        <v/>
      </c>
      <c r="F256" s="10" t="n">
        <v>5</v>
      </c>
      <c r="G256" s="10" t="inlineStr">
        <is>
          <t>Wagon</t>
        </is>
      </c>
      <c r="H256" s="10" t="n">
        <v>47</v>
      </c>
      <c r="I256" s="73">
        <f t="array" ref="I256">+_xlfn.XLOOKUP(1,(Table_Mietpos[Vertragsnummer]=CM[[#This Row],[Contract Number M3]])*(Table_Mietpos[Auftragspos.]=CM[[#This Row],[Rentalposition M3]]),Table_Mietpos[ChNr])</f>
        <v/>
      </c>
      <c r="J256" s="72">
        <f t="array" ref="J256">+_xlfn.XLOOKUP(1,(CM_CT2[Contract Number Customer]=CM_CT2[[#This Row],[Contract Number Customer]])*(CM_CT2[Row Type]="Header"),CM_CT2[Customer])</f>
        <v/>
      </c>
      <c r="K256" s="51" t="n"/>
      <c r="L256" s="51" t="n"/>
      <c r="M256" s="15">
        <f t="array" ref="M256">+_xlfn.XLOOKUP(1,(CM_CT2[Contract Number Customer]=CM_CT2[[#This Row],[Contract Number Customer]])*(CM_CT2[Row Type]="Header"),CM_CT2[Sales Manager])</f>
        <v/>
      </c>
      <c r="N256" s="15">
        <f t="array" ref="N256">+_xlfn.XLOOKUP(1,(CM_CT2[Contract Number Customer]=CM_CT2[[#This Row],[Contract Number Customer]])*(CM_CT2[Row Type]="Header"),CM_CT2[Wagon Type])</f>
        <v/>
      </c>
      <c r="O256" s="10" t="n">
        <v>1</v>
      </c>
      <c r="P256" s="10" t="n"/>
      <c r="Q256" s="10" t="n"/>
      <c r="R256" s="10" t="n">
        <v>1</v>
      </c>
      <c r="S256" s="10" t="n"/>
      <c r="T256" s="10" t="n">
        <v>1</v>
      </c>
      <c r="U256" s="15">
        <f>+IF(CM_CT2[[#This Row],[Contract Status]]&lt;&gt;"ended",1,0)</f>
        <v/>
      </c>
      <c r="V256" s="15" t="n"/>
      <c r="W256" s="15">
        <f t="array" ref="W256">_xlfn.XLOOKUP(1,(CM_CT2[Contract Number Customer]=$E255)*(CM_CT2[Delivery Batch]=$F255)*(CM_CT2[Row Type]="Batch"),CM_CT2[Contract Flex])</f>
        <v/>
      </c>
      <c r="X256" s="54">
        <f t="array" ref="X256">_xlfn.XLOOKUP(1,(CM_CT2[Contract Number Customer]=$E255)*(CM_CT2[Delivery Batch]=$F255)*(CM_CT2[Row Type]="Batch"),CM_CT2[Flex StartDate])</f>
        <v/>
      </c>
      <c r="Y256" s="54">
        <f t="array" ref="Y256">_xlfn.XLOOKUP(1,(CM_CT2[Contract Number Customer]=$E255)*(CM_CT2[Delivery Batch]=$F255)*(CM_CT2[Row Type]="Batch"),CM_CT2[Flex EndDate])</f>
        <v/>
      </c>
      <c r="Z256" s="15">
        <f t="array" ref="Z256">_xlfn.XLOOKUP(1,(CM_CT2[Contract Number Customer]=$E255)*(CM_CT2[Delivery Batch]=$F255)*(CM_CT2[Row Type]="Batch"),CM_CT2[Contract Status])</f>
        <v/>
      </c>
      <c r="AA256" s="15" t="n"/>
      <c r="AB256" s="74" t="n"/>
      <c r="AC256" s="74" t="n"/>
      <c r="AD256" s="131">
        <f t="array" ref="AD256">+_xlfn.XLOOKUP(1,(Table_Mietpos[Vertragsnummer]=CM_CT2[[#This Row],[Contract Number M3]])*(Table_Mietpos[Auftragspos.]=CM_CT2[[#This Row],[Rentalposition M3]]),Table_Mietpos[Gueltig_ab])</f>
        <v/>
      </c>
      <c r="AE256" s="131">
        <f t="array" ref="AE256">+_xlfn.XLOOKUP(1,(Table_Mietpos[Vertragsnummer]=CM_CT2[[#This Row],[Contract Number M3]])*(Table_Mietpos[Auftragspos.]=CM_CT2[[#This Row],[Rentalposition M3]]),Table_Mietpos[Gueltig_bis])</f>
        <v/>
      </c>
      <c r="AF256" s="50">
        <f t="array" ref="AF256">+_xlfn.XLOOKUP(1,(CM_CT2[Contract Number Customer]=CM_CT2[[#This Row],[Contract Number Customer]])*(CM_CT2[Row Type]="Header"),CM_CT2[Contract Lenght Initial])</f>
        <v/>
      </c>
      <c r="AG256" s="136">
        <f>+CM_CT2[[#This Row],[Rental EndDate]]</f>
        <v/>
      </c>
      <c r="AH256" s="305" t="n"/>
      <c r="AI256" s="305" t="n"/>
      <c r="AJ256" s="305" t="n"/>
      <c r="AK256" s="53" t="n"/>
      <c r="AL256" s="15">
        <f t="array" ref="AL256">+_xlfn.XLOOKUP(1,(CM_CT2[Contract Number Customer]=CM_CT2[[#This Row],[Contract Number Customer]])*(CM_CT2[Row Type]="Header"),CM_CT2[Early Termination Category])</f>
        <v/>
      </c>
      <c r="AM256" s="136">
        <f t="array" ref="AM256">_xlfn.XLOOKUP(1,(CM_CT2[Contract Number Customer]=$E255)*(CM_CT2[Delivery Batch]=$F255)*(CM_CT2[Row Type]="Batch"),CM_CT2[Early Termination cut-off date1])</f>
        <v/>
      </c>
      <c r="AN256" s="136">
        <f t="array" ref="AN256">_xlfn.XLOOKUP(1,(CM_CT2[Contract Number Customer]=$E255)*(CM_CT2[Delivery Batch]=$F255)*(CM_CT2[Row Type]="Batch"),CM_CT2[Early Termination cut-off date2])</f>
        <v/>
      </c>
      <c r="AO256" s="53">
        <f t="array" ref="AO256">+_xlfn.XLOOKUP(1,(CM_CT2[Contract Number Customer]=CM_CT2[[#This Row],[Contract Number Customer]])*(CM_CT2[Row Type]="Header"),CM_CT2[Early Termination Notice Period Mths])</f>
        <v/>
      </c>
      <c r="AP256" s="53">
        <f t="array" ref="AP256">+_xlfn.XLOOKUP(1,(CM_CT2[Contract Number Customer]=CM_CT2[[#This Row],[Contract Number Customer]])*(CM_CT2[Row Type]="Header"),CM_CT2[Duly Termination Notice Period Mths])</f>
        <v/>
      </c>
      <c r="AQ256" s="54" t="n"/>
      <c r="AR256" s="54">
        <f t="array" ref="AR256">+_xlfn.XLOOKUP(1,(CM_CT2[[#This Row],[Contract Number M3]]=Next_possible_notice[Contract Number M3])*(CM_CT2[[#This Row],[Rentalposition M3]]=Next_possible_notice[Rentalposition M3]),Next_possible_notice[NoticeDateCalc])</f>
        <v/>
      </c>
      <c r="AS256" s="117" t="n"/>
      <c r="AT256" s="75" t="n"/>
      <c r="AU256" s="75" t="n"/>
      <c r="AV256" s="75" t="n"/>
      <c r="AW256" s="75" t="n"/>
      <c r="AX256" s="53" t="n"/>
      <c r="AY256" s="75" t="n"/>
      <c r="AZ256" s="54" t="n"/>
      <c r="BA256" s="50">
        <f t="array" ref="BA256">+_xlfn.XLOOKUP(1,(CM_CT2[Contract Number Customer]=CM_CT2[[#This Row],[Contract Number Customer]])*(CM_CT2[Row Type]="Header"),CM_CT2[Contract Lenght Early Clause &amp; Option])</f>
        <v/>
      </c>
      <c r="BB256" s="15" t="n"/>
      <c r="BC256" s="15" t="n"/>
      <c r="BD256" s="15" t="n"/>
      <c r="BE256" s="15" t="n"/>
      <c r="BF256" s="15" t="n"/>
      <c r="BG256" s="15" t="n"/>
      <c r="BH256" s="24" t="n"/>
      <c r="BI256" s="10" t="n"/>
      <c r="BJ256" s="118" t="n"/>
      <c r="BK256" s="24" t="n"/>
      <c r="BL256" s="24" t="n"/>
      <c r="BM256" s="50">
        <f t="array" ref="BM256">+_xlfn.XLOOKUP(1,(CM_CT2[Contract Number Customer]=CM_CT2[[#This Row],[Contract Number Customer]])*(CM_CT2[Row Type]="Header"),CM_CT2[Contract Mileage])</f>
        <v/>
      </c>
      <c r="BN256" s="50" t="n"/>
      <c r="BO256" s="54" t="n"/>
      <c r="BP256" s="54">
        <f t="array" ref="BP256">+_xlfn.XLOOKUP(1,(CM_CT2[Contract Number Customer]=CM_CT2[[#This Row],[Contract Number Customer]])*(CM_CT2[Row Type]="Header"),CM_CT2[Currency])</f>
        <v/>
      </c>
      <c r="BQ256" s="75">
        <f t="array" ref="BQ256">+_xlfn.XLOOKUP(1,(CM_CT2[Contract Number Customer]=CM_CT2[[#This Row],[Contract Number Customer]])*(CM_CT2[Row Type]="Header"),CM_CT2[Lease Rate EUR])</f>
        <v/>
      </c>
      <c r="BR256" s="306" t="n"/>
      <c r="BS256" s="306" t="n"/>
      <c r="BT256" s="177" t="n"/>
      <c r="BU256" s="306" t="n"/>
      <c r="BV256" s="179">
        <f t="array" ref="BV256">+_xlfn.XLOOKUP(1,(Table_Mietpos[Vertragsnummer]=CM_CT2[[#This Row],[Contract Number M3]])*(Table_Mietpos[Auftragspos.]=CM_CT2[[#This Row],[Rentalposition M3]]),Table_Mietpos[Nettosatz/Typ])</f>
        <v/>
      </c>
      <c r="BW256" s="306" t="n"/>
      <c r="BX256" s="75" t="n"/>
      <c r="BY256" s="75" t="n"/>
      <c r="BZ256" s="75" t="n"/>
      <c r="CA256" s="75" t="n"/>
      <c r="CB256" s="75" t="n"/>
      <c r="CC256" s="307" t="n"/>
      <c r="CD256" s="307" t="n"/>
      <c r="CE256" s="307" t="n"/>
      <c r="CF256" s="307" t="n"/>
      <c r="CG256" s="28" t="n"/>
      <c r="CH256" s="28" t="n"/>
      <c r="CI256" s="28" t="n"/>
      <c r="CJ256" s="186" t="n"/>
      <c r="CK256" s="307" t="n"/>
      <c r="CL256" s="306" t="n"/>
      <c r="CM256" s="12" t="n"/>
      <c r="CN256" s="20" t="n"/>
      <c r="CO256" s="142" t="n"/>
      <c r="CP256" s="142" t="n"/>
      <c r="CQ256" s="142" t="n"/>
      <c r="CR256" s="20" t="n"/>
    </row>
    <row r="257" ht="15" customHeight="1" s="287">
      <c r="B257" s="11" t="n"/>
      <c r="C257" s="14" t="inlineStr">
        <is>
          <t>V700010</t>
        </is>
      </c>
      <c r="D257" s="10" t="n"/>
      <c r="E257" s="15">
        <f t="array" ref="E257">+_xlfn.XLOOKUP(1,(CM_CT2[Contract Number M3]=CM_CT2[[#This Row],[Contract Number M3]])*(CM_CT2[Row Type]="Header"),CM_CT2[Contract Number Customer])</f>
        <v/>
      </c>
      <c r="F257" s="10" t="n">
        <v>5</v>
      </c>
      <c r="G257" s="10" t="inlineStr">
        <is>
          <t>Wagon</t>
        </is>
      </c>
      <c r="H257" s="10" t="n">
        <v>48</v>
      </c>
      <c r="I257" s="73">
        <f t="array" ref="I257">+_xlfn.XLOOKUP(1,(Table_Mietpos[Vertragsnummer]=CM[[#This Row],[Contract Number M3]])*(Table_Mietpos[Auftragspos.]=CM[[#This Row],[Rentalposition M3]]),Table_Mietpos[ChNr])</f>
        <v/>
      </c>
      <c r="J257" s="72">
        <f t="array" ref="J257">+_xlfn.XLOOKUP(1,(CM_CT2[Contract Number Customer]=CM_CT2[[#This Row],[Contract Number Customer]])*(CM_CT2[Row Type]="Header"),CM_CT2[Customer])</f>
        <v/>
      </c>
      <c r="K257" s="51" t="n"/>
      <c r="L257" s="51" t="n"/>
      <c r="M257" s="15">
        <f t="array" ref="M257">+_xlfn.XLOOKUP(1,(CM_CT2[Contract Number Customer]=CM_CT2[[#This Row],[Contract Number Customer]])*(CM_CT2[Row Type]="Header"),CM_CT2[Sales Manager])</f>
        <v/>
      </c>
      <c r="N257" s="15">
        <f t="array" ref="N257">+_xlfn.XLOOKUP(1,(CM_CT2[Contract Number Customer]=CM_CT2[[#This Row],[Contract Number Customer]])*(CM_CT2[Row Type]="Header"),CM_CT2[Wagon Type])</f>
        <v/>
      </c>
      <c r="O257" s="10" t="n">
        <v>1</v>
      </c>
      <c r="P257" s="10" t="n"/>
      <c r="Q257" s="10" t="n"/>
      <c r="R257" s="10" t="n">
        <v>1</v>
      </c>
      <c r="S257" s="10" t="n"/>
      <c r="T257" s="10" t="n">
        <v>1</v>
      </c>
      <c r="U257" s="15">
        <f>+IF(CM_CT2[[#This Row],[Contract Status]]&lt;&gt;"ended",1,0)</f>
        <v/>
      </c>
      <c r="V257" s="15" t="n"/>
      <c r="W257" s="15">
        <f t="array" ref="W257">_xlfn.XLOOKUP(1,(CM_CT2[Contract Number Customer]=$E256)*(CM_CT2[Delivery Batch]=$F256)*(CM_CT2[Row Type]="Batch"),CM_CT2[Contract Flex])</f>
        <v/>
      </c>
      <c r="X257" s="54">
        <f t="array" ref="X257">_xlfn.XLOOKUP(1,(CM_CT2[Contract Number Customer]=$E256)*(CM_CT2[Delivery Batch]=$F256)*(CM_CT2[Row Type]="Batch"),CM_CT2[Flex StartDate])</f>
        <v/>
      </c>
      <c r="Y257" s="54">
        <f t="array" ref="Y257">_xlfn.XLOOKUP(1,(CM_CT2[Contract Number Customer]=$E256)*(CM_CT2[Delivery Batch]=$F256)*(CM_CT2[Row Type]="Batch"),CM_CT2[Flex EndDate])</f>
        <v/>
      </c>
      <c r="Z257" s="15">
        <f t="array" ref="Z257">_xlfn.XLOOKUP(1,(CM_CT2[Contract Number Customer]=$E256)*(CM_CT2[Delivery Batch]=$F256)*(CM_CT2[Row Type]="Batch"),CM_CT2[Contract Status])</f>
        <v/>
      </c>
      <c r="AA257" s="15" t="n"/>
      <c r="AB257" s="74" t="n"/>
      <c r="AC257" s="74" t="n"/>
      <c r="AD257" s="131">
        <f t="array" ref="AD257">+_xlfn.XLOOKUP(1,(Table_Mietpos[Vertragsnummer]=CM_CT2[[#This Row],[Contract Number M3]])*(Table_Mietpos[Auftragspos.]=CM_CT2[[#This Row],[Rentalposition M3]]),Table_Mietpos[Gueltig_ab])</f>
        <v/>
      </c>
      <c r="AE257" s="131">
        <f t="array" ref="AE257">+_xlfn.XLOOKUP(1,(Table_Mietpos[Vertragsnummer]=CM_CT2[[#This Row],[Contract Number M3]])*(Table_Mietpos[Auftragspos.]=CM_CT2[[#This Row],[Rentalposition M3]]),Table_Mietpos[Gueltig_bis])</f>
        <v/>
      </c>
      <c r="AF257" s="50">
        <f t="array" ref="AF257">+_xlfn.XLOOKUP(1,(CM_CT2[Contract Number Customer]=CM_CT2[[#This Row],[Contract Number Customer]])*(CM_CT2[Row Type]="Header"),CM_CT2[Contract Lenght Initial])</f>
        <v/>
      </c>
      <c r="AG257" s="136">
        <f>+CM_CT2[[#This Row],[Rental EndDate]]</f>
        <v/>
      </c>
      <c r="AH257" s="305" t="n"/>
      <c r="AI257" s="305" t="n"/>
      <c r="AJ257" s="305" t="n"/>
      <c r="AK257" s="53" t="n"/>
      <c r="AL257" s="15">
        <f t="array" ref="AL257">+_xlfn.XLOOKUP(1,(CM_CT2[Contract Number Customer]=CM_CT2[[#This Row],[Contract Number Customer]])*(CM_CT2[Row Type]="Header"),CM_CT2[Early Termination Category])</f>
        <v/>
      </c>
      <c r="AM257" s="136">
        <f t="array" ref="AM257">_xlfn.XLOOKUP(1,(CM_CT2[Contract Number Customer]=$E256)*(CM_CT2[Delivery Batch]=$F256)*(CM_CT2[Row Type]="Batch"),CM_CT2[Early Termination cut-off date1])</f>
        <v/>
      </c>
      <c r="AN257" s="136">
        <f t="array" ref="AN257">_xlfn.XLOOKUP(1,(CM_CT2[Contract Number Customer]=$E256)*(CM_CT2[Delivery Batch]=$F256)*(CM_CT2[Row Type]="Batch"),CM_CT2[Early Termination cut-off date2])</f>
        <v/>
      </c>
      <c r="AO257" s="53">
        <f t="array" ref="AO257">+_xlfn.XLOOKUP(1,(CM_CT2[Contract Number Customer]=CM_CT2[[#This Row],[Contract Number Customer]])*(CM_CT2[Row Type]="Header"),CM_CT2[Early Termination Notice Period Mths])</f>
        <v/>
      </c>
      <c r="AP257" s="53">
        <f t="array" ref="AP257">+_xlfn.XLOOKUP(1,(CM_CT2[Contract Number Customer]=CM_CT2[[#This Row],[Contract Number Customer]])*(CM_CT2[Row Type]="Header"),CM_CT2[Duly Termination Notice Period Mths])</f>
        <v/>
      </c>
      <c r="AQ257" s="54" t="n"/>
      <c r="AR257" s="54">
        <f t="array" ref="AR257">+_xlfn.XLOOKUP(1,(CM_CT2[[#This Row],[Contract Number M3]]=Next_possible_notice[Contract Number M3])*(CM_CT2[[#This Row],[Rentalposition M3]]=Next_possible_notice[Rentalposition M3]),Next_possible_notice[NoticeDateCalc])</f>
        <v/>
      </c>
      <c r="AS257" s="117" t="n"/>
      <c r="AT257" s="75" t="n"/>
      <c r="AU257" s="75" t="n"/>
      <c r="AV257" s="75" t="n"/>
      <c r="AW257" s="75" t="n"/>
      <c r="AX257" s="53" t="n"/>
      <c r="AY257" s="75" t="n"/>
      <c r="AZ257" s="54" t="n"/>
      <c r="BA257" s="50">
        <f t="array" ref="BA257">+_xlfn.XLOOKUP(1,(CM_CT2[Contract Number Customer]=CM_CT2[[#This Row],[Contract Number Customer]])*(CM_CT2[Row Type]="Header"),CM_CT2[Contract Lenght Early Clause &amp; Option])</f>
        <v/>
      </c>
      <c r="BB257" s="15" t="n"/>
      <c r="BC257" s="15" t="n"/>
      <c r="BD257" s="15" t="n"/>
      <c r="BE257" s="15" t="n"/>
      <c r="BF257" s="15" t="n"/>
      <c r="BG257" s="15" t="n"/>
      <c r="BH257" s="24" t="n"/>
      <c r="BI257" s="10" t="n"/>
      <c r="BJ257" s="118" t="n"/>
      <c r="BK257" s="24" t="n"/>
      <c r="BL257" s="24" t="n"/>
      <c r="BM257" s="50">
        <f t="array" ref="BM257">+_xlfn.XLOOKUP(1,(CM_CT2[Contract Number Customer]=CM_CT2[[#This Row],[Contract Number Customer]])*(CM_CT2[Row Type]="Header"),CM_CT2[Contract Mileage])</f>
        <v/>
      </c>
      <c r="BN257" s="50" t="n"/>
      <c r="BO257" s="54" t="n"/>
      <c r="BP257" s="54">
        <f t="array" ref="BP257">+_xlfn.XLOOKUP(1,(CM_CT2[Contract Number Customer]=CM_CT2[[#This Row],[Contract Number Customer]])*(CM_CT2[Row Type]="Header"),CM_CT2[Currency])</f>
        <v/>
      </c>
      <c r="BQ257" s="75">
        <f t="array" ref="BQ257">+_xlfn.XLOOKUP(1,(CM_CT2[Contract Number Customer]=CM_CT2[[#This Row],[Contract Number Customer]])*(CM_CT2[Row Type]="Header"),CM_CT2[Lease Rate EUR])</f>
        <v/>
      </c>
      <c r="BR257" s="306" t="n"/>
      <c r="BS257" s="306" t="n"/>
      <c r="BT257" s="177" t="n"/>
      <c r="BU257" s="306" t="n"/>
      <c r="BV257" s="179">
        <f t="array" ref="BV257">+_xlfn.XLOOKUP(1,(Table_Mietpos[Vertragsnummer]=CM_CT2[[#This Row],[Contract Number M3]])*(Table_Mietpos[Auftragspos.]=CM_CT2[[#This Row],[Rentalposition M3]]),Table_Mietpos[Nettosatz/Typ])</f>
        <v/>
      </c>
      <c r="BW257" s="306" t="n"/>
      <c r="BX257" s="75" t="n"/>
      <c r="BY257" s="75" t="n"/>
      <c r="BZ257" s="75" t="n"/>
      <c r="CA257" s="75" t="n"/>
      <c r="CB257" s="75" t="n"/>
      <c r="CC257" s="307" t="n"/>
      <c r="CD257" s="307" t="n"/>
      <c r="CE257" s="307" t="n"/>
      <c r="CF257" s="307" t="n"/>
      <c r="CG257" s="28" t="n"/>
      <c r="CH257" s="28" t="n"/>
      <c r="CI257" s="28" t="n"/>
      <c r="CJ257" s="186" t="n"/>
      <c r="CK257" s="307" t="n"/>
      <c r="CL257" s="306" t="n"/>
      <c r="CM257" s="12" t="n"/>
      <c r="CN257" s="20" t="n"/>
      <c r="CO257" s="142" t="n"/>
      <c r="CP257" s="142" t="n"/>
      <c r="CQ257" s="142" t="n"/>
      <c r="CR257" s="20" t="n"/>
    </row>
    <row r="258" ht="15" customHeight="1" s="287">
      <c r="B258" s="11" t="n"/>
      <c r="C258" s="14" t="inlineStr">
        <is>
          <t>V700010</t>
        </is>
      </c>
      <c r="D258" s="10" t="n"/>
      <c r="E258" s="15">
        <f t="array" ref="E258">+_xlfn.XLOOKUP(1,(CM_CT2[Contract Number M3]=CM_CT2[[#This Row],[Contract Number M3]])*(CM_CT2[Row Type]="Header"),CM_CT2[Contract Number Customer])</f>
        <v/>
      </c>
      <c r="F258" s="10" t="n">
        <v>5</v>
      </c>
      <c r="G258" s="10" t="inlineStr">
        <is>
          <t>Wagon</t>
        </is>
      </c>
      <c r="H258" s="10" t="n">
        <v>49</v>
      </c>
      <c r="I258" s="73">
        <f t="array" ref="I258">+_xlfn.XLOOKUP(1,(Table_Mietpos[Vertragsnummer]=CM[[#This Row],[Contract Number M3]])*(Table_Mietpos[Auftragspos.]=CM[[#This Row],[Rentalposition M3]]),Table_Mietpos[ChNr])</f>
        <v/>
      </c>
      <c r="J258" s="72">
        <f t="array" ref="J258">+_xlfn.XLOOKUP(1,(CM_CT2[Contract Number Customer]=CM_CT2[[#This Row],[Contract Number Customer]])*(CM_CT2[Row Type]="Header"),CM_CT2[Customer])</f>
        <v/>
      </c>
      <c r="K258" s="51" t="n"/>
      <c r="L258" s="51" t="n"/>
      <c r="M258" s="15">
        <f t="array" ref="M258">+_xlfn.XLOOKUP(1,(CM_CT2[Contract Number Customer]=CM_CT2[[#This Row],[Contract Number Customer]])*(CM_CT2[Row Type]="Header"),CM_CT2[Sales Manager])</f>
        <v/>
      </c>
      <c r="N258" s="15">
        <f t="array" ref="N258">+_xlfn.XLOOKUP(1,(CM_CT2[Contract Number Customer]=CM_CT2[[#This Row],[Contract Number Customer]])*(CM_CT2[Row Type]="Header"),CM_CT2[Wagon Type])</f>
        <v/>
      </c>
      <c r="O258" s="10" t="n">
        <v>1</v>
      </c>
      <c r="P258" s="10" t="n"/>
      <c r="Q258" s="10" t="n"/>
      <c r="R258" s="10" t="n">
        <v>1</v>
      </c>
      <c r="S258" s="10" t="n"/>
      <c r="T258" s="10" t="n">
        <v>1</v>
      </c>
      <c r="U258" s="15">
        <f>+IF(CM_CT2[[#This Row],[Contract Status]]&lt;&gt;"ended",1,0)</f>
        <v/>
      </c>
      <c r="V258" s="15" t="n"/>
      <c r="W258" s="15">
        <f t="array" ref="W258">_xlfn.XLOOKUP(1,(CM_CT2[Contract Number Customer]=$E257)*(CM_CT2[Delivery Batch]=$F257)*(CM_CT2[Row Type]="Batch"),CM_CT2[Contract Flex])</f>
        <v/>
      </c>
      <c r="X258" s="54">
        <f t="array" ref="X258">_xlfn.XLOOKUP(1,(CM_CT2[Contract Number Customer]=$E257)*(CM_CT2[Delivery Batch]=$F257)*(CM_CT2[Row Type]="Batch"),CM_CT2[Flex StartDate])</f>
        <v/>
      </c>
      <c r="Y258" s="54">
        <f t="array" ref="Y258">_xlfn.XLOOKUP(1,(CM_CT2[Contract Number Customer]=$E257)*(CM_CT2[Delivery Batch]=$F257)*(CM_CT2[Row Type]="Batch"),CM_CT2[Flex EndDate])</f>
        <v/>
      </c>
      <c r="Z258" s="15">
        <f t="array" ref="Z258">_xlfn.XLOOKUP(1,(CM_CT2[Contract Number Customer]=$E257)*(CM_CT2[Delivery Batch]=$F257)*(CM_CT2[Row Type]="Batch"),CM_CT2[Contract Status])</f>
        <v/>
      </c>
      <c r="AA258" s="15" t="n"/>
      <c r="AB258" s="74" t="n"/>
      <c r="AC258" s="74" t="n"/>
      <c r="AD258" s="131">
        <f t="array" ref="AD258">+_xlfn.XLOOKUP(1,(Table_Mietpos[Vertragsnummer]=CM_CT2[[#This Row],[Contract Number M3]])*(Table_Mietpos[Auftragspos.]=CM_CT2[[#This Row],[Rentalposition M3]]),Table_Mietpos[Gueltig_ab])</f>
        <v/>
      </c>
      <c r="AE258" s="131">
        <f t="array" ref="AE258">+_xlfn.XLOOKUP(1,(Table_Mietpos[Vertragsnummer]=CM_CT2[[#This Row],[Contract Number M3]])*(Table_Mietpos[Auftragspos.]=CM_CT2[[#This Row],[Rentalposition M3]]),Table_Mietpos[Gueltig_bis])</f>
        <v/>
      </c>
      <c r="AF258" s="50">
        <f t="array" ref="AF258">+_xlfn.XLOOKUP(1,(CM_CT2[Contract Number Customer]=CM_CT2[[#This Row],[Contract Number Customer]])*(CM_CT2[Row Type]="Header"),CM_CT2[Contract Lenght Initial])</f>
        <v/>
      </c>
      <c r="AG258" s="136">
        <f>+CM_CT2[[#This Row],[Rental EndDate]]</f>
        <v/>
      </c>
      <c r="AH258" s="305" t="n"/>
      <c r="AI258" s="305" t="n"/>
      <c r="AJ258" s="305" t="n"/>
      <c r="AK258" s="53" t="n"/>
      <c r="AL258" s="15">
        <f t="array" ref="AL258">+_xlfn.XLOOKUP(1,(CM_CT2[Contract Number Customer]=CM_CT2[[#This Row],[Contract Number Customer]])*(CM_CT2[Row Type]="Header"),CM_CT2[Early Termination Category])</f>
        <v/>
      </c>
      <c r="AM258" s="136">
        <f t="array" ref="AM258">_xlfn.XLOOKUP(1,(CM_CT2[Contract Number Customer]=$E257)*(CM_CT2[Delivery Batch]=$F257)*(CM_CT2[Row Type]="Batch"),CM_CT2[Early Termination cut-off date1])</f>
        <v/>
      </c>
      <c r="AN258" s="136">
        <f t="array" ref="AN258">_xlfn.XLOOKUP(1,(CM_CT2[Contract Number Customer]=$E257)*(CM_CT2[Delivery Batch]=$F257)*(CM_CT2[Row Type]="Batch"),CM_CT2[Early Termination cut-off date2])</f>
        <v/>
      </c>
      <c r="AO258" s="53">
        <f t="array" ref="AO258">+_xlfn.XLOOKUP(1,(CM_CT2[Contract Number Customer]=CM_CT2[[#This Row],[Contract Number Customer]])*(CM_CT2[Row Type]="Header"),CM_CT2[Early Termination Notice Period Mths])</f>
        <v/>
      </c>
      <c r="AP258" s="53">
        <f t="array" ref="AP258">+_xlfn.XLOOKUP(1,(CM_CT2[Contract Number Customer]=CM_CT2[[#This Row],[Contract Number Customer]])*(CM_CT2[Row Type]="Header"),CM_CT2[Duly Termination Notice Period Mths])</f>
        <v/>
      </c>
      <c r="AQ258" s="54" t="n"/>
      <c r="AR258" s="54">
        <f t="array" ref="AR258">+_xlfn.XLOOKUP(1,(CM_CT2[[#This Row],[Contract Number M3]]=Next_possible_notice[Contract Number M3])*(CM_CT2[[#This Row],[Rentalposition M3]]=Next_possible_notice[Rentalposition M3]),Next_possible_notice[NoticeDateCalc])</f>
        <v/>
      </c>
      <c r="AS258" s="117" t="n"/>
      <c r="AT258" s="75" t="n"/>
      <c r="AU258" s="75" t="n"/>
      <c r="AV258" s="75" t="n"/>
      <c r="AW258" s="75" t="n"/>
      <c r="AX258" s="53" t="n"/>
      <c r="AY258" s="75" t="n"/>
      <c r="AZ258" s="54" t="n"/>
      <c r="BA258" s="50">
        <f t="array" ref="BA258">+_xlfn.XLOOKUP(1,(CM_CT2[Contract Number Customer]=CM_CT2[[#This Row],[Contract Number Customer]])*(CM_CT2[Row Type]="Header"),CM_CT2[Contract Lenght Early Clause &amp; Option])</f>
        <v/>
      </c>
      <c r="BB258" s="15" t="n"/>
      <c r="BC258" s="15" t="n"/>
      <c r="BD258" s="15" t="n"/>
      <c r="BE258" s="15" t="n"/>
      <c r="BF258" s="15" t="n"/>
      <c r="BG258" s="15" t="n"/>
      <c r="BH258" s="24" t="n"/>
      <c r="BI258" s="10" t="n"/>
      <c r="BJ258" s="118" t="n"/>
      <c r="BK258" s="24" t="n"/>
      <c r="BL258" s="24" t="n"/>
      <c r="BM258" s="50">
        <f t="array" ref="BM258">+_xlfn.XLOOKUP(1,(CM_CT2[Contract Number Customer]=CM_CT2[[#This Row],[Contract Number Customer]])*(CM_CT2[Row Type]="Header"),CM_CT2[Contract Mileage])</f>
        <v/>
      </c>
      <c r="BN258" s="50" t="n"/>
      <c r="BO258" s="54" t="n"/>
      <c r="BP258" s="54">
        <f t="array" ref="BP258">+_xlfn.XLOOKUP(1,(CM_CT2[Contract Number Customer]=CM_CT2[[#This Row],[Contract Number Customer]])*(CM_CT2[Row Type]="Header"),CM_CT2[Currency])</f>
        <v/>
      </c>
      <c r="BQ258" s="75">
        <f t="array" ref="BQ258">+_xlfn.XLOOKUP(1,(CM_CT2[Contract Number Customer]=CM_CT2[[#This Row],[Contract Number Customer]])*(CM_CT2[Row Type]="Header"),CM_CT2[Lease Rate EUR])</f>
        <v/>
      </c>
      <c r="BR258" s="306" t="n"/>
      <c r="BS258" s="306" t="n"/>
      <c r="BT258" s="177" t="n"/>
      <c r="BU258" s="306" t="n"/>
      <c r="BV258" s="179">
        <f t="array" ref="BV258">+_xlfn.XLOOKUP(1,(Table_Mietpos[Vertragsnummer]=CM_CT2[[#This Row],[Contract Number M3]])*(Table_Mietpos[Auftragspos.]=CM_CT2[[#This Row],[Rentalposition M3]]),Table_Mietpos[Nettosatz/Typ])</f>
        <v/>
      </c>
      <c r="BW258" s="306" t="n"/>
      <c r="BX258" s="75" t="n"/>
      <c r="BY258" s="75" t="n"/>
      <c r="BZ258" s="75" t="n"/>
      <c r="CA258" s="75" t="n"/>
      <c r="CB258" s="75" t="n"/>
      <c r="CC258" s="307" t="n"/>
      <c r="CD258" s="307" t="n"/>
      <c r="CE258" s="307" t="n"/>
      <c r="CF258" s="307" t="n"/>
      <c r="CG258" s="28" t="n"/>
      <c r="CH258" s="28" t="n"/>
      <c r="CI258" s="28" t="n"/>
      <c r="CJ258" s="186" t="n"/>
      <c r="CK258" s="307" t="n"/>
      <c r="CL258" s="306" t="n"/>
      <c r="CM258" s="12" t="n"/>
      <c r="CN258" s="20" t="n"/>
      <c r="CO258" s="142" t="n"/>
      <c r="CP258" s="142" t="n"/>
      <c r="CQ258" s="142" t="n"/>
      <c r="CR258" s="20" t="n"/>
    </row>
    <row r="259" ht="15" customHeight="1" s="287">
      <c r="B259" s="11" t="n"/>
      <c r="C259" s="14" t="inlineStr">
        <is>
          <t>V700010</t>
        </is>
      </c>
      <c r="D259" s="10" t="n"/>
      <c r="E259" s="15">
        <f t="array" ref="E259">+_xlfn.XLOOKUP(1,(CM_CT2[Contract Number M3]=CM_CT2[[#This Row],[Contract Number M3]])*(CM_CT2[Row Type]="Header"),CM_CT2[Contract Number Customer])</f>
        <v/>
      </c>
      <c r="F259" s="10" t="n">
        <v>5</v>
      </c>
      <c r="G259" s="10" t="inlineStr">
        <is>
          <t>Wagon</t>
        </is>
      </c>
      <c r="H259" s="10" t="n">
        <v>50</v>
      </c>
      <c r="I259" s="73">
        <f t="array" ref="I259">+_xlfn.XLOOKUP(1,(Table_Mietpos[Vertragsnummer]=CM[[#This Row],[Contract Number M3]])*(Table_Mietpos[Auftragspos.]=CM[[#This Row],[Rentalposition M3]]),Table_Mietpos[ChNr])</f>
        <v/>
      </c>
      <c r="J259" s="72">
        <f t="array" ref="J259">+_xlfn.XLOOKUP(1,(CM_CT2[Contract Number Customer]=CM_CT2[[#This Row],[Contract Number Customer]])*(CM_CT2[Row Type]="Header"),CM_CT2[Customer])</f>
        <v/>
      </c>
      <c r="K259" s="51" t="n"/>
      <c r="L259" s="51" t="n"/>
      <c r="M259" s="15">
        <f t="array" ref="M259">+_xlfn.XLOOKUP(1,(CM_CT2[Contract Number Customer]=CM_CT2[[#This Row],[Contract Number Customer]])*(CM_CT2[Row Type]="Header"),CM_CT2[Sales Manager])</f>
        <v/>
      </c>
      <c r="N259" s="15">
        <f t="array" ref="N259">+_xlfn.XLOOKUP(1,(CM_CT2[Contract Number Customer]=CM_CT2[[#This Row],[Contract Number Customer]])*(CM_CT2[Row Type]="Header"),CM_CT2[Wagon Type])</f>
        <v/>
      </c>
      <c r="O259" s="10" t="n">
        <v>1</v>
      </c>
      <c r="P259" s="10" t="n"/>
      <c r="Q259" s="10" t="n"/>
      <c r="R259" s="10" t="n">
        <v>1</v>
      </c>
      <c r="S259" s="10" t="n"/>
      <c r="T259" s="10" t="n">
        <v>1</v>
      </c>
      <c r="U259" s="15">
        <f>+IF(CM_CT2[[#This Row],[Contract Status]]&lt;&gt;"ended",1,0)</f>
        <v/>
      </c>
      <c r="V259" s="15" t="n"/>
      <c r="W259" s="15">
        <f t="array" ref="W259">_xlfn.XLOOKUP(1,(CM_CT2[Contract Number Customer]=$E258)*(CM_CT2[Delivery Batch]=$F258)*(CM_CT2[Row Type]="Batch"),CM_CT2[Contract Flex])</f>
        <v/>
      </c>
      <c r="X259" s="54">
        <f t="array" ref="X259">_xlfn.XLOOKUP(1,(CM_CT2[Contract Number Customer]=$E258)*(CM_CT2[Delivery Batch]=$F258)*(CM_CT2[Row Type]="Batch"),CM_CT2[Flex StartDate])</f>
        <v/>
      </c>
      <c r="Y259" s="54">
        <f t="array" ref="Y259">_xlfn.XLOOKUP(1,(CM_CT2[Contract Number Customer]=$E258)*(CM_CT2[Delivery Batch]=$F258)*(CM_CT2[Row Type]="Batch"),CM_CT2[Flex EndDate])</f>
        <v/>
      </c>
      <c r="Z259" s="15">
        <f t="array" ref="Z259">_xlfn.XLOOKUP(1,(CM_CT2[Contract Number Customer]=$E258)*(CM_CT2[Delivery Batch]=$F258)*(CM_CT2[Row Type]="Batch"),CM_CT2[Contract Status])</f>
        <v/>
      </c>
      <c r="AA259" s="15" t="n"/>
      <c r="AB259" s="74" t="n"/>
      <c r="AC259" s="74" t="n"/>
      <c r="AD259" s="131">
        <f t="array" ref="AD259">+_xlfn.XLOOKUP(1,(Table_Mietpos[Vertragsnummer]=CM_CT2[[#This Row],[Contract Number M3]])*(Table_Mietpos[Auftragspos.]=CM_CT2[[#This Row],[Rentalposition M3]]),Table_Mietpos[Gueltig_ab])</f>
        <v/>
      </c>
      <c r="AE259" s="131">
        <f t="array" ref="AE259">+_xlfn.XLOOKUP(1,(Table_Mietpos[Vertragsnummer]=CM_CT2[[#This Row],[Contract Number M3]])*(Table_Mietpos[Auftragspos.]=CM_CT2[[#This Row],[Rentalposition M3]]),Table_Mietpos[Gueltig_bis])</f>
        <v/>
      </c>
      <c r="AF259" s="50">
        <f t="array" ref="AF259">+_xlfn.XLOOKUP(1,(CM_CT2[Contract Number Customer]=CM_CT2[[#This Row],[Contract Number Customer]])*(CM_CT2[Row Type]="Header"),CM_CT2[Contract Lenght Initial])</f>
        <v/>
      </c>
      <c r="AG259" s="136">
        <f>+CM_CT2[[#This Row],[Rental EndDate]]</f>
        <v/>
      </c>
      <c r="AH259" s="305" t="n"/>
      <c r="AI259" s="305" t="n"/>
      <c r="AJ259" s="305" t="n"/>
      <c r="AK259" s="53" t="n"/>
      <c r="AL259" s="15">
        <f t="array" ref="AL259">+_xlfn.XLOOKUP(1,(CM_CT2[Contract Number Customer]=CM_CT2[[#This Row],[Contract Number Customer]])*(CM_CT2[Row Type]="Header"),CM_CT2[Early Termination Category])</f>
        <v/>
      </c>
      <c r="AM259" s="136">
        <f t="array" ref="AM259">_xlfn.XLOOKUP(1,(CM_CT2[Contract Number Customer]=$E258)*(CM_CT2[Delivery Batch]=$F258)*(CM_CT2[Row Type]="Batch"),CM_CT2[Early Termination cut-off date1])</f>
        <v/>
      </c>
      <c r="AN259" s="136">
        <f t="array" ref="AN259">_xlfn.XLOOKUP(1,(CM_CT2[Contract Number Customer]=$E258)*(CM_CT2[Delivery Batch]=$F258)*(CM_CT2[Row Type]="Batch"),CM_CT2[Early Termination cut-off date2])</f>
        <v/>
      </c>
      <c r="AO259" s="53">
        <f t="array" ref="AO259">+_xlfn.XLOOKUP(1,(CM_CT2[Contract Number Customer]=CM_CT2[[#This Row],[Contract Number Customer]])*(CM_CT2[Row Type]="Header"),CM_CT2[Early Termination Notice Period Mths])</f>
        <v/>
      </c>
      <c r="AP259" s="53">
        <f t="array" ref="AP259">+_xlfn.XLOOKUP(1,(CM_CT2[Contract Number Customer]=CM_CT2[[#This Row],[Contract Number Customer]])*(CM_CT2[Row Type]="Header"),CM_CT2[Duly Termination Notice Period Mths])</f>
        <v/>
      </c>
      <c r="AQ259" s="54" t="n"/>
      <c r="AR259" s="54">
        <f t="array" ref="AR259">+_xlfn.XLOOKUP(1,(CM_CT2[[#This Row],[Contract Number M3]]=Next_possible_notice[Contract Number M3])*(CM_CT2[[#This Row],[Rentalposition M3]]=Next_possible_notice[Rentalposition M3]),Next_possible_notice[NoticeDateCalc])</f>
        <v/>
      </c>
      <c r="AS259" s="117" t="n"/>
      <c r="AT259" s="75" t="n"/>
      <c r="AU259" s="75" t="n"/>
      <c r="AV259" s="75" t="n"/>
      <c r="AW259" s="75" t="n"/>
      <c r="AX259" s="53" t="n"/>
      <c r="AY259" s="75" t="n"/>
      <c r="AZ259" s="54" t="n"/>
      <c r="BA259" s="50">
        <f t="array" ref="BA259">+_xlfn.XLOOKUP(1,(CM_CT2[Contract Number Customer]=CM_CT2[[#This Row],[Contract Number Customer]])*(CM_CT2[Row Type]="Header"),CM_CT2[Contract Lenght Early Clause &amp; Option])</f>
        <v/>
      </c>
      <c r="BB259" s="15" t="n"/>
      <c r="BC259" s="15" t="n"/>
      <c r="BD259" s="15" t="n"/>
      <c r="BE259" s="15" t="n"/>
      <c r="BF259" s="15" t="n"/>
      <c r="BG259" s="15" t="n"/>
      <c r="BH259" s="24" t="n"/>
      <c r="BI259" s="10" t="n"/>
      <c r="BJ259" s="118" t="n"/>
      <c r="BK259" s="24" t="n"/>
      <c r="BL259" s="24" t="n"/>
      <c r="BM259" s="50">
        <f t="array" ref="BM259">+_xlfn.XLOOKUP(1,(CM_CT2[Contract Number Customer]=CM_CT2[[#This Row],[Contract Number Customer]])*(CM_CT2[Row Type]="Header"),CM_CT2[Contract Mileage])</f>
        <v/>
      </c>
      <c r="BN259" s="50" t="n"/>
      <c r="BO259" s="54" t="n"/>
      <c r="BP259" s="54">
        <f t="array" ref="BP259">+_xlfn.XLOOKUP(1,(CM_CT2[Contract Number Customer]=CM_CT2[[#This Row],[Contract Number Customer]])*(CM_CT2[Row Type]="Header"),CM_CT2[Currency])</f>
        <v/>
      </c>
      <c r="BQ259" s="75">
        <f t="array" ref="BQ259">+_xlfn.XLOOKUP(1,(CM_CT2[Contract Number Customer]=CM_CT2[[#This Row],[Contract Number Customer]])*(CM_CT2[Row Type]="Header"),CM_CT2[Lease Rate EUR])</f>
        <v/>
      </c>
      <c r="BR259" s="306" t="n"/>
      <c r="BS259" s="306" t="n"/>
      <c r="BT259" s="177" t="n"/>
      <c r="BU259" s="306" t="n"/>
      <c r="BV259" s="179">
        <f t="array" ref="BV259">+_xlfn.XLOOKUP(1,(Table_Mietpos[Vertragsnummer]=CM_CT2[[#This Row],[Contract Number M3]])*(Table_Mietpos[Auftragspos.]=CM_CT2[[#This Row],[Rentalposition M3]]),Table_Mietpos[Nettosatz/Typ])</f>
        <v/>
      </c>
      <c r="BW259" s="306" t="n"/>
      <c r="BX259" s="75" t="n"/>
      <c r="BY259" s="75" t="n"/>
      <c r="BZ259" s="75" t="n"/>
      <c r="CA259" s="75" t="n"/>
      <c r="CB259" s="75" t="n"/>
      <c r="CC259" s="307" t="n"/>
      <c r="CD259" s="307" t="n"/>
      <c r="CE259" s="307" t="n"/>
      <c r="CF259" s="307" t="n"/>
      <c r="CG259" s="28" t="n"/>
      <c r="CH259" s="28" t="n"/>
      <c r="CI259" s="28" t="n"/>
      <c r="CJ259" s="186" t="n"/>
      <c r="CK259" s="307" t="n"/>
      <c r="CL259" s="306" t="n"/>
      <c r="CM259" s="12" t="n"/>
      <c r="CN259" s="20" t="n"/>
      <c r="CO259" s="142" t="n"/>
      <c r="CP259" s="142" t="n"/>
      <c r="CQ259" s="142" t="n"/>
      <c r="CR259" s="20" t="n"/>
    </row>
    <row r="260" ht="15" customHeight="1" s="287">
      <c r="B260" s="11" t="n"/>
      <c r="C260" s="10" t="n"/>
      <c r="D260" s="10" t="n"/>
      <c r="E260" s="10" t="n"/>
      <c r="F260" s="10" t="n"/>
      <c r="G260" s="10" t="n"/>
      <c r="H260" s="10" t="n"/>
      <c r="I260" s="10" t="n"/>
      <c r="J260" s="10" t="n"/>
      <c r="K260" s="12" t="n"/>
      <c r="L260" s="12" t="n"/>
      <c r="M260" s="10" t="n"/>
      <c r="N260" s="10" t="n"/>
      <c r="O260" s="10" t="n"/>
      <c r="P260" s="10" t="n"/>
      <c r="Q260" s="10" t="n"/>
      <c r="R260" s="10" t="n"/>
      <c r="S260" s="10" t="n"/>
      <c r="T260" s="10" t="n"/>
      <c r="U260" s="15" t="n"/>
      <c r="V260" s="10" t="n"/>
      <c r="W260" s="10" t="n"/>
      <c r="X260" s="17" t="n"/>
      <c r="Y260" s="17" t="n"/>
      <c r="Z260" s="296" t="n"/>
      <c r="AA260" s="296" t="n"/>
      <c r="AB260" s="17" t="n"/>
      <c r="AC260" s="297" t="n"/>
      <c r="AD260" s="130" t="n"/>
      <c r="AE260" s="130" t="n"/>
      <c r="AF260" s="19" t="n"/>
      <c r="AG260" s="130" t="n"/>
      <c r="AH260" s="298" t="n"/>
      <c r="AI260" s="298" t="n"/>
      <c r="AJ260" s="298" t="n"/>
      <c r="AK260" s="22" t="n"/>
      <c r="AL260" s="64" t="n"/>
      <c r="AM260" s="130" t="n"/>
      <c r="AN260" s="167" t="n"/>
      <c r="AO260" s="22" t="n">
        <v>0</v>
      </c>
      <c r="AP260" s="10" t="n">
        <v>0</v>
      </c>
      <c r="AQ260" s="17" t="n"/>
      <c r="AR260" s="17" t="n"/>
      <c r="AS260" s="116" t="n"/>
      <c r="AT260" s="284" t="n"/>
      <c r="AU260" s="284" t="n"/>
      <c r="AV260" s="284" t="n"/>
      <c r="AW260" s="284" t="n"/>
      <c r="AX260" s="283" t="n"/>
      <c r="AY260" s="284" t="n"/>
      <c r="AZ260" s="285" t="n"/>
      <c r="BA260" s="30">
        <f>+IF(ISBLANK(CM_CT2[[#This Row],[Early Termination cut-off date2]])=FALSE,CM_CT2[[#This Row],[Early Termination cut-off date2]]-CM_CT2[[#This Row],[Contract StartDate]],IF(ISBLANK(CM_CT2[[#This Row],[Early Termination cut-off date1]]=FALSE),CM_CT2[[#This Row],[Early Termination cut-off date1]]-CM_CT2[[#This Row],[Contract StartDate]],CM_CT2[[#This Row],[Contract EndDate Initial]]-CM_CT2[[#This Row],[Contract StartDate]]))</f>
        <v/>
      </c>
      <c r="BB260" s="12" t="n"/>
      <c r="BC260" s="10" t="n"/>
      <c r="BD260" s="10" t="n"/>
      <c r="BE260" s="10" t="n"/>
      <c r="BF260" s="10" t="n"/>
      <c r="BG260" s="10" t="n"/>
      <c r="BH260" s="24" t="n"/>
      <c r="BI260" s="10" t="n"/>
      <c r="BJ260" s="118" t="n"/>
      <c r="BK260" s="24" t="n"/>
      <c r="BL260" s="24" t="n"/>
      <c r="BM260" s="237" t="n"/>
      <c r="BN260" s="237" t="n"/>
      <c r="BO260" s="285" t="n"/>
      <c r="BP260" s="12" t="n"/>
      <c r="BQ260" s="284" t="n"/>
      <c r="BR260" s="307" t="n"/>
      <c r="BS260" s="307" t="n"/>
      <c r="BT260" s="284">
        <f t="array" ref="BT260">+_xlfn.XLOOKUP(1,(CM_CT2[Contract Number Customer]=CM_CT2[[#This Row],[Contract Number Customer]])*(CM_CT2[Row Type]="Header"),CM_CT2[Technical Customer Requests EUR])</f>
        <v/>
      </c>
      <c r="BU260" s="307" t="n"/>
      <c r="BV260" s="284" t="n"/>
      <c r="BW260" s="307" t="n"/>
      <c r="BX260" s="284" t="n"/>
      <c r="BY260" s="284" t="n"/>
      <c r="BZ260" s="284" t="n"/>
      <c r="CA260" s="284" t="n"/>
      <c r="CB260" s="284" t="n"/>
      <c r="CC260" s="307" t="n"/>
      <c r="CD260" s="307" t="n"/>
      <c r="CE260" s="307" t="n"/>
      <c r="CF260" s="307" t="n"/>
      <c r="CG260" s="28" t="n"/>
      <c r="CH260" s="28" t="n"/>
      <c r="CI260" s="28" t="n"/>
      <c r="CJ260" s="186" t="n"/>
      <c r="CK260" s="307" t="n"/>
      <c r="CL260" s="307" t="n"/>
      <c r="CM260" s="12" t="n"/>
      <c r="CN260" s="68" t="n"/>
      <c r="CO260" s="142" t="n"/>
      <c r="CP260" s="142" t="n"/>
      <c r="CQ260" s="142" t="n"/>
      <c r="CR260" s="20" t="n"/>
    </row>
    <row r="261" ht="15.95" customHeight="1" s="287">
      <c r="C261" s="7" t="inlineStr">
        <is>
          <t>Total</t>
        </is>
      </c>
      <c r="D261" s="7" t="n"/>
      <c r="E261" s="7" t="n"/>
      <c r="F261" s="7" t="n"/>
      <c r="G261" s="7" t="n"/>
      <c r="H261" s="7" t="n"/>
      <c r="I261" s="7" t="n"/>
      <c r="J261" s="8" t="n"/>
      <c r="K261" s="7" t="n"/>
      <c r="L261" s="7" t="n"/>
      <c r="M261" s="7" t="n"/>
      <c r="N261" s="7" t="n"/>
      <c r="O261" s="7" t="n"/>
      <c r="P261" s="7" t="n"/>
      <c r="Q261" s="7" t="n"/>
      <c r="R261" s="7">
        <f>SUMIF(CM_CT2[Wagon Quantity Newbuild],1,CM_CT2[Wagon Quantity Newbuild])</f>
        <v/>
      </c>
      <c r="S261" s="7" t="n"/>
      <c r="T261" s="7" t="n"/>
      <c r="U261">
        <f>SUMIF(CM_CT2[Wagon Quantity Actual],1,CM_CT2[Wagon Quantity Actual])</f>
        <v/>
      </c>
      <c r="V261" s="7" t="n"/>
      <c r="W261" s="7" t="n"/>
      <c r="X261" s="7" t="n"/>
      <c r="Y261" s="7" t="n"/>
      <c r="Z261" s="7" t="n"/>
      <c r="AA261" s="7" t="n"/>
      <c r="AB261" s="7" t="n"/>
      <c r="AC261" s="7" t="n"/>
      <c r="AD261" s="7" t="n"/>
      <c r="AE261" s="7" t="n"/>
      <c r="AF261" s="76" t="n"/>
      <c r="AG261" s="7" t="n"/>
      <c r="AH261" s="7" t="n"/>
      <c r="AI261" s="7" t="n"/>
      <c r="AJ261" s="7" t="n"/>
      <c r="AK261" s="7" t="n"/>
      <c r="AL261" s="8" t="n"/>
      <c r="AM261" s="8" t="n"/>
      <c r="AN261" s="8" t="n"/>
      <c r="AO261" s="7" t="n"/>
      <c r="AP261" s="7" t="n"/>
      <c r="AQ261" s="7" t="n"/>
      <c r="AR261" s="7" t="n"/>
      <c r="AS261" s="7" t="n"/>
      <c r="AT261" s="7" t="n"/>
      <c r="AU261" s="7" t="n"/>
      <c r="AV261" s="7" t="n"/>
      <c r="AW261" s="7" t="n"/>
      <c r="AX261" s="7" t="n"/>
      <c r="AY261" s="7" t="n"/>
      <c r="AZ261" s="7" t="n"/>
      <c r="BA261" s="78" t="n"/>
      <c r="BB261" s="7" t="n"/>
      <c r="BC261" s="7" t="n"/>
      <c r="BD261" s="7" t="n"/>
      <c r="BE261" s="7" t="n"/>
      <c r="BF261" s="7" t="n"/>
      <c r="BG261" s="7" t="n"/>
      <c r="BH261" s="77" t="n"/>
      <c r="BI261" s="7" t="n"/>
      <c r="BJ261" s="7" t="n"/>
      <c r="BK261" s="77" t="n"/>
      <c r="BL261" s="77" t="n"/>
      <c r="BM261" s="7" t="n"/>
      <c r="BN261" s="7" t="n"/>
      <c r="BO261" s="7" t="n"/>
      <c r="BP261" s="7" t="n"/>
      <c r="BQ261" s="7" t="n"/>
      <c r="BR261" s="7" t="n"/>
      <c r="BS261" s="7" t="n"/>
      <c r="BT261" s="7" t="n"/>
      <c r="BU261" s="7" t="n"/>
      <c r="BV261" s="7" t="n"/>
      <c r="BW261" s="7" t="n"/>
      <c r="BX261" s="7" t="n"/>
      <c r="BY261" s="7" t="n"/>
      <c r="BZ261" s="7" t="n"/>
      <c r="CA261" s="7" t="n"/>
      <c r="CB261" s="7" t="n"/>
      <c r="CC261" s="7" t="n"/>
      <c r="CD261" s="7" t="n"/>
      <c r="CE261" s="7" t="n"/>
      <c r="CF261" s="7" t="n"/>
      <c r="CG261" s="79" t="n"/>
      <c r="CH261" s="79" t="n"/>
      <c r="CI261" s="79" t="n"/>
      <c r="CJ261" s="80">
        <f>SUBTOTAL(103,CM_CT2[Delta])</f>
        <v/>
      </c>
      <c r="CK261" s="7" t="n"/>
      <c r="CL261" s="7" t="n"/>
      <c r="CM261" s="7" t="n"/>
      <c r="CN261" s="77" t="n"/>
      <c r="CO261" s="7" t="n"/>
      <c r="CP261" s="7" t="n"/>
      <c r="CQ261" s="7" t="n"/>
      <c r="CR261" s="77" t="n"/>
    </row>
  </sheetData>
  <conditionalFormatting sqref="B4:CR260">
    <cfRule type="expression" priority="1" dxfId="242">
      <formula>ISBLANK($AO4)=TRUE</formula>
    </cfRule>
    <cfRule type="expression" priority="2" dxfId="242">
      <formula>ISBLANK($AP4)=TRUE</formula>
    </cfRule>
    <cfRule type="expression" priority="3" dxfId="241">
      <formula>AND($G4="Header", COUNTIF($Z4,"run*")=1)</formula>
    </cfRule>
    <cfRule type="expression" priority="4" dxfId="240">
      <formula>AND($G4="Batch", OR(COUNTIF($Z4,"terminated*")=1,$Z4="ended"))</formula>
    </cfRule>
    <cfRule type="expression" priority="5" dxfId="239">
      <formula>AND($G4="Batch", COUNTIF($Z4,"run*")=1)</formula>
    </cfRule>
    <cfRule type="expression" priority="6" dxfId="238">
      <formula>AND($G4="Header", OR(COUNTIF($Z4,"plan*")=1,$Z4="template"))</formula>
    </cfRule>
    <cfRule type="expression" priority="7" dxfId="237">
      <formula>AND($G4="Batch", OR(COUNTIF($Z4,"plan*")=1,$Z4="template"))</formula>
    </cfRule>
    <cfRule type="expression" priority="8" dxfId="236">
      <formula>AND($G4="Header", OR(COUNTIF($Z4,"terminated*")=1,$Z4="ended"))</formula>
    </cfRule>
  </conditionalFormatting>
  <dataValidations count="17">
    <dataValidation sqref="BE1:BF1 BF3:BF260 BG3" showDropDown="0" showInputMessage="1" showErrorMessage="1" allowBlank="1" type="list">
      <formula1>Lease_Security</formula1>
    </dataValidation>
    <dataValidation sqref="L1 L3:L5 L209" showDropDown="0" showInputMessage="1" showErrorMessage="1" allowBlank="1" type="list">
      <formula1>Country_Cluster</formula1>
    </dataValidation>
    <dataValidation sqref="BG4:BH260 BN4:BN260 CO5 CP4:CP260" showDropDown="0" showInputMessage="1" showErrorMessage="1" allowBlank="1" type="list">
      <formula1>Contract_Indexation</formula1>
    </dataValidation>
    <dataValidation sqref="W4:W260 X62:Y106 X108:Y157 X159:Y208 X210:Y259" showDropDown="0" showInputMessage="1" showErrorMessage="1" allowBlank="1" type="list">
      <formula1>Contract_Flex</formula1>
    </dataValidation>
    <dataValidation sqref="Q4:Q260" showDropDown="0" showInputMessage="1" showErrorMessage="1" allowBlank="1" promptTitle="Input Value: Date" prompt="between 1.1.2020 and 31.12.2099" type="date">
      <formula1>43831</formula1>
      <formula2>73050</formula2>
    </dataValidation>
    <dataValidation sqref="AY4:AY260" showDropDown="0" showInputMessage="1" showErrorMessage="1" allowBlank="1" type="list">
      <formula1>Contract_RentFree_Pattern</formula1>
    </dataValidation>
    <dataValidation sqref="BE4:BE260" showDropDown="0" showInputMessage="1" showErrorMessage="1" allowBlank="1" type="list">
      <formula1>Contract_Juristiction</formula1>
    </dataValidation>
    <dataValidation sqref="G4:G260" showDropDown="0" showInputMessage="1" showErrorMessage="1" allowBlank="1" type="list">
      <formula1>Row_Type</formula1>
    </dataValidation>
    <dataValidation sqref="N4:N260" showDropDown="0" showInputMessage="1" showErrorMessage="1" allowBlank="1" type="list">
      <formula1>Wagon_Type</formula1>
    </dataValidation>
    <dataValidation sqref="V4:V260" showDropDown="0" showInputMessage="1" showErrorMessage="1" allowBlank="1" type="list">
      <formula1>Contract_Type</formula1>
    </dataValidation>
    <dataValidation sqref="M4:M260" showDropDown="0" showInputMessage="1" showErrorMessage="1" allowBlank="1" type="list">
      <formula1>Sales_Agents</formula1>
    </dataValidation>
    <dataValidation sqref="K4:K260" showDropDown="0" showInputMessage="1" showErrorMessage="1" allowBlank="1" type="list">
      <formula1>Country</formula1>
    </dataValidation>
    <dataValidation sqref="Z4:Z260" showDropDown="0" showInputMessage="1" showErrorMessage="1" allowBlank="1" type="list">
      <formula1>Contract_Status</formula1>
    </dataValidation>
    <dataValidation sqref="AL4:AL260" showDropDown="0" showInputMessage="1" showErrorMessage="1" allowBlank="1" type="list">
      <formula1>Early_Termination</formula1>
    </dataValidation>
    <dataValidation sqref="AJ4:AJ260" showDropDown="0" showInputMessage="1" showErrorMessage="1" allowBlank="1" errorTitle="Text too long" error="Pls reduce text to 120 characters" type="textLength">
      <formula1>0</formula1>
      <formula2>120</formula2>
    </dataValidation>
    <dataValidation sqref="AI4:AI260" showDropDown="0" showInputMessage="1" showErrorMessage="1" allowBlank="1" type="list">
      <formula1>Termination_Category</formula1>
    </dataValidation>
    <dataValidation sqref="BL4:BL260" showDropDown="0" showInputMessage="1" showErrorMessage="1" allowBlank="1" type="list">
      <formula1>Renewal_Status</formula1>
    </dataValidation>
  </dataValidations>
  <pageMargins left="0.7" right="0.7" top="0.75" bottom="0.75" header="0.3" footer="0.3"/>
  <pageSetup orientation="portrait" paperSize="9" horizontalDpi="0" verticalDpi="0"/>
  <tableParts count="1">
    <tablePart xmlns:r="http://schemas.openxmlformats.org/officeDocument/2006/relationships" r:id="rId1"/>
  </tableParts>
</worksheet>
</file>

<file path=xl/worksheets/sheet5.xml><?xml version="1.0" encoding="utf-8"?>
<worksheet xmlns="http://schemas.openxmlformats.org/spreadsheetml/2006/main">
  <sheetPr>
    <tabColor rgb="FFFF0000"/>
    <outlinePr summaryBelow="1" summaryRight="1"/>
    <pageSetUpPr/>
  </sheetPr>
  <dimension ref="B1:CS261"/>
  <sheetViews>
    <sheetView topLeftCell="BF1" zoomScaleNormal="100" workbookViewId="0">
      <selection activeCell="BO24" sqref="BO24"/>
    </sheetView>
  </sheetViews>
  <sheetFormatPr baseColWidth="8" defaultColWidth="11" defaultRowHeight="15.95"/>
  <cols>
    <col width="2.875" customWidth="1" style="287" min="1" max="1"/>
    <col width="7.875" customWidth="1" style="287" min="7" max="7"/>
    <col width="9.375" customWidth="1" style="287" min="8" max="8"/>
    <col width="26.875" bestFit="1" customWidth="1" style="287" min="9" max="9"/>
    <col width="16" bestFit="1" customWidth="1" style="287" min="10" max="10"/>
    <col width="15.625" bestFit="1" customWidth="1" style="287" min="11" max="11"/>
    <col width="15.625" customWidth="1" style="287" min="12" max="12"/>
    <col width="18.625" bestFit="1" customWidth="1" style="287" min="20" max="20"/>
    <col width="15.5" bestFit="1" customWidth="1" style="287" min="21" max="21"/>
    <col width="19.5" bestFit="1" customWidth="1" style="287" min="22" max="22"/>
    <col width="19.5" bestFit="1" customWidth="1" style="134" min="23" max="23"/>
    <col width="17" bestFit="1" customWidth="1" style="287" min="24" max="24"/>
    <col width="11.875" customWidth="1" style="287" min="25" max="25"/>
    <col width="21.125" bestFit="1" customWidth="1" style="287" min="26" max="27"/>
    <col width="12.375" customWidth="1" style="287" min="28" max="28"/>
    <col width="11.625" customWidth="1" style="287" min="33" max="33"/>
    <col width="12.5" customWidth="1" style="287" min="34" max="35"/>
    <col width="14.125" customWidth="1" style="287" min="36" max="36"/>
    <col width="17.875" customWidth="1" style="287" min="37" max="37"/>
    <col width="13.625" customWidth="1" style="287" min="38" max="38"/>
    <col width="13.5" customWidth="1" style="287" min="39" max="39"/>
    <col width="12.625" customWidth="1" style="287" min="40" max="40"/>
    <col width="15.625" bestFit="1" customWidth="1" style="287" min="41" max="41"/>
    <col width="12" customWidth="1" style="287" min="42" max="42"/>
    <col width="14" bestFit="1" customWidth="1" style="287" min="43" max="43"/>
    <col width="15" customWidth="1" style="287" min="44" max="44"/>
    <col width="25.625" customWidth="1" style="287" min="45" max="45"/>
    <col width="12.5" customWidth="1" style="287" min="46" max="46"/>
    <col width="14.625" customWidth="1" style="287" min="47" max="47"/>
    <col width="13.125" customWidth="1" style="287" min="49" max="49"/>
    <col width="11.875" customWidth="1" style="287" min="50" max="50"/>
    <col width="15.5" bestFit="1" customWidth="1" style="287" min="52" max="52"/>
    <col width="20.375" customWidth="1" style="287" min="53" max="53"/>
    <col width="12.125" customWidth="1" style="287" min="56" max="56"/>
    <col width="16.625" bestFit="1" customWidth="1" style="287" min="57" max="58"/>
    <col width="25.625" customWidth="1" style="287" min="61" max="61"/>
    <col width="25.875" customWidth="1" style="287" min="62" max="62"/>
    <col width="12.375" customWidth="1" style="287" min="63" max="63"/>
    <col width="11.625" customWidth="1" style="287" min="64" max="64"/>
    <col width="13" customWidth="1" style="287" min="78" max="86"/>
    <col width="12" customWidth="1" style="287" min="87" max="87"/>
    <col width="12.625" bestFit="1" customWidth="1" style="287" min="88" max="88"/>
    <col width="12.625" customWidth="1" style="287" min="89" max="89"/>
    <col width="11" bestFit="1" customWidth="1" style="287" min="90" max="90"/>
    <col width="11.125" bestFit="1" customWidth="1" style="287" min="92" max="92"/>
    <col width="11" bestFit="1" customWidth="1" style="287" min="93" max="93"/>
    <col width="13.5" customWidth="1" style="287" min="96" max="96"/>
  </cols>
  <sheetData>
    <row r="1">
      <c r="B1" s="145" t="n"/>
      <c r="C1" s="145" t="n"/>
      <c r="D1" s="145" t="n"/>
      <c r="E1" s="145" t="n"/>
      <c r="F1" s="145" t="n"/>
      <c r="G1" s="145" t="n"/>
      <c r="H1" s="145" t="n"/>
      <c r="I1" s="145" t="n"/>
      <c r="J1" s="145" t="n"/>
      <c r="K1" s="145" t="n"/>
      <c r="L1" s="145" t="n"/>
      <c r="M1" s="145" t="n"/>
      <c r="N1" s="145" t="n"/>
      <c r="O1" s="145" t="n"/>
      <c r="P1" s="145" t="n"/>
      <c r="Q1" s="145" t="n"/>
      <c r="R1" s="145" t="n"/>
      <c r="S1" s="145" t="n"/>
      <c r="T1" s="145" t="n"/>
      <c r="U1" s="145" t="n"/>
      <c r="V1" s="145" t="n"/>
      <c r="W1" s="145" t="n"/>
      <c r="X1" s="145" t="n"/>
      <c r="Y1" s="145" t="n"/>
      <c r="Z1" s="145" t="n"/>
      <c r="AA1" s="145" t="n"/>
      <c r="AB1" s="146" t="n"/>
      <c r="AC1" s="147" t="n"/>
      <c r="AD1" s="145" t="n"/>
      <c r="AE1" s="145" t="n"/>
      <c r="AF1" s="145" t="n"/>
      <c r="AG1" s="145" t="n"/>
      <c r="AH1" s="145" t="n"/>
      <c r="AI1" s="145" t="n"/>
      <c r="AJ1" s="145" t="n"/>
      <c r="AK1" s="148" t="n"/>
      <c r="AL1" s="148" t="n"/>
      <c r="AM1" s="145" t="n"/>
      <c r="AN1" s="145" t="n"/>
      <c r="AO1" s="145" t="n"/>
      <c r="AP1" s="145" t="n"/>
      <c r="AQ1" s="145" t="n"/>
      <c r="AR1" s="145" t="n"/>
      <c r="AS1" s="145" t="n"/>
      <c r="AT1" s="145" t="n"/>
      <c r="AU1" s="299" t="n"/>
      <c r="AV1" s="299" t="n"/>
      <c r="AW1" s="299" t="n"/>
      <c r="AX1" s="299" t="n"/>
      <c r="AY1" s="299" t="n"/>
      <c r="AZ1" s="299" t="n"/>
      <c r="BA1" s="299" t="n"/>
      <c r="BB1" s="299" t="n"/>
      <c r="BC1" s="145" t="n"/>
      <c r="BD1" s="145" t="n"/>
      <c r="BE1" s="145" t="n"/>
      <c r="BF1" s="145" t="n"/>
      <c r="BG1" s="150" t="n"/>
      <c r="BH1" s="145" t="n"/>
      <c r="BI1" s="145" t="n"/>
      <c r="BJ1" s="145" t="n"/>
      <c r="BK1" s="145" t="n"/>
      <c r="BL1" s="145" t="n"/>
      <c r="BM1" s="145" t="n"/>
      <c r="BN1" s="145" t="n"/>
      <c r="BO1" s="145" t="n"/>
      <c r="BP1" s="145" t="n"/>
      <c r="BQ1" s="145" t="n"/>
      <c r="BR1" s="145" t="n"/>
      <c r="BS1" s="145" t="n"/>
      <c r="BT1" s="145" t="n"/>
      <c r="BU1" s="145" t="n"/>
      <c r="BV1" s="145" t="n"/>
      <c r="BW1" s="145" t="n"/>
      <c r="BX1" s="145" t="n"/>
      <c r="BY1" s="145" t="n"/>
      <c r="BZ1" s="145" t="n"/>
      <c r="CA1" s="145" t="n"/>
      <c r="CB1" s="145" t="n"/>
      <c r="CC1" s="145" t="n"/>
      <c r="CD1" s="145" t="n"/>
      <c r="CE1" s="145" t="n"/>
      <c r="CF1" s="145" t="n"/>
      <c r="CG1" s="145" t="n"/>
      <c r="CH1" s="145" t="n"/>
      <c r="CI1" s="145" t="n"/>
      <c r="CJ1" s="145" t="n"/>
      <c r="CK1" s="145" t="n"/>
    </row>
    <row r="2">
      <c r="AA2" s="308" t="n"/>
      <c r="AV2" s="101" t="inlineStr">
        <is>
          <t>neu</t>
        </is>
      </c>
      <c r="AW2" s="101" t="n"/>
      <c r="AX2" s="101" t="n"/>
    </row>
    <row r="3" ht="98.09999999999999" customHeight="1" s="287">
      <c r="B3" s="81" t="inlineStr">
        <is>
          <t>Remarks</t>
        </is>
      </c>
      <c r="C3" s="81" t="inlineStr">
        <is>
          <t>Contract Number M3</t>
        </is>
      </c>
      <c r="D3" s="81" t="inlineStr">
        <is>
          <t>Framecontract Number</t>
        </is>
      </c>
      <c r="E3" s="81" t="inlineStr">
        <is>
          <t>Contract Number Customer</t>
        </is>
      </c>
      <c r="F3" s="81" t="inlineStr">
        <is>
          <t>Delivery Batch</t>
        </is>
      </c>
      <c r="G3" s="81" t="inlineStr">
        <is>
          <t>Row Type</t>
        </is>
      </c>
      <c r="H3" s="81" t="inlineStr">
        <is>
          <t>Rentalposition M3</t>
        </is>
      </c>
      <c r="I3" s="81" t="inlineStr">
        <is>
          <t>Wagon Number</t>
        </is>
      </c>
      <c r="J3" s="81" t="inlineStr">
        <is>
          <t>Customer</t>
        </is>
      </c>
      <c r="K3" s="81" t="inlineStr">
        <is>
          <t>Country</t>
        </is>
      </c>
      <c r="L3" s="81" t="inlineStr">
        <is>
          <t>Cluster</t>
        </is>
      </c>
      <c r="M3" s="81" t="inlineStr">
        <is>
          <t>Sales Manager</t>
        </is>
      </c>
      <c r="N3" s="81" t="inlineStr">
        <is>
          <t>Wagon Type</t>
        </is>
      </c>
      <c r="O3" s="81" t="inlineStr">
        <is>
          <t>Wagon Quantity Initial</t>
        </is>
      </c>
      <c r="P3" s="81" t="inlineStr">
        <is>
          <t>Wagon Quantity Optional</t>
        </is>
      </c>
      <c r="Q3" s="81" t="inlineStr">
        <is>
          <t>Wagon Quantity Optional UntilDate</t>
        </is>
      </c>
      <c r="R3" s="81" t="inlineStr">
        <is>
          <t>Wagon Quantity Newbuild</t>
        </is>
      </c>
      <c r="S3" s="81" t="inlineStr">
        <is>
          <t>Wagon Quantity Existing</t>
        </is>
      </c>
      <c r="T3" s="81" t="inlineStr">
        <is>
          <t>Wagons To Be Financed</t>
        </is>
      </c>
      <c r="U3" s="81" t="inlineStr">
        <is>
          <t>Wagon Quantity Actual</t>
        </is>
      </c>
      <c r="V3" s="81" t="inlineStr">
        <is>
          <t>Contract Type</t>
        </is>
      </c>
      <c r="W3" s="81" t="inlineStr">
        <is>
          <t>Contract Flex</t>
        </is>
      </c>
      <c r="X3" s="81" t="inlineStr">
        <is>
          <t>Flex StartDate</t>
        </is>
      </c>
      <c r="Y3" s="81" t="inlineStr">
        <is>
          <t>Flex EndDate</t>
        </is>
      </c>
      <c r="Z3" s="81" t="inlineStr">
        <is>
          <t>Contract Status</t>
        </is>
      </c>
      <c r="AA3" s="81" t="inlineStr">
        <is>
          <t>Contract Remarks</t>
        </is>
      </c>
      <c r="AB3" s="82" t="inlineStr">
        <is>
          <t>Contract StartDate</t>
        </is>
      </c>
      <c r="AC3" s="81" t="inlineStr">
        <is>
          <t>Contract EndDate Initial</t>
        </is>
      </c>
      <c r="AD3" s="82" t="inlineStr">
        <is>
          <t>Rental StartDate</t>
        </is>
      </c>
      <c r="AE3" s="81" t="inlineStr">
        <is>
          <t>Rental EndDate</t>
        </is>
      </c>
      <c r="AF3" s="81" t="inlineStr">
        <is>
          <t>Contract Lenght Initial</t>
        </is>
      </c>
      <c r="AG3" s="81" t="inlineStr">
        <is>
          <t>Contract EndDate Actual</t>
        </is>
      </c>
      <c r="AH3" s="81" t="inlineStr">
        <is>
          <t>Termination notification received on</t>
        </is>
      </c>
      <c r="AI3" s="81" t="inlineStr">
        <is>
          <t>Termination Reason Category</t>
        </is>
      </c>
      <c r="AJ3" s="81" t="inlineStr">
        <is>
          <t>Termination Reason Remark</t>
        </is>
      </c>
      <c r="AK3" s="83" t="inlineStr">
        <is>
          <t>Wagon Quantity Terminated</t>
        </is>
      </c>
      <c r="AL3" s="81" t="inlineStr">
        <is>
          <t>Early Termination Category</t>
        </is>
      </c>
      <c r="AM3" s="81" t="inlineStr">
        <is>
          <t>Early Termination cut-off date1</t>
        </is>
      </c>
      <c r="AN3" s="81" t="inlineStr">
        <is>
          <t>Early Termination cut-off date2</t>
        </is>
      </c>
      <c r="AO3" s="81" t="inlineStr">
        <is>
          <t>Early Termination Notice Period Mths</t>
        </is>
      </c>
      <c r="AP3" s="81" t="inlineStr">
        <is>
          <t>Duly Termination Notice Period Mths</t>
        </is>
      </c>
      <c r="AQ3" s="81" t="inlineStr">
        <is>
          <t>Next possible TermDate various options</t>
        </is>
      </c>
      <c r="AR3" s="81" t="inlineStr">
        <is>
          <t>NoticeDateCalc</t>
        </is>
      </c>
      <c r="AS3" s="81" t="inlineStr">
        <is>
          <t>Early Termination Clause</t>
        </is>
      </c>
      <c r="AT3" s="289" t="inlineStr">
        <is>
          <t>Early Termination Penalty EUR</t>
        </is>
      </c>
      <c r="AU3" s="289" t="inlineStr">
        <is>
          <t>Early Termination Cost Assumption</t>
        </is>
      </c>
      <c r="AV3" s="289" t="inlineStr">
        <is>
          <t>Self-Termination date</t>
        </is>
      </c>
      <c r="AW3" s="289" t="inlineStr">
        <is>
          <t>Self-Termination reason</t>
        </is>
      </c>
      <c r="AX3" s="289" t="inlineStr">
        <is>
          <t>Rent free days no of days</t>
        </is>
      </c>
      <c r="AY3" s="289" t="inlineStr">
        <is>
          <t>Rent free days pattern</t>
        </is>
      </c>
      <c r="AZ3" s="289" t="inlineStr">
        <is>
          <t>Rent free days next date</t>
        </is>
      </c>
      <c r="BA3" s="81" t="inlineStr">
        <is>
          <t>Contract Lenght Early Clause &amp; Option</t>
        </is>
      </c>
      <c r="BB3" s="81" t="inlineStr">
        <is>
          <t>Customer Rank</t>
        </is>
      </c>
      <c r="BC3" s="81" t="inlineStr">
        <is>
          <t>D&amp;B Score</t>
        </is>
      </c>
      <c r="BD3" s="81" t="inlineStr">
        <is>
          <t>GTC Version</t>
        </is>
      </c>
      <c r="BE3" s="81" t="inlineStr">
        <is>
          <t>Jurisdiction</t>
        </is>
      </c>
      <c r="BF3" s="81" t="inlineStr">
        <is>
          <t>Contract Security</t>
        </is>
      </c>
      <c r="BG3" s="81" t="inlineStr">
        <is>
          <t>Contract Indexation</t>
        </is>
      </c>
      <c r="BH3" s="81" t="inlineStr">
        <is>
          <t>Call Option Lessee</t>
        </is>
      </c>
      <c r="BI3" s="81" t="inlineStr">
        <is>
          <t>Prolongation Option Mths</t>
        </is>
      </c>
      <c r="BJ3" s="81" t="inlineStr">
        <is>
          <t>Prolongation Clause</t>
        </is>
      </c>
      <c r="BK3" s="81" t="inlineStr">
        <is>
          <t>Prolongation Sequence</t>
        </is>
      </c>
      <c r="BL3" s="81" t="inlineStr">
        <is>
          <t>Renewal Process StartDate</t>
        </is>
      </c>
      <c r="BM3" s="81" t="inlineStr">
        <is>
          <t>Renewal Process Status</t>
        </is>
      </c>
      <c r="BN3" s="81" t="inlineStr">
        <is>
          <t>Contract Mileage</t>
        </is>
      </c>
      <c r="BO3" s="81" t="inlineStr">
        <is>
          <t>Staggered Rental Rates</t>
        </is>
      </c>
      <c r="BP3" s="81" t="inlineStr">
        <is>
          <t>Next Rental Rate Adjustment Date</t>
        </is>
      </c>
      <c r="BQ3" s="81" t="inlineStr">
        <is>
          <t>Currency</t>
        </is>
      </c>
      <c r="BR3" s="302" t="inlineStr">
        <is>
          <t>Lease Rate EUR</t>
        </is>
      </c>
      <c r="BS3" s="289" t="inlineStr">
        <is>
          <t>Discount Flat EUR</t>
        </is>
      </c>
      <c r="BT3" s="289" t="inlineStr">
        <is>
          <t>Noise Bonus EUR</t>
        </is>
      </c>
      <c r="BU3" s="289" t="inlineStr">
        <is>
          <t>Technical Customer Requests EUR</t>
        </is>
      </c>
      <c r="BV3" s="289" t="inlineStr">
        <is>
          <t>Discount Calc EUR</t>
        </is>
      </c>
      <c r="BW3" s="289" t="inlineStr">
        <is>
          <t>Lease Payment EUR</t>
        </is>
      </c>
      <c r="BX3" s="289" t="inlineStr">
        <is>
          <t>GPS Fee EUR</t>
        </is>
      </c>
      <c r="BY3" s="289" t="inlineStr">
        <is>
          <t>Wheelset Fee EUR</t>
        </is>
      </c>
      <c r="BZ3" s="289" t="inlineStr">
        <is>
          <t>Wheelset PAYG per km</t>
        </is>
      </c>
      <c r="CA3" s="289" t="inlineStr">
        <is>
          <t>Excess Mileage EUR per km</t>
        </is>
      </c>
      <c r="CB3" s="303" t="inlineStr">
        <is>
          <t>PP Wheelset EUR</t>
        </is>
      </c>
      <c r="CC3" s="303" t="inlineStr">
        <is>
          <t>Discount Wheelset EUR</t>
        </is>
      </c>
      <c r="CD3" s="289" t="inlineStr">
        <is>
          <t>Calc Wheelset</t>
        </is>
      </c>
      <c r="CE3" s="303" t="inlineStr">
        <is>
          <t>PP Maintenance EUR</t>
        </is>
      </c>
      <c r="CF3" s="303" t="inlineStr">
        <is>
          <t>Discount Maintenance EUR</t>
        </is>
      </c>
      <c r="CG3" s="289" t="inlineStr">
        <is>
          <t>Calc Maintenance EUR</t>
        </is>
      </c>
      <c r="CH3" s="81" t="inlineStr">
        <is>
          <t>PP Base Lease</t>
        </is>
      </c>
      <c r="CI3" s="193" t="inlineStr">
        <is>
          <t>Discount Base Lease EUR</t>
        </is>
      </c>
      <c r="CJ3" s="193" t="inlineStr">
        <is>
          <t>Calc Bease Lease EUR</t>
        </is>
      </c>
      <c r="CK3" s="81" t="inlineStr">
        <is>
          <t>Delta</t>
        </is>
      </c>
      <c r="CL3" s="289" t="inlineStr">
        <is>
          <t>Calc Withholding Tax EUR</t>
        </is>
      </c>
      <c r="CM3" s="289" t="inlineStr">
        <is>
          <t>Calc Base Lease Gross EUR</t>
        </is>
      </c>
      <c r="CN3" s="81" t="inlineStr">
        <is>
          <t>Calc Base Lease Gross Initial (Freeze)</t>
        </is>
      </c>
      <c r="CO3" s="81" t="inlineStr">
        <is>
          <t>GreenLoan Plan Kilometers of rail p.a.</t>
        </is>
      </c>
      <c r="CP3" s="104" t="inlineStr">
        <is>
          <t xml:space="preserve">Green Loan fossil fuels / petrochemicals / radioactive material </t>
        </is>
      </c>
      <c r="CQ3" s="86" t="inlineStr">
        <is>
          <t>ESG Customer CodeOfConduct</t>
        </is>
      </c>
      <c r="CR3" s="86" t="inlineStr">
        <is>
          <t>Concentration Limit</t>
        </is>
      </c>
      <c r="CS3" s="81" t="inlineStr">
        <is>
          <t>Turnover pa</t>
        </is>
      </c>
    </row>
    <row r="4">
      <c r="B4" s="11" t="n"/>
      <c r="C4" s="10" t="inlineStr">
        <is>
          <t>V700010</t>
        </is>
      </c>
      <c r="D4" s="10" t="n"/>
      <c r="E4" s="35" t="inlineStr">
        <is>
          <t>2021-2420</t>
        </is>
      </c>
      <c r="F4" s="35" t="n"/>
      <c r="G4" s="10" t="inlineStr">
        <is>
          <t>Header</t>
        </is>
      </c>
      <c r="H4" s="10" t="n"/>
      <c r="I4" s="10" t="n"/>
      <c r="J4" s="49" t="inlineStr">
        <is>
          <t>TEMPLATE</t>
        </is>
      </c>
      <c r="K4" s="36" t="inlineStr">
        <is>
          <t>TEMPLATE</t>
        </is>
      </c>
      <c r="L4" s="35" t="inlineStr">
        <is>
          <t>TEMPLATE</t>
        </is>
      </c>
      <c r="M4" s="35" t="inlineStr">
        <is>
          <t>TEMPLATE</t>
        </is>
      </c>
      <c r="N4" s="35" t="inlineStr">
        <is>
          <t>TEMPLATE</t>
        </is>
      </c>
      <c r="O4" s="35" t="n">
        <v>100</v>
      </c>
      <c r="P4" s="35" t="n"/>
      <c r="Q4" s="35" t="n"/>
      <c r="R4" s="63">
        <f>+SUMIFS(CM_CT[Wagon Quantity Newbuild],CM_CT[Row Type],"Wagon",CM_CT[Contract Number Customer],CM_CT[[#This Row],[Contract Number Customer]],CM_CT[Contract Status],"&lt;&gt;ended")</f>
        <v/>
      </c>
      <c r="S4" s="63">
        <f>+SUMIFS(CM_CT[Wagon Quantity Existing],CM_CT[Row Type],"Wagon",CM_CT[Contract Number Customer],CM_CT[[#This Row],[Contract Number Customer]])</f>
        <v/>
      </c>
      <c r="T4" s="63">
        <f>+SUMIFS(CM_CT[Wagons To Be Financed],CM_CT[Row Type],"Wagon",CM_CT[Contract Number Customer],CM_CT[[#This Row],[Contract Number Customer]],CM_CT[Contract Status],"&lt;&gt;ended")</f>
        <v/>
      </c>
      <c r="U4" s="15">
        <f>+SUMIFS(CM_CT[Wagon Quantity Actual],CM_CT[Row Type],"Wagon",CM_CT[Contract Number Customer],CM_CT[[#This Row],[Contract Number Customer]],CM_CT[Contract Status],"&lt;&gt;ended")</f>
        <v/>
      </c>
      <c r="V4" s="35" t="inlineStr">
        <is>
          <t>TEMPLATE</t>
        </is>
      </c>
      <c r="W4" s="35" t="n"/>
      <c r="X4" s="37" t="n">
        <v>72686</v>
      </c>
      <c r="Y4" s="37" t="n">
        <v>73050</v>
      </c>
      <c r="Z4" s="291" t="inlineStr">
        <is>
          <t>TEMPLATE</t>
        </is>
      </c>
      <c r="AA4" s="291" t="n"/>
      <c r="AB4" s="37" t="n">
        <v>72686</v>
      </c>
      <c r="AC4" s="293" t="n">
        <v>73050</v>
      </c>
      <c r="AD4" s="132" t="n"/>
      <c r="AE4" s="132" t="n"/>
      <c r="AF4" s="69">
        <f>+CM_CT[[#This Row],[Contract EndDate Initial]]-CM_CT[[#This Row],[Contract StartDate]]</f>
        <v/>
      </c>
      <c r="AG4" s="166">
        <f>+_xlfn.XLOOKUP(CM[[#This Row],[Contract Number Customer]],Mietpos_MaxEndDate_per_Contract[Freies Feld- 1],Mietpos_MaxEndDate_per_Contract[MaxEndDate])</f>
        <v/>
      </c>
      <c r="AH4" s="294" t="n"/>
      <c r="AI4" s="294" t="inlineStr">
        <is>
          <t>TEMPLATE</t>
        </is>
      </c>
      <c r="AJ4" s="294" t="n"/>
      <c r="AK4" s="42" t="n"/>
      <c r="AL4" s="70" t="inlineStr">
        <is>
          <t>TEMPLATE</t>
        </is>
      </c>
      <c r="AM4" s="132" t="n">
        <v>72686</v>
      </c>
      <c r="AN4" s="132" t="n">
        <v>73050</v>
      </c>
      <c r="AO4" s="42" t="n">
        <v>99</v>
      </c>
      <c r="AP4" s="35" t="n">
        <v>99</v>
      </c>
      <c r="AQ4" s="37" t="n"/>
      <c r="AR4" s="37" t="n"/>
      <c r="AS4" s="113" t="inlineStr">
        <is>
          <t>TEMPLATE</t>
        </is>
      </c>
      <c r="AT4" s="234" t="n">
        <v>99</v>
      </c>
      <c r="AU4" s="234" t="n">
        <v>99</v>
      </c>
      <c r="AV4" s="234" t="n"/>
      <c r="AW4" s="234" t="n"/>
      <c r="AX4" s="250" t="n">
        <v>99</v>
      </c>
      <c r="AY4" s="234" t="n"/>
      <c r="AZ4" s="251" t="n"/>
      <c r="BA4" s="69">
        <f>IF(NOT(ISBLANK(CM[[#This Row],[Early Termination cut-off date2]])),
    CM[[#This Row],[Early Termination cut-off date2]] - CM[[#This Row],[Contract StartDate]],
    IF(NOT(ISBLANK(CM[[#This Row],[Early Termination cut-off date1]])),
        CM[[#This Row],[Early Termination cut-off date1]] - CM[[#This Row],[Contract StartDate]],
        CM[[#This Row],[Contract EndDate Initial]] - CM[[#This Row],[Contract StartDate]]
    )
)</f>
        <v/>
      </c>
      <c r="BB4" s="36" t="inlineStr">
        <is>
          <t>TEMPLATE</t>
        </is>
      </c>
      <c r="BC4" s="35" t="n">
        <v>0</v>
      </c>
      <c r="BD4" s="35" t="n">
        <v>0</v>
      </c>
      <c r="BE4" s="35" t="inlineStr">
        <is>
          <t>TEMPLATE</t>
        </is>
      </c>
      <c r="BF4" s="35" t="inlineStr">
        <is>
          <t>TEMPLATE</t>
        </is>
      </c>
      <c r="BG4" s="35" t="inlineStr">
        <is>
          <t>TEMPLATE</t>
        </is>
      </c>
      <c r="BH4" s="35" t="inlineStr">
        <is>
          <t>N</t>
        </is>
      </c>
      <c r="BI4" s="35" t="n">
        <v>99</v>
      </c>
      <c r="BJ4" s="113" t="inlineStr">
        <is>
          <t>TEMPLATE</t>
        </is>
      </c>
      <c r="BK4" s="45" t="n"/>
      <c r="BL4" s="207" t="n"/>
      <c r="BM4" s="35" t="inlineStr">
        <is>
          <t>TEMPLATE</t>
        </is>
      </c>
      <c r="BN4" s="252" t="n">
        <v>999999</v>
      </c>
      <c r="BO4" s="252" t="inlineStr">
        <is>
          <t>TEMPLATE</t>
        </is>
      </c>
      <c r="BP4" s="251" t="n">
        <v>73050</v>
      </c>
      <c r="BQ4" s="36" t="inlineStr">
        <is>
          <t>Euro</t>
        </is>
      </c>
      <c r="BR4" s="204">
        <f> SUM(CM[[#This Row],[PP Wheelset EUR]], CM[[#This Row],[PP Maintenance EUR]], CM[[#This Row],[PP Base Lease]])</f>
        <v/>
      </c>
      <c r="BS4" s="234" t="n">
        <v>99</v>
      </c>
      <c r="BT4" s="234" t="n">
        <v>99</v>
      </c>
      <c r="BU4" s="234" t="n">
        <v>99</v>
      </c>
      <c r="BV4" s="204">
        <f>-CM_CT[[#This Row],[Rent free days no of days]]*CM_CT[[#This Row],[Lease Rate EUR]]/365*1</f>
        <v/>
      </c>
      <c r="BW4" s="204">
        <f>SUM(CM_CT[[#This Row],[Lease Rate EUR]],CM_CT[[#This Row],[Discount Flat EUR]],CM_CT[[#This Row],[Technical Customer Requests EUR]])</f>
        <v/>
      </c>
      <c r="BX4" s="234" t="n">
        <v>99</v>
      </c>
      <c r="BY4" s="234" t="n">
        <v>9999</v>
      </c>
      <c r="BZ4" s="234" t="n">
        <v>99</v>
      </c>
      <c r="CA4" s="234" t="n">
        <v>99</v>
      </c>
      <c r="CB4" s="234" t="n">
        <v>99</v>
      </c>
      <c r="CC4" s="204">
        <f>IF(OR(CM_CT[[#This Row],[Contract Type]]="Base Lease Plus", CM_CT[[#This Row],[Contract Type]]="Comfort Lease"), MIN(0, CM_CT[[#This Row],[PP Maintenance EUR]] + CM_CT[[#This Row],[Discount Flat EUR]]), "0.00")</f>
        <v/>
      </c>
      <c r="CD4" s="204">
        <f>CM_CT[[#This Row],[PP Wheelset EUR]]+CM_CT[[#This Row],[Discount Wheelset EUR]]</f>
        <v/>
      </c>
      <c r="CE4" s="234" t="n">
        <v>99</v>
      </c>
      <c r="CF4" s="204">
        <f>IF(CM_CT[[#This Row],[Contract Type]] = "Comfort Lease",-MIN(ABS(CM_CT[[#This Row],[Discount Flat EUR]]), ABS(CM_CT[[#This Row],[PP Maintenance EUR]])),0)</f>
        <v/>
      </c>
      <c r="CG4" s="204">
        <f>+CM_CT[[#This Row],[PP Maintenance EUR]]+CM_CT[[#This Row],[Discount Maintenance EUR]]</f>
        <v/>
      </c>
      <c r="CH4" s="47" t="n">
        <v>99</v>
      </c>
      <c r="CI4" s="195">
        <f>IF(OR(CM_CT[[#This Row],[Contract Type]]="Base Lease", CM_CT[[#This Row],[Contract Type]]="Base Lease Capacity"),CM_CT[[#This Row],[Discount Flat EUR]], "0.00")</f>
        <v/>
      </c>
      <c r="CJ4" s="195">
        <f>+CM_CT[[#This Row],[PP Base Lease]]+CM_CT[[#This Row],[Discount Base Lease EUR]]</f>
        <v/>
      </c>
      <c r="CK4" s="253">
        <f>+CM_CT[[#This Row],[Calc Base Lease Gross EUR]]/CM_CT[[#This Row],[PP Base Lease]]</f>
        <v/>
      </c>
      <c r="CL4" s="234" t="n">
        <v>99</v>
      </c>
      <c r="CM4" s="304">
        <f>+CM_CT[[#This Row],[Lease Payment EUR]]-CM_CT[[#This Row],[GPS Fee EUR]]-CM_CT[[#This Row],[Calc Wheelset]]-CM_CT[[#This Row],[Calc Withholding Tax EUR]]-CM_CT[[#This Row],[Calc Maintenance EUR]]-CM_CT[[#This Row],[Discount Base Lease EUR]]</f>
        <v/>
      </c>
      <c r="CN4" s="36" t="n">
        <v>99</v>
      </c>
      <c r="CO4" s="40">
        <f>+CM_CT[[#This Row],[Contract Mileage]]*CM_CT[[#This Row],[Wagon Quantity Initial]]</f>
        <v/>
      </c>
      <c r="CP4" s="255" t="n">
        <v>99</v>
      </c>
      <c r="CQ4" s="255" t="inlineStr">
        <is>
          <t>TEMPLATE</t>
        </is>
      </c>
      <c r="CR4" s="255" t="n">
        <v>99</v>
      </c>
      <c r="CS4" s="40">
        <f>+CM_CT[[#This Row],[Lease Payment EUR]]*CM_CT[[#This Row],[Wagon Quantity Initial]]*364</f>
        <v/>
      </c>
    </row>
    <row r="5">
      <c r="B5" s="11" t="n"/>
      <c r="C5" s="14" t="inlineStr">
        <is>
          <t>V700010</t>
        </is>
      </c>
      <c r="D5" s="10" t="n"/>
      <c r="E5" s="15">
        <f t="array" ref="E5">+_xlfn.XLOOKUP(1,(CM_CT[Contract Number M3]=CM_CT[[#This Row],[Contract Number M3]])*(CM_CT[Row Type]="Header"),CM_CT[Contract Number Customer])</f>
        <v/>
      </c>
      <c r="F5" s="10" t="n">
        <v>1</v>
      </c>
      <c r="G5" s="10" t="inlineStr">
        <is>
          <t>Batch</t>
        </is>
      </c>
      <c r="H5" s="10" t="n"/>
      <c r="I5" s="10" t="n"/>
      <c r="J5" s="72">
        <f t="array" ref="J5">+_xlfn.XLOOKUP(1,(CM_CT[Contract Number Customer]=CM_CT[[#This Row],[Contract Number Customer]])*(CM_CT[Row Type]="Header"),CM_CT[Customer])</f>
        <v/>
      </c>
      <c r="K5" s="51">
        <f t="array" ref="K5">+_xlfn.XLOOKUP(1,(CM_CT[Contract Number Customer]=CM_CT[[#This Row],[Contract Number Customer]])*(CM_CT[Row Type]="Header"),CM_CT[Country])</f>
        <v/>
      </c>
      <c r="L5" s="15">
        <f t="array" ref="L5">+_xlfn.XLOOKUP(1,(CM_CT[Contract Number Customer]=CM_CT[[#This Row],[Contract Number Customer]])*(CM_CT[Row Type]="Header"),CM_CT[Cluster])</f>
        <v/>
      </c>
      <c r="M5" s="15">
        <f t="array" ref="M5">+_xlfn.XLOOKUP(1,(CM_CT[Contract Number Customer]=CM_CT[[#This Row],[Contract Number Customer]])*(CM_CT[Row Type]="Header"),CM_CT[Sales Manager])</f>
        <v/>
      </c>
      <c r="N5" s="15">
        <f t="array" ref="N5">+_xlfn.XLOOKUP(1,(CM_CT[Contract Number Customer]=CM_CT[[#This Row],[Contract Number Customer]])*(CM_CT[Row Type]="Header"),CM_CT[Wagon Type])</f>
        <v/>
      </c>
      <c r="O5" s="15">
        <f>+SUMIFS(CM_CT[Wagon Quantity Initial],CM_CT[Row Type],"Wagon",CM_CT[Contract Number Customer],CM_CT[[#This Row],[Contract Number Customer]],CM_CT[Delivery Batch],CM_CT[[#This Row],[Delivery Batch]])</f>
        <v/>
      </c>
      <c r="P5" s="15" t="n"/>
      <c r="Q5" s="15" t="n"/>
      <c r="R5" s="15">
        <f>+SUMIFS(CM_CT[Wagon Quantity Newbuild],CM_CT[Row Type],"Wagon",CM_CT[Contract Number Customer],CM_CT[[#This Row],[Contract Number Customer]],CM_CT[Delivery Batch],CM_CT[[#This Row],[Delivery Batch]])</f>
        <v/>
      </c>
      <c r="S5" s="15">
        <f>+SUMIFS(CM_CT[Wagon Quantity Existing],CM_CT[Row Type],"Wagon",CM_CT[Contract Number Customer],CM_CT[[#This Row],[Contract Number Customer]],CM_CT[Delivery Batch],CM_CT[[#This Row],[Delivery Batch]])</f>
        <v/>
      </c>
      <c r="T5" s="15">
        <f>+SUMIFS(CM_CT[Wagons To Be Financed],CM_CT[Row Type],"Wagon",CM_CT[Contract Number Customer],CM_CT[[#This Row],[Contract Number Customer]],CM_CT[Delivery Batch],CM_CT[[#This Row],[Delivery Batch]])</f>
        <v/>
      </c>
      <c r="U5" s="15">
        <f>+SUMIFS(CM_CT[Wagon Quantity Actual],CM_CT[Row Type],"Wagon",CM_CT[Contract Number Customer],CM_CT[[#This Row],[Contract Number Customer]],CM_CT[Delivery Batch],CM_CT[[#This Row],[Delivery Batch]])</f>
        <v/>
      </c>
      <c r="V5" s="15">
        <f t="array" ref="V5">+_xlfn.XLOOKUP(1,(CM_CT[Contract Number Customer]=CM_CT[[#This Row],[Contract Number Customer]])*(CM_CT[Row Type]="Header"),CM_CT[Contract Type])</f>
        <v/>
      </c>
      <c r="W5" s="10" t="inlineStr">
        <is>
          <t>TEMPLATE</t>
        </is>
      </c>
      <c r="X5" s="17" t="n">
        <v>72686</v>
      </c>
      <c r="Y5" s="17" t="n">
        <v>73050</v>
      </c>
      <c r="Z5" s="296" t="inlineStr">
        <is>
          <t>TEMPLATE</t>
        </is>
      </c>
      <c r="AA5" s="296" t="n"/>
      <c r="AB5" s="17" t="n"/>
      <c r="AC5" s="297" t="n"/>
      <c r="AD5" s="130" t="n">
        <v>45778</v>
      </c>
      <c r="AE5" s="130" t="n">
        <v>46010</v>
      </c>
      <c r="AF5" s="50" t="n"/>
      <c r="AG5" s="136">
        <f>+CM_CT[[#This Row],[Rental EndDate]]</f>
        <v/>
      </c>
      <c r="AH5" s="54" t="n"/>
      <c r="AI5" s="54" t="n"/>
      <c r="AJ5" s="54" t="n"/>
      <c r="AK5" s="53" t="n"/>
      <c r="AL5" s="15">
        <f t="array" ref="AL5">+_xlfn.XLOOKUP(1,(CM_CT[Contract Number Customer]=CM_CT[[#This Row],[Contract Number Customer]])*(CM_CT[Row Type]="Header"),CM_CT[Early Termination Category])</f>
        <v/>
      </c>
      <c r="AM5" s="130" t="n">
        <v>45382</v>
      </c>
      <c r="AN5" s="130" t="n">
        <v>45565</v>
      </c>
      <c r="AO5" s="15">
        <f t="array" ref="AO5">+_xlfn.XLOOKUP(1,(CM_CT[Contract Number Customer]=CM_CT[[#This Row],[Contract Number Customer]])*(CM_CT[Row Type]="Header"),CM_CT[Early Termination Notice Period Mths])</f>
        <v/>
      </c>
      <c r="AP5" s="15">
        <f t="array" ref="AP5">+_xlfn.XLOOKUP(1,(CM_CT[Contract Number Customer]=CM_CT[[#This Row],[Contract Number Customer]])*(CM_CT[Row Type]="Header"),CM_CT[Duly Termination Notice Period Mths])</f>
        <v/>
      </c>
      <c r="AQ5" s="54" t="n"/>
      <c r="AR5" s="54" t="n"/>
      <c r="AS5" s="114">
        <f t="array" ref="AS5">+_xlfn.XLOOKUP(1,(CM_CT[Contract Number Customer]=CM_CT[[#This Row],[Contract Number Customer]])*(CM_CT[Row Type]="Header"),CM_CT[Early Termination Clause])</f>
        <v/>
      </c>
      <c r="AT5" s="177" t="n"/>
      <c r="AU5" s="177" t="n"/>
      <c r="AV5" s="177" t="n"/>
      <c r="AW5" s="177" t="n"/>
      <c r="AX5" s="248" t="n"/>
      <c r="AY5" s="177" t="n"/>
      <c r="AZ5" s="249" t="n"/>
      <c r="BA5" s="50" t="n"/>
      <c r="BB5" s="51">
        <f t="array" ref="BB5">+_xlfn.XLOOKUP(1,(CM_CT[Contract Number Customer]=CM_CT[[#This Row],[Contract Number Customer]])*(CM_CT[Row Type]="Header"),CM_CT[Customer Rank])</f>
        <v/>
      </c>
      <c r="BC5" s="15">
        <f t="array" ref="BC5">+_xlfn.XLOOKUP(1,(CM_CT[Contract Number Customer]=CM_CT[[#This Row],[Contract Number Customer]])*(CM_CT[Row Type]="Header"),CM_CT[D&amp;B Score])</f>
        <v/>
      </c>
      <c r="BD5" s="15">
        <f t="array" ref="BD5">+_xlfn.XLOOKUP(1,(CM_CT[Contract Number Customer]=CM_CT[[#This Row],[Contract Number Customer]])*(CM_CT[Row Type]="Header"),CM_CT[GTC Version])</f>
        <v/>
      </c>
      <c r="BE5" s="15">
        <f t="array" ref="BE5">+_xlfn.XLOOKUP(1,(CM_CT[Contract Number Customer]=CM_CT[[#This Row],[Contract Number Customer]])*(CM_CT[Row Type]="Header"),CM_CT[Jurisdiction])</f>
        <v/>
      </c>
      <c r="BF5" s="15">
        <f t="array" ref="BF5">+_xlfn.XLOOKUP(1,(CM_CT[Contract Number Customer]=CM_CT[[#This Row],[Contract Number Customer]])*(CM_CT[Row Type]="Header"),CM_CT[Contract Security])</f>
        <v/>
      </c>
      <c r="BG5" s="15">
        <f t="array" ref="BG5">+_xlfn.XLOOKUP(1,(CM_CT[Contract Number Customer]=CM_CT[[#This Row],[Contract Number Customer]])*(CM_CT[Row Type]="Header"),CM_CT[Contract Indexation])</f>
        <v/>
      </c>
      <c r="BH5" s="15">
        <f t="array" ref="BH5">+_xlfn.XLOOKUP(1,(CM_CT[Contract Number Customer]=CM_CT[[#This Row],[Contract Number Customer]])*(CM_CT[Row Type]="Header"),CM_CT[Call Option Lessee])</f>
        <v/>
      </c>
      <c r="BI5" s="15">
        <f t="array" ref="BI5">+_xlfn.XLOOKUP(1,(CM_CT[Contract Number Customer]=CM_CT[[#This Row],[Contract Number Customer]])*(CM_CT[Row Type]="Header"),CM_CT[Prolongation Option Mths])</f>
        <v/>
      </c>
      <c r="BJ5" s="114">
        <f t="array" ref="BJ5">+_xlfn.XLOOKUP(1,(CM_CT[Contract Number Customer]=CM_CT[[#This Row],[Contract Number Customer]])*(CM_CT[Row Type]="Header"),CM_CT[Prolongation Clause])</f>
        <v/>
      </c>
      <c r="BK5" s="15" t="n"/>
      <c r="BL5" s="54" t="n"/>
      <c r="BM5" s="15" t="n"/>
      <c r="BN5" s="143">
        <f t="array" ref="BN5">+_xlfn.XLOOKUP(1,(CM_CT[Contract Number Customer]=CM_CT[[#This Row],[Contract Number Customer]])*(CM_CT[Row Type]="Header"),CM_CT[Contract Mileage])</f>
        <v/>
      </c>
      <c r="BO5" s="143">
        <f t="array" ref="BO5">+_xlfn.XLOOKUP(1,(CM_CT[Contract Number Customer]=CM_CT[[#This Row],[Contract Number Customer]])*(CM_CT[Row Type]="Header"),CM_CT[Staggered Rental Rates])</f>
        <v/>
      </c>
      <c r="BP5" s="54">
        <f t="array" ref="BP5">+_xlfn.XLOOKUP(1,(CM_CT[Contract Number Customer]=CM_CT[[#This Row],[Contract Number Customer]])*(CM_CT[Row Type]="Header"),CM_CT[Next Rental Rate Adjustment Date])</f>
        <v/>
      </c>
      <c r="BQ5" s="51">
        <f t="array" ref="BQ5">+_xlfn.XLOOKUP(1,(CM_CT[Contract Number Customer]=CM_CT[[#This Row],[Contract Number Customer]])*(CM_CT[Row Type]="Header"),CM_CT[Currency])</f>
        <v/>
      </c>
      <c r="BR5" s="177">
        <f t="array" ref="BR5">+_xlfn.XLOOKUP(1,(CM_CT[Contract Number Customer]=CM_CT[[#This Row],[Contract Number Customer]])*(CM_CT[Row Type]="Header"),CM_CT[Lease Rate EUR])</f>
        <v/>
      </c>
      <c r="BS5" s="177">
        <f t="array" ref="BS5">+_xlfn.XLOOKUP(1,(CM_CT[Contract Number Customer]=CM_CT[[#This Row],[Contract Number Customer]])*(CM_CT[Row Type]="Header"),CM_CT[Discount Flat EUR])</f>
        <v/>
      </c>
      <c r="BT5" s="177">
        <f t="array" ref="BT5">+_xlfn.XLOOKUP(1,(CM_CT[Contract Number Customer]=CM_CT[[#This Row],[Contract Number Customer]])*(CM_CT[Row Type]="Header"),CM_CT[Noise Bonus EUR])</f>
        <v/>
      </c>
      <c r="BU5" s="177">
        <f t="array" ref="BU5">+_xlfn.XLOOKUP(1,(CM_CT[Contract Number Customer]=CM_CT[[#This Row],[Contract Number Customer]])*(CM_CT[Row Type]="Header"),CM_CT[Technical Customer Requests EUR])</f>
        <v/>
      </c>
      <c r="BV5" s="177">
        <f t="array" ref="BV5">+_xlfn.XLOOKUP(1,(CM_CT[Contract Number Customer]=CM_CT[[#This Row],[Contract Number Customer]])*(CM_CT[Row Type]="Header"),CM_CT[Discount Calc EUR])</f>
        <v/>
      </c>
      <c r="BW5" s="177">
        <f>SUM(CM_CT[[#This Row],[Lease Rate EUR]],CM_CT[[#This Row],[Discount Flat EUR]],CM_CT[[#This Row],[Technical Customer Requests EUR]])</f>
        <v/>
      </c>
      <c r="BX5" s="177">
        <f t="array" ref="BX5">+_xlfn.XLOOKUP(1,(CM_CT[Contract Number Customer]=CM_CT[[#This Row],[Contract Number Customer]])*(CM_CT[Row Type]="Header"),CM_CT[GPS Fee EUR])</f>
        <v/>
      </c>
      <c r="BY5" s="177">
        <f t="array" ref="BY5">+_xlfn.XLOOKUP(1,(CM_CT[Contract Number Customer]=CM_CT[[#This Row],[Contract Number Customer]])*(CM_CT[Row Type]="Header"),CM_CT[Wheelset Fee EUR])</f>
        <v/>
      </c>
      <c r="BZ5" s="177">
        <f t="array" ref="BZ5">+_xlfn.XLOOKUP(1,(CM_CT[Contract Number Customer]=CM_CT[[#This Row],[Contract Number Customer]])*(CM_CT[Row Type]="Header"),CM_CT[Wheelset PAYG per km])</f>
        <v/>
      </c>
      <c r="CA5" s="177">
        <f t="array" ref="CA5">+_xlfn.XLOOKUP(1,(CM_CT[Contract Number Customer]=CM_CT[[#This Row],[Contract Number Customer]])*(CM_CT[Row Type]="Header"),CM_CT[Excess Mileage EUR per km])</f>
        <v/>
      </c>
      <c r="CB5" s="177">
        <f t="array" ref="CB5">+_xlfn.XLOOKUP(1,(CM_CT[Contract Number Customer]=CM_CT[[#This Row],[Contract Number Customer]])*(CM_CT[Row Type]="Header"),CM_CT[PP Wheelset EUR])</f>
        <v/>
      </c>
      <c r="CC5" s="177">
        <f t="array" ref="CC5">+_xlfn.XLOOKUP(1,(CM_CT[Contract Number Customer]=CM_CT[[#This Row],[Contract Number Customer]])*(CM_CT[Row Type]="Header"),CM_CT[Discount Wheelset EUR])</f>
        <v/>
      </c>
      <c r="CD5" s="177">
        <f t="array" ref="CD5">+_xlfn.XLOOKUP(1,(CM_CT[Contract Number Customer]=CM_CT[[#This Row],[Contract Number Customer]])*(CM_CT[Row Type]="Header"),CM_CT[Calc Wheelset])</f>
        <v/>
      </c>
      <c r="CE5" s="177">
        <f t="array" ref="CE5">+_xlfn.XLOOKUP(1,(CM_CT[Contract Number Customer]=CM_CT[[#This Row],[Contract Number Customer]])*(CM_CT[Row Type]="Header"),CM_CT[PP Maintenance EUR])</f>
        <v/>
      </c>
      <c r="CF5" s="177">
        <f t="array" ref="CF5">+_xlfn.XLOOKUP(1,(CM_CT[Contract Number Customer]=CM_CT[[#This Row],[Contract Number Customer]])*(CM_CT[Row Type]="Header"),CM_CT[Discount Maintenance EUR])</f>
        <v/>
      </c>
      <c r="CG5" s="177">
        <f t="array" ref="CG5">+_xlfn.XLOOKUP(1,(CM_CT[Contract Number Customer]=CM_CT[[#This Row],[Contract Number Customer]])*(CM_CT[Row Type]="Header"),CM_CT[Calc Maintenance EUR])</f>
        <v/>
      </c>
      <c r="CH5" s="51">
        <f t="array" ref="CH5">+_xlfn.XLOOKUP(1,(CM_CT[Contract Number Customer]=CM_CT[[#This Row],[Contract Number Customer]])*(CM_CT[Row Type]="Header"),CM_CT[PP Base Lease])</f>
        <v/>
      </c>
      <c r="CI5" s="51">
        <f t="array" ref="CI5">+_xlfn.XLOOKUP(1,(CM_CT[Contract Number Customer]=CM_CT[[#This Row],[Contract Number Customer]])*(CM_CT[Row Type]="Header"),CM_CT[Discount Base Lease EUR])</f>
        <v/>
      </c>
      <c r="CJ5" s="51">
        <f t="array" ref="CJ5">+_xlfn.XLOOKUP(1,(CM_CT[Contract Number Customer]=CM_CT[[#This Row],[Contract Number Customer]])*(CM_CT[Row Type]="Header"),CM_CT[Calc Bease Lease EUR])</f>
        <v/>
      </c>
      <c r="CK5" s="184">
        <f>+CM_CT[[#This Row],[Calc Base Lease Gross EUR]]/CM_CT[[#This Row],[PP Base Lease]]</f>
        <v/>
      </c>
      <c r="CL5" s="177">
        <f t="array" ref="CL5">+_xlfn.XLOOKUP(1,(CM_CT[Contract Number Customer]=CM_CT[[#This Row],[Contract Number Customer]])*(CM_CT[Row Type]="Header"),CM_CT[Calc Withholding Tax EUR])</f>
        <v/>
      </c>
      <c r="CM5" s="304">
        <f>+CM_CT[[#This Row],[Lease Payment EUR]]-CM_CT[[#This Row],[GPS Fee EUR]]-CM_CT[[#This Row],[Calc Wheelset]]-CM_CT[[#This Row],[Calc Withholding Tax EUR]]-CM_CT[[#This Row],[Calc Maintenance EUR]]-CM_CT[[#This Row],[Discount Base Lease EUR]]</f>
        <v/>
      </c>
      <c r="CN5" s="51">
        <f t="array" ref="CN5">+_xlfn.XLOOKUP(1,(CM_CT[Contract Number Customer]=CM_CT[[#This Row],[Contract Number Customer]])*(CM_CT[Row Type]="Header"),CM_CT[Calc Base Lease Gross Initial (Freeze)])</f>
        <v/>
      </c>
      <c r="CO5" s="50">
        <f>+CM_CT[[#This Row],[Contract Mileage]]*CM_CT[[#This Row],[Wagon Quantity Initial]]</f>
        <v/>
      </c>
      <c r="CP5" s="144">
        <f>+CM_CT[[#This Row],[GreenLoan Plan Kilometers of rail p.a.]]*0%</f>
        <v/>
      </c>
      <c r="CQ5" s="144">
        <f t="array" ref="CQ5">+_xlfn.XLOOKUP(1,(CM_CT[Contract Number Customer]=CM_CT[[#This Row],[Contract Number Customer]])*(CM_CT[Row Type]="Header"),CM_CT[ESG Customer CodeOfConduct])</f>
        <v/>
      </c>
      <c r="CR5" s="144">
        <f t="array" ref="CR5">+_xlfn.XLOOKUP(1,(CM_CT[Contract Number Customer]=CM_CT[[#This Row],[Contract Number Customer]])*(CM_CT[Row Type]="Header"),CM_CT[Concentration Limit])</f>
        <v/>
      </c>
      <c r="CS5" s="50">
        <f>+CM_CT[[#This Row],[Lease Payment EUR]]*CM_CT[[#This Row],[Wagon Quantity Initial]]*364</f>
        <v/>
      </c>
    </row>
    <row r="6">
      <c r="B6" s="11" t="n"/>
      <c r="C6" s="14" t="inlineStr">
        <is>
          <t>V700010</t>
        </is>
      </c>
      <c r="D6" s="10" t="n"/>
      <c r="E6" s="15">
        <f t="array" ref="E6">+_xlfn.XLOOKUP(1,(CM_CT[Contract Number M3]=CM_CT[[#This Row],[Contract Number M3]])*(CM_CT[Row Type]="Header"),CM_CT[Contract Number Customer])</f>
        <v/>
      </c>
      <c r="F6" s="10" t="n">
        <v>1</v>
      </c>
      <c r="G6" s="10" t="inlineStr">
        <is>
          <t>Wagon</t>
        </is>
      </c>
      <c r="H6" s="10" t="n">
        <v>1</v>
      </c>
      <c r="I6" s="73">
        <f t="array" ref="I6">+_xlfn.XLOOKUP(1,(Table_Mietpos[Vertragsnummer]=CM[[#This Row],[Contract Number M3]])*(Table_Mietpos[Auftragspos.]=CM[[#This Row],[Rentalposition M3]]),Table_Mietpos[ChNr])</f>
        <v/>
      </c>
      <c r="J6" s="72">
        <f t="array" ref="J6">+_xlfn.XLOOKUP(1,(CM_CT[Contract Number Customer]=CM_CT[[#This Row],[Contract Number Customer]])*(CM_CT[Row Type]="Header"),CM_CT[Customer])</f>
        <v/>
      </c>
      <c r="K6" s="51" t="n"/>
      <c r="L6" s="51" t="n"/>
      <c r="M6" s="15">
        <f t="array" ref="M6">+_xlfn.XLOOKUP(1,(CM_CT[Contract Number Customer]=CM_CT[[#This Row],[Contract Number Customer]])*(CM_CT[Row Type]="Header"),CM_CT[Sales Manager])</f>
        <v/>
      </c>
      <c r="N6" s="15">
        <f t="array" ref="N6">+_xlfn.XLOOKUP(1,(CM_CT[Contract Number Customer]=CM_CT[[#This Row],[Contract Number Customer]])*(CM_CT[Row Type]="Header"),CM_CT[Wagon Type])</f>
        <v/>
      </c>
      <c r="O6" s="10" t="n">
        <v>1</v>
      </c>
      <c r="P6" s="10" t="n"/>
      <c r="Q6" s="10" t="n"/>
      <c r="R6" s="10" t="n">
        <v>1</v>
      </c>
      <c r="S6" s="10" t="n"/>
      <c r="T6" s="10" t="n">
        <v>1</v>
      </c>
      <c r="U6" s="15">
        <f>+IF(CM_CT[[#This Row],[Contract Status]]&lt;&gt;"ended",1,0)</f>
        <v/>
      </c>
      <c r="V6" s="15" t="n"/>
      <c r="W6" s="15">
        <f t="array" ref="W6">_xlfn.XLOOKUP(1,(CM_CT[Contract Number Customer]=$E5)*(CM_CT[Delivery Batch]=$F5)*(CM_CT[Row Type]="Batch"),CM_CT[Contract Flex])</f>
        <v/>
      </c>
      <c r="X6" s="54">
        <f t="array" ref="X6">_xlfn.XLOOKUP(1,(CM_CT[Contract Number Customer]=$E5)*(CM_CT[Delivery Batch]=$F5)*(CM_CT[Row Type]="Batch"),CM_CT[Flex StartDate])</f>
        <v/>
      </c>
      <c r="Y6" s="54">
        <f t="array" ref="Y6">_xlfn.XLOOKUP(1,(CM_CT[Contract Number Customer]=$E5)*(CM_CT[Delivery Batch]=$F5)*(CM_CT[Row Type]="Batch"),CM_CT[Flex EndDate])</f>
        <v/>
      </c>
      <c r="Z6" s="15">
        <f t="array" ref="Z6">_xlfn.XLOOKUP(1,(CM_CT[Contract Number Customer]=$E5)*(CM_CT[Delivery Batch]=$F5)*(CM_CT[Row Type]="Batch"),CM_CT[Contract Status])</f>
        <v/>
      </c>
      <c r="AA6" s="15" t="n"/>
      <c r="AB6" s="74" t="n"/>
      <c r="AC6" s="74" t="n"/>
      <c r="AD6" s="131">
        <f t="array" ref="AD6">+_xlfn.XLOOKUP(1,(Table_Mietpos[Vertragsnummer]=CM_CT[[#This Row],[Contract Number M3]])*(Table_Mietpos[Auftragspos.]=CM_CT[[#This Row],[Rentalposition M3]]),Table_Mietpos[Gueltig_ab])</f>
        <v/>
      </c>
      <c r="AE6" s="131">
        <f t="array" ref="AE6">+_xlfn.XLOOKUP(1,(Table_Mietpos[Vertragsnummer]=CM_CT[[#This Row],[Contract Number M3]])*(Table_Mietpos[Auftragspos.]=CM_CT[[#This Row],[Rentalposition M3]]),Table_Mietpos[Gueltig_bis])</f>
        <v/>
      </c>
      <c r="AF6" s="50">
        <f t="array" ref="AF6">+_xlfn.XLOOKUP(1,(CM_CT[Contract Number Customer]=CM_CT[[#This Row],[Contract Number Customer]])*(CM_CT[Row Type]="Header"),CM_CT[Contract Lenght Initial])</f>
        <v/>
      </c>
      <c r="AG6" s="136">
        <f>+CM_CT[[#This Row],[Rental EndDate]]</f>
        <v/>
      </c>
      <c r="AH6" s="305" t="n"/>
      <c r="AI6" s="305" t="n"/>
      <c r="AJ6" s="305" t="n"/>
      <c r="AK6" s="53" t="n"/>
      <c r="AL6" s="15">
        <f t="array" ref="AL6">+_xlfn.XLOOKUP(1,(CM_CT[Contract Number Customer]=CM_CT[[#This Row],[Contract Number Customer]])*(CM_CT[Row Type]="Header"),CM_CT[Early Termination Category])</f>
        <v/>
      </c>
      <c r="AM6" s="136">
        <f t="array" ref="AM6">_xlfn.XLOOKUP(1,(CM_CT[Contract Number Customer]=$E5)*(CM_CT[Delivery Batch]=$F5)*(CM_CT[Row Type]="Batch"),CM_CT[Early Termination cut-off date1])</f>
        <v/>
      </c>
      <c r="AN6" s="136">
        <f t="array" ref="AN6">_xlfn.XLOOKUP(1,(CM_CT[Contract Number Customer]=$E5)*(CM_CT[Delivery Batch]=$F5)*(CM_CT[Row Type]="Batch"),CM_CT[Early Termination cut-off date2])</f>
        <v/>
      </c>
      <c r="AO6" s="53">
        <f t="array" ref="AO6">+_xlfn.XLOOKUP(1,(CM_CT[Contract Number Customer]=CM_CT[[#This Row],[Contract Number Customer]])*(CM_CT[Row Type]="Header"),CM_CT[Early Termination Notice Period Mths])</f>
        <v/>
      </c>
      <c r="AP6" s="53">
        <f t="array" ref="AP6">+_xlfn.XLOOKUP(1,(CM_CT[Contract Number Customer]=CM_CT[[#This Row],[Contract Number Customer]])*(CM_CT[Row Type]="Header"),CM_CT[Duly Termination Notice Period Mths])</f>
        <v/>
      </c>
      <c r="AQ6" s="54" t="n"/>
      <c r="AR6" s="54">
        <f t="array" ref="AR6">+_xlfn.XLOOKUP(1,(CM_CT[[#This Row],[Contract Number M3]]=Next_possible_notice[Contract Number M3])*(CM_CT[[#This Row],[Rentalposition M3]]=Next_possible_notice[Rentalposition M3]),Next_possible_notice[NoticeDateCalc])</f>
        <v/>
      </c>
      <c r="AS6" s="117" t="n"/>
      <c r="AT6" s="75" t="n"/>
      <c r="AU6" s="75" t="n"/>
      <c r="AV6" s="75" t="n"/>
      <c r="AW6" s="75" t="n"/>
      <c r="AX6" s="53" t="n"/>
      <c r="AY6" s="75" t="n"/>
      <c r="AZ6" s="54" t="n"/>
      <c r="BA6" s="50">
        <f t="array" ref="BA6">+_xlfn.XLOOKUP(1,(CM_CT[Contract Number Customer]=CM_CT[[#This Row],[Contract Number Customer]])*(CM_CT[Row Type]="Header"),CM_CT[Contract Lenght Early Clause &amp; Option])</f>
        <v/>
      </c>
      <c r="BB6" s="15" t="n"/>
      <c r="BC6" s="15" t="n"/>
      <c r="BD6" s="15" t="n"/>
      <c r="BE6" s="15" t="n"/>
      <c r="BF6" s="15" t="n"/>
      <c r="BG6" s="15" t="n"/>
      <c r="BH6" s="24" t="n"/>
      <c r="BI6" s="10" t="n"/>
      <c r="BJ6" s="118" t="n"/>
      <c r="BK6" s="24" t="n"/>
      <c r="BL6" s="54">
        <f>+_xlfn.XLOOKUP(CM_CT[[#This Row],[Wagon Number]],Next_possible_notice[Wagon Number],Next_possible_notice[Renewal Process StartDate])</f>
        <v/>
      </c>
      <c r="BM6" s="24" t="n"/>
      <c r="BN6" s="50">
        <f t="array" ref="BN6">+_xlfn.XLOOKUP(1,(CM_CT[Contract Number Customer]=CM_CT[[#This Row],[Contract Number Customer]])*(CM_CT[Row Type]="Header"),CM_CT[Contract Mileage])</f>
        <v/>
      </c>
      <c r="BO6" s="50" t="n"/>
      <c r="BP6" s="54" t="n"/>
      <c r="BQ6" s="54">
        <f t="array" ref="BQ6">+_xlfn.XLOOKUP(1,(CM_CT[Contract Number Customer]=CM_CT[[#This Row],[Contract Number Customer]])*(CM_CT[Row Type]="Header"),CM_CT[Currency])</f>
        <v/>
      </c>
      <c r="BR6" s="75">
        <f t="array" ref="BR6">+_xlfn.XLOOKUP(1,(CM_CT[Contract Number Customer]=CM_CT[[#This Row],[Contract Number Customer]])*(CM_CT[Row Type]="Header"),CM_CT[Lease Rate EUR])</f>
        <v/>
      </c>
      <c r="BS6" s="306" t="n"/>
      <c r="BT6" s="306" t="n"/>
      <c r="BU6" s="177" t="n"/>
      <c r="BV6" s="306" t="n"/>
      <c r="BW6" s="179">
        <f t="array" ref="BW6">+_xlfn.XLOOKUP(1,(Table_Mietpos[Vertragsnummer]=CM_CT[[#This Row],[Contract Number M3]])*(Table_Mietpos[Auftragspos.]=CM_CT[[#This Row],[Rentalposition M3]]),Table_Mietpos[Nettosatz/Typ])</f>
        <v/>
      </c>
      <c r="BX6" s="306" t="n"/>
      <c r="BY6" s="75" t="n"/>
      <c r="BZ6" s="75" t="n"/>
      <c r="CA6" s="75" t="n"/>
      <c r="CB6" s="75" t="n"/>
      <c r="CC6" s="75" t="n"/>
      <c r="CD6" s="307" t="n"/>
      <c r="CE6" s="307" t="n"/>
      <c r="CF6" s="307" t="n"/>
      <c r="CG6" s="307" t="n"/>
      <c r="CH6" s="28" t="n"/>
      <c r="CI6" s="28" t="n"/>
      <c r="CJ6" s="28" t="n"/>
      <c r="CK6" s="186" t="n"/>
      <c r="CL6" s="307" t="n"/>
      <c r="CM6" s="306" t="n"/>
      <c r="CN6" s="12" t="n"/>
      <c r="CO6" s="20" t="n"/>
      <c r="CP6" s="142" t="n"/>
      <c r="CQ6" s="142" t="n"/>
      <c r="CR6" s="142" t="n"/>
      <c r="CS6" s="20" t="n"/>
    </row>
    <row r="7">
      <c r="B7" s="11" t="n"/>
      <c r="C7" s="14" t="inlineStr">
        <is>
          <t>V700010</t>
        </is>
      </c>
      <c r="D7" s="10" t="n"/>
      <c r="E7" s="15">
        <f t="array" ref="E7">+_xlfn.XLOOKUP(1,(CM_CT[Contract Number M3]=CM_CT[[#This Row],[Contract Number M3]])*(CM_CT[Row Type]="Header"),CM_CT[Contract Number Customer])</f>
        <v/>
      </c>
      <c r="F7" s="10" t="n">
        <v>1</v>
      </c>
      <c r="G7" s="10" t="inlineStr">
        <is>
          <t>Wagon</t>
        </is>
      </c>
      <c r="H7" s="10" t="n">
        <v>2</v>
      </c>
      <c r="I7" s="73">
        <f t="array" ref="I7">+_xlfn.XLOOKUP(1,(Table_Mietpos[Vertragsnummer]=CM[[#This Row],[Contract Number M3]])*(Table_Mietpos[Auftragspos.]=CM[[#This Row],[Rentalposition M3]]),Table_Mietpos[ChNr])</f>
        <v/>
      </c>
      <c r="J7" s="72">
        <f t="array" ref="J7">+_xlfn.XLOOKUP(1,(CM_CT[Contract Number Customer]=CM_CT[[#This Row],[Contract Number Customer]])*(CM_CT[Row Type]="Header"),CM_CT[Customer])</f>
        <v/>
      </c>
      <c r="K7" s="51" t="n"/>
      <c r="L7" s="51" t="n"/>
      <c r="M7" s="15">
        <f t="array" ref="M7">+_xlfn.XLOOKUP(1,(CM_CT[Contract Number Customer]=CM_CT[[#This Row],[Contract Number Customer]])*(CM_CT[Row Type]="Header"),CM_CT[Sales Manager])</f>
        <v/>
      </c>
      <c r="N7" s="15">
        <f t="array" ref="N7">+_xlfn.XLOOKUP(1,(CM_CT[Contract Number Customer]=CM_CT[[#This Row],[Contract Number Customer]])*(CM_CT[Row Type]="Header"),CM_CT[Wagon Type])</f>
        <v/>
      </c>
      <c r="O7" s="10" t="n">
        <v>1</v>
      </c>
      <c r="P7" s="10" t="n"/>
      <c r="Q7" s="10" t="n"/>
      <c r="R7" s="10" t="n">
        <v>1</v>
      </c>
      <c r="S7" s="10" t="n"/>
      <c r="T7" s="10" t="n">
        <v>1</v>
      </c>
      <c r="U7" s="15">
        <f>+IF(CM_CT[[#This Row],[Contract Status]]&lt;&gt;"ended",1,0)</f>
        <v/>
      </c>
      <c r="V7" s="15" t="n"/>
      <c r="W7" s="15">
        <f t="array" ref="W7">_xlfn.XLOOKUP(1,(CM_CT[Contract Number Customer]=$E6)*(CM_CT[Delivery Batch]=$F6)*(CM_CT[Row Type]="Batch"),CM_CT[Contract Flex])</f>
        <v/>
      </c>
      <c r="X7" s="54">
        <f t="array" ref="X7">_xlfn.XLOOKUP(1,(CM_CT[Contract Number Customer]=$E6)*(CM_CT[Delivery Batch]=$F6)*(CM_CT[Row Type]="Batch"),CM_CT[Flex StartDate])</f>
        <v/>
      </c>
      <c r="Y7" s="54">
        <f t="array" ref="Y7">_xlfn.XLOOKUP(1,(CM_CT[Contract Number Customer]=$E6)*(CM_CT[Delivery Batch]=$F6)*(CM_CT[Row Type]="Batch"),CM_CT[Flex EndDate])</f>
        <v/>
      </c>
      <c r="Z7" s="15">
        <f t="array" ref="Z7">_xlfn.XLOOKUP(1,(CM_CT[Contract Number Customer]=$E6)*(CM_CT[Delivery Batch]=$F6)*(CM_CT[Row Type]="Batch"),CM_CT[Contract Status])</f>
        <v/>
      </c>
      <c r="AA7" s="15" t="n"/>
      <c r="AB7" s="74" t="n"/>
      <c r="AC7" s="74" t="n"/>
      <c r="AD7" s="131">
        <f t="array" ref="AD7">+_xlfn.XLOOKUP(1,(Table_Mietpos[Vertragsnummer]=CM_CT[[#This Row],[Contract Number M3]])*(Table_Mietpos[Auftragspos.]=CM_CT[[#This Row],[Rentalposition M3]]),Table_Mietpos[Gueltig_ab])</f>
        <v/>
      </c>
      <c r="AE7" s="131">
        <f t="array" ref="AE7">+_xlfn.XLOOKUP(1,(Table_Mietpos[Vertragsnummer]=CM_CT[[#This Row],[Contract Number M3]])*(Table_Mietpos[Auftragspos.]=CM_CT[[#This Row],[Rentalposition M3]]),Table_Mietpos[Gueltig_bis])</f>
        <v/>
      </c>
      <c r="AF7" s="50">
        <f t="array" ref="AF7">+_xlfn.XLOOKUP(1,(CM_CT[Contract Number Customer]=CM_CT[[#This Row],[Contract Number Customer]])*(CM_CT[Row Type]="Header"),CM_CT[Contract Lenght Initial])</f>
        <v/>
      </c>
      <c r="AG7" s="136">
        <f>+CM_CT[[#This Row],[Rental EndDate]]</f>
        <v/>
      </c>
      <c r="AH7" s="305" t="n"/>
      <c r="AI7" s="305" t="n"/>
      <c r="AJ7" s="305" t="n"/>
      <c r="AK7" s="53" t="n"/>
      <c r="AL7" s="15">
        <f t="array" ref="AL7">+_xlfn.XLOOKUP(1,(CM_CT[Contract Number Customer]=CM_CT[[#This Row],[Contract Number Customer]])*(CM_CT[Row Type]="Header"),CM_CT[Early Termination Category])</f>
        <v/>
      </c>
      <c r="AM7" s="136">
        <f t="array" ref="AM7">_xlfn.XLOOKUP(1,(CM_CT[Contract Number Customer]=$E6)*(CM_CT[Delivery Batch]=$F6)*(CM_CT[Row Type]="Batch"),CM_CT[Early Termination cut-off date1])</f>
        <v/>
      </c>
      <c r="AN7" s="136">
        <f t="array" ref="AN7">_xlfn.XLOOKUP(1,(CM_CT[Contract Number Customer]=$E6)*(CM_CT[Delivery Batch]=$F6)*(CM_CT[Row Type]="Batch"),CM_CT[Early Termination cut-off date2])</f>
        <v/>
      </c>
      <c r="AO7" s="53">
        <f t="array" ref="AO7">+_xlfn.XLOOKUP(1,(CM_CT[Contract Number Customer]=CM_CT[[#This Row],[Contract Number Customer]])*(CM_CT[Row Type]="Header"),CM_CT[Early Termination Notice Period Mths])</f>
        <v/>
      </c>
      <c r="AP7" s="53">
        <f t="array" ref="AP7">+_xlfn.XLOOKUP(1,(CM_CT[Contract Number Customer]=CM_CT[[#This Row],[Contract Number Customer]])*(CM_CT[Row Type]="Header"),CM_CT[Duly Termination Notice Period Mths])</f>
        <v/>
      </c>
      <c r="AQ7" s="54" t="n"/>
      <c r="AR7" s="54">
        <f t="array" ref="AR7">+_xlfn.XLOOKUP(1,(CM_CT[[#This Row],[Contract Number M3]]=Next_possible_notice[Contract Number M3])*(CM_CT[[#This Row],[Rentalposition M3]]=Next_possible_notice[Rentalposition M3]),Next_possible_notice[NoticeDateCalc])</f>
        <v/>
      </c>
      <c r="AS7" s="117" t="n"/>
      <c r="AT7" s="75" t="n"/>
      <c r="AU7" s="75" t="n"/>
      <c r="AV7" s="75" t="n"/>
      <c r="AW7" s="75" t="n"/>
      <c r="AX7" s="53" t="n"/>
      <c r="AY7" s="75" t="n"/>
      <c r="AZ7" s="54" t="n"/>
      <c r="BA7" s="50">
        <f t="array" ref="BA7">+_xlfn.XLOOKUP(1,(CM_CT[Contract Number Customer]=CM_CT[[#This Row],[Contract Number Customer]])*(CM_CT[Row Type]="Header"),CM_CT[Contract Lenght Early Clause &amp; Option])</f>
        <v/>
      </c>
      <c r="BB7" s="15" t="n"/>
      <c r="BC7" s="15" t="n"/>
      <c r="BD7" s="15" t="n"/>
      <c r="BE7" s="15" t="n"/>
      <c r="BF7" s="15" t="n"/>
      <c r="BG7" s="15" t="n"/>
      <c r="BH7" s="24" t="n"/>
      <c r="BI7" s="10" t="n"/>
      <c r="BJ7" s="118" t="n"/>
      <c r="BK7" s="24" t="n"/>
      <c r="BL7" s="54">
        <f>+_xlfn.XLOOKUP(CM_CT[[#This Row],[Wagon Number]],Next_possible_notice[Wagon Number],Next_possible_notice[Renewal Process StartDate])</f>
        <v/>
      </c>
      <c r="BM7" s="24" t="n"/>
      <c r="BN7" s="50">
        <f t="array" ref="BN7">+_xlfn.XLOOKUP(1,(CM_CT[Contract Number Customer]=CM_CT[[#This Row],[Contract Number Customer]])*(CM_CT[Row Type]="Header"),CM_CT[Contract Mileage])</f>
        <v/>
      </c>
      <c r="BO7" s="50" t="n"/>
      <c r="BP7" s="54" t="n"/>
      <c r="BQ7" s="54">
        <f t="array" ref="BQ7">+_xlfn.XLOOKUP(1,(CM_CT[Contract Number Customer]=CM_CT[[#This Row],[Contract Number Customer]])*(CM_CT[Row Type]="Header"),CM_CT[Currency])</f>
        <v/>
      </c>
      <c r="BR7" s="75">
        <f t="array" ref="BR7">+_xlfn.XLOOKUP(1,(CM_CT[Contract Number Customer]=CM_CT[[#This Row],[Contract Number Customer]])*(CM_CT[Row Type]="Header"),CM_CT[Lease Rate EUR])</f>
        <v/>
      </c>
      <c r="BS7" s="306" t="n"/>
      <c r="BT7" s="306" t="n"/>
      <c r="BU7" s="177" t="n"/>
      <c r="BV7" s="306" t="n"/>
      <c r="BW7" s="179">
        <f t="array" ref="BW7">+_xlfn.XLOOKUP(1,(Table_Mietpos[Vertragsnummer]=CM_CT[[#This Row],[Contract Number M3]])*(Table_Mietpos[Auftragspos.]=CM_CT[[#This Row],[Rentalposition M3]]),Table_Mietpos[Nettosatz/Typ])</f>
        <v/>
      </c>
      <c r="BX7" s="306" t="n"/>
      <c r="BY7" s="75" t="n"/>
      <c r="BZ7" s="75" t="n"/>
      <c r="CA7" s="75" t="n"/>
      <c r="CB7" s="75" t="n"/>
      <c r="CC7" s="75" t="n"/>
      <c r="CD7" s="307" t="n"/>
      <c r="CE7" s="307" t="n"/>
      <c r="CF7" s="307" t="n"/>
      <c r="CG7" s="307" t="n"/>
      <c r="CH7" s="28" t="n"/>
      <c r="CI7" s="28" t="n"/>
      <c r="CJ7" s="28" t="n"/>
      <c r="CK7" s="186" t="n"/>
      <c r="CL7" s="307" t="n"/>
      <c r="CM7" s="306" t="n"/>
      <c r="CN7" s="12" t="n"/>
      <c r="CO7" s="20" t="n"/>
      <c r="CP7" s="142" t="n"/>
      <c r="CQ7" s="142" t="n"/>
      <c r="CR7" s="142" t="n"/>
      <c r="CS7" s="20" t="n"/>
    </row>
    <row r="8">
      <c r="B8" s="11" t="n"/>
      <c r="C8" s="14" t="inlineStr">
        <is>
          <t>V700010</t>
        </is>
      </c>
      <c r="D8" s="10" t="n"/>
      <c r="E8" s="15">
        <f t="array" ref="E8">+_xlfn.XLOOKUP(1,(CM_CT[Contract Number M3]=CM_CT[[#This Row],[Contract Number M3]])*(CM_CT[Row Type]="Header"),CM_CT[Contract Number Customer])</f>
        <v/>
      </c>
      <c r="F8" s="10" t="n">
        <v>1</v>
      </c>
      <c r="G8" s="10" t="inlineStr">
        <is>
          <t>Wagon</t>
        </is>
      </c>
      <c r="H8" s="10" t="n">
        <v>3</v>
      </c>
      <c r="I8" s="73">
        <f t="array" ref="I8">+_xlfn.XLOOKUP(1,(Table_Mietpos[Vertragsnummer]=CM[[#This Row],[Contract Number M3]])*(Table_Mietpos[Auftragspos.]=CM[[#This Row],[Rentalposition M3]]),Table_Mietpos[ChNr])</f>
        <v/>
      </c>
      <c r="J8" s="72">
        <f t="array" ref="J8">+_xlfn.XLOOKUP(1,(CM_CT[Contract Number Customer]=CM_CT[[#This Row],[Contract Number Customer]])*(CM_CT[Row Type]="Header"),CM_CT[Customer])</f>
        <v/>
      </c>
      <c r="K8" s="51" t="n"/>
      <c r="L8" s="51" t="n"/>
      <c r="M8" s="15">
        <f t="array" ref="M8">+_xlfn.XLOOKUP(1,(CM_CT[Contract Number Customer]=CM_CT[[#This Row],[Contract Number Customer]])*(CM_CT[Row Type]="Header"),CM_CT[Sales Manager])</f>
        <v/>
      </c>
      <c r="N8" s="15">
        <f t="array" ref="N8">+_xlfn.XLOOKUP(1,(CM_CT[Contract Number Customer]=CM_CT[[#This Row],[Contract Number Customer]])*(CM_CT[Row Type]="Header"),CM_CT[Wagon Type])</f>
        <v/>
      </c>
      <c r="O8" s="10" t="n">
        <v>1</v>
      </c>
      <c r="P8" s="10" t="n"/>
      <c r="Q8" s="10" t="n"/>
      <c r="R8" s="10" t="n">
        <v>1</v>
      </c>
      <c r="S8" s="10" t="n"/>
      <c r="T8" s="10" t="n">
        <v>1</v>
      </c>
      <c r="U8" s="15">
        <f>+IF(CM_CT[[#This Row],[Contract Status]]&lt;&gt;"ended",1,0)</f>
        <v/>
      </c>
      <c r="V8" s="15" t="n"/>
      <c r="W8" s="15">
        <f t="array" ref="W8">_xlfn.XLOOKUP(1,(CM_CT[Contract Number Customer]=$E7)*(CM_CT[Delivery Batch]=$F7)*(CM_CT[Row Type]="Batch"),CM_CT[Contract Flex])</f>
        <v/>
      </c>
      <c r="X8" s="54">
        <f t="array" ref="X8">_xlfn.XLOOKUP(1,(CM_CT[Contract Number Customer]=$E7)*(CM_CT[Delivery Batch]=$F7)*(CM_CT[Row Type]="Batch"),CM_CT[Flex StartDate])</f>
        <v/>
      </c>
      <c r="Y8" s="54">
        <f t="array" ref="Y8">_xlfn.XLOOKUP(1,(CM_CT[Contract Number Customer]=$E7)*(CM_CT[Delivery Batch]=$F7)*(CM_CT[Row Type]="Batch"),CM_CT[Flex EndDate])</f>
        <v/>
      </c>
      <c r="Z8" s="15">
        <f t="array" ref="Z8">_xlfn.XLOOKUP(1,(CM_CT[Contract Number Customer]=$E7)*(CM_CT[Delivery Batch]=$F7)*(CM_CT[Row Type]="Batch"),CM_CT[Contract Status])</f>
        <v/>
      </c>
      <c r="AA8" s="15" t="n"/>
      <c r="AB8" s="74" t="n"/>
      <c r="AC8" s="74" t="n"/>
      <c r="AD8" s="131">
        <f t="array" ref="AD8">+_xlfn.XLOOKUP(1,(Table_Mietpos[Vertragsnummer]=CM_CT[[#This Row],[Contract Number M3]])*(Table_Mietpos[Auftragspos.]=CM_CT[[#This Row],[Rentalposition M3]]),Table_Mietpos[Gueltig_ab])</f>
        <v/>
      </c>
      <c r="AE8" s="131">
        <f t="array" ref="AE8">+_xlfn.XLOOKUP(1,(Table_Mietpos[Vertragsnummer]=CM_CT[[#This Row],[Contract Number M3]])*(Table_Mietpos[Auftragspos.]=CM_CT[[#This Row],[Rentalposition M3]]),Table_Mietpos[Gueltig_bis])</f>
        <v/>
      </c>
      <c r="AF8" s="50">
        <f t="array" ref="AF8">+_xlfn.XLOOKUP(1,(CM_CT[Contract Number Customer]=CM_CT[[#This Row],[Contract Number Customer]])*(CM_CT[Row Type]="Header"),CM_CT[Contract Lenght Initial])</f>
        <v/>
      </c>
      <c r="AG8" s="136">
        <f>+CM_CT[[#This Row],[Rental EndDate]]</f>
        <v/>
      </c>
      <c r="AH8" s="305" t="n"/>
      <c r="AI8" s="305" t="n"/>
      <c r="AJ8" s="305" t="n"/>
      <c r="AK8" s="53" t="n"/>
      <c r="AL8" s="15">
        <f t="array" ref="AL8">+_xlfn.XLOOKUP(1,(CM_CT[Contract Number Customer]=CM_CT[[#This Row],[Contract Number Customer]])*(CM_CT[Row Type]="Header"),CM_CT[Early Termination Category])</f>
        <v/>
      </c>
      <c r="AM8" s="136">
        <f t="array" ref="AM8">_xlfn.XLOOKUP(1,(CM_CT[Contract Number Customer]=$E7)*(CM_CT[Delivery Batch]=$F7)*(CM_CT[Row Type]="Batch"),CM_CT[Early Termination cut-off date1])</f>
        <v/>
      </c>
      <c r="AN8" s="136">
        <f t="array" ref="AN8">_xlfn.XLOOKUP(1,(CM_CT[Contract Number Customer]=$E7)*(CM_CT[Delivery Batch]=$F7)*(CM_CT[Row Type]="Batch"),CM_CT[Early Termination cut-off date2])</f>
        <v/>
      </c>
      <c r="AO8" s="53">
        <f t="array" ref="AO8">+_xlfn.XLOOKUP(1,(CM_CT[Contract Number Customer]=CM_CT[[#This Row],[Contract Number Customer]])*(CM_CT[Row Type]="Header"),CM_CT[Early Termination Notice Period Mths])</f>
        <v/>
      </c>
      <c r="AP8" s="53">
        <f t="array" ref="AP8">+_xlfn.XLOOKUP(1,(CM_CT[Contract Number Customer]=CM_CT[[#This Row],[Contract Number Customer]])*(CM_CT[Row Type]="Header"),CM_CT[Duly Termination Notice Period Mths])</f>
        <v/>
      </c>
      <c r="AQ8" s="54" t="n"/>
      <c r="AR8" s="54">
        <f t="array" ref="AR8">+_xlfn.XLOOKUP(1,(CM_CT[[#This Row],[Contract Number M3]]=Next_possible_notice[Contract Number M3])*(CM_CT[[#This Row],[Rentalposition M3]]=Next_possible_notice[Rentalposition M3]),Next_possible_notice[NoticeDateCalc])</f>
        <v/>
      </c>
      <c r="AS8" s="117" t="n"/>
      <c r="AT8" s="75" t="n"/>
      <c r="AU8" s="75" t="n"/>
      <c r="AV8" s="75" t="n"/>
      <c r="AW8" s="75" t="n"/>
      <c r="AX8" s="53" t="n"/>
      <c r="AY8" s="75" t="n"/>
      <c r="AZ8" s="54" t="n"/>
      <c r="BA8" s="50">
        <f t="array" ref="BA8">+_xlfn.XLOOKUP(1,(CM_CT[Contract Number Customer]=CM_CT[[#This Row],[Contract Number Customer]])*(CM_CT[Row Type]="Header"),CM_CT[Contract Lenght Early Clause &amp; Option])</f>
        <v/>
      </c>
      <c r="BB8" s="15" t="n"/>
      <c r="BC8" s="15" t="n"/>
      <c r="BD8" s="15" t="n"/>
      <c r="BE8" s="15" t="n"/>
      <c r="BF8" s="15" t="n"/>
      <c r="BG8" s="15" t="n"/>
      <c r="BH8" s="24" t="n"/>
      <c r="BI8" s="10" t="n"/>
      <c r="BJ8" s="118" t="n"/>
      <c r="BK8" s="24" t="n"/>
      <c r="BL8" s="54">
        <f>+_xlfn.XLOOKUP(CM_CT[[#This Row],[Wagon Number]],Next_possible_notice[Wagon Number],Next_possible_notice[Renewal Process StartDate])</f>
        <v/>
      </c>
      <c r="BM8" s="24" t="n"/>
      <c r="BN8" s="50">
        <f t="array" ref="BN8">+_xlfn.XLOOKUP(1,(CM_CT[Contract Number Customer]=CM_CT[[#This Row],[Contract Number Customer]])*(CM_CT[Row Type]="Header"),CM_CT[Contract Mileage])</f>
        <v/>
      </c>
      <c r="BO8" s="50" t="n"/>
      <c r="BP8" s="54" t="n"/>
      <c r="BQ8" s="54">
        <f t="array" ref="BQ8">+_xlfn.XLOOKUP(1,(CM_CT[Contract Number Customer]=CM_CT[[#This Row],[Contract Number Customer]])*(CM_CT[Row Type]="Header"),CM_CT[Currency])</f>
        <v/>
      </c>
      <c r="BR8" s="75">
        <f t="array" ref="BR8">+_xlfn.XLOOKUP(1,(CM_CT[Contract Number Customer]=CM_CT[[#This Row],[Contract Number Customer]])*(CM_CT[Row Type]="Header"),CM_CT[Lease Rate EUR])</f>
        <v/>
      </c>
      <c r="BS8" s="306" t="n"/>
      <c r="BT8" s="306" t="n"/>
      <c r="BU8" s="177" t="n"/>
      <c r="BV8" s="306" t="n"/>
      <c r="BW8" s="179">
        <f t="array" ref="BW8">+_xlfn.XLOOKUP(1,(Table_Mietpos[Vertragsnummer]=CM_CT[[#This Row],[Contract Number M3]])*(Table_Mietpos[Auftragspos.]=CM_CT[[#This Row],[Rentalposition M3]]),Table_Mietpos[Nettosatz/Typ])</f>
        <v/>
      </c>
      <c r="BX8" s="306" t="n"/>
      <c r="BY8" s="75" t="n"/>
      <c r="BZ8" s="75" t="n"/>
      <c r="CA8" s="75" t="n"/>
      <c r="CB8" s="75" t="n"/>
      <c r="CC8" s="75" t="n"/>
      <c r="CD8" s="307" t="n"/>
      <c r="CE8" s="307" t="n"/>
      <c r="CF8" s="307" t="n"/>
      <c r="CG8" s="307" t="n"/>
      <c r="CH8" s="28" t="n"/>
      <c r="CI8" s="28" t="n"/>
      <c r="CJ8" s="28" t="n"/>
      <c r="CK8" s="186" t="n"/>
      <c r="CL8" s="307" t="n"/>
      <c r="CM8" s="306" t="n"/>
      <c r="CN8" s="12" t="n"/>
      <c r="CO8" s="20" t="n"/>
      <c r="CP8" s="142" t="n"/>
      <c r="CQ8" s="142" t="n"/>
      <c r="CR8" s="142" t="n"/>
      <c r="CS8" s="20" t="n"/>
    </row>
    <row r="9">
      <c r="B9" s="11" t="n"/>
      <c r="C9" s="14" t="inlineStr">
        <is>
          <t>V700010</t>
        </is>
      </c>
      <c r="D9" s="10" t="n"/>
      <c r="E9" s="15">
        <f t="array" ref="E9">+_xlfn.XLOOKUP(1,(CM_CT[Contract Number M3]=CM_CT[[#This Row],[Contract Number M3]])*(CM_CT[Row Type]="Header"),CM_CT[Contract Number Customer])</f>
        <v/>
      </c>
      <c r="F9" s="10" t="n">
        <v>1</v>
      </c>
      <c r="G9" s="10" t="inlineStr">
        <is>
          <t>Wagon</t>
        </is>
      </c>
      <c r="H9" s="10" t="n">
        <v>4</v>
      </c>
      <c r="I9" s="73">
        <f t="array" ref="I9">+_xlfn.XLOOKUP(1,(Table_Mietpos[Vertragsnummer]=CM[[#This Row],[Contract Number M3]])*(Table_Mietpos[Auftragspos.]=CM[[#This Row],[Rentalposition M3]]),Table_Mietpos[ChNr])</f>
        <v/>
      </c>
      <c r="J9" s="72">
        <f t="array" ref="J9">+_xlfn.XLOOKUP(1,(CM_CT[Contract Number Customer]=CM_CT[[#This Row],[Contract Number Customer]])*(CM_CT[Row Type]="Header"),CM_CT[Customer])</f>
        <v/>
      </c>
      <c r="K9" s="51" t="n"/>
      <c r="L9" s="51" t="n"/>
      <c r="M9" s="15">
        <f t="array" ref="M9">+_xlfn.XLOOKUP(1,(CM_CT[Contract Number Customer]=CM_CT[[#This Row],[Contract Number Customer]])*(CM_CT[Row Type]="Header"),CM_CT[Sales Manager])</f>
        <v/>
      </c>
      <c r="N9" s="15">
        <f t="array" ref="N9">+_xlfn.XLOOKUP(1,(CM_CT[Contract Number Customer]=CM_CT[[#This Row],[Contract Number Customer]])*(CM_CT[Row Type]="Header"),CM_CT[Wagon Type])</f>
        <v/>
      </c>
      <c r="O9" s="10" t="n">
        <v>1</v>
      </c>
      <c r="P9" s="10" t="n"/>
      <c r="Q9" s="10" t="n"/>
      <c r="R9" s="10" t="n">
        <v>1</v>
      </c>
      <c r="S9" s="10" t="n"/>
      <c r="T9" s="10" t="n">
        <v>1</v>
      </c>
      <c r="U9" s="15">
        <f>+IF(CM_CT[[#This Row],[Contract Status]]&lt;&gt;"ended",1,0)</f>
        <v/>
      </c>
      <c r="V9" s="15" t="n"/>
      <c r="W9" s="15">
        <f t="array" ref="W9">_xlfn.XLOOKUP(1,(CM_CT[Contract Number Customer]=$E8)*(CM_CT[Delivery Batch]=$F8)*(CM_CT[Row Type]="Batch"),CM_CT[Contract Flex])</f>
        <v/>
      </c>
      <c r="X9" s="54">
        <f t="array" ref="X9">_xlfn.XLOOKUP(1,(CM_CT[Contract Number Customer]=$E8)*(CM_CT[Delivery Batch]=$F8)*(CM_CT[Row Type]="Batch"),CM_CT[Flex StartDate])</f>
        <v/>
      </c>
      <c r="Y9" s="54">
        <f t="array" ref="Y9">_xlfn.XLOOKUP(1,(CM_CT[Contract Number Customer]=$E8)*(CM_CT[Delivery Batch]=$F8)*(CM_CT[Row Type]="Batch"),CM_CT[Flex EndDate])</f>
        <v/>
      </c>
      <c r="Z9" s="15">
        <f t="array" ref="Z9">_xlfn.XLOOKUP(1,(CM_CT[Contract Number Customer]=$E8)*(CM_CT[Delivery Batch]=$F8)*(CM_CT[Row Type]="Batch"),CM_CT[Contract Status])</f>
        <v/>
      </c>
      <c r="AA9" s="15" t="n"/>
      <c r="AB9" s="74" t="n"/>
      <c r="AC9" s="74" t="n"/>
      <c r="AD9" s="131">
        <f t="array" ref="AD9">+_xlfn.XLOOKUP(1,(Table_Mietpos[Vertragsnummer]=CM_CT[[#This Row],[Contract Number M3]])*(Table_Mietpos[Auftragspos.]=CM_CT[[#This Row],[Rentalposition M3]]),Table_Mietpos[Gueltig_ab])</f>
        <v/>
      </c>
      <c r="AE9" s="131">
        <f t="array" ref="AE9">+_xlfn.XLOOKUP(1,(Table_Mietpos[Vertragsnummer]=CM_CT[[#This Row],[Contract Number M3]])*(Table_Mietpos[Auftragspos.]=CM_CT[[#This Row],[Rentalposition M3]]),Table_Mietpos[Gueltig_bis])</f>
        <v/>
      </c>
      <c r="AF9" s="50">
        <f t="array" ref="AF9">+_xlfn.XLOOKUP(1,(CM_CT[Contract Number Customer]=CM_CT[[#This Row],[Contract Number Customer]])*(CM_CT[Row Type]="Header"),CM_CT[Contract Lenght Initial])</f>
        <v/>
      </c>
      <c r="AG9" s="136">
        <f>+CM_CT[[#This Row],[Rental EndDate]]</f>
        <v/>
      </c>
      <c r="AH9" s="305" t="n"/>
      <c r="AI9" s="305" t="n"/>
      <c r="AJ9" s="305" t="n"/>
      <c r="AK9" s="53" t="n"/>
      <c r="AL9" s="15">
        <f t="array" ref="AL9">+_xlfn.XLOOKUP(1,(CM_CT[Contract Number Customer]=CM_CT[[#This Row],[Contract Number Customer]])*(CM_CT[Row Type]="Header"),CM_CT[Early Termination Category])</f>
        <v/>
      </c>
      <c r="AM9" s="136">
        <f t="array" ref="AM9">_xlfn.XLOOKUP(1,(CM_CT[Contract Number Customer]=$E8)*(CM_CT[Delivery Batch]=$F8)*(CM_CT[Row Type]="Batch"),CM_CT[Early Termination cut-off date1])</f>
        <v/>
      </c>
      <c r="AN9" s="136">
        <f t="array" ref="AN9">_xlfn.XLOOKUP(1,(CM_CT[Contract Number Customer]=$E8)*(CM_CT[Delivery Batch]=$F8)*(CM_CT[Row Type]="Batch"),CM_CT[Early Termination cut-off date2])</f>
        <v/>
      </c>
      <c r="AO9" s="53">
        <f t="array" ref="AO9">+_xlfn.XLOOKUP(1,(CM_CT[Contract Number Customer]=CM_CT[[#This Row],[Contract Number Customer]])*(CM_CT[Row Type]="Header"),CM_CT[Early Termination Notice Period Mths])</f>
        <v/>
      </c>
      <c r="AP9" s="53">
        <f t="array" ref="AP9">+_xlfn.XLOOKUP(1,(CM_CT[Contract Number Customer]=CM_CT[[#This Row],[Contract Number Customer]])*(CM_CT[Row Type]="Header"),CM_CT[Duly Termination Notice Period Mths])</f>
        <v/>
      </c>
      <c r="AQ9" s="54" t="n"/>
      <c r="AR9" s="54">
        <f t="array" ref="AR9">+_xlfn.XLOOKUP(1,(CM_CT[[#This Row],[Contract Number M3]]=Next_possible_notice[Contract Number M3])*(CM_CT[[#This Row],[Rentalposition M3]]=Next_possible_notice[Rentalposition M3]),Next_possible_notice[NoticeDateCalc])</f>
        <v/>
      </c>
      <c r="AS9" s="117" t="n"/>
      <c r="AT9" s="75" t="n"/>
      <c r="AU9" s="75" t="n"/>
      <c r="AV9" s="75" t="n"/>
      <c r="AW9" s="75" t="n"/>
      <c r="AX9" s="53" t="n"/>
      <c r="AY9" s="75" t="n"/>
      <c r="AZ9" s="54" t="n"/>
      <c r="BA9" s="50">
        <f t="array" ref="BA9">+_xlfn.XLOOKUP(1,(CM_CT[Contract Number Customer]=CM_CT[[#This Row],[Contract Number Customer]])*(CM_CT[Row Type]="Header"),CM_CT[Contract Lenght Early Clause &amp; Option])</f>
        <v/>
      </c>
      <c r="BB9" s="15" t="n"/>
      <c r="BC9" s="15" t="n"/>
      <c r="BD9" s="15" t="n"/>
      <c r="BE9" s="15" t="n"/>
      <c r="BF9" s="15" t="n"/>
      <c r="BG9" s="15" t="n"/>
      <c r="BH9" s="24" t="n"/>
      <c r="BI9" s="10" t="n"/>
      <c r="BJ9" s="118" t="n"/>
      <c r="BK9" s="24" t="n"/>
      <c r="BL9" s="54">
        <f>+_xlfn.XLOOKUP(CM_CT[[#This Row],[Wagon Number]],Next_possible_notice[Wagon Number],Next_possible_notice[Renewal Process StartDate])</f>
        <v/>
      </c>
      <c r="BM9" s="24" t="n"/>
      <c r="BN9" s="50">
        <f t="array" ref="BN9">+_xlfn.XLOOKUP(1,(CM_CT[Contract Number Customer]=CM_CT[[#This Row],[Contract Number Customer]])*(CM_CT[Row Type]="Header"),CM_CT[Contract Mileage])</f>
        <v/>
      </c>
      <c r="BO9" s="50" t="n"/>
      <c r="BP9" s="54" t="n"/>
      <c r="BQ9" s="54">
        <f t="array" ref="BQ9">+_xlfn.XLOOKUP(1,(CM_CT[Contract Number Customer]=CM_CT[[#This Row],[Contract Number Customer]])*(CM_CT[Row Type]="Header"),CM_CT[Currency])</f>
        <v/>
      </c>
      <c r="BR9" s="75">
        <f t="array" ref="BR9">+_xlfn.XLOOKUP(1,(CM_CT[Contract Number Customer]=CM_CT[[#This Row],[Contract Number Customer]])*(CM_CT[Row Type]="Header"),CM_CT[Lease Rate EUR])</f>
        <v/>
      </c>
      <c r="BS9" s="306" t="n"/>
      <c r="BT9" s="306" t="n"/>
      <c r="BU9" s="177" t="n"/>
      <c r="BV9" s="306" t="n"/>
      <c r="BW9" s="179">
        <f t="array" ref="BW9">+_xlfn.XLOOKUP(1,(Table_Mietpos[Vertragsnummer]=CM_CT[[#This Row],[Contract Number M3]])*(Table_Mietpos[Auftragspos.]=CM_CT[[#This Row],[Rentalposition M3]]),Table_Mietpos[Nettosatz/Typ])</f>
        <v/>
      </c>
      <c r="BX9" s="306" t="n"/>
      <c r="BY9" s="75" t="n"/>
      <c r="BZ9" s="75" t="n"/>
      <c r="CA9" s="75" t="n"/>
      <c r="CB9" s="75" t="n"/>
      <c r="CC9" s="75" t="n"/>
      <c r="CD9" s="307" t="n"/>
      <c r="CE9" s="307" t="n"/>
      <c r="CF9" s="307" t="n"/>
      <c r="CG9" s="307" t="n"/>
      <c r="CH9" s="28" t="n"/>
      <c r="CI9" s="28" t="n"/>
      <c r="CJ9" s="28" t="n"/>
      <c r="CK9" s="186" t="n"/>
      <c r="CL9" s="307" t="n"/>
      <c r="CM9" s="306" t="n"/>
      <c r="CN9" s="12" t="n"/>
      <c r="CO9" s="20" t="n"/>
      <c r="CP9" s="142" t="n"/>
      <c r="CQ9" s="142" t="n"/>
      <c r="CR9" s="142" t="n"/>
      <c r="CS9" s="20" t="n"/>
    </row>
    <row r="10">
      <c r="B10" s="11" t="n"/>
      <c r="C10" s="14" t="inlineStr">
        <is>
          <t>V700010</t>
        </is>
      </c>
      <c r="D10" s="10" t="n"/>
      <c r="E10" s="15">
        <f t="array" ref="E10">+_xlfn.XLOOKUP(1,(CM_CT[Contract Number M3]=CM_CT[[#This Row],[Contract Number M3]])*(CM_CT[Row Type]="Header"),CM_CT[Contract Number Customer])</f>
        <v/>
      </c>
      <c r="F10" s="10" t="n">
        <v>1</v>
      </c>
      <c r="G10" s="10" t="inlineStr">
        <is>
          <t>Wagon</t>
        </is>
      </c>
      <c r="H10" s="10" t="n">
        <v>5</v>
      </c>
      <c r="I10" s="73">
        <f t="array" ref="I10">+_xlfn.XLOOKUP(1,(Table_Mietpos[Vertragsnummer]=CM[[#This Row],[Contract Number M3]])*(Table_Mietpos[Auftragspos.]=CM[[#This Row],[Rentalposition M3]]),Table_Mietpos[ChNr])</f>
        <v/>
      </c>
      <c r="J10" s="72">
        <f t="array" ref="J10">+_xlfn.XLOOKUP(1,(CM_CT[Contract Number Customer]=CM_CT[[#This Row],[Contract Number Customer]])*(CM_CT[Row Type]="Header"),CM_CT[Customer])</f>
        <v/>
      </c>
      <c r="K10" s="51" t="n"/>
      <c r="L10" s="51" t="n"/>
      <c r="M10" s="15">
        <f t="array" ref="M10">+_xlfn.XLOOKUP(1,(CM_CT[Contract Number Customer]=CM_CT[[#This Row],[Contract Number Customer]])*(CM_CT[Row Type]="Header"),CM_CT[Sales Manager])</f>
        <v/>
      </c>
      <c r="N10" s="15">
        <f t="array" ref="N10">+_xlfn.XLOOKUP(1,(CM_CT[Contract Number Customer]=CM_CT[[#This Row],[Contract Number Customer]])*(CM_CT[Row Type]="Header"),CM_CT[Wagon Type])</f>
        <v/>
      </c>
      <c r="O10" s="10" t="n">
        <v>1</v>
      </c>
      <c r="P10" s="10" t="n"/>
      <c r="Q10" s="10" t="n"/>
      <c r="R10" s="10" t="n">
        <v>1</v>
      </c>
      <c r="S10" s="10" t="n"/>
      <c r="T10" s="10" t="n">
        <v>1</v>
      </c>
      <c r="U10" s="15">
        <f>+IF(CM_CT[[#This Row],[Contract Status]]&lt;&gt;"ended",1,0)</f>
        <v/>
      </c>
      <c r="V10" s="15" t="n"/>
      <c r="W10" s="15">
        <f t="array" ref="W10">_xlfn.XLOOKUP(1,(CM_CT[Contract Number Customer]=$E9)*(CM_CT[Delivery Batch]=$F9)*(CM_CT[Row Type]="Batch"),CM_CT[Contract Flex])</f>
        <v/>
      </c>
      <c r="X10" s="54">
        <f t="array" ref="X10">_xlfn.XLOOKUP(1,(CM_CT[Contract Number Customer]=$E9)*(CM_CT[Delivery Batch]=$F9)*(CM_CT[Row Type]="Batch"),CM_CT[Flex StartDate])</f>
        <v/>
      </c>
      <c r="Y10" s="54">
        <f t="array" ref="Y10">_xlfn.XLOOKUP(1,(CM_CT[Contract Number Customer]=$E9)*(CM_CT[Delivery Batch]=$F9)*(CM_CT[Row Type]="Batch"),CM_CT[Flex EndDate])</f>
        <v/>
      </c>
      <c r="Z10" s="15">
        <f t="array" ref="Z10">_xlfn.XLOOKUP(1,(CM_CT[Contract Number Customer]=$E9)*(CM_CT[Delivery Batch]=$F9)*(CM_CT[Row Type]="Batch"),CM_CT[Contract Status])</f>
        <v/>
      </c>
      <c r="AA10" s="15" t="n"/>
      <c r="AB10" s="74" t="n"/>
      <c r="AC10" s="74" t="n"/>
      <c r="AD10" s="131">
        <f t="array" ref="AD10">+_xlfn.XLOOKUP(1,(Table_Mietpos[Vertragsnummer]=CM_CT[[#This Row],[Contract Number M3]])*(Table_Mietpos[Auftragspos.]=CM_CT[[#This Row],[Rentalposition M3]]),Table_Mietpos[Gueltig_ab])</f>
        <v/>
      </c>
      <c r="AE10" s="131">
        <f t="array" ref="AE10">+_xlfn.XLOOKUP(1,(Table_Mietpos[Vertragsnummer]=CM_CT[[#This Row],[Contract Number M3]])*(Table_Mietpos[Auftragspos.]=CM_CT[[#This Row],[Rentalposition M3]]),Table_Mietpos[Gueltig_bis])</f>
        <v/>
      </c>
      <c r="AF10" s="50">
        <f t="array" ref="AF10">+_xlfn.XLOOKUP(1,(CM_CT[Contract Number Customer]=CM_CT[[#This Row],[Contract Number Customer]])*(CM_CT[Row Type]="Header"),CM_CT[Contract Lenght Initial])</f>
        <v/>
      </c>
      <c r="AG10" s="136">
        <f>+CM_CT[[#This Row],[Rental EndDate]]</f>
        <v/>
      </c>
      <c r="AH10" s="305" t="n"/>
      <c r="AI10" s="305" t="n"/>
      <c r="AJ10" s="305" t="n"/>
      <c r="AK10" s="53" t="n"/>
      <c r="AL10" s="15">
        <f t="array" ref="AL10">+_xlfn.XLOOKUP(1,(CM_CT[Contract Number Customer]=CM_CT[[#This Row],[Contract Number Customer]])*(CM_CT[Row Type]="Header"),CM_CT[Early Termination Category])</f>
        <v/>
      </c>
      <c r="AM10" s="136">
        <f t="array" ref="AM10">_xlfn.XLOOKUP(1,(CM_CT[Contract Number Customer]=$E9)*(CM_CT[Delivery Batch]=$F9)*(CM_CT[Row Type]="Batch"),CM_CT[Early Termination cut-off date1])</f>
        <v/>
      </c>
      <c r="AN10" s="136">
        <f t="array" ref="AN10">_xlfn.XLOOKUP(1,(CM_CT[Contract Number Customer]=$E9)*(CM_CT[Delivery Batch]=$F9)*(CM_CT[Row Type]="Batch"),CM_CT[Early Termination cut-off date2])</f>
        <v/>
      </c>
      <c r="AO10" s="53">
        <f t="array" ref="AO10">+_xlfn.XLOOKUP(1,(CM_CT[Contract Number Customer]=CM_CT[[#This Row],[Contract Number Customer]])*(CM_CT[Row Type]="Header"),CM_CT[Early Termination Notice Period Mths])</f>
        <v/>
      </c>
      <c r="AP10" s="53">
        <f t="array" ref="AP10">+_xlfn.XLOOKUP(1,(CM_CT[Contract Number Customer]=CM_CT[[#This Row],[Contract Number Customer]])*(CM_CT[Row Type]="Header"),CM_CT[Duly Termination Notice Period Mths])</f>
        <v/>
      </c>
      <c r="AQ10" s="54" t="n"/>
      <c r="AR10" s="54">
        <f t="array" ref="AR10">+_xlfn.XLOOKUP(1,(CM_CT[[#This Row],[Contract Number M3]]=Next_possible_notice[Contract Number M3])*(CM_CT[[#This Row],[Rentalposition M3]]=Next_possible_notice[Rentalposition M3]),Next_possible_notice[NoticeDateCalc])</f>
        <v/>
      </c>
      <c r="AS10" s="117" t="n"/>
      <c r="AT10" s="75" t="n"/>
      <c r="AU10" s="75" t="n"/>
      <c r="AV10" s="75" t="n"/>
      <c r="AW10" s="75" t="n"/>
      <c r="AX10" s="53" t="n"/>
      <c r="AY10" s="75" t="n"/>
      <c r="AZ10" s="54" t="n"/>
      <c r="BA10" s="50">
        <f t="array" ref="BA10">+_xlfn.XLOOKUP(1,(CM_CT[Contract Number Customer]=CM_CT[[#This Row],[Contract Number Customer]])*(CM_CT[Row Type]="Header"),CM_CT[Contract Lenght Early Clause &amp; Option])</f>
        <v/>
      </c>
      <c r="BB10" s="15" t="n"/>
      <c r="BC10" s="15" t="n"/>
      <c r="BD10" s="15" t="n"/>
      <c r="BE10" s="15" t="n"/>
      <c r="BF10" s="15" t="n"/>
      <c r="BG10" s="15" t="n"/>
      <c r="BH10" s="24" t="n"/>
      <c r="BI10" s="10" t="n"/>
      <c r="BJ10" s="118" t="n"/>
      <c r="BK10" s="24" t="n"/>
      <c r="BL10" s="54">
        <f>+_xlfn.XLOOKUP(CM_CT[[#This Row],[Wagon Number]],Next_possible_notice[Wagon Number],Next_possible_notice[Renewal Process StartDate])</f>
        <v/>
      </c>
      <c r="BM10" s="24" t="n"/>
      <c r="BN10" s="50">
        <f t="array" ref="BN10">+_xlfn.XLOOKUP(1,(CM_CT[Contract Number Customer]=CM_CT[[#This Row],[Contract Number Customer]])*(CM_CT[Row Type]="Header"),CM_CT[Contract Mileage])</f>
        <v/>
      </c>
      <c r="BO10" s="50" t="n"/>
      <c r="BP10" s="54" t="n"/>
      <c r="BQ10" s="54">
        <f t="array" ref="BQ10">+_xlfn.XLOOKUP(1,(CM_CT[Contract Number Customer]=CM_CT[[#This Row],[Contract Number Customer]])*(CM_CT[Row Type]="Header"),CM_CT[Currency])</f>
        <v/>
      </c>
      <c r="BR10" s="75">
        <f t="array" ref="BR10">+_xlfn.XLOOKUP(1,(CM_CT[Contract Number Customer]=CM_CT[[#This Row],[Contract Number Customer]])*(CM_CT[Row Type]="Header"),CM_CT[Lease Rate EUR])</f>
        <v/>
      </c>
      <c r="BS10" s="306" t="n"/>
      <c r="BT10" s="306" t="n"/>
      <c r="BU10" s="177" t="n"/>
      <c r="BV10" s="306" t="n"/>
      <c r="BW10" s="179">
        <f t="array" ref="BW10">+_xlfn.XLOOKUP(1,(Table_Mietpos[Vertragsnummer]=CM_CT[[#This Row],[Contract Number M3]])*(Table_Mietpos[Auftragspos.]=CM_CT[[#This Row],[Rentalposition M3]]),Table_Mietpos[Nettosatz/Typ])</f>
        <v/>
      </c>
      <c r="BX10" s="306" t="n"/>
      <c r="BY10" s="75" t="n"/>
      <c r="BZ10" s="75" t="n"/>
      <c r="CA10" s="75" t="n"/>
      <c r="CB10" s="75" t="n"/>
      <c r="CC10" s="75" t="n"/>
      <c r="CD10" s="307" t="n"/>
      <c r="CE10" s="307" t="n"/>
      <c r="CF10" s="307" t="n"/>
      <c r="CG10" s="307" t="n"/>
      <c r="CH10" s="28" t="n"/>
      <c r="CI10" s="28" t="n"/>
      <c r="CJ10" s="28" t="n"/>
      <c r="CK10" s="186" t="n"/>
      <c r="CL10" s="307" t="n"/>
      <c r="CM10" s="306" t="n"/>
      <c r="CN10" s="12" t="n"/>
      <c r="CO10" s="20" t="n"/>
      <c r="CP10" s="142" t="n"/>
      <c r="CQ10" s="142" t="n"/>
      <c r="CR10" s="142" t="n"/>
      <c r="CS10" s="20" t="n"/>
    </row>
    <row r="11">
      <c r="B11" s="11" t="n"/>
      <c r="C11" s="14" t="inlineStr">
        <is>
          <t>V700010</t>
        </is>
      </c>
      <c r="D11" s="10" t="n"/>
      <c r="E11" s="15">
        <f t="array" ref="E11">+_xlfn.XLOOKUP(1,(CM_CT[Contract Number M3]=CM_CT[[#This Row],[Contract Number M3]])*(CM_CT[Row Type]="Header"),CM_CT[Contract Number Customer])</f>
        <v/>
      </c>
      <c r="F11" s="10" t="n">
        <v>1</v>
      </c>
      <c r="G11" s="10" t="inlineStr">
        <is>
          <t>Wagon</t>
        </is>
      </c>
      <c r="H11" s="10" t="n">
        <v>6</v>
      </c>
      <c r="I11" s="73">
        <f t="array" ref="I11">+_xlfn.XLOOKUP(1,(Table_Mietpos[Vertragsnummer]=CM[[#This Row],[Contract Number M3]])*(Table_Mietpos[Auftragspos.]=CM[[#This Row],[Rentalposition M3]]),Table_Mietpos[ChNr])</f>
        <v/>
      </c>
      <c r="J11" s="72">
        <f t="array" ref="J11">+_xlfn.XLOOKUP(1,(CM_CT[Contract Number Customer]=CM_CT[[#This Row],[Contract Number Customer]])*(CM_CT[Row Type]="Header"),CM_CT[Customer])</f>
        <v/>
      </c>
      <c r="K11" s="51" t="n"/>
      <c r="L11" s="51" t="n"/>
      <c r="M11" s="15">
        <f t="array" ref="M11">+_xlfn.XLOOKUP(1,(CM_CT[Contract Number Customer]=CM_CT[[#This Row],[Contract Number Customer]])*(CM_CT[Row Type]="Header"),CM_CT[Sales Manager])</f>
        <v/>
      </c>
      <c r="N11" s="15">
        <f t="array" ref="N11">+_xlfn.XLOOKUP(1,(CM_CT[Contract Number Customer]=CM_CT[[#This Row],[Contract Number Customer]])*(CM_CT[Row Type]="Header"),CM_CT[Wagon Type])</f>
        <v/>
      </c>
      <c r="O11" s="10" t="n">
        <v>1</v>
      </c>
      <c r="P11" s="10" t="n"/>
      <c r="Q11" s="10" t="n"/>
      <c r="R11" s="10" t="n">
        <v>1</v>
      </c>
      <c r="S11" s="10" t="n"/>
      <c r="T11" s="10" t="n">
        <v>1</v>
      </c>
      <c r="U11" s="15">
        <f>+IF(CM_CT[[#This Row],[Contract Status]]&lt;&gt;"ended",1,0)</f>
        <v/>
      </c>
      <c r="V11" s="15" t="n"/>
      <c r="W11" s="15">
        <f t="array" ref="W11">_xlfn.XLOOKUP(1,(CM_CT[Contract Number Customer]=$E10)*(CM_CT[Delivery Batch]=$F10)*(CM_CT[Row Type]="Batch"),CM_CT[Contract Flex])</f>
        <v/>
      </c>
      <c r="X11" s="54">
        <f t="array" ref="X11">_xlfn.XLOOKUP(1,(CM_CT[Contract Number Customer]=$E10)*(CM_CT[Delivery Batch]=$F10)*(CM_CT[Row Type]="Batch"),CM_CT[Flex StartDate])</f>
        <v/>
      </c>
      <c r="Y11" s="54">
        <f t="array" ref="Y11">_xlfn.XLOOKUP(1,(CM_CT[Contract Number Customer]=$E10)*(CM_CT[Delivery Batch]=$F10)*(CM_CT[Row Type]="Batch"),CM_CT[Flex EndDate])</f>
        <v/>
      </c>
      <c r="Z11" s="15">
        <f t="array" ref="Z11">_xlfn.XLOOKUP(1,(CM_CT[Contract Number Customer]=$E10)*(CM_CT[Delivery Batch]=$F10)*(CM_CT[Row Type]="Batch"),CM_CT[Contract Status])</f>
        <v/>
      </c>
      <c r="AA11" s="15" t="n"/>
      <c r="AB11" s="74" t="n"/>
      <c r="AC11" s="74" t="n"/>
      <c r="AD11" s="131">
        <f t="array" ref="AD11">+_xlfn.XLOOKUP(1,(Table_Mietpos[Vertragsnummer]=CM_CT[[#This Row],[Contract Number M3]])*(Table_Mietpos[Auftragspos.]=CM_CT[[#This Row],[Rentalposition M3]]),Table_Mietpos[Gueltig_ab])</f>
        <v/>
      </c>
      <c r="AE11" s="131">
        <f t="array" ref="AE11">+_xlfn.XLOOKUP(1,(Table_Mietpos[Vertragsnummer]=CM_CT[[#This Row],[Contract Number M3]])*(Table_Mietpos[Auftragspos.]=CM_CT[[#This Row],[Rentalposition M3]]),Table_Mietpos[Gueltig_bis])</f>
        <v/>
      </c>
      <c r="AF11" s="50">
        <f t="array" ref="AF11">+_xlfn.XLOOKUP(1,(CM_CT[Contract Number Customer]=CM_CT[[#This Row],[Contract Number Customer]])*(CM_CT[Row Type]="Header"),CM_CT[Contract Lenght Initial])</f>
        <v/>
      </c>
      <c r="AG11" s="136">
        <f>+CM_CT[[#This Row],[Rental EndDate]]</f>
        <v/>
      </c>
      <c r="AH11" s="305" t="n"/>
      <c r="AI11" s="305" t="n"/>
      <c r="AJ11" s="305" t="n"/>
      <c r="AK11" s="53" t="n"/>
      <c r="AL11" s="15">
        <f t="array" ref="AL11">+_xlfn.XLOOKUP(1,(CM_CT[Contract Number Customer]=CM_CT[[#This Row],[Contract Number Customer]])*(CM_CT[Row Type]="Header"),CM_CT[Early Termination Category])</f>
        <v/>
      </c>
      <c r="AM11" s="136">
        <f t="array" ref="AM11">_xlfn.XLOOKUP(1,(CM_CT[Contract Number Customer]=$E10)*(CM_CT[Delivery Batch]=$F10)*(CM_CT[Row Type]="Batch"),CM_CT[Early Termination cut-off date1])</f>
        <v/>
      </c>
      <c r="AN11" s="136">
        <f t="array" ref="AN11">_xlfn.XLOOKUP(1,(CM_CT[Contract Number Customer]=$E10)*(CM_CT[Delivery Batch]=$F10)*(CM_CT[Row Type]="Batch"),CM_CT[Early Termination cut-off date2])</f>
        <v/>
      </c>
      <c r="AO11" s="53">
        <f t="array" ref="AO11">+_xlfn.XLOOKUP(1,(CM_CT[Contract Number Customer]=CM_CT[[#This Row],[Contract Number Customer]])*(CM_CT[Row Type]="Header"),CM_CT[Early Termination Notice Period Mths])</f>
        <v/>
      </c>
      <c r="AP11" s="53">
        <f t="array" ref="AP11">+_xlfn.XLOOKUP(1,(CM_CT[Contract Number Customer]=CM_CT[[#This Row],[Contract Number Customer]])*(CM_CT[Row Type]="Header"),CM_CT[Duly Termination Notice Period Mths])</f>
        <v/>
      </c>
      <c r="AQ11" s="54" t="n"/>
      <c r="AR11" s="54">
        <f t="array" ref="AR11">+_xlfn.XLOOKUP(1,(CM_CT[[#This Row],[Contract Number M3]]=Next_possible_notice[Contract Number M3])*(CM_CT[[#This Row],[Rentalposition M3]]=Next_possible_notice[Rentalposition M3]),Next_possible_notice[NoticeDateCalc])</f>
        <v/>
      </c>
      <c r="AS11" s="117" t="n"/>
      <c r="AT11" s="75" t="n"/>
      <c r="AU11" s="75" t="n"/>
      <c r="AV11" s="75" t="n"/>
      <c r="AW11" s="75" t="n"/>
      <c r="AX11" s="53" t="n"/>
      <c r="AY11" s="75" t="n"/>
      <c r="AZ11" s="54" t="n"/>
      <c r="BA11" s="50">
        <f t="array" ref="BA11">+_xlfn.XLOOKUP(1,(CM_CT[Contract Number Customer]=CM_CT[[#This Row],[Contract Number Customer]])*(CM_CT[Row Type]="Header"),CM_CT[Contract Lenght Early Clause &amp; Option])</f>
        <v/>
      </c>
      <c r="BB11" s="15" t="n"/>
      <c r="BC11" s="15" t="n"/>
      <c r="BD11" s="15" t="n"/>
      <c r="BE11" s="15" t="n"/>
      <c r="BF11" s="15" t="n"/>
      <c r="BG11" s="15" t="n"/>
      <c r="BH11" s="24" t="n"/>
      <c r="BI11" s="10" t="n"/>
      <c r="BJ11" s="118" t="n"/>
      <c r="BK11" s="24" t="n"/>
      <c r="BL11" s="54">
        <f>+_xlfn.XLOOKUP(CM_CT[[#This Row],[Wagon Number]],Next_possible_notice[Wagon Number],Next_possible_notice[Renewal Process StartDate])</f>
        <v/>
      </c>
      <c r="BM11" s="24" t="n"/>
      <c r="BN11" s="50">
        <f t="array" ref="BN11">+_xlfn.XLOOKUP(1,(CM_CT[Contract Number Customer]=CM_CT[[#This Row],[Contract Number Customer]])*(CM_CT[Row Type]="Header"),CM_CT[Contract Mileage])</f>
        <v/>
      </c>
      <c r="BO11" s="50" t="n"/>
      <c r="BP11" s="54" t="n"/>
      <c r="BQ11" s="54">
        <f t="array" ref="BQ11">+_xlfn.XLOOKUP(1,(CM_CT[Contract Number Customer]=CM_CT[[#This Row],[Contract Number Customer]])*(CM_CT[Row Type]="Header"),CM_CT[Currency])</f>
        <v/>
      </c>
      <c r="BR11" s="75">
        <f t="array" ref="BR11">+_xlfn.XLOOKUP(1,(CM_CT[Contract Number Customer]=CM_CT[[#This Row],[Contract Number Customer]])*(CM_CT[Row Type]="Header"),CM_CT[Lease Rate EUR])</f>
        <v/>
      </c>
      <c r="BS11" s="306" t="n"/>
      <c r="BT11" s="306" t="n"/>
      <c r="BU11" s="177" t="n"/>
      <c r="BV11" s="306" t="n"/>
      <c r="BW11" s="179">
        <f t="array" ref="BW11">+_xlfn.XLOOKUP(1,(Table_Mietpos[Vertragsnummer]=CM_CT[[#This Row],[Contract Number M3]])*(Table_Mietpos[Auftragspos.]=CM_CT[[#This Row],[Rentalposition M3]]),Table_Mietpos[Nettosatz/Typ])</f>
        <v/>
      </c>
      <c r="BX11" s="306" t="n"/>
      <c r="BY11" s="75" t="n"/>
      <c r="BZ11" s="75" t="n"/>
      <c r="CA11" s="75" t="n"/>
      <c r="CB11" s="75" t="n"/>
      <c r="CC11" s="75" t="n"/>
      <c r="CD11" s="307" t="n"/>
      <c r="CE11" s="307" t="n"/>
      <c r="CF11" s="307" t="n"/>
      <c r="CG11" s="307" t="n"/>
      <c r="CH11" s="28" t="n"/>
      <c r="CI11" s="28" t="n"/>
      <c r="CJ11" s="28" t="n"/>
      <c r="CK11" s="186" t="n"/>
      <c r="CL11" s="307" t="n"/>
      <c r="CM11" s="306" t="n"/>
      <c r="CN11" s="12" t="n"/>
      <c r="CO11" s="20" t="n"/>
      <c r="CP11" s="142" t="n"/>
      <c r="CQ11" s="142" t="n"/>
      <c r="CR11" s="142" t="n"/>
      <c r="CS11" s="20" t="n"/>
    </row>
    <row r="12">
      <c r="B12" s="11" t="n"/>
      <c r="C12" s="14" t="inlineStr">
        <is>
          <t>V700010</t>
        </is>
      </c>
      <c r="D12" s="10" t="n"/>
      <c r="E12" s="15">
        <f t="array" ref="E12">+_xlfn.XLOOKUP(1,(CM_CT[Contract Number M3]=CM_CT[[#This Row],[Contract Number M3]])*(CM_CT[Row Type]="Header"),CM_CT[Contract Number Customer])</f>
        <v/>
      </c>
      <c r="F12" s="10" t="n">
        <v>1</v>
      </c>
      <c r="G12" s="10" t="inlineStr">
        <is>
          <t>Wagon</t>
        </is>
      </c>
      <c r="H12" s="10" t="n">
        <v>7</v>
      </c>
      <c r="I12" s="73">
        <f t="array" ref="I12">+_xlfn.XLOOKUP(1,(Table_Mietpos[Vertragsnummer]=CM[[#This Row],[Contract Number M3]])*(Table_Mietpos[Auftragspos.]=CM[[#This Row],[Rentalposition M3]]),Table_Mietpos[ChNr])</f>
        <v/>
      </c>
      <c r="J12" s="72">
        <f t="array" ref="J12">+_xlfn.XLOOKUP(1,(CM_CT[Contract Number Customer]=CM_CT[[#This Row],[Contract Number Customer]])*(CM_CT[Row Type]="Header"),CM_CT[Customer])</f>
        <v/>
      </c>
      <c r="K12" s="51" t="n"/>
      <c r="L12" s="51" t="n"/>
      <c r="M12" s="15">
        <f t="array" ref="M12">+_xlfn.XLOOKUP(1,(CM_CT[Contract Number Customer]=CM_CT[[#This Row],[Contract Number Customer]])*(CM_CT[Row Type]="Header"),CM_CT[Sales Manager])</f>
        <v/>
      </c>
      <c r="N12" s="15">
        <f t="array" ref="N12">+_xlfn.XLOOKUP(1,(CM_CT[Contract Number Customer]=CM_CT[[#This Row],[Contract Number Customer]])*(CM_CT[Row Type]="Header"),CM_CT[Wagon Type])</f>
        <v/>
      </c>
      <c r="O12" s="10" t="n">
        <v>1</v>
      </c>
      <c r="P12" s="10" t="n"/>
      <c r="Q12" s="10" t="n"/>
      <c r="R12" s="10" t="n">
        <v>1</v>
      </c>
      <c r="S12" s="10" t="n"/>
      <c r="T12" s="10" t="n">
        <v>1</v>
      </c>
      <c r="U12" s="15">
        <f>+IF(CM_CT[[#This Row],[Contract Status]]&lt;&gt;"ended",1,0)</f>
        <v/>
      </c>
      <c r="V12" s="15" t="n"/>
      <c r="W12" s="15">
        <f t="array" ref="W12">_xlfn.XLOOKUP(1,(CM_CT[Contract Number Customer]=$E11)*(CM_CT[Delivery Batch]=$F11)*(CM_CT[Row Type]="Batch"),CM_CT[Contract Flex])</f>
        <v/>
      </c>
      <c r="X12" s="54">
        <f t="array" ref="X12">_xlfn.XLOOKUP(1,(CM_CT[Contract Number Customer]=$E11)*(CM_CT[Delivery Batch]=$F11)*(CM_CT[Row Type]="Batch"),CM_CT[Flex StartDate])</f>
        <v/>
      </c>
      <c r="Y12" s="54">
        <f t="array" ref="Y12">_xlfn.XLOOKUP(1,(CM_CT[Contract Number Customer]=$E11)*(CM_CT[Delivery Batch]=$F11)*(CM_CT[Row Type]="Batch"),CM_CT[Flex EndDate])</f>
        <v/>
      </c>
      <c r="Z12" s="15">
        <f t="array" ref="Z12">_xlfn.XLOOKUP(1,(CM_CT[Contract Number Customer]=$E11)*(CM_CT[Delivery Batch]=$F11)*(CM_CT[Row Type]="Batch"),CM_CT[Contract Status])</f>
        <v/>
      </c>
      <c r="AA12" s="15" t="n"/>
      <c r="AB12" s="74" t="n"/>
      <c r="AC12" s="74" t="n"/>
      <c r="AD12" s="131">
        <f t="array" ref="AD12">+_xlfn.XLOOKUP(1,(Table_Mietpos[Vertragsnummer]=CM_CT[[#This Row],[Contract Number M3]])*(Table_Mietpos[Auftragspos.]=CM_CT[[#This Row],[Rentalposition M3]]),Table_Mietpos[Gueltig_ab])</f>
        <v/>
      </c>
      <c r="AE12" s="131">
        <f t="array" ref="AE12">+_xlfn.XLOOKUP(1,(Table_Mietpos[Vertragsnummer]=CM_CT[[#This Row],[Contract Number M3]])*(Table_Mietpos[Auftragspos.]=CM_CT[[#This Row],[Rentalposition M3]]),Table_Mietpos[Gueltig_bis])</f>
        <v/>
      </c>
      <c r="AF12" s="50">
        <f t="array" ref="AF12">+_xlfn.XLOOKUP(1,(CM_CT[Contract Number Customer]=CM_CT[[#This Row],[Contract Number Customer]])*(CM_CT[Row Type]="Header"),CM_CT[Contract Lenght Initial])</f>
        <v/>
      </c>
      <c r="AG12" s="136">
        <f>+CM_CT[[#This Row],[Rental EndDate]]</f>
        <v/>
      </c>
      <c r="AH12" s="305" t="n"/>
      <c r="AI12" s="305" t="n"/>
      <c r="AJ12" s="305" t="n"/>
      <c r="AK12" s="53" t="n"/>
      <c r="AL12" s="15">
        <f t="array" ref="AL12">+_xlfn.XLOOKUP(1,(CM_CT[Contract Number Customer]=CM_CT[[#This Row],[Contract Number Customer]])*(CM_CT[Row Type]="Header"),CM_CT[Early Termination Category])</f>
        <v/>
      </c>
      <c r="AM12" s="136">
        <f t="array" ref="AM12">_xlfn.XLOOKUP(1,(CM_CT[Contract Number Customer]=$E11)*(CM_CT[Delivery Batch]=$F11)*(CM_CT[Row Type]="Batch"),CM_CT[Early Termination cut-off date1])</f>
        <v/>
      </c>
      <c r="AN12" s="136">
        <f t="array" ref="AN12">_xlfn.XLOOKUP(1,(CM_CT[Contract Number Customer]=$E11)*(CM_CT[Delivery Batch]=$F11)*(CM_CT[Row Type]="Batch"),CM_CT[Early Termination cut-off date2])</f>
        <v/>
      </c>
      <c r="AO12" s="53">
        <f t="array" ref="AO12">+_xlfn.XLOOKUP(1,(CM_CT[Contract Number Customer]=CM_CT[[#This Row],[Contract Number Customer]])*(CM_CT[Row Type]="Header"),CM_CT[Early Termination Notice Period Mths])</f>
        <v/>
      </c>
      <c r="AP12" s="53">
        <f t="array" ref="AP12">+_xlfn.XLOOKUP(1,(CM_CT[Contract Number Customer]=CM_CT[[#This Row],[Contract Number Customer]])*(CM_CT[Row Type]="Header"),CM_CT[Duly Termination Notice Period Mths])</f>
        <v/>
      </c>
      <c r="AQ12" s="54" t="n"/>
      <c r="AR12" s="54">
        <f t="array" ref="AR12">+_xlfn.XLOOKUP(1,(CM_CT[[#This Row],[Contract Number M3]]=Next_possible_notice[Contract Number M3])*(CM_CT[[#This Row],[Rentalposition M3]]=Next_possible_notice[Rentalposition M3]),Next_possible_notice[NoticeDateCalc])</f>
        <v/>
      </c>
      <c r="AS12" s="117" t="n"/>
      <c r="AT12" s="75" t="n"/>
      <c r="AU12" s="75" t="n"/>
      <c r="AV12" s="75" t="n"/>
      <c r="AW12" s="75" t="n"/>
      <c r="AX12" s="53" t="n"/>
      <c r="AY12" s="75" t="n"/>
      <c r="AZ12" s="54" t="n"/>
      <c r="BA12" s="50">
        <f t="array" ref="BA12">+_xlfn.XLOOKUP(1,(CM_CT[Contract Number Customer]=CM_CT[[#This Row],[Contract Number Customer]])*(CM_CT[Row Type]="Header"),CM_CT[Contract Lenght Early Clause &amp; Option])</f>
        <v/>
      </c>
      <c r="BB12" s="15" t="n"/>
      <c r="BC12" s="15" t="n"/>
      <c r="BD12" s="15" t="n"/>
      <c r="BE12" s="15" t="n"/>
      <c r="BF12" s="15" t="n"/>
      <c r="BG12" s="15" t="n"/>
      <c r="BH12" s="24" t="n"/>
      <c r="BI12" s="10" t="n"/>
      <c r="BJ12" s="118" t="n"/>
      <c r="BK12" s="24" t="n"/>
      <c r="BL12" s="54">
        <f>+_xlfn.XLOOKUP(CM_CT[[#This Row],[Wagon Number]],Next_possible_notice[Wagon Number],Next_possible_notice[Renewal Process StartDate])</f>
        <v/>
      </c>
      <c r="BM12" s="24" t="n"/>
      <c r="BN12" s="50">
        <f t="array" ref="BN12">+_xlfn.XLOOKUP(1,(CM_CT[Contract Number Customer]=CM_CT[[#This Row],[Contract Number Customer]])*(CM_CT[Row Type]="Header"),CM_CT[Contract Mileage])</f>
        <v/>
      </c>
      <c r="BO12" s="50" t="n"/>
      <c r="BP12" s="54" t="n"/>
      <c r="BQ12" s="54">
        <f t="array" ref="BQ12">+_xlfn.XLOOKUP(1,(CM_CT[Contract Number Customer]=CM_CT[[#This Row],[Contract Number Customer]])*(CM_CT[Row Type]="Header"),CM_CT[Currency])</f>
        <v/>
      </c>
      <c r="BR12" s="75">
        <f t="array" ref="BR12">+_xlfn.XLOOKUP(1,(CM_CT[Contract Number Customer]=CM_CT[[#This Row],[Contract Number Customer]])*(CM_CT[Row Type]="Header"),CM_CT[Lease Rate EUR])</f>
        <v/>
      </c>
      <c r="BS12" s="306" t="n"/>
      <c r="BT12" s="306" t="n"/>
      <c r="BU12" s="177" t="n"/>
      <c r="BV12" s="306" t="n"/>
      <c r="BW12" s="179">
        <f t="array" ref="BW12">+_xlfn.XLOOKUP(1,(Table_Mietpos[Vertragsnummer]=CM_CT[[#This Row],[Contract Number M3]])*(Table_Mietpos[Auftragspos.]=CM_CT[[#This Row],[Rentalposition M3]]),Table_Mietpos[Nettosatz/Typ])</f>
        <v/>
      </c>
      <c r="BX12" s="306" t="n"/>
      <c r="BY12" s="75" t="n"/>
      <c r="BZ12" s="75" t="n"/>
      <c r="CA12" s="75" t="n"/>
      <c r="CB12" s="75" t="n"/>
      <c r="CC12" s="75" t="n"/>
      <c r="CD12" s="307" t="n"/>
      <c r="CE12" s="307" t="n"/>
      <c r="CF12" s="307" t="n"/>
      <c r="CG12" s="307" t="n"/>
      <c r="CH12" s="28" t="n"/>
      <c r="CI12" s="28" t="n"/>
      <c r="CJ12" s="28" t="n"/>
      <c r="CK12" s="186" t="n"/>
      <c r="CL12" s="307" t="n"/>
      <c r="CM12" s="306" t="n"/>
      <c r="CN12" s="12" t="n"/>
      <c r="CO12" s="20" t="n"/>
      <c r="CP12" s="142" t="n"/>
      <c r="CQ12" s="142" t="n"/>
      <c r="CR12" s="142" t="n"/>
      <c r="CS12" s="20" t="n"/>
    </row>
    <row r="13">
      <c r="B13" s="11" t="n"/>
      <c r="C13" s="14" t="inlineStr">
        <is>
          <t>V700010</t>
        </is>
      </c>
      <c r="D13" s="10" t="n"/>
      <c r="E13" s="15">
        <f t="array" ref="E13">+_xlfn.XLOOKUP(1,(CM_CT[Contract Number M3]=CM_CT[[#This Row],[Contract Number M3]])*(CM_CT[Row Type]="Header"),CM_CT[Contract Number Customer])</f>
        <v/>
      </c>
      <c r="F13" s="10" t="n">
        <v>1</v>
      </c>
      <c r="G13" s="10" t="inlineStr">
        <is>
          <t>Wagon</t>
        </is>
      </c>
      <c r="H13" s="10" t="n">
        <v>8</v>
      </c>
      <c r="I13" s="73">
        <f t="array" ref="I13">+_xlfn.XLOOKUP(1,(Table_Mietpos[Vertragsnummer]=CM[[#This Row],[Contract Number M3]])*(Table_Mietpos[Auftragspos.]=CM[[#This Row],[Rentalposition M3]]),Table_Mietpos[ChNr])</f>
        <v/>
      </c>
      <c r="J13" s="72">
        <f t="array" ref="J13">+_xlfn.XLOOKUP(1,(CM_CT[Contract Number Customer]=CM_CT[[#This Row],[Contract Number Customer]])*(CM_CT[Row Type]="Header"),CM_CT[Customer])</f>
        <v/>
      </c>
      <c r="K13" s="51" t="n"/>
      <c r="L13" s="51" t="n"/>
      <c r="M13" s="15">
        <f t="array" ref="M13">+_xlfn.XLOOKUP(1,(CM_CT[Contract Number Customer]=CM_CT[[#This Row],[Contract Number Customer]])*(CM_CT[Row Type]="Header"),CM_CT[Sales Manager])</f>
        <v/>
      </c>
      <c r="N13" s="15">
        <f t="array" ref="N13">+_xlfn.XLOOKUP(1,(CM_CT[Contract Number Customer]=CM_CT[[#This Row],[Contract Number Customer]])*(CM_CT[Row Type]="Header"),CM_CT[Wagon Type])</f>
        <v/>
      </c>
      <c r="O13" s="10" t="n">
        <v>1</v>
      </c>
      <c r="P13" s="10" t="n"/>
      <c r="Q13" s="10" t="n"/>
      <c r="R13" s="10" t="n">
        <v>1</v>
      </c>
      <c r="S13" s="10" t="n"/>
      <c r="T13" s="10" t="n">
        <v>1</v>
      </c>
      <c r="U13" s="15">
        <f>+IF(CM_CT[[#This Row],[Contract Status]]&lt;&gt;"ended",1,0)</f>
        <v/>
      </c>
      <c r="V13" s="15" t="n"/>
      <c r="W13" s="15">
        <f t="array" ref="W13">_xlfn.XLOOKUP(1,(CM_CT[Contract Number Customer]=$E12)*(CM_CT[Delivery Batch]=$F12)*(CM_CT[Row Type]="Batch"),CM_CT[Contract Flex])</f>
        <v/>
      </c>
      <c r="X13" s="54">
        <f t="array" ref="X13">_xlfn.XLOOKUP(1,(CM_CT[Contract Number Customer]=$E12)*(CM_CT[Delivery Batch]=$F12)*(CM_CT[Row Type]="Batch"),CM_CT[Flex StartDate])</f>
        <v/>
      </c>
      <c r="Y13" s="54">
        <f t="array" ref="Y13">_xlfn.XLOOKUP(1,(CM_CT[Contract Number Customer]=$E12)*(CM_CT[Delivery Batch]=$F12)*(CM_CT[Row Type]="Batch"),CM_CT[Flex EndDate])</f>
        <v/>
      </c>
      <c r="Z13" s="15">
        <f t="array" ref="Z13">_xlfn.XLOOKUP(1,(CM_CT[Contract Number Customer]=$E12)*(CM_CT[Delivery Batch]=$F12)*(CM_CT[Row Type]="Batch"),CM_CT[Contract Status])</f>
        <v/>
      </c>
      <c r="AA13" s="15" t="n"/>
      <c r="AB13" s="74" t="n"/>
      <c r="AC13" s="74" t="n"/>
      <c r="AD13" s="131">
        <f t="array" ref="AD13">+_xlfn.XLOOKUP(1,(Table_Mietpos[Vertragsnummer]=CM_CT[[#This Row],[Contract Number M3]])*(Table_Mietpos[Auftragspos.]=CM_CT[[#This Row],[Rentalposition M3]]),Table_Mietpos[Gueltig_ab])</f>
        <v/>
      </c>
      <c r="AE13" s="131">
        <f t="array" ref="AE13">+_xlfn.XLOOKUP(1,(Table_Mietpos[Vertragsnummer]=CM_CT[[#This Row],[Contract Number M3]])*(Table_Mietpos[Auftragspos.]=CM_CT[[#This Row],[Rentalposition M3]]),Table_Mietpos[Gueltig_bis])</f>
        <v/>
      </c>
      <c r="AF13" s="50">
        <f t="array" ref="AF13">+_xlfn.XLOOKUP(1,(CM_CT[Contract Number Customer]=CM_CT[[#This Row],[Contract Number Customer]])*(CM_CT[Row Type]="Header"),CM_CT[Contract Lenght Initial])</f>
        <v/>
      </c>
      <c r="AG13" s="136">
        <f>+CM_CT[[#This Row],[Rental EndDate]]</f>
        <v/>
      </c>
      <c r="AH13" s="305" t="n"/>
      <c r="AI13" s="305" t="n"/>
      <c r="AJ13" s="305" t="n"/>
      <c r="AK13" s="53" t="n"/>
      <c r="AL13" s="15">
        <f t="array" ref="AL13">+_xlfn.XLOOKUP(1,(CM_CT[Contract Number Customer]=CM_CT[[#This Row],[Contract Number Customer]])*(CM_CT[Row Type]="Header"),CM_CT[Early Termination Category])</f>
        <v/>
      </c>
      <c r="AM13" s="136">
        <f t="array" ref="AM13">_xlfn.XLOOKUP(1,(CM_CT[Contract Number Customer]=$E12)*(CM_CT[Delivery Batch]=$F12)*(CM_CT[Row Type]="Batch"),CM_CT[Early Termination cut-off date1])</f>
        <v/>
      </c>
      <c r="AN13" s="136">
        <f t="array" ref="AN13">_xlfn.XLOOKUP(1,(CM_CT[Contract Number Customer]=$E12)*(CM_CT[Delivery Batch]=$F12)*(CM_CT[Row Type]="Batch"),CM_CT[Early Termination cut-off date2])</f>
        <v/>
      </c>
      <c r="AO13" s="53">
        <f t="array" ref="AO13">+_xlfn.XLOOKUP(1,(CM_CT[Contract Number Customer]=CM_CT[[#This Row],[Contract Number Customer]])*(CM_CT[Row Type]="Header"),CM_CT[Early Termination Notice Period Mths])</f>
        <v/>
      </c>
      <c r="AP13" s="53">
        <f t="array" ref="AP13">+_xlfn.XLOOKUP(1,(CM_CT[Contract Number Customer]=CM_CT[[#This Row],[Contract Number Customer]])*(CM_CT[Row Type]="Header"),CM_CT[Duly Termination Notice Period Mths])</f>
        <v/>
      </c>
      <c r="AQ13" s="54" t="n"/>
      <c r="AR13" s="54">
        <f t="array" ref="AR13">+_xlfn.XLOOKUP(1,(CM_CT[[#This Row],[Contract Number M3]]=Next_possible_notice[Contract Number M3])*(CM_CT[[#This Row],[Rentalposition M3]]=Next_possible_notice[Rentalposition M3]),Next_possible_notice[NoticeDateCalc])</f>
        <v/>
      </c>
      <c r="AS13" s="117" t="n"/>
      <c r="AT13" s="75" t="n"/>
      <c r="AU13" s="75" t="n"/>
      <c r="AV13" s="75" t="n"/>
      <c r="AW13" s="75" t="n"/>
      <c r="AX13" s="53" t="n"/>
      <c r="AY13" s="75" t="n"/>
      <c r="AZ13" s="54" t="n"/>
      <c r="BA13" s="50">
        <f t="array" ref="BA13">+_xlfn.XLOOKUP(1,(CM_CT[Contract Number Customer]=CM_CT[[#This Row],[Contract Number Customer]])*(CM_CT[Row Type]="Header"),CM_CT[Contract Lenght Early Clause &amp; Option])</f>
        <v/>
      </c>
      <c r="BB13" s="15" t="n"/>
      <c r="BC13" s="15" t="n"/>
      <c r="BD13" s="15" t="n"/>
      <c r="BE13" s="15" t="n"/>
      <c r="BF13" s="15" t="n"/>
      <c r="BG13" s="15" t="n"/>
      <c r="BH13" s="24" t="n"/>
      <c r="BI13" s="10" t="n"/>
      <c r="BJ13" s="118" t="n"/>
      <c r="BK13" s="24" t="n"/>
      <c r="BL13" s="54">
        <f>+_xlfn.XLOOKUP(CM_CT[[#This Row],[Wagon Number]],Next_possible_notice[Wagon Number],Next_possible_notice[Renewal Process StartDate])</f>
        <v/>
      </c>
      <c r="BM13" s="24" t="n"/>
      <c r="BN13" s="50">
        <f t="array" ref="BN13">+_xlfn.XLOOKUP(1,(CM_CT[Contract Number Customer]=CM_CT[[#This Row],[Contract Number Customer]])*(CM_CT[Row Type]="Header"),CM_CT[Contract Mileage])</f>
        <v/>
      </c>
      <c r="BO13" s="50" t="n"/>
      <c r="BP13" s="54" t="n"/>
      <c r="BQ13" s="54">
        <f t="array" ref="BQ13">+_xlfn.XLOOKUP(1,(CM_CT[Contract Number Customer]=CM_CT[[#This Row],[Contract Number Customer]])*(CM_CT[Row Type]="Header"),CM_CT[Currency])</f>
        <v/>
      </c>
      <c r="BR13" s="75">
        <f t="array" ref="BR13">+_xlfn.XLOOKUP(1,(CM_CT[Contract Number Customer]=CM_CT[[#This Row],[Contract Number Customer]])*(CM_CT[Row Type]="Header"),CM_CT[Lease Rate EUR])</f>
        <v/>
      </c>
      <c r="BS13" s="306" t="n"/>
      <c r="BT13" s="306" t="n"/>
      <c r="BU13" s="177" t="n"/>
      <c r="BV13" s="306" t="n"/>
      <c r="BW13" s="179">
        <f t="array" ref="BW13">+_xlfn.XLOOKUP(1,(Table_Mietpos[Vertragsnummer]=CM_CT[[#This Row],[Contract Number M3]])*(Table_Mietpos[Auftragspos.]=CM_CT[[#This Row],[Rentalposition M3]]),Table_Mietpos[Nettosatz/Typ])</f>
        <v/>
      </c>
      <c r="BX13" s="306" t="n"/>
      <c r="BY13" s="75" t="n"/>
      <c r="BZ13" s="75" t="n"/>
      <c r="CA13" s="75" t="n"/>
      <c r="CB13" s="75" t="n"/>
      <c r="CC13" s="75" t="n"/>
      <c r="CD13" s="307" t="n"/>
      <c r="CE13" s="307" t="n"/>
      <c r="CF13" s="307" t="n"/>
      <c r="CG13" s="307" t="n"/>
      <c r="CH13" s="28" t="n"/>
      <c r="CI13" s="28" t="n"/>
      <c r="CJ13" s="28" t="n"/>
      <c r="CK13" s="186" t="n"/>
      <c r="CL13" s="307" t="n"/>
      <c r="CM13" s="306" t="n"/>
      <c r="CN13" s="12" t="n"/>
      <c r="CO13" s="20" t="n"/>
      <c r="CP13" s="142" t="n"/>
      <c r="CQ13" s="142" t="n"/>
      <c r="CR13" s="142" t="n"/>
      <c r="CS13" s="20" t="n"/>
    </row>
    <row r="14">
      <c r="B14" s="11" t="n"/>
      <c r="C14" s="14" t="inlineStr">
        <is>
          <t>V700010</t>
        </is>
      </c>
      <c r="D14" s="10" t="n"/>
      <c r="E14" s="15">
        <f t="array" ref="E14">+_xlfn.XLOOKUP(1,(CM_CT[Contract Number M3]=CM_CT[[#This Row],[Contract Number M3]])*(CM_CT[Row Type]="Header"),CM_CT[Contract Number Customer])</f>
        <v/>
      </c>
      <c r="F14" s="10" t="n">
        <v>1</v>
      </c>
      <c r="G14" s="10" t="inlineStr">
        <is>
          <t>Wagon</t>
        </is>
      </c>
      <c r="H14" s="10" t="n">
        <v>9</v>
      </c>
      <c r="I14" s="73">
        <f t="array" ref="I14">+_xlfn.XLOOKUP(1,(Table_Mietpos[Vertragsnummer]=CM[[#This Row],[Contract Number M3]])*(Table_Mietpos[Auftragspos.]=CM[[#This Row],[Rentalposition M3]]),Table_Mietpos[ChNr])</f>
        <v/>
      </c>
      <c r="J14" s="72">
        <f t="array" ref="J14">+_xlfn.XLOOKUP(1,(CM_CT[Contract Number Customer]=CM_CT[[#This Row],[Contract Number Customer]])*(CM_CT[Row Type]="Header"),CM_CT[Customer])</f>
        <v/>
      </c>
      <c r="K14" s="51" t="n"/>
      <c r="L14" s="51" t="n"/>
      <c r="M14" s="15">
        <f t="array" ref="M14">+_xlfn.XLOOKUP(1,(CM_CT[Contract Number Customer]=CM_CT[[#This Row],[Contract Number Customer]])*(CM_CT[Row Type]="Header"),CM_CT[Sales Manager])</f>
        <v/>
      </c>
      <c r="N14" s="15">
        <f t="array" ref="N14">+_xlfn.XLOOKUP(1,(CM_CT[Contract Number Customer]=CM_CT[[#This Row],[Contract Number Customer]])*(CM_CT[Row Type]="Header"),CM_CT[Wagon Type])</f>
        <v/>
      </c>
      <c r="O14" s="10" t="n">
        <v>1</v>
      </c>
      <c r="P14" s="10" t="n"/>
      <c r="Q14" s="10" t="n"/>
      <c r="R14" s="10" t="n">
        <v>1</v>
      </c>
      <c r="S14" s="10" t="n"/>
      <c r="T14" s="10" t="n">
        <v>1</v>
      </c>
      <c r="U14" s="15">
        <f>+IF(CM_CT[[#This Row],[Contract Status]]&lt;&gt;"ended",1,0)</f>
        <v/>
      </c>
      <c r="V14" s="15" t="n"/>
      <c r="W14" s="15">
        <f t="array" ref="W14">_xlfn.XLOOKUP(1,(CM_CT[Contract Number Customer]=$E13)*(CM_CT[Delivery Batch]=$F13)*(CM_CT[Row Type]="Batch"),CM_CT[Contract Flex])</f>
        <v/>
      </c>
      <c r="X14" s="54">
        <f t="array" ref="X14">_xlfn.XLOOKUP(1,(CM_CT[Contract Number Customer]=$E13)*(CM_CT[Delivery Batch]=$F13)*(CM_CT[Row Type]="Batch"),CM_CT[Flex StartDate])</f>
        <v/>
      </c>
      <c r="Y14" s="54">
        <f t="array" ref="Y14">_xlfn.XLOOKUP(1,(CM_CT[Contract Number Customer]=$E13)*(CM_CT[Delivery Batch]=$F13)*(CM_CT[Row Type]="Batch"),CM_CT[Flex EndDate])</f>
        <v/>
      </c>
      <c r="Z14" s="15">
        <f t="array" ref="Z14">_xlfn.XLOOKUP(1,(CM_CT[Contract Number Customer]=$E13)*(CM_CT[Delivery Batch]=$F13)*(CM_CT[Row Type]="Batch"),CM_CT[Contract Status])</f>
        <v/>
      </c>
      <c r="AA14" s="15" t="n"/>
      <c r="AB14" s="74" t="n"/>
      <c r="AC14" s="74" t="n"/>
      <c r="AD14" s="131">
        <f t="array" ref="AD14">+_xlfn.XLOOKUP(1,(Table_Mietpos[Vertragsnummer]=CM_CT[[#This Row],[Contract Number M3]])*(Table_Mietpos[Auftragspos.]=CM_CT[[#This Row],[Rentalposition M3]]),Table_Mietpos[Gueltig_ab])</f>
        <v/>
      </c>
      <c r="AE14" s="131">
        <f t="array" ref="AE14">+_xlfn.XLOOKUP(1,(Table_Mietpos[Vertragsnummer]=CM_CT[[#This Row],[Contract Number M3]])*(Table_Mietpos[Auftragspos.]=CM_CT[[#This Row],[Rentalposition M3]]),Table_Mietpos[Gueltig_bis])</f>
        <v/>
      </c>
      <c r="AF14" s="50">
        <f t="array" ref="AF14">+_xlfn.XLOOKUP(1,(CM_CT[Contract Number Customer]=CM_CT[[#This Row],[Contract Number Customer]])*(CM_CT[Row Type]="Header"),CM_CT[Contract Lenght Initial])</f>
        <v/>
      </c>
      <c r="AG14" s="136">
        <f>+CM_CT[[#This Row],[Rental EndDate]]</f>
        <v/>
      </c>
      <c r="AH14" s="305" t="n"/>
      <c r="AI14" s="305" t="n"/>
      <c r="AJ14" s="305" t="n"/>
      <c r="AK14" s="53" t="n"/>
      <c r="AL14" s="15">
        <f t="array" ref="AL14">+_xlfn.XLOOKUP(1,(CM_CT[Contract Number Customer]=CM_CT[[#This Row],[Contract Number Customer]])*(CM_CT[Row Type]="Header"),CM_CT[Early Termination Category])</f>
        <v/>
      </c>
      <c r="AM14" s="136">
        <f t="array" ref="AM14">_xlfn.XLOOKUP(1,(CM_CT[Contract Number Customer]=$E13)*(CM_CT[Delivery Batch]=$F13)*(CM_CT[Row Type]="Batch"),CM_CT[Early Termination cut-off date1])</f>
        <v/>
      </c>
      <c r="AN14" s="136">
        <f t="array" ref="AN14">_xlfn.XLOOKUP(1,(CM_CT[Contract Number Customer]=$E13)*(CM_CT[Delivery Batch]=$F13)*(CM_CT[Row Type]="Batch"),CM_CT[Early Termination cut-off date2])</f>
        <v/>
      </c>
      <c r="AO14" s="53">
        <f t="array" ref="AO14">+_xlfn.XLOOKUP(1,(CM_CT[Contract Number Customer]=CM_CT[[#This Row],[Contract Number Customer]])*(CM_CT[Row Type]="Header"),CM_CT[Early Termination Notice Period Mths])</f>
        <v/>
      </c>
      <c r="AP14" s="53">
        <f t="array" ref="AP14">+_xlfn.XLOOKUP(1,(CM_CT[Contract Number Customer]=CM_CT[[#This Row],[Contract Number Customer]])*(CM_CT[Row Type]="Header"),CM_CT[Duly Termination Notice Period Mths])</f>
        <v/>
      </c>
      <c r="AQ14" s="54" t="n"/>
      <c r="AR14" s="54">
        <f t="array" ref="AR14">+_xlfn.XLOOKUP(1,(CM_CT[[#This Row],[Contract Number M3]]=Next_possible_notice[Contract Number M3])*(CM_CT[[#This Row],[Rentalposition M3]]=Next_possible_notice[Rentalposition M3]),Next_possible_notice[NoticeDateCalc])</f>
        <v/>
      </c>
      <c r="AS14" s="117" t="n"/>
      <c r="AT14" s="75" t="n"/>
      <c r="AU14" s="75" t="n"/>
      <c r="AV14" s="75" t="n"/>
      <c r="AW14" s="75" t="n"/>
      <c r="AX14" s="53" t="n"/>
      <c r="AY14" s="75" t="n"/>
      <c r="AZ14" s="54" t="n"/>
      <c r="BA14" s="50">
        <f t="array" ref="BA14">+_xlfn.XLOOKUP(1,(CM_CT[Contract Number Customer]=CM_CT[[#This Row],[Contract Number Customer]])*(CM_CT[Row Type]="Header"),CM_CT[Contract Lenght Early Clause &amp; Option])</f>
        <v/>
      </c>
      <c r="BB14" s="15" t="n"/>
      <c r="BC14" s="15" t="n"/>
      <c r="BD14" s="15" t="n"/>
      <c r="BE14" s="15" t="n"/>
      <c r="BF14" s="15" t="n"/>
      <c r="BG14" s="15" t="n"/>
      <c r="BH14" s="24" t="n"/>
      <c r="BI14" s="10" t="n"/>
      <c r="BJ14" s="118" t="n"/>
      <c r="BK14" s="24" t="n"/>
      <c r="BL14" s="54">
        <f>+_xlfn.XLOOKUP(CM_CT[[#This Row],[Wagon Number]],Next_possible_notice[Wagon Number],Next_possible_notice[Renewal Process StartDate])</f>
        <v/>
      </c>
      <c r="BM14" s="24" t="n"/>
      <c r="BN14" s="50">
        <f t="array" ref="BN14">+_xlfn.XLOOKUP(1,(CM_CT[Contract Number Customer]=CM_CT[[#This Row],[Contract Number Customer]])*(CM_CT[Row Type]="Header"),CM_CT[Contract Mileage])</f>
        <v/>
      </c>
      <c r="BO14" s="50" t="n"/>
      <c r="BP14" s="54" t="n"/>
      <c r="BQ14" s="54">
        <f t="array" ref="BQ14">+_xlfn.XLOOKUP(1,(CM_CT[Contract Number Customer]=CM_CT[[#This Row],[Contract Number Customer]])*(CM_CT[Row Type]="Header"),CM_CT[Currency])</f>
        <v/>
      </c>
      <c r="BR14" s="75">
        <f t="array" ref="BR14">+_xlfn.XLOOKUP(1,(CM_CT[Contract Number Customer]=CM_CT[[#This Row],[Contract Number Customer]])*(CM_CT[Row Type]="Header"),CM_CT[Lease Rate EUR])</f>
        <v/>
      </c>
      <c r="BS14" s="306" t="n"/>
      <c r="BT14" s="306" t="n"/>
      <c r="BU14" s="177" t="n"/>
      <c r="BV14" s="306" t="n"/>
      <c r="BW14" s="179">
        <f t="array" ref="BW14">+_xlfn.XLOOKUP(1,(Table_Mietpos[Vertragsnummer]=CM_CT[[#This Row],[Contract Number M3]])*(Table_Mietpos[Auftragspos.]=CM_CT[[#This Row],[Rentalposition M3]]),Table_Mietpos[Nettosatz/Typ])</f>
        <v/>
      </c>
      <c r="BX14" s="306" t="n"/>
      <c r="BY14" s="75" t="n"/>
      <c r="BZ14" s="75" t="n"/>
      <c r="CA14" s="75" t="n"/>
      <c r="CB14" s="75" t="n"/>
      <c r="CC14" s="75" t="n"/>
      <c r="CD14" s="307" t="n"/>
      <c r="CE14" s="307" t="n"/>
      <c r="CF14" s="307" t="n"/>
      <c r="CG14" s="307" t="n"/>
      <c r="CH14" s="28" t="n"/>
      <c r="CI14" s="28" t="n"/>
      <c r="CJ14" s="28" t="n"/>
      <c r="CK14" s="186" t="n"/>
      <c r="CL14" s="307" t="n"/>
      <c r="CM14" s="306" t="n"/>
      <c r="CN14" s="12" t="n"/>
      <c r="CO14" s="20" t="n"/>
      <c r="CP14" s="142" t="n"/>
      <c r="CQ14" s="142" t="n"/>
      <c r="CR14" s="142" t="n"/>
      <c r="CS14" s="20" t="n"/>
    </row>
    <row r="15">
      <c r="B15" s="11" t="n"/>
      <c r="C15" s="14" t="inlineStr">
        <is>
          <t>V700010</t>
        </is>
      </c>
      <c r="D15" s="10" t="n"/>
      <c r="E15" s="15">
        <f t="array" ref="E15">+_xlfn.XLOOKUP(1,(CM_CT[Contract Number M3]=CM_CT[[#This Row],[Contract Number M3]])*(CM_CT[Row Type]="Header"),CM_CT[Contract Number Customer])</f>
        <v/>
      </c>
      <c r="F15" s="10" t="n">
        <v>1</v>
      </c>
      <c r="G15" s="10" t="inlineStr">
        <is>
          <t>Wagon</t>
        </is>
      </c>
      <c r="H15" s="10" t="n">
        <v>10</v>
      </c>
      <c r="I15" s="73">
        <f t="array" ref="I15">+_xlfn.XLOOKUP(1,(Table_Mietpos[Vertragsnummer]=CM[[#This Row],[Contract Number M3]])*(Table_Mietpos[Auftragspos.]=CM[[#This Row],[Rentalposition M3]]),Table_Mietpos[ChNr])</f>
        <v/>
      </c>
      <c r="J15" s="72">
        <f t="array" ref="J15">+_xlfn.XLOOKUP(1,(CM_CT[Contract Number Customer]=CM_CT[[#This Row],[Contract Number Customer]])*(CM_CT[Row Type]="Header"),CM_CT[Customer])</f>
        <v/>
      </c>
      <c r="K15" s="51" t="n"/>
      <c r="L15" s="51" t="n"/>
      <c r="M15" s="15">
        <f t="array" ref="M15">+_xlfn.XLOOKUP(1,(CM_CT[Contract Number Customer]=CM_CT[[#This Row],[Contract Number Customer]])*(CM_CT[Row Type]="Header"),CM_CT[Sales Manager])</f>
        <v/>
      </c>
      <c r="N15" s="15">
        <f t="array" ref="N15">+_xlfn.XLOOKUP(1,(CM_CT[Contract Number Customer]=CM_CT[[#This Row],[Contract Number Customer]])*(CM_CT[Row Type]="Header"),CM_CT[Wagon Type])</f>
        <v/>
      </c>
      <c r="O15" s="10" t="n">
        <v>1</v>
      </c>
      <c r="P15" s="10" t="n"/>
      <c r="Q15" s="10" t="n"/>
      <c r="R15" s="10" t="n">
        <v>1</v>
      </c>
      <c r="S15" s="10" t="n"/>
      <c r="T15" s="10" t="n">
        <v>1</v>
      </c>
      <c r="U15" s="15">
        <f>+IF(CM_CT[[#This Row],[Contract Status]]&lt;&gt;"ended",1,0)</f>
        <v/>
      </c>
      <c r="V15" s="15" t="n"/>
      <c r="W15" s="15">
        <f t="array" ref="W15">_xlfn.XLOOKUP(1,(CM_CT[Contract Number Customer]=$E14)*(CM_CT[Delivery Batch]=$F14)*(CM_CT[Row Type]="Batch"),CM_CT[Contract Flex])</f>
        <v/>
      </c>
      <c r="X15" s="54">
        <f t="array" ref="X15">_xlfn.XLOOKUP(1,(CM_CT[Contract Number Customer]=$E14)*(CM_CT[Delivery Batch]=$F14)*(CM_CT[Row Type]="Batch"),CM_CT[Flex StartDate])</f>
        <v/>
      </c>
      <c r="Y15" s="54">
        <f t="array" ref="Y15">_xlfn.XLOOKUP(1,(CM_CT[Contract Number Customer]=$E14)*(CM_CT[Delivery Batch]=$F14)*(CM_CT[Row Type]="Batch"),CM_CT[Flex EndDate])</f>
        <v/>
      </c>
      <c r="Z15" s="15">
        <f t="array" ref="Z15">_xlfn.XLOOKUP(1,(CM_CT[Contract Number Customer]=$E14)*(CM_CT[Delivery Batch]=$F14)*(CM_CT[Row Type]="Batch"),CM_CT[Contract Status])</f>
        <v/>
      </c>
      <c r="AA15" s="15" t="n"/>
      <c r="AB15" s="74" t="n"/>
      <c r="AC15" s="74" t="n"/>
      <c r="AD15" s="131">
        <f t="array" ref="AD15">+_xlfn.XLOOKUP(1,(Table_Mietpos[Vertragsnummer]=CM_CT[[#This Row],[Contract Number M3]])*(Table_Mietpos[Auftragspos.]=CM_CT[[#This Row],[Rentalposition M3]]),Table_Mietpos[Gueltig_ab])</f>
        <v/>
      </c>
      <c r="AE15" s="131">
        <f t="array" ref="AE15">+_xlfn.XLOOKUP(1,(Table_Mietpos[Vertragsnummer]=CM_CT[[#This Row],[Contract Number M3]])*(Table_Mietpos[Auftragspos.]=CM_CT[[#This Row],[Rentalposition M3]]),Table_Mietpos[Gueltig_bis])</f>
        <v/>
      </c>
      <c r="AF15" s="50">
        <f t="array" ref="AF15">+_xlfn.XLOOKUP(1,(CM_CT[Contract Number Customer]=CM_CT[[#This Row],[Contract Number Customer]])*(CM_CT[Row Type]="Header"),CM_CT[Contract Lenght Initial])</f>
        <v/>
      </c>
      <c r="AG15" s="136">
        <f>+CM_CT[[#This Row],[Rental EndDate]]</f>
        <v/>
      </c>
      <c r="AH15" s="305" t="n"/>
      <c r="AI15" s="305" t="n"/>
      <c r="AJ15" s="305" t="n"/>
      <c r="AK15" s="53" t="n"/>
      <c r="AL15" s="15">
        <f t="array" ref="AL15">+_xlfn.XLOOKUP(1,(CM_CT[Contract Number Customer]=CM_CT[[#This Row],[Contract Number Customer]])*(CM_CT[Row Type]="Header"),CM_CT[Early Termination Category])</f>
        <v/>
      </c>
      <c r="AM15" s="136">
        <f t="array" ref="AM15">_xlfn.XLOOKUP(1,(CM_CT[Contract Number Customer]=$E14)*(CM_CT[Delivery Batch]=$F14)*(CM_CT[Row Type]="Batch"),CM_CT[Early Termination cut-off date1])</f>
        <v/>
      </c>
      <c r="AN15" s="136">
        <f t="array" ref="AN15">_xlfn.XLOOKUP(1,(CM_CT[Contract Number Customer]=$E14)*(CM_CT[Delivery Batch]=$F14)*(CM_CT[Row Type]="Batch"),CM_CT[Early Termination cut-off date2])</f>
        <v/>
      </c>
      <c r="AO15" s="53">
        <f t="array" ref="AO15">+_xlfn.XLOOKUP(1,(CM_CT[Contract Number Customer]=CM_CT[[#This Row],[Contract Number Customer]])*(CM_CT[Row Type]="Header"),CM_CT[Early Termination Notice Period Mths])</f>
        <v/>
      </c>
      <c r="AP15" s="53">
        <f t="array" ref="AP15">+_xlfn.XLOOKUP(1,(CM_CT[Contract Number Customer]=CM_CT[[#This Row],[Contract Number Customer]])*(CM_CT[Row Type]="Header"),CM_CT[Duly Termination Notice Period Mths])</f>
        <v/>
      </c>
      <c r="AQ15" s="54" t="n"/>
      <c r="AR15" s="54">
        <f t="array" ref="AR15">+_xlfn.XLOOKUP(1,(CM_CT[[#This Row],[Contract Number M3]]=Next_possible_notice[Contract Number M3])*(CM_CT[[#This Row],[Rentalposition M3]]=Next_possible_notice[Rentalposition M3]),Next_possible_notice[NoticeDateCalc])</f>
        <v/>
      </c>
      <c r="AS15" s="117" t="n"/>
      <c r="AT15" s="75" t="n"/>
      <c r="AU15" s="75" t="n"/>
      <c r="AV15" s="75" t="n"/>
      <c r="AW15" s="75" t="n"/>
      <c r="AX15" s="53" t="n"/>
      <c r="AY15" s="75" t="n"/>
      <c r="AZ15" s="54" t="n"/>
      <c r="BA15" s="50">
        <f t="array" ref="BA15">+_xlfn.XLOOKUP(1,(CM_CT[Contract Number Customer]=CM_CT[[#This Row],[Contract Number Customer]])*(CM_CT[Row Type]="Header"),CM_CT[Contract Lenght Early Clause &amp; Option])</f>
        <v/>
      </c>
      <c r="BB15" s="15" t="n"/>
      <c r="BC15" s="15" t="n"/>
      <c r="BD15" s="15" t="n"/>
      <c r="BE15" s="15" t="n"/>
      <c r="BF15" s="15" t="n"/>
      <c r="BG15" s="15" t="n"/>
      <c r="BH15" s="24" t="n"/>
      <c r="BI15" s="10" t="n"/>
      <c r="BJ15" s="118" t="n"/>
      <c r="BK15" s="24" t="n"/>
      <c r="BL15" s="54">
        <f>+_xlfn.XLOOKUP(CM_CT[[#This Row],[Wagon Number]],Next_possible_notice[Wagon Number],Next_possible_notice[Renewal Process StartDate])</f>
        <v/>
      </c>
      <c r="BM15" s="24" t="n"/>
      <c r="BN15" s="50">
        <f t="array" ref="BN15">+_xlfn.XLOOKUP(1,(CM_CT[Contract Number Customer]=CM_CT[[#This Row],[Contract Number Customer]])*(CM_CT[Row Type]="Header"),CM_CT[Contract Mileage])</f>
        <v/>
      </c>
      <c r="BO15" s="50" t="n"/>
      <c r="BP15" s="54" t="n"/>
      <c r="BQ15" s="54">
        <f t="array" ref="BQ15">+_xlfn.XLOOKUP(1,(CM_CT[Contract Number Customer]=CM_CT[[#This Row],[Contract Number Customer]])*(CM_CT[Row Type]="Header"),CM_CT[Currency])</f>
        <v/>
      </c>
      <c r="BR15" s="75">
        <f t="array" ref="BR15">+_xlfn.XLOOKUP(1,(CM_CT[Contract Number Customer]=CM_CT[[#This Row],[Contract Number Customer]])*(CM_CT[Row Type]="Header"),CM_CT[Lease Rate EUR])</f>
        <v/>
      </c>
      <c r="BS15" s="306" t="n"/>
      <c r="BT15" s="306" t="n"/>
      <c r="BU15" s="177" t="n"/>
      <c r="BV15" s="306" t="n"/>
      <c r="BW15" s="179">
        <f t="array" ref="BW15">+_xlfn.XLOOKUP(1,(Table_Mietpos[Vertragsnummer]=CM_CT[[#This Row],[Contract Number M3]])*(Table_Mietpos[Auftragspos.]=CM_CT[[#This Row],[Rentalposition M3]]),Table_Mietpos[Nettosatz/Typ])</f>
        <v/>
      </c>
      <c r="BX15" s="306" t="n"/>
      <c r="BY15" s="75" t="n"/>
      <c r="BZ15" s="75" t="n"/>
      <c r="CA15" s="75" t="n"/>
      <c r="CB15" s="75" t="n"/>
      <c r="CC15" s="75" t="n"/>
      <c r="CD15" s="307" t="n"/>
      <c r="CE15" s="307" t="n"/>
      <c r="CF15" s="307" t="n"/>
      <c r="CG15" s="307" t="n"/>
      <c r="CH15" s="28" t="n"/>
      <c r="CI15" s="28" t="n"/>
      <c r="CJ15" s="28" t="n"/>
      <c r="CK15" s="186" t="n"/>
      <c r="CL15" s="307" t="n"/>
      <c r="CM15" s="306" t="n"/>
      <c r="CN15" s="12" t="n"/>
      <c r="CO15" s="20" t="n"/>
      <c r="CP15" s="142" t="n"/>
      <c r="CQ15" s="142" t="n"/>
      <c r="CR15" s="142" t="n"/>
      <c r="CS15" s="20" t="n"/>
    </row>
    <row r="16">
      <c r="B16" s="11" t="n"/>
      <c r="C16" s="14" t="inlineStr">
        <is>
          <t>V700010</t>
        </is>
      </c>
      <c r="D16" s="10" t="n"/>
      <c r="E16" s="15">
        <f t="array" ref="E16">+_xlfn.XLOOKUP(1,(CM_CT[Contract Number M3]=CM_CT[[#This Row],[Contract Number M3]])*(CM_CT[Row Type]="Header"),CM_CT[Contract Number Customer])</f>
        <v/>
      </c>
      <c r="F16" s="10" t="n">
        <v>1</v>
      </c>
      <c r="G16" s="10" t="inlineStr">
        <is>
          <t>Wagon</t>
        </is>
      </c>
      <c r="H16" s="10" t="n">
        <v>11</v>
      </c>
      <c r="I16" s="73">
        <f t="array" ref="I16">+_xlfn.XLOOKUP(1,(Table_Mietpos[Vertragsnummer]=CM[[#This Row],[Contract Number M3]])*(Table_Mietpos[Auftragspos.]=CM[[#This Row],[Rentalposition M3]]),Table_Mietpos[ChNr])</f>
        <v/>
      </c>
      <c r="J16" s="72">
        <f t="array" ref="J16">+_xlfn.XLOOKUP(1,(CM_CT[Contract Number Customer]=CM_CT[[#This Row],[Contract Number Customer]])*(CM_CT[Row Type]="Header"),CM_CT[Customer])</f>
        <v/>
      </c>
      <c r="K16" s="51" t="n"/>
      <c r="L16" s="51" t="n"/>
      <c r="M16" s="15">
        <f t="array" ref="M16">+_xlfn.XLOOKUP(1,(CM_CT[Contract Number Customer]=CM_CT[[#This Row],[Contract Number Customer]])*(CM_CT[Row Type]="Header"),CM_CT[Sales Manager])</f>
        <v/>
      </c>
      <c r="N16" s="15">
        <f t="array" ref="N16">+_xlfn.XLOOKUP(1,(CM_CT[Contract Number Customer]=CM_CT[[#This Row],[Contract Number Customer]])*(CM_CT[Row Type]="Header"),CM_CT[Wagon Type])</f>
        <v/>
      </c>
      <c r="O16" s="10" t="n">
        <v>1</v>
      </c>
      <c r="P16" s="10" t="n"/>
      <c r="Q16" s="10" t="n"/>
      <c r="R16" s="10" t="n">
        <v>1</v>
      </c>
      <c r="S16" s="10" t="n"/>
      <c r="T16" s="10" t="n">
        <v>1</v>
      </c>
      <c r="U16" s="15">
        <f>+IF(CM_CT[[#This Row],[Contract Status]]&lt;&gt;"ended",1,0)</f>
        <v/>
      </c>
      <c r="V16" s="15" t="n"/>
      <c r="W16" s="15">
        <f t="array" ref="W16">_xlfn.XLOOKUP(1,(CM_CT[Contract Number Customer]=$E15)*(CM_CT[Delivery Batch]=$F15)*(CM_CT[Row Type]="Batch"),CM_CT[Contract Flex])</f>
        <v/>
      </c>
      <c r="X16" s="54">
        <f t="array" ref="X16">_xlfn.XLOOKUP(1,(CM_CT[Contract Number Customer]=$E15)*(CM_CT[Delivery Batch]=$F15)*(CM_CT[Row Type]="Batch"),CM_CT[Flex StartDate])</f>
        <v/>
      </c>
      <c r="Y16" s="54">
        <f t="array" ref="Y16">_xlfn.XLOOKUP(1,(CM_CT[Contract Number Customer]=$E15)*(CM_CT[Delivery Batch]=$F15)*(CM_CT[Row Type]="Batch"),CM_CT[Flex EndDate])</f>
        <v/>
      </c>
      <c r="Z16" s="15">
        <f t="array" ref="Z16">_xlfn.XLOOKUP(1,(CM_CT[Contract Number Customer]=$E15)*(CM_CT[Delivery Batch]=$F15)*(CM_CT[Row Type]="Batch"),CM_CT[Contract Status])</f>
        <v/>
      </c>
      <c r="AA16" s="15" t="n"/>
      <c r="AB16" s="74" t="n"/>
      <c r="AC16" s="74" t="n"/>
      <c r="AD16" s="131">
        <f t="array" ref="AD16">+_xlfn.XLOOKUP(1,(Table_Mietpos[Vertragsnummer]=CM_CT[[#This Row],[Contract Number M3]])*(Table_Mietpos[Auftragspos.]=CM_CT[[#This Row],[Rentalposition M3]]),Table_Mietpos[Gueltig_ab])</f>
        <v/>
      </c>
      <c r="AE16" s="131">
        <f t="array" ref="AE16">+_xlfn.XLOOKUP(1,(Table_Mietpos[Vertragsnummer]=CM_CT[[#This Row],[Contract Number M3]])*(Table_Mietpos[Auftragspos.]=CM_CT[[#This Row],[Rentalposition M3]]),Table_Mietpos[Gueltig_bis])</f>
        <v/>
      </c>
      <c r="AF16" s="50">
        <f t="array" ref="AF16">+_xlfn.XLOOKUP(1,(CM_CT[Contract Number Customer]=CM_CT[[#This Row],[Contract Number Customer]])*(CM_CT[Row Type]="Header"),CM_CT[Contract Lenght Initial])</f>
        <v/>
      </c>
      <c r="AG16" s="136">
        <f>+CM_CT[[#This Row],[Rental EndDate]]</f>
        <v/>
      </c>
      <c r="AH16" s="305" t="n"/>
      <c r="AI16" s="305" t="n"/>
      <c r="AJ16" s="305" t="n"/>
      <c r="AK16" s="53" t="n"/>
      <c r="AL16" s="15">
        <f t="array" ref="AL16">+_xlfn.XLOOKUP(1,(CM_CT[Contract Number Customer]=CM_CT[[#This Row],[Contract Number Customer]])*(CM_CT[Row Type]="Header"),CM_CT[Early Termination Category])</f>
        <v/>
      </c>
      <c r="AM16" s="136">
        <f t="array" ref="AM16">_xlfn.XLOOKUP(1,(CM_CT[Contract Number Customer]=$E15)*(CM_CT[Delivery Batch]=$F15)*(CM_CT[Row Type]="Batch"),CM_CT[Early Termination cut-off date1])</f>
        <v/>
      </c>
      <c r="AN16" s="136">
        <f t="array" ref="AN16">_xlfn.XLOOKUP(1,(CM_CT[Contract Number Customer]=$E15)*(CM_CT[Delivery Batch]=$F15)*(CM_CT[Row Type]="Batch"),CM_CT[Early Termination cut-off date2])</f>
        <v/>
      </c>
      <c r="AO16" s="53">
        <f t="array" ref="AO16">+_xlfn.XLOOKUP(1,(CM_CT[Contract Number Customer]=CM_CT[[#This Row],[Contract Number Customer]])*(CM_CT[Row Type]="Header"),CM_CT[Early Termination Notice Period Mths])</f>
        <v/>
      </c>
      <c r="AP16" s="53">
        <f t="array" ref="AP16">+_xlfn.XLOOKUP(1,(CM_CT[Contract Number Customer]=CM_CT[[#This Row],[Contract Number Customer]])*(CM_CT[Row Type]="Header"),CM_CT[Duly Termination Notice Period Mths])</f>
        <v/>
      </c>
      <c r="AQ16" s="54" t="n"/>
      <c r="AR16" s="54">
        <f t="array" ref="AR16">+_xlfn.XLOOKUP(1,(CM_CT[[#This Row],[Contract Number M3]]=Next_possible_notice[Contract Number M3])*(CM_CT[[#This Row],[Rentalposition M3]]=Next_possible_notice[Rentalposition M3]),Next_possible_notice[NoticeDateCalc])</f>
        <v/>
      </c>
      <c r="AS16" s="117" t="n"/>
      <c r="AT16" s="75" t="n"/>
      <c r="AU16" s="75" t="n"/>
      <c r="AV16" s="75" t="n"/>
      <c r="AW16" s="75" t="n"/>
      <c r="AX16" s="53" t="n"/>
      <c r="AY16" s="75" t="n"/>
      <c r="AZ16" s="54" t="n"/>
      <c r="BA16" s="50">
        <f t="array" ref="BA16">+_xlfn.XLOOKUP(1,(CM_CT[Contract Number Customer]=CM_CT[[#This Row],[Contract Number Customer]])*(CM_CT[Row Type]="Header"),CM_CT[Contract Lenght Early Clause &amp; Option])</f>
        <v/>
      </c>
      <c r="BB16" s="15" t="n"/>
      <c r="BC16" s="15" t="n"/>
      <c r="BD16" s="15" t="n"/>
      <c r="BE16" s="15" t="n"/>
      <c r="BF16" s="15" t="n"/>
      <c r="BG16" s="15" t="n"/>
      <c r="BH16" s="24" t="n"/>
      <c r="BI16" s="10" t="n"/>
      <c r="BJ16" s="118" t="n"/>
      <c r="BK16" s="24" t="n"/>
      <c r="BL16" s="54">
        <f>+_xlfn.XLOOKUP(CM_CT[[#This Row],[Wagon Number]],Next_possible_notice[Wagon Number],Next_possible_notice[Renewal Process StartDate])</f>
        <v/>
      </c>
      <c r="BM16" s="24" t="n"/>
      <c r="BN16" s="50">
        <f t="array" ref="BN16">+_xlfn.XLOOKUP(1,(CM_CT[Contract Number Customer]=CM_CT[[#This Row],[Contract Number Customer]])*(CM_CT[Row Type]="Header"),CM_CT[Contract Mileage])</f>
        <v/>
      </c>
      <c r="BO16" s="50" t="n"/>
      <c r="BP16" s="54" t="n"/>
      <c r="BQ16" s="54">
        <f t="array" ref="BQ16">+_xlfn.XLOOKUP(1,(CM_CT[Contract Number Customer]=CM_CT[[#This Row],[Contract Number Customer]])*(CM_CT[Row Type]="Header"),CM_CT[Currency])</f>
        <v/>
      </c>
      <c r="BR16" s="75">
        <f t="array" ref="BR16">+_xlfn.XLOOKUP(1,(CM_CT[Contract Number Customer]=CM_CT[[#This Row],[Contract Number Customer]])*(CM_CT[Row Type]="Header"),CM_CT[Lease Rate EUR])</f>
        <v/>
      </c>
      <c r="BS16" s="306" t="n"/>
      <c r="BT16" s="306" t="n"/>
      <c r="BU16" s="177" t="n"/>
      <c r="BV16" s="306" t="n"/>
      <c r="BW16" s="179">
        <f t="array" ref="BW16">+_xlfn.XLOOKUP(1,(Table_Mietpos[Vertragsnummer]=CM_CT[[#This Row],[Contract Number M3]])*(Table_Mietpos[Auftragspos.]=CM_CT[[#This Row],[Rentalposition M3]]),Table_Mietpos[Nettosatz/Typ])</f>
        <v/>
      </c>
      <c r="BX16" s="306" t="n"/>
      <c r="BY16" s="75" t="n"/>
      <c r="BZ16" s="75" t="n"/>
      <c r="CA16" s="75" t="n"/>
      <c r="CB16" s="75" t="n"/>
      <c r="CC16" s="75" t="n"/>
      <c r="CD16" s="307" t="n"/>
      <c r="CE16" s="307" t="n"/>
      <c r="CF16" s="307" t="n"/>
      <c r="CG16" s="307" t="n"/>
      <c r="CH16" s="28" t="n"/>
      <c r="CI16" s="28" t="n"/>
      <c r="CJ16" s="28" t="n"/>
      <c r="CK16" s="186" t="n"/>
      <c r="CL16" s="307" t="n"/>
      <c r="CM16" s="306" t="n"/>
      <c r="CN16" s="12" t="n"/>
      <c r="CO16" s="20" t="n"/>
      <c r="CP16" s="142" t="n"/>
      <c r="CQ16" s="142" t="n"/>
      <c r="CR16" s="142" t="n"/>
      <c r="CS16" s="20" t="n"/>
    </row>
    <row r="17">
      <c r="B17" s="11" t="n"/>
      <c r="C17" s="14" t="inlineStr">
        <is>
          <t>V700010</t>
        </is>
      </c>
      <c r="D17" s="10" t="n"/>
      <c r="E17" s="15">
        <f t="array" ref="E17">+_xlfn.XLOOKUP(1,(CM_CT[Contract Number M3]=CM_CT[[#This Row],[Contract Number M3]])*(CM_CT[Row Type]="Header"),CM_CT[Contract Number Customer])</f>
        <v/>
      </c>
      <c r="F17" s="10" t="n">
        <v>1</v>
      </c>
      <c r="G17" s="10" t="inlineStr">
        <is>
          <t>Wagon</t>
        </is>
      </c>
      <c r="H17" s="10" t="n">
        <v>12</v>
      </c>
      <c r="I17" s="73">
        <f t="array" ref="I17">+_xlfn.XLOOKUP(1,(Table_Mietpos[Vertragsnummer]=CM[[#This Row],[Contract Number M3]])*(Table_Mietpos[Auftragspos.]=CM[[#This Row],[Rentalposition M3]]),Table_Mietpos[ChNr])</f>
        <v/>
      </c>
      <c r="J17" s="72">
        <f t="array" ref="J17">+_xlfn.XLOOKUP(1,(CM_CT[Contract Number Customer]=CM_CT[[#This Row],[Contract Number Customer]])*(CM_CT[Row Type]="Header"),CM_CT[Customer])</f>
        <v/>
      </c>
      <c r="K17" s="51" t="n"/>
      <c r="L17" s="51" t="n"/>
      <c r="M17" s="15">
        <f t="array" ref="M17">+_xlfn.XLOOKUP(1,(CM_CT[Contract Number Customer]=CM_CT[[#This Row],[Contract Number Customer]])*(CM_CT[Row Type]="Header"),CM_CT[Sales Manager])</f>
        <v/>
      </c>
      <c r="N17" s="15">
        <f t="array" ref="N17">+_xlfn.XLOOKUP(1,(CM_CT[Contract Number Customer]=CM_CT[[#This Row],[Contract Number Customer]])*(CM_CT[Row Type]="Header"),CM_CT[Wagon Type])</f>
        <v/>
      </c>
      <c r="O17" s="10" t="n">
        <v>1</v>
      </c>
      <c r="P17" s="10" t="n"/>
      <c r="Q17" s="10" t="n"/>
      <c r="R17" s="10" t="n">
        <v>1</v>
      </c>
      <c r="S17" s="10" t="n"/>
      <c r="T17" s="10" t="n">
        <v>1</v>
      </c>
      <c r="U17" s="15">
        <f>+IF(CM_CT[[#This Row],[Contract Status]]&lt;&gt;"ended",1,0)</f>
        <v/>
      </c>
      <c r="V17" s="15" t="n"/>
      <c r="W17" s="15">
        <f t="array" ref="W17">_xlfn.XLOOKUP(1,(CM_CT[Contract Number Customer]=$E16)*(CM_CT[Delivery Batch]=$F16)*(CM_CT[Row Type]="Batch"),CM_CT[Contract Flex])</f>
        <v/>
      </c>
      <c r="X17" s="54">
        <f t="array" ref="X17">_xlfn.XLOOKUP(1,(CM_CT[Contract Number Customer]=$E16)*(CM_CT[Delivery Batch]=$F16)*(CM_CT[Row Type]="Batch"),CM_CT[Flex StartDate])</f>
        <v/>
      </c>
      <c r="Y17" s="54">
        <f t="array" ref="Y17">_xlfn.XLOOKUP(1,(CM_CT[Contract Number Customer]=$E16)*(CM_CT[Delivery Batch]=$F16)*(CM_CT[Row Type]="Batch"),CM_CT[Flex EndDate])</f>
        <v/>
      </c>
      <c r="Z17" s="15">
        <f t="array" ref="Z17">_xlfn.XLOOKUP(1,(CM_CT[Contract Number Customer]=$E16)*(CM_CT[Delivery Batch]=$F16)*(CM_CT[Row Type]="Batch"),CM_CT[Contract Status])</f>
        <v/>
      </c>
      <c r="AA17" s="15" t="n"/>
      <c r="AB17" s="74" t="n"/>
      <c r="AC17" s="74" t="n"/>
      <c r="AD17" s="131">
        <f t="array" ref="AD17">+_xlfn.XLOOKUP(1,(Table_Mietpos[Vertragsnummer]=CM_CT[[#This Row],[Contract Number M3]])*(Table_Mietpos[Auftragspos.]=CM_CT[[#This Row],[Rentalposition M3]]),Table_Mietpos[Gueltig_ab])</f>
        <v/>
      </c>
      <c r="AE17" s="131">
        <f t="array" ref="AE17">+_xlfn.XLOOKUP(1,(Table_Mietpos[Vertragsnummer]=CM_CT[[#This Row],[Contract Number M3]])*(Table_Mietpos[Auftragspos.]=CM_CT[[#This Row],[Rentalposition M3]]),Table_Mietpos[Gueltig_bis])</f>
        <v/>
      </c>
      <c r="AF17" s="50">
        <f t="array" ref="AF17">+_xlfn.XLOOKUP(1,(CM_CT[Contract Number Customer]=CM_CT[[#This Row],[Contract Number Customer]])*(CM_CT[Row Type]="Header"),CM_CT[Contract Lenght Initial])</f>
        <v/>
      </c>
      <c r="AG17" s="136">
        <f>+CM_CT[[#This Row],[Rental EndDate]]</f>
        <v/>
      </c>
      <c r="AH17" s="305" t="n"/>
      <c r="AI17" s="305" t="n"/>
      <c r="AJ17" s="305" t="n"/>
      <c r="AK17" s="53" t="n"/>
      <c r="AL17" s="15">
        <f t="array" ref="AL17">+_xlfn.XLOOKUP(1,(CM_CT[Contract Number Customer]=CM_CT[[#This Row],[Contract Number Customer]])*(CM_CT[Row Type]="Header"),CM_CT[Early Termination Category])</f>
        <v/>
      </c>
      <c r="AM17" s="136">
        <f t="array" ref="AM17">_xlfn.XLOOKUP(1,(CM_CT[Contract Number Customer]=$E16)*(CM_CT[Delivery Batch]=$F16)*(CM_CT[Row Type]="Batch"),CM_CT[Early Termination cut-off date1])</f>
        <v/>
      </c>
      <c r="AN17" s="136">
        <f t="array" ref="AN17">_xlfn.XLOOKUP(1,(CM_CT[Contract Number Customer]=$E16)*(CM_CT[Delivery Batch]=$F16)*(CM_CT[Row Type]="Batch"),CM_CT[Early Termination cut-off date2])</f>
        <v/>
      </c>
      <c r="AO17" s="53">
        <f t="array" ref="AO17">+_xlfn.XLOOKUP(1,(CM_CT[Contract Number Customer]=CM_CT[[#This Row],[Contract Number Customer]])*(CM_CT[Row Type]="Header"),CM_CT[Early Termination Notice Period Mths])</f>
        <v/>
      </c>
      <c r="AP17" s="53">
        <f t="array" ref="AP17">+_xlfn.XLOOKUP(1,(CM_CT[Contract Number Customer]=CM_CT[[#This Row],[Contract Number Customer]])*(CM_CT[Row Type]="Header"),CM_CT[Duly Termination Notice Period Mths])</f>
        <v/>
      </c>
      <c r="AQ17" s="54" t="n"/>
      <c r="AR17" s="54">
        <f t="array" ref="AR17">+_xlfn.XLOOKUP(1,(CM_CT[[#This Row],[Contract Number M3]]=Next_possible_notice[Contract Number M3])*(CM_CT[[#This Row],[Rentalposition M3]]=Next_possible_notice[Rentalposition M3]),Next_possible_notice[NoticeDateCalc])</f>
        <v/>
      </c>
      <c r="AS17" s="117" t="n"/>
      <c r="AT17" s="75" t="n"/>
      <c r="AU17" s="75" t="n"/>
      <c r="AV17" s="75" t="n"/>
      <c r="AW17" s="75" t="n"/>
      <c r="AX17" s="53" t="n"/>
      <c r="AY17" s="75" t="n"/>
      <c r="AZ17" s="54" t="n"/>
      <c r="BA17" s="50">
        <f t="array" ref="BA17">+_xlfn.XLOOKUP(1,(CM_CT[Contract Number Customer]=CM_CT[[#This Row],[Contract Number Customer]])*(CM_CT[Row Type]="Header"),CM_CT[Contract Lenght Early Clause &amp; Option])</f>
        <v/>
      </c>
      <c r="BB17" s="15" t="n"/>
      <c r="BC17" s="15" t="n"/>
      <c r="BD17" s="15" t="n"/>
      <c r="BE17" s="15" t="n"/>
      <c r="BF17" s="15" t="n"/>
      <c r="BG17" s="15" t="n"/>
      <c r="BH17" s="24" t="n"/>
      <c r="BI17" s="10" t="n"/>
      <c r="BJ17" s="118" t="n"/>
      <c r="BK17" s="24" t="n"/>
      <c r="BL17" s="54">
        <f>+_xlfn.XLOOKUP(CM_CT[[#This Row],[Wagon Number]],Next_possible_notice[Wagon Number],Next_possible_notice[Renewal Process StartDate])</f>
        <v/>
      </c>
      <c r="BM17" s="24" t="n"/>
      <c r="BN17" s="50">
        <f t="array" ref="BN17">+_xlfn.XLOOKUP(1,(CM_CT[Contract Number Customer]=CM_CT[[#This Row],[Contract Number Customer]])*(CM_CT[Row Type]="Header"),CM_CT[Contract Mileage])</f>
        <v/>
      </c>
      <c r="BO17" s="50" t="n"/>
      <c r="BP17" s="54" t="n"/>
      <c r="BQ17" s="54">
        <f t="array" ref="BQ17">+_xlfn.XLOOKUP(1,(CM_CT[Contract Number Customer]=CM_CT[[#This Row],[Contract Number Customer]])*(CM_CT[Row Type]="Header"),CM_CT[Currency])</f>
        <v/>
      </c>
      <c r="BR17" s="75">
        <f t="array" ref="BR17">+_xlfn.XLOOKUP(1,(CM_CT[Contract Number Customer]=CM_CT[[#This Row],[Contract Number Customer]])*(CM_CT[Row Type]="Header"),CM_CT[Lease Rate EUR])</f>
        <v/>
      </c>
      <c r="BS17" s="306" t="n"/>
      <c r="BT17" s="306" t="n"/>
      <c r="BU17" s="177" t="n"/>
      <c r="BV17" s="306" t="n"/>
      <c r="BW17" s="179">
        <f t="array" ref="BW17">+_xlfn.XLOOKUP(1,(Table_Mietpos[Vertragsnummer]=CM_CT[[#This Row],[Contract Number M3]])*(Table_Mietpos[Auftragspos.]=CM_CT[[#This Row],[Rentalposition M3]]),Table_Mietpos[Nettosatz/Typ])</f>
        <v/>
      </c>
      <c r="BX17" s="306" t="n"/>
      <c r="BY17" s="75" t="n"/>
      <c r="BZ17" s="75" t="n"/>
      <c r="CA17" s="75" t="n"/>
      <c r="CB17" s="75" t="n"/>
      <c r="CC17" s="75" t="n"/>
      <c r="CD17" s="307" t="n"/>
      <c r="CE17" s="307" t="n"/>
      <c r="CF17" s="307" t="n"/>
      <c r="CG17" s="307" t="n"/>
      <c r="CH17" s="28" t="n"/>
      <c r="CI17" s="28" t="n"/>
      <c r="CJ17" s="28" t="n"/>
      <c r="CK17" s="186" t="n"/>
      <c r="CL17" s="307" t="n"/>
      <c r="CM17" s="306" t="n"/>
      <c r="CN17" s="12" t="n"/>
      <c r="CO17" s="20" t="n"/>
      <c r="CP17" s="142" t="n"/>
      <c r="CQ17" s="142" t="n"/>
      <c r="CR17" s="142" t="n"/>
      <c r="CS17" s="20" t="n"/>
    </row>
    <row r="18">
      <c r="B18" s="11" t="n"/>
      <c r="C18" s="14" t="inlineStr">
        <is>
          <t>V700010</t>
        </is>
      </c>
      <c r="D18" s="10" t="n"/>
      <c r="E18" s="15">
        <f t="array" ref="E18">+_xlfn.XLOOKUP(1,(CM_CT[Contract Number M3]=CM_CT[[#This Row],[Contract Number M3]])*(CM_CT[Row Type]="Header"),CM_CT[Contract Number Customer])</f>
        <v/>
      </c>
      <c r="F18" s="10" t="n">
        <v>1</v>
      </c>
      <c r="G18" s="10" t="inlineStr">
        <is>
          <t>Wagon</t>
        </is>
      </c>
      <c r="H18" s="10" t="n">
        <v>13</v>
      </c>
      <c r="I18" s="73">
        <f t="array" ref="I18">+_xlfn.XLOOKUP(1,(Table_Mietpos[Vertragsnummer]=CM[[#This Row],[Contract Number M3]])*(Table_Mietpos[Auftragspos.]=CM[[#This Row],[Rentalposition M3]]),Table_Mietpos[ChNr])</f>
        <v/>
      </c>
      <c r="J18" s="72">
        <f t="array" ref="J18">+_xlfn.XLOOKUP(1,(CM_CT[Contract Number Customer]=CM_CT[[#This Row],[Contract Number Customer]])*(CM_CT[Row Type]="Header"),CM_CT[Customer])</f>
        <v/>
      </c>
      <c r="K18" s="51" t="n"/>
      <c r="L18" s="51" t="n"/>
      <c r="M18" s="15">
        <f t="array" ref="M18">+_xlfn.XLOOKUP(1,(CM_CT[Contract Number Customer]=CM_CT[[#This Row],[Contract Number Customer]])*(CM_CT[Row Type]="Header"),CM_CT[Sales Manager])</f>
        <v/>
      </c>
      <c r="N18" s="15">
        <f t="array" ref="N18">+_xlfn.XLOOKUP(1,(CM_CT[Contract Number Customer]=CM_CT[[#This Row],[Contract Number Customer]])*(CM_CT[Row Type]="Header"),CM_CT[Wagon Type])</f>
        <v/>
      </c>
      <c r="O18" s="10" t="n">
        <v>1</v>
      </c>
      <c r="P18" s="10" t="n"/>
      <c r="Q18" s="10" t="n"/>
      <c r="R18" s="10" t="n">
        <v>1</v>
      </c>
      <c r="S18" s="10" t="n"/>
      <c r="T18" s="10" t="n">
        <v>1</v>
      </c>
      <c r="U18" s="15">
        <f>+IF(CM_CT[[#This Row],[Contract Status]]&lt;&gt;"ended",1,0)</f>
        <v/>
      </c>
      <c r="V18" s="15" t="n"/>
      <c r="W18" s="15">
        <f t="array" ref="W18">_xlfn.XLOOKUP(1,(CM_CT[Contract Number Customer]=$E17)*(CM_CT[Delivery Batch]=$F17)*(CM_CT[Row Type]="Batch"),CM_CT[Contract Flex])</f>
        <v/>
      </c>
      <c r="X18" s="54">
        <f t="array" ref="X18">_xlfn.XLOOKUP(1,(CM_CT[Contract Number Customer]=$E17)*(CM_CT[Delivery Batch]=$F17)*(CM_CT[Row Type]="Batch"),CM_CT[Flex StartDate])</f>
        <v/>
      </c>
      <c r="Y18" s="54">
        <f t="array" ref="Y18">_xlfn.XLOOKUP(1,(CM_CT[Contract Number Customer]=$E17)*(CM_CT[Delivery Batch]=$F17)*(CM_CT[Row Type]="Batch"),CM_CT[Flex EndDate])</f>
        <v/>
      </c>
      <c r="Z18" s="15">
        <f t="array" ref="Z18">_xlfn.XLOOKUP(1,(CM_CT[Contract Number Customer]=$E17)*(CM_CT[Delivery Batch]=$F17)*(CM_CT[Row Type]="Batch"),CM_CT[Contract Status])</f>
        <v/>
      </c>
      <c r="AA18" s="15" t="n"/>
      <c r="AB18" s="74" t="n"/>
      <c r="AC18" s="74" t="n"/>
      <c r="AD18" s="131">
        <f t="array" ref="AD18">+_xlfn.XLOOKUP(1,(Table_Mietpos[Vertragsnummer]=CM_CT[[#This Row],[Contract Number M3]])*(Table_Mietpos[Auftragspos.]=CM_CT[[#This Row],[Rentalposition M3]]),Table_Mietpos[Gueltig_ab])</f>
        <v/>
      </c>
      <c r="AE18" s="131">
        <f t="array" ref="AE18">+_xlfn.XLOOKUP(1,(Table_Mietpos[Vertragsnummer]=CM_CT[[#This Row],[Contract Number M3]])*(Table_Mietpos[Auftragspos.]=CM_CT[[#This Row],[Rentalposition M3]]),Table_Mietpos[Gueltig_bis])</f>
        <v/>
      </c>
      <c r="AF18" s="50">
        <f t="array" ref="AF18">+_xlfn.XLOOKUP(1,(CM_CT[Contract Number Customer]=CM_CT[[#This Row],[Contract Number Customer]])*(CM_CT[Row Type]="Header"),CM_CT[Contract Lenght Initial])</f>
        <v/>
      </c>
      <c r="AG18" s="136">
        <f>+CM_CT[[#This Row],[Rental EndDate]]</f>
        <v/>
      </c>
      <c r="AH18" s="305" t="n"/>
      <c r="AI18" s="305" t="n"/>
      <c r="AJ18" s="305" t="n"/>
      <c r="AK18" s="53" t="n"/>
      <c r="AL18" s="15">
        <f t="array" ref="AL18">+_xlfn.XLOOKUP(1,(CM_CT[Contract Number Customer]=CM_CT[[#This Row],[Contract Number Customer]])*(CM_CT[Row Type]="Header"),CM_CT[Early Termination Category])</f>
        <v/>
      </c>
      <c r="AM18" s="136">
        <f t="array" ref="AM18">_xlfn.XLOOKUP(1,(CM_CT[Contract Number Customer]=$E17)*(CM_CT[Delivery Batch]=$F17)*(CM_CT[Row Type]="Batch"),CM_CT[Early Termination cut-off date1])</f>
        <v/>
      </c>
      <c r="AN18" s="136">
        <f t="array" ref="AN18">_xlfn.XLOOKUP(1,(CM_CT[Contract Number Customer]=$E17)*(CM_CT[Delivery Batch]=$F17)*(CM_CT[Row Type]="Batch"),CM_CT[Early Termination cut-off date2])</f>
        <v/>
      </c>
      <c r="AO18" s="53">
        <f t="array" ref="AO18">+_xlfn.XLOOKUP(1,(CM_CT[Contract Number Customer]=CM_CT[[#This Row],[Contract Number Customer]])*(CM_CT[Row Type]="Header"),CM_CT[Early Termination Notice Period Mths])</f>
        <v/>
      </c>
      <c r="AP18" s="53">
        <f t="array" ref="AP18">+_xlfn.XLOOKUP(1,(CM_CT[Contract Number Customer]=CM_CT[[#This Row],[Contract Number Customer]])*(CM_CT[Row Type]="Header"),CM_CT[Duly Termination Notice Period Mths])</f>
        <v/>
      </c>
      <c r="AQ18" s="54" t="n"/>
      <c r="AR18" s="54">
        <f t="array" ref="AR18">+_xlfn.XLOOKUP(1,(CM_CT[[#This Row],[Contract Number M3]]=Next_possible_notice[Contract Number M3])*(CM_CT[[#This Row],[Rentalposition M3]]=Next_possible_notice[Rentalposition M3]),Next_possible_notice[NoticeDateCalc])</f>
        <v/>
      </c>
      <c r="AS18" s="117" t="n"/>
      <c r="AT18" s="75" t="n"/>
      <c r="AU18" s="75" t="n"/>
      <c r="AV18" s="75" t="n"/>
      <c r="AW18" s="75" t="n"/>
      <c r="AX18" s="53" t="n"/>
      <c r="AY18" s="75" t="n"/>
      <c r="AZ18" s="54" t="n"/>
      <c r="BA18" s="50">
        <f t="array" ref="BA18">+_xlfn.XLOOKUP(1,(CM_CT[Contract Number Customer]=CM_CT[[#This Row],[Contract Number Customer]])*(CM_CT[Row Type]="Header"),CM_CT[Contract Lenght Early Clause &amp; Option])</f>
        <v/>
      </c>
      <c r="BB18" s="15" t="n"/>
      <c r="BC18" s="15" t="n"/>
      <c r="BD18" s="15" t="n"/>
      <c r="BE18" s="15" t="n"/>
      <c r="BF18" s="15" t="n"/>
      <c r="BG18" s="15" t="n"/>
      <c r="BH18" s="24" t="n"/>
      <c r="BI18" s="10" t="n"/>
      <c r="BJ18" s="118" t="n"/>
      <c r="BK18" s="24" t="n"/>
      <c r="BL18" s="54">
        <f>+_xlfn.XLOOKUP(CM_CT[[#This Row],[Wagon Number]],Next_possible_notice[Wagon Number],Next_possible_notice[Renewal Process StartDate])</f>
        <v/>
      </c>
      <c r="BM18" s="24" t="n"/>
      <c r="BN18" s="50">
        <f t="array" ref="BN18">+_xlfn.XLOOKUP(1,(CM_CT[Contract Number Customer]=CM_CT[[#This Row],[Contract Number Customer]])*(CM_CT[Row Type]="Header"),CM_CT[Contract Mileage])</f>
        <v/>
      </c>
      <c r="BO18" s="50" t="n"/>
      <c r="BP18" s="54" t="n"/>
      <c r="BQ18" s="54">
        <f t="array" ref="BQ18">+_xlfn.XLOOKUP(1,(CM_CT[Contract Number Customer]=CM_CT[[#This Row],[Contract Number Customer]])*(CM_CT[Row Type]="Header"),CM_CT[Currency])</f>
        <v/>
      </c>
      <c r="BR18" s="75">
        <f t="array" ref="BR18">+_xlfn.XLOOKUP(1,(CM_CT[Contract Number Customer]=CM_CT[[#This Row],[Contract Number Customer]])*(CM_CT[Row Type]="Header"),CM_CT[Lease Rate EUR])</f>
        <v/>
      </c>
      <c r="BS18" s="306" t="n"/>
      <c r="BT18" s="306" t="n"/>
      <c r="BU18" s="177" t="n"/>
      <c r="BV18" s="306" t="n"/>
      <c r="BW18" s="179">
        <f t="array" ref="BW18">+_xlfn.XLOOKUP(1,(Table_Mietpos[Vertragsnummer]=CM_CT[[#This Row],[Contract Number M3]])*(Table_Mietpos[Auftragspos.]=CM_CT[[#This Row],[Rentalposition M3]]),Table_Mietpos[Nettosatz/Typ])</f>
        <v/>
      </c>
      <c r="BX18" s="306" t="n"/>
      <c r="BY18" s="75" t="n"/>
      <c r="BZ18" s="75" t="n"/>
      <c r="CA18" s="75" t="n"/>
      <c r="CB18" s="75" t="n"/>
      <c r="CC18" s="75" t="n"/>
      <c r="CD18" s="307" t="n"/>
      <c r="CE18" s="307" t="n"/>
      <c r="CF18" s="307" t="n"/>
      <c r="CG18" s="307" t="n"/>
      <c r="CH18" s="28" t="n"/>
      <c r="CI18" s="28" t="n"/>
      <c r="CJ18" s="28" t="n"/>
      <c r="CK18" s="186" t="n"/>
      <c r="CL18" s="307" t="n"/>
      <c r="CM18" s="306" t="n"/>
      <c r="CN18" s="12" t="n"/>
      <c r="CO18" s="20" t="n"/>
      <c r="CP18" s="142" t="n"/>
      <c r="CQ18" s="142" t="n"/>
      <c r="CR18" s="142" t="n"/>
      <c r="CS18" s="20" t="n"/>
    </row>
    <row r="19">
      <c r="B19" s="11" t="n"/>
      <c r="C19" s="14" t="inlineStr">
        <is>
          <t>V700010</t>
        </is>
      </c>
      <c r="D19" s="10" t="n"/>
      <c r="E19" s="15">
        <f t="array" ref="E19">+_xlfn.XLOOKUP(1,(CM_CT[Contract Number M3]=CM_CT[[#This Row],[Contract Number M3]])*(CM_CT[Row Type]="Header"),CM_CT[Contract Number Customer])</f>
        <v/>
      </c>
      <c r="F19" s="10" t="n">
        <v>1</v>
      </c>
      <c r="G19" s="10" t="inlineStr">
        <is>
          <t>Wagon</t>
        </is>
      </c>
      <c r="H19" s="10" t="n">
        <v>14</v>
      </c>
      <c r="I19" s="73">
        <f t="array" ref="I19">+_xlfn.XLOOKUP(1,(Table_Mietpos[Vertragsnummer]=CM[[#This Row],[Contract Number M3]])*(Table_Mietpos[Auftragspos.]=CM[[#This Row],[Rentalposition M3]]),Table_Mietpos[ChNr])</f>
        <v/>
      </c>
      <c r="J19" s="72">
        <f t="array" ref="J19">+_xlfn.XLOOKUP(1,(CM_CT[Contract Number Customer]=CM_CT[[#This Row],[Contract Number Customer]])*(CM_CT[Row Type]="Header"),CM_CT[Customer])</f>
        <v/>
      </c>
      <c r="K19" s="51" t="n"/>
      <c r="L19" s="51" t="n"/>
      <c r="M19" s="15">
        <f t="array" ref="M19">+_xlfn.XLOOKUP(1,(CM_CT[Contract Number Customer]=CM_CT[[#This Row],[Contract Number Customer]])*(CM_CT[Row Type]="Header"),CM_CT[Sales Manager])</f>
        <v/>
      </c>
      <c r="N19" s="15">
        <f t="array" ref="N19">+_xlfn.XLOOKUP(1,(CM_CT[Contract Number Customer]=CM_CT[[#This Row],[Contract Number Customer]])*(CM_CT[Row Type]="Header"),CM_CT[Wagon Type])</f>
        <v/>
      </c>
      <c r="O19" s="10" t="n">
        <v>1</v>
      </c>
      <c r="P19" s="10" t="n"/>
      <c r="Q19" s="10" t="n"/>
      <c r="R19" s="10" t="n">
        <v>1</v>
      </c>
      <c r="S19" s="10" t="n"/>
      <c r="T19" s="10" t="n">
        <v>1</v>
      </c>
      <c r="U19" s="15">
        <f>+IF(CM_CT[[#This Row],[Contract Status]]&lt;&gt;"ended",1,0)</f>
        <v/>
      </c>
      <c r="V19" s="15" t="n"/>
      <c r="W19" s="15">
        <f t="array" ref="W19">_xlfn.XLOOKUP(1,(CM_CT[Contract Number Customer]=$E18)*(CM_CT[Delivery Batch]=$F18)*(CM_CT[Row Type]="Batch"),CM_CT[Contract Flex])</f>
        <v/>
      </c>
      <c r="X19" s="54">
        <f t="array" ref="X19">_xlfn.XLOOKUP(1,(CM_CT[Contract Number Customer]=$E18)*(CM_CT[Delivery Batch]=$F18)*(CM_CT[Row Type]="Batch"),CM_CT[Flex StartDate])</f>
        <v/>
      </c>
      <c r="Y19" s="54">
        <f t="array" ref="Y19">_xlfn.XLOOKUP(1,(CM_CT[Contract Number Customer]=$E18)*(CM_CT[Delivery Batch]=$F18)*(CM_CT[Row Type]="Batch"),CM_CT[Flex EndDate])</f>
        <v/>
      </c>
      <c r="Z19" s="15">
        <f t="array" ref="Z19">_xlfn.XLOOKUP(1,(CM_CT[Contract Number Customer]=$E18)*(CM_CT[Delivery Batch]=$F18)*(CM_CT[Row Type]="Batch"),CM_CT[Contract Status])</f>
        <v/>
      </c>
      <c r="AA19" s="15" t="n"/>
      <c r="AB19" s="74" t="n"/>
      <c r="AC19" s="74" t="n"/>
      <c r="AD19" s="131">
        <f t="array" ref="AD19">+_xlfn.XLOOKUP(1,(Table_Mietpos[Vertragsnummer]=CM_CT[[#This Row],[Contract Number M3]])*(Table_Mietpos[Auftragspos.]=CM_CT[[#This Row],[Rentalposition M3]]),Table_Mietpos[Gueltig_ab])</f>
        <v/>
      </c>
      <c r="AE19" s="131">
        <f t="array" ref="AE19">+_xlfn.XLOOKUP(1,(Table_Mietpos[Vertragsnummer]=CM_CT[[#This Row],[Contract Number M3]])*(Table_Mietpos[Auftragspos.]=CM_CT[[#This Row],[Rentalposition M3]]),Table_Mietpos[Gueltig_bis])</f>
        <v/>
      </c>
      <c r="AF19" s="50">
        <f t="array" ref="AF19">+_xlfn.XLOOKUP(1,(CM_CT[Contract Number Customer]=CM_CT[[#This Row],[Contract Number Customer]])*(CM_CT[Row Type]="Header"),CM_CT[Contract Lenght Initial])</f>
        <v/>
      </c>
      <c r="AG19" s="136">
        <f>+CM_CT[[#This Row],[Rental EndDate]]</f>
        <v/>
      </c>
      <c r="AH19" s="305" t="n"/>
      <c r="AI19" s="305" t="n"/>
      <c r="AJ19" s="305" t="n"/>
      <c r="AK19" s="53" t="n"/>
      <c r="AL19" s="15">
        <f t="array" ref="AL19">+_xlfn.XLOOKUP(1,(CM_CT[Contract Number Customer]=CM_CT[[#This Row],[Contract Number Customer]])*(CM_CT[Row Type]="Header"),CM_CT[Early Termination Category])</f>
        <v/>
      </c>
      <c r="AM19" s="136">
        <f t="array" ref="AM19">_xlfn.XLOOKUP(1,(CM_CT[Contract Number Customer]=$E18)*(CM_CT[Delivery Batch]=$F18)*(CM_CT[Row Type]="Batch"),CM_CT[Early Termination cut-off date1])</f>
        <v/>
      </c>
      <c r="AN19" s="136">
        <f t="array" ref="AN19">_xlfn.XLOOKUP(1,(CM_CT[Contract Number Customer]=$E18)*(CM_CT[Delivery Batch]=$F18)*(CM_CT[Row Type]="Batch"),CM_CT[Early Termination cut-off date2])</f>
        <v/>
      </c>
      <c r="AO19" s="53">
        <f t="array" ref="AO19">+_xlfn.XLOOKUP(1,(CM_CT[Contract Number Customer]=CM_CT[[#This Row],[Contract Number Customer]])*(CM_CT[Row Type]="Header"),CM_CT[Early Termination Notice Period Mths])</f>
        <v/>
      </c>
      <c r="AP19" s="53">
        <f t="array" ref="AP19">+_xlfn.XLOOKUP(1,(CM_CT[Contract Number Customer]=CM_CT[[#This Row],[Contract Number Customer]])*(CM_CT[Row Type]="Header"),CM_CT[Duly Termination Notice Period Mths])</f>
        <v/>
      </c>
      <c r="AQ19" s="54" t="n"/>
      <c r="AR19" s="54">
        <f t="array" ref="AR19">+_xlfn.XLOOKUP(1,(CM_CT[[#This Row],[Contract Number M3]]=Next_possible_notice[Contract Number M3])*(CM_CT[[#This Row],[Rentalposition M3]]=Next_possible_notice[Rentalposition M3]),Next_possible_notice[NoticeDateCalc])</f>
        <v/>
      </c>
      <c r="AS19" s="117" t="n"/>
      <c r="AT19" s="75" t="n"/>
      <c r="AU19" s="75" t="n"/>
      <c r="AV19" s="75" t="n"/>
      <c r="AW19" s="75" t="n"/>
      <c r="AX19" s="53" t="n"/>
      <c r="AY19" s="75" t="n"/>
      <c r="AZ19" s="54" t="n"/>
      <c r="BA19" s="50">
        <f t="array" ref="BA19">+_xlfn.XLOOKUP(1,(CM_CT[Contract Number Customer]=CM_CT[[#This Row],[Contract Number Customer]])*(CM_CT[Row Type]="Header"),CM_CT[Contract Lenght Early Clause &amp; Option])</f>
        <v/>
      </c>
      <c r="BB19" s="15" t="n"/>
      <c r="BC19" s="15" t="n"/>
      <c r="BD19" s="15" t="n"/>
      <c r="BE19" s="15" t="n"/>
      <c r="BF19" s="15" t="n"/>
      <c r="BG19" s="15" t="n"/>
      <c r="BH19" s="24" t="n"/>
      <c r="BI19" s="10" t="n"/>
      <c r="BJ19" s="118" t="n"/>
      <c r="BK19" s="24" t="n"/>
      <c r="BL19" s="54">
        <f>+_xlfn.XLOOKUP(CM_CT[[#This Row],[Wagon Number]],Next_possible_notice[Wagon Number],Next_possible_notice[Renewal Process StartDate])</f>
        <v/>
      </c>
      <c r="BM19" s="24" t="n"/>
      <c r="BN19" s="50">
        <f t="array" ref="BN19">+_xlfn.XLOOKUP(1,(CM_CT[Contract Number Customer]=CM_CT[[#This Row],[Contract Number Customer]])*(CM_CT[Row Type]="Header"),CM_CT[Contract Mileage])</f>
        <v/>
      </c>
      <c r="BO19" s="50" t="n"/>
      <c r="BP19" s="54" t="n"/>
      <c r="BQ19" s="54">
        <f t="array" ref="BQ19">+_xlfn.XLOOKUP(1,(CM_CT[Contract Number Customer]=CM_CT[[#This Row],[Contract Number Customer]])*(CM_CT[Row Type]="Header"),CM_CT[Currency])</f>
        <v/>
      </c>
      <c r="BR19" s="75">
        <f t="array" ref="BR19">+_xlfn.XLOOKUP(1,(CM_CT[Contract Number Customer]=CM_CT[[#This Row],[Contract Number Customer]])*(CM_CT[Row Type]="Header"),CM_CT[Lease Rate EUR])</f>
        <v/>
      </c>
      <c r="BS19" s="306" t="n"/>
      <c r="BT19" s="306" t="n"/>
      <c r="BU19" s="177" t="n"/>
      <c r="BV19" s="306" t="n"/>
      <c r="BW19" s="179">
        <f t="array" ref="BW19">+_xlfn.XLOOKUP(1,(Table_Mietpos[Vertragsnummer]=CM_CT[[#This Row],[Contract Number M3]])*(Table_Mietpos[Auftragspos.]=CM_CT[[#This Row],[Rentalposition M3]]),Table_Mietpos[Nettosatz/Typ])</f>
        <v/>
      </c>
      <c r="BX19" s="306" t="n"/>
      <c r="BY19" s="75" t="n"/>
      <c r="BZ19" s="75" t="n"/>
      <c r="CA19" s="75" t="n"/>
      <c r="CB19" s="75" t="n"/>
      <c r="CC19" s="75" t="n"/>
      <c r="CD19" s="307" t="n"/>
      <c r="CE19" s="307" t="n"/>
      <c r="CF19" s="307" t="n"/>
      <c r="CG19" s="307" t="n"/>
      <c r="CH19" s="28" t="n"/>
      <c r="CI19" s="28" t="n"/>
      <c r="CJ19" s="28" t="n"/>
      <c r="CK19" s="186" t="n"/>
      <c r="CL19" s="307" t="n"/>
      <c r="CM19" s="306" t="n"/>
      <c r="CN19" s="12" t="n"/>
      <c r="CO19" s="20" t="n"/>
      <c r="CP19" s="142" t="n"/>
      <c r="CQ19" s="142" t="n"/>
      <c r="CR19" s="142" t="n"/>
      <c r="CS19" s="20" t="n"/>
    </row>
    <row r="20">
      <c r="B20" s="11" t="n"/>
      <c r="C20" s="14" t="inlineStr">
        <is>
          <t>V700010</t>
        </is>
      </c>
      <c r="D20" s="10" t="n"/>
      <c r="E20" s="15">
        <f t="array" ref="E20">+_xlfn.XLOOKUP(1,(CM_CT[Contract Number M3]=CM_CT[[#This Row],[Contract Number M3]])*(CM_CT[Row Type]="Header"),CM_CT[Contract Number Customer])</f>
        <v/>
      </c>
      <c r="F20" s="10" t="n">
        <v>1</v>
      </c>
      <c r="G20" s="10" t="inlineStr">
        <is>
          <t>Wagon</t>
        </is>
      </c>
      <c r="H20" s="10" t="n">
        <v>15</v>
      </c>
      <c r="I20" s="73">
        <f t="array" ref="I20">+_xlfn.XLOOKUP(1,(Table_Mietpos[Vertragsnummer]=CM[[#This Row],[Contract Number M3]])*(Table_Mietpos[Auftragspos.]=CM[[#This Row],[Rentalposition M3]]),Table_Mietpos[ChNr])</f>
        <v/>
      </c>
      <c r="J20" s="72">
        <f t="array" ref="J20">+_xlfn.XLOOKUP(1,(CM_CT[Contract Number Customer]=CM_CT[[#This Row],[Contract Number Customer]])*(CM_CT[Row Type]="Header"),CM_CT[Customer])</f>
        <v/>
      </c>
      <c r="K20" s="51" t="n"/>
      <c r="L20" s="51" t="n"/>
      <c r="M20" s="15">
        <f t="array" ref="M20">+_xlfn.XLOOKUP(1,(CM_CT[Contract Number Customer]=CM_CT[[#This Row],[Contract Number Customer]])*(CM_CT[Row Type]="Header"),CM_CT[Sales Manager])</f>
        <v/>
      </c>
      <c r="N20" s="15">
        <f t="array" ref="N20">+_xlfn.XLOOKUP(1,(CM_CT[Contract Number Customer]=CM_CT[[#This Row],[Contract Number Customer]])*(CM_CT[Row Type]="Header"),CM_CT[Wagon Type])</f>
        <v/>
      </c>
      <c r="O20" s="10" t="n">
        <v>1</v>
      </c>
      <c r="P20" s="10" t="n"/>
      <c r="Q20" s="10" t="n"/>
      <c r="R20" s="10" t="n">
        <v>1</v>
      </c>
      <c r="S20" s="10" t="n"/>
      <c r="T20" s="10" t="n">
        <v>1</v>
      </c>
      <c r="U20" s="15">
        <f>+IF(CM_CT[[#This Row],[Contract Status]]&lt;&gt;"ended",1,0)</f>
        <v/>
      </c>
      <c r="V20" s="15" t="n"/>
      <c r="W20" s="15">
        <f t="array" ref="W20">_xlfn.XLOOKUP(1,(CM_CT[Contract Number Customer]=$E19)*(CM_CT[Delivery Batch]=$F19)*(CM_CT[Row Type]="Batch"),CM_CT[Contract Flex])</f>
        <v/>
      </c>
      <c r="X20" s="54">
        <f t="array" ref="X20">_xlfn.XLOOKUP(1,(CM_CT[Contract Number Customer]=$E19)*(CM_CT[Delivery Batch]=$F19)*(CM_CT[Row Type]="Batch"),CM_CT[Flex StartDate])</f>
        <v/>
      </c>
      <c r="Y20" s="54">
        <f t="array" ref="Y20">_xlfn.XLOOKUP(1,(CM_CT[Contract Number Customer]=$E19)*(CM_CT[Delivery Batch]=$F19)*(CM_CT[Row Type]="Batch"),CM_CT[Flex EndDate])</f>
        <v/>
      </c>
      <c r="Z20" s="15">
        <f t="array" ref="Z20">_xlfn.XLOOKUP(1,(CM_CT[Contract Number Customer]=$E19)*(CM_CT[Delivery Batch]=$F19)*(CM_CT[Row Type]="Batch"),CM_CT[Contract Status])</f>
        <v/>
      </c>
      <c r="AA20" s="15" t="n"/>
      <c r="AB20" s="74" t="n"/>
      <c r="AC20" s="74" t="n"/>
      <c r="AD20" s="131">
        <f t="array" ref="AD20">+_xlfn.XLOOKUP(1,(Table_Mietpos[Vertragsnummer]=CM_CT[[#This Row],[Contract Number M3]])*(Table_Mietpos[Auftragspos.]=CM_CT[[#This Row],[Rentalposition M3]]),Table_Mietpos[Gueltig_ab])</f>
        <v/>
      </c>
      <c r="AE20" s="131">
        <f t="array" ref="AE20">+_xlfn.XLOOKUP(1,(Table_Mietpos[Vertragsnummer]=CM_CT[[#This Row],[Contract Number M3]])*(Table_Mietpos[Auftragspos.]=CM_CT[[#This Row],[Rentalposition M3]]),Table_Mietpos[Gueltig_bis])</f>
        <v/>
      </c>
      <c r="AF20" s="50">
        <f t="array" ref="AF20">+_xlfn.XLOOKUP(1,(CM_CT[Contract Number Customer]=CM_CT[[#This Row],[Contract Number Customer]])*(CM_CT[Row Type]="Header"),CM_CT[Contract Lenght Initial])</f>
        <v/>
      </c>
      <c r="AG20" s="136">
        <f>+CM_CT[[#This Row],[Rental EndDate]]</f>
        <v/>
      </c>
      <c r="AH20" s="305" t="n"/>
      <c r="AI20" s="305" t="n"/>
      <c r="AJ20" s="305" t="n"/>
      <c r="AK20" s="53" t="n"/>
      <c r="AL20" s="15">
        <f t="array" ref="AL20">+_xlfn.XLOOKUP(1,(CM_CT[Contract Number Customer]=CM_CT[[#This Row],[Contract Number Customer]])*(CM_CT[Row Type]="Header"),CM_CT[Early Termination Category])</f>
        <v/>
      </c>
      <c r="AM20" s="136">
        <f t="array" ref="AM20">_xlfn.XLOOKUP(1,(CM_CT[Contract Number Customer]=$E19)*(CM_CT[Delivery Batch]=$F19)*(CM_CT[Row Type]="Batch"),CM_CT[Early Termination cut-off date1])</f>
        <v/>
      </c>
      <c r="AN20" s="136">
        <f t="array" ref="AN20">_xlfn.XLOOKUP(1,(CM_CT[Contract Number Customer]=$E19)*(CM_CT[Delivery Batch]=$F19)*(CM_CT[Row Type]="Batch"),CM_CT[Early Termination cut-off date2])</f>
        <v/>
      </c>
      <c r="AO20" s="53">
        <f t="array" ref="AO20">+_xlfn.XLOOKUP(1,(CM_CT[Contract Number Customer]=CM_CT[[#This Row],[Contract Number Customer]])*(CM_CT[Row Type]="Header"),CM_CT[Early Termination Notice Period Mths])</f>
        <v/>
      </c>
      <c r="AP20" s="53">
        <f t="array" ref="AP20">+_xlfn.XLOOKUP(1,(CM_CT[Contract Number Customer]=CM_CT[[#This Row],[Contract Number Customer]])*(CM_CT[Row Type]="Header"),CM_CT[Duly Termination Notice Period Mths])</f>
        <v/>
      </c>
      <c r="AQ20" s="54" t="n"/>
      <c r="AR20" s="54">
        <f t="array" ref="AR20">+_xlfn.XLOOKUP(1,(CM_CT[[#This Row],[Contract Number M3]]=Next_possible_notice[Contract Number M3])*(CM_CT[[#This Row],[Rentalposition M3]]=Next_possible_notice[Rentalposition M3]),Next_possible_notice[NoticeDateCalc])</f>
        <v/>
      </c>
      <c r="AS20" s="117" t="n"/>
      <c r="AT20" s="75" t="n"/>
      <c r="AU20" s="75" t="n"/>
      <c r="AV20" s="75" t="n"/>
      <c r="AW20" s="75" t="n"/>
      <c r="AX20" s="53" t="n"/>
      <c r="AY20" s="75" t="n"/>
      <c r="AZ20" s="54" t="n"/>
      <c r="BA20" s="50">
        <f t="array" ref="BA20">+_xlfn.XLOOKUP(1,(CM_CT[Contract Number Customer]=CM_CT[[#This Row],[Contract Number Customer]])*(CM_CT[Row Type]="Header"),CM_CT[Contract Lenght Early Clause &amp; Option])</f>
        <v/>
      </c>
      <c r="BB20" s="15" t="n"/>
      <c r="BC20" s="15" t="n"/>
      <c r="BD20" s="15" t="n"/>
      <c r="BE20" s="15" t="n"/>
      <c r="BF20" s="15" t="n"/>
      <c r="BG20" s="15" t="n"/>
      <c r="BH20" s="24" t="n"/>
      <c r="BI20" s="10" t="n"/>
      <c r="BJ20" s="118" t="n"/>
      <c r="BK20" s="24" t="n"/>
      <c r="BL20" s="54">
        <f>+_xlfn.XLOOKUP(CM_CT[[#This Row],[Wagon Number]],Next_possible_notice[Wagon Number],Next_possible_notice[Renewal Process StartDate])</f>
        <v/>
      </c>
      <c r="BM20" s="24" t="n"/>
      <c r="BN20" s="50">
        <f t="array" ref="BN20">+_xlfn.XLOOKUP(1,(CM_CT[Contract Number Customer]=CM_CT[[#This Row],[Contract Number Customer]])*(CM_CT[Row Type]="Header"),CM_CT[Contract Mileage])</f>
        <v/>
      </c>
      <c r="BO20" s="50" t="n"/>
      <c r="BP20" s="54" t="n"/>
      <c r="BQ20" s="54">
        <f t="array" ref="BQ20">+_xlfn.XLOOKUP(1,(CM_CT[Contract Number Customer]=CM_CT[[#This Row],[Contract Number Customer]])*(CM_CT[Row Type]="Header"),CM_CT[Currency])</f>
        <v/>
      </c>
      <c r="BR20" s="75">
        <f t="array" ref="BR20">+_xlfn.XLOOKUP(1,(CM_CT[Contract Number Customer]=CM_CT[[#This Row],[Contract Number Customer]])*(CM_CT[Row Type]="Header"),CM_CT[Lease Rate EUR])</f>
        <v/>
      </c>
      <c r="BS20" s="306" t="n"/>
      <c r="BT20" s="306" t="n"/>
      <c r="BU20" s="177" t="n"/>
      <c r="BV20" s="306" t="n"/>
      <c r="BW20" s="179">
        <f t="array" ref="BW20">+_xlfn.XLOOKUP(1,(Table_Mietpos[Vertragsnummer]=CM_CT[[#This Row],[Contract Number M3]])*(Table_Mietpos[Auftragspos.]=CM_CT[[#This Row],[Rentalposition M3]]),Table_Mietpos[Nettosatz/Typ])</f>
        <v/>
      </c>
      <c r="BX20" s="306" t="n"/>
      <c r="BY20" s="75" t="n"/>
      <c r="BZ20" s="75" t="n"/>
      <c r="CA20" s="75" t="n"/>
      <c r="CB20" s="75" t="n"/>
      <c r="CC20" s="75" t="n"/>
      <c r="CD20" s="307" t="n"/>
      <c r="CE20" s="307" t="n"/>
      <c r="CF20" s="307" t="n"/>
      <c r="CG20" s="307" t="n"/>
      <c r="CH20" s="28" t="n"/>
      <c r="CI20" s="28" t="n"/>
      <c r="CJ20" s="28" t="n"/>
      <c r="CK20" s="186" t="n"/>
      <c r="CL20" s="307" t="n"/>
      <c r="CM20" s="306" t="n"/>
      <c r="CN20" s="12" t="n"/>
      <c r="CO20" s="20" t="n"/>
      <c r="CP20" s="142" t="n"/>
      <c r="CQ20" s="142" t="n"/>
      <c r="CR20" s="142" t="n"/>
      <c r="CS20" s="20" t="n"/>
    </row>
    <row r="21">
      <c r="B21" s="11" t="n"/>
      <c r="C21" s="14" t="inlineStr">
        <is>
          <t>V700010</t>
        </is>
      </c>
      <c r="D21" s="10" t="n"/>
      <c r="E21" s="15">
        <f t="array" ref="E21">+_xlfn.XLOOKUP(1,(CM_CT[Contract Number M3]=CM_CT[[#This Row],[Contract Number M3]])*(CM_CT[Row Type]="Header"),CM_CT[Contract Number Customer])</f>
        <v/>
      </c>
      <c r="F21" s="10" t="n">
        <v>1</v>
      </c>
      <c r="G21" s="10" t="inlineStr">
        <is>
          <t>Wagon</t>
        </is>
      </c>
      <c r="H21" s="10" t="n">
        <v>16</v>
      </c>
      <c r="I21" s="73">
        <f t="array" ref="I21">+_xlfn.XLOOKUP(1,(Table_Mietpos[Vertragsnummer]=CM[[#This Row],[Contract Number M3]])*(Table_Mietpos[Auftragspos.]=CM[[#This Row],[Rentalposition M3]]),Table_Mietpos[ChNr])</f>
        <v/>
      </c>
      <c r="J21" s="72">
        <f t="array" ref="J21">+_xlfn.XLOOKUP(1,(CM_CT[Contract Number Customer]=CM_CT[[#This Row],[Contract Number Customer]])*(CM_CT[Row Type]="Header"),CM_CT[Customer])</f>
        <v/>
      </c>
      <c r="K21" s="51" t="n"/>
      <c r="L21" s="51" t="n"/>
      <c r="M21" s="15">
        <f t="array" ref="M21">+_xlfn.XLOOKUP(1,(CM_CT[Contract Number Customer]=CM_CT[[#This Row],[Contract Number Customer]])*(CM_CT[Row Type]="Header"),CM_CT[Sales Manager])</f>
        <v/>
      </c>
      <c r="N21" s="15">
        <f t="array" ref="N21">+_xlfn.XLOOKUP(1,(CM_CT[Contract Number Customer]=CM_CT[[#This Row],[Contract Number Customer]])*(CM_CT[Row Type]="Header"),CM_CT[Wagon Type])</f>
        <v/>
      </c>
      <c r="O21" s="10" t="n">
        <v>1</v>
      </c>
      <c r="P21" s="10" t="n"/>
      <c r="Q21" s="10" t="n"/>
      <c r="R21" s="10" t="n">
        <v>1</v>
      </c>
      <c r="S21" s="10" t="n"/>
      <c r="T21" s="10" t="n">
        <v>1</v>
      </c>
      <c r="U21" s="15">
        <f>+IF(CM_CT[[#This Row],[Contract Status]]&lt;&gt;"ended",1,0)</f>
        <v/>
      </c>
      <c r="V21" s="15" t="n"/>
      <c r="W21" s="15">
        <f t="array" ref="W21">_xlfn.XLOOKUP(1,(CM_CT[Contract Number Customer]=$E20)*(CM_CT[Delivery Batch]=$F20)*(CM_CT[Row Type]="Batch"),CM_CT[Contract Flex])</f>
        <v/>
      </c>
      <c r="X21" s="54">
        <f t="array" ref="X21">_xlfn.XLOOKUP(1,(CM_CT[Contract Number Customer]=$E20)*(CM_CT[Delivery Batch]=$F20)*(CM_CT[Row Type]="Batch"),CM_CT[Flex StartDate])</f>
        <v/>
      </c>
      <c r="Y21" s="54">
        <f t="array" ref="Y21">_xlfn.XLOOKUP(1,(CM_CT[Contract Number Customer]=$E20)*(CM_CT[Delivery Batch]=$F20)*(CM_CT[Row Type]="Batch"),CM_CT[Flex EndDate])</f>
        <v/>
      </c>
      <c r="Z21" s="15">
        <f t="array" ref="Z21">_xlfn.XLOOKUP(1,(CM_CT[Contract Number Customer]=$E20)*(CM_CT[Delivery Batch]=$F20)*(CM_CT[Row Type]="Batch"),CM_CT[Contract Status])</f>
        <v/>
      </c>
      <c r="AA21" s="15" t="n"/>
      <c r="AB21" s="74" t="n"/>
      <c r="AC21" s="74" t="n"/>
      <c r="AD21" s="131">
        <f t="array" ref="AD21">+_xlfn.XLOOKUP(1,(Table_Mietpos[Vertragsnummer]=CM_CT[[#This Row],[Contract Number M3]])*(Table_Mietpos[Auftragspos.]=CM_CT[[#This Row],[Rentalposition M3]]),Table_Mietpos[Gueltig_ab])</f>
        <v/>
      </c>
      <c r="AE21" s="131">
        <f t="array" ref="AE21">+_xlfn.XLOOKUP(1,(Table_Mietpos[Vertragsnummer]=CM_CT[[#This Row],[Contract Number M3]])*(Table_Mietpos[Auftragspos.]=CM_CT[[#This Row],[Rentalposition M3]]),Table_Mietpos[Gueltig_bis])</f>
        <v/>
      </c>
      <c r="AF21" s="50">
        <f t="array" ref="AF21">+_xlfn.XLOOKUP(1,(CM_CT[Contract Number Customer]=CM_CT[[#This Row],[Contract Number Customer]])*(CM_CT[Row Type]="Header"),CM_CT[Contract Lenght Initial])</f>
        <v/>
      </c>
      <c r="AG21" s="136">
        <f>+CM_CT[[#This Row],[Rental EndDate]]</f>
        <v/>
      </c>
      <c r="AH21" s="305" t="n"/>
      <c r="AI21" s="305" t="n"/>
      <c r="AJ21" s="305" t="n"/>
      <c r="AK21" s="53" t="n"/>
      <c r="AL21" s="15">
        <f t="array" ref="AL21">+_xlfn.XLOOKUP(1,(CM_CT[Contract Number Customer]=CM_CT[[#This Row],[Contract Number Customer]])*(CM_CT[Row Type]="Header"),CM_CT[Early Termination Category])</f>
        <v/>
      </c>
      <c r="AM21" s="136">
        <f t="array" ref="AM21">_xlfn.XLOOKUP(1,(CM_CT[Contract Number Customer]=$E20)*(CM_CT[Delivery Batch]=$F20)*(CM_CT[Row Type]="Batch"),CM_CT[Early Termination cut-off date1])</f>
        <v/>
      </c>
      <c r="AN21" s="136">
        <f t="array" ref="AN21">_xlfn.XLOOKUP(1,(CM_CT[Contract Number Customer]=$E20)*(CM_CT[Delivery Batch]=$F20)*(CM_CT[Row Type]="Batch"),CM_CT[Early Termination cut-off date2])</f>
        <v/>
      </c>
      <c r="AO21" s="53">
        <f t="array" ref="AO21">+_xlfn.XLOOKUP(1,(CM_CT[Contract Number Customer]=CM_CT[[#This Row],[Contract Number Customer]])*(CM_CT[Row Type]="Header"),CM_CT[Early Termination Notice Period Mths])</f>
        <v/>
      </c>
      <c r="AP21" s="53">
        <f t="array" ref="AP21">+_xlfn.XLOOKUP(1,(CM_CT[Contract Number Customer]=CM_CT[[#This Row],[Contract Number Customer]])*(CM_CT[Row Type]="Header"),CM_CT[Duly Termination Notice Period Mths])</f>
        <v/>
      </c>
      <c r="AQ21" s="54" t="n"/>
      <c r="AR21" s="54">
        <f t="array" ref="AR21">+_xlfn.XLOOKUP(1,(CM_CT[[#This Row],[Contract Number M3]]=Next_possible_notice[Contract Number M3])*(CM_CT[[#This Row],[Rentalposition M3]]=Next_possible_notice[Rentalposition M3]),Next_possible_notice[NoticeDateCalc])</f>
        <v/>
      </c>
      <c r="AS21" s="117" t="n"/>
      <c r="AT21" s="75" t="n"/>
      <c r="AU21" s="75" t="n"/>
      <c r="AV21" s="75" t="n"/>
      <c r="AW21" s="75" t="n"/>
      <c r="AX21" s="53" t="n"/>
      <c r="AY21" s="75" t="n"/>
      <c r="AZ21" s="54" t="n"/>
      <c r="BA21" s="50">
        <f t="array" ref="BA21">+_xlfn.XLOOKUP(1,(CM_CT[Contract Number Customer]=CM_CT[[#This Row],[Contract Number Customer]])*(CM_CT[Row Type]="Header"),CM_CT[Contract Lenght Early Clause &amp; Option])</f>
        <v/>
      </c>
      <c r="BB21" s="15" t="n"/>
      <c r="BC21" s="15" t="n"/>
      <c r="BD21" s="15" t="n"/>
      <c r="BE21" s="15" t="n"/>
      <c r="BF21" s="15" t="n"/>
      <c r="BG21" s="15" t="n"/>
      <c r="BH21" s="24" t="n"/>
      <c r="BI21" s="10" t="n"/>
      <c r="BJ21" s="118" t="n"/>
      <c r="BK21" s="24" t="n"/>
      <c r="BL21" s="54">
        <f>+_xlfn.XLOOKUP(CM_CT[[#This Row],[Wagon Number]],Next_possible_notice[Wagon Number],Next_possible_notice[Renewal Process StartDate])</f>
        <v/>
      </c>
      <c r="BM21" s="24" t="n"/>
      <c r="BN21" s="50">
        <f t="array" ref="BN21">+_xlfn.XLOOKUP(1,(CM_CT[Contract Number Customer]=CM_CT[[#This Row],[Contract Number Customer]])*(CM_CT[Row Type]="Header"),CM_CT[Contract Mileage])</f>
        <v/>
      </c>
      <c r="BO21" s="50" t="n"/>
      <c r="BP21" s="54" t="n"/>
      <c r="BQ21" s="54">
        <f t="array" ref="BQ21">+_xlfn.XLOOKUP(1,(CM_CT[Contract Number Customer]=CM_CT[[#This Row],[Contract Number Customer]])*(CM_CT[Row Type]="Header"),CM_CT[Currency])</f>
        <v/>
      </c>
      <c r="BR21" s="75">
        <f t="array" ref="BR21">+_xlfn.XLOOKUP(1,(CM_CT[Contract Number Customer]=CM_CT[[#This Row],[Contract Number Customer]])*(CM_CT[Row Type]="Header"),CM_CT[Lease Rate EUR])</f>
        <v/>
      </c>
      <c r="BS21" s="306" t="n"/>
      <c r="BT21" s="306" t="n"/>
      <c r="BU21" s="177" t="n"/>
      <c r="BV21" s="306" t="n"/>
      <c r="BW21" s="179">
        <f t="array" ref="BW21">+_xlfn.XLOOKUP(1,(Table_Mietpos[Vertragsnummer]=CM_CT[[#This Row],[Contract Number M3]])*(Table_Mietpos[Auftragspos.]=CM_CT[[#This Row],[Rentalposition M3]]),Table_Mietpos[Nettosatz/Typ])</f>
        <v/>
      </c>
      <c r="BX21" s="306" t="n"/>
      <c r="BY21" s="75" t="n"/>
      <c r="BZ21" s="75" t="n"/>
      <c r="CA21" s="75" t="n"/>
      <c r="CB21" s="75" t="n"/>
      <c r="CC21" s="75" t="n"/>
      <c r="CD21" s="307" t="n"/>
      <c r="CE21" s="307" t="n"/>
      <c r="CF21" s="307" t="n"/>
      <c r="CG21" s="307" t="n"/>
      <c r="CH21" s="28" t="n"/>
      <c r="CI21" s="28" t="n"/>
      <c r="CJ21" s="28" t="n"/>
      <c r="CK21" s="186" t="n"/>
      <c r="CL21" s="307" t="n"/>
      <c r="CM21" s="306" t="n"/>
      <c r="CN21" s="12" t="n"/>
      <c r="CO21" s="20" t="n"/>
      <c r="CP21" s="142" t="n"/>
      <c r="CQ21" s="142" t="n"/>
      <c r="CR21" s="142" t="n"/>
      <c r="CS21" s="20" t="n"/>
    </row>
    <row r="22">
      <c r="B22" s="11" t="n"/>
      <c r="C22" s="14" t="inlineStr">
        <is>
          <t>V700010</t>
        </is>
      </c>
      <c r="D22" s="10" t="n"/>
      <c r="E22" s="15">
        <f t="array" ref="E22">+_xlfn.XLOOKUP(1,(CM_CT[Contract Number M3]=CM_CT[[#This Row],[Contract Number M3]])*(CM_CT[Row Type]="Header"),CM_CT[Contract Number Customer])</f>
        <v/>
      </c>
      <c r="F22" s="10" t="n">
        <v>1</v>
      </c>
      <c r="G22" s="10" t="inlineStr">
        <is>
          <t>Wagon</t>
        </is>
      </c>
      <c r="H22" s="10" t="n">
        <v>17</v>
      </c>
      <c r="I22" s="73">
        <f t="array" ref="I22">+_xlfn.XLOOKUP(1,(Table_Mietpos[Vertragsnummer]=CM[[#This Row],[Contract Number M3]])*(Table_Mietpos[Auftragspos.]=CM[[#This Row],[Rentalposition M3]]),Table_Mietpos[ChNr])</f>
        <v/>
      </c>
      <c r="J22" s="72">
        <f t="array" ref="J22">+_xlfn.XLOOKUP(1,(CM_CT[Contract Number Customer]=CM_CT[[#This Row],[Contract Number Customer]])*(CM_CT[Row Type]="Header"),CM_CT[Customer])</f>
        <v/>
      </c>
      <c r="K22" s="51" t="n"/>
      <c r="L22" s="51" t="n"/>
      <c r="M22" s="15">
        <f t="array" ref="M22">+_xlfn.XLOOKUP(1,(CM_CT[Contract Number Customer]=CM_CT[[#This Row],[Contract Number Customer]])*(CM_CT[Row Type]="Header"),CM_CT[Sales Manager])</f>
        <v/>
      </c>
      <c r="N22" s="15">
        <f t="array" ref="N22">+_xlfn.XLOOKUP(1,(CM_CT[Contract Number Customer]=CM_CT[[#This Row],[Contract Number Customer]])*(CM_CT[Row Type]="Header"),CM_CT[Wagon Type])</f>
        <v/>
      </c>
      <c r="O22" s="10" t="n">
        <v>1</v>
      </c>
      <c r="P22" s="10" t="n"/>
      <c r="Q22" s="10" t="n"/>
      <c r="R22" s="10" t="n">
        <v>1</v>
      </c>
      <c r="S22" s="10" t="n"/>
      <c r="T22" s="10" t="n">
        <v>1</v>
      </c>
      <c r="U22" s="15">
        <f>+IF(CM_CT[[#This Row],[Contract Status]]&lt;&gt;"ended",1,0)</f>
        <v/>
      </c>
      <c r="V22" s="15" t="n"/>
      <c r="W22" s="15">
        <f t="array" ref="W22">_xlfn.XLOOKUP(1,(CM_CT[Contract Number Customer]=$E21)*(CM_CT[Delivery Batch]=$F21)*(CM_CT[Row Type]="Batch"),CM_CT[Contract Flex])</f>
        <v/>
      </c>
      <c r="X22" s="54">
        <f t="array" ref="X22">_xlfn.XLOOKUP(1,(CM_CT[Contract Number Customer]=$E21)*(CM_CT[Delivery Batch]=$F21)*(CM_CT[Row Type]="Batch"),CM_CT[Flex StartDate])</f>
        <v/>
      </c>
      <c r="Y22" s="54">
        <f t="array" ref="Y22">_xlfn.XLOOKUP(1,(CM_CT[Contract Number Customer]=$E21)*(CM_CT[Delivery Batch]=$F21)*(CM_CT[Row Type]="Batch"),CM_CT[Flex EndDate])</f>
        <v/>
      </c>
      <c r="Z22" s="15">
        <f t="array" ref="Z22">_xlfn.XLOOKUP(1,(CM_CT[Contract Number Customer]=$E21)*(CM_CT[Delivery Batch]=$F21)*(CM_CT[Row Type]="Batch"),CM_CT[Contract Status])</f>
        <v/>
      </c>
      <c r="AA22" s="15" t="n"/>
      <c r="AB22" s="74" t="n"/>
      <c r="AC22" s="74" t="n"/>
      <c r="AD22" s="131">
        <f t="array" ref="AD22">+_xlfn.XLOOKUP(1,(Table_Mietpos[Vertragsnummer]=CM_CT[[#This Row],[Contract Number M3]])*(Table_Mietpos[Auftragspos.]=CM_CT[[#This Row],[Rentalposition M3]]),Table_Mietpos[Gueltig_ab])</f>
        <v/>
      </c>
      <c r="AE22" s="131">
        <f t="array" ref="AE22">+_xlfn.XLOOKUP(1,(Table_Mietpos[Vertragsnummer]=CM_CT[[#This Row],[Contract Number M3]])*(Table_Mietpos[Auftragspos.]=CM_CT[[#This Row],[Rentalposition M3]]),Table_Mietpos[Gueltig_bis])</f>
        <v/>
      </c>
      <c r="AF22" s="50">
        <f t="array" ref="AF22">+_xlfn.XLOOKUP(1,(CM_CT[Contract Number Customer]=CM_CT[[#This Row],[Contract Number Customer]])*(CM_CT[Row Type]="Header"),CM_CT[Contract Lenght Initial])</f>
        <v/>
      </c>
      <c r="AG22" s="136">
        <f>+CM_CT[[#This Row],[Rental EndDate]]</f>
        <v/>
      </c>
      <c r="AH22" s="305" t="n"/>
      <c r="AI22" s="305" t="n"/>
      <c r="AJ22" s="305" t="n"/>
      <c r="AK22" s="53" t="n"/>
      <c r="AL22" s="15">
        <f t="array" ref="AL22">+_xlfn.XLOOKUP(1,(CM_CT[Contract Number Customer]=CM_CT[[#This Row],[Contract Number Customer]])*(CM_CT[Row Type]="Header"),CM_CT[Early Termination Category])</f>
        <v/>
      </c>
      <c r="AM22" s="136">
        <f t="array" ref="AM22">_xlfn.XLOOKUP(1,(CM_CT[Contract Number Customer]=$E21)*(CM_CT[Delivery Batch]=$F21)*(CM_CT[Row Type]="Batch"),CM_CT[Early Termination cut-off date1])</f>
        <v/>
      </c>
      <c r="AN22" s="136">
        <f t="array" ref="AN22">_xlfn.XLOOKUP(1,(CM_CT[Contract Number Customer]=$E21)*(CM_CT[Delivery Batch]=$F21)*(CM_CT[Row Type]="Batch"),CM_CT[Early Termination cut-off date2])</f>
        <v/>
      </c>
      <c r="AO22" s="53">
        <f t="array" ref="AO22">+_xlfn.XLOOKUP(1,(CM_CT[Contract Number Customer]=CM_CT[[#This Row],[Contract Number Customer]])*(CM_CT[Row Type]="Header"),CM_CT[Early Termination Notice Period Mths])</f>
        <v/>
      </c>
      <c r="AP22" s="53">
        <f t="array" ref="AP22">+_xlfn.XLOOKUP(1,(CM_CT[Contract Number Customer]=CM_CT[[#This Row],[Contract Number Customer]])*(CM_CT[Row Type]="Header"),CM_CT[Duly Termination Notice Period Mths])</f>
        <v/>
      </c>
      <c r="AQ22" s="54" t="n"/>
      <c r="AR22" s="54">
        <f t="array" ref="AR22">+_xlfn.XLOOKUP(1,(CM_CT[[#This Row],[Contract Number M3]]=Next_possible_notice[Contract Number M3])*(CM_CT[[#This Row],[Rentalposition M3]]=Next_possible_notice[Rentalposition M3]),Next_possible_notice[NoticeDateCalc])</f>
        <v/>
      </c>
      <c r="AS22" s="117" t="n"/>
      <c r="AT22" s="75" t="n"/>
      <c r="AU22" s="75" t="n"/>
      <c r="AV22" s="75" t="n"/>
      <c r="AW22" s="75" t="n"/>
      <c r="AX22" s="53" t="n"/>
      <c r="AY22" s="75" t="n"/>
      <c r="AZ22" s="54" t="n"/>
      <c r="BA22" s="50">
        <f t="array" ref="BA22">+_xlfn.XLOOKUP(1,(CM_CT[Contract Number Customer]=CM_CT[[#This Row],[Contract Number Customer]])*(CM_CT[Row Type]="Header"),CM_CT[Contract Lenght Early Clause &amp; Option])</f>
        <v/>
      </c>
      <c r="BB22" s="15" t="n"/>
      <c r="BC22" s="15" t="n"/>
      <c r="BD22" s="15" t="n"/>
      <c r="BE22" s="15" t="n"/>
      <c r="BF22" s="15" t="n"/>
      <c r="BG22" s="15" t="n"/>
      <c r="BH22" s="24" t="n"/>
      <c r="BI22" s="10" t="n"/>
      <c r="BJ22" s="118" t="n"/>
      <c r="BK22" s="24" t="n"/>
      <c r="BL22" s="54">
        <f>+_xlfn.XLOOKUP(CM_CT[[#This Row],[Wagon Number]],Next_possible_notice[Wagon Number],Next_possible_notice[Renewal Process StartDate])</f>
        <v/>
      </c>
      <c r="BM22" s="24" t="n"/>
      <c r="BN22" s="50">
        <f t="array" ref="BN22">+_xlfn.XLOOKUP(1,(CM_CT[Contract Number Customer]=CM_CT[[#This Row],[Contract Number Customer]])*(CM_CT[Row Type]="Header"),CM_CT[Contract Mileage])</f>
        <v/>
      </c>
      <c r="BO22" s="50" t="n"/>
      <c r="BP22" s="54" t="n"/>
      <c r="BQ22" s="54">
        <f t="array" ref="BQ22">+_xlfn.XLOOKUP(1,(CM_CT[Contract Number Customer]=CM_CT[[#This Row],[Contract Number Customer]])*(CM_CT[Row Type]="Header"),CM_CT[Currency])</f>
        <v/>
      </c>
      <c r="BR22" s="75">
        <f t="array" ref="BR22">+_xlfn.XLOOKUP(1,(CM_CT[Contract Number Customer]=CM_CT[[#This Row],[Contract Number Customer]])*(CM_CT[Row Type]="Header"),CM_CT[Lease Rate EUR])</f>
        <v/>
      </c>
      <c r="BS22" s="306" t="n"/>
      <c r="BT22" s="306" t="n"/>
      <c r="BU22" s="177" t="n"/>
      <c r="BV22" s="306" t="n"/>
      <c r="BW22" s="179">
        <f t="array" ref="BW22">+_xlfn.XLOOKUP(1,(Table_Mietpos[Vertragsnummer]=CM_CT[[#This Row],[Contract Number M3]])*(Table_Mietpos[Auftragspos.]=CM_CT[[#This Row],[Rentalposition M3]]),Table_Mietpos[Nettosatz/Typ])</f>
        <v/>
      </c>
      <c r="BX22" s="306" t="n"/>
      <c r="BY22" s="75" t="n"/>
      <c r="BZ22" s="75" t="n"/>
      <c r="CA22" s="75" t="n"/>
      <c r="CB22" s="75" t="n"/>
      <c r="CC22" s="75" t="n"/>
      <c r="CD22" s="307" t="n"/>
      <c r="CE22" s="307" t="n"/>
      <c r="CF22" s="307" t="n"/>
      <c r="CG22" s="307" t="n"/>
      <c r="CH22" s="28" t="n"/>
      <c r="CI22" s="28" t="n"/>
      <c r="CJ22" s="28" t="n"/>
      <c r="CK22" s="186" t="n"/>
      <c r="CL22" s="307" t="n"/>
      <c r="CM22" s="306" t="n"/>
      <c r="CN22" s="12" t="n"/>
      <c r="CO22" s="20" t="n"/>
      <c r="CP22" s="142" t="n"/>
      <c r="CQ22" s="142" t="n"/>
      <c r="CR22" s="142" t="n"/>
      <c r="CS22" s="20" t="n"/>
    </row>
    <row r="23">
      <c r="B23" s="11" t="n"/>
      <c r="C23" s="14" t="inlineStr">
        <is>
          <t>V700010</t>
        </is>
      </c>
      <c r="D23" s="10" t="n"/>
      <c r="E23" s="15">
        <f t="array" ref="E23">+_xlfn.XLOOKUP(1,(CM_CT[Contract Number M3]=CM_CT[[#This Row],[Contract Number M3]])*(CM_CT[Row Type]="Header"),CM_CT[Contract Number Customer])</f>
        <v/>
      </c>
      <c r="F23" s="10" t="n">
        <v>1</v>
      </c>
      <c r="G23" s="10" t="inlineStr">
        <is>
          <t>Wagon</t>
        </is>
      </c>
      <c r="H23" s="10" t="n">
        <v>18</v>
      </c>
      <c r="I23" s="73">
        <f t="array" ref="I23">+_xlfn.XLOOKUP(1,(Table_Mietpos[Vertragsnummer]=CM[[#This Row],[Contract Number M3]])*(Table_Mietpos[Auftragspos.]=CM[[#This Row],[Rentalposition M3]]),Table_Mietpos[ChNr])</f>
        <v/>
      </c>
      <c r="J23" s="72">
        <f t="array" ref="J23">+_xlfn.XLOOKUP(1,(CM_CT[Contract Number Customer]=CM_CT[[#This Row],[Contract Number Customer]])*(CM_CT[Row Type]="Header"),CM_CT[Customer])</f>
        <v/>
      </c>
      <c r="K23" s="51" t="n"/>
      <c r="L23" s="51" t="n"/>
      <c r="M23" s="15">
        <f t="array" ref="M23">+_xlfn.XLOOKUP(1,(CM_CT[Contract Number Customer]=CM_CT[[#This Row],[Contract Number Customer]])*(CM_CT[Row Type]="Header"),CM_CT[Sales Manager])</f>
        <v/>
      </c>
      <c r="N23" s="15">
        <f t="array" ref="N23">+_xlfn.XLOOKUP(1,(CM_CT[Contract Number Customer]=CM_CT[[#This Row],[Contract Number Customer]])*(CM_CT[Row Type]="Header"),CM_CT[Wagon Type])</f>
        <v/>
      </c>
      <c r="O23" s="10" t="n">
        <v>1</v>
      </c>
      <c r="P23" s="10" t="n"/>
      <c r="Q23" s="10" t="n"/>
      <c r="R23" s="10" t="n">
        <v>1</v>
      </c>
      <c r="S23" s="10" t="n"/>
      <c r="T23" s="10" t="n">
        <v>1</v>
      </c>
      <c r="U23" s="15">
        <f>+IF(CM_CT[[#This Row],[Contract Status]]&lt;&gt;"ended",1,0)</f>
        <v/>
      </c>
      <c r="V23" s="15" t="n"/>
      <c r="W23" s="15">
        <f t="array" ref="W23">_xlfn.XLOOKUP(1,(CM_CT[Contract Number Customer]=$E22)*(CM_CT[Delivery Batch]=$F22)*(CM_CT[Row Type]="Batch"),CM_CT[Contract Flex])</f>
        <v/>
      </c>
      <c r="X23" s="54">
        <f t="array" ref="X23">_xlfn.XLOOKUP(1,(CM_CT[Contract Number Customer]=$E22)*(CM_CT[Delivery Batch]=$F22)*(CM_CT[Row Type]="Batch"),CM_CT[Flex StartDate])</f>
        <v/>
      </c>
      <c r="Y23" s="54">
        <f t="array" ref="Y23">_xlfn.XLOOKUP(1,(CM_CT[Contract Number Customer]=$E22)*(CM_CT[Delivery Batch]=$F22)*(CM_CT[Row Type]="Batch"),CM_CT[Flex EndDate])</f>
        <v/>
      </c>
      <c r="Z23" s="15">
        <f t="array" ref="Z23">_xlfn.XLOOKUP(1,(CM_CT[Contract Number Customer]=$E22)*(CM_CT[Delivery Batch]=$F22)*(CM_CT[Row Type]="Batch"),CM_CT[Contract Status])</f>
        <v/>
      </c>
      <c r="AA23" s="15" t="n"/>
      <c r="AB23" s="74" t="n"/>
      <c r="AC23" s="74" t="n"/>
      <c r="AD23" s="131">
        <f t="array" ref="AD23">+_xlfn.XLOOKUP(1,(Table_Mietpos[Vertragsnummer]=CM_CT[[#This Row],[Contract Number M3]])*(Table_Mietpos[Auftragspos.]=CM_CT[[#This Row],[Rentalposition M3]]),Table_Mietpos[Gueltig_ab])</f>
        <v/>
      </c>
      <c r="AE23" s="131">
        <f t="array" ref="AE23">+_xlfn.XLOOKUP(1,(Table_Mietpos[Vertragsnummer]=CM_CT[[#This Row],[Contract Number M3]])*(Table_Mietpos[Auftragspos.]=CM_CT[[#This Row],[Rentalposition M3]]),Table_Mietpos[Gueltig_bis])</f>
        <v/>
      </c>
      <c r="AF23" s="50">
        <f t="array" ref="AF23">+_xlfn.XLOOKUP(1,(CM_CT[Contract Number Customer]=CM_CT[[#This Row],[Contract Number Customer]])*(CM_CT[Row Type]="Header"),CM_CT[Contract Lenght Initial])</f>
        <v/>
      </c>
      <c r="AG23" s="136">
        <f>+CM_CT[[#This Row],[Rental EndDate]]</f>
        <v/>
      </c>
      <c r="AH23" s="305" t="n"/>
      <c r="AI23" s="305" t="n"/>
      <c r="AJ23" s="305" t="n"/>
      <c r="AK23" s="53" t="n"/>
      <c r="AL23" s="15">
        <f t="array" ref="AL23">+_xlfn.XLOOKUP(1,(CM_CT[Contract Number Customer]=CM_CT[[#This Row],[Contract Number Customer]])*(CM_CT[Row Type]="Header"),CM_CT[Early Termination Category])</f>
        <v/>
      </c>
      <c r="AM23" s="136">
        <f t="array" ref="AM23">_xlfn.XLOOKUP(1,(CM_CT[Contract Number Customer]=$E22)*(CM_CT[Delivery Batch]=$F22)*(CM_CT[Row Type]="Batch"),CM_CT[Early Termination cut-off date1])</f>
        <v/>
      </c>
      <c r="AN23" s="136">
        <f t="array" ref="AN23">_xlfn.XLOOKUP(1,(CM_CT[Contract Number Customer]=$E22)*(CM_CT[Delivery Batch]=$F22)*(CM_CT[Row Type]="Batch"),CM_CT[Early Termination cut-off date2])</f>
        <v/>
      </c>
      <c r="AO23" s="53">
        <f t="array" ref="AO23">+_xlfn.XLOOKUP(1,(CM_CT[Contract Number Customer]=CM_CT[[#This Row],[Contract Number Customer]])*(CM_CT[Row Type]="Header"),CM_CT[Early Termination Notice Period Mths])</f>
        <v/>
      </c>
      <c r="AP23" s="53">
        <f t="array" ref="AP23">+_xlfn.XLOOKUP(1,(CM_CT[Contract Number Customer]=CM_CT[[#This Row],[Contract Number Customer]])*(CM_CT[Row Type]="Header"),CM_CT[Duly Termination Notice Period Mths])</f>
        <v/>
      </c>
      <c r="AQ23" s="54" t="n"/>
      <c r="AR23" s="54">
        <f t="array" ref="AR23">+_xlfn.XLOOKUP(1,(CM_CT[[#This Row],[Contract Number M3]]=Next_possible_notice[Contract Number M3])*(CM_CT[[#This Row],[Rentalposition M3]]=Next_possible_notice[Rentalposition M3]),Next_possible_notice[NoticeDateCalc])</f>
        <v/>
      </c>
      <c r="AS23" s="117" t="n"/>
      <c r="AT23" s="75" t="n"/>
      <c r="AU23" s="75" t="n"/>
      <c r="AV23" s="75" t="n"/>
      <c r="AW23" s="75" t="n"/>
      <c r="AX23" s="53" t="n"/>
      <c r="AY23" s="75" t="n"/>
      <c r="AZ23" s="54" t="n"/>
      <c r="BA23" s="50">
        <f t="array" ref="BA23">+_xlfn.XLOOKUP(1,(CM_CT[Contract Number Customer]=CM_CT[[#This Row],[Contract Number Customer]])*(CM_CT[Row Type]="Header"),CM_CT[Contract Lenght Early Clause &amp; Option])</f>
        <v/>
      </c>
      <c r="BB23" s="15" t="n"/>
      <c r="BC23" s="15" t="n"/>
      <c r="BD23" s="15" t="n"/>
      <c r="BE23" s="15" t="n"/>
      <c r="BF23" s="15" t="n"/>
      <c r="BG23" s="15" t="n"/>
      <c r="BH23" s="24" t="n"/>
      <c r="BI23" s="10" t="n"/>
      <c r="BJ23" s="118" t="n"/>
      <c r="BK23" s="24" t="n"/>
      <c r="BL23" s="54">
        <f>+_xlfn.XLOOKUP(CM_CT[[#This Row],[Wagon Number]],Next_possible_notice[Wagon Number],Next_possible_notice[Renewal Process StartDate])</f>
        <v/>
      </c>
      <c r="BM23" s="24" t="n"/>
      <c r="BN23" s="50">
        <f t="array" ref="BN23">+_xlfn.XLOOKUP(1,(CM_CT[Contract Number Customer]=CM_CT[[#This Row],[Contract Number Customer]])*(CM_CT[Row Type]="Header"),CM_CT[Contract Mileage])</f>
        <v/>
      </c>
      <c r="BO23" s="50" t="n"/>
      <c r="BP23" s="54" t="n"/>
      <c r="BQ23" s="54">
        <f t="array" ref="BQ23">+_xlfn.XLOOKUP(1,(CM_CT[Contract Number Customer]=CM_CT[[#This Row],[Contract Number Customer]])*(CM_CT[Row Type]="Header"),CM_CT[Currency])</f>
        <v/>
      </c>
      <c r="BR23" s="75">
        <f t="array" ref="BR23">+_xlfn.XLOOKUP(1,(CM_CT[Contract Number Customer]=CM_CT[[#This Row],[Contract Number Customer]])*(CM_CT[Row Type]="Header"),CM_CT[Lease Rate EUR])</f>
        <v/>
      </c>
      <c r="BS23" s="306" t="n"/>
      <c r="BT23" s="306" t="n"/>
      <c r="BU23" s="177" t="n"/>
      <c r="BV23" s="306" t="n"/>
      <c r="BW23" s="179">
        <f t="array" ref="BW23">+_xlfn.XLOOKUP(1,(Table_Mietpos[Vertragsnummer]=CM_CT[[#This Row],[Contract Number M3]])*(Table_Mietpos[Auftragspos.]=CM_CT[[#This Row],[Rentalposition M3]]),Table_Mietpos[Nettosatz/Typ])</f>
        <v/>
      </c>
      <c r="BX23" s="306" t="n"/>
      <c r="BY23" s="75" t="n"/>
      <c r="BZ23" s="75" t="n"/>
      <c r="CA23" s="75" t="n"/>
      <c r="CB23" s="75" t="n"/>
      <c r="CC23" s="75" t="n"/>
      <c r="CD23" s="307" t="n"/>
      <c r="CE23" s="307" t="n"/>
      <c r="CF23" s="307" t="n"/>
      <c r="CG23" s="307" t="n"/>
      <c r="CH23" s="28" t="n"/>
      <c r="CI23" s="28" t="n"/>
      <c r="CJ23" s="28" t="n"/>
      <c r="CK23" s="186" t="n"/>
      <c r="CL23" s="307" t="n"/>
      <c r="CM23" s="306" t="n"/>
      <c r="CN23" s="12" t="n"/>
      <c r="CO23" s="20" t="n"/>
      <c r="CP23" s="142" t="n"/>
      <c r="CQ23" s="142" t="n"/>
      <c r="CR23" s="142" t="n"/>
      <c r="CS23" s="20" t="n"/>
    </row>
    <row r="24">
      <c r="B24" s="11" t="n"/>
      <c r="C24" s="14" t="inlineStr">
        <is>
          <t>V700010</t>
        </is>
      </c>
      <c r="D24" s="10" t="n"/>
      <c r="E24" s="15">
        <f t="array" ref="E24">+_xlfn.XLOOKUP(1,(CM_CT[Contract Number M3]=CM_CT[[#This Row],[Contract Number M3]])*(CM_CT[Row Type]="Header"),CM_CT[Contract Number Customer])</f>
        <v/>
      </c>
      <c r="F24" s="10" t="n">
        <v>1</v>
      </c>
      <c r="G24" s="10" t="inlineStr">
        <is>
          <t>Wagon</t>
        </is>
      </c>
      <c r="H24" s="10" t="n">
        <v>19</v>
      </c>
      <c r="I24" s="73">
        <f t="array" ref="I24">+_xlfn.XLOOKUP(1,(Table_Mietpos[Vertragsnummer]=CM[[#This Row],[Contract Number M3]])*(Table_Mietpos[Auftragspos.]=CM[[#This Row],[Rentalposition M3]]),Table_Mietpos[ChNr])</f>
        <v/>
      </c>
      <c r="J24" s="72">
        <f t="array" ref="J24">+_xlfn.XLOOKUP(1,(CM_CT[Contract Number Customer]=CM_CT[[#This Row],[Contract Number Customer]])*(CM_CT[Row Type]="Header"),CM_CT[Customer])</f>
        <v/>
      </c>
      <c r="K24" s="51" t="n"/>
      <c r="L24" s="51" t="n"/>
      <c r="M24" s="15">
        <f t="array" ref="M24">+_xlfn.XLOOKUP(1,(CM_CT[Contract Number Customer]=CM_CT[[#This Row],[Contract Number Customer]])*(CM_CT[Row Type]="Header"),CM_CT[Sales Manager])</f>
        <v/>
      </c>
      <c r="N24" s="15">
        <f t="array" ref="N24">+_xlfn.XLOOKUP(1,(CM_CT[Contract Number Customer]=CM_CT[[#This Row],[Contract Number Customer]])*(CM_CT[Row Type]="Header"),CM_CT[Wagon Type])</f>
        <v/>
      </c>
      <c r="O24" s="10" t="n">
        <v>1</v>
      </c>
      <c r="P24" s="10" t="n"/>
      <c r="Q24" s="10" t="n"/>
      <c r="R24" s="10" t="n">
        <v>1</v>
      </c>
      <c r="S24" s="10" t="n"/>
      <c r="T24" s="10" t="n">
        <v>1</v>
      </c>
      <c r="U24" s="15">
        <f>+IF(CM_CT[[#This Row],[Contract Status]]&lt;&gt;"ended",1,0)</f>
        <v/>
      </c>
      <c r="V24" s="15" t="n"/>
      <c r="W24" s="15">
        <f t="array" ref="W24">_xlfn.XLOOKUP(1,(CM_CT[Contract Number Customer]=$E23)*(CM_CT[Delivery Batch]=$F23)*(CM_CT[Row Type]="Batch"),CM_CT[Contract Flex])</f>
        <v/>
      </c>
      <c r="X24" s="54">
        <f t="array" ref="X24">_xlfn.XLOOKUP(1,(CM_CT[Contract Number Customer]=$E23)*(CM_CT[Delivery Batch]=$F23)*(CM_CT[Row Type]="Batch"),CM_CT[Flex StartDate])</f>
        <v/>
      </c>
      <c r="Y24" s="54">
        <f t="array" ref="Y24">_xlfn.XLOOKUP(1,(CM_CT[Contract Number Customer]=$E23)*(CM_CT[Delivery Batch]=$F23)*(CM_CT[Row Type]="Batch"),CM_CT[Flex EndDate])</f>
        <v/>
      </c>
      <c r="Z24" s="15">
        <f t="array" ref="Z24">_xlfn.XLOOKUP(1,(CM_CT[Contract Number Customer]=$E23)*(CM_CT[Delivery Batch]=$F23)*(CM_CT[Row Type]="Batch"),CM_CT[Contract Status])</f>
        <v/>
      </c>
      <c r="AA24" s="15" t="n"/>
      <c r="AB24" s="74" t="n"/>
      <c r="AC24" s="74" t="n"/>
      <c r="AD24" s="131">
        <f t="array" ref="AD24">+_xlfn.XLOOKUP(1,(Table_Mietpos[Vertragsnummer]=CM_CT[[#This Row],[Contract Number M3]])*(Table_Mietpos[Auftragspos.]=CM_CT[[#This Row],[Rentalposition M3]]),Table_Mietpos[Gueltig_ab])</f>
        <v/>
      </c>
      <c r="AE24" s="131">
        <f t="array" ref="AE24">+_xlfn.XLOOKUP(1,(Table_Mietpos[Vertragsnummer]=CM_CT[[#This Row],[Contract Number M3]])*(Table_Mietpos[Auftragspos.]=CM_CT[[#This Row],[Rentalposition M3]]),Table_Mietpos[Gueltig_bis])</f>
        <v/>
      </c>
      <c r="AF24" s="50">
        <f t="array" ref="AF24">+_xlfn.XLOOKUP(1,(CM_CT[Contract Number Customer]=CM_CT[[#This Row],[Contract Number Customer]])*(CM_CT[Row Type]="Header"),CM_CT[Contract Lenght Initial])</f>
        <v/>
      </c>
      <c r="AG24" s="136">
        <f>+CM_CT[[#This Row],[Rental EndDate]]</f>
        <v/>
      </c>
      <c r="AH24" s="305" t="n"/>
      <c r="AI24" s="305" t="n"/>
      <c r="AJ24" s="305" t="n"/>
      <c r="AK24" s="53" t="n"/>
      <c r="AL24" s="15">
        <f t="array" ref="AL24">+_xlfn.XLOOKUP(1,(CM_CT[Contract Number Customer]=CM_CT[[#This Row],[Contract Number Customer]])*(CM_CT[Row Type]="Header"),CM_CT[Early Termination Category])</f>
        <v/>
      </c>
      <c r="AM24" s="136">
        <f t="array" ref="AM24">_xlfn.XLOOKUP(1,(CM_CT[Contract Number Customer]=$E23)*(CM_CT[Delivery Batch]=$F23)*(CM_CT[Row Type]="Batch"),CM_CT[Early Termination cut-off date1])</f>
        <v/>
      </c>
      <c r="AN24" s="136">
        <f t="array" ref="AN24">_xlfn.XLOOKUP(1,(CM_CT[Contract Number Customer]=$E23)*(CM_CT[Delivery Batch]=$F23)*(CM_CT[Row Type]="Batch"),CM_CT[Early Termination cut-off date2])</f>
        <v/>
      </c>
      <c r="AO24" s="53">
        <f t="array" ref="AO24">+_xlfn.XLOOKUP(1,(CM_CT[Contract Number Customer]=CM_CT[[#This Row],[Contract Number Customer]])*(CM_CT[Row Type]="Header"),CM_CT[Early Termination Notice Period Mths])</f>
        <v/>
      </c>
      <c r="AP24" s="53">
        <f t="array" ref="AP24">+_xlfn.XLOOKUP(1,(CM_CT[Contract Number Customer]=CM_CT[[#This Row],[Contract Number Customer]])*(CM_CT[Row Type]="Header"),CM_CT[Duly Termination Notice Period Mths])</f>
        <v/>
      </c>
      <c r="AQ24" s="54" t="n"/>
      <c r="AR24" s="54">
        <f t="array" ref="AR24">+_xlfn.XLOOKUP(1,(CM_CT[[#This Row],[Contract Number M3]]=Next_possible_notice[Contract Number M3])*(CM_CT[[#This Row],[Rentalposition M3]]=Next_possible_notice[Rentalposition M3]),Next_possible_notice[NoticeDateCalc])</f>
        <v/>
      </c>
      <c r="AS24" s="117" t="n"/>
      <c r="AT24" s="75" t="n"/>
      <c r="AU24" s="75" t="n"/>
      <c r="AV24" s="75" t="n"/>
      <c r="AW24" s="75" t="n"/>
      <c r="AX24" s="53" t="n"/>
      <c r="AY24" s="75" t="n"/>
      <c r="AZ24" s="54" t="n"/>
      <c r="BA24" s="50">
        <f t="array" ref="BA24">+_xlfn.XLOOKUP(1,(CM_CT[Contract Number Customer]=CM_CT[[#This Row],[Contract Number Customer]])*(CM_CT[Row Type]="Header"),CM_CT[Contract Lenght Early Clause &amp; Option])</f>
        <v/>
      </c>
      <c r="BB24" s="15" t="n"/>
      <c r="BC24" s="15" t="n"/>
      <c r="BD24" s="15" t="n"/>
      <c r="BE24" s="15" t="n"/>
      <c r="BF24" s="15" t="n"/>
      <c r="BG24" s="15" t="n"/>
      <c r="BH24" s="24" t="n"/>
      <c r="BI24" s="10" t="n"/>
      <c r="BJ24" s="118" t="n"/>
      <c r="BK24" s="24" t="n"/>
      <c r="BL24" s="54">
        <f>+_xlfn.XLOOKUP(CM_CT[[#This Row],[Wagon Number]],Next_possible_notice[Wagon Number],Next_possible_notice[Renewal Process StartDate])</f>
        <v/>
      </c>
      <c r="BM24" s="24" t="n"/>
      <c r="BN24" s="50">
        <f t="array" ref="BN24">+_xlfn.XLOOKUP(1,(CM_CT[Contract Number Customer]=CM_CT[[#This Row],[Contract Number Customer]])*(CM_CT[Row Type]="Header"),CM_CT[Contract Mileage])</f>
        <v/>
      </c>
      <c r="BO24" s="50" t="n"/>
      <c r="BP24" s="54" t="n"/>
      <c r="BQ24" s="54">
        <f t="array" ref="BQ24">+_xlfn.XLOOKUP(1,(CM_CT[Contract Number Customer]=CM_CT[[#This Row],[Contract Number Customer]])*(CM_CT[Row Type]="Header"),CM_CT[Currency])</f>
        <v/>
      </c>
      <c r="BR24" s="75">
        <f t="array" ref="BR24">+_xlfn.XLOOKUP(1,(CM_CT[Contract Number Customer]=CM_CT[[#This Row],[Contract Number Customer]])*(CM_CT[Row Type]="Header"),CM_CT[Lease Rate EUR])</f>
        <v/>
      </c>
      <c r="BS24" s="306" t="n"/>
      <c r="BT24" s="306" t="n"/>
      <c r="BU24" s="177" t="n"/>
      <c r="BV24" s="306" t="n"/>
      <c r="BW24" s="179">
        <f t="array" ref="BW24">+_xlfn.XLOOKUP(1,(Table_Mietpos[Vertragsnummer]=CM_CT[[#This Row],[Contract Number M3]])*(Table_Mietpos[Auftragspos.]=CM_CT[[#This Row],[Rentalposition M3]]),Table_Mietpos[Nettosatz/Typ])</f>
        <v/>
      </c>
      <c r="BX24" s="306" t="n"/>
      <c r="BY24" s="75" t="n"/>
      <c r="BZ24" s="75" t="n"/>
      <c r="CA24" s="75" t="n"/>
      <c r="CB24" s="75" t="n"/>
      <c r="CC24" s="75" t="n"/>
      <c r="CD24" s="307" t="n"/>
      <c r="CE24" s="307" t="n"/>
      <c r="CF24" s="307" t="n"/>
      <c r="CG24" s="307" t="n"/>
      <c r="CH24" s="28" t="n"/>
      <c r="CI24" s="28" t="n"/>
      <c r="CJ24" s="28" t="n"/>
      <c r="CK24" s="186" t="n"/>
      <c r="CL24" s="307" t="n"/>
      <c r="CM24" s="306" t="n"/>
      <c r="CN24" s="12" t="n"/>
      <c r="CO24" s="20" t="n"/>
      <c r="CP24" s="142" t="n"/>
      <c r="CQ24" s="142" t="n"/>
      <c r="CR24" s="142" t="n"/>
      <c r="CS24" s="20" t="n"/>
    </row>
    <row r="25">
      <c r="B25" s="11" t="n"/>
      <c r="C25" s="14" t="inlineStr">
        <is>
          <t>V700010</t>
        </is>
      </c>
      <c r="D25" s="10" t="n"/>
      <c r="E25" s="15">
        <f t="array" ref="E25">+_xlfn.XLOOKUP(1,(CM_CT[Contract Number M3]=CM_CT[[#This Row],[Contract Number M3]])*(CM_CT[Row Type]="Header"),CM_CT[Contract Number Customer])</f>
        <v/>
      </c>
      <c r="F25" s="10" t="n">
        <v>1</v>
      </c>
      <c r="G25" s="10" t="inlineStr">
        <is>
          <t>Wagon</t>
        </is>
      </c>
      <c r="H25" s="10" t="n">
        <v>20</v>
      </c>
      <c r="I25" s="73">
        <f t="array" ref="I25">+_xlfn.XLOOKUP(1,(Table_Mietpos[Vertragsnummer]=CM[[#This Row],[Contract Number M3]])*(Table_Mietpos[Auftragspos.]=CM[[#This Row],[Rentalposition M3]]),Table_Mietpos[ChNr])</f>
        <v/>
      </c>
      <c r="J25" s="72">
        <f t="array" ref="J25">+_xlfn.XLOOKUP(1,(CM_CT[Contract Number Customer]=CM_CT[[#This Row],[Contract Number Customer]])*(CM_CT[Row Type]="Header"),CM_CT[Customer])</f>
        <v/>
      </c>
      <c r="K25" s="51" t="n"/>
      <c r="L25" s="51" t="n"/>
      <c r="M25" s="15">
        <f t="array" ref="M25">+_xlfn.XLOOKUP(1,(CM_CT[Contract Number Customer]=CM_CT[[#This Row],[Contract Number Customer]])*(CM_CT[Row Type]="Header"),CM_CT[Sales Manager])</f>
        <v/>
      </c>
      <c r="N25" s="15">
        <f t="array" ref="N25">+_xlfn.XLOOKUP(1,(CM_CT[Contract Number Customer]=CM_CT[[#This Row],[Contract Number Customer]])*(CM_CT[Row Type]="Header"),CM_CT[Wagon Type])</f>
        <v/>
      </c>
      <c r="O25" s="10" t="n">
        <v>1</v>
      </c>
      <c r="P25" s="10" t="n"/>
      <c r="Q25" s="10" t="n"/>
      <c r="R25" s="10" t="n">
        <v>1</v>
      </c>
      <c r="S25" s="10" t="n"/>
      <c r="T25" s="10" t="n">
        <v>1</v>
      </c>
      <c r="U25" s="15">
        <f>+IF(CM_CT[[#This Row],[Contract Status]]&lt;&gt;"ended",1,0)</f>
        <v/>
      </c>
      <c r="V25" s="15" t="n"/>
      <c r="W25" s="15">
        <f t="array" ref="W25">_xlfn.XLOOKUP(1,(CM_CT[Contract Number Customer]=$E24)*(CM_CT[Delivery Batch]=$F24)*(CM_CT[Row Type]="Batch"),CM_CT[Contract Flex])</f>
        <v/>
      </c>
      <c r="X25" s="54">
        <f t="array" ref="X25">_xlfn.XLOOKUP(1,(CM_CT[Contract Number Customer]=$E24)*(CM_CT[Delivery Batch]=$F24)*(CM_CT[Row Type]="Batch"),CM_CT[Flex StartDate])</f>
        <v/>
      </c>
      <c r="Y25" s="54">
        <f t="array" ref="Y25">_xlfn.XLOOKUP(1,(CM_CT[Contract Number Customer]=$E24)*(CM_CT[Delivery Batch]=$F24)*(CM_CT[Row Type]="Batch"),CM_CT[Flex EndDate])</f>
        <v/>
      </c>
      <c r="Z25" s="15">
        <f t="array" ref="Z25">_xlfn.XLOOKUP(1,(CM_CT[Contract Number Customer]=$E24)*(CM_CT[Delivery Batch]=$F24)*(CM_CT[Row Type]="Batch"),CM_CT[Contract Status])</f>
        <v/>
      </c>
      <c r="AA25" s="15" t="n"/>
      <c r="AB25" s="74" t="n"/>
      <c r="AC25" s="74" t="n"/>
      <c r="AD25" s="131">
        <f t="array" ref="AD25">+_xlfn.XLOOKUP(1,(Table_Mietpos[Vertragsnummer]=CM_CT[[#This Row],[Contract Number M3]])*(Table_Mietpos[Auftragspos.]=CM_CT[[#This Row],[Rentalposition M3]]),Table_Mietpos[Gueltig_ab])</f>
        <v/>
      </c>
      <c r="AE25" s="131">
        <f t="array" ref="AE25">+_xlfn.XLOOKUP(1,(Table_Mietpos[Vertragsnummer]=CM_CT[[#This Row],[Contract Number M3]])*(Table_Mietpos[Auftragspos.]=CM_CT[[#This Row],[Rentalposition M3]]),Table_Mietpos[Gueltig_bis])</f>
        <v/>
      </c>
      <c r="AF25" s="50">
        <f t="array" ref="AF25">+_xlfn.XLOOKUP(1,(CM_CT[Contract Number Customer]=CM_CT[[#This Row],[Contract Number Customer]])*(CM_CT[Row Type]="Header"),CM_CT[Contract Lenght Initial])</f>
        <v/>
      </c>
      <c r="AG25" s="136">
        <f>+CM_CT[[#This Row],[Rental EndDate]]</f>
        <v/>
      </c>
      <c r="AH25" s="305" t="n"/>
      <c r="AI25" s="305" t="n"/>
      <c r="AJ25" s="305" t="n"/>
      <c r="AK25" s="53" t="n"/>
      <c r="AL25" s="15">
        <f t="array" ref="AL25">+_xlfn.XLOOKUP(1,(CM_CT[Contract Number Customer]=CM_CT[[#This Row],[Contract Number Customer]])*(CM_CT[Row Type]="Header"),CM_CT[Early Termination Category])</f>
        <v/>
      </c>
      <c r="AM25" s="136">
        <f t="array" ref="AM25">_xlfn.XLOOKUP(1,(CM_CT[Contract Number Customer]=$E24)*(CM_CT[Delivery Batch]=$F24)*(CM_CT[Row Type]="Batch"),CM_CT[Early Termination cut-off date1])</f>
        <v/>
      </c>
      <c r="AN25" s="136">
        <f t="array" ref="AN25">_xlfn.XLOOKUP(1,(CM_CT[Contract Number Customer]=$E24)*(CM_CT[Delivery Batch]=$F24)*(CM_CT[Row Type]="Batch"),CM_CT[Early Termination cut-off date2])</f>
        <v/>
      </c>
      <c r="AO25" s="53">
        <f t="array" ref="AO25">+_xlfn.XLOOKUP(1,(CM_CT[Contract Number Customer]=CM_CT[[#This Row],[Contract Number Customer]])*(CM_CT[Row Type]="Header"),CM_CT[Early Termination Notice Period Mths])</f>
        <v/>
      </c>
      <c r="AP25" s="53">
        <f t="array" ref="AP25">+_xlfn.XLOOKUP(1,(CM_CT[Contract Number Customer]=CM_CT[[#This Row],[Contract Number Customer]])*(CM_CT[Row Type]="Header"),CM_CT[Duly Termination Notice Period Mths])</f>
        <v/>
      </c>
      <c r="AQ25" s="54" t="n"/>
      <c r="AR25" s="54">
        <f t="array" ref="AR25">+_xlfn.XLOOKUP(1,(CM_CT[[#This Row],[Contract Number M3]]=Next_possible_notice[Contract Number M3])*(CM_CT[[#This Row],[Rentalposition M3]]=Next_possible_notice[Rentalposition M3]),Next_possible_notice[NoticeDateCalc])</f>
        <v/>
      </c>
      <c r="AS25" s="117" t="n"/>
      <c r="AT25" s="75" t="n"/>
      <c r="AU25" s="75" t="n"/>
      <c r="AV25" s="75" t="n"/>
      <c r="AW25" s="75" t="n"/>
      <c r="AX25" s="53" t="n"/>
      <c r="AY25" s="75" t="n"/>
      <c r="AZ25" s="54" t="n"/>
      <c r="BA25" s="50">
        <f t="array" ref="BA25">+_xlfn.XLOOKUP(1,(CM_CT[Contract Number Customer]=CM_CT[[#This Row],[Contract Number Customer]])*(CM_CT[Row Type]="Header"),CM_CT[Contract Lenght Early Clause &amp; Option])</f>
        <v/>
      </c>
      <c r="BB25" s="15" t="n"/>
      <c r="BC25" s="15" t="n"/>
      <c r="BD25" s="15" t="n"/>
      <c r="BE25" s="15" t="n"/>
      <c r="BF25" s="15" t="n"/>
      <c r="BG25" s="15" t="n"/>
      <c r="BH25" s="24" t="n"/>
      <c r="BI25" s="10" t="n"/>
      <c r="BJ25" s="118" t="n"/>
      <c r="BK25" s="24" t="n"/>
      <c r="BL25" s="54">
        <f>+_xlfn.XLOOKUP(CM_CT[[#This Row],[Wagon Number]],Next_possible_notice[Wagon Number],Next_possible_notice[Renewal Process StartDate])</f>
        <v/>
      </c>
      <c r="BM25" s="24" t="n"/>
      <c r="BN25" s="50">
        <f t="array" ref="BN25">+_xlfn.XLOOKUP(1,(CM_CT[Contract Number Customer]=CM_CT[[#This Row],[Contract Number Customer]])*(CM_CT[Row Type]="Header"),CM_CT[Contract Mileage])</f>
        <v/>
      </c>
      <c r="BO25" s="50" t="n"/>
      <c r="BP25" s="54" t="n"/>
      <c r="BQ25" s="54">
        <f t="array" ref="BQ25">+_xlfn.XLOOKUP(1,(CM_CT[Contract Number Customer]=CM_CT[[#This Row],[Contract Number Customer]])*(CM_CT[Row Type]="Header"),CM_CT[Currency])</f>
        <v/>
      </c>
      <c r="BR25" s="75">
        <f t="array" ref="BR25">+_xlfn.XLOOKUP(1,(CM_CT[Contract Number Customer]=CM_CT[[#This Row],[Contract Number Customer]])*(CM_CT[Row Type]="Header"),CM_CT[Lease Rate EUR])</f>
        <v/>
      </c>
      <c r="BS25" s="306" t="n"/>
      <c r="BT25" s="306" t="n"/>
      <c r="BU25" s="177" t="n"/>
      <c r="BV25" s="306" t="n"/>
      <c r="BW25" s="179">
        <f t="array" ref="BW25">+_xlfn.XLOOKUP(1,(Table_Mietpos[Vertragsnummer]=CM_CT[[#This Row],[Contract Number M3]])*(Table_Mietpos[Auftragspos.]=CM_CT[[#This Row],[Rentalposition M3]]),Table_Mietpos[Nettosatz/Typ])</f>
        <v/>
      </c>
      <c r="BX25" s="306" t="n"/>
      <c r="BY25" s="75" t="n"/>
      <c r="BZ25" s="75" t="n"/>
      <c r="CA25" s="75" t="n"/>
      <c r="CB25" s="75" t="n"/>
      <c r="CC25" s="75" t="n"/>
      <c r="CD25" s="307" t="n"/>
      <c r="CE25" s="307" t="n"/>
      <c r="CF25" s="307" t="n"/>
      <c r="CG25" s="307" t="n"/>
      <c r="CH25" s="28" t="n"/>
      <c r="CI25" s="28" t="n"/>
      <c r="CJ25" s="28" t="n"/>
      <c r="CK25" s="186" t="n"/>
      <c r="CL25" s="307" t="n"/>
      <c r="CM25" s="306" t="n"/>
      <c r="CN25" s="12" t="n"/>
      <c r="CO25" s="20" t="n"/>
      <c r="CP25" s="142" t="n"/>
      <c r="CQ25" s="142" t="n"/>
      <c r="CR25" s="142" t="n"/>
      <c r="CS25" s="20" t="n"/>
    </row>
    <row r="26">
      <c r="B26" s="11" t="n"/>
      <c r="C26" s="14" t="inlineStr">
        <is>
          <t>V700010</t>
        </is>
      </c>
      <c r="D26" s="10" t="n"/>
      <c r="E26" s="15">
        <f t="array" ref="E26">+_xlfn.XLOOKUP(1,(CM_CT[Contract Number M3]=CM_CT[[#This Row],[Contract Number M3]])*(CM_CT[Row Type]="Header"),CM_CT[Contract Number Customer])</f>
        <v/>
      </c>
      <c r="F26" s="10" t="n">
        <v>1</v>
      </c>
      <c r="G26" s="10" t="inlineStr">
        <is>
          <t>Wagon</t>
        </is>
      </c>
      <c r="H26" s="10" t="n">
        <v>21</v>
      </c>
      <c r="I26" s="73">
        <f t="array" ref="I26">+_xlfn.XLOOKUP(1,(Table_Mietpos[Vertragsnummer]=CM[[#This Row],[Contract Number M3]])*(Table_Mietpos[Auftragspos.]=CM[[#This Row],[Rentalposition M3]]),Table_Mietpos[ChNr])</f>
        <v/>
      </c>
      <c r="J26" s="72">
        <f t="array" ref="J26">+_xlfn.XLOOKUP(1,(CM_CT[Contract Number Customer]=CM_CT[[#This Row],[Contract Number Customer]])*(CM_CT[Row Type]="Header"),CM_CT[Customer])</f>
        <v/>
      </c>
      <c r="K26" s="51" t="n"/>
      <c r="L26" s="51" t="n"/>
      <c r="M26" s="15">
        <f t="array" ref="M26">+_xlfn.XLOOKUP(1,(CM_CT[Contract Number Customer]=CM_CT[[#This Row],[Contract Number Customer]])*(CM_CT[Row Type]="Header"),CM_CT[Sales Manager])</f>
        <v/>
      </c>
      <c r="N26" s="15">
        <f t="array" ref="N26">+_xlfn.XLOOKUP(1,(CM_CT[Contract Number Customer]=CM_CT[[#This Row],[Contract Number Customer]])*(CM_CT[Row Type]="Header"),CM_CT[Wagon Type])</f>
        <v/>
      </c>
      <c r="O26" s="10" t="n">
        <v>1</v>
      </c>
      <c r="P26" s="10" t="n"/>
      <c r="Q26" s="10" t="n"/>
      <c r="R26" s="10" t="n">
        <v>1</v>
      </c>
      <c r="S26" s="10" t="n"/>
      <c r="T26" s="10" t="n">
        <v>1</v>
      </c>
      <c r="U26" s="15">
        <f>+IF(CM_CT[[#This Row],[Contract Status]]&lt;&gt;"ended",1,0)</f>
        <v/>
      </c>
      <c r="V26" s="15" t="n"/>
      <c r="W26" s="15">
        <f t="array" ref="W26">_xlfn.XLOOKUP(1,(CM_CT[Contract Number Customer]=$E25)*(CM_CT[Delivery Batch]=$F25)*(CM_CT[Row Type]="Batch"),CM_CT[Contract Flex])</f>
        <v/>
      </c>
      <c r="X26" s="54">
        <f t="array" ref="X26">_xlfn.XLOOKUP(1,(CM_CT[Contract Number Customer]=$E25)*(CM_CT[Delivery Batch]=$F25)*(CM_CT[Row Type]="Batch"),CM_CT[Flex StartDate])</f>
        <v/>
      </c>
      <c r="Y26" s="54">
        <f t="array" ref="Y26">_xlfn.XLOOKUP(1,(CM_CT[Contract Number Customer]=$E25)*(CM_CT[Delivery Batch]=$F25)*(CM_CT[Row Type]="Batch"),CM_CT[Flex EndDate])</f>
        <v/>
      </c>
      <c r="Z26" s="15">
        <f t="array" ref="Z26">_xlfn.XLOOKUP(1,(CM_CT[Contract Number Customer]=$E25)*(CM_CT[Delivery Batch]=$F25)*(CM_CT[Row Type]="Batch"),CM_CT[Contract Status])</f>
        <v/>
      </c>
      <c r="AA26" s="15" t="n"/>
      <c r="AB26" s="74" t="n"/>
      <c r="AC26" s="74" t="n"/>
      <c r="AD26" s="131">
        <f t="array" ref="AD26">+_xlfn.XLOOKUP(1,(Table_Mietpos[Vertragsnummer]=CM_CT[[#This Row],[Contract Number M3]])*(Table_Mietpos[Auftragspos.]=CM_CT[[#This Row],[Rentalposition M3]]),Table_Mietpos[Gueltig_ab])</f>
        <v/>
      </c>
      <c r="AE26" s="131">
        <f t="array" ref="AE26">+_xlfn.XLOOKUP(1,(Table_Mietpos[Vertragsnummer]=CM_CT[[#This Row],[Contract Number M3]])*(Table_Mietpos[Auftragspos.]=CM_CT[[#This Row],[Rentalposition M3]]),Table_Mietpos[Gueltig_bis])</f>
        <v/>
      </c>
      <c r="AF26" s="50">
        <f t="array" ref="AF26">+_xlfn.XLOOKUP(1,(CM_CT[Contract Number Customer]=CM_CT[[#This Row],[Contract Number Customer]])*(CM_CT[Row Type]="Header"),CM_CT[Contract Lenght Initial])</f>
        <v/>
      </c>
      <c r="AG26" s="136">
        <f>+CM_CT[[#This Row],[Rental EndDate]]</f>
        <v/>
      </c>
      <c r="AH26" s="305" t="n"/>
      <c r="AI26" s="305" t="n"/>
      <c r="AJ26" s="305" t="n"/>
      <c r="AK26" s="53" t="n"/>
      <c r="AL26" s="15">
        <f t="array" ref="AL26">+_xlfn.XLOOKUP(1,(CM_CT[Contract Number Customer]=CM_CT[[#This Row],[Contract Number Customer]])*(CM_CT[Row Type]="Header"),CM_CT[Early Termination Category])</f>
        <v/>
      </c>
      <c r="AM26" s="136">
        <f t="array" ref="AM26">_xlfn.XLOOKUP(1,(CM_CT[Contract Number Customer]=$E25)*(CM_CT[Delivery Batch]=$F25)*(CM_CT[Row Type]="Batch"),CM_CT[Early Termination cut-off date1])</f>
        <v/>
      </c>
      <c r="AN26" s="136">
        <f t="array" ref="AN26">_xlfn.XLOOKUP(1,(CM_CT[Contract Number Customer]=$E25)*(CM_CT[Delivery Batch]=$F25)*(CM_CT[Row Type]="Batch"),CM_CT[Early Termination cut-off date2])</f>
        <v/>
      </c>
      <c r="AO26" s="53">
        <f t="array" ref="AO26">+_xlfn.XLOOKUP(1,(CM_CT[Contract Number Customer]=CM_CT[[#This Row],[Contract Number Customer]])*(CM_CT[Row Type]="Header"),CM_CT[Early Termination Notice Period Mths])</f>
        <v/>
      </c>
      <c r="AP26" s="53">
        <f t="array" ref="AP26">+_xlfn.XLOOKUP(1,(CM_CT[Contract Number Customer]=CM_CT[[#This Row],[Contract Number Customer]])*(CM_CT[Row Type]="Header"),CM_CT[Duly Termination Notice Period Mths])</f>
        <v/>
      </c>
      <c r="AQ26" s="54" t="n"/>
      <c r="AR26" s="54">
        <f t="array" ref="AR26">+_xlfn.XLOOKUP(1,(CM_CT[[#This Row],[Contract Number M3]]=Next_possible_notice[Contract Number M3])*(CM_CT[[#This Row],[Rentalposition M3]]=Next_possible_notice[Rentalposition M3]),Next_possible_notice[NoticeDateCalc])</f>
        <v/>
      </c>
      <c r="AS26" s="117" t="n"/>
      <c r="AT26" s="75" t="n"/>
      <c r="AU26" s="75" t="n"/>
      <c r="AV26" s="75" t="n"/>
      <c r="AW26" s="75" t="n"/>
      <c r="AX26" s="53" t="n"/>
      <c r="AY26" s="75" t="n"/>
      <c r="AZ26" s="54" t="n"/>
      <c r="BA26" s="50">
        <f t="array" ref="BA26">+_xlfn.XLOOKUP(1,(CM_CT[Contract Number Customer]=CM_CT[[#This Row],[Contract Number Customer]])*(CM_CT[Row Type]="Header"),CM_CT[Contract Lenght Early Clause &amp; Option])</f>
        <v/>
      </c>
      <c r="BB26" s="15" t="n"/>
      <c r="BC26" s="15" t="n"/>
      <c r="BD26" s="15" t="n"/>
      <c r="BE26" s="15" t="n"/>
      <c r="BF26" s="15" t="n"/>
      <c r="BG26" s="15" t="n"/>
      <c r="BH26" s="24" t="n"/>
      <c r="BI26" s="10" t="n"/>
      <c r="BJ26" s="118" t="n"/>
      <c r="BK26" s="24" t="n"/>
      <c r="BL26" s="54">
        <f>+_xlfn.XLOOKUP(CM_CT[[#This Row],[Wagon Number]],Next_possible_notice[Wagon Number],Next_possible_notice[Renewal Process StartDate])</f>
        <v/>
      </c>
      <c r="BM26" s="24" t="n"/>
      <c r="BN26" s="50">
        <f t="array" ref="BN26">+_xlfn.XLOOKUP(1,(CM_CT[Contract Number Customer]=CM_CT[[#This Row],[Contract Number Customer]])*(CM_CT[Row Type]="Header"),CM_CT[Contract Mileage])</f>
        <v/>
      </c>
      <c r="BO26" s="50" t="n"/>
      <c r="BP26" s="54" t="n"/>
      <c r="BQ26" s="54">
        <f t="array" ref="BQ26">+_xlfn.XLOOKUP(1,(CM_CT[Contract Number Customer]=CM_CT[[#This Row],[Contract Number Customer]])*(CM_CT[Row Type]="Header"),CM_CT[Currency])</f>
        <v/>
      </c>
      <c r="BR26" s="75">
        <f t="array" ref="BR26">+_xlfn.XLOOKUP(1,(CM_CT[Contract Number Customer]=CM_CT[[#This Row],[Contract Number Customer]])*(CM_CT[Row Type]="Header"),CM_CT[Lease Rate EUR])</f>
        <v/>
      </c>
      <c r="BS26" s="306" t="n"/>
      <c r="BT26" s="306" t="n"/>
      <c r="BU26" s="177" t="n"/>
      <c r="BV26" s="306" t="n"/>
      <c r="BW26" s="179">
        <f t="array" ref="BW26">+_xlfn.XLOOKUP(1,(Table_Mietpos[Vertragsnummer]=CM_CT[[#This Row],[Contract Number M3]])*(Table_Mietpos[Auftragspos.]=CM_CT[[#This Row],[Rentalposition M3]]),Table_Mietpos[Nettosatz/Typ])</f>
        <v/>
      </c>
      <c r="BX26" s="306" t="n"/>
      <c r="BY26" s="75" t="n"/>
      <c r="BZ26" s="75" t="n"/>
      <c r="CA26" s="75" t="n"/>
      <c r="CB26" s="75" t="n"/>
      <c r="CC26" s="75" t="n"/>
      <c r="CD26" s="307" t="n"/>
      <c r="CE26" s="307" t="n"/>
      <c r="CF26" s="307" t="n"/>
      <c r="CG26" s="307" t="n"/>
      <c r="CH26" s="28" t="n"/>
      <c r="CI26" s="28" t="n"/>
      <c r="CJ26" s="28" t="n"/>
      <c r="CK26" s="186" t="n"/>
      <c r="CL26" s="307" t="n"/>
      <c r="CM26" s="306" t="n"/>
      <c r="CN26" s="12" t="n"/>
      <c r="CO26" s="20" t="n"/>
      <c r="CP26" s="142" t="n"/>
      <c r="CQ26" s="142" t="n"/>
      <c r="CR26" s="142" t="n"/>
      <c r="CS26" s="20" t="n"/>
    </row>
    <row r="27">
      <c r="B27" s="11" t="n"/>
      <c r="C27" s="14" t="inlineStr">
        <is>
          <t>V700010</t>
        </is>
      </c>
      <c r="D27" s="10" t="n"/>
      <c r="E27" s="15">
        <f t="array" ref="E27">+_xlfn.XLOOKUP(1,(CM_CT[Contract Number M3]=CM_CT[[#This Row],[Contract Number M3]])*(CM_CT[Row Type]="Header"),CM_CT[Contract Number Customer])</f>
        <v/>
      </c>
      <c r="F27" s="10" t="n">
        <v>1</v>
      </c>
      <c r="G27" s="10" t="inlineStr">
        <is>
          <t>Wagon</t>
        </is>
      </c>
      <c r="H27" s="10" t="n">
        <v>22</v>
      </c>
      <c r="I27" s="73">
        <f t="array" ref="I27">+_xlfn.XLOOKUP(1,(Table_Mietpos[Vertragsnummer]=CM[[#This Row],[Contract Number M3]])*(Table_Mietpos[Auftragspos.]=CM[[#This Row],[Rentalposition M3]]),Table_Mietpos[ChNr])</f>
        <v/>
      </c>
      <c r="J27" s="72">
        <f t="array" ref="J27">+_xlfn.XLOOKUP(1,(CM_CT[Contract Number Customer]=CM_CT[[#This Row],[Contract Number Customer]])*(CM_CT[Row Type]="Header"),CM_CT[Customer])</f>
        <v/>
      </c>
      <c r="K27" s="51" t="n"/>
      <c r="L27" s="51" t="n"/>
      <c r="M27" s="15">
        <f t="array" ref="M27">+_xlfn.XLOOKUP(1,(CM_CT[Contract Number Customer]=CM_CT[[#This Row],[Contract Number Customer]])*(CM_CT[Row Type]="Header"),CM_CT[Sales Manager])</f>
        <v/>
      </c>
      <c r="N27" s="15">
        <f t="array" ref="N27">+_xlfn.XLOOKUP(1,(CM_CT[Contract Number Customer]=CM_CT[[#This Row],[Contract Number Customer]])*(CM_CT[Row Type]="Header"),CM_CT[Wagon Type])</f>
        <v/>
      </c>
      <c r="O27" s="10" t="n">
        <v>1</v>
      </c>
      <c r="P27" s="10" t="n"/>
      <c r="Q27" s="10" t="n"/>
      <c r="R27" s="10" t="n">
        <v>1</v>
      </c>
      <c r="S27" s="10" t="n"/>
      <c r="T27" s="10" t="n">
        <v>1</v>
      </c>
      <c r="U27" s="15">
        <f>+IF(CM_CT[[#This Row],[Contract Status]]&lt;&gt;"ended",1,0)</f>
        <v/>
      </c>
      <c r="V27" s="15" t="n"/>
      <c r="W27" s="15">
        <f t="array" ref="W27">_xlfn.XLOOKUP(1,(CM_CT[Contract Number Customer]=$E26)*(CM_CT[Delivery Batch]=$F26)*(CM_CT[Row Type]="Batch"),CM_CT[Contract Flex])</f>
        <v/>
      </c>
      <c r="X27" s="54">
        <f t="array" ref="X27">_xlfn.XLOOKUP(1,(CM_CT[Contract Number Customer]=$E26)*(CM_CT[Delivery Batch]=$F26)*(CM_CT[Row Type]="Batch"),CM_CT[Flex StartDate])</f>
        <v/>
      </c>
      <c r="Y27" s="54">
        <f t="array" ref="Y27">_xlfn.XLOOKUP(1,(CM_CT[Contract Number Customer]=$E26)*(CM_CT[Delivery Batch]=$F26)*(CM_CT[Row Type]="Batch"),CM_CT[Flex EndDate])</f>
        <v/>
      </c>
      <c r="Z27" s="15">
        <f t="array" ref="Z27">_xlfn.XLOOKUP(1,(CM_CT[Contract Number Customer]=$E26)*(CM_CT[Delivery Batch]=$F26)*(CM_CT[Row Type]="Batch"),CM_CT[Contract Status])</f>
        <v/>
      </c>
      <c r="AA27" s="15" t="n"/>
      <c r="AB27" s="74" t="n"/>
      <c r="AC27" s="74" t="n"/>
      <c r="AD27" s="131">
        <f t="array" ref="AD27">+_xlfn.XLOOKUP(1,(Table_Mietpos[Vertragsnummer]=CM_CT[[#This Row],[Contract Number M3]])*(Table_Mietpos[Auftragspos.]=CM_CT[[#This Row],[Rentalposition M3]]),Table_Mietpos[Gueltig_ab])</f>
        <v/>
      </c>
      <c r="AE27" s="131">
        <f t="array" ref="AE27">+_xlfn.XLOOKUP(1,(Table_Mietpos[Vertragsnummer]=CM_CT[[#This Row],[Contract Number M3]])*(Table_Mietpos[Auftragspos.]=CM_CT[[#This Row],[Rentalposition M3]]),Table_Mietpos[Gueltig_bis])</f>
        <v/>
      </c>
      <c r="AF27" s="50">
        <f t="array" ref="AF27">+_xlfn.XLOOKUP(1,(CM_CT[Contract Number Customer]=CM_CT[[#This Row],[Contract Number Customer]])*(CM_CT[Row Type]="Header"),CM_CT[Contract Lenght Initial])</f>
        <v/>
      </c>
      <c r="AG27" s="136">
        <f>+CM_CT[[#This Row],[Rental EndDate]]</f>
        <v/>
      </c>
      <c r="AH27" s="305" t="n"/>
      <c r="AI27" s="305" t="n"/>
      <c r="AJ27" s="305" t="n"/>
      <c r="AK27" s="53" t="n"/>
      <c r="AL27" s="15">
        <f t="array" ref="AL27">+_xlfn.XLOOKUP(1,(CM_CT[Contract Number Customer]=CM_CT[[#This Row],[Contract Number Customer]])*(CM_CT[Row Type]="Header"),CM_CT[Early Termination Category])</f>
        <v/>
      </c>
      <c r="AM27" s="136">
        <f t="array" ref="AM27">_xlfn.XLOOKUP(1,(CM_CT[Contract Number Customer]=$E26)*(CM_CT[Delivery Batch]=$F26)*(CM_CT[Row Type]="Batch"),CM_CT[Early Termination cut-off date1])</f>
        <v/>
      </c>
      <c r="AN27" s="136">
        <f t="array" ref="AN27">_xlfn.XLOOKUP(1,(CM_CT[Contract Number Customer]=$E26)*(CM_CT[Delivery Batch]=$F26)*(CM_CT[Row Type]="Batch"),CM_CT[Early Termination cut-off date2])</f>
        <v/>
      </c>
      <c r="AO27" s="53">
        <f t="array" ref="AO27">+_xlfn.XLOOKUP(1,(CM_CT[Contract Number Customer]=CM_CT[[#This Row],[Contract Number Customer]])*(CM_CT[Row Type]="Header"),CM_CT[Early Termination Notice Period Mths])</f>
        <v/>
      </c>
      <c r="AP27" s="53">
        <f t="array" ref="AP27">+_xlfn.XLOOKUP(1,(CM_CT[Contract Number Customer]=CM_CT[[#This Row],[Contract Number Customer]])*(CM_CT[Row Type]="Header"),CM_CT[Duly Termination Notice Period Mths])</f>
        <v/>
      </c>
      <c r="AQ27" s="54" t="n"/>
      <c r="AR27" s="54">
        <f t="array" ref="AR27">+_xlfn.XLOOKUP(1,(CM_CT[[#This Row],[Contract Number M3]]=Next_possible_notice[Contract Number M3])*(CM_CT[[#This Row],[Rentalposition M3]]=Next_possible_notice[Rentalposition M3]),Next_possible_notice[NoticeDateCalc])</f>
        <v/>
      </c>
      <c r="AS27" s="117" t="n"/>
      <c r="AT27" s="75" t="n"/>
      <c r="AU27" s="75" t="n"/>
      <c r="AV27" s="75" t="n"/>
      <c r="AW27" s="75" t="n"/>
      <c r="AX27" s="53" t="n"/>
      <c r="AY27" s="75" t="n"/>
      <c r="AZ27" s="54" t="n"/>
      <c r="BA27" s="50">
        <f t="array" ref="BA27">+_xlfn.XLOOKUP(1,(CM_CT[Contract Number Customer]=CM_CT[[#This Row],[Contract Number Customer]])*(CM_CT[Row Type]="Header"),CM_CT[Contract Lenght Early Clause &amp; Option])</f>
        <v/>
      </c>
      <c r="BB27" s="15" t="n"/>
      <c r="BC27" s="15" t="n"/>
      <c r="BD27" s="15" t="n"/>
      <c r="BE27" s="15" t="n"/>
      <c r="BF27" s="15" t="n"/>
      <c r="BG27" s="15" t="n"/>
      <c r="BH27" s="24" t="n"/>
      <c r="BI27" s="10" t="n"/>
      <c r="BJ27" s="118" t="n"/>
      <c r="BK27" s="24" t="n"/>
      <c r="BL27" s="54">
        <f>+_xlfn.XLOOKUP(CM_CT[[#This Row],[Wagon Number]],Next_possible_notice[Wagon Number],Next_possible_notice[Renewal Process StartDate])</f>
        <v/>
      </c>
      <c r="BM27" s="24" t="n"/>
      <c r="BN27" s="50">
        <f t="array" ref="BN27">+_xlfn.XLOOKUP(1,(CM_CT[Contract Number Customer]=CM_CT[[#This Row],[Contract Number Customer]])*(CM_CT[Row Type]="Header"),CM_CT[Contract Mileage])</f>
        <v/>
      </c>
      <c r="BO27" s="50" t="n"/>
      <c r="BP27" s="54" t="n"/>
      <c r="BQ27" s="54">
        <f t="array" ref="BQ27">+_xlfn.XLOOKUP(1,(CM_CT[Contract Number Customer]=CM_CT[[#This Row],[Contract Number Customer]])*(CM_CT[Row Type]="Header"),CM_CT[Currency])</f>
        <v/>
      </c>
      <c r="BR27" s="75">
        <f t="array" ref="BR27">+_xlfn.XLOOKUP(1,(CM_CT[Contract Number Customer]=CM_CT[[#This Row],[Contract Number Customer]])*(CM_CT[Row Type]="Header"),CM_CT[Lease Rate EUR])</f>
        <v/>
      </c>
      <c r="BS27" s="306" t="n"/>
      <c r="BT27" s="306" t="n"/>
      <c r="BU27" s="177" t="n"/>
      <c r="BV27" s="306" t="n"/>
      <c r="BW27" s="179">
        <f t="array" ref="BW27">+_xlfn.XLOOKUP(1,(Table_Mietpos[Vertragsnummer]=CM_CT[[#This Row],[Contract Number M3]])*(Table_Mietpos[Auftragspos.]=CM_CT[[#This Row],[Rentalposition M3]]),Table_Mietpos[Nettosatz/Typ])</f>
        <v/>
      </c>
      <c r="BX27" s="306" t="n"/>
      <c r="BY27" s="75" t="n"/>
      <c r="BZ27" s="75" t="n"/>
      <c r="CA27" s="75" t="n"/>
      <c r="CB27" s="75" t="n"/>
      <c r="CC27" s="75" t="n"/>
      <c r="CD27" s="307" t="n"/>
      <c r="CE27" s="307" t="n"/>
      <c r="CF27" s="307" t="n"/>
      <c r="CG27" s="307" t="n"/>
      <c r="CH27" s="28" t="n"/>
      <c r="CI27" s="28" t="n"/>
      <c r="CJ27" s="28" t="n"/>
      <c r="CK27" s="186" t="n"/>
      <c r="CL27" s="307" t="n"/>
      <c r="CM27" s="306" t="n"/>
      <c r="CN27" s="12" t="n"/>
      <c r="CO27" s="20" t="n"/>
      <c r="CP27" s="142" t="n"/>
      <c r="CQ27" s="142" t="n"/>
      <c r="CR27" s="142" t="n"/>
      <c r="CS27" s="20" t="n"/>
    </row>
    <row r="28">
      <c r="B28" s="11" t="n"/>
      <c r="C28" s="14" t="inlineStr">
        <is>
          <t>V700010</t>
        </is>
      </c>
      <c r="D28" s="10" t="n"/>
      <c r="E28" s="15">
        <f t="array" ref="E28">+_xlfn.XLOOKUP(1,(CM_CT[Contract Number M3]=CM_CT[[#This Row],[Contract Number M3]])*(CM_CT[Row Type]="Header"),CM_CT[Contract Number Customer])</f>
        <v/>
      </c>
      <c r="F28" s="10" t="n">
        <v>1</v>
      </c>
      <c r="G28" s="10" t="inlineStr">
        <is>
          <t>Wagon</t>
        </is>
      </c>
      <c r="H28" s="10" t="n">
        <v>23</v>
      </c>
      <c r="I28" s="73">
        <f t="array" ref="I28">+_xlfn.XLOOKUP(1,(Table_Mietpos[Vertragsnummer]=CM[[#This Row],[Contract Number M3]])*(Table_Mietpos[Auftragspos.]=CM[[#This Row],[Rentalposition M3]]),Table_Mietpos[ChNr])</f>
        <v/>
      </c>
      <c r="J28" s="72">
        <f t="array" ref="J28">+_xlfn.XLOOKUP(1,(CM_CT[Contract Number Customer]=CM_CT[[#This Row],[Contract Number Customer]])*(CM_CT[Row Type]="Header"),CM_CT[Customer])</f>
        <v/>
      </c>
      <c r="K28" s="51" t="n"/>
      <c r="L28" s="51" t="n"/>
      <c r="M28" s="15">
        <f t="array" ref="M28">+_xlfn.XLOOKUP(1,(CM_CT[Contract Number Customer]=CM_CT[[#This Row],[Contract Number Customer]])*(CM_CT[Row Type]="Header"),CM_CT[Sales Manager])</f>
        <v/>
      </c>
      <c r="N28" s="15">
        <f t="array" ref="N28">+_xlfn.XLOOKUP(1,(CM_CT[Contract Number Customer]=CM_CT[[#This Row],[Contract Number Customer]])*(CM_CT[Row Type]="Header"),CM_CT[Wagon Type])</f>
        <v/>
      </c>
      <c r="O28" s="10" t="n">
        <v>1</v>
      </c>
      <c r="P28" s="10" t="n"/>
      <c r="Q28" s="10" t="n"/>
      <c r="R28" s="10" t="n">
        <v>1</v>
      </c>
      <c r="S28" s="10" t="n"/>
      <c r="T28" s="10" t="n">
        <v>1</v>
      </c>
      <c r="U28" s="15">
        <f>+IF(CM_CT[[#This Row],[Contract Status]]&lt;&gt;"ended",1,0)</f>
        <v/>
      </c>
      <c r="V28" s="15" t="n"/>
      <c r="W28" s="15">
        <f t="array" ref="W28">_xlfn.XLOOKUP(1,(CM_CT[Contract Number Customer]=$E27)*(CM_CT[Delivery Batch]=$F27)*(CM_CT[Row Type]="Batch"),CM_CT[Contract Flex])</f>
        <v/>
      </c>
      <c r="X28" s="54">
        <f t="array" ref="X28">_xlfn.XLOOKUP(1,(CM_CT[Contract Number Customer]=$E27)*(CM_CT[Delivery Batch]=$F27)*(CM_CT[Row Type]="Batch"),CM_CT[Flex StartDate])</f>
        <v/>
      </c>
      <c r="Y28" s="54">
        <f t="array" ref="Y28">_xlfn.XLOOKUP(1,(CM_CT[Contract Number Customer]=$E27)*(CM_CT[Delivery Batch]=$F27)*(CM_CT[Row Type]="Batch"),CM_CT[Flex EndDate])</f>
        <v/>
      </c>
      <c r="Z28" s="15">
        <f t="array" ref="Z28">_xlfn.XLOOKUP(1,(CM_CT[Contract Number Customer]=$E27)*(CM_CT[Delivery Batch]=$F27)*(CM_CT[Row Type]="Batch"),CM_CT[Contract Status])</f>
        <v/>
      </c>
      <c r="AA28" s="15" t="n"/>
      <c r="AB28" s="74" t="n"/>
      <c r="AC28" s="74" t="n"/>
      <c r="AD28" s="131">
        <f t="array" ref="AD28">+_xlfn.XLOOKUP(1,(Table_Mietpos[Vertragsnummer]=CM_CT[[#This Row],[Contract Number M3]])*(Table_Mietpos[Auftragspos.]=CM_CT[[#This Row],[Rentalposition M3]]),Table_Mietpos[Gueltig_ab])</f>
        <v/>
      </c>
      <c r="AE28" s="131">
        <f t="array" ref="AE28">+_xlfn.XLOOKUP(1,(Table_Mietpos[Vertragsnummer]=CM_CT[[#This Row],[Contract Number M3]])*(Table_Mietpos[Auftragspos.]=CM_CT[[#This Row],[Rentalposition M3]]),Table_Mietpos[Gueltig_bis])</f>
        <v/>
      </c>
      <c r="AF28" s="50">
        <f t="array" ref="AF28">+_xlfn.XLOOKUP(1,(CM_CT[Contract Number Customer]=CM_CT[[#This Row],[Contract Number Customer]])*(CM_CT[Row Type]="Header"),CM_CT[Contract Lenght Initial])</f>
        <v/>
      </c>
      <c r="AG28" s="136">
        <f>+CM_CT[[#This Row],[Rental EndDate]]</f>
        <v/>
      </c>
      <c r="AH28" s="298" t="n"/>
      <c r="AI28" s="298" t="n"/>
      <c r="AJ28" s="298" t="n"/>
      <c r="AK28" s="53" t="n"/>
      <c r="AL28" s="15">
        <f t="array" ref="AL28">+_xlfn.XLOOKUP(1,(CM_CT[Contract Number Customer]=CM_CT[[#This Row],[Contract Number Customer]])*(CM_CT[Row Type]="Header"),CM_CT[Early Termination Category])</f>
        <v/>
      </c>
      <c r="AM28" s="136">
        <f t="array" ref="AM28">_xlfn.XLOOKUP(1,(CM_CT[Contract Number Customer]=$E27)*(CM_CT[Delivery Batch]=$F27)*(CM_CT[Row Type]="Batch"),CM_CT[Early Termination cut-off date1])</f>
        <v/>
      </c>
      <c r="AN28" s="136">
        <f t="array" ref="AN28">_xlfn.XLOOKUP(1,(CM_CT[Contract Number Customer]=$E27)*(CM_CT[Delivery Batch]=$F27)*(CM_CT[Row Type]="Batch"),CM_CT[Early Termination cut-off date2])</f>
        <v/>
      </c>
      <c r="AO28" s="53">
        <f t="array" ref="AO28">+_xlfn.XLOOKUP(1,(CM_CT[Contract Number Customer]=CM_CT[[#This Row],[Contract Number Customer]])*(CM_CT[Row Type]="Header"),CM_CT[Early Termination Notice Period Mths])</f>
        <v/>
      </c>
      <c r="AP28" s="53">
        <f t="array" ref="AP28">+_xlfn.XLOOKUP(1,(CM_CT[Contract Number Customer]=CM_CT[[#This Row],[Contract Number Customer]])*(CM_CT[Row Type]="Header"),CM_CT[Duly Termination Notice Period Mths])</f>
        <v/>
      </c>
      <c r="AQ28" s="54" t="n"/>
      <c r="AR28" s="54">
        <f t="array" ref="AR28">+_xlfn.XLOOKUP(1,(CM_CT[[#This Row],[Contract Number M3]]=Next_possible_notice[Contract Number M3])*(CM_CT[[#This Row],[Rentalposition M3]]=Next_possible_notice[Rentalposition M3]),Next_possible_notice[NoticeDateCalc])</f>
        <v/>
      </c>
      <c r="AS28" s="117" t="n"/>
      <c r="AT28" s="75" t="n"/>
      <c r="AU28" s="75" t="n"/>
      <c r="AV28" s="75" t="n"/>
      <c r="AW28" s="75" t="n"/>
      <c r="AX28" s="53" t="n"/>
      <c r="AY28" s="75" t="n"/>
      <c r="AZ28" s="54" t="n"/>
      <c r="BA28" s="50">
        <f t="array" ref="BA28">+_xlfn.XLOOKUP(1,(CM_CT[Contract Number Customer]=CM_CT[[#This Row],[Contract Number Customer]])*(CM_CT[Row Type]="Header"),CM_CT[Contract Lenght Early Clause &amp; Option])</f>
        <v/>
      </c>
      <c r="BB28" s="15" t="n"/>
      <c r="BC28" s="15" t="n"/>
      <c r="BD28" s="15" t="n"/>
      <c r="BE28" s="15" t="n"/>
      <c r="BF28" s="15" t="n"/>
      <c r="BG28" s="15" t="n"/>
      <c r="BH28" s="24" t="n"/>
      <c r="BI28" s="10" t="n"/>
      <c r="BJ28" s="118" t="n"/>
      <c r="BK28" s="24" t="n"/>
      <c r="BL28" s="54">
        <f>+_xlfn.XLOOKUP(CM_CT[[#This Row],[Wagon Number]],Next_possible_notice[Wagon Number],Next_possible_notice[Renewal Process StartDate])</f>
        <v/>
      </c>
      <c r="BM28" s="24" t="n"/>
      <c r="BN28" s="50">
        <f t="array" ref="BN28">+_xlfn.XLOOKUP(1,(CM_CT[Contract Number Customer]=CM_CT[[#This Row],[Contract Number Customer]])*(CM_CT[Row Type]="Header"),CM_CT[Contract Mileage])</f>
        <v/>
      </c>
      <c r="BO28" s="50" t="n"/>
      <c r="BP28" s="54" t="n"/>
      <c r="BQ28" s="54">
        <f t="array" ref="BQ28">+_xlfn.XLOOKUP(1,(CM_CT[Contract Number Customer]=CM_CT[[#This Row],[Contract Number Customer]])*(CM_CT[Row Type]="Header"),CM_CT[Currency])</f>
        <v/>
      </c>
      <c r="BR28" s="75">
        <f t="array" ref="BR28">+_xlfn.XLOOKUP(1,(CM_CT[Contract Number Customer]=CM_CT[[#This Row],[Contract Number Customer]])*(CM_CT[Row Type]="Header"),CM_CT[Lease Rate EUR])</f>
        <v/>
      </c>
      <c r="BS28" s="306" t="n"/>
      <c r="BT28" s="306" t="n"/>
      <c r="BU28" s="177" t="n"/>
      <c r="BV28" s="306" t="n"/>
      <c r="BW28" s="179">
        <f t="array" ref="BW28">+_xlfn.XLOOKUP(1,(Table_Mietpos[Vertragsnummer]=CM_CT[[#This Row],[Contract Number M3]])*(Table_Mietpos[Auftragspos.]=CM_CT[[#This Row],[Rentalposition M3]]),Table_Mietpos[Nettosatz/Typ])</f>
        <v/>
      </c>
      <c r="BX28" s="306" t="n"/>
      <c r="BY28" s="75" t="n"/>
      <c r="BZ28" s="75" t="n"/>
      <c r="CA28" s="75" t="n"/>
      <c r="CB28" s="75" t="n"/>
      <c r="CC28" s="75" t="n"/>
      <c r="CD28" s="307" t="n"/>
      <c r="CE28" s="307" t="n"/>
      <c r="CF28" s="307" t="n"/>
      <c r="CG28" s="307" t="n"/>
      <c r="CH28" s="28" t="n"/>
      <c r="CI28" s="28" t="n"/>
      <c r="CJ28" s="28" t="n"/>
      <c r="CK28" s="186" t="n"/>
      <c r="CL28" s="307" t="n"/>
      <c r="CM28" s="306" t="n"/>
      <c r="CN28" s="12" t="n"/>
      <c r="CO28" s="20" t="n"/>
      <c r="CP28" s="142" t="n"/>
      <c r="CQ28" s="142" t="n"/>
      <c r="CR28" s="142" t="n"/>
      <c r="CS28" s="20" t="n"/>
    </row>
    <row r="29">
      <c r="B29" s="11" t="n"/>
      <c r="C29" s="14" t="inlineStr">
        <is>
          <t>V700010</t>
        </is>
      </c>
      <c r="D29" s="10" t="n"/>
      <c r="E29" s="15">
        <f t="array" ref="E29">+_xlfn.XLOOKUP(1,(CM_CT[Contract Number M3]=CM_CT[[#This Row],[Contract Number M3]])*(CM_CT[Row Type]="Header"),CM_CT[Contract Number Customer])</f>
        <v/>
      </c>
      <c r="F29" s="10" t="n">
        <v>1</v>
      </c>
      <c r="G29" s="10" t="inlineStr">
        <is>
          <t>Wagon</t>
        </is>
      </c>
      <c r="H29" s="10" t="n">
        <v>24</v>
      </c>
      <c r="I29" s="73">
        <f t="array" ref="I29">+_xlfn.XLOOKUP(1,(Table_Mietpos[Vertragsnummer]=CM[[#This Row],[Contract Number M3]])*(Table_Mietpos[Auftragspos.]=CM[[#This Row],[Rentalposition M3]]),Table_Mietpos[ChNr])</f>
        <v/>
      </c>
      <c r="J29" s="72">
        <f t="array" ref="J29">+_xlfn.XLOOKUP(1,(CM_CT[Contract Number Customer]=CM_CT[[#This Row],[Contract Number Customer]])*(CM_CT[Row Type]="Header"),CM_CT[Customer])</f>
        <v/>
      </c>
      <c r="K29" s="51" t="n"/>
      <c r="L29" s="51" t="n"/>
      <c r="M29" s="15">
        <f t="array" ref="M29">+_xlfn.XLOOKUP(1,(CM_CT[Contract Number Customer]=CM_CT[[#This Row],[Contract Number Customer]])*(CM_CT[Row Type]="Header"),CM_CT[Sales Manager])</f>
        <v/>
      </c>
      <c r="N29" s="15">
        <f t="array" ref="N29">+_xlfn.XLOOKUP(1,(CM_CT[Contract Number Customer]=CM_CT[[#This Row],[Contract Number Customer]])*(CM_CT[Row Type]="Header"),CM_CT[Wagon Type])</f>
        <v/>
      </c>
      <c r="O29" s="10" t="n">
        <v>1</v>
      </c>
      <c r="P29" s="10" t="n"/>
      <c r="Q29" s="10" t="n"/>
      <c r="R29" s="10" t="n">
        <v>1</v>
      </c>
      <c r="S29" s="10" t="n"/>
      <c r="T29" s="10" t="n">
        <v>1</v>
      </c>
      <c r="U29" s="15">
        <f>+IF(CM_CT[[#This Row],[Contract Status]]&lt;&gt;"ended",1,0)</f>
        <v/>
      </c>
      <c r="V29" s="15" t="n"/>
      <c r="W29" s="15">
        <f t="array" ref="W29">_xlfn.XLOOKUP(1,(CM_CT[Contract Number Customer]=$E28)*(CM_CT[Delivery Batch]=$F28)*(CM_CT[Row Type]="Batch"),CM_CT[Contract Flex])</f>
        <v/>
      </c>
      <c r="X29" s="54">
        <f t="array" ref="X29">_xlfn.XLOOKUP(1,(CM_CT[Contract Number Customer]=$E28)*(CM_CT[Delivery Batch]=$F28)*(CM_CT[Row Type]="Batch"),CM_CT[Flex StartDate])</f>
        <v/>
      </c>
      <c r="Y29" s="54">
        <f t="array" ref="Y29">_xlfn.XLOOKUP(1,(CM_CT[Contract Number Customer]=$E28)*(CM_CT[Delivery Batch]=$F28)*(CM_CT[Row Type]="Batch"),CM_CT[Flex EndDate])</f>
        <v/>
      </c>
      <c r="Z29" s="15">
        <f t="array" ref="Z29">_xlfn.XLOOKUP(1,(CM_CT[Contract Number Customer]=$E28)*(CM_CT[Delivery Batch]=$F28)*(CM_CT[Row Type]="Batch"),CM_CT[Contract Status])</f>
        <v/>
      </c>
      <c r="AA29" s="15" t="n"/>
      <c r="AB29" s="74" t="n"/>
      <c r="AC29" s="74" t="n"/>
      <c r="AD29" s="131">
        <f t="array" ref="AD29">+_xlfn.XLOOKUP(1,(Table_Mietpos[Vertragsnummer]=CM_CT[[#This Row],[Contract Number M3]])*(Table_Mietpos[Auftragspos.]=CM_CT[[#This Row],[Rentalposition M3]]),Table_Mietpos[Gueltig_ab])</f>
        <v/>
      </c>
      <c r="AE29" s="131">
        <f t="array" ref="AE29">+_xlfn.XLOOKUP(1,(Table_Mietpos[Vertragsnummer]=CM_CT[[#This Row],[Contract Number M3]])*(Table_Mietpos[Auftragspos.]=CM_CT[[#This Row],[Rentalposition M3]]),Table_Mietpos[Gueltig_bis])</f>
        <v/>
      </c>
      <c r="AF29" s="50">
        <f t="array" ref="AF29">+_xlfn.XLOOKUP(1,(CM_CT[Contract Number Customer]=CM_CT[[#This Row],[Contract Number Customer]])*(CM_CT[Row Type]="Header"),CM_CT[Contract Lenght Initial])</f>
        <v/>
      </c>
      <c r="AG29" s="136">
        <f>+CM_CT[[#This Row],[Rental EndDate]]</f>
        <v/>
      </c>
      <c r="AH29" s="305" t="n"/>
      <c r="AI29" s="305" t="n"/>
      <c r="AJ29" s="305" t="n"/>
      <c r="AK29" s="53" t="n"/>
      <c r="AL29" s="15">
        <f t="array" ref="AL29">+_xlfn.XLOOKUP(1,(CM_CT[Contract Number Customer]=CM_CT[[#This Row],[Contract Number Customer]])*(CM_CT[Row Type]="Header"),CM_CT[Early Termination Category])</f>
        <v/>
      </c>
      <c r="AM29" s="136">
        <f t="array" ref="AM29">_xlfn.XLOOKUP(1,(CM_CT[Contract Number Customer]=$E28)*(CM_CT[Delivery Batch]=$F28)*(CM_CT[Row Type]="Batch"),CM_CT[Early Termination cut-off date1])</f>
        <v/>
      </c>
      <c r="AN29" s="136">
        <f t="array" ref="AN29">_xlfn.XLOOKUP(1,(CM_CT[Contract Number Customer]=$E28)*(CM_CT[Delivery Batch]=$F28)*(CM_CT[Row Type]="Batch"),CM_CT[Early Termination cut-off date2])</f>
        <v/>
      </c>
      <c r="AO29" s="53">
        <f t="array" ref="AO29">+_xlfn.XLOOKUP(1,(CM_CT[Contract Number Customer]=CM_CT[[#This Row],[Contract Number Customer]])*(CM_CT[Row Type]="Header"),CM_CT[Early Termination Notice Period Mths])</f>
        <v/>
      </c>
      <c r="AP29" s="53">
        <f t="array" ref="AP29">+_xlfn.XLOOKUP(1,(CM_CT[Contract Number Customer]=CM_CT[[#This Row],[Contract Number Customer]])*(CM_CT[Row Type]="Header"),CM_CT[Duly Termination Notice Period Mths])</f>
        <v/>
      </c>
      <c r="AQ29" s="54" t="n"/>
      <c r="AR29" s="54">
        <f t="array" ref="AR29">+_xlfn.XLOOKUP(1,(CM_CT[[#This Row],[Contract Number M3]]=Next_possible_notice[Contract Number M3])*(CM_CT[[#This Row],[Rentalposition M3]]=Next_possible_notice[Rentalposition M3]),Next_possible_notice[NoticeDateCalc])</f>
        <v/>
      </c>
      <c r="AS29" s="117" t="n"/>
      <c r="AT29" s="75" t="n"/>
      <c r="AU29" s="75" t="n"/>
      <c r="AV29" s="75" t="n"/>
      <c r="AW29" s="75" t="n"/>
      <c r="AX29" s="53" t="n"/>
      <c r="AY29" s="75" t="n"/>
      <c r="AZ29" s="54" t="n"/>
      <c r="BA29" s="50">
        <f t="array" ref="BA29">+_xlfn.XLOOKUP(1,(CM_CT[Contract Number Customer]=CM_CT[[#This Row],[Contract Number Customer]])*(CM_CT[Row Type]="Header"),CM_CT[Contract Lenght Early Clause &amp; Option])</f>
        <v/>
      </c>
      <c r="BB29" s="15" t="n"/>
      <c r="BC29" s="15" t="n"/>
      <c r="BD29" s="15" t="n"/>
      <c r="BE29" s="15" t="n"/>
      <c r="BF29" s="15" t="n"/>
      <c r="BG29" s="15" t="n"/>
      <c r="BH29" s="24" t="n"/>
      <c r="BI29" s="10" t="n"/>
      <c r="BJ29" s="118" t="n"/>
      <c r="BK29" s="24" t="n"/>
      <c r="BL29" s="54">
        <f>+_xlfn.XLOOKUP(CM_CT[[#This Row],[Wagon Number]],Next_possible_notice[Wagon Number],Next_possible_notice[Renewal Process StartDate])</f>
        <v/>
      </c>
      <c r="BM29" s="24" t="n"/>
      <c r="BN29" s="50">
        <f t="array" ref="BN29">+_xlfn.XLOOKUP(1,(CM_CT[Contract Number Customer]=CM_CT[[#This Row],[Contract Number Customer]])*(CM_CT[Row Type]="Header"),CM_CT[Contract Mileage])</f>
        <v/>
      </c>
      <c r="BO29" s="50" t="n"/>
      <c r="BP29" s="54" t="n"/>
      <c r="BQ29" s="54">
        <f t="array" ref="BQ29">+_xlfn.XLOOKUP(1,(CM_CT[Contract Number Customer]=CM_CT[[#This Row],[Contract Number Customer]])*(CM_CT[Row Type]="Header"),CM_CT[Currency])</f>
        <v/>
      </c>
      <c r="BR29" s="75">
        <f t="array" ref="BR29">+_xlfn.XLOOKUP(1,(CM_CT[Contract Number Customer]=CM_CT[[#This Row],[Contract Number Customer]])*(CM_CT[Row Type]="Header"),CM_CT[Lease Rate EUR])</f>
        <v/>
      </c>
      <c r="BS29" s="306" t="n"/>
      <c r="BT29" s="306" t="n"/>
      <c r="BU29" s="177" t="n"/>
      <c r="BV29" s="306" t="n"/>
      <c r="BW29" s="179">
        <f t="array" ref="BW29">+_xlfn.XLOOKUP(1,(Table_Mietpos[Vertragsnummer]=CM_CT[[#This Row],[Contract Number M3]])*(Table_Mietpos[Auftragspos.]=CM_CT[[#This Row],[Rentalposition M3]]),Table_Mietpos[Nettosatz/Typ])</f>
        <v/>
      </c>
      <c r="BX29" s="306" t="n"/>
      <c r="BY29" s="75" t="n"/>
      <c r="BZ29" s="75" t="n"/>
      <c r="CA29" s="75" t="n"/>
      <c r="CB29" s="75" t="n"/>
      <c r="CC29" s="75" t="n"/>
      <c r="CD29" s="307" t="n"/>
      <c r="CE29" s="307" t="n"/>
      <c r="CF29" s="307" t="n"/>
      <c r="CG29" s="307" t="n"/>
      <c r="CH29" s="28" t="n"/>
      <c r="CI29" s="28" t="n"/>
      <c r="CJ29" s="28" t="n"/>
      <c r="CK29" s="186" t="n"/>
      <c r="CL29" s="307" t="n"/>
      <c r="CM29" s="306" t="n"/>
      <c r="CN29" s="12" t="n"/>
      <c r="CO29" s="20" t="n"/>
      <c r="CP29" s="142" t="n"/>
      <c r="CQ29" s="142" t="n"/>
      <c r="CR29" s="142" t="n"/>
      <c r="CS29" s="20" t="n"/>
    </row>
    <row r="30">
      <c r="B30" s="11" t="n"/>
      <c r="C30" s="14" t="inlineStr">
        <is>
          <t>V700010</t>
        </is>
      </c>
      <c r="D30" s="10" t="n"/>
      <c r="E30" s="15">
        <f t="array" ref="E30">+_xlfn.XLOOKUP(1,(CM_CT[Contract Number M3]=CM_CT[[#This Row],[Contract Number M3]])*(CM_CT[Row Type]="Header"),CM_CT[Contract Number Customer])</f>
        <v/>
      </c>
      <c r="F30" s="10" t="n">
        <v>1</v>
      </c>
      <c r="G30" s="10" t="inlineStr">
        <is>
          <t>Wagon</t>
        </is>
      </c>
      <c r="H30" s="10" t="n">
        <v>25</v>
      </c>
      <c r="I30" s="73">
        <f t="array" ref="I30">+_xlfn.XLOOKUP(1,(Table_Mietpos[Vertragsnummer]=CM[[#This Row],[Contract Number M3]])*(Table_Mietpos[Auftragspos.]=CM[[#This Row],[Rentalposition M3]]),Table_Mietpos[ChNr])</f>
        <v/>
      </c>
      <c r="J30" s="72">
        <f t="array" ref="J30">+_xlfn.XLOOKUP(1,(CM_CT[Contract Number Customer]=CM_CT[[#This Row],[Contract Number Customer]])*(CM_CT[Row Type]="Header"),CM_CT[Customer])</f>
        <v/>
      </c>
      <c r="K30" s="51" t="n"/>
      <c r="L30" s="51" t="n"/>
      <c r="M30" s="15">
        <f t="array" ref="M30">+_xlfn.XLOOKUP(1,(CM_CT[Contract Number Customer]=CM_CT[[#This Row],[Contract Number Customer]])*(CM_CT[Row Type]="Header"),CM_CT[Sales Manager])</f>
        <v/>
      </c>
      <c r="N30" s="15">
        <f t="array" ref="N30">+_xlfn.XLOOKUP(1,(CM_CT[Contract Number Customer]=CM_CT[[#This Row],[Contract Number Customer]])*(CM_CT[Row Type]="Header"),CM_CT[Wagon Type])</f>
        <v/>
      </c>
      <c r="O30" s="10" t="n">
        <v>1</v>
      </c>
      <c r="P30" s="10" t="n"/>
      <c r="Q30" s="10" t="n"/>
      <c r="R30" s="10" t="n">
        <v>1</v>
      </c>
      <c r="S30" s="10" t="n"/>
      <c r="T30" s="10" t="n">
        <v>1</v>
      </c>
      <c r="U30" s="15">
        <f>+IF(CM_CT[[#This Row],[Contract Status]]&lt;&gt;"ended",1,0)</f>
        <v/>
      </c>
      <c r="V30" s="15" t="n"/>
      <c r="W30" s="15">
        <f t="array" ref="W30">_xlfn.XLOOKUP(1,(CM_CT[Contract Number Customer]=$E29)*(CM_CT[Delivery Batch]=$F29)*(CM_CT[Row Type]="Batch"),CM_CT[Contract Flex])</f>
        <v/>
      </c>
      <c r="X30" s="54">
        <f t="array" ref="X30">_xlfn.XLOOKUP(1,(CM_CT[Contract Number Customer]=$E29)*(CM_CT[Delivery Batch]=$F29)*(CM_CT[Row Type]="Batch"),CM_CT[Flex StartDate])</f>
        <v/>
      </c>
      <c r="Y30" s="54">
        <f t="array" ref="Y30">_xlfn.XLOOKUP(1,(CM_CT[Contract Number Customer]=$E29)*(CM_CT[Delivery Batch]=$F29)*(CM_CT[Row Type]="Batch"),CM_CT[Flex EndDate])</f>
        <v/>
      </c>
      <c r="Z30" s="15">
        <f t="array" ref="Z30">_xlfn.XLOOKUP(1,(CM_CT[Contract Number Customer]=$E29)*(CM_CT[Delivery Batch]=$F29)*(CM_CT[Row Type]="Batch"),CM_CT[Contract Status])</f>
        <v/>
      </c>
      <c r="AA30" s="15" t="n"/>
      <c r="AB30" s="74" t="n"/>
      <c r="AC30" s="74" t="n"/>
      <c r="AD30" s="131">
        <f t="array" ref="AD30">+_xlfn.XLOOKUP(1,(Table_Mietpos[Vertragsnummer]=CM_CT[[#This Row],[Contract Number M3]])*(Table_Mietpos[Auftragspos.]=CM_CT[[#This Row],[Rentalposition M3]]),Table_Mietpos[Gueltig_ab])</f>
        <v/>
      </c>
      <c r="AE30" s="131">
        <f t="array" ref="AE30">+_xlfn.XLOOKUP(1,(Table_Mietpos[Vertragsnummer]=CM_CT[[#This Row],[Contract Number M3]])*(Table_Mietpos[Auftragspos.]=CM_CT[[#This Row],[Rentalposition M3]]),Table_Mietpos[Gueltig_bis])</f>
        <v/>
      </c>
      <c r="AF30" s="50">
        <f t="array" ref="AF30">+_xlfn.XLOOKUP(1,(CM_CT[Contract Number Customer]=CM_CT[[#This Row],[Contract Number Customer]])*(CM_CT[Row Type]="Header"),CM_CT[Contract Lenght Initial])</f>
        <v/>
      </c>
      <c r="AG30" s="136">
        <f>+CM_CT[[#This Row],[Rental EndDate]]</f>
        <v/>
      </c>
      <c r="AH30" s="305" t="n"/>
      <c r="AI30" s="305" t="n"/>
      <c r="AJ30" s="305" t="n"/>
      <c r="AK30" s="53" t="n"/>
      <c r="AL30" s="15">
        <f t="array" ref="AL30">+_xlfn.XLOOKUP(1,(CM_CT[Contract Number Customer]=CM_CT[[#This Row],[Contract Number Customer]])*(CM_CT[Row Type]="Header"),CM_CT[Early Termination Category])</f>
        <v/>
      </c>
      <c r="AM30" s="136">
        <f t="array" ref="AM30">_xlfn.XLOOKUP(1,(CM_CT[Contract Number Customer]=$E29)*(CM_CT[Delivery Batch]=$F29)*(CM_CT[Row Type]="Batch"),CM_CT[Early Termination cut-off date1])</f>
        <v/>
      </c>
      <c r="AN30" s="136">
        <f t="array" ref="AN30">_xlfn.XLOOKUP(1,(CM_CT[Contract Number Customer]=$E29)*(CM_CT[Delivery Batch]=$F29)*(CM_CT[Row Type]="Batch"),CM_CT[Early Termination cut-off date2])</f>
        <v/>
      </c>
      <c r="AO30" s="53">
        <f t="array" ref="AO30">+_xlfn.XLOOKUP(1,(CM_CT[Contract Number Customer]=CM_CT[[#This Row],[Contract Number Customer]])*(CM_CT[Row Type]="Header"),CM_CT[Early Termination Notice Period Mths])</f>
        <v/>
      </c>
      <c r="AP30" s="53">
        <f t="array" ref="AP30">+_xlfn.XLOOKUP(1,(CM_CT[Contract Number Customer]=CM_CT[[#This Row],[Contract Number Customer]])*(CM_CT[Row Type]="Header"),CM_CT[Duly Termination Notice Period Mths])</f>
        <v/>
      </c>
      <c r="AQ30" s="54" t="n"/>
      <c r="AR30" s="54">
        <f t="array" ref="AR30">+_xlfn.XLOOKUP(1,(CM_CT[[#This Row],[Contract Number M3]]=Next_possible_notice[Contract Number M3])*(CM_CT[[#This Row],[Rentalposition M3]]=Next_possible_notice[Rentalposition M3]),Next_possible_notice[NoticeDateCalc])</f>
        <v/>
      </c>
      <c r="AS30" s="117" t="n"/>
      <c r="AT30" s="75" t="n"/>
      <c r="AU30" s="75" t="n"/>
      <c r="AV30" s="75" t="n"/>
      <c r="AW30" s="75" t="n"/>
      <c r="AX30" s="53" t="n"/>
      <c r="AY30" s="75" t="n"/>
      <c r="AZ30" s="54" t="n"/>
      <c r="BA30" s="50">
        <f t="array" ref="BA30">+_xlfn.XLOOKUP(1,(CM_CT[Contract Number Customer]=CM_CT[[#This Row],[Contract Number Customer]])*(CM_CT[Row Type]="Header"),CM_CT[Contract Lenght Early Clause &amp; Option])</f>
        <v/>
      </c>
      <c r="BB30" s="15" t="n"/>
      <c r="BC30" s="15" t="n"/>
      <c r="BD30" s="15" t="n"/>
      <c r="BE30" s="15" t="n"/>
      <c r="BF30" s="15" t="n"/>
      <c r="BG30" s="15" t="n"/>
      <c r="BH30" s="24" t="n"/>
      <c r="BI30" s="10" t="n"/>
      <c r="BJ30" s="118" t="n"/>
      <c r="BK30" s="24" t="n"/>
      <c r="BL30" s="54">
        <f>+_xlfn.XLOOKUP(CM_CT[[#This Row],[Wagon Number]],Next_possible_notice[Wagon Number],Next_possible_notice[Renewal Process StartDate])</f>
        <v/>
      </c>
      <c r="BM30" s="24" t="n"/>
      <c r="BN30" s="50">
        <f t="array" ref="BN30">+_xlfn.XLOOKUP(1,(CM_CT[Contract Number Customer]=CM_CT[[#This Row],[Contract Number Customer]])*(CM_CT[Row Type]="Header"),CM_CT[Contract Mileage])</f>
        <v/>
      </c>
      <c r="BO30" s="50" t="n"/>
      <c r="BP30" s="54" t="n"/>
      <c r="BQ30" s="54">
        <f t="array" ref="BQ30">+_xlfn.XLOOKUP(1,(CM_CT[Contract Number Customer]=CM_CT[[#This Row],[Contract Number Customer]])*(CM_CT[Row Type]="Header"),CM_CT[Currency])</f>
        <v/>
      </c>
      <c r="BR30" s="75">
        <f t="array" ref="BR30">+_xlfn.XLOOKUP(1,(CM_CT[Contract Number Customer]=CM_CT[[#This Row],[Contract Number Customer]])*(CM_CT[Row Type]="Header"),CM_CT[Lease Rate EUR])</f>
        <v/>
      </c>
      <c r="BS30" s="306" t="n"/>
      <c r="BT30" s="306" t="n"/>
      <c r="BU30" s="177" t="n"/>
      <c r="BV30" s="306" t="n"/>
      <c r="BW30" s="179">
        <f t="array" ref="BW30">+_xlfn.XLOOKUP(1,(Table_Mietpos[Vertragsnummer]=CM_CT[[#This Row],[Contract Number M3]])*(Table_Mietpos[Auftragspos.]=CM_CT[[#This Row],[Rentalposition M3]]),Table_Mietpos[Nettosatz/Typ])</f>
        <v/>
      </c>
      <c r="BX30" s="306" t="n"/>
      <c r="BY30" s="75" t="n"/>
      <c r="BZ30" s="75" t="n"/>
      <c r="CA30" s="75" t="n"/>
      <c r="CB30" s="75" t="n"/>
      <c r="CC30" s="75" t="n"/>
      <c r="CD30" s="307" t="n"/>
      <c r="CE30" s="307" t="n"/>
      <c r="CF30" s="307" t="n"/>
      <c r="CG30" s="307" t="n"/>
      <c r="CH30" s="28" t="n"/>
      <c r="CI30" s="28" t="n"/>
      <c r="CJ30" s="28" t="n"/>
      <c r="CK30" s="186" t="n"/>
      <c r="CL30" s="307" t="n"/>
      <c r="CM30" s="306" t="n"/>
      <c r="CN30" s="12" t="n"/>
      <c r="CO30" s="20" t="n"/>
      <c r="CP30" s="142" t="n"/>
      <c r="CQ30" s="142" t="n"/>
      <c r="CR30" s="142" t="n"/>
      <c r="CS30" s="20" t="n"/>
    </row>
    <row r="31">
      <c r="B31" s="11" t="n"/>
      <c r="C31" s="14" t="inlineStr">
        <is>
          <t>V700010</t>
        </is>
      </c>
      <c r="D31" s="10" t="n"/>
      <c r="E31" s="15">
        <f t="array" ref="E31">+_xlfn.XLOOKUP(1,(CM_CT[Contract Number M3]=CM_CT[[#This Row],[Contract Number M3]])*(CM_CT[Row Type]="Header"),CM_CT[Contract Number Customer])</f>
        <v/>
      </c>
      <c r="F31" s="10" t="n">
        <v>1</v>
      </c>
      <c r="G31" s="10" t="inlineStr">
        <is>
          <t>Wagon</t>
        </is>
      </c>
      <c r="H31" s="10" t="n">
        <v>26</v>
      </c>
      <c r="I31" s="73">
        <f t="array" ref="I31">+_xlfn.XLOOKUP(1,(Table_Mietpos[Vertragsnummer]=CM[[#This Row],[Contract Number M3]])*(Table_Mietpos[Auftragspos.]=CM[[#This Row],[Rentalposition M3]]),Table_Mietpos[ChNr])</f>
        <v/>
      </c>
      <c r="J31" s="72">
        <f t="array" ref="J31">+_xlfn.XLOOKUP(1,(CM_CT[Contract Number Customer]=CM_CT[[#This Row],[Contract Number Customer]])*(CM_CT[Row Type]="Header"),CM_CT[Customer])</f>
        <v/>
      </c>
      <c r="K31" s="51" t="n"/>
      <c r="L31" s="51" t="n"/>
      <c r="M31" s="15">
        <f t="array" ref="M31">+_xlfn.XLOOKUP(1,(CM_CT[Contract Number Customer]=CM_CT[[#This Row],[Contract Number Customer]])*(CM_CT[Row Type]="Header"),CM_CT[Sales Manager])</f>
        <v/>
      </c>
      <c r="N31" s="15">
        <f t="array" ref="N31">+_xlfn.XLOOKUP(1,(CM_CT[Contract Number Customer]=CM_CT[[#This Row],[Contract Number Customer]])*(CM_CT[Row Type]="Header"),CM_CT[Wagon Type])</f>
        <v/>
      </c>
      <c r="O31" s="10" t="n">
        <v>1</v>
      </c>
      <c r="P31" s="10" t="n"/>
      <c r="Q31" s="10" t="n"/>
      <c r="R31" s="10" t="n">
        <v>1</v>
      </c>
      <c r="S31" s="10" t="n"/>
      <c r="T31" s="10" t="n">
        <v>1</v>
      </c>
      <c r="U31" s="15">
        <f>+IF(CM_CT[[#This Row],[Contract Status]]&lt;&gt;"ended",1,0)</f>
        <v/>
      </c>
      <c r="V31" s="15" t="n"/>
      <c r="W31" s="15">
        <f t="array" ref="W31">_xlfn.XLOOKUP(1,(CM_CT[Contract Number Customer]=$E30)*(CM_CT[Delivery Batch]=$F30)*(CM_CT[Row Type]="Batch"),CM_CT[Contract Flex])</f>
        <v/>
      </c>
      <c r="X31" s="54">
        <f t="array" ref="X31">_xlfn.XLOOKUP(1,(CM_CT[Contract Number Customer]=$E30)*(CM_CT[Delivery Batch]=$F30)*(CM_CT[Row Type]="Batch"),CM_CT[Flex StartDate])</f>
        <v/>
      </c>
      <c r="Y31" s="54">
        <f t="array" ref="Y31">_xlfn.XLOOKUP(1,(CM_CT[Contract Number Customer]=$E30)*(CM_CT[Delivery Batch]=$F30)*(CM_CT[Row Type]="Batch"),CM_CT[Flex EndDate])</f>
        <v/>
      </c>
      <c r="Z31" s="15">
        <f t="array" ref="Z31">_xlfn.XLOOKUP(1,(CM_CT[Contract Number Customer]=$E30)*(CM_CT[Delivery Batch]=$F30)*(CM_CT[Row Type]="Batch"),CM_CT[Contract Status])</f>
        <v/>
      </c>
      <c r="AA31" s="15" t="n"/>
      <c r="AB31" s="74" t="n"/>
      <c r="AC31" s="74" t="n"/>
      <c r="AD31" s="131">
        <f t="array" ref="AD31">+_xlfn.XLOOKUP(1,(Table_Mietpos[Vertragsnummer]=CM_CT[[#This Row],[Contract Number M3]])*(Table_Mietpos[Auftragspos.]=CM_CT[[#This Row],[Rentalposition M3]]),Table_Mietpos[Gueltig_ab])</f>
        <v/>
      </c>
      <c r="AE31" s="131">
        <f t="array" ref="AE31">+_xlfn.XLOOKUP(1,(Table_Mietpos[Vertragsnummer]=CM_CT[[#This Row],[Contract Number M3]])*(Table_Mietpos[Auftragspos.]=CM_CT[[#This Row],[Rentalposition M3]]),Table_Mietpos[Gueltig_bis])</f>
        <v/>
      </c>
      <c r="AF31" s="50">
        <f t="array" ref="AF31">+_xlfn.XLOOKUP(1,(CM_CT[Contract Number Customer]=CM_CT[[#This Row],[Contract Number Customer]])*(CM_CT[Row Type]="Header"),CM_CT[Contract Lenght Initial])</f>
        <v/>
      </c>
      <c r="AG31" s="136">
        <f>+CM_CT[[#This Row],[Rental EndDate]]</f>
        <v/>
      </c>
      <c r="AH31" s="305" t="n"/>
      <c r="AI31" s="305" t="n"/>
      <c r="AJ31" s="305" t="n"/>
      <c r="AK31" s="53" t="n"/>
      <c r="AL31" s="15">
        <f t="array" ref="AL31">+_xlfn.XLOOKUP(1,(CM_CT[Contract Number Customer]=CM_CT[[#This Row],[Contract Number Customer]])*(CM_CT[Row Type]="Header"),CM_CT[Early Termination Category])</f>
        <v/>
      </c>
      <c r="AM31" s="136">
        <f t="array" ref="AM31">_xlfn.XLOOKUP(1,(CM_CT[Contract Number Customer]=$E30)*(CM_CT[Delivery Batch]=$F30)*(CM_CT[Row Type]="Batch"),CM_CT[Early Termination cut-off date1])</f>
        <v/>
      </c>
      <c r="AN31" s="136">
        <f t="array" ref="AN31">_xlfn.XLOOKUP(1,(CM_CT[Contract Number Customer]=$E30)*(CM_CT[Delivery Batch]=$F30)*(CM_CT[Row Type]="Batch"),CM_CT[Early Termination cut-off date2])</f>
        <v/>
      </c>
      <c r="AO31" s="53">
        <f t="array" ref="AO31">+_xlfn.XLOOKUP(1,(CM_CT[Contract Number Customer]=CM_CT[[#This Row],[Contract Number Customer]])*(CM_CT[Row Type]="Header"),CM_CT[Early Termination Notice Period Mths])</f>
        <v/>
      </c>
      <c r="AP31" s="53">
        <f t="array" ref="AP31">+_xlfn.XLOOKUP(1,(CM_CT[Contract Number Customer]=CM_CT[[#This Row],[Contract Number Customer]])*(CM_CT[Row Type]="Header"),CM_CT[Duly Termination Notice Period Mths])</f>
        <v/>
      </c>
      <c r="AQ31" s="54" t="n"/>
      <c r="AR31" s="54">
        <f t="array" ref="AR31">+_xlfn.XLOOKUP(1,(CM_CT[[#This Row],[Contract Number M3]]=Next_possible_notice[Contract Number M3])*(CM_CT[[#This Row],[Rentalposition M3]]=Next_possible_notice[Rentalposition M3]),Next_possible_notice[NoticeDateCalc])</f>
        <v/>
      </c>
      <c r="AS31" s="117" t="n"/>
      <c r="AT31" s="75" t="n"/>
      <c r="AU31" s="75" t="n"/>
      <c r="AV31" s="75" t="n"/>
      <c r="AW31" s="75" t="n"/>
      <c r="AX31" s="53" t="n"/>
      <c r="AY31" s="75" t="n"/>
      <c r="AZ31" s="54" t="n"/>
      <c r="BA31" s="50">
        <f t="array" ref="BA31">+_xlfn.XLOOKUP(1,(CM_CT[Contract Number Customer]=CM_CT[[#This Row],[Contract Number Customer]])*(CM_CT[Row Type]="Header"),CM_CT[Contract Lenght Early Clause &amp; Option])</f>
        <v/>
      </c>
      <c r="BB31" s="15" t="n"/>
      <c r="BC31" s="15" t="n"/>
      <c r="BD31" s="15" t="n"/>
      <c r="BE31" s="15" t="n"/>
      <c r="BF31" s="15" t="n"/>
      <c r="BG31" s="15" t="n"/>
      <c r="BH31" s="24" t="n"/>
      <c r="BI31" s="10" t="n"/>
      <c r="BJ31" s="118" t="n"/>
      <c r="BK31" s="24" t="n"/>
      <c r="BL31" s="54">
        <f>+_xlfn.XLOOKUP(CM_CT[[#This Row],[Wagon Number]],Next_possible_notice[Wagon Number],Next_possible_notice[Renewal Process StartDate])</f>
        <v/>
      </c>
      <c r="BM31" s="24" t="n"/>
      <c r="BN31" s="50">
        <f t="array" ref="BN31">+_xlfn.XLOOKUP(1,(CM_CT[Contract Number Customer]=CM_CT[[#This Row],[Contract Number Customer]])*(CM_CT[Row Type]="Header"),CM_CT[Contract Mileage])</f>
        <v/>
      </c>
      <c r="BO31" s="50" t="n"/>
      <c r="BP31" s="54" t="n"/>
      <c r="BQ31" s="54">
        <f t="array" ref="BQ31">+_xlfn.XLOOKUP(1,(CM_CT[Contract Number Customer]=CM_CT[[#This Row],[Contract Number Customer]])*(CM_CT[Row Type]="Header"),CM_CT[Currency])</f>
        <v/>
      </c>
      <c r="BR31" s="75">
        <f t="array" ref="BR31">+_xlfn.XLOOKUP(1,(CM_CT[Contract Number Customer]=CM_CT[[#This Row],[Contract Number Customer]])*(CM_CT[Row Type]="Header"),CM_CT[Lease Rate EUR])</f>
        <v/>
      </c>
      <c r="BS31" s="306" t="n"/>
      <c r="BT31" s="306" t="n"/>
      <c r="BU31" s="177" t="n"/>
      <c r="BV31" s="306" t="n"/>
      <c r="BW31" s="179">
        <f t="array" ref="BW31">+_xlfn.XLOOKUP(1,(Table_Mietpos[Vertragsnummer]=CM_CT[[#This Row],[Contract Number M3]])*(Table_Mietpos[Auftragspos.]=CM_CT[[#This Row],[Rentalposition M3]]),Table_Mietpos[Nettosatz/Typ])</f>
        <v/>
      </c>
      <c r="BX31" s="306" t="n"/>
      <c r="BY31" s="75" t="n"/>
      <c r="BZ31" s="75" t="n"/>
      <c r="CA31" s="75" t="n"/>
      <c r="CB31" s="75" t="n"/>
      <c r="CC31" s="75" t="n"/>
      <c r="CD31" s="307" t="n"/>
      <c r="CE31" s="307" t="n"/>
      <c r="CF31" s="307" t="n"/>
      <c r="CG31" s="307" t="n"/>
      <c r="CH31" s="28" t="n"/>
      <c r="CI31" s="28" t="n"/>
      <c r="CJ31" s="28" t="n"/>
      <c r="CK31" s="186" t="n"/>
      <c r="CL31" s="307" t="n"/>
      <c r="CM31" s="306" t="n"/>
      <c r="CN31" s="12" t="n"/>
      <c r="CO31" s="20" t="n"/>
      <c r="CP31" s="142" t="n"/>
      <c r="CQ31" s="142" t="n"/>
      <c r="CR31" s="142" t="n"/>
      <c r="CS31" s="20" t="n"/>
    </row>
    <row r="32">
      <c r="B32" s="11" t="n"/>
      <c r="C32" s="14" t="inlineStr">
        <is>
          <t>V700010</t>
        </is>
      </c>
      <c r="D32" s="10" t="n"/>
      <c r="E32" s="15">
        <f t="array" ref="E32">+_xlfn.XLOOKUP(1,(CM_CT[Contract Number M3]=CM_CT[[#This Row],[Contract Number M3]])*(CM_CT[Row Type]="Header"),CM_CT[Contract Number Customer])</f>
        <v/>
      </c>
      <c r="F32" s="10" t="n">
        <v>1</v>
      </c>
      <c r="G32" s="10" t="inlineStr">
        <is>
          <t>Wagon</t>
        </is>
      </c>
      <c r="H32" s="10" t="n">
        <v>27</v>
      </c>
      <c r="I32" s="73">
        <f t="array" ref="I32">+_xlfn.XLOOKUP(1,(Table_Mietpos[Vertragsnummer]=CM[[#This Row],[Contract Number M3]])*(Table_Mietpos[Auftragspos.]=CM[[#This Row],[Rentalposition M3]]),Table_Mietpos[ChNr])</f>
        <v/>
      </c>
      <c r="J32" s="72">
        <f t="array" ref="J32">+_xlfn.XLOOKUP(1,(CM_CT[Contract Number Customer]=CM_CT[[#This Row],[Contract Number Customer]])*(CM_CT[Row Type]="Header"),CM_CT[Customer])</f>
        <v/>
      </c>
      <c r="K32" s="51" t="n"/>
      <c r="L32" s="51" t="n"/>
      <c r="M32" s="15">
        <f t="array" ref="M32">+_xlfn.XLOOKUP(1,(CM_CT[Contract Number Customer]=CM_CT[[#This Row],[Contract Number Customer]])*(CM_CT[Row Type]="Header"),CM_CT[Sales Manager])</f>
        <v/>
      </c>
      <c r="N32" s="15">
        <f t="array" ref="N32">+_xlfn.XLOOKUP(1,(CM_CT[Contract Number Customer]=CM_CT[[#This Row],[Contract Number Customer]])*(CM_CT[Row Type]="Header"),CM_CT[Wagon Type])</f>
        <v/>
      </c>
      <c r="O32" s="10" t="n">
        <v>1</v>
      </c>
      <c r="P32" s="10" t="n"/>
      <c r="Q32" s="10" t="n"/>
      <c r="R32" s="10" t="n">
        <v>1</v>
      </c>
      <c r="S32" s="10" t="n"/>
      <c r="T32" s="10" t="n">
        <v>1</v>
      </c>
      <c r="U32" s="15">
        <f>+IF(CM_CT[[#This Row],[Contract Status]]&lt;&gt;"ended",1,0)</f>
        <v/>
      </c>
      <c r="V32" s="15" t="n"/>
      <c r="W32" s="15">
        <f t="array" ref="W32">_xlfn.XLOOKUP(1,(CM_CT[Contract Number Customer]=$E31)*(CM_CT[Delivery Batch]=$F31)*(CM_CT[Row Type]="Batch"),CM_CT[Contract Flex])</f>
        <v/>
      </c>
      <c r="X32" s="54">
        <f t="array" ref="X32">_xlfn.XLOOKUP(1,(CM_CT[Contract Number Customer]=$E31)*(CM_CT[Delivery Batch]=$F31)*(CM_CT[Row Type]="Batch"),CM_CT[Flex StartDate])</f>
        <v/>
      </c>
      <c r="Y32" s="54">
        <f t="array" ref="Y32">_xlfn.XLOOKUP(1,(CM_CT[Contract Number Customer]=$E31)*(CM_CT[Delivery Batch]=$F31)*(CM_CT[Row Type]="Batch"),CM_CT[Flex EndDate])</f>
        <v/>
      </c>
      <c r="Z32" s="15">
        <f t="array" ref="Z32">_xlfn.XLOOKUP(1,(CM_CT[Contract Number Customer]=$E31)*(CM_CT[Delivery Batch]=$F31)*(CM_CT[Row Type]="Batch"),CM_CT[Contract Status])</f>
        <v/>
      </c>
      <c r="AA32" s="15" t="n"/>
      <c r="AB32" s="74" t="n"/>
      <c r="AC32" s="74" t="n"/>
      <c r="AD32" s="131">
        <f t="array" ref="AD32">+_xlfn.XLOOKUP(1,(Table_Mietpos[Vertragsnummer]=CM_CT[[#This Row],[Contract Number M3]])*(Table_Mietpos[Auftragspos.]=CM_CT[[#This Row],[Rentalposition M3]]),Table_Mietpos[Gueltig_ab])</f>
        <v/>
      </c>
      <c r="AE32" s="131">
        <f t="array" ref="AE32">+_xlfn.XLOOKUP(1,(Table_Mietpos[Vertragsnummer]=CM_CT[[#This Row],[Contract Number M3]])*(Table_Mietpos[Auftragspos.]=CM_CT[[#This Row],[Rentalposition M3]]),Table_Mietpos[Gueltig_bis])</f>
        <v/>
      </c>
      <c r="AF32" s="50">
        <f t="array" ref="AF32">+_xlfn.XLOOKUP(1,(CM_CT[Contract Number Customer]=CM_CT[[#This Row],[Contract Number Customer]])*(CM_CT[Row Type]="Header"),CM_CT[Contract Lenght Initial])</f>
        <v/>
      </c>
      <c r="AG32" s="136">
        <f>+CM_CT[[#This Row],[Rental EndDate]]</f>
        <v/>
      </c>
      <c r="AH32" s="305" t="n"/>
      <c r="AI32" s="305" t="n"/>
      <c r="AJ32" s="305" t="n"/>
      <c r="AK32" s="53" t="n"/>
      <c r="AL32" s="15">
        <f t="array" ref="AL32">+_xlfn.XLOOKUP(1,(CM_CT[Contract Number Customer]=CM_CT[[#This Row],[Contract Number Customer]])*(CM_CT[Row Type]="Header"),CM_CT[Early Termination Category])</f>
        <v/>
      </c>
      <c r="AM32" s="136">
        <f t="array" ref="AM32">_xlfn.XLOOKUP(1,(CM_CT[Contract Number Customer]=$E31)*(CM_CT[Delivery Batch]=$F31)*(CM_CT[Row Type]="Batch"),CM_CT[Early Termination cut-off date1])</f>
        <v/>
      </c>
      <c r="AN32" s="136">
        <f t="array" ref="AN32">_xlfn.XLOOKUP(1,(CM_CT[Contract Number Customer]=$E31)*(CM_CT[Delivery Batch]=$F31)*(CM_CT[Row Type]="Batch"),CM_CT[Early Termination cut-off date2])</f>
        <v/>
      </c>
      <c r="AO32" s="53">
        <f t="array" ref="AO32">+_xlfn.XLOOKUP(1,(CM_CT[Contract Number Customer]=CM_CT[[#This Row],[Contract Number Customer]])*(CM_CT[Row Type]="Header"),CM_CT[Early Termination Notice Period Mths])</f>
        <v/>
      </c>
      <c r="AP32" s="53">
        <f t="array" ref="AP32">+_xlfn.XLOOKUP(1,(CM_CT[Contract Number Customer]=CM_CT[[#This Row],[Contract Number Customer]])*(CM_CT[Row Type]="Header"),CM_CT[Duly Termination Notice Period Mths])</f>
        <v/>
      </c>
      <c r="AQ32" s="54" t="n"/>
      <c r="AR32" s="54">
        <f t="array" ref="AR32">+_xlfn.XLOOKUP(1,(CM_CT[[#This Row],[Contract Number M3]]=Next_possible_notice[Contract Number M3])*(CM_CT[[#This Row],[Rentalposition M3]]=Next_possible_notice[Rentalposition M3]),Next_possible_notice[NoticeDateCalc])</f>
        <v/>
      </c>
      <c r="AS32" s="117" t="n"/>
      <c r="AT32" s="75" t="n"/>
      <c r="AU32" s="75" t="n"/>
      <c r="AV32" s="75" t="n"/>
      <c r="AW32" s="75" t="n"/>
      <c r="AX32" s="53" t="n"/>
      <c r="AY32" s="75" t="n"/>
      <c r="AZ32" s="54" t="n"/>
      <c r="BA32" s="50">
        <f t="array" ref="BA32">+_xlfn.XLOOKUP(1,(CM_CT[Contract Number Customer]=CM_CT[[#This Row],[Contract Number Customer]])*(CM_CT[Row Type]="Header"),CM_CT[Contract Lenght Early Clause &amp; Option])</f>
        <v/>
      </c>
      <c r="BB32" s="15" t="n"/>
      <c r="BC32" s="15" t="n"/>
      <c r="BD32" s="15" t="n"/>
      <c r="BE32" s="15" t="n"/>
      <c r="BF32" s="15" t="n"/>
      <c r="BG32" s="15" t="n"/>
      <c r="BH32" s="24" t="n"/>
      <c r="BI32" s="10" t="n"/>
      <c r="BJ32" s="118" t="n"/>
      <c r="BK32" s="24" t="n"/>
      <c r="BL32" s="54">
        <f>+_xlfn.XLOOKUP(CM_CT[[#This Row],[Wagon Number]],Next_possible_notice[Wagon Number],Next_possible_notice[Renewal Process StartDate])</f>
        <v/>
      </c>
      <c r="BM32" s="24" t="n"/>
      <c r="BN32" s="50">
        <f t="array" ref="BN32">+_xlfn.XLOOKUP(1,(CM_CT[Contract Number Customer]=CM_CT[[#This Row],[Contract Number Customer]])*(CM_CT[Row Type]="Header"),CM_CT[Contract Mileage])</f>
        <v/>
      </c>
      <c r="BO32" s="50" t="n"/>
      <c r="BP32" s="54" t="n"/>
      <c r="BQ32" s="54">
        <f t="array" ref="BQ32">+_xlfn.XLOOKUP(1,(CM_CT[Contract Number Customer]=CM_CT[[#This Row],[Contract Number Customer]])*(CM_CT[Row Type]="Header"),CM_CT[Currency])</f>
        <v/>
      </c>
      <c r="BR32" s="75">
        <f t="array" ref="BR32">+_xlfn.XLOOKUP(1,(CM_CT[Contract Number Customer]=CM_CT[[#This Row],[Contract Number Customer]])*(CM_CT[Row Type]="Header"),CM_CT[Lease Rate EUR])</f>
        <v/>
      </c>
      <c r="BS32" s="306" t="n"/>
      <c r="BT32" s="306" t="n"/>
      <c r="BU32" s="177" t="n"/>
      <c r="BV32" s="306" t="n"/>
      <c r="BW32" s="179">
        <f t="array" ref="BW32">+_xlfn.XLOOKUP(1,(Table_Mietpos[Vertragsnummer]=CM_CT[[#This Row],[Contract Number M3]])*(Table_Mietpos[Auftragspos.]=CM_CT[[#This Row],[Rentalposition M3]]),Table_Mietpos[Nettosatz/Typ])</f>
        <v/>
      </c>
      <c r="BX32" s="306" t="n"/>
      <c r="BY32" s="75" t="n"/>
      <c r="BZ32" s="75" t="n"/>
      <c r="CA32" s="75" t="n"/>
      <c r="CB32" s="75" t="n"/>
      <c r="CC32" s="75" t="n"/>
      <c r="CD32" s="307" t="n"/>
      <c r="CE32" s="307" t="n"/>
      <c r="CF32" s="307" t="n"/>
      <c r="CG32" s="307" t="n"/>
      <c r="CH32" s="28" t="n"/>
      <c r="CI32" s="28" t="n"/>
      <c r="CJ32" s="28" t="n"/>
      <c r="CK32" s="186" t="n"/>
      <c r="CL32" s="307" t="n"/>
      <c r="CM32" s="306" t="n"/>
      <c r="CN32" s="12" t="n"/>
      <c r="CO32" s="20" t="n"/>
      <c r="CP32" s="142" t="n"/>
      <c r="CQ32" s="142" t="n"/>
      <c r="CR32" s="142" t="n"/>
      <c r="CS32" s="20" t="n"/>
    </row>
    <row r="33">
      <c r="B33" s="11" t="n"/>
      <c r="C33" s="14" t="inlineStr">
        <is>
          <t>V700010</t>
        </is>
      </c>
      <c r="D33" s="10" t="n"/>
      <c r="E33" s="15">
        <f t="array" ref="E33">+_xlfn.XLOOKUP(1,(CM_CT[Contract Number M3]=CM_CT[[#This Row],[Contract Number M3]])*(CM_CT[Row Type]="Header"),CM_CT[Contract Number Customer])</f>
        <v/>
      </c>
      <c r="F33" s="10" t="n">
        <v>1</v>
      </c>
      <c r="G33" s="10" t="inlineStr">
        <is>
          <t>Wagon</t>
        </is>
      </c>
      <c r="H33" s="10" t="n">
        <v>28</v>
      </c>
      <c r="I33" s="73">
        <f t="array" ref="I33">+_xlfn.XLOOKUP(1,(Table_Mietpos[Vertragsnummer]=CM[[#This Row],[Contract Number M3]])*(Table_Mietpos[Auftragspos.]=CM[[#This Row],[Rentalposition M3]]),Table_Mietpos[ChNr])</f>
        <v/>
      </c>
      <c r="J33" s="72">
        <f t="array" ref="J33">+_xlfn.XLOOKUP(1,(CM_CT[Contract Number Customer]=CM_CT[[#This Row],[Contract Number Customer]])*(CM_CT[Row Type]="Header"),CM_CT[Customer])</f>
        <v/>
      </c>
      <c r="K33" s="51" t="n"/>
      <c r="L33" s="51" t="n"/>
      <c r="M33" s="15">
        <f t="array" ref="M33">+_xlfn.XLOOKUP(1,(CM_CT[Contract Number Customer]=CM_CT[[#This Row],[Contract Number Customer]])*(CM_CT[Row Type]="Header"),CM_CT[Sales Manager])</f>
        <v/>
      </c>
      <c r="N33" s="15">
        <f t="array" ref="N33">+_xlfn.XLOOKUP(1,(CM_CT[Contract Number Customer]=CM_CT[[#This Row],[Contract Number Customer]])*(CM_CT[Row Type]="Header"),CM_CT[Wagon Type])</f>
        <v/>
      </c>
      <c r="O33" s="10" t="n">
        <v>1</v>
      </c>
      <c r="P33" s="10" t="n"/>
      <c r="Q33" s="10" t="n"/>
      <c r="R33" s="10" t="n">
        <v>1</v>
      </c>
      <c r="S33" s="10" t="n"/>
      <c r="T33" s="10" t="n">
        <v>1</v>
      </c>
      <c r="U33" s="15">
        <f>+IF(CM_CT[[#This Row],[Contract Status]]&lt;&gt;"ended",1,0)</f>
        <v/>
      </c>
      <c r="V33" s="15" t="n"/>
      <c r="W33" s="15">
        <f t="array" ref="W33">_xlfn.XLOOKUP(1,(CM_CT[Contract Number Customer]=$E32)*(CM_CT[Delivery Batch]=$F32)*(CM_CT[Row Type]="Batch"),CM_CT[Contract Flex])</f>
        <v/>
      </c>
      <c r="X33" s="54">
        <f t="array" ref="X33">_xlfn.XLOOKUP(1,(CM_CT[Contract Number Customer]=$E32)*(CM_CT[Delivery Batch]=$F32)*(CM_CT[Row Type]="Batch"),CM_CT[Flex StartDate])</f>
        <v/>
      </c>
      <c r="Y33" s="54">
        <f t="array" ref="Y33">_xlfn.XLOOKUP(1,(CM_CT[Contract Number Customer]=$E32)*(CM_CT[Delivery Batch]=$F32)*(CM_CT[Row Type]="Batch"),CM_CT[Flex EndDate])</f>
        <v/>
      </c>
      <c r="Z33" s="15">
        <f t="array" ref="Z33">_xlfn.XLOOKUP(1,(CM_CT[Contract Number Customer]=$E32)*(CM_CT[Delivery Batch]=$F32)*(CM_CT[Row Type]="Batch"),CM_CT[Contract Status])</f>
        <v/>
      </c>
      <c r="AA33" s="15" t="n"/>
      <c r="AB33" s="74" t="n"/>
      <c r="AC33" s="74" t="n"/>
      <c r="AD33" s="131">
        <f t="array" ref="AD33">+_xlfn.XLOOKUP(1,(Table_Mietpos[Vertragsnummer]=CM_CT[[#This Row],[Contract Number M3]])*(Table_Mietpos[Auftragspos.]=CM_CT[[#This Row],[Rentalposition M3]]),Table_Mietpos[Gueltig_ab])</f>
        <v/>
      </c>
      <c r="AE33" s="131">
        <f t="array" ref="AE33">+_xlfn.XLOOKUP(1,(Table_Mietpos[Vertragsnummer]=CM_CT[[#This Row],[Contract Number M3]])*(Table_Mietpos[Auftragspos.]=CM_CT[[#This Row],[Rentalposition M3]]),Table_Mietpos[Gueltig_bis])</f>
        <v/>
      </c>
      <c r="AF33" s="50">
        <f t="array" ref="AF33">+_xlfn.XLOOKUP(1,(CM_CT[Contract Number Customer]=CM_CT[[#This Row],[Contract Number Customer]])*(CM_CT[Row Type]="Header"),CM_CT[Contract Lenght Initial])</f>
        <v/>
      </c>
      <c r="AG33" s="136">
        <f>+CM_CT[[#This Row],[Rental EndDate]]</f>
        <v/>
      </c>
      <c r="AH33" s="305" t="n"/>
      <c r="AI33" s="305" t="n"/>
      <c r="AJ33" s="305" t="n"/>
      <c r="AK33" s="53" t="n"/>
      <c r="AL33" s="15">
        <f t="array" ref="AL33">+_xlfn.XLOOKUP(1,(CM_CT[Contract Number Customer]=CM_CT[[#This Row],[Contract Number Customer]])*(CM_CT[Row Type]="Header"),CM_CT[Early Termination Category])</f>
        <v/>
      </c>
      <c r="AM33" s="136">
        <f t="array" ref="AM33">_xlfn.XLOOKUP(1,(CM_CT[Contract Number Customer]=$E32)*(CM_CT[Delivery Batch]=$F32)*(CM_CT[Row Type]="Batch"),CM_CT[Early Termination cut-off date1])</f>
        <v/>
      </c>
      <c r="AN33" s="136">
        <f t="array" ref="AN33">_xlfn.XLOOKUP(1,(CM_CT[Contract Number Customer]=$E32)*(CM_CT[Delivery Batch]=$F32)*(CM_CT[Row Type]="Batch"),CM_CT[Early Termination cut-off date2])</f>
        <v/>
      </c>
      <c r="AO33" s="53">
        <f t="array" ref="AO33">+_xlfn.XLOOKUP(1,(CM_CT[Contract Number Customer]=CM_CT[[#This Row],[Contract Number Customer]])*(CM_CT[Row Type]="Header"),CM_CT[Early Termination Notice Period Mths])</f>
        <v/>
      </c>
      <c r="AP33" s="53">
        <f t="array" ref="AP33">+_xlfn.XLOOKUP(1,(CM_CT[Contract Number Customer]=CM_CT[[#This Row],[Contract Number Customer]])*(CM_CT[Row Type]="Header"),CM_CT[Duly Termination Notice Period Mths])</f>
        <v/>
      </c>
      <c r="AQ33" s="54" t="n"/>
      <c r="AR33" s="54">
        <f t="array" ref="AR33">+_xlfn.XLOOKUP(1,(CM_CT[[#This Row],[Contract Number M3]]=Next_possible_notice[Contract Number M3])*(CM_CT[[#This Row],[Rentalposition M3]]=Next_possible_notice[Rentalposition M3]),Next_possible_notice[NoticeDateCalc])</f>
        <v/>
      </c>
      <c r="AS33" s="117" t="n"/>
      <c r="AT33" s="75" t="n"/>
      <c r="AU33" s="75" t="n"/>
      <c r="AV33" s="75" t="n"/>
      <c r="AW33" s="75" t="n"/>
      <c r="AX33" s="53" t="n"/>
      <c r="AY33" s="75" t="n"/>
      <c r="AZ33" s="54" t="n"/>
      <c r="BA33" s="50">
        <f t="array" ref="BA33">+_xlfn.XLOOKUP(1,(CM_CT[Contract Number Customer]=CM_CT[[#This Row],[Contract Number Customer]])*(CM_CT[Row Type]="Header"),CM_CT[Contract Lenght Early Clause &amp; Option])</f>
        <v/>
      </c>
      <c r="BB33" s="15" t="n"/>
      <c r="BC33" s="15" t="n"/>
      <c r="BD33" s="15" t="n"/>
      <c r="BE33" s="15" t="n"/>
      <c r="BF33" s="15" t="n"/>
      <c r="BG33" s="15" t="n"/>
      <c r="BH33" s="24" t="n"/>
      <c r="BI33" s="10" t="n"/>
      <c r="BJ33" s="118" t="n"/>
      <c r="BK33" s="24" t="n"/>
      <c r="BL33" s="54">
        <f>+_xlfn.XLOOKUP(CM_CT[[#This Row],[Wagon Number]],Next_possible_notice[Wagon Number],Next_possible_notice[Renewal Process StartDate])</f>
        <v/>
      </c>
      <c r="BM33" s="24" t="n"/>
      <c r="BN33" s="50">
        <f t="array" ref="BN33">+_xlfn.XLOOKUP(1,(CM_CT[Contract Number Customer]=CM_CT[[#This Row],[Contract Number Customer]])*(CM_CT[Row Type]="Header"),CM_CT[Contract Mileage])</f>
        <v/>
      </c>
      <c r="BO33" s="50" t="n"/>
      <c r="BP33" s="54" t="n"/>
      <c r="BQ33" s="54">
        <f t="array" ref="BQ33">+_xlfn.XLOOKUP(1,(CM_CT[Contract Number Customer]=CM_CT[[#This Row],[Contract Number Customer]])*(CM_CT[Row Type]="Header"),CM_CT[Currency])</f>
        <v/>
      </c>
      <c r="BR33" s="75">
        <f t="array" ref="BR33">+_xlfn.XLOOKUP(1,(CM_CT[Contract Number Customer]=CM_CT[[#This Row],[Contract Number Customer]])*(CM_CT[Row Type]="Header"),CM_CT[Lease Rate EUR])</f>
        <v/>
      </c>
      <c r="BS33" s="306" t="n"/>
      <c r="BT33" s="306" t="n"/>
      <c r="BU33" s="177" t="n"/>
      <c r="BV33" s="306" t="n"/>
      <c r="BW33" s="179">
        <f t="array" ref="BW33">+_xlfn.XLOOKUP(1,(Table_Mietpos[Vertragsnummer]=CM_CT[[#This Row],[Contract Number M3]])*(Table_Mietpos[Auftragspos.]=CM_CT[[#This Row],[Rentalposition M3]]),Table_Mietpos[Nettosatz/Typ])</f>
        <v/>
      </c>
      <c r="BX33" s="306" t="n"/>
      <c r="BY33" s="75" t="n"/>
      <c r="BZ33" s="75" t="n"/>
      <c r="CA33" s="75" t="n"/>
      <c r="CB33" s="75" t="n"/>
      <c r="CC33" s="75" t="n"/>
      <c r="CD33" s="307" t="n"/>
      <c r="CE33" s="307" t="n"/>
      <c r="CF33" s="307" t="n"/>
      <c r="CG33" s="307" t="n"/>
      <c r="CH33" s="28" t="n"/>
      <c r="CI33" s="28" t="n"/>
      <c r="CJ33" s="28" t="n"/>
      <c r="CK33" s="186" t="n"/>
      <c r="CL33" s="307" t="n"/>
      <c r="CM33" s="306" t="n"/>
      <c r="CN33" s="12" t="n"/>
      <c r="CO33" s="20" t="n"/>
      <c r="CP33" s="142" t="n"/>
      <c r="CQ33" s="142" t="n"/>
      <c r="CR33" s="142" t="n"/>
      <c r="CS33" s="20" t="n"/>
    </row>
    <row r="34">
      <c r="B34" s="11" t="n"/>
      <c r="C34" s="14" t="inlineStr">
        <is>
          <t>V700010</t>
        </is>
      </c>
      <c r="D34" s="10" t="n"/>
      <c r="E34" s="15">
        <f t="array" ref="E34">+_xlfn.XLOOKUP(1,(CM_CT[Contract Number M3]=CM_CT[[#This Row],[Contract Number M3]])*(CM_CT[Row Type]="Header"),CM_CT[Contract Number Customer])</f>
        <v/>
      </c>
      <c r="F34" s="10" t="n">
        <v>1</v>
      </c>
      <c r="G34" s="10" t="inlineStr">
        <is>
          <t>Wagon</t>
        </is>
      </c>
      <c r="H34" s="10" t="n">
        <v>29</v>
      </c>
      <c r="I34" s="73">
        <f t="array" ref="I34">+_xlfn.XLOOKUP(1,(Table_Mietpos[Vertragsnummer]=CM[[#This Row],[Contract Number M3]])*(Table_Mietpos[Auftragspos.]=CM[[#This Row],[Rentalposition M3]]),Table_Mietpos[ChNr])</f>
        <v/>
      </c>
      <c r="J34" s="72">
        <f t="array" ref="J34">+_xlfn.XLOOKUP(1,(CM_CT[Contract Number Customer]=CM_CT[[#This Row],[Contract Number Customer]])*(CM_CT[Row Type]="Header"),CM_CT[Customer])</f>
        <v/>
      </c>
      <c r="K34" s="51" t="n"/>
      <c r="L34" s="51" t="n"/>
      <c r="M34" s="15">
        <f t="array" ref="M34">+_xlfn.XLOOKUP(1,(CM_CT[Contract Number Customer]=CM_CT[[#This Row],[Contract Number Customer]])*(CM_CT[Row Type]="Header"),CM_CT[Sales Manager])</f>
        <v/>
      </c>
      <c r="N34" s="15">
        <f t="array" ref="N34">+_xlfn.XLOOKUP(1,(CM_CT[Contract Number Customer]=CM_CT[[#This Row],[Contract Number Customer]])*(CM_CT[Row Type]="Header"),CM_CT[Wagon Type])</f>
        <v/>
      </c>
      <c r="O34" s="10" t="n">
        <v>1</v>
      </c>
      <c r="P34" s="10" t="n"/>
      <c r="Q34" s="10" t="n"/>
      <c r="R34" s="10" t="n">
        <v>1</v>
      </c>
      <c r="S34" s="10" t="n"/>
      <c r="T34" s="10" t="n">
        <v>1</v>
      </c>
      <c r="U34" s="15">
        <f>+IF(CM_CT[[#This Row],[Contract Status]]&lt;&gt;"ended",1,0)</f>
        <v/>
      </c>
      <c r="V34" s="15" t="n"/>
      <c r="W34" s="15">
        <f t="array" ref="W34">_xlfn.XLOOKUP(1,(CM_CT[Contract Number Customer]=$E33)*(CM_CT[Delivery Batch]=$F33)*(CM_CT[Row Type]="Batch"),CM_CT[Contract Flex])</f>
        <v/>
      </c>
      <c r="X34" s="54">
        <f t="array" ref="X34">_xlfn.XLOOKUP(1,(CM_CT[Contract Number Customer]=$E33)*(CM_CT[Delivery Batch]=$F33)*(CM_CT[Row Type]="Batch"),CM_CT[Flex StartDate])</f>
        <v/>
      </c>
      <c r="Y34" s="54">
        <f t="array" ref="Y34">_xlfn.XLOOKUP(1,(CM_CT[Contract Number Customer]=$E33)*(CM_CT[Delivery Batch]=$F33)*(CM_CT[Row Type]="Batch"),CM_CT[Flex EndDate])</f>
        <v/>
      </c>
      <c r="Z34" s="15">
        <f t="array" ref="Z34">_xlfn.XLOOKUP(1,(CM_CT[Contract Number Customer]=$E33)*(CM_CT[Delivery Batch]=$F33)*(CM_CT[Row Type]="Batch"),CM_CT[Contract Status])</f>
        <v/>
      </c>
      <c r="AA34" s="15" t="n"/>
      <c r="AB34" s="74" t="n"/>
      <c r="AC34" s="74" t="n"/>
      <c r="AD34" s="131">
        <f t="array" ref="AD34">+_xlfn.XLOOKUP(1,(Table_Mietpos[Vertragsnummer]=CM_CT[[#This Row],[Contract Number M3]])*(Table_Mietpos[Auftragspos.]=CM_CT[[#This Row],[Rentalposition M3]]),Table_Mietpos[Gueltig_ab])</f>
        <v/>
      </c>
      <c r="AE34" s="131">
        <f t="array" ref="AE34">+_xlfn.XLOOKUP(1,(Table_Mietpos[Vertragsnummer]=CM_CT[[#This Row],[Contract Number M3]])*(Table_Mietpos[Auftragspos.]=CM_CT[[#This Row],[Rentalposition M3]]),Table_Mietpos[Gueltig_bis])</f>
        <v/>
      </c>
      <c r="AF34" s="50">
        <f t="array" ref="AF34">+_xlfn.XLOOKUP(1,(CM_CT[Contract Number Customer]=CM_CT[[#This Row],[Contract Number Customer]])*(CM_CT[Row Type]="Header"),CM_CT[Contract Lenght Initial])</f>
        <v/>
      </c>
      <c r="AG34" s="136">
        <f>+CM_CT[[#This Row],[Rental EndDate]]</f>
        <v/>
      </c>
      <c r="AH34" s="305" t="n"/>
      <c r="AI34" s="305" t="n"/>
      <c r="AJ34" s="305" t="n"/>
      <c r="AK34" s="53" t="n"/>
      <c r="AL34" s="15">
        <f t="array" ref="AL34">+_xlfn.XLOOKUP(1,(CM_CT[Contract Number Customer]=CM_CT[[#This Row],[Contract Number Customer]])*(CM_CT[Row Type]="Header"),CM_CT[Early Termination Category])</f>
        <v/>
      </c>
      <c r="AM34" s="136">
        <f t="array" ref="AM34">_xlfn.XLOOKUP(1,(CM_CT[Contract Number Customer]=$E33)*(CM_CT[Delivery Batch]=$F33)*(CM_CT[Row Type]="Batch"),CM_CT[Early Termination cut-off date1])</f>
        <v/>
      </c>
      <c r="AN34" s="136">
        <f t="array" ref="AN34">_xlfn.XLOOKUP(1,(CM_CT[Contract Number Customer]=$E33)*(CM_CT[Delivery Batch]=$F33)*(CM_CT[Row Type]="Batch"),CM_CT[Early Termination cut-off date2])</f>
        <v/>
      </c>
      <c r="AO34" s="53">
        <f t="array" ref="AO34">+_xlfn.XLOOKUP(1,(CM_CT[Contract Number Customer]=CM_CT[[#This Row],[Contract Number Customer]])*(CM_CT[Row Type]="Header"),CM_CT[Early Termination Notice Period Mths])</f>
        <v/>
      </c>
      <c r="AP34" s="53">
        <f t="array" ref="AP34">+_xlfn.XLOOKUP(1,(CM_CT[Contract Number Customer]=CM_CT[[#This Row],[Contract Number Customer]])*(CM_CT[Row Type]="Header"),CM_CT[Duly Termination Notice Period Mths])</f>
        <v/>
      </c>
      <c r="AQ34" s="54" t="n"/>
      <c r="AR34" s="54">
        <f t="array" ref="AR34">+_xlfn.XLOOKUP(1,(CM_CT[[#This Row],[Contract Number M3]]=Next_possible_notice[Contract Number M3])*(CM_CT[[#This Row],[Rentalposition M3]]=Next_possible_notice[Rentalposition M3]),Next_possible_notice[NoticeDateCalc])</f>
        <v/>
      </c>
      <c r="AS34" s="117" t="n"/>
      <c r="AT34" s="75" t="n"/>
      <c r="AU34" s="75" t="n"/>
      <c r="AV34" s="75" t="n"/>
      <c r="AW34" s="75" t="n"/>
      <c r="AX34" s="53" t="n"/>
      <c r="AY34" s="75" t="n"/>
      <c r="AZ34" s="54" t="n"/>
      <c r="BA34" s="50">
        <f t="array" ref="BA34">+_xlfn.XLOOKUP(1,(CM_CT[Contract Number Customer]=CM_CT[[#This Row],[Contract Number Customer]])*(CM_CT[Row Type]="Header"),CM_CT[Contract Lenght Early Clause &amp; Option])</f>
        <v/>
      </c>
      <c r="BB34" s="15" t="n"/>
      <c r="BC34" s="15" t="n"/>
      <c r="BD34" s="15" t="n"/>
      <c r="BE34" s="15" t="n"/>
      <c r="BF34" s="15" t="n"/>
      <c r="BG34" s="15" t="n"/>
      <c r="BH34" s="24" t="n"/>
      <c r="BI34" s="10" t="n"/>
      <c r="BJ34" s="118" t="n"/>
      <c r="BK34" s="24" t="n"/>
      <c r="BL34" s="54">
        <f>+_xlfn.XLOOKUP(CM_CT[[#This Row],[Wagon Number]],Next_possible_notice[Wagon Number],Next_possible_notice[Renewal Process StartDate])</f>
        <v/>
      </c>
      <c r="BM34" s="24" t="n"/>
      <c r="BN34" s="50">
        <f t="array" ref="BN34">+_xlfn.XLOOKUP(1,(CM_CT[Contract Number Customer]=CM_CT[[#This Row],[Contract Number Customer]])*(CM_CT[Row Type]="Header"),CM_CT[Contract Mileage])</f>
        <v/>
      </c>
      <c r="BO34" s="50" t="n"/>
      <c r="BP34" s="54" t="n"/>
      <c r="BQ34" s="54">
        <f t="array" ref="BQ34">+_xlfn.XLOOKUP(1,(CM_CT[Contract Number Customer]=CM_CT[[#This Row],[Contract Number Customer]])*(CM_CT[Row Type]="Header"),CM_CT[Currency])</f>
        <v/>
      </c>
      <c r="BR34" s="75">
        <f t="array" ref="BR34">+_xlfn.XLOOKUP(1,(CM_CT[Contract Number Customer]=CM_CT[[#This Row],[Contract Number Customer]])*(CM_CT[Row Type]="Header"),CM_CT[Lease Rate EUR])</f>
        <v/>
      </c>
      <c r="BS34" s="306" t="n"/>
      <c r="BT34" s="306" t="n"/>
      <c r="BU34" s="177" t="n"/>
      <c r="BV34" s="306" t="n"/>
      <c r="BW34" s="179">
        <f t="array" ref="BW34">+_xlfn.XLOOKUP(1,(Table_Mietpos[Vertragsnummer]=CM_CT[[#This Row],[Contract Number M3]])*(Table_Mietpos[Auftragspos.]=CM_CT[[#This Row],[Rentalposition M3]]),Table_Mietpos[Nettosatz/Typ])</f>
        <v/>
      </c>
      <c r="BX34" s="306" t="n"/>
      <c r="BY34" s="75" t="n"/>
      <c r="BZ34" s="75" t="n"/>
      <c r="CA34" s="75" t="n"/>
      <c r="CB34" s="75" t="n"/>
      <c r="CC34" s="75" t="n"/>
      <c r="CD34" s="307" t="n"/>
      <c r="CE34" s="307" t="n"/>
      <c r="CF34" s="307" t="n"/>
      <c r="CG34" s="307" t="n"/>
      <c r="CH34" s="28" t="n"/>
      <c r="CI34" s="28" t="n"/>
      <c r="CJ34" s="28" t="n"/>
      <c r="CK34" s="186" t="n"/>
      <c r="CL34" s="307" t="n"/>
      <c r="CM34" s="306" t="n"/>
      <c r="CN34" s="12" t="n"/>
      <c r="CO34" s="20" t="n"/>
      <c r="CP34" s="142" t="n"/>
      <c r="CQ34" s="142" t="n"/>
      <c r="CR34" s="142" t="n"/>
      <c r="CS34" s="20" t="n"/>
    </row>
    <row r="35">
      <c r="B35" s="11" t="n"/>
      <c r="C35" s="14" t="inlineStr">
        <is>
          <t>V700010</t>
        </is>
      </c>
      <c r="D35" s="10" t="n"/>
      <c r="E35" s="15">
        <f t="array" ref="E35">+_xlfn.XLOOKUP(1,(CM_CT[Contract Number M3]=CM_CT[[#This Row],[Contract Number M3]])*(CM_CT[Row Type]="Header"),CM_CT[Contract Number Customer])</f>
        <v/>
      </c>
      <c r="F35" s="10" t="n">
        <v>1</v>
      </c>
      <c r="G35" s="10" t="inlineStr">
        <is>
          <t>Wagon</t>
        </is>
      </c>
      <c r="H35" s="10" t="n">
        <v>30</v>
      </c>
      <c r="I35" s="73">
        <f t="array" ref="I35">+_xlfn.XLOOKUP(1,(Table_Mietpos[Vertragsnummer]=CM[[#This Row],[Contract Number M3]])*(Table_Mietpos[Auftragspos.]=CM[[#This Row],[Rentalposition M3]]),Table_Mietpos[ChNr])</f>
        <v/>
      </c>
      <c r="J35" s="72">
        <f t="array" ref="J35">+_xlfn.XLOOKUP(1,(CM_CT[Contract Number Customer]=CM_CT[[#This Row],[Contract Number Customer]])*(CM_CT[Row Type]="Header"),CM_CT[Customer])</f>
        <v/>
      </c>
      <c r="K35" s="51" t="n"/>
      <c r="L35" s="51" t="n"/>
      <c r="M35" s="15">
        <f t="array" ref="M35">+_xlfn.XLOOKUP(1,(CM_CT[Contract Number Customer]=CM_CT[[#This Row],[Contract Number Customer]])*(CM_CT[Row Type]="Header"),CM_CT[Sales Manager])</f>
        <v/>
      </c>
      <c r="N35" s="15">
        <f t="array" ref="N35">+_xlfn.XLOOKUP(1,(CM_CT[Contract Number Customer]=CM_CT[[#This Row],[Contract Number Customer]])*(CM_CT[Row Type]="Header"),CM_CT[Wagon Type])</f>
        <v/>
      </c>
      <c r="O35" s="10" t="n">
        <v>1</v>
      </c>
      <c r="P35" s="10" t="n"/>
      <c r="Q35" s="10" t="n"/>
      <c r="R35" s="10" t="n">
        <v>1</v>
      </c>
      <c r="S35" s="10" t="n"/>
      <c r="T35" s="10" t="n">
        <v>1</v>
      </c>
      <c r="U35" s="15">
        <f>+IF(CM_CT[[#This Row],[Contract Status]]&lt;&gt;"ended",1,0)</f>
        <v/>
      </c>
      <c r="V35" s="15" t="n"/>
      <c r="W35" s="15">
        <f t="array" ref="W35">_xlfn.XLOOKUP(1,(CM_CT[Contract Number Customer]=$E34)*(CM_CT[Delivery Batch]=$F34)*(CM_CT[Row Type]="Batch"),CM_CT[Contract Flex])</f>
        <v/>
      </c>
      <c r="X35" s="54">
        <f t="array" ref="X35">_xlfn.XLOOKUP(1,(CM_CT[Contract Number Customer]=$E34)*(CM_CT[Delivery Batch]=$F34)*(CM_CT[Row Type]="Batch"),CM_CT[Flex StartDate])</f>
        <v/>
      </c>
      <c r="Y35" s="54">
        <f t="array" ref="Y35">_xlfn.XLOOKUP(1,(CM_CT[Contract Number Customer]=$E34)*(CM_CT[Delivery Batch]=$F34)*(CM_CT[Row Type]="Batch"),CM_CT[Flex EndDate])</f>
        <v/>
      </c>
      <c r="Z35" s="15">
        <f t="array" ref="Z35">_xlfn.XLOOKUP(1,(CM_CT[Contract Number Customer]=$E34)*(CM_CT[Delivery Batch]=$F34)*(CM_CT[Row Type]="Batch"),CM_CT[Contract Status])</f>
        <v/>
      </c>
      <c r="AA35" s="15" t="n"/>
      <c r="AB35" s="74" t="n"/>
      <c r="AC35" s="74" t="n"/>
      <c r="AD35" s="131">
        <f t="array" ref="AD35">+_xlfn.XLOOKUP(1,(Table_Mietpos[Vertragsnummer]=CM_CT[[#This Row],[Contract Number M3]])*(Table_Mietpos[Auftragspos.]=CM_CT[[#This Row],[Rentalposition M3]]),Table_Mietpos[Gueltig_ab])</f>
        <v/>
      </c>
      <c r="AE35" s="131">
        <f t="array" ref="AE35">+_xlfn.XLOOKUP(1,(Table_Mietpos[Vertragsnummer]=CM_CT[[#This Row],[Contract Number M3]])*(Table_Mietpos[Auftragspos.]=CM_CT[[#This Row],[Rentalposition M3]]),Table_Mietpos[Gueltig_bis])</f>
        <v/>
      </c>
      <c r="AF35" s="50">
        <f t="array" ref="AF35">+_xlfn.XLOOKUP(1,(CM_CT[Contract Number Customer]=CM_CT[[#This Row],[Contract Number Customer]])*(CM_CT[Row Type]="Header"),CM_CT[Contract Lenght Initial])</f>
        <v/>
      </c>
      <c r="AG35" s="136">
        <f>+CM_CT[[#This Row],[Rental EndDate]]</f>
        <v/>
      </c>
      <c r="AH35" s="305" t="n"/>
      <c r="AI35" s="305" t="n"/>
      <c r="AJ35" s="305" t="n"/>
      <c r="AK35" s="53" t="n"/>
      <c r="AL35" s="15">
        <f t="array" ref="AL35">+_xlfn.XLOOKUP(1,(CM_CT[Contract Number Customer]=CM_CT[[#This Row],[Contract Number Customer]])*(CM_CT[Row Type]="Header"),CM_CT[Early Termination Category])</f>
        <v/>
      </c>
      <c r="AM35" s="136">
        <f t="array" ref="AM35">_xlfn.XLOOKUP(1,(CM_CT[Contract Number Customer]=$E34)*(CM_CT[Delivery Batch]=$F34)*(CM_CT[Row Type]="Batch"),CM_CT[Early Termination cut-off date1])</f>
        <v/>
      </c>
      <c r="AN35" s="136">
        <f t="array" ref="AN35">_xlfn.XLOOKUP(1,(CM_CT[Contract Number Customer]=$E34)*(CM_CT[Delivery Batch]=$F34)*(CM_CT[Row Type]="Batch"),CM_CT[Early Termination cut-off date2])</f>
        <v/>
      </c>
      <c r="AO35" s="53">
        <f t="array" ref="AO35">+_xlfn.XLOOKUP(1,(CM_CT[Contract Number Customer]=CM_CT[[#This Row],[Contract Number Customer]])*(CM_CT[Row Type]="Header"),CM_CT[Early Termination Notice Period Mths])</f>
        <v/>
      </c>
      <c r="AP35" s="53">
        <f t="array" ref="AP35">+_xlfn.XLOOKUP(1,(CM_CT[Contract Number Customer]=CM_CT[[#This Row],[Contract Number Customer]])*(CM_CT[Row Type]="Header"),CM_CT[Duly Termination Notice Period Mths])</f>
        <v/>
      </c>
      <c r="AQ35" s="54" t="n"/>
      <c r="AR35" s="54">
        <f t="array" ref="AR35">+_xlfn.XLOOKUP(1,(CM_CT[[#This Row],[Contract Number M3]]=Next_possible_notice[Contract Number M3])*(CM_CT[[#This Row],[Rentalposition M3]]=Next_possible_notice[Rentalposition M3]),Next_possible_notice[NoticeDateCalc])</f>
        <v/>
      </c>
      <c r="AS35" s="117" t="n"/>
      <c r="AT35" s="75" t="n"/>
      <c r="AU35" s="75" t="n"/>
      <c r="AV35" s="75" t="n"/>
      <c r="AW35" s="75" t="n"/>
      <c r="AX35" s="53" t="n"/>
      <c r="AY35" s="75" t="n"/>
      <c r="AZ35" s="54" t="n"/>
      <c r="BA35" s="50">
        <f t="array" ref="BA35">+_xlfn.XLOOKUP(1,(CM_CT[Contract Number Customer]=CM_CT[[#This Row],[Contract Number Customer]])*(CM_CT[Row Type]="Header"),CM_CT[Contract Lenght Early Clause &amp; Option])</f>
        <v/>
      </c>
      <c r="BB35" s="15" t="n"/>
      <c r="BC35" s="15" t="n"/>
      <c r="BD35" s="15" t="n"/>
      <c r="BE35" s="15" t="n"/>
      <c r="BF35" s="15" t="n"/>
      <c r="BG35" s="15" t="n"/>
      <c r="BH35" s="24" t="n"/>
      <c r="BI35" s="10" t="n"/>
      <c r="BJ35" s="118" t="n"/>
      <c r="BK35" s="24" t="n"/>
      <c r="BL35" s="54">
        <f>+_xlfn.XLOOKUP(CM_CT[[#This Row],[Wagon Number]],Next_possible_notice[Wagon Number],Next_possible_notice[Renewal Process StartDate])</f>
        <v/>
      </c>
      <c r="BM35" s="24" t="n"/>
      <c r="BN35" s="50">
        <f t="array" ref="BN35">+_xlfn.XLOOKUP(1,(CM_CT[Contract Number Customer]=CM_CT[[#This Row],[Contract Number Customer]])*(CM_CT[Row Type]="Header"),CM_CT[Contract Mileage])</f>
        <v/>
      </c>
      <c r="BO35" s="50" t="n"/>
      <c r="BP35" s="54" t="n"/>
      <c r="BQ35" s="54">
        <f t="array" ref="BQ35">+_xlfn.XLOOKUP(1,(CM_CT[Contract Number Customer]=CM_CT[[#This Row],[Contract Number Customer]])*(CM_CT[Row Type]="Header"),CM_CT[Currency])</f>
        <v/>
      </c>
      <c r="BR35" s="75">
        <f t="array" ref="BR35">+_xlfn.XLOOKUP(1,(CM_CT[Contract Number Customer]=CM_CT[[#This Row],[Contract Number Customer]])*(CM_CT[Row Type]="Header"),CM_CT[Lease Rate EUR])</f>
        <v/>
      </c>
      <c r="BS35" s="306" t="n"/>
      <c r="BT35" s="306" t="n"/>
      <c r="BU35" s="177" t="n"/>
      <c r="BV35" s="306" t="n"/>
      <c r="BW35" s="179">
        <f t="array" ref="BW35">+_xlfn.XLOOKUP(1,(Table_Mietpos[Vertragsnummer]=CM_CT[[#This Row],[Contract Number M3]])*(Table_Mietpos[Auftragspos.]=CM_CT[[#This Row],[Rentalposition M3]]),Table_Mietpos[Nettosatz/Typ])</f>
        <v/>
      </c>
      <c r="BX35" s="306" t="n"/>
      <c r="BY35" s="75" t="n"/>
      <c r="BZ35" s="75" t="n"/>
      <c r="CA35" s="75" t="n"/>
      <c r="CB35" s="75" t="n"/>
      <c r="CC35" s="75" t="n"/>
      <c r="CD35" s="307" t="n"/>
      <c r="CE35" s="307" t="n"/>
      <c r="CF35" s="307" t="n"/>
      <c r="CG35" s="307" t="n"/>
      <c r="CH35" s="28" t="n"/>
      <c r="CI35" s="28" t="n"/>
      <c r="CJ35" s="28" t="n"/>
      <c r="CK35" s="186" t="n"/>
      <c r="CL35" s="307" t="n"/>
      <c r="CM35" s="306" t="n"/>
      <c r="CN35" s="12" t="n"/>
      <c r="CO35" s="20" t="n"/>
      <c r="CP35" s="142" t="n"/>
      <c r="CQ35" s="142" t="n"/>
      <c r="CR35" s="142" t="n"/>
      <c r="CS35" s="20" t="n"/>
    </row>
    <row r="36">
      <c r="B36" s="11" t="n"/>
      <c r="C36" s="14" t="inlineStr">
        <is>
          <t>V700010</t>
        </is>
      </c>
      <c r="D36" s="10" t="n"/>
      <c r="E36" s="15">
        <f t="array" ref="E36">+_xlfn.XLOOKUP(1,(CM_CT[Contract Number M3]=CM_CT[[#This Row],[Contract Number M3]])*(CM_CT[Row Type]="Header"),CM_CT[Contract Number Customer])</f>
        <v/>
      </c>
      <c r="F36" s="10" t="n">
        <v>1</v>
      </c>
      <c r="G36" s="10" t="inlineStr">
        <is>
          <t>Wagon</t>
        </is>
      </c>
      <c r="H36" s="10" t="n">
        <v>31</v>
      </c>
      <c r="I36" s="73">
        <f t="array" ref="I36">+_xlfn.XLOOKUP(1,(Table_Mietpos[Vertragsnummer]=CM[[#This Row],[Contract Number M3]])*(Table_Mietpos[Auftragspos.]=CM[[#This Row],[Rentalposition M3]]),Table_Mietpos[ChNr])</f>
        <v/>
      </c>
      <c r="J36" s="72">
        <f t="array" ref="J36">+_xlfn.XLOOKUP(1,(CM_CT[Contract Number Customer]=CM_CT[[#This Row],[Contract Number Customer]])*(CM_CT[Row Type]="Header"),CM_CT[Customer])</f>
        <v/>
      </c>
      <c r="K36" s="51" t="n"/>
      <c r="L36" s="51" t="n"/>
      <c r="M36" s="15">
        <f t="array" ref="M36">+_xlfn.XLOOKUP(1,(CM_CT[Contract Number Customer]=CM_CT[[#This Row],[Contract Number Customer]])*(CM_CT[Row Type]="Header"),CM_CT[Sales Manager])</f>
        <v/>
      </c>
      <c r="N36" s="15">
        <f t="array" ref="N36">+_xlfn.XLOOKUP(1,(CM_CT[Contract Number Customer]=CM_CT[[#This Row],[Contract Number Customer]])*(CM_CT[Row Type]="Header"),CM_CT[Wagon Type])</f>
        <v/>
      </c>
      <c r="O36" s="10" t="n">
        <v>1</v>
      </c>
      <c r="P36" s="10" t="n"/>
      <c r="Q36" s="10" t="n"/>
      <c r="R36" s="10" t="n">
        <v>1</v>
      </c>
      <c r="S36" s="10" t="n"/>
      <c r="T36" s="10" t="n">
        <v>1</v>
      </c>
      <c r="U36" s="15">
        <f>+IF(CM_CT[[#This Row],[Contract Status]]&lt;&gt;"ended",1,0)</f>
        <v/>
      </c>
      <c r="V36" s="15" t="n"/>
      <c r="W36" s="15">
        <f t="array" ref="W36">_xlfn.XLOOKUP(1,(CM_CT[Contract Number Customer]=$E35)*(CM_CT[Delivery Batch]=$F35)*(CM_CT[Row Type]="Batch"),CM_CT[Contract Flex])</f>
        <v/>
      </c>
      <c r="X36" s="54">
        <f t="array" ref="X36">_xlfn.XLOOKUP(1,(CM_CT[Contract Number Customer]=$E35)*(CM_CT[Delivery Batch]=$F35)*(CM_CT[Row Type]="Batch"),CM_CT[Flex StartDate])</f>
        <v/>
      </c>
      <c r="Y36" s="54">
        <f t="array" ref="Y36">_xlfn.XLOOKUP(1,(CM_CT[Contract Number Customer]=$E35)*(CM_CT[Delivery Batch]=$F35)*(CM_CT[Row Type]="Batch"),CM_CT[Flex EndDate])</f>
        <v/>
      </c>
      <c r="Z36" s="15">
        <f t="array" ref="Z36">_xlfn.XLOOKUP(1,(CM_CT[Contract Number Customer]=$E35)*(CM_CT[Delivery Batch]=$F35)*(CM_CT[Row Type]="Batch"),CM_CT[Contract Status])</f>
        <v/>
      </c>
      <c r="AA36" s="15" t="n"/>
      <c r="AB36" s="74" t="n"/>
      <c r="AC36" s="74" t="n"/>
      <c r="AD36" s="131">
        <f t="array" ref="AD36">+_xlfn.XLOOKUP(1,(Table_Mietpos[Vertragsnummer]=CM_CT[[#This Row],[Contract Number M3]])*(Table_Mietpos[Auftragspos.]=CM_CT[[#This Row],[Rentalposition M3]]),Table_Mietpos[Gueltig_ab])</f>
        <v/>
      </c>
      <c r="AE36" s="131">
        <f t="array" ref="AE36">+_xlfn.XLOOKUP(1,(Table_Mietpos[Vertragsnummer]=CM_CT[[#This Row],[Contract Number M3]])*(Table_Mietpos[Auftragspos.]=CM_CT[[#This Row],[Rentalposition M3]]),Table_Mietpos[Gueltig_bis])</f>
        <v/>
      </c>
      <c r="AF36" s="50">
        <f t="array" ref="AF36">+_xlfn.XLOOKUP(1,(CM_CT[Contract Number Customer]=CM_CT[[#This Row],[Contract Number Customer]])*(CM_CT[Row Type]="Header"),CM_CT[Contract Lenght Initial])</f>
        <v/>
      </c>
      <c r="AG36" s="136">
        <f>+CM_CT[[#This Row],[Rental EndDate]]</f>
        <v/>
      </c>
      <c r="AH36" s="305" t="n"/>
      <c r="AI36" s="305" t="n"/>
      <c r="AJ36" s="305" t="n"/>
      <c r="AK36" s="53" t="n"/>
      <c r="AL36" s="15">
        <f t="array" ref="AL36">+_xlfn.XLOOKUP(1,(CM_CT[Contract Number Customer]=CM_CT[[#This Row],[Contract Number Customer]])*(CM_CT[Row Type]="Header"),CM_CT[Early Termination Category])</f>
        <v/>
      </c>
      <c r="AM36" s="136">
        <f t="array" ref="AM36">_xlfn.XLOOKUP(1,(CM_CT[Contract Number Customer]=$E35)*(CM_CT[Delivery Batch]=$F35)*(CM_CT[Row Type]="Batch"),CM_CT[Early Termination cut-off date1])</f>
        <v/>
      </c>
      <c r="AN36" s="136">
        <f t="array" ref="AN36">_xlfn.XLOOKUP(1,(CM_CT[Contract Number Customer]=$E35)*(CM_CT[Delivery Batch]=$F35)*(CM_CT[Row Type]="Batch"),CM_CT[Early Termination cut-off date2])</f>
        <v/>
      </c>
      <c r="AO36" s="53">
        <f t="array" ref="AO36">+_xlfn.XLOOKUP(1,(CM_CT[Contract Number Customer]=CM_CT[[#This Row],[Contract Number Customer]])*(CM_CT[Row Type]="Header"),CM_CT[Early Termination Notice Period Mths])</f>
        <v/>
      </c>
      <c r="AP36" s="53">
        <f t="array" ref="AP36">+_xlfn.XLOOKUP(1,(CM_CT[Contract Number Customer]=CM_CT[[#This Row],[Contract Number Customer]])*(CM_CT[Row Type]="Header"),CM_CT[Duly Termination Notice Period Mths])</f>
        <v/>
      </c>
      <c r="AQ36" s="54" t="n"/>
      <c r="AR36" s="54">
        <f t="array" ref="AR36">+_xlfn.XLOOKUP(1,(CM_CT[[#This Row],[Contract Number M3]]=Next_possible_notice[Contract Number M3])*(CM_CT[[#This Row],[Rentalposition M3]]=Next_possible_notice[Rentalposition M3]),Next_possible_notice[NoticeDateCalc])</f>
        <v/>
      </c>
      <c r="AS36" s="117" t="n"/>
      <c r="AT36" s="75" t="n"/>
      <c r="AU36" s="75" t="n"/>
      <c r="AV36" s="75" t="n"/>
      <c r="AW36" s="75" t="n"/>
      <c r="AX36" s="53" t="n"/>
      <c r="AY36" s="75" t="n"/>
      <c r="AZ36" s="54" t="n"/>
      <c r="BA36" s="50">
        <f t="array" ref="BA36">+_xlfn.XLOOKUP(1,(CM_CT[Contract Number Customer]=CM_CT[[#This Row],[Contract Number Customer]])*(CM_CT[Row Type]="Header"),CM_CT[Contract Lenght Early Clause &amp; Option])</f>
        <v/>
      </c>
      <c r="BB36" s="15" t="n"/>
      <c r="BC36" s="15" t="n"/>
      <c r="BD36" s="15" t="n"/>
      <c r="BE36" s="15" t="n"/>
      <c r="BF36" s="15" t="n"/>
      <c r="BG36" s="15" t="n"/>
      <c r="BH36" s="24" t="n"/>
      <c r="BI36" s="10" t="n"/>
      <c r="BJ36" s="118" t="n"/>
      <c r="BK36" s="24" t="n"/>
      <c r="BL36" s="54">
        <f>+_xlfn.XLOOKUP(CM_CT[[#This Row],[Wagon Number]],Next_possible_notice[Wagon Number],Next_possible_notice[Renewal Process StartDate])</f>
        <v/>
      </c>
      <c r="BM36" s="24" t="n"/>
      <c r="BN36" s="50">
        <f t="array" ref="BN36">+_xlfn.XLOOKUP(1,(CM_CT[Contract Number Customer]=CM_CT[[#This Row],[Contract Number Customer]])*(CM_CT[Row Type]="Header"),CM_CT[Contract Mileage])</f>
        <v/>
      </c>
      <c r="BO36" s="50" t="n"/>
      <c r="BP36" s="54" t="n"/>
      <c r="BQ36" s="54">
        <f t="array" ref="BQ36">+_xlfn.XLOOKUP(1,(CM_CT[Contract Number Customer]=CM_CT[[#This Row],[Contract Number Customer]])*(CM_CT[Row Type]="Header"),CM_CT[Currency])</f>
        <v/>
      </c>
      <c r="BR36" s="75">
        <f t="array" ref="BR36">+_xlfn.XLOOKUP(1,(CM_CT[Contract Number Customer]=CM_CT[[#This Row],[Contract Number Customer]])*(CM_CT[Row Type]="Header"),CM_CT[Lease Rate EUR])</f>
        <v/>
      </c>
      <c r="BS36" s="306" t="n"/>
      <c r="BT36" s="306" t="n"/>
      <c r="BU36" s="177" t="n"/>
      <c r="BV36" s="306" t="n"/>
      <c r="BW36" s="179">
        <f t="array" ref="BW36">+_xlfn.XLOOKUP(1,(Table_Mietpos[Vertragsnummer]=CM_CT[[#This Row],[Contract Number M3]])*(Table_Mietpos[Auftragspos.]=CM_CT[[#This Row],[Rentalposition M3]]),Table_Mietpos[Nettosatz/Typ])</f>
        <v/>
      </c>
      <c r="BX36" s="306" t="n"/>
      <c r="BY36" s="75" t="n"/>
      <c r="BZ36" s="75" t="n"/>
      <c r="CA36" s="75" t="n"/>
      <c r="CB36" s="75" t="n"/>
      <c r="CC36" s="75" t="n"/>
      <c r="CD36" s="307" t="n"/>
      <c r="CE36" s="307" t="n"/>
      <c r="CF36" s="307" t="n"/>
      <c r="CG36" s="307" t="n"/>
      <c r="CH36" s="28" t="n"/>
      <c r="CI36" s="28" t="n"/>
      <c r="CJ36" s="28" t="n"/>
      <c r="CK36" s="186" t="n"/>
      <c r="CL36" s="307" t="n"/>
      <c r="CM36" s="306" t="n"/>
      <c r="CN36" s="12" t="n"/>
      <c r="CO36" s="20" t="n"/>
      <c r="CP36" s="142" t="n"/>
      <c r="CQ36" s="142" t="n"/>
      <c r="CR36" s="142" t="n"/>
      <c r="CS36" s="20" t="n"/>
    </row>
    <row r="37">
      <c r="B37" s="11" t="n"/>
      <c r="C37" s="14" t="inlineStr">
        <is>
          <t>V700010</t>
        </is>
      </c>
      <c r="D37" s="10" t="n"/>
      <c r="E37" s="15">
        <f t="array" ref="E37">+_xlfn.XLOOKUP(1,(CM_CT[Contract Number M3]=CM_CT[[#This Row],[Contract Number M3]])*(CM_CT[Row Type]="Header"),CM_CT[Contract Number Customer])</f>
        <v/>
      </c>
      <c r="F37" s="10" t="n">
        <v>1</v>
      </c>
      <c r="G37" s="10" t="inlineStr">
        <is>
          <t>Wagon</t>
        </is>
      </c>
      <c r="H37" s="10" t="n">
        <v>32</v>
      </c>
      <c r="I37" s="73">
        <f t="array" ref="I37">+_xlfn.XLOOKUP(1,(Table_Mietpos[Vertragsnummer]=CM[[#This Row],[Contract Number M3]])*(Table_Mietpos[Auftragspos.]=CM[[#This Row],[Rentalposition M3]]),Table_Mietpos[ChNr])</f>
        <v/>
      </c>
      <c r="J37" s="72">
        <f t="array" ref="J37">+_xlfn.XLOOKUP(1,(CM_CT[Contract Number Customer]=CM_CT[[#This Row],[Contract Number Customer]])*(CM_CT[Row Type]="Header"),CM_CT[Customer])</f>
        <v/>
      </c>
      <c r="K37" s="51" t="n"/>
      <c r="L37" s="51" t="n"/>
      <c r="M37" s="15">
        <f t="array" ref="M37">+_xlfn.XLOOKUP(1,(CM_CT[Contract Number Customer]=CM_CT[[#This Row],[Contract Number Customer]])*(CM_CT[Row Type]="Header"),CM_CT[Sales Manager])</f>
        <v/>
      </c>
      <c r="N37" s="15">
        <f t="array" ref="N37">+_xlfn.XLOOKUP(1,(CM_CT[Contract Number Customer]=CM_CT[[#This Row],[Contract Number Customer]])*(CM_CT[Row Type]="Header"),CM_CT[Wagon Type])</f>
        <v/>
      </c>
      <c r="O37" s="10" t="n">
        <v>1</v>
      </c>
      <c r="P37" s="10" t="n"/>
      <c r="Q37" s="10" t="n"/>
      <c r="R37" s="10" t="n">
        <v>1</v>
      </c>
      <c r="S37" s="10" t="n"/>
      <c r="T37" s="10" t="n">
        <v>1</v>
      </c>
      <c r="U37" s="15">
        <f>+IF(CM_CT[[#This Row],[Contract Status]]&lt;&gt;"ended",1,0)</f>
        <v/>
      </c>
      <c r="V37" s="15" t="n"/>
      <c r="W37" s="15">
        <f t="array" ref="W37">_xlfn.XLOOKUP(1,(CM_CT[Contract Number Customer]=$E36)*(CM_CT[Delivery Batch]=$F36)*(CM_CT[Row Type]="Batch"),CM_CT[Contract Flex])</f>
        <v/>
      </c>
      <c r="X37" s="54">
        <f t="array" ref="X37">_xlfn.XLOOKUP(1,(CM_CT[Contract Number Customer]=$E36)*(CM_CT[Delivery Batch]=$F36)*(CM_CT[Row Type]="Batch"),CM_CT[Flex StartDate])</f>
        <v/>
      </c>
      <c r="Y37" s="54">
        <f t="array" ref="Y37">_xlfn.XLOOKUP(1,(CM_CT[Contract Number Customer]=$E36)*(CM_CT[Delivery Batch]=$F36)*(CM_CT[Row Type]="Batch"),CM_CT[Flex EndDate])</f>
        <v/>
      </c>
      <c r="Z37" s="15">
        <f t="array" ref="Z37">_xlfn.XLOOKUP(1,(CM_CT[Contract Number Customer]=$E36)*(CM_CT[Delivery Batch]=$F36)*(CM_CT[Row Type]="Batch"),CM_CT[Contract Status])</f>
        <v/>
      </c>
      <c r="AA37" s="15" t="n"/>
      <c r="AB37" s="74" t="n"/>
      <c r="AC37" s="74" t="n"/>
      <c r="AD37" s="131">
        <f t="array" ref="AD37">+_xlfn.XLOOKUP(1,(Table_Mietpos[Vertragsnummer]=CM_CT[[#This Row],[Contract Number M3]])*(Table_Mietpos[Auftragspos.]=CM_CT[[#This Row],[Rentalposition M3]]),Table_Mietpos[Gueltig_ab])</f>
        <v/>
      </c>
      <c r="AE37" s="131">
        <f t="array" ref="AE37">+_xlfn.XLOOKUP(1,(Table_Mietpos[Vertragsnummer]=CM_CT[[#This Row],[Contract Number M3]])*(Table_Mietpos[Auftragspos.]=CM_CT[[#This Row],[Rentalposition M3]]),Table_Mietpos[Gueltig_bis])</f>
        <v/>
      </c>
      <c r="AF37" s="50">
        <f t="array" ref="AF37">+_xlfn.XLOOKUP(1,(CM_CT[Contract Number Customer]=CM_CT[[#This Row],[Contract Number Customer]])*(CM_CT[Row Type]="Header"),CM_CT[Contract Lenght Initial])</f>
        <v/>
      </c>
      <c r="AG37" s="136">
        <f>+CM_CT[[#This Row],[Rental EndDate]]</f>
        <v/>
      </c>
      <c r="AH37" s="305" t="n"/>
      <c r="AI37" s="305" t="n"/>
      <c r="AJ37" s="305" t="n"/>
      <c r="AK37" s="53" t="n"/>
      <c r="AL37" s="15">
        <f t="array" ref="AL37">+_xlfn.XLOOKUP(1,(CM_CT[Contract Number Customer]=CM_CT[[#This Row],[Contract Number Customer]])*(CM_CT[Row Type]="Header"),CM_CT[Early Termination Category])</f>
        <v/>
      </c>
      <c r="AM37" s="136">
        <f t="array" ref="AM37">_xlfn.XLOOKUP(1,(CM_CT[Contract Number Customer]=$E36)*(CM_CT[Delivery Batch]=$F36)*(CM_CT[Row Type]="Batch"),CM_CT[Early Termination cut-off date1])</f>
        <v/>
      </c>
      <c r="AN37" s="136">
        <f t="array" ref="AN37">_xlfn.XLOOKUP(1,(CM_CT[Contract Number Customer]=$E36)*(CM_CT[Delivery Batch]=$F36)*(CM_CT[Row Type]="Batch"),CM_CT[Early Termination cut-off date2])</f>
        <v/>
      </c>
      <c r="AO37" s="53">
        <f t="array" ref="AO37">+_xlfn.XLOOKUP(1,(CM_CT[Contract Number Customer]=CM_CT[[#This Row],[Contract Number Customer]])*(CM_CT[Row Type]="Header"),CM_CT[Early Termination Notice Period Mths])</f>
        <v/>
      </c>
      <c r="AP37" s="53">
        <f t="array" ref="AP37">+_xlfn.XLOOKUP(1,(CM_CT[Contract Number Customer]=CM_CT[[#This Row],[Contract Number Customer]])*(CM_CT[Row Type]="Header"),CM_CT[Duly Termination Notice Period Mths])</f>
        <v/>
      </c>
      <c r="AQ37" s="54" t="n"/>
      <c r="AR37" s="54">
        <f t="array" ref="AR37">+_xlfn.XLOOKUP(1,(CM_CT[[#This Row],[Contract Number M3]]=Next_possible_notice[Contract Number M3])*(CM_CT[[#This Row],[Rentalposition M3]]=Next_possible_notice[Rentalposition M3]),Next_possible_notice[NoticeDateCalc])</f>
        <v/>
      </c>
      <c r="AS37" s="117" t="n"/>
      <c r="AT37" s="75" t="n"/>
      <c r="AU37" s="75" t="n"/>
      <c r="AV37" s="75" t="n"/>
      <c r="AW37" s="75" t="n"/>
      <c r="AX37" s="53" t="n"/>
      <c r="AY37" s="75" t="n"/>
      <c r="AZ37" s="54" t="n"/>
      <c r="BA37" s="50">
        <f t="array" ref="BA37">+_xlfn.XLOOKUP(1,(CM_CT[Contract Number Customer]=CM_CT[[#This Row],[Contract Number Customer]])*(CM_CT[Row Type]="Header"),CM_CT[Contract Lenght Early Clause &amp; Option])</f>
        <v/>
      </c>
      <c r="BB37" s="15" t="n"/>
      <c r="BC37" s="15" t="n"/>
      <c r="BD37" s="15" t="n"/>
      <c r="BE37" s="15" t="n"/>
      <c r="BF37" s="15" t="n"/>
      <c r="BG37" s="15" t="n"/>
      <c r="BH37" s="24" t="n"/>
      <c r="BI37" s="10" t="n"/>
      <c r="BJ37" s="118" t="n"/>
      <c r="BK37" s="24" t="n"/>
      <c r="BL37" s="54">
        <f>+_xlfn.XLOOKUP(CM_CT[[#This Row],[Wagon Number]],Next_possible_notice[Wagon Number],Next_possible_notice[Renewal Process StartDate])</f>
        <v/>
      </c>
      <c r="BM37" s="24" t="n"/>
      <c r="BN37" s="50">
        <f t="array" ref="BN37">+_xlfn.XLOOKUP(1,(CM_CT[Contract Number Customer]=CM_CT[[#This Row],[Contract Number Customer]])*(CM_CT[Row Type]="Header"),CM_CT[Contract Mileage])</f>
        <v/>
      </c>
      <c r="BO37" s="50" t="n"/>
      <c r="BP37" s="54" t="n"/>
      <c r="BQ37" s="54">
        <f t="array" ref="BQ37">+_xlfn.XLOOKUP(1,(CM_CT[Contract Number Customer]=CM_CT[[#This Row],[Contract Number Customer]])*(CM_CT[Row Type]="Header"),CM_CT[Currency])</f>
        <v/>
      </c>
      <c r="BR37" s="75">
        <f t="array" ref="BR37">+_xlfn.XLOOKUP(1,(CM_CT[Contract Number Customer]=CM_CT[[#This Row],[Contract Number Customer]])*(CM_CT[Row Type]="Header"),CM_CT[Lease Rate EUR])</f>
        <v/>
      </c>
      <c r="BS37" s="306" t="n"/>
      <c r="BT37" s="306" t="n"/>
      <c r="BU37" s="177" t="n"/>
      <c r="BV37" s="306" t="n"/>
      <c r="BW37" s="179">
        <f t="array" ref="BW37">+_xlfn.XLOOKUP(1,(Table_Mietpos[Vertragsnummer]=CM_CT[[#This Row],[Contract Number M3]])*(Table_Mietpos[Auftragspos.]=CM_CT[[#This Row],[Rentalposition M3]]),Table_Mietpos[Nettosatz/Typ])</f>
        <v/>
      </c>
      <c r="BX37" s="306" t="n"/>
      <c r="BY37" s="75" t="n"/>
      <c r="BZ37" s="75" t="n"/>
      <c r="CA37" s="75" t="n"/>
      <c r="CB37" s="75" t="n"/>
      <c r="CC37" s="75" t="n"/>
      <c r="CD37" s="307" t="n"/>
      <c r="CE37" s="307" t="n"/>
      <c r="CF37" s="307" t="n"/>
      <c r="CG37" s="307" t="n"/>
      <c r="CH37" s="28" t="n"/>
      <c r="CI37" s="28" t="n"/>
      <c r="CJ37" s="28" t="n"/>
      <c r="CK37" s="186" t="n"/>
      <c r="CL37" s="307" t="n"/>
      <c r="CM37" s="306" t="n"/>
      <c r="CN37" s="12" t="n"/>
      <c r="CO37" s="20" t="n"/>
      <c r="CP37" s="142" t="n"/>
      <c r="CQ37" s="142" t="n"/>
      <c r="CR37" s="142" t="n"/>
      <c r="CS37" s="20" t="n"/>
    </row>
    <row r="38">
      <c r="B38" s="11" t="n"/>
      <c r="C38" s="14" t="inlineStr">
        <is>
          <t>V700010</t>
        </is>
      </c>
      <c r="D38" s="10" t="n"/>
      <c r="E38" s="15">
        <f t="array" ref="E38">+_xlfn.XLOOKUP(1,(CM_CT[Contract Number M3]=CM_CT[[#This Row],[Contract Number M3]])*(CM_CT[Row Type]="Header"),CM_CT[Contract Number Customer])</f>
        <v/>
      </c>
      <c r="F38" s="10" t="n">
        <v>1</v>
      </c>
      <c r="G38" s="10" t="inlineStr">
        <is>
          <t>Wagon</t>
        </is>
      </c>
      <c r="H38" s="10" t="n">
        <v>33</v>
      </c>
      <c r="I38" s="73">
        <f t="array" ref="I38">+_xlfn.XLOOKUP(1,(Table_Mietpos[Vertragsnummer]=CM[[#This Row],[Contract Number M3]])*(Table_Mietpos[Auftragspos.]=CM[[#This Row],[Rentalposition M3]]),Table_Mietpos[ChNr])</f>
        <v/>
      </c>
      <c r="J38" s="72">
        <f t="array" ref="J38">+_xlfn.XLOOKUP(1,(CM_CT[Contract Number Customer]=CM_CT[[#This Row],[Contract Number Customer]])*(CM_CT[Row Type]="Header"),CM_CT[Customer])</f>
        <v/>
      </c>
      <c r="K38" s="51" t="n"/>
      <c r="L38" s="51" t="n"/>
      <c r="M38" s="15">
        <f t="array" ref="M38">+_xlfn.XLOOKUP(1,(CM_CT[Contract Number Customer]=CM_CT[[#This Row],[Contract Number Customer]])*(CM_CT[Row Type]="Header"),CM_CT[Sales Manager])</f>
        <v/>
      </c>
      <c r="N38" s="15">
        <f t="array" ref="N38">+_xlfn.XLOOKUP(1,(CM_CT[Contract Number Customer]=CM_CT[[#This Row],[Contract Number Customer]])*(CM_CT[Row Type]="Header"),CM_CT[Wagon Type])</f>
        <v/>
      </c>
      <c r="O38" s="10" t="n">
        <v>1</v>
      </c>
      <c r="P38" s="10" t="n"/>
      <c r="Q38" s="10" t="n"/>
      <c r="R38" s="10" t="n">
        <v>1</v>
      </c>
      <c r="S38" s="10" t="n"/>
      <c r="T38" s="10" t="n">
        <v>1</v>
      </c>
      <c r="U38" s="15">
        <f>+IF(CM_CT[[#This Row],[Contract Status]]&lt;&gt;"ended",1,0)</f>
        <v/>
      </c>
      <c r="V38" s="15" t="n"/>
      <c r="W38" s="15">
        <f t="array" ref="W38">_xlfn.XLOOKUP(1,(CM_CT[Contract Number Customer]=$E37)*(CM_CT[Delivery Batch]=$F37)*(CM_CT[Row Type]="Batch"),CM_CT[Contract Flex])</f>
        <v/>
      </c>
      <c r="X38" s="54">
        <f t="array" ref="X38">_xlfn.XLOOKUP(1,(CM_CT[Contract Number Customer]=$E37)*(CM_CT[Delivery Batch]=$F37)*(CM_CT[Row Type]="Batch"),CM_CT[Flex StartDate])</f>
        <v/>
      </c>
      <c r="Y38" s="54">
        <f t="array" ref="Y38">_xlfn.XLOOKUP(1,(CM_CT[Contract Number Customer]=$E37)*(CM_CT[Delivery Batch]=$F37)*(CM_CT[Row Type]="Batch"),CM_CT[Flex EndDate])</f>
        <v/>
      </c>
      <c r="Z38" s="15">
        <f t="array" ref="Z38">_xlfn.XLOOKUP(1,(CM_CT[Contract Number Customer]=$E37)*(CM_CT[Delivery Batch]=$F37)*(CM_CT[Row Type]="Batch"),CM_CT[Contract Status])</f>
        <v/>
      </c>
      <c r="AA38" s="15" t="n"/>
      <c r="AB38" s="74" t="n"/>
      <c r="AC38" s="74" t="n"/>
      <c r="AD38" s="131">
        <f t="array" ref="AD38">+_xlfn.XLOOKUP(1,(Table_Mietpos[Vertragsnummer]=CM_CT[[#This Row],[Contract Number M3]])*(Table_Mietpos[Auftragspos.]=CM_CT[[#This Row],[Rentalposition M3]]),Table_Mietpos[Gueltig_ab])</f>
        <v/>
      </c>
      <c r="AE38" s="131">
        <f t="array" ref="AE38">+_xlfn.XLOOKUP(1,(Table_Mietpos[Vertragsnummer]=CM_CT[[#This Row],[Contract Number M3]])*(Table_Mietpos[Auftragspos.]=CM_CT[[#This Row],[Rentalposition M3]]),Table_Mietpos[Gueltig_bis])</f>
        <v/>
      </c>
      <c r="AF38" s="50">
        <f t="array" ref="AF38">+_xlfn.XLOOKUP(1,(CM_CT[Contract Number Customer]=CM_CT[[#This Row],[Contract Number Customer]])*(CM_CT[Row Type]="Header"),CM_CT[Contract Lenght Initial])</f>
        <v/>
      </c>
      <c r="AG38" s="136">
        <f>+CM_CT[[#This Row],[Rental EndDate]]</f>
        <v/>
      </c>
      <c r="AH38" s="305" t="n"/>
      <c r="AI38" s="305" t="n"/>
      <c r="AJ38" s="305" t="n"/>
      <c r="AK38" s="53" t="n"/>
      <c r="AL38" s="15">
        <f t="array" ref="AL38">+_xlfn.XLOOKUP(1,(CM_CT[Contract Number Customer]=CM_CT[[#This Row],[Contract Number Customer]])*(CM_CT[Row Type]="Header"),CM_CT[Early Termination Category])</f>
        <v/>
      </c>
      <c r="AM38" s="136">
        <f t="array" ref="AM38">_xlfn.XLOOKUP(1,(CM_CT[Contract Number Customer]=$E37)*(CM_CT[Delivery Batch]=$F37)*(CM_CT[Row Type]="Batch"),CM_CT[Early Termination cut-off date1])</f>
        <v/>
      </c>
      <c r="AN38" s="136">
        <f t="array" ref="AN38">_xlfn.XLOOKUP(1,(CM_CT[Contract Number Customer]=$E37)*(CM_CT[Delivery Batch]=$F37)*(CM_CT[Row Type]="Batch"),CM_CT[Early Termination cut-off date2])</f>
        <v/>
      </c>
      <c r="AO38" s="53">
        <f t="array" ref="AO38">+_xlfn.XLOOKUP(1,(CM_CT[Contract Number Customer]=CM_CT[[#This Row],[Contract Number Customer]])*(CM_CT[Row Type]="Header"),CM_CT[Early Termination Notice Period Mths])</f>
        <v/>
      </c>
      <c r="AP38" s="53">
        <f t="array" ref="AP38">+_xlfn.XLOOKUP(1,(CM_CT[Contract Number Customer]=CM_CT[[#This Row],[Contract Number Customer]])*(CM_CT[Row Type]="Header"),CM_CT[Duly Termination Notice Period Mths])</f>
        <v/>
      </c>
      <c r="AQ38" s="54" t="n"/>
      <c r="AR38" s="54">
        <f t="array" ref="AR38">+_xlfn.XLOOKUP(1,(CM_CT[[#This Row],[Contract Number M3]]=Next_possible_notice[Contract Number M3])*(CM_CT[[#This Row],[Rentalposition M3]]=Next_possible_notice[Rentalposition M3]),Next_possible_notice[NoticeDateCalc])</f>
        <v/>
      </c>
      <c r="AS38" s="117" t="n"/>
      <c r="AT38" s="75" t="n"/>
      <c r="AU38" s="75" t="n"/>
      <c r="AV38" s="75" t="n"/>
      <c r="AW38" s="75" t="n"/>
      <c r="AX38" s="53" t="n"/>
      <c r="AY38" s="75" t="n"/>
      <c r="AZ38" s="54" t="n"/>
      <c r="BA38" s="50">
        <f t="array" ref="BA38">+_xlfn.XLOOKUP(1,(CM_CT[Contract Number Customer]=CM_CT[[#This Row],[Contract Number Customer]])*(CM_CT[Row Type]="Header"),CM_CT[Contract Lenght Early Clause &amp; Option])</f>
        <v/>
      </c>
      <c r="BB38" s="15" t="n"/>
      <c r="BC38" s="15" t="n"/>
      <c r="BD38" s="15" t="n"/>
      <c r="BE38" s="15" t="n"/>
      <c r="BF38" s="15" t="n"/>
      <c r="BG38" s="15" t="n"/>
      <c r="BH38" s="24" t="n"/>
      <c r="BI38" s="10" t="n"/>
      <c r="BJ38" s="118" t="n"/>
      <c r="BK38" s="24" t="n"/>
      <c r="BL38" s="54">
        <f>+_xlfn.XLOOKUP(CM_CT[[#This Row],[Wagon Number]],Next_possible_notice[Wagon Number],Next_possible_notice[Renewal Process StartDate])</f>
        <v/>
      </c>
      <c r="BM38" s="24" t="n"/>
      <c r="BN38" s="50">
        <f t="array" ref="BN38">+_xlfn.XLOOKUP(1,(CM_CT[Contract Number Customer]=CM_CT[[#This Row],[Contract Number Customer]])*(CM_CT[Row Type]="Header"),CM_CT[Contract Mileage])</f>
        <v/>
      </c>
      <c r="BO38" s="50" t="n"/>
      <c r="BP38" s="54" t="n"/>
      <c r="BQ38" s="54">
        <f t="array" ref="BQ38">+_xlfn.XLOOKUP(1,(CM_CT[Contract Number Customer]=CM_CT[[#This Row],[Contract Number Customer]])*(CM_CT[Row Type]="Header"),CM_CT[Currency])</f>
        <v/>
      </c>
      <c r="BR38" s="75">
        <f t="array" ref="BR38">+_xlfn.XLOOKUP(1,(CM_CT[Contract Number Customer]=CM_CT[[#This Row],[Contract Number Customer]])*(CM_CT[Row Type]="Header"),CM_CT[Lease Rate EUR])</f>
        <v/>
      </c>
      <c r="BS38" s="306" t="n"/>
      <c r="BT38" s="306" t="n"/>
      <c r="BU38" s="177" t="n"/>
      <c r="BV38" s="306" t="n"/>
      <c r="BW38" s="179">
        <f t="array" ref="BW38">+_xlfn.XLOOKUP(1,(Table_Mietpos[Vertragsnummer]=CM_CT[[#This Row],[Contract Number M3]])*(Table_Mietpos[Auftragspos.]=CM_CT[[#This Row],[Rentalposition M3]]),Table_Mietpos[Nettosatz/Typ])</f>
        <v/>
      </c>
      <c r="BX38" s="306" t="n"/>
      <c r="BY38" s="75" t="n"/>
      <c r="BZ38" s="75" t="n"/>
      <c r="CA38" s="75" t="n"/>
      <c r="CB38" s="75" t="n"/>
      <c r="CC38" s="75" t="n"/>
      <c r="CD38" s="307" t="n"/>
      <c r="CE38" s="307" t="n"/>
      <c r="CF38" s="307" t="n"/>
      <c r="CG38" s="307" t="n"/>
      <c r="CH38" s="28" t="n"/>
      <c r="CI38" s="28" t="n"/>
      <c r="CJ38" s="28" t="n"/>
      <c r="CK38" s="186" t="n"/>
      <c r="CL38" s="307" t="n"/>
      <c r="CM38" s="306" t="n"/>
      <c r="CN38" s="12" t="n"/>
      <c r="CO38" s="20" t="n"/>
      <c r="CP38" s="142" t="n"/>
      <c r="CQ38" s="142" t="n"/>
      <c r="CR38" s="142" t="n"/>
      <c r="CS38" s="20" t="n"/>
    </row>
    <row r="39">
      <c r="B39" s="11" t="n"/>
      <c r="C39" s="14" t="inlineStr">
        <is>
          <t>V700010</t>
        </is>
      </c>
      <c r="D39" s="10" t="n"/>
      <c r="E39" s="15">
        <f t="array" ref="E39">+_xlfn.XLOOKUP(1,(CM_CT[Contract Number M3]=CM_CT[[#This Row],[Contract Number M3]])*(CM_CT[Row Type]="Header"),CM_CT[Contract Number Customer])</f>
        <v/>
      </c>
      <c r="F39" s="10" t="n">
        <v>1</v>
      </c>
      <c r="G39" s="10" t="inlineStr">
        <is>
          <t>Wagon</t>
        </is>
      </c>
      <c r="H39" s="10" t="n">
        <v>34</v>
      </c>
      <c r="I39" s="73">
        <f t="array" ref="I39">+_xlfn.XLOOKUP(1,(Table_Mietpos[Vertragsnummer]=CM[[#This Row],[Contract Number M3]])*(Table_Mietpos[Auftragspos.]=CM[[#This Row],[Rentalposition M3]]),Table_Mietpos[ChNr])</f>
        <v/>
      </c>
      <c r="J39" s="72">
        <f t="array" ref="J39">+_xlfn.XLOOKUP(1,(CM_CT[Contract Number Customer]=CM_CT[[#This Row],[Contract Number Customer]])*(CM_CT[Row Type]="Header"),CM_CT[Customer])</f>
        <v/>
      </c>
      <c r="K39" s="51" t="n"/>
      <c r="L39" s="51" t="n"/>
      <c r="M39" s="15">
        <f t="array" ref="M39">+_xlfn.XLOOKUP(1,(CM_CT[Contract Number Customer]=CM_CT[[#This Row],[Contract Number Customer]])*(CM_CT[Row Type]="Header"),CM_CT[Sales Manager])</f>
        <v/>
      </c>
      <c r="N39" s="15">
        <f t="array" ref="N39">+_xlfn.XLOOKUP(1,(CM_CT[Contract Number Customer]=CM_CT[[#This Row],[Contract Number Customer]])*(CM_CT[Row Type]="Header"),CM_CT[Wagon Type])</f>
        <v/>
      </c>
      <c r="O39" s="10" t="n">
        <v>1</v>
      </c>
      <c r="P39" s="10" t="n"/>
      <c r="Q39" s="10" t="n"/>
      <c r="R39" s="10" t="n">
        <v>1</v>
      </c>
      <c r="S39" s="10" t="n"/>
      <c r="T39" s="10" t="n">
        <v>1</v>
      </c>
      <c r="U39" s="15">
        <f>+IF(CM_CT[[#This Row],[Contract Status]]&lt;&gt;"ended",1,0)</f>
        <v/>
      </c>
      <c r="V39" s="15" t="n"/>
      <c r="W39" s="15">
        <f t="array" ref="W39">_xlfn.XLOOKUP(1,(CM_CT[Contract Number Customer]=$E38)*(CM_CT[Delivery Batch]=$F38)*(CM_CT[Row Type]="Batch"),CM_CT[Contract Flex])</f>
        <v/>
      </c>
      <c r="X39" s="54">
        <f t="array" ref="X39">_xlfn.XLOOKUP(1,(CM_CT[Contract Number Customer]=$E38)*(CM_CT[Delivery Batch]=$F38)*(CM_CT[Row Type]="Batch"),CM_CT[Flex StartDate])</f>
        <v/>
      </c>
      <c r="Y39" s="54">
        <f t="array" ref="Y39">_xlfn.XLOOKUP(1,(CM_CT[Contract Number Customer]=$E38)*(CM_CT[Delivery Batch]=$F38)*(CM_CT[Row Type]="Batch"),CM_CT[Flex EndDate])</f>
        <v/>
      </c>
      <c r="Z39" s="15">
        <f t="array" ref="Z39">_xlfn.XLOOKUP(1,(CM_CT[Contract Number Customer]=$E38)*(CM_CT[Delivery Batch]=$F38)*(CM_CT[Row Type]="Batch"),CM_CT[Contract Status])</f>
        <v/>
      </c>
      <c r="AA39" s="15" t="n"/>
      <c r="AB39" s="74" t="n"/>
      <c r="AC39" s="74" t="n"/>
      <c r="AD39" s="131">
        <f t="array" ref="AD39">+_xlfn.XLOOKUP(1,(Table_Mietpos[Vertragsnummer]=CM_CT[[#This Row],[Contract Number M3]])*(Table_Mietpos[Auftragspos.]=CM_CT[[#This Row],[Rentalposition M3]]),Table_Mietpos[Gueltig_ab])</f>
        <v/>
      </c>
      <c r="AE39" s="131">
        <f t="array" ref="AE39">+_xlfn.XLOOKUP(1,(Table_Mietpos[Vertragsnummer]=CM_CT[[#This Row],[Contract Number M3]])*(Table_Mietpos[Auftragspos.]=CM_CT[[#This Row],[Rentalposition M3]]),Table_Mietpos[Gueltig_bis])</f>
        <v/>
      </c>
      <c r="AF39" s="50">
        <f t="array" ref="AF39">+_xlfn.XLOOKUP(1,(CM_CT[Contract Number Customer]=CM_CT[[#This Row],[Contract Number Customer]])*(CM_CT[Row Type]="Header"),CM_CT[Contract Lenght Initial])</f>
        <v/>
      </c>
      <c r="AG39" s="136">
        <f>+CM_CT[[#This Row],[Rental EndDate]]</f>
        <v/>
      </c>
      <c r="AH39" s="305" t="n"/>
      <c r="AI39" s="305" t="n"/>
      <c r="AJ39" s="305" t="n"/>
      <c r="AK39" s="53" t="n"/>
      <c r="AL39" s="15">
        <f t="array" ref="AL39">+_xlfn.XLOOKUP(1,(CM_CT[Contract Number Customer]=CM_CT[[#This Row],[Contract Number Customer]])*(CM_CT[Row Type]="Header"),CM_CT[Early Termination Category])</f>
        <v/>
      </c>
      <c r="AM39" s="136">
        <f t="array" ref="AM39">_xlfn.XLOOKUP(1,(CM_CT[Contract Number Customer]=$E38)*(CM_CT[Delivery Batch]=$F38)*(CM_CT[Row Type]="Batch"),CM_CT[Early Termination cut-off date1])</f>
        <v/>
      </c>
      <c r="AN39" s="136">
        <f t="array" ref="AN39">_xlfn.XLOOKUP(1,(CM_CT[Contract Number Customer]=$E38)*(CM_CT[Delivery Batch]=$F38)*(CM_CT[Row Type]="Batch"),CM_CT[Early Termination cut-off date2])</f>
        <v/>
      </c>
      <c r="AO39" s="53">
        <f t="array" ref="AO39">+_xlfn.XLOOKUP(1,(CM_CT[Contract Number Customer]=CM_CT[[#This Row],[Contract Number Customer]])*(CM_CT[Row Type]="Header"),CM_CT[Early Termination Notice Period Mths])</f>
        <v/>
      </c>
      <c r="AP39" s="53">
        <f t="array" ref="AP39">+_xlfn.XLOOKUP(1,(CM_CT[Contract Number Customer]=CM_CT[[#This Row],[Contract Number Customer]])*(CM_CT[Row Type]="Header"),CM_CT[Duly Termination Notice Period Mths])</f>
        <v/>
      </c>
      <c r="AQ39" s="54" t="n"/>
      <c r="AR39" s="54">
        <f t="array" ref="AR39">+_xlfn.XLOOKUP(1,(CM_CT[[#This Row],[Contract Number M3]]=Next_possible_notice[Contract Number M3])*(CM_CT[[#This Row],[Rentalposition M3]]=Next_possible_notice[Rentalposition M3]),Next_possible_notice[NoticeDateCalc])</f>
        <v/>
      </c>
      <c r="AS39" s="117" t="n"/>
      <c r="AT39" s="75" t="n"/>
      <c r="AU39" s="75" t="n"/>
      <c r="AV39" s="75" t="n"/>
      <c r="AW39" s="75" t="n"/>
      <c r="AX39" s="53" t="n"/>
      <c r="AY39" s="75" t="n"/>
      <c r="AZ39" s="54" t="n"/>
      <c r="BA39" s="50">
        <f t="array" ref="BA39">+_xlfn.XLOOKUP(1,(CM_CT[Contract Number Customer]=CM_CT[[#This Row],[Contract Number Customer]])*(CM_CT[Row Type]="Header"),CM_CT[Contract Lenght Early Clause &amp; Option])</f>
        <v/>
      </c>
      <c r="BB39" s="15" t="n"/>
      <c r="BC39" s="15" t="n"/>
      <c r="BD39" s="15" t="n"/>
      <c r="BE39" s="15" t="n"/>
      <c r="BF39" s="15" t="n"/>
      <c r="BG39" s="15" t="n"/>
      <c r="BH39" s="24" t="n"/>
      <c r="BI39" s="10" t="n"/>
      <c r="BJ39" s="118" t="n"/>
      <c r="BK39" s="24" t="n"/>
      <c r="BL39" s="54">
        <f>+_xlfn.XLOOKUP(CM_CT[[#This Row],[Wagon Number]],Next_possible_notice[Wagon Number],Next_possible_notice[Renewal Process StartDate])</f>
        <v/>
      </c>
      <c r="BM39" s="24" t="n"/>
      <c r="BN39" s="50">
        <f t="array" ref="BN39">+_xlfn.XLOOKUP(1,(CM_CT[Contract Number Customer]=CM_CT[[#This Row],[Contract Number Customer]])*(CM_CT[Row Type]="Header"),CM_CT[Contract Mileage])</f>
        <v/>
      </c>
      <c r="BO39" s="50" t="n"/>
      <c r="BP39" s="54" t="n"/>
      <c r="BQ39" s="54">
        <f t="array" ref="BQ39">+_xlfn.XLOOKUP(1,(CM_CT[Contract Number Customer]=CM_CT[[#This Row],[Contract Number Customer]])*(CM_CT[Row Type]="Header"),CM_CT[Currency])</f>
        <v/>
      </c>
      <c r="BR39" s="75">
        <f t="array" ref="BR39">+_xlfn.XLOOKUP(1,(CM_CT[Contract Number Customer]=CM_CT[[#This Row],[Contract Number Customer]])*(CM_CT[Row Type]="Header"),CM_CT[Lease Rate EUR])</f>
        <v/>
      </c>
      <c r="BS39" s="306" t="n"/>
      <c r="BT39" s="306" t="n"/>
      <c r="BU39" s="177" t="n"/>
      <c r="BV39" s="306" t="n"/>
      <c r="BW39" s="179">
        <f t="array" ref="BW39">+_xlfn.XLOOKUP(1,(Table_Mietpos[Vertragsnummer]=CM_CT[[#This Row],[Contract Number M3]])*(Table_Mietpos[Auftragspos.]=CM_CT[[#This Row],[Rentalposition M3]]),Table_Mietpos[Nettosatz/Typ])</f>
        <v/>
      </c>
      <c r="BX39" s="306" t="n"/>
      <c r="BY39" s="75" t="n"/>
      <c r="BZ39" s="75" t="n"/>
      <c r="CA39" s="75" t="n"/>
      <c r="CB39" s="75" t="n"/>
      <c r="CC39" s="75" t="n"/>
      <c r="CD39" s="307" t="n"/>
      <c r="CE39" s="307" t="n"/>
      <c r="CF39" s="307" t="n"/>
      <c r="CG39" s="307" t="n"/>
      <c r="CH39" s="28" t="n"/>
      <c r="CI39" s="28" t="n"/>
      <c r="CJ39" s="28" t="n"/>
      <c r="CK39" s="186" t="n"/>
      <c r="CL39" s="307" t="n"/>
      <c r="CM39" s="306" t="n"/>
      <c r="CN39" s="12" t="n"/>
      <c r="CO39" s="20" t="n"/>
      <c r="CP39" s="142" t="n"/>
      <c r="CQ39" s="142" t="n"/>
      <c r="CR39" s="142" t="n"/>
      <c r="CS39" s="20" t="n"/>
    </row>
    <row r="40">
      <c r="B40" s="11" t="n"/>
      <c r="C40" s="14" t="inlineStr">
        <is>
          <t>V700010</t>
        </is>
      </c>
      <c r="D40" s="10" t="n"/>
      <c r="E40" s="15">
        <f t="array" ref="E40">+_xlfn.XLOOKUP(1,(CM_CT[Contract Number M3]=CM_CT[[#This Row],[Contract Number M3]])*(CM_CT[Row Type]="Header"),CM_CT[Contract Number Customer])</f>
        <v/>
      </c>
      <c r="F40" s="10" t="n">
        <v>1</v>
      </c>
      <c r="G40" s="10" t="inlineStr">
        <is>
          <t>Wagon</t>
        </is>
      </c>
      <c r="H40" s="10" t="n">
        <v>35</v>
      </c>
      <c r="I40" s="73">
        <f t="array" ref="I40">+_xlfn.XLOOKUP(1,(Table_Mietpos[Vertragsnummer]=CM[[#This Row],[Contract Number M3]])*(Table_Mietpos[Auftragspos.]=CM[[#This Row],[Rentalposition M3]]),Table_Mietpos[ChNr])</f>
        <v/>
      </c>
      <c r="J40" s="72">
        <f t="array" ref="J40">+_xlfn.XLOOKUP(1,(CM_CT[Contract Number Customer]=CM_CT[[#This Row],[Contract Number Customer]])*(CM_CT[Row Type]="Header"),CM_CT[Customer])</f>
        <v/>
      </c>
      <c r="K40" s="51" t="n"/>
      <c r="L40" s="51" t="n"/>
      <c r="M40" s="15">
        <f t="array" ref="M40">+_xlfn.XLOOKUP(1,(CM_CT[Contract Number Customer]=CM_CT[[#This Row],[Contract Number Customer]])*(CM_CT[Row Type]="Header"),CM_CT[Sales Manager])</f>
        <v/>
      </c>
      <c r="N40" s="15">
        <f t="array" ref="N40">+_xlfn.XLOOKUP(1,(CM_CT[Contract Number Customer]=CM_CT[[#This Row],[Contract Number Customer]])*(CM_CT[Row Type]="Header"),CM_CT[Wagon Type])</f>
        <v/>
      </c>
      <c r="O40" s="10" t="n">
        <v>1</v>
      </c>
      <c r="P40" s="10" t="n"/>
      <c r="Q40" s="10" t="n"/>
      <c r="R40" s="10" t="n">
        <v>1</v>
      </c>
      <c r="S40" s="10" t="n"/>
      <c r="T40" s="10" t="n">
        <v>1</v>
      </c>
      <c r="U40" s="15">
        <f>+IF(CM_CT[[#This Row],[Contract Status]]&lt;&gt;"ended",1,0)</f>
        <v/>
      </c>
      <c r="V40" s="15" t="n"/>
      <c r="W40" s="15">
        <f t="array" ref="W40">_xlfn.XLOOKUP(1,(CM_CT[Contract Number Customer]=$E39)*(CM_CT[Delivery Batch]=$F39)*(CM_CT[Row Type]="Batch"),CM_CT[Contract Flex])</f>
        <v/>
      </c>
      <c r="X40" s="54">
        <f t="array" ref="X40">_xlfn.XLOOKUP(1,(CM_CT[Contract Number Customer]=$E39)*(CM_CT[Delivery Batch]=$F39)*(CM_CT[Row Type]="Batch"),CM_CT[Flex StartDate])</f>
        <v/>
      </c>
      <c r="Y40" s="54">
        <f t="array" ref="Y40">_xlfn.XLOOKUP(1,(CM_CT[Contract Number Customer]=$E39)*(CM_CT[Delivery Batch]=$F39)*(CM_CT[Row Type]="Batch"),CM_CT[Flex EndDate])</f>
        <v/>
      </c>
      <c r="Z40" s="15">
        <f t="array" ref="Z40">_xlfn.XLOOKUP(1,(CM_CT[Contract Number Customer]=$E39)*(CM_CT[Delivery Batch]=$F39)*(CM_CT[Row Type]="Batch"),CM_CT[Contract Status])</f>
        <v/>
      </c>
      <c r="AA40" s="15" t="n"/>
      <c r="AB40" s="74" t="n"/>
      <c r="AC40" s="74" t="n"/>
      <c r="AD40" s="131">
        <f t="array" ref="AD40">+_xlfn.XLOOKUP(1,(Table_Mietpos[Vertragsnummer]=CM_CT[[#This Row],[Contract Number M3]])*(Table_Mietpos[Auftragspos.]=CM_CT[[#This Row],[Rentalposition M3]]),Table_Mietpos[Gueltig_ab])</f>
        <v/>
      </c>
      <c r="AE40" s="131">
        <f t="array" ref="AE40">+_xlfn.XLOOKUP(1,(Table_Mietpos[Vertragsnummer]=CM_CT[[#This Row],[Contract Number M3]])*(Table_Mietpos[Auftragspos.]=CM_CT[[#This Row],[Rentalposition M3]]),Table_Mietpos[Gueltig_bis])</f>
        <v/>
      </c>
      <c r="AF40" s="50">
        <f t="array" ref="AF40">+_xlfn.XLOOKUP(1,(CM_CT[Contract Number Customer]=CM_CT[[#This Row],[Contract Number Customer]])*(CM_CT[Row Type]="Header"),CM_CT[Contract Lenght Initial])</f>
        <v/>
      </c>
      <c r="AG40" s="136">
        <f>+CM_CT[[#This Row],[Rental EndDate]]</f>
        <v/>
      </c>
      <c r="AH40" s="305" t="n"/>
      <c r="AI40" s="305" t="n"/>
      <c r="AJ40" s="305" t="n"/>
      <c r="AK40" s="53" t="n"/>
      <c r="AL40" s="15">
        <f t="array" ref="AL40">+_xlfn.XLOOKUP(1,(CM_CT[Contract Number Customer]=CM_CT[[#This Row],[Contract Number Customer]])*(CM_CT[Row Type]="Header"),CM_CT[Early Termination Category])</f>
        <v/>
      </c>
      <c r="AM40" s="136">
        <f t="array" ref="AM40">_xlfn.XLOOKUP(1,(CM_CT[Contract Number Customer]=$E39)*(CM_CT[Delivery Batch]=$F39)*(CM_CT[Row Type]="Batch"),CM_CT[Early Termination cut-off date1])</f>
        <v/>
      </c>
      <c r="AN40" s="136">
        <f t="array" ref="AN40">_xlfn.XLOOKUP(1,(CM_CT[Contract Number Customer]=$E39)*(CM_CT[Delivery Batch]=$F39)*(CM_CT[Row Type]="Batch"),CM_CT[Early Termination cut-off date2])</f>
        <v/>
      </c>
      <c r="AO40" s="53">
        <f t="array" ref="AO40">+_xlfn.XLOOKUP(1,(CM_CT[Contract Number Customer]=CM_CT[[#This Row],[Contract Number Customer]])*(CM_CT[Row Type]="Header"),CM_CT[Early Termination Notice Period Mths])</f>
        <v/>
      </c>
      <c r="AP40" s="53">
        <f t="array" ref="AP40">+_xlfn.XLOOKUP(1,(CM_CT[Contract Number Customer]=CM_CT[[#This Row],[Contract Number Customer]])*(CM_CT[Row Type]="Header"),CM_CT[Duly Termination Notice Period Mths])</f>
        <v/>
      </c>
      <c r="AQ40" s="54" t="n"/>
      <c r="AR40" s="54">
        <f t="array" ref="AR40">+_xlfn.XLOOKUP(1,(CM_CT[[#This Row],[Contract Number M3]]=Next_possible_notice[Contract Number M3])*(CM_CT[[#This Row],[Rentalposition M3]]=Next_possible_notice[Rentalposition M3]),Next_possible_notice[NoticeDateCalc])</f>
        <v/>
      </c>
      <c r="AS40" s="117" t="n"/>
      <c r="AT40" s="75" t="n"/>
      <c r="AU40" s="75" t="n"/>
      <c r="AV40" s="75" t="n"/>
      <c r="AW40" s="75" t="n"/>
      <c r="AX40" s="53" t="n"/>
      <c r="AY40" s="75" t="n"/>
      <c r="AZ40" s="54" t="n"/>
      <c r="BA40" s="50">
        <f t="array" ref="BA40">+_xlfn.XLOOKUP(1,(CM_CT[Contract Number Customer]=CM_CT[[#This Row],[Contract Number Customer]])*(CM_CT[Row Type]="Header"),CM_CT[Contract Lenght Early Clause &amp; Option])</f>
        <v/>
      </c>
      <c r="BB40" s="15" t="n"/>
      <c r="BC40" s="15" t="n"/>
      <c r="BD40" s="15" t="n"/>
      <c r="BE40" s="15" t="n"/>
      <c r="BF40" s="15" t="n"/>
      <c r="BG40" s="15" t="n"/>
      <c r="BH40" s="24" t="n"/>
      <c r="BI40" s="10" t="n"/>
      <c r="BJ40" s="118" t="n"/>
      <c r="BK40" s="24" t="n"/>
      <c r="BL40" s="54">
        <f>+_xlfn.XLOOKUP(CM_CT[[#This Row],[Wagon Number]],Next_possible_notice[Wagon Number],Next_possible_notice[Renewal Process StartDate])</f>
        <v/>
      </c>
      <c r="BM40" s="24" t="n"/>
      <c r="BN40" s="50">
        <f t="array" ref="BN40">+_xlfn.XLOOKUP(1,(CM_CT[Contract Number Customer]=CM_CT[[#This Row],[Contract Number Customer]])*(CM_CT[Row Type]="Header"),CM_CT[Contract Mileage])</f>
        <v/>
      </c>
      <c r="BO40" s="50" t="n"/>
      <c r="BP40" s="54" t="n"/>
      <c r="BQ40" s="54">
        <f t="array" ref="BQ40">+_xlfn.XLOOKUP(1,(CM_CT[Contract Number Customer]=CM_CT[[#This Row],[Contract Number Customer]])*(CM_CT[Row Type]="Header"),CM_CT[Currency])</f>
        <v/>
      </c>
      <c r="BR40" s="75">
        <f t="array" ref="BR40">+_xlfn.XLOOKUP(1,(CM_CT[Contract Number Customer]=CM_CT[[#This Row],[Contract Number Customer]])*(CM_CT[Row Type]="Header"),CM_CT[Lease Rate EUR])</f>
        <v/>
      </c>
      <c r="BS40" s="306" t="n"/>
      <c r="BT40" s="306" t="n"/>
      <c r="BU40" s="177" t="n"/>
      <c r="BV40" s="306" t="n"/>
      <c r="BW40" s="179">
        <f t="array" ref="BW40">+_xlfn.XLOOKUP(1,(Table_Mietpos[Vertragsnummer]=CM_CT[[#This Row],[Contract Number M3]])*(Table_Mietpos[Auftragspos.]=CM_CT[[#This Row],[Rentalposition M3]]),Table_Mietpos[Nettosatz/Typ])</f>
        <v/>
      </c>
      <c r="BX40" s="306" t="n"/>
      <c r="BY40" s="75" t="n"/>
      <c r="BZ40" s="75" t="n"/>
      <c r="CA40" s="75" t="n"/>
      <c r="CB40" s="75" t="n"/>
      <c r="CC40" s="75" t="n"/>
      <c r="CD40" s="307" t="n"/>
      <c r="CE40" s="307" t="n"/>
      <c r="CF40" s="307" t="n"/>
      <c r="CG40" s="307" t="n"/>
      <c r="CH40" s="28" t="n"/>
      <c r="CI40" s="28" t="n"/>
      <c r="CJ40" s="28" t="n"/>
      <c r="CK40" s="186" t="n"/>
      <c r="CL40" s="307" t="n"/>
      <c r="CM40" s="306" t="n"/>
      <c r="CN40" s="12" t="n"/>
      <c r="CO40" s="20" t="n"/>
      <c r="CP40" s="142" t="n"/>
      <c r="CQ40" s="142" t="n"/>
      <c r="CR40" s="142" t="n"/>
      <c r="CS40" s="20" t="n"/>
    </row>
    <row r="41">
      <c r="B41" s="11" t="n"/>
      <c r="C41" s="14" t="inlineStr">
        <is>
          <t>V700010</t>
        </is>
      </c>
      <c r="D41" s="10" t="n"/>
      <c r="E41" s="15">
        <f t="array" ref="E41">+_xlfn.XLOOKUP(1,(CM_CT[Contract Number M3]=CM_CT[[#This Row],[Contract Number M3]])*(CM_CT[Row Type]="Header"),CM_CT[Contract Number Customer])</f>
        <v/>
      </c>
      <c r="F41" s="10" t="n">
        <v>1</v>
      </c>
      <c r="G41" s="10" t="inlineStr">
        <is>
          <t>Wagon</t>
        </is>
      </c>
      <c r="H41" s="10" t="n">
        <v>36</v>
      </c>
      <c r="I41" s="73">
        <f t="array" ref="I41">+_xlfn.XLOOKUP(1,(Table_Mietpos[Vertragsnummer]=CM[[#This Row],[Contract Number M3]])*(Table_Mietpos[Auftragspos.]=CM[[#This Row],[Rentalposition M3]]),Table_Mietpos[ChNr])</f>
        <v/>
      </c>
      <c r="J41" s="72">
        <f t="array" ref="J41">+_xlfn.XLOOKUP(1,(CM_CT[Contract Number Customer]=CM_CT[[#This Row],[Contract Number Customer]])*(CM_CT[Row Type]="Header"),CM_CT[Customer])</f>
        <v/>
      </c>
      <c r="K41" s="51" t="n"/>
      <c r="L41" s="51" t="n"/>
      <c r="M41" s="15">
        <f t="array" ref="M41">+_xlfn.XLOOKUP(1,(CM_CT[Contract Number Customer]=CM_CT[[#This Row],[Contract Number Customer]])*(CM_CT[Row Type]="Header"),CM_CT[Sales Manager])</f>
        <v/>
      </c>
      <c r="N41" s="15">
        <f t="array" ref="N41">+_xlfn.XLOOKUP(1,(CM_CT[Contract Number Customer]=CM_CT[[#This Row],[Contract Number Customer]])*(CM_CT[Row Type]="Header"),CM_CT[Wagon Type])</f>
        <v/>
      </c>
      <c r="O41" s="10" t="n">
        <v>1</v>
      </c>
      <c r="P41" s="10" t="n"/>
      <c r="Q41" s="10" t="n"/>
      <c r="R41" s="10" t="n">
        <v>1</v>
      </c>
      <c r="S41" s="10" t="n"/>
      <c r="T41" s="10" t="n">
        <v>1</v>
      </c>
      <c r="U41" s="15">
        <f>+IF(CM_CT[[#This Row],[Contract Status]]&lt;&gt;"ended",1,0)</f>
        <v/>
      </c>
      <c r="V41" s="15" t="n"/>
      <c r="W41" s="15">
        <f t="array" ref="W41">_xlfn.XLOOKUP(1,(CM_CT[Contract Number Customer]=$E40)*(CM_CT[Delivery Batch]=$F40)*(CM_CT[Row Type]="Batch"),CM_CT[Contract Flex])</f>
        <v/>
      </c>
      <c r="X41" s="54">
        <f t="array" ref="X41">_xlfn.XLOOKUP(1,(CM_CT[Contract Number Customer]=$E40)*(CM_CT[Delivery Batch]=$F40)*(CM_CT[Row Type]="Batch"),CM_CT[Flex StartDate])</f>
        <v/>
      </c>
      <c r="Y41" s="54">
        <f t="array" ref="Y41">_xlfn.XLOOKUP(1,(CM_CT[Contract Number Customer]=$E40)*(CM_CT[Delivery Batch]=$F40)*(CM_CT[Row Type]="Batch"),CM_CT[Flex EndDate])</f>
        <v/>
      </c>
      <c r="Z41" s="15">
        <f t="array" ref="Z41">_xlfn.XLOOKUP(1,(CM_CT[Contract Number Customer]=$E40)*(CM_CT[Delivery Batch]=$F40)*(CM_CT[Row Type]="Batch"),CM_CT[Contract Status])</f>
        <v/>
      </c>
      <c r="AA41" s="15" t="n"/>
      <c r="AB41" s="74" t="n"/>
      <c r="AC41" s="74" t="n"/>
      <c r="AD41" s="131">
        <f t="array" ref="AD41">+_xlfn.XLOOKUP(1,(Table_Mietpos[Vertragsnummer]=CM_CT[[#This Row],[Contract Number M3]])*(Table_Mietpos[Auftragspos.]=CM_CT[[#This Row],[Rentalposition M3]]),Table_Mietpos[Gueltig_ab])</f>
        <v/>
      </c>
      <c r="AE41" s="131">
        <f t="array" ref="AE41">+_xlfn.XLOOKUP(1,(Table_Mietpos[Vertragsnummer]=CM_CT[[#This Row],[Contract Number M3]])*(Table_Mietpos[Auftragspos.]=CM_CT[[#This Row],[Rentalposition M3]]),Table_Mietpos[Gueltig_bis])</f>
        <v/>
      </c>
      <c r="AF41" s="50">
        <f t="array" ref="AF41">+_xlfn.XLOOKUP(1,(CM_CT[Contract Number Customer]=CM_CT[[#This Row],[Contract Number Customer]])*(CM_CT[Row Type]="Header"),CM_CT[Contract Lenght Initial])</f>
        <v/>
      </c>
      <c r="AG41" s="136">
        <f>+CM_CT[[#This Row],[Rental EndDate]]</f>
        <v/>
      </c>
      <c r="AH41" s="305" t="n"/>
      <c r="AI41" s="305" t="n"/>
      <c r="AJ41" s="305" t="n"/>
      <c r="AK41" s="53" t="n"/>
      <c r="AL41" s="15">
        <f t="array" ref="AL41">+_xlfn.XLOOKUP(1,(CM_CT[Contract Number Customer]=CM_CT[[#This Row],[Contract Number Customer]])*(CM_CT[Row Type]="Header"),CM_CT[Early Termination Category])</f>
        <v/>
      </c>
      <c r="AM41" s="136">
        <f t="array" ref="AM41">_xlfn.XLOOKUP(1,(CM_CT[Contract Number Customer]=$E40)*(CM_CT[Delivery Batch]=$F40)*(CM_CT[Row Type]="Batch"),CM_CT[Early Termination cut-off date1])</f>
        <v/>
      </c>
      <c r="AN41" s="136">
        <f t="array" ref="AN41">_xlfn.XLOOKUP(1,(CM_CT[Contract Number Customer]=$E40)*(CM_CT[Delivery Batch]=$F40)*(CM_CT[Row Type]="Batch"),CM_CT[Early Termination cut-off date2])</f>
        <v/>
      </c>
      <c r="AO41" s="53">
        <f t="array" ref="AO41">+_xlfn.XLOOKUP(1,(CM_CT[Contract Number Customer]=CM_CT[[#This Row],[Contract Number Customer]])*(CM_CT[Row Type]="Header"),CM_CT[Early Termination Notice Period Mths])</f>
        <v/>
      </c>
      <c r="AP41" s="53">
        <f t="array" ref="AP41">+_xlfn.XLOOKUP(1,(CM_CT[Contract Number Customer]=CM_CT[[#This Row],[Contract Number Customer]])*(CM_CT[Row Type]="Header"),CM_CT[Duly Termination Notice Period Mths])</f>
        <v/>
      </c>
      <c r="AQ41" s="54" t="n"/>
      <c r="AR41" s="54">
        <f t="array" ref="AR41">+_xlfn.XLOOKUP(1,(CM_CT[[#This Row],[Contract Number M3]]=Next_possible_notice[Contract Number M3])*(CM_CT[[#This Row],[Rentalposition M3]]=Next_possible_notice[Rentalposition M3]),Next_possible_notice[NoticeDateCalc])</f>
        <v/>
      </c>
      <c r="AS41" s="117" t="n"/>
      <c r="AT41" s="75" t="n"/>
      <c r="AU41" s="75" t="n"/>
      <c r="AV41" s="75" t="n"/>
      <c r="AW41" s="75" t="n"/>
      <c r="AX41" s="53" t="n"/>
      <c r="AY41" s="75" t="n"/>
      <c r="AZ41" s="54" t="n"/>
      <c r="BA41" s="50">
        <f t="array" ref="BA41">+_xlfn.XLOOKUP(1,(CM_CT[Contract Number Customer]=CM_CT[[#This Row],[Contract Number Customer]])*(CM_CT[Row Type]="Header"),CM_CT[Contract Lenght Early Clause &amp; Option])</f>
        <v/>
      </c>
      <c r="BB41" s="15" t="n"/>
      <c r="BC41" s="15" t="n"/>
      <c r="BD41" s="15" t="n"/>
      <c r="BE41" s="15" t="n"/>
      <c r="BF41" s="15" t="n"/>
      <c r="BG41" s="15" t="n"/>
      <c r="BH41" s="24" t="n"/>
      <c r="BI41" s="10" t="n"/>
      <c r="BJ41" s="118" t="n"/>
      <c r="BK41" s="24" t="n"/>
      <c r="BL41" s="54">
        <f>+_xlfn.XLOOKUP(CM_CT[[#This Row],[Wagon Number]],Next_possible_notice[Wagon Number],Next_possible_notice[Renewal Process StartDate])</f>
        <v/>
      </c>
      <c r="BM41" s="24" t="n"/>
      <c r="BN41" s="50">
        <f t="array" ref="BN41">+_xlfn.XLOOKUP(1,(CM_CT[Contract Number Customer]=CM_CT[[#This Row],[Contract Number Customer]])*(CM_CT[Row Type]="Header"),CM_CT[Contract Mileage])</f>
        <v/>
      </c>
      <c r="BO41" s="50" t="n"/>
      <c r="BP41" s="54" t="n"/>
      <c r="BQ41" s="54">
        <f t="array" ref="BQ41">+_xlfn.XLOOKUP(1,(CM_CT[Contract Number Customer]=CM_CT[[#This Row],[Contract Number Customer]])*(CM_CT[Row Type]="Header"),CM_CT[Currency])</f>
        <v/>
      </c>
      <c r="BR41" s="75">
        <f t="array" ref="BR41">+_xlfn.XLOOKUP(1,(CM_CT[Contract Number Customer]=CM_CT[[#This Row],[Contract Number Customer]])*(CM_CT[Row Type]="Header"),CM_CT[Lease Rate EUR])</f>
        <v/>
      </c>
      <c r="BS41" s="306" t="n"/>
      <c r="BT41" s="306" t="n"/>
      <c r="BU41" s="177" t="n"/>
      <c r="BV41" s="306" t="n"/>
      <c r="BW41" s="179">
        <f t="array" ref="BW41">+_xlfn.XLOOKUP(1,(Table_Mietpos[Vertragsnummer]=CM_CT[[#This Row],[Contract Number M3]])*(Table_Mietpos[Auftragspos.]=CM_CT[[#This Row],[Rentalposition M3]]),Table_Mietpos[Nettosatz/Typ])</f>
        <v/>
      </c>
      <c r="BX41" s="306" t="n"/>
      <c r="BY41" s="75" t="n"/>
      <c r="BZ41" s="75" t="n"/>
      <c r="CA41" s="75" t="n"/>
      <c r="CB41" s="75" t="n"/>
      <c r="CC41" s="75" t="n"/>
      <c r="CD41" s="307" t="n"/>
      <c r="CE41" s="307" t="n"/>
      <c r="CF41" s="307" t="n"/>
      <c r="CG41" s="307" t="n"/>
      <c r="CH41" s="28" t="n"/>
      <c r="CI41" s="28" t="n"/>
      <c r="CJ41" s="28" t="n"/>
      <c r="CK41" s="186" t="n"/>
      <c r="CL41" s="307" t="n"/>
      <c r="CM41" s="306" t="n"/>
      <c r="CN41" s="12" t="n"/>
      <c r="CO41" s="20" t="n"/>
      <c r="CP41" s="142" t="n"/>
      <c r="CQ41" s="142" t="n"/>
      <c r="CR41" s="142" t="n"/>
      <c r="CS41" s="20" t="n"/>
    </row>
    <row r="42">
      <c r="B42" s="11" t="n"/>
      <c r="C42" s="14" t="inlineStr">
        <is>
          <t>V700010</t>
        </is>
      </c>
      <c r="D42" s="10" t="n"/>
      <c r="E42" s="15">
        <f t="array" ref="E42">+_xlfn.XLOOKUP(1,(CM_CT[Contract Number M3]=CM_CT[[#This Row],[Contract Number M3]])*(CM_CT[Row Type]="Header"),CM_CT[Contract Number Customer])</f>
        <v/>
      </c>
      <c r="F42" s="10" t="n">
        <v>1</v>
      </c>
      <c r="G42" s="10" t="inlineStr">
        <is>
          <t>Wagon</t>
        </is>
      </c>
      <c r="H42" s="10" t="n">
        <v>37</v>
      </c>
      <c r="I42" s="73">
        <f t="array" ref="I42">+_xlfn.XLOOKUP(1,(Table_Mietpos[Vertragsnummer]=CM[[#This Row],[Contract Number M3]])*(Table_Mietpos[Auftragspos.]=CM[[#This Row],[Rentalposition M3]]),Table_Mietpos[ChNr])</f>
        <v/>
      </c>
      <c r="J42" s="72">
        <f t="array" ref="J42">+_xlfn.XLOOKUP(1,(CM_CT[Contract Number Customer]=CM_CT[[#This Row],[Contract Number Customer]])*(CM_CT[Row Type]="Header"),CM_CT[Customer])</f>
        <v/>
      </c>
      <c r="K42" s="51" t="n"/>
      <c r="L42" s="51" t="n"/>
      <c r="M42" s="15">
        <f t="array" ref="M42">+_xlfn.XLOOKUP(1,(CM_CT[Contract Number Customer]=CM_CT[[#This Row],[Contract Number Customer]])*(CM_CT[Row Type]="Header"),CM_CT[Sales Manager])</f>
        <v/>
      </c>
      <c r="N42" s="15">
        <f t="array" ref="N42">+_xlfn.XLOOKUP(1,(CM_CT[Contract Number Customer]=CM_CT[[#This Row],[Contract Number Customer]])*(CM_CT[Row Type]="Header"),CM_CT[Wagon Type])</f>
        <v/>
      </c>
      <c r="O42" s="10" t="n">
        <v>1</v>
      </c>
      <c r="P42" s="10" t="n"/>
      <c r="Q42" s="10" t="n"/>
      <c r="R42" s="10" t="n">
        <v>1</v>
      </c>
      <c r="S42" s="10" t="n"/>
      <c r="T42" s="10" t="n">
        <v>1</v>
      </c>
      <c r="U42" s="15">
        <f>+IF(CM_CT[[#This Row],[Contract Status]]&lt;&gt;"ended",1,0)</f>
        <v/>
      </c>
      <c r="V42" s="15" t="n"/>
      <c r="W42" s="15">
        <f t="array" ref="W42">_xlfn.XLOOKUP(1,(CM_CT[Contract Number Customer]=$E41)*(CM_CT[Delivery Batch]=$F41)*(CM_CT[Row Type]="Batch"),CM_CT[Contract Flex])</f>
        <v/>
      </c>
      <c r="X42" s="54">
        <f t="array" ref="X42">_xlfn.XLOOKUP(1,(CM_CT[Contract Number Customer]=$E41)*(CM_CT[Delivery Batch]=$F41)*(CM_CT[Row Type]="Batch"),CM_CT[Flex StartDate])</f>
        <v/>
      </c>
      <c r="Y42" s="54">
        <f t="array" ref="Y42">_xlfn.XLOOKUP(1,(CM_CT[Contract Number Customer]=$E41)*(CM_CT[Delivery Batch]=$F41)*(CM_CT[Row Type]="Batch"),CM_CT[Flex EndDate])</f>
        <v/>
      </c>
      <c r="Z42" s="15">
        <f t="array" ref="Z42">_xlfn.XLOOKUP(1,(CM_CT[Contract Number Customer]=$E41)*(CM_CT[Delivery Batch]=$F41)*(CM_CT[Row Type]="Batch"),CM_CT[Contract Status])</f>
        <v/>
      </c>
      <c r="AA42" s="15" t="n"/>
      <c r="AB42" s="74" t="n"/>
      <c r="AC42" s="74" t="n"/>
      <c r="AD42" s="131">
        <f t="array" ref="AD42">+_xlfn.XLOOKUP(1,(Table_Mietpos[Vertragsnummer]=CM_CT[[#This Row],[Contract Number M3]])*(Table_Mietpos[Auftragspos.]=CM_CT[[#This Row],[Rentalposition M3]]),Table_Mietpos[Gueltig_ab])</f>
        <v/>
      </c>
      <c r="AE42" s="131">
        <f t="array" ref="AE42">+_xlfn.XLOOKUP(1,(Table_Mietpos[Vertragsnummer]=CM_CT[[#This Row],[Contract Number M3]])*(Table_Mietpos[Auftragspos.]=CM_CT[[#This Row],[Rentalposition M3]]),Table_Mietpos[Gueltig_bis])</f>
        <v/>
      </c>
      <c r="AF42" s="50">
        <f t="array" ref="AF42">+_xlfn.XLOOKUP(1,(CM_CT[Contract Number Customer]=CM_CT[[#This Row],[Contract Number Customer]])*(CM_CT[Row Type]="Header"),CM_CT[Contract Lenght Initial])</f>
        <v/>
      </c>
      <c r="AG42" s="136">
        <f>+CM_CT[[#This Row],[Rental EndDate]]</f>
        <v/>
      </c>
      <c r="AH42" s="305" t="n"/>
      <c r="AI42" s="305" t="n"/>
      <c r="AJ42" s="305" t="n"/>
      <c r="AK42" s="53" t="n"/>
      <c r="AL42" s="15">
        <f t="array" ref="AL42">+_xlfn.XLOOKUP(1,(CM_CT[Contract Number Customer]=CM_CT[[#This Row],[Contract Number Customer]])*(CM_CT[Row Type]="Header"),CM_CT[Early Termination Category])</f>
        <v/>
      </c>
      <c r="AM42" s="136">
        <f t="array" ref="AM42">_xlfn.XLOOKUP(1,(CM_CT[Contract Number Customer]=$E41)*(CM_CT[Delivery Batch]=$F41)*(CM_CT[Row Type]="Batch"),CM_CT[Early Termination cut-off date1])</f>
        <v/>
      </c>
      <c r="AN42" s="136">
        <f t="array" ref="AN42">_xlfn.XLOOKUP(1,(CM_CT[Contract Number Customer]=$E41)*(CM_CT[Delivery Batch]=$F41)*(CM_CT[Row Type]="Batch"),CM_CT[Early Termination cut-off date2])</f>
        <v/>
      </c>
      <c r="AO42" s="53">
        <f t="array" ref="AO42">+_xlfn.XLOOKUP(1,(CM_CT[Contract Number Customer]=CM_CT[[#This Row],[Contract Number Customer]])*(CM_CT[Row Type]="Header"),CM_CT[Early Termination Notice Period Mths])</f>
        <v/>
      </c>
      <c r="AP42" s="53">
        <f t="array" ref="AP42">+_xlfn.XLOOKUP(1,(CM_CT[Contract Number Customer]=CM_CT[[#This Row],[Contract Number Customer]])*(CM_CT[Row Type]="Header"),CM_CT[Duly Termination Notice Period Mths])</f>
        <v/>
      </c>
      <c r="AQ42" s="54" t="n"/>
      <c r="AR42" s="54">
        <f t="array" ref="AR42">+_xlfn.XLOOKUP(1,(CM_CT[[#This Row],[Contract Number M3]]=Next_possible_notice[Contract Number M3])*(CM_CT[[#This Row],[Rentalposition M3]]=Next_possible_notice[Rentalposition M3]),Next_possible_notice[NoticeDateCalc])</f>
        <v/>
      </c>
      <c r="AS42" s="117" t="n"/>
      <c r="AT42" s="75" t="n"/>
      <c r="AU42" s="75" t="n"/>
      <c r="AV42" s="75" t="n"/>
      <c r="AW42" s="75" t="n"/>
      <c r="AX42" s="53" t="n"/>
      <c r="AY42" s="75" t="n"/>
      <c r="AZ42" s="54" t="n"/>
      <c r="BA42" s="50">
        <f t="array" ref="BA42">+_xlfn.XLOOKUP(1,(CM_CT[Contract Number Customer]=CM_CT[[#This Row],[Contract Number Customer]])*(CM_CT[Row Type]="Header"),CM_CT[Contract Lenght Early Clause &amp; Option])</f>
        <v/>
      </c>
      <c r="BB42" s="15" t="n"/>
      <c r="BC42" s="15" t="n"/>
      <c r="BD42" s="15" t="n"/>
      <c r="BE42" s="15" t="n"/>
      <c r="BF42" s="15" t="n"/>
      <c r="BG42" s="15" t="n"/>
      <c r="BH42" s="24" t="n"/>
      <c r="BI42" s="10" t="n"/>
      <c r="BJ42" s="118" t="n"/>
      <c r="BK42" s="24" t="n"/>
      <c r="BL42" s="54">
        <f>+_xlfn.XLOOKUP(CM_CT[[#This Row],[Wagon Number]],Next_possible_notice[Wagon Number],Next_possible_notice[Renewal Process StartDate])</f>
        <v/>
      </c>
      <c r="BM42" s="24" t="n"/>
      <c r="BN42" s="50">
        <f t="array" ref="BN42">+_xlfn.XLOOKUP(1,(CM_CT[Contract Number Customer]=CM_CT[[#This Row],[Contract Number Customer]])*(CM_CT[Row Type]="Header"),CM_CT[Contract Mileage])</f>
        <v/>
      </c>
      <c r="BO42" s="50" t="n"/>
      <c r="BP42" s="54" t="n"/>
      <c r="BQ42" s="54">
        <f t="array" ref="BQ42">+_xlfn.XLOOKUP(1,(CM_CT[Contract Number Customer]=CM_CT[[#This Row],[Contract Number Customer]])*(CM_CT[Row Type]="Header"),CM_CT[Currency])</f>
        <v/>
      </c>
      <c r="BR42" s="75">
        <f t="array" ref="BR42">+_xlfn.XLOOKUP(1,(CM_CT[Contract Number Customer]=CM_CT[[#This Row],[Contract Number Customer]])*(CM_CT[Row Type]="Header"),CM_CT[Lease Rate EUR])</f>
        <v/>
      </c>
      <c r="BS42" s="306" t="n"/>
      <c r="BT42" s="306" t="n"/>
      <c r="BU42" s="177" t="n"/>
      <c r="BV42" s="306" t="n"/>
      <c r="BW42" s="179">
        <f t="array" ref="BW42">+_xlfn.XLOOKUP(1,(Table_Mietpos[Vertragsnummer]=CM_CT[[#This Row],[Contract Number M3]])*(Table_Mietpos[Auftragspos.]=CM_CT[[#This Row],[Rentalposition M3]]),Table_Mietpos[Nettosatz/Typ])</f>
        <v/>
      </c>
      <c r="BX42" s="306" t="n"/>
      <c r="BY42" s="75" t="n"/>
      <c r="BZ42" s="75" t="n"/>
      <c r="CA42" s="75" t="n"/>
      <c r="CB42" s="75" t="n"/>
      <c r="CC42" s="75" t="n"/>
      <c r="CD42" s="307" t="n"/>
      <c r="CE42" s="307" t="n"/>
      <c r="CF42" s="307" t="n"/>
      <c r="CG42" s="307" t="n"/>
      <c r="CH42" s="28" t="n"/>
      <c r="CI42" s="28" t="n"/>
      <c r="CJ42" s="28" t="n"/>
      <c r="CK42" s="186" t="n"/>
      <c r="CL42" s="307" t="n"/>
      <c r="CM42" s="306" t="n"/>
      <c r="CN42" s="12" t="n"/>
      <c r="CO42" s="20" t="n"/>
      <c r="CP42" s="142" t="n"/>
      <c r="CQ42" s="142" t="n"/>
      <c r="CR42" s="142" t="n"/>
      <c r="CS42" s="20" t="n"/>
    </row>
    <row r="43">
      <c r="B43" s="11" t="n"/>
      <c r="C43" s="14" t="inlineStr">
        <is>
          <t>V700010</t>
        </is>
      </c>
      <c r="D43" s="10" t="n"/>
      <c r="E43" s="15">
        <f t="array" ref="E43">+_xlfn.XLOOKUP(1,(CM_CT[Contract Number M3]=CM_CT[[#This Row],[Contract Number M3]])*(CM_CT[Row Type]="Header"),CM_CT[Contract Number Customer])</f>
        <v/>
      </c>
      <c r="F43" s="10" t="n">
        <v>1</v>
      </c>
      <c r="G43" s="10" t="inlineStr">
        <is>
          <t>Wagon</t>
        </is>
      </c>
      <c r="H43" s="10" t="n">
        <v>38</v>
      </c>
      <c r="I43" s="73">
        <f t="array" ref="I43">+_xlfn.XLOOKUP(1,(Table_Mietpos[Vertragsnummer]=CM[[#This Row],[Contract Number M3]])*(Table_Mietpos[Auftragspos.]=CM[[#This Row],[Rentalposition M3]]),Table_Mietpos[ChNr])</f>
        <v/>
      </c>
      <c r="J43" s="72">
        <f t="array" ref="J43">+_xlfn.XLOOKUP(1,(CM_CT[Contract Number Customer]=CM_CT[[#This Row],[Contract Number Customer]])*(CM_CT[Row Type]="Header"),CM_CT[Customer])</f>
        <v/>
      </c>
      <c r="K43" s="51" t="n"/>
      <c r="L43" s="51" t="n"/>
      <c r="M43" s="15">
        <f t="array" ref="M43">+_xlfn.XLOOKUP(1,(CM_CT[Contract Number Customer]=CM_CT[[#This Row],[Contract Number Customer]])*(CM_CT[Row Type]="Header"),CM_CT[Sales Manager])</f>
        <v/>
      </c>
      <c r="N43" s="15">
        <f t="array" ref="N43">+_xlfn.XLOOKUP(1,(CM_CT[Contract Number Customer]=CM_CT[[#This Row],[Contract Number Customer]])*(CM_CT[Row Type]="Header"),CM_CT[Wagon Type])</f>
        <v/>
      </c>
      <c r="O43" s="10" t="n">
        <v>1</v>
      </c>
      <c r="P43" s="10" t="n"/>
      <c r="Q43" s="10" t="n"/>
      <c r="R43" s="10" t="n">
        <v>1</v>
      </c>
      <c r="S43" s="10" t="n"/>
      <c r="T43" s="10" t="n">
        <v>1</v>
      </c>
      <c r="U43" s="15">
        <f>+IF(CM_CT[[#This Row],[Contract Status]]&lt;&gt;"ended",1,0)</f>
        <v/>
      </c>
      <c r="V43" s="15" t="n"/>
      <c r="W43" s="15">
        <f t="array" ref="W43">_xlfn.XLOOKUP(1,(CM_CT[Contract Number Customer]=$E42)*(CM_CT[Delivery Batch]=$F42)*(CM_CT[Row Type]="Batch"),CM_CT[Contract Flex])</f>
        <v/>
      </c>
      <c r="X43" s="54">
        <f t="array" ref="X43">_xlfn.XLOOKUP(1,(CM_CT[Contract Number Customer]=$E42)*(CM_CT[Delivery Batch]=$F42)*(CM_CT[Row Type]="Batch"),CM_CT[Flex StartDate])</f>
        <v/>
      </c>
      <c r="Y43" s="54">
        <f t="array" ref="Y43">_xlfn.XLOOKUP(1,(CM_CT[Contract Number Customer]=$E42)*(CM_CT[Delivery Batch]=$F42)*(CM_CT[Row Type]="Batch"),CM_CT[Flex EndDate])</f>
        <v/>
      </c>
      <c r="Z43" s="15">
        <f t="array" ref="Z43">_xlfn.XLOOKUP(1,(CM_CT[Contract Number Customer]=$E42)*(CM_CT[Delivery Batch]=$F42)*(CM_CT[Row Type]="Batch"),CM_CT[Contract Status])</f>
        <v/>
      </c>
      <c r="AA43" s="15" t="n"/>
      <c r="AB43" s="74" t="n"/>
      <c r="AC43" s="74" t="n"/>
      <c r="AD43" s="131">
        <f t="array" ref="AD43">+_xlfn.XLOOKUP(1,(Table_Mietpos[Vertragsnummer]=CM_CT[[#This Row],[Contract Number M3]])*(Table_Mietpos[Auftragspos.]=CM_CT[[#This Row],[Rentalposition M3]]),Table_Mietpos[Gueltig_ab])</f>
        <v/>
      </c>
      <c r="AE43" s="131">
        <f t="array" ref="AE43">+_xlfn.XLOOKUP(1,(Table_Mietpos[Vertragsnummer]=CM_CT[[#This Row],[Contract Number M3]])*(Table_Mietpos[Auftragspos.]=CM_CT[[#This Row],[Rentalposition M3]]),Table_Mietpos[Gueltig_bis])</f>
        <v/>
      </c>
      <c r="AF43" s="50">
        <f t="array" ref="AF43">+_xlfn.XLOOKUP(1,(CM_CT[Contract Number Customer]=CM_CT[[#This Row],[Contract Number Customer]])*(CM_CT[Row Type]="Header"),CM_CT[Contract Lenght Initial])</f>
        <v/>
      </c>
      <c r="AG43" s="136">
        <f>+CM_CT[[#This Row],[Rental EndDate]]</f>
        <v/>
      </c>
      <c r="AH43" s="305" t="n"/>
      <c r="AI43" s="305" t="n"/>
      <c r="AJ43" s="305" t="n"/>
      <c r="AK43" s="53" t="n"/>
      <c r="AL43" s="15">
        <f t="array" ref="AL43">+_xlfn.XLOOKUP(1,(CM_CT[Contract Number Customer]=CM_CT[[#This Row],[Contract Number Customer]])*(CM_CT[Row Type]="Header"),CM_CT[Early Termination Category])</f>
        <v/>
      </c>
      <c r="AM43" s="136">
        <f t="array" ref="AM43">_xlfn.XLOOKUP(1,(CM_CT[Contract Number Customer]=$E42)*(CM_CT[Delivery Batch]=$F42)*(CM_CT[Row Type]="Batch"),CM_CT[Early Termination cut-off date1])</f>
        <v/>
      </c>
      <c r="AN43" s="136">
        <f t="array" ref="AN43">_xlfn.XLOOKUP(1,(CM_CT[Contract Number Customer]=$E42)*(CM_CT[Delivery Batch]=$F42)*(CM_CT[Row Type]="Batch"),CM_CT[Early Termination cut-off date2])</f>
        <v/>
      </c>
      <c r="AO43" s="53">
        <f t="array" ref="AO43">+_xlfn.XLOOKUP(1,(CM_CT[Contract Number Customer]=CM_CT[[#This Row],[Contract Number Customer]])*(CM_CT[Row Type]="Header"),CM_CT[Early Termination Notice Period Mths])</f>
        <v/>
      </c>
      <c r="AP43" s="53">
        <f t="array" ref="AP43">+_xlfn.XLOOKUP(1,(CM_CT[Contract Number Customer]=CM_CT[[#This Row],[Contract Number Customer]])*(CM_CT[Row Type]="Header"),CM_CT[Duly Termination Notice Period Mths])</f>
        <v/>
      </c>
      <c r="AQ43" s="54" t="n"/>
      <c r="AR43" s="54">
        <f t="array" ref="AR43">+_xlfn.XLOOKUP(1,(CM_CT[[#This Row],[Contract Number M3]]=Next_possible_notice[Contract Number M3])*(CM_CT[[#This Row],[Rentalposition M3]]=Next_possible_notice[Rentalposition M3]),Next_possible_notice[NoticeDateCalc])</f>
        <v/>
      </c>
      <c r="AS43" s="117" t="n"/>
      <c r="AT43" s="75" t="n"/>
      <c r="AU43" s="75" t="n"/>
      <c r="AV43" s="75" t="n"/>
      <c r="AW43" s="75" t="n"/>
      <c r="AX43" s="53" t="n"/>
      <c r="AY43" s="75" t="n"/>
      <c r="AZ43" s="54" t="n"/>
      <c r="BA43" s="50">
        <f t="array" ref="BA43">+_xlfn.XLOOKUP(1,(CM_CT[Contract Number Customer]=CM_CT[[#This Row],[Contract Number Customer]])*(CM_CT[Row Type]="Header"),CM_CT[Contract Lenght Early Clause &amp; Option])</f>
        <v/>
      </c>
      <c r="BB43" s="15" t="n"/>
      <c r="BC43" s="15" t="n"/>
      <c r="BD43" s="15" t="n"/>
      <c r="BE43" s="15" t="n"/>
      <c r="BF43" s="15" t="n"/>
      <c r="BG43" s="15" t="n"/>
      <c r="BH43" s="24" t="n"/>
      <c r="BI43" s="10" t="n"/>
      <c r="BJ43" s="118" t="n"/>
      <c r="BK43" s="24" t="n"/>
      <c r="BL43" s="54">
        <f>+_xlfn.XLOOKUP(CM_CT[[#This Row],[Wagon Number]],Next_possible_notice[Wagon Number],Next_possible_notice[Renewal Process StartDate])</f>
        <v/>
      </c>
      <c r="BM43" s="24" t="n"/>
      <c r="BN43" s="50">
        <f t="array" ref="BN43">+_xlfn.XLOOKUP(1,(CM_CT[Contract Number Customer]=CM_CT[[#This Row],[Contract Number Customer]])*(CM_CT[Row Type]="Header"),CM_CT[Contract Mileage])</f>
        <v/>
      </c>
      <c r="BO43" s="50" t="n"/>
      <c r="BP43" s="54" t="n"/>
      <c r="BQ43" s="54">
        <f t="array" ref="BQ43">+_xlfn.XLOOKUP(1,(CM_CT[Contract Number Customer]=CM_CT[[#This Row],[Contract Number Customer]])*(CM_CT[Row Type]="Header"),CM_CT[Currency])</f>
        <v/>
      </c>
      <c r="BR43" s="75">
        <f t="array" ref="BR43">+_xlfn.XLOOKUP(1,(CM_CT[Contract Number Customer]=CM_CT[[#This Row],[Contract Number Customer]])*(CM_CT[Row Type]="Header"),CM_CT[Lease Rate EUR])</f>
        <v/>
      </c>
      <c r="BS43" s="306" t="n"/>
      <c r="BT43" s="306" t="n"/>
      <c r="BU43" s="177" t="n"/>
      <c r="BV43" s="306" t="n"/>
      <c r="BW43" s="179">
        <f t="array" ref="BW43">+_xlfn.XLOOKUP(1,(Table_Mietpos[Vertragsnummer]=CM_CT[[#This Row],[Contract Number M3]])*(Table_Mietpos[Auftragspos.]=CM_CT[[#This Row],[Rentalposition M3]]),Table_Mietpos[Nettosatz/Typ])</f>
        <v/>
      </c>
      <c r="BX43" s="306" t="n"/>
      <c r="BY43" s="75" t="n"/>
      <c r="BZ43" s="75" t="n"/>
      <c r="CA43" s="75" t="n"/>
      <c r="CB43" s="75" t="n"/>
      <c r="CC43" s="75" t="n"/>
      <c r="CD43" s="307" t="n"/>
      <c r="CE43" s="307" t="n"/>
      <c r="CF43" s="307" t="n"/>
      <c r="CG43" s="307" t="n"/>
      <c r="CH43" s="28" t="n"/>
      <c r="CI43" s="28" t="n"/>
      <c r="CJ43" s="28" t="n"/>
      <c r="CK43" s="186" t="n"/>
      <c r="CL43" s="307" t="n"/>
      <c r="CM43" s="306" t="n"/>
      <c r="CN43" s="12" t="n"/>
      <c r="CO43" s="20" t="n"/>
      <c r="CP43" s="142" t="n"/>
      <c r="CQ43" s="142" t="n"/>
      <c r="CR43" s="142" t="n"/>
      <c r="CS43" s="20" t="n"/>
    </row>
    <row r="44">
      <c r="B44" s="11" t="n"/>
      <c r="C44" s="14" t="inlineStr">
        <is>
          <t>V700010</t>
        </is>
      </c>
      <c r="D44" s="10" t="n"/>
      <c r="E44" s="15">
        <f t="array" ref="E44">+_xlfn.XLOOKUP(1,(CM_CT[Contract Number M3]=CM_CT[[#This Row],[Contract Number M3]])*(CM_CT[Row Type]="Header"),CM_CT[Contract Number Customer])</f>
        <v/>
      </c>
      <c r="F44" s="10" t="n">
        <v>1</v>
      </c>
      <c r="G44" s="10" t="inlineStr">
        <is>
          <t>Wagon</t>
        </is>
      </c>
      <c r="H44" s="10" t="n">
        <v>39</v>
      </c>
      <c r="I44" s="73">
        <f t="array" ref="I44">+_xlfn.XLOOKUP(1,(Table_Mietpos[Vertragsnummer]=CM[[#This Row],[Contract Number M3]])*(Table_Mietpos[Auftragspos.]=CM[[#This Row],[Rentalposition M3]]),Table_Mietpos[ChNr])</f>
        <v/>
      </c>
      <c r="J44" s="72">
        <f t="array" ref="J44">+_xlfn.XLOOKUP(1,(CM_CT[Contract Number Customer]=CM_CT[[#This Row],[Contract Number Customer]])*(CM_CT[Row Type]="Header"),CM_CT[Customer])</f>
        <v/>
      </c>
      <c r="K44" s="51" t="n"/>
      <c r="L44" s="51" t="n"/>
      <c r="M44" s="15">
        <f t="array" ref="M44">+_xlfn.XLOOKUP(1,(CM_CT[Contract Number Customer]=CM_CT[[#This Row],[Contract Number Customer]])*(CM_CT[Row Type]="Header"),CM_CT[Sales Manager])</f>
        <v/>
      </c>
      <c r="N44" s="15">
        <f t="array" ref="N44">+_xlfn.XLOOKUP(1,(CM_CT[Contract Number Customer]=CM_CT[[#This Row],[Contract Number Customer]])*(CM_CT[Row Type]="Header"),CM_CT[Wagon Type])</f>
        <v/>
      </c>
      <c r="O44" s="10" t="n">
        <v>1</v>
      </c>
      <c r="P44" s="10" t="n"/>
      <c r="Q44" s="10" t="n"/>
      <c r="R44" s="10" t="n">
        <v>1</v>
      </c>
      <c r="S44" s="10" t="n"/>
      <c r="T44" s="10" t="n">
        <v>1</v>
      </c>
      <c r="U44" s="15">
        <f>+IF(CM_CT[[#This Row],[Contract Status]]&lt;&gt;"ended",1,0)</f>
        <v/>
      </c>
      <c r="V44" s="15" t="n"/>
      <c r="W44" s="15">
        <f t="array" ref="W44">_xlfn.XLOOKUP(1,(CM_CT[Contract Number Customer]=$E43)*(CM_CT[Delivery Batch]=$F43)*(CM_CT[Row Type]="Batch"),CM_CT[Contract Flex])</f>
        <v/>
      </c>
      <c r="X44" s="54">
        <f t="array" ref="X44">_xlfn.XLOOKUP(1,(CM_CT[Contract Number Customer]=$E43)*(CM_CT[Delivery Batch]=$F43)*(CM_CT[Row Type]="Batch"),CM_CT[Flex StartDate])</f>
        <v/>
      </c>
      <c r="Y44" s="54">
        <f t="array" ref="Y44">_xlfn.XLOOKUP(1,(CM_CT[Contract Number Customer]=$E43)*(CM_CT[Delivery Batch]=$F43)*(CM_CT[Row Type]="Batch"),CM_CT[Flex EndDate])</f>
        <v/>
      </c>
      <c r="Z44" s="15">
        <f t="array" ref="Z44">_xlfn.XLOOKUP(1,(CM_CT[Contract Number Customer]=$E43)*(CM_CT[Delivery Batch]=$F43)*(CM_CT[Row Type]="Batch"),CM_CT[Contract Status])</f>
        <v/>
      </c>
      <c r="AA44" s="15" t="n"/>
      <c r="AB44" s="74" t="n"/>
      <c r="AC44" s="74" t="n"/>
      <c r="AD44" s="131">
        <f t="array" ref="AD44">+_xlfn.XLOOKUP(1,(Table_Mietpos[Vertragsnummer]=CM_CT[[#This Row],[Contract Number M3]])*(Table_Mietpos[Auftragspos.]=CM_CT[[#This Row],[Rentalposition M3]]),Table_Mietpos[Gueltig_ab])</f>
        <v/>
      </c>
      <c r="AE44" s="131">
        <f t="array" ref="AE44">+_xlfn.XLOOKUP(1,(Table_Mietpos[Vertragsnummer]=CM_CT[[#This Row],[Contract Number M3]])*(Table_Mietpos[Auftragspos.]=CM_CT[[#This Row],[Rentalposition M3]]),Table_Mietpos[Gueltig_bis])</f>
        <v/>
      </c>
      <c r="AF44" s="50">
        <f t="array" ref="AF44">+_xlfn.XLOOKUP(1,(CM_CT[Contract Number Customer]=CM_CT[[#This Row],[Contract Number Customer]])*(CM_CT[Row Type]="Header"),CM_CT[Contract Lenght Initial])</f>
        <v/>
      </c>
      <c r="AG44" s="136">
        <f>+CM_CT[[#This Row],[Rental EndDate]]</f>
        <v/>
      </c>
      <c r="AH44" s="305" t="n"/>
      <c r="AI44" s="305" t="n"/>
      <c r="AJ44" s="305" t="n"/>
      <c r="AK44" s="53" t="n"/>
      <c r="AL44" s="15">
        <f t="array" ref="AL44">+_xlfn.XLOOKUP(1,(CM_CT[Contract Number Customer]=CM_CT[[#This Row],[Contract Number Customer]])*(CM_CT[Row Type]="Header"),CM_CT[Early Termination Category])</f>
        <v/>
      </c>
      <c r="AM44" s="136">
        <f t="array" ref="AM44">_xlfn.XLOOKUP(1,(CM_CT[Contract Number Customer]=$E43)*(CM_CT[Delivery Batch]=$F43)*(CM_CT[Row Type]="Batch"),CM_CT[Early Termination cut-off date1])</f>
        <v/>
      </c>
      <c r="AN44" s="136">
        <f t="array" ref="AN44">_xlfn.XLOOKUP(1,(CM_CT[Contract Number Customer]=$E43)*(CM_CT[Delivery Batch]=$F43)*(CM_CT[Row Type]="Batch"),CM_CT[Early Termination cut-off date2])</f>
        <v/>
      </c>
      <c r="AO44" s="53">
        <f t="array" ref="AO44">+_xlfn.XLOOKUP(1,(CM_CT[Contract Number Customer]=CM_CT[[#This Row],[Contract Number Customer]])*(CM_CT[Row Type]="Header"),CM_CT[Early Termination Notice Period Mths])</f>
        <v/>
      </c>
      <c r="AP44" s="53">
        <f t="array" ref="AP44">+_xlfn.XLOOKUP(1,(CM_CT[Contract Number Customer]=CM_CT[[#This Row],[Contract Number Customer]])*(CM_CT[Row Type]="Header"),CM_CT[Duly Termination Notice Period Mths])</f>
        <v/>
      </c>
      <c r="AQ44" s="54" t="n"/>
      <c r="AR44" s="54">
        <f t="array" ref="AR44">+_xlfn.XLOOKUP(1,(CM_CT[[#This Row],[Contract Number M3]]=Next_possible_notice[Contract Number M3])*(CM_CT[[#This Row],[Rentalposition M3]]=Next_possible_notice[Rentalposition M3]),Next_possible_notice[NoticeDateCalc])</f>
        <v/>
      </c>
      <c r="AS44" s="117" t="n"/>
      <c r="AT44" s="75" t="n"/>
      <c r="AU44" s="75" t="n"/>
      <c r="AV44" s="75" t="n"/>
      <c r="AW44" s="75" t="n"/>
      <c r="AX44" s="53" t="n"/>
      <c r="AY44" s="75" t="n"/>
      <c r="AZ44" s="54" t="n"/>
      <c r="BA44" s="50">
        <f t="array" ref="BA44">+_xlfn.XLOOKUP(1,(CM_CT[Contract Number Customer]=CM_CT[[#This Row],[Contract Number Customer]])*(CM_CT[Row Type]="Header"),CM_CT[Contract Lenght Early Clause &amp; Option])</f>
        <v/>
      </c>
      <c r="BB44" s="15" t="n"/>
      <c r="BC44" s="15" t="n"/>
      <c r="BD44" s="15" t="n"/>
      <c r="BE44" s="15" t="n"/>
      <c r="BF44" s="15" t="n"/>
      <c r="BG44" s="15" t="n"/>
      <c r="BH44" s="24" t="n"/>
      <c r="BI44" s="10" t="n"/>
      <c r="BJ44" s="118" t="n"/>
      <c r="BK44" s="24" t="n"/>
      <c r="BL44" s="54">
        <f>+_xlfn.XLOOKUP(CM_CT[[#This Row],[Wagon Number]],Next_possible_notice[Wagon Number],Next_possible_notice[Renewal Process StartDate])</f>
        <v/>
      </c>
      <c r="BM44" s="24" t="n"/>
      <c r="BN44" s="50">
        <f t="array" ref="BN44">+_xlfn.XLOOKUP(1,(CM_CT[Contract Number Customer]=CM_CT[[#This Row],[Contract Number Customer]])*(CM_CT[Row Type]="Header"),CM_CT[Contract Mileage])</f>
        <v/>
      </c>
      <c r="BO44" s="50" t="n"/>
      <c r="BP44" s="54" t="n"/>
      <c r="BQ44" s="54">
        <f t="array" ref="BQ44">+_xlfn.XLOOKUP(1,(CM_CT[Contract Number Customer]=CM_CT[[#This Row],[Contract Number Customer]])*(CM_CT[Row Type]="Header"),CM_CT[Currency])</f>
        <v/>
      </c>
      <c r="BR44" s="75">
        <f t="array" ref="BR44">+_xlfn.XLOOKUP(1,(CM_CT[Contract Number Customer]=CM_CT[[#This Row],[Contract Number Customer]])*(CM_CT[Row Type]="Header"),CM_CT[Lease Rate EUR])</f>
        <v/>
      </c>
      <c r="BS44" s="306" t="n"/>
      <c r="BT44" s="306" t="n"/>
      <c r="BU44" s="177" t="n"/>
      <c r="BV44" s="306" t="n"/>
      <c r="BW44" s="179">
        <f t="array" ref="BW44">+_xlfn.XLOOKUP(1,(Table_Mietpos[Vertragsnummer]=CM_CT[[#This Row],[Contract Number M3]])*(Table_Mietpos[Auftragspos.]=CM_CT[[#This Row],[Rentalposition M3]]),Table_Mietpos[Nettosatz/Typ])</f>
        <v/>
      </c>
      <c r="BX44" s="306" t="n"/>
      <c r="BY44" s="75" t="n"/>
      <c r="BZ44" s="75" t="n"/>
      <c r="CA44" s="75" t="n"/>
      <c r="CB44" s="75" t="n"/>
      <c r="CC44" s="75" t="n"/>
      <c r="CD44" s="307" t="n"/>
      <c r="CE44" s="307" t="n"/>
      <c r="CF44" s="307" t="n"/>
      <c r="CG44" s="307" t="n"/>
      <c r="CH44" s="28" t="n"/>
      <c r="CI44" s="28" t="n"/>
      <c r="CJ44" s="28" t="n"/>
      <c r="CK44" s="186" t="n"/>
      <c r="CL44" s="307" t="n"/>
      <c r="CM44" s="306" t="n"/>
      <c r="CN44" s="12" t="n"/>
      <c r="CO44" s="20" t="n"/>
      <c r="CP44" s="142" t="n"/>
      <c r="CQ44" s="142" t="n"/>
      <c r="CR44" s="142" t="n"/>
      <c r="CS44" s="20" t="n"/>
    </row>
    <row r="45">
      <c r="B45" s="11" t="n"/>
      <c r="C45" s="14" t="inlineStr">
        <is>
          <t>V700010</t>
        </is>
      </c>
      <c r="D45" s="10" t="n"/>
      <c r="E45" s="15">
        <f t="array" ref="E45">+_xlfn.XLOOKUP(1,(CM_CT[Contract Number M3]=CM_CT[[#This Row],[Contract Number M3]])*(CM_CT[Row Type]="Header"),CM_CT[Contract Number Customer])</f>
        <v/>
      </c>
      <c r="F45" s="10" t="n">
        <v>1</v>
      </c>
      <c r="G45" s="10" t="inlineStr">
        <is>
          <t>Wagon</t>
        </is>
      </c>
      <c r="H45" s="10" t="n">
        <v>40</v>
      </c>
      <c r="I45" s="73">
        <f t="array" ref="I45">+_xlfn.XLOOKUP(1,(Table_Mietpos[Vertragsnummer]=CM[[#This Row],[Contract Number M3]])*(Table_Mietpos[Auftragspos.]=CM[[#This Row],[Rentalposition M3]]),Table_Mietpos[ChNr])</f>
        <v/>
      </c>
      <c r="J45" s="72">
        <f t="array" ref="J45">+_xlfn.XLOOKUP(1,(CM_CT[Contract Number Customer]=CM_CT[[#This Row],[Contract Number Customer]])*(CM_CT[Row Type]="Header"),CM_CT[Customer])</f>
        <v/>
      </c>
      <c r="K45" s="51" t="n"/>
      <c r="L45" s="51" t="n"/>
      <c r="M45" s="15">
        <f t="array" ref="M45">+_xlfn.XLOOKUP(1,(CM_CT[Contract Number Customer]=CM_CT[[#This Row],[Contract Number Customer]])*(CM_CT[Row Type]="Header"),CM_CT[Sales Manager])</f>
        <v/>
      </c>
      <c r="N45" s="15">
        <f t="array" ref="N45">+_xlfn.XLOOKUP(1,(CM_CT[Contract Number Customer]=CM_CT[[#This Row],[Contract Number Customer]])*(CM_CT[Row Type]="Header"),CM_CT[Wagon Type])</f>
        <v/>
      </c>
      <c r="O45" s="10" t="n">
        <v>1</v>
      </c>
      <c r="P45" s="10" t="n"/>
      <c r="Q45" s="10" t="n"/>
      <c r="R45" s="10" t="n">
        <v>1</v>
      </c>
      <c r="S45" s="10" t="n"/>
      <c r="T45" s="10" t="n">
        <v>1</v>
      </c>
      <c r="U45" s="15">
        <f>+IF(CM_CT[[#This Row],[Contract Status]]&lt;&gt;"ended",1,0)</f>
        <v/>
      </c>
      <c r="V45" s="15" t="n"/>
      <c r="W45" s="15">
        <f t="array" ref="W45">_xlfn.XLOOKUP(1,(CM_CT[Contract Number Customer]=$E44)*(CM_CT[Delivery Batch]=$F44)*(CM_CT[Row Type]="Batch"),CM_CT[Contract Flex])</f>
        <v/>
      </c>
      <c r="X45" s="54">
        <f t="array" ref="X45">_xlfn.XLOOKUP(1,(CM_CT[Contract Number Customer]=$E44)*(CM_CT[Delivery Batch]=$F44)*(CM_CT[Row Type]="Batch"),CM_CT[Flex StartDate])</f>
        <v/>
      </c>
      <c r="Y45" s="54">
        <f t="array" ref="Y45">_xlfn.XLOOKUP(1,(CM_CT[Contract Number Customer]=$E44)*(CM_CT[Delivery Batch]=$F44)*(CM_CT[Row Type]="Batch"),CM_CT[Flex EndDate])</f>
        <v/>
      </c>
      <c r="Z45" s="15">
        <f t="array" ref="Z45">_xlfn.XLOOKUP(1,(CM_CT[Contract Number Customer]=$E44)*(CM_CT[Delivery Batch]=$F44)*(CM_CT[Row Type]="Batch"),CM_CT[Contract Status])</f>
        <v/>
      </c>
      <c r="AA45" s="15" t="n"/>
      <c r="AB45" s="74" t="n"/>
      <c r="AC45" s="74" t="n"/>
      <c r="AD45" s="131">
        <f t="array" ref="AD45">+_xlfn.XLOOKUP(1,(Table_Mietpos[Vertragsnummer]=CM_CT[[#This Row],[Contract Number M3]])*(Table_Mietpos[Auftragspos.]=CM_CT[[#This Row],[Rentalposition M3]]),Table_Mietpos[Gueltig_ab])</f>
        <v/>
      </c>
      <c r="AE45" s="131">
        <f t="array" ref="AE45">+_xlfn.XLOOKUP(1,(Table_Mietpos[Vertragsnummer]=CM_CT[[#This Row],[Contract Number M3]])*(Table_Mietpos[Auftragspos.]=CM_CT[[#This Row],[Rentalposition M3]]),Table_Mietpos[Gueltig_bis])</f>
        <v/>
      </c>
      <c r="AF45" s="50">
        <f t="array" ref="AF45">+_xlfn.XLOOKUP(1,(CM_CT[Contract Number Customer]=CM_CT[[#This Row],[Contract Number Customer]])*(CM_CT[Row Type]="Header"),CM_CT[Contract Lenght Initial])</f>
        <v/>
      </c>
      <c r="AG45" s="136">
        <f>+CM_CT[[#This Row],[Rental EndDate]]</f>
        <v/>
      </c>
      <c r="AH45" s="305" t="n"/>
      <c r="AI45" s="305" t="n"/>
      <c r="AJ45" s="305" t="n"/>
      <c r="AK45" s="53" t="n"/>
      <c r="AL45" s="15">
        <f t="array" ref="AL45">+_xlfn.XLOOKUP(1,(CM_CT[Contract Number Customer]=CM_CT[[#This Row],[Contract Number Customer]])*(CM_CT[Row Type]="Header"),CM_CT[Early Termination Category])</f>
        <v/>
      </c>
      <c r="AM45" s="136">
        <f t="array" ref="AM45">_xlfn.XLOOKUP(1,(CM_CT[Contract Number Customer]=$E44)*(CM_CT[Delivery Batch]=$F44)*(CM_CT[Row Type]="Batch"),CM_CT[Early Termination cut-off date1])</f>
        <v/>
      </c>
      <c r="AN45" s="136">
        <f t="array" ref="AN45">_xlfn.XLOOKUP(1,(CM_CT[Contract Number Customer]=$E44)*(CM_CT[Delivery Batch]=$F44)*(CM_CT[Row Type]="Batch"),CM_CT[Early Termination cut-off date2])</f>
        <v/>
      </c>
      <c r="AO45" s="53">
        <f t="array" ref="AO45">+_xlfn.XLOOKUP(1,(CM_CT[Contract Number Customer]=CM_CT[[#This Row],[Contract Number Customer]])*(CM_CT[Row Type]="Header"),CM_CT[Early Termination Notice Period Mths])</f>
        <v/>
      </c>
      <c r="AP45" s="53">
        <f t="array" ref="AP45">+_xlfn.XLOOKUP(1,(CM_CT[Contract Number Customer]=CM_CT[[#This Row],[Contract Number Customer]])*(CM_CT[Row Type]="Header"),CM_CT[Duly Termination Notice Period Mths])</f>
        <v/>
      </c>
      <c r="AQ45" s="54" t="n"/>
      <c r="AR45" s="54">
        <f t="array" ref="AR45">+_xlfn.XLOOKUP(1,(CM_CT[[#This Row],[Contract Number M3]]=Next_possible_notice[Contract Number M3])*(CM_CT[[#This Row],[Rentalposition M3]]=Next_possible_notice[Rentalposition M3]),Next_possible_notice[NoticeDateCalc])</f>
        <v/>
      </c>
      <c r="AS45" s="117" t="n"/>
      <c r="AT45" s="75" t="n"/>
      <c r="AU45" s="75" t="n"/>
      <c r="AV45" s="75" t="n"/>
      <c r="AW45" s="75" t="n"/>
      <c r="AX45" s="53" t="n"/>
      <c r="AY45" s="75" t="n"/>
      <c r="AZ45" s="54" t="n"/>
      <c r="BA45" s="50">
        <f t="array" ref="BA45">+_xlfn.XLOOKUP(1,(CM_CT[Contract Number Customer]=CM_CT[[#This Row],[Contract Number Customer]])*(CM_CT[Row Type]="Header"),CM_CT[Contract Lenght Early Clause &amp; Option])</f>
        <v/>
      </c>
      <c r="BB45" s="15" t="n"/>
      <c r="BC45" s="15" t="n"/>
      <c r="BD45" s="15" t="n"/>
      <c r="BE45" s="15" t="n"/>
      <c r="BF45" s="15" t="n"/>
      <c r="BG45" s="15" t="n"/>
      <c r="BH45" s="24" t="n"/>
      <c r="BI45" s="10" t="n"/>
      <c r="BJ45" s="118" t="n"/>
      <c r="BK45" s="24" t="n"/>
      <c r="BL45" s="54">
        <f>+_xlfn.XLOOKUP(CM_CT[[#This Row],[Wagon Number]],Next_possible_notice[Wagon Number],Next_possible_notice[Renewal Process StartDate])</f>
        <v/>
      </c>
      <c r="BM45" s="24" t="n"/>
      <c r="BN45" s="50">
        <f t="array" ref="BN45">+_xlfn.XLOOKUP(1,(CM_CT[Contract Number Customer]=CM_CT[[#This Row],[Contract Number Customer]])*(CM_CT[Row Type]="Header"),CM_CT[Contract Mileage])</f>
        <v/>
      </c>
      <c r="BO45" s="50" t="n"/>
      <c r="BP45" s="54" t="n"/>
      <c r="BQ45" s="54">
        <f t="array" ref="BQ45">+_xlfn.XLOOKUP(1,(CM_CT[Contract Number Customer]=CM_CT[[#This Row],[Contract Number Customer]])*(CM_CT[Row Type]="Header"),CM_CT[Currency])</f>
        <v/>
      </c>
      <c r="BR45" s="75">
        <f t="array" ref="BR45">+_xlfn.XLOOKUP(1,(CM_CT[Contract Number Customer]=CM_CT[[#This Row],[Contract Number Customer]])*(CM_CT[Row Type]="Header"),CM_CT[Lease Rate EUR])</f>
        <v/>
      </c>
      <c r="BS45" s="306" t="n"/>
      <c r="BT45" s="306" t="n"/>
      <c r="BU45" s="177" t="n"/>
      <c r="BV45" s="306" t="n"/>
      <c r="BW45" s="179">
        <f t="array" ref="BW45">+_xlfn.XLOOKUP(1,(Table_Mietpos[Vertragsnummer]=CM_CT[[#This Row],[Contract Number M3]])*(Table_Mietpos[Auftragspos.]=CM_CT[[#This Row],[Rentalposition M3]]),Table_Mietpos[Nettosatz/Typ])</f>
        <v/>
      </c>
      <c r="BX45" s="306" t="n"/>
      <c r="BY45" s="75" t="n"/>
      <c r="BZ45" s="75" t="n"/>
      <c r="CA45" s="75" t="n"/>
      <c r="CB45" s="75" t="n"/>
      <c r="CC45" s="75" t="n"/>
      <c r="CD45" s="307" t="n"/>
      <c r="CE45" s="307" t="n"/>
      <c r="CF45" s="307" t="n"/>
      <c r="CG45" s="307" t="n"/>
      <c r="CH45" s="28" t="n"/>
      <c r="CI45" s="28" t="n"/>
      <c r="CJ45" s="28" t="n"/>
      <c r="CK45" s="186" t="n"/>
      <c r="CL45" s="307" t="n"/>
      <c r="CM45" s="306" t="n"/>
      <c r="CN45" s="12" t="n"/>
      <c r="CO45" s="20" t="n"/>
      <c r="CP45" s="142" t="n"/>
      <c r="CQ45" s="142" t="n"/>
      <c r="CR45" s="142" t="n"/>
      <c r="CS45" s="20" t="n"/>
    </row>
    <row r="46">
      <c r="B46" s="11" t="n"/>
      <c r="C46" s="14" t="inlineStr">
        <is>
          <t>V700010</t>
        </is>
      </c>
      <c r="D46" s="10" t="n"/>
      <c r="E46" s="15">
        <f t="array" ref="E46">+_xlfn.XLOOKUP(1,(CM_CT[Contract Number M3]=CM_CT[[#This Row],[Contract Number M3]])*(CM_CT[Row Type]="Header"),CM_CT[Contract Number Customer])</f>
        <v/>
      </c>
      <c r="F46" s="10" t="n">
        <v>1</v>
      </c>
      <c r="G46" s="10" t="inlineStr">
        <is>
          <t>Wagon</t>
        </is>
      </c>
      <c r="H46" s="10" t="n">
        <v>41</v>
      </c>
      <c r="I46" s="73">
        <f t="array" ref="I46">+_xlfn.XLOOKUP(1,(Table_Mietpos[Vertragsnummer]=CM[[#This Row],[Contract Number M3]])*(Table_Mietpos[Auftragspos.]=CM[[#This Row],[Rentalposition M3]]),Table_Mietpos[ChNr])</f>
        <v/>
      </c>
      <c r="J46" s="72">
        <f t="array" ref="J46">+_xlfn.XLOOKUP(1,(CM_CT[Contract Number Customer]=CM_CT[[#This Row],[Contract Number Customer]])*(CM_CT[Row Type]="Header"),CM_CT[Customer])</f>
        <v/>
      </c>
      <c r="K46" s="51" t="n"/>
      <c r="L46" s="51" t="n"/>
      <c r="M46" s="15">
        <f t="array" ref="M46">+_xlfn.XLOOKUP(1,(CM_CT[Contract Number Customer]=CM_CT[[#This Row],[Contract Number Customer]])*(CM_CT[Row Type]="Header"),CM_CT[Sales Manager])</f>
        <v/>
      </c>
      <c r="N46" s="15">
        <f t="array" ref="N46">+_xlfn.XLOOKUP(1,(CM_CT[Contract Number Customer]=CM_CT[[#This Row],[Contract Number Customer]])*(CM_CT[Row Type]="Header"),CM_CT[Wagon Type])</f>
        <v/>
      </c>
      <c r="O46" s="10" t="n">
        <v>1</v>
      </c>
      <c r="P46" s="10" t="n"/>
      <c r="Q46" s="10" t="n"/>
      <c r="R46" s="10" t="n">
        <v>1</v>
      </c>
      <c r="S46" s="10" t="n"/>
      <c r="T46" s="10" t="n">
        <v>1</v>
      </c>
      <c r="U46" s="15">
        <f>+IF(CM_CT[[#This Row],[Contract Status]]&lt;&gt;"ended",1,0)</f>
        <v/>
      </c>
      <c r="V46" s="15" t="n"/>
      <c r="W46" s="15">
        <f t="array" ref="W46">_xlfn.XLOOKUP(1,(CM_CT[Contract Number Customer]=$E45)*(CM_CT[Delivery Batch]=$F45)*(CM_CT[Row Type]="Batch"),CM_CT[Contract Flex])</f>
        <v/>
      </c>
      <c r="X46" s="54">
        <f t="array" ref="X46">_xlfn.XLOOKUP(1,(CM_CT[Contract Number Customer]=$E45)*(CM_CT[Delivery Batch]=$F45)*(CM_CT[Row Type]="Batch"),CM_CT[Flex StartDate])</f>
        <v/>
      </c>
      <c r="Y46" s="54">
        <f t="array" ref="Y46">_xlfn.XLOOKUP(1,(CM_CT[Contract Number Customer]=$E45)*(CM_CT[Delivery Batch]=$F45)*(CM_CT[Row Type]="Batch"),CM_CT[Flex EndDate])</f>
        <v/>
      </c>
      <c r="Z46" s="15">
        <f t="array" ref="Z46">_xlfn.XLOOKUP(1,(CM_CT[Contract Number Customer]=$E45)*(CM_CT[Delivery Batch]=$F45)*(CM_CT[Row Type]="Batch"),CM_CT[Contract Status])</f>
        <v/>
      </c>
      <c r="AA46" s="15" t="n"/>
      <c r="AB46" s="74" t="n"/>
      <c r="AC46" s="74" t="n"/>
      <c r="AD46" s="131">
        <f t="array" ref="AD46">+_xlfn.XLOOKUP(1,(Table_Mietpos[Vertragsnummer]=CM_CT[[#This Row],[Contract Number M3]])*(Table_Mietpos[Auftragspos.]=CM_CT[[#This Row],[Rentalposition M3]]),Table_Mietpos[Gueltig_ab])</f>
        <v/>
      </c>
      <c r="AE46" s="131">
        <f t="array" ref="AE46">+_xlfn.XLOOKUP(1,(Table_Mietpos[Vertragsnummer]=CM_CT[[#This Row],[Contract Number M3]])*(Table_Mietpos[Auftragspos.]=CM_CT[[#This Row],[Rentalposition M3]]),Table_Mietpos[Gueltig_bis])</f>
        <v/>
      </c>
      <c r="AF46" s="50">
        <f t="array" ref="AF46">+_xlfn.XLOOKUP(1,(CM_CT[Contract Number Customer]=CM_CT[[#This Row],[Contract Number Customer]])*(CM_CT[Row Type]="Header"),CM_CT[Contract Lenght Initial])</f>
        <v/>
      </c>
      <c r="AG46" s="136">
        <f>+CM_CT[[#This Row],[Rental EndDate]]</f>
        <v/>
      </c>
      <c r="AH46" s="305" t="n"/>
      <c r="AI46" s="305" t="n"/>
      <c r="AJ46" s="305" t="n"/>
      <c r="AK46" s="53" t="n"/>
      <c r="AL46" s="15">
        <f t="array" ref="AL46">+_xlfn.XLOOKUP(1,(CM_CT[Contract Number Customer]=CM_CT[[#This Row],[Contract Number Customer]])*(CM_CT[Row Type]="Header"),CM_CT[Early Termination Category])</f>
        <v/>
      </c>
      <c r="AM46" s="136">
        <f t="array" ref="AM46">_xlfn.XLOOKUP(1,(CM_CT[Contract Number Customer]=$E45)*(CM_CT[Delivery Batch]=$F45)*(CM_CT[Row Type]="Batch"),CM_CT[Early Termination cut-off date1])</f>
        <v/>
      </c>
      <c r="AN46" s="136">
        <f t="array" ref="AN46">_xlfn.XLOOKUP(1,(CM_CT[Contract Number Customer]=$E45)*(CM_CT[Delivery Batch]=$F45)*(CM_CT[Row Type]="Batch"),CM_CT[Early Termination cut-off date2])</f>
        <v/>
      </c>
      <c r="AO46" s="53">
        <f t="array" ref="AO46">+_xlfn.XLOOKUP(1,(CM_CT[Contract Number Customer]=CM_CT[[#This Row],[Contract Number Customer]])*(CM_CT[Row Type]="Header"),CM_CT[Early Termination Notice Period Mths])</f>
        <v/>
      </c>
      <c r="AP46" s="53">
        <f t="array" ref="AP46">+_xlfn.XLOOKUP(1,(CM_CT[Contract Number Customer]=CM_CT[[#This Row],[Contract Number Customer]])*(CM_CT[Row Type]="Header"),CM_CT[Duly Termination Notice Period Mths])</f>
        <v/>
      </c>
      <c r="AQ46" s="54" t="n"/>
      <c r="AR46" s="54">
        <f t="array" ref="AR46">+_xlfn.XLOOKUP(1,(CM_CT[[#This Row],[Contract Number M3]]=Next_possible_notice[Contract Number M3])*(CM_CT[[#This Row],[Rentalposition M3]]=Next_possible_notice[Rentalposition M3]),Next_possible_notice[NoticeDateCalc])</f>
        <v/>
      </c>
      <c r="AS46" s="117" t="n"/>
      <c r="AT46" s="75" t="n"/>
      <c r="AU46" s="75" t="n"/>
      <c r="AV46" s="75" t="n"/>
      <c r="AW46" s="75" t="n"/>
      <c r="AX46" s="53" t="n"/>
      <c r="AY46" s="75" t="n"/>
      <c r="AZ46" s="54" t="n"/>
      <c r="BA46" s="50">
        <f t="array" ref="BA46">+_xlfn.XLOOKUP(1,(CM_CT[Contract Number Customer]=CM_CT[[#This Row],[Contract Number Customer]])*(CM_CT[Row Type]="Header"),CM_CT[Contract Lenght Early Clause &amp; Option])</f>
        <v/>
      </c>
      <c r="BB46" s="15" t="n"/>
      <c r="BC46" s="15" t="n"/>
      <c r="BD46" s="15" t="n"/>
      <c r="BE46" s="15" t="n"/>
      <c r="BF46" s="15" t="n"/>
      <c r="BG46" s="15" t="n"/>
      <c r="BH46" s="24" t="n"/>
      <c r="BI46" s="10" t="n"/>
      <c r="BJ46" s="118" t="n"/>
      <c r="BK46" s="24" t="n"/>
      <c r="BL46" s="54">
        <f>+_xlfn.XLOOKUP(CM_CT[[#This Row],[Wagon Number]],Next_possible_notice[Wagon Number],Next_possible_notice[Renewal Process StartDate])</f>
        <v/>
      </c>
      <c r="BM46" s="24" t="n"/>
      <c r="BN46" s="50">
        <f t="array" ref="BN46">+_xlfn.XLOOKUP(1,(CM_CT[Contract Number Customer]=CM_CT[[#This Row],[Contract Number Customer]])*(CM_CT[Row Type]="Header"),CM_CT[Contract Mileage])</f>
        <v/>
      </c>
      <c r="BO46" s="50" t="n"/>
      <c r="BP46" s="54" t="n"/>
      <c r="BQ46" s="54">
        <f t="array" ref="BQ46">+_xlfn.XLOOKUP(1,(CM_CT[Contract Number Customer]=CM_CT[[#This Row],[Contract Number Customer]])*(CM_CT[Row Type]="Header"),CM_CT[Currency])</f>
        <v/>
      </c>
      <c r="BR46" s="75">
        <f t="array" ref="BR46">+_xlfn.XLOOKUP(1,(CM_CT[Contract Number Customer]=CM_CT[[#This Row],[Contract Number Customer]])*(CM_CT[Row Type]="Header"),CM_CT[Lease Rate EUR])</f>
        <v/>
      </c>
      <c r="BS46" s="306" t="n"/>
      <c r="BT46" s="306" t="n"/>
      <c r="BU46" s="177" t="n"/>
      <c r="BV46" s="306" t="n"/>
      <c r="BW46" s="179">
        <f t="array" ref="BW46">+_xlfn.XLOOKUP(1,(Table_Mietpos[Vertragsnummer]=CM_CT[[#This Row],[Contract Number M3]])*(Table_Mietpos[Auftragspos.]=CM_CT[[#This Row],[Rentalposition M3]]),Table_Mietpos[Nettosatz/Typ])</f>
        <v/>
      </c>
      <c r="BX46" s="306" t="n"/>
      <c r="BY46" s="75" t="n"/>
      <c r="BZ46" s="75" t="n"/>
      <c r="CA46" s="75" t="n"/>
      <c r="CB46" s="75" t="n"/>
      <c r="CC46" s="75" t="n"/>
      <c r="CD46" s="307" t="n"/>
      <c r="CE46" s="307" t="n"/>
      <c r="CF46" s="307" t="n"/>
      <c r="CG46" s="307" t="n"/>
      <c r="CH46" s="28" t="n"/>
      <c r="CI46" s="28" t="n"/>
      <c r="CJ46" s="28" t="n"/>
      <c r="CK46" s="186" t="n"/>
      <c r="CL46" s="307" t="n"/>
      <c r="CM46" s="306" t="n"/>
      <c r="CN46" s="12" t="n"/>
      <c r="CO46" s="20" t="n"/>
      <c r="CP46" s="142" t="n"/>
      <c r="CQ46" s="142" t="n"/>
      <c r="CR46" s="142" t="n"/>
      <c r="CS46" s="20" t="n"/>
    </row>
    <row r="47">
      <c r="B47" s="11" t="n"/>
      <c r="C47" s="14" t="inlineStr">
        <is>
          <t>V700010</t>
        </is>
      </c>
      <c r="D47" s="10" t="n"/>
      <c r="E47" s="15">
        <f t="array" ref="E47">+_xlfn.XLOOKUP(1,(CM_CT[Contract Number M3]=CM_CT[[#This Row],[Contract Number M3]])*(CM_CT[Row Type]="Header"),CM_CT[Contract Number Customer])</f>
        <v/>
      </c>
      <c r="F47" s="10" t="n">
        <v>1</v>
      </c>
      <c r="G47" s="10" t="inlineStr">
        <is>
          <t>Wagon</t>
        </is>
      </c>
      <c r="H47" s="10" t="n">
        <v>42</v>
      </c>
      <c r="I47" s="73">
        <f t="array" ref="I47">+_xlfn.XLOOKUP(1,(Table_Mietpos[Vertragsnummer]=CM[[#This Row],[Contract Number M3]])*(Table_Mietpos[Auftragspos.]=CM[[#This Row],[Rentalposition M3]]),Table_Mietpos[ChNr])</f>
        <v/>
      </c>
      <c r="J47" s="72">
        <f t="array" ref="J47">+_xlfn.XLOOKUP(1,(CM_CT[Contract Number Customer]=CM_CT[[#This Row],[Contract Number Customer]])*(CM_CT[Row Type]="Header"),CM_CT[Customer])</f>
        <v/>
      </c>
      <c r="K47" s="51" t="n"/>
      <c r="L47" s="51" t="n"/>
      <c r="M47" s="15">
        <f t="array" ref="M47">+_xlfn.XLOOKUP(1,(CM_CT[Contract Number Customer]=CM_CT[[#This Row],[Contract Number Customer]])*(CM_CT[Row Type]="Header"),CM_CT[Sales Manager])</f>
        <v/>
      </c>
      <c r="N47" s="15">
        <f t="array" ref="N47">+_xlfn.XLOOKUP(1,(CM_CT[Contract Number Customer]=CM_CT[[#This Row],[Contract Number Customer]])*(CM_CT[Row Type]="Header"),CM_CT[Wagon Type])</f>
        <v/>
      </c>
      <c r="O47" s="10" t="n">
        <v>1</v>
      </c>
      <c r="P47" s="10" t="n"/>
      <c r="Q47" s="10" t="n"/>
      <c r="R47" s="10" t="n">
        <v>1</v>
      </c>
      <c r="S47" s="10" t="n"/>
      <c r="T47" s="10" t="n">
        <v>1</v>
      </c>
      <c r="U47" s="15">
        <f>+IF(CM_CT[[#This Row],[Contract Status]]&lt;&gt;"ended",1,0)</f>
        <v/>
      </c>
      <c r="V47" s="15" t="n"/>
      <c r="W47" s="15">
        <f t="array" ref="W47">_xlfn.XLOOKUP(1,(CM_CT[Contract Number Customer]=$E46)*(CM_CT[Delivery Batch]=$F46)*(CM_CT[Row Type]="Batch"),CM_CT[Contract Flex])</f>
        <v/>
      </c>
      <c r="X47" s="54">
        <f t="array" ref="X47">_xlfn.XLOOKUP(1,(CM_CT[Contract Number Customer]=$E46)*(CM_CT[Delivery Batch]=$F46)*(CM_CT[Row Type]="Batch"),CM_CT[Flex StartDate])</f>
        <v/>
      </c>
      <c r="Y47" s="54">
        <f t="array" ref="Y47">_xlfn.XLOOKUP(1,(CM_CT[Contract Number Customer]=$E46)*(CM_CT[Delivery Batch]=$F46)*(CM_CT[Row Type]="Batch"),CM_CT[Flex EndDate])</f>
        <v/>
      </c>
      <c r="Z47" s="15">
        <f t="array" ref="Z47">_xlfn.XLOOKUP(1,(CM_CT[Contract Number Customer]=$E46)*(CM_CT[Delivery Batch]=$F46)*(CM_CT[Row Type]="Batch"),CM_CT[Contract Status])</f>
        <v/>
      </c>
      <c r="AA47" s="15" t="n"/>
      <c r="AB47" s="74" t="n"/>
      <c r="AC47" s="74" t="n"/>
      <c r="AD47" s="131">
        <f t="array" ref="AD47">+_xlfn.XLOOKUP(1,(Table_Mietpos[Vertragsnummer]=CM_CT[[#This Row],[Contract Number M3]])*(Table_Mietpos[Auftragspos.]=CM_CT[[#This Row],[Rentalposition M3]]),Table_Mietpos[Gueltig_ab])</f>
        <v/>
      </c>
      <c r="AE47" s="131">
        <f t="array" ref="AE47">+_xlfn.XLOOKUP(1,(Table_Mietpos[Vertragsnummer]=CM_CT[[#This Row],[Contract Number M3]])*(Table_Mietpos[Auftragspos.]=CM_CT[[#This Row],[Rentalposition M3]]),Table_Mietpos[Gueltig_bis])</f>
        <v/>
      </c>
      <c r="AF47" s="50">
        <f t="array" ref="AF47">+_xlfn.XLOOKUP(1,(CM_CT[Contract Number Customer]=CM_CT[[#This Row],[Contract Number Customer]])*(CM_CT[Row Type]="Header"),CM_CT[Contract Lenght Initial])</f>
        <v/>
      </c>
      <c r="AG47" s="136">
        <f>+CM_CT[[#This Row],[Rental EndDate]]</f>
        <v/>
      </c>
      <c r="AH47" s="305" t="n"/>
      <c r="AI47" s="305" t="n"/>
      <c r="AJ47" s="305" t="n"/>
      <c r="AK47" s="53" t="n"/>
      <c r="AL47" s="15">
        <f t="array" ref="AL47">+_xlfn.XLOOKUP(1,(CM_CT[Contract Number Customer]=CM_CT[[#This Row],[Contract Number Customer]])*(CM_CT[Row Type]="Header"),CM_CT[Early Termination Category])</f>
        <v/>
      </c>
      <c r="AM47" s="136">
        <f t="array" ref="AM47">_xlfn.XLOOKUP(1,(CM_CT[Contract Number Customer]=$E46)*(CM_CT[Delivery Batch]=$F46)*(CM_CT[Row Type]="Batch"),CM_CT[Early Termination cut-off date1])</f>
        <v/>
      </c>
      <c r="AN47" s="136">
        <f t="array" ref="AN47">_xlfn.XLOOKUP(1,(CM_CT[Contract Number Customer]=$E46)*(CM_CT[Delivery Batch]=$F46)*(CM_CT[Row Type]="Batch"),CM_CT[Early Termination cut-off date2])</f>
        <v/>
      </c>
      <c r="AO47" s="53">
        <f t="array" ref="AO47">+_xlfn.XLOOKUP(1,(CM_CT[Contract Number Customer]=CM_CT[[#This Row],[Contract Number Customer]])*(CM_CT[Row Type]="Header"),CM_CT[Early Termination Notice Period Mths])</f>
        <v/>
      </c>
      <c r="AP47" s="53">
        <f t="array" ref="AP47">+_xlfn.XLOOKUP(1,(CM_CT[Contract Number Customer]=CM_CT[[#This Row],[Contract Number Customer]])*(CM_CT[Row Type]="Header"),CM_CT[Duly Termination Notice Period Mths])</f>
        <v/>
      </c>
      <c r="AQ47" s="54" t="n"/>
      <c r="AR47" s="54">
        <f t="array" ref="AR47">+_xlfn.XLOOKUP(1,(CM_CT[[#This Row],[Contract Number M3]]=Next_possible_notice[Contract Number M3])*(CM_CT[[#This Row],[Rentalposition M3]]=Next_possible_notice[Rentalposition M3]),Next_possible_notice[NoticeDateCalc])</f>
        <v/>
      </c>
      <c r="AS47" s="117" t="n"/>
      <c r="AT47" s="75" t="n"/>
      <c r="AU47" s="75" t="n"/>
      <c r="AV47" s="75" t="n"/>
      <c r="AW47" s="75" t="n"/>
      <c r="AX47" s="53" t="n"/>
      <c r="AY47" s="75" t="n"/>
      <c r="AZ47" s="54" t="n"/>
      <c r="BA47" s="50">
        <f t="array" ref="BA47">+_xlfn.XLOOKUP(1,(CM_CT[Contract Number Customer]=CM_CT[[#This Row],[Contract Number Customer]])*(CM_CT[Row Type]="Header"),CM_CT[Contract Lenght Early Clause &amp; Option])</f>
        <v/>
      </c>
      <c r="BB47" s="15" t="n"/>
      <c r="BC47" s="15" t="n"/>
      <c r="BD47" s="15" t="n"/>
      <c r="BE47" s="15" t="n"/>
      <c r="BF47" s="15" t="n"/>
      <c r="BG47" s="15" t="n"/>
      <c r="BH47" s="24" t="n"/>
      <c r="BI47" s="10" t="n"/>
      <c r="BJ47" s="118" t="n"/>
      <c r="BK47" s="24" t="n"/>
      <c r="BL47" s="54">
        <f>+_xlfn.XLOOKUP(CM_CT[[#This Row],[Wagon Number]],Next_possible_notice[Wagon Number],Next_possible_notice[Renewal Process StartDate])</f>
        <v/>
      </c>
      <c r="BM47" s="24" t="n"/>
      <c r="BN47" s="50">
        <f t="array" ref="BN47">+_xlfn.XLOOKUP(1,(CM_CT[Contract Number Customer]=CM_CT[[#This Row],[Contract Number Customer]])*(CM_CT[Row Type]="Header"),CM_CT[Contract Mileage])</f>
        <v/>
      </c>
      <c r="BO47" s="50" t="n"/>
      <c r="BP47" s="54" t="n"/>
      <c r="BQ47" s="54">
        <f t="array" ref="BQ47">+_xlfn.XLOOKUP(1,(CM_CT[Contract Number Customer]=CM_CT[[#This Row],[Contract Number Customer]])*(CM_CT[Row Type]="Header"),CM_CT[Currency])</f>
        <v/>
      </c>
      <c r="BR47" s="75">
        <f t="array" ref="BR47">+_xlfn.XLOOKUP(1,(CM_CT[Contract Number Customer]=CM_CT[[#This Row],[Contract Number Customer]])*(CM_CT[Row Type]="Header"),CM_CT[Lease Rate EUR])</f>
        <v/>
      </c>
      <c r="BS47" s="306" t="n"/>
      <c r="BT47" s="306" t="n"/>
      <c r="BU47" s="177" t="n"/>
      <c r="BV47" s="306" t="n"/>
      <c r="BW47" s="179">
        <f t="array" ref="BW47">+_xlfn.XLOOKUP(1,(Table_Mietpos[Vertragsnummer]=CM_CT[[#This Row],[Contract Number M3]])*(Table_Mietpos[Auftragspos.]=CM_CT[[#This Row],[Rentalposition M3]]),Table_Mietpos[Nettosatz/Typ])</f>
        <v/>
      </c>
      <c r="BX47" s="306" t="n"/>
      <c r="BY47" s="75" t="n"/>
      <c r="BZ47" s="75" t="n"/>
      <c r="CA47" s="75" t="n"/>
      <c r="CB47" s="75" t="n"/>
      <c r="CC47" s="75" t="n"/>
      <c r="CD47" s="307" t="n"/>
      <c r="CE47" s="307" t="n"/>
      <c r="CF47" s="307" t="n"/>
      <c r="CG47" s="307" t="n"/>
      <c r="CH47" s="28" t="n"/>
      <c r="CI47" s="28" t="n"/>
      <c r="CJ47" s="28" t="n"/>
      <c r="CK47" s="186" t="n"/>
      <c r="CL47" s="307" t="n"/>
      <c r="CM47" s="306" t="n"/>
      <c r="CN47" s="12" t="n"/>
      <c r="CO47" s="20" t="n"/>
      <c r="CP47" s="142" t="n"/>
      <c r="CQ47" s="142" t="n"/>
      <c r="CR47" s="142" t="n"/>
      <c r="CS47" s="20" t="n"/>
    </row>
    <row r="48">
      <c r="B48" s="11" t="n"/>
      <c r="C48" s="14" t="inlineStr">
        <is>
          <t>V700010</t>
        </is>
      </c>
      <c r="D48" s="10" t="n"/>
      <c r="E48" s="15">
        <f t="array" ref="E48">+_xlfn.XLOOKUP(1,(CM_CT[Contract Number M3]=CM_CT[[#This Row],[Contract Number M3]])*(CM_CT[Row Type]="Header"),CM_CT[Contract Number Customer])</f>
        <v/>
      </c>
      <c r="F48" s="10" t="n">
        <v>1</v>
      </c>
      <c r="G48" s="10" t="inlineStr">
        <is>
          <t>Wagon</t>
        </is>
      </c>
      <c r="H48" s="10" t="n">
        <v>43</v>
      </c>
      <c r="I48" s="73">
        <f t="array" ref="I48">+_xlfn.XLOOKUP(1,(Table_Mietpos[Vertragsnummer]=CM[[#This Row],[Contract Number M3]])*(Table_Mietpos[Auftragspos.]=CM[[#This Row],[Rentalposition M3]]),Table_Mietpos[ChNr])</f>
        <v/>
      </c>
      <c r="J48" s="72">
        <f t="array" ref="J48">+_xlfn.XLOOKUP(1,(CM_CT[Contract Number Customer]=CM_CT[[#This Row],[Contract Number Customer]])*(CM_CT[Row Type]="Header"),CM_CT[Customer])</f>
        <v/>
      </c>
      <c r="K48" s="51" t="n"/>
      <c r="L48" s="51" t="n"/>
      <c r="M48" s="15">
        <f t="array" ref="M48">+_xlfn.XLOOKUP(1,(CM_CT[Contract Number Customer]=CM_CT[[#This Row],[Contract Number Customer]])*(CM_CT[Row Type]="Header"),CM_CT[Sales Manager])</f>
        <v/>
      </c>
      <c r="N48" s="15">
        <f t="array" ref="N48">+_xlfn.XLOOKUP(1,(CM_CT[Contract Number Customer]=CM_CT[[#This Row],[Contract Number Customer]])*(CM_CT[Row Type]="Header"),CM_CT[Wagon Type])</f>
        <v/>
      </c>
      <c r="O48" s="10" t="n">
        <v>1</v>
      </c>
      <c r="P48" s="10" t="n"/>
      <c r="Q48" s="10" t="n"/>
      <c r="R48" s="10" t="n">
        <v>1</v>
      </c>
      <c r="S48" s="10" t="n"/>
      <c r="T48" s="10" t="n">
        <v>1</v>
      </c>
      <c r="U48" s="15">
        <f>+IF(CM_CT[[#This Row],[Contract Status]]&lt;&gt;"ended",1,0)</f>
        <v/>
      </c>
      <c r="V48" s="15" t="n"/>
      <c r="W48" s="15">
        <f t="array" ref="W48">_xlfn.XLOOKUP(1,(CM_CT[Contract Number Customer]=$E47)*(CM_CT[Delivery Batch]=$F47)*(CM_CT[Row Type]="Batch"),CM_CT[Contract Flex])</f>
        <v/>
      </c>
      <c r="X48" s="54">
        <f t="array" ref="X48">_xlfn.XLOOKUP(1,(CM_CT[Contract Number Customer]=$E47)*(CM_CT[Delivery Batch]=$F47)*(CM_CT[Row Type]="Batch"),CM_CT[Flex StartDate])</f>
        <v/>
      </c>
      <c r="Y48" s="54">
        <f t="array" ref="Y48">_xlfn.XLOOKUP(1,(CM_CT[Contract Number Customer]=$E47)*(CM_CT[Delivery Batch]=$F47)*(CM_CT[Row Type]="Batch"),CM_CT[Flex EndDate])</f>
        <v/>
      </c>
      <c r="Z48" s="15">
        <f t="array" ref="Z48">_xlfn.XLOOKUP(1,(CM_CT[Contract Number Customer]=$E47)*(CM_CT[Delivery Batch]=$F47)*(CM_CT[Row Type]="Batch"),CM_CT[Contract Status])</f>
        <v/>
      </c>
      <c r="AA48" s="15" t="n"/>
      <c r="AB48" s="74" t="n"/>
      <c r="AC48" s="74" t="n"/>
      <c r="AD48" s="131">
        <f t="array" ref="AD48">+_xlfn.XLOOKUP(1,(Table_Mietpos[Vertragsnummer]=CM_CT[[#This Row],[Contract Number M3]])*(Table_Mietpos[Auftragspos.]=CM_CT[[#This Row],[Rentalposition M3]]),Table_Mietpos[Gueltig_ab])</f>
        <v/>
      </c>
      <c r="AE48" s="131">
        <f t="array" ref="AE48">+_xlfn.XLOOKUP(1,(Table_Mietpos[Vertragsnummer]=CM_CT[[#This Row],[Contract Number M3]])*(Table_Mietpos[Auftragspos.]=CM_CT[[#This Row],[Rentalposition M3]]),Table_Mietpos[Gueltig_bis])</f>
        <v/>
      </c>
      <c r="AF48" s="50">
        <f t="array" ref="AF48">+_xlfn.XLOOKUP(1,(CM_CT[Contract Number Customer]=CM_CT[[#This Row],[Contract Number Customer]])*(CM_CT[Row Type]="Header"),CM_CT[Contract Lenght Initial])</f>
        <v/>
      </c>
      <c r="AG48" s="136">
        <f>+CM_CT[[#This Row],[Rental EndDate]]</f>
        <v/>
      </c>
      <c r="AH48" s="305" t="n"/>
      <c r="AI48" s="305" t="n"/>
      <c r="AJ48" s="305" t="n"/>
      <c r="AK48" s="53" t="n"/>
      <c r="AL48" s="15">
        <f t="array" ref="AL48">+_xlfn.XLOOKUP(1,(CM_CT[Contract Number Customer]=CM_CT[[#This Row],[Contract Number Customer]])*(CM_CT[Row Type]="Header"),CM_CT[Early Termination Category])</f>
        <v/>
      </c>
      <c r="AM48" s="136">
        <f t="array" ref="AM48">_xlfn.XLOOKUP(1,(CM_CT[Contract Number Customer]=$E47)*(CM_CT[Delivery Batch]=$F47)*(CM_CT[Row Type]="Batch"),CM_CT[Early Termination cut-off date1])</f>
        <v/>
      </c>
      <c r="AN48" s="136">
        <f t="array" ref="AN48">_xlfn.XLOOKUP(1,(CM_CT[Contract Number Customer]=$E47)*(CM_CT[Delivery Batch]=$F47)*(CM_CT[Row Type]="Batch"),CM_CT[Early Termination cut-off date2])</f>
        <v/>
      </c>
      <c r="AO48" s="53">
        <f t="array" ref="AO48">+_xlfn.XLOOKUP(1,(CM_CT[Contract Number Customer]=CM_CT[[#This Row],[Contract Number Customer]])*(CM_CT[Row Type]="Header"),CM_CT[Early Termination Notice Period Mths])</f>
        <v/>
      </c>
      <c r="AP48" s="53">
        <f t="array" ref="AP48">+_xlfn.XLOOKUP(1,(CM_CT[Contract Number Customer]=CM_CT[[#This Row],[Contract Number Customer]])*(CM_CT[Row Type]="Header"),CM_CT[Duly Termination Notice Period Mths])</f>
        <v/>
      </c>
      <c r="AQ48" s="54" t="n"/>
      <c r="AR48" s="54">
        <f t="array" ref="AR48">+_xlfn.XLOOKUP(1,(CM_CT[[#This Row],[Contract Number M3]]=Next_possible_notice[Contract Number M3])*(CM_CT[[#This Row],[Rentalposition M3]]=Next_possible_notice[Rentalposition M3]),Next_possible_notice[NoticeDateCalc])</f>
        <v/>
      </c>
      <c r="AS48" s="117" t="n"/>
      <c r="AT48" s="75" t="n"/>
      <c r="AU48" s="75" t="n"/>
      <c r="AV48" s="75" t="n"/>
      <c r="AW48" s="75" t="n"/>
      <c r="AX48" s="53" t="n"/>
      <c r="AY48" s="75" t="n"/>
      <c r="AZ48" s="54" t="n"/>
      <c r="BA48" s="50">
        <f t="array" ref="BA48">+_xlfn.XLOOKUP(1,(CM_CT[Contract Number Customer]=CM_CT[[#This Row],[Contract Number Customer]])*(CM_CT[Row Type]="Header"),CM_CT[Contract Lenght Early Clause &amp; Option])</f>
        <v/>
      </c>
      <c r="BB48" s="15" t="n"/>
      <c r="BC48" s="15" t="n"/>
      <c r="BD48" s="15" t="n"/>
      <c r="BE48" s="15" t="n"/>
      <c r="BF48" s="15" t="n"/>
      <c r="BG48" s="15" t="n"/>
      <c r="BH48" s="24" t="n"/>
      <c r="BI48" s="10" t="n"/>
      <c r="BJ48" s="118" t="n"/>
      <c r="BK48" s="24" t="n"/>
      <c r="BL48" s="54">
        <f>+_xlfn.XLOOKUP(CM_CT[[#This Row],[Wagon Number]],Next_possible_notice[Wagon Number],Next_possible_notice[Renewal Process StartDate])</f>
        <v/>
      </c>
      <c r="BM48" s="24" t="n"/>
      <c r="BN48" s="50">
        <f t="array" ref="BN48">+_xlfn.XLOOKUP(1,(CM_CT[Contract Number Customer]=CM_CT[[#This Row],[Contract Number Customer]])*(CM_CT[Row Type]="Header"),CM_CT[Contract Mileage])</f>
        <v/>
      </c>
      <c r="BO48" s="50" t="n"/>
      <c r="BP48" s="54" t="n"/>
      <c r="BQ48" s="54">
        <f t="array" ref="BQ48">+_xlfn.XLOOKUP(1,(CM_CT[Contract Number Customer]=CM_CT[[#This Row],[Contract Number Customer]])*(CM_CT[Row Type]="Header"),CM_CT[Currency])</f>
        <v/>
      </c>
      <c r="BR48" s="75">
        <f t="array" ref="BR48">+_xlfn.XLOOKUP(1,(CM_CT[Contract Number Customer]=CM_CT[[#This Row],[Contract Number Customer]])*(CM_CT[Row Type]="Header"),CM_CT[Lease Rate EUR])</f>
        <v/>
      </c>
      <c r="BS48" s="306" t="n"/>
      <c r="BT48" s="306" t="n"/>
      <c r="BU48" s="177" t="n"/>
      <c r="BV48" s="306" t="n"/>
      <c r="BW48" s="179">
        <f t="array" ref="BW48">+_xlfn.XLOOKUP(1,(Table_Mietpos[Vertragsnummer]=CM_CT[[#This Row],[Contract Number M3]])*(Table_Mietpos[Auftragspos.]=CM_CT[[#This Row],[Rentalposition M3]]),Table_Mietpos[Nettosatz/Typ])</f>
        <v/>
      </c>
      <c r="BX48" s="306" t="n"/>
      <c r="BY48" s="75" t="n"/>
      <c r="BZ48" s="75" t="n"/>
      <c r="CA48" s="75" t="n"/>
      <c r="CB48" s="75" t="n"/>
      <c r="CC48" s="75" t="n"/>
      <c r="CD48" s="307" t="n"/>
      <c r="CE48" s="307" t="n"/>
      <c r="CF48" s="307" t="n"/>
      <c r="CG48" s="307" t="n"/>
      <c r="CH48" s="28" t="n"/>
      <c r="CI48" s="28" t="n"/>
      <c r="CJ48" s="28" t="n"/>
      <c r="CK48" s="186" t="n"/>
      <c r="CL48" s="307" t="n"/>
      <c r="CM48" s="306" t="n"/>
      <c r="CN48" s="12" t="n"/>
      <c r="CO48" s="20" t="n"/>
      <c r="CP48" s="142" t="n"/>
      <c r="CQ48" s="142" t="n"/>
      <c r="CR48" s="142" t="n"/>
      <c r="CS48" s="20" t="n"/>
    </row>
    <row r="49">
      <c r="B49" s="11" t="n"/>
      <c r="C49" s="14" t="inlineStr">
        <is>
          <t>V700010</t>
        </is>
      </c>
      <c r="D49" s="10" t="n"/>
      <c r="E49" s="15">
        <f t="array" ref="E49">+_xlfn.XLOOKUP(1,(CM_CT[Contract Number M3]=CM_CT[[#This Row],[Contract Number M3]])*(CM_CT[Row Type]="Header"),CM_CT[Contract Number Customer])</f>
        <v/>
      </c>
      <c r="F49" s="10" t="n">
        <v>1</v>
      </c>
      <c r="G49" s="10" t="inlineStr">
        <is>
          <t>Wagon</t>
        </is>
      </c>
      <c r="H49" s="10" t="n">
        <v>44</v>
      </c>
      <c r="I49" s="73">
        <f t="array" ref="I49">+_xlfn.XLOOKUP(1,(Table_Mietpos[Vertragsnummer]=CM[[#This Row],[Contract Number M3]])*(Table_Mietpos[Auftragspos.]=CM[[#This Row],[Rentalposition M3]]),Table_Mietpos[ChNr])</f>
        <v/>
      </c>
      <c r="J49" s="72">
        <f t="array" ref="J49">+_xlfn.XLOOKUP(1,(CM_CT[Contract Number Customer]=CM_CT[[#This Row],[Contract Number Customer]])*(CM_CT[Row Type]="Header"),CM_CT[Customer])</f>
        <v/>
      </c>
      <c r="K49" s="51" t="n"/>
      <c r="L49" s="51" t="n"/>
      <c r="M49" s="15">
        <f t="array" ref="M49">+_xlfn.XLOOKUP(1,(CM_CT[Contract Number Customer]=CM_CT[[#This Row],[Contract Number Customer]])*(CM_CT[Row Type]="Header"),CM_CT[Sales Manager])</f>
        <v/>
      </c>
      <c r="N49" s="15">
        <f t="array" ref="N49">+_xlfn.XLOOKUP(1,(CM_CT[Contract Number Customer]=CM_CT[[#This Row],[Contract Number Customer]])*(CM_CT[Row Type]="Header"),CM_CT[Wagon Type])</f>
        <v/>
      </c>
      <c r="O49" s="10" t="n">
        <v>1</v>
      </c>
      <c r="P49" s="10" t="n"/>
      <c r="Q49" s="10" t="n"/>
      <c r="R49" s="10" t="n">
        <v>1</v>
      </c>
      <c r="S49" s="10" t="n"/>
      <c r="T49" s="10" t="n">
        <v>1</v>
      </c>
      <c r="U49" s="15">
        <f>+IF(CM_CT[[#This Row],[Contract Status]]&lt;&gt;"ended",1,0)</f>
        <v/>
      </c>
      <c r="V49" s="15" t="n"/>
      <c r="W49" s="15">
        <f t="array" ref="W49">_xlfn.XLOOKUP(1,(CM_CT[Contract Number Customer]=$E48)*(CM_CT[Delivery Batch]=$F48)*(CM_CT[Row Type]="Batch"),CM_CT[Contract Flex])</f>
        <v/>
      </c>
      <c r="X49" s="54">
        <f t="array" ref="X49">_xlfn.XLOOKUP(1,(CM_CT[Contract Number Customer]=$E48)*(CM_CT[Delivery Batch]=$F48)*(CM_CT[Row Type]="Batch"),CM_CT[Flex StartDate])</f>
        <v/>
      </c>
      <c r="Y49" s="54">
        <f t="array" ref="Y49">_xlfn.XLOOKUP(1,(CM_CT[Contract Number Customer]=$E48)*(CM_CT[Delivery Batch]=$F48)*(CM_CT[Row Type]="Batch"),CM_CT[Flex EndDate])</f>
        <v/>
      </c>
      <c r="Z49" s="15">
        <f t="array" ref="Z49">_xlfn.XLOOKUP(1,(CM_CT[Contract Number Customer]=$E48)*(CM_CT[Delivery Batch]=$F48)*(CM_CT[Row Type]="Batch"),CM_CT[Contract Status])</f>
        <v/>
      </c>
      <c r="AA49" s="15" t="n"/>
      <c r="AB49" s="74" t="n"/>
      <c r="AC49" s="74" t="n"/>
      <c r="AD49" s="131">
        <f t="array" ref="AD49">+_xlfn.XLOOKUP(1,(Table_Mietpos[Vertragsnummer]=CM_CT[[#This Row],[Contract Number M3]])*(Table_Mietpos[Auftragspos.]=CM_CT[[#This Row],[Rentalposition M3]]),Table_Mietpos[Gueltig_ab])</f>
        <v/>
      </c>
      <c r="AE49" s="131">
        <f t="array" ref="AE49">+_xlfn.XLOOKUP(1,(Table_Mietpos[Vertragsnummer]=CM_CT[[#This Row],[Contract Number M3]])*(Table_Mietpos[Auftragspos.]=CM_CT[[#This Row],[Rentalposition M3]]),Table_Mietpos[Gueltig_bis])</f>
        <v/>
      </c>
      <c r="AF49" s="50">
        <f t="array" ref="AF49">+_xlfn.XLOOKUP(1,(CM_CT[Contract Number Customer]=CM_CT[[#This Row],[Contract Number Customer]])*(CM_CT[Row Type]="Header"),CM_CT[Contract Lenght Initial])</f>
        <v/>
      </c>
      <c r="AG49" s="136">
        <f>+CM_CT[[#This Row],[Rental EndDate]]</f>
        <v/>
      </c>
      <c r="AH49" s="305" t="n"/>
      <c r="AI49" s="305" t="n"/>
      <c r="AJ49" s="305" t="n"/>
      <c r="AK49" s="53" t="n"/>
      <c r="AL49" s="15">
        <f t="array" ref="AL49">+_xlfn.XLOOKUP(1,(CM_CT[Contract Number Customer]=CM_CT[[#This Row],[Contract Number Customer]])*(CM_CT[Row Type]="Header"),CM_CT[Early Termination Category])</f>
        <v/>
      </c>
      <c r="AM49" s="136">
        <f t="array" ref="AM49">_xlfn.XLOOKUP(1,(CM_CT[Contract Number Customer]=$E48)*(CM_CT[Delivery Batch]=$F48)*(CM_CT[Row Type]="Batch"),CM_CT[Early Termination cut-off date1])</f>
        <v/>
      </c>
      <c r="AN49" s="136">
        <f t="array" ref="AN49">_xlfn.XLOOKUP(1,(CM_CT[Contract Number Customer]=$E48)*(CM_CT[Delivery Batch]=$F48)*(CM_CT[Row Type]="Batch"),CM_CT[Early Termination cut-off date2])</f>
        <v/>
      </c>
      <c r="AO49" s="53">
        <f t="array" ref="AO49">+_xlfn.XLOOKUP(1,(CM_CT[Contract Number Customer]=CM_CT[[#This Row],[Contract Number Customer]])*(CM_CT[Row Type]="Header"),CM_CT[Early Termination Notice Period Mths])</f>
        <v/>
      </c>
      <c r="AP49" s="53">
        <f t="array" ref="AP49">+_xlfn.XLOOKUP(1,(CM_CT[Contract Number Customer]=CM_CT[[#This Row],[Contract Number Customer]])*(CM_CT[Row Type]="Header"),CM_CT[Duly Termination Notice Period Mths])</f>
        <v/>
      </c>
      <c r="AQ49" s="54" t="n"/>
      <c r="AR49" s="54">
        <f t="array" ref="AR49">+_xlfn.XLOOKUP(1,(CM_CT[[#This Row],[Contract Number M3]]=Next_possible_notice[Contract Number M3])*(CM_CT[[#This Row],[Rentalposition M3]]=Next_possible_notice[Rentalposition M3]),Next_possible_notice[NoticeDateCalc])</f>
        <v/>
      </c>
      <c r="AS49" s="117" t="n"/>
      <c r="AT49" s="75" t="n"/>
      <c r="AU49" s="75" t="n"/>
      <c r="AV49" s="75" t="n"/>
      <c r="AW49" s="75" t="n"/>
      <c r="AX49" s="53" t="n"/>
      <c r="AY49" s="75" t="n"/>
      <c r="AZ49" s="54" t="n"/>
      <c r="BA49" s="50">
        <f t="array" ref="BA49">+_xlfn.XLOOKUP(1,(CM_CT[Contract Number Customer]=CM_CT[[#This Row],[Contract Number Customer]])*(CM_CT[Row Type]="Header"),CM_CT[Contract Lenght Early Clause &amp; Option])</f>
        <v/>
      </c>
      <c r="BB49" s="15" t="n"/>
      <c r="BC49" s="15" t="n"/>
      <c r="BD49" s="15" t="n"/>
      <c r="BE49" s="15" t="n"/>
      <c r="BF49" s="15" t="n"/>
      <c r="BG49" s="15" t="n"/>
      <c r="BH49" s="24" t="n"/>
      <c r="BI49" s="10" t="n"/>
      <c r="BJ49" s="118" t="n"/>
      <c r="BK49" s="24" t="n"/>
      <c r="BL49" s="54">
        <f>+_xlfn.XLOOKUP(CM_CT[[#This Row],[Wagon Number]],Next_possible_notice[Wagon Number],Next_possible_notice[Renewal Process StartDate])</f>
        <v/>
      </c>
      <c r="BM49" s="24" t="n"/>
      <c r="BN49" s="50">
        <f t="array" ref="BN49">+_xlfn.XLOOKUP(1,(CM_CT[Contract Number Customer]=CM_CT[[#This Row],[Contract Number Customer]])*(CM_CT[Row Type]="Header"),CM_CT[Contract Mileage])</f>
        <v/>
      </c>
      <c r="BO49" s="50" t="n"/>
      <c r="BP49" s="54" t="n"/>
      <c r="BQ49" s="54">
        <f t="array" ref="BQ49">+_xlfn.XLOOKUP(1,(CM_CT[Contract Number Customer]=CM_CT[[#This Row],[Contract Number Customer]])*(CM_CT[Row Type]="Header"),CM_CT[Currency])</f>
        <v/>
      </c>
      <c r="BR49" s="75">
        <f t="array" ref="BR49">+_xlfn.XLOOKUP(1,(CM_CT[Contract Number Customer]=CM_CT[[#This Row],[Contract Number Customer]])*(CM_CT[Row Type]="Header"),CM_CT[Lease Rate EUR])</f>
        <v/>
      </c>
      <c r="BS49" s="306" t="n"/>
      <c r="BT49" s="306" t="n"/>
      <c r="BU49" s="177" t="n"/>
      <c r="BV49" s="306" t="n"/>
      <c r="BW49" s="179">
        <f t="array" ref="BW49">+_xlfn.XLOOKUP(1,(Table_Mietpos[Vertragsnummer]=CM_CT[[#This Row],[Contract Number M3]])*(Table_Mietpos[Auftragspos.]=CM_CT[[#This Row],[Rentalposition M3]]),Table_Mietpos[Nettosatz/Typ])</f>
        <v/>
      </c>
      <c r="BX49" s="306" t="n"/>
      <c r="BY49" s="75" t="n"/>
      <c r="BZ49" s="75" t="n"/>
      <c r="CA49" s="75" t="n"/>
      <c r="CB49" s="75" t="n"/>
      <c r="CC49" s="75" t="n"/>
      <c r="CD49" s="307" t="n"/>
      <c r="CE49" s="307" t="n"/>
      <c r="CF49" s="307" t="n"/>
      <c r="CG49" s="307" t="n"/>
      <c r="CH49" s="28" t="n"/>
      <c r="CI49" s="28" t="n"/>
      <c r="CJ49" s="28" t="n"/>
      <c r="CK49" s="186" t="n"/>
      <c r="CL49" s="307" t="n"/>
      <c r="CM49" s="306" t="n"/>
      <c r="CN49" s="12" t="n"/>
      <c r="CO49" s="20" t="n"/>
      <c r="CP49" s="142" t="n"/>
      <c r="CQ49" s="142" t="n"/>
      <c r="CR49" s="142" t="n"/>
      <c r="CS49" s="20" t="n"/>
    </row>
    <row r="50">
      <c r="B50" s="11" t="n"/>
      <c r="C50" s="14" t="inlineStr">
        <is>
          <t>V700010</t>
        </is>
      </c>
      <c r="D50" s="10" t="n"/>
      <c r="E50" s="15">
        <f t="array" ref="E50">+_xlfn.XLOOKUP(1,(CM_CT[Contract Number M3]=CM_CT[[#This Row],[Contract Number M3]])*(CM_CT[Row Type]="Header"),CM_CT[Contract Number Customer])</f>
        <v/>
      </c>
      <c r="F50" s="10" t="n">
        <v>1</v>
      </c>
      <c r="G50" s="10" t="inlineStr">
        <is>
          <t>Wagon</t>
        </is>
      </c>
      <c r="H50" s="10" t="n">
        <v>45</v>
      </c>
      <c r="I50" s="73">
        <f t="array" ref="I50">+_xlfn.XLOOKUP(1,(Table_Mietpos[Vertragsnummer]=CM[[#This Row],[Contract Number M3]])*(Table_Mietpos[Auftragspos.]=CM[[#This Row],[Rentalposition M3]]),Table_Mietpos[ChNr])</f>
        <v/>
      </c>
      <c r="J50" s="72">
        <f t="array" ref="J50">+_xlfn.XLOOKUP(1,(CM_CT[Contract Number Customer]=CM_CT[[#This Row],[Contract Number Customer]])*(CM_CT[Row Type]="Header"),CM_CT[Customer])</f>
        <v/>
      </c>
      <c r="K50" s="51" t="n"/>
      <c r="L50" s="51" t="n"/>
      <c r="M50" s="15">
        <f t="array" ref="M50">+_xlfn.XLOOKUP(1,(CM_CT[Contract Number Customer]=CM_CT[[#This Row],[Contract Number Customer]])*(CM_CT[Row Type]="Header"),CM_CT[Sales Manager])</f>
        <v/>
      </c>
      <c r="N50" s="15">
        <f t="array" ref="N50">+_xlfn.XLOOKUP(1,(CM_CT[Contract Number Customer]=CM_CT[[#This Row],[Contract Number Customer]])*(CM_CT[Row Type]="Header"),CM_CT[Wagon Type])</f>
        <v/>
      </c>
      <c r="O50" s="10" t="n">
        <v>1</v>
      </c>
      <c r="P50" s="10" t="n"/>
      <c r="Q50" s="10" t="n"/>
      <c r="R50" s="10" t="n">
        <v>1</v>
      </c>
      <c r="S50" s="10" t="n"/>
      <c r="T50" s="10" t="n">
        <v>1</v>
      </c>
      <c r="U50" s="15">
        <f>+IF(CM_CT[[#This Row],[Contract Status]]&lt;&gt;"ended",1,0)</f>
        <v/>
      </c>
      <c r="V50" s="15" t="n"/>
      <c r="W50" s="15">
        <f t="array" ref="W50">_xlfn.XLOOKUP(1,(CM_CT[Contract Number Customer]=$E49)*(CM_CT[Delivery Batch]=$F49)*(CM_CT[Row Type]="Batch"),CM_CT[Contract Flex])</f>
        <v/>
      </c>
      <c r="X50" s="54">
        <f t="array" ref="X50">_xlfn.XLOOKUP(1,(CM_CT[Contract Number Customer]=$E49)*(CM_CT[Delivery Batch]=$F49)*(CM_CT[Row Type]="Batch"),CM_CT[Flex StartDate])</f>
        <v/>
      </c>
      <c r="Y50" s="54">
        <f t="array" ref="Y50">_xlfn.XLOOKUP(1,(CM_CT[Contract Number Customer]=$E49)*(CM_CT[Delivery Batch]=$F49)*(CM_CT[Row Type]="Batch"),CM_CT[Flex EndDate])</f>
        <v/>
      </c>
      <c r="Z50" s="15">
        <f t="array" ref="Z50">_xlfn.XLOOKUP(1,(CM_CT[Contract Number Customer]=$E49)*(CM_CT[Delivery Batch]=$F49)*(CM_CT[Row Type]="Batch"),CM_CT[Contract Status])</f>
        <v/>
      </c>
      <c r="AA50" s="15" t="n"/>
      <c r="AB50" s="74" t="n"/>
      <c r="AC50" s="74" t="n"/>
      <c r="AD50" s="131">
        <f t="array" ref="AD50">+_xlfn.XLOOKUP(1,(Table_Mietpos[Vertragsnummer]=CM_CT[[#This Row],[Contract Number M3]])*(Table_Mietpos[Auftragspos.]=CM_CT[[#This Row],[Rentalposition M3]]),Table_Mietpos[Gueltig_ab])</f>
        <v/>
      </c>
      <c r="AE50" s="131">
        <f t="array" ref="AE50">+_xlfn.XLOOKUP(1,(Table_Mietpos[Vertragsnummer]=CM_CT[[#This Row],[Contract Number M3]])*(Table_Mietpos[Auftragspos.]=CM_CT[[#This Row],[Rentalposition M3]]),Table_Mietpos[Gueltig_bis])</f>
        <v/>
      </c>
      <c r="AF50" s="50">
        <f t="array" ref="AF50">+_xlfn.XLOOKUP(1,(CM_CT[Contract Number Customer]=CM_CT[[#This Row],[Contract Number Customer]])*(CM_CT[Row Type]="Header"),CM_CT[Contract Lenght Initial])</f>
        <v/>
      </c>
      <c r="AG50" s="136">
        <f>+CM_CT[[#This Row],[Rental EndDate]]</f>
        <v/>
      </c>
      <c r="AH50" s="305" t="n"/>
      <c r="AI50" s="305" t="n"/>
      <c r="AJ50" s="305" t="n"/>
      <c r="AK50" s="53" t="n"/>
      <c r="AL50" s="15">
        <f t="array" ref="AL50">+_xlfn.XLOOKUP(1,(CM_CT[Contract Number Customer]=CM_CT[[#This Row],[Contract Number Customer]])*(CM_CT[Row Type]="Header"),CM_CT[Early Termination Category])</f>
        <v/>
      </c>
      <c r="AM50" s="136">
        <f t="array" ref="AM50">_xlfn.XLOOKUP(1,(CM_CT[Contract Number Customer]=$E49)*(CM_CT[Delivery Batch]=$F49)*(CM_CT[Row Type]="Batch"),CM_CT[Early Termination cut-off date1])</f>
        <v/>
      </c>
      <c r="AN50" s="136">
        <f t="array" ref="AN50">_xlfn.XLOOKUP(1,(CM_CT[Contract Number Customer]=$E49)*(CM_CT[Delivery Batch]=$F49)*(CM_CT[Row Type]="Batch"),CM_CT[Early Termination cut-off date2])</f>
        <v/>
      </c>
      <c r="AO50" s="53">
        <f t="array" ref="AO50">+_xlfn.XLOOKUP(1,(CM_CT[Contract Number Customer]=CM_CT[[#This Row],[Contract Number Customer]])*(CM_CT[Row Type]="Header"),CM_CT[Early Termination Notice Period Mths])</f>
        <v/>
      </c>
      <c r="AP50" s="53">
        <f t="array" ref="AP50">+_xlfn.XLOOKUP(1,(CM_CT[Contract Number Customer]=CM_CT[[#This Row],[Contract Number Customer]])*(CM_CT[Row Type]="Header"),CM_CT[Duly Termination Notice Period Mths])</f>
        <v/>
      </c>
      <c r="AQ50" s="54" t="n"/>
      <c r="AR50" s="54">
        <f t="array" ref="AR50">+_xlfn.XLOOKUP(1,(CM_CT[[#This Row],[Contract Number M3]]=Next_possible_notice[Contract Number M3])*(CM_CT[[#This Row],[Rentalposition M3]]=Next_possible_notice[Rentalposition M3]),Next_possible_notice[NoticeDateCalc])</f>
        <v/>
      </c>
      <c r="AS50" s="117" t="n"/>
      <c r="AT50" s="75" t="n"/>
      <c r="AU50" s="75" t="n"/>
      <c r="AV50" s="75" t="n"/>
      <c r="AW50" s="75" t="n"/>
      <c r="AX50" s="53" t="n"/>
      <c r="AY50" s="75" t="n"/>
      <c r="AZ50" s="54" t="n"/>
      <c r="BA50" s="50">
        <f t="array" ref="BA50">+_xlfn.XLOOKUP(1,(CM_CT[Contract Number Customer]=CM_CT[[#This Row],[Contract Number Customer]])*(CM_CT[Row Type]="Header"),CM_CT[Contract Lenght Early Clause &amp; Option])</f>
        <v/>
      </c>
      <c r="BB50" s="15" t="n"/>
      <c r="BC50" s="15" t="n"/>
      <c r="BD50" s="15" t="n"/>
      <c r="BE50" s="15" t="n"/>
      <c r="BF50" s="15" t="n"/>
      <c r="BG50" s="15" t="n"/>
      <c r="BH50" s="24" t="n"/>
      <c r="BI50" s="10" t="n"/>
      <c r="BJ50" s="118" t="n"/>
      <c r="BK50" s="24" t="n"/>
      <c r="BL50" s="54">
        <f>+_xlfn.XLOOKUP(CM_CT[[#This Row],[Wagon Number]],Next_possible_notice[Wagon Number],Next_possible_notice[Renewal Process StartDate])</f>
        <v/>
      </c>
      <c r="BM50" s="24" t="n"/>
      <c r="BN50" s="50">
        <f t="array" ref="BN50">+_xlfn.XLOOKUP(1,(CM_CT[Contract Number Customer]=CM_CT[[#This Row],[Contract Number Customer]])*(CM_CT[Row Type]="Header"),CM_CT[Contract Mileage])</f>
        <v/>
      </c>
      <c r="BO50" s="50" t="n"/>
      <c r="BP50" s="54" t="n"/>
      <c r="BQ50" s="54">
        <f t="array" ref="BQ50">+_xlfn.XLOOKUP(1,(CM_CT[Contract Number Customer]=CM_CT[[#This Row],[Contract Number Customer]])*(CM_CT[Row Type]="Header"),CM_CT[Currency])</f>
        <v/>
      </c>
      <c r="BR50" s="75">
        <f t="array" ref="BR50">+_xlfn.XLOOKUP(1,(CM_CT[Contract Number Customer]=CM_CT[[#This Row],[Contract Number Customer]])*(CM_CT[Row Type]="Header"),CM_CT[Lease Rate EUR])</f>
        <v/>
      </c>
      <c r="BS50" s="306" t="n"/>
      <c r="BT50" s="306" t="n"/>
      <c r="BU50" s="177" t="n"/>
      <c r="BV50" s="306" t="n"/>
      <c r="BW50" s="179">
        <f t="array" ref="BW50">+_xlfn.XLOOKUP(1,(Table_Mietpos[Vertragsnummer]=CM_CT[[#This Row],[Contract Number M3]])*(Table_Mietpos[Auftragspos.]=CM_CT[[#This Row],[Rentalposition M3]]),Table_Mietpos[Nettosatz/Typ])</f>
        <v/>
      </c>
      <c r="BX50" s="306" t="n"/>
      <c r="BY50" s="75" t="n"/>
      <c r="BZ50" s="75" t="n"/>
      <c r="CA50" s="75" t="n"/>
      <c r="CB50" s="75" t="n"/>
      <c r="CC50" s="75" t="n"/>
      <c r="CD50" s="307" t="n"/>
      <c r="CE50" s="307" t="n"/>
      <c r="CF50" s="307" t="n"/>
      <c r="CG50" s="307" t="n"/>
      <c r="CH50" s="28" t="n"/>
      <c r="CI50" s="28" t="n"/>
      <c r="CJ50" s="28" t="n"/>
      <c r="CK50" s="186" t="n"/>
      <c r="CL50" s="307" t="n"/>
      <c r="CM50" s="306" t="n"/>
      <c r="CN50" s="12" t="n"/>
      <c r="CO50" s="20" t="n"/>
      <c r="CP50" s="142" t="n"/>
      <c r="CQ50" s="142" t="n"/>
      <c r="CR50" s="142" t="n"/>
      <c r="CS50" s="20" t="n"/>
    </row>
    <row r="51">
      <c r="B51" s="11" t="n"/>
      <c r="C51" s="14" t="inlineStr">
        <is>
          <t>V700010</t>
        </is>
      </c>
      <c r="D51" s="10" t="n"/>
      <c r="E51" s="15">
        <f t="array" ref="E51">+_xlfn.XLOOKUP(1,(CM_CT[Contract Number M3]=CM_CT[[#This Row],[Contract Number M3]])*(CM_CT[Row Type]="Header"),CM_CT[Contract Number Customer])</f>
        <v/>
      </c>
      <c r="F51" s="10" t="n">
        <v>1</v>
      </c>
      <c r="G51" s="10" t="inlineStr">
        <is>
          <t>Wagon</t>
        </is>
      </c>
      <c r="H51" s="10" t="n">
        <v>46</v>
      </c>
      <c r="I51" s="73">
        <f t="array" ref="I51">+_xlfn.XLOOKUP(1,(Table_Mietpos[Vertragsnummer]=CM[[#This Row],[Contract Number M3]])*(Table_Mietpos[Auftragspos.]=CM[[#This Row],[Rentalposition M3]]),Table_Mietpos[ChNr])</f>
        <v/>
      </c>
      <c r="J51" s="72">
        <f t="array" ref="J51">+_xlfn.XLOOKUP(1,(CM_CT[Contract Number Customer]=CM_CT[[#This Row],[Contract Number Customer]])*(CM_CT[Row Type]="Header"),CM_CT[Customer])</f>
        <v/>
      </c>
      <c r="K51" s="51" t="n"/>
      <c r="L51" s="51" t="n"/>
      <c r="M51" s="15">
        <f t="array" ref="M51">+_xlfn.XLOOKUP(1,(CM_CT[Contract Number Customer]=CM_CT[[#This Row],[Contract Number Customer]])*(CM_CT[Row Type]="Header"),CM_CT[Sales Manager])</f>
        <v/>
      </c>
      <c r="N51" s="15">
        <f t="array" ref="N51">+_xlfn.XLOOKUP(1,(CM_CT[Contract Number Customer]=CM_CT[[#This Row],[Contract Number Customer]])*(CM_CT[Row Type]="Header"),CM_CT[Wagon Type])</f>
        <v/>
      </c>
      <c r="O51" s="10" t="n">
        <v>1</v>
      </c>
      <c r="P51" s="10" t="n"/>
      <c r="Q51" s="10" t="n"/>
      <c r="R51" s="10" t="n">
        <v>1</v>
      </c>
      <c r="S51" s="10" t="n"/>
      <c r="T51" s="10" t="n">
        <v>1</v>
      </c>
      <c r="U51" s="15">
        <f>+IF(CM_CT[[#This Row],[Contract Status]]&lt;&gt;"ended",1,0)</f>
        <v/>
      </c>
      <c r="V51" s="15" t="n"/>
      <c r="W51" s="15">
        <f t="array" ref="W51">_xlfn.XLOOKUP(1,(CM_CT[Contract Number Customer]=$E50)*(CM_CT[Delivery Batch]=$F50)*(CM_CT[Row Type]="Batch"),CM_CT[Contract Flex])</f>
        <v/>
      </c>
      <c r="X51" s="54">
        <f t="array" ref="X51">_xlfn.XLOOKUP(1,(CM_CT[Contract Number Customer]=$E50)*(CM_CT[Delivery Batch]=$F50)*(CM_CT[Row Type]="Batch"),CM_CT[Flex StartDate])</f>
        <v/>
      </c>
      <c r="Y51" s="54">
        <f t="array" ref="Y51">_xlfn.XLOOKUP(1,(CM_CT[Contract Number Customer]=$E50)*(CM_CT[Delivery Batch]=$F50)*(CM_CT[Row Type]="Batch"),CM_CT[Flex EndDate])</f>
        <v/>
      </c>
      <c r="Z51" s="15">
        <f t="array" ref="Z51">_xlfn.XLOOKUP(1,(CM_CT[Contract Number Customer]=$E50)*(CM_CT[Delivery Batch]=$F50)*(CM_CT[Row Type]="Batch"),CM_CT[Contract Status])</f>
        <v/>
      </c>
      <c r="AA51" s="15" t="n"/>
      <c r="AB51" s="74" t="n"/>
      <c r="AC51" s="74" t="n"/>
      <c r="AD51" s="131">
        <f t="array" ref="AD51">+_xlfn.XLOOKUP(1,(Table_Mietpos[Vertragsnummer]=CM_CT[[#This Row],[Contract Number M3]])*(Table_Mietpos[Auftragspos.]=CM_CT[[#This Row],[Rentalposition M3]]),Table_Mietpos[Gueltig_ab])</f>
        <v/>
      </c>
      <c r="AE51" s="131">
        <f t="array" ref="AE51">+_xlfn.XLOOKUP(1,(Table_Mietpos[Vertragsnummer]=CM_CT[[#This Row],[Contract Number M3]])*(Table_Mietpos[Auftragspos.]=CM_CT[[#This Row],[Rentalposition M3]]),Table_Mietpos[Gueltig_bis])</f>
        <v/>
      </c>
      <c r="AF51" s="50">
        <f t="array" ref="AF51">+_xlfn.XLOOKUP(1,(CM_CT[Contract Number Customer]=CM_CT[[#This Row],[Contract Number Customer]])*(CM_CT[Row Type]="Header"),CM_CT[Contract Lenght Initial])</f>
        <v/>
      </c>
      <c r="AG51" s="136">
        <f>+CM_CT[[#This Row],[Rental EndDate]]</f>
        <v/>
      </c>
      <c r="AH51" s="305" t="n"/>
      <c r="AI51" s="305" t="n"/>
      <c r="AJ51" s="305" t="n"/>
      <c r="AK51" s="53" t="n"/>
      <c r="AL51" s="15">
        <f t="array" ref="AL51">+_xlfn.XLOOKUP(1,(CM_CT[Contract Number Customer]=CM_CT[[#This Row],[Contract Number Customer]])*(CM_CT[Row Type]="Header"),CM_CT[Early Termination Category])</f>
        <v/>
      </c>
      <c r="AM51" s="136">
        <f t="array" ref="AM51">_xlfn.XLOOKUP(1,(CM_CT[Contract Number Customer]=$E50)*(CM_CT[Delivery Batch]=$F50)*(CM_CT[Row Type]="Batch"),CM_CT[Early Termination cut-off date1])</f>
        <v/>
      </c>
      <c r="AN51" s="136">
        <f t="array" ref="AN51">_xlfn.XLOOKUP(1,(CM_CT[Contract Number Customer]=$E50)*(CM_CT[Delivery Batch]=$F50)*(CM_CT[Row Type]="Batch"),CM_CT[Early Termination cut-off date2])</f>
        <v/>
      </c>
      <c r="AO51" s="53">
        <f t="array" ref="AO51">+_xlfn.XLOOKUP(1,(CM_CT[Contract Number Customer]=CM_CT[[#This Row],[Contract Number Customer]])*(CM_CT[Row Type]="Header"),CM_CT[Early Termination Notice Period Mths])</f>
        <v/>
      </c>
      <c r="AP51" s="53">
        <f t="array" ref="AP51">+_xlfn.XLOOKUP(1,(CM_CT[Contract Number Customer]=CM_CT[[#This Row],[Contract Number Customer]])*(CM_CT[Row Type]="Header"),CM_CT[Duly Termination Notice Period Mths])</f>
        <v/>
      </c>
      <c r="AQ51" s="54" t="n"/>
      <c r="AR51" s="54">
        <f t="array" ref="AR51">+_xlfn.XLOOKUP(1,(CM_CT[[#This Row],[Contract Number M3]]=Next_possible_notice[Contract Number M3])*(CM_CT[[#This Row],[Rentalposition M3]]=Next_possible_notice[Rentalposition M3]),Next_possible_notice[NoticeDateCalc])</f>
        <v/>
      </c>
      <c r="AS51" s="117" t="n"/>
      <c r="AT51" s="75" t="n"/>
      <c r="AU51" s="75" t="n"/>
      <c r="AV51" s="75" t="n"/>
      <c r="AW51" s="75" t="n"/>
      <c r="AX51" s="53" t="n"/>
      <c r="AY51" s="75" t="n"/>
      <c r="AZ51" s="54" t="n"/>
      <c r="BA51" s="50">
        <f t="array" ref="BA51">+_xlfn.XLOOKUP(1,(CM_CT[Contract Number Customer]=CM_CT[[#This Row],[Contract Number Customer]])*(CM_CT[Row Type]="Header"),CM_CT[Contract Lenght Early Clause &amp; Option])</f>
        <v/>
      </c>
      <c r="BB51" s="15" t="n"/>
      <c r="BC51" s="15" t="n"/>
      <c r="BD51" s="15" t="n"/>
      <c r="BE51" s="15" t="n"/>
      <c r="BF51" s="15" t="n"/>
      <c r="BG51" s="15" t="n"/>
      <c r="BH51" s="24" t="n"/>
      <c r="BI51" s="10" t="n"/>
      <c r="BJ51" s="118" t="n"/>
      <c r="BK51" s="24" t="n"/>
      <c r="BL51" s="54">
        <f>+_xlfn.XLOOKUP(CM_CT[[#This Row],[Wagon Number]],Next_possible_notice[Wagon Number],Next_possible_notice[Renewal Process StartDate])</f>
        <v/>
      </c>
      <c r="BM51" s="24" t="n"/>
      <c r="BN51" s="50">
        <f t="array" ref="BN51">+_xlfn.XLOOKUP(1,(CM_CT[Contract Number Customer]=CM_CT[[#This Row],[Contract Number Customer]])*(CM_CT[Row Type]="Header"),CM_CT[Contract Mileage])</f>
        <v/>
      </c>
      <c r="BO51" s="50" t="n"/>
      <c r="BP51" s="54" t="n"/>
      <c r="BQ51" s="54">
        <f t="array" ref="BQ51">+_xlfn.XLOOKUP(1,(CM_CT[Contract Number Customer]=CM_CT[[#This Row],[Contract Number Customer]])*(CM_CT[Row Type]="Header"),CM_CT[Currency])</f>
        <v/>
      </c>
      <c r="BR51" s="75">
        <f t="array" ref="BR51">+_xlfn.XLOOKUP(1,(CM_CT[Contract Number Customer]=CM_CT[[#This Row],[Contract Number Customer]])*(CM_CT[Row Type]="Header"),CM_CT[Lease Rate EUR])</f>
        <v/>
      </c>
      <c r="BS51" s="306" t="n"/>
      <c r="BT51" s="306" t="n"/>
      <c r="BU51" s="177" t="n"/>
      <c r="BV51" s="306" t="n"/>
      <c r="BW51" s="179">
        <f t="array" ref="BW51">+_xlfn.XLOOKUP(1,(Table_Mietpos[Vertragsnummer]=CM_CT[[#This Row],[Contract Number M3]])*(Table_Mietpos[Auftragspos.]=CM_CT[[#This Row],[Rentalposition M3]]),Table_Mietpos[Nettosatz/Typ])</f>
        <v/>
      </c>
      <c r="BX51" s="306" t="n"/>
      <c r="BY51" s="75" t="n"/>
      <c r="BZ51" s="75" t="n"/>
      <c r="CA51" s="75" t="n"/>
      <c r="CB51" s="75" t="n"/>
      <c r="CC51" s="75" t="n"/>
      <c r="CD51" s="307" t="n"/>
      <c r="CE51" s="307" t="n"/>
      <c r="CF51" s="307" t="n"/>
      <c r="CG51" s="307" t="n"/>
      <c r="CH51" s="28" t="n"/>
      <c r="CI51" s="28" t="n"/>
      <c r="CJ51" s="28" t="n"/>
      <c r="CK51" s="186" t="n"/>
      <c r="CL51" s="307" t="n"/>
      <c r="CM51" s="306" t="n"/>
      <c r="CN51" s="12" t="n"/>
      <c r="CO51" s="20" t="n"/>
      <c r="CP51" s="142" t="n"/>
      <c r="CQ51" s="142" t="n"/>
      <c r="CR51" s="142" t="n"/>
      <c r="CS51" s="20" t="n"/>
    </row>
    <row r="52">
      <c r="B52" s="11" t="n"/>
      <c r="C52" s="14" t="inlineStr">
        <is>
          <t>V700010</t>
        </is>
      </c>
      <c r="D52" s="10" t="n"/>
      <c r="E52" s="15">
        <f t="array" ref="E52">+_xlfn.XLOOKUP(1,(CM_CT[Contract Number M3]=CM_CT[[#This Row],[Contract Number M3]])*(CM_CT[Row Type]="Header"),CM_CT[Contract Number Customer])</f>
        <v/>
      </c>
      <c r="F52" s="10" t="n">
        <v>1</v>
      </c>
      <c r="G52" s="10" t="inlineStr">
        <is>
          <t>Wagon</t>
        </is>
      </c>
      <c r="H52" s="10" t="n">
        <v>47</v>
      </c>
      <c r="I52" s="73">
        <f t="array" ref="I52">+_xlfn.XLOOKUP(1,(Table_Mietpos[Vertragsnummer]=CM[[#This Row],[Contract Number M3]])*(Table_Mietpos[Auftragspos.]=CM[[#This Row],[Rentalposition M3]]),Table_Mietpos[ChNr])</f>
        <v/>
      </c>
      <c r="J52" s="72">
        <f t="array" ref="J52">+_xlfn.XLOOKUP(1,(CM_CT[Contract Number Customer]=CM_CT[[#This Row],[Contract Number Customer]])*(CM_CT[Row Type]="Header"),CM_CT[Customer])</f>
        <v/>
      </c>
      <c r="K52" s="51" t="n"/>
      <c r="L52" s="51" t="n"/>
      <c r="M52" s="15">
        <f t="array" ref="M52">+_xlfn.XLOOKUP(1,(CM_CT[Contract Number Customer]=CM_CT[[#This Row],[Contract Number Customer]])*(CM_CT[Row Type]="Header"),CM_CT[Sales Manager])</f>
        <v/>
      </c>
      <c r="N52" s="15">
        <f t="array" ref="N52">+_xlfn.XLOOKUP(1,(CM_CT[Contract Number Customer]=CM_CT[[#This Row],[Contract Number Customer]])*(CM_CT[Row Type]="Header"),CM_CT[Wagon Type])</f>
        <v/>
      </c>
      <c r="O52" s="10" t="n">
        <v>1</v>
      </c>
      <c r="P52" s="10" t="n"/>
      <c r="Q52" s="10" t="n"/>
      <c r="R52" s="10" t="n">
        <v>1</v>
      </c>
      <c r="S52" s="10" t="n"/>
      <c r="T52" s="10" t="n">
        <v>1</v>
      </c>
      <c r="U52" s="15">
        <f>+IF(CM_CT[[#This Row],[Contract Status]]&lt;&gt;"ended",1,0)</f>
        <v/>
      </c>
      <c r="V52" s="15" t="n"/>
      <c r="W52" s="15">
        <f t="array" ref="W52">_xlfn.XLOOKUP(1,(CM_CT[Contract Number Customer]=$E51)*(CM_CT[Delivery Batch]=$F51)*(CM_CT[Row Type]="Batch"),CM_CT[Contract Flex])</f>
        <v/>
      </c>
      <c r="X52" s="54">
        <f t="array" ref="X52">_xlfn.XLOOKUP(1,(CM_CT[Contract Number Customer]=$E51)*(CM_CT[Delivery Batch]=$F51)*(CM_CT[Row Type]="Batch"),CM_CT[Flex StartDate])</f>
        <v/>
      </c>
      <c r="Y52" s="54">
        <f t="array" ref="Y52">_xlfn.XLOOKUP(1,(CM_CT[Contract Number Customer]=$E51)*(CM_CT[Delivery Batch]=$F51)*(CM_CT[Row Type]="Batch"),CM_CT[Flex EndDate])</f>
        <v/>
      </c>
      <c r="Z52" s="15">
        <f t="array" ref="Z52">_xlfn.XLOOKUP(1,(CM_CT[Contract Number Customer]=$E51)*(CM_CT[Delivery Batch]=$F51)*(CM_CT[Row Type]="Batch"),CM_CT[Contract Status])</f>
        <v/>
      </c>
      <c r="AA52" s="15" t="n"/>
      <c r="AB52" s="74" t="n"/>
      <c r="AC52" s="74" t="n"/>
      <c r="AD52" s="131">
        <f t="array" ref="AD52">+_xlfn.XLOOKUP(1,(Table_Mietpos[Vertragsnummer]=CM_CT[[#This Row],[Contract Number M3]])*(Table_Mietpos[Auftragspos.]=CM_CT[[#This Row],[Rentalposition M3]]),Table_Mietpos[Gueltig_ab])</f>
        <v/>
      </c>
      <c r="AE52" s="131">
        <f t="array" ref="AE52">+_xlfn.XLOOKUP(1,(Table_Mietpos[Vertragsnummer]=CM_CT[[#This Row],[Contract Number M3]])*(Table_Mietpos[Auftragspos.]=CM_CT[[#This Row],[Rentalposition M3]]),Table_Mietpos[Gueltig_bis])</f>
        <v/>
      </c>
      <c r="AF52" s="50">
        <f t="array" ref="AF52">+_xlfn.XLOOKUP(1,(CM_CT[Contract Number Customer]=CM_CT[[#This Row],[Contract Number Customer]])*(CM_CT[Row Type]="Header"),CM_CT[Contract Lenght Initial])</f>
        <v/>
      </c>
      <c r="AG52" s="136">
        <f>+CM_CT[[#This Row],[Rental EndDate]]</f>
        <v/>
      </c>
      <c r="AH52" s="305" t="n"/>
      <c r="AI52" s="305" t="n"/>
      <c r="AJ52" s="305" t="n"/>
      <c r="AK52" s="53" t="n"/>
      <c r="AL52" s="15">
        <f t="array" ref="AL52">+_xlfn.XLOOKUP(1,(CM_CT[Contract Number Customer]=CM_CT[[#This Row],[Contract Number Customer]])*(CM_CT[Row Type]="Header"),CM_CT[Early Termination Category])</f>
        <v/>
      </c>
      <c r="AM52" s="136">
        <f t="array" ref="AM52">_xlfn.XLOOKUP(1,(CM_CT[Contract Number Customer]=$E51)*(CM_CT[Delivery Batch]=$F51)*(CM_CT[Row Type]="Batch"),CM_CT[Early Termination cut-off date1])</f>
        <v/>
      </c>
      <c r="AN52" s="136">
        <f t="array" ref="AN52">_xlfn.XLOOKUP(1,(CM_CT[Contract Number Customer]=$E51)*(CM_CT[Delivery Batch]=$F51)*(CM_CT[Row Type]="Batch"),CM_CT[Early Termination cut-off date2])</f>
        <v/>
      </c>
      <c r="AO52" s="53">
        <f t="array" ref="AO52">+_xlfn.XLOOKUP(1,(CM_CT[Contract Number Customer]=CM_CT[[#This Row],[Contract Number Customer]])*(CM_CT[Row Type]="Header"),CM_CT[Early Termination Notice Period Mths])</f>
        <v/>
      </c>
      <c r="AP52" s="53">
        <f t="array" ref="AP52">+_xlfn.XLOOKUP(1,(CM_CT[Contract Number Customer]=CM_CT[[#This Row],[Contract Number Customer]])*(CM_CT[Row Type]="Header"),CM_CT[Duly Termination Notice Period Mths])</f>
        <v/>
      </c>
      <c r="AQ52" s="54" t="n"/>
      <c r="AR52" s="54">
        <f t="array" ref="AR52">+_xlfn.XLOOKUP(1,(CM_CT[[#This Row],[Contract Number M3]]=Next_possible_notice[Contract Number M3])*(CM_CT[[#This Row],[Rentalposition M3]]=Next_possible_notice[Rentalposition M3]),Next_possible_notice[NoticeDateCalc])</f>
        <v/>
      </c>
      <c r="AS52" s="117" t="n"/>
      <c r="AT52" s="75" t="n"/>
      <c r="AU52" s="75" t="n"/>
      <c r="AV52" s="75" t="n"/>
      <c r="AW52" s="75" t="n"/>
      <c r="AX52" s="53" t="n"/>
      <c r="AY52" s="75" t="n"/>
      <c r="AZ52" s="54" t="n"/>
      <c r="BA52" s="50">
        <f t="array" ref="BA52">+_xlfn.XLOOKUP(1,(CM_CT[Contract Number Customer]=CM_CT[[#This Row],[Contract Number Customer]])*(CM_CT[Row Type]="Header"),CM_CT[Contract Lenght Early Clause &amp; Option])</f>
        <v/>
      </c>
      <c r="BB52" s="15" t="n"/>
      <c r="BC52" s="15" t="n"/>
      <c r="BD52" s="15" t="n"/>
      <c r="BE52" s="15" t="n"/>
      <c r="BF52" s="15" t="n"/>
      <c r="BG52" s="15" t="n"/>
      <c r="BH52" s="24" t="n"/>
      <c r="BI52" s="10" t="n"/>
      <c r="BJ52" s="118" t="n"/>
      <c r="BK52" s="24" t="n"/>
      <c r="BL52" s="54">
        <f>+_xlfn.XLOOKUP(CM_CT[[#This Row],[Wagon Number]],Next_possible_notice[Wagon Number],Next_possible_notice[Renewal Process StartDate])</f>
        <v/>
      </c>
      <c r="BM52" s="24" t="n"/>
      <c r="BN52" s="50">
        <f t="array" ref="BN52">+_xlfn.XLOOKUP(1,(CM_CT[Contract Number Customer]=CM_CT[[#This Row],[Contract Number Customer]])*(CM_CT[Row Type]="Header"),CM_CT[Contract Mileage])</f>
        <v/>
      </c>
      <c r="BO52" s="50" t="n"/>
      <c r="BP52" s="54" t="n"/>
      <c r="BQ52" s="54">
        <f t="array" ref="BQ52">+_xlfn.XLOOKUP(1,(CM_CT[Contract Number Customer]=CM_CT[[#This Row],[Contract Number Customer]])*(CM_CT[Row Type]="Header"),CM_CT[Currency])</f>
        <v/>
      </c>
      <c r="BR52" s="75">
        <f t="array" ref="BR52">+_xlfn.XLOOKUP(1,(CM_CT[Contract Number Customer]=CM_CT[[#This Row],[Contract Number Customer]])*(CM_CT[Row Type]="Header"),CM_CT[Lease Rate EUR])</f>
        <v/>
      </c>
      <c r="BS52" s="306" t="n"/>
      <c r="BT52" s="306" t="n"/>
      <c r="BU52" s="177" t="n"/>
      <c r="BV52" s="306" t="n"/>
      <c r="BW52" s="179">
        <f t="array" ref="BW52">+_xlfn.XLOOKUP(1,(Table_Mietpos[Vertragsnummer]=CM_CT[[#This Row],[Contract Number M3]])*(Table_Mietpos[Auftragspos.]=CM_CT[[#This Row],[Rentalposition M3]]),Table_Mietpos[Nettosatz/Typ])</f>
        <v/>
      </c>
      <c r="BX52" s="306" t="n"/>
      <c r="BY52" s="75" t="n"/>
      <c r="BZ52" s="75" t="n"/>
      <c r="CA52" s="75" t="n"/>
      <c r="CB52" s="75" t="n"/>
      <c r="CC52" s="75" t="n"/>
      <c r="CD52" s="307" t="n"/>
      <c r="CE52" s="307" t="n"/>
      <c r="CF52" s="307" t="n"/>
      <c r="CG52" s="307" t="n"/>
      <c r="CH52" s="28" t="n"/>
      <c r="CI52" s="28" t="n"/>
      <c r="CJ52" s="28" t="n"/>
      <c r="CK52" s="186" t="n"/>
      <c r="CL52" s="307" t="n"/>
      <c r="CM52" s="306" t="n"/>
      <c r="CN52" s="12" t="n"/>
      <c r="CO52" s="20" t="n"/>
      <c r="CP52" s="142" t="n"/>
      <c r="CQ52" s="142" t="n"/>
      <c r="CR52" s="142" t="n"/>
      <c r="CS52" s="20" t="n"/>
    </row>
    <row r="53">
      <c r="B53" s="11" t="n"/>
      <c r="C53" s="14" t="inlineStr">
        <is>
          <t>V700010</t>
        </is>
      </c>
      <c r="D53" s="10" t="n"/>
      <c r="E53" s="15">
        <f t="array" ref="E53">+_xlfn.XLOOKUP(1,(CM_CT[Contract Number M3]=CM_CT[[#This Row],[Contract Number M3]])*(CM_CT[Row Type]="Header"),CM_CT[Contract Number Customer])</f>
        <v/>
      </c>
      <c r="F53" s="10" t="n">
        <v>1</v>
      </c>
      <c r="G53" s="10" t="inlineStr">
        <is>
          <t>Wagon</t>
        </is>
      </c>
      <c r="H53" s="10" t="n">
        <v>48</v>
      </c>
      <c r="I53" s="73">
        <f t="array" ref="I53">+_xlfn.XLOOKUP(1,(Table_Mietpos[Vertragsnummer]=CM[[#This Row],[Contract Number M3]])*(Table_Mietpos[Auftragspos.]=CM[[#This Row],[Rentalposition M3]]),Table_Mietpos[ChNr])</f>
        <v/>
      </c>
      <c r="J53" s="72">
        <f t="array" ref="J53">+_xlfn.XLOOKUP(1,(CM_CT[Contract Number Customer]=CM_CT[[#This Row],[Contract Number Customer]])*(CM_CT[Row Type]="Header"),CM_CT[Customer])</f>
        <v/>
      </c>
      <c r="K53" s="51" t="n"/>
      <c r="L53" s="51" t="n"/>
      <c r="M53" s="15">
        <f t="array" ref="M53">+_xlfn.XLOOKUP(1,(CM_CT[Contract Number Customer]=CM_CT[[#This Row],[Contract Number Customer]])*(CM_CT[Row Type]="Header"),CM_CT[Sales Manager])</f>
        <v/>
      </c>
      <c r="N53" s="15">
        <f t="array" ref="N53">+_xlfn.XLOOKUP(1,(CM_CT[Contract Number Customer]=CM_CT[[#This Row],[Contract Number Customer]])*(CM_CT[Row Type]="Header"),CM_CT[Wagon Type])</f>
        <v/>
      </c>
      <c r="O53" s="10" t="n">
        <v>1</v>
      </c>
      <c r="P53" s="10" t="n"/>
      <c r="Q53" s="10" t="n"/>
      <c r="R53" s="10" t="n">
        <v>1</v>
      </c>
      <c r="S53" s="10" t="n"/>
      <c r="T53" s="10" t="n">
        <v>1</v>
      </c>
      <c r="U53" s="15">
        <f>+IF(CM_CT[[#This Row],[Contract Status]]&lt;&gt;"ended",1,0)</f>
        <v/>
      </c>
      <c r="V53" s="15" t="n"/>
      <c r="W53" s="15">
        <f t="array" ref="W53">_xlfn.XLOOKUP(1,(CM_CT[Contract Number Customer]=$E52)*(CM_CT[Delivery Batch]=$F52)*(CM_CT[Row Type]="Batch"),CM_CT[Contract Flex])</f>
        <v/>
      </c>
      <c r="X53" s="54">
        <f t="array" ref="X53">_xlfn.XLOOKUP(1,(CM_CT[Contract Number Customer]=$E52)*(CM_CT[Delivery Batch]=$F52)*(CM_CT[Row Type]="Batch"),CM_CT[Flex StartDate])</f>
        <v/>
      </c>
      <c r="Y53" s="54">
        <f t="array" ref="Y53">_xlfn.XLOOKUP(1,(CM_CT[Contract Number Customer]=$E52)*(CM_CT[Delivery Batch]=$F52)*(CM_CT[Row Type]="Batch"),CM_CT[Flex EndDate])</f>
        <v/>
      </c>
      <c r="Z53" s="15">
        <f t="array" ref="Z53">_xlfn.XLOOKUP(1,(CM_CT[Contract Number Customer]=$E52)*(CM_CT[Delivery Batch]=$F52)*(CM_CT[Row Type]="Batch"),CM_CT[Contract Status])</f>
        <v/>
      </c>
      <c r="AA53" s="15" t="n"/>
      <c r="AB53" s="74" t="n"/>
      <c r="AC53" s="74" t="n"/>
      <c r="AD53" s="131">
        <f t="array" ref="AD53">+_xlfn.XLOOKUP(1,(Table_Mietpos[Vertragsnummer]=CM_CT[[#This Row],[Contract Number M3]])*(Table_Mietpos[Auftragspos.]=CM_CT[[#This Row],[Rentalposition M3]]),Table_Mietpos[Gueltig_ab])</f>
        <v/>
      </c>
      <c r="AE53" s="131">
        <f t="array" ref="AE53">+_xlfn.XLOOKUP(1,(Table_Mietpos[Vertragsnummer]=CM_CT[[#This Row],[Contract Number M3]])*(Table_Mietpos[Auftragspos.]=CM_CT[[#This Row],[Rentalposition M3]]),Table_Mietpos[Gueltig_bis])</f>
        <v/>
      </c>
      <c r="AF53" s="50">
        <f t="array" ref="AF53">+_xlfn.XLOOKUP(1,(CM_CT[Contract Number Customer]=CM_CT[[#This Row],[Contract Number Customer]])*(CM_CT[Row Type]="Header"),CM_CT[Contract Lenght Initial])</f>
        <v/>
      </c>
      <c r="AG53" s="136">
        <f>+CM_CT[[#This Row],[Rental EndDate]]</f>
        <v/>
      </c>
      <c r="AH53" s="305" t="n"/>
      <c r="AI53" s="305" t="n"/>
      <c r="AJ53" s="305" t="n"/>
      <c r="AK53" s="53" t="n"/>
      <c r="AL53" s="15">
        <f t="array" ref="AL53">+_xlfn.XLOOKUP(1,(CM_CT[Contract Number Customer]=CM_CT[[#This Row],[Contract Number Customer]])*(CM_CT[Row Type]="Header"),CM_CT[Early Termination Category])</f>
        <v/>
      </c>
      <c r="AM53" s="136">
        <f t="array" ref="AM53">_xlfn.XLOOKUP(1,(CM_CT[Contract Number Customer]=$E52)*(CM_CT[Delivery Batch]=$F52)*(CM_CT[Row Type]="Batch"),CM_CT[Early Termination cut-off date1])</f>
        <v/>
      </c>
      <c r="AN53" s="136">
        <f t="array" ref="AN53">_xlfn.XLOOKUP(1,(CM_CT[Contract Number Customer]=$E52)*(CM_CT[Delivery Batch]=$F52)*(CM_CT[Row Type]="Batch"),CM_CT[Early Termination cut-off date2])</f>
        <v/>
      </c>
      <c r="AO53" s="53">
        <f t="array" ref="AO53">+_xlfn.XLOOKUP(1,(CM_CT[Contract Number Customer]=CM_CT[[#This Row],[Contract Number Customer]])*(CM_CT[Row Type]="Header"),CM_CT[Early Termination Notice Period Mths])</f>
        <v/>
      </c>
      <c r="AP53" s="53">
        <f t="array" ref="AP53">+_xlfn.XLOOKUP(1,(CM_CT[Contract Number Customer]=CM_CT[[#This Row],[Contract Number Customer]])*(CM_CT[Row Type]="Header"),CM_CT[Duly Termination Notice Period Mths])</f>
        <v/>
      </c>
      <c r="AQ53" s="54" t="n"/>
      <c r="AR53" s="54">
        <f t="array" ref="AR53">+_xlfn.XLOOKUP(1,(CM_CT[[#This Row],[Contract Number M3]]=Next_possible_notice[Contract Number M3])*(CM_CT[[#This Row],[Rentalposition M3]]=Next_possible_notice[Rentalposition M3]),Next_possible_notice[NoticeDateCalc])</f>
        <v/>
      </c>
      <c r="AS53" s="117" t="n"/>
      <c r="AT53" s="75" t="n"/>
      <c r="AU53" s="75" t="n"/>
      <c r="AV53" s="75" t="n"/>
      <c r="AW53" s="75" t="n"/>
      <c r="AX53" s="53" t="n"/>
      <c r="AY53" s="75" t="n"/>
      <c r="AZ53" s="54" t="n"/>
      <c r="BA53" s="50">
        <f t="array" ref="BA53">+_xlfn.XLOOKUP(1,(CM_CT[Contract Number Customer]=CM_CT[[#This Row],[Contract Number Customer]])*(CM_CT[Row Type]="Header"),CM_CT[Contract Lenght Early Clause &amp; Option])</f>
        <v/>
      </c>
      <c r="BB53" s="15" t="n"/>
      <c r="BC53" s="15" t="n"/>
      <c r="BD53" s="15" t="n"/>
      <c r="BE53" s="15" t="n"/>
      <c r="BF53" s="15" t="n"/>
      <c r="BG53" s="15" t="n"/>
      <c r="BH53" s="24" t="n"/>
      <c r="BI53" s="10" t="n"/>
      <c r="BJ53" s="118" t="n"/>
      <c r="BK53" s="24" t="n"/>
      <c r="BL53" s="54">
        <f>+_xlfn.XLOOKUP(CM_CT[[#This Row],[Wagon Number]],Next_possible_notice[Wagon Number],Next_possible_notice[Renewal Process StartDate])</f>
        <v/>
      </c>
      <c r="BM53" s="24" t="n"/>
      <c r="BN53" s="50">
        <f t="array" ref="BN53">+_xlfn.XLOOKUP(1,(CM_CT[Contract Number Customer]=CM_CT[[#This Row],[Contract Number Customer]])*(CM_CT[Row Type]="Header"),CM_CT[Contract Mileage])</f>
        <v/>
      </c>
      <c r="BO53" s="50" t="n"/>
      <c r="BP53" s="54" t="n"/>
      <c r="BQ53" s="54">
        <f t="array" ref="BQ53">+_xlfn.XLOOKUP(1,(CM_CT[Contract Number Customer]=CM_CT[[#This Row],[Contract Number Customer]])*(CM_CT[Row Type]="Header"),CM_CT[Currency])</f>
        <v/>
      </c>
      <c r="BR53" s="75">
        <f t="array" ref="BR53">+_xlfn.XLOOKUP(1,(CM_CT[Contract Number Customer]=CM_CT[[#This Row],[Contract Number Customer]])*(CM_CT[Row Type]="Header"),CM_CT[Lease Rate EUR])</f>
        <v/>
      </c>
      <c r="BS53" s="306" t="n"/>
      <c r="BT53" s="306" t="n"/>
      <c r="BU53" s="177" t="n"/>
      <c r="BV53" s="306" t="n"/>
      <c r="BW53" s="179">
        <f t="array" ref="BW53">+_xlfn.XLOOKUP(1,(Table_Mietpos[Vertragsnummer]=CM_CT[[#This Row],[Contract Number M3]])*(Table_Mietpos[Auftragspos.]=CM_CT[[#This Row],[Rentalposition M3]]),Table_Mietpos[Nettosatz/Typ])</f>
        <v/>
      </c>
      <c r="BX53" s="306" t="n"/>
      <c r="BY53" s="75" t="n"/>
      <c r="BZ53" s="75" t="n"/>
      <c r="CA53" s="75" t="n"/>
      <c r="CB53" s="75" t="n"/>
      <c r="CC53" s="75" t="n"/>
      <c r="CD53" s="307" t="n"/>
      <c r="CE53" s="307" t="n"/>
      <c r="CF53" s="307" t="n"/>
      <c r="CG53" s="307" t="n"/>
      <c r="CH53" s="28" t="n"/>
      <c r="CI53" s="28" t="n"/>
      <c r="CJ53" s="28" t="n"/>
      <c r="CK53" s="186" t="n"/>
      <c r="CL53" s="307" t="n"/>
      <c r="CM53" s="306" t="n"/>
      <c r="CN53" s="12" t="n"/>
      <c r="CO53" s="20" t="n"/>
      <c r="CP53" s="142" t="n"/>
      <c r="CQ53" s="142" t="n"/>
      <c r="CR53" s="142" t="n"/>
      <c r="CS53" s="20" t="n"/>
    </row>
    <row r="54">
      <c r="B54" s="11" t="n"/>
      <c r="C54" s="14" t="inlineStr">
        <is>
          <t>V700010</t>
        </is>
      </c>
      <c r="D54" s="10" t="n"/>
      <c r="E54" s="15">
        <f t="array" ref="E54">+_xlfn.XLOOKUP(1,(CM_CT[Contract Number M3]=CM_CT[[#This Row],[Contract Number M3]])*(CM_CT[Row Type]="Header"),CM_CT[Contract Number Customer])</f>
        <v/>
      </c>
      <c r="F54" s="10" t="n">
        <v>1</v>
      </c>
      <c r="G54" s="10" t="inlineStr">
        <is>
          <t>Wagon</t>
        </is>
      </c>
      <c r="H54" s="10" t="n">
        <v>49</v>
      </c>
      <c r="I54" s="73">
        <f t="array" ref="I54">+_xlfn.XLOOKUP(1,(Table_Mietpos[Vertragsnummer]=CM[[#This Row],[Contract Number M3]])*(Table_Mietpos[Auftragspos.]=CM[[#This Row],[Rentalposition M3]]),Table_Mietpos[ChNr])</f>
        <v/>
      </c>
      <c r="J54" s="72">
        <f t="array" ref="J54">+_xlfn.XLOOKUP(1,(CM_CT[Contract Number Customer]=CM_CT[[#This Row],[Contract Number Customer]])*(CM_CT[Row Type]="Header"),CM_CT[Customer])</f>
        <v/>
      </c>
      <c r="K54" s="51" t="n"/>
      <c r="L54" s="51" t="n"/>
      <c r="M54" s="15">
        <f t="array" ref="M54">+_xlfn.XLOOKUP(1,(CM_CT[Contract Number Customer]=CM_CT[[#This Row],[Contract Number Customer]])*(CM_CT[Row Type]="Header"),CM_CT[Sales Manager])</f>
        <v/>
      </c>
      <c r="N54" s="15">
        <f t="array" ref="N54">+_xlfn.XLOOKUP(1,(CM_CT[Contract Number Customer]=CM_CT[[#This Row],[Contract Number Customer]])*(CM_CT[Row Type]="Header"),CM_CT[Wagon Type])</f>
        <v/>
      </c>
      <c r="O54" s="10" t="n">
        <v>1</v>
      </c>
      <c r="P54" s="10" t="n"/>
      <c r="Q54" s="10" t="n"/>
      <c r="R54" s="10" t="n">
        <v>1</v>
      </c>
      <c r="S54" s="10" t="n"/>
      <c r="T54" s="10" t="n">
        <v>1</v>
      </c>
      <c r="U54" s="15">
        <f>+IF(CM_CT[[#This Row],[Contract Status]]&lt;&gt;"ended",1,0)</f>
        <v/>
      </c>
      <c r="V54" s="15" t="n"/>
      <c r="W54" s="15">
        <f t="array" ref="W54">_xlfn.XLOOKUP(1,(CM_CT[Contract Number Customer]=$E53)*(CM_CT[Delivery Batch]=$F53)*(CM_CT[Row Type]="Batch"),CM_CT[Contract Flex])</f>
        <v/>
      </c>
      <c r="X54" s="54">
        <f t="array" ref="X54">_xlfn.XLOOKUP(1,(CM_CT[Contract Number Customer]=$E53)*(CM_CT[Delivery Batch]=$F53)*(CM_CT[Row Type]="Batch"),CM_CT[Flex StartDate])</f>
        <v/>
      </c>
      <c r="Y54" s="54">
        <f t="array" ref="Y54">_xlfn.XLOOKUP(1,(CM_CT[Contract Number Customer]=$E53)*(CM_CT[Delivery Batch]=$F53)*(CM_CT[Row Type]="Batch"),CM_CT[Flex EndDate])</f>
        <v/>
      </c>
      <c r="Z54" s="15">
        <f t="array" ref="Z54">_xlfn.XLOOKUP(1,(CM_CT[Contract Number Customer]=$E53)*(CM_CT[Delivery Batch]=$F53)*(CM_CT[Row Type]="Batch"),CM_CT[Contract Status])</f>
        <v/>
      </c>
      <c r="AA54" s="15" t="n"/>
      <c r="AB54" s="74" t="n"/>
      <c r="AC54" s="74" t="n"/>
      <c r="AD54" s="131">
        <f t="array" ref="AD54">+_xlfn.XLOOKUP(1,(Table_Mietpos[Vertragsnummer]=CM_CT[[#This Row],[Contract Number M3]])*(Table_Mietpos[Auftragspos.]=CM_CT[[#This Row],[Rentalposition M3]]),Table_Mietpos[Gueltig_ab])</f>
        <v/>
      </c>
      <c r="AE54" s="131">
        <f t="array" ref="AE54">+_xlfn.XLOOKUP(1,(Table_Mietpos[Vertragsnummer]=CM_CT[[#This Row],[Contract Number M3]])*(Table_Mietpos[Auftragspos.]=CM_CT[[#This Row],[Rentalposition M3]]),Table_Mietpos[Gueltig_bis])</f>
        <v/>
      </c>
      <c r="AF54" s="50">
        <f t="array" ref="AF54">+_xlfn.XLOOKUP(1,(CM_CT[Contract Number Customer]=CM_CT[[#This Row],[Contract Number Customer]])*(CM_CT[Row Type]="Header"),CM_CT[Contract Lenght Initial])</f>
        <v/>
      </c>
      <c r="AG54" s="136">
        <f>+CM_CT[[#This Row],[Rental EndDate]]</f>
        <v/>
      </c>
      <c r="AH54" s="305" t="n"/>
      <c r="AI54" s="305" t="n"/>
      <c r="AJ54" s="305" t="n"/>
      <c r="AK54" s="53" t="n"/>
      <c r="AL54" s="15">
        <f t="array" ref="AL54">+_xlfn.XLOOKUP(1,(CM_CT[Contract Number Customer]=CM_CT[[#This Row],[Contract Number Customer]])*(CM_CT[Row Type]="Header"),CM_CT[Early Termination Category])</f>
        <v/>
      </c>
      <c r="AM54" s="136">
        <f t="array" ref="AM54">_xlfn.XLOOKUP(1,(CM_CT[Contract Number Customer]=$E53)*(CM_CT[Delivery Batch]=$F53)*(CM_CT[Row Type]="Batch"),CM_CT[Early Termination cut-off date1])</f>
        <v/>
      </c>
      <c r="AN54" s="136">
        <f t="array" ref="AN54">_xlfn.XLOOKUP(1,(CM_CT[Contract Number Customer]=$E53)*(CM_CT[Delivery Batch]=$F53)*(CM_CT[Row Type]="Batch"),CM_CT[Early Termination cut-off date2])</f>
        <v/>
      </c>
      <c r="AO54" s="53">
        <f t="array" ref="AO54">+_xlfn.XLOOKUP(1,(CM_CT[Contract Number Customer]=CM_CT[[#This Row],[Contract Number Customer]])*(CM_CT[Row Type]="Header"),CM_CT[Early Termination Notice Period Mths])</f>
        <v/>
      </c>
      <c r="AP54" s="53">
        <f t="array" ref="AP54">+_xlfn.XLOOKUP(1,(CM_CT[Contract Number Customer]=CM_CT[[#This Row],[Contract Number Customer]])*(CM_CT[Row Type]="Header"),CM_CT[Duly Termination Notice Period Mths])</f>
        <v/>
      </c>
      <c r="AQ54" s="54" t="n"/>
      <c r="AR54" s="54">
        <f t="array" ref="AR54">+_xlfn.XLOOKUP(1,(CM_CT[[#This Row],[Contract Number M3]]=Next_possible_notice[Contract Number M3])*(CM_CT[[#This Row],[Rentalposition M3]]=Next_possible_notice[Rentalposition M3]),Next_possible_notice[NoticeDateCalc])</f>
        <v/>
      </c>
      <c r="AS54" s="117" t="n"/>
      <c r="AT54" s="75" t="n"/>
      <c r="AU54" s="75" t="n"/>
      <c r="AV54" s="75" t="n"/>
      <c r="AW54" s="75" t="n"/>
      <c r="AX54" s="53" t="n"/>
      <c r="AY54" s="75" t="n"/>
      <c r="AZ54" s="54" t="n"/>
      <c r="BA54" s="50">
        <f t="array" ref="BA54">+_xlfn.XLOOKUP(1,(CM_CT[Contract Number Customer]=CM_CT[[#This Row],[Contract Number Customer]])*(CM_CT[Row Type]="Header"),CM_CT[Contract Lenght Early Clause &amp; Option])</f>
        <v/>
      </c>
      <c r="BB54" s="15" t="n"/>
      <c r="BC54" s="15" t="n"/>
      <c r="BD54" s="15" t="n"/>
      <c r="BE54" s="15" t="n"/>
      <c r="BF54" s="15" t="n"/>
      <c r="BG54" s="15" t="n"/>
      <c r="BH54" s="24" t="n"/>
      <c r="BI54" s="10" t="n"/>
      <c r="BJ54" s="118" t="n"/>
      <c r="BK54" s="24" t="n"/>
      <c r="BL54" s="54">
        <f>+_xlfn.XLOOKUP(CM_CT[[#This Row],[Wagon Number]],Next_possible_notice[Wagon Number],Next_possible_notice[Renewal Process StartDate])</f>
        <v/>
      </c>
      <c r="BM54" s="24" t="n"/>
      <c r="BN54" s="50">
        <f t="array" ref="BN54">+_xlfn.XLOOKUP(1,(CM_CT[Contract Number Customer]=CM_CT[[#This Row],[Contract Number Customer]])*(CM_CT[Row Type]="Header"),CM_CT[Contract Mileage])</f>
        <v/>
      </c>
      <c r="BO54" s="50" t="n"/>
      <c r="BP54" s="54" t="n"/>
      <c r="BQ54" s="54">
        <f t="array" ref="BQ54">+_xlfn.XLOOKUP(1,(CM_CT[Contract Number Customer]=CM_CT[[#This Row],[Contract Number Customer]])*(CM_CT[Row Type]="Header"),CM_CT[Currency])</f>
        <v/>
      </c>
      <c r="BR54" s="75">
        <f t="array" ref="BR54">+_xlfn.XLOOKUP(1,(CM_CT[Contract Number Customer]=CM_CT[[#This Row],[Contract Number Customer]])*(CM_CT[Row Type]="Header"),CM_CT[Lease Rate EUR])</f>
        <v/>
      </c>
      <c r="BS54" s="306" t="n"/>
      <c r="BT54" s="306" t="n"/>
      <c r="BU54" s="177" t="n"/>
      <c r="BV54" s="306" t="n"/>
      <c r="BW54" s="179">
        <f t="array" ref="BW54">+_xlfn.XLOOKUP(1,(Table_Mietpos[Vertragsnummer]=CM_CT[[#This Row],[Contract Number M3]])*(Table_Mietpos[Auftragspos.]=CM_CT[[#This Row],[Rentalposition M3]]),Table_Mietpos[Nettosatz/Typ])</f>
        <v/>
      </c>
      <c r="BX54" s="306" t="n"/>
      <c r="BY54" s="75" t="n"/>
      <c r="BZ54" s="75" t="n"/>
      <c r="CA54" s="75" t="n"/>
      <c r="CB54" s="75" t="n"/>
      <c r="CC54" s="75" t="n"/>
      <c r="CD54" s="307" t="n"/>
      <c r="CE54" s="307" t="n"/>
      <c r="CF54" s="307" t="n"/>
      <c r="CG54" s="307" t="n"/>
      <c r="CH54" s="28" t="n"/>
      <c r="CI54" s="28" t="n"/>
      <c r="CJ54" s="28" t="n"/>
      <c r="CK54" s="186" t="n"/>
      <c r="CL54" s="307" t="n"/>
      <c r="CM54" s="306" t="n"/>
      <c r="CN54" s="12" t="n"/>
      <c r="CO54" s="20" t="n"/>
      <c r="CP54" s="142" t="n"/>
      <c r="CQ54" s="142" t="n"/>
      <c r="CR54" s="142" t="n"/>
      <c r="CS54" s="20" t="n"/>
    </row>
    <row r="55">
      <c r="B55" s="11" t="n"/>
      <c r="C55" s="14" t="inlineStr">
        <is>
          <t>V700010</t>
        </is>
      </c>
      <c r="D55" s="10" t="n"/>
      <c r="E55" s="15">
        <f t="array" ref="E55">+_xlfn.XLOOKUP(1,(CM_CT[Contract Number M3]=CM_CT[[#This Row],[Contract Number M3]])*(CM_CT[Row Type]="Header"),CM_CT[Contract Number Customer])</f>
        <v/>
      </c>
      <c r="F55" s="10" t="n">
        <v>1</v>
      </c>
      <c r="G55" s="10" t="inlineStr">
        <is>
          <t>Wagon</t>
        </is>
      </c>
      <c r="H55" s="10" t="n">
        <v>50</v>
      </c>
      <c r="I55" s="73">
        <f t="array" ref="I55">+_xlfn.XLOOKUP(1,(Table_Mietpos[Vertragsnummer]=CM[[#This Row],[Contract Number M3]])*(Table_Mietpos[Auftragspos.]=CM[[#This Row],[Rentalposition M3]]),Table_Mietpos[ChNr])</f>
        <v/>
      </c>
      <c r="J55" s="72">
        <f t="array" ref="J55">+_xlfn.XLOOKUP(1,(CM_CT[Contract Number Customer]=CM_CT[[#This Row],[Contract Number Customer]])*(CM_CT[Row Type]="Header"),CM_CT[Customer])</f>
        <v/>
      </c>
      <c r="K55" s="51" t="n"/>
      <c r="L55" s="51" t="n"/>
      <c r="M55" s="15">
        <f t="array" ref="M55">+_xlfn.XLOOKUP(1,(CM_CT[Contract Number Customer]=CM_CT[[#This Row],[Contract Number Customer]])*(CM_CT[Row Type]="Header"),CM_CT[Sales Manager])</f>
        <v/>
      </c>
      <c r="N55" s="15">
        <f t="array" ref="N55">+_xlfn.XLOOKUP(1,(CM_CT[Contract Number Customer]=CM_CT[[#This Row],[Contract Number Customer]])*(CM_CT[Row Type]="Header"),CM_CT[Wagon Type])</f>
        <v/>
      </c>
      <c r="O55" s="10" t="n">
        <v>1</v>
      </c>
      <c r="P55" s="10" t="n"/>
      <c r="Q55" s="10" t="n"/>
      <c r="R55" s="10" t="n">
        <v>1</v>
      </c>
      <c r="S55" s="10" t="n"/>
      <c r="T55" s="10" t="n">
        <v>1</v>
      </c>
      <c r="U55" s="15">
        <f>+IF(CM_CT[[#This Row],[Contract Status]]&lt;&gt;"ended",1,0)</f>
        <v/>
      </c>
      <c r="V55" s="15" t="n"/>
      <c r="W55" s="15">
        <f t="array" ref="W55">_xlfn.XLOOKUP(1,(CM_CT[Contract Number Customer]=$E54)*(CM_CT[Delivery Batch]=$F54)*(CM_CT[Row Type]="Batch"),CM_CT[Contract Flex])</f>
        <v/>
      </c>
      <c r="X55" s="54">
        <f t="array" ref="X55">_xlfn.XLOOKUP(1,(CM_CT[Contract Number Customer]=$E54)*(CM_CT[Delivery Batch]=$F54)*(CM_CT[Row Type]="Batch"),CM_CT[Flex StartDate])</f>
        <v/>
      </c>
      <c r="Y55" s="54">
        <f t="array" ref="Y55">_xlfn.XLOOKUP(1,(CM_CT[Contract Number Customer]=$E54)*(CM_CT[Delivery Batch]=$F54)*(CM_CT[Row Type]="Batch"),CM_CT[Flex EndDate])</f>
        <v/>
      </c>
      <c r="Z55" s="15">
        <f t="array" ref="Z55">_xlfn.XLOOKUP(1,(CM_CT[Contract Number Customer]=$E54)*(CM_CT[Delivery Batch]=$F54)*(CM_CT[Row Type]="Batch"),CM_CT[Contract Status])</f>
        <v/>
      </c>
      <c r="AA55" s="15" t="n"/>
      <c r="AB55" s="74" t="n"/>
      <c r="AC55" s="74" t="n"/>
      <c r="AD55" s="131">
        <f t="array" ref="AD55">+_xlfn.XLOOKUP(1,(Table_Mietpos[Vertragsnummer]=CM_CT[[#This Row],[Contract Number M3]])*(Table_Mietpos[Auftragspos.]=CM_CT[[#This Row],[Rentalposition M3]]),Table_Mietpos[Gueltig_ab])</f>
        <v/>
      </c>
      <c r="AE55" s="131">
        <f t="array" ref="AE55">+_xlfn.XLOOKUP(1,(Table_Mietpos[Vertragsnummer]=CM_CT[[#This Row],[Contract Number M3]])*(Table_Mietpos[Auftragspos.]=CM_CT[[#This Row],[Rentalposition M3]]),Table_Mietpos[Gueltig_bis])</f>
        <v/>
      </c>
      <c r="AF55" s="50">
        <f t="array" ref="AF55">+_xlfn.XLOOKUP(1,(CM_CT[Contract Number Customer]=CM_CT[[#This Row],[Contract Number Customer]])*(CM_CT[Row Type]="Header"),CM_CT[Contract Lenght Initial])</f>
        <v/>
      </c>
      <c r="AG55" s="136">
        <f>+CM_CT[[#This Row],[Rental EndDate]]</f>
        <v/>
      </c>
      <c r="AH55" s="305" t="n"/>
      <c r="AI55" s="305" t="n"/>
      <c r="AJ55" s="305" t="n"/>
      <c r="AK55" s="53" t="n"/>
      <c r="AL55" s="15">
        <f t="array" ref="AL55">+_xlfn.XLOOKUP(1,(CM_CT[Contract Number Customer]=CM_CT[[#This Row],[Contract Number Customer]])*(CM_CT[Row Type]="Header"),CM_CT[Early Termination Category])</f>
        <v/>
      </c>
      <c r="AM55" s="136">
        <f t="array" ref="AM55">_xlfn.XLOOKUP(1,(CM_CT[Contract Number Customer]=$E54)*(CM_CT[Delivery Batch]=$F54)*(CM_CT[Row Type]="Batch"),CM_CT[Early Termination cut-off date1])</f>
        <v/>
      </c>
      <c r="AN55" s="136">
        <f t="array" ref="AN55">_xlfn.XLOOKUP(1,(CM_CT[Contract Number Customer]=$E54)*(CM_CT[Delivery Batch]=$F54)*(CM_CT[Row Type]="Batch"),CM_CT[Early Termination cut-off date2])</f>
        <v/>
      </c>
      <c r="AO55" s="53">
        <f t="array" ref="AO55">+_xlfn.XLOOKUP(1,(CM_CT[Contract Number Customer]=CM_CT[[#This Row],[Contract Number Customer]])*(CM_CT[Row Type]="Header"),CM_CT[Early Termination Notice Period Mths])</f>
        <v/>
      </c>
      <c r="AP55" s="53">
        <f t="array" ref="AP55">+_xlfn.XLOOKUP(1,(CM_CT[Contract Number Customer]=CM_CT[[#This Row],[Contract Number Customer]])*(CM_CT[Row Type]="Header"),CM_CT[Duly Termination Notice Period Mths])</f>
        <v/>
      </c>
      <c r="AQ55" s="54" t="n"/>
      <c r="AR55" s="54">
        <f t="array" ref="AR55">+_xlfn.XLOOKUP(1,(CM_CT[[#This Row],[Contract Number M3]]=Next_possible_notice[Contract Number M3])*(CM_CT[[#This Row],[Rentalposition M3]]=Next_possible_notice[Rentalposition M3]),Next_possible_notice[NoticeDateCalc])</f>
        <v/>
      </c>
      <c r="AS55" s="117" t="n"/>
      <c r="AT55" s="75" t="n"/>
      <c r="AU55" s="75" t="n"/>
      <c r="AV55" s="75" t="n"/>
      <c r="AW55" s="75" t="n"/>
      <c r="AX55" s="53" t="n"/>
      <c r="AY55" s="75" t="n"/>
      <c r="AZ55" s="54" t="n"/>
      <c r="BA55" s="50">
        <f t="array" ref="BA55">+_xlfn.XLOOKUP(1,(CM_CT[Contract Number Customer]=CM_CT[[#This Row],[Contract Number Customer]])*(CM_CT[Row Type]="Header"),CM_CT[Contract Lenght Early Clause &amp; Option])</f>
        <v/>
      </c>
      <c r="BB55" s="15" t="n"/>
      <c r="BC55" s="15" t="n"/>
      <c r="BD55" s="15" t="n"/>
      <c r="BE55" s="15" t="n"/>
      <c r="BF55" s="15" t="n"/>
      <c r="BG55" s="15" t="n"/>
      <c r="BH55" s="24" t="n"/>
      <c r="BI55" s="10" t="n"/>
      <c r="BJ55" s="118" t="n"/>
      <c r="BK55" s="24" t="n"/>
      <c r="BL55" s="54">
        <f>+_xlfn.XLOOKUP(CM_CT[[#This Row],[Wagon Number]],Next_possible_notice[Wagon Number],Next_possible_notice[Renewal Process StartDate])</f>
        <v/>
      </c>
      <c r="BM55" s="24" t="n"/>
      <c r="BN55" s="50">
        <f t="array" ref="BN55">+_xlfn.XLOOKUP(1,(CM_CT[Contract Number Customer]=CM_CT[[#This Row],[Contract Number Customer]])*(CM_CT[Row Type]="Header"),CM_CT[Contract Mileage])</f>
        <v/>
      </c>
      <c r="BO55" s="50" t="n"/>
      <c r="BP55" s="54" t="n"/>
      <c r="BQ55" s="54">
        <f t="array" ref="BQ55">+_xlfn.XLOOKUP(1,(CM_CT[Contract Number Customer]=CM_CT[[#This Row],[Contract Number Customer]])*(CM_CT[Row Type]="Header"),CM_CT[Currency])</f>
        <v/>
      </c>
      <c r="BR55" s="75">
        <f t="array" ref="BR55">+_xlfn.XLOOKUP(1,(CM_CT[Contract Number Customer]=CM_CT[[#This Row],[Contract Number Customer]])*(CM_CT[Row Type]="Header"),CM_CT[Lease Rate EUR])</f>
        <v/>
      </c>
      <c r="BS55" s="306" t="n"/>
      <c r="BT55" s="306" t="n"/>
      <c r="BU55" s="177" t="n"/>
      <c r="BV55" s="306" t="n"/>
      <c r="BW55" s="179">
        <f t="array" ref="BW55">+_xlfn.XLOOKUP(1,(Table_Mietpos[Vertragsnummer]=CM_CT[[#This Row],[Contract Number M3]])*(Table_Mietpos[Auftragspos.]=CM_CT[[#This Row],[Rentalposition M3]]),Table_Mietpos[Nettosatz/Typ])</f>
        <v/>
      </c>
      <c r="BX55" s="306" t="n"/>
      <c r="BY55" s="75" t="n"/>
      <c r="BZ55" s="75" t="n"/>
      <c r="CA55" s="75" t="n"/>
      <c r="CB55" s="75" t="n"/>
      <c r="CC55" s="75" t="n"/>
      <c r="CD55" s="307" t="n"/>
      <c r="CE55" s="307" t="n"/>
      <c r="CF55" s="307" t="n"/>
      <c r="CG55" s="307" t="n"/>
      <c r="CH55" s="28" t="n"/>
      <c r="CI55" s="28" t="n"/>
      <c r="CJ55" s="28" t="n"/>
      <c r="CK55" s="186" t="n"/>
      <c r="CL55" s="307" t="n"/>
      <c r="CM55" s="306" t="n"/>
      <c r="CN55" s="12" t="n"/>
      <c r="CO55" s="20" t="n"/>
      <c r="CP55" s="142" t="n"/>
      <c r="CQ55" s="142" t="n"/>
      <c r="CR55" s="142" t="n"/>
      <c r="CS55" s="20" t="n"/>
    </row>
    <row r="56">
      <c r="B56" s="11" t="n"/>
      <c r="C56" s="14" t="inlineStr">
        <is>
          <t>V700010</t>
        </is>
      </c>
      <c r="D56" s="10" t="n"/>
      <c r="E56" s="15">
        <f t="array" ref="E56">+_xlfn.XLOOKUP(1,(CM_CT[Contract Number M3]=CM_CT[[#This Row],[Contract Number M3]])*(CM_CT[Row Type]="Header"),CM_CT[Contract Number Customer])</f>
        <v/>
      </c>
      <c r="F56" s="10" t="n">
        <v>2</v>
      </c>
      <c r="G56" s="10" t="inlineStr">
        <is>
          <t>Batch</t>
        </is>
      </c>
      <c r="H56" s="10" t="n"/>
      <c r="I56" s="73" t="n"/>
      <c r="J56" s="72">
        <f t="array" ref="J56">+_xlfn.XLOOKUP(1,(CM_CT[Contract Number Customer]=CM_CT[[#This Row],[Contract Number Customer]])*(CM_CT[Row Type]="Header"),CM_CT[Customer])</f>
        <v/>
      </c>
      <c r="K56" s="51">
        <f t="array" ref="K56">+_xlfn.XLOOKUP(1,(CM_CT[Contract Number Customer]=CM_CT[[#This Row],[Contract Number Customer]])*(CM_CT[Row Type]="Header"),CM_CT[Country])</f>
        <v/>
      </c>
      <c r="L56" s="51">
        <f t="array" ref="L56">+_xlfn.XLOOKUP(1,(CM_CT[Contract Number Customer]=CM_CT[[#This Row],[Contract Number Customer]])*(CM_CT[Row Type]="Header"),CM_CT[Cluster])</f>
        <v/>
      </c>
      <c r="M56" s="15">
        <f t="array" ref="M56">+_xlfn.XLOOKUP(1,(CM_CT[Contract Number Customer]=CM_CT[[#This Row],[Contract Number Customer]])*(CM_CT[Row Type]="Header"),CM_CT[Sales Manager])</f>
        <v/>
      </c>
      <c r="N56" s="15">
        <f t="array" ref="N56">+_xlfn.XLOOKUP(1,(CM_CT[Contract Number Customer]=CM_CT[[#This Row],[Contract Number Customer]])*(CM_CT[Row Type]="Header"),CM_CT[Wagon Type])</f>
        <v/>
      </c>
      <c r="O56" s="15">
        <f>+SUMIFS(CM_CT[Wagon Quantity Initial],CM_CT[Row Type],"Wagon",CM_CT[Contract Number Customer],CM_CT[[#This Row],[Contract Number Customer]],CM_CT[Delivery Batch],CM_CT[[#This Row],[Delivery Batch]])</f>
        <v/>
      </c>
      <c r="P56" s="15" t="n"/>
      <c r="Q56" s="15" t="n"/>
      <c r="R56" s="15">
        <f>+SUMIFS(CM_CT[Wagon Quantity Newbuild],CM_CT[Row Type],"Wagon",CM_CT[Contract Number Customer],CM_CT[[#This Row],[Contract Number Customer]],CM_CT[Delivery Batch],CM_CT[[#This Row],[Delivery Batch]])</f>
        <v/>
      </c>
      <c r="S56" s="15">
        <f>+SUMIFS(CM_CT[Wagon Quantity Existing],CM_CT[Row Type],"Wagon",CM_CT[Contract Number Customer],CM_CT[[#This Row],[Contract Number Customer]],CM_CT[Delivery Batch],CM_CT[[#This Row],[Delivery Batch]])</f>
        <v/>
      </c>
      <c r="T56" s="15">
        <f>+SUMIFS(CM_CT[Wagons To Be Financed],CM_CT[Row Type],"Wagon",CM_CT[Contract Number Customer],CM_CT[[#This Row],[Contract Number Customer]],CM_CT[Delivery Batch],CM_CT[[#This Row],[Delivery Batch]])</f>
        <v/>
      </c>
      <c r="U56" s="15">
        <f>+SUMIFS(CM_CT[Wagon Quantity Actual],CM_CT[Row Type],"Wagon",CM_CT[Contract Number Customer],CM_CT[[#This Row],[Contract Number Customer]],CM_CT[Delivery Batch],CM_CT[[#This Row],[Delivery Batch]])</f>
        <v/>
      </c>
      <c r="V56" s="15">
        <f t="array" ref="V56">+_xlfn.XLOOKUP(1,(CM_CT[Contract Number Customer]=CM_CT[[#This Row],[Contract Number Customer]])*(CM_CT[Row Type]="Header"),CM_CT[Contract Type])</f>
        <v/>
      </c>
      <c r="W56" s="10" t="inlineStr">
        <is>
          <t>TEMPLATE</t>
        </is>
      </c>
      <c r="X56" s="17" t="n">
        <v>72686</v>
      </c>
      <c r="Y56" s="17" t="n">
        <v>73050</v>
      </c>
      <c r="Z56" s="10" t="inlineStr">
        <is>
          <t>TEMPLATE</t>
        </is>
      </c>
      <c r="AA56" s="10" t="n"/>
      <c r="AB56" s="17" t="n"/>
      <c r="AC56" s="17" t="n"/>
      <c r="AD56" s="130" t="n">
        <v>45280</v>
      </c>
      <c r="AE56" s="130" t="n">
        <v>46010</v>
      </c>
      <c r="AF56" s="50" t="n"/>
      <c r="AG56" s="136">
        <f>+CM_CT[[#This Row],[Rental EndDate]]</f>
        <v/>
      </c>
      <c r="AH56" s="305" t="n"/>
      <c r="AI56" s="305" t="n"/>
      <c r="AJ56" s="305" t="n"/>
      <c r="AK56" s="53" t="n"/>
      <c r="AL56" s="15">
        <f t="array" ref="AL56">+_xlfn.XLOOKUP(1,(CM_CT[Contract Number Customer]=CM_CT[[#This Row],[Contract Number Customer]])*(CM_CT[Row Type]="Header"),CM_CT[Early Termination Category])</f>
        <v/>
      </c>
      <c r="AM56" s="130" t="n">
        <v>45382</v>
      </c>
      <c r="AN56" s="130" t="n">
        <v>45565</v>
      </c>
      <c r="AO56" s="53">
        <f t="array" ref="AO56">+_xlfn.XLOOKUP(1,(CM_CT[Contract Number Customer]=CM_CT[[#This Row],[Contract Number Customer]])*(CM_CT[Row Type]="Header"),CM_CT[Early Termination Notice Period Mths])</f>
        <v/>
      </c>
      <c r="AP56" s="53">
        <f t="array" ref="AP56">+_xlfn.XLOOKUP(1,(CM_CT[Contract Number Customer]=CM_CT[[#This Row],[Contract Number Customer]])*(CM_CT[Row Type]="Header"),CM_CT[Duly Termination Notice Period Mths])</f>
        <v/>
      </c>
      <c r="AQ56" s="54" t="n"/>
      <c r="AR56" s="54" t="n"/>
      <c r="AS56" s="114">
        <f t="array" ref="AS56">+_xlfn.XLOOKUP(1,(CM_CT[Contract Number Customer]=CM_CT[[#This Row],[Contract Number Customer]])*(CM_CT[Row Type]="Header"),CM_CT[Early Termination Clause])</f>
        <v/>
      </c>
      <c r="AT56" s="75" t="n"/>
      <c r="AU56" s="75" t="n"/>
      <c r="AV56" s="75" t="n"/>
      <c r="AW56" s="75" t="n"/>
      <c r="AX56" s="53" t="n"/>
      <c r="AY56" s="75" t="n"/>
      <c r="AZ56" s="54" t="n"/>
      <c r="BA56" s="50" t="n"/>
      <c r="BB56" s="15">
        <f t="array" ref="BB56">+_xlfn.XLOOKUP(1,(CM_CT[Contract Number Customer]=CM_CT[[#This Row],[Contract Number Customer]])*(CM_CT[Row Type]="Header"),CM_CT[Customer Rank])</f>
        <v/>
      </c>
      <c r="BC56" s="15">
        <f t="array" ref="BC56">+_xlfn.XLOOKUP(1,(CM_CT[Contract Number Customer]=CM_CT[[#This Row],[Contract Number Customer]])*(CM_CT[Row Type]="Header"),CM_CT[D&amp;B Score])</f>
        <v/>
      </c>
      <c r="BD56" s="15">
        <f t="array" ref="BD56">+_xlfn.XLOOKUP(1,(CM_CT[Contract Number Customer]=CM_CT[[#This Row],[Contract Number Customer]])*(CM_CT[Row Type]="Header"),CM_CT[GTC Version])</f>
        <v/>
      </c>
      <c r="BE56" s="15">
        <f t="array" ref="BE56">+_xlfn.XLOOKUP(1,(CM_CT[Contract Number Customer]=CM_CT[[#This Row],[Contract Number Customer]])*(CM_CT[Row Type]="Header"),CM_CT[Jurisdiction])</f>
        <v/>
      </c>
      <c r="BF56" s="15">
        <f t="array" ref="BF56">+_xlfn.XLOOKUP(1,(CM_CT[Contract Number Customer]=CM_CT[[#This Row],[Contract Number Customer]])*(CM_CT[Row Type]="Header"),CM_CT[Contract Security])</f>
        <v/>
      </c>
      <c r="BG56" s="15">
        <f t="array" ref="BG56">+_xlfn.XLOOKUP(1,(CM_CT[Contract Number Customer]=CM_CT[[#This Row],[Contract Number Customer]])*(CM_CT[Row Type]="Header"),CM_CT[Contract Indexation])</f>
        <v/>
      </c>
      <c r="BH56" s="15">
        <f t="array" ref="BH56">+_xlfn.XLOOKUP(1,(CM_CT[Contract Number Customer]=CM_CT[[#This Row],[Contract Number Customer]])*(CM_CT[Row Type]="Header"),CM_CT[Call Option Lessee])</f>
        <v/>
      </c>
      <c r="BI56" s="15">
        <f t="array" ref="BI56">+_xlfn.XLOOKUP(1,(CM_CT[Contract Number Customer]=CM_CT[[#This Row],[Contract Number Customer]])*(CM_CT[Row Type]="Header"),CM_CT[Prolongation Option Mths])</f>
        <v/>
      </c>
      <c r="BJ56" s="114">
        <f t="array" ref="BJ56">+_xlfn.XLOOKUP(1,(CM_CT[Contract Number Customer]=CM_CT[[#This Row],[Contract Number Customer]])*(CM_CT[Row Type]="Header"),CM_CT[Prolongation Clause])</f>
        <v/>
      </c>
      <c r="BK56" s="15" t="n"/>
      <c r="BL56" s="54" t="n"/>
      <c r="BM56" s="15" t="n"/>
      <c r="BN56" s="50">
        <f t="array" ref="BN56">+_xlfn.XLOOKUP(1,(CM_CT[Contract Number Customer]=CM_CT[[#This Row],[Contract Number Customer]])*(CM_CT[Row Type]="Header"),CM_CT[Contract Mileage])</f>
        <v/>
      </c>
      <c r="BO56" s="143">
        <f t="array" ref="BO56">+_xlfn.XLOOKUP(1,(CM_CT[Contract Number Customer]=CM_CT[[#This Row],[Contract Number Customer]])*(CM_CT[Row Type]="Header"),CM_CT[Staggered Rental Rates])</f>
        <v/>
      </c>
      <c r="BP56" s="17" t="n">
        <v>45272</v>
      </c>
      <c r="BQ56" s="54">
        <f t="array" ref="BQ56">+_xlfn.XLOOKUP(1,(CM_CT[Contract Number Customer]=CM_CT[[#This Row],[Contract Number Customer]])*(CM_CT[Row Type]="Header"),CM_CT[Currency])</f>
        <v/>
      </c>
      <c r="BR56" s="75">
        <f t="array" ref="BR56">+_xlfn.XLOOKUP(1,(CM_CT[Contract Number Customer]=CM_CT[[#This Row],[Contract Number Customer]])*(CM_CT[Row Type]="Header"),CM_CT[Lease Rate EUR])</f>
        <v/>
      </c>
      <c r="BS56" s="306">
        <f t="array" ref="BS56">+_xlfn.XLOOKUP(1,(CM_CT[Contract Number Customer]=CM_CT[[#This Row],[Contract Number Customer]])*(CM_CT[Row Type]="Header"),CM_CT[Discount Flat EUR])</f>
        <v/>
      </c>
      <c r="BT56" s="177">
        <f t="array" ref="BT56">+_xlfn.XLOOKUP(1,(CM_CT[Contract Number Customer]=CM_CT[[#This Row],[Contract Number Customer]])*(CM_CT[Row Type]="Header"),CM_CT[Noise Bonus EUR])</f>
        <v/>
      </c>
      <c r="BU56" s="177">
        <f t="array" ref="BU56">+_xlfn.XLOOKUP(1,(CM_CT[Contract Number Customer]=CM_CT[[#This Row],[Contract Number Customer]])*(CM_CT[Row Type]="Header"),CM_CT[Technical Customer Requests EUR])</f>
        <v/>
      </c>
      <c r="BV56" s="177">
        <f t="array" ref="BV56">+_xlfn.XLOOKUP(1,(CM_CT[Contract Number Customer]=CM_CT[[#This Row],[Contract Number Customer]])*(CM_CT[Row Type]="Header"),CM_CT[Discount Calc EUR])</f>
        <v/>
      </c>
      <c r="BW56" s="177">
        <f>SUM(CM_CT[[#This Row],[Lease Rate EUR]],CM_CT[[#This Row],[Discount Flat EUR]],CM_CT[[#This Row],[Technical Customer Requests EUR]])</f>
        <v/>
      </c>
      <c r="BX56" s="177">
        <f t="array" ref="BX56">+_xlfn.XLOOKUP(1,(CM_CT[Contract Number Customer]=CM_CT[[#This Row],[Contract Number Customer]])*(CM_CT[Row Type]="Header"),CM_CT[GPS Fee EUR])</f>
        <v/>
      </c>
      <c r="BY56" s="177">
        <f t="array" ref="BY56">+_xlfn.XLOOKUP(1,(CM_CT[Contract Number Customer]=CM_CT[[#This Row],[Contract Number Customer]])*(CM_CT[Row Type]="Header"),CM_CT[Wheelset Fee EUR])</f>
        <v/>
      </c>
      <c r="BZ56" s="177">
        <f t="array" ref="BZ56">+_xlfn.XLOOKUP(1,(CM_CT[Contract Number Customer]=CM_CT[[#This Row],[Contract Number Customer]])*(CM_CT[Row Type]="Header"),CM_CT[Wheelset PAYG per km])</f>
        <v/>
      </c>
      <c r="CA56" s="177">
        <f t="array" ref="CA56">+_xlfn.XLOOKUP(1,(CM_CT[Contract Number Customer]=CM_CT[[#This Row],[Contract Number Customer]])*(CM_CT[Row Type]="Header"),CM_CT[Excess Mileage EUR per km])</f>
        <v/>
      </c>
      <c r="CB56" s="177">
        <f t="array" ref="CB56">+_xlfn.XLOOKUP(1,(CM_CT[Contract Number Customer]=CM_CT[[#This Row],[Contract Number Customer]])*(CM_CT[Row Type]="Header"),CM_CT[PP Wheelset EUR])</f>
        <v/>
      </c>
      <c r="CC56" s="177">
        <f t="array" ref="CC56">+_xlfn.XLOOKUP(1,(CM_CT[Contract Number Customer]=CM_CT[[#This Row],[Contract Number Customer]])*(CM_CT[Row Type]="Header"),CM_CT[Discount Wheelset EUR])</f>
        <v/>
      </c>
      <c r="CD56" s="177">
        <f t="array" ref="CD56">+_xlfn.XLOOKUP(1,(CM_CT[Contract Number Customer]=CM_CT[[#This Row],[Contract Number Customer]])*(CM_CT[Row Type]="Header"),CM_CT[Calc Wheelset])</f>
        <v/>
      </c>
      <c r="CE56" s="177">
        <f t="array" ref="CE56">+_xlfn.XLOOKUP(1,(CM_CT[Contract Number Customer]=CM_CT[[#This Row],[Contract Number Customer]])*(CM_CT[Row Type]="Header"),CM_CT[PP Maintenance EUR])</f>
        <v/>
      </c>
      <c r="CF56" s="177">
        <f t="array" ref="CF56">+_xlfn.XLOOKUP(1,(CM_CT[Contract Number Customer]=CM_CT[[#This Row],[Contract Number Customer]])*(CM_CT[Row Type]="Header"),CM_CT[Discount Maintenance EUR])</f>
        <v/>
      </c>
      <c r="CG56" s="177">
        <f t="array" ref="CG56">+_xlfn.XLOOKUP(1,(CM_CT[Contract Number Customer]=CM_CT[[#This Row],[Contract Number Customer]])*(CM_CT[Row Type]="Header"),CM_CT[Calc Maintenance EUR])</f>
        <v/>
      </c>
      <c r="CH56" s="99">
        <f t="array" ref="CH56">+_xlfn.XLOOKUP(1,(CM_CT[Contract Number Customer]=CM_CT[[#This Row],[Contract Number Customer]])*(CM_CT[Row Type]="Header"),CM_CT[PP Base Lease])</f>
        <v/>
      </c>
      <c r="CI56" s="99">
        <f t="array" ref="CI56">+_xlfn.XLOOKUP(1,(CM_CT[Contract Number Customer]=CM_CT[[#This Row],[Contract Number Customer]])*(CM_CT[Row Type]="Header"),CM_CT[Discount Base Lease EUR])</f>
        <v/>
      </c>
      <c r="CJ56" s="99">
        <f t="array" ref="CJ56">+_xlfn.XLOOKUP(1,(CM_CT[Contract Number Customer]=CM_CT[[#This Row],[Contract Number Customer]])*(CM_CT[Row Type]="Header"),CM_CT[Calc Bease Lease EUR])</f>
        <v/>
      </c>
      <c r="CK56" s="184">
        <f>+CM_CT[[#This Row],[Calc Base Lease Gross EUR]]/CM_CT[[#This Row],[PP Base Lease]]</f>
        <v/>
      </c>
      <c r="CL56" s="177">
        <f t="array" ref="CL56">+_xlfn.XLOOKUP(1,(CM_CT[Contract Number Customer]=CM_CT[[#This Row],[Contract Number Customer]])*(CM_CT[Row Type]="Header"),CM_CT[Calc Withholding Tax EUR])</f>
        <v/>
      </c>
      <c r="CM56" s="304">
        <f>+CM_CT[[#This Row],[Lease Payment EUR]]-CM_CT[[#This Row],[GPS Fee EUR]]-CM_CT[[#This Row],[Calc Wheelset]]-CM_CT[[#This Row],[Calc Withholding Tax EUR]]-CM_CT[[#This Row],[Calc Maintenance EUR]]-CM_CT[[#This Row],[Discount Base Lease EUR]]</f>
        <v/>
      </c>
      <c r="CN56" s="51">
        <f t="array" ref="CN56">+_xlfn.XLOOKUP(1,(CM_CT[Contract Number Customer]=CM_CT[[#This Row],[Contract Number Customer]])*(CM_CT[Row Type]="Header"),CM_CT[Calc Base Lease Gross Initial (Freeze)])</f>
        <v/>
      </c>
      <c r="CO56" s="50">
        <f>+CM_CT[[#This Row],[Contract Mileage]]*CM_CT[[#This Row],[Wagon Quantity Initial]]</f>
        <v/>
      </c>
      <c r="CP56" s="144">
        <f>+CM_CT[[#This Row],[GreenLoan Plan Kilometers of rail p.a.]]*0%</f>
        <v/>
      </c>
      <c r="CQ56" s="144">
        <f t="array" ref="CQ56">+_xlfn.XLOOKUP(1,(CM_CT[Contract Number Customer]=CM_CT[[#This Row],[Contract Number Customer]])*(CM_CT[Row Type]="Header"),CM_CT[ESG Customer CodeOfConduct])</f>
        <v/>
      </c>
      <c r="CR56" s="144">
        <f t="array" ref="CR56">+_xlfn.XLOOKUP(1,(CM_CT[Contract Number Customer]=CM_CT[[#This Row],[Contract Number Customer]])*(CM_CT[Row Type]="Header"),CM_CT[Concentration Limit])</f>
        <v/>
      </c>
      <c r="CS56" s="50">
        <f>+CM_CT[[#This Row],[Lease Payment EUR]]*CM_CT[[#This Row],[Wagon Quantity Initial]]*364</f>
        <v/>
      </c>
    </row>
    <row r="57">
      <c r="B57" s="11" t="n"/>
      <c r="C57" s="14" t="inlineStr">
        <is>
          <t>V700010</t>
        </is>
      </c>
      <c r="D57" s="10" t="n"/>
      <c r="E57" s="15">
        <f t="array" ref="E57">+_xlfn.XLOOKUP(1,(CM_CT[Contract Number M3]=CM_CT[[#This Row],[Contract Number M3]])*(CM_CT[Row Type]="Header"),CM_CT[Contract Number Customer])</f>
        <v/>
      </c>
      <c r="F57" s="10" t="n">
        <v>2</v>
      </c>
      <c r="G57" s="10" t="inlineStr">
        <is>
          <t>Wagon</t>
        </is>
      </c>
      <c r="H57" s="10" t="n">
        <v>1</v>
      </c>
      <c r="I57" s="73">
        <f t="array" ref="I57">+_xlfn.XLOOKUP(1,(Table_Mietpos[Vertragsnummer]=CM[[#This Row],[Contract Number M3]])*(Table_Mietpos[Auftragspos.]=CM[[#This Row],[Rentalposition M3]]),Table_Mietpos[ChNr])</f>
        <v/>
      </c>
      <c r="J57" s="72">
        <f t="array" ref="J57">+_xlfn.XLOOKUP(1,(CM_CT[Contract Number Customer]=CM_CT[[#This Row],[Contract Number Customer]])*(CM_CT[Row Type]="Header"),CM_CT[Customer])</f>
        <v/>
      </c>
      <c r="K57" s="51" t="n"/>
      <c r="L57" s="51" t="n"/>
      <c r="M57" s="15">
        <f t="array" ref="M57">+_xlfn.XLOOKUP(1,(CM_CT[Contract Number Customer]=CM_CT[[#This Row],[Contract Number Customer]])*(CM_CT[Row Type]="Header"),CM_CT[Sales Manager])</f>
        <v/>
      </c>
      <c r="N57" s="15">
        <f t="array" ref="N57">+_xlfn.XLOOKUP(1,(CM_CT[Contract Number Customer]=CM_CT[[#This Row],[Contract Number Customer]])*(CM_CT[Row Type]="Header"),CM_CT[Wagon Type])</f>
        <v/>
      </c>
      <c r="O57" s="10" t="n">
        <v>1</v>
      </c>
      <c r="P57" s="10" t="n"/>
      <c r="Q57" s="10" t="n"/>
      <c r="R57" s="10" t="n">
        <v>1</v>
      </c>
      <c r="S57" s="10" t="n"/>
      <c r="T57" s="10" t="n">
        <v>1</v>
      </c>
      <c r="U57" s="15">
        <f>+IF(CM_CT[[#This Row],[Contract Status]]&lt;&gt;"ended",1,0)</f>
        <v/>
      </c>
      <c r="V57" s="15" t="n"/>
      <c r="W57" s="15">
        <f t="array" ref="W57">_xlfn.XLOOKUP(1,(CM_CT[Contract Number Customer]=$E56)*(CM_CT[Delivery Batch]=$F56)*(CM_CT[Row Type]="Batch"),CM_CT[Contract Flex])</f>
        <v/>
      </c>
      <c r="X57" s="54">
        <f t="array" ref="X57">_xlfn.XLOOKUP(1,(CM_CT[Contract Number Customer]=$E56)*(CM_CT[Delivery Batch]=$F56)*(CM_CT[Row Type]="Batch"),CM_CT[Flex StartDate])</f>
        <v/>
      </c>
      <c r="Y57" s="54">
        <f t="array" ref="Y57">_xlfn.XLOOKUP(1,(CM_CT[Contract Number Customer]=$E56)*(CM_CT[Delivery Batch]=$F56)*(CM_CT[Row Type]="Batch"),CM_CT[Flex EndDate])</f>
        <v/>
      </c>
      <c r="Z57" s="15">
        <f t="array" ref="Z57">_xlfn.XLOOKUP(1,(CM_CT[Contract Number Customer]=$E56)*(CM_CT[Delivery Batch]=$F56)*(CM_CT[Row Type]="Batch"),CM_CT[Contract Status])</f>
        <v/>
      </c>
      <c r="AA57" s="15" t="n"/>
      <c r="AB57" s="74" t="n"/>
      <c r="AC57" s="74" t="n"/>
      <c r="AD57" s="131">
        <f t="array" ref="AD57">+_xlfn.XLOOKUP(1,(Table_Mietpos[Vertragsnummer]=CM_CT[[#This Row],[Contract Number M3]])*(Table_Mietpos[Auftragspos.]=CM_CT[[#This Row],[Rentalposition M3]]),Table_Mietpos[Gueltig_ab])</f>
        <v/>
      </c>
      <c r="AE57" s="131">
        <f t="array" ref="AE57">+_xlfn.XLOOKUP(1,(Table_Mietpos[Vertragsnummer]=CM_CT[[#This Row],[Contract Number M3]])*(Table_Mietpos[Auftragspos.]=CM_CT[[#This Row],[Rentalposition M3]]),Table_Mietpos[Gueltig_bis])</f>
        <v/>
      </c>
      <c r="AF57" s="50">
        <f t="array" ref="AF57">+_xlfn.XLOOKUP(1,(CM_CT[Contract Number Customer]=CM_CT[[#This Row],[Contract Number Customer]])*(CM_CT[Row Type]="Header"),CM_CT[Contract Lenght Initial])</f>
        <v/>
      </c>
      <c r="AG57" s="136">
        <f>+CM_CT[[#This Row],[Rental EndDate]]</f>
        <v/>
      </c>
      <c r="AH57" s="305" t="n"/>
      <c r="AI57" s="305" t="n"/>
      <c r="AJ57" s="305" t="n"/>
      <c r="AK57" s="53" t="n"/>
      <c r="AL57" s="15">
        <f t="array" ref="AL57">+_xlfn.XLOOKUP(1,(CM_CT[Contract Number Customer]=CM_CT[[#This Row],[Contract Number Customer]])*(CM_CT[Row Type]="Header"),CM_CT[Early Termination Category])</f>
        <v/>
      </c>
      <c r="AM57" s="136">
        <f t="array" ref="AM57">_xlfn.XLOOKUP(1,(CM_CT[Contract Number Customer]=$E56)*(CM_CT[Delivery Batch]=$F56)*(CM_CT[Row Type]="Batch"),CM_CT[Early Termination cut-off date1])</f>
        <v/>
      </c>
      <c r="AN57" s="136">
        <f t="array" ref="AN57">_xlfn.XLOOKUP(1,(CM_CT[Contract Number Customer]=$E56)*(CM_CT[Delivery Batch]=$F56)*(CM_CT[Row Type]="Batch"),CM_CT[Early Termination cut-off date2])</f>
        <v/>
      </c>
      <c r="AO57" s="53">
        <f t="array" ref="AO57">+_xlfn.XLOOKUP(1,(CM_CT[Contract Number Customer]=CM_CT[[#This Row],[Contract Number Customer]])*(CM_CT[Row Type]="Header"),CM_CT[Early Termination Notice Period Mths])</f>
        <v/>
      </c>
      <c r="AP57" s="53">
        <f t="array" ref="AP57">+_xlfn.XLOOKUP(1,(CM_CT[Contract Number Customer]=CM_CT[[#This Row],[Contract Number Customer]])*(CM_CT[Row Type]="Header"),CM_CT[Duly Termination Notice Period Mths])</f>
        <v/>
      </c>
      <c r="AQ57" s="54" t="n"/>
      <c r="AR57" s="54">
        <f t="array" ref="AR57">+_xlfn.XLOOKUP(1,(CM_CT[[#This Row],[Contract Number M3]]=Next_possible_notice[Contract Number M3])*(CM_CT[[#This Row],[Rentalposition M3]]=Next_possible_notice[Rentalposition M3]),Next_possible_notice[NoticeDateCalc])</f>
        <v/>
      </c>
      <c r="AS57" s="117" t="n"/>
      <c r="AT57" s="75" t="n"/>
      <c r="AU57" s="75" t="n"/>
      <c r="AV57" s="75" t="n"/>
      <c r="AW57" s="75" t="n"/>
      <c r="AX57" s="53" t="n"/>
      <c r="AY57" s="75" t="n"/>
      <c r="AZ57" s="54" t="n"/>
      <c r="BA57" s="50">
        <f t="array" ref="BA57">+_xlfn.XLOOKUP(1,(CM_CT[Contract Number Customer]=CM_CT[[#This Row],[Contract Number Customer]])*(CM_CT[Row Type]="Header"),CM_CT[Contract Lenght Early Clause &amp; Option])</f>
        <v/>
      </c>
      <c r="BB57" s="15" t="n"/>
      <c r="BC57" s="15" t="n"/>
      <c r="BD57" s="15" t="n"/>
      <c r="BE57" s="15" t="n"/>
      <c r="BF57" s="15" t="n"/>
      <c r="BG57" s="15" t="n"/>
      <c r="BH57" s="24" t="n"/>
      <c r="BI57" s="10" t="n"/>
      <c r="BJ57" s="118" t="n"/>
      <c r="BK57" s="24" t="n"/>
      <c r="BL57" s="54">
        <f>+_xlfn.XLOOKUP(CM_CT[[#This Row],[Wagon Number]],Next_possible_notice[Wagon Number],Next_possible_notice[Renewal Process StartDate])</f>
        <v/>
      </c>
      <c r="BM57" s="24" t="n"/>
      <c r="BN57" s="50">
        <f t="array" ref="BN57">+_xlfn.XLOOKUP(1,(CM_CT[Contract Number Customer]=CM_CT[[#This Row],[Contract Number Customer]])*(CM_CT[Row Type]="Header"),CM_CT[Contract Mileage])</f>
        <v/>
      </c>
      <c r="BO57" s="50" t="n"/>
      <c r="BP57" s="54" t="n"/>
      <c r="BQ57" s="54">
        <f t="array" ref="BQ57">+_xlfn.XLOOKUP(1,(CM_CT[Contract Number Customer]=CM_CT[[#This Row],[Contract Number Customer]])*(CM_CT[Row Type]="Header"),CM_CT[Currency])</f>
        <v/>
      </c>
      <c r="BR57" s="75">
        <f t="array" ref="BR57">+_xlfn.XLOOKUP(1,(CM_CT[Contract Number Customer]=CM_CT[[#This Row],[Contract Number Customer]])*(CM_CT[Row Type]="Header"),CM_CT[Lease Rate EUR])</f>
        <v/>
      </c>
      <c r="BS57" s="306" t="n"/>
      <c r="BT57" s="306" t="n"/>
      <c r="BU57" s="177" t="n"/>
      <c r="BV57" s="306" t="n"/>
      <c r="BW57" s="179">
        <f t="array" ref="BW57">+_xlfn.XLOOKUP(1,(Table_Mietpos[Vertragsnummer]=CM_CT[[#This Row],[Contract Number M3]])*(Table_Mietpos[Auftragspos.]=CM_CT[[#This Row],[Rentalposition M3]]),Table_Mietpos[Nettosatz/Typ])</f>
        <v/>
      </c>
      <c r="BX57" s="306" t="n"/>
      <c r="BY57" s="75" t="n"/>
      <c r="BZ57" s="75" t="n"/>
      <c r="CA57" s="75" t="n"/>
      <c r="CB57" s="75" t="n"/>
      <c r="CC57" s="75" t="n"/>
      <c r="CD57" s="307" t="n"/>
      <c r="CE57" s="307" t="n"/>
      <c r="CF57" s="307" t="n"/>
      <c r="CG57" s="307" t="n"/>
      <c r="CH57" s="28" t="n"/>
      <c r="CI57" s="28" t="n"/>
      <c r="CJ57" s="28" t="n"/>
      <c r="CK57" s="186" t="n"/>
      <c r="CL57" s="307" t="n"/>
      <c r="CM57" s="306" t="n"/>
      <c r="CN57" s="12" t="n"/>
      <c r="CO57" s="20" t="n"/>
      <c r="CP57" s="142" t="n"/>
      <c r="CQ57" s="142" t="n"/>
      <c r="CR57" s="142" t="n"/>
      <c r="CS57" s="20" t="n"/>
    </row>
    <row r="58">
      <c r="B58" s="11" t="n"/>
      <c r="C58" s="14" t="inlineStr">
        <is>
          <t>V700010</t>
        </is>
      </c>
      <c r="D58" s="10" t="n"/>
      <c r="E58" s="15">
        <f t="array" ref="E58">+_xlfn.XLOOKUP(1,(CM_CT[Contract Number M3]=CM_CT[[#This Row],[Contract Number M3]])*(CM_CT[Row Type]="Header"),CM_CT[Contract Number Customer])</f>
        <v/>
      </c>
      <c r="F58" s="10" t="n">
        <v>2</v>
      </c>
      <c r="G58" s="10" t="inlineStr">
        <is>
          <t>Wagon</t>
        </is>
      </c>
      <c r="H58" s="10" t="n">
        <v>2</v>
      </c>
      <c r="I58" s="73">
        <f t="array" ref="I58">+_xlfn.XLOOKUP(1,(Table_Mietpos[Vertragsnummer]=CM[[#This Row],[Contract Number M3]])*(Table_Mietpos[Auftragspos.]=CM[[#This Row],[Rentalposition M3]]),Table_Mietpos[ChNr])</f>
        <v/>
      </c>
      <c r="J58" s="72">
        <f t="array" ref="J58">+_xlfn.XLOOKUP(1,(CM_CT[Contract Number Customer]=CM_CT[[#This Row],[Contract Number Customer]])*(CM_CT[Row Type]="Header"),CM_CT[Customer])</f>
        <v/>
      </c>
      <c r="K58" s="51" t="n"/>
      <c r="L58" s="51" t="n"/>
      <c r="M58" s="15">
        <f t="array" ref="M58">+_xlfn.XLOOKUP(1,(CM_CT[Contract Number Customer]=CM_CT[[#This Row],[Contract Number Customer]])*(CM_CT[Row Type]="Header"),CM_CT[Sales Manager])</f>
        <v/>
      </c>
      <c r="N58" s="15">
        <f t="array" ref="N58">+_xlfn.XLOOKUP(1,(CM_CT[Contract Number Customer]=CM_CT[[#This Row],[Contract Number Customer]])*(CM_CT[Row Type]="Header"),CM_CT[Wagon Type])</f>
        <v/>
      </c>
      <c r="O58" s="10" t="n">
        <v>1</v>
      </c>
      <c r="P58" s="10" t="n"/>
      <c r="Q58" s="10" t="n"/>
      <c r="R58" s="10" t="n">
        <v>1</v>
      </c>
      <c r="S58" s="10" t="n"/>
      <c r="T58" s="10" t="n">
        <v>1</v>
      </c>
      <c r="U58" s="15">
        <f>+IF(CM_CT[[#This Row],[Contract Status]]&lt;&gt;"ended",1,0)</f>
        <v/>
      </c>
      <c r="V58" s="15" t="n"/>
      <c r="W58" s="15">
        <f t="array" ref="W58">_xlfn.XLOOKUP(1,(CM_CT[Contract Number Customer]=$E57)*(CM_CT[Delivery Batch]=$F57)*(CM_CT[Row Type]="Batch"),CM_CT[Contract Flex])</f>
        <v/>
      </c>
      <c r="X58" s="54">
        <f t="array" ref="X58">_xlfn.XLOOKUP(1,(CM_CT[Contract Number Customer]=$E57)*(CM_CT[Delivery Batch]=$F57)*(CM_CT[Row Type]="Batch"),CM_CT[Flex StartDate])</f>
        <v/>
      </c>
      <c r="Y58" s="54">
        <f t="array" ref="Y58">_xlfn.XLOOKUP(1,(CM_CT[Contract Number Customer]=$E57)*(CM_CT[Delivery Batch]=$F57)*(CM_CT[Row Type]="Batch"),CM_CT[Flex EndDate])</f>
        <v/>
      </c>
      <c r="Z58" s="15">
        <f t="array" ref="Z58">_xlfn.XLOOKUP(1,(CM_CT[Contract Number Customer]=$E57)*(CM_CT[Delivery Batch]=$F57)*(CM_CT[Row Type]="Batch"),CM_CT[Contract Status])</f>
        <v/>
      </c>
      <c r="AA58" s="15" t="n"/>
      <c r="AB58" s="74" t="n"/>
      <c r="AC58" s="74" t="n"/>
      <c r="AD58" s="131">
        <f t="array" ref="AD58">+_xlfn.XLOOKUP(1,(Table_Mietpos[Vertragsnummer]=CM_CT[[#This Row],[Contract Number M3]])*(Table_Mietpos[Auftragspos.]=CM_CT[[#This Row],[Rentalposition M3]]),Table_Mietpos[Gueltig_ab])</f>
        <v/>
      </c>
      <c r="AE58" s="131">
        <f t="array" ref="AE58">+_xlfn.XLOOKUP(1,(Table_Mietpos[Vertragsnummer]=CM_CT[[#This Row],[Contract Number M3]])*(Table_Mietpos[Auftragspos.]=CM_CT[[#This Row],[Rentalposition M3]]),Table_Mietpos[Gueltig_bis])</f>
        <v/>
      </c>
      <c r="AF58" s="50">
        <f t="array" ref="AF58">+_xlfn.XLOOKUP(1,(CM_CT[Contract Number Customer]=CM_CT[[#This Row],[Contract Number Customer]])*(CM_CT[Row Type]="Header"),CM_CT[Contract Lenght Initial])</f>
        <v/>
      </c>
      <c r="AG58" s="136">
        <f>+CM_CT[[#This Row],[Rental EndDate]]</f>
        <v/>
      </c>
      <c r="AH58" s="305" t="n"/>
      <c r="AI58" s="305" t="n"/>
      <c r="AJ58" s="305" t="n"/>
      <c r="AK58" s="53" t="n"/>
      <c r="AL58" s="15">
        <f t="array" ref="AL58">+_xlfn.XLOOKUP(1,(CM_CT[Contract Number Customer]=CM_CT[[#This Row],[Contract Number Customer]])*(CM_CT[Row Type]="Header"),CM_CT[Early Termination Category])</f>
        <v/>
      </c>
      <c r="AM58" s="136">
        <f t="array" ref="AM58">_xlfn.XLOOKUP(1,(CM_CT[Contract Number Customer]=$E57)*(CM_CT[Delivery Batch]=$F57)*(CM_CT[Row Type]="Batch"),CM_CT[Early Termination cut-off date1])</f>
        <v/>
      </c>
      <c r="AN58" s="136">
        <f t="array" ref="AN58">_xlfn.XLOOKUP(1,(CM_CT[Contract Number Customer]=$E57)*(CM_CT[Delivery Batch]=$F57)*(CM_CT[Row Type]="Batch"),CM_CT[Early Termination cut-off date2])</f>
        <v/>
      </c>
      <c r="AO58" s="53">
        <f t="array" ref="AO58">+_xlfn.XLOOKUP(1,(CM_CT[Contract Number Customer]=CM_CT[[#This Row],[Contract Number Customer]])*(CM_CT[Row Type]="Header"),CM_CT[Early Termination Notice Period Mths])</f>
        <v/>
      </c>
      <c r="AP58" s="53">
        <f t="array" ref="AP58">+_xlfn.XLOOKUP(1,(CM_CT[Contract Number Customer]=CM_CT[[#This Row],[Contract Number Customer]])*(CM_CT[Row Type]="Header"),CM_CT[Duly Termination Notice Period Mths])</f>
        <v/>
      </c>
      <c r="AQ58" s="54" t="n"/>
      <c r="AR58" s="54">
        <f t="array" ref="AR58">+_xlfn.XLOOKUP(1,(CM_CT[[#This Row],[Contract Number M3]]=Next_possible_notice[Contract Number M3])*(CM_CT[[#This Row],[Rentalposition M3]]=Next_possible_notice[Rentalposition M3]),Next_possible_notice[NoticeDateCalc])</f>
        <v/>
      </c>
      <c r="AS58" s="117" t="n"/>
      <c r="AT58" s="75" t="n"/>
      <c r="AU58" s="75" t="n"/>
      <c r="AV58" s="75" t="n"/>
      <c r="AW58" s="75" t="n"/>
      <c r="AX58" s="53" t="n"/>
      <c r="AY58" s="75" t="n"/>
      <c r="AZ58" s="54" t="n"/>
      <c r="BA58" s="50">
        <f t="array" ref="BA58">+_xlfn.XLOOKUP(1,(CM_CT[Contract Number Customer]=CM_CT[[#This Row],[Contract Number Customer]])*(CM_CT[Row Type]="Header"),CM_CT[Contract Lenght Early Clause &amp; Option])</f>
        <v/>
      </c>
      <c r="BB58" s="15" t="n"/>
      <c r="BC58" s="15" t="n"/>
      <c r="BD58" s="15" t="n"/>
      <c r="BE58" s="15" t="n"/>
      <c r="BF58" s="15" t="n"/>
      <c r="BG58" s="15" t="n"/>
      <c r="BH58" s="24" t="n"/>
      <c r="BI58" s="10" t="n"/>
      <c r="BJ58" s="118" t="n"/>
      <c r="BK58" s="24" t="n"/>
      <c r="BL58" s="54">
        <f>+_xlfn.XLOOKUP(CM_CT[[#This Row],[Wagon Number]],Next_possible_notice[Wagon Number],Next_possible_notice[Renewal Process StartDate])</f>
        <v/>
      </c>
      <c r="BM58" s="24" t="n"/>
      <c r="BN58" s="50">
        <f t="array" ref="BN58">+_xlfn.XLOOKUP(1,(CM_CT[Contract Number Customer]=CM_CT[[#This Row],[Contract Number Customer]])*(CM_CT[Row Type]="Header"),CM_CT[Contract Mileage])</f>
        <v/>
      </c>
      <c r="BO58" s="50" t="n"/>
      <c r="BP58" s="54" t="n"/>
      <c r="BQ58" s="54">
        <f t="array" ref="BQ58">+_xlfn.XLOOKUP(1,(CM_CT[Contract Number Customer]=CM_CT[[#This Row],[Contract Number Customer]])*(CM_CT[Row Type]="Header"),CM_CT[Currency])</f>
        <v/>
      </c>
      <c r="BR58" s="75">
        <f t="array" ref="BR58">+_xlfn.XLOOKUP(1,(CM_CT[Contract Number Customer]=CM_CT[[#This Row],[Contract Number Customer]])*(CM_CT[Row Type]="Header"),CM_CT[Lease Rate EUR])</f>
        <v/>
      </c>
      <c r="BS58" s="306" t="n"/>
      <c r="BT58" s="306" t="n"/>
      <c r="BU58" s="177" t="n"/>
      <c r="BV58" s="306" t="n"/>
      <c r="BW58" s="179">
        <f t="array" ref="BW58">+_xlfn.XLOOKUP(1,(Table_Mietpos[Vertragsnummer]=CM_CT[[#This Row],[Contract Number M3]])*(Table_Mietpos[Auftragspos.]=CM_CT[[#This Row],[Rentalposition M3]]),Table_Mietpos[Nettosatz/Typ])</f>
        <v/>
      </c>
      <c r="BX58" s="306" t="n"/>
      <c r="BY58" s="75" t="n"/>
      <c r="BZ58" s="75" t="n"/>
      <c r="CA58" s="75" t="n"/>
      <c r="CB58" s="75" t="n"/>
      <c r="CC58" s="75" t="n"/>
      <c r="CD58" s="307" t="n"/>
      <c r="CE58" s="307" t="n"/>
      <c r="CF58" s="307" t="n"/>
      <c r="CG58" s="307" t="n"/>
      <c r="CH58" s="28" t="n"/>
      <c r="CI58" s="28" t="n"/>
      <c r="CJ58" s="28" t="n"/>
      <c r="CK58" s="186" t="n"/>
      <c r="CL58" s="307" t="n"/>
      <c r="CM58" s="306" t="n"/>
      <c r="CN58" s="12" t="n"/>
      <c r="CO58" s="20" t="n"/>
      <c r="CP58" s="142" t="n"/>
      <c r="CQ58" s="142" t="n"/>
      <c r="CR58" s="142" t="n"/>
      <c r="CS58" s="20" t="n"/>
    </row>
    <row r="59">
      <c r="B59" s="11" t="n"/>
      <c r="C59" s="14" t="inlineStr">
        <is>
          <t>V700010</t>
        </is>
      </c>
      <c r="D59" s="10" t="n"/>
      <c r="E59" s="15">
        <f t="array" ref="E59">+_xlfn.XLOOKUP(1,(CM_CT[Contract Number M3]=CM_CT[[#This Row],[Contract Number M3]])*(CM_CT[Row Type]="Header"),CM_CT[Contract Number Customer])</f>
        <v/>
      </c>
      <c r="F59" s="10" t="n">
        <v>2</v>
      </c>
      <c r="G59" s="10" t="inlineStr">
        <is>
          <t>Wagon</t>
        </is>
      </c>
      <c r="H59" s="10" t="n">
        <v>3</v>
      </c>
      <c r="I59" s="73">
        <f t="array" ref="I59">+_xlfn.XLOOKUP(1,(Table_Mietpos[Vertragsnummer]=CM[[#This Row],[Contract Number M3]])*(Table_Mietpos[Auftragspos.]=CM[[#This Row],[Rentalposition M3]]),Table_Mietpos[ChNr])</f>
        <v/>
      </c>
      <c r="J59" s="72">
        <f t="array" ref="J59">+_xlfn.XLOOKUP(1,(CM_CT[Contract Number Customer]=CM_CT[[#This Row],[Contract Number Customer]])*(CM_CT[Row Type]="Header"),CM_CT[Customer])</f>
        <v/>
      </c>
      <c r="K59" s="51" t="n"/>
      <c r="L59" s="51" t="n"/>
      <c r="M59" s="15">
        <f t="array" ref="M59">+_xlfn.XLOOKUP(1,(CM_CT[Contract Number Customer]=CM_CT[[#This Row],[Contract Number Customer]])*(CM_CT[Row Type]="Header"),CM_CT[Sales Manager])</f>
        <v/>
      </c>
      <c r="N59" s="15">
        <f t="array" ref="N59">+_xlfn.XLOOKUP(1,(CM_CT[Contract Number Customer]=CM_CT[[#This Row],[Contract Number Customer]])*(CM_CT[Row Type]="Header"),CM_CT[Wagon Type])</f>
        <v/>
      </c>
      <c r="O59" s="10" t="n">
        <v>1</v>
      </c>
      <c r="P59" s="10" t="n"/>
      <c r="Q59" s="10" t="n"/>
      <c r="R59" s="10" t="n">
        <v>1</v>
      </c>
      <c r="S59" s="10" t="n"/>
      <c r="T59" s="10" t="n">
        <v>1</v>
      </c>
      <c r="U59" s="15">
        <f>+IF(CM_CT[[#This Row],[Contract Status]]&lt;&gt;"ended",1,0)</f>
        <v/>
      </c>
      <c r="V59" s="15" t="n"/>
      <c r="W59" s="15">
        <f t="array" ref="W59">_xlfn.XLOOKUP(1,(CM_CT[Contract Number Customer]=$E58)*(CM_CT[Delivery Batch]=$F58)*(CM_CT[Row Type]="Batch"),CM_CT[Contract Flex])</f>
        <v/>
      </c>
      <c r="X59" s="54">
        <f t="array" ref="X59">_xlfn.XLOOKUP(1,(CM_CT[Contract Number Customer]=$E58)*(CM_CT[Delivery Batch]=$F58)*(CM_CT[Row Type]="Batch"),CM_CT[Flex StartDate])</f>
        <v/>
      </c>
      <c r="Y59" s="54">
        <f t="array" ref="Y59">_xlfn.XLOOKUP(1,(CM_CT[Contract Number Customer]=$E58)*(CM_CT[Delivery Batch]=$F58)*(CM_CT[Row Type]="Batch"),CM_CT[Flex EndDate])</f>
        <v/>
      </c>
      <c r="Z59" s="15">
        <f t="array" ref="Z59">_xlfn.XLOOKUP(1,(CM_CT[Contract Number Customer]=$E58)*(CM_CT[Delivery Batch]=$F58)*(CM_CT[Row Type]="Batch"),CM_CT[Contract Status])</f>
        <v/>
      </c>
      <c r="AA59" s="15" t="n"/>
      <c r="AB59" s="74" t="n"/>
      <c r="AC59" s="74" t="n"/>
      <c r="AD59" s="131">
        <f t="array" ref="AD59">+_xlfn.XLOOKUP(1,(Table_Mietpos[Vertragsnummer]=CM_CT[[#This Row],[Contract Number M3]])*(Table_Mietpos[Auftragspos.]=CM_CT[[#This Row],[Rentalposition M3]]),Table_Mietpos[Gueltig_ab])</f>
        <v/>
      </c>
      <c r="AE59" s="131">
        <f t="array" ref="AE59">+_xlfn.XLOOKUP(1,(Table_Mietpos[Vertragsnummer]=CM_CT[[#This Row],[Contract Number M3]])*(Table_Mietpos[Auftragspos.]=CM_CT[[#This Row],[Rentalposition M3]]),Table_Mietpos[Gueltig_bis])</f>
        <v/>
      </c>
      <c r="AF59" s="50">
        <f t="array" ref="AF59">+_xlfn.XLOOKUP(1,(CM_CT[Contract Number Customer]=CM_CT[[#This Row],[Contract Number Customer]])*(CM_CT[Row Type]="Header"),CM_CT[Contract Lenght Initial])</f>
        <v/>
      </c>
      <c r="AG59" s="136">
        <f>+CM_CT[[#This Row],[Rental EndDate]]</f>
        <v/>
      </c>
      <c r="AH59" s="305" t="n"/>
      <c r="AI59" s="305" t="n"/>
      <c r="AJ59" s="305" t="n"/>
      <c r="AK59" s="53" t="n"/>
      <c r="AL59" s="15">
        <f t="array" ref="AL59">+_xlfn.XLOOKUP(1,(CM_CT[Contract Number Customer]=CM_CT[[#This Row],[Contract Number Customer]])*(CM_CT[Row Type]="Header"),CM_CT[Early Termination Category])</f>
        <v/>
      </c>
      <c r="AM59" s="136">
        <f t="array" ref="AM59">_xlfn.XLOOKUP(1,(CM_CT[Contract Number Customer]=$E58)*(CM_CT[Delivery Batch]=$F58)*(CM_CT[Row Type]="Batch"),CM_CT[Early Termination cut-off date1])</f>
        <v/>
      </c>
      <c r="AN59" s="136">
        <f t="array" ref="AN59">_xlfn.XLOOKUP(1,(CM_CT[Contract Number Customer]=$E58)*(CM_CT[Delivery Batch]=$F58)*(CM_CT[Row Type]="Batch"),CM_CT[Early Termination cut-off date2])</f>
        <v/>
      </c>
      <c r="AO59" s="53">
        <f t="array" ref="AO59">+_xlfn.XLOOKUP(1,(CM_CT[Contract Number Customer]=CM_CT[[#This Row],[Contract Number Customer]])*(CM_CT[Row Type]="Header"),CM_CT[Early Termination Notice Period Mths])</f>
        <v/>
      </c>
      <c r="AP59" s="53">
        <f t="array" ref="AP59">+_xlfn.XLOOKUP(1,(CM_CT[Contract Number Customer]=CM_CT[[#This Row],[Contract Number Customer]])*(CM_CT[Row Type]="Header"),CM_CT[Duly Termination Notice Period Mths])</f>
        <v/>
      </c>
      <c r="AQ59" s="54" t="n"/>
      <c r="AR59" s="54">
        <f t="array" ref="AR59">+_xlfn.XLOOKUP(1,(CM_CT[[#This Row],[Contract Number M3]]=Next_possible_notice[Contract Number M3])*(CM_CT[[#This Row],[Rentalposition M3]]=Next_possible_notice[Rentalposition M3]),Next_possible_notice[NoticeDateCalc])</f>
        <v/>
      </c>
      <c r="AS59" s="117" t="n"/>
      <c r="AT59" s="75" t="n"/>
      <c r="AU59" s="75" t="n"/>
      <c r="AV59" s="75" t="n"/>
      <c r="AW59" s="75" t="n"/>
      <c r="AX59" s="53" t="n"/>
      <c r="AY59" s="75" t="n"/>
      <c r="AZ59" s="54" t="n"/>
      <c r="BA59" s="50">
        <f t="array" ref="BA59">+_xlfn.XLOOKUP(1,(CM_CT[Contract Number Customer]=CM_CT[[#This Row],[Contract Number Customer]])*(CM_CT[Row Type]="Header"),CM_CT[Contract Lenght Early Clause &amp; Option])</f>
        <v/>
      </c>
      <c r="BB59" s="15" t="n"/>
      <c r="BC59" s="15" t="n"/>
      <c r="BD59" s="15" t="n"/>
      <c r="BE59" s="15" t="n"/>
      <c r="BF59" s="15" t="n"/>
      <c r="BG59" s="15" t="n"/>
      <c r="BH59" s="24" t="n"/>
      <c r="BI59" s="10" t="n"/>
      <c r="BJ59" s="118" t="n"/>
      <c r="BK59" s="24" t="n"/>
      <c r="BL59" s="54">
        <f>+_xlfn.XLOOKUP(CM_CT[[#This Row],[Wagon Number]],Next_possible_notice[Wagon Number],Next_possible_notice[Renewal Process StartDate])</f>
        <v/>
      </c>
      <c r="BM59" s="24" t="n"/>
      <c r="BN59" s="50">
        <f t="array" ref="BN59">+_xlfn.XLOOKUP(1,(CM_CT[Contract Number Customer]=CM_CT[[#This Row],[Contract Number Customer]])*(CM_CT[Row Type]="Header"),CM_CT[Contract Mileage])</f>
        <v/>
      </c>
      <c r="BO59" s="50" t="n"/>
      <c r="BP59" s="54" t="n"/>
      <c r="BQ59" s="54">
        <f t="array" ref="BQ59">+_xlfn.XLOOKUP(1,(CM_CT[Contract Number Customer]=CM_CT[[#This Row],[Contract Number Customer]])*(CM_CT[Row Type]="Header"),CM_CT[Currency])</f>
        <v/>
      </c>
      <c r="BR59" s="75">
        <f t="array" ref="BR59">+_xlfn.XLOOKUP(1,(CM_CT[Contract Number Customer]=CM_CT[[#This Row],[Contract Number Customer]])*(CM_CT[Row Type]="Header"),CM_CT[Lease Rate EUR])</f>
        <v/>
      </c>
      <c r="BS59" s="306" t="n"/>
      <c r="BT59" s="306" t="n"/>
      <c r="BU59" s="177" t="n"/>
      <c r="BV59" s="306" t="n"/>
      <c r="BW59" s="179">
        <f t="array" ref="BW59">+_xlfn.XLOOKUP(1,(Table_Mietpos[Vertragsnummer]=CM_CT[[#This Row],[Contract Number M3]])*(Table_Mietpos[Auftragspos.]=CM_CT[[#This Row],[Rentalposition M3]]),Table_Mietpos[Nettosatz/Typ])</f>
        <v/>
      </c>
      <c r="BX59" s="306" t="n"/>
      <c r="BY59" s="75" t="n"/>
      <c r="BZ59" s="75" t="n"/>
      <c r="CA59" s="75" t="n"/>
      <c r="CB59" s="75" t="n"/>
      <c r="CC59" s="75" t="n"/>
      <c r="CD59" s="307" t="n"/>
      <c r="CE59" s="307" t="n"/>
      <c r="CF59" s="307" t="n"/>
      <c r="CG59" s="307" t="n"/>
      <c r="CH59" s="28" t="n"/>
      <c r="CI59" s="28" t="n"/>
      <c r="CJ59" s="28" t="n"/>
      <c r="CK59" s="186" t="n"/>
      <c r="CL59" s="307" t="n"/>
      <c r="CM59" s="306" t="n"/>
      <c r="CN59" s="12" t="n"/>
      <c r="CO59" s="20" t="n"/>
      <c r="CP59" s="142" t="n"/>
      <c r="CQ59" s="142" t="n"/>
      <c r="CR59" s="142" t="n"/>
      <c r="CS59" s="20" t="n"/>
    </row>
    <row r="60">
      <c r="B60" s="11" t="n"/>
      <c r="C60" s="14" t="inlineStr">
        <is>
          <t>V700010</t>
        </is>
      </c>
      <c r="D60" s="10" t="n"/>
      <c r="E60" s="15">
        <f t="array" ref="E60">+_xlfn.XLOOKUP(1,(CM_CT[Contract Number M3]=CM_CT[[#This Row],[Contract Number M3]])*(CM_CT[Row Type]="Header"),CM_CT[Contract Number Customer])</f>
        <v/>
      </c>
      <c r="F60" s="10" t="n">
        <v>2</v>
      </c>
      <c r="G60" s="10" t="inlineStr">
        <is>
          <t>Wagon</t>
        </is>
      </c>
      <c r="H60" s="10" t="n">
        <v>4</v>
      </c>
      <c r="I60" s="73">
        <f t="array" ref="I60">+_xlfn.XLOOKUP(1,(Table_Mietpos[Vertragsnummer]=CM[[#This Row],[Contract Number M3]])*(Table_Mietpos[Auftragspos.]=CM[[#This Row],[Rentalposition M3]]),Table_Mietpos[ChNr])</f>
        <v/>
      </c>
      <c r="J60" s="72">
        <f t="array" ref="J60">+_xlfn.XLOOKUP(1,(CM_CT[Contract Number Customer]=CM_CT[[#This Row],[Contract Number Customer]])*(CM_CT[Row Type]="Header"),CM_CT[Customer])</f>
        <v/>
      </c>
      <c r="K60" s="51" t="n"/>
      <c r="L60" s="51" t="n"/>
      <c r="M60" s="15">
        <f t="array" ref="M60">+_xlfn.XLOOKUP(1,(CM_CT[Contract Number Customer]=CM_CT[[#This Row],[Contract Number Customer]])*(CM_CT[Row Type]="Header"),CM_CT[Sales Manager])</f>
        <v/>
      </c>
      <c r="N60" s="15">
        <f t="array" ref="N60">+_xlfn.XLOOKUP(1,(CM_CT[Contract Number Customer]=CM_CT[[#This Row],[Contract Number Customer]])*(CM_CT[Row Type]="Header"),CM_CT[Wagon Type])</f>
        <v/>
      </c>
      <c r="O60" s="10" t="n">
        <v>1</v>
      </c>
      <c r="P60" s="10" t="n"/>
      <c r="Q60" s="10" t="n"/>
      <c r="R60" s="10" t="n">
        <v>1</v>
      </c>
      <c r="S60" s="10" t="n"/>
      <c r="T60" s="10" t="n">
        <v>1</v>
      </c>
      <c r="U60" s="15">
        <f>+IF(CM_CT[[#This Row],[Contract Status]]&lt;&gt;"ended",1,0)</f>
        <v/>
      </c>
      <c r="V60" s="15" t="n"/>
      <c r="W60" s="15">
        <f t="array" ref="W60">_xlfn.XLOOKUP(1,(CM_CT[Contract Number Customer]=$E59)*(CM_CT[Delivery Batch]=$F59)*(CM_CT[Row Type]="Batch"),CM_CT[Contract Flex])</f>
        <v/>
      </c>
      <c r="X60" s="54">
        <f t="array" ref="X60">_xlfn.XLOOKUP(1,(CM_CT[Contract Number Customer]=$E59)*(CM_CT[Delivery Batch]=$F59)*(CM_CT[Row Type]="Batch"),CM_CT[Flex StartDate])</f>
        <v/>
      </c>
      <c r="Y60" s="54">
        <f t="array" ref="Y60">_xlfn.XLOOKUP(1,(CM_CT[Contract Number Customer]=$E59)*(CM_CT[Delivery Batch]=$F59)*(CM_CT[Row Type]="Batch"),CM_CT[Flex EndDate])</f>
        <v/>
      </c>
      <c r="Z60" s="15">
        <f t="array" ref="Z60">_xlfn.XLOOKUP(1,(CM_CT[Contract Number Customer]=$E59)*(CM_CT[Delivery Batch]=$F59)*(CM_CT[Row Type]="Batch"),CM_CT[Contract Status])</f>
        <v/>
      </c>
      <c r="AA60" s="15" t="n"/>
      <c r="AB60" s="74" t="n"/>
      <c r="AC60" s="74" t="n"/>
      <c r="AD60" s="131">
        <f t="array" ref="AD60">+_xlfn.XLOOKUP(1,(Table_Mietpos[Vertragsnummer]=CM_CT[[#This Row],[Contract Number M3]])*(Table_Mietpos[Auftragspos.]=CM_CT[[#This Row],[Rentalposition M3]]),Table_Mietpos[Gueltig_ab])</f>
        <v/>
      </c>
      <c r="AE60" s="131">
        <f t="array" ref="AE60">+_xlfn.XLOOKUP(1,(Table_Mietpos[Vertragsnummer]=CM_CT[[#This Row],[Contract Number M3]])*(Table_Mietpos[Auftragspos.]=CM_CT[[#This Row],[Rentalposition M3]]),Table_Mietpos[Gueltig_bis])</f>
        <v/>
      </c>
      <c r="AF60" s="50">
        <f t="array" ref="AF60">+_xlfn.XLOOKUP(1,(CM_CT[Contract Number Customer]=CM_CT[[#This Row],[Contract Number Customer]])*(CM_CT[Row Type]="Header"),CM_CT[Contract Lenght Initial])</f>
        <v/>
      </c>
      <c r="AG60" s="136">
        <f>+CM_CT[[#This Row],[Rental EndDate]]</f>
        <v/>
      </c>
      <c r="AH60" s="305" t="n"/>
      <c r="AI60" s="305" t="n"/>
      <c r="AJ60" s="305" t="n"/>
      <c r="AK60" s="53" t="n"/>
      <c r="AL60" s="15">
        <f t="array" ref="AL60">+_xlfn.XLOOKUP(1,(CM_CT[Contract Number Customer]=CM_CT[[#This Row],[Contract Number Customer]])*(CM_CT[Row Type]="Header"),CM_CT[Early Termination Category])</f>
        <v/>
      </c>
      <c r="AM60" s="136">
        <f t="array" ref="AM60">_xlfn.XLOOKUP(1,(CM_CT[Contract Number Customer]=$E59)*(CM_CT[Delivery Batch]=$F59)*(CM_CT[Row Type]="Batch"),CM_CT[Early Termination cut-off date1])</f>
        <v/>
      </c>
      <c r="AN60" s="136">
        <f t="array" ref="AN60">_xlfn.XLOOKUP(1,(CM_CT[Contract Number Customer]=$E59)*(CM_CT[Delivery Batch]=$F59)*(CM_CT[Row Type]="Batch"),CM_CT[Early Termination cut-off date2])</f>
        <v/>
      </c>
      <c r="AO60" s="53">
        <f t="array" ref="AO60">+_xlfn.XLOOKUP(1,(CM_CT[Contract Number Customer]=CM_CT[[#This Row],[Contract Number Customer]])*(CM_CT[Row Type]="Header"),CM_CT[Early Termination Notice Period Mths])</f>
        <v/>
      </c>
      <c r="AP60" s="53">
        <f t="array" ref="AP60">+_xlfn.XLOOKUP(1,(CM_CT[Contract Number Customer]=CM_CT[[#This Row],[Contract Number Customer]])*(CM_CT[Row Type]="Header"),CM_CT[Duly Termination Notice Period Mths])</f>
        <v/>
      </c>
      <c r="AQ60" s="54" t="n"/>
      <c r="AR60" s="54">
        <f t="array" ref="AR60">+_xlfn.XLOOKUP(1,(CM_CT[[#This Row],[Contract Number M3]]=Next_possible_notice[Contract Number M3])*(CM_CT[[#This Row],[Rentalposition M3]]=Next_possible_notice[Rentalposition M3]),Next_possible_notice[NoticeDateCalc])</f>
        <v/>
      </c>
      <c r="AS60" s="117" t="n"/>
      <c r="AT60" s="75" t="n"/>
      <c r="AU60" s="75" t="n"/>
      <c r="AV60" s="75" t="n"/>
      <c r="AW60" s="75" t="n"/>
      <c r="AX60" s="53" t="n"/>
      <c r="AY60" s="75" t="n"/>
      <c r="AZ60" s="54" t="n"/>
      <c r="BA60" s="50">
        <f t="array" ref="BA60">+_xlfn.XLOOKUP(1,(CM_CT[Contract Number Customer]=CM_CT[[#This Row],[Contract Number Customer]])*(CM_CT[Row Type]="Header"),CM_CT[Contract Lenght Early Clause &amp; Option])</f>
        <v/>
      </c>
      <c r="BB60" s="15" t="n"/>
      <c r="BC60" s="15" t="n"/>
      <c r="BD60" s="15" t="n"/>
      <c r="BE60" s="15" t="n"/>
      <c r="BF60" s="15" t="n"/>
      <c r="BG60" s="15" t="n"/>
      <c r="BH60" s="24" t="n"/>
      <c r="BI60" s="10" t="n"/>
      <c r="BJ60" s="118" t="n"/>
      <c r="BK60" s="24" t="n"/>
      <c r="BL60" s="54">
        <f>+_xlfn.XLOOKUP(CM_CT[[#This Row],[Wagon Number]],Next_possible_notice[Wagon Number],Next_possible_notice[Renewal Process StartDate])</f>
        <v/>
      </c>
      <c r="BM60" s="24" t="n"/>
      <c r="BN60" s="50">
        <f t="array" ref="BN60">+_xlfn.XLOOKUP(1,(CM_CT[Contract Number Customer]=CM_CT[[#This Row],[Contract Number Customer]])*(CM_CT[Row Type]="Header"),CM_CT[Contract Mileage])</f>
        <v/>
      </c>
      <c r="BO60" s="50" t="n"/>
      <c r="BP60" s="54" t="n"/>
      <c r="BQ60" s="54">
        <f t="array" ref="BQ60">+_xlfn.XLOOKUP(1,(CM_CT[Contract Number Customer]=CM_CT[[#This Row],[Contract Number Customer]])*(CM_CT[Row Type]="Header"),CM_CT[Currency])</f>
        <v/>
      </c>
      <c r="BR60" s="75">
        <f t="array" ref="BR60">+_xlfn.XLOOKUP(1,(CM_CT[Contract Number Customer]=CM_CT[[#This Row],[Contract Number Customer]])*(CM_CT[Row Type]="Header"),CM_CT[Lease Rate EUR])</f>
        <v/>
      </c>
      <c r="BS60" s="306" t="n"/>
      <c r="BT60" s="306" t="n"/>
      <c r="BU60" s="177" t="n"/>
      <c r="BV60" s="306" t="n"/>
      <c r="BW60" s="179">
        <f t="array" ref="BW60">+_xlfn.XLOOKUP(1,(Table_Mietpos[Vertragsnummer]=CM_CT[[#This Row],[Contract Number M3]])*(Table_Mietpos[Auftragspos.]=CM_CT[[#This Row],[Rentalposition M3]]),Table_Mietpos[Nettosatz/Typ])</f>
        <v/>
      </c>
      <c r="BX60" s="306" t="n"/>
      <c r="BY60" s="75" t="n"/>
      <c r="BZ60" s="75" t="n"/>
      <c r="CA60" s="75" t="n"/>
      <c r="CB60" s="75" t="n"/>
      <c r="CC60" s="75" t="n"/>
      <c r="CD60" s="307" t="n"/>
      <c r="CE60" s="307" t="n"/>
      <c r="CF60" s="307" t="n"/>
      <c r="CG60" s="307" t="n"/>
      <c r="CH60" s="28" t="n"/>
      <c r="CI60" s="28" t="n"/>
      <c r="CJ60" s="28" t="n"/>
      <c r="CK60" s="186" t="n"/>
      <c r="CL60" s="307" t="n"/>
      <c r="CM60" s="306" t="n"/>
      <c r="CN60" s="12" t="n"/>
      <c r="CO60" s="20" t="n"/>
      <c r="CP60" s="142" t="n"/>
      <c r="CQ60" s="142" t="n"/>
      <c r="CR60" s="142" t="n"/>
      <c r="CS60" s="20" t="n"/>
    </row>
    <row r="61">
      <c r="B61" s="11" t="n"/>
      <c r="C61" s="14" t="inlineStr">
        <is>
          <t>V700010</t>
        </is>
      </c>
      <c r="D61" s="10" t="n"/>
      <c r="E61" s="15">
        <f t="array" ref="E61">+_xlfn.XLOOKUP(1,(CM_CT[Contract Number M3]=CM_CT[[#This Row],[Contract Number M3]])*(CM_CT[Row Type]="Header"),CM_CT[Contract Number Customer])</f>
        <v/>
      </c>
      <c r="F61" s="10" t="n">
        <v>2</v>
      </c>
      <c r="G61" s="10" t="inlineStr">
        <is>
          <t>Wagon</t>
        </is>
      </c>
      <c r="H61" s="10" t="n">
        <v>5</v>
      </c>
      <c r="I61" s="73">
        <f t="array" ref="I61">+_xlfn.XLOOKUP(1,(Table_Mietpos[Vertragsnummer]=CM[[#This Row],[Contract Number M3]])*(Table_Mietpos[Auftragspos.]=CM[[#This Row],[Rentalposition M3]]),Table_Mietpos[ChNr])</f>
        <v/>
      </c>
      <c r="J61" s="72">
        <f t="array" ref="J61">+_xlfn.XLOOKUP(1,(CM_CT[Contract Number Customer]=CM_CT[[#This Row],[Contract Number Customer]])*(CM_CT[Row Type]="Header"),CM_CT[Customer])</f>
        <v/>
      </c>
      <c r="K61" s="51" t="n"/>
      <c r="L61" s="51" t="n"/>
      <c r="M61" s="15">
        <f t="array" ref="M61">+_xlfn.XLOOKUP(1,(CM_CT[Contract Number Customer]=CM_CT[[#This Row],[Contract Number Customer]])*(CM_CT[Row Type]="Header"),CM_CT[Sales Manager])</f>
        <v/>
      </c>
      <c r="N61" s="15">
        <f t="array" ref="N61">+_xlfn.XLOOKUP(1,(CM_CT[Contract Number Customer]=CM_CT[[#This Row],[Contract Number Customer]])*(CM_CT[Row Type]="Header"),CM_CT[Wagon Type])</f>
        <v/>
      </c>
      <c r="O61" s="10" t="n">
        <v>1</v>
      </c>
      <c r="P61" s="10" t="n"/>
      <c r="Q61" s="10" t="n"/>
      <c r="R61" s="10" t="n">
        <v>1</v>
      </c>
      <c r="S61" s="10" t="n"/>
      <c r="T61" s="10" t="n">
        <v>1</v>
      </c>
      <c r="U61" s="15">
        <f>+IF(CM_CT[[#This Row],[Contract Status]]&lt;&gt;"ended",1,0)</f>
        <v/>
      </c>
      <c r="V61" s="15" t="n"/>
      <c r="W61" s="15">
        <f t="array" ref="W61">_xlfn.XLOOKUP(1,(CM_CT[Contract Number Customer]=$E60)*(CM_CT[Delivery Batch]=$F60)*(CM_CT[Row Type]="Batch"),CM_CT[Contract Flex])</f>
        <v/>
      </c>
      <c r="X61" s="54">
        <f t="array" ref="X61">_xlfn.XLOOKUP(1,(CM_CT[Contract Number Customer]=$E60)*(CM_CT[Delivery Batch]=$F60)*(CM_CT[Row Type]="Batch"),CM_CT[Flex StartDate])</f>
        <v/>
      </c>
      <c r="Y61" s="54">
        <f t="array" ref="Y61">_xlfn.XLOOKUP(1,(CM_CT[Contract Number Customer]=$E60)*(CM_CT[Delivery Batch]=$F60)*(CM_CT[Row Type]="Batch"),CM_CT[Flex EndDate])</f>
        <v/>
      </c>
      <c r="Z61" s="15">
        <f t="array" ref="Z61">_xlfn.XLOOKUP(1,(CM_CT[Contract Number Customer]=$E60)*(CM_CT[Delivery Batch]=$F60)*(CM_CT[Row Type]="Batch"),CM_CT[Contract Status])</f>
        <v/>
      </c>
      <c r="AA61" s="15" t="n"/>
      <c r="AB61" s="74" t="n"/>
      <c r="AC61" s="74" t="n"/>
      <c r="AD61" s="131">
        <f t="array" ref="AD61">+_xlfn.XLOOKUP(1,(Table_Mietpos[Vertragsnummer]=CM_CT[[#This Row],[Contract Number M3]])*(Table_Mietpos[Auftragspos.]=CM_CT[[#This Row],[Rentalposition M3]]),Table_Mietpos[Gueltig_ab])</f>
        <v/>
      </c>
      <c r="AE61" s="131">
        <f t="array" ref="AE61">+_xlfn.XLOOKUP(1,(Table_Mietpos[Vertragsnummer]=CM_CT[[#This Row],[Contract Number M3]])*(Table_Mietpos[Auftragspos.]=CM_CT[[#This Row],[Rentalposition M3]]),Table_Mietpos[Gueltig_bis])</f>
        <v/>
      </c>
      <c r="AF61" s="50">
        <f t="array" ref="AF61">+_xlfn.XLOOKUP(1,(CM_CT[Contract Number Customer]=CM_CT[[#This Row],[Contract Number Customer]])*(CM_CT[Row Type]="Header"),CM_CT[Contract Lenght Initial])</f>
        <v/>
      </c>
      <c r="AG61" s="136">
        <f>+CM_CT[[#This Row],[Rental EndDate]]</f>
        <v/>
      </c>
      <c r="AH61" s="305" t="n"/>
      <c r="AI61" s="305" t="n"/>
      <c r="AJ61" s="305" t="n"/>
      <c r="AK61" s="53" t="n"/>
      <c r="AL61" s="15">
        <f t="array" ref="AL61">+_xlfn.XLOOKUP(1,(CM_CT[Contract Number Customer]=CM_CT[[#This Row],[Contract Number Customer]])*(CM_CT[Row Type]="Header"),CM_CT[Early Termination Category])</f>
        <v/>
      </c>
      <c r="AM61" s="136">
        <f t="array" ref="AM61">_xlfn.XLOOKUP(1,(CM_CT[Contract Number Customer]=$E60)*(CM_CT[Delivery Batch]=$F60)*(CM_CT[Row Type]="Batch"),CM_CT[Early Termination cut-off date1])</f>
        <v/>
      </c>
      <c r="AN61" s="136">
        <f t="array" ref="AN61">_xlfn.XLOOKUP(1,(CM_CT[Contract Number Customer]=$E60)*(CM_CT[Delivery Batch]=$F60)*(CM_CT[Row Type]="Batch"),CM_CT[Early Termination cut-off date2])</f>
        <v/>
      </c>
      <c r="AO61" s="53">
        <f t="array" ref="AO61">+_xlfn.XLOOKUP(1,(CM_CT[Contract Number Customer]=CM_CT[[#This Row],[Contract Number Customer]])*(CM_CT[Row Type]="Header"),CM_CT[Early Termination Notice Period Mths])</f>
        <v/>
      </c>
      <c r="AP61" s="53">
        <f t="array" ref="AP61">+_xlfn.XLOOKUP(1,(CM_CT[Contract Number Customer]=CM_CT[[#This Row],[Contract Number Customer]])*(CM_CT[Row Type]="Header"),CM_CT[Duly Termination Notice Period Mths])</f>
        <v/>
      </c>
      <c r="AQ61" s="54" t="n"/>
      <c r="AR61" s="54">
        <f t="array" ref="AR61">+_xlfn.XLOOKUP(1,(CM_CT[[#This Row],[Contract Number M3]]=Next_possible_notice[Contract Number M3])*(CM_CT[[#This Row],[Rentalposition M3]]=Next_possible_notice[Rentalposition M3]),Next_possible_notice[NoticeDateCalc])</f>
        <v/>
      </c>
      <c r="AS61" s="117" t="n"/>
      <c r="AT61" s="75" t="n"/>
      <c r="AU61" s="75" t="n"/>
      <c r="AV61" s="75" t="n"/>
      <c r="AW61" s="75" t="n"/>
      <c r="AX61" s="53" t="n"/>
      <c r="AY61" s="75" t="n"/>
      <c r="AZ61" s="54" t="n"/>
      <c r="BA61" s="50">
        <f t="array" ref="BA61">+_xlfn.XLOOKUP(1,(CM_CT[Contract Number Customer]=CM_CT[[#This Row],[Contract Number Customer]])*(CM_CT[Row Type]="Header"),CM_CT[Contract Lenght Early Clause &amp; Option])</f>
        <v/>
      </c>
      <c r="BB61" s="15" t="n"/>
      <c r="BC61" s="15" t="n"/>
      <c r="BD61" s="15" t="n"/>
      <c r="BE61" s="15" t="n"/>
      <c r="BF61" s="15" t="n"/>
      <c r="BG61" s="15" t="n"/>
      <c r="BH61" s="24" t="n"/>
      <c r="BI61" s="10" t="n"/>
      <c r="BJ61" s="118" t="n"/>
      <c r="BK61" s="24" t="n"/>
      <c r="BL61" s="54">
        <f>+_xlfn.XLOOKUP(CM_CT[[#This Row],[Wagon Number]],Next_possible_notice[Wagon Number],Next_possible_notice[Renewal Process StartDate])</f>
        <v/>
      </c>
      <c r="BM61" s="24" t="n"/>
      <c r="BN61" s="50">
        <f t="array" ref="BN61">+_xlfn.XLOOKUP(1,(CM_CT[Contract Number Customer]=CM_CT[[#This Row],[Contract Number Customer]])*(CM_CT[Row Type]="Header"),CM_CT[Contract Mileage])</f>
        <v/>
      </c>
      <c r="BO61" s="50" t="n"/>
      <c r="BP61" s="54" t="n"/>
      <c r="BQ61" s="54">
        <f t="array" ref="BQ61">+_xlfn.XLOOKUP(1,(CM_CT[Contract Number Customer]=CM_CT[[#This Row],[Contract Number Customer]])*(CM_CT[Row Type]="Header"),CM_CT[Currency])</f>
        <v/>
      </c>
      <c r="BR61" s="75">
        <f t="array" ref="BR61">+_xlfn.XLOOKUP(1,(CM_CT[Contract Number Customer]=CM_CT[[#This Row],[Contract Number Customer]])*(CM_CT[Row Type]="Header"),CM_CT[Lease Rate EUR])</f>
        <v/>
      </c>
      <c r="BS61" s="306" t="n"/>
      <c r="BT61" s="306" t="n"/>
      <c r="BU61" s="177" t="n"/>
      <c r="BV61" s="306" t="n"/>
      <c r="BW61" s="179">
        <f t="array" ref="BW61">+_xlfn.XLOOKUP(1,(Table_Mietpos[Vertragsnummer]=CM_CT[[#This Row],[Contract Number M3]])*(Table_Mietpos[Auftragspos.]=CM_CT[[#This Row],[Rentalposition M3]]),Table_Mietpos[Nettosatz/Typ])</f>
        <v/>
      </c>
      <c r="BX61" s="306" t="n"/>
      <c r="BY61" s="75" t="n"/>
      <c r="BZ61" s="75" t="n"/>
      <c r="CA61" s="75" t="n"/>
      <c r="CB61" s="75" t="n"/>
      <c r="CC61" s="75" t="n"/>
      <c r="CD61" s="307" t="n"/>
      <c r="CE61" s="307" t="n"/>
      <c r="CF61" s="307" t="n"/>
      <c r="CG61" s="307" t="n"/>
      <c r="CH61" s="28" t="n"/>
      <c r="CI61" s="28" t="n"/>
      <c r="CJ61" s="28" t="n"/>
      <c r="CK61" s="186" t="n"/>
      <c r="CL61" s="307" t="n"/>
      <c r="CM61" s="306" t="n"/>
      <c r="CN61" s="12" t="n"/>
      <c r="CO61" s="20" t="n"/>
      <c r="CP61" s="142" t="n"/>
      <c r="CQ61" s="142" t="n"/>
      <c r="CR61" s="142" t="n"/>
      <c r="CS61" s="20" t="n"/>
    </row>
    <row r="62">
      <c r="B62" s="11" t="n"/>
      <c r="C62" s="14" t="inlineStr">
        <is>
          <t>V700010</t>
        </is>
      </c>
      <c r="D62" s="10" t="n"/>
      <c r="E62" s="15">
        <f t="array" ref="E62">+_xlfn.XLOOKUP(1,(CM_CT[Contract Number M3]=CM_CT[[#This Row],[Contract Number M3]])*(CM_CT[Row Type]="Header"),CM_CT[Contract Number Customer])</f>
        <v/>
      </c>
      <c r="F62" s="10" t="n">
        <v>2</v>
      </c>
      <c r="G62" s="10" t="inlineStr">
        <is>
          <t>Wagon</t>
        </is>
      </c>
      <c r="H62" s="10" t="n">
        <v>6</v>
      </c>
      <c r="I62" s="73">
        <f t="array" ref="I62">+_xlfn.XLOOKUP(1,(Table_Mietpos[Vertragsnummer]=CM[[#This Row],[Contract Number M3]])*(Table_Mietpos[Auftragspos.]=CM[[#This Row],[Rentalposition M3]]),Table_Mietpos[ChNr])</f>
        <v/>
      </c>
      <c r="J62" s="72">
        <f t="array" ref="J62">+_xlfn.XLOOKUP(1,(CM_CT[Contract Number Customer]=CM_CT[[#This Row],[Contract Number Customer]])*(CM_CT[Row Type]="Header"),CM_CT[Customer])</f>
        <v/>
      </c>
      <c r="K62" s="51" t="n"/>
      <c r="L62" s="51" t="n"/>
      <c r="M62" s="15">
        <f t="array" ref="M62">+_xlfn.XLOOKUP(1,(CM_CT[Contract Number Customer]=CM_CT[[#This Row],[Contract Number Customer]])*(CM_CT[Row Type]="Header"),CM_CT[Sales Manager])</f>
        <v/>
      </c>
      <c r="N62" s="15">
        <f t="array" ref="N62">+_xlfn.XLOOKUP(1,(CM_CT[Contract Number Customer]=CM_CT[[#This Row],[Contract Number Customer]])*(CM_CT[Row Type]="Header"),CM_CT[Wagon Type])</f>
        <v/>
      </c>
      <c r="O62" s="10" t="n">
        <v>1</v>
      </c>
      <c r="P62" s="10" t="n"/>
      <c r="Q62" s="10" t="n"/>
      <c r="R62" s="10" t="n">
        <v>1</v>
      </c>
      <c r="S62" s="10" t="n"/>
      <c r="T62" s="10" t="n">
        <v>1</v>
      </c>
      <c r="U62" s="15">
        <f>+IF(CM_CT[[#This Row],[Contract Status]]&lt;&gt;"ended",1,0)</f>
        <v/>
      </c>
      <c r="V62" s="15" t="n"/>
      <c r="W62" s="15">
        <f t="array" ref="W62">_xlfn.XLOOKUP(1,(CM_CT[Contract Number Customer]=$E61)*(CM_CT[Delivery Batch]=$F61)*(CM_CT[Row Type]="Batch"),CM_CT[Contract Flex])</f>
        <v/>
      </c>
      <c r="X62" s="54">
        <f t="array" ref="X62">_xlfn.XLOOKUP(1,(CM_CT[Contract Number Customer]=$E61)*(CM_CT[Delivery Batch]=$F61)*(CM_CT[Row Type]="Batch"),CM_CT[Flex StartDate])</f>
        <v/>
      </c>
      <c r="Y62" s="54">
        <f t="array" ref="Y62">_xlfn.XLOOKUP(1,(CM_CT[Contract Number Customer]=$E61)*(CM_CT[Delivery Batch]=$F61)*(CM_CT[Row Type]="Batch"),CM_CT[Flex EndDate])</f>
        <v/>
      </c>
      <c r="Z62" s="15">
        <f t="array" ref="Z62">_xlfn.XLOOKUP(1,(CM_CT[Contract Number Customer]=$E61)*(CM_CT[Delivery Batch]=$F61)*(CM_CT[Row Type]="Batch"),CM_CT[Contract Status])</f>
        <v/>
      </c>
      <c r="AA62" s="15" t="n"/>
      <c r="AB62" s="74" t="n"/>
      <c r="AC62" s="74" t="n"/>
      <c r="AD62" s="131">
        <f t="array" ref="AD62">+_xlfn.XLOOKUP(1,(Table_Mietpos[Vertragsnummer]=CM_CT[[#This Row],[Contract Number M3]])*(Table_Mietpos[Auftragspos.]=CM_CT[[#This Row],[Rentalposition M3]]),Table_Mietpos[Gueltig_ab])</f>
        <v/>
      </c>
      <c r="AE62" s="131">
        <f t="array" ref="AE62">+_xlfn.XLOOKUP(1,(Table_Mietpos[Vertragsnummer]=CM_CT[[#This Row],[Contract Number M3]])*(Table_Mietpos[Auftragspos.]=CM_CT[[#This Row],[Rentalposition M3]]),Table_Mietpos[Gueltig_bis])</f>
        <v/>
      </c>
      <c r="AF62" s="50">
        <f t="array" ref="AF62">+_xlfn.XLOOKUP(1,(CM_CT[Contract Number Customer]=CM_CT[[#This Row],[Contract Number Customer]])*(CM_CT[Row Type]="Header"),CM_CT[Contract Lenght Initial])</f>
        <v/>
      </c>
      <c r="AG62" s="136">
        <f>+CM_CT[[#This Row],[Rental EndDate]]</f>
        <v/>
      </c>
      <c r="AH62" s="305" t="n"/>
      <c r="AI62" s="305" t="n"/>
      <c r="AJ62" s="305" t="n"/>
      <c r="AK62" s="53" t="n"/>
      <c r="AL62" s="15">
        <f t="array" ref="AL62">+_xlfn.XLOOKUP(1,(CM_CT[Contract Number Customer]=CM_CT[[#This Row],[Contract Number Customer]])*(CM_CT[Row Type]="Header"),CM_CT[Early Termination Category])</f>
        <v/>
      </c>
      <c r="AM62" s="136">
        <f t="array" ref="AM62">_xlfn.XLOOKUP(1,(CM_CT[Contract Number Customer]=$E61)*(CM_CT[Delivery Batch]=$F61)*(CM_CT[Row Type]="Batch"),CM_CT[Early Termination cut-off date1])</f>
        <v/>
      </c>
      <c r="AN62" s="136">
        <f t="array" ref="AN62">_xlfn.XLOOKUP(1,(CM_CT[Contract Number Customer]=$E61)*(CM_CT[Delivery Batch]=$F61)*(CM_CT[Row Type]="Batch"),CM_CT[Early Termination cut-off date2])</f>
        <v/>
      </c>
      <c r="AO62" s="53">
        <f t="array" ref="AO62">+_xlfn.XLOOKUP(1,(CM_CT[Contract Number Customer]=CM_CT[[#This Row],[Contract Number Customer]])*(CM_CT[Row Type]="Header"),CM_CT[Early Termination Notice Period Mths])</f>
        <v/>
      </c>
      <c r="AP62" s="53">
        <f t="array" ref="AP62">+_xlfn.XLOOKUP(1,(CM_CT[Contract Number Customer]=CM_CT[[#This Row],[Contract Number Customer]])*(CM_CT[Row Type]="Header"),CM_CT[Duly Termination Notice Period Mths])</f>
        <v/>
      </c>
      <c r="AQ62" s="54" t="n"/>
      <c r="AR62" s="54">
        <f t="array" ref="AR62">+_xlfn.XLOOKUP(1,(CM_CT[[#This Row],[Contract Number M3]]=Next_possible_notice[Contract Number M3])*(CM_CT[[#This Row],[Rentalposition M3]]=Next_possible_notice[Rentalposition M3]),Next_possible_notice[NoticeDateCalc])</f>
        <v/>
      </c>
      <c r="AS62" s="117" t="n"/>
      <c r="AT62" s="75" t="n"/>
      <c r="AU62" s="75" t="n"/>
      <c r="AV62" s="75" t="n"/>
      <c r="AW62" s="75" t="n"/>
      <c r="AX62" s="53" t="n"/>
      <c r="AY62" s="75" t="n"/>
      <c r="AZ62" s="54" t="n"/>
      <c r="BA62" s="50">
        <f t="array" ref="BA62">+_xlfn.XLOOKUP(1,(CM_CT[Contract Number Customer]=CM_CT[[#This Row],[Contract Number Customer]])*(CM_CT[Row Type]="Header"),CM_CT[Contract Lenght Early Clause &amp; Option])</f>
        <v/>
      </c>
      <c r="BB62" s="15" t="n"/>
      <c r="BC62" s="15" t="n"/>
      <c r="BD62" s="15" t="n"/>
      <c r="BE62" s="15" t="n"/>
      <c r="BF62" s="15" t="n"/>
      <c r="BG62" s="15" t="n"/>
      <c r="BH62" s="24" t="n"/>
      <c r="BI62" s="10" t="n"/>
      <c r="BJ62" s="118" t="n"/>
      <c r="BK62" s="24" t="n"/>
      <c r="BL62" s="54">
        <f>+_xlfn.XLOOKUP(CM_CT[[#This Row],[Wagon Number]],Next_possible_notice[Wagon Number],Next_possible_notice[Renewal Process StartDate])</f>
        <v/>
      </c>
      <c r="BM62" s="24" t="n"/>
      <c r="BN62" s="50">
        <f t="array" ref="BN62">+_xlfn.XLOOKUP(1,(CM_CT[Contract Number Customer]=CM_CT[[#This Row],[Contract Number Customer]])*(CM_CT[Row Type]="Header"),CM_CT[Contract Mileage])</f>
        <v/>
      </c>
      <c r="BO62" s="50" t="n"/>
      <c r="BP62" s="54" t="n"/>
      <c r="BQ62" s="54">
        <f t="array" ref="BQ62">+_xlfn.XLOOKUP(1,(CM_CT[Contract Number Customer]=CM_CT[[#This Row],[Contract Number Customer]])*(CM_CT[Row Type]="Header"),CM_CT[Currency])</f>
        <v/>
      </c>
      <c r="BR62" s="75">
        <f t="array" ref="BR62">+_xlfn.XLOOKUP(1,(CM_CT[Contract Number Customer]=CM_CT[[#This Row],[Contract Number Customer]])*(CM_CT[Row Type]="Header"),CM_CT[Lease Rate EUR])</f>
        <v/>
      </c>
      <c r="BS62" s="306" t="n"/>
      <c r="BT62" s="306" t="n"/>
      <c r="BU62" s="177" t="n"/>
      <c r="BV62" s="306" t="n"/>
      <c r="BW62" s="179">
        <f t="array" ref="BW62">+_xlfn.XLOOKUP(1,(Table_Mietpos[Vertragsnummer]=CM_CT[[#This Row],[Contract Number M3]])*(Table_Mietpos[Auftragspos.]=CM_CT[[#This Row],[Rentalposition M3]]),Table_Mietpos[Nettosatz/Typ])</f>
        <v/>
      </c>
      <c r="BX62" s="306" t="n"/>
      <c r="BY62" s="75" t="n"/>
      <c r="BZ62" s="75" t="n"/>
      <c r="CA62" s="75" t="n"/>
      <c r="CB62" s="75" t="n"/>
      <c r="CC62" s="75" t="n"/>
      <c r="CD62" s="307" t="n"/>
      <c r="CE62" s="307" t="n"/>
      <c r="CF62" s="307" t="n"/>
      <c r="CG62" s="307" t="n"/>
      <c r="CH62" s="28" t="n"/>
      <c r="CI62" s="28" t="n"/>
      <c r="CJ62" s="28" t="n"/>
      <c r="CK62" s="186" t="n"/>
      <c r="CL62" s="307" t="n"/>
      <c r="CM62" s="306" t="n"/>
      <c r="CN62" s="12" t="n"/>
      <c r="CO62" s="20" t="n"/>
      <c r="CP62" s="142" t="n"/>
      <c r="CQ62" s="142" t="n"/>
      <c r="CR62" s="142" t="n"/>
      <c r="CS62" s="20" t="n"/>
    </row>
    <row r="63">
      <c r="B63" s="11" t="n"/>
      <c r="C63" s="14" t="inlineStr">
        <is>
          <t>V700010</t>
        </is>
      </c>
      <c r="D63" s="10" t="n"/>
      <c r="E63" s="15">
        <f t="array" ref="E63">+_xlfn.XLOOKUP(1,(CM_CT[Contract Number M3]=CM_CT[[#This Row],[Contract Number M3]])*(CM_CT[Row Type]="Header"),CM_CT[Contract Number Customer])</f>
        <v/>
      </c>
      <c r="F63" s="10" t="n">
        <v>2</v>
      </c>
      <c r="G63" s="10" t="inlineStr">
        <is>
          <t>Wagon</t>
        </is>
      </c>
      <c r="H63" s="10" t="n">
        <v>7</v>
      </c>
      <c r="I63" s="73">
        <f t="array" ref="I63">+_xlfn.XLOOKUP(1,(Table_Mietpos[Vertragsnummer]=CM[[#This Row],[Contract Number M3]])*(Table_Mietpos[Auftragspos.]=CM[[#This Row],[Rentalposition M3]]),Table_Mietpos[ChNr])</f>
        <v/>
      </c>
      <c r="J63" s="72">
        <f t="array" ref="J63">+_xlfn.XLOOKUP(1,(CM_CT[Contract Number Customer]=CM_CT[[#This Row],[Contract Number Customer]])*(CM_CT[Row Type]="Header"),CM_CT[Customer])</f>
        <v/>
      </c>
      <c r="K63" s="51" t="n"/>
      <c r="L63" s="51" t="n"/>
      <c r="M63" s="15">
        <f t="array" ref="M63">+_xlfn.XLOOKUP(1,(CM_CT[Contract Number Customer]=CM_CT[[#This Row],[Contract Number Customer]])*(CM_CT[Row Type]="Header"),CM_CT[Sales Manager])</f>
        <v/>
      </c>
      <c r="N63" s="15">
        <f t="array" ref="N63">+_xlfn.XLOOKUP(1,(CM_CT[Contract Number Customer]=CM_CT[[#This Row],[Contract Number Customer]])*(CM_CT[Row Type]="Header"),CM_CT[Wagon Type])</f>
        <v/>
      </c>
      <c r="O63" s="10" t="n">
        <v>1</v>
      </c>
      <c r="P63" s="10" t="n"/>
      <c r="Q63" s="10" t="n"/>
      <c r="R63" s="10" t="n">
        <v>1</v>
      </c>
      <c r="S63" s="10" t="n"/>
      <c r="T63" s="10" t="n">
        <v>1</v>
      </c>
      <c r="U63" s="15">
        <f>+IF(CM_CT[[#This Row],[Contract Status]]&lt;&gt;"ended",1,0)</f>
        <v/>
      </c>
      <c r="V63" s="15" t="n"/>
      <c r="W63" s="15">
        <f t="array" ref="W63">_xlfn.XLOOKUP(1,(CM_CT[Contract Number Customer]=$E62)*(CM_CT[Delivery Batch]=$F62)*(CM_CT[Row Type]="Batch"),CM_CT[Contract Flex])</f>
        <v/>
      </c>
      <c r="X63" s="54">
        <f t="array" ref="X63">_xlfn.XLOOKUP(1,(CM_CT[Contract Number Customer]=$E62)*(CM_CT[Delivery Batch]=$F62)*(CM_CT[Row Type]="Batch"),CM_CT[Flex StartDate])</f>
        <v/>
      </c>
      <c r="Y63" s="54">
        <f t="array" ref="Y63">_xlfn.XLOOKUP(1,(CM_CT[Contract Number Customer]=$E62)*(CM_CT[Delivery Batch]=$F62)*(CM_CT[Row Type]="Batch"),CM_CT[Flex EndDate])</f>
        <v/>
      </c>
      <c r="Z63" s="15">
        <f t="array" ref="Z63">_xlfn.XLOOKUP(1,(CM_CT[Contract Number Customer]=$E62)*(CM_CT[Delivery Batch]=$F62)*(CM_CT[Row Type]="Batch"),CM_CT[Contract Status])</f>
        <v/>
      </c>
      <c r="AA63" s="15" t="n"/>
      <c r="AB63" s="74" t="n"/>
      <c r="AC63" s="74" t="n"/>
      <c r="AD63" s="131">
        <f t="array" ref="AD63">+_xlfn.XLOOKUP(1,(Table_Mietpos[Vertragsnummer]=CM_CT[[#This Row],[Contract Number M3]])*(Table_Mietpos[Auftragspos.]=CM_CT[[#This Row],[Rentalposition M3]]),Table_Mietpos[Gueltig_ab])</f>
        <v/>
      </c>
      <c r="AE63" s="131">
        <f t="array" ref="AE63">+_xlfn.XLOOKUP(1,(Table_Mietpos[Vertragsnummer]=CM_CT[[#This Row],[Contract Number M3]])*(Table_Mietpos[Auftragspos.]=CM_CT[[#This Row],[Rentalposition M3]]),Table_Mietpos[Gueltig_bis])</f>
        <v/>
      </c>
      <c r="AF63" s="50">
        <f t="array" ref="AF63">+_xlfn.XLOOKUP(1,(CM_CT[Contract Number Customer]=CM_CT[[#This Row],[Contract Number Customer]])*(CM_CT[Row Type]="Header"),CM_CT[Contract Lenght Initial])</f>
        <v/>
      </c>
      <c r="AG63" s="136">
        <f>+CM_CT[[#This Row],[Rental EndDate]]</f>
        <v/>
      </c>
      <c r="AH63" s="305" t="n"/>
      <c r="AI63" s="305" t="n"/>
      <c r="AJ63" s="305" t="n"/>
      <c r="AK63" s="53" t="n"/>
      <c r="AL63" s="15">
        <f t="array" ref="AL63">+_xlfn.XLOOKUP(1,(CM_CT[Contract Number Customer]=CM_CT[[#This Row],[Contract Number Customer]])*(CM_CT[Row Type]="Header"),CM_CT[Early Termination Category])</f>
        <v/>
      </c>
      <c r="AM63" s="136">
        <f t="array" ref="AM63">_xlfn.XLOOKUP(1,(CM_CT[Contract Number Customer]=$E62)*(CM_CT[Delivery Batch]=$F62)*(CM_CT[Row Type]="Batch"),CM_CT[Early Termination cut-off date1])</f>
        <v/>
      </c>
      <c r="AN63" s="136">
        <f t="array" ref="AN63">_xlfn.XLOOKUP(1,(CM_CT[Contract Number Customer]=$E62)*(CM_CT[Delivery Batch]=$F62)*(CM_CT[Row Type]="Batch"),CM_CT[Early Termination cut-off date2])</f>
        <v/>
      </c>
      <c r="AO63" s="53">
        <f t="array" ref="AO63">+_xlfn.XLOOKUP(1,(CM_CT[Contract Number Customer]=CM_CT[[#This Row],[Contract Number Customer]])*(CM_CT[Row Type]="Header"),CM_CT[Early Termination Notice Period Mths])</f>
        <v/>
      </c>
      <c r="AP63" s="53">
        <f t="array" ref="AP63">+_xlfn.XLOOKUP(1,(CM_CT[Contract Number Customer]=CM_CT[[#This Row],[Contract Number Customer]])*(CM_CT[Row Type]="Header"),CM_CT[Duly Termination Notice Period Mths])</f>
        <v/>
      </c>
      <c r="AQ63" s="54" t="n"/>
      <c r="AR63" s="54">
        <f t="array" ref="AR63">+_xlfn.XLOOKUP(1,(CM_CT[[#This Row],[Contract Number M3]]=Next_possible_notice[Contract Number M3])*(CM_CT[[#This Row],[Rentalposition M3]]=Next_possible_notice[Rentalposition M3]),Next_possible_notice[NoticeDateCalc])</f>
        <v/>
      </c>
      <c r="AS63" s="117" t="n"/>
      <c r="AT63" s="75" t="n"/>
      <c r="AU63" s="75" t="n"/>
      <c r="AV63" s="75" t="n"/>
      <c r="AW63" s="75" t="n"/>
      <c r="AX63" s="53" t="n"/>
      <c r="AY63" s="75" t="n"/>
      <c r="AZ63" s="54" t="n"/>
      <c r="BA63" s="50">
        <f t="array" ref="BA63">+_xlfn.XLOOKUP(1,(CM_CT[Contract Number Customer]=CM_CT[[#This Row],[Contract Number Customer]])*(CM_CT[Row Type]="Header"),CM_CT[Contract Lenght Early Clause &amp; Option])</f>
        <v/>
      </c>
      <c r="BB63" s="15" t="n"/>
      <c r="BC63" s="15" t="n"/>
      <c r="BD63" s="15" t="n"/>
      <c r="BE63" s="15" t="n"/>
      <c r="BF63" s="15" t="n"/>
      <c r="BG63" s="15" t="n"/>
      <c r="BH63" s="24" t="n"/>
      <c r="BI63" s="10" t="n"/>
      <c r="BJ63" s="118" t="n"/>
      <c r="BK63" s="24" t="n"/>
      <c r="BL63" s="54">
        <f>+_xlfn.XLOOKUP(CM_CT[[#This Row],[Wagon Number]],Next_possible_notice[Wagon Number],Next_possible_notice[Renewal Process StartDate])</f>
        <v/>
      </c>
      <c r="BM63" s="24" t="n"/>
      <c r="BN63" s="50">
        <f t="array" ref="BN63">+_xlfn.XLOOKUP(1,(CM_CT[Contract Number Customer]=CM_CT[[#This Row],[Contract Number Customer]])*(CM_CT[Row Type]="Header"),CM_CT[Contract Mileage])</f>
        <v/>
      </c>
      <c r="BO63" s="50" t="n"/>
      <c r="BP63" s="54" t="n"/>
      <c r="BQ63" s="54">
        <f t="array" ref="BQ63">+_xlfn.XLOOKUP(1,(CM_CT[Contract Number Customer]=CM_CT[[#This Row],[Contract Number Customer]])*(CM_CT[Row Type]="Header"),CM_CT[Currency])</f>
        <v/>
      </c>
      <c r="BR63" s="75">
        <f t="array" ref="BR63">+_xlfn.XLOOKUP(1,(CM_CT[Contract Number Customer]=CM_CT[[#This Row],[Contract Number Customer]])*(CM_CT[Row Type]="Header"),CM_CT[Lease Rate EUR])</f>
        <v/>
      </c>
      <c r="BS63" s="306" t="n"/>
      <c r="BT63" s="306" t="n"/>
      <c r="BU63" s="177" t="n"/>
      <c r="BV63" s="306" t="n"/>
      <c r="BW63" s="179">
        <f t="array" ref="BW63">+_xlfn.XLOOKUP(1,(Table_Mietpos[Vertragsnummer]=CM_CT[[#This Row],[Contract Number M3]])*(Table_Mietpos[Auftragspos.]=CM_CT[[#This Row],[Rentalposition M3]]),Table_Mietpos[Nettosatz/Typ])</f>
        <v/>
      </c>
      <c r="BX63" s="306" t="n"/>
      <c r="BY63" s="75" t="n"/>
      <c r="BZ63" s="75" t="n"/>
      <c r="CA63" s="75" t="n"/>
      <c r="CB63" s="75" t="n"/>
      <c r="CC63" s="75" t="n"/>
      <c r="CD63" s="307" t="n"/>
      <c r="CE63" s="307" t="n"/>
      <c r="CF63" s="307" t="n"/>
      <c r="CG63" s="307" t="n"/>
      <c r="CH63" s="28" t="n"/>
      <c r="CI63" s="28" t="n"/>
      <c r="CJ63" s="28" t="n"/>
      <c r="CK63" s="186" t="n"/>
      <c r="CL63" s="307" t="n"/>
      <c r="CM63" s="306" t="n"/>
      <c r="CN63" s="12" t="n"/>
      <c r="CO63" s="20" t="n"/>
      <c r="CP63" s="142" t="n"/>
      <c r="CQ63" s="142" t="n"/>
      <c r="CR63" s="142" t="n"/>
      <c r="CS63" s="20" t="n"/>
    </row>
    <row r="64">
      <c r="B64" s="11" t="n"/>
      <c r="C64" s="14" t="inlineStr">
        <is>
          <t>V700010</t>
        </is>
      </c>
      <c r="D64" s="10" t="n"/>
      <c r="E64" s="15">
        <f t="array" ref="E64">+_xlfn.XLOOKUP(1,(CM_CT[Contract Number M3]=CM_CT[[#This Row],[Contract Number M3]])*(CM_CT[Row Type]="Header"),CM_CT[Contract Number Customer])</f>
        <v/>
      </c>
      <c r="F64" s="10" t="n">
        <v>2</v>
      </c>
      <c r="G64" s="10" t="inlineStr">
        <is>
          <t>Wagon</t>
        </is>
      </c>
      <c r="H64" s="10" t="n">
        <v>8</v>
      </c>
      <c r="I64" s="73">
        <f t="array" ref="I64">+_xlfn.XLOOKUP(1,(Table_Mietpos[Vertragsnummer]=CM[[#This Row],[Contract Number M3]])*(Table_Mietpos[Auftragspos.]=CM[[#This Row],[Rentalposition M3]]),Table_Mietpos[ChNr])</f>
        <v/>
      </c>
      <c r="J64" s="72">
        <f t="array" ref="J64">+_xlfn.XLOOKUP(1,(CM_CT[Contract Number Customer]=CM_CT[[#This Row],[Contract Number Customer]])*(CM_CT[Row Type]="Header"),CM_CT[Customer])</f>
        <v/>
      </c>
      <c r="K64" s="51" t="n"/>
      <c r="L64" s="51" t="n"/>
      <c r="M64" s="15">
        <f t="array" ref="M64">+_xlfn.XLOOKUP(1,(CM_CT[Contract Number Customer]=CM_CT[[#This Row],[Contract Number Customer]])*(CM_CT[Row Type]="Header"),CM_CT[Sales Manager])</f>
        <v/>
      </c>
      <c r="N64" s="15">
        <f t="array" ref="N64">+_xlfn.XLOOKUP(1,(CM_CT[Contract Number Customer]=CM_CT[[#This Row],[Contract Number Customer]])*(CM_CT[Row Type]="Header"),CM_CT[Wagon Type])</f>
        <v/>
      </c>
      <c r="O64" s="10" t="n">
        <v>1</v>
      </c>
      <c r="P64" s="10" t="n"/>
      <c r="Q64" s="10" t="n"/>
      <c r="R64" s="10" t="n">
        <v>1</v>
      </c>
      <c r="S64" s="10" t="n"/>
      <c r="T64" s="10" t="n">
        <v>1</v>
      </c>
      <c r="U64" s="15">
        <f>+IF(CM_CT[[#This Row],[Contract Status]]&lt;&gt;"ended",1,0)</f>
        <v/>
      </c>
      <c r="V64" s="15" t="n"/>
      <c r="W64" s="15">
        <f t="array" ref="W64">_xlfn.XLOOKUP(1,(CM_CT[Contract Number Customer]=$E63)*(CM_CT[Delivery Batch]=$F63)*(CM_CT[Row Type]="Batch"),CM_CT[Contract Flex])</f>
        <v/>
      </c>
      <c r="X64" s="54">
        <f t="array" ref="X64">_xlfn.XLOOKUP(1,(CM_CT[Contract Number Customer]=$E63)*(CM_CT[Delivery Batch]=$F63)*(CM_CT[Row Type]="Batch"),CM_CT[Flex StartDate])</f>
        <v/>
      </c>
      <c r="Y64" s="54">
        <f t="array" ref="Y64">_xlfn.XLOOKUP(1,(CM_CT[Contract Number Customer]=$E63)*(CM_CT[Delivery Batch]=$F63)*(CM_CT[Row Type]="Batch"),CM_CT[Flex EndDate])</f>
        <v/>
      </c>
      <c r="Z64" s="15">
        <f t="array" ref="Z64">_xlfn.XLOOKUP(1,(CM_CT[Contract Number Customer]=$E63)*(CM_CT[Delivery Batch]=$F63)*(CM_CT[Row Type]="Batch"),CM_CT[Contract Status])</f>
        <v/>
      </c>
      <c r="AA64" s="15" t="n"/>
      <c r="AB64" s="74" t="n"/>
      <c r="AC64" s="74" t="n"/>
      <c r="AD64" s="131">
        <f t="array" ref="AD64">+_xlfn.XLOOKUP(1,(Table_Mietpos[Vertragsnummer]=CM_CT[[#This Row],[Contract Number M3]])*(Table_Mietpos[Auftragspos.]=CM_CT[[#This Row],[Rentalposition M3]]),Table_Mietpos[Gueltig_ab])</f>
        <v/>
      </c>
      <c r="AE64" s="131">
        <f t="array" ref="AE64">+_xlfn.XLOOKUP(1,(Table_Mietpos[Vertragsnummer]=CM_CT[[#This Row],[Contract Number M3]])*(Table_Mietpos[Auftragspos.]=CM_CT[[#This Row],[Rentalposition M3]]),Table_Mietpos[Gueltig_bis])</f>
        <v/>
      </c>
      <c r="AF64" s="50">
        <f t="array" ref="AF64">+_xlfn.XLOOKUP(1,(CM_CT[Contract Number Customer]=CM_CT[[#This Row],[Contract Number Customer]])*(CM_CT[Row Type]="Header"),CM_CT[Contract Lenght Initial])</f>
        <v/>
      </c>
      <c r="AG64" s="136">
        <f>+CM_CT[[#This Row],[Rental EndDate]]</f>
        <v/>
      </c>
      <c r="AH64" s="305" t="n"/>
      <c r="AI64" s="305" t="n"/>
      <c r="AJ64" s="305" t="n"/>
      <c r="AK64" s="53" t="n"/>
      <c r="AL64" s="15">
        <f t="array" ref="AL64">+_xlfn.XLOOKUP(1,(CM_CT[Contract Number Customer]=CM_CT[[#This Row],[Contract Number Customer]])*(CM_CT[Row Type]="Header"),CM_CT[Early Termination Category])</f>
        <v/>
      </c>
      <c r="AM64" s="136">
        <f t="array" ref="AM64">_xlfn.XLOOKUP(1,(CM_CT[Contract Number Customer]=$E63)*(CM_CT[Delivery Batch]=$F63)*(CM_CT[Row Type]="Batch"),CM_CT[Early Termination cut-off date1])</f>
        <v/>
      </c>
      <c r="AN64" s="136">
        <f t="array" ref="AN64">_xlfn.XLOOKUP(1,(CM_CT[Contract Number Customer]=$E63)*(CM_CT[Delivery Batch]=$F63)*(CM_CT[Row Type]="Batch"),CM_CT[Early Termination cut-off date2])</f>
        <v/>
      </c>
      <c r="AO64" s="53">
        <f t="array" ref="AO64">+_xlfn.XLOOKUP(1,(CM_CT[Contract Number Customer]=CM_CT[[#This Row],[Contract Number Customer]])*(CM_CT[Row Type]="Header"),CM_CT[Early Termination Notice Period Mths])</f>
        <v/>
      </c>
      <c r="AP64" s="53">
        <f t="array" ref="AP64">+_xlfn.XLOOKUP(1,(CM_CT[Contract Number Customer]=CM_CT[[#This Row],[Contract Number Customer]])*(CM_CT[Row Type]="Header"),CM_CT[Duly Termination Notice Period Mths])</f>
        <v/>
      </c>
      <c r="AQ64" s="54" t="n"/>
      <c r="AR64" s="54">
        <f t="array" ref="AR64">+_xlfn.XLOOKUP(1,(CM_CT[[#This Row],[Contract Number M3]]=Next_possible_notice[Contract Number M3])*(CM_CT[[#This Row],[Rentalposition M3]]=Next_possible_notice[Rentalposition M3]),Next_possible_notice[NoticeDateCalc])</f>
        <v/>
      </c>
      <c r="AS64" s="117" t="n"/>
      <c r="AT64" s="75" t="n"/>
      <c r="AU64" s="75" t="n"/>
      <c r="AV64" s="75" t="n"/>
      <c r="AW64" s="75" t="n"/>
      <c r="AX64" s="53" t="n"/>
      <c r="AY64" s="75" t="n"/>
      <c r="AZ64" s="54" t="n"/>
      <c r="BA64" s="50">
        <f t="array" ref="BA64">+_xlfn.XLOOKUP(1,(CM_CT[Contract Number Customer]=CM_CT[[#This Row],[Contract Number Customer]])*(CM_CT[Row Type]="Header"),CM_CT[Contract Lenght Early Clause &amp; Option])</f>
        <v/>
      </c>
      <c r="BB64" s="15" t="n"/>
      <c r="BC64" s="15" t="n"/>
      <c r="BD64" s="15" t="n"/>
      <c r="BE64" s="15" t="n"/>
      <c r="BF64" s="15" t="n"/>
      <c r="BG64" s="15" t="n"/>
      <c r="BH64" s="24" t="n"/>
      <c r="BI64" s="10" t="n"/>
      <c r="BJ64" s="118" t="n"/>
      <c r="BK64" s="24" t="n"/>
      <c r="BL64" s="54">
        <f>+_xlfn.XLOOKUP(CM_CT[[#This Row],[Wagon Number]],Next_possible_notice[Wagon Number],Next_possible_notice[Renewal Process StartDate])</f>
        <v/>
      </c>
      <c r="BM64" s="24" t="n"/>
      <c r="BN64" s="50">
        <f t="array" ref="BN64">+_xlfn.XLOOKUP(1,(CM_CT[Contract Number Customer]=CM_CT[[#This Row],[Contract Number Customer]])*(CM_CT[Row Type]="Header"),CM_CT[Contract Mileage])</f>
        <v/>
      </c>
      <c r="BO64" s="50" t="n"/>
      <c r="BP64" s="54" t="n"/>
      <c r="BQ64" s="54">
        <f t="array" ref="BQ64">+_xlfn.XLOOKUP(1,(CM_CT[Contract Number Customer]=CM_CT[[#This Row],[Contract Number Customer]])*(CM_CT[Row Type]="Header"),CM_CT[Currency])</f>
        <v/>
      </c>
      <c r="BR64" s="75">
        <f t="array" ref="BR64">+_xlfn.XLOOKUP(1,(CM_CT[Contract Number Customer]=CM_CT[[#This Row],[Contract Number Customer]])*(CM_CT[Row Type]="Header"),CM_CT[Lease Rate EUR])</f>
        <v/>
      </c>
      <c r="BS64" s="306" t="n"/>
      <c r="BT64" s="306" t="n"/>
      <c r="BU64" s="177" t="n"/>
      <c r="BV64" s="306" t="n"/>
      <c r="BW64" s="179">
        <f t="array" ref="BW64">+_xlfn.XLOOKUP(1,(Table_Mietpos[Vertragsnummer]=CM_CT[[#This Row],[Contract Number M3]])*(Table_Mietpos[Auftragspos.]=CM_CT[[#This Row],[Rentalposition M3]]),Table_Mietpos[Nettosatz/Typ])</f>
        <v/>
      </c>
      <c r="BX64" s="306" t="n"/>
      <c r="BY64" s="75" t="n"/>
      <c r="BZ64" s="75" t="n"/>
      <c r="CA64" s="75" t="n"/>
      <c r="CB64" s="75" t="n"/>
      <c r="CC64" s="75" t="n"/>
      <c r="CD64" s="307" t="n"/>
      <c r="CE64" s="307" t="n"/>
      <c r="CF64" s="307" t="n"/>
      <c r="CG64" s="307" t="n"/>
      <c r="CH64" s="28" t="n"/>
      <c r="CI64" s="28" t="n"/>
      <c r="CJ64" s="28" t="n"/>
      <c r="CK64" s="186" t="n"/>
      <c r="CL64" s="307" t="n"/>
      <c r="CM64" s="306" t="n"/>
      <c r="CN64" s="12" t="n"/>
      <c r="CO64" s="20" t="n"/>
      <c r="CP64" s="142" t="n"/>
      <c r="CQ64" s="142" t="n"/>
      <c r="CR64" s="142" t="n"/>
      <c r="CS64" s="20" t="n"/>
    </row>
    <row r="65">
      <c r="B65" s="11" t="n"/>
      <c r="C65" s="14" t="inlineStr">
        <is>
          <t>V700010</t>
        </is>
      </c>
      <c r="D65" s="10" t="n"/>
      <c r="E65" s="15">
        <f t="array" ref="E65">+_xlfn.XLOOKUP(1,(CM_CT[Contract Number M3]=CM_CT[[#This Row],[Contract Number M3]])*(CM_CT[Row Type]="Header"),CM_CT[Contract Number Customer])</f>
        <v/>
      </c>
      <c r="F65" s="10" t="n">
        <v>2</v>
      </c>
      <c r="G65" s="10" t="inlineStr">
        <is>
          <t>Wagon</t>
        </is>
      </c>
      <c r="H65" s="10" t="n">
        <v>9</v>
      </c>
      <c r="I65" s="73">
        <f t="array" ref="I65">+_xlfn.XLOOKUP(1,(Table_Mietpos[Vertragsnummer]=CM[[#This Row],[Contract Number M3]])*(Table_Mietpos[Auftragspos.]=CM[[#This Row],[Rentalposition M3]]),Table_Mietpos[ChNr])</f>
        <v/>
      </c>
      <c r="J65" s="72">
        <f t="array" ref="J65">+_xlfn.XLOOKUP(1,(CM_CT[Contract Number Customer]=CM_CT[[#This Row],[Contract Number Customer]])*(CM_CT[Row Type]="Header"),CM_CT[Customer])</f>
        <v/>
      </c>
      <c r="K65" s="51" t="n"/>
      <c r="L65" s="51" t="n"/>
      <c r="M65" s="15">
        <f t="array" ref="M65">+_xlfn.XLOOKUP(1,(CM_CT[Contract Number Customer]=CM_CT[[#This Row],[Contract Number Customer]])*(CM_CT[Row Type]="Header"),CM_CT[Sales Manager])</f>
        <v/>
      </c>
      <c r="N65" s="15">
        <f t="array" ref="N65">+_xlfn.XLOOKUP(1,(CM_CT[Contract Number Customer]=CM_CT[[#This Row],[Contract Number Customer]])*(CM_CT[Row Type]="Header"),CM_CT[Wagon Type])</f>
        <v/>
      </c>
      <c r="O65" s="10" t="n">
        <v>1</v>
      </c>
      <c r="P65" s="10" t="n"/>
      <c r="Q65" s="10" t="n"/>
      <c r="R65" s="10" t="n">
        <v>1</v>
      </c>
      <c r="S65" s="10" t="n"/>
      <c r="T65" s="10" t="n">
        <v>1</v>
      </c>
      <c r="U65" s="15">
        <f>+IF(CM_CT[[#This Row],[Contract Status]]&lt;&gt;"ended",1,0)</f>
        <v/>
      </c>
      <c r="V65" s="15" t="n"/>
      <c r="W65" s="15">
        <f t="array" ref="W65">_xlfn.XLOOKUP(1,(CM_CT[Contract Number Customer]=$E64)*(CM_CT[Delivery Batch]=$F64)*(CM_CT[Row Type]="Batch"),CM_CT[Contract Flex])</f>
        <v/>
      </c>
      <c r="X65" s="54">
        <f t="array" ref="X65">_xlfn.XLOOKUP(1,(CM_CT[Contract Number Customer]=$E64)*(CM_CT[Delivery Batch]=$F64)*(CM_CT[Row Type]="Batch"),CM_CT[Flex StartDate])</f>
        <v/>
      </c>
      <c r="Y65" s="54">
        <f t="array" ref="Y65">_xlfn.XLOOKUP(1,(CM_CT[Contract Number Customer]=$E64)*(CM_CT[Delivery Batch]=$F64)*(CM_CT[Row Type]="Batch"),CM_CT[Flex EndDate])</f>
        <v/>
      </c>
      <c r="Z65" s="15">
        <f t="array" ref="Z65">_xlfn.XLOOKUP(1,(CM_CT[Contract Number Customer]=$E64)*(CM_CT[Delivery Batch]=$F64)*(CM_CT[Row Type]="Batch"),CM_CT[Contract Status])</f>
        <v/>
      </c>
      <c r="AA65" s="15" t="n"/>
      <c r="AB65" s="74" t="n"/>
      <c r="AC65" s="74" t="n"/>
      <c r="AD65" s="131">
        <f t="array" ref="AD65">+_xlfn.XLOOKUP(1,(Table_Mietpos[Vertragsnummer]=CM_CT[[#This Row],[Contract Number M3]])*(Table_Mietpos[Auftragspos.]=CM_CT[[#This Row],[Rentalposition M3]]),Table_Mietpos[Gueltig_ab])</f>
        <v/>
      </c>
      <c r="AE65" s="131">
        <f t="array" ref="AE65">+_xlfn.XLOOKUP(1,(Table_Mietpos[Vertragsnummer]=CM_CT[[#This Row],[Contract Number M3]])*(Table_Mietpos[Auftragspos.]=CM_CT[[#This Row],[Rentalposition M3]]),Table_Mietpos[Gueltig_bis])</f>
        <v/>
      </c>
      <c r="AF65" s="50">
        <f t="array" ref="AF65">+_xlfn.XLOOKUP(1,(CM_CT[Contract Number Customer]=CM_CT[[#This Row],[Contract Number Customer]])*(CM_CT[Row Type]="Header"),CM_CT[Contract Lenght Initial])</f>
        <v/>
      </c>
      <c r="AG65" s="136">
        <f>+CM_CT[[#This Row],[Rental EndDate]]</f>
        <v/>
      </c>
      <c r="AH65" s="305" t="n"/>
      <c r="AI65" s="305" t="n"/>
      <c r="AJ65" s="305" t="n"/>
      <c r="AK65" s="53" t="n"/>
      <c r="AL65" s="15">
        <f t="array" ref="AL65">+_xlfn.XLOOKUP(1,(CM_CT[Contract Number Customer]=CM_CT[[#This Row],[Contract Number Customer]])*(CM_CT[Row Type]="Header"),CM_CT[Early Termination Category])</f>
        <v/>
      </c>
      <c r="AM65" s="136">
        <f t="array" ref="AM65">_xlfn.XLOOKUP(1,(CM_CT[Contract Number Customer]=$E64)*(CM_CT[Delivery Batch]=$F64)*(CM_CT[Row Type]="Batch"),CM_CT[Early Termination cut-off date1])</f>
        <v/>
      </c>
      <c r="AN65" s="136">
        <f t="array" ref="AN65">_xlfn.XLOOKUP(1,(CM_CT[Contract Number Customer]=$E64)*(CM_CT[Delivery Batch]=$F64)*(CM_CT[Row Type]="Batch"),CM_CT[Early Termination cut-off date2])</f>
        <v/>
      </c>
      <c r="AO65" s="53">
        <f t="array" ref="AO65">+_xlfn.XLOOKUP(1,(CM_CT[Contract Number Customer]=CM_CT[[#This Row],[Contract Number Customer]])*(CM_CT[Row Type]="Header"),CM_CT[Early Termination Notice Period Mths])</f>
        <v/>
      </c>
      <c r="AP65" s="53">
        <f t="array" ref="AP65">+_xlfn.XLOOKUP(1,(CM_CT[Contract Number Customer]=CM_CT[[#This Row],[Contract Number Customer]])*(CM_CT[Row Type]="Header"),CM_CT[Duly Termination Notice Period Mths])</f>
        <v/>
      </c>
      <c r="AQ65" s="54" t="n"/>
      <c r="AR65" s="54">
        <f t="array" ref="AR65">+_xlfn.XLOOKUP(1,(CM_CT[[#This Row],[Contract Number M3]]=Next_possible_notice[Contract Number M3])*(CM_CT[[#This Row],[Rentalposition M3]]=Next_possible_notice[Rentalposition M3]),Next_possible_notice[NoticeDateCalc])</f>
        <v/>
      </c>
      <c r="AS65" s="117" t="n"/>
      <c r="AT65" s="75" t="n"/>
      <c r="AU65" s="75" t="n"/>
      <c r="AV65" s="75" t="n"/>
      <c r="AW65" s="75" t="n"/>
      <c r="AX65" s="53" t="n"/>
      <c r="AY65" s="75" t="n"/>
      <c r="AZ65" s="54" t="n"/>
      <c r="BA65" s="50">
        <f t="array" ref="BA65">+_xlfn.XLOOKUP(1,(CM_CT[Contract Number Customer]=CM_CT[[#This Row],[Contract Number Customer]])*(CM_CT[Row Type]="Header"),CM_CT[Contract Lenght Early Clause &amp; Option])</f>
        <v/>
      </c>
      <c r="BB65" s="15" t="n"/>
      <c r="BC65" s="15" t="n"/>
      <c r="BD65" s="15" t="n"/>
      <c r="BE65" s="15" t="n"/>
      <c r="BF65" s="15" t="n"/>
      <c r="BG65" s="15" t="n"/>
      <c r="BH65" s="24" t="n"/>
      <c r="BI65" s="10" t="n"/>
      <c r="BJ65" s="118" t="n"/>
      <c r="BK65" s="24" t="n"/>
      <c r="BL65" s="54">
        <f>+_xlfn.XLOOKUP(CM_CT[[#This Row],[Wagon Number]],Next_possible_notice[Wagon Number],Next_possible_notice[Renewal Process StartDate])</f>
        <v/>
      </c>
      <c r="BM65" s="24" t="n"/>
      <c r="BN65" s="50">
        <f t="array" ref="BN65">+_xlfn.XLOOKUP(1,(CM_CT[Contract Number Customer]=CM_CT[[#This Row],[Contract Number Customer]])*(CM_CT[Row Type]="Header"),CM_CT[Contract Mileage])</f>
        <v/>
      </c>
      <c r="BO65" s="50" t="n"/>
      <c r="BP65" s="54" t="n"/>
      <c r="BQ65" s="54">
        <f t="array" ref="BQ65">+_xlfn.XLOOKUP(1,(CM_CT[Contract Number Customer]=CM_CT[[#This Row],[Contract Number Customer]])*(CM_CT[Row Type]="Header"),CM_CT[Currency])</f>
        <v/>
      </c>
      <c r="BR65" s="75">
        <f t="array" ref="BR65">+_xlfn.XLOOKUP(1,(CM_CT[Contract Number Customer]=CM_CT[[#This Row],[Contract Number Customer]])*(CM_CT[Row Type]="Header"),CM_CT[Lease Rate EUR])</f>
        <v/>
      </c>
      <c r="BS65" s="306" t="n"/>
      <c r="BT65" s="306" t="n"/>
      <c r="BU65" s="177" t="n"/>
      <c r="BV65" s="306" t="n"/>
      <c r="BW65" s="179">
        <f t="array" ref="BW65">+_xlfn.XLOOKUP(1,(Table_Mietpos[Vertragsnummer]=CM_CT[[#This Row],[Contract Number M3]])*(Table_Mietpos[Auftragspos.]=CM_CT[[#This Row],[Rentalposition M3]]),Table_Mietpos[Nettosatz/Typ])</f>
        <v/>
      </c>
      <c r="BX65" s="306" t="n"/>
      <c r="BY65" s="75" t="n"/>
      <c r="BZ65" s="75" t="n"/>
      <c r="CA65" s="75" t="n"/>
      <c r="CB65" s="75" t="n"/>
      <c r="CC65" s="75" t="n"/>
      <c r="CD65" s="307" t="n"/>
      <c r="CE65" s="307" t="n"/>
      <c r="CF65" s="307" t="n"/>
      <c r="CG65" s="307" t="n"/>
      <c r="CH65" s="28" t="n"/>
      <c r="CI65" s="28" t="n"/>
      <c r="CJ65" s="28" t="n"/>
      <c r="CK65" s="186" t="n"/>
      <c r="CL65" s="307" t="n"/>
      <c r="CM65" s="306" t="n"/>
      <c r="CN65" s="12" t="n"/>
      <c r="CO65" s="20" t="n"/>
      <c r="CP65" s="142" t="n"/>
      <c r="CQ65" s="142" t="n"/>
      <c r="CR65" s="142" t="n"/>
      <c r="CS65" s="20" t="n"/>
    </row>
    <row r="66">
      <c r="B66" s="11" t="n"/>
      <c r="C66" s="14" t="inlineStr">
        <is>
          <t>V700010</t>
        </is>
      </c>
      <c r="D66" s="10" t="n"/>
      <c r="E66" s="15">
        <f t="array" ref="E66">+_xlfn.XLOOKUP(1,(CM_CT[Contract Number M3]=CM_CT[[#This Row],[Contract Number M3]])*(CM_CT[Row Type]="Header"),CM_CT[Contract Number Customer])</f>
        <v/>
      </c>
      <c r="F66" s="10" t="n">
        <v>2</v>
      </c>
      <c r="G66" s="10" t="inlineStr">
        <is>
          <t>Wagon</t>
        </is>
      </c>
      <c r="H66" s="10" t="n">
        <v>10</v>
      </c>
      <c r="I66" s="73">
        <f t="array" ref="I66">+_xlfn.XLOOKUP(1,(Table_Mietpos[Vertragsnummer]=CM[[#This Row],[Contract Number M3]])*(Table_Mietpos[Auftragspos.]=CM[[#This Row],[Rentalposition M3]]),Table_Mietpos[ChNr])</f>
        <v/>
      </c>
      <c r="J66" s="72">
        <f t="array" ref="J66">+_xlfn.XLOOKUP(1,(CM_CT[Contract Number Customer]=CM_CT[[#This Row],[Contract Number Customer]])*(CM_CT[Row Type]="Header"),CM_CT[Customer])</f>
        <v/>
      </c>
      <c r="K66" s="51" t="n"/>
      <c r="L66" s="51" t="n"/>
      <c r="M66" s="15">
        <f t="array" ref="M66">+_xlfn.XLOOKUP(1,(CM_CT[Contract Number Customer]=CM_CT[[#This Row],[Contract Number Customer]])*(CM_CT[Row Type]="Header"),CM_CT[Sales Manager])</f>
        <v/>
      </c>
      <c r="N66" s="15">
        <f t="array" ref="N66">+_xlfn.XLOOKUP(1,(CM_CT[Contract Number Customer]=CM_CT[[#This Row],[Contract Number Customer]])*(CM_CT[Row Type]="Header"),CM_CT[Wagon Type])</f>
        <v/>
      </c>
      <c r="O66" s="10" t="n">
        <v>1</v>
      </c>
      <c r="P66" s="10" t="n"/>
      <c r="Q66" s="10" t="n"/>
      <c r="R66" s="10" t="n">
        <v>1</v>
      </c>
      <c r="S66" s="10" t="n"/>
      <c r="T66" s="10" t="n">
        <v>1</v>
      </c>
      <c r="U66" s="15">
        <f>+IF(CM_CT[[#This Row],[Contract Status]]&lt;&gt;"ended",1,0)</f>
        <v/>
      </c>
      <c r="V66" s="15" t="n"/>
      <c r="W66" s="15">
        <f t="array" ref="W66">_xlfn.XLOOKUP(1,(CM_CT[Contract Number Customer]=$E65)*(CM_CT[Delivery Batch]=$F65)*(CM_CT[Row Type]="Batch"),CM_CT[Contract Flex])</f>
        <v/>
      </c>
      <c r="X66" s="54">
        <f t="array" ref="X66">_xlfn.XLOOKUP(1,(CM_CT[Contract Number Customer]=$E65)*(CM_CT[Delivery Batch]=$F65)*(CM_CT[Row Type]="Batch"),CM_CT[Flex StartDate])</f>
        <v/>
      </c>
      <c r="Y66" s="54">
        <f t="array" ref="Y66">_xlfn.XLOOKUP(1,(CM_CT[Contract Number Customer]=$E65)*(CM_CT[Delivery Batch]=$F65)*(CM_CT[Row Type]="Batch"),CM_CT[Flex EndDate])</f>
        <v/>
      </c>
      <c r="Z66" s="15">
        <f t="array" ref="Z66">_xlfn.XLOOKUP(1,(CM_CT[Contract Number Customer]=$E65)*(CM_CT[Delivery Batch]=$F65)*(CM_CT[Row Type]="Batch"),CM_CT[Contract Status])</f>
        <v/>
      </c>
      <c r="AA66" s="15" t="n"/>
      <c r="AB66" s="74" t="n"/>
      <c r="AC66" s="74" t="n"/>
      <c r="AD66" s="131">
        <f t="array" ref="AD66">+_xlfn.XLOOKUP(1,(Table_Mietpos[Vertragsnummer]=CM_CT[[#This Row],[Contract Number M3]])*(Table_Mietpos[Auftragspos.]=CM_CT[[#This Row],[Rentalposition M3]]),Table_Mietpos[Gueltig_ab])</f>
        <v/>
      </c>
      <c r="AE66" s="131">
        <f t="array" ref="AE66">+_xlfn.XLOOKUP(1,(Table_Mietpos[Vertragsnummer]=CM_CT[[#This Row],[Contract Number M3]])*(Table_Mietpos[Auftragspos.]=CM_CT[[#This Row],[Rentalposition M3]]),Table_Mietpos[Gueltig_bis])</f>
        <v/>
      </c>
      <c r="AF66" s="50">
        <f t="array" ref="AF66">+_xlfn.XLOOKUP(1,(CM_CT[Contract Number Customer]=CM_CT[[#This Row],[Contract Number Customer]])*(CM_CT[Row Type]="Header"),CM_CT[Contract Lenght Initial])</f>
        <v/>
      </c>
      <c r="AG66" s="136">
        <f>+CM_CT[[#This Row],[Rental EndDate]]</f>
        <v/>
      </c>
      <c r="AH66" s="305" t="n"/>
      <c r="AI66" s="305" t="n"/>
      <c r="AJ66" s="305" t="n"/>
      <c r="AK66" s="53" t="n"/>
      <c r="AL66" s="15">
        <f t="array" ref="AL66">+_xlfn.XLOOKUP(1,(CM_CT[Contract Number Customer]=CM_CT[[#This Row],[Contract Number Customer]])*(CM_CT[Row Type]="Header"),CM_CT[Early Termination Category])</f>
        <v/>
      </c>
      <c r="AM66" s="136">
        <f t="array" ref="AM66">_xlfn.XLOOKUP(1,(CM_CT[Contract Number Customer]=$E65)*(CM_CT[Delivery Batch]=$F65)*(CM_CT[Row Type]="Batch"),CM_CT[Early Termination cut-off date1])</f>
        <v/>
      </c>
      <c r="AN66" s="136">
        <f t="array" ref="AN66">_xlfn.XLOOKUP(1,(CM_CT[Contract Number Customer]=$E65)*(CM_CT[Delivery Batch]=$F65)*(CM_CT[Row Type]="Batch"),CM_CT[Early Termination cut-off date2])</f>
        <v/>
      </c>
      <c r="AO66" s="53">
        <f t="array" ref="AO66">+_xlfn.XLOOKUP(1,(CM_CT[Contract Number Customer]=CM_CT[[#This Row],[Contract Number Customer]])*(CM_CT[Row Type]="Header"),CM_CT[Early Termination Notice Period Mths])</f>
        <v/>
      </c>
      <c r="AP66" s="53">
        <f t="array" ref="AP66">+_xlfn.XLOOKUP(1,(CM_CT[Contract Number Customer]=CM_CT[[#This Row],[Contract Number Customer]])*(CM_CT[Row Type]="Header"),CM_CT[Duly Termination Notice Period Mths])</f>
        <v/>
      </c>
      <c r="AQ66" s="54" t="n"/>
      <c r="AR66" s="54">
        <f t="array" ref="AR66">+_xlfn.XLOOKUP(1,(CM_CT[[#This Row],[Contract Number M3]]=Next_possible_notice[Contract Number M3])*(CM_CT[[#This Row],[Rentalposition M3]]=Next_possible_notice[Rentalposition M3]),Next_possible_notice[NoticeDateCalc])</f>
        <v/>
      </c>
      <c r="AS66" s="117" t="n"/>
      <c r="AT66" s="75" t="n"/>
      <c r="AU66" s="75" t="n"/>
      <c r="AV66" s="75" t="n"/>
      <c r="AW66" s="75" t="n"/>
      <c r="AX66" s="53" t="n"/>
      <c r="AY66" s="75" t="n"/>
      <c r="AZ66" s="54" t="n"/>
      <c r="BA66" s="50">
        <f t="array" ref="BA66">+_xlfn.XLOOKUP(1,(CM_CT[Contract Number Customer]=CM_CT[[#This Row],[Contract Number Customer]])*(CM_CT[Row Type]="Header"),CM_CT[Contract Lenght Early Clause &amp; Option])</f>
        <v/>
      </c>
      <c r="BB66" s="15" t="n"/>
      <c r="BC66" s="15" t="n"/>
      <c r="BD66" s="15" t="n"/>
      <c r="BE66" s="15" t="n"/>
      <c r="BF66" s="15" t="n"/>
      <c r="BG66" s="15" t="n"/>
      <c r="BH66" s="24" t="n"/>
      <c r="BI66" s="10" t="n"/>
      <c r="BJ66" s="118" t="n"/>
      <c r="BK66" s="24" t="n"/>
      <c r="BL66" s="54">
        <f>+_xlfn.XLOOKUP(CM_CT[[#This Row],[Wagon Number]],Next_possible_notice[Wagon Number],Next_possible_notice[Renewal Process StartDate])</f>
        <v/>
      </c>
      <c r="BM66" s="24" t="n"/>
      <c r="BN66" s="50">
        <f t="array" ref="BN66">+_xlfn.XLOOKUP(1,(CM_CT[Contract Number Customer]=CM_CT[[#This Row],[Contract Number Customer]])*(CM_CT[Row Type]="Header"),CM_CT[Contract Mileage])</f>
        <v/>
      </c>
      <c r="BO66" s="50" t="n"/>
      <c r="BP66" s="54" t="n"/>
      <c r="BQ66" s="54">
        <f t="array" ref="BQ66">+_xlfn.XLOOKUP(1,(CM_CT[Contract Number Customer]=CM_CT[[#This Row],[Contract Number Customer]])*(CM_CT[Row Type]="Header"),CM_CT[Currency])</f>
        <v/>
      </c>
      <c r="BR66" s="75">
        <f t="array" ref="BR66">+_xlfn.XLOOKUP(1,(CM_CT[Contract Number Customer]=CM_CT[[#This Row],[Contract Number Customer]])*(CM_CT[Row Type]="Header"),CM_CT[Lease Rate EUR])</f>
        <v/>
      </c>
      <c r="BS66" s="306" t="n"/>
      <c r="BT66" s="306" t="n"/>
      <c r="BU66" s="177" t="n"/>
      <c r="BV66" s="306" t="n"/>
      <c r="BW66" s="179">
        <f t="array" ref="BW66">+_xlfn.XLOOKUP(1,(Table_Mietpos[Vertragsnummer]=CM_CT[[#This Row],[Contract Number M3]])*(Table_Mietpos[Auftragspos.]=CM_CT[[#This Row],[Rentalposition M3]]),Table_Mietpos[Nettosatz/Typ])</f>
        <v/>
      </c>
      <c r="BX66" s="306" t="n"/>
      <c r="BY66" s="75" t="n"/>
      <c r="BZ66" s="75" t="n"/>
      <c r="CA66" s="75" t="n"/>
      <c r="CB66" s="75" t="n"/>
      <c r="CC66" s="75" t="n"/>
      <c r="CD66" s="307" t="n"/>
      <c r="CE66" s="307" t="n"/>
      <c r="CF66" s="307" t="n"/>
      <c r="CG66" s="307" t="n"/>
      <c r="CH66" s="28" t="n"/>
      <c r="CI66" s="28" t="n"/>
      <c r="CJ66" s="28" t="n"/>
      <c r="CK66" s="186" t="n"/>
      <c r="CL66" s="307" t="n"/>
      <c r="CM66" s="306" t="n"/>
      <c r="CN66" s="12" t="n"/>
      <c r="CO66" s="20" t="n"/>
      <c r="CP66" s="142" t="n"/>
      <c r="CQ66" s="142" t="n"/>
      <c r="CR66" s="142" t="n"/>
      <c r="CS66" s="20" t="n"/>
    </row>
    <row r="67">
      <c r="B67" s="11" t="n"/>
      <c r="C67" s="14" t="inlineStr">
        <is>
          <t>V700010</t>
        </is>
      </c>
      <c r="D67" s="10" t="n"/>
      <c r="E67" s="15">
        <f t="array" ref="E67">+_xlfn.XLOOKUP(1,(CM_CT[Contract Number M3]=CM_CT[[#This Row],[Contract Number M3]])*(CM_CT[Row Type]="Header"),CM_CT[Contract Number Customer])</f>
        <v/>
      </c>
      <c r="F67" s="10" t="n">
        <v>2</v>
      </c>
      <c r="G67" s="10" t="inlineStr">
        <is>
          <t>Wagon</t>
        </is>
      </c>
      <c r="H67" s="10" t="n">
        <v>11</v>
      </c>
      <c r="I67" s="73">
        <f t="array" ref="I67">+_xlfn.XLOOKUP(1,(Table_Mietpos[Vertragsnummer]=CM[[#This Row],[Contract Number M3]])*(Table_Mietpos[Auftragspos.]=CM[[#This Row],[Rentalposition M3]]),Table_Mietpos[ChNr])</f>
        <v/>
      </c>
      <c r="J67" s="72">
        <f t="array" ref="J67">+_xlfn.XLOOKUP(1,(CM_CT[Contract Number Customer]=CM_CT[[#This Row],[Contract Number Customer]])*(CM_CT[Row Type]="Header"),CM_CT[Customer])</f>
        <v/>
      </c>
      <c r="K67" s="51" t="n"/>
      <c r="L67" s="51" t="n"/>
      <c r="M67" s="15">
        <f t="array" ref="M67">+_xlfn.XLOOKUP(1,(CM_CT[Contract Number Customer]=CM_CT[[#This Row],[Contract Number Customer]])*(CM_CT[Row Type]="Header"),CM_CT[Sales Manager])</f>
        <v/>
      </c>
      <c r="N67" s="15">
        <f t="array" ref="N67">+_xlfn.XLOOKUP(1,(CM_CT[Contract Number Customer]=CM_CT[[#This Row],[Contract Number Customer]])*(CM_CT[Row Type]="Header"),CM_CT[Wagon Type])</f>
        <v/>
      </c>
      <c r="O67" s="10" t="n">
        <v>1</v>
      </c>
      <c r="P67" s="10" t="n"/>
      <c r="Q67" s="10" t="n"/>
      <c r="R67" s="10" t="n">
        <v>1</v>
      </c>
      <c r="S67" s="10" t="n"/>
      <c r="T67" s="10" t="n">
        <v>1</v>
      </c>
      <c r="U67" s="15">
        <f>+IF(CM_CT[[#This Row],[Contract Status]]&lt;&gt;"ended",1,0)</f>
        <v/>
      </c>
      <c r="V67" s="15" t="n"/>
      <c r="W67" s="15">
        <f t="array" ref="W67">_xlfn.XLOOKUP(1,(CM_CT[Contract Number Customer]=$E66)*(CM_CT[Delivery Batch]=$F66)*(CM_CT[Row Type]="Batch"),CM_CT[Contract Flex])</f>
        <v/>
      </c>
      <c r="X67" s="54">
        <f t="array" ref="X67">_xlfn.XLOOKUP(1,(CM_CT[Contract Number Customer]=$E66)*(CM_CT[Delivery Batch]=$F66)*(CM_CT[Row Type]="Batch"),CM_CT[Flex StartDate])</f>
        <v/>
      </c>
      <c r="Y67" s="54">
        <f t="array" ref="Y67">_xlfn.XLOOKUP(1,(CM_CT[Contract Number Customer]=$E66)*(CM_CT[Delivery Batch]=$F66)*(CM_CT[Row Type]="Batch"),CM_CT[Flex EndDate])</f>
        <v/>
      </c>
      <c r="Z67" s="15">
        <f t="array" ref="Z67">_xlfn.XLOOKUP(1,(CM_CT[Contract Number Customer]=$E66)*(CM_CT[Delivery Batch]=$F66)*(CM_CT[Row Type]="Batch"),CM_CT[Contract Status])</f>
        <v/>
      </c>
      <c r="AA67" s="15" t="n"/>
      <c r="AB67" s="74" t="n"/>
      <c r="AC67" s="74" t="n"/>
      <c r="AD67" s="131">
        <f t="array" ref="AD67">+_xlfn.XLOOKUP(1,(Table_Mietpos[Vertragsnummer]=CM_CT[[#This Row],[Contract Number M3]])*(Table_Mietpos[Auftragspos.]=CM_CT[[#This Row],[Rentalposition M3]]),Table_Mietpos[Gueltig_ab])</f>
        <v/>
      </c>
      <c r="AE67" s="131">
        <f t="array" ref="AE67">+_xlfn.XLOOKUP(1,(Table_Mietpos[Vertragsnummer]=CM_CT[[#This Row],[Contract Number M3]])*(Table_Mietpos[Auftragspos.]=CM_CT[[#This Row],[Rentalposition M3]]),Table_Mietpos[Gueltig_bis])</f>
        <v/>
      </c>
      <c r="AF67" s="50">
        <f t="array" ref="AF67">+_xlfn.XLOOKUP(1,(CM_CT[Contract Number Customer]=CM_CT[[#This Row],[Contract Number Customer]])*(CM_CT[Row Type]="Header"),CM_CT[Contract Lenght Initial])</f>
        <v/>
      </c>
      <c r="AG67" s="136">
        <f>+CM_CT[[#This Row],[Rental EndDate]]</f>
        <v/>
      </c>
      <c r="AH67" s="305" t="n"/>
      <c r="AI67" s="305" t="n"/>
      <c r="AJ67" s="305" t="n"/>
      <c r="AK67" s="53" t="n"/>
      <c r="AL67" s="15">
        <f t="array" ref="AL67">+_xlfn.XLOOKUP(1,(CM_CT[Contract Number Customer]=CM_CT[[#This Row],[Contract Number Customer]])*(CM_CT[Row Type]="Header"),CM_CT[Early Termination Category])</f>
        <v/>
      </c>
      <c r="AM67" s="136">
        <f t="array" ref="AM67">_xlfn.XLOOKUP(1,(CM_CT[Contract Number Customer]=$E66)*(CM_CT[Delivery Batch]=$F66)*(CM_CT[Row Type]="Batch"),CM_CT[Early Termination cut-off date1])</f>
        <v/>
      </c>
      <c r="AN67" s="136">
        <f t="array" ref="AN67">_xlfn.XLOOKUP(1,(CM_CT[Contract Number Customer]=$E66)*(CM_CT[Delivery Batch]=$F66)*(CM_CT[Row Type]="Batch"),CM_CT[Early Termination cut-off date2])</f>
        <v/>
      </c>
      <c r="AO67" s="53">
        <f t="array" ref="AO67">+_xlfn.XLOOKUP(1,(CM_CT[Contract Number Customer]=CM_CT[[#This Row],[Contract Number Customer]])*(CM_CT[Row Type]="Header"),CM_CT[Early Termination Notice Period Mths])</f>
        <v/>
      </c>
      <c r="AP67" s="53">
        <f t="array" ref="AP67">+_xlfn.XLOOKUP(1,(CM_CT[Contract Number Customer]=CM_CT[[#This Row],[Contract Number Customer]])*(CM_CT[Row Type]="Header"),CM_CT[Duly Termination Notice Period Mths])</f>
        <v/>
      </c>
      <c r="AQ67" s="54" t="n"/>
      <c r="AR67" s="54">
        <f t="array" ref="AR67">+_xlfn.XLOOKUP(1,(CM_CT[[#This Row],[Contract Number M3]]=Next_possible_notice[Contract Number M3])*(CM_CT[[#This Row],[Rentalposition M3]]=Next_possible_notice[Rentalposition M3]),Next_possible_notice[NoticeDateCalc])</f>
        <v/>
      </c>
      <c r="AS67" s="117" t="n"/>
      <c r="AT67" s="75" t="n"/>
      <c r="AU67" s="75" t="n"/>
      <c r="AV67" s="75" t="n"/>
      <c r="AW67" s="75" t="n"/>
      <c r="AX67" s="53" t="n"/>
      <c r="AY67" s="75" t="n"/>
      <c r="AZ67" s="54" t="n"/>
      <c r="BA67" s="50">
        <f t="array" ref="BA67">+_xlfn.XLOOKUP(1,(CM_CT[Contract Number Customer]=CM_CT[[#This Row],[Contract Number Customer]])*(CM_CT[Row Type]="Header"),CM_CT[Contract Lenght Early Clause &amp; Option])</f>
        <v/>
      </c>
      <c r="BB67" s="15" t="n"/>
      <c r="BC67" s="15" t="n"/>
      <c r="BD67" s="15" t="n"/>
      <c r="BE67" s="15" t="n"/>
      <c r="BF67" s="15" t="n"/>
      <c r="BG67" s="15" t="n"/>
      <c r="BH67" s="24" t="n"/>
      <c r="BI67" s="10" t="n"/>
      <c r="BJ67" s="118" t="n"/>
      <c r="BK67" s="24" t="n"/>
      <c r="BL67" s="54">
        <f>+_xlfn.XLOOKUP(CM_CT[[#This Row],[Wagon Number]],Next_possible_notice[Wagon Number],Next_possible_notice[Renewal Process StartDate])</f>
        <v/>
      </c>
      <c r="BM67" s="24" t="n"/>
      <c r="BN67" s="50">
        <f t="array" ref="BN67">+_xlfn.XLOOKUP(1,(CM_CT[Contract Number Customer]=CM_CT[[#This Row],[Contract Number Customer]])*(CM_CT[Row Type]="Header"),CM_CT[Contract Mileage])</f>
        <v/>
      </c>
      <c r="BO67" s="50" t="n"/>
      <c r="BP67" s="54" t="n"/>
      <c r="BQ67" s="54">
        <f t="array" ref="BQ67">+_xlfn.XLOOKUP(1,(CM_CT[Contract Number Customer]=CM_CT[[#This Row],[Contract Number Customer]])*(CM_CT[Row Type]="Header"),CM_CT[Currency])</f>
        <v/>
      </c>
      <c r="BR67" s="75">
        <f t="array" ref="BR67">+_xlfn.XLOOKUP(1,(CM_CT[Contract Number Customer]=CM_CT[[#This Row],[Contract Number Customer]])*(CM_CT[Row Type]="Header"),CM_CT[Lease Rate EUR])</f>
        <v/>
      </c>
      <c r="BS67" s="306" t="n"/>
      <c r="BT67" s="306" t="n"/>
      <c r="BU67" s="177" t="n"/>
      <c r="BV67" s="306" t="n"/>
      <c r="BW67" s="179">
        <f t="array" ref="BW67">+_xlfn.XLOOKUP(1,(Table_Mietpos[Vertragsnummer]=CM_CT[[#This Row],[Contract Number M3]])*(Table_Mietpos[Auftragspos.]=CM_CT[[#This Row],[Rentalposition M3]]),Table_Mietpos[Nettosatz/Typ])</f>
        <v/>
      </c>
      <c r="BX67" s="306" t="n"/>
      <c r="BY67" s="75" t="n"/>
      <c r="BZ67" s="75" t="n"/>
      <c r="CA67" s="75" t="n"/>
      <c r="CB67" s="75" t="n"/>
      <c r="CC67" s="75" t="n"/>
      <c r="CD67" s="307" t="n"/>
      <c r="CE67" s="307" t="n"/>
      <c r="CF67" s="307" t="n"/>
      <c r="CG67" s="307" t="n"/>
      <c r="CH67" s="28" t="n"/>
      <c r="CI67" s="28" t="n"/>
      <c r="CJ67" s="28" t="n"/>
      <c r="CK67" s="186" t="n"/>
      <c r="CL67" s="307" t="n"/>
      <c r="CM67" s="306" t="n"/>
      <c r="CN67" s="12" t="n"/>
      <c r="CO67" s="20" t="n"/>
      <c r="CP67" s="142" t="n"/>
      <c r="CQ67" s="142" t="n"/>
      <c r="CR67" s="142" t="n"/>
      <c r="CS67" s="20" t="n"/>
    </row>
    <row r="68">
      <c r="B68" s="11" t="n"/>
      <c r="C68" s="14" t="inlineStr">
        <is>
          <t>V700010</t>
        </is>
      </c>
      <c r="D68" s="10" t="n"/>
      <c r="E68" s="15">
        <f t="array" ref="E68">+_xlfn.XLOOKUP(1,(CM_CT[Contract Number M3]=CM_CT[[#This Row],[Contract Number M3]])*(CM_CT[Row Type]="Header"),CM_CT[Contract Number Customer])</f>
        <v/>
      </c>
      <c r="F68" s="10" t="n">
        <v>2</v>
      </c>
      <c r="G68" s="10" t="inlineStr">
        <is>
          <t>Wagon</t>
        </is>
      </c>
      <c r="H68" s="10" t="n">
        <v>12</v>
      </c>
      <c r="I68" s="73">
        <f t="array" ref="I68">+_xlfn.XLOOKUP(1,(Table_Mietpos[Vertragsnummer]=CM[[#This Row],[Contract Number M3]])*(Table_Mietpos[Auftragspos.]=CM[[#This Row],[Rentalposition M3]]),Table_Mietpos[ChNr])</f>
        <v/>
      </c>
      <c r="J68" s="72">
        <f t="array" ref="J68">+_xlfn.XLOOKUP(1,(CM_CT[Contract Number Customer]=CM_CT[[#This Row],[Contract Number Customer]])*(CM_CT[Row Type]="Header"),CM_CT[Customer])</f>
        <v/>
      </c>
      <c r="K68" s="51" t="n"/>
      <c r="L68" s="51" t="n"/>
      <c r="M68" s="15">
        <f t="array" ref="M68">+_xlfn.XLOOKUP(1,(CM_CT[Contract Number Customer]=CM_CT[[#This Row],[Contract Number Customer]])*(CM_CT[Row Type]="Header"),CM_CT[Sales Manager])</f>
        <v/>
      </c>
      <c r="N68" s="15">
        <f t="array" ref="N68">+_xlfn.XLOOKUP(1,(CM_CT[Contract Number Customer]=CM_CT[[#This Row],[Contract Number Customer]])*(CM_CT[Row Type]="Header"),CM_CT[Wagon Type])</f>
        <v/>
      </c>
      <c r="O68" s="10" t="n">
        <v>1</v>
      </c>
      <c r="P68" s="10" t="n"/>
      <c r="Q68" s="10" t="n"/>
      <c r="R68" s="10" t="n">
        <v>1</v>
      </c>
      <c r="S68" s="10" t="n"/>
      <c r="T68" s="10" t="n">
        <v>1</v>
      </c>
      <c r="U68" s="15">
        <f>+IF(CM_CT[[#This Row],[Contract Status]]&lt;&gt;"ended",1,0)</f>
        <v/>
      </c>
      <c r="V68" s="15" t="n"/>
      <c r="W68" s="15">
        <f t="array" ref="W68">_xlfn.XLOOKUP(1,(CM_CT[Contract Number Customer]=$E67)*(CM_CT[Delivery Batch]=$F67)*(CM_CT[Row Type]="Batch"),CM_CT[Contract Flex])</f>
        <v/>
      </c>
      <c r="X68" s="54">
        <f t="array" ref="X68">_xlfn.XLOOKUP(1,(CM_CT[Contract Number Customer]=$E67)*(CM_CT[Delivery Batch]=$F67)*(CM_CT[Row Type]="Batch"),CM_CT[Flex StartDate])</f>
        <v/>
      </c>
      <c r="Y68" s="54">
        <f t="array" ref="Y68">_xlfn.XLOOKUP(1,(CM_CT[Contract Number Customer]=$E67)*(CM_CT[Delivery Batch]=$F67)*(CM_CT[Row Type]="Batch"),CM_CT[Flex EndDate])</f>
        <v/>
      </c>
      <c r="Z68" s="15">
        <f t="array" ref="Z68">_xlfn.XLOOKUP(1,(CM_CT[Contract Number Customer]=$E67)*(CM_CT[Delivery Batch]=$F67)*(CM_CT[Row Type]="Batch"),CM_CT[Contract Status])</f>
        <v/>
      </c>
      <c r="AA68" s="15" t="n"/>
      <c r="AB68" s="74" t="n"/>
      <c r="AC68" s="74" t="n"/>
      <c r="AD68" s="131">
        <f t="array" ref="AD68">+_xlfn.XLOOKUP(1,(Table_Mietpos[Vertragsnummer]=CM_CT[[#This Row],[Contract Number M3]])*(Table_Mietpos[Auftragspos.]=CM_CT[[#This Row],[Rentalposition M3]]),Table_Mietpos[Gueltig_ab])</f>
        <v/>
      </c>
      <c r="AE68" s="131">
        <f t="array" ref="AE68">+_xlfn.XLOOKUP(1,(Table_Mietpos[Vertragsnummer]=CM_CT[[#This Row],[Contract Number M3]])*(Table_Mietpos[Auftragspos.]=CM_CT[[#This Row],[Rentalposition M3]]),Table_Mietpos[Gueltig_bis])</f>
        <v/>
      </c>
      <c r="AF68" s="50">
        <f t="array" ref="AF68">+_xlfn.XLOOKUP(1,(CM_CT[Contract Number Customer]=CM_CT[[#This Row],[Contract Number Customer]])*(CM_CT[Row Type]="Header"),CM_CT[Contract Lenght Initial])</f>
        <v/>
      </c>
      <c r="AG68" s="136">
        <f>+CM_CT[[#This Row],[Rental EndDate]]</f>
        <v/>
      </c>
      <c r="AH68" s="305" t="n"/>
      <c r="AI68" s="305" t="n"/>
      <c r="AJ68" s="305" t="n"/>
      <c r="AK68" s="53" t="n"/>
      <c r="AL68" s="15">
        <f t="array" ref="AL68">+_xlfn.XLOOKUP(1,(CM_CT[Contract Number Customer]=CM_CT[[#This Row],[Contract Number Customer]])*(CM_CT[Row Type]="Header"),CM_CT[Early Termination Category])</f>
        <v/>
      </c>
      <c r="AM68" s="136">
        <f t="array" ref="AM68">_xlfn.XLOOKUP(1,(CM_CT[Contract Number Customer]=$E67)*(CM_CT[Delivery Batch]=$F67)*(CM_CT[Row Type]="Batch"),CM_CT[Early Termination cut-off date1])</f>
        <v/>
      </c>
      <c r="AN68" s="136">
        <f t="array" ref="AN68">_xlfn.XLOOKUP(1,(CM_CT[Contract Number Customer]=$E67)*(CM_CT[Delivery Batch]=$F67)*(CM_CT[Row Type]="Batch"),CM_CT[Early Termination cut-off date2])</f>
        <v/>
      </c>
      <c r="AO68" s="53">
        <f t="array" ref="AO68">+_xlfn.XLOOKUP(1,(CM_CT[Contract Number Customer]=CM_CT[[#This Row],[Contract Number Customer]])*(CM_CT[Row Type]="Header"),CM_CT[Early Termination Notice Period Mths])</f>
        <v/>
      </c>
      <c r="AP68" s="53">
        <f t="array" ref="AP68">+_xlfn.XLOOKUP(1,(CM_CT[Contract Number Customer]=CM_CT[[#This Row],[Contract Number Customer]])*(CM_CT[Row Type]="Header"),CM_CT[Duly Termination Notice Period Mths])</f>
        <v/>
      </c>
      <c r="AQ68" s="54" t="n"/>
      <c r="AR68" s="54">
        <f t="array" ref="AR68">+_xlfn.XLOOKUP(1,(CM_CT[[#This Row],[Contract Number M3]]=Next_possible_notice[Contract Number M3])*(CM_CT[[#This Row],[Rentalposition M3]]=Next_possible_notice[Rentalposition M3]),Next_possible_notice[NoticeDateCalc])</f>
        <v/>
      </c>
      <c r="AS68" s="117" t="n"/>
      <c r="AT68" s="75" t="n"/>
      <c r="AU68" s="75" t="n"/>
      <c r="AV68" s="75" t="n"/>
      <c r="AW68" s="75" t="n"/>
      <c r="AX68" s="53" t="n"/>
      <c r="AY68" s="75" t="n"/>
      <c r="AZ68" s="54" t="n"/>
      <c r="BA68" s="50">
        <f t="array" ref="BA68">+_xlfn.XLOOKUP(1,(CM_CT[Contract Number Customer]=CM_CT[[#This Row],[Contract Number Customer]])*(CM_CT[Row Type]="Header"),CM_CT[Contract Lenght Early Clause &amp; Option])</f>
        <v/>
      </c>
      <c r="BB68" s="15" t="n"/>
      <c r="BC68" s="15" t="n"/>
      <c r="BD68" s="15" t="n"/>
      <c r="BE68" s="15" t="n"/>
      <c r="BF68" s="15" t="n"/>
      <c r="BG68" s="15" t="n"/>
      <c r="BH68" s="24" t="n"/>
      <c r="BI68" s="10" t="n"/>
      <c r="BJ68" s="118" t="n"/>
      <c r="BK68" s="24" t="n"/>
      <c r="BL68" s="54">
        <f>+_xlfn.XLOOKUP(CM_CT[[#This Row],[Wagon Number]],Next_possible_notice[Wagon Number],Next_possible_notice[Renewal Process StartDate])</f>
        <v/>
      </c>
      <c r="BM68" s="24" t="n"/>
      <c r="BN68" s="50">
        <f t="array" ref="BN68">+_xlfn.XLOOKUP(1,(CM_CT[Contract Number Customer]=CM_CT[[#This Row],[Contract Number Customer]])*(CM_CT[Row Type]="Header"),CM_CT[Contract Mileage])</f>
        <v/>
      </c>
      <c r="BO68" s="50" t="n"/>
      <c r="BP68" s="54" t="n"/>
      <c r="BQ68" s="54">
        <f t="array" ref="BQ68">+_xlfn.XLOOKUP(1,(CM_CT[Contract Number Customer]=CM_CT[[#This Row],[Contract Number Customer]])*(CM_CT[Row Type]="Header"),CM_CT[Currency])</f>
        <v/>
      </c>
      <c r="BR68" s="75">
        <f t="array" ref="BR68">+_xlfn.XLOOKUP(1,(CM_CT[Contract Number Customer]=CM_CT[[#This Row],[Contract Number Customer]])*(CM_CT[Row Type]="Header"),CM_CT[Lease Rate EUR])</f>
        <v/>
      </c>
      <c r="BS68" s="306" t="n"/>
      <c r="BT68" s="306" t="n"/>
      <c r="BU68" s="177" t="n"/>
      <c r="BV68" s="306" t="n"/>
      <c r="BW68" s="179">
        <f t="array" ref="BW68">+_xlfn.XLOOKUP(1,(Table_Mietpos[Vertragsnummer]=CM_CT[[#This Row],[Contract Number M3]])*(Table_Mietpos[Auftragspos.]=CM_CT[[#This Row],[Rentalposition M3]]),Table_Mietpos[Nettosatz/Typ])</f>
        <v/>
      </c>
      <c r="BX68" s="306" t="n"/>
      <c r="BY68" s="75" t="n"/>
      <c r="BZ68" s="75" t="n"/>
      <c r="CA68" s="75" t="n"/>
      <c r="CB68" s="75" t="n"/>
      <c r="CC68" s="75" t="n"/>
      <c r="CD68" s="307" t="n"/>
      <c r="CE68" s="307" t="n"/>
      <c r="CF68" s="307" t="n"/>
      <c r="CG68" s="307" t="n"/>
      <c r="CH68" s="28" t="n"/>
      <c r="CI68" s="28" t="n"/>
      <c r="CJ68" s="28" t="n"/>
      <c r="CK68" s="186" t="n"/>
      <c r="CL68" s="307" t="n"/>
      <c r="CM68" s="306" t="n"/>
      <c r="CN68" s="12" t="n"/>
      <c r="CO68" s="20" t="n"/>
      <c r="CP68" s="142" t="n"/>
      <c r="CQ68" s="142" t="n"/>
      <c r="CR68" s="142" t="n"/>
      <c r="CS68" s="20" t="n"/>
    </row>
    <row r="69">
      <c r="B69" s="11" t="n"/>
      <c r="C69" s="14" t="inlineStr">
        <is>
          <t>V700010</t>
        </is>
      </c>
      <c r="D69" s="10" t="n"/>
      <c r="E69" s="15">
        <f t="array" ref="E69">+_xlfn.XLOOKUP(1,(CM_CT[Contract Number M3]=CM_CT[[#This Row],[Contract Number M3]])*(CM_CT[Row Type]="Header"),CM_CT[Contract Number Customer])</f>
        <v/>
      </c>
      <c r="F69" s="10" t="n">
        <v>2</v>
      </c>
      <c r="G69" s="10" t="inlineStr">
        <is>
          <t>Wagon</t>
        </is>
      </c>
      <c r="H69" s="10" t="n">
        <v>13</v>
      </c>
      <c r="I69" s="73">
        <f t="array" ref="I69">+_xlfn.XLOOKUP(1,(Table_Mietpos[Vertragsnummer]=CM[[#This Row],[Contract Number M3]])*(Table_Mietpos[Auftragspos.]=CM[[#This Row],[Rentalposition M3]]),Table_Mietpos[ChNr])</f>
        <v/>
      </c>
      <c r="J69" s="72">
        <f t="array" ref="J69">+_xlfn.XLOOKUP(1,(CM_CT[Contract Number Customer]=CM_CT[[#This Row],[Contract Number Customer]])*(CM_CT[Row Type]="Header"),CM_CT[Customer])</f>
        <v/>
      </c>
      <c r="K69" s="51" t="n"/>
      <c r="L69" s="51" t="n"/>
      <c r="M69" s="15">
        <f t="array" ref="M69">+_xlfn.XLOOKUP(1,(CM_CT[Contract Number Customer]=CM_CT[[#This Row],[Contract Number Customer]])*(CM_CT[Row Type]="Header"),CM_CT[Sales Manager])</f>
        <v/>
      </c>
      <c r="N69" s="15">
        <f t="array" ref="N69">+_xlfn.XLOOKUP(1,(CM_CT[Contract Number Customer]=CM_CT[[#This Row],[Contract Number Customer]])*(CM_CT[Row Type]="Header"),CM_CT[Wagon Type])</f>
        <v/>
      </c>
      <c r="O69" s="10" t="n">
        <v>1</v>
      </c>
      <c r="P69" s="10" t="n"/>
      <c r="Q69" s="10" t="n"/>
      <c r="R69" s="10" t="n">
        <v>1</v>
      </c>
      <c r="S69" s="10" t="n"/>
      <c r="T69" s="10" t="n">
        <v>1</v>
      </c>
      <c r="U69" s="15">
        <f>+IF(CM_CT[[#This Row],[Contract Status]]&lt;&gt;"ended",1,0)</f>
        <v/>
      </c>
      <c r="V69" s="15" t="n"/>
      <c r="W69" s="15">
        <f t="array" ref="W69">_xlfn.XLOOKUP(1,(CM_CT[Contract Number Customer]=$E68)*(CM_CT[Delivery Batch]=$F68)*(CM_CT[Row Type]="Batch"),CM_CT[Contract Flex])</f>
        <v/>
      </c>
      <c r="X69" s="54">
        <f t="array" ref="X69">_xlfn.XLOOKUP(1,(CM_CT[Contract Number Customer]=$E68)*(CM_CT[Delivery Batch]=$F68)*(CM_CT[Row Type]="Batch"),CM_CT[Flex StartDate])</f>
        <v/>
      </c>
      <c r="Y69" s="54">
        <f t="array" ref="Y69">_xlfn.XLOOKUP(1,(CM_CT[Contract Number Customer]=$E68)*(CM_CT[Delivery Batch]=$F68)*(CM_CT[Row Type]="Batch"),CM_CT[Flex EndDate])</f>
        <v/>
      </c>
      <c r="Z69" s="15">
        <f t="array" ref="Z69">_xlfn.XLOOKUP(1,(CM_CT[Contract Number Customer]=$E68)*(CM_CT[Delivery Batch]=$F68)*(CM_CT[Row Type]="Batch"),CM_CT[Contract Status])</f>
        <v/>
      </c>
      <c r="AA69" s="15" t="n"/>
      <c r="AB69" s="74" t="n"/>
      <c r="AC69" s="74" t="n"/>
      <c r="AD69" s="131">
        <f t="array" ref="AD69">+_xlfn.XLOOKUP(1,(Table_Mietpos[Vertragsnummer]=CM_CT[[#This Row],[Contract Number M3]])*(Table_Mietpos[Auftragspos.]=CM_CT[[#This Row],[Rentalposition M3]]),Table_Mietpos[Gueltig_ab])</f>
        <v/>
      </c>
      <c r="AE69" s="131">
        <f t="array" ref="AE69">+_xlfn.XLOOKUP(1,(Table_Mietpos[Vertragsnummer]=CM_CT[[#This Row],[Contract Number M3]])*(Table_Mietpos[Auftragspos.]=CM_CT[[#This Row],[Rentalposition M3]]),Table_Mietpos[Gueltig_bis])</f>
        <v/>
      </c>
      <c r="AF69" s="50">
        <f t="array" ref="AF69">+_xlfn.XLOOKUP(1,(CM_CT[Contract Number Customer]=CM_CT[[#This Row],[Contract Number Customer]])*(CM_CT[Row Type]="Header"),CM_CT[Contract Lenght Initial])</f>
        <v/>
      </c>
      <c r="AG69" s="136">
        <f>+CM_CT[[#This Row],[Rental EndDate]]</f>
        <v/>
      </c>
      <c r="AH69" s="305" t="n"/>
      <c r="AI69" s="305" t="n"/>
      <c r="AJ69" s="305" t="n"/>
      <c r="AK69" s="53" t="n"/>
      <c r="AL69" s="15">
        <f t="array" ref="AL69">+_xlfn.XLOOKUP(1,(CM_CT[Contract Number Customer]=CM_CT[[#This Row],[Contract Number Customer]])*(CM_CT[Row Type]="Header"),CM_CT[Early Termination Category])</f>
        <v/>
      </c>
      <c r="AM69" s="136">
        <f t="array" ref="AM69">_xlfn.XLOOKUP(1,(CM_CT[Contract Number Customer]=$E68)*(CM_CT[Delivery Batch]=$F68)*(CM_CT[Row Type]="Batch"),CM_CT[Early Termination cut-off date1])</f>
        <v/>
      </c>
      <c r="AN69" s="136">
        <f t="array" ref="AN69">_xlfn.XLOOKUP(1,(CM_CT[Contract Number Customer]=$E68)*(CM_CT[Delivery Batch]=$F68)*(CM_CT[Row Type]="Batch"),CM_CT[Early Termination cut-off date2])</f>
        <v/>
      </c>
      <c r="AO69" s="53">
        <f t="array" ref="AO69">+_xlfn.XLOOKUP(1,(CM_CT[Contract Number Customer]=CM_CT[[#This Row],[Contract Number Customer]])*(CM_CT[Row Type]="Header"),CM_CT[Early Termination Notice Period Mths])</f>
        <v/>
      </c>
      <c r="AP69" s="53">
        <f t="array" ref="AP69">+_xlfn.XLOOKUP(1,(CM_CT[Contract Number Customer]=CM_CT[[#This Row],[Contract Number Customer]])*(CM_CT[Row Type]="Header"),CM_CT[Duly Termination Notice Period Mths])</f>
        <v/>
      </c>
      <c r="AQ69" s="54" t="n"/>
      <c r="AR69" s="54">
        <f t="array" ref="AR69">+_xlfn.XLOOKUP(1,(CM_CT[[#This Row],[Contract Number M3]]=Next_possible_notice[Contract Number M3])*(CM_CT[[#This Row],[Rentalposition M3]]=Next_possible_notice[Rentalposition M3]),Next_possible_notice[NoticeDateCalc])</f>
        <v/>
      </c>
      <c r="AS69" s="117" t="n"/>
      <c r="AT69" s="75" t="n"/>
      <c r="AU69" s="75" t="n"/>
      <c r="AV69" s="75" t="n"/>
      <c r="AW69" s="75" t="n"/>
      <c r="AX69" s="53" t="n"/>
      <c r="AY69" s="75" t="n"/>
      <c r="AZ69" s="54" t="n"/>
      <c r="BA69" s="50">
        <f t="array" ref="BA69">+_xlfn.XLOOKUP(1,(CM_CT[Contract Number Customer]=CM_CT[[#This Row],[Contract Number Customer]])*(CM_CT[Row Type]="Header"),CM_CT[Contract Lenght Early Clause &amp; Option])</f>
        <v/>
      </c>
      <c r="BB69" s="15" t="n"/>
      <c r="BC69" s="15" t="n"/>
      <c r="BD69" s="15" t="n"/>
      <c r="BE69" s="15" t="n"/>
      <c r="BF69" s="15" t="n"/>
      <c r="BG69" s="15" t="n"/>
      <c r="BH69" s="24" t="n"/>
      <c r="BI69" s="10" t="n"/>
      <c r="BJ69" s="118" t="n"/>
      <c r="BK69" s="24" t="n"/>
      <c r="BL69" s="54">
        <f>+_xlfn.XLOOKUP(CM_CT[[#This Row],[Wagon Number]],Next_possible_notice[Wagon Number],Next_possible_notice[Renewal Process StartDate])</f>
        <v/>
      </c>
      <c r="BM69" s="24" t="n"/>
      <c r="BN69" s="50">
        <f t="array" ref="BN69">+_xlfn.XLOOKUP(1,(CM_CT[Contract Number Customer]=CM_CT[[#This Row],[Contract Number Customer]])*(CM_CT[Row Type]="Header"),CM_CT[Contract Mileage])</f>
        <v/>
      </c>
      <c r="BO69" s="50" t="n"/>
      <c r="BP69" s="54" t="n"/>
      <c r="BQ69" s="54">
        <f t="array" ref="BQ69">+_xlfn.XLOOKUP(1,(CM_CT[Contract Number Customer]=CM_CT[[#This Row],[Contract Number Customer]])*(CM_CT[Row Type]="Header"),CM_CT[Currency])</f>
        <v/>
      </c>
      <c r="BR69" s="75">
        <f t="array" ref="BR69">+_xlfn.XLOOKUP(1,(CM_CT[Contract Number Customer]=CM_CT[[#This Row],[Contract Number Customer]])*(CM_CT[Row Type]="Header"),CM_CT[Lease Rate EUR])</f>
        <v/>
      </c>
      <c r="BS69" s="306" t="n"/>
      <c r="BT69" s="306" t="n"/>
      <c r="BU69" s="177" t="n"/>
      <c r="BV69" s="306" t="n"/>
      <c r="BW69" s="179">
        <f t="array" ref="BW69">+_xlfn.XLOOKUP(1,(Table_Mietpos[Vertragsnummer]=CM_CT[[#This Row],[Contract Number M3]])*(Table_Mietpos[Auftragspos.]=CM_CT[[#This Row],[Rentalposition M3]]),Table_Mietpos[Nettosatz/Typ])</f>
        <v/>
      </c>
      <c r="BX69" s="306" t="n"/>
      <c r="BY69" s="75" t="n"/>
      <c r="BZ69" s="75" t="n"/>
      <c r="CA69" s="75" t="n"/>
      <c r="CB69" s="75" t="n"/>
      <c r="CC69" s="75" t="n"/>
      <c r="CD69" s="307" t="n"/>
      <c r="CE69" s="307" t="n"/>
      <c r="CF69" s="307" t="n"/>
      <c r="CG69" s="307" t="n"/>
      <c r="CH69" s="28" t="n"/>
      <c r="CI69" s="28" t="n"/>
      <c r="CJ69" s="28" t="n"/>
      <c r="CK69" s="186" t="n"/>
      <c r="CL69" s="307" t="n"/>
      <c r="CM69" s="306" t="n"/>
      <c r="CN69" s="12" t="n"/>
      <c r="CO69" s="20" t="n"/>
      <c r="CP69" s="142" t="n"/>
      <c r="CQ69" s="142" t="n"/>
      <c r="CR69" s="142" t="n"/>
      <c r="CS69" s="20" t="n"/>
    </row>
    <row r="70">
      <c r="B70" s="11" t="n"/>
      <c r="C70" s="14" t="inlineStr">
        <is>
          <t>V700010</t>
        </is>
      </c>
      <c r="D70" s="10" t="n"/>
      <c r="E70" s="15">
        <f t="array" ref="E70">+_xlfn.XLOOKUP(1,(CM_CT[Contract Number M3]=CM_CT[[#This Row],[Contract Number M3]])*(CM_CT[Row Type]="Header"),CM_CT[Contract Number Customer])</f>
        <v/>
      </c>
      <c r="F70" s="10" t="n">
        <v>2</v>
      </c>
      <c r="G70" s="10" t="inlineStr">
        <is>
          <t>Wagon</t>
        </is>
      </c>
      <c r="H70" s="10" t="n">
        <v>14</v>
      </c>
      <c r="I70" s="73">
        <f t="array" ref="I70">+_xlfn.XLOOKUP(1,(Table_Mietpos[Vertragsnummer]=CM[[#This Row],[Contract Number M3]])*(Table_Mietpos[Auftragspos.]=CM[[#This Row],[Rentalposition M3]]),Table_Mietpos[ChNr])</f>
        <v/>
      </c>
      <c r="J70" s="72">
        <f t="array" ref="J70">+_xlfn.XLOOKUP(1,(CM_CT[Contract Number Customer]=CM_CT[[#This Row],[Contract Number Customer]])*(CM_CT[Row Type]="Header"),CM_CT[Customer])</f>
        <v/>
      </c>
      <c r="K70" s="51" t="n"/>
      <c r="L70" s="51" t="n"/>
      <c r="M70" s="15">
        <f t="array" ref="M70">+_xlfn.XLOOKUP(1,(CM_CT[Contract Number Customer]=CM_CT[[#This Row],[Contract Number Customer]])*(CM_CT[Row Type]="Header"),CM_CT[Sales Manager])</f>
        <v/>
      </c>
      <c r="N70" s="15">
        <f t="array" ref="N70">+_xlfn.XLOOKUP(1,(CM_CT[Contract Number Customer]=CM_CT[[#This Row],[Contract Number Customer]])*(CM_CT[Row Type]="Header"),CM_CT[Wagon Type])</f>
        <v/>
      </c>
      <c r="O70" s="10" t="n">
        <v>1</v>
      </c>
      <c r="P70" s="10" t="n"/>
      <c r="Q70" s="10" t="n"/>
      <c r="R70" s="10" t="n">
        <v>1</v>
      </c>
      <c r="S70" s="10" t="n"/>
      <c r="T70" s="10" t="n">
        <v>1</v>
      </c>
      <c r="U70" s="15">
        <f>+IF(CM_CT[[#This Row],[Contract Status]]&lt;&gt;"ended",1,0)</f>
        <v/>
      </c>
      <c r="V70" s="15" t="n"/>
      <c r="W70" s="15">
        <f t="array" ref="W70">_xlfn.XLOOKUP(1,(CM_CT[Contract Number Customer]=$E69)*(CM_CT[Delivery Batch]=$F69)*(CM_CT[Row Type]="Batch"),CM_CT[Contract Flex])</f>
        <v/>
      </c>
      <c r="X70" s="54">
        <f t="array" ref="X70">_xlfn.XLOOKUP(1,(CM_CT[Contract Number Customer]=$E69)*(CM_CT[Delivery Batch]=$F69)*(CM_CT[Row Type]="Batch"),CM_CT[Flex StartDate])</f>
        <v/>
      </c>
      <c r="Y70" s="54">
        <f t="array" ref="Y70">_xlfn.XLOOKUP(1,(CM_CT[Contract Number Customer]=$E69)*(CM_CT[Delivery Batch]=$F69)*(CM_CT[Row Type]="Batch"),CM_CT[Flex EndDate])</f>
        <v/>
      </c>
      <c r="Z70" s="15">
        <f t="array" ref="Z70">_xlfn.XLOOKUP(1,(CM_CT[Contract Number Customer]=$E69)*(CM_CT[Delivery Batch]=$F69)*(CM_CT[Row Type]="Batch"),CM_CT[Contract Status])</f>
        <v/>
      </c>
      <c r="AA70" s="15" t="n"/>
      <c r="AB70" s="74" t="n"/>
      <c r="AC70" s="74" t="n"/>
      <c r="AD70" s="131">
        <f t="array" ref="AD70">+_xlfn.XLOOKUP(1,(Table_Mietpos[Vertragsnummer]=CM_CT[[#This Row],[Contract Number M3]])*(Table_Mietpos[Auftragspos.]=CM_CT[[#This Row],[Rentalposition M3]]),Table_Mietpos[Gueltig_ab])</f>
        <v/>
      </c>
      <c r="AE70" s="131">
        <f t="array" ref="AE70">+_xlfn.XLOOKUP(1,(Table_Mietpos[Vertragsnummer]=CM_CT[[#This Row],[Contract Number M3]])*(Table_Mietpos[Auftragspos.]=CM_CT[[#This Row],[Rentalposition M3]]),Table_Mietpos[Gueltig_bis])</f>
        <v/>
      </c>
      <c r="AF70" s="50">
        <f t="array" ref="AF70">+_xlfn.XLOOKUP(1,(CM_CT[Contract Number Customer]=CM_CT[[#This Row],[Contract Number Customer]])*(CM_CT[Row Type]="Header"),CM_CT[Contract Lenght Initial])</f>
        <v/>
      </c>
      <c r="AG70" s="136">
        <f>+CM_CT[[#This Row],[Rental EndDate]]</f>
        <v/>
      </c>
      <c r="AH70" s="305" t="n"/>
      <c r="AI70" s="305" t="n"/>
      <c r="AJ70" s="305" t="n"/>
      <c r="AK70" s="53" t="n"/>
      <c r="AL70" s="15">
        <f t="array" ref="AL70">+_xlfn.XLOOKUP(1,(CM_CT[Contract Number Customer]=CM_CT[[#This Row],[Contract Number Customer]])*(CM_CT[Row Type]="Header"),CM_CT[Early Termination Category])</f>
        <v/>
      </c>
      <c r="AM70" s="136">
        <f t="array" ref="AM70">_xlfn.XLOOKUP(1,(CM_CT[Contract Number Customer]=$E69)*(CM_CT[Delivery Batch]=$F69)*(CM_CT[Row Type]="Batch"),CM_CT[Early Termination cut-off date1])</f>
        <v/>
      </c>
      <c r="AN70" s="136">
        <f t="array" ref="AN70">_xlfn.XLOOKUP(1,(CM_CT[Contract Number Customer]=$E69)*(CM_CT[Delivery Batch]=$F69)*(CM_CT[Row Type]="Batch"),CM_CT[Early Termination cut-off date2])</f>
        <v/>
      </c>
      <c r="AO70" s="53">
        <f t="array" ref="AO70">+_xlfn.XLOOKUP(1,(CM_CT[Contract Number Customer]=CM_CT[[#This Row],[Contract Number Customer]])*(CM_CT[Row Type]="Header"),CM_CT[Early Termination Notice Period Mths])</f>
        <v/>
      </c>
      <c r="AP70" s="53">
        <f t="array" ref="AP70">+_xlfn.XLOOKUP(1,(CM_CT[Contract Number Customer]=CM_CT[[#This Row],[Contract Number Customer]])*(CM_CT[Row Type]="Header"),CM_CT[Duly Termination Notice Period Mths])</f>
        <v/>
      </c>
      <c r="AQ70" s="54" t="n"/>
      <c r="AR70" s="54">
        <f t="array" ref="AR70">+_xlfn.XLOOKUP(1,(CM_CT[[#This Row],[Contract Number M3]]=Next_possible_notice[Contract Number M3])*(CM_CT[[#This Row],[Rentalposition M3]]=Next_possible_notice[Rentalposition M3]),Next_possible_notice[NoticeDateCalc])</f>
        <v/>
      </c>
      <c r="AS70" s="117" t="n"/>
      <c r="AT70" s="75" t="n"/>
      <c r="AU70" s="75" t="n"/>
      <c r="AV70" s="75" t="n"/>
      <c r="AW70" s="75" t="n"/>
      <c r="AX70" s="53" t="n"/>
      <c r="AY70" s="75" t="n"/>
      <c r="AZ70" s="54" t="n"/>
      <c r="BA70" s="50">
        <f t="array" ref="BA70">+_xlfn.XLOOKUP(1,(CM_CT[Contract Number Customer]=CM_CT[[#This Row],[Contract Number Customer]])*(CM_CT[Row Type]="Header"),CM_CT[Contract Lenght Early Clause &amp; Option])</f>
        <v/>
      </c>
      <c r="BB70" s="15" t="n"/>
      <c r="BC70" s="15" t="n"/>
      <c r="BD70" s="15" t="n"/>
      <c r="BE70" s="15" t="n"/>
      <c r="BF70" s="15" t="n"/>
      <c r="BG70" s="15" t="n"/>
      <c r="BH70" s="24" t="n"/>
      <c r="BI70" s="10" t="n"/>
      <c r="BJ70" s="118" t="n"/>
      <c r="BK70" s="24" t="n"/>
      <c r="BL70" s="54">
        <f>+_xlfn.XLOOKUP(CM_CT[[#This Row],[Wagon Number]],Next_possible_notice[Wagon Number],Next_possible_notice[Renewal Process StartDate])</f>
        <v/>
      </c>
      <c r="BM70" s="24" t="n"/>
      <c r="BN70" s="50">
        <f t="array" ref="BN70">+_xlfn.XLOOKUP(1,(CM_CT[Contract Number Customer]=CM_CT[[#This Row],[Contract Number Customer]])*(CM_CT[Row Type]="Header"),CM_CT[Contract Mileage])</f>
        <v/>
      </c>
      <c r="BO70" s="50" t="n"/>
      <c r="BP70" s="54" t="n"/>
      <c r="BQ70" s="54">
        <f t="array" ref="BQ70">+_xlfn.XLOOKUP(1,(CM_CT[Contract Number Customer]=CM_CT[[#This Row],[Contract Number Customer]])*(CM_CT[Row Type]="Header"),CM_CT[Currency])</f>
        <v/>
      </c>
      <c r="BR70" s="75">
        <f t="array" ref="BR70">+_xlfn.XLOOKUP(1,(CM_CT[Contract Number Customer]=CM_CT[[#This Row],[Contract Number Customer]])*(CM_CT[Row Type]="Header"),CM_CT[Lease Rate EUR])</f>
        <v/>
      </c>
      <c r="BS70" s="306" t="n"/>
      <c r="BT70" s="306" t="n"/>
      <c r="BU70" s="177" t="n"/>
      <c r="BV70" s="306" t="n"/>
      <c r="BW70" s="179">
        <f t="array" ref="BW70">+_xlfn.XLOOKUP(1,(Table_Mietpos[Vertragsnummer]=CM_CT[[#This Row],[Contract Number M3]])*(Table_Mietpos[Auftragspos.]=CM_CT[[#This Row],[Rentalposition M3]]),Table_Mietpos[Nettosatz/Typ])</f>
        <v/>
      </c>
      <c r="BX70" s="306" t="n"/>
      <c r="BY70" s="75" t="n"/>
      <c r="BZ70" s="75" t="n"/>
      <c r="CA70" s="75" t="n"/>
      <c r="CB70" s="75" t="n"/>
      <c r="CC70" s="75" t="n"/>
      <c r="CD70" s="307" t="n"/>
      <c r="CE70" s="307" t="n"/>
      <c r="CF70" s="307" t="n"/>
      <c r="CG70" s="307" t="n"/>
      <c r="CH70" s="28" t="n"/>
      <c r="CI70" s="28" t="n"/>
      <c r="CJ70" s="28" t="n"/>
      <c r="CK70" s="186" t="n"/>
      <c r="CL70" s="307" t="n"/>
      <c r="CM70" s="306" t="n"/>
      <c r="CN70" s="12" t="n"/>
      <c r="CO70" s="20" t="n"/>
      <c r="CP70" s="142" t="n"/>
      <c r="CQ70" s="142" t="n"/>
      <c r="CR70" s="142" t="n"/>
      <c r="CS70" s="20" t="n"/>
    </row>
    <row r="71">
      <c r="B71" s="11" t="n"/>
      <c r="C71" s="14" t="inlineStr">
        <is>
          <t>V700010</t>
        </is>
      </c>
      <c r="D71" s="10" t="n"/>
      <c r="E71" s="15">
        <f t="array" ref="E71">+_xlfn.XLOOKUP(1,(CM_CT[Contract Number M3]=CM_CT[[#This Row],[Contract Number M3]])*(CM_CT[Row Type]="Header"),CM_CT[Contract Number Customer])</f>
        <v/>
      </c>
      <c r="F71" s="10" t="n">
        <v>2</v>
      </c>
      <c r="G71" s="10" t="inlineStr">
        <is>
          <t>Wagon</t>
        </is>
      </c>
      <c r="H71" s="10" t="n">
        <v>15</v>
      </c>
      <c r="I71" s="73">
        <f t="array" ref="I71">+_xlfn.XLOOKUP(1,(Table_Mietpos[Vertragsnummer]=CM[[#This Row],[Contract Number M3]])*(Table_Mietpos[Auftragspos.]=CM[[#This Row],[Rentalposition M3]]),Table_Mietpos[ChNr])</f>
        <v/>
      </c>
      <c r="J71" s="72">
        <f t="array" ref="J71">+_xlfn.XLOOKUP(1,(CM_CT[Contract Number Customer]=CM_CT[[#This Row],[Contract Number Customer]])*(CM_CT[Row Type]="Header"),CM_CT[Customer])</f>
        <v/>
      </c>
      <c r="K71" s="51" t="n"/>
      <c r="L71" s="51" t="n"/>
      <c r="M71" s="15">
        <f t="array" ref="M71">+_xlfn.XLOOKUP(1,(CM_CT[Contract Number Customer]=CM_CT[[#This Row],[Contract Number Customer]])*(CM_CT[Row Type]="Header"),CM_CT[Sales Manager])</f>
        <v/>
      </c>
      <c r="N71" s="15">
        <f t="array" ref="N71">+_xlfn.XLOOKUP(1,(CM_CT[Contract Number Customer]=CM_CT[[#This Row],[Contract Number Customer]])*(CM_CT[Row Type]="Header"),CM_CT[Wagon Type])</f>
        <v/>
      </c>
      <c r="O71" s="10" t="n">
        <v>1</v>
      </c>
      <c r="P71" s="10" t="n"/>
      <c r="Q71" s="10" t="n"/>
      <c r="R71" s="10" t="n">
        <v>1</v>
      </c>
      <c r="S71" s="10" t="n"/>
      <c r="T71" s="10" t="n">
        <v>1</v>
      </c>
      <c r="U71" s="15">
        <f>+IF(CM_CT[[#This Row],[Contract Status]]&lt;&gt;"ended",1,0)</f>
        <v/>
      </c>
      <c r="V71" s="15" t="n"/>
      <c r="W71" s="15">
        <f t="array" ref="W71">_xlfn.XLOOKUP(1,(CM_CT[Contract Number Customer]=$E70)*(CM_CT[Delivery Batch]=$F70)*(CM_CT[Row Type]="Batch"),CM_CT[Contract Flex])</f>
        <v/>
      </c>
      <c r="X71" s="54">
        <f t="array" ref="X71">_xlfn.XLOOKUP(1,(CM_CT[Contract Number Customer]=$E70)*(CM_CT[Delivery Batch]=$F70)*(CM_CT[Row Type]="Batch"),CM_CT[Flex StartDate])</f>
        <v/>
      </c>
      <c r="Y71" s="54">
        <f t="array" ref="Y71">_xlfn.XLOOKUP(1,(CM_CT[Contract Number Customer]=$E70)*(CM_CT[Delivery Batch]=$F70)*(CM_CT[Row Type]="Batch"),CM_CT[Flex EndDate])</f>
        <v/>
      </c>
      <c r="Z71" s="15">
        <f t="array" ref="Z71">_xlfn.XLOOKUP(1,(CM_CT[Contract Number Customer]=$E70)*(CM_CT[Delivery Batch]=$F70)*(CM_CT[Row Type]="Batch"),CM_CT[Contract Status])</f>
        <v/>
      </c>
      <c r="AA71" s="15" t="n"/>
      <c r="AB71" s="74" t="n"/>
      <c r="AC71" s="74" t="n"/>
      <c r="AD71" s="131">
        <f t="array" ref="AD71">+_xlfn.XLOOKUP(1,(Table_Mietpos[Vertragsnummer]=CM_CT[[#This Row],[Contract Number M3]])*(Table_Mietpos[Auftragspos.]=CM_CT[[#This Row],[Rentalposition M3]]),Table_Mietpos[Gueltig_ab])</f>
        <v/>
      </c>
      <c r="AE71" s="131">
        <f t="array" ref="AE71">+_xlfn.XLOOKUP(1,(Table_Mietpos[Vertragsnummer]=CM_CT[[#This Row],[Contract Number M3]])*(Table_Mietpos[Auftragspos.]=CM_CT[[#This Row],[Rentalposition M3]]),Table_Mietpos[Gueltig_bis])</f>
        <v/>
      </c>
      <c r="AF71" s="50">
        <f t="array" ref="AF71">+_xlfn.XLOOKUP(1,(CM_CT[Contract Number Customer]=CM_CT[[#This Row],[Contract Number Customer]])*(CM_CT[Row Type]="Header"),CM_CT[Contract Lenght Initial])</f>
        <v/>
      </c>
      <c r="AG71" s="136">
        <f>+CM_CT[[#This Row],[Rental EndDate]]</f>
        <v/>
      </c>
      <c r="AH71" s="305" t="n"/>
      <c r="AI71" s="305" t="n"/>
      <c r="AJ71" s="305" t="n"/>
      <c r="AK71" s="53" t="n"/>
      <c r="AL71" s="15">
        <f t="array" ref="AL71">+_xlfn.XLOOKUP(1,(CM_CT[Contract Number Customer]=CM_CT[[#This Row],[Contract Number Customer]])*(CM_CT[Row Type]="Header"),CM_CT[Early Termination Category])</f>
        <v/>
      </c>
      <c r="AM71" s="136">
        <f t="array" ref="AM71">_xlfn.XLOOKUP(1,(CM_CT[Contract Number Customer]=$E70)*(CM_CT[Delivery Batch]=$F70)*(CM_CT[Row Type]="Batch"),CM_CT[Early Termination cut-off date1])</f>
        <v/>
      </c>
      <c r="AN71" s="136">
        <f t="array" ref="AN71">_xlfn.XLOOKUP(1,(CM_CT[Contract Number Customer]=$E70)*(CM_CT[Delivery Batch]=$F70)*(CM_CT[Row Type]="Batch"),CM_CT[Early Termination cut-off date2])</f>
        <v/>
      </c>
      <c r="AO71" s="53">
        <f t="array" ref="AO71">+_xlfn.XLOOKUP(1,(CM_CT[Contract Number Customer]=CM_CT[[#This Row],[Contract Number Customer]])*(CM_CT[Row Type]="Header"),CM_CT[Early Termination Notice Period Mths])</f>
        <v/>
      </c>
      <c r="AP71" s="53">
        <f t="array" ref="AP71">+_xlfn.XLOOKUP(1,(CM_CT[Contract Number Customer]=CM_CT[[#This Row],[Contract Number Customer]])*(CM_CT[Row Type]="Header"),CM_CT[Duly Termination Notice Period Mths])</f>
        <v/>
      </c>
      <c r="AQ71" s="54" t="n"/>
      <c r="AR71" s="54">
        <f t="array" ref="AR71">+_xlfn.XLOOKUP(1,(CM_CT[[#This Row],[Contract Number M3]]=Next_possible_notice[Contract Number M3])*(CM_CT[[#This Row],[Rentalposition M3]]=Next_possible_notice[Rentalposition M3]),Next_possible_notice[NoticeDateCalc])</f>
        <v/>
      </c>
      <c r="AS71" s="117" t="n"/>
      <c r="AT71" s="75" t="n"/>
      <c r="AU71" s="75" t="n"/>
      <c r="AV71" s="75" t="n"/>
      <c r="AW71" s="75" t="n"/>
      <c r="AX71" s="53" t="n"/>
      <c r="AY71" s="75" t="n"/>
      <c r="AZ71" s="54" t="n"/>
      <c r="BA71" s="50">
        <f t="array" ref="BA71">+_xlfn.XLOOKUP(1,(CM_CT[Contract Number Customer]=CM_CT[[#This Row],[Contract Number Customer]])*(CM_CT[Row Type]="Header"),CM_CT[Contract Lenght Early Clause &amp; Option])</f>
        <v/>
      </c>
      <c r="BB71" s="15" t="n"/>
      <c r="BC71" s="15" t="n"/>
      <c r="BD71" s="15" t="n"/>
      <c r="BE71" s="15" t="n"/>
      <c r="BF71" s="15" t="n"/>
      <c r="BG71" s="15" t="n"/>
      <c r="BH71" s="24" t="n"/>
      <c r="BI71" s="10" t="n"/>
      <c r="BJ71" s="118" t="n"/>
      <c r="BK71" s="24" t="n"/>
      <c r="BL71" s="54">
        <f>+_xlfn.XLOOKUP(CM_CT[[#This Row],[Wagon Number]],Next_possible_notice[Wagon Number],Next_possible_notice[Renewal Process StartDate])</f>
        <v/>
      </c>
      <c r="BM71" s="24" t="n"/>
      <c r="BN71" s="50">
        <f t="array" ref="BN71">+_xlfn.XLOOKUP(1,(CM_CT[Contract Number Customer]=CM_CT[[#This Row],[Contract Number Customer]])*(CM_CT[Row Type]="Header"),CM_CT[Contract Mileage])</f>
        <v/>
      </c>
      <c r="BO71" s="50" t="n"/>
      <c r="BP71" s="54" t="n"/>
      <c r="BQ71" s="54">
        <f t="array" ref="BQ71">+_xlfn.XLOOKUP(1,(CM_CT[Contract Number Customer]=CM_CT[[#This Row],[Contract Number Customer]])*(CM_CT[Row Type]="Header"),CM_CT[Currency])</f>
        <v/>
      </c>
      <c r="BR71" s="75">
        <f t="array" ref="BR71">+_xlfn.XLOOKUP(1,(CM_CT[Contract Number Customer]=CM_CT[[#This Row],[Contract Number Customer]])*(CM_CT[Row Type]="Header"),CM_CT[Lease Rate EUR])</f>
        <v/>
      </c>
      <c r="BS71" s="306" t="n"/>
      <c r="BT71" s="306" t="n"/>
      <c r="BU71" s="177" t="n"/>
      <c r="BV71" s="306" t="n"/>
      <c r="BW71" s="179">
        <f t="array" ref="BW71">+_xlfn.XLOOKUP(1,(Table_Mietpos[Vertragsnummer]=CM_CT[[#This Row],[Contract Number M3]])*(Table_Mietpos[Auftragspos.]=CM_CT[[#This Row],[Rentalposition M3]]),Table_Mietpos[Nettosatz/Typ])</f>
        <v/>
      </c>
      <c r="BX71" s="306" t="n"/>
      <c r="BY71" s="75" t="n"/>
      <c r="BZ71" s="75" t="n"/>
      <c r="CA71" s="75" t="n"/>
      <c r="CB71" s="75" t="n"/>
      <c r="CC71" s="75" t="n"/>
      <c r="CD71" s="307" t="n"/>
      <c r="CE71" s="307" t="n"/>
      <c r="CF71" s="307" t="n"/>
      <c r="CG71" s="307" t="n"/>
      <c r="CH71" s="28" t="n"/>
      <c r="CI71" s="28" t="n"/>
      <c r="CJ71" s="28" t="n"/>
      <c r="CK71" s="186" t="n"/>
      <c r="CL71" s="307" t="n"/>
      <c r="CM71" s="306" t="n"/>
      <c r="CN71" s="12" t="n"/>
      <c r="CO71" s="20" t="n"/>
      <c r="CP71" s="142" t="n"/>
      <c r="CQ71" s="142" t="n"/>
      <c r="CR71" s="142" t="n"/>
      <c r="CS71" s="20" t="n"/>
    </row>
    <row r="72">
      <c r="B72" s="11" t="n"/>
      <c r="C72" s="14" t="inlineStr">
        <is>
          <t>V700010</t>
        </is>
      </c>
      <c r="D72" s="10" t="n"/>
      <c r="E72" s="15">
        <f t="array" ref="E72">+_xlfn.XLOOKUP(1,(CM_CT[Contract Number M3]=CM_CT[[#This Row],[Contract Number M3]])*(CM_CT[Row Type]="Header"),CM_CT[Contract Number Customer])</f>
        <v/>
      </c>
      <c r="F72" s="10" t="n">
        <v>2</v>
      </c>
      <c r="G72" s="10" t="inlineStr">
        <is>
          <t>Wagon</t>
        </is>
      </c>
      <c r="H72" s="10" t="n">
        <v>16</v>
      </c>
      <c r="I72" s="73">
        <f t="array" ref="I72">+_xlfn.XLOOKUP(1,(Table_Mietpos[Vertragsnummer]=CM[[#This Row],[Contract Number M3]])*(Table_Mietpos[Auftragspos.]=CM[[#This Row],[Rentalposition M3]]),Table_Mietpos[ChNr])</f>
        <v/>
      </c>
      <c r="J72" s="72">
        <f t="array" ref="J72">+_xlfn.XLOOKUP(1,(CM_CT[Contract Number Customer]=CM_CT[[#This Row],[Contract Number Customer]])*(CM_CT[Row Type]="Header"),CM_CT[Customer])</f>
        <v/>
      </c>
      <c r="K72" s="51" t="n"/>
      <c r="L72" s="51" t="n"/>
      <c r="M72" s="15">
        <f t="array" ref="M72">+_xlfn.XLOOKUP(1,(CM_CT[Contract Number Customer]=CM_CT[[#This Row],[Contract Number Customer]])*(CM_CT[Row Type]="Header"),CM_CT[Sales Manager])</f>
        <v/>
      </c>
      <c r="N72" s="15">
        <f t="array" ref="N72">+_xlfn.XLOOKUP(1,(CM_CT[Contract Number Customer]=CM_CT[[#This Row],[Contract Number Customer]])*(CM_CT[Row Type]="Header"),CM_CT[Wagon Type])</f>
        <v/>
      </c>
      <c r="O72" s="10" t="n">
        <v>1</v>
      </c>
      <c r="P72" s="10" t="n"/>
      <c r="Q72" s="10" t="n"/>
      <c r="R72" s="10" t="n">
        <v>1</v>
      </c>
      <c r="S72" s="10" t="n"/>
      <c r="T72" s="10" t="n">
        <v>1</v>
      </c>
      <c r="U72" s="15">
        <f>+IF(CM_CT[[#This Row],[Contract Status]]&lt;&gt;"ended",1,0)</f>
        <v/>
      </c>
      <c r="V72" s="15" t="n"/>
      <c r="W72" s="15">
        <f t="array" ref="W72">_xlfn.XLOOKUP(1,(CM_CT[Contract Number Customer]=$E71)*(CM_CT[Delivery Batch]=$F71)*(CM_CT[Row Type]="Batch"),CM_CT[Contract Flex])</f>
        <v/>
      </c>
      <c r="X72" s="54">
        <f t="array" ref="X72">_xlfn.XLOOKUP(1,(CM_CT[Contract Number Customer]=$E71)*(CM_CT[Delivery Batch]=$F71)*(CM_CT[Row Type]="Batch"),CM_CT[Flex StartDate])</f>
        <v/>
      </c>
      <c r="Y72" s="54">
        <f t="array" ref="Y72">_xlfn.XLOOKUP(1,(CM_CT[Contract Number Customer]=$E71)*(CM_CT[Delivery Batch]=$F71)*(CM_CT[Row Type]="Batch"),CM_CT[Flex EndDate])</f>
        <v/>
      </c>
      <c r="Z72" s="15">
        <f t="array" ref="Z72">_xlfn.XLOOKUP(1,(CM_CT[Contract Number Customer]=$E71)*(CM_CT[Delivery Batch]=$F71)*(CM_CT[Row Type]="Batch"),CM_CT[Contract Status])</f>
        <v/>
      </c>
      <c r="AA72" s="15" t="n"/>
      <c r="AB72" s="74" t="n"/>
      <c r="AC72" s="74" t="n"/>
      <c r="AD72" s="131">
        <f t="array" ref="AD72">+_xlfn.XLOOKUP(1,(Table_Mietpos[Vertragsnummer]=CM_CT[[#This Row],[Contract Number M3]])*(Table_Mietpos[Auftragspos.]=CM_CT[[#This Row],[Rentalposition M3]]),Table_Mietpos[Gueltig_ab])</f>
        <v/>
      </c>
      <c r="AE72" s="131">
        <f t="array" ref="AE72">+_xlfn.XLOOKUP(1,(Table_Mietpos[Vertragsnummer]=CM_CT[[#This Row],[Contract Number M3]])*(Table_Mietpos[Auftragspos.]=CM_CT[[#This Row],[Rentalposition M3]]),Table_Mietpos[Gueltig_bis])</f>
        <v/>
      </c>
      <c r="AF72" s="50">
        <f t="array" ref="AF72">+_xlfn.XLOOKUP(1,(CM_CT[Contract Number Customer]=CM_CT[[#This Row],[Contract Number Customer]])*(CM_CT[Row Type]="Header"),CM_CT[Contract Lenght Initial])</f>
        <v/>
      </c>
      <c r="AG72" s="136">
        <f>+CM_CT[[#This Row],[Rental EndDate]]</f>
        <v/>
      </c>
      <c r="AH72" s="305" t="n"/>
      <c r="AI72" s="305" t="n"/>
      <c r="AJ72" s="305" t="n"/>
      <c r="AK72" s="53" t="n"/>
      <c r="AL72" s="15">
        <f t="array" ref="AL72">+_xlfn.XLOOKUP(1,(CM_CT[Contract Number Customer]=CM_CT[[#This Row],[Contract Number Customer]])*(CM_CT[Row Type]="Header"),CM_CT[Early Termination Category])</f>
        <v/>
      </c>
      <c r="AM72" s="136">
        <f t="array" ref="AM72">_xlfn.XLOOKUP(1,(CM_CT[Contract Number Customer]=$E71)*(CM_CT[Delivery Batch]=$F71)*(CM_CT[Row Type]="Batch"),CM_CT[Early Termination cut-off date1])</f>
        <v/>
      </c>
      <c r="AN72" s="136">
        <f t="array" ref="AN72">_xlfn.XLOOKUP(1,(CM_CT[Contract Number Customer]=$E71)*(CM_CT[Delivery Batch]=$F71)*(CM_CT[Row Type]="Batch"),CM_CT[Early Termination cut-off date2])</f>
        <v/>
      </c>
      <c r="AO72" s="53">
        <f t="array" ref="AO72">+_xlfn.XLOOKUP(1,(CM_CT[Contract Number Customer]=CM_CT[[#This Row],[Contract Number Customer]])*(CM_CT[Row Type]="Header"),CM_CT[Early Termination Notice Period Mths])</f>
        <v/>
      </c>
      <c r="AP72" s="53">
        <f t="array" ref="AP72">+_xlfn.XLOOKUP(1,(CM_CT[Contract Number Customer]=CM_CT[[#This Row],[Contract Number Customer]])*(CM_CT[Row Type]="Header"),CM_CT[Duly Termination Notice Period Mths])</f>
        <v/>
      </c>
      <c r="AQ72" s="54" t="n"/>
      <c r="AR72" s="54">
        <f t="array" ref="AR72">+_xlfn.XLOOKUP(1,(CM_CT[[#This Row],[Contract Number M3]]=Next_possible_notice[Contract Number M3])*(CM_CT[[#This Row],[Rentalposition M3]]=Next_possible_notice[Rentalposition M3]),Next_possible_notice[NoticeDateCalc])</f>
        <v/>
      </c>
      <c r="AS72" s="117" t="n"/>
      <c r="AT72" s="75" t="n"/>
      <c r="AU72" s="75" t="n"/>
      <c r="AV72" s="75" t="n"/>
      <c r="AW72" s="75" t="n"/>
      <c r="AX72" s="53" t="n"/>
      <c r="AY72" s="75" t="n"/>
      <c r="AZ72" s="54" t="n"/>
      <c r="BA72" s="50">
        <f t="array" ref="BA72">+_xlfn.XLOOKUP(1,(CM_CT[Contract Number Customer]=CM_CT[[#This Row],[Contract Number Customer]])*(CM_CT[Row Type]="Header"),CM_CT[Contract Lenght Early Clause &amp; Option])</f>
        <v/>
      </c>
      <c r="BB72" s="15" t="n"/>
      <c r="BC72" s="15" t="n"/>
      <c r="BD72" s="15" t="n"/>
      <c r="BE72" s="15" t="n"/>
      <c r="BF72" s="15" t="n"/>
      <c r="BG72" s="15" t="n"/>
      <c r="BH72" s="24" t="n"/>
      <c r="BI72" s="10" t="n"/>
      <c r="BJ72" s="118" t="n"/>
      <c r="BK72" s="24" t="n"/>
      <c r="BL72" s="54">
        <f>+_xlfn.XLOOKUP(CM_CT[[#This Row],[Wagon Number]],Next_possible_notice[Wagon Number],Next_possible_notice[Renewal Process StartDate])</f>
        <v/>
      </c>
      <c r="BM72" s="24" t="n"/>
      <c r="BN72" s="50">
        <f t="array" ref="BN72">+_xlfn.XLOOKUP(1,(CM_CT[Contract Number Customer]=CM_CT[[#This Row],[Contract Number Customer]])*(CM_CT[Row Type]="Header"),CM_CT[Contract Mileage])</f>
        <v/>
      </c>
      <c r="BO72" s="50" t="n"/>
      <c r="BP72" s="54" t="n"/>
      <c r="BQ72" s="54">
        <f t="array" ref="BQ72">+_xlfn.XLOOKUP(1,(CM_CT[Contract Number Customer]=CM_CT[[#This Row],[Contract Number Customer]])*(CM_CT[Row Type]="Header"),CM_CT[Currency])</f>
        <v/>
      </c>
      <c r="BR72" s="75">
        <f t="array" ref="BR72">+_xlfn.XLOOKUP(1,(CM_CT[Contract Number Customer]=CM_CT[[#This Row],[Contract Number Customer]])*(CM_CT[Row Type]="Header"),CM_CT[Lease Rate EUR])</f>
        <v/>
      </c>
      <c r="BS72" s="306" t="n"/>
      <c r="BT72" s="306" t="n"/>
      <c r="BU72" s="177" t="n"/>
      <c r="BV72" s="306" t="n"/>
      <c r="BW72" s="179">
        <f t="array" ref="BW72">+_xlfn.XLOOKUP(1,(Table_Mietpos[Vertragsnummer]=CM_CT[[#This Row],[Contract Number M3]])*(Table_Mietpos[Auftragspos.]=CM_CT[[#This Row],[Rentalposition M3]]),Table_Mietpos[Nettosatz/Typ])</f>
        <v/>
      </c>
      <c r="BX72" s="306" t="n"/>
      <c r="BY72" s="75" t="n"/>
      <c r="BZ72" s="75" t="n"/>
      <c r="CA72" s="75" t="n"/>
      <c r="CB72" s="75" t="n"/>
      <c r="CC72" s="75" t="n"/>
      <c r="CD72" s="307" t="n"/>
      <c r="CE72" s="307" t="n"/>
      <c r="CF72" s="307" t="n"/>
      <c r="CG72" s="307" t="n"/>
      <c r="CH72" s="28" t="n"/>
      <c r="CI72" s="28" t="n"/>
      <c r="CJ72" s="28" t="n"/>
      <c r="CK72" s="186" t="n"/>
      <c r="CL72" s="307" t="n"/>
      <c r="CM72" s="306" t="n"/>
      <c r="CN72" s="12" t="n"/>
      <c r="CO72" s="20" t="n"/>
      <c r="CP72" s="142" t="n"/>
      <c r="CQ72" s="142" t="n"/>
      <c r="CR72" s="142" t="n"/>
      <c r="CS72" s="20" t="n"/>
    </row>
    <row r="73">
      <c r="B73" s="11" t="n"/>
      <c r="C73" s="14" t="inlineStr">
        <is>
          <t>V700010</t>
        </is>
      </c>
      <c r="D73" s="10" t="n"/>
      <c r="E73" s="15">
        <f t="array" ref="E73">+_xlfn.XLOOKUP(1,(CM_CT[Contract Number M3]=CM_CT[[#This Row],[Contract Number M3]])*(CM_CT[Row Type]="Header"),CM_CT[Contract Number Customer])</f>
        <v/>
      </c>
      <c r="F73" s="10" t="n">
        <v>2</v>
      </c>
      <c r="G73" s="10" t="inlineStr">
        <is>
          <t>Wagon</t>
        </is>
      </c>
      <c r="H73" s="10" t="n">
        <v>17</v>
      </c>
      <c r="I73" s="73">
        <f t="array" ref="I73">+_xlfn.XLOOKUP(1,(Table_Mietpos[Vertragsnummer]=CM[[#This Row],[Contract Number M3]])*(Table_Mietpos[Auftragspos.]=CM[[#This Row],[Rentalposition M3]]),Table_Mietpos[ChNr])</f>
        <v/>
      </c>
      <c r="J73" s="72">
        <f t="array" ref="J73">+_xlfn.XLOOKUP(1,(CM_CT[Contract Number Customer]=CM_CT[[#This Row],[Contract Number Customer]])*(CM_CT[Row Type]="Header"),CM_CT[Customer])</f>
        <v/>
      </c>
      <c r="K73" s="51" t="n"/>
      <c r="L73" s="51" t="n"/>
      <c r="M73" s="15">
        <f t="array" ref="M73">+_xlfn.XLOOKUP(1,(CM_CT[Contract Number Customer]=CM_CT[[#This Row],[Contract Number Customer]])*(CM_CT[Row Type]="Header"),CM_CT[Sales Manager])</f>
        <v/>
      </c>
      <c r="N73" s="15">
        <f t="array" ref="N73">+_xlfn.XLOOKUP(1,(CM_CT[Contract Number Customer]=CM_CT[[#This Row],[Contract Number Customer]])*(CM_CT[Row Type]="Header"),CM_CT[Wagon Type])</f>
        <v/>
      </c>
      <c r="O73" s="10" t="n">
        <v>1</v>
      </c>
      <c r="P73" s="10" t="n"/>
      <c r="Q73" s="10" t="n"/>
      <c r="R73" s="10" t="n">
        <v>1</v>
      </c>
      <c r="S73" s="10" t="n"/>
      <c r="T73" s="10" t="n">
        <v>1</v>
      </c>
      <c r="U73" s="15">
        <f>+IF(CM_CT[[#This Row],[Contract Status]]&lt;&gt;"ended",1,0)</f>
        <v/>
      </c>
      <c r="V73" s="15" t="n"/>
      <c r="W73" s="15">
        <f t="array" ref="W73">_xlfn.XLOOKUP(1,(CM_CT[Contract Number Customer]=$E72)*(CM_CT[Delivery Batch]=$F72)*(CM_CT[Row Type]="Batch"),CM_CT[Contract Flex])</f>
        <v/>
      </c>
      <c r="X73" s="54">
        <f t="array" ref="X73">_xlfn.XLOOKUP(1,(CM_CT[Contract Number Customer]=$E72)*(CM_CT[Delivery Batch]=$F72)*(CM_CT[Row Type]="Batch"),CM_CT[Flex StartDate])</f>
        <v/>
      </c>
      <c r="Y73" s="54">
        <f t="array" ref="Y73">_xlfn.XLOOKUP(1,(CM_CT[Contract Number Customer]=$E72)*(CM_CT[Delivery Batch]=$F72)*(CM_CT[Row Type]="Batch"),CM_CT[Flex EndDate])</f>
        <v/>
      </c>
      <c r="Z73" s="15">
        <f t="array" ref="Z73">_xlfn.XLOOKUP(1,(CM_CT[Contract Number Customer]=$E72)*(CM_CT[Delivery Batch]=$F72)*(CM_CT[Row Type]="Batch"),CM_CT[Contract Status])</f>
        <v/>
      </c>
      <c r="AA73" s="15" t="n"/>
      <c r="AB73" s="74" t="n"/>
      <c r="AC73" s="74" t="n"/>
      <c r="AD73" s="131">
        <f t="array" ref="AD73">+_xlfn.XLOOKUP(1,(Table_Mietpos[Vertragsnummer]=CM_CT[[#This Row],[Contract Number M3]])*(Table_Mietpos[Auftragspos.]=CM_CT[[#This Row],[Rentalposition M3]]),Table_Mietpos[Gueltig_ab])</f>
        <v/>
      </c>
      <c r="AE73" s="131">
        <f t="array" ref="AE73">+_xlfn.XLOOKUP(1,(Table_Mietpos[Vertragsnummer]=CM_CT[[#This Row],[Contract Number M3]])*(Table_Mietpos[Auftragspos.]=CM_CT[[#This Row],[Rentalposition M3]]),Table_Mietpos[Gueltig_bis])</f>
        <v/>
      </c>
      <c r="AF73" s="50">
        <f t="array" ref="AF73">+_xlfn.XLOOKUP(1,(CM_CT[Contract Number Customer]=CM_CT[[#This Row],[Contract Number Customer]])*(CM_CT[Row Type]="Header"),CM_CT[Contract Lenght Initial])</f>
        <v/>
      </c>
      <c r="AG73" s="136">
        <f>+CM_CT[[#This Row],[Rental EndDate]]</f>
        <v/>
      </c>
      <c r="AH73" s="305" t="n"/>
      <c r="AI73" s="305" t="n"/>
      <c r="AJ73" s="305" t="n"/>
      <c r="AK73" s="53" t="n"/>
      <c r="AL73" s="15">
        <f t="array" ref="AL73">+_xlfn.XLOOKUP(1,(CM_CT[Contract Number Customer]=CM_CT[[#This Row],[Contract Number Customer]])*(CM_CT[Row Type]="Header"),CM_CT[Early Termination Category])</f>
        <v/>
      </c>
      <c r="AM73" s="136">
        <f t="array" ref="AM73">_xlfn.XLOOKUP(1,(CM_CT[Contract Number Customer]=$E72)*(CM_CT[Delivery Batch]=$F72)*(CM_CT[Row Type]="Batch"),CM_CT[Early Termination cut-off date1])</f>
        <v/>
      </c>
      <c r="AN73" s="136">
        <f t="array" ref="AN73">_xlfn.XLOOKUP(1,(CM_CT[Contract Number Customer]=$E72)*(CM_CT[Delivery Batch]=$F72)*(CM_CT[Row Type]="Batch"),CM_CT[Early Termination cut-off date2])</f>
        <v/>
      </c>
      <c r="AO73" s="53">
        <f t="array" ref="AO73">+_xlfn.XLOOKUP(1,(CM_CT[Contract Number Customer]=CM_CT[[#This Row],[Contract Number Customer]])*(CM_CT[Row Type]="Header"),CM_CT[Early Termination Notice Period Mths])</f>
        <v/>
      </c>
      <c r="AP73" s="53">
        <f t="array" ref="AP73">+_xlfn.XLOOKUP(1,(CM_CT[Contract Number Customer]=CM_CT[[#This Row],[Contract Number Customer]])*(CM_CT[Row Type]="Header"),CM_CT[Duly Termination Notice Period Mths])</f>
        <v/>
      </c>
      <c r="AQ73" s="54" t="n"/>
      <c r="AR73" s="54">
        <f t="array" ref="AR73">+_xlfn.XLOOKUP(1,(CM_CT[[#This Row],[Contract Number M3]]=Next_possible_notice[Contract Number M3])*(CM_CT[[#This Row],[Rentalposition M3]]=Next_possible_notice[Rentalposition M3]),Next_possible_notice[NoticeDateCalc])</f>
        <v/>
      </c>
      <c r="AS73" s="117" t="n"/>
      <c r="AT73" s="75" t="n"/>
      <c r="AU73" s="75" t="n"/>
      <c r="AV73" s="75" t="n"/>
      <c r="AW73" s="75" t="n"/>
      <c r="AX73" s="53" t="n"/>
      <c r="AY73" s="75" t="n"/>
      <c r="AZ73" s="54" t="n"/>
      <c r="BA73" s="50">
        <f t="array" ref="BA73">+_xlfn.XLOOKUP(1,(CM_CT[Contract Number Customer]=CM_CT[[#This Row],[Contract Number Customer]])*(CM_CT[Row Type]="Header"),CM_CT[Contract Lenght Early Clause &amp; Option])</f>
        <v/>
      </c>
      <c r="BB73" s="15" t="n"/>
      <c r="BC73" s="15" t="n"/>
      <c r="BD73" s="15" t="n"/>
      <c r="BE73" s="15" t="n"/>
      <c r="BF73" s="15" t="n"/>
      <c r="BG73" s="15" t="n"/>
      <c r="BH73" s="24" t="n"/>
      <c r="BI73" s="10" t="n"/>
      <c r="BJ73" s="118" t="n"/>
      <c r="BK73" s="24" t="n"/>
      <c r="BL73" s="54">
        <f>+_xlfn.XLOOKUP(CM_CT[[#This Row],[Wagon Number]],Next_possible_notice[Wagon Number],Next_possible_notice[Renewal Process StartDate])</f>
        <v/>
      </c>
      <c r="BM73" s="24" t="n"/>
      <c r="BN73" s="50">
        <f t="array" ref="BN73">+_xlfn.XLOOKUP(1,(CM_CT[Contract Number Customer]=CM_CT[[#This Row],[Contract Number Customer]])*(CM_CT[Row Type]="Header"),CM_CT[Contract Mileage])</f>
        <v/>
      </c>
      <c r="BO73" s="50" t="n"/>
      <c r="BP73" s="54" t="n"/>
      <c r="BQ73" s="54">
        <f t="array" ref="BQ73">+_xlfn.XLOOKUP(1,(CM_CT[Contract Number Customer]=CM_CT[[#This Row],[Contract Number Customer]])*(CM_CT[Row Type]="Header"),CM_CT[Currency])</f>
        <v/>
      </c>
      <c r="BR73" s="75">
        <f t="array" ref="BR73">+_xlfn.XLOOKUP(1,(CM_CT[Contract Number Customer]=CM_CT[[#This Row],[Contract Number Customer]])*(CM_CT[Row Type]="Header"),CM_CT[Lease Rate EUR])</f>
        <v/>
      </c>
      <c r="BS73" s="306" t="n"/>
      <c r="BT73" s="306" t="n"/>
      <c r="BU73" s="177" t="n"/>
      <c r="BV73" s="306" t="n"/>
      <c r="BW73" s="179">
        <f t="array" ref="BW73">+_xlfn.XLOOKUP(1,(Table_Mietpos[Vertragsnummer]=CM_CT[[#This Row],[Contract Number M3]])*(Table_Mietpos[Auftragspos.]=CM_CT[[#This Row],[Rentalposition M3]]),Table_Mietpos[Nettosatz/Typ])</f>
        <v/>
      </c>
      <c r="BX73" s="306" t="n"/>
      <c r="BY73" s="75" t="n"/>
      <c r="BZ73" s="75" t="n"/>
      <c r="CA73" s="75" t="n"/>
      <c r="CB73" s="75" t="n"/>
      <c r="CC73" s="75" t="n"/>
      <c r="CD73" s="307" t="n"/>
      <c r="CE73" s="307" t="n"/>
      <c r="CF73" s="307" t="n"/>
      <c r="CG73" s="307" t="n"/>
      <c r="CH73" s="28" t="n"/>
      <c r="CI73" s="28" t="n"/>
      <c r="CJ73" s="28" t="n"/>
      <c r="CK73" s="186" t="n"/>
      <c r="CL73" s="307" t="n"/>
      <c r="CM73" s="306" t="n"/>
      <c r="CN73" s="12" t="n"/>
      <c r="CO73" s="20" t="n"/>
      <c r="CP73" s="142" t="n"/>
      <c r="CQ73" s="142" t="n"/>
      <c r="CR73" s="142" t="n"/>
      <c r="CS73" s="20" t="n"/>
    </row>
    <row r="74">
      <c r="B74" s="11" t="n"/>
      <c r="C74" s="14" t="inlineStr">
        <is>
          <t>V700010</t>
        </is>
      </c>
      <c r="D74" s="10" t="n"/>
      <c r="E74" s="15">
        <f t="array" ref="E74">+_xlfn.XLOOKUP(1,(CM_CT[Contract Number M3]=CM_CT[[#This Row],[Contract Number M3]])*(CM_CT[Row Type]="Header"),CM_CT[Contract Number Customer])</f>
        <v/>
      </c>
      <c r="F74" s="10" t="n">
        <v>2</v>
      </c>
      <c r="G74" s="10" t="inlineStr">
        <is>
          <t>Wagon</t>
        </is>
      </c>
      <c r="H74" s="10" t="n">
        <v>18</v>
      </c>
      <c r="I74" s="73">
        <f t="array" ref="I74">+_xlfn.XLOOKUP(1,(Table_Mietpos[Vertragsnummer]=CM[[#This Row],[Contract Number M3]])*(Table_Mietpos[Auftragspos.]=CM[[#This Row],[Rentalposition M3]]),Table_Mietpos[ChNr])</f>
        <v/>
      </c>
      <c r="J74" s="72">
        <f t="array" ref="J74">+_xlfn.XLOOKUP(1,(CM_CT[Contract Number Customer]=CM_CT[[#This Row],[Contract Number Customer]])*(CM_CT[Row Type]="Header"),CM_CT[Customer])</f>
        <v/>
      </c>
      <c r="K74" s="51" t="n"/>
      <c r="L74" s="51" t="n"/>
      <c r="M74" s="15">
        <f t="array" ref="M74">+_xlfn.XLOOKUP(1,(CM_CT[Contract Number Customer]=CM_CT[[#This Row],[Contract Number Customer]])*(CM_CT[Row Type]="Header"),CM_CT[Sales Manager])</f>
        <v/>
      </c>
      <c r="N74" s="15">
        <f t="array" ref="N74">+_xlfn.XLOOKUP(1,(CM_CT[Contract Number Customer]=CM_CT[[#This Row],[Contract Number Customer]])*(CM_CT[Row Type]="Header"),CM_CT[Wagon Type])</f>
        <v/>
      </c>
      <c r="O74" s="10" t="n">
        <v>1</v>
      </c>
      <c r="P74" s="10" t="n"/>
      <c r="Q74" s="10" t="n"/>
      <c r="R74" s="10" t="n">
        <v>1</v>
      </c>
      <c r="S74" s="10" t="n"/>
      <c r="T74" s="10" t="n">
        <v>1</v>
      </c>
      <c r="U74" s="15">
        <f>+IF(CM_CT[[#This Row],[Contract Status]]&lt;&gt;"ended",1,0)</f>
        <v/>
      </c>
      <c r="V74" s="15" t="n"/>
      <c r="W74" s="15">
        <f t="array" ref="W74">_xlfn.XLOOKUP(1,(CM_CT[Contract Number Customer]=$E73)*(CM_CT[Delivery Batch]=$F73)*(CM_CT[Row Type]="Batch"),CM_CT[Contract Flex])</f>
        <v/>
      </c>
      <c r="X74" s="54">
        <f t="array" ref="X74">_xlfn.XLOOKUP(1,(CM_CT[Contract Number Customer]=$E73)*(CM_CT[Delivery Batch]=$F73)*(CM_CT[Row Type]="Batch"),CM_CT[Flex StartDate])</f>
        <v/>
      </c>
      <c r="Y74" s="54">
        <f t="array" ref="Y74">_xlfn.XLOOKUP(1,(CM_CT[Contract Number Customer]=$E73)*(CM_CT[Delivery Batch]=$F73)*(CM_CT[Row Type]="Batch"),CM_CT[Flex EndDate])</f>
        <v/>
      </c>
      <c r="Z74" s="15">
        <f t="array" ref="Z74">_xlfn.XLOOKUP(1,(CM_CT[Contract Number Customer]=$E73)*(CM_CT[Delivery Batch]=$F73)*(CM_CT[Row Type]="Batch"),CM_CT[Contract Status])</f>
        <v/>
      </c>
      <c r="AA74" s="15" t="n"/>
      <c r="AB74" s="74" t="n"/>
      <c r="AC74" s="74" t="n"/>
      <c r="AD74" s="131">
        <f t="array" ref="AD74">+_xlfn.XLOOKUP(1,(Table_Mietpos[Vertragsnummer]=CM_CT[[#This Row],[Contract Number M3]])*(Table_Mietpos[Auftragspos.]=CM_CT[[#This Row],[Rentalposition M3]]),Table_Mietpos[Gueltig_ab])</f>
        <v/>
      </c>
      <c r="AE74" s="131">
        <f t="array" ref="AE74">+_xlfn.XLOOKUP(1,(Table_Mietpos[Vertragsnummer]=CM_CT[[#This Row],[Contract Number M3]])*(Table_Mietpos[Auftragspos.]=CM_CT[[#This Row],[Rentalposition M3]]),Table_Mietpos[Gueltig_bis])</f>
        <v/>
      </c>
      <c r="AF74" s="50">
        <f t="array" ref="AF74">+_xlfn.XLOOKUP(1,(CM_CT[Contract Number Customer]=CM_CT[[#This Row],[Contract Number Customer]])*(CM_CT[Row Type]="Header"),CM_CT[Contract Lenght Initial])</f>
        <v/>
      </c>
      <c r="AG74" s="136">
        <f>+CM_CT[[#This Row],[Rental EndDate]]</f>
        <v/>
      </c>
      <c r="AH74" s="305" t="n"/>
      <c r="AI74" s="305" t="n"/>
      <c r="AJ74" s="305" t="n"/>
      <c r="AK74" s="53" t="n"/>
      <c r="AL74" s="15">
        <f t="array" ref="AL74">+_xlfn.XLOOKUP(1,(CM_CT[Contract Number Customer]=CM_CT[[#This Row],[Contract Number Customer]])*(CM_CT[Row Type]="Header"),CM_CT[Early Termination Category])</f>
        <v/>
      </c>
      <c r="AM74" s="136">
        <f t="array" ref="AM74">_xlfn.XLOOKUP(1,(CM_CT[Contract Number Customer]=$E73)*(CM_CT[Delivery Batch]=$F73)*(CM_CT[Row Type]="Batch"),CM_CT[Early Termination cut-off date1])</f>
        <v/>
      </c>
      <c r="AN74" s="136">
        <f t="array" ref="AN74">_xlfn.XLOOKUP(1,(CM_CT[Contract Number Customer]=$E73)*(CM_CT[Delivery Batch]=$F73)*(CM_CT[Row Type]="Batch"),CM_CT[Early Termination cut-off date2])</f>
        <v/>
      </c>
      <c r="AO74" s="53">
        <f t="array" ref="AO74">+_xlfn.XLOOKUP(1,(CM_CT[Contract Number Customer]=CM_CT[[#This Row],[Contract Number Customer]])*(CM_CT[Row Type]="Header"),CM_CT[Early Termination Notice Period Mths])</f>
        <v/>
      </c>
      <c r="AP74" s="53">
        <f t="array" ref="AP74">+_xlfn.XLOOKUP(1,(CM_CT[Contract Number Customer]=CM_CT[[#This Row],[Contract Number Customer]])*(CM_CT[Row Type]="Header"),CM_CT[Duly Termination Notice Period Mths])</f>
        <v/>
      </c>
      <c r="AQ74" s="54" t="n"/>
      <c r="AR74" s="54">
        <f t="array" ref="AR74">+_xlfn.XLOOKUP(1,(CM_CT[[#This Row],[Contract Number M3]]=Next_possible_notice[Contract Number M3])*(CM_CT[[#This Row],[Rentalposition M3]]=Next_possible_notice[Rentalposition M3]),Next_possible_notice[NoticeDateCalc])</f>
        <v/>
      </c>
      <c r="AS74" s="117" t="n"/>
      <c r="AT74" s="75" t="n"/>
      <c r="AU74" s="75" t="n"/>
      <c r="AV74" s="75" t="n"/>
      <c r="AW74" s="75" t="n"/>
      <c r="AX74" s="53" t="n"/>
      <c r="AY74" s="75" t="n"/>
      <c r="AZ74" s="54" t="n"/>
      <c r="BA74" s="50">
        <f t="array" ref="BA74">+_xlfn.XLOOKUP(1,(CM_CT[Contract Number Customer]=CM_CT[[#This Row],[Contract Number Customer]])*(CM_CT[Row Type]="Header"),CM_CT[Contract Lenght Early Clause &amp; Option])</f>
        <v/>
      </c>
      <c r="BB74" s="15" t="n"/>
      <c r="BC74" s="15" t="n"/>
      <c r="BD74" s="15" t="n"/>
      <c r="BE74" s="15" t="n"/>
      <c r="BF74" s="15" t="n"/>
      <c r="BG74" s="15" t="n"/>
      <c r="BH74" s="24" t="n"/>
      <c r="BI74" s="10" t="n"/>
      <c r="BJ74" s="118" t="n"/>
      <c r="BK74" s="24" t="n"/>
      <c r="BL74" s="54">
        <f>+_xlfn.XLOOKUP(CM_CT[[#This Row],[Wagon Number]],Next_possible_notice[Wagon Number],Next_possible_notice[Renewal Process StartDate])</f>
        <v/>
      </c>
      <c r="BM74" s="24" t="n"/>
      <c r="BN74" s="50">
        <f t="array" ref="BN74">+_xlfn.XLOOKUP(1,(CM_CT[Contract Number Customer]=CM_CT[[#This Row],[Contract Number Customer]])*(CM_CT[Row Type]="Header"),CM_CT[Contract Mileage])</f>
        <v/>
      </c>
      <c r="BO74" s="50" t="n"/>
      <c r="BP74" s="54" t="n"/>
      <c r="BQ74" s="54">
        <f t="array" ref="BQ74">+_xlfn.XLOOKUP(1,(CM_CT[Contract Number Customer]=CM_CT[[#This Row],[Contract Number Customer]])*(CM_CT[Row Type]="Header"),CM_CT[Currency])</f>
        <v/>
      </c>
      <c r="BR74" s="75">
        <f t="array" ref="BR74">+_xlfn.XLOOKUP(1,(CM_CT[Contract Number Customer]=CM_CT[[#This Row],[Contract Number Customer]])*(CM_CT[Row Type]="Header"),CM_CT[Lease Rate EUR])</f>
        <v/>
      </c>
      <c r="BS74" s="306" t="n"/>
      <c r="BT74" s="306" t="n"/>
      <c r="BU74" s="177" t="n"/>
      <c r="BV74" s="306" t="n"/>
      <c r="BW74" s="179">
        <f t="array" ref="BW74">+_xlfn.XLOOKUP(1,(Table_Mietpos[Vertragsnummer]=CM_CT[[#This Row],[Contract Number M3]])*(Table_Mietpos[Auftragspos.]=CM_CT[[#This Row],[Rentalposition M3]]),Table_Mietpos[Nettosatz/Typ])</f>
        <v/>
      </c>
      <c r="BX74" s="306" t="n"/>
      <c r="BY74" s="75" t="n"/>
      <c r="BZ74" s="75" t="n"/>
      <c r="CA74" s="75" t="n"/>
      <c r="CB74" s="75" t="n"/>
      <c r="CC74" s="75" t="n"/>
      <c r="CD74" s="307" t="n"/>
      <c r="CE74" s="307" t="n"/>
      <c r="CF74" s="307" t="n"/>
      <c r="CG74" s="307" t="n"/>
      <c r="CH74" s="28" t="n"/>
      <c r="CI74" s="28" t="n"/>
      <c r="CJ74" s="28" t="n"/>
      <c r="CK74" s="186" t="n"/>
      <c r="CL74" s="307" t="n"/>
      <c r="CM74" s="306" t="n"/>
      <c r="CN74" s="12" t="n"/>
      <c r="CO74" s="20" t="n"/>
      <c r="CP74" s="142" t="n"/>
      <c r="CQ74" s="142" t="n"/>
      <c r="CR74" s="142" t="n"/>
      <c r="CS74" s="20" t="n"/>
    </row>
    <row r="75">
      <c r="B75" s="11" t="n"/>
      <c r="C75" s="14" t="inlineStr">
        <is>
          <t>V700010</t>
        </is>
      </c>
      <c r="D75" s="10" t="n"/>
      <c r="E75" s="15">
        <f t="array" ref="E75">+_xlfn.XLOOKUP(1,(CM_CT[Contract Number M3]=CM_CT[[#This Row],[Contract Number M3]])*(CM_CT[Row Type]="Header"),CM_CT[Contract Number Customer])</f>
        <v/>
      </c>
      <c r="F75" s="10" t="n">
        <v>2</v>
      </c>
      <c r="G75" s="10" t="inlineStr">
        <is>
          <t>Wagon</t>
        </is>
      </c>
      <c r="H75" s="10" t="n">
        <v>19</v>
      </c>
      <c r="I75" s="73">
        <f t="array" ref="I75">+_xlfn.XLOOKUP(1,(Table_Mietpos[Vertragsnummer]=CM[[#This Row],[Contract Number M3]])*(Table_Mietpos[Auftragspos.]=CM[[#This Row],[Rentalposition M3]]),Table_Mietpos[ChNr])</f>
        <v/>
      </c>
      <c r="J75" s="72">
        <f t="array" ref="J75">+_xlfn.XLOOKUP(1,(CM_CT[Contract Number Customer]=CM_CT[[#This Row],[Contract Number Customer]])*(CM_CT[Row Type]="Header"),CM_CT[Customer])</f>
        <v/>
      </c>
      <c r="K75" s="51" t="n"/>
      <c r="L75" s="51" t="n"/>
      <c r="M75" s="15">
        <f t="array" ref="M75">+_xlfn.XLOOKUP(1,(CM_CT[Contract Number Customer]=CM_CT[[#This Row],[Contract Number Customer]])*(CM_CT[Row Type]="Header"),CM_CT[Sales Manager])</f>
        <v/>
      </c>
      <c r="N75" s="15">
        <f t="array" ref="N75">+_xlfn.XLOOKUP(1,(CM_CT[Contract Number Customer]=CM_CT[[#This Row],[Contract Number Customer]])*(CM_CT[Row Type]="Header"),CM_CT[Wagon Type])</f>
        <v/>
      </c>
      <c r="O75" s="10" t="n">
        <v>1</v>
      </c>
      <c r="P75" s="10" t="n"/>
      <c r="Q75" s="10" t="n"/>
      <c r="R75" s="10" t="n">
        <v>1</v>
      </c>
      <c r="S75" s="10" t="n"/>
      <c r="T75" s="10" t="n">
        <v>1</v>
      </c>
      <c r="U75" s="15">
        <f>+IF(CM_CT[[#This Row],[Contract Status]]&lt;&gt;"ended",1,0)</f>
        <v/>
      </c>
      <c r="V75" s="15" t="n"/>
      <c r="W75" s="15">
        <f t="array" ref="W75">_xlfn.XLOOKUP(1,(CM_CT[Contract Number Customer]=$E74)*(CM_CT[Delivery Batch]=$F74)*(CM_CT[Row Type]="Batch"),CM_CT[Contract Flex])</f>
        <v/>
      </c>
      <c r="X75" s="54">
        <f t="array" ref="X75">_xlfn.XLOOKUP(1,(CM_CT[Contract Number Customer]=$E74)*(CM_CT[Delivery Batch]=$F74)*(CM_CT[Row Type]="Batch"),CM_CT[Flex StartDate])</f>
        <v/>
      </c>
      <c r="Y75" s="54">
        <f t="array" ref="Y75">_xlfn.XLOOKUP(1,(CM_CT[Contract Number Customer]=$E74)*(CM_CT[Delivery Batch]=$F74)*(CM_CT[Row Type]="Batch"),CM_CT[Flex EndDate])</f>
        <v/>
      </c>
      <c r="Z75" s="15">
        <f t="array" ref="Z75">_xlfn.XLOOKUP(1,(CM_CT[Contract Number Customer]=$E74)*(CM_CT[Delivery Batch]=$F74)*(CM_CT[Row Type]="Batch"),CM_CT[Contract Status])</f>
        <v/>
      </c>
      <c r="AA75" s="15" t="n"/>
      <c r="AB75" s="74" t="n"/>
      <c r="AC75" s="74" t="n"/>
      <c r="AD75" s="131">
        <f t="array" ref="AD75">+_xlfn.XLOOKUP(1,(Table_Mietpos[Vertragsnummer]=CM_CT[[#This Row],[Contract Number M3]])*(Table_Mietpos[Auftragspos.]=CM_CT[[#This Row],[Rentalposition M3]]),Table_Mietpos[Gueltig_ab])</f>
        <v/>
      </c>
      <c r="AE75" s="131">
        <f t="array" ref="AE75">+_xlfn.XLOOKUP(1,(Table_Mietpos[Vertragsnummer]=CM_CT[[#This Row],[Contract Number M3]])*(Table_Mietpos[Auftragspos.]=CM_CT[[#This Row],[Rentalposition M3]]),Table_Mietpos[Gueltig_bis])</f>
        <v/>
      </c>
      <c r="AF75" s="50">
        <f t="array" ref="AF75">+_xlfn.XLOOKUP(1,(CM_CT[Contract Number Customer]=CM_CT[[#This Row],[Contract Number Customer]])*(CM_CT[Row Type]="Header"),CM_CT[Contract Lenght Initial])</f>
        <v/>
      </c>
      <c r="AG75" s="136">
        <f>+CM_CT[[#This Row],[Rental EndDate]]</f>
        <v/>
      </c>
      <c r="AH75" s="305" t="n"/>
      <c r="AI75" s="305" t="n"/>
      <c r="AJ75" s="305" t="n"/>
      <c r="AK75" s="53" t="n"/>
      <c r="AL75" s="15">
        <f t="array" ref="AL75">+_xlfn.XLOOKUP(1,(CM_CT[Contract Number Customer]=CM_CT[[#This Row],[Contract Number Customer]])*(CM_CT[Row Type]="Header"),CM_CT[Early Termination Category])</f>
        <v/>
      </c>
      <c r="AM75" s="136">
        <f t="array" ref="AM75">_xlfn.XLOOKUP(1,(CM_CT[Contract Number Customer]=$E74)*(CM_CT[Delivery Batch]=$F74)*(CM_CT[Row Type]="Batch"),CM_CT[Early Termination cut-off date1])</f>
        <v/>
      </c>
      <c r="AN75" s="136">
        <f t="array" ref="AN75">_xlfn.XLOOKUP(1,(CM_CT[Contract Number Customer]=$E74)*(CM_CT[Delivery Batch]=$F74)*(CM_CT[Row Type]="Batch"),CM_CT[Early Termination cut-off date2])</f>
        <v/>
      </c>
      <c r="AO75" s="53">
        <f t="array" ref="AO75">+_xlfn.XLOOKUP(1,(CM_CT[Contract Number Customer]=CM_CT[[#This Row],[Contract Number Customer]])*(CM_CT[Row Type]="Header"),CM_CT[Early Termination Notice Period Mths])</f>
        <v/>
      </c>
      <c r="AP75" s="53">
        <f t="array" ref="AP75">+_xlfn.XLOOKUP(1,(CM_CT[Contract Number Customer]=CM_CT[[#This Row],[Contract Number Customer]])*(CM_CT[Row Type]="Header"),CM_CT[Duly Termination Notice Period Mths])</f>
        <v/>
      </c>
      <c r="AQ75" s="54" t="n"/>
      <c r="AR75" s="54">
        <f t="array" ref="AR75">+_xlfn.XLOOKUP(1,(CM_CT[[#This Row],[Contract Number M3]]=Next_possible_notice[Contract Number M3])*(CM_CT[[#This Row],[Rentalposition M3]]=Next_possible_notice[Rentalposition M3]),Next_possible_notice[NoticeDateCalc])</f>
        <v/>
      </c>
      <c r="AS75" s="117" t="n"/>
      <c r="AT75" s="75" t="n"/>
      <c r="AU75" s="75" t="n"/>
      <c r="AV75" s="75" t="n"/>
      <c r="AW75" s="75" t="n"/>
      <c r="AX75" s="53" t="n"/>
      <c r="AY75" s="75" t="n"/>
      <c r="AZ75" s="54" t="n"/>
      <c r="BA75" s="50">
        <f t="array" ref="BA75">+_xlfn.XLOOKUP(1,(CM_CT[Contract Number Customer]=CM_CT[[#This Row],[Contract Number Customer]])*(CM_CT[Row Type]="Header"),CM_CT[Contract Lenght Early Clause &amp; Option])</f>
        <v/>
      </c>
      <c r="BB75" s="15" t="n"/>
      <c r="BC75" s="15" t="n"/>
      <c r="BD75" s="15" t="n"/>
      <c r="BE75" s="15" t="n"/>
      <c r="BF75" s="15" t="n"/>
      <c r="BG75" s="15" t="n"/>
      <c r="BH75" s="24" t="n"/>
      <c r="BI75" s="10" t="n"/>
      <c r="BJ75" s="118" t="n"/>
      <c r="BK75" s="24" t="n"/>
      <c r="BL75" s="54">
        <f>+_xlfn.XLOOKUP(CM_CT[[#This Row],[Wagon Number]],Next_possible_notice[Wagon Number],Next_possible_notice[Renewal Process StartDate])</f>
        <v/>
      </c>
      <c r="BM75" s="24" t="n"/>
      <c r="BN75" s="50">
        <f t="array" ref="BN75">+_xlfn.XLOOKUP(1,(CM_CT[Contract Number Customer]=CM_CT[[#This Row],[Contract Number Customer]])*(CM_CT[Row Type]="Header"),CM_CT[Contract Mileage])</f>
        <v/>
      </c>
      <c r="BO75" s="50" t="n"/>
      <c r="BP75" s="54" t="n"/>
      <c r="BQ75" s="54">
        <f t="array" ref="BQ75">+_xlfn.XLOOKUP(1,(CM_CT[Contract Number Customer]=CM_CT[[#This Row],[Contract Number Customer]])*(CM_CT[Row Type]="Header"),CM_CT[Currency])</f>
        <v/>
      </c>
      <c r="BR75" s="75">
        <f t="array" ref="BR75">+_xlfn.XLOOKUP(1,(CM_CT[Contract Number Customer]=CM_CT[[#This Row],[Contract Number Customer]])*(CM_CT[Row Type]="Header"),CM_CT[Lease Rate EUR])</f>
        <v/>
      </c>
      <c r="BS75" s="306" t="n"/>
      <c r="BT75" s="306" t="n"/>
      <c r="BU75" s="177" t="n"/>
      <c r="BV75" s="306" t="n"/>
      <c r="BW75" s="179">
        <f t="array" ref="BW75">+_xlfn.XLOOKUP(1,(Table_Mietpos[Vertragsnummer]=CM_CT[[#This Row],[Contract Number M3]])*(Table_Mietpos[Auftragspos.]=CM_CT[[#This Row],[Rentalposition M3]]),Table_Mietpos[Nettosatz/Typ])</f>
        <v/>
      </c>
      <c r="BX75" s="306" t="n"/>
      <c r="BY75" s="75" t="n"/>
      <c r="BZ75" s="75" t="n"/>
      <c r="CA75" s="75" t="n"/>
      <c r="CB75" s="75" t="n"/>
      <c r="CC75" s="75" t="n"/>
      <c r="CD75" s="307" t="n"/>
      <c r="CE75" s="307" t="n"/>
      <c r="CF75" s="307" t="n"/>
      <c r="CG75" s="307" t="n"/>
      <c r="CH75" s="28" t="n"/>
      <c r="CI75" s="28" t="n"/>
      <c r="CJ75" s="28" t="n"/>
      <c r="CK75" s="186" t="n"/>
      <c r="CL75" s="307" t="n"/>
      <c r="CM75" s="306" t="n"/>
      <c r="CN75" s="12" t="n"/>
      <c r="CO75" s="20" t="n"/>
      <c r="CP75" s="142" t="n"/>
      <c r="CQ75" s="142" t="n"/>
      <c r="CR75" s="142" t="n"/>
      <c r="CS75" s="20" t="n"/>
    </row>
    <row r="76">
      <c r="B76" s="11" t="n"/>
      <c r="C76" s="14" t="inlineStr">
        <is>
          <t>V700010</t>
        </is>
      </c>
      <c r="D76" s="10" t="n"/>
      <c r="E76" s="15">
        <f t="array" ref="E76">+_xlfn.XLOOKUP(1,(CM_CT[Contract Number M3]=CM_CT[[#This Row],[Contract Number M3]])*(CM_CT[Row Type]="Header"),CM_CT[Contract Number Customer])</f>
        <v/>
      </c>
      <c r="F76" s="10" t="n">
        <v>2</v>
      </c>
      <c r="G76" s="10" t="inlineStr">
        <is>
          <t>Wagon</t>
        </is>
      </c>
      <c r="H76" s="10" t="n">
        <v>20</v>
      </c>
      <c r="I76" s="73">
        <f t="array" ref="I76">+_xlfn.XLOOKUP(1,(Table_Mietpos[Vertragsnummer]=CM[[#This Row],[Contract Number M3]])*(Table_Mietpos[Auftragspos.]=CM[[#This Row],[Rentalposition M3]]),Table_Mietpos[ChNr])</f>
        <v/>
      </c>
      <c r="J76" s="72">
        <f t="array" ref="J76">+_xlfn.XLOOKUP(1,(CM_CT[Contract Number Customer]=CM_CT[[#This Row],[Contract Number Customer]])*(CM_CT[Row Type]="Header"),CM_CT[Customer])</f>
        <v/>
      </c>
      <c r="K76" s="51" t="n"/>
      <c r="L76" s="51" t="n"/>
      <c r="M76" s="15">
        <f t="array" ref="M76">+_xlfn.XLOOKUP(1,(CM_CT[Contract Number Customer]=CM_CT[[#This Row],[Contract Number Customer]])*(CM_CT[Row Type]="Header"),CM_CT[Sales Manager])</f>
        <v/>
      </c>
      <c r="N76" s="15">
        <f t="array" ref="N76">+_xlfn.XLOOKUP(1,(CM_CT[Contract Number Customer]=CM_CT[[#This Row],[Contract Number Customer]])*(CM_CT[Row Type]="Header"),CM_CT[Wagon Type])</f>
        <v/>
      </c>
      <c r="O76" s="10" t="n">
        <v>1</v>
      </c>
      <c r="P76" s="10" t="n"/>
      <c r="Q76" s="10" t="n"/>
      <c r="R76" s="10" t="n">
        <v>1</v>
      </c>
      <c r="S76" s="10" t="n"/>
      <c r="T76" s="10" t="n">
        <v>1</v>
      </c>
      <c r="U76" s="15">
        <f>+IF(CM_CT[[#This Row],[Contract Status]]&lt;&gt;"ended",1,0)</f>
        <v/>
      </c>
      <c r="V76" s="15" t="n"/>
      <c r="W76" s="15">
        <f t="array" ref="W76">_xlfn.XLOOKUP(1,(CM_CT[Contract Number Customer]=$E75)*(CM_CT[Delivery Batch]=$F75)*(CM_CT[Row Type]="Batch"),CM_CT[Contract Flex])</f>
        <v/>
      </c>
      <c r="X76" s="54">
        <f t="array" ref="X76">_xlfn.XLOOKUP(1,(CM_CT[Contract Number Customer]=$E75)*(CM_CT[Delivery Batch]=$F75)*(CM_CT[Row Type]="Batch"),CM_CT[Flex StartDate])</f>
        <v/>
      </c>
      <c r="Y76" s="54">
        <f t="array" ref="Y76">_xlfn.XLOOKUP(1,(CM_CT[Contract Number Customer]=$E75)*(CM_CT[Delivery Batch]=$F75)*(CM_CT[Row Type]="Batch"),CM_CT[Flex EndDate])</f>
        <v/>
      </c>
      <c r="Z76" s="15">
        <f t="array" ref="Z76">_xlfn.XLOOKUP(1,(CM_CT[Contract Number Customer]=$E75)*(CM_CT[Delivery Batch]=$F75)*(CM_CT[Row Type]="Batch"),CM_CT[Contract Status])</f>
        <v/>
      </c>
      <c r="AA76" s="15" t="n"/>
      <c r="AB76" s="74" t="n"/>
      <c r="AC76" s="74" t="n"/>
      <c r="AD76" s="131">
        <f t="array" ref="AD76">+_xlfn.XLOOKUP(1,(Table_Mietpos[Vertragsnummer]=CM_CT[[#This Row],[Contract Number M3]])*(Table_Mietpos[Auftragspos.]=CM_CT[[#This Row],[Rentalposition M3]]),Table_Mietpos[Gueltig_ab])</f>
        <v/>
      </c>
      <c r="AE76" s="131">
        <f t="array" ref="AE76">+_xlfn.XLOOKUP(1,(Table_Mietpos[Vertragsnummer]=CM_CT[[#This Row],[Contract Number M3]])*(Table_Mietpos[Auftragspos.]=CM_CT[[#This Row],[Rentalposition M3]]),Table_Mietpos[Gueltig_bis])</f>
        <v/>
      </c>
      <c r="AF76" s="50">
        <f t="array" ref="AF76">+_xlfn.XLOOKUP(1,(CM_CT[Contract Number Customer]=CM_CT[[#This Row],[Contract Number Customer]])*(CM_CT[Row Type]="Header"),CM_CT[Contract Lenght Initial])</f>
        <v/>
      </c>
      <c r="AG76" s="136">
        <f>+CM_CT[[#This Row],[Rental EndDate]]</f>
        <v/>
      </c>
      <c r="AH76" s="305" t="n"/>
      <c r="AI76" s="305" t="n"/>
      <c r="AJ76" s="305" t="n"/>
      <c r="AK76" s="53" t="n"/>
      <c r="AL76" s="15">
        <f t="array" ref="AL76">+_xlfn.XLOOKUP(1,(CM_CT[Contract Number Customer]=CM_CT[[#This Row],[Contract Number Customer]])*(CM_CT[Row Type]="Header"),CM_CT[Early Termination Category])</f>
        <v/>
      </c>
      <c r="AM76" s="136">
        <f t="array" ref="AM76">_xlfn.XLOOKUP(1,(CM_CT[Contract Number Customer]=$E75)*(CM_CT[Delivery Batch]=$F75)*(CM_CT[Row Type]="Batch"),CM_CT[Early Termination cut-off date1])</f>
        <v/>
      </c>
      <c r="AN76" s="136">
        <f t="array" ref="AN76">_xlfn.XLOOKUP(1,(CM_CT[Contract Number Customer]=$E75)*(CM_CT[Delivery Batch]=$F75)*(CM_CT[Row Type]="Batch"),CM_CT[Early Termination cut-off date2])</f>
        <v/>
      </c>
      <c r="AO76" s="53">
        <f t="array" ref="AO76">+_xlfn.XLOOKUP(1,(CM_CT[Contract Number Customer]=CM_CT[[#This Row],[Contract Number Customer]])*(CM_CT[Row Type]="Header"),CM_CT[Early Termination Notice Period Mths])</f>
        <v/>
      </c>
      <c r="AP76" s="53">
        <f t="array" ref="AP76">+_xlfn.XLOOKUP(1,(CM_CT[Contract Number Customer]=CM_CT[[#This Row],[Contract Number Customer]])*(CM_CT[Row Type]="Header"),CM_CT[Duly Termination Notice Period Mths])</f>
        <v/>
      </c>
      <c r="AQ76" s="54" t="n"/>
      <c r="AR76" s="54">
        <f t="array" ref="AR76">+_xlfn.XLOOKUP(1,(CM_CT[[#This Row],[Contract Number M3]]=Next_possible_notice[Contract Number M3])*(CM_CT[[#This Row],[Rentalposition M3]]=Next_possible_notice[Rentalposition M3]),Next_possible_notice[NoticeDateCalc])</f>
        <v/>
      </c>
      <c r="AS76" s="117" t="n"/>
      <c r="AT76" s="75" t="n"/>
      <c r="AU76" s="75" t="n"/>
      <c r="AV76" s="75" t="n"/>
      <c r="AW76" s="75" t="n"/>
      <c r="AX76" s="53" t="n"/>
      <c r="AY76" s="75" t="n"/>
      <c r="AZ76" s="54" t="n"/>
      <c r="BA76" s="50">
        <f t="array" ref="BA76">+_xlfn.XLOOKUP(1,(CM_CT[Contract Number Customer]=CM_CT[[#This Row],[Contract Number Customer]])*(CM_CT[Row Type]="Header"),CM_CT[Contract Lenght Early Clause &amp; Option])</f>
        <v/>
      </c>
      <c r="BB76" s="15" t="n"/>
      <c r="BC76" s="15" t="n"/>
      <c r="BD76" s="15" t="n"/>
      <c r="BE76" s="15" t="n"/>
      <c r="BF76" s="15" t="n"/>
      <c r="BG76" s="15" t="n"/>
      <c r="BH76" s="24" t="n"/>
      <c r="BI76" s="10" t="n"/>
      <c r="BJ76" s="118" t="n"/>
      <c r="BK76" s="24" t="n"/>
      <c r="BL76" s="54">
        <f>+_xlfn.XLOOKUP(CM_CT[[#This Row],[Wagon Number]],Next_possible_notice[Wagon Number],Next_possible_notice[Renewal Process StartDate])</f>
        <v/>
      </c>
      <c r="BM76" s="24" t="n"/>
      <c r="BN76" s="50">
        <f t="array" ref="BN76">+_xlfn.XLOOKUP(1,(CM_CT[Contract Number Customer]=CM_CT[[#This Row],[Contract Number Customer]])*(CM_CT[Row Type]="Header"),CM_CT[Contract Mileage])</f>
        <v/>
      </c>
      <c r="BO76" s="50" t="n"/>
      <c r="BP76" s="54" t="n"/>
      <c r="BQ76" s="54">
        <f t="array" ref="BQ76">+_xlfn.XLOOKUP(1,(CM_CT[Contract Number Customer]=CM_CT[[#This Row],[Contract Number Customer]])*(CM_CT[Row Type]="Header"),CM_CT[Currency])</f>
        <v/>
      </c>
      <c r="BR76" s="75">
        <f t="array" ref="BR76">+_xlfn.XLOOKUP(1,(CM_CT[Contract Number Customer]=CM_CT[[#This Row],[Contract Number Customer]])*(CM_CT[Row Type]="Header"),CM_CT[Lease Rate EUR])</f>
        <v/>
      </c>
      <c r="BS76" s="306" t="n"/>
      <c r="BT76" s="306" t="n"/>
      <c r="BU76" s="177" t="n"/>
      <c r="BV76" s="306" t="n"/>
      <c r="BW76" s="179">
        <f t="array" ref="BW76">+_xlfn.XLOOKUP(1,(Table_Mietpos[Vertragsnummer]=CM_CT[[#This Row],[Contract Number M3]])*(Table_Mietpos[Auftragspos.]=CM_CT[[#This Row],[Rentalposition M3]]),Table_Mietpos[Nettosatz/Typ])</f>
        <v/>
      </c>
      <c r="BX76" s="306" t="n"/>
      <c r="BY76" s="75" t="n"/>
      <c r="BZ76" s="75" t="n"/>
      <c r="CA76" s="75" t="n"/>
      <c r="CB76" s="75" t="n"/>
      <c r="CC76" s="75" t="n"/>
      <c r="CD76" s="307" t="n"/>
      <c r="CE76" s="307" t="n"/>
      <c r="CF76" s="307" t="n"/>
      <c r="CG76" s="307" t="n"/>
      <c r="CH76" s="28" t="n"/>
      <c r="CI76" s="28" t="n"/>
      <c r="CJ76" s="28" t="n"/>
      <c r="CK76" s="186" t="n"/>
      <c r="CL76" s="307" t="n"/>
      <c r="CM76" s="306" t="n"/>
      <c r="CN76" s="12" t="n"/>
      <c r="CO76" s="20" t="n"/>
      <c r="CP76" s="142" t="n"/>
      <c r="CQ76" s="142" t="n"/>
      <c r="CR76" s="142" t="n"/>
      <c r="CS76" s="20" t="n"/>
    </row>
    <row r="77">
      <c r="B77" s="11" t="n"/>
      <c r="C77" s="14" t="inlineStr">
        <is>
          <t>V700010</t>
        </is>
      </c>
      <c r="D77" s="10" t="n"/>
      <c r="E77" s="15">
        <f t="array" ref="E77">+_xlfn.XLOOKUP(1,(CM_CT[Contract Number M3]=CM_CT[[#This Row],[Contract Number M3]])*(CM_CT[Row Type]="Header"),CM_CT[Contract Number Customer])</f>
        <v/>
      </c>
      <c r="F77" s="10" t="n">
        <v>2</v>
      </c>
      <c r="G77" s="10" t="inlineStr">
        <is>
          <t>Wagon</t>
        </is>
      </c>
      <c r="H77" s="10" t="n">
        <v>21</v>
      </c>
      <c r="I77" s="73">
        <f t="array" ref="I77">+_xlfn.XLOOKUP(1,(Table_Mietpos[Vertragsnummer]=CM[[#This Row],[Contract Number M3]])*(Table_Mietpos[Auftragspos.]=CM[[#This Row],[Rentalposition M3]]),Table_Mietpos[ChNr])</f>
        <v/>
      </c>
      <c r="J77" s="72">
        <f t="array" ref="J77">+_xlfn.XLOOKUP(1,(CM_CT[Contract Number Customer]=CM_CT[[#This Row],[Contract Number Customer]])*(CM_CT[Row Type]="Header"),CM_CT[Customer])</f>
        <v/>
      </c>
      <c r="K77" s="51" t="n"/>
      <c r="L77" s="51" t="n"/>
      <c r="M77" s="15">
        <f t="array" ref="M77">+_xlfn.XLOOKUP(1,(CM_CT[Contract Number Customer]=CM_CT[[#This Row],[Contract Number Customer]])*(CM_CT[Row Type]="Header"),CM_CT[Sales Manager])</f>
        <v/>
      </c>
      <c r="N77" s="15">
        <f t="array" ref="N77">+_xlfn.XLOOKUP(1,(CM_CT[Contract Number Customer]=CM_CT[[#This Row],[Contract Number Customer]])*(CM_CT[Row Type]="Header"),CM_CT[Wagon Type])</f>
        <v/>
      </c>
      <c r="O77" s="10" t="n">
        <v>1</v>
      </c>
      <c r="P77" s="10" t="n"/>
      <c r="Q77" s="10" t="n"/>
      <c r="R77" s="10" t="n">
        <v>1</v>
      </c>
      <c r="S77" s="10" t="n"/>
      <c r="T77" s="10" t="n">
        <v>1</v>
      </c>
      <c r="U77" s="15">
        <f>+IF(CM_CT[[#This Row],[Contract Status]]&lt;&gt;"ended",1,0)</f>
        <v/>
      </c>
      <c r="V77" s="15" t="n"/>
      <c r="W77" s="15">
        <f t="array" ref="W77">_xlfn.XLOOKUP(1,(CM_CT[Contract Number Customer]=$E76)*(CM_CT[Delivery Batch]=$F76)*(CM_CT[Row Type]="Batch"),CM_CT[Contract Flex])</f>
        <v/>
      </c>
      <c r="X77" s="54">
        <f t="array" ref="X77">_xlfn.XLOOKUP(1,(CM_CT[Contract Number Customer]=$E76)*(CM_CT[Delivery Batch]=$F76)*(CM_CT[Row Type]="Batch"),CM_CT[Flex StartDate])</f>
        <v/>
      </c>
      <c r="Y77" s="54">
        <f t="array" ref="Y77">_xlfn.XLOOKUP(1,(CM_CT[Contract Number Customer]=$E76)*(CM_CT[Delivery Batch]=$F76)*(CM_CT[Row Type]="Batch"),CM_CT[Flex EndDate])</f>
        <v/>
      </c>
      <c r="Z77" s="15">
        <f t="array" ref="Z77">_xlfn.XLOOKUP(1,(CM_CT[Contract Number Customer]=$E76)*(CM_CT[Delivery Batch]=$F76)*(CM_CT[Row Type]="Batch"),CM_CT[Contract Status])</f>
        <v/>
      </c>
      <c r="AA77" s="15" t="n"/>
      <c r="AB77" s="74" t="n"/>
      <c r="AC77" s="74" t="n"/>
      <c r="AD77" s="131">
        <f t="array" ref="AD77">+_xlfn.XLOOKUP(1,(Table_Mietpos[Vertragsnummer]=CM_CT[[#This Row],[Contract Number M3]])*(Table_Mietpos[Auftragspos.]=CM_CT[[#This Row],[Rentalposition M3]]),Table_Mietpos[Gueltig_ab])</f>
        <v/>
      </c>
      <c r="AE77" s="131">
        <f t="array" ref="AE77">+_xlfn.XLOOKUP(1,(Table_Mietpos[Vertragsnummer]=CM_CT[[#This Row],[Contract Number M3]])*(Table_Mietpos[Auftragspos.]=CM_CT[[#This Row],[Rentalposition M3]]),Table_Mietpos[Gueltig_bis])</f>
        <v/>
      </c>
      <c r="AF77" s="50">
        <f t="array" ref="AF77">+_xlfn.XLOOKUP(1,(CM_CT[Contract Number Customer]=CM_CT[[#This Row],[Contract Number Customer]])*(CM_CT[Row Type]="Header"),CM_CT[Contract Lenght Initial])</f>
        <v/>
      </c>
      <c r="AG77" s="136">
        <f>+CM_CT[[#This Row],[Rental EndDate]]</f>
        <v/>
      </c>
      <c r="AH77" s="305" t="n"/>
      <c r="AI77" s="305" t="n"/>
      <c r="AJ77" s="305" t="n"/>
      <c r="AK77" s="53" t="n"/>
      <c r="AL77" s="15">
        <f t="array" ref="AL77">+_xlfn.XLOOKUP(1,(CM_CT[Contract Number Customer]=CM_CT[[#This Row],[Contract Number Customer]])*(CM_CT[Row Type]="Header"),CM_CT[Early Termination Category])</f>
        <v/>
      </c>
      <c r="AM77" s="136">
        <f t="array" ref="AM77">_xlfn.XLOOKUP(1,(CM_CT[Contract Number Customer]=$E76)*(CM_CT[Delivery Batch]=$F76)*(CM_CT[Row Type]="Batch"),CM_CT[Early Termination cut-off date1])</f>
        <v/>
      </c>
      <c r="AN77" s="136">
        <f t="array" ref="AN77">_xlfn.XLOOKUP(1,(CM_CT[Contract Number Customer]=$E76)*(CM_CT[Delivery Batch]=$F76)*(CM_CT[Row Type]="Batch"),CM_CT[Early Termination cut-off date2])</f>
        <v/>
      </c>
      <c r="AO77" s="53">
        <f t="array" ref="AO77">+_xlfn.XLOOKUP(1,(CM_CT[Contract Number Customer]=CM_CT[[#This Row],[Contract Number Customer]])*(CM_CT[Row Type]="Header"),CM_CT[Early Termination Notice Period Mths])</f>
        <v/>
      </c>
      <c r="AP77" s="53">
        <f t="array" ref="AP77">+_xlfn.XLOOKUP(1,(CM_CT[Contract Number Customer]=CM_CT[[#This Row],[Contract Number Customer]])*(CM_CT[Row Type]="Header"),CM_CT[Duly Termination Notice Period Mths])</f>
        <v/>
      </c>
      <c r="AQ77" s="54" t="n"/>
      <c r="AR77" s="54">
        <f t="array" ref="AR77">+_xlfn.XLOOKUP(1,(CM_CT[[#This Row],[Contract Number M3]]=Next_possible_notice[Contract Number M3])*(CM_CT[[#This Row],[Rentalposition M3]]=Next_possible_notice[Rentalposition M3]),Next_possible_notice[NoticeDateCalc])</f>
        <v/>
      </c>
      <c r="AS77" s="117" t="n"/>
      <c r="AT77" s="75" t="n"/>
      <c r="AU77" s="75" t="n"/>
      <c r="AV77" s="75" t="n"/>
      <c r="AW77" s="75" t="n"/>
      <c r="AX77" s="53" t="n"/>
      <c r="AY77" s="75" t="n"/>
      <c r="AZ77" s="54" t="n"/>
      <c r="BA77" s="50">
        <f t="array" ref="BA77">+_xlfn.XLOOKUP(1,(CM_CT[Contract Number Customer]=CM_CT[[#This Row],[Contract Number Customer]])*(CM_CT[Row Type]="Header"),CM_CT[Contract Lenght Early Clause &amp; Option])</f>
        <v/>
      </c>
      <c r="BB77" s="15" t="n"/>
      <c r="BC77" s="15" t="n"/>
      <c r="BD77" s="15" t="n"/>
      <c r="BE77" s="15" t="n"/>
      <c r="BF77" s="15" t="n"/>
      <c r="BG77" s="15" t="n"/>
      <c r="BH77" s="24" t="n"/>
      <c r="BI77" s="10" t="n"/>
      <c r="BJ77" s="118" t="n"/>
      <c r="BK77" s="24" t="n"/>
      <c r="BL77" s="54">
        <f>+_xlfn.XLOOKUP(CM_CT[[#This Row],[Wagon Number]],Next_possible_notice[Wagon Number],Next_possible_notice[Renewal Process StartDate])</f>
        <v/>
      </c>
      <c r="BM77" s="24" t="n"/>
      <c r="BN77" s="50">
        <f t="array" ref="BN77">+_xlfn.XLOOKUP(1,(CM_CT[Contract Number Customer]=CM_CT[[#This Row],[Contract Number Customer]])*(CM_CT[Row Type]="Header"),CM_CT[Contract Mileage])</f>
        <v/>
      </c>
      <c r="BO77" s="50" t="n"/>
      <c r="BP77" s="54" t="n"/>
      <c r="BQ77" s="54">
        <f t="array" ref="BQ77">+_xlfn.XLOOKUP(1,(CM_CT[Contract Number Customer]=CM_CT[[#This Row],[Contract Number Customer]])*(CM_CT[Row Type]="Header"),CM_CT[Currency])</f>
        <v/>
      </c>
      <c r="BR77" s="75">
        <f t="array" ref="BR77">+_xlfn.XLOOKUP(1,(CM_CT[Contract Number Customer]=CM_CT[[#This Row],[Contract Number Customer]])*(CM_CT[Row Type]="Header"),CM_CT[Lease Rate EUR])</f>
        <v/>
      </c>
      <c r="BS77" s="306" t="n"/>
      <c r="BT77" s="306" t="n"/>
      <c r="BU77" s="177" t="n"/>
      <c r="BV77" s="306" t="n"/>
      <c r="BW77" s="179">
        <f t="array" ref="BW77">+_xlfn.XLOOKUP(1,(Table_Mietpos[Vertragsnummer]=CM_CT[[#This Row],[Contract Number M3]])*(Table_Mietpos[Auftragspos.]=CM_CT[[#This Row],[Rentalposition M3]]),Table_Mietpos[Nettosatz/Typ])</f>
        <v/>
      </c>
      <c r="BX77" s="306" t="n"/>
      <c r="BY77" s="75" t="n"/>
      <c r="BZ77" s="75" t="n"/>
      <c r="CA77" s="75" t="n"/>
      <c r="CB77" s="75" t="n"/>
      <c r="CC77" s="75" t="n"/>
      <c r="CD77" s="307" t="n"/>
      <c r="CE77" s="307" t="n"/>
      <c r="CF77" s="307" t="n"/>
      <c r="CG77" s="307" t="n"/>
      <c r="CH77" s="28" t="n"/>
      <c r="CI77" s="28" t="n"/>
      <c r="CJ77" s="28" t="n"/>
      <c r="CK77" s="186" t="n"/>
      <c r="CL77" s="307" t="n"/>
      <c r="CM77" s="306" t="n"/>
      <c r="CN77" s="12" t="n"/>
      <c r="CO77" s="20" t="n"/>
      <c r="CP77" s="142" t="n"/>
      <c r="CQ77" s="142" t="n"/>
      <c r="CR77" s="142" t="n"/>
      <c r="CS77" s="20" t="n"/>
    </row>
    <row r="78">
      <c r="B78" s="11" t="n"/>
      <c r="C78" s="14" t="inlineStr">
        <is>
          <t>V700010</t>
        </is>
      </c>
      <c r="D78" s="10" t="n"/>
      <c r="E78" s="15">
        <f t="array" ref="E78">+_xlfn.XLOOKUP(1,(CM_CT[Contract Number M3]=CM_CT[[#This Row],[Contract Number M3]])*(CM_CT[Row Type]="Header"),CM_CT[Contract Number Customer])</f>
        <v/>
      </c>
      <c r="F78" s="10" t="n">
        <v>2</v>
      </c>
      <c r="G78" s="10" t="inlineStr">
        <is>
          <t>Wagon</t>
        </is>
      </c>
      <c r="H78" s="10" t="n">
        <v>22</v>
      </c>
      <c r="I78" s="73">
        <f t="array" ref="I78">+_xlfn.XLOOKUP(1,(Table_Mietpos[Vertragsnummer]=CM[[#This Row],[Contract Number M3]])*(Table_Mietpos[Auftragspos.]=CM[[#This Row],[Rentalposition M3]]),Table_Mietpos[ChNr])</f>
        <v/>
      </c>
      <c r="J78" s="72">
        <f t="array" ref="J78">+_xlfn.XLOOKUP(1,(CM_CT[Contract Number Customer]=CM_CT[[#This Row],[Contract Number Customer]])*(CM_CT[Row Type]="Header"),CM_CT[Customer])</f>
        <v/>
      </c>
      <c r="K78" s="51" t="n"/>
      <c r="L78" s="51" t="n"/>
      <c r="M78" s="15">
        <f t="array" ref="M78">+_xlfn.XLOOKUP(1,(CM_CT[Contract Number Customer]=CM_CT[[#This Row],[Contract Number Customer]])*(CM_CT[Row Type]="Header"),CM_CT[Sales Manager])</f>
        <v/>
      </c>
      <c r="N78" s="15">
        <f t="array" ref="N78">+_xlfn.XLOOKUP(1,(CM_CT[Contract Number Customer]=CM_CT[[#This Row],[Contract Number Customer]])*(CM_CT[Row Type]="Header"),CM_CT[Wagon Type])</f>
        <v/>
      </c>
      <c r="O78" s="10" t="n">
        <v>1</v>
      </c>
      <c r="P78" s="10" t="n"/>
      <c r="Q78" s="10" t="n"/>
      <c r="R78" s="10" t="n">
        <v>1</v>
      </c>
      <c r="S78" s="10" t="n"/>
      <c r="T78" s="10" t="n">
        <v>1</v>
      </c>
      <c r="U78" s="15">
        <f>+IF(CM_CT[[#This Row],[Contract Status]]&lt;&gt;"ended",1,0)</f>
        <v/>
      </c>
      <c r="V78" s="15" t="n"/>
      <c r="W78" s="15">
        <f t="array" ref="W78">_xlfn.XLOOKUP(1,(CM_CT[Contract Number Customer]=$E77)*(CM_CT[Delivery Batch]=$F77)*(CM_CT[Row Type]="Batch"),CM_CT[Contract Flex])</f>
        <v/>
      </c>
      <c r="X78" s="54">
        <f t="array" ref="X78">_xlfn.XLOOKUP(1,(CM_CT[Contract Number Customer]=$E77)*(CM_CT[Delivery Batch]=$F77)*(CM_CT[Row Type]="Batch"),CM_CT[Flex StartDate])</f>
        <v/>
      </c>
      <c r="Y78" s="54">
        <f t="array" ref="Y78">_xlfn.XLOOKUP(1,(CM_CT[Contract Number Customer]=$E77)*(CM_CT[Delivery Batch]=$F77)*(CM_CT[Row Type]="Batch"),CM_CT[Flex EndDate])</f>
        <v/>
      </c>
      <c r="Z78" s="15">
        <f t="array" ref="Z78">_xlfn.XLOOKUP(1,(CM_CT[Contract Number Customer]=$E77)*(CM_CT[Delivery Batch]=$F77)*(CM_CT[Row Type]="Batch"),CM_CT[Contract Status])</f>
        <v/>
      </c>
      <c r="AA78" s="15" t="n"/>
      <c r="AB78" s="74" t="n"/>
      <c r="AC78" s="74" t="n"/>
      <c r="AD78" s="131">
        <f t="array" ref="AD78">+_xlfn.XLOOKUP(1,(Table_Mietpos[Vertragsnummer]=CM_CT[[#This Row],[Contract Number M3]])*(Table_Mietpos[Auftragspos.]=CM_CT[[#This Row],[Rentalposition M3]]),Table_Mietpos[Gueltig_ab])</f>
        <v/>
      </c>
      <c r="AE78" s="131">
        <f t="array" ref="AE78">+_xlfn.XLOOKUP(1,(Table_Mietpos[Vertragsnummer]=CM_CT[[#This Row],[Contract Number M3]])*(Table_Mietpos[Auftragspos.]=CM_CT[[#This Row],[Rentalposition M3]]),Table_Mietpos[Gueltig_bis])</f>
        <v/>
      </c>
      <c r="AF78" s="50">
        <f t="array" ref="AF78">+_xlfn.XLOOKUP(1,(CM_CT[Contract Number Customer]=CM_CT[[#This Row],[Contract Number Customer]])*(CM_CT[Row Type]="Header"),CM_CT[Contract Lenght Initial])</f>
        <v/>
      </c>
      <c r="AG78" s="136">
        <f>+CM_CT[[#This Row],[Rental EndDate]]</f>
        <v/>
      </c>
      <c r="AH78" s="305" t="n"/>
      <c r="AI78" s="305" t="n"/>
      <c r="AJ78" s="305" t="n"/>
      <c r="AK78" s="53" t="n"/>
      <c r="AL78" s="15">
        <f t="array" ref="AL78">+_xlfn.XLOOKUP(1,(CM_CT[Contract Number Customer]=CM_CT[[#This Row],[Contract Number Customer]])*(CM_CT[Row Type]="Header"),CM_CT[Early Termination Category])</f>
        <v/>
      </c>
      <c r="AM78" s="136">
        <f t="array" ref="AM78">_xlfn.XLOOKUP(1,(CM_CT[Contract Number Customer]=$E77)*(CM_CT[Delivery Batch]=$F77)*(CM_CT[Row Type]="Batch"),CM_CT[Early Termination cut-off date1])</f>
        <v/>
      </c>
      <c r="AN78" s="136">
        <f t="array" ref="AN78">_xlfn.XLOOKUP(1,(CM_CT[Contract Number Customer]=$E77)*(CM_CT[Delivery Batch]=$F77)*(CM_CT[Row Type]="Batch"),CM_CT[Early Termination cut-off date2])</f>
        <v/>
      </c>
      <c r="AO78" s="53">
        <f t="array" ref="AO78">+_xlfn.XLOOKUP(1,(CM_CT[Contract Number Customer]=CM_CT[[#This Row],[Contract Number Customer]])*(CM_CT[Row Type]="Header"),CM_CT[Early Termination Notice Period Mths])</f>
        <v/>
      </c>
      <c r="AP78" s="53">
        <f t="array" ref="AP78">+_xlfn.XLOOKUP(1,(CM_CT[Contract Number Customer]=CM_CT[[#This Row],[Contract Number Customer]])*(CM_CT[Row Type]="Header"),CM_CT[Duly Termination Notice Period Mths])</f>
        <v/>
      </c>
      <c r="AQ78" s="54" t="n"/>
      <c r="AR78" s="54">
        <f t="array" ref="AR78">+_xlfn.XLOOKUP(1,(CM_CT[[#This Row],[Contract Number M3]]=Next_possible_notice[Contract Number M3])*(CM_CT[[#This Row],[Rentalposition M3]]=Next_possible_notice[Rentalposition M3]),Next_possible_notice[NoticeDateCalc])</f>
        <v/>
      </c>
      <c r="AS78" s="117" t="n"/>
      <c r="AT78" s="75" t="n"/>
      <c r="AU78" s="75" t="n"/>
      <c r="AV78" s="75" t="n"/>
      <c r="AW78" s="75" t="n"/>
      <c r="AX78" s="53" t="n"/>
      <c r="AY78" s="75" t="n"/>
      <c r="AZ78" s="54" t="n"/>
      <c r="BA78" s="50">
        <f t="array" ref="BA78">+_xlfn.XLOOKUP(1,(CM_CT[Contract Number Customer]=CM_CT[[#This Row],[Contract Number Customer]])*(CM_CT[Row Type]="Header"),CM_CT[Contract Lenght Early Clause &amp; Option])</f>
        <v/>
      </c>
      <c r="BB78" s="15" t="n"/>
      <c r="BC78" s="15" t="n"/>
      <c r="BD78" s="15" t="n"/>
      <c r="BE78" s="15" t="n"/>
      <c r="BF78" s="15" t="n"/>
      <c r="BG78" s="15" t="n"/>
      <c r="BH78" s="24" t="n"/>
      <c r="BI78" s="10" t="n"/>
      <c r="BJ78" s="118" t="n"/>
      <c r="BK78" s="24" t="n"/>
      <c r="BL78" s="54">
        <f>+_xlfn.XLOOKUP(CM_CT[[#This Row],[Wagon Number]],Next_possible_notice[Wagon Number],Next_possible_notice[Renewal Process StartDate])</f>
        <v/>
      </c>
      <c r="BM78" s="24" t="n"/>
      <c r="BN78" s="50">
        <f t="array" ref="BN78">+_xlfn.XLOOKUP(1,(CM_CT[Contract Number Customer]=CM_CT[[#This Row],[Contract Number Customer]])*(CM_CT[Row Type]="Header"),CM_CT[Contract Mileage])</f>
        <v/>
      </c>
      <c r="BO78" s="50" t="n"/>
      <c r="BP78" s="54" t="n"/>
      <c r="BQ78" s="54">
        <f t="array" ref="BQ78">+_xlfn.XLOOKUP(1,(CM_CT[Contract Number Customer]=CM_CT[[#This Row],[Contract Number Customer]])*(CM_CT[Row Type]="Header"),CM_CT[Currency])</f>
        <v/>
      </c>
      <c r="BR78" s="75">
        <f t="array" ref="BR78">+_xlfn.XLOOKUP(1,(CM_CT[Contract Number Customer]=CM_CT[[#This Row],[Contract Number Customer]])*(CM_CT[Row Type]="Header"),CM_CT[Lease Rate EUR])</f>
        <v/>
      </c>
      <c r="BS78" s="306" t="n"/>
      <c r="BT78" s="306" t="n"/>
      <c r="BU78" s="177" t="n"/>
      <c r="BV78" s="306" t="n"/>
      <c r="BW78" s="179">
        <f t="array" ref="BW78">+_xlfn.XLOOKUP(1,(Table_Mietpos[Vertragsnummer]=CM_CT[[#This Row],[Contract Number M3]])*(Table_Mietpos[Auftragspos.]=CM_CT[[#This Row],[Rentalposition M3]]),Table_Mietpos[Nettosatz/Typ])</f>
        <v/>
      </c>
      <c r="BX78" s="306" t="n"/>
      <c r="BY78" s="75" t="n"/>
      <c r="BZ78" s="75" t="n"/>
      <c r="CA78" s="75" t="n"/>
      <c r="CB78" s="75" t="n"/>
      <c r="CC78" s="75" t="n"/>
      <c r="CD78" s="307" t="n"/>
      <c r="CE78" s="307" t="n"/>
      <c r="CF78" s="307" t="n"/>
      <c r="CG78" s="307" t="n"/>
      <c r="CH78" s="28" t="n"/>
      <c r="CI78" s="28" t="n"/>
      <c r="CJ78" s="28" t="n"/>
      <c r="CK78" s="186" t="n"/>
      <c r="CL78" s="307" t="n"/>
      <c r="CM78" s="306" t="n"/>
      <c r="CN78" s="12" t="n"/>
      <c r="CO78" s="20" t="n"/>
      <c r="CP78" s="142" t="n"/>
      <c r="CQ78" s="142" t="n"/>
      <c r="CR78" s="142" t="n"/>
      <c r="CS78" s="20" t="n"/>
    </row>
    <row r="79">
      <c r="B79" s="11" t="n"/>
      <c r="C79" s="14" t="inlineStr">
        <is>
          <t>V700010</t>
        </is>
      </c>
      <c r="D79" s="10" t="n"/>
      <c r="E79" s="15">
        <f t="array" ref="E79">+_xlfn.XLOOKUP(1,(CM_CT[Contract Number M3]=CM_CT[[#This Row],[Contract Number M3]])*(CM_CT[Row Type]="Header"),CM_CT[Contract Number Customer])</f>
        <v/>
      </c>
      <c r="F79" s="10" t="n">
        <v>2</v>
      </c>
      <c r="G79" s="10" t="inlineStr">
        <is>
          <t>Wagon</t>
        </is>
      </c>
      <c r="H79" s="10" t="n">
        <v>23</v>
      </c>
      <c r="I79" s="73">
        <f t="array" ref="I79">+_xlfn.XLOOKUP(1,(Table_Mietpos[Vertragsnummer]=CM[[#This Row],[Contract Number M3]])*(Table_Mietpos[Auftragspos.]=CM[[#This Row],[Rentalposition M3]]),Table_Mietpos[ChNr])</f>
        <v/>
      </c>
      <c r="J79" s="72">
        <f t="array" ref="J79">+_xlfn.XLOOKUP(1,(CM_CT[Contract Number Customer]=CM_CT[[#This Row],[Contract Number Customer]])*(CM_CT[Row Type]="Header"),CM_CT[Customer])</f>
        <v/>
      </c>
      <c r="K79" s="51" t="n"/>
      <c r="L79" s="51" t="n"/>
      <c r="M79" s="15">
        <f t="array" ref="M79">+_xlfn.XLOOKUP(1,(CM_CT[Contract Number Customer]=CM_CT[[#This Row],[Contract Number Customer]])*(CM_CT[Row Type]="Header"),CM_CT[Sales Manager])</f>
        <v/>
      </c>
      <c r="N79" s="15">
        <f t="array" ref="N79">+_xlfn.XLOOKUP(1,(CM_CT[Contract Number Customer]=CM_CT[[#This Row],[Contract Number Customer]])*(CM_CT[Row Type]="Header"),CM_CT[Wagon Type])</f>
        <v/>
      </c>
      <c r="O79" s="10" t="n">
        <v>1</v>
      </c>
      <c r="P79" s="10" t="n"/>
      <c r="Q79" s="10" t="n"/>
      <c r="R79" s="10" t="n">
        <v>1</v>
      </c>
      <c r="S79" s="10" t="n"/>
      <c r="T79" s="10" t="n">
        <v>1</v>
      </c>
      <c r="U79" s="15">
        <f>+IF(CM_CT[[#This Row],[Contract Status]]&lt;&gt;"ended",1,0)</f>
        <v/>
      </c>
      <c r="V79" s="15" t="n"/>
      <c r="W79" s="15">
        <f t="array" ref="W79">_xlfn.XLOOKUP(1,(CM_CT[Contract Number Customer]=$E78)*(CM_CT[Delivery Batch]=$F78)*(CM_CT[Row Type]="Batch"),CM_CT[Contract Flex])</f>
        <v/>
      </c>
      <c r="X79" s="54">
        <f t="array" ref="X79">_xlfn.XLOOKUP(1,(CM_CT[Contract Number Customer]=$E78)*(CM_CT[Delivery Batch]=$F78)*(CM_CT[Row Type]="Batch"),CM_CT[Flex StartDate])</f>
        <v/>
      </c>
      <c r="Y79" s="54">
        <f t="array" ref="Y79">_xlfn.XLOOKUP(1,(CM_CT[Contract Number Customer]=$E78)*(CM_CT[Delivery Batch]=$F78)*(CM_CT[Row Type]="Batch"),CM_CT[Flex EndDate])</f>
        <v/>
      </c>
      <c r="Z79" s="15">
        <f t="array" ref="Z79">_xlfn.XLOOKUP(1,(CM_CT[Contract Number Customer]=$E78)*(CM_CT[Delivery Batch]=$F78)*(CM_CT[Row Type]="Batch"),CM_CT[Contract Status])</f>
        <v/>
      </c>
      <c r="AA79" s="15" t="n"/>
      <c r="AB79" s="74" t="n"/>
      <c r="AC79" s="74" t="n"/>
      <c r="AD79" s="131">
        <f t="array" ref="AD79">+_xlfn.XLOOKUP(1,(Table_Mietpos[Vertragsnummer]=CM_CT[[#This Row],[Contract Number M3]])*(Table_Mietpos[Auftragspos.]=CM_CT[[#This Row],[Rentalposition M3]]),Table_Mietpos[Gueltig_ab])</f>
        <v/>
      </c>
      <c r="AE79" s="131">
        <f t="array" ref="AE79">+_xlfn.XLOOKUP(1,(Table_Mietpos[Vertragsnummer]=CM_CT[[#This Row],[Contract Number M3]])*(Table_Mietpos[Auftragspos.]=CM_CT[[#This Row],[Rentalposition M3]]),Table_Mietpos[Gueltig_bis])</f>
        <v/>
      </c>
      <c r="AF79" s="50">
        <f t="array" ref="AF79">+_xlfn.XLOOKUP(1,(CM_CT[Contract Number Customer]=CM_CT[[#This Row],[Contract Number Customer]])*(CM_CT[Row Type]="Header"),CM_CT[Contract Lenght Initial])</f>
        <v/>
      </c>
      <c r="AG79" s="136">
        <f>+CM_CT[[#This Row],[Rental EndDate]]</f>
        <v/>
      </c>
      <c r="AH79" s="305" t="n"/>
      <c r="AI79" s="305" t="n"/>
      <c r="AJ79" s="305" t="n"/>
      <c r="AK79" s="53" t="n"/>
      <c r="AL79" s="15">
        <f t="array" ref="AL79">+_xlfn.XLOOKUP(1,(CM_CT[Contract Number Customer]=CM_CT[[#This Row],[Contract Number Customer]])*(CM_CT[Row Type]="Header"),CM_CT[Early Termination Category])</f>
        <v/>
      </c>
      <c r="AM79" s="136">
        <f t="array" ref="AM79">_xlfn.XLOOKUP(1,(CM_CT[Contract Number Customer]=$E78)*(CM_CT[Delivery Batch]=$F78)*(CM_CT[Row Type]="Batch"),CM_CT[Early Termination cut-off date1])</f>
        <v/>
      </c>
      <c r="AN79" s="136">
        <f t="array" ref="AN79">_xlfn.XLOOKUP(1,(CM_CT[Contract Number Customer]=$E78)*(CM_CT[Delivery Batch]=$F78)*(CM_CT[Row Type]="Batch"),CM_CT[Early Termination cut-off date2])</f>
        <v/>
      </c>
      <c r="AO79" s="53">
        <f t="array" ref="AO79">+_xlfn.XLOOKUP(1,(CM_CT[Contract Number Customer]=CM_CT[[#This Row],[Contract Number Customer]])*(CM_CT[Row Type]="Header"),CM_CT[Early Termination Notice Period Mths])</f>
        <v/>
      </c>
      <c r="AP79" s="53">
        <f t="array" ref="AP79">+_xlfn.XLOOKUP(1,(CM_CT[Contract Number Customer]=CM_CT[[#This Row],[Contract Number Customer]])*(CM_CT[Row Type]="Header"),CM_CT[Duly Termination Notice Period Mths])</f>
        <v/>
      </c>
      <c r="AQ79" s="54" t="n"/>
      <c r="AR79" s="54">
        <f t="array" ref="AR79">+_xlfn.XLOOKUP(1,(CM_CT[[#This Row],[Contract Number M3]]=Next_possible_notice[Contract Number M3])*(CM_CT[[#This Row],[Rentalposition M3]]=Next_possible_notice[Rentalposition M3]),Next_possible_notice[NoticeDateCalc])</f>
        <v/>
      </c>
      <c r="AS79" s="117" t="n"/>
      <c r="AT79" s="75" t="n"/>
      <c r="AU79" s="75" t="n"/>
      <c r="AV79" s="75" t="n"/>
      <c r="AW79" s="75" t="n"/>
      <c r="AX79" s="53" t="n"/>
      <c r="AY79" s="75" t="n"/>
      <c r="AZ79" s="54" t="n"/>
      <c r="BA79" s="50">
        <f t="array" ref="BA79">+_xlfn.XLOOKUP(1,(CM_CT[Contract Number Customer]=CM_CT[[#This Row],[Contract Number Customer]])*(CM_CT[Row Type]="Header"),CM_CT[Contract Lenght Early Clause &amp; Option])</f>
        <v/>
      </c>
      <c r="BB79" s="15" t="n"/>
      <c r="BC79" s="15" t="n"/>
      <c r="BD79" s="15" t="n"/>
      <c r="BE79" s="15" t="n"/>
      <c r="BF79" s="15" t="n"/>
      <c r="BG79" s="15" t="n"/>
      <c r="BH79" s="24" t="n"/>
      <c r="BI79" s="10" t="n"/>
      <c r="BJ79" s="118" t="n"/>
      <c r="BK79" s="24" t="n"/>
      <c r="BL79" s="54">
        <f>+_xlfn.XLOOKUP(CM_CT[[#This Row],[Wagon Number]],Next_possible_notice[Wagon Number],Next_possible_notice[Renewal Process StartDate])</f>
        <v/>
      </c>
      <c r="BM79" s="24" t="n"/>
      <c r="BN79" s="50">
        <f t="array" ref="BN79">+_xlfn.XLOOKUP(1,(CM_CT[Contract Number Customer]=CM_CT[[#This Row],[Contract Number Customer]])*(CM_CT[Row Type]="Header"),CM_CT[Contract Mileage])</f>
        <v/>
      </c>
      <c r="BO79" s="50" t="n"/>
      <c r="BP79" s="54" t="n"/>
      <c r="BQ79" s="54">
        <f t="array" ref="BQ79">+_xlfn.XLOOKUP(1,(CM_CT[Contract Number Customer]=CM_CT[[#This Row],[Contract Number Customer]])*(CM_CT[Row Type]="Header"),CM_CT[Currency])</f>
        <v/>
      </c>
      <c r="BR79" s="75">
        <f t="array" ref="BR79">+_xlfn.XLOOKUP(1,(CM_CT[Contract Number Customer]=CM_CT[[#This Row],[Contract Number Customer]])*(CM_CT[Row Type]="Header"),CM_CT[Lease Rate EUR])</f>
        <v/>
      </c>
      <c r="BS79" s="306" t="n"/>
      <c r="BT79" s="306" t="n"/>
      <c r="BU79" s="177" t="n"/>
      <c r="BV79" s="306" t="n"/>
      <c r="BW79" s="179">
        <f t="array" ref="BW79">+_xlfn.XLOOKUP(1,(Table_Mietpos[Vertragsnummer]=CM_CT[[#This Row],[Contract Number M3]])*(Table_Mietpos[Auftragspos.]=CM_CT[[#This Row],[Rentalposition M3]]),Table_Mietpos[Nettosatz/Typ])</f>
        <v/>
      </c>
      <c r="BX79" s="306" t="n"/>
      <c r="BY79" s="75" t="n"/>
      <c r="BZ79" s="75" t="n"/>
      <c r="CA79" s="75" t="n"/>
      <c r="CB79" s="75" t="n"/>
      <c r="CC79" s="75" t="n"/>
      <c r="CD79" s="307" t="n"/>
      <c r="CE79" s="307" t="n"/>
      <c r="CF79" s="307" t="n"/>
      <c r="CG79" s="307" t="n"/>
      <c r="CH79" s="28" t="n"/>
      <c r="CI79" s="28" t="n"/>
      <c r="CJ79" s="28" t="n"/>
      <c r="CK79" s="186" t="n"/>
      <c r="CL79" s="307" t="n"/>
      <c r="CM79" s="306" t="n"/>
      <c r="CN79" s="12" t="n"/>
      <c r="CO79" s="20" t="n"/>
      <c r="CP79" s="142" t="n"/>
      <c r="CQ79" s="142" t="n"/>
      <c r="CR79" s="142" t="n"/>
      <c r="CS79" s="20" t="n"/>
    </row>
    <row r="80">
      <c r="B80" s="11" t="n"/>
      <c r="C80" s="14" t="inlineStr">
        <is>
          <t>V700010</t>
        </is>
      </c>
      <c r="D80" s="10" t="n"/>
      <c r="E80" s="15">
        <f t="array" ref="E80">+_xlfn.XLOOKUP(1,(CM_CT[Contract Number M3]=CM_CT[[#This Row],[Contract Number M3]])*(CM_CT[Row Type]="Header"),CM_CT[Contract Number Customer])</f>
        <v/>
      </c>
      <c r="F80" s="10" t="n">
        <v>2</v>
      </c>
      <c r="G80" s="10" t="inlineStr">
        <is>
          <t>Wagon</t>
        </is>
      </c>
      <c r="H80" s="10" t="n">
        <v>24</v>
      </c>
      <c r="I80" s="73">
        <f t="array" ref="I80">+_xlfn.XLOOKUP(1,(Table_Mietpos[Vertragsnummer]=CM[[#This Row],[Contract Number M3]])*(Table_Mietpos[Auftragspos.]=CM[[#This Row],[Rentalposition M3]]),Table_Mietpos[ChNr])</f>
        <v/>
      </c>
      <c r="J80" s="72">
        <f t="array" ref="J80">+_xlfn.XLOOKUP(1,(CM_CT[Contract Number Customer]=CM_CT[[#This Row],[Contract Number Customer]])*(CM_CT[Row Type]="Header"),CM_CT[Customer])</f>
        <v/>
      </c>
      <c r="K80" s="51" t="n"/>
      <c r="L80" s="51" t="n"/>
      <c r="M80" s="15">
        <f t="array" ref="M80">+_xlfn.XLOOKUP(1,(CM_CT[Contract Number Customer]=CM_CT[[#This Row],[Contract Number Customer]])*(CM_CT[Row Type]="Header"),CM_CT[Sales Manager])</f>
        <v/>
      </c>
      <c r="N80" s="15">
        <f t="array" ref="N80">+_xlfn.XLOOKUP(1,(CM_CT[Contract Number Customer]=CM_CT[[#This Row],[Contract Number Customer]])*(CM_CT[Row Type]="Header"),CM_CT[Wagon Type])</f>
        <v/>
      </c>
      <c r="O80" s="10" t="n">
        <v>1</v>
      </c>
      <c r="P80" s="10" t="n"/>
      <c r="Q80" s="10" t="n"/>
      <c r="R80" s="10" t="n">
        <v>1</v>
      </c>
      <c r="S80" s="10" t="n"/>
      <c r="T80" s="10" t="n">
        <v>1</v>
      </c>
      <c r="U80" s="15">
        <f>+IF(CM_CT[[#This Row],[Contract Status]]&lt;&gt;"ended",1,0)</f>
        <v/>
      </c>
      <c r="V80" s="15" t="n"/>
      <c r="W80" s="15">
        <f t="array" ref="W80">_xlfn.XLOOKUP(1,(CM_CT[Contract Number Customer]=$E79)*(CM_CT[Delivery Batch]=$F79)*(CM_CT[Row Type]="Batch"),CM_CT[Contract Flex])</f>
        <v/>
      </c>
      <c r="X80" s="54">
        <f t="array" ref="X80">_xlfn.XLOOKUP(1,(CM_CT[Contract Number Customer]=$E79)*(CM_CT[Delivery Batch]=$F79)*(CM_CT[Row Type]="Batch"),CM_CT[Flex StartDate])</f>
        <v/>
      </c>
      <c r="Y80" s="54">
        <f t="array" ref="Y80">_xlfn.XLOOKUP(1,(CM_CT[Contract Number Customer]=$E79)*(CM_CT[Delivery Batch]=$F79)*(CM_CT[Row Type]="Batch"),CM_CT[Flex EndDate])</f>
        <v/>
      </c>
      <c r="Z80" s="15">
        <f t="array" ref="Z80">_xlfn.XLOOKUP(1,(CM_CT[Contract Number Customer]=$E79)*(CM_CT[Delivery Batch]=$F79)*(CM_CT[Row Type]="Batch"),CM_CT[Contract Status])</f>
        <v/>
      </c>
      <c r="AA80" s="15" t="n"/>
      <c r="AB80" s="74" t="n"/>
      <c r="AC80" s="74" t="n"/>
      <c r="AD80" s="131">
        <f t="array" ref="AD80">+_xlfn.XLOOKUP(1,(Table_Mietpos[Vertragsnummer]=CM_CT[[#This Row],[Contract Number M3]])*(Table_Mietpos[Auftragspos.]=CM_CT[[#This Row],[Rentalposition M3]]),Table_Mietpos[Gueltig_ab])</f>
        <v/>
      </c>
      <c r="AE80" s="131">
        <f t="array" ref="AE80">+_xlfn.XLOOKUP(1,(Table_Mietpos[Vertragsnummer]=CM_CT[[#This Row],[Contract Number M3]])*(Table_Mietpos[Auftragspos.]=CM_CT[[#This Row],[Rentalposition M3]]),Table_Mietpos[Gueltig_bis])</f>
        <v/>
      </c>
      <c r="AF80" s="50">
        <f t="array" ref="AF80">+_xlfn.XLOOKUP(1,(CM_CT[Contract Number Customer]=CM_CT[[#This Row],[Contract Number Customer]])*(CM_CT[Row Type]="Header"),CM_CT[Contract Lenght Initial])</f>
        <v/>
      </c>
      <c r="AG80" s="136">
        <f>+CM_CT[[#This Row],[Rental EndDate]]</f>
        <v/>
      </c>
      <c r="AH80" s="305" t="n"/>
      <c r="AI80" s="305" t="n"/>
      <c r="AJ80" s="305" t="n"/>
      <c r="AK80" s="53" t="n"/>
      <c r="AL80" s="15">
        <f t="array" ref="AL80">+_xlfn.XLOOKUP(1,(CM_CT[Contract Number Customer]=CM_CT[[#This Row],[Contract Number Customer]])*(CM_CT[Row Type]="Header"),CM_CT[Early Termination Category])</f>
        <v/>
      </c>
      <c r="AM80" s="136">
        <f t="array" ref="AM80">_xlfn.XLOOKUP(1,(CM_CT[Contract Number Customer]=$E79)*(CM_CT[Delivery Batch]=$F79)*(CM_CT[Row Type]="Batch"),CM_CT[Early Termination cut-off date1])</f>
        <v/>
      </c>
      <c r="AN80" s="136">
        <f t="array" ref="AN80">_xlfn.XLOOKUP(1,(CM_CT[Contract Number Customer]=$E79)*(CM_CT[Delivery Batch]=$F79)*(CM_CT[Row Type]="Batch"),CM_CT[Early Termination cut-off date2])</f>
        <v/>
      </c>
      <c r="AO80" s="53">
        <f t="array" ref="AO80">+_xlfn.XLOOKUP(1,(CM_CT[Contract Number Customer]=CM_CT[[#This Row],[Contract Number Customer]])*(CM_CT[Row Type]="Header"),CM_CT[Early Termination Notice Period Mths])</f>
        <v/>
      </c>
      <c r="AP80" s="53">
        <f t="array" ref="AP80">+_xlfn.XLOOKUP(1,(CM_CT[Contract Number Customer]=CM_CT[[#This Row],[Contract Number Customer]])*(CM_CT[Row Type]="Header"),CM_CT[Duly Termination Notice Period Mths])</f>
        <v/>
      </c>
      <c r="AQ80" s="54" t="n"/>
      <c r="AR80" s="54">
        <f t="array" ref="AR80">+_xlfn.XLOOKUP(1,(CM_CT[[#This Row],[Contract Number M3]]=Next_possible_notice[Contract Number M3])*(CM_CT[[#This Row],[Rentalposition M3]]=Next_possible_notice[Rentalposition M3]),Next_possible_notice[NoticeDateCalc])</f>
        <v/>
      </c>
      <c r="AS80" s="117" t="n"/>
      <c r="AT80" s="75" t="n"/>
      <c r="AU80" s="75" t="n"/>
      <c r="AV80" s="75" t="n"/>
      <c r="AW80" s="75" t="n"/>
      <c r="AX80" s="53" t="n"/>
      <c r="AY80" s="75" t="n"/>
      <c r="AZ80" s="54" t="n"/>
      <c r="BA80" s="50">
        <f t="array" ref="BA80">+_xlfn.XLOOKUP(1,(CM_CT[Contract Number Customer]=CM_CT[[#This Row],[Contract Number Customer]])*(CM_CT[Row Type]="Header"),CM_CT[Contract Lenght Early Clause &amp; Option])</f>
        <v/>
      </c>
      <c r="BB80" s="15" t="n"/>
      <c r="BC80" s="15" t="n"/>
      <c r="BD80" s="15" t="n"/>
      <c r="BE80" s="15" t="n"/>
      <c r="BF80" s="15" t="n"/>
      <c r="BG80" s="15" t="n"/>
      <c r="BH80" s="24" t="n"/>
      <c r="BI80" s="10" t="n"/>
      <c r="BJ80" s="118" t="n"/>
      <c r="BK80" s="24" t="n"/>
      <c r="BL80" s="54">
        <f>+_xlfn.XLOOKUP(CM_CT[[#This Row],[Wagon Number]],Next_possible_notice[Wagon Number],Next_possible_notice[Renewal Process StartDate])</f>
        <v/>
      </c>
      <c r="BM80" s="24" t="n"/>
      <c r="BN80" s="50">
        <f t="array" ref="BN80">+_xlfn.XLOOKUP(1,(CM_CT[Contract Number Customer]=CM_CT[[#This Row],[Contract Number Customer]])*(CM_CT[Row Type]="Header"),CM_CT[Contract Mileage])</f>
        <v/>
      </c>
      <c r="BO80" s="50" t="n"/>
      <c r="BP80" s="54" t="n"/>
      <c r="BQ80" s="54">
        <f t="array" ref="BQ80">+_xlfn.XLOOKUP(1,(CM_CT[Contract Number Customer]=CM_CT[[#This Row],[Contract Number Customer]])*(CM_CT[Row Type]="Header"),CM_CT[Currency])</f>
        <v/>
      </c>
      <c r="BR80" s="75">
        <f t="array" ref="BR80">+_xlfn.XLOOKUP(1,(CM_CT[Contract Number Customer]=CM_CT[[#This Row],[Contract Number Customer]])*(CM_CT[Row Type]="Header"),CM_CT[Lease Rate EUR])</f>
        <v/>
      </c>
      <c r="BS80" s="306" t="n"/>
      <c r="BT80" s="306" t="n"/>
      <c r="BU80" s="177" t="n"/>
      <c r="BV80" s="306" t="n"/>
      <c r="BW80" s="179">
        <f t="array" ref="BW80">+_xlfn.XLOOKUP(1,(Table_Mietpos[Vertragsnummer]=CM_CT[[#This Row],[Contract Number M3]])*(Table_Mietpos[Auftragspos.]=CM_CT[[#This Row],[Rentalposition M3]]),Table_Mietpos[Nettosatz/Typ])</f>
        <v/>
      </c>
      <c r="BX80" s="306" t="n"/>
      <c r="BY80" s="75" t="n"/>
      <c r="BZ80" s="75" t="n"/>
      <c r="CA80" s="75" t="n"/>
      <c r="CB80" s="75" t="n"/>
      <c r="CC80" s="75" t="n"/>
      <c r="CD80" s="307" t="n"/>
      <c r="CE80" s="307" t="n"/>
      <c r="CF80" s="307" t="n"/>
      <c r="CG80" s="307" t="n"/>
      <c r="CH80" s="28" t="n"/>
      <c r="CI80" s="28" t="n"/>
      <c r="CJ80" s="28" t="n"/>
      <c r="CK80" s="186" t="n"/>
      <c r="CL80" s="307" t="n"/>
      <c r="CM80" s="306" t="n"/>
      <c r="CN80" s="12" t="n"/>
      <c r="CO80" s="20" t="n"/>
      <c r="CP80" s="142" t="n"/>
      <c r="CQ80" s="142" t="n"/>
      <c r="CR80" s="142" t="n"/>
      <c r="CS80" s="20" t="n"/>
    </row>
    <row r="81">
      <c r="B81" s="11" t="n"/>
      <c r="C81" s="14" t="inlineStr">
        <is>
          <t>V700010</t>
        </is>
      </c>
      <c r="D81" s="10" t="n"/>
      <c r="E81" s="15">
        <f t="array" ref="E81">+_xlfn.XLOOKUP(1,(CM_CT[Contract Number M3]=CM_CT[[#This Row],[Contract Number M3]])*(CM_CT[Row Type]="Header"),CM_CT[Contract Number Customer])</f>
        <v/>
      </c>
      <c r="F81" s="10" t="n">
        <v>2</v>
      </c>
      <c r="G81" s="10" t="inlineStr">
        <is>
          <t>Wagon</t>
        </is>
      </c>
      <c r="H81" s="10" t="n">
        <v>25</v>
      </c>
      <c r="I81" s="73">
        <f t="array" ref="I81">+_xlfn.XLOOKUP(1,(Table_Mietpos[Vertragsnummer]=CM[[#This Row],[Contract Number M3]])*(Table_Mietpos[Auftragspos.]=CM[[#This Row],[Rentalposition M3]]),Table_Mietpos[ChNr])</f>
        <v/>
      </c>
      <c r="J81" s="72">
        <f t="array" ref="J81">+_xlfn.XLOOKUP(1,(CM_CT[Contract Number Customer]=CM_CT[[#This Row],[Contract Number Customer]])*(CM_CT[Row Type]="Header"),CM_CT[Customer])</f>
        <v/>
      </c>
      <c r="K81" s="51" t="n"/>
      <c r="L81" s="51" t="n"/>
      <c r="M81" s="15">
        <f t="array" ref="M81">+_xlfn.XLOOKUP(1,(CM_CT[Contract Number Customer]=CM_CT[[#This Row],[Contract Number Customer]])*(CM_CT[Row Type]="Header"),CM_CT[Sales Manager])</f>
        <v/>
      </c>
      <c r="N81" s="15">
        <f t="array" ref="N81">+_xlfn.XLOOKUP(1,(CM_CT[Contract Number Customer]=CM_CT[[#This Row],[Contract Number Customer]])*(CM_CT[Row Type]="Header"),CM_CT[Wagon Type])</f>
        <v/>
      </c>
      <c r="O81" s="10" t="n">
        <v>1</v>
      </c>
      <c r="P81" s="10" t="n"/>
      <c r="Q81" s="10" t="n"/>
      <c r="R81" s="10" t="n">
        <v>1</v>
      </c>
      <c r="S81" s="10" t="n"/>
      <c r="T81" s="10" t="n">
        <v>1</v>
      </c>
      <c r="U81" s="15">
        <f>+IF(CM_CT[[#This Row],[Contract Status]]&lt;&gt;"ended",1,0)</f>
        <v/>
      </c>
      <c r="V81" s="15" t="n"/>
      <c r="W81" s="15">
        <f t="array" ref="W81">_xlfn.XLOOKUP(1,(CM_CT[Contract Number Customer]=$E80)*(CM_CT[Delivery Batch]=$F80)*(CM_CT[Row Type]="Batch"),CM_CT[Contract Flex])</f>
        <v/>
      </c>
      <c r="X81" s="54">
        <f t="array" ref="X81">_xlfn.XLOOKUP(1,(CM_CT[Contract Number Customer]=$E80)*(CM_CT[Delivery Batch]=$F80)*(CM_CT[Row Type]="Batch"),CM_CT[Flex StartDate])</f>
        <v/>
      </c>
      <c r="Y81" s="54">
        <f t="array" ref="Y81">_xlfn.XLOOKUP(1,(CM_CT[Contract Number Customer]=$E80)*(CM_CT[Delivery Batch]=$F80)*(CM_CT[Row Type]="Batch"),CM_CT[Flex EndDate])</f>
        <v/>
      </c>
      <c r="Z81" s="15">
        <f t="array" ref="Z81">_xlfn.XLOOKUP(1,(CM_CT[Contract Number Customer]=$E80)*(CM_CT[Delivery Batch]=$F80)*(CM_CT[Row Type]="Batch"),CM_CT[Contract Status])</f>
        <v/>
      </c>
      <c r="AA81" s="15" t="n"/>
      <c r="AB81" s="74" t="n"/>
      <c r="AC81" s="74" t="n"/>
      <c r="AD81" s="131">
        <f t="array" ref="AD81">+_xlfn.XLOOKUP(1,(Table_Mietpos[Vertragsnummer]=CM_CT[[#This Row],[Contract Number M3]])*(Table_Mietpos[Auftragspos.]=CM_CT[[#This Row],[Rentalposition M3]]),Table_Mietpos[Gueltig_ab])</f>
        <v/>
      </c>
      <c r="AE81" s="131">
        <f t="array" ref="AE81">+_xlfn.XLOOKUP(1,(Table_Mietpos[Vertragsnummer]=CM_CT[[#This Row],[Contract Number M3]])*(Table_Mietpos[Auftragspos.]=CM_CT[[#This Row],[Rentalposition M3]]),Table_Mietpos[Gueltig_bis])</f>
        <v/>
      </c>
      <c r="AF81" s="50">
        <f t="array" ref="AF81">+_xlfn.XLOOKUP(1,(CM_CT[Contract Number Customer]=CM_CT[[#This Row],[Contract Number Customer]])*(CM_CT[Row Type]="Header"),CM_CT[Contract Lenght Initial])</f>
        <v/>
      </c>
      <c r="AG81" s="136">
        <f>+CM_CT[[#This Row],[Rental EndDate]]</f>
        <v/>
      </c>
      <c r="AH81" s="305" t="n"/>
      <c r="AI81" s="305" t="n"/>
      <c r="AJ81" s="305" t="n"/>
      <c r="AK81" s="53" t="n"/>
      <c r="AL81" s="15">
        <f t="array" ref="AL81">+_xlfn.XLOOKUP(1,(CM_CT[Contract Number Customer]=CM_CT[[#This Row],[Contract Number Customer]])*(CM_CT[Row Type]="Header"),CM_CT[Early Termination Category])</f>
        <v/>
      </c>
      <c r="AM81" s="136">
        <f t="array" ref="AM81">_xlfn.XLOOKUP(1,(CM_CT[Contract Number Customer]=$E80)*(CM_CT[Delivery Batch]=$F80)*(CM_CT[Row Type]="Batch"),CM_CT[Early Termination cut-off date1])</f>
        <v/>
      </c>
      <c r="AN81" s="136">
        <f t="array" ref="AN81">_xlfn.XLOOKUP(1,(CM_CT[Contract Number Customer]=$E80)*(CM_CT[Delivery Batch]=$F80)*(CM_CT[Row Type]="Batch"),CM_CT[Early Termination cut-off date2])</f>
        <v/>
      </c>
      <c r="AO81" s="53">
        <f t="array" ref="AO81">+_xlfn.XLOOKUP(1,(CM_CT[Contract Number Customer]=CM_CT[[#This Row],[Contract Number Customer]])*(CM_CT[Row Type]="Header"),CM_CT[Early Termination Notice Period Mths])</f>
        <v/>
      </c>
      <c r="AP81" s="53">
        <f t="array" ref="AP81">+_xlfn.XLOOKUP(1,(CM_CT[Contract Number Customer]=CM_CT[[#This Row],[Contract Number Customer]])*(CM_CT[Row Type]="Header"),CM_CT[Duly Termination Notice Period Mths])</f>
        <v/>
      </c>
      <c r="AQ81" s="54" t="n"/>
      <c r="AR81" s="54">
        <f t="array" ref="AR81">+_xlfn.XLOOKUP(1,(CM_CT[[#This Row],[Contract Number M3]]=Next_possible_notice[Contract Number M3])*(CM_CT[[#This Row],[Rentalposition M3]]=Next_possible_notice[Rentalposition M3]),Next_possible_notice[NoticeDateCalc])</f>
        <v/>
      </c>
      <c r="AS81" s="117" t="n"/>
      <c r="AT81" s="75" t="n"/>
      <c r="AU81" s="75" t="n"/>
      <c r="AV81" s="75" t="n"/>
      <c r="AW81" s="75" t="n"/>
      <c r="AX81" s="53" t="n"/>
      <c r="AY81" s="75" t="n"/>
      <c r="AZ81" s="54" t="n"/>
      <c r="BA81" s="50">
        <f t="array" ref="BA81">+_xlfn.XLOOKUP(1,(CM_CT[Contract Number Customer]=CM_CT[[#This Row],[Contract Number Customer]])*(CM_CT[Row Type]="Header"),CM_CT[Contract Lenght Early Clause &amp; Option])</f>
        <v/>
      </c>
      <c r="BB81" s="15" t="n"/>
      <c r="BC81" s="15" t="n"/>
      <c r="BD81" s="15" t="n"/>
      <c r="BE81" s="15" t="n"/>
      <c r="BF81" s="15" t="n"/>
      <c r="BG81" s="15" t="n"/>
      <c r="BH81" s="24" t="n"/>
      <c r="BI81" s="10" t="n"/>
      <c r="BJ81" s="118" t="n"/>
      <c r="BK81" s="24" t="n"/>
      <c r="BL81" s="54">
        <f>+_xlfn.XLOOKUP(CM_CT[[#This Row],[Wagon Number]],Next_possible_notice[Wagon Number],Next_possible_notice[Renewal Process StartDate])</f>
        <v/>
      </c>
      <c r="BM81" s="24" t="n"/>
      <c r="BN81" s="50">
        <f t="array" ref="BN81">+_xlfn.XLOOKUP(1,(CM_CT[Contract Number Customer]=CM_CT[[#This Row],[Contract Number Customer]])*(CM_CT[Row Type]="Header"),CM_CT[Contract Mileage])</f>
        <v/>
      </c>
      <c r="BO81" s="50" t="n"/>
      <c r="BP81" s="54" t="n"/>
      <c r="BQ81" s="54">
        <f t="array" ref="BQ81">+_xlfn.XLOOKUP(1,(CM_CT[Contract Number Customer]=CM_CT[[#This Row],[Contract Number Customer]])*(CM_CT[Row Type]="Header"),CM_CT[Currency])</f>
        <v/>
      </c>
      <c r="BR81" s="75">
        <f t="array" ref="BR81">+_xlfn.XLOOKUP(1,(CM_CT[Contract Number Customer]=CM_CT[[#This Row],[Contract Number Customer]])*(CM_CT[Row Type]="Header"),CM_CT[Lease Rate EUR])</f>
        <v/>
      </c>
      <c r="BS81" s="306" t="n"/>
      <c r="BT81" s="306" t="n"/>
      <c r="BU81" s="177" t="n"/>
      <c r="BV81" s="306" t="n"/>
      <c r="BW81" s="179">
        <f t="array" ref="BW81">+_xlfn.XLOOKUP(1,(Table_Mietpos[Vertragsnummer]=CM_CT[[#This Row],[Contract Number M3]])*(Table_Mietpos[Auftragspos.]=CM_CT[[#This Row],[Rentalposition M3]]),Table_Mietpos[Nettosatz/Typ])</f>
        <v/>
      </c>
      <c r="BX81" s="306" t="n"/>
      <c r="BY81" s="75" t="n"/>
      <c r="BZ81" s="75" t="n"/>
      <c r="CA81" s="75" t="n"/>
      <c r="CB81" s="75" t="n"/>
      <c r="CC81" s="75" t="n"/>
      <c r="CD81" s="307" t="n"/>
      <c r="CE81" s="307" t="n"/>
      <c r="CF81" s="307" t="n"/>
      <c r="CG81" s="307" t="n"/>
      <c r="CH81" s="28" t="n"/>
      <c r="CI81" s="28" t="n"/>
      <c r="CJ81" s="28" t="n"/>
      <c r="CK81" s="186" t="n"/>
      <c r="CL81" s="307" t="n"/>
      <c r="CM81" s="306" t="n"/>
      <c r="CN81" s="12" t="n"/>
      <c r="CO81" s="20" t="n"/>
      <c r="CP81" s="142" t="n"/>
      <c r="CQ81" s="142" t="n"/>
      <c r="CR81" s="142" t="n"/>
      <c r="CS81" s="20" t="n"/>
    </row>
    <row r="82">
      <c r="B82" s="11" t="n"/>
      <c r="C82" s="14" t="inlineStr">
        <is>
          <t>V700010</t>
        </is>
      </c>
      <c r="D82" s="10" t="n"/>
      <c r="E82" s="15">
        <f t="array" ref="E82">+_xlfn.XLOOKUP(1,(CM_CT[Contract Number M3]=CM_CT[[#This Row],[Contract Number M3]])*(CM_CT[Row Type]="Header"),CM_CT[Contract Number Customer])</f>
        <v/>
      </c>
      <c r="F82" s="10" t="n">
        <v>2</v>
      </c>
      <c r="G82" s="10" t="inlineStr">
        <is>
          <t>Wagon</t>
        </is>
      </c>
      <c r="H82" s="10" t="n">
        <v>26</v>
      </c>
      <c r="I82" s="73">
        <f t="array" ref="I82">+_xlfn.XLOOKUP(1,(Table_Mietpos[Vertragsnummer]=CM[[#This Row],[Contract Number M3]])*(Table_Mietpos[Auftragspos.]=CM[[#This Row],[Rentalposition M3]]),Table_Mietpos[ChNr])</f>
        <v/>
      </c>
      <c r="J82" s="72">
        <f t="array" ref="J82">+_xlfn.XLOOKUP(1,(CM_CT[Contract Number Customer]=CM_CT[[#This Row],[Contract Number Customer]])*(CM_CT[Row Type]="Header"),CM_CT[Customer])</f>
        <v/>
      </c>
      <c r="K82" s="51" t="n"/>
      <c r="L82" s="51" t="n"/>
      <c r="M82" s="15">
        <f t="array" ref="M82">+_xlfn.XLOOKUP(1,(CM_CT[Contract Number Customer]=CM_CT[[#This Row],[Contract Number Customer]])*(CM_CT[Row Type]="Header"),CM_CT[Sales Manager])</f>
        <v/>
      </c>
      <c r="N82" s="15">
        <f t="array" ref="N82">+_xlfn.XLOOKUP(1,(CM_CT[Contract Number Customer]=CM_CT[[#This Row],[Contract Number Customer]])*(CM_CT[Row Type]="Header"),CM_CT[Wagon Type])</f>
        <v/>
      </c>
      <c r="O82" s="10" t="n">
        <v>1</v>
      </c>
      <c r="P82" s="10" t="n"/>
      <c r="Q82" s="10" t="n"/>
      <c r="R82" s="10" t="n">
        <v>1</v>
      </c>
      <c r="S82" s="10" t="n"/>
      <c r="T82" s="10" t="n">
        <v>1</v>
      </c>
      <c r="U82" s="15">
        <f>+IF(CM_CT[[#This Row],[Contract Status]]&lt;&gt;"ended",1,0)</f>
        <v/>
      </c>
      <c r="V82" s="15" t="n"/>
      <c r="W82" s="15">
        <f t="array" ref="W82">_xlfn.XLOOKUP(1,(CM_CT[Contract Number Customer]=$E81)*(CM_CT[Delivery Batch]=$F81)*(CM_CT[Row Type]="Batch"),CM_CT[Contract Flex])</f>
        <v/>
      </c>
      <c r="X82" s="54">
        <f t="array" ref="X82">_xlfn.XLOOKUP(1,(CM_CT[Contract Number Customer]=$E81)*(CM_CT[Delivery Batch]=$F81)*(CM_CT[Row Type]="Batch"),CM_CT[Flex StartDate])</f>
        <v/>
      </c>
      <c r="Y82" s="54">
        <f t="array" ref="Y82">_xlfn.XLOOKUP(1,(CM_CT[Contract Number Customer]=$E81)*(CM_CT[Delivery Batch]=$F81)*(CM_CT[Row Type]="Batch"),CM_CT[Flex EndDate])</f>
        <v/>
      </c>
      <c r="Z82" s="15">
        <f t="array" ref="Z82">_xlfn.XLOOKUP(1,(CM_CT[Contract Number Customer]=$E81)*(CM_CT[Delivery Batch]=$F81)*(CM_CT[Row Type]="Batch"),CM_CT[Contract Status])</f>
        <v/>
      </c>
      <c r="AA82" s="15" t="n"/>
      <c r="AB82" s="74" t="n"/>
      <c r="AC82" s="74" t="n"/>
      <c r="AD82" s="131">
        <f t="array" ref="AD82">+_xlfn.XLOOKUP(1,(Table_Mietpos[Vertragsnummer]=CM_CT[[#This Row],[Contract Number M3]])*(Table_Mietpos[Auftragspos.]=CM_CT[[#This Row],[Rentalposition M3]]),Table_Mietpos[Gueltig_ab])</f>
        <v/>
      </c>
      <c r="AE82" s="131">
        <f t="array" ref="AE82">+_xlfn.XLOOKUP(1,(Table_Mietpos[Vertragsnummer]=CM_CT[[#This Row],[Contract Number M3]])*(Table_Mietpos[Auftragspos.]=CM_CT[[#This Row],[Rentalposition M3]]),Table_Mietpos[Gueltig_bis])</f>
        <v/>
      </c>
      <c r="AF82" s="50">
        <f t="array" ref="AF82">+_xlfn.XLOOKUP(1,(CM_CT[Contract Number Customer]=CM_CT[[#This Row],[Contract Number Customer]])*(CM_CT[Row Type]="Header"),CM_CT[Contract Lenght Initial])</f>
        <v/>
      </c>
      <c r="AG82" s="136">
        <f>+CM_CT[[#This Row],[Rental EndDate]]</f>
        <v/>
      </c>
      <c r="AH82" s="305" t="n"/>
      <c r="AI82" s="305" t="n"/>
      <c r="AJ82" s="305" t="n"/>
      <c r="AK82" s="53" t="n"/>
      <c r="AL82" s="15">
        <f t="array" ref="AL82">+_xlfn.XLOOKUP(1,(CM_CT[Contract Number Customer]=CM_CT[[#This Row],[Contract Number Customer]])*(CM_CT[Row Type]="Header"),CM_CT[Early Termination Category])</f>
        <v/>
      </c>
      <c r="AM82" s="136">
        <f t="array" ref="AM82">_xlfn.XLOOKUP(1,(CM_CT[Contract Number Customer]=$E81)*(CM_CT[Delivery Batch]=$F81)*(CM_CT[Row Type]="Batch"),CM_CT[Early Termination cut-off date1])</f>
        <v/>
      </c>
      <c r="AN82" s="136">
        <f t="array" ref="AN82">_xlfn.XLOOKUP(1,(CM_CT[Contract Number Customer]=$E81)*(CM_CT[Delivery Batch]=$F81)*(CM_CT[Row Type]="Batch"),CM_CT[Early Termination cut-off date2])</f>
        <v/>
      </c>
      <c r="AO82" s="53">
        <f t="array" ref="AO82">+_xlfn.XLOOKUP(1,(CM_CT[Contract Number Customer]=CM_CT[[#This Row],[Contract Number Customer]])*(CM_CT[Row Type]="Header"),CM_CT[Early Termination Notice Period Mths])</f>
        <v/>
      </c>
      <c r="AP82" s="53">
        <f t="array" ref="AP82">+_xlfn.XLOOKUP(1,(CM_CT[Contract Number Customer]=CM_CT[[#This Row],[Contract Number Customer]])*(CM_CT[Row Type]="Header"),CM_CT[Duly Termination Notice Period Mths])</f>
        <v/>
      </c>
      <c r="AQ82" s="54" t="n"/>
      <c r="AR82" s="54">
        <f t="array" ref="AR82">+_xlfn.XLOOKUP(1,(CM_CT[[#This Row],[Contract Number M3]]=Next_possible_notice[Contract Number M3])*(CM_CT[[#This Row],[Rentalposition M3]]=Next_possible_notice[Rentalposition M3]),Next_possible_notice[NoticeDateCalc])</f>
        <v/>
      </c>
      <c r="AS82" s="117" t="n"/>
      <c r="AT82" s="75" t="n"/>
      <c r="AU82" s="75" t="n"/>
      <c r="AV82" s="75" t="n"/>
      <c r="AW82" s="75" t="n"/>
      <c r="AX82" s="53" t="n"/>
      <c r="AY82" s="75" t="n"/>
      <c r="AZ82" s="54" t="n"/>
      <c r="BA82" s="50">
        <f t="array" ref="BA82">+_xlfn.XLOOKUP(1,(CM_CT[Contract Number Customer]=CM_CT[[#This Row],[Contract Number Customer]])*(CM_CT[Row Type]="Header"),CM_CT[Contract Lenght Early Clause &amp; Option])</f>
        <v/>
      </c>
      <c r="BB82" s="15" t="n"/>
      <c r="BC82" s="15" t="n"/>
      <c r="BD82" s="15" t="n"/>
      <c r="BE82" s="15" t="n"/>
      <c r="BF82" s="15" t="n"/>
      <c r="BG82" s="15" t="n"/>
      <c r="BH82" s="24" t="n"/>
      <c r="BI82" s="10" t="n"/>
      <c r="BJ82" s="118" t="n"/>
      <c r="BK82" s="24" t="n"/>
      <c r="BL82" s="54">
        <f>+_xlfn.XLOOKUP(CM_CT[[#This Row],[Wagon Number]],Next_possible_notice[Wagon Number],Next_possible_notice[Renewal Process StartDate])</f>
        <v/>
      </c>
      <c r="BM82" s="24" t="n"/>
      <c r="BN82" s="50">
        <f t="array" ref="BN82">+_xlfn.XLOOKUP(1,(CM_CT[Contract Number Customer]=CM_CT[[#This Row],[Contract Number Customer]])*(CM_CT[Row Type]="Header"),CM_CT[Contract Mileage])</f>
        <v/>
      </c>
      <c r="BO82" s="50" t="n"/>
      <c r="BP82" s="54" t="n"/>
      <c r="BQ82" s="54">
        <f t="array" ref="BQ82">+_xlfn.XLOOKUP(1,(CM_CT[Contract Number Customer]=CM_CT[[#This Row],[Contract Number Customer]])*(CM_CT[Row Type]="Header"),CM_CT[Currency])</f>
        <v/>
      </c>
      <c r="BR82" s="75">
        <f t="array" ref="BR82">+_xlfn.XLOOKUP(1,(CM_CT[Contract Number Customer]=CM_CT[[#This Row],[Contract Number Customer]])*(CM_CT[Row Type]="Header"),CM_CT[Lease Rate EUR])</f>
        <v/>
      </c>
      <c r="BS82" s="306" t="n"/>
      <c r="BT82" s="306" t="n"/>
      <c r="BU82" s="177" t="n"/>
      <c r="BV82" s="306" t="n"/>
      <c r="BW82" s="179">
        <f t="array" ref="BW82">+_xlfn.XLOOKUP(1,(Table_Mietpos[Vertragsnummer]=CM_CT[[#This Row],[Contract Number M3]])*(Table_Mietpos[Auftragspos.]=CM_CT[[#This Row],[Rentalposition M3]]),Table_Mietpos[Nettosatz/Typ])</f>
        <v/>
      </c>
      <c r="BX82" s="306" t="n"/>
      <c r="BY82" s="75" t="n"/>
      <c r="BZ82" s="75" t="n"/>
      <c r="CA82" s="75" t="n"/>
      <c r="CB82" s="75" t="n"/>
      <c r="CC82" s="75" t="n"/>
      <c r="CD82" s="307" t="n"/>
      <c r="CE82" s="307" t="n"/>
      <c r="CF82" s="307" t="n"/>
      <c r="CG82" s="307" t="n"/>
      <c r="CH82" s="28" t="n"/>
      <c r="CI82" s="28" t="n"/>
      <c r="CJ82" s="28" t="n"/>
      <c r="CK82" s="186" t="n"/>
      <c r="CL82" s="307" t="n"/>
      <c r="CM82" s="306" t="n"/>
      <c r="CN82" s="12" t="n"/>
      <c r="CO82" s="20" t="n"/>
      <c r="CP82" s="142" t="n"/>
      <c r="CQ82" s="142" t="n"/>
      <c r="CR82" s="142" t="n"/>
      <c r="CS82" s="20" t="n"/>
    </row>
    <row r="83">
      <c r="B83" s="11" t="n"/>
      <c r="C83" s="14" t="inlineStr">
        <is>
          <t>V700010</t>
        </is>
      </c>
      <c r="D83" s="10" t="n"/>
      <c r="E83" s="15">
        <f t="array" ref="E83">+_xlfn.XLOOKUP(1,(CM_CT[Contract Number M3]=CM_CT[[#This Row],[Contract Number M3]])*(CM_CT[Row Type]="Header"),CM_CT[Contract Number Customer])</f>
        <v/>
      </c>
      <c r="F83" s="10" t="n">
        <v>2</v>
      </c>
      <c r="G83" s="10" t="inlineStr">
        <is>
          <t>Wagon</t>
        </is>
      </c>
      <c r="H83" s="10" t="n">
        <v>27</v>
      </c>
      <c r="I83" s="73">
        <f t="array" ref="I83">+_xlfn.XLOOKUP(1,(Table_Mietpos[Vertragsnummer]=CM[[#This Row],[Contract Number M3]])*(Table_Mietpos[Auftragspos.]=CM[[#This Row],[Rentalposition M3]]),Table_Mietpos[ChNr])</f>
        <v/>
      </c>
      <c r="J83" s="72">
        <f t="array" ref="J83">+_xlfn.XLOOKUP(1,(CM_CT[Contract Number Customer]=CM_CT[[#This Row],[Contract Number Customer]])*(CM_CT[Row Type]="Header"),CM_CT[Customer])</f>
        <v/>
      </c>
      <c r="K83" s="51" t="n"/>
      <c r="L83" s="51" t="n"/>
      <c r="M83" s="15">
        <f t="array" ref="M83">+_xlfn.XLOOKUP(1,(CM_CT[Contract Number Customer]=CM_CT[[#This Row],[Contract Number Customer]])*(CM_CT[Row Type]="Header"),CM_CT[Sales Manager])</f>
        <v/>
      </c>
      <c r="N83" s="15">
        <f t="array" ref="N83">+_xlfn.XLOOKUP(1,(CM_CT[Contract Number Customer]=CM_CT[[#This Row],[Contract Number Customer]])*(CM_CT[Row Type]="Header"),CM_CT[Wagon Type])</f>
        <v/>
      </c>
      <c r="O83" s="10" t="n">
        <v>1</v>
      </c>
      <c r="P83" s="10" t="n"/>
      <c r="Q83" s="10" t="n"/>
      <c r="R83" s="10" t="n">
        <v>1</v>
      </c>
      <c r="S83" s="10" t="n"/>
      <c r="T83" s="10" t="n">
        <v>1</v>
      </c>
      <c r="U83" s="15">
        <f>+IF(CM_CT[[#This Row],[Contract Status]]&lt;&gt;"ended",1,0)</f>
        <v/>
      </c>
      <c r="V83" s="15" t="n"/>
      <c r="W83" s="15">
        <f t="array" ref="W83">_xlfn.XLOOKUP(1,(CM_CT[Contract Number Customer]=$E82)*(CM_CT[Delivery Batch]=$F82)*(CM_CT[Row Type]="Batch"),CM_CT[Contract Flex])</f>
        <v/>
      </c>
      <c r="X83" s="54">
        <f t="array" ref="X83">_xlfn.XLOOKUP(1,(CM_CT[Contract Number Customer]=$E82)*(CM_CT[Delivery Batch]=$F82)*(CM_CT[Row Type]="Batch"),CM_CT[Flex StartDate])</f>
        <v/>
      </c>
      <c r="Y83" s="54">
        <f t="array" ref="Y83">_xlfn.XLOOKUP(1,(CM_CT[Contract Number Customer]=$E82)*(CM_CT[Delivery Batch]=$F82)*(CM_CT[Row Type]="Batch"),CM_CT[Flex EndDate])</f>
        <v/>
      </c>
      <c r="Z83" s="15">
        <f t="array" ref="Z83">_xlfn.XLOOKUP(1,(CM_CT[Contract Number Customer]=$E82)*(CM_CT[Delivery Batch]=$F82)*(CM_CT[Row Type]="Batch"),CM_CT[Contract Status])</f>
        <v/>
      </c>
      <c r="AA83" s="15" t="n"/>
      <c r="AB83" s="74" t="n"/>
      <c r="AC83" s="74" t="n"/>
      <c r="AD83" s="131">
        <f t="array" ref="AD83">+_xlfn.XLOOKUP(1,(Table_Mietpos[Vertragsnummer]=CM_CT[[#This Row],[Contract Number M3]])*(Table_Mietpos[Auftragspos.]=CM_CT[[#This Row],[Rentalposition M3]]),Table_Mietpos[Gueltig_ab])</f>
        <v/>
      </c>
      <c r="AE83" s="131">
        <f t="array" ref="AE83">+_xlfn.XLOOKUP(1,(Table_Mietpos[Vertragsnummer]=CM_CT[[#This Row],[Contract Number M3]])*(Table_Mietpos[Auftragspos.]=CM_CT[[#This Row],[Rentalposition M3]]),Table_Mietpos[Gueltig_bis])</f>
        <v/>
      </c>
      <c r="AF83" s="50">
        <f t="array" ref="AF83">+_xlfn.XLOOKUP(1,(CM_CT[Contract Number Customer]=CM_CT[[#This Row],[Contract Number Customer]])*(CM_CT[Row Type]="Header"),CM_CT[Contract Lenght Initial])</f>
        <v/>
      </c>
      <c r="AG83" s="136">
        <f>+CM_CT[[#This Row],[Rental EndDate]]</f>
        <v/>
      </c>
      <c r="AH83" s="305" t="n"/>
      <c r="AI83" s="305" t="n"/>
      <c r="AJ83" s="305" t="n"/>
      <c r="AK83" s="53" t="n"/>
      <c r="AL83" s="15">
        <f t="array" ref="AL83">+_xlfn.XLOOKUP(1,(CM_CT[Contract Number Customer]=CM_CT[[#This Row],[Contract Number Customer]])*(CM_CT[Row Type]="Header"),CM_CT[Early Termination Category])</f>
        <v/>
      </c>
      <c r="AM83" s="136">
        <f t="array" ref="AM83">_xlfn.XLOOKUP(1,(CM_CT[Contract Number Customer]=$E82)*(CM_CT[Delivery Batch]=$F82)*(CM_CT[Row Type]="Batch"),CM_CT[Early Termination cut-off date1])</f>
        <v/>
      </c>
      <c r="AN83" s="136">
        <f t="array" ref="AN83">_xlfn.XLOOKUP(1,(CM_CT[Contract Number Customer]=$E82)*(CM_CT[Delivery Batch]=$F82)*(CM_CT[Row Type]="Batch"),CM_CT[Early Termination cut-off date2])</f>
        <v/>
      </c>
      <c r="AO83" s="53">
        <f t="array" ref="AO83">+_xlfn.XLOOKUP(1,(CM_CT[Contract Number Customer]=CM_CT[[#This Row],[Contract Number Customer]])*(CM_CT[Row Type]="Header"),CM_CT[Early Termination Notice Period Mths])</f>
        <v/>
      </c>
      <c r="AP83" s="53">
        <f t="array" ref="AP83">+_xlfn.XLOOKUP(1,(CM_CT[Contract Number Customer]=CM_CT[[#This Row],[Contract Number Customer]])*(CM_CT[Row Type]="Header"),CM_CT[Duly Termination Notice Period Mths])</f>
        <v/>
      </c>
      <c r="AQ83" s="54" t="n"/>
      <c r="AR83" s="54">
        <f t="array" ref="AR83">+_xlfn.XLOOKUP(1,(CM_CT[[#This Row],[Contract Number M3]]=Next_possible_notice[Contract Number M3])*(CM_CT[[#This Row],[Rentalposition M3]]=Next_possible_notice[Rentalposition M3]),Next_possible_notice[NoticeDateCalc])</f>
        <v/>
      </c>
      <c r="AS83" s="117" t="n"/>
      <c r="AT83" s="75" t="n"/>
      <c r="AU83" s="75" t="n"/>
      <c r="AV83" s="75" t="n"/>
      <c r="AW83" s="75" t="n"/>
      <c r="AX83" s="53" t="n"/>
      <c r="AY83" s="75" t="n"/>
      <c r="AZ83" s="54" t="n"/>
      <c r="BA83" s="50">
        <f t="array" ref="BA83">+_xlfn.XLOOKUP(1,(CM_CT[Contract Number Customer]=CM_CT[[#This Row],[Contract Number Customer]])*(CM_CT[Row Type]="Header"),CM_CT[Contract Lenght Early Clause &amp; Option])</f>
        <v/>
      </c>
      <c r="BB83" s="15" t="n"/>
      <c r="BC83" s="15" t="n"/>
      <c r="BD83" s="15" t="n"/>
      <c r="BE83" s="15" t="n"/>
      <c r="BF83" s="15" t="n"/>
      <c r="BG83" s="15" t="n"/>
      <c r="BH83" s="24" t="n"/>
      <c r="BI83" s="10" t="n"/>
      <c r="BJ83" s="118" t="n"/>
      <c r="BK83" s="24" t="n"/>
      <c r="BL83" s="54">
        <f>+_xlfn.XLOOKUP(CM_CT[[#This Row],[Wagon Number]],Next_possible_notice[Wagon Number],Next_possible_notice[Renewal Process StartDate])</f>
        <v/>
      </c>
      <c r="BM83" s="24" t="n"/>
      <c r="BN83" s="50">
        <f t="array" ref="BN83">+_xlfn.XLOOKUP(1,(CM_CT[Contract Number Customer]=CM_CT[[#This Row],[Contract Number Customer]])*(CM_CT[Row Type]="Header"),CM_CT[Contract Mileage])</f>
        <v/>
      </c>
      <c r="BO83" s="50" t="n"/>
      <c r="BP83" s="54" t="n"/>
      <c r="BQ83" s="54">
        <f t="array" ref="BQ83">+_xlfn.XLOOKUP(1,(CM_CT[Contract Number Customer]=CM_CT[[#This Row],[Contract Number Customer]])*(CM_CT[Row Type]="Header"),CM_CT[Currency])</f>
        <v/>
      </c>
      <c r="BR83" s="75">
        <f t="array" ref="BR83">+_xlfn.XLOOKUP(1,(CM_CT[Contract Number Customer]=CM_CT[[#This Row],[Contract Number Customer]])*(CM_CT[Row Type]="Header"),CM_CT[Lease Rate EUR])</f>
        <v/>
      </c>
      <c r="BS83" s="306" t="n"/>
      <c r="BT83" s="306" t="n"/>
      <c r="BU83" s="177" t="n"/>
      <c r="BV83" s="306" t="n"/>
      <c r="BW83" s="179">
        <f t="array" ref="BW83">+_xlfn.XLOOKUP(1,(Table_Mietpos[Vertragsnummer]=CM_CT[[#This Row],[Contract Number M3]])*(Table_Mietpos[Auftragspos.]=CM_CT[[#This Row],[Rentalposition M3]]),Table_Mietpos[Nettosatz/Typ])</f>
        <v/>
      </c>
      <c r="BX83" s="306" t="n"/>
      <c r="BY83" s="75" t="n"/>
      <c r="BZ83" s="75" t="n"/>
      <c r="CA83" s="75" t="n"/>
      <c r="CB83" s="75" t="n"/>
      <c r="CC83" s="75" t="n"/>
      <c r="CD83" s="307" t="n"/>
      <c r="CE83" s="307" t="n"/>
      <c r="CF83" s="307" t="n"/>
      <c r="CG83" s="307" t="n"/>
      <c r="CH83" s="28" t="n"/>
      <c r="CI83" s="28" t="n"/>
      <c r="CJ83" s="28" t="n"/>
      <c r="CK83" s="186" t="n"/>
      <c r="CL83" s="307" t="n"/>
      <c r="CM83" s="306" t="n"/>
      <c r="CN83" s="12" t="n"/>
      <c r="CO83" s="20" t="n"/>
      <c r="CP83" s="142" t="n"/>
      <c r="CQ83" s="142" t="n"/>
      <c r="CR83" s="142" t="n"/>
      <c r="CS83" s="20" t="n"/>
    </row>
    <row r="84">
      <c r="B84" s="11" t="n"/>
      <c r="C84" s="14" t="inlineStr">
        <is>
          <t>V700010</t>
        </is>
      </c>
      <c r="D84" s="10" t="n"/>
      <c r="E84" s="15">
        <f t="array" ref="E84">+_xlfn.XLOOKUP(1,(CM_CT[Contract Number M3]=CM_CT[[#This Row],[Contract Number M3]])*(CM_CT[Row Type]="Header"),CM_CT[Contract Number Customer])</f>
        <v/>
      </c>
      <c r="F84" s="10" t="n">
        <v>2</v>
      </c>
      <c r="G84" s="10" t="inlineStr">
        <is>
          <t>Wagon</t>
        </is>
      </c>
      <c r="H84" s="10" t="n">
        <v>28</v>
      </c>
      <c r="I84" s="73">
        <f t="array" ref="I84">+_xlfn.XLOOKUP(1,(Table_Mietpos[Vertragsnummer]=CM[[#This Row],[Contract Number M3]])*(Table_Mietpos[Auftragspos.]=CM[[#This Row],[Rentalposition M3]]),Table_Mietpos[ChNr])</f>
        <v/>
      </c>
      <c r="J84" s="72">
        <f t="array" ref="J84">+_xlfn.XLOOKUP(1,(CM_CT[Contract Number Customer]=CM_CT[[#This Row],[Contract Number Customer]])*(CM_CT[Row Type]="Header"),CM_CT[Customer])</f>
        <v/>
      </c>
      <c r="K84" s="51" t="n"/>
      <c r="L84" s="51" t="n"/>
      <c r="M84" s="15">
        <f t="array" ref="M84">+_xlfn.XLOOKUP(1,(CM_CT[Contract Number Customer]=CM_CT[[#This Row],[Contract Number Customer]])*(CM_CT[Row Type]="Header"),CM_CT[Sales Manager])</f>
        <v/>
      </c>
      <c r="N84" s="15">
        <f t="array" ref="N84">+_xlfn.XLOOKUP(1,(CM_CT[Contract Number Customer]=CM_CT[[#This Row],[Contract Number Customer]])*(CM_CT[Row Type]="Header"),CM_CT[Wagon Type])</f>
        <v/>
      </c>
      <c r="O84" s="10" t="n">
        <v>1</v>
      </c>
      <c r="P84" s="10" t="n"/>
      <c r="Q84" s="10" t="n"/>
      <c r="R84" s="10" t="n">
        <v>1</v>
      </c>
      <c r="S84" s="10" t="n"/>
      <c r="T84" s="10" t="n">
        <v>1</v>
      </c>
      <c r="U84" s="15">
        <f>+IF(CM_CT[[#This Row],[Contract Status]]&lt;&gt;"ended",1,0)</f>
        <v/>
      </c>
      <c r="V84" s="15" t="n"/>
      <c r="W84" s="15">
        <f t="array" ref="W84">_xlfn.XLOOKUP(1,(CM_CT[Contract Number Customer]=$E83)*(CM_CT[Delivery Batch]=$F83)*(CM_CT[Row Type]="Batch"),CM_CT[Contract Flex])</f>
        <v/>
      </c>
      <c r="X84" s="54">
        <f t="array" ref="X84">_xlfn.XLOOKUP(1,(CM_CT[Contract Number Customer]=$E83)*(CM_CT[Delivery Batch]=$F83)*(CM_CT[Row Type]="Batch"),CM_CT[Flex StartDate])</f>
        <v/>
      </c>
      <c r="Y84" s="54">
        <f t="array" ref="Y84">_xlfn.XLOOKUP(1,(CM_CT[Contract Number Customer]=$E83)*(CM_CT[Delivery Batch]=$F83)*(CM_CT[Row Type]="Batch"),CM_CT[Flex EndDate])</f>
        <v/>
      </c>
      <c r="Z84" s="15">
        <f t="array" ref="Z84">_xlfn.XLOOKUP(1,(CM_CT[Contract Number Customer]=$E83)*(CM_CT[Delivery Batch]=$F83)*(CM_CT[Row Type]="Batch"),CM_CT[Contract Status])</f>
        <v/>
      </c>
      <c r="AA84" s="15" t="n"/>
      <c r="AB84" s="74" t="n"/>
      <c r="AC84" s="74" t="n"/>
      <c r="AD84" s="131">
        <f t="array" ref="AD84">+_xlfn.XLOOKUP(1,(Table_Mietpos[Vertragsnummer]=CM_CT[[#This Row],[Contract Number M3]])*(Table_Mietpos[Auftragspos.]=CM_CT[[#This Row],[Rentalposition M3]]),Table_Mietpos[Gueltig_ab])</f>
        <v/>
      </c>
      <c r="AE84" s="131">
        <f t="array" ref="AE84">+_xlfn.XLOOKUP(1,(Table_Mietpos[Vertragsnummer]=CM_CT[[#This Row],[Contract Number M3]])*(Table_Mietpos[Auftragspos.]=CM_CT[[#This Row],[Rentalposition M3]]),Table_Mietpos[Gueltig_bis])</f>
        <v/>
      </c>
      <c r="AF84" s="50">
        <f t="array" ref="AF84">+_xlfn.XLOOKUP(1,(CM_CT[Contract Number Customer]=CM_CT[[#This Row],[Contract Number Customer]])*(CM_CT[Row Type]="Header"),CM_CT[Contract Lenght Initial])</f>
        <v/>
      </c>
      <c r="AG84" s="136">
        <f>+CM_CT[[#This Row],[Rental EndDate]]</f>
        <v/>
      </c>
      <c r="AH84" s="305" t="n"/>
      <c r="AI84" s="305" t="n"/>
      <c r="AJ84" s="305" t="n"/>
      <c r="AK84" s="53" t="n"/>
      <c r="AL84" s="15">
        <f t="array" ref="AL84">+_xlfn.XLOOKUP(1,(CM_CT[Contract Number Customer]=CM_CT[[#This Row],[Contract Number Customer]])*(CM_CT[Row Type]="Header"),CM_CT[Early Termination Category])</f>
        <v/>
      </c>
      <c r="AM84" s="136">
        <f t="array" ref="AM84">_xlfn.XLOOKUP(1,(CM_CT[Contract Number Customer]=$E83)*(CM_CT[Delivery Batch]=$F83)*(CM_CT[Row Type]="Batch"),CM_CT[Early Termination cut-off date1])</f>
        <v/>
      </c>
      <c r="AN84" s="136">
        <f t="array" ref="AN84">_xlfn.XLOOKUP(1,(CM_CT[Contract Number Customer]=$E83)*(CM_CT[Delivery Batch]=$F83)*(CM_CT[Row Type]="Batch"),CM_CT[Early Termination cut-off date2])</f>
        <v/>
      </c>
      <c r="AO84" s="53">
        <f t="array" ref="AO84">+_xlfn.XLOOKUP(1,(CM_CT[Contract Number Customer]=CM_CT[[#This Row],[Contract Number Customer]])*(CM_CT[Row Type]="Header"),CM_CT[Early Termination Notice Period Mths])</f>
        <v/>
      </c>
      <c r="AP84" s="53">
        <f t="array" ref="AP84">+_xlfn.XLOOKUP(1,(CM_CT[Contract Number Customer]=CM_CT[[#This Row],[Contract Number Customer]])*(CM_CT[Row Type]="Header"),CM_CT[Duly Termination Notice Period Mths])</f>
        <v/>
      </c>
      <c r="AQ84" s="54" t="n"/>
      <c r="AR84" s="54">
        <f t="array" ref="AR84">+_xlfn.XLOOKUP(1,(CM_CT[[#This Row],[Contract Number M3]]=Next_possible_notice[Contract Number M3])*(CM_CT[[#This Row],[Rentalposition M3]]=Next_possible_notice[Rentalposition M3]),Next_possible_notice[NoticeDateCalc])</f>
        <v/>
      </c>
      <c r="AS84" s="117" t="n"/>
      <c r="AT84" s="75" t="n"/>
      <c r="AU84" s="75" t="n"/>
      <c r="AV84" s="75" t="n"/>
      <c r="AW84" s="75" t="n"/>
      <c r="AX84" s="53" t="n"/>
      <c r="AY84" s="75" t="n"/>
      <c r="AZ84" s="54" t="n"/>
      <c r="BA84" s="50">
        <f t="array" ref="BA84">+_xlfn.XLOOKUP(1,(CM_CT[Contract Number Customer]=CM_CT[[#This Row],[Contract Number Customer]])*(CM_CT[Row Type]="Header"),CM_CT[Contract Lenght Early Clause &amp; Option])</f>
        <v/>
      </c>
      <c r="BB84" s="15" t="n"/>
      <c r="BC84" s="15" t="n"/>
      <c r="BD84" s="15" t="n"/>
      <c r="BE84" s="15" t="n"/>
      <c r="BF84" s="15" t="n"/>
      <c r="BG84" s="15" t="n"/>
      <c r="BH84" s="24" t="n"/>
      <c r="BI84" s="10" t="n"/>
      <c r="BJ84" s="118" t="n"/>
      <c r="BK84" s="24" t="n"/>
      <c r="BL84" s="54">
        <f>+_xlfn.XLOOKUP(CM_CT[[#This Row],[Wagon Number]],Next_possible_notice[Wagon Number],Next_possible_notice[Renewal Process StartDate])</f>
        <v/>
      </c>
      <c r="BM84" s="24" t="n"/>
      <c r="BN84" s="50">
        <f t="array" ref="BN84">+_xlfn.XLOOKUP(1,(CM_CT[Contract Number Customer]=CM_CT[[#This Row],[Contract Number Customer]])*(CM_CT[Row Type]="Header"),CM_CT[Contract Mileage])</f>
        <v/>
      </c>
      <c r="BO84" s="50" t="n"/>
      <c r="BP84" s="54" t="n"/>
      <c r="BQ84" s="54">
        <f t="array" ref="BQ84">+_xlfn.XLOOKUP(1,(CM_CT[Contract Number Customer]=CM_CT[[#This Row],[Contract Number Customer]])*(CM_CT[Row Type]="Header"),CM_CT[Currency])</f>
        <v/>
      </c>
      <c r="BR84" s="75">
        <f t="array" ref="BR84">+_xlfn.XLOOKUP(1,(CM_CT[Contract Number Customer]=CM_CT[[#This Row],[Contract Number Customer]])*(CM_CT[Row Type]="Header"),CM_CT[Lease Rate EUR])</f>
        <v/>
      </c>
      <c r="BS84" s="306" t="n"/>
      <c r="BT84" s="306" t="n"/>
      <c r="BU84" s="177" t="n"/>
      <c r="BV84" s="306" t="n"/>
      <c r="BW84" s="179">
        <f t="array" ref="BW84">+_xlfn.XLOOKUP(1,(Table_Mietpos[Vertragsnummer]=CM_CT[[#This Row],[Contract Number M3]])*(Table_Mietpos[Auftragspos.]=CM_CT[[#This Row],[Rentalposition M3]]),Table_Mietpos[Nettosatz/Typ])</f>
        <v/>
      </c>
      <c r="BX84" s="306" t="n"/>
      <c r="BY84" s="75" t="n"/>
      <c r="BZ84" s="75" t="n"/>
      <c r="CA84" s="75" t="n"/>
      <c r="CB84" s="75" t="n"/>
      <c r="CC84" s="75" t="n"/>
      <c r="CD84" s="307" t="n"/>
      <c r="CE84" s="307" t="n"/>
      <c r="CF84" s="307" t="n"/>
      <c r="CG84" s="307" t="n"/>
      <c r="CH84" s="28" t="n"/>
      <c r="CI84" s="28" t="n"/>
      <c r="CJ84" s="28" t="n"/>
      <c r="CK84" s="186" t="n"/>
      <c r="CL84" s="307" t="n"/>
      <c r="CM84" s="306" t="n"/>
      <c r="CN84" s="12" t="n"/>
      <c r="CO84" s="20" t="n"/>
      <c r="CP84" s="142" t="n"/>
      <c r="CQ84" s="142" t="n"/>
      <c r="CR84" s="142" t="n"/>
      <c r="CS84" s="20" t="n"/>
    </row>
    <row r="85">
      <c r="B85" s="11" t="n"/>
      <c r="C85" s="14" t="inlineStr">
        <is>
          <t>V700010</t>
        </is>
      </c>
      <c r="D85" s="10" t="n"/>
      <c r="E85" s="15">
        <f t="array" ref="E85">+_xlfn.XLOOKUP(1,(CM_CT[Contract Number M3]=CM_CT[[#This Row],[Contract Number M3]])*(CM_CT[Row Type]="Header"),CM_CT[Contract Number Customer])</f>
        <v/>
      </c>
      <c r="F85" s="10" t="n">
        <v>2</v>
      </c>
      <c r="G85" s="10" t="inlineStr">
        <is>
          <t>Wagon</t>
        </is>
      </c>
      <c r="H85" s="10" t="n">
        <v>29</v>
      </c>
      <c r="I85" s="73">
        <f t="array" ref="I85">+_xlfn.XLOOKUP(1,(Table_Mietpos[Vertragsnummer]=CM[[#This Row],[Contract Number M3]])*(Table_Mietpos[Auftragspos.]=CM[[#This Row],[Rentalposition M3]]),Table_Mietpos[ChNr])</f>
        <v/>
      </c>
      <c r="J85" s="72">
        <f t="array" ref="J85">+_xlfn.XLOOKUP(1,(CM_CT[Contract Number Customer]=CM_CT[[#This Row],[Contract Number Customer]])*(CM_CT[Row Type]="Header"),CM_CT[Customer])</f>
        <v/>
      </c>
      <c r="K85" s="51" t="n"/>
      <c r="L85" s="51" t="n"/>
      <c r="M85" s="15">
        <f t="array" ref="M85">+_xlfn.XLOOKUP(1,(CM_CT[Contract Number Customer]=CM_CT[[#This Row],[Contract Number Customer]])*(CM_CT[Row Type]="Header"),CM_CT[Sales Manager])</f>
        <v/>
      </c>
      <c r="N85" s="15">
        <f t="array" ref="N85">+_xlfn.XLOOKUP(1,(CM_CT[Contract Number Customer]=CM_CT[[#This Row],[Contract Number Customer]])*(CM_CT[Row Type]="Header"),CM_CT[Wagon Type])</f>
        <v/>
      </c>
      <c r="O85" s="10" t="n">
        <v>1</v>
      </c>
      <c r="P85" s="10" t="n"/>
      <c r="Q85" s="10" t="n"/>
      <c r="R85" s="10" t="n">
        <v>1</v>
      </c>
      <c r="S85" s="10" t="n"/>
      <c r="T85" s="10" t="n">
        <v>1</v>
      </c>
      <c r="U85" s="15">
        <f>+IF(CM_CT[[#This Row],[Contract Status]]&lt;&gt;"ended",1,0)</f>
        <v/>
      </c>
      <c r="V85" s="15" t="n"/>
      <c r="W85" s="15">
        <f t="array" ref="W85">_xlfn.XLOOKUP(1,(CM_CT[Contract Number Customer]=$E84)*(CM_CT[Delivery Batch]=$F84)*(CM_CT[Row Type]="Batch"),CM_CT[Contract Flex])</f>
        <v/>
      </c>
      <c r="X85" s="54">
        <f t="array" ref="X85">_xlfn.XLOOKUP(1,(CM_CT[Contract Number Customer]=$E84)*(CM_CT[Delivery Batch]=$F84)*(CM_CT[Row Type]="Batch"),CM_CT[Flex StartDate])</f>
        <v/>
      </c>
      <c r="Y85" s="54">
        <f t="array" ref="Y85">_xlfn.XLOOKUP(1,(CM_CT[Contract Number Customer]=$E84)*(CM_CT[Delivery Batch]=$F84)*(CM_CT[Row Type]="Batch"),CM_CT[Flex EndDate])</f>
        <v/>
      </c>
      <c r="Z85" s="15">
        <f t="array" ref="Z85">_xlfn.XLOOKUP(1,(CM_CT[Contract Number Customer]=$E84)*(CM_CT[Delivery Batch]=$F84)*(CM_CT[Row Type]="Batch"),CM_CT[Contract Status])</f>
        <v/>
      </c>
      <c r="AA85" s="15" t="n"/>
      <c r="AB85" s="74" t="n"/>
      <c r="AC85" s="74" t="n"/>
      <c r="AD85" s="131">
        <f t="array" ref="AD85">+_xlfn.XLOOKUP(1,(Table_Mietpos[Vertragsnummer]=CM_CT[[#This Row],[Contract Number M3]])*(Table_Mietpos[Auftragspos.]=CM_CT[[#This Row],[Rentalposition M3]]),Table_Mietpos[Gueltig_ab])</f>
        <v/>
      </c>
      <c r="AE85" s="131">
        <f t="array" ref="AE85">+_xlfn.XLOOKUP(1,(Table_Mietpos[Vertragsnummer]=CM_CT[[#This Row],[Contract Number M3]])*(Table_Mietpos[Auftragspos.]=CM_CT[[#This Row],[Rentalposition M3]]),Table_Mietpos[Gueltig_bis])</f>
        <v/>
      </c>
      <c r="AF85" s="50">
        <f t="array" ref="AF85">+_xlfn.XLOOKUP(1,(CM_CT[Contract Number Customer]=CM_CT[[#This Row],[Contract Number Customer]])*(CM_CT[Row Type]="Header"),CM_CT[Contract Lenght Initial])</f>
        <v/>
      </c>
      <c r="AG85" s="136">
        <f>+CM_CT[[#This Row],[Rental EndDate]]</f>
        <v/>
      </c>
      <c r="AH85" s="305" t="n"/>
      <c r="AI85" s="305" t="n"/>
      <c r="AJ85" s="305" t="n"/>
      <c r="AK85" s="53" t="n"/>
      <c r="AL85" s="15">
        <f t="array" ref="AL85">+_xlfn.XLOOKUP(1,(CM_CT[Contract Number Customer]=CM_CT[[#This Row],[Contract Number Customer]])*(CM_CT[Row Type]="Header"),CM_CT[Early Termination Category])</f>
        <v/>
      </c>
      <c r="AM85" s="136">
        <f t="array" ref="AM85">_xlfn.XLOOKUP(1,(CM_CT[Contract Number Customer]=$E84)*(CM_CT[Delivery Batch]=$F84)*(CM_CT[Row Type]="Batch"),CM_CT[Early Termination cut-off date1])</f>
        <v/>
      </c>
      <c r="AN85" s="136">
        <f t="array" ref="AN85">_xlfn.XLOOKUP(1,(CM_CT[Contract Number Customer]=$E84)*(CM_CT[Delivery Batch]=$F84)*(CM_CT[Row Type]="Batch"),CM_CT[Early Termination cut-off date2])</f>
        <v/>
      </c>
      <c r="AO85" s="53">
        <f t="array" ref="AO85">+_xlfn.XLOOKUP(1,(CM_CT[Contract Number Customer]=CM_CT[[#This Row],[Contract Number Customer]])*(CM_CT[Row Type]="Header"),CM_CT[Early Termination Notice Period Mths])</f>
        <v/>
      </c>
      <c r="AP85" s="53">
        <f t="array" ref="AP85">+_xlfn.XLOOKUP(1,(CM_CT[Contract Number Customer]=CM_CT[[#This Row],[Contract Number Customer]])*(CM_CT[Row Type]="Header"),CM_CT[Duly Termination Notice Period Mths])</f>
        <v/>
      </c>
      <c r="AQ85" s="54" t="n"/>
      <c r="AR85" s="54">
        <f t="array" ref="AR85">+_xlfn.XLOOKUP(1,(CM_CT[[#This Row],[Contract Number M3]]=Next_possible_notice[Contract Number M3])*(CM_CT[[#This Row],[Rentalposition M3]]=Next_possible_notice[Rentalposition M3]),Next_possible_notice[NoticeDateCalc])</f>
        <v/>
      </c>
      <c r="AS85" s="117" t="n"/>
      <c r="AT85" s="75" t="n"/>
      <c r="AU85" s="75" t="n"/>
      <c r="AV85" s="75" t="n"/>
      <c r="AW85" s="75" t="n"/>
      <c r="AX85" s="53" t="n"/>
      <c r="AY85" s="75" t="n"/>
      <c r="AZ85" s="54" t="n"/>
      <c r="BA85" s="50">
        <f t="array" ref="BA85">+_xlfn.XLOOKUP(1,(CM_CT[Contract Number Customer]=CM_CT[[#This Row],[Contract Number Customer]])*(CM_CT[Row Type]="Header"),CM_CT[Contract Lenght Early Clause &amp; Option])</f>
        <v/>
      </c>
      <c r="BB85" s="15" t="n"/>
      <c r="BC85" s="15" t="n"/>
      <c r="BD85" s="15" t="n"/>
      <c r="BE85" s="15" t="n"/>
      <c r="BF85" s="15" t="n"/>
      <c r="BG85" s="15" t="n"/>
      <c r="BH85" s="24" t="n"/>
      <c r="BI85" s="10" t="n"/>
      <c r="BJ85" s="118" t="n"/>
      <c r="BK85" s="24" t="n"/>
      <c r="BL85" s="54">
        <f>+_xlfn.XLOOKUP(CM_CT[[#This Row],[Wagon Number]],Next_possible_notice[Wagon Number],Next_possible_notice[Renewal Process StartDate])</f>
        <v/>
      </c>
      <c r="BM85" s="24" t="n"/>
      <c r="BN85" s="50">
        <f t="array" ref="BN85">+_xlfn.XLOOKUP(1,(CM_CT[Contract Number Customer]=CM_CT[[#This Row],[Contract Number Customer]])*(CM_CT[Row Type]="Header"),CM_CT[Contract Mileage])</f>
        <v/>
      </c>
      <c r="BO85" s="50" t="n"/>
      <c r="BP85" s="54" t="n"/>
      <c r="BQ85" s="54">
        <f t="array" ref="BQ85">+_xlfn.XLOOKUP(1,(CM_CT[Contract Number Customer]=CM_CT[[#This Row],[Contract Number Customer]])*(CM_CT[Row Type]="Header"),CM_CT[Currency])</f>
        <v/>
      </c>
      <c r="BR85" s="75">
        <f t="array" ref="BR85">+_xlfn.XLOOKUP(1,(CM_CT[Contract Number Customer]=CM_CT[[#This Row],[Contract Number Customer]])*(CM_CT[Row Type]="Header"),CM_CT[Lease Rate EUR])</f>
        <v/>
      </c>
      <c r="BS85" s="306" t="n"/>
      <c r="BT85" s="306" t="n"/>
      <c r="BU85" s="177" t="n"/>
      <c r="BV85" s="306" t="n"/>
      <c r="BW85" s="179">
        <f t="array" ref="BW85">+_xlfn.XLOOKUP(1,(Table_Mietpos[Vertragsnummer]=CM_CT[[#This Row],[Contract Number M3]])*(Table_Mietpos[Auftragspos.]=CM_CT[[#This Row],[Rentalposition M3]]),Table_Mietpos[Nettosatz/Typ])</f>
        <v/>
      </c>
      <c r="BX85" s="306" t="n"/>
      <c r="BY85" s="75" t="n"/>
      <c r="BZ85" s="75" t="n"/>
      <c r="CA85" s="75" t="n"/>
      <c r="CB85" s="75" t="n"/>
      <c r="CC85" s="75" t="n"/>
      <c r="CD85" s="307" t="n"/>
      <c r="CE85" s="307" t="n"/>
      <c r="CF85" s="307" t="n"/>
      <c r="CG85" s="307" t="n"/>
      <c r="CH85" s="28" t="n"/>
      <c r="CI85" s="28" t="n"/>
      <c r="CJ85" s="28" t="n"/>
      <c r="CK85" s="186" t="n"/>
      <c r="CL85" s="307" t="n"/>
      <c r="CM85" s="306" t="n"/>
      <c r="CN85" s="12" t="n"/>
      <c r="CO85" s="20" t="n"/>
      <c r="CP85" s="142" t="n"/>
      <c r="CQ85" s="142" t="n"/>
      <c r="CR85" s="142" t="n"/>
      <c r="CS85" s="20" t="n"/>
    </row>
    <row r="86">
      <c r="B86" s="11" t="n"/>
      <c r="C86" s="14" t="inlineStr">
        <is>
          <t>V700010</t>
        </is>
      </c>
      <c r="D86" s="10" t="n"/>
      <c r="E86" s="15">
        <f t="array" ref="E86">+_xlfn.XLOOKUP(1,(CM_CT[Contract Number M3]=CM_CT[[#This Row],[Contract Number M3]])*(CM_CT[Row Type]="Header"),CM_CT[Contract Number Customer])</f>
        <v/>
      </c>
      <c r="F86" s="10" t="n">
        <v>2</v>
      </c>
      <c r="G86" s="10" t="inlineStr">
        <is>
          <t>Wagon</t>
        </is>
      </c>
      <c r="H86" s="10" t="n">
        <v>30</v>
      </c>
      <c r="I86" s="73">
        <f t="array" ref="I86">+_xlfn.XLOOKUP(1,(Table_Mietpos[Vertragsnummer]=CM[[#This Row],[Contract Number M3]])*(Table_Mietpos[Auftragspos.]=CM[[#This Row],[Rentalposition M3]]),Table_Mietpos[ChNr])</f>
        <v/>
      </c>
      <c r="J86" s="72">
        <f t="array" ref="J86">+_xlfn.XLOOKUP(1,(CM_CT[Contract Number Customer]=CM_CT[[#This Row],[Contract Number Customer]])*(CM_CT[Row Type]="Header"),CM_CT[Customer])</f>
        <v/>
      </c>
      <c r="K86" s="51" t="n"/>
      <c r="L86" s="51" t="n"/>
      <c r="M86" s="15">
        <f t="array" ref="M86">+_xlfn.XLOOKUP(1,(CM_CT[Contract Number Customer]=CM_CT[[#This Row],[Contract Number Customer]])*(CM_CT[Row Type]="Header"),CM_CT[Sales Manager])</f>
        <v/>
      </c>
      <c r="N86" s="15">
        <f t="array" ref="N86">+_xlfn.XLOOKUP(1,(CM_CT[Contract Number Customer]=CM_CT[[#This Row],[Contract Number Customer]])*(CM_CT[Row Type]="Header"),CM_CT[Wagon Type])</f>
        <v/>
      </c>
      <c r="O86" s="10" t="n">
        <v>1</v>
      </c>
      <c r="P86" s="10" t="n"/>
      <c r="Q86" s="10" t="n"/>
      <c r="R86" s="10" t="n">
        <v>1</v>
      </c>
      <c r="S86" s="10" t="n"/>
      <c r="T86" s="10" t="n">
        <v>1</v>
      </c>
      <c r="U86" s="15">
        <f>+IF(CM_CT[[#This Row],[Contract Status]]&lt;&gt;"ended",1,0)</f>
        <v/>
      </c>
      <c r="V86" s="15" t="n"/>
      <c r="W86" s="15">
        <f t="array" ref="W86">_xlfn.XLOOKUP(1,(CM_CT[Contract Number Customer]=$E85)*(CM_CT[Delivery Batch]=$F85)*(CM_CT[Row Type]="Batch"),CM_CT[Contract Flex])</f>
        <v/>
      </c>
      <c r="X86" s="54">
        <f t="array" ref="X86">_xlfn.XLOOKUP(1,(CM_CT[Contract Number Customer]=$E85)*(CM_CT[Delivery Batch]=$F85)*(CM_CT[Row Type]="Batch"),CM_CT[Flex StartDate])</f>
        <v/>
      </c>
      <c r="Y86" s="54">
        <f t="array" ref="Y86">_xlfn.XLOOKUP(1,(CM_CT[Contract Number Customer]=$E85)*(CM_CT[Delivery Batch]=$F85)*(CM_CT[Row Type]="Batch"),CM_CT[Flex EndDate])</f>
        <v/>
      </c>
      <c r="Z86" s="15">
        <f t="array" ref="Z86">_xlfn.XLOOKUP(1,(CM_CT[Contract Number Customer]=$E85)*(CM_CT[Delivery Batch]=$F85)*(CM_CT[Row Type]="Batch"),CM_CT[Contract Status])</f>
        <v/>
      </c>
      <c r="AA86" s="15" t="n"/>
      <c r="AB86" s="74" t="n"/>
      <c r="AC86" s="74" t="n"/>
      <c r="AD86" s="131">
        <f t="array" ref="AD86">+_xlfn.XLOOKUP(1,(Table_Mietpos[Vertragsnummer]=CM_CT[[#This Row],[Contract Number M3]])*(Table_Mietpos[Auftragspos.]=CM_CT[[#This Row],[Rentalposition M3]]),Table_Mietpos[Gueltig_ab])</f>
        <v/>
      </c>
      <c r="AE86" s="131">
        <f t="array" ref="AE86">+_xlfn.XLOOKUP(1,(Table_Mietpos[Vertragsnummer]=CM_CT[[#This Row],[Contract Number M3]])*(Table_Mietpos[Auftragspos.]=CM_CT[[#This Row],[Rentalposition M3]]),Table_Mietpos[Gueltig_bis])</f>
        <v/>
      </c>
      <c r="AF86" s="50">
        <f t="array" ref="AF86">+_xlfn.XLOOKUP(1,(CM_CT[Contract Number Customer]=CM_CT[[#This Row],[Contract Number Customer]])*(CM_CT[Row Type]="Header"),CM_CT[Contract Lenght Initial])</f>
        <v/>
      </c>
      <c r="AG86" s="136">
        <f>+CM_CT[[#This Row],[Rental EndDate]]</f>
        <v/>
      </c>
      <c r="AH86" s="305" t="n"/>
      <c r="AI86" s="305" t="n"/>
      <c r="AJ86" s="305" t="n"/>
      <c r="AK86" s="53" t="n"/>
      <c r="AL86" s="15">
        <f t="array" ref="AL86">+_xlfn.XLOOKUP(1,(CM_CT[Contract Number Customer]=CM_CT[[#This Row],[Contract Number Customer]])*(CM_CT[Row Type]="Header"),CM_CT[Early Termination Category])</f>
        <v/>
      </c>
      <c r="AM86" s="136">
        <f t="array" ref="AM86">_xlfn.XLOOKUP(1,(CM_CT[Contract Number Customer]=$E85)*(CM_CT[Delivery Batch]=$F85)*(CM_CT[Row Type]="Batch"),CM_CT[Early Termination cut-off date1])</f>
        <v/>
      </c>
      <c r="AN86" s="136">
        <f t="array" ref="AN86">_xlfn.XLOOKUP(1,(CM_CT[Contract Number Customer]=$E85)*(CM_CT[Delivery Batch]=$F85)*(CM_CT[Row Type]="Batch"),CM_CT[Early Termination cut-off date2])</f>
        <v/>
      </c>
      <c r="AO86" s="53">
        <f t="array" ref="AO86">+_xlfn.XLOOKUP(1,(CM_CT[Contract Number Customer]=CM_CT[[#This Row],[Contract Number Customer]])*(CM_CT[Row Type]="Header"),CM_CT[Early Termination Notice Period Mths])</f>
        <v/>
      </c>
      <c r="AP86" s="53">
        <f t="array" ref="AP86">+_xlfn.XLOOKUP(1,(CM_CT[Contract Number Customer]=CM_CT[[#This Row],[Contract Number Customer]])*(CM_CT[Row Type]="Header"),CM_CT[Duly Termination Notice Period Mths])</f>
        <v/>
      </c>
      <c r="AQ86" s="54" t="n"/>
      <c r="AR86" s="54">
        <f t="array" ref="AR86">+_xlfn.XLOOKUP(1,(CM_CT[[#This Row],[Contract Number M3]]=Next_possible_notice[Contract Number M3])*(CM_CT[[#This Row],[Rentalposition M3]]=Next_possible_notice[Rentalposition M3]),Next_possible_notice[NoticeDateCalc])</f>
        <v/>
      </c>
      <c r="AS86" s="117" t="n"/>
      <c r="AT86" s="75" t="n"/>
      <c r="AU86" s="75" t="n"/>
      <c r="AV86" s="75" t="n"/>
      <c r="AW86" s="75" t="n"/>
      <c r="AX86" s="53" t="n"/>
      <c r="AY86" s="75" t="n"/>
      <c r="AZ86" s="54" t="n"/>
      <c r="BA86" s="50">
        <f t="array" ref="BA86">+_xlfn.XLOOKUP(1,(CM_CT[Contract Number Customer]=CM_CT[[#This Row],[Contract Number Customer]])*(CM_CT[Row Type]="Header"),CM_CT[Contract Lenght Early Clause &amp; Option])</f>
        <v/>
      </c>
      <c r="BB86" s="15" t="n"/>
      <c r="BC86" s="15" t="n"/>
      <c r="BD86" s="15" t="n"/>
      <c r="BE86" s="15" t="n"/>
      <c r="BF86" s="15" t="n"/>
      <c r="BG86" s="15" t="n"/>
      <c r="BH86" s="24" t="n"/>
      <c r="BI86" s="10" t="n"/>
      <c r="BJ86" s="118" t="n"/>
      <c r="BK86" s="24" t="n"/>
      <c r="BL86" s="54">
        <f>+_xlfn.XLOOKUP(CM_CT[[#This Row],[Wagon Number]],Next_possible_notice[Wagon Number],Next_possible_notice[Renewal Process StartDate])</f>
        <v/>
      </c>
      <c r="BM86" s="24" t="n"/>
      <c r="BN86" s="50">
        <f t="array" ref="BN86">+_xlfn.XLOOKUP(1,(CM_CT[Contract Number Customer]=CM_CT[[#This Row],[Contract Number Customer]])*(CM_CT[Row Type]="Header"),CM_CT[Contract Mileage])</f>
        <v/>
      </c>
      <c r="BO86" s="50" t="n"/>
      <c r="BP86" s="54" t="n"/>
      <c r="BQ86" s="54">
        <f t="array" ref="BQ86">+_xlfn.XLOOKUP(1,(CM_CT[Contract Number Customer]=CM_CT[[#This Row],[Contract Number Customer]])*(CM_CT[Row Type]="Header"),CM_CT[Currency])</f>
        <v/>
      </c>
      <c r="BR86" s="75">
        <f t="array" ref="BR86">+_xlfn.XLOOKUP(1,(CM_CT[Contract Number Customer]=CM_CT[[#This Row],[Contract Number Customer]])*(CM_CT[Row Type]="Header"),CM_CT[Lease Rate EUR])</f>
        <v/>
      </c>
      <c r="BS86" s="306" t="n"/>
      <c r="BT86" s="306" t="n"/>
      <c r="BU86" s="177" t="n"/>
      <c r="BV86" s="306" t="n"/>
      <c r="BW86" s="179">
        <f t="array" ref="BW86">+_xlfn.XLOOKUP(1,(Table_Mietpos[Vertragsnummer]=CM_CT[[#This Row],[Contract Number M3]])*(Table_Mietpos[Auftragspos.]=CM_CT[[#This Row],[Rentalposition M3]]),Table_Mietpos[Nettosatz/Typ])</f>
        <v/>
      </c>
      <c r="BX86" s="306" t="n"/>
      <c r="BY86" s="75" t="n"/>
      <c r="BZ86" s="75" t="n"/>
      <c r="CA86" s="75" t="n"/>
      <c r="CB86" s="75" t="n"/>
      <c r="CC86" s="75" t="n"/>
      <c r="CD86" s="307" t="n"/>
      <c r="CE86" s="307" t="n"/>
      <c r="CF86" s="307" t="n"/>
      <c r="CG86" s="307" t="n"/>
      <c r="CH86" s="28" t="n"/>
      <c r="CI86" s="28" t="n"/>
      <c r="CJ86" s="28" t="n"/>
      <c r="CK86" s="186" t="n"/>
      <c r="CL86" s="307" t="n"/>
      <c r="CM86" s="306" t="n"/>
      <c r="CN86" s="12" t="n"/>
      <c r="CO86" s="20" t="n"/>
      <c r="CP86" s="142" t="n"/>
      <c r="CQ86" s="142" t="n"/>
      <c r="CR86" s="142" t="n"/>
      <c r="CS86" s="20" t="n"/>
    </row>
    <row r="87">
      <c r="B87" s="11" t="n"/>
      <c r="C87" s="14" t="inlineStr">
        <is>
          <t>V700010</t>
        </is>
      </c>
      <c r="D87" s="10" t="n"/>
      <c r="E87" s="15">
        <f t="array" ref="E87">+_xlfn.XLOOKUP(1,(CM_CT[Contract Number M3]=CM_CT[[#This Row],[Contract Number M3]])*(CM_CT[Row Type]="Header"),CM_CT[Contract Number Customer])</f>
        <v/>
      </c>
      <c r="F87" s="10" t="n">
        <v>2</v>
      </c>
      <c r="G87" s="10" t="inlineStr">
        <is>
          <t>Wagon</t>
        </is>
      </c>
      <c r="H87" s="10" t="n">
        <v>31</v>
      </c>
      <c r="I87" s="73">
        <f t="array" ref="I87">+_xlfn.XLOOKUP(1,(Table_Mietpos[Vertragsnummer]=CM[[#This Row],[Contract Number M3]])*(Table_Mietpos[Auftragspos.]=CM[[#This Row],[Rentalposition M3]]),Table_Mietpos[ChNr])</f>
        <v/>
      </c>
      <c r="J87" s="72">
        <f t="array" ref="J87">+_xlfn.XLOOKUP(1,(CM_CT[Contract Number Customer]=CM_CT[[#This Row],[Contract Number Customer]])*(CM_CT[Row Type]="Header"),CM_CT[Customer])</f>
        <v/>
      </c>
      <c r="K87" s="51" t="n"/>
      <c r="L87" s="51" t="n"/>
      <c r="M87" s="15">
        <f t="array" ref="M87">+_xlfn.XLOOKUP(1,(CM_CT[Contract Number Customer]=CM_CT[[#This Row],[Contract Number Customer]])*(CM_CT[Row Type]="Header"),CM_CT[Sales Manager])</f>
        <v/>
      </c>
      <c r="N87" s="15">
        <f t="array" ref="N87">+_xlfn.XLOOKUP(1,(CM_CT[Contract Number Customer]=CM_CT[[#This Row],[Contract Number Customer]])*(CM_CT[Row Type]="Header"),CM_CT[Wagon Type])</f>
        <v/>
      </c>
      <c r="O87" s="10" t="n">
        <v>1</v>
      </c>
      <c r="P87" s="10" t="n"/>
      <c r="Q87" s="10" t="n"/>
      <c r="R87" s="10" t="n">
        <v>1</v>
      </c>
      <c r="S87" s="10" t="n"/>
      <c r="T87" s="10" t="n">
        <v>1</v>
      </c>
      <c r="U87" s="15">
        <f>+IF(CM_CT[[#This Row],[Contract Status]]&lt;&gt;"ended",1,0)</f>
        <v/>
      </c>
      <c r="V87" s="15" t="n"/>
      <c r="W87" s="15">
        <f t="array" ref="W87">_xlfn.XLOOKUP(1,(CM_CT[Contract Number Customer]=$E86)*(CM_CT[Delivery Batch]=$F86)*(CM_CT[Row Type]="Batch"),CM_CT[Contract Flex])</f>
        <v/>
      </c>
      <c r="X87" s="54">
        <f t="array" ref="X87">_xlfn.XLOOKUP(1,(CM_CT[Contract Number Customer]=$E86)*(CM_CT[Delivery Batch]=$F86)*(CM_CT[Row Type]="Batch"),CM_CT[Flex StartDate])</f>
        <v/>
      </c>
      <c r="Y87" s="54">
        <f t="array" ref="Y87">_xlfn.XLOOKUP(1,(CM_CT[Contract Number Customer]=$E86)*(CM_CT[Delivery Batch]=$F86)*(CM_CT[Row Type]="Batch"),CM_CT[Flex EndDate])</f>
        <v/>
      </c>
      <c r="Z87" s="15">
        <f t="array" ref="Z87">_xlfn.XLOOKUP(1,(CM_CT[Contract Number Customer]=$E86)*(CM_CT[Delivery Batch]=$F86)*(CM_CT[Row Type]="Batch"),CM_CT[Contract Status])</f>
        <v/>
      </c>
      <c r="AA87" s="15" t="n"/>
      <c r="AB87" s="74" t="n"/>
      <c r="AC87" s="74" t="n"/>
      <c r="AD87" s="131">
        <f t="array" ref="AD87">+_xlfn.XLOOKUP(1,(Table_Mietpos[Vertragsnummer]=CM_CT[[#This Row],[Contract Number M3]])*(Table_Mietpos[Auftragspos.]=CM_CT[[#This Row],[Rentalposition M3]]),Table_Mietpos[Gueltig_ab])</f>
        <v/>
      </c>
      <c r="AE87" s="131">
        <f t="array" ref="AE87">+_xlfn.XLOOKUP(1,(Table_Mietpos[Vertragsnummer]=CM_CT[[#This Row],[Contract Number M3]])*(Table_Mietpos[Auftragspos.]=CM_CT[[#This Row],[Rentalposition M3]]),Table_Mietpos[Gueltig_bis])</f>
        <v/>
      </c>
      <c r="AF87" s="50">
        <f t="array" ref="AF87">+_xlfn.XLOOKUP(1,(CM_CT[Contract Number Customer]=CM_CT[[#This Row],[Contract Number Customer]])*(CM_CT[Row Type]="Header"),CM_CT[Contract Lenght Initial])</f>
        <v/>
      </c>
      <c r="AG87" s="136">
        <f>+CM_CT[[#This Row],[Rental EndDate]]</f>
        <v/>
      </c>
      <c r="AH87" s="305" t="n"/>
      <c r="AI87" s="305" t="n"/>
      <c r="AJ87" s="305" t="n"/>
      <c r="AK87" s="53" t="n"/>
      <c r="AL87" s="15">
        <f t="array" ref="AL87">+_xlfn.XLOOKUP(1,(CM_CT[Contract Number Customer]=CM_CT[[#This Row],[Contract Number Customer]])*(CM_CT[Row Type]="Header"),CM_CT[Early Termination Category])</f>
        <v/>
      </c>
      <c r="AM87" s="136">
        <f t="array" ref="AM87">_xlfn.XLOOKUP(1,(CM_CT[Contract Number Customer]=$E86)*(CM_CT[Delivery Batch]=$F86)*(CM_CT[Row Type]="Batch"),CM_CT[Early Termination cut-off date1])</f>
        <v/>
      </c>
      <c r="AN87" s="136">
        <f t="array" ref="AN87">_xlfn.XLOOKUP(1,(CM_CT[Contract Number Customer]=$E86)*(CM_CT[Delivery Batch]=$F86)*(CM_CT[Row Type]="Batch"),CM_CT[Early Termination cut-off date2])</f>
        <v/>
      </c>
      <c r="AO87" s="53">
        <f t="array" ref="AO87">+_xlfn.XLOOKUP(1,(CM_CT[Contract Number Customer]=CM_CT[[#This Row],[Contract Number Customer]])*(CM_CT[Row Type]="Header"),CM_CT[Early Termination Notice Period Mths])</f>
        <v/>
      </c>
      <c r="AP87" s="53">
        <f t="array" ref="AP87">+_xlfn.XLOOKUP(1,(CM_CT[Contract Number Customer]=CM_CT[[#This Row],[Contract Number Customer]])*(CM_CT[Row Type]="Header"),CM_CT[Duly Termination Notice Period Mths])</f>
        <v/>
      </c>
      <c r="AQ87" s="54" t="n"/>
      <c r="AR87" s="54">
        <f t="array" ref="AR87">+_xlfn.XLOOKUP(1,(CM_CT[[#This Row],[Contract Number M3]]=Next_possible_notice[Contract Number M3])*(CM_CT[[#This Row],[Rentalposition M3]]=Next_possible_notice[Rentalposition M3]),Next_possible_notice[NoticeDateCalc])</f>
        <v/>
      </c>
      <c r="AS87" s="117" t="n"/>
      <c r="AT87" s="75" t="n"/>
      <c r="AU87" s="75" t="n"/>
      <c r="AV87" s="75" t="n"/>
      <c r="AW87" s="75" t="n"/>
      <c r="AX87" s="53" t="n"/>
      <c r="AY87" s="75" t="n"/>
      <c r="AZ87" s="54" t="n"/>
      <c r="BA87" s="50">
        <f t="array" ref="BA87">+_xlfn.XLOOKUP(1,(CM_CT[Contract Number Customer]=CM_CT[[#This Row],[Contract Number Customer]])*(CM_CT[Row Type]="Header"),CM_CT[Contract Lenght Early Clause &amp; Option])</f>
        <v/>
      </c>
      <c r="BB87" s="15" t="n"/>
      <c r="BC87" s="15" t="n"/>
      <c r="BD87" s="15" t="n"/>
      <c r="BE87" s="15" t="n"/>
      <c r="BF87" s="15" t="n"/>
      <c r="BG87" s="15" t="n"/>
      <c r="BH87" s="24" t="n"/>
      <c r="BI87" s="10" t="n"/>
      <c r="BJ87" s="118" t="n"/>
      <c r="BK87" s="24" t="n"/>
      <c r="BL87" s="54">
        <f>+_xlfn.XLOOKUP(CM_CT[[#This Row],[Wagon Number]],Next_possible_notice[Wagon Number],Next_possible_notice[Renewal Process StartDate])</f>
        <v/>
      </c>
      <c r="BM87" s="24" t="n"/>
      <c r="BN87" s="50">
        <f t="array" ref="BN87">+_xlfn.XLOOKUP(1,(CM_CT[Contract Number Customer]=CM_CT[[#This Row],[Contract Number Customer]])*(CM_CT[Row Type]="Header"),CM_CT[Contract Mileage])</f>
        <v/>
      </c>
      <c r="BO87" s="50" t="n"/>
      <c r="BP87" s="54" t="n"/>
      <c r="BQ87" s="54">
        <f t="array" ref="BQ87">+_xlfn.XLOOKUP(1,(CM_CT[Contract Number Customer]=CM_CT[[#This Row],[Contract Number Customer]])*(CM_CT[Row Type]="Header"),CM_CT[Currency])</f>
        <v/>
      </c>
      <c r="BR87" s="75">
        <f t="array" ref="BR87">+_xlfn.XLOOKUP(1,(CM_CT[Contract Number Customer]=CM_CT[[#This Row],[Contract Number Customer]])*(CM_CT[Row Type]="Header"),CM_CT[Lease Rate EUR])</f>
        <v/>
      </c>
      <c r="BS87" s="306" t="n"/>
      <c r="BT87" s="306" t="n"/>
      <c r="BU87" s="177" t="n"/>
      <c r="BV87" s="306" t="n"/>
      <c r="BW87" s="179">
        <f t="array" ref="BW87">+_xlfn.XLOOKUP(1,(Table_Mietpos[Vertragsnummer]=CM_CT[[#This Row],[Contract Number M3]])*(Table_Mietpos[Auftragspos.]=CM_CT[[#This Row],[Rentalposition M3]]),Table_Mietpos[Nettosatz/Typ])</f>
        <v/>
      </c>
      <c r="BX87" s="306" t="n"/>
      <c r="BY87" s="75" t="n"/>
      <c r="BZ87" s="75" t="n"/>
      <c r="CA87" s="75" t="n"/>
      <c r="CB87" s="75" t="n"/>
      <c r="CC87" s="75" t="n"/>
      <c r="CD87" s="307" t="n"/>
      <c r="CE87" s="307" t="n"/>
      <c r="CF87" s="307" t="n"/>
      <c r="CG87" s="307" t="n"/>
      <c r="CH87" s="28" t="n"/>
      <c r="CI87" s="28" t="n"/>
      <c r="CJ87" s="28" t="n"/>
      <c r="CK87" s="186" t="n"/>
      <c r="CL87" s="307" t="n"/>
      <c r="CM87" s="306" t="n"/>
      <c r="CN87" s="12" t="n"/>
      <c r="CO87" s="20" t="n"/>
      <c r="CP87" s="142" t="n"/>
      <c r="CQ87" s="142" t="n"/>
      <c r="CR87" s="142" t="n"/>
      <c r="CS87" s="20" t="n"/>
    </row>
    <row r="88">
      <c r="B88" s="11" t="n"/>
      <c r="C88" s="14" t="inlineStr">
        <is>
          <t>V700010</t>
        </is>
      </c>
      <c r="D88" s="10" t="n"/>
      <c r="E88" s="15">
        <f t="array" ref="E88">+_xlfn.XLOOKUP(1,(CM_CT[Contract Number M3]=CM_CT[[#This Row],[Contract Number M3]])*(CM_CT[Row Type]="Header"),CM_CT[Contract Number Customer])</f>
        <v/>
      </c>
      <c r="F88" s="10" t="n">
        <v>2</v>
      </c>
      <c r="G88" s="10" t="inlineStr">
        <is>
          <t>Wagon</t>
        </is>
      </c>
      <c r="H88" s="10" t="n">
        <v>32</v>
      </c>
      <c r="I88" s="73">
        <f t="array" ref="I88">+_xlfn.XLOOKUP(1,(Table_Mietpos[Vertragsnummer]=CM[[#This Row],[Contract Number M3]])*(Table_Mietpos[Auftragspos.]=CM[[#This Row],[Rentalposition M3]]),Table_Mietpos[ChNr])</f>
        <v/>
      </c>
      <c r="J88" s="72">
        <f t="array" ref="J88">+_xlfn.XLOOKUP(1,(CM_CT[Contract Number Customer]=CM_CT[[#This Row],[Contract Number Customer]])*(CM_CT[Row Type]="Header"),CM_CT[Customer])</f>
        <v/>
      </c>
      <c r="K88" s="51" t="n"/>
      <c r="L88" s="51" t="n"/>
      <c r="M88" s="15">
        <f t="array" ref="M88">+_xlfn.XLOOKUP(1,(CM_CT[Contract Number Customer]=CM_CT[[#This Row],[Contract Number Customer]])*(CM_CT[Row Type]="Header"),CM_CT[Sales Manager])</f>
        <v/>
      </c>
      <c r="N88" s="15">
        <f t="array" ref="N88">+_xlfn.XLOOKUP(1,(CM_CT[Contract Number Customer]=CM_CT[[#This Row],[Contract Number Customer]])*(CM_CT[Row Type]="Header"),CM_CT[Wagon Type])</f>
        <v/>
      </c>
      <c r="O88" s="10" t="n">
        <v>1</v>
      </c>
      <c r="P88" s="10" t="n"/>
      <c r="Q88" s="10" t="n"/>
      <c r="R88" s="10" t="n">
        <v>1</v>
      </c>
      <c r="S88" s="10" t="n"/>
      <c r="T88" s="10" t="n">
        <v>1</v>
      </c>
      <c r="U88" s="15">
        <f>+IF(CM_CT[[#This Row],[Contract Status]]&lt;&gt;"ended",1,0)</f>
        <v/>
      </c>
      <c r="V88" s="15" t="n"/>
      <c r="W88" s="15">
        <f t="array" ref="W88">_xlfn.XLOOKUP(1,(CM_CT[Contract Number Customer]=$E87)*(CM_CT[Delivery Batch]=$F87)*(CM_CT[Row Type]="Batch"),CM_CT[Contract Flex])</f>
        <v/>
      </c>
      <c r="X88" s="54">
        <f t="array" ref="X88">_xlfn.XLOOKUP(1,(CM_CT[Contract Number Customer]=$E87)*(CM_CT[Delivery Batch]=$F87)*(CM_CT[Row Type]="Batch"),CM_CT[Flex StartDate])</f>
        <v/>
      </c>
      <c r="Y88" s="54">
        <f t="array" ref="Y88">_xlfn.XLOOKUP(1,(CM_CT[Contract Number Customer]=$E87)*(CM_CT[Delivery Batch]=$F87)*(CM_CT[Row Type]="Batch"),CM_CT[Flex EndDate])</f>
        <v/>
      </c>
      <c r="Z88" s="15">
        <f t="array" ref="Z88">_xlfn.XLOOKUP(1,(CM_CT[Contract Number Customer]=$E87)*(CM_CT[Delivery Batch]=$F87)*(CM_CT[Row Type]="Batch"),CM_CT[Contract Status])</f>
        <v/>
      </c>
      <c r="AA88" s="15" t="n"/>
      <c r="AB88" s="74" t="n"/>
      <c r="AC88" s="74" t="n"/>
      <c r="AD88" s="131">
        <f t="array" ref="AD88">+_xlfn.XLOOKUP(1,(Table_Mietpos[Vertragsnummer]=CM_CT[[#This Row],[Contract Number M3]])*(Table_Mietpos[Auftragspos.]=CM_CT[[#This Row],[Rentalposition M3]]),Table_Mietpos[Gueltig_ab])</f>
        <v/>
      </c>
      <c r="AE88" s="131">
        <f t="array" ref="AE88">+_xlfn.XLOOKUP(1,(Table_Mietpos[Vertragsnummer]=CM_CT[[#This Row],[Contract Number M3]])*(Table_Mietpos[Auftragspos.]=CM_CT[[#This Row],[Rentalposition M3]]),Table_Mietpos[Gueltig_bis])</f>
        <v/>
      </c>
      <c r="AF88" s="50">
        <f t="array" ref="AF88">+_xlfn.XLOOKUP(1,(CM_CT[Contract Number Customer]=CM_CT[[#This Row],[Contract Number Customer]])*(CM_CT[Row Type]="Header"),CM_CT[Contract Lenght Initial])</f>
        <v/>
      </c>
      <c r="AG88" s="136">
        <f>+CM_CT[[#This Row],[Rental EndDate]]</f>
        <v/>
      </c>
      <c r="AH88" s="305" t="n"/>
      <c r="AI88" s="305" t="n"/>
      <c r="AJ88" s="305" t="n"/>
      <c r="AK88" s="53" t="n"/>
      <c r="AL88" s="15">
        <f t="array" ref="AL88">+_xlfn.XLOOKUP(1,(CM_CT[Contract Number Customer]=CM_CT[[#This Row],[Contract Number Customer]])*(CM_CT[Row Type]="Header"),CM_CT[Early Termination Category])</f>
        <v/>
      </c>
      <c r="AM88" s="136">
        <f t="array" ref="AM88">_xlfn.XLOOKUP(1,(CM_CT[Contract Number Customer]=$E87)*(CM_CT[Delivery Batch]=$F87)*(CM_CT[Row Type]="Batch"),CM_CT[Early Termination cut-off date1])</f>
        <v/>
      </c>
      <c r="AN88" s="136">
        <f t="array" ref="AN88">_xlfn.XLOOKUP(1,(CM_CT[Contract Number Customer]=$E87)*(CM_CT[Delivery Batch]=$F87)*(CM_CT[Row Type]="Batch"),CM_CT[Early Termination cut-off date2])</f>
        <v/>
      </c>
      <c r="AO88" s="53">
        <f t="array" ref="AO88">+_xlfn.XLOOKUP(1,(CM_CT[Contract Number Customer]=CM_CT[[#This Row],[Contract Number Customer]])*(CM_CT[Row Type]="Header"),CM_CT[Early Termination Notice Period Mths])</f>
        <v/>
      </c>
      <c r="AP88" s="53">
        <f t="array" ref="AP88">+_xlfn.XLOOKUP(1,(CM_CT[Contract Number Customer]=CM_CT[[#This Row],[Contract Number Customer]])*(CM_CT[Row Type]="Header"),CM_CT[Duly Termination Notice Period Mths])</f>
        <v/>
      </c>
      <c r="AQ88" s="54" t="n"/>
      <c r="AR88" s="54">
        <f t="array" ref="AR88">+_xlfn.XLOOKUP(1,(CM_CT[[#This Row],[Contract Number M3]]=Next_possible_notice[Contract Number M3])*(CM_CT[[#This Row],[Rentalposition M3]]=Next_possible_notice[Rentalposition M3]),Next_possible_notice[NoticeDateCalc])</f>
        <v/>
      </c>
      <c r="AS88" s="117" t="n"/>
      <c r="AT88" s="75" t="n"/>
      <c r="AU88" s="75" t="n"/>
      <c r="AV88" s="75" t="n"/>
      <c r="AW88" s="75" t="n"/>
      <c r="AX88" s="53" t="n"/>
      <c r="AY88" s="75" t="n"/>
      <c r="AZ88" s="54" t="n"/>
      <c r="BA88" s="50">
        <f t="array" ref="BA88">+_xlfn.XLOOKUP(1,(CM_CT[Contract Number Customer]=CM_CT[[#This Row],[Contract Number Customer]])*(CM_CT[Row Type]="Header"),CM_CT[Contract Lenght Early Clause &amp; Option])</f>
        <v/>
      </c>
      <c r="BB88" s="15" t="n"/>
      <c r="BC88" s="15" t="n"/>
      <c r="BD88" s="15" t="n"/>
      <c r="BE88" s="15" t="n"/>
      <c r="BF88" s="15" t="n"/>
      <c r="BG88" s="15" t="n"/>
      <c r="BH88" s="24" t="n"/>
      <c r="BI88" s="10" t="n"/>
      <c r="BJ88" s="118" t="n"/>
      <c r="BK88" s="24" t="n"/>
      <c r="BL88" s="54">
        <f>+_xlfn.XLOOKUP(CM_CT[[#This Row],[Wagon Number]],Next_possible_notice[Wagon Number],Next_possible_notice[Renewal Process StartDate])</f>
        <v/>
      </c>
      <c r="BM88" s="24" t="n"/>
      <c r="BN88" s="50">
        <f t="array" ref="BN88">+_xlfn.XLOOKUP(1,(CM_CT[Contract Number Customer]=CM_CT[[#This Row],[Contract Number Customer]])*(CM_CT[Row Type]="Header"),CM_CT[Contract Mileage])</f>
        <v/>
      </c>
      <c r="BO88" s="50" t="n"/>
      <c r="BP88" s="54" t="n"/>
      <c r="BQ88" s="54">
        <f t="array" ref="BQ88">+_xlfn.XLOOKUP(1,(CM_CT[Contract Number Customer]=CM_CT[[#This Row],[Contract Number Customer]])*(CM_CT[Row Type]="Header"),CM_CT[Currency])</f>
        <v/>
      </c>
      <c r="BR88" s="75">
        <f t="array" ref="BR88">+_xlfn.XLOOKUP(1,(CM_CT[Contract Number Customer]=CM_CT[[#This Row],[Contract Number Customer]])*(CM_CT[Row Type]="Header"),CM_CT[Lease Rate EUR])</f>
        <v/>
      </c>
      <c r="BS88" s="306" t="n"/>
      <c r="BT88" s="306" t="n"/>
      <c r="BU88" s="177" t="n"/>
      <c r="BV88" s="306" t="n"/>
      <c r="BW88" s="179">
        <f t="array" ref="BW88">+_xlfn.XLOOKUP(1,(Table_Mietpos[Vertragsnummer]=CM_CT[[#This Row],[Contract Number M3]])*(Table_Mietpos[Auftragspos.]=CM_CT[[#This Row],[Rentalposition M3]]),Table_Mietpos[Nettosatz/Typ])</f>
        <v/>
      </c>
      <c r="BX88" s="306" t="n"/>
      <c r="BY88" s="75" t="n"/>
      <c r="BZ88" s="75" t="n"/>
      <c r="CA88" s="75" t="n"/>
      <c r="CB88" s="75" t="n"/>
      <c r="CC88" s="75" t="n"/>
      <c r="CD88" s="307" t="n"/>
      <c r="CE88" s="307" t="n"/>
      <c r="CF88" s="307" t="n"/>
      <c r="CG88" s="307" t="n"/>
      <c r="CH88" s="28" t="n"/>
      <c r="CI88" s="28" t="n"/>
      <c r="CJ88" s="28" t="n"/>
      <c r="CK88" s="186" t="n"/>
      <c r="CL88" s="307" t="n"/>
      <c r="CM88" s="306" t="n"/>
      <c r="CN88" s="12" t="n"/>
      <c r="CO88" s="20" t="n"/>
      <c r="CP88" s="142" t="n"/>
      <c r="CQ88" s="142" t="n"/>
      <c r="CR88" s="142" t="n"/>
      <c r="CS88" s="20" t="n"/>
    </row>
    <row r="89">
      <c r="B89" s="11" t="n"/>
      <c r="C89" s="14" t="inlineStr">
        <is>
          <t>V700010</t>
        </is>
      </c>
      <c r="D89" s="10" t="n"/>
      <c r="E89" s="15">
        <f t="array" ref="E89">+_xlfn.XLOOKUP(1,(CM_CT[Contract Number M3]=CM_CT[[#This Row],[Contract Number M3]])*(CM_CT[Row Type]="Header"),CM_CT[Contract Number Customer])</f>
        <v/>
      </c>
      <c r="F89" s="10" t="n">
        <v>2</v>
      </c>
      <c r="G89" s="10" t="inlineStr">
        <is>
          <t>Wagon</t>
        </is>
      </c>
      <c r="H89" s="10" t="n">
        <v>33</v>
      </c>
      <c r="I89" s="73">
        <f t="array" ref="I89">+_xlfn.XLOOKUP(1,(Table_Mietpos[Vertragsnummer]=CM[[#This Row],[Contract Number M3]])*(Table_Mietpos[Auftragspos.]=CM[[#This Row],[Rentalposition M3]]),Table_Mietpos[ChNr])</f>
        <v/>
      </c>
      <c r="J89" s="72">
        <f t="array" ref="J89">+_xlfn.XLOOKUP(1,(CM_CT[Contract Number Customer]=CM_CT[[#This Row],[Contract Number Customer]])*(CM_CT[Row Type]="Header"),CM_CT[Customer])</f>
        <v/>
      </c>
      <c r="K89" s="51" t="n"/>
      <c r="L89" s="51" t="n"/>
      <c r="M89" s="15">
        <f t="array" ref="M89">+_xlfn.XLOOKUP(1,(CM_CT[Contract Number Customer]=CM_CT[[#This Row],[Contract Number Customer]])*(CM_CT[Row Type]="Header"),CM_CT[Sales Manager])</f>
        <v/>
      </c>
      <c r="N89" s="15">
        <f t="array" ref="N89">+_xlfn.XLOOKUP(1,(CM_CT[Contract Number Customer]=CM_CT[[#This Row],[Contract Number Customer]])*(CM_CT[Row Type]="Header"),CM_CT[Wagon Type])</f>
        <v/>
      </c>
      <c r="O89" s="10" t="n">
        <v>1</v>
      </c>
      <c r="P89" s="10" t="n"/>
      <c r="Q89" s="10" t="n"/>
      <c r="R89" s="10" t="n">
        <v>1</v>
      </c>
      <c r="S89" s="10" t="n"/>
      <c r="T89" s="10" t="n">
        <v>1</v>
      </c>
      <c r="U89" s="15">
        <f>+IF(CM_CT[[#This Row],[Contract Status]]&lt;&gt;"ended",1,0)</f>
        <v/>
      </c>
      <c r="V89" s="15" t="n"/>
      <c r="W89" s="15">
        <f t="array" ref="W89">_xlfn.XLOOKUP(1,(CM_CT[Contract Number Customer]=$E88)*(CM_CT[Delivery Batch]=$F88)*(CM_CT[Row Type]="Batch"),CM_CT[Contract Flex])</f>
        <v/>
      </c>
      <c r="X89" s="54">
        <f t="array" ref="X89">_xlfn.XLOOKUP(1,(CM_CT[Contract Number Customer]=$E88)*(CM_CT[Delivery Batch]=$F88)*(CM_CT[Row Type]="Batch"),CM_CT[Flex StartDate])</f>
        <v/>
      </c>
      <c r="Y89" s="54">
        <f t="array" ref="Y89">_xlfn.XLOOKUP(1,(CM_CT[Contract Number Customer]=$E88)*(CM_CT[Delivery Batch]=$F88)*(CM_CT[Row Type]="Batch"),CM_CT[Flex EndDate])</f>
        <v/>
      </c>
      <c r="Z89" s="15">
        <f t="array" ref="Z89">_xlfn.XLOOKUP(1,(CM_CT[Contract Number Customer]=$E88)*(CM_CT[Delivery Batch]=$F88)*(CM_CT[Row Type]="Batch"),CM_CT[Contract Status])</f>
        <v/>
      </c>
      <c r="AA89" s="15" t="n"/>
      <c r="AB89" s="74" t="n"/>
      <c r="AC89" s="74" t="n"/>
      <c r="AD89" s="131">
        <f t="array" ref="AD89">+_xlfn.XLOOKUP(1,(Table_Mietpos[Vertragsnummer]=CM_CT[[#This Row],[Contract Number M3]])*(Table_Mietpos[Auftragspos.]=CM_CT[[#This Row],[Rentalposition M3]]),Table_Mietpos[Gueltig_ab])</f>
        <v/>
      </c>
      <c r="AE89" s="131">
        <f t="array" ref="AE89">+_xlfn.XLOOKUP(1,(Table_Mietpos[Vertragsnummer]=CM_CT[[#This Row],[Contract Number M3]])*(Table_Mietpos[Auftragspos.]=CM_CT[[#This Row],[Rentalposition M3]]),Table_Mietpos[Gueltig_bis])</f>
        <v/>
      </c>
      <c r="AF89" s="50">
        <f t="array" ref="AF89">+_xlfn.XLOOKUP(1,(CM_CT[Contract Number Customer]=CM_CT[[#This Row],[Contract Number Customer]])*(CM_CT[Row Type]="Header"),CM_CT[Contract Lenght Initial])</f>
        <v/>
      </c>
      <c r="AG89" s="136">
        <f>+CM_CT[[#This Row],[Rental EndDate]]</f>
        <v/>
      </c>
      <c r="AH89" s="305" t="n"/>
      <c r="AI89" s="305" t="n"/>
      <c r="AJ89" s="305" t="n"/>
      <c r="AK89" s="53" t="n"/>
      <c r="AL89" s="15">
        <f t="array" ref="AL89">+_xlfn.XLOOKUP(1,(CM_CT[Contract Number Customer]=CM_CT[[#This Row],[Contract Number Customer]])*(CM_CT[Row Type]="Header"),CM_CT[Early Termination Category])</f>
        <v/>
      </c>
      <c r="AM89" s="136">
        <f t="array" ref="AM89">_xlfn.XLOOKUP(1,(CM_CT[Contract Number Customer]=$E88)*(CM_CT[Delivery Batch]=$F88)*(CM_CT[Row Type]="Batch"),CM_CT[Early Termination cut-off date1])</f>
        <v/>
      </c>
      <c r="AN89" s="136">
        <f t="array" ref="AN89">_xlfn.XLOOKUP(1,(CM_CT[Contract Number Customer]=$E88)*(CM_CT[Delivery Batch]=$F88)*(CM_CT[Row Type]="Batch"),CM_CT[Early Termination cut-off date2])</f>
        <v/>
      </c>
      <c r="AO89" s="53">
        <f t="array" ref="AO89">+_xlfn.XLOOKUP(1,(CM_CT[Contract Number Customer]=CM_CT[[#This Row],[Contract Number Customer]])*(CM_CT[Row Type]="Header"),CM_CT[Early Termination Notice Period Mths])</f>
        <v/>
      </c>
      <c r="AP89" s="53">
        <f t="array" ref="AP89">+_xlfn.XLOOKUP(1,(CM_CT[Contract Number Customer]=CM_CT[[#This Row],[Contract Number Customer]])*(CM_CT[Row Type]="Header"),CM_CT[Duly Termination Notice Period Mths])</f>
        <v/>
      </c>
      <c r="AQ89" s="54" t="n"/>
      <c r="AR89" s="54">
        <f t="array" ref="AR89">+_xlfn.XLOOKUP(1,(CM_CT[[#This Row],[Contract Number M3]]=Next_possible_notice[Contract Number M3])*(CM_CT[[#This Row],[Rentalposition M3]]=Next_possible_notice[Rentalposition M3]),Next_possible_notice[NoticeDateCalc])</f>
        <v/>
      </c>
      <c r="AS89" s="117" t="n"/>
      <c r="AT89" s="75" t="n"/>
      <c r="AU89" s="75" t="n"/>
      <c r="AV89" s="75" t="n"/>
      <c r="AW89" s="75" t="n"/>
      <c r="AX89" s="53" t="n"/>
      <c r="AY89" s="75" t="n"/>
      <c r="AZ89" s="54" t="n"/>
      <c r="BA89" s="50">
        <f t="array" ref="BA89">+_xlfn.XLOOKUP(1,(CM_CT[Contract Number Customer]=CM_CT[[#This Row],[Contract Number Customer]])*(CM_CT[Row Type]="Header"),CM_CT[Contract Lenght Early Clause &amp; Option])</f>
        <v/>
      </c>
      <c r="BB89" s="15" t="n"/>
      <c r="BC89" s="15" t="n"/>
      <c r="BD89" s="15" t="n"/>
      <c r="BE89" s="15" t="n"/>
      <c r="BF89" s="15" t="n"/>
      <c r="BG89" s="15" t="n"/>
      <c r="BH89" s="24" t="n"/>
      <c r="BI89" s="10" t="n"/>
      <c r="BJ89" s="118" t="n"/>
      <c r="BK89" s="24" t="n"/>
      <c r="BL89" s="54">
        <f>+_xlfn.XLOOKUP(CM_CT[[#This Row],[Wagon Number]],Next_possible_notice[Wagon Number],Next_possible_notice[Renewal Process StartDate])</f>
        <v/>
      </c>
      <c r="BM89" s="24" t="n"/>
      <c r="BN89" s="50">
        <f t="array" ref="BN89">+_xlfn.XLOOKUP(1,(CM_CT[Contract Number Customer]=CM_CT[[#This Row],[Contract Number Customer]])*(CM_CT[Row Type]="Header"),CM_CT[Contract Mileage])</f>
        <v/>
      </c>
      <c r="BO89" s="50" t="n"/>
      <c r="BP89" s="54" t="n"/>
      <c r="BQ89" s="54">
        <f t="array" ref="BQ89">+_xlfn.XLOOKUP(1,(CM_CT[Contract Number Customer]=CM_CT[[#This Row],[Contract Number Customer]])*(CM_CT[Row Type]="Header"),CM_CT[Currency])</f>
        <v/>
      </c>
      <c r="BR89" s="75">
        <f t="array" ref="BR89">+_xlfn.XLOOKUP(1,(CM_CT[Contract Number Customer]=CM_CT[[#This Row],[Contract Number Customer]])*(CM_CT[Row Type]="Header"),CM_CT[Lease Rate EUR])</f>
        <v/>
      </c>
      <c r="BS89" s="306" t="n"/>
      <c r="BT89" s="306" t="n"/>
      <c r="BU89" s="177" t="n"/>
      <c r="BV89" s="306" t="n"/>
      <c r="BW89" s="179">
        <f t="array" ref="BW89">+_xlfn.XLOOKUP(1,(Table_Mietpos[Vertragsnummer]=CM_CT[[#This Row],[Contract Number M3]])*(Table_Mietpos[Auftragspos.]=CM_CT[[#This Row],[Rentalposition M3]]),Table_Mietpos[Nettosatz/Typ])</f>
        <v/>
      </c>
      <c r="BX89" s="306" t="n"/>
      <c r="BY89" s="75" t="n"/>
      <c r="BZ89" s="75" t="n"/>
      <c r="CA89" s="75" t="n"/>
      <c r="CB89" s="75" t="n"/>
      <c r="CC89" s="75" t="n"/>
      <c r="CD89" s="307" t="n"/>
      <c r="CE89" s="307" t="n"/>
      <c r="CF89" s="307" t="n"/>
      <c r="CG89" s="307" t="n"/>
      <c r="CH89" s="28" t="n"/>
      <c r="CI89" s="28" t="n"/>
      <c r="CJ89" s="28" t="n"/>
      <c r="CK89" s="186" t="n"/>
      <c r="CL89" s="307" t="n"/>
      <c r="CM89" s="306" t="n"/>
      <c r="CN89" s="12" t="n"/>
      <c r="CO89" s="20" t="n"/>
      <c r="CP89" s="142" t="n"/>
      <c r="CQ89" s="142" t="n"/>
      <c r="CR89" s="142" t="n"/>
      <c r="CS89" s="20" t="n"/>
    </row>
    <row r="90">
      <c r="B90" s="11" t="n"/>
      <c r="C90" s="14" t="inlineStr">
        <is>
          <t>V700010</t>
        </is>
      </c>
      <c r="D90" s="10" t="n"/>
      <c r="E90" s="15">
        <f t="array" ref="E90">+_xlfn.XLOOKUP(1,(CM_CT[Contract Number M3]=CM_CT[[#This Row],[Contract Number M3]])*(CM_CT[Row Type]="Header"),CM_CT[Contract Number Customer])</f>
        <v/>
      </c>
      <c r="F90" s="10" t="n">
        <v>2</v>
      </c>
      <c r="G90" s="10" t="inlineStr">
        <is>
          <t>Wagon</t>
        </is>
      </c>
      <c r="H90" s="10" t="n">
        <v>34</v>
      </c>
      <c r="I90" s="73">
        <f t="array" ref="I90">+_xlfn.XLOOKUP(1,(Table_Mietpos[Vertragsnummer]=CM[[#This Row],[Contract Number M3]])*(Table_Mietpos[Auftragspos.]=CM[[#This Row],[Rentalposition M3]]),Table_Mietpos[ChNr])</f>
        <v/>
      </c>
      <c r="J90" s="72">
        <f t="array" ref="J90">+_xlfn.XLOOKUP(1,(CM_CT[Contract Number Customer]=CM_CT[[#This Row],[Contract Number Customer]])*(CM_CT[Row Type]="Header"),CM_CT[Customer])</f>
        <v/>
      </c>
      <c r="K90" s="51" t="n"/>
      <c r="L90" s="51" t="n"/>
      <c r="M90" s="15">
        <f t="array" ref="M90">+_xlfn.XLOOKUP(1,(CM_CT[Contract Number Customer]=CM_CT[[#This Row],[Contract Number Customer]])*(CM_CT[Row Type]="Header"),CM_CT[Sales Manager])</f>
        <v/>
      </c>
      <c r="N90" s="15">
        <f t="array" ref="N90">+_xlfn.XLOOKUP(1,(CM_CT[Contract Number Customer]=CM_CT[[#This Row],[Contract Number Customer]])*(CM_CT[Row Type]="Header"),CM_CT[Wagon Type])</f>
        <v/>
      </c>
      <c r="O90" s="10" t="n">
        <v>1</v>
      </c>
      <c r="P90" s="10" t="n"/>
      <c r="Q90" s="10" t="n"/>
      <c r="R90" s="10" t="n">
        <v>1</v>
      </c>
      <c r="S90" s="10" t="n"/>
      <c r="T90" s="10" t="n">
        <v>1</v>
      </c>
      <c r="U90" s="15">
        <f>+IF(CM_CT[[#This Row],[Contract Status]]&lt;&gt;"ended",1,0)</f>
        <v/>
      </c>
      <c r="V90" s="15" t="n"/>
      <c r="W90" s="15">
        <f t="array" ref="W90">_xlfn.XLOOKUP(1,(CM_CT[Contract Number Customer]=$E89)*(CM_CT[Delivery Batch]=$F89)*(CM_CT[Row Type]="Batch"),CM_CT[Contract Flex])</f>
        <v/>
      </c>
      <c r="X90" s="54">
        <f t="array" ref="X90">_xlfn.XLOOKUP(1,(CM_CT[Contract Number Customer]=$E89)*(CM_CT[Delivery Batch]=$F89)*(CM_CT[Row Type]="Batch"),CM_CT[Flex StartDate])</f>
        <v/>
      </c>
      <c r="Y90" s="54">
        <f t="array" ref="Y90">_xlfn.XLOOKUP(1,(CM_CT[Contract Number Customer]=$E89)*(CM_CT[Delivery Batch]=$F89)*(CM_CT[Row Type]="Batch"),CM_CT[Flex EndDate])</f>
        <v/>
      </c>
      <c r="Z90" s="15">
        <f t="array" ref="Z90">_xlfn.XLOOKUP(1,(CM_CT[Contract Number Customer]=$E89)*(CM_CT[Delivery Batch]=$F89)*(CM_CT[Row Type]="Batch"),CM_CT[Contract Status])</f>
        <v/>
      </c>
      <c r="AA90" s="15" t="n"/>
      <c r="AB90" s="74" t="n"/>
      <c r="AC90" s="74" t="n"/>
      <c r="AD90" s="131">
        <f t="array" ref="AD90">+_xlfn.XLOOKUP(1,(Table_Mietpos[Vertragsnummer]=CM_CT[[#This Row],[Contract Number M3]])*(Table_Mietpos[Auftragspos.]=CM_CT[[#This Row],[Rentalposition M3]]),Table_Mietpos[Gueltig_ab])</f>
        <v/>
      </c>
      <c r="AE90" s="131">
        <f t="array" ref="AE90">+_xlfn.XLOOKUP(1,(Table_Mietpos[Vertragsnummer]=CM_CT[[#This Row],[Contract Number M3]])*(Table_Mietpos[Auftragspos.]=CM_CT[[#This Row],[Rentalposition M3]]),Table_Mietpos[Gueltig_bis])</f>
        <v/>
      </c>
      <c r="AF90" s="50">
        <f t="array" ref="AF90">+_xlfn.XLOOKUP(1,(CM_CT[Contract Number Customer]=CM_CT[[#This Row],[Contract Number Customer]])*(CM_CT[Row Type]="Header"),CM_CT[Contract Lenght Initial])</f>
        <v/>
      </c>
      <c r="AG90" s="136">
        <f>+CM_CT[[#This Row],[Rental EndDate]]</f>
        <v/>
      </c>
      <c r="AH90" s="305" t="n"/>
      <c r="AI90" s="305" t="n"/>
      <c r="AJ90" s="305" t="n"/>
      <c r="AK90" s="53" t="n"/>
      <c r="AL90" s="15">
        <f t="array" ref="AL90">+_xlfn.XLOOKUP(1,(CM_CT[Contract Number Customer]=CM_CT[[#This Row],[Contract Number Customer]])*(CM_CT[Row Type]="Header"),CM_CT[Early Termination Category])</f>
        <v/>
      </c>
      <c r="AM90" s="136">
        <f t="array" ref="AM90">_xlfn.XLOOKUP(1,(CM_CT[Contract Number Customer]=$E89)*(CM_CT[Delivery Batch]=$F89)*(CM_CT[Row Type]="Batch"),CM_CT[Early Termination cut-off date1])</f>
        <v/>
      </c>
      <c r="AN90" s="136">
        <f t="array" ref="AN90">_xlfn.XLOOKUP(1,(CM_CT[Contract Number Customer]=$E89)*(CM_CT[Delivery Batch]=$F89)*(CM_CT[Row Type]="Batch"),CM_CT[Early Termination cut-off date2])</f>
        <v/>
      </c>
      <c r="AO90" s="53">
        <f t="array" ref="AO90">+_xlfn.XLOOKUP(1,(CM_CT[Contract Number Customer]=CM_CT[[#This Row],[Contract Number Customer]])*(CM_CT[Row Type]="Header"),CM_CT[Early Termination Notice Period Mths])</f>
        <v/>
      </c>
      <c r="AP90" s="53">
        <f t="array" ref="AP90">+_xlfn.XLOOKUP(1,(CM_CT[Contract Number Customer]=CM_CT[[#This Row],[Contract Number Customer]])*(CM_CT[Row Type]="Header"),CM_CT[Duly Termination Notice Period Mths])</f>
        <v/>
      </c>
      <c r="AQ90" s="54" t="n"/>
      <c r="AR90" s="54">
        <f t="array" ref="AR90">+_xlfn.XLOOKUP(1,(CM_CT[[#This Row],[Contract Number M3]]=Next_possible_notice[Contract Number M3])*(CM_CT[[#This Row],[Rentalposition M3]]=Next_possible_notice[Rentalposition M3]),Next_possible_notice[NoticeDateCalc])</f>
        <v/>
      </c>
      <c r="AS90" s="117" t="n"/>
      <c r="AT90" s="75" t="n"/>
      <c r="AU90" s="75" t="n"/>
      <c r="AV90" s="75" t="n"/>
      <c r="AW90" s="75" t="n"/>
      <c r="AX90" s="53" t="n"/>
      <c r="AY90" s="75" t="n"/>
      <c r="AZ90" s="54" t="n"/>
      <c r="BA90" s="50">
        <f t="array" ref="BA90">+_xlfn.XLOOKUP(1,(CM_CT[Contract Number Customer]=CM_CT[[#This Row],[Contract Number Customer]])*(CM_CT[Row Type]="Header"),CM_CT[Contract Lenght Early Clause &amp; Option])</f>
        <v/>
      </c>
      <c r="BB90" s="15" t="n"/>
      <c r="BC90" s="15" t="n"/>
      <c r="BD90" s="15" t="n"/>
      <c r="BE90" s="15" t="n"/>
      <c r="BF90" s="15" t="n"/>
      <c r="BG90" s="15" t="n"/>
      <c r="BH90" s="24" t="n"/>
      <c r="BI90" s="10" t="n"/>
      <c r="BJ90" s="118" t="n"/>
      <c r="BK90" s="24" t="n"/>
      <c r="BL90" s="54">
        <f>+_xlfn.XLOOKUP(CM_CT[[#This Row],[Wagon Number]],Next_possible_notice[Wagon Number],Next_possible_notice[Renewal Process StartDate])</f>
        <v/>
      </c>
      <c r="BM90" s="24" t="n"/>
      <c r="BN90" s="50">
        <f t="array" ref="BN90">+_xlfn.XLOOKUP(1,(CM_CT[Contract Number Customer]=CM_CT[[#This Row],[Contract Number Customer]])*(CM_CT[Row Type]="Header"),CM_CT[Contract Mileage])</f>
        <v/>
      </c>
      <c r="BO90" s="50" t="n"/>
      <c r="BP90" s="54" t="n"/>
      <c r="BQ90" s="54">
        <f t="array" ref="BQ90">+_xlfn.XLOOKUP(1,(CM_CT[Contract Number Customer]=CM_CT[[#This Row],[Contract Number Customer]])*(CM_CT[Row Type]="Header"),CM_CT[Currency])</f>
        <v/>
      </c>
      <c r="BR90" s="75">
        <f t="array" ref="BR90">+_xlfn.XLOOKUP(1,(CM_CT[Contract Number Customer]=CM_CT[[#This Row],[Contract Number Customer]])*(CM_CT[Row Type]="Header"),CM_CT[Lease Rate EUR])</f>
        <v/>
      </c>
      <c r="BS90" s="306" t="n"/>
      <c r="BT90" s="306" t="n"/>
      <c r="BU90" s="177" t="n"/>
      <c r="BV90" s="306" t="n"/>
      <c r="BW90" s="179">
        <f t="array" ref="BW90">+_xlfn.XLOOKUP(1,(Table_Mietpos[Vertragsnummer]=CM_CT[[#This Row],[Contract Number M3]])*(Table_Mietpos[Auftragspos.]=CM_CT[[#This Row],[Rentalposition M3]]),Table_Mietpos[Nettosatz/Typ])</f>
        <v/>
      </c>
      <c r="BX90" s="306" t="n"/>
      <c r="BY90" s="75" t="n"/>
      <c r="BZ90" s="75" t="n"/>
      <c r="CA90" s="75" t="n"/>
      <c r="CB90" s="75" t="n"/>
      <c r="CC90" s="75" t="n"/>
      <c r="CD90" s="307" t="n"/>
      <c r="CE90" s="307" t="n"/>
      <c r="CF90" s="307" t="n"/>
      <c r="CG90" s="307" t="n"/>
      <c r="CH90" s="28" t="n"/>
      <c r="CI90" s="28" t="n"/>
      <c r="CJ90" s="28" t="n"/>
      <c r="CK90" s="186" t="n"/>
      <c r="CL90" s="307" t="n"/>
      <c r="CM90" s="306" t="n"/>
      <c r="CN90" s="12" t="n"/>
      <c r="CO90" s="20" t="n"/>
      <c r="CP90" s="142" t="n"/>
      <c r="CQ90" s="142" t="n"/>
      <c r="CR90" s="142" t="n"/>
      <c r="CS90" s="20" t="n"/>
    </row>
    <row r="91">
      <c r="B91" s="11" t="n"/>
      <c r="C91" s="14" t="inlineStr">
        <is>
          <t>V700010</t>
        </is>
      </c>
      <c r="D91" s="10" t="n"/>
      <c r="E91" s="15">
        <f t="array" ref="E91">+_xlfn.XLOOKUP(1,(CM_CT[Contract Number M3]=CM_CT[[#This Row],[Contract Number M3]])*(CM_CT[Row Type]="Header"),CM_CT[Contract Number Customer])</f>
        <v/>
      </c>
      <c r="F91" s="10" t="n">
        <v>2</v>
      </c>
      <c r="G91" s="10" t="inlineStr">
        <is>
          <t>Wagon</t>
        </is>
      </c>
      <c r="H91" s="10" t="n">
        <v>35</v>
      </c>
      <c r="I91" s="73">
        <f t="array" ref="I91">+_xlfn.XLOOKUP(1,(Table_Mietpos[Vertragsnummer]=CM[[#This Row],[Contract Number M3]])*(Table_Mietpos[Auftragspos.]=CM[[#This Row],[Rentalposition M3]]),Table_Mietpos[ChNr])</f>
        <v/>
      </c>
      <c r="J91" s="72">
        <f t="array" ref="J91">+_xlfn.XLOOKUP(1,(CM_CT[Contract Number Customer]=CM_CT[[#This Row],[Contract Number Customer]])*(CM_CT[Row Type]="Header"),CM_CT[Customer])</f>
        <v/>
      </c>
      <c r="K91" s="51" t="n"/>
      <c r="L91" s="51" t="n"/>
      <c r="M91" s="15">
        <f t="array" ref="M91">+_xlfn.XLOOKUP(1,(CM_CT[Contract Number Customer]=CM_CT[[#This Row],[Contract Number Customer]])*(CM_CT[Row Type]="Header"),CM_CT[Sales Manager])</f>
        <v/>
      </c>
      <c r="N91" s="15">
        <f t="array" ref="N91">+_xlfn.XLOOKUP(1,(CM_CT[Contract Number Customer]=CM_CT[[#This Row],[Contract Number Customer]])*(CM_CT[Row Type]="Header"),CM_CT[Wagon Type])</f>
        <v/>
      </c>
      <c r="O91" s="10" t="n">
        <v>1</v>
      </c>
      <c r="P91" s="10" t="n"/>
      <c r="Q91" s="10" t="n"/>
      <c r="R91" s="10" t="n">
        <v>1</v>
      </c>
      <c r="S91" s="10" t="n"/>
      <c r="T91" s="10" t="n">
        <v>1</v>
      </c>
      <c r="U91" s="15">
        <f>+IF(CM_CT[[#This Row],[Contract Status]]&lt;&gt;"ended",1,0)</f>
        <v/>
      </c>
      <c r="V91" s="15" t="n"/>
      <c r="W91" s="15">
        <f t="array" ref="W91">_xlfn.XLOOKUP(1,(CM_CT[Contract Number Customer]=$E90)*(CM_CT[Delivery Batch]=$F90)*(CM_CT[Row Type]="Batch"),CM_CT[Contract Flex])</f>
        <v/>
      </c>
      <c r="X91" s="54">
        <f t="array" ref="X91">_xlfn.XLOOKUP(1,(CM_CT[Contract Number Customer]=$E90)*(CM_CT[Delivery Batch]=$F90)*(CM_CT[Row Type]="Batch"),CM_CT[Flex StartDate])</f>
        <v/>
      </c>
      <c r="Y91" s="54">
        <f t="array" ref="Y91">_xlfn.XLOOKUP(1,(CM_CT[Contract Number Customer]=$E90)*(CM_CT[Delivery Batch]=$F90)*(CM_CT[Row Type]="Batch"),CM_CT[Flex EndDate])</f>
        <v/>
      </c>
      <c r="Z91" s="15">
        <f t="array" ref="Z91">_xlfn.XLOOKUP(1,(CM_CT[Contract Number Customer]=$E90)*(CM_CT[Delivery Batch]=$F90)*(CM_CT[Row Type]="Batch"),CM_CT[Contract Status])</f>
        <v/>
      </c>
      <c r="AA91" s="15" t="n"/>
      <c r="AB91" s="74" t="n"/>
      <c r="AC91" s="74" t="n"/>
      <c r="AD91" s="131">
        <f t="array" ref="AD91">+_xlfn.XLOOKUP(1,(Table_Mietpos[Vertragsnummer]=CM_CT[[#This Row],[Contract Number M3]])*(Table_Mietpos[Auftragspos.]=CM_CT[[#This Row],[Rentalposition M3]]),Table_Mietpos[Gueltig_ab])</f>
        <v/>
      </c>
      <c r="AE91" s="131">
        <f t="array" ref="AE91">+_xlfn.XLOOKUP(1,(Table_Mietpos[Vertragsnummer]=CM_CT[[#This Row],[Contract Number M3]])*(Table_Mietpos[Auftragspos.]=CM_CT[[#This Row],[Rentalposition M3]]),Table_Mietpos[Gueltig_bis])</f>
        <v/>
      </c>
      <c r="AF91" s="50">
        <f t="array" ref="AF91">+_xlfn.XLOOKUP(1,(CM_CT[Contract Number Customer]=CM_CT[[#This Row],[Contract Number Customer]])*(CM_CT[Row Type]="Header"),CM_CT[Contract Lenght Initial])</f>
        <v/>
      </c>
      <c r="AG91" s="136">
        <f>+CM_CT[[#This Row],[Rental EndDate]]</f>
        <v/>
      </c>
      <c r="AH91" s="305" t="n"/>
      <c r="AI91" s="305" t="n"/>
      <c r="AJ91" s="305" t="n"/>
      <c r="AK91" s="53" t="n"/>
      <c r="AL91" s="15">
        <f t="array" ref="AL91">+_xlfn.XLOOKUP(1,(CM_CT[Contract Number Customer]=CM_CT[[#This Row],[Contract Number Customer]])*(CM_CT[Row Type]="Header"),CM_CT[Early Termination Category])</f>
        <v/>
      </c>
      <c r="AM91" s="136">
        <f t="array" ref="AM91">_xlfn.XLOOKUP(1,(CM_CT[Contract Number Customer]=$E90)*(CM_CT[Delivery Batch]=$F90)*(CM_CT[Row Type]="Batch"),CM_CT[Early Termination cut-off date1])</f>
        <v/>
      </c>
      <c r="AN91" s="136">
        <f t="array" ref="AN91">_xlfn.XLOOKUP(1,(CM_CT[Contract Number Customer]=$E90)*(CM_CT[Delivery Batch]=$F90)*(CM_CT[Row Type]="Batch"),CM_CT[Early Termination cut-off date2])</f>
        <v/>
      </c>
      <c r="AO91" s="53">
        <f t="array" ref="AO91">+_xlfn.XLOOKUP(1,(CM_CT[Contract Number Customer]=CM_CT[[#This Row],[Contract Number Customer]])*(CM_CT[Row Type]="Header"),CM_CT[Early Termination Notice Period Mths])</f>
        <v/>
      </c>
      <c r="AP91" s="53">
        <f t="array" ref="AP91">+_xlfn.XLOOKUP(1,(CM_CT[Contract Number Customer]=CM_CT[[#This Row],[Contract Number Customer]])*(CM_CT[Row Type]="Header"),CM_CT[Duly Termination Notice Period Mths])</f>
        <v/>
      </c>
      <c r="AQ91" s="54" t="n"/>
      <c r="AR91" s="54">
        <f t="array" ref="AR91">+_xlfn.XLOOKUP(1,(CM_CT[[#This Row],[Contract Number M3]]=Next_possible_notice[Contract Number M3])*(CM_CT[[#This Row],[Rentalposition M3]]=Next_possible_notice[Rentalposition M3]),Next_possible_notice[NoticeDateCalc])</f>
        <v/>
      </c>
      <c r="AS91" s="117" t="n"/>
      <c r="AT91" s="75" t="n"/>
      <c r="AU91" s="75" t="n"/>
      <c r="AV91" s="75" t="n"/>
      <c r="AW91" s="75" t="n"/>
      <c r="AX91" s="53" t="n"/>
      <c r="AY91" s="75" t="n"/>
      <c r="AZ91" s="54" t="n"/>
      <c r="BA91" s="50">
        <f t="array" ref="BA91">+_xlfn.XLOOKUP(1,(CM_CT[Contract Number Customer]=CM_CT[[#This Row],[Contract Number Customer]])*(CM_CT[Row Type]="Header"),CM_CT[Contract Lenght Early Clause &amp; Option])</f>
        <v/>
      </c>
      <c r="BB91" s="15" t="n"/>
      <c r="BC91" s="15" t="n"/>
      <c r="BD91" s="15" t="n"/>
      <c r="BE91" s="15" t="n"/>
      <c r="BF91" s="15" t="n"/>
      <c r="BG91" s="15" t="n"/>
      <c r="BH91" s="24" t="n"/>
      <c r="BI91" s="10" t="n"/>
      <c r="BJ91" s="118" t="n"/>
      <c r="BK91" s="24" t="n"/>
      <c r="BL91" s="54">
        <f>+_xlfn.XLOOKUP(CM_CT[[#This Row],[Wagon Number]],Next_possible_notice[Wagon Number],Next_possible_notice[Renewal Process StartDate])</f>
        <v/>
      </c>
      <c r="BM91" s="24" t="n"/>
      <c r="BN91" s="50">
        <f t="array" ref="BN91">+_xlfn.XLOOKUP(1,(CM_CT[Contract Number Customer]=CM_CT[[#This Row],[Contract Number Customer]])*(CM_CT[Row Type]="Header"),CM_CT[Contract Mileage])</f>
        <v/>
      </c>
      <c r="BO91" s="50" t="n"/>
      <c r="BP91" s="54" t="n"/>
      <c r="BQ91" s="54">
        <f t="array" ref="BQ91">+_xlfn.XLOOKUP(1,(CM_CT[Contract Number Customer]=CM_CT[[#This Row],[Contract Number Customer]])*(CM_CT[Row Type]="Header"),CM_CT[Currency])</f>
        <v/>
      </c>
      <c r="BR91" s="75">
        <f t="array" ref="BR91">+_xlfn.XLOOKUP(1,(CM_CT[Contract Number Customer]=CM_CT[[#This Row],[Contract Number Customer]])*(CM_CT[Row Type]="Header"),CM_CT[Lease Rate EUR])</f>
        <v/>
      </c>
      <c r="BS91" s="306" t="n"/>
      <c r="BT91" s="306" t="n"/>
      <c r="BU91" s="177" t="n"/>
      <c r="BV91" s="306" t="n"/>
      <c r="BW91" s="179">
        <f t="array" ref="BW91">+_xlfn.XLOOKUP(1,(Table_Mietpos[Vertragsnummer]=CM_CT[[#This Row],[Contract Number M3]])*(Table_Mietpos[Auftragspos.]=CM_CT[[#This Row],[Rentalposition M3]]),Table_Mietpos[Nettosatz/Typ])</f>
        <v/>
      </c>
      <c r="BX91" s="306" t="n"/>
      <c r="BY91" s="75" t="n"/>
      <c r="BZ91" s="75" t="n"/>
      <c r="CA91" s="75" t="n"/>
      <c r="CB91" s="75" t="n"/>
      <c r="CC91" s="75" t="n"/>
      <c r="CD91" s="307" t="n"/>
      <c r="CE91" s="307" t="n"/>
      <c r="CF91" s="307" t="n"/>
      <c r="CG91" s="307" t="n"/>
      <c r="CH91" s="28" t="n"/>
      <c r="CI91" s="28" t="n"/>
      <c r="CJ91" s="28" t="n"/>
      <c r="CK91" s="186" t="n"/>
      <c r="CL91" s="307" t="n"/>
      <c r="CM91" s="306" t="n"/>
      <c r="CN91" s="12" t="n"/>
      <c r="CO91" s="20" t="n"/>
      <c r="CP91" s="142" t="n"/>
      <c r="CQ91" s="142" t="n"/>
      <c r="CR91" s="142" t="n"/>
      <c r="CS91" s="20" t="n"/>
    </row>
    <row r="92">
      <c r="B92" s="11" t="n"/>
      <c r="C92" s="14" t="inlineStr">
        <is>
          <t>V700010</t>
        </is>
      </c>
      <c r="D92" s="10" t="n"/>
      <c r="E92" s="15">
        <f t="array" ref="E92">+_xlfn.XLOOKUP(1,(CM_CT[Contract Number M3]=CM_CT[[#This Row],[Contract Number M3]])*(CM_CT[Row Type]="Header"),CM_CT[Contract Number Customer])</f>
        <v/>
      </c>
      <c r="F92" s="10" t="n">
        <v>2</v>
      </c>
      <c r="G92" s="10" t="inlineStr">
        <is>
          <t>Wagon</t>
        </is>
      </c>
      <c r="H92" s="10" t="n">
        <v>36</v>
      </c>
      <c r="I92" s="73">
        <f t="array" ref="I92">+_xlfn.XLOOKUP(1,(Table_Mietpos[Vertragsnummer]=CM[[#This Row],[Contract Number M3]])*(Table_Mietpos[Auftragspos.]=CM[[#This Row],[Rentalposition M3]]),Table_Mietpos[ChNr])</f>
        <v/>
      </c>
      <c r="J92" s="72">
        <f t="array" ref="J92">+_xlfn.XLOOKUP(1,(CM_CT[Contract Number Customer]=CM_CT[[#This Row],[Contract Number Customer]])*(CM_CT[Row Type]="Header"),CM_CT[Customer])</f>
        <v/>
      </c>
      <c r="K92" s="51" t="n"/>
      <c r="L92" s="51" t="n"/>
      <c r="M92" s="15">
        <f t="array" ref="M92">+_xlfn.XLOOKUP(1,(CM_CT[Contract Number Customer]=CM_CT[[#This Row],[Contract Number Customer]])*(CM_CT[Row Type]="Header"),CM_CT[Sales Manager])</f>
        <v/>
      </c>
      <c r="N92" s="15">
        <f t="array" ref="N92">+_xlfn.XLOOKUP(1,(CM_CT[Contract Number Customer]=CM_CT[[#This Row],[Contract Number Customer]])*(CM_CT[Row Type]="Header"),CM_CT[Wagon Type])</f>
        <v/>
      </c>
      <c r="O92" s="10" t="n">
        <v>1</v>
      </c>
      <c r="P92" s="10" t="n"/>
      <c r="Q92" s="10" t="n"/>
      <c r="R92" s="10" t="n">
        <v>1</v>
      </c>
      <c r="S92" s="10" t="n"/>
      <c r="T92" s="10" t="n">
        <v>1</v>
      </c>
      <c r="U92" s="15">
        <f>+IF(CM_CT[[#This Row],[Contract Status]]&lt;&gt;"ended",1,0)</f>
        <v/>
      </c>
      <c r="V92" s="15" t="n"/>
      <c r="W92" s="15">
        <f t="array" ref="W92">_xlfn.XLOOKUP(1,(CM_CT[Contract Number Customer]=$E91)*(CM_CT[Delivery Batch]=$F91)*(CM_CT[Row Type]="Batch"),CM_CT[Contract Flex])</f>
        <v/>
      </c>
      <c r="X92" s="54">
        <f t="array" ref="X92">_xlfn.XLOOKUP(1,(CM_CT[Contract Number Customer]=$E91)*(CM_CT[Delivery Batch]=$F91)*(CM_CT[Row Type]="Batch"),CM_CT[Flex StartDate])</f>
        <v/>
      </c>
      <c r="Y92" s="54">
        <f t="array" ref="Y92">_xlfn.XLOOKUP(1,(CM_CT[Contract Number Customer]=$E91)*(CM_CT[Delivery Batch]=$F91)*(CM_CT[Row Type]="Batch"),CM_CT[Flex EndDate])</f>
        <v/>
      </c>
      <c r="Z92" s="15">
        <f t="array" ref="Z92">_xlfn.XLOOKUP(1,(CM_CT[Contract Number Customer]=$E91)*(CM_CT[Delivery Batch]=$F91)*(CM_CT[Row Type]="Batch"),CM_CT[Contract Status])</f>
        <v/>
      </c>
      <c r="AA92" s="15" t="n"/>
      <c r="AB92" s="74" t="n"/>
      <c r="AC92" s="74" t="n"/>
      <c r="AD92" s="131">
        <f t="array" ref="AD92">+_xlfn.XLOOKUP(1,(Table_Mietpos[Vertragsnummer]=CM_CT[[#This Row],[Contract Number M3]])*(Table_Mietpos[Auftragspos.]=CM_CT[[#This Row],[Rentalposition M3]]),Table_Mietpos[Gueltig_ab])</f>
        <v/>
      </c>
      <c r="AE92" s="131">
        <f t="array" ref="AE92">+_xlfn.XLOOKUP(1,(Table_Mietpos[Vertragsnummer]=CM_CT[[#This Row],[Contract Number M3]])*(Table_Mietpos[Auftragspos.]=CM_CT[[#This Row],[Rentalposition M3]]),Table_Mietpos[Gueltig_bis])</f>
        <v/>
      </c>
      <c r="AF92" s="50">
        <f t="array" ref="AF92">+_xlfn.XLOOKUP(1,(CM_CT[Contract Number Customer]=CM_CT[[#This Row],[Contract Number Customer]])*(CM_CT[Row Type]="Header"),CM_CT[Contract Lenght Initial])</f>
        <v/>
      </c>
      <c r="AG92" s="136">
        <f>+CM_CT[[#This Row],[Rental EndDate]]</f>
        <v/>
      </c>
      <c r="AH92" s="305" t="n"/>
      <c r="AI92" s="305" t="n"/>
      <c r="AJ92" s="305" t="n"/>
      <c r="AK92" s="53" t="n"/>
      <c r="AL92" s="15">
        <f t="array" ref="AL92">+_xlfn.XLOOKUP(1,(CM_CT[Contract Number Customer]=CM_CT[[#This Row],[Contract Number Customer]])*(CM_CT[Row Type]="Header"),CM_CT[Early Termination Category])</f>
        <v/>
      </c>
      <c r="AM92" s="136">
        <f t="array" ref="AM92">_xlfn.XLOOKUP(1,(CM_CT[Contract Number Customer]=$E91)*(CM_CT[Delivery Batch]=$F91)*(CM_CT[Row Type]="Batch"),CM_CT[Early Termination cut-off date1])</f>
        <v/>
      </c>
      <c r="AN92" s="136">
        <f t="array" ref="AN92">_xlfn.XLOOKUP(1,(CM_CT[Contract Number Customer]=$E91)*(CM_CT[Delivery Batch]=$F91)*(CM_CT[Row Type]="Batch"),CM_CT[Early Termination cut-off date2])</f>
        <v/>
      </c>
      <c r="AO92" s="53">
        <f t="array" ref="AO92">+_xlfn.XLOOKUP(1,(CM_CT[Contract Number Customer]=CM_CT[[#This Row],[Contract Number Customer]])*(CM_CT[Row Type]="Header"),CM_CT[Early Termination Notice Period Mths])</f>
        <v/>
      </c>
      <c r="AP92" s="53">
        <f t="array" ref="AP92">+_xlfn.XLOOKUP(1,(CM_CT[Contract Number Customer]=CM_CT[[#This Row],[Contract Number Customer]])*(CM_CT[Row Type]="Header"),CM_CT[Duly Termination Notice Period Mths])</f>
        <v/>
      </c>
      <c r="AQ92" s="54" t="n"/>
      <c r="AR92" s="54">
        <f t="array" ref="AR92">+_xlfn.XLOOKUP(1,(CM_CT[[#This Row],[Contract Number M3]]=Next_possible_notice[Contract Number M3])*(CM_CT[[#This Row],[Rentalposition M3]]=Next_possible_notice[Rentalposition M3]),Next_possible_notice[NoticeDateCalc])</f>
        <v/>
      </c>
      <c r="AS92" s="117" t="n"/>
      <c r="AT92" s="75" t="n"/>
      <c r="AU92" s="75" t="n"/>
      <c r="AV92" s="75" t="n"/>
      <c r="AW92" s="75" t="n"/>
      <c r="AX92" s="53" t="n"/>
      <c r="AY92" s="75" t="n"/>
      <c r="AZ92" s="54" t="n"/>
      <c r="BA92" s="50">
        <f t="array" ref="BA92">+_xlfn.XLOOKUP(1,(CM_CT[Contract Number Customer]=CM_CT[[#This Row],[Contract Number Customer]])*(CM_CT[Row Type]="Header"),CM_CT[Contract Lenght Early Clause &amp; Option])</f>
        <v/>
      </c>
      <c r="BB92" s="15" t="n"/>
      <c r="BC92" s="15" t="n"/>
      <c r="BD92" s="15" t="n"/>
      <c r="BE92" s="15" t="n"/>
      <c r="BF92" s="15" t="n"/>
      <c r="BG92" s="15" t="n"/>
      <c r="BH92" s="24" t="n"/>
      <c r="BI92" s="10" t="n"/>
      <c r="BJ92" s="118" t="n"/>
      <c r="BK92" s="24" t="n"/>
      <c r="BL92" s="54">
        <f>+_xlfn.XLOOKUP(CM_CT[[#This Row],[Wagon Number]],Next_possible_notice[Wagon Number],Next_possible_notice[Renewal Process StartDate])</f>
        <v/>
      </c>
      <c r="BM92" s="24" t="n"/>
      <c r="BN92" s="50">
        <f t="array" ref="BN92">+_xlfn.XLOOKUP(1,(CM_CT[Contract Number Customer]=CM_CT[[#This Row],[Contract Number Customer]])*(CM_CT[Row Type]="Header"),CM_CT[Contract Mileage])</f>
        <v/>
      </c>
      <c r="BO92" s="50" t="n"/>
      <c r="BP92" s="54" t="n"/>
      <c r="BQ92" s="54">
        <f t="array" ref="BQ92">+_xlfn.XLOOKUP(1,(CM_CT[Contract Number Customer]=CM_CT[[#This Row],[Contract Number Customer]])*(CM_CT[Row Type]="Header"),CM_CT[Currency])</f>
        <v/>
      </c>
      <c r="BR92" s="75">
        <f t="array" ref="BR92">+_xlfn.XLOOKUP(1,(CM_CT[Contract Number Customer]=CM_CT[[#This Row],[Contract Number Customer]])*(CM_CT[Row Type]="Header"),CM_CT[Lease Rate EUR])</f>
        <v/>
      </c>
      <c r="BS92" s="306" t="n"/>
      <c r="BT92" s="306" t="n"/>
      <c r="BU92" s="177" t="n"/>
      <c r="BV92" s="306" t="n"/>
      <c r="BW92" s="179">
        <f t="array" ref="BW92">+_xlfn.XLOOKUP(1,(Table_Mietpos[Vertragsnummer]=CM_CT[[#This Row],[Contract Number M3]])*(Table_Mietpos[Auftragspos.]=CM_CT[[#This Row],[Rentalposition M3]]),Table_Mietpos[Nettosatz/Typ])</f>
        <v/>
      </c>
      <c r="BX92" s="306" t="n"/>
      <c r="BY92" s="75" t="n"/>
      <c r="BZ92" s="75" t="n"/>
      <c r="CA92" s="75" t="n"/>
      <c r="CB92" s="75" t="n"/>
      <c r="CC92" s="75" t="n"/>
      <c r="CD92" s="307" t="n"/>
      <c r="CE92" s="307" t="n"/>
      <c r="CF92" s="307" t="n"/>
      <c r="CG92" s="307" t="n"/>
      <c r="CH92" s="28" t="n"/>
      <c r="CI92" s="28" t="n"/>
      <c r="CJ92" s="28" t="n"/>
      <c r="CK92" s="186" t="n"/>
      <c r="CL92" s="307" t="n"/>
      <c r="CM92" s="306" t="n"/>
      <c r="CN92" s="12" t="n"/>
      <c r="CO92" s="20" t="n"/>
      <c r="CP92" s="142" t="n"/>
      <c r="CQ92" s="142" t="n"/>
      <c r="CR92" s="142" t="n"/>
      <c r="CS92" s="20" t="n"/>
    </row>
    <row r="93">
      <c r="B93" s="11" t="n"/>
      <c r="C93" s="14" t="inlineStr">
        <is>
          <t>V700010</t>
        </is>
      </c>
      <c r="D93" s="10" t="n"/>
      <c r="E93" s="15">
        <f t="array" ref="E93">+_xlfn.XLOOKUP(1,(CM_CT[Contract Number M3]=CM_CT[[#This Row],[Contract Number M3]])*(CM_CT[Row Type]="Header"),CM_CT[Contract Number Customer])</f>
        <v/>
      </c>
      <c r="F93" s="10" t="n">
        <v>2</v>
      </c>
      <c r="G93" s="10" t="inlineStr">
        <is>
          <t>Wagon</t>
        </is>
      </c>
      <c r="H93" s="10" t="n">
        <v>37</v>
      </c>
      <c r="I93" s="73">
        <f t="array" ref="I93">+_xlfn.XLOOKUP(1,(Table_Mietpos[Vertragsnummer]=CM[[#This Row],[Contract Number M3]])*(Table_Mietpos[Auftragspos.]=CM[[#This Row],[Rentalposition M3]]),Table_Mietpos[ChNr])</f>
        <v/>
      </c>
      <c r="J93" s="72">
        <f t="array" ref="J93">+_xlfn.XLOOKUP(1,(CM_CT[Contract Number Customer]=CM_CT[[#This Row],[Contract Number Customer]])*(CM_CT[Row Type]="Header"),CM_CT[Customer])</f>
        <v/>
      </c>
      <c r="K93" s="51" t="n"/>
      <c r="L93" s="51" t="n"/>
      <c r="M93" s="15">
        <f t="array" ref="M93">+_xlfn.XLOOKUP(1,(CM_CT[Contract Number Customer]=CM_CT[[#This Row],[Contract Number Customer]])*(CM_CT[Row Type]="Header"),CM_CT[Sales Manager])</f>
        <v/>
      </c>
      <c r="N93" s="15">
        <f t="array" ref="N93">+_xlfn.XLOOKUP(1,(CM_CT[Contract Number Customer]=CM_CT[[#This Row],[Contract Number Customer]])*(CM_CT[Row Type]="Header"),CM_CT[Wagon Type])</f>
        <v/>
      </c>
      <c r="O93" s="10" t="n">
        <v>1</v>
      </c>
      <c r="P93" s="10" t="n"/>
      <c r="Q93" s="10" t="n"/>
      <c r="R93" s="10" t="n">
        <v>1</v>
      </c>
      <c r="S93" s="10" t="n"/>
      <c r="T93" s="10" t="n">
        <v>1</v>
      </c>
      <c r="U93" s="15">
        <f>+IF(CM_CT[[#This Row],[Contract Status]]&lt;&gt;"ended",1,0)</f>
        <v/>
      </c>
      <c r="V93" s="15" t="n"/>
      <c r="W93" s="15">
        <f t="array" ref="W93">_xlfn.XLOOKUP(1,(CM_CT[Contract Number Customer]=$E92)*(CM_CT[Delivery Batch]=$F92)*(CM_CT[Row Type]="Batch"),CM_CT[Contract Flex])</f>
        <v/>
      </c>
      <c r="X93" s="54">
        <f t="array" ref="X93">_xlfn.XLOOKUP(1,(CM_CT[Contract Number Customer]=$E92)*(CM_CT[Delivery Batch]=$F92)*(CM_CT[Row Type]="Batch"),CM_CT[Flex StartDate])</f>
        <v/>
      </c>
      <c r="Y93" s="54">
        <f t="array" ref="Y93">_xlfn.XLOOKUP(1,(CM_CT[Contract Number Customer]=$E92)*(CM_CT[Delivery Batch]=$F92)*(CM_CT[Row Type]="Batch"),CM_CT[Flex EndDate])</f>
        <v/>
      </c>
      <c r="Z93" s="15">
        <f t="array" ref="Z93">_xlfn.XLOOKUP(1,(CM_CT[Contract Number Customer]=$E92)*(CM_CT[Delivery Batch]=$F92)*(CM_CT[Row Type]="Batch"),CM_CT[Contract Status])</f>
        <v/>
      </c>
      <c r="AA93" s="15" t="n"/>
      <c r="AB93" s="74" t="n"/>
      <c r="AC93" s="74" t="n"/>
      <c r="AD93" s="131">
        <f t="array" ref="AD93">+_xlfn.XLOOKUP(1,(Table_Mietpos[Vertragsnummer]=CM_CT[[#This Row],[Contract Number M3]])*(Table_Mietpos[Auftragspos.]=CM_CT[[#This Row],[Rentalposition M3]]),Table_Mietpos[Gueltig_ab])</f>
        <v/>
      </c>
      <c r="AE93" s="131">
        <f t="array" ref="AE93">+_xlfn.XLOOKUP(1,(Table_Mietpos[Vertragsnummer]=CM_CT[[#This Row],[Contract Number M3]])*(Table_Mietpos[Auftragspos.]=CM_CT[[#This Row],[Rentalposition M3]]),Table_Mietpos[Gueltig_bis])</f>
        <v/>
      </c>
      <c r="AF93" s="50">
        <f t="array" ref="AF93">+_xlfn.XLOOKUP(1,(CM_CT[Contract Number Customer]=CM_CT[[#This Row],[Contract Number Customer]])*(CM_CT[Row Type]="Header"),CM_CT[Contract Lenght Initial])</f>
        <v/>
      </c>
      <c r="AG93" s="136">
        <f>+CM_CT[[#This Row],[Rental EndDate]]</f>
        <v/>
      </c>
      <c r="AH93" s="305" t="n"/>
      <c r="AI93" s="305" t="n"/>
      <c r="AJ93" s="305" t="n"/>
      <c r="AK93" s="53" t="n"/>
      <c r="AL93" s="15">
        <f t="array" ref="AL93">+_xlfn.XLOOKUP(1,(CM_CT[Contract Number Customer]=CM_CT[[#This Row],[Contract Number Customer]])*(CM_CT[Row Type]="Header"),CM_CT[Early Termination Category])</f>
        <v/>
      </c>
      <c r="AM93" s="136">
        <f t="array" ref="AM93">_xlfn.XLOOKUP(1,(CM_CT[Contract Number Customer]=$E92)*(CM_CT[Delivery Batch]=$F92)*(CM_CT[Row Type]="Batch"),CM_CT[Early Termination cut-off date1])</f>
        <v/>
      </c>
      <c r="AN93" s="136">
        <f t="array" ref="AN93">_xlfn.XLOOKUP(1,(CM_CT[Contract Number Customer]=$E92)*(CM_CT[Delivery Batch]=$F92)*(CM_CT[Row Type]="Batch"),CM_CT[Early Termination cut-off date2])</f>
        <v/>
      </c>
      <c r="AO93" s="53">
        <f t="array" ref="AO93">+_xlfn.XLOOKUP(1,(CM_CT[Contract Number Customer]=CM_CT[[#This Row],[Contract Number Customer]])*(CM_CT[Row Type]="Header"),CM_CT[Early Termination Notice Period Mths])</f>
        <v/>
      </c>
      <c r="AP93" s="53">
        <f t="array" ref="AP93">+_xlfn.XLOOKUP(1,(CM_CT[Contract Number Customer]=CM_CT[[#This Row],[Contract Number Customer]])*(CM_CT[Row Type]="Header"),CM_CT[Duly Termination Notice Period Mths])</f>
        <v/>
      </c>
      <c r="AQ93" s="54" t="n"/>
      <c r="AR93" s="54">
        <f t="array" ref="AR93">+_xlfn.XLOOKUP(1,(CM_CT[[#This Row],[Contract Number M3]]=Next_possible_notice[Contract Number M3])*(CM_CT[[#This Row],[Rentalposition M3]]=Next_possible_notice[Rentalposition M3]),Next_possible_notice[NoticeDateCalc])</f>
        <v/>
      </c>
      <c r="AS93" s="117" t="n"/>
      <c r="AT93" s="75" t="n"/>
      <c r="AU93" s="75" t="n"/>
      <c r="AV93" s="75" t="n"/>
      <c r="AW93" s="75" t="n"/>
      <c r="AX93" s="53" t="n"/>
      <c r="AY93" s="75" t="n"/>
      <c r="AZ93" s="54" t="n"/>
      <c r="BA93" s="50">
        <f t="array" ref="BA93">+_xlfn.XLOOKUP(1,(CM_CT[Contract Number Customer]=CM_CT[[#This Row],[Contract Number Customer]])*(CM_CT[Row Type]="Header"),CM_CT[Contract Lenght Early Clause &amp; Option])</f>
        <v/>
      </c>
      <c r="BB93" s="15" t="n"/>
      <c r="BC93" s="15" t="n"/>
      <c r="BD93" s="15" t="n"/>
      <c r="BE93" s="15" t="n"/>
      <c r="BF93" s="15" t="n"/>
      <c r="BG93" s="15" t="n"/>
      <c r="BH93" s="24" t="n"/>
      <c r="BI93" s="10" t="n"/>
      <c r="BJ93" s="118" t="n"/>
      <c r="BK93" s="24" t="n"/>
      <c r="BL93" s="54">
        <f>+_xlfn.XLOOKUP(CM_CT[[#This Row],[Wagon Number]],Next_possible_notice[Wagon Number],Next_possible_notice[Renewal Process StartDate])</f>
        <v/>
      </c>
      <c r="BM93" s="24" t="n"/>
      <c r="BN93" s="50">
        <f t="array" ref="BN93">+_xlfn.XLOOKUP(1,(CM_CT[Contract Number Customer]=CM_CT[[#This Row],[Contract Number Customer]])*(CM_CT[Row Type]="Header"),CM_CT[Contract Mileage])</f>
        <v/>
      </c>
      <c r="BO93" s="50" t="n"/>
      <c r="BP93" s="54" t="n"/>
      <c r="BQ93" s="54">
        <f t="array" ref="BQ93">+_xlfn.XLOOKUP(1,(CM_CT[Contract Number Customer]=CM_CT[[#This Row],[Contract Number Customer]])*(CM_CT[Row Type]="Header"),CM_CT[Currency])</f>
        <v/>
      </c>
      <c r="BR93" s="75">
        <f t="array" ref="BR93">+_xlfn.XLOOKUP(1,(CM_CT[Contract Number Customer]=CM_CT[[#This Row],[Contract Number Customer]])*(CM_CT[Row Type]="Header"),CM_CT[Lease Rate EUR])</f>
        <v/>
      </c>
      <c r="BS93" s="306" t="n"/>
      <c r="BT93" s="306" t="n"/>
      <c r="BU93" s="177" t="n"/>
      <c r="BV93" s="306" t="n"/>
      <c r="BW93" s="179">
        <f t="array" ref="BW93">+_xlfn.XLOOKUP(1,(Table_Mietpos[Vertragsnummer]=CM_CT[[#This Row],[Contract Number M3]])*(Table_Mietpos[Auftragspos.]=CM_CT[[#This Row],[Rentalposition M3]]),Table_Mietpos[Nettosatz/Typ])</f>
        <v/>
      </c>
      <c r="BX93" s="306" t="n"/>
      <c r="BY93" s="75" t="n"/>
      <c r="BZ93" s="75" t="n"/>
      <c r="CA93" s="75" t="n"/>
      <c r="CB93" s="75" t="n"/>
      <c r="CC93" s="75" t="n"/>
      <c r="CD93" s="307" t="n"/>
      <c r="CE93" s="307" t="n"/>
      <c r="CF93" s="307" t="n"/>
      <c r="CG93" s="307" t="n"/>
      <c r="CH93" s="28" t="n"/>
      <c r="CI93" s="28" t="n"/>
      <c r="CJ93" s="28" t="n"/>
      <c r="CK93" s="186" t="n"/>
      <c r="CL93" s="307" t="n"/>
      <c r="CM93" s="306" t="n"/>
      <c r="CN93" s="12" t="n"/>
      <c r="CO93" s="20" t="n"/>
      <c r="CP93" s="142" t="n"/>
      <c r="CQ93" s="142" t="n"/>
      <c r="CR93" s="142" t="n"/>
      <c r="CS93" s="20" t="n"/>
    </row>
    <row r="94">
      <c r="B94" s="11" t="n"/>
      <c r="C94" s="14" t="inlineStr">
        <is>
          <t>V700010</t>
        </is>
      </c>
      <c r="D94" s="10" t="n"/>
      <c r="E94" s="15">
        <f t="array" ref="E94">+_xlfn.XLOOKUP(1,(CM_CT[Contract Number M3]=CM_CT[[#This Row],[Contract Number M3]])*(CM_CT[Row Type]="Header"),CM_CT[Contract Number Customer])</f>
        <v/>
      </c>
      <c r="F94" s="10" t="n">
        <v>2</v>
      </c>
      <c r="G94" s="10" t="inlineStr">
        <is>
          <t>Wagon</t>
        </is>
      </c>
      <c r="H94" s="10" t="n">
        <v>38</v>
      </c>
      <c r="I94" s="73">
        <f t="array" ref="I94">+_xlfn.XLOOKUP(1,(Table_Mietpos[Vertragsnummer]=CM[[#This Row],[Contract Number M3]])*(Table_Mietpos[Auftragspos.]=CM[[#This Row],[Rentalposition M3]]),Table_Mietpos[ChNr])</f>
        <v/>
      </c>
      <c r="J94" s="72">
        <f t="array" ref="J94">+_xlfn.XLOOKUP(1,(CM_CT[Contract Number Customer]=CM_CT[[#This Row],[Contract Number Customer]])*(CM_CT[Row Type]="Header"),CM_CT[Customer])</f>
        <v/>
      </c>
      <c r="K94" s="51" t="n"/>
      <c r="L94" s="51" t="n"/>
      <c r="M94" s="15">
        <f t="array" ref="M94">+_xlfn.XLOOKUP(1,(CM_CT[Contract Number Customer]=CM_CT[[#This Row],[Contract Number Customer]])*(CM_CT[Row Type]="Header"),CM_CT[Sales Manager])</f>
        <v/>
      </c>
      <c r="N94" s="15">
        <f t="array" ref="N94">+_xlfn.XLOOKUP(1,(CM_CT[Contract Number Customer]=CM_CT[[#This Row],[Contract Number Customer]])*(CM_CT[Row Type]="Header"),CM_CT[Wagon Type])</f>
        <v/>
      </c>
      <c r="O94" s="10" t="n">
        <v>1</v>
      </c>
      <c r="P94" s="10" t="n"/>
      <c r="Q94" s="10" t="n"/>
      <c r="R94" s="10" t="n">
        <v>1</v>
      </c>
      <c r="S94" s="10" t="n"/>
      <c r="T94" s="10" t="n">
        <v>1</v>
      </c>
      <c r="U94" s="15">
        <f>+IF(CM_CT[[#This Row],[Contract Status]]&lt;&gt;"ended",1,0)</f>
        <v/>
      </c>
      <c r="V94" s="15" t="n"/>
      <c r="W94" s="15">
        <f t="array" ref="W94">_xlfn.XLOOKUP(1,(CM_CT[Contract Number Customer]=$E93)*(CM_CT[Delivery Batch]=$F93)*(CM_CT[Row Type]="Batch"),CM_CT[Contract Flex])</f>
        <v/>
      </c>
      <c r="X94" s="54">
        <f t="array" ref="X94">_xlfn.XLOOKUP(1,(CM_CT[Contract Number Customer]=$E93)*(CM_CT[Delivery Batch]=$F93)*(CM_CT[Row Type]="Batch"),CM_CT[Flex StartDate])</f>
        <v/>
      </c>
      <c r="Y94" s="54">
        <f t="array" ref="Y94">_xlfn.XLOOKUP(1,(CM_CT[Contract Number Customer]=$E93)*(CM_CT[Delivery Batch]=$F93)*(CM_CT[Row Type]="Batch"),CM_CT[Flex EndDate])</f>
        <v/>
      </c>
      <c r="Z94" s="15">
        <f t="array" ref="Z94">_xlfn.XLOOKUP(1,(CM_CT[Contract Number Customer]=$E93)*(CM_CT[Delivery Batch]=$F93)*(CM_CT[Row Type]="Batch"),CM_CT[Contract Status])</f>
        <v/>
      </c>
      <c r="AA94" s="15" t="n"/>
      <c r="AB94" s="74" t="n"/>
      <c r="AC94" s="74" t="n"/>
      <c r="AD94" s="131">
        <f t="array" ref="AD94">+_xlfn.XLOOKUP(1,(Table_Mietpos[Vertragsnummer]=CM_CT[[#This Row],[Contract Number M3]])*(Table_Mietpos[Auftragspos.]=CM_CT[[#This Row],[Rentalposition M3]]),Table_Mietpos[Gueltig_ab])</f>
        <v/>
      </c>
      <c r="AE94" s="131">
        <f t="array" ref="AE94">+_xlfn.XLOOKUP(1,(Table_Mietpos[Vertragsnummer]=CM_CT[[#This Row],[Contract Number M3]])*(Table_Mietpos[Auftragspos.]=CM_CT[[#This Row],[Rentalposition M3]]),Table_Mietpos[Gueltig_bis])</f>
        <v/>
      </c>
      <c r="AF94" s="50">
        <f t="array" ref="AF94">+_xlfn.XLOOKUP(1,(CM_CT[Contract Number Customer]=CM_CT[[#This Row],[Contract Number Customer]])*(CM_CT[Row Type]="Header"),CM_CT[Contract Lenght Initial])</f>
        <v/>
      </c>
      <c r="AG94" s="136">
        <f>+CM_CT[[#This Row],[Rental EndDate]]</f>
        <v/>
      </c>
      <c r="AH94" s="305" t="n"/>
      <c r="AI94" s="305" t="n"/>
      <c r="AJ94" s="305" t="n"/>
      <c r="AK94" s="53" t="n"/>
      <c r="AL94" s="15">
        <f t="array" ref="AL94">+_xlfn.XLOOKUP(1,(CM_CT[Contract Number Customer]=CM_CT[[#This Row],[Contract Number Customer]])*(CM_CT[Row Type]="Header"),CM_CT[Early Termination Category])</f>
        <v/>
      </c>
      <c r="AM94" s="136">
        <f t="array" ref="AM94">_xlfn.XLOOKUP(1,(CM_CT[Contract Number Customer]=$E93)*(CM_CT[Delivery Batch]=$F93)*(CM_CT[Row Type]="Batch"),CM_CT[Early Termination cut-off date1])</f>
        <v/>
      </c>
      <c r="AN94" s="136">
        <f t="array" ref="AN94">_xlfn.XLOOKUP(1,(CM_CT[Contract Number Customer]=$E93)*(CM_CT[Delivery Batch]=$F93)*(CM_CT[Row Type]="Batch"),CM_CT[Early Termination cut-off date2])</f>
        <v/>
      </c>
      <c r="AO94" s="53">
        <f t="array" ref="AO94">+_xlfn.XLOOKUP(1,(CM_CT[Contract Number Customer]=CM_CT[[#This Row],[Contract Number Customer]])*(CM_CT[Row Type]="Header"),CM_CT[Early Termination Notice Period Mths])</f>
        <v/>
      </c>
      <c r="AP94" s="53">
        <f t="array" ref="AP94">+_xlfn.XLOOKUP(1,(CM_CT[Contract Number Customer]=CM_CT[[#This Row],[Contract Number Customer]])*(CM_CT[Row Type]="Header"),CM_CT[Duly Termination Notice Period Mths])</f>
        <v/>
      </c>
      <c r="AQ94" s="54" t="n"/>
      <c r="AR94" s="54">
        <f t="array" ref="AR94">+_xlfn.XLOOKUP(1,(CM_CT[[#This Row],[Contract Number M3]]=Next_possible_notice[Contract Number M3])*(CM_CT[[#This Row],[Rentalposition M3]]=Next_possible_notice[Rentalposition M3]),Next_possible_notice[NoticeDateCalc])</f>
        <v/>
      </c>
      <c r="AS94" s="117" t="n"/>
      <c r="AT94" s="75" t="n"/>
      <c r="AU94" s="75" t="n"/>
      <c r="AV94" s="75" t="n"/>
      <c r="AW94" s="75" t="n"/>
      <c r="AX94" s="53" t="n"/>
      <c r="AY94" s="75" t="n"/>
      <c r="AZ94" s="54" t="n"/>
      <c r="BA94" s="50">
        <f t="array" ref="BA94">+_xlfn.XLOOKUP(1,(CM_CT[Contract Number Customer]=CM_CT[[#This Row],[Contract Number Customer]])*(CM_CT[Row Type]="Header"),CM_CT[Contract Lenght Early Clause &amp; Option])</f>
        <v/>
      </c>
      <c r="BB94" s="15" t="n"/>
      <c r="BC94" s="15" t="n"/>
      <c r="BD94" s="15" t="n"/>
      <c r="BE94" s="15" t="n"/>
      <c r="BF94" s="15" t="n"/>
      <c r="BG94" s="15" t="n"/>
      <c r="BH94" s="24" t="n"/>
      <c r="BI94" s="10" t="n"/>
      <c r="BJ94" s="118" t="n"/>
      <c r="BK94" s="24" t="n"/>
      <c r="BL94" s="54">
        <f>+_xlfn.XLOOKUP(CM_CT[[#This Row],[Wagon Number]],Next_possible_notice[Wagon Number],Next_possible_notice[Renewal Process StartDate])</f>
        <v/>
      </c>
      <c r="BM94" s="24" t="n"/>
      <c r="BN94" s="50">
        <f t="array" ref="BN94">+_xlfn.XLOOKUP(1,(CM_CT[Contract Number Customer]=CM_CT[[#This Row],[Contract Number Customer]])*(CM_CT[Row Type]="Header"),CM_CT[Contract Mileage])</f>
        <v/>
      </c>
      <c r="BO94" s="50" t="n"/>
      <c r="BP94" s="54" t="n"/>
      <c r="BQ94" s="54">
        <f t="array" ref="BQ94">+_xlfn.XLOOKUP(1,(CM_CT[Contract Number Customer]=CM_CT[[#This Row],[Contract Number Customer]])*(CM_CT[Row Type]="Header"),CM_CT[Currency])</f>
        <v/>
      </c>
      <c r="BR94" s="75">
        <f t="array" ref="BR94">+_xlfn.XLOOKUP(1,(CM_CT[Contract Number Customer]=CM_CT[[#This Row],[Contract Number Customer]])*(CM_CT[Row Type]="Header"),CM_CT[Lease Rate EUR])</f>
        <v/>
      </c>
      <c r="BS94" s="306" t="n"/>
      <c r="BT94" s="306" t="n"/>
      <c r="BU94" s="177" t="n"/>
      <c r="BV94" s="306" t="n"/>
      <c r="BW94" s="179">
        <f t="array" ref="BW94">+_xlfn.XLOOKUP(1,(Table_Mietpos[Vertragsnummer]=CM_CT[[#This Row],[Contract Number M3]])*(Table_Mietpos[Auftragspos.]=CM_CT[[#This Row],[Rentalposition M3]]),Table_Mietpos[Nettosatz/Typ])</f>
        <v/>
      </c>
      <c r="BX94" s="306" t="n"/>
      <c r="BY94" s="75" t="n"/>
      <c r="BZ94" s="75" t="n"/>
      <c r="CA94" s="75" t="n"/>
      <c r="CB94" s="75" t="n"/>
      <c r="CC94" s="75" t="n"/>
      <c r="CD94" s="307" t="n"/>
      <c r="CE94" s="307" t="n"/>
      <c r="CF94" s="307" t="n"/>
      <c r="CG94" s="307" t="n"/>
      <c r="CH94" s="28" t="n"/>
      <c r="CI94" s="28" t="n"/>
      <c r="CJ94" s="28" t="n"/>
      <c r="CK94" s="186" t="n"/>
      <c r="CL94" s="307" t="n"/>
      <c r="CM94" s="306" t="n"/>
      <c r="CN94" s="12" t="n"/>
      <c r="CO94" s="20" t="n"/>
      <c r="CP94" s="142" t="n"/>
      <c r="CQ94" s="142" t="n"/>
      <c r="CR94" s="142" t="n"/>
      <c r="CS94" s="20" t="n"/>
    </row>
    <row r="95">
      <c r="B95" s="11" t="n"/>
      <c r="C95" s="14" t="inlineStr">
        <is>
          <t>V700010</t>
        </is>
      </c>
      <c r="D95" s="10" t="n"/>
      <c r="E95" s="15">
        <f t="array" ref="E95">+_xlfn.XLOOKUP(1,(CM_CT[Contract Number M3]=CM_CT[[#This Row],[Contract Number M3]])*(CM_CT[Row Type]="Header"),CM_CT[Contract Number Customer])</f>
        <v/>
      </c>
      <c r="F95" s="10" t="n">
        <v>2</v>
      </c>
      <c r="G95" s="10" t="inlineStr">
        <is>
          <t>Wagon</t>
        </is>
      </c>
      <c r="H95" s="10" t="n">
        <v>39</v>
      </c>
      <c r="I95" s="73">
        <f t="array" ref="I95">+_xlfn.XLOOKUP(1,(Table_Mietpos[Vertragsnummer]=CM[[#This Row],[Contract Number M3]])*(Table_Mietpos[Auftragspos.]=CM[[#This Row],[Rentalposition M3]]),Table_Mietpos[ChNr])</f>
        <v/>
      </c>
      <c r="J95" s="72">
        <f t="array" ref="J95">+_xlfn.XLOOKUP(1,(CM_CT[Contract Number Customer]=CM_CT[[#This Row],[Contract Number Customer]])*(CM_CT[Row Type]="Header"),CM_CT[Customer])</f>
        <v/>
      </c>
      <c r="K95" s="51" t="n"/>
      <c r="L95" s="51" t="n"/>
      <c r="M95" s="15">
        <f t="array" ref="M95">+_xlfn.XLOOKUP(1,(CM_CT[Contract Number Customer]=CM_CT[[#This Row],[Contract Number Customer]])*(CM_CT[Row Type]="Header"),CM_CT[Sales Manager])</f>
        <v/>
      </c>
      <c r="N95" s="15">
        <f t="array" ref="N95">+_xlfn.XLOOKUP(1,(CM_CT[Contract Number Customer]=CM_CT[[#This Row],[Contract Number Customer]])*(CM_CT[Row Type]="Header"),CM_CT[Wagon Type])</f>
        <v/>
      </c>
      <c r="O95" s="10" t="n">
        <v>1</v>
      </c>
      <c r="P95" s="10" t="n"/>
      <c r="Q95" s="10" t="n"/>
      <c r="R95" s="10" t="n">
        <v>1</v>
      </c>
      <c r="S95" s="10" t="n"/>
      <c r="T95" s="10" t="n">
        <v>1</v>
      </c>
      <c r="U95" s="15">
        <f>+IF(CM_CT[[#This Row],[Contract Status]]&lt;&gt;"ended",1,0)</f>
        <v/>
      </c>
      <c r="V95" s="15" t="n"/>
      <c r="W95" s="15">
        <f t="array" ref="W95">_xlfn.XLOOKUP(1,(CM_CT[Contract Number Customer]=$E94)*(CM_CT[Delivery Batch]=$F94)*(CM_CT[Row Type]="Batch"),CM_CT[Contract Flex])</f>
        <v/>
      </c>
      <c r="X95" s="54">
        <f t="array" ref="X95">_xlfn.XLOOKUP(1,(CM_CT[Contract Number Customer]=$E94)*(CM_CT[Delivery Batch]=$F94)*(CM_CT[Row Type]="Batch"),CM_CT[Flex StartDate])</f>
        <v/>
      </c>
      <c r="Y95" s="54">
        <f t="array" ref="Y95">_xlfn.XLOOKUP(1,(CM_CT[Contract Number Customer]=$E94)*(CM_CT[Delivery Batch]=$F94)*(CM_CT[Row Type]="Batch"),CM_CT[Flex EndDate])</f>
        <v/>
      </c>
      <c r="Z95" s="15">
        <f t="array" ref="Z95">_xlfn.XLOOKUP(1,(CM_CT[Contract Number Customer]=$E94)*(CM_CT[Delivery Batch]=$F94)*(CM_CT[Row Type]="Batch"),CM_CT[Contract Status])</f>
        <v/>
      </c>
      <c r="AA95" s="15" t="n"/>
      <c r="AB95" s="74" t="n"/>
      <c r="AC95" s="74" t="n"/>
      <c r="AD95" s="131">
        <f t="array" ref="AD95">+_xlfn.XLOOKUP(1,(Table_Mietpos[Vertragsnummer]=CM_CT[[#This Row],[Contract Number M3]])*(Table_Mietpos[Auftragspos.]=CM_CT[[#This Row],[Rentalposition M3]]),Table_Mietpos[Gueltig_ab])</f>
        <v/>
      </c>
      <c r="AE95" s="131">
        <f t="array" ref="AE95">+_xlfn.XLOOKUP(1,(Table_Mietpos[Vertragsnummer]=CM_CT[[#This Row],[Contract Number M3]])*(Table_Mietpos[Auftragspos.]=CM_CT[[#This Row],[Rentalposition M3]]),Table_Mietpos[Gueltig_bis])</f>
        <v/>
      </c>
      <c r="AF95" s="50">
        <f t="array" ref="AF95">+_xlfn.XLOOKUP(1,(CM_CT[Contract Number Customer]=CM_CT[[#This Row],[Contract Number Customer]])*(CM_CT[Row Type]="Header"),CM_CT[Contract Lenght Initial])</f>
        <v/>
      </c>
      <c r="AG95" s="136">
        <f>+CM_CT[[#This Row],[Rental EndDate]]</f>
        <v/>
      </c>
      <c r="AH95" s="305" t="n"/>
      <c r="AI95" s="305" t="n"/>
      <c r="AJ95" s="305" t="n"/>
      <c r="AK95" s="53" t="n"/>
      <c r="AL95" s="15">
        <f t="array" ref="AL95">+_xlfn.XLOOKUP(1,(CM_CT[Contract Number Customer]=CM_CT[[#This Row],[Contract Number Customer]])*(CM_CT[Row Type]="Header"),CM_CT[Early Termination Category])</f>
        <v/>
      </c>
      <c r="AM95" s="136">
        <f t="array" ref="AM95">_xlfn.XLOOKUP(1,(CM_CT[Contract Number Customer]=$E94)*(CM_CT[Delivery Batch]=$F94)*(CM_CT[Row Type]="Batch"),CM_CT[Early Termination cut-off date1])</f>
        <v/>
      </c>
      <c r="AN95" s="136">
        <f t="array" ref="AN95">_xlfn.XLOOKUP(1,(CM_CT[Contract Number Customer]=$E94)*(CM_CT[Delivery Batch]=$F94)*(CM_CT[Row Type]="Batch"),CM_CT[Early Termination cut-off date2])</f>
        <v/>
      </c>
      <c r="AO95" s="53">
        <f t="array" ref="AO95">+_xlfn.XLOOKUP(1,(CM_CT[Contract Number Customer]=CM_CT[[#This Row],[Contract Number Customer]])*(CM_CT[Row Type]="Header"),CM_CT[Early Termination Notice Period Mths])</f>
        <v/>
      </c>
      <c r="AP95" s="53">
        <f t="array" ref="AP95">+_xlfn.XLOOKUP(1,(CM_CT[Contract Number Customer]=CM_CT[[#This Row],[Contract Number Customer]])*(CM_CT[Row Type]="Header"),CM_CT[Duly Termination Notice Period Mths])</f>
        <v/>
      </c>
      <c r="AQ95" s="54" t="n"/>
      <c r="AR95" s="54">
        <f t="array" ref="AR95">+_xlfn.XLOOKUP(1,(CM_CT[[#This Row],[Contract Number M3]]=Next_possible_notice[Contract Number M3])*(CM_CT[[#This Row],[Rentalposition M3]]=Next_possible_notice[Rentalposition M3]),Next_possible_notice[NoticeDateCalc])</f>
        <v/>
      </c>
      <c r="AS95" s="117" t="n"/>
      <c r="AT95" s="75" t="n"/>
      <c r="AU95" s="75" t="n"/>
      <c r="AV95" s="75" t="n"/>
      <c r="AW95" s="75" t="n"/>
      <c r="AX95" s="53" t="n"/>
      <c r="AY95" s="75" t="n"/>
      <c r="AZ95" s="54" t="n"/>
      <c r="BA95" s="50">
        <f t="array" ref="BA95">+_xlfn.XLOOKUP(1,(CM_CT[Contract Number Customer]=CM_CT[[#This Row],[Contract Number Customer]])*(CM_CT[Row Type]="Header"),CM_CT[Contract Lenght Early Clause &amp; Option])</f>
        <v/>
      </c>
      <c r="BB95" s="15" t="n"/>
      <c r="BC95" s="15" t="n"/>
      <c r="BD95" s="15" t="n"/>
      <c r="BE95" s="15" t="n"/>
      <c r="BF95" s="15" t="n"/>
      <c r="BG95" s="15" t="n"/>
      <c r="BH95" s="24" t="n"/>
      <c r="BI95" s="10" t="n"/>
      <c r="BJ95" s="118" t="n"/>
      <c r="BK95" s="24" t="n"/>
      <c r="BL95" s="54">
        <f>+_xlfn.XLOOKUP(CM_CT[[#This Row],[Wagon Number]],Next_possible_notice[Wagon Number],Next_possible_notice[Renewal Process StartDate])</f>
        <v/>
      </c>
      <c r="BM95" s="24" t="n"/>
      <c r="BN95" s="50">
        <f t="array" ref="BN95">+_xlfn.XLOOKUP(1,(CM_CT[Contract Number Customer]=CM_CT[[#This Row],[Contract Number Customer]])*(CM_CT[Row Type]="Header"),CM_CT[Contract Mileage])</f>
        <v/>
      </c>
      <c r="BO95" s="50" t="n"/>
      <c r="BP95" s="54" t="n"/>
      <c r="BQ95" s="54">
        <f t="array" ref="BQ95">+_xlfn.XLOOKUP(1,(CM_CT[Contract Number Customer]=CM_CT[[#This Row],[Contract Number Customer]])*(CM_CT[Row Type]="Header"),CM_CT[Currency])</f>
        <v/>
      </c>
      <c r="BR95" s="75">
        <f t="array" ref="BR95">+_xlfn.XLOOKUP(1,(CM_CT[Contract Number Customer]=CM_CT[[#This Row],[Contract Number Customer]])*(CM_CT[Row Type]="Header"),CM_CT[Lease Rate EUR])</f>
        <v/>
      </c>
      <c r="BS95" s="306" t="n"/>
      <c r="BT95" s="306" t="n"/>
      <c r="BU95" s="177" t="n"/>
      <c r="BV95" s="306" t="n"/>
      <c r="BW95" s="179">
        <f t="array" ref="BW95">+_xlfn.XLOOKUP(1,(Table_Mietpos[Vertragsnummer]=CM_CT[[#This Row],[Contract Number M3]])*(Table_Mietpos[Auftragspos.]=CM_CT[[#This Row],[Rentalposition M3]]),Table_Mietpos[Nettosatz/Typ])</f>
        <v/>
      </c>
      <c r="BX95" s="306" t="n"/>
      <c r="BY95" s="75" t="n"/>
      <c r="BZ95" s="75" t="n"/>
      <c r="CA95" s="75" t="n"/>
      <c r="CB95" s="75" t="n"/>
      <c r="CC95" s="75" t="n"/>
      <c r="CD95" s="307" t="n"/>
      <c r="CE95" s="307" t="n"/>
      <c r="CF95" s="307" t="n"/>
      <c r="CG95" s="307" t="n"/>
      <c r="CH95" s="28" t="n"/>
      <c r="CI95" s="28" t="n"/>
      <c r="CJ95" s="28" t="n"/>
      <c r="CK95" s="186" t="n"/>
      <c r="CL95" s="307" t="n"/>
      <c r="CM95" s="306" t="n"/>
      <c r="CN95" s="12" t="n"/>
      <c r="CO95" s="20" t="n"/>
      <c r="CP95" s="142" t="n"/>
      <c r="CQ95" s="142" t="n"/>
      <c r="CR95" s="142" t="n"/>
      <c r="CS95" s="20" t="n"/>
    </row>
    <row r="96">
      <c r="B96" s="11" t="n"/>
      <c r="C96" s="14" t="inlineStr">
        <is>
          <t>V700010</t>
        </is>
      </c>
      <c r="D96" s="10" t="n"/>
      <c r="E96" s="15">
        <f t="array" ref="E96">+_xlfn.XLOOKUP(1,(CM_CT[Contract Number M3]=CM_CT[[#This Row],[Contract Number M3]])*(CM_CT[Row Type]="Header"),CM_CT[Contract Number Customer])</f>
        <v/>
      </c>
      <c r="F96" s="10" t="n">
        <v>2</v>
      </c>
      <c r="G96" s="10" t="inlineStr">
        <is>
          <t>Wagon</t>
        </is>
      </c>
      <c r="H96" s="10" t="n">
        <v>40</v>
      </c>
      <c r="I96" s="73">
        <f t="array" ref="I96">+_xlfn.XLOOKUP(1,(Table_Mietpos[Vertragsnummer]=CM[[#This Row],[Contract Number M3]])*(Table_Mietpos[Auftragspos.]=CM[[#This Row],[Rentalposition M3]]),Table_Mietpos[ChNr])</f>
        <v/>
      </c>
      <c r="J96" s="72">
        <f t="array" ref="J96">+_xlfn.XLOOKUP(1,(CM_CT[Contract Number Customer]=CM_CT[[#This Row],[Contract Number Customer]])*(CM_CT[Row Type]="Header"),CM_CT[Customer])</f>
        <v/>
      </c>
      <c r="K96" s="51" t="n"/>
      <c r="L96" s="51" t="n"/>
      <c r="M96" s="15">
        <f t="array" ref="M96">+_xlfn.XLOOKUP(1,(CM_CT[Contract Number Customer]=CM_CT[[#This Row],[Contract Number Customer]])*(CM_CT[Row Type]="Header"),CM_CT[Sales Manager])</f>
        <v/>
      </c>
      <c r="N96" s="15">
        <f t="array" ref="N96">+_xlfn.XLOOKUP(1,(CM_CT[Contract Number Customer]=CM_CT[[#This Row],[Contract Number Customer]])*(CM_CT[Row Type]="Header"),CM_CT[Wagon Type])</f>
        <v/>
      </c>
      <c r="O96" s="10" t="n">
        <v>1</v>
      </c>
      <c r="P96" s="10" t="n"/>
      <c r="Q96" s="10" t="n"/>
      <c r="R96" s="10" t="n">
        <v>1</v>
      </c>
      <c r="S96" s="10" t="n"/>
      <c r="T96" s="10" t="n">
        <v>1</v>
      </c>
      <c r="U96" s="15">
        <f>+IF(CM_CT[[#This Row],[Contract Status]]&lt;&gt;"ended",1,0)</f>
        <v/>
      </c>
      <c r="V96" s="15" t="n"/>
      <c r="W96" s="15">
        <f t="array" ref="W96">_xlfn.XLOOKUP(1,(CM_CT[Contract Number Customer]=$E95)*(CM_CT[Delivery Batch]=$F95)*(CM_CT[Row Type]="Batch"),CM_CT[Contract Flex])</f>
        <v/>
      </c>
      <c r="X96" s="54">
        <f t="array" ref="X96">_xlfn.XLOOKUP(1,(CM_CT[Contract Number Customer]=$E95)*(CM_CT[Delivery Batch]=$F95)*(CM_CT[Row Type]="Batch"),CM_CT[Flex StartDate])</f>
        <v/>
      </c>
      <c r="Y96" s="54">
        <f t="array" ref="Y96">_xlfn.XLOOKUP(1,(CM_CT[Contract Number Customer]=$E95)*(CM_CT[Delivery Batch]=$F95)*(CM_CT[Row Type]="Batch"),CM_CT[Flex EndDate])</f>
        <v/>
      </c>
      <c r="Z96" s="15">
        <f t="array" ref="Z96">_xlfn.XLOOKUP(1,(CM_CT[Contract Number Customer]=$E95)*(CM_CT[Delivery Batch]=$F95)*(CM_CT[Row Type]="Batch"),CM_CT[Contract Status])</f>
        <v/>
      </c>
      <c r="AA96" s="15" t="n"/>
      <c r="AB96" s="74" t="n"/>
      <c r="AC96" s="74" t="n"/>
      <c r="AD96" s="131">
        <f t="array" ref="AD96">+_xlfn.XLOOKUP(1,(Table_Mietpos[Vertragsnummer]=CM_CT[[#This Row],[Contract Number M3]])*(Table_Mietpos[Auftragspos.]=CM_CT[[#This Row],[Rentalposition M3]]),Table_Mietpos[Gueltig_ab])</f>
        <v/>
      </c>
      <c r="AE96" s="131">
        <f t="array" ref="AE96">+_xlfn.XLOOKUP(1,(Table_Mietpos[Vertragsnummer]=CM_CT[[#This Row],[Contract Number M3]])*(Table_Mietpos[Auftragspos.]=CM_CT[[#This Row],[Rentalposition M3]]),Table_Mietpos[Gueltig_bis])</f>
        <v/>
      </c>
      <c r="AF96" s="50">
        <f t="array" ref="AF96">+_xlfn.XLOOKUP(1,(CM_CT[Contract Number Customer]=CM_CT[[#This Row],[Contract Number Customer]])*(CM_CT[Row Type]="Header"),CM_CT[Contract Lenght Initial])</f>
        <v/>
      </c>
      <c r="AG96" s="136">
        <f>+CM_CT[[#This Row],[Rental EndDate]]</f>
        <v/>
      </c>
      <c r="AH96" s="305" t="n"/>
      <c r="AI96" s="305" t="n"/>
      <c r="AJ96" s="305" t="n"/>
      <c r="AK96" s="53" t="n"/>
      <c r="AL96" s="15">
        <f t="array" ref="AL96">+_xlfn.XLOOKUP(1,(CM_CT[Contract Number Customer]=CM_CT[[#This Row],[Contract Number Customer]])*(CM_CT[Row Type]="Header"),CM_CT[Early Termination Category])</f>
        <v/>
      </c>
      <c r="AM96" s="136">
        <f t="array" ref="AM96">_xlfn.XLOOKUP(1,(CM_CT[Contract Number Customer]=$E95)*(CM_CT[Delivery Batch]=$F95)*(CM_CT[Row Type]="Batch"),CM_CT[Early Termination cut-off date1])</f>
        <v/>
      </c>
      <c r="AN96" s="136">
        <f t="array" ref="AN96">_xlfn.XLOOKUP(1,(CM_CT[Contract Number Customer]=$E95)*(CM_CT[Delivery Batch]=$F95)*(CM_CT[Row Type]="Batch"),CM_CT[Early Termination cut-off date2])</f>
        <v/>
      </c>
      <c r="AO96" s="53">
        <f t="array" ref="AO96">+_xlfn.XLOOKUP(1,(CM_CT[Contract Number Customer]=CM_CT[[#This Row],[Contract Number Customer]])*(CM_CT[Row Type]="Header"),CM_CT[Early Termination Notice Period Mths])</f>
        <v/>
      </c>
      <c r="AP96" s="53">
        <f t="array" ref="AP96">+_xlfn.XLOOKUP(1,(CM_CT[Contract Number Customer]=CM_CT[[#This Row],[Contract Number Customer]])*(CM_CT[Row Type]="Header"),CM_CT[Duly Termination Notice Period Mths])</f>
        <v/>
      </c>
      <c r="AQ96" s="54" t="n"/>
      <c r="AR96" s="54">
        <f t="array" ref="AR96">+_xlfn.XLOOKUP(1,(CM_CT[[#This Row],[Contract Number M3]]=Next_possible_notice[Contract Number M3])*(CM_CT[[#This Row],[Rentalposition M3]]=Next_possible_notice[Rentalposition M3]),Next_possible_notice[NoticeDateCalc])</f>
        <v/>
      </c>
      <c r="AS96" s="117" t="n"/>
      <c r="AT96" s="75" t="n"/>
      <c r="AU96" s="75" t="n"/>
      <c r="AV96" s="75" t="n"/>
      <c r="AW96" s="75" t="n"/>
      <c r="AX96" s="53" t="n"/>
      <c r="AY96" s="75" t="n"/>
      <c r="AZ96" s="54" t="n"/>
      <c r="BA96" s="50">
        <f t="array" ref="BA96">+_xlfn.XLOOKUP(1,(CM_CT[Contract Number Customer]=CM_CT[[#This Row],[Contract Number Customer]])*(CM_CT[Row Type]="Header"),CM_CT[Contract Lenght Early Clause &amp; Option])</f>
        <v/>
      </c>
      <c r="BB96" s="15" t="n"/>
      <c r="BC96" s="15" t="n"/>
      <c r="BD96" s="15" t="n"/>
      <c r="BE96" s="15" t="n"/>
      <c r="BF96" s="15" t="n"/>
      <c r="BG96" s="15" t="n"/>
      <c r="BH96" s="24" t="n"/>
      <c r="BI96" s="10" t="n"/>
      <c r="BJ96" s="118" t="n"/>
      <c r="BK96" s="24" t="n"/>
      <c r="BL96" s="54">
        <f>+_xlfn.XLOOKUP(CM_CT[[#This Row],[Wagon Number]],Next_possible_notice[Wagon Number],Next_possible_notice[Renewal Process StartDate])</f>
        <v/>
      </c>
      <c r="BM96" s="24" t="n"/>
      <c r="BN96" s="50">
        <f t="array" ref="BN96">+_xlfn.XLOOKUP(1,(CM_CT[Contract Number Customer]=CM_CT[[#This Row],[Contract Number Customer]])*(CM_CT[Row Type]="Header"),CM_CT[Contract Mileage])</f>
        <v/>
      </c>
      <c r="BO96" s="50" t="n"/>
      <c r="BP96" s="54" t="n"/>
      <c r="BQ96" s="54">
        <f t="array" ref="BQ96">+_xlfn.XLOOKUP(1,(CM_CT[Contract Number Customer]=CM_CT[[#This Row],[Contract Number Customer]])*(CM_CT[Row Type]="Header"),CM_CT[Currency])</f>
        <v/>
      </c>
      <c r="BR96" s="75">
        <f t="array" ref="BR96">+_xlfn.XLOOKUP(1,(CM_CT[Contract Number Customer]=CM_CT[[#This Row],[Contract Number Customer]])*(CM_CT[Row Type]="Header"),CM_CT[Lease Rate EUR])</f>
        <v/>
      </c>
      <c r="BS96" s="306" t="n"/>
      <c r="BT96" s="306" t="n"/>
      <c r="BU96" s="177" t="n"/>
      <c r="BV96" s="306" t="n"/>
      <c r="BW96" s="179">
        <f t="array" ref="BW96">+_xlfn.XLOOKUP(1,(Table_Mietpos[Vertragsnummer]=CM_CT[[#This Row],[Contract Number M3]])*(Table_Mietpos[Auftragspos.]=CM_CT[[#This Row],[Rentalposition M3]]),Table_Mietpos[Nettosatz/Typ])</f>
        <v/>
      </c>
      <c r="BX96" s="306" t="n"/>
      <c r="BY96" s="75" t="n"/>
      <c r="BZ96" s="75" t="n"/>
      <c r="CA96" s="75" t="n"/>
      <c r="CB96" s="75" t="n"/>
      <c r="CC96" s="75" t="n"/>
      <c r="CD96" s="307" t="n"/>
      <c r="CE96" s="307" t="n"/>
      <c r="CF96" s="307" t="n"/>
      <c r="CG96" s="307" t="n"/>
      <c r="CH96" s="28" t="n"/>
      <c r="CI96" s="28" t="n"/>
      <c r="CJ96" s="28" t="n"/>
      <c r="CK96" s="186" t="n"/>
      <c r="CL96" s="307" t="n"/>
      <c r="CM96" s="306" t="n"/>
      <c r="CN96" s="12" t="n"/>
      <c r="CO96" s="20" t="n"/>
      <c r="CP96" s="142" t="n"/>
      <c r="CQ96" s="142" t="n"/>
      <c r="CR96" s="142" t="n"/>
      <c r="CS96" s="20" t="n"/>
    </row>
    <row r="97">
      <c r="B97" s="11" t="n"/>
      <c r="C97" s="14" t="inlineStr">
        <is>
          <t>V700010</t>
        </is>
      </c>
      <c r="D97" s="10" t="n"/>
      <c r="E97" s="15">
        <f t="array" ref="E97">+_xlfn.XLOOKUP(1,(CM_CT[Contract Number M3]=CM_CT[[#This Row],[Contract Number M3]])*(CM_CT[Row Type]="Header"),CM_CT[Contract Number Customer])</f>
        <v/>
      </c>
      <c r="F97" s="10" t="n">
        <v>2</v>
      </c>
      <c r="G97" s="10" t="inlineStr">
        <is>
          <t>Wagon</t>
        </is>
      </c>
      <c r="H97" s="10" t="n">
        <v>41</v>
      </c>
      <c r="I97" s="73">
        <f t="array" ref="I97">+_xlfn.XLOOKUP(1,(Table_Mietpos[Vertragsnummer]=CM[[#This Row],[Contract Number M3]])*(Table_Mietpos[Auftragspos.]=CM[[#This Row],[Rentalposition M3]]),Table_Mietpos[ChNr])</f>
        <v/>
      </c>
      <c r="J97" s="72">
        <f t="array" ref="J97">+_xlfn.XLOOKUP(1,(CM_CT[Contract Number Customer]=CM_CT[[#This Row],[Contract Number Customer]])*(CM_CT[Row Type]="Header"),CM_CT[Customer])</f>
        <v/>
      </c>
      <c r="K97" s="51" t="n"/>
      <c r="L97" s="51" t="n"/>
      <c r="M97" s="15">
        <f t="array" ref="M97">+_xlfn.XLOOKUP(1,(CM_CT[Contract Number Customer]=CM_CT[[#This Row],[Contract Number Customer]])*(CM_CT[Row Type]="Header"),CM_CT[Sales Manager])</f>
        <v/>
      </c>
      <c r="N97" s="15">
        <f t="array" ref="N97">+_xlfn.XLOOKUP(1,(CM_CT[Contract Number Customer]=CM_CT[[#This Row],[Contract Number Customer]])*(CM_CT[Row Type]="Header"),CM_CT[Wagon Type])</f>
        <v/>
      </c>
      <c r="O97" s="10" t="n">
        <v>1</v>
      </c>
      <c r="P97" s="10" t="n"/>
      <c r="Q97" s="10" t="n"/>
      <c r="R97" s="10" t="n">
        <v>1</v>
      </c>
      <c r="S97" s="10" t="n"/>
      <c r="T97" s="10" t="n">
        <v>1</v>
      </c>
      <c r="U97" s="15">
        <f>+IF(CM_CT[[#This Row],[Contract Status]]&lt;&gt;"ended",1,0)</f>
        <v/>
      </c>
      <c r="V97" s="15" t="n"/>
      <c r="W97" s="15">
        <f t="array" ref="W97">_xlfn.XLOOKUP(1,(CM_CT[Contract Number Customer]=$E96)*(CM_CT[Delivery Batch]=$F96)*(CM_CT[Row Type]="Batch"),CM_CT[Contract Flex])</f>
        <v/>
      </c>
      <c r="X97" s="54">
        <f t="array" ref="X97">_xlfn.XLOOKUP(1,(CM_CT[Contract Number Customer]=$E96)*(CM_CT[Delivery Batch]=$F96)*(CM_CT[Row Type]="Batch"),CM_CT[Flex StartDate])</f>
        <v/>
      </c>
      <c r="Y97" s="54">
        <f t="array" ref="Y97">_xlfn.XLOOKUP(1,(CM_CT[Contract Number Customer]=$E96)*(CM_CT[Delivery Batch]=$F96)*(CM_CT[Row Type]="Batch"),CM_CT[Flex EndDate])</f>
        <v/>
      </c>
      <c r="Z97" s="15">
        <f t="array" ref="Z97">_xlfn.XLOOKUP(1,(CM_CT[Contract Number Customer]=$E96)*(CM_CT[Delivery Batch]=$F96)*(CM_CT[Row Type]="Batch"),CM_CT[Contract Status])</f>
        <v/>
      </c>
      <c r="AA97" s="15" t="n"/>
      <c r="AB97" s="74" t="n"/>
      <c r="AC97" s="74" t="n"/>
      <c r="AD97" s="131">
        <f t="array" ref="AD97">+_xlfn.XLOOKUP(1,(Table_Mietpos[Vertragsnummer]=CM_CT[[#This Row],[Contract Number M3]])*(Table_Mietpos[Auftragspos.]=CM_CT[[#This Row],[Rentalposition M3]]),Table_Mietpos[Gueltig_ab])</f>
        <v/>
      </c>
      <c r="AE97" s="131">
        <f t="array" ref="AE97">+_xlfn.XLOOKUP(1,(Table_Mietpos[Vertragsnummer]=CM_CT[[#This Row],[Contract Number M3]])*(Table_Mietpos[Auftragspos.]=CM_CT[[#This Row],[Rentalposition M3]]),Table_Mietpos[Gueltig_bis])</f>
        <v/>
      </c>
      <c r="AF97" s="50">
        <f t="array" ref="AF97">+_xlfn.XLOOKUP(1,(CM_CT[Contract Number Customer]=CM_CT[[#This Row],[Contract Number Customer]])*(CM_CT[Row Type]="Header"),CM_CT[Contract Lenght Initial])</f>
        <v/>
      </c>
      <c r="AG97" s="136">
        <f>+CM_CT[[#This Row],[Rental EndDate]]</f>
        <v/>
      </c>
      <c r="AH97" s="305" t="n"/>
      <c r="AI97" s="305" t="n"/>
      <c r="AJ97" s="305" t="n"/>
      <c r="AK97" s="53" t="n"/>
      <c r="AL97" s="15">
        <f t="array" ref="AL97">+_xlfn.XLOOKUP(1,(CM_CT[Contract Number Customer]=CM_CT[[#This Row],[Contract Number Customer]])*(CM_CT[Row Type]="Header"),CM_CT[Early Termination Category])</f>
        <v/>
      </c>
      <c r="AM97" s="136">
        <f t="array" ref="AM97">_xlfn.XLOOKUP(1,(CM_CT[Contract Number Customer]=$E96)*(CM_CT[Delivery Batch]=$F96)*(CM_CT[Row Type]="Batch"),CM_CT[Early Termination cut-off date1])</f>
        <v/>
      </c>
      <c r="AN97" s="136">
        <f t="array" ref="AN97">_xlfn.XLOOKUP(1,(CM_CT[Contract Number Customer]=$E96)*(CM_CT[Delivery Batch]=$F96)*(CM_CT[Row Type]="Batch"),CM_CT[Early Termination cut-off date2])</f>
        <v/>
      </c>
      <c r="AO97" s="53">
        <f t="array" ref="AO97">+_xlfn.XLOOKUP(1,(CM_CT[Contract Number Customer]=CM_CT[[#This Row],[Contract Number Customer]])*(CM_CT[Row Type]="Header"),CM_CT[Early Termination Notice Period Mths])</f>
        <v/>
      </c>
      <c r="AP97" s="53">
        <f t="array" ref="AP97">+_xlfn.XLOOKUP(1,(CM_CT[Contract Number Customer]=CM_CT[[#This Row],[Contract Number Customer]])*(CM_CT[Row Type]="Header"),CM_CT[Duly Termination Notice Period Mths])</f>
        <v/>
      </c>
      <c r="AQ97" s="54" t="n"/>
      <c r="AR97" s="54">
        <f t="array" ref="AR97">+_xlfn.XLOOKUP(1,(CM_CT[[#This Row],[Contract Number M3]]=Next_possible_notice[Contract Number M3])*(CM_CT[[#This Row],[Rentalposition M3]]=Next_possible_notice[Rentalposition M3]),Next_possible_notice[NoticeDateCalc])</f>
        <v/>
      </c>
      <c r="AS97" s="117" t="n"/>
      <c r="AT97" s="75" t="n"/>
      <c r="AU97" s="75" t="n"/>
      <c r="AV97" s="75" t="n"/>
      <c r="AW97" s="75" t="n"/>
      <c r="AX97" s="53" t="n"/>
      <c r="AY97" s="75" t="n"/>
      <c r="AZ97" s="54" t="n"/>
      <c r="BA97" s="50">
        <f t="array" ref="BA97">+_xlfn.XLOOKUP(1,(CM_CT[Contract Number Customer]=CM_CT[[#This Row],[Contract Number Customer]])*(CM_CT[Row Type]="Header"),CM_CT[Contract Lenght Early Clause &amp; Option])</f>
        <v/>
      </c>
      <c r="BB97" s="15" t="n"/>
      <c r="BC97" s="15" t="n"/>
      <c r="BD97" s="15" t="n"/>
      <c r="BE97" s="15" t="n"/>
      <c r="BF97" s="15" t="n"/>
      <c r="BG97" s="15" t="n"/>
      <c r="BH97" s="24" t="n"/>
      <c r="BI97" s="10" t="n"/>
      <c r="BJ97" s="118" t="n"/>
      <c r="BK97" s="24" t="n"/>
      <c r="BL97" s="54">
        <f>+_xlfn.XLOOKUP(CM_CT[[#This Row],[Wagon Number]],Next_possible_notice[Wagon Number],Next_possible_notice[Renewal Process StartDate])</f>
        <v/>
      </c>
      <c r="BM97" s="24" t="n"/>
      <c r="BN97" s="50">
        <f t="array" ref="BN97">+_xlfn.XLOOKUP(1,(CM_CT[Contract Number Customer]=CM_CT[[#This Row],[Contract Number Customer]])*(CM_CT[Row Type]="Header"),CM_CT[Contract Mileage])</f>
        <v/>
      </c>
      <c r="BO97" s="50" t="n"/>
      <c r="BP97" s="54" t="n"/>
      <c r="BQ97" s="54">
        <f t="array" ref="BQ97">+_xlfn.XLOOKUP(1,(CM_CT[Contract Number Customer]=CM_CT[[#This Row],[Contract Number Customer]])*(CM_CT[Row Type]="Header"),CM_CT[Currency])</f>
        <v/>
      </c>
      <c r="BR97" s="75">
        <f t="array" ref="BR97">+_xlfn.XLOOKUP(1,(CM_CT[Contract Number Customer]=CM_CT[[#This Row],[Contract Number Customer]])*(CM_CT[Row Type]="Header"),CM_CT[Lease Rate EUR])</f>
        <v/>
      </c>
      <c r="BS97" s="306" t="n"/>
      <c r="BT97" s="306" t="n"/>
      <c r="BU97" s="177" t="n"/>
      <c r="BV97" s="306" t="n"/>
      <c r="BW97" s="179">
        <f t="array" ref="BW97">+_xlfn.XLOOKUP(1,(Table_Mietpos[Vertragsnummer]=CM_CT[[#This Row],[Contract Number M3]])*(Table_Mietpos[Auftragspos.]=CM_CT[[#This Row],[Rentalposition M3]]),Table_Mietpos[Nettosatz/Typ])</f>
        <v/>
      </c>
      <c r="BX97" s="306" t="n"/>
      <c r="BY97" s="75" t="n"/>
      <c r="BZ97" s="75" t="n"/>
      <c r="CA97" s="75" t="n"/>
      <c r="CB97" s="75" t="n"/>
      <c r="CC97" s="75" t="n"/>
      <c r="CD97" s="307" t="n"/>
      <c r="CE97" s="307" t="n"/>
      <c r="CF97" s="307" t="n"/>
      <c r="CG97" s="307" t="n"/>
      <c r="CH97" s="28" t="n"/>
      <c r="CI97" s="28" t="n"/>
      <c r="CJ97" s="28" t="n"/>
      <c r="CK97" s="186" t="n"/>
      <c r="CL97" s="307" t="n"/>
      <c r="CM97" s="306" t="n"/>
      <c r="CN97" s="12" t="n"/>
      <c r="CO97" s="20" t="n"/>
      <c r="CP97" s="142" t="n"/>
      <c r="CQ97" s="142" t="n"/>
      <c r="CR97" s="142" t="n"/>
      <c r="CS97" s="20" t="n"/>
    </row>
    <row r="98">
      <c r="B98" s="11" t="n"/>
      <c r="C98" s="14" t="inlineStr">
        <is>
          <t>V700010</t>
        </is>
      </c>
      <c r="D98" s="10" t="n"/>
      <c r="E98" s="15">
        <f t="array" ref="E98">+_xlfn.XLOOKUP(1,(CM_CT[Contract Number M3]=CM_CT[[#This Row],[Contract Number M3]])*(CM_CT[Row Type]="Header"),CM_CT[Contract Number Customer])</f>
        <v/>
      </c>
      <c r="F98" s="10" t="n">
        <v>2</v>
      </c>
      <c r="G98" s="10" t="inlineStr">
        <is>
          <t>Wagon</t>
        </is>
      </c>
      <c r="H98" s="10" t="n">
        <v>42</v>
      </c>
      <c r="I98" s="73">
        <f t="array" ref="I98">+_xlfn.XLOOKUP(1,(Table_Mietpos[Vertragsnummer]=CM[[#This Row],[Contract Number M3]])*(Table_Mietpos[Auftragspos.]=CM[[#This Row],[Rentalposition M3]]),Table_Mietpos[ChNr])</f>
        <v/>
      </c>
      <c r="J98" s="72">
        <f t="array" ref="J98">+_xlfn.XLOOKUP(1,(CM_CT[Contract Number Customer]=CM_CT[[#This Row],[Contract Number Customer]])*(CM_CT[Row Type]="Header"),CM_CT[Customer])</f>
        <v/>
      </c>
      <c r="K98" s="51" t="n"/>
      <c r="L98" s="51" t="n"/>
      <c r="M98" s="15">
        <f t="array" ref="M98">+_xlfn.XLOOKUP(1,(CM_CT[Contract Number Customer]=CM_CT[[#This Row],[Contract Number Customer]])*(CM_CT[Row Type]="Header"),CM_CT[Sales Manager])</f>
        <v/>
      </c>
      <c r="N98" s="15">
        <f t="array" ref="N98">+_xlfn.XLOOKUP(1,(CM_CT[Contract Number Customer]=CM_CT[[#This Row],[Contract Number Customer]])*(CM_CT[Row Type]="Header"),CM_CT[Wagon Type])</f>
        <v/>
      </c>
      <c r="O98" s="10" t="n">
        <v>1</v>
      </c>
      <c r="P98" s="10" t="n"/>
      <c r="Q98" s="10" t="n"/>
      <c r="R98" s="10" t="n">
        <v>1</v>
      </c>
      <c r="S98" s="10" t="n"/>
      <c r="T98" s="10" t="n">
        <v>1</v>
      </c>
      <c r="U98" s="15">
        <f>+IF(CM_CT[[#This Row],[Contract Status]]&lt;&gt;"ended",1,0)</f>
        <v/>
      </c>
      <c r="V98" s="15" t="n"/>
      <c r="W98" s="15">
        <f t="array" ref="W98">_xlfn.XLOOKUP(1,(CM_CT[Contract Number Customer]=$E97)*(CM_CT[Delivery Batch]=$F97)*(CM_CT[Row Type]="Batch"),CM_CT[Contract Flex])</f>
        <v/>
      </c>
      <c r="X98" s="54">
        <f t="array" ref="X98">_xlfn.XLOOKUP(1,(CM_CT[Contract Number Customer]=$E97)*(CM_CT[Delivery Batch]=$F97)*(CM_CT[Row Type]="Batch"),CM_CT[Flex StartDate])</f>
        <v/>
      </c>
      <c r="Y98" s="54">
        <f t="array" ref="Y98">_xlfn.XLOOKUP(1,(CM_CT[Contract Number Customer]=$E97)*(CM_CT[Delivery Batch]=$F97)*(CM_CT[Row Type]="Batch"),CM_CT[Flex EndDate])</f>
        <v/>
      </c>
      <c r="Z98" s="15">
        <f t="array" ref="Z98">_xlfn.XLOOKUP(1,(CM_CT[Contract Number Customer]=$E97)*(CM_CT[Delivery Batch]=$F97)*(CM_CT[Row Type]="Batch"),CM_CT[Contract Status])</f>
        <v/>
      </c>
      <c r="AA98" s="15" t="n"/>
      <c r="AB98" s="74" t="n"/>
      <c r="AC98" s="74" t="n"/>
      <c r="AD98" s="131">
        <f t="array" ref="AD98">+_xlfn.XLOOKUP(1,(Table_Mietpos[Vertragsnummer]=CM_CT[[#This Row],[Contract Number M3]])*(Table_Mietpos[Auftragspos.]=CM_CT[[#This Row],[Rentalposition M3]]),Table_Mietpos[Gueltig_ab])</f>
        <v/>
      </c>
      <c r="AE98" s="131">
        <f t="array" ref="AE98">+_xlfn.XLOOKUP(1,(Table_Mietpos[Vertragsnummer]=CM_CT[[#This Row],[Contract Number M3]])*(Table_Mietpos[Auftragspos.]=CM_CT[[#This Row],[Rentalposition M3]]),Table_Mietpos[Gueltig_bis])</f>
        <v/>
      </c>
      <c r="AF98" s="50">
        <f t="array" ref="AF98">+_xlfn.XLOOKUP(1,(CM_CT[Contract Number Customer]=CM_CT[[#This Row],[Contract Number Customer]])*(CM_CT[Row Type]="Header"),CM_CT[Contract Lenght Initial])</f>
        <v/>
      </c>
      <c r="AG98" s="136">
        <f>+CM_CT[[#This Row],[Rental EndDate]]</f>
        <v/>
      </c>
      <c r="AH98" s="305" t="n"/>
      <c r="AI98" s="305" t="n"/>
      <c r="AJ98" s="305" t="n"/>
      <c r="AK98" s="53" t="n"/>
      <c r="AL98" s="15">
        <f t="array" ref="AL98">+_xlfn.XLOOKUP(1,(CM_CT[Contract Number Customer]=CM_CT[[#This Row],[Contract Number Customer]])*(CM_CT[Row Type]="Header"),CM_CT[Early Termination Category])</f>
        <v/>
      </c>
      <c r="AM98" s="136">
        <f t="array" ref="AM98">_xlfn.XLOOKUP(1,(CM_CT[Contract Number Customer]=$E97)*(CM_CT[Delivery Batch]=$F97)*(CM_CT[Row Type]="Batch"),CM_CT[Early Termination cut-off date1])</f>
        <v/>
      </c>
      <c r="AN98" s="136">
        <f t="array" ref="AN98">_xlfn.XLOOKUP(1,(CM_CT[Contract Number Customer]=$E97)*(CM_CT[Delivery Batch]=$F97)*(CM_CT[Row Type]="Batch"),CM_CT[Early Termination cut-off date2])</f>
        <v/>
      </c>
      <c r="AO98" s="53">
        <f t="array" ref="AO98">+_xlfn.XLOOKUP(1,(CM_CT[Contract Number Customer]=CM_CT[[#This Row],[Contract Number Customer]])*(CM_CT[Row Type]="Header"),CM_CT[Early Termination Notice Period Mths])</f>
        <v/>
      </c>
      <c r="AP98" s="53">
        <f t="array" ref="AP98">+_xlfn.XLOOKUP(1,(CM_CT[Contract Number Customer]=CM_CT[[#This Row],[Contract Number Customer]])*(CM_CT[Row Type]="Header"),CM_CT[Duly Termination Notice Period Mths])</f>
        <v/>
      </c>
      <c r="AQ98" s="54" t="n"/>
      <c r="AR98" s="54">
        <f t="array" ref="AR98">+_xlfn.XLOOKUP(1,(CM_CT[[#This Row],[Contract Number M3]]=Next_possible_notice[Contract Number M3])*(CM_CT[[#This Row],[Rentalposition M3]]=Next_possible_notice[Rentalposition M3]),Next_possible_notice[NoticeDateCalc])</f>
        <v/>
      </c>
      <c r="AS98" s="117" t="n"/>
      <c r="AT98" s="75" t="n"/>
      <c r="AU98" s="75" t="n"/>
      <c r="AV98" s="75" t="n"/>
      <c r="AW98" s="75" t="n"/>
      <c r="AX98" s="53" t="n"/>
      <c r="AY98" s="75" t="n"/>
      <c r="AZ98" s="54" t="n"/>
      <c r="BA98" s="50">
        <f t="array" ref="BA98">+_xlfn.XLOOKUP(1,(CM_CT[Contract Number Customer]=CM_CT[[#This Row],[Contract Number Customer]])*(CM_CT[Row Type]="Header"),CM_CT[Contract Lenght Early Clause &amp; Option])</f>
        <v/>
      </c>
      <c r="BB98" s="15" t="n"/>
      <c r="BC98" s="15" t="n"/>
      <c r="BD98" s="15" t="n"/>
      <c r="BE98" s="15" t="n"/>
      <c r="BF98" s="15" t="n"/>
      <c r="BG98" s="15" t="n"/>
      <c r="BH98" s="24" t="n"/>
      <c r="BI98" s="10" t="n"/>
      <c r="BJ98" s="118" t="n"/>
      <c r="BK98" s="24" t="n"/>
      <c r="BL98" s="54">
        <f>+_xlfn.XLOOKUP(CM_CT[[#This Row],[Wagon Number]],Next_possible_notice[Wagon Number],Next_possible_notice[Renewal Process StartDate])</f>
        <v/>
      </c>
      <c r="BM98" s="24" t="n"/>
      <c r="BN98" s="50">
        <f t="array" ref="BN98">+_xlfn.XLOOKUP(1,(CM_CT[Contract Number Customer]=CM_CT[[#This Row],[Contract Number Customer]])*(CM_CT[Row Type]="Header"),CM_CT[Contract Mileage])</f>
        <v/>
      </c>
      <c r="BO98" s="50" t="n"/>
      <c r="BP98" s="54" t="n"/>
      <c r="BQ98" s="54">
        <f t="array" ref="BQ98">+_xlfn.XLOOKUP(1,(CM_CT[Contract Number Customer]=CM_CT[[#This Row],[Contract Number Customer]])*(CM_CT[Row Type]="Header"),CM_CT[Currency])</f>
        <v/>
      </c>
      <c r="BR98" s="75">
        <f t="array" ref="BR98">+_xlfn.XLOOKUP(1,(CM_CT[Contract Number Customer]=CM_CT[[#This Row],[Contract Number Customer]])*(CM_CT[Row Type]="Header"),CM_CT[Lease Rate EUR])</f>
        <v/>
      </c>
      <c r="BS98" s="306" t="n"/>
      <c r="BT98" s="306" t="n"/>
      <c r="BU98" s="177" t="n"/>
      <c r="BV98" s="306" t="n"/>
      <c r="BW98" s="179">
        <f t="array" ref="BW98">+_xlfn.XLOOKUP(1,(Table_Mietpos[Vertragsnummer]=CM_CT[[#This Row],[Contract Number M3]])*(Table_Mietpos[Auftragspos.]=CM_CT[[#This Row],[Rentalposition M3]]),Table_Mietpos[Nettosatz/Typ])</f>
        <v/>
      </c>
      <c r="BX98" s="306" t="n"/>
      <c r="BY98" s="75" t="n"/>
      <c r="BZ98" s="75" t="n"/>
      <c r="CA98" s="75" t="n"/>
      <c r="CB98" s="75" t="n"/>
      <c r="CC98" s="75" t="n"/>
      <c r="CD98" s="307" t="n"/>
      <c r="CE98" s="307" t="n"/>
      <c r="CF98" s="307" t="n"/>
      <c r="CG98" s="307" t="n"/>
      <c r="CH98" s="28" t="n"/>
      <c r="CI98" s="28" t="n"/>
      <c r="CJ98" s="28" t="n"/>
      <c r="CK98" s="186" t="n"/>
      <c r="CL98" s="307" t="n"/>
      <c r="CM98" s="306" t="n"/>
      <c r="CN98" s="12" t="n"/>
      <c r="CO98" s="20" t="n"/>
      <c r="CP98" s="142" t="n"/>
      <c r="CQ98" s="142" t="n"/>
      <c r="CR98" s="142" t="n"/>
      <c r="CS98" s="20" t="n"/>
    </row>
    <row r="99">
      <c r="B99" s="11" t="n"/>
      <c r="C99" s="14" t="inlineStr">
        <is>
          <t>V700010</t>
        </is>
      </c>
      <c r="D99" s="10" t="n"/>
      <c r="E99" s="15">
        <f t="array" ref="E99">+_xlfn.XLOOKUP(1,(CM_CT[Contract Number M3]=CM_CT[[#This Row],[Contract Number M3]])*(CM_CT[Row Type]="Header"),CM_CT[Contract Number Customer])</f>
        <v/>
      </c>
      <c r="F99" s="10" t="n">
        <v>2</v>
      </c>
      <c r="G99" s="10" t="inlineStr">
        <is>
          <t>Wagon</t>
        </is>
      </c>
      <c r="H99" s="10" t="n">
        <v>43</v>
      </c>
      <c r="I99" s="73">
        <f t="array" ref="I99">+_xlfn.XLOOKUP(1,(Table_Mietpos[Vertragsnummer]=CM[[#This Row],[Contract Number M3]])*(Table_Mietpos[Auftragspos.]=CM[[#This Row],[Rentalposition M3]]),Table_Mietpos[ChNr])</f>
        <v/>
      </c>
      <c r="J99" s="72">
        <f t="array" ref="J99">+_xlfn.XLOOKUP(1,(CM_CT[Contract Number Customer]=CM_CT[[#This Row],[Contract Number Customer]])*(CM_CT[Row Type]="Header"),CM_CT[Customer])</f>
        <v/>
      </c>
      <c r="K99" s="51" t="n"/>
      <c r="L99" s="51" t="n"/>
      <c r="M99" s="15">
        <f t="array" ref="M99">+_xlfn.XLOOKUP(1,(CM_CT[Contract Number Customer]=CM_CT[[#This Row],[Contract Number Customer]])*(CM_CT[Row Type]="Header"),CM_CT[Sales Manager])</f>
        <v/>
      </c>
      <c r="N99" s="15">
        <f t="array" ref="N99">+_xlfn.XLOOKUP(1,(CM_CT[Contract Number Customer]=CM_CT[[#This Row],[Contract Number Customer]])*(CM_CT[Row Type]="Header"),CM_CT[Wagon Type])</f>
        <v/>
      </c>
      <c r="O99" s="10" t="n">
        <v>1</v>
      </c>
      <c r="P99" s="10" t="n"/>
      <c r="Q99" s="10" t="n"/>
      <c r="R99" s="10" t="n">
        <v>1</v>
      </c>
      <c r="S99" s="10" t="n"/>
      <c r="T99" s="10" t="n">
        <v>1</v>
      </c>
      <c r="U99" s="15">
        <f>+IF(CM_CT[[#This Row],[Contract Status]]&lt;&gt;"ended",1,0)</f>
        <v/>
      </c>
      <c r="V99" s="15" t="n"/>
      <c r="W99" s="15">
        <f t="array" ref="W99">_xlfn.XLOOKUP(1,(CM_CT[Contract Number Customer]=$E98)*(CM_CT[Delivery Batch]=$F98)*(CM_CT[Row Type]="Batch"),CM_CT[Contract Flex])</f>
        <v/>
      </c>
      <c r="X99" s="54">
        <f t="array" ref="X99">_xlfn.XLOOKUP(1,(CM_CT[Contract Number Customer]=$E98)*(CM_CT[Delivery Batch]=$F98)*(CM_CT[Row Type]="Batch"),CM_CT[Flex StartDate])</f>
        <v/>
      </c>
      <c r="Y99" s="54">
        <f t="array" ref="Y99">_xlfn.XLOOKUP(1,(CM_CT[Contract Number Customer]=$E98)*(CM_CT[Delivery Batch]=$F98)*(CM_CT[Row Type]="Batch"),CM_CT[Flex EndDate])</f>
        <v/>
      </c>
      <c r="Z99" s="15">
        <f t="array" ref="Z99">_xlfn.XLOOKUP(1,(CM_CT[Contract Number Customer]=$E98)*(CM_CT[Delivery Batch]=$F98)*(CM_CT[Row Type]="Batch"),CM_CT[Contract Status])</f>
        <v/>
      </c>
      <c r="AA99" s="15" t="n"/>
      <c r="AB99" s="74" t="n"/>
      <c r="AC99" s="74" t="n"/>
      <c r="AD99" s="131">
        <f t="array" ref="AD99">+_xlfn.XLOOKUP(1,(Table_Mietpos[Vertragsnummer]=CM_CT[[#This Row],[Contract Number M3]])*(Table_Mietpos[Auftragspos.]=CM_CT[[#This Row],[Rentalposition M3]]),Table_Mietpos[Gueltig_ab])</f>
        <v/>
      </c>
      <c r="AE99" s="131">
        <f t="array" ref="AE99">+_xlfn.XLOOKUP(1,(Table_Mietpos[Vertragsnummer]=CM_CT[[#This Row],[Contract Number M3]])*(Table_Mietpos[Auftragspos.]=CM_CT[[#This Row],[Rentalposition M3]]),Table_Mietpos[Gueltig_bis])</f>
        <v/>
      </c>
      <c r="AF99" s="50">
        <f t="array" ref="AF99">+_xlfn.XLOOKUP(1,(CM_CT[Contract Number Customer]=CM_CT[[#This Row],[Contract Number Customer]])*(CM_CT[Row Type]="Header"),CM_CT[Contract Lenght Initial])</f>
        <v/>
      </c>
      <c r="AG99" s="136">
        <f>+CM_CT[[#This Row],[Rental EndDate]]</f>
        <v/>
      </c>
      <c r="AH99" s="305" t="n"/>
      <c r="AI99" s="305" t="n"/>
      <c r="AJ99" s="305" t="n"/>
      <c r="AK99" s="53" t="n"/>
      <c r="AL99" s="15">
        <f t="array" ref="AL99">+_xlfn.XLOOKUP(1,(CM_CT[Contract Number Customer]=CM_CT[[#This Row],[Contract Number Customer]])*(CM_CT[Row Type]="Header"),CM_CT[Early Termination Category])</f>
        <v/>
      </c>
      <c r="AM99" s="136">
        <f t="array" ref="AM99">_xlfn.XLOOKUP(1,(CM_CT[Contract Number Customer]=$E98)*(CM_CT[Delivery Batch]=$F98)*(CM_CT[Row Type]="Batch"),CM_CT[Early Termination cut-off date1])</f>
        <v/>
      </c>
      <c r="AN99" s="136">
        <f t="array" ref="AN99">_xlfn.XLOOKUP(1,(CM_CT[Contract Number Customer]=$E98)*(CM_CT[Delivery Batch]=$F98)*(CM_CT[Row Type]="Batch"),CM_CT[Early Termination cut-off date2])</f>
        <v/>
      </c>
      <c r="AO99" s="53">
        <f t="array" ref="AO99">+_xlfn.XLOOKUP(1,(CM_CT[Contract Number Customer]=CM_CT[[#This Row],[Contract Number Customer]])*(CM_CT[Row Type]="Header"),CM_CT[Early Termination Notice Period Mths])</f>
        <v/>
      </c>
      <c r="AP99" s="53">
        <f t="array" ref="AP99">+_xlfn.XLOOKUP(1,(CM_CT[Contract Number Customer]=CM_CT[[#This Row],[Contract Number Customer]])*(CM_CT[Row Type]="Header"),CM_CT[Duly Termination Notice Period Mths])</f>
        <v/>
      </c>
      <c r="AQ99" s="54" t="n"/>
      <c r="AR99" s="54">
        <f t="array" ref="AR99">+_xlfn.XLOOKUP(1,(CM_CT[[#This Row],[Contract Number M3]]=Next_possible_notice[Contract Number M3])*(CM_CT[[#This Row],[Rentalposition M3]]=Next_possible_notice[Rentalposition M3]),Next_possible_notice[NoticeDateCalc])</f>
        <v/>
      </c>
      <c r="AS99" s="117" t="n"/>
      <c r="AT99" s="75" t="n"/>
      <c r="AU99" s="75" t="n"/>
      <c r="AV99" s="75" t="n"/>
      <c r="AW99" s="75" t="n"/>
      <c r="AX99" s="53" t="n"/>
      <c r="AY99" s="75" t="n"/>
      <c r="AZ99" s="54" t="n"/>
      <c r="BA99" s="50">
        <f t="array" ref="BA99">+_xlfn.XLOOKUP(1,(CM_CT[Contract Number Customer]=CM_CT[[#This Row],[Contract Number Customer]])*(CM_CT[Row Type]="Header"),CM_CT[Contract Lenght Early Clause &amp; Option])</f>
        <v/>
      </c>
      <c r="BB99" s="15" t="n"/>
      <c r="BC99" s="15" t="n"/>
      <c r="BD99" s="15" t="n"/>
      <c r="BE99" s="15" t="n"/>
      <c r="BF99" s="15" t="n"/>
      <c r="BG99" s="15" t="n"/>
      <c r="BH99" s="24" t="n"/>
      <c r="BI99" s="10" t="n"/>
      <c r="BJ99" s="118" t="n"/>
      <c r="BK99" s="24" t="n"/>
      <c r="BL99" s="54">
        <f>+_xlfn.XLOOKUP(CM_CT[[#This Row],[Wagon Number]],Next_possible_notice[Wagon Number],Next_possible_notice[Renewal Process StartDate])</f>
        <v/>
      </c>
      <c r="BM99" s="24" t="n"/>
      <c r="BN99" s="50">
        <f t="array" ref="BN99">+_xlfn.XLOOKUP(1,(CM_CT[Contract Number Customer]=CM_CT[[#This Row],[Contract Number Customer]])*(CM_CT[Row Type]="Header"),CM_CT[Contract Mileage])</f>
        <v/>
      </c>
      <c r="BO99" s="50" t="n"/>
      <c r="BP99" s="54" t="n"/>
      <c r="BQ99" s="54">
        <f t="array" ref="BQ99">+_xlfn.XLOOKUP(1,(CM_CT[Contract Number Customer]=CM_CT[[#This Row],[Contract Number Customer]])*(CM_CT[Row Type]="Header"),CM_CT[Currency])</f>
        <v/>
      </c>
      <c r="BR99" s="75">
        <f t="array" ref="BR99">+_xlfn.XLOOKUP(1,(CM_CT[Contract Number Customer]=CM_CT[[#This Row],[Contract Number Customer]])*(CM_CT[Row Type]="Header"),CM_CT[Lease Rate EUR])</f>
        <v/>
      </c>
      <c r="BS99" s="306" t="n"/>
      <c r="BT99" s="306" t="n"/>
      <c r="BU99" s="177" t="n"/>
      <c r="BV99" s="306" t="n"/>
      <c r="BW99" s="179">
        <f t="array" ref="BW99">+_xlfn.XLOOKUP(1,(Table_Mietpos[Vertragsnummer]=CM_CT[[#This Row],[Contract Number M3]])*(Table_Mietpos[Auftragspos.]=CM_CT[[#This Row],[Rentalposition M3]]),Table_Mietpos[Nettosatz/Typ])</f>
        <v/>
      </c>
      <c r="BX99" s="306" t="n"/>
      <c r="BY99" s="75" t="n"/>
      <c r="BZ99" s="75" t="n"/>
      <c r="CA99" s="75" t="n"/>
      <c r="CB99" s="75" t="n"/>
      <c r="CC99" s="75" t="n"/>
      <c r="CD99" s="307" t="n"/>
      <c r="CE99" s="307" t="n"/>
      <c r="CF99" s="307" t="n"/>
      <c r="CG99" s="307" t="n"/>
      <c r="CH99" s="28" t="n"/>
      <c r="CI99" s="28" t="n"/>
      <c r="CJ99" s="28" t="n"/>
      <c r="CK99" s="186" t="n"/>
      <c r="CL99" s="307" t="n"/>
      <c r="CM99" s="306" t="n"/>
      <c r="CN99" s="12" t="n"/>
      <c r="CO99" s="20" t="n"/>
      <c r="CP99" s="142" t="n"/>
      <c r="CQ99" s="142" t="n"/>
      <c r="CR99" s="142" t="n"/>
      <c r="CS99" s="20" t="n"/>
    </row>
    <row r="100">
      <c r="B100" s="11" t="n"/>
      <c r="C100" s="14" t="inlineStr">
        <is>
          <t>V700010</t>
        </is>
      </c>
      <c r="D100" s="10" t="n"/>
      <c r="E100" s="15">
        <f t="array" ref="E100">+_xlfn.XLOOKUP(1,(CM_CT[Contract Number M3]=CM_CT[[#This Row],[Contract Number M3]])*(CM_CT[Row Type]="Header"),CM_CT[Contract Number Customer])</f>
        <v/>
      </c>
      <c r="F100" s="10" t="n">
        <v>2</v>
      </c>
      <c r="G100" s="10" t="inlineStr">
        <is>
          <t>Wagon</t>
        </is>
      </c>
      <c r="H100" s="10" t="n">
        <v>44</v>
      </c>
      <c r="I100" s="73">
        <f t="array" ref="I100">+_xlfn.XLOOKUP(1,(Table_Mietpos[Vertragsnummer]=CM[[#This Row],[Contract Number M3]])*(Table_Mietpos[Auftragspos.]=CM[[#This Row],[Rentalposition M3]]),Table_Mietpos[ChNr])</f>
        <v/>
      </c>
      <c r="J100" s="72">
        <f t="array" ref="J100">+_xlfn.XLOOKUP(1,(CM_CT[Contract Number Customer]=CM_CT[[#This Row],[Contract Number Customer]])*(CM_CT[Row Type]="Header"),CM_CT[Customer])</f>
        <v/>
      </c>
      <c r="K100" s="51" t="n"/>
      <c r="L100" s="51" t="n"/>
      <c r="M100" s="15">
        <f t="array" ref="M100">+_xlfn.XLOOKUP(1,(CM_CT[Contract Number Customer]=CM_CT[[#This Row],[Contract Number Customer]])*(CM_CT[Row Type]="Header"),CM_CT[Sales Manager])</f>
        <v/>
      </c>
      <c r="N100" s="15">
        <f t="array" ref="N100">+_xlfn.XLOOKUP(1,(CM_CT[Contract Number Customer]=CM_CT[[#This Row],[Contract Number Customer]])*(CM_CT[Row Type]="Header"),CM_CT[Wagon Type])</f>
        <v/>
      </c>
      <c r="O100" s="10" t="n">
        <v>1</v>
      </c>
      <c r="P100" s="10" t="n"/>
      <c r="Q100" s="10" t="n"/>
      <c r="R100" s="10" t="n">
        <v>1</v>
      </c>
      <c r="S100" s="10" t="n"/>
      <c r="T100" s="10" t="n">
        <v>1</v>
      </c>
      <c r="U100" s="15">
        <f>+IF(CM_CT[[#This Row],[Contract Status]]&lt;&gt;"ended",1,0)</f>
        <v/>
      </c>
      <c r="V100" s="15" t="n"/>
      <c r="W100" s="15">
        <f t="array" ref="W100">_xlfn.XLOOKUP(1,(CM_CT[Contract Number Customer]=$E99)*(CM_CT[Delivery Batch]=$F99)*(CM_CT[Row Type]="Batch"),CM_CT[Contract Flex])</f>
        <v/>
      </c>
      <c r="X100" s="54">
        <f t="array" ref="X100">_xlfn.XLOOKUP(1,(CM_CT[Contract Number Customer]=$E99)*(CM_CT[Delivery Batch]=$F99)*(CM_CT[Row Type]="Batch"),CM_CT[Flex StartDate])</f>
        <v/>
      </c>
      <c r="Y100" s="54">
        <f t="array" ref="Y100">_xlfn.XLOOKUP(1,(CM_CT[Contract Number Customer]=$E99)*(CM_CT[Delivery Batch]=$F99)*(CM_CT[Row Type]="Batch"),CM_CT[Flex EndDate])</f>
        <v/>
      </c>
      <c r="Z100" s="15">
        <f t="array" ref="Z100">_xlfn.XLOOKUP(1,(CM_CT[Contract Number Customer]=$E99)*(CM_CT[Delivery Batch]=$F99)*(CM_CT[Row Type]="Batch"),CM_CT[Contract Status])</f>
        <v/>
      </c>
      <c r="AA100" s="15" t="n"/>
      <c r="AB100" s="74" t="n"/>
      <c r="AC100" s="74" t="n"/>
      <c r="AD100" s="131">
        <f t="array" ref="AD100">+_xlfn.XLOOKUP(1,(Table_Mietpos[Vertragsnummer]=CM_CT[[#This Row],[Contract Number M3]])*(Table_Mietpos[Auftragspos.]=CM_CT[[#This Row],[Rentalposition M3]]),Table_Mietpos[Gueltig_ab])</f>
        <v/>
      </c>
      <c r="AE100" s="131">
        <f t="array" ref="AE100">+_xlfn.XLOOKUP(1,(Table_Mietpos[Vertragsnummer]=CM_CT[[#This Row],[Contract Number M3]])*(Table_Mietpos[Auftragspos.]=CM_CT[[#This Row],[Rentalposition M3]]),Table_Mietpos[Gueltig_bis])</f>
        <v/>
      </c>
      <c r="AF100" s="50">
        <f t="array" ref="AF100">+_xlfn.XLOOKUP(1,(CM_CT[Contract Number Customer]=CM_CT[[#This Row],[Contract Number Customer]])*(CM_CT[Row Type]="Header"),CM_CT[Contract Lenght Initial])</f>
        <v/>
      </c>
      <c r="AG100" s="136">
        <f>+CM_CT[[#This Row],[Rental EndDate]]</f>
        <v/>
      </c>
      <c r="AH100" s="305" t="n"/>
      <c r="AI100" s="305" t="n"/>
      <c r="AJ100" s="305" t="n"/>
      <c r="AK100" s="53" t="n"/>
      <c r="AL100" s="15">
        <f t="array" ref="AL100">+_xlfn.XLOOKUP(1,(CM_CT[Contract Number Customer]=CM_CT[[#This Row],[Contract Number Customer]])*(CM_CT[Row Type]="Header"),CM_CT[Early Termination Category])</f>
        <v/>
      </c>
      <c r="AM100" s="136">
        <f t="array" ref="AM100">_xlfn.XLOOKUP(1,(CM_CT[Contract Number Customer]=$E99)*(CM_CT[Delivery Batch]=$F99)*(CM_CT[Row Type]="Batch"),CM_CT[Early Termination cut-off date1])</f>
        <v/>
      </c>
      <c r="AN100" s="136">
        <f t="array" ref="AN100">_xlfn.XLOOKUP(1,(CM_CT[Contract Number Customer]=$E99)*(CM_CT[Delivery Batch]=$F99)*(CM_CT[Row Type]="Batch"),CM_CT[Early Termination cut-off date2])</f>
        <v/>
      </c>
      <c r="AO100" s="53">
        <f t="array" ref="AO100">+_xlfn.XLOOKUP(1,(CM_CT[Contract Number Customer]=CM_CT[[#This Row],[Contract Number Customer]])*(CM_CT[Row Type]="Header"),CM_CT[Early Termination Notice Period Mths])</f>
        <v/>
      </c>
      <c r="AP100" s="53">
        <f t="array" ref="AP100">+_xlfn.XLOOKUP(1,(CM_CT[Contract Number Customer]=CM_CT[[#This Row],[Contract Number Customer]])*(CM_CT[Row Type]="Header"),CM_CT[Duly Termination Notice Period Mths])</f>
        <v/>
      </c>
      <c r="AQ100" s="54" t="n"/>
      <c r="AR100" s="54">
        <f t="array" ref="AR100">+_xlfn.XLOOKUP(1,(CM_CT[[#This Row],[Contract Number M3]]=Next_possible_notice[Contract Number M3])*(CM_CT[[#This Row],[Rentalposition M3]]=Next_possible_notice[Rentalposition M3]),Next_possible_notice[NoticeDateCalc])</f>
        <v/>
      </c>
      <c r="AS100" s="117" t="n"/>
      <c r="AT100" s="75" t="n"/>
      <c r="AU100" s="75" t="n"/>
      <c r="AV100" s="75" t="n"/>
      <c r="AW100" s="75" t="n"/>
      <c r="AX100" s="53" t="n"/>
      <c r="AY100" s="75" t="n"/>
      <c r="AZ100" s="54" t="n"/>
      <c r="BA100" s="50">
        <f t="array" ref="BA100">+_xlfn.XLOOKUP(1,(CM_CT[Contract Number Customer]=CM_CT[[#This Row],[Contract Number Customer]])*(CM_CT[Row Type]="Header"),CM_CT[Contract Lenght Early Clause &amp; Option])</f>
        <v/>
      </c>
      <c r="BB100" s="15" t="n"/>
      <c r="BC100" s="15" t="n"/>
      <c r="BD100" s="15" t="n"/>
      <c r="BE100" s="15" t="n"/>
      <c r="BF100" s="15" t="n"/>
      <c r="BG100" s="15" t="n"/>
      <c r="BH100" s="24" t="n"/>
      <c r="BI100" s="10" t="n"/>
      <c r="BJ100" s="118" t="n"/>
      <c r="BK100" s="24" t="n"/>
      <c r="BL100" s="54">
        <f>+_xlfn.XLOOKUP(CM_CT[[#This Row],[Wagon Number]],Next_possible_notice[Wagon Number],Next_possible_notice[Renewal Process StartDate])</f>
        <v/>
      </c>
      <c r="BM100" s="24" t="n"/>
      <c r="BN100" s="50">
        <f t="array" ref="BN100">+_xlfn.XLOOKUP(1,(CM_CT[Contract Number Customer]=CM_CT[[#This Row],[Contract Number Customer]])*(CM_CT[Row Type]="Header"),CM_CT[Contract Mileage])</f>
        <v/>
      </c>
      <c r="BO100" s="50" t="n"/>
      <c r="BP100" s="54" t="n"/>
      <c r="BQ100" s="54">
        <f t="array" ref="BQ100">+_xlfn.XLOOKUP(1,(CM_CT[Contract Number Customer]=CM_CT[[#This Row],[Contract Number Customer]])*(CM_CT[Row Type]="Header"),CM_CT[Currency])</f>
        <v/>
      </c>
      <c r="BR100" s="75">
        <f t="array" ref="BR100">+_xlfn.XLOOKUP(1,(CM_CT[Contract Number Customer]=CM_CT[[#This Row],[Contract Number Customer]])*(CM_CT[Row Type]="Header"),CM_CT[Lease Rate EUR])</f>
        <v/>
      </c>
      <c r="BS100" s="306" t="n"/>
      <c r="BT100" s="306" t="n"/>
      <c r="BU100" s="177" t="n"/>
      <c r="BV100" s="306" t="n"/>
      <c r="BW100" s="179">
        <f t="array" ref="BW100">+_xlfn.XLOOKUP(1,(Table_Mietpos[Vertragsnummer]=CM_CT[[#This Row],[Contract Number M3]])*(Table_Mietpos[Auftragspos.]=CM_CT[[#This Row],[Rentalposition M3]]),Table_Mietpos[Nettosatz/Typ])</f>
        <v/>
      </c>
      <c r="BX100" s="306" t="n"/>
      <c r="BY100" s="75" t="n"/>
      <c r="BZ100" s="75" t="n"/>
      <c r="CA100" s="75" t="n"/>
      <c r="CB100" s="75" t="n"/>
      <c r="CC100" s="75" t="n"/>
      <c r="CD100" s="307" t="n"/>
      <c r="CE100" s="307" t="n"/>
      <c r="CF100" s="307" t="n"/>
      <c r="CG100" s="307" t="n"/>
      <c r="CH100" s="28" t="n"/>
      <c r="CI100" s="28" t="n"/>
      <c r="CJ100" s="28" t="n"/>
      <c r="CK100" s="186" t="n"/>
      <c r="CL100" s="307" t="n"/>
      <c r="CM100" s="306" t="n"/>
      <c r="CN100" s="12" t="n"/>
      <c r="CO100" s="20" t="n"/>
      <c r="CP100" s="142" t="n"/>
      <c r="CQ100" s="142" t="n"/>
      <c r="CR100" s="142" t="n"/>
      <c r="CS100" s="20" t="n"/>
    </row>
    <row r="101">
      <c r="B101" s="11" t="n"/>
      <c r="C101" s="14" t="inlineStr">
        <is>
          <t>V700010</t>
        </is>
      </c>
      <c r="D101" s="10" t="n"/>
      <c r="E101" s="15">
        <f t="array" ref="E101">+_xlfn.XLOOKUP(1,(CM_CT[Contract Number M3]=CM_CT[[#This Row],[Contract Number M3]])*(CM_CT[Row Type]="Header"),CM_CT[Contract Number Customer])</f>
        <v/>
      </c>
      <c r="F101" s="10" t="n">
        <v>2</v>
      </c>
      <c r="G101" s="10" t="inlineStr">
        <is>
          <t>Wagon</t>
        </is>
      </c>
      <c r="H101" s="10" t="n">
        <v>45</v>
      </c>
      <c r="I101" s="73">
        <f t="array" ref="I101">+_xlfn.XLOOKUP(1,(Table_Mietpos[Vertragsnummer]=CM[[#This Row],[Contract Number M3]])*(Table_Mietpos[Auftragspos.]=CM[[#This Row],[Rentalposition M3]]),Table_Mietpos[ChNr])</f>
        <v/>
      </c>
      <c r="J101" s="72">
        <f t="array" ref="J101">+_xlfn.XLOOKUP(1,(CM_CT[Contract Number Customer]=CM_CT[[#This Row],[Contract Number Customer]])*(CM_CT[Row Type]="Header"),CM_CT[Customer])</f>
        <v/>
      </c>
      <c r="K101" s="51" t="n"/>
      <c r="L101" s="51" t="n"/>
      <c r="M101" s="15">
        <f t="array" ref="M101">+_xlfn.XLOOKUP(1,(CM_CT[Contract Number Customer]=CM_CT[[#This Row],[Contract Number Customer]])*(CM_CT[Row Type]="Header"),CM_CT[Sales Manager])</f>
        <v/>
      </c>
      <c r="N101" s="15">
        <f t="array" ref="N101">+_xlfn.XLOOKUP(1,(CM_CT[Contract Number Customer]=CM_CT[[#This Row],[Contract Number Customer]])*(CM_CT[Row Type]="Header"),CM_CT[Wagon Type])</f>
        <v/>
      </c>
      <c r="O101" s="10" t="n">
        <v>1</v>
      </c>
      <c r="P101" s="10" t="n"/>
      <c r="Q101" s="10" t="n"/>
      <c r="R101" s="10" t="n">
        <v>1</v>
      </c>
      <c r="S101" s="10" t="n"/>
      <c r="T101" s="10" t="n">
        <v>1</v>
      </c>
      <c r="U101" s="15">
        <f>+IF(CM_CT[[#This Row],[Contract Status]]&lt;&gt;"ended",1,0)</f>
        <v/>
      </c>
      <c r="V101" s="15" t="n"/>
      <c r="W101" s="15">
        <f t="array" ref="W101">_xlfn.XLOOKUP(1,(CM_CT[Contract Number Customer]=$E100)*(CM_CT[Delivery Batch]=$F100)*(CM_CT[Row Type]="Batch"),CM_CT[Contract Flex])</f>
        <v/>
      </c>
      <c r="X101" s="54">
        <f t="array" ref="X101">_xlfn.XLOOKUP(1,(CM_CT[Contract Number Customer]=$E100)*(CM_CT[Delivery Batch]=$F100)*(CM_CT[Row Type]="Batch"),CM_CT[Flex StartDate])</f>
        <v/>
      </c>
      <c r="Y101" s="54">
        <f t="array" ref="Y101">_xlfn.XLOOKUP(1,(CM_CT[Contract Number Customer]=$E100)*(CM_CT[Delivery Batch]=$F100)*(CM_CT[Row Type]="Batch"),CM_CT[Flex EndDate])</f>
        <v/>
      </c>
      <c r="Z101" s="15">
        <f t="array" ref="Z101">_xlfn.XLOOKUP(1,(CM_CT[Contract Number Customer]=$E100)*(CM_CT[Delivery Batch]=$F100)*(CM_CT[Row Type]="Batch"),CM_CT[Contract Status])</f>
        <v/>
      </c>
      <c r="AA101" s="15" t="n"/>
      <c r="AB101" s="74" t="n"/>
      <c r="AC101" s="74" t="n"/>
      <c r="AD101" s="131">
        <f t="array" ref="AD101">+_xlfn.XLOOKUP(1,(Table_Mietpos[Vertragsnummer]=CM_CT[[#This Row],[Contract Number M3]])*(Table_Mietpos[Auftragspos.]=CM_CT[[#This Row],[Rentalposition M3]]),Table_Mietpos[Gueltig_ab])</f>
        <v/>
      </c>
      <c r="AE101" s="131">
        <f t="array" ref="AE101">+_xlfn.XLOOKUP(1,(Table_Mietpos[Vertragsnummer]=CM_CT[[#This Row],[Contract Number M3]])*(Table_Mietpos[Auftragspos.]=CM_CT[[#This Row],[Rentalposition M3]]),Table_Mietpos[Gueltig_bis])</f>
        <v/>
      </c>
      <c r="AF101" s="50">
        <f t="array" ref="AF101">+_xlfn.XLOOKUP(1,(CM_CT[Contract Number Customer]=CM_CT[[#This Row],[Contract Number Customer]])*(CM_CT[Row Type]="Header"),CM_CT[Contract Lenght Initial])</f>
        <v/>
      </c>
      <c r="AG101" s="136">
        <f>+CM_CT[[#This Row],[Rental EndDate]]</f>
        <v/>
      </c>
      <c r="AH101" s="305" t="n"/>
      <c r="AI101" s="305" t="n"/>
      <c r="AJ101" s="305" t="n"/>
      <c r="AK101" s="53" t="n"/>
      <c r="AL101" s="15">
        <f t="array" ref="AL101">+_xlfn.XLOOKUP(1,(CM_CT[Contract Number Customer]=CM_CT[[#This Row],[Contract Number Customer]])*(CM_CT[Row Type]="Header"),CM_CT[Early Termination Category])</f>
        <v/>
      </c>
      <c r="AM101" s="136">
        <f t="array" ref="AM101">_xlfn.XLOOKUP(1,(CM_CT[Contract Number Customer]=$E100)*(CM_CT[Delivery Batch]=$F100)*(CM_CT[Row Type]="Batch"),CM_CT[Early Termination cut-off date1])</f>
        <v/>
      </c>
      <c r="AN101" s="136">
        <f t="array" ref="AN101">_xlfn.XLOOKUP(1,(CM_CT[Contract Number Customer]=$E100)*(CM_CT[Delivery Batch]=$F100)*(CM_CT[Row Type]="Batch"),CM_CT[Early Termination cut-off date2])</f>
        <v/>
      </c>
      <c r="AO101" s="53">
        <f t="array" ref="AO101">+_xlfn.XLOOKUP(1,(CM_CT[Contract Number Customer]=CM_CT[[#This Row],[Contract Number Customer]])*(CM_CT[Row Type]="Header"),CM_CT[Early Termination Notice Period Mths])</f>
        <v/>
      </c>
      <c r="AP101" s="53">
        <f t="array" ref="AP101">+_xlfn.XLOOKUP(1,(CM_CT[Contract Number Customer]=CM_CT[[#This Row],[Contract Number Customer]])*(CM_CT[Row Type]="Header"),CM_CT[Duly Termination Notice Period Mths])</f>
        <v/>
      </c>
      <c r="AQ101" s="54" t="n"/>
      <c r="AR101" s="54">
        <f t="array" ref="AR101">+_xlfn.XLOOKUP(1,(CM_CT[[#This Row],[Contract Number M3]]=Next_possible_notice[Contract Number M3])*(CM_CT[[#This Row],[Rentalposition M3]]=Next_possible_notice[Rentalposition M3]),Next_possible_notice[NoticeDateCalc])</f>
        <v/>
      </c>
      <c r="AS101" s="117" t="n"/>
      <c r="AT101" s="75" t="n"/>
      <c r="AU101" s="75" t="n"/>
      <c r="AV101" s="75" t="n"/>
      <c r="AW101" s="75" t="n"/>
      <c r="AX101" s="53" t="n"/>
      <c r="AY101" s="75" t="n"/>
      <c r="AZ101" s="54" t="n"/>
      <c r="BA101" s="50">
        <f t="array" ref="BA101">+_xlfn.XLOOKUP(1,(CM_CT[Contract Number Customer]=CM_CT[[#This Row],[Contract Number Customer]])*(CM_CT[Row Type]="Header"),CM_CT[Contract Lenght Early Clause &amp; Option])</f>
        <v/>
      </c>
      <c r="BB101" s="15" t="n"/>
      <c r="BC101" s="15" t="n"/>
      <c r="BD101" s="15" t="n"/>
      <c r="BE101" s="15" t="n"/>
      <c r="BF101" s="15" t="n"/>
      <c r="BG101" s="15" t="n"/>
      <c r="BH101" s="24" t="n"/>
      <c r="BI101" s="10" t="n"/>
      <c r="BJ101" s="118" t="n"/>
      <c r="BK101" s="24" t="n"/>
      <c r="BL101" s="54">
        <f>+_xlfn.XLOOKUP(CM_CT[[#This Row],[Wagon Number]],Next_possible_notice[Wagon Number],Next_possible_notice[Renewal Process StartDate])</f>
        <v/>
      </c>
      <c r="BM101" s="24" t="n"/>
      <c r="BN101" s="50">
        <f t="array" ref="BN101">+_xlfn.XLOOKUP(1,(CM_CT[Contract Number Customer]=CM_CT[[#This Row],[Contract Number Customer]])*(CM_CT[Row Type]="Header"),CM_CT[Contract Mileage])</f>
        <v/>
      </c>
      <c r="BO101" s="50" t="n"/>
      <c r="BP101" s="54" t="n"/>
      <c r="BQ101" s="54">
        <f t="array" ref="BQ101">+_xlfn.XLOOKUP(1,(CM_CT[Contract Number Customer]=CM_CT[[#This Row],[Contract Number Customer]])*(CM_CT[Row Type]="Header"),CM_CT[Currency])</f>
        <v/>
      </c>
      <c r="BR101" s="75">
        <f t="array" ref="BR101">+_xlfn.XLOOKUP(1,(CM_CT[Contract Number Customer]=CM_CT[[#This Row],[Contract Number Customer]])*(CM_CT[Row Type]="Header"),CM_CT[Lease Rate EUR])</f>
        <v/>
      </c>
      <c r="BS101" s="306" t="n"/>
      <c r="BT101" s="306" t="n"/>
      <c r="BU101" s="177" t="n"/>
      <c r="BV101" s="306" t="n"/>
      <c r="BW101" s="179">
        <f t="array" ref="BW101">+_xlfn.XLOOKUP(1,(Table_Mietpos[Vertragsnummer]=CM_CT[[#This Row],[Contract Number M3]])*(Table_Mietpos[Auftragspos.]=CM_CT[[#This Row],[Rentalposition M3]]),Table_Mietpos[Nettosatz/Typ])</f>
        <v/>
      </c>
      <c r="BX101" s="306" t="n"/>
      <c r="BY101" s="75" t="n"/>
      <c r="BZ101" s="75" t="n"/>
      <c r="CA101" s="75" t="n"/>
      <c r="CB101" s="75" t="n"/>
      <c r="CC101" s="75" t="n"/>
      <c r="CD101" s="307" t="n"/>
      <c r="CE101" s="307" t="n"/>
      <c r="CF101" s="307" t="n"/>
      <c r="CG101" s="307" t="n"/>
      <c r="CH101" s="28" t="n"/>
      <c r="CI101" s="28" t="n"/>
      <c r="CJ101" s="28" t="n"/>
      <c r="CK101" s="186" t="n"/>
      <c r="CL101" s="307" t="n"/>
      <c r="CM101" s="306" t="n"/>
      <c r="CN101" s="12" t="n"/>
      <c r="CO101" s="20" t="n"/>
      <c r="CP101" s="142" t="n"/>
      <c r="CQ101" s="142" t="n"/>
      <c r="CR101" s="142" t="n"/>
      <c r="CS101" s="20" t="n"/>
    </row>
    <row r="102">
      <c r="B102" s="11" t="n"/>
      <c r="C102" s="14" t="inlineStr">
        <is>
          <t>V700010</t>
        </is>
      </c>
      <c r="D102" s="10" t="n"/>
      <c r="E102" s="15">
        <f t="array" ref="E102">+_xlfn.XLOOKUP(1,(CM_CT[Contract Number M3]=CM_CT[[#This Row],[Contract Number M3]])*(CM_CT[Row Type]="Header"),CM_CT[Contract Number Customer])</f>
        <v/>
      </c>
      <c r="F102" s="10" t="n">
        <v>2</v>
      </c>
      <c r="G102" s="10" t="inlineStr">
        <is>
          <t>Wagon</t>
        </is>
      </c>
      <c r="H102" s="10" t="n">
        <v>46</v>
      </c>
      <c r="I102" s="73">
        <f t="array" ref="I102">+_xlfn.XLOOKUP(1,(Table_Mietpos[Vertragsnummer]=CM[[#This Row],[Contract Number M3]])*(Table_Mietpos[Auftragspos.]=CM[[#This Row],[Rentalposition M3]]),Table_Mietpos[ChNr])</f>
        <v/>
      </c>
      <c r="J102" s="72">
        <f t="array" ref="J102">+_xlfn.XLOOKUP(1,(CM_CT[Contract Number Customer]=CM_CT[[#This Row],[Contract Number Customer]])*(CM_CT[Row Type]="Header"),CM_CT[Customer])</f>
        <v/>
      </c>
      <c r="K102" s="51" t="n"/>
      <c r="L102" s="51" t="n"/>
      <c r="M102" s="15">
        <f t="array" ref="M102">+_xlfn.XLOOKUP(1,(CM_CT[Contract Number Customer]=CM_CT[[#This Row],[Contract Number Customer]])*(CM_CT[Row Type]="Header"),CM_CT[Sales Manager])</f>
        <v/>
      </c>
      <c r="N102" s="15">
        <f t="array" ref="N102">+_xlfn.XLOOKUP(1,(CM_CT[Contract Number Customer]=CM_CT[[#This Row],[Contract Number Customer]])*(CM_CT[Row Type]="Header"),CM_CT[Wagon Type])</f>
        <v/>
      </c>
      <c r="O102" s="10" t="n">
        <v>1</v>
      </c>
      <c r="P102" s="10" t="n"/>
      <c r="Q102" s="10" t="n"/>
      <c r="R102" s="10" t="n">
        <v>1</v>
      </c>
      <c r="S102" s="10" t="n"/>
      <c r="T102" s="10" t="n">
        <v>1</v>
      </c>
      <c r="U102" s="15">
        <f>+IF(CM_CT[[#This Row],[Contract Status]]&lt;&gt;"ended",1,0)</f>
        <v/>
      </c>
      <c r="V102" s="15" t="n"/>
      <c r="W102" s="15">
        <f t="array" ref="W102">_xlfn.XLOOKUP(1,(CM_CT[Contract Number Customer]=$E101)*(CM_CT[Delivery Batch]=$F101)*(CM_CT[Row Type]="Batch"),CM_CT[Contract Flex])</f>
        <v/>
      </c>
      <c r="X102" s="54">
        <f t="array" ref="X102">_xlfn.XLOOKUP(1,(CM_CT[Contract Number Customer]=$E101)*(CM_CT[Delivery Batch]=$F101)*(CM_CT[Row Type]="Batch"),CM_CT[Flex StartDate])</f>
        <v/>
      </c>
      <c r="Y102" s="54">
        <f t="array" ref="Y102">_xlfn.XLOOKUP(1,(CM_CT[Contract Number Customer]=$E101)*(CM_CT[Delivery Batch]=$F101)*(CM_CT[Row Type]="Batch"),CM_CT[Flex EndDate])</f>
        <v/>
      </c>
      <c r="Z102" s="15">
        <f t="array" ref="Z102">_xlfn.XLOOKUP(1,(CM_CT[Contract Number Customer]=$E101)*(CM_CT[Delivery Batch]=$F101)*(CM_CT[Row Type]="Batch"),CM_CT[Contract Status])</f>
        <v/>
      </c>
      <c r="AA102" s="15" t="n"/>
      <c r="AB102" s="74" t="n"/>
      <c r="AC102" s="74" t="n"/>
      <c r="AD102" s="131">
        <f t="array" ref="AD102">+_xlfn.XLOOKUP(1,(Table_Mietpos[Vertragsnummer]=CM_CT[[#This Row],[Contract Number M3]])*(Table_Mietpos[Auftragspos.]=CM_CT[[#This Row],[Rentalposition M3]]),Table_Mietpos[Gueltig_ab])</f>
        <v/>
      </c>
      <c r="AE102" s="131">
        <f t="array" ref="AE102">+_xlfn.XLOOKUP(1,(Table_Mietpos[Vertragsnummer]=CM_CT[[#This Row],[Contract Number M3]])*(Table_Mietpos[Auftragspos.]=CM_CT[[#This Row],[Rentalposition M3]]),Table_Mietpos[Gueltig_bis])</f>
        <v/>
      </c>
      <c r="AF102" s="50">
        <f t="array" ref="AF102">+_xlfn.XLOOKUP(1,(CM_CT[Contract Number Customer]=CM_CT[[#This Row],[Contract Number Customer]])*(CM_CT[Row Type]="Header"),CM_CT[Contract Lenght Initial])</f>
        <v/>
      </c>
      <c r="AG102" s="136">
        <f>+CM_CT[[#This Row],[Rental EndDate]]</f>
        <v/>
      </c>
      <c r="AH102" s="305" t="n"/>
      <c r="AI102" s="305" t="n"/>
      <c r="AJ102" s="305" t="n"/>
      <c r="AK102" s="53" t="n"/>
      <c r="AL102" s="15">
        <f t="array" ref="AL102">+_xlfn.XLOOKUP(1,(CM_CT[Contract Number Customer]=CM_CT[[#This Row],[Contract Number Customer]])*(CM_CT[Row Type]="Header"),CM_CT[Early Termination Category])</f>
        <v/>
      </c>
      <c r="AM102" s="136">
        <f t="array" ref="AM102">_xlfn.XLOOKUP(1,(CM_CT[Contract Number Customer]=$E101)*(CM_CT[Delivery Batch]=$F101)*(CM_CT[Row Type]="Batch"),CM_CT[Early Termination cut-off date1])</f>
        <v/>
      </c>
      <c r="AN102" s="136">
        <f t="array" ref="AN102">_xlfn.XLOOKUP(1,(CM_CT[Contract Number Customer]=$E101)*(CM_CT[Delivery Batch]=$F101)*(CM_CT[Row Type]="Batch"),CM_CT[Early Termination cut-off date2])</f>
        <v/>
      </c>
      <c r="AO102" s="53">
        <f t="array" ref="AO102">+_xlfn.XLOOKUP(1,(CM_CT[Contract Number Customer]=CM_CT[[#This Row],[Contract Number Customer]])*(CM_CT[Row Type]="Header"),CM_CT[Early Termination Notice Period Mths])</f>
        <v/>
      </c>
      <c r="AP102" s="53">
        <f t="array" ref="AP102">+_xlfn.XLOOKUP(1,(CM_CT[Contract Number Customer]=CM_CT[[#This Row],[Contract Number Customer]])*(CM_CT[Row Type]="Header"),CM_CT[Duly Termination Notice Period Mths])</f>
        <v/>
      </c>
      <c r="AQ102" s="54" t="n"/>
      <c r="AR102" s="54">
        <f t="array" ref="AR102">+_xlfn.XLOOKUP(1,(CM_CT[[#This Row],[Contract Number M3]]=Next_possible_notice[Contract Number M3])*(CM_CT[[#This Row],[Rentalposition M3]]=Next_possible_notice[Rentalposition M3]),Next_possible_notice[NoticeDateCalc])</f>
        <v/>
      </c>
      <c r="AS102" s="117" t="n"/>
      <c r="AT102" s="75" t="n"/>
      <c r="AU102" s="75" t="n"/>
      <c r="AV102" s="75" t="n"/>
      <c r="AW102" s="75" t="n"/>
      <c r="AX102" s="53" t="n"/>
      <c r="AY102" s="75" t="n"/>
      <c r="AZ102" s="54" t="n"/>
      <c r="BA102" s="50">
        <f t="array" ref="BA102">+_xlfn.XLOOKUP(1,(CM_CT[Contract Number Customer]=CM_CT[[#This Row],[Contract Number Customer]])*(CM_CT[Row Type]="Header"),CM_CT[Contract Lenght Early Clause &amp; Option])</f>
        <v/>
      </c>
      <c r="BB102" s="15" t="n"/>
      <c r="BC102" s="15" t="n"/>
      <c r="BD102" s="15" t="n"/>
      <c r="BE102" s="15" t="n"/>
      <c r="BF102" s="15" t="n"/>
      <c r="BG102" s="15" t="n"/>
      <c r="BH102" s="24" t="n"/>
      <c r="BI102" s="10" t="n"/>
      <c r="BJ102" s="118" t="n"/>
      <c r="BK102" s="24" t="n"/>
      <c r="BL102" s="54">
        <f>+_xlfn.XLOOKUP(CM_CT[[#This Row],[Wagon Number]],Next_possible_notice[Wagon Number],Next_possible_notice[Renewal Process StartDate])</f>
        <v/>
      </c>
      <c r="BM102" s="24" t="n"/>
      <c r="BN102" s="50">
        <f t="array" ref="BN102">+_xlfn.XLOOKUP(1,(CM_CT[Contract Number Customer]=CM_CT[[#This Row],[Contract Number Customer]])*(CM_CT[Row Type]="Header"),CM_CT[Contract Mileage])</f>
        <v/>
      </c>
      <c r="BO102" s="50" t="n"/>
      <c r="BP102" s="54" t="n"/>
      <c r="BQ102" s="54">
        <f t="array" ref="BQ102">+_xlfn.XLOOKUP(1,(CM_CT[Contract Number Customer]=CM_CT[[#This Row],[Contract Number Customer]])*(CM_CT[Row Type]="Header"),CM_CT[Currency])</f>
        <v/>
      </c>
      <c r="BR102" s="75">
        <f t="array" ref="BR102">+_xlfn.XLOOKUP(1,(CM_CT[Contract Number Customer]=CM_CT[[#This Row],[Contract Number Customer]])*(CM_CT[Row Type]="Header"),CM_CT[Lease Rate EUR])</f>
        <v/>
      </c>
      <c r="BS102" s="306" t="n"/>
      <c r="BT102" s="306" t="n"/>
      <c r="BU102" s="177" t="n"/>
      <c r="BV102" s="306" t="n"/>
      <c r="BW102" s="179">
        <f t="array" ref="BW102">+_xlfn.XLOOKUP(1,(Table_Mietpos[Vertragsnummer]=CM_CT[[#This Row],[Contract Number M3]])*(Table_Mietpos[Auftragspos.]=CM_CT[[#This Row],[Rentalposition M3]]),Table_Mietpos[Nettosatz/Typ])</f>
        <v/>
      </c>
      <c r="BX102" s="306" t="n"/>
      <c r="BY102" s="75" t="n"/>
      <c r="BZ102" s="75" t="n"/>
      <c r="CA102" s="75" t="n"/>
      <c r="CB102" s="75" t="n"/>
      <c r="CC102" s="75" t="n"/>
      <c r="CD102" s="307" t="n"/>
      <c r="CE102" s="307" t="n"/>
      <c r="CF102" s="307" t="n"/>
      <c r="CG102" s="307" t="n"/>
      <c r="CH102" s="28" t="n"/>
      <c r="CI102" s="28" t="n"/>
      <c r="CJ102" s="28" t="n"/>
      <c r="CK102" s="186" t="n"/>
      <c r="CL102" s="307" t="n"/>
      <c r="CM102" s="306" t="n"/>
      <c r="CN102" s="12" t="n"/>
      <c r="CO102" s="20" t="n"/>
      <c r="CP102" s="142" t="n"/>
      <c r="CQ102" s="142" t="n"/>
      <c r="CR102" s="142" t="n"/>
      <c r="CS102" s="20" t="n"/>
    </row>
    <row r="103">
      <c r="B103" s="11" t="n"/>
      <c r="C103" s="14" t="inlineStr">
        <is>
          <t>V700010</t>
        </is>
      </c>
      <c r="D103" s="10" t="n"/>
      <c r="E103" s="15">
        <f t="array" ref="E103">+_xlfn.XLOOKUP(1,(CM_CT[Contract Number M3]=CM_CT[[#This Row],[Contract Number M3]])*(CM_CT[Row Type]="Header"),CM_CT[Contract Number Customer])</f>
        <v/>
      </c>
      <c r="F103" s="10" t="n">
        <v>2</v>
      </c>
      <c r="G103" s="10" t="inlineStr">
        <is>
          <t>Wagon</t>
        </is>
      </c>
      <c r="H103" s="10" t="n">
        <v>47</v>
      </c>
      <c r="I103" s="73">
        <f t="array" ref="I103">+_xlfn.XLOOKUP(1,(Table_Mietpos[Vertragsnummer]=CM[[#This Row],[Contract Number M3]])*(Table_Mietpos[Auftragspos.]=CM[[#This Row],[Rentalposition M3]]),Table_Mietpos[ChNr])</f>
        <v/>
      </c>
      <c r="J103" s="72">
        <f t="array" ref="J103">+_xlfn.XLOOKUP(1,(CM_CT[Contract Number Customer]=CM_CT[[#This Row],[Contract Number Customer]])*(CM_CT[Row Type]="Header"),CM_CT[Customer])</f>
        <v/>
      </c>
      <c r="K103" s="51" t="n"/>
      <c r="L103" s="51" t="n"/>
      <c r="M103" s="15">
        <f t="array" ref="M103">+_xlfn.XLOOKUP(1,(CM_CT[Contract Number Customer]=CM_CT[[#This Row],[Contract Number Customer]])*(CM_CT[Row Type]="Header"),CM_CT[Sales Manager])</f>
        <v/>
      </c>
      <c r="N103" s="15">
        <f t="array" ref="N103">+_xlfn.XLOOKUP(1,(CM_CT[Contract Number Customer]=CM_CT[[#This Row],[Contract Number Customer]])*(CM_CT[Row Type]="Header"),CM_CT[Wagon Type])</f>
        <v/>
      </c>
      <c r="O103" s="10" t="n">
        <v>1</v>
      </c>
      <c r="P103" s="10" t="n"/>
      <c r="Q103" s="10" t="n"/>
      <c r="R103" s="10" t="n">
        <v>1</v>
      </c>
      <c r="S103" s="10" t="n"/>
      <c r="T103" s="10" t="n">
        <v>1</v>
      </c>
      <c r="U103" s="15">
        <f>+IF(CM_CT[[#This Row],[Contract Status]]&lt;&gt;"ended",1,0)</f>
        <v/>
      </c>
      <c r="V103" s="15" t="n"/>
      <c r="W103" s="15">
        <f t="array" ref="W103">_xlfn.XLOOKUP(1,(CM_CT[Contract Number Customer]=$E102)*(CM_CT[Delivery Batch]=$F102)*(CM_CT[Row Type]="Batch"),CM_CT[Contract Flex])</f>
        <v/>
      </c>
      <c r="X103" s="54">
        <f t="array" ref="X103">_xlfn.XLOOKUP(1,(CM_CT[Contract Number Customer]=$E102)*(CM_CT[Delivery Batch]=$F102)*(CM_CT[Row Type]="Batch"),CM_CT[Flex StartDate])</f>
        <v/>
      </c>
      <c r="Y103" s="54">
        <f t="array" ref="Y103">_xlfn.XLOOKUP(1,(CM_CT[Contract Number Customer]=$E102)*(CM_CT[Delivery Batch]=$F102)*(CM_CT[Row Type]="Batch"),CM_CT[Flex EndDate])</f>
        <v/>
      </c>
      <c r="Z103" s="15">
        <f t="array" ref="Z103">_xlfn.XLOOKUP(1,(CM_CT[Contract Number Customer]=$E102)*(CM_CT[Delivery Batch]=$F102)*(CM_CT[Row Type]="Batch"),CM_CT[Contract Status])</f>
        <v/>
      </c>
      <c r="AA103" s="15" t="n"/>
      <c r="AB103" s="74" t="n"/>
      <c r="AC103" s="74" t="n"/>
      <c r="AD103" s="131">
        <f t="array" ref="AD103">+_xlfn.XLOOKUP(1,(Table_Mietpos[Vertragsnummer]=CM_CT[[#This Row],[Contract Number M3]])*(Table_Mietpos[Auftragspos.]=CM_CT[[#This Row],[Rentalposition M3]]),Table_Mietpos[Gueltig_ab])</f>
        <v/>
      </c>
      <c r="AE103" s="131">
        <f t="array" ref="AE103">+_xlfn.XLOOKUP(1,(Table_Mietpos[Vertragsnummer]=CM_CT[[#This Row],[Contract Number M3]])*(Table_Mietpos[Auftragspos.]=CM_CT[[#This Row],[Rentalposition M3]]),Table_Mietpos[Gueltig_bis])</f>
        <v/>
      </c>
      <c r="AF103" s="50">
        <f t="array" ref="AF103">+_xlfn.XLOOKUP(1,(CM_CT[Contract Number Customer]=CM_CT[[#This Row],[Contract Number Customer]])*(CM_CT[Row Type]="Header"),CM_CT[Contract Lenght Initial])</f>
        <v/>
      </c>
      <c r="AG103" s="136">
        <f>+CM_CT[[#This Row],[Rental EndDate]]</f>
        <v/>
      </c>
      <c r="AH103" s="305" t="n"/>
      <c r="AI103" s="305" t="n"/>
      <c r="AJ103" s="305" t="n"/>
      <c r="AK103" s="53" t="n"/>
      <c r="AL103" s="15">
        <f t="array" ref="AL103">+_xlfn.XLOOKUP(1,(CM_CT[Contract Number Customer]=CM_CT[[#This Row],[Contract Number Customer]])*(CM_CT[Row Type]="Header"),CM_CT[Early Termination Category])</f>
        <v/>
      </c>
      <c r="AM103" s="136">
        <f t="array" ref="AM103">_xlfn.XLOOKUP(1,(CM_CT[Contract Number Customer]=$E102)*(CM_CT[Delivery Batch]=$F102)*(CM_CT[Row Type]="Batch"),CM_CT[Early Termination cut-off date1])</f>
        <v/>
      </c>
      <c r="AN103" s="136">
        <f t="array" ref="AN103">_xlfn.XLOOKUP(1,(CM_CT[Contract Number Customer]=$E102)*(CM_CT[Delivery Batch]=$F102)*(CM_CT[Row Type]="Batch"),CM_CT[Early Termination cut-off date2])</f>
        <v/>
      </c>
      <c r="AO103" s="53">
        <f t="array" ref="AO103">+_xlfn.XLOOKUP(1,(CM_CT[Contract Number Customer]=CM_CT[[#This Row],[Contract Number Customer]])*(CM_CT[Row Type]="Header"),CM_CT[Early Termination Notice Period Mths])</f>
        <v/>
      </c>
      <c r="AP103" s="53">
        <f t="array" ref="AP103">+_xlfn.XLOOKUP(1,(CM_CT[Contract Number Customer]=CM_CT[[#This Row],[Contract Number Customer]])*(CM_CT[Row Type]="Header"),CM_CT[Duly Termination Notice Period Mths])</f>
        <v/>
      </c>
      <c r="AQ103" s="54" t="n"/>
      <c r="AR103" s="54">
        <f t="array" ref="AR103">+_xlfn.XLOOKUP(1,(CM_CT[[#This Row],[Contract Number M3]]=Next_possible_notice[Contract Number M3])*(CM_CT[[#This Row],[Rentalposition M3]]=Next_possible_notice[Rentalposition M3]),Next_possible_notice[NoticeDateCalc])</f>
        <v/>
      </c>
      <c r="AS103" s="117" t="n"/>
      <c r="AT103" s="75" t="n"/>
      <c r="AU103" s="75" t="n"/>
      <c r="AV103" s="75" t="n"/>
      <c r="AW103" s="75" t="n"/>
      <c r="AX103" s="53" t="n"/>
      <c r="AY103" s="75" t="n"/>
      <c r="AZ103" s="54" t="n"/>
      <c r="BA103" s="50">
        <f t="array" ref="BA103">+_xlfn.XLOOKUP(1,(CM_CT[Contract Number Customer]=CM_CT[[#This Row],[Contract Number Customer]])*(CM_CT[Row Type]="Header"),CM_CT[Contract Lenght Early Clause &amp; Option])</f>
        <v/>
      </c>
      <c r="BB103" s="15" t="n"/>
      <c r="BC103" s="15" t="n"/>
      <c r="BD103" s="15" t="n"/>
      <c r="BE103" s="15" t="n"/>
      <c r="BF103" s="15" t="n"/>
      <c r="BG103" s="15" t="n"/>
      <c r="BH103" s="24" t="n"/>
      <c r="BI103" s="10" t="n"/>
      <c r="BJ103" s="118" t="n"/>
      <c r="BK103" s="24" t="n"/>
      <c r="BL103" s="54">
        <f>+_xlfn.XLOOKUP(CM_CT[[#This Row],[Wagon Number]],Next_possible_notice[Wagon Number],Next_possible_notice[Renewal Process StartDate])</f>
        <v/>
      </c>
      <c r="BM103" s="24" t="n"/>
      <c r="BN103" s="50">
        <f t="array" ref="BN103">+_xlfn.XLOOKUP(1,(CM_CT[Contract Number Customer]=CM_CT[[#This Row],[Contract Number Customer]])*(CM_CT[Row Type]="Header"),CM_CT[Contract Mileage])</f>
        <v/>
      </c>
      <c r="BO103" s="50" t="n"/>
      <c r="BP103" s="54" t="n"/>
      <c r="BQ103" s="54">
        <f t="array" ref="BQ103">+_xlfn.XLOOKUP(1,(CM_CT[Contract Number Customer]=CM_CT[[#This Row],[Contract Number Customer]])*(CM_CT[Row Type]="Header"),CM_CT[Currency])</f>
        <v/>
      </c>
      <c r="BR103" s="75">
        <f t="array" ref="BR103">+_xlfn.XLOOKUP(1,(CM_CT[Contract Number Customer]=CM_CT[[#This Row],[Contract Number Customer]])*(CM_CT[Row Type]="Header"),CM_CT[Lease Rate EUR])</f>
        <v/>
      </c>
      <c r="BS103" s="306" t="n"/>
      <c r="BT103" s="306" t="n"/>
      <c r="BU103" s="177" t="n"/>
      <c r="BV103" s="306" t="n"/>
      <c r="BW103" s="179">
        <f t="array" ref="BW103">+_xlfn.XLOOKUP(1,(Table_Mietpos[Vertragsnummer]=CM_CT[[#This Row],[Contract Number M3]])*(Table_Mietpos[Auftragspos.]=CM_CT[[#This Row],[Rentalposition M3]]),Table_Mietpos[Nettosatz/Typ])</f>
        <v/>
      </c>
      <c r="BX103" s="306" t="n"/>
      <c r="BY103" s="75" t="n"/>
      <c r="BZ103" s="75" t="n"/>
      <c r="CA103" s="75" t="n"/>
      <c r="CB103" s="75" t="n"/>
      <c r="CC103" s="75" t="n"/>
      <c r="CD103" s="307" t="n"/>
      <c r="CE103" s="307" t="n"/>
      <c r="CF103" s="307" t="n"/>
      <c r="CG103" s="307" t="n"/>
      <c r="CH103" s="28" t="n"/>
      <c r="CI103" s="28" t="n"/>
      <c r="CJ103" s="28" t="n"/>
      <c r="CK103" s="186" t="n"/>
      <c r="CL103" s="307" t="n"/>
      <c r="CM103" s="306" t="n"/>
      <c r="CN103" s="12" t="n"/>
      <c r="CO103" s="20" t="n"/>
      <c r="CP103" s="142" t="n"/>
      <c r="CQ103" s="142" t="n"/>
      <c r="CR103" s="142" t="n"/>
      <c r="CS103" s="20" t="n"/>
    </row>
    <row r="104">
      <c r="B104" s="11" t="n"/>
      <c r="C104" s="14" t="inlineStr">
        <is>
          <t>V700010</t>
        </is>
      </c>
      <c r="D104" s="10" t="n"/>
      <c r="E104" s="15">
        <f t="array" ref="E104">+_xlfn.XLOOKUP(1,(CM_CT[Contract Number M3]=CM_CT[[#This Row],[Contract Number M3]])*(CM_CT[Row Type]="Header"),CM_CT[Contract Number Customer])</f>
        <v/>
      </c>
      <c r="F104" s="10" t="n">
        <v>2</v>
      </c>
      <c r="G104" s="10" t="inlineStr">
        <is>
          <t>Wagon</t>
        </is>
      </c>
      <c r="H104" s="10" t="n">
        <v>48</v>
      </c>
      <c r="I104" s="73">
        <f t="array" ref="I104">+_xlfn.XLOOKUP(1,(Table_Mietpos[Vertragsnummer]=CM[[#This Row],[Contract Number M3]])*(Table_Mietpos[Auftragspos.]=CM[[#This Row],[Rentalposition M3]]),Table_Mietpos[ChNr])</f>
        <v/>
      </c>
      <c r="J104" s="72">
        <f t="array" ref="J104">+_xlfn.XLOOKUP(1,(CM_CT[Contract Number Customer]=CM_CT[[#This Row],[Contract Number Customer]])*(CM_CT[Row Type]="Header"),CM_CT[Customer])</f>
        <v/>
      </c>
      <c r="K104" s="51" t="n"/>
      <c r="L104" s="51" t="n"/>
      <c r="M104" s="15">
        <f t="array" ref="M104">+_xlfn.XLOOKUP(1,(CM_CT[Contract Number Customer]=CM_CT[[#This Row],[Contract Number Customer]])*(CM_CT[Row Type]="Header"),CM_CT[Sales Manager])</f>
        <v/>
      </c>
      <c r="N104" s="15">
        <f t="array" ref="N104">+_xlfn.XLOOKUP(1,(CM_CT[Contract Number Customer]=CM_CT[[#This Row],[Contract Number Customer]])*(CM_CT[Row Type]="Header"),CM_CT[Wagon Type])</f>
        <v/>
      </c>
      <c r="O104" s="10" t="n">
        <v>1</v>
      </c>
      <c r="P104" s="10" t="n"/>
      <c r="Q104" s="10" t="n"/>
      <c r="R104" s="10" t="n">
        <v>1</v>
      </c>
      <c r="S104" s="10" t="n"/>
      <c r="T104" s="10" t="n">
        <v>1</v>
      </c>
      <c r="U104" s="15">
        <f>+IF(CM_CT[[#This Row],[Contract Status]]&lt;&gt;"ended",1,0)</f>
        <v/>
      </c>
      <c r="V104" s="15" t="n"/>
      <c r="W104" s="15">
        <f t="array" ref="W104">_xlfn.XLOOKUP(1,(CM_CT[Contract Number Customer]=$E103)*(CM_CT[Delivery Batch]=$F103)*(CM_CT[Row Type]="Batch"),CM_CT[Contract Flex])</f>
        <v/>
      </c>
      <c r="X104" s="54">
        <f t="array" ref="X104">_xlfn.XLOOKUP(1,(CM_CT[Contract Number Customer]=$E103)*(CM_CT[Delivery Batch]=$F103)*(CM_CT[Row Type]="Batch"),CM_CT[Flex StartDate])</f>
        <v/>
      </c>
      <c r="Y104" s="54">
        <f t="array" ref="Y104">_xlfn.XLOOKUP(1,(CM_CT[Contract Number Customer]=$E103)*(CM_CT[Delivery Batch]=$F103)*(CM_CT[Row Type]="Batch"),CM_CT[Flex EndDate])</f>
        <v/>
      </c>
      <c r="Z104" s="15">
        <f t="array" ref="Z104">_xlfn.XLOOKUP(1,(CM_CT[Contract Number Customer]=$E103)*(CM_CT[Delivery Batch]=$F103)*(CM_CT[Row Type]="Batch"),CM_CT[Contract Status])</f>
        <v/>
      </c>
      <c r="AA104" s="15" t="n"/>
      <c r="AB104" s="74" t="n"/>
      <c r="AC104" s="74" t="n"/>
      <c r="AD104" s="131">
        <f t="array" ref="AD104">+_xlfn.XLOOKUP(1,(Table_Mietpos[Vertragsnummer]=CM_CT[[#This Row],[Contract Number M3]])*(Table_Mietpos[Auftragspos.]=CM_CT[[#This Row],[Rentalposition M3]]),Table_Mietpos[Gueltig_ab])</f>
        <v/>
      </c>
      <c r="AE104" s="131">
        <f t="array" ref="AE104">+_xlfn.XLOOKUP(1,(Table_Mietpos[Vertragsnummer]=CM_CT[[#This Row],[Contract Number M3]])*(Table_Mietpos[Auftragspos.]=CM_CT[[#This Row],[Rentalposition M3]]),Table_Mietpos[Gueltig_bis])</f>
        <v/>
      </c>
      <c r="AF104" s="50">
        <f t="array" ref="AF104">+_xlfn.XLOOKUP(1,(CM_CT[Contract Number Customer]=CM_CT[[#This Row],[Contract Number Customer]])*(CM_CT[Row Type]="Header"),CM_CT[Contract Lenght Initial])</f>
        <v/>
      </c>
      <c r="AG104" s="136">
        <f>+CM_CT[[#This Row],[Rental EndDate]]</f>
        <v/>
      </c>
      <c r="AH104" s="305" t="n"/>
      <c r="AI104" s="305" t="n"/>
      <c r="AJ104" s="305" t="n"/>
      <c r="AK104" s="53" t="n"/>
      <c r="AL104" s="15">
        <f t="array" ref="AL104">+_xlfn.XLOOKUP(1,(CM_CT[Contract Number Customer]=CM_CT[[#This Row],[Contract Number Customer]])*(CM_CT[Row Type]="Header"),CM_CT[Early Termination Category])</f>
        <v/>
      </c>
      <c r="AM104" s="136">
        <f t="array" ref="AM104">_xlfn.XLOOKUP(1,(CM_CT[Contract Number Customer]=$E103)*(CM_CT[Delivery Batch]=$F103)*(CM_CT[Row Type]="Batch"),CM_CT[Early Termination cut-off date1])</f>
        <v/>
      </c>
      <c r="AN104" s="136">
        <f t="array" ref="AN104">_xlfn.XLOOKUP(1,(CM_CT[Contract Number Customer]=$E103)*(CM_CT[Delivery Batch]=$F103)*(CM_CT[Row Type]="Batch"),CM_CT[Early Termination cut-off date2])</f>
        <v/>
      </c>
      <c r="AO104" s="53">
        <f t="array" ref="AO104">+_xlfn.XLOOKUP(1,(CM_CT[Contract Number Customer]=CM_CT[[#This Row],[Contract Number Customer]])*(CM_CT[Row Type]="Header"),CM_CT[Early Termination Notice Period Mths])</f>
        <v/>
      </c>
      <c r="AP104" s="53">
        <f t="array" ref="AP104">+_xlfn.XLOOKUP(1,(CM_CT[Contract Number Customer]=CM_CT[[#This Row],[Contract Number Customer]])*(CM_CT[Row Type]="Header"),CM_CT[Duly Termination Notice Period Mths])</f>
        <v/>
      </c>
      <c r="AQ104" s="54" t="n"/>
      <c r="AR104" s="54">
        <f t="array" ref="AR104">+_xlfn.XLOOKUP(1,(CM_CT[[#This Row],[Contract Number M3]]=Next_possible_notice[Contract Number M3])*(CM_CT[[#This Row],[Rentalposition M3]]=Next_possible_notice[Rentalposition M3]),Next_possible_notice[NoticeDateCalc])</f>
        <v/>
      </c>
      <c r="AS104" s="117" t="n"/>
      <c r="AT104" s="75" t="n"/>
      <c r="AU104" s="75" t="n"/>
      <c r="AV104" s="75" t="n"/>
      <c r="AW104" s="75" t="n"/>
      <c r="AX104" s="53" t="n"/>
      <c r="AY104" s="75" t="n"/>
      <c r="AZ104" s="54" t="n"/>
      <c r="BA104" s="50">
        <f t="array" ref="BA104">+_xlfn.XLOOKUP(1,(CM_CT[Contract Number Customer]=CM_CT[[#This Row],[Contract Number Customer]])*(CM_CT[Row Type]="Header"),CM_CT[Contract Lenght Early Clause &amp; Option])</f>
        <v/>
      </c>
      <c r="BB104" s="15" t="n"/>
      <c r="BC104" s="15" t="n"/>
      <c r="BD104" s="15" t="n"/>
      <c r="BE104" s="15" t="n"/>
      <c r="BF104" s="15" t="n"/>
      <c r="BG104" s="15" t="n"/>
      <c r="BH104" s="24" t="n"/>
      <c r="BI104" s="10" t="n"/>
      <c r="BJ104" s="118" t="n"/>
      <c r="BK104" s="24" t="n"/>
      <c r="BL104" s="54">
        <f>+_xlfn.XLOOKUP(CM_CT[[#This Row],[Wagon Number]],Next_possible_notice[Wagon Number],Next_possible_notice[Renewal Process StartDate])</f>
        <v/>
      </c>
      <c r="BM104" s="24" t="n"/>
      <c r="BN104" s="50">
        <f t="array" ref="BN104">+_xlfn.XLOOKUP(1,(CM_CT[Contract Number Customer]=CM_CT[[#This Row],[Contract Number Customer]])*(CM_CT[Row Type]="Header"),CM_CT[Contract Mileage])</f>
        <v/>
      </c>
      <c r="BO104" s="50" t="n"/>
      <c r="BP104" s="54" t="n"/>
      <c r="BQ104" s="54">
        <f t="array" ref="BQ104">+_xlfn.XLOOKUP(1,(CM_CT[Contract Number Customer]=CM_CT[[#This Row],[Contract Number Customer]])*(CM_CT[Row Type]="Header"),CM_CT[Currency])</f>
        <v/>
      </c>
      <c r="BR104" s="75">
        <f t="array" ref="BR104">+_xlfn.XLOOKUP(1,(CM_CT[Contract Number Customer]=CM_CT[[#This Row],[Contract Number Customer]])*(CM_CT[Row Type]="Header"),CM_CT[Lease Rate EUR])</f>
        <v/>
      </c>
      <c r="BS104" s="306" t="n"/>
      <c r="BT104" s="306" t="n"/>
      <c r="BU104" s="177" t="n"/>
      <c r="BV104" s="306" t="n"/>
      <c r="BW104" s="179">
        <f t="array" ref="BW104">+_xlfn.XLOOKUP(1,(Table_Mietpos[Vertragsnummer]=CM_CT[[#This Row],[Contract Number M3]])*(Table_Mietpos[Auftragspos.]=CM_CT[[#This Row],[Rentalposition M3]]),Table_Mietpos[Nettosatz/Typ])</f>
        <v/>
      </c>
      <c r="BX104" s="306" t="n"/>
      <c r="BY104" s="75" t="n"/>
      <c r="BZ104" s="75" t="n"/>
      <c r="CA104" s="75" t="n"/>
      <c r="CB104" s="75" t="n"/>
      <c r="CC104" s="75" t="n"/>
      <c r="CD104" s="307" t="n"/>
      <c r="CE104" s="307" t="n"/>
      <c r="CF104" s="307" t="n"/>
      <c r="CG104" s="307" t="n"/>
      <c r="CH104" s="28" t="n"/>
      <c r="CI104" s="28" t="n"/>
      <c r="CJ104" s="28" t="n"/>
      <c r="CK104" s="186" t="n"/>
      <c r="CL104" s="307" t="n"/>
      <c r="CM104" s="306" t="n"/>
      <c r="CN104" s="12" t="n"/>
      <c r="CO104" s="20" t="n"/>
      <c r="CP104" s="142" t="n"/>
      <c r="CQ104" s="142" t="n"/>
      <c r="CR104" s="142" t="n"/>
      <c r="CS104" s="20" t="n"/>
    </row>
    <row r="105">
      <c r="B105" s="11" t="n"/>
      <c r="C105" s="14" t="inlineStr">
        <is>
          <t>V700010</t>
        </is>
      </c>
      <c r="D105" s="10" t="n"/>
      <c r="E105" s="15">
        <f t="array" ref="E105">+_xlfn.XLOOKUP(1,(CM_CT[Contract Number M3]=CM_CT[[#This Row],[Contract Number M3]])*(CM_CT[Row Type]="Header"),CM_CT[Contract Number Customer])</f>
        <v/>
      </c>
      <c r="F105" s="10" t="n">
        <v>2</v>
      </c>
      <c r="G105" s="10" t="inlineStr">
        <is>
          <t>Wagon</t>
        </is>
      </c>
      <c r="H105" s="10" t="n">
        <v>49</v>
      </c>
      <c r="I105" s="73">
        <f t="array" ref="I105">+_xlfn.XLOOKUP(1,(Table_Mietpos[Vertragsnummer]=CM[[#This Row],[Contract Number M3]])*(Table_Mietpos[Auftragspos.]=CM[[#This Row],[Rentalposition M3]]),Table_Mietpos[ChNr])</f>
        <v/>
      </c>
      <c r="J105" s="72">
        <f t="array" ref="J105">+_xlfn.XLOOKUP(1,(CM_CT[Contract Number Customer]=CM_CT[[#This Row],[Contract Number Customer]])*(CM_CT[Row Type]="Header"),CM_CT[Customer])</f>
        <v/>
      </c>
      <c r="K105" s="51" t="n"/>
      <c r="L105" s="51" t="n"/>
      <c r="M105" s="15">
        <f t="array" ref="M105">+_xlfn.XLOOKUP(1,(CM_CT[Contract Number Customer]=CM_CT[[#This Row],[Contract Number Customer]])*(CM_CT[Row Type]="Header"),CM_CT[Sales Manager])</f>
        <v/>
      </c>
      <c r="N105" s="15">
        <f t="array" ref="N105">+_xlfn.XLOOKUP(1,(CM_CT[Contract Number Customer]=CM_CT[[#This Row],[Contract Number Customer]])*(CM_CT[Row Type]="Header"),CM_CT[Wagon Type])</f>
        <v/>
      </c>
      <c r="O105" s="10" t="n">
        <v>1</v>
      </c>
      <c r="P105" s="10" t="n"/>
      <c r="Q105" s="10" t="n"/>
      <c r="R105" s="10" t="n">
        <v>1</v>
      </c>
      <c r="S105" s="10" t="n"/>
      <c r="T105" s="10" t="n">
        <v>1</v>
      </c>
      <c r="U105" s="15">
        <f>+IF(CM_CT[[#This Row],[Contract Status]]&lt;&gt;"ended",1,0)</f>
        <v/>
      </c>
      <c r="V105" s="15" t="n"/>
      <c r="W105" s="15">
        <f t="array" ref="W105">_xlfn.XLOOKUP(1,(CM_CT[Contract Number Customer]=$E104)*(CM_CT[Delivery Batch]=$F104)*(CM_CT[Row Type]="Batch"),CM_CT[Contract Flex])</f>
        <v/>
      </c>
      <c r="X105" s="54">
        <f t="array" ref="X105">_xlfn.XLOOKUP(1,(CM_CT[Contract Number Customer]=$E104)*(CM_CT[Delivery Batch]=$F104)*(CM_CT[Row Type]="Batch"),CM_CT[Flex StartDate])</f>
        <v/>
      </c>
      <c r="Y105" s="54">
        <f t="array" ref="Y105">_xlfn.XLOOKUP(1,(CM_CT[Contract Number Customer]=$E104)*(CM_CT[Delivery Batch]=$F104)*(CM_CT[Row Type]="Batch"),CM_CT[Flex EndDate])</f>
        <v/>
      </c>
      <c r="Z105" s="15">
        <f t="array" ref="Z105">_xlfn.XLOOKUP(1,(CM_CT[Contract Number Customer]=$E104)*(CM_CT[Delivery Batch]=$F104)*(CM_CT[Row Type]="Batch"),CM_CT[Contract Status])</f>
        <v/>
      </c>
      <c r="AA105" s="15" t="n"/>
      <c r="AB105" s="74" t="n"/>
      <c r="AC105" s="74" t="n"/>
      <c r="AD105" s="131">
        <f t="array" ref="AD105">+_xlfn.XLOOKUP(1,(Table_Mietpos[Vertragsnummer]=CM_CT[[#This Row],[Contract Number M3]])*(Table_Mietpos[Auftragspos.]=CM_CT[[#This Row],[Rentalposition M3]]),Table_Mietpos[Gueltig_ab])</f>
        <v/>
      </c>
      <c r="AE105" s="131">
        <f t="array" ref="AE105">+_xlfn.XLOOKUP(1,(Table_Mietpos[Vertragsnummer]=CM_CT[[#This Row],[Contract Number M3]])*(Table_Mietpos[Auftragspos.]=CM_CT[[#This Row],[Rentalposition M3]]),Table_Mietpos[Gueltig_bis])</f>
        <v/>
      </c>
      <c r="AF105" s="50">
        <f t="array" ref="AF105">+_xlfn.XLOOKUP(1,(CM_CT[Contract Number Customer]=CM_CT[[#This Row],[Contract Number Customer]])*(CM_CT[Row Type]="Header"),CM_CT[Contract Lenght Initial])</f>
        <v/>
      </c>
      <c r="AG105" s="136">
        <f>+CM_CT[[#This Row],[Rental EndDate]]</f>
        <v/>
      </c>
      <c r="AH105" s="305" t="n"/>
      <c r="AI105" s="305" t="n"/>
      <c r="AJ105" s="305" t="n"/>
      <c r="AK105" s="53" t="n"/>
      <c r="AL105" s="15">
        <f t="array" ref="AL105">+_xlfn.XLOOKUP(1,(CM_CT[Contract Number Customer]=CM_CT[[#This Row],[Contract Number Customer]])*(CM_CT[Row Type]="Header"),CM_CT[Early Termination Category])</f>
        <v/>
      </c>
      <c r="AM105" s="136">
        <f t="array" ref="AM105">_xlfn.XLOOKUP(1,(CM_CT[Contract Number Customer]=$E104)*(CM_CT[Delivery Batch]=$F104)*(CM_CT[Row Type]="Batch"),CM_CT[Early Termination cut-off date1])</f>
        <v/>
      </c>
      <c r="AN105" s="136">
        <f t="array" ref="AN105">_xlfn.XLOOKUP(1,(CM_CT[Contract Number Customer]=$E104)*(CM_CT[Delivery Batch]=$F104)*(CM_CT[Row Type]="Batch"),CM_CT[Early Termination cut-off date2])</f>
        <v/>
      </c>
      <c r="AO105" s="53">
        <f t="array" ref="AO105">+_xlfn.XLOOKUP(1,(CM_CT[Contract Number Customer]=CM_CT[[#This Row],[Contract Number Customer]])*(CM_CT[Row Type]="Header"),CM_CT[Early Termination Notice Period Mths])</f>
        <v/>
      </c>
      <c r="AP105" s="53">
        <f t="array" ref="AP105">+_xlfn.XLOOKUP(1,(CM_CT[Contract Number Customer]=CM_CT[[#This Row],[Contract Number Customer]])*(CM_CT[Row Type]="Header"),CM_CT[Duly Termination Notice Period Mths])</f>
        <v/>
      </c>
      <c r="AQ105" s="54" t="n"/>
      <c r="AR105" s="54">
        <f t="array" ref="AR105">+_xlfn.XLOOKUP(1,(CM_CT[[#This Row],[Contract Number M3]]=Next_possible_notice[Contract Number M3])*(CM_CT[[#This Row],[Rentalposition M3]]=Next_possible_notice[Rentalposition M3]),Next_possible_notice[NoticeDateCalc])</f>
        <v/>
      </c>
      <c r="AS105" s="117" t="n"/>
      <c r="AT105" s="75" t="n"/>
      <c r="AU105" s="75" t="n"/>
      <c r="AV105" s="75" t="n"/>
      <c r="AW105" s="75" t="n"/>
      <c r="AX105" s="53" t="n"/>
      <c r="AY105" s="75" t="n"/>
      <c r="AZ105" s="54" t="n"/>
      <c r="BA105" s="50">
        <f t="array" ref="BA105">+_xlfn.XLOOKUP(1,(CM_CT[Contract Number Customer]=CM_CT[[#This Row],[Contract Number Customer]])*(CM_CT[Row Type]="Header"),CM_CT[Contract Lenght Early Clause &amp; Option])</f>
        <v/>
      </c>
      <c r="BB105" s="15" t="n"/>
      <c r="BC105" s="15" t="n"/>
      <c r="BD105" s="15" t="n"/>
      <c r="BE105" s="15" t="n"/>
      <c r="BF105" s="15" t="n"/>
      <c r="BG105" s="15" t="n"/>
      <c r="BH105" s="24" t="n"/>
      <c r="BI105" s="10" t="n"/>
      <c r="BJ105" s="118" t="n"/>
      <c r="BK105" s="24" t="n"/>
      <c r="BL105" s="54">
        <f>+_xlfn.XLOOKUP(CM_CT[[#This Row],[Wagon Number]],Next_possible_notice[Wagon Number],Next_possible_notice[Renewal Process StartDate])</f>
        <v/>
      </c>
      <c r="BM105" s="24" t="n"/>
      <c r="BN105" s="50">
        <f t="array" ref="BN105">+_xlfn.XLOOKUP(1,(CM_CT[Contract Number Customer]=CM_CT[[#This Row],[Contract Number Customer]])*(CM_CT[Row Type]="Header"),CM_CT[Contract Mileage])</f>
        <v/>
      </c>
      <c r="BO105" s="50" t="n"/>
      <c r="BP105" s="54" t="n"/>
      <c r="BQ105" s="54">
        <f t="array" ref="BQ105">+_xlfn.XLOOKUP(1,(CM_CT[Contract Number Customer]=CM_CT[[#This Row],[Contract Number Customer]])*(CM_CT[Row Type]="Header"),CM_CT[Currency])</f>
        <v/>
      </c>
      <c r="BR105" s="75">
        <f t="array" ref="BR105">+_xlfn.XLOOKUP(1,(CM_CT[Contract Number Customer]=CM_CT[[#This Row],[Contract Number Customer]])*(CM_CT[Row Type]="Header"),CM_CT[Lease Rate EUR])</f>
        <v/>
      </c>
      <c r="BS105" s="306" t="n"/>
      <c r="BT105" s="306" t="n"/>
      <c r="BU105" s="177" t="n"/>
      <c r="BV105" s="306" t="n"/>
      <c r="BW105" s="179">
        <f t="array" ref="BW105">+_xlfn.XLOOKUP(1,(Table_Mietpos[Vertragsnummer]=CM_CT[[#This Row],[Contract Number M3]])*(Table_Mietpos[Auftragspos.]=CM_CT[[#This Row],[Rentalposition M3]]),Table_Mietpos[Nettosatz/Typ])</f>
        <v/>
      </c>
      <c r="BX105" s="306" t="n"/>
      <c r="BY105" s="75" t="n"/>
      <c r="BZ105" s="75" t="n"/>
      <c r="CA105" s="75" t="n"/>
      <c r="CB105" s="75" t="n"/>
      <c r="CC105" s="75" t="n"/>
      <c r="CD105" s="307" t="n"/>
      <c r="CE105" s="307" t="n"/>
      <c r="CF105" s="307" t="n"/>
      <c r="CG105" s="307" t="n"/>
      <c r="CH105" s="28" t="n"/>
      <c r="CI105" s="28" t="n"/>
      <c r="CJ105" s="28" t="n"/>
      <c r="CK105" s="186" t="n"/>
      <c r="CL105" s="307" t="n"/>
      <c r="CM105" s="306" t="n"/>
      <c r="CN105" s="12" t="n"/>
      <c r="CO105" s="20" t="n"/>
      <c r="CP105" s="142" t="n"/>
      <c r="CQ105" s="142" t="n"/>
      <c r="CR105" s="142" t="n"/>
      <c r="CS105" s="20" t="n"/>
    </row>
    <row r="106">
      <c r="B106" s="11" t="n"/>
      <c r="C106" s="14" t="inlineStr">
        <is>
          <t>V700010</t>
        </is>
      </c>
      <c r="D106" s="10" t="n"/>
      <c r="E106" s="15">
        <f t="array" ref="E106">+_xlfn.XLOOKUP(1,(CM_CT[Contract Number M3]=CM_CT[[#This Row],[Contract Number M3]])*(CM_CT[Row Type]="Header"),CM_CT[Contract Number Customer])</f>
        <v/>
      </c>
      <c r="F106" s="10" t="n">
        <v>2</v>
      </c>
      <c r="G106" s="10" t="inlineStr">
        <is>
          <t>Wagon</t>
        </is>
      </c>
      <c r="H106" s="10" t="n">
        <v>50</v>
      </c>
      <c r="I106" s="73">
        <f t="array" ref="I106">+_xlfn.XLOOKUP(1,(Table_Mietpos[Vertragsnummer]=CM[[#This Row],[Contract Number M3]])*(Table_Mietpos[Auftragspos.]=CM[[#This Row],[Rentalposition M3]]),Table_Mietpos[ChNr])</f>
        <v/>
      </c>
      <c r="J106" s="72">
        <f t="array" ref="J106">+_xlfn.XLOOKUP(1,(CM_CT[Contract Number Customer]=CM_CT[[#This Row],[Contract Number Customer]])*(CM_CT[Row Type]="Header"),CM_CT[Customer])</f>
        <v/>
      </c>
      <c r="K106" s="51" t="n"/>
      <c r="L106" s="51" t="n"/>
      <c r="M106" s="15">
        <f t="array" ref="M106">+_xlfn.XLOOKUP(1,(CM_CT[Contract Number Customer]=CM_CT[[#This Row],[Contract Number Customer]])*(CM_CT[Row Type]="Header"),CM_CT[Sales Manager])</f>
        <v/>
      </c>
      <c r="N106" s="15">
        <f t="array" ref="N106">+_xlfn.XLOOKUP(1,(CM_CT[Contract Number Customer]=CM_CT[[#This Row],[Contract Number Customer]])*(CM_CT[Row Type]="Header"),CM_CT[Wagon Type])</f>
        <v/>
      </c>
      <c r="O106" s="10" t="n">
        <v>1</v>
      </c>
      <c r="P106" s="10" t="n"/>
      <c r="Q106" s="10" t="n"/>
      <c r="R106" s="10" t="n">
        <v>1</v>
      </c>
      <c r="S106" s="10" t="n"/>
      <c r="T106" s="10" t="n">
        <v>1</v>
      </c>
      <c r="U106" s="15">
        <f>+IF(CM_CT[[#This Row],[Contract Status]]&lt;&gt;"ended",1,0)</f>
        <v/>
      </c>
      <c r="V106" s="15" t="n"/>
      <c r="W106" s="15">
        <f t="array" ref="W106">_xlfn.XLOOKUP(1,(CM_CT[Contract Number Customer]=$E105)*(CM_CT[Delivery Batch]=$F105)*(CM_CT[Row Type]="Batch"),CM_CT[Contract Flex])</f>
        <v/>
      </c>
      <c r="X106" s="54">
        <f t="array" ref="X106">_xlfn.XLOOKUP(1,(CM_CT[Contract Number Customer]=$E105)*(CM_CT[Delivery Batch]=$F105)*(CM_CT[Row Type]="Batch"),CM_CT[Flex StartDate])</f>
        <v/>
      </c>
      <c r="Y106" s="54">
        <f t="array" ref="Y106">_xlfn.XLOOKUP(1,(CM_CT[Contract Number Customer]=$E105)*(CM_CT[Delivery Batch]=$F105)*(CM_CT[Row Type]="Batch"),CM_CT[Flex EndDate])</f>
        <v/>
      </c>
      <c r="Z106" s="15">
        <f t="array" ref="Z106">_xlfn.XLOOKUP(1,(CM_CT[Contract Number Customer]=$E105)*(CM_CT[Delivery Batch]=$F105)*(CM_CT[Row Type]="Batch"),CM_CT[Contract Status])</f>
        <v/>
      </c>
      <c r="AA106" s="15" t="n"/>
      <c r="AB106" s="74" t="n"/>
      <c r="AC106" s="74" t="n"/>
      <c r="AD106" s="131">
        <f t="array" ref="AD106">+_xlfn.XLOOKUP(1,(Table_Mietpos[Vertragsnummer]=CM_CT[[#This Row],[Contract Number M3]])*(Table_Mietpos[Auftragspos.]=CM_CT[[#This Row],[Rentalposition M3]]),Table_Mietpos[Gueltig_ab])</f>
        <v/>
      </c>
      <c r="AE106" s="131">
        <f t="array" ref="AE106">+_xlfn.XLOOKUP(1,(Table_Mietpos[Vertragsnummer]=CM_CT[[#This Row],[Contract Number M3]])*(Table_Mietpos[Auftragspos.]=CM_CT[[#This Row],[Rentalposition M3]]),Table_Mietpos[Gueltig_bis])</f>
        <v/>
      </c>
      <c r="AF106" s="50">
        <f t="array" ref="AF106">+_xlfn.XLOOKUP(1,(CM_CT[Contract Number Customer]=CM_CT[[#This Row],[Contract Number Customer]])*(CM_CT[Row Type]="Header"),CM_CT[Contract Lenght Initial])</f>
        <v/>
      </c>
      <c r="AG106" s="136">
        <f>+CM_CT[[#This Row],[Rental EndDate]]</f>
        <v/>
      </c>
      <c r="AH106" s="305" t="n"/>
      <c r="AI106" s="305" t="n"/>
      <c r="AJ106" s="305" t="n"/>
      <c r="AK106" s="53" t="n"/>
      <c r="AL106" s="15">
        <f t="array" ref="AL106">+_xlfn.XLOOKUP(1,(CM_CT[Contract Number Customer]=CM_CT[[#This Row],[Contract Number Customer]])*(CM_CT[Row Type]="Header"),CM_CT[Early Termination Category])</f>
        <v/>
      </c>
      <c r="AM106" s="136">
        <f t="array" ref="AM106">_xlfn.XLOOKUP(1,(CM_CT[Contract Number Customer]=$E105)*(CM_CT[Delivery Batch]=$F105)*(CM_CT[Row Type]="Batch"),CM_CT[Early Termination cut-off date1])</f>
        <v/>
      </c>
      <c r="AN106" s="136">
        <f t="array" ref="AN106">_xlfn.XLOOKUP(1,(CM_CT[Contract Number Customer]=$E105)*(CM_CT[Delivery Batch]=$F105)*(CM_CT[Row Type]="Batch"),CM_CT[Early Termination cut-off date2])</f>
        <v/>
      </c>
      <c r="AO106" s="53">
        <f t="array" ref="AO106">+_xlfn.XLOOKUP(1,(CM_CT[Contract Number Customer]=CM_CT[[#This Row],[Contract Number Customer]])*(CM_CT[Row Type]="Header"),CM_CT[Early Termination Notice Period Mths])</f>
        <v/>
      </c>
      <c r="AP106" s="53">
        <f t="array" ref="AP106">+_xlfn.XLOOKUP(1,(CM_CT[Contract Number Customer]=CM_CT[[#This Row],[Contract Number Customer]])*(CM_CT[Row Type]="Header"),CM_CT[Duly Termination Notice Period Mths])</f>
        <v/>
      </c>
      <c r="AQ106" s="54" t="n"/>
      <c r="AR106" s="54">
        <f t="array" ref="AR106">+_xlfn.XLOOKUP(1,(CM_CT[[#This Row],[Contract Number M3]]=Next_possible_notice[Contract Number M3])*(CM_CT[[#This Row],[Rentalposition M3]]=Next_possible_notice[Rentalposition M3]),Next_possible_notice[NoticeDateCalc])</f>
        <v/>
      </c>
      <c r="AS106" s="117" t="n"/>
      <c r="AT106" s="75" t="n"/>
      <c r="AU106" s="75" t="n"/>
      <c r="AV106" s="75" t="n"/>
      <c r="AW106" s="75" t="n"/>
      <c r="AX106" s="53" t="n"/>
      <c r="AY106" s="75" t="n"/>
      <c r="AZ106" s="54" t="n"/>
      <c r="BA106" s="50">
        <f t="array" ref="BA106">+_xlfn.XLOOKUP(1,(CM_CT[Contract Number Customer]=CM_CT[[#This Row],[Contract Number Customer]])*(CM_CT[Row Type]="Header"),CM_CT[Contract Lenght Early Clause &amp; Option])</f>
        <v/>
      </c>
      <c r="BB106" s="15" t="n"/>
      <c r="BC106" s="15" t="n"/>
      <c r="BD106" s="15" t="n"/>
      <c r="BE106" s="15" t="n"/>
      <c r="BF106" s="15" t="n"/>
      <c r="BG106" s="15" t="n"/>
      <c r="BH106" s="24" t="n"/>
      <c r="BI106" s="10" t="n"/>
      <c r="BJ106" s="118" t="n"/>
      <c r="BK106" s="24" t="n"/>
      <c r="BL106" s="54">
        <f>+_xlfn.XLOOKUP(CM_CT[[#This Row],[Wagon Number]],Next_possible_notice[Wagon Number],Next_possible_notice[Renewal Process StartDate])</f>
        <v/>
      </c>
      <c r="BM106" s="24" t="n"/>
      <c r="BN106" s="50">
        <f t="array" ref="BN106">+_xlfn.XLOOKUP(1,(CM_CT[Contract Number Customer]=CM_CT[[#This Row],[Contract Number Customer]])*(CM_CT[Row Type]="Header"),CM_CT[Contract Mileage])</f>
        <v/>
      </c>
      <c r="BO106" s="50" t="n"/>
      <c r="BP106" s="54" t="n"/>
      <c r="BQ106" s="54">
        <f t="array" ref="BQ106">+_xlfn.XLOOKUP(1,(CM_CT[Contract Number Customer]=CM_CT[[#This Row],[Contract Number Customer]])*(CM_CT[Row Type]="Header"),CM_CT[Currency])</f>
        <v/>
      </c>
      <c r="BR106" s="75">
        <f t="array" ref="BR106">+_xlfn.XLOOKUP(1,(CM_CT[Contract Number Customer]=CM_CT[[#This Row],[Contract Number Customer]])*(CM_CT[Row Type]="Header"),CM_CT[Lease Rate EUR])</f>
        <v/>
      </c>
      <c r="BS106" s="306" t="n"/>
      <c r="BT106" s="306" t="n"/>
      <c r="BU106" s="177" t="n"/>
      <c r="BV106" s="306" t="n"/>
      <c r="BW106" s="179">
        <f t="array" ref="BW106">+_xlfn.XLOOKUP(1,(Table_Mietpos[Vertragsnummer]=CM_CT[[#This Row],[Contract Number M3]])*(Table_Mietpos[Auftragspos.]=CM_CT[[#This Row],[Rentalposition M3]]),Table_Mietpos[Nettosatz/Typ])</f>
        <v/>
      </c>
      <c r="BX106" s="306" t="n"/>
      <c r="BY106" s="75" t="n"/>
      <c r="BZ106" s="75" t="n"/>
      <c r="CA106" s="75" t="n"/>
      <c r="CB106" s="75" t="n"/>
      <c r="CC106" s="75" t="n"/>
      <c r="CD106" s="307" t="n"/>
      <c r="CE106" s="307" t="n"/>
      <c r="CF106" s="307" t="n"/>
      <c r="CG106" s="307" t="n"/>
      <c r="CH106" s="28" t="n"/>
      <c r="CI106" s="28" t="n"/>
      <c r="CJ106" s="28" t="n"/>
      <c r="CK106" s="186" t="n"/>
      <c r="CL106" s="307" t="n"/>
      <c r="CM106" s="306" t="n"/>
      <c r="CN106" s="12" t="n"/>
      <c r="CO106" s="20" t="n"/>
      <c r="CP106" s="142" t="n"/>
      <c r="CQ106" s="142" t="n"/>
      <c r="CR106" s="142" t="n"/>
      <c r="CS106" s="20" t="n"/>
    </row>
    <row r="107">
      <c r="B107" s="11" t="n"/>
      <c r="C107" s="10" t="inlineStr">
        <is>
          <t>V700010</t>
        </is>
      </c>
      <c r="D107" s="10" t="n"/>
      <c r="E107" s="15">
        <f t="array" ref="E107">+_xlfn.XLOOKUP(1,(CM_CT[Contract Number M3]=CM_CT[[#This Row],[Contract Number M3]])*(CM_CT[Row Type]="Header"),CM_CT[Contract Number Customer])</f>
        <v/>
      </c>
      <c r="F107" s="10" t="n">
        <v>3</v>
      </c>
      <c r="G107" s="10" t="inlineStr">
        <is>
          <t>Batch</t>
        </is>
      </c>
      <c r="H107" s="10" t="n"/>
      <c r="I107" s="10" t="n"/>
      <c r="J107" s="72">
        <f t="array" ref="J107">+_xlfn.XLOOKUP(1,(CM_CT[Contract Number Customer]=CM_CT[[#This Row],[Contract Number Customer]])*(CM_CT[Row Type]="Header"),CM_CT[Customer])</f>
        <v/>
      </c>
      <c r="K107" s="51">
        <f t="array" ref="K107">+_xlfn.XLOOKUP(1,(CM_CT[Contract Number Customer]=CM_CT[[#This Row],[Contract Number Customer]])*(CM_CT[Row Type]="Header"),CM_CT[Country])</f>
        <v/>
      </c>
      <c r="L107" s="51">
        <f t="array" ref="L107">+_xlfn.XLOOKUP(1,(CM_CT[Contract Number Customer]=CM_CT[[#This Row],[Contract Number Customer]])*(CM_CT[Row Type]="Header"),CM_CT[Cluster])</f>
        <v/>
      </c>
      <c r="M107" s="15">
        <f t="array" ref="M107">+_xlfn.XLOOKUP(1,(CM_CT[Contract Number Customer]=CM_CT[[#This Row],[Contract Number Customer]])*(CM_CT[Row Type]="Header"),CM_CT[Sales Manager])</f>
        <v/>
      </c>
      <c r="N107" s="15">
        <f t="array" ref="N107">+_xlfn.XLOOKUP(1,(CM_CT[Contract Number Customer]=CM_CT[[#This Row],[Contract Number Customer]])*(CM_CT[Row Type]="Header"),CM_CT[Wagon Type])</f>
        <v/>
      </c>
      <c r="O107" s="15">
        <f>+SUMIFS(CM_CT[Wagon Quantity Initial],CM_CT[Row Type],"Wagon",CM_CT[Contract Number Customer],CM_CT[[#This Row],[Contract Number Customer]],CM_CT[Delivery Batch],CM_CT[[#This Row],[Delivery Batch]])</f>
        <v/>
      </c>
      <c r="P107" s="15" t="n"/>
      <c r="Q107" s="15" t="n"/>
      <c r="R107" s="15">
        <f>+SUMIFS(CM_CT[Wagon Quantity Newbuild],CM_CT[Row Type],"Wagon",CM_CT[Contract Number Customer],CM_CT[[#This Row],[Contract Number Customer]],CM_CT[Delivery Batch],CM_CT[[#This Row],[Delivery Batch]])</f>
        <v/>
      </c>
      <c r="S107" s="15">
        <f>+SUMIFS(CM_CT[Wagon Quantity Existing],CM_CT[Row Type],"Wagon",CM_CT[Contract Number Customer],CM_CT[[#This Row],[Contract Number Customer]],CM_CT[Delivery Batch],CM_CT[[#This Row],[Delivery Batch]])</f>
        <v/>
      </c>
      <c r="T107" s="15">
        <f>+SUMIFS(CM_CT[Wagons To Be Financed],CM_CT[Row Type],"Wagon",CM_CT[Contract Number Customer],CM_CT[[#This Row],[Contract Number Customer]],CM_CT[Delivery Batch],CM_CT[[#This Row],[Delivery Batch]])</f>
        <v/>
      </c>
      <c r="U107" s="15">
        <f>+SUMIFS(CM_CT[Wagon Quantity Actual],CM_CT[Row Type],"Wagon",CM_CT[Contract Number Customer],CM_CT[[#This Row],[Contract Number Customer]],CM_CT[Delivery Batch],CM_CT[[#This Row],[Delivery Batch]])</f>
        <v/>
      </c>
      <c r="V107" s="15">
        <f t="array" ref="V107">+_xlfn.XLOOKUP(1,(CM_CT[Contract Number Customer]=CM_CT[[#This Row],[Contract Number Customer]])*(CM_CT[Row Type]="Header"),CM_CT[Contract Type])</f>
        <v/>
      </c>
      <c r="W107" s="10" t="inlineStr">
        <is>
          <t>TEMPLATE</t>
        </is>
      </c>
      <c r="X107" s="17" t="n">
        <v>72686</v>
      </c>
      <c r="Y107" s="17" t="n">
        <v>73050</v>
      </c>
      <c r="Z107" s="296" t="inlineStr">
        <is>
          <t>TEMPLATE</t>
        </is>
      </c>
      <c r="AA107" s="296" t="n"/>
      <c r="AB107" s="17" t="n"/>
      <c r="AC107" s="297" t="n"/>
      <c r="AD107" s="130" t="n">
        <v>45280</v>
      </c>
      <c r="AE107" s="130" t="n">
        <v>46010</v>
      </c>
      <c r="AF107" s="50" t="n"/>
      <c r="AG107" s="136">
        <f>+CM_CT[[#This Row],[Rental EndDate]]</f>
        <v/>
      </c>
      <c r="AH107" s="305" t="n"/>
      <c r="AI107" s="305" t="n"/>
      <c r="AJ107" s="305" t="n"/>
      <c r="AK107" s="53" t="n"/>
      <c r="AL107" s="90">
        <f t="array" ref="AL107">+_xlfn.XLOOKUP(1,(CM_CT[Contract Number Customer]=CM_CT[[#This Row],[Contract Number Customer]])*(CM_CT[Row Type]="Header"),CM_CT[Early Termination Category])</f>
        <v/>
      </c>
      <c r="AM107" s="130" t="n">
        <v>45382</v>
      </c>
      <c r="AN107" s="130" t="n">
        <v>45565</v>
      </c>
      <c r="AO107" s="53">
        <f t="array" ref="AO107">+_xlfn.XLOOKUP(1,(CM_CT[Contract Number Customer]=CM_CT[[#This Row],[Contract Number Customer]])*(CM_CT[Row Type]="Header"),CM_CT[Early Termination Notice Period Mths])</f>
        <v/>
      </c>
      <c r="AP107" s="53">
        <f t="array" ref="AP107">+_xlfn.XLOOKUP(1,(CM_CT[Contract Number Customer]=CM_CT[[#This Row],[Contract Number Customer]])*(CM_CT[Row Type]="Header"),CM_CT[Duly Termination Notice Period Mths])</f>
        <v/>
      </c>
      <c r="AQ107" s="54" t="n"/>
      <c r="AR107" s="54" t="n"/>
      <c r="AS107" s="114">
        <f t="array" ref="AS107">+_xlfn.XLOOKUP(1,(CM_CT[Contract Number Customer]=CM_CT[[#This Row],[Contract Number Customer]])*(CM_CT[Row Type]="Header"),CM_CT[Early Termination Clause])</f>
        <v/>
      </c>
      <c r="AT107" s="75" t="n"/>
      <c r="AU107" s="75" t="n"/>
      <c r="AV107" s="75" t="n"/>
      <c r="AW107" s="75" t="n"/>
      <c r="AX107" s="53" t="n"/>
      <c r="AY107" s="75" t="n"/>
      <c r="AZ107" s="54" t="n"/>
      <c r="BA107" s="50" t="n"/>
      <c r="BB107" s="51">
        <f t="array" ref="BB107">+_xlfn.XLOOKUP(1,(CM_CT[Contract Number Customer]=CM_CT[[#This Row],[Contract Number Customer]])*(CM_CT[Row Type]="Header"),CM_CT[Customer Rank])</f>
        <v/>
      </c>
      <c r="BC107" s="51">
        <f t="array" ref="BC107">+_xlfn.XLOOKUP(1,(CM_CT[Contract Number Customer]=CM_CT[[#This Row],[Contract Number Customer]])*(CM_CT[Row Type]="Header"),CM_CT[D&amp;B Score])</f>
        <v/>
      </c>
      <c r="BD107" s="51">
        <f t="array" ref="BD107">+_xlfn.XLOOKUP(1,(CM_CT[Contract Number Customer]=CM_CT[[#This Row],[Contract Number Customer]])*(CM_CT[Row Type]="Header"),CM_CT[GTC Version])</f>
        <v/>
      </c>
      <c r="BE107" s="15">
        <f t="array" ref="BE107">+_xlfn.XLOOKUP(1,(CM_CT[Contract Number Customer]=CM_CT[[#This Row],[Contract Number Customer]])*(CM_CT[Row Type]="Header"),CM_CT[Jurisdiction])</f>
        <v/>
      </c>
      <c r="BF107" s="15">
        <f t="array" ref="BF107">+_xlfn.XLOOKUP(1,(CM_CT[Contract Number Customer]=CM_CT[[#This Row],[Contract Number Customer]])*(CM_CT[Row Type]="Header"),CM_CT[Contract Security])</f>
        <v/>
      </c>
      <c r="BG107" s="15">
        <f t="array" ref="BG107">+_xlfn.XLOOKUP(1,(CM_CT[Contract Number Customer]=CM_CT[[#This Row],[Contract Number Customer]])*(CM_CT[Row Type]="Header"),CM_CT[Contract Indexation])</f>
        <v/>
      </c>
      <c r="BH107" s="15">
        <f t="array" ref="BH107">+_xlfn.XLOOKUP(1,(CM_CT[Contract Number Customer]=CM_CT[[#This Row],[Contract Number Customer]])*(CM_CT[Row Type]="Header"),CM_CT[Call Option Lessee])</f>
        <v/>
      </c>
      <c r="BI107" s="15">
        <f t="array" ref="BI107">+_xlfn.XLOOKUP(1,(CM_CT[Contract Number Customer]=CM_CT[[#This Row],[Contract Number Customer]])*(CM_CT[Row Type]="Header"),CM_CT[Prolongation Option Mths])</f>
        <v/>
      </c>
      <c r="BJ107" s="114">
        <f t="array" ref="BJ107">+_xlfn.XLOOKUP(1,(CM_CT[Contract Number Customer]=CM_CT[[#This Row],[Contract Number Customer]])*(CM_CT[Row Type]="Header"),CM_CT[Prolongation Clause])</f>
        <v/>
      </c>
      <c r="BK107" s="15" t="n"/>
      <c r="BL107" s="54" t="n"/>
      <c r="BM107" s="15" t="n"/>
      <c r="BN107" s="50">
        <f t="array" ref="BN107">+_xlfn.XLOOKUP(1,(CM_CT[Contract Number Customer]=CM_CT[[#This Row],[Contract Number Customer]])*(CM_CT[Row Type]="Header"),CM_CT[Contract Mileage])</f>
        <v/>
      </c>
      <c r="BO107" s="143">
        <f t="array" ref="BO107">+_xlfn.XLOOKUP(1,(CM_CT[Contract Number Customer]=CM_CT[[#This Row],[Contract Number Customer]])*(CM_CT[Row Type]="Header"),CM_CT[Staggered Rental Rates])</f>
        <v/>
      </c>
      <c r="BP107" s="17" t="n">
        <v>45272</v>
      </c>
      <c r="BQ107" s="51">
        <f t="array" ref="BQ107">+_xlfn.XLOOKUP(1,(CM_CT[Contract Number Customer]=CM_CT[[#This Row],[Contract Number Customer]])*(CM_CT[Row Type]="Header"),CM_CT[Currency])</f>
        <v/>
      </c>
      <c r="BR107" s="75">
        <f t="array" ref="BR107">+_xlfn.XLOOKUP(1,(CM_CT[Contract Number Customer]=CM_CT[[#This Row],[Contract Number Customer]])*(CM_CT[Row Type]="Header"),CM_CT[Lease Rate EUR])</f>
        <v/>
      </c>
      <c r="BS107" s="306">
        <f t="array" ref="BS107">+_xlfn.XLOOKUP(1,(CM_CT[Contract Number Customer]=CM_CT[[#This Row],[Contract Number Customer]])*(CM_CT[Row Type]="Header"),CM_CT[Discount Flat EUR])</f>
        <v/>
      </c>
      <c r="BT107" s="177">
        <f t="array" ref="BT107">+_xlfn.XLOOKUP(1,(CM_CT[Contract Number Customer]=CM_CT[[#This Row],[Contract Number Customer]])*(CM_CT[Row Type]="Header"),CM_CT[Noise Bonus EUR])</f>
        <v/>
      </c>
      <c r="BU107" s="177">
        <f t="array" ref="BU107">+_xlfn.XLOOKUP(1,(CM_CT[Contract Number Customer]=CM_CT[[#This Row],[Contract Number Customer]])*(CM_CT[Row Type]="Header"),CM_CT[Technical Customer Requests EUR])</f>
        <v/>
      </c>
      <c r="BV107" s="177">
        <f t="array" ref="BV107">+_xlfn.XLOOKUP(1,(CM_CT[Contract Number Customer]=CM_CT[[#This Row],[Contract Number Customer]])*(CM_CT[Row Type]="Header"),CM_CT[Discount Calc EUR])</f>
        <v/>
      </c>
      <c r="BW107" s="177">
        <f>SUM(CM_CT[[#This Row],[Lease Rate EUR]],CM_CT[[#This Row],[Discount Flat EUR]],CM_CT[[#This Row],[Technical Customer Requests EUR]])</f>
        <v/>
      </c>
      <c r="BX107" s="177">
        <f t="array" ref="BX107">+_xlfn.XLOOKUP(1,(CM_CT[Contract Number Customer]=CM_CT[[#This Row],[Contract Number Customer]])*(CM_CT[Row Type]="Header"),CM_CT[GPS Fee EUR])</f>
        <v/>
      </c>
      <c r="BY107" s="177">
        <f t="array" ref="BY107">+_xlfn.XLOOKUP(1,(CM_CT[Contract Number Customer]=CM_CT[[#This Row],[Contract Number Customer]])*(CM_CT[Row Type]="Header"),CM_CT[Wheelset Fee EUR])</f>
        <v/>
      </c>
      <c r="BZ107" s="177">
        <f t="array" ref="BZ107">+_xlfn.XLOOKUP(1,(CM_CT[Contract Number Customer]=CM_CT[[#This Row],[Contract Number Customer]])*(CM_CT[Row Type]="Header"),CM_CT[Wheelset PAYG per km])</f>
        <v/>
      </c>
      <c r="CA107" s="177">
        <f t="array" ref="CA107">+_xlfn.XLOOKUP(1,(CM_CT[Contract Number Customer]=CM_CT[[#This Row],[Contract Number Customer]])*(CM_CT[Row Type]="Header"),CM_CT[Excess Mileage EUR per km])</f>
        <v/>
      </c>
      <c r="CB107" s="177">
        <f t="array" ref="CB107">+_xlfn.XLOOKUP(1,(CM_CT[Contract Number Customer]=CM_CT[[#This Row],[Contract Number Customer]])*(CM_CT[Row Type]="Header"),CM_CT[PP Wheelset EUR])</f>
        <v/>
      </c>
      <c r="CC107" s="177">
        <f t="array" ref="CC107">+_xlfn.XLOOKUP(1,(CM_CT[Contract Number Customer]=CM_CT[[#This Row],[Contract Number Customer]])*(CM_CT[Row Type]="Header"),CM_CT[Discount Wheelset EUR])</f>
        <v/>
      </c>
      <c r="CD107" s="177">
        <f t="array" ref="CD107">+_xlfn.XLOOKUP(1,(CM_CT[Contract Number Customer]=CM_CT[[#This Row],[Contract Number Customer]])*(CM_CT[Row Type]="Header"),CM_CT[Calc Wheelset])</f>
        <v/>
      </c>
      <c r="CE107" s="177">
        <f t="array" ref="CE107">+_xlfn.XLOOKUP(1,(CM_CT[Contract Number Customer]=CM_CT[[#This Row],[Contract Number Customer]])*(CM_CT[Row Type]="Header"),CM_CT[PP Maintenance EUR])</f>
        <v/>
      </c>
      <c r="CF107" s="177">
        <f t="array" ref="CF107">+_xlfn.XLOOKUP(1,(CM_CT[Contract Number Customer]=CM_CT[[#This Row],[Contract Number Customer]])*(CM_CT[Row Type]="Header"),CM_CT[Discount Maintenance EUR])</f>
        <v/>
      </c>
      <c r="CG107" s="177">
        <f t="array" ref="CG107">+_xlfn.XLOOKUP(1,(CM_CT[Contract Number Customer]=CM_CT[[#This Row],[Contract Number Customer]])*(CM_CT[Row Type]="Header"),CM_CT[Calc Maintenance EUR])</f>
        <v/>
      </c>
      <c r="CH107" s="99">
        <f t="array" ref="CH107">+_xlfn.XLOOKUP(1,(CM_CT[Contract Number Customer]=CM_CT[[#This Row],[Contract Number Customer]])*(CM_CT[Row Type]="Header"),CM_CT[PP Base Lease])</f>
        <v/>
      </c>
      <c r="CI107" s="99">
        <f t="array" ref="CI107">+_xlfn.XLOOKUP(1,(CM_CT[Contract Number Customer]=CM_CT[[#This Row],[Contract Number Customer]])*(CM_CT[Row Type]="Header"),CM_CT[Discount Base Lease EUR])</f>
        <v/>
      </c>
      <c r="CJ107" s="99">
        <f t="array" ref="CJ107">+_xlfn.XLOOKUP(1,(CM_CT[Contract Number Customer]=CM_CT[[#This Row],[Contract Number Customer]])*(CM_CT[Row Type]="Header"),CM_CT[Calc Bease Lease EUR])</f>
        <v/>
      </c>
      <c r="CK107" s="184">
        <f>+CM_CT[[#This Row],[Calc Base Lease Gross EUR]]/CM_CT[[#This Row],[PP Base Lease]]</f>
        <v/>
      </c>
      <c r="CL107" s="177">
        <f t="array" ref="CL107">+_xlfn.XLOOKUP(1,(CM_CT[Contract Number Customer]=CM_CT[[#This Row],[Contract Number Customer]])*(CM_CT[Row Type]="Header"),CM_CT[Calc Withholding Tax EUR])</f>
        <v/>
      </c>
      <c r="CM107" s="304">
        <f>+CM_CT[[#This Row],[Lease Payment EUR]]-CM_CT[[#This Row],[GPS Fee EUR]]-CM_CT[[#This Row],[Calc Wheelset]]-CM_CT[[#This Row],[Calc Withholding Tax EUR]]-CM_CT[[#This Row],[Calc Maintenance EUR]]-CM_CT[[#This Row],[Discount Base Lease EUR]]</f>
        <v/>
      </c>
      <c r="CN107" s="51">
        <f t="array" ref="CN107">+_xlfn.XLOOKUP(1,(CM_CT[Contract Number Customer]=CM_CT[[#This Row],[Contract Number Customer]])*(CM_CT[Row Type]="Header"),CM_CT[Calc Base Lease Gross Initial (Freeze)])</f>
        <v/>
      </c>
      <c r="CO107" s="50">
        <f>+CM_CT[[#This Row],[Contract Mileage]]*CM_CT[[#This Row],[Wagon Quantity Initial]]</f>
        <v/>
      </c>
      <c r="CP107" s="144">
        <f>+CM_CT[[#This Row],[GreenLoan Plan Kilometers of rail p.a.]]*0%</f>
        <v/>
      </c>
      <c r="CQ107" s="144">
        <f t="array" ref="CQ107">+_xlfn.XLOOKUP(1,(CM_CT[Contract Number Customer]=CM_CT[[#This Row],[Contract Number Customer]])*(CM_CT[Row Type]="Header"),CM_CT[ESG Customer CodeOfConduct])</f>
        <v/>
      </c>
      <c r="CR107" s="144">
        <f t="array" ref="CR107">+_xlfn.XLOOKUP(1,(CM_CT[Contract Number Customer]=CM_CT[[#This Row],[Contract Number Customer]])*(CM_CT[Row Type]="Header"),CM_CT[Concentration Limit])</f>
        <v/>
      </c>
      <c r="CS107" s="50">
        <f>+CM_CT[[#This Row],[Lease Payment EUR]]*CM_CT[[#This Row],[Wagon Quantity Initial]]*364</f>
        <v/>
      </c>
    </row>
    <row r="108">
      <c r="B108" s="11" t="n"/>
      <c r="C108" s="14" t="inlineStr">
        <is>
          <t>V700010</t>
        </is>
      </c>
      <c r="D108" s="10" t="n"/>
      <c r="E108" s="15">
        <f t="array" ref="E108">+_xlfn.XLOOKUP(1,(CM_CT[Contract Number M3]=CM_CT[[#This Row],[Contract Number M3]])*(CM_CT[Row Type]="Header"),CM_CT[Contract Number Customer])</f>
        <v/>
      </c>
      <c r="F108" s="10" t="n">
        <v>3</v>
      </c>
      <c r="G108" s="10" t="inlineStr">
        <is>
          <t>Wagon</t>
        </is>
      </c>
      <c r="H108" s="10" t="n">
        <v>1</v>
      </c>
      <c r="I108" s="73">
        <f t="array" ref="I108">+_xlfn.XLOOKUP(1,(Table_Mietpos[Vertragsnummer]=CM[[#This Row],[Contract Number M3]])*(Table_Mietpos[Auftragspos.]=CM[[#This Row],[Rentalposition M3]]),Table_Mietpos[ChNr])</f>
        <v/>
      </c>
      <c r="J108" s="72">
        <f t="array" ref="J108">+_xlfn.XLOOKUP(1,(CM_CT[Contract Number Customer]=CM_CT[[#This Row],[Contract Number Customer]])*(CM_CT[Row Type]="Header"),CM_CT[Customer])</f>
        <v/>
      </c>
      <c r="K108" s="51" t="n"/>
      <c r="L108" s="51" t="n"/>
      <c r="M108" s="15">
        <f t="array" ref="M108">+_xlfn.XLOOKUP(1,(CM_CT[Contract Number Customer]=CM_CT[[#This Row],[Contract Number Customer]])*(CM_CT[Row Type]="Header"),CM_CT[Sales Manager])</f>
        <v/>
      </c>
      <c r="N108" s="15">
        <f t="array" ref="N108">+_xlfn.XLOOKUP(1,(CM_CT[Contract Number Customer]=CM_CT[[#This Row],[Contract Number Customer]])*(CM_CT[Row Type]="Header"),CM_CT[Wagon Type])</f>
        <v/>
      </c>
      <c r="O108" s="10" t="n">
        <v>1</v>
      </c>
      <c r="P108" s="10" t="n"/>
      <c r="Q108" s="10" t="n"/>
      <c r="R108" s="10" t="n">
        <v>1</v>
      </c>
      <c r="S108" s="10" t="n"/>
      <c r="T108" s="10" t="n">
        <v>1</v>
      </c>
      <c r="U108" s="15">
        <f>+IF(CM_CT[[#This Row],[Contract Status]]&lt;&gt;"ended",1,0)</f>
        <v/>
      </c>
      <c r="V108" s="15" t="n"/>
      <c r="W108" s="15">
        <f t="array" ref="W108">_xlfn.XLOOKUP(1,(CM_CT[Contract Number Customer]=$E107)*(CM_CT[Delivery Batch]=$F107)*(CM_CT[Row Type]="Batch"),CM_CT[Contract Flex])</f>
        <v/>
      </c>
      <c r="X108" s="54">
        <f t="array" ref="X108">_xlfn.XLOOKUP(1,(CM_CT[Contract Number Customer]=$E107)*(CM_CT[Delivery Batch]=$F107)*(CM_CT[Row Type]="Batch"),CM_CT[Flex StartDate])</f>
        <v/>
      </c>
      <c r="Y108" s="54">
        <f t="array" ref="Y108">_xlfn.XLOOKUP(1,(CM_CT[Contract Number Customer]=$E107)*(CM_CT[Delivery Batch]=$F107)*(CM_CT[Row Type]="Batch"),CM_CT[Flex EndDate])</f>
        <v/>
      </c>
      <c r="Z108" s="15">
        <f t="array" ref="Z108">_xlfn.XLOOKUP(1,(CM_CT[Contract Number Customer]=$E107)*(CM_CT[Delivery Batch]=$F107)*(CM_CT[Row Type]="Batch"),CM_CT[Contract Status])</f>
        <v/>
      </c>
      <c r="AA108" s="15" t="n"/>
      <c r="AB108" s="74" t="n"/>
      <c r="AC108" s="74" t="n"/>
      <c r="AD108" s="131">
        <f t="array" ref="AD108">+_xlfn.XLOOKUP(1,(Table_Mietpos[Vertragsnummer]=CM_CT[[#This Row],[Contract Number M3]])*(Table_Mietpos[Auftragspos.]=CM_CT[[#This Row],[Rentalposition M3]]),Table_Mietpos[Gueltig_ab])</f>
        <v/>
      </c>
      <c r="AE108" s="131">
        <f t="array" ref="AE108">+_xlfn.XLOOKUP(1,(Table_Mietpos[Vertragsnummer]=CM_CT[[#This Row],[Contract Number M3]])*(Table_Mietpos[Auftragspos.]=CM_CT[[#This Row],[Rentalposition M3]]),Table_Mietpos[Gueltig_bis])</f>
        <v/>
      </c>
      <c r="AF108" s="50">
        <f t="array" ref="AF108">+_xlfn.XLOOKUP(1,(CM_CT[Contract Number Customer]=CM_CT[[#This Row],[Contract Number Customer]])*(CM_CT[Row Type]="Header"),CM_CT[Contract Lenght Initial])</f>
        <v/>
      </c>
      <c r="AG108" s="136">
        <f>+CM_CT[[#This Row],[Rental EndDate]]</f>
        <v/>
      </c>
      <c r="AH108" s="305" t="n"/>
      <c r="AI108" s="305" t="n"/>
      <c r="AJ108" s="305" t="n"/>
      <c r="AK108" s="53" t="n"/>
      <c r="AL108" s="15">
        <f t="array" ref="AL108">+_xlfn.XLOOKUP(1,(CM_CT[Contract Number Customer]=CM_CT[[#This Row],[Contract Number Customer]])*(CM_CT[Row Type]="Header"),CM_CT[Early Termination Category])</f>
        <v/>
      </c>
      <c r="AM108" s="136">
        <f t="array" ref="AM108">_xlfn.XLOOKUP(1,(CM_CT[Contract Number Customer]=$E107)*(CM_CT[Delivery Batch]=$F107)*(CM_CT[Row Type]="Batch"),CM_CT[Early Termination cut-off date1])</f>
        <v/>
      </c>
      <c r="AN108" s="136">
        <f t="array" ref="AN108">_xlfn.XLOOKUP(1,(CM_CT[Contract Number Customer]=$E107)*(CM_CT[Delivery Batch]=$F107)*(CM_CT[Row Type]="Batch"),CM_CT[Early Termination cut-off date2])</f>
        <v/>
      </c>
      <c r="AO108" s="53">
        <f t="array" ref="AO108">+_xlfn.XLOOKUP(1,(CM_CT[Contract Number Customer]=CM_CT[[#This Row],[Contract Number Customer]])*(CM_CT[Row Type]="Header"),CM_CT[Early Termination Notice Period Mths])</f>
        <v/>
      </c>
      <c r="AP108" s="53">
        <f t="array" ref="AP108">+_xlfn.XLOOKUP(1,(CM_CT[Contract Number Customer]=CM_CT[[#This Row],[Contract Number Customer]])*(CM_CT[Row Type]="Header"),CM_CT[Duly Termination Notice Period Mths])</f>
        <v/>
      </c>
      <c r="AQ108" s="54" t="n"/>
      <c r="AR108" s="54">
        <f t="array" ref="AR108">+_xlfn.XLOOKUP(1,(CM_CT[[#This Row],[Contract Number M3]]=Next_possible_notice[Contract Number M3])*(CM_CT[[#This Row],[Rentalposition M3]]=Next_possible_notice[Rentalposition M3]),Next_possible_notice[NoticeDateCalc])</f>
        <v/>
      </c>
      <c r="AS108" s="117" t="n"/>
      <c r="AT108" s="75" t="n"/>
      <c r="AU108" s="75" t="n"/>
      <c r="AV108" s="75" t="n"/>
      <c r="AW108" s="75" t="n"/>
      <c r="AX108" s="53" t="n"/>
      <c r="AY108" s="75" t="n"/>
      <c r="AZ108" s="54" t="n"/>
      <c r="BA108" s="50">
        <f t="array" ref="BA108">+_xlfn.XLOOKUP(1,(CM_CT[Contract Number Customer]=CM_CT[[#This Row],[Contract Number Customer]])*(CM_CT[Row Type]="Header"),CM_CT[Contract Lenght Early Clause &amp; Option])</f>
        <v/>
      </c>
      <c r="BB108" s="15" t="n"/>
      <c r="BC108" s="15" t="n"/>
      <c r="BD108" s="15" t="n"/>
      <c r="BE108" s="15" t="n"/>
      <c r="BF108" s="15" t="n"/>
      <c r="BG108" s="15" t="n"/>
      <c r="BH108" s="24" t="n"/>
      <c r="BI108" s="10" t="n"/>
      <c r="BJ108" s="118" t="n"/>
      <c r="BK108" s="24" t="n"/>
      <c r="BL108" s="54">
        <f>+_xlfn.XLOOKUP(CM_CT[[#This Row],[Wagon Number]],Next_possible_notice[Wagon Number],Next_possible_notice[Renewal Process StartDate])</f>
        <v/>
      </c>
      <c r="BM108" s="24" t="n"/>
      <c r="BN108" s="50">
        <f t="array" ref="BN108">+_xlfn.XLOOKUP(1,(CM_CT[Contract Number Customer]=CM_CT[[#This Row],[Contract Number Customer]])*(CM_CT[Row Type]="Header"),CM_CT[Contract Mileage])</f>
        <v/>
      </c>
      <c r="BO108" s="50" t="n"/>
      <c r="BP108" s="54" t="n"/>
      <c r="BQ108" s="54">
        <f t="array" ref="BQ108">+_xlfn.XLOOKUP(1,(CM_CT[Contract Number Customer]=CM_CT[[#This Row],[Contract Number Customer]])*(CM_CT[Row Type]="Header"),CM_CT[Currency])</f>
        <v/>
      </c>
      <c r="BR108" s="75">
        <f t="array" ref="BR108">+_xlfn.XLOOKUP(1,(CM_CT[Contract Number Customer]=CM_CT[[#This Row],[Contract Number Customer]])*(CM_CT[Row Type]="Header"),CM_CT[Lease Rate EUR])</f>
        <v/>
      </c>
      <c r="BS108" s="306" t="n"/>
      <c r="BT108" s="306" t="n"/>
      <c r="BU108" s="177" t="n"/>
      <c r="BV108" s="306" t="n"/>
      <c r="BW108" s="179">
        <f t="array" ref="BW108">+_xlfn.XLOOKUP(1,(Table_Mietpos[Vertragsnummer]=CM_CT[[#This Row],[Contract Number M3]])*(Table_Mietpos[Auftragspos.]=CM_CT[[#This Row],[Rentalposition M3]]),Table_Mietpos[Nettosatz/Typ])</f>
        <v/>
      </c>
      <c r="BX108" s="306" t="n"/>
      <c r="BY108" s="75" t="n"/>
      <c r="BZ108" s="75" t="n"/>
      <c r="CA108" s="75" t="n"/>
      <c r="CB108" s="75" t="n"/>
      <c r="CC108" s="75" t="n"/>
      <c r="CD108" s="307" t="n"/>
      <c r="CE108" s="307" t="n"/>
      <c r="CF108" s="307" t="n"/>
      <c r="CG108" s="307" t="n"/>
      <c r="CH108" s="28" t="n"/>
      <c r="CI108" s="28" t="n"/>
      <c r="CJ108" s="28" t="n"/>
      <c r="CK108" s="186" t="n"/>
      <c r="CL108" s="307" t="n"/>
      <c r="CM108" s="306" t="n"/>
      <c r="CN108" s="12" t="n"/>
      <c r="CO108" s="20" t="n"/>
      <c r="CP108" s="142" t="n"/>
      <c r="CQ108" s="142" t="n"/>
      <c r="CR108" s="142" t="n"/>
      <c r="CS108" s="20" t="n"/>
    </row>
    <row r="109">
      <c r="B109" s="11" t="n"/>
      <c r="C109" s="14" t="inlineStr">
        <is>
          <t>V700010</t>
        </is>
      </c>
      <c r="D109" s="10" t="n"/>
      <c r="E109" s="15">
        <f t="array" ref="E109">+_xlfn.XLOOKUP(1,(CM_CT[Contract Number M3]=CM_CT[[#This Row],[Contract Number M3]])*(CM_CT[Row Type]="Header"),CM_CT[Contract Number Customer])</f>
        <v/>
      </c>
      <c r="F109" s="10" t="n">
        <v>3</v>
      </c>
      <c r="G109" s="10" t="inlineStr">
        <is>
          <t>Wagon</t>
        </is>
      </c>
      <c r="H109" s="10" t="n">
        <v>2</v>
      </c>
      <c r="I109" s="73">
        <f t="array" ref="I109">+_xlfn.XLOOKUP(1,(Table_Mietpos[Vertragsnummer]=CM[[#This Row],[Contract Number M3]])*(Table_Mietpos[Auftragspos.]=CM[[#This Row],[Rentalposition M3]]),Table_Mietpos[ChNr])</f>
        <v/>
      </c>
      <c r="J109" s="72">
        <f t="array" ref="J109">+_xlfn.XLOOKUP(1,(CM_CT[Contract Number Customer]=CM_CT[[#This Row],[Contract Number Customer]])*(CM_CT[Row Type]="Header"),CM_CT[Customer])</f>
        <v/>
      </c>
      <c r="K109" s="51" t="n"/>
      <c r="L109" s="51" t="n"/>
      <c r="M109" s="15">
        <f t="array" ref="M109">+_xlfn.XLOOKUP(1,(CM_CT[Contract Number Customer]=CM_CT[[#This Row],[Contract Number Customer]])*(CM_CT[Row Type]="Header"),CM_CT[Sales Manager])</f>
        <v/>
      </c>
      <c r="N109" s="15">
        <f t="array" ref="N109">+_xlfn.XLOOKUP(1,(CM_CT[Contract Number Customer]=CM_CT[[#This Row],[Contract Number Customer]])*(CM_CT[Row Type]="Header"),CM_CT[Wagon Type])</f>
        <v/>
      </c>
      <c r="O109" s="10" t="n">
        <v>1</v>
      </c>
      <c r="P109" s="10" t="n"/>
      <c r="Q109" s="10" t="n"/>
      <c r="R109" s="10" t="n">
        <v>1</v>
      </c>
      <c r="S109" s="10" t="n"/>
      <c r="T109" s="10" t="n">
        <v>1</v>
      </c>
      <c r="U109" s="15">
        <f>+IF(CM_CT[[#This Row],[Contract Status]]&lt;&gt;"ended",1,0)</f>
        <v/>
      </c>
      <c r="V109" s="15" t="n"/>
      <c r="W109" s="15">
        <f t="array" ref="W109">_xlfn.XLOOKUP(1,(CM_CT[Contract Number Customer]=$E108)*(CM_CT[Delivery Batch]=$F108)*(CM_CT[Row Type]="Batch"),CM_CT[Contract Flex])</f>
        <v/>
      </c>
      <c r="X109" s="54">
        <f t="array" ref="X109">_xlfn.XLOOKUP(1,(CM_CT[Contract Number Customer]=$E108)*(CM_CT[Delivery Batch]=$F108)*(CM_CT[Row Type]="Batch"),CM_CT[Flex StartDate])</f>
        <v/>
      </c>
      <c r="Y109" s="54">
        <f t="array" ref="Y109">_xlfn.XLOOKUP(1,(CM_CT[Contract Number Customer]=$E108)*(CM_CT[Delivery Batch]=$F108)*(CM_CT[Row Type]="Batch"),CM_CT[Flex EndDate])</f>
        <v/>
      </c>
      <c r="Z109" s="15">
        <f t="array" ref="Z109">_xlfn.XLOOKUP(1,(CM_CT[Contract Number Customer]=$E108)*(CM_CT[Delivery Batch]=$F108)*(CM_CT[Row Type]="Batch"),CM_CT[Contract Status])</f>
        <v/>
      </c>
      <c r="AA109" s="15" t="n"/>
      <c r="AB109" s="74" t="n"/>
      <c r="AC109" s="74" t="n"/>
      <c r="AD109" s="131">
        <f t="array" ref="AD109">+_xlfn.XLOOKUP(1,(Table_Mietpos[Vertragsnummer]=CM_CT[[#This Row],[Contract Number M3]])*(Table_Mietpos[Auftragspos.]=CM_CT[[#This Row],[Rentalposition M3]]),Table_Mietpos[Gueltig_ab])</f>
        <v/>
      </c>
      <c r="AE109" s="131">
        <f t="array" ref="AE109">+_xlfn.XLOOKUP(1,(Table_Mietpos[Vertragsnummer]=CM_CT[[#This Row],[Contract Number M3]])*(Table_Mietpos[Auftragspos.]=CM_CT[[#This Row],[Rentalposition M3]]),Table_Mietpos[Gueltig_bis])</f>
        <v/>
      </c>
      <c r="AF109" s="50">
        <f t="array" ref="AF109">+_xlfn.XLOOKUP(1,(CM_CT[Contract Number Customer]=CM_CT[[#This Row],[Contract Number Customer]])*(CM_CT[Row Type]="Header"),CM_CT[Contract Lenght Initial])</f>
        <v/>
      </c>
      <c r="AG109" s="136">
        <f>+CM_CT[[#This Row],[Rental EndDate]]</f>
        <v/>
      </c>
      <c r="AH109" s="305" t="n"/>
      <c r="AI109" s="305" t="n"/>
      <c r="AJ109" s="305" t="n"/>
      <c r="AK109" s="53" t="n"/>
      <c r="AL109" s="15">
        <f t="array" ref="AL109">+_xlfn.XLOOKUP(1,(CM_CT[Contract Number Customer]=CM_CT[[#This Row],[Contract Number Customer]])*(CM_CT[Row Type]="Header"),CM_CT[Early Termination Category])</f>
        <v/>
      </c>
      <c r="AM109" s="136">
        <f t="array" ref="AM109">_xlfn.XLOOKUP(1,(CM_CT[Contract Number Customer]=$E108)*(CM_CT[Delivery Batch]=$F108)*(CM_CT[Row Type]="Batch"),CM_CT[Early Termination cut-off date1])</f>
        <v/>
      </c>
      <c r="AN109" s="136">
        <f t="array" ref="AN109">_xlfn.XLOOKUP(1,(CM_CT[Contract Number Customer]=$E108)*(CM_CT[Delivery Batch]=$F108)*(CM_CT[Row Type]="Batch"),CM_CT[Early Termination cut-off date2])</f>
        <v/>
      </c>
      <c r="AO109" s="53">
        <f t="array" ref="AO109">+_xlfn.XLOOKUP(1,(CM_CT[Contract Number Customer]=CM_CT[[#This Row],[Contract Number Customer]])*(CM_CT[Row Type]="Header"),CM_CT[Early Termination Notice Period Mths])</f>
        <v/>
      </c>
      <c r="AP109" s="53">
        <f t="array" ref="AP109">+_xlfn.XLOOKUP(1,(CM_CT[Contract Number Customer]=CM_CT[[#This Row],[Contract Number Customer]])*(CM_CT[Row Type]="Header"),CM_CT[Duly Termination Notice Period Mths])</f>
        <v/>
      </c>
      <c r="AQ109" s="54" t="n"/>
      <c r="AR109" s="54">
        <f t="array" ref="AR109">+_xlfn.XLOOKUP(1,(CM_CT[[#This Row],[Contract Number M3]]=Next_possible_notice[Contract Number M3])*(CM_CT[[#This Row],[Rentalposition M3]]=Next_possible_notice[Rentalposition M3]),Next_possible_notice[NoticeDateCalc])</f>
        <v/>
      </c>
      <c r="AS109" s="117" t="n"/>
      <c r="AT109" s="75" t="n"/>
      <c r="AU109" s="75" t="n"/>
      <c r="AV109" s="75" t="n"/>
      <c r="AW109" s="75" t="n"/>
      <c r="AX109" s="53" t="n"/>
      <c r="AY109" s="75" t="n"/>
      <c r="AZ109" s="54" t="n"/>
      <c r="BA109" s="50">
        <f t="array" ref="BA109">+_xlfn.XLOOKUP(1,(CM_CT[Contract Number Customer]=CM_CT[[#This Row],[Contract Number Customer]])*(CM_CT[Row Type]="Header"),CM_CT[Contract Lenght Early Clause &amp; Option])</f>
        <v/>
      </c>
      <c r="BB109" s="15" t="n"/>
      <c r="BC109" s="15" t="n"/>
      <c r="BD109" s="15" t="n"/>
      <c r="BE109" s="15" t="n"/>
      <c r="BF109" s="15" t="n"/>
      <c r="BG109" s="15" t="n"/>
      <c r="BH109" s="24" t="n"/>
      <c r="BI109" s="10" t="n"/>
      <c r="BJ109" s="118" t="n"/>
      <c r="BK109" s="24" t="n"/>
      <c r="BL109" s="54">
        <f>+_xlfn.XLOOKUP(CM_CT[[#This Row],[Wagon Number]],Next_possible_notice[Wagon Number],Next_possible_notice[Renewal Process StartDate])</f>
        <v/>
      </c>
      <c r="BM109" s="24" t="n"/>
      <c r="BN109" s="50">
        <f t="array" ref="BN109">+_xlfn.XLOOKUP(1,(CM_CT[Contract Number Customer]=CM_CT[[#This Row],[Contract Number Customer]])*(CM_CT[Row Type]="Header"),CM_CT[Contract Mileage])</f>
        <v/>
      </c>
      <c r="BO109" s="50" t="n"/>
      <c r="BP109" s="54" t="n"/>
      <c r="BQ109" s="54">
        <f t="array" ref="BQ109">+_xlfn.XLOOKUP(1,(CM_CT[Contract Number Customer]=CM_CT[[#This Row],[Contract Number Customer]])*(CM_CT[Row Type]="Header"),CM_CT[Currency])</f>
        <v/>
      </c>
      <c r="BR109" s="75">
        <f t="array" ref="BR109">+_xlfn.XLOOKUP(1,(CM_CT[Contract Number Customer]=CM_CT[[#This Row],[Contract Number Customer]])*(CM_CT[Row Type]="Header"),CM_CT[Lease Rate EUR])</f>
        <v/>
      </c>
      <c r="BS109" s="306" t="n"/>
      <c r="BT109" s="306" t="n"/>
      <c r="BU109" s="177" t="n"/>
      <c r="BV109" s="306" t="n"/>
      <c r="BW109" s="179">
        <f t="array" ref="BW109">+_xlfn.XLOOKUP(1,(Table_Mietpos[Vertragsnummer]=CM_CT[[#This Row],[Contract Number M3]])*(Table_Mietpos[Auftragspos.]=CM_CT[[#This Row],[Rentalposition M3]]),Table_Mietpos[Nettosatz/Typ])</f>
        <v/>
      </c>
      <c r="BX109" s="306" t="n"/>
      <c r="BY109" s="75" t="n"/>
      <c r="BZ109" s="75" t="n"/>
      <c r="CA109" s="75" t="n"/>
      <c r="CB109" s="75" t="n"/>
      <c r="CC109" s="75" t="n"/>
      <c r="CD109" s="307" t="n"/>
      <c r="CE109" s="307" t="n"/>
      <c r="CF109" s="307" t="n"/>
      <c r="CG109" s="307" t="n"/>
      <c r="CH109" s="28" t="n"/>
      <c r="CI109" s="28" t="n"/>
      <c r="CJ109" s="28" t="n"/>
      <c r="CK109" s="186" t="n"/>
      <c r="CL109" s="307" t="n"/>
      <c r="CM109" s="306" t="n"/>
      <c r="CN109" s="12" t="n"/>
      <c r="CO109" s="20" t="n"/>
      <c r="CP109" s="142" t="n"/>
      <c r="CQ109" s="142" t="n"/>
      <c r="CR109" s="142" t="n"/>
      <c r="CS109" s="20" t="n"/>
    </row>
    <row r="110">
      <c r="B110" s="11" t="n"/>
      <c r="C110" s="14" t="inlineStr">
        <is>
          <t>V700010</t>
        </is>
      </c>
      <c r="D110" s="10" t="n"/>
      <c r="E110" s="15">
        <f t="array" ref="E110">+_xlfn.XLOOKUP(1,(CM_CT[Contract Number M3]=CM_CT[[#This Row],[Contract Number M3]])*(CM_CT[Row Type]="Header"),CM_CT[Contract Number Customer])</f>
        <v/>
      </c>
      <c r="F110" s="10" t="n">
        <v>3</v>
      </c>
      <c r="G110" s="10" t="inlineStr">
        <is>
          <t>Wagon</t>
        </is>
      </c>
      <c r="H110" s="10" t="n">
        <v>3</v>
      </c>
      <c r="I110" s="73">
        <f t="array" ref="I110">+_xlfn.XLOOKUP(1,(Table_Mietpos[Vertragsnummer]=CM[[#This Row],[Contract Number M3]])*(Table_Mietpos[Auftragspos.]=CM[[#This Row],[Rentalposition M3]]),Table_Mietpos[ChNr])</f>
        <v/>
      </c>
      <c r="J110" s="72">
        <f t="array" ref="J110">+_xlfn.XLOOKUP(1,(CM_CT[Contract Number Customer]=CM_CT[[#This Row],[Contract Number Customer]])*(CM_CT[Row Type]="Header"),CM_CT[Customer])</f>
        <v/>
      </c>
      <c r="K110" s="51" t="n"/>
      <c r="L110" s="51" t="n"/>
      <c r="M110" s="15">
        <f t="array" ref="M110">+_xlfn.XLOOKUP(1,(CM_CT[Contract Number Customer]=CM_CT[[#This Row],[Contract Number Customer]])*(CM_CT[Row Type]="Header"),CM_CT[Sales Manager])</f>
        <v/>
      </c>
      <c r="N110" s="15">
        <f t="array" ref="N110">+_xlfn.XLOOKUP(1,(CM_CT[Contract Number Customer]=CM_CT[[#This Row],[Contract Number Customer]])*(CM_CT[Row Type]="Header"),CM_CT[Wagon Type])</f>
        <v/>
      </c>
      <c r="O110" s="10" t="n">
        <v>1</v>
      </c>
      <c r="P110" s="10" t="n"/>
      <c r="Q110" s="10" t="n"/>
      <c r="R110" s="10" t="n">
        <v>1</v>
      </c>
      <c r="S110" s="10" t="n"/>
      <c r="T110" s="10" t="n">
        <v>1</v>
      </c>
      <c r="U110" s="15">
        <f>+IF(CM_CT[[#This Row],[Contract Status]]&lt;&gt;"ended",1,0)</f>
        <v/>
      </c>
      <c r="V110" s="15" t="n"/>
      <c r="W110" s="15">
        <f t="array" ref="W110">_xlfn.XLOOKUP(1,(CM_CT[Contract Number Customer]=$E109)*(CM_CT[Delivery Batch]=$F109)*(CM_CT[Row Type]="Batch"),CM_CT[Contract Flex])</f>
        <v/>
      </c>
      <c r="X110" s="54">
        <f t="array" ref="X110">_xlfn.XLOOKUP(1,(CM_CT[Contract Number Customer]=$E109)*(CM_CT[Delivery Batch]=$F109)*(CM_CT[Row Type]="Batch"),CM_CT[Flex StartDate])</f>
        <v/>
      </c>
      <c r="Y110" s="54">
        <f t="array" ref="Y110">_xlfn.XLOOKUP(1,(CM_CT[Contract Number Customer]=$E109)*(CM_CT[Delivery Batch]=$F109)*(CM_CT[Row Type]="Batch"),CM_CT[Flex EndDate])</f>
        <v/>
      </c>
      <c r="Z110" s="15">
        <f t="array" ref="Z110">_xlfn.XLOOKUP(1,(CM_CT[Contract Number Customer]=$E109)*(CM_CT[Delivery Batch]=$F109)*(CM_CT[Row Type]="Batch"),CM_CT[Contract Status])</f>
        <v/>
      </c>
      <c r="AA110" s="15" t="n"/>
      <c r="AB110" s="74" t="n"/>
      <c r="AC110" s="74" t="n"/>
      <c r="AD110" s="131">
        <f t="array" ref="AD110">+_xlfn.XLOOKUP(1,(Table_Mietpos[Vertragsnummer]=CM_CT[[#This Row],[Contract Number M3]])*(Table_Mietpos[Auftragspos.]=CM_CT[[#This Row],[Rentalposition M3]]),Table_Mietpos[Gueltig_ab])</f>
        <v/>
      </c>
      <c r="AE110" s="131">
        <f t="array" ref="AE110">+_xlfn.XLOOKUP(1,(Table_Mietpos[Vertragsnummer]=CM_CT[[#This Row],[Contract Number M3]])*(Table_Mietpos[Auftragspos.]=CM_CT[[#This Row],[Rentalposition M3]]),Table_Mietpos[Gueltig_bis])</f>
        <v/>
      </c>
      <c r="AF110" s="50">
        <f t="array" ref="AF110">+_xlfn.XLOOKUP(1,(CM_CT[Contract Number Customer]=CM_CT[[#This Row],[Contract Number Customer]])*(CM_CT[Row Type]="Header"),CM_CT[Contract Lenght Initial])</f>
        <v/>
      </c>
      <c r="AG110" s="136">
        <f>+CM_CT[[#This Row],[Rental EndDate]]</f>
        <v/>
      </c>
      <c r="AH110" s="305" t="n"/>
      <c r="AI110" s="305" t="n"/>
      <c r="AJ110" s="305" t="n"/>
      <c r="AK110" s="53" t="n"/>
      <c r="AL110" s="15">
        <f t="array" ref="AL110">+_xlfn.XLOOKUP(1,(CM_CT[Contract Number Customer]=CM_CT[[#This Row],[Contract Number Customer]])*(CM_CT[Row Type]="Header"),CM_CT[Early Termination Category])</f>
        <v/>
      </c>
      <c r="AM110" s="136">
        <f t="array" ref="AM110">_xlfn.XLOOKUP(1,(CM_CT[Contract Number Customer]=$E109)*(CM_CT[Delivery Batch]=$F109)*(CM_CT[Row Type]="Batch"),CM_CT[Early Termination cut-off date1])</f>
        <v/>
      </c>
      <c r="AN110" s="136">
        <f t="array" ref="AN110">_xlfn.XLOOKUP(1,(CM_CT[Contract Number Customer]=$E109)*(CM_CT[Delivery Batch]=$F109)*(CM_CT[Row Type]="Batch"),CM_CT[Early Termination cut-off date2])</f>
        <v/>
      </c>
      <c r="AO110" s="53">
        <f t="array" ref="AO110">+_xlfn.XLOOKUP(1,(CM_CT[Contract Number Customer]=CM_CT[[#This Row],[Contract Number Customer]])*(CM_CT[Row Type]="Header"),CM_CT[Early Termination Notice Period Mths])</f>
        <v/>
      </c>
      <c r="AP110" s="53">
        <f t="array" ref="AP110">+_xlfn.XLOOKUP(1,(CM_CT[Contract Number Customer]=CM_CT[[#This Row],[Contract Number Customer]])*(CM_CT[Row Type]="Header"),CM_CT[Duly Termination Notice Period Mths])</f>
        <v/>
      </c>
      <c r="AQ110" s="54" t="n"/>
      <c r="AR110" s="54">
        <f t="array" ref="AR110">+_xlfn.XLOOKUP(1,(CM_CT[[#This Row],[Contract Number M3]]=Next_possible_notice[Contract Number M3])*(CM_CT[[#This Row],[Rentalposition M3]]=Next_possible_notice[Rentalposition M3]),Next_possible_notice[NoticeDateCalc])</f>
        <v/>
      </c>
      <c r="AS110" s="117" t="n"/>
      <c r="AT110" s="75" t="n"/>
      <c r="AU110" s="75" t="n"/>
      <c r="AV110" s="75" t="n"/>
      <c r="AW110" s="75" t="n"/>
      <c r="AX110" s="53" t="n"/>
      <c r="AY110" s="75" t="n"/>
      <c r="AZ110" s="54" t="n"/>
      <c r="BA110" s="50">
        <f t="array" ref="BA110">+_xlfn.XLOOKUP(1,(CM_CT[Contract Number Customer]=CM_CT[[#This Row],[Contract Number Customer]])*(CM_CT[Row Type]="Header"),CM_CT[Contract Lenght Early Clause &amp; Option])</f>
        <v/>
      </c>
      <c r="BB110" s="15" t="n"/>
      <c r="BC110" s="15" t="n"/>
      <c r="BD110" s="15" t="n"/>
      <c r="BE110" s="15" t="n"/>
      <c r="BF110" s="15" t="n"/>
      <c r="BG110" s="15" t="n"/>
      <c r="BH110" s="24" t="n"/>
      <c r="BI110" s="10" t="n"/>
      <c r="BJ110" s="118" t="n"/>
      <c r="BK110" s="24" t="n"/>
      <c r="BL110" s="54">
        <f>+_xlfn.XLOOKUP(CM_CT[[#This Row],[Wagon Number]],Next_possible_notice[Wagon Number],Next_possible_notice[Renewal Process StartDate])</f>
        <v/>
      </c>
      <c r="BM110" s="24" t="n"/>
      <c r="BN110" s="50">
        <f t="array" ref="BN110">+_xlfn.XLOOKUP(1,(CM_CT[Contract Number Customer]=CM_CT[[#This Row],[Contract Number Customer]])*(CM_CT[Row Type]="Header"),CM_CT[Contract Mileage])</f>
        <v/>
      </c>
      <c r="BO110" s="50" t="n"/>
      <c r="BP110" s="54" t="n"/>
      <c r="BQ110" s="54">
        <f t="array" ref="BQ110">+_xlfn.XLOOKUP(1,(CM_CT[Contract Number Customer]=CM_CT[[#This Row],[Contract Number Customer]])*(CM_CT[Row Type]="Header"),CM_CT[Currency])</f>
        <v/>
      </c>
      <c r="BR110" s="75">
        <f t="array" ref="BR110">+_xlfn.XLOOKUP(1,(CM_CT[Contract Number Customer]=CM_CT[[#This Row],[Contract Number Customer]])*(CM_CT[Row Type]="Header"),CM_CT[Lease Rate EUR])</f>
        <v/>
      </c>
      <c r="BS110" s="306" t="n"/>
      <c r="BT110" s="306" t="n"/>
      <c r="BU110" s="177" t="n"/>
      <c r="BV110" s="306" t="n"/>
      <c r="BW110" s="179">
        <f t="array" ref="BW110">+_xlfn.XLOOKUP(1,(Table_Mietpos[Vertragsnummer]=CM_CT[[#This Row],[Contract Number M3]])*(Table_Mietpos[Auftragspos.]=CM_CT[[#This Row],[Rentalposition M3]]),Table_Mietpos[Nettosatz/Typ])</f>
        <v/>
      </c>
      <c r="BX110" s="306" t="n"/>
      <c r="BY110" s="75" t="n"/>
      <c r="BZ110" s="75" t="n"/>
      <c r="CA110" s="75" t="n"/>
      <c r="CB110" s="75" t="n"/>
      <c r="CC110" s="75" t="n"/>
      <c r="CD110" s="307" t="n"/>
      <c r="CE110" s="307" t="n"/>
      <c r="CF110" s="307" t="n"/>
      <c r="CG110" s="307" t="n"/>
      <c r="CH110" s="28" t="n"/>
      <c r="CI110" s="28" t="n"/>
      <c r="CJ110" s="28" t="n"/>
      <c r="CK110" s="186" t="n"/>
      <c r="CL110" s="307" t="n"/>
      <c r="CM110" s="306" t="n"/>
      <c r="CN110" s="12" t="n"/>
      <c r="CO110" s="20" t="n"/>
      <c r="CP110" s="142" t="n"/>
      <c r="CQ110" s="142" t="n"/>
      <c r="CR110" s="142" t="n"/>
      <c r="CS110" s="20" t="n"/>
    </row>
    <row r="111">
      <c r="B111" s="11" t="n"/>
      <c r="C111" s="14" t="inlineStr">
        <is>
          <t>V700010</t>
        </is>
      </c>
      <c r="D111" s="10" t="n"/>
      <c r="E111" s="15">
        <f t="array" ref="E111">+_xlfn.XLOOKUP(1,(CM_CT[Contract Number M3]=CM_CT[[#This Row],[Contract Number M3]])*(CM_CT[Row Type]="Header"),CM_CT[Contract Number Customer])</f>
        <v/>
      </c>
      <c r="F111" s="10" t="n">
        <v>3</v>
      </c>
      <c r="G111" s="10" t="inlineStr">
        <is>
          <t>Wagon</t>
        </is>
      </c>
      <c r="H111" s="10" t="n">
        <v>4</v>
      </c>
      <c r="I111" s="73">
        <f t="array" ref="I111">+_xlfn.XLOOKUP(1,(Table_Mietpos[Vertragsnummer]=CM[[#This Row],[Contract Number M3]])*(Table_Mietpos[Auftragspos.]=CM[[#This Row],[Rentalposition M3]]),Table_Mietpos[ChNr])</f>
        <v/>
      </c>
      <c r="J111" s="72">
        <f t="array" ref="J111">+_xlfn.XLOOKUP(1,(CM_CT[Contract Number Customer]=CM_CT[[#This Row],[Contract Number Customer]])*(CM_CT[Row Type]="Header"),CM_CT[Customer])</f>
        <v/>
      </c>
      <c r="K111" s="51" t="n"/>
      <c r="L111" s="51" t="n"/>
      <c r="M111" s="15">
        <f t="array" ref="M111">+_xlfn.XLOOKUP(1,(CM_CT[Contract Number Customer]=CM_CT[[#This Row],[Contract Number Customer]])*(CM_CT[Row Type]="Header"),CM_CT[Sales Manager])</f>
        <v/>
      </c>
      <c r="N111" s="15">
        <f t="array" ref="N111">+_xlfn.XLOOKUP(1,(CM_CT[Contract Number Customer]=CM_CT[[#This Row],[Contract Number Customer]])*(CM_CT[Row Type]="Header"),CM_CT[Wagon Type])</f>
        <v/>
      </c>
      <c r="O111" s="10" t="n">
        <v>1</v>
      </c>
      <c r="P111" s="10" t="n"/>
      <c r="Q111" s="10" t="n"/>
      <c r="R111" s="10" t="n">
        <v>1</v>
      </c>
      <c r="S111" s="10" t="n"/>
      <c r="T111" s="10" t="n">
        <v>1</v>
      </c>
      <c r="U111" s="15">
        <f>+IF(CM_CT[[#This Row],[Contract Status]]&lt;&gt;"ended",1,0)</f>
        <v/>
      </c>
      <c r="V111" s="15" t="n"/>
      <c r="W111" s="15">
        <f t="array" ref="W111">_xlfn.XLOOKUP(1,(CM_CT[Contract Number Customer]=$E110)*(CM_CT[Delivery Batch]=$F110)*(CM_CT[Row Type]="Batch"),CM_CT[Contract Flex])</f>
        <v/>
      </c>
      <c r="X111" s="54">
        <f t="array" ref="X111">_xlfn.XLOOKUP(1,(CM_CT[Contract Number Customer]=$E110)*(CM_CT[Delivery Batch]=$F110)*(CM_CT[Row Type]="Batch"),CM_CT[Flex StartDate])</f>
        <v/>
      </c>
      <c r="Y111" s="54">
        <f t="array" ref="Y111">_xlfn.XLOOKUP(1,(CM_CT[Contract Number Customer]=$E110)*(CM_CT[Delivery Batch]=$F110)*(CM_CT[Row Type]="Batch"),CM_CT[Flex EndDate])</f>
        <v/>
      </c>
      <c r="Z111" s="15">
        <f t="array" ref="Z111">_xlfn.XLOOKUP(1,(CM_CT[Contract Number Customer]=$E110)*(CM_CT[Delivery Batch]=$F110)*(CM_CT[Row Type]="Batch"),CM_CT[Contract Status])</f>
        <v/>
      </c>
      <c r="AA111" s="15" t="n"/>
      <c r="AB111" s="74" t="n"/>
      <c r="AC111" s="74" t="n"/>
      <c r="AD111" s="131">
        <f t="array" ref="AD111">+_xlfn.XLOOKUP(1,(Table_Mietpos[Vertragsnummer]=CM_CT[[#This Row],[Contract Number M3]])*(Table_Mietpos[Auftragspos.]=CM_CT[[#This Row],[Rentalposition M3]]),Table_Mietpos[Gueltig_ab])</f>
        <v/>
      </c>
      <c r="AE111" s="131">
        <f t="array" ref="AE111">+_xlfn.XLOOKUP(1,(Table_Mietpos[Vertragsnummer]=CM_CT[[#This Row],[Contract Number M3]])*(Table_Mietpos[Auftragspos.]=CM_CT[[#This Row],[Rentalposition M3]]),Table_Mietpos[Gueltig_bis])</f>
        <v/>
      </c>
      <c r="AF111" s="50">
        <f t="array" ref="AF111">+_xlfn.XLOOKUP(1,(CM_CT[Contract Number Customer]=CM_CT[[#This Row],[Contract Number Customer]])*(CM_CT[Row Type]="Header"),CM_CT[Contract Lenght Initial])</f>
        <v/>
      </c>
      <c r="AG111" s="136">
        <f>+CM_CT[[#This Row],[Rental EndDate]]</f>
        <v/>
      </c>
      <c r="AH111" s="305" t="n"/>
      <c r="AI111" s="305" t="n"/>
      <c r="AJ111" s="305" t="n"/>
      <c r="AK111" s="53" t="n"/>
      <c r="AL111" s="15">
        <f t="array" ref="AL111">+_xlfn.XLOOKUP(1,(CM_CT[Contract Number Customer]=CM_CT[[#This Row],[Contract Number Customer]])*(CM_CT[Row Type]="Header"),CM_CT[Early Termination Category])</f>
        <v/>
      </c>
      <c r="AM111" s="136">
        <f t="array" ref="AM111">_xlfn.XLOOKUP(1,(CM_CT[Contract Number Customer]=$E110)*(CM_CT[Delivery Batch]=$F110)*(CM_CT[Row Type]="Batch"),CM_CT[Early Termination cut-off date1])</f>
        <v/>
      </c>
      <c r="AN111" s="136">
        <f t="array" ref="AN111">_xlfn.XLOOKUP(1,(CM_CT[Contract Number Customer]=$E110)*(CM_CT[Delivery Batch]=$F110)*(CM_CT[Row Type]="Batch"),CM_CT[Early Termination cut-off date2])</f>
        <v/>
      </c>
      <c r="AO111" s="53">
        <f t="array" ref="AO111">+_xlfn.XLOOKUP(1,(CM_CT[Contract Number Customer]=CM_CT[[#This Row],[Contract Number Customer]])*(CM_CT[Row Type]="Header"),CM_CT[Early Termination Notice Period Mths])</f>
        <v/>
      </c>
      <c r="AP111" s="53">
        <f t="array" ref="AP111">+_xlfn.XLOOKUP(1,(CM_CT[Contract Number Customer]=CM_CT[[#This Row],[Contract Number Customer]])*(CM_CT[Row Type]="Header"),CM_CT[Duly Termination Notice Period Mths])</f>
        <v/>
      </c>
      <c r="AQ111" s="54" t="n"/>
      <c r="AR111" s="54">
        <f t="array" ref="AR111">+_xlfn.XLOOKUP(1,(CM_CT[[#This Row],[Contract Number M3]]=Next_possible_notice[Contract Number M3])*(CM_CT[[#This Row],[Rentalposition M3]]=Next_possible_notice[Rentalposition M3]),Next_possible_notice[NoticeDateCalc])</f>
        <v/>
      </c>
      <c r="AS111" s="117" t="n"/>
      <c r="AT111" s="75" t="n"/>
      <c r="AU111" s="75" t="n"/>
      <c r="AV111" s="75" t="n"/>
      <c r="AW111" s="75" t="n"/>
      <c r="AX111" s="53" t="n"/>
      <c r="AY111" s="75" t="n"/>
      <c r="AZ111" s="54" t="n"/>
      <c r="BA111" s="50">
        <f t="array" ref="BA111">+_xlfn.XLOOKUP(1,(CM_CT[Contract Number Customer]=CM_CT[[#This Row],[Contract Number Customer]])*(CM_CT[Row Type]="Header"),CM_CT[Contract Lenght Early Clause &amp; Option])</f>
        <v/>
      </c>
      <c r="BB111" s="15" t="n"/>
      <c r="BC111" s="15" t="n"/>
      <c r="BD111" s="15" t="n"/>
      <c r="BE111" s="15" t="n"/>
      <c r="BF111" s="15" t="n"/>
      <c r="BG111" s="15" t="n"/>
      <c r="BH111" s="24" t="n"/>
      <c r="BI111" s="10" t="n"/>
      <c r="BJ111" s="118" t="n"/>
      <c r="BK111" s="24" t="n"/>
      <c r="BL111" s="54">
        <f>+_xlfn.XLOOKUP(CM_CT[[#This Row],[Wagon Number]],Next_possible_notice[Wagon Number],Next_possible_notice[Renewal Process StartDate])</f>
        <v/>
      </c>
      <c r="BM111" s="24" t="n"/>
      <c r="BN111" s="50">
        <f t="array" ref="BN111">+_xlfn.XLOOKUP(1,(CM_CT[Contract Number Customer]=CM_CT[[#This Row],[Contract Number Customer]])*(CM_CT[Row Type]="Header"),CM_CT[Contract Mileage])</f>
        <v/>
      </c>
      <c r="BO111" s="50" t="n"/>
      <c r="BP111" s="54" t="n"/>
      <c r="BQ111" s="54">
        <f t="array" ref="BQ111">+_xlfn.XLOOKUP(1,(CM_CT[Contract Number Customer]=CM_CT[[#This Row],[Contract Number Customer]])*(CM_CT[Row Type]="Header"),CM_CT[Currency])</f>
        <v/>
      </c>
      <c r="BR111" s="75">
        <f t="array" ref="BR111">+_xlfn.XLOOKUP(1,(CM_CT[Contract Number Customer]=CM_CT[[#This Row],[Contract Number Customer]])*(CM_CT[Row Type]="Header"),CM_CT[Lease Rate EUR])</f>
        <v/>
      </c>
      <c r="BS111" s="306" t="n"/>
      <c r="BT111" s="306" t="n"/>
      <c r="BU111" s="177" t="n"/>
      <c r="BV111" s="306" t="n"/>
      <c r="BW111" s="179">
        <f t="array" ref="BW111">+_xlfn.XLOOKUP(1,(Table_Mietpos[Vertragsnummer]=CM_CT[[#This Row],[Contract Number M3]])*(Table_Mietpos[Auftragspos.]=CM_CT[[#This Row],[Rentalposition M3]]),Table_Mietpos[Nettosatz/Typ])</f>
        <v/>
      </c>
      <c r="BX111" s="306" t="n"/>
      <c r="BY111" s="75" t="n"/>
      <c r="BZ111" s="75" t="n"/>
      <c r="CA111" s="75" t="n"/>
      <c r="CB111" s="75" t="n"/>
      <c r="CC111" s="75" t="n"/>
      <c r="CD111" s="307" t="n"/>
      <c r="CE111" s="307" t="n"/>
      <c r="CF111" s="307" t="n"/>
      <c r="CG111" s="307" t="n"/>
      <c r="CH111" s="28" t="n"/>
      <c r="CI111" s="28" t="n"/>
      <c r="CJ111" s="28" t="n"/>
      <c r="CK111" s="186" t="n"/>
      <c r="CL111" s="307" t="n"/>
      <c r="CM111" s="306" t="n"/>
      <c r="CN111" s="12" t="n"/>
      <c r="CO111" s="20" t="n"/>
      <c r="CP111" s="142" t="n"/>
      <c r="CQ111" s="142" t="n"/>
      <c r="CR111" s="142" t="n"/>
      <c r="CS111" s="20" t="n"/>
    </row>
    <row r="112">
      <c r="B112" s="11" t="n"/>
      <c r="C112" s="14" t="inlineStr">
        <is>
          <t>V700010</t>
        </is>
      </c>
      <c r="D112" s="10" t="n"/>
      <c r="E112" s="15">
        <f t="array" ref="E112">+_xlfn.XLOOKUP(1,(CM_CT[Contract Number M3]=CM_CT[[#This Row],[Contract Number M3]])*(CM_CT[Row Type]="Header"),CM_CT[Contract Number Customer])</f>
        <v/>
      </c>
      <c r="F112" s="10" t="n">
        <v>3</v>
      </c>
      <c r="G112" s="10" t="inlineStr">
        <is>
          <t>Wagon</t>
        </is>
      </c>
      <c r="H112" s="10" t="n">
        <v>5</v>
      </c>
      <c r="I112" s="73">
        <f t="array" ref="I112">+_xlfn.XLOOKUP(1,(Table_Mietpos[Vertragsnummer]=CM[[#This Row],[Contract Number M3]])*(Table_Mietpos[Auftragspos.]=CM[[#This Row],[Rentalposition M3]]),Table_Mietpos[ChNr])</f>
        <v/>
      </c>
      <c r="J112" s="72">
        <f t="array" ref="J112">+_xlfn.XLOOKUP(1,(CM_CT[Contract Number Customer]=CM_CT[[#This Row],[Contract Number Customer]])*(CM_CT[Row Type]="Header"),CM_CT[Customer])</f>
        <v/>
      </c>
      <c r="K112" s="51" t="n"/>
      <c r="L112" s="51" t="n"/>
      <c r="M112" s="15">
        <f t="array" ref="M112">+_xlfn.XLOOKUP(1,(CM_CT[Contract Number Customer]=CM_CT[[#This Row],[Contract Number Customer]])*(CM_CT[Row Type]="Header"),CM_CT[Sales Manager])</f>
        <v/>
      </c>
      <c r="N112" s="15">
        <f t="array" ref="N112">+_xlfn.XLOOKUP(1,(CM_CT[Contract Number Customer]=CM_CT[[#This Row],[Contract Number Customer]])*(CM_CT[Row Type]="Header"),CM_CT[Wagon Type])</f>
        <v/>
      </c>
      <c r="O112" s="10" t="n">
        <v>1</v>
      </c>
      <c r="P112" s="10" t="n"/>
      <c r="Q112" s="10" t="n"/>
      <c r="R112" s="10" t="n">
        <v>1</v>
      </c>
      <c r="S112" s="10" t="n"/>
      <c r="T112" s="10" t="n">
        <v>1</v>
      </c>
      <c r="U112" s="15">
        <f>+IF(CM_CT[[#This Row],[Contract Status]]&lt;&gt;"ended",1,0)</f>
        <v/>
      </c>
      <c r="V112" s="15" t="n"/>
      <c r="W112" s="15">
        <f t="array" ref="W112">_xlfn.XLOOKUP(1,(CM_CT[Contract Number Customer]=$E111)*(CM_CT[Delivery Batch]=$F111)*(CM_CT[Row Type]="Batch"),CM_CT[Contract Flex])</f>
        <v/>
      </c>
      <c r="X112" s="54">
        <f t="array" ref="X112">_xlfn.XLOOKUP(1,(CM_CT[Contract Number Customer]=$E111)*(CM_CT[Delivery Batch]=$F111)*(CM_CT[Row Type]="Batch"),CM_CT[Flex StartDate])</f>
        <v/>
      </c>
      <c r="Y112" s="54">
        <f t="array" ref="Y112">_xlfn.XLOOKUP(1,(CM_CT[Contract Number Customer]=$E111)*(CM_CT[Delivery Batch]=$F111)*(CM_CT[Row Type]="Batch"),CM_CT[Flex EndDate])</f>
        <v/>
      </c>
      <c r="Z112" s="15">
        <f t="array" ref="Z112">_xlfn.XLOOKUP(1,(CM_CT[Contract Number Customer]=$E111)*(CM_CT[Delivery Batch]=$F111)*(CM_CT[Row Type]="Batch"),CM_CT[Contract Status])</f>
        <v/>
      </c>
      <c r="AA112" s="15" t="n"/>
      <c r="AB112" s="74" t="n"/>
      <c r="AC112" s="74" t="n"/>
      <c r="AD112" s="131">
        <f t="array" ref="AD112">+_xlfn.XLOOKUP(1,(Table_Mietpos[Vertragsnummer]=CM_CT[[#This Row],[Contract Number M3]])*(Table_Mietpos[Auftragspos.]=CM_CT[[#This Row],[Rentalposition M3]]),Table_Mietpos[Gueltig_ab])</f>
        <v/>
      </c>
      <c r="AE112" s="131">
        <f t="array" ref="AE112">+_xlfn.XLOOKUP(1,(Table_Mietpos[Vertragsnummer]=CM_CT[[#This Row],[Contract Number M3]])*(Table_Mietpos[Auftragspos.]=CM_CT[[#This Row],[Rentalposition M3]]),Table_Mietpos[Gueltig_bis])</f>
        <v/>
      </c>
      <c r="AF112" s="50">
        <f t="array" ref="AF112">+_xlfn.XLOOKUP(1,(CM_CT[Contract Number Customer]=CM_CT[[#This Row],[Contract Number Customer]])*(CM_CT[Row Type]="Header"),CM_CT[Contract Lenght Initial])</f>
        <v/>
      </c>
      <c r="AG112" s="136">
        <f>+CM_CT[[#This Row],[Rental EndDate]]</f>
        <v/>
      </c>
      <c r="AH112" s="305" t="n"/>
      <c r="AI112" s="305" t="n"/>
      <c r="AJ112" s="305" t="n"/>
      <c r="AK112" s="53" t="n"/>
      <c r="AL112" s="15">
        <f t="array" ref="AL112">+_xlfn.XLOOKUP(1,(CM_CT[Contract Number Customer]=CM_CT[[#This Row],[Contract Number Customer]])*(CM_CT[Row Type]="Header"),CM_CT[Early Termination Category])</f>
        <v/>
      </c>
      <c r="AM112" s="136">
        <f t="array" ref="AM112">_xlfn.XLOOKUP(1,(CM_CT[Contract Number Customer]=$E111)*(CM_CT[Delivery Batch]=$F111)*(CM_CT[Row Type]="Batch"),CM_CT[Early Termination cut-off date1])</f>
        <v/>
      </c>
      <c r="AN112" s="136">
        <f t="array" ref="AN112">_xlfn.XLOOKUP(1,(CM_CT[Contract Number Customer]=$E111)*(CM_CT[Delivery Batch]=$F111)*(CM_CT[Row Type]="Batch"),CM_CT[Early Termination cut-off date2])</f>
        <v/>
      </c>
      <c r="AO112" s="53">
        <f t="array" ref="AO112">+_xlfn.XLOOKUP(1,(CM_CT[Contract Number Customer]=CM_CT[[#This Row],[Contract Number Customer]])*(CM_CT[Row Type]="Header"),CM_CT[Early Termination Notice Period Mths])</f>
        <v/>
      </c>
      <c r="AP112" s="53">
        <f t="array" ref="AP112">+_xlfn.XLOOKUP(1,(CM_CT[Contract Number Customer]=CM_CT[[#This Row],[Contract Number Customer]])*(CM_CT[Row Type]="Header"),CM_CT[Duly Termination Notice Period Mths])</f>
        <v/>
      </c>
      <c r="AQ112" s="54" t="n"/>
      <c r="AR112" s="54">
        <f t="array" ref="AR112">+_xlfn.XLOOKUP(1,(CM_CT[[#This Row],[Contract Number M3]]=Next_possible_notice[Contract Number M3])*(CM_CT[[#This Row],[Rentalposition M3]]=Next_possible_notice[Rentalposition M3]),Next_possible_notice[NoticeDateCalc])</f>
        <v/>
      </c>
      <c r="AS112" s="117" t="n"/>
      <c r="AT112" s="75" t="n"/>
      <c r="AU112" s="75" t="n"/>
      <c r="AV112" s="75" t="n"/>
      <c r="AW112" s="75" t="n"/>
      <c r="AX112" s="53" t="n"/>
      <c r="AY112" s="75" t="n"/>
      <c r="AZ112" s="54" t="n"/>
      <c r="BA112" s="50">
        <f t="array" ref="BA112">+_xlfn.XLOOKUP(1,(CM_CT[Contract Number Customer]=CM_CT[[#This Row],[Contract Number Customer]])*(CM_CT[Row Type]="Header"),CM_CT[Contract Lenght Early Clause &amp; Option])</f>
        <v/>
      </c>
      <c r="BB112" s="15" t="n"/>
      <c r="BC112" s="15" t="n"/>
      <c r="BD112" s="15" t="n"/>
      <c r="BE112" s="15" t="n"/>
      <c r="BF112" s="15" t="n"/>
      <c r="BG112" s="15" t="n"/>
      <c r="BH112" s="24" t="n"/>
      <c r="BI112" s="10" t="n"/>
      <c r="BJ112" s="118" t="n"/>
      <c r="BK112" s="24" t="n"/>
      <c r="BL112" s="54">
        <f>+_xlfn.XLOOKUP(CM_CT[[#This Row],[Wagon Number]],Next_possible_notice[Wagon Number],Next_possible_notice[Renewal Process StartDate])</f>
        <v/>
      </c>
      <c r="BM112" s="24" t="n"/>
      <c r="BN112" s="50">
        <f t="array" ref="BN112">+_xlfn.XLOOKUP(1,(CM_CT[Contract Number Customer]=CM_CT[[#This Row],[Contract Number Customer]])*(CM_CT[Row Type]="Header"),CM_CT[Contract Mileage])</f>
        <v/>
      </c>
      <c r="BO112" s="50" t="n"/>
      <c r="BP112" s="54" t="n"/>
      <c r="BQ112" s="54">
        <f t="array" ref="BQ112">+_xlfn.XLOOKUP(1,(CM_CT[Contract Number Customer]=CM_CT[[#This Row],[Contract Number Customer]])*(CM_CT[Row Type]="Header"),CM_CT[Currency])</f>
        <v/>
      </c>
      <c r="BR112" s="75">
        <f t="array" ref="BR112">+_xlfn.XLOOKUP(1,(CM_CT[Contract Number Customer]=CM_CT[[#This Row],[Contract Number Customer]])*(CM_CT[Row Type]="Header"),CM_CT[Lease Rate EUR])</f>
        <v/>
      </c>
      <c r="BS112" s="306" t="n"/>
      <c r="BT112" s="306" t="n"/>
      <c r="BU112" s="177" t="n"/>
      <c r="BV112" s="306" t="n"/>
      <c r="BW112" s="179">
        <f t="array" ref="BW112">+_xlfn.XLOOKUP(1,(Table_Mietpos[Vertragsnummer]=CM_CT[[#This Row],[Contract Number M3]])*(Table_Mietpos[Auftragspos.]=CM_CT[[#This Row],[Rentalposition M3]]),Table_Mietpos[Nettosatz/Typ])</f>
        <v/>
      </c>
      <c r="BX112" s="306" t="n"/>
      <c r="BY112" s="75" t="n"/>
      <c r="BZ112" s="75" t="n"/>
      <c r="CA112" s="75" t="n"/>
      <c r="CB112" s="75" t="n"/>
      <c r="CC112" s="75" t="n"/>
      <c r="CD112" s="307" t="n"/>
      <c r="CE112" s="307" t="n"/>
      <c r="CF112" s="307" t="n"/>
      <c r="CG112" s="307" t="n"/>
      <c r="CH112" s="28" t="n"/>
      <c r="CI112" s="28" t="n"/>
      <c r="CJ112" s="28" t="n"/>
      <c r="CK112" s="186" t="n"/>
      <c r="CL112" s="307" t="n"/>
      <c r="CM112" s="306" t="n"/>
      <c r="CN112" s="12" t="n"/>
      <c r="CO112" s="20" t="n"/>
      <c r="CP112" s="142" t="n"/>
      <c r="CQ112" s="142" t="n"/>
      <c r="CR112" s="142" t="n"/>
      <c r="CS112" s="20" t="n"/>
    </row>
    <row r="113">
      <c r="B113" s="11" t="n"/>
      <c r="C113" s="14" t="inlineStr">
        <is>
          <t>V700010</t>
        </is>
      </c>
      <c r="D113" s="10" t="n"/>
      <c r="E113" s="15">
        <f t="array" ref="E113">+_xlfn.XLOOKUP(1,(CM_CT[Contract Number M3]=CM_CT[[#This Row],[Contract Number M3]])*(CM_CT[Row Type]="Header"),CM_CT[Contract Number Customer])</f>
        <v/>
      </c>
      <c r="F113" s="10" t="n">
        <v>3</v>
      </c>
      <c r="G113" s="10" t="inlineStr">
        <is>
          <t>Wagon</t>
        </is>
      </c>
      <c r="H113" s="10" t="n">
        <v>6</v>
      </c>
      <c r="I113" s="73">
        <f t="array" ref="I113">+_xlfn.XLOOKUP(1,(Table_Mietpos[Vertragsnummer]=CM[[#This Row],[Contract Number M3]])*(Table_Mietpos[Auftragspos.]=CM[[#This Row],[Rentalposition M3]]),Table_Mietpos[ChNr])</f>
        <v/>
      </c>
      <c r="J113" s="72">
        <f t="array" ref="J113">+_xlfn.XLOOKUP(1,(CM_CT[Contract Number Customer]=CM_CT[[#This Row],[Contract Number Customer]])*(CM_CT[Row Type]="Header"),CM_CT[Customer])</f>
        <v/>
      </c>
      <c r="K113" s="51" t="n"/>
      <c r="L113" s="51" t="n"/>
      <c r="M113" s="15">
        <f t="array" ref="M113">+_xlfn.XLOOKUP(1,(CM_CT[Contract Number Customer]=CM_CT[[#This Row],[Contract Number Customer]])*(CM_CT[Row Type]="Header"),CM_CT[Sales Manager])</f>
        <v/>
      </c>
      <c r="N113" s="15">
        <f t="array" ref="N113">+_xlfn.XLOOKUP(1,(CM_CT[Contract Number Customer]=CM_CT[[#This Row],[Contract Number Customer]])*(CM_CT[Row Type]="Header"),CM_CT[Wagon Type])</f>
        <v/>
      </c>
      <c r="O113" s="10" t="n">
        <v>1</v>
      </c>
      <c r="P113" s="10" t="n"/>
      <c r="Q113" s="10" t="n"/>
      <c r="R113" s="10" t="n">
        <v>1</v>
      </c>
      <c r="S113" s="10" t="n"/>
      <c r="T113" s="10" t="n">
        <v>1</v>
      </c>
      <c r="U113" s="15">
        <f>+IF(CM_CT[[#This Row],[Contract Status]]&lt;&gt;"ended",1,0)</f>
        <v/>
      </c>
      <c r="V113" s="15" t="n"/>
      <c r="W113" s="15">
        <f t="array" ref="W113">_xlfn.XLOOKUP(1,(CM_CT[Contract Number Customer]=$E112)*(CM_CT[Delivery Batch]=$F112)*(CM_CT[Row Type]="Batch"),CM_CT[Contract Flex])</f>
        <v/>
      </c>
      <c r="X113" s="54">
        <f t="array" ref="X113">_xlfn.XLOOKUP(1,(CM_CT[Contract Number Customer]=$E112)*(CM_CT[Delivery Batch]=$F112)*(CM_CT[Row Type]="Batch"),CM_CT[Flex StartDate])</f>
        <v/>
      </c>
      <c r="Y113" s="54">
        <f t="array" ref="Y113">_xlfn.XLOOKUP(1,(CM_CT[Contract Number Customer]=$E112)*(CM_CT[Delivery Batch]=$F112)*(CM_CT[Row Type]="Batch"),CM_CT[Flex EndDate])</f>
        <v/>
      </c>
      <c r="Z113" s="15">
        <f t="array" ref="Z113">_xlfn.XLOOKUP(1,(CM_CT[Contract Number Customer]=$E112)*(CM_CT[Delivery Batch]=$F112)*(CM_CT[Row Type]="Batch"),CM_CT[Contract Status])</f>
        <v/>
      </c>
      <c r="AA113" s="15" t="n"/>
      <c r="AB113" s="74" t="n"/>
      <c r="AC113" s="74" t="n"/>
      <c r="AD113" s="131">
        <f t="array" ref="AD113">+_xlfn.XLOOKUP(1,(Table_Mietpos[Vertragsnummer]=CM_CT[[#This Row],[Contract Number M3]])*(Table_Mietpos[Auftragspos.]=CM_CT[[#This Row],[Rentalposition M3]]),Table_Mietpos[Gueltig_ab])</f>
        <v/>
      </c>
      <c r="AE113" s="131">
        <f t="array" ref="AE113">+_xlfn.XLOOKUP(1,(Table_Mietpos[Vertragsnummer]=CM_CT[[#This Row],[Contract Number M3]])*(Table_Mietpos[Auftragspos.]=CM_CT[[#This Row],[Rentalposition M3]]),Table_Mietpos[Gueltig_bis])</f>
        <v/>
      </c>
      <c r="AF113" s="50">
        <f t="array" ref="AF113">+_xlfn.XLOOKUP(1,(CM_CT[Contract Number Customer]=CM_CT[[#This Row],[Contract Number Customer]])*(CM_CT[Row Type]="Header"),CM_CT[Contract Lenght Initial])</f>
        <v/>
      </c>
      <c r="AG113" s="136">
        <f>+CM_CT[[#This Row],[Rental EndDate]]</f>
        <v/>
      </c>
      <c r="AH113" s="305" t="n"/>
      <c r="AI113" s="305" t="n"/>
      <c r="AJ113" s="305" t="n"/>
      <c r="AK113" s="53" t="n"/>
      <c r="AL113" s="15">
        <f t="array" ref="AL113">+_xlfn.XLOOKUP(1,(CM_CT[Contract Number Customer]=CM_CT[[#This Row],[Contract Number Customer]])*(CM_CT[Row Type]="Header"),CM_CT[Early Termination Category])</f>
        <v/>
      </c>
      <c r="AM113" s="136">
        <f t="array" ref="AM113">_xlfn.XLOOKUP(1,(CM_CT[Contract Number Customer]=$E112)*(CM_CT[Delivery Batch]=$F112)*(CM_CT[Row Type]="Batch"),CM_CT[Early Termination cut-off date1])</f>
        <v/>
      </c>
      <c r="AN113" s="136">
        <f t="array" ref="AN113">_xlfn.XLOOKUP(1,(CM_CT[Contract Number Customer]=$E112)*(CM_CT[Delivery Batch]=$F112)*(CM_CT[Row Type]="Batch"),CM_CT[Early Termination cut-off date2])</f>
        <v/>
      </c>
      <c r="AO113" s="53">
        <f t="array" ref="AO113">+_xlfn.XLOOKUP(1,(CM_CT[Contract Number Customer]=CM_CT[[#This Row],[Contract Number Customer]])*(CM_CT[Row Type]="Header"),CM_CT[Early Termination Notice Period Mths])</f>
        <v/>
      </c>
      <c r="AP113" s="53">
        <f t="array" ref="AP113">+_xlfn.XLOOKUP(1,(CM_CT[Contract Number Customer]=CM_CT[[#This Row],[Contract Number Customer]])*(CM_CT[Row Type]="Header"),CM_CT[Duly Termination Notice Period Mths])</f>
        <v/>
      </c>
      <c r="AQ113" s="54" t="n"/>
      <c r="AR113" s="54">
        <f t="array" ref="AR113">+_xlfn.XLOOKUP(1,(CM_CT[[#This Row],[Contract Number M3]]=Next_possible_notice[Contract Number M3])*(CM_CT[[#This Row],[Rentalposition M3]]=Next_possible_notice[Rentalposition M3]),Next_possible_notice[NoticeDateCalc])</f>
        <v/>
      </c>
      <c r="AS113" s="117" t="n"/>
      <c r="AT113" s="75" t="n"/>
      <c r="AU113" s="75" t="n"/>
      <c r="AV113" s="75" t="n"/>
      <c r="AW113" s="75" t="n"/>
      <c r="AX113" s="53" t="n"/>
      <c r="AY113" s="75" t="n"/>
      <c r="AZ113" s="54" t="n"/>
      <c r="BA113" s="50">
        <f t="array" ref="BA113">+_xlfn.XLOOKUP(1,(CM_CT[Contract Number Customer]=CM_CT[[#This Row],[Contract Number Customer]])*(CM_CT[Row Type]="Header"),CM_CT[Contract Lenght Early Clause &amp; Option])</f>
        <v/>
      </c>
      <c r="BB113" s="15" t="n"/>
      <c r="BC113" s="15" t="n"/>
      <c r="BD113" s="15" t="n"/>
      <c r="BE113" s="15" t="n"/>
      <c r="BF113" s="15" t="n"/>
      <c r="BG113" s="15" t="n"/>
      <c r="BH113" s="24" t="n"/>
      <c r="BI113" s="10" t="n"/>
      <c r="BJ113" s="118" t="n"/>
      <c r="BK113" s="24" t="n"/>
      <c r="BL113" s="54">
        <f>+_xlfn.XLOOKUP(CM_CT[[#This Row],[Wagon Number]],Next_possible_notice[Wagon Number],Next_possible_notice[Renewal Process StartDate])</f>
        <v/>
      </c>
      <c r="BM113" s="24" t="n"/>
      <c r="BN113" s="50">
        <f t="array" ref="BN113">+_xlfn.XLOOKUP(1,(CM_CT[Contract Number Customer]=CM_CT[[#This Row],[Contract Number Customer]])*(CM_CT[Row Type]="Header"),CM_CT[Contract Mileage])</f>
        <v/>
      </c>
      <c r="BO113" s="50" t="n"/>
      <c r="BP113" s="54" t="n"/>
      <c r="BQ113" s="54">
        <f t="array" ref="BQ113">+_xlfn.XLOOKUP(1,(CM_CT[Contract Number Customer]=CM_CT[[#This Row],[Contract Number Customer]])*(CM_CT[Row Type]="Header"),CM_CT[Currency])</f>
        <v/>
      </c>
      <c r="BR113" s="75">
        <f t="array" ref="BR113">+_xlfn.XLOOKUP(1,(CM_CT[Contract Number Customer]=CM_CT[[#This Row],[Contract Number Customer]])*(CM_CT[Row Type]="Header"),CM_CT[Lease Rate EUR])</f>
        <v/>
      </c>
      <c r="BS113" s="306" t="n"/>
      <c r="BT113" s="306" t="n"/>
      <c r="BU113" s="177" t="n"/>
      <c r="BV113" s="306" t="n"/>
      <c r="BW113" s="179">
        <f t="array" ref="BW113">+_xlfn.XLOOKUP(1,(Table_Mietpos[Vertragsnummer]=CM_CT[[#This Row],[Contract Number M3]])*(Table_Mietpos[Auftragspos.]=CM_CT[[#This Row],[Rentalposition M3]]),Table_Mietpos[Nettosatz/Typ])</f>
        <v/>
      </c>
      <c r="BX113" s="306" t="n"/>
      <c r="BY113" s="75" t="n"/>
      <c r="BZ113" s="75" t="n"/>
      <c r="CA113" s="75" t="n"/>
      <c r="CB113" s="75" t="n"/>
      <c r="CC113" s="75" t="n"/>
      <c r="CD113" s="307" t="n"/>
      <c r="CE113" s="307" t="n"/>
      <c r="CF113" s="307" t="n"/>
      <c r="CG113" s="307" t="n"/>
      <c r="CH113" s="28" t="n"/>
      <c r="CI113" s="28" t="n"/>
      <c r="CJ113" s="28" t="n"/>
      <c r="CK113" s="186" t="n"/>
      <c r="CL113" s="307" t="n"/>
      <c r="CM113" s="306" t="n"/>
      <c r="CN113" s="12" t="n"/>
      <c r="CO113" s="20" t="n"/>
      <c r="CP113" s="142" t="n"/>
      <c r="CQ113" s="142" t="n"/>
      <c r="CR113" s="142" t="n"/>
      <c r="CS113" s="20" t="n"/>
    </row>
    <row r="114">
      <c r="B114" s="11" t="n"/>
      <c r="C114" s="14" t="inlineStr">
        <is>
          <t>V700010</t>
        </is>
      </c>
      <c r="D114" s="10" t="n"/>
      <c r="E114" s="15">
        <f t="array" ref="E114">+_xlfn.XLOOKUP(1,(CM_CT[Contract Number M3]=CM_CT[[#This Row],[Contract Number M3]])*(CM_CT[Row Type]="Header"),CM_CT[Contract Number Customer])</f>
        <v/>
      </c>
      <c r="F114" s="10" t="n">
        <v>3</v>
      </c>
      <c r="G114" s="10" t="inlineStr">
        <is>
          <t>Wagon</t>
        </is>
      </c>
      <c r="H114" s="10" t="n">
        <v>7</v>
      </c>
      <c r="I114" s="73">
        <f t="array" ref="I114">+_xlfn.XLOOKUP(1,(Table_Mietpos[Vertragsnummer]=CM[[#This Row],[Contract Number M3]])*(Table_Mietpos[Auftragspos.]=CM[[#This Row],[Rentalposition M3]]),Table_Mietpos[ChNr])</f>
        <v/>
      </c>
      <c r="J114" s="72">
        <f t="array" ref="J114">+_xlfn.XLOOKUP(1,(CM_CT[Contract Number Customer]=CM_CT[[#This Row],[Contract Number Customer]])*(CM_CT[Row Type]="Header"),CM_CT[Customer])</f>
        <v/>
      </c>
      <c r="K114" s="51" t="n"/>
      <c r="L114" s="51" t="n"/>
      <c r="M114" s="15">
        <f t="array" ref="M114">+_xlfn.XLOOKUP(1,(CM_CT[Contract Number Customer]=CM_CT[[#This Row],[Contract Number Customer]])*(CM_CT[Row Type]="Header"),CM_CT[Sales Manager])</f>
        <v/>
      </c>
      <c r="N114" s="15">
        <f t="array" ref="N114">+_xlfn.XLOOKUP(1,(CM_CT[Contract Number Customer]=CM_CT[[#This Row],[Contract Number Customer]])*(CM_CT[Row Type]="Header"),CM_CT[Wagon Type])</f>
        <v/>
      </c>
      <c r="O114" s="10" t="n">
        <v>1</v>
      </c>
      <c r="P114" s="10" t="n"/>
      <c r="Q114" s="10" t="n"/>
      <c r="R114" s="10" t="n">
        <v>1</v>
      </c>
      <c r="S114" s="10" t="n"/>
      <c r="T114" s="10" t="n">
        <v>1</v>
      </c>
      <c r="U114" s="15">
        <f>+IF(CM_CT[[#This Row],[Contract Status]]&lt;&gt;"ended",1,0)</f>
        <v/>
      </c>
      <c r="V114" s="15" t="n"/>
      <c r="W114" s="15">
        <f t="array" ref="W114">_xlfn.XLOOKUP(1,(CM_CT[Contract Number Customer]=$E113)*(CM_CT[Delivery Batch]=$F113)*(CM_CT[Row Type]="Batch"),CM_CT[Contract Flex])</f>
        <v/>
      </c>
      <c r="X114" s="54">
        <f t="array" ref="X114">_xlfn.XLOOKUP(1,(CM_CT[Contract Number Customer]=$E113)*(CM_CT[Delivery Batch]=$F113)*(CM_CT[Row Type]="Batch"),CM_CT[Flex StartDate])</f>
        <v/>
      </c>
      <c r="Y114" s="54">
        <f t="array" ref="Y114">_xlfn.XLOOKUP(1,(CM_CT[Contract Number Customer]=$E113)*(CM_CT[Delivery Batch]=$F113)*(CM_CT[Row Type]="Batch"),CM_CT[Flex EndDate])</f>
        <v/>
      </c>
      <c r="Z114" s="15">
        <f t="array" ref="Z114">_xlfn.XLOOKUP(1,(CM_CT[Contract Number Customer]=$E113)*(CM_CT[Delivery Batch]=$F113)*(CM_CT[Row Type]="Batch"),CM_CT[Contract Status])</f>
        <v/>
      </c>
      <c r="AA114" s="15" t="n"/>
      <c r="AB114" s="74" t="n"/>
      <c r="AC114" s="74" t="n"/>
      <c r="AD114" s="131">
        <f t="array" ref="AD114">+_xlfn.XLOOKUP(1,(Table_Mietpos[Vertragsnummer]=CM_CT[[#This Row],[Contract Number M3]])*(Table_Mietpos[Auftragspos.]=CM_CT[[#This Row],[Rentalposition M3]]),Table_Mietpos[Gueltig_ab])</f>
        <v/>
      </c>
      <c r="AE114" s="131">
        <f t="array" ref="AE114">+_xlfn.XLOOKUP(1,(Table_Mietpos[Vertragsnummer]=CM_CT[[#This Row],[Contract Number M3]])*(Table_Mietpos[Auftragspos.]=CM_CT[[#This Row],[Rentalposition M3]]),Table_Mietpos[Gueltig_bis])</f>
        <v/>
      </c>
      <c r="AF114" s="50">
        <f t="array" ref="AF114">+_xlfn.XLOOKUP(1,(CM_CT[Contract Number Customer]=CM_CT[[#This Row],[Contract Number Customer]])*(CM_CT[Row Type]="Header"),CM_CT[Contract Lenght Initial])</f>
        <v/>
      </c>
      <c r="AG114" s="136">
        <f>+CM_CT[[#This Row],[Rental EndDate]]</f>
        <v/>
      </c>
      <c r="AH114" s="305" t="n"/>
      <c r="AI114" s="305" t="n"/>
      <c r="AJ114" s="305" t="n"/>
      <c r="AK114" s="53" t="n"/>
      <c r="AL114" s="15">
        <f t="array" ref="AL114">+_xlfn.XLOOKUP(1,(CM_CT[Contract Number Customer]=CM_CT[[#This Row],[Contract Number Customer]])*(CM_CT[Row Type]="Header"),CM_CT[Early Termination Category])</f>
        <v/>
      </c>
      <c r="AM114" s="136">
        <f t="array" ref="AM114">_xlfn.XLOOKUP(1,(CM_CT[Contract Number Customer]=$E113)*(CM_CT[Delivery Batch]=$F113)*(CM_CT[Row Type]="Batch"),CM_CT[Early Termination cut-off date1])</f>
        <v/>
      </c>
      <c r="AN114" s="136">
        <f t="array" ref="AN114">_xlfn.XLOOKUP(1,(CM_CT[Contract Number Customer]=$E113)*(CM_CT[Delivery Batch]=$F113)*(CM_CT[Row Type]="Batch"),CM_CT[Early Termination cut-off date2])</f>
        <v/>
      </c>
      <c r="AO114" s="53">
        <f t="array" ref="AO114">+_xlfn.XLOOKUP(1,(CM_CT[Contract Number Customer]=CM_CT[[#This Row],[Contract Number Customer]])*(CM_CT[Row Type]="Header"),CM_CT[Early Termination Notice Period Mths])</f>
        <v/>
      </c>
      <c r="AP114" s="53">
        <f t="array" ref="AP114">+_xlfn.XLOOKUP(1,(CM_CT[Contract Number Customer]=CM_CT[[#This Row],[Contract Number Customer]])*(CM_CT[Row Type]="Header"),CM_CT[Duly Termination Notice Period Mths])</f>
        <v/>
      </c>
      <c r="AQ114" s="54" t="n"/>
      <c r="AR114" s="54">
        <f t="array" ref="AR114">+_xlfn.XLOOKUP(1,(CM_CT[[#This Row],[Contract Number M3]]=Next_possible_notice[Contract Number M3])*(CM_CT[[#This Row],[Rentalposition M3]]=Next_possible_notice[Rentalposition M3]),Next_possible_notice[NoticeDateCalc])</f>
        <v/>
      </c>
      <c r="AS114" s="117" t="n"/>
      <c r="AT114" s="75" t="n"/>
      <c r="AU114" s="75" t="n"/>
      <c r="AV114" s="75" t="n"/>
      <c r="AW114" s="75" t="n"/>
      <c r="AX114" s="53" t="n"/>
      <c r="AY114" s="75" t="n"/>
      <c r="AZ114" s="54" t="n"/>
      <c r="BA114" s="50">
        <f t="array" ref="BA114">+_xlfn.XLOOKUP(1,(CM_CT[Contract Number Customer]=CM_CT[[#This Row],[Contract Number Customer]])*(CM_CT[Row Type]="Header"),CM_CT[Contract Lenght Early Clause &amp; Option])</f>
        <v/>
      </c>
      <c r="BB114" s="15" t="n"/>
      <c r="BC114" s="15" t="n"/>
      <c r="BD114" s="15" t="n"/>
      <c r="BE114" s="15" t="n"/>
      <c r="BF114" s="15" t="n"/>
      <c r="BG114" s="15" t="n"/>
      <c r="BH114" s="24" t="n"/>
      <c r="BI114" s="10" t="n"/>
      <c r="BJ114" s="118" t="n"/>
      <c r="BK114" s="24" t="n"/>
      <c r="BL114" s="54">
        <f>+_xlfn.XLOOKUP(CM_CT[[#This Row],[Wagon Number]],Next_possible_notice[Wagon Number],Next_possible_notice[Renewal Process StartDate])</f>
        <v/>
      </c>
      <c r="BM114" s="24" t="n"/>
      <c r="BN114" s="50">
        <f t="array" ref="BN114">+_xlfn.XLOOKUP(1,(CM_CT[Contract Number Customer]=CM_CT[[#This Row],[Contract Number Customer]])*(CM_CT[Row Type]="Header"),CM_CT[Contract Mileage])</f>
        <v/>
      </c>
      <c r="BO114" s="50" t="n"/>
      <c r="BP114" s="54" t="n"/>
      <c r="BQ114" s="54">
        <f t="array" ref="BQ114">+_xlfn.XLOOKUP(1,(CM_CT[Contract Number Customer]=CM_CT[[#This Row],[Contract Number Customer]])*(CM_CT[Row Type]="Header"),CM_CT[Currency])</f>
        <v/>
      </c>
      <c r="BR114" s="75">
        <f t="array" ref="BR114">+_xlfn.XLOOKUP(1,(CM_CT[Contract Number Customer]=CM_CT[[#This Row],[Contract Number Customer]])*(CM_CT[Row Type]="Header"),CM_CT[Lease Rate EUR])</f>
        <v/>
      </c>
      <c r="BS114" s="306" t="n"/>
      <c r="BT114" s="306" t="n"/>
      <c r="BU114" s="177" t="n"/>
      <c r="BV114" s="306" t="n"/>
      <c r="BW114" s="179">
        <f t="array" ref="BW114">+_xlfn.XLOOKUP(1,(Table_Mietpos[Vertragsnummer]=CM_CT[[#This Row],[Contract Number M3]])*(Table_Mietpos[Auftragspos.]=CM_CT[[#This Row],[Rentalposition M3]]),Table_Mietpos[Nettosatz/Typ])</f>
        <v/>
      </c>
      <c r="BX114" s="306" t="n"/>
      <c r="BY114" s="75" t="n"/>
      <c r="BZ114" s="75" t="n"/>
      <c r="CA114" s="75" t="n"/>
      <c r="CB114" s="75" t="n"/>
      <c r="CC114" s="75" t="n"/>
      <c r="CD114" s="307" t="n"/>
      <c r="CE114" s="307" t="n"/>
      <c r="CF114" s="307" t="n"/>
      <c r="CG114" s="307" t="n"/>
      <c r="CH114" s="28" t="n"/>
      <c r="CI114" s="28" t="n"/>
      <c r="CJ114" s="28" t="n"/>
      <c r="CK114" s="186" t="n"/>
      <c r="CL114" s="307" t="n"/>
      <c r="CM114" s="306" t="n"/>
      <c r="CN114" s="12" t="n"/>
      <c r="CO114" s="20" t="n"/>
      <c r="CP114" s="142" t="n"/>
      <c r="CQ114" s="142" t="n"/>
      <c r="CR114" s="142" t="n"/>
      <c r="CS114" s="20" t="n"/>
    </row>
    <row r="115">
      <c r="B115" s="11" t="n"/>
      <c r="C115" s="14" t="inlineStr">
        <is>
          <t>V700010</t>
        </is>
      </c>
      <c r="D115" s="10" t="n"/>
      <c r="E115" s="15">
        <f t="array" ref="E115">+_xlfn.XLOOKUP(1,(CM_CT[Contract Number M3]=CM_CT[[#This Row],[Contract Number M3]])*(CM_CT[Row Type]="Header"),CM_CT[Contract Number Customer])</f>
        <v/>
      </c>
      <c r="F115" s="10" t="n">
        <v>3</v>
      </c>
      <c r="G115" s="10" t="inlineStr">
        <is>
          <t>Wagon</t>
        </is>
      </c>
      <c r="H115" s="10" t="n">
        <v>8</v>
      </c>
      <c r="I115" s="73">
        <f t="array" ref="I115">+_xlfn.XLOOKUP(1,(Table_Mietpos[Vertragsnummer]=CM[[#This Row],[Contract Number M3]])*(Table_Mietpos[Auftragspos.]=CM[[#This Row],[Rentalposition M3]]),Table_Mietpos[ChNr])</f>
        <v/>
      </c>
      <c r="J115" s="72">
        <f t="array" ref="J115">+_xlfn.XLOOKUP(1,(CM_CT[Contract Number Customer]=CM_CT[[#This Row],[Contract Number Customer]])*(CM_CT[Row Type]="Header"),CM_CT[Customer])</f>
        <v/>
      </c>
      <c r="K115" s="51" t="n"/>
      <c r="L115" s="51" t="n"/>
      <c r="M115" s="15">
        <f t="array" ref="M115">+_xlfn.XLOOKUP(1,(CM_CT[Contract Number Customer]=CM_CT[[#This Row],[Contract Number Customer]])*(CM_CT[Row Type]="Header"),CM_CT[Sales Manager])</f>
        <v/>
      </c>
      <c r="N115" s="15">
        <f t="array" ref="N115">+_xlfn.XLOOKUP(1,(CM_CT[Contract Number Customer]=CM_CT[[#This Row],[Contract Number Customer]])*(CM_CT[Row Type]="Header"),CM_CT[Wagon Type])</f>
        <v/>
      </c>
      <c r="O115" s="10" t="n">
        <v>1</v>
      </c>
      <c r="P115" s="10" t="n"/>
      <c r="Q115" s="10" t="n"/>
      <c r="R115" s="10" t="n">
        <v>1</v>
      </c>
      <c r="S115" s="10" t="n"/>
      <c r="T115" s="10" t="n">
        <v>1</v>
      </c>
      <c r="U115" s="15">
        <f>+IF(CM_CT[[#This Row],[Contract Status]]&lt;&gt;"ended",1,0)</f>
        <v/>
      </c>
      <c r="V115" s="15" t="n"/>
      <c r="W115" s="15">
        <f t="array" ref="W115">_xlfn.XLOOKUP(1,(CM_CT[Contract Number Customer]=$E114)*(CM_CT[Delivery Batch]=$F114)*(CM_CT[Row Type]="Batch"),CM_CT[Contract Flex])</f>
        <v/>
      </c>
      <c r="X115" s="54">
        <f t="array" ref="X115">_xlfn.XLOOKUP(1,(CM_CT[Contract Number Customer]=$E114)*(CM_CT[Delivery Batch]=$F114)*(CM_CT[Row Type]="Batch"),CM_CT[Flex StartDate])</f>
        <v/>
      </c>
      <c r="Y115" s="54">
        <f t="array" ref="Y115">_xlfn.XLOOKUP(1,(CM_CT[Contract Number Customer]=$E114)*(CM_CT[Delivery Batch]=$F114)*(CM_CT[Row Type]="Batch"),CM_CT[Flex EndDate])</f>
        <v/>
      </c>
      <c r="Z115" s="15">
        <f t="array" ref="Z115">_xlfn.XLOOKUP(1,(CM_CT[Contract Number Customer]=$E114)*(CM_CT[Delivery Batch]=$F114)*(CM_CT[Row Type]="Batch"),CM_CT[Contract Status])</f>
        <v/>
      </c>
      <c r="AA115" s="15" t="n"/>
      <c r="AB115" s="74" t="n"/>
      <c r="AC115" s="74" t="n"/>
      <c r="AD115" s="131">
        <f t="array" ref="AD115">+_xlfn.XLOOKUP(1,(Table_Mietpos[Vertragsnummer]=CM_CT[[#This Row],[Contract Number M3]])*(Table_Mietpos[Auftragspos.]=CM_CT[[#This Row],[Rentalposition M3]]),Table_Mietpos[Gueltig_ab])</f>
        <v/>
      </c>
      <c r="AE115" s="131">
        <f t="array" ref="AE115">+_xlfn.XLOOKUP(1,(Table_Mietpos[Vertragsnummer]=CM_CT[[#This Row],[Contract Number M3]])*(Table_Mietpos[Auftragspos.]=CM_CT[[#This Row],[Rentalposition M3]]),Table_Mietpos[Gueltig_bis])</f>
        <v/>
      </c>
      <c r="AF115" s="50">
        <f t="array" ref="AF115">+_xlfn.XLOOKUP(1,(CM_CT[Contract Number Customer]=CM_CT[[#This Row],[Contract Number Customer]])*(CM_CT[Row Type]="Header"),CM_CT[Contract Lenght Initial])</f>
        <v/>
      </c>
      <c r="AG115" s="136">
        <f>+CM_CT[[#This Row],[Rental EndDate]]</f>
        <v/>
      </c>
      <c r="AH115" s="305" t="n"/>
      <c r="AI115" s="305" t="n"/>
      <c r="AJ115" s="305" t="n"/>
      <c r="AK115" s="53" t="n"/>
      <c r="AL115" s="15">
        <f t="array" ref="AL115">+_xlfn.XLOOKUP(1,(CM_CT[Contract Number Customer]=CM_CT[[#This Row],[Contract Number Customer]])*(CM_CT[Row Type]="Header"),CM_CT[Early Termination Category])</f>
        <v/>
      </c>
      <c r="AM115" s="136">
        <f t="array" ref="AM115">_xlfn.XLOOKUP(1,(CM_CT[Contract Number Customer]=$E114)*(CM_CT[Delivery Batch]=$F114)*(CM_CT[Row Type]="Batch"),CM_CT[Early Termination cut-off date1])</f>
        <v/>
      </c>
      <c r="AN115" s="136">
        <f t="array" ref="AN115">_xlfn.XLOOKUP(1,(CM_CT[Contract Number Customer]=$E114)*(CM_CT[Delivery Batch]=$F114)*(CM_CT[Row Type]="Batch"),CM_CT[Early Termination cut-off date2])</f>
        <v/>
      </c>
      <c r="AO115" s="53">
        <f t="array" ref="AO115">+_xlfn.XLOOKUP(1,(CM_CT[Contract Number Customer]=CM_CT[[#This Row],[Contract Number Customer]])*(CM_CT[Row Type]="Header"),CM_CT[Early Termination Notice Period Mths])</f>
        <v/>
      </c>
      <c r="AP115" s="53">
        <f t="array" ref="AP115">+_xlfn.XLOOKUP(1,(CM_CT[Contract Number Customer]=CM_CT[[#This Row],[Contract Number Customer]])*(CM_CT[Row Type]="Header"),CM_CT[Duly Termination Notice Period Mths])</f>
        <v/>
      </c>
      <c r="AQ115" s="54" t="n"/>
      <c r="AR115" s="54">
        <f t="array" ref="AR115">+_xlfn.XLOOKUP(1,(CM_CT[[#This Row],[Contract Number M3]]=Next_possible_notice[Contract Number M3])*(CM_CT[[#This Row],[Rentalposition M3]]=Next_possible_notice[Rentalposition M3]),Next_possible_notice[NoticeDateCalc])</f>
        <v/>
      </c>
      <c r="AS115" s="117" t="n"/>
      <c r="AT115" s="75" t="n"/>
      <c r="AU115" s="75" t="n"/>
      <c r="AV115" s="75" t="n"/>
      <c r="AW115" s="75" t="n"/>
      <c r="AX115" s="53" t="n"/>
      <c r="AY115" s="75" t="n"/>
      <c r="AZ115" s="54" t="n"/>
      <c r="BA115" s="50">
        <f t="array" ref="BA115">+_xlfn.XLOOKUP(1,(CM_CT[Contract Number Customer]=CM_CT[[#This Row],[Contract Number Customer]])*(CM_CT[Row Type]="Header"),CM_CT[Contract Lenght Early Clause &amp; Option])</f>
        <v/>
      </c>
      <c r="BB115" s="15" t="n"/>
      <c r="BC115" s="15" t="n"/>
      <c r="BD115" s="15" t="n"/>
      <c r="BE115" s="15" t="n"/>
      <c r="BF115" s="15" t="n"/>
      <c r="BG115" s="15" t="n"/>
      <c r="BH115" s="24" t="n"/>
      <c r="BI115" s="10" t="n"/>
      <c r="BJ115" s="118" t="n"/>
      <c r="BK115" s="24" t="n"/>
      <c r="BL115" s="54">
        <f>+_xlfn.XLOOKUP(CM_CT[[#This Row],[Wagon Number]],Next_possible_notice[Wagon Number],Next_possible_notice[Renewal Process StartDate])</f>
        <v/>
      </c>
      <c r="BM115" s="24" t="n"/>
      <c r="BN115" s="50">
        <f t="array" ref="BN115">+_xlfn.XLOOKUP(1,(CM_CT[Contract Number Customer]=CM_CT[[#This Row],[Contract Number Customer]])*(CM_CT[Row Type]="Header"),CM_CT[Contract Mileage])</f>
        <v/>
      </c>
      <c r="BO115" s="50" t="n"/>
      <c r="BP115" s="54" t="n"/>
      <c r="BQ115" s="54">
        <f t="array" ref="BQ115">+_xlfn.XLOOKUP(1,(CM_CT[Contract Number Customer]=CM_CT[[#This Row],[Contract Number Customer]])*(CM_CT[Row Type]="Header"),CM_CT[Currency])</f>
        <v/>
      </c>
      <c r="BR115" s="75">
        <f t="array" ref="BR115">+_xlfn.XLOOKUP(1,(CM_CT[Contract Number Customer]=CM_CT[[#This Row],[Contract Number Customer]])*(CM_CT[Row Type]="Header"),CM_CT[Lease Rate EUR])</f>
        <v/>
      </c>
      <c r="BS115" s="306" t="n"/>
      <c r="BT115" s="306" t="n"/>
      <c r="BU115" s="177" t="n"/>
      <c r="BV115" s="306" t="n"/>
      <c r="BW115" s="179">
        <f t="array" ref="BW115">+_xlfn.XLOOKUP(1,(Table_Mietpos[Vertragsnummer]=CM_CT[[#This Row],[Contract Number M3]])*(Table_Mietpos[Auftragspos.]=CM_CT[[#This Row],[Rentalposition M3]]),Table_Mietpos[Nettosatz/Typ])</f>
        <v/>
      </c>
      <c r="BX115" s="306" t="n"/>
      <c r="BY115" s="75" t="n"/>
      <c r="BZ115" s="75" t="n"/>
      <c r="CA115" s="75" t="n"/>
      <c r="CB115" s="75" t="n"/>
      <c r="CC115" s="75" t="n"/>
      <c r="CD115" s="307" t="n"/>
      <c r="CE115" s="307" t="n"/>
      <c r="CF115" s="307" t="n"/>
      <c r="CG115" s="307" t="n"/>
      <c r="CH115" s="28" t="n"/>
      <c r="CI115" s="28" t="n"/>
      <c r="CJ115" s="28" t="n"/>
      <c r="CK115" s="186" t="n"/>
      <c r="CL115" s="307" t="n"/>
      <c r="CM115" s="306" t="n"/>
      <c r="CN115" s="12" t="n"/>
      <c r="CO115" s="20" t="n"/>
      <c r="CP115" s="142" t="n"/>
      <c r="CQ115" s="142" t="n"/>
      <c r="CR115" s="142" t="n"/>
      <c r="CS115" s="20" t="n"/>
    </row>
    <row r="116">
      <c r="B116" s="11" t="n"/>
      <c r="C116" s="14" t="inlineStr">
        <is>
          <t>V700010</t>
        </is>
      </c>
      <c r="D116" s="10" t="n"/>
      <c r="E116" s="15">
        <f t="array" ref="E116">+_xlfn.XLOOKUP(1,(CM_CT[Contract Number M3]=CM_CT[[#This Row],[Contract Number M3]])*(CM_CT[Row Type]="Header"),CM_CT[Contract Number Customer])</f>
        <v/>
      </c>
      <c r="F116" s="10" t="n">
        <v>3</v>
      </c>
      <c r="G116" s="10" t="inlineStr">
        <is>
          <t>Wagon</t>
        </is>
      </c>
      <c r="H116" s="10" t="n">
        <v>9</v>
      </c>
      <c r="I116" s="73">
        <f t="array" ref="I116">+_xlfn.XLOOKUP(1,(Table_Mietpos[Vertragsnummer]=CM[[#This Row],[Contract Number M3]])*(Table_Mietpos[Auftragspos.]=CM[[#This Row],[Rentalposition M3]]),Table_Mietpos[ChNr])</f>
        <v/>
      </c>
      <c r="J116" s="72">
        <f t="array" ref="J116">+_xlfn.XLOOKUP(1,(CM_CT[Contract Number Customer]=CM_CT[[#This Row],[Contract Number Customer]])*(CM_CT[Row Type]="Header"),CM_CT[Customer])</f>
        <v/>
      </c>
      <c r="K116" s="51" t="n"/>
      <c r="L116" s="51" t="n"/>
      <c r="M116" s="15">
        <f t="array" ref="M116">+_xlfn.XLOOKUP(1,(CM_CT[Contract Number Customer]=CM_CT[[#This Row],[Contract Number Customer]])*(CM_CT[Row Type]="Header"),CM_CT[Sales Manager])</f>
        <v/>
      </c>
      <c r="N116" s="15">
        <f t="array" ref="N116">+_xlfn.XLOOKUP(1,(CM_CT[Contract Number Customer]=CM_CT[[#This Row],[Contract Number Customer]])*(CM_CT[Row Type]="Header"),CM_CT[Wagon Type])</f>
        <v/>
      </c>
      <c r="O116" s="10" t="n">
        <v>1</v>
      </c>
      <c r="P116" s="10" t="n"/>
      <c r="Q116" s="10" t="n"/>
      <c r="R116" s="10" t="n">
        <v>1</v>
      </c>
      <c r="S116" s="10" t="n"/>
      <c r="T116" s="10" t="n">
        <v>1</v>
      </c>
      <c r="U116" s="15">
        <f>+IF(CM_CT[[#This Row],[Contract Status]]&lt;&gt;"ended",1,0)</f>
        <v/>
      </c>
      <c r="V116" s="15" t="n"/>
      <c r="W116" s="15">
        <f t="array" ref="W116">_xlfn.XLOOKUP(1,(CM_CT[Contract Number Customer]=$E115)*(CM_CT[Delivery Batch]=$F115)*(CM_CT[Row Type]="Batch"),CM_CT[Contract Flex])</f>
        <v/>
      </c>
      <c r="X116" s="54">
        <f t="array" ref="X116">_xlfn.XLOOKUP(1,(CM_CT[Contract Number Customer]=$E115)*(CM_CT[Delivery Batch]=$F115)*(CM_CT[Row Type]="Batch"),CM_CT[Flex StartDate])</f>
        <v/>
      </c>
      <c r="Y116" s="54">
        <f t="array" ref="Y116">_xlfn.XLOOKUP(1,(CM_CT[Contract Number Customer]=$E115)*(CM_CT[Delivery Batch]=$F115)*(CM_CT[Row Type]="Batch"),CM_CT[Flex EndDate])</f>
        <v/>
      </c>
      <c r="Z116" s="15">
        <f t="array" ref="Z116">_xlfn.XLOOKUP(1,(CM_CT[Contract Number Customer]=$E115)*(CM_CT[Delivery Batch]=$F115)*(CM_CT[Row Type]="Batch"),CM_CT[Contract Status])</f>
        <v/>
      </c>
      <c r="AA116" s="15" t="n"/>
      <c r="AB116" s="74" t="n"/>
      <c r="AC116" s="74" t="n"/>
      <c r="AD116" s="131">
        <f t="array" ref="AD116">+_xlfn.XLOOKUP(1,(Table_Mietpos[Vertragsnummer]=CM_CT[[#This Row],[Contract Number M3]])*(Table_Mietpos[Auftragspos.]=CM_CT[[#This Row],[Rentalposition M3]]),Table_Mietpos[Gueltig_ab])</f>
        <v/>
      </c>
      <c r="AE116" s="131">
        <f t="array" ref="AE116">+_xlfn.XLOOKUP(1,(Table_Mietpos[Vertragsnummer]=CM_CT[[#This Row],[Contract Number M3]])*(Table_Mietpos[Auftragspos.]=CM_CT[[#This Row],[Rentalposition M3]]),Table_Mietpos[Gueltig_bis])</f>
        <v/>
      </c>
      <c r="AF116" s="50">
        <f t="array" ref="AF116">+_xlfn.XLOOKUP(1,(CM_CT[Contract Number Customer]=CM_CT[[#This Row],[Contract Number Customer]])*(CM_CT[Row Type]="Header"),CM_CT[Contract Lenght Initial])</f>
        <v/>
      </c>
      <c r="AG116" s="136">
        <f>+CM_CT[[#This Row],[Rental EndDate]]</f>
        <v/>
      </c>
      <c r="AH116" s="305" t="n"/>
      <c r="AI116" s="305" t="n"/>
      <c r="AJ116" s="305" t="n"/>
      <c r="AK116" s="53" t="n"/>
      <c r="AL116" s="15">
        <f t="array" ref="AL116">+_xlfn.XLOOKUP(1,(CM_CT[Contract Number Customer]=CM_CT[[#This Row],[Contract Number Customer]])*(CM_CT[Row Type]="Header"),CM_CT[Early Termination Category])</f>
        <v/>
      </c>
      <c r="AM116" s="136">
        <f t="array" ref="AM116">_xlfn.XLOOKUP(1,(CM_CT[Contract Number Customer]=$E115)*(CM_CT[Delivery Batch]=$F115)*(CM_CT[Row Type]="Batch"),CM_CT[Early Termination cut-off date1])</f>
        <v/>
      </c>
      <c r="AN116" s="136">
        <f t="array" ref="AN116">_xlfn.XLOOKUP(1,(CM_CT[Contract Number Customer]=$E115)*(CM_CT[Delivery Batch]=$F115)*(CM_CT[Row Type]="Batch"),CM_CT[Early Termination cut-off date2])</f>
        <v/>
      </c>
      <c r="AO116" s="53">
        <f t="array" ref="AO116">+_xlfn.XLOOKUP(1,(CM_CT[Contract Number Customer]=CM_CT[[#This Row],[Contract Number Customer]])*(CM_CT[Row Type]="Header"),CM_CT[Early Termination Notice Period Mths])</f>
        <v/>
      </c>
      <c r="AP116" s="53">
        <f t="array" ref="AP116">+_xlfn.XLOOKUP(1,(CM_CT[Contract Number Customer]=CM_CT[[#This Row],[Contract Number Customer]])*(CM_CT[Row Type]="Header"),CM_CT[Duly Termination Notice Period Mths])</f>
        <v/>
      </c>
      <c r="AQ116" s="54" t="n"/>
      <c r="AR116" s="54">
        <f t="array" ref="AR116">+_xlfn.XLOOKUP(1,(CM_CT[[#This Row],[Contract Number M3]]=Next_possible_notice[Contract Number M3])*(CM_CT[[#This Row],[Rentalposition M3]]=Next_possible_notice[Rentalposition M3]),Next_possible_notice[NoticeDateCalc])</f>
        <v/>
      </c>
      <c r="AS116" s="117" t="n"/>
      <c r="AT116" s="75" t="n"/>
      <c r="AU116" s="75" t="n"/>
      <c r="AV116" s="75" t="n"/>
      <c r="AW116" s="75" t="n"/>
      <c r="AX116" s="53" t="n"/>
      <c r="AY116" s="75" t="n"/>
      <c r="AZ116" s="54" t="n"/>
      <c r="BA116" s="50">
        <f t="array" ref="BA116">+_xlfn.XLOOKUP(1,(CM_CT[Contract Number Customer]=CM_CT[[#This Row],[Contract Number Customer]])*(CM_CT[Row Type]="Header"),CM_CT[Contract Lenght Early Clause &amp; Option])</f>
        <v/>
      </c>
      <c r="BB116" s="15" t="n"/>
      <c r="BC116" s="15" t="n"/>
      <c r="BD116" s="15" t="n"/>
      <c r="BE116" s="15" t="n"/>
      <c r="BF116" s="15" t="n"/>
      <c r="BG116" s="15" t="n"/>
      <c r="BH116" s="24" t="n"/>
      <c r="BI116" s="10" t="n"/>
      <c r="BJ116" s="118" t="n"/>
      <c r="BK116" s="24" t="n"/>
      <c r="BL116" s="54">
        <f>+_xlfn.XLOOKUP(CM_CT[[#This Row],[Wagon Number]],Next_possible_notice[Wagon Number],Next_possible_notice[Renewal Process StartDate])</f>
        <v/>
      </c>
      <c r="BM116" s="24" t="n"/>
      <c r="BN116" s="50">
        <f t="array" ref="BN116">+_xlfn.XLOOKUP(1,(CM_CT[Contract Number Customer]=CM_CT[[#This Row],[Contract Number Customer]])*(CM_CT[Row Type]="Header"),CM_CT[Contract Mileage])</f>
        <v/>
      </c>
      <c r="BO116" s="50" t="n"/>
      <c r="BP116" s="54" t="n"/>
      <c r="BQ116" s="54">
        <f t="array" ref="BQ116">+_xlfn.XLOOKUP(1,(CM_CT[Contract Number Customer]=CM_CT[[#This Row],[Contract Number Customer]])*(CM_CT[Row Type]="Header"),CM_CT[Currency])</f>
        <v/>
      </c>
      <c r="BR116" s="75">
        <f t="array" ref="BR116">+_xlfn.XLOOKUP(1,(CM_CT[Contract Number Customer]=CM_CT[[#This Row],[Contract Number Customer]])*(CM_CT[Row Type]="Header"),CM_CT[Lease Rate EUR])</f>
        <v/>
      </c>
      <c r="BS116" s="306" t="n"/>
      <c r="BT116" s="306" t="n"/>
      <c r="BU116" s="177" t="n"/>
      <c r="BV116" s="306" t="n"/>
      <c r="BW116" s="179">
        <f t="array" ref="BW116">+_xlfn.XLOOKUP(1,(Table_Mietpos[Vertragsnummer]=CM_CT[[#This Row],[Contract Number M3]])*(Table_Mietpos[Auftragspos.]=CM_CT[[#This Row],[Rentalposition M3]]),Table_Mietpos[Nettosatz/Typ])</f>
        <v/>
      </c>
      <c r="BX116" s="306" t="n"/>
      <c r="BY116" s="75" t="n"/>
      <c r="BZ116" s="75" t="n"/>
      <c r="CA116" s="75" t="n"/>
      <c r="CB116" s="75" t="n"/>
      <c r="CC116" s="75" t="n"/>
      <c r="CD116" s="307" t="n"/>
      <c r="CE116" s="307" t="n"/>
      <c r="CF116" s="307" t="n"/>
      <c r="CG116" s="307" t="n"/>
      <c r="CH116" s="28" t="n"/>
      <c r="CI116" s="28" t="n"/>
      <c r="CJ116" s="28" t="n"/>
      <c r="CK116" s="186" t="n"/>
      <c r="CL116" s="307" t="n"/>
      <c r="CM116" s="306" t="n"/>
      <c r="CN116" s="12" t="n"/>
      <c r="CO116" s="20" t="n"/>
      <c r="CP116" s="142" t="n"/>
      <c r="CQ116" s="142" t="n"/>
      <c r="CR116" s="142" t="n"/>
      <c r="CS116" s="20" t="n"/>
    </row>
    <row r="117">
      <c r="B117" s="11" t="n"/>
      <c r="C117" s="14" t="inlineStr">
        <is>
          <t>V700010</t>
        </is>
      </c>
      <c r="D117" s="10" t="n"/>
      <c r="E117" s="15">
        <f t="array" ref="E117">+_xlfn.XLOOKUP(1,(CM_CT[Contract Number M3]=CM_CT[[#This Row],[Contract Number M3]])*(CM_CT[Row Type]="Header"),CM_CT[Contract Number Customer])</f>
        <v/>
      </c>
      <c r="F117" s="10" t="n">
        <v>3</v>
      </c>
      <c r="G117" s="10" t="inlineStr">
        <is>
          <t>Wagon</t>
        </is>
      </c>
      <c r="H117" s="10" t="n">
        <v>10</v>
      </c>
      <c r="I117" s="73">
        <f t="array" ref="I117">+_xlfn.XLOOKUP(1,(Table_Mietpos[Vertragsnummer]=CM[[#This Row],[Contract Number M3]])*(Table_Mietpos[Auftragspos.]=CM[[#This Row],[Rentalposition M3]]),Table_Mietpos[ChNr])</f>
        <v/>
      </c>
      <c r="J117" s="72">
        <f t="array" ref="J117">+_xlfn.XLOOKUP(1,(CM_CT[Contract Number Customer]=CM_CT[[#This Row],[Contract Number Customer]])*(CM_CT[Row Type]="Header"),CM_CT[Customer])</f>
        <v/>
      </c>
      <c r="K117" s="51" t="n"/>
      <c r="L117" s="51" t="n"/>
      <c r="M117" s="15">
        <f t="array" ref="M117">+_xlfn.XLOOKUP(1,(CM_CT[Contract Number Customer]=CM_CT[[#This Row],[Contract Number Customer]])*(CM_CT[Row Type]="Header"),CM_CT[Sales Manager])</f>
        <v/>
      </c>
      <c r="N117" s="15">
        <f t="array" ref="N117">+_xlfn.XLOOKUP(1,(CM_CT[Contract Number Customer]=CM_CT[[#This Row],[Contract Number Customer]])*(CM_CT[Row Type]="Header"),CM_CT[Wagon Type])</f>
        <v/>
      </c>
      <c r="O117" s="10" t="n">
        <v>1</v>
      </c>
      <c r="P117" s="10" t="n"/>
      <c r="Q117" s="10" t="n"/>
      <c r="R117" s="10" t="n">
        <v>1</v>
      </c>
      <c r="S117" s="10" t="n"/>
      <c r="T117" s="10" t="n">
        <v>1</v>
      </c>
      <c r="U117" s="15">
        <f>+IF(CM_CT[[#This Row],[Contract Status]]&lt;&gt;"ended",1,0)</f>
        <v/>
      </c>
      <c r="V117" s="15" t="n"/>
      <c r="W117" s="15">
        <f t="array" ref="W117">_xlfn.XLOOKUP(1,(CM_CT[Contract Number Customer]=$E116)*(CM_CT[Delivery Batch]=$F116)*(CM_CT[Row Type]="Batch"),CM_CT[Contract Flex])</f>
        <v/>
      </c>
      <c r="X117" s="54">
        <f t="array" ref="X117">_xlfn.XLOOKUP(1,(CM_CT[Contract Number Customer]=$E116)*(CM_CT[Delivery Batch]=$F116)*(CM_CT[Row Type]="Batch"),CM_CT[Flex StartDate])</f>
        <v/>
      </c>
      <c r="Y117" s="54">
        <f t="array" ref="Y117">_xlfn.XLOOKUP(1,(CM_CT[Contract Number Customer]=$E116)*(CM_CT[Delivery Batch]=$F116)*(CM_CT[Row Type]="Batch"),CM_CT[Flex EndDate])</f>
        <v/>
      </c>
      <c r="Z117" s="15">
        <f t="array" ref="Z117">_xlfn.XLOOKUP(1,(CM_CT[Contract Number Customer]=$E116)*(CM_CT[Delivery Batch]=$F116)*(CM_CT[Row Type]="Batch"),CM_CT[Contract Status])</f>
        <v/>
      </c>
      <c r="AA117" s="15" t="n"/>
      <c r="AB117" s="74" t="n"/>
      <c r="AC117" s="74" t="n"/>
      <c r="AD117" s="131">
        <f t="array" ref="AD117">+_xlfn.XLOOKUP(1,(Table_Mietpos[Vertragsnummer]=CM_CT[[#This Row],[Contract Number M3]])*(Table_Mietpos[Auftragspos.]=CM_CT[[#This Row],[Rentalposition M3]]),Table_Mietpos[Gueltig_ab])</f>
        <v/>
      </c>
      <c r="AE117" s="131">
        <f t="array" ref="AE117">+_xlfn.XLOOKUP(1,(Table_Mietpos[Vertragsnummer]=CM_CT[[#This Row],[Contract Number M3]])*(Table_Mietpos[Auftragspos.]=CM_CT[[#This Row],[Rentalposition M3]]),Table_Mietpos[Gueltig_bis])</f>
        <v/>
      </c>
      <c r="AF117" s="50">
        <f t="array" ref="AF117">+_xlfn.XLOOKUP(1,(CM_CT[Contract Number Customer]=CM_CT[[#This Row],[Contract Number Customer]])*(CM_CT[Row Type]="Header"),CM_CT[Contract Lenght Initial])</f>
        <v/>
      </c>
      <c r="AG117" s="136">
        <f>+CM_CT[[#This Row],[Rental EndDate]]</f>
        <v/>
      </c>
      <c r="AH117" s="305" t="n"/>
      <c r="AI117" s="305" t="n"/>
      <c r="AJ117" s="305" t="n"/>
      <c r="AK117" s="53" t="n"/>
      <c r="AL117" s="15">
        <f t="array" ref="AL117">+_xlfn.XLOOKUP(1,(CM_CT[Contract Number Customer]=CM_CT[[#This Row],[Contract Number Customer]])*(CM_CT[Row Type]="Header"),CM_CT[Early Termination Category])</f>
        <v/>
      </c>
      <c r="AM117" s="136">
        <f t="array" ref="AM117">_xlfn.XLOOKUP(1,(CM_CT[Contract Number Customer]=$E116)*(CM_CT[Delivery Batch]=$F116)*(CM_CT[Row Type]="Batch"),CM_CT[Early Termination cut-off date1])</f>
        <v/>
      </c>
      <c r="AN117" s="136">
        <f t="array" ref="AN117">_xlfn.XLOOKUP(1,(CM_CT[Contract Number Customer]=$E116)*(CM_CT[Delivery Batch]=$F116)*(CM_CT[Row Type]="Batch"),CM_CT[Early Termination cut-off date2])</f>
        <v/>
      </c>
      <c r="AO117" s="53">
        <f t="array" ref="AO117">+_xlfn.XLOOKUP(1,(CM_CT[Contract Number Customer]=CM_CT[[#This Row],[Contract Number Customer]])*(CM_CT[Row Type]="Header"),CM_CT[Early Termination Notice Period Mths])</f>
        <v/>
      </c>
      <c r="AP117" s="53">
        <f t="array" ref="AP117">+_xlfn.XLOOKUP(1,(CM_CT[Contract Number Customer]=CM_CT[[#This Row],[Contract Number Customer]])*(CM_CT[Row Type]="Header"),CM_CT[Duly Termination Notice Period Mths])</f>
        <v/>
      </c>
      <c r="AQ117" s="54" t="n"/>
      <c r="AR117" s="54">
        <f t="array" ref="AR117">+_xlfn.XLOOKUP(1,(CM_CT[[#This Row],[Contract Number M3]]=Next_possible_notice[Contract Number M3])*(CM_CT[[#This Row],[Rentalposition M3]]=Next_possible_notice[Rentalposition M3]),Next_possible_notice[NoticeDateCalc])</f>
        <v/>
      </c>
      <c r="AS117" s="117" t="n"/>
      <c r="AT117" s="75" t="n"/>
      <c r="AU117" s="75" t="n"/>
      <c r="AV117" s="75" t="n"/>
      <c r="AW117" s="75" t="n"/>
      <c r="AX117" s="53" t="n"/>
      <c r="AY117" s="75" t="n"/>
      <c r="AZ117" s="54" t="n"/>
      <c r="BA117" s="50">
        <f t="array" ref="BA117">+_xlfn.XLOOKUP(1,(CM_CT[Contract Number Customer]=CM_CT[[#This Row],[Contract Number Customer]])*(CM_CT[Row Type]="Header"),CM_CT[Contract Lenght Early Clause &amp; Option])</f>
        <v/>
      </c>
      <c r="BB117" s="15" t="n"/>
      <c r="BC117" s="15" t="n"/>
      <c r="BD117" s="15" t="n"/>
      <c r="BE117" s="15" t="n"/>
      <c r="BF117" s="15" t="n"/>
      <c r="BG117" s="15" t="n"/>
      <c r="BH117" s="24" t="n"/>
      <c r="BI117" s="10" t="n"/>
      <c r="BJ117" s="118" t="n"/>
      <c r="BK117" s="24" t="n"/>
      <c r="BL117" s="54">
        <f>+_xlfn.XLOOKUP(CM_CT[[#This Row],[Wagon Number]],Next_possible_notice[Wagon Number],Next_possible_notice[Renewal Process StartDate])</f>
        <v/>
      </c>
      <c r="BM117" s="24" t="n"/>
      <c r="BN117" s="50">
        <f t="array" ref="BN117">+_xlfn.XLOOKUP(1,(CM_CT[Contract Number Customer]=CM_CT[[#This Row],[Contract Number Customer]])*(CM_CT[Row Type]="Header"),CM_CT[Contract Mileage])</f>
        <v/>
      </c>
      <c r="BO117" s="50" t="n"/>
      <c r="BP117" s="54" t="n"/>
      <c r="BQ117" s="54">
        <f t="array" ref="BQ117">+_xlfn.XLOOKUP(1,(CM_CT[Contract Number Customer]=CM_CT[[#This Row],[Contract Number Customer]])*(CM_CT[Row Type]="Header"),CM_CT[Currency])</f>
        <v/>
      </c>
      <c r="BR117" s="75">
        <f t="array" ref="BR117">+_xlfn.XLOOKUP(1,(CM_CT[Contract Number Customer]=CM_CT[[#This Row],[Contract Number Customer]])*(CM_CT[Row Type]="Header"),CM_CT[Lease Rate EUR])</f>
        <v/>
      </c>
      <c r="BS117" s="306" t="n"/>
      <c r="BT117" s="306" t="n"/>
      <c r="BU117" s="177" t="n"/>
      <c r="BV117" s="306" t="n"/>
      <c r="BW117" s="179">
        <f t="array" ref="BW117">+_xlfn.XLOOKUP(1,(Table_Mietpos[Vertragsnummer]=CM_CT[[#This Row],[Contract Number M3]])*(Table_Mietpos[Auftragspos.]=CM_CT[[#This Row],[Rentalposition M3]]),Table_Mietpos[Nettosatz/Typ])</f>
        <v/>
      </c>
      <c r="BX117" s="306" t="n"/>
      <c r="BY117" s="75" t="n"/>
      <c r="BZ117" s="75" t="n"/>
      <c r="CA117" s="75" t="n"/>
      <c r="CB117" s="75" t="n"/>
      <c r="CC117" s="75" t="n"/>
      <c r="CD117" s="307" t="n"/>
      <c r="CE117" s="307" t="n"/>
      <c r="CF117" s="307" t="n"/>
      <c r="CG117" s="307" t="n"/>
      <c r="CH117" s="28" t="n"/>
      <c r="CI117" s="28" t="n"/>
      <c r="CJ117" s="28" t="n"/>
      <c r="CK117" s="186" t="n"/>
      <c r="CL117" s="307" t="n"/>
      <c r="CM117" s="306" t="n"/>
      <c r="CN117" s="12" t="n"/>
      <c r="CO117" s="20" t="n"/>
      <c r="CP117" s="142" t="n"/>
      <c r="CQ117" s="142" t="n"/>
      <c r="CR117" s="142" t="n"/>
      <c r="CS117" s="20" t="n"/>
    </row>
    <row r="118">
      <c r="B118" s="11" t="n"/>
      <c r="C118" s="14" t="inlineStr">
        <is>
          <t>V700010</t>
        </is>
      </c>
      <c r="D118" s="10" t="n"/>
      <c r="E118" s="15">
        <f t="array" ref="E118">+_xlfn.XLOOKUP(1,(CM_CT[Contract Number M3]=CM_CT[[#This Row],[Contract Number M3]])*(CM_CT[Row Type]="Header"),CM_CT[Contract Number Customer])</f>
        <v/>
      </c>
      <c r="F118" s="10" t="n">
        <v>3</v>
      </c>
      <c r="G118" s="10" t="inlineStr">
        <is>
          <t>Wagon</t>
        </is>
      </c>
      <c r="H118" s="10" t="n">
        <v>11</v>
      </c>
      <c r="I118" s="73">
        <f t="array" ref="I118">+_xlfn.XLOOKUP(1,(Table_Mietpos[Vertragsnummer]=CM[[#This Row],[Contract Number M3]])*(Table_Mietpos[Auftragspos.]=CM[[#This Row],[Rentalposition M3]]),Table_Mietpos[ChNr])</f>
        <v/>
      </c>
      <c r="J118" s="72">
        <f t="array" ref="J118">+_xlfn.XLOOKUP(1,(CM_CT[Contract Number Customer]=CM_CT[[#This Row],[Contract Number Customer]])*(CM_CT[Row Type]="Header"),CM_CT[Customer])</f>
        <v/>
      </c>
      <c r="K118" s="51" t="n"/>
      <c r="L118" s="51" t="n"/>
      <c r="M118" s="15">
        <f t="array" ref="M118">+_xlfn.XLOOKUP(1,(CM_CT[Contract Number Customer]=CM_CT[[#This Row],[Contract Number Customer]])*(CM_CT[Row Type]="Header"),CM_CT[Sales Manager])</f>
        <v/>
      </c>
      <c r="N118" s="15">
        <f t="array" ref="N118">+_xlfn.XLOOKUP(1,(CM_CT[Contract Number Customer]=CM_CT[[#This Row],[Contract Number Customer]])*(CM_CT[Row Type]="Header"),CM_CT[Wagon Type])</f>
        <v/>
      </c>
      <c r="O118" s="10" t="n">
        <v>1</v>
      </c>
      <c r="P118" s="10" t="n"/>
      <c r="Q118" s="10" t="n"/>
      <c r="R118" s="10" t="n">
        <v>1</v>
      </c>
      <c r="S118" s="10" t="n"/>
      <c r="T118" s="10" t="n">
        <v>1</v>
      </c>
      <c r="U118" s="15">
        <f>+IF(CM_CT[[#This Row],[Contract Status]]&lt;&gt;"ended",1,0)</f>
        <v/>
      </c>
      <c r="V118" s="15" t="n"/>
      <c r="W118" s="15">
        <f t="array" ref="W118">_xlfn.XLOOKUP(1,(CM_CT[Contract Number Customer]=$E117)*(CM_CT[Delivery Batch]=$F117)*(CM_CT[Row Type]="Batch"),CM_CT[Contract Flex])</f>
        <v/>
      </c>
      <c r="X118" s="54">
        <f t="array" ref="X118">_xlfn.XLOOKUP(1,(CM_CT[Contract Number Customer]=$E117)*(CM_CT[Delivery Batch]=$F117)*(CM_CT[Row Type]="Batch"),CM_CT[Flex StartDate])</f>
        <v/>
      </c>
      <c r="Y118" s="54">
        <f t="array" ref="Y118">_xlfn.XLOOKUP(1,(CM_CT[Contract Number Customer]=$E117)*(CM_CT[Delivery Batch]=$F117)*(CM_CT[Row Type]="Batch"),CM_CT[Flex EndDate])</f>
        <v/>
      </c>
      <c r="Z118" s="15">
        <f t="array" ref="Z118">_xlfn.XLOOKUP(1,(CM_CT[Contract Number Customer]=$E117)*(CM_CT[Delivery Batch]=$F117)*(CM_CT[Row Type]="Batch"),CM_CT[Contract Status])</f>
        <v/>
      </c>
      <c r="AA118" s="15" t="n"/>
      <c r="AB118" s="74" t="n"/>
      <c r="AC118" s="74" t="n"/>
      <c r="AD118" s="131">
        <f t="array" ref="AD118">+_xlfn.XLOOKUP(1,(Table_Mietpos[Vertragsnummer]=CM_CT[[#This Row],[Contract Number M3]])*(Table_Mietpos[Auftragspos.]=CM_CT[[#This Row],[Rentalposition M3]]),Table_Mietpos[Gueltig_ab])</f>
        <v/>
      </c>
      <c r="AE118" s="131">
        <f t="array" ref="AE118">+_xlfn.XLOOKUP(1,(Table_Mietpos[Vertragsnummer]=CM_CT[[#This Row],[Contract Number M3]])*(Table_Mietpos[Auftragspos.]=CM_CT[[#This Row],[Rentalposition M3]]),Table_Mietpos[Gueltig_bis])</f>
        <v/>
      </c>
      <c r="AF118" s="50">
        <f t="array" ref="AF118">+_xlfn.XLOOKUP(1,(CM_CT[Contract Number Customer]=CM_CT[[#This Row],[Contract Number Customer]])*(CM_CT[Row Type]="Header"),CM_CT[Contract Lenght Initial])</f>
        <v/>
      </c>
      <c r="AG118" s="136">
        <f>+CM_CT[[#This Row],[Rental EndDate]]</f>
        <v/>
      </c>
      <c r="AH118" s="305" t="n"/>
      <c r="AI118" s="305" t="n"/>
      <c r="AJ118" s="305" t="n"/>
      <c r="AK118" s="53" t="n"/>
      <c r="AL118" s="15">
        <f t="array" ref="AL118">+_xlfn.XLOOKUP(1,(CM_CT[Contract Number Customer]=CM_CT[[#This Row],[Contract Number Customer]])*(CM_CT[Row Type]="Header"),CM_CT[Early Termination Category])</f>
        <v/>
      </c>
      <c r="AM118" s="136">
        <f t="array" ref="AM118">_xlfn.XLOOKUP(1,(CM_CT[Contract Number Customer]=$E117)*(CM_CT[Delivery Batch]=$F117)*(CM_CT[Row Type]="Batch"),CM_CT[Early Termination cut-off date1])</f>
        <v/>
      </c>
      <c r="AN118" s="136">
        <f t="array" ref="AN118">_xlfn.XLOOKUP(1,(CM_CT[Contract Number Customer]=$E117)*(CM_CT[Delivery Batch]=$F117)*(CM_CT[Row Type]="Batch"),CM_CT[Early Termination cut-off date2])</f>
        <v/>
      </c>
      <c r="AO118" s="53">
        <f t="array" ref="AO118">+_xlfn.XLOOKUP(1,(CM_CT[Contract Number Customer]=CM_CT[[#This Row],[Contract Number Customer]])*(CM_CT[Row Type]="Header"),CM_CT[Early Termination Notice Period Mths])</f>
        <v/>
      </c>
      <c r="AP118" s="53">
        <f t="array" ref="AP118">+_xlfn.XLOOKUP(1,(CM_CT[Contract Number Customer]=CM_CT[[#This Row],[Contract Number Customer]])*(CM_CT[Row Type]="Header"),CM_CT[Duly Termination Notice Period Mths])</f>
        <v/>
      </c>
      <c r="AQ118" s="54" t="n"/>
      <c r="AR118" s="54">
        <f t="array" ref="AR118">+_xlfn.XLOOKUP(1,(CM_CT[[#This Row],[Contract Number M3]]=Next_possible_notice[Contract Number M3])*(CM_CT[[#This Row],[Rentalposition M3]]=Next_possible_notice[Rentalposition M3]),Next_possible_notice[NoticeDateCalc])</f>
        <v/>
      </c>
      <c r="AS118" s="117" t="n"/>
      <c r="AT118" s="75" t="n"/>
      <c r="AU118" s="75" t="n"/>
      <c r="AV118" s="75" t="n"/>
      <c r="AW118" s="75" t="n"/>
      <c r="AX118" s="53" t="n"/>
      <c r="AY118" s="75" t="n"/>
      <c r="AZ118" s="54" t="n"/>
      <c r="BA118" s="50">
        <f t="array" ref="BA118">+_xlfn.XLOOKUP(1,(CM_CT[Contract Number Customer]=CM_CT[[#This Row],[Contract Number Customer]])*(CM_CT[Row Type]="Header"),CM_CT[Contract Lenght Early Clause &amp; Option])</f>
        <v/>
      </c>
      <c r="BB118" s="15" t="n"/>
      <c r="BC118" s="15" t="n"/>
      <c r="BD118" s="15" t="n"/>
      <c r="BE118" s="15" t="n"/>
      <c r="BF118" s="15" t="n"/>
      <c r="BG118" s="15" t="n"/>
      <c r="BH118" s="24" t="n"/>
      <c r="BI118" s="10" t="n"/>
      <c r="BJ118" s="118" t="n"/>
      <c r="BK118" s="24" t="n"/>
      <c r="BL118" s="54">
        <f>+_xlfn.XLOOKUP(CM_CT[[#This Row],[Wagon Number]],Next_possible_notice[Wagon Number],Next_possible_notice[Renewal Process StartDate])</f>
        <v/>
      </c>
      <c r="BM118" s="24" t="n"/>
      <c r="BN118" s="50">
        <f t="array" ref="BN118">+_xlfn.XLOOKUP(1,(CM_CT[Contract Number Customer]=CM_CT[[#This Row],[Contract Number Customer]])*(CM_CT[Row Type]="Header"),CM_CT[Contract Mileage])</f>
        <v/>
      </c>
      <c r="BO118" s="50" t="n"/>
      <c r="BP118" s="54" t="n"/>
      <c r="BQ118" s="54">
        <f t="array" ref="BQ118">+_xlfn.XLOOKUP(1,(CM_CT[Contract Number Customer]=CM_CT[[#This Row],[Contract Number Customer]])*(CM_CT[Row Type]="Header"),CM_CT[Currency])</f>
        <v/>
      </c>
      <c r="BR118" s="75">
        <f t="array" ref="BR118">+_xlfn.XLOOKUP(1,(CM_CT[Contract Number Customer]=CM_CT[[#This Row],[Contract Number Customer]])*(CM_CT[Row Type]="Header"),CM_CT[Lease Rate EUR])</f>
        <v/>
      </c>
      <c r="BS118" s="306" t="n"/>
      <c r="BT118" s="306" t="n"/>
      <c r="BU118" s="177" t="n"/>
      <c r="BV118" s="306" t="n"/>
      <c r="BW118" s="179">
        <f t="array" ref="BW118">+_xlfn.XLOOKUP(1,(Table_Mietpos[Vertragsnummer]=CM_CT[[#This Row],[Contract Number M3]])*(Table_Mietpos[Auftragspos.]=CM_CT[[#This Row],[Rentalposition M3]]),Table_Mietpos[Nettosatz/Typ])</f>
        <v/>
      </c>
      <c r="BX118" s="306" t="n"/>
      <c r="BY118" s="75" t="n"/>
      <c r="BZ118" s="75" t="n"/>
      <c r="CA118" s="75" t="n"/>
      <c r="CB118" s="75" t="n"/>
      <c r="CC118" s="75" t="n"/>
      <c r="CD118" s="307" t="n"/>
      <c r="CE118" s="307" t="n"/>
      <c r="CF118" s="307" t="n"/>
      <c r="CG118" s="307" t="n"/>
      <c r="CH118" s="28" t="n"/>
      <c r="CI118" s="28" t="n"/>
      <c r="CJ118" s="28" t="n"/>
      <c r="CK118" s="186" t="n"/>
      <c r="CL118" s="307" t="n"/>
      <c r="CM118" s="306" t="n"/>
      <c r="CN118" s="12" t="n"/>
      <c r="CO118" s="20" t="n"/>
      <c r="CP118" s="142" t="n"/>
      <c r="CQ118" s="142" t="n"/>
      <c r="CR118" s="142" t="n"/>
      <c r="CS118" s="20" t="n"/>
    </row>
    <row r="119">
      <c r="B119" s="11" t="n"/>
      <c r="C119" s="14" t="inlineStr">
        <is>
          <t>V700010</t>
        </is>
      </c>
      <c r="D119" s="10" t="n"/>
      <c r="E119" s="15">
        <f t="array" ref="E119">+_xlfn.XLOOKUP(1,(CM_CT[Contract Number M3]=CM_CT[[#This Row],[Contract Number M3]])*(CM_CT[Row Type]="Header"),CM_CT[Contract Number Customer])</f>
        <v/>
      </c>
      <c r="F119" s="10" t="n">
        <v>3</v>
      </c>
      <c r="G119" s="10" t="inlineStr">
        <is>
          <t>Wagon</t>
        </is>
      </c>
      <c r="H119" s="10" t="n">
        <v>12</v>
      </c>
      <c r="I119" s="73">
        <f t="array" ref="I119">+_xlfn.XLOOKUP(1,(Table_Mietpos[Vertragsnummer]=CM[[#This Row],[Contract Number M3]])*(Table_Mietpos[Auftragspos.]=CM[[#This Row],[Rentalposition M3]]),Table_Mietpos[ChNr])</f>
        <v/>
      </c>
      <c r="J119" s="72">
        <f t="array" ref="J119">+_xlfn.XLOOKUP(1,(CM_CT[Contract Number Customer]=CM_CT[[#This Row],[Contract Number Customer]])*(CM_CT[Row Type]="Header"),CM_CT[Customer])</f>
        <v/>
      </c>
      <c r="K119" s="51" t="n"/>
      <c r="L119" s="51" t="n"/>
      <c r="M119" s="15">
        <f t="array" ref="M119">+_xlfn.XLOOKUP(1,(CM_CT[Contract Number Customer]=CM_CT[[#This Row],[Contract Number Customer]])*(CM_CT[Row Type]="Header"),CM_CT[Sales Manager])</f>
        <v/>
      </c>
      <c r="N119" s="15">
        <f t="array" ref="N119">+_xlfn.XLOOKUP(1,(CM_CT[Contract Number Customer]=CM_CT[[#This Row],[Contract Number Customer]])*(CM_CT[Row Type]="Header"),CM_CT[Wagon Type])</f>
        <v/>
      </c>
      <c r="O119" s="10" t="n">
        <v>1</v>
      </c>
      <c r="P119" s="10" t="n"/>
      <c r="Q119" s="10" t="n"/>
      <c r="R119" s="10" t="n">
        <v>1</v>
      </c>
      <c r="S119" s="10" t="n"/>
      <c r="T119" s="10" t="n">
        <v>1</v>
      </c>
      <c r="U119" s="15">
        <f>+IF(CM_CT[[#This Row],[Contract Status]]&lt;&gt;"ended",1,0)</f>
        <v/>
      </c>
      <c r="V119" s="15" t="n"/>
      <c r="W119" s="15">
        <f t="array" ref="W119">_xlfn.XLOOKUP(1,(CM_CT[Contract Number Customer]=$E118)*(CM_CT[Delivery Batch]=$F118)*(CM_CT[Row Type]="Batch"),CM_CT[Contract Flex])</f>
        <v/>
      </c>
      <c r="X119" s="54">
        <f t="array" ref="X119">_xlfn.XLOOKUP(1,(CM_CT[Contract Number Customer]=$E118)*(CM_CT[Delivery Batch]=$F118)*(CM_CT[Row Type]="Batch"),CM_CT[Flex StartDate])</f>
        <v/>
      </c>
      <c r="Y119" s="54">
        <f t="array" ref="Y119">_xlfn.XLOOKUP(1,(CM_CT[Contract Number Customer]=$E118)*(CM_CT[Delivery Batch]=$F118)*(CM_CT[Row Type]="Batch"),CM_CT[Flex EndDate])</f>
        <v/>
      </c>
      <c r="Z119" s="15">
        <f t="array" ref="Z119">_xlfn.XLOOKUP(1,(CM_CT[Contract Number Customer]=$E118)*(CM_CT[Delivery Batch]=$F118)*(CM_CT[Row Type]="Batch"),CM_CT[Contract Status])</f>
        <v/>
      </c>
      <c r="AA119" s="15" t="n"/>
      <c r="AB119" s="74" t="n"/>
      <c r="AC119" s="74" t="n"/>
      <c r="AD119" s="131">
        <f t="array" ref="AD119">+_xlfn.XLOOKUP(1,(Table_Mietpos[Vertragsnummer]=CM_CT[[#This Row],[Contract Number M3]])*(Table_Mietpos[Auftragspos.]=CM_CT[[#This Row],[Rentalposition M3]]),Table_Mietpos[Gueltig_ab])</f>
        <v/>
      </c>
      <c r="AE119" s="131">
        <f t="array" ref="AE119">+_xlfn.XLOOKUP(1,(Table_Mietpos[Vertragsnummer]=CM_CT[[#This Row],[Contract Number M3]])*(Table_Mietpos[Auftragspos.]=CM_CT[[#This Row],[Rentalposition M3]]),Table_Mietpos[Gueltig_bis])</f>
        <v/>
      </c>
      <c r="AF119" s="50">
        <f t="array" ref="AF119">+_xlfn.XLOOKUP(1,(CM_CT[Contract Number Customer]=CM_CT[[#This Row],[Contract Number Customer]])*(CM_CT[Row Type]="Header"),CM_CT[Contract Lenght Initial])</f>
        <v/>
      </c>
      <c r="AG119" s="136">
        <f>+CM_CT[[#This Row],[Rental EndDate]]</f>
        <v/>
      </c>
      <c r="AH119" s="305" t="n"/>
      <c r="AI119" s="305" t="n"/>
      <c r="AJ119" s="305" t="n"/>
      <c r="AK119" s="53" t="n"/>
      <c r="AL119" s="15">
        <f t="array" ref="AL119">+_xlfn.XLOOKUP(1,(CM_CT[Contract Number Customer]=CM_CT[[#This Row],[Contract Number Customer]])*(CM_CT[Row Type]="Header"),CM_CT[Early Termination Category])</f>
        <v/>
      </c>
      <c r="AM119" s="136">
        <f t="array" ref="AM119">_xlfn.XLOOKUP(1,(CM_CT[Contract Number Customer]=$E118)*(CM_CT[Delivery Batch]=$F118)*(CM_CT[Row Type]="Batch"),CM_CT[Early Termination cut-off date1])</f>
        <v/>
      </c>
      <c r="AN119" s="136">
        <f t="array" ref="AN119">_xlfn.XLOOKUP(1,(CM_CT[Contract Number Customer]=$E118)*(CM_CT[Delivery Batch]=$F118)*(CM_CT[Row Type]="Batch"),CM_CT[Early Termination cut-off date2])</f>
        <v/>
      </c>
      <c r="AO119" s="53">
        <f t="array" ref="AO119">+_xlfn.XLOOKUP(1,(CM_CT[Contract Number Customer]=CM_CT[[#This Row],[Contract Number Customer]])*(CM_CT[Row Type]="Header"),CM_CT[Early Termination Notice Period Mths])</f>
        <v/>
      </c>
      <c r="AP119" s="53">
        <f t="array" ref="AP119">+_xlfn.XLOOKUP(1,(CM_CT[Contract Number Customer]=CM_CT[[#This Row],[Contract Number Customer]])*(CM_CT[Row Type]="Header"),CM_CT[Duly Termination Notice Period Mths])</f>
        <v/>
      </c>
      <c r="AQ119" s="54" t="n"/>
      <c r="AR119" s="54">
        <f t="array" ref="AR119">+_xlfn.XLOOKUP(1,(CM_CT[[#This Row],[Contract Number M3]]=Next_possible_notice[Contract Number M3])*(CM_CT[[#This Row],[Rentalposition M3]]=Next_possible_notice[Rentalposition M3]),Next_possible_notice[NoticeDateCalc])</f>
        <v/>
      </c>
      <c r="AS119" s="117" t="n"/>
      <c r="AT119" s="75" t="n"/>
      <c r="AU119" s="75" t="n"/>
      <c r="AV119" s="75" t="n"/>
      <c r="AW119" s="75" t="n"/>
      <c r="AX119" s="53" t="n"/>
      <c r="AY119" s="75" t="n"/>
      <c r="AZ119" s="54" t="n"/>
      <c r="BA119" s="50">
        <f t="array" ref="BA119">+_xlfn.XLOOKUP(1,(CM_CT[Contract Number Customer]=CM_CT[[#This Row],[Contract Number Customer]])*(CM_CT[Row Type]="Header"),CM_CT[Contract Lenght Early Clause &amp; Option])</f>
        <v/>
      </c>
      <c r="BB119" s="15" t="n"/>
      <c r="BC119" s="15" t="n"/>
      <c r="BD119" s="15" t="n"/>
      <c r="BE119" s="15" t="n"/>
      <c r="BF119" s="15" t="n"/>
      <c r="BG119" s="15" t="n"/>
      <c r="BH119" s="24" t="n"/>
      <c r="BI119" s="10" t="n"/>
      <c r="BJ119" s="118" t="n"/>
      <c r="BK119" s="24" t="n"/>
      <c r="BL119" s="54">
        <f>+_xlfn.XLOOKUP(CM_CT[[#This Row],[Wagon Number]],Next_possible_notice[Wagon Number],Next_possible_notice[Renewal Process StartDate])</f>
        <v/>
      </c>
      <c r="BM119" s="24" t="n"/>
      <c r="BN119" s="50">
        <f t="array" ref="BN119">+_xlfn.XLOOKUP(1,(CM_CT[Contract Number Customer]=CM_CT[[#This Row],[Contract Number Customer]])*(CM_CT[Row Type]="Header"),CM_CT[Contract Mileage])</f>
        <v/>
      </c>
      <c r="BO119" s="50" t="n"/>
      <c r="BP119" s="54" t="n"/>
      <c r="BQ119" s="54">
        <f t="array" ref="BQ119">+_xlfn.XLOOKUP(1,(CM_CT[Contract Number Customer]=CM_CT[[#This Row],[Contract Number Customer]])*(CM_CT[Row Type]="Header"),CM_CT[Currency])</f>
        <v/>
      </c>
      <c r="BR119" s="75">
        <f t="array" ref="BR119">+_xlfn.XLOOKUP(1,(CM_CT[Contract Number Customer]=CM_CT[[#This Row],[Contract Number Customer]])*(CM_CT[Row Type]="Header"),CM_CT[Lease Rate EUR])</f>
        <v/>
      </c>
      <c r="BS119" s="306" t="n"/>
      <c r="BT119" s="306" t="n"/>
      <c r="BU119" s="177" t="n"/>
      <c r="BV119" s="306" t="n"/>
      <c r="BW119" s="179">
        <f t="array" ref="BW119">+_xlfn.XLOOKUP(1,(Table_Mietpos[Vertragsnummer]=CM_CT[[#This Row],[Contract Number M3]])*(Table_Mietpos[Auftragspos.]=CM_CT[[#This Row],[Rentalposition M3]]),Table_Mietpos[Nettosatz/Typ])</f>
        <v/>
      </c>
      <c r="BX119" s="306" t="n"/>
      <c r="BY119" s="75" t="n"/>
      <c r="BZ119" s="75" t="n"/>
      <c r="CA119" s="75" t="n"/>
      <c r="CB119" s="75" t="n"/>
      <c r="CC119" s="75" t="n"/>
      <c r="CD119" s="307" t="n"/>
      <c r="CE119" s="307" t="n"/>
      <c r="CF119" s="307" t="n"/>
      <c r="CG119" s="307" t="n"/>
      <c r="CH119" s="28" t="n"/>
      <c r="CI119" s="28" t="n"/>
      <c r="CJ119" s="28" t="n"/>
      <c r="CK119" s="186" t="n"/>
      <c r="CL119" s="307" t="n"/>
      <c r="CM119" s="306" t="n"/>
      <c r="CN119" s="12" t="n"/>
      <c r="CO119" s="20" t="n"/>
      <c r="CP119" s="142" t="n"/>
      <c r="CQ119" s="142" t="n"/>
      <c r="CR119" s="142" t="n"/>
      <c r="CS119" s="20" t="n"/>
    </row>
    <row r="120">
      <c r="B120" s="11" t="n"/>
      <c r="C120" s="14" t="inlineStr">
        <is>
          <t>V700010</t>
        </is>
      </c>
      <c r="D120" s="10" t="n"/>
      <c r="E120" s="15">
        <f t="array" ref="E120">+_xlfn.XLOOKUP(1,(CM_CT[Contract Number M3]=CM_CT[[#This Row],[Contract Number M3]])*(CM_CT[Row Type]="Header"),CM_CT[Contract Number Customer])</f>
        <v/>
      </c>
      <c r="F120" s="10" t="n">
        <v>3</v>
      </c>
      <c r="G120" s="10" t="inlineStr">
        <is>
          <t>Wagon</t>
        </is>
      </c>
      <c r="H120" s="10" t="n">
        <v>13</v>
      </c>
      <c r="I120" s="73">
        <f t="array" ref="I120">+_xlfn.XLOOKUP(1,(Table_Mietpos[Vertragsnummer]=CM[[#This Row],[Contract Number M3]])*(Table_Mietpos[Auftragspos.]=CM[[#This Row],[Rentalposition M3]]),Table_Mietpos[ChNr])</f>
        <v/>
      </c>
      <c r="J120" s="72">
        <f t="array" ref="J120">+_xlfn.XLOOKUP(1,(CM_CT[Contract Number Customer]=CM_CT[[#This Row],[Contract Number Customer]])*(CM_CT[Row Type]="Header"),CM_CT[Customer])</f>
        <v/>
      </c>
      <c r="K120" s="51" t="n"/>
      <c r="L120" s="51" t="n"/>
      <c r="M120" s="15">
        <f t="array" ref="M120">+_xlfn.XLOOKUP(1,(CM_CT[Contract Number Customer]=CM_CT[[#This Row],[Contract Number Customer]])*(CM_CT[Row Type]="Header"),CM_CT[Sales Manager])</f>
        <v/>
      </c>
      <c r="N120" s="15">
        <f t="array" ref="N120">+_xlfn.XLOOKUP(1,(CM_CT[Contract Number Customer]=CM_CT[[#This Row],[Contract Number Customer]])*(CM_CT[Row Type]="Header"),CM_CT[Wagon Type])</f>
        <v/>
      </c>
      <c r="O120" s="10" t="n">
        <v>1</v>
      </c>
      <c r="P120" s="10" t="n"/>
      <c r="Q120" s="10" t="n"/>
      <c r="R120" s="10" t="n">
        <v>1</v>
      </c>
      <c r="S120" s="10" t="n"/>
      <c r="T120" s="10" t="n">
        <v>1</v>
      </c>
      <c r="U120" s="15">
        <f>+IF(CM_CT[[#This Row],[Contract Status]]&lt;&gt;"ended",1,0)</f>
        <v/>
      </c>
      <c r="V120" s="15" t="n"/>
      <c r="W120" s="15">
        <f t="array" ref="W120">_xlfn.XLOOKUP(1,(CM_CT[Contract Number Customer]=$E119)*(CM_CT[Delivery Batch]=$F119)*(CM_CT[Row Type]="Batch"),CM_CT[Contract Flex])</f>
        <v/>
      </c>
      <c r="X120" s="54">
        <f t="array" ref="X120">_xlfn.XLOOKUP(1,(CM_CT[Contract Number Customer]=$E119)*(CM_CT[Delivery Batch]=$F119)*(CM_CT[Row Type]="Batch"),CM_CT[Flex StartDate])</f>
        <v/>
      </c>
      <c r="Y120" s="54">
        <f t="array" ref="Y120">_xlfn.XLOOKUP(1,(CM_CT[Contract Number Customer]=$E119)*(CM_CT[Delivery Batch]=$F119)*(CM_CT[Row Type]="Batch"),CM_CT[Flex EndDate])</f>
        <v/>
      </c>
      <c r="Z120" s="15">
        <f t="array" ref="Z120">_xlfn.XLOOKUP(1,(CM_CT[Contract Number Customer]=$E119)*(CM_CT[Delivery Batch]=$F119)*(CM_CT[Row Type]="Batch"),CM_CT[Contract Status])</f>
        <v/>
      </c>
      <c r="AA120" s="15" t="n"/>
      <c r="AB120" s="74" t="n"/>
      <c r="AC120" s="74" t="n"/>
      <c r="AD120" s="131">
        <f t="array" ref="AD120">+_xlfn.XLOOKUP(1,(Table_Mietpos[Vertragsnummer]=CM_CT[[#This Row],[Contract Number M3]])*(Table_Mietpos[Auftragspos.]=CM_CT[[#This Row],[Rentalposition M3]]),Table_Mietpos[Gueltig_ab])</f>
        <v/>
      </c>
      <c r="AE120" s="131">
        <f t="array" ref="AE120">+_xlfn.XLOOKUP(1,(Table_Mietpos[Vertragsnummer]=CM_CT[[#This Row],[Contract Number M3]])*(Table_Mietpos[Auftragspos.]=CM_CT[[#This Row],[Rentalposition M3]]),Table_Mietpos[Gueltig_bis])</f>
        <v/>
      </c>
      <c r="AF120" s="50">
        <f t="array" ref="AF120">+_xlfn.XLOOKUP(1,(CM_CT[Contract Number Customer]=CM_CT[[#This Row],[Contract Number Customer]])*(CM_CT[Row Type]="Header"),CM_CT[Contract Lenght Initial])</f>
        <v/>
      </c>
      <c r="AG120" s="136">
        <f>+CM_CT[[#This Row],[Rental EndDate]]</f>
        <v/>
      </c>
      <c r="AH120" s="305" t="n"/>
      <c r="AI120" s="305" t="n"/>
      <c r="AJ120" s="305" t="n"/>
      <c r="AK120" s="53" t="n"/>
      <c r="AL120" s="15">
        <f t="array" ref="AL120">+_xlfn.XLOOKUP(1,(CM_CT[Contract Number Customer]=CM_CT[[#This Row],[Contract Number Customer]])*(CM_CT[Row Type]="Header"),CM_CT[Early Termination Category])</f>
        <v/>
      </c>
      <c r="AM120" s="136">
        <f t="array" ref="AM120">_xlfn.XLOOKUP(1,(CM_CT[Contract Number Customer]=$E119)*(CM_CT[Delivery Batch]=$F119)*(CM_CT[Row Type]="Batch"),CM_CT[Early Termination cut-off date1])</f>
        <v/>
      </c>
      <c r="AN120" s="136">
        <f t="array" ref="AN120">_xlfn.XLOOKUP(1,(CM_CT[Contract Number Customer]=$E119)*(CM_CT[Delivery Batch]=$F119)*(CM_CT[Row Type]="Batch"),CM_CT[Early Termination cut-off date2])</f>
        <v/>
      </c>
      <c r="AO120" s="53">
        <f t="array" ref="AO120">+_xlfn.XLOOKUP(1,(CM_CT[Contract Number Customer]=CM_CT[[#This Row],[Contract Number Customer]])*(CM_CT[Row Type]="Header"),CM_CT[Early Termination Notice Period Mths])</f>
        <v/>
      </c>
      <c r="AP120" s="53">
        <f t="array" ref="AP120">+_xlfn.XLOOKUP(1,(CM_CT[Contract Number Customer]=CM_CT[[#This Row],[Contract Number Customer]])*(CM_CT[Row Type]="Header"),CM_CT[Duly Termination Notice Period Mths])</f>
        <v/>
      </c>
      <c r="AQ120" s="54" t="n"/>
      <c r="AR120" s="54">
        <f t="array" ref="AR120">+_xlfn.XLOOKUP(1,(CM_CT[[#This Row],[Contract Number M3]]=Next_possible_notice[Contract Number M3])*(CM_CT[[#This Row],[Rentalposition M3]]=Next_possible_notice[Rentalposition M3]),Next_possible_notice[NoticeDateCalc])</f>
        <v/>
      </c>
      <c r="AS120" s="117" t="n"/>
      <c r="AT120" s="75" t="n"/>
      <c r="AU120" s="75" t="n"/>
      <c r="AV120" s="75" t="n"/>
      <c r="AW120" s="75" t="n"/>
      <c r="AX120" s="53" t="n"/>
      <c r="AY120" s="75" t="n"/>
      <c r="AZ120" s="54" t="n"/>
      <c r="BA120" s="50">
        <f t="array" ref="BA120">+_xlfn.XLOOKUP(1,(CM_CT[Contract Number Customer]=CM_CT[[#This Row],[Contract Number Customer]])*(CM_CT[Row Type]="Header"),CM_CT[Contract Lenght Early Clause &amp; Option])</f>
        <v/>
      </c>
      <c r="BB120" s="15" t="n"/>
      <c r="BC120" s="15" t="n"/>
      <c r="BD120" s="15" t="n"/>
      <c r="BE120" s="15" t="n"/>
      <c r="BF120" s="15" t="n"/>
      <c r="BG120" s="15" t="n"/>
      <c r="BH120" s="24" t="n"/>
      <c r="BI120" s="10" t="n"/>
      <c r="BJ120" s="118" t="n"/>
      <c r="BK120" s="24" t="n"/>
      <c r="BL120" s="54">
        <f>+_xlfn.XLOOKUP(CM_CT[[#This Row],[Wagon Number]],Next_possible_notice[Wagon Number],Next_possible_notice[Renewal Process StartDate])</f>
        <v/>
      </c>
      <c r="BM120" s="24" t="n"/>
      <c r="BN120" s="50">
        <f t="array" ref="BN120">+_xlfn.XLOOKUP(1,(CM_CT[Contract Number Customer]=CM_CT[[#This Row],[Contract Number Customer]])*(CM_CT[Row Type]="Header"),CM_CT[Contract Mileage])</f>
        <v/>
      </c>
      <c r="BO120" s="50" t="n"/>
      <c r="BP120" s="54" t="n"/>
      <c r="BQ120" s="54">
        <f t="array" ref="BQ120">+_xlfn.XLOOKUP(1,(CM_CT[Contract Number Customer]=CM_CT[[#This Row],[Contract Number Customer]])*(CM_CT[Row Type]="Header"),CM_CT[Currency])</f>
        <v/>
      </c>
      <c r="BR120" s="75">
        <f t="array" ref="BR120">+_xlfn.XLOOKUP(1,(CM_CT[Contract Number Customer]=CM_CT[[#This Row],[Contract Number Customer]])*(CM_CT[Row Type]="Header"),CM_CT[Lease Rate EUR])</f>
        <v/>
      </c>
      <c r="BS120" s="306" t="n"/>
      <c r="BT120" s="306" t="n"/>
      <c r="BU120" s="177" t="n"/>
      <c r="BV120" s="306" t="n"/>
      <c r="BW120" s="179">
        <f t="array" ref="BW120">+_xlfn.XLOOKUP(1,(Table_Mietpos[Vertragsnummer]=CM_CT[[#This Row],[Contract Number M3]])*(Table_Mietpos[Auftragspos.]=CM_CT[[#This Row],[Rentalposition M3]]),Table_Mietpos[Nettosatz/Typ])</f>
        <v/>
      </c>
      <c r="BX120" s="306" t="n"/>
      <c r="BY120" s="75" t="n"/>
      <c r="BZ120" s="75" t="n"/>
      <c r="CA120" s="75" t="n"/>
      <c r="CB120" s="75" t="n"/>
      <c r="CC120" s="75" t="n"/>
      <c r="CD120" s="307" t="n"/>
      <c r="CE120" s="307" t="n"/>
      <c r="CF120" s="307" t="n"/>
      <c r="CG120" s="307" t="n"/>
      <c r="CH120" s="28" t="n"/>
      <c r="CI120" s="28" t="n"/>
      <c r="CJ120" s="28" t="n"/>
      <c r="CK120" s="186" t="n"/>
      <c r="CL120" s="307" t="n"/>
      <c r="CM120" s="306" t="n"/>
      <c r="CN120" s="12" t="n"/>
      <c r="CO120" s="20" t="n"/>
      <c r="CP120" s="142" t="n"/>
      <c r="CQ120" s="142" t="n"/>
      <c r="CR120" s="142" t="n"/>
      <c r="CS120" s="20" t="n"/>
    </row>
    <row r="121">
      <c r="B121" s="11" t="n"/>
      <c r="C121" s="14" t="inlineStr">
        <is>
          <t>V700010</t>
        </is>
      </c>
      <c r="D121" s="10" t="n"/>
      <c r="E121" s="15">
        <f t="array" ref="E121">+_xlfn.XLOOKUP(1,(CM_CT[Contract Number M3]=CM_CT[[#This Row],[Contract Number M3]])*(CM_CT[Row Type]="Header"),CM_CT[Contract Number Customer])</f>
        <v/>
      </c>
      <c r="F121" s="10" t="n">
        <v>3</v>
      </c>
      <c r="G121" s="10" t="inlineStr">
        <is>
          <t>Wagon</t>
        </is>
      </c>
      <c r="H121" s="10" t="n">
        <v>14</v>
      </c>
      <c r="I121" s="73">
        <f t="array" ref="I121">+_xlfn.XLOOKUP(1,(Table_Mietpos[Vertragsnummer]=CM[[#This Row],[Contract Number M3]])*(Table_Mietpos[Auftragspos.]=CM[[#This Row],[Rentalposition M3]]),Table_Mietpos[ChNr])</f>
        <v/>
      </c>
      <c r="J121" s="72">
        <f t="array" ref="J121">+_xlfn.XLOOKUP(1,(CM_CT[Contract Number Customer]=CM_CT[[#This Row],[Contract Number Customer]])*(CM_CT[Row Type]="Header"),CM_CT[Customer])</f>
        <v/>
      </c>
      <c r="K121" s="51" t="n"/>
      <c r="L121" s="51" t="n"/>
      <c r="M121" s="15">
        <f t="array" ref="M121">+_xlfn.XLOOKUP(1,(CM_CT[Contract Number Customer]=CM_CT[[#This Row],[Contract Number Customer]])*(CM_CT[Row Type]="Header"),CM_CT[Sales Manager])</f>
        <v/>
      </c>
      <c r="N121" s="15">
        <f t="array" ref="N121">+_xlfn.XLOOKUP(1,(CM_CT[Contract Number Customer]=CM_CT[[#This Row],[Contract Number Customer]])*(CM_CT[Row Type]="Header"),CM_CT[Wagon Type])</f>
        <v/>
      </c>
      <c r="O121" s="10" t="n">
        <v>1</v>
      </c>
      <c r="P121" s="10" t="n"/>
      <c r="Q121" s="10" t="n"/>
      <c r="R121" s="10" t="n">
        <v>1</v>
      </c>
      <c r="S121" s="10" t="n"/>
      <c r="T121" s="10" t="n">
        <v>1</v>
      </c>
      <c r="U121" s="15">
        <f>+IF(CM_CT[[#This Row],[Contract Status]]&lt;&gt;"ended",1,0)</f>
        <v/>
      </c>
      <c r="V121" s="15" t="n"/>
      <c r="W121" s="15">
        <f t="array" ref="W121">_xlfn.XLOOKUP(1,(CM_CT[Contract Number Customer]=$E120)*(CM_CT[Delivery Batch]=$F120)*(CM_CT[Row Type]="Batch"),CM_CT[Contract Flex])</f>
        <v/>
      </c>
      <c r="X121" s="54">
        <f t="array" ref="X121">_xlfn.XLOOKUP(1,(CM_CT[Contract Number Customer]=$E120)*(CM_CT[Delivery Batch]=$F120)*(CM_CT[Row Type]="Batch"),CM_CT[Flex StartDate])</f>
        <v/>
      </c>
      <c r="Y121" s="54">
        <f t="array" ref="Y121">_xlfn.XLOOKUP(1,(CM_CT[Contract Number Customer]=$E120)*(CM_CT[Delivery Batch]=$F120)*(CM_CT[Row Type]="Batch"),CM_CT[Flex EndDate])</f>
        <v/>
      </c>
      <c r="Z121" s="15">
        <f t="array" ref="Z121">_xlfn.XLOOKUP(1,(CM_CT[Contract Number Customer]=$E120)*(CM_CT[Delivery Batch]=$F120)*(CM_CT[Row Type]="Batch"),CM_CT[Contract Status])</f>
        <v/>
      </c>
      <c r="AA121" s="15" t="n"/>
      <c r="AB121" s="74" t="n"/>
      <c r="AC121" s="74" t="n"/>
      <c r="AD121" s="131">
        <f t="array" ref="AD121">+_xlfn.XLOOKUP(1,(Table_Mietpos[Vertragsnummer]=CM_CT[[#This Row],[Contract Number M3]])*(Table_Mietpos[Auftragspos.]=CM_CT[[#This Row],[Rentalposition M3]]),Table_Mietpos[Gueltig_ab])</f>
        <v/>
      </c>
      <c r="AE121" s="131">
        <f t="array" ref="AE121">+_xlfn.XLOOKUP(1,(Table_Mietpos[Vertragsnummer]=CM_CT[[#This Row],[Contract Number M3]])*(Table_Mietpos[Auftragspos.]=CM_CT[[#This Row],[Rentalposition M3]]),Table_Mietpos[Gueltig_bis])</f>
        <v/>
      </c>
      <c r="AF121" s="50">
        <f t="array" ref="AF121">+_xlfn.XLOOKUP(1,(CM_CT[Contract Number Customer]=CM_CT[[#This Row],[Contract Number Customer]])*(CM_CT[Row Type]="Header"),CM_CT[Contract Lenght Initial])</f>
        <v/>
      </c>
      <c r="AG121" s="136">
        <f>+CM_CT[[#This Row],[Rental EndDate]]</f>
        <v/>
      </c>
      <c r="AH121" s="305" t="n"/>
      <c r="AI121" s="305" t="n"/>
      <c r="AJ121" s="305" t="n"/>
      <c r="AK121" s="53" t="n"/>
      <c r="AL121" s="15">
        <f t="array" ref="AL121">+_xlfn.XLOOKUP(1,(CM_CT[Contract Number Customer]=CM_CT[[#This Row],[Contract Number Customer]])*(CM_CT[Row Type]="Header"),CM_CT[Early Termination Category])</f>
        <v/>
      </c>
      <c r="AM121" s="136">
        <f t="array" ref="AM121">_xlfn.XLOOKUP(1,(CM_CT[Contract Number Customer]=$E120)*(CM_CT[Delivery Batch]=$F120)*(CM_CT[Row Type]="Batch"),CM_CT[Early Termination cut-off date1])</f>
        <v/>
      </c>
      <c r="AN121" s="136">
        <f t="array" ref="AN121">_xlfn.XLOOKUP(1,(CM_CT[Contract Number Customer]=$E120)*(CM_CT[Delivery Batch]=$F120)*(CM_CT[Row Type]="Batch"),CM_CT[Early Termination cut-off date2])</f>
        <v/>
      </c>
      <c r="AO121" s="53">
        <f t="array" ref="AO121">+_xlfn.XLOOKUP(1,(CM_CT[Contract Number Customer]=CM_CT[[#This Row],[Contract Number Customer]])*(CM_CT[Row Type]="Header"),CM_CT[Early Termination Notice Period Mths])</f>
        <v/>
      </c>
      <c r="AP121" s="53">
        <f t="array" ref="AP121">+_xlfn.XLOOKUP(1,(CM_CT[Contract Number Customer]=CM_CT[[#This Row],[Contract Number Customer]])*(CM_CT[Row Type]="Header"),CM_CT[Duly Termination Notice Period Mths])</f>
        <v/>
      </c>
      <c r="AQ121" s="54" t="n"/>
      <c r="AR121" s="54">
        <f t="array" ref="AR121">+_xlfn.XLOOKUP(1,(CM_CT[[#This Row],[Contract Number M3]]=Next_possible_notice[Contract Number M3])*(CM_CT[[#This Row],[Rentalposition M3]]=Next_possible_notice[Rentalposition M3]),Next_possible_notice[NoticeDateCalc])</f>
        <v/>
      </c>
      <c r="AS121" s="117" t="n"/>
      <c r="AT121" s="75" t="n"/>
      <c r="AU121" s="75" t="n"/>
      <c r="AV121" s="75" t="n"/>
      <c r="AW121" s="75" t="n"/>
      <c r="AX121" s="53" t="n"/>
      <c r="AY121" s="75" t="n"/>
      <c r="AZ121" s="54" t="n"/>
      <c r="BA121" s="50">
        <f t="array" ref="BA121">+_xlfn.XLOOKUP(1,(CM_CT[Contract Number Customer]=CM_CT[[#This Row],[Contract Number Customer]])*(CM_CT[Row Type]="Header"),CM_CT[Contract Lenght Early Clause &amp; Option])</f>
        <v/>
      </c>
      <c r="BB121" s="15" t="n"/>
      <c r="BC121" s="15" t="n"/>
      <c r="BD121" s="15" t="n"/>
      <c r="BE121" s="15" t="n"/>
      <c r="BF121" s="15" t="n"/>
      <c r="BG121" s="15" t="n"/>
      <c r="BH121" s="24" t="n"/>
      <c r="BI121" s="10" t="n"/>
      <c r="BJ121" s="118" t="n"/>
      <c r="BK121" s="24" t="n"/>
      <c r="BL121" s="54">
        <f>+_xlfn.XLOOKUP(CM_CT[[#This Row],[Wagon Number]],Next_possible_notice[Wagon Number],Next_possible_notice[Renewal Process StartDate])</f>
        <v/>
      </c>
      <c r="BM121" s="24" t="n"/>
      <c r="BN121" s="50">
        <f t="array" ref="BN121">+_xlfn.XLOOKUP(1,(CM_CT[Contract Number Customer]=CM_CT[[#This Row],[Contract Number Customer]])*(CM_CT[Row Type]="Header"),CM_CT[Contract Mileage])</f>
        <v/>
      </c>
      <c r="BO121" s="50" t="n"/>
      <c r="BP121" s="54" t="n"/>
      <c r="BQ121" s="54">
        <f t="array" ref="BQ121">+_xlfn.XLOOKUP(1,(CM_CT[Contract Number Customer]=CM_CT[[#This Row],[Contract Number Customer]])*(CM_CT[Row Type]="Header"),CM_CT[Currency])</f>
        <v/>
      </c>
      <c r="BR121" s="75">
        <f t="array" ref="BR121">+_xlfn.XLOOKUP(1,(CM_CT[Contract Number Customer]=CM_CT[[#This Row],[Contract Number Customer]])*(CM_CT[Row Type]="Header"),CM_CT[Lease Rate EUR])</f>
        <v/>
      </c>
      <c r="BS121" s="306" t="n"/>
      <c r="BT121" s="306" t="n"/>
      <c r="BU121" s="177" t="n"/>
      <c r="BV121" s="306" t="n"/>
      <c r="BW121" s="179">
        <f t="array" ref="BW121">+_xlfn.XLOOKUP(1,(Table_Mietpos[Vertragsnummer]=CM_CT[[#This Row],[Contract Number M3]])*(Table_Mietpos[Auftragspos.]=CM_CT[[#This Row],[Rentalposition M3]]),Table_Mietpos[Nettosatz/Typ])</f>
        <v/>
      </c>
      <c r="BX121" s="306" t="n"/>
      <c r="BY121" s="75" t="n"/>
      <c r="BZ121" s="75" t="n"/>
      <c r="CA121" s="75" t="n"/>
      <c r="CB121" s="75" t="n"/>
      <c r="CC121" s="75" t="n"/>
      <c r="CD121" s="307" t="n"/>
      <c r="CE121" s="307" t="n"/>
      <c r="CF121" s="307" t="n"/>
      <c r="CG121" s="307" t="n"/>
      <c r="CH121" s="28" t="n"/>
      <c r="CI121" s="28" t="n"/>
      <c r="CJ121" s="28" t="n"/>
      <c r="CK121" s="186" t="n"/>
      <c r="CL121" s="307" t="n"/>
      <c r="CM121" s="306" t="n"/>
      <c r="CN121" s="12" t="n"/>
      <c r="CO121" s="20" t="n"/>
      <c r="CP121" s="142" t="n"/>
      <c r="CQ121" s="142" t="n"/>
      <c r="CR121" s="142" t="n"/>
      <c r="CS121" s="20" t="n"/>
    </row>
    <row r="122">
      <c r="B122" s="11" t="n"/>
      <c r="C122" s="14" t="inlineStr">
        <is>
          <t>V700010</t>
        </is>
      </c>
      <c r="D122" s="10" t="n"/>
      <c r="E122" s="15">
        <f t="array" ref="E122">+_xlfn.XLOOKUP(1,(CM_CT[Contract Number M3]=CM_CT[[#This Row],[Contract Number M3]])*(CM_CT[Row Type]="Header"),CM_CT[Contract Number Customer])</f>
        <v/>
      </c>
      <c r="F122" s="10" t="n">
        <v>3</v>
      </c>
      <c r="G122" s="10" t="inlineStr">
        <is>
          <t>Wagon</t>
        </is>
      </c>
      <c r="H122" s="10" t="n">
        <v>15</v>
      </c>
      <c r="I122" s="73">
        <f t="array" ref="I122">+_xlfn.XLOOKUP(1,(Table_Mietpos[Vertragsnummer]=CM[[#This Row],[Contract Number M3]])*(Table_Mietpos[Auftragspos.]=CM[[#This Row],[Rentalposition M3]]),Table_Mietpos[ChNr])</f>
        <v/>
      </c>
      <c r="J122" s="72">
        <f t="array" ref="J122">+_xlfn.XLOOKUP(1,(CM_CT[Contract Number Customer]=CM_CT[[#This Row],[Contract Number Customer]])*(CM_CT[Row Type]="Header"),CM_CT[Customer])</f>
        <v/>
      </c>
      <c r="K122" s="51" t="n"/>
      <c r="L122" s="51" t="n"/>
      <c r="M122" s="15">
        <f t="array" ref="M122">+_xlfn.XLOOKUP(1,(CM_CT[Contract Number Customer]=CM_CT[[#This Row],[Contract Number Customer]])*(CM_CT[Row Type]="Header"),CM_CT[Sales Manager])</f>
        <v/>
      </c>
      <c r="N122" s="15">
        <f t="array" ref="N122">+_xlfn.XLOOKUP(1,(CM_CT[Contract Number Customer]=CM_CT[[#This Row],[Contract Number Customer]])*(CM_CT[Row Type]="Header"),CM_CT[Wagon Type])</f>
        <v/>
      </c>
      <c r="O122" s="10" t="n">
        <v>1</v>
      </c>
      <c r="P122" s="10" t="n"/>
      <c r="Q122" s="10" t="n"/>
      <c r="R122" s="10" t="n">
        <v>1</v>
      </c>
      <c r="S122" s="10" t="n"/>
      <c r="T122" s="10" t="n">
        <v>1</v>
      </c>
      <c r="U122" s="15">
        <f>+IF(CM_CT[[#This Row],[Contract Status]]&lt;&gt;"ended",1,0)</f>
        <v/>
      </c>
      <c r="V122" s="15" t="n"/>
      <c r="W122" s="15">
        <f t="array" ref="W122">_xlfn.XLOOKUP(1,(CM_CT[Contract Number Customer]=$E121)*(CM_CT[Delivery Batch]=$F121)*(CM_CT[Row Type]="Batch"),CM_CT[Contract Flex])</f>
        <v/>
      </c>
      <c r="X122" s="54">
        <f t="array" ref="X122">_xlfn.XLOOKUP(1,(CM_CT[Contract Number Customer]=$E121)*(CM_CT[Delivery Batch]=$F121)*(CM_CT[Row Type]="Batch"),CM_CT[Flex StartDate])</f>
        <v/>
      </c>
      <c r="Y122" s="54">
        <f t="array" ref="Y122">_xlfn.XLOOKUP(1,(CM_CT[Contract Number Customer]=$E121)*(CM_CT[Delivery Batch]=$F121)*(CM_CT[Row Type]="Batch"),CM_CT[Flex EndDate])</f>
        <v/>
      </c>
      <c r="Z122" s="15">
        <f t="array" ref="Z122">_xlfn.XLOOKUP(1,(CM_CT[Contract Number Customer]=$E121)*(CM_CT[Delivery Batch]=$F121)*(CM_CT[Row Type]="Batch"),CM_CT[Contract Status])</f>
        <v/>
      </c>
      <c r="AA122" s="15" t="n"/>
      <c r="AB122" s="74" t="n"/>
      <c r="AC122" s="74" t="n"/>
      <c r="AD122" s="131">
        <f t="array" ref="AD122">+_xlfn.XLOOKUP(1,(Table_Mietpos[Vertragsnummer]=CM_CT[[#This Row],[Contract Number M3]])*(Table_Mietpos[Auftragspos.]=CM_CT[[#This Row],[Rentalposition M3]]),Table_Mietpos[Gueltig_ab])</f>
        <v/>
      </c>
      <c r="AE122" s="131">
        <f t="array" ref="AE122">+_xlfn.XLOOKUP(1,(Table_Mietpos[Vertragsnummer]=CM_CT[[#This Row],[Contract Number M3]])*(Table_Mietpos[Auftragspos.]=CM_CT[[#This Row],[Rentalposition M3]]),Table_Mietpos[Gueltig_bis])</f>
        <v/>
      </c>
      <c r="AF122" s="50">
        <f t="array" ref="AF122">+_xlfn.XLOOKUP(1,(CM_CT[Contract Number Customer]=CM_CT[[#This Row],[Contract Number Customer]])*(CM_CT[Row Type]="Header"),CM_CT[Contract Lenght Initial])</f>
        <v/>
      </c>
      <c r="AG122" s="136">
        <f>+CM_CT[[#This Row],[Rental EndDate]]</f>
        <v/>
      </c>
      <c r="AH122" s="305" t="n"/>
      <c r="AI122" s="305" t="n"/>
      <c r="AJ122" s="305" t="n"/>
      <c r="AK122" s="53" t="n"/>
      <c r="AL122" s="15">
        <f t="array" ref="AL122">+_xlfn.XLOOKUP(1,(CM_CT[Contract Number Customer]=CM_CT[[#This Row],[Contract Number Customer]])*(CM_CT[Row Type]="Header"),CM_CT[Early Termination Category])</f>
        <v/>
      </c>
      <c r="AM122" s="136">
        <f t="array" ref="AM122">_xlfn.XLOOKUP(1,(CM_CT[Contract Number Customer]=$E121)*(CM_CT[Delivery Batch]=$F121)*(CM_CT[Row Type]="Batch"),CM_CT[Early Termination cut-off date1])</f>
        <v/>
      </c>
      <c r="AN122" s="136">
        <f t="array" ref="AN122">_xlfn.XLOOKUP(1,(CM_CT[Contract Number Customer]=$E121)*(CM_CT[Delivery Batch]=$F121)*(CM_CT[Row Type]="Batch"),CM_CT[Early Termination cut-off date2])</f>
        <v/>
      </c>
      <c r="AO122" s="53">
        <f t="array" ref="AO122">+_xlfn.XLOOKUP(1,(CM_CT[Contract Number Customer]=CM_CT[[#This Row],[Contract Number Customer]])*(CM_CT[Row Type]="Header"),CM_CT[Early Termination Notice Period Mths])</f>
        <v/>
      </c>
      <c r="AP122" s="53">
        <f t="array" ref="AP122">+_xlfn.XLOOKUP(1,(CM_CT[Contract Number Customer]=CM_CT[[#This Row],[Contract Number Customer]])*(CM_CT[Row Type]="Header"),CM_CT[Duly Termination Notice Period Mths])</f>
        <v/>
      </c>
      <c r="AQ122" s="54" t="n"/>
      <c r="AR122" s="54">
        <f t="array" ref="AR122">+_xlfn.XLOOKUP(1,(CM_CT[[#This Row],[Contract Number M3]]=Next_possible_notice[Contract Number M3])*(CM_CT[[#This Row],[Rentalposition M3]]=Next_possible_notice[Rentalposition M3]),Next_possible_notice[NoticeDateCalc])</f>
        <v/>
      </c>
      <c r="AS122" s="117" t="n"/>
      <c r="AT122" s="75" t="n"/>
      <c r="AU122" s="75" t="n"/>
      <c r="AV122" s="75" t="n"/>
      <c r="AW122" s="75" t="n"/>
      <c r="AX122" s="53" t="n"/>
      <c r="AY122" s="75" t="n"/>
      <c r="AZ122" s="54" t="n"/>
      <c r="BA122" s="50">
        <f t="array" ref="BA122">+_xlfn.XLOOKUP(1,(CM_CT[Contract Number Customer]=CM_CT[[#This Row],[Contract Number Customer]])*(CM_CT[Row Type]="Header"),CM_CT[Contract Lenght Early Clause &amp; Option])</f>
        <v/>
      </c>
      <c r="BB122" s="15" t="n"/>
      <c r="BC122" s="15" t="n"/>
      <c r="BD122" s="15" t="n"/>
      <c r="BE122" s="15" t="n"/>
      <c r="BF122" s="15" t="n"/>
      <c r="BG122" s="15" t="n"/>
      <c r="BH122" s="24" t="n"/>
      <c r="BI122" s="10" t="n"/>
      <c r="BJ122" s="118" t="n"/>
      <c r="BK122" s="24" t="n"/>
      <c r="BL122" s="54">
        <f>+_xlfn.XLOOKUP(CM_CT[[#This Row],[Wagon Number]],Next_possible_notice[Wagon Number],Next_possible_notice[Renewal Process StartDate])</f>
        <v/>
      </c>
      <c r="BM122" s="24" t="n"/>
      <c r="BN122" s="50">
        <f t="array" ref="BN122">+_xlfn.XLOOKUP(1,(CM_CT[Contract Number Customer]=CM_CT[[#This Row],[Contract Number Customer]])*(CM_CT[Row Type]="Header"),CM_CT[Contract Mileage])</f>
        <v/>
      </c>
      <c r="BO122" s="50" t="n"/>
      <c r="BP122" s="54" t="n"/>
      <c r="BQ122" s="54">
        <f t="array" ref="BQ122">+_xlfn.XLOOKUP(1,(CM_CT[Contract Number Customer]=CM_CT[[#This Row],[Contract Number Customer]])*(CM_CT[Row Type]="Header"),CM_CT[Currency])</f>
        <v/>
      </c>
      <c r="BR122" s="75">
        <f t="array" ref="BR122">+_xlfn.XLOOKUP(1,(CM_CT[Contract Number Customer]=CM_CT[[#This Row],[Contract Number Customer]])*(CM_CT[Row Type]="Header"),CM_CT[Lease Rate EUR])</f>
        <v/>
      </c>
      <c r="BS122" s="306" t="n"/>
      <c r="BT122" s="306" t="n"/>
      <c r="BU122" s="177" t="n"/>
      <c r="BV122" s="306" t="n"/>
      <c r="BW122" s="179">
        <f t="array" ref="BW122">+_xlfn.XLOOKUP(1,(Table_Mietpos[Vertragsnummer]=CM_CT[[#This Row],[Contract Number M3]])*(Table_Mietpos[Auftragspos.]=CM_CT[[#This Row],[Rentalposition M3]]),Table_Mietpos[Nettosatz/Typ])</f>
        <v/>
      </c>
      <c r="BX122" s="306" t="n"/>
      <c r="BY122" s="75" t="n"/>
      <c r="BZ122" s="75" t="n"/>
      <c r="CA122" s="75" t="n"/>
      <c r="CB122" s="75" t="n"/>
      <c r="CC122" s="75" t="n"/>
      <c r="CD122" s="307" t="n"/>
      <c r="CE122" s="307" t="n"/>
      <c r="CF122" s="307" t="n"/>
      <c r="CG122" s="307" t="n"/>
      <c r="CH122" s="28" t="n"/>
      <c r="CI122" s="28" t="n"/>
      <c r="CJ122" s="28" t="n"/>
      <c r="CK122" s="186" t="n"/>
      <c r="CL122" s="307" t="n"/>
      <c r="CM122" s="306" t="n"/>
      <c r="CN122" s="12" t="n"/>
      <c r="CO122" s="20" t="n"/>
      <c r="CP122" s="142" t="n"/>
      <c r="CQ122" s="142" t="n"/>
      <c r="CR122" s="142" t="n"/>
      <c r="CS122" s="20" t="n"/>
    </row>
    <row r="123">
      <c r="B123" s="11" t="n"/>
      <c r="C123" s="14" t="inlineStr">
        <is>
          <t>V700010</t>
        </is>
      </c>
      <c r="D123" s="10" t="n"/>
      <c r="E123" s="15">
        <f t="array" ref="E123">+_xlfn.XLOOKUP(1,(CM_CT[Contract Number M3]=CM_CT[[#This Row],[Contract Number M3]])*(CM_CT[Row Type]="Header"),CM_CT[Contract Number Customer])</f>
        <v/>
      </c>
      <c r="F123" s="10" t="n">
        <v>3</v>
      </c>
      <c r="G123" s="10" t="inlineStr">
        <is>
          <t>Wagon</t>
        </is>
      </c>
      <c r="H123" s="10" t="n">
        <v>16</v>
      </c>
      <c r="I123" s="73">
        <f t="array" ref="I123">+_xlfn.XLOOKUP(1,(Table_Mietpos[Vertragsnummer]=CM[[#This Row],[Contract Number M3]])*(Table_Mietpos[Auftragspos.]=CM[[#This Row],[Rentalposition M3]]),Table_Mietpos[ChNr])</f>
        <v/>
      </c>
      <c r="J123" s="72">
        <f t="array" ref="J123">+_xlfn.XLOOKUP(1,(CM_CT[Contract Number Customer]=CM_CT[[#This Row],[Contract Number Customer]])*(CM_CT[Row Type]="Header"),CM_CT[Customer])</f>
        <v/>
      </c>
      <c r="K123" s="51" t="n"/>
      <c r="L123" s="51" t="n"/>
      <c r="M123" s="15">
        <f t="array" ref="M123">+_xlfn.XLOOKUP(1,(CM_CT[Contract Number Customer]=CM_CT[[#This Row],[Contract Number Customer]])*(CM_CT[Row Type]="Header"),CM_CT[Sales Manager])</f>
        <v/>
      </c>
      <c r="N123" s="15">
        <f t="array" ref="N123">+_xlfn.XLOOKUP(1,(CM_CT[Contract Number Customer]=CM_CT[[#This Row],[Contract Number Customer]])*(CM_CT[Row Type]="Header"),CM_CT[Wagon Type])</f>
        <v/>
      </c>
      <c r="O123" s="10" t="n">
        <v>1</v>
      </c>
      <c r="P123" s="10" t="n"/>
      <c r="Q123" s="10" t="n"/>
      <c r="R123" s="10" t="n">
        <v>1</v>
      </c>
      <c r="S123" s="10" t="n"/>
      <c r="T123" s="10" t="n">
        <v>1</v>
      </c>
      <c r="U123" s="15">
        <f>+IF(CM_CT[[#This Row],[Contract Status]]&lt;&gt;"ended",1,0)</f>
        <v/>
      </c>
      <c r="V123" s="15" t="n"/>
      <c r="W123" s="15">
        <f t="array" ref="W123">_xlfn.XLOOKUP(1,(CM_CT[Contract Number Customer]=$E122)*(CM_CT[Delivery Batch]=$F122)*(CM_CT[Row Type]="Batch"),CM_CT[Contract Flex])</f>
        <v/>
      </c>
      <c r="X123" s="54">
        <f t="array" ref="X123">_xlfn.XLOOKUP(1,(CM_CT[Contract Number Customer]=$E122)*(CM_CT[Delivery Batch]=$F122)*(CM_CT[Row Type]="Batch"),CM_CT[Flex StartDate])</f>
        <v/>
      </c>
      <c r="Y123" s="54">
        <f t="array" ref="Y123">_xlfn.XLOOKUP(1,(CM_CT[Contract Number Customer]=$E122)*(CM_CT[Delivery Batch]=$F122)*(CM_CT[Row Type]="Batch"),CM_CT[Flex EndDate])</f>
        <v/>
      </c>
      <c r="Z123" s="15">
        <f t="array" ref="Z123">_xlfn.XLOOKUP(1,(CM_CT[Contract Number Customer]=$E122)*(CM_CT[Delivery Batch]=$F122)*(CM_CT[Row Type]="Batch"),CM_CT[Contract Status])</f>
        <v/>
      </c>
      <c r="AA123" s="15" t="n"/>
      <c r="AB123" s="74" t="n"/>
      <c r="AC123" s="74" t="n"/>
      <c r="AD123" s="131">
        <f t="array" ref="AD123">+_xlfn.XLOOKUP(1,(Table_Mietpos[Vertragsnummer]=CM_CT[[#This Row],[Contract Number M3]])*(Table_Mietpos[Auftragspos.]=CM_CT[[#This Row],[Rentalposition M3]]),Table_Mietpos[Gueltig_ab])</f>
        <v/>
      </c>
      <c r="AE123" s="131">
        <f t="array" ref="AE123">+_xlfn.XLOOKUP(1,(Table_Mietpos[Vertragsnummer]=CM_CT[[#This Row],[Contract Number M3]])*(Table_Mietpos[Auftragspos.]=CM_CT[[#This Row],[Rentalposition M3]]),Table_Mietpos[Gueltig_bis])</f>
        <v/>
      </c>
      <c r="AF123" s="50">
        <f t="array" ref="AF123">+_xlfn.XLOOKUP(1,(CM_CT[Contract Number Customer]=CM_CT[[#This Row],[Contract Number Customer]])*(CM_CT[Row Type]="Header"),CM_CT[Contract Lenght Initial])</f>
        <v/>
      </c>
      <c r="AG123" s="136">
        <f>+CM_CT[[#This Row],[Rental EndDate]]</f>
        <v/>
      </c>
      <c r="AH123" s="305" t="n"/>
      <c r="AI123" s="305" t="n"/>
      <c r="AJ123" s="305" t="n"/>
      <c r="AK123" s="53" t="n"/>
      <c r="AL123" s="15">
        <f t="array" ref="AL123">+_xlfn.XLOOKUP(1,(CM_CT[Contract Number Customer]=CM_CT[[#This Row],[Contract Number Customer]])*(CM_CT[Row Type]="Header"),CM_CT[Early Termination Category])</f>
        <v/>
      </c>
      <c r="AM123" s="136">
        <f t="array" ref="AM123">_xlfn.XLOOKUP(1,(CM_CT[Contract Number Customer]=$E122)*(CM_CT[Delivery Batch]=$F122)*(CM_CT[Row Type]="Batch"),CM_CT[Early Termination cut-off date1])</f>
        <v/>
      </c>
      <c r="AN123" s="136">
        <f t="array" ref="AN123">_xlfn.XLOOKUP(1,(CM_CT[Contract Number Customer]=$E122)*(CM_CT[Delivery Batch]=$F122)*(CM_CT[Row Type]="Batch"),CM_CT[Early Termination cut-off date2])</f>
        <v/>
      </c>
      <c r="AO123" s="53">
        <f t="array" ref="AO123">+_xlfn.XLOOKUP(1,(CM_CT[Contract Number Customer]=CM_CT[[#This Row],[Contract Number Customer]])*(CM_CT[Row Type]="Header"),CM_CT[Early Termination Notice Period Mths])</f>
        <v/>
      </c>
      <c r="AP123" s="53">
        <f t="array" ref="AP123">+_xlfn.XLOOKUP(1,(CM_CT[Contract Number Customer]=CM_CT[[#This Row],[Contract Number Customer]])*(CM_CT[Row Type]="Header"),CM_CT[Duly Termination Notice Period Mths])</f>
        <v/>
      </c>
      <c r="AQ123" s="54" t="n"/>
      <c r="AR123" s="54">
        <f t="array" ref="AR123">+_xlfn.XLOOKUP(1,(CM_CT[[#This Row],[Contract Number M3]]=Next_possible_notice[Contract Number M3])*(CM_CT[[#This Row],[Rentalposition M3]]=Next_possible_notice[Rentalposition M3]),Next_possible_notice[NoticeDateCalc])</f>
        <v/>
      </c>
      <c r="AS123" s="117" t="n"/>
      <c r="AT123" s="75" t="n"/>
      <c r="AU123" s="75" t="n"/>
      <c r="AV123" s="75" t="n"/>
      <c r="AW123" s="75" t="n"/>
      <c r="AX123" s="53" t="n"/>
      <c r="AY123" s="75" t="n"/>
      <c r="AZ123" s="54" t="n"/>
      <c r="BA123" s="50">
        <f t="array" ref="BA123">+_xlfn.XLOOKUP(1,(CM_CT[Contract Number Customer]=CM_CT[[#This Row],[Contract Number Customer]])*(CM_CT[Row Type]="Header"),CM_CT[Contract Lenght Early Clause &amp; Option])</f>
        <v/>
      </c>
      <c r="BB123" s="15" t="n"/>
      <c r="BC123" s="15" t="n"/>
      <c r="BD123" s="15" t="n"/>
      <c r="BE123" s="15" t="n"/>
      <c r="BF123" s="15" t="n"/>
      <c r="BG123" s="15" t="n"/>
      <c r="BH123" s="24" t="n"/>
      <c r="BI123" s="10" t="n"/>
      <c r="BJ123" s="118" t="n"/>
      <c r="BK123" s="24" t="n"/>
      <c r="BL123" s="54">
        <f>+_xlfn.XLOOKUP(CM_CT[[#This Row],[Wagon Number]],Next_possible_notice[Wagon Number],Next_possible_notice[Renewal Process StartDate])</f>
        <v/>
      </c>
      <c r="BM123" s="24" t="n"/>
      <c r="BN123" s="50">
        <f t="array" ref="BN123">+_xlfn.XLOOKUP(1,(CM_CT[Contract Number Customer]=CM_CT[[#This Row],[Contract Number Customer]])*(CM_CT[Row Type]="Header"),CM_CT[Contract Mileage])</f>
        <v/>
      </c>
      <c r="BO123" s="50" t="n"/>
      <c r="BP123" s="54" t="n"/>
      <c r="BQ123" s="54">
        <f t="array" ref="BQ123">+_xlfn.XLOOKUP(1,(CM_CT[Contract Number Customer]=CM_CT[[#This Row],[Contract Number Customer]])*(CM_CT[Row Type]="Header"),CM_CT[Currency])</f>
        <v/>
      </c>
      <c r="BR123" s="75">
        <f t="array" ref="BR123">+_xlfn.XLOOKUP(1,(CM_CT[Contract Number Customer]=CM_CT[[#This Row],[Contract Number Customer]])*(CM_CT[Row Type]="Header"),CM_CT[Lease Rate EUR])</f>
        <v/>
      </c>
      <c r="BS123" s="306" t="n"/>
      <c r="BT123" s="306" t="n"/>
      <c r="BU123" s="177" t="n"/>
      <c r="BV123" s="306" t="n"/>
      <c r="BW123" s="179">
        <f t="array" ref="BW123">+_xlfn.XLOOKUP(1,(Table_Mietpos[Vertragsnummer]=CM_CT[[#This Row],[Contract Number M3]])*(Table_Mietpos[Auftragspos.]=CM_CT[[#This Row],[Rentalposition M3]]),Table_Mietpos[Nettosatz/Typ])</f>
        <v/>
      </c>
      <c r="BX123" s="306" t="n"/>
      <c r="BY123" s="75" t="n"/>
      <c r="BZ123" s="75" t="n"/>
      <c r="CA123" s="75" t="n"/>
      <c r="CB123" s="75" t="n"/>
      <c r="CC123" s="75" t="n"/>
      <c r="CD123" s="307" t="n"/>
      <c r="CE123" s="307" t="n"/>
      <c r="CF123" s="307" t="n"/>
      <c r="CG123" s="307" t="n"/>
      <c r="CH123" s="28" t="n"/>
      <c r="CI123" s="28" t="n"/>
      <c r="CJ123" s="28" t="n"/>
      <c r="CK123" s="186" t="n"/>
      <c r="CL123" s="307" t="n"/>
      <c r="CM123" s="306" t="n"/>
      <c r="CN123" s="12" t="n"/>
      <c r="CO123" s="20" t="n"/>
      <c r="CP123" s="142" t="n"/>
      <c r="CQ123" s="142" t="n"/>
      <c r="CR123" s="142" t="n"/>
      <c r="CS123" s="20" t="n"/>
    </row>
    <row r="124">
      <c r="B124" s="11" t="n"/>
      <c r="C124" s="14" t="inlineStr">
        <is>
          <t>V700010</t>
        </is>
      </c>
      <c r="D124" s="10" t="n"/>
      <c r="E124" s="15">
        <f t="array" ref="E124">+_xlfn.XLOOKUP(1,(CM_CT[Contract Number M3]=CM_CT[[#This Row],[Contract Number M3]])*(CM_CT[Row Type]="Header"),CM_CT[Contract Number Customer])</f>
        <v/>
      </c>
      <c r="F124" s="10" t="n">
        <v>3</v>
      </c>
      <c r="G124" s="10" t="inlineStr">
        <is>
          <t>Wagon</t>
        </is>
      </c>
      <c r="H124" s="10" t="n">
        <v>17</v>
      </c>
      <c r="I124" s="73">
        <f t="array" ref="I124">+_xlfn.XLOOKUP(1,(Table_Mietpos[Vertragsnummer]=CM[[#This Row],[Contract Number M3]])*(Table_Mietpos[Auftragspos.]=CM[[#This Row],[Rentalposition M3]]),Table_Mietpos[ChNr])</f>
        <v/>
      </c>
      <c r="J124" s="72">
        <f t="array" ref="J124">+_xlfn.XLOOKUP(1,(CM_CT[Contract Number Customer]=CM_CT[[#This Row],[Contract Number Customer]])*(CM_CT[Row Type]="Header"),CM_CT[Customer])</f>
        <v/>
      </c>
      <c r="K124" s="51" t="n"/>
      <c r="L124" s="51" t="n"/>
      <c r="M124" s="15">
        <f t="array" ref="M124">+_xlfn.XLOOKUP(1,(CM_CT[Contract Number Customer]=CM_CT[[#This Row],[Contract Number Customer]])*(CM_CT[Row Type]="Header"),CM_CT[Sales Manager])</f>
        <v/>
      </c>
      <c r="N124" s="15">
        <f t="array" ref="N124">+_xlfn.XLOOKUP(1,(CM_CT[Contract Number Customer]=CM_CT[[#This Row],[Contract Number Customer]])*(CM_CT[Row Type]="Header"),CM_CT[Wagon Type])</f>
        <v/>
      </c>
      <c r="O124" s="10" t="n">
        <v>1</v>
      </c>
      <c r="P124" s="10" t="n"/>
      <c r="Q124" s="10" t="n"/>
      <c r="R124" s="10" t="n">
        <v>1</v>
      </c>
      <c r="S124" s="10" t="n"/>
      <c r="T124" s="10" t="n">
        <v>1</v>
      </c>
      <c r="U124" s="15">
        <f>+IF(CM_CT[[#This Row],[Contract Status]]&lt;&gt;"ended",1,0)</f>
        <v/>
      </c>
      <c r="V124" s="15" t="n"/>
      <c r="W124" s="15">
        <f t="array" ref="W124">_xlfn.XLOOKUP(1,(CM_CT[Contract Number Customer]=$E123)*(CM_CT[Delivery Batch]=$F123)*(CM_CT[Row Type]="Batch"),CM_CT[Contract Flex])</f>
        <v/>
      </c>
      <c r="X124" s="54">
        <f t="array" ref="X124">_xlfn.XLOOKUP(1,(CM_CT[Contract Number Customer]=$E123)*(CM_CT[Delivery Batch]=$F123)*(CM_CT[Row Type]="Batch"),CM_CT[Flex StartDate])</f>
        <v/>
      </c>
      <c r="Y124" s="54">
        <f t="array" ref="Y124">_xlfn.XLOOKUP(1,(CM_CT[Contract Number Customer]=$E123)*(CM_CT[Delivery Batch]=$F123)*(CM_CT[Row Type]="Batch"),CM_CT[Flex EndDate])</f>
        <v/>
      </c>
      <c r="Z124" s="15">
        <f t="array" ref="Z124">_xlfn.XLOOKUP(1,(CM_CT[Contract Number Customer]=$E123)*(CM_CT[Delivery Batch]=$F123)*(CM_CT[Row Type]="Batch"),CM_CT[Contract Status])</f>
        <v/>
      </c>
      <c r="AA124" s="15" t="n"/>
      <c r="AB124" s="74" t="n"/>
      <c r="AC124" s="74" t="n"/>
      <c r="AD124" s="131">
        <f t="array" ref="AD124">+_xlfn.XLOOKUP(1,(Table_Mietpos[Vertragsnummer]=CM_CT[[#This Row],[Contract Number M3]])*(Table_Mietpos[Auftragspos.]=CM_CT[[#This Row],[Rentalposition M3]]),Table_Mietpos[Gueltig_ab])</f>
        <v/>
      </c>
      <c r="AE124" s="131">
        <f t="array" ref="AE124">+_xlfn.XLOOKUP(1,(Table_Mietpos[Vertragsnummer]=CM_CT[[#This Row],[Contract Number M3]])*(Table_Mietpos[Auftragspos.]=CM_CT[[#This Row],[Rentalposition M3]]),Table_Mietpos[Gueltig_bis])</f>
        <v/>
      </c>
      <c r="AF124" s="50">
        <f t="array" ref="AF124">+_xlfn.XLOOKUP(1,(CM_CT[Contract Number Customer]=CM_CT[[#This Row],[Contract Number Customer]])*(CM_CT[Row Type]="Header"),CM_CT[Contract Lenght Initial])</f>
        <v/>
      </c>
      <c r="AG124" s="136">
        <f>+CM_CT[[#This Row],[Rental EndDate]]</f>
        <v/>
      </c>
      <c r="AH124" s="305" t="n"/>
      <c r="AI124" s="305" t="n"/>
      <c r="AJ124" s="305" t="n"/>
      <c r="AK124" s="53" t="n"/>
      <c r="AL124" s="15">
        <f t="array" ref="AL124">+_xlfn.XLOOKUP(1,(CM_CT[Contract Number Customer]=CM_CT[[#This Row],[Contract Number Customer]])*(CM_CT[Row Type]="Header"),CM_CT[Early Termination Category])</f>
        <v/>
      </c>
      <c r="AM124" s="136">
        <f t="array" ref="AM124">_xlfn.XLOOKUP(1,(CM_CT[Contract Number Customer]=$E123)*(CM_CT[Delivery Batch]=$F123)*(CM_CT[Row Type]="Batch"),CM_CT[Early Termination cut-off date1])</f>
        <v/>
      </c>
      <c r="AN124" s="136">
        <f t="array" ref="AN124">_xlfn.XLOOKUP(1,(CM_CT[Contract Number Customer]=$E123)*(CM_CT[Delivery Batch]=$F123)*(CM_CT[Row Type]="Batch"),CM_CT[Early Termination cut-off date2])</f>
        <v/>
      </c>
      <c r="AO124" s="53">
        <f t="array" ref="AO124">+_xlfn.XLOOKUP(1,(CM_CT[Contract Number Customer]=CM_CT[[#This Row],[Contract Number Customer]])*(CM_CT[Row Type]="Header"),CM_CT[Early Termination Notice Period Mths])</f>
        <v/>
      </c>
      <c r="AP124" s="53">
        <f t="array" ref="AP124">+_xlfn.XLOOKUP(1,(CM_CT[Contract Number Customer]=CM_CT[[#This Row],[Contract Number Customer]])*(CM_CT[Row Type]="Header"),CM_CT[Duly Termination Notice Period Mths])</f>
        <v/>
      </c>
      <c r="AQ124" s="54" t="n"/>
      <c r="AR124" s="54">
        <f t="array" ref="AR124">+_xlfn.XLOOKUP(1,(CM_CT[[#This Row],[Contract Number M3]]=Next_possible_notice[Contract Number M3])*(CM_CT[[#This Row],[Rentalposition M3]]=Next_possible_notice[Rentalposition M3]),Next_possible_notice[NoticeDateCalc])</f>
        <v/>
      </c>
      <c r="AS124" s="117" t="n"/>
      <c r="AT124" s="75" t="n"/>
      <c r="AU124" s="75" t="n"/>
      <c r="AV124" s="75" t="n"/>
      <c r="AW124" s="75" t="n"/>
      <c r="AX124" s="53" t="n"/>
      <c r="AY124" s="75" t="n"/>
      <c r="AZ124" s="54" t="n"/>
      <c r="BA124" s="50">
        <f t="array" ref="BA124">+_xlfn.XLOOKUP(1,(CM_CT[Contract Number Customer]=CM_CT[[#This Row],[Contract Number Customer]])*(CM_CT[Row Type]="Header"),CM_CT[Contract Lenght Early Clause &amp; Option])</f>
        <v/>
      </c>
      <c r="BB124" s="15" t="n"/>
      <c r="BC124" s="15" t="n"/>
      <c r="BD124" s="15" t="n"/>
      <c r="BE124" s="15" t="n"/>
      <c r="BF124" s="15" t="n"/>
      <c r="BG124" s="15" t="n"/>
      <c r="BH124" s="24" t="n"/>
      <c r="BI124" s="10" t="n"/>
      <c r="BJ124" s="118" t="n"/>
      <c r="BK124" s="24" t="n"/>
      <c r="BL124" s="54">
        <f>+_xlfn.XLOOKUP(CM_CT[[#This Row],[Wagon Number]],Next_possible_notice[Wagon Number],Next_possible_notice[Renewal Process StartDate])</f>
        <v/>
      </c>
      <c r="BM124" s="24" t="n"/>
      <c r="BN124" s="50">
        <f t="array" ref="BN124">+_xlfn.XLOOKUP(1,(CM_CT[Contract Number Customer]=CM_CT[[#This Row],[Contract Number Customer]])*(CM_CT[Row Type]="Header"),CM_CT[Contract Mileage])</f>
        <v/>
      </c>
      <c r="BO124" s="50" t="n"/>
      <c r="BP124" s="54" t="n"/>
      <c r="BQ124" s="54">
        <f t="array" ref="BQ124">+_xlfn.XLOOKUP(1,(CM_CT[Contract Number Customer]=CM_CT[[#This Row],[Contract Number Customer]])*(CM_CT[Row Type]="Header"),CM_CT[Currency])</f>
        <v/>
      </c>
      <c r="BR124" s="75">
        <f t="array" ref="BR124">+_xlfn.XLOOKUP(1,(CM_CT[Contract Number Customer]=CM_CT[[#This Row],[Contract Number Customer]])*(CM_CT[Row Type]="Header"),CM_CT[Lease Rate EUR])</f>
        <v/>
      </c>
      <c r="BS124" s="306" t="n"/>
      <c r="BT124" s="306" t="n"/>
      <c r="BU124" s="177" t="n"/>
      <c r="BV124" s="306" t="n"/>
      <c r="BW124" s="179">
        <f t="array" ref="BW124">+_xlfn.XLOOKUP(1,(Table_Mietpos[Vertragsnummer]=CM_CT[[#This Row],[Contract Number M3]])*(Table_Mietpos[Auftragspos.]=CM_CT[[#This Row],[Rentalposition M3]]),Table_Mietpos[Nettosatz/Typ])</f>
        <v/>
      </c>
      <c r="BX124" s="306" t="n"/>
      <c r="BY124" s="75" t="n"/>
      <c r="BZ124" s="75" t="n"/>
      <c r="CA124" s="75" t="n"/>
      <c r="CB124" s="75" t="n"/>
      <c r="CC124" s="75" t="n"/>
      <c r="CD124" s="307" t="n"/>
      <c r="CE124" s="307" t="n"/>
      <c r="CF124" s="307" t="n"/>
      <c r="CG124" s="307" t="n"/>
      <c r="CH124" s="28" t="n"/>
      <c r="CI124" s="28" t="n"/>
      <c r="CJ124" s="28" t="n"/>
      <c r="CK124" s="186" t="n"/>
      <c r="CL124" s="307" t="n"/>
      <c r="CM124" s="306" t="n"/>
      <c r="CN124" s="12" t="n"/>
      <c r="CO124" s="20" t="n"/>
      <c r="CP124" s="142" t="n"/>
      <c r="CQ124" s="142" t="n"/>
      <c r="CR124" s="142" t="n"/>
      <c r="CS124" s="20" t="n"/>
    </row>
    <row r="125">
      <c r="B125" s="11" t="n"/>
      <c r="C125" s="14" t="inlineStr">
        <is>
          <t>V700010</t>
        </is>
      </c>
      <c r="D125" s="10" t="n"/>
      <c r="E125" s="15">
        <f t="array" ref="E125">+_xlfn.XLOOKUP(1,(CM_CT[Contract Number M3]=CM_CT[[#This Row],[Contract Number M3]])*(CM_CT[Row Type]="Header"),CM_CT[Contract Number Customer])</f>
        <v/>
      </c>
      <c r="F125" s="10" t="n">
        <v>3</v>
      </c>
      <c r="G125" s="10" t="inlineStr">
        <is>
          <t>Wagon</t>
        </is>
      </c>
      <c r="H125" s="10" t="n">
        <v>18</v>
      </c>
      <c r="I125" s="73">
        <f t="array" ref="I125">+_xlfn.XLOOKUP(1,(Table_Mietpos[Vertragsnummer]=CM[[#This Row],[Contract Number M3]])*(Table_Mietpos[Auftragspos.]=CM[[#This Row],[Rentalposition M3]]),Table_Mietpos[ChNr])</f>
        <v/>
      </c>
      <c r="J125" s="72">
        <f t="array" ref="J125">+_xlfn.XLOOKUP(1,(CM_CT[Contract Number Customer]=CM_CT[[#This Row],[Contract Number Customer]])*(CM_CT[Row Type]="Header"),CM_CT[Customer])</f>
        <v/>
      </c>
      <c r="K125" s="51" t="n"/>
      <c r="L125" s="51" t="n"/>
      <c r="M125" s="15">
        <f t="array" ref="M125">+_xlfn.XLOOKUP(1,(CM_CT[Contract Number Customer]=CM_CT[[#This Row],[Contract Number Customer]])*(CM_CT[Row Type]="Header"),CM_CT[Sales Manager])</f>
        <v/>
      </c>
      <c r="N125" s="15">
        <f t="array" ref="N125">+_xlfn.XLOOKUP(1,(CM_CT[Contract Number Customer]=CM_CT[[#This Row],[Contract Number Customer]])*(CM_CT[Row Type]="Header"),CM_CT[Wagon Type])</f>
        <v/>
      </c>
      <c r="O125" s="10" t="n">
        <v>1</v>
      </c>
      <c r="P125" s="10" t="n"/>
      <c r="Q125" s="10" t="n"/>
      <c r="R125" s="10" t="n">
        <v>1</v>
      </c>
      <c r="S125" s="10" t="n"/>
      <c r="T125" s="10" t="n">
        <v>1</v>
      </c>
      <c r="U125" s="15">
        <f>+IF(CM_CT[[#This Row],[Contract Status]]&lt;&gt;"ended",1,0)</f>
        <v/>
      </c>
      <c r="V125" s="15" t="n"/>
      <c r="W125" s="15">
        <f t="array" ref="W125">_xlfn.XLOOKUP(1,(CM_CT[Contract Number Customer]=$E124)*(CM_CT[Delivery Batch]=$F124)*(CM_CT[Row Type]="Batch"),CM_CT[Contract Flex])</f>
        <v/>
      </c>
      <c r="X125" s="54">
        <f t="array" ref="X125">_xlfn.XLOOKUP(1,(CM_CT[Contract Number Customer]=$E124)*(CM_CT[Delivery Batch]=$F124)*(CM_CT[Row Type]="Batch"),CM_CT[Flex StartDate])</f>
        <v/>
      </c>
      <c r="Y125" s="54">
        <f t="array" ref="Y125">_xlfn.XLOOKUP(1,(CM_CT[Contract Number Customer]=$E124)*(CM_CT[Delivery Batch]=$F124)*(CM_CT[Row Type]="Batch"),CM_CT[Flex EndDate])</f>
        <v/>
      </c>
      <c r="Z125" s="15">
        <f t="array" ref="Z125">_xlfn.XLOOKUP(1,(CM_CT[Contract Number Customer]=$E124)*(CM_CT[Delivery Batch]=$F124)*(CM_CT[Row Type]="Batch"),CM_CT[Contract Status])</f>
        <v/>
      </c>
      <c r="AA125" s="15" t="n"/>
      <c r="AB125" s="74" t="n"/>
      <c r="AC125" s="74" t="n"/>
      <c r="AD125" s="131">
        <f t="array" ref="AD125">+_xlfn.XLOOKUP(1,(Table_Mietpos[Vertragsnummer]=CM_CT[[#This Row],[Contract Number M3]])*(Table_Mietpos[Auftragspos.]=CM_CT[[#This Row],[Rentalposition M3]]),Table_Mietpos[Gueltig_ab])</f>
        <v/>
      </c>
      <c r="AE125" s="131">
        <f t="array" ref="AE125">+_xlfn.XLOOKUP(1,(Table_Mietpos[Vertragsnummer]=CM_CT[[#This Row],[Contract Number M3]])*(Table_Mietpos[Auftragspos.]=CM_CT[[#This Row],[Rentalposition M3]]),Table_Mietpos[Gueltig_bis])</f>
        <v/>
      </c>
      <c r="AF125" s="50">
        <f t="array" ref="AF125">+_xlfn.XLOOKUP(1,(CM_CT[Contract Number Customer]=CM_CT[[#This Row],[Contract Number Customer]])*(CM_CT[Row Type]="Header"),CM_CT[Contract Lenght Initial])</f>
        <v/>
      </c>
      <c r="AG125" s="136">
        <f>+CM_CT[[#This Row],[Rental EndDate]]</f>
        <v/>
      </c>
      <c r="AH125" s="305" t="n"/>
      <c r="AI125" s="305" t="n"/>
      <c r="AJ125" s="305" t="n"/>
      <c r="AK125" s="53" t="n"/>
      <c r="AL125" s="15">
        <f t="array" ref="AL125">+_xlfn.XLOOKUP(1,(CM_CT[Contract Number Customer]=CM_CT[[#This Row],[Contract Number Customer]])*(CM_CT[Row Type]="Header"),CM_CT[Early Termination Category])</f>
        <v/>
      </c>
      <c r="AM125" s="136">
        <f t="array" ref="AM125">_xlfn.XLOOKUP(1,(CM_CT[Contract Number Customer]=$E124)*(CM_CT[Delivery Batch]=$F124)*(CM_CT[Row Type]="Batch"),CM_CT[Early Termination cut-off date1])</f>
        <v/>
      </c>
      <c r="AN125" s="136">
        <f t="array" ref="AN125">_xlfn.XLOOKUP(1,(CM_CT[Contract Number Customer]=$E124)*(CM_CT[Delivery Batch]=$F124)*(CM_CT[Row Type]="Batch"),CM_CT[Early Termination cut-off date2])</f>
        <v/>
      </c>
      <c r="AO125" s="53">
        <f t="array" ref="AO125">+_xlfn.XLOOKUP(1,(CM_CT[Contract Number Customer]=CM_CT[[#This Row],[Contract Number Customer]])*(CM_CT[Row Type]="Header"),CM_CT[Early Termination Notice Period Mths])</f>
        <v/>
      </c>
      <c r="AP125" s="53">
        <f t="array" ref="AP125">+_xlfn.XLOOKUP(1,(CM_CT[Contract Number Customer]=CM_CT[[#This Row],[Contract Number Customer]])*(CM_CT[Row Type]="Header"),CM_CT[Duly Termination Notice Period Mths])</f>
        <v/>
      </c>
      <c r="AQ125" s="54" t="n"/>
      <c r="AR125" s="54">
        <f t="array" ref="AR125">+_xlfn.XLOOKUP(1,(CM_CT[[#This Row],[Contract Number M3]]=Next_possible_notice[Contract Number M3])*(CM_CT[[#This Row],[Rentalposition M3]]=Next_possible_notice[Rentalposition M3]),Next_possible_notice[NoticeDateCalc])</f>
        <v/>
      </c>
      <c r="AS125" s="117" t="n"/>
      <c r="AT125" s="75" t="n"/>
      <c r="AU125" s="75" t="n"/>
      <c r="AV125" s="75" t="n"/>
      <c r="AW125" s="75" t="n"/>
      <c r="AX125" s="53" t="n"/>
      <c r="AY125" s="75" t="n"/>
      <c r="AZ125" s="54" t="n"/>
      <c r="BA125" s="50">
        <f t="array" ref="BA125">+_xlfn.XLOOKUP(1,(CM_CT[Contract Number Customer]=CM_CT[[#This Row],[Contract Number Customer]])*(CM_CT[Row Type]="Header"),CM_CT[Contract Lenght Early Clause &amp; Option])</f>
        <v/>
      </c>
      <c r="BB125" s="15" t="n"/>
      <c r="BC125" s="15" t="n"/>
      <c r="BD125" s="15" t="n"/>
      <c r="BE125" s="15" t="n"/>
      <c r="BF125" s="15" t="n"/>
      <c r="BG125" s="15" t="n"/>
      <c r="BH125" s="24" t="n"/>
      <c r="BI125" s="10" t="n"/>
      <c r="BJ125" s="118" t="n"/>
      <c r="BK125" s="24" t="n"/>
      <c r="BL125" s="54">
        <f>+_xlfn.XLOOKUP(CM_CT[[#This Row],[Wagon Number]],Next_possible_notice[Wagon Number],Next_possible_notice[Renewal Process StartDate])</f>
        <v/>
      </c>
      <c r="BM125" s="24" t="n"/>
      <c r="BN125" s="50">
        <f t="array" ref="BN125">+_xlfn.XLOOKUP(1,(CM_CT[Contract Number Customer]=CM_CT[[#This Row],[Contract Number Customer]])*(CM_CT[Row Type]="Header"),CM_CT[Contract Mileage])</f>
        <v/>
      </c>
      <c r="BO125" s="50" t="n"/>
      <c r="BP125" s="54" t="n"/>
      <c r="BQ125" s="54">
        <f t="array" ref="BQ125">+_xlfn.XLOOKUP(1,(CM_CT[Contract Number Customer]=CM_CT[[#This Row],[Contract Number Customer]])*(CM_CT[Row Type]="Header"),CM_CT[Currency])</f>
        <v/>
      </c>
      <c r="BR125" s="75">
        <f t="array" ref="BR125">+_xlfn.XLOOKUP(1,(CM_CT[Contract Number Customer]=CM_CT[[#This Row],[Contract Number Customer]])*(CM_CT[Row Type]="Header"),CM_CT[Lease Rate EUR])</f>
        <v/>
      </c>
      <c r="BS125" s="306" t="n"/>
      <c r="BT125" s="306" t="n"/>
      <c r="BU125" s="177" t="n"/>
      <c r="BV125" s="306" t="n"/>
      <c r="BW125" s="179">
        <f t="array" ref="BW125">+_xlfn.XLOOKUP(1,(Table_Mietpos[Vertragsnummer]=CM_CT[[#This Row],[Contract Number M3]])*(Table_Mietpos[Auftragspos.]=CM_CT[[#This Row],[Rentalposition M3]]),Table_Mietpos[Nettosatz/Typ])</f>
        <v/>
      </c>
      <c r="BX125" s="306" t="n"/>
      <c r="BY125" s="75" t="n"/>
      <c r="BZ125" s="75" t="n"/>
      <c r="CA125" s="75" t="n"/>
      <c r="CB125" s="75" t="n"/>
      <c r="CC125" s="75" t="n"/>
      <c r="CD125" s="307" t="n"/>
      <c r="CE125" s="307" t="n"/>
      <c r="CF125" s="307" t="n"/>
      <c r="CG125" s="307" t="n"/>
      <c r="CH125" s="28" t="n"/>
      <c r="CI125" s="28" t="n"/>
      <c r="CJ125" s="28" t="n"/>
      <c r="CK125" s="186" t="n"/>
      <c r="CL125" s="307" t="n"/>
      <c r="CM125" s="306" t="n"/>
      <c r="CN125" s="12" t="n"/>
      <c r="CO125" s="20" t="n"/>
      <c r="CP125" s="142" t="n"/>
      <c r="CQ125" s="142" t="n"/>
      <c r="CR125" s="142" t="n"/>
      <c r="CS125" s="20" t="n"/>
    </row>
    <row r="126">
      <c r="B126" s="11" t="n"/>
      <c r="C126" s="14" t="inlineStr">
        <is>
          <t>V700010</t>
        </is>
      </c>
      <c r="D126" s="10" t="n"/>
      <c r="E126" s="15">
        <f t="array" ref="E126">+_xlfn.XLOOKUP(1,(CM_CT[Contract Number M3]=CM_CT[[#This Row],[Contract Number M3]])*(CM_CT[Row Type]="Header"),CM_CT[Contract Number Customer])</f>
        <v/>
      </c>
      <c r="F126" s="10" t="n">
        <v>3</v>
      </c>
      <c r="G126" s="10" t="inlineStr">
        <is>
          <t>Wagon</t>
        </is>
      </c>
      <c r="H126" s="10" t="n">
        <v>19</v>
      </c>
      <c r="I126" s="73">
        <f t="array" ref="I126">+_xlfn.XLOOKUP(1,(Table_Mietpos[Vertragsnummer]=CM[[#This Row],[Contract Number M3]])*(Table_Mietpos[Auftragspos.]=CM[[#This Row],[Rentalposition M3]]),Table_Mietpos[ChNr])</f>
        <v/>
      </c>
      <c r="J126" s="72">
        <f t="array" ref="J126">+_xlfn.XLOOKUP(1,(CM_CT[Contract Number Customer]=CM_CT[[#This Row],[Contract Number Customer]])*(CM_CT[Row Type]="Header"),CM_CT[Customer])</f>
        <v/>
      </c>
      <c r="K126" s="51" t="n"/>
      <c r="L126" s="51" t="n"/>
      <c r="M126" s="15">
        <f t="array" ref="M126">+_xlfn.XLOOKUP(1,(CM_CT[Contract Number Customer]=CM_CT[[#This Row],[Contract Number Customer]])*(CM_CT[Row Type]="Header"),CM_CT[Sales Manager])</f>
        <v/>
      </c>
      <c r="N126" s="15">
        <f t="array" ref="N126">+_xlfn.XLOOKUP(1,(CM_CT[Contract Number Customer]=CM_CT[[#This Row],[Contract Number Customer]])*(CM_CT[Row Type]="Header"),CM_CT[Wagon Type])</f>
        <v/>
      </c>
      <c r="O126" s="10" t="n">
        <v>1</v>
      </c>
      <c r="P126" s="10" t="n"/>
      <c r="Q126" s="10" t="n"/>
      <c r="R126" s="10" t="n">
        <v>1</v>
      </c>
      <c r="S126" s="10" t="n"/>
      <c r="T126" s="10" t="n">
        <v>1</v>
      </c>
      <c r="U126" s="15">
        <f>+IF(CM_CT[[#This Row],[Contract Status]]&lt;&gt;"ended",1,0)</f>
        <v/>
      </c>
      <c r="V126" s="15" t="n"/>
      <c r="W126" s="15">
        <f t="array" ref="W126">_xlfn.XLOOKUP(1,(CM_CT[Contract Number Customer]=$E125)*(CM_CT[Delivery Batch]=$F125)*(CM_CT[Row Type]="Batch"),CM_CT[Contract Flex])</f>
        <v/>
      </c>
      <c r="X126" s="54">
        <f t="array" ref="X126">_xlfn.XLOOKUP(1,(CM_CT[Contract Number Customer]=$E125)*(CM_CT[Delivery Batch]=$F125)*(CM_CT[Row Type]="Batch"),CM_CT[Flex StartDate])</f>
        <v/>
      </c>
      <c r="Y126" s="54">
        <f t="array" ref="Y126">_xlfn.XLOOKUP(1,(CM_CT[Contract Number Customer]=$E125)*(CM_CT[Delivery Batch]=$F125)*(CM_CT[Row Type]="Batch"),CM_CT[Flex EndDate])</f>
        <v/>
      </c>
      <c r="Z126" s="15">
        <f t="array" ref="Z126">_xlfn.XLOOKUP(1,(CM_CT[Contract Number Customer]=$E125)*(CM_CT[Delivery Batch]=$F125)*(CM_CT[Row Type]="Batch"),CM_CT[Contract Status])</f>
        <v/>
      </c>
      <c r="AA126" s="15" t="n"/>
      <c r="AB126" s="74" t="n"/>
      <c r="AC126" s="74" t="n"/>
      <c r="AD126" s="131">
        <f t="array" ref="AD126">+_xlfn.XLOOKUP(1,(Table_Mietpos[Vertragsnummer]=CM_CT[[#This Row],[Contract Number M3]])*(Table_Mietpos[Auftragspos.]=CM_CT[[#This Row],[Rentalposition M3]]),Table_Mietpos[Gueltig_ab])</f>
        <v/>
      </c>
      <c r="AE126" s="131">
        <f t="array" ref="AE126">+_xlfn.XLOOKUP(1,(Table_Mietpos[Vertragsnummer]=CM_CT[[#This Row],[Contract Number M3]])*(Table_Mietpos[Auftragspos.]=CM_CT[[#This Row],[Rentalposition M3]]),Table_Mietpos[Gueltig_bis])</f>
        <v/>
      </c>
      <c r="AF126" s="50">
        <f t="array" ref="AF126">+_xlfn.XLOOKUP(1,(CM_CT[Contract Number Customer]=CM_CT[[#This Row],[Contract Number Customer]])*(CM_CT[Row Type]="Header"),CM_CT[Contract Lenght Initial])</f>
        <v/>
      </c>
      <c r="AG126" s="136">
        <f>+CM_CT[[#This Row],[Rental EndDate]]</f>
        <v/>
      </c>
      <c r="AH126" s="305" t="n"/>
      <c r="AI126" s="305" t="n"/>
      <c r="AJ126" s="305" t="n"/>
      <c r="AK126" s="53" t="n"/>
      <c r="AL126" s="15">
        <f t="array" ref="AL126">+_xlfn.XLOOKUP(1,(CM_CT[Contract Number Customer]=CM_CT[[#This Row],[Contract Number Customer]])*(CM_CT[Row Type]="Header"),CM_CT[Early Termination Category])</f>
        <v/>
      </c>
      <c r="AM126" s="136">
        <f t="array" ref="AM126">_xlfn.XLOOKUP(1,(CM_CT[Contract Number Customer]=$E125)*(CM_CT[Delivery Batch]=$F125)*(CM_CT[Row Type]="Batch"),CM_CT[Early Termination cut-off date1])</f>
        <v/>
      </c>
      <c r="AN126" s="136">
        <f t="array" ref="AN126">_xlfn.XLOOKUP(1,(CM_CT[Contract Number Customer]=$E125)*(CM_CT[Delivery Batch]=$F125)*(CM_CT[Row Type]="Batch"),CM_CT[Early Termination cut-off date2])</f>
        <v/>
      </c>
      <c r="AO126" s="53">
        <f t="array" ref="AO126">+_xlfn.XLOOKUP(1,(CM_CT[Contract Number Customer]=CM_CT[[#This Row],[Contract Number Customer]])*(CM_CT[Row Type]="Header"),CM_CT[Early Termination Notice Period Mths])</f>
        <v/>
      </c>
      <c r="AP126" s="53">
        <f t="array" ref="AP126">+_xlfn.XLOOKUP(1,(CM_CT[Contract Number Customer]=CM_CT[[#This Row],[Contract Number Customer]])*(CM_CT[Row Type]="Header"),CM_CT[Duly Termination Notice Period Mths])</f>
        <v/>
      </c>
      <c r="AQ126" s="54" t="n"/>
      <c r="AR126" s="54">
        <f t="array" ref="AR126">+_xlfn.XLOOKUP(1,(CM_CT[[#This Row],[Contract Number M3]]=Next_possible_notice[Contract Number M3])*(CM_CT[[#This Row],[Rentalposition M3]]=Next_possible_notice[Rentalposition M3]),Next_possible_notice[NoticeDateCalc])</f>
        <v/>
      </c>
      <c r="AS126" s="117" t="n"/>
      <c r="AT126" s="75" t="n"/>
      <c r="AU126" s="75" t="n"/>
      <c r="AV126" s="75" t="n"/>
      <c r="AW126" s="75" t="n"/>
      <c r="AX126" s="53" t="n"/>
      <c r="AY126" s="75" t="n"/>
      <c r="AZ126" s="54" t="n"/>
      <c r="BA126" s="50">
        <f t="array" ref="BA126">+_xlfn.XLOOKUP(1,(CM_CT[Contract Number Customer]=CM_CT[[#This Row],[Contract Number Customer]])*(CM_CT[Row Type]="Header"),CM_CT[Contract Lenght Early Clause &amp; Option])</f>
        <v/>
      </c>
      <c r="BB126" s="15" t="n"/>
      <c r="BC126" s="15" t="n"/>
      <c r="BD126" s="15" t="n"/>
      <c r="BE126" s="15" t="n"/>
      <c r="BF126" s="15" t="n"/>
      <c r="BG126" s="15" t="n"/>
      <c r="BH126" s="24" t="n"/>
      <c r="BI126" s="10" t="n"/>
      <c r="BJ126" s="118" t="n"/>
      <c r="BK126" s="24" t="n"/>
      <c r="BL126" s="54">
        <f>+_xlfn.XLOOKUP(CM_CT[[#This Row],[Wagon Number]],Next_possible_notice[Wagon Number],Next_possible_notice[Renewal Process StartDate])</f>
        <v/>
      </c>
      <c r="BM126" s="24" t="n"/>
      <c r="BN126" s="50">
        <f t="array" ref="BN126">+_xlfn.XLOOKUP(1,(CM_CT[Contract Number Customer]=CM_CT[[#This Row],[Contract Number Customer]])*(CM_CT[Row Type]="Header"),CM_CT[Contract Mileage])</f>
        <v/>
      </c>
      <c r="BO126" s="50" t="n"/>
      <c r="BP126" s="54" t="n"/>
      <c r="BQ126" s="54">
        <f t="array" ref="BQ126">+_xlfn.XLOOKUP(1,(CM_CT[Contract Number Customer]=CM_CT[[#This Row],[Contract Number Customer]])*(CM_CT[Row Type]="Header"),CM_CT[Currency])</f>
        <v/>
      </c>
      <c r="BR126" s="75">
        <f t="array" ref="BR126">+_xlfn.XLOOKUP(1,(CM_CT[Contract Number Customer]=CM_CT[[#This Row],[Contract Number Customer]])*(CM_CT[Row Type]="Header"),CM_CT[Lease Rate EUR])</f>
        <v/>
      </c>
      <c r="BS126" s="306" t="n"/>
      <c r="BT126" s="306" t="n"/>
      <c r="BU126" s="177" t="n"/>
      <c r="BV126" s="306" t="n"/>
      <c r="BW126" s="179">
        <f t="array" ref="BW126">+_xlfn.XLOOKUP(1,(Table_Mietpos[Vertragsnummer]=CM_CT[[#This Row],[Contract Number M3]])*(Table_Mietpos[Auftragspos.]=CM_CT[[#This Row],[Rentalposition M3]]),Table_Mietpos[Nettosatz/Typ])</f>
        <v/>
      </c>
      <c r="BX126" s="306" t="n"/>
      <c r="BY126" s="75" t="n"/>
      <c r="BZ126" s="75" t="n"/>
      <c r="CA126" s="75" t="n"/>
      <c r="CB126" s="75" t="n"/>
      <c r="CC126" s="75" t="n"/>
      <c r="CD126" s="307" t="n"/>
      <c r="CE126" s="307" t="n"/>
      <c r="CF126" s="307" t="n"/>
      <c r="CG126" s="307" t="n"/>
      <c r="CH126" s="28" t="n"/>
      <c r="CI126" s="28" t="n"/>
      <c r="CJ126" s="28" t="n"/>
      <c r="CK126" s="186" t="n"/>
      <c r="CL126" s="307" t="n"/>
      <c r="CM126" s="306" t="n"/>
      <c r="CN126" s="12" t="n"/>
      <c r="CO126" s="20" t="n"/>
      <c r="CP126" s="142" t="n"/>
      <c r="CQ126" s="142" t="n"/>
      <c r="CR126" s="142" t="n"/>
      <c r="CS126" s="20" t="n"/>
    </row>
    <row r="127">
      <c r="B127" s="11" t="n"/>
      <c r="C127" s="14" t="inlineStr">
        <is>
          <t>V700010</t>
        </is>
      </c>
      <c r="D127" s="10" t="n"/>
      <c r="E127" s="15">
        <f t="array" ref="E127">+_xlfn.XLOOKUP(1,(CM_CT[Contract Number M3]=CM_CT[[#This Row],[Contract Number M3]])*(CM_CT[Row Type]="Header"),CM_CT[Contract Number Customer])</f>
        <v/>
      </c>
      <c r="F127" s="10" t="n">
        <v>3</v>
      </c>
      <c r="G127" s="10" t="inlineStr">
        <is>
          <t>Wagon</t>
        </is>
      </c>
      <c r="H127" s="10" t="n">
        <v>20</v>
      </c>
      <c r="I127" s="73">
        <f t="array" ref="I127">+_xlfn.XLOOKUP(1,(Table_Mietpos[Vertragsnummer]=CM[[#This Row],[Contract Number M3]])*(Table_Mietpos[Auftragspos.]=CM[[#This Row],[Rentalposition M3]]),Table_Mietpos[ChNr])</f>
        <v/>
      </c>
      <c r="J127" s="72">
        <f t="array" ref="J127">+_xlfn.XLOOKUP(1,(CM_CT[Contract Number Customer]=CM_CT[[#This Row],[Contract Number Customer]])*(CM_CT[Row Type]="Header"),CM_CT[Customer])</f>
        <v/>
      </c>
      <c r="K127" s="51" t="n"/>
      <c r="L127" s="51" t="n"/>
      <c r="M127" s="15">
        <f t="array" ref="M127">+_xlfn.XLOOKUP(1,(CM_CT[Contract Number Customer]=CM_CT[[#This Row],[Contract Number Customer]])*(CM_CT[Row Type]="Header"),CM_CT[Sales Manager])</f>
        <v/>
      </c>
      <c r="N127" s="15">
        <f t="array" ref="N127">+_xlfn.XLOOKUP(1,(CM_CT[Contract Number Customer]=CM_CT[[#This Row],[Contract Number Customer]])*(CM_CT[Row Type]="Header"),CM_CT[Wagon Type])</f>
        <v/>
      </c>
      <c r="O127" s="10" t="n">
        <v>1</v>
      </c>
      <c r="P127" s="10" t="n"/>
      <c r="Q127" s="10" t="n"/>
      <c r="R127" s="10" t="n">
        <v>1</v>
      </c>
      <c r="S127" s="10" t="n"/>
      <c r="T127" s="10" t="n">
        <v>1</v>
      </c>
      <c r="U127" s="15">
        <f>+IF(CM_CT[[#This Row],[Contract Status]]&lt;&gt;"ended",1,0)</f>
        <v/>
      </c>
      <c r="V127" s="15" t="n"/>
      <c r="W127" s="15">
        <f t="array" ref="W127">_xlfn.XLOOKUP(1,(CM_CT[Contract Number Customer]=$E126)*(CM_CT[Delivery Batch]=$F126)*(CM_CT[Row Type]="Batch"),CM_CT[Contract Flex])</f>
        <v/>
      </c>
      <c r="X127" s="54">
        <f t="array" ref="X127">_xlfn.XLOOKUP(1,(CM_CT[Contract Number Customer]=$E126)*(CM_CT[Delivery Batch]=$F126)*(CM_CT[Row Type]="Batch"),CM_CT[Flex StartDate])</f>
        <v/>
      </c>
      <c r="Y127" s="54">
        <f t="array" ref="Y127">_xlfn.XLOOKUP(1,(CM_CT[Contract Number Customer]=$E126)*(CM_CT[Delivery Batch]=$F126)*(CM_CT[Row Type]="Batch"),CM_CT[Flex EndDate])</f>
        <v/>
      </c>
      <c r="Z127" s="15">
        <f t="array" ref="Z127">_xlfn.XLOOKUP(1,(CM_CT[Contract Number Customer]=$E126)*(CM_CT[Delivery Batch]=$F126)*(CM_CT[Row Type]="Batch"),CM_CT[Contract Status])</f>
        <v/>
      </c>
      <c r="AA127" s="15" t="n"/>
      <c r="AB127" s="74" t="n"/>
      <c r="AC127" s="74" t="n"/>
      <c r="AD127" s="131">
        <f t="array" ref="AD127">+_xlfn.XLOOKUP(1,(Table_Mietpos[Vertragsnummer]=CM_CT[[#This Row],[Contract Number M3]])*(Table_Mietpos[Auftragspos.]=CM_CT[[#This Row],[Rentalposition M3]]),Table_Mietpos[Gueltig_ab])</f>
        <v/>
      </c>
      <c r="AE127" s="131">
        <f t="array" ref="AE127">+_xlfn.XLOOKUP(1,(Table_Mietpos[Vertragsnummer]=CM_CT[[#This Row],[Contract Number M3]])*(Table_Mietpos[Auftragspos.]=CM_CT[[#This Row],[Rentalposition M3]]),Table_Mietpos[Gueltig_bis])</f>
        <v/>
      </c>
      <c r="AF127" s="50">
        <f t="array" ref="AF127">+_xlfn.XLOOKUP(1,(CM_CT[Contract Number Customer]=CM_CT[[#This Row],[Contract Number Customer]])*(CM_CT[Row Type]="Header"),CM_CT[Contract Lenght Initial])</f>
        <v/>
      </c>
      <c r="AG127" s="136">
        <f>+CM_CT[[#This Row],[Rental EndDate]]</f>
        <v/>
      </c>
      <c r="AH127" s="305" t="n"/>
      <c r="AI127" s="305" t="n"/>
      <c r="AJ127" s="305" t="n"/>
      <c r="AK127" s="53" t="n"/>
      <c r="AL127" s="15">
        <f t="array" ref="AL127">+_xlfn.XLOOKUP(1,(CM_CT[Contract Number Customer]=CM_CT[[#This Row],[Contract Number Customer]])*(CM_CT[Row Type]="Header"),CM_CT[Early Termination Category])</f>
        <v/>
      </c>
      <c r="AM127" s="136">
        <f t="array" ref="AM127">_xlfn.XLOOKUP(1,(CM_CT[Contract Number Customer]=$E126)*(CM_CT[Delivery Batch]=$F126)*(CM_CT[Row Type]="Batch"),CM_CT[Early Termination cut-off date1])</f>
        <v/>
      </c>
      <c r="AN127" s="136">
        <f t="array" ref="AN127">_xlfn.XLOOKUP(1,(CM_CT[Contract Number Customer]=$E126)*(CM_CT[Delivery Batch]=$F126)*(CM_CT[Row Type]="Batch"),CM_CT[Early Termination cut-off date2])</f>
        <v/>
      </c>
      <c r="AO127" s="53">
        <f t="array" ref="AO127">+_xlfn.XLOOKUP(1,(CM_CT[Contract Number Customer]=CM_CT[[#This Row],[Contract Number Customer]])*(CM_CT[Row Type]="Header"),CM_CT[Early Termination Notice Period Mths])</f>
        <v/>
      </c>
      <c r="AP127" s="53">
        <f t="array" ref="AP127">+_xlfn.XLOOKUP(1,(CM_CT[Contract Number Customer]=CM_CT[[#This Row],[Contract Number Customer]])*(CM_CT[Row Type]="Header"),CM_CT[Duly Termination Notice Period Mths])</f>
        <v/>
      </c>
      <c r="AQ127" s="54" t="n"/>
      <c r="AR127" s="54">
        <f t="array" ref="AR127">+_xlfn.XLOOKUP(1,(CM_CT[[#This Row],[Contract Number M3]]=Next_possible_notice[Contract Number M3])*(CM_CT[[#This Row],[Rentalposition M3]]=Next_possible_notice[Rentalposition M3]),Next_possible_notice[NoticeDateCalc])</f>
        <v/>
      </c>
      <c r="AS127" s="117" t="n"/>
      <c r="AT127" s="75" t="n"/>
      <c r="AU127" s="75" t="n"/>
      <c r="AV127" s="75" t="n"/>
      <c r="AW127" s="75" t="n"/>
      <c r="AX127" s="53" t="n"/>
      <c r="AY127" s="75" t="n"/>
      <c r="AZ127" s="54" t="n"/>
      <c r="BA127" s="50">
        <f t="array" ref="BA127">+_xlfn.XLOOKUP(1,(CM_CT[Contract Number Customer]=CM_CT[[#This Row],[Contract Number Customer]])*(CM_CT[Row Type]="Header"),CM_CT[Contract Lenght Early Clause &amp; Option])</f>
        <v/>
      </c>
      <c r="BB127" s="15" t="n"/>
      <c r="BC127" s="15" t="n"/>
      <c r="BD127" s="15" t="n"/>
      <c r="BE127" s="15" t="n"/>
      <c r="BF127" s="15" t="n"/>
      <c r="BG127" s="15" t="n"/>
      <c r="BH127" s="24" t="n"/>
      <c r="BI127" s="10" t="n"/>
      <c r="BJ127" s="118" t="n"/>
      <c r="BK127" s="24" t="n"/>
      <c r="BL127" s="54">
        <f>+_xlfn.XLOOKUP(CM_CT[[#This Row],[Wagon Number]],Next_possible_notice[Wagon Number],Next_possible_notice[Renewal Process StartDate])</f>
        <v/>
      </c>
      <c r="BM127" s="24" t="n"/>
      <c r="BN127" s="50">
        <f t="array" ref="BN127">+_xlfn.XLOOKUP(1,(CM_CT[Contract Number Customer]=CM_CT[[#This Row],[Contract Number Customer]])*(CM_CT[Row Type]="Header"),CM_CT[Contract Mileage])</f>
        <v/>
      </c>
      <c r="BO127" s="50" t="n"/>
      <c r="BP127" s="54" t="n"/>
      <c r="BQ127" s="54">
        <f t="array" ref="BQ127">+_xlfn.XLOOKUP(1,(CM_CT[Contract Number Customer]=CM_CT[[#This Row],[Contract Number Customer]])*(CM_CT[Row Type]="Header"),CM_CT[Currency])</f>
        <v/>
      </c>
      <c r="BR127" s="75">
        <f t="array" ref="BR127">+_xlfn.XLOOKUP(1,(CM_CT[Contract Number Customer]=CM_CT[[#This Row],[Contract Number Customer]])*(CM_CT[Row Type]="Header"),CM_CT[Lease Rate EUR])</f>
        <v/>
      </c>
      <c r="BS127" s="306" t="n"/>
      <c r="BT127" s="306" t="n"/>
      <c r="BU127" s="177" t="n"/>
      <c r="BV127" s="306" t="n"/>
      <c r="BW127" s="179">
        <f t="array" ref="BW127">+_xlfn.XLOOKUP(1,(Table_Mietpos[Vertragsnummer]=CM_CT[[#This Row],[Contract Number M3]])*(Table_Mietpos[Auftragspos.]=CM_CT[[#This Row],[Rentalposition M3]]),Table_Mietpos[Nettosatz/Typ])</f>
        <v/>
      </c>
      <c r="BX127" s="306" t="n"/>
      <c r="BY127" s="75" t="n"/>
      <c r="BZ127" s="75" t="n"/>
      <c r="CA127" s="75" t="n"/>
      <c r="CB127" s="75" t="n"/>
      <c r="CC127" s="75" t="n"/>
      <c r="CD127" s="307" t="n"/>
      <c r="CE127" s="307" t="n"/>
      <c r="CF127" s="307" t="n"/>
      <c r="CG127" s="307" t="n"/>
      <c r="CH127" s="28" t="n"/>
      <c r="CI127" s="28" t="n"/>
      <c r="CJ127" s="28" t="n"/>
      <c r="CK127" s="186" t="n"/>
      <c r="CL127" s="307" t="n"/>
      <c r="CM127" s="306" t="n"/>
      <c r="CN127" s="12" t="n"/>
      <c r="CO127" s="20" t="n"/>
      <c r="CP127" s="142" t="n"/>
      <c r="CQ127" s="142" t="n"/>
      <c r="CR127" s="142" t="n"/>
      <c r="CS127" s="20" t="n"/>
    </row>
    <row r="128">
      <c r="B128" s="11" t="n"/>
      <c r="C128" s="14" t="inlineStr">
        <is>
          <t>V700010</t>
        </is>
      </c>
      <c r="D128" s="10" t="n"/>
      <c r="E128" s="15">
        <f t="array" ref="E128">+_xlfn.XLOOKUP(1,(CM_CT[Contract Number M3]=CM_CT[[#This Row],[Contract Number M3]])*(CM_CT[Row Type]="Header"),CM_CT[Contract Number Customer])</f>
        <v/>
      </c>
      <c r="F128" s="10" t="n">
        <v>3</v>
      </c>
      <c r="G128" s="10" t="inlineStr">
        <is>
          <t>Wagon</t>
        </is>
      </c>
      <c r="H128" s="10" t="n">
        <v>21</v>
      </c>
      <c r="I128" s="73">
        <f t="array" ref="I128">+_xlfn.XLOOKUP(1,(Table_Mietpos[Vertragsnummer]=CM[[#This Row],[Contract Number M3]])*(Table_Mietpos[Auftragspos.]=CM[[#This Row],[Rentalposition M3]]),Table_Mietpos[ChNr])</f>
        <v/>
      </c>
      <c r="J128" s="72">
        <f t="array" ref="J128">+_xlfn.XLOOKUP(1,(CM_CT[Contract Number Customer]=CM_CT[[#This Row],[Contract Number Customer]])*(CM_CT[Row Type]="Header"),CM_CT[Customer])</f>
        <v/>
      </c>
      <c r="K128" s="51" t="n"/>
      <c r="L128" s="51" t="n"/>
      <c r="M128" s="15">
        <f t="array" ref="M128">+_xlfn.XLOOKUP(1,(CM_CT[Contract Number Customer]=CM_CT[[#This Row],[Contract Number Customer]])*(CM_CT[Row Type]="Header"),CM_CT[Sales Manager])</f>
        <v/>
      </c>
      <c r="N128" s="15">
        <f t="array" ref="N128">+_xlfn.XLOOKUP(1,(CM_CT[Contract Number Customer]=CM_CT[[#This Row],[Contract Number Customer]])*(CM_CT[Row Type]="Header"),CM_CT[Wagon Type])</f>
        <v/>
      </c>
      <c r="O128" s="10" t="n">
        <v>1</v>
      </c>
      <c r="P128" s="10" t="n"/>
      <c r="Q128" s="10" t="n"/>
      <c r="R128" s="10" t="n">
        <v>1</v>
      </c>
      <c r="S128" s="10" t="n"/>
      <c r="T128" s="10" t="n">
        <v>1</v>
      </c>
      <c r="U128" s="15">
        <f>+IF(CM_CT[[#This Row],[Contract Status]]&lt;&gt;"ended",1,0)</f>
        <v/>
      </c>
      <c r="V128" s="15" t="n"/>
      <c r="W128" s="15">
        <f t="array" ref="W128">_xlfn.XLOOKUP(1,(CM_CT[Contract Number Customer]=$E127)*(CM_CT[Delivery Batch]=$F127)*(CM_CT[Row Type]="Batch"),CM_CT[Contract Flex])</f>
        <v/>
      </c>
      <c r="X128" s="54">
        <f t="array" ref="X128">_xlfn.XLOOKUP(1,(CM_CT[Contract Number Customer]=$E127)*(CM_CT[Delivery Batch]=$F127)*(CM_CT[Row Type]="Batch"),CM_CT[Flex StartDate])</f>
        <v/>
      </c>
      <c r="Y128" s="54">
        <f t="array" ref="Y128">_xlfn.XLOOKUP(1,(CM_CT[Contract Number Customer]=$E127)*(CM_CT[Delivery Batch]=$F127)*(CM_CT[Row Type]="Batch"),CM_CT[Flex EndDate])</f>
        <v/>
      </c>
      <c r="Z128" s="15">
        <f t="array" ref="Z128">_xlfn.XLOOKUP(1,(CM_CT[Contract Number Customer]=$E127)*(CM_CT[Delivery Batch]=$F127)*(CM_CT[Row Type]="Batch"),CM_CT[Contract Status])</f>
        <v/>
      </c>
      <c r="AA128" s="15" t="n"/>
      <c r="AB128" s="74" t="n"/>
      <c r="AC128" s="74" t="n"/>
      <c r="AD128" s="131">
        <f t="array" ref="AD128">+_xlfn.XLOOKUP(1,(Table_Mietpos[Vertragsnummer]=CM_CT[[#This Row],[Contract Number M3]])*(Table_Mietpos[Auftragspos.]=CM_CT[[#This Row],[Rentalposition M3]]),Table_Mietpos[Gueltig_ab])</f>
        <v/>
      </c>
      <c r="AE128" s="131">
        <f t="array" ref="AE128">+_xlfn.XLOOKUP(1,(Table_Mietpos[Vertragsnummer]=CM_CT[[#This Row],[Contract Number M3]])*(Table_Mietpos[Auftragspos.]=CM_CT[[#This Row],[Rentalposition M3]]),Table_Mietpos[Gueltig_bis])</f>
        <v/>
      </c>
      <c r="AF128" s="50">
        <f t="array" ref="AF128">+_xlfn.XLOOKUP(1,(CM_CT[Contract Number Customer]=CM_CT[[#This Row],[Contract Number Customer]])*(CM_CT[Row Type]="Header"),CM_CT[Contract Lenght Initial])</f>
        <v/>
      </c>
      <c r="AG128" s="136">
        <f>+CM_CT[[#This Row],[Rental EndDate]]</f>
        <v/>
      </c>
      <c r="AH128" s="305" t="n"/>
      <c r="AI128" s="305" t="n"/>
      <c r="AJ128" s="305" t="n"/>
      <c r="AK128" s="53" t="n"/>
      <c r="AL128" s="15">
        <f t="array" ref="AL128">+_xlfn.XLOOKUP(1,(CM_CT[Contract Number Customer]=CM_CT[[#This Row],[Contract Number Customer]])*(CM_CT[Row Type]="Header"),CM_CT[Early Termination Category])</f>
        <v/>
      </c>
      <c r="AM128" s="136">
        <f t="array" ref="AM128">_xlfn.XLOOKUP(1,(CM_CT[Contract Number Customer]=$E127)*(CM_CT[Delivery Batch]=$F127)*(CM_CT[Row Type]="Batch"),CM_CT[Early Termination cut-off date1])</f>
        <v/>
      </c>
      <c r="AN128" s="136">
        <f t="array" ref="AN128">_xlfn.XLOOKUP(1,(CM_CT[Contract Number Customer]=$E127)*(CM_CT[Delivery Batch]=$F127)*(CM_CT[Row Type]="Batch"),CM_CT[Early Termination cut-off date2])</f>
        <v/>
      </c>
      <c r="AO128" s="53">
        <f t="array" ref="AO128">+_xlfn.XLOOKUP(1,(CM_CT[Contract Number Customer]=CM_CT[[#This Row],[Contract Number Customer]])*(CM_CT[Row Type]="Header"),CM_CT[Early Termination Notice Period Mths])</f>
        <v/>
      </c>
      <c r="AP128" s="53">
        <f t="array" ref="AP128">+_xlfn.XLOOKUP(1,(CM_CT[Contract Number Customer]=CM_CT[[#This Row],[Contract Number Customer]])*(CM_CT[Row Type]="Header"),CM_CT[Duly Termination Notice Period Mths])</f>
        <v/>
      </c>
      <c r="AQ128" s="54" t="n"/>
      <c r="AR128" s="54">
        <f t="array" ref="AR128">+_xlfn.XLOOKUP(1,(CM_CT[[#This Row],[Contract Number M3]]=Next_possible_notice[Contract Number M3])*(CM_CT[[#This Row],[Rentalposition M3]]=Next_possible_notice[Rentalposition M3]),Next_possible_notice[NoticeDateCalc])</f>
        <v/>
      </c>
      <c r="AS128" s="117" t="n"/>
      <c r="AT128" s="75" t="n"/>
      <c r="AU128" s="75" t="n"/>
      <c r="AV128" s="75" t="n"/>
      <c r="AW128" s="75" t="n"/>
      <c r="AX128" s="53" t="n"/>
      <c r="AY128" s="75" t="n"/>
      <c r="AZ128" s="54" t="n"/>
      <c r="BA128" s="50">
        <f t="array" ref="BA128">+_xlfn.XLOOKUP(1,(CM_CT[Contract Number Customer]=CM_CT[[#This Row],[Contract Number Customer]])*(CM_CT[Row Type]="Header"),CM_CT[Contract Lenght Early Clause &amp; Option])</f>
        <v/>
      </c>
      <c r="BB128" s="15" t="n"/>
      <c r="BC128" s="15" t="n"/>
      <c r="BD128" s="15" t="n"/>
      <c r="BE128" s="15" t="n"/>
      <c r="BF128" s="15" t="n"/>
      <c r="BG128" s="15" t="n"/>
      <c r="BH128" s="24" t="n"/>
      <c r="BI128" s="10" t="n"/>
      <c r="BJ128" s="118" t="n"/>
      <c r="BK128" s="24" t="n"/>
      <c r="BL128" s="54">
        <f>+_xlfn.XLOOKUP(CM_CT[[#This Row],[Wagon Number]],Next_possible_notice[Wagon Number],Next_possible_notice[Renewal Process StartDate])</f>
        <v/>
      </c>
      <c r="BM128" s="24" t="n"/>
      <c r="BN128" s="50">
        <f t="array" ref="BN128">+_xlfn.XLOOKUP(1,(CM_CT[Contract Number Customer]=CM_CT[[#This Row],[Contract Number Customer]])*(CM_CT[Row Type]="Header"),CM_CT[Contract Mileage])</f>
        <v/>
      </c>
      <c r="BO128" s="50" t="n"/>
      <c r="BP128" s="54" t="n"/>
      <c r="BQ128" s="54">
        <f t="array" ref="BQ128">+_xlfn.XLOOKUP(1,(CM_CT[Contract Number Customer]=CM_CT[[#This Row],[Contract Number Customer]])*(CM_CT[Row Type]="Header"),CM_CT[Currency])</f>
        <v/>
      </c>
      <c r="BR128" s="75">
        <f t="array" ref="BR128">+_xlfn.XLOOKUP(1,(CM_CT[Contract Number Customer]=CM_CT[[#This Row],[Contract Number Customer]])*(CM_CT[Row Type]="Header"),CM_CT[Lease Rate EUR])</f>
        <v/>
      </c>
      <c r="BS128" s="306" t="n"/>
      <c r="BT128" s="306" t="n"/>
      <c r="BU128" s="177" t="n"/>
      <c r="BV128" s="306" t="n"/>
      <c r="BW128" s="179">
        <f t="array" ref="BW128">+_xlfn.XLOOKUP(1,(Table_Mietpos[Vertragsnummer]=CM_CT[[#This Row],[Contract Number M3]])*(Table_Mietpos[Auftragspos.]=CM_CT[[#This Row],[Rentalposition M3]]),Table_Mietpos[Nettosatz/Typ])</f>
        <v/>
      </c>
      <c r="BX128" s="306" t="n"/>
      <c r="BY128" s="75" t="n"/>
      <c r="BZ128" s="75" t="n"/>
      <c r="CA128" s="75" t="n"/>
      <c r="CB128" s="75" t="n"/>
      <c r="CC128" s="75" t="n"/>
      <c r="CD128" s="307" t="n"/>
      <c r="CE128" s="307" t="n"/>
      <c r="CF128" s="307" t="n"/>
      <c r="CG128" s="307" t="n"/>
      <c r="CH128" s="28" t="n"/>
      <c r="CI128" s="28" t="n"/>
      <c r="CJ128" s="28" t="n"/>
      <c r="CK128" s="186" t="n"/>
      <c r="CL128" s="307" t="n"/>
      <c r="CM128" s="306" t="n"/>
      <c r="CN128" s="12" t="n"/>
      <c r="CO128" s="20" t="n"/>
      <c r="CP128" s="142" t="n"/>
      <c r="CQ128" s="142" t="n"/>
      <c r="CR128" s="142" t="n"/>
      <c r="CS128" s="20" t="n"/>
    </row>
    <row r="129">
      <c r="B129" s="11" t="n"/>
      <c r="C129" s="14" t="inlineStr">
        <is>
          <t>V700010</t>
        </is>
      </c>
      <c r="D129" s="10" t="n"/>
      <c r="E129" s="15">
        <f t="array" ref="E129">+_xlfn.XLOOKUP(1,(CM_CT[Contract Number M3]=CM_CT[[#This Row],[Contract Number M3]])*(CM_CT[Row Type]="Header"),CM_CT[Contract Number Customer])</f>
        <v/>
      </c>
      <c r="F129" s="10" t="n">
        <v>3</v>
      </c>
      <c r="G129" s="10" t="inlineStr">
        <is>
          <t>Wagon</t>
        </is>
      </c>
      <c r="H129" s="10" t="n">
        <v>22</v>
      </c>
      <c r="I129" s="73">
        <f t="array" ref="I129">+_xlfn.XLOOKUP(1,(Table_Mietpos[Vertragsnummer]=CM[[#This Row],[Contract Number M3]])*(Table_Mietpos[Auftragspos.]=CM[[#This Row],[Rentalposition M3]]),Table_Mietpos[ChNr])</f>
        <v/>
      </c>
      <c r="J129" s="72">
        <f t="array" ref="J129">+_xlfn.XLOOKUP(1,(CM_CT[Contract Number Customer]=CM_CT[[#This Row],[Contract Number Customer]])*(CM_CT[Row Type]="Header"),CM_CT[Customer])</f>
        <v/>
      </c>
      <c r="K129" s="51" t="n"/>
      <c r="L129" s="51" t="n"/>
      <c r="M129" s="15">
        <f t="array" ref="M129">+_xlfn.XLOOKUP(1,(CM_CT[Contract Number Customer]=CM_CT[[#This Row],[Contract Number Customer]])*(CM_CT[Row Type]="Header"),CM_CT[Sales Manager])</f>
        <v/>
      </c>
      <c r="N129" s="15">
        <f t="array" ref="N129">+_xlfn.XLOOKUP(1,(CM_CT[Contract Number Customer]=CM_CT[[#This Row],[Contract Number Customer]])*(CM_CT[Row Type]="Header"),CM_CT[Wagon Type])</f>
        <v/>
      </c>
      <c r="O129" s="10" t="n">
        <v>1</v>
      </c>
      <c r="P129" s="10" t="n"/>
      <c r="Q129" s="10" t="n"/>
      <c r="R129" s="10" t="n">
        <v>1</v>
      </c>
      <c r="S129" s="10" t="n"/>
      <c r="T129" s="10" t="n">
        <v>1</v>
      </c>
      <c r="U129" s="15">
        <f>+IF(CM_CT[[#This Row],[Contract Status]]&lt;&gt;"ended",1,0)</f>
        <v/>
      </c>
      <c r="V129" s="15" t="n"/>
      <c r="W129" s="15">
        <f t="array" ref="W129">_xlfn.XLOOKUP(1,(CM_CT[Contract Number Customer]=$E128)*(CM_CT[Delivery Batch]=$F128)*(CM_CT[Row Type]="Batch"),CM_CT[Contract Flex])</f>
        <v/>
      </c>
      <c r="X129" s="54">
        <f t="array" ref="X129">_xlfn.XLOOKUP(1,(CM_CT[Contract Number Customer]=$E128)*(CM_CT[Delivery Batch]=$F128)*(CM_CT[Row Type]="Batch"),CM_CT[Flex StartDate])</f>
        <v/>
      </c>
      <c r="Y129" s="54">
        <f t="array" ref="Y129">_xlfn.XLOOKUP(1,(CM_CT[Contract Number Customer]=$E128)*(CM_CT[Delivery Batch]=$F128)*(CM_CT[Row Type]="Batch"),CM_CT[Flex EndDate])</f>
        <v/>
      </c>
      <c r="Z129" s="15">
        <f t="array" ref="Z129">_xlfn.XLOOKUP(1,(CM_CT[Contract Number Customer]=$E128)*(CM_CT[Delivery Batch]=$F128)*(CM_CT[Row Type]="Batch"),CM_CT[Contract Status])</f>
        <v/>
      </c>
      <c r="AA129" s="15" t="n"/>
      <c r="AB129" s="74" t="n"/>
      <c r="AC129" s="74" t="n"/>
      <c r="AD129" s="131">
        <f t="array" ref="AD129">+_xlfn.XLOOKUP(1,(Table_Mietpos[Vertragsnummer]=CM_CT[[#This Row],[Contract Number M3]])*(Table_Mietpos[Auftragspos.]=CM_CT[[#This Row],[Rentalposition M3]]),Table_Mietpos[Gueltig_ab])</f>
        <v/>
      </c>
      <c r="AE129" s="131">
        <f t="array" ref="AE129">+_xlfn.XLOOKUP(1,(Table_Mietpos[Vertragsnummer]=CM_CT[[#This Row],[Contract Number M3]])*(Table_Mietpos[Auftragspos.]=CM_CT[[#This Row],[Rentalposition M3]]),Table_Mietpos[Gueltig_bis])</f>
        <v/>
      </c>
      <c r="AF129" s="50">
        <f t="array" ref="AF129">+_xlfn.XLOOKUP(1,(CM_CT[Contract Number Customer]=CM_CT[[#This Row],[Contract Number Customer]])*(CM_CT[Row Type]="Header"),CM_CT[Contract Lenght Initial])</f>
        <v/>
      </c>
      <c r="AG129" s="136">
        <f>+CM_CT[[#This Row],[Rental EndDate]]</f>
        <v/>
      </c>
      <c r="AH129" s="305" t="n"/>
      <c r="AI129" s="305" t="n"/>
      <c r="AJ129" s="305" t="n"/>
      <c r="AK129" s="53" t="n"/>
      <c r="AL129" s="15">
        <f t="array" ref="AL129">+_xlfn.XLOOKUP(1,(CM_CT[Contract Number Customer]=CM_CT[[#This Row],[Contract Number Customer]])*(CM_CT[Row Type]="Header"),CM_CT[Early Termination Category])</f>
        <v/>
      </c>
      <c r="AM129" s="136">
        <f t="array" ref="AM129">_xlfn.XLOOKUP(1,(CM_CT[Contract Number Customer]=$E128)*(CM_CT[Delivery Batch]=$F128)*(CM_CT[Row Type]="Batch"),CM_CT[Early Termination cut-off date1])</f>
        <v/>
      </c>
      <c r="AN129" s="136">
        <f t="array" ref="AN129">_xlfn.XLOOKUP(1,(CM_CT[Contract Number Customer]=$E128)*(CM_CT[Delivery Batch]=$F128)*(CM_CT[Row Type]="Batch"),CM_CT[Early Termination cut-off date2])</f>
        <v/>
      </c>
      <c r="AO129" s="53">
        <f t="array" ref="AO129">+_xlfn.XLOOKUP(1,(CM_CT[Contract Number Customer]=CM_CT[[#This Row],[Contract Number Customer]])*(CM_CT[Row Type]="Header"),CM_CT[Early Termination Notice Period Mths])</f>
        <v/>
      </c>
      <c r="AP129" s="53">
        <f t="array" ref="AP129">+_xlfn.XLOOKUP(1,(CM_CT[Contract Number Customer]=CM_CT[[#This Row],[Contract Number Customer]])*(CM_CT[Row Type]="Header"),CM_CT[Duly Termination Notice Period Mths])</f>
        <v/>
      </c>
      <c r="AQ129" s="54" t="n"/>
      <c r="AR129" s="54">
        <f t="array" ref="AR129">+_xlfn.XLOOKUP(1,(CM_CT[[#This Row],[Contract Number M3]]=Next_possible_notice[Contract Number M3])*(CM_CT[[#This Row],[Rentalposition M3]]=Next_possible_notice[Rentalposition M3]),Next_possible_notice[NoticeDateCalc])</f>
        <v/>
      </c>
      <c r="AS129" s="117" t="n"/>
      <c r="AT129" s="75" t="n"/>
      <c r="AU129" s="75" t="n"/>
      <c r="AV129" s="75" t="n"/>
      <c r="AW129" s="75" t="n"/>
      <c r="AX129" s="53" t="n"/>
      <c r="AY129" s="75" t="n"/>
      <c r="AZ129" s="54" t="n"/>
      <c r="BA129" s="50">
        <f t="array" ref="BA129">+_xlfn.XLOOKUP(1,(CM_CT[Contract Number Customer]=CM_CT[[#This Row],[Contract Number Customer]])*(CM_CT[Row Type]="Header"),CM_CT[Contract Lenght Early Clause &amp; Option])</f>
        <v/>
      </c>
      <c r="BB129" s="15" t="n"/>
      <c r="BC129" s="15" t="n"/>
      <c r="BD129" s="15" t="n"/>
      <c r="BE129" s="15" t="n"/>
      <c r="BF129" s="15" t="n"/>
      <c r="BG129" s="15" t="n"/>
      <c r="BH129" s="24" t="n"/>
      <c r="BI129" s="10" t="n"/>
      <c r="BJ129" s="118" t="n"/>
      <c r="BK129" s="24" t="n"/>
      <c r="BL129" s="54">
        <f>+_xlfn.XLOOKUP(CM_CT[[#This Row],[Wagon Number]],Next_possible_notice[Wagon Number],Next_possible_notice[Renewal Process StartDate])</f>
        <v/>
      </c>
      <c r="BM129" s="24" t="n"/>
      <c r="BN129" s="50">
        <f t="array" ref="BN129">+_xlfn.XLOOKUP(1,(CM_CT[Contract Number Customer]=CM_CT[[#This Row],[Contract Number Customer]])*(CM_CT[Row Type]="Header"),CM_CT[Contract Mileage])</f>
        <v/>
      </c>
      <c r="BO129" s="50" t="n"/>
      <c r="BP129" s="54" t="n"/>
      <c r="BQ129" s="54">
        <f t="array" ref="BQ129">+_xlfn.XLOOKUP(1,(CM_CT[Contract Number Customer]=CM_CT[[#This Row],[Contract Number Customer]])*(CM_CT[Row Type]="Header"),CM_CT[Currency])</f>
        <v/>
      </c>
      <c r="BR129" s="75">
        <f t="array" ref="BR129">+_xlfn.XLOOKUP(1,(CM_CT[Contract Number Customer]=CM_CT[[#This Row],[Contract Number Customer]])*(CM_CT[Row Type]="Header"),CM_CT[Lease Rate EUR])</f>
        <v/>
      </c>
      <c r="BS129" s="306" t="n"/>
      <c r="BT129" s="306" t="n"/>
      <c r="BU129" s="177" t="n"/>
      <c r="BV129" s="306" t="n"/>
      <c r="BW129" s="179">
        <f t="array" ref="BW129">+_xlfn.XLOOKUP(1,(Table_Mietpos[Vertragsnummer]=CM_CT[[#This Row],[Contract Number M3]])*(Table_Mietpos[Auftragspos.]=CM_CT[[#This Row],[Rentalposition M3]]),Table_Mietpos[Nettosatz/Typ])</f>
        <v/>
      </c>
      <c r="BX129" s="306" t="n"/>
      <c r="BY129" s="75" t="n"/>
      <c r="BZ129" s="75" t="n"/>
      <c r="CA129" s="75" t="n"/>
      <c r="CB129" s="75" t="n"/>
      <c r="CC129" s="75" t="n"/>
      <c r="CD129" s="307" t="n"/>
      <c r="CE129" s="307" t="n"/>
      <c r="CF129" s="307" t="n"/>
      <c r="CG129" s="307" t="n"/>
      <c r="CH129" s="28" t="n"/>
      <c r="CI129" s="28" t="n"/>
      <c r="CJ129" s="28" t="n"/>
      <c r="CK129" s="186" t="n"/>
      <c r="CL129" s="307" t="n"/>
      <c r="CM129" s="306" t="n"/>
      <c r="CN129" s="12" t="n"/>
      <c r="CO129" s="20" t="n"/>
      <c r="CP129" s="142" t="n"/>
      <c r="CQ129" s="142" t="n"/>
      <c r="CR129" s="142" t="n"/>
      <c r="CS129" s="20" t="n"/>
    </row>
    <row r="130">
      <c r="B130" s="11" t="n"/>
      <c r="C130" s="14" t="inlineStr">
        <is>
          <t>V700010</t>
        </is>
      </c>
      <c r="D130" s="10" t="n"/>
      <c r="E130" s="15">
        <f t="array" ref="E130">+_xlfn.XLOOKUP(1,(CM_CT[Contract Number M3]=CM_CT[[#This Row],[Contract Number M3]])*(CM_CT[Row Type]="Header"),CM_CT[Contract Number Customer])</f>
        <v/>
      </c>
      <c r="F130" s="10" t="n">
        <v>3</v>
      </c>
      <c r="G130" s="10" t="inlineStr">
        <is>
          <t>Wagon</t>
        </is>
      </c>
      <c r="H130" s="10" t="n">
        <v>23</v>
      </c>
      <c r="I130" s="73">
        <f t="array" ref="I130">+_xlfn.XLOOKUP(1,(Table_Mietpos[Vertragsnummer]=CM[[#This Row],[Contract Number M3]])*(Table_Mietpos[Auftragspos.]=CM[[#This Row],[Rentalposition M3]]),Table_Mietpos[ChNr])</f>
        <v/>
      </c>
      <c r="J130" s="72">
        <f t="array" ref="J130">+_xlfn.XLOOKUP(1,(CM_CT[Contract Number Customer]=CM_CT[[#This Row],[Contract Number Customer]])*(CM_CT[Row Type]="Header"),CM_CT[Customer])</f>
        <v/>
      </c>
      <c r="K130" s="51" t="n"/>
      <c r="L130" s="51" t="n"/>
      <c r="M130" s="15">
        <f t="array" ref="M130">+_xlfn.XLOOKUP(1,(CM_CT[Contract Number Customer]=CM_CT[[#This Row],[Contract Number Customer]])*(CM_CT[Row Type]="Header"),CM_CT[Sales Manager])</f>
        <v/>
      </c>
      <c r="N130" s="15">
        <f t="array" ref="N130">+_xlfn.XLOOKUP(1,(CM_CT[Contract Number Customer]=CM_CT[[#This Row],[Contract Number Customer]])*(CM_CT[Row Type]="Header"),CM_CT[Wagon Type])</f>
        <v/>
      </c>
      <c r="O130" s="10" t="n">
        <v>1</v>
      </c>
      <c r="P130" s="10" t="n"/>
      <c r="Q130" s="10" t="n"/>
      <c r="R130" s="10" t="n">
        <v>1</v>
      </c>
      <c r="S130" s="10" t="n"/>
      <c r="T130" s="10" t="n">
        <v>1</v>
      </c>
      <c r="U130" s="15">
        <f>+IF(CM_CT[[#This Row],[Contract Status]]&lt;&gt;"ended",1,0)</f>
        <v/>
      </c>
      <c r="V130" s="15" t="n"/>
      <c r="W130" s="15">
        <f t="array" ref="W130">_xlfn.XLOOKUP(1,(CM_CT[Contract Number Customer]=$E129)*(CM_CT[Delivery Batch]=$F129)*(CM_CT[Row Type]="Batch"),CM_CT[Contract Flex])</f>
        <v/>
      </c>
      <c r="X130" s="54">
        <f t="array" ref="X130">_xlfn.XLOOKUP(1,(CM_CT[Contract Number Customer]=$E129)*(CM_CT[Delivery Batch]=$F129)*(CM_CT[Row Type]="Batch"),CM_CT[Flex StartDate])</f>
        <v/>
      </c>
      <c r="Y130" s="54">
        <f t="array" ref="Y130">_xlfn.XLOOKUP(1,(CM_CT[Contract Number Customer]=$E129)*(CM_CT[Delivery Batch]=$F129)*(CM_CT[Row Type]="Batch"),CM_CT[Flex EndDate])</f>
        <v/>
      </c>
      <c r="Z130" s="15">
        <f t="array" ref="Z130">_xlfn.XLOOKUP(1,(CM_CT[Contract Number Customer]=$E129)*(CM_CT[Delivery Batch]=$F129)*(CM_CT[Row Type]="Batch"),CM_CT[Contract Status])</f>
        <v/>
      </c>
      <c r="AA130" s="15" t="n"/>
      <c r="AB130" s="74" t="n"/>
      <c r="AC130" s="74" t="n"/>
      <c r="AD130" s="131">
        <f t="array" ref="AD130">+_xlfn.XLOOKUP(1,(Table_Mietpos[Vertragsnummer]=CM_CT[[#This Row],[Contract Number M3]])*(Table_Mietpos[Auftragspos.]=CM_CT[[#This Row],[Rentalposition M3]]),Table_Mietpos[Gueltig_ab])</f>
        <v/>
      </c>
      <c r="AE130" s="131">
        <f t="array" ref="AE130">+_xlfn.XLOOKUP(1,(Table_Mietpos[Vertragsnummer]=CM_CT[[#This Row],[Contract Number M3]])*(Table_Mietpos[Auftragspos.]=CM_CT[[#This Row],[Rentalposition M3]]),Table_Mietpos[Gueltig_bis])</f>
        <v/>
      </c>
      <c r="AF130" s="50">
        <f t="array" ref="AF130">+_xlfn.XLOOKUP(1,(CM_CT[Contract Number Customer]=CM_CT[[#This Row],[Contract Number Customer]])*(CM_CT[Row Type]="Header"),CM_CT[Contract Lenght Initial])</f>
        <v/>
      </c>
      <c r="AG130" s="136">
        <f>+CM_CT[[#This Row],[Rental EndDate]]</f>
        <v/>
      </c>
      <c r="AH130" s="305" t="n"/>
      <c r="AI130" s="305" t="n"/>
      <c r="AJ130" s="305" t="n"/>
      <c r="AK130" s="53" t="n"/>
      <c r="AL130" s="15">
        <f t="array" ref="AL130">+_xlfn.XLOOKUP(1,(CM_CT[Contract Number Customer]=CM_CT[[#This Row],[Contract Number Customer]])*(CM_CT[Row Type]="Header"),CM_CT[Early Termination Category])</f>
        <v/>
      </c>
      <c r="AM130" s="136">
        <f t="array" ref="AM130">_xlfn.XLOOKUP(1,(CM_CT[Contract Number Customer]=$E129)*(CM_CT[Delivery Batch]=$F129)*(CM_CT[Row Type]="Batch"),CM_CT[Early Termination cut-off date1])</f>
        <v/>
      </c>
      <c r="AN130" s="136">
        <f t="array" ref="AN130">_xlfn.XLOOKUP(1,(CM_CT[Contract Number Customer]=$E129)*(CM_CT[Delivery Batch]=$F129)*(CM_CT[Row Type]="Batch"),CM_CT[Early Termination cut-off date2])</f>
        <v/>
      </c>
      <c r="AO130" s="53">
        <f t="array" ref="AO130">+_xlfn.XLOOKUP(1,(CM_CT[Contract Number Customer]=CM_CT[[#This Row],[Contract Number Customer]])*(CM_CT[Row Type]="Header"),CM_CT[Early Termination Notice Period Mths])</f>
        <v/>
      </c>
      <c r="AP130" s="53">
        <f t="array" ref="AP130">+_xlfn.XLOOKUP(1,(CM_CT[Contract Number Customer]=CM_CT[[#This Row],[Contract Number Customer]])*(CM_CT[Row Type]="Header"),CM_CT[Duly Termination Notice Period Mths])</f>
        <v/>
      </c>
      <c r="AQ130" s="54" t="n"/>
      <c r="AR130" s="54">
        <f t="array" ref="AR130">+_xlfn.XLOOKUP(1,(CM_CT[[#This Row],[Contract Number M3]]=Next_possible_notice[Contract Number M3])*(CM_CT[[#This Row],[Rentalposition M3]]=Next_possible_notice[Rentalposition M3]),Next_possible_notice[NoticeDateCalc])</f>
        <v/>
      </c>
      <c r="AS130" s="117" t="n"/>
      <c r="AT130" s="75" t="n"/>
      <c r="AU130" s="75" t="n"/>
      <c r="AV130" s="75" t="n"/>
      <c r="AW130" s="75" t="n"/>
      <c r="AX130" s="53" t="n"/>
      <c r="AY130" s="75" t="n"/>
      <c r="AZ130" s="54" t="n"/>
      <c r="BA130" s="50">
        <f t="array" ref="BA130">+_xlfn.XLOOKUP(1,(CM_CT[Contract Number Customer]=CM_CT[[#This Row],[Contract Number Customer]])*(CM_CT[Row Type]="Header"),CM_CT[Contract Lenght Early Clause &amp; Option])</f>
        <v/>
      </c>
      <c r="BB130" s="15" t="n"/>
      <c r="BC130" s="15" t="n"/>
      <c r="BD130" s="15" t="n"/>
      <c r="BE130" s="15" t="n"/>
      <c r="BF130" s="15" t="n"/>
      <c r="BG130" s="15" t="n"/>
      <c r="BH130" s="24" t="n"/>
      <c r="BI130" s="10" t="n"/>
      <c r="BJ130" s="118" t="n"/>
      <c r="BK130" s="24" t="n"/>
      <c r="BL130" s="54">
        <f>+_xlfn.XLOOKUP(CM_CT[[#This Row],[Wagon Number]],Next_possible_notice[Wagon Number],Next_possible_notice[Renewal Process StartDate])</f>
        <v/>
      </c>
      <c r="BM130" s="24" t="n"/>
      <c r="BN130" s="50">
        <f t="array" ref="BN130">+_xlfn.XLOOKUP(1,(CM_CT[Contract Number Customer]=CM_CT[[#This Row],[Contract Number Customer]])*(CM_CT[Row Type]="Header"),CM_CT[Contract Mileage])</f>
        <v/>
      </c>
      <c r="BO130" s="50" t="n"/>
      <c r="BP130" s="54" t="n"/>
      <c r="BQ130" s="54">
        <f t="array" ref="BQ130">+_xlfn.XLOOKUP(1,(CM_CT[Contract Number Customer]=CM_CT[[#This Row],[Contract Number Customer]])*(CM_CT[Row Type]="Header"),CM_CT[Currency])</f>
        <v/>
      </c>
      <c r="BR130" s="75">
        <f t="array" ref="BR130">+_xlfn.XLOOKUP(1,(CM_CT[Contract Number Customer]=CM_CT[[#This Row],[Contract Number Customer]])*(CM_CT[Row Type]="Header"),CM_CT[Lease Rate EUR])</f>
        <v/>
      </c>
      <c r="BS130" s="306" t="n"/>
      <c r="BT130" s="306" t="n"/>
      <c r="BU130" s="177" t="n"/>
      <c r="BV130" s="306" t="n"/>
      <c r="BW130" s="179">
        <f t="array" ref="BW130">+_xlfn.XLOOKUP(1,(Table_Mietpos[Vertragsnummer]=CM_CT[[#This Row],[Contract Number M3]])*(Table_Mietpos[Auftragspos.]=CM_CT[[#This Row],[Rentalposition M3]]),Table_Mietpos[Nettosatz/Typ])</f>
        <v/>
      </c>
      <c r="BX130" s="306" t="n"/>
      <c r="BY130" s="75" t="n"/>
      <c r="BZ130" s="75" t="n"/>
      <c r="CA130" s="75" t="n"/>
      <c r="CB130" s="75" t="n"/>
      <c r="CC130" s="75" t="n"/>
      <c r="CD130" s="307" t="n"/>
      <c r="CE130" s="307" t="n"/>
      <c r="CF130" s="307" t="n"/>
      <c r="CG130" s="307" t="n"/>
      <c r="CH130" s="28" t="n"/>
      <c r="CI130" s="28" t="n"/>
      <c r="CJ130" s="28" t="n"/>
      <c r="CK130" s="186" t="n"/>
      <c r="CL130" s="307" t="n"/>
      <c r="CM130" s="306" t="n"/>
      <c r="CN130" s="12" t="n"/>
      <c r="CO130" s="20" t="n"/>
      <c r="CP130" s="142" t="n"/>
      <c r="CQ130" s="142" t="n"/>
      <c r="CR130" s="142" t="n"/>
      <c r="CS130" s="20" t="n"/>
    </row>
    <row r="131">
      <c r="B131" s="11" t="n"/>
      <c r="C131" s="14" t="inlineStr">
        <is>
          <t>V700010</t>
        </is>
      </c>
      <c r="D131" s="10" t="n"/>
      <c r="E131" s="15">
        <f t="array" ref="E131">+_xlfn.XLOOKUP(1,(CM_CT[Contract Number M3]=CM_CT[[#This Row],[Contract Number M3]])*(CM_CT[Row Type]="Header"),CM_CT[Contract Number Customer])</f>
        <v/>
      </c>
      <c r="F131" s="10" t="n">
        <v>3</v>
      </c>
      <c r="G131" s="10" t="inlineStr">
        <is>
          <t>Wagon</t>
        </is>
      </c>
      <c r="H131" s="10" t="n">
        <v>24</v>
      </c>
      <c r="I131" s="73">
        <f t="array" ref="I131">+_xlfn.XLOOKUP(1,(Table_Mietpos[Vertragsnummer]=CM[[#This Row],[Contract Number M3]])*(Table_Mietpos[Auftragspos.]=CM[[#This Row],[Rentalposition M3]]),Table_Mietpos[ChNr])</f>
        <v/>
      </c>
      <c r="J131" s="72">
        <f t="array" ref="J131">+_xlfn.XLOOKUP(1,(CM_CT[Contract Number Customer]=CM_CT[[#This Row],[Contract Number Customer]])*(CM_CT[Row Type]="Header"),CM_CT[Customer])</f>
        <v/>
      </c>
      <c r="K131" s="51" t="n"/>
      <c r="L131" s="51" t="n"/>
      <c r="M131" s="15">
        <f t="array" ref="M131">+_xlfn.XLOOKUP(1,(CM_CT[Contract Number Customer]=CM_CT[[#This Row],[Contract Number Customer]])*(CM_CT[Row Type]="Header"),CM_CT[Sales Manager])</f>
        <v/>
      </c>
      <c r="N131" s="15">
        <f t="array" ref="N131">+_xlfn.XLOOKUP(1,(CM_CT[Contract Number Customer]=CM_CT[[#This Row],[Contract Number Customer]])*(CM_CT[Row Type]="Header"),CM_CT[Wagon Type])</f>
        <v/>
      </c>
      <c r="O131" s="10" t="n">
        <v>1</v>
      </c>
      <c r="P131" s="10" t="n"/>
      <c r="Q131" s="10" t="n"/>
      <c r="R131" s="10" t="n">
        <v>1</v>
      </c>
      <c r="S131" s="10" t="n"/>
      <c r="T131" s="10" t="n">
        <v>1</v>
      </c>
      <c r="U131" s="15">
        <f>+IF(CM_CT[[#This Row],[Contract Status]]&lt;&gt;"ended",1,0)</f>
        <v/>
      </c>
      <c r="V131" s="15" t="n"/>
      <c r="W131" s="15">
        <f t="array" ref="W131">_xlfn.XLOOKUP(1,(CM_CT[Contract Number Customer]=$E130)*(CM_CT[Delivery Batch]=$F130)*(CM_CT[Row Type]="Batch"),CM_CT[Contract Flex])</f>
        <v/>
      </c>
      <c r="X131" s="54">
        <f t="array" ref="X131">_xlfn.XLOOKUP(1,(CM_CT[Contract Number Customer]=$E130)*(CM_CT[Delivery Batch]=$F130)*(CM_CT[Row Type]="Batch"),CM_CT[Flex StartDate])</f>
        <v/>
      </c>
      <c r="Y131" s="54">
        <f t="array" ref="Y131">_xlfn.XLOOKUP(1,(CM_CT[Contract Number Customer]=$E130)*(CM_CT[Delivery Batch]=$F130)*(CM_CT[Row Type]="Batch"),CM_CT[Flex EndDate])</f>
        <v/>
      </c>
      <c r="Z131" s="15">
        <f t="array" ref="Z131">_xlfn.XLOOKUP(1,(CM_CT[Contract Number Customer]=$E130)*(CM_CT[Delivery Batch]=$F130)*(CM_CT[Row Type]="Batch"),CM_CT[Contract Status])</f>
        <v/>
      </c>
      <c r="AA131" s="15" t="n"/>
      <c r="AB131" s="74" t="n"/>
      <c r="AC131" s="74" t="n"/>
      <c r="AD131" s="131">
        <f t="array" ref="AD131">+_xlfn.XLOOKUP(1,(Table_Mietpos[Vertragsnummer]=CM_CT[[#This Row],[Contract Number M3]])*(Table_Mietpos[Auftragspos.]=CM_CT[[#This Row],[Rentalposition M3]]),Table_Mietpos[Gueltig_ab])</f>
        <v/>
      </c>
      <c r="AE131" s="131">
        <f t="array" ref="AE131">+_xlfn.XLOOKUP(1,(Table_Mietpos[Vertragsnummer]=CM_CT[[#This Row],[Contract Number M3]])*(Table_Mietpos[Auftragspos.]=CM_CT[[#This Row],[Rentalposition M3]]),Table_Mietpos[Gueltig_bis])</f>
        <v/>
      </c>
      <c r="AF131" s="50">
        <f t="array" ref="AF131">+_xlfn.XLOOKUP(1,(CM_CT[Contract Number Customer]=CM_CT[[#This Row],[Contract Number Customer]])*(CM_CT[Row Type]="Header"),CM_CT[Contract Lenght Initial])</f>
        <v/>
      </c>
      <c r="AG131" s="136">
        <f>+CM_CT[[#This Row],[Rental EndDate]]</f>
        <v/>
      </c>
      <c r="AH131" s="305" t="n"/>
      <c r="AI131" s="305" t="n"/>
      <c r="AJ131" s="305" t="n"/>
      <c r="AK131" s="53" t="n"/>
      <c r="AL131" s="15">
        <f t="array" ref="AL131">+_xlfn.XLOOKUP(1,(CM_CT[Contract Number Customer]=CM_CT[[#This Row],[Contract Number Customer]])*(CM_CT[Row Type]="Header"),CM_CT[Early Termination Category])</f>
        <v/>
      </c>
      <c r="AM131" s="136">
        <f t="array" ref="AM131">_xlfn.XLOOKUP(1,(CM_CT[Contract Number Customer]=$E130)*(CM_CT[Delivery Batch]=$F130)*(CM_CT[Row Type]="Batch"),CM_CT[Early Termination cut-off date1])</f>
        <v/>
      </c>
      <c r="AN131" s="136">
        <f t="array" ref="AN131">_xlfn.XLOOKUP(1,(CM_CT[Contract Number Customer]=$E130)*(CM_CT[Delivery Batch]=$F130)*(CM_CT[Row Type]="Batch"),CM_CT[Early Termination cut-off date2])</f>
        <v/>
      </c>
      <c r="AO131" s="53">
        <f t="array" ref="AO131">+_xlfn.XLOOKUP(1,(CM_CT[Contract Number Customer]=CM_CT[[#This Row],[Contract Number Customer]])*(CM_CT[Row Type]="Header"),CM_CT[Early Termination Notice Period Mths])</f>
        <v/>
      </c>
      <c r="AP131" s="53">
        <f t="array" ref="AP131">+_xlfn.XLOOKUP(1,(CM_CT[Contract Number Customer]=CM_CT[[#This Row],[Contract Number Customer]])*(CM_CT[Row Type]="Header"),CM_CT[Duly Termination Notice Period Mths])</f>
        <v/>
      </c>
      <c r="AQ131" s="54" t="n"/>
      <c r="AR131" s="54">
        <f t="array" ref="AR131">+_xlfn.XLOOKUP(1,(CM_CT[[#This Row],[Contract Number M3]]=Next_possible_notice[Contract Number M3])*(CM_CT[[#This Row],[Rentalposition M3]]=Next_possible_notice[Rentalposition M3]),Next_possible_notice[NoticeDateCalc])</f>
        <v/>
      </c>
      <c r="AS131" s="117" t="n"/>
      <c r="AT131" s="75" t="n"/>
      <c r="AU131" s="75" t="n"/>
      <c r="AV131" s="75" t="n"/>
      <c r="AW131" s="75" t="n"/>
      <c r="AX131" s="53" t="n"/>
      <c r="AY131" s="75" t="n"/>
      <c r="AZ131" s="54" t="n"/>
      <c r="BA131" s="50">
        <f t="array" ref="BA131">+_xlfn.XLOOKUP(1,(CM_CT[Contract Number Customer]=CM_CT[[#This Row],[Contract Number Customer]])*(CM_CT[Row Type]="Header"),CM_CT[Contract Lenght Early Clause &amp; Option])</f>
        <v/>
      </c>
      <c r="BB131" s="15" t="n"/>
      <c r="BC131" s="15" t="n"/>
      <c r="BD131" s="15" t="n"/>
      <c r="BE131" s="15" t="n"/>
      <c r="BF131" s="15" t="n"/>
      <c r="BG131" s="15" t="n"/>
      <c r="BH131" s="24" t="n"/>
      <c r="BI131" s="10" t="n"/>
      <c r="BJ131" s="118" t="n"/>
      <c r="BK131" s="24" t="n"/>
      <c r="BL131" s="54">
        <f>+_xlfn.XLOOKUP(CM_CT[[#This Row],[Wagon Number]],Next_possible_notice[Wagon Number],Next_possible_notice[Renewal Process StartDate])</f>
        <v/>
      </c>
      <c r="BM131" s="24" t="n"/>
      <c r="BN131" s="50">
        <f t="array" ref="BN131">+_xlfn.XLOOKUP(1,(CM_CT[Contract Number Customer]=CM_CT[[#This Row],[Contract Number Customer]])*(CM_CT[Row Type]="Header"),CM_CT[Contract Mileage])</f>
        <v/>
      </c>
      <c r="BO131" s="50" t="n"/>
      <c r="BP131" s="54" t="n"/>
      <c r="BQ131" s="54">
        <f t="array" ref="BQ131">+_xlfn.XLOOKUP(1,(CM_CT[Contract Number Customer]=CM_CT[[#This Row],[Contract Number Customer]])*(CM_CT[Row Type]="Header"),CM_CT[Currency])</f>
        <v/>
      </c>
      <c r="BR131" s="75">
        <f t="array" ref="BR131">+_xlfn.XLOOKUP(1,(CM_CT[Contract Number Customer]=CM_CT[[#This Row],[Contract Number Customer]])*(CM_CT[Row Type]="Header"),CM_CT[Lease Rate EUR])</f>
        <v/>
      </c>
      <c r="BS131" s="306" t="n"/>
      <c r="BT131" s="306" t="n"/>
      <c r="BU131" s="177" t="n"/>
      <c r="BV131" s="306" t="n"/>
      <c r="BW131" s="179">
        <f t="array" ref="BW131">+_xlfn.XLOOKUP(1,(Table_Mietpos[Vertragsnummer]=CM_CT[[#This Row],[Contract Number M3]])*(Table_Mietpos[Auftragspos.]=CM_CT[[#This Row],[Rentalposition M3]]),Table_Mietpos[Nettosatz/Typ])</f>
        <v/>
      </c>
      <c r="BX131" s="306" t="n"/>
      <c r="BY131" s="75" t="n"/>
      <c r="BZ131" s="75" t="n"/>
      <c r="CA131" s="75" t="n"/>
      <c r="CB131" s="75" t="n"/>
      <c r="CC131" s="75" t="n"/>
      <c r="CD131" s="307" t="n"/>
      <c r="CE131" s="307" t="n"/>
      <c r="CF131" s="307" t="n"/>
      <c r="CG131" s="307" t="n"/>
      <c r="CH131" s="28" t="n"/>
      <c r="CI131" s="28" t="n"/>
      <c r="CJ131" s="28" t="n"/>
      <c r="CK131" s="186" t="n"/>
      <c r="CL131" s="307" t="n"/>
      <c r="CM131" s="306" t="n"/>
      <c r="CN131" s="12" t="n"/>
      <c r="CO131" s="20" t="n"/>
      <c r="CP131" s="142" t="n"/>
      <c r="CQ131" s="142" t="n"/>
      <c r="CR131" s="142" t="n"/>
      <c r="CS131" s="20" t="n"/>
    </row>
    <row r="132">
      <c r="B132" s="11" t="n"/>
      <c r="C132" s="14" t="inlineStr">
        <is>
          <t>V700010</t>
        </is>
      </c>
      <c r="D132" s="10" t="n"/>
      <c r="E132" s="15">
        <f t="array" ref="E132">+_xlfn.XLOOKUP(1,(CM_CT[Contract Number M3]=CM_CT[[#This Row],[Contract Number M3]])*(CM_CT[Row Type]="Header"),CM_CT[Contract Number Customer])</f>
        <v/>
      </c>
      <c r="F132" s="10" t="n">
        <v>3</v>
      </c>
      <c r="G132" s="10" t="inlineStr">
        <is>
          <t>Wagon</t>
        </is>
      </c>
      <c r="H132" s="10" t="n">
        <v>25</v>
      </c>
      <c r="I132" s="73">
        <f t="array" ref="I132">+_xlfn.XLOOKUP(1,(Table_Mietpos[Vertragsnummer]=CM[[#This Row],[Contract Number M3]])*(Table_Mietpos[Auftragspos.]=CM[[#This Row],[Rentalposition M3]]),Table_Mietpos[ChNr])</f>
        <v/>
      </c>
      <c r="J132" s="72">
        <f t="array" ref="J132">+_xlfn.XLOOKUP(1,(CM_CT[Contract Number Customer]=CM_CT[[#This Row],[Contract Number Customer]])*(CM_CT[Row Type]="Header"),CM_CT[Customer])</f>
        <v/>
      </c>
      <c r="K132" s="51" t="n"/>
      <c r="L132" s="51" t="n"/>
      <c r="M132" s="15">
        <f t="array" ref="M132">+_xlfn.XLOOKUP(1,(CM_CT[Contract Number Customer]=CM_CT[[#This Row],[Contract Number Customer]])*(CM_CT[Row Type]="Header"),CM_CT[Sales Manager])</f>
        <v/>
      </c>
      <c r="N132" s="15">
        <f t="array" ref="N132">+_xlfn.XLOOKUP(1,(CM_CT[Contract Number Customer]=CM_CT[[#This Row],[Contract Number Customer]])*(CM_CT[Row Type]="Header"),CM_CT[Wagon Type])</f>
        <v/>
      </c>
      <c r="O132" s="10" t="n">
        <v>1</v>
      </c>
      <c r="P132" s="10" t="n"/>
      <c r="Q132" s="10" t="n"/>
      <c r="R132" s="10" t="n">
        <v>1</v>
      </c>
      <c r="S132" s="10" t="n"/>
      <c r="T132" s="10" t="n">
        <v>1</v>
      </c>
      <c r="U132" s="15">
        <f>+IF(CM_CT[[#This Row],[Contract Status]]&lt;&gt;"ended",1,0)</f>
        <v/>
      </c>
      <c r="V132" s="15" t="n"/>
      <c r="W132" s="15">
        <f t="array" ref="W132">_xlfn.XLOOKUP(1,(CM_CT[Contract Number Customer]=$E131)*(CM_CT[Delivery Batch]=$F131)*(CM_CT[Row Type]="Batch"),CM_CT[Contract Flex])</f>
        <v/>
      </c>
      <c r="X132" s="54">
        <f t="array" ref="X132">_xlfn.XLOOKUP(1,(CM_CT[Contract Number Customer]=$E131)*(CM_CT[Delivery Batch]=$F131)*(CM_CT[Row Type]="Batch"),CM_CT[Flex StartDate])</f>
        <v/>
      </c>
      <c r="Y132" s="54">
        <f t="array" ref="Y132">_xlfn.XLOOKUP(1,(CM_CT[Contract Number Customer]=$E131)*(CM_CT[Delivery Batch]=$F131)*(CM_CT[Row Type]="Batch"),CM_CT[Flex EndDate])</f>
        <v/>
      </c>
      <c r="Z132" s="15">
        <f t="array" ref="Z132">_xlfn.XLOOKUP(1,(CM_CT[Contract Number Customer]=$E131)*(CM_CT[Delivery Batch]=$F131)*(CM_CT[Row Type]="Batch"),CM_CT[Contract Status])</f>
        <v/>
      </c>
      <c r="AA132" s="15" t="n"/>
      <c r="AB132" s="74" t="n"/>
      <c r="AC132" s="74" t="n"/>
      <c r="AD132" s="131">
        <f t="array" ref="AD132">+_xlfn.XLOOKUP(1,(Table_Mietpos[Vertragsnummer]=CM_CT[[#This Row],[Contract Number M3]])*(Table_Mietpos[Auftragspos.]=CM_CT[[#This Row],[Rentalposition M3]]),Table_Mietpos[Gueltig_ab])</f>
        <v/>
      </c>
      <c r="AE132" s="131">
        <f t="array" ref="AE132">+_xlfn.XLOOKUP(1,(Table_Mietpos[Vertragsnummer]=CM_CT[[#This Row],[Contract Number M3]])*(Table_Mietpos[Auftragspos.]=CM_CT[[#This Row],[Rentalposition M3]]),Table_Mietpos[Gueltig_bis])</f>
        <v/>
      </c>
      <c r="AF132" s="50">
        <f t="array" ref="AF132">+_xlfn.XLOOKUP(1,(CM_CT[Contract Number Customer]=CM_CT[[#This Row],[Contract Number Customer]])*(CM_CT[Row Type]="Header"),CM_CT[Contract Lenght Initial])</f>
        <v/>
      </c>
      <c r="AG132" s="136">
        <f>+CM_CT[[#This Row],[Rental EndDate]]</f>
        <v/>
      </c>
      <c r="AH132" s="305" t="n"/>
      <c r="AI132" s="305" t="n"/>
      <c r="AJ132" s="305" t="n"/>
      <c r="AK132" s="53" t="n"/>
      <c r="AL132" s="15">
        <f t="array" ref="AL132">+_xlfn.XLOOKUP(1,(CM_CT[Contract Number Customer]=CM_CT[[#This Row],[Contract Number Customer]])*(CM_CT[Row Type]="Header"),CM_CT[Early Termination Category])</f>
        <v/>
      </c>
      <c r="AM132" s="136">
        <f t="array" ref="AM132">_xlfn.XLOOKUP(1,(CM_CT[Contract Number Customer]=$E131)*(CM_CT[Delivery Batch]=$F131)*(CM_CT[Row Type]="Batch"),CM_CT[Early Termination cut-off date1])</f>
        <v/>
      </c>
      <c r="AN132" s="136">
        <f t="array" ref="AN132">_xlfn.XLOOKUP(1,(CM_CT[Contract Number Customer]=$E131)*(CM_CT[Delivery Batch]=$F131)*(CM_CT[Row Type]="Batch"),CM_CT[Early Termination cut-off date2])</f>
        <v/>
      </c>
      <c r="AO132" s="53">
        <f t="array" ref="AO132">+_xlfn.XLOOKUP(1,(CM_CT[Contract Number Customer]=CM_CT[[#This Row],[Contract Number Customer]])*(CM_CT[Row Type]="Header"),CM_CT[Early Termination Notice Period Mths])</f>
        <v/>
      </c>
      <c r="AP132" s="53">
        <f t="array" ref="AP132">+_xlfn.XLOOKUP(1,(CM_CT[Contract Number Customer]=CM_CT[[#This Row],[Contract Number Customer]])*(CM_CT[Row Type]="Header"),CM_CT[Duly Termination Notice Period Mths])</f>
        <v/>
      </c>
      <c r="AQ132" s="54" t="n"/>
      <c r="AR132" s="54">
        <f t="array" ref="AR132">+_xlfn.XLOOKUP(1,(CM_CT[[#This Row],[Contract Number M3]]=Next_possible_notice[Contract Number M3])*(CM_CT[[#This Row],[Rentalposition M3]]=Next_possible_notice[Rentalposition M3]),Next_possible_notice[NoticeDateCalc])</f>
        <v/>
      </c>
      <c r="AS132" s="117" t="n"/>
      <c r="AT132" s="75" t="n"/>
      <c r="AU132" s="75" t="n"/>
      <c r="AV132" s="75" t="n"/>
      <c r="AW132" s="75" t="n"/>
      <c r="AX132" s="53" t="n"/>
      <c r="AY132" s="75" t="n"/>
      <c r="AZ132" s="54" t="n"/>
      <c r="BA132" s="50">
        <f t="array" ref="BA132">+_xlfn.XLOOKUP(1,(CM_CT[Contract Number Customer]=CM_CT[[#This Row],[Contract Number Customer]])*(CM_CT[Row Type]="Header"),CM_CT[Contract Lenght Early Clause &amp; Option])</f>
        <v/>
      </c>
      <c r="BB132" s="15" t="n"/>
      <c r="BC132" s="15" t="n"/>
      <c r="BD132" s="15" t="n"/>
      <c r="BE132" s="15" t="n"/>
      <c r="BF132" s="15" t="n"/>
      <c r="BG132" s="15" t="n"/>
      <c r="BH132" s="24" t="n"/>
      <c r="BI132" s="10" t="n"/>
      <c r="BJ132" s="118" t="n"/>
      <c r="BK132" s="24" t="n"/>
      <c r="BL132" s="54">
        <f>+_xlfn.XLOOKUP(CM_CT[[#This Row],[Wagon Number]],Next_possible_notice[Wagon Number],Next_possible_notice[Renewal Process StartDate])</f>
        <v/>
      </c>
      <c r="BM132" s="24" t="n"/>
      <c r="BN132" s="50">
        <f t="array" ref="BN132">+_xlfn.XLOOKUP(1,(CM_CT[Contract Number Customer]=CM_CT[[#This Row],[Contract Number Customer]])*(CM_CT[Row Type]="Header"),CM_CT[Contract Mileage])</f>
        <v/>
      </c>
      <c r="BO132" s="50" t="n"/>
      <c r="BP132" s="54" t="n"/>
      <c r="BQ132" s="54">
        <f t="array" ref="BQ132">+_xlfn.XLOOKUP(1,(CM_CT[Contract Number Customer]=CM_CT[[#This Row],[Contract Number Customer]])*(CM_CT[Row Type]="Header"),CM_CT[Currency])</f>
        <v/>
      </c>
      <c r="BR132" s="75">
        <f t="array" ref="BR132">+_xlfn.XLOOKUP(1,(CM_CT[Contract Number Customer]=CM_CT[[#This Row],[Contract Number Customer]])*(CM_CT[Row Type]="Header"),CM_CT[Lease Rate EUR])</f>
        <v/>
      </c>
      <c r="BS132" s="306" t="n"/>
      <c r="BT132" s="306" t="n"/>
      <c r="BU132" s="177" t="n"/>
      <c r="BV132" s="306" t="n"/>
      <c r="BW132" s="179">
        <f t="array" ref="BW132">+_xlfn.XLOOKUP(1,(Table_Mietpos[Vertragsnummer]=CM_CT[[#This Row],[Contract Number M3]])*(Table_Mietpos[Auftragspos.]=CM_CT[[#This Row],[Rentalposition M3]]),Table_Mietpos[Nettosatz/Typ])</f>
        <v/>
      </c>
      <c r="BX132" s="306" t="n"/>
      <c r="BY132" s="75" t="n"/>
      <c r="BZ132" s="75" t="n"/>
      <c r="CA132" s="75" t="n"/>
      <c r="CB132" s="75" t="n"/>
      <c r="CC132" s="75" t="n"/>
      <c r="CD132" s="307" t="n"/>
      <c r="CE132" s="307" t="n"/>
      <c r="CF132" s="307" t="n"/>
      <c r="CG132" s="307" t="n"/>
      <c r="CH132" s="28" t="n"/>
      <c r="CI132" s="28" t="n"/>
      <c r="CJ132" s="28" t="n"/>
      <c r="CK132" s="186" t="n"/>
      <c r="CL132" s="307" t="n"/>
      <c r="CM132" s="306" t="n"/>
      <c r="CN132" s="12" t="n"/>
      <c r="CO132" s="20" t="n"/>
      <c r="CP132" s="142" t="n"/>
      <c r="CQ132" s="142" t="n"/>
      <c r="CR132" s="142" t="n"/>
      <c r="CS132" s="20" t="n"/>
    </row>
    <row r="133">
      <c r="B133" s="11" t="n"/>
      <c r="C133" s="14" t="inlineStr">
        <is>
          <t>V700010</t>
        </is>
      </c>
      <c r="D133" s="10" t="n"/>
      <c r="E133" s="15">
        <f t="array" ref="E133">+_xlfn.XLOOKUP(1,(CM_CT[Contract Number M3]=CM_CT[[#This Row],[Contract Number M3]])*(CM_CT[Row Type]="Header"),CM_CT[Contract Number Customer])</f>
        <v/>
      </c>
      <c r="F133" s="10" t="n">
        <v>3</v>
      </c>
      <c r="G133" s="10" t="inlineStr">
        <is>
          <t>Wagon</t>
        </is>
      </c>
      <c r="H133" s="10" t="n">
        <v>26</v>
      </c>
      <c r="I133" s="73">
        <f t="array" ref="I133">+_xlfn.XLOOKUP(1,(Table_Mietpos[Vertragsnummer]=CM[[#This Row],[Contract Number M3]])*(Table_Mietpos[Auftragspos.]=CM[[#This Row],[Rentalposition M3]]),Table_Mietpos[ChNr])</f>
        <v/>
      </c>
      <c r="J133" s="72">
        <f t="array" ref="J133">+_xlfn.XLOOKUP(1,(CM_CT[Contract Number Customer]=CM_CT[[#This Row],[Contract Number Customer]])*(CM_CT[Row Type]="Header"),CM_CT[Customer])</f>
        <v/>
      </c>
      <c r="K133" s="51" t="n"/>
      <c r="L133" s="51" t="n"/>
      <c r="M133" s="15">
        <f t="array" ref="M133">+_xlfn.XLOOKUP(1,(CM_CT[Contract Number Customer]=CM_CT[[#This Row],[Contract Number Customer]])*(CM_CT[Row Type]="Header"),CM_CT[Sales Manager])</f>
        <v/>
      </c>
      <c r="N133" s="15">
        <f t="array" ref="N133">+_xlfn.XLOOKUP(1,(CM_CT[Contract Number Customer]=CM_CT[[#This Row],[Contract Number Customer]])*(CM_CT[Row Type]="Header"),CM_CT[Wagon Type])</f>
        <v/>
      </c>
      <c r="O133" s="10" t="n">
        <v>1</v>
      </c>
      <c r="P133" s="10" t="n"/>
      <c r="Q133" s="10" t="n"/>
      <c r="R133" s="10" t="n">
        <v>1</v>
      </c>
      <c r="S133" s="10" t="n"/>
      <c r="T133" s="10" t="n">
        <v>1</v>
      </c>
      <c r="U133" s="15">
        <f>+IF(CM_CT[[#This Row],[Contract Status]]&lt;&gt;"ended",1,0)</f>
        <v/>
      </c>
      <c r="V133" s="15" t="n"/>
      <c r="W133" s="15">
        <f t="array" ref="W133">_xlfn.XLOOKUP(1,(CM_CT[Contract Number Customer]=$E132)*(CM_CT[Delivery Batch]=$F132)*(CM_CT[Row Type]="Batch"),CM_CT[Contract Flex])</f>
        <v/>
      </c>
      <c r="X133" s="54">
        <f t="array" ref="X133">_xlfn.XLOOKUP(1,(CM_CT[Contract Number Customer]=$E132)*(CM_CT[Delivery Batch]=$F132)*(CM_CT[Row Type]="Batch"),CM_CT[Flex StartDate])</f>
        <v/>
      </c>
      <c r="Y133" s="54">
        <f t="array" ref="Y133">_xlfn.XLOOKUP(1,(CM_CT[Contract Number Customer]=$E132)*(CM_CT[Delivery Batch]=$F132)*(CM_CT[Row Type]="Batch"),CM_CT[Flex EndDate])</f>
        <v/>
      </c>
      <c r="Z133" s="15">
        <f t="array" ref="Z133">_xlfn.XLOOKUP(1,(CM_CT[Contract Number Customer]=$E132)*(CM_CT[Delivery Batch]=$F132)*(CM_CT[Row Type]="Batch"),CM_CT[Contract Status])</f>
        <v/>
      </c>
      <c r="AA133" s="15" t="n"/>
      <c r="AB133" s="74" t="n"/>
      <c r="AC133" s="74" t="n"/>
      <c r="AD133" s="131">
        <f t="array" ref="AD133">+_xlfn.XLOOKUP(1,(Table_Mietpos[Vertragsnummer]=CM_CT[[#This Row],[Contract Number M3]])*(Table_Mietpos[Auftragspos.]=CM_CT[[#This Row],[Rentalposition M3]]),Table_Mietpos[Gueltig_ab])</f>
        <v/>
      </c>
      <c r="AE133" s="131">
        <f t="array" ref="AE133">+_xlfn.XLOOKUP(1,(Table_Mietpos[Vertragsnummer]=CM_CT[[#This Row],[Contract Number M3]])*(Table_Mietpos[Auftragspos.]=CM_CT[[#This Row],[Rentalposition M3]]),Table_Mietpos[Gueltig_bis])</f>
        <v/>
      </c>
      <c r="AF133" s="50">
        <f t="array" ref="AF133">+_xlfn.XLOOKUP(1,(CM_CT[Contract Number Customer]=CM_CT[[#This Row],[Contract Number Customer]])*(CM_CT[Row Type]="Header"),CM_CT[Contract Lenght Initial])</f>
        <v/>
      </c>
      <c r="AG133" s="136">
        <f>+CM_CT[[#This Row],[Rental EndDate]]</f>
        <v/>
      </c>
      <c r="AH133" s="305" t="n"/>
      <c r="AI133" s="305" t="n"/>
      <c r="AJ133" s="305" t="n"/>
      <c r="AK133" s="53" t="n"/>
      <c r="AL133" s="15">
        <f t="array" ref="AL133">+_xlfn.XLOOKUP(1,(CM_CT[Contract Number Customer]=CM_CT[[#This Row],[Contract Number Customer]])*(CM_CT[Row Type]="Header"),CM_CT[Early Termination Category])</f>
        <v/>
      </c>
      <c r="AM133" s="136">
        <f t="array" ref="AM133">_xlfn.XLOOKUP(1,(CM_CT[Contract Number Customer]=$E132)*(CM_CT[Delivery Batch]=$F132)*(CM_CT[Row Type]="Batch"),CM_CT[Early Termination cut-off date1])</f>
        <v/>
      </c>
      <c r="AN133" s="136">
        <f t="array" ref="AN133">_xlfn.XLOOKUP(1,(CM_CT[Contract Number Customer]=$E132)*(CM_CT[Delivery Batch]=$F132)*(CM_CT[Row Type]="Batch"),CM_CT[Early Termination cut-off date2])</f>
        <v/>
      </c>
      <c r="AO133" s="53">
        <f t="array" ref="AO133">+_xlfn.XLOOKUP(1,(CM_CT[Contract Number Customer]=CM_CT[[#This Row],[Contract Number Customer]])*(CM_CT[Row Type]="Header"),CM_CT[Early Termination Notice Period Mths])</f>
        <v/>
      </c>
      <c r="AP133" s="53">
        <f t="array" ref="AP133">+_xlfn.XLOOKUP(1,(CM_CT[Contract Number Customer]=CM_CT[[#This Row],[Contract Number Customer]])*(CM_CT[Row Type]="Header"),CM_CT[Duly Termination Notice Period Mths])</f>
        <v/>
      </c>
      <c r="AQ133" s="54" t="n"/>
      <c r="AR133" s="54">
        <f t="array" ref="AR133">+_xlfn.XLOOKUP(1,(CM_CT[[#This Row],[Contract Number M3]]=Next_possible_notice[Contract Number M3])*(CM_CT[[#This Row],[Rentalposition M3]]=Next_possible_notice[Rentalposition M3]),Next_possible_notice[NoticeDateCalc])</f>
        <v/>
      </c>
      <c r="AS133" s="117" t="n"/>
      <c r="AT133" s="75" t="n"/>
      <c r="AU133" s="75" t="n"/>
      <c r="AV133" s="75" t="n"/>
      <c r="AW133" s="75" t="n"/>
      <c r="AX133" s="53" t="n"/>
      <c r="AY133" s="75" t="n"/>
      <c r="AZ133" s="54" t="n"/>
      <c r="BA133" s="50">
        <f t="array" ref="BA133">+_xlfn.XLOOKUP(1,(CM_CT[Contract Number Customer]=CM_CT[[#This Row],[Contract Number Customer]])*(CM_CT[Row Type]="Header"),CM_CT[Contract Lenght Early Clause &amp; Option])</f>
        <v/>
      </c>
      <c r="BB133" s="15" t="n"/>
      <c r="BC133" s="15" t="n"/>
      <c r="BD133" s="15" t="n"/>
      <c r="BE133" s="15" t="n"/>
      <c r="BF133" s="15" t="n"/>
      <c r="BG133" s="15" t="n"/>
      <c r="BH133" s="24" t="n"/>
      <c r="BI133" s="10" t="n"/>
      <c r="BJ133" s="118" t="n"/>
      <c r="BK133" s="24" t="n"/>
      <c r="BL133" s="54">
        <f>+_xlfn.XLOOKUP(CM_CT[[#This Row],[Wagon Number]],Next_possible_notice[Wagon Number],Next_possible_notice[Renewal Process StartDate])</f>
        <v/>
      </c>
      <c r="BM133" s="24" t="n"/>
      <c r="BN133" s="50">
        <f t="array" ref="BN133">+_xlfn.XLOOKUP(1,(CM_CT[Contract Number Customer]=CM_CT[[#This Row],[Contract Number Customer]])*(CM_CT[Row Type]="Header"),CM_CT[Contract Mileage])</f>
        <v/>
      </c>
      <c r="BO133" s="50" t="n"/>
      <c r="BP133" s="54" t="n"/>
      <c r="BQ133" s="54">
        <f t="array" ref="BQ133">+_xlfn.XLOOKUP(1,(CM_CT[Contract Number Customer]=CM_CT[[#This Row],[Contract Number Customer]])*(CM_CT[Row Type]="Header"),CM_CT[Currency])</f>
        <v/>
      </c>
      <c r="BR133" s="75">
        <f t="array" ref="BR133">+_xlfn.XLOOKUP(1,(CM_CT[Contract Number Customer]=CM_CT[[#This Row],[Contract Number Customer]])*(CM_CT[Row Type]="Header"),CM_CT[Lease Rate EUR])</f>
        <v/>
      </c>
      <c r="BS133" s="306" t="n"/>
      <c r="BT133" s="306" t="n"/>
      <c r="BU133" s="177" t="n"/>
      <c r="BV133" s="306" t="n"/>
      <c r="BW133" s="179">
        <f t="array" ref="BW133">+_xlfn.XLOOKUP(1,(Table_Mietpos[Vertragsnummer]=CM_CT[[#This Row],[Contract Number M3]])*(Table_Mietpos[Auftragspos.]=CM_CT[[#This Row],[Rentalposition M3]]),Table_Mietpos[Nettosatz/Typ])</f>
        <v/>
      </c>
      <c r="BX133" s="306" t="n"/>
      <c r="BY133" s="75" t="n"/>
      <c r="BZ133" s="75" t="n"/>
      <c r="CA133" s="75" t="n"/>
      <c r="CB133" s="75" t="n"/>
      <c r="CC133" s="75" t="n"/>
      <c r="CD133" s="307" t="n"/>
      <c r="CE133" s="307" t="n"/>
      <c r="CF133" s="307" t="n"/>
      <c r="CG133" s="307" t="n"/>
      <c r="CH133" s="28" t="n"/>
      <c r="CI133" s="28" t="n"/>
      <c r="CJ133" s="28" t="n"/>
      <c r="CK133" s="186" t="n"/>
      <c r="CL133" s="307" t="n"/>
      <c r="CM133" s="306" t="n"/>
      <c r="CN133" s="12" t="n"/>
      <c r="CO133" s="20" t="n"/>
      <c r="CP133" s="142" t="n"/>
      <c r="CQ133" s="142" t="n"/>
      <c r="CR133" s="142" t="n"/>
      <c r="CS133" s="20" t="n"/>
    </row>
    <row r="134">
      <c r="B134" s="11" t="n"/>
      <c r="C134" s="14" t="inlineStr">
        <is>
          <t>V700010</t>
        </is>
      </c>
      <c r="D134" s="10" t="n"/>
      <c r="E134" s="15">
        <f t="array" ref="E134">+_xlfn.XLOOKUP(1,(CM_CT[Contract Number M3]=CM_CT[[#This Row],[Contract Number M3]])*(CM_CT[Row Type]="Header"),CM_CT[Contract Number Customer])</f>
        <v/>
      </c>
      <c r="F134" s="10" t="n">
        <v>3</v>
      </c>
      <c r="G134" s="10" t="inlineStr">
        <is>
          <t>Wagon</t>
        </is>
      </c>
      <c r="H134" s="10" t="n">
        <v>27</v>
      </c>
      <c r="I134" s="73">
        <f t="array" ref="I134">+_xlfn.XLOOKUP(1,(Table_Mietpos[Vertragsnummer]=CM[[#This Row],[Contract Number M3]])*(Table_Mietpos[Auftragspos.]=CM[[#This Row],[Rentalposition M3]]),Table_Mietpos[ChNr])</f>
        <v/>
      </c>
      <c r="J134" s="72">
        <f t="array" ref="J134">+_xlfn.XLOOKUP(1,(CM_CT[Contract Number Customer]=CM_CT[[#This Row],[Contract Number Customer]])*(CM_CT[Row Type]="Header"),CM_CT[Customer])</f>
        <v/>
      </c>
      <c r="K134" s="51" t="n"/>
      <c r="L134" s="51" t="n"/>
      <c r="M134" s="15">
        <f t="array" ref="M134">+_xlfn.XLOOKUP(1,(CM_CT[Contract Number Customer]=CM_CT[[#This Row],[Contract Number Customer]])*(CM_CT[Row Type]="Header"),CM_CT[Sales Manager])</f>
        <v/>
      </c>
      <c r="N134" s="15">
        <f t="array" ref="N134">+_xlfn.XLOOKUP(1,(CM_CT[Contract Number Customer]=CM_CT[[#This Row],[Contract Number Customer]])*(CM_CT[Row Type]="Header"),CM_CT[Wagon Type])</f>
        <v/>
      </c>
      <c r="O134" s="10" t="n">
        <v>1</v>
      </c>
      <c r="P134" s="10" t="n"/>
      <c r="Q134" s="10" t="n"/>
      <c r="R134" s="10" t="n">
        <v>1</v>
      </c>
      <c r="S134" s="10" t="n"/>
      <c r="T134" s="10" t="n">
        <v>1</v>
      </c>
      <c r="U134" s="15">
        <f>+IF(CM_CT[[#This Row],[Contract Status]]&lt;&gt;"ended",1,0)</f>
        <v/>
      </c>
      <c r="V134" s="15" t="n"/>
      <c r="W134" s="15">
        <f t="array" ref="W134">_xlfn.XLOOKUP(1,(CM_CT[Contract Number Customer]=$E133)*(CM_CT[Delivery Batch]=$F133)*(CM_CT[Row Type]="Batch"),CM_CT[Contract Flex])</f>
        <v/>
      </c>
      <c r="X134" s="54">
        <f t="array" ref="X134">_xlfn.XLOOKUP(1,(CM_CT[Contract Number Customer]=$E133)*(CM_CT[Delivery Batch]=$F133)*(CM_CT[Row Type]="Batch"),CM_CT[Flex StartDate])</f>
        <v/>
      </c>
      <c r="Y134" s="54">
        <f t="array" ref="Y134">_xlfn.XLOOKUP(1,(CM_CT[Contract Number Customer]=$E133)*(CM_CT[Delivery Batch]=$F133)*(CM_CT[Row Type]="Batch"),CM_CT[Flex EndDate])</f>
        <v/>
      </c>
      <c r="Z134" s="15">
        <f t="array" ref="Z134">_xlfn.XLOOKUP(1,(CM_CT[Contract Number Customer]=$E133)*(CM_CT[Delivery Batch]=$F133)*(CM_CT[Row Type]="Batch"),CM_CT[Contract Status])</f>
        <v/>
      </c>
      <c r="AA134" s="15" t="n"/>
      <c r="AB134" s="74" t="n"/>
      <c r="AC134" s="74" t="n"/>
      <c r="AD134" s="131">
        <f t="array" ref="AD134">+_xlfn.XLOOKUP(1,(Table_Mietpos[Vertragsnummer]=CM_CT[[#This Row],[Contract Number M3]])*(Table_Mietpos[Auftragspos.]=CM_CT[[#This Row],[Rentalposition M3]]),Table_Mietpos[Gueltig_ab])</f>
        <v/>
      </c>
      <c r="AE134" s="131">
        <f t="array" ref="AE134">+_xlfn.XLOOKUP(1,(Table_Mietpos[Vertragsnummer]=CM_CT[[#This Row],[Contract Number M3]])*(Table_Mietpos[Auftragspos.]=CM_CT[[#This Row],[Rentalposition M3]]),Table_Mietpos[Gueltig_bis])</f>
        <v/>
      </c>
      <c r="AF134" s="50">
        <f t="array" ref="AF134">+_xlfn.XLOOKUP(1,(CM_CT[Contract Number Customer]=CM_CT[[#This Row],[Contract Number Customer]])*(CM_CT[Row Type]="Header"),CM_CT[Contract Lenght Initial])</f>
        <v/>
      </c>
      <c r="AG134" s="136">
        <f>+CM_CT[[#This Row],[Rental EndDate]]</f>
        <v/>
      </c>
      <c r="AH134" s="305" t="n"/>
      <c r="AI134" s="305" t="n"/>
      <c r="AJ134" s="305" t="n"/>
      <c r="AK134" s="53" t="n"/>
      <c r="AL134" s="15">
        <f t="array" ref="AL134">+_xlfn.XLOOKUP(1,(CM_CT[Contract Number Customer]=CM_CT[[#This Row],[Contract Number Customer]])*(CM_CT[Row Type]="Header"),CM_CT[Early Termination Category])</f>
        <v/>
      </c>
      <c r="AM134" s="136">
        <f t="array" ref="AM134">_xlfn.XLOOKUP(1,(CM_CT[Contract Number Customer]=$E133)*(CM_CT[Delivery Batch]=$F133)*(CM_CT[Row Type]="Batch"),CM_CT[Early Termination cut-off date1])</f>
        <v/>
      </c>
      <c r="AN134" s="136">
        <f t="array" ref="AN134">_xlfn.XLOOKUP(1,(CM_CT[Contract Number Customer]=$E133)*(CM_CT[Delivery Batch]=$F133)*(CM_CT[Row Type]="Batch"),CM_CT[Early Termination cut-off date2])</f>
        <v/>
      </c>
      <c r="AO134" s="53">
        <f t="array" ref="AO134">+_xlfn.XLOOKUP(1,(CM_CT[Contract Number Customer]=CM_CT[[#This Row],[Contract Number Customer]])*(CM_CT[Row Type]="Header"),CM_CT[Early Termination Notice Period Mths])</f>
        <v/>
      </c>
      <c r="AP134" s="53">
        <f t="array" ref="AP134">+_xlfn.XLOOKUP(1,(CM_CT[Contract Number Customer]=CM_CT[[#This Row],[Contract Number Customer]])*(CM_CT[Row Type]="Header"),CM_CT[Duly Termination Notice Period Mths])</f>
        <v/>
      </c>
      <c r="AQ134" s="54" t="n"/>
      <c r="AR134" s="54">
        <f t="array" ref="AR134">+_xlfn.XLOOKUP(1,(CM_CT[[#This Row],[Contract Number M3]]=Next_possible_notice[Contract Number M3])*(CM_CT[[#This Row],[Rentalposition M3]]=Next_possible_notice[Rentalposition M3]),Next_possible_notice[NoticeDateCalc])</f>
        <v/>
      </c>
      <c r="AS134" s="117" t="n"/>
      <c r="AT134" s="75" t="n"/>
      <c r="AU134" s="75" t="n"/>
      <c r="AV134" s="75" t="n"/>
      <c r="AW134" s="75" t="n"/>
      <c r="AX134" s="53" t="n"/>
      <c r="AY134" s="75" t="n"/>
      <c r="AZ134" s="54" t="n"/>
      <c r="BA134" s="50">
        <f t="array" ref="BA134">+_xlfn.XLOOKUP(1,(CM_CT[Contract Number Customer]=CM_CT[[#This Row],[Contract Number Customer]])*(CM_CT[Row Type]="Header"),CM_CT[Contract Lenght Early Clause &amp; Option])</f>
        <v/>
      </c>
      <c r="BB134" s="15" t="n"/>
      <c r="BC134" s="15" t="n"/>
      <c r="BD134" s="15" t="n"/>
      <c r="BE134" s="15" t="n"/>
      <c r="BF134" s="15" t="n"/>
      <c r="BG134" s="15" t="n"/>
      <c r="BH134" s="24" t="n"/>
      <c r="BI134" s="10" t="n"/>
      <c r="BJ134" s="118" t="n"/>
      <c r="BK134" s="24" t="n"/>
      <c r="BL134" s="54">
        <f>+_xlfn.XLOOKUP(CM_CT[[#This Row],[Wagon Number]],Next_possible_notice[Wagon Number],Next_possible_notice[Renewal Process StartDate])</f>
        <v/>
      </c>
      <c r="BM134" s="24" t="n"/>
      <c r="BN134" s="50">
        <f t="array" ref="BN134">+_xlfn.XLOOKUP(1,(CM_CT[Contract Number Customer]=CM_CT[[#This Row],[Contract Number Customer]])*(CM_CT[Row Type]="Header"),CM_CT[Contract Mileage])</f>
        <v/>
      </c>
      <c r="BO134" s="50" t="n"/>
      <c r="BP134" s="54" t="n"/>
      <c r="BQ134" s="54">
        <f t="array" ref="BQ134">+_xlfn.XLOOKUP(1,(CM_CT[Contract Number Customer]=CM_CT[[#This Row],[Contract Number Customer]])*(CM_CT[Row Type]="Header"),CM_CT[Currency])</f>
        <v/>
      </c>
      <c r="BR134" s="75">
        <f t="array" ref="BR134">+_xlfn.XLOOKUP(1,(CM_CT[Contract Number Customer]=CM_CT[[#This Row],[Contract Number Customer]])*(CM_CT[Row Type]="Header"),CM_CT[Lease Rate EUR])</f>
        <v/>
      </c>
      <c r="BS134" s="306" t="n"/>
      <c r="BT134" s="306" t="n"/>
      <c r="BU134" s="177" t="n"/>
      <c r="BV134" s="306" t="n"/>
      <c r="BW134" s="179">
        <f t="array" ref="BW134">+_xlfn.XLOOKUP(1,(Table_Mietpos[Vertragsnummer]=CM_CT[[#This Row],[Contract Number M3]])*(Table_Mietpos[Auftragspos.]=CM_CT[[#This Row],[Rentalposition M3]]),Table_Mietpos[Nettosatz/Typ])</f>
        <v/>
      </c>
      <c r="BX134" s="306" t="n"/>
      <c r="BY134" s="75" t="n"/>
      <c r="BZ134" s="75" t="n"/>
      <c r="CA134" s="75" t="n"/>
      <c r="CB134" s="75" t="n"/>
      <c r="CC134" s="75" t="n"/>
      <c r="CD134" s="307" t="n"/>
      <c r="CE134" s="307" t="n"/>
      <c r="CF134" s="307" t="n"/>
      <c r="CG134" s="307" t="n"/>
      <c r="CH134" s="28" t="n"/>
      <c r="CI134" s="28" t="n"/>
      <c r="CJ134" s="28" t="n"/>
      <c r="CK134" s="186" t="n"/>
      <c r="CL134" s="307" t="n"/>
      <c r="CM134" s="306" t="n"/>
      <c r="CN134" s="12" t="n"/>
      <c r="CO134" s="20" t="n"/>
      <c r="CP134" s="142" t="n"/>
      <c r="CQ134" s="142" t="n"/>
      <c r="CR134" s="142" t="n"/>
      <c r="CS134" s="20" t="n"/>
    </row>
    <row r="135">
      <c r="B135" s="11" t="n"/>
      <c r="C135" s="14" t="inlineStr">
        <is>
          <t>V700010</t>
        </is>
      </c>
      <c r="D135" s="10" t="n"/>
      <c r="E135" s="15">
        <f t="array" ref="E135">+_xlfn.XLOOKUP(1,(CM_CT[Contract Number M3]=CM_CT[[#This Row],[Contract Number M3]])*(CM_CT[Row Type]="Header"),CM_CT[Contract Number Customer])</f>
        <v/>
      </c>
      <c r="F135" s="10" t="n">
        <v>3</v>
      </c>
      <c r="G135" s="10" t="inlineStr">
        <is>
          <t>Wagon</t>
        </is>
      </c>
      <c r="H135" s="10" t="n">
        <v>28</v>
      </c>
      <c r="I135" s="73">
        <f t="array" ref="I135">+_xlfn.XLOOKUP(1,(Table_Mietpos[Vertragsnummer]=CM[[#This Row],[Contract Number M3]])*(Table_Mietpos[Auftragspos.]=CM[[#This Row],[Rentalposition M3]]),Table_Mietpos[ChNr])</f>
        <v/>
      </c>
      <c r="J135" s="72">
        <f t="array" ref="J135">+_xlfn.XLOOKUP(1,(CM_CT[Contract Number Customer]=CM_CT[[#This Row],[Contract Number Customer]])*(CM_CT[Row Type]="Header"),CM_CT[Customer])</f>
        <v/>
      </c>
      <c r="K135" s="51" t="n"/>
      <c r="L135" s="51" t="n"/>
      <c r="M135" s="15">
        <f t="array" ref="M135">+_xlfn.XLOOKUP(1,(CM_CT[Contract Number Customer]=CM_CT[[#This Row],[Contract Number Customer]])*(CM_CT[Row Type]="Header"),CM_CT[Sales Manager])</f>
        <v/>
      </c>
      <c r="N135" s="15">
        <f t="array" ref="N135">+_xlfn.XLOOKUP(1,(CM_CT[Contract Number Customer]=CM_CT[[#This Row],[Contract Number Customer]])*(CM_CT[Row Type]="Header"),CM_CT[Wagon Type])</f>
        <v/>
      </c>
      <c r="O135" s="10" t="n">
        <v>1</v>
      </c>
      <c r="P135" s="10" t="n"/>
      <c r="Q135" s="10" t="n"/>
      <c r="R135" s="10" t="n">
        <v>1</v>
      </c>
      <c r="S135" s="10" t="n"/>
      <c r="T135" s="10" t="n">
        <v>1</v>
      </c>
      <c r="U135" s="15">
        <f>+IF(CM_CT[[#This Row],[Contract Status]]&lt;&gt;"ended",1,0)</f>
        <v/>
      </c>
      <c r="V135" s="15" t="n"/>
      <c r="W135" s="15">
        <f t="array" ref="W135">_xlfn.XLOOKUP(1,(CM_CT[Contract Number Customer]=$E134)*(CM_CT[Delivery Batch]=$F134)*(CM_CT[Row Type]="Batch"),CM_CT[Contract Flex])</f>
        <v/>
      </c>
      <c r="X135" s="54">
        <f t="array" ref="X135">_xlfn.XLOOKUP(1,(CM_CT[Contract Number Customer]=$E134)*(CM_CT[Delivery Batch]=$F134)*(CM_CT[Row Type]="Batch"),CM_CT[Flex StartDate])</f>
        <v/>
      </c>
      <c r="Y135" s="54">
        <f t="array" ref="Y135">_xlfn.XLOOKUP(1,(CM_CT[Contract Number Customer]=$E134)*(CM_CT[Delivery Batch]=$F134)*(CM_CT[Row Type]="Batch"),CM_CT[Flex EndDate])</f>
        <v/>
      </c>
      <c r="Z135" s="15">
        <f t="array" ref="Z135">_xlfn.XLOOKUP(1,(CM_CT[Contract Number Customer]=$E134)*(CM_CT[Delivery Batch]=$F134)*(CM_CT[Row Type]="Batch"),CM_CT[Contract Status])</f>
        <v/>
      </c>
      <c r="AA135" s="15" t="n"/>
      <c r="AB135" s="74" t="n"/>
      <c r="AC135" s="74" t="n"/>
      <c r="AD135" s="131">
        <f t="array" ref="AD135">+_xlfn.XLOOKUP(1,(Table_Mietpos[Vertragsnummer]=CM_CT[[#This Row],[Contract Number M3]])*(Table_Mietpos[Auftragspos.]=CM_CT[[#This Row],[Rentalposition M3]]),Table_Mietpos[Gueltig_ab])</f>
        <v/>
      </c>
      <c r="AE135" s="131">
        <f t="array" ref="AE135">+_xlfn.XLOOKUP(1,(Table_Mietpos[Vertragsnummer]=CM_CT[[#This Row],[Contract Number M3]])*(Table_Mietpos[Auftragspos.]=CM_CT[[#This Row],[Rentalposition M3]]),Table_Mietpos[Gueltig_bis])</f>
        <v/>
      </c>
      <c r="AF135" s="50">
        <f t="array" ref="AF135">+_xlfn.XLOOKUP(1,(CM_CT[Contract Number Customer]=CM_CT[[#This Row],[Contract Number Customer]])*(CM_CT[Row Type]="Header"),CM_CT[Contract Lenght Initial])</f>
        <v/>
      </c>
      <c r="AG135" s="136">
        <f>+CM_CT[[#This Row],[Rental EndDate]]</f>
        <v/>
      </c>
      <c r="AH135" s="305" t="n"/>
      <c r="AI135" s="305" t="n"/>
      <c r="AJ135" s="305" t="n"/>
      <c r="AK135" s="53" t="n"/>
      <c r="AL135" s="15">
        <f t="array" ref="AL135">+_xlfn.XLOOKUP(1,(CM_CT[Contract Number Customer]=CM_CT[[#This Row],[Contract Number Customer]])*(CM_CT[Row Type]="Header"),CM_CT[Early Termination Category])</f>
        <v/>
      </c>
      <c r="AM135" s="136">
        <f t="array" ref="AM135">_xlfn.XLOOKUP(1,(CM_CT[Contract Number Customer]=$E134)*(CM_CT[Delivery Batch]=$F134)*(CM_CT[Row Type]="Batch"),CM_CT[Early Termination cut-off date1])</f>
        <v/>
      </c>
      <c r="AN135" s="136">
        <f t="array" ref="AN135">_xlfn.XLOOKUP(1,(CM_CT[Contract Number Customer]=$E134)*(CM_CT[Delivery Batch]=$F134)*(CM_CT[Row Type]="Batch"),CM_CT[Early Termination cut-off date2])</f>
        <v/>
      </c>
      <c r="AO135" s="53">
        <f t="array" ref="AO135">+_xlfn.XLOOKUP(1,(CM_CT[Contract Number Customer]=CM_CT[[#This Row],[Contract Number Customer]])*(CM_CT[Row Type]="Header"),CM_CT[Early Termination Notice Period Mths])</f>
        <v/>
      </c>
      <c r="AP135" s="53">
        <f t="array" ref="AP135">+_xlfn.XLOOKUP(1,(CM_CT[Contract Number Customer]=CM_CT[[#This Row],[Contract Number Customer]])*(CM_CT[Row Type]="Header"),CM_CT[Duly Termination Notice Period Mths])</f>
        <v/>
      </c>
      <c r="AQ135" s="54" t="n"/>
      <c r="AR135" s="54">
        <f t="array" ref="AR135">+_xlfn.XLOOKUP(1,(CM_CT[[#This Row],[Contract Number M3]]=Next_possible_notice[Contract Number M3])*(CM_CT[[#This Row],[Rentalposition M3]]=Next_possible_notice[Rentalposition M3]),Next_possible_notice[NoticeDateCalc])</f>
        <v/>
      </c>
      <c r="AS135" s="117" t="n"/>
      <c r="AT135" s="75" t="n"/>
      <c r="AU135" s="75" t="n"/>
      <c r="AV135" s="75" t="n"/>
      <c r="AW135" s="75" t="n"/>
      <c r="AX135" s="53" t="n"/>
      <c r="AY135" s="75" t="n"/>
      <c r="AZ135" s="54" t="n"/>
      <c r="BA135" s="50">
        <f t="array" ref="BA135">+_xlfn.XLOOKUP(1,(CM_CT[Contract Number Customer]=CM_CT[[#This Row],[Contract Number Customer]])*(CM_CT[Row Type]="Header"),CM_CT[Contract Lenght Early Clause &amp; Option])</f>
        <v/>
      </c>
      <c r="BB135" s="15" t="n"/>
      <c r="BC135" s="15" t="n"/>
      <c r="BD135" s="15" t="n"/>
      <c r="BE135" s="15" t="n"/>
      <c r="BF135" s="15" t="n"/>
      <c r="BG135" s="15" t="n"/>
      <c r="BH135" s="24" t="n"/>
      <c r="BI135" s="10" t="n"/>
      <c r="BJ135" s="118" t="n"/>
      <c r="BK135" s="24" t="n"/>
      <c r="BL135" s="54">
        <f>+_xlfn.XLOOKUP(CM_CT[[#This Row],[Wagon Number]],Next_possible_notice[Wagon Number],Next_possible_notice[Renewal Process StartDate])</f>
        <v/>
      </c>
      <c r="BM135" s="24" t="n"/>
      <c r="BN135" s="50">
        <f t="array" ref="BN135">+_xlfn.XLOOKUP(1,(CM_CT[Contract Number Customer]=CM_CT[[#This Row],[Contract Number Customer]])*(CM_CT[Row Type]="Header"),CM_CT[Contract Mileage])</f>
        <v/>
      </c>
      <c r="BO135" s="50" t="n"/>
      <c r="BP135" s="54" t="n"/>
      <c r="BQ135" s="54">
        <f t="array" ref="BQ135">+_xlfn.XLOOKUP(1,(CM_CT[Contract Number Customer]=CM_CT[[#This Row],[Contract Number Customer]])*(CM_CT[Row Type]="Header"),CM_CT[Currency])</f>
        <v/>
      </c>
      <c r="BR135" s="75">
        <f t="array" ref="BR135">+_xlfn.XLOOKUP(1,(CM_CT[Contract Number Customer]=CM_CT[[#This Row],[Contract Number Customer]])*(CM_CT[Row Type]="Header"),CM_CT[Lease Rate EUR])</f>
        <v/>
      </c>
      <c r="BS135" s="306" t="n"/>
      <c r="BT135" s="306" t="n"/>
      <c r="BU135" s="177" t="n"/>
      <c r="BV135" s="306" t="n"/>
      <c r="BW135" s="179">
        <f t="array" ref="BW135">+_xlfn.XLOOKUP(1,(Table_Mietpos[Vertragsnummer]=CM_CT[[#This Row],[Contract Number M3]])*(Table_Mietpos[Auftragspos.]=CM_CT[[#This Row],[Rentalposition M3]]),Table_Mietpos[Nettosatz/Typ])</f>
        <v/>
      </c>
      <c r="BX135" s="306" t="n"/>
      <c r="BY135" s="75" t="n"/>
      <c r="BZ135" s="75" t="n"/>
      <c r="CA135" s="75" t="n"/>
      <c r="CB135" s="75" t="n"/>
      <c r="CC135" s="75" t="n"/>
      <c r="CD135" s="307" t="n"/>
      <c r="CE135" s="307" t="n"/>
      <c r="CF135" s="307" t="n"/>
      <c r="CG135" s="307" t="n"/>
      <c r="CH135" s="28" t="n"/>
      <c r="CI135" s="28" t="n"/>
      <c r="CJ135" s="28" t="n"/>
      <c r="CK135" s="186" t="n"/>
      <c r="CL135" s="307" t="n"/>
      <c r="CM135" s="306" t="n"/>
      <c r="CN135" s="12" t="n"/>
      <c r="CO135" s="20" t="n"/>
      <c r="CP135" s="142" t="n"/>
      <c r="CQ135" s="142" t="n"/>
      <c r="CR135" s="142" t="n"/>
      <c r="CS135" s="20" t="n"/>
    </row>
    <row r="136">
      <c r="B136" s="11" t="n"/>
      <c r="C136" s="14" t="inlineStr">
        <is>
          <t>V700010</t>
        </is>
      </c>
      <c r="D136" s="10" t="n"/>
      <c r="E136" s="15">
        <f t="array" ref="E136">+_xlfn.XLOOKUP(1,(CM_CT[Contract Number M3]=CM_CT[[#This Row],[Contract Number M3]])*(CM_CT[Row Type]="Header"),CM_CT[Contract Number Customer])</f>
        <v/>
      </c>
      <c r="F136" s="10" t="n">
        <v>3</v>
      </c>
      <c r="G136" s="10" t="inlineStr">
        <is>
          <t>Wagon</t>
        </is>
      </c>
      <c r="H136" s="10" t="n">
        <v>29</v>
      </c>
      <c r="I136" s="73">
        <f t="array" ref="I136">+_xlfn.XLOOKUP(1,(Table_Mietpos[Vertragsnummer]=CM[[#This Row],[Contract Number M3]])*(Table_Mietpos[Auftragspos.]=CM[[#This Row],[Rentalposition M3]]),Table_Mietpos[ChNr])</f>
        <v/>
      </c>
      <c r="J136" s="72">
        <f t="array" ref="J136">+_xlfn.XLOOKUP(1,(CM_CT[Contract Number Customer]=CM_CT[[#This Row],[Contract Number Customer]])*(CM_CT[Row Type]="Header"),CM_CT[Customer])</f>
        <v/>
      </c>
      <c r="K136" s="51" t="n"/>
      <c r="L136" s="51" t="n"/>
      <c r="M136" s="15">
        <f t="array" ref="M136">+_xlfn.XLOOKUP(1,(CM_CT[Contract Number Customer]=CM_CT[[#This Row],[Contract Number Customer]])*(CM_CT[Row Type]="Header"),CM_CT[Sales Manager])</f>
        <v/>
      </c>
      <c r="N136" s="15">
        <f t="array" ref="N136">+_xlfn.XLOOKUP(1,(CM_CT[Contract Number Customer]=CM_CT[[#This Row],[Contract Number Customer]])*(CM_CT[Row Type]="Header"),CM_CT[Wagon Type])</f>
        <v/>
      </c>
      <c r="O136" s="10" t="n">
        <v>1</v>
      </c>
      <c r="P136" s="10" t="n"/>
      <c r="Q136" s="10" t="n"/>
      <c r="R136" s="10" t="n">
        <v>1</v>
      </c>
      <c r="S136" s="10" t="n"/>
      <c r="T136" s="10" t="n">
        <v>1</v>
      </c>
      <c r="U136" s="15">
        <f>+IF(CM_CT[[#This Row],[Contract Status]]&lt;&gt;"ended",1,0)</f>
        <v/>
      </c>
      <c r="V136" s="15" t="n"/>
      <c r="W136" s="15">
        <f t="array" ref="W136">_xlfn.XLOOKUP(1,(CM_CT[Contract Number Customer]=$E135)*(CM_CT[Delivery Batch]=$F135)*(CM_CT[Row Type]="Batch"),CM_CT[Contract Flex])</f>
        <v/>
      </c>
      <c r="X136" s="54">
        <f t="array" ref="X136">_xlfn.XLOOKUP(1,(CM_CT[Contract Number Customer]=$E135)*(CM_CT[Delivery Batch]=$F135)*(CM_CT[Row Type]="Batch"),CM_CT[Flex StartDate])</f>
        <v/>
      </c>
      <c r="Y136" s="54">
        <f t="array" ref="Y136">_xlfn.XLOOKUP(1,(CM_CT[Contract Number Customer]=$E135)*(CM_CT[Delivery Batch]=$F135)*(CM_CT[Row Type]="Batch"),CM_CT[Flex EndDate])</f>
        <v/>
      </c>
      <c r="Z136" s="15">
        <f t="array" ref="Z136">_xlfn.XLOOKUP(1,(CM_CT[Contract Number Customer]=$E135)*(CM_CT[Delivery Batch]=$F135)*(CM_CT[Row Type]="Batch"),CM_CT[Contract Status])</f>
        <v/>
      </c>
      <c r="AA136" s="15" t="n"/>
      <c r="AB136" s="74" t="n"/>
      <c r="AC136" s="74" t="n"/>
      <c r="AD136" s="131">
        <f t="array" ref="AD136">+_xlfn.XLOOKUP(1,(Table_Mietpos[Vertragsnummer]=CM_CT[[#This Row],[Contract Number M3]])*(Table_Mietpos[Auftragspos.]=CM_CT[[#This Row],[Rentalposition M3]]),Table_Mietpos[Gueltig_ab])</f>
        <v/>
      </c>
      <c r="AE136" s="131">
        <f t="array" ref="AE136">+_xlfn.XLOOKUP(1,(Table_Mietpos[Vertragsnummer]=CM_CT[[#This Row],[Contract Number M3]])*(Table_Mietpos[Auftragspos.]=CM_CT[[#This Row],[Rentalposition M3]]),Table_Mietpos[Gueltig_bis])</f>
        <v/>
      </c>
      <c r="AF136" s="50">
        <f t="array" ref="AF136">+_xlfn.XLOOKUP(1,(CM_CT[Contract Number Customer]=CM_CT[[#This Row],[Contract Number Customer]])*(CM_CT[Row Type]="Header"),CM_CT[Contract Lenght Initial])</f>
        <v/>
      </c>
      <c r="AG136" s="136">
        <f>+CM_CT[[#This Row],[Rental EndDate]]</f>
        <v/>
      </c>
      <c r="AH136" s="305" t="n"/>
      <c r="AI136" s="305" t="n"/>
      <c r="AJ136" s="305" t="n"/>
      <c r="AK136" s="53" t="n"/>
      <c r="AL136" s="15">
        <f t="array" ref="AL136">+_xlfn.XLOOKUP(1,(CM_CT[Contract Number Customer]=CM_CT[[#This Row],[Contract Number Customer]])*(CM_CT[Row Type]="Header"),CM_CT[Early Termination Category])</f>
        <v/>
      </c>
      <c r="AM136" s="136">
        <f t="array" ref="AM136">_xlfn.XLOOKUP(1,(CM_CT[Contract Number Customer]=$E135)*(CM_CT[Delivery Batch]=$F135)*(CM_CT[Row Type]="Batch"),CM_CT[Early Termination cut-off date1])</f>
        <v/>
      </c>
      <c r="AN136" s="136">
        <f t="array" ref="AN136">_xlfn.XLOOKUP(1,(CM_CT[Contract Number Customer]=$E135)*(CM_CT[Delivery Batch]=$F135)*(CM_CT[Row Type]="Batch"),CM_CT[Early Termination cut-off date2])</f>
        <v/>
      </c>
      <c r="AO136" s="53">
        <f t="array" ref="AO136">+_xlfn.XLOOKUP(1,(CM_CT[Contract Number Customer]=CM_CT[[#This Row],[Contract Number Customer]])*(CM_CT[Row Type]="Header"),CM_CT[Early Termination Notice Period Mths])</f>
        <v/>
      </c>
      <c r="AP136" s="53">
        <f t="array" ref="AP136">+_xlfn.XLOOKUP(1,(CM_CT[Contract Number Customer]=CM_CT[[#This Row],[Contract Number Customer]])*(CM_CT[Row Type]="Header"),CM_CT[Duly Termination Notice Period Mths])</f>
        <v/>
      </c>
      <c r="AQ136" s="54" t="n"/>
      <c r="AR136" s="54">
        <f t="array" ref="AR136">+_xlfn.XLOOKUP(1,(CM_CT[[#This Row],[Contract Number M3]]=Next_possible_notice[Contract Number M3])*(CM_CT[[#This Row],[Rentalposition M3]]=Next_possible_notice[Rentalposition M3]),Next_possible_notice[NoticeDateCalc])</f>
        <v/>
      </c>
      <c r="AS136" s="117" t="n"/>
      <c r="AT136" s="75" t="n"/>
      <c r="AU136" s="75" t="n"/>
      <c r="AV136" s="75" t="n"/>
      <c r="AW136" s="75" t="n"/>
      <c r="AX136" s="53" t="n"/>
      <c r="AY136" s="75" t="n"/>
      <c r="AZ136" s="54" t="n"/>
      <c r="BA136" s="50">
        <f t="array" ref="BA136">+_xlfn.XLOOKUP(1,(CM_CT[Contract Number Customer]=CM_CT[[#This Row],[Contract Number Customer]])*(CM_CT[Row Type]="Header"),CM_CT[Contract Lenght Early Clause &amp; Option])</f>
        <v/>
      </c>
      <c r="BB136" s="15" t="n"/>
      <c r="BC136" s="15" t="n"/>
      <c r="BD136" s="15" t="n"/>
      <c r="BE136" s="15" t="n"/>
      <c r="BF136" s="15" t="n"/>
      <c r="BG136" s="15" t="n"/>
      <c r="BH136" s="24" t="n"/>
      <c r="BI136" s="10" t="n"/>
      <c r="BJ136" s="118" t="n"/>
      <c r="BK136" s="24" t="n"/>
      <c r="BL136" s="54">
        <f>+_xlfn.XLOOKUP(CM_CT[[#This Row],[Wagon Number]],Next_possible_notice[Wagon Number],Next_possible_notice[Renewal Process StartDate])</f>
        <v/>
      </c>
      <c r="BM136" s="24" t="n"/>
      <c r="BN136" s="50">
        <f t="array" ref="BN136">+_xlfn.XLOOKUP(1,(CM_CT[Contract Number Customer]=CM_CT[[#This Row],[Contract Number Customer]])*(CM_CT[Row Type]="Header"),CM_CT[Contract Mileage])</f>
        <v/>
      </c>
      <c r="BO136" s="50" t="n"/>
      <c r="BP136" s="54" t="n"/>
      <c r="BQ136" s="54">
        <f t="array" ref="BQ136">+_xlfn.XLOOKUP(1,(CM_CT[Contract Number Customer]=CM_CT[[#This Row],[Contract Number Customer]])*(CM_CT[Row Type]="Header"),CM_CT[Currency])</f>
        <v/>
      </c>
      <c r="BR136" s="75">
        <f t="array" ref="BR136">+_xlfn.XLOOKUP(1,(CM_CT[Contract Number Customer]=CM_CT[[#This Row],[Contract Number Customer]])*(CM_CT[Row Type]="Header"),CM_CT[Lease Rate EUR])</f>
        <v/>
      </c>
      <c r="BS136" s="306" t="n"/>
      <c r="BT136" s="306" t="n"/>
      <c r="BU136" s="177" t="n"/>
      <c r="BV136" s="306" t="n"/>
      <c r="BW136" s="179">
        <f t="array" ref="BW136">+_xlfn.XLOOKUP(1,(Table_Mietpos[Vertragsnummer]=CM_CT[[#This Row],[Contract Number M3]])*(Table_Mietpos[Auftragspos.]=CM_CT[[#This Row],[Rentalposition M3]]),Table_Mietpos[Nettosatz/Typ])</f>
        <v/>
      </c>
      <c r="BX136" s="306" t="n"/>
      <c r="BY136" s="75" t="n"/>
      <c r="BZ136" s="75" t="n"/>
      <c r="CA136" s="75" t="n"/>
      <c r="CB136" s="75" t="n"/>
      <c r="CC136" s="75" t="n"/>
      <c r="CD136" s="307" t="n"/>
      <c r="CE136" s="307" t="n"/>
      <c r="CF136" s="307" t="n"/>
      <c r="CG136" s="307" t="n"/>
      <c r="CH136" s="28" t="n"/>
      <c r="CI136" s="28" t="n"/>
      <c r="CJ136" s="28" t="n"/>
      <c r="CK136" s="186" t="n"/>
      <c r="CL136" s="307" t="n"/>
      <c r="CM136" s="306" t="n"/>
      <c r="CN136" s="12" t="n"/>
      <c r="CO136" s="20" t="n"/>
      <c r="CP136" s="142" t="n"/>
      <c r="CQ136" s="142" t="n"/>
      <c r="CR136" s="142" t="n"/>
      <c r="CS136" s="20" t="n"/>
    </row>
    <row r="137">
      <c r="B137" s="11" t="n"/>
      <c r="C137" s="14" t="inlineStr">
        <is>
          <t>V700010</t>
        </is>
      </c>
      <c r="D137" s="10" t="n"/>
      <c r="E137" s="15">
        <f t="array" ref="E137">+_xlfn.XLOOKUP(1,(CM_CT[Contract Number M3]=CM_CT[[#This Row],[Contract Number M3]])*(CM_CT[Row Type]="Header"),CM_CT[Contract Number Customer])</f>
        <v/>
      </c>
      <c r="F137" s="10" t="n">
        <v>3</v>
      </c>
      <c r="G137" s="10" t="inlineStr">
        <is>
          <t>Wagon</t>
        </is>
      </c>
      <c r="H137" s="10" t="n">
        <v>30</v>
      </c>
      <c r="I137" s="73">
        <f t="array" ref="I137">+_xlfn.XLOOKUP(1,(Table_Mietpos[Vertragsnummer]=CM[[#This Row],[Contract Number M3]])*(Table_Mietpos[Auftragspos.]=CM[[#This Row],[Rentalposition M3]]),Table_Mietpos[ChNr])</f>
        <v/>
      </c>
      <c r="J137" s="72">
        <f t="array" ref="J137">+_xlfn.XLOOKUP(1,(CM_CT[Contract Number Customer]=CM_CT[[#This Row],[Contract Number Customer]])*(CM_CT[Row Type]="Header"),CM_CT[Customer])</f>
        <v/>
      </c>
      <c r="K137" s="51" t="n"/>
      <c r="L137" s="51" t="n"/>
      <c r="M137" s="15">
        <f t="array" ref="M137">+_xlfn.XLOOKUP(1,(CM_CT[Contract Number Customer]=CM_CT[[#This Row],[Contract Number Customer]])*(CM_CT[Row Type]="Header"),CM_CT[Sales Manager])</f>
        <v/>
      </c>
      <c r="N137" s="15">
        <f t="array" ref="N137">+_xlfn.XLOOKUP(1,(CM_CT[Contract Number Customer]=CM_CT[[#This Row],[Contract Number Customer]])*(CM_CT[Row Type]="Header"),CM_CT[Wagon Type])</f>
        <v/>
      </c>
      <c r="O137" s="10" t="n">
        <v>1</v>
      </c>
      <c r="P137" s="10" t="n"/>
      <c r="Q137" s="10" t="n"/>
      <c r="R137" s="10" t="n">
        <v>1</v>
      </c>
      <c r="S137" s="10" t="n"/>
      <c r="T137" s="10" t="n">
        <v>1</v>
      </c>
      <c r="U137" s="15">
        <f>+IF(CM_CT[[#This Row],[Contract Status]]&lt;&gt;"ended",1,0)</f>
        <v/>
      </c>
      <c r="V137" s="15" t="n"/>
      <c r="W137" s="15">
        <f t="array" ref="W137">_xlfn.XLOOKUP(1,(CM_CT[Contract Number Customer]=$E136)*(CM_CT[Delivery Batch]=$F136)*(CM_CT[Row Type]="Batch"),CM_CT[Contract Flex])</f>
        <v/>
      </c>
      <c r="X137" s="54">
        <f t="array" ref="X137">_xlfn.XLOOKUP(1,(CM_CT[Contract Number Customer]=$E136)*(CM_CT[Delivery Batch]=$F136)*(CM_CT[Row Type]="Batch"),CM_CT[Flex StartDate])</f>
        <v/>
      </c>
      <c r="Y137" s="54">
        <f t="array" ref="Y137">_xlfn.XLOOKUP(1,(CM_CT[Contract Number Customer]=$E136)*(CM_CT[Delivery Batch]=$F136)*(CM_CT[Row Type]="Batch"),CM_CT[Flex EndDate])</f>
        <v/>
      </c>
      <c r="Z137" s="15">
        <f t="array" ref="Z137">_xlfn.XLOOKUP(1,(CM_CT[Contract Number Customer]=$E136)*(CM_CT[Delivery Batch]=$F136)*(CM_CT[Row Type]="Batch"),CM_CT[Contract Status])</f>
        <v/>
      </c>
      <c r="AA137" s="15" t="n"/>
      <c r="AB137" s="74" t="n"/>
      <c r="AC137" s="74" t="n"/>
      <c r="AD137" s="131">
        <f t="array" ref="AD137">+_xlfn.XLOOKUP(1,(Table_Mietpos[Vertragsnummer]=CM_CT[[#This Row],[Contract Number M3]])*(Table_Mietpos[Auftragspos.]=CM_CT[[#This Row],[Rentalposition M3]]),Table_Mietpos[Gueltig_ab])</f>
        <v/>
      </c>
      <c r="AE137" s="131">
        <f t="array" ref="AE137">+_xlfn.XLOOKUP(1,(Table_Mietpos[Vertragsnummer]=CM_CT[[#This Row],[Contract Number M3]])*(Table_Mietpos[Auftragspos.]=CM_CT[[#This Row],[Rentalposition M3]]),Table_Mietpos[Gueltig_bis])</f>
        <v/>
      </c>
      <c r="AF137" s="50">
        <f t="array" ref="AF137">+_xlfn.XLOOKUP(1,(CM_CT[Contract Number Customer]=CM_CT[[#This Row],[Contract Number Customer]])*(CM_CT[Row Type]="Header"),CM_CT[Contract Lenght Initial])</f>
        <v/>
      </c>
      <c r="AG137" s="136">
        <f>+CM_CT[[#This Row],[Rental EndDate]]</f>
        <v/>
      </c>
      <c r="AH137" s="305" t="n"/>
      <c r="AI137" s="305" t="n"/>
      <c r="AJ137" s="305" t="n"/>
      <c r="AK137" s="53" t="n"/>
      <c r="AL137" s="15">
        <f t="array" ref="AL137">+_xlfn.XLOOKUP(1,(CM_CT[Contract Number Customer]=CM_CT[[#This Row],[Contract Number Customer]])*(CM_CT[Row Type]="Header"),CM_CT[Early Termination Category])</f>
        <v/>
      </c>
      <c r="AM137" s="136">
        <f t="array" ref="AM137">_xlfn.XLOOKUP(1,(CM_CT[Contract Number Customer]=$E136)*(CM_CT[Delivery Batch]=$F136)*(CM_CT[Row Type]="Batch"),CM_CT[Early Termination cut-off date1])</f>
        <v/>
      </c>
      <c r="AN137" s="136">
        <f t="array" ref="AN137">_xlfn.XLOOKUP(1,(CM_CT[Contract Number Customer]=$E136)*(CM_CT[Delivery Batch]=$F136)*(CM_CT[Row Type]="Batch"),CM_CT[Early Termination cut-off date2])</f>
        <v/>
      </c>
      <c r="AO137" s="53">
        <f t="array" ref="AO137">+_xlfn.XLOOKUP(1,(CM_CT[Contract Number Customer]=CM_CT[[#This Row],[Contract Number Customer]])*(CM_CT[Row Type]="Header"),CM_CT[Early Termination Notice Period Mths])</f>
        <v/>
      </c>
      <c r="AP137" s="53">
        <f t="array" ref="AP137">+_xlfn.XLOOKUP(1,(CM_CT[Contract Number Customer]=CM_CT[[#This Row],[Contract Number Customer]])*(CM_CT[Row Type]="Header"),CM_CT[Duly Termination Notice Period Mths])</f>
        <v/>
      </c>
      <c r="AQ137" s="54" t="n"/>
      <c r="AR137" s="54">
        <f t="array" ref="AR137">+_xlfn.XLOOKUP(1,(CM_CT[[#This Row],[Contract Number M3]]=Next_possible_notice[Contract Number M3])*(CM_CT[[#This Row],[Rentalposition M3]]=Next_possible_notice[Rentalposition M3]),Next_possible_notice[NoticeDateCalc])</f>
        <v/>
      </c>
      <c r="AS137" s="117" t="n"/>
      <c r="AT137" s="75" t="n"/>
      <c r="AU137" s="75" t="n"/>
      <c r="AV137" s="75" t="n"/>
      <c r="AW137" s="75" t="n"/>
      <c r="AX137" s="53" t="n"/>
      <c r="AY137" s="75" t="n"/>
      <c r="AZ137" s="54" t="n"/>
      <c r="BA137" s="50">
        <f t="array" ref="BA137">+_xlfn.XLOOKUP(1,(CM_CT[Contract Number Customer]=CM_CT[[#This Row],[Contract Number Customer]])*(CM_CT[Row Type]="Header"),CM_CT[Contract Lenght Early Clause &amp; Option])</f>
        <v/>
      </c>
      <c r="BB137" s="15" t="n"/>
      <c r="BC137" s="15" t="n"/>
      <c r="BD137" s="15" t="n"/>
      <c r="BE137" s="15" t="n"/>
      <c r="BF137" s="15" t="n"/>
      <c r="BG137" s="15" t="n"/>
      <c r="BH137" s="24" t="n"/>
      <c r="BI137" s="10" t="n"/>
      <c r="BJ137" s="118" t="n"/>
      <c r="BK137" s="24" t="n"/>
      <c r="BL137" s="54">
        <f>+_xlfn.XLOOKUP(CM_CT[[#This Row],[Wagon Number]],Next_possible_notice[Wagon Number],Next_possible_notice[Renewal Process StartDate])</f>
        <v/>
      </c>
      <c r="BM137" s="24" t="n"/>
      <c r="BN137" s="50">
        <f t="array" ref="BN137">+_xlfn.XLOOKUP(1,(CM_CT[Contract Number Customer]=CM_CT[[#This Row],[Contract Number Customer]])*(CM_CT[Row Type]="Header"),CM_CT[Contract Mileage])</f>
        <v/>
      </c>
      <c r="BO137" s="50" t="n"/>
      <c r="BP137" s="54" t="n"/>
      <c r="BQ137" s="54">
        <f t="array" ref="BQ137">+_xlfn.XLOOKUP(1,(CM_CT[Contract Number Customer]=CM_CT[[#This Row],[Contract Number Customer]])*(CM_CT[Row Type]="Header"),CM_CT[Currency])</f>
        <v/>
      </c>
      <c r="BR137" s="75">
        <f t="array" ref="BR137">+_xlfn.XLOOKUP(1,(CM_CT[Contract Number Customer]=CM_CT[[#This Row],[Contract Number Customer]])*(CM_CT[Row Type]="Header"),CM_CT[Lease Rate EUR])</f>
        <v/>
      </c>
      <c r="BS137" s="306" t="n"/>
      <c r="BT137" s="306" t="n"/>
      <c r="BU137" s="177" t="n"/>
      <c r="BV137" s="306" t="n"/>
      <c r="BW137" s="179">
        <f t="array" ref="BW137">+_xlfn.XLOOKUP(1,(Table_Mietpos[Vertragsnummer]=CM_CT[[#This Row],[Contract Number M3]])*(Table_Mietpos[Auftragspos.]=CM_CT[[#This Row],[Rentalposition M3]]),Table_Mietpos[Nettosatz/Typ])</f>
        <v/>
      </c>
      <c r="BX137" s="306" t="n"/>
      <c r="BY137" s="75" t="n"/>
      <c r="BZ137" s="75" t="n"/>
      <c r="CA137" s="75" t="n"/>
      <c r="CB137" s="75" t="n"/>
      <c r="CC137" s="75" t="n"/>
      <c r="CD137" s="307" t="n"/>
      <c r="CE137" s="307" t="n"/>
      <c r="CF137" s="307" t="n"/>
      <c r="CG137" s="307" t="n"/>
      <c r="CH137" s="28" t="n"/>
      <c r="CI137" s="28" t="n"/>
      <c r="CJ137" s="28" t="n"/>
      <c r="CK137" s="186" t="n"/>
      <c r="CL137" s="307" t="n"/>
      <c r="CM137" s="306" t="n"/>
      <c r="CN137" s="12" t="n"/>
      <c r="CO137" s="20" t="n"/>
      <c r="CP137" s="142" t="n"/>
      <c r="CQ137" s="142" t="n"/>
      <c r="CR137" s="142" t="n"/>
      <c r="CS137" s="20" t="n"/>
    </row>
    <row r="138">
      <c r="B138" s="11" t="n"/>
      <c r="C138" s="14" t="inlineStr">
        <is>
          <t>V700010</t>
        </is>
      </c>
      <c r="D138" s="10" t="n"/>
      <c r="E138" s="15">
        <f t="array" ref="E138">+_xlfn.XLOOKUP(1,(CM_CT[Contract Number M3]=CM_CT[[#This Row],[Contract Number M3]])*(CM_CT[Row Type]="Header"),CM_CT[Contract Number Customer])</f>
        <v/>
      </c>
      <c r="F138" s="10" t="n">
        <v>3</v>
      </c>
      <c r="G138" s="10" t="inlineStr">
        <is>
          <t>Wagon</t>
        </is>
      </c>
      <c r="H138" s="10" t="n">
        <v>31</v>
      </c>
      <c r="I138" s="73">
        <f t="array" ref="I138">+_xlfn.XLOOKUP(1,(Table_Mietpos[Vertragsnummer]=CM[[#This Row],[Contract Number M3]])*(Table_Mietpos[Auftragspos.]=CM[[#This Row],[Rentalposition M3]]),Table_Mietpos[ChNr])</f>
        <v/>
      </c>
      <c r="J138" s="72">
        <f t="array" ref="J138">+_xlfn.XLOOKUP(1,(CM_CT[Contract Number Customer]=CM_CT[[#This Row],[Contract Number Customer]])*(CM_CT[Row Type]="Header"),CM_CT[Customer])</f>
        <v/>
      </c>
      <c r="K138" s="51" t="n"/>
      <c r="L138" s="51" t="n"/>
      <c r="M138" s="15">
        <f t="array" ref="M138">+_xlfn.XLOOKUP(1,(CM_CT[Contract Number Customer]=CM_CT[[#This Row],[Contract Number Customer]])*(CM_CT[Row Type]="Header"),CM_CT[Sales Manager])</f>
        <v/>
      </c>
      <c r="N138" s="15">
        <f t="array" ref="N138">+_xlfn.XLOOKUP(1,(CM_CT[Contract Number Customer]=CM_CT[[#This Row],[Contract Number Customer]])*(CM_CT[Row Type]="Header"),CM_CT[Wagon Type])</f>
        <v/>
      </c>
      <c r="O138" s="10" t="n">
        <v>1</v>
      </c>
      <c r="P138" s="10" t="n"/>
      <c r="Q138" s="10" t="n"/>
      <c r="R138" s="10" t="n">
        <v>1</v>
      </c>
      <c r="S138" s="10" t="n"/>
      <c r="T138" s="10" t="n">
        <v>1</v>
      </c>
      <c r="U138" s="15">
        <f>+IF(CM_CT[[#This Row],[Contract Status]]&lt;&gt;"ended",1,0)</f>
        <v/>
      </c>
      <c r="V138" s="15" t="n"/>
      <c r="W138" s="15">
        <f t="array" ref="W138">_xlfn.XLOOKUP(1,(CM_CT[Contract Number Customer]=$E137)*(CM_CT[Delivery Batch]=$F137)*(CM_CT[Row Type]="Batch"),CM_CT[Contract Flex])</f>
        <v/>
      </c>
      <c r="X138" s="54">
        <f t="array" ref="X138">_xlfn.XLOOKUP(1,(CM_CT[Contract Number Customer]=$E137)*(CM_CT[Delivery Batch]=$F137)*(CM_CT[Row Type]="Batch"),CM_CT[Flex StartDate])</f>
        <v/>
      </c>
      <c r="Y138" s="54">
        <f t="array" ref="Y138">_xlfn.XLOOKUP(1,(CM_CT[Contract Number Customer]=$E137)*(CM_CT[Delivery Batch]=$F137)*(CM_CT[Row Type]="Batch"),CM_CT[Flex EndDate])</f>
        <v/>
      </c>
      <c r="Z138" s="15">
        <f t="array" ref="Z138">_xlfn.XLOOKUP(1,(CM_CT[Contract Number Customer]=$E137)*(CM_CT[Delivery Batch]=$F137)*(CM_CT[Row Type]="Batch"),CM_CT[Contract Status])</f>
        <v/>
      </c>
      <c r="AA138" s="15" t="n"/>
      <c r="AB138" s="74" t="n"/>
      <c r="AC138" s="74" t="n"/>
      <c r="AD138" s="131">
        <f t="array" ref="AD138">+_xlfn.XLOOKUP(1,(Table_Mietpos[Vertragsnummer]=CM_CT[[#This Row],[Contract Number M3]])*(Table_Mietpos[Auftragspos.]=CM_CT[[#This Row],[Rentalposition M3]]),Table_Mietpos[Gueltig_ab])</f>
        <v/>
      </c>
      <c r="AE138" s="131">
        <f t="array" ref="AE138">+_xlfn.XLOOKUP(1,(Table_Mietpos[Vertragsnummer]=CM_CT[[#This Row],[Contract Number M3]])*(Table_Mietpos[Auftragspos.]=CM_CT[[#This Row],[Rentalposition M3]]),Table_Mietpos[Gueltig_bis])</f>
        <v/>
      </c>
      <c r="AF138" s="50">
        <f t="array" ref="AF138">+_xlfn.XLOOKUP(1,(CM_CT[Contract Number Customer]=CM_CT[[#This Row],[Contract Number Customer]])*(CM_CT[Row Type]="Header"),CM_CT[Contract Lenght Initial])</f>
        <v/>
      </c>
      <c r="AG138" s="136">
        <f>+CM_CT[[#This Row],[Rental EndDate]]</f>
        <v/>
      </c>
      <c r="AH138" s="305" t="n"/>
      <c r="AI138" s="305" t="n"/>
      <c r="AJ138" s="305" t="n"/>
      <c r="AK138" s="53" t="n"/>
      <c r="AL138" s="15">
        <f t="array" ref="AL138">+_xlfn.XLOOKUP(1,(CM_CT[Contract Number Customer]=CM_CT[[#This Row],[Contract Number Customer]])*(CM_CT[Row Type]="Header"),CM_CT[Early Termination Category])</f>
        <v/>
      </c>
      <c r="AM138" s="136">
        <f t="array" ref="AM138">_xlfn.XLOOKUP(1,(CM_CT[Contract Number Customer]=$E137)*(CM_CT[Delivery Batch]=$F137)*(CM_CT[Row Type]="Batch"),CM_CT[Early Termination cut-off date1])</f>
        <v/>
      </c>
      <c r="AN138" s="136">
        <f t="array" ref="AN138">_xlfn.XLOOKUP(1,(CM_CT[Contract Number Customer]=$E137)*(CM_CT[Delivery Batch]=$F137)*(CM_CT[Row Type]="Batch"),CM_CT[Early Termination cut-off date2])</f>
        <v/>
      </c>
      <c r="AO138" s="53">
        <f t="array" ref="AO138">+_xlfn.XLOOKUP(1,(CM_CT[Contract Number Customer]=CM_CT[[#This Row],[Contract Number Customer]])*(CM_CT[Row Type]="Header"),CM_CT[Early Termination Notice Period Mths])</f>
        <v/>
      </c>
      <c r="AP138" s="53">
        <f t="array" ref="AP138">+_xlfn.XLOOKUP(1,(CM_CT[Contract Number Customer]=CM_CT[[#This Row],[Contract Number Customer]])*(CM_CT[Row Type]="Header"),CM_CT[Duly Termination Notice Period Mths])</f>
        <v/>
      </c>
      <c r="AQ138" s="54" t="n"/>
      <c r="AR138" s="54">
        <f t="array" ref="AR138">+_xlfn.XLOOKUP(1,(CM_CT[[#This Row],[Contract Number M3]]=Next_possible_notice[Contract Number M3])*(CM_CT[[#This Row],[Rentalposition M3]]=Next_possible_notice[Rentalposition M3]),Next_possible_notice[NoticeDateCalc])</f>
        <v/>
      </c>
      <c r="AS138" s="117" t="n"/>
      <c r="AT138" s="75" t="n"/>
      <c r="AU138" s="75" t="n"/>
      <c r="AV138" s="75" t="n"/>
      <c r="AW138" s="75" t="n"/>
      <c r="AX138" s="53" t="n"/>
      <c r="AY138" s="75" t="n"/>
      <c r="AZ138" s="54" t="n"/>
      <c r="BA138" s="50">
        <f t="array" ref="BA138">+_xlfn.XLOOKUP(1,(CM_CT[Contract Number Customer]=CM_CT[[#This Row],[Contract Number Customer]])*(CM_CT[Row Type]="Header"),CM_CT[Contract Lenght Early Clause &amp; Option])</f>
        <v/>
      </c>
      <c r="BB138" s="15" t="n"/>
      <c r="BC138" s="15" t="n"/>
      <c r="BD138" s="15" t="n"/>
      <c r="BE138" s="15" t="n"/>
      <c r="BF138" s="15" t="n"/>
      <c r="BG138" s="15" t="n"/>
      <c r="BH138" s="24" t="n"/>
      <c r="BI138" s="10" t="n"/>
      <c r="BJ138" s="118" t="n"/>
      <c r="BK138" s="24" t="n"/>
      <c r="BL138" s="54">
        <f>+_xlfn.XLOOKUP(CM_CT[[#This Row],[Wagon Number]],Next_possible_notice[Wagon Number],Next_possible_notice[Renewal Process StartDate])</f>
        <v/>
      </c>
      <c r="BM138" s="24" t="n"/>
      <c r="BN138" s="50">
        <f t="array" ref="BN138">+_xlfn.XLOOKUP(1,(CM_CT[Contract Number Customer]=CM_CT[[#This Row],[Contract Number Customer]])*(CM_CT[Row Type]="Header"),CM_CT[Contract Mileage])</f>
        <v/>
      </c>
      <c r="BO138" s="50" t="n"/>
      <c r="BP138" s="54" t="n"/>
      <c r="BQ138" s="54">
        <f t="array" ref="BQ138">+_xlfn.XLOOKUP(1,(CM_CT[Contract Number Customer]=CM_CT[[#This Row],[Contract Number Customer]])*(CM_CT[Row Type]="Header"),CM_CT[Currency])</f>
        <v/>
      </c>
      <c r="BR138" s="75">
        <f t="array" ref="BR138">+_xlfn.XLOOKUP(1,(CM_CT[Contract Number Customer]=CM_CT[[#This Row],[Contract Number Customer]])*(CM_CT[Row Type]="Header"),CM_CT[Lease Rate EUR])</f>
        <v/>
      </c>
      <c r="BS138" s="306" t="n"/>
      <c r="BT138" s="306" t="n"/>
      <c r="BU138" s="177" t="n"/>
      <c r="BV138" s="306" t="n"/>
      <c r="BW138" s="179">
        <f t="array" ref="BW138">+_xlfn.XLOOKUP(1,(Table_Mietpos[Vertragsnummer]=CM_CT[[#This Row],[Contract Number M3]])*(Table_Mietpos[Auftragspos.]=CM_CT[[#This Row],[Rentalposition M3]]),Table_Mietpos[Nettosatz/Typ])</f>
        <v/>
      </c>
      <c r="BX138" s="306" t="n"/>
      <c r="BY138" s="75" t="n"/>
      <c r="BZ138" s="75" t="n"/>
      <c r="CA138" s="75" t="n"/>
      <c r="CB138" s="75" t="n"/>
      <c r="CC138" s="75" t="n"/>
      <c r="CD138" s="307" t="n"/>
      <c r="CE138" s="307" t="n"/>
      <c r="CF138" s="307" t="n"/>
      <c r="CG138" s="307" t="n"/>
      <c r="CH138" s="28" t="n"/>
      <c r="CI138" s="28" t="n"/>
      <c r="CJ138" s="28" t="n"/>
      <c r="CK138" s="186" t="n"/>
      <c r="CL138" s="307" t="n"/>
      <c r="CM138" s="306" t="n"/>
      <c r="CN138" s="12" t="n"/>
      <c r="CO138" s="20" t="n"/>
      <c r="CP138" s="142" t="n"/>
      <c r="CQ138" s="142" t="n"/>
      <c r="CR138" s="142" t="n"/>
      <c r="CS138" s="20" t="n"/>
    </row>
    <row r="139">
      <c r="B139" s="11" t="n"/>
      <c r="C139" s="14" t="inlineStr">
        <is>
          <t>V700010</t>
        </is>
      </c>
      <c r="D139" s="10" t="n"/>
      <c r="E139" s="15">
        <f t="array" ref="E139">+_xlfn.XLOOKUP(1,(CM_CT[Contract Number M3]=CM_CT[[#This Row],[Contract Number M3]])*(CM_CT[Row Type]="Header"),CM_CT[Contract Number Customer])</f>
        <v/>
      </c>
      <c r="F139" s="10" t="n">
        <v>3</v>
      </c>
      <c r="G139" s="10" t="inlineStr">
        <is>
          <t>Wagon</t>
        </is>
      </c>
      <c r="H139" s="10" t="n">
        <v>32</v>
      </c>
      <c r="I139" s="73">
        <f t="array" ref="I139">+_xlfn.XLOOKUP(1,(Table_Mietpos[Vertragsnummer]=CM[[#This Row],[Contract Number M3]])*(Table_Mietpos[Auftragspos.]=CM[[#This Row],[Rentalposition M3]]),Table_Mietpos[ChNr])</f>
        <v/>
      </c>
      <c r="J139" s="72">
        <f t="array" ref="J139">+_xlfn.XLOOKUP(1,(CM_CT[Contract Number Customer]=CM_CT[[#This Row],[Contract Number Customer]])*(CM_CT[Row Type]="Header"),CM_CT[Customer])</f>
        <v/>
      </c>
      <c r="K139" s="51" t="n"/>
      <c r="L139" s="51" t="n"/>
      <c r="M139" s="15">
        <f t="array" ref="M139">+_xlfn.XLOOKUP(1,(CM_CT[Contract Number Customer]=CM_CT[[#This Row],[Contract Number Customer]])*(CM_CT[Row Type]="Header"),CM_CT[Sales Manager])</f>
        <v/>
      </c>
      <c r="N139" s="15">
        <f t="array" ref="N139">+_xlfn.XLOOKUP(1,(CM_CT[Contract Number Customer]=CM_CT[[#This Row],[Contract Number Customer]])*(CM_CT[Row Type]="Header"),CM_CT[Wagon Type])</f>
        <v/>
      </c>
      <c r="O139" s="10" t="n">
        <v>1</v>
      </c>
      <c r="P139" s="10" t="n"/>
      <c r="Q139" s="10" t="n"/>
      <c r="R139" s="10" t="n">
        <v>1</v>
      </c>
      <c r="S139" s="10" t="n"/>
      <c r="T139" s="10" t="n">
        <v>1</v>
      </c>
      <c r="U139" s="15">
        <f>+IF(CM_CT[[#This Row],[Contract Status]]&lt;&gt;"ended",1,0)</f>
        <v/>
      </c>
      <c r="V139" s="15" t="n"/>
      <c r="W139" s="15">
        <f t="array" ref="W139">_xlfn.XLOOKUP(1,(CM_CT[Contract Number Customer]=$E138)*(CM_CT[Delivery Batch]=$F138)*(CM_CT[Row Type]="Batch"),CM_CT[Contract Flex])</f>
        <v/>
      </c>
      <c r="X139" s="54">
        <f t="array" ref="X139">_xlfn.XLOOKUP(1,(CM_CT[Contract Number Customer]=$E138)*(CM_CT[Delivery Batch]=$F138)*(CM_CT[Row Type]="Batch"),CM_CT[Flex StartDate])</f>
        <v/>
      </c>
      <c r="Y139" s="54">
        <f t="array" ref="Y139">_xlfn.XLOOKUP(1,(CM_CT[Contract Number Customer]=$E138)*(CM_CT[Delivery Batch]=$F138)*(CM_CT[Row Type]="Batch"),CM_CT[Flex EndDate])</f>
        <v/>
      </c>
      <c r="Z139" s="15">
        <f t="array" ref="Z139">_xlfn.XLOOKUP(1,(CM_CT[Contract Number Customer]=$E138)*(CM_CT[Delivery Batch]=$F138)*(CM_CT[Row Type]="Batch"),CM_CT[Contract Status])</f>
        <v/>
      </c>
      <c r="AA139" s="15" t="n"/>
      <c r="AB139" s="74" t="n"/>
      <c r="AC139" s="74" t="n"/>
      <c r="AD139" s="131">
        <f t="array" ref="AD139">+_xlfn.XLOOKUP(1,(Table_Mietpos[Vertragsnummer]=CM_CT[[#This Row],[Contract Number M3]])*(Table_Mietpos[Auftragspos.]=CM_CT[[#This Row],[Rentalposition M3]]),Table_Mietpos[Gueltig_ab])</f>
        <v/>
      </c>
      <c r="AE139" s="131">
        <f t="array" ref="AE139">+_xlfn.XLOOKUP(1,(Table_Mietpos[Vertragsnummer]=CM_CT[[#This Row],[Contract Number M3]])*(Table_Mietpos[Auftragspos.]=CM_CT[[#This Row],[Rentalposition M3]]),Table_Mietpos[Gueltig_bis])</f>
        <v/>
      </c>
      <c r="AF139" s="50">
        <f t="array" ref="AF139">+_xlfn.XLOOKUP(1,(CM_CT[Contract Number Customer]=CM_CT[[#This Row],[Contract Number Customer]])*(CM_CT[Row Type]="Header"),CM_CT[Contract Lenght Initial])</f>
        <v/>
      </c>
      <c r="AG139" s="136">
        <f>+CM_CT[[#This Row],[Rental EndDate]]</f>
        <v/>
      </c>
      <c r="AH139" s="305" t="n"/>
      <c r="AI139" s="305" t="n"/>
      <c r="AJ139" s="305" t="n"/>
      <c r="AK139" s="53" t="n"/>
      <c r="AL139" s="15">
        <f t="array" ref="AL139">+_xlfn.XLOOKUP(1,(CM_CT[Contract Number Customer]=CM_CT[[#This Row],[Contract Number Customer]])*(CM_CT[Row Type]="Header"),CM_CT[Early Termination Category])</f>
        <v/>
      </c>
      <c r="AM139" s="136">
        <f t="array" ref="AM139">_xlfn.XLOOKUP(1,(CM_CT[Contract Number Customer]=$E138)*(CM_CT[Delivery Batch]=$F138)*(CM_CT[Row Type]="Batch"),CM_CT[Early Termination cut-off date1])</f>
        <v/>
      </c>
      <c r="AN139" s="136">
        <f t="array" ref="AN139">_xlfn.XLOOKUP(1,(CM_CT[Contract Number Customer]=$E138)*(CM_CT[Delivery Batch]=$F138)*(CM_CT[Row Type]="Batch"),CM_CT[Early Termination cut-off date2])</f>
        <v/>
      </c>
      <c r="AO139" s="53">
        <f t="array" ref="AO139">+_xlfn.XLOOKUP(1,(CM_CT[Contract Number Customer]=CM_CT[[#This Row],[Contract Number Customer]])*(CM_CT[Row Type]="Header"),CM_CT[Early Termination Notice Period Mths])</f>
        <v/>
      </c>
      <c r="AP139" s="53">
        <f t="array" ref="AP139">+_xlfn.XLOOKUP(1,(CM_CT[Contract Number Customer]=CM_CT[[#This Row],[Contract Number Customer]])*(CM_CT[Row Type]="Header"),CM_CT[Duly Termination Notice Period Mths])</f>
        <v/>
      </c>
      <c r="AQ139" s="54" t="n"/>
      <c r="AR139" s="54">
        <f t="array" ref="AR139">+_xlfn.XLOOKUP(1,(CM_CT[[#This Row],[Contract Number M3]]=Next_possible_notice[Contract Number M3])*(CM_CT[[#This Row],[Rentalposition M3]]=Next_possible_notice[Rentalposition M3]),Next_possible_notice[NoticeDateCalc])</f>
        <v/>
      </c>
      <c r="AS139" s="117" t="n"/>
      <c r="AT139" s="75" t="n"/>
      <c r="AU139" s="75" t="n"/>
      <c r="AV139" s="75" t="n"/>
      <c r="AW139" s="75" t="n"/>
      <c r="AX139" s="53" t="n"/>
      <c r="AY139" s="75" t="n"/>
      <c r="AZ139" s="54" t="n"/>
      <c r="BA139" s="50">
        <f t="array" ref="BA139">+_xlfn.XLOOKUP(1,(CM_CT[Contract Number Customer]=CM_CT[[#This Row],[Contract Number Customer]])*(CM_CT[Row Type]="Header"),CM_CT[Contract Lenght Early Clause &amp; Option])</f>
        <v/>
      </c>
      <c r="BB139" s="15" t="n"/>
      <c r="BC139" s="15" t="n"/>
      <c r="BD139" s="15" t="n"/>
      <c r="BE139" s="15" t="n"/>
      <c r="BF139" s="15" t="n"/>
      <c r="BG139" s="15" t="n"/>
      <c r="BH139" s="24" t="n"/>
      <c r="BI139" s="10" t="n"/>
      <c r="BJ139" s="118" t="n"/>
      <c r="BK139" s="24" t="n"/>
      <c r="BL139" s="54">
        <f>+_xlfn.XLOOKUP(CM_CT[[#This Row],[Wagon Number]],Next_possible_notice[Wagon Number],Next_possible_notice[Renewal Process StartDate])</f>
        <v/>
      </c>
      <c r="BM139" s="24" t="n"/>
      <c r="BN139" s="50">
        <f t="array" ref="BN139">+_xlfn.XLOOKUP(1,(CM_CT[Contract Number Customer]=CM_CT[[#This Row],[Contract Number Customer]])*(CM_CT[Row Type]="Header"),CM_CT[Contract Mileage])</f>
        <v/>
      </c>
      <c r="BO139" s="50" t="n"/>
      <c r="BP139" s="54" t="n"/>
      <c r="BQ139" s="54">
        <f t="array" ref="BQ139">+_xlfn.XLOOKUP(1,(CM_CT[Contract Number Customer]=CM_CT[[#This Row],[Contract Number Customer]])*(CM_CT[Row Type]="Header"),CM_CT[Currency])</f>
        <v/>
      </c>
      <c r="BR139" s="75">
        <f t="array" ref="BR139">+_xlfn.XLOOKUP(1,(CM_CT[Contract Number Customer]=CM_CT[[#This Row],[Contract Number Customer]])*(CM_CT[Row Type]="Header"),CM_CT[Lease Rate EUR])</f>
        <v/>
      </c>
      <c r="BS139" s="306" t="n"/>
      <c r="BT139" s="306" t="n"/>
      <c r="BU139" s="177" t="n"/>
      <c r="BV139" s="306" t="n"/>
      <c r="BW139" s="179">
        <f t="array" ref="BW139">+_xlfn.XLOOKUP(1,(Table_Mietpos[Vertragsnummer]=CM_CT[[#This Row],[Contract Number M3]])*(Table_Mietpos[Auftragspos.]=CM_CT[[#This Row],[Rentalposition M3]]),Table_Mietpos[Nettosatz/Typ])</f>
        <v/>
      </c>
      <c r="BX139" s="306" t="n"/>
      <c r="BY139" s="75" t="n"/>
      <c r="BZ139" s="75" t="n"/>
      <c r="CA139" s="75" t="n"/>
      <c r="CB139" s="75" t="n"/>
      <c r="CC139" s="75" t="n"/>
      <c r="CD139" s="307" t="n"/>
      <c r="CE139" s="307" t="n"/>
      <c r="CF139" s="307" t="n"/>
      <c r="CG139" s="307" t="n"/>
      <c r="CH139" s="28" t="n"/>
      <c r="CI139" s="28" t="n"/>
      <c r="CJ139" s="28" t="n"/>
      <c r="CK139" s="186" t="n"/>
      <c r="CL139" s="307" t="n"/>
      <c r="CM139" s="306" t="n"/>
      <c r="CN139" s="12" t="n"/>
      <c r="CO139" s="20" t="n"/>
      <c r="CP139" s="142" t="n"/>
      <c r="CQ139" s="142" t="n"/>
      <c r="CR139" s="142" t="n"/>
      <c r="CS139" s="20" t="n"/>
    </row>
    <row r="140">
      <c r="B140" s="11" t="n"/>
      <c r="C140" s="14" t="inlineStr">
        <is>
          <t>V700010</t>
        </is>
      </c>
      <c r="D140" s="10" t="n"/>
      <c r="E140" s="15">
        <f t="array" ref="E140">+_xlfn.XLOOKUP(1,(CM_CT[Contract Number M3]=CM_CT[[#This Row],[Contract Number M3]])*(CM_CT[Row Type]="Header"),CM_CT[Contract Number Customer])</f>
        <v/>
      </c>
      <c r="F140" s="10" t="n">
        <v>3</v>
      </c>
      <c r="G140" s="10" t="inlineStr">
        <is>
          <t>Wagon</t>
        </is>
      </c>
      <c r="H140" s="10" t="n">
        <v>33</v>
      </c>
      <c r="I140" s="73">
        <f t="array" ref="I140">+_xlfn.XLOOKUP(1,(Table_Mietpos[Vertragsnummer]=CM[[#This Row],[Contract Number M3]])*(Table_Mietpos[Auftragspos.]=CM[[#This Row],[Rentalposition M3]]),Table_Mietpos[ChNr])</f>
        <v/>
      </c>
      <c r="J140" s="72">
        <f t="array" ref="J140">+_xlfn.XLOOKUP(1,(CM_CT[Contract Number Customer]=CM_CT[[#This Row],[Contract Number Customer]])*(CM_CT[Row Type]="Header"),CM_CT[Customer])</f>
        <v/>
      </c>
      <c r="K140" s="51" t="n"/>
      <c r="L140" s="51" t="n"/>
      <c r="M140" s="15">
        <f t="array" ref="M140">+_xlfn.XLOOKUP(1,(CM_CT[Contract Number Customer]=CM_CT[[#This Row],[Contract Number Customer]])*(CM_CT[Row Type]="Header"),CM_CT[Sales Manager])</f>
        <v/>
      </c>
      <c r="N140" s="15">
        <f t="array" ref="N140">+_xlfn.XLOOKUP(1,(CM_CT[Contract Number Customer]=CM_CT[[#This Row],[Contract Number Customer]])*(CM_CT[Row Type]="Header"),CM_CT[Wagon Type])</f>
        <v/>
      </c>
      <c r="O140" s="10" t="n">
        <v>1</v>
      </c>
      <c r="P140" s="10" t="n"/>
      <c r="Q140" s="10" t="n"/>
      <c r="R140" s="10" t="n">
        <v>1</v>
      </c>
      <c r="S140" s="10" t="n"/>
      <c r="T140" s="10" t="n">
        <v>1</v>
      </c>
      <c r="U140" s="15">
        <f>+IF(CM_CT[[#This Row],[Contract Status]]&lt;&gt;"ended",1,0)</f>
        <v/>
      </c>
      <c r="V140" s="15" t="n"/>
      <c r="W140" s="15">
        <f t="array" ref="W140">_xlfn.XLOOKUP(1,(CM_CT[Contract Number Customer]=$E139)*(CM_CT[Delivery Batch]=$F139)*(CM_CT[Row Type]="Batch"),CM_CT[Contract Flex])</f>
        <v/>
      </c>
      <c r="X140" s="54">
        <f t="array" ref="X140">_xlfn.XLOOKUP(1,(CM_CT[Contract Number Customer]=$E139)*(CM_CT[Delivery Batch]=$F139)*(CM_CT[Row Type]="Batch"),CM_CT[Flex StartDate])</f>
        <v/>
      </c>
      <c r="Y140" s="54">
        <f t="array" ref="Y140">_xlfn.XLOOKUP(1,(CM_CT[Contract Number Customer]=$E139)*(CM_CT[Delivery Batch]=$F139)*(CM_CT[Row Type]="Batch"),CM_CT[Flex EndDate])</f>
        <v/>
      </c>
      <c r="Z140" s="15">
        <f t="array" ref="Z140">_xlfn.XLOOKUP(1,(CM_CT[Contract Number Customer]=$E139)*(CM_CT[Delivery Batch]=$F139)*(CM_CT[Row Type]="Batch"),CM_CT[Contract Status])</f>
        <v/>
      </c>
      <c r="AA140" s="15" t="n"/>
      <c r="AB140" s="74" t="n"/>
      <c r="AC140" s="74" t="n"/>
      <c r="AD140" s="131">
        <f t="array" ref="AD140">+_xlfn.XLOOKUP(1,(Table_Mietpos[Vertragsnummer]=CM_CT[[#This Row],[Contract Number M3]])*(Table_Mietpos[Auftragspos.]=CM_CT[[#This Row],[Rentalposition M3]]),Table_Mietpos[Gueltig_ab])</f>
        <v/>
      </c>
      <c r="AE140" s="131">
        <f t="array" ref="AE140">+_xlfn.XLOOKUP(1,(Table_Mietpos[Vertragsnummer]=CM_CT[[#This Row],[Contract Number M3]])*(Table_Mietpos[Auftragspos.]=CM_CT[[#This Row],[Rentalposition M3]]),Table_Mietpos[Gueltig_bis])</f>
        <v/>
      </c>
      <c r="AF140" s="50">
        <f t="array" ref="AF140">+_xlfn.XLOOKUP(1,(CM_CT[Contract Number Customer]=CM_CT[[#This Row],[Contract Number Customer]])*(CM_CT[Row Type]="Header"),CM_CT[Contract Lenght Initial])</f>
        <v/>
      </c>
      <c r="AG140" s="136">
        <f>+CM_CT[[#This Row],[Rental EndDate]]</f>
        <v/>
      </c>
      <c r="AH140" s="305" t="n"/>
      <c r="AI140" s="305" t="n"/>
      <c r="AJ140" s="305" t="n"/>
      <c r="AK140" s="53" t="n"/>
      <c r="AL140" s="15">
        <f t="array" ref="AL140">+_xlfn.XLOOKUP(1,(CM_CT[Contract Number Customer]=CM_CT[[#This Row],[Contract Number Customer]])*(CM_CT[Row Type]="Header"),CM_CT[Early Termination Category])</f>
        <v/>
      </c>
      <c r="AM140" s="136">
        <f t="array" ref="AM140">_xlfn.XLOOKUP(1,(CM_CT[Contract Number Customer]=$E139)*(CM_CT[Delivery Batch]=$F139)*(CM_CT[Row Type]="Batch"),CM_CT[Early Termination cut-off date1])</f>
        <v/>
      </c>
      <c r="AN140" s="136">
        <f t="array" ref="AN140">_xlfn.XLOOKUP(1,(CM_CT[Contract Number Customer]=$E139)*(CM_CT[Delivery Batch]=$F139)*(CM_CT[Row Type]="Batch"),CM_CT[Early Termination cut-off date2])</f>
        <v/>
      </c>
      <c r="AO140" s="53">
        <f t="array" ref="AO140">+_xlfn.XLOOKUP(1,(CM_CT[Contract Number Customer]=CM_CT[[#This Row],[Contract Number Customer]])*(CM_CT[Row Type]="Header"),CM_CT[Early Termination Notice Period Mths])</f>
        <v/>
      </c>
      <c r="AP140" s="53">
        <f t="array" ref="AP140">+_xlfn.XLOOKUP(1,(CM_CT[Contract Number Customer]=CM_CT[[#This Row],[Contract Number Customer]])*(CM_CT[Row Type]="Header"),CM_CT[Duly Termination Notice Period Mths])</f>
        <v/>
      </c>
      <c r="AQ140" s="54" t="n"/>
      <c r="AR140" s="54">
        <f t="array" ref="AR140">+_xlfn.XLOOKUP(1,(CM_CT[[#This Row],[Contract Number M3]]=Next_possible_notice[Contract Number M3])*(CM_CT[[#This Row],[Rentalposition M3]]=Next_possible_notice[Rentalposition M3]),Next_possible_notice[NoticeDateCalc])</f>
        <v/>
      </c>
      <c r="AS140" s="117" t="n"/>
      <c r="AT140" s="75" t="n"/>
      <c r="AU140" s="75" t="n"/>
      <c r="AV140" s="75" t="n"/>
      <c r="AW140" s="75" t="n"/>
      <c r="AX140" s="53" t="n"/>
      <c r="AY140" s="75" t="n"/>
      <c r="AZ140" s="54" t="n"/>
      <c r="BA140" s="50">
        <f t="array" ref="BA140">+_xlfn.XLOOKUP(1,(CM_CT[Contract Number Customer]=CM_CT[[#This Row],[Contract Number Customer]])*(CM_CT[Row Type]="Header"),CM_CT[Contract Lenght Early Clause &amp; Option])</f>
        <v/>
      </c>
      <c r="BB140" s="15" t="n"/>
      <c r="BC140" s="15" t="n"/>
      <c r="BD140" s="15" t="n"/>
      <c r="BE140" s="15" t="n"/>
      <c r="BF140" s="15" t="n"/>
      <c r="BG140" s="15" t="n"/>
      <c r="BH140" s="24" t="n"/>
      <c r="BI140" s="10" t="n"/>
      <c r="BJ140" s="118" t="n"/>
      <c r="BK140" s="24" t="n"/>
      <c r="BL140" s="54">
        <f>+_xlfn.XLOOKUP(CM_CT[[#This Row],[Wagon Number]],Next_possible_notice[Wagon Number],Next_possible_notice[Renewal Process StartDate])</f>
        <v/>
      </c>
      <c r="BM140" s="24" t="n"/>
      <c r="BN140" s="50">
        <f t="array" ref="BN140">+_xlfn.XLOOKUP(1,(CM_CT[Contract Number Customer]=CM_CT[[#This Row],[Contract Number Customer]])*(CM_CT[Row Type]="Header"),CM_CT[Contract Mileage])</f>
        <v/>
      </c>
      <c r="BO140" s="50" t="n"/>
      <c r="BP140" s="54" t="n"/>
      <c r="BQ140" s="54">
        <f t="array" ref="BQ140">+_xlfn.XLOOKUP(1,(CM_CT[Contract Number Customer]=CM_CT[[#This Row],[Contract Number Customer]])*(CM_CT[Row Type]="Header"),CM_CT[Currency])</f>
        <v/>
      </c>
      <c r="BR140" s="75">
        <f t="array" ref="BR140">+_xlfn.XLOOKUP(1,(CM_CT[Contract Number Customer]=CM_CT[[#This Row],[Contract Number Customer]])*(CM_CT[Row Type]="Header"),CM_CT[Lease Rate EUR])</f>
        <v/>
      </c>
      <c r="BS140" s="306" t="n"/>
      <c r="BT140" s="306" t="n"/>
      <c r="BU140" s="177" t="n"/>
      <c r="BV140" s="306" t="n"/>
      <c r="BW140" s="179">
        <f t="array" ref="BW140">+_xlfn.XLOOKUP(1,(Table_Mietpos[Vertragsnummer]=CM_CT[[#This Row],[Contract Number M3]])*(Table_Mietpos[Auftragspos.]=CM_CT[[#This Row],[Rentalposition M3]]),Table_Mietpos[Nettosatz/Typ])</f>
        <v/>
      </c>
      <c r="BX140" s="306" t="n"/>
      <c r="BY140" s="75" t="n"/>
      <c r="BZ140" s="75" t="n"/>
      <c r="CA140" s="75" t="n"/>
      <c r="CB140" s="75" t="n"/>
      <c r="CC140" s="75" t="n"/>
      <c r="CD140" s="307" t="n"/>
      <c r="CE140" s="307" t="n"/>
      <c r="CF140" s="307" t="n"/>
      <c r="CG140" s="307" t="n"/>
      <c r="CH140" s="28" t="n"/>
      <c r="CI140" s="28" t="n"/>
      <c r="CJ140" s="28" t="n"/>
      <c r="CK140" s="186" t="n"/>
      <c r="CL140" s="307" t="n"/>
      <c r="CM140" s="306" t="n"/>
      <c r="CN140" s="12" t="n"/>
      <c r="CO140" s="20" t="n"/>
      <c r="CP140" s="142" t="n"/>
      <c r="CQ140" s="142" t="n"/>
      <c r="CR140" s="142" t="n"/>
      <c r="CS140" s="20" t="n"/>
    </row>
    <row r="141">
      <c r="B141" s="11" t="n"/>
      <c r="C141" s="14" t="inlineStr">
        <is>
          <t>V700010</t>
        </is>
      </c>
      <c r="D141" s="10" t="n"/>
      <c r="E141" s="15">
        <f t="array" ref="E141">+_xlfn.XLOOKUP(1,(CM_CT[Contract Number M3]=CM_CT[[#This Row],[Contract Number M3]])*(CM_CT[Row Type]="Header"),CM_CT[Contract Number Customer])</f>
        <v/>
      </c>
      <c r="F141" s="10" t="n">
        <v>3</v>
      </c>
      <c r="G141" s="10" t="inlineStr">
        <is>
          <t>Wagon</t>
        </is>
      </c>
      <c r="H141" s="10" t="n">
        <v>34</v>
      </c>
      <c r="I141" s="73">
        <f t="array" ref="I141">+_xlfn.XLOOKUP(1,(Table_Mietpos[Vertragsnummer]=CM[[#This Row],[Contract Number M3]])*(Table_Mietpos[Auftragspos.]=CM[[#This Row],[Rentalposition M3]]),Table_Mietpos[ChNr])</f>
        <v/>
      </c>
      <c r="J141" s="72">
        <f t="array" ref="J141">+_xlfn.XLOOKUP(1,(CM_CT[Contract Number Customer]=CM_CT[[#This Row],[Contract Number Customer]])*(CM_CT[Row Type]="Header"),CM_CT[Customer])</f>
        <v/>
      </c>
      <c r="K141" s="51" t="n"/>
      <c r="L141" s="51" t="n"/>
      <c r="M141" s="15">
        <f t="array" ref="M141">+_xlfn.XLOOKUP(1,(CM_CT[Contract Number Customer]=CM_CT[[#This Row],[Contract Number Customer]])*(CM_CT[Row Type]="Header"),CM_CT[Sales Manager])</f>
        <v/>
      </c>
      <c r="N141" s="15">
        <f t="array" ref="N141">+_xlfn.XLOOKUP(1,(CM_CT[Contract Number Customer]=CM_CT[[#This Row],[Contract Number Customer]])*(CM_CT[Row Type]="Header"),CM_CT[Wagon Type])</f>
        <v/>
      </c>
      <c r="O141" s="10" t="n">
        <v>1</v>
      </c>
      <c r="P141" s="10" t="n"/>
      <c r="Q141" s="10" t="n"/>
      <c r="R141" s="10" t="n">
        <v>1</v>
      </c>
      <c r="S141" s="10" t="n"/>
      <c r="T141" s="10" t="n">
        <v>1</v>
      </c>
      <c r="U141" s="15">
        <f>+IF(CM_CT[[#This Row],[Contract Status]]&lt;&gt;"ended",1,0)</f>
        <v/>
      </c>
      <c r="V141" s="15" t="n"/>
      <c r="W141" s="15">
        <f t="array" ref="W141">_xlfn.XLOOKUP(1,(CM_CT[Contract Number Customer]=$E140)*(CM_CT[Delivery Batch]=$F140)*(CM_CT[Row Type]="Batch"),CM_CT[Contract Flex])</f>
        <v/>
      </c>
      <c r="X141" s="54">
        <f t="array" ref="X141">_xlfn.XLOOKUP(1,(CM_CT[Contract Number Customer]=$E140)*(CM_CT[Delivery Batch]=$F140)*(CM_CT[Row Type]="Batch"),CM_CT[Flex StartDate])</f>
        <v/>
      </c>
      <c r="Y141" s="54">
        <f t="array" ref="Y141">_xlfn.XLOOKUP(1,(CM_CT[Contract Number Customer]=$E140)*(CM_CT[Delivery Batch]=$F140)*(CM_CT[Row Type]="Batch"),CM_CT[Flex EndDate])</f>
        <v/>
      </c>
      <c r="Z141" s="15">
        <f t="array" ref="Z141">_xlfn.XLOOKUP(1,(CM_CT[Contract Number Customer]=$E140)*(CM_CT[Delivery Batch]=$F140)*(CM_CT[Row Type]="Batch"),CM_CT[Contract Status])</f>
        <v/>
      </c>
      <c r="AA141" s="15" t="n"/>
      <c r="AB141" s="74" t="n"/>
      <c r="AC141" s="74" t="n"/>
      <c r="AD141" s="131">
        <f t="array" ref="AD141">+_xlfn.XLOOKUP(1,(Table_Mietpos[Vertragsnummer]=CM_CT[[#This Row],[Contract Number M3]])*(Table_Mietpos[Auftragspos.]=CM_CT[[#This Row],[Rentalposition M3]]),Table_Mietpos[Gueltig_ab])</f>
        <v/>
      </c>
      <c r="AE141" s="131">
        <f t="array" ref="AE141">+_xlfn.XLOOKUP(1,(Table_Mietpos[Vertragsnummer]=CM_CT[[#This Row],[Contract Number M3]])*(Table_Mietpos[Auftragspos.]=CM_CT[[#This Row],[Rentalposition M3]]),Table_Mietpos[Gueltig_bis])</f>
        <v/>
      </c>
      <c r="AF141" s="50">
        <f t="array" ref="AF141">+_xlfn.XLOOKUP(1,(CM_CT[Contract Number Customer]=CM_CT[[#This Row],[Contract Number Customer]])*(CM_CT[Row Type]="Header"),CM_CT[Contract Lenght Initial])</f>
        <v/>
      </c>
      <c r="AG141" s="136">
        <f>+CM_CT[[#This Row],[Rental EndDate]]</f>
        <v/>
      </c>
      <c r="AH141" s="305" t="n"/>
      <c r="AI141" s="305" t="n"/>
      <c r="AJ141" s="305" t="n"/>
      <c r="AK141" s="53" t="n"/>
      <c r="AL141" s="15">
        <f t="array" ref="AL141">+_xlfn.XLOOKUP(1,(CM_CT[Contract Number Customer]=CM_CT[[#This Row],[Contract Number Customer]])*(CM_CT[Row Type]="Header"),CM_CT[Early Termination Category])</f>
        <v/>
      </c>
      <c r="AM141" s="136">
        <f t="array" ref="AM141">_xlfn.XLOOKUP(1,(CM_CT[Contract Number Customer]=$E140)*(CM_CT[Delivery Batch]=$F140)*(CM_CT[Row Type]="Batch"),CM_CT[Early Termination cut-off date1])</f>
        <v/>
      </c>
      <c r="AN141" s="136">
        <f t="array" ref="AN141">_xlfn.XLOOKUP(1,(CM_CT[Contract Number Customer]=$E140)*(CM_CT[Delivery Batch]=$F140)*(CM_CT[Row Type]="Batch"),CM_CT[Early Termination cut-off date2])</f>
        <v/>
      </c>
      <c r="AO141" s="53">
        <f t="array" ref="AO141">+_xlfn.XLOOKUP(1,(CM_CT[Contract Number Customer]=CM_CT[[#This Row],[Contract Number Customer]])*(CM_CT[Row Type]="Header"),CM_CT[Early Termination Notice Period Mths])</f>
        <v/>
      </c>
      <c r="AP141" s="53">
        <f t="array" ref="AP141">+_xlfn.XLOOKUP(1,(CM_CT[Contract Number Customer]=CM_CT[[#This Row],[Contract Number Customer]])*(CM_CT[Row Type]="Header"),CM_CT[Duly Termination Notice Period Mths])</f>
        <v/>
      </c>
      <c r="AQ141" s="54" t="n"/>
      <c r="AR141" s="54">
        <f t="array" ref="AR141">+_xlfn.XLOOKUP(1,(CM_CT[[#This Row],[Contract Number M3]]=Next_possible_notice[Contract Number M3])*(CM_CT[[#This Row],[Rentalposition M3]]=Next_possible_notice[Rentalposition M3]),Next_possible_notice[NoticeDateCalc])</f>
        <v/>
      </c>
      <c r="AS141" s="117" t="n"/>
      <c r="AT141" s="75" t="n"/>
      <c r="AU141" s="75" t="n"/>
      <c r="AV141" s="75" t="n"/>
      <c r="AW141" s="75" t="n"/>
      <c r="AX141" s="53" t="n"/>
      <c r="AY141" s="75" t="n"/>
      <c r="AZ141" s="54" t="n"/>
      <c r="BA141" s="50">
        <f t="array" ref="BA141">+_xlfn.XLOOKUP(1,(CM_CT[Contract Number Customer]=CM_CT[[#This Row],[Contract Number Customer]])*(CM_CT[Row Type]="Header"),CM_CT[Contract Lenght Early Clause &amp; Option])</f>
        <v/>
      </c>
      <c r="BB141" s="15" t="n"/>
      <c r="BC141" s="15" t="n"/>
      <c r="BD141" s="15" t="n"/>
      <c r="BE141" s="15" t="n"/>
      <c r="BF141" s="15" t="n"/>
      <c r="BG141" s="15" t="n"/>
      <c r="BH141" s="24" t="n"/>
      <c r="BI141" s="10" t="n"/>
      <c r="BJ141" s="118" t="n"/>
      <c r="BK141" s="24" t="n"/>
      <c r="BL141" s="54">
        <f>+_xlfn.XLOOKUP(CM_CT[[#This Row],[Wagon Number]],Next_possible_notice[Wagon Number],Next_possible_notice[Renewal Process StartDate])</f>
        <v/>
      </c>
      <c r="BM141" s="24" t="n"/>
      <c r="BN141" s="50">
        <f t="array" ref="BN141">+_xlfn.XLOOKUP(1,(CM_CT[Contract Number Customer]=CM_CT[[#This Row],[Contract Number Customer]])*(CM_CT[Row Type]="Header"),CM_CT[Contract Mileage])</f>
        <v/>
      </c>
      <c r="BO141" s="50" t="n"/>
      <c r="BP141" s="54" t="n"/>
      <c r="BQ141" s="54">
        <f t="array" ref="BQ141">+_xlfn.XLOOKUP(1,(CM_CT[Contract Number Customer]=CM_CT[[#This Row],[Contract Number Customer]])*(CM_CT[Row Type]="Header"),CM_CT[Currency])</f>
        <v/>
      </c>
      <c r="BR141" s="75">
        <f t="array" ref="BR141">+_xlfn.XLOOKUP(1,(CM_CT[Contract Number Customer]=CM_CT[[#This Row],[Contract Number Customer]])*(CM_CT[Row Type]="Header"),CM_CT[Lease Rate EUR])</f>
        <v/>
      </c>
      <c r="BS141" s="306" t="n"/>
      <c r="BT141" s="306" t="n"/>
      <c r="BU141" s="177" t="n"/>
      <c r="BV141" s="306" t="n"/>
      <c r="BW141" s="179">
        <f t="array" ref="BW141">+_xlfn.XLOOKUP(1,(Table_Mietpos[Vertragsnummer]=CM_CT[[#This Row],[Contract Number M3]])*(Table_Mietpos[Auftragspos.]=CM_CT[[#This Row],[Rentalposition M3]]),Table_Mietpos[Nettosatz/Typ])</f>
        <v/>
      </c>
      <c r="BX141" s="306" t="n"/>
      <c r="BY141" s="75" t="n"/>
      <c r="BZ141" s="75" t="n"/>
      <c r="CA141" s="75" t="n"/>
      <c r="CB141" s="75" t="n"/>
      <c r="CC141" s="75" t="n"/>
      <c r="CD141" s="307" t="n"/>
      <c r="CE141" s="307" t="n"/>
      <c r="CF141" s="307" t="n"/>
      <c r="CG141" s="307" t="n"/>
      <c r="CH141" s="28" t="n"/>
      <c r="CI141" s="28" t="n"/>
      <c r="CJ141" s="28" t="n"/>
      <c r="CK141" s="186" t="n"/>
      <c r="CL141" s="307" t="n"/>
      <c r="CM141" s="306" t="n"/>
      <c r="CN141" s="12" t="n"/>
      <c r="CO141" s="20" t="n"/>
      <c r="CP141" s="142" t="n"/>
      <c r="CQ141" s="142" t="n"/>
      <c r="CR141" s="142" t="n"/>
      <c r="CS141" s="20" t="n"/>
    </row>
    <row r="142">
      <c r="B142" s="11" t="n"/>
      <c r="C142" s="14" t="inlineStr">
        <is>
          <t>V700010</t>
        </is>
      </c>
      <c r="D142" s="10" t="n"/>
      <c r="E142" s="15">
        <f t="array" ref="E142">+_xlfn.XLOOKUP(1,(CM_CT[Contract Number M3]=CM_CT[[#This Row],[Contract Number M3]])*(CM_CT[Row Type]="Header"),CM_CT[Contract Number Customer])</f>
        <v/>
      </c>
      <c r="F142" s="10" t="n">
        <v>3</v>
      </c>
      <c r="G142" s="10" t="inlineStr">
        <is>
          <t>Wagon</t>
        </is>
      </c>
      <c r="H142" s="10" t="n">
        <v>35</v>
      </c>
      <c r="I142" s="73">
        <f t="array" ref="I142">+_xlfn.XLOOKUP(1,(Table_Mietpos[Vertragsnummer]=CM[[#This Row],[Contract Number M3]])*(Table_Mietpos[Auftragspos.]=CM[[#This Row],[Rentalposition M3]]),Table_Mietpos[ChNr])</f>
        <v/>
      </c>
      <c r="J142" s="72">
        <f t="array" ref="J142">+_xlfn.XLOOKUP(1,(CM_CT[Contract Number Customer]=CM_CT[[#This Row],[Contract Number Customer]])*(CM_CT[Row Type]="Header"),CM_CT[Customer])</f>
        <v/>
      </c>
      <c r="K142" s="51" t="n"/>
      <c r="L142" s="51" t="n"/>
      <c r="M142" s="15">
        <f t="array" ref="M142">+_xlfn.XLOOKUP(1,(CM_CT[Contract Number Customer]=CM_CT[[#This Row],[Contract Number Customer]])*(CM_CT[Row Type]="Header"),CM_CT[Sales Manager])</f>
        <v/>
      </c>
      <c r="N142" s="15">
        <f t="array" ref="N142">+_xlfn.XLOOKUP(1,(CM_CT[Contract Number Customer]=CM_CT[[#This Row],[Contract Number Customer]])*(CM_CT[Row Type]="Header"),CM_CT[Wagon Type])</f>
        <v/>
      </c>
      <c r="O142" s="10" t="n">
        <v>1</v>
      </c>
      <c r="P142" s="10" t="n"/>
      <c r="Q142" s="10" t="n"/>
      <c r="R142" s="10" t="n">
        <v>1</v>
      </c>
      <c r="S142" s="10" t="n"/>
      <c r="T142" s="10" t="n">
        <v>1</v>
      </c>
      <c r="U142" s="15">
        <f>+IF(CM_CT[[#This Row],[Contract Status]]&lt;&gt;"ended",1,0)</f>
        <v/>
      </c>
      <c r="V142" s="15" t="n"/>
      <c r="W142" s="15">
        <f t="array" ref="W142">_xlfn.XLOOKUP(1,(CM_CT[Contract Number Customer]=$E141)*(CM_CT[Delivery Batch]=$F141)*(CM_CT[Row Type]="Batch"),CM_CT[Contract Flex])</f>
        <v/>
      </c>
      <c r="X142" s="54">
        <f t="array" ref="X142">_xlfn.XLOOKUP(1,(CM_CT[Contract Number Customer]=$E141)*(CM_CT[Delivery Batch]=$F141)*(CM_CT[Row Type]="Batch"),CM_CT[Flex StartDate])</f>
        <v/>
      </c>
      <c r="Y142" s="54">
        <f t="array" ref="Y142">_xlfn.XLOOKUP(1,(CM_CT[Contract Number Customer]=$E141)*(CM_CT[Delivery Batch]=$F141)*(CM_CT[Row Type]="Batch"),CM_CT[Flex EndDate])</f>
        <v/>
      </c>
      <c r="Z142" s="15">
        <f t="array" ref="Z142">_xlfn.XLOOKUP(1,(CM_CT[Contract Number Customer]=$E141)*(CM_CT[Delivery Batch]=$F141)*(CM_CT[Row Type]="Batch"),CM_CT[Contract Status])</f>
        <v/>
      </c>
      <c r="AA142" s="15" t="n"/>
      <c r="AB142" s="74" t="n"/>
      <c r="AC142" s="74" t="n"/>
      <c r="AD142" s="131">
        <f t="array" ref="AD142">+_xlfn.XLOOKUP(1,(Table_Mietpos[Vertragsnummer]=CM_CT[[#This Row],[Contract Number M3]])*(Table_Mietpos[Auftragspos.]=CM_CT[[#This Row],[Rentalposition M3]]),Table_Mietpos[Gueltig_ab])</f>
        <v/>
      </c>
      <c r="AE142" s="131">
        <f t="array" ref="AE142">+_xlfn.XLOOKUP(1,(Table_Mietpos[Vertragsnummer]=CM_CT[[#This Row],[Contract Number M3]])*(Table_Mietpos[Auftragspos.]=CM_CT[[#This Row],[Rentalposition M3]]),Table_Mietpos[Gueltig_bis])</f>
        <v/>
      </c>
      <c r="AF142" s="50">
        <f t="array" ref="AF142">+_xlfn.XLOOKUP(1,(CM_CT[Contract Number Customer]=CM_CT[[#This Row],[Contract Number Customer]])*(CM_CT[Row Type]="Header"),CM_CT[Contract Lenght Initial])</f>
        <v/>
      </c>
      <c r="AG142" s="136">
        <f>+CM_CT[[#This Row],[Rental EndDate]]</f>
        <v/>
      </c>
      <c r="AH142" s="305" t="n"/>
      <c r="AI142" s="305" t="n"/>
      <c r="AJ142" s="305" t="n"/>
      <c r="AK142" s="53" t="n"/>
      <c r="AL142" s="15">
        <f t="array" ref="AL142">+_xlfn.XLOOKUP(1,(CM_CT[Contract Number Customer]=CM_CT[[#This Row],[Contract Number Customer]])*(CM_CT[Row Type]="Header"),CM_CT[Early Termination Category])</f>
        <v/>
      </c>
      <c r="AM142" s="136">
        <f t="array" ref="AM142">_xlfn.XLOOKUP(1,(CM_CT[Contract Number Customer]=$E141)*(CM_CT[Delivery Batch]=$F141)*(CM_CT[Row Type]="Batch"),CM_CT[Early Termination cut-off date1])</f>
        <v/>
      </c>
      <c r="AN142" s="136">
        <f t="array" ref="AN142">_xlfn.XLOOKUP(1,(CM_CT[Contract Number Customer]=$E141)*(CM_CT[Delivery Batch]=$F141)*(CM_CT[Row Type]="Batch"),CM_CT[Early Termination cut-off date2])</f>
        <v/>
      </c>
      <c r="AO142" s="53">
        <f t="array" ref="AO142">+_xlfn.XLOOKUP(1,(CM_CT[Contract Number Customer]=CM_CT[[#This Row],[Contract Number Customer]])*(CM_CT[Row Type]="Header"),CM_CT[Early Termination Notice Period Mths])</f>
        <v/>
      </c>
      <c r="AP142" s="53">
        <f t="array" ref="AP142">+_xlfn.XLOOKUP(1,(CM_CT[Contract Number Customer]=CM_CT[[#This Row],[Contract Number Customer]])*(CM_CT[Row Type]="Header"),CM_CT[Duly Termination Notice Period Mths])</f>
        <v/>
      </c>
      <c r="AQ142" s="54" t="n"/>
      <c r="AR142" s="54">
        <f t="array" ref="AR142">+_xlfn.XLOOKUP(1,(CM_CT[[#This Row],[Contract Number M3]]=Next_possible_notice[Contract Number M3])*(CM_CT[[#This Row],[Rentalposition M3]]=Next_possible_notice[Rentalposition M3]),Next_possible_notice[NoticeDateCalc])</f>
        <v/>
      </c>
      <c r="AS142" s="117" t="n"/>
      <c r="AT142" s="75" t="n"/>
      <c r="AU142" s="75" t="n"/>
      <c r="AV142" s="75" t="n"/>
      <c r="AW142" s="75" t="n"/>
      <c r="AX142" s="53" t="n"/>
      <c r="AY142" s="75" t="n"/>
      <c r="AZ142" s="54" t="n"/>
      <c r="BA142" s="50">
        <f t="array" ref="BA142">+_xlfn.XLOOKUP(1,(CM_CT[Contract Number Customer]=CM_CT[[#This Row],[Contract Number Customer]])*(CM_CT[Row Type]="Header"),CM_CT[Contract Lenght Early Clause &amp; Option])</f>
        <v/>
      </c>
      <c r="BB142" s="15" t="n"/>
      <c r="BC142" s="15" t="n"/>
      <c r="BD142" s="15" t="n"/>
      <c r="BE142" s="15" t="n"/>
      <c r="BF142" s="15" t="n"/>
      <c r="BG142" s="15" t="n"/>
      <c r="BH142" s="24" t="n"/>
      <c r="BI142" s="10" t="n"/>
      <c r="BJ142" s="118" t="n"/>
      <c r="BK142" s="24" t="n"/>
      <c r="BL142" s="54">
        <f>+_xlfn.XLOOKUP(CM_CT[[#This Row],[Wagon Number]],Next_possible_notice[Wagon Number],Next_possible_notice[Renewal Process StartDate])</f>
        <v/>
      </c>
      <c r="BM142" s="24" t="n"/>
      <c r="BN142" s="50">
        <f t="array" ref="BN142">+_xlfn.XLOOKUP(1,(CM_CT[Contract Number Customer]=CM_CT[[#This Row],[Contract Number Customer]])*(CM_CT[Row Type]="Header"),CM_CT[Contract Mileage])</f>
        <v/>
      </c>
      <c r="BO142" s="50" t="n"/>
      <c r="BP142" s="54" t="n"/>
      <c r="BQ142" s="54">
        <f t="array" ref="BQ142">+_xlfn.XLOOKUP(1,(CM_CT[Contract Number Customer]=CM_CT[[#This Row],[Contract Number Customer]])*(CM_CT[Row Type]="Header"),CM_CT[Currency])</f>
        <v/>
      </c>
      <c r="BR142" s="75">
        <f t="array" ref="BR142">+_xlfn.XLOOKUP(1,(CM_CT[Contract Number Customer]=CM_CT[[#This Row],[Contract Number Customer]])*(CM_CT[Row Type]="Header"),CM_CT[Lease Rate EUR])</f>
        <v/>
      </c>
      <c r="BS142" s="306" t="n"/>
      <c r="BT142" s="306" t="n"/>
      <c r="BU142" s="177" t="n"/>
      <c r="BV142" s="306" t="n"/>
      <c r="BW142" s="179">
        <f t="array" ref="BW142">+_xlfn.XLOOKUP(1,(Table_Mietpos[Vertragsnummer]=CM_CT[[#This Row],[Contract Number M3]])*(Table_Mietpos[Auftragspos.]=CM_CT[[#This Row],[Rentalposition M3]]),Table_Mietpos[Nettosatz/Typ])</f>
        <v/>
      </c>
      <c r="BX142" s="306" t="n"/>
      <c r="BY142" s="75" t="n"/>
      <c r="BZ142" s="75" t="n"/>
      <c r="CA142" s="75" t="n"/>
      <c r="CB142" s="75" t="n"/>
      <c r="CC142" s="75" t="n"/>
      <c r="CD142" s="307" t="n"/>
      <c r="CE142" s="307" t="n"/>
      <c r="CF142" s="307" t="n"/>
      <c r="CG142" s="307" t="n"/>
      <c r="CH142" s="28" t="n"/>
      <c r="CI142" s="28" t="n"/>
      <c r="CJ142" s="28" t="n"/>
      <c r="CK142" s="186" t="n"/>
      <c r="CL142" s="307" t="n"/>
      <c r="CM142" s="306" t="n"/>
      <c r="CN142" s="12" t="n"/>
      <c r="CO142" s="20" t="n"/>
      <c r="CP142" s="142" t="n"/>
      <c r="CQ142" s="142" t="n"/>
      <c r="CR142" s="142" t="n"/>
      <c r="CS142" s="20" t="n"/>
    </row>
    <row r="143">
      <c r="B143" s="11" t="n"/>
      <c r="C143" s="14" t="inlineStr">
        <is>
          <t>V700010</t>
        </is>
      </c>
      <c r="D143" s="10" t="n"/>
      <c r="E143" s="15">
        <f t="array" ref="E143">+_xlfn.XLOOKUP(1,(CM_CT[Contract Number M3]=CM_CT[[#This Row],[Contract Number M3]])*(CM_CT[Row Type]="Header"),CM_CT[Contract Number Customer])</f>
        <v/>
      </c>
      <c r="F143" s="10" t="n">
        <v>3</v>
      </c>
      <c r="G143" s="10" t="inlineStr">
        <is>
          <t>Wagon</t>
        </is>
      </c>
      <c r="H143" s="10" t="n">
        <v>36</v>
      </c>
      <c r="I143" s="73">
        <f t="array" ref="I143">+_xlfn.XLOOKUP(1,(Table_Mietpos[Vertragsnummer]=CM[[#This Row],[Contract Number M3]])*(Table_Mietpos[Auftragspos.]=CM[[#This Row],[Rentalposition M3]]),Table_Mietpos[ChNr])</f>
        <v/>
      </c>
      <c r="J143" s="72">
        <f t="array" ref="J143">+_xlfn.XLOOKUP(1,(CM_CT[Contract Number Customer]=CM_CT[[#This Row],[Contract Number Customer]])*(CM_CT[Row Type]="Header"),CM_CT[Customer])</f>
        <v/>
      </c>
      <c r="K143" s="51" t="n"/>
      <c r="L143" s="51" t="n"/>
      <c r="M143" s="15">
        <f t="array" ref="M143">+_xlfn.XLOOKUP(1,(CM_CT[Contract Number Customer]=CM_CT[[#This Row],[Contract Number Customer]])*(CM_CT[Row Type]="Header"),CM_CT[Sales Manager])</f>
        <v/>
      </c>
      <c r="N143" s="15">
        <f t="array" ref="N143">+_xlfn.XLOOKUP(1,(CM_CT[Contract Number Customer]=CM_CT[[#This Row],[Contract Number Customer]])*(CM_CT[Row Type]="Header"),CM_CT[Wagon Type])</f>
        <v/>
      </c>
      <c r="O143" s="10" t="n">
        <v>1</v>
      </c>
      <c r="P143" s="10" t="n"/>
      <c r="Q143" s="10" t="n"/>
      <c r="R143" s="10" t="n">
        <v>1</v>
      </c>
      <c r="S143" s="10" t="n"/>
      <c r="T143" s="10" t="n">
        <v>1</v>
      </c>
      <c r="U143" s="15">
        <f>+IF(CM_CT[[#This Row],[Contract Status]]&lt;&gt;"ended",1,0)</f>
        <v/>
      </c>
      <c r="V143" s="15" t="n"/>
      <c r="W143" s="15">
        <f t="array" ref="W143">_xlfn.XLOOKUP(1,(CM_CT[Contract Number Customer]=$E142)*(CM_CT[Delivery Batch]=$F142)*(CM_CT[Row Type]="Batch"),CM_CT[Contract Flex])</f>
        <v/>
      </c>
      <c r="X143" s="54">
        <f t="array" ref="X143">_xlfn.XLOOKUP(1,(CM_CT[Contract Number Customer]=$E142)*(CM_CT[Delivery Batch]=$F142)*(CM_CT[Row Type]="Batch"),CM_CT[Flex StartDate])</f>
        <v/>
      </c>
      <c r="Y143" s="54">
        <f t="array" ref="Y143">_xlfn.XLOOKUP(1,(CM_CT[Contract Number Customer]=$E142)*(CM_CT[Delivery Batch]=$F142)*(CM_CT[Row Type]="Batch"),CM_CT[Flex EndDate])</f>
        <v/>
      </c>
      <c r="Z143" s="15">
        <f t="array" ref="Z143">_xlfn.XLOOKUP(1,(CM_CT[Contract Number Customer]=$E142)*(CM_CT[Delivery Batch]=$F142)*(CM_CT[Row Type]="Batch"),CM_CT[Contract Status])</f>
        <v/>
      </c>
      <c r="AA143" s="15" t="n"/>
      <c r="AB143" s="74" t="n"/>
      <c r="AC143" s="74" t="n"/>
      <c r="AD143" s="131">
        <f t="array" ref="AD143">+_xlfn.XLOOKUP(1,(Table_Mietpos[Vertragsnummer]=CM_CT[[#This Row],[Contract Number M3]])*(Table_Mietpos[Auftragspos.]=CM_CT[[#This Row],[Rentalposition M3]]),Table_Mietpos[Gueltig_ab])</f>
        <v/>
      </c>
      <c r="AE143" s="131">
        <f t="array" ref="AE143">+_xlfn.XLOOKUP(1,(Table_Mietpos[Vertragsnummer]=CM_CT[[#This Row],[Contract Number M3]])*(Table_Mietpos[Auftragspos.]=CM_CT[[#This Row],[Rentalposition M3]]),Table_Mietpos[Gueltig_bis])</f>
        <v/>
      </c>
      <c r="AF143" s="50">
        <f t="array" ref="AF143">+_xlfn.XLOOKUP(1,(CM_CT[Contract Number Customer]=CM_CT[[#This Row],[Contract Number Customer]])*(CM_CT[Row Type]="Header"),CM_CT[Contract Lenght Initial])</f>
        <v/>
      </c>
      <c r="AG143" s="136">
        <f>+CM_CT[[#This Row],[Rental EndDate]]</f>
        <v/>
      </c>
      <c r="AH143" s="305" t="n"/>
      <c r="AI143" s="305" t="n"/>
      <c r="AJ143" s="305" t="n"/>
      <c r="AK143" s="53" t="n"/>
      <c r="AL143" s="15">
        <f t="array" ref="AL143">+_xlfn.XLOOKUP(1,(CM_CT[Contract Number Customer]=CM_CT[[#This Row],[Contract Number Customer]])*(CM_CT[Row Type]="Header"),CM_CT[Early Termination Category])</f>
        <v/>
      </c>
      <c r="AM143" s="136">
        <f t="array" ref="AM143">_xlfn.XLOOKUP(1,(CM_CT[Contract Number Customer]=$E142)*(CM_CT[Delivery Batch]=$F142)*(CM_CT[Row Type]="Batch"),CM_CT[Early Termination cut-off date1])</f>
        <v/>
      </c>
      <c r="AN143" s="136">
        <f t="array" ref="AN143">_xlfn.XLOOKUP(1,(CM_CT[Contract Number Customer]=$E142)*(CM_CT[Delivery Batch]=$F142)*(CM_CT[Row Type]="Batch"),CM_CT[Early Termination cut-off date2])</f>
        <v/>
      </c>
      <c r="AO143" s="53">
        <f t="array" ref="AO143">+_xlfn.XLOOKUP(1,(CM_CT[Contract Number Customer]=CM_CT[[#This Row],[Contract Number Customer]])*(CM_CT[Row Type]="Header"),CM_CT[Early Termination Notice Period Mths])</f>
        <v/>
      </c>
      <c r="AP143" s="53">
        <f t="array" ref="AP143">+_xlfn.XLOOKUP(1,(CM_CT[Contract Number Customer]=CM_CT[[#This Row],[Contract Number Customer]])*(CM_CT[Row Type]="Header"),CM_CT[Duly Termination Notice Period Mths])</f>
        <v/>
      </c>
      <c r="AQ143" s="54" t="n"/>
      <c r="AR143" s="54">
        <f t="array" ref="AR143">+_xlfn.XLOOKUP(1,(CM_CT[[#This Row],[Contract Number M3]]=Next_possible_notice[Contract Number M3])*(CM_CT[[#This Row],[Rentalposition M3]]=Next_possible_notice[Rentalposition M3]),Next_possible_notice[NoticeDateCalc])</f>
        <v/>
      </c>
      <c r="AS143" s="117" t="n"/>
      <c r="AT143" s="75" t="n"/>
      <c r="AU143" s="75" t="n"/>
      <c r="AV143" s="75" t="n"/>
      <c r="AW143" s="75" t="n"/>
      <c r="AX143" s="53" t="n"/>
      <c r="AY143" s="75" t="n"/>
      <c r="AZ143" s="54" t="n"/>
      <c r="BA143" s="50">
        <f t="array" ref="BA143">+_xlfn.XLOOKUP(1,(CM_CT[Contract Number Customer]=CM_CT[[#This Row],[Contract Number Customer]])*(CM_CT[Row Type]="Header"),CM_CT[Contract Lenght Early Clause &amp; Option])</f>
        <v/>
      </c>
      <c r="BB143" s="15" t="n"/>
      <c r="BC143" s="15" t="n"/>
      <c r="BD143" s="15" t="n"/>
      <c r="BE143" s="15" t="n"/>
      <c r="BF143" s="15" t="n"/>
      <c r="BG143" s="15" t="n"/>
      <c r="BH143" s="24" t="n"/>
      <c r="BI143" s="10" t="n"/>
      <c r="BJ143" s="118" t="n"/>
      <c r="BK143" s="24" t="n"/>
      <c r="BL143" s="54">
        <f>+_xlfn.XLOOKUP(CM_CT[[#This Row],[Wagon Number]],Next_possible_notice[Wagon Number],Next_possible_notice[Renewal Process StartDate])</f>
        <v/>
      </c>
      <c r="BM143" s="24" t="n"/>
      <c r="BN143" s="50">
        <f t="array" ref="BN143">+_xlfn.XLOOKUP(1,(CM_CT[Contract Number Customer]=CM_CT[[#This Row],[Contract Number Customer]])*(CM_CT[Row Type]="Header"),CM_CT[Contract Mileage])</f>
        <v/>
      </c>
      <c r="BO143" s="50" t="n"/>
      <c r="BP143" s="54" t="n"/>
      <c r="BQ143" s="54">
        <f t="array" ref="BQ143">+_xlfn.XLOOKUP(1,(CM_CT[Contract Number Customer]=CM_CT[[#This Row],[Contract Number Customer]])*(CM_CT[Row Type]="Header"),CM_CT[Currency])</f>
        <v/>
      </c>
      <c r="BR143" s="75">
        <f t="array" ref="BR143">+_xlfn.XLOOKUP(1,(CM_CT[Contract Number Customer]=CM_CT[[#This Row],[Contract Number Customer]])*(CM_CT[Row Type]="Header"),CM_CT[Lease Rate EUR])</f>
        <v/>
      </c>
      <c r="BS143" s="306" t="n"/>
      <c r="BT143" s="306" t="n"/>
      <c r="BU143" s="177" t="n"/>
      <c r="BV143" s="306" t="n"/>
      <c r="BW143" s="179">
        <f t="array" ref="BW143">+_xlfn.XLOOKUP(1,(Table_Mietpos[Vertragsnummer]=CM_CT[[#This Row],[Contract Number M3]])*(Table_Mietpos[Auftragspos.]=CM_CT[[#This Row],[Rentalposition M3]]),Table_Mietpos[Nettosatz/Typ])</f>
        <v/>
      </c>
      <c r="BX143" s="306" t="n"/>
      <c r="BY143" s="75" t="n"/>
      <c r="BZ143" s="75" t="n"/>
      <c r="CA143" s="75" t="n"/>
      <c r="CB143" s="75" t="n"/>
      <c r="CC143" s="75" t="n"/>
      <c r="CD143" s="307" t="n"/>
      <c r="CE143" s="307" t="n"/>
      <c r="CF143" s="307" t="n"/>
      <c r="CG143" s="307" t="n"/>
      <c r="CH143" s="28" t="n"/>
      <c r="CI143" s="28" t="n"/>
      <c r="CJ143" s="28" t="n"/>
      <c r="CK143" s="186" t="n"/>
      <c r="CL143" s="307" t="n"/>
      <c r="CM143" s="306" t="n"/>
      <c r="CN143" s="12" t="n"/>
      <c r="CO143" s="20" t="n"/>
      <c r="CP143" s="142" t="n"/>
      <c r="CQ143" s="142" t="n"/>
      <c r="CR143" s="142" t="n"/>
      <c r="CS143" s="20" t="n"/>
    </row>
    <row r="144">
      <c r="B144" s="11" t="n"/>
      <c r="C144" s="14" t="inlineStr">
        <is>
          <t>V700010</t>
        </is>
      </c>
      <c r="D144" s="10" t="n"/>
      <c r="E144" s="15">
        <f t="array" ref="E144">+_xlfn.XLOOKUP(1,(CM_CT[Contract Number M3]=CM_CT[[#This Row],[Contract Number M3]])*(CM_CT[Row Type]="Header"),CM_CT[Contract Number Customer])</f>
        <v/>
      </c>
      <c r="F144" s="10" t="n">
        <v>3</v>
      </c>
      <c r="G144" s="10" t="inlineStr">
        <is>
          <t>Wagon</t>
        </is>
      </c>
      <c r="H144" s="10" t="n">
        <v>37</v>
      </c>
      <c r="I144" s="73">
        <f t="array" ref="I144">+_xlfn.XLOOKUP(1,(Table_Mietpos[Vertragsnummer]=CM[[#This Row],[Contract Number M3]])*(Table_Mietpos[Auftragspos.]=CM[[#This Row],[Rentalposition M3]]),Table_Mietpos[ChNr])</f>
        <v/>
      </c>
      <c r="J144" s="72">
        <f t="array" ref="J144">+_xlfn.XLOOKUP(1,(CM_CT[Contract Number Customer]=CM_CT[[#This Row],[Contract Number Customer]])*(CM_CT[Row Type]="Header"),CM_CT[Customer])</f>
        <v/>
      </c>
      <c r="K144" s="51" t="n"/>
      <c r="L144" s="51" t="n"/>
      <c r="M144" s="15">
        <f t="array" ref="M144">+_xlfn.XLOOKUP(1,(CM_CT[Contract Number Customer]=CM_CT[[#This Row],[Contract Number Customer]])*(CM_CT[Row Type]="Header"),CM_CT[Sales Manager])</f>
        <v/>
      </c>
      <c r="N144" s="15">
        <f t="array" ref="N144">+_xlfn.XLOOKUP(1,(CM_CT[Contract Number Customer]=CM_CT[[#This Row],[Contract Number Customer]])*(CM_CT[Row Type]="Header"),CM_CT[Wagon Type])</f>
        <v/>
      </c>
      <c r="O144" s="10" t="n">
        <v>1</v>
      </c>
      <c r="P144" s="10" t="n"/>
      <c r="Q144" s="10" t="n"/>
      <c r="R144" s="10" t="n">
        <v>1</v>
      </c>
      <c r="S144" s="10" t="n"/>
      <c r="T144" s="10" t="n">
        <v>1</v>
      </c>
      <c r="U144" s="15">
        <f>+IF(CM_CT[[#This Row],[Contract Status]]&lt;&gt;"ended",1,0)</f>
        <v/>
      </c>
      <c r="V144" s="15" t="n"/>
      <c r="W144" s="15">
        <f t="array" ref="W144">_xlfn.XLOOKUP(1,(CM_CT[Contract Number Customer]=$E143)*(CM_CT[Delivery Batch]=$F143)*(CM_CT[Row Type]="Batch"),CM_CT[Contract Flex])</f>
        <v/>
      </c>
      <c r="X144" s="54">
        <f t="array" ref="X144">_xlfn.XLOOKUP(1,(CM_CT[Contract Number Customer]=$E143)*(CM_CT[Delivery Batch]=$F143)*(CM_CT[Row Type]="Batch"),CM_CT[Flex StartDate])</f>
        <v/>
      </c>
      <c r="Y144" s="54">
        <f t="array" ref="Y144">_xlfn.XLOOKUP(1,(CM_CT[Contract Number Customer]=$E143)*(CM_CT[Delivery Batch]=$F143)*(CM_CT[Row Type]="Batch"),CM_CT[Flex EndDate])</f>
        <v/>
      </c>
      <c r="Z144" s="15">
        <f t="array" ref="Z144">_xlfn.XLOOKUP(1,(CM_CT[Contract Number Customer]=$E143)*(CM_CT[Delivery Batch]=$F143)*(CM_CT[Row Type]="Batch"),CM_CT[Contract Status])</f>
        <v/>
      </c>
      <c r="AA144" s="15" t="n"/>
      <c r="AB144" s="74" t="n"/>
      <c r="AC144" s="74" t="n"/>
      <c r="AD144" s="131">
        <f t="array" ref="AD144">+_xlfn.XLOOKUP(1,(Table_Mietpos[Vertragsnummer]=CM_CT[[#This Row],[Contract Number M3]])*(Table_Mietpos[Auftragspos.]=CM_CT[[#This Row],[Rentalposition M3]]),Table_Mietpos[Gueltig_ab])</f>
        <v/>
      </c>
      <c r="AE144" s="131">
        <f t="array" ref="AE144">+_xlfn.XLOOKUP(1,(Table_Mietpos[Vertragsnummer]=CM_CT[[#This Row],[Contract Number M3]])*(Table_Mietpos[Auftragspos.]=CM_CT[[#This Row],[Rentalposition M3]]),Table_Mietpos[Gueltig_bis])</f>
        <v/>
      </c>
      <c r="AF144" s="50">
        <f t="array" ref="AF144">+_xlfn.XLOOKUP(1,(CM_CT[Contract Number Customer]=CM_CT[[#This Row],[Contract Number Customer]])*(CM_CT[Row Type]="Header"),CM_CT[Contract Lenght Initial])</f>
        <v/>
      </c>
      <c r="AG144" s="136">
        <f>+CM_CT[[#This Row],[Rental EndDate]]</f>
        <v/>
      </c>
      <c r="AH144" s="305" t="n"/>
      <c r="AI144" s="305" t="n"/>
      <c r="AJ144" s="305" t="n"/>
      <c r="AK144" s="53" t="n"/>
      <c r="AL144" s="15">
        <f t="array" ref="AL144">+_xlfn.XLOOKUP(1,(CM_CT[Contract Number Customer]=CM_CT[[#This Row],[Contract Number Customer]])*(CM_CT[Row Type]="Header"),CM_CT[Early Termination Category])</f>
        <v/>
      </c>
      <c r="AM144" s="136">
        <f t="array" ref="AM144">_xlfn.XLOOKUP(1,(CM_CT[Contract Number Customer]=$E143)*(CM_CT[Delivery Batch]=$F143)*(CM_CT[Row Type]="Batch"),CM_CT[Early Termination cut-off date1])</f>
        <v/>
      </c>
      <c r="AN144" s="136">
        <f t="array" ref="AN144">_xlfn.XLOOKUP(1,(CM_CT[Contract Number Customer]=$E143)*(CM_CT[Delivery Batch]=$F143)*(CM_CT[Row Type]="Batch"),CM_CT[Early Termination cut-off date2])</f>
        <v/>
      </c>
      <c r="AO144" s="53">
        <f t="array" ref="AO144">+_xlfn.XLOOKUP(1,(CM_CT[Contract Number Customer]=CM_CT[[#This Row],[Contract Number Customer]])*(CM_CT[Row Type]="Header"),CM_CT[Early Termination Notice Period Mths])</f>
        <v/>
      </c>
      <c r="AP144" s="53">
        <f t="array" ref="AP144">+_xlfn.XLOOKUP(1,(CM_CT[Contract Number Customer]=CM_CT[[#This Row],[Contract Number Customer]])*(CM_CT[Row Type]="Header"),CM_CT[Duly Termination Notice Period Mths])</f>
        <v/>
      </c>
      <c r="AQ144" s="54" t="n"/>
      <c r="AR144" s="54">
        <f t="array" ref="AR144">+_xlfn.XLOOKUP(1,(CM_CT[[#This Row],[Contract Number M3]]=Next_possible_notice[Contract Number M3])*(CM_CT[[#This Row],[Rentalposition M3]]=Next_possible_notice[Rentalposition M3]),Next_possible_notice[NoticeDateCalc])</f>
        <v/>
      </c>
      <c r="AS144" s="117" t="n"/>
      <c r="AT144" s="75" t="n"/>
      <c r="AU144" s="75" t="n"/>
      <c r="AV144" s="75" t="n"/>
      <c r="AW144" s="75" t="n"/>
      <c r="AX144" s="53" t="n"/>
      <c r="AY144" s="75" t="n"/>
      <c r="AZ144" s="54" t="n"/>
      <c r="BA144" s="50">
        <f t="array" ref="BA144">+_xlfn.XLOOKUP(1,(CM_CT[Contract Number Customer]=CM_CT[[#This Row],[Contract Number Customer]])*(CM_CT[Row Type]="Header"),CM_CT[Contract Lenght Early Clause &amp; Option])</f>
        <v/>
      </c>
      <c r="BB144" s="15" t="n"/>
      <c r="BC144" s="15" t="n"/>
      <c r="BD144" s="15" t="n"/>
      <c r="BE144" s="15" t="n"/>
      <c r="BF144" s="15" t="n"/>
      <c r="BG144" s="15" t="n"/>
      <c r="BH144" s="24" t="n"/>
      <c r="BI144" s="10" t="n"/>
      <c r="BJ144" s="118" t="n"/>
      <c r="BK144" s="24" t="n"/>
      <c r="BL144" s="54">
        <f>+_xlfn.XLOOKUP(CM_CT[[#This Row],[Wagon Number]],Next_possible_notice[Wagon Number],Next_possible_notice[Renewal Process StartDate])</f>
        <v/>
      </c>
      <c r="BM144" s="24" t="n"/>
      <c r="BN144" s="50">
        <f t="array" ref="BN144">+_xlfn.XLOOKUP(1,(CM_CT[Contract Number Customer]=CM_CT[[#This Row],[Contract Number Customer]])*(CM_CT[Row Type]="Header"),CM_CT[Contract Mileage])</f>
        <v/>
      </c>
      <c r="BO144" s="50" t="n"/>
      <c r="BP144" s="54" t="n"/>
      <c r="BQ144" s="54">
        <f t="array" ref="BQ144">+_xlfn.XLOOKUP(1,(CM_CT[Contract Number Customer]=CM_CT[[#This Row],[Contract Number Customer]])*(CM_CT[Row Type]="Header"),CM_CT[Currency])</f>
        <v/>
      </c>
      <c r="BR144" s="75">
        <f t="array" ref="BR144">+_xlfn.XLOOKUP(1,(CM_CT[Contract Number Customer]=CM_CT[[#This Row],[Contract Number Customer]])*(CM_CT[Row Type]="Header"),CM_CT[Lease Rate EUR])</f>
        <v/>
      </c>
      <c r="BS144" s="306" t="n"/>
      <c r="BT144" s="306" t="n"/>
      <c r="BU144" s="177" t="n"/>
      <c r="BV144" s="306" t="n"/>
      <c r="BW144" s="179">
        <f t="array" ref="BW144">+_xlfn.XLOOKUP(1,(Table_Mietpos[Vertragsnummer]=CM_CT[[#This Row],[Contract Number M3]])*(Table_Mietpos[Auftragspos.]=CM_CT[[#This Row],[Rentalposition M3]]),Table_Mietpos[Nettosatz/Typ])</f>
        <v/>
      </c>
      <c r="BX144" s="306" t="n"/>
      <c r="BY144" s="75" t="n"/>
      <c r="BZ144" s="75" t="n"/>
      <c r="CA144" s="75" t="n"/>
      <c r="CB144" s="75" t="n"/>
      <c r="CC144" s="75" t="n"/>
      <c r="CD144" s="307" t="n"/>
      <c r="CE144" s="307" t="n"/>
      <c r="CF144" s="307" t="n"/>
      <c r="CG144" s="307" t="n"/>
      <c r="CH144" s="28" t="n"/>
      <c r="CI144" s="28" t="n"/>
      <c r="CJ144" s="28" t="n"/>
      <c r="CK144" s="186" t="n"/>
      <c r="CL144" s="307" t="n"/>
      <c r="CM144" s="306" t="n"/>
      <c r="CN144" s="12" t="n"/>
      <c r="CO144" s="20" t="n"/>
      <c r="CP144" s="142" t="n"/>
      <c r="CQ144" s="142" t="n"/>
      <c r="CR144" s="142" t="n"/>
      <c r="CS144" s="20" t="n"/>
    </row>
    <row r="145">
      <c r="B145" s="11" t="n"/>
      <c r="C145" s="14" t="inlineStr">
        <is>
          <t>V700010</t>
        </is>
      </c>
      <c r="D145" s="10" t="n"/>
      <c r="E145" s="15">
        <f t="array" ref="E145">+_xlfn.XLOOKUP(1,(CM_CT[Contract Number M3]=CM_CT[[#This Row],[Contract Number M3]])*(CM_CT[Row Type]="Header"),CM_CT[Contract Number Customer])</f>
        <v/>
      </c>
      <c r="F145" s="10" t="n">
        <v>3</v>
      </c>
      <c r="G145" s="10" t="inlineStr">
        <is>
          <t>Wagon</t>
        </is>
      </c>
      <c r="H145" s="10" t="n">
        <v>38</v>
      </c>
      <c r="I145" s="73">
        <f t="array" ref="I145">+_xlfn.XLOOKUP(1,(Table_Mietpos[Vertragsnummer]=CM[[#This Row],[Contract Number M3]])*(Table_Mietpos[Auftragspos.]=CM[[#This Row],[Rentalposition M3]]),Table_Mietpos[ChNr])</f>
        <v/>
      </c>
      <c r="J145" s="72">
        <f t="array" ref="J145">+_xlfn.XLOOKUP(1,(CM_CT[Contract Number Customer]=CM_CT[[#This Row],[Contract Number Customer]])*(CM_CT[Row Type]="Header"),CM_CT[Customer])</f>
        <v/>
      </c>
      <c r="K145" s="51" t="n"/>
      <c r="L145" s="51" t="n"/>
      <c r="M145" s="15">
        <f t="array" ref="M145">+_xlfn.XLOOKUP(1,(CM_CT[Contract Number Customer]=CM_CT[[#This Row],[Contract Number Customer]])*(CM_CT[Row Type]="Header"),CM_CT[Sales Manager])</f>
        <v/>
      </c>
      <c r="N145" s="15">
        <f t="array" ref="N145">+_xlfn.XLOOKUP(1,(CM_CT[Contract Number Customer]=CM_CT[[#This Row],[Contract Number Customer]])*(CM_CT[Row Type]="Header"),CM_CT[Wagon Type])</f>
        <v/>
      </c>
      <c r="O145" s="10" t="n">
        <v>1</v>
      </c>
      <c r="P145" s="10" t="n"/>
      <c r="Q145" s="10" t="n"/>
      <c r="R145" s="10" t="n">
        <v>1</v>
      </c>
      <c r="S145" s="10" t="n"/>
      <c r="T145" s="10" t="n">
        <v>1</v>
      </c>
      <c r="U145" s="15">
        <f>+IF(CM_CT[[#This Row],[Contract Status]]&lt;&gt;"ended",1,0)</f>
        <v/>
      </c>
      <c r="V145" s="15" t="n"/>
      <c r="W145" s="15">
        <f t="array" ref="W145">_xlfn.XLOOKUP(1,(CM_CT[Contract Number Customer]=$E144)*(CM_CT[Delivery Batch]=$F144)*(CM_CT[Row Type]="Batch"),CM_CT[Contract Flex])</f>
        <v/>
      </c>
      <c r="X145" s="54">
        <f t="array" ref="X145">_xlfn.XLOOKUP(1,(CM_CT[Contract Number Customer]=$E144)*(CM_CT[Delivery Batch]=$F144)*(CM_CT[Row Type]="Batch"),CM_CT[Flex StartDate])</f>
        <v/>
      </c>
      <c r="Y145" s="54">
        <f t="array" ref="Y145">_xlfn.XLOOKUP(1,(CM_CT[Contract Number Customer]=$E144)*(CM_CT[Delivery Batch]=$F144)*(CM_CT[Row Type]="Batch"),CM_CT[Flex EndDate])</f>
        <v/>
      </c>
      <c r="Z145" s="15">
        <f t="array" ref="Z145">_xlfn.XLOOKUP(1,(CM_CT[Contract Number Customer]=$E144)*(CM_CT[Delivery Batch]=$F144)*(CM_CT[Row Type]="Batch"),CM_CT[Contract Status])</f>
        <v/>
      </c>
      <c r="AA145" s="15" t="n"/>
      <c r="AB145" s="74" t="n"/>
      <c r="AC145" s="74" t="n"/>
      <c r="AD145" s="131">
        <f t="array" ref="AD145">+_xlfn.XLOOKUP(1,(Table_Mietpos[Vertragsnummer]=CM_CT[[#This Row],[Contract Number M3]])*(Table_Mietpos[Auftragspos.]=CM_CT[[#This Row],[Rentalposition M3]]),Table_Mietpos[Gueltig_ab])</f>
        <v/>
      </c>
      <c r="AE145" s="131">
        <f t="array" ref="AE145">+_xlfn.XLOOKUP(1,(Table_Mietpos[Vertragsnummer]=CM_CT[[#This Row],[Contract Number M3]])*(Table_Mietpos[Auftragspos.]=CM_CT[[#This Row],[Rentalposition M3]]),Table_Mietpos[Gueltig_bis])</f>
        <v/>
      </c>
      <c r="AF145" s="50">
        <f t="array" ref="AF145">+_xlfn.XLOOKUP(1,(CM_CT[Contract Number Customer]=CM_CT[[#This Row],[Contract Number Customer]])*(CM_CT[Row Type]="Header"),CM_CT[Contract Lenght Initial])</f>
        <v/>
      </c>
      <c r="AG145" s="136">
        <f>+CM_CT[[#This Row],[Rental EndDate]]</f>
        <v/>
      </c>
      <c r="AH145" s="305" t="n"/>
      <c r="AI145" s="305" t="n"/>
      <c r="AJ145" s="305" t="n"/>
      <c r="AK145" s="53" t="n"/>
      <c r="AL145" s="15">
        <f t="array" ref="AL145">+_xlfn.XLOOKUP(1,(CM_CT[Contract Number Customer]=CM_CT[[#This Row],[Contract Number Customer]])*(CM_CT[Row Type]="Header"),CM_CT[Early Termination Category])</f>
        <v/>
      </c>
      <c r="AM145" s="136">
        <f t="array" ref="AM145">_xlfn.XLOOKUP(1,(CM_CT[Contract Number Customer]=$E144)*(CM_CT[Delivery Batch]=$F144)*(CM_CT[Row Type]="Batch"),CM_CT[Early Termination cut-off date1])</f>
        <v/>
      </c>
      <c r="AN145" s="136">
        <f t="array" ref="AN145">_xlfn.XLOOKUP(1,(CM_CT[Contract Number Customer]=$E144)*(CM_CT[Delivery Batch]=$F144)*(CM_CT[Row Type]="Batch"),CM_CT[Early Termination cut-off date2])</f>
        <v/>
      </c>
      <c r="AO145" s="53">
        <f t="array" ref="AO145">+_xlfn.XLOOKUP(1,(CM_CT[Contract Number Customer]=CM_CT[[#This Row],[Contract Number Customer]])*(CM_CT[Row Type]="Header"),CM_CT[Early Termination Notice Period Mths])</f>
        <v/>
      </c>
      <c r="AP145" s="53">
        <f t="array" ref="AP145">+_xlfn.XLOOKUP(1,(CM_CT[Contract Number Customer]=CM_CT[[#This Row],[Contract Number Customer]])*(CM_CT[Row Type]="Header"),CM_CT[Duly Termination Notice Period Mths])</f>
        <v/>
      </c>
      <c r="AQ145" s="54" t="n"/>
      <c r="AR145" s="54">
        <f t="array" ref="AR145">+_xlfn.XLOOKUP(1,(CM_CT[[#This Row],[Contract Number M3]]=Next_possible_notice[Contract Number M3])*(CM_CT[[#This Row],[Rentalposition M3]]=Next_possible_notice[Rentalposition M3]),Next_possible_notice[NoticeDateCalc])</f>
        <v/>
      </c>
      <c r="AS145" s="117" t="n"/>
      <c r="AT145" s="75" t="n"/>
      <c r="AU145" s="75" t="n"/>
      <c r="AV145" s="75" t="n"/>
      <c r="AW145" s="75" t="n"/>
      <c r="AX145" s="53" t="n"/>
      <c r="AY145" s="75" t="n"/>
      <c r="AZ145" s="54" t="n"/>
      <c r="BA145" s="50">
        <f t="array" ref="BA145">+_xlfn.XLOOKUP(1,(CM_CT[Contract Number Customer]=CM_CT[[#This Row],[Contract Number Customer]])*(CM_CT[Row Type]="Header"),CM_CT[Contract Lenght Early Clause &amp; Option])</f>
        <v/>
      </c>
      <c r="BB145" s="15" t="n"/>
      <c r="BC145" s="15" t="n"/>
      <c r="BD145" s="15" t="n"/>
      <c r="BE145" s="15" t="n"/>
      <c r="BF145" s="15" t="n"/>
      <c r="BG145" s="15" t="n"/>
      <c r="BH145" s="24" t="n"/>
      <c r="BI145" s="10" t="n"/>
      <c r="BJ145" s="118" t="n"/>
      <c r="BK145" s="24" t="n"/>
      <c r="BL145" s="54">
        <f>+_xlfn.XLOOKUP(CM_CT[[#This Row],[Wagon Number]],Next_possible_notice[Wagon Number],Next_possible_notice[Renewal Process StartDate])</f>
        <v/>
      </c>
      <c r="BM145" s="24" t="n"/>
      <c r="BN145" s="50">
        <f t="array" ref="BN145">+_xlfn.XLOOKUP(1,(CM_CT[Contract Number Customer]=CM_CT[[#This Row],[Contract Number Customer]])*(CM_CT[Row Type]="Header"),CM_CT[Contract Mileage])</f>
        <v/>
      </c>
      <c r="BO145" s="50" t="n"/>
      <c r="BP145" s="54" t="n"/>
      <c r="BQ145" s="54">
        <f t="array" ref="BQ145">+_xlfn.XLOOKUP(1,(CM_CT[Contract Number Customer]=CM_CT[[#This Row],[Contract Number Customer]])*(CM_CT[Row Type]="Header"),CM_CT[Currency])</f>
        <v/>
      </c>
      <c r="BR145" s="75">
        <f t="array" ref="BR145">+_xlfn.XLOOKUP(1,(CM_CT[Contract Number Customer]=CM_CT[[#This Row],[Contract Number Customer]])*(CM_CT[Row Type]="Header"),CM_CT[Lease Rate EUR])</f>
        <v/>
      </c>
      <c r="BS145" s="306" t="n"/>
      <c r="BT145" s="306" t="n"/>
      <c r="BU145" s="177" t="n"/>
      <c r="BV145" s="306" t="n"/>
      <c r="BW145" s="179">
        <f t="array" ref="BW145">+_xlfn.XLOOKUP(1,(Table_Mietpos[Vertragsnummer]=CM_CT[[#This Row],[Contract Number M3]])*(Table_Mietpos[Auftragspos.]=CM_CT[[#This Row],[Rentalposition M3]]),Table_Mietpos[Nettosatz/Typ])</f>
        <v/>
      </c>
      <c r="BX145" s="306" t="n"/>
      <c r="BY145" s="75" t="n"/>
      <c r="BZ145" s="75" t="n"/>
      <c r="CA145" s="75" t="n"/>
      <c r="CB145" s="75" t="n"/>
      <c r="CC145" s="75" t="n"/>
      <c r="CD145" s="307" t="n"/>
      <c r="CE145" s="307" t="n"/>
      <c r="CF145" s="307" t="n"/>
      <c r="CG145" s="307" t="n"/>
      <c r="CH145" s="28" t="n"/>
      <c r="CI145" s="28" t="n"/>
      <c r="CJ145" s="28" t="n"/>
      <c r="CK145" s="186" t="n"/>
      <c r="CL145" s="307" t="n"/>
      <c r="CM145" s="306" t="n"/>
      <c r="CN145" s="12" t="n"/>
      <c r="CO145" s="20" t="n"/>
      <c r="CP145" s="142" t="n"/>
      <c r="CQ145" s="142" t="n"/>
      <c r="CR145" s="142" t="n"/>
      <c r="CS145" s="20" t="n"/>
    </row>
    <row r="146">
      <c r="B146" s="11" t="n"/>
      <c r="C146" s="14" t="inlineStr">
        <is>
          <t>V700010</t>
        </is>
      </c>
      <c r="D146" s="10" t="n"/>
      <c r="E146" s="15">
        <f t="array" ref="E146">+_xlfn.XLOOKUP(1,(CM_CT[Contract Number M3]=CM_CT[[#This Row],[Contract Number M3]])*(CM_CT[Row Type]="Header"),CM_CT[Contract Number Customer])</f>
        <v/>
      </c>
      <c r="F146" s="10" t="n">
        <v>3</v>
      </c>
      <c r="G146" s="10" t="inlineStr">
        <is>
          <t>Wagon</t>
        </is>
      </c>
      <c r="H146" s="10" t="n">
        <v>39</v>
      </c>
      <c r="I146" s="73">
        <f t="array" ref="I146">+_xlfn.XLOOKUP(1,(Table_Mietpos[Vertragsnummer]=CM[[#This Row],[Contract Number M3]])*(Table_Mietpos[Auftragspos.]=CM[[#This Row],[Rentalposition M3]]),Table_Mietpos[ChNr])</f>
        <v/>
      </c>
      <c r="J146" s="72">
        <f t="array" ref="J146">+_xlfn.XLOOKUP(1,(CM_CT[Contract Number Customer]=CM_CT[[#This Row],[Contract Number Customer]])*(CM_CT[Row Type]="Header"),CM_CT[Customer])</f>
        <v/>
      </c>
      <c r="K146" s="51" t="n"/>
      <c r="L146" s="51" t="n"/>
      <c r="M146" s="15">
        <f t="array" ref="M146">+_xlfn.XLOOKUP(1,(CM_CT[Contract Number Customer]=CM_CT[[#This Row],[Contract Number Customer]])*(CM_CT[Row Type]="Header"),CM_CT[Sales Manager])</f>
        <v/>
      </c>
      <c r="N146" s="15">
        <f t="array" ref="N146">+_xlfn.XLOOKUP(1,(CM_CT[Contract Number Customer]=CM_CT[[#This Row],[Contract Number Customer]])*(CM_CT[Row Type]="Header"),CM_CT[Wagon Type])</f>
        <v/>
      </c>
      <c r="O146" s="10" t="n">
        <v>1</v>
      </c>
      <c r="P146" s="10" t="n"/>
      <c r="Q146" s="10" t="n"/>
      <c r="R146" s="10" t="n">
        <v>1</v>
      </c>
      <c r="S146" s="10" t="n"/>
      <c r="T146" s="10" t="n">
        <v>1</v>
      </c>
      <c r="U146" s="15">
        <f>+IF(CM_CT[[#This Row],[Contract Status]]&lt;&gt;"ended",1,0)</f>
        <v/>
      </c>
      <c r="V146" s="15" t="n"/>
      <c r="W146" s="15">
        <f t="array" ref="W146">_xlfn.XLOOKUP(1,(CM_CT[Contract Number Customer]=$E145)*(CM_CT[Delivery Batch]=$F145)*(CM_CT[Row Type]="Batch"),CM_CT[Contract Flex])</f>
        <v/>
      </c>
      <c r="X146" s="54">
        <f t="array" ref="X146">_xlfn.XLOOKUP(1,(CM_CT[Contract Number Customer]=$E145)*(CM_CT[Delivery Batch]=$F145)*(CM_CT[Row Type]="Batch"),CM_CT[Flex StartDate])</f>
        <v/>
      </c>
      <c r="Y146" s="54">
        <f t="array" ref="Y146">_xlfn.XLOOKUP(1,(CM_CT[Contract Number Customer]=$E145)*(CM_CT[Delivery Batch]=$F145)*(CM_CT[Row Type]="Batch"),CM_CT[Flex EndDate])</f>
        <v/>
      </c>
      <c r="Z146" s="15">
        <f t="array" ref="Z146">_xlfn.XLOOKUP(1,(CM_CT[Contract Number Customer]=$E145)*(CM_CT[Delivery Batch]=$F145)*(CM_CT[Row Type]="Batch"),CM_CT[Contract Status])</f>
        <v/>
      </c>
      <c r="AA146" s="15" t="n"/>
      <c r="AB146" s="74" t="n"/>
      <c r="AC146" s="74" t="n"/>
      <c r="AD146" s="131">
        <f t="array" ref="AD146">+_xlfn.XLOOKUP(1,(Table_Mietpos[Vertragsnummer]=CM_CT[[#This Row],[Contract Number M3]])*(Table_Mietpos[Auftragspos.]=CM_CT[[#This Row],[Rentalposition M3]]),Table_Mietpos[Gueltig_ab])</f>
        <v/>
      </c>
      <c r="AE146" s="131">
        <f t="array" ref="AE146">+_xlfn.XLOOKUP(1,(Table_Mietpos[Vertragsnummer]=CM_CT[[#This Row],[Contract Number M3]])*(Table_Mietpos[Auftragspos.]=CM_CT[[#This Row],[Rentalposition M3]]),Table_Mietpos[Gueltig_bis])</f>
        <v/>
      </c>
      <c r="AF146" s="50">
        <f t="array" ref="AF146">+_xlfn.XLOOKUP(1,(CM_CT[Contract Number Customer]=CM_CT[[#This Row],[Contract Number Customer]])*(CM_CT[Row Type]="Header"),CM_CT[Contract Lenght Initial])</f>
        <v/>
      </c>
      <c r="AG146" s="136">
        <f>+CM_CT[[#This Row],[Rental EndDate]]</f>
        <v/>
      </c>
      <c r="AH146" s="305" t="n"/>
      <c r="AI146" s="305" t="n"/>
      <c r="AJ146" s="305" t="n"/>
      <c r="AK146" s="53" t="n"/>
      <c r="AL146" s="15">
        <f t="array" ref="AL146">+_xlfn.XLOOKUP(1,(CM_CT[Contract Number Customer]=CM_CT[[#This Row],[Contract Number Customer]])*(CM_CT[Row Type]="Header"),CM_CT[Early Termination Category])</f>
        <v/>
      </c>
      <c r="AM146" s="136">
        <f t="array" ref="AM146">_xlfn.XLOOKUP(1,(CM_CT[Contract Number Customer]=$E145)*(CM_CT[Delivery Batch]=$F145)*(CM_CT[Row Type]="Batch"),CM_CT[Early Termination cut-off date1])</f>
        <v/>
      </c>
      <c r="AN146" s="136">
        <f t="array" ref="AN146">_xlfn.XLOOKUP(1,(CM_CT[Contract Number Customer]=$E145)*(CM_CT[Delivery Batch]=$F145)*(CM_CT[Row Type]="Batch"),CM_CT[Early Termination cut-off date2])</f>
        <v/>
      </c>
      <c r="AO146" s="53">
        <f t="array" ref="AO146">+_xlfn.XLOOKUP(1,(CM_CT[Contract Number Customer]=CM_CT[[#This Row],[Contract Number Customer]])*(CM_CT[Row Type]="Header"),CM_CT[Early Termination Notice Period Mths])</f>
        <v/>
      </c>
      <c r="AP146" s="53">
        <f t="array" ref="AP146">+_xlfn.XLOOKUP(1,(CM_CT[Contract Number Customer]=CM_CT[[#This Row],[Contract Number Customer]])*(CM_CT[Row Type]="Header"),CM_CT[Duly Termination Notice Period Mths])</f>
        <v/>
      </c>
      <c r="AQ146" s="54" t="n"/>
      <c r="AR146" s="54">
        <f t="array" ref="AR146">+_xlfn.XLOOKUP(1,(CM_CT[[#This Row],[Contract Number M3]]=Next_possible_notice[Contract Number M3])*(CM_CT[[#This Row],[Rentalposition M3]]=Next_possible_notice[Rentalposition M3]),Next_possible_notice[NoticeDateCalc])</f>
        <v/>
      </c>
      <c r="AS146" s="117" t="n"/>
      <c r="AT146" s="75" t="n"/>
      <c r="AU146" s="75" t="n"/>
      <c r="AV146" s="75" t="n"/>
      <c r="AW146" s="75" t="n"/>
      <c r="AX146" s="53" t="n"/>
      <c r="AY146" s="75" t="n"/>
      <c r="AZ146" s="54" t="n"/>
      <c r="BA146" s="50">
        <f t="array" ref="BA146">+_xlfn.XLOOKUP(1,(CM_CT[Contract Number Customer]=CM_CT[[#This Row],[Contract Number Customer]])*(CM_CT[Row Type]="Header"),CM_CT[Contract Lenght Early Clause &amp; Option])</f>
        <v/>
      </c>
      <c r="BB146" s="15" t="n"/>
      <c r="BC146" s="15" t="n"/>
      <c r="BD146" s="15" t="n"/>
      <c r="BE146" s="15" t="n"/>
      <c r="BF146" s="15" t="n"/>
      <c r="BG146" s="15" t="n"/>
      <c r="BH146" s="24" t="n"/>
      <c r="BI146" s="10" t="n"/>
      <c r="BJ146" s="118" t="n"/>
      <c r="BK146" s="24" t="n"/>
      <c r="BL146" s="54">
        <f>+_xlfn.XLOOKUP(CM_CT[[#This Row],[Wagon Number]],Next_possible_notice[Wagon Number],Next_possible_notice[Renewal Process StartDate])</f>
        <v/>
      </c>
      <c r="BM146" s="24" t="n"/>
      <c r="BN146" s="50">
        <f t="array" ref="BN146">+_xlfn.XLOOKUP(1,(CM_CT[Contract Number Customer]=CM_CT[[#This Row],[Contract Number Customer]])*(CM_CT[Row Type]="Header"),CM_CT[Contract Mileage])</f>
        <v/>
      </c>
      <c r="BO146" s="50" t="n"/>
      <c r="BP146" s="54" t="n"/>
      <c r="BQ146" s="54">
        <f t="array" ref="BQ146">+_xlfn.XLOOKUP(1,(CM_CT[Contract Number Customer]=CM_CT[[#This Row],[Contract Number Customer]])*(CM_CT[Row Type]="Header"),CM_CT[Currency])</f>
        <v/>
      </c>
      <c r="BR146" s="75">
        <f t="array" ref="BR146">+_xlfn.XLOOKUP(1,(CM_CT[Contract Number Customer]=CM_CT[[#This Row],[Contract Number Customer]])*(CM_CT[Row Type]="Header"),CM_CT[Lease Rate EUR])</f>
        <v/>
      </c>
      <c r="BS146" s="306" t="n"/>
      <c r="BT146" s="306" t="n"/>
      <c r="BU146" s="177" t="n"/>
      <c r="BV146" s="306" t="n"/>
      <c r="BW146" s="179">
        <f t="array" ref="BW146">+_xlfn.XLOOKUP(1,(Table_Mietpos[Vertragsnummer]=CM_CT[[#This Row],[Contract Number M3]])*(Table_Mietpos[Auftragspos.]=CM_CT[[#This Row],[Rentalposition M3]]),Table_Mietpos[Nettosatz/Typ])</f>
        <v/>
      </c>
      <c r="BX146" s="306" t="n"/>
      <c r="BY146" s="75" t="n"/>
      <c r="BZ146" s="75" t="n"/>
      <c r="CA146" s="75" t="n"/>
      <c r="CB146" s="75" t="n"/>
      <c r="CC146" s="75" t="n"/>
      <c r="CD146" s="307" t="n"/>
      <c r="CE146" s="307" t="n"/>
      <c r="CF146" s="307" t="n"/>
      <c r="CG146" s="307" t="n"/>
      <c r="CH146" s="28" t="n"/>
      <c r="CI146" s="28" t="n"/>
      <c r="CJ146" s="28" t="n"/>
      <c r="CK146" s="186" t="n"/>
      <c r="CL146" s="307" t="n"/>
      <c r="CM146" s="306" t="n"/>
      <c r="CN146" s="12" t="n"/>
      <c r="CO146" s="20" t="n"/>
      <c r="CP146" s="142" t="n"/>
      <c r="CQ146" s="142" t="n"/>
      <c r="CR146" s="142" t="n"/>
      <c r="CS146" s="20" t="n"/>
    </row>
    <row r="147">
      <c r="B147" s="11" t="n"/>
      <c r="C147" s="14" t="inlineStr">
        <is>
          <t>V700010</t>
        </is>
      </c>
      <c r="D147" s="10" t="n"/>
      <c r="E147" s="15">
        <f t="array" ref="E147">+_xlfn.XLOOKUP(1,(CM_CT[Contract Number M3]=CM_CT[[#This Row],[Contract Number M3]])*(CM_CT[Row Type]="Header"),CM_CT[Contract Number Customer])</f>
        <v/>
      </c>
      <c r="F147" s="10" t="n">
        <v>3</v>
      </c>
      <c r="G147" s="10" t="inlineStr">
        <is>
          <t>Wagon</t>
        </is>
      </c>
      <c r="H147" s="10" t="n">
        <v>40</v>
      </c>
      <c r="I147" s="73">
        <f t="array" ref="I147">+_xlfn.XLOOKUP(1,(Table_Mietpos[Vertragsnummer]=CM[[#This Row],[Contract Number M3]])*(Table_Mietpos[Auftragspos.]=CM[[#This Row],[Rentalposition M3]]),Table_Mietpos[ChNr])</f>
        <v/>
      </c>
      <c r="J147" s="72">
        <f t="array" ref="J147">+_xlfn.XLOOKUP(1,(CM_CT[Contract Number Customer]=CM_CT[[#This Row],[Contract Number Customer]])*(CM_CT[Row Type]="Header"),CM_CT[Customer])</f>
        <v/>
      </c>
      <c r="K147" s="51" t="n"/>
      <c r="L147" s="51" t="n"/>
      <c r="M147" s="15">
        <f t="array" ref="M147">+_xlfn.XLOOKUP(1,(CM_CT[Contract Number Customer]=CM_CT[[#This Row],[Contract Number Customer]])*(CM_CT[Row Type]="Header"),CM_CT[Sales Manager])</f>
        <v/>
      </c>
      <c r="N147" s="15">
        <f t="array" ref="N147">+_xlfn.XLOOKUP(1,(CM_CT[Contract Number Customer]=CM_CT[[#This Row],[Contract Number Customer]])*(CM_CT[Row Type]="Header"),CM_CT[Wagon Type])</f>
        <v/>
      </c>
      <c r="O147" s="10" t="n">
        <v>1</v>
      </c>
      <c r="P147" s="10" t="n"/>
      <c r="Q147" s="10" t="n"/>
      <c r="R147" s="10" t="n">
        <v>1</v>
      </c>
      <c r="S147" s="10" t="n"/>
      <c r="T147" s="10" t="n">
        <v>1</v>
      </c>
      <c r="U147" s="15">
        <f>+IF(CM_CT[[#This Row],[Contract Status]]&lt;&gt;"ended",1,0)</f>
        <v/>
      </c>
      <c r="V147" s="15" t="n"/>
      <c r="W147" s="15">
        <f t="array" ref="W147">_xlfn.XLOOKUP(1,(CM_CT[Contract Number Customer]=$E146)*(CM_CT[Delivery Batch]=$F146)*(CM_CT[Row Type]="Batch"),CM_CT[Contract Flex])</f>
        <v/>
      </c>
      <c r="X147" s="54">
        <f t="array" ref="X147">_xlfn.XLOOKUP(1,(CM_CT[Contract Number Customer]=$E146)*(CM_CT[Delivery Batch]=$F146)*(CM_CT[Row Type]="Batch"),CM_CT[Flex StartDate])</f>
        <v/>
      </c>
      <c r="Y147" s="54">
        <f t="array" ref="Y147">_xlfn.XLOOKUP(1,(CM_CT[Contract Number Customer]=$E146)*(CM_CT[Delivery Batch]=$F146)*(CM_CT[Row Type]="Batch"),CM_CT[Flex EndDate])</f>
        <v/>
      </c>
      <c r="Z147" s="15">
        <f t="array" ref="Z147">_xlfn.XLOOKUP(1,(CM_CT[Contract Number Customer]=$E146)*(CM_CT[Delivery Batch]=$F146)*(CM_CT[Row Type]="Batch"),CM_CT[Contract Status])</f>
        <v/>
      </c>
      <c r="AA147" s="15" t="n"/>
      <c r="AB147" s="74" t="n"/>
      <c r="AC147" s="74" t="n"/>
      <c r="AD147" s="131">
        <f t="array" ref="AD147">+_xlfn.XLOOKUP(1,(Table_Mietpos[Vertragsnummer]=CM_CT[[#This Row],[Contract Number M3]])*(Table_Mietpos[Auftragspos.]=CM_CT[[#This Row],[Rentalposition M3]]),Table_Mietpos[Gueltig_ab])</f>
        <v/>
      </c>
      <c r="AE147" s="131">
        <f t="array" ref="AE147">+_xlfn.XLOOKUP(1,(Table_Mietpos[Vertragsnummer]=CM_CT[[#This Row],[Contract Number M3]])*(Table_Mietpos[Auftragspos.]=CM_CT[[#This Row],[Rentalposition M3]]),Table_Mietpos[Gueltig_bis])</f>
        <v/>
      </c>
      <c r="AF147" s="50">
        <f t="array" ref="AF147">+_xlfn.XLOOKUP(1,(CM_CT[Contract Number Customer]=CM_CT[[#This Row],[Contract Number Customer]])*(CM_CT[Row Type]="Header"),CM_CT[Contract Lenght Initial])</f>
        <v/>
      </c>
      <c r="AG147" s="136">
        <f>+CM_CT[[#This Row],[Rental EndDate]]</f>
        <v/>
      </c>
      <c r="AH147" s="305" t="n"/>
      <c r="AI147" s="305" t="n"/>
      <c r="AJ147" s="305" t="n"/>
      <c r="AK147" s="53" t="n"/>
      <c r="AL147" s="15">
        <f t="array" ref="AL147">+_xlfn.XLOOKUP(1,(CM_CT[Contract Number Customer]=CM_CT[[#This Row],[Contract Number Customer]])*(CM_CT[Row Type]="Header"),CM_CT[Early Termination Category])</f>
        <v/>
      </c>
      <c r="AM147" s="136">
        <f t="array" ref="AM147">_xlfn.XLOOKUP(1,(CM_CT[Contract Number Customer]=$E146)*(CM_CT[Delivery Batch]=$F146)*(CM_CT[Row Type]="Batch"),CM_CT[Early Termination cut-off date1])</f>
        <v/>
      </c>
      <c r="AN147" s="136">
        <f t="array" ref="AN147">_xlfn.XLOOKUP(1,(CM_CT[Contract Number Customer]=$E146)*(CM_CT[Delivery Batch]=$F146)*(CM_CT[Row Type]="Batch"),CM_CT[Early Termination cut-off date2])</f>
        <v/>
      </c>
      <c r="AO147" s="53">
        <f t="array" ref="AO147">+_xlfn.XLOOKUP(1,(CM_CT[Contract Number Customer]=CM_CT[[#This Row],[Contract Number Customer]])*(CM_CT[Row Type]="Header"),CM_CT[Early Termination Notice Period Mths])</f>
        <v/>
      </c>
      <c r="AP147" s="53">
        <f t="array" ref="AP147">+_xlfn.XLOOKUP(1,(CM_CT[Contract Number Customer]=CM_CT[[#This Row],[Contract Number Customer]])*(CM_CT[Row Type]="Header"),CM_CT[Duly Termination Notice Period Mths])</f>
        <v/>
      </c>
      <c r="AQ147" s="54" t="n"/>
      <c r="AR147" s="54">
        <f t="array" ref="AR147">+_xlfn.XLOOKUP(1,(CM_CT[[#This Row],[Contract Number M3]]=Next_possible_notice[Contract Number M3])*(CM_CT[[#This Row],[Rentalposition M3]]=Next_possible_notice[Rentalposition M3]),Next_possible_notice[NoticeDateCalc])</f>
        <v/>
      </c>
      <c r="AS147" s="117" t="n"/>
      <c r="AT147" s="75" t="n"/>
      <c r="AU147" s="75" t="n"/>
      <c r="AV147" s="75" t="n"/>
      <c r="AW147" s="75" t="n"/>
      <c r="AX147" s="53" t="n"/>
      <c r="AY147" s="75" t="n"/>
      <c r="AZ147" s="54" t="n"/>
      <c r="BA147" s="50">
        <f t="array" ref="BA147">+_xlfn.XLOOKUP(1,(CM_CT[Contract Number Customer]=CM_CT[[#This Row],[Contract Number Customer]])*(CM_CT[Row Type]="Header"),CM_CT[Contract Lenght Early Clause &amp; Option])</f>
        <v/>
      </c>
      <c r="BB147" s="15" t="n"/>
      <c r="BC147" s="15" t="n"/>
      <c r="BD147" s="15" t="n"/>
      <c r="BE147" s="15" t="n"/>
      <c r="BF147" s="15" t="n"/>
      <c r="BG147" s="15" t="n"/>
      <c r="BH147" s="24" t="n"/>
      <c r="BI147" s="10" t="n"/>
      <c r="BJ147" s="118" t="n"/>
      <c r="BK147" s="24" t="n"/>
      <c r="BL147" s="54">
        <f>+_xlfn.XLOOKUP(CM_CT[[#This Row],[Wagon Number]],Next_possible_notice[Wagon Number],Next_possible_notice[Renewal Process StartDate])</f>
        <v/>
      </c>
      <c r="BM147" s="24" t="n"/>
      <c r="BN147" s="50">
        <f t="array" ref="BN147">+_xlfn.XLOOKUP(1,(CM_CT[Contract Number Customer]=CM_CT[[#This Row],[Contract Number Customer]])*(CM_CT[Row Type]="Header"),CM_CT[Contract Mileage])</f>
        <v/>
      </c>
      <c r="BO147" s="50" t="n"/>
      <c r="BP147" s="54" t="n"/>
      <c r="BQ147" s="54">
        <f t="array" ref="BQ147">+_xlfn.XLOOKUP(1,(CM_CT[Contract Number Customer]=CM_CT[[#This Row],[Contract Number Customer]])*(CM_CT[Row Type]="Header"),CM_CT[Currency])</f>
        <v/>
      </c>
      <c r="BR147" s="75">
        <f t="array" ref="BR147">+_xlfn.XLOOKUP(1,(CM_CT[Contract Number Customer]=CM_CT[[#This Row],[Contract Number Customer]])*(CM_CT[Row Type]="Header"),CM_CT[Lease Rate EUR])</f>
        <v/>
      </c>
      <c r="BS147" s="306" t="n"/>
      <c r="BT147" s="306" t="n"/>
      <c r="BU147" s="177" t="n"/>
      <c r="BV147" s="306" t="n"/>
      <c r="BW147" s="179">
        <f t="array" ref="BW147">+_xlfn.XLOOKUP(1,(Table_Mietpos[Vertragsnummer]=CM_CT[[#This Row],[Contract Number M3]])*(Table_Mietpos[Auftragspos.]=CM_CT[[#This Row],[Rentalposition M3]]),Table_Mietpos[Nettosatz/Typ])</f>
        <v/>
      </c>
      <c r="BX147" s="306" t="n"/>
      <c r="BY147" s="75" t="n"/>
      <c r="BZ147" s="75" t="n"/>
      <c r="CA147" s="75" t="n"/>
      <c r="CB147" s="75" t="n"/>
      <c r="CC147" s="75" t="n"/>
      <c r="CD147" s="307" t="n"/>
      <c r="CE147" s="307" t="n"/>
      <c r="CF147" s="307" t="n"/>
      <c r="CG147" s="307" t="n"/>
      <c r="CH147" s="28" t="n"/>
      <c r="CI147" s="28" t="n"/>
      <c r="CJ147" s="28" t="n"/>
      <c r="CK147" s="186" t="n"/>
      <c r="CL147" s="307" t="n"/>
      <c r="CM147" s="306" t="n"/>
      <c r="CN147" s="12" t="n"/>
      <c r="CO147" s="20" t="n"/>
      <c r="CP147" s="142" t="n"/>
      <c r="CQ147" s="142" t="n"/>
      <c r="CR147" s="142" t="n"/>
      <c r="CS147" s="20" t="n"/>
    </row>
    <row r="148">
      <c r="B148" s="11" t="n"/>
      <c r="C148" s="14" t="inlineStr">
        <is>
          <t>V700010</t>
        </is>
      </c>
      <c r="D148" s="10" t="n"/>
      <c r="E148" s="15">
        <f t="array" ref="E148">+_xlfn.XLOOKUP(1,(CM_CT[Contract Number M3]=CM_CT[[#This Row],[Contract Number M3]])*(CM_CT[Row Type]="Header"),CM_CT[Contract Number Customer])</f>
        <v/>
      </c>
      <c r="F148" s="10" t="n">
        <v>3</v>
      </c>
      <c r="G148" s="10" t="inlineStr">
        <is>
          <t>Wagon</t>
        </is>
      </c>
      <c r="H148" s="10" t="n">
        <v>41</v>
      </c>
      <c r="I148" s="73">
        <f t="array" ref="I148">+_xlfn.XLOOKUP(1,(Table_Mietpos[Vertragsnummer]=CM[[#This Row],[Contract Number M3]])*(Table_Mietpos[Auftragspos.]=CM[[#This Row],[Rentalposition M3]]),Table_Mietpos[ChNr])</f>
        <v/>
      </c>
      <c r="J148" s="72">
        <f t="array" ref="J148">+_xlfn.XLOOKUP(1,(CM_CT[Contract Number Customer]=CM_CT[[#This Row],[Contract Number Customer]])*(CM_CT[Row Type]="Header"),CM_CT[Customer])</f>
        <v/>
      </c>
      <c r="K148" s="51" t="n"/>
      <c r="L148" s="51" t="n"/>
      <c r="M148" s="15">
        <f t="array" ref="M148">+_xlfn.XLOOKUP(1,(CM_CT[Contract Number Customer]=CM_CT[[#This Row],[Contract Number Customer]])*(CM_CT[Row Type]="Header"),CM_CT[Sales Manager])</f>
        <v/>
      </c>
      <c r="N148" s="15">
        <f t="array" ref="N148">+_xlfn.XLOOKUP(1,(CM_CT[Contract Number Customer]=CM_CT[[#This Row],[Contract Number Customer]])*(CM_CT[Row Type]="Header"),CM_CT[Wagon Type])</f>
        <v/>
      </c>
      <c r="O148" s="10" t="n">
        <v>1</v>
      </c>
      <c r="P148" s="10" t="n"/>
      <c r="Q148" s="10" t="n"/>
      <c r="R148" s="10" t="n">
        <v>1</v>
      </c>
      <c r="S148" s="10" t="n"/>
      <c r="T148" s="10" t="n">
        <v>1</v>
      </c>
      <c r="U148" s="15">
        <f>+IF(CM_CT[[#This Row],[Contract Status]]&lt;&gt;"ended",1,0)</f>
        <v/>
      </c>
      <c r="V148" s="15" t="n"/>
      <c r="W148" s="15">
        <f t="array" ref="W148">_xlfn.XLOOKUP(1,(CM_CT[Contract Number Customer]=$E147)*(CM_CT[Delivery Batch]=$F147)*(CM_CT[Row Type]="Batch"),CM_CT[Contract Flex])</f>
        <v/>
      </c>
      <c r="X148" s="54">
        <f t="array" ref="X148">_xlfn.XLOOKUP(1,(CM_CT[Contract Number Customer]=$E147)*(CM_CT[Delivery Batch]=$F147)*(CM_CT[Row Type]="Batch"),CM_CT[Flex StartDate])</f>
        <v/>
      </c>
      <c r="Y148" s="54">
        <f t="array" ref="Y148">_xlfn.XLOOKUP(1,(CM_CT[Contract Number Customer]=$E147)*(CM_CT[Delivery Batch]=$F147)*(CM_CT[Row Type]="Batch"),CM_CT[Flex EndDate])</f>
        <v/>
      </c>
      <c r="Z148" s="15">
        <f t="array" ref="Z148">_xlfn.XLOOKUP(1,(CM_CT[Contract Number Customer]=$E147)*(CM_CT[Delivery Batch]=$F147)*(CM_CT[Row Type]="Batch"),CM_CT[Contract Status])</f>
        <v/>
      </c>
      <c r="AA148" s="15" t="n"/>
      <c r="AB148" s="74" t="n"/>
      <c r="AC148" s="74" t="n"/>
      <c r="AD148" s="131">
        <f t="array" ref="AD148">+_xlfn.XLOOKUP(1,(Table_Mietpos[Vertragsnummer]=CM_CT[[#This Row],[Contract Number M3]])*(Table_Mietpos[Auftragspos.]=CM_CT[[#This Row],[Rentalposition M3]]),Table_Mietpos[Gueltig_ab])</f>
        <v/>
      </c>
      <c r="AE148" s="131">
        <f t="array" ref="AE148">+_xlfn.XLOOKUP(1,(Table_Mietpos[Vertragsnummer]=CM_CT[[#This Row],[Contract Number M3]])*(Table_Mietpos[Auftragspos.]=CM_CT[[#This Row],[Rentalposition M3]]),Table_Mietpos[Gueltig_bis])</f>
        <v/>
      </c>
      <c r="AF148" s="50">
        <f t="array" ref="AF148">+_xlfn.XLOOKUP(1,(CM_CT[Contract Number Customer]=CM_CT[[#This Row],[Contract Number Customer]])*(CM_CT[Row Type]="Header"),CM_CT[Contract Lenght Initial])</f>
        <v/>
      </c>
      <c r="AG148" s="136">
        <f>+CM_CT[[#This Row],[Rental EndDate]]</f>
        <v/>
      </c>
      <c r="AH148" s="305" t="n"/>
      <c r="AI148" s="305" t="n"/>
      <c r="AJ148" s="305" t="n"/>
      <c r="AK148" s="53" t="n"/>
      <c r="AL148" s="15">
        <f t="array" ref="AL148">+_xlfn.XLOOKUP(1,(CM_CT[Contract Number Customer]=CM_CT[[#This Row],[Contract Number Customer]])*(CM_CT[Row Type]="Header"),CM_CT[Early Termination Category])</f>
        <v/>
      </c>
      <c r="AM148" s="136">
        <f t="array" ref="AM148">_xlfn.XLOOKUP(1,(CM_CT[Contract Number Customer]=$E147)*(CM_CT[Delivery Batch]=$F147)*(CM_CT[Row Type]="Batch"),CM_CT[Early Termination cut-off date1])</f>
        <v/>
      </c>
      <c r="AN148" s="136">
        <f t="array" ref="AN148">_xlfn.XLOOKUP(1,(CM_CT[Contract Number Customer]=$E147)*(CM_CT[Delivery Batch]=$F147)*(CM_CT[Row Type]="Batch"),CM_CT[Early Termination cut-off date2])</f>
        <v/>
      </c>
      <c r="AO148" s="53">
        <f t="array" ref="AO148">+_xlfn.XLOOKUP(1,(CM_CT[Contract Number Customer]=CM_CT[[#This Row],[Contract Number Customer]])*(CM_CT[Row Type]="Header"),CM_CT[Early Termination Notice Period Mths])</f>
        <v/>
      </c>
      <c r="AP148" s="53">
        <f t="array" ref="AP148">+_xlfn.XLOOKUP(1,(CM_CT[Contract Number Customer]=CM_CT[[#This Row],[Contract Number Customer]])*(CM_CT[Row Type]="Header"),CM_CT[Duly Termination Notice Period Mths])</f>
        <v/>
      </c>
      <c r="AQ148" s="54" t="n"/>
      <c r="AR148" s="54">
        <f t="array" ref="AR148">+_xlfn.XLOOKUP(1,(CM_CT[[#This Row],[Contract Number M3]]=Next_possible_notice[Contract Number M3])*(CM_CT[[#This Row],[Rentalposition M3]]=Next_possible_notice[Rentalposition M3]),Next_possible_notice[NoticeDateCalc])</f>
        <v/>
      </c>
      <c r="AS148" s="117" t="n"/>
      <c r="AT148" s="75" t="n"/>
      <c r="AU148" s="75" t="n"/>
      <c r="AV148" s="75" t="n"/>
      <c r="AW148" s="75" t="n"/>
      <c r="AX148" s="53" t="n"/>
      <c r="AY148" s="75" t="n"/>
      <c r="AZ148" s="54" t="n"/>
      <c r="BA148" s="50">
        <f t="array" ref="BA148">+_xlfn.XLOOKUP(1,(CM_CT[Contract Number Customer]=CM_CT[[#This Row],[Contract Number Customer]])*(CM_CT[Row Type]="Header"),CM_CT[Contract Lenght Early Clause &amp; Option])</f>
        <v/>
      </c>
      <c r="BB148" s="15" t="n"/>
      <c r="BC148" s="15" t="n"/>
      <c r="BD148" s="15" t="n"/>
      <c r="BE148" s="15" t="n"/>
      <c r="BF148" s="15" t="n"/>
      <c r="BG148" s="15" t="n"/>
      <c r="BH148" s="24" t="n"/>
      <c r="BI148" s="10" t="n"/>
      <c r="BJ148" s="118" t="n"/>
      <c r="BK148" s="24" t="n"/>
      <c r="BL148" s="54">
        <f>+_xlfn.XLOOKUP(CM_CT[[#This Row],[Wagon Number]],Next_possible_notice[Wagon Number],Next_possible_notice[Renewal Process StartDate])</f>
        <v/>
      </c>
      <c r="BM148" s="24" t="n"/>
      <c r="BN148" s="50">
        <f t="array" ref="BN148">+_xlfn.XLOOKUP(1,(CM_CT[Contract Number Customer]=CM_CT[[#This Row],[Contract Number Customer]])*(CM_CT[Row Type]="Header"),CM_CT[Contract Mileage])</f>
        <v/>
      </c>
      <c r="BO148" s="50" t="n"/>
      <c r="BP148" s="54" t="n"/>
      <c r="BQ148" s="54">
        <f t="array" ref="BQ148">+_xlfn.XLOOKUP(1,(CM_CT[Contract Number Customer]=CM_CT[[#This Row],[Contract Number Customer]])*(CM_CT[Row Type]="Header"),CM_CT[Currency])</f>
        <v/>
      </c>
      <c r="BR148" s="75">
        <f t="array" ref="BR148">+_xlfn.XLOOKUP(1,(CM_CT[Contract Number Customer]=CM_CT[[#This Row],[Contract Number Customer]])*(CM_CT[Row Type]="Header"),CM_CT[Lease Rate EUR])</f>
        <v/>
      </c>
      <c r="BS148" s="306" t="n"/>
      <c r="BT148" s="306" t="n"/>
      <c r="BU148" s="177" t="n"/>
      <c r="BV148" s="306" t="n"/>
      <c r="BW148" s="179">
        <f t="array" ref="BW148">+_xlfn.XLOOKUP(1,(Table_Mietpos[Vertragsnummer]=CM_CT[[#This Row],[Contract Number M3]])*(Table_Mietpos[Auftragspos.]=CM_CT[[#This Row],[Rentalposition M3]]),Table_Mietpos[Nettosatz/Typ])</f>
        <v/>
      </c>
      <c r="BX148" s="306" t="n"/>
      <c r="BY148" s="75" t="n"/>
      <c r="BZ148" s="75" t="n"/>
      <c r="CA148" s="75" t="n"/>
      <c r="CB148" s="75" t="n"/>
      <c r="CC148" s="75" t="n"/>
      <c r="CD148" s="307" t="n"/>
      <c r="CE148" s="307" t="n"/>
      <c r="CF148" s="307" t="n"/>
      <c r="CG148" s="307" t="n"/>
      <c r="CH148" s="28" t="n"/>
      <c r="CI148" s="28" t="n"/>
      <c r="CJ148" s="28" t="n"/>
      <c r="CK148" s="186" t="n"/>
      <c r="CL148" s="307" t="n"/>
      <c r="CM148" s="306" t="n"/>
      <c r="CN148" s="12" t="n"/>
      <c r="CO148" s="20" t="n"/>
      <c r="CP148" s="142" t="n"/>
      <c r="CQ148" s="142" t="n"/>
      <c r="CR148" s="142" t="n"/>
      <c r="CS148" s="20" t="n"/>
    </row>
    <row r="149">
      <c r="B149" s="11" t="n"/>
      <c r="C149" s="14" t="inlineStr">
        <is>
          <t>V700010</t>
        </is>
      </c>
      <c r="D149" s="10" t="n"/>
      <c r="E149" s="15">
        <f t="array" ref="E149">+_xlfn.XLOOKUP(1,(CM_CT[Contract Number M3]=CM_CT[[#This Row],[Contract Number M3]])*(CM_CT[Row Type]="Header"),CM_CT[Contract Number Customer])</f>
        <v/>
      </c>
      <c r="F149" s="10" t="n">
        <v>3</v>
      </c>
      <c r="G149" s="10" t="inlineStr">
        <is>
          <t>Wagon</t>
        </is>
      </c>
      <c r="H149" s="10" t="n">
        <v>42</v>
      </c>
      <c r="I149" s="73">
        <f t="array" ref="I149">+_xlfn.XLOOKUP(1,(Table_Mietpos[Vertragsnummer]=CM[[#This Row],[Contract Number M3]])*(Table_Mietpos[Auftragspos.]=CM[[#This Row],[Rentalposition M3]]),Table_Mietpos[ChNr])</f>
        <v/>
      </c>
      <c r="J149" s="72">
        <f t="array" ref="J149">+_xlfn.XLOOKUP(1,(CM_CT[Contract Number Customer]=CM_CT[[#This Row],[Contract Number Customer]])*(CM_CT[Row Type]="Header"),CM_CT[Customer])</f>
        <v/>
      </c>
      <c r="K149" s="51" t="n"/>
      <c r="L149" s="51" t="n"/>
      <c r="M149" s="15">
        <f t="array" ref="M149">+_xlfn.XLOOKUP(1,(CM_CT[Contract Number Customer]=CM_CT[[#This Row],[Contract Number Customer]])*(CM_CT[Row Type]="Header"),CM_CT[Sales Manager])</f>
        <v/>
      </c>
      <c r="N149" s="15">
        <f t="array" ref="N149">+_xlfn.XLOOKUP(1,(CM_CT[Contract Number Customer]=CM_CT[[#This Row],[Contract Number Customer]])*(CM_CT[Row Type]="Header"),CM_CT[Wagon Type])</f>
        <v/>
      </c>
      <c r="O149" s="10" t="n">
        <v>1</v>
      </c>
      <c r="P149" s="10" t="n"/>
      <c r="Q149" s="10" t="n"/>
      <c r="R149" s="10" t="n">
        <v>1</v>
      </c>
      <c r="S149" s="10" t="n"/>
      <c r="T149" s="10" t="n">
        <v>1</v>
      </c>
      <c r="U149" s="15">
        <f>+IF(CM_CT[[#This Row],[Contract Status]]&lt;&gt;"ended",1,0)</f>
        <v/>
      </c>
      <c r="V149" s="15" t="n"/>
      <c r="W149" s="15">
        <f t="array" ref="W149">_xlfn.XLOOKUP(1,(CM_CT[Contract Number Customer]=$E148)*(CM_CT[Delivery Batch]=$F148)*(CM_CT[Row Type]="Batch"),CM_CT[Contract Flex])</f>
        <v/>
      </c>
      <c r="X149" s="54">
        <f t="array" ref="X149">_xlfn.XLOOKUP(1,(CM_CT[Contract Number Customer]=$E148)*(CM_CT[Delivery Batch]=$F148)*(CM_CT[Row Type]="Batch"),CM_CT[Flex StartDate])</f>
        <v/>
      </c>
      <c r="Y149" s="54">
        <f t="array" ref="Y149">_xlfn.XLOOKUP(1,(CM_CT[Contract Number Customer]=$E148)*(CM_CT[Delivery Batch]=$F148)*(CM_CT[Row Type]="Batch"),CM_CT[Flex EndDate])</f>
        <v/>
      </c>
      <c r="Z149" s="15">
        <f t="array" ref="Z149">_xlfn.XLOOKUP(1,(CM_CT[Contract Number Customer]=$E148)*(CM_CT[Delivery Batch]=$F148)*(CM_CT[Row Type]="Batch"),CM_CT[Contract Status])</f>
        <v/>
      </c>
      <c r="AA149" s="15" t="n"/>
      <c r="AB149" s="74" t="n"/>
      <c r="AC149" s="74" t="n"/>
      <c r="AD149" s="131">
        <f t="array" ref="AD149">+_xlfn.XLOOKUP(1,(Table_Mietpos[Vertragsnummer]=CM_CT[[#This Row],[Contract Number M3]])*(Table_Mietpos[Auftragspos.]=CM_CT[[#This Row],[Rentalposition M3]]),Table_Mietpos[Gueltig_ab])</f>
        <v/>
      </c>
      <c r="AE149" s="131">
        <f t="array" ref="AE149">+_xlfn.XLOOKUP(1,(Table_Mietpos[Vertragsnummer]=CM_CT[[#This Row],[Contract Number M3]])*(Table_Mietpos[Auftragspos.]=CM_CT[[#This Row],[Rentalposition M3]]),Table_Mietpos[Gueltig_bis])</f>
        <v/>
      </c>
      <c r="AF149" s="50">
        <f t="array" ref="AF149">+_xlfn.XLOOKUP(1,(CM_CT[Contract Number Customer]=CM_CT[[#This Row],[Contract Number Customer]])*(CM_CT[Row Type]="Header"),CM_CT[Contract Lenght Initial])</f>
        <v/>
      </c>
      <c r="AG149" s="136">
        <f>+CM_CT[[#This Row],[Rental EndDate]]</f>
        <v/>
      </c>
      <c r="AH149" s="305" t="n"/>
      <c r="AI149" s="305" t="n"/>
      <c r="AJ149" s="305" t="n"/>
      <c r="AK149" s="53" t="n"/>
      <c r="AL149" s="15">
        <f t="array" ref="AL149">+_xlfn.XLOOKUP(1,(CM_CT[Contract Number Customer]=CM_CT[[#This Row],[Contract Number Customer]])*(CM_CT[Row Type]="Header"),CM_CT[Early Termination Category])</f>
        <v/>
      </c>
      <c r="AM149" s="136">
        <f t="array" ref="AM149">_xlfn.XLOOKUP(1,(CM_CT[Contract Number Customer]=$E148)*(CM_CT[Delivery Batch]=$F148)*(CM_CT[Row Type]="Batch"),CM_CT[Early Termination cut-off date1])</f>
        <v/>
      </c>
      <c r="AN149" s="136">
        <f t="array" ref="AN149">_xlfn.XLOOKUP(1,(CM_CT[Contract Number Customer]=$E148)*(CM_CT[Delivery Batch]=$F148)*(CM_CT[Row Type]="Batch"),CM_CT[Early Termination cut-off date2])</f>
        <v/>
      </c>
      <c r="AO149" s="53">
        <f t="array" ref="AO149">+_xlfn.XLOOKUP(1,(CM_CT[Contract Number Customer]=CM_CT[[#This Row],[Contract Number Customer]])*(CM_CT[Row Type]="Header"),CM_CT[Early Termination Notice Period Mths])</f>
        <v/>
      </c>
      <c r="AP149" s="53">
        <f t="array" ref="AP149">+_xlfn.XLOOKUP(1,(CM_CT[Contract Number Customer]=CM_CT[[#This Row],[Contract Number Customer]])*(CM_CT[Row Type]="Header"),CM_CT[Duly Termination Notice Period Mths])</f>
        <v/>
      </c>
      <c r="AQ149" s="54" t="n"/>
      <c r="AR149" s="54">
        <f t="array" ref="AR149">+_xlfn.XLOOKUP(1,(CM_CT[[#This Row],[Contract Number M3]]=Next_possible_notice[Contract Number M3])*(CM_CT[[#This Row],[Rentalposition M3]]=Next_possible_notice[Rentalposition M3]),Next_possible_notice[NoticeDateCalc])</f>
        <v/>
      </c>
      <c r="AS149" s="117" t="n"/>
      <c r="AT149" s="75" t="n"/>
      <c r="AU149" s="75" t="n"/>
      <c r="AV149" s="75" t="n"/>
      <c r="AW149" s="75" t="n"/>
      <c r="AX149" s="53" t="n"/>
      <c r="AY149" s="75" t="n"/>
      <c r="AZ149" s="54" t="n"/>
      <c r="BA149" s="50">
        <f t="array" ref="BA149">+_xlfn.XLOOKUP(1,(CM_CT[Contract Number Customer]=CM_CT[[#This Row],[Contract Number Customer]])*(CM_CT[Row Type]="Header"),CM_CT[Contract Lenght Early Clause &amp; Option])</f>
        <v/>
      </c>
      <c r="BB149" s="15" t="n"/>
      <c r="BC149" s="15" t="n"/>
      <c r="BD149" s="15" t="n"/>
      <c r="BE149" s="15" t="n"/>
      <c r="BF149" s="15" t="n"/>
      <c r="BG149" s="15" t="n"/>
      <c r="BH149" s="24" t="n"/>
      <c r="BI149" s="10" t="n"/>
      <c r="BJ149" s="118" t="n"/>
      <c r="BK149" s="24" t="n"/>
      <c r="BL149" s="54">
        <f>+_xlfn.XLOOKUP(CM_CT[[#This Row],[Wagon Number]],Next_possible_notice[Wagon Number],Next_possible_notice[Renewal Process StartDate])</f>
        <v/>
      </c>
      <c r="BM149" s="24" t="n"/>
      <c r="BN149" s="50">
        <f t="array" ref="BN149">+_xlfn.XLOOKUP(1,(CM_CT[Contract Number Customer]=CM_CT[[#This Row],[Contract Number Customer]])*(CM_CT[Row Type]="Header"),CM_CT[Contract Mileage])</f>
        <v/>
      </c>
      <c r="BO149" s="50" t="n"/>
      <c r="BP149" s="54" t="n"/>
      <c r="BQ149" s="54">
        <f t="array" ref="BQ149">+_xlfn.XLOOKUP(1,(CM_CT[Contract Number Customer]=CM_CT[[#This Row],[Contract Number Customer]])*(CM_CT[Row Type]="Header"),CM_CT[Currency])</f>
        <v/>
      </c>
      <c r="BR149" s="75">
        <f t="array" ref="BR149">+_xlfn.XLOOKUP(1,(CM_CT[Contract Number Customer]=CM_CT[[#This Row],[Contract Number Customer]])*(CM_CT[Row Type]="Header"),CM_CT[Lease Rate EUR])</f>
        <v/>
      </c>
      <c r="BS149" s="306" t="n"/>
      <c r="BT149" s="306" t="n"/>
      <c r="BU149" s="177" t="n"/>
      <c r="BV149" s="306" t="n"/>
      <c r="BW149" s="179">
        <f t="array" ref="BW149">+_xlfn.XLOOKUP(1,(Table_Mietpos[Vertragsnummer]=CM_CT[[#This Row],[Contract Number M3]])*(Table_Mietpos[Auftragspos.]=CM_CT[[#This Row],[Rentalposition M3]]),Table_Mietpos[Nettosatz/Typ])</f>
        <v/>
      </c>
      <c r="BX149" s="306" t="n"/>
      <c r="BY149" s="75" t="n"/>
      <c r="BZ149" s="75" t="n"/>
      <c r="CA149" s="75" t="n"/>
      <c r="CB149" s="75" t="n"/>
      <c r="CC149" s="75" t="n"/>
      <c r="CD149" s="307" t="n"/>
      <c r="CE149" s="307" t="n"/>
      <c r="CF149" s="307" t="n"/>
      <c r="CG149" s="307" t="n"/>
      <c r="CH149" s="28" t="n"/>
      <c r="CI149" s="28" t="n"/>
      <c r="CJ149" s="28" t="n"/>
      <c r="CK149" s="186" t="n"/>
      <c r="CL149" s="307" t="n"/>
      <c r="CM149" s="306" t="n"/>
      <c r="CN149" s="12" t="n"/>
      <c r="CO149" s="20" t="n"/>
      <c r="CP149" s="142" t="n"/>
      <c r="CQ149" s="142" t="n"/>
      <c r="CR149" s="142" t="n"/>
      <c r="CS149" s="20" t="n"/>
    </row>
    <row r="150">
      <c r="B150" s="11" t="n"/>
      <c r="C150" s="14" t="inlineStr">
        <is>
          <t>V700010</t>
        </is>
      </c>
      <c r="D150" s="10" t="n"/>
      <c r="E150" s="15">
        <f t="array" ref="E150">+_xlfn.XLOOKUP(1,(CM_CT[Contract Number M3]=CM_CT[[#This Row],[Contract Number M3]])*(CM_CT[Row Type]="Header"),CM_CT[Contract Number Customer])</f>
        <v/>
      </c>
      <c r="F150" s="10" t="n">
        <v>3</v>
      </c>
      <c r="G150" s="10" t="inlineStr">
        <is>
          <t>Wagon</t>
        </is>
      </c>
      <c r="H150" s="10" t="n">
        <v>43</v>
      </c>
      <c r="I150" s="73">
        <f t="array" ref="I150">+_xlfn.XLOOKUP(1,(Table_Mietpos[Vertragsnummer]=CM[[#This Row],[Contract Number M3]])*(Table_Mietpos[Auftragspos.]=CM[[#This Row],[Rentalposition M3]]),Table_Mietpos[ChNr])</f>
        <v/>
      </c>
      <c r="J150" s="72">
        <f t="array" ref="J150">+_xlfn.XLOOKUP(1,(CM_CT[Contract Number Customer]=CM_CT[[#This Row],[Contract Number Customer]])*(CM_CT[Row Type]="Header"),CM_CT[Customer])</f>
        <v/>
      </c>
      <c r="K150" s="51" t="n"/>
      <c r="L150" s="51" t="n"/>
      <c r="M150" s="15">
        <f t="array" ref="M150">+_xlfn.XLOOKUP(1,(CM_CT[Contract Number Customer]=CM_CT[[#This Row],[Contract Number Customer]])*(CM_CT[Row Type]="Header"),CM_CT[Sales Manager])</f>
        <v/>
      </c>
      <c r="N150" s="15">
        <f t="array" ref="N150">+_xlfn.XLOOKUP(1,(CM_CT[Contract Number Customer]=CM_CT[[#This Row],[Contract Number Customer]])*(CM_CT[Row Type]="Header"),CM_CT[Wagon Type])</f>
        <v/>
      </c>
      <c r="O150" s="10" t="n">
        <v>1</v>
      </c>
      <c r="P150" s="10" t="n"/>
      <c r="Q150" s="10" t="n"/>
      <c r="R150" s="10" t="n">
        <v>1</v>
      </c>
      <c r="S150" s="10" t="n"/>
      <c r="T150" s="10" t="n">
        <v>1</v>
      </c>
      <c r="U150" s="15">
        <f>+IF(CM_CT[[#This Row],[Contract Status]]&lt;&gt;"ended",1,0)</f>
        <v/>
      </c>
      <c r="V150" s="15" t="n"/>
      <c r="W150" s="15">
        <f t="array" ref="W150">_xlfn.XLOOKUP(1,(CM_CT[Contract Number Customer]=$E149)*(CM_CT[Delivery Batch]=$F149)*(CM_CT[Row Type]="Batch"),CM_CT[Contract Flex])</f>
        <v/>
      </c>
      <c r="X150" s="54">
        <f t="array" ref="X150">_xlfn.XLOOKUP(1,(CM_CT[Contract Number Customer]=$E149)*(CM_CT[Delivery Batch]=$F149)*(CM_CT[Row Type]="Batch"),CM_CT[Flex StartDate])</f>
        <v/>
      </c>
      <c r="Y150" s="54">
        <f t="array" ref="Y150">_xlfn.XLOOKUP(1,(CM_CT[Contract Number Customer]=$E149)*(CM_CT[Delivery Batch]=$F149)*(CM_CT[Row Type]="Batch"),CM_CT[Flex EndDate])</f>
        <v/>
      </c>
      <c r="Z150" s="15">
        <f t="array" ref="Z150">_xlfn.XLOOKUP(1,(CM_CT[Contract Number Customer]=$E149)*(CM_CT[Delivery Batch]=$F149)*(CM_CT[Row Type]="Batch"),CM_CT[Contract Status])</f>
        <v/>
      </c>
      <c r="AA150" s="15" t="n"/>
      <c r="AB150" s="74" t="n"/>
      <c r="AC150" s="74" t="n"/>
      <c r="AD150" s="131">
        <f t="array" ref="AD150">+_xlfn.XLOOKUP(1,(Table_Mietpos[Vertragsnummer]=CM_CT[[#This Row],[Contract Number M3]])*(Table_Mietpos[Auftragspos.]=CM_CT[[#This Row],[Rentalposition M3]]),Table_Mietpos[Gueltig_ab])</f>
        <v/>
      </c>
      <c r="AE150" s="131">
        <f t="array" ref="AE150">+_xlfn.XLOOKUP(1,(Table_Mietpos[Vertragsnummer]=CM_CT[[#This Row],[Contract Number M3]])*(Table_Mietpos[Auftragspos.]=CM_CT[[#This Row],[Rentalposition M3]]),Table_Mietpos[Gueltig_bis])</f>
        <v/>
      </c>
      <c r="AF150" s="50">
        <f t="array" ref="AF150">+_xlfn.XLOOKUP(1,(CM_CT[Contract Number Customer]=CM_CT[[#This Row],[Contract Number Customer]])*(CM_CT[Row Type]="Header"),CM_CT[Contract Lenght Initial])</f>
        <v/>
      </c>
      <c r="AG150" s="136">
        <f>+CM_CT[[#This Row],[Rental EndDate]]</f>
        <v/>
      </c>
      <c r="AH150" s="305" t="n"/>
      <c r="AI150" s="305" t="n"/>
      <c r="AJ150" s="305" t="n"/>
      <c r="AK150" s="53" t="n"/>
      <c r="AL150" s="15">
        <f t="array" ref="AL150">+_xlfn.XLOOKUP(1,(CM_CT[Contract Number Customer]=CM_CT[[#This Row],[Contract Number Customer]])*(CM_CT[Row Type]="Header"),CM_CT[Early Termination Category])</f>
        <v/>
      </c>
      <c r="AM150" s="136">
        <f t="array" ref="AM150">_xlfn.XLOOKUP(1,(CM_CT[Contract Number Customer]=$E149)*(CM_CT[Delivery Batch]=$F149)*(CM_CT[Row Type]="Batch"),CM_CT[Early Termination cut-off date1])</f>
        <v/>
      </c>
      <c r="AN150" s="136">
        <f t="array" ref="AN150">_xlfn.XLOOKUP(1,(CM_CT[Contract Number Customer]=$E149)*(CM_CT[Delivery Batch]=$F149)*(CM_CT[Row Type]="Batch"),CM_CT[Early Termination cut-off date2])</f>
        <v/>
      </c>
      <c r="AO150" s="53">
        <f t="array" ref="AO150">+_xlfn.XLOOKUP(1,(CM_CT[Contract Number Customer]=CM_CT[[#This Row],[Contract Number Customer]])*(CM_CT[Row Type]="Header"),CM_CT[Early Termination Notice Period Mths])</f>
        <v/>
      </c>
      <c r="AP150" s="53">
        <f t="array" ref="AP150">+_xlfn.XLOOKUP(1,(CM_CT[Contract Number Customer]=CM_CT[[#This Row],[Contract Number Customer]])*(CM_CT[Row Type]="Header"),CM_CT[Duly Termination Notice Period Mths])</f>
        <v/>
      </c>
      <c r="AQ150" s="54" t="n"/>
      <c r="AR150" s="54">
        <f t="array" ref="AR150">+_xlfn.XLOOKUP(1,(CM_CT[[#This Row],[Contract Number M3]]=Next_possible_notice[Contract Number M3])*(CM_CT[[#This Row],[Rentalposition M3]]=Next_possible_notice[Rentalposition M3]),Next_possible_notice[NoticeDateCalc])</f>
        <v/>
      </c>
      <c r="AS150" s="117" t="n"/>
      <c r="AT150" s="75" t="n"/>
      <c r="AU150" s="75" t="n"/>
      <c r="AV150" s="75" t="n"/>
      <c r="AW150" s="75" t="n"/>
      <c r="AX150" s="53" t="n"/>
      <c r="AY150" s="75" t="n"/>
      <c r="AZ150" s="54" t="n"/>
      <c r="BA150" s="50">
        <f t="array" ref="BA150">+_xlfn.XLOOKUP(1,(CM_CT[Contract Number Customer]=CM_CT[[#This Row],[Contract Number Customer]])*(CM_CT[Row Type]="Header"),CM_CT[Contract Lenght Early Clause &amp; Option])</f>
        <v/>
      </c>
      <c r="BB150" s="15" t="n"/>
      <c r="BC150" s="15" t="n"/>
      <c r="BD150" s="15" t="n"/>
      <c r="BE150" s="15" t="n"/>
      <c r="BF150" s="15" t="n"/>
      <c r="BG150" s="15" t="n"/>
      <c r="BH150" s="24" t="n"/>
      <c r="BI150" s="10" t="n"/>
      <c r="BJ150" s="118" t="n"/>
      <c r="BK150" s="24" t="n"/>
      <c r="BL150" s="54">
        <f>+_xlfn.XLOOKUP(CM_CT[[#This Row],[Wagon Number]],Next_possible_notice[Wagon Number],Next_possible_notice[Renewal Process StartDate])</f>
        <v/>
      </c>
      <c r="BM150" s="24" t="n"/>
      <c r="BN150" s="50">
        <f t="array" ref="BN150">+_xlfn.XLOOKUP(1,(CM_CT[Contract Number Customer]=CM_CT[[#This Row],[Contract Number Customer]])*(CM_CT[Row Type]="Header"),CM_CT[Contract Mileage])</f>
        <v/>
      </c>
      <c r="BO150" s="50" t="n"/>
      <c r="BP150" s="54" t="n"/>
      <c r="BQ150" s="54">
        <f t="array" ref="BQ150">+_xlfn.XLOOKUP(1,(CM_CT[Contract Number Customer]=CM_CT[[#This Row],[Contract Number Customer]])*(CM_CT[Row Type]="Header"),CM_CT[Currency])</f>
        <v/>
      </c>
      <c r="BR150" s="75">
        <f t="array" ref="BR150">+_xlfn.XLOOKUP(1,(CM_CT[Contract Number Customer]=CM_CT[[#This Row],[Contract Number Customer]])*(CM_CT[Row Type]="Header"),CM_CT[Lease Rate EUR])</f>
        <v/>
      </c>
      <c r="BS150" s="306" t="n"/>
      <c r="BT150" s="306" t="n"/>
      <c r="BU150" s="177" t="n"/>
      <c r="BV150" s="306" t="n"/>
      <c r="BW150" s="179">
        <f t="array" ref="BW150">+_xlfn.XLOOKUP(1,(Table_Mietpos[Vertragsnummer]=CM_CT[[#This Row],[Contract Number M3]])*(Table_Mietpos[Auftragspos.]=CM_CT[[#This Row],[Rentalposition M3]]),Table_Mietpos[Nettosatz/Typ])</f>
        <v/>
      </c>
      <c r="BX150" s="306" t="n"/>
      <c r="BY150" s="75" t="n"/>
      <c r="BZ150" s="75" t="n"/>
      <c r="CA150" s="75" t="n"/>
      <c r="CB150" s="75" t="n"/>
      <c r="CC150" s="75" t="n"/>
      <c r="CD150" s="307" t="n"/>
      <c r="CE150" s="307" t="n"/>
      <c r="CF150" s="307" t="n"/>
      <c r="CG150" s="307" t="n"/>
      <c r="CH150" s="28" t="n"/>
      <c r="CI150" s="28" t="n"/>
      <c r="CJ150" s="28" t="n"/>
      <c r="CK150" s="186" t="n"/>
      <c r="CL150" s="307" t="n"/>
      <c r="CM150" s="306" t="n"/>
      <c r="CN150" s="12" t="n"/>
      <c r="CO150" s="20" t="n"/>
      <c r="CP150" s="142" t="n"/>
      <c r="CQ150" s="142" t="n"/>
      <c r="CR150" s="142" t="n"/>
      <c r="CS150" s="20" t="n"/>
    </row>
    <row r="151">
      <c r="B151" s="11" t="n"/>
      <c r="C151" s="14" t="inlineStr">
        <is>
          <t>V700010</t>
        </is>
      </c>
      <c r="D151" s="10" t="n"/>
      <c r="E151" s="15">
        <f t="array" ref="E151">+_xlfn.XLOOKUP(1,(CM_CT[Contract Number M3]=CM_CT[[#This Row],[Contract Number M3]])*(CM_CT[Row Type]="Header"),CM_CT[Contract Number Customer])</f>
        <v/>
      </c>
      <c r="F151" s="10" t="n">
        <v>3</v>
      </c>
      <c r="G151" s="10" t="inlineStr">
        <is>
          <t>Wagon</t>
        </is>
      </c>
      <c r="H151" s="10" t="n">
        <v>44</v>
      </c>
      <c r="I151" s="73">
        <f t="array" ref="I151">+_xlfn.XLOOKUP(1,(Table_Mietpos[Vertragsnummer]=CM[[#This Row],[Contract Number M3]])*(Table_Mietpos[Auftragspos.]=CM[[#This Row],[Rentalposition M3]]),Table_Mietpos[ChNr])</f>
        <v/>
      </c>
      <c r="J151" s="72">
        <f t="array" ref="J151">+_xlfn.XLOOKUP(1,(CM_CT[Contract Number Customer]=CM_CT[[#This Row],[Contract Number Customer]])*(CM_CT[Row Type]="Header"),CM_CT[Customer])</f>
        <v/>
      </c>
      <c r="K151" s="51" t="n"/>
      <c r="L151" s="51" t="n"/>
      <c r="M151" s="15">
        <f t="array" ref="M151">+_xlfn.XLOOKUP(1,(CM_CT[Contract Number Customer]=CM_CT[[#This Row],[Contract Number Customer]])*(CM_CT[Row Type]="Header"),CM_CT[Sales Manager])</f>
        <v/>
      </c>
      <c r="N151" s="15">
        <f t="array" ref="N151">+_xlfn.XLOOKUP(1,(CM_CT[Contract Number Customer]=CM_CT[[#This Row],[Contract Number Customer]])*(CM_CT[Row Type]="Header"),CM_CT[Wagon Type])</f>
        <v/>
      </c>
      <c r="O151" s="10" t="n">
        <v>1</v>
      </c>
      <c r="P151" s="10" t="n"/>
      <c r="Q151" s="10" t="n"/>
      <c r="R151" s="10" t="n">
        <v>1</v>
      </c>
      <c r="S151" s="10" t="n"/>
      <c r="T151" s="10" t="n">
        <v>1</v>
      </c>
      <c r="U151" s="15">
        <f>+IF(CM_CT[[#This Row],[Contract Status]]&lt;&gt;"ended",1,0)</f>
        <v/>
      </c>
      <c r="V151" s="15" t="n"/>
      <c r="W151" s="15">
        <f t="array" ref="W151">_xlfn.XLOOKUP(1,(CM_CT[Contract Number Customer]=$E150)*(CM_CT[Delivery Batch]=$F150)*(CM_CT[Row Type]="Batch"),CM_CT[Contract Flex])</f>
        <v/>
      </c>
      <c r="X151" s="54">
        <f t="array" ref="X151">_xlfn.XLOOKUP(1,(CM_CT[Contract Number Customer]=$E150)*(CM_CT[Delivery Batch]=$F150)*(CM_CT[Row Type]="Batch"),CM_CT[Flex StartDate])</f>
        <v/>
      </c>
      <c r="Y151" s="54">
        <f t="array" ref="Y151">_xlfn.XLOOKUP(1,(CM_CT[Contract Number Customer]=$E150)*(CM_CT[Delivery Batch]=$F150)*(CM_CT[Row Type]="Batch"),CM_CT[Flex EndDate])</f>
        <v/>
      </c>
      <c r="Z151" s="15">
        <f t="array" ref="Z151">_xlfn.XLOOKUP(1,(CM_CT[Contract Number Customer]=$E150)*(CM_CT[Delivery Batch]=$F150)*(CM_CT[Row Type]="Batch"),CM_CT[Contract Status])</f>
        <v/>
      </c>
      <c r="AA151" s="15" t="n"/>
      <c r="AB151" s="74" t="n"/>
      <c r="AC151" s="74" t="n"/>
      <c r="AD151" s="131">
        <f t="array" ref="AD151">+_xlfn.XLOOKUP(1,(Table_Mietpos[Vertragsnummer]=CM_CT[[#This Row],[Contract Number M3]])*(Table_Mietpos[Auftragspos.]=CM_CT[[#This Row],[Rentalposition M3]]),Table_Mietpos[Gueltig_ab])</f>
        <v/>
      </c>
      <c r="AE151" s="131">
        <f t="array" ref="AE151">+_xlfn.XLOOKUP(1,(Table_Mietpos[Vertragsnummer]=CM_CT[[#This Row],[Contract Number M3]])*(Table_Mietpos[Auftragspos.]=CM_CT[[#This Row],[Rentalposition M3]]),Table_Mietpos[Gueltig_bis])</f>
        <v/>
      </c>
      <c r="AF151" s="50">
        <f t="array" ref="AF151">+_xlfn.XLOOKUP(1,(CM_CT[Contract Number Customer]=CM_CT[[#This Row],[Contract Number Customer]])*(CM_CT[Row Type]="Header"),CM_CT[Contract Lenght Initial])</f>
        <v/>
      </c>
      <c r="AG151" s="136">
        <f>+CM_CT[[#This Row],[Rental EndDate]]</f>
        <v/>
      </c>
      <c r="AH151" s="305" t="n"/>
      <c r="AI151" s="305" t="n"/>
      <c r="AJ151" s="305" t="n"/>
      <c r="AK151" s="53" t="n"/>
      <c r="AL151" s="15">
        <f t="array" ref="AL151">+_xlfn.XLOOKUP(1,(CM_CT[Contract Number Customer]=CM_CT[[#This Row],[Contract Number Customer]])*(CM_CT[Row Type]="Header"),CM_CT[Early Termination Category])</f>
        <v/>
      </c>
      <c r="AM151" s="136">
        <f t="array" ref="AM151">_xlfn.XLOOKUP(1,(CM_CT[Contract Number Customer]=$E150)*(CM_CT[Delivery Batch]=$F150)*(CM_CT[Row Type]="Batch"),CM_CT[Early Termination cut-off date1])</f>
        <v/>
      </c>
      <c r="AN151" s="136">
        <f t="array" ref="AN151">_xlfn.XLOOKUP(1,(CM_CT[Contract Number Customer]=$E150)*(CM_CT[Delivery Batch]=$F150)*(CM_CT[Row Type]="Batch"),CM_CT[Early Termination cut-off date2])</f>
        <v/>
      </c>
      <c r="AO151" s="53">
        <f t="array" ref="AO151">+_xlfn.XLOOKUP(1,(CM_CT[Contract Number Customer]=CM_CT[[#This Row],[Contract Number Customer]])*(CM_CT[Row Type]="Header"),CM_CT[Early Termination Notice Period Mths])</f>
        <v/>
      </c>
      <c r="AP151" s="53">
        <f t="array" ref="AP151">+_xlfn.XLOOKUP(1,(CM_CT[Contract Number Customer]=CM_CT[[#This Row],[Contract Number Customer]])*(CM_CT[Row Type]="Header"),CM_CT[Duly Termination Notice Period Mths])</f>
        <v/>
      </c>
      <c r="AQ151" s="54" t="n"/>
      <c r="AR151" s="54">
        <f t="array" ref="AR151">+_xlfn.XLOOKUP(1,(CM_CT[[#This Row],[Contract Number M3]]=Next_possible_notice[Contract Number M3])*(CM_CT[[#This Row],[Rentalposition M3]]=Next_possible_notice[Rentalposition M3]),Next_possible_notice[NoticeDateCalc])</f>
        <v/>
      </c>
      <c r="AS151" s="117" t="n"/>
      <c r="AT151" s="75" t="n"/>
      <c r="AU151" s="75" t="n"/>
      <c r="AV151" s="75" t="n"/>
      <c r="AW151" s="75" t="n"/>
      <c r="AX151" s="53" t="n"/>
      <c r="AY151" s="75" t="n"/>
      <c r="AZ151" s="54" t="n"/>
      <c r="BA151" s="50">
        <f t="array" ref="BA151">+_xlfn.XLOOKUP(1,(CM_CT[Contract Number Customer]=CM_CT[[#This Row],[Contract Number Customer]])*(CM_CT[Row Type]="Header"),CM_CT[Contract Lenght Early Clause &amp; Option])</f>
        <v/>
      </c>
      <c r="BB151" s="15" t="n"/>
      <c r="BC151" s="15" t="n"/>
      <c r="BD151" s="15" t="n"/>
      <c r="BE151" s="15" t="n"/>
      <c r="BF151" s="15" t="n"/>
      <c r="BG151" s="15" t="n"/>
      <c r="BH151" s="24" t="n"/>
      <c r="BI151" s="10" t="n"/>
      <c r="BJ151" s="118" t="n"/>
      <c r="BK151" s="24" t="n"/>
      <c r="BL151" s="54">
        <f>+_xlfn.XLOOKUP(CM_CT[[#This Row],[Wagon Number]],Next_possible_notice[Wagon Number],Next_possible_notice[Renewal Process StartDate])</f>
        <v/>
      </c>
      <c r="BM151" s="24" t="n"/>
      <c r="BN151" s="50">
        <f t="array" ref="BN151">+_xlfn.XLOOKUP(1,(CM_CT[Contract Number Customer]=CM_CT[[#This Row],[Contract Number Customer]])*(CM_CT[Row Type]="Header"),CM_CT[Contract Mileage])</f>
        <v/>
      </c>
      <c r="BO151" s="50" t="n"/>
      <c r="BP151" s="54" t="n"/>
      <c r="BQ151" s="54">
        <f t="array" ref="BQ151">+_xlfn.XLOOKUP(1,(CM_CT[Contract Number Customer]=CM_CT[[#This Row],[Contract Number Customer]])*(CM_CT[Row Type]="Header"),CM_CT[Currency])</f>
        <v/>
      </c>
      <c r="BR151" s="75">
        <f t="array" ref="BR151">+_xlfn.XLOOKUP(1,(CM_CT[Contract Number Customer]=CM_CT[[#This Row],[Contract Number Customer]])*(CM_CT[Row Type]="Header"),CM_CT[Lease Rate EUR])</f>
        <v/>
      </c>
      <c r="BS151" s="306" t="n"/>
      <c r="BT151" s="306" t="n"/>
      <c r="BU151" s="177" t="n"/>
      <c r="BV151" s="306" t="n"/>
      <c r="BW151" s="179">
        <f t="array" ref="BW151">+_xlfn.XLOOKUP(1,(Table_Mietpos[Vertragsnummer]=CM_CT[[#This Row],[Contract Number M3]])*(Table_Mietpos[Auftragspos.]=CM_CT[[#This Row],[Rentalposition M3]]),Table_Mietpos[Nettosatz/Typ])</f>
        <v/>
      </c>
      <c r="BX151" s="306" t="n"/>
      <c r="BY151" s="75" t="n"/>
      <c r="BZ151" s="75" t="n"/>
      <c r="CA151" s="75" t="n"/>
      <c r="CB151" s="75" t="n"/>
      <c r="CC151" s="75" t="n"/>
      <c r="CD151" s="307" t="n"/>
      <c r="CE151" s="307" t="n"/>
      <c r="CF151" s="307" t="n"/>
      <c r="CG151" s="307" t="n"/>
      <c r="CH151" s="28" t="n"/>
      <c r="CI151" s="28" t="n"/>
      <c r="CJ151" s="28" t="n"/>
      <c r="CK151" s="186" t="n"/>
      <c r="CL151" s="307" t="n"/>
      <c r="CM151" s="306" t="n"/>
      <c r="CN151" s="12" t="n"/>
      <c r="CO151" s="20" t="n"/>
      <c r="CP151" s="142" t="n"/>
      <c r="CQ151" s="142" t="n"/>
      <c r="CR151" s="142" t="n"/>
      <c r="CS151" s="20" t="n"/>
    </row>
    <row r="152">
      <c r="B152" s="11" t="n"/>
      <c r="C152" s="14" t="inlineStr">
        <is>
          <t>V700010</t>
        </is>
      </c>
      <c r="D152" s="10" t="n"/>
      <c r="E152" s="15">
        <f t="array" ref="E152">+_xlfn.XLOOKUP(1,(CM_CT[Contract Number M3]=CM_CT[[#This Row],[Contract Number M3]])*(CM_CT[Row Type]="Header"),CM_CT[Contract Number Customer])</f>
        <v/>
      </c>
      <c r="F152" s="10" t="n">
        <v>3</v>
      </c>
      <c r="G152" s="10" t="inlineStr">
        <is>
          <t>Wagon</t>
        </is>
      </c>
      <c r="H152" s="10" t="n">
        <v>45</v>
      </c>
      <c r="I152" s="73">
        <f t="array" ref="I152">+_xlfn.XLOOKUP(1,(Table_Mietpos[Vertragsnummer]=CM[[#This Row],[Contract Number M3]])*(Table_Mietpos[Auftragspos.]=CM[[#This Row],[Rentalposition M3]]),Table_Mietpos[ChNr])</f>
        <v/>
      </c>
      <c r="J152" s="72">
        <f t="array" ref="J152">+_xlfn.XLOOKUP(1,(CM_CT[Contract Number Customer]=CM_CT[[#This Row],[Contract Number Customer]])*(CM_CT[Row Type]="Header"),CM_CT[Customer])</f>
        <v/>
      </c>
      <c r="K152" s="51" t="n"/>
      <c r="L152" s="51" t="n"/>
      <c r="M152" s="15">
        <f t="array" ref="M152">+_xlfn.XLOOKUP(1,(CM_CT[Contract Number Customer]=CM_CT[[#This Row],[Contract Number Customer]])*(CM_CT[Row Type]="Header"),CM_CT[Sales Manager])</f>
        <v/>
      </c>
      <c r="N152" s="15">
        <f t="array" ref="N152">+_xlfn.XLOOKUP(1,(CM_CT[Contract Number Customer]=CM_CT[[#This Row],[Contract Number Customer]])*(CM_CT[Row Type]="Header"),CM_CT[Wagon Type])</f>
        <v/>
      </c>
      <c r="O152" s="10" t="n">
        <v>1</v>
      </c>
      <c r="P152" s="10" t="n"/>
      <c r="Q152" s="10" t="n"/>
      <c r="R152" s="10" t="n">
        <v>1</v>
      </c>
      <c r="S152" s="10" t="n"/>
      <c r="T152" s="10" t="n">
        <v>1</v>
      </c>
      <c r="U152" s="15">
        <f>+IF(CM_CT[[#This Row],[Contract Status]]&lt;&gt;"ended",1,0)</f>
        <v/>
      </c>
      <c r="V152" s="15" t="n"/>
      <c r="W152" s="15">
        <f t="array" ref="W152">_xlfn.XLOOKUP(1,(CM_CT[Contract Number Customer]=$E151)*(CM_CT[Delivery Batch]=$F151)*(CM_CT[Row Type]="Batch"),CM_CT[Contract Flex])</f>
        <v/>
      </c>
      <c r="X152" s="54">
        <f t="array" ref="X152">_xlfn.XLOOKUP(1,(CM_CT[Contract Number Customer]=$E151)*(CM_CT[Delivery Batch]=$F151)*(CM_CT[Row Type]="Batch"),CM_CT[Flex StartDate])</f>
        <v/>
      </c>
      <c r="Y152" s="54">
        <f t="array" ref="Y152">_xlfn.XLOOKUP(1,(CM_CT[Contract Number Customer]=$E151)*(CM_CT[Delivery Batch]=$F151)*(CM_CT[Row Type]="Batch"),CM_CT[Flex EndDate])</f>
        <v/>
      </c>
      <c r="Z152" s="15">
        <f t="array" ref="Z152">_xlfn.XLOOKUP(1,(CM_CT[Contract Number Customer]=$E151)*(CM_CT[Delivery Batch]=$F151)*(CM_CT[Row Type]="Batch"),CM_CT[Contract Status])</f>
        <v/>
      </c>
      <c r="AA152" s="15" t="n"/>
      <c r="AB152" s="74" t="n"/>
      <c r="AC152" s="74" t="n"/>
      <c r="AD152" s="131">
        <f t="array" ref="AD152">+_xlfn.XLOOKUP(1,(Table_Mietpos[Vertragsnummer]=CM_CT[[#This Row],[Contract Number M3]])*(Table_Mietpos[Auftragspos.]=CM_CT[[#This Row],[Rentalposition M3]]),Table_Mietpos[Gueltig_ab])</f>
        <v/>
      </c>
      <c r="AE152" s="131">
        <f t="array" ref="AE152">+_xlfn.XLOOKUP(1,(Table_Mietpos[Vertragsnummer]=CM_CT[[#This Row],[Contract Number M3]])*(Table_Mietpos[Auftragspos.]=CM_CT[[#This Row],[Rentalposition M3]]),Table_Mietpos[Gueltig_bis])</f>
        <v/>
      </c>
      <c r="AF152" s="50">
        <f t="array" ref="AF152">+_xlfn.XLOOKUP(1,(CM_CT[Contract Number Customer]=CM_CT[[#This Row],[Contract Number Customer]])*(CM_CT[Row Type]="Header"),CM_CT[Contract Lenght Initial])</f>
        <v/>
      </c>
      <c r="AG152" s="136">
        <f>+CM_CT[[#This Row],[Rental EndDate]]</f>
        <v/>
      </c>
      <c r="AH152" s="305" t="n"/>
      <c r="AI152" s="305" t="n"/>
      <c r="AJ152" s="305" t="n"/>
      <c r="AK152" s="53" t="n"/>
      <c r="AL152" s="15">
        <f t="array" ref="AL152">+_xlfn.XLOOKUP(1,(CM_CT[Contract Number Customer]=CM_CT[[#This Row],[Contract Number Customer]])*(CM_CT[Row Type]="Header"),CM_CT[Early Termination Category])</f>
        <v/>
      </c>
      <c r="AM152" s="136">
        <f t="array" ref="AM152">_xlfn.XLOOKUP(1,(CM_CT[Contract Number Customer]=$E151)*(CM_CT[Delivery Batch]=$F151)*(CM_CT[Row Type]="Batch"),CM_CT[Early Termination cut-off date1])</f>
        <v/>
      </c>
      <c r="AN152" s="136">
        <f t="array" ref="AN152">_xlfn.XLOOKUP(1,(CM_CT[Contract Number Customer]=$E151)*(CM_CT[Delivery Batch]=$F151)*(CM_CT[Row Type]="Batch"),CM_CT[Early Termination cut-off date2])</f>
        <v/>
      </c>
      <c r="AO152" s="53">
        <f t="array" ref="AO152">+_xlfn.XLOOKUP(1,(CM_CT[Contract Number Customer]=CM_CT[[#This Row],[Contract Number Customer]])*(CM_CT[Row Type]="Header"),CM_CT[Early Termination Notice Period Mths])</f>
        <v/>
      </c>
      <c r="AP152" s="53">
        <f t="array" ref="AP152">+_xlfn.XLOOKUP(1,(CM_CT[Contract Number Customer]=CM_CT[[#This Row],[Contract Number Customer]])*(CM_CT[Row Type]="Header"),CM_CT[Duly Termination Notice Period Mths])</f>
        <v/>
      </c>
      <c r="AQ152" s="54" t="n"/>
      <c r="AR152" s="54">
        <f t="array" ref="AR152">+_xlfn.XLOOKUP(1,(CM_CT[[#This Row],[Contract Number M3]]=Next_possible_notice[Contract Number M3])*(CM_CT[[#This Row],[Rentalposition M3]]=Next_possible_notice[Rentalposition M3]),Next_possible_notice[NoticeDateCalc])</f>
        <v/>
      </c>
      <c r="AS152" s="117" t="n"/>
      <c r="AT152" s="75" t="n"/>
      <c r="AU152" s="75" t="n"/>
      <c r="AV152" s="75" t="n"/>
      <c r="AW152" s="75" t="n"/>
      <c r="AX152" s="53" t="n"/>
      <c r="AY152" s="75" t="n"/>
      <c r="AZ152" s="54" t="n"/>
      <c r="BA152" s="50">
        <f t="array" ref="BA152">+_xlfn.XLOOKUP(1,(CM_CT[Contract Number Customer]=CM_CT[[#This Row],[Contract Number Customer]])*(CM_CT[Row Type]="Header"),CM_CT[Contract Lenght Early Clause &amp; Option])</f>
        <v/>
      </c>
      <c r="BB152" s="15" t="n"/>
      <c r="BC152" s="15" t="n"/>
      <c r="BD152" s="15" t="n"/>
      <c r="BE152" s="15" t="n"/>
      <c r="BF152" s="15" t="n"/>
      <c r="BG152" s="15" t="n"/>
      <c r="BH152" s="24" t="n"/>
      <c r="BI152" s="10" t="n"/>
      <c r="BJ152" s="118" t="n"/>
      <c r="BK152" s="24" t="n"/>
      <c r="BL152" s="54">
        <f>+_xlfn.XLOOKUP(CM_CT[[#This Row],[Wagon Number]],Next_possible_notice[Wagon Number],Next_possible_notice[Renewal Process StartDate])</f>
        <v/>
      </c>
      <c r="BM152" s="24" t="n"/>
      <c r="BN152" s="50">
        <f t="array" ref="BN152">+_xlfn.XLOOKUP(1,(CM_CT[Contract Number Customer]=CM_CT[[#This Row],[Contract Number Customer]])*(CM_CT[Row Type]="Header"),CM_CT[Contract Mileage])</f>
        <v/>
      </c>
      <c r="BO152" s="50" t="n"/>
      <c r="BP152" s="54" t="n"/>
      <c r="BQ152" s="54">
        <f t="array" ref="BQ152">+_xlfn.XLOOKUP(1,(CM_CT[Contract Number Customer]=CM_CT[[#This Row],[Contract Number Customer]])*(CM_CT[Row Type]="Header"),CM_CT[Currency])</f>
        <v/>
      </c>
      <c r="BR152" s="75">
        <f t="array" ref="BR152">+_xlfn.XLOOKUP(1,(CM_CT[Contract Number Customer]=CM_CT[[#This Row],[Contract Number Customer]])*(CM_CT[Row Type]="Header"),CM_CT[Lease Rate EUR])</f>
        <v/>
      </c>
      <c r="BS152" s="306" t="n"/>
      <c r="BT152" s="306" t="n"/>
      <c r="BU152" s="177" t="n"/>
      <c r="BV152" s="306" t="n"/>
      <c r="BW152" s="179">
        <f t="array" ref="BW152">+_xlfn.XLOOKUP(1,(Table_Mietpos[Vertragsnummer]=CM_CT[[#This Row],[Contract Number M3]])*(Table_Mietpos[Auftragspos.]=CM_CT[[#This Row],[Rentalposition M3]]),Table_Mietpos[Nettosatz/Typ])</f>
        <v/>
      </c>
      <c r="BX152" s="306" t="n"/>
      <c r="BY152" s="75" t="n"/>
      <c r="BZ152" s="75" t="n"/>
      <c r="CA152" s="75" t="n"/>
      <c r="CB152" s="75" t="n"/>
      <c r="CC152" s="75" t="n"/>
      <c r="CD152" s="307" t="n"/>
      <c r="CE152" s="307" t="n"/>
      <c r="CF152" s="307" t="n"/>
      <c r="CG152" s="307" t="n"/>
      <c r="CH152" s="28" t="n"/>
      <c r="CI152" s="28" t="n"/>
      <c r="CJ152" s="28" t="n"/>
      <c r="CK152" s="186" t="n"/>
      <c r="CL152" s="307" t="n"/>
      <c r="CM152" s="306" t="n"/>
      <c r="CN152" s="12" t="n"/>
      <c r="CO152" s="20" t="n"/>
      <c r="CP152" s="142" t="n"/>
      <c r="CQ152" s="142" t="n"/>
      <c r="CR152" s="142" t="n"/>
      <c r="CS152" s="20" t="n"/>
    </row>
    <row r="153">
      <c r="B153" s="11" t="n"/>
      <c r="C153" s="14" t="inlineStr">
        <is>
          <t>V700010</t>
        </is>
      </c>
      <c r="D153" s="10" t="n"/>
      <c r="E153" s="15">
        <f t="array" ref="E153">+_xlfn.XLOOKUP(1,(CM_CT[Contract Number M3]=CM_CT[[#This Row],[Contract Number M3]])*(CM_CT[Row Type]="Header"),CM_CT[Contract Number Customer])</f>
        <v/>
      </c>
      <c r="F153" s="10" t="n">
        <v>3</v>
      </c>
      <c r="G153" s="10" t="inlineStr">
        <is>
          <t>Wagon</t>
        </is>
      </c>
      <c r="H153" s="10" t="n">
        <v>46</v>
      </c>
      <c r="I153" s="73">
        <f t="array" ref="I153">+_xlfn.XLOOKUP(1,(Table_Mietpos[Vertragsnummer]=CM[[#This Row],[Contract Number M3]])*(Table_Mietpos[Auftragspos.]=CM[[#This Row],[Rentalposition M3]]),Table_Mietpos[ChNr])</f>
        <v/>
      </c>
      <c r="J153" s="72">
        <f t="array" ref="J153">+_xlfn.XLOOKUP(1,(CM_CT[Contract Number Customer]=CM_CT[[#This Row],[Contract Number Customer]])*(CM_CT[Row Type]="Header"),CM_CT[Customer])</f>
        <v/>
      </c>
      <c r="K153" s="51" t="n"/>
      <c r="L153" s="51" t="n"/>
      <c r="M153" s="15">
        <f t="array" ref="M153">+_xlfn.XLOOKUP(1,(CM_CT[Contract Number Customer]=CM_CT[[#This Row],[Contract Number Customer]])*(CM_CT[Row Type]="Header"),CM_CT[Sales Manager])</f>
        <v/>
      </c>
      <c r="N153" s="15">
        <f t="array" ref="N153">+_xlfn.XLOOKUP(1,(CM_CT[Contract Number Customer]=CM_CT[[#This Row],[Contract Number Customer]])*(CM_CT[Row Type]="Header"),CM_CT[Wagon Type])</f>
        <v/>
      </c>
      <c r="O153" s="10" t="n">
        <v>1</v>
      </c>
      <c r="P153" s="10" t="n"/>
      <c r="Q153" s="10" t="n"/>
      <c r="R153" s="10" t="n">
        <v>1</v>
      </c>
      <c r="S153" s="10" t="n"/>
      <c r="T153" s="10" t="n">
        <v>1</v>
      </c>
      <c r="U153" s="15">
        <f>+IF(CM_CT[[#This Row],[Contract Status]]&lt;&gt;"ended",1,0)</f>
        <v/>
      </c>
      <c r="V153" s="15" t="n"/>
      <c r="W153" s="15">
        <f t="array" ref="W153">_xlfn.XLOOKUP(1,(CM_CT[Contract Number Customer]=$E152)*(CM_CT[Delivery Batch]=$F152)*(CM_CT[Row Type]="Batch"),CM_CT[Contract Flex])</f>
        <v/>
      </c>
      <c r="X153" s="54">
        <f t="array" ref="X153">_xlfn.XLOOKUP(1,(CM_CT[Contract Number Customer]=$E152)*(CM_CT[Delivery Batch]=$F152)*(CM_CT[Row Type]="Batch"),CM_CT[Flex StartDate])</f>
        <v/>
      </c>
      <c r="Y153" s="54">
        <f t="array" ref="Y153">_xlfn.XLOOKUP(1,(CM_CT[Contract Number Customer]=$E152)*(CM_CT[Delivery Batch]=$F152)*(CM_CT[Row Type]="Batch"),CM_CT[Flex EndDate])</f>
        <v/>
      </c>
      <c r="Z153" s="15">
        <f t="array" ref="Z153">_xlfn.XLOOKUP(1,(CM_CT[Contract Number Customer]=$E152)*(CM_CT[Delivery Batch]=$F152)*(CM_CT[Row Type]="Batch"),CM_CT[Contract Status])</f>
        <v/>
      </c>
      <c r="AA153" s="15" t="n"/>
      <c r="AB153" s="74" t="n"/>
      <c r="AC153" s="74" t="n"/>
      <c r="AD153" s="131">
        <f t="array" ref="AD153">+_xlfn.XLOOKUP(1,(Table_Mietpos[Vertragsnummer]=CM_CT[[#This Row],[Contract Number M3]])*(Table_Mietpos[Auftragspos.]=CM_CT[[#This Row],[Rentalposition M3]]),Table_Mietpos[Gueltig_ab])</f>
        <v/>
      </c>
      <c r="AE153" s="131">
        <f t="array" ref="AE153">+_xlfn.XLOOKUP(1,(Table_Mietpos[Vertragsnummer]=CM_CT[[#This Row],[Contract Number M3]])*(Table_Mietpos[Auftragspos.]=CM_CT[[#This Row],[Rentalposition M3]]),Table_Mietpos[Gueltig_bis])</f>
        <v/>
      </c>
      <c r="AF153" s="50">
        <f t="array" ref="AF153">+_xlfn.XLOOKUP(1,(CM_CT[Contract Number Customer]=CM_CT[[#This Row],[Contract Number Customer]])*(CM_CT[Row Type]="Header"),CM_CT[Contract Lenght Initial])</f>
        <v/>
      </c>
      <c r="AG153" s="136">
        <f>+CM_CT[[#This Row],[Rental EndDate]]</f>
        <v/>
      </c>
      <c r="AH153" s="305" t="n"/>
      <c r="AI153" s="305" t="n"/>
      <c r="AJ153" s="305" t="n"/>
      <c r="AK153" s="53" t="n"/>
      <c r="AL153" s="15">
        <f t="array" ref="AL153">+_xlfn.XLOOKUP(1,(CM_CT[Contract Number Customer]=CM_CT[[#This Row],[Contract Number Customer]])*(CM_CT[Row Type]="Header"),CM_CT[Early Termination Category])</f>
        <v/>
      </c>
      <c r="AM153" s="136">
        <f t="array" ref="AM153">_xlfn.XLOOKUP(1,(CM_CT[Contract Number Customer]=$E152)*(CM_CT[Delivery Batch]=$F152)*(CM_CT[Row Type]="Batch"),CM_CT[Early Termination cut-off date1])</f>
        <v/>
      </c>
      <c r="AN153" s="136">
        <f t="array" ref="AN153">_xlfn.XLOOKUP(1,(CM_CT[Contract Number Customer]=$E152)*(CM_CT[Delivery Batch]=$F152)*(CM_CT[Row Type]="Batch"),CM_CT[Early Termination cut-off date2])</f>
        <v/>
      </c>
      <c r="AO153" s="53">
        <f t="array" ref="AO153">+_xlfn.XLOOKUP(1,(CM_CT[Contract Number Customer]=CM_CT[[#This Row],[Contract Number Customer]])*(CM_CT[Row Type]="Header"),CM_CT[Early Termination Notice Period Mths])</f>
        <v/>
      </c>
      <c r="AP153" s="53">
        <f t="array" ref="AP153">+_xlfn.XLOOKUP(1,(CM_CT[Contract Number Customer]=CM_CT[[#This Row],[Contract Number Customer]])*(CM_CT[Row Type]="Header"),CM_CT[Duly Termination Notice Period Mths])</f>
        <v/>
      </c>
      <c r="AQ153" s="54" t="n"/>
      <c r="AR153" s="54">
        <f t="array" ref="AR153">+_xlfn.XLOOKUP(1,(CM_CT[[#This Row],[Contract Number M3]]=Next_possible_notice[Contract Number M3])*(CM_CT[[#This Row],[Rentalposition M3]]=Next_possible_notice[Rentalposition M3]),Next_possible_notice[NoticeDateCalc])</f>
        <v/>
      </c>
      <c r="AS153" s="117" t="n"/>
      <c r="AT153" s="75" t="n"/>
      <c r="AU153" s="75" t="n"/>
      <c r="AV153" s="75" t="n"/>
      <c r="AW153" s="75" t="n"/>
      <c r="AX153" s="53" t="n"/>
      <c r="AY153" s="75" t="n"/>
      <c r="AZ153" s="54" t="n"/>
      <c r="BA153" s="50">
        <f t="array" ref="BA153">+_xlfn.XLOOKUP(1,(CM_CT[Contract Number Customer]=CM_CT[[#This Row],[Contract Number Customer]])*(CM_CT[Row Type]="Header"),CM_CT[Contract Lenght Early Clause &amp; Option])</f>
        <v/>
      </c>
      <c r="BB153" s="15" t="n"/>
      <c r="BC153" s="15" t="n"/>
      <c r="BD153" s="15" t="n"/>
      <c r="BE153" s="15" t="n"/>
      <c r="BF153" s="15" t="n"/>
      <c r="BG153" s="15" t="n"/>
      <c r="BH153" s="24" t="n"/>
      <c r="BI153" s="10" t="n"/>
      <c r="BJ153" s="118" t="n"/>
      <c r="BK153" s="24" t="n"/>
      <c r="BL153" s="54">
        <f>+_xlfn.XLOOKUP(CM_CT[[#This Row],[Wagon Number]],Next_possible_notice[Wagon Number],Next_possible_notice[Renewal Process StartDate])</f>
        <v/>
      </c>
      <c r="BM153" s="24" t="n"/>
      <c r="BN153" s="50">
        <f t="array" ref="BN153">+_xlfn.XLOOKUP(1,(CM_CT[Contract Number Customer]=CM_CT[[#This Row],[Contract Number Customer]])*(CM_CT[Row Type]="Header"),CM_CT[Contract Mileage])</f>
        <v/>
      </c>
      <c r="BO153" s="50" t="n"/>
      <c r="BP153" s="54" t="n"/>
      <c r="BQ153" s="54">
        <f t="array" ref="BQ153">+_xlfn.XLOOKUP(1,(CM_CT[Contract Number Customer]=CM_CT[[#This Row],[Contract Number Customer]])*(CM_CT[Row Type]="Header"),CM_CT[Currency])</f>
        <v/>
      </c>
      <c r="BR153" s="75">
        <f t="array" ref="BR153">+_xlfn.XLOOKUP(1,(CM_CT[Contract Number Customer]=CM_CT[[#This Row],[Contract Number Customer]])*(CM_CT[Row Type]="Header"),CM_CT[Lease Rate EUR])</f>
        <v/>
      </c>
      <c r="BS153" s="306" t="n"/>
      <c r="BT153" s="306" t="n"/>
      <c r="BU153" s="177" t="n"/>
      <c r="BV153" s="306" t="n"/>
      <c r="BW153" s="179">
        <f t="array" ref="BW153">+_xlfn.XLOOKUP(1,(Table_Mietpos[Vertragsnummer]=CM_CT[[#This Row],[Contract Number M3]])*(Table_Mietpos[Auftragspos.]=CM_CT[[#This Row],[Rentalposition M3]]),Table_Mietpos[Nettosatz/Typ])</f>
        <v/>
      </c>
      <c r="BX153" s="306" t="n"/>
      <c r="BY153" s="75" t="n"/>
      <c r="BZ153" s="75" t="n"/>
      <c r="CA153" s="75" t="n"/>
      <c r="CB153" s="75" t="n"/>
      <c r="CC153" s="75" t="n"/>
      <c r="CD153" s="307" t="n"/>
      <c r="CE153" s="307" t="n"/>
      <c r="CF153" s="307" t="n"/>
      <c r="CG153" s="307" t="n"/>
      <c r="CH153" s="28" t="n"/>
      <c r="CI153" s="28" t="n"/>
      <c r="CJ153" s="28" t="n"/>
      <c r="CK153" s="186" t="n"/>
      <c r="CL153" s="307" t="n"/>
      <c r="CM153" s="306" t="n"/>
      <c r="CN153" s="12" t="n"/>
      <c r="CO153" s="20" t="n"/>
      <c r="CP153" s="142" t="n"/>
      <c r="CQ153" s="142" t="n"/>
      <c r="CR153" s="142" t="n"/>
      <c r="CS153" s="20" t="n"/>
    </row>
    <row r="154">
      <c r="B154" s="11" t="n"/>
      <c r="C154" s="14" t="inlineStr">
        <is>
          <t>V700010</t>
        </is>
      </c>
      <c r="D154" s="10" t="n"/>
      <c r="E154" s="15">
        <f t="array" ref="E154">+_xlfn.XLOOKUP(1,(CM_CT[Contract Number M3]=CM_CT[[#This Row],[Contract Number M3]])*(CM_CT[Row Type]="Header"),CM_CT[Contract Number Customer])</f>
        <v/>
      </c>
      <c r="F154" s="10" t="n">
        <v>3</v>
      </c>
      <c r="G154" s="10" t="inlineStr">
        <is>
          <t>Wagon</t>
        </is>
      </c>
      <c r="H154" s="10" t="n">
        <v>47</v>
      </c>
      <c r="I154" s="73">
        <f t="array" ref="I154">+_xlfn.XLOOKUP(1,(Table_Mietpos[Vertragsnummer]=CM[[#This Row],[Contract Number M3]])*(Table_Mietpos[Auftragspos.]=CM[[#This Row],[Rentalposition M3]]),Table_Mietpos[ChNr])</f>
        <v/>
      </c>
      <c r="J154" s="72">
        <f t="array" ref="J154">+_xlfn.XLOOKUP(1,(CM_CT[Contract Number Customer]=CM_CT[[#This Row],[Contract Number Customer]])*(CM_CT[Row Type]="Header"),CM_CT[Customer])</f>
        <v/>
      </c>
      <c r="K154" s="51" t="n"/>
      <c r="L154" s="51" t="n"/>
      <c r="M154" s="15">
        <f t="array" ref="M154">+_xlfn.XLOOKUP(1,(CM_CT[Contract Number Customer]=CM_CT[[#This Row],[Contract Number Customer]])*(CM_CT[Row Type]="Header"),CM_CT[Sales Manager])</f>
        <v/>
      </c>
      <c r="N154" s="15">
        <f t="array" ref="N154">+_xlfn.XLOOKUP(1,(CM_CT[Contract Number Customer]=CM_CT[[#This Row],[Contract Number Customer]])*(CM_CT[Row Type]="Header"),CM_CT[Wagon Type])</f>
        <v/>
      </c>
      <c r="O154" s="10" t="n">
        <v>1</v>
      </c>
      <c r="P154" s="10" t="n"/>
      <c r="Q154" s="10" t="n"/>
      <c r="R154" s="10" t="n">
        <v>1</v>
      </c>
      <c r="S154" s="10" t="n"/>
      <c r="T154" s="10" t="n">
        <v>1</v>
      </c>
      <c r="U154" s="15">
        <f>+IF(CM_CT[[#This Row],[Contract Status]]&lt;&gt;"ended",1,0)</f>
        <v/>
      </c>
      <c r="V154" s="15" t="n"/>
      <c r="W154" s="15">
        <f t="array" ref="W154">_xlfn.XLOOKUP(1,(CM_CT[Contract Number Customer]=$E153)*(CM_CT[Delivery Batch]=$F153)*(CM_CT[Row Type]="Batch"),CM_CT[Contract Flex])</f>
        <v/>
      </c>
      <c r="X154" s="54">
        <f t="array" ref="X154">_xlfn.XLOOKUP(1,(CM_CT[Contract Number Customer]=$E153)*(CM_CT[Delivery Batch]=$F153)*(CM_CT[Row Type]="Batch"),CM_CT[Flex StartDate])</f>
        <v/>
      </c>
      <c r="Y154" s="54">
        <f t="array" ref="Y154">_xlfn.XLOOKUP(1,(CM_CT[Contract Number Customer]=$E153)*(CM_CT[Delivery Batch]=$F153)*(CM_CT[Row Type]="Batch"),CM_CT[Flex EndDate])</f>
        <v/>
      </c>
      <c r="Z154" s="15">
        <f t="array" ref="Z154">_xlfn.XLOOKUP(1,(CM_CT[Contract Number Customer]=$E153)*(CM_CT[Delivery Batch]=$F153)*(CM_CT[Row Type]="Batch"),CM_CT[Contract Status])</f>
        <v/>
      </c>
      <c r="AA154" s="15" t="n"/>
      <c r="AB154" s="74" t="n"/>
      <c r="AC154" s="74" t="n"/>
      <c r="AD154" s="131">
        <f t="array" ref="AD154">+_xlfn.XLOOKUP(1,(Table_Mietpos[Vertragsnummer]=CM_CT[[#This Row],[Contract Number M3]])*(Table_Mietpos[Auftragspos.]=CM_CT[[#This Row],[Rentalposition M3]]),Table_Mietpos[Gueltig_ab])</f>
        <v/>
      </c>
      <c r="AE154" s="131">
        <f t="array" ref="AE154">+_xlfn.XLOOKUP(1,(Table_Mietpos[Vertragsnummer]=CM_CT[[#This Row],[Contract Number M3]])*(Table_Mietpos[Auftragspos.]=CM_CT[[#This Row],[Rentalposition M3]]),Table_Mietpos[Gueltig_bis])</f>
        <v/>
      </c>
      <c r="AF154" s="50">
        <f t="array" ref="AF154">+_xlfn.XLOOKUP(1,(CM_CT[Contract Number Customer]=CM_CT[[#This Row],[Contract Number Customer]])*(CM_CT[Row Type]="Header"),CM_CT[Contract Lenght Initial])</f>
        <v/>
      </c>
      <c r="AG154" s="136">
        <f>+CM_CT[[#This Row],[Rental EndDate]]</f>
        <v/>
      </c>
      <c r="AH154" s="305" t="n"/>
      <c r="AI154" s="305" t="n"/>
      <c r="AJ154" s="305" t="n"/>
      <c r="AK154" s="53" t="n"/>
      <c r="AL154" s="15">
        <f t="array" ref="AL154">+_xlfn.XLOOKUP(1,(CM_CT[Contract Number Customer]=CM_CT[[#This Row],[Contract Number Customer]])*(CM_CT[Row Type]="Header"),CM_CT[Early Termination Category])</f>
        <v/>
      </c>
      <c r="AM154" s="136">
        <f t="array" ref="AM154">_xlfn.XLOOKUP(1,(CM_CT[Contract Number Customer]=$E153)*(CM_CT[Delivery Batch]=$F153)*(CM_CT[Row Type]="Batch"),CM_CT[Early Termination cut-off date1])</f>
        <v/>
      </c>
      <c r="AN154" s="136">
        <f t="array" ref="AN154">_xlfn.XLOOKUP(1,(CM_CT[Contract Number Customer]=$E153)*(CM_CT[Delivery Batch]=$F153)*(CM_CT[Row Type]="Batch"),CM_CT[Early Termination cut-off date2])</f>
        <v/>
      </c>
      <c r="AO154" s="53">
        <f t="array" ref="AO154">+_xlfn.XLOOKUP(1,(CM_CT[Contract Number Customer]=CM_CT[[#This Row],[Contract Number Customer]])*(CM_CT[Row Type]="Header"),CM_CT[Early Termination Notice Period Mths])</f>
        <v/>
      </c>
      <c r="AP154" s="53">
        <f t="array" ref="AP154">+_xlfn.XLOOKUP(1,(CM_CT[Contract Number Customer]=CM_CT[[#This Row],[Contract Number Customer]])*(CM_CT[Row Type]="Header"),CM_CT[Duly Termination Notice Period Mths])</f>
        <v/>
      </c>
      <c r="AQ154" s="54" t="n"/>
      <c r="AR154" s="54">
        <f t="array" ref="AR154">+_xlfn.XLOOKUP(1,(CM_CT[[#This Row],[Contract Number M3]]=Next_possible_notice[Contract Number M3])*(CM_CT[[#This Row],[Rentalposition M3]]=Next_possible_notice[Rentalposition M3]),Next_possible_notice[NoticeDateCalc])</f>
        <v/>
      </c>
      <c r="AS154" s="117" t="n"/>
      <c r="AT154" s="75" t="n"/>
      <c r="AU154" s="75" t="n"/>
      <c r="AV154" s="75" t="n"/>
      <c r="AW154" s="75" t="n"/>
      <c r="AX154" s="53" t="n"/>
      <c r="AY154" s="75" t="n"/>
      <c r="AZ154" s="54" t="n"/>
      <c r="BA154" s="50">
        <f t="array" ref="BA154">+_xlfn.XLOOKUP(1,(CM_CT[Contract Number Customer]=CM_CT[[#This Row],[Contract Number Customer]])*(CM_CT[Row Type]="Header"),CM_CT[Contract Lenght Early Clause &amp; Option])</f>
        <v/>
      </c>
      <c r="BB154" s="15" t="n"/>
      <c r="BC154" s="15" t="n"/>
      <c r="BD154" s="15" t="n"/>
      <c r="BE154" s="15" t="n"/>
      <c r="BF154" s="15" t="n"/>
      <c r="BG154" s="15" t="n"/>
      <c r="BH154" s="24" t="n"/>
      <c r="BI154" s="10" t="n"/>
      <c r="BJ154" s="118" t="n"/>
      <c r="BK154" s="24" t="n"/>
      <c r="BL154" s="54">
        <f>+_xlfn.XLOOKUP(CM_CT[[#This Row],[Wagon Number]],Next_possible_notice[Wagon Number],Next_possible_notice[Renewal Process StartDate])</f>
        <v/>
      </c>
      <c r="BM154" s="24" t="n"/>
      <c r="BN154" s="50">
        <f t="array" ref="BN154">+_xlfn.XLOOKUP(1,(CM_CT[Contract Number Customer]=CM_CT[[#This Row],[Contract Number Customer]])*(CM_CT[Row Type]="Header"),CM_CT[Contract Mileage])</f>
        <v/>
      </c>
      <c r="BO154" s="50" t="n"/>
      <c r="BP154" s="54" t="n"/>
      <c r="BQ154" s="54">
        <f t="array" ref="BQ154">+_xlfn.XLOOKUP(1,(CM_CT[Contract Number Customer]=CM_CT[[#This Row],[Contract Number Customer]])*(CM_CT[Row Type]="Header"),CM_CT[Currency])</f>
        <v/>
      </c>
      <c r="BR154" s="75">
        <f t="array" ref="BR154">+_xlfn.XLOOKUP(1,(CM_CT[Contract Number Customer]=CM_CT[[#This Row],[Contract Number Customer]])*(CM_CT[Row Type]="Header"),CM_CT[Lease Rate EUR])</f>
        <v/>
      </c>
      <c r="BS154" s="306" t="n"/>
      <c r="BT154" s="306" t="n"/>
      <c r="BU154" s="177" t="n"/>
      <c r="BV154" s="306" t="n"/>
      <c r="BW154" s="179">
        <f t="array" ref="BW154">+_xlfn.XLOOKUP(1,(Table_Mietpos[Vertragsnummer]=CM_CT[[#This Row],[Contract Number M3]])*(Table_Mietpos[Auftragspos.]=CM_CT[[#This Row],[Rentalposition M3]]),Table_Mietpos[Nettosatz/Typ])</f>
        <v/>
      </c>
      <c r="BX154" s="306" t="n"/>
      <c r="BY154" s="75" t="n"/>
      <c r="BZ154" s="75" t="n"/>
      <c r="CA154" s="75" t="n"/>
      <c r="CB154" s="75" t="n"/>
      <c r="CC154" s="75" t="n"/>
      <c r="CD154" s="307" t="n"/>
      <c r="CE154" s="307" t="n"/>
      <c r="CF154" s="307" t="n"/>
      <c r="CG154" s="307" t="n"/>
      <c r="CH154" s="28" t="n"/>
      <c r="CI154" s="28" t="n"/>
      <c r="CJ154" s="28" t="n"/>
      <c r="CK154" s="186" t="n"/>
      <c r="CL154" s="307" t="n"/>
      <c r="CM154" s="306" t="n"/>
      <c r="CN154" s="12" t="n"/>
      <c r="CO154" s="20" t="n"/>
      <c r="CP154" s="142" t="n"/>
      <c r="CQ154" s="142" t="n"/>
      <c r="CR154" s="142" t="n"/>
      <c r="CS154" s="20" t="n"/>
    </row>
    <row r="155">
      <c r="B155" s="11" t="n"/>
      <c r="C155" s="14" t="inlineStr">
        <is>
          <t>V700010</t>
        </is>
      </c>
      <c r="D155" s="10" t="n"/>
      <c r="E155" s="15">
        <f t="array" ref="E155">+_xlfn.XLOOKUP(1,(CM_CT[Contract Number M3]=CM_CT[[#This Row],[Contract Number M3]])*(CM_CT[Row Type]="Header"),CM_CT[Contract Number Customer])</f>
        <v/>
      </c>
      <c r="F155" s="10" t="n">
        <v>3</v>
      </c>
      <c r="G155" s="10" t="inlineStr">
        <is>
          <t>Wagon</t>
        </is>
      </c>
      <c r="H155" s="10" t="n">
        <v>48</v>
      </c>
      <c r="I155" s="73">
        <f t="array" ref="I155">+_xlfn.XLOOKUP(1,(Table_Mietpos[Vertragsnummer]=CM[[#This Row],[Contract Number M3]])*(Table_Mietpos[Auftragspos.]=CM[[#This Row],[Rentalposition M3]]),Table_Mietpos[ChNr])</f>
        <v/>
      </c>
      <c r="J155" s="72">
        <f t="array" ref="J155">+_xlfn.XLOOKUP(1,(CM_CT[Contract Number Customer]=CM_CT[[#This Row],[Contract Number Customer]])*(CM_CT[Row Type]="Header"),CM_CT[Customer])</f>
        <v/>
      </c>
      <c r="K155" s="51" t="n"/>
      <c r="L155" s="51" t="n"/>
      <c r="M155" s="15">
        <f t="array" ref="M155">+_xlfn.XLOOKUP(1,(CM_CT[Contract Number Customer]=CM_CT[[#This Row],[Contract Number Customer]])*(CM_CT[Row Type]="Header"),CM_CT[Sales Manager])</f>
        <v/>
      </c>
      <c r="N155" s="15">
        <f t="array" ref="N155">+_xlfn.XLOOKUP(1,(CM_CT[Contract Number Customer]=CM_CT[[#This Row],[Contract Number Customer]])*(CM_CT[Row Type]="Header"),CM_CT[Wagon Type])</f>
        <v/>
      </c>
      <c r="O155" s="10" t="n">
        <v>1</v>
      </c>
      <c r="P155" s="10" t="n"/>
      <c r="Q155" s="10" t="n"/>
      <c r="R155" s="10" t="n">
        <v>1</v>
      </c>
      <c r="S155" s="10" t="n"/>
      <c r="T155" s="10" t="n">
        <v>1</v>
      </c>
      <c r="U155" s="15">
        <f>+IF(CM_CT[[#This Row],[Contract Status]]&lt;&gt;"ended",1,0)</f>
        <v/>
      </c>
      <c r="V155" s="15" t="n"/>
      <c r="W155" s="15">
        <f t="array" ref="W155">_xlfn.XLOOKUP(1,(CM_CT[Contract Number Customer]=$E154)*(CM_CT[Delivery Batch]=$F154)*(CM_CT[Row Type]="Batch"),CM_CT[Contract Flex])</f>
        <v/>
      </c>
      <c r="X155" s="54">
        <f t="array" ref="X155">_xlfn.XLOOKUP(1,(CM_CT[Contract Number Customer]=$E154)*(CM_CT[Delivery Batch]=$F154)*(CM_CT[Row Type]="Batch"),CM_CT[Flex StartDate])</f>
        <v/>
      </c>
      <c r="Y155" s="54">
        <f t="array" ref="Y155">_xlfn.XLOOKUP(1,(CM_CT[Contract Number Customer]=$E154)*(CM_CT[Delivery Batch]=$F154)*(CM_CT[Row Type]="Batch"),CM_CT[Flex EndDate])</f>
        <v/>
      </c>
      <c r="Z155" s="15">
        <f t="array" ref="Z155">_xlfn.XLOOKUP(1,(CM_CT[Contract Number Customer]=$E154)*(CM_CT[Delivery Batch]=$F154)*(CM_CT[Row Type]="Batch"),CM_CT[Contract Status])</f>
        <v/>
      </c>
      <c r="AA155" s="15" t="n"/>
      <c r="AB155" s="74" t="n"/>
      <c r="AC155" s="74" t="n"/>
      <c r="AD155" s="131">
        <f t="array" ref="AD155">+_xlfn.XLOOKUP(1,(Table_Mietpos[Vertragsnummer]=CM_CT[[#This Row],[Contract Number M3]])*(Table_Mietpos[Auftragspos.]=CM_CT[[#This Row],[Rentalposition M3]]),Table_Mietpos[Gueltig_ab])</f>
        <v/>
      </c>
      <c r="AE155" s="131">
        <f t="array" ref="AE155">+_xlfn.XLOOKUP(1,(Table_Mietpos[Vertragsnummer]=CM_CT[[#This Row],[Contract Number M3]])*(Table_Mietpos[Auftragspos.]=CM_CT[[#This Row],[Rentalposition M3]]),Table_Mietpos[Gueltig_bis])</f>
        <v/>
      </c>
      <c r="AF155" s="50">
        <f t="array" ref="AF155">+_xlfn.XLOOKUP(1,(CM_CT[Contract Number Customer]=CM_CT[[#This Row],[Contract Number Customer]])*(CM_CT[Row Type]="Header"),CM_CT[Contract Lenght Initial])</f>
        <v/>
      </c>
      <c r="AG155" s="136">
        <f>+CM_CT[[#This Row],[Rental EndDate]]</f>
        <v/>
      </c>
      <c r="AH155" s="305" t="n"/>
      <c r="AI155" s="305" t="n"/>
      <c r="AJ155" s="305" t="n"/>
      <c r="AK155" s="53" t="n"/>
      <c r="AL155" s="15">
        <f t="array" ref="AL155">+_xlfn.XLOOKUP(1,(CM_CT[Contract Number Customer]=CM_CT[[#This Row],[Contract Number Customer]])*(CM_CT[Row Type]="Header"),CM_CT[Early Termination Category])</f>
        <v/>
      </c>
      <c r="AM155" s="136">
        <f t="array" ref="AM155">_xlfn.XLOOKUP(1,(CM_CT[Contract Number Customer]=$E154)*(CM_CT[Delivery Batch]=$F154)*(CM_CT[Row Type]="Batch"),CM_CT[Early Termination cut-off date1])</f>
        <v/>
      </c>
      <c r="AN155" s="136">
        <f t="array" ref="AN155">_xlfn.XLOOKUP(1,(CM_CT[Contract Number Customer]=$E154)*(CM_CT[Delivery Batch]=$F154)*(CM_CT[Row Type]="Batch"),CM_CT[Early Termination cut-off date2])</f>
        <v/>
      </c>
      <c r="AO155" s="53">
        <f t="array" ref="AO155">+_xlfn.XLOOKUP(1,(CM_CT[Contract Number Customer]=CM_CT[[#This Row],[Contract Number Customer]])*(CM_CT[Row Type]="Header"),CM_CT[Early Termination Notice Period Mths])</f>
        <v/>
      </c>
      <c r="AP155" s="53">
        <f t="array" ref="AP155">+_xlfn.XLOOKUP(1,(CM_CT[Contract Number Customer]=CM_CT[[#This Row],[Contract Number Customer]])*(CM_CT[Row Type]="Header"),CM_CT[Duly Termination Notice Period Mths])</f>
        <v/>
      </c>
      <c r="AQ155" s="54" t="n"/>
      <c r="AR155" s="54">
        <f t="array" ref="AR155">+_xlfn.XLOOKUP(1,(CM_CT[[#This Row],[Contract Number M3]]=Next_possible_notice[Contract Number M3])*(CM_CT[[#This Row],[Rentalposition M3]]=Next_possible_notice[Rentalposition M3]),Next_possible_notice[NoticeDateCalc])</f>
        <v/>
      </c>
      <c r="AS155" s="117" t="n"/>
      <c r="AT155" s="75" t="n"/>
      <c r="AU155" s="75" t="n"/>
      <c r="AV155" s="75" t="n"/>
      <c r="AW155" s="75" t="n"/>
      <c r="AX155" s="53" t="n"/>
      <c r="AY155" s="75" t="n"/>
      <c r="AZ155" s="54" t="n"/>
      <c r="BA155" s="50">
        <f t="array" ref="BA155">+_xlfn.XLOOKUP(1,(CM_CT[Contract Number Customer]=CM_CT[[#This Row],[Contract Number Customer]])*(CM_CT[Row Type]="Header"),CM_CT[Contract Lenght Early Clause &amp; Option])</f>
        <v/>
      </c>
      <c r="BB155" s="15" t="n"/>
      <c r="BC155" s="15" t="n"/>
      <c r="BD155" s="15" t="n"/>
      <c r="BE155" s="15" t="n"/>
      <c r="BF155" s="15" t="n"/>
      <c r="BG155" s="15" t="n"/>
      <c r="BH155" s="24" t="n"/>
      <c r="BI155" s="10" t="n"/>
      <c r="BJ155" s="118" t="n"/>
      <c r="BK155" s="24" t="n"/>
      <c r="BL155" s="54">
        <f>+_xlfn.XLOOKUP(CM_CT[[#This Row],[Wagon Number]],Next_possible_notice[Wagon Number],Next_possible_notice[Renewal Process StartDate])</f>
        <v/>
      </c>
      <c r="BM155" s="24" t="n"/>
      <c r="BN155" s="50">
        <f t="array" ref="BN155">+_xlfn.XLOOKUP(1,(CM_CT[Contract Number Customer]=CM_CT[[#This Row],[Contract Number Customer]])*(CM_CT[Row Type]="Header"),CM_CT[Contract Mileage])</f>
        <v/>
      </c>
      <c r="BO155" s="50" t="n"/>
      <c r="BP155" s="54" t="n"/>
      <c r="BQ155" s="54">
        <f t="array" ref="BQ155">+_xlfn.XLOOKUP(1,(CM_CT[Contract Number Customer]=CM_CT[[#This Row],[Contract Number Customer]])*(CM_CT[Row Type]="Header"),CM_CT[Currency])</f>
        <v/>
      </c>
      <c r="BR155" s="75">
        <f t="array" ref="BR155">+_xlfn.XLOOKUP(1,(CM_CT[Contract Number Customer]=CM_CT[[#This Row],[Contract Number Customer]])*(CM_CT[Row Type]="Header"),CM_CT[Lease Rate EUR])</f>
        <v/>
      </c>
      <c r="BS155" s="306" t="n"/>
      <c r="BT155" s="306" t="n"/>
      <c r="BU155" s="177" t="n"/>
      <c r="BV155" s="306" t="n"/>
      <c r="BW155" s="179">
        <f t="array" ref="BW155">+_xlfn.XLOOKUP(1,(Table_Mietpos[Vertragsnummer]=CM_CT[[#This Row],[Contract Number M3]])*(Table_Mietpos[Auftragspos.]=CM_CT[[#This Row],[Rentalposition M3]]),Table_Mietpos[Nettosatz/Typ])</f>
        <v/>
      </c>
      <c r="BX155" s="306" t="n"/>
      <c r="BY155" s="75" t="n"/>
      <c r="BZ155" s="75" t="n"/>
      <c r="CA155" s="75" t="n"/>
      <c r="CB155" s="75" t="n"/>
      <c r="CC155" s="75" t="n"/>
      <c r="CD155" s="307" t="n"/>
      <c r="CE155" s="307" t="n"/>
      <c r="CF155" s="307" t="n"/>
      <c r="CG155" s="307" t="n"/>
      <c r="CH155" s="28" t="n"/>
      <c r="CI155" s="28" t="n"/>
      <c r="CJ155" s="28" t="n"/>
      <c r="CK155" s="186" t="n"/>
      <c r="CL155" s="307" t="n"/>
      <c r="CM155" s="306" t="n"/>
      <c r="CN155" s="12" t="n"/>
      <c r="CO155" s="20" t="n"/>
      <c r="CP155" s="142" t="n"/>
      <c r="CQ155" s="142" t="n"/>
      <c r="CR155" s="142" t="n"/>
      <c r="CS155" s="20" t="n"/>
    </row>
    <row r="156">
      <c r="B156" s="11" t="n"/>
      <c r="C156" s="14" t="inlineStr">
        <is>
          <t>V700010</t>
        </is>
      </c>
      <c r="D156" s="10" t="n"/>
      <c r="E156" s="15">
        <f t="array" ref="E156">+_xlfn.XLOOKUP(1,(CM_CT[Contract Number M3]=CM_CT[[#This Row],[Contract Number M3]])*(CM_CT[Row Type]="Header"),CM_CT[Contract Number Customer])</f>
        <v/>
      </c>
      <c r="F156" s="10" t="n">
        <v>3</v>
      </c>
      <c r="G156" s="10" t="inlineStr">
        <is>
          <t>Wagon</t>
        </is>
      </c>
      <c r="H156" s="10" t="n">
        <v>49</v>
      </c>
      <c r="I156" s="73">
        <f t="array" ref="I156">+_xlfn.XLOOKUP(1,(Table_Mietpos[Vertragsnummer]=CM[[#This Row],[Contract Number M3]])*(Table_Mietpos[Auftragspos.]=CM[[#This Row],[Rentalposition M3]]),Table_Mietpos[ChNr])</f>
        <v/>
      </c>
      <c r="J156" s="72">
        <f t="array" ref="J156">+_xlfn.XLOOKUP(1,(CM_CT[Contract Number Customer]=CM_CT[[#This Row],[Contract Number Customer]])*(CM_CT[Row Type]="Header"),CM_CT[Customer])</f>
        <v/>
      </c>
      <c r="K156" s="51" t="n"/>
      <c r="L156" s="51" t="n"/>
      <c r="M156" s="15">
        <f t="array" ref="M156">+_xlfn.XLOOKUP(1,(CM_CT[Contract Number Customer]=CM_CT[[#This Row],[Contract Number Customer]])*(CM_CT[Row Type]="Header"),CM_CT[Sales Manager])</f>
        <v/>
      </c>
      <c r="N156" s="15">
        <f t="array" ref="N156">+_xlfn.XLOOKUP(1,(CM_CT[Contract Number Customer]=CM_CT[[#This Row],[Contract Number Customer]])*(CM_CT[Row Type]="Header"),CM_CT[Wagon Type])</f>
        <v/>
      </c>
      <c r="O156" s="10" t="n">
        <v>1</v>
      </c>
      <c r="P156" s="10" t="n"/>
      <c r="Q156" s="10" t="n"/>
      <c r="R156" s="10" t="n">
        <v>1</v>
      </c>
      <c r="S156" s="10" t="n"/>
      <c r="T156" s="10" t="n">
        <v>1</v>
      </c>
      <c r="U156" s="15">
        <f>+IF(CM_CT[[#This Row],[Contract Status]]&lt;&gt;"ended",1,0)</f>
        <v/>
      </c>
      <c r="V156" s="15" t="n"/>
      <c r="W156" s="15">
        <f t="array" ref="W156">_xlfn.XLOOKUP(1,(CM_CT[Contract Number Customer]=$E155)*(CM_CT[Delivery Batch]=$F155)*(CM_CT[Row Type]="Batch"),CM_CT[Contract Flex])</f>
        <v/>
      </c>
      <c r="X156" s="54">
        <f t="array" ref="X156">_xlfn.XLOOKUP(1,(CM_CT[Contract Number Customer]=$E155)*(CM_CT[Delivery Batch]=$F155)*(CM_CT[Row Type]="Batch"),CM_CT[Flex StartDate])</f>
        <v/>
      </c>
      <c r="Y156" s="54">
        <f t="array" ref="Y156">_xlfn.XLOOKUP(1,(CM_CT[Contract Number Customer]=$E155)*(CM_CT[Delivery Batch]=$F155)*(CM_CT[Row Type]="Batch"),CM_CT[Flex EndDate])</f>
        <v/>
      </c>
      <c r="Z156" s="15">
        <f t="array" ref="Z156">_xlfn.XLOOKUP(1,(CM_CT[Contract Number Customer]=$E155)*(CM_CT[Delivery Batch]=$F155)*(CM_CT[Row Type]="Batch"),CM_CT[Contract Status])</f>
        <v/>
      </c>
      <c r="AA156" s="15" t="n"/>
      <c r="AB156" s="74" t="n"/>
      <c r="AC156" s="74" t="n"/>
      <c r="AD156" s="131">
        <f t="array" ref="AD156">+_xlfn.XLOOKUP(1,(Table_Mietpos[Vertragsnummer]=CM_CT[[#This Row],[Contract Number M3]])*(Table_Mietpos[Auftragspos.]=CM_CT[[#This Row],[Rentalposition M3]]),Table_Mietpos[Gueltig_ab])</f>
        <v/>
      </c>
      <c r="AE156" s="131">
        <f t="array" ref="AE156">+_xlfn.XLOOKUP(1,(Table_Mietpos[Vertragsnummer]=CM_CT[[#This Row],[Contract Number M3]])*(Table_Mietpos[Auftragspos.]=CM_CT[[#This Row],[Rentalposition M3]]),Table_Mietpos[Gueltig_bis])</f>
        <v/>
      </c>
      <c r="AF156" s="50">
        <f t="array" ref="AF156">+_xlfn.XLOOKUP(1,(CM_CT[Contract Number Customer]=CM_CT[[#This Row],[Contract Number Customer]])*(CM_CT[Row Type]="Header"),CM_CT[Contract Lenght Initial])</f>
        <v/>
      </c>
      <c r="AG156" s="136">
        <f>+CM_CT[[#This Row],[Rental EndDate]]</f>
        <v/>
      </c>
      <c r="AH156" s="305" t="n"/>
      <c r="AI156" s="305" t="n"/>
      <c r="AJ156" s="305" t="n"/>
      <c r="AK156" s="53" t="n"/>
      <c r="AL156" s="15">
        <f t="array" ref="AL156">+_xlfn.XLOOKUP(1,(CM_CT[Contract Number Customer]=CM_CT[[#This Row],[Contract Number Customer]])*(CM_CT[Row Type]="Header"),CM_CT[Early Termination Category])</f>
        <v/>
      </c>
      <c r="AM156" s="136">
        <f t="array" ref="AM156">_xlfn.XLOOKUP(1,(CM_CT[Contract Number Customer]=$E155)*(CM_CT[Delivery Batch]=$F155)*(CM_CT[Row Type]="Batch"),CM_CT[Early Termination cut-off date1])</f>
        <v/>
      </c>
      <c r="AN156" s="136">
        <f t="array" ref="AN156">_xlfn.XLOOKUP(1,(CM_CT[Contract Number Customer]=$E155)*(CM_CT[Delivery Batch]=$F155)*(CM_CT[Row Type]="Batch"),CM_CT[Early Termination cut-off date2])</f>
        <v/>
      </c>
      <c r="AO156" s="53">
        <f t="array" ref="AO156">+_xlfn.XLOOKUP(1,(CM_CT[Contract Number Customer]=CM_CT[[#This Row],[Contract Number Customer]])*(CM_CT[Row Type]="Header"),CM_CT[Early Termination Notice Period Mths])</f>
        <v/>
      </c>
      <c r="AP156" s="53">
        <f t="array" ref="AP156">+_xlfn.XLOOKUP(1,(CM_CT[Contract Number Customer]=CM_CT[[#This Row],[Contract Number Customer]])*(CM_CT[Row Type]="Header"),CM_CT[Duly Termination Notice Period Mths])</f>
        <v/>
      </c>
      <c r="AQ156" s="54" t="n"/>
      <c r="AR156" s="54">
        <f t="array" ref="AR156">+_xlfn.XLOOKUP(1,(CM_CT[[#This Row],[Contract Number M3]]=Next_possible_notice[Contract Number M3])*(CM_CT[[#This Row],[Rentalposition M3]]=Next_possible_notice[Rentalposition M3]),Next_possible_notice[NoticeDateCalc])</f>
        <v/>
      </c>
      <c r="AS156" s="117" t="n"/>
      <c r="AT156" s="75" t="n"/>
      <c r="AU156" s="75" t="n"/>
      <c r="AV156" s="75" t="n"/>
      <c r="AW156" s="75" t="n"/>
      <c r="AX156" s="53" t="n"/>
      <c r="AY156" s="75" t="n"/>
      <c r="AZ156" s="54" t="n"/>
      <c r="BA156" s="50">
        <f t="array" ref="BA156">+_xlfn.XLOOKUP(1,(CM_CT[Contract Number Customer]=CM_CT[[#This Row],[Contract Number Customer]])*(CM_CT[Row Type]="Header"),CM_CT[Contract Lenght Early Clause &amp; Option])</f>
        <v/>
      </c>
      <c r="BB156" s="15" t="n"/>
      <c r="BC156" s="15" t="n"/>
      <c r="BD156" s="15" t="n"/>
      <c r="BE156" s="15" t="n"/>
      <c r="BF156" s="15" t="n"/>
      <c r="BG156" s="15" t="n"/>
      <c r="BH156" s="24" t="n"/>
      <c r="BI156" s="10" t="n"/>
      <c r="BJ156" s="118" t="n"/>
      <c r="BK156" s="24" t="n"/>
      <c r="BL156" s="54">
        <f>+_xlfn.XLOOKUP(CM_CT[[#This Row],[Wagon Number]],Next_possible_notice[Wagon Number],Next_possible_notice[Renewal Process StartDate])</f>
        <v/>
      </c>
      <c r="BM156" s="24" t="n"/>
      <c r="BN156" s="50">
        <f t="array" ref="BN156">+_xlfn.XLOOKUP(1,(CM_CT[Contract Number Customer]=CM_CT[[#This Row],[Contract Number Customer]])*(CM_CT[Row Type]="Header"),CM_CT[Contract Mileage])</f>
        <v/>
      </c>
      <c r="BO156" s="50" t="n"/>
      <c r="BP156" s="54" t="n"/>
      <c r="BQ156" s="54">
        <f t="array" ref="BQ156">+_xlfn.XLOOKUP(1,(CM_CT[Contract Number Customer]=CM_CT[[#This Row],[Contract Number Customer]])*(CM_CT[Row Type]="Header"),CM_CT[Currency])</f>
        <v/>
      </c>
      <c r="BR156" s="75">
        <f t="array" ref="BR156">+_xlfn.XLOOKUP(1,(CM_CT[Contract Number Customer]=CM_CT[[#This Row],[Contract Number Customer]])*(CM_CT[Row Type]="Header"),CM_CT[Lease Rate EUR])</f>
        <v/>
      </c>
      <c r="BS156" s="306" t="n"/>
      <c r="BT156" s="306" t="n"/>
      <c r="BU156" s="177" t="n"/>
      <c r="BV156" s="306" t="n"/>
      <c r="BW156" s="179">
        <f t="array" ref="BW156">+_xlfn.XLOOKUP(1,(Table_Mietpos[Vertragsnummer]=CM_CT[[#This Row],[Contract Number M3]])*(Table_Mietpos[Auftragspos.]=CM_CT[[#This Row],[Rentalposition M3]]),Table_Mietpos[Nettosatz/Typ])</f>
        <v/>
      </c>
      <c r="BX156" s="306" t="n"/>
      <c r="BY156" s="75" t="n"/>
      <c r="BZ156" s="75" t="n"/>
      <c r="CA156" s="75" t="n"/>
      <c r="CB156" s="75" t="n"/>
      <c r="CC156" s="75" t="n"/>
      <c r="CD156" s="307" t="n"/>
      <c r="CE156" s="307" t="n"/>
      <c r="CF156" s="307" t="n"/>
      <c r="CG156" s="307" t="n"/>
      <c r="CH156" s="28" t="n"/>
      <c r="CI156" s="28" t="n"/>
      <c r="CJ156" s="28" t="n"/>
      <c r="CK156" s="186" t="n"/>
      <c r="CL156" s="307" t="n"/>
      <c r="CM156" s="306" t="n"/>
      <c r="CN156" s="12" t="n"/>
      <c r="CO156" s="20" t="n"/>
      <c r="CP156" s="142" t="n"/>
      <c r="CQ156" s="142" t="n"/>
      <c r="CR156" s="142" t="n"/>
      <c r="CS156" s="20" t="n"/>
    </row>
    <row r="157">
      <c r="B157" s="11" t="n"/>
      <c r="C157" s="14" t="inlineStr">
        <is>
          <t>V700010</t>
        </is>
      </c>
      <c r="D157" s="10" t="n"/>
      <c r="E157" s="15">
        <f t="array" ref="E157">+_xlfn.XLOOKUP(1,(CM_CT[Contract Number M3]=CM_CT[[#This Row],[Contract Number M3]])*(CM_CT[Row Type]="Header"),CM_CT[Contract Number Customer])</f>
        <v/>
      </c>
      <c r="F157" s="10" t="n">
        <v>3</v>
      </c>
      <c r="G157" s="10" t="inlineStr">
        <is>
          <t>Wagon</t>
        </is>
      </c>
      <c r="H157" s="10" t="n">
        <v>50</v>
      </c>
      <c r="I157" s="73">
        <f t="array" ref="I157">+_xlfn.XLOOKUP(1,(Table_Mietpos[Vertragsnummer]=CM[[#This Row],[Contract Number M3]])*(Table_Mietpos[Auftragspos.]=CM[[#This Row],[Rentalposition M3]]),Table_Mietpos[ChNr])</f>
        <v/>
      </c>
      <c r="J157" s="72">
        <f t="array" ref="J157">+_xlfn.XLOOKUP(1,(CM_CT[Contract Number Customer]=CM_CT[[#This Row],[Contract Number Customer]])*(CM_CT[Row Type]="Header"),CM_CT[Customer])</f>
        <v/>
      </c>
      <c r="K157" s="51" t="n"/>
      <c r="L157" s="51" t="n"/>
      <c r="M157" s="15">
        <f t="array" ref="M157">+_xlfn.XLOOKUP(1,(CM_CT[Contract Number Customer]=CM_CT[[#This Row],[Contract Number Customer]])*(CM_CT[Row Type]="Header"),CM_CT[Sales Manager])</f>
        <v/>
      </c>
      <c r="N157" s="15">
        <f t="array" ref="N157">+_xlfn.XLOOKUP(1,(CM_CT[Contract Number Customer]=CM_CT[[#This Row],[Contract Number Customer]])*(CM_CT[Row Type]="Header"),CM_CT[Wagon Type])</f>
        <v/>
      </c>
      <c r="O157" s="10" t="n">
        <v>1</v>
      </c>
      <c r="P157" s="10" t="n"/>
      <c r="Q157" s="10" t="n"/>
      <c r="R157" s="10" t="n">
        <v>1</v>
      </c>
      <c r="S157" s="10" t="n"/>
      <c r="T157" s="10" t="n">
        <v>1</v>
      </c>
      <c r="U157" s="15">
        <f>+IF(CM_CT[[#This Row],[Contract Status]]&lt;&gt;"ended",1,0)</f>
        <v/>
      </c>
      <c r="V157" s="15" t="n"/>
      <c r="W157" s="15">
        <f t="array" ref="W157">_xlfn.XLOOKUP(1,(CM_CT[Contract Number Customer]=$E156)*(CM_CT[Delivery Batch]=$F156)*(CM_CT[Row Type]="Batch"),CM_CT[Contract Flex])</f>
        <v/>
      </c>
      <c r="X157" s="54">
        <f t="array" ref="X157">_xlfn.XLOOKUP(1,(CM_CT[Contract Number Customer]=$E156)*(CM_CT[Delivery Batch]=$F156)*(CM_CT[Row Type]="Batch"),CM_CT[Flex StartDate])</f>
        <v/>
      </c>
      <c r="Y157" s="54">
        <f t="array" ref="Y157">_xlfn.XLOOKUP(1,(CM_CT[Contract Number Customer]=$E156)*(CM_CT[Delivery Batch]=$F156)*(CM_CT[Row Type]="Batch"),CM_CT[Flex EndDate])</f>
        <v/>
      </c>
      <c r="Z157" s="15">
        <f t="array" ref="Z157">_xlfn.XLOOKUP(1,(CM_CT[Contract Number Customer]=$E156)*(CM_CT[Delivery Batch]=$F156)*(CM_CT[Row Type]="Batch"),CM_CT[Contract Status])</f>
        <v/>
      </c>
      <c r="AA157" s="15" t="n"/>
      <c r="AB157" s="74" t="n"/>
      <c r="AC157" s="74" t="n"/>
      <c r="AD157" s="131">
        <f t="array" ref="AD157">+_xlfn.XLOOKUP(1,(Table_Mietpos[Vertragsnummer]=CM_CT[[#This Row],[Contract Number M3]])*(Table_Mietpos[Auftragspos.]=CM_CT[[#This Row],[Rentalposition M3]]),Table_Mietpos[Gueltig_ab])</f>
        <v/>
      </c>
      <c r="AE157" s="131">
        <f t="array" ref="AE157">+_xlfn.XLOOKUP(1,(Table_Mietpos[Vertragsnummer]=CM_CT[[#This Row],[Contract Number M3]])*(Table_Mietpos[Auftragspos.]=CM_CT[[#This Row],[Rentalposition M3]]),Table_Mietpos[Gueltig_bis])</f>
        <v/>
      </c>
      <c r="AF157" s="50">
        <f t="array" ref="AF157">+_xlfn.XLOOKUP(1,(CM_CT[Contract Number Customer]=CM_CT[[#This Row],[Contract Number Customer]])*(CM_CT[Row Type]="Header"),CM_CT[Contract Lenght Initial])</f>
        <v/>
      </c>
      <c r="AG157" s="136">
        <f>+CM_CT[[#This Row],[Rental EndDate]]</f>
        <v/>
      </c>
      <c r="AH157" s="305" t="n"/>
      <c r="AI157" s="305" t="n"/>
      <c r="AJ157" s="305" t="n"/>
      <c r="AK157" s="53" t="n"/>
      <c r="AL157" s="15">
        <f t="array" ref="AL157">+_xlfn.XLOOKUP(1,(CM_CT[Contract Number Customer]=CM_CT[[#This Row],[Contract Number Customer]])*(CM_CT[Row Type]="Header"),CM_CT[Early Termination Category])</f>
        <v/>
      </c>
      <c r="AM157" s="136">
        <f t="array" ref="AM157">_xlfn.XLOOKUP(1,(CM_CT[Contract Number Customer]=$E156)*(CM_CT[Delivery Batch]=$F156)*(CM_CT[Row Type]="Batch"),CM_CT[Early Termination cut-off date1])</f>
        <v/>
      </c>
      <c r="AN157" s="136">
        <f t="array" ref="AN157">_xlfn.XLOOKUP(1,(CM_CT[Contract Number Customer]=$E156)*(CM_CT[Delivery Batch]=$F156)*(CM_CT[Row Type]="Batch"),CM_CT[Early Termination cut-off date2])</f>
        <v/>
      </c>
      <c r="AO157" s="53">
        <f t="array" ref="AO157">+_xlfn.XLOOKUP(1,(CM_CT[Contract Number Customer]=CM_CT[[#This Row],[Contract Number Customer]])*(CM_CT[Row Type]="Header"),CM_CT[Early Termination Notice Period Mths])</f>
        <v/>
      </c>
      <c r="AP157" s="53">
        <f t="array" ref="AP157">+_xlfn.XLOOKUP(1,(CM_CT[Contract Number Customer]=CM_CT[[#This Row],[Contract Number Customer]])*(CM_CT[Row Type]="Header"),CM_CT[Duly Termination Notice Period Mths])</f>
        <v/>
      </c>
      <c r="AQ157" s="54" t="n"/>
      <c r="AR157" s="54">
        <f t="array" ref="AR157">+_xlfn.XLOOKUP(1,(CM_CT[[#This Row],[Contract Number M3]]=Next_possible_notice[Contract Number M3])*(CM_CT[[#This Row],[Rentalposition M3]]=Next_possible_notice[Rentalposition M3]),Next_possible_notice[NoticeDateCalc])</f>
        <v/>
      </c>
      <c r="AS157" s="117" t="n"/>
      <c r="AT157" s="75" t="n"/>
      <c r="AU157" s="75" t="n"/>
      <c r="AV157" s="75" t="n"/>
      <c r="AW157" s="75" t="n"/>
      <c r="AX157" s="53" t="n"/>
      <c r="AY157" s="75" t="n"/>
      <c r="AZ157" s="54" t="n"/>
      <c r="BA157" s="50">
        <f t="array" ref="BA157">+_xlfn.XLOOKUP(1,(CM_CT[Contract Number Customer]=CM_CT[[#This Row],[Contract Number Customer]])*(CM_CT[Row Type]="Header"),CM_CT[Contract Lenght Early Clause &amp; Option])</f>
        <v/>
      </c>
      <c r="BB157" s="15" t="n"/>
      <c r="BC157" s="15" t="n"/>
      <c r="BD157" s="15" t="n"/>
      <c r="BE157" s="15" t="n"/>
      <c r="BF157" s="15" t="n"/>
      <c r="BG157" s="15" t="n"/>
      <c r="BH157" s="24" t="n"/>
      <c r="BI157" s="10" t="n"/>
      <c r="BJ157" s="118" t="n"/>
      <c r="BK157" s="24" t="n"/>
      <c r="BL157" s="54">
        <f>+_xlfn.XLOOKUP(CM_CT[[#This Row],[Wagon Number]],Next_possible_notice[Wagon Number],Next_possible_notice[Renewal Process StartDate])</f>
        <v/>
      </c>
      <c r="BM157" s="24" t="n"/>
      <c r="BN157" s="50">
        <f t="array" ref="BN157">+_xlfn.XLOOKUP(1,(CM_CT[Contract Number Customer]=CM_CT[[#This Row],[Contract Number Customer]])*(CM_CT[Row Type]="Header"),CM_CT[Contract Mileage])</f>
        <v/>
      </c>
      <c r="BO157" s="50" t="n"/>
      <c r="BP157" s="54" t="n"/>
      <c r="BQ157" s="54">
        <f t="array" ref="BQ157">+_xlfn.XLOOKUP(1,(CM_CT[Contract Number Customer]=CM_CT[[#This Row],[Contract Number Customer]])*(CM_CT[Row Type]="Header"),CM_CT[Currency])</f>
        <v/>
      </c>
      <c r="BR157" s="75">
        <f t="array" ref="BR157">+_xlfn.XLOOKUP(1,(CM_CT[Contract Number Customer]=CM_CT[[#This Row],[Contract Number Customer]])*(CM_CT[Row Type]="Header"),CM_CT[Lease Rate EUR])</f>
        <v/>
      </c>
      <c r="BS157" s="306" t="n"/>
      <c r="BT157" s="306" t="n"/>
      <c r="BU157" s="177" t="n"/>
      <c r="BV157" s="306" t="n"/>
      <c r="BW157" s="179">
        <f t="array" ref="BW157">+_xlfn.XLOOKUP(1,(Table_Mietpos[Vertragsnummer]=CM_CT[[#This Row],[Contract Number M3]])*(Table_Mietpos[Auftragspos.]=CM_CT[[#This Row],[Rentalposition M3]]),Table_Mietpos[Nettosatz/Typ])</f>
        <v/>
      </c>
      <c r="BX157" s="306" t="n"/>
      <c r="BY157" s="75" t="n"/>
      <c r="BZ157" s="75" t="n"/>
      <c r="CA157" s="75" t="n"/>
      <c r="CB157" s="75" t="n"/>
      <c r="CC157" s="75" t="n"/>
      <c r="CD157" s="307" t="n"/>
      <c r="CE157" s="307" t="n"/>
      <c r="CF157" s="307" t="n"/>
      <c r="CG157" s="307" t="n"/>
      <c r="CH157" s="28" t="n"/>
      <c r="CI157" s="28" t="n"/>
      <c r="CJ157" s="28" t="n"/>
      <c r="CK157" s="186" t="n"/>
      <c r="CL157" s="307" t="n"/>
      <c r="CM157" s="306" t="n"/>
      <c r="CN157" s="12" t="n"/>
      <c r="CO157" s="20" t="n"/>
      <c r="CP157" s="142" t="n"/>
      <c r="CQ157" s="142" t="n"/>
      <c r="CR157" s="142" t="n"/>
      <c r="CS157" s="20" t="n"/>
    </row>
    <row r="158">
      <c r="B158" s="11" t="n"/>
      <c r="C158" s="10" t="inlineStr">
        <is>
          <t>V700010</t>
        </is>
      </c>
      <c r="D158" s="10" t="n"/>
      <c r="E158" s="15">
        <f t="array" ref="E158">+_xlfn.XLOOKUP(1,(CM_CT[Contract Number M3]=CM_CT[[#This Row],[Contract Number M3]])*(CM_CT[Row Type]="Header"),CM_CT[Contract Number Customer])</f>
        <v/>
      </c>
      <c r="F158" s="10" t="n">
        <v>4</v>
      </c>
      <c r="G158" s="10" t="inlineStr">
        <is>
          <t>Batch</t>
        </is>
      </c>
      <c r="H158" s="10" t="n"/>
      <c r="I158" s="10" t="n"/>
      <c r="J158" s="72">
        <f t="array" ref="J158">+_xlfn.XLOOKUP(1,(CM_CT[Contract Number Customer]=CM_CT[[#This Row],[Contract Number Customer]])*(CM_CT[Row Type]="Header"),CM_CT[Customer])</f>
        <v/>
      </c>
      <c r="K158" s="51">
        <f t="array" ref="K158">+_xlfn.XLOOKUP(1,(CM_CT[Contract Number Customer]=CM_CT[[#This Row],[Contract Number Customer]])*(CM_CT[Row Type]="Header"),CM_CT[Country])</f>
        <v/>
      </c>
      <c r="L158" s="51">
        <f t="array" ref="L158">+_xlfn.XLOOKUP(1,(CM_CT[Contract Number Customer]=CM_CT[[#This Row],[Contract Number Customer]])*(CM_CT[Row Type]="Header"),CM_CT[Cluster])</f>
        <v/>
      </c>
      <c r="M158" s="15">
        <f t="array" ref="M158">+_xlfn.XLOOKUP(1,(CM_CT[Contract Number Customer]=CM_CT[[#This Row],[Contract Number Customer]])*(CM_CT[Row Type]="Header"),CM_CT[Sales Manager])</f>
        <v/>
      </c>
      <c r="N158" s="15">
        <f t="array" ref="N158">+_xlfn.XLOOKUP(1,(CM_CT[Contract Number Customer]=CM_CT[[#This Row],[Contract Number Customer]])*(CM_CT[Row Type]="Header"),CM_CT[Wagon Type])</f>
        <v/>
      </c>
      <c r="O158" s="15">
        <f>+SUMIFS(CM_CT[Wagon Quantity Initial],CM_CT[Row Type],"Wagon",CM_CT[Contract Number Customer],CM_CT[[#This Row],[Contract Number Customer]],CM_CT[Delivery Batch],CM_CT[[#This Row],[Delivery Batch]])</f>
        <v/>
      </c>
      <c r="P158" s="15" t="n"/>
      <c r="Q158" s="15" t="n"/>
      <c r="R158" s="15">
        <f>+SUMIFS(CM_CT[Wagon Quantity Newbuild],CM_CT[Row Type],"Wagon",CM_CT[Contract Number Customer],CM_CT[[#This Row],[Contract Number Customer]],CM_CT[Delivery Batch],CM_CT[[#This Row],[Delivery Batch]])</f>
        <v/>
      </c>
      <c r="S158" s="15">
        <f>+SUMIFS(CM_CT[Wagon Quantity Existing],CM_CT[Row Type],"Wagon",CM_CT[Contract Number Customer],CM_CT[[#This Row],[Contract Number Customer]],CM_CT[Delivery Batch],CM_CT[[#This Row],[Delivery Batch]])</f>
        <v/>
      </c>
      <c r="T158" s="15">
        <f>+SUMIFS(CM_CT[Wagons To Be Financed],CM_CT[Row Type],"Wagon",CM_CT[Contract Number Customer],CM_CT[[#This Row],[Contract Number Customer]],CM_CT[Delivery Batch],CM_CT[[#This Row],[Delivery Batch]])</f>
        <v/>
      </c>
      <c r="U158" s="15">
        <f>+SUMIFS(CM_CT[Wagon Quantity Actual],CM_CT[Row Type],"Wagon",CM_CT[Contract Number Customer],CM_CT[[#This Row],[Contract Number Customer]],CM_CT[Delivery Batch],CM_CT[[#This Row],[Delivery Batch]])</f>
        <v/>
      </c>
      <c r="V158" s="15">
        <f t="array" ref="V158">+_xlfn.XLOOKUP(1,(CM_CT[Contract Number Customer]=CM_CT[[#This Row],[Contract Number Customer]])*(CM_CT[Row Type]="Header"),CM_CT[Contract Type])</f>
        <v/>
      </c>
      <c r="W158" s="10" t="inlineStr">
        <is>
          <t>TEMPLATE</t>
        </is>
      </c>
      <c r="X158" s="17" t="n">
        <v>72686</v>
      </c>
      <c r="Y158" s="17" t="n">
        <v>73050</v>
      </c>
      <c r="Z158" s="296" t="inlineStr">
        <is>
          <t>TEMPLATE</t>
        </is>
      </c>
      <c r="AA158" s="296" t="n"/>
      <c r="AB158" s="17" t="n"/>
      <c r="AC158" s="297" t="n"/>
      <c r="AD158" s="130" t="n">
        <v>45280</v>
      </c>
      <c r="AE158" s="130" t="n">
        <v>46010</v>
      </c>
      <c r="AF158" s="50" t="n"/>
      <c r="AG158" s="136">
        <f>+CM_CT[[#This Row],[Rental EndDate]]</f>
        <v/>
      </c>
      <c r="AH158" s="305" t="n"/>
      <c r="AI158" s="305" t="n"/>
      <c r="AJ158" s="305" t="n"/>
      <c r="AK158" s="53" t="n"/>
      <c r="AL158" s="90">
        <f t="array" ref="AL158">+_xlfn.XLOOKUP(1,(CM_CT[Contract Number Customer]=CM_CT[[#This Row],[Contract Number Customer]])*(CM_CT[Row Type]="Header"),CM_CT[Early Termination Category])</f>
        <v/>
      </c>
      <c r="AM158" s="130" t="n">
        <v>45382</v>
      </c>
      <c r="AN158" s="130" t="n">
        <v>45565</v>
      </c>
      <c r="AO158" s="53">
        <f t="array" ref="AO158">+_xlfn.XLOOKUP(1,(CM_CT[Contract Number Customer]=CM_CT[[#This Row],[Contract Number Customer]])*(CM_CT[Row Type]="Header"),CM_CT[Early Termination Notice Period Mths])</f>
        <v/>
      </c>
      <c r="AP158" s="53">
        <f t="array" ref="AP158">+_xlfn.XLOOKUP(1,(CM_CT[Contract Number Customer]=CM_CT[[#This Row],[Contract Number Customer]])*(CM_CT[Row Type]="Header"),CM_CT[Duly Termination Notice Period Mths])</f>
        <v/>
      </c>
      <c r="AQ158" s="54" t="n"/>
      <c r="AR158" s="54" t="n"/>
      <c r="AS158" s="114">
        <f t="array" ref="AS158">+_xlfn.XLOOKUP(1,(CM_CT[Contract Number Customer]=CM_CT[[#This Row],[Contract Number Customer]])*(CM_CT[Row Type]="Header"),CM_CT[Early Termination Clause])</f>
        <v/>
      </c>
      <c r="AT158" s="75" t="n"/>
      <c r="AU158" s="75" t="n"/>
      <c r="AV158" s="75" t="n"/>
      <c r="AW158" s="75" t="n"/>
      <c r="AX158" s="53" t="n"/>
      <c r="AY158" s="75" t="n"/>
      <c r="AZ158" s="54" t="n"/>
      <c r="BA158" s="50" t="n"/>
      <c r="BB158" s="51">
        <f t="array" ref="BB158">+_xlfn.XLOOKUP(1,(CM_CT[Contract Number Customer]=CM_CT[[#This Row],[Contract Number Customer]])*(CM_CT[Row Type]="Header"),CM_CT[Customer Rank])</f>
        <v/>
      </c>
      <c r="BC158" s="51">
        <f t="array" ref="BC158">+_xlfn.XLOOKUP(1,(CM_CT[Contract Number Customer]=CM_CT[[#This Row],[Contract Number Customer]])*(CM_CT[Row Type]="Header"),CM_CT[D&amp;B Score])</f>
        <v/>
      </c>
      <c r="BD158" s="51">
        <f t="array" ref="BD158">+_xlfn.XLOOKUP(1,(CM_CT[Contract Number Customer]=CM_CT[[#This Row],[Contract Number Customer]])*(CM_CT[Row Type]="Header"),CM_CT[GTC Version])</f>
        <v/>
      </c>
      <c r="BE158" s="15">
        <f t="array" ref="BE158">+_xlfn.XLOOKUP(1,(CM_CT[Contract Number Customer]=CM_CT[[#This Row],[Contract Number Customer]])*(CM_CT[Row Type]="Header"),CM_CT[Jurisdiction])</f>
        <v/>
      </c>
      <c r="BF158" s="15">
        <f t="array" ref="BF158">+_xlfn.XLOOKUP(1,(CM_CT[Contract Number Customer]=CM_CT[[#This Row],[Contract Number Customer]])*(CM_CT[Row Type]="Header"),CM_CT[Contract Security])</f>
        <v/>
      </c>
      <c r="BG158" s="15">
        <f t="array" ref="BG158">+_xlfn.XLOOKUP(1,(CM_CT[Contract Number Customer]=CM_CT[[#This Row],[Contract Number Customer]])*(CM_CT[Row Type]="Header"),CM_CT[Contract Indexation])</f>
        <v/>
      </c>
      <c r="BH158" s="15">
        <f t="array" ref="BH158">+_xlfn.XLOOKUP(1,(CM_CT[Contract Number Customer]=CM_CT[[#This Row],[Contract Number Customer]])*(CM_CT[Row Type]="Header"),CM_CT[Call Option Lessee])</f>
        <v/>
      </c>
      <c r="BI158" s="15">
        <f t="array" ref="BI158">+_xlfn.XLOOKUP(1,(CM_CT[Contract Number Customer]=CM_CT[[#This Row],[Contract Number Customer]])*(CM_CT[Row Type]="Header"),CM_CT[Prolongation Option Mths])</f>
        <v/>
      </c>
      <c r="BJ158" s="114">
        <f t="array" ref="BJ158">+_xlfn.XLOOKUP(1,(CM_CT[Contract Number Customer]=CM_CT[[#This Row],[Contract Number Customer]])*(CM_CT[Row Type]="Header"),CM_CT[Prolongation Clause])</f>
        <v/>
      </c>
      <c r="BK158" s="15" t="n"/>
      <c r="BL158" s="54" t="n"/>
      <c r="BM158" s="15" t="n"/>
      <c r="BN158" s="50">
        <f t="array" ref="BN158">+_xlfn.XLOOKUP(1,(CM_CT[Contract Number Customer]=CM_CT[[#This Row],[Contract Number Customer]])*(CM_CT[Row Type]="Header"),CM_CT[Contract Mileage])</f>
        <v/>
      </c>
      <c r="BO158" s="143">
        <f t="array" ref="BO158">+_xlfn.XLOOKUP(1,(CM_CT[Contract Number Customer]=CM_CT[[#This Row],[Contract Number Customer]])*(CM_CT[Row Type]="Header"),CM_CT[Staggered Rental Rates])</f>
        <v/>
      </c>
      <c r="BP158" s="17" t="n">
        <v>45272</v>
      </c>
      <c r="BQ158" s="51">
        <f t="array" ref="BQ158">+_xlfn.XLOOKUP(1,(CM_CT[Contract Number Customer]=CM_CT[[#This Row],[Contract Number Customer]])*(CM_CT[Row Type]="Header"),CM_CT[Currency])</f>
        <v/>
      </c>
      <c r="BR158" s="75">
        <f t="array" ref="BR158">+_xlfn.XLOOKUP(1,(CM_CT[Contract Number Customer]=CM_CT[[#This Row],[Contract Number Customer]])*(CM_CT[Row Type]="Header"),CM_CT[Lease Rate EUR])</f>
        <v/>
      </c>
      <c r="BS158" s="306">
        <f t="array" ref="BS158">+_xlfn.XLOOKUP(1,(CM_CT[Contract Number Customer]=CM_CT[[#This Row],[Contract Number Customer]])*(CM_CT[Row Type]="Header"),CM_CT[Discount Flat EUR])</f>
        <v/>
      </c>
      <c r="BT158" s="177">
        <f t="array" ref="BT158">+_xlfn.XLOOKUP(1,(CM_CT[Contract Number Customer]=CM_CT[[#This Row],[Contract Number Customer]])*(CM_CT[Row Type]="Header"),CM_CT[Noise Bonus EUR])</f>
        <v/>
      </c>
      <c r="BU158" s="177">
        <f t="array" ref="BU158">+_xlfn.XLOOKUP(1,(CM_CT[Contract Number Customer]=CM_CT[[#This Row],[Contract Number Customer]])*(CM_CT[Row Type]="Header"),CM_CT[Technical Customer Requests EUR])</f>
        <v/>
      </c>
      <c r="BV158" s="177">
        <f t="array" ref="BV158">+_xlfn.XLOOKUP(1,(CM_CT[Contract Number Customer]=CM_CT[[#This Row],[Contract Number Customer]])*(CM_CT[Row Type]="Header"),CM_CT[Discount Calc EUR])</f>
        <v/>
      </c>
      <c r="BW158" s="177">
        <f>SUM(CM_CT[[#This Row],[Lease Rate EUR]],CM_CT[[#This Row],[Discount Flat EUR]],CM_CT[[#This Row],[Technical Customer Requests EUR]])</f>
        <v/>
      </c>
      <c r="BX158" s="177">
        <f t="array" ref="BX158">+_xlfn.XLOOKUP(1,(CM_CT[Contract Number Customer]=CM_CT[[#This Row],[Contract Number Customer]])*(CM_CT[Row Type]="Header"),CM_CT[GPS Fee EUR])</f>
        <v/>
      </c>
      <c r="BY158" s="177">
        <f t="array" ref="BY158">+_xlfn.XLOOKUP(1,(CM_CT[Contract Number Customer]=CM_CT[[#This Row],[Contract Number Customer]])*(CM_CT[Row Type]="Header"),CM_CT[Wheelset Fee EUR])</f>
        <v/>
      </c>
      <c r="BZ158" s="177">
        <f t="array" ref="BZ158">+_xlfn.XLOOKUP(1,(CM_CT[Contract Number Customer]=CM_CT[[#This Row],[Contract Number Customer]])*(CM_CT[Row Type]="Header"),CM_CT[Wheelset PAYG per km])</f>
        <v/>
      </c>
      <c r="CA158" s="177">
        <f t="array" ref="CA158">+_xlfn.XLOOKUP(1,(CM_CT[Contract Number Customer]=CM_CT[[#This Row],[Contract Number Customer]])*(CM_CT[Row Type]="Header"),CM_CT[Excess Mileage EUR per km])</f>
        <v/>
      </c>
      <c r="CB158" s="177">
        <f t="array" ref="CB158">+_xlfn.XLOOKUP(1,(CM_CT[Contract Number Customer]=CM_CT[[#This Row],[Contract Number Customer]])*(CM_CT[Row Type]="Header"),CM_CT[PP Wheelset EUR])</f>
        <v/>
      </c>
      <c r="CC158" s="177">
        <f t="array" ref="CC158">+_xlfn.XLOOKUP(1,(CM_CT[Contract Number Customer]=CM_CT[[#This Row],[Contract Number Customer]])*(CM_CT[Row Type]="Header"),CM_CT[Discount Wheelset EUR])</f>
        <v/>
      </c>
      <c r="CD158" s="177">
        <f t="array" ref="CD158">+_xlfn.XLOOKUP(1,(CM_CT[Contract Number Customer]=CM_CT[[#This Row],[Contract Number Customer]])*(CM_CT[Row Type]="Header"),CM_CT[Calc Wheelset])</f>
        <v/>
      </c>
      <c r="CE158" s="177">
        <f t="array" ref="CE158">+_xlfn.XLOOKUP(1,(CM_CT[Contract Number Customer]=CM_CT[[#This Row],[Contract Number Customer]])*(CM_CT[Row Type]="Header"),CM_CT[PP Maintenance EUR])</f>
        <v/>
      </c>
      <c r="CF158" s="177">
        <f t="array" ref="CF158">+_xlfn.XLOOKUP(1,(CM_CT[Contract Number Customer]=CM_CT[[#This Row],[Contract Number Customer]])*(CM_CT[Row Type]="Header"),CM_CT[Discount Maintenance EUR])</f>
        <v/>
      </c>
      <c r="CG158" s="177">
        <f t="array" ref="CG158">+_xlfn.XLOOKUP(1,(CM_CT[Contract Number Customer]=CM_CT[[#This Row],[Contract Number Customer]])*(CM_CT[Row Type]="Header"),CM_CT[Calc Maintenance EUR])</f>
        <v/>
      </c>
      <c r="CH158" s="99">
        <f t="array" ref="CH158">+_xlfn.XLOOKUP(1,(CM_CT[Contract Number Customer]=CM_CT[[#This Row],[Contract Number Customer]])*(CM_CT[Row Type]="Header"),CM_CT[PP Base Lease])</f>
        <v/>
      </c>
      <c r="CI158" s="99">
        <f t="array" ref="CI158">+_xlfn.XLOOKUP(1,(CM_CT[Contract Number Customer]=CM_CT[[#This Row],[Contract Number Customer]])*(CM_CT[Row Type]="Header"),CM_CT[Discount Base Lease EUR])</f>
        <v/>
      </c>
      <c r="CJ158" s="99">
        <f t="array" ref="CJ158">+_xlfn.XLOOKUP(1,(CM_CT[Contract Number Customer]=CM_CT[[#This Row],[Contract Number Customer]])*(CM_CT[Row Type]="Header"),CM_CT[Calc Bease Lease EUR])</f>
        <v/>
      </c>
      <c r="CK158" s="184">
        <f>+CM_CT[[#This Row],[Calc Base Lease Gross EUR]]/CM_CT[[#This Row],[PP Base Lease]]</f>
        <v/>
      </c>
      <c r="CL158" s="177">
        <f t="array" ref="CL158">+_xlfn.XLOOKUP(1,(CM_CT[Contract Number Customer]=CM_CT[[#This Row],[Contract Number Customer]])*(CM_CT[Row Type]="Header"),CM_CT[Calc Withholding Tax EUR])</f>
        <v/>
      </c>
      <c r="CM158" s="304">
        <f>+CM_CT[[#This Row],[Lease Payment EUR]]-CM_CT[[#This Row],[GPS Fee EUR]]-CM_CT[[#This Row],[Calc Wheelset]]-CM_CT[[#This Row],[Calc Withholding Tax EUR]]-CM_CT[[#This Row],[Calc Maintenance EUR]]-CM_CT[[#This Row],[Discount Base Lease EUR]]</f>
        <v/>
      </c>
      <c r="CN158" s="51">
        <f t="array" ref="CN158">+_xlfn.XLOOKUP(1,(CM_CT[Contract Number Customer]=CM_CT[[#This Row],[Contract Number Customer]])*(CM_CT[Row Type]="Header"),CM_CT[Calc Base Lease Gross Initial (Freeze)])</f>
        <v/>
      </c>
      <c r="CO158" s="50">
        <f>+CM_CT[[#This Row],[Contract Mileage]]*CM_CT[[#This Row],[Wagon Quantity Initial]]</f>
        <v/>
      </c>
      <c r="CP158" s="144">
        <f>+CM_CT[[#This Row],[GreenLoan Plan Kilometers of rail p.a.]]*0%</f>
        <v/>
      </c>
      <c r="CQ158" s="144">
        <f t="array" ref="CQ158">+_xlfn.XLOOKUP(1,(CM_CT[Contract Number Customer]=CM_CT[[#This Row],[Contract Number Customer]])*(CM_CT[Row Type]="Header"),CM_CT[ESG Customer CodeOfConduct])</f>
        <v/>
      </c>
      <c r="CR158" s="144">
        <f t="array" ref="CR158">+_xlfn.XLOOKUP(1,(CM_CT[Contract Number Customer]=CM_CT[[#This Row],[Contract Number Customer]])*(CM_CT[Row Type]="Header"),CM_CT[Concentration Limit])</f>
        <v/>
      </c>
      <c r="CS158" s="50">
        <f>+CM_CT[[#This Row],[Lease Payment EUR]]*CM_CT[[#This Row],[Wagon Quantity Initial]]*364</f>
        <v/>
      </c>
    </row>
    <row r="159">
      <c r="B159" s="11" t="n"/>
      <c r="C159" s="14" t="inlineStr">
        <is>
          <t>V700010</t>
        </is>
      </c>
      <c r="D159" s="10" t="n"/>
      <c r="E159" s="15">
        <f t="array" ref="E159">+_xlfn.XLOOKUP(1,(CM_CT[Contract Number M3]=CM_CT[[#This Row],[Contract Number M3]])*(CM_CT[Row Type]="Header"),CM_CT[Contract Number Customer])</f>
        <v/>
      </c>
      <c r="F159" s="10" t="n">
        <v>4</v>
      </c>
      <c r="G159" s="10" t="inlineStr">
        <is>
          <t>Wagon</t>
        </is>
      </c>
      <c r="H159" s="10" t="n">
        <v>1</v>
      </c>
      <c r="I159" s="73">
        <f t="array" ref="I159">+_xlfn.XLOOKUP(1,(Table_Mietpos[Vertragsnummer]=CM[[#This Row],[Contract Number M3]])*(Table_Mietpos[Auftragspos.]=CM[[#This Row],[Rentalposition M3]]),Table_Mietpos[ChNr])</f>
        <v/>
      </c>
      <c r="J159" s="72">
        <f t="array" ref="J159">+_xlfn.XLOOKUP(1,(CM_CT[Contract Number Customer]=CM_CT[[#This Row],[Contract Number Customer]])*(CM_CT[Row Type]="Header"),CM_CT[Customer])</f>
        <v/>
      </c>
      <c r="K159" s="51" t="n"/>
      <c r="L159" s="51" t="n"/>
      <c r="M159" s="15">
        <f t="array" ref="M159">+_xlfn.XLOOKUP(1,(CM_CT[Contract Number Customer]=CM_CT[[#This Row],[Contract Number Customer]])*(CM_CT[Row Type]="Header"),CM_CT[Sales Manager])</f>
        <v/>
      </c>
      <c r="N159" s="15">
        <f t="array" ref="N159">+_xlfn.XLOOKUP(1,(CM_CT[Contract Number Customer]=CM_CT[[#This Row],[Contract Number Customer]])*(CM_CT[Row Type]="Header"),CM_CT[Wagon Type])</f>
        <v/>
      </c>
      <c r="O159" s="10" t="n">
        <v>1</v>
      </c>
      <c r="P159" s="10" t="n"/>
      <c r="Q159" s="10" t="n"/>
      <c r="R159" s="10" t="n">
        <v>1</v>
      </c>
      <c r="S159" s="10" t="n"/>
      <c r="T159" s="10" t="n">
        <v>1</v>
      </c>
      <c r="U159" s="15">
        <f>+IF(CM_CT[[#This Row],[Contract Status]]&lt;&gt;"ended",1,0)</f>
        <v/>
      </c>
      <c r="V159" s="15" t="n"/>
      <c r="W159" s="15">
        <f t="array" ref="W159">_xlfn.XLOOKUP(1,(CM_CT[Contract Number Customer]=$E158)*(CM_CT[Delivery Batch]=$F158)*(CM_CT[Row Type]="Batch"),CM_CT[Contract Flex])</f>
        <v/>
      </c>
      <c r="X159" s="54">
        <f t="array" ref="X159">_xlfn.XLOOKUP(1,(CM_CT[Contract Number Customer]=$E158)*(CM_CT[Delivery Batch]=$F158)*(CM_CT[Row Type]="Batch"),CM_CT[Flex StartDate])</f>
        <v/>
      </c>
      <c r="Y159" s="54">
        <f t="array" ref="Y159">_xlfn.XLOOKUP(1,(CM_CT[Contract Number Customer]=$E158)*(CM_CT[Delivery Batch]=$F158)*(CM_CT[Row Type]="Batch"),CM_CT[Flex EndDate])</f>
        <v/>
      </c>
      <c r="Z159" s="15">
        <f t="array" ref="Z159">_xlfn.XLOOKUP(1,(CM_CT[Contract Number Customer]=$E158)*(CM_CT[Delivery Batch]=$F158)*(CM_CT[Row Type]="Batch"),CM_CT[Contract Status])</f>
        <v/>
      </c>
      <c r="AA159" s="15" t="n"/>
      <c r="AB159" s="74" t="n"/>
      <c r="AC159" s="74" t="n"/>
      <c r="AD159" s="131">
        <f t="array" ref="AD159">+_xlfn.XLOOKUP(1,(Table_Mietpos[Vertragsnummer]=CM_CT[[#This Row],[Contract Number M3]])*(Table_Mietpos[Auftragspos.]=CM_CT[[#This Row],[Rentalposition M3]]),Table_Mietpos[Gueltig_ab])</f>
        <v/>
      </c>
      <c r="AE159" s="131">
        <f t="array" ref="AE159">+_xlfn.XLOOKUP(1,(Table_Mietpos[Vertragsnummer]=CM_CT[[#This Row],[Contract Number M3]])*(Table_Mietpos[Auftragspos.]=CM_CT[[#This Row],[Rentalposition M3]]),Table_Mietpos[Gueltig_bis])</f>
        <v/>
      </c>
      <c r="AF159" s="50">
        <f t="array" ref="AF159">+_xlfn.XLOOKUP(1,(CM_CT[Contract Number Customer]=CM_CT[[#This Row],[Contract Number Customer]])*(CM_CT[Row Type]="Header"),CM_CT[Contract Lenght Initial])</f>
        <v/>
      </c>
      <c r="AG159" s="136">
        <f>+CM_CT[[#This Row],[Rental EndDate]]</f>
        <v/>
      </c>
      <c r="AH159" s="305" t="n"/>
      <c r="AI159" s="305" t="n"/>
      <c r="AJ159" s="305" t="n"/>
      <c r="AK159" s="53" t="n"/>
      <c r="AL159" s="15">
        <f t="array" ref="AL159">+_xlfn.XLOOKUP(1,(CM_CT[Contract Number Customer]=CM_CT[[#This Row],[Contract Number Customer]])*(CM_CT[Row Type]="Header"),CM_CT[Early Termination Category])</f>
        <v/>
      </c>
      <c r="AM159" s="136">
        <f t="array" ref="AM159">_xlfn.XLOOKUP(1,(CM_CT[Contract Number Customer]=$E158)*(CM_CT[Delivery Batch]=$F158)*(CM_CT[Row Type]="Batch"),CM_CT[Early Termination cut-off date1])</f>
        <v/>
      </c>
      <c r="AN159" s="136">
        <f t="array" ref="AN159">_xlfn.XLOOKUP(1,(CM_CT[Contract Number Customer]=$E158)*(CM_CT[Delivery Batch]=$F158)*(CM_CT[Row Type]="Batch"),CM_CT[Early Termination cut-off date2])</f>
        <v/>
      </c>
      <c r="AO159" s="53">
        <f t="array" ref="AO159">+_xlfn.XLOOKUP(1,(CM_CT[Contract Number Customer]=CM_CT[[#This Row],[Contract Number Customer]])*(CM_CT[Row Type]="Header"),CM_CT[Early Termination Notice Period Mths])</f>
        <v/>
      </c>
      <c r="AP159" s="53">
        <f t="array" ref="AP159">+_xlfn.XLOOKUP(1,(CM_CT[Contract Number Customer]=CM_CT[[#This Row],[Contract Number Customer]])*(CM_CT[Row Type]="Header"),CM_CT[Duly Termination Notice Period Mths])</f>
        <v/>
      </c>
      <c r="AQ159" s="54" t="n"/>
      <c r="AR159" s="54">
        <f t="array" ref="AR159">+_xlfn.XLOOKUP(1,(CM_CT[[#This Row],[Contract Number M3]]=Next_possible_notice[Contract Number M3])*(CM_CT[[#This Row],[Rentalposition M3]]=Next_possible_notice[Rentalposition M3]),Next_possible_notice[NoticeDateCalc])</f>
        <v/>
      </c>
      <c r="AS159" s="117" t="n"/>
      <c r="AT159" s="75" t="n"/>
      <c r="AU159" s="75" t="n"/>
      <c r="AV159" s="75" t="n"/>
      <c r="AW159" s="75" t="n"/>
      <c r="AX159" s="53" t="n"/>
      <c r="AY159" s="75" t="n"/>
      <c r="AZ159" s="54" t="n"/>
      <c r="BA159" s="50">
        <f t="array" ref="BA159">+_xlfn.XLOOKUP(1,(CM_CT[Contract Number Customer]=CM_CT[[#This Row],[Contract Number Customer]])*(CM_CT[Row Type]="Header"),CM_CT[Contract Lenght Early Clause &amp; Option])</f>
        <v/>
      </c>
      <c r="BB159" s="15" t="n"/>
      <c r="BC159" s="15" t="n"/>
      <c r="BD159" s="15" t="n"/>
      <c r="BE159" s="15" t="n"/>
      <c r="BF159" s="15" t="n"/>
      <c r="BG159" s="15" t="n"/>
      <c r="BH159" s="24" t="n"/>
      <c r="BI159" s="10" t="n"/>
      <c r="BJ159" s="118" t="n"/>
      <c r="BK159" s="24" t="n"/>
      <c r="BL159" s="54">
        <f>+_xlfn.XLOOKUP(CM_CT[[#This Row],[Wagon Number]],Next_possible_notice[Wagon Number],Next_possible_notice[Renewal Process StartDate])</f>
        <v/>
      </c>
      <c r="BM159" s="24" t="n"/>
      <c r="BN159" s="50">
        <f t="array" ref="BN159">+_xlfn.XLOOKUP(1,(CM_CT[Contract Number Customer]=CM_CT[[#This Row],[Contract Number Customer]])*(CM_CT[Row Type]="Header"),CM_CT[Contract Mileage])</f>
        <v/>
      </c>
      <c r="BO159" s="50" t="n"/>
      <c r="BP159" s="54" t="n"/>
      <c r="BQ159" s="54">
        <f t="array" ref="BQ159">+_xlfn.XLOOKUP(1,(CM_CT[Contract Number Customer]=CM_CT[[#This Row],[Contract Number Customer]])*(CM_CT[Row Type]="Header"),CM_CT[Currency])</f>
        <v/>
      </c>
      <c r="BR159" s="75">
        <f t="array" ref="BR159">+_xlfn.XLOOKUP(1,(CM_CT[Contract Number Customer]=CM_CT[[#This Row],[Contract Number Customer]])*(CM_CT[Row Type]="Header"),CM_CT[Lease Rate EUR])</f>
        <v/>
      </c>
      <c r="BS159" s="306" t="n"/>
      <c r="BT159" s="306" t="n"/>
      <c r="BU159" s="177" t="n"/>
      <c r="BV159" s="306" t="n"/>
      <c r="BW159" s="179">
        <f t="array" ref="BW159">+_xlfn.XLOOKUP(1,(Table_Mietpos[Vertragsnummer]=CM_CT[[#This Row],[Contract Number M3]])*(Table_Mietpos[Auftragspos.]=CM_CT[[#This Row],[Rentalposition M3]]),Table_Mietpos[Nettosatz/Typ])</f>
        <v/>
      </c>
      <c r="BX159" s="306" t="n"/>
      <c r="BY159" s="75" t="n"/>
      <c r="BZ159" s="75" t="n"/>
      <c r="CA159" s="75" t="n"/>
      <c r="CB159" s="75" t="n"/>
      <c r="CC159" s="75" t="n"/>
      <c r="CD159" s="307" t="n"/>
      <c r="CE159" s="307" t="n"/>
      <c r="CF159" s="307" t="n"/>
      <c r="CG159" s="307" t="n"/>
      <c r="CH159" s="28" t="n"/>
      <c r="CI159" s="28" t="n"/>
      <c r="CJ159" s="28" t="n"/>
      <c r="CK159" s="186" t="n"/>
      <c r="CL159" s="307" t="n"/>
      <c r="CM159" s="306" t="n"/>
      <c r="CN159" s="12" t="n"/>
      <c r="CO159" s="20" t="n"/>
      <c r="CP159" s="142" t="n"/>
      <c r="CQ159" s="142" t="n"/>
      <c r="CR159" s="142" t="n"/>
      <c r="CS159" s="20" t="n"/>
    </row>
    <row r="160">
      <c r="B160" s="11" t="n"/>
      <c r="C160" s="14" t="inlineStr">
        <is>
          <t>V700010</t>
        </is>
      </c>
      <c r="D160" s="10" t="n"/>
      <c r="E160" s="15">
        <f t="array" ref="E160">+_xlfn.XLOOKUP(1,(CM_CT[Contract Number M3]=CM_CT[[#This Row],[Contract Number M3]])*(CM_CT[Row Type]="Header"),CM_CT[Contract Number Customer])</f>
        <v/>
      </c>
      <c r="F160" s="10" t="n">
        <v>4</v>
      </c>
      <c r="G160" s="10" t="inlineStr">
        <is>
          <t>Wagon</t>
        </is>
      </c>
      <c r="H160" s="10" t="n">
        <v>2</v>
      </c>
      <c r="I160" s="73">
        <f t="array" ref="I160">+_xlfn.XLOOKUP(1,(Table_Mietpos[Vertragsnummer]=CM[[#This Row],[Contract Number M3]])*(Table_Mietpos[Auftragspos.]=CM[[#This Row],[Rentalposition M3]]),Table_Mietpos[ChNr])</f>
        <v/>
      </c>
      <c r="J160" s="72">
        <f t="array" ref="J160">+_xlfn.XLOOKUP(1,(CM_CT[Contract Number Customer]=CM_CT[[#This Row],[Contract Number Customer]])*(CM_CT[Row Type]="Header"),CM_CT[Customer])</f>
        <v/>
      </c>
      <c r="K160" s="51" t="n"/>
      <c r="L160" s="51" t="n"/>
      <c r="M160" s="15">
        <f t="array" ref="M160">+_xlfn.XLOOKUP(1,(CM_CT[Contract Number Customer]=CM_CT[[#This Row],[Contract Number Customer]])*(CM_CT[Row Type]="Header"),CM_CT[Sales Manager])</f>
        <v/>
      </c>
      <c r="N160" s="15">
        <f t="array" ref="N160">+_xlfn.XLOOKUP(1,(CM_CT[Contract Number Customer]=CM_CT[[#This Row],[Contract Number Customer]])*(CM_CT[Row Type]="Header"),CM_CT[Wagon Type])</f>
        <v/>
      </c>
      <c r="O160" s="10" t="n">
        <v>1</v>
      </c>
      <c r="P160" s="10" t="n"/>
      <c r="Q160" s="10" t="n"/>
      <c r="R160" s="10" t="n">
        <v>1</v>
      </c>
      <c r="S160" s="10" t="n"/>
      <c r="T160" s="10" t="n">
        <v>1</v>
      </c>
      <c r="U160" s="15">
        <f>+IF(CM_CT[[#This Row],[Contract Status]]&lt;&gt;"ended",1,0)</f>
        <v/>
      </c>
      <c r="V160" s="15" t="n"/>
      <c r="W160" s="15">
        <f t="array" ref="W160">_xlfn.XLOOKUP(1,(CM_CT[Contract Number Customer]=$E159)*(CM_CT[Delivery Batch]=$F159)*(CM_CT[Row Type]="Batch"),CM_CT[Contract Flex])</f>
        <v/>
      </c>
      <c r="X160" s="54">
        <f t="array" ref="X160">_xlfn.XLOOKUP(1,(CM_CT[Contract Number Customer]=$E159)*(CM_CT[Delivery Batch]=$F159)*(CM_CT[Row Type]="Batch"),CM_CT[Flex StartDate])</f>
        <v/>
      </c>
      <c r="Y160" s="54">
        <f t="array" ref="Y160">_xlfn.XLOOKUP(1,(CM_CT[Contract Number Customer]=$E159)*(CM_CT[Delivery Batch]=$F159)*(CM_CT[Row Type]="Batch"),CM_CT[Flex EndDate])</f>
        <v/>
      </c>
      <c r="Z160" s="15">
        <f t="array" ref="Z160">_xlfn.XLOOKUP(1,(CM_CT[Contract Number Customer]=$E159)*(CM_CT[Delivery Batch]=$F159)*(CM_CT[Row Type]="Batch"),CM_CT[Contract Status])</f>
        <v/>
      </c>
      <c r="AA160" s="15" t="n"/>
      <c r="AB160" s="74" t="n"/>
      <c r="AC160" s="74" t="n"/>
      <c r="AD160" s="131">
        <f t="array" ref="AD160">+_xlfn.XLOOKUP(1,(Table_Mietpos[Vertragsnummer]=CM_CT[[#This Row],[Contract Number M3]])*(Table_Mietpos[Auftragspos.]=CM_CT[[#This Row],[Rentalposition M3]]),Table_Mietpos[Gueltig_ab])</f>
        <v/>
      </c>
      <c r="AE160" s="131">
        <f t="array" ref="AE160">+_xlfn.XLOOKUP(1,(Table_Mietpos[Vertragsnummer]=CM_CT[[#This Row],[Contract Number M3]])*(Table_Mietpos[Auftragspos.]=CM_CT[[#This Row],[Rentalposition M3]]),Table_Mietpos[Gueltig_bis])</f>
        <v/>
      </c>
      <c r="AF160" s="50">
        <f t="array" ref="AF160">+_xlfn.XLOOKUP(1,(CM_CT[Contract Number Customer]=CM_CT[[#This Row],[Contract Number Customer]])*(CM_CT[Row Type]="Header"),CM_CT[Contract Lenght Initial])</f>
        <v/>
      </c>
      <c r="AG160" s="136">
        <f>+CM_CT[[#This Row],[Rental EndDate]]</f>
        <v/>
      </c>
      <c r="AH160" s="305" t="n"/>
      <c r="AI160" s="305" t="n"/>
      <c r="AJ160" s="305" t="n"/>
      <c r="AK160" s="53" t="n"/>
      <c r="AL160" s="15">
        <f t="array" ref="AL160">+_xlfn.XLOOKUP(1,(CM_CT[Contract Number Customer]=CM_CT[[#This Row],[Contract Number Customer]])*(CM_CT[Row Type]="Header"),CM_CT[Early Termination Category])</f>
        <v/>
      </c>
      <c r="AM160" s="136">
        <f t="array" ref="AM160">_xlfn.XLOOKUP(1,(CM_CT[Contract Number Customer]=$E159)*(CM_CT[Delivery Batch]=$F159)*(CM_CT[Row Type]="Batch"),CM_CT[Early Termination cut-off date1])</f>
        <v/>
      </c>
      <c r="AN160" s="136">
        <f t="array" ref="AN160">_xlfn.XLOOKUP(1,(CM_CT[Contract Number Customer]=$E159)*(CM_CT[Delivery Batch]=$F159)*(CM_CT[Row Type]="Batch"),CM_CT[Early Termination cut-off date2])</f>
        <v/>
      </c>
      <c r="AO160" s="53">
        <f t="array" ref="AO160">+_xlfn.XLOOKUP(1,(CM_CT[Contract Number Customer]=CM_CT[[#This Row],[Contract Number Customer]])*(CM_CT[Row Type]="Header"),CM_CT[Early Termination Notice Period Mths])</f>
        <v/>
      </c>
      <c r="AP160" s="53">
        <f t="array" ref="AP160">+_xlfn.XLOOKUP(1,(CM_CT[Contract Number Customer]=CM_CT[[#This Row],[Contract Number Customer]])*(CM_CT[Row Type]="Header"),CM_CT[Duly Termination Notice Period Mths])</f>
        <v/>
      </c>
      <c r="AQ160" s="54" t="n"/>
      <c r="AR160" s="54">
        <f t="array" ref="AR160">+_xlfn.XLOOKUP(1,(CM_CT[[#This Row],[Contract Number M3]]=Next_possible_notice[Contract Number M3])*(CM_CT[[#This Row],[Rentalposition M3]]=Next_possible_notice[Rentalposition M3]),Next_possible_notice[NoticeDateCalc])</f>
        <v/>
      </c>
      <c r="AS160" s="117" t="n"/>
      <c r="AT160" s="75" t="n"/>
      <c r="AU160" s="75" t="n"/>
      <c r="AV160" s="75" t="n"/>
      <c r="AW160" s="75" t="n"/>
      <c r="AX160" s="53" t="n"/>
      <c r="AY160" s="75" t="n"/>
      <c r="AZ160" s="54" t="n"/>
      <c r="BA160" s="50">
        <f t="array" ref="BA160">+_xlfn.XLOOKUP(1,(CM_CT[Contract Number Customer]=CM_CT[[#This Row],[Contract Number Customer]])*(CM_CT[Row Type]="Header"),CM_CT[Contract Lenght Early Clause &amp; Option])</f>
        <v/>
      </c>
      <c r="BB160" s="15" t="n"/>
      <c r="BC160" s="15" t="n"/>
      <c r="BD160" s="15" t="n"/>
      <c r="BE160" s="15" t="n"/>
      <c r="BF160" s="15" t="n"/>
      <c r="BG160" s="15" t="n"/>
      <c r="BH160" s="24" t="n"/>
      <c r="BI160" s="10" t="n"/>
      <c r="BJ160" s="118" t="n"/>
      <c r="BK160" s="24" t="n"/>
      <c r="BL160" s="54">
        <f>+_xlfn.XLOOKUP(CM_CT[[#This Row],[Wagon Number]],Next_possible_notice[Wagon Number],Next_possible_notice[Renewal Process StartDate])</f>
        <v/>
      </c>
      <c r="BM160" s="24" t="n"/>
      <c r="BN160" s="50">
        <f t="array" ref="BN160">+_xlfn.XLOOKUP(1,(CM_CT[Contract Number Customer]=CM_CT[[#This Row],[Contract Number Customer]])*(CM_CT[Row Type]="Header"),CM_CT[Contract Mileage])</f>
        <v/>
      </c>
      <c r="BO160" s="50" t="n"/>
      <c r="BP160" s="54" t="n"/>
      <c r="BQ160" s="54">
        <f t="array" ref="BQ160">+_xlfn.XLOOKUP(1,(CM_CT[Contract Number Customer]=CM_CT[[#This Row],[Contract Number Customer]])*(CM_CT[Row Type]="Header"),CM_CT[Currency])</f>
        <v/>
      </c>
      <c r="BR160" s="75">
        <f t="array" ref="BR160">+_xlfn.XLOOKUP(1,(CM_CT[Contract Number Customer]=CM_CT[[#This Row],[Contract Number Customer]])*(CM_CT[Row Type]="Header"),CM_CT[Lease Rate EUR])</f>
        <v/>
      </c>
      <c r="BS160" s="306" t="n"/>
      <c r="BT160" s="306" t="n"/>
      <c r="BU160" s="177" t="n"/>
      <c r="BV160" s="306" t="n"/>
      <c r="BW160" s="179">
        <f t="array" ref="BW160">+_xlfn.XLOOKUP(1,(Table_Mietpos[Vertragsnummer]=CM_CT[[#This Row],[Contract Number M3]])*(Table_Mietpos[Auftragspos.]=CM_CT[[#This Row],[Rentalposition M3]]),Table_Mietpos[Nettosatz/Typ])</f>
        <v/>
      </c>
      <c r="BX160" s="306" t="n"/>
      <c r="BY160" s="75" t="n"/>
      <c r="BZ160" s="75" t="n"/>
      <c r="CA160" s="75" t="n"/>
      <c r="CB160" s="75" t="n"/>
      <c r="CC160" s="75" t="n"/>
      <c r="CD160" s="307" t="n"/>
      <c r="CE160" s="307" t="n"/>
      <c r="CF160" s="307" t="n"/>
      <c r="CG160" s="307" t="n"/>
      <c r="CH160" s="28" t="n"/>
      <c r="CI160" s="28" t="n"/>
      <c r="CJ160" s="28" t="n"/>
      <c r="CK160" s="186" t="n"/>
      <c r="CL160" s="307" t="n"/>
      <c r="CM160" s="306" t="n"/>
      <c r="CN160" s="12" t="n"/>
      <c r="CO160" s="20" t="n"/>
      <c r="CP160" s="142" t="n"/>
      <c r="CQ160" s="142" t="n"/>
      <c r="CR160" s="142" t="n"/>
      <c r="CS160" s="20" t="n"/>
    </row>
    <row r="161">
      <c r="B161" s="11" t="n"/>
      <c r="C161" s="14" t="inlineStr">
        <is>
          <t>V700010</t>
        </is>
      </c>
      <c r="D161" s="10" t="n"/>
      <c r="E161" s="15">
        <f t="array" ref="E161">+_xlfn.XLOOKUP(1,(CM_CT[Contract Number M3]=CM_CT[[#This Row],[Contract Number M3]])*(CM_CT[Row Type]="Header"),CM_CT[Contract Number Customer])</f>
        <v/>
      </c>
      <c r="F161" s="10" t="n">
        <v>4</v>
      </c>
      <c r="G161" s="10" t="inlineStr">
        <is>
          <t>Wagon</t>
        </is>
      </c>
      <c r="H161" s="10" t="n">
        <v>3</v>
      </c>
      <c r="I161" s="73">
        <f t="array" ref="I161">+_xlfn.XLOOKUP(1,(Table_Mietpos[Vertragsnummer]=CM[[#This Row],[Contract Number M3]])*(Table_Mietpos[Auftragspos.]=CM[[#This Row],[Rentalposition M3]]),Table_Mietpos[ChNr])</f>
        <v/>
      </c>
      <c r="J161" s="72">
        <f t="array" ref="J161">+_xlfn.XLOOKUP(1,(CM_CT[Contract Number Customer]=CM_CT[[#This Row],[Contract Number Customer]])*(CM_CT[Row Type]="Header"),CM_CT[Customer])</f>
        <v/>
      </c>
      <c r="K161" s="51" t="n"/>
      <c r="L161" s="51" t="n"/>
      <c r="M161" s="15">
        <f t="array" ref="M161">+_xlfn.XLOOKUP(1,(CM_CT[Contract Number Customer]=CM_CT[[#This Row],[Contract Number Customer]])*(CM_CT[Row Type]="Header"),CM_CT[Sales Manager])</f>
        <v/>
      </c>
      <c r="N161" s="15">
        <f t="array" ref="N161">+_xlfn.XLOOKUP(1,(CM_CT[Contract Number Customer]=CM_CT[[#This Row],[Contract Number Customer]])*(CM_CT[Row Type]="Header"),CM_CT[Wagon Type])</f>
        <v/>
      </c>
      <c r="O161" s="10" t="n">
        <v>1</v>
      </c>
      <c r="P161" s="10" t="n"/>
      <c r="Q161" s="10" t="n"/>
      <c r="R161" s="10" t="n">
        <v>1</v>
      </c>
      <c r="S161" s="10" t="n"/>
      <c r="T161" s="10" t="n">
        <v>1</v>
      </c>
      <c r="U161" s="15">
        <f>+IF(CM_CT[[#This Row],[Contract Status]]&lt;&gt;"ended",1,0)</f>
        <v/>
      </c>
      <c r="V161" s="15" t="n"/>
      <c r="W161" s="15">
        <f t="array" ref="W161">_xlfn.XLOOKUP(1,(CM_CT[Contract Number Customer]=$E160)*(CM_CT[Delivery Batch]=$F160)*(CM_CT[Row Type]="Batch"),CM_CT[Contract Flex])</f>
        <v/>
      </c>
      <c r="X161" s="54">
        <f t="array" ref="X161">_xlfn.XLOOKUP(1,(CM_CT[Contract Number Customer]=$E160)*(CM_CT[Delivery Batch]=$F160)*(CM_CT[Row Type]="Batch"),CM_CT[Flex StartDate])</f>
        <v/>
      </c>
      <c r="Y161" s="54">
        <f t="array" ref="Y161">_xlfn.XLOOKUP(1,(CM_CT[Contract Number Customer]=$E160)*(CM_CT[Delivery Batch]=$F160)*(CM_CT[Row Type]="Batch"),CM_CT[Flex EndDate])</f>
        <v/>
      </c>
      <c r="Z161" s="15">
        <f t="array" ref="Z161">_xlfn.XLOOKUP(1,(CM_CT[Contract Number Customer]=$E160)*(CM_CT[Delivery Batch]=$F160)*(CM_CT[Row Type]="Batch"),CM_CT[Contract Status])</f>
        <v/>
      </c>
      <c r="AA161" s="15" t="n"/>
      <c r="AB161" s="74" t="n"/>
      <c r="AC161" s="74" t="n"/>
      <c r="AD161" s="131">
        <f t="array" ref="AD161">+_xlfn.XLOOKUP(1,(Table_Mietpos[Vertragsnummer]=CM_CT[[#This Row],[Contract Number M3]])*(Table_Mietpos[Auftragspos.]=CM_CT[[#This Row],[Rentalposition M3]]),Table_Mietpos[Gueltig_ab])</f>
        <v/>
      </c>
      <c r="AE161" s="131">
        <f t="array" ref="AE161">+_xlfn.XLOOKUP(1,(Table_Mietpos[Vertragsnummer]=CM_CT[[#This Row],[Contract Number M3]])*(Table_Mietpos[Auftragspos.]=CM_CT[[#This Row],[Rentalposition M3]]),Table_Mietpos[Gueltig_bis])</f>
        <v/>
      </c>
      <c r="AF161" s="50">
        <f t="array" ref="AF161">+_xlfn.XLOOKUP(1,(CM_CT[Contract Number Customer]=CM_CT[[#This Row],[Contract Number Customer]])*(CM_CT[Row Type]="Header"),CM_CT[Contract Lenght Initial])</f>
        <v/>
      </c>
      <c r="AG161" s="136">
        <f>+CM_CT[[#This Row],[Rental EndDate]]</f>
        <v/>
      </c>
      <c r="AH161" s="305" t="n"/>
      <c r="AI161" s="305" t="n"/>
      <c r="AJ161" s="305" t="n"/>
      <c r="AK161" s="53" t="n"/>
      <c r="AL161" s="15">
        <f t="array" ref="AL161">+_xlfn.XLOOKUP(1,(CM_CT[Contract Number Customer]=CM_CT[[#This Row],[Contract Number Customer]])*(CM_CT[Row Type]="Header"),CM_CT[Early Termination Category])</f>
        <v/>
      </c>
      <c r="AM161" s="136">
        <f t="array" ref="AM161">_xlfn.XLOOKUP(1,(CM_CT[Contract Number Customer]=$E160)*(CM_CT[Delivery Batch]=$F160)*(CM_CT[Row Type]="Batch"),CM_CT[Early Termination cut-off date1])</f>
        <v/>
      </c>
      <c r="AN161" s="136">
        <f t="array" ref="AN161">_xlfn.XLOOKUP(1,(CM_CT[Contract Number Customer]=$E160)*(CM_CT[Delivery Batch]=$F160)*(CM_CT[Row Type]="Batch"),CM_CT[Early Termination cut-off date2])</f>
        <v/>
      </c>
      <c r="AO161" s="53">
        <f t="array" ref="AO161">+_xlfn.XLOOKUP(1,(CM_CT[Contract Number Customer]=CM_CT[[#This Row],[Contract Number Customer]])*(CM_CT[Row Type]="Header"),CM_CT[Early Termination Notice Period Mths])</f>
        <v/>
      </c>
      <c r="AP161" s="53">
        <f t="array" ref="AP161">+_xlfn.XLOOKUP(1,(CM_CT[Contract Number Customer]=CM_CT[[#This Row],[Contract Number Customer]])*(CM_CT[Row Type]="Header"),CM_CT[Duly Termination Notice Period Mths])</f>
        <v/>
      </c>
      <c r="AQ161" s="54" t="n"/>
      <c r="AR161" s="54">
        <f t="array" ref="AR161">+_xlfn.XLOOKUP(1,(CM_CT[[#This Row],[Contract Number M3]]=Next_possible_notice[Contract Number M3])*(CM_CT[[#This Row],[Rentalposition M3]]=Next_possible_notice[Rentalposition M3]),Next_possible_notice[NoticeDateCalc])</f>
        <v/>
      </c>
      <c r="AS161" s="117" t="n"/>
      <c r="AT161" s="75" t="n"/>
      <c r="AU161" s="75" t="n"/>
      <c r="AV161" s="75" t="n"/>
      <c r="AW161" s="75" t="n"/>
      <c r="AX161" s="53" t="n"/>
      <c r="AY161" s="75" t="n"/>
      <c r="AZ161" s="54" t="n"/>
      <c r="BA161" s="50">
        <f t="array" ref="BA161">+_xlfn.XLOOKUP(1,(CM_CT[Contract Number Customer]=CM_CT[[#This Row],[Contract Number Customer]])*(CM_CT[Row Type]="Header"),CM_CT[Contract Lenght Early Clause &amp; Option])</f>
        <v/>
      </c>
      <c r="BB161" s="15" t="n"/>
      <c r="BC161" s="15" t="n"/>
      <c r="BD161" s="15" t="n"/>
      <c r="BE161" s="15" t="n"/>
      <c r="BF161" s="15" t="n"/>
      <c r="BG161" s="15" t="n"/>
      <c r="BH161" s="24" t="n"/>
      <c r="BI161" s="10" t="n"/>
      <c r="BJ161" s="118" t="n"/>
      <c r="BK161" s="24" t="n"/>
      <c r="BL161" s="54">
        <f>+_xlfn.XLOOKUP(CM_CT[[#This Row],[Wagon Number]],Next_possible_notice[Wagon Number],Next_possible_notice[Renewal Process StartDate])</f>
        <v/>
      </c>
      <c r="BM161" s="24" t="n"/>
      <c r="BN161" s="50">
        <f t="array" ref="BN161">+_xlfn.XLOOKUP(1,(CM_CT[Contract Number Customer]=CM_CT[[#This Row],[Contract Number Customer]])*(CM_CT[Row Type]="Header"),CM_CT[Contract Mileage])</f>
        <v/>
      </c>
      <c r="BO161" s="50" t="n"/>
      <c r="BP161" s="54" t="n"/>
      <c r="BQ161" s="54">
        <f t="array" ref="BQ161">+_xlfn.XLOOKUP(1,(CM_CT[Contract Number Customer]=CM_CT[[#This Row],[Contract Number Customer]])*(CM_CT[Row Type]="Header"),CM_CT[Currency])</f>
        <v/>
      </c>
      <c r="BR161" s="75">
        <f t="array" ref="BR161">+_xlfn.XLOOKUP(1,(CM_CT[Contract Number Customer]=CM_CT[[#This Row],[Contract Number Customer]])*(CM_CT[Row Type]="Header"),CM_CT[Lease Rate EUR])</f>
        <v/>
      </c>
      <c r="BS161" s="306" t="n"/>
      <c r="BT161" s="306" t="n"/>
      <c r="BU161" s="177" t="n"/>
      <c r="BV161" s="306" t="n"/>
      <c r="BW161" s="179">
        <f t="array" ref="BW161">+_xlfn.XLOOKUP(1,(Table_Mietpos[Vertragsnummer]=CM_CT[[#This Row],[Contract Number M3]])*(Table_Mietpos[Auftragspos.]=CM_CT[[#This Row],[Rentalposition M3]]),Table_Mietpos[Nettosatz/Typ])</f>
        <v/>
      </c>
      <c r="BX161" s="306" t="n"/>
      <c r="BY161" s="75" t="n"/>
      <c r="BZ161" s="75" t="n"/>
      <c r="CA161" s="75" t="n"/>
      <c r="CB161" s="75" t="n"/>
      <c r="CC161" s="75" t="n"/>
      <c r="CD161" s="307" t="n"/>
      <c r="CE161" s="307" t="n"/>
      <c r="CF161" s="307" t="n"/>
      <c r="CG161" s="307" t="n"/>
      <c r="CH161" s="28" t="n"/>
      <c r="CI161" s="28" t="n"/>
      <c r="CJ161" s="28" t="n"/>
      <c r="CK161" s="186" t="n"/>
      <c r="CL161" s="307" t="n"/>
      <c r="CM161" s="306" t="n"/>
      <c r="CN161" s="12" t="n"/>
      <c r="CO161" s="20" t="n"/>
      <c r="CP161" s="142" t="n"/>
      <c r="CQ161" s="142" t="n"/>
      <c r="CR161" s="142" t="n"/>
      <c r="CS161" s="20" t="n"/>
    </row>
    <row r="162">
      <c r="B162" s="11" t="n"/>
      <c r="C162" s="14" t="inlineStr">
        <is>
          <t>V700010</t>
        </is>
      </c>
      <c r="D162" s="10" t="n"/>
      <c r="E162" s="15">
        <f t="array" ref="E162">+_xlfn.XLOOKUP(1,(CM_CT[Contract Number M3]=CM_CT[[#This Row],[Contract Number M3]])*(CM_CT[Row Type]="Header"),CM_CT[Contract Number Customer])</f>
        <v/>
      </c>
      <c r="F162" s="10" t="n">
        <v>4</v>
      </c>
      <c r="G162" s="10" t="inlineStr">
        <is>
          <t>Wagon</t>
        </is>
      </c>
      <c r="H162" s="10" t="n">
        <v>4</v>
      </c>
      <c r="I162" s="73">
        <f t="array" ref="I162">+_xlfn.XLOOKUP(1,(Table_Mietpos[Vertragsnummer]=CM[[#This Row],[Contract Number M3]])*(Table_Mietpos[Auftragspos.]=CM[[#This Row],[Rentalposition M3]]),Table_Mietpos[ChNr])</f>
        <v/>
      </c>
      <c r="J162" s="72">
        <f t="array" ref="J162">+_xlfn.XLOOKUP(1,(CM_CT[Contract Number Customer]=CM_CT[[#This Row],[Contract Number Customer]])*(CM_CT[Row Type]="Header"),CM_CT[Customer])</f>
        <v/>
      </c>
      <c r="K162" s="51" t="n"/>
      <c r="L162" s="51" t="n"/>
      <c r="M162" s="15">
        <f t="array" ref="M162">+_xlfn.XLOOKUP(1,(CM_CT[Contract Number Customer]=CM_CT[[#This Row],[Contract Number Customer]])*(CM_CT[Row Type]="Header"),CM_CT[Sales Manager])</f>
        <v/>
      </c>
      <c r="N162" s="15">
        <f t="array" ref="N162">+_xlfn.XLOOKUP(1,(CM_CT[Contract Number Customer]=CM_CT[[#This Row],[Contract Number Customer]])*(CM_CT[Row Type]="Header"),CM_CT[Wagon Type])</f>
        <v/>
      </c>
      <c r="O162" s="10" t="n">
        <v>1</v>
      </c>
      <c r="P162" s="10" t="n"/>
      <c r="Q162" s="10" t="n"/>
      <c r="R162" s="10" t="n">
        <v>1</v>
      </c>
      <c r="S162" s="10" t="n"/>
      <c r="T162" s="10" t="n">
        <v>1</v>
      </c>
      <c r="U162" s="15">
        <f>+IF(CM_CT[[#This Row],[Contract Status]]&lt;&gt;"ended",1,0)</f>
        <v/>
      </c>
      <c r="V162" s="15" t="n"/>
      <c r="W162" s="15">
        <f t="array" ref="W162">_xlfn.XLOOKUP(1,(CM_CT[Contract Number Customer]=$E161)*(CM_CT[Delivery Batch]=$F161)*(CM_CT[Row Type]="Batch"),CM_CT[Contract Flex])</f>
        <v/>
      </c>
      <c r="X162" s="54">
        <f t="array" ref="X162">_xlfn.XLOOKUP(1,(CM_CT[Contract Number Customer]=$E161)*(CM_CT[Delivery Batch]=$F161)*(CM_CT[Row Type]="Batch"),CM_CT[Flex StartDate])</f>
        <v/>
      </c>
      <c r="Y162" s="54">
        <f t="array" ref="Y162">_xlfn.XLOOKUP(1,(CM_CT[Contract Number Customer]=$E161)*(CM_CT[Delivery Batch]=$F161)*(CM_CT[Row Type]="Batch"),CM_CT[Flex EndDate])</f>
        <v/>
      </c>
      <c r="Z162" s="15">
        <f t="array" ref="Z162">_xlfn.XLOOKUP(1,(CM_CT[Contract Number Customer]=$E161)*(CM_CT[Delivery Batch]=$F161)*(CM_CT[Row Type]="Batch"),CM_CT[Contract Status])</f>
        <v/>
      </c>
      <c r="AA162" s="15" t="n"/>
      <c r="AB162" s="74" t="n"/>
      <c r="AC162" s="74" t="n"/>
      <c r="AD162" s="131">
        <f t="array" ref="AD162">+_xlfn.XLOOKUP(1,(Table_Mietpos[Vertragsnummer]=CM_CT[[#This Row],[Contract Number M3]])*(Table_Mietpos[Auftragspos.]=CM_CT[[#This Row],[Rentalposition M3]]),Table_Mietpos[Gueltig_ab])</f>
        <v/>
      </c>
      <c r="AE162" s="131">
        <f t="array" ref="AE162">+_xlfn.XLOOKUP(1,(Table_Mietpos[Vertragsnummer]=CM_CT[[#This Row],[Contract Number M3]])*(Table_Mietpos[Auftragspos.]=CM_CT[[#This Row],[Rentalposition M3]]),Table_Mietpos[Gueltig_bis])</f>
        <v/>
      </c>
      <c r="AF162" s="50">
        <f t="array" ref="AF162">+_xlfn.XLOOKUP(1,(CM_CT[Contract Number Customer]=CM_CT[[#This Row],[Contract Number Customer]])*(CM_CT[Row Type]="Header"),CM_CT[Contract Lenght Initial])</f>
        <v/>
      </c>
      <c r="AG162" s="136">
        <f>+CM_CT[[#This Row],[Rental EndDate]]</f>
        <v/>
      </c>
      <c r="AH162" s="305" t="n"/>
      <c r="AI162" s="305" t="n"/>
      <c r="AJ162" s="305" t="n"/>
      <c r="AK162" s="53" t="n"/>
      <c r="AL162" s="15">
        <f t="array" ref="AL162">+_xlfn.XLOOKUP(1,(CM_CT[Contract Number Customer]=CM_CT[[#This Row],[Contract Number Customer]])*(CM_CT[Row Type]="Header"),CM_CT[Early Termination Category])</f>
        <v/>
      </c>
      <c r="AM162" s="136">
        <f t="array" ref="AM162">_xlfn.XLOOKUP(1,(CM_CT[Contract Number Customer]=$E161)*(CM_CT[Delivery Batch]=$F161)*(CM_CT[Row Type]="Batch"),CM_CT[Early Termination cut-off date1])</f>
        <v/>
      </c>
      <c r="AN162" s="136">
        <f t="array" ref="AN162">_xlfn.XLOOKUP(1,(CM_CT[Contract Number Customer]=$E161)*(CM_CT[Delivery Batch]=$F161)*(CM_CT[Row Type]="Batch"),CM_CT[Early Termination cut-off date2])</f>
        <v/>
      </c>
      <c r="AO162" s="53">
        <f t="array" ref="AO162">+_xlfn.XLOOKUP(1,(CM_CT[Contract Number Customer]=CM_CT[[#This Row],[Contract Number Customer]])*(CM_CT[Row Type]="Header"),CM_CT[Early Termination Notice Period Mths])</f>
        <v/>
      </c>
      <c r="AP162" s="53">
        <f t="array" ref="AP162">+_xlfn.XLOOKUP(1,(CM_CT[Contract Number Customer]=CM_CT[[#This Row],[Contract Number Customer]])*(CM_CT[Row Type]="Header"),CM_CT[Duly Termination Notice Period Mths])</f>
        <v/>
      </c>
      <c r="AQ162" s="54" t="n"/>
      <c r="AR162" s="54">
        <f t="array" ref="AR162">+_xlfn.XLOOKUP(1,(CM_CT[[#This Row],[Contract Number M3]]=Next_possible_notice[Contract Number M3])*(CM_CT[[#This Row],[Rentalposition M3]]=Next_possible_notice[Rentalposition M3]),Next_possible_notice[NoticeDateCalc])</f>
        <v/>
      </c>
      <c r="AS162" s="117" t="n"/>
      <c r="AT162" s="75" t="n"/>
      <c r="AU162" s="75" t="n"/>
      <c r="AV162" s="75" t="n"/>
      <c r="AW162" s="75" t="n"/>
      <c r="AX162" s="53" t="n"/>
      <c r="AY162" s="75" t="n"/>
      <c r="AZ162" s="54" t="n"/>
      <c r="BA162" s="50">
        <f t="array" ref="BA162">+_xlfn.XLOOKUP(1,(CM_CT[Contract Number Customer]=CM_CT[[#This Row],[Contract Number Customer]])*(CM_CT[Row Type]="Header"),CM_CT[Contract Lenght Early Clause &amp; Option])</f>
        <v/>
      </c>
      <c r="BB162" s="15" t="n"/>
      <c r="BC162" s="15" t="n"/>
      <c r="BD162" s="15" t="n"/>
      <c r="BE162" s="15" t="n"/>
      <c r="BF162" s="15" t="n"/>
      <c r="BG162" s="15" t="n"/>
      <c r="BH162" s="24" t="n"/>
      <c r="BI162" s="10" t="n"/>
      <c r="BJ162" s="118" t="n"/>
      <c r="BK162" s="24" t="n"/>
      <c r="BL162" s="54">
        <f>+_xlfn.XLOOKUP(CM_CT[[#This Row],[Wagon Number]],Next_possible_notice[Wagon Number],Next_possible_notice[Renewal Process StartDate])</f>
        <v/>
      </c>
      <c r="BM162" s="24" t="n"/>
      <c r="BN162" s="50">
        <f t="array" ref="BN162">+_xlfn.XLOOKUP(1,(CM_CT[Contract Number Customer]=CM_CT[[#This Row],[Contract Number Customer]])*(CM_CT[Row Type]="Header"),CM_CT[Contract Mileage])</f>
        <v/>
      </c>
      <c r="BO162" s="50" t="n"/>
      <c r="BP162" s="54" t="n"/>
      <c r="BQ162" s="54">
        <f t="array" ref="BQ162">+_xlfn.XLOOKUP(1,(CM_CT[Contract Number Customer]=CM_CT[[#This Row],[Contract Number Customer]])*(CM_CT[Row Type]="Header"),CM_CT[Currency])</f>
        <v/>
      </c>
      <c r="BR162" s="75">
        <f t="array" ref="BR162">+_xlfn.XLOOKUP(1,(CM_CT[Contract Number Customer]=CM_CT[[#This Row],[Contract Number Customer]])*(CM_CT[Row Type]="Header"),CM_CT[Lease Rate EUR])</f>
        <v/>
      </c>
      <c r="BS162" s="306" t="n"/>
      <c r="BT162" s="306" t="n"/>
      <c r="BU162" s="177" t="n"/>
      <c r="BV162" s="306" t="n"/>
      <c r="BW162" s="179">
        <f t="array" ref="BW162">+_xlfn.XLOOKUP(1,(Table_Mietpos[Vertragsnummer]=CM_CT[[#This Row],[Contract Number M3]])*(Table_Mietpos[Auftragspos.]=CM_CT[[#This Row],[Rentalposition M3]]),Table_Mietpos[Nettosatz/Typ])</f>
        <v/>
      </c>
      <c r="BX162" s="306" t="n"/>
      <c r="BY162" s="75" t="n"/>
      <c r="BZ162" s="75" t="n"/>
      <c r="CA162" s="75" t="n"/>
      <c r="CB162" s="75" t="n"/>
      <c r="CC162" s="75" t="n"/>
      <c r="CD162" s="307" t="n"/>
      <c r="CE162" s="307" t="n"/>
      <c r="CF162" s="307" t="n"/>
      <c r="CG162" s="307" t="n"/>
      <c r="CH162" s="28" t="n"/>
      <c r="CI162" s="28" t="n"/>
      <c r="CJ162" s="28" t="n"/>
      <c r="CK162" s="186" t="n"/>
      <c r="CL162" s="307" t="n"/>
      <c r="CM162" s="306" t="n"/>
      <c r="CN162" s="12" t="n"/>
      <c r="CO162" s="20" t="n"/>
      <c r="CP162" s="142" t="n"/>
      <c r="CQ162" s="142" t="n"/>
      <c r="CR162" s="142" t="n"/>
      <c r="CS162" s="20" t="n"/>
    </row>
    <row r="163">
      <c r="B163" s="11" t="n"/>
      <c r="C163" s="14" t="inlineStr">
        <is>
          <t>V700010</t>
        </is>
      </c>
      <c r="D163" s="10" t="n"/>
      <c r="E163" s="15">
        <f t="array" ref="E163">+_xlfn.XLOOKUP(1,(CM_CT[Contract Number M3]=CM_CT[[#This Row],[Contract Number M3]])*(CM_CT[Row Type]="Header"),CM_CT[Contract Number Customer])</f>
        <v/>
      </c>
      <c r="F163" s="10" t="n">
        <v>4</v>
      </c>
      <c r="G163" s="10" t="inlineStr">
        <is>
          <t>Wagon</t>
        </is>
      </c>
      <c r="H163" s="10" t="n">
        <v>5</v>
      </c>
      <c r="I163" s="73">
        <f t="array" ref="I163">+_xlfn.XLOOKUP(1,(Table_Mietpos[Vertragsnummer]=CM[[#This Row],[Contract Number M3]])*(Table_Mietpos[Auftragspos.]=CM[[#This Row],[Rentalposition M3]]),Table_Mietpos[ChNr])</f>
        <v/>
      </c>
      <c r="J163" s="72">
        <f t="array" ref="J163">+_xlfn.XLOOKUP(1,(CM_CT[Contract Number Customer]=CM_CT[[#This Row],[Contract Number Customer]])*(CM_CT[Row Type]="Header"),CM_CT[Customer])</f>
        <v/>
      </c>
      <c r="K163" s="51" t="n"/>
      <c r="L163" s="51" t="n"/>
      <c r="M163" s="15">
        <f t="array" ref="M163">+_xlfn.XLOOKUP(1,(CM_CT[Contract Number Customer]=CM_CT[[#This Row],[Contract Number Customer]])*(CM_CT[Row Type]="Header"),CM_CT[Sales Manager])</f>
        <v/>
      </c>
      <c r="N163" s="15">
        <f t="array" ref="N163">+_xlfn.XLOOKUP(1,(CM_CT[Contract Number Customer]=CM_CT[[#This Row],[Contract Number Customer]])*(CM_CT[Row Type]="Header"),CM_CT[Wagon Type])</f>
        <v/>
      </c>
      <c r="O163" s="10" t="n">
        <v>1</v>
      </c>
      <c r="P163" s="10" t="n"/>
      <c r="Q163" s="10" t="n"/>
      <c r="R163" s="10" t="n">
        <v>1</v>
      </c>
      <c r="S163" s="10" t="n"/>
      <c r="T163" s="10" t="n">
        <v>1</v>
      </c>
      <c r="U163" s="15">
        <f>+IF(CM_CT[[#This Row],[Contract Status]]&lt;&gt;"ended",1,0)</f>
        <v/>
      </c>
      <c r="V163" s="15" t="n"/>
      <c r="W163" s="15">
        <f t="array" ref="W163">_xlfn.XLOOKUP(1,(CM_CT[Contract Number Customer]=$E162)*(CM_CT[Delivery Batch]=$F162)*(CM_CT[Row Type]="Batch"),CM_CT[Contract Flex])</f>
        <v/>
      </c>
      <c r="X163" s="54">
        <f t="array" ref="X163">_xlfn.XLOOKUP(1,(CM_CT[Contract Number Customer]=$E162)*(CM_CT[Delivery Batch]=$F162)*(CM_CT[Row Type]="Batch"),CM_CT[Flex StartDate])</f>
        <v/>
      </c>
      <c r="Y163" s="54">
        <f t="array" ref="Y163">_xlfn.XLOOKUP(1,(CM_CT[Contract Number Customer]=$E162)*(CM_CT[Delivery Batch]=$F162)*(CM_CT[Row Type]="Batch"),CM_CT[Flex EndDate])</f>
        <v/>
      </c>
      <c r="Z163" s="15">
        <f t="array" ref="Z163">_xlfn.XLOOKUP(1,(CM_CT[Contract Number Customer]=$E162)*(CM_CT[Delivery Batch]=$F162)*(CM_CT[Row Type]="Batch"),CM_CT[Contract Status])</f>
        <v/>
      </c>
      <c r="AA163" s="15" t="n"/>
      <c r="AB163" s="74" t="n"/>
      <c r="AC163" s="74" t="n"/>
      <c r="AD163" s="131">
        <f t="array" ref="AD163">+_xlfn.XLOOKUP(1,(Table_Mietpos[Vertragsnummer]=CM_CT[[#This Row],[Contract Number M3]])*(Table_Mietpos[Auftragspos.]=CM_CT[[#This Row],[Rentalposition M3]]),Table_Mietpos[Gueltig_ab])</f>
        <v/>
      </c>
      <c r="AE163" s="131">
        <f t="array" ref="AE163">+_xlfn.XLOOKUP(1,(Table_Mietpos[Vertragsnummer]=CM_CT[[#This Row],[Contract Number M3]])*(Table_Mietpos[Auftragspos.]=CM_CT[[#This Row],[Rentalposition M3]]),Table_Mietpos[Gueltig_bis])</f>
        <v/>
      </c>
      <c r="AF163" s="50">
        <f t="array" ref="AF163">+_xlfn.XLOOKUP(1,(CM_CT[Contract Number Customer]=CM_CT[[#This Row],[Contract Number Customer]])*(CM_CT[Row Type]="Header"),CM_CT[Contract Lenght Initial])</f>
        <v/>
      </c>
      <c r="AG163" s="136">
        <f>+CM_CT[[#This Row],[Rental EndDate]]</f>
        <v/>
      </c>
      <c r="AH163" s="305" t="n"/>
      <c r="AI163" s="305" t="n"/>
      <c r="AJ163" s="305" t="n"/>
      <c r="AK163" s="53" t="n"/>
      <c r="AL163" s="15">
        <f t="array" ref="AL163">+_xlfn.XLOOKUP(1,(CM_CT[Contract Number Customer]=CM_CT[[#This Row],[Contract Number Customer]])*(CM_CT[Row Type]="Header"),CM_CT[Early Termination Category])</f>
        <v/>
      </c>
      <c r="AM163" s="136">
        <f t="array" ref="AM163">_xlfn.XLOOKUP(1,(CM_CT[Contract Number Customer]=$E162)*(CM_CT[Delivery Batch]=$F162)*(CM_CT[Row Type]="Batch"),CM_CT[Early Termination cut-off date1])</f>
        <v/>
      </c>
      <c r="AN163" s="136">
        <f t="array" ref="AN163">_xlfn.XLOOKUP(1,(CM_CT[Contract Number Customer]=$E162)*(CM_CT[Delivery Batch]=$F162)*(CM_CT[Row Type]="Batch"),CM_CT[Early Termination cut-off date2])</f>
        <v/>
      </c>
      <c r="AO163" s="53">
        <f t="array" ref="AO163">+_xlfn.XLOOKUP(1,(CM_CT[Contract Number Customer]=CM_CT[[#This Row],[Contract Number Customer]])*(CM_CT[Row Type]="Header"),CM_CT[Early Termination Notice Period Mths])</f>
        <v/>
      </c>
      <c r="AP163" s="53">
        <f t="array" ref="AP163">+_xlfn.XLOOKUP(1,(CM_CT[Contract Number Customer]=CM_CT[[#This Row],[Contract Number Customer]])*(CM_CT[Row Type]="Header"),CM_CT[Duly Termination Notice Period Mths])</f>
        <v/>
      </c>
      <c r="AQ163" s="54" t="n"/>
      <c r="AR163" s="54">
        <f t="array" ref="AR163">+_xlfn.XLOOKUP(1,(CM_CT[[#This Row],[Contract Number M3]]=Next_possible_notice[Contract Number M3])*(CM_CT[[#This Row],[Rentalposition M3]]=Next_possible_notice[Rentalposition M3]),Next_possible_notice[NoticeDateCalc])</f>
        <v/>
      </c>
      <c r="AS163" s="117" t="n"/>
      <c r="AT163" s="75" t="n"/>
      <c r="AU163" s="75" t="n"/>
      <c r="AV163" s="75" t="n"/>
      <c r="AW163" s="75" t="n"/>
      <c r="AX163" s="53" t="n"/>
      <c r="AY163" s="75" t="n"/>
      <c r="AZ163" s="54" t="n"/>
      <c r="BA163" s="50">
        <f t="array" ref="BA163">+_xlfn.XLOOKUP(1,(CM_CT[Contract Number Customer]=CM_CT[[#This Row],[Contract Number Customer]])*(CM_CT[Row Type]="Header"),CM_CT[Contract Lenght Early Clause &amp; Option])</f>
        <v/>
      </c>
      <c r="BB163" s="15" t="n"/>
      <c r="BC163" s="15" t="n"/>
      <c r="BD163" s="15" t="n"/>
      <c r="BE163" s="15" t="n"/>
      <c r="BF163" s="15" t="n"/>
      <c r="BG163" s="15" t="n"/>
      <c r="BH163" s="24" t="n"/>
      <c r="BI163" s="10" t="n"/>
      <c r="BJ163" s="118" t="n"/>
      <c r="BK163" s="24" t="n"/>
      <c r="BL163" s="54">
        <f>+_xlfn.XLOOKUP(CM_CT[[#This Row],[Wagon Number]],Next_possible_notice[Wagon Number],Next_possible_notice[Renewal Process StartDate])</f>
        <v/>
      </c>
      <c r="BM163" s="24" t="n"/>
      <c r="BN163" s="50">
        <f t="array" ref="BN163">+_xlfn.XLOOKUP(1,(CM_CT[Contract Number Customer]=CM_CT[[#This Row],[Contract Number Customer]])*(CM_CT[Row Type]="Header"),CM_CT[Contract Mileage])</f>
        <v/>
      </c>
      <c r="BO163" s="50" t="n"/>
      <c r="BP163" s="54" t="n"/>
      <c r="BQ163" s="54">
        <f t="array" ref="BQ163">+_xlfn.XLOOKUP(1,(CM_CT[Contract Number Customer]=CM_CT[[#This Row],[Contract Number Customer]])*(CM_CT[Row Type]="Header"),CM_CT[Currency])</f>
        <v/>
      </c>
      <c r="BR163" s="75">
        <f t="array" ref="BR163">+_xlfn.XLOOKUP(1,(CM_CT[Contract Number Customer]=CM_CT[[#This Row],[Contract Number Customer]])*(CM_CT[Row Type]="Header"),CM_CT[Lease Rate EUR])</f>
        <v/>
      </c>
      <c r="BS163" s="306" t="n"/>
      <c r="BT163" s="306" t="n"/>
      <c r="BU163" s="177" t="n"/>
      <c r="BV163" s="306" t="n"/>
      <c r="BW163" s="179">
        <f t="array" ref="BW163">+_xlfn.XLOOKUP(1,(Table_Mietpos[Vertragsnummer]=CM_CT[[#This Row],[Contract Number M3]])*(Table_Mietpos[Auftragspos.]=CM_CT[[#This Row],[Rentalposition M3]]),Table_Mietpos[Nettosatz/Typ])</f>
        <v/>
      </c>
      <c r="BX163" s="306" t="n"/>
      <c r="BY163" s="75" t="n"/>
      <c r="BZ163" s="75" t="n"/>
      <c r="CA163" s="75" t="n"/>
      <c r="CB163" s="75" t="n"/>
      <c r="CC163" s="75" t="n"/>
      <c r="CD163" s="307" t="n"/>
      <c r="CE163" s="307" t="n"/>
      <c r="CF163" s="307" t="n"/>
      <c r="CG163" s="307" t="n"/>
      <c r="CH163" s="28" t="n"/>
      <c r="CI163" s="28" t="n"/>
      <c r="CJ163" s="28" t="n"/>
      <c r="CK163" s="186" t="n"/>
      <c r="CL163" s="307" t="n"/>
      <c r="CM163" s="306" t="n"/>
      <c r="CN163" s="12" t="n"/>
      <c r="CO163" s="20" t="n"/>
      <c r="CP163" s="142" t="n"/>
      <c r="CQ163" s="142" t="n"/>
      <c r="CR163" s="142" t="n"/>
      <c r="CS163" s="20" t="n"/>
    </row>
    <row r="164">
      <c r="B164" s="11" t="n"/>
      <c r="C164" s="14" t="inlineStr">
        <is>
          <t>V700010</t>
        </is>
      </c>
      <c r="D164" s="10" t="n"/>
      <c r="E164" s="15">
        <f t="array" ref="E164">+_xlfn.XLOOKUP(1,(CM_CT[Contract Number M3]=CM_CT[[#This Row],[Contract Number M3]])*(CM_CT[Row Type]="Header"),CM_CT[Contract Number Customer])</f>
        <v/>
      </c>
      <c r="F164" s="10" t="n">
        <v>4</v>
      </c>
      <c r="G164" s="10" t="inlineStr">
        <is>
          <t>Wagon</t>
        </is>
      </c>
      <c r="H164" s="10" t="n">
        <v>6</v>
      </c>
      <c r="I164" s="73">
        <f t="array" ref="I164">+_xlfn.XLOOKUP(1,(Table_Mietpos[Vertragsnummer]=CM[[#This Row],[Contract Number M3]])*(Table_Mietpos[Auftragspos.]=CM[[#This Row],[Rentalposition M3]]),Table_Mietpos[ChNr])</f>
        <v/>
      </c>
      <c r="J164" s="72">
        <f t="array" ref="J164">+_xlfn.XLOOKUP(1,(CM_CT[Contract Number Customer]=CM_CT[[#This Row],[Contract Number Customer]])*(CM_CT[Row Type]="Header"),CM_CT[Customer])</f>
        <v/>
      </c>
      <c r="K164" s="51" t="n"/>
      <c r="L164" s="51" t="n"/>
      <c r="M164" s="15">
        <f t="array" ref="M164">+_xlfn.XLOOKUP(1,(CM_CT[Contract Number Customer]=CM_CT[[#This Row],[Contract Number Customer]])*(CM_CT[Row Type]="Header"),CM_CT[Sales Manager])</f>
        <v/>
      </c>
      <c r="N164" s="15">
        <f t="array" ref="N164">+_xlfn.XLOOKUP(1,(CM_CT[Contract Number Customer]=CM_CT[[#This Row],[Contract Number Customer]])*(CM_CT[Row Type]="Header"),CM_CT[Wagon Type])</f>
        <v/>
      </c>
      <c r="O164" s="10" t="n">
        <v>1</v>
      </c>
      <c r="P164" s="10" t="n"/>
      <c r="Q164" s="10" t="n"/>
      <c r="R164" s="10" t="n">
        <v>1</v>
      </c>
      <c r="S164" s="10" t="n"/>
      <c r="T164" s="10" t="n">
        <v>1</v>
      </c>
      <c r="U164" s="15">
        <f>+IF(CM_CT[[#This Row],[Contract Status]]&lt;&gt;"ended",1,0)</f>
        <v/>
      </c>
      <c r="V164" s="15" t="n"/>
      <c r="W164" s="15">
        <f t="array" ref="W164">_xlfn.XLOOKUP(1,(CM_CT[Contract Number Customer]=$E163)*(CM_CT[Delivery Batch]=$F163)*(CM_CT[Row Type]="Batch"),CM_CT[Contract Flex])</f>
        <v/>
      </c>
      <c r="X164" s="54">
        <f t="array" ref="X164">_xlfn.XLOOKUP(1,(CM_CT[Contract Number Customer]=$E163)*(CM_CT[Delivery Batch]=$F163)*(CM_CT[Row Type]="Batch"),CM_CT[Flex StartDate])</f>
        <v/>
      </c>
      <c r="Y164" s="54">
        <f t="array" ref="Y164">_xlfn.XLOOKUP(1,(CM_CT[Contract Number Customer]=$E163)*(CM_CT[Delivery Batch]=$F163)*(CM_CT[Row Type]="Batch"),CM_CT[Flex EndDate])</f>
        <v/>
      </c>
      <c r="Z164" s="15">
        <f t="array" ref="Z164">_xlfn.XLOOKUP(1,(CM_CT[Contract Number Customer]=$E163)*(CM_CT[Delivery Batch]=$F163)*(CM_CT[Row Type]="Batch"),CM_CT[Contract Status])</f>
        <v/>
      </c>
      <c r="AA164" s="15" t="n"/>
      <c r="AB164" s="74" t="n"/>
      <c r="AC164" s="74" t="n"/>
      <c r="AD164" s="131">
        <f t="array" ref="AD164">+_xlfn.XLOOKUP(1,(Table_Mietpos[Vertragsnummer]=CM_CT[[#This Row],[Contract Number M3]])*(Table_Mietpos[Auftragspos.]=CM_CT[[#This Row],[Rentalposition M3]]),Table_Mietpos[Gueltig_ab])</f>
        <v/>
      </c>
      <c r="AE164" s="131">
        <f t="array" ref="AE164">+_xlfn.XLOOKUP(1,(Table_Mietpos[Vertragsnummer]=CM_CT[[#This Row],[Contract Number M3]])*(Table_Mietpos[Auftragspos.]=CM_CT[[#This Row],[Rentalposition M3]]),Table_Mietpos[Gueltig_bis])</f>
        <v/>
      </c>
      <c r="AF164" s="50">
        <f t="array" ref="AF164">+_xlfn.XLOOKUP(1,(CM_CT[Contract Number Customer]=CM_CT[[#This Row],[Contract Number Customer]])*(CM_CT[Row Type]="Header"),CM_CT[Contract Lenght Initial])</f>
        <v/>
      </c>
      <c r="AG164" s="136">
        <f>+CM_CT[[#This Row],[Rental EndDate]]</f>
        <v/>
      </c>
      <c r="AH164" s="305" t="n"/>
      <c r="AI164" s="305" t="n"/>
      <c r="AJ164" s="305" t="n"/>
      <c r="AK164" s="53" t="n"/>
      <c r="AL164" s="15">
        <f t="array" ref="AL164">+_xlfn.XLOOKUP(1,(CM_CT[Contract Number Customer]=CM_CT[[#This Row],[Contract Number Customer]])*(CM_CT[Row Type]="Header"),CM_CT[Early Termination Category])</f>
        <v/>
      </c>
      <c r="AM164" s="136">
        <f t="array" ref="AM164">_xlfn.XLOOKUP(1,(CM_CT[Contract Number Customer]=$E163)*(CM_CT[Delivery Batch]=$F163)*(CM_CT[Row Type]="Batch"),CM_CT[Early Termination cut-off date1])</f>
        <v/>
      </c>
      <c r="AN164" s="136">
        <f t="array" ref="AN164">_xlfn.XLOOKUP(1,(CM_CT[Contract Number Customer]=$E163)*(CM_CT[Delivery Batch]=$F163)*(CM_CT[Row Type]="Batch"),CM_CT[Early Termination cut-off date2])</f>
        <v/>
      </c>
      <c r="AO164" s="53">
        <f t="array" ref="AO164">+_xlfn.XLOOKUP(1,(CM_CT[Contract Number Customer]=CM_CT[[#This Row],[Contract Number Customer]])*(CM_CT[Row Type]="Header"),CM_CT[Early Termination Notice Period Mths])</f>
        <v/>
      </c>
      <c r="AP164" s="53">
        <f t="array" ref="AP164">+_xlfn.XLOOKUP(1,(CM_CT[Contract Number Customer]=CM_CT[[#This Row],[Contract Number Customer]])*(CM_CT[Row Type]="Header"),CM_CT[Duly Termination Notice Period Mths])</f>
        <v/>
      </c>
      <c r="AQ164" s="54" t="n"/>
      <c r="AR164" s="54">
        <f t="array" ref="AR164">+_xlfn.XLOOKUP(1,(CM_CT[[#This Row],[Contract Number M3]]=Next_possible_notice[Contract Number M3])*(CM_CT[[#This Row],[Rentalposition M3]]=Next_possible_notice[Rentalposition M3]),Next_possible_notice[NoticeDateCalc])</f>
        <v/>
      </c>
      <c r="AS164" s="117" t="n"/>
      <c r="AT164" s="75" t="n"/>
      <c r="AU164" s="75" t="n"/>
      <c r="AV164" s="75" t="n"/>
      <c r="AW164" s="75" t="n"/>
      <c r="AX164" s="53" t="n"/>
      <c r="AY164" s="75" t="n"/>
      <c r="AZ164" s="54" t="n"/>
      <c r="BA164" s="50">
        <f t="array" ref="BA164">+_xlfn.XLOOKUP(1,(CM_CT[Contract Number Customer]=CM_CT[[#This Row],[Contract Number Customer]])*(CM_CT[Row Type]="Header"),CM_CT[Contract Lenght Early Clause &amp; Option])</f>
        <v/>
      </c>
      <c r="BB164" s="15" t="n"/>
      <c r="BC164" s="15" t="n"/>
      <c r="BD164" s="15" t="n"/>
      <c r="BE164" s="15" t="n"/>
      <c r="BF164" s="15" t="n"/>
      <c r="BG164" s="15" t="n"/>
      <c r="BH164" s="24" t="n"/>
      <c r="BI164" s="10" t="n"/>
      <c r="BJ164" s="118" t="n"/>
      <c r="BK164" s="24" t="n"/>
      <c r="BL164" s="54">
        <f>+_xlfn.XLOOKUP(CM_CT[[#This Row],[Wagon Number]],Next_possible_notice[Wagon Number],Next_possible_notice[Renewal Process StartDate])</f>
        <v/>
      </c>
      <c r="BM164" s="24" t="n"/>
      <c r="BN164" s="50">
        <f t="array" ref="BN164">+_xlfn.XLOOKUP(1,(CM_CT[Contract Number Customer]=CM_CT[[#This Row],[Contract Number Customer]])*(CM_CT[Row Type]="Header"),CM_CT[Contract Mileage])</f>
        <v/>
      </c>
      <c r="BO164" s="50" t="n"/>
      <c r="BP164" s="54" t="n"/>
      <c r="BQ164" s="54">
        <f t="array" ref="BQ164">+_xlfn.XLOOKUP(1,(CM_CT[Contract Number Customer]=CM_CT[[#This Row],[Contract Number Customer]])*(CM_CT[Row Type]="Header"),CM_CT[Currency])</f>
        <v/>
      </c>
      <c r="BR164" s="75">
        <f t="array" ref="BR164">+_xlfn.XLOOKUP(1,(CM_CT[Contract Number Customer]=CM_CT[[#This Row],[Contract Number Customer]])*(CM_CT[Row Type]="Header"),CM_CT[Lease Rate EUR])</f>
        <v/>
      </c>
      <c r="BS164" s="306" t="n"/>
      <c r="BT164" s="306" t="n"/>
      <c r="BU164" s="177" t="n"/>
      <c r="BV164" s="306" t="n"/>
      <c r="BW164" s="179">
        <f t="array" ref="BW164">+_xlfn.XLOOKUP(1,(Table_Mietpos[Vertragsnummer]=CM_CT[[#This Row],[Contract Number M3]])*(Table_Mietpos[Auftragspos.]=CM_CT[[#This Row],[Rentalposition M3]]),Table_Mietpos[Nettosatz/Typ])</f>
        <v/>
      </c>
      <c r="BX164" s="306" t="n"/>
      <c r="BY164" s="75" t="n"/>
      <c r="BZ164" s="75" t="n"/>
      <c r="CA164" s="75" t="n"/>
      <c r="CB164" s="75" t="n"/>
      <c r="CC164" s="75" t="n"/>
      <c r="CD164" s="307" t="n"/>
      <c r="CE164" s="307" t="n"/>
      <c r="CF164" s="307" t="n"/>
      <c r="CG164" s="307" t="n"/>
      <c r="CH164" s="28" t="n"/>
      <c r="CI164" s="28" t="n"/>
      <c r="CJ164" s="28" t="n"/>
      <c r="CK164" s="186" t="n"/>
      <c r="CL164" s="307" t="n"/>
      <c r="CM164" s="306" t="n"/>
      <c r="CN164" s="12" t="n"/>
      <c r="CO164" s="20" t="n"/>
      <c r="CP164" s="142" t="n"/>
      <c r="CQ164" s="142" t="n"/>
      <c r="CR164" s="142" t="n"/>
      <c r="CS164" s="20" t="n"/>
    </row>
    <row r="165">
      <c r="B165" s="11" t="n"/>
      <c r="C165" s="14" t="inlineStr">
        <is>
          <t>V700010</t>
        </is>
      </c>
      <c r="D165" s="10" t="n"/>
      <c r="E165" s="15">
        <f t="array" ref="E165">+_xlfn.XLOOKUP(1,(CM_CT[Contract Number M3]=CM_CT[[#This Row],[Contract Number M3]])*(CM_CT[Row Type]="Header"),CM_CT[Contract Number Customer])</f>
        <v/>
      </c>
      <c r="F165" s="10" t="n">
        <v>4</v>
      </c>
      <c r="G165" s="10" t="inlineStr">
        <is>
          <t>Wagon</t>
        </is>
      </c>
      <c r="H165" s="10" t="n">
        <v>7</v>
      </c>
      <c r="I165" s="73">
        <f t="array" ref="I165">+_xlfn.XLOOKUP(1,(Table_Mietpos[Vertragsnummer]=CM[[#This Row],[Contract Number M3]])*(Table_Mietpos[Auftragspos.]=CM[[#This Row],[Rentalposition M3]]),Table_Mietpos[ChNr])</f>
        <v/>
      </c>
      <c r="J165" s="72">
        <f t="array" ref="J165">+_xlfn.XLOOKUP(1,(CM_CT[Contract Number Customer]=CM_CT[[#This Row],[Contract Number Customer]])*(CM_CT[Row Type]="Header"),CM_CT[Customer])</f>
        <v/>
      </c>
      <c r="K165" s="51" t="n"/>
      <c r="L165" s="51" t="n"/>
      <c r="M165" s="15">
        <f t="array" ref="M165">+_xlfn.XLOOKUP(1,(CM_CT[Contract Number Customer]=CM_CT[[#This Row],[Contract Number Customer]])*(CM_CT[Row Type]="Header"),CM_CT[Sales Manager])</f>
        <v/>
      </c>
      <c r="N165" s="15">
        <f t="array" ref="N165">+_xlfn.XLOOKUP(1,(CM_CT[Contract Number Customer]=CM_CT[[#This Row],[Contract Number Customer]])*(CM_CT[Row Type]="Header"),CM_CT[Wagon Type])</f>
        <v/>
      </c>
      <c r="O165" s="10" t="n">
        <v>1</v>
      </c>
      <c r="P165" s="10" t="n"/>
      <c r="Q165" s="10" t="n"/>
      <c r="R165" s="10" t="n">
        <v>1</v>
      </c>
      <c r="S165" s="10" t="n"/>
      <c r="T165" s="10" t="n">
        <v>1</v>
      </c>
      <c r="U165" s="15">
        <f>+IF(CM_CT[[#This Row],[Contract Status]]&lt;&gt;"ended",1,0)</f>
        <v/>
      </c>
      <c r="V165" s="15" t="n"/>
      <c r="W165" s="15">
        <f t="array" ref="W165">_xlfn.XLOOKUP(1,(CM_CT[Contract Number Customer]=$E164)*(CM_CT[Delivery Batch]=$F164)*(CM_CT[Row Type]="Batch"),CM_CT[Contract Flex])</f>
        <v/>
      </c>
      <c r="X165" s="54">
        <f t="array" ref="X165">_xlfn.XLOOKUP(1,(CM_CT[Contract Number Customer]=$E164)*(CM_CT[Delivery Batch]=$F164)*(CM_CT[Row Type]="Batch"),CM_CT[Flex StartDate])</f>
        <v/>
      </c>
      <c r="Y165" s="54">
        <f t="array" ref="Y165">_xlfn.XLOOKUP(1,(CM_CT[Contract Number Customer]=$E164)*(CM_CT[Delivery Batch]=$F164)*(CM_CT[Row Type]="Batch"),CM_CT[Flex EndDate])</f>
        <v/>
      </c>
      <c r="Z165" s="15">
        <f t="array" ref="Z165">_xlfn.XLOOKUP(1,(CM_CT[Contract Number Customer]=$E164)*(CM_CT[Delivery Batch]=$F164)*(CM_CT[Row Type]="Batch"),CM_CT[Contract Status])</f>
        <v/>
      </c>
      <c r="AA165" s="15" t="n"/>
      <c r="AB165" s="74" t="n"/>
      <c r="AC165" s="74" t="n"/>
      <c r="AD165" s="131">
        <f t="array" ref="AD165">+_xlfn.XLOOKUP(1,(Table_Mietpos[Vertragsnummer]=CM_CT[[#This Row],[Contract Number M3]])*(Table_Mietpos[Auftragspos.]=CM_CT[[#This Row],[Rentalposition M3]]),Table_Mietpos[Gueltig_ab])</f>
        <v/>
      </c>
      <c r="AE165" s="131">
        <f t="array" ref="AE165">+_xlfn.XLOOKUP(1,(Table_Mietpos[Vertragsnummer]=CM_CT[[#This Row],[Contract Number M3]])*(Table_Mietpos[Auftragspos.]=CM_CT[[#This Row],[Rentalposition M3]]),Table_Mietpos[Gueltig_bis])</f>
        <v/>
      </c>
      <c r="AF165" s="50">
        <f t="array" ref="AF165">+_xlfn.XLOOKUP(1,(CM_CT[Contract Number Customer]=CM_CT[[#This Row],[Contract Number Customer]])*(CM_CT[Row Type]="Header"),CM_CT[Contract Lenght Initial])</f>
        <v/>
      </c>
      <c r="AG165" s="136">
        <f>+CM_CT[[#This Row],[Rental EndDate]]</f>
        <v/>
      </c>
      <c r="AH165" s="305" t="n"/>
      <c r="AI165" s="305" t="n"/>
      <c r="AJ165" s="305" t="n"/>
      <c r="AK165" s="53" t="n"/>
      <c r="AL165" s="15">
        <f t="array" ref="AL165">+_xlfn.XLOOKUP(1,(CM_CT[Contract Number Customer]=CM_CT[[#This Row],[Contract Number Customer]])*(CM_CT[Row Type]="Header"),CM_CT[Early Termination Category])</f>
        <v/>
      </c>
      <c r="AM165" s="136">
        <f t="array" ref="AM165">_xlfn.XLOOKUP(1,(CM_CT[Contract Number Customer]=$E164)*(CM_CT[Delivery Batch]=$F164)*(CM_CT[Row Type]="Batch"),CM_CT[Early Termination cut-off date1])</f>
        <v/>
      </c>
      <c r="AN165" s="136">
        <f t="array" ref="AN165">_xlfn.XLOOKUP(1,(CM_CT[Contract Number Customer]=$E164)*(CM_CT[Delivery Batch]=$F164)*(CM_CT[Row Type]="Batch"),CM_CT[Early Termination cut-off date2])</f>
        <v/>
      </c>
      <c r="AO165" s="53">
        <f t="array" ref="AO165">+_xlfn.XLOOKUP(1,(CM_CT[Contract Number Customer]=CM_CT[[#This Row],[Contract Number Customer]])*(CM_CT[Row Type]="Header"),CM_CT[Early Termination Notice Period Mths])</f>
        <v/>
      </c>
      <c r="AP165" s="53">
        <f t="array" ref="AP165">+_xlfn.XLOOKUP(1,(CM_CT[Contract Number Customer]=CM_CT[[#This Row],[Contract Number Customer]])*(CM_CT[Row Type]="Header"),CM_CT[Duly Termination Notice Period Mths])</f>
        <v/>
      </c>
      <c r="AQ165" s="54" t="n"/>
      <c r="AR165" s="54">
        <f t="array" ref="AR165">+_xlfn.XLOOKUP(1,(CM_CT[[#This Row],[Contract Number M3]]=Next_possible_notice[Contract Number M3])*(CM_CT[[#This Row],[Rentalposition M3]]=Next_possible_notice[Rentalposition M3]),Next_possible_notice[NoticeDateCalc])</f>
        <v/>
      </c>
      <c r="AS165" s="117" t="n"/>
      <c r="AT165" s="75" t="n"/>
      <c r="AU165" s="75" t="n"/>
      <c r="AV165" s="75" t="n"/>
      <c r="AW165" s="75" t="n"/>
      <c r="AX165" s="53" t="n"/>
      <c r="AY165" s="75" t="n"/>
      <c r="AZ165" s="54" t="n"/>
      <c r="BA165" s="50">
        <f t="array" ref="BA165">+_xlfn.XLOOKUP(1,(CM_CT[Contract Number Customer]=CM_CT[[#This Row],[Contract Number Customer]])*(CM_CT[Row Type]="Header"),CM_CT[Contract Lenght Early Clause &amp; Option])</f>
        <v/>
      </c>
      <c r="BB165" s="15" t="n"/>
      <c r="BC165" s="15" t="n"/>
      <c r="BD165" s="15" t="n"/>
      <c r="BE165" s="15" t="n"/>
      <c r="BF165" s="15" t="n"/>
      <c r="BG165" s="15" t="n"/>
      <c r="BH165" s="24" t="n"/>
      <c r="BI165" s="10" t="n"/>
      <c r="BJ165" s="118" t="n"/>
      <c r="BK165" s="24" t="n"/>
      <c r="BL165" s="54">
        <f>+_xlfn.XLOOKUP(CM_CT[[#This Row],[Wagon Number]],Next_possible_notice[Wagon Number],Next_possible_notice[Renewal Process StartDate])</f>
        <v/>
      </c>
      <c r="BM165" s="24" t="n"/>
      <c r="BN165" s="50">
        <f t="array" ref="BN165">+_xlfn.XLOOKUP(1,(CM_CT[Contract Number Customer]=CM_CT[[#This Row],[Contract Number Customer]])*(CM_CT[Row Type]="Header"),CM_CT[Contract Mileage])</f>
        <v/>
      </c>
      <c r="BO165" s="50" t="n"/>
      <c r="BP165" s="54" t="n"/>
      <c r="BQ165" s="54">
        <f t="array" ref="BQ165">+_xlfn.XLOOKUP(1,(CM_CT[Contract Number Customer]=CM_CT[[#This Row],[Contract Number Customer]])*(CM_CT[Row Type]="Header"),CM_CT[Currency])</f>
        <v/>
      </c>
      <c r="BR165" s="75">
        <f t="array" ref="BR165">+_xlfn.XLOOKUP(1,(CM_CT[Contract Number Customer]=CM_CT[[#This Row],[Contract Number Customer]])*(CM_CT[Row Type]="Header"),CM_CT[Lease Rate EUR])</f>
        <v/>
      </c>
      <c r="BS165" s="306" t="n"/>
      <c r="BT165" s="306" t="n"/>
      <c r="BU165" s="177" t="n"/>
      <c r="BV165" s="306" t="n"/>
      <c r="BW165" s="179">
        <f t="array" ref="BW165">+_xlfn.XLOOKUP(1,(Table_Mietpos[Vertragsnummer]=CM_CT[[#This Row],[Contract Number M3]])*(Table_Mietpos[Auftragspos.]=CM_CT[[#This Row],[Rentalposition M3]]),Table_Mietpos[Nettosatz/Typ])</f>
        <v/>
      </c>
      <c r="BX165" s="306" t="n"/>
      <c r="BY165" s="75" t="n"/>
      <c r="BZ165" s="75" t="n"/>
      <c r="CA165" s="75" t="n"/>
      <c r="CB165" s="75" t="n"/>
      <c r="CC165" s="75" t="n"/>
      <c r="CD165" s="307" t="n"/>
      <c r="CE165" s="307" t="n"/>
      <c r="CF165" s="307" t="n"/>
      <c r="CG165" s="307" t="n"/>
      <c r="CH165" s="28" t="n"/>
      <c r="CI165" s="28" t="n"/>
      <c r="CJ165" s="28" t="n"/>
      <c r="CK165" s="186" t="n"/>
      <c r="CL165" s="307" t="n"/>
      <c r="CM165" s="306" t="n"/>
      <c r="CN165" s="12" t="n"/>
      <c r="CO165" s="20" t="n"/>
      <c r="CP165" s="142" t="n"/>
      <c r="CQ165" s="142" t="n"/>
      <c r="CR165" s="142" t="n"/>
      <c r="CS165" s="20" t="n"/>
    </row>
    <row r="166">
      <c r="B166" s="11" t="n"/>
      <c r="C166" s="14" t="inlineStr">
        <is>
          <t>V700010</t>
        </is>
      </c>
      <c r="D166" s="10" t="n"/>
      <c r="E166" s="15">
        <f t="array" ref="E166">+_xlfn.XLOOKUP(1,(CM_CT[Contract Number M3]=CM_CT[[#This Row],[Contract Number M3]])*(CM_CT[Row Type]="Header"),CM_CT[Contract Number Customer])</f>
        <v/>
      </c>
      <c r="F166" s="10" t="n">
        <v>4</v>
      </c>
      <c r="G166" s="10" t="inlineStr">
        <is>
          <t>Wagon</t>
        </is>
      </c>
      <c r="H166" s="10" t="n">
        <v>8</v>
      </c>
      <c r="I166" s="73">
        <f t="array" ref="I166">+_xlfn.XLOOKUP(1,(Table_Mietpos[Vertragsnummer]=CM[[#This Row],[Contract Number M3]])*(Table_Mietpos[Auftragspos.]=CM[[#This Row],[Rentalposition M3]]),Table_Mietpos[ChNr])</f>
        <v/>
      </c>
      <c r="J166" s="72">
        <f t="array" ref="J166">+_xlfn.XLOOKUP(1,(CM_CT[Contract Number Customer]=CM_CT[[#This Row],[Contract Number Customer]])*(CM_CT[Row Type]="Header"),CM_CT[Customer])</f>
        <v/>
      </c>
      <c r="K166" s="51" t="n"/>
      <c r="L166" s="51" t="n"/>
      <c r="M166" s="15">
        <f t="array" ref="M166">+_xlfn.XLOOKUP(1,(CM_CT[Contract Number Customer]=CM_CT[[#This Row],[Contract Number Customer]])*(CM_CT[Row Type]="Header"),CM_CT[Sales Manager])</f>
        <v/>
      </c>
      <c r="N166" s="15">
        <f t="array" ref="N166">+_xlfn.XLOOKUP(1,(CM_CT[Contract Number Customer]=CM_CT[[#This Row],[Contract Number Customer]])*(CM_CT[Row Type]="Header"),CM_CT[Wagon Type])</f>
        <v/>
      </c>
      <c r="O166" s="10" t="n">
        <v>1</v>
      </c>
      <c r="P166" s="10" t="n"/>
      <c r="Q166" s="10" t="n"/>
      <c r="R166" s="10" t="n">
        <v>1</v>
      </c>
      <c r="S166" s="10" t="n"/>
      <c r="T166" s="10" t="n">
        <v>1</v>
      </c>
      <c r="U166" s="15">
        <f>+IF(CM_CT[[#This Row],[Contract Status]]&lt;&gt;"ended",1,0)</f>
        <v/>
      </c>
      <c r="V166" s="15" t="n"/>
      <c r="W166" s="15">
        <f t="array" ref="W166">_xlfn.XLOOKUP(1,(CM_CT[Contract Number Customer]=$E165)*(CM_CT[Delivery Batch]=$F165)*(CM_CT[Row Type]="Batch"),CM_CT[Contract Flex])</f>
        <v/>
      </c>
      <c r="X166" s="54">
        <f t="array" ref="X166">_xlfn.XLOOKUP(1,(CM_CT[Contract Number Customer]=$E165)*(CM_CT[Delivery Batch]=$F165)*(CM_CT[Row Type]="Batch"),CM_CT[Flex StartDate])</f>
        <v/>
      </c>
      <c r="Y166" s="54">
        <f t="array" ref="Y166">_xlfn.XLOOKUP(1,(CM_CT[Contract Number Customer]=$E165)*(CM_CT[Delivery Batch]=$F165)*(CM_CT[Row Type]="Batch"),CM_CT[Flex EndDate])</f>
        <v/>
      </c>
      <c r="Z166" s="15">
        <f t="array" ref="Z166">_xlfn.XLOOKUP(1,(CM_CT[Contract Number Customer]=$E165)*(CM_CT[Delivery Batch]=$F165)*(CM_CT[Row Type]="Batch"),CM_CT[Contract Status])</f>
        <v/>
      </c>
      <c r="AA166" s="15" t="n"/>
      <c r="AB166" s="74" t="n"/>
      <c r="AC166" s="74" t="n"/>
      <c r="AD166" s="131">
        <f t="array" ref="AD166">+_xlfn.XLOOKUP(1,(Table_Mietpos[Vertragsnummer]=CM_CT[[#This Row],[Contract Number M3]])*(Table_Mietpos[Auftragspos.]=CM_CT[[#This Row],[Rentalposition M3]]),Table_Mietpos[Gueltig_ab])</f>
        <v/>
      </c>
      <c r="AE166" s="131">
        <f t="array" ref="AE166">+_xlfn.XLOOKUP(1,(Table_Mietpos[Vertragsnummer]=CM_CT[[#This Row],[Contract Number M3]])*(Table_Mietpos[Auftragspos.]=CM_CT[[#This Row],[Rentalposition M3]]),Table_Mietpos[Gueltig_bis])</f>
        <v/>
      </c>
      <c r="AF166" s="50">
        <f t="array" ref="AF166">+_xlfn.XLOOKUP(1,(CM_CT[Contract Number Customer]=CM_CT[[#This Row],[Contract Number Customer]])*(CM_CT[Row Type]="Header"),CM_CT[Contract Lenght Initial])</f>
        <v/>
      </c>
      <c r="AG166" s="136">
        <f>+CM_CT[[#This Row],[Rental EndDate]]</f>
        <v/>
      </c>
      <c r="AH166" s="305" t="n"/>
      <c r="AI166" s="305" t="n"/>
      <c r="AJ166" s="305" t="n"/>
      <c r="AK166" s="53" t="n"/>
      <c r="AL166" s="15">
        <f t="array" ref="AL166">+_xlfn.XLOOKUP(1,(CM_CT[Contract Number Customer]=CM_CT[[#This Row],[Contract Number Customer]])*(CM_CT[Row Type]="Header"),CM_CT[Early Termination Category])</f>
        <v/>
      </c>
      <c r="AM166" s="136">
        <f t="array" ref="AM166">_xlfn.XLOOKUP(1,(CM_CT[Contract Number Customer]=$E165)*(CM_CT[Delivery Batch]=$F165)*(CM_CT[Row Type]="Batch"),CM_CT[Early Termination cut-off date1])</f>
        <v/>
      </c>
      <c r="AN166" s="136">
        <f t="array" ref="AN166">_xlfn.XLOOKUP(1,(CM_CT[Contract Number Customer]=$E165)*(CM_CT[Delivery Batch]=$F165)*(CM_CT[Row Type]="Batch"),CM_CT[Early Termination cut-off date2])</f>
        <v/>
      </c>
      <c r="AO166" s="53">
        <f t="array" ref="AO166">+_xlfn.XLOOKUP(1,(CM_CT[Contract Number Customer]=CM_CT[[#This Row],[Contract Number Customer]])*(CM_CT[Row Type]="Header"),CM_CT[Early Termination Notice Period Mths])</f>
        <v/>
      </c>
      <c r="AP166" s="53">
        <f t="array" ref="AP166">+_xlfn.XLOOKUP(1,(CM_CT[Contract Number Customer]=CM_CT[[#This Row],[Contract Number Customer]])*(CM_CT[Row Type]="Header"),CM_CT[Duly Termination Notice Period Mths])</f>
        <v/>
      </c>
      <c r="AQ166" s="54" t="n"/>
      <c r="AR166" s="54">
        <f t="array" ref="AR166">+_xlfn.XLOOKUP(1,(CM_CT[[#This Row],[Contract Number M3]]=Next_possible_notice[Contract Number M3])*(CM_CT[[#This Row],[Rentalposition M3]]=Next_possible_notice[Rentalposition M3]),Next_possible_notice[NoticeDateCalc])</f>
        <v/>
      </c>
      <c r="AS166" s="117" t="n"/>
      <c r="AT166" s="75" t="n"/>
      <c r="AU166" s="75" t="n"/>
      <c r="AV166" s="75" t="n"/>
      <c r="AW166" s="75" t="n"/>
      <c r="AX166" s="53" t="n"/>
      <c r="AY166" s="75" t="n"/>
      <c r="AZ166" s="54" t="n"/>
      <c r="BA166" s="50">
        <f t="array" ref="BA166">+_xlfn.XLOOKUP(1,(CM_CT[Contract Number Customer]=CM_CT[[#This Row],[Contract Number Customer]])*(CM_CT[Row Type]="Header"),CM_CT[Contract Lenght Early Clause &amp; Option])</f>
        <v/>
      </c>
      <c r="BB166" s="15" t="n"/>
      <c r="BC166" s="15" t="n"/>
      <c r="BD166" s="15" t="n"/>
      <c r="BE166" s="15" t="n"/>
      <c r="BF166" s="15" t="n"/>
      <c r="BG166" s="15" t="n"/>
      <c r="BH166" s="24" t="n"/>
      <c r="BI166" s="10" t="n"/>
      <c r="BJ166" s="118" t="n"/>
      <c r="BK166" s="24" t="n"/>
      <c r="BL166" s="54">
        <f>+_xlfn.XLOOKUP(CM_CT[[#This Row],[Wagon Number]],Next_possible_notice[Wagon Number],Next_possible_notice[Renewal Process StartDate])</f>
        <v/>
      </c>
      <c r="BM166" s="24" t="n"/>
      <c r="BN166" s="50">
        <f t="array" ref="BN166">+_xlfn.XLOOKUP(1,(CM_CT[Contract Number Customer]=CM_CT[[#This Row],[Contract Number Customer]])*(CM_CT[Row Type]="Header"),CM_CT[Contract Mileage])</f>
        <v/>
      </c>
      <c r="BO166" s="50" t="n"/>
      <c r="BP166" s="54" t="n"/>
      <c r="BQ166" s="54">
        <f t="array" ref="BQ166">+_xlfn.XLOOKUP(1,(CM_CT[Contract Number Customer]=CM_CT[[#This Row],[Contract Number Customer]])*(CM_CT[Row Type]="Header"),CM_CT[Currency])</f>
        <v/>
      </c>
      <c r="BR166" s="75">
        <f t="array" ref="BR166">+_xlfn.XLOOKUP(1,(CM_CT[Contract Number Customer]=CM_CT[[#This Row],[Contract Number Customer]])*(CM_CT[Row Type]="Header"),CM_CT[Lease Rate EUR])</f>
        <v/>
      </c>
      <c r="BS166" s="306" t="n"/>
      <c r="BT166" s="306" t="n"/>
      <c r="BU166" s="177" t="n"/>
      <c r="BV166" s="306" t="n"/>
      <c r="BW166" s="179">
        <f t="array" ref="BW166">+_xlfn.XLOOKUP(1,(Table_Mietpos[Vertragsnummer]=CM_CT[[#This Row],[Contract Number M3]])*(Table_Mietpos[Auftragspos.]=CM_CT[[#This Row],[Rentalposition M3]]),Table_Mietpos[Nettosatz/Typ])</f>
        <v/>
      </c>
      <c r="BX166" s="306" t="n"/>
      <c r="BY166" s="75" t="n"/>
      <c r="BZ166" s="75" t="n"/>
      <c r="CA166" s="75" t="n"/>
      <c r="CB166" s="75" t="n"/>
      <c r="CC166" s="75" t="n"/>
      <c r="CD166" s="307" t="n"/>
      <c r="CE166" s="307" t="n"/>
      <c r="CF166" s="307" t="n"/>
      <c r="CG166" s="307" t="n"/>
      <c r="CH166" s="28" t="n"/>
      <c r="CI166" s="28" t="n"/>
      <c r="CJ166" s="28" t="n"/>
      <c r="CK166" s="186" t="n"/>
      <c r="CL166" s="307" t="n"/>
      <c r="CM166" s="306" t="n"/>
      <c r="CN166" s="12" t="n"/>
      <c r="CO166" s="20" t="n"/>
      <c r="CP166" s="142" t="n"/>
      <c r="CQ166" s="142" t="n"/>
      <c r="CR166" s="142" t="n"/>
      <c r="CS166" s="20" t="n"/>
    </row>
    <row r="167">
      <c r="B167" s="11" t="n"/>
      <c r="C167" s="14" t="inlineStr">
        <is>
          <t>V700010</t>
        </is>
      </c>
      <c r="D167" s="10" t="n"/>
      <c r="E167" s="15">
        <f t="array" ref="E167">+_xlfn.XLOOKUP(1,(CM_CT[Contract Number M3]=CM_CT[[#This Row],[Contract Number M3]])*(CM_CT[Row Type]="Header"),CM_CT[Contract Number Customer])</f>
        <v/>
      </c>
      <c r="F167" s="10" t="n">
        <v>4</v>
      </c>
      <c r="G167" s="10" t="inlineStr">
        <is>
          <t>Wagon</t>
        </is>
      </c>
      <c r="H167" s="10" t="n">
        <v>9</v>
      </c>
      <c r="I167" s="73">
        <f t="array" ref="I167">+_xlfn.XLOOKUP(1,(Table_Mietpos[Vertragsnummer]=CM[[#This Row],[Contract Number M3]])*(Table_Mietpos[Auftragspos.]=CM[[#This Row],[Rentalposition M3]]),Table_Mietpos[ChNr])</f>
        <v/>
      </c>
      <c r="J167" s="72">
        <f t="array" ref="J167">+_xlfn.XLOOKUP(1,(CM_CT[Contract Number Customer]=CM_CT[[#This Row],[Contract Number Customer]])*(CM_CT[Row Type]="Header"),CM_CT[Customer])</f>
        <v/>
      </c>
      <c r="K167" s="51" t="n"/>
      <c r="L167" s="51" t="n"/>
      <c r="M167" s="15">
        <f t="array" ref="M167">+_xlfn.XLOOKUP(1,(CM_CT[Contract Number Customer]=CM_CT[[#This Row],[Contract Number Customer]])*(CM_CT[Row Type]="Header"),CM_CT[Sales Manager])</f>
        <v/>
      </c>
      <c r="N167" s="15">
        <f t="array" ref="N167">+_xlfn.XLOOKUP(1,(CM_CT[Contract Number Customer]=CM_CT[[#This Row],[Contract Number Customer]])*(CM_CT[Row Type]="Header"),CM_CT[Wagon Type])</f>
        <v/>
      </c>
      <c r="O167" s="10" t="n">
        <v>1</v>
      </c>
      <c r="P167" s="10" t="n"/>
      <c r="Q167" s="10" t="n"/>
      <c r="R167" s="10" t="n">
        <v>1</v>
      </c>
      <c r="S167" s="10" t="n"/>
      <c r="T167" s="10" t="n">
        <v>1</v>
      </c>
      <c r="U167" s="15">
        <f>+IF(CM_CT[[#This Row],[Contract Status]]&lt;&gt;"ended",1,0)</f>
        <v/>
      </c>
      <c r="V167" s="15" t="n"/>
      <c r="W167" s="15">
        <f t="array" ref="W167">_xlfn.XLOOKUP(1,(CM_CT[Contract Number Customer]=$E166)*(CM_CT[Delivery Batch]=$F166)*(CM_CT[Row Type]="Batch"),CM_CT[Contract Flex])</f>
        <v/>
      </c>
      <c r="X167" s="54">
        <f t="array" ref="X167">_xlfn.XLOOKUP(1,(CM_CT[Contract Number Customer]=$E166)*(CM_CT[Delivery Batch]=$F166)*(CM_CT[Row Type]="Batch"),CM_CT[Flex StartDate])</f>
        <v/>
      </c>
      <c r="Y167" s="54">
        <f t="array" ref="Y167">_xlfn.XLOOKUP(1,(CM_CT[Contract Number Customer]=$E166)*(CM_CT[Delivery Batch]=$F166)*(CM_CT[Row Type]="Batch"),CM_CT[Flex EndDate])</f>
        <v/>
      </c>
      <c r="Z167" s="15">
        <f t="array" ref="Z167">_xlfn.XLOOKUP(1,(CM_CT[Contract Number Customer]=$E166)*(CM_CT[Delivery Batch]=$F166)*(CM_CT[Row Type]="Batch"),CM_CT[Contract Status])</f>
        <v/>
      </c>
      <c r="AA167" s="15" t="n"/>
      <c r="AB167" s="74" t="n"/>
      <c r="AC167" s="74" t="n"/>
      <c r="AD167" s="131">
        <f t="array" ref="AD167">+_xlfn.XLOOKUP(1,(Table_Mietpos[Vertragsnummer]=CM_CT[[#This Row],[Contract Number M3]])*(Table_Mietpos[Auftragspos.]=CM_CT[[#This Row],[Rentalposition M3]]),Table_Mietpos[Gueltig_ab])</f>
        <v/>
      </c>
      <c r="AE167" s="131">
        <f t="array" ref="AE167">+_xlfn.XLOOKUP(1,(Table_Mietpos[Vertragsnummer]=CM_CT[[#This Row],[Contract Number M3]])*(Table_Mietpos[Auftragspos.]=CM_CT[[#This Row],[Rentalposition M3]]),Table_Mietpos[Gueltig_bis])</f>
        <v/>
      </c>
      <c r="AF167" s="50">
        <f t="array" ref="AF167">+_xlfn.XLOOKUP(1,(CM_CT[Contract Number Customer]=CM_CT[[#This Row],[Contract Number Customer]])*(CM_CT[Row Type]="Header"),CM_CT[Contract Lenght Initial])</f>
        <v/>
      </c>
      <c r="AG167" s="136">
        <f>+CM_CT[[#This Row],[Rental EndDate]]</f>
        <v/>
      </c>
      <c r="AH167" s="305" t="n"/>
      <c r="AI167" s="305" t="n"/>
      <c r="AJ167" s="305" t="n"/>
      <c r="AK167" s="53" t="n"/>
      <c r="AL167" s="15">
        <f t="array" ref="AL167">+_xlfn.XLOOKUP(1,(CM_CT[Contract Number Customer]=CM_CT[[#This Row],[Contract Number Customer]])*(CM_CT[Row Type]="Header"),CM_CT[Early Termination Category])</f>
        <v/>
      </c>
      <c r="AM167" s="136">
        <f t="array" ref="AM167">_xlfn.XLOOKUP(1,(CM_CT[Contract Number Customer]=$E166)*(CM_CT[Delivery Batch]=$F166)*(CM_CT[Row Type]="Batch"),CM_CT[Early Termination cut-off date1])</f>
        <v/>
      </c>
      <c r="AN167" s="136">
        <f t="array" ref="AN167">_xlfn.XLOOKUP(1,(CM_CT[Contract Number Customer]=$E166)*(CM_CT[Delivery Batch]=$F166)*(CM_CT[Row Type]="Batch"),CM_CT[Early Termination cut-off date2])</f>
        <v/>
      </c>
      <c r="AO167" s="53">
        <f t="array" ref="AO167">+_xlfn.XLOOKUP(1,(CM_CT[Contract Number Customer]=CM_CT[[#This Row],[Contract Number Customer]])*(CM_CT[Row Type]="Header"),CM_CT[Early Termination Notice Period Mths])</f>
        <v/>
      </c>
      <c r="AP167" s="53">
        <f t="array" ref="AP167">+_xlfn.XLOOKUP(1,(CM_CT[Contract Number Customer]=CM_CT[[#This Row],[Contract Number Customer]])*(CM_CT[Row Type]="Header"),CM_CT[Duly Termination Notice Period Mths])</f>
        <v/>
      </c>
      <c r="AQ167" s="54" t="n"/>
      <c r="AR167" s="54">
        <f t="array" ref="AR167">+_xlfn.XLOOKUP(1,(CM_CT[[#This Row],[Contract Number M3]]=Next_possible_notice[Contract Number M3])*(CM_CT[[#This Row],[Rentalposition M3]]=Next_possible_notice[Rentalposition M3]),Next_possible_notice[NoticeDateCalc])</f>
        <v/>
      </c>
      <c r="AS167" s="117" t="n"/>
      <c r="AT167" s="75" t="n"/>
      <c r="AU167" s="75" t="n"/>
      <c r="AV167" s="75" t="n"/>
      <c r="AW167" s="75" t="n"/>
      <c r="AX167" s="53" t="n"/>
      <c r="AY167" s="75" t="n"/>
      <c r="AZ167" s="54" t="n"/>
      <c r="BA167" s="50">
        <f t="array" ref="BA167">+_xlfn.XLOOKUP(1,(CM_CT[Contract Number Customer]=CM_CT[[#This Row],[Contract Number Customer]])*(CM_CT[Row Type]="Header"),CM_CT[Contract Lenght Early Clause &amp; Option])</f>
        <v/>
      </c>
      <c r="BB167" s="15" t="n"/>
      <c r="BC167" s="15" t="n"/>
      <c r="BD167" s="15" t="n"/>
      <c r="BE167" s="15" t="n"/>
      <c r="BF167" s="15" t="n"/>
      <c r="BG167" s="15" t="n"/>
      <c r="BH167" s="24" t="n"/>
      <c r="BI167" s="10" t="n"/>
      <c r="BJ167" s="118" t="n"/>
      <c r="BK167" s="24" t="n"/>
      <c r="BL167" s="54">
        <f>+_xlfn.XLOOKUP(CM_CT[[#This Row],[Wagon Number]],Next_possible_notice[Wagon Number],Next_possible_notice[Renewal Process StartDate])</f>
        <v/>
      </c>
      <c r="BM167" s="24" t="n"/>
      <c r="BN167" s="50">
        <f t="array" ref="BN167">+_xlfn.XLOOKUP(1,(CM_CT[Contract Number Customer]=CM_CT[[#This Row],[Contract Number Customer]])*(CM_CT[Row Type]="Header"),CM_CT[Contract Mileage])</f>
        <v/>
      </c>
      <c r="BO167" s="50" t="n"/>
      <c r="BP167" s="54" t="n"/>
      <c r="BQ167" s="54">
        <f t="array" ref="BQ167">+_xlfn.XLOOKUP(1,(CM_CT[Contract Number Customer]=CM_CT[[#This Row],[Contract Number Customer]])*(CM_CT[Row Type]="Header"),CM_CT[Currency])</f>
        <v/>
      </c>
      <c r="BR167" s="75">
        <f t="array" ref="BR167">+_xlfn.XLOOKUP(1,(CM_CT[Contract Number Customer]=CM_CT[[#This Row],[Contract Number Customer]])*(CM_CT[Row Type]="Header"),CM_CT[Lease Rate EUR])</f>
        <v/>
      </c>
      <c r="BS167" s="306" t="n"/>
      <c r="BT167" s="306" t="n"/>
      <c r="BU167" s="177" t="n"/>
      <c r="BV167" s="306" t="n"/>
      <c r="BW167" s="179">
        <f t="array" ref="BW167">+_xlfn.XLOOKUP(1,(Table_Mietpos[Vertragsnummer]=CM_CT[[#This Row],[Contract Number M3]])*(Table_Mietpos[Auftragspos.]=CM_CT[[#This Row],[Rentalposition M3]]),Table_Mietpos[Nettosatz/Typ])</f>
        <v/>
      </c>
      <c r="BX167" s="306" t="n"/>
      <c r="BY167" s="75" t="n"/>
      <c r="BZ167" s="75" t="n"/>
      <c r="CA167" s="75" t="n"/>
      <c r="CB167" s="75" t="n"/>
      <c r="CC167" s="75" t="n"/>
      <c r="CD167" s="307" t="n"/>
      <c r="CE167" s="307" t="n"/>
      <c r="CF167" s="307" t="n"/>
      <c r="CG167" s="307" t="n"/>
      <c r="CH167" s="28" t="n"/>
      <c r="CI167" s="28" t="n"/>
      <c r="CJ167" s="28" t="n"/>
      <c r="CK167" s="186" t="n"/>
      <c r="CL167" s="307" t="n"/>
      <c r="CM167" s="306" t="n"/>
      <c r="CN167" s="12" t="n"/>
      <c r="CO167" s="20" t="n"/>
      <c r="CP167" s="142" t="n"/>
      <c r="CQ167" s="142" t="n"/>
      <c r="CR167" s="142" t="n"/>
      <c r="CS167" s="20" t="n"/>
    </row>
    <row r="168">
      <c r="B168" s="11" t="n"/>
      <c r="C168" s="14" t="inlineStr">
        <is>
          <t>V700010</t>
        </is>
      </c>
      <c r="D168" s="10" t="n"/>
      <c r="E168" s="15">
        <f t="array" ref="E168">+_xlfn.XLOOKUP(1,(CM_CT[Contract Number M3]=CM_CT[[#This Row],[Contract Number M3]])*(CM_CT[Row Type]="Header"),CM_CT[Contract Number Customer])</f>
        <v/>
      </c>
      <c r="F168" s="10" t="n">
        <v>4</v>
      </c>
      <c r="G168" s="10" t="inlineStr">
        <is>
          <t>Wagon</t>
        </is>
      </c>
      <c r="H168" s="10" t="n">
        <v>10</v>
      </c>
      <c r="I168" s="73">
        <f t="array" ref="I168">+_xlfn.XLOOKUP(1,(Table_Mietpos[Vertragsnummer]=CM[[#This Row],[Contract Number M3]])*(Table_Mietpos[Auftragspos.]=CM[[#This Row],[Rentalposition M3]]),Table_Mietpos[ChNr])</f>
        <v/>
      </c>
      <c r="J168" s="72">
        <f t="array" ref="J168">+_xlfn.XLOOKUP(1,(CM_CT[Contract Number Customer]=CM_CT[[#This Row],[Contract Number Customer]])*(CM_CT[Row Type]="Header"),CM_CT[Customer])</f>
        <v/>
      </c>
      <c r="K168" s="51" t="n"/>
      <c r="L168" s="51" t="n"/>
      <c r="M168" s="15">
        <f t="array" ref="M168">+_xlfn.XLOOKUP(1,(CM_CT[Contract Number Customer]=CM_CT[[#This Row],[Contract Number Customer]])*(CM_CT[Row Type]="Header"),CM_CT[Sales Manager])</f>
        <v/>
      </c>
      <c r="N168" s="15">
        <f t="array" ref="N168">+_xlfn.XLOOKUP(1,(CM_CT[Contract Number Customer]=CM_CT[[#This Row],[Contract Number Customer]])*(CM_CT[Row Type]="Header"),CM_CT[Wagon Type])</f>
        <v/>
      </c>
      <c r="O168" s="10" t="n">
        <v>1</v>
      </c>
      <c r="P168" s="10" t="n"/>
      <c r="Q168" s="10" t="n"/>
      <c r="R168" s="10" t="n">
        <v>1</v>
      </c>
      <c r="S168" s="10" t="n"/>
      <c r="T168" s="10" t="n">
        <v>1</v>
      </c>
      <c r="U168" s="15">
        <f>+IF(CM_CT[[#This Row],[Contract Status]]&lt;&gt;"ended",1,0)</f>
        <v/>
      </c>
      <c r="V168" s="15" t="n"/>
      <c r="W168" s="15">
        <f t="array" ref="W168">_xlfn.XLOOKUP(1,(CM_CT[Contract Number Customer]=$E167)*(CM_CT[Delivery Batch]=$F167)*(CM_CT[Row Type]="Batch"),CM_CT[Contract Flex])</f>
        <v/>
      </c>
      <c r="X168" s="54">
        <f t="array" ref="X168">_xlfn.XLOOKUP(1,(CM_CT[Contract Number Customer]=$E167)*(CM_CT[Delivery Batch]=$F167)*(CM_CT[Row Type]="Batch"),CM_CT[Flex StartDate])</f>
        <v/>
      </c>
      <c r="Y168" s="54">
        <f t="array" ref="Y168">_xlfn.XLOOKUP(1,(CM_CT[Contract Number Customer]=$E167)*(CM_CT[Delivery Batch]=$F167)*(CM_CT[Row Type]="Batch"),CM_CT[Flex EndDate])</f>
        <v/>
      </c>
      <c r="Z168" s="15">
        <f t="array" ref="Z168">_xlfn.XLOOKUP(1,(CM_CT[Contract Number Customer]=$E167)*(CM_CT[Delivery Batch]=$F167)*(CM_CT[Row Type]="Batch"),CM_CT[Contract Status])</f>
        <v/>
      </c>
      <c r="AA168" s="15" t="n"/>
      <c r="AB168" s="74" t="n"/>
      <c r="AC168" s="74" t="n"/>
      <c r="AD168" s="131">
        <f t="array" ref="AD168">+_xlfn.XLOOKUP(1,(Table_Mietpos[Vertragsnummer]=CM_CT[[#This Row],[Contract Number M3]])*(Table_Mietpos[Auftragspos.]=CM_CT[[#This Row],[Rentalposition M3]]),Table_Mietpos[Gueltig_ab])</f>
        <v/>
      </c>
      <c r="AE168" s="131">
        <f t="array" ref="AE168">+_xlfn.XLOOKUP(1,(Table_Mietpos[Vertragsnummer]=CM_CT[[#This Row],[Contract Number M3]])*(Table_Mietpos[Auftragspos.]=CM_CT[[#This Row],[Rentalposition M3]]),Table_Mietpos[Gueltig_bis])</f>
        <v/>
      </c>
      <c r="AF168" s="50">
        <f t="array" ref="AF168">+_xlfn.XLOOKUP(1,(CM_CT[Contract Number Customer]=CM_CT[[#This Row],[Contract Number Customer]])*(CM_CT[Row Type]="Header"),CM_CT[Contract Lenght Initial])</f>
        <v/>
      </c>
      <c r="AG168" s="136">
        <f>+CM_CT[[#This Row],[Rental EndDate]]</f>
        <v/>
      </c>
      <c r="AH168" s="305" t="n"/>
      <c r="AI168" s="305" t="n"/>
      <c r="AJ168" s="305" t="n"/>
      <c r="AK168" s="53" t="n"/>
      <c r="AL168" s="15">
        <f t="array" ref="AL168">+_xlfn.XLOOKUP(1,(CM_CT[Contract Number Customer]=CM_CT[[#This Row],[Contract Number Customer]])*(CM_CT[Row Type]="Header"),CM_CT[Early Termination Category])</f>
        <v/>
      </c>
      <c r="AM168" s="136">
        <f t="array" ref="AM168">_xlfn.XLOOKUP(1,(CM_CT[Contract Number Customer]=$E167)*(CM_CT[Delivery Batch]=$F167)*(CM_CT[Row Type]="Batch"),CM_CT[Early Termination cut-off date1])</f>
        <v/>
      </c>
      <c r="AN168" s="136">
        <f t="array" ref="AN168">_xlfn.XLOOKUP(1,(CM_CT[Contract Number Customer]=$E167)*(CM_CT[Delivery Batch]=$F167)*(CM_CT[Row Type]="Batch"),CM_CT[Early Termination cut-off date2])</f>
        <v/>
      </c>
      <c r="AO168" s="53">
        <f t="array" ref="AO168">+_xlfn.XLOOKUP(1,(CM_CT[Contract Number Customer]=CM_CT[[#This Row],[Contract Number Customer]])*(CM_CT[Row Type]="Header"),CM_CT[Early Termination Notice Period Mths])</f>
        <v/>
      </c>
      <c r="AP168" s="53">
        <f t="array" ref="AP168">+_xlfn.XLOOKUP(1,(CM_CT[Contract Number Customer]=CM_CT[[#This Row],[Contract Number Customer]])*(CM_CT[Row Type]="Header"),CM_CT[Duly Termination Notice Period Mths])</f>
        <v/>
      </c>
      <c r="AQ168" s="54" t="n"/>
      <c r="AR168" s="54">
        <f t="array" ref="AR168">+_xlfn.XLOOKUP(1,(CM_CT[[#This Row],[Contract Number M3]]=Next_possible_notice[Contract Number M3])*(CM_CT[[#This Row],[Rentalposition M3]]=Next_possible_notice[Rentalposition M3]),Next_possible_notice[NoticeDateCalc])</f>
        <v/>
      </c>
      <c r="AS168" s="117" t="n"/>
      <c r="AT168" s="75" t="n"/>
      <c r="AU168" s="75" t="n"/>
      <c r="AV168" s="75" t="n"/>
      <c r="AW168" s="75" t="n"/>
      <c r="AX168" s="53" t="n"/>
      <c r="AY168" s="75" t="n"/>
      <c r="AZ168" s="54" t="n"/>
      <c r="BA168" s="50">
        <f t="array" ref="BA168">+_xlfn.XLOOKUP(1,(CM_CT[Contract Number Customer]=CM_CT[[#This Row],[Contract Number Customer]])*(CM_CT[Row Type]="Header"),CM_CT[Contract Lenght Early Clause &amp; Option])</f>
        <v/>
      </c>
      <c r="BB168" s="15" t="n"/>
      <c r="BC168" s="15" t="n"/>
      <c r="BD168" s="15" t="n"/>
      <c r="BE168" s="15" t="n"/>
      <c r="BF168" s="15" t="n"/>
      <c r="BG168" s="15" t="n"/>
      <c r="BH168" s="24" t="n"/>
      <c r="BI168" s="10" t="n"/>
      <c r="BJ168" s="118" t="n"/>
      <c r="BK168" s="24" t="n"/>
      <c r="BL168" s="54">
        <f>+_xlfn.XLOOKUP(CM_CT[[#This Row],[Wagon Number]],Next_possible_notice[Wagon Number],Next_possible_notice[Renewal Process StartDate])</f>
        <v/>
      </c>
      <c r="BM168" s="24" t="n"/>
      <c r="BN168" s="50">
        <f t="array" ref="BN168">+_xlfn.XLOOKUP(1,(CM_CT[Contract Number Customer]=CM_CT[[#This Row],[Contract Number Customer]])*(CM_CT[Row Type]="Header"),CM_CT[Contract Mileage])</f>
        <v/>
      </c>
      <c r="BO168" s="50" t="n"/>
      <c r="BP168" s="54" t="n"/>
      <c r="BQ168" s="54">
        <f t="array" ref="BQ168">+_xlfn.XLOOKUP(1,(CM_CT[Contract Number Customer]=CM_CT[[#This Row],[Contract Number Customer]])*(CM_CT[Row Type]="Header"),CM_CT[Currency])</f>
        <v/>
      </c>
      <c r="BR168" s="75">
        <f t="array" ref="BR168">+_xlfn.XLOOKUP(1,(CM_CT[Contract Number Customer]=CM_CT[[#This Row],[Contract Number Customer]])*(CM_CT[Row Type]="Header"),CM_CT[Lease Rate EUR])</f>
        <v/>
      </c>
      <c r="BS168" s="306" t="n"/>
      <c r="BT168" s="306" t="n"/>
      <c r="BU168" s="177" t="n"/>
      <c r="BV168" s="306" t="n"/>
      <c r="BW168" s="179">
        <f t="array" ref="BW168">+_xlfn.XLOOKUP(1,(Table_Mietpos[Vertragsnummer]=CM_CT[[#This Row],[Contract Number M3]])*(Table_Mietpos[Auftragspos.]=CM_CT[[#This Row],[Rentalposition M3]]),Table_Mietpos[Nettosatz/Typ])</f>
        <v/>
      </c>
      <c r="BX168" s="306" t="n"/>
      <c r="BY168" s="75" t="n"/>
      <c r="BZ168" s="75" t="n"/>
      <c r="CA168" s="75" t="n"/>
      <c r="CB168" s="75" t="n"/>
      <c r="CC168" s="75" t="n"/>
      <c r="CD168" s="307" t="n"/>
      <c r="CE168" s="307" t="n"/>
      <c r="CF168" s="307" t="n"/>
      <c r="CG168" s="307" t="n"/>
      <c r="CH168" s="28" t="n"/>
      <c r="CI168" s="28" t="n"/>
      <c r="CJ168" s="28" t="n"/>
      <c r="CK168" s="186" t="n"/>
      <c r="CL168" s="307" t="n"/>
      <c r="CM168" s="306" t="n"/>
      <c r="CN168" s="12" t="n"/>
      <c r="CO168" s="20" t="n"/>
      <c r="CP168" s="142" t="n"/>
      <c r="CQ168" s="142" t="n"/>
      <c r="CR168" s="142" t="n"/>
      <c r="CS168" s="20" t="n"/>
    </row>
    <row r="169">
      <c r="B169" s="11" t="n"/>
      <c r="C169" s="14" t="inlineStr">
        <is>
          <t>V700010</t>
        </is>
      </c>
      <c r="D169" s="10" t="n"/>
      <c r="E169" s="15">
        <f t="array" ref="E169">+_xlfn.XLOOKUP(1,(CM_CT[Contract Number M3]=CM_CT[[#This Row],[Contract Number M3]])*(CM_CT[Row Type]="Header"),CM_CT[Contract Number Customer])</f>
        <v/>
      </c>
      <c r="F169" s="10" t="n">
        <v>4</v>
      </c>
      <c r="G169" s="10" t="inlineStr">
        <is>
          <t>Wagon</t>
        </is>
      </c>
      <c r="H169" s="10" t="n">
        <v>11</v>
      </c>
      <c r="I169" s="73">
        <f t="array" ref="I169">+_xlfn.XLOOKUP(1,(Table_Mietpos[Vertragsnummer]=CM[[#This Row],[Contract Number M3]])*(Table_Mietpos[Auftragspos.]=CM[[#This Row],[Rentalposition M3]]),Table_Mietpos[ChNr])</f>
        <v/>
      </c>
      <c r="J169" s="72">
        <f t="array" ref="J169">+_xlfn.XLOOKUP(1,(CM_CT[Contract Number Customer]=CM_CT[[#This Row],[Contract Number Customer]])*(CM_CT[Row Type]="Header"),CM_CT[Customer])</f>
        <v/>
      </c>
      <c r="K169" s="51" t="n"/>
      <c r="L169" s="51" t="n"/>
      <c r="M169" s="15">
        <f t="array" ref="M169">+_xlfn.XLOOKUP(1,(CM_CT[Contract Number Customer]=CM_CT[[#This Row],[Contract Number Customer]])*(CM_CT[Row Type]="Header"),CM_CT[Sales Manager])</f>
        <v/>
      </c>
      <c r="N169" s="15">
        <f t="array" ref="N169">+_xlfn.XLOOKUP(1,(CM_CT[Contract Number Customer]=CM_CT[[#This Row],[Contract Number Customer]])*(CM_CT[Row Type]="Header"),CM_CT[Wagon Type])</f>
        <v/>
      </c>
      <c r="O169" s="10" t="n">
        <v>1</v>
      </c>
      <c r="P169" s="10" t="n"/>
      <c r="Q169" s="10" t="n"/>
      <c r="R169" s="10" t="n">
        <v>1</v>
      </c>
      <c r="S169" s="10" t="n"/>
      <c r="T169" s="10" t="n">
        <v>1</v>
      </c>
      <c r="U169" s="15">
        <f>+IF(CM_CT[[#This Row],[Contract Status]]&lt;&gt;"ended",1,0)</f>
        <v/>
      </c>
      <c r="V169" s="15" t="n"/>
      <c r="W169" s="15">
        <f t="array" ref="W169">_xlfn.XLOOKUP(1,(CM_CT[Contract Number Customer]=$E168)*(CM_CT[Delivery Batch]=$F168)*(CM_CT[Row Type]="Batch"),CM_CT[Contract Flex])</f>
        <v/>
      </c>
      <c r="X169" s="54">
        <f t="array" ref="X169">_xlfn.XLOOKUP(1,(CM_CT[Contract Number Customer]=$E168)*(CM_CT[Delivery Batch]=$F168)*(CM_CT[Row Type]="Batch"),CM_CT[Flex StartDate])</f>
        <v/>
      </c>
      <c r="Y169" s="54">
        <f t="array" ref="Y169">_xlfn.XLOOKUP(1,(CM_CT[Contract Number Customer]=$E168)*(CM_CT[Delivery Batch]=$F168)*(CM_CT[Row Type]="Batch"),CM_CT[Flex EndDate])</f>
        <v/>
      </c>
      <c r="Z169" s="15">
        <f t="array" ref="Z169">_xlfn.XLOOKUP(1,(CM_CT[Contract Number Customer]=$E168)*(CM_CT[Delivery Batch]=$F168)*(CM_CT[Row Type]="Batch"),CM_CT[Contract Status])</f>
        <v/>
      </c>
      <c r="AA169" s="15" t="n"/>
      <c r="AB169" s="74" t="n"/>
      <c r="AC169" s="74" t="n"/>
      <c r="AD169" s="131">
        <f t="array" ref="AD169">+_xlfn.XLOOKUP(1,(Table_Mietpos[Vertragsnummer]=CM_CT[[#This Row],[Contract Number M3]])*(Table_Mietpos[Auftragspos.]=CM_CT[[#This Row],[Rentalposition M3]]),Table_Mietpos[Gueltig_ab])</f>
        <v/>
      </c>
      <c r="AE169" s="131">
        <f t="array" ref="AE169">+_xlfn.XLOOKUP(1,(Table_Mietpos[Vertragsnummer]=CM_CT[[#This Row],[Contract Number M3]])*(Table_Mietpos[Auftragspos.]=CM_CT[[#This Row],[Rentalposition M3]]),Table_Mietpos[Gueltig_bis])</f>
        <v/>
      </c>
      <c r="AF169" s="50">
        <f t="array" ref="AF169">+_xlfn.XLOOKUP(1,(CM_CT[Contract Number Customer]=CM_CT[[#This Row],[Contract Number Customer]])*(CM_CT[Row Type]="Header"),CM_CT[Contract Lenght Initial])</f>
        <v/>
      </c>
      <c r="AG169" s="136">
        <f>+CM_CT[[#This Row],[Rental EndDate]]</f>
        <v/>
      </c>
      <c r="AH169" s="305" t="n"/>
      <c r="AI169" s="305" t="n"/>
      <c r="AJ169" s="305" t="n"/>
      <c r="AK169" s="53" t="n"/>
      <c r="AL169" s="15">
        <f t="array" ref="AL169">+_xlfn.XLOOKUP(1,(CM_CT[Contract Number Customer]=CM_CT[[#This Row],[Contract Number Customer]])*(CM_CT[Row Type]="Header"),CM_CT[Early Termination Category])</f>
        <v/>
      </c>
      <c r="AM169" s="136">
        <f t="array" ref="AM169">_xlfn.XLOOKUP(1,(CM_CT[Contract Number Customer]=$E168)*(CM_CT[Delivery Batch]=$F168)*(CM_CT[Row Type]="Batch"),CM_CT[Early Termination cut-off date1])</f>
        <v/>
      </c>
      <c r="AN169" s="136">
        <f t="array" ref="AN169">_xlfn.XLOOKUP(1,(CM_CT[Contract Number Customer]=$E168)*(CM_CT[Delivery Batch]=$F168)*(CM_CT[Row Type]="Batch"),CM_CT[Early Termination cut-off date2])</f>
        <v/>
      </c>
      <c r="AO169" s="53">
        <f t="array" ref="AO169">+_xlfn.XLOOKUP(1,(CM_CT[Contract Number Customer]=CM_CT[[#This Row],[Contract Number Customer]])*(CM_CT[Row Type]="Header"),CM_CT[Early Termination Notice Period Mths])</f>
        <v/>
      </c>
      <c r="AP169" s="53">
        <f t="array" ref="AP169">+_xlfn.XLOOKUP(1,(CM_CT[Contract Number Customer]=CM_CT[[#This Row],[Contract Number Customer]])*(CM_CT[Row Type]="Header"),CM_CT[Duly Termination Notice Period Mths])</f>
        <v/>
      </c>
      <c r="AQ169" s="54" t="n"/>
      <c r="AR169" s="54">
        <f t="array" ref="AR169">+_xlfn.XLOOKUP(1,(CM_CT[[#This Row],[Contract Number M3]]=Next_possible_notice[Contract Number M3])*(CM_CT[[#This Row],[Rentalposition M3]]=Next_possible_notice[Rentalposition M3]),Next_possible_notice[NoticeDateCalc])</f>
        <v/>
      </c>
      <c r="AS169" s="117" t="n"/>
      <c r="AT169" s="75" t="n"/>
      <c r="AU169" s="75" t="n"/>
      <c r="AV169" s="75" t="n"/>
      <c r="AW169" s="75" t="n"/>
      <c r="AX169" s="53" t="n"/>
      <c r="AY169" s="75" t="n"/>
      <c r="AZ169" s="54" t="n"/>
      <c r="BA169" s="50">
        <f t="array" ref="BA169">+_xlfn.XLOOKUP(1,(CM_CT[Contract Number Customer]=CM_CT[[#This Row],[Contract Number Customer]])*(CM_CT[Row Type]="Header"),CM_CT[Contract Lenght Early Clause &amp; Option])</f>
        <v/>
      </c>
      <c r="BB169" s="15" t="n"/>
      <c r="BC169" s="15" t="n"/>
      <c r="BD169" s="15" t="n"/>
      <c r="BE169" s="15" t="n"/>
      <c r="BF169" s="15" t="n"/>
      <c r="BG169" s="15" t="n"/>
      <c r="BH169" s="24" t="n"/>
      <c r="BI169" s="10" t="n"/>
      <c r="BJ169" s="118" t="n"/>
      <c r="BK169" s="24" t="n"/>
      <c r="BL169" s="54">
        <f>+_xlfn.XLOOKUP(CM_CT[[#This Row],[Wagon Number]],Next_possible_notice[Wagon Number],Next_possible_notice[Renewal Process StartDate])</f>
        <v/>
      </c>
      <c r="BM169" s="24" t="n"/>
      <c r="BN169" s="50">
        <f t="array" ref="BN169">+_xlfn.XLOOKUP(1,(CM_CT[Contract Number Customer]=CM_CT[[#This Row],[Contract Number Customer]])*(CM_CT[Row Type]="Header"),CM_CT[Contract Mileage])</f>
        <v/>
      </c>
      <c r="BO169" s="50" t="n"/>
      <c r="BP169" s="54" t="n"/>
      <c r="BQ169" s="54">
        <f t="array" ref="BQ169">+_xlfn.XLOOKUP(1,(CM_CT[Contract Number Customer]=CM_CT[[#This Row],[Contract Number Customer]])*(CM_CT[Row Type]="Header"),CM_CT[Currency])</f>
        <v/>
      </c>
      <c r="BR169" s="75">
        <f t="array" ref="BR169">+_xlfn.XLOOKUP(1,(CM_CT[Contract Number Customer]=CM_CT[[#This Row],[Contract Number Customer]])*(CM_CT[Row Type]="Header"),CM_CT[Lease Rate EUR])</f>
        <v/>
      </c>
      <c r="BS169" s="306" t="n"/>
      <c r="BT169" s="306" t="n"/>
      <c r="BU169" s="177" t="n"/>
      <c r="BV169" s="306" t="n"/>
      <c r="BW169" s="179">
        <f t="array" ref="BW169">+_xlfn.XLOOKUP(1,(Table_Mietpos[Vertragsnummer]=CM_CT[[#This Row],[Contract Number M3]])*(Table_Mietpos[Auftragspos.]=CM_CT[[#This Row],[Rentalposition M3]]),Table_Mietpos[Nettosatz/Typ])</f>
        <v/>
      </c>
      <c r="BX169" s="306" t="n"/>
      <c r="BY169" s="75" t="n"/>
      <c r="BZ169" s="75" t="n"/>
      <c r="CA169" s="75" t="n"/>
      <c r="CB169" s="75" t="n"/>
      <c r="CC169" s="75" t="n"/>
      <c r="CD169" s="307" t="n"/>
      <c r="CE169" s="307" t="n"/>
      <c r="CF169" s="307" t="n"/>
      <c r="CG169" s="307" t="n"/>
      <c r="CH169" s="28" t="n"/>
      <c r="CI169" s="28" t="n"/>
      <c r="CJ169" s="28" t="n"/>
      <c r="CK169" s="186" t="n"/>
      <c r="CL169" s="307" t="n"/>
      <c r="CM169" s="306" t="n"/>
      <c r="CN169" s="12" t="n"/>
      <c r="CO169" s="20" t="n"/>
      <c r="CP169" s="142" t="n"/>
      <c r="CQ169" s="142" t="n"/>
      <c r="CR169" s="142" t="n"/>
      <c r="CS169" s="20" t="n"/>
    </row>
    <row r="170">
      <c r="B170" s="11" t="n"/>
      <c r="C170" s="14" t="inlineStr">
        <is>
          <t>V700010</t>
        </is>
      </c>
      <c r="D170" s="10" t="n"/>
      <c r="E170" s="15">
        <f t="array" ref="E170">+_xlfn.XLOOKUP(1,(CM_CT[Contract Number M3]=CM_CT[[#This Row],[Contract Number M3]])*(CM_CT[Row Type]="Header"),CM_CT[Contract Number Customer])</f>
        <v/>
      </c>
      <c r="F170" s="10" t="n">
        <v>4</v>
      </c>
      <c r="G170" s="10" t="inlineStr">
        <is>
          <t>Wagon</t>
        </is>
      </c>
      <c r="H170" s="10" t="n">
        <v>12</v>
      </c>
      <c r="I170" s="73">
        <f t="array" ref="I170">+_xlfn.XLOOKUP(1,(Table_Mietpos[Vertragsnummer]=CM[[#This Row],[Contract Number M3]])*(Table_Mietpos[Auftragspos.]=CM[[#This Row],[Rentalposition M3]]),Table_Mietpos[ChNr])</f>
        <v/>
      </c>
      <c r="J170" s="72">
        <f t="array" ref="J170">+_xlfn.XLOOKUP(1,(CM_CT[Contract Number Customer]=CM_CT[[#This Row],[Contract Number Customer]])*(CM_CT[Row Type]="Header"),CM_CT[Customer])</f>
        <v/>
      </c>
      <c r="K170" s="51" t="n"/>
      <c r="L170" s="51" t="n"/>
      <c r="M170" s="15">
        <f t="array" ref="M170">+_xlfn.XLOOKUP(1,(CM_CT[Contract Number Customer]=CM_CT[[#This Row],[Contract Number Customer]])*(CM_CT[Row Type]="Header"),CM_CT[Sales Manager])</f>
        <v/>
      </c>
      <c r="N170" s="15">
        <f t="array" ref="N170">+_xlfn.XLOOKUP(1,(CM_CT[Contract Number Customer]=CM_CT[[#This Row],[Contract Number Customer]])*(CM_CT[Row Type]="Header"),CM_CT[Wagon Type])</f>
        <v/>
      </c>
      <c r="O170" s="10" t="n">
        <v>1</v>
      </c>
      <c r="P170" s="10" t="n"/>
      <c r="Q170" s="10" t="n"/>
      <c r="R170" s="10" t="n">
        <v>1</v>
      </c>
      <c r="S170" s="10" t="n"/>
      <c r="T170" s="10" t="n">
        <v>1</v>
      </c>
      <c r="U170" s="15">
        <f>+IF(CM_CT[[#This Row],[Contract Status]]&lt;&gt;"ended",1,0)</f>
        <v/>
      </c>
      <c r="V170" s="15" t="n"/>
      <c r="W170" s="15">
        <f t="array" ref="W170">_xlfn.XLOOKUP(1,(CM_CT[Contract Number Customer]=$E169)*(CM_CT[Delivery Batch]=$F169)*(CM_CT[Row Type]="Batch"),CM_CT[Contract Flex])</f>
        <v/>
      </c>
      <c r="X170" s="54">
        <f t="array" ref="X170">_xlfn.XLOOKUP(1,(CM_CT[Contract Number Customer]=$E169)*(CM_CT[Delivery Batch]=$F169)*(CM_CT[Row Type]="Batch"),CM_CT[Flex StartDate])</f>
        <v/>
      </c>
      <c r="Y170" s="54">
        <f t="array" ref="Y170">_xlfn.XLOOKUP(1,(CM_CT[Contract Number Customer]=$E169)*(CM_CT[Delivery Batch]=$F169)*(CM_CT[Row Type]="Batch"),CM_CT[Flex EndDate])</f>
        <v/>
      </c>
      <c r="Z170" s="15">
        <f t="array" ref="Z170">_xlfn.XLOOKUP(1,(CM_CT[Contract Number Customer]=$E169)*(CM_CT[Delivery Batch]=$F169)*(CM_CT[Row Type]="Batch"),CM_CT[Contract Status])</f>
        <v/>
      </c>
      <c r="AA170" s="15" t="n"/>
      <c r="AB170" s="74" t="n"/>
      <c r="AC170" s="74" t="n"/>
      <c r="AD170" s="131">
        <f t="array" ref="AD170">+_xlfn.XLOOKUP(1,(Table_Mietpos[Vertragsnummer]=CM_CT[[#This Row],[Contract Number M3]])*(Table_Mietpos[Auftragspos.]=CM_CT[[#This Row],[Rentalposition M3]]),Table_Mietpos[Gueltig_ab])</f>
        <v/>
      </c>
      <c r="AE170" s="131">
        <f t="array" ref="AE170">+_xlfn.XLOOKUP(1,(Table_Mietpos[Vertragsnummer]=CM_CT[[#This Row],[Contract Number M3]])*(Table_Mietpos[Auftragspos.]=CM_CT[[#This Row],[Rentalposition M3]]),Table_Mietpos[Gueltig_bis])</f>
        <v/>
      </c>
      <c r="AF170" s="50">
        <f t="array" ref="AF170">+_xlfn.XLOOKUP(1,(CM_CT[Contract Number Customer]=CM_CT[[#This Row],[Contract Number Customer]])*(CM_CT[Row Type]="Header"),CM_CT[Contract Lenght Initial])</f>
        <v/>
      </c>
      <c r="AG170" s="136">
        <f>+CM_CT[[#This Row],[Rental EndDate]]</f>
        <v/>
      </c>
      <c r="AH170" s="305" t="n"/>
      <c r="AI170" s="305" t="n"/>
      <c r="AJ170" s="305" t="n"/>
      <c r="AK170" s="53" t="n"/>
      <c r="AL170" s="15">
        <f t="array" ref="AL170">+_xlfn.XLOOKUP(1,(CM_CT[Contract Number Customer]=CM_CT[[#This Row],[Contract Number Customer]])*(CM_CT[Row Type]="Header"),CM_CT[Early Termination Category])</f>
        <v/>
      </c>
      <c r="AM170" s="136">
        <f t="array" ref="AM170">_xlfn.XLOOKUP(1,(CM_CT[Contract Number Customer]=$E169)*(CM_CT[Delivery Batch]=$F169)*(CM_CT[Row Type]="Batch"),CM_CT[Early Termination cut-off date1])</f>
        <v/>
      </c>
      <c r="AN170" s="136">
        <f t="array" ref="AN170">_xlfn.XLOOKUP(1,(CM_CT[Contract Number Customer]=$E169)*(CM_CT[Delivery Batch]=$F169)*(CM_CT[Row Type]="Batch"),CM_CT[Early Termination cut-off date2])</f>
        <v/>
      </c>
      <c r="AO170" s="53">
        <f t="array" ref="AO170">+_xlfn.XLOOKUP(1,(CM_CT[Contract Number Customer]=CM_CT[[#This Row],[Contract Number Customer]])*(CM_CT[Row Type]="Header"),CM_CT[Early Termination Notice Period Mths])</f>
        <v/>
      </c>
      <c r="AP170" s="53">
        <f t="array" ref="AP170">+_xlfn.XLOOKUP(1,(CM_CT[Contract Number Customer]=CM_CT[[#This Row],[Contract Number Customer]])*(CM_CT[Row Type]="Header"),CM_CT[Duly Termination Notice Period Mths])</f>
        <v/>
      </c>
      <c r="AQ170" s="54" t="n"/>
      <c r="AR170" s="54">
        <f t="array" ref="AR170">+_xlfn.XLOOKUP(1,(CM_CT[[#This Row],[Contract Number M3]]=Next_possible_notice[Contract Number M3])*(CM_CT[[#This Row],[Rentalposition M3]]=Next_possible_notice[Rentalposition M3]),Next_possible_notice[NoticeDateCalc])</f>
        <v/>
      </c>
      <c r="AS170" s="117" t="n"/>
      <c r="AT170" s="75" t="n"/>
      <c r="AU170" s="75" t="n"/>
      <c r="AV170" s="75" t="n"/>
      <c r="AW170" s="75" t="n"/>
      <c r="AX170" s="53" t="n"/>
      <c r="AY170" s="75" t="n"/>
      <c r="AZ170" s="54" t="n"/>
      <c r="BA170" s="50">
        <f t="array" ref="BA170">+_xlfn.XLOOKUP(1,(CM_CT[Contract Number Customer]=CM_CT[[#This Row],[Contract Number Customer]])*(CM_CT[Row Type]="Header"),CM_CT[Contract Lenght Early Clause &amp; Option])</f>
        <v/>
      </c>
      <c r="BB170" s="15" t="n"/>
      <c r="BC170" s="15" t="n"/>
      <c r="BD170" s="15" t="n"/>
      <c r="BE170" s="15" t="n"/>
      <c r="BF170" s="15" t="n"/>
      <c r="BG170" s="15" t="n"/>
      <c r="BH170" s="24" t="n"/>
      <c r="BI170" s="10" t="n"/>
      <c r="BJ170" s="118" t="n"/>
      <c r="BK170" s="24" t="n"/>
      <c r="BL170" s="54">
        <f>+_xlfn.XLOOKUP(CM_CT[[#This Row],[Wagon Number]],Next_possible_notice[Wagon Number],Next_possible_notice[Renewal Process StartDate])</f>
        <v/>
      </c>
      <c r="BM170" s="24" t="n"/>
      <c r="BN170" s="50">
        <f t="array" ref="BN170">+_xlfn.XLOOKUP(1,(CM_CT[Contract Number Customer]=CM_CT[[#This Row],[Contract Number Customer]])*(CM_CT[Row Type]="Header"),CM_CT[Contract Mileage])</f>
        <v/>
      </c>
      <c r="BO170" s="50" t="n"/>
      <c r="BP170" s="54" t="n"/>
      <c r="BQ170" s="54">
        <f t="array" ref="BQ170">+_xlfn.XLOOKUP(1,(CM_CT[Contract Number Customer]=CM_CT[[#This Row],[Contract Number Customer]])*(CM_CT[Row Type]="Header"),CM_CT[Currency])</f>
        <v/>
      </c>
      <c r="BR170" s="75">
        <f t="array" ref="BR170">+_xlfn.XLOOKUP(1,(CM_CT[Contract Number Customer]=CM_CT[[#This Row],[Contract Number Customer]])*(CM_CT[Row Type]="Header"),CM_CT[Lease Rate EUR])</f>
        <v/>
      </c>
      <c r="BS170" s="306" t="n"/>
      <c r="BT170" s="306" t="n"/>
      <c r="BU170" s="177" t="n"/>
      <c r="BV170" s="306" t="n"/>
      <c r="BW170" s="179">
        <f t="array" ref="BW170">+_xlfn.XLOOKUP(1,(Table_Mietpos[Vertragsnummer]=CM_CT[[#This Row],[Contract Number M3]])*(Table_Mietpos[Auftragspos.]=CM_CT[[#This Row],[Rentalposition M3]]),Table_Mietpos[Nettosatz/Typ])</f>
        <v/>
      </c>
      <c r="BX170" s="306" t="n"/>
      <c r="BY170" s="75" t="n"/>
      <c r="BZ170" s="75" t="n"/>
      <c r="CA170" s="75" t="n"/>
      <c r="CB170" s="75" t="n"/>
      <c r="CC170" s="75" t="n"/>
      <c r="CD170" s="307" t="n"/>
      <c r="CE170" s="307" t="n"/>
      <c r="CF170" s="307" t="n"/>
      <c r="CG170" s="307" t="n"/>
      <c r="CH170" s="28" t="n"/>
      <c r="CI170" s="28" t="n"/>
      <c r="CJ170" s="28" t="n"/>
      <c r="CK170" s="186" t="n"/>
      <c r="CL170" s="307" t="n"/>
      <c r="CM170" s="306" t="n"/>
      <c r="CN170" s="12" t="n"/>
      <c r="CO170" s="20" t="n"/>
      <c r="CP170" s="142" t="n"/>
      <c r="CQ170" s="142" t="n"/>
      <c r="CR170" s="142" t="n"/>
      <c r="CS170" s="20" t="n"/>
    </row>
    <row r="171">
      <c r="B171" s="11" t="n"/>
      <c r="C171" s="14" t="inlineStr">
        <is>
          <t>V700010</t>
        </is>
      </c>
      <c r="D171" s="10" t="n"/>
      <c r="E171" s="15">
        <f t="array" ref="E171">+_xlfn.XLOOKUP(1,(CM_CT[Contract Number M3]=CM_CT[[#This Row],[Contract Number M3]])*(CM_CT[Row Type]="Header"),CM_CT[Contract Number Customer])</f>
        <v/>
      </c>
      <c r="F171" s="10" t="n">
        <v>4</v>
      </c>
      <c r="G171" s="10" t="inlineStr">
        <is>
          <t>Wagon</t>
        </is>
      </c>
      <c r="H171" s="10" t="n">
        <v>13</v>
      </c>
      <c r="I171" s="73">
        <f t="array" ref="I171">+_xlfn.XLOOKUP(1,(Table_Mietpos[Vertragsnummer]=CM[[#This Row],[Contract Number M3]])*(Table_Mietpos[Auftragspos.]=CM[[#This Row],[Rentalposition M3]]),Table_Mietpos[ChNr])</f>
        <v/>
      </c>
      <c r="J171" s="72">
        <f t="array" ref="J171">+_xlfn.XLOOKUP(1,(CM_CT[Contract Number Customer]=CM_CT[[#This Row],[Contract Number Customer]])*(CM_CT[Row Type]="Header"),CM_CT[Customer])</f>
        <v/>
      </c>
      <c r="K171" s="51" t="n"/>
      <c r="L171" s="51" t="n"/>
      <c r="M171" s="15">
        <f t="array" ref="M171">+_xlfn.XLOOKUP(1,(CM_CT[Contract Number Customer]=CM_CT[[#This Row],[Contract Number Customer]])*(CM_CT[Row Type]="Header"),CM_CT[Sales Manager])</f>
        <v/>
      </c>
      <c r="N171" s="15">
        <f t="array" ref="N171">+_xlfn.XLOOKUP(1,(CM_CT[Contract Number Customer]=CM_CT[[#This Row],[Contract Number Customer]])*(CM_CT[Row Type]="Header"),CM_CT[Wagon Type])</f>
        <v/>
      </c>
      <c r="O171" s="10" t="n">
        <v>1</v>
      </c>
      <c r="P171" s="10" t="n"/>
      <c r="Q171" s="10" t="n"/>
      <c r="R171" s="10" t="n">
        <v>1</v>
      </c>
      <c r="S171" s="10" t="n"/>
      <c r="T171" s="10" t="n">
        <v>1</v>
      </c>
      <c r="U171" s="15">
        <f>+IF(CM_CT[[#This Row],[Contract Status]]&lt;&gt;"ended",1,0)</f>
        <v/>
      </c>
      <c r="V171" s="15" t="n"/>
      <c r="W171" s="15">
        <f t="array" ref="W171">_xlfn.XLOOKUP(1,(CM_CT[Contract Number Customer]=$E170)*(CM_CT[Delivery Batch]=$F170)*(CM_CT[Row Type]="Batch"),CM_CT[Contract Flex])</f>
        <v/>
      </c>
      <c r="X171" s="54">
        <f t="array" ref="X171">_xlfn.XLOOKUP(1,(CM_CT[Contract Number Customer]=$E170)*(CM_CT[Delivery Batch]=$F170)*(CM_CT[Row Type]="Batch"),CM_CT[Flex StartDate])</f>
        <v/>
      </c>
      <c r="Y171" s="54">
        <f t="array" ref="Y171">_xlfn.XLOOKUP(1,(CM_CT[Contract Number Customer]=$E170)*(CM_CT[Delivery Batch]=$F170)*(CM_CT[Row Type]="Batch"),CM_CT[Flex EndDate])</f>
        <v/>
      </c>
      <c r="Z171" s="15">
        <f t="array" ref="Z171">_xlfn.XLOOKUP(1,(CM_CT[Contract Number Customer]=$E170)*(CM_CT[Delivery Batch]=$F170)*(CM_CT[Row Type]="Batch"),CM_CT[Contract Status])</f>
        <v/>
      </c>
      <c r="AA171" s="15" t="n"/>
      <c r="AB171" s="74" t="n"/>
      <c r="AC171" s="74" t="n"/>
      <c r="AD171" s="131">
        <f t="array" ref="AD171">+_xlfn.XLOOKUP(1,(Table_Mietpos[Vertragsnummer]=CM_CT[[#This Row],[Contract Number M3]])*(Table_Mietpos[Auftragspos.]=CM_CT[[#This Row],[Rentalposition M3]]),Table_Mietpos[Gueltig_ab])</f>
        <v/>
      </c>
      <c r="AE171" s="131">
        <f t="array" ref="AE171">+_xlfn.XLOOKUP(1,(Table_Mietpos[Vertragsnummer]=CM_CT[[#This Row],[Contract Number M3]])*(Table_Mietpos[Auftragspos.]=CM_CT[[#This Row],[Rentalposition M3]]),Table_Mietpos[Gueltig_bis])</f>
        <v/>
      </c>
      <c r="AF171" s="50">
        <f t="array" ref="AF171">+_xlfn.XLOOKUP(1,(CM_CT[Contract Number Customer]=CM_CT[[#This Row],[Contract Number Customer]])*(CM_CT[Row Type]="Header"),CM_CT[Contract Lenght Initial])</f>
        <v/>
      </c>
      <c r="AG171" s="136">
        <f>+CM_CT[[#This Row],[Rental EndDate]]</f>
        <v/>
      </c>
      <c r="AH171" s="305" t="n"/>
      <c r="AI171" s="305" t="n"/>
      <c r="AJ171" s="305" t="n"/>
      <c r="AK171" s="53" t="n"/>
      <c r="AL171" s="15">
        <f t="array" ref="AL171">+_xlfn.XLOOKUP(1,(CM_CT[Contract Number Customer]=CM_CT[[#This Row],[Contract Number Customer]])*(CM_CT[Row Type]="Header"),CM_CT[Early Termination Category])</f>
        <v/>
      </c>
      <c r="AM171" s="136">
        <f t="array" ref="AM171">_xlfn.XLOOKUP(1,(CM_CT[Contract Number Customer]=$E170)*(CM_CT[Delivery Batch]=$F170)*(CM_CT[Row Type]="Batch"),CM_CT[Early Termination cut-off date1])</f>
        <v/>
      </c>
      <c r="AN171" s="136">
        <f t="array" ref="AN171">_xlfn.XLOOKUP(1,(CM_CT[Contract Number Customer]=$E170)*(CM_CT[Delivery Batch]=$F170)*(CM_CT[Row Type]="Batch"),CM_CT[Early Termination cut-off date2])</f>
        <v/>
      </c>
      <c r="AO171" s="53">
        <f t="array" ref="AO171">+_xlfn.XLOOKUP(1,(CM_CT[Contract Number Customer]=CM_CT[[#This Row],[Contract Number Customer]])*(CM_CT[Row Type]="Header"),CM_CT[Early Termination Notice Period Mths])</f>
        <v/>
      </c>
      <c r="AP171" s="53">
        <f t="array" ref="AP171">+_xlfn.XLOOKUP(1,(CM_CT[Contract Number Customer]=CM_CT[[#This Row],[Contract Number Customer]])*(CM_CT[Row Type]="Header"),CM_CT[Duly Termination Notice Period Mths])</f>
        <v/>
      </c>
      <c r="AQ171" s="54" t="n"/>
      <c r="AR171" s="54">
        <f t="array" ref="AR171">+_xlfn.XLOOKUP(1,(CM_CT[[#This Row],[Contract Number M3]]=Next_possible_notice[Contract Number M3])*(CM_CT[[#This Row],[Rentalposition M3]]=Next_possible_notice[Rentalposition M3]),Next_possible_notice[NoticeDateCalc])</f>
        <v/>
      </c>
      <c r="AS171" s="117" t="n"/>
      <c r="AT171" s="75" t="n"/>
      <c r="AU171" s="75" t="n"/>
      <c r="AV171" s="75" t="n"/>
      <c r="AW171" s="75" t="n"/>
      <c r="AX171" s="53" t="n"/>
      <c r="AY171" s="75" t="n"/>
      <c r="AZ171" s="54" t="n"/>
      <c r="BA171" s="50">
        <f t="array" ref="BA171">+_xlfn.XLOOKUP(1,(CM_CT[Contract Number Customer]=CM_CT[[#This Row],[Contract Number Customer]])*(CM_CT[Row Type]="Header"),CM_CT[Contract Lenght Early Clause &amp; Option])</f>
        <v/>
      </c>
      <c r="BB171" s="15" t="n"/>
      <c r="BC171" s="15" t="n"/>
      <c r="BD171" s="15" t="n"/>
      <c r="BE171" s="15" t="n"/>
      <c r="BF171" s="15" t="n"/>
      <c r="BG171" s="15" t="n"/>
      <c r="BH171" s="24" t="n"/>
      <c r="BI171" s="10" t="n"/>
      <c r="BJ171" s="118" t="n"/>
      <c r="BK171" s="24" t="n"/>
      <c r="BL171" s="54">
        <f>+_xlfn.XLOOKUP(CM_CT[[#This Row],[Wagon Number]],Next_possible_notice[Wagon Number],Next_possible_notice[Renewal Process StartDate])</f>
        <v/>
      </c>
      <c r="BM171" s="24" t="n"/>
      <c r="BN171" s="50">
        <f t="array" ref="BN171">+_xlfn.XLOOKUP(1,(CM_CT[Contract Number Customer]=CM_CT[[#This Row],[Contract Number Customer]])*(CM_CT[Row Type]="Header"),CM_CT[Contract Mileage])</f>
        <v/>
      </c>
      <c r="BO171" s="50" t="n"/>
      <c r="BP171" s="54" t="n"/>
      <c r="BQ171" s="54">
        <f t="array" ref="BQ171">+_xlfn.XLOOKUP(1,(CM_CT[Contract Number Customer]=CM_CT[[#This Row],[Contract Number Customer]])*(CM_CT[Row Type]="Header"),CM_CT[Currency])</f>
        <v/>
      </c>
      <c r="BR171" s="75">
        <f t="array" ref="BR171">+_xlfn.XLOOKUP(1,(CM_CT[Contract Number Customer]=CM_CT[[#This Row],[Contract Number Customer]])*(CM_CT[Row Type]="Header"),CM_CT[Lease Rate EUR])</f>
        <v/>
      </c>
      <c r="BS171" s="306" t="n"/>
      <c r="BT171" s="306" t="n"/>
      <c r="BU171" s="177" t="n"/>
      <c r="BV171" s="306" t="n"/>
      <c r="BW171" s="179">
        <f t="array" ref="BW171">+_xlfn.XLOOKUP(1,(Table_Mietpos[Vertragsnummer]=CM_CT[[#This Row],[Contract Number M3]])*(Table_Mietpos[Auftragspos.]=CM_CT[[#This Row],[Rentalposition M3]]),Table_Mietpos[Nettosatz/Typ])</f>
        <v/>
      </c>
      <c r="BX171" s="306" t="n"/>
      <c r="BY171" s="75" t="n"/>
      <c r="BZ171" s="75" t="n"/>
      <c r="CA171" s="75" t="n"/>
      <c r="CB171" s="75" t="n"/>
      <c r="CC171" s="75" t="n"/>
      <c r="CD171" s="307" t="n"/>
      <c r="CE171" s="307" t="n"/>
      <c r="CF171" s="307" t="n"/>
      <c r="CG171" s="307" t="n"/>
      <c r="CH171" s="28" t="n"/>
      <c r="CI171" s="28" t="n"/>
      <c r="CJ171" s="28" t="n"/>
      <c r="CK171" s="186" t="n"/>
      <c r="CL171" s="307" t="n"/>
      <c r="CM171" s="306" t="n"/>
      <c r="CN171" s="12" t="n"/>
      <c r="CO171" s="20" t="n"/>
      <c r="CP171" s="142" t="n"/>
      <c r="CQ171" s="142" t="n"/>
      <c r="CR171" s="142" t="n"/>
      <c r="CS171" s="20" t="n"/>
    </row>
    <row r="172">
      <c r="B172" s="11" t="n"/>
      <c r="C172" s="14" t="inlineStr">
        <is>
          <t>V700010</t>
        </is>
      </c>
      <c r="D172" s="10" t="n"/>
      <c r="E172" s="15">
        <f t="array" ref="E172">+_xlfn.XLOOKUP(1,(CM_CT[Contract Number M3]=CM_CT[[#This Row],[Contract Number M3]])*(CM_CT[Row Type]="Header"),CM_CT[Contract Number Customer])</f>
        <v/>
      </c>
      <c r="F172" s="10" t="n">
        <v>4</v>
      </c>
      <c r="G172" s="10" t="inlineStr">
        <is>
          <t>Wagon</t>
        </is>
      </c>
      <c r="H172" s="10" t="n">
        <v>14</v>
      </c>
      <c r="I172" s="73">
        <f t="array" ref="I172">+_xlfn.XLOOKUP(1,(Table_Mietpos[Vertragsnummer]=CM[[#This Row],[Contract Number M3]])*(Table_Mietpos[Auftragspos.]=CM[[#This Row],[Rentalposition M3]]),Table_Mietpos[ChNr])</f>
        <v/>
      </c>
      <c r="J172" s="72">
        <f t="array" ref="J172">+_xlfn.XLOOKUP(1,(CM_CT[Contract Number Customer]=CM_CT[[#This Row],[Contract Number Customer]])*(CM_CT[Row Type]="Header"),CM_CT[Customer])</f>
        <v/>
      </c>
      <c r="K172" s="51" t="n"/>
      <c r="L172" s="51" t="n"/>
      <c r="M172" s="15">
        <f t="array" ref="M172">+_xlfn.XLOOKUP(1,(CM_CT[Contract Number Customer]=CM_CT[[#This Row],[Contract Number Customer]])*(CM_CT[Row Type]="Header"),CM_CT[Sales Manager])</f>
        <v/>
      </c>
      <c r="N172" s="15">
        <f t="array" ref="N172">+_xlfn.XLOOKUP(1,(CM_CT[Contract Number Customer]=CM_CT[[#This Row],[Contract Number Customer]])*(CM_CT[Row Type]="Header"),CM_CT[Wagon Type])</f>
        <v/>
      </c>
      <c r="O172" s="10" t="n">
        <v>1</v>
      </c>
      <c r="P172" s="10" t="n"/>
      <c r="Q172" s="10" t="n"/>
      <c r="R172" s="10" t="n">
        <v>1</v>
      </c>
      <c r="S172" s="10" t="n"/>
      <c r="T172" s="10" t="n">
        <v>1</v>
      </c>
      <c r="U172" s="15">
        <f>+IF(CM_CT[[#This Row],[Contract Status]]&lt;&gt;"ended",1,0)</f>
        <v/>
      </c>
      <c r="V172" s="15" t="n"/>
      <c r="W172" s="15">
        <f t="array" ref="W172">_xlfn.XLOOKUP(1,(CM_CT[Contract Number Customer]=$E171)*(CM_CT[Delivery Batch]=$F171)*(CM_CT[Row Type]="Batch"),CM_CT[Contract Flex])</f>
        <v/>
      </c>
      <c r="X172" s="54">
        <f t="array" ref="X172">_xlfn.XLOOKUP(1,(CM_CT[Contract Number Customer]=$E171)*(CM_CT[Delivery Batch]=$F171)*(CM_CT[Row Type]="Batch"),CM_CT[Flex StartDate])</f>
        <v/>
      </c>
      <c r="Y172" s="54">
        <f t="array" ref="Y172">_xlfn.XLOOKUP(1,(CM_CT[Contract Number Customer]=$E171)*(CM_CT[Delivery Batch]=$F171)*(CM_CT[Row Type]="Batch"),CM_CT[Flex EndDate])</f>
        <v/>
      </c>
      <c r="Z172" s="15">
        <f t="array" ref="Z172">_xlfn.XLOOKUP(1,(CM_CT[Contract Number Customer]=$E171)*(CM_CT[Delivery Batch]=$F171)*(CM_CT[Row Type]="Batch"),CM_CT[Contract Status])</f>
        <v/>
      </c>
      <c r="AA172" s="15" t="n"/>
      <c r="AB172" s="74" t="n"/>
      <c r="AC172" s="74" t="n"/>
      <c r="AD172" s="131">
        <f t="array" ref="AD172">+_xlfn.XLOOKUP(1,(Table_Mietpos[Vertragsnummer]=CM_CT[[#This Row],[Contract Number M3]])*(Table_Mietpos[Auftragspos.]=CM_CT[[#This Row],[Rentalposition M3]]),Table_Mietpos[Gueltig_ab])</f>
        <v/>
      </c>
      <c r="AE172" s="131">
        <f t="array" ref="AE172">+_xlfn.XLOOKUP(1,(Table_Mietpos[Vertragsnummer]=CM_CT[[#This Row],[Contract Number M3]])*(Table_Mietpos[Auftragspos.]=CM_CT[[#This Row],[Rentalposition M3]]),Table_Mietpos[Gueltig_bis])</f>
        <v/>
      </c>
      <c r="AF172" s="50">
        <f t="array" ref="AF172">+_xlfn.XLOOKUP(1,(CM_CT[Contract Number Customer]=CM_CT[[#This Row],[Contract Number Customer]])*(CM_CT[Row Type]="Header"),CM_CT[Contract Lenght Initial])</f>
        <v/>
      </c>
      <c r="AG172" s="136">
        <f>+CM_CT[[#This Row],[Rental EndDate]]</f>
        <v/>
      </c>
      <c r="AH172" s="305" t="n"/>
      <c r="AI172" s="305" t="n"/>
      <c r="AJ172" s="305" t="n"/>
      <c r="AK172" s="53" t="n"/>
      <c r="AL172" s="15">
        <f t="array" ref="AL172">+_xlfn.XLOOKUP(1,(CM_CT[Contract Number Customer]=CM_CT[[#This Row],[Contract Number Customer]])*(CM_CT[Row Type]="Header"),CM_CT[Early Termination Category])</f>
        <v/>
      </c>
      <c r="AM172" s="136">
        <f t="array" ref="AM172">_xlfn.XLOOKUP(1,(CM_CT[Contract Number Customer]=$E171)*(CM_CT[Delivery Batch]=$F171)*(CM_CT[Row Type]="Batch"),CM_CT[Early Termination cut-off date1])</f>
        <v/>
      </c>
      <c r="AN172" s="136">
        <f t="array" ref="AN172">_xlfn.XLOOKUP(1,(CM_CT[Contract Number Customer]=$E171)*(CM_CT[Delivery Batch]=$F171)*(CM_CT[Row Type]="Batch"),CM_CT[Early Termination cut-off date2])</f>
        <v/>
      </c>
      <c r="AO172" s="53">
        <f t="array" ref="AO172">+_xlfn.XLOOKUP(1,(CM_CT[Contract Number Customer]=CM_CT[[#This Row],[Contract Number Customer]])*(CM_CT[Row Type]="Header"),CM_CT[Early Termination Notice Period Mths])</f>
        <v/>
      </c>
      <c r="AP172" s="53">
        <f t="array" ref="AP172">+_xlfn.XLOOKUP(1,(CM_CT[Contract Number Customer]=CM_CT[[#This Row],[Contract Number Customer]])*(CM_CT[Row Type]="Header"),CM_CT[Duly Termination Notice Period Mths])</f>
        <v/>
      </c>
      <c r="AQ172" s="54" t="n"/>
      <c r="AR172" s="54">
        <f t="array" ref="AR172">+_xlfn.XLOOKUP(1,(CM_CT[[#This Row],[Contract Number M3]]=Next_possible_notice[Contract Number M3])*(CM_CT[[#This Row],[Rentalposition M3]]=Next_possible_notice[Rentalposition M3]),Next_possible_notice[NoticeDateCalc])</f>
        <v/>
      </c>
      <c r="AS172" s="117" t="n"/>
      <c r="AT172" s="75" t="n"/>
      <c r="AU172" s="75" t="n"/>
      <c r="AV172" s="75" t="n"/>
      <c r="AW172" s="75" t="n"/>
      <c r="AX172" s="53" t="n"/>
      <c r="AY172" s="75" t="n"/>
      <c r="AZ172" s="54" t="n"/>
      <c r="BA172" s="50">
        <f t="array" ref="BA172">+_xlfn.XLOOKUP(1,(CM_CT[Contract Number Customer]=CM_CT[[#This Row],[Contract Number Customer]])*(CM_CT[Row Type]="Header"),CM_CT[Contract Lenght Early Clause &amp; Option])</f>
        <v/>
      </c>
      <c r="BB172" s="15" t="n"/>
      <c r="BC172" s="15" t="n"/>
      <c r="BD172" s="15" t="n"/>
      <c r="BE172" s="15" t="n"/>
      <c r="BF172" s="15" t="n"/>
      <c r="BG172" s="15" t="n"/>
      <c r="BH172" s="24" t="n"/>
      <c r="BI172" s="10" t="n"/>
      <c r="BJ172" s="118" t="n"/>
      <c r="BK172" s="24" t="n"/>
      <c r="BL172" s="54">
        <f>+_xlfn.XLOOKUP(CM_CT[[#This Row],[Wagon Number]],Next_possible_notice[Wagon Number],Next_possible_notice[Renewal Process StartDate])</f>
        <v/>
      </c>
      <c r="BM172" s="24" t="n"/>
      <c r="BN172" s="50">
        <f t="array" ref="BN172">+_xlfn.XLOOKUP(1,(CM_CT[Contract Number Customer]=CM_CT[[#This Row],[Contract Number Customer]])*(CM_CT[Row Type]="Header"),CM_CT[Contract Mileage])</f>
        <v/>
      </c>
      <c r="BO172" s="50" t="n"/>
      <c r="BP172" s="54" t="n"/>
      <c r="BQ172" s="54">
        <f t="array" ref="BQ172">+_xlfn.XLOOKUP(1,(CM_CT[Contract Number Customer]=CM_CT[[#This Row],[Contract Number Customer]])*(CM_CT[Row Type]="Header"),CM_CT[Currency])</f>
        <v/>
      </c>
      <c r="BR172" s="75">
        <f t="array" ref="BR172">+_xlfn.XLOOKUP(1,(CM_CT[Contract Number Customer]=CM_CT[[#This Row],[Contract Number Customer]])*(CM_CT[Row Type]="Header"),CM_CT[Lease Rate EUR])</f>
        <v/>
      </c>
      <c r="BS172" s="306" t="n"/>
      <c r="BT172" s="306" t="n"/>
      <c r="BU172" s="177" t="n"/>
      <c r="BV172" s="306" t="n"/>
      <c r="BW172" s="179">
        <f t="array" ref="BW172">+_xlfn.XLOOKUP(1,(Table_Mietpos[Vertragsnummer]=CM_CT[[#This Row],[Contract Number M3]])*(Table_Mietpos[Auftragspos.]=CM_CT[[#This Row],[Rentalposition M3]]),Table_Mietpos[Nettosatz/Typ])</f>
        <v/>
      </c>
      <c r="BX172" s="306" t="n"/>
      <c r="BY172" s="75" t="n"/>
      <c r="BZ172" s="75" t="n"/>
      <c r="CA172" s="75" t="n"/>
      <c r="CB172" s="75" t="n"/>
      <c r="CC172" s="75" t="n"/>
      <c r="CD172" s="307" t="n"/>
      <c r="CE172" s="307" t="n"/>
      <c r="CF172" s="307" t="n"/>
      <c r="CG172" s="307" t="n"/>
      <c r="CH172" s="28" t="n"/>
      <c r="CI172" s="28" t="n"/>
      <c r="CJ172" s="28" t="n"/>
      <c r="CK172" s="186" t="n"/>
      <c r="CL172" s="307" t="n"/>
      <c r="CM172" s="306" t="n"/>
      <c r="CN172" s="12" t="n"/>
      <c r="CO172" s="20" t="n"/>
      <c r="CP172" s="142" t="n"/>
      <c r="CQ172" s="142" t="n"/>
      <c r="CR172" s="142" t="n"/>
      <c r="CS172" s="20" t="n"/>
    </row>
    <row r="173">
      <c r="B173" s="11" t="n"/>
      <c r="C173" s="14" t="inlineStr">
        <is>
          <t>V700010</t>
        </is>
      </c>
      <c r="D173" s="10" t="n"/>
      <c r="E173" s="15">
        <f t="array" ref="E173">+_xlfn.XLOOKUP(1,(CM_CT[Contract Number M3]=CM_CT[[#This Row],[Contract Number M3]])*(CM_CT[Row Type]="Header"),CM_CT[Contract Number Customer])</f>
        <v/>
      </c>
      <c r="F173" s="10" t="n">
        <v>4</v>
      </c>
      <c r="G173" s="10" t="inlineStr">
        <is>
          <t>Wagon</t>
        </is>
      </c>
      <c r="H173" s="10" t="n">
        <v>15</v>
      </c>
      <c r="I173" s="73">
        <f t="array" ref="I173">+_xlfn.XLOOKUP(1,(Table_Mietpos[Vertragsnummer]=CM[[#This Row],[Contract Number M3]])*(Table_Mietpos[Auftragspos.]=CM[[#This Row],[Rentalposition M3]]),Table_Mietpos[ChNr])</f>
        <v/>
      </c>
      <c r="J173" s="72">
        <f t="array" ref="J173">+_xlfn.XLOOKUP(1,(CM_CT[Contract Number Customer]=CM_CT[[#This Row],[Contract Number Customer]])*(CM_CT[Row Type]="Header"),CM_CT[Customer])</f>
        <v/>
      </c>
      <c r="K173" s="51" t="n"/>
      <c r="L173" s="51" t="n"/>
      <c r="M173" s="15">
        <f t="array" ref="M173">+_xlfn.XLOOKUP(1,(CM_CT[Contract Number Customer]=CM_CT[[#This Row],[Contract Number Customer]])*(CM_CT[Row Type]="Header"),CM_CT[Sales Manager])</f>
        <v/>
      </c>
      <c r="N173" s="15">
        <f t="array" ref="N173">+_xlfn.XLOOKUP(1,(CM_CT[Contract Number Customer]=CM_CT[[#This Row],[Contract Number Customer]])*(CM_CT[Row Type]="Header"),CM_CT[Wagon Type])</f>
        <v/>
      </c>
      <c r="O173" s="10" t="n">
        <v>1</v>
      </c>
      <c r="P173" s="10" t="n"/>
      <c r="Q173" s="10" t="n"/>
      <c r="R173" s="10" t="n">
        <v>1</v>
      </c>
      <c r="S173" s="10" t="n"/>
      <c r="T173" s="10" t="n">
        <v>1</v>
      </c>
      <c r="U173" s="15">
        <f>+IF(CM_CT[[#This Row],[Contract Status]]&lt;&gt;"ended",1,0)</f>
        <v/>
      </c>
      <c r="V173" s="15" t="n"/>
      <c r="W173" s="15">
        <f t="array" ref="W173">_xlfn.XLOOKUP(1,(CM_CT[Contract Number Customer]=$E172)*(CM_CT[Delivery Batch]=$F172)*(CM_CT[Row Type]="Batch"),CM_CT[Contract Flex])</f>
        <v/>
      </c>
      <c r="X173" s="54">
        <f t="array" ref="X173">_xlfn.XLOOKUP(1,(CM_CT[Contract Number Customer]=$E172)*(CM_CT[Delivery Batch]=$F172)*(CM_CT[Row Type]="Batch"),CM_CT[Flex StartDate])</f>
        <v/>
      </c>
      <c r="Y173" s="54">
        <f t="array" ref="Y173">_xlfn.XLOOKUP(1,(CM_CT[Contract Number Customer]=$E172)*(CM_CT[Delivery Batch]=$F172)*(CM_CT[Row Type]="Batch"),CM_CT[Flex EndDate])</f>
        <v/>
      </c>
      <c r="Z173" s="15">
        <f t="array" ref="Z173">_xlfn.XLOOKUP(1,(CM_CT[Contract Number Customer]=$E172)*(CM_CT[Delivery Batch]=$F172)*(CM_CT[Row Type]="Batch"),CM_CT[Contract Status])</f>
        <v/>
      </c>
      <c r="AA173" s="15" t="n"/>
      <c r="AB173" s="74" t="n"/>
      <c r="AC173" s="74" t="n"/>
      <c r="AD173" s="131">
        <f t="array" ref="AD173">+_xlfn.XLOOKUP(1,(Table_Mietpos[Vertragsnummer]=CM_CT[[#This Row],[Contract Number M3]])*(Table_Mietpos[Auftragspos.]=CM_CT[[#This Row],[Rentalposition M3]]),Table_Mietpos[Gueltig_ab])</f>
        <v/>
      </c>
      <c r="AE173" s="131">
        <f t="array" ref="AE173">+_xlfn.XLOOKUP(1,(Table_Mietpos[Vertragsnummer]=CM_CT[[#This Row],[Contract Number M3]])*(Table_Mietpos[Auftragspos.]=CM_CT[[#This Row],[Rentalposition M3]]),Table_Mietpos[Gueltig_bis])</f>
        <v/>
      </c>
      <c r="AF173" s="50">
        <f t="array" ref="AF173">+_xlfn.XLOOKUP(1,(CM_CT[Contract Number Customer]=CM_CT[[#This Row],[Contract Number Customer]])*(CM_CT[Row Type]="Header"),CM_CT[Contract Lenght Initial])</f>
        <v/>
      </c>
      <c r="AG173" s="136">
        <f>+CM_CT[[#This Row],[Rental EndDate]]</f>
        <v/>
      </c>
      <c r="AH173" s="305" t="n"/>
      <c r="AI173" s="305" t="n"/>
      <c r="AJ173" s="305" t="n"/>
      <c r="AK173" s="53" t="n"/>
      <c r="AL173" s="15">
        <f t="array" ref="AL173">+_xlfn.XLOOKUP(1,(CM_CT[Contract Number Customer]=CM_CT[[#This Row],[Contract Number Customer]])*(CM_CT[Row Type]="Header"),CM_CT[Early Termination Category])</f>
        <v/>
      </c>
      <c r="AM173" s="136">
        <f t="array" ref="AM173">_xlfn.XLOOKUP(1,(CM_CT[Contract Number Customer]=$E172)*(CM_CT[Delivery Batch]=$F172)*(CM_CT[Row Type]="Batch"),CM_CT[Early Termination cut-off date1])</f>
        <v/>
      </c>
      <c r="AN173" s="136">
        <f t="array" ref="AN173">_xlfn.XLOOKUP(1,(CM_CT[Contract Number Customer]=$E172)*(CM_CT[Delivery Batch]=$F172)*(CM_CT[Row Type]="Batch"),CM_CT[Early Termination cut-off date2])</f>
        <v/>
      </c>
      <c r="AO173" s="53">
        <f t="array" ref="AO173">+_xlfn.XLOOKUP(1,(CM_CT[Contract Number Customer]=CM_CT[[#This Row],[Contract Number Customer]])*(CM_CT[Row Type]="Header"),CM_CT[Early Termination Notice Period Mths])</f>
        <v/>
      </c>
      <c r="AP173" s="53">
        <f t="array" ref="AP173">+_xlfn.XLOOKUP(1,(CM_CT[Contract Number Customer]=CM_CT[[#This Row],[Contract Number Customer]])*(CM_CT[Row Type]="Header"),CM_CT[Duly Termination Notice Period Mths])</f>
        <v/>
      </c>
      <c r="AQ173" s="54" t="n"/>
      <c r="AR173" s="54">
        <f t="array" ref="AR173">+_xlfn.XLOOKUP(1,(CM_CT[[#This Row],[Contract Number M3]]=Next_possible_notice[Contract Number M3])*(CM_CT[[#This Row],[Rentalposition M3]]=Next_possible_notice[Rentalposition M3]),Next_possible_notice[NoticeDateCalc])</f>
        <v/>
      </c>
      <c r="AS173" s="117" t="n"/>
      <c r="AT173" s="75" t="n"/>
      <c r="AU173" s="75" t="n"/>
      <c r="AV173" s="75" t="n"/>
      <c r="AW173" s="75" t="n"/>
      <c r="AX173" s="53" t="n"/>
      <c r="AY173" s="75" t="n"/>
      <c r="AZ173" s="54" t="n"/>
      <c r="BA173" s="50">
        <f t="array" ref="BA173">+_xlfn.XLOOKUP(1,(CM_CT[Contract Number Customer]=CM_CT[[#This Row],[Contract Number Customer]])*(CM_CT[Row Type]="Header"),CM_CT[Contract Lenght Early Clause &amp; Option])</f>
        <v/>
      </c>
      <c r="BB173" s="15" t="n"/>
      <c r="BC173" s="15" t="n"/>
      <c r="BD173" s="15" t="n"/>
      <c r="BE173" s="15" t="n"/>
      <c r="BF173" s="15" t="n"/>
      <c r="BG173" s="15" t="n"/>
      <c r="BH173" s="24" t="n"/>
      <c r="BI173" s="10" t="n"/>
      <c r="BJ173" s="118" t="n"/>
      <c r="BK173" s="24" t="n"/>
      <c r="BL173" s="54">
        <f>+_xlfn.XLOOKUP(CM_CT[[#This Row],[Wagon Number]],Next_possible_notice[Wagon Number],Next_possible_notice[Renewal Process StartDate])</f>
        <v/>
      </c>
      <c r="BM173" s="24" t="n"/>
      <c r="BN173" s="50">
        <f t="array" ref="BN173">+_xlfn.XLOOKUP(1,(CM_CT[Contract Number Customer]=CM_CT[[#This Row],[Contract Number Customer]])*(CM_CT[Row Type]="Header"),CM_CT[Contract Mileage])</f>
        <v/>
      </c>
      <c r="BO173" s="50" t="n"/>
      <c r="BP173" s="54" t="n"/>
      <c r="BQ173" s="54">
        <f t="array" ref="BQ173">+_xlfn.XLOOKUP(1,(CM_CT[Contract Number Customer]=CM_CT[[#This Row],[Contract Number Customer]])*(CM_CT[Row Type]="Header"),CM_CT[Currency])</f>
        <v/>
      </c>
      <c r="BR173" s="75">
        <f t="array" ref="BR173">+_xlfn.XLOOKUP(1,(CM_CT[Contract Number Customer]=CM_CT[[#This Row],[Contract Number Customer]])*(CM_CT[Row Type]="Header"),CM_CT[Lease Rate EUR])</f>
        <v/>
      </c>
      <c r="BS173" s="306" t="n"/>
      <c r="BT173" s="306" t="n"/>
      <c r="BU173" s="177" t="n"/>
      <c r="BV173" s="306" t="n"/>
      <c r="BW173" s="179">
        <f t="array" ref="BW173">+_xlfn.XLOOKUP(1,(Table_Mietpos[Vertragsnummer]=CM_CT[[#This Row],[Contract Number M3]])*(Table_Mietpos[Auftragspos.]=CM_CT[[#This Row],[Rentalposition M3]]),Table_Mietpos[Nettosatz/Typ])</f>
        <v/>
      </c>
      <c r="BX173" s="306" t="n"/>
      <c r="BY173" s="75" t="n"/>
      <c r="BZ173" s="75" t="n"/>
      <c r="CA173" s="75" t="n"/>
      <c r="CB173" s="75" t="n"/>
      <c r="CC173" s="75" t="n"/>
      <c r="CD173" s="307" t="n"/>
      <c r="CE173" s="307" t="n"/>
      <c r="CF173" s="307" t="n"/>
      <c r="CG173" s="307" t="n"/>
      <c r="CH173" s="28" t="n"/>
      <c r="CI173" s="28" t="n"/>
      <c r="CJ173" s="28" t="n"/>
      <c r="CK173" s="186" t="n"/>
      <c r="CL173" s="307" t="n"/>
      <c r="CM173" s="306" t="n"/>
      <c r="CN173" s="12" t="n"/>
      <c r="CO173" s="20" t="n"/>
      <c r="CP173" s="142" t="n"/>
      <c r="CQ173" s="142" t="n"/>
      <c r="CR173" s="142" t="n"/>
      <c r="CS173" s="20" t="n"/>
    </row>
    <row r="174">
      <c r="B174" s="11" t="n"/>
      <c r="C174" s="14" t="inlineStr">
        <is>
          <t>V700010</t>
        </is>
      </c>
      <c r="D174" s="10" t="n"/>
      <c r="E174" s="15">
        <f t="array" ref="E174">+_xlfn.XLOOKUP(1,(CM_CT[Contract Number M3]=CM_CT[[#This Row],[Contract Number M3]])*(CM_CT[Row Type]="Header"),CM_CT[Contract Number Customer])</f>
        <v/>
      </c>
      <c r="F174" s="10" t="n">
        <v>4</v>
      </c>
      <c r="G174" s="10" t="inlineStr">
        <is>
          <t>Wagon</t>
        </is>
      </c>
      <c r="H174" s="10" t="n">
        <v>16</v>
      </c>
      <c r="I174" s="73">
        <f t="array" ref="I174">+_xlfn.XLOOKUP(1,(Table_Mietpos[Vertragsnummer]=CM[[#This Row],[Contract Number M3]])*(Table_Mietpos[Auftragspos.]=CM[[#This Row],[Rentalposition M3]]),Table_Mietpos[ChNr])</f>
        <v/>
      </c>
      <c r="J174" s="72">
        <f t="array" ref="J174">+_xlfn.XLOOKUP(1,(CM_CT[Contract Number Customer]=CM_CT[[#This Row],[Contract Number Customer]])*(CM_CT[Row Type]="Header"),CM_CT[Customer])</f>
        <v/>
      </c>
      <c r="K174" s="51" t="n"/>
      <c r="L174" s="51" t="n"/>
      <c r="M174" s="15">
        <f t="array" ref="M174">+_xlfn.XLOOKUP(1,(CM_CT[Contract Number Customer]=CM_CT[[#This Row],[Contract Number Customer]])*(CM_CT[Row Type]="Header"),CM_CT[Sales Manager])</f>
        <v/>
      </c>
      <c r="N174" s="15">
        <f t="array" ref="N174">+_xlfn.XLOOKUP(1,(CM_CT[Contract Number Customer]=CM_CT[[#This Row],[Contract Number Customer]])*(CM_CT[Row Type]="Header"),CM_CT[Wagon Type])</f>
        <v/>
      </c>
      <c r="O174" s="10" t="n">
        <v>1</v>
      </c>
      <c r="P174" s="10" t="n"/>
      <c r="Q174" s="10" t="n"/>
      <c r="R174" s="10" t="n">
        <v>1</v>
      </c>
      <c r="S174" s="10" t="n"/>
      <c r="T174" s="10" t="n">
        <v>1</v>
      </c>
      <c r="U174" s="15">
        <f>+IF(CM_CT[[#This Row],[Contract Status]]&lt;&gt;"ended",1,0)</f>
        <v/>
      </c>
      <c r="V174" s="15" t="n"/>
      <c r="W174" s="15">
        <f t="array" ref="W174">_xlfn.XLOOKUP(1,(CM_CT[Contract Number Customer]=$E173)*(CM_CT[Delivery Batch]=$F173)*(CM_CT[Row Type]="Batch"),CM_CT[Contract Flex])</f>
        <v/>
      </c>
      <c r="X174" s="54">
        <f t="array" ref="X174">_xlfn.XLOOKUP(1,(CM_CT[Contract Number Customer]=$E173)*(CM_CT[Delivery Batch]=$F173)*(CM_CT[Row Type]="Batch"),CM_CT[Flex StartDate])</f>
        <v/>
      </c>
      <c r="Y174" s="54">
        <f t="array" ref="Y174">_xlfn.XLOOKUP(1,(CM_CT[Contract Number Customer]=$E173)*(CM_CT[Delivery Batch]=$F173)*(CM_CT[Row Type]="Batch"),CM_CT[Flex EndDate])</f>
        <v/>
      </c>
      <c r="Z174" s="15">
        <f t="array" ref="Z174">_xlfn.XLOOKUP(1,(CM_CT[Contract Number Customer]=$E173)*(CM_CT[Delivery Batch]=$F173)*(CM_CT[Row Type]="Batch"),CM_CT[Contract Status])</f>
        <v/>
      </c>
      <c r="AA174" s="15" t="n"/>
      <c r="AB174" s="74" t="n"/>
      <c r="AC174" s="74" t="n"/>
      <c r="AD174" s="131">
        <f t="array" ref="AD174">+_xlfn.XLOOKUP(1,(Table_Mietpos[Vertragsnummer]=CM_CT[[#This Row],[Contract Number M3]])*(Table_Mietpos[Auftragspos.]=CM_CT[[#This Row],[Rentalposition M3]]),Table_Mietpos[Gueltig_ab])</f>
        <v/>
      </c>
      <c r="AE174" s="131">
        <f t="array" ref="AE174">+_xlfn.XLOOKUP(1,(Table_Mietpos[Vertragsnummer]=CM_CT[[#This Row],[Contract Number M3]])*(Table_Mietpos[Auftragspos.]=CM_CT[[#This Row],[Rentalposition M3]]),Table_Mietpos[Gueltig_bis])</f>
        <v/>
      </c>
      <c r="AF174" s="50">
        <f t="array" ref="AF174">+_xlfn.XLOOKUP(1,(CM_CT[Contract Number Customer]=CM_CT[[#This Row],[Contract Number Customer]])*(CM_CT[Row Type]="Header"),CM_CT[Contract Lenght Initial])</f>
        <v/>
      </c>
      <c r="AG174" s="136">
        <f>+CM_CT[[#This Row],[Rental EndDate]]</f>
        <v/>
      </c>
      <c r="AH174" s="305" t="n"/>
      <c r="AI174" s="305" t="n"/>
      <c r="AJ174" s="305" t="n"/>
      <c r="AK174" s="53" t="n"/>
      <c r="AL174" s="15">
        <f t="array" ref="AL174">+_xlfn.XLOOKUP(1,(CM_CT[Contract Number Customer]=CM_CT[[#This Row],[Contract Number Customer]])*(CM_CT[Row Type]="Header"),CM_CT[Early Termination Category])</f>
        <v/>
      </c>
      <c r="AM174" s="136">
        <f t="array" ref="AM174">_xlfn.XLOOKUP(1,(CM_CT[Contract Number Customer]=$E173)*(CM_CT[Delivery Batch]=$F173)*(CM_CT[Row Type]="Batch"),CM_CT[Early Termination cut-off date1])</f>
        <v/>
      </c>
      <c r="AN174" s="136">
        <f t="array" ref="AN174">_xlfn.XLOOKUP(1,(CM_CT[Contract Number Customer]=$E173)*(CM_CT[Delivery Batch]=$F173)*(CM_CT[Row Type]="Batch"),CM_CT[Early Termination cut-off date2])</f>
        <v/>
      </c>
      <c r="AO174" s="53">
        <f t="array" ref="AO174">+_xlfn.XLOOKUP(1,(CM_CT[Contract Number Customer]=CM_CT[[#This Row],[Contract Number Customer]])*(CM_CT[Row Type]="Header"),CM_CT[Early Termination Notice Period Mths])</f>
        <v/>
      </c>
      <c r="AP174" s="53">
        <f t="array" ref="AP174">+_xlfn.XLOOKUP(1,(CM_CT[Contract Number Customer]=CM_CT[[#This Row],[Contract Number Customer]])*(CM_CT[Row Type]="Header"),CM_CT[Duly Termination Notice Period Mths])</f>
        <v/>
      </c>
      <c r="AQ174" s="54" t="n"/>
      <c r="AR174" s="54">
        <f t="array" ref="AR174">+_xlfn.XLOOKUP(1,(CM_CT[[#This Row],[Contract Number M3]]=Next_possible_notice[Contract Number M3])*(CM_CT[[#This Row],[Rentalposition M3]]=Next_possible_notice[Rentalposition M3]),Next_possible_notice[NoticeDateCalc])</f>
        <v/>
      </c>
      <c r="AS174" s="117" t="n"/>
      <c r="AT174" s="75" t="n"/>
      <c r="AU174" s="75" t="n"/>
      <c r="AV174" s="75" t="n"/>
      <c r="AW174" s="75" t="n"/>
      <c r="AX174" s="53" t="n"/>
      <c r="AY174" s="75" t="n"/>
      <c r="AZ174" s="54" t="n"/>
      <c r="BA174" s="50">
        <f t="array" ref="BA174">+_xlfn.XLOOKUP(1,(CM_CT[Contract Number Customer]=CM_CT[[#This Row],[Contract Number Customer]])*(CM_CT[Row Type]="Header"),CM_CT[Contract Lenght Early Clause &amp; Option])</f>
        <v/>
      </c>
      <c r="BB174" s="15" t="n"/>
      <c r="BC174" s="15" t="n"/>
      <c r="BD174" s="15" t="n"/>
      <c r="BE174" s="15" t="n"/>
      <c r="BF174" s="15" t="n"/>
      <c r="BG174" s="15" t="n"/>
      <c r="BH174" s="24" t="n"/>
      <c r="BI174" s="10" t="n"/>
      <c r="BJ174" s="118" t="n"/>
      <c r="BK174" s="24" t="n"/>
      <c r="BL174" s="54">
        <f>+_xlfn.XLOOKUP(CM_CT[[#This Row],[Wagon Number]],Next_possible_notice[Wagon Number],Next_possible_notice[Renewal Process StartDate])</f>
        <v/>
      </c>
      <c r="BM174" s="24" t="n"/>
      <c r="BN174" s="50">
        <f t="array" ref="BN174">+_xlfn.XLOOKUP(1,(CM_CT[Contract Number Customer]=CM_CT[[#This Row],[Contract Number Customer]])*(CM_CT[Row Type]="Header"),CM_CT[Contract Mileage])</f>
        <v/>
      </c>
      <c r="BO174" s="50" t="n"/>
      <c r="BP174" s="54" t="n"/>
      <c r="BQ174" s="54">
        <f t="array" ref="BQ174">+_xlfn.XLOOKUP(1,(CM_CT[Contract Number Customer]=CM_CT[[#This Row],[Contract Number Customer]])*(CM_CT[Row Type]="Header"),CM_CT[Currency])</f>
        <v/>
      </c>
      <c r="BR174" s="75">
        <f t="array" ref="BR174">+_xlfn.XLOOKUP(1,(CM_CT[Contract Number Customer]=CM_CT[[#This Row],[Contract Number Customer]])*(CM_CT[Row Type]="Header"),CM_CT[Lease Rate EUR])</f>
        <v/>
      </c>
      <c r="BS174" s="306" t="n"/>
      <c r="BT174" s="306" t="n"/>
      <c r="BU174" s="177" t="n"/>
      <c r="BV174" s="306" t="n"/>
      <c r="BW174" s="179">
        <f t="array" ref="BW174">+_xlfn.XLOOKUP(1,(Table_Mietpos[Vertragsnummer]=CM_CT[[#This Row],[Contract Number M3]])*(Table_Mietpos[Auftragspos.]=CM_CT[[#This Row],[Rentalposition M3]]),Table_Mietpos[Nettosatz/Typ])</f>
        <v/>
      </c>
      <c r="BX174" s="306" t="n"/>
      <c r="BY174" s="75" t="n"/>
      <c r="BZ174" s="75" t="n"/>
      <c r="CA174" s="75" t="n"/>
      <c r="CB174" s="75" t="n"/>
      <c r="CC174" s="75" t="n"/>
      <c r="CD174" s="307" t="n"/>
      <c r="CE174" s="307" t="n"/>
      <c r="CF174" s="307" t="n"/>
      <c r="CG174" s="307" t="n"/>
      <c r="CH174" s="28" t="n"/>
      <c r="CI174" s="28" t="n"/>
      <c r="CJ174" s="28" t="n"/>
      <c r="CK174" s="186" t="n"/>
      <c r="CL174" s="307" t="n"/>
      <c r="CM174" s="306" t="n"/>
      <c r="CN174" s="12" t="n"/>
      <c r="CO174" s="20" t="n"/>
      <c r="CP174" s="142" t="n"/>
      <c r="CQ174" s="142" t="n"/>
      <c r="CR174" s="142" t="n"/>
      <c r="CS174" s="20" t="n"/>
    </row>
    <row r="175">
      <c r="B175" s="11" t="n"/>
      <c r="C175" s="14" t="inlineStr">
        <is>
          <t>V700010</t>
        </is>
      </c>
      <c r="D175" s="10" t="n"/>
      <c r="E175" s="15">
        <f t="array" ref="E175">+_xlfn.XLOOKUP(1,(CM_CT[Contract Number M3]=CM_CT[[#This Row],[Contract Number M3]])*(CM_CT[Row Type]="Header"),CM_CT[Contract Number Customer])</f>
        <v/>
      </c>
      <c r="F175" s="10" t="n">
        <v>4</v>
      </c>
      <c r="G175" s="10" t="inlineStr">
        <is>
          <t>Wagon</t>
        </is>
      </c>
      <c r="H175" s="10" t="n">
        <v>17</v>
      </c>
      <c r="I175" s="73">
        <f t="array" ref="I175">+_xlfn.XLOOKUP(1,(Table_Mietpos[Vertragsnummer]=CM[[#This Row],[Contract Number M3]])*(Table_Mietpos[Auftragspos.]=CM[[#This Row],[Rentalposition M3]]),Table_Mietpos[ChNr])</f>
        <v/>
      </c>
      <c r="J175" s="72">
        <f t="array" ref="J175">+_xlfn.XLOOKUP(1,(CM_CT[Contract Number Customer]=CM_CT[[#This Row],[Contract Number Customer]])*(CM_CT[Row Type]="Header"),CM_CT[Customer])</f>
        <v/>
      </c>
      <c r="K175" s="51" t="n"/>
      <c r="L175" s="51" t="n"/>
      <c r="M175" s="15">
        <f t="array" ref="M175">+_xlfn.XLOOKUP(1,(CM_CT[Contract Number Customer]=CM_CT[[#This Row],[Contract Number Customer]])*(CM_CT[Row Type]="Header"),CM_CT[Sales Manager])</f>
        <v/>
      </c>
      <c r="N175" s="15">
        <f t="array" ref="N175">+_xlfn.XLOOKUP(1,(CM_CT[Contract Number Customer]=CM_CT[[#This Row],[Contract Number Customer]])*(CM_CT[Row Type]="Header"),CM_CT[Wagon Type])</f>
        <v/>
      </c>
      <c r="O175" s="10" t="n">
        <v>1</v>
      </c>
      <c r="P175" s="10" t="n"/>
      <c r="Q175" s="10" t="n"/>
      <c r="R175" s="10" t="n">
        <v>1</v>
      </c>
      <c r="S175" s="10" t="n"/>
      <c r="T175" s="10" t="n">
        <v>1</v>
      </c>
      <c r="U175" s="15">
        <f>+IF(CM_CT[[#This Row],[Contract Status]]&lt;&gt;"ended",1,0)</f>
        <v/>
      </c>
      <c r="V175" s="15" t="n"/>
      <c r="W175" s="15">
        <f t="array" ref="W175">_xlfn.XLOOKUP(1,(CM_CT[Contract Number Customer]=$E174)*(CM_CT[Delivery Batch]=$F174)*(CM_CT[Row Type]="Batch"),CM_CT[Contract Flex])</f>
        <v/>
      </c>
      <c r="X175" s="54">
        <f t="array" ref="X175">_xlfn.XLOOKUP(1,(CM_CT[Contract Number Customer]=$E174)*(CM_CT[Delivery Batch]=$F174)*(CM_CT[Row Type]="Batch"),CM_CT[Flex StartDate])</f>
        <v/>
      </c>
      <c r="Y175" s="54">
        <f t="array" ref="Y175">_xlfn.XLOOKUP(1,(CM_CT[Contract Number Customer]=$E174)*(CM_CT[Delivery Batch]=$F174)*(CM_CT[Row Type]="Batch"),CM_CT[Flex EndDate])</f>
        <v/>
      </c>
      <c r="Z175" s="15">
        <f t="array" ref="Z175">_xlfn.XLOOKUP(1,(CM_CT[Contract Number Customer]=$E174)*(CM_CT[Delivery Batch]=$F174)*(CM_CT[Row Type]="Batch"),CM_CT[Contract Status])</f>
        <v/>
      </c>
      <c r="AA175" s="15" t="n"/>
      <c r="AB175" s="74" t="n"/>
      <c r="AC175" s="74" t="n"/>
      <c r="AD175" s="131">
        <f t="array" ref="AD175">+_xlfn.XLOOKUP(1,(Table_Mietpos[Vertragsnummer]=CM_CT[[#This Row],[Contract Number M3]])*(Table_Mietpos[Auftragspos.]=CM_CT[[#This Row],[Rentalposition M3]]),Table_Mietpos[Gueltig_ab])</f>
        <v/>
      </c>
      <c r="AE175" s="131">
        <f t="array" ref="AE175">+_xlfn.XLOOKUP(1,(Table_Mietpos[Vertragsnummer]=CM_CT[[#This Row],[Contract Number M3]])*(Table_Mietpos[Auftragspos.]=CM_CT[[#This Row],[Rentalposition M3]]),Table_Mietpos[Gueltig_bis])</f>
        <v/>
      </c>
      <c r="AF175" s="50">
        <f t="array" ref="AF175">+_xlfn.XLOOKUP(1,(CM_CT[Contract Number Customer]=CM_CT[[#This Row],[Contract Number Customer]])*(CM_CT[Row Type]="Header"),CM_CT[Contract Lenght Initial])</f>
        <v/>
      </c>
      <c r="AG175" s="136">
        <f>+CM_CT[[#This Row],[Rental EndDate]]</f>
        <v/>
      </c>
      <c r="AH175" s="305" t="n"/>
      <c r="AI175" s="305" t="n"/>
      <c r="AJ175" s="305" t="n"/>
      <c r="AK175" s="53" t="n"/>
      <c r="AL175" s="15">
        <f t="array" ref="AL175">+_xlfn.XLOOKUP(1,(CM_CT[Contract Number Customer]=CM_CT[[#This Row],[Contract Number Customer]])*(CM_CT[Row Type]="Header"),CM_CT[Early Termination Category])</f>
        <v/>
      </c>
      <c r="AM175" s="136">
        <f t="array" ref="AM175">_xlfn.XLOOKUP(1,(CM_CT[Contract Number Customer]=$E174)*(CM_CT[Delivery Batch]=$F174)*(CM_CT[Row Type]="Batch"),CM_CT[Early Termination cut-off date1])</f>
        <v/>
      </c>
      <c r="AN175" s="136">
        <f t="array" ref="AN175">_xlfn.XLOOKUP(1,(CM_CT[Contract Number Customer]=$E174)*(CM_CT[Delivery Batch]=$F174)*(CM_CT[Row Type]="Batch"),CM_CT[Early Termination cut-off date2])</f>
        <v/>
      </c>
      <c r="AO175" s="53">
        <f t="array" ref="AO175">+_xlfn.XLOOKUP(1,(CM_CT[Contract Number Customer]=CM_CT[[#This Row],[Contract Number Customer]])*(CM_CT[Row Type]="Header"),CM_CT[Early Termination Notice Period Mths])</f>
        <v/>
      </c>
      <c r="AP175" s="53">
        <f t="array" ref="AP175">+_xlfn.XLOOKUP(1,(CM_CT[Contract Number Customer]=CM_CT[[#This Row],[Contract Number Customer]])*(CM_CT[Row Type]="Header"),CM_CT[Duly Termination Notice Period Mths])</f>
        <v/>
      </c>
      <c r="AQ175" s="54" t="n"/>
      <c r="AR175" s="54">
        <f t="array" ref="AR175">+_xlfn.XLOOKUP(1,(CM_CT[[#This Row],[Contract Number M3]]=Next_possible_notice[Contract Number M3])*(CM_CT[[#This Row],[Rentalposition M3]]=Next_possible_notice[Rentalposition M3]),Next_possible_notice[NoticeDateCalc])</f>
        <v/>
      </c>
      <c r="AS175" s="117" t="n"/>
      <c r="AT175" s="75" t="n"/>
      <c r="AU175" s="75" t="n"/>
      <c r="AV175" s="75" t="n"/>
      <c r="AW175" s="75" t="n"/>
      <c r="AX175" s="53" t="n"/>
      <c r="AY175" s="75" t="n"/>
      <c r="AZ175" s="54" t="n"/>
      <c r="BA175" s="50">
        <f t="array" ref="BA175">+_xlfn.XLOOKUP(1,(CM_CT[Contract Number Customer]=CM_CT[[#This Row],[Contract Number Customer]])*(CM_CT[Row Type]="Header"),CM_CT[Contract Lenght Early Clause &amp; Option])</f>
        <v/>
      </c>
      <c r="BB175" s="15" t="n"/>
      <c r="BC175" s="15" t="n"/>
      <c r="BD175" s="15" t="n"/>
      <c r="BE175" s="15" t="n"/>
      <c r="BF175" s="15" t="n"/>
      <c r="BG175" s="15" t="n"/>
      <c r="BH175" s="24" t="n"/>
      <c r="BI175" s="10" t="n"/>
      <c r="BJ175" s="118" t="n"/>
      <c r="BK175" s="24" t="n"/>
      <c r="BL175" s="54">
        <f>+_xlfn.XLOOKUP(CM_CT[[#This Row],[Wagon Number]],Next_possible_notice[Wagon Number],Next_possible_notice[Renewal Process StartDate])</f>
        <v/>
      </c>
      <c r="BM175" s="24" t="n"/>
      <c r="BN175" s="50">
        <f t="array" ref="BN175">+_xlfn.XLOOKUP(1,(CM_CT[Contract Number Customer]=CM_CT[[#This Row],[Contract Number Customer]])*(CM_CT[Row Type]="Header"),CM_CT[Contract Mileage])</f>
        <v/>
      </c>
      <c r="BO175" s="50" t="n"/>
      <c r="BP175" s="54" t="n"/>
      <c r="BQ175" s="54">
        <f t="array" ref="BQ175">+_xlfn.XLOOKUP(1,(CM_CT[Contract Number Customer]=CM_CT[[#This Row],[Contract Number Customer]])*(CM_CT[Row Type]="Header"),CM_CT[Currency])</f>
        <v/>
      </c>
      <c r="BR175" s="75">
        <f t="array" ref="BR175">+_xlfn.XLOOKUP(1,(CM_CT[Contract Number Customer]=CM_CT[[#This Row],[Contract Number Customer]])*(CM_CT[Row Type]="Header"),CM_CT[Lease Rate EUR])</f>
        <v/>
      </c>
      <c r="BS175" s="306" t="n"/>
      <c r="BT175" s="306" t="n"/>
      <c r="BU175" s="177" t="n"/>
      <c r="BV175" s="306" t="n"/>
      <c r="BW175" s="179">
        <f t="array" ref="BW175">+_xlfn.XLOOKUP(1,(Table_Mietpos[Vertragsnummer]=CM_CT[[#This Row],[Contract Number M3]])*(Table_Mietpos[Auftragspos.]=CM_CT[[#This Row],[Rentalposition M3]]),Table_Mietpos[Nettosatz/Typ])</f>
        <v/>
      </c>
      <c r="BX175" s="306" t="n"/>
      <c r="BY175" s="75" t="n"/>
      <c r="BZ175" s="75" t="n"/>
      <c r="CA175" s="75" t="n"/>
      <c r="CB175" s="75" t="n"/>
      <c r="CC175" s="75" t="n"/>
      <c r="CD175" s="307" t="n"/>
      <c r="CE175" s="307" t="n"/>
      <c r="CF175" s="307" t="n"/>
      <c r="CG175" s="307" t="n"/>
      <c r="CH175" s="28" t="n"/>
      <c r="CI175" s="28" t="n"/>
      <c r="CJ175" s="28" t="n"/>
      <c r="CK175" s="186" t="n"/>
      <c r="CL175" s="307" t="n"/>
      <c r="CM175" s="306" t="n"/>
      <c r="CN175" s="12" t="n"/>
      <c r="CO175" s="20" t="n"/>
      <c r="CP175" s="142" t="n"/>
      <c r="CQ175" s="142" t="n"/>
      <c r="CR175" s="142" t="n"/>
      <c r="CS175" s="20" t="n"/>
    </row>
    <row r="176">
      <c r="B176" s="11" t="n"/>
      <c r="C176" s="14" t="inlineStr">
        <is>
          <t>V700010</t>
        </is>
      </c>
      <c r="D176" s="10" t="n"/>
      <c r="E176" s="15">
        <f t="array" ref="E176">+_xlfn.XLOOKUP(1,(CM_CT[Contract Number M3]=CM_CT[[#This Row],[Contract Number M3]])*(CM_CT[Row Type]="Header"),CM_CT[Contract Number Customer])</f>
        <v/>
      </c>
      <c r="F176" s="10" t="n">
        <v>4</v>
      </c>
      <c r="G176" s="10" t="inlineStr">
        <is>
          <t>Wagon</t>
        </is>
      </c>
      <c r="H176" s="10" t="n">
        <v>18</v>
      </c>
      <c r="I176" s="73">
        <f t="array" ref="I176">+_xlfn.XLOOKUP(1,(Table_Mietpos[Vertragsnummer]=CM[[#This Row],[Contract Number M3]])*(Table_Mietpos[Auftragspos.]=CM[[#This Row],[Rentalposition M3]]),Table_Mietpos[ChNr])</f>
        <v/>
      </c>
      <c r="J176" s="72">
        <f t="array" ref="J176">+_xlfn.XLOOKUP(1,(CM_CT[Contract Number Customer]=CM_CT[[#This Row],[Contract Number Customer]])*(CM_CT[Row Type]="Header"),CM_CT[Customer])</f>
        <v/>
      </c>
      <c r="K176" s="51" t="n"/>
      <c r="L176" s="51" t="n"/>
      <c r="M176" s="15">
        <f t="array" ref="M176">+_xlfn.XLOOKUP(1,(CM_CT[Contract Number Customer]=CM_CT[[#This Row],[Contract Number Customer]])*(CM_CT[Row Type]="Header"),CM_CT[Sales Manager])</f>
        <v/>
      </c>
      <c r="N176" s="15">
        <f t="array" ref="N176">+_xlfn.XLOOKUP(1,(CM_CT[Contract Number Customer]=CM_CT[[#This Row],[Contract Number Customer]])*(CM_CT[Row Type]="Header"),CM_CT[Wagon Type])</f>
        <v/>
      </c>
      <c r="O176" s="10" t="n">
        <v>1</v>
      </c>
      <c r="P176" s="10" t="n"/>
      <c r="Q176" s="10" t="n"/>
      <c r="R176" s="10" t="n">
        <v>1</v>
      </c>
      <c r="S176" s="10" t="n"/>
      <c r="T176" s="10" t="n">
        <v>1</v>
      </c>
      <c r="U176" s="15">
        <f>+IF(CM_CT[[#This Row],[Contract Status]]&lt;&gt;"ended",1,0)</f>
        <v/>
      </c>
      <c r="V176" s="15" t="n"/>
      <c r="W176" s="15">
        <f t="array" ref="W176">_xlfn.XLOOKUP(1,(CM_CT[Contract Number Customer]=$E175)*(CM_CT[Delivery Batch]=$F175)*(CM_CT[Row Type]="Batch"),CM_CT[Contract Flex])</f>
        <v/>
      </c>
      <c r="X176" s="54">
        <f t="array" ref="X176">_xlfn.XLOOKUP(1,(CM_CT[Contract Number Customer]=$E175)*(CM_CT[Delivery Batch]=$F175)*(CM_CT[Row Type]="Batch"),CM_CT[Flex StartDate])</f>
        <v/>
      </c>
      <c r="Y176" s="54">
        <f t="array" ref="Y176">_xlfn.XLOOKUP(1,(CM_CT[Contract Number Customer]=$E175)*(CM_CT[Delivery Batch]=$F175)*(CM_CT[Row Type]="Batch"),CM_CT[Flex EndDate])</f>
        <v/>
      </c>
      <c r="Z176" s="15">
        <f t="array" ref="Z176">_xlfn.XLOOKUP(1,(CM_CT[Contract Number Customer]=$E175)*(CM_CT[Delivery Batch]=$F175)*(CM_CT[Row Type]="Batch"),CM_CT[Contract Status])</f>
        <v/>
      </c>
      <c r="AA176" s="15" t="n"/>
      <c r="AB176" s="74" t="n"/>
      <c r="AC176" s="74" t="n"/>
      <c r="AD176" s="131">
        <f t="array" ref="AD176">+_xlfn.XLOOKUP(1,(Table_Mietpos[Vertragsnummer]=CM_CT[[#This Row],[Contract Number M3]])*(Table_Mietpos[Auftragspos.]=CM_CT[[#This Row],[Rentalposition M3]]),Table_Mietpos[Gueltig_ab])</f>
        <v/>
      </c>
      <c r="AE176" s="131">
        <f t="array" ref="AE176">+_xlfn.XLOOKUP(1,(Table_Mietpos[Vertragsnummer]=CM_CT[[#This Row],[Contract Number M3]])*(Table_Mietpos[Auftragspos.]=CM_CT[[#This Row],[Rentalposition M3]]),Table_Mietpos[Gueltig_bis])</f>
        <v/>
      </c>
      <c r="AF176" s="50">
        <f t="array" ref="AF176">+_xlfn.XLOOKUP(1,(CM_CT[Contract Number Customer]=CM_CT[[#This Row],[Contract Number Customer]])*(CM_CT[Row Type]="Header"),CM_CT[Contract Lenght Initial])</f>
        <v/>
      </c>
      <c r="AG176" s="136">
        <f>+CM_CT[[#This Row],[Rental EndDate]]</f>
        <v/>
      </c>
      <c r="AH176" s="305" t="n"/>
      <c r="AI176" s="305" t="n"/>
      <c r="AJ176" s="305" t="n"/>
      <c r="AK176" s="53" t="n"/>
      <c r="AL176" s="15">
        <f t="array" ref="AL176">+_xlfn.XLOOKUP(1,(CM_CT[Contract Number Customer]=CM_CT[[#This Row],[Contract Number Customer]])*(CM_CT[Row Type]="Header"),CM_CT[Early Termination Category])</f>
        <v/>
      </c>
      <c r="AM176" s="136">
        <f t="array" ref="AM176">_xlfn.XLOOKUP(1,(CM_CT[Contract Number Customer]=$E175)*(CM_CT[Delivery Batch]=$F175)*(CM_CT[Row Type]="Batch"),CM_CT[Early Termination cut-off date1])</f>
        <v/>
      </c>
      <c r="AN176" s="136">
        <f t="array" ref="AN176">_xlfn.XLOOKUP(1,(CM_CT[Contract Number Customer]=$E175)*(CM_CT[Delivery Batch]=$F175)*(CM_CT[Row Type]="Batch"),CM_CT[Early Termination cut-off date2])</f>
        <v/>
      </c>
      <c r="AO176" s="53">
        <f t="array" ref="AO176">+_xlfn.XLOOKUP(1,(CM_CT[Contract Number Customer]=CM_CT[[#This Row],[Contract Number Customer]])*(CM_CT[Row Type]="Header"),CM_CT[Early Termination Notice Period Mths])</f>
        <v/>
      </c>
      <c r="AP176" s="53">
        <f t="array" ref="AP176">+_xlfn.XLOOKUP(1,(CM_CT[Contract Number Customer]=CM_CT[[#This Row],[Contract Number Customer]])*(CM_CT[Row Type]="Header"),CM_CT[Duly Termination Notice Period Mths])</f>
        <v/>
      </c>
      <c r="AQ176" s="54" t="n"/>
      <c r="AR176" s="54">
        <f t="array" ref="AR176">+_xlfn.XLOOKUP(1,(CM_CT[[#This Row],[Contract Number M3]]=Next_possible_notice[Contract Number M3])*(CM_CT[[#This Row],[Rentalposition M3]]=Next_possible_notice[Rentalposition M3]),Next_possible_notice[NoticeDateCalc])</f>
        <v/>
      </c>
      <c r="AS176" s="117" t="n"/>
      <c r="AT176" s="75" t="n"/>
      <c r="AU176" s="75" t="n"/>
      <c r="AV176" s="75" t="n"/>
      <c r="AW176" s="75" t="n"/>
      <c r="AX176" s="53" t="n"/>
      <c r="AY176" s="75" t="n"/>
      <c r="AZ176" s="54" t="n"/>
      <c r="BA176" s="50">
        <f t="array" ref="BA176">+_xlfn.XLOOKUP(1,(CM_CT[Contract Number Customer]=CM_CT[[#This Row],[Contract Number Customer]])*(CM_CT[Row Type]="Header"),CM_CT[Contract Lenght Early Clause &amp; Option])</f>
        <v/>
      </c>
      <c r="BB176" s="15" t="n"/>
      <c r="BC176" s="15" t="n"/>
      <c r="BD176" s="15" t="n"/>
      <c r="BE176" s="15" t="n"/>
      <c r="BF176" s="15" t="n"/>
      <c r="BG176" s="15" t="n"/>
      <c r="BH176" s="24" t="n"/>
      <c r="BI176" s="10" t="n"/>
      <c r="BJ176" s="118" t="n"/>
      <c r="BK176" s="24" t="n"/>
      <c r="BL176" s="54">
        <f>+_xlfn.XLOOKUP(CM_CT[[#This Row],[Wagon Number]],Next_possible_notice[Wagon Number],Next_possible_notice[Renewal Process StartDate])</f>
        <v/>
      </c>
      <c r="BM176" s="24" t="n"/>
      <c r="BN176" s="50">
        <f t="array" ref="BN176">+_xlfn.XLOOKUP(1,(CM_CT[Contract Number Customer]=CM_CT[[#This Row],[Contract Number Customer]])*(CM_CT[Row Type]="Header"),CM_CT[Contract Mileage])</f>
        <v/>
      </c>
      <c r="BO176" s="50" t="n"/>
      <c r="BP176" s="54" t="n"/>
      <c r="BQ176" s="54">
        <f t="array" ref="BQ176">+_xlfn.XLOOKUP(1,(CM_CT[Contract Number Customer]=CM_CT[[#This Row],[Contract Number Customer]])*(CM_CT[Row Type]="Header"),CM_CT[Currency])</f>
        <v/>
      </c>
      <c r="BR176" s="75">
        <f t="array" ref="BR176">+_xlfn.XLOOKUP(1,(CM_CT[Contract Number Customer]=CM_CT[[#This Row],[Contract Number Customer]])*(CM_CT[Row Type]="Header"),CM_CT[Lease Rate EUR])</f>
        <v/>
      </c>
      <c r="BS176" s="306" t="n"/>
      <c r="BT176" s="306" t="n"/>
      <c r="BU176" s="177" t="n"/>
      <c r="BV176" s="306" t="n"/>
      <c r="BW176" s="179">
        <f t="array" ref="BW176">+_xlfn.XLOOKUP(1,(Table_Mietpos[Vertragsnummer]=CM_CT[[#This Row],[Contract Number M3]])*(Table_Mietpos[Auftragspos.]=CM_CT[[#This Row],[Rentalposition M3]]),Table_Mietpos[Nettosatz/Typ])</f>
        <v/>
      </c>
      <c r="BX176" s="306" t="n"/>
      <c r="BY176" s="75" t="n"/>
      <c r="BZ176" s="75" t="n"/>
      <c r="CA176" s="75" t="n"/>
      <c r="CB176" s="75" t="n"/>
      <c r="CC176" s="75" t="n"/>
      <c r="CD176" s="307" t="n"/>
      <c r="CE176" s="307" t="n"/>
      <c r="CF176" s="307" t="n"/>
      <c r="CG176" s="307" t="n"/>
      <c r="CH176" s="28" t="n"/>
      <c r="CI176" s="28" t="n"/>
      <c r="CJ176" s="28" t="n"/>
      <c r="CK176" s="186" t="n"/>
      <c r="CL176" s="307" t="n"/>
      <c r="CM176" s="306" t="n"/>
      <c r="CN176" s="12" t="n"/>
      <c r="CO176" s="20" t="n"/>
      <c r="CP176" s="142" t="n"/>
      <c r="CQ176" s="142" t="n"/>
      <c r="CR176" s="142" t="n"/>
      <c r="CS176" s="20" t="n"/>
    </row>
    <row r="177">
      <c r="B177" s="11" t="n"/>
      <c r="C177" s="14" t="inlineStr">
        <is>
          <t>V700010</t>
        </is>
      </c>
      <c r="D177" s="10" t="n"/>
      <c r="E177" s="15">
        <f t="array" ref="E177">+_xlfn.XLOOKUP(1,(CM_CT[Contract Number M3]=CM_CT[[#This Row],[Contract Number M3]])*(CM_CT[Row Type]="Header"),CM_CT[Contract Number Customer])</f>
        <v/>
      </c>
      <c r="F177" s="10" t="n">
        <v>4</v>
      </c>
      <c r="G177" s="10" t="inlineStr">
        <is>
          <t>Wagon</t>
        </is>
      </c>
      <c r="H177" s="10" t="n">
        <v>19</v>
      </c>
      <c r="I177" s="73">
        <f t="array" ref="I177">+_xlfn.XLOOKUP(1,(Table_Mietpos[Vertragsnummer]=CM[[#This Row],[Contract Number M3]])*(Table_Mietpos[Auftragspos.]=CM[[#This Row],[Rentalposition M3]]),Table_Mietpos[ChNr])</f>
        <v/>
      </c>
      <c r="J177" s="72">
        <f t="array" ref="J177">+_xlfn.XLOOKUP(1,(CM_CT[Contract Number Customer]=CM_CT[[#This Row],[Contract Number Customer]])*(CM_CT[Row Type]="Header"),CM_CT[Customer])</f>
        <v/>
      </c>
      <c r="K177" s="51" t="n"/>
      <c r="L177" s="51" t="n"/>
      <c r="M177" s="15">
        <f t="array" ref="M177">+_xlfn.XLOOKUP(1,(CM_CT[Contract Number Customer]=CM_CT[[#This Row],[Contract Number Customer]])*(CM_CT[Row Type]="Header"),CM_CT[Sales Manager])</f>
        <v/>
      </c>
      <c r="N177" s="15">
        <f t="array" ref="N177">+_xlfn.XLOOKUP(1,(CM_CT[Contract Number Customer]=CM_CT[[#This Row],[Contract Number Customer]])*(CM_CT[Row Type]="Header"),CM_CT[Wagon Type])</f>
        <v/>
      </c>
      <c r="O177" s="10" t="n">
        <v>1</v>
      </c>
      <c r="P177" s="10" t="n"/>
      <c r="Q177" s="10" t="n"/>
      <c r="R177" s="10" t="n">
        <v>1</v>
      </c>
      <c r="S177" s="10" t="n"/>
      <c r="T177" s="10" t="n">
        <v>1</v>
      </c>
      <c r="U177" s="15">
        <f>+IF(CM_CT[[#This Row],[Contract Status]]&lt;&gt;"ended",1,0)</f>
        <v/>
      </c>
      <c r="V177" s="15" t="n"/>
      <c r="W177" s="15">
        <f t="array" ref="W177">_xlfn.XLOOKUP(1,(CM_CT[Contract Number Customer]=$E176)*(CM_CT[Delivery Batch]=$F176)*(CM_CT[Row Type]="Batch"),CM_CT[Contract Flex])</f>
        <v/>
      </c>
      <c r="X177" s="54">
        <f t="array" ref="X177">_xlfn.XLOOKUP(1,(CM_CT[Contract Number Customer]=$E176)*(CM_CT[Delivery Batch]=$F176)*(CM_CT[Row Type]="Batch"),CM_CT[Flex StartDate])</f>
        <v/>
      </c>
      <c r="Y177" s="54">
        <f t="array" ref="Y177">_xlfn.XLOOKUP(1,(CM_CT[Contract Number Customer]=$E176)*(CM_CT[Delivery Batch]=$F176)*(CM_CT[Row Type]="Batch"),CM_CT[Flex EndDate])</f>
        <v/>
      </c>
      <c r="Z177" s="15">
        <f t="array" ref="Z177">_xlfn.XLOOKUP(1,(CM_CT[Contract Number Customer]=$E176)*(CM_CT[Delivery Batch]=$F176)*(CM_CT[Row Type]="Batch"),CM_CT[Contract Status])</f>
        <v/>
      </c>
      <c r="AA177" s="15" t="n"/>
      <c r="AB177" s="74" t="n"/>
      <c r="AC177" s="74" t="n"/>
      <c r="AD177" s="131">
        <f t="array" ref="AD177">+_xlfn.XLOOKUP(1,(Table_Mietpos[Vertragsnummer]=CM_CT[[#This Row],[Contract Number M3]])*(Table_Mietpos[Auftragspos.]=CM_CT[[#This Row],[Rentalposition M3]]),Table_Mietpos[Gueltig_ab])</f>
        <v/>
      </c>
      <c r="AE177" s="131">
        <f t="array" ref="AE177">+_xlfn.XLOOKUP(1,(Table_Mietpos[Vertragsnummer]=CM_CT[[#This Row],[Contract Number M3]])*(Table_Mietpos[Auftragspos.]=CM_CT[[#This Row],[Rentalposition M3]]),Table_Mietpos[Gueltig_bis])</f>
        <v/>
      </c>
      <c r="AF177" s="50">
        <f t="array" ref="AF177">+_xlfn.XLOOKUP(1,(CM_CT[Contract Number Customer]=CM_CT[[#This Row],[Contract Number Customer]])*(CM_CT[Row Type]="Header"),CM_CT[Contract Lenght Initial])</f>
        <v/>
      </c>
      <c r="AG177" s="136">
        <f>+CM_CT[[#This Row],[Rental EndDate]]</f>
        <v/>
      </c>
      <c r="AH177" s="305" t="n"/>
      <c r="AI177" s="305" t="n"/>
      <c r="AJ177" s="305" t="n"/>
      <c r="AK177" s="53" t="n"/>
      <c r="AL177" s="15">
        <f t="array" ref="AL177">+_xlfn.XLOOKUP(1,(CM_CT[Contract Number Customer]=CM_CT[[#This Row],[Contract Number Customer]])*(CM_CT[Row Type]="Header"),CM_CT[Early Termination Category])</f>
        <v/>
      </c>
      <c r="AM177" s="136">
        <f t="array" ref="AM177">_xlfn.XLOOKUP(1,(CM_CT[Contract Number Customer]=$E176)*(CM_CT[Delivery Batch]=$F176)*(CM_CT[Row Type]="Batch"),CM_CT[Early Termination cut-off date1])</f>
        <v/>
      </c>
      <c r="AN177" s="136">
        <f t="array" ref="AN177">_xlfn.XLOOKUP(1,(CM_CT[Contract Number Customer]=$E176)*(CM_CT[Delivery Batch]=$F176)*(CM_CT[Row Type]="Batch"),CM_CT[Early Termination cut-off date2])</f>
        <v/>
      </c>
      <c r="AO177" s="53">
        <f t="array" ref="AO177">+_xlfn.XLOOKUP(1,(CM_CT[Contract Number Customer]=CM_CT[[#This Row],[Contract Number Customer]])*(CM_CT[Row Type]="Header"),CM_CT[Early Termination Notice Period Mths])</f>
        <v/>
      </c>
      <c r="AP177" s="53">
        <f t="array" ref="AP177">+_xlfn.XLOOKUP(1,(CM_CT[Contract Number Customer]=CM_CT[[#This Row],[Contract Number Customer]])*(CM_CT[Row Type]="Header"),CM_CT[Duly Termination Notice Period Mths])</f>
        <v/>
      </c>
      <c r="AQ177" s="54" t="n"/>
      <c r="AR177" s="54">
        <f t="array" ref="AR177">+_xlfn.XLOOKUP(1,(CM_CT[[#This Row],[Contract Number M3]]=Next_possible_notice[Contract Number M3])*(CM_CT[[#This Row],[Rentalposition M3]]=Next_possible_notice[Rentalposition M3]),Next_possible_notice[NoticeDateCalc])</f>
        <v/>
      </c>
      <c r="AS177" s="117" t="n"/>
      <c r="AT177" s="75" t="n"/>
      <c r="AU177" s="75" t="n"/>
      <c r="AV177" s="75" t="n"/>
      <c r="AW177" s="75" t="n"/>
      <c r="AX177" s="53" t="n"/>
      <c r="AY177" s="75" t="n"/>
      <c r="AZ177" s="54" t="n"/>
      <c r="BA177" s="50">
        <f t="array" ref="BA177">+_xlfn.XLOOKUP(1,(CM_CT[Contract Number Customer]=CM_CT[[#This Row],[Contract Number Customer]])*(CM_CT[Row Type]="Header"),CM_CT[Contract Lenght Early Clause &amp; Option])</f>
        <v/>
      </c>
      <c r="BB177" s="15" t="n"/>
      <c r="BC177" s="15" t="n"/>
      <c r="BD177" s="15" t="n"/>
      <c r="BE177" s="15" t="n"/>
      <c r="BF177" s="15" t="n"/>
      <c r="BG177" s="15" t="n"/>
      <c r="BH177" s="24" t="n"/>
      <c r="BI177" s="10" t="n"/>
      <c r="BJ177" s="118" t="n"/>
      <c r="BK177" s="24" t="n"/>
      <c r="BL177" s="54">
        <f>+_xlfn.XLOOKUP(CM_CT[[#This Row],[Wagon Number]],Next_possible_notice[Wagon Number],Next_possible_notice[Renewal Process StartDate])</f>
        <v/>
      </c>
      <c r="BM177" s="24" t="n"/>
      <c r="BN177" s="50">
        <f t="array" ref="BN177">+_xlfn.XLOOKUP(1,(CM_CT[Contract Number Customer]=CM_CT[[#This Row],[Contract Number Customer]])*(CM_CT[Row Type]="Header"),CM_CT[Contract Mileage])</f>
        <v/>
      </c>
      <c r="BO177" s="50" t="n"/>
      <c r="BP177" s="54" t="n"/>
      <c r="BQ177" s="54">
        <f t="array" ref="BQ177">+_xlfn.XLOOKUP(1,(CM_CT[Contract Number Customer]=CM_CT[[#This Row],[Contract Number Customer]])*(CM_CT[Row Type]="Header"),CM_CT[Currency])</f>
        <v/>
      </c>
      <c r="BR177" s="75">
        <f t="array" ref="BR177">+_xlfn.XLOOKUP(1,(CM_CT[Contract Number Customer]=CM_CT[[#This Row],[Contract Number Customer]])*(CM_CT[Row Type]="Header"),CM_CT[Lease Rate EUR])</f>
        <v/>
      </c>
      <c r="BS177" s="306" t="n"/>
      <c r="BT177" s="306" t="n"/>
      <c r="BU177" s="177" t="n"/>
      <c r="BV177" s="306" t="n"/>
      <c r="BW177" s="179">
        <f t="array" ref="BW177">+_xlfn.XLOOKUP(1,(Table_Mietpos[Vertragsnummer]=CM_CT[[#This Row],[Contract Number M3]])*(Table_Mietpos[Auftragspos.]=CM_CT[[#This Row],[Rentalposition M3]]),Table_Mietpos[Nettosatz/Typ])</f>
        <v/>
      </c>
      <c r="BX177" s="306" t="n"/>
      <c r="BY177" s="75" t="n"/>
      <c r="BZ177" s="75" t="n"/>
      <c r="CA177" s="75" t="n"/>
      <c r="CB177" s="75" t="n"/>
      <c r="CC177" s="75" t="n"/>
      <c r="CD177" s="307" t="n"/>
      <c r="CE177" s="307" t="n"/>
      <c r="CF177" s="307" t="n"/>
      <c r="CG177" s="307" t="n"/>
      <c r="CH177" s="28" t="n"/>
      <c r="CI177" s="28" t="n"/>
      <c r="CJ177" s="28" t="n"/>
      <c r="CK177" s="186" t="n"/>
      <c r="CL177" s="307" t="n"/>
      <c r="CM177" s="306" t="n"/>
      <c r="CN177" s="12" t="n"/>
      <c r="CO177" s="20" t="n"/>
      <c r="CP177" s="142" t="n"/>
      <c r="CQ177" s="142" t="n"/>
      <c r="CR177" s="142" t="n"/>
      <c r="CS177" s="20" t="n"/>
    </row>
    <row r="178">
      <c r="B178" s="11" t="n"/>
      <c r="C178" s="14" t="inlineStr">
        <is>
          <t>V700010</t>
        </is>
      </c>
      <c r="D178" s="10" t="n"/>
      <c r="E178" s="15">
        <f t="array" ref="E178">+_xlfn.XLOOKUP(1,(CM_CT[Contract Number M3]=CM_CT[[#This Row],[Contract Number M3]])*(CM_CT[Row Type]="Header"),CM_CT[Contract Number Customer])</f>
        <v/>
      </c>
      <c r="F178" s="10" t="n">
        <v>4</v>
      </c>
      <c r="G178" s="10" t="inlineStr">
        <is>
          <t>Wagon</t>
        </is>
      </c>
      <c r="H178" s="10" t="n">
        <v>20</v>
      </c>
      <c r="I178" s="73">
        <f t="array" ref="I178">+_xlfn.XLOOKUP(1,(Table_Mietpos[Vertragsnummer]=CM[[#This Row],[Contract Number M3]])*(Table_Mietpos[Auftragspos.]=CM[[#This Row],[Rentalposition M3]]),Table_Mietpos[ChNr])</f>
        <v/>
      </c>
      <c r="J178" s="72">
        <f t="array" ref="J178">+_xlfn.XLOOKUP(1,(CM_CT[Contract Number Customer]=CM_CT[[#This Row],[Contract Number Customer]])*(CM_CT[Row Type]="Header"),CM_CT[Customer])</f>
        <v/>
      </c>
      <c r="K178" s="51" t="n"/>
      <c r="L178" s="51" t="n"/>
      <c r="M178" s="15">
        <f t="array" ref="M178">+_xlfn.XLOOKUP(1,(CM_CT[Contract Number Customer]=CM_CT[[#This Row],[Contract Number Customer]])*(CM_CT[Row Type]="Header"),CM_CT[Sales Manager])</f>
        <v/>
      </c>
      <c r="N178" s="15">
        <f t="array" ref="N178">+_xlfn.XLOOKUP(1,(CM_CT[Contract Number Customer]=CM_CT[[#This Row],[Contract Number Customer]])*(CM_CT[Row Type]="Header"),CM_CT[Wagon Type])</f>
        <v/>
      </c>
      <c r="O178" s="10" t="n">
        <v>1</v>
      </c>
      <c r="P178" s="10" t="n"/>
      <c r="Q178" s="10" t="n"/>
      <c r="R178" s="10" t="n">
        <v>1</v>
      </c>
      <c r="S178" s="10" t="n"/>
      <c r="T178" s="10" t="n">
        <v>1</v>
      </c>
      <c r="U178" s="15">
        <f>+IF(CM_CT[[#This Row],[Contract Status]]&lt;&gt;"ended",1,0)</f>
        <v/>
      </c>
      <c r="V178" s="15" t="n"/>
      <c r="W178" s="15">
        <f t="array" ref="W178">_xlfn.XLOOKUP(1,(CM_CT[Contract Number Customer]=$E177)*(CM_CT[Delivery Batch]=$F177)*(CM_CT[Row Type]="Batch"),CM_CT[Contract Flex])</f>
        <v/>
      </c>
      <c r="X178" s="54">
        <f t="array" ref="X178">_xlfn.XLOOKUP(1,(CM_CT[Contract Number Customer]=$E177)*(CM_CT[Delivery Batch]=$F177)*(CM_CT[Row Type]="Batch"),CM_CT[Flex StartDate])</f>
        <v/>
      </c>
      <c r="Y178" s="54">
        <f t="array" ref="Y178">_xlfn.XLOOKUP(1,(CM_CT[Contract Number Customer]=$E177)*(CM_CT[Delivery Batch]=$F177)*(CM_CT[Row Type]="Batch"),CM_CT[Flex EndDate])</f>
        <v/>
      </c>
      <c r="Z178" s="15">
        <f t="array" ref="Z178">_xlfn.XLOOKUP(1,(CM_CT[Contract Number Customer]=$E177)*(CM_CT[Delivery Batch]=$F177)*(CM_CT[Row Type]="Batch"),CM_CT[Contract Status])</f>
        <v/>
      </c>
      <c r="AA178" s="15" t="n"/>
      <c r="AB178" s="74" t="n"/>
      <c r="AC178" s="74" t="n"/>
      <c r="AD178" s="131">
        <f t="array" ref="AD178">+_xlfn.XLOOKUP(1,(Table_Mietpos[Vertragsnummer]=CM_CT[[#This Row],[Contract Number M3]])*(Table_Mietpos[Auftragspos.]=CM_CT[[#This Row],[Rentalposition M3]]),Table_Mietpos[Gueltig_ab])</f>
        <v/>
      </c>
      <c r="AE178" s="131">
        <f t="array" ref="AE178">+_xlfn.XLOOKUP(1,(Table_Mietpos[Vertragsnummer]=CM_CT[[#This Row],[Contract Number M3]])*(Table_Mietpos[Auftragspos.]=CM_CT[[#This Row],[Rentalposition M3]]),Table_Mietpos[Gueltig_bis])</f>
        <v/>
      </c>
      <c r="AF178" s="50">
        <f t="array" ref="AF178">+_xlfn.XLOOKUP(1,(CM_CT[Contract Number Customer]=CM_CT[[#This Row],[Contract Number Customer]])*(CM_CT[Row Type]="Header"),CM_CT[Contract Lenght Initial])</f>
        <v/>
      </c>
      <c r="AG178" s="136">
        <f>+CM_CT[[#This Row],[Rental EndDate]]</f>
        <v/>
      </c>
      <c r="AH178" s="305" t="n"/>
      <c r="AI178" s="305" t="n"/>
      <c r="AJ178" s="305" t="n"/>
      <c r="AK178" s="53" t="n"/>
      <c r="AL178" s="15">
        <f t="array" ref="AL178">+_xlfn.XLOOKUP(1,(CM_CT[Contract Number Customer]=CM_CT[[#This Row],[Contract Number Customer]])*(CM_CT[Row Type]="Header"),CM_CT[Early Termination Category])</f>
        <v/>
      </c>
      <c r="AM178" s="136">
        <f t="array" ref="AM178">_xlfn.XLOOKUP(1,(CM_CT[Contract Number Customer]=$E177)*(CM_CT[Delivery Batch]=$F177)*(CM_CT[Row Type]="Batch"),CM_CT[Early Termination cut-off date1])</f>
        <v/>
      </c>
      <c r="AN178" s="136">
        <f t="array" ref="AN178">_xlfn.XLOOKUP(1,(CM_CT[Contract Number Customer]=$E177)*(CM_CT[Delivery Batch]=$F177)*(CM_CT[Row Type]="Batch"),CM_CT[Early Termination cut-off date2])</f>
        <v/>
      </c>
      <c r="AO178" s="53">
        <f t="array" ref="AO178">+_xlfn.XLOOKUP(1,(CM_CT[Contract Number Customer]=CM_CT[[#This Row],[Contract Number Customer]])*(CM_CT[Row Type]="Header"),CM_CT[Early Termination Notice Period Mths])</f>
        <v/>
      </c>
      <c r="AP178" s="53">
        <f t="array" ref="AP178">+_xlfn.XLOOKUP(1,(CM_CT[Contract Number Customer]=CM_CT[[#This Row],[Contract Number Customer]])*(CM_CT[Row Type]="Header"),CM_CT[Duly Termination Notice Period Mths])</f>
        <v/>
      </c>
      <c r="AQ178" s="54" t="n"/>
      <c r="AR178" s="54">
        <f t="array" ref="AR178">+_xlfn.XLOOKUP(1,(CM_CT[[#This Row],[Contract Number M3]]=Next_possible_notice[Contract Number M3])*(CM_CT[[#This Row],[Rentalposition M3]]=Next_possible_notice[Rentalposition M3]),Next_possible_notice[NoticeDateCalc])</f>
        <v/>
      </c>
      <c r="AS178" s="117" t="n"/>
      <c r="AT178" s="75" t="n"/>
      <c r="AU178" s="75" t="n"/>
      <c r="AV178" s="75" t="n"/>
      <c r="AW178" s="75" t="n"/>
      <c r="AX178" s="53" t="n"/>
      <c r="AY178" s="75" t="n"/>
      <c r="AZ178" s="54" t="n"/>
      <c r="BA178" s="50">
        <f t="array" ref="BA178">+_xlfn.XLOOKUP(1,(CM_CT[Contract Number Customer]=CM_CT[[#This Row],[Contract Number Customer]])*(CM_CT[Row Type]="Header"),CM_CT[Contract Lenght Early Clause &amp; Option])</f>
        <v/>
      </c>
      <c r="BB178" s="15" t="n"/>
      <c r="BC178" s="15" t="n"/>
      <c r="BD178" s="15" t="n"/>
      <c r="BE178" s="15" t="n"/>
      <c r="BF178" s="15" t="n"/>
      <c r="BG178" s="15" t="n"/>
      <c r="BH178" s="24" t="n"/>
      <c r="BI178" s="10" t="n"/>
      <c r="BJ178" s="118" t="n"/>
      <c r="BK178" s="24" t="n"/>
      <c r="BL178" s="54">
        <f>+_xlfn.XLOOKUP(CM_CT[[#This Row],[Wagon Number]],Next_possible_notice[Wagon Number],Next_possible_notice[Renewal Process StartDate])</f>
        <v/>
      </c>
      <c r="BM178" s="24" t="n"/>
      <c r="BN178" s="50">
        <f t="array" ref="BN178">+_xlfn.XLOOKUP(1,(CM_CT[Contract Number Customer]=CM_CT[[#This Row],[Contract Number Customer]])*(CM_CT[Row Type]="Header"),CM_CT[Contract Mileage])</f>
        <v/>
      </c>
      <c r="BO178" s="50" t="n"/>
      <c r="BP178" s="54" t="n"/>
      <c r="BQ178" s="54">
        <f t="array" ref="BQ178">+_xlfn.XLOOKUP(1,(CM_CT[Contract Number Customer]=CM_CT[[#This Row],[Contract Number Customer]])*(CM_CT[Row Type]="Header"),CM_CT[Currency])</f>
        <v/>
      </c>
      <c r="BR178" s="75">
        <f t="array" ref="BR178">+_xlfn.XLOOKUP(1,(CM_CT[Contract Number Customer]=CM_CT[[#This Row],[Contract Number Customer]])*(CM_CT[Row Type]="Header"),CM_CT[Lease Rate EUR])</f>
        <v/>
      </c>
      <c r="BS178" s="306" t="n"/>
      <c r="BT178" s="306" t="n"/>
      <c r="BU178" s="177" t="n"/>
      <c r="BV178" s="306" t="n"/>
      <c r="BW178" s="179">
        <f t="array" ref="BW178">+_xlfn.XLOOKUP(1,(Table_Mietpos[Vertragsnummer]=CM_CT[[#This Row],[Contract Number M3]])*(Table_Mietpos[Auftragspos.]=CM_CT[[#This Row],[Rentalposition M3]]),Table_Mietpos[Nettosatz/Typ])</f>
        <v/>
      </c>
      <c r="BX178" s="306" t="n"/>
      <c r="BY178" s="75" t="n"/>
      <c r="BZ178" s="75" t="n"/>
      <c r="CA178" s="75" t="n"/>
      <c r="CB178" s="75" t="n"/>
      <c r="CC178" s="75" t="n"/>
      <c r="CD178" s="307" t="n"/>
      <c r="CE178" s="307" t="n"/>
      <c r="CF178" s="307" t="n"/>
      <c r="CG178" s="307" t="n"/>
      <c r="CH178" s="28" t="n"/>
      <c r="CI178" s="28" t="n"/>
      <c r="CJ178" s="28" t="n"/>
      <c r="CK178" s="186" t="n"/>
      <c r="CL178" s="307" t="n"/>
      <c r="CM178" s="306" t="n"/>
      <c r="CN178" s="12" t="n"/>
      <c r="CO178" s="20" t="n"/>
      <c r="CP178" s="142" t="n"/>
      <c r="CQ178" s="142" t="n"/>
      <c r="CR178" s="142" t="n"/>
      <c r="CS178" s="20" t="n"/>
    </row>
    <row r="179">
      <c r="B179" s="11" t="n"/>
      <c r="C179" s="14" t="inlineStr">
        <is>
          <t>V700010</t>
        </is>
      </c>
      <c r="D179" s="10" t="n"/>
      <c r="E179" s="15">
        <f t="array" ref="E179">+_xlfn.XLOOKUP(1,(CM_CT[Contract Number M3]=CM_CT[[#This Row],[Contract Number M3]])*(CM_CT[Row Type]="Header"),CM_CT[Contract Number Customer])</f>
        <v/>
      </c>
      <c r="F179" s="10" t="n">
        <v>4</v>
      </c>
      <c r="G179" s="10" t="inlineStr">
        <is>
          <t>Wagon</t>
        </is>
      </c>
      <c r="H179" s="10" t="n">
        <v>21</v>
      </c>
      <c r="I179" s="73">
        <f t="array" ref="I179">+_xlfn.XLOOKUP(1,(Table_Mietpos[Vertragsnummer]=CM[[#This Row],[Contract Number M3]])*(Table_Mietpos[Auftragspos.]=CM[[#This Row],[Rentalposition M3]]),Table_Mietpos[ChNr])</f>
        <v/>
      </c>
      <c r="J179" s="72">
        <f t="array" ref="J179">+_xlfn.XLOOKUP(1,(CM_CT[Contract Number Customer]=CM_CT[[#This Row],[Contract Number Customer]])*(CM_CT[Row Type]="Header"),CM_CT[Customer])</f>
        <v/>
      </c>
      <c r="K179" s="51" t="n"/>
      <c r="L179" s="51" t="n"/>
      <c r="M179" s="15">
        <f t="array" ref="M179">+_xlfn.XLOOKUP(1,(CM_CT[Contract Number Customer]=CM_CT[[#This Row],[Contract Number Customer]])*(CM_CT[Row Type]="Header"),CM_CT[Sales Manager])</f>
        <v/>
      </c>
      <c r="N179" s="15">
        <f t="array" ref="N179">+_xlfn.XLOOKUP(1,(CM_CT[Contract Number Customer]=CM_CT[[#This Row],[Contract Number Customer]])*(CM_CT[Row Type]="Header"),CM_CT[Wagon Type])</f>
        <v/>
      </c>
      <c r="O179" s="10" t="n">
        <v>1</v>
      </c>
      <c r="P179" s="10" t="n"/>
      <c r="Q179" s="10" t="n"/>
      <c r="R179" s="10" t="n">
        <v>1</v>
      </c>
      <c r="S179" s="10" t="n"/>
      <c r="T179" s="10" t="n">
        <v>1</v>
      </c>
      <c r="U179" s="15">
        <f>+IF(CM_CT[[#This Row],[Contract Status]]&lt;&gt;"ended",1,0)</f>
        <v/>
      </c>
      <c r="V179" s="15" t="n"/>
      <c r="W179" s="15">
        <f t="array" ref="W179">_xlfn.XLOOKUP(1,(CM_CT[Contract Number Customer]=$E178)*(CM_CT[Delivery Batch]=$F178)*(CM_CT[Row Type]="Batch"),CM_CT[Contract Flex])</f>
        <v/>
      </c>
      <c r="X179" s="54">
        <f t="array" ref="X179">_xlfn.XLOOKUP(1,(CM_CT[Contract Number Customer]=$E178)*(CM_CT[Delivery Batch]=$F178)*(CM_CT[Row Type]="Batch"),CM_CT[Flex StartDate])</f>
        <v/>
      </c>
      <c r="Y179" s="54">
        <f t="array" ref="Y179">_xlfn.XLOOKUP(1,(CM_CT[Contract Number Customer]=$E178)*(CM_CT[Delivery Batch]=$F178)*(CM_CT[Row Type]="Batch"),CM_CT[Flex EndDate])</f>
        <v/>
      </c>
      <c r="Z179" s="15">
        <f t="array" ref="Z179">_xlfn.XLOOKUP(1,(CM_CT[Contract Number Customer]=$E178)*(CM_CT[Delivery Batch]=$F178)*(CM_CT[Row Type]="Batch"),CM_CT[Contract Status])</f>
        <v/>
      </c>
      <c r="AA179" s="15" t="n"/>
      <c r="AB179" s="74" t="n"/>
      <c r="AC179" s="74" t="n"/>
      <c r="AD179" s="131">
        <f t="array" ref="AD179">+_xlfn.XLOOKUP(1,(Table_Mietpos[Vertragsnummer]=CM_CT[[#This Row],[Contract Number M3]])*(Table_Mietpos[Auftragspos.]=CM_CT[[#This Row],[Rentalposition M3]]),Table_Mietpos[Gueltig_ab])</f>
        <v/>
      </c>
      <c r="AE179" s="131">
        <f t="array" ref="AE179">+_xlfn.XLOOKUP(1,(Table_Mietpos[Vertragsnummer]=CM_CT[[#This Row],[Contract Number M3]])*(Table_Mietpos[Auftragspos.]=CM_CT[[#This Row],[Rentalposition M3]]),Table_Mietpos[Gueltig_bis])</f>
        <v/>
      </c>
      <c r="AF179" s="50">
        <f t="array" ref="AF179">+_xlfn.XLOOKUP(1,(CM_CT[Contract Number Customer]=CM_CT[[#This Row],[Contract Number Customer]])*(CM_CT[Row Type]="Header"),CM_CT[Contract Lenght Initial])</f>
        <v/>
      </c>
      <c r="AG179" s="136">
        <f>+CM_CT[[#This Row],[Rental EndDate]]</f>
        <v/>
      </c>
      <c r="AH179" s="305" t="n"/>
      <c r="AI179" s="305" t="n"/>
      <c r="AJ179" s="305" t="n"/>
      <c r="AK179" s="53" t="n"/>
      <c r="AL179" s="15">
        <f t="array" ref="AL179">+_xlfn.XLOOKUP(1,(CM_CT[Contract Number Customer]=CM_CT[[#This Row],[Contract Number Customer]])*(CM_CT[Row Type]="Header"),CM_CT[Early Termination Category])</f>
        <v/>
      </c>
      <c r="AM179" s="136">
        <f t="array" ref="AM179">_xlfn.XLOOKUP(1,(CM_CT[Contract Number Customer]=$E178)*(CM_CT[Delivery Batch]=$F178)*(CM_CT[Row Type]="Batch"),CM_CT[Early Termination cut-off date1])</f>
        <v/>
      </c>
      <c r="AN179" s="136">
        <f t="array" ref="AN179">_xlfn.XLOOKUP(1,(CM_CT[Contract Number Customer]=$E178)*(CM_CT[Delivery Batch]=$F178)*(CM_CT[Row Type]="Batch"),CM_CT[Early Termination cut-off date2])</f>
        <v/>
      </c>
      <c r="AO179" s="53">
        <f t="array" ref="AO179">+_xlfn.XLOOKUP(1,(CM_CT[Contract Number Customer]=CM_CT[[#This Row],[Contract Number Customer]])*(CM_CT[Row Type]="Header"),CM_CT[Early Termination Notice Period Mths])</f>
        <v/>
      </c>
      <c r="AP179" s="53">
        <f t="array" ref="AP179">+_xlfn.XLOOKUP(1,(CM_CT[Contract Number Customer]=CM_CT[[#This Row],[Contract Number Customer]])*(CM_CT[Row Type]="Header"),CM_CT[Duly Termination Notice Period Mths])</f>
        <v/>
      </c>
      <c r="AQ179" s="54" t="n"/>
      <c r="AR179" s="54">
        <f t="array" ref="AR179">+_xlfn.XLOOKUP(1,(CM_CT[[#This Row],[Contract Number M3]]=Next_possible_notice[Contract Number M3])*(CM_CT[[#This Row],[Rentalposition M3]]=Next_possible_notice[Rentalposition M3]),Next_possible_notice[NoticeDateCalc])</f>
        <v/>
      </c>
      <c r="AS179" s="117" t="n"/>
      <c r="AT179" s="75" t="n"/>
      <c r="AU179" s="75" t="n"/>
      <c r="AV179" s="75" t="n"/>
      <c r="AW179" s="75" t="n"/>
      <c r="AX179" s="53" t="n"/>
      <c r="AY179" s="75" t="n"/>
      <c r="AZ179" s="54" t="n"/>
      <c r="BA179" s="50">
        <f t="array" ref="BA179">+_xlfn.XLOOKUP(1,(CM_CT[Contract Number Customer]=CM_CT[[#This Row],[Contract Number Customer]])*(CM_CT[Row Type]="Header"),CM_CT[Contract Lenght Early Clause &amp; Option])</f>
        <v/>
      </c>
      <c r="BB179" s="15" t="n"/>
      <c r="BC179" s="15" t="n"/>
      <c r="BD179" s="15" t="n"/>
      <c r="BE179" s="15" t="n"/>
      <c r="BF179" s="15" t="n"/>
      <c r="BG179" s="15" t="n"/>
      <c r="BH179" s="24" t="n"/>
      <c r="BI179" s="10" t="n"/>
      <c r="BJ179" s="118" t="n"/>
      <c r="BK179" s="24" t="n"/>
      <c r="BL179" s="54">
        <f>+_xlfn.XLOOKUP(CM_CT[[#This Row],[Wagon Number]],Next_possible_notice[Wagon Number],Next_possible_notice[Renewal Process StartDate])</f>
        <v/>
      </c>
      <c r="BM179" s="24" t="n"/>
      <c r="BN179" s="50">
        <f t="array" ref="BN179">+_xlfn.XLOOKUP(1,(CM_CT[Contract Number Customer]=CM_CT[[#This Row],[Contract Number Customer]])*(CM_CT[Row Type]="Header"),CM_CT[Contract Mileage])</f>
        <v/>
      </c>
      <c r="BO179" s="50" t="n"/>
      <c r="BP179" s="54" t="n"/>
      <c r="BQ179" s="54">
        <f t="array" ref="BQ179">+_xlfn.XLOOKUP(1,(CM_CT[Contract Number Customer]=CM_CT[[#This Row],[Contract Number Customer]])*(CM_CT[Row Type]="Header"),CM_CT[Currency])</f>
        <v/>
      </c>
      <c r="BR179" s="75">
        <f t="array" ref="BR179">+_xlfn.XLOOKUP(1,(CM_CT[Contract Number Customer]=CM_CT[[#This Row],[Contract Number Customer]])*(CM_CT[Row Type]="Header"),CM_CT[Lease Rate EUR])</f>
        <v/>
      </c>
      <c r="BS179" s="306" t="n"/>
      <c r="BT179" s="306" t="n"/>
      <c r="BU179" s="177" t="n"/>
      <c r="BV179" s="306" t="n"/>
      <c r="BW179" s="179">
        <f t="array" ref="BW179">+_xlfn.XLOOKUP(1,(Table_Mietpos[Vertragsnummer]=CM_CT[[#This Row],[Contract Number M3]])*(Table_Mietpos[Auftragspos.]=CM_CT[[#This Row],[Rentalposition M3]]),Table_Mietpos[Nettosatz/Typ])</f>
        <v/>
      </c>
      <c r="BX179" s="306" t="n"/>
      <c r="BY179" s="75" t="n"/>
      <c r="BZ179" s="75" t="n"/>
      <c r="CA179" s="75" t="n"/>
      <c r="CB179" s="75" t="n"/>
      <c r="CC179" s="75" t="n"/>
      <c r="CD179" s="307" t="n"/>
      <c r="CE179" s="307" t="n"/>
      <c r="CF179" s="307" t="n"/>
      <c r="CG179" s="307" t="n"/>
      <c r="CH179" s="28" t="n"/>
      <c r="CI179" s="28" t="n"/>
      <c r="CJ179" s="28" t="n"/>
      <c r="CK179" s="186" t="n"/>
      <c r="CL179" s="307" t="n"/>
      <c r="CM179" s="306" t="n"/>
      <c r="CN179" s="12" t="n"/>
      <c r="CO179" s="20" t="n"/>
      <c r="CP179" s="142" t="n"/>
      <c r="CQ179" s="142" t="n"/>
      <c r="CR179" s="142" t="n"/>
      <c r="CS179" s="20" t="n"/>
    </row>
    <row r="180">
      <c r="B180" s="11" t="n"/>
      <c r="C180" s="14" t="inlineStr">
        <is>
          <t>V700010</t>
        </is>
      </c>
      <c r="D180" s="10" t="n"/>
      <c r="E180" s="15">
        <f t="array" ref="E180">+_xlfn.XLOOKUP(1,(CM_CT[Contract Number M3]=CM_CT[[#This Row],[Contract Number M3]])*(CM_CT[Row Type]="Header"),CM_CT[Contract Number Customer])</f>
        <v/>
      </c>
      <c r="F180" s="10" t="n">
        <v>4</v>
      </c>
      <c r="G180" s="10" t="inlineStr">
        <is>
          <t>Wagon</t>
        </is>
      </c>
      <c r="H180" s="10" t="n">
        <v>22</v>
      </c>
      <c r="I180" s="73">
        <f t="array" ref="I180">+_xlfn.XLOOKUP(1,(Table_Mietpos[Vertragsnummer]=CM[[#This Row],[Contract Number M3]])*(Table_Mietpos[Auftragspos.]=CM[[#This Row],[Rentalposition M3]]),Table_Mietpos[ChNr])</f>
        <v/>
      </c>
      <c r="J180" s="72">
        <f t="array" ref="J180">+_xlfn.XLOOKUP(1,(CM_CT[Contract Number Customer]=CM_CT[[#This Row],[Contract Number Customer]])*(CM_CT[Row Type]="Header"),CM_CT[Customer])</f>
        <v/>
      </c>
      <c r="K180" s="51" t="n"/>
      <c r="L180" s="51" t="n"/>
      <c r="M180" s="15">
        <f t="array" ref="M180">+_xlfn.XLOOKUP(1,(CM_CT[Contract Number Customer]=CM_CT[[#This Row],[Contract Number Customer]])*(CM_CT[Row Type]="Header"),CM_CT[Sales Manager])</f>
        <v/>
      </c>
      <c r="N180" s="15">
        <f t="array" ref="N180">+_xlfn.XLOOKUP(1,(CM_CT[Contract Number Customer]=CM_CT[[#This Row],[Contract Number Customer]])*(CM_CT[Row Type]="Header"),CM_CT[Wagon Type])</f>
        <v/>
      </c>
      <c r="O180" s="10" t="n">
        <v>1</v>
      </c>
      <c r="P180" s="10" t="n"/>
      <c r="Q180" s="10" t="n"/>
      <c r="R180" s="10" t="n">
        <v>1</v>
      </c>
      <c r="S180" s="10" t="n"/>
      <c r="T180" s="10" t="n">
        <v>1</v>
      </c>
      <c r="U180" s="15">
        <f>+IF(CM_CT[[#This Row],[Contract Status]]&lt;&gt;"ended",1,0)</f>
        <v/>
      </c>
      <c r="V180" s="15" t="n"/>
      <c r="W180" s="15">
        <f t="array" ref="W180">_xlfn.XLOOKUP(1,(CM_CT[Contract Number Customer]=$E179)*(CM_CT[Delivery Batch]=$F179)*(CM_CT[Row Type]="Batch"),CM_CT[Contract Flex])</f>
        <v/>
      </c>
      <c r="X180" s="54">
        <f t="array" ref="X180">_xlfn.XLOOKUP(1,(CM_CT[Contract Number Customer]=$E179)*(CM_CT[Delivery Batch]=$F179)*(CM_CT[Row Type]="Batch"),CM_CT[Flex StartDate])</f>
        <v/>
      </c>
      <c r="Y180" s="54">
        <f t="array" ref="Y180">_xlfn.XLOOKUP(1,(CM_CT[Contract Number Customer]=$E179)*(CM_CT[Delivery Batch]=$F179)*(CM_CT[Row Type]="Batch"),CM_CT[Flex EndDate])</f>
        <v/>
      </c>
      <c r="Z180" s="15">
        <f t="array" ref="Z180">_xlfn.XLOOKUP(1,(CM_CT[Contract Number Customer]=$E179)*(CM_CT[Delivery Batch]=$F179)*(CM_CT[Row Type]="Batch"),CM_CT[Contract Status])</f>
        <v/>
      </c>
      <c r="AA180" s="15" t="n"/>
      <c r="AB180" s="74" t="n"/>
      <c r="AC180" s="74" t="n"/>
      <c r="AD180" s="131">
        <f t="array" ref="AD180">+_xlfn.XLOOKUP(1,(Table_Mietpos[Vertragsnummer]=CM_CT[[#This Row],[Contract Number M3]])*(Table_Mietpos[Auftragspos.]=CM_CT[[#This Row],[Rentalposition M3]]),Table_Mietpos[Gueltig_ab])</f>
        <v/>
      </c>
      <c r="AE180" s="131">
        <f t="array" ref="AE180">+_xlfn.XLOOKUP(1,(Table_Mietpos[Vertragsnummer]=CM_CT[[#This Row],[Contract Number M3]])*(Table_Mietpos[Auftragspos.]=CM_CT[[#This Row],[Rentalposition M3]]),Table_Mietpos[Gueltig_bis])</f>
        <v/>
      </c>
      <c r="AF180" s="50">
        <f t="array" ref="AF180">+_xlfn.XLOOKUP(1,(CM_CT[Contract Number Customer]=CM_CT[[#This Row],[Contract Number Customer]])*(CM_CT[Row Type]="Header"),CM_CT[Contract Lenght Initial])</f>
        <v/>
      </c>
      <c r="AG180" s="136">
        <f>+CM_CT[[#This Row],[Rental EndDate]]</f>
        <v/>
      </c>
      <c r="AH180" s="305" t="n"/>
      <c r="AI180" s="305" t="n"/>
      <c r="AJ180" s="305" t="n"/>
      <c r="AK180" s="53" t="n"/>
      <c r="AL180" s="15">
        <f t="array" ref="AL180">+_xlfn.XLOOKUP(1,(CM_CT[Contract Number Customer]=CM_CT[[#This Row],[Contract Number Customer]])*(CM_CT[Row Type]="Header"),CM_CT[Early Termination Category])</f>
        <v/>
      </c>
      <c r="AM180" s="136">
        <f t="array" ref="AM180">_xlfn.XLOOKUP(1,(CM_CT[Contract Number Customer]=$E179)*(CM_CT[Delivery Batch]=$F179)*(CM_CT[Row Type]="Batch"),CM_CT[Early Termination cut-off date1])</f>
        <v/>
      </c>
      <c r="AN180" s="136">
        <f t="array" ref="AN180">_xlfn.XLOOKUP(1,(CM_CT[Contract Number Customer]=$E179)*(CM_CT[Delivery Batch]=$F179)*(CM_CT[Row Type]="Batch"),CM_CT[Early Termination cut-off date2])</f>
        <v/>
      </c>
      <c r="AO180" s="53">
        <f t="array" ref="AO180">+_xlfn.XLOOKUP(1,(CM_CT[Contract Number Customer]=CM_CT[[#This Row],[Contract Number Customer]])*(CM_CT[Row Type]="Header"),CM_CT[Early Termination Notice Period Mths])</f>
        <v/>
      </c>
      <c r="AP180" s="53">
        <f t="array" ref="AP180">+_xlfn.XLOOKUP(1,(CM_CT[Contract Number Customer]=CM_CT[[#This Row],[Contract Number Customer]])*(CM_CT[Row Type]="Header"),CM_CT[Duly Termination Notice Period Mths])</f>
        <v/>
      </c>
      <c r="AQ180" s="54" t="n"/>
      <c r="AR180" s="54">
        <f t="array" ref="AR180">+_xlfn.XLOOKUP(1,(CM_CT[[#This Row],[Contract Number M3]]=Next_possible_notice[Contract Number M3])*(CM_CT[[#This Row],[Rentalposition M3]]=Next_possible_notice[Rentalposition M3]),Next_possible_notice[NoticeDateCalc])</f>
        <v/>
      </c>
      <c r="AS180" s="117" t="n"/>
      <c r="AT180" s="75" t="n"/>
      <c r="AU180" s="75" t="n"/>
      <c r="AV180" s="75" t="n"/>
      <c r="AW180" s="75" t="n"/>
      <c r="AX180" s="53" t="n"/>
      <c r="AY180" s="75" t="n"/>
      <c r="AZ180" s="54" t="n"/>
      <c r="BA180" s="50">
        <f t="array" ref="BA180">+_xlfn.XLOOKUP(1,(CM_CT[Contract Number Customer]=CM_CT[[#This Row],[Contract Number Customer]])*(CM_CT[Row Type]="Header"),CM_CT[Contract Lenght Early Clause &amp; Option])</f>
        <v/>
      </c>
      <c r="BB180" s="15" t="n"/>
      <c r="BC180" s="15" t="n"/>
      <c r="BD180" s="15" t="n"/>
      <c r="BE180" s="15" t="n"/>
      <c r="BF180" s="15" t="n"/>
      <c r="BG180" s="15" t="n"/>
      <c r="BH180" s="24" t="n"/>
      <c r="BI180" s="10" t="n"/>
      <c r="BJ180" s="118" t="n"/>
      <c r="BK180" s="24" t="n"/>
      <c r="BL180" s="54">
        <f>+_xlfn.XLOOKUP(CM_CT[[#This Row],[Wagon Number]],Next_possible_notice[Wagon Number],Next_possible_notice[Renewal Process StartDate])</f>
        <v/>
      </c>
      <c r="BM180" s="24" t="n"/>
      <c r="BN180" s="50">
        <f t="array" ref="BN180">+_xlfn.XLOOKUP(1,(CM_CT[Contract Number Customer]=CM_CT[[#This Row],[Contract Number Customer]])*(CM_CT[Row Type]="Header"),CM_CT[Contract Mileage])</f>
        <v/>
      </c>
      <c r="BO180" s="50" t="n"/>
      <c r="BP180" s="54" t="n"/>
      <c r="BQ180" s="54">
        <f t="array" ref="BQ180">+_xlfn.XLOOKUP(1,(CM_CT[Contract Number Customer]=CM_CT[[#This Row],[Contract Number Customer]])*(CM_CT[Row Type]="Header"),CM_CT[Currency])</f>
        <v/>
      </c>
      <c r="BR180" s="75">
        <f t="array" ref="BR180">+_xlfn.XLOOKUP(1,(CM_CT[Contract Number Customer]=CM_CT[[#This Row],[Contract Number Customer]])*(CM_CT[Row Type]="Header"),CM_CT[Lease Rate EUR])</f>
        <v/>
      </c>
      <c r="BS180" s="306" t="n"/>
      <c r="BT180" s="306" t="n"/>
      <c r="BU180" s="177" t="n"/>
      <c r="BV180" s="306" t="n"/>
      <c r="BW180" s="179">
        <f t="array" ref="BW180">+_xlfn.XLOOKUP(1,(Table_Mietpos[Vertragsnummer]=CM_CT[[#This Row],[Contract Number M3]])*(Table_Mietpos[Auftragspos.]=CM_CT[[#This Row],[Rentalposition M3]]),Table_Mietpos[Nettosatz/Typ])</f>
        <v/>
      </c>
      <c r="BX180" s="306" t="n"/>
      <c r="BY180" s="75" t="n"/>
      <c r="BZ180" s="75" t="n"/>
      <c r="CA180" s="75" t="n"/>
      <c r="CB180" s="75" t="n"/>
      <c r="CC180" s="75" t="n"/>
      <c r="CD180" s="307" t="n"/>
      <c r="CE180" s="307" t="n"/>
      <c r="CF180" s="307" t="n"/>
      <c r="CG180" s="307" t="n"/>
      <c r="CH180" s="28" t="n"/>
      <c r="CI180" s="28" t="n"/>
      <c r="CJ180" s="28" t="n"/>
      <c r="CK180" s="186" t="n"/>
      <c r="CL180" s="307" t="n"/>
      <c r="CM180" s="306" t="n"/>
      <c r="CN180" s="12" t="n"/>
      <c r="CO180" s="20" t="n"/>
      <c r="CP180" s="142" t="n"/>
      <c r="CQ180" s="142" t="n"/>
      <c r="CR180" s="142" t="n"/>
      <c r="CS180" s="20" t="n"/>
    </row>
    <row r="181">
      <c r="B181" s="11" t="n"/>
      <c r="C181" s="14" t="inlineStr">
        <is>
          <t>V700010</t>
        </is>
      </c>
      <c r="D181" s="10" t="n"/>
      <c r="E181" s="15">
        <f t="array" ref="E181">+_xlfn.XLOOKUP(1,(CM_CT[Contract Number M3]=CM_CT[[#This Row],[Contract Number M3]])*(CM_CT[Row Type]="Header"),CM_CT[Contract Number Customer])</f>
        <v/>
      </c>
      <c r="F181" s="10" t="n">
        <v>4</v>
      </c>
      <c r="G181" s="10" t="inlineStr">
        <is>
          <t>Wagon</t>
        </is>
      </c>
      <c r="H181" s="10" t="n">
        <v>23</v>
      </c>
      <c r="I181" s="73">
        <f t="array" ref="I181">+_xlfn.XLOOKUP(1,(Table_Mietpos[Vertragsnummer]=CM[[#This Row],[Contract Number M3]])*(Table_Mietpos[Auftragspos.]=CM[[#This Row],[Rentalposition M3]]),Table_Mietpos[ChNr])</f>
        <v/>
      </c>
      <c r="J181" s="72">
        <f t="array" ref="J181">+_xlfn.XLOOKUP(1,(CM_CT[Contract Number Customer]=CM_CT[[#This Row],[Contract Number Customer]])*(CM_CT[Row Type]="Header"),CM_CT[Customer])</f>
        <v/>
      </c>
      <c r="K181" s="51" t="n"/>
      <c r="L181" s="51" t="n"/>
      <c r="M181" s="15">
        <f t="array" ref="M181">+_xlfn.XLOOKUP(1,(CM_CT[Contract Number Customer]=CM_CT[[#This Row],[Contract Number Customer]])*(CM_CT[Row Type]="Header"),CM_CT[Sales Manager])</f>
        <v/>
      </c>
      <c r="N181" s="15">
        <f t="array" ref="N181">+_xlfn.XLOOKUP(1,(CM_CT[Contract Number Customer]=CM_CT[[#This Row],[Contract Number Customer]])*(CM_CT[Row Type]="Header"),CM_CT[Wagon Type])</f>
        <v/>
      </c>
      <c r="O181" s="10" t="n">
        <v>1</v>
      </c>
      <c r="P181" s="10" t="n"/>
      <c r="Q181" s="10" t="n"/>
      <c r="R181" s="10" t="n">
        <v>1</v>
      </c>
      <c r="S181" s="10" t="n"/>
      <c r="T181" s="10" t="n">
        <v>1</v>
      </c>
      <c r="U181" s="15">
        <f>+IF(CM_CT[[#This Row],[Contract Status]]&lt;&gt;"ended",1,0)</f>
        <v/>
      </c>
      <c r="V181" s="15" t="n"/>
      <c r="W181" s="15">
        <f t="array" ref="W181">_xlfn.XLOOKUP(1,(CM_CT[Contract Number Customer]=$E180)*(CM_CT[Delivery Batch]=$F180)*(CM_CT[Row Type]="Batch"),CM_CT[Contract Flex])</f>
        <v/>
      </c>
      <c r="X181" s="54">
        <f t="array" ref="X181">_xlfn.XLOOKUP(1,(CM_CT[Contract Number Customer]=$E180)*(CM_CT[Delivery Batch]=$F180)*(CM_CT[Row Type]="Batch"),CM_CT[Flex StartDate])</f>
        <v/>
      </c>
      <c r="Y181" s="54">
        <f t="array" ref="Y181">_xlfn.XLOOKUP(1,(CM_CT[Contract Number Customer]=$E180)*(CM_CT[Delivery Batch]=$F180)*(CM_CT[Row Type]="Batch"),CM_CT[Flex EndDate])</f>
        <v/>
      </c>
      <c r="Z181" s="15">
        <f t="array" ref="Z181">_xlfn.XLOOKUP(1,(CM_CT[Contract Number Customer]=$E180)*(CM_CT[Delivery Batch]=$F180)*(CM_CT[Row Type]="Batch"),CM_CT[Contract Status])</f>
        <v/>
      </c>
      <c r="AA181" s="15" t="n"/>
      <c r="AB181" s="74" t="n"/>
      <c r="AC181" s="74" t="n"/>
      <c r="AD181" s="131">
        <f t="array" ref="AD181">+_xlfn.XLOOKUP(1,(Table_Mietpos[Vertragsnummer]=CM_CT[[#This Row],[Contract Number M3]])*(Table_Mietpos[Auftragspos.]=CM_CT[[#This Row],[Rentalposition M3]]),Table_Mietpos[Gueltig_ab])</f>
        <v/>
      </c>
      <c r="AE181" s="131">
        <f t="array" ref="AE181">+_xlfn.XLOOKUP(1,(Table_Mietpos[Vertragsnummer]=CM_CT[[#This Row],[Contract Number M3]])*(Table_Mietpos[Auftragspos.]=CM_CT[[#This Row],[Rentalposition M3]]),Table_Mietpos[Gueltig_bis])</f>
        <v/>
      </c>
      <c r="AF181" s="50">
        <f t="array" ref="AF181">+_xlfn.XLOOKUP(1,(CM_CT[Contract Number Customer]=CM_CT[[#This Row],[Contract Number Customer]])*(CM_CT[Row Type]="Header"),CM_CT[Contract Lenght Initial])</f>
        <v/>
      </c>
      <c r="AG181" s="136">
        <f>+CM_CT[[#This Row],[Rental EndDate]]</f>
        <v/>
      </c>
      <c r="AH181" s="305" t="n"/>
      <c r="AI181" s="305" t="n"/>
      <c r="AJ181" s="305" t="n"/>
      <c r="AK181" s="53" t="n"/>
      <c r="AL181" s="15">
        <f t="array" ref="AL181">+_xlfn.XLOOKUP(1,(CM_CT[Contract Number Customer]=CM_CT[[#This Row],[Contract Number Customer]])*(CM_CT[Row Type]="Header"),CM_CT[Early Termination Category])</f>
        <v/>
      </c>
      <c r="AM181" s="136">
        <f t="array" ref="AM181">_xlfn.XLOOKUP(1,(CM_CT[Contract Number Customer]=$E180)*(CM_CT[Delivery Batch]=$F180)*(CM_CT[Row Type]="Batch"),CM_CT[Early Termination cut-off date1])</f>
        <v/>
      </c>
      <c r="AN181" s="136">
        <f t="array" ref="AN181">_xlfn.XLOOKUP(1,(CM_CT[Contract Number Customer]=$E180)*(CM_CT[Delivery Batch]=$F180)*(CM_CT[Row Type]="Batch"),CM_CT[Early Termination cut-off date2])</f>
        <v/>
      </c>
      <c r="AO181" s="53">
        <f t="array" ref="AO181">+_xlfn.XLOOKUP(1,(CM_CT[Contract Number Customer]=CM_CT[[#This Row],[Contract Number Customer]])*(CM_CT[Row Type]="Header"),CM_CT[Early Termination Notice Period Mths])</f>
        <v/>
      </c>
      <c r="AP181" s="53">
        <f t="array" ref="AP181">+_xlfn.XLOOKUP(1,(CM_CT[Contract Number Customer]=CM_CT[[#This Row],[Contract Number Customer]])*(CM_CT[Row Type]="Header"),CM_CT[Duly Termination Notice Period Mths])</f>
        <v/>
      </c>
      <c r="AQ181" s="54" t="n"/>
      <c r="AR181" s="54">
        <f t="array" ref="AR181">+_xlfn.XLOOKUP(1,(CM_CT[[#This Row],[Contract Number M3]]=Next_possible_notice[Contract Number M3])*(CM_CT[[#This Row],[Rentalposition M3]]=Next_possible_notice[Rentalposition M3]),Next_possible_notice[NoticeDateCalc])</f>
        <v/>
      </c>
      <c r="AS181" s="117" t="n"/>
      <c r="AT181" s="75" t="n"/>
      <c r="AU181" s="75" t="n"/>
      <c r="AV181" s="75" t="n"/>
      <c r="AW181" s="75" t="n"/>
      <c r="AX181" s="53" t="n"/>
      <c r="AY181" s="75" t="n"/>
      <c r="AZ181" s="54" t="n"/>
      <c r="BA181" s="50">
        <f t="array" ref="BA181">+_xlfn.XLOOKUP(1,(CM_CT[Contract Number Customer]=CM_CT[[#This Row],[Contract Number Customer]])*(CM_CT[Row Type]="Header"),CM_CT[Contract Lenght Early Clause &amp; Option])</f>
        <v/>
      </c>
      <c r="BB181" s="15" t="n"/>
      <c r="BC181" s="15" t="n"/>
      <c r="BD181" s="15" t="n"/>
      <c r="BE181" s="15" t="n"/>
      <c r="BF181" s="15" t="n"/>
      <c r="BG181" s="15" t="n"/>
      <c r="BH181" s="24" t="n"/>
      <c r="BI181" s="10" t="n"/>
      <c r="BJ181" s="118" t="n"/>
      <c r="BK181" s="24" t="n"/>
      <c r="BL181" s="54">
        <f>+_xlfn.XLOOKUP(CM_CT[[#This Row],[Wagon Number]],Next_possible_notice[Wagon Number],Next_possible_notice[Renewal Process StartDate])</f>
        <v/>
      </c>
      <c r="BM181" s="24" t="n"/>
      <c r="BN181" s="50">
        <f t="array" ref="BN181">+_xlfn.XLOOKUP(1,(CM_CT[Contract Number Customer]=CM_CT[[#This Row],[Contract Number Customer]])*(CM_CT[Row Type]="Header"),CM_CT[Contract Mileage])</f>
        <v/>
      </c>
      <c r="BO181" s="50" t="n"/>
      <c r="BP181" s="54" t="n"/>
      <c r="BQ181" s="54">
        <f t="array" ref="BQ181">+_xlfn.XLOOKUP(1,(CM_CT[Contract Number Customer]=CM_CT[[#This Row],[Contract Number Customer]])*(CM_CT[Row Type]="Header"),CM_CT[Currency])</f>
        <v/>
      </c>
      <c r="BR181" s="75">
        <f t="array" ref="BR181">+_xlfn.XLOOKUP(1,(CM_CT[Contract Number Customer]=CM_CT[[#This Row],[Contract Number Customer]])*(CM_CT[Row Type]="Header"),CM_CT[Lease Rate EUR])</f>
        <v/>
      </c>
      <c r="BS181" s="306" t="n"/>
      <c r="BT181" s="306" t="n"/>
      <c r="BU181" s="177" t="n"/>
      <c r="BV181" s="306" t="n"/>
      <c r="BW181" s="179">
        <f t="array" ref="BW181">+_xlfn.XLOOKUP(1,(Table_Mietpos[Vertragsnummer]=CM_CT[[#This Row],[Contract Number M3]])*(Table_Mietpos[Auftragspos.]=CM_CT[[#This Row],[Rentalposition M3]]),Table_Mietpos[Nettosatz/Typ])</f>
        <v/>
      </c>
      <c r="BX181" s="306" t="n"/>
      <c r="BY181" s="75" t="n"/>
      <c r="BZ181" s="75" t="n"/>
      <c r="CA181" s="75" t="n"/>
      <c r="CB181" s="75" t="n"/>
      <c r="CC181" s="75" t="n"/>
      <c r="CD181" s="307" t="n"/>
      <c r="CE181" s="307" t="n"/>
      <c r="CF181" s="307" t="n"/>
      <c r="CG181" s="307" t="n"/>
      <c r="CH181" s="28" t="n"/>
      <c r="CI181" s="28" t="n"/>
      <c r="CJ181" s="28" t="n"/>
      <c r="CK181" s="186" t="n"/>
      <c r="CL181" s="307" t="n"/>
      <c r="CM181" s="306" t="n"/>
      <c r="CN181" s="12" t="n"/>
      <c r="CO181" s="20" t="n"/>
      <c r="CP181" s="142" t="n"/>
      <c r="CQ181" s="142" t="n"/>
      <c r="CR181" s="142" t="n"/>
      <c r="CS181" s="20" t="n"/>
    </row>
    <row r="182">
      <c r="B182" s="11" t="n"/>
      <c r="C182" s="14" t="inlineStr">
        <is>
          <t>V700010</t>
        </is>
      </c>
      <c r="D182" s="10" t="n"/>
      <c r="E182" s="15">
        <f t="array" ref="E182">+_xlfn.XLOOKUP(1,(CM_CT[Contract Number M3]=CM_CT[[#This Row],[Contract Number M3]])*(CM_CT[Row Type]="Header"),CM_CT[Contract Number Customer])</f>
        <v/>
      </c>
      <c r="F182" s="10" t="n">
        <v>4</v>
      </c>
      <c r="G182" s="10" t="inlineStr">
        <is>
          <t>Wagon</t>
        </is>
      </c>
      <c r="H182" s="10" t="n">
        <v>24</v>
      </c>
      <c r="I182" s="73">
        <f t="array" ref="I182">+_xlfn.XLOOKUP(1,(Table_Mietpos[Vertragsnummer]=CM[[#This Row],[Contract Number M3]])*(Table_Mietpos[Auftragspos.]=CM[[#This Row],[Rentalposition M3]]),Table_Mietpos[ChNr])</f>
        <v/>
      </c>
      <c r="J182" s="72">
        <f t="array" ref="J182">+_xlfn.XLOOKUP(1,(CM_CT[Contract Number Customer]=CM_CT[[#This Row],[Contract Number Customer]])*(CM_CT[Row Type]="Header"),CM_CT[Customer])</f>
        <v/>
      </c>
      <c r="K182" s="51" t="n"/>
      <c r="L182" s="51" t="n"/>
      <c r="M182" s="15">
        <f t="array" ref="M182">+_xlfn.XLOOKUP(1,(CM_CT[Contract Number Customer]=CM_CT[[#This Row],[Contract Number Customer]])*(CM_CT[Row Type]="Header"),CM_CT[Sales Manager])</f>
        <v/>
      </c>
      <c r="N182" s="15">
        <f t="array" ref="N182">+_xlfn.XLOOKUP(1,(CM_CT[Contract Number Customer]=CM_CT[[#This Row],[Contract Number Customer]])*(CM_CT[Row Type]="Header"),CM_CT[Wagon Type])</f>
        <v/>
      </c>
      <c r="O182" s="10" t="n">
        <v>1</v>
      </c>
      <c r="P182" s="10" t="n"/>
      <c r="Q182" s="10" t="n"/>
      <c r="R182" s="10" t="n">
        <v>1</v>
      </c>
      <c r="S182" s="10" t="n"/>
      <c r="T182" s="10" t="n">
        <v>1</v>
      </c>
      <c r="U182" s="15">
        <f>+IF(CM_CT[[#This Row],[Contract Status]]&lt;&gt;"ended",1,0)</f>
        <v/>
      </c>
      <c r="V182" s="15" t="n"/>
      <c r="W182" s="15">
        <f t="array" ref="W182">_xlfn.XLOOKUP(1,(CM_CT[Contract Number Customer]=$E181)*(CM_CT[Delivery Batch]=$F181)*(CM_CT[Row Type]="Batch"),CM_CT[Contract Flex])</f>
        <v/>
      </c>
      <c r="X182" s="54">
        <f t="array" ref="X182">_xlfn.XLOOKUP(1,(CM_CT[Contract Number Customer]=$E181)*(CM_CT[Delivery Batch]=$F181)*(CM_CT[Row Type]="Batch"),CM_CT[Flex StartDate])</f>
        <v/>
      </c>
      <c r="Y182" s="54">
        <f t="array" ref="Y182">_xlfn.XLOOKUP(1,(CM_CT[Contract Number Customer]=$E181)*(CM_CT[Delivery Batch]=$F181)*(CM_CT[Row Type]="Batch"),CM_CT[Flex EndDate])</f>
        <v/>
      </c>
      <c r="Z182" s="15">
        <f t="array" ref="Z182">_xlfn.XLOOKUP(1,(CM_CT[Contract Number Customer]=$E181)*(CM_CT[Delivery Batch]=$F181)*(CM_CT[Row Type]="Batch"),CM_CT[Contract Status])</f>
        <v/>
      </c>
      <c r="AA182" s="15" t="n"/>
      <c r="AB182" s="74" t="n"/>
      <c r="AC182" s="74" t="n"/>
      <c r="AD182" s="131">
        <f t="array" ref="AD182">+_xlfn.XLOOKUP(1,(Table_Mietpos[Vertragsnummer]=CM_CT[[#This Row],[Contract Number M3]])*(Table_Mietpos[Auftragspos.]=CM_CT[[#This Row],[Rentalposition M3]]),Table_Mietpos[Gueltig_ab])</f>
        <v/>
      </c>
      <c r="AE182" s="131">
        <f t="array" ref="AE182">+_xlfn.XLOOKUP(1,(Table_Mietpos[Vertragsnummer]=CM_CT[[#This Row],[Contract Number M3]])*(Table_Mietpos[Auftragspos.]=CM_CT[[#This Row],[Rentalposition M3]]),Table_Mietpos[Gueltig_bis])</f>
        <v/>
      </c>
      <c r="AF182" s="50">
        <f t="array" ref="AF182">+_xlfn.XLOOKUP(1,(CM_CT[Contract Number Customer]=CM_CT[[#This Row],[Contract Number Customer]])*(CM_CT[Row Type]="Header"),CM_CT[Contract Lenght Initial])</f>
        <v/>
      </c>
      <c r="AG182" s="136">
        <f>+CM_CT[[#This Row],[Rental EndDate]]</f>
        <v/>
      </c>
      <c r="AH182" s="305" t="n"/>
      <c r="AI182" s="305" t="n"/>
      <c r="AJ182" s="305" t="n"/>
      <c r="AK182" s="53" t="n"/>
      <c r="AL182" s="15">
        <f t="array" ref="AL182">+_xlfn.XLOOKUP(1,(CM_CT[Contract Number Customer]=CM_CT[[#This Row],[Contract Number Customer]])*(CM_CT[Row Type]="Header"),CM_CT[Early Termination Category])</f>
        <v/>
      </c>
      <c r="AM182" s="136">
        <f t="array" ref="AM182">_xlfn.XLOOKUP(1,(CM_CT[Contract Number Customer]=$E181)*(CM_CT[Delivery Batch]=$F181)*(CM_CT[Row Type]="Batch"),CM_CT[Early Termination cut-off date1])</f>
        <v/>
      </c>
      <c r="AN182" s="136">
        <f t="array" ref="AN182">_xlfn.XLOOKUP(1,(CM_CT[Contract Number Customer]=$E181)*(CM_CT[Delivery Batch]=$F181)*(CM_CT[Row Type]="Batch"),CM_CT[Early Termination cut-off date2])</f>
        <v/>
      </c>
      <c r="AO182" s="53">
        <f t="array" ref="AO182">+_xlfn.XLOOKUP(1,(CM_CT[Contract Number Customer]=CM_CT[[#This Row],[Contract Number Customer]])*(CM_CT[Row Type]="Header"),CM_CT[Early Termination Notice Period Mths])</f>
        <v/>
      </c>
      <c r="AP182" s="53">
        <f t="array" ref="AP182">+_xlfn.XLOOKUP(1,(CM_CT[Contract Number Customer]=CM_CT[[#This Row],[Contract Number Customer]])*(CM_CT[Row Type]="Header"),CM_CT[Duly Termination Notice Period Mths])</f>
        <v/>
      </c>
      <c r="AQ182" s="54" t="n"/>
      <c r="AR182" s="54">
        <f t="array" ref="AR182">+_xlfn.XLOOKUP(1,(CM_CT[[#This Row],[Contract Number M3]]=Next_possible_notice[Contract Number M3])*(CM_CT[[#This Row],[Rentalposition M3]]=Next_possible_notice[Rentalposition M3]),Next_possible_notice[NoticeDateCalc])</f>
        <v/>
      </c>
      <c r="AS182" s="117" t="n"/>
      <c r="AT182" s="75" t="n"/>
      <c r="AU182" s="75" t="n"/>
      <c r="AV182" s="75" t="n"/>
      <c r="AW182" s="75" t="n"/>
      <c r="AX182" s="53" t="n"/>
      <c r="AY182" s="75" t="n"/>
      <c r="AZ182" s="54" t="n"/>
      <c r="BA182" s="50">
        <f t="array" ref="BA182">+_xlfn.XLOOKUP(1,(CM_CT[Contract Number Customer]=CM_CT[[#This Row],[Contract Number Customer]])*(CM_CT[Row Type]="Header"),CM_CT[Contract Lenght Early Clause &amp; Option])</f>
        <v/>
      </c>
      <c r="BB182" s="15" t="n"/>
      <c r="BC182" s="15" t="n"/>
      <c r="BD182" s="15" t="n"/>
      <c r="BE182" s="15" t="n"/>
      <c r="BF182" s="15" t="n"/>
      <c r="BG182" s="15" t="n"/>
      <c r="BH182" s="24" t="n"/>
      <c r="BI182" s="10" t="n"/>
      <c r="BJ182" s="118" t="n"/>
      <c r="BK182" s="24" t="n"/>
      <c r="BL182" s="54">
        <f>+_xlfn.XLOOKUP(CM_CT[[#This Row],[Wagon Number]],Next_possible_notice[Wagon Number],Next_possible_notice[Renewal Process StartDate])</f>
        <v/>
      </c>
      <c r="BM182" s="24" t="n"/>
      <c r="BN182" s="50">
        <f t="array" ref="BN182">+_xlfn.XLOOKUP(1,(CM_CT[Contract Number Customer]=CM_CT[[#This Row],[Contract Number Customer]])*(CM_CT[Row Type]="Header"),CM_CT[Contract Mileage])</f>
        <v/>
      </c>
      <c r="BO182" s="50" t="n"/>
      <c r="BP182" s="54" t="n"/>
      <c r="BQ182" s="54">
        <f t="array" ref="BQ182">+_xlfn.XLOOKUP(1,(CM_CT[Contract Number Customer]=CM_CT[[#This Row],[Contract Number Customer]])*(CM_CT[Row Type]="Header"),CM_CT[Currency])</f>
        <v/>
      </c>
      <c r="BR182" s="75">
        <f t="array" ref="BR182">+_xlfn.XLOOKUP(1,(CM_CT[Contract Number Customer]=CM_CT[[#This Row],[Contract Number Customer]])*(CM_CT[Row Type]="Header"),CM_CT[Lease Rate EUR])</f>
        <v/>
      </c>
      <c r="BS182" s="306" t="n"/>
      <c r="BT182" s="306" t="n"/>
      <c r="BU182" s="177" t="n"/>
      <c r="BV182" s="306" t="n"/>
      <c r="BW182" s="179">
        <f t="array" ref="BW182">+_xlfn.XLOOKUP(1,(Table_Mietpos[Vertragsnummer]=CM_CT[[#This Row],[Contract Number M3]])*(Table_Mietpos[Auftragspos.]=CM_CT[[#This Row],[Rentalposition M3]]),Table_Mietpos[Nettosatz/Typ])</f>
        <v/>
      </c>
      <c r="BX182" s="306" t="n"/>
      <c r="BY182" s="75" t="n"/>
      <c r="BZ182" s="75" t="n"/>
      <c r="CA182" s="75" t="n"/>
      <c r="CB182" s="75" t="n"/>
      <c r="CC182" s="75" t="n"/>
      <c r="CD182" s="307" t="n"/>
      <c r="CE182" s="307" t="n"/>
      <c r="CF182" s="307" t="n"/>
      <c r="CG182" s="307" t="n"/>
      <c r="CH182" s="28" t="n"/>
      <c r="CI182" s="28" t="n"/>
      <c r="CJ182" s="28" t="n"/>
      <c r="CK182" s="186" t="n"/>
      <c r="CL182" s="307" t="n"/>
      <c r="CM182" s="306" t="n"/>
      <c r="CN182" s="12" t="n"/>
      <c r="CO182" s="20" t="n"/>
      <c r="CP182" s="142" t="n"/>
      <c r="CQ182" s="142" t="n"/>
      <c r="CR182" s="142" t="n"/>
      <c r="CS182" s="20" t="n"/>
    </row>
    <row r="183">
      <c r="B183" s="11" t="n"/>
      <c r="C183" s="14" t="inlineStr">
        <is>
          <t>V700010</t>
        </is>
      </c>
      <c r="D183" s="10" t="n"/>
      <c r="E183" s="15">
        <f t="array" ref="E183">+_xlfn.XLOOKUP(1,(CM_CT[Contract Number M3]=CM_CT[[#This Row],[Contract Number M3]])*(CM_CT[Row Type]="Header"),CM_CT[Contract Number Customer])</f>
        <v/>
      </c>
      <c r="F183" s="10" t="n">
        <v>4</v>
      </c>
      <c r="G183" s="10" t="inlineStr">
        <is>
          <t>Wagon</t>
        </is>
      </c>
      <c r="H183" s="10" t="n">
        <v>25</v>
      </c>
      <c r="I183" s="73">
        <f t="array" ref="I183">+_xlfn.XLOOKUP(1,(Table_Mietpos[Vertragsnummer]=CM[[#This Row],[Contract Number M3]])*(Table_Mietpos[Auftragspos.]=CM[[#This Row],[Rentalposition M3]]),Table_Mietpos[ChNr])</f>
        <v/>
      </c>
      <c r="J183" s="72">
        <f t="array" ref="J183">+_xlfn.XLOOKUP(1,(CM_CT[Contract Number Customer]=CM_CT[[#This Row],[Contract Number Customer]])*(CM_CT[Row Type]="Header"),CM_CT[Customer])</f>
        <v/>
      </c>
      <c r="K183" s="51" t="n"/>
      <c r="L183" s="51" t="n"/>
      <c r="M183" s="15">
        <f t="array" ref="M183">+_xlfn.XLOOKUP(1,(CM_CT[Contract Number Customer]=CM_CT[[#This Row],[Contract Number Customer]])*(CM_CT[Row Type]="Header"),CM_CT[Sales Manager])</f>
        <v/>
      </c>
      <c r="N183" s="15">
        <f t="array" ref="N183">+_xlfn.XLOOKUP(1,(CM_CT[Contract Number Customer]=CM_CT[[#This Row],[Contract Number Customer]])*(CM_CT[Row Type]="Header"),CM_CT[Wagon Type])</f>
        <v/>
      </c>
      <c r="O183" s="10" t="n">
        <v>1</v>
      </c>
      <c r="P183" s="10" t="n"/>
      <c r="Q183" s="10" t="n"/>
      <c r="R183" s="10" t="n">
        <v>1</v>
      </c>
      <c r="S183" s="10" t="n"/>
      <c r="T183" s="10" t="n">
        <v>1</v>
      </c>
      <c r="U183" s="15">
        <f>+IF(CM_CT[[#This Row],[Contract Status]]&lt;&gt;"ended",1,0)</f>
        <v/>
      </c>
      <c r="V183" s="15" t="n"/>
      <c r="W183" s="15">
        <f t="array" ref="W183">_xlfn.XLOOKUP(1,(CM_CT[Contract Number Customer]=$E182)*(CM_CT[Delivery Batch]=$F182)*(CM_CT[Row Type]="Batch"),CM_CT[Contract Flex])</f>
        <v/>
      </c>
      <c r="X183" s="54">
        <f t="array" ref="X183">_xlfn.XLOOKUP(1,(CM_CT[Contract Number Customer]=$E182)*(CM_CT[Delivery Batch]=$F182)*(CM_CT[Row Type]="Batch"),CM_CT[Flex StartDate])</f>
        <v/>
      </c>
      <c r="Y183" s="54">
        <f t="array" ref="Y183">_xlfn.XLOOKUP(1,(CM_CT[Contract Number Customer]=$E182)*(CM_CT[Delivery Batch]=$F182)*(CM_CT[Row Type]="Batch"),CM_CT[Flex EndDate])</f>
        <v/>
      </c>
      <c r="Z183" s="15">
        <f t="array" ref="Z183">_xlfn.XLOOKUP(1,(CM_CT[Contract Number Customer]=$E182)*(CM_CT[Delivery Batch]=$F182)*(CM_CT[Row Type]="Batch"),CM_CT[Contract Status])</f>
        <v/>
      </c>
      <c r="AA183" s="15" t="n"/>
      <c r="AB183" s="74" t="n"/>
      <c r="AC183" s="74" t="n"/>
      <c r="AD183" s="131">
        <f t="array" ref="AD183">+_xlfn.XLOOKUP(1,(Table_Mietpos[Vertragsnummer]=CM_CT[[#This Row],[Contract Number M3]])*(Table_Mietpos[Auftragspos.]=CM_CT[[#This Row],[Rentalposition M3]]),Table_Mietpos[Gueltig_ab])</f>
        <v/>
      </c>
      <c r="AE183" s="131">
        <f t="array" ref="AE183">+_xlfn.XLOOKUP(1,(Table_Mietpos[Vertragsnummer]=CM_CT[[#This Row],[Contract Number M3]])*(Table_Mietpos[Auftragspos.]=CM_CT[[#This Row],[Rentalposition M3]]),Table_Mietpos[Gueltig_bis])</f>
        <v/>
      </c>
      <c r="AF183" s="50">
        <f t="array" ref="AF183">+_xlfn.XLOOKUP(1,(CM_CT[Contract Number Customer]=CM_CT[[#This Row],[Contract Number Customer]])*(CM_CT[Row Type]="Header"),CM_CT[Contract Lenght Initial])</f>
        <v/>
      </c>
      <c r="AG183" s="136">
        <f>+CM_CT[[#This Row],[Rental EndDate]]</f>
        <v/>
      </c>
      <c r="AH183" s="305" t="n"/>
      <c r="AI183" s="305" t="n"/>
      <c r="AJ183" s="305" t="n"/>
      <c r="AK183" s="53" t="n"/>
      <c r="AL183" s="15">
        <f t="array" ref="AL183">+_xlfn.XLOOKUP(1,(CM_CT[Contract Number Customer]=CM_CT[[#This Row],[Contract Number Customer]])*(CM_CT[Row Type]="Header"),CM_CT[Early Termination Category])</f>
        <v/>
      </c>
      <c r="AM183" s="136">
        <f t="array" ref="AM183">_xlfn.XLOOKUP(1,(CM_CT[Contract Number Customer]=$E182)*(CM_CT[Delivery Batch]=$F182)*(CM_CT[Row Type]="Batch"),CM_CT[Early Termination cut-off date1])</f>
        <v/>
      </c>
      <c r="AN183" s="136">
        <f t="array" ref="AN183">_xlfn.XLOOKUP(1,(CM_CT[Contract Number Customer]=$E182)*(CM_CT[Delivery Batch]=$F182)*(CM_CT[Row Type]="Batch"),CM_CT[Early Termination cut-off date2])</f>
        <v/>
      </c>
      <c r="AO183" s="53">
        <f t="array" ref="AO183">+_xlfn.XLOOKUP(1,(CM_CT[Contract Number Customer]=CM_CT[[#This Row],[Contract Number Customer]])*(CM_CT[Row Type]="Header"),CM_CT[Early Termination Notice Period Mths])</f>
        <v/>
      </c>
      <c r="AP183" s="53">
        <f t="array" ref="AP183">+_xlfn.XLOOKUP(1,(CM_CT[Contract Number Customer]=CM_CT[[#This Row],[Contract Number Customer]])*(CM_CT[Row Type]="Header"),CM_CT[Duly Termination Notice Period Mths])</f>
        <v/>
      </c>
      <c r="AQ183" s="54" t="n"/>
      <c r="AR183" s="54">
        <f t="array" ref="AR183">+_xlfn.XLOOKUP(1,(CM_CT[[#This Row],[Contract Number M3]]=Next_possible_notice[Contract Number M3])*(CM_CT[[#This Row],[Rentalposition M3]]=Next_possible_notice[Rentalposition M3]),Next_possible_notice[NoticeDateCalc])</f>
        <v/>
      </c>
      <c r="AS183" s="117" t="n"/>
      <c r="AT183" s="75" t="n"/>
      <c r="AU183" s="75" t="n"/>
      <c r="AV183" s="75" t="n"/>
      <c r="AW183" s="75" t="n"/>
      <c r="AX183" s="53" t="n"/>
      <c r="AY183" s="75" t="n"/>
      <c r="AZ183" s="54" t="n"/>
      <c r="BA183" s="50">
        <f t="array" ref="BA183">+_xlfn.XLOOKUP(1,(CM_CT[Contract Number Customer]=CM_CT[[#This Row],[Contract Number Customer]])*(CM_CT[Row Type]="Header"),CM_CT[Contract Lenght Early Clause &amp; Option])</f>
        <v/>
      </c>
      <c r="BB183" s="15" t="n"/>
      <c r="BC183" s="15" t="n"/>
      <c r="BD183" s="15" t="n"/>
      <c r="BE183" s="15" t="n"/>
      <c r="BF183" s="15" t="n"/>
      <c r="BG183" s="15" t="n"/>
      <c r="BH183" s="24" t="n"/>
      <c r="BI183" s="10" t="n"/>
      <c r="BJ183" s="118" t="n"/>
      <c r="BK183" s="24" t="n"/>
      <c r="BL183" s="54">
        <f>+_xlfn.XLOOKUP(CM_CT[[#This Row],[Wagon Number]],Next_possible_notice[Wagon Number],Next_possible_notice[Renewal Process StartDate])</f>
        <v/>
      </c>
      <c r="BM183" s="24" t="n"/>
      <c r="BN183" s="50">
        <f t="array" ref="BN183">+_xlfn.XLOOKUP(1,(CM_CT[Contract Number Customer]=CM_CT[[#This Row],[Contract Number Customer]])*(CM_CT[Row Type]="Header"),CM_CT[Contract Mileage])</f>
        <v/>
      </c>
      <c r="BO183" s="50" t="n"/>
      <c r="BP183" s="54" t="n"/>
      <c r="BQ183" s="54">
        <f t="array" ref="BQ183">+_xlfn.XLOOKUP(1,(CM_CT[Contract Number Customer]=CM_CT[[#This Row],[Contract Number Customer]])*(CM_CT[Row Type]="Header"),CM_CT[Currency])</f>
        <v/>
      </c>
      <c r="BR183" s="75">
        <f t="array" ref="BR183">+_xlfn.XLOOKUP(1,(CM_CT[Contract Number Customer]=CM_CT[[#This Row],[Contract Number Customer]])*(CM_CT[Row Type]="Header"),CM_CT[Lease Rate EUR])</f>
        <v/>
      </c>
      <c r="BS183" s="306" t="n"/>
      <c r="BT183" s="306" t="n"/>
      <c r="BU183" s="177" t="n"/>
      <c r="BV183" s="306" t="n"/>
      <c r="BW183" s="179">
        <f t="array" ref="BW183">+_xlfn.XLOOKUP(1,(Table_Mietpos[Vertragsnummer]=CM_CT[[#This Row],[Contract Number M3]])*(Table_Mietpos[Auftragspos.]=CM_CT[[#This Row],[Rentalposition M3]]),Table_Mietpos[Nettosatz/Typ])</f>
        <v/>
      </c>
      <c r="BX183" s="306" t="n"/>
      <c r="BY183" s="75" t="n"/>
      <c r="BZ183" s="75" t="n"/>
      <c r="CA183" s="75" t="n"/>
      <c r="CB183" s="75" t="n"/>
      <c r="CC183" s="75" t="n"/>
      <c r="CD183" s="307" t="n"/>
      <c r="CE183" s="307" t="n"/>
      <c r="CF183" s="307" t="n"/>
      <c r="CG183" s="307" t="n"/>
      <c r="CH183" s="28" t="n"/>
      <c r="CI183" s="28" t="n"/>
      <c r="CJ183" s="28" t="n"/>
      <c r="CK183" s="186" t="n"/>
      <c r="CL183" s="307" t="n"/>
      <c r="CM183" s="306" t="n"/>
      <c r="CN183" s="12" t="n"/>
      <c r="CO183" s="20" t="n"/>
      <c r="CP183" s="142" t="n"/>
      <c r="CQ183" s="142" t="n"/>
      <c r="CR183" s="142" t="n"/>
      <c r="CS183" s="20" t="n"/>
    </row>
    <row r="184">
      <c r="B184" s="11" t="n"/>
      <c r="C184" s="14" t="inlineStr">
        <is>
          <t>V700010</t>
        </is>
      </c>
      <c r="D184" s="10" t="n"/>
      <c r="E184" s="15">
        <f t="array" ref="E184">+_xlfn.XLOOKUP(1,(CM_CT[Contract Number M3]=CM_CT[[#This Row],[Contract Number M3]])*(CM_CT[Row Type]="Header"),CM_CT[Contract Number Customer])</f>
        <v/>
      </c>
      <c r="F184" s="10" t="n">
        <v>4</v>
      </c>
      <c r="G184" s="10" t="inlineStr">
        <is>
          <t>Wagon</t>
        </is>
      </c>
      <c r="H184" s="10" t="n">
        <v>26</v>
      </c>
      <c r="I184" s="73">
        <f t="array" ref="I184">+_xlfn.XLOOKUP(1,(Table_Mietpos[Vertragsnummer]=CM[[#This Row],[Contract Number M3]])*(Table_Mietpos[Auftragspos.]=CM[[#This Row],[Rentalposition M3]]),Table_Mietpos[ChNr])</f>
        <v/>
      </c>
      <c r="J184" s="72">
        <f t="array" ref="J184">+_xlfn.XLOOKUP(1,(CM_CT[Contract Number Customer]=CM_CT[[#This Row],[Contract Number Customer]])*(CM_CT[Row Type]="Header"),CM_CT[Customer])</f>
        <v/>
      </c>
      <c r="K184" s="51" t="n"/>
      <c r="L184" s="51" t="n"/>
      <c r="M184" s="15">
        <f t="array" ref="M184">+_xlfn.XLOOKUP(1,(CM_CT[Contract Number Customer]=CM_CT[[#This Row],[Contract Number Customer]])*(CM_CT[Row Type]="Header"),CM_CT[Sales Manager])</f>
        <v/>
      </c>
      <c r="N184" s="15">
        <f t="array" ref="N184">+_xlfn.XLOOKUP(1,(CM_CT[Contract Number Customer]=CM_CT[[#This Row],[Contract Number Customer]])*(CM_CT[Row Type]="Header"),CM_CT[Wagon Type])</f>
        <v/>
      </c>
      <c r="O184" s="10" t="n">
        <v>1</v>
      </c>
      <c r="P184" s="10" t="n"/>
      <c r="Q184" s="10" t="n"/>
      <c r="R184" s="10" t="n">
        <v>1</v>
      </c>
      <c r="S184" s="10" t="n"/>
      <c r="T184" s="10" t="n">
        <v>1</v>
      </c>
      <c r="U184" s="15">
        <f>+IF(CM_CT[[#This Row],[Contract Status]]&lt;&gt;"ended",1,0)</f>
        <v/>
      </c>
      <c r="V184" s="15" t="n"/>
      <c r="W184" s="15">
        <f t="array" ref="W184">_xlfn.XLOOKUP(1,(CM_CT[Contract Number Customer]=$E183)*(CM_CT[Delivery Batch]=$F183)*(CM_CT[Row Type]="Batch"),CM_CT[Contract Flex])</f>
        <v/>
      </c>
      <c r="X184" s="54">
        <f t="array" ref="X184">_xlfn.XLOOKUP(1,(CM_CT[Contract Number Customer]=$E183)*(CM_CT[Delivery Batch]=$F183)*(CM_CT[Row Type]="Batch"),CM_CT[Flex StartDate])</f>
        <v/>
      </c>
      <c r="Y184" s="54">
        <f t="array" ref="Y184">_xlfn.XLOOKUP(1,(CM_CT[Contract Number Customer]=$E183)*(CM_CT[Delivery Batch]=$F183)*(CM_CT[Row Type]="Batch"),CM_CT[Flex EndDate])</f>
        <v/>
      </c>
      <c r="Z184" s="15">
        <f t="array" ref="Z184">_xlfn.XLOOKUP(1,(CM_CT[Contract Number Customer]=$E183)*(CM_CT[Delivery Batch]=$F183)*(CM_CT[Row Type]="Batch"),CM_CT[Contract Status])</f>
        <v/>
      </c>
      <c r="AA184" s="15" t="n"/>
      <c r="AB184" s="74" t="n"/>
      <c r="AC184" s="74" t="n"/>
      <c r="AD184" s="131">
        <f t="array" ref="AD184">+_xlfn.XLOOKUP(1,(Table_Mietpos[Vertragsnummer]=CM_CT[[#This Row],[Contract Number M3]])*(Table_Mietpos[Auftragspos.]=CM_CT[[#This Row],[Rentalposition M3]]),Table_Mietpos[Gueltig_ab])</f>
        <v/>
      </c>
      <c r="AE184" s="131">
        <f t="array" ref="AE184">+_xlfn.XLOOKUP(1,(Table_Mietpos[Vertragsnummer]=CM_CT[[#This Row],[Contract Number M3]])*(Table_Mietpos[Auftragspos.]=CM_CT[[#This Row],[Rentalposition M3]]),Table_Mietpos[Gueltig_bis])</f>
        <v/>
      </c>
      <c r="AF184" s="50">
        <f t="array" ref="AF184">+_xlfn.XLOOKUP(1,(CM_CT[Contract Number Customer]=CM_CT[[#This Row],[Contract Number Customer]])*(CM_CT[Row Type]="Header"),CM_CT[Contract Lenght Initial])</f>
        <v/>
      </c>
      <c r="AG184" s="136">
        <f>+CM_CT[[#This Row],[Rental EndDate]]</f>
        <v/>
      </c>
      <c r="AH184" s="305" t="n"/>
      <c r="AI184" s="305" t="n"/>
      <c r="AJ184" s="305" t="n"/>
      <c r="AK184" s="53" t="n"/>
      <c r="AL184" s="15">
        <f t="array" ref="AL184">+_xlfn.XLOOKUP(1,(CM_CT[Contract Number Customer]=CM_CT[[#This Row],[Contract Number Customer]])*(CM_CT[Row Type]="Header"),CM_CT[Early Termination Category])</f>
        <v/>
      </c>
      <c r="AM184" s="136">
        <f t="array" ref="AM184">_xlfn.XLOOKUP(1,(CM_CT[Contract Number Customer]=$E183)*(CM_CT[Delivery Batch]=$F183)*(CM_CT[Row Type]="Batch"),CM_CT[Early Termination cut-off date1])</f>
        <v/>
      </c>
      <c r="AN184" s="136">
        <f t="array" ref="AN184">_xlfn.XLOOKUP(1,(CM_CT[Contract Number Customer]=$E183)*(CM_CT[Delivery Batch]=$F183)*(CM_CT[Row Type]="Batch"),CM_CT[Early Termination cut-off date2])</f>
        <v/>
      </c>
      <c r="AO184" s="53">
        <f t="array" ref="AO184">+_xlfn.XLOOKUP(1,(CM_CT[Contract Number Customer]=CM_CT[[#This Row],[Contract Number Customer]])*(CM_CT[Row Type]="Header"),CM_CT[Early Termination Notice Period Mths])</f>
        <v/>
      </c>
      <c r="AP184" s="53">
        <f t="array" ref="AP184">+_xlfn.XLOOKUP(1,(CM_CT[Contract Number Customer]=CM_CT[[#This Row],[Contract Number Customer]])*(CM_CT[Row Type]="Header"),CM_CT[Duly Termination Notice Period Mths])</f>
        <v/>
      </c>
      <c r="AQ184" s="54" t="n"/>
      <c r="AR184" s="54">
        <f t="array" ref="AR184">+_xlfn.XLOOKUP(1,(CM_CT[[#This Row],[Contract Number M3]]=Next_possible_notice[Contract Number M3])*(CM_CT[[#This Row],[Rentalposition M3]]=Next_possible_notice[Rentalposition M3]),Next_possible_notice[NoticeDateCalc])</f>
        <v/>
      </c>
      <c r="AS184" s="117" t="n"/>
      <c r="AT184" s="75" t="n"/>
      <c r="AU184" s="75" t="n"/>
      <c r="AV184" s="75" t="n"/>
      <c r="AW184" s="75" t="n"/>
      <c r="AX184" s="53" t="n"/>
      <c r="AY184" s="75" t="n"/>
      <c r="AZ184" s="54" t="n"/>
      <c r="BA184" s="50">
        <f t="array" ref="BA184">+_xlfn.XLOOKUP(1,(CM_CT[Contract Number Customer]=CM_CT[[#This Row],[Contract Number Customer]])*(CM_CT[Row Type]="Header"),CM_CT[Contract Lenght Early Clause &amp; Option])</f>
        <v/>
      </c>
      <c r="BB184" s="15" t="n"/>
      <c r="BC184" s="15" t="n"/>
      <c r="BD184" s="15" t="n"/>
      <c r="BE184" s="15" t="n"/>
      <c r="BF184" s="15" t="n"/>
      <c r="BG184" s="15" t="n"/>
      <c r="BH184" s="24" t="n"/>
      <c r="BI184" s="10" t="n"/>
      <c r="BJ184" s="118" t="n"/>
      <c r="BK184" s="24" t="n"/>
      <c r="BL184" s="54">
        <f>+_xlfn.XLOOKUP(CM_CT[[#This Row],[Wagon Number]],Next_possible_notice[Wagon Number],Next_possible_notice[Renewal Process StartDate])</f>
        <v/>
      </c>
      <c r="BM184" s="24" t="n"/>
      <c r="BN184" s="50">
        <f t="array" ref="BN184">+_xlfn.XLOOKUP(1,(CM_CT[Contract Number Customer]=CM_CT[[#This Row],[Contract Number Customer]])*(CM_CT[Row Type]="Header"),CM_CT[Contract Mileage])</f>
        <v/>
      </c>
      <c r="BO184" s="50" t="n"/>
      <c r="BP184" s="54" t="n"/>
      <c r="BQ184" s="54">
        <f t="array" ref="BQ184">+_xlfn.XLOOKUP(1,(CM_CT[Contract Number Customer]=CM_CT[[#This Row],[Contract Number Customer]])*(CM_CT[Row Type]="Header"),CM_CT[Currency])</f>
        <v/>
      </c>
      <c r="BR184" s="75">
        <f t="array" ref="BR184">+_xlfn.XLOOKUP(1,(CM_CT[Contract Number Customer]=CM_CT[[#This Row],[Contract Number Customer]])*(CM_CT[Row Type]="Header"),CM_CT[Lease Rate EUR])</f>
        <v/>
      </c>
      <c r="BS184" s="306" t="n"/>
      <c r="BT184" s="306" t="n"/>
      <c r="BU184" s="177" t="n"/>
      <c r="BV184" s="306" t="n"/>
      <c r="BW184" s="179">
        <f t="array" ref="BW184">+_xlfn.XLOOKUP(1,(Table_Mietpos[Vertragsnummer]=CM_CT[[#This Row],[Contract Number M3]])*(Table_Mietpos[Auftragspos.]=CM_CT[[#This Row],[Rentalposition M3]]),Table_Mietpos[Nettosatz/Typ])</f>
        <v/>
      </c>
      <c r="BX184" s="306" t="n"/>
      <c r="BY184" s="75" t="n"/>
      <c r="BZ184" s="75" t="n"/>
      <c r="CA184" s="75" t="n"/>
      <c r="CB184" s="75" t="n"/>
      <c r="CC184" s="75" t="n"/>
      <c r="CD184" s="307" t="n"/>
      <c r="CE184" s="307" t="n"/>
      <c r="CF184" s="307" t="n"/>
      <c r="CG184" s="307" t="n"/>
      <c r="CH184" s="28" t="n"/>
      <c r="CI184" s="28" t="n"/>
      <c r="CJ184" s="28" t="n"/>
      <c r="CK184" s="186" t="n"/>
      <c r="CL184" s="307" t="n"/>
      <c r="CM184" s="306" t="n"/>
      <c r="CN184" s="12" t="n"/>
      <c r="CO184" s="20" t="n"/>
      <c r="CP184" s="142" t="n"/>
      <c r="CQ184" s="142" t="n"/>
      <c r="CR184" s="142" t="n"/>
      <c r="CS184" s="20" t="n"/>
    </row>
    <row r="185">
      <c r="B185" s="11" t="n"/>
      <c r="C185" s="14" t="inlineStr">
        <is>
          <t>V700010</t>
        </is>
      </c>
      <c r="D185" s="10" t="n"/>
      <c r="E185" s="15">
        <f t="array" ref="E185">+_xlfn.XLOOKUP(1,(CM_CT[Contract Number M3]=CM_CT[[#This Row],[Contract Number M3]])*(CM_CT[Row Type]="Header"),CM_CT[Contract Number Customer])</f>
        <v/>
      </c>
      <c r="F185" s="10" t="n">
        <v>4</v>
      </c>
      <c r="G185" s="10" t="inlineStr">
        <is>
          <t>Wagon</t>
        </is>
      </c>
      <c r="H185" s="10" t="n">
        <v>27</v>
      </c>
      <c r="I185" s="73">
        <f t="array" ref="I185">+_xlfn.XLOOKUP(1,(Table_Mietpos[Vertragsnummer]=CM[[#This Row],[Contract Number M3]])*(Table_Mietpos[Auftragspos.]=CM[[#This Row],[Rentalposition M3]]),Table_Mietpos[ChNr])</f>
        <v/>
      </c>
      <c r="J185" s="72">
        <f t="array" ref="J185">+_xlfn.XLOOKUP(1,(CM_CT[Contract Number Customer]=CM_CT[[#This Row],[Contract Number Customer]])*(CM_CT[Row Type]="Header"),CM_CT[Customer])</f>
        <v/>
      </c>
      <c r="K185" s="51" t="n"/>
      <c r="L185" s="51" t="n"/>
      <c r="M185" s="15">
        <f t="array" ref="M185">+_xlfn.XLOOKUP(1,(CM_CT[Contract Number Customer]=CM_CT[[#This Row],[Contract Number Customer]])*(CM_CT[Row Type]="Header"),CM_CT[Sales Manager])</f>
        <v/>
      </c>
      <c r="N185" s="15">
        <f t="array" ref="N185">+_xlfn.XLOOKUP(1,(CM_CT[Contract Number Customer]=CM_CT[[#This Row],[Contract Number Customer]])*(CM_CT[Row Type]="Header"),CM_CT[Wagon Type])</f>
        <v/>
      </c>
      <c r="O185" s="10" t="n">
        <v>1</v>
      </c>
      <c r="P185" s="10" t="n"/>
      <c r="Q185" s="10" t="n"/>
      <c r="R185" s="10" t="n">
        <v>1</v>
      </c>
      <c r="S185" s="10" t="n"/>
      <c r="T185" s="10" t="n">
        <v>1</v>
      </c>
      <c r="U185" s="15">
        <f>+IF(CM_CT[[#This Row],[Contract Status]]&lt;&gt;"ended",1,0)</f>
        <v/>
      </c>
      <c r="V185" s="15" t="n"/>
      <c r="W185" s="15">
        <f t="array" ref="W185">_xlfn.XLOOKUP(1,(CM_CT[Contract Number Customer]=$E184)*(CM_CT[Delivery Batch]=$F184)*(CM_CT[Row Type]="Batch"),CM_CT[Contract Flex])</f>
        <v/>
      </c>
      <c r="X185" s="54">
        <f t="array" ref="X185">_xlfn.XLOOKUP(1,(CM_CT[Contract Number Customer]=$E184)*(CM_CT[Delivery Batch]=$F184)*(CM_CT[Row Type]="Batch"),CM_CT[Flex StartDate])</f>
        <v/>
      </c>
      <c r="Y185" s="54">
        <f t="array" ref="Y185">_xlfn.XLOOKUP(1,(CM_CT[Contract Number Customer]=$E184)*(CM_CT[Delivery Batch]=$F184)*(CM_CT[Row Type]="Batch"),CM_CT[Flex EndDate])</f>
        <v/>
      </c>
      <c r="Z185" s="15">
        <f t="array" ref="Z185">_xlfn.XLOOKUP(1,(CM_CT[Contract Number Customer]=$E184)*(CM_CT[Delivery Batch]=$F184)*(CM_CT[Row Type]="Batch"),CM_CT[Contract Status])</f>
        <v/>
      </c>
      <c r="AA185" s="15" t="n"/>
      <c r="AB185" s="74" t="n"/>
      <c r="AC185" s="74" t="n"/>
      <c r="AD185" s="131">
        <f t="array" ref="AD185">+_xlfn.XLOOKUP(1,(Table_Mietpos[Vertragsnummer]=CM_CT[[#This Row],[Contract Number M3]])*(Table_Mietpos[Auftragspos.]=CM_CT[[#This Row],[Rentalposition M3]]),Table_Mietpos[Gueltig_ab])</f>
        <v/>
      </c>
      <c r="AE185" s="131">
        <f t="array" ref="AE185">+_xlfn.XLOOKUP(1,(Table_Mietpos[Vertragsnummer]=CM_CT[[#This Row],[Contract Number M3]])*(Table_Mietpos[Auftragspos.]=CM_CT[[#This Row],[Rentalposition M3]]),Table_Mietpos[Gueltig_bis])</f>
        <v/>
      </c>
      <c r="AF185" s="50">
        <f t="array" ref="AF185">+_xlfn.XLOOKUP(1,(CM_CT[Contract Number Customer]=CM_CT[[#This Row],[Contract Number Customer]])*(CM_CT[Row Type]="Header"),CM_CT[Contract Lenght Initial])</f>
        <v/>
      </c>
      <c r="AG185" s="136">
        <f>+CM_CT[[#This Row],[Rental EndDate]]</f>
        <v/>
      </c>
      <c r="AH185" s="305" t="n"/>
      <c r="AI185" s="305" t="n"/>
      <c r="AJ185" s="305" t="n"/>
      <c r="AK185" s="53" t="n"/>
      <c r="AL185" s="15">
        <f t="array" ref="AL185">+_xlfn.XLOOKUP(1,(CM_CT[Contract Number Customer]=CM_CT[[#This Row],[Contract Number Customer]])*(CM_CT[Row Type]="Header"),CM_CT[Early Termination Category])</f>
        <v/>
      </c>
      <c r="AM185" s="136">
        <f t="array" ref="AM185">_xlfn.XLOOKUP(1,(CM_CT[Contract Number Customer]=$E184)*(CM_CT[Delivery Batch]=$F184)*(CM_CT[Row Type]="Batch"),CM_CT[Early Termination cut-off date1])</f>
        <v/>
      </c>
      <c r="AN185" s="136">
        <f t="array" ref="AN185">_xlfn.XLOOKUP(1,(CM_CT[Contract Number Customer]=$E184)*(CM_CT[Delivery Batch]=$F184)*(CM_CT[Row Type]="Batch"),CM_CT[Early Termination cut-off date2])</f>
        <v/>
      </c>
      <c r="AO185" s="53">
        <f t="array" ref="AO185">+_xlfn.XLOOKUP(1,(CM_CT[Contract Number Customer]=CM_CT[[#This Row],[Contract Number Customer]])*(CM_CT[Row Type]="Header"),CM_CT[Early Termination Notice Period Mths])</f>
        <v/>
      </c>
      <c r="AP185" s="53">
        <f t="array" ref="AP185">+_xlfn.XLOOKUP(1,(CM_CT[Contract Number Customer]=CM_CT[[#This Row],[Contract Number Customer]])*(CM_CT[Row Type]="Header"),CM_CT[Duly Termination Notice Period Mths])</f>
        <v/>
      </c>
      <c r="AQ185" s="54" t="n"/>
      <c r="AR185" s="54">
        <f t="array" ref="AR185">+_xlfn.XLOOKUP(1,(CM_CT[[#This Row],[Contract Number M3]]=Next_possible_notice[Contract Number M3])*(CM_CT[[#This Row],[Rentalposition M3]]=Next_possible_notice[Rentalposition M3]),Next_possible_notice[NoticeDateCalc])</f>
        <v/>
      </c>
      <c r="AS185" s="117" t="n"/>
      <c r="AT185" s="75" t="n"/>
      <c r="AU185" s="75" t="n"/>
      <c r="AV185" s="75" t="n"/>
      <c r="AW185" s="75" t="n"/>
      <c r="AX185" s="53" t="n"/>
      <c r="AY185" s="75" t="n"/>
      <c r="AZ185" s="54" t="n"/>
      <c r="BA185" s="50">
        <f t="array" ref="BA185">+_xlfn.XLOOKUP(1,(CM_CT[Contract Number Customer]=CM_CT[[#This Row],[Contract Number Customer]])*(CM_CT[Row Type]="Header"),CM_CT[Contract Lenght Early Clause &amp; Option])</f>
        <v/>
      </c>
      <c r="BB185" s="15" t="n"/>
      <c r="BC185" s="15" t="n"/>
      <c r="BD185" s="15" t="n"/>
      <c r="BE185" s="15" t="n"/>
      <c r="BF185" s="15" t="n"/>
      <c r="BG185" s="15" t="n"/>
      <c r="BH185" s="24" t="n"/>
      <c r="BI185" s="10" t="n"/>
      <c r="BJ185" s="118" t="n"/>
      <c r="BK185" s="24" t="n"/>
      <c r="BL185" s="54">
        <f>+_xlfn.XLOOKUP(CM_CT[[#This Row],[Wagon Number]],Next_possible_notice[Wagon Number],Next_possible_notice[Renewal Process StartDate])</f>
        <v/>
      </c>
      <c r="BM185" s="24" t="n"/>
      <c r="BN185" s="50">
        <f t="array" ref="BN185">+_xlfn.XLOOKUP(1,(CM_CT[Contract Number Customer]=CM_CT[[#This Row],[Contract Number Customer]])*(CM_CT[Row Type]="Header"),CM_CT[Contract Mileage])</f>
        <v/>
      </c>
      <c r="BO185" s="50" t="n"/>
      <c r="BP185" s="54" t="n"/>
      <c r="BQ185" s="54">
        <f t="array" ref="BQ185">+_xlfn.XLOOKUP(1,(CM_CT[Contract Number Customer]=CM_CT[[#This Row],[Contract Number Customer]])*(CM_CT[Row Type]="Header"),CM_CT[Currency])</f>
        <v/>
      </c>
      <c r="BR185" s="75">
        <f t="array" ref="BR185">+_xlfn.XLOOKUP(1,(CM_CT[Contract Number Customer]=CM_CT[[#This Row],[Contract Number Customer]])*(CM_CT[Row Type]="Header"),CM_CT[Lease Rate EUR])</f>
        <v/>
      </c>
      <c r="BS185" s="306" t="n"/>
      <c r="BT185" s="306" t="n"/>
      <c r="BU185" s="177" t="n"/>
      <c r="BV185" s="306" t="n"/>
      <c r="BW185" s="179">
        <f t="array" ref="BW185">+_xlfn.XLOOKUP(1,(Table_Mietpos[Vertragsnummer]=CM_CT[[#This Row],[Contract Number M3]])*(Table_Mietpos[Auftragspos.]=CM_CT[[#This Row],[Rentalposition M3]]),Table_Mietpos[Nettosatz/Typ])</f>
        <v/>
      </c>
      <c r="BX185" s="306" t="n"/>
      <c r="BY185" s="75" t="n"/>
      <c r="BZ185" s="75" t="n"/>
      <c r="CA185" s="75" t="n"/>
      <c r="CB185" s="75" t="n"/>
      <c r="CC185" s="75" t="n"/>
      <c r="CD185" s="307" t="n"/>
      <c r="CE185" s="307" t="n"/>
      <c r="CF185" s="307" t="n"/>
      <c r="CG185" s="307" t="n"/>
      <c r="CH185" s="28" t="n"/>
      <c r="CI185" s="28" t="n"/>
      <c r="CJ185" s="28" t="n"/>
      <c r="CK185" s="186" t="n"/>
      <c r="CL185" s="307" t="n"/>
      <c r="CM185" s="306" t="n"/>
      <c r="CN185" s="12" t="n"/>
      <c r="CO185" s="20" t="n"/>
      <c r="CP185" s="142" t="n"/>
      <c r="CQ185" s="142" t="n"/>
      <c r="CR185" s="142" t="n"/>
      <c r="CS185" s="20" t="n"/>
    </row>
    <row r="186">
      <c r="B186" s="11" t="n"/>
      <c r="C186" s="14" t="inlineStr">
        <is>
          <t>V700010</t>
        </is>
      </c>
      <c r="D186" s="10" t="n"/>
      <c r="E186" s="15">
        <f t="array" ref="E186">+_xlfn.XLOOKUP(1,(CM_CT[Contract Number M3]=CM_CT[[#This Row],[Contract Number M3]])*(CM_CT[Row Type]="Header"),CM_CT[Contract Number Customer])</f>
        <v/>
      </c>
      <c r="F186" s="10" t="n">
        <v>4</v>
      </c>
      <c r="G186" s="10" t="inlineStr">
        <is>
          <t>Wagon</t>
        </is>
      </c>
      <c r="H186" s="10" t="n">
        <v>28</v>
      </c>
      <c r="I186" s="73">
        <f t="array" ref="I186">+_xlfn.XLOOKUP(1,(Table_Mietpos[Vertragsnummer]=CM[[#This Row],[Contract Number M3]])*(Table_Mietpos[Auftragspos.]=CM[[#This Row],[Rentalposition M3]]),Table_Mietpos[ChNr])</f>
        <v/>
      </c>
      <c r="J186" s="72">
        <f t="array" ref="J186">+_xlfn.XLOOKUP(1,(CM_CT[Contract Number Customer]=CM_CT[[#This Row],[Contract Number Customer]])*(CM_CT[Row Type]="Header"),CM_CT[Customer])</f>
        <v/>
      </c>
      <c r="K186" s="51" t="n"/>
      <c r="L186" s="51" t="n"/>
      <c r="M186" s="15">
        <f t="array" ref="M186">+_xlfn.XLOOKUP(1,(CM_CT[Contract Number Customer]=CM_CT[[#This Row],[Contract Number Customer]])*(CM_CT[Row Type]="Header"),CM_CT[Sales Manager])</f>
        <v/>
      </c>
      <c r="N186" s="15">
        <f t="array" ref="N186">+_xlfn.XLOOKUP(1,(CM_CT[Contract Number Customer]=CM_CT[[#This Row],[Contract Number Customer]])*(CM_CT[Row Type]="Header"),CM_CT[Wagon Type])</f>
        <v/>
      </c>
      <c r="O186" s="10" t="n">
        <v>1</v>
      </c>
      <c r="P186" s="10" t="n"/>
      <c r="Q186" s="10" t="n"/>
      <c r="R186" s="10" t="n">
        <v>1</v>
      </c>
      <c r="S186" s="10" t="n"/>
      <c r="T186" s="10" t="n">
        <v>1</v>
      </c>
      <c r="U186" s="15">
        <f>+IF(CM_CT[[#This Row],[Contract Status]]&lt;&gt;"ended",1,0)</f>
        <v/>
      </c>
      <c r="V186" s="15" t="n"/>
      <c r="W186" s="15">
        <f t="array" ref="W186">_xlfn.XLOOKUP(1,(CM_CT[Contract Number Customer]=$E185)*(CM_CT[Delivery Batch]=$F185)*(CM_CT[Row Type]="Batch"),CM_CT[Contract Flex])</f>
        <v/>
      </c>
      <c r="X186" s="54">
        <f t="array" ref="X186">_xlfn.XLOOKUP(1,(CM_CT[Contract Number Customer]=$E185)*(CM_CT[Delivery Batch]=$F185)*(CM_CT[Row Type]="Batch"),CM_CT[Flex StartDate])</f>
        <v/>
      </c>
      <c r="Y186" s="54">
        <f t="array" ref="Y186">_xlfn.XLOOKUP(1,(CM_CT[Contract Number Customer]=$E185)*(CM_CT[Delivery Batch]=$F185)*(CM_CT[Row Type]="Batch"),CM_CT[Flex EndDate])</f>
        <v/>
      </c>
      <c r="Z186" s="15">
        <f t="array" ref="Z186">_xlfn.XLOOKUP(1,(CM_CT[Contract Number Customer]=$E185)*(CM_CT[Delivery Batch]=$F185)*(CM_CT[Row Type]="Batch"),CM_CT[Contract Status])</f>
        <v/>
      </c>
      <c r="AA186" s="15" t="n"/>
      <c r="AB186" s="74" t="n"/>
      <c r="AC186" s="74" t="n"/>
      <c r="AD186" s="131">
        <f t="array" ref="AD186">+_xlfn.XLOOKUP(1,(Table_Mietpos[Vertragsnummer]=CM_CT[[#This Row],[Contract Number M3]])*(Table_Mietpos[Auftragspos.]=CM_CT[[#This Row],[Rentalposition M3]]),Table_Mietpos[Gueltig_ab])</f>
        <v/>
      </c>
      <c r="AE186" s="131">
        <f t="array" ref="AE186">+_xlfn.XLOOKUP(1,(Table_Mietpos[Vertragsnummer]=CM_CT[[#This Row],[Contract Number M3]])*(Table_Mietpos[Auftragspos.]=CM_CT[[#This Row],[Rentalposition M3]]),Table_Mietpos[Gueltig_bis])</f>
        <v/>
      </c>
      <c r="AF186" s="50">
        <f t="array" ref="AF186">+_xlfn.XLOOKUP(1,(CM_CT[Contract Number Customer]=CM_CT[[#This Row],[Contract Number Customer]])*(CM_CT[Row Type]="Header"),CM_CT[Contract Lenght Initial])</f>
        <v/>
      </c>
      <c r="AG186" s="136">
        <f>+CM_CT[[#This Row],[Rental EndDate]]</f>
        <v/>
      </c>
      <c r="AH186" s="305" t="n"/>
      <c r="AI186" s="305" t="n"/>
      <c r="AJ186" s="305" t="n"/>
      <c r="AK186" s="53" t="n"/>
      <c r="AL186" s="15">
        <f t="array" ref="AL186">+_xlfn.XLOOKUP(1,(CM_CT[Contract Number Customer]=CM_CT[[#This Row],[Contract Number Customer]])*(CM_CT[Row Type]="Header"),CM_CT[Early Termination Category])</f>
        <v/>
      </c>
      <c r="AM186" s="136">
        <f t="array" ref="AM186">_xlfn.XLOOKUP(1,(CM_CT[Contract Number Customer]=$E185)*(CM_CT[Delivery Batch]=$F185)*(CM_CT[Row Type]="Batch"),CM_CT[Early Termination cut-off date1])</f>
        <v/>
      </c>
      <c r="AN186" s="136">
        <f t="array" ref="AN186">_xlfn.XLOOKUP(1,(CM_CT[Contract Number Customer]=$E185)*(CM_CT[Delivery Batch]=$F185)*(CM_CT[Row Type]="Batch"),CM_CT[Early Termination cut-off date2])</f>
        <v/>
      </c>
      <c r="AO186" s="53">
        <f t="array" ref="AO186">+_xlfn.XLOOKUP(1,(CM_CT[Contract Number Customer]=CM_CT[[#This Row],[Contract Number Customer]])*(CM_CT[Row Type]="Header"),CM_CT[Early Termination Notice Period Mths])</f>
        <v/>
      </c>
      <c r="AP186" s="53">
        <f t="array" ref="AP186">+_xlfn.XLOOKUP(1,(CM_CT[Contract Number Customer]=CM_CT[[#This Row],[Contract Number Customer]])*(CM_CT[Row Type]="Header"),CM_CT[Duly Termination Notice Period Mths])</f>
        <v/>
      </c>
      <c r="AQ186" s="54" t="n"/>
      <c r="AR186" s="54">
        <f t="array" ref="AR186">+_xlfn.XLOOKUP(1,(CM_CT[[#This Row],[Contract Number M3]]=Next_possible_notice[Contract Number M3])*(CM_CT[[#This Row],[Rentalposition M3]]=Next_possible_notice[Rentalposition M3]),Next_possible_notice[NoticeDateCalc])</f>
        <v/>
      </c>
      <c r="AS186" s="117" t="n"/>
      <c r="AT186" s="75" t="n"/>
      <c r="AU186" s="75" t="n"/>
      <c r="AV186" s="75" t="n"/>
      <c r="AW186" s="75" t="n"/>
      <c r="AX186" s="53" t="n"/>
      <c r="AY186" s="75" t="n"/>
      <c r="AZ186" s="54" t="n"/>
      <c r="BA186" s="50">
        <f t="array" ref="BA186">+_xlfn.XLOOKUP(1,(CM_CT[Contract Number Customer]=CM_CT[[#This Row],[Contract Number Customer]])*(CM_CT[Row Type]="Header"),CM_CT[Contract Lenght Early Clause &amp; Option])</f>
        <v/>
      </c>
      <c r="BB186" s="15" t="n"/>
      <c r="BC186" s="15" t="n"/>
      <c r="BD186" s="15" t="n"/>
      <c r="BE186" s="15" t="n"/>
      <c r="BF186" s="15" t="n"/>
      <c r="BG186" s="15" t="n"/>
      <c r="BH186" s="24" t="n"/>
      <c r="BI186" s="10" t="n"/>
      <c r="BJ186" s="118" t="n"/>
      <c r="BK186" s="24" t="n"/>
      <c r="BL186" s="54">
        <f>+_xlfn.XLOOKUP(CM_CT[[#This Row],[Wagon Number]],Next_possible_notice[Wagon Number],Next_possible_notice[Renewal Process StartDate])</f>
        <v/>
      </c>
      <c r="BM186" s="24" t="n"/>
      <c r="BN186" s="50">
        <f t="array" ref="BN186">+_xlfn.XLOOKUP(1,(CM_CT[Contract Number Customer]=CM_CT[[#This Row],[Contract Number Customer]])*(CM_CT[Row Type]="Header"),CM_CT[Contract Mileage])</f>
        <v/>
      </c>
      <c r="BO186" s="50" t="n"/>
      <c r="BP186" s="54" t="n"/>
      <c r="BQ186" s="54">
        <f t="array" ref="BQ186">+_xlfn.XLOOKUP(1,(CM_CT[Contract Number Customer]=CM_CT[[#This Row],[Contract Number Customer]])*(CM_CT[Row Type]="Header"),CM_CT[Currency])</f>
        <v/>
      </c>
      <c r="BR186" s="75">
        <f t="array" ref="BR186">+_xlfn.XLOOKUP(1,(CM_CT[Contract Number Customer]=CM_CT[[#This Row],[Contract Number Customer]])*(CM_CT[Row Type]="Header"),CM_CT[Lease Rate EUR])</f>
        <v/>
      </c>
      <c r="BS186" s="306" t="n"/>
      <c r="BT186" s="306" t="n"/>
      <c r="BU186" s="177" t="n"/>
      <c r="BV186" s="306" t="n"/>
      <c r="BW186" s="179">
        <f t="array" ref="BW186">+_xlfn.XLOOKUP(1,(Table_Mietpos[Vertragsnummer]=CM_CT[[#This Row],[Contract Number M3]])*(Table_Mietpos[Auftragspos.]=CM_CT[[#This Row],[Rentalposition M3]]),Table_Mietpos[Nettosatz/Typ])</f>
        <v/>
      </c>
      <c r="BX186" s="306" t="n"/>
      <c r="BY186" s="75" t="n"/>
      <c r="BZ186" s="75" t="n"/>
      <c r="CA186" s="75" t="n"/>
      <c r="CB186" s="75" t="n"/>
      <c r="CC186" s="75" t="n"/>
      <c r="CD186" s="307" t="n"/>
      <c r="CE186" s="307" t="n"/>
      <c r="CF186" s="307" t="n"/>
      <c r="CG186" s="307" t="n"/>
      <c r="CH186" s="28" t="n"/>
      <c r="CI186" s="28" t="n"/>
      <c r="CJ186" s="28" t="n"/>
      <c r="CK186" s="186" t="n"/>
      <c r="CL186" s="307" t="n"/>
      <c r="CM186" s="306" t="n"/>
      <c r="CN186" s="12" t="n"/>
      <c r="CO186" s="20" t="n"/>
      <c r="CP186" s="142" t="n"/>
      <c r="CQ186" s="142" t="n"/>
      <c r="CR186" s="142" t="n"/>
      <c r="CS186" s="20" t="n"/>
    </row>
    <row r="187">
      <c r="B187" s="11" t="n"/>
      <c r="C187" s="14" t="inlineStr">
        <is>
          <t>V700010</t>
        </is>
      </c>
      <c r="D187" s="10" t="n"/>
      <c r="E187" s="15">
        <f t="array" ref="E187">+_xlfn.XLOOKUP(1,(CM_CT[Contract Number M3]=CM_CT[[#This Row],[Contract Number M3]])*(CM_CT[Row Type]="Header"),CM_CT[Contract Number Customer])</f>
        <v/>
      </c>
      <c r="F187" s="10" t="n">
        <v>4</v>
      </c>
      <c r="G187" s="10" t="inlineStr">
        <is>
          <t>Wagon</t>
        </is>
      </c>
      <c r="H187" s="10" t="n">
        <v>29</v>
      </c>
      <c r="I187" s="73">
        <f t="array" ref="I187">+_xlfn.XLOOKUP(1,(Table_Mietpos[Vertragsnummer]=CM[[#This Row],[Contract Number M3]])*(Table_Mietpos[Auftragspos.]=CM[[#This Row],[Rentalposition M3]]),Table_Mietpos[ChNr])</f>
        <v/>
      </c>
      <c r="J187" s="72">
        <f t="array" ref="J187">+_xlfn.XLOOKUP(1,(CM_CT[Contract Number Customer]=CM_CT[[#This Row],[Contract Number Customer]])*(CM_CT[Row Type]="Header"),CM_CT[Customer])</f>
        <v/>
      </c>
      <c r="K187" s="51" t="n"/>
      <c r="L187" s="51" t="n"/>
      <c r="M187" s="15">
        <f t="array" ref="M187">+_xlfn.XLOOKUP(1,(CM_CT[Contract Number Customer]=CM_CT[[#This Row],[Contract Number Customer]])*(CM_CT[Row Type]="Header"),CM_CT[Sales Manager])</f>
        <v/>
      </c>
      <c r="N187" s="15">
        <f t="array" ref="N187">+_xlfn.XLOOKUP(1,(CM_CT[Contract Number Customer]=CM_CT[[#This Row],[Contract Number Customer]])*(CM_CT[Row Type]="Header"),CM_CT[Wagon Type])</f>
        <v/>
      </c>
      <c r="O187" s="10" t="n">
        <v>1</v>
      </c>
      <c r="P187" s="10" t="n"/>
      <c r="Q187" s="10" t="n"/>
      <c r="R187" s="10" t="n">
        <v>1</v>
      </c>
      <c r="S187" s="10" t="n"/>
      <c r="T187" s="10" t="n">
        <v>1</v>
      </c>
      <c r="U187" s="15">
        <f>+IF(CM_CT[[#This Row],[Contract Status]]&lt;&gt;"ended",1,0)</f>
        <v/>
      </c>
      <c r="V187" s="15" t="n"/>
      <c r="W187" s="15">
        <f t="array" ref="W187">_xlfn.XLOOKUP(1,(CM_CT[Contract Number Customer]=$E186)*(CM_CT[Delivery Batch]=$F186)*(CM_CT[Row Type]="Batch"),CM_CT[Contract Flex])</f>
        <v/>
      </c>
      <c r="X187" s="54">
        <f t="array" ref="X187">_xlfn.XLOOKUP(1,(CM_CT[Contract Number Customer]=$E186)*(CM_CT[Delivery Batch]=$F186)*(CM_CT[Row Type]="Batch"),CM_CT[Flex StartDate])</f>
        <v/>
      </c>
      <c r="Y187" s="54">
        <f t="array" ref="Y187">_xlfn.XLOOKUP(1,(CM_CT[Contract Number Customer]=$E186)*(CM_CT[Delivery Batch]=$F186)*(CM_CT[Row Type]="Batch"),CM_CT[Flex EndDate])</f>
        <v/>
      </c>
      <c r="Z187" s="15">
        <f t="array" ref="Z187">_xlfn.XLOOKUP(1,(CM_CT[Contract Number Customer]=$E186)*(CM_CT[Delivery Batch]=$F186)*(CM_CT[Row Type]="Batch"),CM_CT[Contract Status])</f>
        <v/>
      </c>
      <c r="AA187" s="15" t="n"/>
      <c r="AB187" s="74" t="n"/>
      <c r="AC187" s="74" t="n"/>
      <c r="AD187" s="131">
        <f t="array" ref="AD187">+_xlfn.XLOOKUP(1,(Table_Mietpos[Vertragsnummer]=CM_CT[[#This Row],[Contract Number M3]])*(Table_Mietpos[Auftragspos.]=CM_CT[[#This Row],[Rentalposition M3]]),Table_Mietpos[Gueltig_ab])</f>
        <v/>
      </c>
      <c r="AE187" s="131">
        <f t="array" ref="AE187">+_xlfn.XLOOKUP(1,(Table_Mietpos[Vertragsnummer]=CM_CT[[#This Row],[Contract Number M3]])*(Table_Mietpos[Auftragspos.]=CM_CT[[#This Row],[Rentalposition M3]]),Table_Mietpos[Gueltig_bis])</f>
        <v/>
      </c>
      <c r="AF187" s="50">
        <f t="array" ref="AF187">+_xlfn.XLOOKUP(1,(CM_CT[Contract Number Customer]=CM_CT[[#This Row],[Contract Number Customer]])*(CM_CT[Row Type]="Header"),CM_CT[Contract Lenght Initial])</f>
        <v/>
      </c>
      <c r="AG187" s="136">
        <f>+CM_CT[[#This Row],[Rental EndDate]]</f>
        <v/>
      </c>
      <c r="AH187" s="305" t="n"/>
      <c r="AI187" s="305" t="n"/>
      <c r="AJ187" s="305" t="n"/>
      <c r="AK187" s="53" t="n"/>
      <c r="AL187" s="15">
        <f t="array" ref="AL187">+_xlfn.XLOOKUP(1,(CM_CT[Contract Number Customer]=CM_CT[[#This Row],[Contract Number Customer]])*(CM_CT[Row Type]="Header"),CM_CT[Early Termination Category])</f>
        <v/>
      </c>
      <c r="AM187" s="136">
        <f t="array" ref="AM187">_xlfn.XLOOKUP(1,(CM_CT[Contract Number Customer]=$E186)*(CM_CT[Delivery Batch]=$F186)*(CM_CT[Row Type]="Batch"),CM_CT[Early Termination cut-off date1])</f>
        <v/>
      </c>
      <c r="AN187" s="136">
        <f t="array" ref="AN187">_xlfn.XLOOKUP(1,(CM_CT[Contract Number Customer]=$E186)*(CM_CT[Delivery Batch]=$F186)*(CM_CT[Row Type]="Batch"),CM_CT[Early Termination cut-off date2])</f>
        <v/>
      </c>
      <c r="AO187" s="53">
        <f t="array" ref="AO187">+_xlfn.XLOOKUP(1,(CM_CT[Contract Number Customer]=CM_CT[[#This Row],[Contract Number Customer]])*(CM_CT[Row Type]="Header"),CM_CT[Early Termination Notice Period Mths])</f>
        <v/>
      </c>
      <c r="AP187" s="53">
        <f t="array" ref="AP187">+_xlfn.XLOOKUP(1,(CM_CT[Contract Number Customer]=CM_CT[[#This Row],[Contract Number Customer]])*(CM_CT[Row Type]="Header"),CM_CT[Duly Termination Notice Period Mths])</f>
        <v/>
      </c>
      <c r="AQ187" s="54" t="n"/>
      <c r="AR187" s="54">
        <f t="array" ref="AR187">+_xlfn.XLOOKUP(1,(CM_CT[[#This Row],[Contract Number M3]]=Next_possible_notice[Contract Number M3])*(CM_CT[[#This Row],[Rentalposition M3]]=Next_possible_notice[Rentalposition M3]),Next_possible_notice[NoticeDateCalc])</f>
        <v/>
      </c>
      <c r="AS187" s="117" t="n"/>
      <c r="AT187" s="75" t="n"/>
      <c r="AU187" s="75" t="n"/>
      <c r="AV187" s="75" t="n"/>
      <c r="AW187" s="75" t="n"/>
      <c r="AX187" s="53" t="n"/>
      <c r="AY187" s="75" t="n"/>
      <c r="AZ187" s="54" t="n"/>
      <c r="BA187" s="50">
        <f t="array" ref="BA187">+_xlfn.XLOOKUP(1,(CM_CT[Contract Number Customer]=CM_CT[[#This Row],[Contract Number Customer]])*(CM_CT[Row Type]="Header"),CM_CT[Contract Lenght Early Clause &amp; Option])</f>
        <v/>
      </c>
      <c r="BB187" s="15" t="n"/>
      <c r="BC187" s="15" t="n"/>
      <c r="BD187" s="15" t="n"/>
      <c r="BE187" s="15" t="n"/>
      <c r="BF187" s="15" t="n"/>
      <c r="BG187" s="15" t="n"/>
      <c r="BH187" s="24" t="n"/>
      <c r="BI187" s="10" t="n"/>
      <c r="BJ187" s="118" t="n"/>
      <c r="BK187" s="24" t="n"/>
      <c r="BL187" s="54">
        <f>+_xlfn.XLOOKUP(CM_CT[[#This Row],[Wagon Number]],Next_possible_notice[Wagon Number],Next_possible_notice[Renewal Process StartDate])</f>
        <v/>
      </c>
      <c r="BM187" s="24" t="n"/>
      <c r="BN187" s="50">
        <f t="array" ref="BN187">+_xlfn.XLOOKUP(1,(CM_CT[Contract Number Customer]=CM_CT[[#This Row],[Contract Number Customer]])*(CM_CT[Row Type]="Header"),CM_CT[Contract Mileage])</f>
        <v/>
      </c>
      <c r="BO187" s="50" t="n"/>
      <c r="BP187" s="54" t="n"/>
      <c r="BQ187" s="54">
        <f t="array" ref="BQ187">+_xlfn.XLOOKUP(1,(CM_CT[Contract Number Customer]=CM_CT[[#This Row],[Contract Number Customer]])*(CM_CT[Row Type]="Header"),CM_CT[Currency])</f>
        <v/>
      </c>
      <c r="BR187" s="75">
        <f t="array" ref="BR187">+_xlfn.XLOOKUP(1,(CM_CT[Contract Number Customer]=CM_CT[[#This Row],[Contract Number Customer]])*(CM_CT[Row Type]="Header"),CM_CT[Lease Rate EUR])</f>
        <v/>
      </c>
      <c r="BS187" s="306" t="n"/>
      <c r="BT187" s="306" t="n"/>
      <c r="BU187" s="177" t="n"/>
      <c r="BV187" s="306" t="n"/>
      <c r="BW187" s="179">
        <f t="array" ref="BW187">+_xlfn.XLOOKUP(1,(Table_Mietpos[Vertragsnummer]=CM_CT[[#This Row],[Contract Number M3]])*(Table_Mietpos[Auftragspos.]=CM_CT[[#This Row],[Rentalposition M3]]),Table_Mietpos[Nettosatz/Typ])</f>
        <v/>
      </c>
      <c r="BX187" s="306" t="n"/>
      <c r="BY187" s="75" t="n"/>
      <c r="BZ187" s="75" t="n"/>
      <c r="CA187" s="75" t="n"/>
      <c r="CB187" s="75" t="n"/>
      <c r="CC187" s="75" t="n"/>
      <c r="CD187" s="307" t="n"/>
      <c r="CE187" s="307" t="n"/>
      <c r="CF187" s="307" t="n"/>
      <c r="CG187" s="307" t="n"/>
      <c r="CH187" s="28" t="n"/>
      <c r="CI187" s="28" t="n"/>
      <c r="CJ187" s="28" t="n"/>
      <c r="CK187" s="186" t="n"/>
      <c r="CL187" s="307" t="n"/>
      <c r="CM187" s="306" t="n"/>
      <c r="CN187" s="12" t="n"/>
      <c r="CO187" s="20" t="n"/>
      <c r="CP187" s="142" t="n"/>
      <c r="CQ187" s="142" t="n"/>
      <c r="CR187" s="142" t="n"/>
      <c r="CS187" s="20" t="n"/>
    </row>
    <row r="188">
      <c r="B188" s="11" t="n"/>
      <c r="C188" s="14" t="inlineStr">
        <is>
          <t>V700010</t>
        </is>
      </c>
      <c r="D188" s="10" t="n"/>
      <c r="E188" s="15">
        <f t="array" ref="E188">+_xlfn.XLOOKUP(1,(CM_CT[Contract Number M3]=CM_CT[[#This Row],[Contract Number M3]])*(CM_CT[Row Type]="Header"),CM_CT[Contract Number Customer])</f>
        <v/>
      </c>
      <c r="F188" s="10" t="n">
        <v>4</v>
      </c>
      <c r="G188" s="10" t="inlineStr">
        <is>
          <t>Wagon</t>
        </is>
      </c>
      <c r="H188" s="10" t="n">
        <v>30</v>
      </c>
      <c r="I188" s="73">
        <f t="array" ref="I188">+_xlfn.XLOOKUP(1,(Table_Mietpos[Vertragsnummer]=CM[[#This Row],[Contract Number M3]])*(Table_Mietpos[Auftragspos.]=CM[[#This Row],[Rentalposition M3]]),Table_Mietpos[ChNr])</f>
        <v/>
      </c>
      <c r="J188" s="72">
        <f t="array" ref="J188">+_xlfn.XLOOKUP(1,(CM_CT[Contract Number Customer]=CM_CT[[#This Row],[Contract Number Customer]])*(CM_CT[Row Type]="Header"),CM_CT[Customer])</f>
        <v/>
      </c>
      <c r="K188" s="51" t="n"/>
      <c r="L188" s="51" t="n"/>
      <c r="M188" s="15">
        <f t="array" ref="M188">+_xlfn.XLOOKUP(1,(CM_CT[Contract Number Customer]=CM_CT[[#This Row],[Contract Number Customer]])*(CM_CT[Row Type]="Header"),CM_CT[Sales Manager])</f>
        <v/>
      </c>
      <c r="N188" s="15">
        <f t="array" ref="N188">+_xlfn.XLOOKUP(1,(CM_CT[Contract Number Customer]=CM_CT[[#This Row],[Contract Number Customer]])*(CM_CT[Row Type]="Header"),CM_CT[Wagon Type])</f>
        <v/>
      </c>
      <c r="O188" s="10" t="n">
        <v>1</v>
      </c>
      <c r="P188" s="10" t="n"/>
      <c r="Q188" s="10" t="n"/>
      <c r="R188" s="10" t="n">
        <v>1</v>
      </c>
      <c r="S188" s="10" t="n"/>
      <c r="T188" s="10" t="n">
        <v>1</v>
      </c>
      <c r="U188" s="15">
        <f>+IF(CM_CT[[#This Row],[Contract Status]]&lt;&gt;"ended",1,0)</f>
        <v/>
      </c>
      <c r="V188" s="15" t="n"/>
      <c r="W188" s="15">
        <f t="array" ref="W188">_xlfn.XLOOKUP(1,(CM_CT[Contract Number Customer]=$E187)*(CM_CT[Delivery Batch]=$F187)*(CM_CT[Row Type]="Batch"),CM_CT[Contract Flex])</f>
        <v/>
      </c>
      <c r="X188" s="54">
        <f t="array" ref="X188">_xlfn.XLOOKUP(1,(CM_CT[Contract Number Customer]=$E187)*(CM_CT[Delivery Batch]=$F187)*(CM_CT[Row Type]="Batch"),CM_CT[Flex StartDate])</f>
        <v/>
      </c>
      <c r="Y188" s="54">
        <f t="array" ref="Y188">_xlfn.XLOOKUP(1,(CM_CT[Contract Number Customer]=$E187)*(CM_CT[Delivery Batch]=$F187)*(CM_CT[Row Type]="Batch"),CM_CT[Flex EndDate])</f>
        <v/>
      </c>
      <c r="Z188" s="15">
        <f t="array" ref="Z188">_xlfn.XLOOKUP(1,(CM_CT[Contract Number Customer]=$E187)*(CM_CT[Delivery Batch]=$F187)*(CM_CT[Row Type]="Batch"),CM_CT[Contract Status])</f>
        <v/>
      </c>
      <c r="AA188" s="15" t="n"/>
      <c r="AB188" s="74" t="n"/>
      <c r="AC188" s="74" t="n"/>
      <c r="AD188" s="131">
        <f t="array" ref="AD188">+_xlfn.XLOOKUP(1,(Table_Mietpos[Vertragsnummer]=CM_CT[[#This Row],[Contract Number M3]])*(Table_Mietpos[Auftragspos.]=CM_CT[[#This Row],[Rentalposition M3]]),Table_Mietpos[Gueltig_ab])</f>
        <v/>
      </c>
      <c r="AE188" s="131">
        <f t="array" ref="AE188">+_xlfn.XLOOKUP(1,(Table_Mietpos[Vertragsnummer]=CM_CT[[#This Row],[Contract Number M3]])*(Table_Mietpos[Auftragspos.]=CM_CT[[#This Row],[Rentalposition M3]]),Table_Mietpos[Gueltig_bis])</f>
        <v/>
      </c>
      <c r="AF188" s="50">
        <f t="array" ref="AF188">+_xlfn.XLOOKUP(1,(CM_CT[Contract Number Customer]=CM_CT[[#This Row],[Contract Number Customer]])*(CM_CT[Row Type]="Header"),CM_CT[Contract Lenght Initial])</f>
        <v/>
      </c>
      <c r="AG188" s="136">
        <f>+CM_CT[[#This Row],[Rental EndDate]]</f>
        <v/>
      </c>
      <c r="AH188" s="305" t="n"/>
      <c r="AI188" s="305" t="n"/>
      <c r="AJ188" s="305" t="n"/>
      <c r="AK188" s="53" t="n"/>
      <c r="AL188" s="15">
        <f t="array" ref="AL188">+_xlfn.XLOOKUP(1,(CM_CT[Contract Number Customer]=CM_CT[[#This Row],[Contract Number Customer]])*(CM_CT[Row Type]="Header"),CM_CT[Early Termination Category])</f>
        <v/>
      </c>
      <c r="AM188" s="136">
        <f t="array" ref="AM188">_xlfn.XLOOKUP(1,(CM_CT[Contract Number Customer]=$E187)*(CM_CT[Delivery Batch]=$F187)*(CM_CT[Row Type]="Batch"),CM_CT[Early Termination cut-off date1])</f>
        <v/>
      </c>
      <c r="AN188" s="136">
        <f t="array" ref="AN188">_xlfn.XLOOKUP(1,(CM_CT[Contract Number Customer]=$E187)*(CM_CT[Delivery Batch]=$F187)*(CM_CT[Row Type]="Batch"),CM_CT[Early Termination cut-off date2])</f>
        <v/>
      </c>
      <c r="AO188" s="53">
        <f t="array" ref="AO188">+_xlfn.XLOOKUP(1,(CM_CT[Contract Number Customer]=CM_CT[[#This Row],[Contract Number Customer]])*(CM_CT[Row Type]="Header"),CM_CT[Early Termination Notice Period Mths])</f>
        <v/>
      </c>
      <c r="AP188" s="53">
        <f t="array" ref="AP188">+_xlfn.XLOOKUP(1,(CM_CT[Contract Number Customer]=CM_CT[[#This Row],[Contract Number Customer]])*(CM_CT[Row Type]="Header"),CM_CT[Duly Termination Notice Period Mths])</f>
        <v/>
      </c>
      <c r="AQ188" s="54" t="n"/>
      <c r="AR188" s="54">
        <f t="array" ref="AR188">+_xlfn.XLOOKUP(1,(CM_CT[[#This Row],[Contract Number M3]]=Next_possible_notice[Contract Number M3])*(CM_CT[[#This Row],[Rentalposition M3]]=Next_possible_notice[Rentalposition M3]),Next_possible_notice[NoticeDateCalc])</f>
        <v/>
      </c>
      <c r="AS188" s="117" t="n"/>
      <c r="AT188" s="75" t="n"/>
      <c r="AU188" s="75" t="n"/>
      <c r="AV188" s="75" t="n"/>
      <c r="AW188" s="75" t="n"/>
      <c r="AX188" s="53" t="n"/>
      <c r="AY188" s="75" t="n"/>
      <c r="AZ188" s="54" t="n"/>
      <c r="BA188" s="50">
        <f t="array" ref="BA188">+_xlfn.XLOOKUP(1,(CM_CT[Contract Number Customer]=CM_CT[[#This Row],[Contract Number Customer]])*(CM_CT[Row Type]="Header"),CM_CT[Contract Lenght Early Clause &amp; Option])</f>
        <v/>
      </c>
      <c r="BB188" s="15" t="n"/>
      <c r="BC188" s="15" t="n"/>
      <c r="BD188" s="15" t="n"/>
      <c r="BE188" s="15" t="n"/>
      <c r="BF188" s="15" t="n"/>
      <c r="BG188" s="15" t="n"/>
      <c r="BH188" s="24" t="n"/>
      <c r="BI188" s="10" t="n"/>
      <c r="BJ188" s="118" t="n"/>
      <c r="BK188" s="24" t="n"/>
      <c r="BL188" s="54">
        <f>+_xlfn.XLOOKUP(CM_CT[[#This Row],[Wagon Number]],Next_possible_notice[Wagon Number],Next_possible_notice[Renewal Process StartDate])</f>
        <v/>
      </c>
      <c r="BM188" s="24" t="n"/>
      <c r="BN188" s="50">
        <f t="array" ref="BN188">+_xlfn.XLOOKUP(1,(CM_CT[Contract Number Customer]=CM_CT[[#This Row],[Contract Number Customer]])*(CM_CT[Row Type]="Header"),CM_CT[Contract Mileage])</f>
        <v/>
      </c>
      <c r="BO188" s="50" t="n"/>
      <c r="BP188" s="54" t="n"/>
      <c r="BQ188" s="54">
        <f t="array" ref="BQ188">+_xlfn.XLOOKUP(1,(CM_CT[Contract Number Customer]=CM_CT[[#This Row],[Contract Number Customer]])*(CM_CT[Row Type]="Header"),CM_CT[Currency])</f>
        <v/>
      </c>
      <c r="BR188" s="75">
        <f t="array" ref="BR188">+_xlfn.XLOOKUP(1,(CM_CT[Contract Number Customer]=CM_CT[[#This Row],[Contract Number Customer]])*(CM_CT[Row Type]="Header"),CM_CT[Lease Rate EUR])</f>
        <v/>
      </c>
      <c r="BS188" s="306" t="n"/>
      <c r="BT188" s="306" t="n"/>
      <c r="BU188" s="177" t="n"/>
      <c r="BV188" s="306" t="n"/>
      <c r="BW188" s="179">
        <f t="array" ref="BW188">+_xlfn.XLOOKUP(1,(Table_Mietpos[Vertragsnummer]=CM_CT[[#This Row],[Contract Number M3]])*(Table_Mietpos[Auftragspos.]=CM_CT[[#This Row],[Rentalposition M3]]),Table_Mietpos[Nettosatz/Typ])</f>
        <v/>
      </c>
      <c r="BX188" s="306" t="n"/>
      <c r="BY188" s="75" t="n"/>
      <c r="BZ188" s="75" t="n"/>
      <c r="CA188" s="75" t="n"/>
      <c r="CB188" s="75" t="n"/>
      <c r="CC188" s="75" t="n"/>
      <c r="CD188" s="307" t="n"/>
      <c r="CE188" s="307" t="n"/>
      <c r="CF188" s="307" t="n"/>
      <c r="CG188" s="307" t="n"/>
      <c r="CH188" s="28" t="n"/>
      <c r="CI188" s="28" t="n"/>
      <c r="CJ188" s="28" t="n"/>
      <c r="CK188" s="186" t="n"/>
      <c r="CL188" s="307" t="n"/>
      <c r="CM188" s="306" t="n"/>
      <c r="CN188" s="12" t="n"/>
      <c r="CO188" s="20" t="n"/>
      <c r="CP188" s="142" t="n"/>
      <c r="CQ188" s="142" t="n"/>
      <c r="CR188" s="142" t="n"/>
      <c r="CS188" s="20" t="n"/>
    </row>
    <row r="189">
      <c r="B189" s="11" t="n"/>
      <c r="C189" s="14" t="inlineStr">
        <is>
          <t>V700010</t>
        </is>
      </c>
      <c r="D189" s="10" t="n"/>
      <c r="E189" s="15">
        <f t="array" ref="E189">+_xlfn.XLOOKUP(1,(CM_CT[Contract Number M3]=CM_CT[[#This Row],[Contract Number M3]])*(CM_CT[Row Type]="Header"),CM_CT[Contract Number Customer])</f>
        <v/>
      </c>
      <c r="F189" s="10" t="n">
        <v>4</v>
      </c>
      <c r="G189" s="10" t="inlineStr">
        <is>
          <t>Wagon</t>
        </is>
      </c>
      <c r="H189" s="10" t="n">
        <v>31</v>
      </c>
      <c r="I189" s="73">
        <f t="array" ref="I189">+_xlfn.XLOOKUP(1,(Table_Mietpos[Vertragsnummer]=CM[[#This Row],[Contract Number M3]])*(Table_Mietpos[Auftragspos.]=CM[[#This Row],[Rentalposition M3]]),Table_Mietpos[ChNr])</f>
        <v/>
      </c>
      <c r="J189" s="72">
        <f t="array" ref="J189">+_xlfn.XLOOKUP(1,(CM_CT[Contract Number Customer]=CM_CT[[#This Row],[Contract Number Customer]])*(CM_CT[Row Type]="Header"),CM_CT[Customer])</f>
        <v/>
      </c>
      <c r="K189" s="51" t="n"/>
      <c r="L189" s="51" t="n"/>
      <c r="M189" s="15">
        <f t="array" ref="M189">+_xlfn.XLOOKUP(1,(CM_CT[Contract Number Customer]=CM_CT[[#This Row],[Contract Number Customer]])*(CM_CT[Row Type]="Header"),CM_CT[Sales Manager])</f>
        <v/>
      </c>
      <c r="N189" s="15">
        <f t="array" ref="N189">+_xlfn.XLOOKUP(1,(CM_CT[Contract Number Customer]=CM_CT[[#This Row],[Contract Number Customer]])*(CM_CT[Row Type]="Header"),CM_CT[Wagon Type])</f>
        <v/>
      </c>
      <c r="O189" s="10" t="n">
        <v>1</v>
      </c>
      <c r="P189" s="10" t="n"/>
      <c r="Q189" s="10" t="n"/>
      <c r="R189" s="10" t="n">
        <v>1</v>
      </c>
      <c r="S189" s="10" t="n"/>
      <c r="T189" s="10" t="n">
        <v>1</v>
      </c>
      <c r="U189" s="15">
        <f>+IF(CM_CT[[#This Row],[Contract Status]]&lt;&gt;"ended",1,0)</f>
        <v/>
      </c>
      <c r="V189" s="15" t="n"/>
      <c r="W189" s="15">
        <f t="array" ref="W189">_xlfn.XLOOKUP(1,(CM_CT[Contract Number Customer]=$E188)*(CM_CT[Delivery Batch]=$F188)*(CM_CT[Row Type]="Batch"),CM_CT[Contract Flex])</f>
        <v/>
      </c>
      <c r="X189" s="54">
        <f t="array" ref="X189">_xlfn.XLOOKUP(1,(CM_CT[Contract Number Customer]=$E188)*(CM_CT[Delivery Batch]=$F188)*(CM_CT[Row Type]="Batch"),CM_CT[Flex StartDate])</f>
        <v/>
      </c>
      <c r="Y189" s="54">
        <f t="array" ref="Y189">_xlfn.XLOOKUP(1,(CM_CT[Contract Number Customer]=$E188)*(CM_CT[Delivery Batch]=$F188)*(CM_CT[Row Type]="Batch"),CM_CT[Flex EndDate])</f>
        <v/>
      </c>
      <c r="Z189" s="15">
        <f t="array" ref="Z189">_xlfn.XLOOKUP(1,(CM_CT[Contract Number Customer]=$E188)*(CM_CT[Delivery Batch]=$F188)*(CM_CT[Row Type]="Batch"),CM_CT[Contract Status])</f>
        <v/>
      </c>
      <c r="AA189" s="15" t="n"/>
      <c r="AB189" s="74" t="n"/>
      <c r="AC189" s="74" t="n"/>
      <c r="AD189" s="131">
        <f t="array" ref="AD189">+_xlfn.XLOOKUP(1,(Table_Mietpos[Vertragsnummer]=CM_CT[[#This Row],[Contract Number M3]])*(Table_Mietpos[Auftragspos.]=CM_CT[[#This Row],[Rentalposition M3]]),Table_Mietpos[Gueltig_ab])</f>
        <v/>
      </c>
      <c r="AE189" s="131">
        <f t="array" ref="AE189">+_xlfn.XLOOKUP(1,(Table_Mietpos[Vertragsnummer]=CM_CT[[#This Row],[Contract Number M3]])*(Table_Mietpos[Auftragspos.]=CM_CT[[#This Row],[Rentalposition M3]]),Table_Mietpos[Gueltig_bis])</f>
        <v/>
      </c>
      <c r="AF189" s="50">
        <f t="array" ref="AF189">+_xlfn.XLOOKUP(1,(CM_CT[Contract Number Customer]=CM_CT[[#This Row],[Contract Number Customer]])*(CM_CT[Row Type]="Header"),CM_CT[Contract Lenght Initial])</f>
        <v/>
      </c>
      <c r="AG189" s="136">
        <f>+CM_CT[[#This Row],[Rental EndDate]]</f>
        <v/>
      </c>
      <c r="AH189" s="305" t="n"/>
      <c r="AI189" s="305" t="n"/>
      <c r="AJ189" s="305" t="n"/>
      <c r="AK189" s="53" t="n"/>
      <c r="AL189" s="15">
        <f t="array" ref="AL189">+_xlfn.XLOOKUP(1,(CM_CT[Contract Number Customer]=CM_CT[[#This Row],[Contract Number Customer]])*(CM_CT[Row Type]="Header"),CM_CT[Early Termination Category])</f>
        <v/>
      </c>
      <c r="AM189" s="136">
        <f t="array" ref="AM189">_xlfn.XLOOKUP(1,(CM_CT[Contract Number Customer]=$E188)*(CM_CT[Delivery Batch]=$F188)*(CM_CT[Row Type]="Batch"),CM_CT[Early Termination cut-off date1])</f>
        <v/>
      </c>
      <c r="AN189" s="136">
        <f t="array" ref="AN189">_xlfn.XLOOKUP(1,(CM_CT[Contract Number Customer]=$E188)*(CM_CT[Delivery Batch]=$F188)*(CM_CT[Row Type]="Batch"),CM_CT[Early Termination cut-off date2])</f>
        <v/>
      </c>
      <c r="AO189" s="53">
        <f t="array" ref="AO189">+_xlfn.XLOOKUP(1,(CM_CT[Contract Number Customer]=CM_CT[[#This Row],[Contract Number Customer]])*(CM_CT[Row Type]="Header"),CM_CT[Early Termination Notice Period Mths])</f>
        <v/>
      </c>
      <c r="AP189" s="53">
        <f t="array" ref="AP189">+_xlfn.XLOOKUP(1,(CM_CT[Contract Number Customer]=CM_CT[[#This Row],[Contract Number Customer]])*(CM_CT[Row Type]="Header"),CM_CT[Duly Termination Notice Period Mths])</f>
        <v/>
      </c>
      <c r="AQ189" s="54" t="n"/>
      <c r="AR189" s="54">
        <f t="array" ref="AR189">+_xlfn.XLOOKUP(1,(CM_CT[[#This Row],[Contract Number M3]]=Next_possible_notice[Contract Number M3])*(CM_CT[[#This Row],[Rentalposition M3]]=Next_possible_notice[Rentalposition M3]),Next_possible_notice[NoticeDateCalc])</f>
        <v/>
      </c>
      <c r="AS189" s="117" t="n"/>
      <c r="AT189" s="75" t="n"/>
      <c r="AU189" s="75" t="n"/>
      <c r="AV189" s="75" t="n"/>
      <c r="AW189" s="75" t="n"/>
      <c r="AX189" s="53" t="n"/>
      <c r="AY189" s="75" t="n"/>
      <c r="AZ189" s="54" t="n"/>
      <c r="BA189" s="50">
        <f t="array" ref="BA189">+_xlfn.XLOOKUP(1,(CM_CT[Contract Number Customer]=CM_CT[[#This Row],[Contract Number Customer]])*(CM_CT[Row Type]="Header"),CM_CT[Contract Lenght Early Clause &amp; Option])</f>
        <v/>
      </c>
      <c r="BB189" s="15" t="n"/>
      <c r="BC189" s="15" t="n"/>
      <c r="BD189" s="15" t="n"/>
      <c r="BE189" s="15" t="n"/>
      <c r="BF189" s="15" t="n"/>
      <c r="BG189" s="15" t="n"/>
      <c r="BH189" s="24" t="n"/>
      <c r="BI189" s="10" t="n"/>
      <c r="BJ189" s="118" t="n"/>
      <c r="BK189" s="24" t="n"/>
      <c r="BL189" s="54">
        <f>+_xlfn.XLOOKUP(CM_CT[[#This Row],[Wagon Number]],Next_possible_notice[Wagon Number],Next_possible_notice[Renewal Process StartDate])</f>
        <v/>
      </c>
      <c r="BM189" s="24" t="n"/>
      <c r="BN189" s="50">
        <f t="array" ref="BN189">+_xlfn.XLOOKUP(1,(CM_CT[Contract Number Customer]=CM_CT[[#This Row],[Contract Number Customer]])*(CM_CT[Row Type]="Header"),CM_CT[Contract Mileage])</f>
        <v/>
      </c>
      <c r="BO189" s="50" t="n"/>
      <c r="BP189" s="54" t="n"/>
      <c r="BQ189" s="54">
        <f t="array" ref="BQ189">+_xlfn.XLOOKUP(1,(CM_CT[Contract Number Customer]=CM_CT[[#This Row],[Contract Number Customer]])*(CM_CT[Row Type]="Header"),CM_CT[Currency])</f>
        <v/>
      </c>
      <c r="BR189" s="75">
        <f t="array" ref="BR189">+_xlfn.XLOOKUP(1,(CM_CT[Contract Number Customer]=CM_CT[[#This Row],[Contract Number Customer]])*(CM_CT[Row Type]="Header"),CM_CT[Lease Rate EUR])</f>
        <v/>
      </c>
      <c r="BS189" s="306" t="n"/>
      <c r="BT189" s="306" t="n"/>
      <c r="BU189" s="177" t="n"/>
      <c r="BV189" s="306" t="n"/>
      <c r="BW189" s="179">
        <f t="array" ref="BW189">+_xlfn.XLOOKUP(1,(Table_Mietpos[Vertragsnummer]=CM_CT[[#This Row],[Contract Number M3]])*(Table_Mietpos[Auftragspos.]=CM_CT[[#This Row],[Rentalposition M3]]),Table_Mietpos[Nettosatz/Typ])</f>
        <v/>
      </c>
      <c r="BX189" s="306" t="n"/>
      <c r="BY189" s="75" t="n"/>
      <c r="BZ189" s="75" t="n"/>
      <c r="CA189" s="75" t="n"/>
      <c r="CB189" s="75" t="n"/>
      <c r="CC189" s="75" t="n"/>
      <c r="CD189" s="307" t="n"/>
      <c r="CE189" s="307" t="n"/>
      <c r="CF189" s="307" t="n"/>
      <c r="CG189" s="307" t="n"/>
      <c r="CH189" s="28" t="n"/>
      <c r="CI189" s="28" t="n"/>
      <c r="CJ189" s="28" t="n"/>
      <c r="CK189" s="186" t="n"/>
      <c r="CL189" s="307" t="n"/>
      <c r="CM189" s="306" t="n"/>
      <c r="CN189" s="12" t="n"/>
      <c r="CO189" s="20" t="n"/>
      <c r="CP189" s="142" t="n"/>
      <c r="CQ189" s="142" t="n"/>
      <c r="CR189" s="142" t="n"/>
      <c r="CS189" s="20" t="n"/>
    </row>
    <row r="190">
      <c r="B190" s="11" t="n"/>
      <c r="C190" s="14" t="inlineStr">
        <is>
          <t>V700010</t>
        </is>
      </c>
      <c r="D190" s="10" t="n"/>
      <c r="E190" s="15">
        <f t="array" ref="E190">+_xlfn.XLOOKUP(1,(CM_CT[Contract Number M3]=CM_CT[[#This Row],[Contract Number M3]])*(CM_CT[Row Type]="Header"),CM_CT[Contract Number Customer])</f>
        <v/>
      </c>
      <c r="F190" s="10" t="n">
        <v>4</v>
      </c>
      <c r="G190" s="10" t="inlineStr">
        <is>
          <t>Wagon</t>
        </is>
      </c>
      <c r="H190" s="10" t="n">
        <v>32</v>
      </c>
      <c r="I190" s="73">
        <f t="array" ref="I190">+_xlfn.XLOOKUP(1,(Table_Mietpos[Vertragsnummer]=CM[[#This Row],[Contract Number M3]])*(Table_Mietpos[Auftragspos.]=CM[[#This Row],[Rentalposition M3]]),Table_Mietpos[ChNr])</f>
        <v/>
      </c>
      <c r="J190" s="72">
        <f t="array" ref="J190">+_xlfn.XLOOKUP(1,(CM_CT[Contract Number Customer]=CM_CT[[#This Row],[Contract Number Customer]])*(CM_CT[Row Type]="Header"),CM_CT[Customer])</f>
        <v/>
      </c>
      <c r="K190" s="51" t="n"/>
      <c r="L190" s="51" t="n"/>
      <c r="M190" s="15">
        <f t="array" ref="M190">+_xlfn.XLOOKUP(1,(CM_CT[Contract Number Customer]=CM_CT[[#This Row],[Contract Number Customer]])*(CM_CT[Row Type]="Header"),CM_CT[Sales Manager])</f>
        <v/>
      </c>
      <c r="N190" s="15">
        <f t="array" ref="N190">+_xlfn.XLOOKUP(1,(CM_CT[Contract Number Customer]=CM_CT[[#This Row],[Contract Number Customer]])*(CM_CT[Row Type]="Header"),CM_CT[Wagon Type])</f>
        <v/>
      </c>
      <c r="O190" s="10" t="n">
        <v>1</v>
      </c>
      <c r="P190" s="10" t="n"/>
      <c r="Q190" s="10" t="n"/>
      <c r="R190" s="10" t="n">
        <v>1</v>
      </c>
      <c r="S190" s="10" t="n"/>
      <c r="T190" s="10" t="n">
        <v>1</v>
      </c>
      <c r="U190" s="15">
        <f>+IF(CM_CT[[#This Row],[Contract Status]]&lt;&gt;"ended",1,0)</f>
        <v/>
      </c>
      <c r="V190" s="15" t="n"/>
      <c r="W190" s="15">
        <f t="array" ref="W190">_xlfn.XLOOKUP(1,(CM_CT[Contract Number Customer]=$E189)*(CM_CT[Delivery Batch]=$F189)*(CM_CT[Row Type]="Batch"),CM_CT[Contract Flex])</f>
        <v/>
      </c>
      <c r="X190" s="54">
        <f t="array" ref="X190">_xlfn.XLOOKUP(1,(CM_CT[Contract Number Customer]=$E189)*(CM_CT[Delivery Batch]=$F189)*(CM_CT[Row Type]="Batch"),CM_CT[Flex StartDate])</f>
        <v/>
      </c>
      <c r="Y190" s="54">
        <f t="array" ref="Y190">_xlfn.XLOOKUP(1,(CM_CT[Contract Number Customer]=$E189)*(CM_CT[Delivery Batch]=$F189)*(CM_CT[Row Type]="Batch"),CM_CT[Flex EndDate])</f>
        <v/>
      </c>
      <c r="Z190" s="15">
        <f t="array" ref="Z190">_xlfn.XLOOKUP(1,(CM_CT[Contract Number Customer]=$E189)*(CM_CT[Delivery Batch]=$F189)*(CM_CT[Row Type]="Batch"),CM_CT[Contract Status])</f>
        <v/>
      </c>
      <c r="AA190" s="15" t="n"/>
      <c r="AB190" s="74" t="n"/>
      <c r="AC190" s="74" t="n"/>
      <c r="AD190" s="131">
        <f t="array" ref="AD190">+_xlfn.XLOOKUP(1,(Table_Mietpos[Vertragsnummer]=CM_CT[[#This Row],[Contract Number M3]])*(Table_Mietpos[Auftragspos.]=CM_CT[[#This Row],[Rentalposition M3]]),Table_Mietpos[Gueltig_ab])</f>
        <v/>
      </c>
      <c r="AE190" s="131">
        <f t="array" ref="AE190">+_xlfn.XLOOKUP(1,(Table_Mietpos[Vertragsnummer]=CM_CT[[#This Row],[Contract Number M3]])*(Table_Mietpos[Auftragspos.]=CM_CT[[#This Row],[Rentalposition M3]]),Table_Mietpos[Gueltig_bis])</f>
        <v/>
      </c>
      <c r="AF190" s="50">
        <f t="array" ref="AF190">+_xlfn.XLOOKUP(1,(CM_CT[Contract Number Customer]=CM_CT[[#This Row],[Contract Number Customer]])*(CM_CT[Row Type]="Header"),CM_CT[Contract Lenght Initial])</f>
        <v/>
      </c>
      <c r="AG190" s="136">
        <f>+CM_CT[[#This Row],[Rental EndDate]]</f>
        <v/>
      </c>
      <c r="AH190" s="305" t="n"/>
      <c r="AI190" s="305" t="n"/>
      <c r="AJ190" s="305" t="n"/>
      <c r="AK190" s="53" t="n"/>
      <c r="AL190" s="15">
        <f t="array" ref="AL190">+_xlfn.XLOOKUP(1,(CM_CT[Contract Number Customer]=CM_CT[[#This Row],[Contract Number Customer]])*(CM_CT[Row Type]="Header"),CM_CT[Early Termination Category])</f>
        <v/>
      </c>
      <c r="AM190" s="136">
        <f t="array" ref="AM190">_xlfn.XLOOKUP(1,(CM_CT[Contract Number Customer]=$E189)*(CM_CT[Delivery Batch]=$F189)*(CM_CT[Row Type]="Batch"),CM_CT[Early Termination cut-off date1])</f>
        <v/>
      </c>
      <c r="AN190" s="136">
        <f t="array" ref="AN190">_xlfn.XLOOKUP(1,(CM_CT[Contract Number Customer]=$E189)*(CM_CT[Delivery Batch]=$F189)*(CM_CT[Row Type]="Batch"),CM_CT[Early Termination cut-off date2])</f>
        <v/>
      </c>
      <c r="AO190" s="53">
        <f t="array" ref="AO190">+_xlfn.XLOOKUP(1,(CM_CT[Contract Number Customer]=CM_CT[[#This Row],[Contract Number Customer]])*(CM_CT[Row Type]="Header"),CM_CT[Early Termination Notice Period Mths])</f>
        <v/>
      </c>
      <c r="AP190" s="53">
        <f t="array" ref="AP190">+_xlfn.XLOOKUP(1,(CM_CT[Contract Number Customer]=CM_CT[[#This Row],[Contract Number Customer]])*(CM_CT[Row Type]="Header"),CM_CT[Duly Termination Notice Period Mths])</f>
        <v/>
      </c>
      <c r="AQ190" s="54" t="n"/>
      <c r="AR190" s="54">
        <f t="array" ref="AR190">+_xlfn.XLOOKUP(1,(CM_CT[[#This Row],[Contract Number M3]]=Next_possible_notice[Contract Number M3])*(CM_CT[[#This Row],[Rentalposition M3]]=Next_possible_notice[Rentalposition M3]),Next_possible_notice[NoticeDateCalc])</f>
        <v/>
      </c>
      <c r="AS190" s="117" t="n"/>
      <c r="AT190" s="75" t="n"/>
      <c r="AU190" s="75" t="n"/>
      <c r="AV190" s="75" t="n"/>
      <c r="AW190" s="75" t="n"/>
      <c r="AX190" s="53" t="n"/>
      <c r="AY190" s="75" t="n"/>
      <c r="AZ190" s="54" t="n"/>
      <c r="BA190" s="50">
        <f t="array" ref="BA190">+_xlfn.XLOOKUP(1,(CM_CT[Contract Number Customer]=CM_CT[[#This Row],[Contract Number Customer]])*(CM_CT[Row Type]="Header"),CM_CT[Contract Lenght Early Clause &amp; Option])</f>
        <v/>
      </c>
      <c r="BB190" s="15" t="n"/>
      <c r="BC190" s="15" t="n"/>
      <c r="BD190" s="15" t="n"/>
      <c r="BE190" s="15" t="n"/>
      <c r="BF190" s="15" t="n"/>
      <c r="BG190" s="15" t="n"/>
      <c r="BH190" s="24" t="n"/>
      <c r="BI190" s="10" t="n"/>
      <c r="BJ190" s="118" t="n"/>
      <c r="BK190" s="24" t="n"/>
      <c r="BL190" s="54">
        <f>+_xlfn.XLOOKUP(CM_CT[[#This Row],[Wagon Number]],Next_possible_notice[Wagon Number],Next_possible_notice[Renewal Process StartDate])</f>
        <v/>
      </c>
      <c r="BM190" s="24" t="n"/>
      <c r="BN190" s="50">
        <f t="array" ref="BN190">+_xlfn.XLOOKUP(1,(CM_CT[Contract Number Customer]=CM_CT[[#This Row],[Contract Number Customer]])*(CM_CT[Row Type]="Header"),CM_CT[Contract Mileage])</f>
        <v/>
      </c>
      <c r="BO190" s="50" t="n"/>
      <c r="BP190" s="54" t="n"/>
      <c r="BQ190" s="54">
        <f t="array" ref="BQ190">+_xlfn.XLOOKUP(1,(CM_CT[Contract Number Customer]=CM_CT[[#This Row],[Contract Number Customer]])*(CM_CT[Row Type]="Header"),CM_CT[Currency])</f>
        <v/>
      </c>
      <c r="BR190" s="75">
        <f t="array" ref="BR190">+_xlfn.XLOOKUP(1,(CM_CT[Contract Number Customer]=CM_CT[[#This Row],[Contract Number Customer]])*(CM_CT[Row Type]="Header"),CM_CT[Lease Rate EUR])</f>
        <v/>
      </c>
      <c r="BS190" s="306" t="n"/>
      <c r="BT190" s="306" t="n"/>
      <c r="BU190" s="177" t="n"/>
      <c r="BV190" s="306" t="n"/>
      <c r="BW190" s="179">
        <f t="array" ref="BW190">+_xlfn.XLOOKUP(1,(Table_Mietpos[Vertragsnummer]=CM_CT[[#This Row],[Contract Number M3]])*(Table_Mietpos[Auftragspos.]=CM_CT[[#This Row],[Rentalposition M3]]),Table_Mietpos[Nettosatz/Typ])</f>
        <v/>
      </c>
      <c r="BX190" s="306" t="n"/>
      <c r="BY190" s="75" t="n"/>
      <c r="BZ190" s="75" t="n"/>
      <c r="CA190" s="75" t="n"/>
      <c r="CB190" s="75" t="n"/>
      <c r="CC190" s="75" t="n"/>
      <c r="CD190" s="307" t="n"/>
      <c r="CE190" s="307" t="n"/>
      <c r="CF190" s="307" t="n"/>
      <c r="CG190" s="307" t="n"/>
      <c r="CH190" s="28" t="n"/>
      <c r="CI190" s="28" t="n"/>
      <c r="CJ190" s="28" t="n"/>
      <c r="CK190" s="186" t="n"/>
      <c r="CL190" s="307" t="n"/>
      <c r="CM190" s="306" t="n"/>
      <c r="CN190" s="12" t="n"/>
      <c r="CO190" s="20" t="n"/>
      <c r="CP190" s="142" t="n"/>
      <c r="CQ190" s="142" t="n"/>
      <c r="CR190" s="142" t="n"/>
      <c r="CS190" s="20" t="n"/>
    </row>
    <row r="191">
      <c r="B191" s="11" t="n"/>
      <c r="C191" s="14" t="inlineStr">
        <is>
          <t>V700010</t>
        </is>
      </c>
      <c r="D191" s="10" t="n"/>
      <c r="E191" s="15">
        <f t="array" ref="E191">+_xlfn.XLOOKUP(1,(CM_CT[Contract Number M3]=CM_CT[[#This Row],[Contract Number M3]])*(CM_CT[Row Type]="Header"),CM_CT[Contract Number Customer])</f>
        <v/>
      </c>
      <c r="F191" s="10" t="n">
        <v>4</v>
      </c>
      <c r="G191" s="10" t="inlineStr">
        <is>
          <t>Wagon</t>
        </is>
      </c>
      <c r="H191" s="10" t="n">
        <v>33</v>
      </c>
      <c r="I191" s="73">
        <f t="array" ref="I191">+_xlfn.XLOOKUP(1,(Table_Mietpos[Vertragsnummer]=CM[[#This Row],[Contract Number M3]])*(Table_Mietpos[Auftragspos.]=CM[[#This Row],[Rentalposition M3]]),Table_Mietpos[ChNr])</f>
        <v/>
      </c>
      <c r="J191" s="72">
        <f t="array" ref="J191">+_xlfn.XLOOKUP(1,(CM_CT[Contract Number Customer]=CM_CT[[#This Row],[Contract Number Customer]])*(CM_CT[Row Type]="Header"),CM_CT[Customer])</f>
        <v/>
      </c>
      <c r="K191" s="51" t="n"/>
      <c r="L191" s="51" t="n"/>
      <c r="M191" s="15">
        <f t="array" ref="M191">+_xlfn.XLOOKUP(1,(CM_CT[Contract Number Customer]=CM_CT[[#This Row],[Contract Number Customer]])*(CM_CT[Row Type]="Header"),CM_CT[Sales Manager])</f>
        <v/>
      </c>
      <c r="N191" s="15">
        <f t="array" ref="N191">+_xlfn.XLOOKUP(1,(CM_CT[Contract Number Customer]=CM_CT[[#This Row],[Contract Number Customer]])*(CM_CT[Row Type]="Header"),CM_CT[Wagon Type])</f>
        <v/>
      </c>
      <c r="O191" s="10" t="n">
        <v>1</v>
      </c>
      <c r="P191" s="10" t="n"/>
      <c r="Q191" s="10" t="n"/>
      <c r="R191" s="10" t="n">
        <v>1</v>
      </c>
      <c r="S191" s="10" t="n"/>
      <c r="T191" s="10" t="n">
        <v>1</v>
      </c>
      <c r="U191" s="15">
        <f>+IF(CM_CT[[#This Row],[Contract Status]]&lt;&gt;"ended",1,0)</f>
        <v/>
      </c>
      <c r="V191" s="15" t="n"/>
      <c r="W191" s="15">
        <f t="array" ref="W191">_xlfn.XLOOKUP(1,(CM_CT[Contract Number Customer]=$E190)*(CM_CT[Delivery Batch]=$F190)*(CM_CT[Row Type]="Batch"),CM_CT[Contract Flex])</f>
        <v/>
      </c>
      <c r="X191" s="54">
        <f t="array" ref="X191">_xlfn.XLOOKUP(1,(CM_CT[Contract Number Customer]=$E190)*(CM_CT[Delivery Batch]=$F190)*(CM_CT[Row Type]="Batch"),CM_CT[Flex StartDate])</f>
        <v/>
      </c>
      <c r="Y191" s="54">
        <f t="array" ref="Y191">_xlfn.XLOOKUP(1,(CM_CT[Contract Number Customer]=$E190)*(CM_CT[Delivery Batch]=$F190)*(CM_CT[Row Type]="Batch"),CM_CT[Flex EndDate])</f>
        <v/>
      </c>
      <c r="Z191" s="15">
        <f t="array" ref="Z191">_xlfn.XLOOKUP(1,(CM_CT[Contract Number Customer]=$E190)*(CM_CT[Delivery Batch]=$F190)*(CM_CT[Row Type]="Batch"),CM_CT[Contract Status])</f>
        <v/>
      </c>
      <c r="AA191" s="15" t="n"/>
      <c r="AB191" s="74" t="n"/>
      <c r="AC191" s="74" t="n"/>
      <c r="AD191" s="131">
        <f t="array" ref="AD191">+_xlfn.XLOOKUP(1,(Table_Mietpos[Vertragsnummer]=CM_CT[[#This Row],[Contract Number M3]])*(Table_Mietpos[Auftragspos.]=CM_CT[[#This Row],[Rentalposition M3]]),Table_Mietpos[Gueltig_ab])</f>
        <v/>
      </c>
      <c r="AE191" s="131">
        <f t="array" ref="AE191">+_xlfn.XLOOKUP(1,(Table_Mietpos[Vertragsnummer]=CM_CT[[#This Row],[Contract Number M3]])*(Table_Mietpos[Auftragspos.]=CM_CT[[#This Row],[Rentalposition M3]]),Table_Mietpos[Gueltig_bis])</f>
        <v/>
      </c>
      <c r="AF191" s="50">
        <f t="array" ref="AF191">+_xlfn.XLOOKUP(1,(CM_CT[Contract Number Customer]=CM_CT[[#This Row],[Contract Number Customer]])*(CM_CT[Row Type]="Header"),CM_CT[Contract Lenght Initial])</f>
        <v/>
      </c>
      <c r="AG191" s="136">
        <f>+CM_CT[[#This Row],[Rental EndDate]]</f>
        <v/>
      </c>
      <c r="AH191" s="305" t="n"/>
      <c r="AI191" s="305" t="n"/>
      <c r="AJ191" s="305" t="n"/>
      <c r="AK191" s="53" t="n"/>
      <c r="AL191" s="15">
        <f t="array" ref="AL191">+_xlfn.XLOOKUP(1,(CM_CT[Contract Number Customer]=CM_CT[[#This Row],[Contract Number Customer]])*(CM_CT[Row Type]="Header"),CM_CT[Early Termination Category])</f>
        <v/>
      </c>
      <c r="AM191" s="136">
        <f t="array" ref="AM191">_xlfn.XLOOKUP(1,(CM_CT[Contract Number Customer]=$E190)*(CM_CT[Delivery Batch]=$F190)*(CM_CT[Row Type]="Batch"),CM_CT[Early Termination cut-off date1])</f>
        <v/>
      </c>
      <c r="AN191" s="136">
        <f t="array" ref="AN191">_xlfn.XLOOKUP(1,(CM_CT[Contract Number Customer]=$E190)*(CM_CT[Delivery Batch]=$F190)*(CM_CT[Row Type]="Batch"),CM_CT[Early Termination cut-off date2])</f>
        <v/>
      </c>
      <c r="AO191" s="53">
        <f t="array" ref="AO191">+_xlfn.XLOOKUP(1,(CM_CT[Contract Number Customer]=CM_CT[[#This Row],[Contract Number Customer]])*(CM_CT[Row Type]="Header"),CM_CT[Early Termination Notice Period Mths])</f>
        <v/>
      </c>
      <c r="AP191" s="53">
        <f t="array" ref="AP191">+_xlfn.XLOOKUP(1,(CM_CT[Contract Number Customer]=CM_CT[[#This Row],[Contract Number Customer]])*(CM_CT[Row Type]="Header"),CM_CT[Duly Termination Notice Period Mths])</f>
        <v/>
      </c>
      <c r="AQ191" s="54" t="n"/>
      <c r="AR191" s="54">
        <f t="array" ref="AR191">+_xlfn.XLOOKUP(1,(CM_CT[[#This Row],[Contract Number M3]]=Next_possible_notice[Contract Number M3])*(CM_CT[[#This Row],[Rentalposition M3]]=Next_possible_notice[Rentalposition M3]),Next_possible_notice[NoticeDateCalc])</f>
        <v/>
      </c>
      <c r="AS191" s="117" t="n"/>
      <c r="AT191" s="75" t="n"/>
      <c r="AU191" s="75" t="n"/>
      <c r="AV191" s="75" t="n"/>
      <c r="AW191" s="75" t="n"/>
      <c r="AX191" s="53" t="n"/>
      <c r="AY191" s="75" t="n"/>
      <c r="AZ191" s="54" t="n"/>
      <c r="BA191" s="50">
        <f t="array" ref="BA191">+_xlfn.XLOOKUP(1,(CM_CT[Contract Number Customer]=CM_CT[[#This Row],[Contract Number Customer]])*(CM_CT[Row Type]="Header"),CM_CT[Contract Lenght Early Clause &amp; Option])</f>
        <v/>
      </c>
      <c r="BB191" s="15" t="n"/>
      <c r="BC191" s="15" t="n"/>
      <c r="BD191" s="15" t="n"/>
      <c r="BE191" s="15" t="n"/>
      <c r="BF191" s="15" t="n"/>
      <c r="BG191" s="15" t="n"/>
      <c r="BH191" s="24" t="n"/>
      <c r="BI191" s="10" t="n"/>
      <c r="BJ191" s="118" t="n"/>
      <c r="BK191" s="24" t="n"/>
      <c r="BL191" s="54">
        <f>+_xlfn.XLOOKUP(CM_CT[[#This Row],[Wagon Number]],Next_possible_notice[Wagon Number],Next_possible_notice[Renewal Process StartDate])</f>
        <v/>
      </c>
      <c r="BM191" s="24" t="n"/>
      <c r="BN191" s="50">
        <f t="array" ref="BN191">+_xlfn.XLOOKUP(1,(CM_CT[Contract Number Customer]=CM_CT[[#This Row],[Contract Number Customer]])*(CM_CT[Row Type]="Header"),CM_CT[Contract Mileage])</f>
        <v/>
      </c>
      <c r="BO191" s="50" t="n"/>
      <c r="BP191" s="54" t="n"/>
      <c r="BQ191" s="54">
        <f t="array" ref="BQ191">+_xlfn.XLOOKUP(1,(CM_CT[Contract Number Customer]=CM_CT[[#This Row],[Contract Number Customer]])*(CM_CT[Row Type]="Header"),CM_CT[Currency])</f>
        <v/>
      </c>
      <c r="BR191" s="75">
        <f t="array" ref="BR191">+_xlfn.XLOOKUP(1,(CM_CT[Contract Number Customer]=CM_CT[[#This Row],[Contract Number Customer]])*(CM_CT[Row Type]="Header"),CM_CT[Lease Rate EUR])</f>
        <v/>
      </c>
      <c r="BS191" s="306" t="n"/>
      <c r="BT191" s="306" t="n"/>
      <c r="BU191" s="177" t="n"/>
      <c r="BV191" s="306" t="n"/>
      <c r="BW191" s="179">
        <f t="array" ref="BW191">+_xlfn.XLOOKUP(1,(Table_Mietpos[Vertragsnummer]=CM_CT[[#This Row],[Contract Number M3]])*(Table_Mietpos[Auftragspos.]=CM_CT[[#This Row],[Rentalposition M3]]),Table_Mietpos[Nettosatz/Typ])</f>
        <v/>
      </c>
      <c r="BX191" s="306" t="n"/>
      <c r="BY191" s="75" t="n"/>
      <c r="BZ191" s="75" t="n"/>
      <c r="CA191" s="75" t="n"/>
      <c r="CB191" s="75" t="n"/>
      <c r="CC191" s="75" t="n"/>
      <c r="CD191" s="307" t="n"/>
      <c r="CE191" s="307" t="n"/>
      <c r="CF191" s="307" t="n"/>
      <c r="CG191" s="307" t="n"/>
      <c r="CH191" s="28" t="n"/>
      <c r="CI191" s="28" t="n"/>
      <c r="CJ191" s="28" t="n"/>
      <c r="CK191" s="186" t="n"/>
      <c r="CL191" s="307" t="n"/>
      <c r="CM191" s="306" t="n"/>
      <c r="CN191" s="12" t="n"/>
      <c r="CO191" s="20" t="n"/>
      <c r="CP191" s="142" t="n"/>
      <c r="CQ191" s="142" t="n"/>
      <c r="CR191" s="142" t="n"/>
      <c r="CS191" s="20" t="n"/>
    </row>
    <row r="192">
      <c r="B192" s="11" t="n"/>
      <c r="C192" s="14" t="inlineStr">
        <is>
          <t>V700010</t>
        </is>
      </c>
      <c r="D192" s="10" t="n"/>
      <c r="E192" s="15">
        <f t="array" ref="E192">+_xlfn.XLOOKUP(1,(CM_CT[Contract Number M3]=CM_CT[[#This Row],[Contract Number M3]])*(CM_CT[Row Type]="Header"),CM_CT[Contract Number Customer])</f>
        <v/>
      </c>
      <c r="F192" s="10" t="n">
        <v>4</v>
      </c>
      <c r="G192" s="10" t="inlineStr">
        <is>
          <t>Wagon</t>
        </is>
      </c>
      <c r="H192" s="10" t="n">
        <v>34</v>
      </c>
      <c r="I192" s="73">
        <f t="array" ref="I192">+_xlfn.XLOOKUP(1,(Table_Mietpos[Vertragsnummer]=CM[[#This Row],[Contract Number M3]])*(Table_Mietpos[Auftragspos.]=CM[[#This Row],[Rentalposition M3]]),Table_Mietpos[ChNr])</f>
        <v/>
      </c>
      <c r="J192" s="72">
        <f t="array" ref="J192">+_xlfn.XLOOKUP(1,(CM_CT[Contract Number Customer]=CM_CT[[#This Row],[Contract Number Customer]])*(CM_CT[Row Type]="Header"),CM_CT[Customer])</f>
        <v/>
      </c>
      <c r="K192" s="51" t="n"/>
      <c r="L192" s="51" t="n"/>
      <c r="M192" s="15">
        <f t="array" ref="M192">+_xlfn.XLOOKUP(1,(CM_CT[Contract Number Customer]=CM_CT[[#This Row],[Contract Number Customer]])*(CM_CT[Row Type]="Header"),CM_CT[Sales Manager])</f>
        <v/>
      </c>
      <c r="N192" s="15">
        <f t="array" ref="N192">+_xlfn.XLOOKUP(1,(CM_CT[Contract Number Customer]=CM_CT[[#This Row],[Contract Number Customer]])*(CM_CT[Row Type]="Header"),CM_CT[Wagon Type])</f>
        <v/>
      </c>
      <c r="O192" s="10" t="n">
        <v>1</v>
      </c>
      <c r="P192" s="10" t="n"/>
      <c r="Q192" s="10" t="n"/>
      <c r="R192" s="10" t="n">
        <v>1</v>
      </c>
      <c r="S192" s="10" t="n"/>
      <c r="T192" s="10" t="n">
        <v>1</v>
      </c>
      <c r="U192" s="15">
        <f>+IF(CM_CT[[#This Row],[Contract Status]]&lt;&gt;"ended",1,0)</f>
        <v/>
      </c>
      <c r="V192" s="15" t="n"/>
      <c r="W192" s="15">
        <f t="array" ref="W192">_xlfn.XLOOKUP(1,(CM_CT[Contract Number Customer]=$E191)*(CM_CT[Delivery Batch]=$F191)*(CM_CT[Row Type]="Batch"),CM_CT[Contract Flex])</f>
        <v/>
      </c>
      <c r="X192" s="54">
        <f t="array" ref="X192">_xlfn.XLOOKUP(1,(CM_CT[Contract Number Customer]=$E191)*(CM_CT[Delivery Batch]=$F191)*(CM_CT[Row Type]="Batch"),CM_CT[Flex StartDate])</f>
        <v/>
      </c>
      <c r="Y192" s="54">
        <f t="array" ref="Y192">_xlfn.XLOOKUP(1,(CM_CT[Contract Number Customer]=$E191)*(CM_CT[Delivery Batch]=$F191)*(CM_CT[Row Type]="Batch"),CM_CT[Flex EndDate])</f>
        <v/>
      </c>
      <c r="Z192" s="15">
        <f t="array" ref="Z192">_xlfn.XLOOKUP(1,(CM_CT[Contract Number Customer]=$E191)*(CM_CT[Delivery Batch]=$F191)*(CM_CT[Row Type]="Batch"),CM_CT[Contract Status])</f>
        <v/>
      </c>
      <c r="AA192" s="15" t="n"/>
      <c r="AB192" s="74" t="n"/>
      <c r="AC192" s="74" t="n"/>
      <c r="AD192" s="131">
        <f t="array" ref="AD192">+_xlfn.XLOOKUP(1,(Table_Mietpos[Vertragsnummer]=CM_CT[[#This Row],[Contract Number M3]])*(Table_Mietpos[Auftragspos.]=CM_CT[[#This Row],[Rentalposition M3]]),Table_Mietpos[Gueltig_ab])</f>
        <v/>
      </c>
      <c r="AE192" s="131">
        <f t="array" ref="AE192">+_xlfn.XLOOKUP(1,(Table_Mietpos[Vertragsnummer]=CM_CT[[#This Row],[Contract Number M3]])*(Table_Mietpos[Auftragspos.]=CM_CT[[#This Row],[Rentalposition M3]]),Table_Mietpos[Gueltig_bis])</f>
        <v/>
      </c>
      <c r="AF192" s="50">
        <f t="array" ref="AF192">+_xlfn.XLOOKUP(1,(CM_CT[Contract Number Customer]=CM_CT[[#This Row],[Contract Number Customer]])*(CM_CT[Row Type]="Header"),CM_CT[Contract Lenght Initial])</f>
        <v/>
      </c>
      <c r="AG192" s="136">
        <f>+CM_CT[[#This Row],[Rental EndDate]]</f>
        <v/>
      </c>
      <c r="AH192" s="305" t="n"/>
      <c r="AI192" s="305" t="n"/>
      <c r="AJ192" s="305" t="n"/>
      <c r="AK192" s="53" t="n"/>
      <c r="AL192" s="15">
        <f t="array" ref="AL192">+_xlfn.XLOOKUP(1,(CM_CT[Contract Number Customer]=CM_CT[[#This Row],[Contract Number Customer]])*(CM_CT[Row Type]="Header"),CM_CT[Early Termination Category])</f>
        <v/>
      </c>
      <c r="AM192" s="136">
        <f t="array" ref="AM192">_xlfn.XLOOKUP(1,(CM_CT[Contract Number Customer]=$E191)*(CM_CT[Delivery Batch]=$F191)*(CM_CT[Row Type]="Batch"),CM_CT[Early Termination cut-off date1])</f>
        <v/>
      </c>
      <c r="AN192" s="136">
        <f t="array" ref="AN192">_xlfn.XLOOKUP(1,(CM_CT[Contract Number Customer]=$E191)*(CM_CT[Delivery Batch]=$F191)*(CM_CT[Row Type]="Batch"),CM_CT[Early Termination cut-off date2])</f>
        <v/>
      </c>
      <c r="AO192" s="53">
        <f t="array" ref="AO192">+_xlfn.XLOOKUP(1,(CM_CT[Contract Number Customer]=CM_CT[[#This Row],[Contract Number Customer]])*(CM_CT[Row Type]="Header"),CM_CT[Early Termination Notice Period Mths])</f>
        <v/>
      </c>
      <c r="AP192" s="53">
        <f t="array" ref="AP192">+_xlfn.XLOOKUP(1,(CM_CT[Contract Number Customer]=CM_CT[[#This Row],[Contract Number Customer]])*(CM_CT[Row Type]="Header"),CM_CT[Duly Termination Notice Period Mths])</f>
        <v/>
      </c>
      <c r="AQ192" s="54" t="n"/>
      <c r="AR192" s="54">
        <f t="array" ref="AR192">+_xlfn.XLOOKUP(1,(CM_CT[[#This Row],[Contract Number M3]]=Next_possible_notice[Contract Number M3])*(CM_CT[[#This Row],[Rentalposition M3]]=Next_possible_notice[Rentalposition M3]),Next_possible_notice[NoticeDateCalc])</f>
        <v/>
      </c>
      <c r="AS192" s="117" t="n"/>
      <c r="AT192" s="75" t="n"/>
      <c r="AU192" s="75" t="n"/>
      <c r="AV192" s="75" t="n"/>
      <c r="AW192" s="75" t="n"/>
      <c r="AX192" s="53" t="n"/>
      <c r="AY192" s="75" t="n"/>
      <c r="AZ192" s="54" t="n"/>
      <c r="BA192" s="50">
        <f t="array" ref="BA192">+_xlfn.XLOOKUP(1,(CM_CT[Contract Number Customer]=CM_CT[[#This Row],[Contract Number Customer]])*(CM_CT[Row Type]="Header"),CM_CT[Contract Lenght Early Clause &amp; Option])</f>
        <v/>
      </c>
      <c r="BB192" s="15" t="n"/>
      <c r="BC192" s="15" t="n"/>
      <c r="BD192" s="15" t="n"/>
      <c r="BE192" s="15" t="n"/>
      <c r="BF192" s="15" t="n"/>
      <c r="BG192" s="15" t="n"/>
      <c r="BH192" s="24" t="n"/>
      <c r="BI192" s="10" t="n"/>
      <c r="BJ192" s="118" t="n"/>
      <c r="BK192" s="24" t="n"/>
      <c r="BL192" s="54">
        <f>+_xlfn.XLOOKUP(CM_CT[[#This Row],[Wagon Number]],Next_possible_notice[Wagon Number],Next_possible_notice[Renewal Process StartDate])</f>
        <v/>
      </c>
      <c r="BM192" s="24" t="n"/>
      <c r="BN192" s="50">
        <f t="array" ref="BN192">+_xlfn.XLOOKUP(1,(CM_CT[Contract Number Customer]=CM_CT[[#This Row],[Contract Number Customer]])*(CM_CT[Row Type]="Header"),CM_CT[Contract Mileage])</f>
        <v/>
      </c>
      <c r="BO192" s="50" t="n"/>
      <c r="BP192" s="54" t="n"/>
      <c r="BQ192" s="54">
        <f t="array" ref="BQ192">+_xlfn.XLOOKUP(1,(CM_CT[Contract Number Customer]=CM_CT[[#This Row],[Contract Number Customer]])*(CM_CT[Row Type]="Header"),CM_CT[Currency])</f>
        <v/>
      </c>
      <c r="BR192" s="75">
        <f t="array" ref="BR192">+_xlfn.XLOOKUP(1,(CM_CT[Contract Number Customer]=CM_CT[[#This Row],[Contract Number Customer]])*(CM_CT[Row Type]="Header"),CM_CT[Lease Rate EUR])</f>
        <v/>
      </c>
      <c r="BS192" s="306" t="n"/>
      <c r="BT192" s="306" t="n"/>
      <c r="BU192" s="177" t="n"/>
      <c r="BV192" s="306" t="n"/>
      <c r="BW192" s="179">
        <f t="array" ref="BW192">+_xlfn.XLOOKUP(1,(Table_Mietpos[Vertragsnummer]=CM_CT[[#This Row],[Contract Number M3]])*(Table_Mietpos[Auftragspos.]=CM_CT[[#This Row],[Rentalposition M3]]),Table_Mietpos[Nettosatz/Typ])</f>
        <v/>
      </c>
      <c r="BX192" s="306" t="n"/>
      <c r="BY192" s="75" t="n"/>
      <c r="BZ192" s="75" t="n"/>
      <c r="CA192" s="75" t="n"/>
      <c r="CB192" s="75" t="n"/>
      <c r="CC192" s="75" t="n"/>
      <c r="CD192" s="307" t="n"/>
      <c r="CE192" s="307" t="n"/>
      <c r="CF192" s="307" t="n"/>
      <c r="CG192" s="307" t="n"/>
      <c r="CH192" s="28" t="n"/>
      <c r="CI192" s="28" t="n"/>
      <c r="CJ192" s="28" t="n"/>
      <c r="CK192" s="186" t="n"/>
      <c r="CL192" s="307" t="n"/>
      <c r="CM192" s="306" t="n"/>
      <c r="CN192" s="12" t="n"/>
      <c r="CO192" s="20" t="n"/>
      <c r="CP192" s="142" t="n"/>
      <c r="CQ192" s="142" t="n"/>
      <c r="CR192" s="142" t="n"/>
      <c r="CS192" s="20" t="n"/>
    </row>
    <row r="193">
      <c r="B193" s="11" t="n"/>
      <c r="C193" s="14" t="inlineStr">
        <is>
          <t>V700010</t>
        </is>
      </c>
      <c r="D193" s="10" t="n"/>
      <c r="E193" s="15">
        <f t="array" ref="E193">+_xlfn.XLOOKUP(1,(CM_CT[Contract Number M3]=CM_CT[[#This Row],[Contract Number M3]])*(CM_CT[Row Type]="Header"),CM_CT[Contract Number Customer])</f>
        <v/>
      </c>
      <c r="F193" s="10" t="n">
        <v>4</v>
      </c>
      <c r="G193" s="10" t="inlineStr">
        <is>
          <t>Wagon</t>
        </is>
      </c>
      <c r="H193" s="10" t="n">
        <v>35</v>
      </c>
      <c r="I193" s="73">
        <f t="array" ref="I193">+_xlfn.XLOOKUP(1,(Table_Mietpos[Vertragsnummer]=CM[[#This Row],[Contract Number M3]])*(Table_Mietpos[Auftragspos.]=CM[[#This Row],[Rentalposition M3]]),Table_Mietpos[ChNr])</f>
        <v/>
      </c>
      <c r="J193" s="72">
        <f t="array" ref="J193">+_xlfn.XLOOKUP(1,(CM_CT[Contract Number Customer]=CM_CT[[#This Row],[Contract Number Customer]])*(CM_CT[Row Type]="Header"),CM_CT[Customer])</f>
        <v/>
      </c>
      <c r="K193" s="51" t="n"/>
      <c r="L193" s="51" t="n"/>
      <c r="M193" s="15">
        <f t="array" ref="M193">+_xlfn.XLOOKUP(1,(CM_CT[Contract Number Customer]=CM_CT[[#This Row],[Contract Number Customer]])*(CM_CT[Row Type]="Header"),CM_CT[Sales Manager])</f>
        <v/>
      </c>
      <c r="N193" s="15">
        <f t="array" ref="N193">+_xlfn.XLOOKUP(1,(CM_CT[Contract Number Customer]=CM_CT[[#This Row],[Contract Number Customer]])*(CM_CT[Row Type]="Header"),CM_CT[Wagon Type])</f>
        <v/>
      </c>
      <c r="O193" s="10" t="n">
        <v>1</v>
      </c>
      <c r="P193" s="10" t="n"/>
      <c r="Q193" s="10" t="n"/>
      <c r="R193" s="10" t="n">
        <v>1</v>
      </c>
      <c r="S193" s="10" t="n"/>
      <c r="T193" s="10" t="n">
        <v>1</v>
      </c>
      <c r="U193" s="15">
        <f>+IF(CM_CT[[#This Row],[Contract Status]]&lt;&gt;"ended",1,0)</f>
        <v/>
      </c>
      <c r="V193" s="15" t="n"/>
      <c r="W193" s="15">
        <f t="array" ref="W193">_xlfn.XLOOKUP(1,(CM_CT[Contract Number Customer]=$E192)*(CM_CT[Delivery Batch]=$F192)*(CM_CT[Row Type]="Batch"),CM_CT[Contract Flex])</f>
        <v/>
      </c>
      <c r="X193" s="54">
        <f t="array" ref="X193">_xlfn.XLOOKUP(1,(CM_CT[Contract Number Customer]=$E192)*(CM_CT[Delivery Batch]=$F192)*(CM_CT[Row Type]="Batch"),CM_CT[Flex StartDate])</f>
        <v/>
      </c>
      <c r="Y193" s="54">
        <f t="array" ref="Y193">_xlfn.XLOOKUP(1,(CM_CT[Contract Number Customer]=$E192)*(CM_CT[Delivery Batch]=$F192)*(CM_CT[Row Type]="Batch"),CM_CT[Flex EndDate])</f>
        <v/>
      </c>
      <c r="Z193" s="15">
        <f t="array" ref="Z193">_xlfn.XLOOKUP(1,(CM_CT[Contract Number Customer]=$E192)*(CM_CT[Delivery Batch]=$F192)*(CM_CT[Row Type]="Batch"),CM_CT[Contract Status])</f>
        <v/>
      </c>
      <c r="AA193" s="15" t="n"/>
      <c r="AB193" s="74" t="n"/>
      <c r="AC193" s="74" t="n"/>
      <c r="AD193" s="131">
        <f t="array" ref="AD193">+_xlfn.XLOOKUP(1,(Table_Mietpos[Vertragsnummer]=CM_CT[[#This Row],[Contract Number M3]])*(Table_Mietpos[Auftragspos.]=CM_CT[[#This Row],[Rentalposition M3]]),Table_Mietpos[Gueltig_ab])</f>
        <v/>
      </c>
      <c r="AE193" s="131">
        <f t="array" ref="AE193">+_xlfn.XLOOKUP(1,(Table_Mietpos[Vertragsnummer]=CM_CT[[#This Row],[Contract Number M3]])*(Table_Mietpos[Auftragspos.]=CM_CT[[#This Row],[Rentalposition M3]]),Table_Mietpos[Gueltig_bis])</f>
        <v/>
      </c>
      <c r="AF193" s="50">
        <f t="array" ref="AF193">+_xlfn.XLOOKUP(1,(CM_CT[Contract Number Customer]=CM_CT[[#This Row],[Contract Number Customer]])*(CM_CT[Row Type]="Header"),CM_CT[Contract Lenght Initial])</f>
        <v/>
      </c>
      <c r="AG193" s="136">
        <f>+CM_CT[[#This Row],[Rental EndDate]]</f>
        <v/>
      </c>
      <c r="AH193" s="305" t="n"/>
      <c r="AI193" s="305" t="n"/>
      <c r="AJ193" s="305" t="n"/>
      <c r="AK193" s="53" t="n"/>
      <c r="AL193" s="15">
        <f t="array" ref="AL193">+_xlfn.XLOOKUP(1,(CM_CT[Contract Number Customer]=CM_CT[[#This Row],[Contract Number Customer]])*(CM_CT[Row Type]="Header"),CM_CT[Early Termination Category])</f>
        <v/>
      </c>
      <c r="AM193" s="136">
        <f t="array" ref="AM193">_xlfn.XLOOKUP(1,(CM_CT[Contract Number Customer]=$E192)*(CM_CT[Delivery Batch]=$F192)*(CM_CT[Row Type]="Batch"),CM_CT[Early Termination cut-off date1])</f>
        <v/>
      </c>
      <c r="AN193" s="136">
        <f t="array" ref="AN193">_xlfn.XLOOKUP(1,(CM_CT[Contract Number Customer]=$E192)*(CM_CT[Delivery Batch]=$F192)*(CM_CT[Row Type]="Batch"),CM_CT[Early Termination cut-off date2])</f>
        <v/>
      </c>
      <c r="AO193" s="53">
        <f t="array" ref="AO193">+_xlfn.XLOOKUP(1,(CM_CT[Contract Number Customer]=CM_CT[[#This Row],[Contract Number Customer]])*(CM_CT[Row Type]="Header"),CM_CT[Early Termination Notice Period Mths])</f>
        <v/>
      </c>
      <c r="AP193" s="53">
        <f t="array" ref="AP193">+_xlfn.XLOOKUP(1,(CM_CT[Contract Number Customer]=CM_CT[[#This Row],[Contract Number Customer]])*(CM_CT[Row Type]="Header"),CM_CT[Duly Termination Notice Period Mths])</f>
        <v/>
      </c>
      <c r="AQ193" s="54" t="n"/>
      <c r="AR193" s="54">
        <f t="array" ref="AR193">+_xlfn.XLOOKUP(1,(CM_CT[[#This Row],[Contract Number M3]]=Next_possible_notice[Contract Number M3])*(CM_CT[[#This Row],[Rentalposition M3]]=Next_possible_notice[Rentalposition M3]),Next_possible_notice[NoticeDateCalc])</f>
        <v/>
      </c>
      <c r="AS193" s="117" t="n"/>
      <c r="AT193" s="75" t="n"/>
      <c r="AU193" s="75" t="n"/>
      <c r="AV193" s="75" t="n"/>
      <c r="AW193" s="75" t="n"/>
      <c r="AX193" s="53" t="n"/>
      <c r="AY193" s="75" t="n"/>
      <c r="AZ193" s="54" t="n"/>
      <c r="BA193" s="50">
        <f t="array" ref="BA193">+_xlfn.XLOOKUP(1,(CM_CT[Contract Number Customer]=CM_CT[[#This Row],[Contract Number Customer]])*(CM_CT[Row Type]="Header"),CM_CT[Contract Lenght Early Clause &amp; Option])</f>
        <v/>
      </c>
      <c r="BB193" s="15" t="n"/>
      <c r="BC193" s="15" t="n"/>
      <c r="BD193" s="15" t="n"/>
      <c r="BE193" s="15" t="n"/>
      <c r="BF193" s="15" t="n"/>
      <c r="BG193" s="15" t="n"/>
      <c r="BH193" s="24" t="n"/>
      <c r="BI193" s="10" t="n"/>
      <c r="BJ193" s="118" t="n"/>
      <c r="BK193" s="24" t="n"/>
      <c r="BL193" s="54">
        <f>+_xlfn.XLOOKUP(CM_CT[[#This Row],[Wagon Number]],Next_possible_notice[Wagon Number],Next_possible_notice[Renewal Process StartDate])</f>
        <v/>
      </c>
      <c r="BM193" s="24" t="n"/>
      <c r="BN193" s="50">
        <f t="array" ref="BN193">+_xlfn.XLOOKUP(1,(CM_CT[Contract Number Customer]=CM_CT[[#This Row],[Contract Number Customer]])*(CM_CT[Row Type]="Header"),CM_CT[Contract Mileage])</f>
        <v/>
      </c>
      <c r="BO193" s="50" t="n"/>
      <c r="BP193" s="54" t="n"/>
      <c r="BQ193" s="54">
        <f t="array" ref="BQ193">+_xlfn.XLOOKUP(1,(CM_CT[Contract Number Customer]=CM_CT[[#This Row],[Contract Number Customer]])*(CM_CT[Row Type]="Header"),CM_CT[Currency])</f>
        <v/>
      </c>
      <c r="BR193" s="75">
        <f t="array" ref="BR193">+_xlfn.XLOOKUP(1,(CM_CT[Contract Number Customer]=CM_CT[[#This Row],[Contract Number Customer]])*(CM_CT[Row Type]="Header"),CM_CT[Lease Rate EUR])</f>
        <v/>
      </c>
      <c r="BS193" s="306" t="n"/>
      <c r="BT193" s="306" t="n"/>
      <c r="BU193" s="177" t="n"/>
      <c r="BV193" s="306" t="n"/>
      <c r="BW193" s="179">
        <f t="array" ref="BW193">+_xlfn.XLOOKUP(1,(Table_Mietpos[Vertragsnummer]=CM_CT[[#This Row],[Contract Number M3]])*(Table_Mietpos[Auftragspos.]=CM_CT[[#This Row],[Rentalposition M3]]),Table_Mietpos[Nettosatz/Typ])</f>
        <v/>
      </c>
      <c r="BX193" s="306" t="n"/>
      <c r="BY193" s="75" t="n"/>
      <c r="BZ193" s="75" t="n"/>
      <c r="CA193" s="75" t="n"/>
      <c r="CB193" s="75" t="n"/>
      <c r="CC193" s="75" t="n"/>
      <c r="CD193" s="307" t="n"/>
      <c r="CE193" s="307" t="n"/>
      <c r="CF193" s="307" t="n"/>
      <c r="CG193" s="307" t="n"/>
      <c r="CH193" s="28" t="n"/>
      <c r="CI193" s="28" t="n"/>
      <c r="CJ193" s="28" t="n"/>
      <c r="CK193" s="186" t="n"/>
      <c r="CL193" s="307" t="n"/>
      <c r="CM193" s="306" t="n"/>
      <c r="CN193" s="12" t="n"/>
      <c r="CO193" s="20" t="n"/>
      <c r="CP193" s="142" t="n"/>
      <c r="CQ193" s="142" t="n"/>
      <c r="CR193" s="142" t="n"/>
      <c r="CS193" s="20" t="n"/>
    </row>
    <row r="194">
      <c r="B194" s="11" t="n"/>
      <c r="C194" s="14" t="inlineStr">
        <is>
          <t>V700010</t>
        </is>
      </c>
      <c r="D194" s="10" t="n"/>
      <c r="E194" s="15">
        <f t="array" ref="E194">+_xlfn.XLOOKUP(1,(CM_CT[Contract Number M3]=CM_CT[[#This Row],[Contract Number M3]])*(CM_CT[Row Type]="Header"),CM_CT[Contract Number Customer])</f>
        <v/>
      </c>
      <c r="F194" s="10" t="n">
        <v>4</v>
      </c>
      <c r="G194" s="10" t="inlineStr">
        <is>
          <t>Wagon</t>
        </is>
      </c>
      <c r="H194" s="10" t="n">
        <v>36</v>
      </c>
      <c r="I194" s="73">
        <f t="array" ref="I194">+_xlfn.XLOOKUP(1,(Table_Mietpos[Vertragsnummer]=CM[[#This Row],[Contract Number M3]])*(Table_Mietpos[Auftragspos.]=CM[[#This Row],[Rentalposition M3]]),Table_Mietpos[ChNr])</f>
        <v/>
      </c>
      <c r="J194" s="72">
        <f t="array" ref="J194">+_xlfn.XLOOKUP(1,(CM_CT[Contract Number Customer]=CM_CT[[#This Row],[Contract Number Customer]])*(CM_CT[Row Type]="Header"),CM_CT[Customer])</f>
        <v/>
      </c>
      <c r="K194" s="51" t="n"/>
      <c r="L194" s="51" t="n"/>
      <c r="M194" s="15">
        <f t="array" ref="M194">+_xlfn.XLOOKUP(1,(CM_CT[Contract Number Customer]=CM_CT[[#This Row],[Contract Number Customer]])*(CM_CT[Row Type]="Header"),CM_CT[Sales Manager])</f>
        <v/>
      </c>
      <c r="N194" s="15">
        <f t="array" ref="N194">+_xlfn.XLOOKUP(1,(CM_CT[Contract Number Customer]=CM_CT[[#This Row],[Contract Number Customer]])*(CM_CT[Row Type]="Header"),CM_CT[Wagon Type])</f>
        <v/>
      </c>
      <c r="O194" s="10" t="n">
        <v>1</v>
      </c>
      <c r="P194" s="10" t="n"/>
      <c r="Q194" s="10" t="n"/>
      <c r="R194" s="10" t="n">
        <v>1</v>
      </c>
      <c r="S194" s="10" t="n"/>
      <c r="T194" s="10" t="n">
        <v>1</v>
      </c>
      <c r="U194" s="15">
        <f>+IF(CM_CT[[#This Row],[Contract Status]]&lt;&gt;"ended",1,0)</f>
        <v/>
      </c>
      <c r="V194" s="15" t="n"/>
      <c r="W194" s="15">
        <f t="array" ref="W194">_xlfn.XLOOKUP(1,(CM_CT[Contract Number Customer]=$E193)*(CM_CT[Delivery Batch]=$F193)*(CM_CT[Row Type]="Batch"),CM_CT[Contract Flex])</f>
        <v/>
      </c>
      <c r="X194" s="54">
        <f t="array" ref="X194">_xlfn.XLOOKUP(1,(CM_CT[Contract Number Customer]=$E193)*(CM_CT[Delivery Batch]=$F193)*(CM_CT[Row Type]="Batch"),CM_CT[Flex StartDate])</f>
        <v/>
      </c>
      <c r="Y194" s="54">
        <f t="array" ref="Y194">_xlfn.XLOOKUP(1,(CM_CT[Contract Number Customer]=$E193)*(CM_CT[Delivery Batch]=$F193)*(CM_CT[Row Type]="Batch"),CM_CT[Flex EndDate])</f>
        <v/>
      </c>
      <c r="Z194" s="15">
        <f t="array" ref="Z194">_xlfn.XLOOKUP(1,(CM_CT[Contract Number Customer]=$E193)*(CM_CT[Delivery Batch]=$F193)*(CM_CT[Row Type]="Batch"),CM_CT[Contract Status])</f>
        <v/>
      </c>
      <c r="AA194" s="15" t="n"/>
      <c r="AB194" s="74" t="n"/>
      <c r="AC194" s="74" t="n"/>
      <c r="AD194" s="131">
        <f t="array" ref="AD194">+_xlfn.XLOOKUP(1,(Table_Mietpos[Vertragsnummer]=CM_CT[[#This Row],[Contract Number M3]])*(Table_Mietpos[Auftragspos.]=CM_CT[[#This Row],[Rentalposition M3]]),Table_Mietpos[Gueltig_ab])</f>
        <v/>
      </c>
      <c r="AE194" s="131">
        <f t="array" ref="AE194">+_xlfn.XLOOKUP(1,(Table_Mietpos[Vertragsnummer]=CM_CT[[#This Row],[Contract Number M3]])*(Table_Mietpos[Auftragspos.]=CM_CT[[#This Row],[Rentalposition M3]]),Table_Mietpos[Gueltig_bis])</f>
        <v/>
      </c>
      <c r="AF194" s="50">
        <f t="array" ref="AF194">+_xlfn.XLOOKUP(1,(CM_CT[Contract Number Customer]=CM_CT[[#This Row],[Contract Number Customer]])*(CM_CT[Row Type]="Header"),CM_CT[Contract Lenght Initial])</f>
        <v/>
      </c>
      <c r="AG194" s="136">
        <f>+CM_CT[[#This Row],[Rental EndDate]]</f>
        <v/>
      </c>
      <c r="AH194" s="305" t="n"/>
      <c r="AI194" s="305" t="n"/>
      <c r="AJ194" s="305" t="n"/>
      <c r="AK194" s="53" t="n"/>
      <c r="AL194" s="15">
        <f t="array" ref="AL194">+_xlfn.XLOOKUP(1,(CM_CT[Contract Number Customer]=CM_CT[[#This Row],[Contract Number Customer]])*(CM_CT[Row Type]="Header"),CM_CT[Early Termination Category])</f>
        <v/>
      </c>
      <c r="AM194" s="136">
        <f t="array" ref="AM194">_xlfn.XLOOKUP(1,(CM_CT[Contract Number Customer]=$E193)*(CM_CT[Delivery Batch]=$F193)*(CM_CT[Row Type]="Batch"),CM_CT[Early Termination cut-off date1])</f>
        <v/>
      </c>
      <c r="AN194" s="136">
        <f t="array" ref="AN194">_xlfn.XLOOKUP(1,(CM_CT[Contract Number Customer]=$E193)*(CM_CT[Delivery Batch]=$F193)*(CM_CT[Row Type]="Batch"),CM_CT[Early Termination cut-off date2])</f>
        <v/>
      </c>
      <c r="AO194" s="53">
        <f t="array" ref="AO194">+_xlfn.XLOOKUP(1,(CM_CT[Contract Number Customer]=CM_CT[[#This Row],[Contract Number Customer]])*(CM_CT[Row Type]="Header"),CM_CT[Early Termination Notice Period Mths])</f>
        <v/>
      </c>
      <c r="AP194" s="53">
        <f t="array" ref="AP194">+_xlfn.XLOOKUP(1,(CM_CT[Contract Number Customer]=CM_CT[[#This Row],[Contract Number Customer]])*(CM_CT[Row Type]="Header"),CM_CT[Duly Termination Notice Period Mths])</f>
        <v/>
      </c>
      <c r="AQ194" s="54" t="n"/>
      <c r="AR194" s="54">
        <f t="array" ref="AR194">+_xlfn.XLOOKUP(1,(CM_CT[[#This Row],[Contract Number M3]]=Next_possible_notice[Contract Number M3])*(CM_CT[[#This Row],[Rentalposition M3]]=Next_possible_notice[Rentalposition M3]),Next_possible_notice[NoticeDateCalc])</f>
        <v/>
      </c>
      <c r="AS194" s="117" t="n"/>
      <c r="AT194" s="75" t="n"/>
      <c r="AU194" s="75" t="n"/>
      <c r="AV194" s="75" t="n"/>
      <c r="AW194" s="75" t="n"/>
      <c r="AX194" s="53" t="n"/>
      <c r="AY194" s="75" t="n"/>
      <c r="AZ194" s="54" t="n"/>
      <c r="BA194" s="50">
        <f t="array" ref="BA194">+_xlfn.XLOOKUP(1,(CM_CT[Contract Number Customer]=CM_CT[[#This Row],[Contract Number Customer]])*(CM_CT[Row Type]="Header"),CM_CT[Contract Lenght Early Clause &amp; Option])</f>
        <v/>
      </c>
      <c r="BB194" s="15" t="n"/>
      <c r="BC194" s="15" t="n"/>
      <c r="BD194" s="15" t="n"/>
      <c r="BE194" s="15" t="n"/>
      <c r="BF194" s="15" t="n"/>
      <c r="BG194" s="15" t="n"/>
      <c r="BH194" s="24" t="n"/>
      <c r="BI194" s="10" t="n"/>
      <c r="BJ194" s="118" t="n"/>
      <c r="BK194" s="24" t="n"/>
      <c r="BL194" s="54">
        <f>+_xlfn.XLOOKUP(CM_CT[[#This Row],[Wagon Number]],Next_possible_notice[Wagon Number],Next_possible_notice[Renewal Process StartDate])</f>
        <v/>
      </c>
      <c r="BM194" s="24" t="n"/>
      <c r="BN194" s="50">
        <f t="array" ref="BN194">+_xlfn.XLOOKUP(1,(CM_CT[Contract Number Customer]=CM_CT[[#This Row],[Contract Number Customer]])*(CM_CT[Row Type]="Header"),CM_CT[Contract Mileage])</f>
        <v/>
      </c>
      <c r="BO194" s="50" t="n"/>
      <c r="BP194" s="54" t="n"/>
      <c r="BQ194" s="54">
        <f t="array" ref="BQ194">+_xlfn.XLOOKUP(1,(CM_CT[Contract Number Customer]=CM_CT[[#This Row],[Contract Number Customer]])*(CM_CT[Row Type]="Header"),CM_CT[Currency])</f>
        <v/>
      </c>
      <c r="BR194" s="75">
        <f t="array" ref="BR194">+_xlfn.XLOOKUP(1,(CM_CT[Contract Number Customer]=CM_CT[[#This Row],[Contract Number Customer]])*(CM_CT[Row Type]="Header"),CM_CT[Lease Rate EUR])</f>
        <v/>
      </c>
      <c r="BS194" s="306" t="n"/>
      <c r="BT194" s="306" t="n"/>
      <c r="BU194" s="177" t="n"/>
      <c r="BV194" s="306" t="n"/>
      <c r="BW194" s="179">
        <f t="array" ref="BW194">+_xlfn.XLOOKUP(1,(Table_Mietpos[Vertragsnummer]=CM_CT[[#This Row],[Contract Number M3]])*(Table_Mietpos[Auftragspos.]=CM_CT[[#This Row],[Rentalposition M3]]),Table_Mietpos[Nettosatz/Typ])</f>
        <v/>
      </c>
      <c r="BX194" s="306" t="n"/>
      <c r="BY194" s="75" t="n"/>
      <c r="BZ194" s="75" t="n"/>
      <c r="CA194" s="75" t="n"/>
      <c r="CB194" s="75" t="n"/>
      <c r="CC194" s="75" t="n"/>
      <c r="CD194" s="307" t="n"/>
      <c r="CE194" s="307" t="n"/>
      <c r="CF194" s="307" t="n"/>
      <c r="CG194" s="307" t="n"/>
      <c r="CH194" s="28" t="n"/>
      <c r="CI194" s="28" t="n"/>
      <c r="CJ194" s="28" t="n"/>
      <c r="CK194" s="186" t="n"/>
      <c r="CL194" s="307" t="n"/>
      <c r="CM194" s="306" t="n"/>
      <c r="CN194" s="12" t="n"/>
      <c r="CO194" s="20" t="n"/>
      <c r="CP194" s="142" t="n"/>
      <c r="CQ194" s="142" t="n"/>
      <c r="CR194" s="142" t="n"/>
      <c r="CS194" s="20" t="n"/>
    </row>
    <row r="195">
      <c r="B195" s="11" t="n"/>
      <c r="C195" s="14" t="inlineStr">
        <is>
          <t>V700010</t>
        </is>
      </c>
      <c r="D195" s="10" t="n"/>
      <c r="E195" s="15">
        <f t="array" ref="E195">+_xlfn.XLOOKUP(1,(CM_CT[Contract Number M3]=CM_CT[[#This Row],[Contract Number M3]])*(CM_CT[Row Type]="Header"),CM_CT[Contract Number Customer])</f>
        <v/>
      </c>
      <c r="F195" s="10" t="n">
        <v>4</v>
      </c>
      <c r="G195" s="10" t="inlineStr">
        <is>
          <t>Wagon</t>
        </is>
      </c>
      <c r="H195" s="10" t="n">
        <v>37</v>
      </c>
      <c r="I195" s="73">
        <f t="array" ref="I195">+_xlfn.XLOOKUP(1,(Table_Mietpos[Vertragsnummer]=CM[[#This Row],[Contract Number M3]])*(Table_Mietpos[Auftragspos.]=CM[[#This Row],[Rentalposition M3]]),Table_Mietpos[ChNr])</f>
        <v/>
      </c>
      <c r="J195" s="72">
        <f t="array" ref="J195">+_xlfn.XLOOKUP(1,(CM_CT[Contract Number Customer]=CM_CT[[#This Row],[Contract Number Customer]])*(CM_CT[Row Type]="Header"),CM_CT[Customer])</f>
        <v/>
      </c>
      <c r="K195" s="51" t="n"/>
      <c r="L195" s="51" t="n"/>
      <c r="M195" s="15">
        <f t="array" ref="M195">+_xlfn.XLOOKUP(1,(CM_CT[Contract Number Customer]=CM_CT[[#This Row],[Contract Number Customer]])*(CM_CT[Row Type]="Header"),CM_CT[Sales Manager])</f>
        <v/>
      </c>
      <c r="N195" s="15">
        <f t="array" ref="N195">+_xlfn.XLOOKUP(1,(CM_CT[Contract Number Customer]=CM_CT[[#This Row],[Contract Number Customer]])*(CM_CT[Row Type]="Header"),CM_CT[Wagon Type])</f>
        <v/>
      </c>
      <c r="O195" s="10" t="n">
        <v>1</v>
      </c>
      <c r="P195" s="10" t="n"/>
      <c r="Q195" s="10" t="n"/>
      <c r="R195" s="10" t="n">
        <v>1</v>
      </c>
      <c r="S195" s="10" t="n"/>
      <c r="T195" s="10" t="n">
        <v>1</v>
      </c>
      <c r="U195" s="15">
        <f>+IF(CM_CT[[#This Row],[Contract Status]]&lt;&gt;"ended",1,0)</f>
        <v/>
      </c>
      <c r="V195" s="15" t="n"/>
      <c r="W195" s="15">
        <f t="array" ref="W195">_xlfn.XLOOKUP(1,(CM_CT[Contract Number Customer]=$E194)*(CM_CT[Delivery Batch]=$F194)*(CM_CT[Row Type]="Batch"),CM_CT[Contract Flex])</f>
        <v/>
      </c>
      <c r="X195" s="54">
        <f t="array" ref="X195">_xlfn.XLOOKUP(1,(CM_CT[Contract Number Customer]=$E194)*(CM_CT[Delivery Batch]=$F194)*(CM_CT[Row Type]="Batch"),CM_CT[Flex StartDate])</f>
        <v/>
      </c>
      <c r="Y195" s="54">
        <f t="array" ref="Y195">_xlfn.XLOOKUP(1,(CM_CT[Contract Number Customer]=$E194)*(CM_CT[Delivery Batch]=$F194)*(CM_CT[Row Type]="Batch"),CM_CT[Flex EndDate])</f>
        <v/>
      </c>
      <c r="Z195" s="15">
        <f t="array" ref="Z195">_xlfn.XLOOKUP(1,(CM_CT[Contract Number Customer]=$E194)*(CM_CT[Delivery Batch]=$F194)*(CM_CT[Row Type]="Batch"),CM_CT[Contract Status])</f>
        <v/>
      </c>
      <c r="AA195" s="15" t="n"/>
      <c r="AB195" s="74" t="n"/>
      <c r="AC195" s="74" t="n"/>
      <c r="AD195" s="131">
        <f t="array" ref="AD195">+_xlfn.XLOOKUP(1,(Table_Mietpos[Vertragsnummer]=CM_CT[[#This Row],[Contract Number M3]])*(Table_Mietpos[Auftragspos.]=CM_CT[[#This Row],[Rentalposition M3]]),Table_Mietpos[Gueltig_ab])</f>
        <v/>
      </c>
      <c r="AE195" s="131">
        <f t="array" ref="AE195">+_xlfn.XLOOKUP(1,(Table_Mietpos[Vertragsnummer]=CM_CT[[#This Row],[Contract Number M3]])*(Table_Mietpos[Auftragspos.]=CM_CT[[#This Row],[Rentalposition M3]]),Table_Mietpos[Gueltig_bis])</f>
        <v/>
      </c>
      <c r="AF195" s="50">
        <f t="array" ref="AF195">+_xlfn.XLOOKUP(1,(CM_CT[Contract Number Customer]=CM_CT[[#This Row],[Contract Number Customer]])*(CM_CT[Row Type]="Header"),CM_CT[Contract Lenght Initial])</f>
        <v/>
      </c>
      <c r="AG195" s="136">
        <f>+CM_CT[[#This Row],[Rental EndDate]]</f>
        <v/>
      </c>
      <c r="AH195" s="305" t="n"/>
      <c r="AI195" s="305" t="n"/>
      <c r="AJ195" s="305" t="n"/>
      <c r="AK195" s="53" t="n"/>
      <c r="AL195" s="15">
        <f t="array" ref="AL195">+_xlfn.XLOOKUP(1,(CM_CT[Contract Number Customer]=CM_CT[[#This Row],[Contract Number Customer]])*(CM_CT[Row Type]="Header"),CM_CT[Early Termination Category])</f>
        <v/>
      </c>
      <c r="AM195" s="136">
        <f t="array" ref="AM195">_xlfn.XLOOKUP(1,(CM_CT[Contract Number Customer]=$E194)*(CM_CT[Delivery Batch]=$F194)*(CM_CT[Row Type]="Batch"),CM_CT[Early Termination cut-off date1])</f>
        <v/>
      </c>
      <c r="AN195" s="136">
        <f t="array" ref="AN195">_xlfn.XLOOKUP(1,(CM_CT[Contract Number Customer]=$E194)*(CM_CT[Delivery Batch]=$F194)*(CM_CT[Row Type]="Batch"),CM_CT[Early Termination cut-off date2])</f>
        <v/>
      </c>
      <c r="AO195" s="53">
        <f t="array" ref="AO195">+_xlfn.XLOOKUP(1,(CM_CT[Contract Number Customer]=CM_CT[[#This Row],[Contract Number Customer]])*(CM_CT[Row Type]="Header"),CM_CT[Early Termination Notice Period Mths])</f>
        <v/>
      </c>
      <c r="AP195" s="53">
        <f t="array" ref="AP195">+_xlfn.XLOOKUP(1,(CM_CT[Contract Number Customer]=CM_CT[[#This Row],[Contract Number Customer]])*(CM_CT[Row Type]="Header"),CM_CT[Duly Termination Notice Period Mths])</f>
        <v/>
      </c>
      <c r="AQ195" s="54" t="n"/>
      <c r="AR195" s="54">
        <f t="array" ref="AR195">+_xlfn.XLOOKUP(1,(CM_CT[[#This Row],[Contract Number M3]]=Next_possible_notice[Contract Number M3])*(CM_CT[[#This Row],[Rentalposition M3]]=Next_possible_notice[Rentalposition M3]),Next_possible_notice[NoticeDateCalc])</f>
        <v/>
      </c>
      <c r="AS195" s="117" t="n"/>
      <c r="AT195" s="75" t="n"/>
      <c r="AU195" s="75" t="n"/>
      <c r="AV195" s="75" t="n"/>
      <c r="AW195" s="75" t="n"/>
      <c r="AX195" s="53" t="n"/>
      <c r="AY195" s="75" t="n"/>
      <c r="AZ195" s="54" t="n"/>
      <c r="BA195" s="50">
        <f t="array" ref="BA195">+_xlfn.XLOOKUP(1,(CM_CT[Contract Number Customer]=CM_CT[[#This Row],[Contract Number Customer]])*(CM_CT[Row Type]="Header"),CM_CT[Contract Lenght Early Clause &amp; Option])</f>
        <v/>
      </c>
      <c r="BB195" s="15" t="n"/>
      <c r="BC195" s="15" t="n"/>
      <c r="BD195" s="15" t="n"/>
      <c r="BE195" s="15" t="n"/>
      <c r="BF195" s="15" t="n"/>
      <c r="BG195" s="15" t="n"/>
      <c r="BH195" s="24" t="n"/>
      <c r="BI195" s="10" t="n"/>
      <c r="BJ195" s="118" t="n"/>
      <c r="BK195" s="24" t="n"/>
      <c r="BL195" s="54">
        <f>+_xlfn.XLOOKUP(CM_CT[[#This Row],[Wagon Number]],Next_possible_notice[Wagon Number],Next_possible_notice[Renewal Process StartDate])</f>
        <v/>
      </c>
      <c r="BM195" s="24" t="n"/>
      <c r="BN195" s="50">
        <f t="array" ref="BN195">+_xlfn.XLOOKUP(1,(CM_CT[Contract Number Customer]=CM_CT[[#This Row],[Contract Number Customer]])*(CM_CT[Row Type]="Header"),CM_CT[Contract Mileage])</f>
        <v/>
      </c>
      <c r="BO195" s="50" t="n"/>
      <c r="BP195" s="54" t="n"/>
      <c r="BQ195" s="54">
        <f t="array" ref="BQ195">+_xlfn.XLOOKUP(1,(CM_CT[Contract Number Customer]=CM_CT[[#This Row],[Contract Number Customer]])*(CM_CT[Row Type]="Header"),CM_CT[Currency])</f>
        <v/>
      </c>
      <c r="BR195" s="75">
        <f t="array" ref="BR195">+_xlfn.XLOOKUP(1,(CM_CT[Contract Number Customer]=CM_CT[[#This Row],[Contract Number Customer]])*(CM_CT[Row Type]="Header"),CM_CT[Lease Rate EUR])</f>
        <v/>
      </c>
      <c r="BS195" s="306" t="n"/>
      <c r="BT195" s="306" t="n"/>
      <c r="BU195" s="177" t="n"/>
      <c r="BV195" s="306" t="n"/>
      <c r="BW195" s="179">
        <f t="array" ref="BW195">+_xlfn.XLOOKUP(1,(Table_Mietpos[Vertragsnummer]=CM_CT[[#This Row],[Contract Number M3]])*(Table_Mietpos[Auftragspos.]=CM_CT[[#This Row],[Rentalposition M3]]),Table_Mietpos[Nettosatz/Typ])</f>
        <v/>
      </c>
      <c r="BX195" s="306" t="n"/>
      <c r="BY195" s="75" t="n"/>
      <c r="BZ195" s="75" t="n"/>
      <c r="CA195" s="75" t="n"/>
      <c r="CB195" s="75" t="n"/>
      <c r="CC195" s="75" t="n"/>
      <c r="CD195" s="307" t="n"/>
      <c r="CE195" s="307" t="n"/>
      <c r="CF195" s="307" t="n"/>
      <c r="CG195" s="307" t="n"/>
      <c r="CH195" s="28" t="n"/>
      <c r="CI195" s="28" t="n"/>
      <c r="CJ195" s="28" t="n"/>
      <c r="CK195" s="186" t="n"/>
      <c r="CL195" s="307" t="n"/>
      <c r="CM195" s="306" t="n"/>
      <c r="CN195" s="12" t="n"/>
      <c r="CO195" s="20" t="n"/>
      <c r="CP195" s="142" t="n"/>
      <c r="CQ195" s="142" t="n"/>
      <c r="CR195" s="142" t="n"/>
      <c r="CS195" s="20" t="n"/>
    </row>
    <row r="196">
      <c r="B196" s="11" t="n"/>
      <c r="C196" s="14" t="inlineStr">
        <is>
          <t>V700010</t>
        </is>
      </c>
      <c r="D196" s="10" t="n"/>
      <c r="E196" s="15">
        <f t="array" ref="E196">+_xlfn.XLOOKUP(1,(CM_CT[Contract Number M3]=CM_CT[[#This Row],[Contract Number M3]])*(CM_CT[Row Type]="Header"),CM_CT[Contract Number Customer])</f>
        <v/>
      </c>
      <c r="F196" s="10" t="n">
        <v>4</v>
      </c>
      <c r="G196" s="10" t="inlineStr">
        <is>
          <t>Wagon</t>
        </is>
      </c>
      <c r="H196" s="10" t="n">
        <v>38</v>
      </c>
      <c r="I196" s="73">
        <f t="array" ref="I196">+_xlfn.XLOOKUP(1,(Table_Mietpos[Vertragsnummer]=CM[[#This Row],[Contract Number M3]])*(Table_Mietpos[Auftragspos.]=CM[[#This Row],[Rentalposition M3]]),Table_Mietpos[ChNr])</f>
        <v/>
      </c>
      <c r="J196" s="72">
        <f t="array" ref="J196">+_xlfn.XLOOKUP(1,(CM_CT[Contract Number Customer]=CM_CT[[#This Row],[Contract Number Customer]])*(CM_CT[Row Type]="Header"),CM_CT[Customer])</f>
        <v/>
      </c>
      <c r="K196" s="51" t="n"/>
      <c r="L196" s="51" t="n"/>
      <c r="M196" s="15">
        <f t="array" ref="M196">+_xlfn.XLOOKUP(1,(CM_CT[Contract Number Customer]=CM_CT[[#This Row],[Contract Number Customer]])*(CM_CT[Row Type]="Header"),CM_CT[Sales Manager])</f>
        <v/>
      </c>
      <c r="N196" s="15">
        <f t="array" ref="N196">+_xlfn.XLOOKUP(1,(CM_CT[Contract Number Customer]=CM_CT[[#This Row],[Contract Number Customer]])*(CM_CT[Row Type]="Header"),CM_CT[Wagon Type])</f>
        <v/>
      </c>
      <c r="O196" s="10" t="n">
        <v>1</v>
      </c>
      <c r="P196" s="10" t="n"/>
      <c r="Q196" s="10" t="n"/>
      <c r="R196" s="10" t="n">
        <v>1</v>
      </c>
      <c r="S196" s="10" t="n"/>
      <c r="T196" s="10" t="n">
        <v>1</v>
      </c>
      <c r="U196" s="15">
        <f>+IF(CM_CT[[#This Row],[Contract Status]]&lt;&gt;"ended",1,0)</f>
        <v/>
      </c>
      <c r="V196" s="15" t="n"/>
      <c r="W196" s="15">
        <f t="array" ref="W196">_xlfn.XLOOKUP(1,(CM_CT[Contract Number Customer]=$E195)*(CM_CT[Delivery Batch]=$F195)*(CM_CT[Row Type]="Batch"),CM_CT[Contract Flex])</f>
        <v/>
      </c>
      <c r="X196" s="54">
        <f t="array" ref="X196">_xlfn.XLOOKUP(1,(CM_CT[Contract Number Customer]=$E195)*(CM_CT[Delivery Batch]=$F195)*(CM_CT[Row Type]="Batch"),CM_CT[Flex StartDate])</f>
        <v/>
      </c>
      <c r="Y196" s="54">
        <f t="array" ref="Y196">_xlfn.XLOOKUP(1,(CM_CT[Contract Number Customer]=$E195)*(CM_CT[Delivery Batch]=$F195)*(CM_CT[Row Type]="Batch"),CM_CT[Flex EndDate])</f>
        <v/>
      </c>
      <c r="Z196" s="15">
        <f t="array" ref="Z196">_xlfn.XLOOKUP(1,(CM_CT[Contract Number Customer]=$E195)*(CM_CT[Delivery Batch]=$F195)*(CM_CT[Row Type]="Batch"),CM_CT[Contract Status])</f>
        <v/>
      </c>
      <c r="AA196" s="15" t="n"/>
      <c r="AB196" s="74" t="n"/>
      <c r="AC196" s="74" t="n"/>
      <c r="AD196" s="131">
        <f t="array" ref="AD196">+_xlfn.XLOOKUP(1,(Table_Mietpos[Vertragsnummer]=CM_CT[[#This Row],[Contract Number M3]])*(Table_Mietpos[Auftragspos.]=CM_CT[[#This Row],[Rentalposition M3]]),Table_Mietpos[Gueltig_ab])</f>
        <v/>
      </c>
      <c r="AE196" s="131">
        <f t="array" ref="AE196">+_xlfn.XLOOKUP(1,(Table_Mietpos[Vertragsnummer]=CM_CT[[#This Row],[Contract Number M3]])*(Table_Mietpos[Auftragspos.]=CM_CT[[#This Row],[Rentalposition M3]]),Table_Mietpos[Gueltig_bis])</f>
        <v/>
      </c>
      <c r="AF196" s="50">
        <f t="array" ref="AF196">+_xlfn.XLOOKUP(1,(CM_CT[Contract Number Customer]=CM_CT[[#This Row],[Contract Number Customer]])*(CM_CT[Row Type]="Header"),CM_CT[Contract Lenght Initial])</f>
        <v/>
      </c>
      <c r="AG196" s="136">
        <f>+CM_CT[[#This Row],[Rental EndDate]]</f>
        <v/>
      </c>
      <c r="AH196" s="305" t="n"/>
      <c r="AI196" s="305" t="n"/>
      <c r="AJ196" s="305" t="n"/>
      <c r="AK196" s="53" t="n"/>
      <c r="AL196" s="15">
        <f t="array" ref="AL196">+_xlfn.XLOOKUP(1,(CM_CT[Contract Number Customer]=CM_CT[[#This Row],[Contract Number Customer]])*(CM_CT[Row Type]="Header"),CM_CT[Early Termination Category])</f>
        <v/>
      </c>
      <c r="AM196" s="136">
        <f t="array" ref="AM196">_xlfn.XLOOKUP(1,(CM_CT[Contract Number Customer]=$E195)*(CM_CT[Delivery Batch]=$F195)*(CM_CT[Row Type]="Batch"),CM_CT[Early Termination cut-off date1])</f>
        <v/>
      </c>
      <c r="AN196" s="136">
        <f t="array" ref="AN196">_xlfn.XLOOKUP(1,(CM_CT[Contract Number Customer]=$E195)*(CM_CT[Delivery Batch]=$F195)*(CM_CT[Row Type]="Batch"),CM_CT[Early Termination cut-off date2])</f>
        <v/>
      </c>
      <c r="AO196" s="53">
        <f t="array" ref="AO196">+_xlfn.XLOOKUP(1,(CM_CT[Contract Number Customer]=CM_CT[[#This Row],[Contract Number Customer]])*(CM_CT[Row Type]="Header"),CM_CT[Early Termination Notice Period Mths])</f>
        <v/>
      </c>
      <c r="AP196" s="53">
        <f t="array" ref="AP196">+_xlfn.XLOOKUP(1,(CM_CT[Contract Number Customer]=CM_CT[[#This Row],[Contract Number Customer]])*(CM_CT[Row Type]="Header"),CM_CT[Duly Termination Notice Period Mths])</f>
        <v/>
      </c>
      <c r="AQ196" s="54" t="n"/>
      <c r="AR196" s="54">
        <f t="array" ref="AR196">+_xlfn.XLOOKUP(1,(CM_CT[[#This Row],[Contract Number M3]]=Next_possible_notice[Contract Number M3])*(CM_CT[[#This Row],[Rentalposition M3]]=Next_possible_notice[Rentalposition M3]),Next_possible_notice[NoticeDateCalc])</f>
        <v/>
      </c>
      <c r="AS196" s="117" t="n"/>
      <c r="AT196" s="75" t="n"/>
      <c r="AU196" s="75" t="n"/>
      <c r="AV196" s="75" t="n"/>
      <c r="AW196" s="75" t="n"/>
      <c r="AX196" s="53" t="n"/>
      <c r="AY196" s="75" t="n"/>
      <c r="AZ196" s="54" t="n"/>
      <c r="BA196" s="50">
        <f t="array" ref="BA196">+_xlfn.XLOOKUP(1,(CM_CT[Contract Number Customer]=CM_CT[[#This Row],[Contract Number Customer]])*(CM_CT[Row Type]="Header"),CM_CT[Contract Lenght Early Clause &amp; Option])</f>
        <v/>
      </c>
      <c r="BB196" s="15" t="n"/>
      <c r="BC196" s="15" t="n"/>
      <c r="BD196" s="15" t="n"/>
      <c r="BE196" s="15" t="n"/>
      <c r="BF196" s="15" t="n"/>
      <c r="BG196" s="15" t="n"/>
      <c r="BH196" s="24" t="n"/>
      <c r="BI196" s="10" t="n"/>
      <c r="BJ196" s="118" t="n"/>
      <c r="BK196" s="24" t="n"/>
      <c r="BL196" s="54">
        <f>+_xlfn.XLOOKUP(CM_CT[[#This Row],[Wagon Number]],Next_possible_notice[Wagon Number],Next_possible_notice[Renewal Process StartDate])</f>
        <v/>
      </c>
      <c r="BM196" s="24" t="n"/>
      <c r="BN196" s="50">
        <f t="array" ref="BN196">+_xlfn.XLOOKUP(1,(CM_CT[Contract Number Customer]=CM_CT[[#This Row],[Contract Number Customer]])*(CM_CT[Row Type]="Header"),CM_CT[Contract Mileage])</f>
        <v/>
      </c>
      <c r="BO196" s="50" t="n"/>
      <c r="BP196" s="54" t="n"/>
      <c r="BQ196" s="54">
        <f t="array" ref="BQ196">+_xlfn.XLOOKUP(1,(CM_CT[Contract Number Customer]=CM_CT[[#This Row],[Contract Number Customer]])*(CM_CT[Row Type]="Header"),CM_CT[Currency])</f>
        <v/>
      </c>
      <c r="BR196" s="75">
        <f t="array" ref="BR196">+_xlfn.XLOOKUP(1,(CM_CT[Contract Number Customer]=CM_CT[[#This Row],[Contract Number Customer]])*(CM_CT[Row Type]="Header"),CM_CT[Lease Rate EUR])</f>
        <v/>
      </c>
      <c r="BS196" s="306" t="n"/>
      <c r="BT196" s="306" t="n"/>
      <c r="BU196" s="177" t="n"/>
      <c r="BV196" s="306" t="n"/>
      <c r="BW196" s="179">
        <f t="array" ref="BW196">+_xlfn.XLOOKUP(1,(Table_Mietpos[Vertragsnummer]=CM_CT[[#This Row],[Contract Number M3]])*(Table_Mietpos[Auftragspos.]=CM_CT[[#This Row],[Rentalposition M3]]),Table_Mietpos[Nettosatz/Typ])</f>
        <v/>
      </c>
      <c r="BX196" s="306" t="n"/>
      <c r="BY196" s="75" t="n"/>
      <c r="BZ196" s="75" t="n"/>
      <c r="CA196" s="75" t="n"/>
      <c r="CB196" s="75" t="n"/>
      <c r="CC196" s="75" t="n"/>
      <c r="CD196" s="307" t="n"/>
      <c r="CE196" s="307" t="n"/>
      <c r="CF196" s="307" t="n"/>
      <c r="CG196" s="307" t="n"/>
      <c r="CH196" s="28" t="n"/>
      <c r="CI196" s="28" t="n"/>
      <c r="CJ196" s="28" t="n"/>
      <c r="CK196" s="186" t="n"/>
      <c r="CL196" s="307" t="n"/>
      <c r="CM196" s="306" t="n"/>
      <c r="CN196" s="12" t="n"/>
      <c r="CO196" s="20" t="n"/>
      <c r="CP196" s="142" t="n"/>
      <c r="CQ196" s="142" t="n"/>
      <c r="CR196" s="142" t="n"/>
      <c r="CS196" s="20" t="n"/>
    </row>
    <row r="197">
      <c r="B197" s="11" t="n"/>
      <c r="C197" s="14" t="inlineStr">
        <is>
          <t>V700010</t>
        </is>
      </c>
      <c r="D197" s="10" t="n"/>
      <c r="E197" s="15">
        <f t="array" ref="E197">+_xlfn.XLOOKUP(1,(CM_CT[Contract Number M3]=CM_CT[[#This Row],[Contract Number M3]])*(CM_CT[Row Type]="Header"),CM_CT[Contract Number Customer])</f>
        <v/>
      </c>
      <c r="F197" s="10" t="n">
        <v>4</v>
      </c>
      <c r="G197" s="10" t="inlineStr">
        <is>
          <t>Wagon</t>
        </is>
      </c>
      <c r="H197" s="10" t="n">
        <v>39</v>
      </c>
      <c r="I197" s="73">
        <f t="array" ref="I197">+_xlfn.XLOOKUP(1,(Table_Mietpos[Vertragsnummer]=CM[[#This Row],[Contract Number M3]])*(Table_Mietpos[Auftragspos.]=CM[[#This Row],[Rentalposition M3]]),Table_Mietpos[ChNr])</f>
        <v/>
      </c>
      <c r="J197" s="72">
        <f t="array" ref="J197">+_xlfn.XLOOKUP(1,(CM_CT[Contract Number Customer]=CM_CT[[#This Row],[Contract Number Customer]])*(CM_CT[Row Type]="Header"),CM_CT[Customer])</f>
        <v/>
      </c>
      <c r="K197" s="51" t="n"/>
      <c r="L197" s="51" t="n"/>
      <c r="M197" s="15">
        <f t="array" ref="M197">+_xlfn.XLOOKUP(1,(CM_CT[Contract Number Customer]=CM_CT[[#This Row],[Contract Number Customer]])*(CM_CT[Row Type]="Header"),CM_CT[Sales Manager])</f>
        <v/>
      </c>
      <c r="N197" s="15">
        <f t="array" ref="N197">+_xlfn.XLOOKUP(1,(CM_CT[Contract Number Customer]=CM_CT[[#This Row],[Contract Number Customer]])*(CM_CT[Row Type]="Header"),CM_CT[Wagon Type])</f>
        <v/>
      </c>
      <c r="O197" s="10" t="n">
        <v>1</v>
      </c>
      <c r="P197" s="10" t="n"/>
      <c r="Q197" s="10" t="n"/>
      <c r="R197" s="10" t="n">
        <v>1</v>
      </c>
      <c r="S197" s="10" t="n"/>
      <c r="T197" s="10" t="n">
        <v>1</v>
      </c>
      <c r="U197" s="15">
        <f>+IF(CM_CT[[#This Row],[Contract Status]]&lt;&gt;"ended",1,0)</f>
        <v/>
      </c>
      <c r="V197" s="15" t="n"/>
      <c r="W197" s="15">
        <f t="array" ref="W197">_xlfn.XLOOKUP(1,(CM_CT[Contract Number Customer]=$E196)*(CM_CT[Delivery Batch]=$F196)*(CM_CT[Row Type]="Batch"),CM_CT[Contract Flex])</f>
        <v/>
      </c>
      <c r="X197" s="54">
        <f t="array" ref="X197">_xlfn.XLOOKUP(1,(CM_CT[Contract Number Customer]=$E196)*(CM_CT[Delivery Batch]=$F196)*(CM_CT[Row Type]="Batch"),CM_CT[Flex StartDate])</f>
        <v/>
      </c>
      <c r="Y197" s="54">
        <f t="array" ref="Y197">_xlfn.XLOOKUP(1,(CM_CT[Contract Number Customer]=$E196)*(CM_CT[Delivery Batch]=$F196)*(CM_CT[Row Type]="Batch"),CM_CT[Flex EndDate])</f>
        <v/>
      </c>
      <c r="Z197" s="15">
        <f t="array" ref="Z197">_xlfn.XLOOKUP(1,(CM_CT[Contract Number Customer]=$E196)*(CM_CT[Delivery Batch]=$F196)*(CM_CT[Row Type]="Batch"),CM_CT[Contract Status])</f>
        <v/>
      </c>
      <c r="AA197" s="15" t="n"/>
      <c r="AB197" s="74" t="n"/>
      <c r="AC197" s="74" t="n"/>
      <c r="AD197" s="131">
        <f t="array" ref="AD197">+_xlfn.XLOOKUP(1,(Table_Mietpos[Vertragsnummer]=CM_CT[[#This Row],[Contract Number M3]])*(Table_Mietpos[Auftragspos.]=CM_CT[[#This Row],[Rentalposition M3]]),Table_Mietpos[Gueltig_ab])</f>
        <v/>
      </c>
      <c r="AE197" s="131">
        <f t="array" ref="AE197">+_xlfn.XLOOKUP(1,(Table_Mietpos[Vertragsnummer]=CM_CT[[#This Row],[Contract Number M3]])*(Table_Mietpos[Auftragspos.]=CM_CT[[#This Row],[Rentalposition M3]]),Table_Mietpos[Gueltig_bis])</f>
        <v/>
      </c>
      <c r="AF197" s="50">
        <f t="array" ref="AF197">+_xlfn.XLOOKUP(1,(CM_CT[Contract Number Customer]=CM_CT[[#This Row],[Contract Number Customer]])*(CM_CT[Row Type]="Header"),CM_CT[Contract Lenght Initial])</f>
        <v/>
      </c>
      <c r="AG197" s="136">
        <f>+CM_CT[[#This Row],[Rental EndDate]]</f>
        <v/>
      </c>
      <c r="AH197" s="305" t="n"/>
      <c r="AI197" s="305" t="n"/>
      <c r="AJ197" s="305" t="n"/>
      <c r="AK197" s="53" t="n"/>
      <c r="AL197" s="15">
        <f t="array" ref="AL197">+_xlfn.XLOOKUP(1,(CM_CT[Contract Number Customer]=CM_CT[[#This Row],[Contract Number Customer]])*(CM_CT[Row Type]="Header"),CM_CT[Early Termination Category])</f>
        <v/>
      </c>
      <c r="AM197" s="136">
        <f t="array" ref="AM197">_xlfn.XLOOKUP(1,(CM_CT[Contract Number Customer]=$E196)*(CM_CT[Delivery Batch]=$F196)*(CM_CT[Row Type]="Batch"),CM_CT[Early Termination cut-off date1])</f>
        <v/>
      </c>
      <c r="AN197" s="136">
        <f t="array" ref="AN197">_xlfn.XLOOKUP(1,(CM_CT[Contract Number Customer]=$E196)*(CM_CT[Delivery Batch]=$F196)*(CM_CT[Row Type]="Batch"),CM_CT[Early Termination cut-off date2])</f>
        <v/>
      </c>
      <c r="AO197" s="53">
        <f t="array" ref="AO197">+_xlfn.XLOOKUP(1,(CM_CT[Contract Number Customer]=CM_CT[[#This Row],[Contract Number Customer]])*(CM_CT[Row Type]="Header"),CM_CT[Early Termination Notice Period Mths])</f>
        <v/>
      </c>
      <c r="AP197" s="53">
        <f t="array" ref="AP197">+_xlfn.XLOOKUP(1,(CM_CT[Contract Number Customer]=CM_CT[[#This Row],[Contract Number Customer]])*(CM_CT[Row Type]="Header"),CM_CT[Duly Termination Notice Period Mths])</f>
        <v/>
      </c>
      <c r="AQ197" s="54" t="n"/>
      <c r="AR197" s="54">
        <f t="array" ref="AR197">+_xlfn.XLOOKUP(1,(CM_CT[[#This Row],[Contract Number M3]]=Next_possible_notice[Contract Number M3])*(CM_CT[[#This Row],[Rentalposition M3]]=Next_possible_notice[Rentalposition M3]),Next_possible_notice[NoticeDateCalc])</f>
        <v/>
      </c>
      <c r="AS197" s="117" t="n"/>
      <c r="AT197" s="75" t="n"/>
      <c r="AU197" s="75" t="n"/>
      <c r="AV197" s="75" t="n"/>
      <c r="AW197" s="75" t="n"/>
      <c r="AX197" s="53" t="n"/>
      <c r="AY197" s="75" t="n"/>
      <c r="AZ197" s="54" t="n"/>
      <c r="BA197" s="50">
        <f t="array" ref="BA197">+_xlfn.XLOOKUP(1,(CM_CT[Contract Number Customer]=CM_CT[[#This Row],[Contract Number Customer]])*(CM_CT[Row Type]="Header"),CM_CT[Contract Lenght Early Clause &amp; Option])</f>
        <v/>
      </c>
      <c r="BB197" s="15" t="n"/>
      <c r="BC197" s="15" t="n"/>
      <c r="BD197" s="15" t="n"/>
      <c r="BE197" s="15" t="n"/>
      <c r="BF197" s="15" t="n"/>
      <c r="BG197" s="15" t="n"/>
      <c r="BH197" s="24" t="n"/>
      <c r="BI197" s="10" t="n"/>
      <c r="BJ197" s="118" t="n"/>
      <c r="BK197" s="24" t="n"/>
      <c r="BL197" s="54">
        <f>+_xlfn.XLOOKUP(CM_CT[[#This Row],[Wagon Number]],Next_possible_notice[Wagon Number],Next_possible_notice[Renewal Process StartDate])</f>
        <v/>
      </c>
      <c r="BM197" s="24" t="n"/>
      <c r="BN197" s="50">
        <f t="array" ref="BN197">+_xlfn.XLOOKUP(1,(CM_CT[Contract Number Customer]=CM_CT[[#This Row],[Contract Number Customer]])*(CM_CT[Row Type]="Header"),CM_CT[Contract Mileage])</f>
        <v/>
      </c>
      <c r="BO197" s="50" t="n"/>
      <c r="BP197" s="54" t="n"/>
      <c r="BQ197" s="54">
        <f t="array" ref="BQ197">+_xlfn.XLOOKUP(1,(CM_CT[Contract Number Customer]=CM_CT[[#This Row],[Contract Number Customer]])*(CM_CT[Row Type]="Header"),CM_CT[Currency])</f>
        <v/>
      </c>
      <c r="BR197" s="75">
        <f t="array" ref="BR197">+_xlfn.XLOOKUP(1,(CM_CT[Contract Number Customer]=CM_CT[[#This Row],[Contract Number Customer]])*(CM_CT[Row Type]="Header"),CM_CT[Lease Rate EUR])</f>
        <v/>
      </c>
      <c r="BS197" s="306" t="n"/>
      <c r="BT197" s="306" t="n"/>
      <c r="BU197" s="177" t="n"/>
      <c r="BV197" s="306" t="n"/>
      <c r="BW197" s="179">
        <f t="array" ref="BW197">+_xlfn.XLOOKUP(1,(Table_Mietpos[Vertragsnummer]=CM_CT[[#This Row],[Contract Number M3]])*(Table_Mietpos[Auftragspos.]=CM_CT[[#This Row],[Rentalposition M3]]),Table_Mietpos[Nettosatz/Typ])</f>
        <v/>
      </c>
      <c r="BX197" s="306" t="n"/>
      <c r="BY197" s="75" t="n"/>
      <c r="BZ197" s="75" t="n"/>
      <c r="CA197" s="75" t="n"/>
      <c r="CB197" s="75" t="n"/>
      <c r="CC197" s="75" t="n"/>
      <c r="CD197" s="307" t="n"/>
      <c r="CE197" s="307" t="n"/>
      <c r="CF197" s="307" t="n"/>
      <c r="CG197" s="307" t="n"/>
      <c r="CH197" s="28" t="n"/>
      <c r="CI197" s="28" t="n"/>
      <c r="CJ197" s="28" t="n"/>
      <c r="CK197" s="186" t="n"/>
      <c r="CL197" s="307" t="n"/>
      <c r="CM197" s="306" t="n"/>
      <c r="CN197" s="12" t="n"/>
      <c r="CO197" s="20" t="n"/>
      <c r="CP197" s="142" t="n"/>
      <c r="CQ197" s="142" t="n"/>
      <c r="CR197" s="142" t="n"/>
      <c r="CS197" s="20" t="n"/>
    </row>
    <row r="198">
      <c r="B198" s="11" t="n"/>
      <c r="C198" s="14" t="inlineStr">
        <is>
          <t>V700010</t>
        </is>
      </c>
      <c r="D198" s="10" t="n"/>
      <c r="E198" s="15">
        <f t="array" ref="E198">+_xlfn.XLOOKUP(1,(CM_CT[Contract Number M3]=CM_CT[[#This Row],[Contract Number M3]])*(CM_CT[Row Type]="Header"),CM_CT[Contract Number Customer])</f>
        <v/>
      </c>
      <c r="F198" s="10" t="n">
        <v>4</v>
      </c>
      <c r="G198" s="10" t="inlineStr">
        <is>
          <t>Wagon</t>
        </is>
      </c>
      <c r="H198" s="10" t="n">
        <v>40</v>
      </c>
      <c r="I198" s="73">
        <f t="array" ref="I198">+_xlfn.XLOOKUP(1,(Table_Mietpos[Vertragsnummer]=CM[[#This Row],[Contract Number M3]])*(Table_Mietpos[Auftragspos.]=CM[[#This Row],[Rentalposition M3]]),Table_Mietpos[ChNr])</f>
        <v/>
      </c>
      <c r="J198" s="72">
        <f t="array" ref="J198">+_xlfn.XLOOKUP(1,(CM_CT[Contract Number Customer]=CM_CT[[#This Row],[Contract Number Customer]])*(CM_CT[Row Type]="Header"),CM_CT[Customer])</f>
        <v/>
      </c>
      <c r="K198" s="51" t="n"/>
      <c r="L198" s="51" t="n"/>
      <c r="M198" s="15">
        <f t="array" ref="M198">+_xlfn.XLOOKUP(1,(CM_CT[Contract Number Customer]=CM_CT[[#This Row],[Contract Number Customer]])*(CM_CT[Row Type]="Header"),CM_CT[Sales Manager])</f>
        <v/>
      </c>
      <c r="N198" s="15">
        <f t="array" ref="N198">+_xlfn.XLOOKUP(1,(CM_CT[Contract Number Customer]=CM_CT[[#This Row],[Contract Number Customer]])*(CM_CT[Row Type]="Header"),CM_CT[Wagon Type])</f>
        <v/>
      </c>
      <c r="O198" s="10" t="n">
        <v>1</v>
      </c>
      <c r="P198" s="10" t="n"/>
      <c r="Q198" s="10" t="n"/>
      <c r="R198" s="10" t="n">
        <v>1</v>
      </c>
      <c r="S198" s="10" t="n"/>
      <c r="T198" s="10" t="n">
        <v>1</v>
      </c>
      <c r="U198" s="15">
        <f>+IF(CM_CT[[#This Row],[Contract Status]]&lt;&gt;"ended",1,0)</f>
        <v/>
      </c>
      <c r="V198" s="15" t="n"/>
      <c r="W198" s="15">
        <f t="array" ref="W198">_xlfn.XLOOKUP(1,(CM_CT[Contract Number Customer]=$E197)*(CM_CT[Delivery Batch]=$F197)*(CM_CT[Row Type]="Batch"),CM_CT[Contract Flex])</f>
        <v/>
      </c>
      <c r="X198" s="54">
        <f t="array" ref="X198">_xlfn.XLOOKUP(1,(CM_CT[Contract Number Customer]=$E197)*(CM_CT[Delivery Batch]=$F197)*(CM_CT[Row Type]="Batch"),CM_CT[Flex StartDate])</f>
        <v/>
      </c>
      <c r="Y198" s="54">
        <f t="array" ref="Y198">_xlfn.XLOOKUP(1,(CM_CT[Contract Number Customer]=$E197)*(CM_CT[Delivery Batch]=$F197)*(CM_CT[Row Type]="Batch"),CM_CT[Flex EndDate])</f>
        <v/>
      </c>
      <c r="Z198" s="15">
        <f t="array" ref="Z198">_xlfn.XLOOKUP(1,(CM_CT[Contract Number Customer]=$E197)*(CM_CT[Delivery Batch]=$F197)*(CM_CT[Row Type]="Batch"),CM_CT[Contract Status])</f>
        <v/>
      </c>
      <c r="AA198" s="15" t="n"/>
      <c r="AB198" s="74" t="n"/>
      <c r="AC198" s="74" t="n"/>
      <c r="AD198" s="131">
        <f t="array" ref="AD198">+_xlfn.XLOOKUP(1,(Table_Mietpos[Vertragsnummer]=CM_CT[[#This Row],[Contract Number M3]])*(Table_Mietpos[Auftragspos.]=CM_CT[[#This Row],[Rentalposition M3]]),Table_Mietpos[Gueltig_ab])</f>
        <v/>
      </c>
      <c r="AE198" s="131">
        <f t="array" ref="AE198">+_xlfn.XLOOKUP(1,(Table_Mietpos[Vertragsnummer]=CM_CT[[#This Row],[Contract Number M3]])*(Table_Mietpos[Auftragspos.]=CM_CT[[#This Row],[Rentalposition M3]]),Table_Mietpos[Gueltig_bis])</f>
        <v/>
      </c>
      <c r="AF198" s="50">
        <f t="array" ref="AF198">+_xlfn.XLOOKUP(1,(CM_CT[Contract Number Customer]=CM_CT[[#This Row],[Contract Number Customer]])*(CM_CT[Row Type]="Header"),CM_CT[Contract Lenght Initial])</f>
        <v/>
      </c>
      <c r="AG198" s="136">
        <f>+CM_CT[[#This Row],[Rental EndDate]]</f>
        <v/>
      </c>
      <c r="AH198" s="305" t="n"/>
      <c r="AI198" s="305" t="n"/>
      <c r="AJ198" s="305" t="n"/>
      <c r="AK198" s="53" t="n"/>
      <c r="AL198" s="15">
        <f t="array" ref="AL198">+_xlfn.XLOOKUP(1,(CM_CT[Contract Number Customer]=CM_CT[[#This Row],[Contract Number Customer]])*(CM_CT[Row Type]="Header"),CM_CT[Early Termination Category])</f>
        <v/>
      </c>
      <c r="AM198" s="136">
        <f t="array" ref="AM198">_xlfn.XLOOKUP(1,(CM_CT[Contract Number Customer]=$E197)*(CM_CT[Delivery Batch]=$F197)*(CM_CT[Row Type]="Batch"),CM_CT[Early Termination cut-off date1])</f>
        <v/>
      </c>
      <c r="AN198" s="136">
        <f t="array" ref="AN198">_xlfn.XLOOKUP(1,(CM_CT[Contract Number Customer]=$E197)*(CM_CT[Delivery Batch]=$F197)*(CM_CT[Row Type]="Batch"),CM_CT[Early Termination cut-off date2])</f>
        <v/>
      </c>
      <c r="AO198" s="53">
        <f t="array" ref="AO198">+_xlfn.XLOOKUP(1,(CM_CT[Contract Number Customer]=CM_CT[[#This Row],[Contract Number Customer]])*(CM_CT[Row Type]="Header"),CM_CT[Early Termination Notice Period Mths])</f>
        <v/>
      </c>
      <c r="AP198" s="53">
        <f t="array" ref="AP198">+_xlfn.XLOOKUP(1,(CM_CT[Contract Number Customer]=CM_CT[[#This Row],[Contract Number Customer]])*(CM_CT[Row Type]="Header"),CM_CT[Duly Termination Notice Period Mths])</f>
        <v/>
      </c>
      <c r="AQ198" s="54" t="n"/>
      <c r="AR198" s="54">
        <f t="array" ref="AR198">+_xlfn.XLOOKUP(1,(CM_CT[[#This Row],[Contract Number M3]]=Next_possible_notice[Contract Number M3])*(CM_CT[[#This Row],[Rentalposition M3]]=Next_possible_notice[Rentalposition M3]),Next_possible_notice[NoticeDateCalc])</f>
        <v/>
      </c>
      <c r="AS198" s="117" t="n"/>
      <c r="AT198" s="75" t="n"/>
      <c r="AU198" s="75" t="n"/>
      <c r="AV198" s="75" t="n"/>
      <c r="AW198" s="75" t="n"/>
      <c r="AX198" s="53" t="n"/>
      <c r="AY198" s="75" t="n"/>
      <c r="AZ198" s="54" t="n"/>
      <c r="BA198" s="50">
        <f t="array" ref="BA198">+_xlfn.XLOOKUP(1,(CM_CT[Contract Number Customer]=CM_CT[[#This Row],[Contract Number Customer]])*(CM_CT[Row Type]="Header"),CM_CT[Contract Lenght Early Clause &amp; Option])</f>
        <v/>
      </c>
      <c r="BB198" s="15" t="n"/>
      <c r="BC198" s="15" t="n"/>
      <c r="BD198" s="15" t="n"/>
      <c r="BE198" s="15" t="n"/>
      <c r="BF198" s="15" t="n"/>
      <c r="BG198" s="15" t="n"/>
      <c r="BH198" s="24" t="n"/>
      <c r="BI198" s="10" t="n"/>
      <c r="BJ198" s="118" t="n"/>
      <c r="BK198" s="24" t="n"/>
      <c r="BL198" s="54">
        <f>+_xlfn.XLOOKUP(CM_CT[[#This Row],[Wagon Number]],Next_possible_notice[Wagon Number],Next_possible_notice[Renewal Process StartDate])</f>
        <v/>
      </c>
      <c r="BM198" s="24" t="n"/>
      <c r="BN198" s="50">
        <f t="array" ref="BN198">+_xlfn.XLOOKUP(1,(CM_CT[Contract Number Customer]=CM_CT[[#This Row],[Contract Number Customer]])*(CM_CT[Row Type]="Header"),CM_CT[Contract Mileage])</f>
        <v/>
      </c>
      <c r="BO198" s="50" t="n"/>
      <c r="BP198" s="54" t="n"/>
      <c r="BQ198" s="54">
        <f t="array" ref="BQ198">+_xlfn.XLOOKUP(1,(CM_CT[Contract Number Customer]=CM_CT[[#This Row],[Contract Number Customer]])*(CM_CT[Row Type]="Header"),CM_CT[Currency])</f>
        <v/>
      </c>
      <c r="BR198" s="75">
        <f t="array" ref="BR198">+_xlfn.XLOOKUP(1,(CM_CT[Contract Number Customer]=CM_CT[[#This Row],[Contract Number Customer]])*(CM_CT[Row Type]="Header"),CM_CT[Lease Rate EUR])</f>
        <v/>
      </c>
      <c r="BS198" s="306" t="n"/>
      <c r="BT198" s="306" t="n"/>
      <c r="BU198" s="177" t="n"/>
      <c r="BV198" s="306" t="n"/>
      <c r="BW198" s="179">
        <f t="array" ref="BW198">+_xlfn.XLOOKUP(1,(Table_Mietpos[Vertragsnummer]=CM_CT[[#This Row],[Contract Number M3]])*(Table_Mietpos[Auftragspos.]=CM_CT[[#This Row],[Rentalposition M3]]),Table_Mietpos[Nettosatz/Typ])</f>
        <v/>
      </c>
      <c r="BX198" s="306" t="n"/>
      <c r="BY198" s="75" t="n"/>
      <c r="BZ198" s="75" t="n"/>
      <c r="CA198" s="75" t="n"/>
      <c r="CB198" s="75" t="n"/>
      <c r="CC198" s="75" t="n"/>
      <c r="CD198" s="307" t="n"/>
      <c r="CE198" s="307" t="n"/>
      <c r="CF198" s="307" t="n"/>
      <c r="CG198" s="307" t="n"/>
      <c r="CH198" s="28" t="n"/>
      <c r="CI198" s="28" t="n"/>
      <c r="CJ198" s="28" t="n"/>
      <c r="CK198" s="186" t="n"/>
      <c r="CL198" s="307" t="n"/>
      <c r="CM198" s="306" t="n"/>
      <c r="CN198" s="12" t="n"/>
      <c r="CO198" s="20" t="n"/>
      <c r="CP198" s="142" t="n"/>
      <c r="CQ198" s="142" t="n"/>
      <c r="CR198" s="142" t="n"/>
      <c r="CS198" s="20" t="n"/>
    </row>
    <row r="199">
      <c r="B199" s="11" t="n"/>
      <c r="C199" s="14" t="inlineStr">
        <is>
          <t>V700010</t>
        </is>
      </c>
      <c r="D199" s="10" t="n"/>
      <c r="E199" s="15">
        <f t="array" ref="E199">+_xlfn.XLOOKUP(1,(CM_CT[Contract Number M3]=CM_CT[[#This Row],[Contract Number M3]])*(CM_CT[Row Type]="Header"),CM_CT[Contract Number Customer])</f>
        <v/>
      </c>
      <c r="F199" s="10" t="n">
        <v>4</v>
      </c>
      <c r="G199" s="10" t="inlineStr">
        <is>
          <t>Wagon</t>
        </is>
      </c>
      <c r="H199" s="10" t="n">
        <v>41</v>
      </c>
      <c r="I199" s="73">
        <f t="array" ref="I199">+_xlfn.XLOOKUP(1,(Table_Mietpos[Vertragsnummer]=CM[[#This Row],[Contract Number M3]])*(Table_Mietpos[Auftragspos.]=CM[[#This Row],[Rentalposition M3]]),Table_Mietpos[ChNr])</f>
        <v/>
      </c>
      <c r="J199" s="72">
        <f t="array" ref="J199">+_xlfn.XLOOKUP(1,(CM_CT[Contract Number Customer]=CM_CT[[#This Row],[Contract Number Customer]])*(CM_CT[Row Type]="Header"),CM_CT[Customer])</f>
        <v/>
      </c>
      <c r="K199" s="51" t="n"/>
      <c r="L199" s="51" t="n"/>
      <c r="M199" s="15">
        <f t="array" ref="M199">+_xlfn.XLOOKUP(1,(CM_CT[Contract Number Customer]=CM_CT[[#This Row],[Contract Number Customer]])*(CM_CT[Row Type]="Header"),CM_CT[Sales Manager])</f>
        <v/>
      </c>
      <c r="N199" s="15">
        <f t="array" ref="N199">+_xlfn.XLOOKUP(1,(CM_CT[Contract Number Customer]=CM_CT[[#This Row],[Contract Number Customer]])*(CM_CT[Row Type]="Header"),CM_CT[Wagon Type])</f>
        <v/>
      </c>
      <c r="O199" s="10" t="n">
        <v>1</v>
      </c>
      <c r="P199" s="10" t="n"/>
      <c r="Q199" s="10" t="n"/>
      <c r="R199" s="10" t="n">
        <v>1</v>
      </c>
      <c r="S199" s="10" t="n"/>
      <c r="T199" s="10" t="n">
        <v>1</v>
      </c>
      <c r="U199" s="15">
        <f>+IF(CM_CT[[#This Row],[Contract Status]]&lt;&gt;"ended",1,0)</f>
        <v/>
      </c>
      <c r="V199" s="15" t="n"/>
      <c r="W199" s="15">
        <f t="array" ref="W199">_xlfn.XLOOKUP(1,(CM_CT[Contract Number Customer]=$E198)*(CM_CT[Delivery Batch]=$F198)*(CM_CT[Row Type]="Batch"),CM_CT[Contract Flex])</f>
        <v/>
      </c>
      <c r="X199" s="54">
        <f t="array" ref="X199">_xlfn.XLOOKUP(1,(CM_CT[Contract Number Customer]=$E198)*(CM_CT[Delivery Batch]=$F198)*(CM_CT[Row Type]="Batch"),CM_CT[Flex StartDate])</f>
        <v/>
      </c>
      <c r="Y199" s="54">
        <f t="array" ref="Y199">_xlfn.XLOOKUP(1,(CM_CT[Contract Number Customer]=$E198)*(CM_CT[Delivery Batch]=$F198)*(CM_CT[Row Type]="Batch"),CM_CT[Flex EndDate])</f>
        <v/>
      </c>
      <c r="Z199" s="15">
        <f t="array" ref="Z199">_xlfn.XLOOKUP(1,(CM_CT[Contract Number Customer]=$E198)*(CM_CT[Delivery Batch]=$F198)*(CM_CT[Row Type]="Batch"),CM_CT[Contract Status])</f>
        <v/>
      </c>
      <c r="AA199" s="15" t="n"/>
      <c r="AB199" s="74" t="n"/>
      <c r="AC199" s="74" t="n"/>
      <c r="AD199" s="131">
        <f t="array" ref="AD199">+_xlfn.XLOOKUP(1,(Table_Mietpos[Vertragsnummer]=CM_CT[[#This Row],[Contract Number M3]])*(Table_Mietpos[Auftragspos.]=CM_CT[[#This Row],[Rentalposition M3]]),Table_Mietpos[Gueltig_ab])</f>
        <v/>
      </c>
      <c r="AE199" s="131">
        <f t="array" ref="AE199">+_xlfn.XLOOKUP(1,(Table_Mietpos[Vertragsnummer]=CM_CT[[#This Row],[Contract Number M3]])*(Table_Mietpos[Auftragspos.]=CM_CT[[#This Row],[Rentalposition M3]]),Table_Mietpos[Gueltig_bis])</f>
        <v/>
      </c>
      <c r="AF199" s="50">
        <f t="array" ref="AF199">+_xlfn.XLOOKUP(1,(CM_CT[Contract Number Customer]=CM_CT[[#This Row],[Contract Number Customer]])*(CM_CT[Row Type]="Header"),CM_CT[Contract Lenght Initial])</f>
        <v/>
      </c>
      <c r="AG199" s="136">
        <f>+CM_CT[[#This Row],[Rental EndDate]]</f>
        <v/>
      </c>
      <c r="AH199" s="305" t="n"/>
      <c r="AI199" s="305" t="n"/>
      <c r="AJ199" s="305" t="n"/>
      <c r="AK199" s="53" t="n"/>
      <c r="AL199" s="15">
        <f t="array" ref="AL199">+_xlfn.XLOOKUP(1,(CM_CT[Contract Number Customer]=CM_CT[[#This Row],[Contract Number Customer]])*(CM_CT[Row Type]="Header"),CM_CT[Early Termination Category])</f>
        <v/>
      </c>
      <c r="AM199" s="136">
        <f t="array" ref="AM199">_xlfn.XLOOKUP(1,(CM_CT[Contract Number Customer]=$E198)*(CM_CT[Delivery Batch]=$F198)*(CM_CT[Row Type]="Batch"),CM_CT[Early Termination cut-off date1])</f>
        <v/>
      </c>
      <c r="AN199" s="136">
        <f t="array" ref="AN199">_xlfn.XLOOKUP(1,(CM_CT[Contract Number Customer]=$E198)*(CM_CT[Delivery Batch]=$F198)*(CM_CT[Row Type]="Batch"),CM_CT[Early Termination cut-off date2])</f>
        <v/>
      </c>
      <c r="AO199" s="53">
        <f t="array" ref="AO199">+_xlfn.XLOOKUP(1,(CM_CT[Contract Number Customer]=CM_CT[[#This Row],[Contract Number Customer]])*(CM_CT[Row Type]="Header"),CM_CT[Early Termination Notice Period Mths])</f>
        <v/>
      </c>
      <c r="AP199" s="53">
        <f t="array" ref="AP199">+_xlfn.XLOOKUP(1,(CM_CT[Contract Number Customer]=CM_CT[[#This Row],[Contract Number Customer]])*(CM_CT[Row Type]="Header"),CM_CT[Duly Termination Notice Period Mths])</f>
        <v/>
      </c>
      <c r="AQ199" s="54" t="n"/>
      <c r="AR199" s="54">
        <f t="array" ref="AR199">+_xlfn.XLOOKUP(1,(CM_CT[[#This Row],[Contract Number M3]]=Next_possible_notice[Contract Number M3])*(CM_CT[[#This Row],[Rentalposition M3]]=Next_possible_notice[Rentalposition M3]),Next_possible_notice[NoticeDateCalc])</f>
        <v/>
      </c>
      <c r="AS199" s="117" t="n"/>
      <c r="AT199" s="75" t="n"/>
      <c r="AU199" s="75" t="n"/>
      <c r="AV199" s="75" t="n"/>
      <c r="AW199" s="75" t="n"/>
      <c r="AX199" s="53" t="n"/>
      <c r="AY199" s="75" t="n"/>
      <c r="AZ199" s="54" t="n"/>
      <c r="BA199" s="50">
        <f t="array" ref="BA199">+_xlfn.XLOOKUP(1,(CM_CT[Contract Number Customer]=CM_CT[[#This Row],[Contract Number Customer]])*(CM_CT[Row Type]="Header"),CM_CT[Contract Lenght Early Clause &amp; Option])</f>
        <v/>
      </c>
      <c r="BB199" s="15" t="n"/>
      <c r="BC199" s="15" t="n"/>
      <c r="BD199" s="15" t="n"/>
      <c r="BE199" s="15" t="n"/>
      <c r="BF199" s="15" t="n"/>
      <c r="BG199" s="15" t="n"/>
      <c r="BH199" s="24" t="n"/>
      <c r="BI199" s="10" t="n"/>
      <c r="BJ199" s="118" t="n"/>
      <c r="BK199" s="24" t="n"/>
      <c r="BL199" s="54">
        <f>+_xlfn.XLOOKUP(CM_CT[[#This Row],[Wagon Number]],Next_possible_notice[Wagon Number],Next_possible_notice[Renewal Process StartDate])</f>
        <v/>
      </c>
      <c r="BM199" s="24" t="n"/>
      <c r="BN199" s="50">
        <f t="array" ref="BN199">+_xlfn.XLOOKUP(1,(CM_CT[Contract Number Customer]=CM_CT[[#This Row],[Contract Number Customer]])*(CM_CT[Row Type]="Header"),CM_CT[Contract Mileage])</f>
        <v/>
      </c>
      <c r="BO199" s="50" t="n"/>
      <c r="BP199" s="54" t="n"/>
      <c r="BQ199" s="54">
        <f t="array" ref="BQ199">+_xlfn.XLOOKUP(1,(CM_CT[Contract Number Customer]=CM_CT[[#This Row],[Contract Number Customer]])*(CM_CT[Row Type]="Header"),CM_CT[Currency])</f>
        <v/>
      </c>
      <c r="BR199" s="75">
        <f t="array" ref="BR199">+_xlfn.XLOOKUP(1,(CM_CT[Contract Number Customer]=CM_CT[[#This Row],[Contract Number Customer]])*(CM_CT[Row Type]="Header"),CM_CT[Lease Rate EUR])</f>
        <v/>
      </c>
      <c r="BS199" s="306" t="n"/>
      <c r="BT199" s="306" t="n"/>
      <c r="BU199" s="177" t="n"/>
      <c r="BV199" s="306" t="n"/>
      <c r="BW199" s="179">
        <f t="array" ref="BW199">+_xlfn.XLOOKUP(1,(Table_Mietpos[Vertragsnummer]=CM_CT[[#This Row],[Contract Number M3]])*(Table_Mietpos[Auftragspos.]=CM_CT[[#This Row],[Rentalposition M3]]),Table_Mietpos[Nettosatz/Typ])</f>
        <v/>
      </c>
      <c r="BX199" s="306" t="n"/>
      <c r="BY199" s="75" t="n"/>
      <c r="BZ199" s="75" t="n"/>
      <c r="CA199" s="75" t="n"/>
      <c r="CB199" s="75" t="n"/>
      <c r="CC199" s="75" t="n"/>
      <c r="CD199" s="307" t="n"/>
      <c r="CE199" s="307" t="n"/>
      <c r="CF199" s="307" t="n"/>
      <c r="CG199" s="307" t="n"/>
      <c r="CH199" s="28" t="n"/>
      <c r="CI199" s="28" t="n"/>
      <c r="CJ199" s="28" t="n"/>
      <c r="CK199" s="186" t="n"/>
      <c r="CL199" s="307" t="n"/>
      <c r="CM199" s="306" t="n"/>
      <c r="CN199" s="12" t="n"/>
      <c r="CO199" s="20" t="n"/>
      <c r="CP199" s="142" t="n"/>
      <c r="CQ199" s="142" t="n"/>
      <c r="CR199" s="142" t="n"/>
      <c r="CS199" s="20" t="n"/>
    </row>
    <row r="200">
      <c r="B200" s="11" t="n"/>
      <c r="C200" s="14" t="inlineStr">
        <is>
          <t>V700010</t>
        </is>
      </c>
      <c r="D200" s="10" t="n"/>
      <c r="E200" s="15">
        <f t="array" ref="E200">+_xlfn.XLOOKUP(1,(CM_CT[Contract Number M3]=CM_CT[[#This Row],[Contract Number M3]])*(CM_CT[Row Type]="Header"),CM_CT[Contract Number Customer])</f>
        <v/>
      </c>
      <c r="F200" s="10" t="n">
        <v>4</v>
      </c>
      <c r="G200" s="10" t="inlineStr">
        <is>
          <t>Wagon</t>
        </is>
      </c>
      <c r="H200" s="10" t="n">
        <v>42</v>
      </c>
      <c r="I200" s="73">
        <f t="array" ref="I200">+_xlfn.XLOOKUP(1,(Table_Mietpos[Vertragsnummer]=CM[[#This Row],[Contract Number M3]])*(Table_Mietpos[Auftragspos.]=CM[[#This Row],[Rentalposition M3]]),Table_Mietpos[ChNr])</f>
        <v/>
      </c>
      <c r="J200" s="72">
        <f t="array" ref="J200">+_xlfn.XLOOKUP(1,(CM_CT[Contract Number Customer]=CM_CT[[#This Row],[Contract Number Customer]])*(CM_CT[Row Type]="Header"),CM_CT[Customer])</f>
        <v/>
      </c>
      <c r="K200" s="51" t="n"/>
      <c r="L200" s="51" t="n"/>
      <c r="M200" s="15">
        <f t="array" ref="M200">+_xlfn.XLOOKUP(1,(CM_CT[Contract Number Customer]=CM_CT[[#This Row],[Contract Number Customer]])*(CM_CT[Row Type]="Header"),CM_CT[Sales Manager])</f>
        <v/>
      </c>
      <c r="N200" s="15">
        <f t="array" ref="N200">+_xlfn.XLOOKUP(1,(CM_CT[Contract Number Customer]=CM_CT[[#This Row],[Contract Number Customer]])*(CM_CT[Row Type]="Header"),CM_CT[Wagon Type])</f>
        <v/>
      </c>
      <c r="O200" s="10" t="n">
        <v>1</v>
      </c>
      <c r="P200" s="10" t="n"/>
      <c r="Q200" s="10" t="n"/>
      <c r="R200" s="10" t="n">
        <v>1</v>
      </c>
      <c r="S200" s="10" t="n"/>
      <c r="T200" s="10" t="n">
        <v>1</v>
      </c>
      <c r="U200" s="15">
        <f>+IF(CM_CT[[#This Row],[Contract Status]]&lt;&gt;"ended",1,0)</f>
        <v/>
      </c>
      <c r="V200" s="15" t="n"/>
      <c r="W200" s="15">
        <f t="array" ref="W200">_xlfn.XLOOKUP(1,(CM_CT[Contract Number Customer]=$E199)*(CM_CT[Delivery Batch]=$F199)*(CM_CT[Row Type]="Batch"),CM_CT[Contract Flex])</f>
        <v/>
      </c>
      <c r="X200" s="54">
        <f t="array" ref="X200">_xlfn.XLOOKUP(1,(CM_CT[Contract Number Customer]=$E199)*(CM_CT[Delivery Batch]=$F199)*(CM_CT[Row Type]="Batch"),CM_CT[Flex StartDate])</f>
        <v/>
      </c>
      <c r="Y200" s="54">
        <f t="array" ref="Y200">_xlfn.XLOOKUP(1,(CM_CT[Contract Number Customer]=$E199)*(CM_CT[Delivery Batch]=$F199)*(CM_CT[Row Type]="Batch"),CM_CT[Flex EndDate])</f>
        <v/>
      </c>
      <c r="Z200" s="15">
        <f t="array" ref="Z200">_xlfn.XLOOKUP(1,(CM_CT[Contract Number Customer]=$E199)*(CM_CT[Delivery Batch]=$F199)*(CM_CT[Row Type]="Batch"),CM_CT[Contract Status])</f>
        <v/>
      </c>
      <c r="AA200" s="15" t="n"/>
      <c r="AB200" s="74" t="n"/>
      <c r="AC200" s="74" t="n"/>
      <c r="AD200" s="131">
        <f t="array" ref="AD200">+_xlfn.XLOOKUP(1,(Table_Mietpos[Vertragsnummer]=CM_CT[[#This Row],[Contract Number M3]])*(Table_Mietpos[Auftragspos.]=CM_CT[[#This Row],[Rentalposition M3]]),Table_Mietpos[Gueltig_ab])</f>
        <v/>
      </c>
      <c r="AE200" s="131">
        <f t="array" ref="AE200">+_xlfn.XLOOKUP(1,(Table_Mietpos[Vertragsnummer]=CM_CT[[#This Row],[Contract Number M3]])*(Table_Mietpos[Auftragspos.]=CM_CT[[#This Row],[Rentalposition M3]]),Table_Mietpos[Gueltig_bis])</f>
        <v/>
      </c>
      <c r="AF200" s="50">
        <f t="array" ref="AF200">+_xlfn.XLOOKUP(1,(CM_CT[Contract Number Customer]=CM_CT[[#This Row],[Contract Number Customer]])*(CM_CT[Row Type]="Header"),CM_CT[Contract Lenght Initial])</f>
        <v/>
      </c>
      <c r="AG200" s="136">
        <f>+CM_CT[[#This Row],[Rental EndDate]]</f>
        <v/>
      </c>
      <c r="AH200" s="305" t="n"/>
      <c r="AI200" s="305" t="n"/>
      <c r="AJ200" s="305" t="n"/>
      <c r="AK200" s="53" t="n"/>
      <c r="AL200" s="15">
        <f t="array" ref="AL200">+_xlfn.XLOOKUP(1,(CM_CT[Contract Number Customer]=CM_CT[[#This Row],[Contract Number Customer]])*(CM_CT[Row Type]="Header"),CM_CT[Early Termination Category])</f>
        <v/>
      </c>
      <c r="AM200" s="136">
        <f t="array" ref="AM200">_xlfn.XLOOKUP(1,(CM_CT[Contract Number Customer]=$E199)*(CM_CT[Delivery Batch]=$F199)*(CM_CT[Row Type]="Batch"),CM_CT[Early Termination cut-off date1])</f>
        <v/>
      </c>
      <c r="AN200" s="136">
        <f t="array" ref="AN200">_xlfn.XLOOKUP(1,(CM_CT[Contract Number Customer]=$E199)*(CM_CT[Delivery Batch]=$F199)*(CM_CT[Row Type]="Batch"),CM_CT[Early Termination cut-off date2])</f>
        <v/>
      </c>
      <c r="AO200" s="53">
        <f t="array" ref="AO200">+_xlfn.XLOOKUP(1,(CM_CT[Contract Number Customer]=CM_CT[[#This Row],[Contract Number Customer]])*(CM_CT[Row Type]="Header"),CM_CT[Early Termination Notice Period Mths])</f>
        <v/>
      </c>
      <c r="AP200" s="53">
        <f t="array" ref="AP200">+_xlfn.XLOOKUP(1,(CM_CT[Contract Number Customer]=CM_CT[[#This Row],[Contract Number Customer]])*(CM_CT[Row Type]="Header"),CM_CT[Duly Termination Notice Period Mths])</f>
        <v/>
      </c>
      <c r="AQ200" s="54" t="n"/>
      <c r="AR200" s="54">
        <f t="array" ref="AR200">+_xlfn.XLOOKUP(1,(CM_CT[[#This Row],[Contract Number M3]]=Next_possible_notice[Contract Number M3])*(CM_CT[[#This Row],[Rentalposition M3]]=Next_possible_notice[Rentalposition M3]),Next_possible_notice[NoticeDateCalc])</f>
        <v/>
      </c>
      <c r="AS200" s="117" t="n"/>
      <c r="AT200" s="75" t="n"/>
      <c r="AU200" s="75" t="n"/>
      <c r="AV200" s="75" t="n"/>
      <c r="AW200" s="75" t="n"/>
      <c r="AX200" s="53" t="n"/>
      <c r="AY200" s="75" t="n"/>
      <c r="AZ200" s="54" t="n"/>
      <c r="BA200" s="50">
        <f t="array" ref="BA200">+_xlfn.XLOOKUP(1,(CM_CT[Contract Number Customer]=CM_CT[[#This Row],[Contract Number Customer]])*(CM_CT[Row Type]="Header"),CM_CT[Contract Lenght Early Clause &amp; Option])</f>
        <v/>
      </c>
      <c r="BB200" s="15" t="n"/>
      <c r="BC200" s="15" t="n"/>
      <c r="BD200" s="15" t="n"/>
      <c r="BE200" s="15" t="n"/>
      <c r="BF200" s="15" t="n"/>
      <c r="BG200" s="15" t="n"/>
      <c r="BH200" s="24" t="n"/>
      <c r="BI200" s="10" t="n"/>
      <c r="BJ200" s="118" t="n"/>
      <c r="BK200" s="24" t="n"/>
      <c r="BL200" s="54">
        <f>+_xlfn.XLOOKUP(CM_CT[[#This Row],[Wagon Number]],Next_possible_notice[Wagon Number],Next_possible_notice[Renewal Process StartDate])</f>
        <v/>
      </c>
      <c r="BM200" s="24" t="n"/>
      <c r="BN200" s="50">
        <f t="array" ref="BN200">+_xlfn.XLOOKUP(1,(CM_CT[Contract Number Customer]=CM_CT[[#This Row],[Contract Number Customer]])*(CM_CT[Row Type]="Header"),CM_CT[Contract Mileage])</f>
        <v/>
      </c>
      <c r="BO200" s="50" t="n"/>
      <c r="BP200" s="54" t="n"/>
      <c r="BQ200" s="54">
        <f t="array" ref="BQ200">+_xlfn.XLOOKUP(1,(CM_CT[Contract Number Customer]=CM_CT[[#This Row],[Contract Number Customer]])*(CM_CT[Row Type]="Header"),CM_CT[Currency])</f>
        <v/>
      </c>
      <c r="BR200" s="75">
        <f t="array" ref="BR200">+_xlfn.XLOOKUP(1,(CM_CT[Contract Number Customer]=CM_CT[[#This Row],[Contract Number Customer]])*(CM_CT[Row Type]="Header"),CM_CT[Lease Rate EUR])</f>
        <v/>
      </c>
      <c r="BS200" s="306" t="n"/>
      <c r="BT200" s="306" t="n"/>
      <c r="BU200" s="177" t="n"/>
      <c r="BV200" s="306" t="n"/>
      <c r="BW200" s="179">
        <f t="array" ref="BW200">+_xlfn.XLOOKUP(1,(Table_Mietpos[Vertragsnummer]=CM_CT[[#This Row],[Contract Number M3]])*(Table_Mietpos[Auftragspos.]=CM_CT[[#This Row],[Rentalposition M3]]),Table_Mietpos[Nettosatz/Typ])</f>
        <v/>
      </c>
      <c r="BX200" s="306" t="n"/>
      <c r="BY200" s="75" t="n"/>
      <c r="BZ200" s="75" t="n"/>
      <c r="CA200" s="75" t="n"/>
      <c r="CB200" s="75" t="n"/>
      <c r="CC200" s="75" t="n"/>
      <c r="CD200" s="307" t="n"/>
      <c r="CE200" s="307" t="n"/>
      <c r="CF200" s="307" t="n"/>
      <c r="CG200" s="307" t="n"/>
      <c r="CH200" s="28" t="n"/>
      <c r="CI200" s="28" t="n"/>
      <c r="CJ200" s="28" t="n"/>
      <c r="CK200" s="186" t="n"/>
      <c r="CL200" s="307" t="n"/>
      <c r="CM200" s="306" t="n"/>
      <c r="CN200" s="12" t="n"/>
      <c r="CO200" s="20" t="n"/>
      <c r="CP200" s="142" t="n"/>
      <c r="CQ200" s="142" t="n"/>
      <c r="CR200" s="142" t="n"/>
      <c r="CS200" s="20" t="n"/>
    </row>
    <row r="201">
      <c r="B201" s="11" t="n"/>
      <c r="C201" s="14" t="inlineStr">
        <is>
          <t>V700010</t>
        </is>
      </c>
      <c r="D201" s="10" t="n"/>
      <c r="E201" s="15">
        <f t="array" ref="E201">+_xlfn.XLOOKUP(1,(CM_CT[Contract Number M3]=CM_CT[[#This Row],[Contract Number M3]])*(CM_CT[Row Type]="Header"),CM_CT[Contract Number Customer])</f>
        <v/>
      </c>
      <c r="F201" s="10" t="n">
        <v>4</v>
      </c>
      <c r="G201" s="10" t="inlineStr">
        <is>
          <t>Wagon</t>
        </is>
      </c>
      <c r="H201" s="10" t="n">
        <v>43</v>
      </c>
      <c r="I201" s="73">
        <f t="array" ref="I201">+_xlfn.XLOOKUP(1,(Table_Mietpos[Vertragsnummer]=CM[[#This Row],[Contract Number M3]])*(Table_Mietpos[Auftragspos.]=CM[[#This Row],[Rentalposition M3]]),Table_Mietpos[ChNr])</f>
        <v/>
      </c>
      <c r="J201" s="72">
        <f t="array" ref="J201">+_xlfn.XLOOKUP(1,(CM_CT[Contract Number Customer]=CM_CT[[#This Row],[Contract Number Customer]])*(CM_CT[Row Type]="Header"),CM_CT[Customer])</f>
        <v/>
      </c>
      <c r="K201" s="51" t="n"/>
      <c r="L201" s="51" t="n"/>
      <c r="M201" s="15">
        <f t="array" ref="M201">+_xlfn.XLOOKUP(1,(CM_CT[Contract Number Customer]=CM_CT[[#This Row],[Contract Number Customer]])*(CM_CT[Row Type]="Header"),CM_CT[Sales Manager])</f>
        <v/>
      </c>
      <c r="N201" s="15">
        <f t="array" ref="N201">+_xlfn.XLOOKUP(1,(CM_CT[Contract Number Customer]=CM_CT[[#This Row],[Contract Number Customer]])*(CM_CT[Row Type]="Header"),CM_CT[Wagon Type])</f>
        <v/>
      </c>
      <c r="O201" s="10" t="n">
        <v>1</v>
      </c>
      <c r="P201" s="10" t="n"/>
      <c r="Q201" s="10" t="n"/>
      <c r="R201" s="10" t="n">
        <v>1</v>
      </c>
      <c r="S201" s="10" t="n"/>
      <c r="T201" s="10" t="n">
        <v>1</v>
      </c>
      <c r="U201" s="15">
        <f>+IF(CM_CT[[#This Row],[Contract Status]]&lt;&gt;"ended",1,0)</f>
        <v/>
      </c>
      <c r="V201" s="15" t="n"/>
      <c r="W201" s="15">
        <f t="array" ref="W201">_xlfn.XLOOKUP(1,(CM_CT[Contract Number Customer]=$E200)*(CM_CT[Delivery Batch]=$F200)*(CM_CT[Row Type]="Batch"),CM_CT[Contract Flex])</f>
        <v/>
      </c>
      <c r="X201" s="54">
        <f t="array" ref="X201">_xlfn.XLOOKUP(1,(CM_CT[Contract Number Customer]=$E200)*(CM_CT[Delivery Batch]=$F200)*(CM_CT[Row Type]="Batch"),CM_CT[Flex StartDate])</f>
        <v/>
      </c>
      <c r="Y201" s="54">
        <f t="array" ref="Y201">_xlfn.XLOOKUP(1,(CM_CT[Contract Number Customer]=$E200)*(CM_CT[Delivery Batch]=$F200)*(CM_CT[Row Type]="Batch"),CM_CT[Flex EndDate])</f>
        <v/>
      </c>
      <c r="Z201" s="15">
        <f t="array" ref="Z201">_xlfn.XLOOKUP(1,(CM_CT[Contract Number Customer]=$E200)*(CM_CT[Delivery Batch]=$F200)*(CM_CT[Row Type]="Batch"),CM_CT[Contract Status])</f>
        <v/>
      </c>
      <c r="AA201" s="15" t="n"/>
      <c r="AB201" s="74" t="n"/>
      <c r="AC201" s="74" t="n"/>
      <c r="AD201" s="131">
        <f t="array" ref="AD201">+_xlfn.XLOOKUP(1,(Table_Mietpos[Vertragsnummer]=CM_CT[[#This Row],[Contract Number M3]])*(Table_Mietpos[Auftragspos.]=CM_CT[[#This Row],[Rentalposition M3]]),Table_Mietpos[Gueltig_ab])</f>
        <v/>
      </c>
      <c r="AE201" s="131">
        <f t="array" ref="AE201">+_xlfn.XLOOKUP(1,(Table_Mietpos[Vertragsnummer]=CM_CT[[#This Row],[Contract Number M3]])*(Table_Mietpos[Auftragspos.]=CM_CT[[#This Row],[Rentalposition M3]]),Table_Mietpos[Gueltig_bis])</f>
        <v/>
      </c>
      <c r="AF201" s="50">
        <f t="array" ref="AF201">+_xlfn.XLOOKUP(1,(CM_CT[Contract Number Customer]=CM_CT[[#This Row],[Contract Number Customer]])*(CM_CT[Row Type]="Header"),CM_CT[Contract Lenght Initial])</f>
        <v/>
      </c>
      <c r="AG201" s="136">
        <f>+CM_CT[[#This Row],[Rental EndDate]]</f>
        <v/>
      </c>
      <c r="AH201" s="305" t="n"/>
      <c r="AI201" s="305" t="n"/>
      <c r="AJ201" s="305" t="n"/>
      <c r="AK201" s="53" t="n"/>
      <c r="AL201" s="15">
        <f t="array" ref="AL201">+_xlfn.XLOOKUP(1,(CM_CT[Contract Number Customer]=CM_CT[[#This Row],[Contract Number Customer]])*(CM_CT[Row Type]="Header"),CM_CT[Early Termination Category])</f>
        <v/>
      </c>
      <c r="AM201" s="136">
        <f t="array" ref="AM201">_xlfn.XLOOKUP(1,(CM_CT[Contract Number Customer]=$E200)*(CM_CT[Delivery Batch]=$F200)*(CM_CT[Row Type]="Batch"),CM_CT[Early Termination cut-off date1])</f>
        <v/>
      </c>
      <c r="AN201" s="136">
        <f t="array" ref="AN201">_xlfn.XLOOKUP(1,(CM_CT[Contract Number Customer]=$E200)*(CM_CT[Delivery Batch]=$F200)*(CM_CT[Row Type]="Batch"),CM_CT[Early Termination cut-off date2])</f>
        <v/>
      </c>
      <c r="AO201" s="53">
        <f t="array" ref="AO201">+_xlfn.XLOOKUP(1,(CM_CT[Contract Number Customer]=CM_CT[[#This Row],[Contract Number Customer]])*(CM_CT[Row Type]="Header"),CM_CT[Early Termination Notice Period Mths])</f>
        <v/>
      </c>
      <c r="AP201" s="53">
        <f t="array" ref="AP201">+_xlfn.XLOOKUP(1,(CM_CT[Contract Number Customer]=CM_CT[[#This Row],[Contract Number Customer]])*(CM_CT[Row Type]="Header"),CM_CT[Duly Termination Notice Period Mths])</f>
        <v/>
      </c>
      <c r="AQ201" s="54" t="n"/>
      <c r="AR201" s="54">
        <f t="array" ref="AR201">+_xlfn.XLOOKUP(1,(CM_CT[[#This Row],[Contract Number M3]]=Next_possible_notice[Contract Number M3])*(CM_CT[[#This Row],[Rentalposition M3]]=Next_possible_notice[Rentalposition M3]),Next_possible_notice[NoticeDateCalc])</f>
        <v/>
      </c>
      <c r="AS201" s="117" t="n"/>
      <c r="AT201" s="75" t="n"/>
      <c r="AU201" s="75" t="n"/>
      <c r="AV201" s="75" t="n"/>
      <c r="AW201" s="75" t="n"/>
      <c r="AX201" s="53" t="n"/>
      <c r="AY201" s="75" t="n"/>
      <c r="AZ201" s="54" t="n"/>
      <c r="BA201" s="50">
        <f t="array" ref="BA201">+_xlfn.XLOOKUP(1,(CM_CT[Contract Number Customer]=CM_CT[[#This Row],[Contract Number Customer]])*(CM_CT[Row Type]="Header"),CM_CT[Contract Lenght Early Clause &amp; Option])</f>
        <v/>
      </c>
      <c r="BB201" s="15" t="n"/>
      <c r="BC201" s="15" t="n"/>
      <c r="BD201" s="15" t="n"/>
      <c r="BE201" s="15" t="n"/>
      <c r="BF201" s="15" t="n"/>
      <c r="BG201" s="15" t="n"/>
      <c r="BH201" s="24" t="n"/>
      <c r="BI201" s="10" t="n"/>
      <c r="BJ201" s="118" t="n"/>
      <c r="BK201" s="24" t="n"/>
      <c r="BL201" s="54">
        <f>+_xlfn.XLOOKUP(CM_CT[[#This Row],[Wagon Number]],Next_possible_notice[Wagon Number],Next_possible_notice[Renewal Process StartDate])</f>
        <v/>
      </c>
      <c r="BM201" s="24" t="n"/>
      <c r="BN201" s="50">
        <f t="array" ref="BN201">+_xlfn.XLOOKUP(1,(CM_CT[Contract Number Customer]=CM_CT[[#This Row],[Contract Number Customer]])*(CM_CT[Row Type]="Header"),CM_CT[Contract Mileage])</f>
        <v/>
      </c>
      <c r="BO201" s="50" t="n"/>
      <c r="BP201" s="54" t="n"/>
      <c r="BQ201" s="54">
        <f t="array" ref="BQ201">+_xlfn.XLOOKUP(1,(CM_CT[Contract Number Customer]=CM_CT[[#This Row],[Contract Number Customer]])*(CM_CT[Row Type]="Header"),CM_CT[Currency])</f>
        <v/>
      </c>
      <c r="BR201" s="75">
        <f t="array" ref="BR201">+_xlfn.XLOOKUP(1,(CM_CT[Contract Number Customer]=CM_CT[[#This Row],[Contract Number Customer]])*(CM_CT[Row Type]="Header"),CM_CT[Lease Rate EUR])</f>
        <v/>
      </c>
      <c r="BS201" s="306" t="n"/>
      <c r="BT201" s="306" t="n"/>
      <c r="BU201" s="177" t="n"/>
      <c r="BV201" s="306" t="n"/>
      <c r="BW201" s="179">
        <f t="array" ref="BW201">+_xlfn.XLOOKUP(1,(Table_Mietpos[Vertragsnummer]=CM_CT[[#This Row],[Contract Number M3]])*(Table_Mietpos[Auftragspos.]=CM_CT[[#This Row],[Rentalposition M3]]),Table_Mietpos[Nettosatz/Typ])</f>
        <v/>
      </c>
      <c r="BX201" s="306" t="n"/>
      <c r="BY201" s="75" t="n"/>
      <c r="BZ201" s="75" t="n"/>
      <c r="CA201" s="75" t="n"/>
      <c r="CB201" s="75" t="n"/>
      <c r="CC201" s="75" t="n"/>
      <c r="CD201" s="307" t="n"/>
      <c r="CE201" s="307" t="n"/>
      <c r="CF201" s="307" t="n"/>
      <c r="CG201" s="307" t="n"/>
      <c r="CH201" s="28" t="n"/>
      <c r="CI201" s="28" t="n"/>
      <c r="CJ201" s="28" t="n"/>
      <c r="CK201" s="186" t="n"/>
      <c r="CL201" s="307" t="n"/>
      <c r="CM201" s="306" t="n"/>
      <c r="CN201" s="12" t="n"/>
      <c r="CO201" s="20" t="n"/>
      <c r="CP201" s="142" t="n"/>
      <c r="CQ201" s="142" t="n"/>
      <c r="CR201" s="142" t="n"/>
      <c r="CS201" s="20" t="n"/>
    </row>
    <row r="202">
      <c r="B202" s="11" t="n"/>
      <c r="C202" s="14" t="inlineStr">
        <is>
          <t>V700010</t>
        </is>
      </c>
      <c r="D202" s="10" t="n"/>
      <c r="E202" s="15">
        <f t="array" ref="E202">+_xlfn.XLOOKUP(1,(CM_CT[Contract Number M3]=CM_CT[[#This Row],[Contract Number M3]])*(CM_CT[Row Type]="Header"),CM_CT[Contract Number Customer])</f>
        <v/>
      </c>
      <c r="F202" s="10" t="n">
        <v>4</v>
      </c>
      <c r="G202" s="10" t="inlineStr">
        <is>
          <t>Wagon</t>
        </is>
      </c>
      <c r="H202" s="10" t="n">
        <v>44</v>
      </c>
      <c r="I202" s="73">
        <f t="array" ref="I202">+_xlfn.XLOOKUP(1,(Table_Mietpos[Vertragsnummer]=CM[[#This Row],[Contract Number M3]])*(Table_Mietpos[Auftragspos.]=CM[[#This Row],[Rentalposition M3]]),Table_Mietpos[ChNr])</f>
        <v/>
      </c>
      <c r="J202" s="72">
        <f t="array" ref="J202">+_xlfn.XLOOKUP(1,(CM_CT[Contract Number Customer]=CM_CT[[#This Row],[Contract Number Customer]])*(CM_CT[Row Type]="Header"),CM_CT[Customer])</f>
        <v/>
      </c>
      <c r="K202" s="51" t="n"/>
      <c r="L202" s="51" t="n"/>
      <c r="M202" s="15">
        <f t="array" ref="M202">+_xlfn.XLOOKUP(1,(CM_CT[Contract Number Customer]=CM_CT[[#This Row],[Contract Number Customer]])*(CM_CT[Row Type]="Header"),CM_CT[Sales Manager])</f>
        <v/>
      </c>
      <c r="N202" s="15">
        <f t="array" ref="N202">+_xlfn.XLOOKUP(1,(CM_CT[Contract Number Customer]=CM_CT[[#This Row],[Contract Number Customer]])*(CM_CT[Row Type]="Header"),CM_CT[Wagon Type])</f>
        <v/>
      </c>
      <c r="O202" s="10" t="n">
        <v>1</v>
      </c>
      <c r="P202" s="10" t="n"/>
      <c r="Q202" s="10" t="n"/>
      <c r="R202" s="10" t="n">
        <v>1</v>
      </c>
      <c r="S202" s="10" t="n"/>
      <c r="T202" s="10" t="n">
        <v>1</v>
      </c>
      <c r="U202" s="15">
        <f>+IF(CM_CT[[#This Row],[Contract Status]]&lt;&gt;"ended",1,0)</f>
        <v/>
      </c>
      <c r="V202" s="15" t="n"/>
      <c r="W202" s="15">
        <f t="array" ref="W202">_xlfn.XLOOKUP(1,(CM_CT[Contract Number Customer]=$E201)*(CM_CT[Delivery Batch]=$F201)*(CM_CT[Row Type]="Batch"),CM_CT[Contract Flex])</f>
        <v/>
      </c>
      <c r="X202" s="54">
        <f t="array" ref="X202">_xlfn.XLOOKUP(1,(CM_CT[Contract Number Customer]=$E201)*(CM_CT[Delivery Batch]=$F201)*(CM_CT[Row Type]="Batch"),CM_CT[Flex StartDate])</f>
        <v/>
      </c>
      <c r="Y202" s="54">
        <f t="array" ref="Y202">_xlfn.XLOOKUP(1,(CM_CT[Contract Number Customer]=$E201)*(CM_CT[Delivery Batch]=$F201)*(CM_CT[Row Type]="Batch"),CM_CT[Flex EndDate])</f>
        <v/>
      </c>
      <c r="Z202" s="15">
        <f t="array" ref="Z202">_xlfn.XLOOKUP(1,(CM_CT[Contract Number Customer]=$E201)*(CM_CT[Delivery Batch]=$F201)*(CM_CT[Row Type]="Batch"),CM_CT[Contract Status])</f>
        <v/>
      </c>
      <c r="AA202" s="15" t="n"/>
      <c r="AB202" s="74" t="n"/>
      <c r="AC202" s="74" t="n"/>
      <c r="AD202" s="131">
        <f t="array" ref="AD202">+_xlfn.XLOOKUP(1,(Table_Mietpos[Vertragsnummer]=CM_CT[[#This Row],[Contract Number M3]])*(Table_Mietpos[Auftragspos.]=CM_CT[[#This Row],[Rentalposition M3]]),Table_Mietpos[Gueltig_ab])</f>
        <v/>
      </c>
      <c r="AE202" s="131">
        <f t="array" ref="AE202">+_xlfn.XLOOKUP(1,(Table_Mietpos[Vertragsnummer]=CM_CT[[#This Row],[Contract Number M3]])*(Table_Mietpos[Auftragspos.]=CM_CT[[#This Row],[Rentalposition M3]]),Table_Mietpos[Gueltig_bis])</f>
        <v/>
      </c>
      <c r="AF202" s="50">
        <f t="array" ref="AF202">+_xlfn.XLOOKUP(1,(CM_CT[Contract Number Customer]=CM_CT[[#This Row],[Contract Number Customer]])*(CM_CT[Row Type]="Header"),CM_CT[Contract Lenght Initial])</f>
        <v/>
      </c>
      <c r="AG202" s="136">
        <f>+CM_CT[[#This Row],[Rental EndDate]]</f>
        <v/>
      </c>
      <c r="AH202" s="305" t="n"/>
      <c r="AI202" s="305" t="n"/>
      <c r="AJ202" s="305" t="n"/>
      <c r="AK202" s="53" t="n"/>
      <c r="AL202" s="15">
        <f t="array" ref="AL202">+_xlfn.XLOOKUP(1,(CM_CT[Contract Number Customer]=CM_CT[[#This Row],[Contract Number Customer]])*(CM_CT[Row Type]="Header"),CM_CT[Early Termination Category])</f>
        <v/>
      </c>
      <c r="AM202" s="136">
        <f t="array" ref="AM202">_xlfn.XLOOKUP(1,(CM_CT[Contract Number Customer]=$E201)*(CM_CT[Delivery Batch]=$F201)*(CM_CT[Row Type]="Batch"),CM_CT[Early Termination cut-off date1])</f>
        <v/>
      </c>
      <c r="AN202" s="136">
        <f t="array" ref="AN202">_xlfn.XLOOKUP(1,(CM_CT[Contract Number Customer]=$E201)*(CM_CT[Delivery Batch]=$F201)*(CM_CT[Row Type]="Batch"),CM_CT[Early Termination cut-off date2])</f>
        <v/>
      </c>
      <c r="AO202" s="53">
        <f t="array" ref="AO202">+_xlfn.XLOOKUP(1,(CM_CT[Contract Number Customer]=CM_CT[[#This Row],[Contract Number Customer]])*(CM_CT[Row Type]="Header"),CM_CT[Early Termination Notice Period Mths])</f>
        <v/>
      </c>
      <c r="AP202" s="53">
        <f t="array" ref="AP202">+_xlfn.XLOOKUP(1,(CM_CT[Contract Number Customer]=CM_CT[[#This Row],[Contract Number Customer]])*(CM_CT[Row Type]="Header"),CM_CT[Duly Termination Notice Period Mths])</f>
        <v/>
      </c>
      <c r="AQ202" s="54" t="n"/>
      <c r="AR202" s="54">
        <f t="array" ref="AR202">+_xlfn.XLOOKUP(1,(CM_CT[[#This Row],[Contract Number M3]]=Next_possible_notice[Contract Number M3])*(CM_CT[[#This Row],[Rentalposition M3]]=Next_possible_notice[Rentalposition M3]),Next_possible_notice[NoticeDateCalc])</f>
        <v/>
      </c>
      <c r="AS202" s="117" t="n"/>
      <c r="AT202" s="75" t="n"/>
      <c r="AU202" s="75" t="n"/>
      <c r="AV202" s="75" t="n"/>
      <c r="AW202" s="75" t="n"/>
      <c r="AX202" s="53" t="n"/>
      <c r="AY202" s="75" t="n"/>
      <c r="AZ202" s="54" t="n"/>
      <c r="BA202" s="50">
        <f t="array" ref="BA202">+_xlfn.XLOOKUP(1,(CM_CT[Contract Number Customer]=CM_CT[[#This Row],[Contract Number Customer]])*(CM_CT[Row Type]="Header"),CM_CT[Contract Lenght Early Clause &amp; Option])</f>
        <v/>
      </c>
      <c r="BB202" s="15" t="n"/>
      <c r="BC202" s="15" t="n"/>
      <c r="BD202" s="15" t="n"/>
      <c r="BE202" s="15" t="n"/>
      <c r="BF202" s="15" t="n"/>
      <c r="BG202" s="15" t="n"/>
      <c r="BH202" s="24" t="n"/>
      <c r="BI202" s="10" t="n"/>
      <c r="BJ202" s="118" t="n"/>
      <c r="BK202" s="24" t="n"/>
      <c r="BL202" s="54">
        <f>+_xlfn.XLOOKUP(CM_CT[[#This Row],[Wagon Number]],Next_possible_notice[Wagon Number],Next_possible_notice[Renewal Process StartDate])</f>
        <v/>
      </c>
      <c r="BM202" s="24" t="n"/>
      <c r="BN202" s="50">
        <f t="array" ref="BN202">+_xlfn.XLOOKUP(1,(CM_CT[Contract Number Customer]=CM_CT[[#This Row],[Contract Number Customer]])*(CM_CT[Row Type]="Header"),CM_CT[Contract Mileage])</f>
        <v/>
      </c>
      <c r="BO202" s="50" t="n"/>
      <c r="BP202" s="54" t="n"/>
      <c r="BQ202" s="54">
        <f t="array" ref="BQ202">+_xlfn.XLOOKUP(1,(CM_CT[Contract Number Customer]=CM_CT[[#This Row],[Contract Number Customer]])*(CM_CT[Row Type]="Header"),CM_CT[Currency])</f>
        <v/>
      </c>
      <c r="BR202" s="75">
        <f t="array" ref="BR202">+_xlfn.XLOOKUP(1,(CM_CT[Contract Number Customer]=CM_CT[[#This Row],[Contract Number Customer]])*(CM_CT[Row Type]="Header"),CM_CT[Lease Rate EUR])</f>
        <v/>
      </c>
      <c r="BS202" s="306" t="n"/>
      <c r="BT202" s="306" t="n"/>
      <c r="BU202" s="177" t="n"/>
      <c r="BV202" s="306" t="n"/>
      <c r="BW202" s="179">
        <f t="array" ref="BW202">+_xlfn.XLOOKUP(1,(Table_Mietpos[Vertragsnummer]=CM_CT[[#This Row],[Contract Number M3]])*(Table_Mietpos[Auftragspos.]=CM_CT[[#This Row],[Rentalposition M3]]),Table_Mietpos[Nettosatz/Typ])</f>
        <v/>
      </c>
      <c r="BX202" s="306" t="n"/>
      <c r="BY202" s="75" t="n"/>
      <c r="BZ202" s="75" t="n"/>
      <c r="CA202" s="75" t="n"/>
      <c r="CB202" s="75" t="n"/>
      <c r="CC202" s="75" t="n"/>
      <c r="CD202" s="307" t="n"/>
      <c r="CE202" s="307" t="n"/>
      <c r="CF202" s="307" t="n"/>
      <c r="CG202" s="307" t="n"/>
      <c r="CH202" s="28" t="n"/>
      <c r="CI202" s="28" t="n"/>
      <c r="CJ202" s="28" t="n"/>
      <c r="CK202" s="186" t="n"/>
      <c r="CL202" s="307" t="n"/>
      <c r="CM202" s="306" t="n"/>
      <c r="CN202" s="12" t="n"/>
      <c r="CO202" s="20" t="n"/>
      <c r="CP202" s="142" t="n"/>
      <c r="CQ202" s="142" t="n"/>
      <c r="CR202" s="142" t="n"/>
      <c r="CS202" s="20" t="n"/>
    </row>
    <row r="203">
      <c r="B203" s="11" t="n"/>
      <c r="C203" s="14" t="inlineStr">
        <is>
          <t>V700010</t>
        </is>
      </c>
      <c r="D203" s="10" t="n"/>
      <c r="E203" s="15">
        <f t="array" ref="E203">+_xlfn.XLOOKUP(1,(CM_CT[Contract Number M3]=CM_CT[[#This Row],[Contract Number M3]])*(CM_CT[Row Type]="Header"),CM_CT[Contract Number Customer])</f>
        <v/>
      </c>
      <c r="F203" s="10" t="n">
        <v>4</v>
      </c>
      <c r="G203" s="10" t="inlineStr">
        <is>
          <t>Wagon</t>
        </is>
      </c>
      <c r="H203" s="10" t="n">
        <v>45</v>
      </c>
      <c r="I203" s="73">
        <f t="array" ref="I203">+_xlfn.XLOOKUP(1,(Table_Mietpos[Vertragsnummer]=CM[[#This Row],[Contract Number M3]])*(Table_Mietpos[Auftragspos.]=CM[[#This Row],[Rentalposition M3]]),Table_Mietpos[ChNr])</f>
        <v/>
      </c>
      <c r="J203" s="72">
        <f t="array" ref="J203">+_xlfn.XLOOKUP(1,(CM_CT[Contract Number Customer]=CM_CT[[#This Row],[Contract Number Customer]])*(CM_CT[Row Type]="Header"),CM_CT[Customer])</f>
        <v/>
      </c>
      <c r="K203" s="51" t="n"/>
      <c r="L203" s="51" t="n"/>
      <c r="M203" s="15">
        <f t="array" ref="M203">+_xlfn.XLOOKUP(1,(CM_CT[Contract Number Customer]=CM_CT[[#This Row],[Contract Number Customer]])*(CM_CT[Row Type]="Header"),CM_CT[Sales Manager])</f>
        <v/>
      </c>
      <c r="N203" s="15">
        <f t="array" ref="N203">+_xlfn.XLOOKUP(1,(CM_CT[Contract Number Customer]=CM_CT[[#This Row],[Contract Number Customer]])*(CM_CT[Row Type]="Header"),CM_CT[Wagon Type])</f>
        <v/>
      </c>
      <c r="O203" s="10" t="n">
        <v>1</v>
      </c>
      <c r="P203" s="10" t="n"/>
      <c r="Q203" s="10" t="n"/>
      <c r="R203" s="10" t="n">
        <v>1</v>
      </c>
      <c r="S203" s="10" t="n"/>
      <c r="T203" s="10" t="n">
        <v>1</v>
      </c>
      <c r="U203" s="15">
        <f>+IF(CM_CT[[#This Row],[Contract Status]]&lt;&gt;"ended",1,0)</f>
        <v/>
      </c>
      <c r="V203" s="15" t="n"/>
      <c r="W203" s="15">
        <f t="array" ref="W203">_xlfn.XLOOKUP(1,(CM_CT[Contract Number Customer]=$E202)*(CM_CT[Delivery Batch]=$F202)*(CM_CT[Row Type]="Batch"),CM_CT[Contract Flex])</f>
        <v/>
      </c>
      <c r="X203" s="54">
        <f t="array" ref="X203">_xlfn.XLOOKUP(1,(CM_CT[Contract Number Customer]=$E202)*(CM_CT[Delivery Batch]=$F202)*(CM_CT[Row Type]="Batch"),CM_CT[Flex StartDate])</f>
        <v/>
      </c>
      <c r="Y203" s="54">
        <f t="array" ref="Y203">_xlfn.XLOOKUP(1,(CM_CT[Contract Number Customer]=$E202)*(CM_CT[Delivery Batch]=$F202)*(CM_CT[Row Type]="Batch"),CM_CT[Flex EndDate])</f>
        <v/>
      </c>
      <c r="Z203" s="15">
        <f t="array" ref="Z203">_xlfn.XLOOKUP(1,(CM_CT[Contract Number Customer]=$E202)*(CM_CT[Delivery Batch]=$F202)*(CM_CT[Row Type]="Batch"),CM_CT[Contract Status])</f>
        <v/>
      </c>
      <c r="AA203" s="15" t="n"/>
      <c r="AB203" s="74" t="n"/>
      <c r="AC203" s="74" t="n"/>
      <c r="AD203" s="131">
        <f t="array" ref="AD203">+_xlfn.XLOOKUP(1,(Table_Mietpos[Vertragsnummer]=CM_CT[[#This Row],[Contract Number M3]])*(Table_Mietpos[Auftragspos.]=CM_CT[[#This Row],[Rentalposition M3]]),Table_Mietpos[Gueltig_ab])</f>
        <v/>
      </c>
      <c r="AE203" s="131">
        <f t="array" ref="AE203">+_xlfn.XLOOKUP(1,(Table_Mietpos[Vertragsnummer]=CM_CT[[#This Row],[Contract Number M3]])*(Table_Mietpos[Auftragspos.]=CM_CT[[#This Row],[Rentalposition M3]]),Table_Mietpos[Gueltig_bis])</f>
        <v/>
      </c>
      <c r="AF203" s="50">
        <f t="array" ref="AF203">+_xlfn.XLOOKUP(1,(CM_CT[Contract Number Customer]=CM_CT[[#This Row],[Contract Number Customer]])*(CM_CT[Row Type]="Header"),CM_CT[Contract Lenght Initial])</f>
        <v/>
      </c>
      <c r="AG203" s="136">
        <f>+CM_CT[[#This Row],[Rental EndDate]]</f>
        <v/>
      </c>
      <c r="AH203" s="305" t="n"/>
      <c r="AI203" s="305" t="n"/>
      <c r="AJ203" s="305" t="n"/>
      <c r="AK203" s="53" t="n"/>
      <c r="AL203" s="15">
        <f t="array" ref="AL203">+_xlfn.XLOOKUP(1,(CM_CT[Contract Number Customer]=CM_CT[[#This Row],[Contract Number Customer]])*(CM_CT[Row Type]="Header"),CM_CT[Early Termination Category])</f>
        <v/>
      </c>
      <c r="AM203" s="136">
        <f t="array" ref="AM203">_xlfn.XLOOKUP(1,(CM_CT[Contract Number Customer]=$E202)*(CM_CT[Delivery Batch]=$F202)*(CM_CT[Row Type]="Batch"),CM_CT[Early Termination cut-off date1])</f>
        <v/>
      </c>
      <c r="AN203" s="136">
        <f t="array" ref="AN203">_xlfn.XLOOKUP(1,(CM_CT[Contract Number Customer]=$E202)*(CM_CT[Delivery Batch]=$F202)*(CM_CT[Row Type]="Batch"),CM_CT[Early Termination cut-off date2])</f>
        <v/>
      </c>
      <c r="AO203" s="53">
        <f t="array" ref="AO203">+_xlfn.XLOOKUP(1,(CM_CT[Contract Number Customer]=CM_CT[[#This Row],[Contract Number Customer]])*(CM_CT[Row Type]="Header"),CM_CT[Early Termination Notice Period Mths])</f>
        <v/>
      </c>
      <c r="AP203" s="53">
        <f t="array" ref="AP203">+_xlfn.XLOOKUP(1,(CM_CT[Contract Number Customer]=CM_CT[[#This Row],[Contract Number Customer]])*(CM_CT[Row Type]="Header"),CM_CT[Duly Termination Notice Period Mths])</f>
        <v/>
      </c>
      <c r="AQ203" s="54" t="n"/>
      <c r="AR203" s="54">
        <f t="array" ref="AR203">+_xlfn.XLOOKUP(1,(CM_CT[[#This Row],[Contract Number M3]]=Next_possible_notice[Contract Number M3])*(CM_CT[[#This Row],[Rentalposition M3]]=Next_possible_notice[Rentalposition M3]),Next_possible_notice[NoticeDateCalc])</f>
        <v/>
      </c>
      <c r="AS203" s="117" t="n"/>
      <c r="AT203" s="75" t="n"/>
      <c r="AU203" s="75" t="n"/>
      <c r="AV203" s="75" t="n"/>
      <c r="AW203" s="75" t="n"/>
      <c r="AX203" s="53" t="n"/>
      <c r="AY203" s="75" t="n"/>
      <c r="AZ203" s="54" t="n"/>
      <c r="BA203" s="50">
        <f t="array" ref="BA203">+_xlfn.XLOOKUP(1,(CM_CT[Contract Number Customer]=CM_CT[[#This Row],[Contract Number Customer]])*(CM_CT[Row Type]="Header"),CM_CT[Contract Lenght Early Clause &amp; Option])</f>
        <v/>
      </c>
      <c r="BB203" s="15" t="n"/>
      <c r="BC203" s="15" t="n"/>
      <c r="BD203" s="15" t="n"/>
      <c r="BE203" s="15" t="n"/>
      <c r="BF203" s="15" t="n"/>
      <c r="BG203" s="15" t="n"/>
      <c r="BH203" s="24" t="n"/>
      <c r="BI203" s="10" t="n"/>
      <c r="BJ203" s="118" t="n"/>
      <c r="BK203" s="24" t="n"/>
      <c r="BL203" s="54">
        <f>+_xlfn.XLOOKUP(CM_CT[[#This Row],[Wagon Number]],Next_possible_notice[Wagon Number],Next_possible_notice[Renewal Process StartDate])</f>
        <v/>
      </c>
      <c r="BM203" s="24" t="n"/>
      <c r="BN203" s="50">
        <f t="array" ref="BN203">+_xlfn.XLOOKUP(1,(CM_CT[Contract Number Customer]=CM_CT[[#This Row],[Contract Number Customer]])*(CM_CT[Row Type]="Header"),CM_CT[Contract Mileage])</f>
        <v/>
      </c>
      <c r="BO203" s="50" t="n"/>
      <c r="BP203" s="54" t="n"/>
      <c r="BQ203" s="54">
        <f t="array" ref="BQ203">+_xlfn.XLOOKUP(1,(CM_CT[Contract Number Customer]=CM_CT[[#This Row],[Contract Number Customer]])*(CM_CT[Row Type]="Header"),CM_CT[Currency])</f>
        <v/>
      </c>
      <c r="BR203" s="75">
        <f t="array" ref="BR203">+_xlfn.XLOOKUP(1,(CM_CT[Contract Number Customer]=CM_CT[[#This Row],[Contract Number Customer]])*(CM_CT[Row Type]="Header"),CM_CT[Lease Rate EUR])</f>
        <v/>
      </c>
      <c r="BS203" s="306" t="n"/>
      <c r="BT203" s="306" t="n"/>
      <c r="BU203" s="177" t="n"/>
      <c r="BV203" s="306" t="n"/>
      <c r="BW203" s="179">
        <f t="array" ref="BW203">+_xlfn.XLOOKUP(1,(Table_Mietpos[Vertragsnummer]=CM_CT[[#This Row],[Contract Number M3]])*(Table_Mietpos[Auftragspos.]=CM_CT[[#This Row],[Rentalposition M3]]),Table_Mietpos[Nettosatz/Typ])</f>
        <v/>
      </c>
      <c r="BX203" s="306" t="n"/>
      <c r="BY203" s="75" t="n"/>
      <c r="BZ203" s="75" t="n"/>
      <c r="CA203" s="75" t="n"/>
      <c r="CB203" s="75" t="n"/>
      <c r="CC203" s="75" t="n"/>
      <c r="CD203" s="307" t="n"/>
      <c r="CE203" s="307" t="n"/>
      <c r="CF203" s="307" t="n"/>
      <c r="CG203" s="307" t="n"/>
      <c r="CH203" s="28" t="n"/>
      <c r="CI203" s="28" t="n"/>
      <c r="CJ203" s="28" t="n"/>
      <c r="CK203" s="186" t="n"/>
      <c r="CL203" s="307" t="n"/>
      <c r="CM203" s="306" t="n"/>
      <c r="CN203" s="12" t="n"/>
      <c r="CO203" s="20" t="n"/>
      <c r="CP203" s="142" t="n"/>
      <c r="CQ203" s="142" t="n"/>
      <c r="CR203" s="142" t="n"/>
      <c r="CS203" s="20" t="n"/>
    </row>
    <row r="204">
      <c r="B204" s="11" t="n"/>
      <c r="C204" s="14" t="inlineStr">
        <is>
          <t>V700010</t>
        </is>
      </c>
      <c r="D204" s="10" t="n"/>
      <c r="E204" s="15">
        <f t="array" ref="E204">+_xlfn.XLOOKUP(1,(CM_CT[Contract Number M3]=CM_CT[[#This Row],[Contract Number M3]])*(CM_CT[Row Type]="Header"),CM_CT[Contract Number Customer])</f>
        <v/>
      </c>
      <c r="F204" s="10" t="n">
        <v>4</v>
      </c>
      <c r="G204" s="10" t="inlineStr">
        <is>
          <t>Wagon</t>
        </is>
      </c>
      <c r="H204" s="10" t="n">
        <v>46</v>
      </c>
      <c r="I204" s="73">
        <f t="array" ref="I204">+_xlfn.XLOOKUP(1,(Table_Mietpos[Vertragsnummer]=CM[[#This Row],[Contract Number M3]])*(Table_Mietpos[Auftragspos.]=CM[[#This Row],[Rentalposition M3]]),Table_Mietpos[ChNr])</f>
        <v/>
      </c>
      <c r="J204" s="72">
        <f t="array" ref="J204">+_xlfn.XLOOKUP(1,(CM_CT[Contract Number Customer]=CM_CT[[#This Row],[Contract Number Customer]])*(CM_CT[Row Type]="Header"),CM_CT[Customer])</f>
        <v/>
      </c>
      <c r="K204" s="51" t="n"/>
      <c r="L204" s="51" t="n"/>
      <c r="M204" s="15">
        <f t="array" ref="M204">+_xlfn.XLOOKUP(1,(CM_CT[Contract Number Customer]=CM_CT[[#This Row],[Contract Number Customer]])*(CM_CT[Row Type]="Header"),CM_CT[Sales Manager])</f>
        <v/>
      </c>
      <c r="N204" s="15">
        <f t="array" ref="N204">+_xlfn.XLOOKUP(1,(CM_CT[Contract Number Customer]=CM_CT[[#This Row],[Contract Number Customer]])*(CM_CT[Row Type]="Header"),CM_CT[Wagon Type])</f>
        <v/>
      </c>
      <c r="O204" s="10" t="n">
        <v>1</v>
      </c>
      <c r="P204" s="10" t="n"/>
      <c r="Q204" s="10" t="n"/>
      <c r="R204" s="10" t="n">
        <v>1</v>
      </c>
      <c r="S204" s="10" t="n"/>
      <c r="T204" s="10" t="n">
        <v>1</v>
      </c>
      <c r="U204" s="15">
        <f>+IF(CM_CT[[#This Row],[Contract Status]]&lt;&gt;"ended",1,0)</f>
        <v/>
      </c>
      <c r="V204" s="15" t="n"/>
      <c r="W204" s="15">
        <f t="array" ref="W204">_xlfn.XLOOKUP(1,(CM_CT[Contract Number Customer]=$E203)*(CM_CT[Delivery Batch]=$F203)*(CM_CT[Row Type]="Batch"),CM_CT[Contract Flex])</f>
        <v/>
      </c>
      <c r="X204" s="54">
        <f t="array" ref="X204">_xlfn.XLOOKUP(1,(CM_CT[Contract Number Customer]=$E203)*(CM_CT[Delivery Batch]=$F203)*(CM_CT[Row Type]="Batch"),CM_CT[Flex StartDate])</f>
        <v/>
      </c>
      <c r="Y204" s="54">
        <f t="array" ref="Y204">_xlfn.XLOOKUP(1,(CM_CT[Contract Number Customer]=$E203)*(CM_CT[Delivery Batch]=$F203)*(CM_CT[Row Type]="Batch"),CM_CT[Flex EndDate])</f>
        <v/>
      </c>
      <c r="Z204" s="15">
        <f t="array" ref="Z204">_xlfn.XLOOKUP(1,(CM_CT[Contract Number Customer]=$E203)*(CM_CT[Delivery Batch]=$F203)*(CM_CT[Row Type]="Batch"),CM_CT[Contract Status])</f>
        <v/>
      </c>
      <c r="AA204" s="15" t="n"/>
      <c r="AB204" s="74" t="n"/>
      <c r="AC204" s="74" t="n"/>
      <c r="AD204" s="131">
        <f t="array" ref="AD204">+_xlfn.XLOOKUP(1,(Table_Mietpos[Vertragsnummer]=CM_CT[[#This Row],[Contract Number M3]])*(Table_Mietpos[Auftragspos.]=CM_CT[[#This Row],[Rentalposition M3]]),Table_Mietpos[Gueltig_ab])</f>
        <v/>
      </c>
      <c r="AE204" s="131">
        <f t="array" ref="AE204">+_xlfn.XLOOKUP(1,(Table_Mietpos[Vertragsnummer]=CM_CT[[#This Row],[Contract Number M3]])*(Table_Mietpos[Auftragspos.]=CM_CT[[#This Row],[Rentalposition M3]]),Table_Mietpos[Gueltig_bis])</f>
        <v/>
      </c>
      <c r="AF204" s="50">
        <f t="array" ref="AF204">+_xlfn.XLOOKUP(1,(CM_CT[Contract Number Customer]=CM_CT[[#This Row],[Contract Number Customer]])*(CM_CT[Row Type]="Header"),CM_CT[Contract Lenght Initial])</f>
        <v/>
      </c>
      <c r="AG204" s="136">
        <f>+CM_CT[[#This Row],[Rental EndDate]]</f>
        <v/>
      </c>
      <c r="AH204" s="305" t="n"/>
      <c r="AI204" s="305" t="n"/>
      <c r="AJ204" s="305" t="n"/>
      <c r="AK204" s="53" t="n"/>
      <c r="AL204" s="15">
        <f t="array" ref="AL204">+_xlfn.XLOOKUP(1,(CM_CT[Contract Number Customer]=CM_CT[[#This Row],[Contract Number Customer]])*(CM_CT[Row Type]="Header"),CM_CT[Early Termination Category])</f>
        <v/>
      </c>
      <c r="AM204" s="136">
        <f t="array" ref="AM204">_xlfn.XLOOKUP(1,(CM_CT[Contract Number Customer]=$E203)*(CM_CT[Delivery Batch]=$F203)*(CM_CT[Row Type]="Batch"),CM_CT[Early Termination cut-off date1])</f>
        <v/>
      </c>
      <c r="AN204" s="136">
        <f t="array" ref="AN204">_xlfn.XLOOKUP(1,(CM_CT[Contract Number Customer]=$E203)*(CM_CT[Delivery Batch]=$F203)*(CM_CT[Row Type]="Batch"),CM_CT[Early Termination cut-off date2])</f>
        <v/>
      </c>
      <c r="AO204" s="53">
        <f t="array" ref="AO204">+_xlfn.XLOOKUP(1,(CM_CT[Contract Number Customer]=CM_CT[[#This Row],[Contract Number Customer]])*(CM_CT[Row Type]="Header"),CM_CT[Early Termination Notice Period Mths])</f>
        <v/>
      </c>
      <c r="AP204" s="53">
        <f t="array" ref="AP204">+_xlfn.XLOOKUP(1,(CM_CT[Contract Number Customer]=CM_CT[[#This Row],[Contract Number Customer]])*(CM_CT[Row Type]="Header"),CM_CT[Duly Termination Notice Period Mths])</f>
        <v/>
      </c>
      <c r="AQ204" s="54" t="n"/>
      <c r="AR204" s="54">
        <f t="array" ref="AR204">+_xlfn.XLOOKUP(1,(CM_CT[[#This Row],[Contract Number M3]]=Next_possible_notice[Contract Number M3])*(CM_CT[[#This Row],[Rentalposition M3]]=Next_possible_notice[Rentalposition M3]),Next_possible_notice[NoticeDateCalc])</f>
        <v/>
      </c>
      <c r="AS204" s="117" t="n"/>
      <c r="AT204" s="75" t="n"/>
      <c r="AU204" s="75" t="n"/>
      <c r="AV204" s="75" t="n"/>
      <c r="AW204" s="75" t="n"/>
      <c r="AX204" s="53" t="n"/>
      <c r="AY204" s="75" t="n"/>
      <c r="AZ204" s="54" t="n"/>
      <c r="BA204" s="50">
        <f t="array" ref="BA204">+_xlfn.XLOOKUP(1,(CM_CT[Contract Number Customer]=CM_CT[[#This Row],[Contract Number Customer]])*(CM_CT[Row Type]="Header"),CM_CT[Contract Lenght Early Clause &amp; Option])</f>
        <v/>
      </c>
      <c r="BB204" s="15" t="n"/>
      <c r="BC204" s="15" t="n"/>
      <c r="BD204" s="15" t="n"/>
      <c r="BE204" s="15" t="n"/>
      <c r="BF204" s="15" t="n"/>
      <c r="BG204" s="15" t="n"/>
      <c r="BH204" s="24" t="n"/>
      <c r="BI204" s="10" t="n"/>
      <c r="BJ204" s="118" t="n"/>
      <c r="BK204" s="24" t="n"/>
      <c r="BL204" s="54">
        <f>+_xlfn.XLOOKUP(CM_CT[[#This Row],[Wagon Number]],Next_possible_notice[Wagon Number],Next_possible_notice[Renewal Process StartDate])</f>
        <v/>
      </c>
      <c r="BM204" s="24" t="n"/>
      <c r="BN204" s="50">
        <f t="array" ref="BN204">+_xlfn.XLOOKUP(1,(CM_CT[Contract Number Customer]=CM_CT[[#This Row],[Contract Number Customer]])*(CM_CT[Row Type]="Header"),CM_CT[Contract Mileage])</f>
        <v/>
      </c>
      <c r="BO204" s="50" t="n"/>
      <c r="BP204" s="54" t="n"/>
      <c r="BQ204" s="54">
        <f t="array" ref="BQ204">+_xlfn.XLOOKUP(1,(CM_CT[Contract Number Customer]=CM_CT[[#This Row],[Contract Number Customer]])*(CM_CT[Row Type]="Header"),CM_CT[Currency])</f>
        <v/>
      </c>
      <c r="BR204" s="75">
        <f t="array" ref="BR204">+_xlfn.XLOOKUP(1,(CM_CT[Contract Number Customer]=CM_CT[[#This Row],[Contract Number Customer]])*(CM_CT[Row Type]="Header"),CM_CT[Lease Rate EUR])</f>
        <v/>
      </c>
      <c r="BS204" s="306" t="n"/>
      <c r="BT204" s="306" t="n"/>
      <c r="BU204" s="177" t="n"/>
      <c r="BV204" s="306" t="n"/>
      <c r="BW204" s="179">
        <f t="array" ref="BW204">+_xlfn.XLOOKUP(1,(Table_Mietpos[Vertragsnummer]=CM_CT[[#This Row],[Contract Number M3]])*(Table_Mietpos[Auftragspos.]=CM_CT[[#This Row],[Rentalposition M3]]),Table_Mietpos[Nettosatz/Typ])</f>
        <v/>
      </c>
      <c r="BX204" s="306" t="n"/>
      <c r="BY204" s="75" t="n"/>
      <c r="BZ204" s="75" t="n"/>
      <c r="CA204" s="75" t="n"/>
      <c r="CB204" s="75" t="n"/>
      <c r="CC204" s="75" t="n"/>
      <c r="CD204" s="307" t="n"/>
      <c r="CE204" s="307" t="n"/>
      <c r="CF204" s="307" t="n"/>
      <c r="CG204" s="307" t="n"/>
      <c r="CH204" s="28" t="n"/>
      <c r="CI204" s="28" t="n"/>
      <c r="CJ204" s="28" t="n"/>
      <c r="CK204" s="186" t="n"/>
      <c r="CL204" s="307" t="n"/>
      <c r="CM204" s="306" t="n"/>
      <c r="CN204" s="12" t="n"/>
      <c r="CO204" s="20" t="n"/>
      <c r="CP204" s="142" t="n"/>
      <c r="CQ204" s="142" t="n"/>
      <c r="CR204" s="142" t="n"/>
      <c r="CS204" s="20" t="n"/>
    </row>
    <row r="205">
      <c r="B205" s="11" t="n"/>
      <c r="C205" s="14" t="inlineStr">
        <is>
          <t>V700010</t>
        </is>
      </c>
      <c r="D205" s="10" t="n"/>
      <c r="E205" s="15">
        <f t="array" ref="E205">+_xlfn.XLOOKUP(1,(CM_CT[Contract Number M3]=CM_CT[[#This Row],[Contract Number M3]])*(CM_CT[Row Type]="Header"),CM_CT[Contract Number Customer])</f>
        <v/>
      </c>
      <c r="F205" s="10" t="n">
        <v>4</v>
      </c>
      <c r="G205" s="10" t="inlineStr">
        <is>
          <t>Wagon</t>
        </is>
      </c>
      <c r="H205" s="10" t="n">
        <v>47</v>
      </c>
      <c r="I205" s="73">
        <f t="array" ref="I205">+_xlfn.XLOOKUP(1,(Table_Mietpos[Vertragsnummer]=CM[[#This Row],[Contract Number M3]])*(Table_Mietpos[Auftragspos.]=CM[[#This Row],[Rentalposition M3]]),Table_Mietpos[ChNr])</f>
        <v/>
      </c>
      <c r="J205" s="72">
        <f t="array" ref="J205">+_xlfn.XLOOKUP(1,(CM_CT[Contract Number Customer]=CM_CT[[#This Row],[Contract Number Customer]])*(CM_CT[Row Type]="Header"),CM_CT[Customer])</f>
        <v/>
      </c>
      <c r="K205" s="51" t="n"/>
      <c r="L205" s="51" t="n"/>
      <c r="M205" s="15">
        <f t="array" ref="M205">+_xlfn.XLOOKUP(1,(CM_CT[Contract Number Customer]=CM_CT[[#This Row],[Contract Number Customer]])*(CM_CT[Row Type]="Header"),CM_CT[Sales Manager])</f>
        <v/>
      </c>
      <c r="N205" s="15">
        <f t="array" ref="N205">+_xlfn.XLOOKUP(1,(CM_CT[Contract Number Customer]=CM_CT[[#This Row],[Contract Number Customer]])*(CM_CT[Row Type]="Header"),CM_CT[Wagon Type])</f>
        <v/>
      </c>
      <c r="O205" s="10" t="n">
        <v>1</v>
      </c>
      <c r="P205" s="10" t="n"/>
      <c r="Q205" s="10" t="n"/>
      <c r="R205" s="10" t="n">
        <v>1</v>
      </c>
      <c r="S205" s="10" t="n"/>
      <c r="T205" s="10" t="n">
        <v>1</v>
      </c>
      <c r="U205" s="15">
        <f>+IF(CM_CT[[#This Row],[Contract Status]]&lt;&gt;"ended",1,0)</f>
        <v/>
      </c>
      <c r="V205" s="15" t="n"/>
      <c r="W205" s="15">
        <f t="array" ref="W205">_xlfn.XLOOKUP(1,(CM_CT[Contract Number Customer]=$E204)*(CM_CT[Delivery Batch]=$F204)*(CM_CT[Row Type]="Batch"),CM_CT[Contract Flex])</f>
        <v/>
      </c>
      <c r="X205" s="54">
        <f t="array" ref="X205">_xlfn.XLOOKUP(1,(CM_CT[Contract Number Customer]=$E204)*(CM_CT[Delivery Batch]=$F204)*(CM_CT[Row Type]="Batch"),CM_CT[Flex StartDate])</f>
        <v/>
      </c>
      <c r="Y205" s="54">
        <f t="array" ref="Y205">_xlfn.XLOOKUP(1,(CM_CT[Contract Number Customer]=$E204)*(CM_CT[Delivery Batch]=$F204)*(CM_CT[Row Type]="Batch"),CM_CT[Flex EndDate])</f>
        <v/>
      </c>
      <c r="Z205" s="15">
        <f t="array" ref="Z205">_xlfn.XLOOKUP(1,(CM_CT[Contract Number Customer]=$E204)*(CM_CT[Delivery Batch]=$F204)*(CM_CT[Row Type]="Batch"),CM_CT[Contract Status])</f>
        <v/>
      </c>
      <c r="AA205" s="15" t="n"/>
      <c r="AB205" s="74" t="n"/>
      <c r="AC205" s="74" t="n"/>
      <c r="AD205" s="131">
        <f t="array" ref="AD205">+_xlfn.XLOOKUP(1,(Table_Mietpos[Vertragsnummer]=CM_CT[[#This Row],[Contract Number M3]])*(Table_Mietpos[Auftragspos.]=CM_CT[[#This Row],[Rentalposition M3]]),Table_Mietpos[Gueltig_ab])</f>
        <v/>
      </c>
      <c r="AE205" s="131">
        <f t="array" ref="AE205">+_xlfn.XLOOKUP(1,(Table_Mietpos[Vertragsnummer]=CM_CT[[#This Row],[Contract Number M3]])*(Table_Mietpos[Auftragspos.]=CM_CT[[#This Row],[Rentalposition M3]]),Table_Mietpos[Gueltig_bis])</f>
        <v/>
      </c>
      <c r="AF205" s="50">
        <f t="array" ref="AF205">+_xlfn.XLOOKUP(1,(CM_CT[Contract Number Customer]=CM_CT[[#This Row],[Contract Number Customer]])*(CM_CT[Row Type]="Header"),CM_CT[Contract Lenght Initial])</f>
        <v/>
      </c>
      <c r="AG205" s="136">
        <f>+CM_CT[[#This Row],[Rental EndDate]]</f>
        <v/>
      </c>
      <c r="AH205" s="305" t="n"/>
      <c r="AI205" s="305" t="n"/>
      <c r="AJ205" s="305" t="n"/>
      <c r="AK205" s="53" t="n"/>
      <c r="AL205" s="15">
        <f t="array" ref="AL205">+_xlfn.XLOOKUP(1,(CM_CT[Contract Number Customer]=CM_CT[[#This Row],[Contract Number Customer]])*(CM_CT[Row Type]="Header"),CM_CT[Early Termination Category])</f>
        <v/>
      </c>
      <c r="AM205" s="136">
        <f t="array" ref="AM205">_xlfn.XLOOKUP(1,(CM_CT[Contract Number Customer]=$E204)*(CM_CT[Delivery Batch]=$F204)*(CM_CT[Row Type]="Batch"),CM_CT[Early Termination cut-off date1])</f>
        <v/>
      </c>
      <c r="AN205" s="136">
        <f t="array" ref="AN205">_xlfn.XLOOKUP(1,(CM_CT[Contract Number Customer]=$E204)*(CM_CT[Delivery Batch]=$F204)*(CM_CT[Row Type]="Batch"),CM_CT[Early Termination cut-off date2])</f>
        <v/>
      </c>
      <c r="AO205" s="53">
        <f t="array" ref="AO205">+_xlfn.XLOOKUP(1,(CM_CT[Contract Number Customer]=CM_CT[[#This Row],[Contract Number Customer]])*(CM_CT[Row Type]="Header"),CM_CT[Early Termination Notice Period Mths])</f>
        <v/>
      </c>
      <c r="AP205" s="53">
        <f t="array" ref="AP205">+_xlfn.XLOOKUP(1,(CM_CT[Contract Number Customer]=CM_CT[[#This Row],[Contract Number Customer]])*(CM_CT[Row Type]="Header"),CM_CT[Duly Termination Notice Period Mths])</f>
        <v/>
      </c>
      <c r="AQ205" s="54" t="n"/>
      <c r="AR205" s="54">
        <f t="array" ref="AR205">+_xlfn.XLOOKUP(1,(CM_CT[[#This Row],[Contract Number M3]]=Next_possible_notice[Contract Number M3])*(CM_CT[[#This Row],[Rentalposition M3]]=Next_possible_notice[Rentalposition M3]),Next_possible_notice[NoticeDateCalc])</f>
        <v/>
      </c>
      <c r="AS205" s="117" t="n"/>
      <c r="AT205" s="75" t="n"/>
      <c r="AU205" s="75" t="n"/>
      <c r="AV205" s="75" t="n"/>
      <c r="AW205" s="75" t="n"/>
      <c r="AX205" s="53" t="n"/>
      <c r="AY205" s="75" t="n"/>
      <c r="AZ205" s="54" t="n"/>
      <c r="BA205" s="50">
        <f t="array" ref="BA205">+_xlfn.XLOOKUP(1,(CM_CT[Contract Number Customer]=CM_CT[[#This Row],[Contract Number Customer]])*(CM_CT[Row Type]="Header"),CM_CT[Contract Lenght Early Clause &amp; Option])</f>
        <v/>
      </c>
      <c r="BB205" s="15" t="n"/>
      <c r="BC205" s="15" t="n"/>
      <c r="BD205" s="15" t="n"/>
      <c r="BE205" s="15" t="n"/>
      <c r="BF205" s="15" t="n"/>
      <c r="BG205" s="15" t="n"/>
      <c r="BH205" s="24" t="n"/>
      <c r="BI205" s="10" t="n"/>
      <c r="BJ205" s="118" t="n"/>
      <c r="BK205" s="24" t="n"/>
      <c r="BL205" s="54">
        <f>+_xlfn.XLOOKUP(CM_CT[[#This Row],[Wagon Number]],Next_possible_notice[Wagon Number],Next_possible_notice[Renewal Process StartDate])</f>
        <v/>
      </c>
      <c r="BM205" s="24" t="n"/>
      <c r="BN205" s="50">
        <f t="array" ref="BN205">+_xlfn.XLOOKUP(1,(CM_CT[Contract Number Customer]=CM_CT[[#This Row],[Contract Number Customer]])*(CM_CT[Row Type]="Header"),CM_CT[Contract Mileage])</f>
        <v/>
      </c>
      <c r="BO205" s="50" t="n"/>
      <c r="BP205" s="54" t="n"/>
      <c r="BQ205" s="54">
        <f t="array" ref="BQ205">+_xlfn.XLOOKUP(1,(CM_CT[Contract Number Customer]=CM_CT[[#This Row],[Contract Number Customer]])*(CM_CT[Row Type]="Header"),CM_CT[Currency])</f>
        <v/>
      </c>
      <c r="BR205" s="75">
        <f t="array" ref="BR205">+_xlfn.XLOOKUP(1,(CM_CT[Contract Number Customer]=CM_CT[[#This Row],[Contract Number Customer]])*(CM_CT[Row Type]="Header"),CM_CT[Lease Rate EUR])</f>
        <v/>
      </c>
      <c r="BS205" s="306" t="n"/>
      <c r="BT205" s="306" t="n"/>
      <c r="BU205" s="177" t="n"/>
      <c r="BV205" s="306" t="n"/>
      <c r="BW205" s="179">
        <f t="array" ref="BW205">+_xlfn.XLOOKUP(1,(Table_Mietpos[Vertragsnummer]=CM_CT[[#This Row],[Contract Number M3]])*(Table_Mietpos[Auftragspos.]=CM_CT[[#This Row],[Rentalposition M3]]),Table_Mietpos[Nettosatz/Typ])</f>
        <v/>
      </c>
      <c r="BX205" s="306" t="n"/>
      <c r="BY205" s="75" t="n"/>
      <c r="BZ205" s="75" t="n"/>
      <c r="CA205" s="75" t="n"/>
      <c r="CB205" s="75" t="n"/>
      <c r="CC205" s="75" t="n"/>
      <c r="CD205" s="307" t="n"/>
      <c r="CE205" s="307" t="n"/>
      <c r="CF205" s="307" t="n"/>
      <c r="CG205" s="307" t="n"/>
      <c r="CH205" s="28" t="n"/>
      <c r="CI205" s="28" t="n"/>
      <c r="CJ205" s="28" t="n"/>
      <c r="CK205" s="186" t="n"/>
      <c r="CL205" s="307" t="n"/>
      <c r="CM205" s="306" t="n"/>
      <c r="CN205" s="12" t="n"/>
      <c r="CO205" s="20" t="n"/>
      <c r="CP205" s="142" t="n"/>
      <c r="CQ205" s="142" t="n"/>
      <c r="CR205" s="142" t="n"/>
      <c r="CS205" s="20" t="n"/>
    </row>
    <row r="206">
      <c r="B206" s="11" t="n"/>
      <c r="C206" s="14" t="inlineStr">
        <is>
          <t>V700010</t>
        </is>
      </c>
      <c r="D206" s="10" t="n"/>
      <c r="E206" s="15">
        <f t="array" ref="E206">+_xlfn.XLOOKUP(1,(CM_CT[Contract Number M3]=CM_CT[[#This Row],[Contract Number M3]])*(CM_CT[Row Type]="Header"),CM_CT[Contract Number Customer])</f>
        <v/>
      </c>
      <c r="F206" s="10" t="n">
        <v>4</v>
      </c>
      <c r="G206" s="10" t="inlineStr">
        <is>
          <t>Wagon</t>
        </is>
      </c>
      <c r="H206" s="10" t="n">
        <v>48</v>
      </c>
      <c r="I206" s="73">
        <f t="array" ref="I206">+_xlfn.XLOOKUP(1,(Table_Mietpos[Vertragsnummer]=CM[[#This Row],[Contract Number M3]])*(Table_Mietpos[Auftragspos.]=CM[[#This Row],[Rentalposition M3]]),Table_Mietpos[ChNr])</f>
        <v/>
      </c>
      <c r="J206" s="72">
        <f t="array" ref="J206">+_xlfn.XLOOKUP(1,(CM_CT[Contract Number Customer]=CM_CT[[#This Row],[Contract Number Customer]])*(CM_CT[Row Type]="Header"),CM_CT[Customer])</f>
        <v/>
      </c>
      <c r="K206" s="51" t="n"/>
      <c r="L206" s="51" t="n"/>
      <c r="M206" s="15">
        <f t="array" ref="M206">+_xlfn.XLOOKUP(1,(CM_CT[Contract Number Customer]=CM_CT[[#This Row],[Contract Number Customer]])*(CM_CT[Row Type]="Header"),CM_CT[Sales Manager])</f>
        <v/>
      </c>
      <c r="N206" s="15">
        <f t="array" ref="N206">+_xlfn.XLOOKUP(1,(CM_CT[Contract Number Customer]=CM_CT[[#This Row],[Contract Number Customer]])*(CM_CT[Row Type]="Header"),CM_CT[Wagon Type])</f>
        <v/>
      </c>
      <c r="O206" s="10" t="n">
        <v>1</v>
      </c>
      <c r="P206" s="10" t="n"/>
      <c r="Q206" s="10" t="n"/>
      <c r="R206" s="10" t="n">
        <v>1</v>
      </c>
      <c r="S206" s="10" t="n"/>
      <c r="T206" s="10" t="n">
        <v>1</v>
      </c>
      <c r="U206" s="15">
        <f>+IF(CM_CT[[#This Row],[Contract Status]]&lt;&gt;"ended",1,0)</f>
        <v/>
      </c>
      <c r="V206" s="15" t="n"/>
      <c r="W206" s="15">
        <f t="array" ref="W206">_xlfn.XLOOKUP(1,(CM_CT[Contract Number Customer]=$E205)*(CM_CT[Delivery Batch]=$F205)*(CM_CT[Row Type]="Batch"),CM_CT[Contract Flex])</f>
        <v/>
      </c>
      <c r="X206" s="54">
        <f t="array" ref="X206">_xlfn.XLOOKUP(1,(CM_CT[Contract Number Customer]=$E205)*(CM_CT[Delivery Batch]=$F205)*(CM_CT[Row Type]="Batch"),CM_CT[Flex StartDate])</f>
        <v/>
      </c>
      <c r="Y206" s="54">
        <f t="array" ref="Y206">_xlfn.XLOOKUP(1,(CM_CT[Contract Number Customer]=$E205)*(CM_CT[Delivery Batch]=$F205)*(CM_CT[Row Type]="Batch"),CM_CT[Flex EndDate])</f>
        <v/>
      </c>
      <c r="Z206" s="15">
        <f t="array" ref="Z206">_xlfn.XLOOKUP(1,(CM_CT[Contract Number Customer]=$E205)*(CM_CT[Delivery Batch]=$F205)*(CM_CT[Row Type]="Batch"),CM_CT[Contract Status])</f>
        <v/>
      </c>
      <c r="AA206" s="15" t="n"/>
      <c r="AB206" s="74" t="n"/>
      <c r="AC206" s="74" t="n"/>
      <c r="AD206" s="131">
        <f t="array" ref="AD206">+_xlfn.XLOOKUP(1,(Table_Mietpos[Vertragsnummer]=CM_CT[[#This Row],[Contract Number M3]])*(Table_Mietpos[Auftragspos.]=CM_CT[[#This Row],[Rentalposition M3]]),Table_Mietpos[Gueltig_ab])</f>
        <v/>
      </c>
      <c r="AE206" s="131">
        <f t="array" ref="AE206">+_xlfn.XLOOKUP(1,(Table_Mietpos[Vertragsnummer]=CM_CT[[#This Row],[Contract Number M3]])*(Table_Mietpos[Auftragspos.]=CM_CT[[#This Row],[Rentalposition M3]]),Table_Mietpos[Gueltig_bis])</f>
        <v/>
      </c>
      <c r="AF206" s="50">
        <f t="array" ref="AF206">+_xlfn.XLOOKUP(1,(CM_CT[Contract Number Customer]=CM_CT[[#This Row],[Contract Number Customer]])*(CM_CT[Row Type]="Header"),CM_CT[Contract Lenght Initial])</f>
        <v/>
      </c>
      <c r="AG206" s="136">
        <f>+CM_CT[[#This Row],[Rental EndDate]]</f>
        <v/>
      </c>
      <c r="AH206" s="305" t="n"/>
      <c r="AI206" s="305" t="n"/>
      <c r="AJ206" s="305" t="n"/>
      <c r="AK206" s="53" t="n"/>
      <c r="AL206" s="15">
        <f t="array" ref="AL206">+_xlfn.XLOOKUP(1,(CM_CT[Contract Number Customer]=CM_CT[[#This Row],[Contract Number Customer]])*(CM_CT[Row Type]="Header"),CM_CT[Early Termination Category])</f>
        <v/>
      </c>
      <c r="AM206" s="136">
        <f t="array" ref="AM206">_xlfn.XLOOKUP(1,(CM_CT[Contract Number Customer]=$E205)*(CM_CT[Delivery Batch]=$F205)*(CM_CT[Row Type]="Batch"),CM_CT[Early Termination cut-off date1])</f>
        <v/>
      </c>
      <c r="AN206" s="136">
        <f t="array" ref="AN206">_xlfn.XLOOKUP(1,(CM_CT[Contract Number Customer]=$E205)*(CM_CT[Delivery Batch]=$F205)*(CM_CT[Row Type]="Batch"),CM_CT[Early Termination cut-off date2])</f>
        <v/>
      </c>
      <c r="AO206" s="53">
        <f t="array" ref="AO206">+_xlfn.XLOOKUP(1,(CM_CT[Contract Number Customer]=CM_CT[[#This Row],[Contract Number Customer]])*(CM_CT[Row Type]="Header"),CM_CT[Early Termination Notice Period Mths])</f>
        <v/>
      </c>
      <c r="AP206" s="53">
        <f t="array" ref="AP206">+_xlfn.XLOOKUP(1,(CM_CT[Contract Number Customer]=CM_CT[[#This Row],[Contract Number Customer]])*(CM_CT[Row Type]="Header"),CM_CT[Duly Termination Notice Period Mths])</f>
        <v/>
      </c>
      <c r="AQ206" s="54" t="n"/>
      <c r="AR206" s="54">
        <f t="array" ref="AR206">+_xlfn.XLOOKUP(1,(CM_CT[[#This Row],[Contract Number M3]]=Next_possible_notice[Contract Number M3])*(CM_CT[[#This Row],[Rentalposition M3]]=Next_possible_notice[Rentalposition M3]),Next_possible_notice[NoticeDateCalc])</f>
        <v/>
      </c>
      <c r="AS206" s="117" t="n"/>
      <c r="AT206" s="75" t="n"/>
      <c r="AU206" s="75" t="n"/>
      <c r="AV206" s="75" t="n"/>
      <c r="AW206" s="75" t="n"/>
      <c r="AX206" s="53" t="n"/>
      <c r="AY206" s="75" t="n"/>
      <c r="AZ206" s="54" t="n"/>
      <c r="BA206" s="50">
        <f t="array" ref="BA206">+_xlfn.XLOOKUP(1,(CM_CT[Contract Number Customer]=CM_CT[[#This Row],[Contract Number Customer]])*(CM_CT[Row Type]="Header"),CM_CT[Contract Lenght Early Clause &amp; Option])</f>
        <v/>
      </c>
      <c r="BB206" s="15" t="n"/>
      <c r="BC206" s="15" t="n"/>
      <c r="BD206" s="15" t="n"/>
      <c r="BE206" s="15" t="n"/>
      <c r="BF206" s="15" t="n"/>
      <c r="BG206" s="15" t="n"/>
      <c r="BH206" s="24" t="n"/>
      <c r="BI206" s="10" t="n"/>
      <c r="BJ206" s="118" t="n"/>
      <c r="BK206" s="24" t="n"/>
      <c r="BL206" s="54">
        <f>+_xlfn.XLOOKUP(CM_CT[[#This Row],[Wagon Number]],Next_possible_notice[Wagon Number],Next_possible_notice[Renewal Process StartDate])</f>
        <v/>
      </c>
      <c r="BM206" s="24" t="n"/>
      <c r="BN206" s="50">
        <f t="array" ref="BN206">+_xlfn.XLOOKUP(1,(CM_CT[Contract Number Customer]=CM_CT[[#This Row],[Contract Number Customer]])*(CM_CT[Row Type]="Header"),CM_CT[Contract Mileage])</f>
        <v/>
      </c>
      <c r="BO206" s="50" t="n"/>
      <c r="BP206" s="54" t="n"/>
      <c r="BQ206" s="54">
        <f t="array" ref="BQ206">+_xlfn.XLOOKUP(1,(CM_CT[Contract Number Customer]=CM_CT[[#This Row],[Contract Number Customer]])*(CM_CT[Row Type]="Header"),CM_CT[Currency])</f>
        <v/>
      </c>
      <c r="BR206" s="75">
        <f t="array" ref="BR206">+_xlfn.XLOOKUP(1,(CM_CT[Contract Number Customer]=CM_CT[[#This Row],[Contract Number Customer]])*(CM_CT[Row Type]="Header"),CM_CT[Lease Rate EUR])</f>
        <v/>
      </c>
      <c r="BS206" s="306" t="n"/>
      <c r="BT206" s="306" t="n"/>
      <c r="BU206" s="177" t="n"/>
      <c r="BV206" s="306" t="n"/>
      <c r="BW206" s="179">
        <f t="array" ref="BW206">+_xlfn.XLOOKUP(1,(Table_Mietpos[Vertragsnummer]=CM_CT[[#This Row],[Contract Number M3]])*(Table_Mietpos[Auftragspos.]=CM_CT[[#This Row],[Rentalposition M3]]),Table_Mietpos[Nettosatz/Typ])</f>
        <v/>
      </c>
      <c r="BX206" s="306" t="n"/>
      <c r="BY206" s="75" t="n"/>
      <c r="BZ206" s="75" t="n"/>
      <c r="CA206" s="75" t="n"/>
      <c r="CB206" s="75" t="n"/>
      <c r="CC206" s="75" t="n"/>
      <c r="CD206" s="307" t="n"/>
      <c r="CE206" s="307" t="n"/>
      <c r="CF206" s="307" t="n"/>
      <c r="CG206" s="307" t="n"/>
      <c r="CH206" s="28" t="n"/>
      <c r="CI206" s="28" t="n"/>
      <c r="CJ206" s="28" t="n"/>
      <c r="CK206" s="186" t="n"/>
      <c r="CL206" s="307" t="n"/>
      <c r="CM206" s="306" t="n"/>
      <c r="CN206" s="12" t="n"/>
      <c r="CO206" s="20" t="n"/>
      <c r="CP206" s="142" t="n"/>
      <c r="CQ206" s="142" t="n"/>
      <c r="CR206" s="142" t="n"/>
      <c r="CS206" s="20" t="n"/>
    </row>
    <row r="207">
      <c r="B207" s="11" t="n"/>
      <c r="C207" s="14" t="inlineStr">
        <is>
          <t>V700010</t>
        </is>
      </c>
      <c r="D207" s="10" t="n"/>
      <c r="E207" s="15">
        <f t="array" ref="E207">+_xlfn.XLOOKUP(1,(CM_CT[Contract Number M3]=CM_CT[[#This Row],[Contract Number M3]])*(CM_CT[Row Type]="Header"),CM_CT[Contract Number Customer])</f>
        <v/>
      </c>
      <c r="F207" s="10" t="n">
        <v>4</v>
      </c>
      <c r="G207" s="10" t="inlineStr">
        <is>
          <t>Wagon</t>
        </is>
      </c>
      <c r="H207" s="10" t="n">
        <v>49</v>
      </c>
      <c r="I207" s="73">
        <f t="array" ref="I207">+_xlfn.XLOOKUP(1,(Table_Mietpos[Vertragsnummer]=CM[[#This Row],[Contract Number M3]])*(Table_Mietpos[Auftragspos.]=CM[[#This Row],[Rentalposition M3]]),Table_Mietpos[ChNr])</f>
        <v/>
      </c>
      <c r="J207" s="72">
        <f t="array" ref="J207">+_xlfn.XLOOKUP(1,(CM_CT[Contract Number Customer]=CM_CT[[#This Row],[Contract Number Customer]])*(CM_CT[Row Type]="Header"),CM_CT[Customer])</f>
        <v/>
      </c>
      <c r="K207" s="51" t="n"/>
      <c r="L207" s="51" t="n"/>
      <c r="M207" s="15">
        <f t="array" ref="M207">+_xlfn.XLOOKUP(1,(CM_CT[Contract Number Customer]=CM_CT[[#This Row],[Contract Number Customer]])*(CM_CT[Row Type]="Header"),CM_CT[Sales Manager])</f>
        <v/>
      </c>
      <c r="N207" s="15">
        <f t="array" ref="N207">+_xlfn.XLOOKUP(1,(CM_CT[Contract Number Customer]=CM_CT[[#This Row],[Contract Number Customer]])*(CM_CT[Row Type]="Header"),CM_CT[Wagon Type])</f>
        <v/>
      </c>
      <c r="O207" s="10" t="n">
        <v>1</v>
      </c>
      <c r="P207" s="10" t="n"/>
      <c r="Q207" s="10" t="n"/>
      <c r="R207" s="10" t="n">
        <v>1</v>
      </c>
      <c r="S207" s="10" t="n"/>
      <c r="T207" s="10" t="n">
        <v>1</v>
      </c>
      <c r="U207" s="15">
        <f>+IF(CM_CT[[#This Row],[Contract Status]]&lt;&gt;"ended",1,0)</f>
        <v/>
      </c>
      <c r="V207" s="15" t="n"/>
      <c r="W207" s="15">
        <f t="array" ref="W207">_xlfn.XLOOKUP(1,(CM_CT[Contract Number Customer]=$E206)*(CM_CT[Delivery Batch]=$F206)*(CM_CT[Row Type]="Batch"),CM_CT[Contract Flex])</f>
        <v/>
      </c>
      <c r="X207" s="54">
        <f t="array" ref="X207">_xlfn.XLOOKUP(1,(CM_CT[Contract Number Customer]=$E206)*(CM_CT[Delivery Batch]=$F206)*(CM_CT[Row Type]="Batch"),CM_CT[Flex StartDate])</f>
        <v/>
      </c>
      <c r="Y207" s="54">
        <f t="array" ref="Y207">_xlfn.XLOOKUP(1,(CM_CT[Contract Number Customer]=$E206)*(CM_CT[Delivery Batch]=$F206)*(CM_CT[Row Type]="Batch"),CM_CT[Flex EndDate])</f>
        <v/>
      </c>
      <c r="Z207" s="15">
        <f t="array" ref="Z207">_xlfn.XLOOKUP(1,(CM_CT[Contract Number Customer]=$E206)*(CM_CT[Delivery Batch]=$F206)*(CM_CT[Row Type]="Batch"),CM_CT[Contract Status])</f>
        <v/>
      </c>
      <c r="AA207" s="15" t="n"/>
      <c r="AB207" s="74" t="n"/>
      <c r="AC207" s="74" t="n"/>
      <c r="AD207" s="131">
        <f t="array" ref="AD207">+_xlfn.XLOOKUP(1,(Table_Mietpos[Vertragsnummer]=CM_CT[[#This Row],[Contract Number M3]])*(Table_Mietpos[Auftragspos.]=CM_CT[[#This Row],[Rentalposition M3]]),Table_Mietpos[Gueltig_ab])</f>
        <v/>
      </c>
      <c r="AE207" s="131">
        <f t="array" ref="AE207">+_xlfn.XLOOKUP(1,(Table_Mietpos[Vertragsnummer]=CM_CT[[#This Row],[Contract Number M3]])*(Table_Mietpos[Auftragspos.]=CM_CT[[#This Row],[Rentalposition M3]]),Table_Mietpos[Gueltig_bis])</f>
        <v/>
      </c>
      <c r="AF207" s="50">
        <f t="array" ref="AF207">+_xlfn.XLOOKUP(1,(CM_CT[Contract Number Customer]=CM_CT[[#This Row],[Contract Number Customer]])*(CM_CT[Row Type]="Header"),CM_CT[Contract Lenght Initial])</f>
        <v/>
      </c>
      <c r="AG207" s="136">
        <f>+CM_CT[[#This Row],[Rental EndDate]]</f>
        <v/>
      </c>
      <c r="AH207" s="305" t="n"/>
      <c r="AI207" s="305" t="n"/>
      <c r="AJ207" s="305" t="n"/>
      <c r="AK207" s="53" t="n"/>
      <c r="AL207" s="15">
        <f t="array" ref="AL207">+_xlfn.XLOOKUP(1,(CM_CT[Contract Number Customer]=CM_CT[[#This Row],[Contract Number Customer]])*(CM_CT[Row Type]="Header"),CM_CT[Early Termination Category])</f>
        <v/>
      </c>
      <c r="AM207" s="136">
        <f t="array" ref="AM207">_xlfn.XLOOKUP(1,(CM_CT[Contract Number Customer]=$E206)*(CM_CT[Delivery Batch]=$F206)*(CM_CT[Row Type]="Batch"),CM_CT[Early Termination cut-off date1])</f>
        <v/>
      </c>
      <c r="AN207" s="136">
        <f t="array" ref="AN207">_xlfn.XLOOKUP(1,(CM_CT[Contract Number Customer]=$E206)*(CM_CT[Delivery Batch]=$F206)*(CM_CT[Row Type]="Batch"),CM_CT[Early Termination cut-off date2])</f>
        <v/>
      </c>
      <c r="AO207" s="53">
        <f t="array" ref="AO207">+_xlfn.XLOOKUP(1,(CM_CT[Contract Number Customer]=CM_CT[[#This Row],[Contract Number Customer]])*(CM_CT[Row Type]="Header"),CM_CT[Early Termination Notice Period Mths])</f>
        <v/>
      </c>
      <c r="AP207" s="53">
        <f t="array" ref="AP207">+_xlfn.XLOOKUP(1,(CM_CT[Contract Number Customer]=CM_CT[[#This Row],[Contract Number Customer]])*(CM_CT[Row Type]="Header"),CM_CT[Duly Termination Notice Period Mths])</f>
        <v/>
      </c>
      <c r="AQ207" s="54" t="n"/>
      <c r="AR207" s="54">
        <f t="array" ref="AR207">+_xlfn.XLOOKUP(1,(CM_CT[[#This Row],[Contract Number M3]]=Next_possible_notice[Contract Number M3])*(CM_CT[[#This Row],[Rentalposition M3]]=Next_possible_notice[Rentalposition M3]),Next_possible_notice[NoticeDateCalc])</f>
        <v/>
      </c>
      <c r="AS207" s="117" t="n"/>
      <c r="AT207" s="75" t="n"/>
      <c r="AU207" s="75" t="n"/>
      <c r="AV207" s="75" t="n"/>
      <c r="AW207" s="75" t="n"/>
      <c r="AX207" s="53" t="n"/>
      <c r="AY207" s="75" t="n"/>
      <c r="AZ207" s="54" t="n"/>
      <c r="BA207" s="50">
        <f t="array" ref="BA207">+_xlfn.XLOOKUP(1,(CM_CT[Contract Number Customer]=CM_CT[[#This Row],[Contract Number Customer]])*(CM_CT[Row Type]="Header"),CM_CT[Contract Lenght Early Clause &amp; Option])</f>
        <v/>
      </c>
      <c r="BB207" s="15" t="n"/>
      <c r="BC207" s="15" t="n"/>
      <c r="BD207" s="15" t="n"/>
      <c r="BE207" s="15" t="n"/>
      <c r="BF207" s="15" t="n"/>
      <c r="BG207" s="15" t="n"/>
      <c r="BH207" s="24" t="n"/>
      <c r="BI207" s="10" t="n"/>
      <c r="BJ207" s="118" t="n"/>
      <c r="BK207" s="24" t="n"/>
      <c r="BL207" s="54">
        <f>+_xlfn.XLOOKUP(CM_CT[[#This Row],[Wagon Number]],Next_possible_notice[Wagon Number],Next_possible_notice[Renewal Process StartDate])</f>
        <v/>
      </c>
      <c r="BM207" s="24" t="n"/>
      <c r="BN207" s="50">
        <f t="array" ref="BN207">+_xlfn.XLOOKUP(1,(CM_CT[Contract Number Customer]=CM_CT[[#This Row],[Contract Number Customer]])*(CM_CT[Row Type]="Header"),CM_CT[Contract Mileage])</f>
        <v/>
      </c>
      <c r="BO207" s="50" t="n"/>
      <c r="BP207" s="54" t="n"/>
      <c r="BQ207" s="54">
        <f t="array" ref="BQ207">+_xlfn.XLOOKUP(1,(CM_CT[Contract Number Customer]=CM_CT[[#This Row],[Contract Number Customer]])*(CM_CT[Row Type]="Header"),CM_CT[Currency])</f>
        <v/>
      </c>
      <c r="BR207" s="75">
        <f t="array" ref="BR207">+_xlfn.XLOOKUP(1,(CM_CT[Contract Number Customer]=CM_CT[[#This Row],[Contract Number Customer]])*(CM_CT[Row Type]="Header"),CM_CT[Lease Rate EUR])</f>
        <v/>
      </c>
      <c r="BS207" s="306" t="n"/>
      <c r="BT207" s="306" t="n"/>
      <c r="BU207" s="177" t="n"/>
      <c r="BV207" s="306" t="n"/>
      <c r="BW207" s="179">
        <f t="array" ref="BW207">+_xlfn.XLOOKUP(1,(Table_Mietpos[Vertragsnummer]=CM_CT[[#This Row],[Contract Number M3]])*(Table_Mietpos[Auftragspos.]=CM_CT[[#This Row],[Rentalposition M3]]),Table_Mietpos[Nettosatz/Typ])</f>
        <v/>
      </c>
      <c r="BX207" s="306" t="n"/>
      <c r="BY207" s="75" t="n"/>
      <c r="BZ207" s="75" t="n"/>
      <c r="CA207" s="75" t="n"/>
      <c r="CB207" s="75" t="n"/>
      <c r="CC207" s="75" t="n"/>
      <c r="CD207" s="307" t="n"/>
      <c r="CE207" s="307" t="n"/>
      <c r="CF207" s="307" t="n"/>
      <c r="CG207" s="307" t="n"/>
      <c r="CH207" s="28" t="n"/>
      <c r="CI207" s="28" t="n"/>
      <c r="CJ207" s="28" t="n"/>
      <c r="CK207" s="186" t="n"/>
      <c r="CL207" s="307" t="n"/>
      <c r="CM207" s="306" t="n"/>
      <c r="CN207" s="12" t="n"/>
      <c r="CO207" s="20" t="n"/>
      <c r="CP207" s="142" t="n"/>
      <c r="CQ207" s="142" t="n"/>
      <c r="CR207" s="142" t="n"/>
      <c r="CS207" s="20" t="n"/>
    </row>
    <row r="208">
      <c r="B208" s="11" t="n"/>
      <c r="C208" s="14" t="inlineStr">
        <is>
          <t>V700010</t>
        </is>
      </c>
      <c r="D208" s="10" t="n"/>
      <c r="E208" s="15">
        <f t="array" ref="E208">+_xlfn.XLOOKUP(1,(CM_CT[Contract Number M3]=CM_CT[[#This Row],[Contract Number M3]])*(CM_CT[Row Type]="Header"),CM_CT[Contract Number Customer])</f>
        <v/>
      </c>
      <c r="F208" s="10" t="n">
        <v>4</v>
      </c>
      <c r="G208" s="10" t="inlineStr">
        <is>
          <t>Wagon</t>
        </is>
      </c>
      <c r="H208" s="10" t="n">
        <v>50</v>
      </c>
      <c r="I208" s="73">
        <f t="array" ref="I208">+_xlfn.XLOOKUP(1,(Table_Mietpos[Vertragsnummer]=CM[[#This Row],[Contract Number M3]])*(Table_Mietpos[Auftragspos.]=CM[[#This Row],[Rentalposition M3]]),Table_Mietpos[ChNr])</f>
        <v/>
      </c>
      <c r="J208" s="72">
        <f t="array" ref="J208">+_xlfn.XLOOKUP(1,(CM_CT[Contract Number Customer]=CM_CT[[#This Row],[Contract Number Customer]])*(CM_CT[Row Type]="Header"),CM_CT[Customer])</f>
        <v/>
      </c>
      <c r="K208" s="51" t="n"/>
      <c r="L208" s="51" t="n"/>
      <c r="M208" s="15">
        <f t="array" ref="M208">+_xlfn.XLOOKUP(1,(CM_CT[Contract Number Customer]=CM_CT[[#This Row],[Contract Number Customer]])*(CM_CT[Row Type]="Header"),CM_CT[Sales Manager])</f>
        <v/>
      </c>
      <c r="N208" s="15">
        <f t="array" ref="N208">+_xlfn.XLOOKUP(1,(CM_CT[Contract Number Customer]=CM_CT[[#This Row],[Contract Number Customer]])*(CM_CT[Row Type]="Header"),CM_CT[Wagon Type])</f>
        <v/>
      </c>
      <c r="O208" s="10" t="n">
        <v>1</v>
      </c>
      <c r="P208" s="10" t="n"/>
      <c r="Q208" s="10" t="n"/>
      <c r="R208" s="10" t="n">
        <v>1</v>
      </c>
      <c r="S208" s="10" t="n"/>
      <c r="T208" s="10" t="n">
        <v>1</v>
      </c>
      <c r="U208" s="15">
        <f>+IF(CM_CT[[#This Row],[Contract Status]]&lt;&gt;"ended",1,0)</f>
        <v/>
      </c>
      <c r="V208" s="15" t="n"/>
      <c r="W208" s="15">
        <f t="array" ref="W208">_xlfn.XLOOKUP(1,(CM_CT[Contract Number Customer]=$E207)*(CM_CT[Delivery Batch]=$F207)*(CM_CT[Row Type]="Batch"),CM_CT[Contract Flex])</f>
        <v/>
      </c>
      <c r="X208" s="54">
        <f t="array" ref="X208">_xlfn.XLOOKUP(1,(CM_CT[Contract Number Customer]=$E207)*(CM_CT[Delivery Batch]=$F207)*(CM_CT[Row Type]="Batch"),CM_CT[Flex StartDate])</f>
        <v/>
      </c>
      <c r="Y208" s="54">
        <f t="array" ref="Y208">_xlfn.XLOOKUP(1,(CM_CT[Contract Number Customer]=$E207)*(CM_CT[Delivery Batch]=$F207)*(CM_CT[Row Type]="Batch"),CM_CT[Flex EndDate])</f>
        <v/>
      </c>
      <c r="Z208" s="15">
        <f t="array" ref="Z208">_xlfn.XLOOKUP(1,(CM_CT[Contract Number Customer]=$E207)*(CM_CT[Delivery Batch]=$F207)*(CM_CT[Row Type]="Batch"),CM_CT[Contract Status])</f>
        <v/>
      </c>
      <c r="AA208" s="15" t="n"/>
      <c r="AB208" s="74" t="n"/>
      <c r="AC208" s="74" t="n"/>
      <c r="AD208" s="131">
        <f t="array" ref="AD208">+_xlfn.XLOOKUP(1,(Table_Mietpos[Vertragsnummer]=CM_CT[[#This Row],[Contract Number M3]])*(Table_Mietpos[Auftragspos.]=CM_CT[[#This Row],[Rentalposition M3]]),Table_Mietpos[Gueltig_ab])</f>
        <v/>
      </c>
      <c r="AE208" s="131">
        <f t="array" ref="AE208">+_xlfn.XLOOKUP(1,(Table_Mietpos[Vertragsnummer]=CM_CT[[#This Row],[Contract Number M3]])*(Table_Mietpos[Auftragspos.]=CM_CT[[#This Row],[Rentalposition M3]]),Table_Mietpos[Gueltig_bis])</f>
        <v/>
      </c>
      <c r="AF208" s="50">
        <f t="array" ref="AF208">+_xlfn.XLOOKUP(1,(CM_CT[Contract Number Customer]=CM_CT[[#This Row],[Contract Number Customer]])*(CM_CT[Row Type]="Header"),CM_CT[Contract Lenght Initial])</f>
        <v/>
      </c>
      <c r="AG208" s="136">
        <f>+CM_CT[[#This Row],[Rental EndDate]]</f>
        <v/>
      </c>
      <c r="AH208" s="305" t="n"/>
      <c r="AI208" s="305" t="n"/>
      <c r="AJ208" s="305" t="n"/>
      <c r="AK208" s="53" t="n"/>
      <c r="AL208" s="15">
        <f t="array" ref="AL208">+_xlfn.XLOOKUP(1,(CM_CT[Contract Number Customer]=CM_CT[[#This Row],[Contract Number Customer]])*(CM_CT[Row Type]="Header"),CM_CT[Early Termination Category])</f>
        <v/>
      </c>
      <c r="AM208" s="136">
        <f t="array" ref="AM208">_xlfn.XLOOKUP(1,(CM_CT[Contract Number Customer]=$E207)*(CM_CT[Delivery Batch]=$F207)*(CM_CT[Row Type]="Batch"),CM_CT[Early Termination cut-off date1])</f>
        <v/>
      </c>
      <c r="AN208" s="136">
        <f t="array" ref="AN208">_xlfn.XLOOKUP(1,(CM_CT[Contract Number Customer]=$E207)*(CM_CT[Delivery Batch]=$F207)*(CM_CT[Row Type]="Batch"),CM_CT[Early Termination cut-off date2])</f>
        <v/>
      </c>
      <c r="AO208" s="53">
        <f t="array" ref="AO208">+_xlfn.XLOOKUP(1,(CM_CT[Contract Number Customer]=CM_CT[[#This Row],[Contract Number Customer]])*(CM_CT[Row Type]="Header"),CM_CT[Early Termination Notice Period Mths])</f>
        <v/>
      </c>
      <c r="AP208" s="53">
        <f t="array" ref="AP208">+_xlfn.XLOOKUP(1,(CM_CT[Contract Number Customer]=CM_CT[[#This Row],[Contract Number Customer]])*(CM_CT[Row Type]="Header"),CM_CT[Duly Termination Notice Period Mths])</f>
        <v/>
      </c>
      <c r="AQ208" s="54" t="n"/>
      <c r="AR208" s="54">
        <f t="array" ref="AR208">+_xlfn.XLOOKUP(1,(CM_CT[[#This Row],[Contract Number M3]]=Next_possible_notice[Contract Number M3])*(CM_CT[[#This Row],[Rentalposition M3]]=Next_possible_notice[Rentalposition M3]),Next_possible_notice[NoticeDateCalc])</f>
        <v/>
      </c>
      <c r="AS208" s="117" t="n"/>
      <c r="AT208" s="75" t="n"/>
      <c r="AU208" s="75" t="n"/>
      <c r="AV208" s="75" t="n"/>
      <c r="AW208" s="75" t="n"/>
      <c r="AX208" s="53" t="n"/>
      <c r="AY208" s="75" t="n"/>
      <c r="AZ208" s="54" t="n"/>
      <c r="BA208" s="50">
        <f t="array" ref="BA208">+_xlfn.XLOOKUP(1,(CM_CT[Contract Number Customer]=CM_CT[[#This Row],[Contract Number Customer]])*(CM_CT[Row Type]="Header"),CM_CT[Contract Lenght Early Clause &amp; Option])</f>
        <v/>
      </c>
      <c r="BB208" s="15" t="n"/>
      <c r="BC208" s="15" t="n"/>
      <c r="BD208" s="15" t="n"/>
      <c r="BE208" s="15" t="n"/>
      <c r="BF208" s="15" t="n"/>
      <c r="BG208" s="15" t="n"/>
      <c r="BH208" s="24" t="n"/>
      <c r="BI208" s="10" t="n"/>
      <c r="BJ208" s="118" t="n"/>
      <c r="BK208" s="24" t="n"/>
      <c r="BL208" s="54">
        <f>+_xlfn.XLOOKUP(CM_CT[[#This Row],[Wagon Number]],Next_possible_notice[Wagon Number],Next_possible_notice[Renewal Process StartDate])</f>
        <v/>
      </c>
      <c r="BM208" s="24" t="n"/>
      <c r="BN208" s="50">
        <f t="array" ref="BN208">+_xlfn.XLOOKUP(1,(CM_CT[Contract Number Customer]=CM_CT[[#This Row],[Contract Number Customer]])*(CM_CT[Row Type]="Header"),CM_CT[Contract Mileage])</f>
        <v/>
      </c>
      <c r="BO208" s="50" t="n"/>
      <c r="BP208" s="54" t="n"/>
      <c r="BQ208" s="54">
        <f t="array" ref="BQ208">+_xlfn.XLOOKUP(1,(CM_CT[Contract Number Customer]=CM_CT[[#This Row],[Contract Number Customer]])*(CM_CT[Row Type]="Header"),CM_CT[Currency])</f>
        <v/>
      </c>
      <c r="BR208" s="75">
        <f t="array" ref="BR208">+_xlfn.XLOOKUP(1,(CM_CT[Contract Number Customer]=CM_CT[[#This Row],[Contract Number Customer]])*(CM_CT[Row Type]="Header"),CM_CT[Lease Rate EUR])</f>
        <v/>
      </c>
      <c r="BS208" s="306" t="n"/>
      <c r="BT208" s="306" t="n"/>
      <c r="BU208" s="177" t="n"/>
      <c r="BV208" s="306" t="n"/>
      <c r="BW208" s="179">
        <f t="array" ref="BW208">+_xlfn.XLOOKUP(1,(Table_Mietpos[Vertragsnummer]=CM_CT[[#This Row],[Contract Number M3]])*(Table_Mietpos[Auftragspos.]=CM_CT[[#This Row],[Rentalposition M3]]),Table_Mietpos[Nettosatz/Typ])</f>
        <v/>
      </c>
      <c r="BX208" s="306" t="n"/>
      <c r="BY208" s="75" t="n"/>
      <c r="BZ208" s="75" t="n"/>
      <c r="CA208" s="75" t="n"/>
      <c r="CB208" s="75" t="n"/>
      <c r="CC208" s="75" t="n"/>
      <c r="CD208" s="307" t="n"/>
      <c r="CE208" s="307" t="n"/>
      <c r="CF208" s="307" t="n"/>
      <c r="CG208" s="307" t="n"/>
      <c r="CH208" s="28" t="n"/>
      <c r="CI208" s="28" t="n"/>
      <c r="CJ208" s="28" t="n"/>
      <c r="CK208" s="186" t="n"/>
      <c r="CL208" s="307" t="n"/>
      <c r="CM208" s="306" t="n"/>
      <c r="CN208" s="12" t="n"/>
      <c r="CO208" s="20" t="n"/>
      <c r="CP208" s="142" t="n"/>
      <c r="CQ208" s="142" t="n"/>
      <c r="CR208" s="142" t="n"/>
      <c r="CS208" s="20" t="n"/>
    </row>
    <row r="209">
      <c r="B209" s="11" t="n"/>
      <c r="C209" s="14" t="inlineStr">
        <is>
          <t>V700010</t>
        </is>
      </c>
      <c r="D209" s="10" t="n"/>
      <c r="E209" s="15">
        <f t="array" ref="E209">+_xlfn.XLOOKUP(1,(CM_CT[Contract Number M3]=CM_CT[[#This Row],[Contract Number M3]])*(CM_CT[Row Type]="Header"),CM_CT[Contract Number Customer])</f>
        <v/>
      </c>
      <c r="F209" s="10" t="n">
        <v>5</v>
      </c>
      <c r="G209" s="10" t="inlineStr">
        <is>
          <t>Batch</t>
        </is>
      </c>
      <c r="H209" s="10" t="n"/>
      <c r="I209" s="10" t="n"/>
      <c r="J209" s="72">
        <f t="array" ref="J209">+_xlfn.XLOOKUP(1,(CM_CT[Contract Number Customer]=CM_CT[[#This Row],[Contract Number Customer]])*(CM_CT[Row Type]="Header"),CM_CT[Customer])</f>
        <v/>
      </c>
      <c r="K209" s="51">
        <f t="array" ref="K209">+_xlfn.XLOOKUP(1,(CM_CT[Contract Number Customer]=CM_CT[[#This Row],[Contract Number Customer]])*(CM_CT[Row Type]="Header"),CM_CT[Country])</f>
        <v/>
      </c>
      <c r="L209" s="15">
        <f t="array" ref="L209">+_xlfn.XLOOKUP(1,(CM_CT[Contract Number Customer]=CM_CT[[#This Row],[Contract Number Customer]])*(CM_CT[Row Type]="Header"),CM_CT[Cluster])</f>
        <v/>
      </c>
      <c r="M209" s="15">
        <f t="array" ref="M209">+_xlfn.XLOOKUP(1,(CM_CT[Contract Number Customer]=CM_CT[[#This Row],[Contract Number Customer]])*(CM_CT[Row Type]="Header"),CM_CT[Sales Manager])</f>
        <v/>
      </c>
      <c r="N209" s="15">
        <f t="array" ref="N209">+_xlfn.XLOOKUP(1,(CM_CT[Contract Number Customer]=CM_CT[[#This Row],[Contract Number Customer]])*(CM_CT[Row Type]="Header"),CM_CT[Wagon Type])</f>
        <v/>
      </c>
      <c r="O209" s="15">
        <f>+SUMIFS(CM_CT[Wagon Quantity Initial],CM_CT[Row Type],"Wagon",CM_CT[Contract Number Customer],CM_CT[[#This Row],[Contract Number Customer]],CM_CT[Delivery Batch],CM_CT[[#This Row],[Delivery Batch]])</f>
        <v/>
      </c>
      <c r="P209" s="15" t="n"/>
      <c r="Q209" s="15" t="n"/>
      <c r="R209" s="15">
        <f>+SUMIFS(CM_CT[Wagon Quantity Newbuild],CM_CT[Row Type],"Wagon",CM_CT[Contract Number Customer],CM_CT[[#This Row],[Contract Number Customer]],CM_CT[Delivery Batch],CM_CT[[#This Row],[Delivery Batch]])</f>
        <v/>
      </c>
      <c r="S209" s="15">
        <f>+SUMIFS(CM_CT[Wagon Quantity Existing],CM_CT[Row Type],"Wagon",CM_CT[Contract Number Customer],CM_CT[[#This Row],[Contract Number Customer]],CM_CT[Delivery Batch],CM_CT[[#This Row],[Delivery Batch]])</f>
        <v/>
      </c>
      <c r="T209" s="15">
        <f>+SUMIFS(CM_CT[Wagons To Be Financed],CM_CT[Row Type],"Wagon",CM_CT[Contract Number Customer],CM_CT[[#This Row],[Contract Number Customer]],CM_CT[Delivery Batch],CM_CT[[#This Row],[Delivery Batch]])</f>
        <v/>
      </c>
      <c r="U209" s="15">
        <f>+SUMIFS(CM_CT[Wagon Quantity Actual],CM_CT[Row Type],"Wagon",CM_CT[Contract Number Customer],CM_CT[[#This Row],[Contract Number Customer]],CM_CT[Delivery Batch],CM_CT[[#This Row],[Delivery Batch]])</f>
        <v/>
      </c>
      <c r="V209" s="15">
        <f t="array" ref="V209">+_xlfn.XLOOKUP(1,(CM_CT[Contract Number Customer]=CM_CT[[#This Row],[Contract Number Customer]])*(CM_CT[Row Type]="Header"),CM_CT[Contract Type])</f>
        <v/>
      </c>
      <c r="W209" s="10" t="inlineStr">
        <is>
          <t>TEMPLATE</t>
        </is>
      </c>
      <c r="X209" s="17" t="n">
        <v>72686</v>
      </c>
      <c r="Y209" s="17" t="n">
        <v>73050</v>
      </c>
      <c r="Z209" s="296" t="inlineStr">
        <is>
          <t>TEMPLATE</t>
        </is>
      </c>
      <c r="AA209" s="296" t="n"/>
      <c r="AB209" s="17" t="n"/>
      <c r="AC209" s="297" t="n"/>
      <c r="AD209" s="130" t="n">
        <v>45280</v>
      </c>
      <c r="AE209" s="130" t="n">
        <v>46010</v>
      </c>
      <c r="AF209" s="50" t="n"/>
      <c r="AG209" s="136">
        <f>+CM_CT[[#This Row],[Rental EndDate]]</f>
        <v/>
      </c>
      <c r="AH209" s="54" t="n"/>
      <c r="AI209" s="54" t="n"/>
      <c r="AJ209" s="54" t="n"/>
      <c r="AK209" s="53" t="n"/>
      <c r="AL209" s="15">
        <f t="array" ref="AL209">+_xlfn.XLOOKUP(1,(CM_CT[Contract Number Customer]=CM_CT[[#This Row],[Contract Number Customer]])*(CM_CT[Row Type]="Header"),CM_CT[Early Termination Category])</f>
        <v/>
      </c>
      <c r="AM209" s="130" t="n">
        <v>45382</v>
      </c>
      <c r="AN209" s="130" t="n">
        <v>45565</v>
      </c>
      <c r="AO209" s="53">
        <f t="array" ref="AO209">+_xlfn.XLOOKUP(1,(CM_CT[Contract Number Customer]=CM_CT[[#This Row],[Contract Number Customer]])*(CM_CT[Row Type]="Header"),CM_CT[Early Termination Notice Period Mths])</f>
        <v/>
      </c>
      <c r="AP209" s="15">
        <f t="array" ref="AP209">+_xlfn.XLOOKUP(1,(CM_CT[Contract Number Customer]=CM_CT[[#This Row],[Contract Number Customer]])*(CM_CT[Row Type]="Header"),CM_CT[Duly Termination Notice Period Mths])</f>
        <v/>
      </c>
      <c r="AQ209" s="54" t="n"/>
      <c r="AR209" s="54" t="n"/>
      <c r="AS209" s="114">
        <f t="array" ref="AS209">+_xlfn.XLOOKUP(1,(CM_CT[Contract Number Customer]=CM_CT[[#This Row],[Contract Number Customer]])*(CM_CT[Row Type]="Header"),CM_CT[Early Termination Clause])</f>
        <v/>
      </c>
      <c r="AT209" s="177" t="n"/>
      <c r="AU209" s="177" t="n"/>
      <c r="AV209" s="177" t="n"/>
      <c r="AW209" s="177" t="n"/>
      <c r="AX209" s="248" t="n"/>
      <c r="AY209" s="177" t="n"/>
      <c r="AZ209" s="249" t="n"/>
      <c r="BA209" s="50" t="n"/>
      <c r="BB209" s="51">
        <f t="array" ref="BB209">+_xlfn.XLOOKUP(1,(CM_CT[Contract Number Customer]=CM_CT[[#This Row],[Contract Number Customer]])*(CM_CT[Row Type]="Header"),CM_CT[Customer Rank])</f>
        <v/>
      </c>
      <c r="BC209" s="15">
        <f t="array" ref="BC209">+_xlfn.XLOOKUP(1,(CM_CT[Contract Number Customer]=CM_CT[[#This Row],[Contract Number Customer]])*(CM_CT[Row Type]="Header"),CM_CT[D&amp;B Score])</f>
        <v/>
      </c>
      <c r="BD209" s="15">
        <f t="array" ref="BD209">+_xlfn.XLOOKUP(1,(CM_CT[Contract Number Customer]=CM_CT[[#This Row],[Contract Number Customer]])*(CM_CT[Row Type]="Header"),CM_CT[GTC Version])</f>
        <v/>
      </c>
      <c r="BE209" s="15">
        <f t="array" ref="BE209">+_xlfn.XLOOKUP(1,(CM_CT[Contract Number Customer]=CM_CT[[#This Row],[Contract Number Customer]])*(CM_CT[Row Type]="Header"),CM_CT[Jurisdiction])</f>
        <v/>
      </c>
      <c r="BF209" s="15">
        <f t="array" ref="BF209">+_xlfn.XLOOKUP(1,(CM_CT[Contract Number Customer]=CM_CT[[#This Row],[Contract Number Customer]])*(CM_CT[Row Type]="Header"),CM_CT[Contract Security])</f>
        <v/>
      </c>
      <c r="BG209" s="15">
        <f t="array" ref="BG209">+_xlfn.XLOOKUP(1,(CM_CT[Contract Number Customer]=CM_CT[[#This Row],[Contract Number Customer]])*(CM_CT[Row Type]="Header"),CM_CT[Contract Indexation])</f>
        <v/>
      </c>
      <c r="BH209" s="15">
        <f t="array" ref="BH209">+_xlfn.XLOOKUP(1,(CM_CT[Contract Number Customer]=CM_CT[[#This Row],[Contract Number Customer]])*(CM_CT[Row Type]="Header"),CM_CT[Call Option Lessee])</f>
        <v/>
      </c>
      <c r="BI209" s="15">
        <f t="array" ref="BI209">+_xlfn.XLOOKUP(1,(CM_CT[Contract Number Customer]=CM_CT[[#This Row],[Contract Number Customer]])*(CM_CT[Row Type]="Header"),CM_CT[Prolongation Option Mths])</f>
        <v/>
      </c>
      <c r="BJ209" s="114">
        <f t="array" ref="BJ209">+_xlfn.XLOOKUP(1,(CM_CT[Contract Number Customer]=CM_CT[[#This Row],[Contract Number Customer]])*(CM_CT[Row Type]="Header"),CM_CT[Prolongation Clause])</f>
        <v/>
      </c>
      <c r="BK209" s="15" t="n"/>
      <c r="BL209" s="54" t="n"/>
      <c r="BM209" s="15" t="n"/>
      <c r="BN209" s="50">
        <f t="array" ref="BN209">+_xlfn.XLOOKUP(1,(CM_CT[Contract Number Customer]=CM_CT[[#This Row],[Contract Number Customer]])*(CM_CT[Row Type]="Header"),CM_CT[Contract Mileage])</f>
        <v/>
      </c>
      <c r="BO209" s="143">
        <f t="array" ref="BO209">+_xlfn.XLOOKUP(1,(CM_CT[Contract Number Customer]=CM_CT[[#This Row],[Contract Number Customer]])*(CM_CT[Row Type]="Header"),CM_CT[Staggered Rental Rates])</f>
        <v/>
      </c>
      <c r="BP209" s="17" t="n">
        <v>45272</v>
      </c>
      <c r="BQ209" s="51">
        <f t="array" ref="BQ209">+_xlfn.XLOOKUP(1,(CM_CT[Contract Number Customer]=CM_CT[[#This Row],[Contract Number Customer]])*(CM_CT[Row Type]="Header"),CM_CT[Currency])</f>
        <v/>
      </c>
      <c r="BR209" s="177">
        <f t="array" ref="BR209">+_xlfn.XLOOKUP(1,(CM_CT[Contract Number Customer]=CM_CT[[#This Row],[Contract Number Customer]])*(CM_CT[Row Type]="Header"),CM_CT[Lease Rate EUR])</f>
        <v/>
      </c>
      <c r="BS209" s="177">
        <f t="array" ref="BS209">+_xlfn.XLOOKUP(1,(CM_CT[Contract Number Customer]=CM_CT[[#This Row],[Contract Number Customer]])*(CM_CT[Row Type]="Header"),CM_CT[Discount Flat EUR])</f>
        <v/>
      </c>
      <c r="BT209" s="177">
        <f t="array" ref="BT209">+_xlfn.XLOOKUP(1,(CM_CT[Contract Number Customer]=CM_CT[[#This Row],[Contract Number Customer]])*(CM_CT[Row Type]="Header"),CM_CT[Noise Bonus EUR])</f>
        <v/>
      </c>
      <c r="BU209" s="177">
        <f t="array" ref="BU209">+_xlfn.XLOOKUP(1,(CM_CT[Contract Number Customer]=CM_CT[[#This Row],[Contract Number Customer]])*(CM_CT[Row Type]="Header"),CM_CT[Technical Customer Requests EUR])</f>
        <v/>
      </c>
      <c r="BV209" s="177">
        <f t="array" ref="BV209">+_xlfn.XLOOKUP(1,(CM_CT[Contract Number Customer]=CM_CT[[#This Row],[Contract Number Customer]])*(CM_CT[Row Type]="Header"),CM_CT[Discount Calc EUR])</f>
        <v/>
      </c>
      <c r="BW209" s="177">
        <f>SUM(CM_CT[[#This Row],[Lease Rate EUR]],CM_CT[[#This Row],[Discount Flat EUR]],CM_CT[[#This Row],[Technical Customer Requests EUR]])</f>
        <v/>
      </c>
      <c r="BX209" s="177">
        <f t="array" ref="BX209">+_xlfn.XLOOKUP(1,(CM_CT[Contract Number Customer]=CM_CT[[#This Row],[Contract Number Customer]])*(CM_CT[Row Type]="Header"),CM_CT[GPS Fee EUR])</f>
        <v/>
      </c>
      <c r="BY209" s="177">
        <f t="array" ref="BY209">+_xlfn.XLOOKUP(1,(CM_CT[Contract Number Customer]=CM_CT[[#This Row],[Contract Number Customer]])*(CM_CT[Row Type]="Header"),CM_CT[Wheelset Fee EUR])</f>
        <v/>
      </c>
      <c r="BZ209" s="177">
        <f t="array" ref="BZ209">+_xlfn.XLOOKUP(1,(CM_CT[Contract Number Customer]=CM_CT[[#This Row],[Contract Number Customer]])*(CM_CT[Row Type]="Header"),CM_CT[Wheelset PAYG per km])</f>
        <v/>
      </c>
      <c r="CA209" s="177">
        <f t="array" ref="CA209">+_xlfn.XLOOKUP(1,(CM_CT[Contract Number Customer]=CM_CT[[#This Row],[Contract Number Customer]])*(CM_CT[Row Type]="Header"),CM_CT[Excess Mileage EUR per km])</f>
        <v/>
      </c>
      <c r="CB209" s="177">
        <f t="array" ref="CB209">+_xlfn.XLOOKUP(1,(CM_CT[Contract Number Customer]=CM_CT[[#This Row],[Contract Number Customer]])*(CM_CT[Row Type]="Header"),CM_CT[PP Wheelset EUR])</f>
        <v/>
      </c>
      <c r="CC209" s="177">
        <f t="array" ref="CC209">+_xlfn.XLOOKUP(1,(CM_CT[Contract Number Customer]=CM_CT[[#This Row],[Contract Number Customer]])*(CM_CT[Row Type]="Header"),CM_CT[Discount Wheelset EUR])</f>
        <v/>
      </c>
      <c r="CD209" s="177">
        <f t="array" ref="CD209">+_xlfn.XLOOKUP(1,(CM_CT[Contract Number Customer]=CM_CT[[#This Row],[Contract Number Customer]])*(CM_CT[Row Type]="Header"),CM_CT[Calc Wheelset])</f>
        <v/>
      </c>
      <c r="CE209" s="177">
        <f t="array" ref="CE209">+_xlfn.XLOOKUP(1,(CM_CT[Contract Number Customer]=CM_CT[[#This Row],[Contract Number Customer]])*(CM_CT[Row Type]="Header"),CM_CT[PP Maintenance EUR])</f>
        <v/>
      </c>
      <c r="CF209" s="177">
        <f t="array" ref="CF209">+_xlfn.XLOOKUP(1,(CM_CT[Contract Number Customer]=CM_CT[[#This Row],[Contract Number Customer]])*(CM_CT[Row Type]="Header"),CM_CT[Discount Maintenance EUR])</f>
        <v/>
      </c>
      <c r="CG209" s="177">
        <f t="array" ref="CG209">+_xlfn.XLOOKUP(1,(CM_CT[Contract Number Customer]=CM_CT[[#This Row],[Contract Number Customer]])*(CM_CT[Row Type]="Header"),CM_CT[Calc Maintenance EUR])</f>
        <v/>
      </c>
      <c r="CH209" s="99">
        <f t="array" ref="CH209">+_xlfn.XLOOKUP(1,(CM_CT[Contract Number Customer]=CM_CT[[#This Row],[Contract Number Customer]])*(CM_CT[Row Type]="Header"),CM_CT[PP Base Lease])</f>
        <v/>
      </c>
      <c r="CI209" s="99">
        <f t="array" ref="CI209">+_xlfn.XLOOKUP(1,(CM_CT[Contract Number Customer]=CM_CT[[#This Row],[Contract Number Customer]])*(CM_CT[Row Type]="Header"),CM_CT[Discount Base Lease EUR])</f>
        <v/>
      </c>
      <c r="CJ209" s="99">
        <f t="array" ref="CJ209">+_xlfn.XLOOKUP(1,(CM_CT[Contract Number Customer]=CM_CT[[#This Row],[Contract Number Customer]])*(CM_CT[Row Type]="Header"),CM_CT[Calc Bease Lease EUR])</f>
        <v/>
      </c>
      <c r="CK209" s="184">
        <f>+CM_CT[[#This Row],[Calc Base Lease Gross EUR]]/CM_CT[[#This Row],[PP Base Lease]]</f>
        <v/>
      </c>
      <c r="CL209" s="177">
        <f t="array" ref="CL209">+_xlfn.XLOOKUP(1,(CM_CT[Contract Number Customer]=CM_CT[[#This Row],[Contract Number Customer]])*(CM_CT[Row Type]="Header"),CM_CT[Calc Withholding Tax EUR])</f>
        <v/>
      </c>
      <c r="CM209" s="304">
        <f>+CM_CT[[#This Row],[Lease Payment EUR]]-CM_CT[[#This Row],[GPS Fee EUR]]-CM_CT[[#This Row],[Calc Wheelset]]-CM_CT[[#This Row],[Calc Withholding Tax EUR]]-CM_CT[[#This Row],[Calc Maintenance EUR]]-CM_CT[[#This Row],[Discount Base Lease EUR]]</f>
        <v/>
      </c>
      <c r="CN209" s="51">
        <f t="array" ref="CN209">+_xlfn.XLOOKUP(1,(CM_CT[Contract Number Customer]=CM_CT[[#This Row],[Contract Number Customer]])*(CM_CT[Row Type]="Header"),CM_CT[Calc Base Lease Gross Initial (Freeze)])</f>
        <v/>
      </c>
      <c r="CO209" s="50">
        <f>+CM_CT[[#This Row],[Contract Mileage]]*CM_CT[[#This Row],[Wagon Quantity Initial]]</f>
        <v/>
      </c>
      <c r="CP209" s="144">
        <f>+CM_CT[[#This Row],[GreenLoan Plan Kilometers of rail p.a.]]*0%</f>
        <v/>
      </c>
      <c r="CQ209" s="144">
        <f t="array" ref="CQ209">+_xlfn.XLOOKUP(1,(CM_CT[Contract Number Customer]=CM_CT[[#This Row],[Contract Number Customer]])*(CM_CT[Row Type]="Header"),CM_CT[ESG Customer CodeOfConduct])</f>
        <v/>
      </c>
      <c r="CR209" s="144">
        <f t="array" ref="CR209">+_xlfn.XLOOKUP(1,(CM_CT[Contract Number Customer]=CM_CT[[#This Row],[Contract Number Customer]])*(CM_CT[Row Type]="Header"),CM_CT[Concentration Limit])</f>
        <v/>
      </c>
      <c r="CS209" s="50">
        <f>+CM_CT[[#This Row],[Lease Payment EUR]]*CM_CT[[#This Row],[Wagon Quantity Initial]]*364</f>
        <v/>
      </c>
    </row>
    <row r="210">
      <c r="B210" s="11" t="n"/>
      <c r="C210" s="14" t="inlineStr">
        <is>
          <t>V700010</t>
        </is>
      </c>
      <c r="D210" s="10" t="n"/>
      <c r="E210" s="15">
        <f t="array" ref="E210">+_xlfn.XLOOKUP(1,(CM_CT[Contract Number M3]=CM_CT[[#This Row],[Contract Number M3]])*(CM_CT[Row Type]="Header"),CM_CT[Contract Number Customer])</f>
        <v/>
      </c>
      <c r="F210" s="10" t="n">
        <v>5</v>
      </c>
      <c r="G210" s="10" t="inlineStr">
        <is>
          <t>Wagon</t>
        </is>
      </c>
      <c r="H210" s="10" t="n">
        <v>1</v>
      </c>
      <c r="I210" s="73">
        <f t="array" ref="I210">+_xlfn.XLOOKUP(1,(Table_Mietpos[Vertragsnummer]=CM[[#This Row],[Contract Number M3]])*(Table_Mietpos[Auftragspos.]=CM[[#This Row],[Rentalposition M3]]),Table_Mietpos[ChNr])</f>
        <v/>
      </c>
      <c r="J210" s="72">
        <f t="array" ref="J210">+_xlfn.XLOOKUP(1,(CM_CT[Contract Number Customer]=CM_CT[[#This Row],[Contract Number Customer]])*(CM_CT[Row Type]="Header"),CM_CT[Customer])</f>
        <v/>
      </c>
      <c r="K210" s="51" t="n"/>
      <c r="L210" s="51" t="n"/>
      <c r="M210" s="15">
        <f t="array" ref="M210">+_xlfn.XLOOKUP(1,(CM_CT[Contract Number Customer]=CM_CT[[#This Row],[Contract Number Customer]])*(CM_CT[Row Type]="Header"),CM_CT[Sales Manager])</f>
        <v/>
      </c>
      <c r="N210" s="15">
        <f t="array" ref="N210">+_xlfn.XLOOKUP(1,(CM_CT[Contract Number Customer]=CM_CT[[#This Row],[Contract Number Customer]])*(CM_CT[Row Type]="Header"),CM_CT[Wagon Type])</f>
        <v/>
      </c>
      <c r="O210" s="10" t="n">
        <v>1</v>
      </c>
      <c r="P210" s="10" t="n"/>
      <c r="Q210" s="10" t="n"/>
      <c r="R210" s="10" t="n">
        <v>1</v>
      </c>
      <c r="S210" s="10" t="n"/>
      <c r="T210" s="10" t="n">
        <v>1</v>
      </c>
      <c r="U210" s="15">
        <f>+IF(CM_CT[[#This Row],[Contract Status]]&lt;&gt;"ended",1,0)</f>
        <v/>
      </c>
      <c r="V210" s="15" t="n"/>
      <c r="W210" s="15">
        <f t="array" ref="W210">_xlfn.XLOOKUP(1,(CM_CT[Contract Number Customer]=$E209)*(CM_CT[Delivery Batch]=$F209)*(CM_CT[Row Type]="Batch"),CM_CT[Contract Flex])</f>
        <v/>
      </c>
      <c r="X210" s="54">
        <f t="array" ref="X210">_xlfn.XLOOKUP(1,(CM_CT[Contract Number Customer]=$E209)*(CM_CT[Delivery Batch]=$F209)*(CM_CT[Row Type]="Batch"),CM_CT[Flex StartDate])</f>
        <v/>
      </c>
      <c r="Y210" s="54">
        <f t="array" ref="Y210">_xlfn.XLOOKUP(1,(CM_CT[Contract Number Customer]=$E209)*(CM_CT[Delivery Batch]=$F209)*(CM_CT[Row Type]="Batch"),CM_CT[Flex EndDate])</f>
        <v/>
      </c>
      <c r="Z210" s="15">
        <f t="array" ref="Z210">_xlfn.XLOOKUP(1,(CM_CT[Contract Number Customer]=$E209)*(CM_CT[Delivery Batch]=$F209)*(CM_CT[Row Type]="Batch"),CM_CT[Contract Status])</f>
        <v/>
      </c>
      <c r="AA210" s="15" t="n"/>
      <c r="AB210" s="74" t="n"/>
      <c r="AC210" s="74" t="n"/>
      <c r="AD210" s="131">
        <f t="array" ref="AD210">+_xlfn.XLOOKUP(1,(Table_Mietpos[Vertragsnummer]=CM_CT[[#This Row],[Contract Number M3]])*(Table_Mietpos[Auftragspos.]=CM_CT[[#This Row],[Rentalposition M3]]),Table_Mietpos[Gueltig_ab])</f>
        <v/>
      </c>
      <c r="AE210" s="131">
        <f t="array" ref="AE210">+_xlfn.XLOOKUP(1,(Table_Mietpos[Vertragsnummer]=CM_CT[[#This Row],[Contract Number M3]])*(Table_Mietpos[Auftragspos.]=CM_CT[[#This Row],[Rentalposition M3]]),Table_Mietpos[Gueltig_bis])</f>
        <v/>
      </c>
      <c r="AF210" s="50">
        <f t="array" ref="AF210">+_xlfn.XLOOKUP(1,(CM_CT[Contract Number Customer]=CM_CT[[#This Row],[Contract Number Customer]])*(CM_CT[Row Type]="Header"),CM_CT[Contract Lenght Initial])</f>
        <v/>
      </c>
      <c r="AG210" s="136">
        <f>+CM_CT[[#This Row],[Rental EndDate]]</f>
        <v/>
      </c>
      <c r="AH210" s="305" t="n"/>
      <c r="AI210" s="305" t="n"/>
      <c r="AJ210" s="305" t="n"/>
      <c r="AK210" s="53" t="n"/>
      <c r="AL210" s="15">
        <f t="array" ref="AL210">+_xlfn.XLOOKUP(1,(CM_CT[Contract Number Customer]=CM_CT[[#This Row],[Contract Number Customer]])*(CM_CT[Row Type]="Header"),CM_CT[Early Termination Category])</f>
        <v/>
      </c>
      <c r="AM210" s="136">
        <f t="array" ref="AM210">_xlfn.XLOOKUP(1,(CM_CT[Contract Number Customer]=$E209)*(CM_CT[Delivery Batch]=$F209)*(CM_CT[Row Type]="Batch"),CM_CT[Early Termination cut-off date1])</f>
        <v/>
      </c>
      <c r="AN210" s="136">
        <f t="array" ref="AN210">_xlfn.XLOOKUP(1,(CM_CT[Contract Number Customer]=$E209)*(CM_CT[Delivery Batch]=$F209)*(CM_CT[Row Type]="Batch"),CM_CT[Early Termination cut-off date2])</f>
        <v/>
      </c>
      <c r="AO210" s="53">
        <f t="array" ref="AO210">+_xlfn.XLOOKUP(1,(CM_CT[Contract Number Customer]=CM_CT[[#This Row],[Contract Number Customer]])*(CM_CT[Row Type]="Header"),CM_CT[Early Termination Notice Period Mths])</f>
        <v/>
      </c>
      <c r="AP210" s="53">
        <f t="array" ref="AP210">+_xlfn.XLOOKUP(1,(CM_CT[Contract Number Customer]=CM_CT[[#This Row],[Contract Number Customer]])*(CM_CT[Row Type]="Header"),CM_CT[Duly Termination Notice Period Mths])</f>
        <v/>
      </c>
      <c r="AQ210" s="54" t="n"/>
      <c r="AR210" s="54">
        <f t="array" ref="AR210">+_xlfn.XLOOKUP(1,(CM_CT[[#This Row],[Contract Number M3]]=Next_possible_notice[Contract Number M3])*(CM_CT[[#This Row],[Rentalposition M3]]=Next_possible_notice[Rentalposition M3]),Next_possible_notice[NoticeDateCalc])</f>
        <v/>
      </c>
      <c r="AS210" s="117" t="n"/>
      <c r="AT210" s="75" t="n"/>
      <c r="AU210" s="75" t="n"/>
      <c r="AV210" s="75" t="n"/>
      <c r="AW210" s="75" t="n"/>
      <c r="AX210" s="53" t="n"/>
      <c r="AY210" s="75" t="n"/>
      <c r="AZ210" s="54" t="n"/>
      <c r="BA210" s="50">
        <f t="array" ref="BA210">+_xlfn.XLOOKUP(1,(CM_CT[Contract Number Customer]=CM_CT[[#This Row],[Contract Number Customer]])*(CM_CT[Row Type]="Header"),CM_CT[Contract Lenght Early Clause &amp; Option])</f>
        <v/>
      </c>
      <c r="BB210" s="15" t="n"/>
      <c r="BC210" s="15" t="n"/>
      <c r="BD210" s="15" t="n"/>
      <c r="BE210" s="15" t="n"/>
      <c r="BF210" s="15" t="n"/>
      <c r="BG210" s="15" t="n"/>
      <c r="BH210" s="24" t="n"/>
      <c r="BI210" s="10" t="n"/>
      <c r="BJ210" s="118" t="n"/>
      <c r="BK210" s="24" t="n"/>
      <c r="BL210" s="54">
        <f>+_xlfn.XLOOKUP(CM_CT[[#This Row],[Wagon Number]],Next_possible_notice[Wagon Number],Next_possible_notice[Renewal Process StartDate])</f>
        <v/>
      </c>
      <c r="BM210" s="24" t="n"/>
      <c r="BN210" s="50">
        <f t="array" ref="BN210">+_xlfn.XLOOKUP(1,(CM_CT[Contract Number Customer]=CM_CT[[#This Row],[Contract Number Customer]])*(CM_CT[Row Type]="Header"),CM_CT[Contract Mileage])</f>
        <v/>
      </c>
      <c r="BO210" s="50" t="n"/>
      <c r="BP210" s="54" t="n"/>
      <c r="BQ210" s="54">
        <f t="array" ref="BQ210">+_xlfn.XLOOKUP(1,(CM_CT[Contract Number Customer]=CM_CT[[#This Row],[Contract Number Customer]])*(CM_CT[Row Type]="Header"),CM_CT[Currency])</f>
        <v/>
      </c>
      <c r="BR210" s="75">
        <f t="array" ref="BR210">+_xlfn.XLOOKUP(1,(CM_CT[Contract Number Customer]=CM_CT[[#This Row],[Contract Number Customer]])*(CM_CT[Row Type]="Header"),CM_CT[Lease Rate EUR])</f>
        <v/>
      </c>
      <c r="BS210" s="306" t="n"/>
      <c r="BT210" s="306" t="n"/>
      <c r="BU210" s="177" t="n"/>
      <c r="BV210" s="306" t="n"/>
      <c r="BW210" s="179">
        <f t="array" ref="BW210">+_xlfn.XLOOKUP(1,(Table_Mietpos[Vertragsnummer]=CM_CT[[#This Row],[Contract Number M3]])*(Table_Mietpos[Auftragspos.]=CM_CT[[#This Row],[Rentalposition M3]]),Table_Mietpos[Nettosatz/Typ])</f>
        <v/>
      </c>
      <c r="BX210" s="306" t="n"/>
      <c r="BY210" s="75" t="n"/>
      <c r="BZ210" s="75" t="n"/>
      <c r="CA210" s="75" t="n"/>
      <c r="CB210" s="75" t="n"/>
      <c r="CC210" s="75" t="n"/>
      <c r="CD210" s="307" t="n"/>
      <c r="CE210" s="307" t="n"/>
      <c r="CF210" s="307" t="n"/>
      <c r="CG210" s="307" t="n"/>
      <c r="CH210" s="28" t="n"/>
      <c r="CI210" s="28" t="n"/>
      <c r="CJ210" s="28" t="n"/>
      <c r="CK210" s="186" t="n"/>
      <c r="CL210" s="307" t="n"/>
      <c r="CM210" s="306" t="n"/>
      <c r="CN210" s="12" t="n"/>
      <c r="CO210" s="20" t="n"/>
      <c r="CP210" s="142" t="n"/>
      <c r="CQ210" s="142" t="n"/>
      <c r="CR210" s="142" t="n"/>
      <c r="CS210" s="20" t="n"/>
    </row>
    <row r="211">
      <c r="B211" s="11" t="n"/>
      <c r="C211" s="14" t="inlineStr">
        <is>
          <t>V700010</t>
        </is>
      </c>
      <c r="D211" s="10" t="n"/>
      <c r="E211" s="15">
        <f t="array" ref="E211">+_xlfn.XLOOKUP(1,(CM_CT[Contract Number M3]=CM_CT[[#This Row],[Contract Number M3]])*(CM_CT[Row Type]="Header"),CM_CT[Contract Number Customer])</f>
        <v/>
      </c>
      <c r="F211" s="10" t="n">
        <v>5</v>
      </c>
      <c r="G211" s="10" t="inlineStr">
        <is>
          <t>Wagon</t>
        </is>
      </c>
      <c r="H211" s="10" t="n">
        <v>2</v>
      </c>
      <c r="I211" s="73">
        <f t="array" ref="I211">+_xlfn.XLOOKUP(1,(Table_Mietpos[Vertragsnummer]=CM[[#This Row],[Contract Number M3]])*(Table_Mietpos[Auftragspos.]=CM[[#This Row],[Rentalposition M3]]),Table_Mietpos[ChNr])</f>
        <v/>
      </c>
      <c r="J211" s="72">
        <f t="array" ref="J211">+_xlfn.XLOOKUP(1,(CM_CT[Contract Number Customer]=CM_CT[[#This Row],[Contract Number Customer]])*(CM_CT[Row Type]="Header"),CM_CT[Customer])</f>
        <v/>
      </c>
      <c r="K211" s="51" t="n"/>
      <c r="L211" s="51" t="n"/>
      <c r="M211" s="15">
        <f t="array" ref="M211">+_xlfn.XLOOKUP(1,(CM_CT[Contract Number Customer]=CM_CT[[#This Row],[Contract Number Customer]])*(CM_CT[Row Type]="Header"),CM_CT[Sales Manager])</f>
        <v/>
      </c>
      <c r="N211" s="15">
        <f t="array" ref="N211">+_xlfn.XLOOKUP(1,(CM_CT[Contract Number Customer]=CM_CT[[#This Row],[Contract Number Customer]])*(CM_CT[Row Type]="Header"),CM_CT[Wagon Type])</f>
        <v/>
      </c>
      <c r="O211" s="10" t="n">
        <v>1</v>
      </c>
      <c r="P211" s="10" t="n"/>
      <c r="Q211" s="10" t="n"/>
      <c r="R211" s="10" t="n">
        <v>1</v>
      </c>
      <c r="S211" s="10" t="n"/>
      <c r="T211" s="10" t="n">
        <v>1</v>
      </c>
      <c r="U211" s="15">
        <f>+IF(CM_CT[[#This Row],[Contract Status]]&lt;&gt;"ended",1,0)</f>
        <v/>
      </c>
      <c r="V211" s="15" t="n"/>
      <c r="W211" s="15">
        <f t="array" ref="W211">_xlfn.XLOOKUP(1,(CM_CT[Contract Number Customer]=$E210)*(CM_CT[Delivery Batch]=$F210)*(CM_CT[Row Type]="Batch"),CM_CT[Contract Flex])</f>
        <v/>
      </c>
      <c r="X211" s="54">
        <f t="array" ref="X211">_xlfn.XLOOKUP(1,(CM_CT[Contract Number Customer]=$E210)*(CM_CT[Delivery Batch]=$F210)*(CM_CT[Row Type]="Batch"),CM_CT[Flex StartDate])</f>
        <v/>
      </c>
      <c r="Y211" s="54">
        <f t="array" ref="Y211">_xlfn.XLOOKUP(1,(CM_CT[Contract Number Customer]=$E210)*(CM_CT[Delivery Batch]=$F210)*(CM_CT[Row Type]="Batch"),CM_CT[Flex EndDate])</f>
        <v/>
      </c>
      <c r="Z211" s="15">
        <f t="array" ref="Z211">_xlfn.XLOOKUP(1,(CM_CT[Contract Number Customer]=$E210)*(CM_CT[Delivery Batch]=$F210)*(CM_CT[Row Type]="Batch"),CM_CT[Contract Status])</f>
        <v/>
      </c>
      <c r="AA211" s="15" t="n"/>
      <c r="AB211" s="74" t="n"/>
      <c r="AC211" s="74" t="n"/>
      <c r="AD211" s="131">
        <f t="array" ref="AD211">+_xlfn.XLOOKUP(1,(Table_Mietpos[Vertragsnummer]=CM_CT[[#This Row],[Contract Number M3]])*(Table_Mietpos[Auftragspos.]=CM_CT[[#This Row],[Rentalposition M3]]),Table_Mietpos[Gueltig_ab])</f>
        <v/>
      </c>
      <c r="AE211" s="131">
        <f t="array" ref="AE211">+_xlfn.XLOOKUP(1,(Table_Mietpos[Vertragsnummer]=CM_CT[[#This Row],[Contract Number M3]])*(Table_Mietpos[Auftragspos.]=CM_CT[[#This Row],[Rentalposition M3]]),Table_Mietpos[Gueltig_bis])</f>
        <v/>
      </c>
      <c r="AF211" s="50">
        <f t="array" ref="AF211">+_xlfn.XLOOKUP(1,(CM_CT[Contract Number Customer]=CM_CT[[#This Row],[Contract Number Customer]])*(CM_CT[Row Type]="Header"),CM_CT[Contract Lenght Initial])</f>
        <v/>
      </c>
      <c r="AG211" s="136">
        <f>+CM_CT[[#This Row],[Rental EndDate]]</f>
        <v/>
      </c>
      <c r="AH211" s="305" t="n"/>
      <c r="AI211" s="305" t="n"/>
      <c r="AJ211" s="305" t="n"/>
      <c r="AK211" s="53" t="n"/>
      <c r="AL211" s="15">
        <f t="array" ref="AL211">+_xlfn.XLOOKUP(1,(CM_CT[Contract Number Customer]=CM_CT[[#This Row],[Contract Number Customer]])*(CM_CT[Row Type]="Header"),CM_CT[Early Termination Category])</f>
        <v/>
      </c>
      <c r="AM211" s="136">
        <f t="array" ref="AM211">_xlfn.XLOOKUP(1,(CM_CT[Contract Number Customer]=$E210)*(CM_CT[Delivery Batch]=$F210)*(CM_CT[Row Type]="Batch"),CM_CT[Early Termination cut-off date1])</f>
        <v/>
      </c>
      <c r="AN211" s="136">
        <f t="array" ref="AN211">_xlfn.XLOOKUP(1,(CM_CT[Contract Number Customer]=$E210)*(CM_CT[Delivery Batch]=$F210)*(CM_CT[Row Type]="Batch"),CM_CT[Early Termination cut-off date2])</f>
        <v/>
      </c>
      <c r="AO211" s="53">
        <f t="array" ref="AO211">+_xlfn.XLOOKUP(1,(CM_CT[Contract Number Customer]=CM_CT[[#This Row],[Contract Number Customer]])*(CM_CT[Row Type]="Header"),CM_CT[Early Termination Notice Period Mths])</f>
        <v/>
      </c>
      <c r="AP211" s="53">
        <f t="array" ref="AP211">+_xlfn.XLOOKUP(1,(CM_CT[Contract Number Customer]=CM_CT[[#This Row],[Contract Number Customer]])*(CM_CT[Row Type]="Header"),CM_CT[Duly Termination Notice Period Mths])</f>
        <v/>
      </c>
      <c r="AQ211" s="54" t="n"/>
      <c r="AR211" s="54">
        <f t="array" ref="AR211">+_xlfn.XLOOKUP(1,(CM_CT[[#This Row],[Contract Number M3]]=Next_possible_notice[Contract Number M3])*(CM_CT[[#This Row],[Rentalposition M3]]=Next_possible_notice[Rentalposition M3]),Next_possible_notice[NoticeDateCalc])</f>
        <v/>
      </c>
      <c r="AS211" s="117" t="n"/>
      <c r="AT211" s="75" t="n"/>
      <c r="AU211" s="75" t="n"/>
      <c r="AV211" s="75" t="n"/>
      <c r="AW211" s="75" t="n"/>
      <c r="AX211" s="53" t="n"/>
      <c r="AY211" s="75" t="n"/>
      <c r="AZ211" s="54" t="n"/>
      <c r="BA211" s="50">
        <f t="array" ref="BA211">+_xlfn.XLOOKUP(1,(CM_CT[Contract Number Customer]=CM_CT[[#This Row],[Contract Number Customer]])*(CM_CT[Row Type]="Header"),CM_CT[Contract Lenght Early Clause &amp; Option])</f>
        <v/>
      </c>
      <c r="BB211" s="15" t="n"/>
      <c r="BC211" s="15" t="n"/>
      <c r="BD211" s="15" t="n"/>
      <c r="BE211" s="15" t="n"/>
      <c r="BF211" s="15" t="n"/>
      <c r="BG211" s="15" t="n"/>
      <c r="BH211" s="24" t="n"/>
      <c r="BI211" s="10" t="n"/>
      <c r="BJ211" s="118" t="n"/>
      <c r="BK211" s="24" t="n"/>
      <c r="BL211" s="54">
        <f>+_xlfn.XLOOKUP(CM_CT[[#This Row],[Wagon Number]],Next_possible_notice[Wagon Number],Next_possible_notice[Renewal Process StartDate])</f>
        <v/>
      </c>
      <c r="BM211" s="24" t="n"/>
      <c r="BN211" s="50">
        <f t="array" ref="BN211">+_xlfn.XLOOKUP(1,(CM_CT[Contract Number Customer]=CM_CT[[#This Row],[Contract Number Customer]])*(CM_CT[Row Type]="Header"),CM_CT[Contract Mileage])</f>
        <v/>
      </c>
      <c r="BO211" s="50" t="n"/>
      <c r="BP211" s="54" t="n"/>
      <c r="BQ211" s="54">
        <f t="array" ref="BQ211">+_xlfn.XLOOKUP(1,(CM_CT[Contract Number Customer]=CM_CT[[#This Row],[Contract Number Customer]])*(CM_CT[Row Type]="Header"),CM_CT[Currency])</f>
        <v/>
      </c>
      <c r="BR211" s="75">
        <f t="array" ref="BR211">+_xlfn.XLOOKUP(1,(CM_CT[Contract Number Customer]=CM_CT[[#This Row],[Contract Number Customer]])*(CM_CT[Row Type]="Header"),CM_CT[Lease Rate EUR])</f>
        <v/>
      </c>
      <c r="BS211" s="306" t="n"/>
      <c r="BT211" s="306" t="n"/>
      <c r="BU211" s="177" t="n"/>
      <c r="BV211" s="306" t="n"/>
      <c r="BW211" s="179">
        <f t="array" ref="BW211">+_xlfn.XLOOKUP(1,(Table_Mietpos[Vertragsnummer]=CM_CT[[#This Row],[Contract Number M3]])*(Table_Mietpos[Auftragspos.]=CM_CT[[#This Row],[Rentalposition M3]]),Table_Mietpos[Nettosatz/Typ])</f>
        <v/>
      </c>
      <c r="BX211" s="306" t="n"/>
      <c r="BY211" s="75" t="n"/>
      <c r="BZ211" s="75" t="n"/>
      <c r="CA211" s="75" t="n"/>
      <c r="CB211" s="75" t="n"/>
      <c r="CC211" s="75" t="n"/>
      <c r="CD211" s="307" t="n"/>
      <c r="CE211" s="307" t="n"/>
      <c r="CF211" s="307" t="n"/>
      <c r="CG211" s="307" t="n"/>
      <c r="CH211" s="28" t="n"/>
      <c r="CI211" s="28" t="n"/>
      <c r="CJ211" s="28" t="n"/>
      <c r="CK211" s="186" t="n"/>
      <c r="CL211" s="307" t="n"/>
      <c r="CM211" s="306" t="n"/>
      <c r="CN211" s="12" t="n"/>
      <c r="CO211" s="20" t="n"/>
      <c r="CP211" s="142" t="n"/>
      <c r="CQ211" s="142" t="n"/>
      <c r="CR211" s="142" t="n"/>
      <c r="CS211" s="20" t="n"/>
    </row>
    <row r="212">
      <c r="B212" s="11" t="n"/>
      <c r="C212" s="14" t="inlineStr">
        <is>
          <t>V700010</t>
        </is>
      </c>
      <c r="D212" s="10" t="n"/>
      <c r="E212" s="15">
        <f t="array" ref="E212">+_xlfn.XLOOKUP(1,(CM_CT[Contract Number M3]=CM_CT[[#This Row],[Contract Number M3]])*(CM_CT[Row Type]="Header"),CM_CT[Contract Number Customer])</f>
        <v/>
      </c>
      <c r="F212" s="10" t="n">
        <v>5</v>
      </c>
      <c r="G212" s="10" t="inlineStr">
        <is>
          <t>Wagon</t>
        </is>
      </c>
      <c r="H212" s="10" t="n">
        <v>3</v>
      </c>
      <c r="I212" s="73">
        <f t="array" ref="I212">+_xlfn.XLOOKUP(1,(Table_Mietpos[Vertragsnummer]=CM[[#This Row],[Contract Number M3]])*(Table_Mietpos[Auftragspos.]=CM[[#This Row],[Rentalposition M3]]),Table_Mietpos[ChNr])</f>
        <v/>
      </c>
      <c r="J212" s="72">
        <f t="array" ref="J212">+_xlfn.XLOOKUP(1,(CM_CT[Contract Number Customer]=CM_CT[[#This Row],[Contract Number Customer]])*(CM_CT[Row Type]="Header"),CM_CT[Customer])</f>
        <v/>
      </c>
      <c r="K212" s="51" t="n"/>
      <c r="L212" s="51" t="n"/>
      <c r="M212" s="15">
        <f t="array" ref="M212">+_xlfn.XLOOKUP(1,(CM_CT[Contract Number Customer]=CM_CT[[#This Row],[Contract Number Customer]])*(CM_CT[Row Type]="Header"),CM_CT[Sales Manager])</f>
        <v/>
      </c>
      <c r="N212" s="15">
        <f t="array" ref="N212">+_xlfn.XLOOKUP(1,(CM_CT[Contract Number Customer]=CM_CT[[#This Row],[Contract Number Customer]])*(CM_CT[Row Type]="Header"),CM_CT[Wagon Type])</f>
        <v/>
      </c>
      <c r="O212" s="10" t="n">
        <v>1</v>
      </c>
      <c r="P212" s="10" t="n"/>
      <c r="Q212" s="10" t="n"/>
      <c r="R212" s="10" t="n">
        <v>1</v>
      </c>
      <c r="S212" s="10" t="n"/>
      <c r="T212" s="10" t="n">
        <v>1</v>
      </c>
      <c r="U212" s="15">
        <f>+IF(CM_CT[[#This Row],[Contract Status]]&lt;&gt;"ended",1,0)</f>
        <v/>
      </c>
      <c r="V212" s="15" t="n"/>
      <c r="W212" s="15">
        <f t="array" ref="W212">_xlfn.XLOOKUP(1,(CM_CT[Contract Number Customer]=$E211)*(CM_CT[Delivery Batch]=$F211)*(CM_CT[Row Type]="Batch"),CM_CT[Contract Flex])</f>
        <v/>
      </c>
      <c r="X212" s="54">
        <f t="array" ref="X212">_xlfn.XLOOKUP(1,(CM_CT[Contract Number Customer]=$E211)*(CM_CT[Delivery Batch]=$F211)*(CM_CT[Row Type]="Batch"),CM_CT[Flex StartDate])</f>
        <v/>
      </c>
      <c r="Y212" s="54">
        <f t="array" ref="Y212">_xlfn.XLOOKUP(1,(CM_CT[Contract Number Customer]=$E211)*(CM_CT[Delivery Batch]=$F211)*(CM_CT[Row Type]="Batch"),CM_CT[Flex EndDate])</f>
        <v/>
      </c>
      <c r="Z212" s="15">
        <f t="array" ref="Z212">_xlfn.XLOOKUP(1,(CM_CT[Contract Number Customer]=$E211)*(CM_CT[Delivery Batch]=$F211)*(CM_CT[Row Type]="Batch"),CM_CT[Contract Status])</f>
        <v/>
      </c>
      <c r="AA212" s="15" t="n"/>
      <c r="AB212" s="74" t="n"/>
      <c r="AC212" s="74" t="n"/>
      <c r="AD212" s="131">
        <f t="array" ref="AD212">+_xlfn.XLOOKUP(1,(Table_Mietpos[Vertragsnummer]=CM_CT[[#This Row],[Contract Number M3]])*(Table_Mietpos[Auftragspos.]=CM_CT[[#This Row],[Rentalposition M3]]),Table_Mietpos[Gueltig_ab])</f>
        <v/>
      </c>
      <c r="AE212" s="131">
        <f t="array" ref="AE212">+_xlfn.XLOOKUP(1,(Table_Mietpos[Vertragsnummer]=CM_CT[[#This Row],[Contract Number M3]])*(Table_Mietpos[Auftragspos.]=CM_CT[[#This Row],[Rentalposition M3]]),Table_Mietpos[Gueltig_bis])</f>
        <v/>
      </c>
      <c r="AF212" s="50">
        <f t="array" ref="AF212">+_xlfn.XLOOKUP(1,(CM_CT[Contract Number Customer]=CM_CT[[#This Row],[Contract Number Customer]])*(CM_CT[Row Type]="Header"),CM_CT[Contract Lenght Initial])</f>
        <v/>
      </c>
      <c r="AG212" s="136">
        <f>+CM_CT[[#This Row],[Rental EndDate]]</f>
        <v/>
      </c>
      <c r="AH212" s="305" t="n"/>
      <c r="AI212" s="305" t="n"/>
      <c r="AJ212" s="305" t="n"/>
      <c r="AK212" s="53" t="n"/>
      <c r="AL212" s="15">
        <f t="array" ref="AL212">+_xlfn.XLOOKUP(1,(CM_CT[Contract Number Customer]=CM_CT[[#This Row],[Contract Number Customer]])*(CM_CT[Row Type]="Header"),CM_CT[Early Termination Category])</f>
        <v/>
      </c>
      <c r="AM212" s="136">
        <f t="array" ref="AM212">_xlfn.XLOOKUP(1,(CM_CT[Contract Number Customer]=$E211)*(CM_CT[Delivery Batch]=$F211)*(CM_CT[Row Type]="Batch"),CM_CT[Early Termination cut-off date1])</f>
        <v/>
      </c>
      <c r="AN212" s="136">
        <f t="array" ref="AN212">_xlfn.XLOOKUP(1,(CM_CT[Contract Number Customer]=$E211)*(CM_CT[Delivery Batch]=$F211)*(CM_CT[Row Type]="Batch"),CM_CT[Early Termination cut-off date2])</f>
        <v/>
      </c>
      <c r="AO212" s="53">
        <f t="array" ref="AO212">+_xlfn.XLOOKUP(1,(CM_CT[Contract Number Customer]=CM_CT[[#This Row],[Contract Number Customer]])*(CM_CT[Row Type]="Header"),CM_CT[Early Termination Notice Period Mths])</f>
        <v/>
      </c>
      <c r="AP212" s="53">
        <f t="array" ref="AP212">+_xlfn.XLOOKUP(1,(CM_CT[Contract Number Customer]=CM_CT[[#This Row],[Contract Number Customer]])*(CM_CT[Row Type]="Header"),CM_CT[Duly Termination Notice Period Mths])</f>
        <v/>
      </c>
      <c r="AQ212" s="54" t="n"/>
      <c r="AR212" s="54">
        <f t="array" ref="AR212">+_xlfn.XLOOKUP(1,(CM_CT[[#This Row],[Contract Number M3]]=Next_possible_notice[Contract Number M3])*(CM_CT[[#This Row],[Rentalposition M3]]=Next_possible_notice[Rentalposition M3]),Next_possible_notice[NoticeDateCalc])</f>
        <v/>
      </c>
      <c r="AS212" s="117" t="n"/>
      <c r="AT212" s="75" t="n"/>
      <c r="AU212" s="75" t="n"/>
      <c r="AV212" s="75" t="n"/>
      <c r="AW212" s="75" t="n"/>
      <c r="AX212" s="53" t="n"/>
      <c r="AY212" s="75" t="n"/>
      <c r="AZ212" s="54" t="n"/>
      <c r="BA212" s="50">
        <f t="array" ref="BA212">+_xlfn.XLOOKUP(1,(CM_CT[Contract Number Customer]=CM_CT[[#This Row],[Contract Number Customer]])*(CM_CT[Row Type]="Header"),CM_CT[Contract Lenght Early Clause &amp; Option])</f>
        <v/>
      </c>
      <c r="BB212" s="15" t="n"/>
      <c r="BC212" s="15" t="n"/>
      <c r="BD212" s="15" t="n"/>
      <c r="BE212" s="15" t="n"/>
      <c r="BF212" s="15" t="n"/>
      <c r="BG212" s="15" t="n"/>
      <c r="BH212" s="24" t="n"/>
      <c r="BI212" s="10" t="n"/>
      <c r="BJ212" s="118" t="n"/>
      <c r="BK212" s="24" t="n"/>
      <c r="BL212" s="54">
        <f>+_xlfn.XLOOKUP(CM_CT[[#This Row],[Wagon Number]],Next_possible_notice[Wagon Number],Next_possible_notice[Renewal Process StartDate])</f>
        <v/>
      </c>
      <c r="BM212" s="24" t="n"/>
      <c r="BN212" s="50">
        <f t="array" ref="BN212">+_xlfn.XLOOKUP(1,(CM_CT[Contract Number Customer]=CM_CT[[#This Row],[Contract Number Customer]])*(CM_CT[Row Type]="Header"),CM_CT[Contract Mileage])</f>
        <v/>
      </c>
      <c r="BO212" s="50" t="n"/>
      <c r="BP212" s="54" t="n"/>
      <c r="BQ212" s="54">
        <f t="array" ref="BQ212">+_xlfn.XLOOKUP(1,(CM_CT[Contract Number Customer]=CM_CT[[#This Row],[Contract Number Customer]])*(CM_CT[Row Type]="Header"),CM_CT[Currency])</f>
        <v/>
      </c>
      <c r="BR212" s="75">
        <f t="array" ref="BR212">+_xlfn.XLOOKUP(1,(CM_CT[Contract Number Customer]=CM_CT[[#This Row],[Contract Number Customer]])*(CM_CT[Row Type]="Header"),CM_CT[Lease Rate EUR])</f>
        <v/>
      </c>
      <c r="BS212" s="306" t="n"/>
      <c r="BT212" s="306" t="n"/>
      <c r="BU212" s="177" t="n"/>
      <c r="BV212" s="306" t="n"/>
      <c r="BW212" s="179">
        <f t="array" ref="BW212">+_xlfn.XLOOKUP(1,(Table_Mietpos[Vertragsnummer]=CM_CT[[#This Row],[Contract Number M3]])*(Table_Mietpos[Auftragspos.]=CM_CT[[#This Row],[Rentalposition M3]]),Table_Mietpos[Nettosatz/Typ])</f>
        <v/>
      </c>
      <c r="BX212" s="306" t="n"/>
      <c r="BY212" s="75" t="n"/>
      <c r="BZ212" s="75" t="n"/>
      <c r="CA212" s="75" t="n"/>
      <c r="CB212" s="75" t="n"/>
      <c r="CC212" s="75" t="n"/>
      <c r="CD212" s="307" t="n"/>
      <c r="CE212" s="307" t="n"/>
      <c r="CF212" s="307" t="n"/>
      <c r="CG212" s="307" t="n"/>
      <c r="CH212" s="28" t="n"/>
      <c r="CI212" s="28" t="n"/>
      <c r="CJ212" s="28" t="n"/>
      <c r="CK212" s="186" t="n"/>
      <c r="CL212" s="307" t="n"/>
      <c r="CM212" s="306" t="n"/>
      <c r="CN212" s="12" t="n"/>
      <c r="CO212" s="20" t="n"/>
      <c r="CP212" s="142" t="n"/>
      <c r="CQ212" s="142" t="n"/>
      <c r="CR212" s="142" t="n"/>
      <c r="CS212" s="20" t="n"/>
    </row>
    <row r="213">
      <c r="B213" s="11" t="n"/>
      <c r="C213" s="14" t="inlineStr">
        <is>
          <t>V700010</t>
        </is>
      </c>
      <c r="D213" s="10" t="n"/>
      <c r="E213" s="15">
        <f t="array" ref="E213">+_xlfn.XLOOKUP(1,(CM_CT[Contract Number M3]=CM_CT[[#This Row],[Contract Number M3]])*(CM_CT[Row Type]="Header"),CM_CT[Contract Number Customer])</f>
        <v/>
      </c>
      <c r="F213" s="10" t="n">
        <v>5</v>
      </c>
      <c r="G213" s="10" t="inlineStr">
        <is>
          <t>Wagon</t>
        </is>
      </c>
      <c r="H213" s="10" t="n">
        <v>4</v>
      </c>
      <c r="I213" s="73">
        <f t="array" ref="I213">+_xlfn.XLOOKUP(1,(Table_Mietpos[Vertragsnummer]=CM[[#This Row],[Contract Number M3]])*(Table_Mietpos[Auftragspos.]=CM[[#This Row],[Rentalposition M3]]),Table_Mietpos[ChNr])</f>
        <v/>
      </c>
      <c r="J213" s="72">
        <f t="array" ref="J213">+_xlfn.XLOOKUP(1,(CM_CT[Contract Number Customer]=CM_CT[[#This Row],[Contract Number Customer]])*(CM_CT[Row Type]="Header"),CM_CT[Customer])</f>
        <v/>
      </c>
      <c r="K213" s="51" t="n"/>
      <c r="L213" s="51" t="n"/>
      <c r="M213" s="15">
        <f t="array" ref="M213">+_xlfn.XLOOKUP(1,(CM_CT[Contract Number Customer]=CM_CT[[#This Row],[Contract Number Customer]])*(CM_CT[Row Type]="Header"),CM_CT[Sales Manager])</f>
        <v/>
      </c>
      <c r="N213" s="15">
        <f t="array" ref="N213">+_xlfn.XLOOKUP(1,(CM_CT[Contract Number Customer]=CM_CT[[#This Row],[Contract Number Customer]])*(CM_CT[Row Type]="Header"),CM_CT[Wagon Type])</f>
        <v/>
      </c>
      <c r="O213" s="10" t="n">
        <v>1</v>
      </c>
      <c r="P213" s="10" t="n"/>
      <c r="Q213" s="10" t="n"/>
      <c r="R213" s="10" t="n">
        <v>1</v>
      </c>
      <c r="S213" s="10" t="n"/>
      <c r="T213" s="10" t="n">
        <v>1</v>
      </c>
      <c r="U213" s="15">
        <f>+IF(CM_CT[[#This Row],[Contract Status]]&lt;&gt;"ended",1,0)</f>
        <v/>
      </c>
      <c r="V213" s="15" t="n"/>
      <c r="W213" s="15">
        <f t="array" ref="W213">_xlfn.XLOOKUP(1,(CM_CT[Contract Number Customer]=$E212)*(CM_CT[Delivery Batch]=$F212)*(CM_CT[Row Type]="Batch"),CM_CT[Contract Flex])</f>
        <v/>
      </c>
      <c r="X213" s="54">
        <f t="array" ref="X213">_xlfn.XLOOKUP(1,(CM_CT[Contract Number Customer]=$E212)*(CM_CT[Delivery Batch]=$F212)*(CM_CT[Row Type]="Batch"),CM_CT[Flex StartDate])</f>
        <v/>
      </c>
      <c r="Y213" s="54">
        <f t="array" ref="Y213">_xlfn.XLOOKUP(1,(CM_CT[Contract Number Customer]=$E212)*(CM_CT[Delivery Batch]=$F212)*(CM_CT[Row Type]="Batch"),CM_CT[Flex EndDate])</f>
        <v/>
      </c>
      <c r="Z213" s="15">
        <f t="array" ref="Z213">_xlfn.XLOOKUP(1,(CM_CT[Contract Number Customer]=$E212)*(CM_CT[Delivery Batch]=$F212)*(CM_CT[Row Type]="Batch"),CM_CT[Contract Status])</f>
        <v/>
      </c>
      <c r="AA213" s="15" t="n"/>
      <c r="AB213" s="74" t="n"/>
      <c r="AC213" s="74" t="n"/>
      <c r="AD213" s="131">
        <f t="array" ref="AD213">+_xlfn.XLOOKUP(1,(Table_Mietpos[Vertragsnummer]=CM_CT[[#This Row],[Contract Number M3]])*(Table_Mietpos[Auftragspos.]=CM_CT[[#This Row],[Rentalposition M3]]),Table_Mietpos[Gueltig_ab])</f>
        <v/>
      </c>
      <c r="AE213" s="131">
        <f t="array" ref="AE213">+_xlfn.XLOOKUP(1,(Table_Mietpos[Vertragsnummer]=CM_CT[[#This Row],[Contract Number M3]])*(Table_Mietpos[Auftragspos.]=CM_CT[[#This Row],[Rentalposition M3]]),Table_Mietpos[Gueltig_bis])</f>
        <v/>
      </c>
      <c r="AF213" s="50">
        <f t="array" ref="AF213">+_xlfn.XLOOKUP(1,(CM_CT[Contract Number Customer]=CM_CT[[#This Row],[Contract Number Customer]])*(CM_CT[Row Type]="Header"),CM_CT[Contract Lenght Initial])</f>
        <v/>
      </c>
      <c r="AG213" s="136">
        <f>+CM_CT[[#This Row],[Rental EndDate]]</f>
        <v/>
      </c>
      <c r="AH213" s="305" t="n"/>
      <c r="AI213" s="305" t="n"/>
      <c r="AJ213" s="305" t="n"/>
      <c r="AK213" s="53" t="n"/>
      <c r="AL213" s="15">
        <f t="array" ref="AL213">+_xlfn.XLOOKUP(1,(CM_CT[Contract Number Customer]=CM_CT[[#This Row],[Contract Number Customer]])*(CM_CT[Row Type]="Header"),CM_CT[Early Termination Category])</f>
        <v/>
      </c>
      <c r="AM213" s="136">
        <f t="array" ref="AM213">_xlfn.XLOOKUP(1,(CM_CT[Contract Number Customer]=$E212)*(CM_CT[Delivery Batch]=$F212)*(CM_CT[Row Type]="Batch"),CM_CT[Early Termination cut-off date1])</f>
        <v/>
      </c>
      <c r="AN213" s="136">
        <f t="array" ref="AN213">_xlfn.XLOOKUP(1,(CM_CT[Contract Number Customer]=$E212)*(CM_CT[Delivery Batch]=$F212)*(CM_CT[Row Type]="Batch"),CM_CT[Early Termination cut-off date2])</f>
        <v/>
      </c>
      <c r="AO213" s="53">
        <f t="array" ref="AO213">+_xlfn.XLOOKUP(1,(CM_CT[Contract Number Customer]=CM_CT[[#This Row],[Contract Number Customer]])*(CM_CT[Row Type]="Header"),CM_CT[Early Termination Notice Period Mths])</f>
        <v/>
      </c>
      <c r="AP213" s="53">
        <f t="array" ref="AP213">+_xlfn.XLOOKUP(1,(CM_CT[Contract Number Customer]=CM_CT[[#This Row],[Contract Number Customer]])*(CM_CT[Row Type]="Header"),CM_CT[Duly Termination Notice Period Mths])</f>
        <v/>
      </c>
      <c r="AQ213" s="54" t="n"/>
      <c r="AR213" s="54">
        <f t="array" ref="AR213">+_xlfn.XLOOKUP(1,(CM_CT[[#This Row],[Contract Number M3]]=Next_possible_notice[Contract Number M3])*(CM_CT[[#This Row],[Rentalposition M3]]=Next_possible_notice[Rentalposition M3]),Next_possible_notice[NoticeDateCalc])</f>
        <v/>
      </c>
      <c r="AS213" s="117" t="n"/>
      <c r="AT213" s="75" t="n"/>
      <c r="AU213" s="75" t="n"/>
      <c r="AV213" s="75" t="n"/>
      <c r="AW213" s="75" t="n"/>
      <c r="AX213" s="53" t="n"/>
      <c r="AY213" s="75" t="n"/>
      <c r="AZ213" s="54" t="n"/>
      <c r="BA213" s="50">
        <f t="array" ref="BA213">+_xlfn.XLOOKUP(1,(CM_CT[Contract Number Customer]=CM_CT[[#This Row],[Contract Number Customer]])*(CM_CT[Row Type]="Header"),CM_CT[Contract Lenght Early Clause &amp; Option])</f>
        <v/>
      </c>
      <c r="BB213" s="15" t="n"/>
      <c r="BC213" s="15" t="n"/>
      <c r="BD213" s="15" t="n"/>
      <c r="BE213" s="15" t="n"/>
      <c r="BF213" s="15" t="n"/>
      <c r="BG213" s="15" t="n"/>
      <c r="BH213" s="24" t="n"/>
      <c r="BI213" s="10" t="n"/>
      <c r="BJ213" s="118" t="n"/>
      <c r="BK213" s="24" t="n"/>
      <c r="BL213" s="54">
        <f>+_xlfn.XLOOKUP(CM_CT[[#This Row],[Wagon Number]],Next_possible_notice[Wagon Number],Next_possible_notice[Renewal Process StartDate])</f>
        <v/>
      </c>
      <c r="BM213" s="24" t="n"/>
      <c r="BN213" s="50">
        <f t="array" ref="BN213">+_xlfn.XLOOKUP(1,(CM_CT[Contract Number Customer]=CM_CT[[#This Row],[Contract Number Customer]])*(CM_CT[Row Type]="Header"),CM_CT[Contract Mileage])</f>
        <v/>
      </c>
      <c r="BO213" s="50" t="n"/>
      <c r="BP213" s="54" t="n"/>
      <c r="BQ213" s="54">
        <f t="array" ref="BQ213">+_xlfn.XLOOKUP(1,(CM_CT[Contract Number Customer]=CM_CT[[#This Row],[Contract Number Customer]])*(CM_CT[Row Type]="Header"),CM_CT[Currency])</f>
        <v/>
      </c>
      <c r="BR213" s="75">
        <f t="array" ref="BR213">+_xlfn.XLOOKUP(1,(CM_CT[Contract Number Customer]=CM_CT[[#This Row],[Contract Number Customer]])*(CM_CT[Row Type]="Header"),CM_CT[Lease Rate EUR])</f>
        <v/>
      </c>
      <c r="BS213" s="306" t="n"/>
      <c r="BT213" s="306" t="n"/>
      <c r="BU213" s="177" t="n"/>
      <c r="BV213" s="306" t="n"/>
      <c r="BW213" s="179">
        <f t="array" ref="BW213">+_xlfn.XLOOKUP(1,(Table_Mietpos[Vertragsnummer]=CM_CT[[#This Row],[Contract Number M3]])*(Table_Mietpos[Auftragspos.]=CM_CT[[#This Row],[Rentalposition M3]]),Table_Mietpos[Nettosatz/Typ])</f>
        <v/>
      </c>
      <c r="BX213" s="306" t="n"/>
      <c r="BY213" s="75" t="n"/>
      <c r="BZ213" s="75" t="n"/>
      <c r="CA213" s="75" t="n"/>
      <c r="CB213" s="75" t="n"/>
      <c r="CC213" s="75" t="n"/>
      <c r="CD213" s="307" t="n"/>
      <c r="CE213" s="307" t="n"/>
      <c r="CF213" s="307" t="n"/>
      <c r="CG213" s="307" t="n"/>
      <c r="CH213" s="28" t="n"/>
      <c r="CI213" s="28" t="n"/>
      <c r="CJ213" s="28" t="n"/>
      <c r="CK213" s="186" t="n"/>
      <c r="CL213" s="307" t="n"/>
      <c r="CM213" s="306" t="n"/>
      <c r="CN213" s="12" t="n"/>
      <c r="CO213" s="20" t="n"/>
      <c r="CP213" s="142" t="n"/>
      <c r="CQ213" s="142" t="n"/>
      <c r="CR213" s="142" t="n"/>
      <c r="CS213" s="20" t="n"/>
    </row>
    <row r="214">
      <c r="B214" s="11" t="n"/>
      <c r="C214" s="14" t="inlineStr">
        <is>
          <t>V700010</t>
        </is>
      </c>
      <c r="D214" s="10" t="n"/>
      <c r="E214" s="15">
        <f t="array" ref="E214">+_xlfn.XLOOKUP(1,(CM_CT[Contract Number M3]=CM_CT[[#This Row],[Contract Number M3]])*(CM_CT[Row Type]="Header"),CM_CT[Contract Number Customer])</f>
        <v/>
      </c>
      <c r="F214" s="10" t="n">
        <v>5</v>
      </c>
      <c r="G214" s="10" t="inlineStr">
        <is>
          <t>Wagon</t>
        </is>
      </c>
      <c r="H214" s="10" t="n">
        <v>5</v>
      </c>
      <c r="I214" s="73">
        <f t="array" ref="I214">+_xlfn.XLOOKUP(1,(Table_Mietpos[Vertragsnummer]=CM[[#This Row],[Contract Number M3]])*(Table_Mietpos[Auftragspos.]=CM[[#This Row],[Rentalposition M3]]),Table_Mietpos[ChNr])</f>
        <v/>
      </c>
      <c r="J214" s="72">
        <f t="array" ref="J214">+_xlfn.XLOOKUP(1,(CM_CT[Contract Number Customer]=CM_CT[[#This Row],[Contract Number Customer]])*(CM_CT[Row Type]="Header"),CM_CT[Customer])</f>
        <v/>
      </c>
      <c r="K214" s="51" t="n"/>
      <c r="L214" s="51" t="n"/>
      <c r="M214" s="15">
        <f t="array" ref="M214">+_xlfn.XLOOKUP(1,(CM_CT[Contract Number Customer]=CM_CT[[#This Row],[Contract Number Customer]])*(CM_CT[Row Type]="Header"),CM_CT[Sales Manager])</f>
        <v/>
      </c>
      <c r="N214" s="15">
        <f t="array" ref="N214">+_xlfn.XLOOKUP(1,(CM_CT[Contract Number Customer]=CM_CT[[#This Row],[Contract Number Customer]])*(CM_CT[Row Type]="Header"),CM_CT[Wagon Type])</f>
        <v/>
      </c>
      <c r="O214" s="10" t="n">
        <v>1</v>
      </c>
      <c r="P214" s="10" t="n"/>
      <c r="Q214" s="10" t="n"/>
      <c r="R214" s="10" t="n">
        <v>1</v>
      </c>
      <c r="S214" s="10" t="n"/>
      <c r="T214" s="10" t="n">
        <v>1</v>
      </c>
      <c r="U214" s="15">
        <f>+IF(CM_CT[[#This Row],[Contract Status]]&lt;&gt;"ended",1,0)</f>
        <v/>
      </c>
      <c r="V214" s="15" t="n"/>
      <c r="W214" s="15">
        <f t="array" ref="W214">_xlfn.XLOOKUP(1,(CM_CT[Contract Number Customer]=$E213)*(CM_CT[Delivery Batch]=$F213)*(CM_CT[Row Type]="Batch"),CM_CT[Contract Flex])</f>
        <v/>
      </c>
      <c r="X214" s="54">
        <f t="array" ref="X214">_xlfn.XLOOKUP(1,(CM_CT[Contract Number Customer]=$E213)*(CM_CT[Delivery Batch]=$F213)*(CM_CT[Row Type]="Batch"),CM_CT[Flex StartDate])</f>
        <v/>
      </c>
      <c r="Y214" s="54">
        <f t="array" ref="Y214">_xlfn.XLOOKUP(1,(CM_CT[Contract Number Customer]=$E213)*(CM_CT[Delivery Batch]=$F213)*(CM_CT[Row Type]="Batch"),CM_CT[Flex EndDate])</f>
        <v/>
      </c>
      <c r="Z214" s="15">
        <f t="array" ref="Z214">_xlfn.XLOOKUP(1,(CM_CT[Contract Number Customer]=$E213)*(CM_CT[Delivery Batch]=$F213)*(CM_CT[Row Type]="Batch"),CM_CT[Contract Status])</f>
        <v/>
      </c>
      <c r="AA214" s="15" t="n"/>
      <c r="AB214" s="74" t="n"/>
      <c r="AC214" s="74" t="n"/>
      <c r="AD214" s="131">
        <f t="array" ref="AD214">+_xlfn.XLOOKUP(1,(Table_Mietpos[Vertragsnummer]=CM_CT[[#This Row],[Contract Number M3]])*(Table_Mietpos[Auftragspos.]=CM_CT[[#This Row],[Rentalposition M3]]),Table_Mietpos[Gueltig_ab])</f>
        <v/>
      </c>
      <c r="AE214" s="131">
        <f t="array" ref="AE214">+_xlfn.XLOOKUP(1,(Table_Mietpos[Vertragsnummer]=CM_CT[[#This Row],[Contract Number M3]])*(Table_Mietpos[Auftragspos.]=CM_CT[[#This Row],[Rentalposition M3]]),Table_Mietpos[Gueltig_bis])</f>
        <v/>
      </c>
      <c r="AF214" s="50">
        <f t="array" ref="AF214">+_xlfn.XLOOKUP(1,(CM_CT[Contract Number Customer]=CM_CT[[#This Row],[Contract Number Customer]])*(CM_CT[Row Type]="Header"),CM_CT[Contract Lenght Initial])</f>
        <v/>
      </c>
      <c r="AG214" s="136">
        <f>+CM_CT[[#This Row],[Rental EndDate]]</f>
        <v/>
      </c>
      <c r="AH214" s="305" t="n"/>
      <c r="AI214" s="305" t="n"/>
      <c r="AJ214" s="305" t="n"/>
      <c r="AK214" s="53" t="n"/>
      <c r="AL214" s="15">
        <f t="array" ref="AL214">+_xlfn.XLOOKUP(1,(CM_CT[Contract Number Customer]=CM_CT[[#This Row],[Contract Number Customer]])*(CM_CT[Row Type]="Header"),CM_CT[Early Termination Category])</f>
        <v/>
      </c>
      <c r="AM214" s="136">
        <f t="array" ref="AM214">_xlfn.XLOOKUP(1,(CM_CT[Contract Number Customer]=$E213)*(CM_CT[Delivery Batch]=$F213)*(CM_CT[Row Type]="Batch"),CM_CT[Early Termination cut-off date1])</f>
        <v/>
      </c>
      <c r="AN214" s="136">
        <f t="array" ref="AN214">_xlfn.XLOOKUP(1,(CM_CT[Contract Number Customer]=$E213)*(CM_CT[Delivery Batch]=$F213)*(CM_CT[Row Type]="Batch"),CM_CT[Early Termination cut-off date2])</f>
        <v/>
      </c>
      <c r="AO214" s="53">
        <f t="array" ref="AO214">+_xlfn.XLOOKUP(1,(CM_CT[Contract Number Customer]=CM_CT[[#This Row],[Contract Number Customer]])*(CM_CT[Row Type]="Header"),CM_CT[Early Termination Notice Period Mths])</f>
        <v/>
      </c>
      <c r="AP214" s="53">
        <f t="array" ref="AP214">+_xlfn.XLOOKUP(1,(CM_CT[Contract Number Customer]=CM_CT[[#This Row],[Contract Number Customer]])*(CM_CT[Row Type]="Header"),CM_CT[Duly Termination Notice Period Mths])</f>
        <v/>
      </c>
      <c r="AQ214" s="54" t="n"/>
      <c r="AR214" s="54">
        <f t="array" ref="AR214">+_xlfn.XLOOKUP(1,(CM_CT[[#This Row],[Contract Number M3]]=Next_possible_notice[Contract Number M3])*(CM_CT[[#This Row],[Rentalposition M3]]=Next_possible_notice[Rentalposition M3]),Next_possible_notice[NoticeDateCalc])</f>
        <v/>
      </c>
      <c r="AS214" s="117" t="n"/>
      <c r="AT214" s="75" t="n"/>
      <c r="AU214" s="75" t="n"/>
      <c r="AV214" s="75" t="n"/>
      <c r="AW214" s="75" t="n"/>
      <c r="AX214" s="53" t="n"/>
      <c r="AY214" s="75" t="n"/>
      <c r="AZ214" s="54" t="n"/>
      <c r="BA214" s="50">
        <f t="array" ref="BA214">+_xlfn.XLOOKUP(1,(CM_CT[Contract Number Customer]=CM_CT[[#This Row],[Contract Number Customer]])*(CM_CT[Row Type]="Header"),CM_CT[Contract Lenght Early Clause &amp; Option])</f>
        <v/>
      </c>
      <c r="BB214" s="15" t="n"/>
      <c r="BC214" s="15" t="n"/>
      <c r="BD214" s="15" t="n"/>
      <c r="BE214" s="15" t="n"/>
      <c r="BF214" s="15" t="n"/>
      <c r="BG214" s="15" t="n"/>
      <c r="BH214" s="24" t="n"/>
      <c r="BI214" s="10" t="n"/>
      <c r="BJ214" s="118" t="n"/>
      <c r="BK214" s="24" t="n"/>
      <c r="BL214" s="54">
        <f>+_xlfn.XLOOKUP(CM_CT[[#This Row],[Wagon Number]],Next_possible_notice[Wagon Number],Next_possible_notice[Renewal Process StartDate])</f>
        <v/>
      </c>
      <c r="BM214" s="24" t="n"/>
      <c r="BN214" s="50">
        <f t="array" ref="BN214">+_xlfn.XLOOKUP(1,(CM_CT[Contract Number Customer]=CM_CT[[#This Row],[Contract Number Customer]])*(CM_CT[Row Type]="Header"),CM_CT[Contract Mileage])</f>
        <v/>
      </c>
      <c r="BO214" s="50" t="n"/>
      <c r="BP214" s="54" t="n"/>
      <c r="BQ214" s="54">
        <f t="array" ref="BQ214">+_xlfn.XLOOKUP(1,(CM_CT[Contract Number Customer]=CM_CT[[#This Row],[Contract Number Customer]])*(CM_CT[Row Type]="Header"),CM_CT[Currency])</f>
        <v/>
      </c>
      <c r="BR214" s="75">
        <f t="array" ref="BR214">+_xlfn.XLOOKUP(1,(CM_CT[Contract Number Customer]=CM_CT[[#This Row],[Contract Number Customer]])*(CM_CT[Row Type]="Header"),CM_CT[Lease Rate EUR])</f>
        <v/>
      </c>
      <c r="BS214" s="306" t="n"/>
      <c r="BT214" s="306" t="n"/>
      <c r="BU214" s="177" t="n"/>
      <c r="BV214" s="306" t="n"/>
      <c r="BW214" s="179">
        <f t="array" ref="BW214">+_xlfn.XLOOKUP(1,(Table_Mietpos[Vertragsnummer]=CM_CT[[#This Row],[Contract Number M3]])*(Table_Mietpos[Auftragspos.]=CM_CT[[#This Row],[Rentalposition M3]]),Table_Mietpos[Nettosatz/Typ])</f>
        <v/>
      </c>
      <c r="BX214" s="306" t="n"/>
      <c r="BY214" s="75" t="n"/>
      <c r="BZ214" s="75" t="n"/>
      <c r="CA214" s="75" t="n"/>
      <c r="CB214" s="75" t="n"/>
      <c r="CC214" s="75" t="n"/>
      <c r="CD214" s="307" t="n"/>
      <c r="CE214" s="307" t="n"/>
      <c r="CF214" s="307" t="n"/>
      <c r="CG214" s="307" t="n"/>
      <c r="CH214" s="28" t="n"/>
      <c r="CI214" s="28" t="n"/>
      <c r="CJ214" s="28" t="n"/>
      <c r="CK214" s="186" t="n"/>
      <c r="CL214" s="307" t="n"/>
      <c r="CM214" s="306" t="n"/>
      <c r="CN214" s="12" t="n"/>
      <c r="CO214" s="20" t="n"/>
      <c r="CP214" s="142" t="n"/>
      <c r="CQ214" s="142" t="n"/>
      <c r="CR214" s="142" t="n"/>
      <c r="CS214" s="20" t="n"/>
    </row>
    <row r="215">
      <c r="B215" s="11" t="n"/>
      <c r="C215" s="14" t="inlineStr">
        <is>
          <t>V700010</t>
        </is>
      </c>
      <c r="D215" s="10" t="n"/>
      <c r="E215" s="15">
        <f t="array" ref="E215">+_xlfn.XLOOKUP(1,(CM_CT[Contract Number M3]=CM_CT[[#This Row],[Contract Number M3]])*(CM_CT[Row Type]="Header"),CM_CT[Contract Number Customer])</f>
        <v/>
      </c>
      <c r="F215" s="10" t="n">
        <v>5</v>
      </c>
      <c r="G215" s="10" t="inlineStr">
        <is>
          <t>Wagon</t>
        </is>
      </c>
      <c r="H215" s="10" t="n">
        <v>6</v>
      </c>
      <c r="I215" s="73">
        <f t="array" ref="I215">+_xlfn.XLOOKUP(1,(Table_Mietpos[Vertragsnummer]=CM[[#This Row],[Contract Number M3]])*(Table_Mietpos[Auftragspos.]=CM[[#This Row],[Rentalposition M3]]),Table_Mietpos[ChNr])</f>
        <v/>
      </c>
      <c r="J215" s="72">
        <f t="array" ref="J215">+_xlfn.XLOOKUP(1,(CM_CT[Contract Number Customer]=CM_CT[[#This Row],[Contract Number Customer]])*(CM_CT[Row Type]="Header"),CM_CT[Customer])</f>
        <v/>
      </c>
      <c r="K215" s="51" t="n"/>
      <c r="L215" s="51" t="n"/>
      <c r="M215" s="15">
        <f t="array" ref="M215">+_xlfn.XLOOKUP(1,(CM_CT[Contract Number Customer]=CM_CT[[#This Row],[Contract Number Customer]])*(CM_CT[Row Type]="Header"),CM_CT[Sales Manager])</f>
        <v/>
      </c>
      <c r="N215" s="15">
        <f t="array" ref="N215">+_xlfn.XLOOKUP(1,(CM_CT[Contract Number Customer]=CM_CT[[#This Row],[Contract Number Customer]])*(CM_CT[Row Type]="Header"),CM_CT[Wagon Type])</f>
        <v/>
      </c>
      <c r="O215" s="10" t="n">
        <v>1</v>
      </c>
      <c r="P215" s="10" t="n"/>
      <c r="Q215" s="10" t="n"/>
      <c r="R215" s="10" t="n">
        <v>1</v>
      </c>
      <c r="S215" s="10" t="n"/>
      <c r="T215" s="10" t="n">
        <v>1</v>
      </c>
      <c r="U215" s="15">
        <f>+IF(CM_CT[[#This Row],[Contract Status]]&lt;&gt;"ended",1,0)</f>
        <v/>
      </c>
      <c r="V215" s="15" t="n"/>
      <c r="W215" s="15">
        <f t="array" ref="W215">_xlfn.XLOOKUP(1,(CM_CT[Contract Number Customer]=$E214)*(CM_CT[Delivery Batch]=$F214)*(CM_CT[Row Type]="Batch"),CM_CT[Contract Flex])</f>
        <v/>
      </c>
      <c r="X215" s="54">
        <f t="array" ref="X215">_xlfn.XLOOKUP(1,(CM_CT[Contract Number Customer]=$E214)*(CM_CT[Delivery Batch]=$F214)*(CM_CT[Row Type]="Batch"),CM_CT[Flex StartDate])</f>
        <v/>
      </c>
      <c r="Y215" s="54">
        <f t="array" ref="Y215">_xlfn.XLOOKUP(1,(CM_CT[Contract Number Customer]=$E214)*(CM_CT[Delivery Batch]=$F214)*(CM_CT[Row Type]="Batch"),CM_CT[Flex EndDate])</f>
        <v/>
      </c>
      <c r="Z215" s="15">
        <f t="array" ref="Z215">_xlfn.XLOOKUP(1,(CM_CT[Contract Number Customer]=$E214)*(CM_CT[Delivery Batch]=$F214)*(CM_CT[Row Type]="Batch"),CM_CT[Contract Status])</f>
        <v/>
      </c>
      <c r="AA215" s="15" t="n"/>
      <c r="AB215" s="74" t="n"/>
      <c r="AC215" s="74" t="n"/>
      <c r="AD215" s="131">
        <f t="array" ref="AD215">+_xlfn.XLOOKUP(1,(Table_Mietpos[Vertragsnummer]=CM_CT[[#This Row],[Contract Number M3]])*(Table_Mietpos[Auftragspos.]=CM_CT[[#This Row],[Rentalposition M3]]),Table_Mietpos[Gueltig_ab])</f>
        <v/>
      </c>
      <c r="AE215" s="131">
        <f t="array" ref="AE215">+_xlfn.XLOOKUP(1,(Table_Mietpos[Vertragsnummer]=CM_CT[[#This Row],[Contract Number M3]])*(Table_Mietpos[Auftragspos.]=CM_CT[[#This Row],[Rentalposition M3]]),Table_Mietpos[Gueltig_bis])</f>
        <v/>
      </c>
      <c r="AF215" s="50">
        <f t="array" ref="AF215">+_xlfn.XLOOKUP(1,(CM_CT[Contract Number Customer]=CM_CT[[#This Row],[Contract Number Customer]])*(CM_CT[Row Type]="Header"),CM_CT[Contract Lenght Initial])</f>
        <v/>
      </c>
      <c r="AG215" s="136">
        <f>+CM_CT[[#This Row],[Rental EndDate]]</f>
        <v/>
      </c>
      <c r="AH215" s="305" t="n"/>
      <c r="AI215" s="305" t="n"/>
      <c r="AJ215" s="305" t="n"/>
      <c r="AK215" s="53" t="n"/>
      <c r="AL215" s="15">
        <f t="array" ref="AL215">+_xlfn.XLOOKUP(1,(CM_CT[Contract Number Customer]=CM_CT[[#This Row],[Contract Number Customer]])*(CM_CT[Row Type]="Header"),CM_CT[Early Termination Category])</f>
        <v/>
      </c>
      <c r="AM215" s="136">
        <f t="array" ref="AM215">_xlfn.XLOOKUP(1,(CM_CT[Contract Number Customer]=$E214)*(CM_CT[Delivery Batch]=$F214)*(CM_CT[Row Type]="Batch"),CM_CT[Early Termination cut-off date1])</f>
        <v/>
      </c>
      <c r="AN215" s="136">
        <f t="array" ref="AN215">_xlfn.XLOOKUP(1,(CM_CT[Contract Number Customer]=$E214)*(CM_CT[Delivery Batch]=$F214)*(CM_CT[Row Type]="Batch"),CM_CT[Early Termination cut-off date2])</f>
        <v/>
      </c>
      <c r="AO215" s="53">
        <f t="array" ref="AO215">+_xlfn.XLOOKUP(1,(CM_CT[Contract Number Customer]=CM_CT[[#This Row],[Contract Number Customer]])*(CM_CT[Row Type]="Header"),CM_CT[Early Termination Notice Period Mths])</f>
        <v/>
      </c>
      <c r="AP215" s="53">
        <f t="array" ref="AP215">+_xlfn.XLOOKUP(1,(CM_CT[Contract Number Customer]=CM_CT[[#This Row],[Contract Number Customer]])*(CM_CT[Row Type]="Header"),CM_CT[Duly Termination Notice Period Mths])</f>
        <v/>
      </c>
      <c r="AQ215" s="54" t="n"/>
      <c r="AR215" s="54">
        <f t="array" ref="AR215">+_xlfn.XLOOKUP(1,(CM_CT[[#This Row],[Contract Number M3]]=Next_possible_notice[Contract Number M3])*(CM_CT[[#This Row],[Rentalposition M3]]=Next_possible_notice[Rentalposition M3]),Next_possible_notice[NoticeDateCalc])</f>
        <v/>
      </c>
      <c r="AS215" s="117" t="n"/>
      <c r="AT215" s="75" t="n"/>
      <c r="AU215" s="75" t="n"/>
      <c r="AV215" s="75" t="n"/>
      <c r="AW215" s="75" t="n"/>
      <c r="AX215" s="53" t="n"/>
      <c r="AY215" s="75" t="n"/>
      <c r="AZ215" s="54" t="n"/>
      <c r="BA215" s="50">
        <f t="array" ref="BA215">+_xlfn.XLOOKUP(1,(CM_CT[Contract Number Customer]=CM_CT[[#This Row],[Contract Number Customer]])*(CM_CT[Row Type]="Header"),CM_CT[Contract Lenght Early Clause &amp; Option])</f>
        <v/>
      </c>
      <c r="BB215" s="15" t="n"/>
      <c r="BC215" s="15" t="n"/>
      <c r="BD215" s="15" t="n"/>
      <c r="BE215" s="15" t="n"/>
      <c r="BF215" s="15" t="n"/>
      <c r="BG215" s="15" t="n"/>
      <c r="BH215" s="24" t="n"/>
      <c r="BI215" s="10" t="n"/>
      <c r="BJ215" s="118" t="n"/>
      <c r="BK215" s="24" t="n"/>
      <c r="BL215" s="54">
        <f>+_xlfn.XLOOKUP(CM_CT[[#This Row],[Wagon Number]],Next_possible_notice[Wagon Number],Next_possible_notice[Renewal Process StartDate])</f>
        <v/>
      </c>
      <c r="BM215" s="24" t="n"/>
      <c r="BN215" s="50">
        <f t="array" ref="BN215">+_xlfn.XLOOKUP(1,(CM_CT[Contract Number Customer]=CM_CT[[#This Row],[Contract Number Customer]])*(CM_CT[Row Type]="Header"),CM_CT[Contract Mileage])</f>
        <v/>
      </c>
      <c r="BO215" s="50" t="n"/>
      <c r="BP215" s="54" t="n"/>
      <c r="BQ215" s="54">
        <f t="array" ref="BQ215">+_xlfn.XLOOKUP(1,(CM_CT[Contract Number Customer]=CM_CT[[#This Row],[Contract Number Customer]])*(CM_CT[Row Type]="Header"),CM_CT[Currency])</f>
        <v/>
      </c>
      <c r="BR215" s="75">
        <f t="array" ref="BR215">+_xlfn.XLOOKUP(1,(CM_CT[Contract Number Customer]=CM_CT[[#This Row],[Contract Number Customer]])*(CM_CT[Row Type]="Header"),CM_CT[Lease Rate EUR])</f>
        <v/>
      </c>
      <c r="BS215" s="306" t="n"/>
      <c r="BT215" s="306" t="n"/>
      <c r="BU215" s="177" t="n"/>
      <c r="BV215" s="306" t="n"/>
      <c r="BW215" s="179">
        <f t="array" ref="BW215">+_xlfn.XLOOKUP(1,(Table_Mietpos[Vertragsnummer]=CM_CT[[#This Row],[Contract Number M3]])*(Table_Mietpos[Auftragspos.]=CM_CT[[#This Row],[Rentalposition M3]]),Table_Mietpos[Nettosatz/Typ])</f>
        <v/>
      </c>
      <c r="BX215" s="306" t="n"/>
      <c r="BY215" s="75" t="n"/>
      <c r="BZ215" s="75" t="n"/>
      <c r="CA215" s="75" t="n"/>
      <c r="CB215" s="75" t="n"/>
      <c r="CC215" s="75" t="n"/>
      <c r="CD215" s="307" t="n"/>
      <c r="CE215" s="307" t="n"/>
      <c r="CF215" s="307" t="n"/>
      <c r="CG215" s="307" t="n"/>
      <c r="CH215" s="28" t="n"/>
      <c r="CI215" s="28" t="n"/>
      <c r="CJ215" s="28" t="n"/>
      <c r="CK215" s="186" t="n"/>
      <c r="CL215" s="307" t="n"/>
      <c r="CM215" s="306" t="n"/>
      <c r="CN215" s="12" t="n"/>
      <c r="CO215" s="20" t="n"/>
      <c r="CP215" s="142" t="n"/>
      <c r="CQ215" s="142" t="n"/>
      <c r="CR215" s="142" t="n"/>
      <c r="CS215" s="20" t="n"/>
    </row>
    <row r="216">
      <c r="B216" s="11" t="n"/>
      <c r="C216" s="14" t="inlineStr">
        <is>
          <t>V700010</t>
        </is>
      </c>
      <c r="D216" s="10" t="n"/>
      <c r="E216" s="15">
        <f t="array" ref="E216">+_xlfn.XLOOKUP(1,(CM_CT[Contract Number M3]=CM_CT[[#This Row],[Contract Number M3]])*(CM_CT[Row Type]="Header"),CM_CT[Contract Number Customer])</f>
        <v/>
      </c>
      <c r="F216" s="10" t="n">
        <v>5</v>
      </c>
      <c r="G216" s="10" t="inlineStr">
        <is>
          <t>Wagon</t>
        </is>
      </c>
      <c r="H216" s="10" t="n">
        <v>7</v>
      </c>
      <c r="I216" s="73">
        <f t="array" ref="I216">+_xlfn.XLOOKUP(1,(Table_Mietpos[Vertragsnummer]=CM[[#This Row],[Contract Number M3]])*(Table_Mietpos[Auftragspos.]=CM[[#This Row],[Rentalposition M3]]),Table_Mietpos[ChNr])</f>
        <v/>
      </c>
      <c r="J216" s="72">
        <f t="array" ref="J216">+_xlfn.XLOOKUP(1,(CM_CT[Contract Number Customer]=CM_CT[[#This Row],[Contract Number Customer]])*(CM_CT[Row Type]="Header"),CM_CT[Customer])</f>
        <v/>
      </c>
      <c r="K216" s="51" t="n"/>
      <c r="L216" s="51" t="n"/>
      <c r="M216" s="15">
        <f t="array" ref="M216">+_xlfn.XLOOKUP(1,(CM_CT[Contract Number Customer]=CM_CT[[#This Row],[Contract Number Customer]])*(CM_CT[Row Type]="Header"),CM_CT[Sales Manager])</f>
        <v/>
      </c>
      <c r="N216" s="15">
        <f t="array" ref="N216">+_xlfn.XLOOKUP(1,(CM_CT[Contract Number Customer]=CM_CT[[#This Row],[Contract Number Customer]])*(CM_CT[Row Type]="Header"),CM_CT[Wagon Type])</f>
        <v/>
      </c>
      <c r="O216" s="10" t="n">
        <v>1</v>
      </c>
      <c r="P216" s="10" t="n"/>
      <c r="Q216" s="10" t="n"/>
      <c r="R216" s="10" t="n">
        <v>1</v>
      </c>
      <c r="S216" s="10" t="n"/>
      <c r="T216" s="10" t="n">
        <v>1</v>
      </c>
      <c r="U216" s="15">
        <f>+IF(CM_CT[[#This Row],[Contract Status]]&lt;&gt;"ended",1,0)</f>
        <v/>
      </c>
      <c r="V216" s="15" t="n"/>
      <c r="W216" s="15">
        <f t="array" ref="W216">_xlfn.XLOOKUP(1,(CM_CT[Contract Number Customer]=$E215)*(CM_CT[Delivery Batch]=$F215)*(CM_CT[Row Type]="Batch"),CM_CT[Contract Flex])</f>
        <v/>
      </c>
      <c r="X216" s="54">
        <f t="array" ref="X216">_xlfn.XLOOKUP(1,(CM_CT[Contract Number Customer]=$E215)*(CM_CT[Delivery Batch]=$F215)*(CM_CT[Row Type]="Batch"),CM_CT[Flex StartDate])</f>
        <v/>
      </c>
      <c r="Y216" s="54">
        <f t="array" ref="Y216">_xlfn.XLOOKUP(1,(CM_CT[Contract Number Customer]=$E215)*(CM_CT[Delivery Batch]=$F215)*(CM_CT[Row Type]="Batch"),CM_CT[Flex EndDate])</f>
        <v/>
      </c>
      <c r="Z216" s="15">
        <f t="array" ref="Z216">_xlfn.XLOOKUP(1,(CM_CT[Contract Number Customer]=$E215)*(CM_CT[Delivery Batch]=$F215)*(CM_CT[Row Type]="Batch"),CM_CT[Contract Status])</f>
        <v/>
      </c>
      <c r="AA216" s="15" t="n"/>
      <c r="AB216" s="74" t="n"/>
      <c r="AC216" s="74" t="n"/>
      <c r="AD216" s="131">
        <f t="array" ref="AD216">+_xlfn.XLOOKUP(1,(Table_Mietpos[Vertragsnummer]=CM_CT[[#This Row],[Contract Number M3]])*(Table_Mietpos[Auftragspos.]=CM_CT[[#This Row],[Rentalposition M3]]),Table_Mietpos[Gueltig_ab])</f>
        <v/>
      </c>
      <c r="AE216" s="131">
        <f t="array" ref="AE216">+_xlfn.XLOOKUP(1,(Table_Mietpos[Vertragsnummer]=CM_CT[[#This Row],[Contract Number M3]])*(Table_Mietpos[Auftragspos.]=CM_CT[[#This Row],[Rentalposition M3]]),Table_Mietpos[Gueltig_bis])</f>
        <v/>
      </c>
      <c r="AF216" s="50">
        <f t="array" ref="AF216">+_xlfn.XLOOKUP(1,(CM_CT[Contract Number Customer]=CM_CT[[#This Row],[Contract Number Customer]])*(CM_CT[Row Type]="Header"),CM_CT[Contract Lenght Initial])</f>
        <v/>
      </c>
      <c r="AG216" s="136">
        <f>+CM_CT[[#This Row],[Rental EndDate]]</f>
        <v/>
      </c>
      <c r="AH216" s="305" t="n"/>
      <c r="AI216" s="305" t="n"/>
      <c r="AJ216" s="305" t="n"/>
      <c r="AK216" s="53" t="n"/>
      <c r="AL216" s="15">
        <f t="array" ref="AL216">+_xlfn.XLOOKUP(1,(CM_CT[Contract Number Customer]=CM_CT[[#This Row],[Contract Number Customer]])*(CM_CT[Row Type]="Header"),CM_CT[Early Termination Category])</f>
        <v/>
      </c>
      <c r="AM216" s="136">
        <f t="array" ref="AM216">_xlfn.XLOOKUP(1,(CM_CT[Contract Number Customer]=$E215)*(CM_CT[Delivery Batch]=$F215)*(CM_CT[Row Type]="Batch"),CM_CT[Early Termination cut-off date1])</f>
        <v/>
      </c>
      <c r="AN216" s="136">
        <f t="array" ref="AN216">_xlfn.XLOOKUP(1,(CM_CT[Contract Number Customer]=$E215)*(CM_CT[Delivery Batch]=$F215)*(CM_CT[Row Type]="Batch"),CM_CT[Early Termination cut-off date2])</f>
        <v/>
      </c>
      <c r="AO216" s="53">
        <f t="array" ref="AO216">+_xlfn.XLOOKUP(1,(CM_CT[Contract Number Customer]=CM_CT[[#This Row],[Contract Number Customer]])*(CM_CT[Row Type]="Header"),CM_CT[Early Termination Notice Period Mths])</f>
        <v/>
      </c>
      <c r="AP216" s="53">
        <f t="array" ref="AP216">+_xlfn.XLOOKUP(1,(CM_CT[Contract Number Customer]=CM_CT[[#This Row],[Contract Number Customer]])*(CM_CT[Row Type]="Header"),CM_CT[Duly Termination Notice Period Mths])</f>
        <v/>
      </c>
      <c r="AQ216" s="54" t="n"/>
      <c r="AR216" s="54">
        <f t="array" ref="AR216">+_xlfn.XLOOKUP(1,(CM_CT[[#This Row],[Contract Number M3]]=Next_possible_notice[Contract Number M3])*(CM_CT[[#This Row],[Rentalposition M3]]=Next_possible_notice[Rentalposition M3]),Next_possible_notice[NoticeDateCalc])</f>
        <v/>
      </c>
      <c r="AS216" s="117" t="n"/>
      <c r="AT216" s="75" t="n"/>
      <c r="AU216" s="75" t="n"/>
      <c r="AV216" s="75" t="n"/>
      <c r="AW216" s="75" t="n"/>
      <c r="AX216" s="53" t="n"/>
      <c r="AY216" s="75" t="n"/>
      <c r="AZ216" s="54" t="n"/>
      <c r="BA216" s="50">
        <f t="array" ref="BA216">+_xlfn.XLOOKUP(1,(CM_CT[Contract Number Customer]=CM_CT[[#This Row],[Contract Number Customer]])*(CM_CT[Row Type]="Header"),CM_CT[Contract Lenght Early Clause &amp; Option])</f>
        <v/>
      </c>
      <c r="BB216" s="15" t="n"/>
      <c r="BC216" s="15" t="n"/>
      <c r="BD216" s="15" t="n"/>
      <c r="BE216" s="15" t="n"/>
      <c r="BF216" s="15" t="n"/>
      <c r="BG216" s="15" t="n"/>
      <c r="BH216" s="24" t="n"/>
      <c r="BI216" s="10" t="n"/>
      <c r="BJ216" s="118" t="n"/>
      <c r="BK216" s="24" t="n"/>
      <c r="BL216" s="54">
        <f>+_xlfn.XLOOKUP(CM_CT[[#This Row],[Wagon Number]],Next_possible_notice[Wagon Number],Next_possible_notice[Renewal Process StartDate])</f>
        <v/>
      </c>
      <c r="BM216" s="24" t="n"/>
      <c r="BN216" s="50">
        <f t="array" ref="BN216">+_xlfn.XLOOKUP(1,(CM_CT[Contract Number Customer]=CM_CT[[#This Row],[Contract Number Customer]])*(CM_CT[Row Type]="Header"),CM_CT[Contract Mileage])</f>
        <v/>
      </c>
      <c r="BO216" s="50" t="n"/>
      <c r="BP216" s="54" t="n"/>
      <c r="BQ216" s="54">
        <f t="array" ref="BQ216">+_xlfn.XLOOKUP(1,(CM_CT[Contract Number Customer]=CM_CT[[#This Row],[Contract Number Customer]])*(CM_CT[Row Type]="Header"),CM_CT[Currency])</f>
        <v/>
      </c>
      <c r="BR216" s="75">
        <f t="array" ref="BR216">+_xlfn.XLOOKUP(1,(CM_CT[Contract Number Customer]=CM_CT[[#This Row],[Contract Number Customer]])*(CM_CT[Row Type]="Header"),CM_CT[Lease Rate EUR])</f>
        <v/>
      </c>
      <c r="BS216" s="306" t="n"/>
      <c r="BT216" s="306" t="n"/>
      <c r="BU216" s="177" t="n"/>
      <c r="BV216" s="306" t="n"/>
      <c r="BW216" s="179">
        <f t="array" ref="BW216">+_xlfn.XLOOKUP(1,(Table_Mietpos[Vertragsnummer]=CM_CT[[#This Row],[Contract Number M3]])*(Table_Mietpos[Auftragspos.]=CM_CT[[#This Row],[Rentalposition M3]]),Table_Mietpos[Nettosatz/Typ])</f>
        <v/>
      </c>
      <c r="BX216" s="306" t="n"/>
      <c r="BY216" s="75" t="n"/>
      <c r="BZ216" s="75" t="n"/>
      <c r="CA216" s="75" t="n"/>
      <c r="CB216" s="75" t="n"/>
      <c r="CC216" s="75" t="n"/>
      <c r="CD216" s="307" t="n"/>
      <c r="CE216" s="307" t="n"/>
      <c r="CF216" s="307" t="n"/>
      <c r="CG216" s="307" t="n"/>
      <c r="CH216" s="28" t="n"/>
      <c r="CI216" s="28" t="n"/>
      <c r="CJ216" s="28" t="n"/>
      <c r="CK216" s="186" t="n"/>
      <c r="CL216" s="307" t="n"/>
      <c r="CM216" s="306" t="n"/>
      <c r="CN216" s="12" t="n"/>
      <c r="CO216" s="20" t="n"/>
      <c r="CP216" s="142" t="n"/>
      <c r="CQ216" s="142" t="n"/>
      <c r="CR216" s="142" t="n"/>
      <c r="CS216" s="20" t="n"/>
    </row>
    <row r="217">
      <c r="B217" s="11" t="n"/>
      <c r="C217" s="14" t="inlineStr">
        <is>
          <t>V700010</t>
        </is>
      </c>
      <c r="D217" s="10" t="n"/>
      <c r="E217" s="15">
        <f t="array" ref="E217">+_xlfn.XLOOKUP(1,(CM_CT[Contract Number M3]=CM_CT[[#This Row],[Contract Number M3]])*(CM_CT[Row Type]="Header"),CM_CT[Contract Number Customer])</f>
        <v/>
      </c>
      <c r="F217" s="10" t="n">
        <v>5</v>
      </c>
      <c r="G217" s="10" t="inlineStr">
        <is>
          <t>Wagon</t>
        </is>
      </c>
      <c r="H217" s="10" t="n">
        <v>8</v>
      </c>
      <c r="I217" s="73">
        <f t="array" ref="I217">+_xlfn.XLOOKUP(1,(Table_Mietpos[Vertragsnummer]=CM[[#This Row],[Contract Number M3]])*(Table_Mietpos[Auftragspos.]=CM[[#This Row],[Rentalposition M3]]),Table_Mietpos[ChNr])</f>
        <v/>
      </c>
      <c r="J217" s="72">
        <f t="array" ref="J217">+_xlfn.XLOOKUP(1,(CM_CT[Contract Number Customer]=CM_CT[[#This Row],[Contract Number Customer]])*(CM_CT[Row Type]="Header"),CM_CT[Customer])</f>
        <v/>
      </c>
      <c r="K217" s="51" t="n"/>
      <c r="L217" s="51" t="n"/>
      <c r="M217" s="15">
        <f t="array" ref="M217">+_xlfn.XLOOKUP(1,(CM_CT[Contract Number Customer]=CM_CT[[#This Row],[Contract Number Customer]])*(CM_CT[Row Type]="Header"),CM_CT[Sales Manager])</f>
        <v/>
      </c>
      <c r="N217" s="15">
        <f t="array" ref="N217">+_xlfn.XLOOKUP(1,(CM_CT[Contract Number Customer]=CM_CT[[#This Row],[Contract Number Customer]])*(CM_CT[Row Type]="Header"),CM_CT[Wagon Type])</f>
        <v/>
      </c>
      <c r="O217" s="10" t="n">
        <v>1</v>
      </c>
      <c r="P217" s="10" t="n"/>
      <c r="Q217" s="10" t="n"/>
      <c r="R217" s="10" t="n">
        <v>1</v>
      </c>
      <c r="S217" s="10" t="n"/>
      <c r="T217" s="10" t="n">
        <v>1</v>
      </c>
      <c r="U217" s="15">
        <f>+IF(CM_CT[[#This Row],[Contract Status]]&lt;&gt;"ended",1,0)</f>
        <v/>
      </c>
      <c r="V217" s="15" t="n"/>
      <c r="W217" s="15">
        <f t="array" ref="W217">_xlfn.XLOOKUP(1,(CM_CT[Contract Number Customer]=$E216)*(CM_CT[Delivery Batch]=$F216)*(CM_CT[Row Type]="Batch"),CM_CT[Contract Flex])</f>
        <v/>
      </c>
      <c r="X217" s="54">
        <f t="array" ref="X217">_xlfn.XLOOKUP(1,(CM_CT[Contract Number Customer]=$E216)*(CM_CT[Delivery Batch]=$F216)*(CM_CT[Row Type]="Batch"),CM_CT[Flex StartDate])</f>
        <v/>
      </c>
      <c r="Y217" s="54">
        <f t="array" ref="Y217">_xlfn.XLOOKUP(1,(CM_CT[Contract Number Customer]=$E216)*(CM_CT[Delivery Batch]=$F216)*(CM_CT[Row Type]="Batch"),CM_CT[Flex EndDate])</f>
        <v/>
      </c>
      <c r="Z217" s="15">
        <f t="array" ref="Z217">_xlfn.XLOOKUP(1,(CM_CT[Contract Number Customer]=$E216)*(CM_CT[Delivery Batch]=$F216)*(CM_CT[Row Type]="Batch"),CM_CT[Contract Status])</f>
        <v/>
      </c>
      <c r="AA217" s="15" t="n"/>
      <c r="AB217" s="74" t="n"/>
      <c r="AC217" s="74" t="n"/>
      <c r="AD217" s="131">
        <f t="array" ref="AD217">+_xlfn.XLOOKUP(1,(Table_Mietpos[Vertragsnummer]=CM_CT[[#This Row],[Contract Number M3]])*(Table_Mietpos[Auftragspos.]=CM_CT[[#This Row],[Rentalposition M3]]),Table_Mietpos[Gueltig_ab])</f>
        <v/>
      </c>
      <c r="AE217" s="131">
        <f t="array" ref="AE217">+_xlfn.XLOOKUP(1,(Table_Mietpos[Vertragsnummer]=CM_CT[[#This Row],[Contract Number M3]])*(Table_Mietpos[Auftragspos.]=CM_CT[[#This Row],[Rentalposition M3]]),Table_Mietpos[Gueltig_bis])</f>
        <v/>
      </c>
      <c r="AF217" s="50">
        <f t="array" ref="AF217">+_xlfn.XLOOKUP(1,(CM_CT[Contract Number Customer]=CM_CT[[#This Row],[Contract Number Customer]])*(CM_CT[Row Type]="Header"),CM_CT[Contract Lenght Initial])</f>
        <v/>
      </c>
      <c r="AG217" s="136">
        <f>+CM_CT[[#This Row],[Rental EndDate]]</f>
        <v/>
      </c>
      <c r="AH217" s="305" t="n"/>
      <c r="AI217" s="305" t="n"/>
      <c r="AJ217" s="305" t="n"/>
      <c r="AK217" s="53" t="n"/>
      <c r="AL217" s="15">
        <f t="array" ref="AL217">+_xlfn.XLOOKUP(1,(CM_CT[Contract Number Customer]=CM_CT[[#This Row],[Contract Number Customer]])*(CM_CT[Row Type]="Header"),CM_CT[Early Termination Category])</f>
        <v/>
      </c>
      <c r="AM217" s="136">
        <f t="array" ref="AM217">_xlfn.XLOOKUP(1,(CM_CT[Contract Number Customer]=$E216)*(CM_CT[Delivery Batch]=$F216)*(CM_CT[Row Type]="Batch"),CM_CT[Early Termination cut-off date1])</f>
        <v/>
      </c>
      <c r="AN217" s="136">
        <f t="array" ref="AN217">_xlfn.XLOOKUP(1,(CM_CT[Contract Number Customer]=$E216)*(CM_CT[Delivery Batch]=$F216)*(CM_CT[Row Type]="Batch"),CM_CT[Early Termination cut-off date2])</f>
        <v/>
      </c>
      <c r="AO217" s="53">
        <f t="array" ref="AO217">+_xlfn.XLOOKUP(1,(CM_CT[Contract Number Customer]=CM_CT[[#This Row],[Contract Number Customer]])*(CM_CT[Row Type]="Header"),CM_CT[Early Termination Notice Period Mths])</f>
        <v/>
      </c>
      <c r="AP217" s="53">
        <f t="array" ref="AP217">+_xlfn.XLOOKUP(1,(CM_CT[Contract Number Customer]=CM_CT[[#This Row],[Contract Number Customer]])*(CM_CT[Row Type]="Header"),CM_CT[Duly Termination Notice Period Mths])</f>
        <v/>
      </c>
      <c r="AQ217" s="54" t="n"/>
      <c r="AR217" s="54">
        <f t="array" ref="AR217">+_xlfn.XLOOKUP(1,(CM_CT[[#This Row],[Contract Number M3]]=Next_possible_notice[Contract Number M3])*(CM_CT[[#This Row],[Rentalposition M3]]=Next_possible_notice[Rentalposition M3]),Next_possible_notice[NoticeDateCalc])</f>
        <v/>
      </c>
      <c r="AS217" s="117" t="n"/>
      <c r="AT217" s="75" t="n"/>
      <c r="AU217" s="75" t="n"/>
      <c r="AV217" s="75" t="n"/>
      <c r="AW217" s="75" t="n"/>
      <c r="AX217" s="53" t="n"/>
      <c r="AY217" s="75" t="n"/>
      <c r="AZ217" s="54" t="n"/>
      <c r="BA217" s="50">
        <f t="array" ref="BA217">+_xlfn.XLOOKUP(1,(CM_CT[Contract Number Customer]=CM_CT[[#This Row],[Contract Number Customer]])*(CM_CT[Row Type]="Header"),CM_CT[Contract Lenght Early Clause &amp; Option])</f>
        <v/>
      </c>
      <c r="BB217" s="15" t="n"/>
      <c r="BC217" s="15" t="n"/>
      <c r="BD217" s="15" t="n"/>
      <c r="BE217" s="15" t="n"/>
      <c r="BF217" s="15" t="n"/>
      <c r="BG217" s="15" t="n"/>
      <c r="BH217" s="24" t="n"/>
      <c r="BI217" s="10" t="n"/>
      <c r="BJ217" s="118" t="n"/>
      <c r="BK217" s="24" t="n"/>
      <c r="BL217" s="54">
        <f>+_xlfn.XLOOKUP(CM_CT[[#This Row],[Wagon Number]],Next_possible_notice[Wagon Number],Next_possible_notice[Renewal Process StartDate])</f>
        <v/>
      </c>
      <c r="BM217" s="24" t="n"/>
      <c r="BN217" s="50">
        <f t="array" ref="BN217">+_xlfn.XLOOKUP(1,(CM_CT[Contract Number Customer]=CM_CT[[#This Row],[Contract Number Customer]])*(CM_CT[Row Type]="Header"),CM_CT[Contract Mileage])</f>
        <v/>
      </c>
      <c r="BO217" s="50" t="n"/>
      <c r="BP217" s="54" t="n"/>
      <c r="BQ217" s="54">
        <f t="array" ref="BQ217">+_xlfn.XLOOKUP(1,(CM_CT[Contract Number Customer]=CM_CT[[#This Row],[Contract Number Customer]])*(CM_CT[Row Type]="Header"),CM_CT[Currency])</f>
        <v/>
      </c>
      <c r="BR217" s="75">
        <f t="array" ref="BR217">+_xlfn.XLOOKUP(1,(CM_CT[Contract Number Customer]=CM_CT[[#This Row],[Contract Number Customer]])*(CM_CT[Row Type]="Header"),CM_CT[Lease Rate EUR])</f>
        <v/>
      </c>
      <c r="BS217" s="306" t="n"/>
      <c r="BT217" s="306" t="n"/>
      <c r="BU217" s="177" t="n"/>
      <c r="BV217" s="306" t="n"/>
      <c r="BW217" s="179">
        <f t="array" ref="BW217">+_xlfn.XLOOKUP(1,(Table_Mietpos[Vertragsnummer]=CM_CT[[#This Row],[Contract Number M3]])*(Table_Mietpos[Auftragspos.]=CM_CT[[#This Row],[Rentalposition M3]]),Table_Mietpos[Nettosatz/Typ])</f>
        <v/>
      </c>
      <c r="BX217" s="306" t="n"/>
      <c r="BY217" s="75" t="n"/>
      <c r="BZ217" s="75" t="n"/>
      <c r="CA217" s="75" t="n"/>
      <c r="CB217" s="75" t="n"/>
      <c r="CC217" s="75" t="n"/>
      <c r="CD217" s="307" t="n"/>
      <c r="CE217" s="307" t="n"/>
      <c r="CF217" s="307" t="n"/>
      <c r="CG217" s="307" t="n"/>
      <c r="CH217" s="28" t="n"/>
      <c r="CI217" s="28" t="n"/>
      <c r="CJ217" s="28" t="n"/>
      <c r="CK217" s="186" t="n"/>
      <c r="CL217" s="307" t="n"/>
      <c r="CM217" s="306" t="n"/>
      <c r="CN217" s="12" t="n"/>
      <c r="CO217" s="20" t="n"/>
      <c r="CP217" s="142" t="n"/>
      <c r="CQ217" s="142" t="n"/>
      <c r="CR217" s="142" t="n"/>
      <c r="CS217" s="20" t="n"/>
    </row>
    <row r="218">
      <c r="B218" s="11" t="n"/>
      <c r="C218" s="14" t="inlineStr">
        <is>
          <t>V700010</t>
        </is>
      </c>
      <c r="D218" s="10" t="n"/>
      <c r="E218" s="15">
        <f t="array" ref="E218">+_xlfn.XLOOKUP(1,(CM_CT[Contract Number M3]=CM_CT[[#This Row],[Contract Number M3]])*(CM_CT[Row Type]="Header"),CM_CT[Contract Number Customer])</f>
        <v/>
      </c>
      <c r="F218" s="10" t="n">
        <v>5</v>
      </c>
      <c r="G218" s="10" t="inlineStr">
        <is>
          <t>Wagon</t>
        </is>
      </c>
      <c r="H218" s="10" t="n">
        <v>9</v>
      </c>
      <c r="I218" s="73">
        <f t="array" ref="I218">+_xlfn.XLOOKUP(1,(Table_Mietpos[Vertragsnummer]=CM[[#This Row],[Contract Number M3]])*(Table_Mietpos[Auftragspos.]=CM[[#This Row],[Rentalposition M3]]),Table_Mietpos[ChNr])</f>
        <v/>
      </c>
      <c r="J218" s="72">
        <f t="array" ref="J218">+_xlfn.XLOOKUP(1,(CM_CT[Contract Number Customer]=CM_CT[[#This Row],[Contract Number Customer]])*(CM_CT[Row Type]="Header"),CM_CT[Customer])</f>
        <v/>
      </c>
      <c r="K218" s="51" t="n"/>
      <c r="L218" s="51" t="n"/>
      <c r="M218" s="15">
        <f t="array" ref="M218">+_xlfn.XLOOKUP(1,(CM_CT[Contract Number Customer]=CM_CT[[#This Row],[Contract Number Customer]])*(CM_CT[Row Type]="Header"),CM_CT[Sales Manager])</f>
        <v/>
      </c>
      <c r="N218" s="15">
        <f t="array" ref="N218">+_xlfn.XLOOKUP(1,(CM_CT[Contract Number Customer]=CM_CT[[#This Row],[Contract Number Customer]])*(CM_CT[Row Type]="Header"),CM_CT[Wagon Type])</f>
        <v/>
      </c>
      <c r="O218" s="10" t="n">
        <v>1</v>
      </c>
      <c r="P218" s="10" t="n"/>
      <c r="Q218" s="10" t="n"/>
      <c r="R218" s="10" t="n">
        <v>1</v>
      </c>
      <c r="S218" s="10" t="n"/>
      <c r="T218" s="10" t="n">
        <v>1</v>
      </c>
      <c r="U218" s="15">
        <f>+IF(CM_CT[[#This Row],[Contract Status]]&lt;&gt;"ended",1,0)</f>
        <v/>
      </c>
      <c r="V218" s="15" t="n"/>
      <c r="W218" s="15">
        <f t="array" ref="W218">_xlfn.XLOOKUP(1,(CM_CT[Contract Number Customer]=$E217)*(CM_CT[Delivery Batch]=$F217)*(CM_CT[Row Type]="Batch"),CM_CT[Contract Flex])</f>
        <v/>
      </c>
      <c r="X218" s="54">
        <f t="array" ref="X218">_xlfn.XLOOKUP(1,(CM_CT[Contract Number Customer]=$E217)*(CM_CT[Delivery Batch]=$F217)*(CM_CT[Row Type]="Batch"),CM_CT[Flex StartDate])</f>
        <v/>
      </c>
      <c r="Y218" s="54">
        <f t="array" ref="Y218">_xlfn.XLOOKUP(1,(CM_CT[Contract Number Customer]=$E217)*(CM_CT[Delivery Batch]=$F217)*(CM_CT[Row Type]="Batch"),CM_CT[Flex EndDate])</f>
        <v/>
      </c>
      <c r="Z218" s="15">
        <f t="array" ref="Z218">_xlfn.XLOOKUP(1,(CM_CT[Contract Number Customer]=$E217)*(CM_CT[Delivery Batch]=$F217)*(CM_CT[Row Type]="Batch"),CM_CT[Contract Status])</f>
        <v/>
      </c>
      <c r="AA218" s="15" t="n"/>
      <c r="AB218" s="74" t="n"/>
      <c r="AC218" s="74" t="n"/>
      <c r="AD218" s="131">
        <f t="array" ref="AD218">+_xlfn.XLOOKUP(1,(Table_Mietpos[Vertragsnummer]=CM_CT[[#This Row],[Contract Number M3]])*(Table_Mietpos[Auftragspos.]=CM_CT[[#This Row],[Rentalposition M3]]),Table_Mietpos[Gueltig_ab])</f>
        <v/>
      </c>
      <c r="AE218" s="131">
        <f t="array" ref="AE218">+_xlfn.XLOOKUP(1,(Table_Mietpos[Vertragsnummer]=CM_CT[[#This Row],[Contract Number M3]])*(Table_Mietpos[Auftragspos.]=CM_CT[[#This Row],[Rentalposition M3]]),Table_Mietpos[Gueltig_bis])</f>
        <v/>
      </c>
      <c r="AF218" s="50">
        <f t="array" ref="AF218">+_xlfn.XLOOKUP(1,(CM_CT[Contract Number Customer]=CM_CT[[#This Row],[Contract Number Customer]])*(CM_CT[Row Type]="Header"),CM_CT[Contract Lenght Initial])</f>
        <v/>
      </c>
      <c r="AG218" s="136">
        <f>+CM_CT[[#This Row],[Rental EndDate]]</f>
        <v/>
      </c>
      <c r="AH218" s="305" t="n"/>
      <c r="AI218" s="305" t="n"/>
      <c r="AJ218" s="305" t="n"/>
      <c r="AK218" s="53" t="n"/>
      <c r="AL218" s="15">
        <f t="array" ref="AL218">+_xlfn.XLOOKUP(1,(CM_CT[Contract Number Customer]=CM_CT[[#This Row],[Contract Number Customer]])*(CM_CT[Row Type]="Header"),CM_CT[Early Termination Category])</f>
        <v/>
      </c>
      <c r="AM218" s="136">
        <f t="array" ref="AM218">_xlfn.XLOOKUP(1,(CM_CT[Contract Number Customer]=$E217)*(CM_CT[Delivery Batch]=$F217)*(CM_CT[Row Type]="Batch"),CM_CT[Early Termination cut-off date1])</f>
        <v/>
      </c>
      <c r="AN218" s="136">
        <f t="array" ref="AN218">_xlfn.XLOOKUP(1,(CM_CT[Contract Number Customer]=$E217)*(CM_CT[Delivery Batch]=$F217)*(CM_CT[Row Type]="Batch"),CM_CT[Early Termination cut-off date2])</f>
        <v/>
      </c>
      <c r="AO218" s="53">
        <f t="array" ref="AO218">+_xlfn.XLOOKUP(1,(CM_CT[Contract Number Customer]=CM_CT[[#This Row],[Contract Number Customer]])*(CM_CT[Row Type]="Header"),CM_CT[Early Termination Notice Period Mths])</f>
        <v/>
      </c>
      <c r="AP218" s="53">
        <f t="array" ref="AP218">+_xlfn.XLOOKUP(1,(CM_CT[Contract Number Customer]=CM_CT[[#This Row],[Contract Number Customer]])*(CM_CT[Row Type]="Header"),CM_CT[Duly Termination Notice Period Mths])</f>
        <v/>
      </c>
      <c r="AQ218" s="54" t="n"/>
      <c r="AR218" s="54">
        <f t="array" ref="AR218">+_xlfn.XLOOKUP(1,(CM_CT[[#This Row],[Contract Number M3]]=Next_possible_notice[Contract Number M3])*(CM_CT[[#This Row],[Rentalposition M3]]=Next_possible_notice[Rentalposition M3]),Next_possible_notice[NoticeDateCalc])</f>
        <v/>
      </c>
      <c r="AS218" s="117" t="n"/>
      <c r="AT218" s="75" t="n"/>
      <c r="AU218" s="75" t="n"/>
      <c r="AV218" s="75" t="n"/>
      <c r="AW218" s="75" t="n"/>
      <c r="AX218" s="53" t="n"/>
      <c r="AY218" s="75" t="n"/>
      <c r="AZ218" s="54" t="n"/>
      <c r="BA218" s="50">
        <f t="array" ref="BA218">+_xlfn.XLOOKUP(1,(CM_CT[Contract Number Customer]=CM_CT[[#This Row],[Contract Number Customer]])*(CM_CT[Row Type]="Header"),CM_CT[Contract Lenght Early Clause &amp; Option])</f>
        <v/>
      </c>
      <c r="BB218" s="15" t="n"/>
      <c r="BC218" s="15" t="n"/>
      <c r="BD218" s="15" t="n"/>
      <c r="BE218" s="15" t="n"/>
      <c r="BF218" s="15" t="n"/>
      <c r="BG218" s="15" t="n"/>
      <c r="BH218" s="24" t="n"/>
      <c r="BI218" s="10" t="n"/>
      <c r="BJ218" s="118" t="n"/>
      <c r="BK218" s="24" t="n"/>
      <c r="BL218" s="54">
        <f>+_xlfn.XLOOKUP(CM_CT[[#This Row],[Wagon Number]],Next_possible_notice[Wagon Number],Next_possible_notice[Renewal Process StartDate])</f>
        <v/>
      </c>
      <c r="BM218" s="24" t="n"/>
      <c r="BN218" s="50">
        <f t="array" ref="BN218">+_xlfn.XLOOKUP(1,(CM_CT[Contract Number Customer]=CM_CT[[#This Row],[Contract Number Customer]])*(CM_CT[Row Type]="Header"),CM_CT[Contract Mileage])</f>
        <v/>
      </c>
      <c r="BO218" s="50" t="n"/>
      <c r="BP218" s="54" t="n"/>
      <c r="BQ218" s="54">
        <f t="array" ref="BQ218">+_xlfn.XLOOKUP(1,(CM_CT[Contract Number Customer]=CM_CT[[#This Row],[Contract Number Customer]])*(CM_CT[Row Type]="Header"),CM_CT[Currency])</f>
        <v/>
      </c>
      <c r="BR218" s="75">
        <f t="array" ref="BR218">+_xlfn.XLOOKUP(1,(CM_CT[Contract Number Customer]=CM_CT[[#This Row],[Contract Number Customer]])*(CM_CT[Row Type]="Header"),CM_CT[Lease Rate EUR])</f>
        <v/>
      </c>
      <c r="BS218" s="306" t="n"/>
      <c r="BT218" s="306" t="n"/>
      <c r="BU218" s="177" t="n"/>
      <c r="BV218" s="306" t="n"/>
      <c r="BW218" s="179">
        <f t="array" ref="BW218">+_xlfn.XLOOKUP(1,(Table_Mietpos[Vertragsnummer]=CM_CT[[#This Row],[Contract Number M3]])*(Table_Mietpos[Auftragspos.]=CM_CT[[#This Row],[Rentalposition M3]]),Table_Mietpos[Nettosatz/Typ])</f>
        <v/>
      </c>
      <c r="BX218" s="306" t="n"/>
      <c r="BY218" s="75" t="n"/>
      <c r="BZ218" s="75" t="n"/>
      <c r="CA218" s="75" t="n"/>
      <c r="CB218" s="75" t="n"/>
      <c r="CC218" s="75" t="n"/>
      <c r="CD218" s="307" t="n"/>
      <c r="CE218" s="307" t="n"/>
      <c r="CF218" s="307" t="n"/>
      <c r="CG218" s="307" t="n"/>
      <c r="CH218" s="28" t="n"/>
      <c r="CI218" s="28" t="n"/>
      <c r="CJ218" s="28" t="n"/>
      <c r="CK218" s="186" t="n"/>
      <c r="CL218" s="307" t="n"/>
      <c r="CM218" s="306" t="n"/>
      <c r="CN218" s="12" t="n"/>
      <c r="CO218" s="20" t="n"/>
      <c r="CP218" s="142" t="n"/>
      <c r="CQ218" s="142" t="n"/>
      <c r="CR218" s="142" t="n"/>
      <c r="CS218" s="20" t="n"/>
    </row>
    <row r="219">
      <c r="B219" s="11" t="n"/>
      <c r="C219" s="14" t="inlineStr">
        <is>
          <t>V700010</t>
        </is>
      </c>
      <c r="D219" s="10" t="n"/>
      <c r="E219" s="15">
        <f t="array" ref="E219">+_xlfn.XLOOKUP(1,(CM_CT[Contract Number M3]=CM_CT[[#This Row],[Contract Number M3]])*(CM_CT[Row Type]="Header"),CM_CT[Contract Number Customer])</f>
        <v/>
      </c>
      <c r="F219" s="10" t="n">
        <v>5</v>
      </c>
      <c r="G219" s="10" t="inlineStr">
        <is>
          <t>Wagon</t>
        </is>
      </c>
      <c r="H219" s="10" t="n">
        <v>10</v>
      </c>
      <c r="I219" s="73">
        <f t="array" ref="I219">+_xlfn.XLOOKUP(1,(Table_Mietpos[Vertragsnummer]=CM[[#This Row],[Contract Number M3]])*(Table_Mietpos[Auftragspos.]=CM[[#This Row],[Rentalposition M3]]),Table_Mietpos[ChNr])</f>
        <v/>
      </c>
      <c r="J219" s="72">
        <f t="array" ref="J219">+_xlfn.XLOOKUP(1,(CM_CT[Contract Number Customer]=CM_CT[[#This Row],[Contract Number Customer]])*(CM_CT[Row Type]="Header"),CM_CT[Customer])</f>
        <v/>
      </c>
      <c r="K219" s="51" t="n"/>
      <c r="L219" s="51" t="n"/>
      <c r="M219" s="15">
        <f t="array" ref="M219">+_xlfn.XLOOKUP(1,(CM_CT[Contract Number Customer]=CM_CT[[#This Row],[Contract Number Customer]])*(CM_CT[Row Type]="Header"),CM_CT[Sales Manager])</f>
        <v/>
      </c>
      <c r="N219" s="15">
        <f t="array" ref="N219">+_xlfn.XLOOKUP(1,(CM_CT[Contract Number Customer]=CM_CT[[#This Row],[Contract Number Customer]])*(CM_CT[Row Type]="Header"),CM_CT[Wagon Type])</f>
        <v/>
      </c>
      <c r="O219" s="10" t="n">
        <v>1</v>
      </c>
      <c r="P219" s="10" t="n"/>
      <c r="Q219" s="10" t="n"/>
      <c r="R219" s="10" t="n">
        <v>1</v>
      </c>
      <c r="S219" s="10" t="n"/>
      <c r="T219" s="10" t="n">
        <v>1</v>
      </c>
      <c r="U219" s="15">
        <f>+IF(CM_CT[[#This Row],[Contract Status]]&lt;&gt;"ended",1,0)</f>
        <v/>
      </c>
      <c r="V219" s="15" t="n"/>
      <c r="W219" s="15">
        <f t="array" ref="W219">_xlfn.XLOOKUP(1,(CM_CT[Contract Number Customer]=$E218)*(CM_CT[Delivery Batch]=$F218)*(CM_CT[Row Type]="Batch"),CM_CT[Contract Flex])</f>
        <v/>
      </c>
      <c r="X219" s="54">
        <f t="array" ref="X219">_xlfn.XLOOKUP(1,(CM_CT[Contract Number Customer]=$E218)*(CM_CT[Delivery Batch]=$F218)*(CM_CT[Row Type]="Batch"),CM_CT[Flex StartDate])</f>
        <v/>
      </c>
      <c r="Y219" s="54">
        <f t="array" ref="Y219">_xlfn.XLOOKUP(1,(CM_CT[Contract Number Customer]=$E218)*(CM_CT[Delivery Batch]=$F218)*(CM_CT[Row Type]="Batch"),CM_CT[Flex EndDate])</f>
        <v/>
      </c>
      <c r="Z219" s="15">
        <f t="array" ref="Z219">_xlfn.XLOOKUP(1,(CM_CT[Contract Number Customer]=$E218)*(CM_CT[Delivery Batch]=$F218)*(CM_CT[Row Type]="Batch"),CM_CT[Contract Status])</f>
        <v/>
      </c>
      <c r="AA219" s="15" t="n"/>
      <c r="AB219" s="74" t="n"/>
      <c r="AC219" s="74" t="n"/>
      <c r="AD219" s="131">
        <f t="array" ref="AD219">+_xlfn.XLOOKUP(1,(Table_Mietpos[Vertragsnummer]=CM_CT[[#This Row],[Contract Number M3]])*(Table_Mietpos[Auftragspos.]=CM_CT[[#This Row],[Rentalposition M3]]),Table_Mietpos[Gueltig_ab])</f>
        <v/>
      </c>
      <c r="AE219" s="131">
        <f t="array" ref="AE219">+_xlfn.XLOOKUP(1,(Table_Mietpos[Vertragsnummer]=CM_CT[[#This Row],[Contract Number M3]])*(Table_Mietpos[Auftragspos.]=CM_CT[[#This Row],[Rentalposition M3]]),Table_Mietpos[Gueltig_bis])</f>
        <v/>
      </c>
      <c r="AF219" s="50">
        <f t="array" ref="AF219">+_xlfn.XLOOKUP(1,(CM_CT[Contract Number Customer]=CM_CT[[#This Row],[Contract Number Customer]])*(CM_CT[Row Type]="Header"),CM_CT[Contract Lenght Initial])</f>
        <v/>
      </c>
      <c r="AG219" s="136">
        <f>+CM_CT[[#This Row],[Rental EndDate]]</f>
        <v/>
      </c>
      <c r="AH219" s="305" t="n"/>
      <c r="AI219" s="305" t="n"/>
      <c r="AJ219" s="305" t="n"/>
      <c r="AK219" s="53" t="n"/>
      <c r="AL219" s="15">
        <f t="array" ref="AL219">+_xlfn.XLOOKUP(1,(CM_CT[Contract Number Customer]=CM_CT[[#This Row],[Contract Number Customer]])*(CM_CT[Row Type]="Header"),CM_CT[Early Termination Category])</f>
        <v/>
      </c>
      <c r="AM219" s="136">
        <f t="array" ref="AM219">_xlfn.XLOOKUP(1,(CM_CT[Contract Number Customer]=$E218)*(CM_CT[Delivery Batch]=$F218)*(CM_CT[Row Type]="Batch"),CM_CT[Early Termination cut-off date1])</f>
        <v/>
      </c>
      <c r="AN219" s="136">
        <f t="array" ref="AN219">_xlfn.XLOOKUP(1,(CM_CT[Contract Number Customer]=$E218)*(CM_CT[Delivery Batch]=$F218)*(CM_CT[Row Type]="Batch"),CM_CT[Early Termination cut-off date2])</f>
        <v/>
      </c>
      <c r="AO219" s="53">
        <f t="array" ref="AO219">+_xlfn.XLOOKUP(1,(CM_CT[Contract Number Customer]=CM_CT[[#This Row],[Contract Number Customer]])*(CM_CT[Row Type]="Header"),CM_CT[Early Termination Notice Period Mths])</f>
        <v/>
      </c>
      <c r="AP219" s="53">
        <f t="array" ref="AP219">+_xlfn.XLOOKUP(1,(CM_CT[Contract Number Customer]=CM_CT[[#This Row],[Contract Number Customer]])*(CM_CT[Row Type]="Header"),CM_CT[Duly Termination Notice Period Mths])</f>
        <v/>
      </c>
      <c r="AQ219" s="54" t="n"/>
      <c r="AR219" s="54">
        <f t="array" ref="AR219">+_xlfn.XLOOKUP(1,(CM_CT[[#This Row],[Contract Number M3]]=Next_possible_notice[Contract Number M3])*(CM_CT[[#This Row],[Rentalposition M3]]=Next_possible_notice[Rentalposition M3]),Next_possible_notice[NoticeDateCalc])</f>
        <v/>
      </c>
      <c r="AS219" s="117" t="n"/>
      <c r="AT219" s="75" t="n"/>
      <c r="AU219" s="75" t="n"/>
      <c r="AV219" s="75" t="n"/>
      <c r="AW219" s="75" t="n"/>
      <c r="AX219" s="53" t="n"/>
      <c r="AY219" s="75" t="n"/>
      <c r="AZ219" s="54" t="n"/>
      <c r="BA219" s="50">
        <f t="array" ref="BA219">+_xlfn.XLOOKUP(1,(CM_CT[Contract Number Customer]=CM_CT[[#This Row],[Contract Number Customer]])*(CM_CT[Row Type]="Header"),CM_CT[Contract Lenght Early Clause &amp; Option])</f>
        <v/>
      </c>
      <c r="BB219" s="15" t="n"/>
      <c r="BC219" s="15" t="n"/>
      <c r="BD219" s="15" t="n"/>
      <c r="BE219" s="15" t="n"/>
      <c r="BF219" s="15" t="n"/>
      <c r="BG219" s="15" t="n"/>
      <c r="BH219" s="24" t="n"/>
      <c r="BI219" s="10" t="n"/>
      <c r="BJ219" s="118" t="n"/>
      <c r="BK219" s="24" t="n"/>
      <c r="BL219" s="54">
        <f>+_xlfn.XLOOKUP(CM_CT[[#This Row],[Wagon Number]],Next_possible_notice[Wagon Number],Next_possible_notice[Renewal Process StartDate])</f>
        <v/>
      </c>
      <c r="BM219" s="24" t="n"/>
      <c r="BN219" s="50">
        <f t="array" ref="BN219">+_xlfn.XLOOKUP(1,(CM_CT[Contract Number Customer]=CM_CT[[#This Row],[Contract Number Customer]])*(CM_CT[Row Type]="Header"),CM_CT[Contract Mileage])</f>
        <v/>
      </c>
      <c r="BO219" s="50" t="n"/>
      <c r="BP219" s="54" t="n"/>
      <c r="BQ219" s="54">
        <f t="array" ref="BQ219">+_xlfn.XLOOKUP(1,(CM_CT[Contract Number Customer]=CM_CT[[#This Row],[Contract Number Customer]])*(CM_CT[Row Type]="Header"),CM_CT[Currency])</f>
        <v/>
      </c>
      <c r="BR219" s="75">
        <f t="array" ref="BR219">+_xlfn.XLOOKUP(1,(CM_CT[Contract Number Customer]=CM_CT[[#This Row],[Contract Number Customer]])*(CM_CT[Row Type]="Header"),CM_CT[Lease Rate EUR])</f>
        <v/>
      </c>
      <c r="BS219" s="306" t="n"/>
      <c r="BT219" s="306" t="n"/>
      <c r="BU219" s="177" t="n"/>
      <c r="BV219" s="306" t="n"/>
      <c r="BW219" s="179">
        <f t="array" ref="BW219">+_xlfn.XLOOKUP(1,(Table_Mietpos[Vertragsnummer]=CM_CT[[#This Row],[Contract Number M3]])*(Table_Mietpos[Auftragspos.]=CM_CT[[#This Row],[Rentalposition M3]]),Table_Mietpos[Nettosatz/Typ])</f>
        <v/>
      </c>
      <c r="BX219" s="306" t="n"/>
      <c r="BY219" s="75" t="n"/>
      <c r="BZ219" s="75" t="n"/>
      <c r="CA219" s="75" t="n"/>
      <c r="CB219" s="75" t="n"/>
      <c r="CC219" s="75" t="n"/>
      <c r="CD219" s="307" t="n"/>
      <c r="CE219" s="307" t="n"/>
      <c r="CF219" s="307" t="n"/>
      <c r="CG219" s="307" t="n"/>
      <c r="CH219" s="28" t="n"/>
      <c r="CI219" s="28" t="n"/>
      <c r="CJ219" s="28" t="n"/>
      <c r="CK219" s="186" t="n"/>
      <c r="CL219" s="307" t="n"/>
      <c r="CM219" s="306" t="n"/>
      <c r="CN219" s="12" t="n"/>
      <c r="CO219" s="20" t="n"/>
      <c r="CP219" s="142" t="n"/>
      <c r="CQ219" s="142" t="n"/>
      <c r="CR219" s="142" t="n"/>
      <c r="CS219" s="20" t="n"/>
    </row>
    <row r="220">
      <c r="B220" s="11" t="n"/>
      <c r="C220" s="14" t="inlineStr">
        <is>
          <t>V700010</t>
        </is>
      </c>
      <c r="D220" s="10" t="n"/>
      <c r="E220" s="15">
        <f t="array" ref="E220">+_xlfn.XLOOKUP(1,(CM_CT[Contract Number M3]=CM_CT[[#This Row],[Contract Number M3]])*(CM_CT[Row Type]="Header"),CM_CT[Contract Number Customer])</f>
        <v/>
      </c>
      <c r="F220" s="10" t="n">
        <v>5</v>
      </c>
      <c r="G220" s="10" t="inlineStr">
        <is>
          <t>Wagon</t>
        </is>
      </c>
      <c r="H220" s="10" t="n">
        <v>11</v>
      </c>
      <c r="I220" s="73">
        <f t="array" ref="I220">+_xlfn.XLOOKUP(1,(Table_Mietpos[Vertragsnummer]=CM[[#This Row],[Contract Number M3]])*(Table_Mietpos[Auftragspos.]=CM[[#This Row],[Rentalposition M3]]),Table_Mietpos[ChNr])</f>
        <v/>
      </c>
      <c r="J220" s="72">
        <f t="array" ref="J220">+_xlfn.XLOOKUP(1,(CM_CT[Contract Number Customer]=CM_CT[[#This Row],[Contract Number Customer]])*(CM_CT[Row Type]="Header"),CM_CT[Customer])</f>
        <v/>
      </c>
      <c r="K220" s="51" t="n"/>
      <c r="L220" s="51" t="n"/>
      <c r="M220" s="15">
        <f t="array" ref="M220">+_xlfn.XLOOKUP(1,(CM_CT[Contract Number Customer]=CM_CT[[#This Row],[Contract Number Customer]])*(CM_CT[Row Type]="Header"),CM_CT[Sales Manager])</f>
        <v/>
      </c>
      <c r="N220" s="15">
        <f t="array" ref="N220">+_xlfn.XLOOKUP(1,(CM_CT[Contract Number Customer]=CM_CT[[#This Row],[Contract Number Customer]])*(CM_CT[Row Type]="Header"),CM_CT[Wagon Type])</f>
        <v/>
      </c>
      <c r="O220" s="10" t="n">
        <v>1</v>
      </c>
      <c r="P220" s="10" t="n"/>
      <c r="Q220" s="10" t="n"/>
      <c r="R220" s="10" t="n">
        <v>1</v>
      </c>
      <c r="S220" s="10" t="n"/>
      <c r="T220" s="10" t="n">
        <v>1</v>
      </c>
      <c r="U220" s="15">
        <f>+IF(CM_CT[[#This Row],[Contract Status]]&lt;&gt;"ended",1,0)</f>
        <v/>
      </c>
      <c r="V220" s="15" t="n"/>
      <c r="W220" s="15">
        <f t="array" ref="W220">_xlfn.XLOOKUP(1,(CM_CT[Contract Number Customer]=$E219)*(CM_CT[Delivery Batch]=$F219)*(CM_CT[Row Type]="Batch"),CM_CT[Contract Flex])</f>
        <v/>
      </c>
      <c r="X220" s="54">
        <f t="array" ref="X220">_xlfn.XLOOKUP(1,(CM_CT[Contract Number Customer]=$E219)*(CM_CT[Delivery Batch]=$F219)*(CM_CT[Row Type]="Batch"),CM_CT[Flex StartDate])</f>
        <v/>
      </c>
      <c r="Y220" s="54">
        <f t="array" ref="Y220">_xlfn.XLOOKUP(1,(CM_CT[Contract Number Customer]=$E219)*(CM_CT[Delivery Batch]=$F219)*(CM_CT[Row Type]="Batch"),CM_CT[Flex EndDate])</f>
        <v/>
      </c>
      <c r="Z220" s="15">
        <f t="array" ref="Z220">_xlfn.XLOOKUP(1,(CM_CT[Contract Number Customer]=$E219)*(CM_CT[Delivery Batch]=$F219)*(CM_CT[Row Type]="Batch"),CM_CT[Contract Status])</f>
        <v/>
      </c>
      <c r="AA220" s="15" t="n"/>
      <c r="AB220" s="74" t="n"/>
      <c r="AC220" s="74" t="n"/>
      <c r="AD220" s="131">
        <f t="array" ref="AD220">+_xlfn.XLOOKUP(1,(Table_Mietpos[Vertragsnummer]=CM_CT[[#This Row],[Contract Number M3]])*(Table_Mietpos[Auftragspos.]=CM_CT[[#This Row],[Rentalposition M3]]),Table_Mietpos[Gueltig_ab])</f>
        <v/>
      </c>
      <c r="AE220" s="131">
        <f t="array" ref="AE220">+_xlfn.XLOOKUP(1,(Table_Mietpos[Vertragsnummer]=CM_CT[[#This Row],[Contract Number M3]])*(Table_Mietpos[Auftragspos.]=CM_CT[[#This Row],[Rentalposition M3]]),Table_Mietpos[Gueltig_bis])</f>
        <v/>
      </c>
      <c r="AF220" s="50">
        <f t="array" ref="AF220">+_xlfn.XLOOKUP(1,(CM_CT[Contract Number Customer]=CM_CT[[#This Row],[Contract Number Customer]])*(CM_CT[Row Type]="Header"),CM_CT[Contract Lenght Initial])</f>
        <v/>
      </c>
      <c r="AG220" s="136">
        <f>+CM_CT[[#This Row],[Rental EndDate]]</f>
        <v/>
      </c>
      <c r="AH220" s="305" t="n"/>
      <c r="AI220" s="305" t="n"/>
      <c r="AJ220" s="305" t="n"/>
      <c r="AK220" s="53" t="n"/>
      <c r="AL220" s="15">
        <f t="array" ref="AL220">+_xlfn.XLOOKUP(1,(CM_CT[Contract Number Customer]=CM_CT[[#This Row],[Contract Number Customer]])*(CM_CT[Row Type]="Header"),CM_CT[Early Termination Category])</f>
        <v/>
      </c>
      <c r="AM220" s="136">
        <f t="array" ref="AM220">_xlfn.XLOOKUP(1,(CM_CT[Contract Number Customer]=$E219)*(CM_CT[Delivery Batch]=$F219)*(CM_CT[Row Type]="Batch"),CM_CT[Early Termination cut-off date1])</f>
        <v/>
      </c>
      <c r="AN220" s="136">
        <f t="array" ref="AN220">_xlfn.XLOOKUP(1,(CM_CT[Contract Number Customer]=$E219)*(CM_CT[Delivery Batch]=$F219)*(CM_CT[Row Type]="Batch"),CM_CT[Early Termination cut-off date2])</f>
        <v/>
      </c>
      <c r="AO220" s="53">
        <f t="array" ref="AO220">+_xlfn.XLOOKUP(1,(CM_CT[Contract Number Customer]=CM_CT[[#This Row],[Contract Number Customer]])*(CM_CT[Row Type]="Header"),CM_CT[Early Termination Notice Period Mths])</f>
        <v/>
      </c>
      <c r="AP220" s="53">
        <f t="array" ref="AP220">+_xlfn.XLOOKUP(1,(CM_CT[Contract Number Customer]=CM_CT[[#This Row],[Contract Number Customer]])*(CM_CT[Row Type]="Header"),CM_CT[Duly Termination Notice Period Mths])</f>
        <v/>
      </c>
      <c r="AQ220" s="54" t="n"/>
      <c r="AR220" s="54">
        <f t="array" ref="AR220">+_xlfn.XLOOKUP(1,(CM_CT[[#This Row],[Contract Number M3]]=Next_possible_notice[Contract Number M3])*(CM_CT[[#This Row],[Rentalposition M3]]=Next_possible_notice[Rentalposition M3]),Next_possible_notice[NoticeDateCalc])</f>
        <v/>
      </c>
      <c r="AS220" s="117" t="n"/>
      <c r="AT220" s="75" t="n"/>
      <c r="AU220" s="75" t="n"/>
      <c r="AV220" s="75" t="n"/>
      <c r="AW220" s="75" t="n"/>
      <c r="AX220" s="53" t="n"/>
      <c r="AY220" s="75" t="n"/>
      <c r="AZ220" s="54" t="n"/>
      <c r="BA220" s="50">
        <f t="array" ref="BA220">+_xlfn.XLOOKUP(1,(CM_CT[Contract Number Customer]=CM_CT[[#This Row],[Contract Number Customer]])*(CM_CT[Row Type]="Header"),CM_CT[Contract Lenght Early Clause &amp; Option])</f>
        <v/>
      </c>
      <c r="BB220" s="15" t="n"/>
      <c r="BC220" s="15" t="n"/>
      <c r="BD220" s="15" t="n"/>
      <c r="BE220" s="15" t="n"/>
      <c r="BF220" s="15" t="n"/>
      <c r="BG220" s="15" t="n"/>
      <c r="BH220" s="24" t="n"/>
      <c r="BI220" s="10" t="n"/>
      <c r="BJ220" s="118" t="n"/>
      <c r="BK220" s="24" t="n"/>
      <c r="BL220" s="54">
        <f>+_xlfn.XLOOKUP(CM_CT[[#This Row],[Wagon Number]],Next_possible_notice[Wagon Number],Next_possible_notice[Renewal Process StartDate])</f>
        <v/>
      </c>
      <c r="BM220" s="24" t="n"/>
      <c r="BN220" s="50">
        <f t="array" ref="BN220">+_xlfn.XLOOKUP(1,(CM_CT[Contract Number Customer]=CM_CT[[#This Row],[Contract Number Customer]])*(CM_CT[Row Type]="Header"),CM_CT[Contract Mileage])</f>
        <v/>
      </c>
      <c r="BO220" s="50" t="n"/>
      <c r="BP220" s="54" t="n"/>
      <c r="BQ220" s="54">
        <f t="array" ref="BQ220">+_xlfn.XLOOKUP(1,(CM_CT[Contract Number Customer]=CM_CT[[#This Row],[Contract Number Customer]])*(CM_CT[Row Type]="Header"),CM_CT[Currency])</f>
        <v/>
      </c>
      <c r="BR220" s="75">
        <f t="array" ref="BR220">+_xlfn.XLOOKUP(1,(CM_CT[Contract Number Customer]=CM_CT[[#This Row],[Contract Number Customer]])*(CM_CT[Row Type]="Header"),CM_CT[Lease Rate EUR])</f>
        <v/>
      </c>
      <c r="BS220" s="306" t="n"/>
      <c r="BT220" s="306" t="n"/>
      <c r="BU220" s="177" t="n"/>
      <c r="BV220" s="306" t="n"/>
      <c r="BW220" s="179">
        <f t="array" ref="BW220">+_xlfn.XLOOKUP(1,(Table_Mietpos[Vertragsnummer]=CM_CT[[#This Row],[Contract Number M3]])*(Table_Mietpos[Auftragspos.]=CM_CT[[#This Row],[Rentalposition M3]]),Table_Mietpos[Nettosatz/Typ])</f>
        <v/>
      </c>
      <c r="BX220" s="306" t="n"/>
      <c r="BY220" s="75" t="n"/>
      <c r="BZ220" s="75" t="n"/>
      <c r="CA220" s="75" t="n"/>
      <c r="CB220" s="75" t="n"/>
      <c r="CC220" s="75" t="n"/>
      <c r="CD220" s="307" t="n"/>
      <c r="CE220" s="307" t="n"/>
      <c r="CF220" s="307" t="n"/>
      <c r="CG220" s="307" t="n"/>
      <c r="CH220" s="28" t="n"/>
      <c r="CI220" s="28" t="n"/>
      <c r="CJ220" s="28" t="n"/>
      <c r="CK220" s="186" t="n"/>
      <c r="CL220" s="307" t="n"/>
      <c r="CM220" s="306" t="n"/>
      <c r="CN220" s="12" t="n"/>
      <c r="CO220" s="20" t="n"/>
      <c r="CP220" s="142" t="n"/>
      <c r="CQ220" s="142" t="n"/>
      <c r="CR220" s="142" t="n"/>
      <c r="CS220" s="20" t="n"/>
    </row>
    <row r="221">
      <c r="B221" s="11" t="n"/>
      <c r="C221" s="14" t="inlineStr">
        <is>
          <t>V700010</t>
        </is>
      </c>
      <c r="D221" s="10" t="n"/>
      <c r="E221" s="15">
        <f t="array" ref="E221">+_xlfn.XLOOKUP(1,(CM_CT[Contract Number M3]=CM_CT[[#This Row],[Contract Number M3]])*(CM_CT[Row Type]="Header"),CM_CT[Contract Number Customer])</f>
        <v/>
      </c>
      <c r="F221" s="10" t="n">
        <v>5</v>
      </c>
      <c r="G221" s="10" t="inlineStr">
        <is>
          <t>Wagon</t>
        </is>
      </c>
      <c r="H221" s="10" t="n">
        <v>12</v>
      </c>
      <c r="I221" s="73">
        <f t="array" ref="I221">+_xlfn.XLOOKUP(1,(Table_Mietpos[Vertragsnummer]=CM[[#This Row],[Contract Number M3]])*(Table_Mietpos[Auftragspos.]=CM[[#This Row],[Rentalposition M3]]),Table_Mietpos[ChNr])</f>
        <v/>
      </c>
      <c r="J221" s="72">
        <f t="array" ref="J221">+_xlfn.XLOOKUP(1,(CM_CT[Contract Number Customer]=CM_CT[[#This Row],[Contract Number Customer]])*(CM_CT[Row Type]="Header"),CM_CT[Customer])</f>
        <v/>
      </c>
      <c r="K221" s="51" t="n"/>
      <c r="L221" s="51" t="n"/>
      <c r="M221" s="15">
        <f t="array" ref="M221">+_xlfn.XLOOKUP(1,(CM_CT[Contract Number Customer]=CM_CT[[#This Row],[Contract Number Customer]])*(CM_CT[Row Type]="Header"),CM_CT[Sales Manager])</f>
        <v/>
      </c>
      <c r="N221" s="15">
        <f t="array" ref="N221">+_xlfn.XLOOKUP(1,(CM_CT[Contract Number Customer]=CM_CT[[#This Row],[Contract Number Customer]])*(CM_CT[Row Type]="Header"),CM_CT[Wagon Type])</f>
        <v/>
      </c>
      <c r="O221" s="10" t="n">
        <v>1</v>
      </c>
      <c r="P221" s="10" t="n"/>
      <c r="Q221" s="10" t="n"/>
      <c r="R221" s="10" t="n">
        <v>1</v>
      </c>
      <c r="S221" s="10" t="n"/>
      <c r="T221" s="10" t="n">
        <v>1</v>
      </c>
      <c r="U221" s="15">
        <f>+IF(CM_CT[[#This Row],[Contract Status]]&lt;&gt;"ended",1,0)</f>
        <v/>
      </c>
      <c r="V221" s="15" t="n"/>
      <c r="W221" s="15">
        <f t="array" ref="W221">_xlfn.XLOOKUP(1,(CM_CT[Contract Number Customer]=$E220)*(CM_CT[Delivery Batch]=$F220)*(CM_CT[Row Type]="Batch"),CM_CT[Contract Flex])</f>
        <v/>
      </c>
      <c r="X221" s="54">
        <f t="array" ref="X221">_xlfn.XLOOKUP(1,(CM_CT[Contract Number Customer]=$E220)*(CM_CT[Delivery Batch]=$F220)*(CM_CT[Row Type]="Batch"),CM_CT[Flex StartDate])</f>
        <v/>
      </c>
      <c r="Y221" s="54">
        <f t="array" ref="Y221">_xlfn.XLOOKUP(1,(CM_CT[Contract Number Customer]=$E220)*(CM_CT[Delivery Batch]=$F220)*(CM_CT[Row Type]="Batch"),CM_CT[Flex EndDate])</f>
        <v/>
      </c>
      <c r="Z221" s="15">
        <f t="array" ref="Z221">_xlfn.XLOOKUP(1,(CM_CT[Contract Number Customer]=$E220)*(CM_CT[Delivery Batch]=$F220)*(CM_CT[Row Type]="Batch"),CM_CT[Contract Status])</f>
        <v/>
      </c>
      <c r="AA221" s="15" t="n"/>
      <c r="AB221" s="74" t="n"/>
      <c r="AC221" s="74" t="n"/>
      <c r="AD221" s="131">
        <f t="array" ref="AD221">+_xlfn.XLOOKUP(1,(Table_Mietpos[Vertragsnummer]=CM_CT[[#This Row],[Contract Number M3]])*(Table_Mietpos[Auftragspos.]=CM_CT[[#This Row],[Rentalposition M3]]),Table_Mietpos[Gueltig_ab])</f>
        <v/>
      </c>
      <c r="AE221" s="131">
        <f t="array" ref="AE221">+_xlfn.XLOOKUP(1,(Table_Mietpos[Vertragsnummer]=CM_CT[[#This Row],[Contract Number M3]])*(Table_Mietpos[Auftragspos.]=CM_CT[[#This Row],[Rentalposition M3]]),Table_Mietpos[Gueltig_bis])</f>
        <v/>
      </c>
      <c r="AF221" s="50">
        <f t="array" ref="AF221">+_xlfn.XLOOKUP(1,(CM_CT[Contract Number Customer]=CM_CT[[#This Row],[Contract Number Customer]])*(CM_CT[Row Type]="Header"),CM_CT[Contract Lenght Initial])</f>
        <v/>
      </c>
      <c r="AG221" s="136">
        <f>+CM_CT[[#This Row],[Rental EndDate]]</f>
        <v/>
      </c>
      <c r="AH221" s="305" t="n"/>
      <c r="AI221" s="305" t="n"/>
      <c r="AJ221" s="305" t="n"/>
      <c r="AK221" s="53" t="n"/>
      <c r="AL221" s="15">
        <f t="array" ref="AL221">+_xlfn.XLOOKUP(1,(CM_CT[Contract Number Customer]=CM_CT[[#This Row],[Contract Number Customer]])*(CM_CT[Row Type]="Header"),CM_CT[Early Termination Category])</f>
        <v/>
      </c>
      <c r="AM221" s="136">
        <f t="array" ref="AM221">_xlfn.XLOOKUP(1,(CM_CT[Contract Number Customer]=$E220)*(CM_CT[Delivery Batch]=$F220)*(CM_CT[Row Type]="Batch"),CM_CT[Early Termination cut-off date1])</f>
        <v/>
      </c>
      <c r="AN221" s="136">
        <f t="array" ref="AN221">_xlfn.XLOOKUP(1,(CM_CT[Contract Number Customer]=$E220)*(CM_CT[Delivery Batch]=$F220)*(CM_CT[Row Type]="Batch"),CM_CT[Early Termination cut-off date2])</f>
        <v/>
      </c>
      <c r="AO221" s="53">
        <f t="array" ref="AO221">+_xlfn.XLOOKUP(1,(CM_CT[Contract Number Customer]=CM_CT[[#This Row],[Contract Number Customer]])*(CM_CT[Row Type]="Header"),CM_CT[Early Termination Notice Period Mths])</f>
        <v/>
      </c>
      <c r="AP221" s="53">
        <f t="array" ref="AP221">+_xlfn.XLOOKUP(1,(CM_CT[Contract Number Customer]=CM_CT[[#This Row],[Contract Number Customer]])*(CM_CT[Row Type]="Header"),CM_CT[Duly Termination Notice Period Mths])</f>
        <v/>
      </c>
      <c r="AQ221" s="54" t="n"/>
      <c r="AR221" s="54">
        <f t="array" ref="AR221">+_xlfn.XLOOKUP(1,(CM_CT[[#This Row],[Contract Number M3]]=Next_possible_notice[Contract Number M3])*(CM_CT[[#This Row],[Rentalposition M3]]=Next_possible_notice[Rentalposition M3]),Next_possible_notice[NoticeDateCalc])</f>
        <v/>
      </c>
      <c r="AS221" s="117" t="n"/>
      <c r="AT221" s="75" t="n"/>
      <c r="AU221" s="75" t="n"/>
      <c r="AV221" s="75" t="n"/>
      <c r="AW221" s="75" t="n"/>
      <c r="AX221" s="53" t="n"/>
      <c r="AY221" s="75" t="n"/>
      <c r="AZ221" s="54" t="n"/>
      <c r="BA221" s="50">
        <f t="array" ref="BA221">+_xlfn.XLOOKUP(1,(CM_CT[Contract Number Customer]=CM_CT[[#This Row],[Contract Number Customer]])*(CM_CT[Row Type]="Header"),CM_CT[Contract Lenght Early Clause &amp; Option])</f>
        <v/>
      </c>
      <c r="BB221" s="15" t="n"/>
      <c r="BC221" s="15" t="n"/>
      <c r="BD221" s="15" t="n"/>
      <c r="BE221" s="15" t="n"/>
      <c r="BF221" s="15" t="n"/>
      <c r="BG221" s="15" t="n"/>
      <c r="BH221" s="24" t="n"/>
      <c r="BI221" s="10" t="n"/>
      <c r="BJ221" s="118" t="n"/>
      <c r="BK221" s="24" t="n"/>
      <c r="BL221" s="54">
        <f>+_xlfn.XLOOKUP(CM_CT[[#This Row],[Wagon Number]],Next_possible_notice[Wagon Number],Next_possible_notice[Renewal Process StartDate])</f>
        <v/>
      </c>
      <c r="BM221" s="24" t="n"/>
      <c r="BN221" s="50">
        <f t="array" ref="BN221">+_xlfn.XLOOKUP(1,(CM_CT[Contract Number Customer]=CM_CT[[#This Row],[Contract Number Customer]])*(CM_CT[Row Type]="Header"),CM_CT[Contract Mileage])</f>
        <v/>
      </c>
      <c r="BO221" s="50" t="n"/>
      <c r="BP221" s="54" t="n"/>
      <c r="BQ221" s="54">
        <f t="array" ref="BQ221">+_xlfn.XLOOKUP(1,(CM_CT[Contract Number Customer]=CM_CT[[#This Row],[Contract Number Customer]])*(CM_CT[Row Type]="Header"),CM_CT[Currency])</f>
        <v/>
      </c>
      <c r="BR221" s="75">
        <f t="array" ref="BR221">+_xlfn.XLOOKUP(1,(CM_CT[Contract Number Customer]=CM_CT[[#This Row],[Contract Number Customer]])*(CM_CT[Row Type]="Header"),CM_CT[Lease Rate EUR])</f>
        <v/>
      </c>
      <c r="BS221" s="306" t="n"/>
      <c r="BT221" s="306" t="n"/>
      <c r="BU221" s="177" t="n"/>
      <c r="BV221" s="306" t="n"/>
      <c r="BW221" s="179">
        <f t="array" ref="BW221">+_xlfn.XLOOKUP(1,(Table_Mietpos[Vertragsnummer]=CM_CT[[#This Row],[Contract Number M3]])*(Table_Mietpos[Auftragspos.]=CM_CT[[#This Row],[Rentalposition M3]]),Table_Mietpos[Nettosatz/Typ])</f>
        <v/>
      </c>
      <c r="BX221" s="306" t="n"/>
      <c r="BY221" s="75" t="n"/>
      <c r="BZ221" s="75" t="n"/>
      <c r="CA221" s="75" t="n"/>
      <c r="CB221" s="75" t="n"/>
      <c r="CC221" s="75" t="n"/>
      <c r="CD221" s="307" t="n"/>
      <c r="CE221" s="307" t="n"/>
      <c r="CF221" s="307" t="n"/>
      <c r="CG221" s="307" t="n"/>
      <c r="CH221" s="28" t="n"/>
      <c r="CI221" s="28" t="n"/>
      <c r="CJ221" s="28" t="n"/>
      <c r="CK221" s="186" t="n"/>
      <c r="CL221" s="307" t="n"/>
      <c r="CM221" s="306" t="n"/>
      <c r="CN221" s="12" t="n"/>
      <c r="CO221" s="20" t="n"/>
      <c r="CP221" s="142" t="n"/>
      <c r="CQ221" s="142" t="n"/>
      <c r="CR221" s="142" t="n"/>
      <c r="CS221" s="20" t="n"/>
    </row>
    <row r="222">
      <c r="B222" s="11" t="n"/>
      <c r="C222" s="14" t="inlineStr">
        <is>
          <t>V700010</t>
        </is>
      </c>
      <c r="D222" s="10" t="n"/>
      <c r="E222" s="15">
        <f t="array" ref="E222">+_xlfn.XLOOKUP(1,(CM_CT[Contract Number M3]=CM_CT[[#This Row],[Contract Number M3]])*(CM_CT[Row Type]="Header"),CM_CT[Contract Number Customer])</f>
        <v/>
      </c>
      <c r="F222" s="10" t="n">
        <v>5</v>
      </c>
      <c r="G222" s="10" t="inlineStr">
        <is>
          <t>Wagon</t>
        </is>
      </c>
      <c r="H222" s="10" t="n">
        <v>13</v>
      </c>
      <c r="I222" s="73">
        <f t="array" ref="I222">+_xlfn.XLOOKUP(1,(Table_Mietpos[Vertragsnummer]=CM[[#This Row],[Contract Number M3]])*(Table_Mietpos[Auftragspos.]=CM[[#This Row],[Rentalposition M3]]),Table_Mietpos[ChNr])</f>
        <v/>
      </c>
      <c r="J222" s="72">
        <f t="array" ref="J222">+_xlfn.XLOOKUP(1,(CM_CT[Contract Number Customer]=CM_CT[[#This Row],[Contract Number Customer]])*(CM_CT[Row Type]="Header"),CM_CT[Customer])</f>
        <v/>
      </c>
      <c r="K222" s="51" t="n"/>
      <c r="L222" s="51" t="n"/>
      <c r="M222" s="15">
        <f t="array" ref="M222">+_xlfn.XLOOKUP(1,(CM_CT[Contract Number Customer]=CM_CT[[#This Row],[Contract Number Customer]])*(CM_CT[Row Type]="Header"),CM_CT[Sales Manager])</f>
        <v/>
      </c>
      <c r="N222" s="15">
        <f t="array" ref="N222">+_xlfn.XLOOKUP(1,(CM_CT[Contract Number Customer]=CM_CT[[#This Row],[Contract Number Customer]])*(CM_CT[Row Type]="Header"),CM_CT[Wagon Type])</f>
        <v/>
      </c>
      <c r="O222" s="10" t="n">
        <v>1</v>
      </c>
      <c r="P222" s="10" t="n"/>
      <c r="Q222" s="10" t="n"/>
      <c r="R222" s="10" t="n">
        <v>1</v>
      </c>
      <c r="S222" s="10" t="n"/>
      <c r="T222" s="10" t="n">
        <v>1</v>
      </c>
      <c r="U222" s="15">
        <f>+IF(CM_CT[[#This Row],[Contract Status]]&lt;&gt;"ended",1,0)</f>
        <v/>
      </c>
      <c r="V222" s="15" t="n"/>
      <c r="W222" s="15">
        <f t="array" ref="W222">_xlfn.XLOOKUP(1,(CM_CT[Contract Number Customer]=$E221)*(CM_CT[Delivery Batch]=$F221)*(CM_CT[Row Type]="Batch"),CM_CT[Contract Flex])</f>
        <v/>
      </c>
      <c r="X222" s="54">
        <f t="array" ref="X222">_xlfn.XLOOKUP(1,(CM_CT[Contract Number Customer]=$E221)*(CM_CT[Delivery Batch]=$F221)*(CM_CT[Row Type]="Batch"),CM_CT[Flex StartDate])</f>
        <v/>
      </c>
      <c r="Y222" s="54">
        <f t="array" ref="Y222">_xlfn.XLOOKUP(1,(CM_CT[Contract Number Customer]=$E221)*(CM_CT[Delivery Batch]=$F221)*(CM_CT[Row Type]="Batch"),CM_CT[Flex EndDate])</f>
        <v/>
      </c>
      <c r="Z222" s="15">
        <f t="array" ref="Z222">_xlfn.XLOOKUP(1,(CM_CT[Contract Number Customer]=$E221)*(CM_CT[Delivery Batch]=$F221)*(CM_CT[Row Type]="Batch"),CM_CT[Contract Status])</f>
        <v/>
      </c>
      <c r="AA222" s="15" t="n"/>
      <c r="AB222" s="74" t="n"/>
      <c r="AC222" s="74" t="n"/>
      <c r="AD222" s="131">
        <f t="array" ref="AD222">+_xlfn.XLOOKUP(1,(Table_Mietpos[Vertragsnummer]=CM_CT[[#This Row],[Contract Number M3]])*(Table_Mietpos[Auftragspos.]=CM_CT[[#This Row],[Rentalposition M3]]),Table_Mietpos[Gueltig_ab])</f>
        <v/>
      </c>
      <c r="AE222" s="131">
        <f t="array" ref="AE222">+_xlfn.XLOOKUP(1,(Table_Mietpos[Vertragsnummer]=CM_CT[[#This Row],[Contract Number M3]])*(Table_Mietpos[Auftragspos.]=CM_CT[[#This Row],[Rentalposition M3]]),Table_Mietpos[Gueltig_bis])</f>
        <v/>
      </c>
      <c r="AF222" s="50">
        <f t="array" ref="AF222">+_xlfn.XLOOKUP(1,(CM_CT[Contract Number Customer]=CM_CT[[#This Row],[Contract Number Customer]])*(CM_CT[Row Type]="Header"),CM_CT[Contract Lenght Initial])</f>
        <v/>
      </c>
      <c r="AG222" s="136">
        <f>+CM_CT[[#This Row],[Rental EndDate]]</f>
        <v/>
      </c>
      <c r="AH222" s="305" t="n"/>
      <c r="AI222" s="305" t="n"/>
      <c r="AJ222" s="305" t="n"/>
      <c r="AK222" s="53" t="n"/>
      <c r="AL222" s="15">
        <f t="array" ref="AL222">+_xlfn.XLOOKUP(1,(CM_CT[Contract Number Customer]=CM_CT[[#This Row],[Contract Number Customer]])*(CM_CT[Row Type]="Header"),CM_CT[Early Termination Category])</f>
        <v/>
      </c>
      <c r="AM222" s="136">
        <f t="array" ref="AM222">_xlfn.XLOOKUP(1,(CM_CT[Contract Number Customer]=$E221)*(CM_CT[Delivery Batch]=$F221)*(CM_CT[Row Type]="Batch"),CM_CT[Early Termination cut-off date1])</f>
        <v/>
      </c>
      <c r="AN222" s="136">
        <f t="array" ref="AN222">_xlfn.XLOOKUP(1,(CM_CT[Contract Number Customer]=$E221)*(CM_CT[Delivery Batch]=$F221)*(CM_CT[Row Type]="Batch"),CM_CT[Early Termination cut-off date2])</f>
        <v/>
      </c>
      <c r="AO222" s="53">
        <f t="array" ref="AO222">+_xlfn.XLOOKUP(1,(CM_CT[Contract Number Customer]=CM_CT[[#This Row],[Contract Number Customer]])*(CM_CT[Row Type]="Header"),CM_CT[Early Termination Notice Period Mths])</f>
        <v/>
      </c>
      <c r="AP222" s="53">
        <f t="array" ref="AP222">+_xlfn.XLOOKUP(1,(CM_CT[Contract Number Customer]=CM_CT[[#This Row],[Contract Number Customer]])*(CM_CT[Row Type]="Header"),CM_CT[Duly Termination Notice Period Mths])</f>
        <v/>
      </c>
      <c r="AQ222" s="54" t="n"/>
      <c r="AR222" s="54">
        <f t="array" ref="AR222">+_xlfn.XLOOKUP(1,(CM_CT[[#This Row],[Contract Number M3]]=Next_possible_notice[Contract Number M3])*(CM_CT[[#This Row],[Rentalposition M3]]=Next_possible_notice[Rentalposition M3]),Next_possible_notice[NoticeDateCalc])</f>
        <v/>
      </c>
      <c r="AS222" s="117" t="n"/>
      <c r="AT222" s="75" t="n"/>
      <c r="AU222" s="75" t="n"/>
      <c r="AV222" s="75" t="n"/>
      <c r="AW222" s="75" t="n"/>
      <c r="AX222" s="53" t="n"/>
      <c r="AY222" s="75" t="n"/>
      <c r="AZ222" s="54" t="n"/>
      <c r="BA222" s="50">
        <f t="array" ref="BA222">+_xlfn.XLOOKUP(1,(CM_CT[Contract Number Customer]=CM_CT[[#This Row],[Contract Number Customer]])*(CM_CT[Row Type]="Header"),CM_CT[Contract Lenght Early Clause &amp; Option])</f>
        <v/>
      </c>
      <c r="BB222" s="15" t="n"/>
      <c r="BC222" s="15" t="n"/>
      <c r="BD222" s="15" t="n"/>
      <c r="BE222" s="15" t="n"/>
      <c r="BF222" s="15" t="n"/>
      <c r="BG222" s="15" t="n"/>
      <c r="BH222" s="24" t="n"/>
      <c r="BI222" s="10" t="n"/>
      <c r="BJ222" s="118" t="n"/>
      <c r="BK222" s="24" t="n"/>
      <c r="BL222" s="54">
        <f>+_xlfn.XLOOKUP(CM_CT[[#This Row],[Wagon Number]],Next_possible_notice[Wagon Number],Next_possible_notice[Renewal Process StartDate])</f>
        <v/>
      </c>
      <c r="BM222" s="24" t="n"/>
      <c r="BN222" s="50">
        <f t="array" ref="BN222">+_xlfn.XLOOKUP(1,(CM_CT[Contract Number Customer]=CM_CT[[#This Row],[Contract Number Customer]])*(CM_CT[Row Type]="Header"),CM_CT[Contract Mileage])</f>
        <v/>
      </c>
      <c r="BO222" s="50" t="n"/>
      <c r="BP222" s="54" t="n"/>
      <c r="BQ222" s="54">
        <f t="array" ref="BQ222">+_xlfn.XLOOKUP(1,(CM_CT[Contract Number Customer]=CM_CT[[#This Row],[Contract Number Customer]])*(CM_CT[Row Type]="Header"),CM_CT[Currency])</f>
        <v/>
      </c>
      <c r="BR222" s="75">
        <f t="array" ref="BR222">+_xlfn.XLOOKUP(1,(CM_CT[Contract Number Customer]=CM_CT[[#This Row],[Contract Number Customer]])*(CM_CT[Row Type]="Header"),CM_CT[Lease Rate EUR])</f>
        <v/>
      </c>
      <c r="BS222" s="306" t="n"/>
      <c r="BT222" s="306" t="n"/>
      <c r="BU222" s="177" t="n"/>
      <c r="BV222" s="306" t="n"/>
      <c r="BW222" s="179">
        <f t="array" ref="BW222">+_xlfn.XLOOKUP(1,(Table_Mietpos[Vertragsnummer]=CM_CT[[#This Row],[Contract Number M3]])*(Table_Mietpos[Auftragspos.]=CM_CT[[#This Row],[Rentalposition M3]]),Table_Mietpos[Nettosatz/Typ])</f>
        <v/>
      </c>
      <c r="BX222" s="306" t="n"/>
      <c r="BY222" s="75" t="n"/>
      <c r="BZ222" s="75" t="n"/>
      <c r="CA222" s="75" t="n"/>
      <c r="CB222" s="75" t="n"/>
      <c r="CC222" s="75" t="n"/>
      <c r="CD222" s="307" t="n"/>
      <c r="CE222" s="307" t="n"/>
      <c r="CF222" s="307" t="n"/>
      <c r="CG222" s="307" t="n"/>
      <c r="CH222" s="28" t="n"/>
      <c r="CI222" s="28" t="n"/>
      <c r="CJ222" s="28" t="n"/>
      <c r="CK222" s="186" t="n"/>
      <c r="CL222" s="307" t="n"/>
      <c r="CM222" s="306" t="n"/>
      <c r="CN222" s="12" t="n"/>
      <c r="CO222" s="20" t="n"/>
      <c r="CP222" s="142" t="n"/>
      <c r="CQ222" s="142" t="n"/>
      <c r="CR222" s="142" t="n"/>
      <c r="CS222" s="20" t="n"/>
    </row>
    <row r="223">
      <c r="B223" s="11" t="n"/>
      <c r="C223" s="14" t="inlineStr">
        <is>
          <t>V700010</t>
        </is>
      </c>
      <c r="D223" s="10" t="n"/>
      <c r="E223" s="15">
        <f t="array" ref="E223">+_xlfn.XLOOKUP(1,(CM_CT[Contract Number M3]=CM_CT[[#This Row],[Contract Number M3]])*(CM_CT[Row Type]="Header"),CM_CT[Contract Number Customer])</f>
        <v/>
      </c>
      <c r="F223" s="10" t="n">
        <v>5</v>
      </c>
      <c r="G223" s="10" t="inlineStr">
        <is>
          <t>Wagon</t>
        </is>
      </c>
      <c r="H223" s="10" t="n">
        <v>14</v>
      </c>
      <c r="I223" s="73">
        <f t="array" ref="I223">+_xlfn.XLOOKUP(1,(Table_Mietpos[Vertragsnummer]=CM[[#This Row],[Contract Number M3]])*(Table_Mietpos[Auftragspos.]=CM[[#This Row],[Rentalposition M3]]),Table_Mietpos[ChNr])</f>
        <v/>
      </c>
      <c r="J223" s="72">
        <f t="array" ref="J223">+_xlfn.XLOOKUP(1,(CM_CT[Contract Number Customer]=CM_CT[[#This Row],[Contract Number Customer]])*(CM_CT[Row Type]="Header"),CM_CT[Customer])</f>
        <v/>
      </c>
      <c r="K223" s="51" t="n"/>
      <c r="L223" s="51" t="n"/>
      <c r="M223" s="15">
        <f t="array" ref="M223">+_xlfn.XLOOKUP(1,(CM_CT[Contract Number Customer]=CM_CT[[#This Row],[Contract Number Customer]])*(CM_CT[Row Type]="Header"),CM_CT[Sales Manager])</f>
        <v/>
      </c>
      <c r="N223" s="15">
        <f t="array" ref="N223">+_xlfn.XLOOKUP(1,(CM_CT[Contract Number Customer]=CM_CT[[#This Row],[Contract Number Customer]])*(CM_CT[Row Type]="Header"),CM_CT[Wagon Type])</f>
        <v/>
      </c>
      <c r="O223" s="10" t="n">
        <v>1</v>
      </c>
      <c r="P223" s="10" t="n"/>
      <c r="Q223" s="10" t="n"/>
      <c r="R223" s="10" t="n">
        <v>1</v>
      </c>
      <c r="S223" s="10" t="n"/>
      <c r="T223" s="10" t="n">
        <v>1</v>
      </c>
      <c r="U223" s="15">
        <f>+IF(CM_CT[[#This Row],[Contract Status]]&lt;&gt;"ended",1,0)</f>
        <v/>
      </c>
      <c r="V223" s="15" t="n"/>
      <c r="W223" s="15">
        <f t="array" ref="W223">_xlfn.XLOOKUP(1,(CM_CT[Contract Number Customer]=$E222)*(CM_CT[Delivery Batch]=$F222)*(CM_CT[Row Type]="Batch"),CM_CT[Contract Flex])</f>
        <v/>
      </c>
      <c r="X223" s="54">
        <f t="array" ref="X223">_xlfn.XLOOKUP(1,(CM_CT[Contract Number Customer]=$E222)*(CM_CT[Delivery Batch]=$F222)*(CM_CT[Row Type]="Batch"),CM_CT[Flex StartDate])</f>
        <v/>
      </c>
      <c r="Y223" s="54">
        <f t="array" ref="Y223">_xlfn.XLOOKUP(1,(CM_CT[Contract Number Customer]=$E222)*(CM_CT[Delivery Batch]=$F222)*(CM_CT[Row Type]="Batch"),CM_CT[Flex EndDate])</f>
        <v/>
      </c>
      <c r="Z223" s="15">
        <f t="array" ref="Z223">_xlfn.XLOOKUP(1,(CM_CT[Contract Number Customer]=$E222)*(CM_CT[Delivery Batch]=$F222)*(CM_CT[Row Type]="Batch"),CM_CT[Contract Status])</f>
        <v/>
      </c>
      <c r="AA223" s="15" t="n"/>
      <c r="AB223" s="74" t="n"/>
      <c r="AC223" s="74" t="n"/>
      <c r="AD223" s="131">
        <f t="array" ref="AD223">+_xlfn.XLOOKUP(1,(Table_Mietpos[Vertragsnummer]=CM_CT[[#This Row],[Contract Number M3]])*(Table_Mietpos[Auftragspos.]=CM_CT[[#This Row],[Rentalposition M3]]),Table_Mietpos[Gueltig_ab])</f>
        <v/>
      </c>
      <c r="AE223" s="131">
        <f t="array" ref="AE223">+_xlfn.XLOOKUP(1,(Table_Mietpos[Vertragsnummer]=CM_CT[[#This Row],[Contract Number M3]])*(Table_Mietpos[Auftragspos.]=CM_CT[[#This Row],[Rentalposition M3]]),Table_Mietpos[Gueltig_bis])</f>
        <v/>
      </c>
      <c r="AF223" s="50">
        <f t="array" ref="AF223">+_xlfn.XLOOKUP(1,(CM_CT[Contract Number Customer]=CM_CT[[#This Row],[Contract Number Customer]])*(CM_CT[Row Type]="Header"),CM_CT[Contract Lenght Initial])</f>
        <v/>
      </c>
      <c r="AG223" s="136">
        <f>+CM_CT[[#This Row],[Rental EndDate]]</f>
        <v/>
      </c>
      <c r="AH223" s="305" t="n"/>
      <c r="AI223" s="305" t="n"/>
      <c r="AJ223" s="305" t="n"/>
      <c r="AK223" s="53" t="n"/>
      <c r="AL223" s="15">
        <f t="array" ref="AL223">+_xlfn.XLOOKUP(1,(CM_CT[Contract Number Customer]=CM_CT[[#This Row],[Contract Number Customer]])*(CM_CT[Row Type]="Header"),CM_CT[Early Termination Category])</f>
        <v/>
      </c>
      <c r="AM223" s="136">
        <f t="array" ref="AM223">_xlfn.XLOOKUP(1,(CM_CT[Contract Number Customer]=$E222)*(CM_CT[Delivery Batch]=$F222)*(CM_CT[Row Type]="Batch"),CM_CT[Early Termination cut-off date1])</f>
        <v/>
      </c>
      <c r="AN223" s="136">
        <f t="array" ref="AN223">_xlfn.XLOOKUP(1,(CM_CT[Contract Number Customer]=$E222)*(CM_CT[Delivery Batch]=$F222)*(CM_CT[Row Type]="Batch"),CM_CT[Early Termination cut-off date2])</f>
        <v/>
      </c>
      <c r="AO223" s="53">
        <f t="array" ref="AO223">+_xlfn.XLOOKUP(1,(CM_CT[Contract Number Customer]=CM_CT[[#This Row],[Contract Number Customer]])*(CM_CT[Row Type]="Header"),CM_CT[Early Termination Notice Period Mths])</f>
        <v/>
      </c>
      <c r="AP223" s="53">
        <f t="array" ref="AP223">+_xlfn.XLOOKUP(1,(CM_CT[Contract Number Customer]=CM_CT[[#This Row],[Contract Number Customer]])*(CM_CT[Row Type]="Header"),CM_CT[Duly Termination Notice Period Mths])</f>
        <v/>
      </c>
      <c r="AQ223" s="54" t="n"/>
      <c r="AR223" s="54">
        <f t="array" ref="AR223">+_xlfn.XLOOKUP(1,(CM_CT[[#This Row],[Contract Number M3]]=Next_possible_notice[Contract Number M3])*(CM_CT[[#This Row],[Rentalposition M3]]=Next_possible_notice[Rentalposition M3]),Next_possible_notice[NoticeDateCalc])</f>
        <v/>
      </c>
      <c r="AS223" s="117" t="n"/>
      <c r="AT223" s="75" t="n"/>
      <c r="AU223" s="75" t="n"/>
      <c r="AV223" s="75" t="n"/>
      <c r="AW223" s="75" t="n"/>
      <c r="AX223" s="53" t="n"/>
      <c r="AY223" s="75" t="n"/>
      <c r="AZ223" s="54" t="n"/>
      <c r="BA223" s="50">
        <f t="array" ref="BA223">+_xlfn.XLOOKUP(1,(CM_CT[Contract Number Customer]=CM_CT[[#This Row],[Contract Number Customer]])*(CM_CT[Row Type]="Header"),CM_CT[Contract Lenght Early Clause &amp; Option])</f>
        <v/>
      </c>
      <c r="BB223" s="15" t="n"/>
      <c r="BC223" s="15" t="n"/>
      <c r="BD223" s="15" t="n"/>
      <c r="BE223" s="15" t="n"/>
      <c r="BF223" s="15" t="n"/>
      <c r="BG223" s="15" t="n"/>
      <c r="BH223" s="24" t="n"/>
      <c r="BI223" s="10" t="n"/>
      <c r="BJ223" s="118" t="n"/>
      <c r="BK223" s="24" t="n"/>
      <c r="BL223" s="54">
        <f>+_xlfn.XLOOKUP(CM_CT[[#This Row],[Wagon Number]],Next_possible_notice[Wagon Number],Next_possible_notice[Renewal Process StartDate])</f>
        <v/>
      </c>
      <c r="BM223" s="24" t="n"/>
      <c r="BN223" s="50">
        <f t="array" ref="BN223">+_xlfn.XLOOKUP(1,(CM_CT[Contract Number Customer]=CM_CT[[#This Row],[Contract Number Customer]])*(CM_CT[Row Type]="Header"),CM_CT[Contract Mileage])</f>
        <v/>
      </c>
      <c r="BO223" s="50" t="n"/>
      <c r="BP223" s="54" t="n"/>
      <c r="BQ223" s="54">
        <f t="array" ref="BQ223">+_xlfn.XLOOKUP(1,(CM_CT[Contract Number Customer]=CM_CT[[#This Row],[Contract Number Customer]])*(CM_CT[Row Type]="Header"),CM_CT[Currency])</f>
        <v/>
      </c>
      <c r="BR223" s="75">
        <f t="array" ref="BR223">+_xlfn.XLOOKUP(1,(CM_CT[Contract Number Customer]=CM_CT[[#This Row],[Contract Number Customer]])*(CM_CT[Row Type]="Header"),CM_CT[Lease Rate EUR])</f>
        <v/>
      </c>
      <c r="BS223" s="306" t="n"/>
      <c r="BT223" s="306" t="n"/>
      <c r="BU223" s="177" t="n"/>
      <c r="BV223" s="306" t="n"/>
      <c r="BW223" s="179">
        <f t="array" ref="BW223">+_xlfn.XLOOKUP(1,(Table_Mietpos[Vertragsnummer]=CM_CT[[#This Row],[Contract Number M3]])*(Table_Mietpos[Auftragspos.]=CM_CT[[#This Row],[Rentalposition M3]]),Table_Mietpos[Nettosatz/Typ])</f>
        <v/>
      </c>
      <c r="BX223" s="306" t="n"/>
      <c r="BY223" s="75" t="n"/>
      <c r="BZ223" s="75" t="n"/>
      <c r="CA223" s="75" t="n"/>
      <c r="CB223" s="75" t="n"/>
      <c r="CC223" s="75" t="n"/>
      <c r="CD223" s="307" t="n"/>
      <c r="CE223" s="307" t="n"/>
      <c r="CF223" s="307" t="n"/>
      <c r="CG223" s="307" t="n"/>
      <c r="CH223" s="28" t="n"/>
      <c r="CI223" s="28" t="n"/>
      <c r="CJ223" s="28" t="n"/>
      <c r="CK223" s="186" t="n"/>
      <c r="CL223" s="307" t="n"/>
      <c r="CM223" s="306" t="n"/>
      <c r="CN223" s="12" t="n"/>
      <c r="CO223" s="20" t="n"/>
      <c r="CP223" s="142" t="n"/>
      <c r="CQ223" s="142" t="n"/>
      <c r="CR223" s="142" t="n"/>
      <c r="CS223" s="20" t="n"/>
    </row>
    <row r="224">
      <c r="B224" s="11" t="n"/>
      <c r="C224" s="14" t="inlineStr">
        <is>
          <t>V700010</t>
        </is>
      </c>
      <c r="D224" s="10" t="n"/>
      <c r="E224" s="15">
        <f t="array" ref="E224">+_xlfn.XLOOKUP(1,(CM_CT[Contract Number M3]=CM_CT[[#This Row],[Contract Number M3]])*(CM_CT[Row Type]="Header"),CM_CT[Contract Number Customer])</f>
        <v/>
      </c>
      <c r="F224" s="10" t="n">
        <v>5</v>
      </c>
      <c r="G224" s="10" t="inlineStr">
        <is>
          <t>Wagon</t>
        </is>
      </c>
      <c r="H224" s="10" t="n">
        <v>15</v>
      </c>
      <c r="I224" s="73">
        <f t="array" ref="I224">+_xlfn.XLOOKUP(1,(Table_Mietpos[Vertragsnummer]=CM[[#This Row],[Contract Number M3]])*(Table_Mietpos[Auftragspos.]=CM[[#This Row],[Rentalposition M3]]),Table_Mietpos[ChNr])</f>
        <v/>
      </c>
      <c r="J224" s="72">
        <f t="array" ref="J224">+_xlfn.XLOOKUP(1,(CM_CT[Contract Number Customer]=CM_CT[[#This Row],[Contract Number Customer]])*(CM_CT[Row Type]="Header"),CM_CT[Customer])</f>
        <v/>
      </c>
      <c r="K224" s="51" t="n"/>
      <c r="L224" s="51" t="n"/>
      <c r="M224" s="15">
        <f t="array" ref="M224">+_xlfn.XLOOKUP(1,(CM_CT[Contract Number Customer]=CM_CT[[#This Row],[Contract Number Customer]])*(CM_CT[Row Type]="Header"),CM_CT[Sales Manager])</f>
        <v/>
      </c>
      <c r="N224" s="15">
        <f t="array" ref="N224">+_xlfn.XLOOKUP(1,(CM_CT[Contract Number Customer]=CM_CT[[#This Row],[Contract Number Customer]])*(CM_CT[Row Type]="Header"),CM_CT[Wagon Type])</f>
        <v/>
      </c>
      <c r="O224" s="10" t="n">
        <v>1</v>
      </c>
      <c r="P224" s="10" t="n"/>
      <c r="Q224" s="10" t="n"/>
      <c r="R224" s="10" t="n">
        <v>1</v>
      </c>
      <c r="S224" s="10" t="n"/>
      <c r="T224" s="10" t="n">
        <v>1</v>
      </c>
      <c r="U224" s="15">
        <f>+IF(CM_CT[[#This Row],[Contract Status]]&lt;&gt;"ended",1,0)</f>
        <v/>
      </c>
      <c r="V224" s="15" t="n"/>
      <c r="W224" s="15">
        <f t="array" ref="W224">_xlfn.XLOOKUP(1,(CM_CT[Contract Number Customer]=$E223)*(CM_CT[Delivery Batch]=$F223)*(CM_CT[Row Type]="Batch"),CM_CT[Contract Flex])</f>
        <v/>
      </c>
      <c r="X224" s="54">
        <f t="array" ref="X224">_xlfn.XLOOKUP(1,(CM_CT[Contract Number Customer]=$E223)*(CM_CT[Delivery Batch]=$F223)*(CM_CT[Row Type]="Batch"),CM_CT[Flex StartDate])</f>
        <v/>
      </c>
      <c r="Y224" s="54">
        <f t="array" ref="Y224">_xlfn.XLOOKUP(1,(CM_CT[Contract Number Customer]=$E223)*(CM_CT[Delivery Batch]=$F223)*(CM_CT[Row Type]="Batch"),CM_CT[Flex EndDate])</f>
        <v/>
      </c>
      <c r="Z224" s="15">
        <f t="array" ref="Z224">_xlfn.XLOOKUP(1,(CM_CT[Contract Number Customer]=$E223)*(CM_CT[Delivery Batch]=$F223)*(CM_CT[Row Type]="Batch"),CM_CT[Contract Status])</f>
        <v/>
      </c>
      <c r="AA224" s="15" t="n"/>
      <c r="AB224" s="74" t="n"/>
      <c r="AC224" s="74" t="n"/>
      <c r="AD224" s="131">
        <f t="array" ref="AD224">+_xlfn.XLOOKUP(1,(Table_Mietpos[Vertragsnummer]=CM_CT[[#This Row],[Contract Number M3]])*(Table_Mietpos[Auftragspos.]=CM_CT[[#This Row],[Rentalposition M3]]),Table_Mietpos[Gueltig_ab])</f>
        <v/>
      </c>
      <c r="AE224" s="131">
        <f t="array" ref="AE224">+_xlfn.XLOOKUP(1,(Table_Mietpos[Vertragsnummer]=CM_CT[[#This Row],[Contract Number M3]])*(Table_Mietpos[Auftragspos.]=CM_CT[[#This Row],[Rentalposition M3]]),Table_Mietpos[Gueltig_bis])</f>
        <v/>
      </c>
      <c r="AF224" s="50">
        <f t="array" ref="AF224">+_xlfn.XLOOKUP(1,(CM_CT[Contract Number Customer]=CM_CT[[#This Row],[Contract Number Customer]])*(CM_CT[Row Type]="Header"),CM_CT[Contract Lenght Initial])</f>
        <v/>
      </c>
      <c r="AG224" s="136">
        <f>+CM_CT[[#This Row],[Rental EndDate]]</f>
        <v/>
      </c>
      <c r="AH224" s="305" t="n"/>
      <c r="AI224" s="305" t="n"/>
      <c r="AJ224" s="305" t="n"/>
      <c r="AK224" s="53" t="n"/>
      <c r="AL224" s="15">
        <f t="array" ref="AL224">+_xlfn.XLOOKUP(1,(CM_CT[Contract Number Customer]=CM_CT[[#This Row],[Contract Number Customer]])*(CM_CT[Row Type]="Header"),CM_CT[Early Termination Category])</f>
        <v/>
      </c>
      <c r="AM224" s="136">
        <f t="array" ref="AM224">_xlfn.XLOOKUP(1,(CM_CT[Contract Number Customer]=$E223)*(CM_CT[Delivery Batch]=$F223)*(CM_CT[Row Type]="Batch"),CM_CT[Early Termination cut-off date1])</f>
        <v/>
      </c>
      <c r="AN224" s="136">
        <f t="array" ref="AN224">_xlfn.XLOOKUP(1,(CM_CT[Contract Number Customer]=$E223)*(CM_CT[Delivery Batch]=$F223)*(CM_CT[Row Type]="Batch"),CM_CT[Early Termination cut-off date2])</f>
        <v/>
      </c>
      <c r="AO224" s="53">
        <f t="array" ref="AO224">+_xlfn.XLOOKUP(1,(CM_CT[Contract Number Customer]=CM_CT[[#This Row],[Contract Number Customer]])*(CM_CT[Row Type]="Header"),CM_CT[Early Termination Notice Period Mths])</f>
        <v/>
      </c>
      <c r="AP224" s="53">
        <f t="array" ref="AP224">+_xlfn.XLOOKUP(1,(CM_CT[Contract Number Customer]=CM_CT[[#This Row],[Contract Number Customer]])*(CM_CT[Row Type]="Header"),CM_CT[Duly Termination Notice Period Mths])</f>
        <v/>
      </c>
      <c r="AQ224" s="54" t="n"/>
      <c r="AR224" s="54">
        <f t="array" ref="AR224">+_xlfn.XLOOKUP(1,(CM_CT[[#This Row],[Contract Number M3]]=Next_possible_notice[Contract Number M3])*(CM_CT[[#This Row],[Rentalposition M3]]=Next_possible_notice[Rentalposition M3]),Next_possible_notice[NoticeDateCalc])</f>
        <v/>
      </c>
      <c r="AS224" s="117" t="n"/>
      <c r="AT224" s="75" t="n"/>
      <c r="AU224" s="75" t="n"/>
      <c r="AV224" s="75" t="n"/>
      <c r="AW224" s="75" t="n"/>
      <c r="AX224" s="53" t="n"/>
      <c r="AY224" s="75" t="n"/>
      <c r="AZ224" s="54" t="n"/>
      <c r="BA224" s="50">
        <f t="array" ref="BA224">+_xlfn.XLOOKUP(1,(CM_CT[Contract Number Customer]=CM_CT[[#This Row],[Contract Number Customer]])*(CM_CT[Row Type]="Header"),CM_CT[Contract Lenght Early Clause &amp; Option])</f>
        <v/>
      </c>
      <c r="BB224" s="15" t="n"/>
      <c r="BC224" s="15" t="n"/>
      <c r="BD224" s="15" t="n"/>
      <c r="BE224" s="15" t="n"/>
      <c r="BF224" s="15" t="n"/>
      <c r="BG224" s="15" t="n"/>
      <c r="BH224" s="24" t="n"/>
      <c r="BI224" s="10" t="n"/>
      <c r="BJ224" s="118" t="n"/>
      <c r="BK224" s="24" t="n"/>
      <c r="BL224" s="54">
        <f>+_xlfn.XLOOKUP(CM_CT[[#This Row],[Wagon Number]],Next_possible_notice[Wagon Number],Next_possible_notice[Renewal Process StartDate])</f>
        <v/>
      </c>
      <c r="BM224" s="24" t="n"/>
      <c r="BN224" s="50">
        <f t="array" ref="BN224">+_xlfn.XLOOKUP(1,(CM_CT[Contract Number Customer]=CM_CT[[#This Row],[Contract Number Customer]])*(CM_CT[Row Type]="Header"),CM_CT[Contract Mileage])</f>
        <v/>
      </c>
      <c r="BO224" s="50" t="n"/>
      <c r="BP224" s="54" t="n"/>
      <c r="BQ224" s="54">
        <f t="array" ref="BQ224">+_xlfn.XLOOKUP(1,(CM_CT[Contract Number Customer]=CM_CT[[#This Row],[Contract Number Customer]])*(CM_CT[Row Type]="Header"),CM_CT[Currency])</f>
        <v/>
      </c>
      <c r="BR224" s="75">
        <f t="array" ref="BR224">+_xlfn.XLOOKUP(1,(CM_CT[Contract Number Customer]=CM_CT[[#This Row],[Contract Number Customer]])*(CM_CT[Row Type]="Header"),CM_CT[Lease Rate EUR])</f>
        <v/>
      </c>
      <c r="BS224" s="306" t="n"/>
      <c r="BT224" s="306" t="n"/>
      <c r="BU224" s="177" t="n"/>
      <c r="BV224" s="306" t="n"/>
      <c r="BW224" s="179">
        <f t="array" ref="BW224">+_xlfn.XLOOKUP(1,(Table_Mietpos[Vertragsnummer]=CM_CT[[#This Row],[Contract Number M3]])*(Table_Mietpos[Auftragspos.]=CM_CT[[#This Row],[Rentalposition M3]]),Table_Mietpos[Nettosatz/Typ])</f>
        <v/>
      </c>
      <c r="BX224" s="306" t="n"/>
      <c r="BY224" s="75" t="n"/>
      <c r="BZ224" s="75" t="n"/>
      <c r="CA224" s="75" t="n"/>
      <c r="CB224" s="75" t="n"/>
      <c r="CC224" s="75" t="n"/>
      <c r="CD224" s="307" t="n"/>
      <c r="CE224" s="307" t="n"/>
      <c r="CF224" s="307" t="n"/>
      <c r="CG224" s="307" t="n"/>
      <c r="CH224" s="28" t="n"/>
      <c r="CI224" s="28" t="n"/>
      <c r="CJ224" s="28" t="n"/>
      <c r="CK224" s="186" t="n"/>
      <c r="CL224" s="307" t="n"/>
      <c r="CM224" s="306" t="n"/>
      <c r="CN224" s="12" t="n"/>
      <c r="CO224" s="20" t="n"/>
      <c r="CP224" s="142" t="n"/>
      <c r="CQ224" s="142" t="n"/>
      <c r="CR224" s="142" t="n"/>
      <c r="CS224" s="20" t="n"/>
    </row>
    <row r="225">
      <c r="B225" s="11" t="n"/>
      <c r="C225" s="14" t="inlineStr">
        <is>
          <t>V700010</t>
        </is>
      </c>
      <c r="D225" s="10" t="n"/>
      <c r="E225" s="15">
        <f t="array" ref="E225">+_xlfn.XLOOKUP(1,(CM_CT[Contract Number M3]=CM_CT[[#This Row],[Contract Number M3]])*(CM_CT[Row Type]="Header"),CM_CT[Contract Number Customer])</f>
        <v/>
      </c>
      <c r="F225" s="10" t="n">
        <v>5</v>
      </c>
      <c r="G225" s="10" t="inlineStr">
        <is>
          <t>Wagon</t>
        </is>
      </c>
      <c r="H225" s="10" t="n">
        <v>16</v>
      </c>
      <c r="I225" s="73">
        <f t="array" ref="I225">+_xlfn.XLOOKUP(1,(Table_Mietpos[Vertragsnummer]=CM[[#This Row],[Contract Number M3]])*(Table_Mietpos[Auftragspos.]=CM[[#This Row],[Rentalposition M3]]),Table_Mietpos[ChNr])</f>
        <v/>
      </c>
      <c r="J225" s="72">
        <f t="array" ref="J225">+_xlfn.XLOOKUP(1,(CM_CT[Contract Number Customer]=CM_CT[[#This Row],[Contract Number Customer]])*(CM_CT[Row Type]="Header"),CM_CT[Customer])</f>
        <v/>
      </c>
      <c r="K225" s="51" t="n"/>
      <c r="L225" s="51" t="n"/>
      <c r="M225" s="15">
        <f t="array" ref="M225">+_xlfn.XLOOKUP(1,(CM_CT[Contract Number Customer]=CM_CT[[#This Row],[Contract Number Customer]])*(CM_CT[Row Type]="Header"),CM_CT[Sales Manager])</f>
        <v/>
      </c>
      <c r="N225" s="15">
        <f t="array" ref="N225">+_xlfn.XLOOKUP(1,(CM_CT[Contract Number Customer]=CM_CT[[#This Row],[Contract Number Customer]])*(CM_CT[Row Type]="Header"),CM_CT[Wagon Type])</f>
        <v/>
      </c>
      <c r="O225" s="10" t="n">
        <v>1</v>
      </c>
      <c r="P225" s="10" t="n"/>
      <c r="Q225" s="10" t="n"/>
      <c r="R225" s="10" t="n">
        <v>1</v>
      </c>
      <c r="S225" s="10" t="n"/>
      <c r="T225" s="10" t="n">
        <v>1</v>
      </c>
      <c r="U225" s="15">
        <f>+IF(CM_CT[[#This Row],[Contract Status]]&lt;&gt;"ended",1,0)</f>
        <v/>
      </c>
      <c r="V225" s="15" t="n"/>
      <c r="W225" s="15">
        <f t="array" ref="W225">_xlfn.XLOOKUP(1,(CM_CT[Contract Number Customer]=$E224)*(CM_CT[Delivery Batch]=$F224)*(CM_CT[Row Type]="Batch"),CM_CT[Contract Flex])</f>
        <v/>
      </c>
      <c r="X225" s="54">
        <f t="array" ref="X225">_xlfn.XLOOKUP(1,(CM_CT[Contract Number Customer]=$E224)*(CM_CT[Delivery Batch]=$F224)*(CM_CT[Row Type]="Batch"),CM_CT[Flex StartDate])</f>
        <v/>
      </c>
      <c r="Y225" s="54">
        <f t="array" ref="Y225">_xlfn.XLOOKUP(1,(CM_CT[Contract Number Customer]=$E224)*(CM_CT[Delivery Batch]=$F224)*(CM_CT[Row Type]="Batch"),CM_CT[Flex EndDate])</f>
        <v/>
      </c>
      <c r="Z225" s="15">
        <f t="array" ref="Z225">_xlfn.XLOOKUP(1,(CM_CT[Contract Number Customer]=$E224)*(CM_CT[Delivery Batch]=$F224)*(CM_CT[Row Type]="Batch"),CM_CT[Contract Status])</f>
        <v/>
      </c>
      <c r="AA225" s="15" t="n"/>
      <c r="AB225" s="74" t="n"/>
      <c r="AC225" s="74" t="n"/>
      <c r="AD225" s="131">
        <f t="array" ref="AD225">+_xlfn.XLOOKUP(1,(Table_Mietpos[Vertragsnummer]=CM_CT[[#This Row],[Contract Number M3]])*(Table_Mietpos[Auftragspos.]=CM_CT[[#This Row],[Rentalposition M3]]),Table_Mietpos[Gueltig_ab])</f>
        <v/>
      </c>
      <c r="AE225" s="131">
        <f t="array" ref="AE225">+_xlfn.XLOOKUP(1,(Table_Mietpos[Vertragsnummer]=CM_CT[[#This Row],[Contract Number M3]])*(Table_Mietpos[Auftragspos.]=CM_CT[[#This Row],[Rentalposition M3]]),Table_Mietpos[Gueltig_bis])</f>
        <v/>
      </c>
      <c r="AF225" s="50">
        <f t="array" ref="AF225">+_xlfn.XLOOKUP(1,(CM_CT[Contract Number Customer]=CM_CT[[#This Row],[Contract Number Customer]])*(CM_CT[Row Type]="Header"),CM_CT[Contract Lenght Initial])</f>
        <v/>
      </c>
      <c r="AG225" s="136">
        <f>+CM_CT[[#This Row],[Rental EndDate]]</f>
        <v/>
      </c>
      <c r="AH225" s="305" t="n"/>
      <c r="AI225" s="305" t="n"/>
      <c r="AJ225" s="305" t="n"/>
      <c r="AK225" s="53" t="n"/>
      <c r="AL225" s="15">
        <f t="array" ref="AL225">+_xlfn.XLOOKUP(1,(CM_CT[Contract Number Customer]=CM_CT[[#This Row],[Contract Number Customer]])*(CM_CT[Row Type]="Header"),CM_CT[Early Termination Category])</f>
        <v/>
      </c>
      <c r="AM225" s="136">
        <f t="array" ref="AM225">_xlfn.XLOOKUP(1,(CM_CT[Contract Number Customer]=$E224)*(CM_CT[Delivery Batch]=$F224)*(CM_CT[Row Type]="Batch"),CM_CT[Early Termination cut-off date1])</f>
        <v/>
      </c>
      <c r="AN225" s="136">
        <f t="array" ref="AN225">_xlfn.XLOOKUP(1,(CM_CT[Contract Number Customer]=$E224)*(CM_CT[Delivery Batch]=$F224)*(CM_CT[Row Type]="Batch"),CM_CT[Early Termination cut-off date2])</f>
        <v/>
      </c>
      <c r="AO225" s="53">
        <f t="array" ref="AO225">+_xlfn.XLOOKUP(1,(CM_CT[Contract Number Customer]=CM_CT[[#This Row],[Contract Number Customer]])*(CM_CT[Row Type]="Header"),CM_CT[Early Termination Notice Period Mths])</f>
        <v/>
      </c>
      <c r="AP225" s="53">
        <f t="array" ref="AP225">+_xlfn.XLOOKUP(1,(CM_CT[Contract Number Customer]=CM_CT[[#This Row],[Contract Number Customer]])*(CM_CT[Row Type]="Header"),CM_CT[Duly Termination Notice Period Mths])</f>
        <v/>
      </c>
      <c r="AQ225" s="54" t="n"/>
      <c r="AR225" s="54">
        <f t="array" ref="AR225">+_xlfn.XLOOKUP(1,(CM_CT[[#This Row],[Contract Number M3]]=Next_possible_notice[Contract Number M3])*(CM_CT[[#This Row],[Rentalposition M3]]=Next_possible_notice[Rentalposition M3]),Next_possible_notice[NoticeDateCalc])</f>
        <v/>
      </c>
      <c r="AS225" s="117" t="n"/>
      <c r="AT225" s="75" t="n"/>
      <c r="AU225" s="75" t="n"/>
      <c r="AV225" s="75" t="n"/>
      <c r="AW225" s="75" t="n"/>
      <c r="AX225" s="53" t="n"/>
      <c r="AY225" s="75" t="n"/>
      <c r="AZ225" s="54" t="n"/>
      <c r="BA225" s="50">
        <f t="array" ref="BA225">+_xlfn.XLOOKUP(1,(CM_CT[Contract Number Customer]=CM_CT[[#This Row],[Contract Number Customer]])*(CM_CT[Row Type]="Header"),CM_CT[Contract Lenght Early Clause &amp; Option])</f>
        <v/>
      </c>
      <c r="BB225" s="15" t="n"/>
      <c r="BC225" s="15" t="n"/>
      <c r="BD225" s="15" t="n"/>
      <c r="BE225" s="15" t="n"/>
      <c r="BF225" s="15" t="n"/>
      <c r="BG225" s="15" t="n"/>
      <c r="BH225" s="24" t="n"/>
      <c r="BI225" s="10" t="n"/>
      <c r="BJ225" s="118" t="n"/>
      <c r="BK225" s="24" t="n"/>
      <c r="BL225" s="54">
        <f>+_xlfn.XLOOKUP(CM_CT[[#This Row],[Wagon Number]],Next_possible_notice[Wagon Number],Next_possible_notice[Renewal Process StartDate])</f>
        <v/>
      </c>
      <c r="BM225" s="24" t="n"/>
      <c r="BN225" s="50">
        <f t="array" ref="BN225">+_xlfn.XLOOKUP(1,(CM_CT[Contract Number Customer]=CM_CT[[#This Row],[Contract Number Customer]])*(CM_CT[Row Type]="Header"),CM_CT[Contract Mileage])</f>
        <v/>
      </c>
      <c r="BO225" s="50" t="n"/>
      <c r="BP225" s="54" t="n"/>
      <c r="BQ225" s="54">
        <f t="array" ref="BQ225">+_xlfn.XLOOKUP(1,(CM_CT[Contract Number Customer]=CM_CT[[#This Row],[Contract Number Customer]])*(CM_CT[Row Type]="Header"),CM_CT[Currency])</f>
        <v/>
      </c>
      <c r="BR225" s="75">
        <f t="array" ref="BR225">+_xlfn.XLOOKUP(1,(CM_CT[Contract Number Customer]=CM_CT[[#This Row],[Contract Number Customer]])*(CM_CT[Row Type]="Header"),CM_CT[Lease Rate EUR])</f>
        <v/>
      </c>
      <c r="BS225" s="306" t="n"/>
      <c r="BT225" s="306" t="n"/>
      <c r="BU225" s="177" t="n"/>
      <c r="BV225" s="306" t="n"/>
      <c r="BW225" s="179">
        <f t="array" ref="BW225">+_xlfn.XLOOKUP(1,(Table_Mietpos[Vertragsnummer]=CM_CT[[#This Row],[Contract Number M3]])*(Table_Mietpos[Auftragspos.]=CM_CT[[#This Row],[Rentalposition M3]]),Table_Mietpos[Nettosatz/Typ])</f>
        <v/>
      </c>
      <c r="BX225" s="306" t="n"/>
      <c r="BY225" s="75" t="n"/>
      <c r="BZ225" s="75" t="n"/>
      <c r="CA225" s="75" t="n"/>
      <c r="CB225" s="75" t="n"/>
      <c r="CC225" s="75" t="n"/>
      <c r="CD225" s="307" t="n"/>
      <c r="CE225" s="307" t="n"/>
      <c r="CF225" s="307" t="n"/>
      <c r="CG225" s="307" t="n"/>
      <c r="CH225" s="28" t="n"/>
      <c r="CI225" s="28" t="n"/>
      <c r="CJ225" s="28" t="n"/>
      <c r="CK225" s="186" t="n"/>
      <c r="CL225" s="307" t="n"/>
      <c r="CM225" s="306" t="n"/>
      <c r="CN225" s="12" t="n"/>
      <c r="CO225" s="20" t="n"/>
      <c r="CP225" s="142" t="n"/>
      <c r="CQ225" s="142" t="n"/>
      <c r="CR225" s="142" t="n"/>
      <c r="CS225" s="20" t="n"/>
    </row>
    <row r="226">
      <c r="B226" s="11" t="n"/>
      <c r="C226" s="14" t="inlineStr">
        <is>
          <t>V700010</t>
        </is>
      </c>
      <c r="D226" s="10" t="n"/>
      <c r="E226" s="15">
        <f t="array" ref="E226">+_xlfn.XLOOKUP(1,(CM_CT[Contract Number M3]=CM_CT[[#This Row],[Contract Number M3]])*(CM_CT[Row Type]="Header"),CM_CT[Contract Number Customer])</f>
        <v/>
      </c>
      <c r="F226" s="10" t="n">
        <v>5</v>
      </c>
      <c r="G226" s="10" t="inlineStr">
        <is>
          <t>Wagon</t>
        </is>
      </c>
      <c r="H226" s="10" t="n">
        <v>17</v>
      </c>
      <c r="I226" s="73">
        <f t="array" ref="I226">+_xlfn.XLOOKUP(1,(Table_Mietpos[Vertragsnummer]=CM[[#This Row],[Contract Number M3]])*(Table_Mietpos[Auftragspos.]=CM[[#This Row],[Rentalposition M3]]),Table_Mietpos[ChNr])</f>
        <v/>
      </c>
      <c r="J226" s="72">
        <f t="array" ref="J226">+_xlfn.XLOOKUP(1,(CM_CT[Contract Number Customer]=CM_CT[[#This Row],[Contract Number Customer]])*(CM_CT[Row Type]="Header"),CM_CT[Customer])</f>
        <v/>
      </c>
      <c r="K226" s="51" t="n"/>
      <c r="L226" s="51" t="n"/>
      <c r="M226" s="15">
        <f t="array" ref="M226">+_xlfn.XLOOKUP(1,(CM_CT[Contract Number Customer]=CM_CT[[#This Row],[Contract Number Customer]])*(CM_CT[Row Type]="Header"),CM_CT[Sales Manager])</f>
        <v/>
      </c>
      <c r="N226" s="15">
        <f t="array" ref="N226">+_xlfn.XLOOKUP(1,(CM_CT[Contract Number Customer]=CM_CT[[#This Row],[Contract Number Customer]])*(CM_CT[Row Type]="Header"),CM_CT[Wagon Type])</f>
        <v/>
      </c>
      <c r="O226" s="10" t="n">
        <v>1</v>
      </c>
      <c r="P226" s="10" t="n"/>
      <c r="Q226" s="10" t="n"/>
      <c r="R226" s="10" t="n">
        <v>1</v>
      </c>
      <c r="S226" s="10" t="n"/>
      <c r="T226" s="10" t="n">
        <v>1</v>
      </c>
      <c r="U226" s="15">
        <f>+IF(CM_CT[[#This Row],[Contract Status]]&lt;&gt;"ended",1,0)</f>
        <v/>
      </c>
      <c r="V226" s="15" t="n"/>
      <c r="W226" s="15">
        <f t="array" ref="W226">_xlfn.XLOOKUP(1,(CM_CT[Contract Number Customer]=$E225)*(CM_CT[Delivery Batch]=$F225)*(CM_CT[Row Type]="Batch"),CM_CT[Contract Flex])</f>
        <v/>
      </c>
      <c r="X226" s="54">
        <f t="array" ref="X226">_xlfn.XLOOKUP(1,(CM_CT[Contract Number Customer]=$E225)*(CM_CT[Delivery Batch]=$F225)*(CM_CT[Row Type]="Batch"),CM_CT[Flex StartDate])</f>
        <v/>
      </c>
      <c r="Y226" s="54">
        <f t="array" ref="Y226">_xlfn.XLOOKUP(1,(CM_CT[Contract Number Customer]=$E225)*(CM_CT[Delivery Batch]=$F225)*(CM_CT[Row Type]="Batch"),CM_CT[Flex EndDate])</f>
        <v/>
      </c>
      <c r="Z226" s="15">
        <f t="array" ref="Z226">_xlfn.XLOOKUP(1,(CM_CT[Contract Number Customer]=$E225)*(CM_CT[Delivery Batch]=$F225)*(CM_CT[Row Type]="Batch"),CM_CT[Contract Status])</f>
        <v/>
      </c>
      <c r="AA226" s="15" t="n"/>
      <c r="AB226" s="74" t="n"/>
      <c r="AC226" s="74" t="n"/>
      <c r="AD226" s="131">
        <f t="array" ref="AD226">+_xlfn.XLOOKUP(1,(Table_Mietpos[Vertragsnummer]=CM_CT[[#This Row],[Contract Number M3]])*(Table_Mietpos[Auftragspos.]=CM_CT[[#This Row],[Rentalposition M3]]),Table_Mietpos[Gueltig_ab])</f>
        <v/>
      </c>
      <c r="AE226" s="131">
        <f t="array" ref="AE226">+_xlfn.XLOOKUP(1,(Table_Mietpos[Vertragsnummer]=CM_CT[[#This Row],[Contract Number M3]])*(Table_Mietpos[Auftragspos.]=CM_CT[[#This Row],[Rentalposition M3]]),Table_Mietpos[Gueltig_bis])</f>
        <v/>
      </c>
      <c r="AF226" s="50">
        <f t="array" ref="AF226">+_xlfn.XLOOKUP(1,(CM_CT[Contract Number Customer]=CM_CT[[#This Row],[Contract Number Customer]])*(CM_CT[Row Type]="Header"),CM_CT[Contract Lenght Initial])</f>
        <v/>
      </c>
      <c r="AG226" s="136">
        <f>+CM_CT[[#This Row],[Rental EndDate]]</f>
        <v/>
      </c>
      <c r="AH226" s="305" t="n"/>
      <c r="AI226" s="305" t="n"/>
      <c r="AJ226" s="305" t="n"/>
      <c r="AK226" s="53" t="n"/>
      <c r="AL226" s="15">
        <f t="array" ref="AL226">+_xlfn.XLOOKUP(1,(CM_CT[Contract Number Customer]=CM_CT[[#This Row],[Contract Number Customer]])*(CM_CT[Row Type]="Header"),CM_CT[Early Termination Category])</f>
        <v/>
      </c>
      <c r="AM226" s="136">
        <f t="array" ref="AM226">_xlfn.XLOOKUP(1,(CM_CT[Contract Number Customer]=$E225)*(CM_CT[Delivery Batch]=$F225)*(CM_CT[Row Type]="Batch"),CM_CT[Early Termination cut-off date1])</f>
        <v/>
      </c>
      <c r="AN226" s="136">
        <f t="array" ref="AN226">_xlfn.XLOOKUP(1,(CM_CT[Contract Number Customer]=$E225)*(CM_CT[Delivery Batch]=$F225)*(CM_CT[Row Type]="Batch"),CM_CT[Early Termination cut-off date2])</f>
        <v/>
      </c>
      <c r="AO226" s="53">
        <f t="array" ref="AO226">+_xlfn.XLOOKUP(1,(CM_CT[Contract Number Customer]=CM_CT[[#This Row],[Contract Number Customer]])*(CM_CT[Row Type]="Header"),CM_CT[Early Termination Notice Period Mths])</f>
        <v/>
      </c>
      <c r="AP226" s="53">
        <f t="array" ref="AP226">+_xlfn.XLOOKUP(1,(CM_CT[Contract Number Customer]=CM_CT[[#This Row],[Contract Number Customer]])*(CM_CT[Row Type]="Header"),CM_CT[Duly Termination Notice Period Mths])</f>
        <v/>
      </c>
      <c r="AQ226" s="54" t="n"/>
      <c r="AR226" s="54">
        <f t="array" ref="AR226">+_xlfn.XLOOKUP(1,(CM_CT[[#This Row],[Contract Number M3]]=Next_possible_notice[Contract Number M3])*(CM_CT[[#This Row],[Rentalposition M3]]=Next_possible_notice[Rentalposition M3]),Next_possible_notice[NoticeDateCalc])</f>
        <v/>
      </c>
      <c r="AS226" s="117" t="n"/>
      <c r="AT226" s="75" t="n"/>
      <c r="AU226" s="75" t="n"/>
      <c r="AV226" s="75" t="n"/>
      <c r="AW226" s="75" t="n"/>
      <c r="AX226" s="53" t="n"/>
      <c r="AY226" s="75" t="n"/>
      <c r="AZ226" s="54" t="n"/>
      <c r="BA226" s="50">
        <f t="array" ref="BA226">+_xlfn.XLOOKUP(1,(CM_CT[Contract Number Customer]=CM_CT[[#This Row],[Contract Number Customer]])*(CM_CT[Row Type]="Header"),CM_CT[Contract Lenght Early Clause &amp; Option])</f>
        <v/>
      </c>
      <c r="BB226" s="15" t="n"/>
      <c r="BC226" s="15" t="n"/>
      <c r="BD226" s="15" t="n"/>
      <c r="BE226" s="15" t="n"/>
      <c r="BF226" s="15" t="n"/>
      <c r="BG226" s="15" t="n"/>
      <c r="BH226" s="24" t="n"/>
      <c r="BI226" s="10" t="n"/>
      <c r="BJ226" s="118" t="n"/>
      <c r="BK226" s="24" t="n"/>
      <c r="BL226" s="54">
        <f>+_xlfn.XLOOKUP(CM_CT[[#This Row],[Wagon Number]],Next_possible_notice[Wagon Number],Next_possible_notice[Renewal Process StartDate])</f>
        <v/>
      </c>
      <c r="BM226" s="24" t="n"/>
      <c r="BN226" s="50">
        <f t="array" ref="BN226">+_xlfn.XLOOKUP(1,(CM_CT[Contract Number Customer]=CM_CT[[#This Row],[Contract Number Customer]])*(CM_CT[Row Type]="Header"),CM_CT[Contract Mileage])</f>
        <v/>
      </c>
      <c r="BO226" s="50" t="n"/>
      <c r="BP226" s="54" t="n"/>
      <c r="BQ226" s="54">
        <f t="array" ref="BQ226">+_xlfn.XLOOKUP(1,(CM_CT[Contract Number Customer]=CM_CT[[#This Row],[Contract Number Customer]])*(CM_CT[Row Type]="Header"),CM_CT[Currency])</f>
        <v/>
      </c>
      <c r="BR226" s="75">
        <f t="array" ref="BR226">+_xlfn.XLOOKUP(1,(CM_CT[Contract Number Customer]=CM_CT[[#This Row],[Contract Number Customer]])*(CM_CT[Row Type]="Header"),CM_CT[Lease Rate EUR])</f>
        <v/>
      </c>
      <c r="BS226" s="306" t="n"/>
      <c r="BT226" s="306" t="n"/>
      <c r="BU226" s="177" t="n"/>
      <c r="BV226" s="306" t="n"/>
      <c r="BW226" s="179">
        <f t="array" ref="BW226">+_xlfn.XLOOKUP(1,(Table_Mietpos[Vertragsnummer]=CM_CT[[#This Row],[Contract Number M3]])*(Table_Mietpos[Auftragspos.]=CM_CT[[#This Row],[Rentalposition M3]]),Table_Mietpos[Nettosatz/Typ])</f>
        <v/>
      </c>
      <c r="BX226" s="306" t="n"/>
      <c r="BY226" s="75" t="n"/>
      <c r="BZ226" s="75" t="n"/>
      <c r="CA226" s="75" t="n"/>
      <c r="CB226" s="75" t="n"/>
      <c r="CC226" s="75" t="n"/>
      <c r="CD226" s="307" t="n"/>
      <c r="CE226" s="307" t="n"/>
      <c r="CF226" s="307" t="n"/>
      <c r="CG226" s="307" t="n"/>
      <c r="CH226" s="28" t="n"/>
      <c r="CI226" s="28" t="n"/>
      <c r="CJ226" s="28" t="n"/>
      <c r="CK226" s="186" t="n"/>
      <c r="CL226" s="307" t="n"/>
      <c r="CM226" s="306" t="n"/>
      <c r="CN226" s="12" t="n"/>
      <c r="CO226" s="20" t="n"/>
      <c r="CP226" s="142" t="n"/>
      <c r="CQ226" s="142" t="n"/>
      <c r="CR226" s="142" t="n"/>
      <c r="CS226" s="20" t="n"/>
    </row>
    <row r="227">
      <c r="B227" s="11" t="n"/>
      <c r="C227" s="14" t="inlineStr">
        <is>
          <t>V700010</t>
        </is>
      </c>
      <c r="D227" s="10" t="n"/>
      <c r="E227" s="15">
        <f t="array" ref="E227">+_xlfn.XLOOKUP(1,(CM_CT[Contract Number M3]=CM_CT[[#This Row],[Contract Number M3]])*(CM_CT[Row Type]="Header"),CM_CT[Contract Number Customer])</f>
        <v/>
      </c>
      <c r="F227" s="10" t="n">
        <v>5</v>
      </c>
      <c r="G227" s="10" t="inlineStr">
        <is>
          <t>Wagon</t>
        </is>
      </c>
      <c r="H227" s="10" t="n">
        <v>18</v>
      </c>
      <c r="I227" s="73">
        <f t="array" ref="I227">+_xlfn.XLOOKUP(1,(Table_Mietpos[Vertragsnummer]=CM[[#This Row],[Contract Number M3]])*(Table_Mietpos[Auftragspos.]=CM[[#This Row],[Rentalposition M3]]),Table_Mietpos[ChNr])</f>
        <v/>
      </c>
      <c r="J227" s="72">
        <f t="array" ref="J227">+_xlfn.XLOOKUP(1,(CM_CT[Contract Number Customer]=CM_CT[[#This Row],[Contract Number Customer]])*(CM_CT[Row Type]="Header"),CM_CT[Customer])</f>
        <v/>
      </c>
      <c r="K227" s="51" t="n"/>
      <c r="L227" s="51" t="n"/>
      <c r="M227" s="15">
        <f t="array" ref="M227">+_xlfn.XLOOKUP(1,(CM_CT[Contract Number Customer]=CM_CT[[#This Row],[Contract Number Customer]])*(CM_CT[Row Type]="Header"),CM_CT[Sales Manager])</f>
        <v/>
      </c>
      <c r="N227" s="15">
        <f t="array" ref="N227">+_xlfn.XLOOKUP(1,(CM_CT[Contract Number Customer]=CM_CT[[#This Row],[Contract Number Customer]])*(CM_CT[Row Type]="Header"),CM_CT[Wagon Type])</f>
        <v/>
      </c>
      <c r="O227" s="10" t="n">
        <v>1</v>
      </c>
      <c r="P227" s="10" t="n"/>
      <c r="Q227" s="10" t="n"/>
      <c r="R227" s="10" t="n">
        <v>1</v>
      </c>
      <c r="S227" s="10" t="n"/>
      <c r="T227" s="10" t="n">
        <v>1</v>
      </c>
      <c r="U227" s="15">
        <f>+IF(CM_CT[[#This Row],[Contract Status]]&lt;&gt;"ended",1,0)</f>
        <v/>
      </c>
      <c r="V227" s="15" t="n"/>
      <c r="W227" s="15">
        <f t="array" ref="W227">_xlfn.XLOOKUP(1,(CM_CT[Contract Number Customer]=$E226)*(CM_CT[Delivery Batch]=$F226)*(CM_CT[Row Type]="Batch"),CM_CT[Contract Flex])</f>
        <v/>
      </c>
      <c r="X227" s="54">
        <f t="array" ref="X227">_xlfn.XLOOKUP(1,(CM_CT[Contract Number Customer]=$E226)*(CM_CT[Delivery Batch]=$F226)*(CM_CT[Row Type]="Batch"),CM_CT[Flex StartDate])</f>
        <v/>
      </c>
      <c r="Y227" s="54">
        <f t="array" ref="Y227">_xlfn.XLOOKUP(1,(CM_CT[Contract Number Customer]=$E226)*(CM_CT[Delivery Batch]=$F226)*(CM_CT[Row Type]="Batch"),CM_CT[Flex EndDate])</f>
        <v/>
      </c>
      <c r="Z227" s="15">
        <f t="array" ref="Z227">_xlfn.XLOOKUP(1,(CM_CT[Contract Number Customer]=$E226)*(CM_CT[Delivery Batch]=$F226)*(CM_CT[Row Type]="Batch"),CM_CT[Contract Status])</f>
        <v/>
      </c>
      <c r="AA227" s="15" t="n"/>
      <c r="AB227" s="74" t="n"/>
      <c r="AC227" s="74" t="n"/>
      <c r="AD227" s="131">
        <f t="array" ref="AD227">+_xlfn.XLOOKUP(1,(Table_Mietpos[Vertragsnummer]=CM_CT[[#This Row],[Contract Number M3]])*(Table_Mietpos[Auftragspos.]=CM_CT[[#This Row],[Rentalposition M3]]),Table_Mietpos[Gueltig_ab])</f>
        <v/>
      </c>
      <c r="AE227" s="131">
        <f t="array" ref="AE227">+_xlfn.XLOOKUP(1,(Table_Mietpos[Vertragsnummer]=CM_CT[[#This Row],[Contract Number M3]])*(Table_Mietpos[Auftragspos.]=CM_CT[[#This Row],[Rentalposition M3]]),Table_Mietpos[Gueltig_bis])</f>
        <v/>
      </c>
      <c r="AF227" s="50">
        <f t="array" ref="AF227">+_xlfn.XLOOKUP(1,(CM_CT[Contract Number Customer]=CM_CT[[#This Row],[Contract Number Customer]])*(CM_CT[Row Type]="Header"),CM_CT[Contract Lenght Initial])</f>
        <v/>
      </c>
      <c r="AG227" s="136">
        <f>+CM_CT[[#This Row],[Rental EndDate]]</f>
        <v/>
      </c>
      <c r="AH227" s="305" t="n"/>
      <c r="AI227" s="305" t="n"/>
      <c r="AJ227" s="305" t="n"/>
      <c r="AK227" s="53" t="n"/>
      <c r="AL227" s="15">
        <f t="array" ref="AL227">+_xlfn.XLOOKUP(1,(CM_CT[Contract Number Customer]=CM_CT[[#This Row],[Contract Number Customer]])*(CM_CT[Row Type]="Header"),CM_CT[Early Termination Category])</f>
        <v/>
      </c>
      <c r="AM227" s="136">
        <f t="array" ref="AM227">_xlfn.XLOOKUP(1,(CM_CT[Contract Number Customer]=$E226)*(CM_CT[Delivery Batch]=$F226)*(CM_CT[Row Type]="Batch"),CM_CT[Early Termination cut-off date1])</f>
        <v/>
      </c>
      <c r="AN227" s="136">
        <f t="array" ref="AN227">_xlfn.XLOOKUP(1,(CM_CT[Contract Number Customer]=$E226)*(CM_CT[Delivery Batch]=$F226)*(CM_CT[Row Type]="Batch"),CM_CT[Early Termination cut-off date2])</f>
        <v/>
      </c>
      <c r="AO227" s="53">
        <f t="array" ref="AO227">+_xlfn.XLOOKUP(1,(CM_CT[Contract Number Customer]=CM_CT[[#This Row],[Contract Number Customer]])*(CM_CT[Row Type]="Header"),CM_CT[Early Termination Notice Period Mths])</f>
        <v/>
      </c>
      <c r="AP227" s="53">
        <f t="array" ref="AP227">+_xlfn.XLOOKUP(1,(CM_CT[Contract Number Customer]=CM_CT[[#This Row],[Contract Number Customer]])*(CM_CT[Row Type]="Header"),CM_CT[Duly Termination Notice Period Mths])</f>
        <v/>
      </c>
      <c r="AQ227" s="54" t="n"/>
      <c r="AR227" s="54">
        <f t="array" ref="AR227">+_xlfn.XLOOKUP(1,(CM_CT[[#This Row],[Contract Number M3]]=Next_possible_notice[Contract Number M3])*(CM_CT[[#This Row],[Rentalposition M3]]=Next_possible_notice[Rentalposition M3]),Next_possible_notice[NoticeDateCalc])</f>
        <v/>
      </c>
      <c r="AS227" s="117" t="n"/>
      <c r="AT227" s="75" t="n"/>
      <c r="AU227" s="75" t="n"/>
      <c r="AV227" s="75" t="n"/>
      <c r="AW227" s="75" t="n"/>
      <c r="AX227" s="53" t="n"/>
      <c r="AY227" s="75" t="n"/>
      <c r="AZ227" s="54" t="n"/>
      <c r="BA227" s="50">
        <f t="array" ref="BA227">+_xlfn.XLOOKUP(1,(CM_CT[Contract Number Customer]=CM_CT[[#This Row],[Contract Number Customer]])*(CM_CT[Row Type]="Header"),CM_CT[Contract Lenght Early Clause &amp; Option])</f>
        <v/>
      </c>
      <c r="BB227" s="15" t="n"/>
      <c r="BC227" s="15" t="n"/>
      <c r="BD227" s="15" t="n"/>
      <c r="BE227" s="15" t="n"/>
      <c r="BF227" s="15" t="n"/>
      <c r="BG227" s="15" t="n"/>
      <c r="BH227" s="24" t="n"/>
      <c r="BI227" s="10" t="n"/>
      <c r="BJ227" s="118" t="n"/>
      <c r="BK227" s="24" t="n"/>
      <c r="BL227" s="54">
        <f>+_xlfn.XLOOKUP(CM_CT[[#This Row],[Wagon Number]],Next_possible_notice[Wagon Number],Next_possible_notice[Renewal Process StartDate])</f>
        <v/>
      </c>
      <c r="BM227" s="24" t="n"/>
      <c r="BN227" s="50">
        <f t="array" ref="BN227">+_xlfn.XLOOKUP(1,(CM_CT[Contract Number Customer]=CM_CT[[#This Row],[Contract Number Customer]])*(CM_CT[Row Type]="Header"),CM_CT[Contract Mileage])</f>
        <v/>
      </c>
      <c r="BO227" s="50" t="n"/>
      <c r="BP227" s="54" t="n"/>
      <c r="BQ227" s="54">
        <f t="array" ref="BQ227">+_xlfn.XLOOKUP(1,(CM_CT[Contract Number Customer]=CM_CT[[#This Row],[Contract Number Customer]])*(CM_CT[Row Type]="Header"),CM_CT[Currency])</f>
        <v/>
      </c>
      <c r="BR227" s="75">
        <f t="array" ref="BR227">+_xlfn.XLOOKUP(1,(CM_CT[Contract Number Customer]=CM_CT[[#This Row],[Contract Number Customer]])*(CM_CT[Row Type]="Header"),CM_CT[Lease Rate EUR])</f>
        <v/>
      </c>
      <c r="BS227" s="306" t="n"/>
      <c r="BT227" s="306" t="n"/>
      <c r="BU227" s="177" t="n"/>
      <c r="BV227" s="306" t="n"/>
      <c r="BW227" s="179">
        <f t="array" ref="BW227">+_xlfn.XLOOKUP(1,(Table_Mietpos[Vertragsnummer]=CM_CT[[#This Row],[Contract Number M3]])*(Table_Mietpos[Auftragspos.]=CM_CT[[#This Row],[Rentalposition M3]]),Table_Mietpos[Nettosatz/Typ])</f>
        <v/>
      </c>
      <c r="BX227" s="306" t="n"/>
      <c r="BY227" s="75" t="n"/>
      <c r="BZ227" s="75" t="n"/>
      <c r="CA227" s="75" t="n"/>
      <c r="CB227" s="75" t="n"/>
      <c r="CC227" s="75" t="n"/>
      <c r="CD227" s="307" t="n"/>
      <c r="CE227" s="307" t="n"/>
      <c r="CF227" s="307" t="n"/>
      <c r="CG227" s="307" t="n"/>
      <c r="CH227" s="28" t="n"/>
      <c r="CI227" s="28" t="n"/>
      <c r="CJ227" s="28" t="n"/>
      <c r="CK227" s="186" t="n"/>
      <c r="CL227" s="307" t="n"/>
      <c r="CM227" s="306" t="n"/>
      <c r="CN227" s="12" t="n"/>
      <c r="CO227" s="20" t="n"/>
      <c r="CP227" s="142" t="n"/>
      <c r="CQ227" s="142" t="n"/>
      <c r="CR227" s="142" t="n"/>
      <c r="CS227" s="20" t="n"/>
    </row>
    <row r="228">
      <c r="B228" s="11" t="n"/>
      <c r="C228" s="14" t="inlineStr">
        <is>
          <t>V700010</t>
        </is>
      </c>
      <c r="D228" s="10" t="n"/>
      <c r="E228" s="15">
        <f t="array" ref="E228">+_xlfn.XLOOKUP(1,(CM_CT[Contract Number M3]=CM_CT[[#This Row],[Contract Number M3]])*(CM_CT[Row Type]="Header"),CM_CT[Contract Number Customer])</f>
        <v/>
      </c>
      <c r="F228" s="10" t="n">
        <v>5</v>
      </c>
      <c r="G228" s="10" t="inlineStr">
        <is>
          <t>Wagon</t>
        </is>
      </c>
      <c r="H228" s="10" t="n">
        <v>19</v>
      </c>
      <c r="I228" s="73">
        <f t="array" ref="I228">+_xlfn.XLOOKUP(1,(Table_Mietpos[Vertragsnummer]=CM[[#This Row],[Contract Number M3]])*(Table_Mietpos[Auftragspos.]=CM[[#This Row],[Rentalposition M3]]),Table_Mietpos[ChNr])</f>
        <v/>
      </c>
      <c r="J228" s="72">
        <f t="array" ref="J228">+_xlfn.XLOOKUP(1,(CM_CT[Contract Number Customer]=CM_CT[[#This Row],[Contract Number Customer]])*(CM_CT[Row Type]="Header"),CM_CT[Customer])</f>
        <v/>
      </c>
      <c r="K228" s="51" t="n"/>
      <c r="L228" s="51" t="n"/>
      <c r="M228" s="15">
        <f t="array" ref="M228">+_xlfn.XLOOKUP(1,(CM_CT[Contract Number Customer]=CM_CT[[#This Row],[Contract Number Customer]])*(CM_CT[Row Type]="Header"),CM_CT[Sales Manager])</f>
        <v/>
      </c>
      <c r="N228" s="15">
        <f t="array" ref="N228">+_xlfn.XLOOKUP(1,(CM_CT[Contract Number Customer]=CM_CT[[#This Row],[Contract Number Customer]])*(CM_CT[Row Type]="Header"),CM_CT[Wagon Type])</f>
        <v/>
      </c>
      <c r="O228" s="10" t="n">
        <v>1</v>
      </c>
      <c r="P228" s="10" t="n"/>
      <c r="Q228" s="10" t="n"/>
      <c r="R228" s="10" t="n">
        <v>1</v>
      </c>
      <c r="S228" s="10" t="n"/>
      <c r="T228" s="10" t="n">
        <v>1</v>
      </c>
      <c r="U228" s="15">
        <f>+IF(CM_CT[[#This Row],[Contract Status]]&lt;&gt;"ended",1,0)</f>
        <v/>
      </c>
      <c r="V228" s="15" t="n"/>
      <c r="W228" s="15">
        <f t="array" ref="W228">_xlfn.XLOOKUP(1,(CM_CT[Contract Number Customer]=$E227)*(CM_CT[Delivery Batch]=$F227)*(CM_CT[Row Type]="Batch"),CM_CT[Contract Flex])</f>
        <v/>
      </c>
      <c r="X228" s="54">
        <f t="array" ref="X228">_xlfn.XLOOKUP(1,(CM_CT[Contract Number Customer]=$E227)*(CM_CT[Delivery Batch]=$F227)*(CM_CT[Row Type]="Batch"),CM_CT[Flex StartDate])</f>
        <v/>
      </c>
      <c r="Y228" s="54">
        <f t="array" ref="Y228">_xlfn.XLOOKUP(1,(CM_CT[Contract Number Customer]=$E227)*(CM_CT[Delivery Batch]=$F227)*(CM_CT[Row Type]="Batch"),CM_CT[Flex EndDate])</f>
        <v/>
      </c>
      <c r="Z228" s="15">
        <f t="array" ref="Z228">_xlfn.XLOOKUP(1,(CM_CT[Contract Number Customer]=$E227)*(CM_CT[Delivery Batch]=$F227)*(CM_CT[Row Type]="Batch"),CM_CT[Contract Status])</f>
        <v/>
      </c>
      <c r="AA228" s="15" t="n"/>
      <c r="AB228" s="74" t="n"/>
      <c r="AC228" s="74" t="n"/>
      <c r="AD228" s="131">
        <f t="array" ref="AD228">+_xlfn.XLOOKUP(1,(Table_Mietpos[Vertragsnummer]=CM_CT[[#This Row],[Contract Number M3]])*(Table_Mietpos[Auftragspos.]=CM_CT[[#This Row],[Rentalposition M3]]),Table_Mietpos[Gueltig_ab])</f>
        <v/>
      </c>
      <c r="AE228" s="131">
        <f t="array" ref="AE228">+_xlfn.XLOOKUP(1,(Table_Mietpos[Vertragsnummer]=CM_CT[[#This Row],[Contract Number M3]])*(Table_Mietpos[Auftragspos.]=CM_CT[[#This Row],[Rentalposition M3]]),Table_Mietpos[Gueltig_bis])</f>
        <v/>
      </c>
      <c r="AF228" s="50">
        <f t="array" ref="AF228">+_xlfn.XLOOKUP(1,(CM_CT[Contract Number Customer]=CM_CT[[#This Row],[Contract Number Customer]])*(CM_CT[Row Type]="Header"),CM_CT[Contract Lenght Initial])</f>
        <v/>
      </c>
      <c r="AG228" s="136">
        <f>+CM_CT[[#This Row],[Rental EndDate]]</f>
        <v/>
      </c>
      <c r="AH228" s="305" t="n"/>
      <c r="AI228" s="305" t="n"/>
      <c r="AJ228" s="305" t="n"/>
      <c r="AK228" s="53" t="n"/>
      <c r="AL228" s="15">
        <f t="array" ref="AL228">+_xlfn.XLOOKUP(1,(CM_CT[Contract Number Customer]=CM_CT[[#This Row],[Contract Number Customer]])*(CM_CT[Row Type]="Header"),CM_CT[Early Termination Category])</f>
        <v/>
      </c>
      <c r="AM228" s="136">
        <f t="array" ref="AM228">_xlfn.XLOOKUP(1,(CM_CT[Contract Number Customer]=$E227)*(CM_CT[Delivery Batch]=$F227)*(CM_CT[Row Type]="Batch"),CM_CT[Early Termination cut-off date1])</f>
        <v/>
      </c>
      <c r="AN228" s="136">
        <f t="array" ref="AN228">_xlfn.XLOOKUP(1,(CM_CT[Contract Number Customer]=$E227)*(CM_CT[Delivery Batch]=$F227)*(CM_CT[Row Type]="Batch"),CM_CT[Early Termination cut-off date2])</f>
        <v/>
      </c>
      <c r="AO228" s="53">
        <f t="array" ref="AO228">+_xlfn.XLOOKUP(1,(CM_CT[Contract Number Customer]=CM_CT[[#This Row],[Contract Number Customer]])*(CM_CT[Row Type]="Header"),CM_CT[Early Termination Notice Period Mths])</f>
        <v/>
      </c>
      <c r="AP228" s="53">
        <f t="array" ref="AP228">+_xlfn.XLOOKUP(1,(CM_CT[Contract Number Customer]=CM_CT[[#This Row],[Contract Number Customer]])*(CM_CT[Row Type]="Header"),CM_CT[Duly Termination Notice Period Mths])</f>
        <v/>
      </c>
      <c r="AQ228" s="54" t="n"/>
      <c r="AR228" s="54">
        <f t="array" ref="AR228">+_xlfn.XLOOKUP(1,(CM_CT[[#This Row],[Contract Number M3]]=Next_possible_notice[Contract Number M3])*(CM_CT[[#This Row],[Rentalposition M3]]=Next_possible_notice[Rentalposition M3]),Next_possible_notice[NoticeDateCalc])</f>
        <v/>
      </c>
      <c r="AS228" s="117" t="n"/>
      <c r="AT228" s="75" t="n"/>
      <c r="AU228" s="75" t="n"/>
      <c r="AV228" s="75" t="n"/>
      <c r="AW228" s="75" t="n"/>
      <c r="AX228" s="53" t="n"/>
      <c r="AY228" s="75" t="n"/>
      <c r="AZ228" s="54" t="n"/>
      <c r="BA228" s="50">
        <f t="array" ref="BA228">+_xlfn.XLOOKUP(1,(CM_CT[Contract Number Customer]=CM_CT[[#This Row],[Contract Number Customer]])*(CM_CT[Row Type]="Header"),CM_CT[Contract Lenght Early Clause &amp; Option])</f>
        <v/>
      </c>
      <c r="BB228" s="15" t="n"/>
      <c r="BC228" s="15" t="n"/>
      <c r="BD228" s="15" t="n"/>
      <c r="BE228" s="15" t="n"/>
      <c r="BF228" s="15" t="n"/>
      <c r="BG228" s="15" t="n"/>
      <c r="BH228" s="24" t="n"/>
      <c r="BI228" s="10" t="n"/>
      <c r="BJ228" s="118" t="n"/>
      <c r="BK228" s="24" t="n"/>
      <c r="BL228" s="54">
        <f>+_xlfn.XLOOKUP(CM_CT[[#This Row],[Wagon Number]],Next_possible_notice[Wagon Number],Next_possible_notice[Renewal Process StartDate])</f>
        <v/>
      </c>
      <c r="BM228" s="24" t="n"/>
      <c r="BN228" s="50">
        <f t="array" ref="BN228">+_xlfn.XLOOKUP(1,(CM_CT[Contract Number Customer]=CM_CT[[#This Row],[Contract Number Customer]])*(CM_CT[Row Type]="Header"),CM_CT[Contract Mileage])</f>
        <v/>
      </c>
      <c r="BO228" s="50" t="n"/>
      <c r="BP228" s="54" t="n"/>
      <c r="BQ228" s="54">
        <f t="array" ref="BQ228">+_xlfn.XLOOKUP(1,(CM_CT[Contract Number Customer]=CM_CT[[#This Row],[Contract Number Customer]])*(CM_CT[Row Type]="Header"),CM_CT[Currency])</f>
        <v/>
      </c>
      <c r="BR228" s="75">
        <f t="array" ref="BR228">+_xlfn.XLOOKUP(1,(CM_CT[Contract Number Customer]=CM_CT[[#This Row],[Contract Number Customer]])*(CM_CT[Row Type]="Header"),CM_CT[Lease Rate EUR])</f>
        <v/>
      </c>
      <c r="BS228" s="306" t="n"/>
      <c r="BT228" s="306" t="n"/>
      <c r="BU228" s="177" t="n"/>
      <c r="BV228" s="306" t="n"/>
      <c r="BW228" s="179">
        <f t="array" ref="BW228">+_xlfn.XLOOKUP(1,(Table_Mietpos[Vertragsnummer]=CM_CT[[#This Row],[Contract Number M3]])*(Table_Mietpos[Auftragspos.]=CM_CT[[#This Row],[Rentalposition M3]]),Table_Mietpos[Nettosatz/Typ])</f>
        <v/>
      </c>
      <c r="BX228" s="306" t="n"/>
      <c r="BY228" s="75" t="n"/>
      <c r="BZ228" s="75" t="n"/>
      <c r="CA228" s="75" t="n"/>
      <c r="CB228" s="75" t="n"/>
      <c r="CC228" s="75" t="n"/>
      <c r="CD228" s="307" t="n"/>
      <c r="CE228" s="307" t="n"/>
      <c r="CF228" s="307" t="n"/>
      <c r="CG228" s="307" t="n"/>
      <c r="CH228" s="28" t="n"/>
      <c r="CI228" s="28" t="n"/>
      <c r="CJ228" s="28" t="n"/>
      <c r="CK228" s="186" t="n"/>
      <c r="CL228" s="307" t="n"/>
      <c r="CM228" s="306" t="n"/>
      <c r="CN228" s="12" t="n"/>
      <c r="CO228" s="20" t="n"/>
      <c r="CP228" s="142" t="n"/>
      <c r="CQ228" s="142" t="n"/>
      <c r="CR228" s="142" t="n"/>
      <c r="CS228" s="20" t="n"/>
    </row>
    <row r="229">
      <c r="B229" s="11" t="n"/>
      <c r="C229" s="14" t="inlineStr">
        <is>
          <t>V700010</t>
        </is>
      </c>
      <c r="D229" s="10" t="n"/>
      <c r="E229" s="15">
        <f t="array" ref="E229">+_xlfn.XLOOKUP(1,(CM_CT[Contract Number M3]=CM_CT[[#This Row],[Contract Number M3]])*(CM_CT[Row Type]="Header"),CM_CT[Contract Number Customer])</f>
        <v/>
      </c>
      <c r="F229" s="10" t="n">
        <v>5</v>
      </c>
      <c r="G229" s="10" t="inlineStr">
        <is>
          <t>Wagon</t>
        </is>
      </c>
      <c r="H229" s="10" t="n">
        <v>20</v>
      </c>
      <c r="I229" s="73">
        <f t="array" ref="I229">+_xlfn.XLOOKUP(1,(Table_Mietpos[Vertragsnummer]=CM[[#This Row],[Contract Number M3]])*(Table_Mietpos[Auftragspos.]=CM[[#This Row],[Rentalposition M3]]),Table_Mietpos[ChNr])</f>
        <v/>
      </c>
      <c r="J229" s="72">
        <f t="array" ref="J229">+_xlfn.XLOOKUP(1,(CM_CT[Contract Number Customer]=CM_CT[[#This Row],[Contract Number Customer]])*(CM_CT[Row Type]="Header"),CM_CT[Customer])</f>
        <v/>
      </c>
      <c r="K229" s="51" t="n"/>
      <c r="L229" s="51" t="n"/>
      <c r="M229" s="15">
        <f t="array" ref="M229">+_xlfn.XLOOKUP(1,(CM_CT[Contract Number Customer]=CM_CT[[#This Row],[Contract Number Customer]])*(CM_CT[Row Type]="Header"),CM_CT[Sales Manager])</f>
        <v/>
      </c>
      <c r="N229" s="15">
        <f t="array" ref="N229">+_xlfn.XLOOKUP(1,(CM_CT[Contract Number Customer]=CM_CT[[#This Row],[Contract Number Customer]])*(CM_CT[Row Type]="Header"),CM_CT[Wagon Type])</f>
        <v/>
      </c>
      <c r="O229" s="10" t="n">
        <v>1</v>
      </c>
      <c r="P229" s="10" t="n"/>
      <c r="Q229" s="10" t="n"/>
      <c r="R229" s="10" t="n">
        <v>1</v>
      </c>
      <c r="S229" s="10" t="n"/>
      <c r="T229" s="10" t="n">
        <v>1</v>
      </c>
      <c r="U229" s="15">
        <f>+IF(CM_CT[[#This Row],[Contract Status]]&lt;&gt;"ended",1,0)</f>
        <v/>
      </c>
      <c r="V229" s="15" t="n"/>
      <c r="W229" s="15">
        <f t="array" ref="W229">_xlfn.XLOOKUP(1,(CM_CT[Contract Number Customer]=$E228)*(CM_CT[Delivery Batch]=$F228)*(CM_CT[Row Type]="Batch"),CM_CT[Contract Flex])</f>
        <v/>
      </c>
      <c r="X229" s="54">
        <f t="array" ref="X229">_xlfn.XLOOKUP(1,(CM_CT[Contract Number Customer]=$E228)*(CM_CT[Delivery Batch]=$F228)*(CM_CT[Row Type]="Batch"),CM_CT[Flex StartDate])</f>
        <v/>
      </c>
      <c r="Y229" s="54">
        <f t="array" ref="Y229">_xlfn.XLOOKUP(1,(CM_CT[Contract Number Customer]=$E228)*(CM_CT[Delivery Batch]=$F228)*(CM_CT[Row Type]="Batch"),CM_CT[Flex EndDate])</f>
        <v/>
      </c>
      <c r="Z229" s="15">
        <f t="array" ref="Z229">_xlfn.XLOOKUP(1,(CM_CT[Contract Number Customer]=$E228)*(CM_CT[Delivery Batch]=$F228)*(CM_CT[Row Type]="Batch"),CM_CT[Contract Status])</f>
        <v/>
      </c>
      <c r="AA229" s="15" t="n"/>
      <c r="AB229" s="74" t="n"/>
      <c r="AC229" s="74" t="n"/>
      <c r="AD229" s="131">
        <f t="array" ref="AD229">+_xlfn.XLOOKUP(1,(Table_Mietpos[Vertragsnummer]=CM_CT[[#This Row],[Contract Number M3]])*(Table_Mietpos[Auftragspos.]=CM_CT[[#This Row],[Rentalposition M3]]),Table_Mietpos[Gueltig_ab])</f>
        <v/>
      </c>
      <c r="AE229" s="131">
        <f t="array" ref="AE229">+_xlfn.XLOOKUP(1,(Table_Mietpos[Vertragsnummer]=CM_CT[[#This Row],[Contract Number M3]])*(Table_Mietpos[Auftragspos.]=CM_CT[[#This Row],[Rentalposition M3]]),Table_Mietpos[Gueltig_bis])</f>
        <v/>
      </c>
      <c r="AF229" s="50">
        <f t="array" ref="AF229">+_xlfn.XLOOKUP(1,(CM_CT[Contract Number Customer]=CM_CT[[#This Row],[Contract Number Customer]])*(CM_CT[Row Type]="Header"),CM_CT[Contract Lenght Initial])</f>
        <v/>
      </c>
      <c r="AG229" s="136">
        <f>+CM_CT[[#This Row],[Rental EndDate]]</f>
        <v/>
      </c>
      <c r="AH229" s="305" t="n"/>
      <c r="AI229" s="305" t="n"/>
      <c r="AJ229" s="305" t="n"/>
      <c r="AK229" s="53" t="n"/>
      <c r="AL229" s="15">
        <f t="array" ref="AL229">+_xlfn.XLOOKUP(1,(CM_CT[Contract Number Customer]=CM_CT[[#This Row],[Contract Number Customer]])*(CM_CT[Row Type]="Header"),CM_CT[Early Termination Category])</f>
        <v/>
      </c>
      <c r="AM229" s="136">
        <f t="array" ref="AM229">_xlfn.XLOOKUP(1,(CM_CT[Contract Number Customer]=$E228)*(CM_CT[Delivery Batch]=$F228)*(CM_CT[Row Type]="Batch"),CM_CT[Early Termination cut-off date1])</f>
        <v/>
      </c>
      <c r="AN229" s="136">
        <f t="array" ref="AN229">_xlfn.XLOOKUP(1,(CM_CT[Contract Number Customer]=$E228)*(CM_CT[Delivery Batch]=$F228)*(CM_CT[Row Type]="Batch"),CM_CT[Early Termination cut-off date2])</f>
        <v/>
      </c>
      <c r="AO229" s="53">
        <f t="array" ref="AO229">+_xlfn.XLOOKUP(1,(CM_CT[Contract Number Customer]=CM_CT[[#This Row],[Contract Number Customer]])*(CM_CT[Row Type]="Header"),CM_CT[Early Termination Notice Period Mths])</f>
        <v/>
      </c>
      <c r="AP229" s="53">
        <f t="array" ref="AP229">+_xlfn.XLOOKUP(1,(CM_CT[Contract Number Customer]=CM_CT[[#This Row],[Contract Number Customer]])*(CM_CT[Row Type]="Header"),CM_CT[Duly Termination Notice Period Mths])</f>
        <v/>
      </c>
      <c r="AQ229" s="54" t="n"/>
      <c r="AR229" s="54">
        <f t="array" ref="AR229">+_xlfn.XLOOKUP(1,(CM_CT[[#This Row],[Contract Number M3]]=Next_possible_notice[Contract Number M3])*(CM_CT[[#This Row],[Rentalposition M3]]=Next_possible_notice[Rentalposition M3]),Next_possible_notice[NoticeDateCalc])</f>
        <v/>
      </c>
      <c r="AS229" s="117" t="n"/>
      <c r="AT229" s="75" t="n"/>
      <c r="AU229" s="75" t="n"/>
      <c r="AV229" s="75" t="n"/>
      <c r="AW229" s="75" t="n"/>
      <c r="AX229" s="53" t="n"/>
      <c r="AY229" s="75" t="n"/>
      <c r="AZ229" s="54" t="n"/>
      <c r="BA229" s="50">
        <f t="array" ref="BA229">+_xlfn.XLOOKUP(1,(CM_CT[Contract Number Customer]=CM_CT[[#This Row],[Contract Number Customer]])*(CM_CT[Row Type]="Header"),CM_CT[Contract Lenght Early Clause &amp; Option])</f>
        <v/>
      </c>
      <c r="BB229" s="15" t="n"/>
      <c r="BC229" s="15" t="n"/>
      <c r="BD229" s="15" t="n"/>
      <c r="BE229" s="15" t="n"/>
      <c r="BF229" s="15" t="n"/>
      <c r="BG229" s="15" t="n"/>
      <c r="BH229" s="24" t="n"/>
      <c r="BI229" s="10" t="n"/>
      <c r="BJ229" s="118" t="n"/>
      <c r="BK229" s="24" t="n"/>
      <c r="BL229" s="54">
        <f>+_xlfn.XLOOKUP(CM_CT[[#This Row],[Wagon Number]],Next_possible_notice[Wagon Number],Next_possible_notice[Renewal Process StartDate])</f>
        <v/>
      </c>
      <c r="BM229" s="24" t="n"/>
      <c r="BN229" s="50">
        <f t="array" ref="BN229">+_xlfn.XLOOKUP(1,(CM_CT[Contract Number Customer]=CM_CT[[#This Row],[Contract Number Customer]])*(CM_CT[Row Type]="Header"),CM_CT[Contract Mileage])</f>
        <v/>
      </c>
      <c r="BO229" s="50" t="n"/>
      <c r="BP229" s="54" t="n"/>
      <c r="BQ229" s="54">
        <f t="array" ref="BQ229">+_xlfn.XLOOKUP(1,(CM_CT[Contract Number Customer]=CM_CT[[#This Row],[Contract Number Customer]])*(CM_CT[Row Type]="Header"),CM_CT[Currency])</f>
        <v/>
      </c>
      <c r="BR229" s="75">
        <f t="array" ref="BR229">+_xlfn.XLOOKUP(1,(CM_CT[Contract Number Customer]=CM_CT[[#This Row],[Contract Number Customer]])*(CM_CT[Row Type]="Header"),CM_CT[Lease Rate EUR])</f>
        <v/>
      </c>
      <c r="BS229" s="306" t="n"/>
      <c r="BT229" s="306" t="n"/>
      <c r="BU229" s="177" t="n"/>
      <c r="BV229" s="306" t="n"/>
      <c r="BW229" s="179">
        <f t="array" ref="BW229">+_xlfn.XLOOKUP(1,(Table_Mietpos[Vertragsnummer]=CM_CT[[#This Row],[Contract Number M3]])*(Table_Mietpos[Auftragspos.]=CM_CT[[#This Row],[Rentalposition M3]]),Table_Mietpos[Nettosatz/Typ])</f>
        <v/>
      </c>
      <c r="BX229" s="306" t="n"/>
      <c r="BY229" s="75" t="n"/>
      <c r="BZ229" s="75" t="n"/>
      <c r="CA229" s="75" t="n"/>
      <c r="CB229" s="75" t="n"/>
      <c r="CC229" s="75" t="n"/>
      <c r="CD229" s="307" t="n"/>
      <c r="CE229" s="307" t="n"/>
      <c r="CF229" s="307" t="n"/>
      <c r="CG229" s="307" t="n"/>
      <c r="CH229" s="28" t="n"/>
      <c r="CI229" s="28" t="n"/>
      <c r="CJ229" s="28" t="n"/>
      <c r="CK229" s="186" t="n"/>
      <c r="CL229" s="307" t="n"/>
      <c r="CM229" s="306" t="n"/>
      <c r="CN229" s="12" t="n"/>
      <c r="CO229" s="20" t="n"/>
      <c r="CP229" s="142" t="n"/>
      <c r="CQ229" s="142" t="n"/>
      <c r="CR229" s="142" t="n"/>
      <c r="CS229" s="20" t="n"/>
    </row>
    <row r="230">
      <c r="B230" s="11" t="n"/>
      <c r="C230" s="14" t="inlineStr">
        <is>
          <t>V700010</t>
        </is>
      </c>
      <c r="D230" s="10" t="n"/>
      <c r="E230" s="15">
        <f t="array" ref="E230">+_xlfn.XLOOKUP(1,(CM_CT[Contract Number M3]=CM_CT[[#This Row],[Contract Number M3]])*(CM_CT[Row Type]="Header"),CM_CT[Contract Number Customer])</f>
        <v/>
      </c>
      <c r="F230" s="10" t="n">
        <v>5</v>
      </c>
      <c r="G230" s="10" t="inlineStr">
        <is>
          <t>Wagon</t>
        </is>
      </c>
      <c r="H230" s="10" t="n">
        <v>21</v>
      </c>
      <c r="I230" s="73">
        <f t="array" ref="I230">+_xlfn.XLOOKUP(1,(Table_Mietpos[Vertragsnummer]=CM[[#This Row],[Contract Number M3]])*(Table_Mietpos[Auftragspos.]=CM[[#This Row],[Rentalposition M3]]),Table_Mietpos[ChNr])</f>
        <v/>
      </c>
      <c r="J230" s="72">
        <f t="array" ref="J230">+_xlfn.XLOOKUP(1,(CM_CT[Contract Number Customer]=CM_CT[[#This Row],[Contract Number Customer]])*(CM_CT[Row Type]="Header"),CM_CT[Customer])</f>
        <v/>
      </c>
      <c r="K230" s="51" t="n"/>
      <c r="L230" s="51" t="n"/>
      <c r="M230" s="15">
        <f t="array" ref="M230">+_xlfn.XLOOKUP(1,(CM_CT[Contract Number Customer]=CM_CT[[#This Row],[Contract Number Customer]])*(CM_CT[Row Type]="Header"),CM_CT[Sales Manager])</f>
        <v/>
      </c>
      <c r="N230" s="15">
        <f t="array" ref="N230">+_xlfn.XLOOKUP(1,(CM_CT[Contract Number Customer]=CM_CT[[#This Row],[Contract Number Customer]])*(CM_CT[Row Type]="Header"),CM_CT[Wagon Type])</f>
        <v/>
      </c>
      <c r="O230" s="10" t="n">
        <v>1</v>
      </c>
      <c r="P230" s="10" t="n"/>
      <c r="Q230" s="10" t="n"/>
      <c r="R230" s="10" t="n">
        <v>1</v>
      </c>
      <c r="S230" s="10" t="n"/>
      <c r="T230" s="10" t="n">
        <v>1</v>
      </c>
      <c r="U230" s="15">
        <f>+IF(CM_CT[[#This Row],[Contract Status]]&lt;&gt;"ended",1,0)</f>
        <v/>
      </c>
      <c r="V230" s="15" t="n"/>
      <c r="W230" s="15">
        <f t="array" ref="W230">_xlfn.XLOOKUP(1,(CM_CT[Contract Number Customer]=$E229)*(CM_CT[Delivery Batch]=$F229)*(CM_CT[Row Type]="Batch"),CM_CT[Contract Flex])</f>
        <v/>
      </c>
      <c r="X230" s="54">
        <f t="array" ref="X230">_xlfn.XLOOKUP(1,(CM_CT[Contract Number Customer]=$E229)*(CM_CT[Delivery Batch]=$F229)*(CM_CT[Row Type]="Batch"),CM_CT[Flex StartDate])</f>
        <v/>
      </c>
      <c r="Y230" s="54">
        <f t="array" ref="Y230">_xlfn.XLOOKUP(1,(CM_CT[Contract Number Customer]=$E229)*(CM_CT[Delivery Batch]=$F229)*(CM_CT[Row Type]="Batch"),CM_CT[Flex EndDate])</f>
        <v/>
      </c>
      <c r="Z230" s="15">
        <f t="array" ref="Z230">_xlfn.XLOOKUP(1,(CM_CT[Contract Number Customer]=$E229)*(CM_CT[Delivery Batch]=$F229)*(CM_CT[Row Type]="Batch"),CM_CT[Contract Status])</f>
        <v/>
      </c>
      <c r="AA230" s="15" t="n"/>
      <c r="AB230" s="74" t="n"/>
      <c r="AC230" s="74" t="n"/>
      <c r="AD230" s="131">
        <f t="array" ref="AD230">+_xlfn.XLOOKUP(1,(Table_Mietpos[Vertragsnummer]=CM_CT[[#This Row],[Contract Number M3]])*(Table_Mietpos[Auftragspos.]=CM_CT[[#This Row],[Rentalposition M3]]),Table_Mietpos[Gueltig_ab])</f>
        <v/>
      </c>
      <c r="AE230" s="131">
        <f t="array" ref="AE230">+_xlfn.XLOOKUP(1,(Table_Mietpos[Vertragsnummer]=CM_CT[[#This Row],[Contract Number M3]])*(Table_Mietpos[Auftragspos.]=CM_CT[[#This Row],[Rentalposition M3]]),Table_Mietpos[Gueltig_bis])</f>
        <v/>
      </c>
      <c r="AF230" s="50">
        <f t="array" ref="AF230">+_xlfn.XLOOKUP(1,(CM_CT[Contract Number Customer]=CM_CT[[#This Row],[Contract Number Customer]])*(CM_CT[Row Type]="Header"),CM_CT[Contract Lenght Initial])</f>
        <v/>
      </c>
      <c r="AG230" s="136">
        <f>+CM_CT[[#This Row],[Rental EndDate]]</f>
        <v/>
      </c>
      <c r="AH230" s="305" t="n"/>
      <c r="AI230" s="305" t="n"/>
      <c r="AJ230" s="305" t="n"/>
      <c r="AK230" s="53" t="n"/>
      <c r="AL230" s="15">
        <f t="array" ref="AL230">+_xlfn.XLOOKUP(1,(CM_CT[Contract Number Customer]=CM_CT[[#This Row],[Contract Number Customer]])*(CM_CT[Row Type]="Header"),CM_CT[Early Termination Category])</f>
        <v/>
      </c>
      <c r="AM230" s="136">
        <f t="array" ref="AM230">_xlfn.XLOOKUP(1,(CM_CT[Contract Number Customer]=$E229)*(CM_CT[Delivery Batch]=$F229)*(CM_CT[Row Type]="Batch"),CM_CT[Early Termination cut-off date1])</f>
        <v/>
      </c>
      <c r="AN230" s="136">
        <f t="array" ref="AN230">_xlfn.XLOOKUP(1,(CM_CT[Contract Number Customer]=$E229)*(CM_CT[Delivery Batch]=$F229)*(CM_CT[Row Type]="Batch"),CM_CT[Early Termination cut-off date2])</f>
        <v/>
      </c>
      <c r="AO230" s="53">
        <f t="array" ref="AO230">+_xlfn.XLOOKUP(1,(CM_CT[Contract Number Customer]=CM_CT[[#This Row],[Contract Number Customer]])*(CM_CT[Row Type]="Header"),CM_CT[Early Termination Notice Period Mths])</f>
        <v/>
      </c>
      <c r="AP230" s="53">
        <f t="array" ref="AP230">+_xlfn.XLOOKUP(1,(CM_CT[Contract Number Customer]=CM_CT[[#This Row],[Contract Number Customer]])*(CM_CT[Row Type]="Header"),CM_CT[Duly Termination Notice Period Mths])</f>
        <v/>
      </c>
      <c r="AQ230" s="54" t="n"/>
      <c r="AR230" s="54">
        <f t="array" ref="AR230">+_xlfn.XLOOKUP(1,(CM_CT[[#This Row],[Contract Number M3]]=Next_possible_notice[Contract Number M3])*(CM_CT[[#This Row],[Rentalposition M3]]=Next_possible_notice[Rentalposition M3]),Next_possible_notice[NoticeDateCalc])</f>
        <v/>
      </c>
      <c r="AS230" s="117" t="n"/>
      <c r="AT230" s="75" t="n"/>
      <c r="AU230" s="75" t="n"/>
      <c r="AV230" s="75" t="n"/>
      <c r="AW230" s="75" t="n"/>
      <c r="AX230" s="53" t="n"/>
      <c r="AY230" s="75" t="n"/>
      <c r="AZ230" s="54" t="n"/>
      <c r="BA230" s="50">
        <f t="array" ref="BA230">+_xlfn.XLOOKUP(1,(CM_CT[Contract Number Customer]=CM_CT[[#This Row],[Contract Number Customer]])*(CM_CT[Row Type]="Header"),CM_CT[Contract Lenght Early Clause &amp; Option])</f>
        <v/>
      </c>
      <c r="BB230" s="15" t="n"/>
      <c r="BC230" s="15" t="n"/>
      <c r="BD230" s="15" t="n"/>
      <c r="BE230" s="15" t="n"/>
      <c r="BF230" s="15" t="n"/>
      <c r="BG230" s="15" t="n"/>
      <c r="BH230" s="24" t="n"/>
      <c r="BI230" s="10" t="n"/>
      <c r="BJ230" s="118" t="n"/>
      <c r="BK230" s="24" t="n"/>
      <c r="BL230" s="54">
        <f>+_xlfn.XLOOKUP(CM_CT[[#This Row],[Wagon Number]],Next_possible_notice[Wagon Number],Next_possible_notice[Renewal Process StartDate])</f>
        <v/>
      </c>
      <c r="BM230" s="24" t="n"/>
      <c r="BN230" s="50">
        <f t="array" ref="BN230">+_xlfn.XLOOKUP(1,(CM_CT[Contract Number Customer]=CM_CT[[#This Row],[Contract Number Customer]])*(CM_CT[Row Type]="Header"),CM_CT[Contract Mileage])</f>
        <v/>
      </c>
      <c r="BO230" s="50" t="n"/>
      <c r="BP230" s="54" t="n"/>
      <c r="BQ230" s="54">
        <f t="array" ref="BQ230">+_xlfn.XLOOKUP(1,(CM_CT[Contract Number Customer]=CM_CT[[#This Row],[Contract Number Customer]])*(CM_CT[Row Type]="Header"),CM_CT[Currency])</f>
        <v/>
      </c>
      <c r="BR230" s="75">
        <f t="array" ref="BR230">+_xlfn.XLOOKUP(1,(CM_CT[Contract Number Customer]=CM_CT[[#This Row],[Contract Number Customer]])*(CM_CT[Row Type]="Header"),CM_CT[Lease Rate EUR])</f>
        <v/>
      </c>
      <c r="BS230" s="306" t="n"/>
      <c r="BT230" s="306" t="n"/>
      <c r="BU230" s="177" t="n"/>
      <c r="BV230" s="306" t="n"/>
      <c r="BW230" s="179">
        <f t="array" ref="BW230">+_xlfn.XLOOKUP(1,(Table_Mietpos[Vertragsnummer]=CM_CT[[#This Row],[Contract Number M3]])*(Table_Mietpos[Auftragspos.]=CM_CT[[#This Row],[Rentalposition M3]]),Table_Mietpos[Nettosatz/Typ])</f>
        <v/>
      </c>
      <c r="BX230" s="306" t="n"/>
      <c r="BY230" s="75" t="n"/>
      <c r="BZ230" s="75" t="n"/>
      <c r="CA230" s="75" t="n"/>
      <c r="CB230" s="75" t="n"/>
      <c r="CC230" s="75" t="n"/>
      <c r="CD230" s="307" t="n"/>
      <c r="CE230" s="307" t="n"/>
      <c r="CF230" s="307" t="n"/>
      <c r="CG230" s="307" t="n"/>
      <c r="CH230" s="28" t="n"/>
      <c r="CI230" s="28" t="n"/>
      <c r="CJ230" s="28" t="n"/>
      <c r="CK230" s="186" t="n"/>
      <c r="CL230" s="307" t="n"/>
      <c r="CM230" s="306" t="n"/>
      <c r="CN230" s="12" t="n"/>
      <c r="CO230" s="20" t="n"/>
      <c r="CP230" s="142" t="n"/>
      <c r="CQ230" s="142" t="n"/>
      <c r="CR230" s="142" t="n"/>
      <c r="CS230" s="20" t="n"/>
    </row>
    <row r="231">
      <c r="B231" s="11" t="n"/>
      <c r="C231" s="14" t="inlineStr">
        <is>
          <t>V700010</t>
        </is>
      </c>
      <c r="D231" s="10" t="n"/>
      <c r="E231" s="15">
        <f t="array" ref="E231">+_xlfn.XLOOKUP(1,(CM_CT[Contract Number M3]=CM_CT[[#This Row],[Contract Number M3]])*(CM_CT[Row Type]="Header"),CM_CT[Contract Number Customer])</f>
        <v/>
      </c>
      <c r="F231" s="10" t="n">
        <v>5</v>
      </c>
      <c r="G231" s="10" t="inlineStr">
        <is>
          <t>Wagon</t>
        </is>
      </c>
      <c r="H231" s="10" t="n">
        <v>22</v>
      </c>
      <c r="I231" s="73">
        <f t="array" ref="I231">+_xlfn.XLOOKUP(1,(Table_Mietpos[Vertragsnummer]=CM[[#This Row],[Contract Number M3]])*(Table_Mietpos[Auftragspos.]=CM[[#This Row],[Rentalposition M3]]),Table_Mietpos[ChNr])</f>
        <v/>
      </c>
      <c r="J231" s="72">
        <f t="array" ref="J231">+_xlfn.XLOOKUP(1,(CM_CT[Contract Number Customer]=CM_CT[[#This Row],[Contract Number Customer]])*(CM_CT[Row Type]="Header"),CM_CT[Customer])</f>
        <v/>
      </c>
      <c r="K231" s="51" t="n"/>
      <c r="L231" s="51" t="n"/>
      <c r="M231" s="15">
        <f t="array" ref="M231">+_xlfn.XLOOKUP(1,(CM_CT[Contract Number Customer]=CM_CT[[#This Row],[Contract Number Customer]])*(CM_CT[Row Type]="Header"),CM_CT[Sales Manager])</f>
        <v/>
      </c>
      <c r="N231" s="15">
        <f t="array" ref="N231">+_xlfn.XLOOKUP(1,(CM_CT[Contract Number Customer]=CM_CT[[#This Row],[Contract Number Customer]])*(CM_CT[Row Type]="Header"),CM_CT[Wagon Type])</f>
        <v/>
      </c>
      <c r="O231" s="10" t="n">
        <v>1</v>
      </c>
      <c r="P231" s="10" t="n"/>
      <c r="Q231" s="10" t="n"/>
      <c r="R231" s="10" t="n">
        <v>1</v>
      </c>
      <c r="S231" s="10" t="n"/>
      <c r="T231" s="10" t="n">
        <v>1</v>
      </c>
      <c r="U231" s="15">
        <f>+IF(CM_CT[[#This Row],[Contract Status]]&lt;&gt;"ended",1,0)</f>
        <v/>
      </c>
      <c r="V231" s="15" t="n"/>
      <c r="W231" s="15">
        <f t="array" ref="W231">_xlfn.XLOOKUP(1,(CM_CT[Contract Number Customer]=$E230)*(CM_CT[Delivery Batch]=$F230)*(CM_CT[Row Type]="Batch"),CM_CT[Contract Flex])</f>
        <v/>
      </c>
      <c r="X231" s="54">
        <f t="array" ref="X231">_xlfn.XLOOKUP(1,(CM_CT[Contract Number Customer]=$E230)*(CM_CT[Delivery Batch]=$F230)*(CM_CT[Row Type]="Batch"),CM_CT[Flex StartDate])</f>
        <v/>
      </c>
      <c r="Y231" s="54">
        <f t="array" ref="Y231">_xlfn.XLOOKUP(1,(CM_CT[Contract Number Customer]=$E230)*(CM_CT[Delivery Batch]=$F230)*(CM_CT[Row Type]="Batch"),CM_CT[Flex EndDate])</f>
        <v/>
      </c>
      <c r="Z231" s="15">
        <f t="array" ref="Z231">_xlfn.XLOOKUP(1,(CM_CT[Contract Number Customer]=$E230)*(CM_CT[Delivery Batch]=$F230)*(CM_CT[Row Type]="Batch"),CM_CT[Contract Status])</f>
        <v/>
      </c>
      <c r="AA231" s="15" t="n"/>
      <c r="AB231" s="74" t="n"/>
      <c r="AC231" s="74" t="n"/>
      <c r="AD231" s="131">
        <f t="array" ref="AD231">+_xlfn.XLOOKUP(1,(Table_Mietpos[Vertragsnummer]=CM_CT[[#This Row],[Contract Number M3]])*(Table_Mietpos[Auftragspos.]=CM_CT[[#This Row],[Rentalposition M3]]),Table_Mietpos[Gueltig_ab])</f>
        <v/>
      </c>
      <c r="AE231" s="131">
        <f t="array" ref="AE231">+_xlfn.XLOOKUP(1,(Table_Mietpos[Vertragsnummer]=CM_CT[[#This Row],[Contract Number M3]])*(Table_Mietpos[Auftragspos.]=CM_CT[[#This Row],[Rentalposition M3]]),Table_Mietpos[Gueltig_bis])</f>
        <v/>
      </c>
      <c r="AF231" s="50">
        <f t="array" ref="AF231">+_xlfn.XLOOKUP(1,(CM_CT[Contract Number Customer]=CM_CT[[#This Row],[Contract Number Customer]])*(CM_CT[Row Type]="Header"),CM_CT[Contract Lenght Initial])</f>
        <v/>
      </c>
      <c r="AG231" s="136">
        <f>+CM_CT[[#This Row],[Rental EndDate]]</f>
        <v/>
      </c>
      <c r="AH231" s="305" t="n"/>
      <c r="AI231" s="305" t="n"/>
      <c r="AJ231" s="305" t="n"/>
      <c r="AK231" s="53" t="n"/>
      <c r="AL231" s="15">
        <f t="array" ref="AL231">+_xlfn.XLOOKUP(1,(CM_CT[Contract Number Customer]=CM_CT[[#This Row],[Contract Number Customer]])*(CM_CT[Row Type]="Header"),CM_CT[Early Termination Category])</f>
        <v/>
      </c>
      <c r="AM231" s="136">
        <f t="array" ref="AM231">_xlfn.XLOOKUP(1,(CM_CT[Contract Number Customer]=$E230)*(CM_CT[Delivery Batch]=$F230)*(CM_CT[Row Type]="Batch"),CM_CT[Early Termination cut-off date1])</f>
        <v/>
      </c>
      <c r="AN231" s="136">
        <f t="array" ref="AN231">_xlfn.XLOOKUP(1,(CM_CT[Contract Number Customer]=$E230)*(CM_CT[Delivery Batch]=$F230)*(CM_CT[Row Type]="Batch"),CM_CT[Early Termination cut-off date2])</f>
        <v/>
      </c>
      <c r="AO231" s="53">
        <f t="array" ref="AO231">+_xlfn.XLOOKUP(1,(CM_CT[Contract Number Customer]=CM_CT[[#This Row],[Contract Number Customer]])*(CM_CT[Row Type]="Header"),CM_CT[Early Termination Notice Period Mths])</f>
        <v/>
      </c>
      <c r="AP231" s="53">
        <f t="array" ref="AP231">+_xlfn.XLOOKUP(1,(CM_CT[Contract Number Customer]=CM_CT[[#This Row],[Contract Number Customer]])*(CM_CT[Row Type]="Header"),CM_CT[Duly Termination Notice Period Mths])</f>
        <v/>
      </c>
      <c r="AQ231" s="54" t="n"/>
      <c r="AR231" s="54">
        <f t="array" ref="AR231">+_xlfn.XLOOKUP(1,(CM_CT[[#This Row],[Contract Number M3]]=Next_possible_notice[Contract Number M3])*(CM_CT[[#This Row],[Rentalposition M3]]=Next_possible_notice[Rentalposition M3]),Next_possible_notice[NoticeDateCalc])</f>
        <v/>
      </c>
      <c r="AS231" s="117" t="n"/>
      <c r="AT231" s="75" t="n"/>
      <c r="AU231" s="75" t="n"/>
      <c r="AV231" s="75" t="n"/>
      <c r="AW231" s="75" t="n"/>
      <c r="AX231" s="53" t="n"/>
      <c r="AY231" s="75" t="n"/>
      <c r="AZ231" s="54" t="n"/>
      <c r="BA231" s="50">
        <f t="array" ref="BA231">+_xlfn.XLOOKUP(1,(CM_CT[Contract Number Customer]=CM_CT[[#This Row],[Contract Number Customer]])*(CM_CT[Row Type]="Header"),CM_CT[Contract Lenght Early Clause &amp; Option])</f>
        <v/>
      </c>
      <c r="BB231" s="15" t="n"/>
      <c r="BC231" s="15" t="n"/>
      <c r="BD231" s="15" t="n"/>
      <c r="BE231" s="15" t="n"/>
      <c r="BF231" s="15" t="n"/>
      <c r="BG231" s="15" t="n"/>
      <c r="BH231" s="24" t="n"/>
      <c r="BI231" s="10" t="n"/>
      <c r="BJ231" s="118" t="n"/>
      <c r="BK231" s="24" t="n"/>
      <c r="BL231" s="54">
        <f>+_xlfn.XLOOKUP(CM_CT[[#This Row],[Wagon Number]],Next_possible_notice[Wagon Number],Next_possible_notice[Renewal Process StartDate])</f>
        <v/>
      </c>
      <c r="BM231" s="24" t="n"/>
      <c r="BN231" s="50">
        <f t="array" ref="BN231">+_xlfn.XLOOKUP(1,(CM_CT[Contract Number Customer]=CM_CT[[#This Row],[Contract Number Customer]])*(CM_CT[Row Type]="Header"),CM_CT[Contract Mileage])</f>
        <v/>
      </c>
      <c r="BO231" s="50" t="n"/>
      <c r="BP231" s="54" t="n"/>
      <c r="BQ231" s="54">
        <f t="array" ref="BQ231">+_xlfn.XLOOKUP(1,(CM_CT[Contract Number Customer]=CM_CT[[#This Row],[Contract Number Customer]])*(CM_CT[Row Type]="Header"),CM_CT[Currency])</f>
        <v/>
      </c>
      <c r="BR231" s="75">
        <f t="array" ref="BR231">+_xlfn.XLOOKUP(1,(CM_CT[Contract Number Customer]=CM_CT[[#This Row],[Contract Number Customer]])*(CM_CT[Row Type]="Header"),CM_CT[Lease Rate EUR])</f>
        <v/>
      </c>
      <c r="BS231" s="306" t="n"/>
      <c r="BT231" s="306" t="n"/>
      <c r="BU231" s="177" t="n"/>
      <c r="BV231" s="306" t="n"/>
      <c r="BW231" s="179">
        <f t="array" ref="BW231">+_xlfn.XLOOKUP(1,(Table_Mietpos[Vertragsnummer]=CM_CT[[#This Row],[Contract Number M3]])*(Table_Mietpos[Auftragspos.]=CM_CT[[#This Row],[Rentalposition M3]]),Table_Mietpos[Nettosatz/Typ])</f>
        <v/>
      </c>
      <c r="BX231" s="306" t="n"/>
      <c r="BY231" s="75" t="n"/>
      <c r="BZ231" s="75" t="n"/>
      <c r="CA231" s="75" t="n"/>
      <c r="CB231" s="75" t="n"/>
      <c r="CC231" s="75" t="n"/>
      <c r="CD231" s="307" t="n"/>
      <c r="CE231" s="307" t="n"/>
      <c r="CF231" s="307" t="n"/>
      <c r="CG231" s="307" t="n"/>
      <c r="CH231" s="28" t="n"/>
      <c r="CI231" s="28" t="n"/>
      <c r="CJ231" s="28" t="n"/>
      <c r="CK231" s="186" t="n"/>
      <c r="CL231" s="307" t="n"/>
      <c r="CM231" s="306" t="n"/>
      <c r="CN231" s="12" t="n"/>
      <c r="CO231" s="20" t="n"/>
      <c r="CP231" s="142" t="n"/>
      <c r="CQ231" s="142" t="n"/>
      <c r="CR231" s="142" t="n"/>
      <c r="CS231" s="20" t="n"/>
    </row>
    <row r="232">
      <c r="B232" s="11" t="n"/>
      <c r="C232" s="14" t="inlineStr">
        <is>
          <t>V700010</t>
        </is>
      </c>
      <c r="D232" s="10" t="n"/>
      <c r="E232" s="15">
        <f t="array" ref="E232">+_xlfn.XLOOKUP(1,(CM_CT[Contract Number M3]=CM_CT[[#This Row],[Contract Number M3]])*(CM_CT[Row Type]="Header"),CM_CT[Contract Number Customer])</f>
        <v/>
      </c>
      <c r="F232" s="10" t="n">
        <v>5</v>
      </c>
      <c r="G232" s="10" t="inlineStr">
        <is>
          <t>Wagon</t>
        </is>
      </c>
      <c r="H232" s="10" t="n">
        <v>23</v>
      </c>
      <c r="I232" s="73">
        <f t="array" ref="I232">+_xlfn.XLOOKUP(1,(Table_Mietpos[Vertragsnummer]=CM[[#This Row],[Contract Number M3]])*(Table_Mietpos[Auftragspos.]=CM[[#This Row],[Rentalposition M3]]),Table_Mietpos[ChNr])</f>
        <v/>
      </c>
      <c r="J232" s="72">
        <f t="array" ref="J232">+_xlfn.XLOOKUP(1,(CM_CT[Contract Number Customer]=CM_CT[[#This Row],[Contract Number Customer]])*(CM_CT[Row Type]="Header"),CM_CT[Customer])</f>
        <v/>
      </c>
      <c r="K232" s="51" t="n"/>
      <c r="L232" s="51" t="n"/>
      <c r="M232" s="15">
        <f t="array" ref="M232">+_xlfn.XLOOKUP(1,(CM_CT[Contract Number Customer]=CM_CT[[#This Row],[Contract Number Customer]])*(CM_CT[Row Type]="Header"),CM_CT[Sales Manager])</f>
        <v/>
      </c>
      <c r="N232" s="15">
        <f t="array" ref="N232">+_xlfn.XLOOKUP(1,(CM_CT[Contract Number Customer]=CM_CT[[#This Row],[Contract Number Customer]])*(CM_CT[Row Type]="Header"),CM_CT[Wagon Type])</f>
        <v/>
      </c>
      <c r="O232" s="10" t="n">
        <v>1</v>
      </c>
      <c r="P232" s="10" t="n"/>
      <c r="Q232" s="10" t="n"/>
      <c r="R232" s="10" t="n">
        <v>1</v>
      </c>
      <c r="S232" s="10" t="n"/>
      <c r="T232" s="10" t="n">
        <v>1</v>
      </c>
      <c r="U232" s="15">
        <f>+IF(CM_CT[[#This Row],[Contract Status]]&lt;&gt;"ended",1,0)</f>
        <v/>
      </c>
      <c r="V232" s="15" t="n"/>
      <c r="W232" s="15">
        <f t="array" ref="W232">_xlfn.XLOOKUP(1,(CM_CT[Contract Number Customer]=$E231)*(CM_CT[Delivery Batch]=$F231)*(CM_CT[Row Type]="Batch"),CM_CT[Contract Flex])</f>
        <v/>
      </c>
      <c r="X232" s="54">
        <f t="array" ref="X232">_xlfn.XLOOKUP(1,(CM_CT[Contract Number Customer]=$E231)*(CM_CT[Delivery Batch]=$F231)*(CM_CT[Row Type]="Batch"),CM_CT[Flex StartDate])</f>
        <v/>
      </c>
      <c r="Y232" s="54">
        <f t="array" ref="Y232">_xlfn.XLOOKUP(1,(CM_CT[Contract Number Customer]=$E231)*(CM_CT[Delivery Batch]=$F231)*(CM_CT[Row Type]="Batch"),CM_CT[Flex EndDate])</f>
        <v/>
      </c>
      <c r="Z232" s="15">
        <f t="array" ref="Z232">_xlfn.XLOOKUP(1,(CM_CT[Contract Number Customer]=$E231)*(CM_CT[Delivery Batch]=$F231)*(CM_CT[Row Type]="Batch"),CM_CT[Contract Status])</f>
        <v/>
      </c>
      <c r="AA232" s="15" t="n"/>
      <c r="AB232" s="74" t="n"/>
      <c r="AC232" s="74" t="n"/>
      <c r="AD232" s="131">
        <f t="array" ref="AD232">+_xlfn.XLOOKUP(1,(Table_Mietpos[Vertragsnummer]=CM_CT[[#This Row],[Contract Number M3]])*(Table_Mietpos[Auftragspos.]=CM_CT[[#This Row],[Rentalposition M3]]),Table_Mietpos[Gueltig_ab])</f>
        <v/>
      </c>
      <c r="AE232" s="131">
        <f t="array" ref="AE232">+_xlfn.XLOOKUP(1,(Table_Mietpos[Vertragsnummer]=CM_CT[[#This Row],[Contract Number M3]])*(Table_Mietpos[Auftragspos.]=CM_CT[[#This Row],[Rentalposition M3]]),Table_Mietpos[Gueltig_bis])</f>
        <v/>
      </c>
      <c r="AF232" s="50">
        <f t="array" ref="AF232">+_xlfn.XLOOKUP(1,(CM_CT[Contract Number Customer]=CM_CT[[#This Row],[Contract Number Customer]])*(CM_CT[Row Type]="Header"),CM_CT[Contract Lenght Initial])</f>
        <v/>
      </c>
      <c r="AG232" s="136">
        <f>+CM_CT[[#This Row],[Rental EndDate]]</f>
        <v/>
      </c>
      <c r="AH232" s="305" t="n"/>
      <c r="AI232" s="305" t="n"/>
      <c r="AJ232" s="305" t="n"/>
      <c r="AK232" s="53" t="n"/>
      <c r="AL232" s="15">
        <f t="array" ref="AL232">+_xlfn.XLOOKUP(1,(CM_CT[Contract Number Customer]=CM_CT[[#This Row],[Contract Number Customer]])*(CM_CT[Row Type]="Header"),CM_CT[Early Termination Category])</f>
        <v/>
      </c>
      <c r="AM232" s="136">
        <f t="array" ref="AM232">_xlfn.XLOOKUP(1,(CM_CT[Contract Number Customer]=$E231)*(CM_CT[Delivery Batch]=$F231)*(CM_CT[Row Type]="Batch"),CM_CT[Early Termination cut-off date1])</f>
        <v/>
      </c>
      <c r="AN232" s="136">
        <f t="array" ref="AN232">_xlfn.XLOOKUP(1,(CM_CT[Contract Number Customer]=$E231)*(CM_CT[Delivery Batch]=$F231)*(CM_CT[Row Type]="Batch"),CM_CT[Early Termination cut-off date2])</f>
        <v/>
      </c>
      <c r="AO232" s="53">
        <f t="array" ref="AO232">+_xlfn.XLOOKUP(1,(CM_CT[Contract Number Customer]=CM_CT[[#This Row],[Contract Number Customer]])*(CM_CT[Row Type]="Header"),CM_CT[Early Termination Notice Period Mths])</f>
        <v/>
      </c>
      <c r="AP232" s="53">
        <f t="array" ref="AP232">+_xlfn.XLOOKUP(1,(CM_CT[Contract Number Customer]=CM_CT[[#This Row],[Contract Number Customer]])*(CM_CT[Row Type]="Header"),CM_CT[Duly Termination Notice Period Mths])</f>
        <v/>
      </c>
      <c r="AQ232" s="54" t="n"/>
      <c r="AR232" s="54">
        <f t="array" ref="AR232">+_xlfn.XLOOKUP(1,(CM_CT[[#This Row],[Contract Number M3]]=Next_possible_notice[Contract Number M3])*(CM_CT[[#This Row],[Rentalposition M3]]=Next_possible_notice[Rentalposition M3]),Next_possible_notice[NoticeDateCalc])</f>
        <v/>
      </c>
      <c r="AS232" s="117" t="n"/>
      <c r="AT232" s="75" t="n"/>
      <c r="AU232" s="75" t="n"/>
      <c r="AV232" s="75" t="n"/>
      <c r="AW232" s="75" t="n"/>
      <c r="AX232" s="53" t="n"/>
      <c r="AY232" s="75" t="n"/>
      <c r="AZ232" s="54" t="n"/>
      <c r="BA232" s="50">
        <f t="array" ref="BA232">+_xlfn.XLOOKUP(1,(CM_CT[Contract Number Customer]=CM_CT[[#This Row],[Contract Number Customer]])*(CM_CT[Row Type]="Header"),CM_CT[Contract Lenght Early Clause &amp; Option])</f>
        <v/>
      </c>
      <c r="BB232" s="15" t="n"/>
      <c r="BC232" s="15" t="n"/>
      <c r="BD232" s="15" t="n"/>
      <c r="BE232" s="15" t="n"/>
      <c r="BF232" s="15" t="n"/>
      <c r="BG232" s="15" t="n"/>
      <c r="BH232" s="24" t="n"/>
      <c r="BI232" s="10" t="n"/>
      <c r="BJ232" s="118" t="n"/>
      <c r="BK232" s="24" t="n"/>
      <c r="BL232" s="54">
        <f>+_xlfn.XLOOKUP(CM_CT[[#This Row],[Wagon Number]],Next_possible_notice[Wagon Number],Next_possible_notice[Renewal Process StartDate])</f>
        <v/>
      </c>
      <c r="BM232" s="24" t="n"/>
      <c r="BN232" s="50">
        <f t="array" ref="BN232">+_xlfn.XLOOKUP(1,(CM_CT[Contract Number Customer]=CM_CT[[#This Row],[Contract Number Customer]])*(CM_CT[Row Type]="Header"),CM_CT[Contract Mileage])</f>
        <v/>
      </c>
      <c r="BO232" s="50" t="n"/>
      <c r="BP232" s="54" t="n"/>
      <c r="BQ232" s="54">
        <f t="array" ref="BQ232">+_xlfn.XLOOKUP(1,(CM_CT[Contract Number Customer]=CM_CT[[#This Row],[Contract Number Customer]])*(CM_CT[Row Type]="Header"),CM_CT[Currency])</f>
        <v/>
      </c>
      <c r="BR232" s="75">
        <f t="array" ref="BR232">+_xlfn.XLOOKUP(1,(CM_CT[Contract Number Customer]=CM_CT[[#This Row],[Contract Number Customer]])*(CM_CT[Row Type]="Header"),CM_CT[Lease Rate EUR])</f>
        <v/>
      </c>
      <c r="BS232" s="306" t="n"/>
      <c r="BT232" s="306" t="n"/>
      <c r="BU232" s="177" t="n"/>
      <c r="BV232" s="306" t="n"/>
      <c r="BW232" s="179">
        <f t="array" ref="BW232">+_xlfn.XLOOKUP(1,(Table_Mietpos[Vertragsnummer]=CM_CT[[#This Row],[Contract Number M3]])*(Table_Mietpos[Auftragspos.]=CM_CT[[#This Row],[Rentalposition M3]]),Table_Mietpos[Nettosatz/Typ])</f>
        <v/>
      </c>
      <c r="BX232" s="306" t="n"/>
      <c r="BY232" s="75" t="n"/>
      <c r="BZ232" s="75" t="n"/>
      <c r="CA232" s="75" t="n"/>
      <c r="CB232" s="75" t="n"/>
      <c r="CC232" s="75" t="n"/>
      <c r="CD232" s="307" t="n"/>
      <c r="CE232" s="307" t="n"/>
      <c r="CF232" s="307" t="n"/>
      <c r="CG232" s="307" t="n"/>
      <c r="CH232" s="28" t="n"/>
      <c r="CI232" s="28" t="n"/>
      <c r="CJ232" s="28" t="n"/>
      <c r="CK232" s="186" t="n"/>
      <c r="CL232" s="307" t="n"/>
      <c r="CM232" s="306" t="n"/>
      <c r="CN232" s="12" t="n"/>
      <c r="CO232" s="20" t="n"/>
      <c r="CP232" s="142" t="n"/>
      <c r="CQ232" s="142" t="n"/>
      <c r="CR232" s="142" t="n"/>
      <c r="CS232" s="20" t="n"/>
    </row>
    <row r="233">
      <c r="B233" s="11" t="n"/>
      <c r="C233" s="14" t="inlineStr">
        <is>
          <t>V700010</t>
        </is>
      </c>
      <c r="D233" s="10" t="n"/>
      <c r="E233" s="15">
        <f t="array" ref="E233">+_xlfn.XLOOKUP(1,(CM_CT[Contract Number M3]=CM_CT[[#This Row],[Contract Number M3]])*(CM_CT[Row Type]="Header"),CM_CT[Contract Number Customer])</f>
        <v/>
      </c>
      <c r="F233" s="10" t="n">
        <v>5</v>
      </c>
      <c r="G233" s="10" t="inlineStr">
        <is>
          <t>Wagon</t>
        </is>
      </c>
      <c r="H233" s="10" t="n">
        <v>24</v>
      </c>
      <c r="I233" s="73">
        <f t="array" ref="I233">+_xlfn.XLOOKUP(1,(Table_Mietpos[Vertragsnummer]=CM[[#This Row],[Contract Number M3]])*(Table_Mietpos[Auftragspos.]=CM[[#This Row],[Rentalposition M3]]),Table_Mietpos[ChNr])</f>
        <v/>
      </c>
      <c r="J233" s="72">
        <f t="array" ref="J233">+_xlfn.XLOOKUP(1,(CM_CT[Contract Number Customer]=CM_CT[[#This Row],[Contract Number Customer]])*(CM_CT[Row Type]="Header"),CM_CT[Customer])</f>
        <v/>
      </c>
      <c r="K233" s="51" t="n"/>
      <c r="L233" s="51" t="n"/>
      <c r="M233" s="15">
        <f t="array" ref="M233">+_xlfn.XLOOKUP(1,(CM_CT[Contract Number Customer]=CM_CT[[#This Row],[Contract Number Customer]])*(CM_CT[Row Type]="Header"),CM_CT[Sales Manager])</f>
        <v/>
      </c>
      <c r="N233" s="15">
        <f t="array" ref="N233">+_xlfn.XLOOKUP(1,(CM_CT[Contract Number Customer]=CM_CT[[#This Row],[Contract Number Customer]])*(CM_CT[Row Type]="Header"),CM_CT[Wagon Type])</f>
        <v/>
      </c>
      <c r="O233" s="10" t="n">
        <v>1</v>
      </c>
      <c r="P233" s="10" t="n"/>
      <c r="Q233" s="10" t="n"/>
      <c r="R233" s="10" t="n">
        <v>1</v>
      </c>
      <c r="S233" s="10" t="n"/>
      <c r="T233" s="10" t="n">
        <v>1</v>
      </c>
      <c r="U233" s="15">
        <f>+IF(CM_CT[[#This Row],[Contract Status]]&lt;&gt;"ended",1,0)</f>
        <v/>
      </c>
      <c r="V233" s="15" t="n"/>
      <c r="W233" s="15">
        <f t="array" ref="W233">_xlfn.XLOOKUP(1,(CM_CT[Contract Number Customer]=$E232)*(CM_CT[Delivery Batch]=$F232)*(CM_CT[Row Type]="Batch"),CM_CT[Contract Flex])</f>
        <v/>
      </c>
      <c r="X233" s="54">
        <f t="array" ref="X233">_xlfn.XLOOKUP(1,(CM_CT[Contract Number Customer]=$E232)*(CM_CT[Delivery Batch]=$F232)*(CM_CT[Row Type]="Batch"),CM_CT[Flex StartDate])</f>
        <v/>
      </c>
      <c r="Y233" s="54">
        <f t="array" ref="Y233">_xlfn.XLOOKUP(1,(CM_CT[Contract Number Customer]=$E232)*(CM_CT[Delivery Batch]=$F232)*(CM_CT[Row Type]="Batch"),CM_CT[Flex EndDate])</f>
        <v/>
      </c>
      <c r="Z233" s="15">
        <f t="array" ref="Z233">_xlfn.XLOOKUP(1,(CM_CT[Contract Number Customer]=$E232)*(CM_CT[Delivery Batch]=$F232)*(CM_CT[Row Type]="Batch"),CM_CT[Contract Status])</f>
        <v/>
      </c>
      <c r="AA233" s="15" t="n"/>
      <c r="AB233" s="74" t="n"/>
      <c r="AC233" s="74" t="n"/>
      <c r="AD233" s="131">
        <f t="array" ref="AD233">+_xlfn.XLOOKUP(1,(Table_Mietpos[Vertragsnummer]=CM_CT[[#This Row],[Contract Number M3]])*(Table_Mietpos[Auftragspos.]=CM_CT[[#This Row],[Rentalposition M3]]),Table_Mietpos[Gueltig_ab])</f>
        <v/>
      </c>
      <c r="AE233" s="131">
        <f t="array" ref="AE233">+_xlfn.XLOOKUP(1,(Table_Mietpos[Vertragsnummer]=CM_CT[[#This Row],[Contract Number M3]])*(Table_Mietpos[Auftragspos.]=CM_CT[[#This Row],[Rentalposition M3]]),Table_Mietpos[Gueltig_bis])</f>
        <v/>
      </c>
      <c r="AF233" s="50">
        <f t="array" ref="AF233">+_xlfn.XLOOKUP(1,(CM_CT[Contract Number Customer]=CM_CT[[#This Row],[Contract Number Customer]])*(CM_CT[Row Type]="Header"),CM_CT[Contract Lenght Initial])</f>
        <v/>
      </c>
      <c r="AG233" s="136">
        <f>+CM_CT[[#This Row],[Rental EndDate]]</f>
        <v/>
      </c>
      <c r="AH233" s="305" t="n"/>
      <c r="AI233" s="305" t="n"/>
      <c r="AJ233" s="305" t="n"/>
      <c r="AK233" s="53" t="n"/>
      <c r="AL233" s="15">
        <f t="array" ref="AL233">+_xlfn.XLOOKUP(1,(CM_CT[Contract Number Customer]=CM_CT[[#This Row],[Contract Number Customer]])*(CM_CT[Row Type]="Header"),CM_CT[Early Termination Category])</f>
        <v/>
      </c>
      <c r="AM233" s="136">
        <f t="array" ref="AM233">_xlfn.XLOOKUP(1,(CM_CT[Contract Number Customer]=$E232)*(CM_CT[Delivery Batch]=$F232)*(CM_CT[Row Type]="Batch"),CM_CT[Early Termination cut-off date1])</f>
        <v/>
      </c>
      <c r="AN233" s="136">
        <f t="array" ref="AN233">_xlfn.XLOOKUP(1,(CM_CT[Contract Number Customer]=$E232)*(CM_CT[Delivery Batch]=$F232)*(CM_CT[Row Type]="Batch"),CM_CT[Early Termination cut-off date2])</f>
        <v/>
      </c>
      <c r="AO233" s="53">
        <f t="array" ref="AO233">+_xlfn.XLOOKUP(1,(CM_CT[Contract Number Customer]=CM_CT[[#This Row],[Contract Number Customer]])*(CM_CT[Row Type]="Header"),CM_CT[Early Termination Notice Period Mths])</f>
        <v/>
      </c>
      <c r="AP233" s="53">
        <f t="array" ref="AP233">+_xlfn.XLOOKUP(1,(CM_CT[Contract Number Customer]=CM_CT[[#This Row],[Contract Number Customer]])*(CM_CT[Row Type]="Header"),CM_CT[Duly Termination Notice Period Mths])</f>
        <v/>
      </c>
      <c r="AQ233" s="54" t="n"/>
      <c r="AR233" s="54">
        <f t="array" ref="AR233">+_xlfn.XLOOKUP(1,(CM_CT[[#This Row],[Contract Number M3]]=Next_possible_notice[Contract Number M3])*(CM_CT[[#This Row],[Rentalposition M3]]=Next_possible_notice[Rentalposition M3]),Next_possible_notice[NoticeDateCalc])</f>
        <v/>
      </c>
      <c r="AS233" s="117" t="n"/>
      <c r="AT233" s="75" t="n"/>
      <c r="AU233" s="75" t="n"/>
      <c r="AV233" s="75" t="n"/>
      <c r="AW233" s="75" t="n"/>
      <c r="AX233" s="53" t="n"/>
      <c r="AY233" s="75" t="n"/>
      <c r="AZ233" s="54" t="n"/>
      <c r="BA233" s="50">
        <f t="array" ref="BA233">+_xlfn.XLOOKUP(1,(CM_CT[Contract Number Customer]=CM_CT[[#This Row],[Contract Number Customer]])*(CM_CT[Row Type]="Header"),CM_CT[Contract Lenght Early Clause &amp; Option])</f>
        <v/>
      </c>
      <c r="BB233" s="15" t="n"/>
      <c r="BC233" s="15" t="n"/>
      <c r="BD233" s="15" t="n"/>
      <c r="BE233" s="15" t="n"/>
      <c r="BF233" s="15" t="n"/>
      <c r="BG233" s="15" t="n"/>
      <c r="BH233" s="24" t="n"/>
      <c r="BI233" s="10" t="n"/>
      <c r="BJ233" s="118" t="n"/>
      <c r="BK233" s="24" t="n"/>
      <c r="BL233" s="54">
        <f>+_xlfn.XLOOKUP(CM_CT[[#This Row],[Wagon Number]],Next_possible_notice[Wagon Number],Next_possible_notice[Renewal Process StartDate])</f>
        <v/>
      </c>
      <c r="BM233" s="24" t="n"/>
      <c r="BN233" s="50">
        <f t="array" ref="BN233">+_xlfn.XLOOKUP(1,(CM_CT[Contract Number Customer]=CM_CT[[#This Row],[Contract Number Customer]])*(CM_CT[Row Type]="Header"),CM_CT[Contract Mileage])</f>
        <v/>
      </c>
      <c r="BO233" s="50" t="n"/>
      <c r="BP233" s="54" t="n"/>
      <c r="BQ233" s="54">
        <f t="array" ref="BQ233">+_xlfn.XLOOKUP(1,(CM_CT[Contract Number Customer]=CM_CT[[#This Row],[Contract Number Customer]])*(CM_CT[Row Type]="Header"),CM_CT[Currency])</f>
        <v/>
      </c>
      <c r="BR233" s="75">
        <f t="array" ref="BR233">+_xlfn.XLOOKUP(1,(CM_CT[Contract Number Customer]=CM_CT[[#This Row],[Contract Number Customer]])*(CM_CT[Row Type]="Header"),CM_CT[Lease Rate EUR])</f>
        <v/>
      </c>
      <c r="BS233" s="306" t="n"/>
      <c r="BT233" s="306" t="n"/>
      <c r="BU233" s="177" t="n"/>
      <c r="BV233" s="306" t="n"/>
      <c r="BW233" s="179">
        <f t="array" ref="BW233">+_xlfn.XLOOKUP(1,(Table_Mietpos[Vertragsnummer]=CM_CT[[#This Row],[Contract Number M3]])*(Table_Mietpos[Auftragspos.]=CM_CT[[#This Row],[Rentalposition M3]]),Table_Mietpos[Nettosatz/Typ])</f>
        <v/>
      </c>
      <c r="BX233" s="306" t="n"/>
      <c r="BY233" s="75" t="n"/>
      <c r="BZ233" s="75" t="n"/>
      <c r="CA233" s="75" t="n"/>
      <c r="CB233" s="75" t="n"/>
      <c r="CC233" s="75" t="n"/>
      <c r="CD233" s="307" t="n"/>
      <c r="CE233" s="307" t="n"/>
      <c r="CF233" s="307" t="n"/>
      <c r="CG233" s="307" t="n"/>
      <c r="CH233" s="28" t="n"/>
      <c r="CI233" s="28" t="n"/>
      <c r="CJ233" s="28" t="n"/>
      <c r="CK233" s="186" t="n"/>
      <c r="CL233" s="307" t="n"/>
      <c r="CM233" s="306" t="n"/>
      <c r="CN233" s="12" t="n"/>
      <c r="CO233" s="20" t="n"/>
      <c r="CP233" s="142" t="n"/>
      <c r="CQ233" s="142" t="n"/>
      <c r="CR233" s="142" t="n"/>
      <c r="CS233" s="20" t="n"/>
    </row>
    <row r="234">
      <c r="B234" s="11" t="n"/>
      <c r="C234" s="14" t="inlineStr">
        <is>
          <t>V700010</t>
        </is>
      </c>
      <c r="D234" s="10" t="n"/>
      <c r="E234" s="15">
        <f t="array" ref="E234">+_xlfn.XLOOKUP(1,(CM_CT[Contract Number M3]=CM_CT[[#This Row],[Contract Number M3]])*(CM_CT[Row Type]="Header"),CM_CT[Contract Number Customer])</f>
        <v/>
      </c>
      <c r="F234" s="10" t="n">
        <v>5</v>
      </c>
      <c r="G234" s="10" t="inlineStr">
        <is>
          <t>Wagon</t>
        </is>
      </c>
      <c r="H234" s="10" t="n">
        <v>25</v>
      </c>
      <c r="I234" s="73">
        <f t="array" ref="I234">+_xlfn.XLOOKUP(1,(Table_Mietpos[Vertragsnummer]=CM[[#This Row],[Contract Number M3]])*(Table_Mietpos[Auftragspos.]=CM[[#This Row],[Rentalposition M3]]),Table_Mietpos[ChNr])</f>
        <v/>
      </c>
      <c r="J234" s="72">
        <f t="array" ref="J234">+_xlfn.XLOOKUP(1,(CM_CT[Contract Number Customer]=CM_CT[[#This Row],[Contract Number Customer]])*(CM_CT[Row Type]="Header"),CM_CT[Customer])</f>
        <v/>
      </c>
      <c r="K234" s="51" t="n"/>
      <c r="L234" s="51" t="n"/>
      <c r="M234" s="15">
        <f t="array" ref="M234">+_xlfn.XLOOKUP(1,(CM_CT[Contract Number Customer]=CM_CT[[#This Row],[Contract Number Customer]])*(CM_CT[Row Type]="Header"),CM_CT[Sales Manager])</f>
        <v/>
      </c>
      <c r="N234" s="15">
        <f t="array" ref="N234">+_xlfn.XLOOKUP(1,(CM_CT[Contract Number Customer]=CM_CT[[#This Row],[Contract Number Customer]])*(CM_CT[Row Type]="Header"),CM_CT[Wagon Type])</f>
        <v/>
      </c>
      <c r="O234" s="10" t="n">
        <v>1</v>
      </c>
      <c r="P234" s="10" t="n"/>
      <c r="Q234" s="10" t="n"/>
      <c r="R234" s="10" t="n">
        <v>1</v>
      </c>
      <c r="S234" s="10" t="n"/>
      <c r="T234" s="10" t="n">
        <v>1</v>
      </c>
      <c r="U234" s="15">
        <f>+IF(CM_CT[[#This Row],[Contract Status]]&lt;&gt;"ended",1,0)</f>
        <v/>
      </c>
      <c r="V234" s="15" t="n"/>
      <c r="W234" s="15">
        <f t="array" ref="W234">_xlfn.XLOOKUP(1,(CM_CT[Contract Number Customer]=$E233)*(CM_CT[Delivery Batch]=$F233)*(CM_CT[Row Type]="Batch"),CM_CT[Contract Flex])</f>
        <v/>
      </c>
      <c r="X234" s="54">
        <f t="array" ref="X234">_xlfn.XLOOKUP(1,(CM_CT[Contract Number Customer]=$E233)*(CM_CT[Delivery Batch]=$F233)*(CM_CT[Row Type]="Batch"),CM_CT[Flex StartDate])</f>
        <v/>
      </c>
      <c r="Y234" s="54">
        <f t="array" ref="Y234">_xlfn.XLOOKUP(1,(CM_CT[Contract Number Customer]=$E233)*(CM_CT[Delivery Batch]=$F233)*(CM_CT[Row Type]="Batch"),CM_CT[Flex EndDate])</f>
        <v/>
      </c>
      <c r="Z234" s="15">
        <f t="array" ref="Z234">_xlfn.XLOOKUP(1,(CM_CT[Contract Number Customer]=$E233)*(CM_CT[Delivery Batch]=$F233)*(CM_CT[Row Type]="Batch"),CM_CT[Contract Status])</f>
        <v/>
      </c>
      <c r="AA234" s="15" t="n"/>
      <c r="AB234" s="74" t="n"/>
      <c r="AC234" s="74" t="n"/>
      <c r="AD234" s="131">
        <f t="array" ref="AD234">+_xlfn.XLOOKUP(1,(Table_Mietpos[Vertragsnummer]=CM_CT[[#This Row],[Contract Number M3]])*(Table_Mietpos[Auftragspos.]=CM_CT[[#This Row],[Rentalposition M3]]),Table_Mietpos[Gueltig_ab])</f>
        <v/>
      </c>
      <c r="AE234" s="131">
        <f t="array" ref="AE234">+_xlfn.XLOOKUP(1,(Table_Mietpos[Vertragsnummer]=CM_CT[[#This Row],[Contract Number M3]])*(Table_Mietpos[Auftragspos.]=CM_CT[[#This Row],[Rentalposition M3]]),Table_Mietpos[Gueltig_bis])</f>
        <v/>
      </c>
      <c r="AF234" s="50">
        <f t="array" ref="AF234">+_xlfn.XLOOKUP(1,(CM_CT[Contract Number Customer]=CM_CT[[#This Row],[Contract Number Customer]])*(CM_CT[Row Type]="Header"),CM_CT[Contract Lenght Initial])</f>
        <v/>
      </c>
      <c r="AG234" s="136">
        <f>+CM_CT[[#This Row],[Rental EndDate]]</f>
        <v/>
      </c>
      <c r="AH234" s="305" t="n"/>
      <c r="AI234" s="305" t="n"/>
      <c r="AJ234" s="305" t="n"/>
      <c r="AK234" s="53" t="n"/>
      <c r="AL234" s="15">
        <f t="array" ref="AL234">+_xlfn.XLOOKUP(1,(CM_CT[Contract Number Customer]=CM_CT[[#This Row],[Contract Number Customer]])*(CM_CT[Row Type]="Header"),CM_CT[Early Termination Category])</f>
        <v/>
      </c>
      <c r="AM234" s="136">
        <f t="array" ref="AM234">_xlfn.XLOOKUP(1,(CM_CT[Contract Number Customer]=$E233)*(CM_CT[Delivery Batch]=$F233)*(CM_CT[Row Type]="Batch"),CM_CT[Early Termination cut-off date1])</f>
        <v/>
      </c>
      <c r="AN234" s="136">
        <f t="array" ref="AN234">_xlfn.XLOOKUP(1,(CM_CT[Contract Number Customer]=$E233)*(CM_CT[Delivery Batch]=$F233)*(CM_CT[Row Type]="Batch"),CM_CT[Early Termination cut-off date2])</f>
        <v/>
      </c>
      <c r="AO234" s="53">
        <f t="array" ref="AO234">+_xlfn.XLOOKUP(1,(CM_CT[Contract Number Customer]=CM_CT[[#This Row],[Contract Number Customer]])*(CM_CT[Row Type]="Header"),CM_CT[Early Termination Notice Period Mths])</f>
        <v/>
      </c>
      <c r="AP234" s="53">
        <f t="array" ref="AP234">+_xlfn.XLOOKUP(1,(CM_CT[Contract Number Customer]=CM_CT[[#This Row],[Contract Number Customer]])*(CM_CT[Row Type]="Header"),CM_CT[Duly Termination Notice Period Mths])</f>
        <v/>
      </c>
      <c r="AQ234" s="54" t="n"/>
      <c r="AR234" s="54">
        <f t="array" ref="AR234">+_xlfn.XLOOKUP(1,(CM_CT[[#This Row],[Contract Number M3]]=Next_possible_notice[Contract Number M3])*(CM_CT[[#This Row],[Rentalposition M3]]=Next_possible_notice[Rentalposition M3]),Next_possible_notice[NoticeDateCalc])</f>
        <v/>
      </c>
      <c r="AS234" s="117" t="n"/>
      <c r="AT234" s="75" t="n"/>
      <c r="AU234" s="75" t="n"/>
      <c r="AV234" s="75" t="n"/>
      <c r="AW234" s="75" t="n"/>
      <c r="AX234" s="53" t="n"/>
      <c r="AY234" s="75" t="n"/>
      <c r="AZ234" s="54" t="n"/>
      <c r="BA234" s="50">
        <f t="array" ref="BA234">+_xlfn.XLOOKUP(1,(CM_CT[Contract Number Customer]=CM_CT[[#This Row],[Contract Number Customer]])*(CM_CT[Row Type]="Header"),CM_CT[Contract Lenght Early Clause &amp; Option])</f>
        <v/>
      </c>
      <c r="BB234" s="15" t="n"/>
      <c r="BC234" s="15" t="n"/>
      <c r="BD234" s="15" t="n"/>
      <c r="BE234" s="15" t="n"/>
      <c r="BF234" s="15" t="n"/>
      <c r="BG234" s="15" t="n"/>
      <c r="BH234" s="24" t="n"/>
      <c r="BI234" s="10" t="n"/>
      <c r="BJ234" s="118" t="n"/>
      <c r="BK234" s="24" t="n"/>
      <c r="BL234" s="54">
        <f>+_xlfn.XLOOKUP(CM_CT[[#This Row],[Wagon Number]],Next_possible_notice[Wagon Number],Next_possible_notice[Renewal Process StartDate])</f>
        <v/>
      </c>
      <c r="BM234" s="24" t="n"/>
      <c r="BN234" s="50">
        <f t="array" ref="BN234">+_xlfn.XLOOKUP(1,(CM_CT[Contract Number Customer]=CM_CT[[#This Row],[Contract Number Customer]])*(CM_CT[Row Type]="Header"),CM_CT[Contract Mileage])</f>
        <v/>
      </c>
      <c r="BO234" s="50" t="n"/>
      <c r="BP234" s="54" t="n"/>
      <c r="BQ234" s="54">
        <f t="array" ref="BQ234">+_xlfn.XLOOKUP(1,(CM_CT[Contract Number Customer]=CM_CT[[#This Row],[Contract Number Customer]])*(CM_CT[Row Type]="Header"),CM_CT[Currency])</f>
        <v/>
      </c>
      <c r="BR234" s="75">
        <f t="array" ref="BR234">+_xlfn.XLOOKUP(1,(CM_CT[Contract Number Customer]=CM_CT[[#This Row],[Contract Number Customer]])*(CM_CT[Row Type]="Header"),CM_CT[Lease Rate EUR])</f>
        <v/>
      </c>
      <c r="BS234" s="306" t="n"/>
      <c r="BT234" s="306" t="n"/>
      <c r="BU234" s="177" t="n"/>
      <c r="BV234" s="306" t="n"/>
      <c r="BW234" s="179">
        <f t="array" ref="BW234">+_xlfn.XLOOKUP(1,(Table_Mietpos[Vertragsnummer]=CM_CT[[#This Row],[Contract Number M3]])*(Table_Mietpos[Auftragspos.]=CM_CT[[#This Row],[Rentalposition M3]]),Table_Mietpos[Nettosatz/Typ])</f>
        <v/>
      </c>
      <c r="BX234" s="306" t="n"/>
      <c r="BY234" s="75" t="n"/>
      <c r="BZ234" s="75" t="n"/>
      <c r="CA234" s="75" t="n"/>
      <c r="CB234" s="75" t="n"/>
      <c r="CC234" s="75" t="n"/>
      <c r="CD234" s="307" t="n"/>
      <c r="CE234" s="307" t="n"/>
      <c r="CF234" s="307" t="n"/>
      <c r="CG234" s="307" t="n"/>
      <c r="CH234" s="28" t="n"/>
      <c r="CI234" s="28" t="n"/>
      <c r="CJ234" s="28" t="n"/>
      <c r="CK234" s="186" t="n"/>
      <c r="CL234" s="307" t="n"/>
      <c r="CM234" s="306" t="n"/>
      <c r="CN234" s="12" t="n"/>
      <c r="CO234" s="20" t="n"/>
      <c r="CP234" s="142" t="n"/>
      <c r="CQ234" s="142" t="n"/>
      <c r="CR234" s="142" t="n"/>
      <c r="CS234" s="20" t="n"/>
    </row>
    <row r="235">
      <c r="B235" s="11" t="n"/>
      <c r="C235" s="14" t="inlineStr">
        <is>
          <t>V700010</t>
        </is>
      </c>
      <c r="D235" s="10" t="n"/>
      <c r="E235" s="15">
        <f t="array" ref="E235">+_xlfn.XLOOKUP(1,(CM_CT[Contract Number M3]=CM_CT[[#This Row],[Contract Number M3]])*(CM_CT[Row Type]="Header"),CM_CT[Contract Number Customer])</f>
        <v/>
      </c>
      <c r="F235" s="10" t="n">
        <v>5</v>
      </c>
      <c r="G235" s="10" t="inlineStr">
        <is>
          <t>Wagon</t>
        </is>
      </c>
      <c r="H235" s="10" t="n">
        <v>26</v>
      </c>
      <c r="I235" s="73">
        <f t="array" ref="I235">+_xlfn.XLOOKUP(1,(Table_Mietpos[Vertragsnummer]=CM[[#This Row],[Contract Number M3]])*(Table_Mietpos[Auftragspos.]=CM[[#This Row],[Rentalposition M3]]),Table_Mietpos[ChNr])</f>
        <v/>
      </c>
      <c r="J235" s="72">
        <f t="array" ref="J235">+_xlfn.XLOOKUP(1,(CM_CT[Contract Number Customer]=CM_CT[[#This Row],[Contract Number Customer]])*(CM_CT[Row Type]="Header"),CM_CT[Customer])</f>
        <v/>
      </c>
      <c r="K235" s="51" t="n"/>
      <c r="L235" s="51" t="n"/>
      <c r="M235" s="15">
        <f t="array" ref="M235">+_xlfn.XLOOKUP(1,(CM_CT[Contract Number Customer]=CM_CT[[#This Row],[Contract Number Customer]])*(CM_CT[Row Type]="Header"),CM_CT[Sales Manager])</f>
        <v/>
      </c>
      <c r="N235" s="15">
        <f t="array" ref="N235">+_xlfn.XLOOKUP(1,(CM_CT[Contract Number Customer]=CM_CT[[#This Row],[Contract Number Customer]])*(CM_CT[Row Type]="Header"),CM_CT[Wagon Type])</f>
        <v/>
      </c>
      <c r="O235" s="10" t="n">
        <v>1</v>
      </c>
      <c r="P235" s="10" t="n"/>
      <c r="Q235" s="10" t="n"/>
      <c r="R235" s="10" t="n">
        <v>1</v>
      </c>
      <c r="S235" s="10" t="n"/>
      <c r="T235" s="10" t="n">
        <v>1</v>
      </c>
      <c r="U235" s="15">
        <f>+IF(CM_CT[[#This Row],[Contract Status]]&lt;&gt;"ended",1,0)</f>
        <v/>
      </c>
      <c r="V235" s="15" t="n"/>
      <c r="W235" s="15">
        <f t="array" ref="W235">_xlfn.XLOOKUP(1,(CM_CT[Contract Number Customer]=$E234)*(CM_CT[Delivery Batch]=$F234)*(CM_CT[Row Type]="Batch"),CM_CT[Contract Flex])</f>
        <v/>
      </c>
      <c r="X235" s="54">
        <f t="array" ref="X235">_xlfn.XLOOKUP(1,(CM_CT[Contract Number Customer]=$E234)*(CM_CT[Delivery Batch]=$F234)*(CM_CT[Row Type]="Batch"),CM_CT[Flex StartDate])</f>
        <v/>
      </c>
      <c r="Y235" s="54">
        <f t="array" ref="Y235">_xlfn.XLOOKUP(1,(CM_CT[Contract Number Customer]=$E234)*(CM_CT[Delivery Batch]=$F234)*(CM_CT[Row Type]="Batch"),CM_CT[Flex EndDate])</f>
        <v/>
      </c>
      <c r="Z235" s="15">
        <f t="array" ref="Z235">_xlfn.XLOOKUP(1,(CM_CT[Contract Number Customer]=$E234)*(CM_CT[Delivery Batch]=$F234)*(CM_CT[Row Type]="Batch"),CM_CT[Contract Status])</f>
        <v/>
      </c>
      <c r="AA235" s="15" t="n"/>
      <c r="AB235" s="74" t="n"/>
      <c r="AC235" s="74" t="n"/>
      <c r="AD235" s="131">
        <f t="array" ref="AD235">+_xlfn.XLOOKUP(1,(Table_Mietpos[Vertragsnummer]=CM_CT[[#This Row],[Contract Number M3]])*(Table_Mietpos[Auftragspos.]=CM_CT[[#This Row],[Rentalposition M3]]),Table_Mietpos[Gueltig_ab])</f>
        <v/>
      </c>
      <c r="AE235" s="131">
        <f t="array" ref="AE235">+_xlfn.XLOOKUP(1,(Table_Mietpos[Vertragsnummer]=CM_CT[[#This Row],[Contract Number M3]])*(Table_Mietpos[Auftragspos.]=CM_CT[[#This Row],[Rentalposition M3]]),Table_Mietpos[Gueltig_bis])</f>
        <v/>
      </c>
      <c r="AF235" s="50">
        <f t="array" ref="AF235">+_xlfn.XLOOKUP(1,(CM_CT[Contract Number Customer]=CM_CT[[#This Row],[Contract Number Customer]])*(CM_CT[Row Type]="Header"),CM_CT[Contract Lenght Initial])</f>
        <v/>
      </c>
      <c r="AG235" s="136">
        <f>+CM_CT[[#This Row],[Rental EndDate]]</f>
        <v/>
      </c>
      <c r="AH235" s="305" t="n"/>
      <c r="AI235" s="305" t="n"/>
      <c r="AJ235" s="305" t="n"/>
      <c r="AK235" s="53" t="n"/>
      <c r="AL235" s="15">
        <f t="array" ref="AL235">+_xlfn.XLOOKUP(1,(CM_CT[Contract Number Customer]=CM_CT[[#This Row],[Contract Number Customer]])*(CM_CT[Row Type]="Header"),CM_CT[Early Termination Category])</f>
        <v/>
      </c>
      <c r="AM235" s="136">
        <f t="array" ref="AM235">_xlfn.XLOOKUP(1,(CM_CT[Contract Number Customer]=$E234)*(CM_CT[Delivery Batch]=$F234)*(CM_CT[Row Type]="Batch"),CM_CT[Early Termination cut-off date1])</f>
        <v/>
      </c>
      <c r="AN235" s="136">
        <f t="array" ref="AN235">_xlfn.XLOOKUP(1,(CM_CT[Contract Number Customer]=$E234)*(CM_CT[Delivery Batch]=$F234)*(CM_CT[Row Type]="Batch"),CM_CT[Early Termination cut-off date2])</f>
        <v/>
      </c>
      <c r="AO235" s="53">
        <f t="array" ref="AO235">+_xlfn.XLOOKUP(1,(CM_CT[Contract Number Customer]=CM_CT[[#This Row],[Contract Number Customer]])*(CM_CT[Row Type]="Header"),CM_CT[Early Termination Notice Period Mths])</f>
        <v/>
      </c>
      <c r="AP235" s="53">
        <f t="array" ref="AP235">+_xlfn.XLOOKUP(1,(CM_CT[Contract Number Customer]=CM_CT[[#This Row],[Contract Number Customer]])*(CM_CT[Row Type]="Header"),CM_CT[Duly Termination Notice Period Mths])</f>
        <v/>
      </c>
      <c r="AQ235" s="54" t="n"/>
      <c r="AR235" s="54">
        <f t="array" ref="AR235">+_xlfn.XLOOKUP(1,(CM_CT[[#This Row],[Contract Number M3]]=Next_possible_notice[Contract Number M3])*(CM_CT[[#This Row],[Rentalposition M3]]=Next_possible_notice[Rentalposition M3]),Next_possible_notice[NoticeDateCalc])</f>
        <v/>
      </c>
      <c r="AS235" s="117" t="n"/>
      <c r="AT235" s="75" t="n"/>
      <c r="AU235" s="75" t="n"/>
      <c r="AV235" s="75" t="n"/>
      <c r="AW235" s="75" t="n"/>
      <c r="AX235" s="53" t="n"/>
      <c r="AY235" s="75" t="n"/>
      <c r="AZ235" s="54" t="n"/>
      <c r="BA235" s="50">
        <f t="array" ref="BA235">+_xlfn.XLOOKUP(1,(CM_CT[Contract Number Customer]=CM_CT[[#This Row],[Contract Number Customer]])*(CM_CT[Row Type]="Header"),CM_CT[Contract Lenght Early Clause &amp; Option])</f>
        <v/>
      </c>
      <c r="BB235" s="15" t="n"/>
      <c r="BC235" s="15" t="n"/>
      <c r="BD235" s="15" t="n"/>
      <c r="BE235" s="15" t="n"/>
      <c r="BF235" s="15" t="n"/>
      <c r="BG235" s="15" t="n"/>
      <c r="BH235" s="24" t="n"/>
      <c r="BI235" s="10" t="n"/>
      <c r="BJ235" s="118" t="n"/>
      <c r="BK235" s="24" t="n"/>
      <c r="BL235" s="54">
        <f>+_xlfn.XLOOKUP(CM_CT[[#This Row],[Wagon Number]],Next_possible_notice[Wagon Number],Next_possible_notice[Renewal Process StartDate])</f>
        <v/>
      </c>
      <c r="BM235" s="24" t="n"/>
      <c r="BN235" s="50">
        <f t="array" ref="BN235">+_xlfn.XLOOKUP(1,(CM_CT[Contract Number Customer]=CM_CT[[#This Row],[Contract Number Customer]])*(CM_CT[Row Type]="Header"),CM_CT[Contract Mileage])</f>
        <v/>
      </c>
      <c r="BO235" s="50" t="n"/>
      <c r="BP235" s="54" t="n"/>
      <c r="BQ235" s="54">
        <f t="array" ref="BQ235">+_xlfn.XLOOKUP(1,(CM_CT[Contract Number Customer]=CM_CT[[#This Row],[Contract Number Customer]])*(CM_CT[Row Type]="Header"),CM_CT[Currency])</f>
        <v/>
      </c>
      <c r="BR235" s="75">
        <f t="array" ref="BR235">+_xlfn.XLOOKUP(1,(CM_CT[Contract Number Customer]=CM_CT[[#This Row],[Contract Number Customer]])*(CM_CT[Row Type]="Header"),CM_CT[Lease Rate EUR])</f>
        <v/>
      </c>
      <c r="BS235" s="306" t="n"/>
      <c r="BT235" s="306" t="n"/>
      <c r="BU235" s="177" t="n"/>
      <c r="BV235" s="306" t="n"/>
      <c r="BW235" s="179">
        <f t="array" ref="BW235">+_xlfn.XLOOKUP(1,(Table_Mietpos[Vertragsnummer]=CM_CT[[#This Row],[Contract Number M3]])*(Table_Mietpos[Auftragspos.]=CM_CT[[#This Row],[Rentalposition M3]]),Table_Mietpos[Nettosatz/Typ])</f>
        <v/>
      </c>
      <c r="BX235" s="306" t="n"/>
      <c r="BY235" s="75" t="n"/>
      <c r="BZ235" s="75" t="n"/>
      <c r="CA235" s="75" t="n"/>
      <c r="CB235" s="75" t="n"/>
      <c r="CC235" s="75" t="n"/>
      <c r="CD235" s="307" t="n"/>
      <c r="CE235" s="307" t="n"/>
      <c r="CF235" s="307" t="n"/>
      <c r="CG235" s="307" t="n"/>
      <c r="CH235" s="28" t="n"/>
      <c r="CI235" s="28" t="n"/>
      <c r="CJ235" s="28" t="n"/>
      <c r="CK235" s="186" t="n"/>
      <c r="CL235" s="307" t="n"/>
      <c r="CM235" s="306" t="n"/>
      <c r="CN235" s="12" t="n"/>
      <c r="CO235" s="20" t="n"/>
      <c r="CP235" s="142" t="n"/>
      <c r="CQ235" s="142" t="n"/>
      <c r="CR235" s="142" t="n"/>
      <c r="CS235" s="20" t="n"/>
    </row>
    <row r="236">
      <c r="B236" s="11" t="n"/>
      <c r="C236" s="14" t="inlineStr">
        <is>
          <t>V700010</t>
        </is>
      </c>
      <c r="D236" s="10" t="n"/>
      <c r="E236" s="15">
        <f t="array" ref="E236">+_xlfn.XLOOKUP(1,(CM_CT[Contract Number M3]=CM_CT[[#This Row],[Contract Number M3]])*(CM_CT[Row Type]="Header"),CM_CT[Contract Number Customer])</f>
        <v/>
      </c>
      <c r="F236" s="10" t="n">
        <v>5</v>
      </c>
      <c r="G236" s="10" t="inlineStr">
        <is>
          <t>Wagon</t>
        </is>
      </c>
      <c r="H236" s="10" t="n">
        <v>27</v>
      </c>
      <c r="I236" s="73">
        <f t="array" ref="I236">+_xlfn.XLOOKUP(1,(Table_Mietpos[Vertragsnummer]=CM[[#This Row],[Contract Number M3]])*(Table_Mietpos[Auftragspos.]=CM[[#This Row],[Rentalposition M3]]),Table_Mietpos[ChNr])</f>
        <v/>
      </c>
      <c r="J236" s="72">
        <f t="array" ref="J236">+_xlfn.XLOOKUP(1,(CM_CT[Contract Number Customer]=CM_CT[[#This Row],[Contract Number Customer]])*(CM_CT[Row Type]="Header"),CM_CT[Customer])</f>
        <v/>
      </c>
      <c r="K236" s="51" t="n"/>
      <c r="L236" s="51" t="n"/>
      <c r="M236" s="15">
        <f t="array" ref="M236">+_xlfn.XLOOKUP(1,(CM_CT[Contract Number Customer]=CM_CT[[#This Row],[Contract Number Customer]])*(CM_CT[Row Type]="Header"),CM_CT[Sales Manager])</f>
        <v/>
      </c>
      <c r="N236" s="15">
        <f t="array" ref="N236">+_xlfn.XLOOKUP(1,(CM_CT[Contract Number Customer]=CM_CT[[#This Row],[Contract Number Customer]])*(CM_CT[Row Type]="Header"),CM_CT[Wagon Type])</f>
        <v/>
      </c>
      <c r="O236" s="10" t="n">
        <v>1</v>
      </c>
      <c r="P236" s="10" t="n"/>
      <c r="Q236" s="10" t="n"/>
      <c r="R236" s="10" t="n">
        <v>1</v>
      </c>
      <c r="S236" s="10" t="n"/>
      <c r="T236" s="10" t="n">
        <v>1</v>
      </c>
      <c r="U236" s="15">
        <f>+IF(CM_CT[[#This Row],[Contract Status]]&lt;&gt;"ended",1,0)</f>
        <v/>
      </c>
      <c r="V236" s="15" t="n"/>
      <c r="W236" s="15">
        <f t="array" ref="W236">_xlfn.XLOOKUP(1,(CM_CT[Contract Number Customer]=$E235)*(CM_CT[Delivery Batch]=$F235)*(CM_CT[Row Type]="Batch"),CM_CT[Contract Flex])</f>
        <v/>
      </c>
      <c r="X236" s="54">
        <f t="array" ref="X236">_xlfn.XLOOKUP(1,(CM_CT[Contract Number Customer]=$E235)*(CM_CT[Delivery Batch]=$F235)*(CM_CT[Row Type]="Batch"),CM_CT[Flex StartDate])</f>
        <v/>
      </c>
      <c r="Y236" s="54">
        <f t="array" ref="Y236">_xlfn.XLOOKUP(1,(CM_CT[Contract Number Customer]=$E235)*(CM_CT[Delivery Batch]=$F235)*(CM_CT[Row Type]="Batch"),CM_CT[Flex EndDate])</f>
        <v/>
      </c>
      <c r="Z236" s="15">
        <f t="array" ref="Z236">_xlfn.XLOOKUP(1,(CM_CT[Contract Number Customer]=$E235)*(CM_CT[Delivery Batch]=$F235)*(CM_CT[Row Type]="Batch"),CM_CT[Contract Status])</f>
        <v/>
      </c>
      <c r="AA236" s="15" t="n"/>
      <c r="AB236" s="74" t="n"/>
      <c r="AC236" s="74" t="n"/>
      <c r="AD236" s="131">
        <f t="array" ref="AD236">+_xlfn.XLOOKUP(1,(Table_Mietpos[Vertragsnummer]=CM_CT[[#This Row],[Contract Number M3]])*(Table_Mietpos[Auftragspos.]=CM_CT[[#This Row],[Rentalposition M3]]),Table_Mietpos[Gueltig_ab])</f>
        <v/>
      </c>
      <c r="AE236" s="131">
        <f t="array" ref="AE236">+_xlfn.XLOOKUP(1,(Table_Mietpos[Vertragsnummer]=CM_CT[[#This Row],[Contract Number M3]])*(Table_Mietpos[Auftragspos.]=CM_CT[[#This Row],[Rentalposition M3]]),Table_Mietpos[Gueltig_bis])</f>
        <v/>
      </c>
      <c r="AF236" s="50">
        <f t="array" ref="AF236">+_xlfn.XLOOKUP(1,(CM_CT[Contract Number Customer]=CM_CT[[#This Row],[Contract Number Customer]])*(CM_CT[Row Type]="Header"),CM_CT[Contract Lenght Initial])</f>
        <v/>
      </c>
      <c r="AG236" s="136">
        <f>+CM_CT[[#This Row],[Rental EndDate]]</f>
        <v/>
      </c>
      <c r="AH236" s="305" t="n"/>
      <c r="AI236" s="305" t="n"/>
      <c r="AJ236" s="305" t="n"/>
      <c r="AK236" s="53" t="n"/>
      <c r="AL236" s="15">
        <f t="array" ref="AL236">+_xlfn.XLOOKUP(1,(CM_CT[Contract Number Customer]=CM_CT[[#This Row],[Contract Number Customer]])*(CM_CT[Row Type]="Header"),CM_CT[Early Termination Category])</f>
        <v/>
      </c>
      <c r="AM236" s="136">
        <f t="array" ref="AM236">_xlfn.XLOOKUP(1,(CM_CT[Contract Number Customer]=$E235)*(CM_CT[Delivery Batch]=$F235)*(CM_CT[Row Type]="Batch"),CM_CT[Early Termination cut-off date1])</f>
        <v/>
      </c>
      <c r="AN236" s="136">
        <f t="array" ref="AN236">_xlfn.XLOOKUP(1,(CM_CT[Contract Number Customer]=$E235)*(CM_CT[Delivery Batch]=$F235)*(CM_CT[Row Type]="Batch"),CM_CT[Early Termination cut-off date2])</f>
        <v/>
      </c>
      <c r="AO236" s="53">
        <f t="array" ref="AO236">+_xlfn.XLOOKUP(1,(CM_CT[Contract Number Customer]=CM_CT[[#This Row],[Contract Number Customer]])*(CM_CT[Row Type]="Header"),CM_CT[Early Termination Notice Period Mths])</f>
        <v/>
      </c>
      <c r="AP236" s="53">
        <f t="array" ref="AP236">+_xlfn.XLOOKUP(1,(CM_CT[Contract Number Customer]=CM_CT[[#This Row],[Contract Number Customer]])*(CM_CT[Row Type]="Header"),CM_CT[Duly Termination Notice Period Mths])</f>
        <v/>
      </c>
      <c r="AQ236" s="54" t="n"/>
      <c r="AR236" s="54">
        <f t="array" ref="AR236">+_xlfn.XLOOKUP(1,(CM_CT[[#This Row],[Contract Number M3]]=Next_possible_notice[Contract Number M3])*(CM_CT[[#This Row],[Rentalposition M3]]=Next_possible_notice[Rentalposition M3]),Next_possible_notice[NoticeDateCalc])</f>
        <v/>
      </c>
      <c r="AS236" s="117" t="n"/>
      <c r="AT236" s="75" t="n"/>
      <c r="AU236" s="75" t="n"/>
      <c r="AV236" s="75" t="n"/>
      <c r="AW236" s="75" t="n"/>
      <c r="AX236" s="53" t="n"/>
      <c r="AY236" s="75" t="n"/>
      <c r="AZ236" s="54" t="n"/>
      <c r="BA236" s="50">
        <f t="array" ref="BA236">+_xlfn.XLOOKUP(1,(CM_CT[Contract Number Customer]=CM_CT[[#This Row],[Contract Number Customer]])*(CM_CT[Row Type]="Header"),CM_CT[Contract Lenght Early Clause &amp; Option])</f>
        <v/>
      </c>
      <c r="BB236" s="15" t="n"/>
      <c r="BC236" s="15" t="n"/>
      <c r="BD236" s="15" t="n"/>
      <c r="BE236" s="15" t="n"/>
      <c r="BF236" s="15" t="n"/>
      <c r="BG236" s="15" t="n"/>
      <c r="BH236" s="24" t="n"/>
      <c r="BI236" s="10" t="n"/>
      <c r="BJ236" s="118" t="n"/>
      <c r="BK236" s="24" t="n"/>
      <c r="BL236" s="54">
        <f>+_xlfn.XLOOKUP(CM_CT[[#This Row],[Wagon Number]],Next_possible_notice[Wagon Number],Next_possible_notice[Renewal Process StartDate])</f>
        <v/>
      </c>
      <c r="BM236" s="24" t="n"/>
      <c r="BN236" s="50">
        <f t="array" ref="BN236">+_xlfn.XLOOKUP(1,(CM_CT[Contract Number Customer]=CM_CT[[#This Row],[Contract Number Customer]])*(CM_CT[Row Type]="Header"),CM_CT[Contract Mileage])</f>
        <v/>
      </c>
      <c r="BO236" s="50" t="n"/>
      <c r="BP236" s="54" t="n"/>
      <c r="BQ236" s="54">
        <f t="array" ref="BQ236">+_xlfn.XLOOKUP(1,(CM_CT[Contract Number Customer]=CM_CT[[#This Row],[Contract Number Customer]])*(CM_CT[Row Type]="Header"),CM_CT[Currency])</f>
        <v/>
      </c>
      <c r="BR236" s="75">
        <f t="array" ref="BR236">+_xlfn.XLOOKUP(1,(CM_CT[Contract Number Customer]=CM_CT[[#This Row],[Contract Number Customer]])*(CM_CT[Row Type]="Header"),CM_CT[Lease Rate EUR])</f>
        <v/>
      </c>
      <c r="BS236" s="306" t="n"/>
      <c r="BT236" s="306" t="n"/>
      <c r="BU236" s="177" t="n"/>
      <c r="BV236" s="306" t="n"/>
      <c r="BW236" s="179">
        <f t="array" ref="BW236">+_xlfn.XLOOKUP(1,(Table_Mietpos[Vertragsnummer]=CM_CT[[#This Row],[Contract Number M3]])*(Table_Mietpos[Auftragspos.]=CM_CT[[#This Row],[Rentalposition M3]]),Table_Mietpos[Nettosatz/Typ])</f>
        <v/>
      </c>
      <c r="BX236" s="306" t="n"/>
      <c r="BY236" s="75" t="n"/>
      <c r="BZ236" s="75" t="n"/>
      <c r="CA236" s="75" t="n"/>
      <c r="CB236" s="75" t="n"/>
      <c r="CC236" s="75" t="n"/>
      <c r="CD236" s="307" t="n"/>
      <c r="CE236" s="307" t="n"/>
      <c r="CF236" s="307" t="n"/>
      <c r="CG236" s="307" t="n"/>
      <c r="CH236" s="28" t="n"/>
      <c r="CI236" s="28" t="n"/>
      <c r="CJ236" s="28" t="n"/>
      <c r="CK236" s="186" t="n"/>
      <c r="CL236" s="307" t="n"/>
      <c r="CM236" s="306" t="n"/>
      <c r="CN236" s="12" t="n"/>
      <c r="CO236" s="20" t="n"/>
      <c r="CP236" s="142" t="n"/>
      <c r="CQ236" s="142" t="n"/>
      <c r="CR236" s="142" t="n"/>
      <c r="CS236" s="20" t="n"/>
    </row>
    <row r="237">
      <c r="B237" s="11" t="n"/>
      <c r="C237" s="14" t="inlineStr">
        <is>
          <t>V700010</t>
        </is>
      </c>
      <c r="D237" s="10" t="n"/>
      <c r="E237" s="15">
        <f t="array" ref="E237">+_xlfn.XLOOKUP(1,(CM_CT[Contract Number M3]=CM_CT[[#This Row],[Contract Number M3]])*(CM_CT[Row Type]="Header"),CM_CT[Contract Number Customer])</f>
        <v/>
      </c>
      <c r="F237" s="10" t="n">
        <v>5</v>
      </c>
      <c r="G237" s="10" t="inlineStr">
        <is>
          <t>Wagon</t>
        </is>
      </c>
      <c r="H237" s="10" t="n">
        <v>28</v>
      </c>
      <c r="I237" s="73">
        <f t="array" ref="I237">+_xlfn.XLOOKUP(1,(Table_Mietpos[Vertragsnummer]=CM[[#This Row],[Contract Number M3]])*(Table_Mietpos[Auftragspos.]=CM[[#This Row],[Rentalposition M3]]),Table_Mietpos[ChNr])</f>
        <v/>
      </c>
      <c r="J237" s="72">
        <f t="array" ref="J237">+_xlfn.XLOOKUP(1,(CM_CT[Contract Number Customer]=CM_CT[[#This Row],[Contract Number Customer]])*(CM_CT[Row Type]="Header"),CM_CT[Customer])</f>
        <v/>
      </c>
      <c r="K237" s="51" t="n"/>
      <c r="L237" s="51" t="n"/>
      <c r="M237" s="15">
        <f t="array" ref="M237">+_xlfn.XLOOKUP(1,(CM_CT[Contract Number Customer]=CM_CT[[#This Row],[Contract Number Customer]])*(CM_CT[Row Type]="Header"),CM_CT[Sales Manager])</f>
        <v/>
      </c>
      <c r="N237" s="15">
        <f t="array" ref="N237">+_xlfn.XLOOKUP(1,(CM_CT[Contract Number Customer]=CM_CT[[#This Row],[Contract Number Customer]])*(CM_CT[Row Type]="Header"),CM_CT[Wagon Type])</f>
        <v/>
      </c>
      <c r="O237" s="10" t="n">
        <v>1</v>
      </c>
      <c r="P237" s="10" t="n"/>
      <c r="Q237" s="10" t="n"/>
      <c r="R237" s="10" t="n">
        <v>1</v>
      </c>
      <c r="S237" s="10" t="n"/>
      <c r="T237" s="10" t="n">
        <v>1</v>
      </c>
      <c r="U237" s="15">
        <f>+IF(CM_CT[[#This Row],[Contract Status]]&lt;&gt;"ended",1,0)</f>
        <v/>
      </c>
      <c r="V237" s="15" t="n"/>
      <c r="W237" s="15">
        <f t="array" ref="W237">_xlfn.XLOOKUP(1,(CM_CT[Contract Number Customer]=$E236)*(CM_CT[Delivery Batch]=$F236)*(CM_CT[Row Type]="Batch"),CM_CT[Contract Flex])</f>
        <v/>
      </c>
      <c r="X237" s="54">
        <f t="array" ref="X237">_xlfn.XLOOKUP(1,(CM_CT[Contract Number Customer]=$E236)*(CM_CT[Delivery Batch]=$F236)*(CM_CT[Row Type]="Batch"),CM_CT[Flex StartDate])</f>
        <v/>
      </c>
      <c r="Y237" s="54">
        <f t="array" ref="Y237">_xlfn.XLOOKUP(1,(CM_CT[Contract Number Customer]=$E236)*(CM_CT[Delivery Batch]=$F236)*(CM_CT[Row Type]="Batch"),CM_CT[Flex EndDate])</f>
        <v/>
      </c>
      <c r="Z237" s="15">
        <f t="array" ref="Z237">_xlfn.XLOOKUP(1,(CM_CT[Contract Number Customer]=$E236)*(CM_CT[Delivery Batch]=$F236)*(CM_CT[Row Type]="Batch"),CM_CT[Contract Status])</f>
        <v/>
      </c>
      <c r="AA237" s="15" t="n"/>
      <c r="AB237" s="74" t="n"/>
      <c r="AC237" s="74" t="n"/>
      <c r="AD237" s="131">
        <f t="array" ref="AD237">+_xlfn.XLOOKUP(1,(Table_Mietpos[Vertragsnummer]=CM_CT[[#This Row],[Contract Number M3]])*(Table_Mietpos[Auftragspos.]=CM_CT[[#This Row],[Rentalposition M3]]),Table_Mietpos[Gueltig_ab])</f>
        <v/>
      </c>
      <c r="AE237" s="131">
        <f t="array" ref="AE237">+_xlfn.XLOOKUP(1,(Table_Mietpos[Vertragsnummer]=CM_CT[[#This Row],[Contract Number M3]])*(Table_Mietpos[Auftragspos.]=CM_CT[[#This Row],[Rentalposition M3]]),Table_Mietpos[Gueltig_bis])</f>
        <v/>
      </c>
      <c r="AF237" s="50">
        <f t="array" ref="AF237">+_xlfn.XLOOKUP(1,(CM_CT[Contract Number Customer]=CM_CT[[#This Row],[Contract Number Customer]])*(CM_CT[Row Type]="Header"),CM_CT[Contract Lenght Initial])</f>
        <v/>
      </c>
      <c r="AG237" s="136">
        <f>+CM_CT[[#This Row],[Rental EndDate]]</f>
        <v/>
      </c>
      <c r="AH237" s="305" t="n"/>
      <c r="AI237" s="305" t="n"/>
      <c r="AJ237" s="305" t="n"/>
      <c r="AK237" s="53" t="n"/>
      <c r="AL237" s="15">
        <f t="array" ref="AL237">+_xlfn.XLOOKUP(1,(CM_CT[Contract Number Customer]=CM_CT[[#This Row],[Contract Number Customer]])*(CM_CT[Row Type]="Header"),CM_CT[Early Termination Category])</f>
        <v/>
      </c>
      <c r="AM237" s="136">
        <f t="array" ref="AM237">_xlfn.XLOOKUP(1,(CM_CT[Contract Number Customer]=$E236)*(CM_CT[Delivery Batch]=$F236)*(CM_CT[Row Type]="Batch"),CM_CT[Early Termination cut-off date1])</f>
        <v/>
      </c>
      <c r="AN237" s="136">
        <f t="array" ref="AN237">_xlfn.XLOOKUP(1,(CM_CT[Contract Number Customer]=$E236)*(CM_CT[Delivery Batch]=$F236)*(CM_CT[Row Type]="Batch"),CM_CT[Early Termination cut-off date2])</f>
        <v/>
      </c>
      <c r="AO237" s="53">
        <f t="array" ref="AO237">+_xlfn.XLOOKUP(1,(CM_CT[Contract Number Customer]=CM_CT[[#This Row],[Contract Number Customer]])*(CM_CT[Row Type]="Header"),CM_CT[Early Termination Notice Period Mths])</f>
        <v/>
      </c>
      <c r="AP237" s="53">
        <f t="array" ref="AP237">+_xlfn.XLOOKUP(1,(CM_CT[Contract Number Customer]=CM_CT[[#This Row],[Contract Number Customer]])*(CM_CT[Row Type]="Header"),CM_CT[Duly Termination Notice Period Mths])</f>
        <v/>
      </c>
      <c r="AQ237" s="54" t="n"/>
      <c r="AR237" s="54">
        <f t="array" ref="AR237">+_xlfn.XLOOKUP(1,(CM_CT[[#This Row],[Contract Number M3]]=Next_possible_notice[Contract Number M3])*(CM_CT[[#This Row],[Rentalposition M3]]=Next_possible_notice[Rentalposition M3]),Next_possible_notice[NoticeDateCalc])</f>
        <v/>
      </c>
      <c r="AS237" s="117" t="n"/>
      <c r="AT237" s="75" t="n"/>
      <c r="AU237" s="75" t="n"/>
      <c r="AV237" s="75" t="n"/>
      <c r="AW237" s="75" t="n"/>
      <c r="AX237" s="53" t="n"/>
      <c r="AY237" s="75" t="n"/>
      <c r="AZ237" s="54" t="n"/>
      <c r="BA237" s="50">
        <f t="array" ref="BA237">+_xlfn.XLOOKUP(1,(CM_CT[Contract Number Customer]=CM_CT[[#This Row],[Contract Number Customer]])*(CM_CT[Row Type]="Header"),CM_CT[Contract Lenght Early Clause &amp; Option])</f>
        <v/>
      </c>
      <c r="BB237" s="15" t="n"/>
      <c r="BC237" s="15" t="n"/>
      <c r="BD237" s="15" t="n"/>
      <c r="BE237" s="15" t="n"/>
      <c r="BF237" s="15" t="n"/>
      <c r="BG237" s="15" t="n"/>
      <c r="BH237" s="24" t="n"/>
      <c r="BI237" s="10" t="n"/>
      <c r="BJ237" s="118" t="n"/>
      <c r="BK237" s="24" t="n"/>
      <c r="BL237" s="54">
        <f>+_xlfn.XLOOKUP(CM_CT[[#This Row],[Wagon Number]],Next_possible_notice[Wagon Number],Next_possible_notice[Renewal Process StartDate])</f>
        <v/>
      </c>
      <c r="BM237" s="24" t="n"/>
      <c r="BN237" s="50">
        <f t="array" ref="BN237">+_xlfn.XLOOKUP(1,(CM_CT[Contract Number Customer]=CM_CT[[#This Row],[Contract Number Customer]])*(CM_CT[Row Type]="Header"),CM_CT[Contract Mileage])</f>
        <v/>
      </c>
      <c r="BO237" s="50" t="n"/>
      <c r="BP237" s="54" t="n"/>
      <c r="BQ237" s="54">
        <f t="array" ref="BQ237">+_xlfn.XLOOKUP(1,(CM_CT[Contract Number Customer]=CM_CT[[#This Row],[Contract Number Customer]])*(CM_CT[Row Type]="Header"),CM_CT[Currency])</f>
        <v/>
      </c>
      <c r="BR237" s="75">
        <f t="array" ref="BR237">+_xlfn.XLOOKUP(1,(CM_CT[Contract Number Customer]=CM_CT[[#This Row],[Contract Number Customer]])*(CM_CT[Row Type]="Header"),CM_CT[Lease Rate EUR])</f>
        <v/>
      </c>
      <c r="BS237" s="306" t="n"/>
      <c r="BT237" s="306" t="n"/>
      <c r="BU237" s="177" t="n"/>
      <c r="BV237" s="306" t="n"/>
      <c r="BW237" s="179">
        <f t="array" ref="BW237">+_xlfn.XLOOKUP(1,(Table_Mietpos[Vertragsnummer]=CM_CT[[#This Row],[Contract Number M3]])*(Table_Mietpos[Auftragspos.]=CM_CT[[#This Row],[Rentalposition M3]]),Table_Mietpos[Nettosatz/Typ])</f>
        <v/>
      </c>
      <c r="BX237" s="306" t="n"/>
      <c r="BY237" s="75" t="n"/>
      <c r="BZ237" s="75" t="n"/>
      <c r="CA237" s="75" t="n"/>
      <c r="CB237" s="75" t="n"/>
      <c r="CC237" s="75" t="n"/>
      <c r="CD237" s="307" t="n"/>
      <c r="CE237" s="307" t="n"/>
      <c r="CF237" s="307" t="n"/>
      <c r="CG237" s="307" t="n"/>
      <c r="CH237" s="28" t="n"/>
      <c r="CI237" s="28" t="n"/>
      <c r="CJ237" s="28" t="n"/>
      <c r="CK237" s="186" t="n"/>
      <c r="CL237" s="307" t="n"/>
      <c r="CM237" s="306" t="n"/>
      <c r="CN237" s="12" t="n"/>
      <c r="CO237" s="20" t="n"/>
      <c r="CP237" s="142" t="n"/>
      <c r="CQ237" s="142" t="n"/>
      <c r="CR237" s="142" t="n"/>
      <c r="CS237" s="20" t="n"/>
    </row>
    <row r="238">
      <c r="B238" s="11" t="n"/>
      <c r="C238" s="14" t="inlineStr">
        <is>
          <t>V700010</t>
        </is>
      </c>
      <c r="D238" s="10" t="n"/>
      <c r="E238" s="15">
        <f t="array" ref="E238">+_xlfn.XLOOKUP(1,(CM_CT[Contract Number M3]=CM_CT[[#This Row],[Contract Number M3]])*(CM_CT[Row Type]="Header"),CM_CT[Contract Number Customer])</f>
        <v/>
      </c>
      <c r="F238" s="10" t="n">
        <v>5</v>
      </c>
      <c r="G238" s="10" t="inlineStr">
        <is>
          <t>Wagon</t>
        </is>
      </c>
      <c r="H238" s="10" t="n">
        <v>29</v>
      </c>
      <c r="I238" s="73">
        <f t="array" ref="I238">+_xlfn.XLOOKUP(1,(Table_Mietpos[Vertragsnummer]=CM[[#This Row],[Contract Number M3]])*(Table_Mietpos[Auftragspos.]=CM[[#This Row],[Rentalposition M3]]),Table_Mietpos[ChNr])</f>
        <v/>
      </c>
      <c r="J238" s="72">
        <f t="array" ref="J238">+_xlfn.XLOOKUP(1,(CM_CT[Contract Number Customer]=CM_CT[[#This Row],[Contract Number Customer]])*(CM_CT[Row Type]="Header"),CM_CT[Customer])</f>
        <v/>
      </c>
      <c r="K238" s="51" t="n"/>
      <c r="L238" s="51" t="n"/>
      <c r="M238" s="15">
        <f t="array" ref="M238">+_xlfn.XLOOKUP(1,(CM_CT[Contract Number Customer]=CM_CT[[#This Row],[Contract Number Customer]])*(CM_CT[Row Type]="Header"),CM_CT[Sales Manager])</f>
        <v/>
      </c>
      <c r="N238" s="15">
        <f t="array" ref="N238">+_xlfn.XLOOKUP(1,(CM_CT[Contract Number Customer]=CM_CT[[#This Row],[Contract Number Customer]])*(CM_CT[Row Type]="Header"),CM_CT[Wagon Type])</f>
        <v/>
      </c>
      <c r="O238" s="10" t="n">
        <v>1</v>
      </c>
      <c r="P238" s="10" t="n"/>
      <c r="Q238" s="10" t="n"/>
      <c r="R238" s="10" t="n">
        <v>1</v>
      </c>
      <c r="S238" s="10" t="n"/>
      <c r="T238" s="10" t="n">
        <v>1</v>
      </c>
      <c r="U238" s="15">
        <f>+IF(CM_CT[[#This Row],[Contract Status]]&lt;&gt;"ended",1,0)</f>
        <v/>
      </c>
      <c r="V238" s="15" t="n"/>
      <c r="W238" s="15">
        <f t="array" ref="W238">_xlfn.XLOOKUP(1,(CM_CT[Contract Number Customer]=$E237)*(CM_CT[Delivery Batch]=$F237)*(CM_CT[Row Type]="Batch"),CM_CT[Contract Flex])</f>
        <v/>
      </c>
      <c r="X238" s="54">
        <f t="array" ref="X238">_xlfn.XLOOKUP(1,(CM_CT[Contract Number Customer]=$E237)*(CM_CT[Delivery Batch]=$F237)*(CM_CT[Row Type]="Batch"),CM_CT[Flex StartDate])</f>
        <v/>
      </c>
      <c r="Y238" s="54">
        <f t="array" ref="Y238">_xlfn.XLOOKUP(1,(CM_CT[Contract Number Customer]=$E237)*(CM_CT[Delivery Batch]=$F237)*(CM_CT[Row Type]="Batch"),CM_CT[Flex EndDate])</f>
        <v/>
      </c>
      <c r="Z238" s="15">
        <f t="array" ref="Z238">_xlfn.XLOOKUP(1,(CM_CT[Contract Number Customer]=$E237)*(CM_CT[Delivery Batch]=$F237)*(CM_CT[Row Type]="Batch"),CM_CT[Contract Status])</f>
        <v/>
      </c>
      <c r="AA238" s="15" t="n"/>
      <c r="AB238" s="74" t="n"/>
      <c r="AC238" s="74" t="n"/>
      <c r="AD238" s="131">
        <f t="array" ref="AD238">+_xlfn.XLOOKUP(1,(Table_Mietpos[Vertragsnummer]=CM_CT[[#This Row],[Contract Number M3]])*(Table_Mietpos[Auftragspos.]=CM_CT[[#This Row],[Rentalposition M3]]),Table_Mietpos[Gueltig_ab])</f>
        <v/>
      </c>
      <c r="AE238" s="131">
        <f t="array" ref="AE238">+_xlfn.XLOOKUP(1,(Table_Mietpos[Vertragsnummer]=CM_CT[[#This Row],[Contract Number M3]])*(Table_Mietpos[Auftragspos.]=CM_CT[[#This Row],[Rentalposition M3]]),Table_Mietpos[Gueltig_bis])</f>
        <v/>
      </c>
      <c r="AF238" s="50">
        <f t="array" ref="AF238">+_xlfn.XLOOKUP(1,(CM_CT[Contract Number Customer]=CM_CT[[#This Row],[Contract Number Customer]])*(CM_CT[Row Type]="Header"),CM_CT[Contract Lenght Initial])</f>
        <v/>
      </c>
      <c r="AG238" s="136">
        <f>+CM_CT[[#This Row],[Rental EndDate]]</f>
        <v/>
      </c>
      <c r="AH238" s="305" t="n"/>
      <c r="AI238" s="305" t="n"/>
      <c r="AJ238" s="305" t="n"/>
      <c r="AK238" s="53" t="n"/>
      <c r="AL238" s="15">
        <f t="array" ref="AL238">+_xlfn.XLOOKUP(1,(CM_CT[Contract Number Customer]=CM_CT[[#This Row],[Contract Number Customer]])*(CM_CT[Row Type]="Header"),CM_CT[Early Termination Category])</f>
        <v/>
      </c>
      <c r="AM238" s="136">
        <f t="array" ref="AM238">_xlfn.XLOOKUP(1,(CM_CT[Contract Number Customer]=$E237)*(CM_CT[Delivery Batch]=$F237)*(CM_CT[Row Type]="Batch"),CM_CT[Early Termination cut-off date1])</f>
        <v/>
      </c>
      <c r="AN238" s="136">
        <f t="array" ref="AN238">_xlfn.XLOOKUP(1,(CM_CT[Contract Number Customer]=$E237)*(CM_CT[Delivery Batch]=$F237)*(CM_CT[Row Type]="Batch"),CM_CT[Early Termination cut-off date2])</f>
        <v/>
      </c>
      <c r="AO238" s="53">
        <f t="array" ref="AO238">+_xlfn.XLOOKUP(1,(CM_CT[Contract Number Customer]=CM_CT[[#This Row],[Contract Number Customer]])*(CM_CT[Row Type]="Header"),CM_CT[Early Termination Notice Period Mths])</f>
        <v/>
      </c>
      <c r="AP238" s="53">
        <f t="array" ref="AP238">+_xlfn.XLOOKUP(1,(CM_CT[Contract Number Customer]=CM_CT[[#This Row],[Contract Number Customer]])*(CM_CT[Row Type]="Header"),CM_CT[Duly Termination Notice Period Mths])</f>
        <v/>
      </c>
      <c r="AQ238" s="54" t="n"/>
      <c r="AR238" s="54">
        <f t="array" ref="AR238">+_xlfn.XLOOKUP(1,(CM_CT[[#This Row],[Contract Number M3]]=Next_possible_notice[Contract Number M3])*(CM_CT[[#This Row],[Rentalposition M3]]=Next_possible_notice[Rentalposition M3]),Next_possible_notice[NoticeDateCalc])</f>
        <v/>
      </c>
      <c r="AS238" s="117" t="n"/>
      <c r="AT238" s="75" t="n"/>
      <c r="AU238" s="75" t="n"/>
      <c r="AV238" s="75" t="n"/>
      <c r="AW238" s="75" t="n"/>
      <c r="AX238" s="53" t="n"/>
      <c r="AY238" s="75" t="n"/>
      <c r="AZ238" s="54" t="n"/>
      <c r="BA238" s="50">
        <f t="array" ref="BA238">+_xlfn.XLOOKUP(1,(CM_CT[Contract Number Customer]=CM_CT[[#This Row],[Contract Number Customer]])*(CM_CT[Row Type]="Header"),CM_CT[Contract Lenght Early Clause &amp; Option])</f>
        <v/>
      </c>
      <c r="BB238" s="15" t="n"/>
      <c r="BC238" s="15" t="n"/>
      <c r="BD238" s="15" t="n"/>
      <c r="BE238" s="15" t="n"/>
      <c r="BF238" s="15" t="n"/>
      <c r="BG238" s="15" t="n"/>
      <c r="BH238" s="24" t="n"/>
      <c r="BI238" s="10" t="n"/>
      <c r="BJ238" s="118" t="n"/>
      <c r="BK238" s="24" t="n"/>
      <c r="BL238" s="54">
        <f>+_xlfn.XLOOKUP(CM_CT[[#This Row],[Wagon Number]],Next_possible_notice[Wagon Number],Next_possible_notice[Renewal Process StartDate])</f>
        <v/>
      </c>
      <c r="BM238" s="24" t="n"/>
      <c r="BN238" s="50">
        <f t="array" ref="BN238">+_xlfn.XLOOKUP(1,(CM_CT[Contract Number Customer]=CM_CT[[#This Row],[Contract Number Customer]])*(CM_CT[Row Type]="Header"),CM_CT[Contract Mileage])</f>
        <v/>
      </c>
      <c r="BO238" s="50" t="n"/>
      <c r="BP238" s="54" t="n"/>
      <c r="BQ238" s="54">
        <f t="array" ref="BQ238">+_xlfn.XLOOKUP(1,(CM_CT[Contract Number Customer]=CM_CT[[#This Row],[Contract Number Customer]])*(CM_CT[Row Type]="Header"),CM_CT[Currency])</f>
        <v/>
      </c>
      <c r="BR238" s="75">
        <f t="array" ref="BR238">+_xlfn.XLOOKUP(1,(CM_CT[Contract Number Customer]=CM_CT[[#This Row],[Contract Number Customer]])*(CM_CT[Row Type]="Header"),CM_CT[Lease Rate EUR])</f>
        <v/>
      </c>
      <c r="BS238" s="306" t="n"/>
      <c r="BT238" s="306" t="n"/>
      <c r="BU238" s="177" t="n"/>
      <c r="BV238" s="306" t="n"/>
      <c r="BW238" s="179">
        <f t="array" ref="BW238">+_xlfn.XLOOKUP(1,(Table_Mietpos[Vertragsnummer]=CM_CT[[#This Row],[Contract Number M3]])*(Table_Mietpos[Auftragspos.]=CM_CT[[#This Row],[Rentalposition M3]]),Table_Mietpos[Nettosatz/Typ])</f>
        <v/>
      </c>
      <c r="BX238" s="306" t="n"/>
      <c r="BY238" s="75" t="n"/>
      <c r="BZ238" s="75" t="n"/>
      <c r="CA238" s="75" t="n"/>
      <c r="CB238" s="75" t="n"/>
      <c r="CC238" s="75" t="n"/>
      <c r="CD238" s="307" t="n"/>
      <c r="CE238" s="307" t="n"/>
      <c r="CF238" s="307" t="n"/>
      <c r="CG238" s="307" t="n"/>
      <c r="CH238" s="28" t="n"/>
      <c r="CI238" s="28" t="n"/>
      <c r="CJ238" s="28" t="n"/>
      <c r="CK238" s="186" t="n"/>
      <c r="CL238" s="307" t="n"/>
      <c r="CM238" s="306" t="n"/>
      <c r="CN238" s="12" t="n"/>
      <c r="CO238" s="20" t="n"/>
      <c r="CP238" s="142" t="n"/>
      <c r="CQ238" s="142" t="n"/>
      <c r="CR238" s="142" t="n"/>
      <c r="CS238" s="20" t="n"/>
    </row>
    <row r="239">
      <c r="B239" s="11" t="n"/>
      <c r="C239" s="14" t="inlineStr">
        <is>
          <t>V700010</t>
        </is>
      </c>
      <c r="D239" s="10" t="n"/>
      <c r="E239" s="15">
        <f t="array" ref="E239">+_xlfn.XLOOKUP(1,(CM_CT[Contract Number M3]=CM_CT[[#This Row],[Contract Number M3]])*(CM_CT[Row Type]="Header"),CM_CT[Contract Number Customer])</f>
        <v/>
      </c>
      <c r="F239" s="10" t="n">
        <v>5</v>
      </c>
      <c r="G239" s="10" t="inlineStr">
        <is>
          <t>Wagon</t>
        </is>
      </c>
      <c r="H239" s="10" t="n">
        <v>30</v>
      </c>
      <c r="I239" s="73">
        <f t="array" ref="I239">+_xlfn.XLOOKUP(1,(Table_Mietpos[Vertragsnummer]=CM[[#This Row],[Contract Number M3]])*(Table_Mietpos[Auftragspos.]=CM[[#This Row],[Rentalposition M3]]),Table_Mietpos[ChNr])</f>
        <v/>
      </c>
      <c r="J239" s="72">
        <f t="array" ref="J239">+_xlfn.XLOOKUP(1,(CM_CT[Contract Number Customer]=CM_CT[[#This Row],[Contract Number Customer]])*(CM_CT[Row Type]="Header"),CM_CT[Customer])</f>
        <v/>
      </c>
      <c r="K239" s="51" t="n"/>
      <c r="L239" s="51" t="n"/>
      <c r="M239" s="15">
        <f t="array" ref="M239">+_xlfn.XLOOKUP(1,(CM_CT[Contract Number Customer]=CM_CT[[#This Row],[Contract Number Customer]])*(CM_CT[Row Type]="Header"),CM_CT[Sales Manager])</f>
        <v/>
      </c>
      <c r="N239" s="15">
        <f t="array" ref="N239">+_xlfn.XLOOKUP(1,(CM_CT[Contract Number Customer]=CM_CT[[#This Row],[Contract Number Customer]])*(CM_CT[Row Type]="Header"),CM_CT[Wagon Type])</f>
        <v/>
      </c>
      <c r="O239" s="10" t="n">
        <v>1</v>
      </c>
      <c r="P239" s="10" t="n"/>
      <c r="Q239" s="10" t="n"/>
      <c r="R239" s="10" t="n">
        <v>1</v>
      </c>
      <c r="S239" s="10" t="n"/>
      <c r="T239" s="10" t="n">
        <v>1</v>
      </c>
      <c r="U239" s="15">
        <f>+IF(CM_CT[[#This Row],[Contract Status]]&lt;&gt;"ended",1,0)</f>
        <v/>
      </c>
      <c r="V239" s="15" t="n"/>
      <c r="W239" s="15">
        <f t="array" ref="W239">_xlfn.XLOOKUP(1,(CM_CT[Contract Number Customer]=$E238)*(CM_CT[Delivery Batch]=$F238)*(CM_CT[Row Type]="Batch"),CM_CT[Contract Flex])</f>
        <v/>
      </c>
      <c r="X239" s="54">
        <f t="array" ref="X239">_xlfn.XLOOKUP(1,(CM_CT[Contract Number Customer]=$E238)*(CM_CT[Delivery Batch]=$F238)*(CM_CT[Row Type]="Batch"),CM_CT[Flex StartDate])</f>
        <v/>
      </c>
      <c r="Y239" s="54">
        <f t="array" ref="Y239">_xlfn.XLOOKUP(1,(CM_CT[Contract Number Customer]=$E238)*(CM_CT[Delivery Batch]=$F238)*(CM_CT[Row Type]="Batch"),CM_CT[Flex EndDate])</f>
        <v/>
      </c>
      <c r="Z239" s="15">
        <f t="array" ref="Z239">_xlfn.XLOOKUP(1,(CM_CT[Contract Number Customer]=$E238)*(CM_CT[Delivery Batch]=$F238)*(CM_CT[Row Type]="Batch"),CM_CT[Contract Status])</f>
        <v/>
      </c>
      <c r="AA239" s="15" t="n"/>
      <c r="AB239" s="74" t="n"/>
      <c r="AC239" s="74" t="n"/>
      <c r="AD239" s="131">
        <f t="array" ref="AD239">+_xlfn.XLOOKUP(1,(Table_Mietpos[Vertragsnummer]=CM_CT[[#This Row],[Contract Number M3]])*(Table_Mietpos[Auftragspos.]=CM_CT[[#This Row],[Rentalposition M3]]),Table_Mietpos[Gueltig_ab])</f>
        <v/>
      </c>
      <c r="AE239" s="131">
        <f t="array" ref="AE239">+_xlfn.XLOOKUP(1,(Table_Mietpos[Vertragsnummer]=CM_CT[[#This Row],[Contract Number M3]])*(Table_Mietpos[Auftragspos.]=CM_CT[[#This Row],[Rentalposition M3]]),Table_Mietpos[Gueltig_bis])</f>
        <v/>
      </c>
      <c r="AF239" s="50">
        <f t="array" ref="AF239">+_xlfn.XLOOKUP(1,(CM_CT[Contract Number Customer]=CM_CT[[#This Row],[Contract Number Customer]])*(CM_CT[Row Type]="Header"),CM_CT[Contract Lenght Initial])</f>
        <v/>
      </c>
      <c r="AG239" s="136">
        <f>+CM_CT[[#This Row],[Rental EndDate]]</f>
        <v/>
      </c>
      <c r="AH239" s="305" t="n"/>
      <c r="AI239" s="305" t="n"/>
      <c r="AJ239" s="305" t="n"/>
      <c r="AK239" s="53" t="n"/>
      <c r="AL239" s="15">
        <f t="array" ref="AL239">+_xlfn.XLOOKUP(1,(CM_CT[Contract Number Customer]=CM_CT[[#This Row],[Contract Number Customer]])*(CM_CT[Row Type]="Header"),CM_CT[Early Termination Category])</f>
        <v/>
      </c>
      <c r="AM239" s="136">
        <f t="array" ref="AM239">_xlfn.XLOOKUP(1,(CM_CT[Contract Number Customer]=$E238)*(CM_CT[Delivery Batch]=$F238)*(CM_CT[Row Type]="Batch"),CM_CT[Early Termination cut-off date1])</f>
        <v/>
      </c>
      <c r="AN239" s="136">
        <f t="array" ref="AN239">_xlfn.XLOOKUP(1,(CM_CT[Contract Number Customer]=$E238)*(CM_CT[Delivery Batch]=$F238)*(CM_CT[Row Type]="Batch"),CM_CT[Early Termination cut-off date2])</f>
        <v/>
      </c>
      <c r="AO239" s="53">
        <f t="array" ref="AO239">+_xlfn.XLOOKUP(1,(CM_CT[Contract Number Customer]=CM_CT[[#This Row],[Contract Number Customer]])*(CM_CT[Row Type]="Header"),CM_CT[Early Termination Notice Period Mths])</f>
        <v/>
      </c>
      <c r="AP239" s="53">
        <f t="array" ref="AP239">+_xlfn.XLOOKUP(1,(CM_CT[Contract Number Customer]=CM_CT[[#This Row],[Contract Number Customer]])*(CM_CT[Row Type]="Header"),CM_CT[Duly Termination Notice Period Mths])</f>
        <v/>
      </c>
      <c r="AQ239" s="54" t="n"/>
      <c r="AR239" s="54">
        <f t="array" ref="AR239">+_xlfn.XLOOKUP(1,(CM_CT[[#This Row],[Contract Number M3]]=Next_possible_notice[Contract Number M3])*(CM_CT[[#This Row],[Rentalposition M3]]=Next_possible_notice[Rentalposition M3]),Next_possible_notice[NoticeDateCalc])</f>
        <v/>
      </c>
      <c r="AS239" s="117" t="n"/>
      <c r="AT239" s="75" t="n"/>
      <c r="AU239" s="75" t="n"/>
      <c r="AV239" s="75" t="n"/>
      <c r="AW239" s="75" t="n"/>
      <c r="AX239" s="53" t="n"/>
      <c r="AY239" s="75" t="n"/>
      <c r="AZ239" s="54" t="n"/>
      <c r="BA239" s="50">
        <f t="array" ref="BA239">+_xlfn.XLOOKUP(1,(CM_CT[Contract Number Customer]=CM_CT[[#This Row],[Contract Number Customer]])*(CM_CT[Row Type]="Header"),CM_CT[Contract Lenght Early Clause &amp; Option])</f>
        <v/>
      </c>
      <c r="BB239" s="15" t="n"/>
      <c r="BC239" s="15" t="n"/>
      <c r="BD239" s="15" t="n"/>
      <c r="BE239" s="15" t="n"/>
      <c r="BF239" s="15" t="n"/>
      <c r="BG239" s="15" t="n"/>
      <c r="BH239" s="24" t="n"/>
      <c r="BI239" s="10" t="n"/>
      <c r="BJ239" s="118" t="n"/>
      <c r="BK239" s="24" t="n"/>
      <c r="BL239" s="54">
        <f>+_xlfn.XLOOKUP(CM_CT[[#This Row],[Wagon Number]],Next_possible_notice[Wagon Number],Next_possible_notice[Renewal Process StartDate])</f>
        <v/>
      </c>
      <c r="BM239" s="24" t="n"/>
      <c r="BN239" s="50">
        <f t="array" ref="BN239">+_xlfn.XLOOKUP(1,(CM_CT[Contract Number Customer]=CM_CT[[#This Row],[Contract Number Customer]])*(CM_CT[Row Type]="Header"),CM_CT[Contract Mileage])</f>
        <v/>
      </c>
      <c r="BO239" s="50" t="n"/>
      <c r="BP239" s="54" t="n"/>
      <c r="BQ239" s="54">
        <f t="array" ref="BQ239">+_xlfn.XLOOKUP(1,(CM_CT[Contract Number Customer]=CM_CT[[#This Row],[Contract Number Customer]])*(CM_CT[Row Type]="Header"),CM_CT[Currency])</f>
        <v/>
      </c>
      <c r="BR239" s="75">
        <f t="array" ref="BR239">+_xlfn.XLOOKUP(1,(CM_CT[Contract Number Customer]=CM_CT[[#This Row],[Contract Number Customer]])*(CM_CT[Row Type]="Header"),CM_CT[Lease Rate EUR])</f>
        <v/>
      </c>
      <c r="BS239" s="306" t="n"/>
      <c r="BT239" s="306" t="n"/>
      <c r="BU239" s="177" t="n"/>
      <c r="BV239" s="306" t="n"/>
      <c r="BW239" s="179">
        <f t="array" ref="BW239">+_xlfn.XLOOKUP(1,(Table_Mietpos[Vertragsnummer]=CM_CT[[#This Row],[Contract Number M3]])*(Table_Mietpos[Auftragspos.]=CM_CT[[#This Row],[Rentalposition M3]]),Table_Mietpos[Nettosatz/Typ])</f>
        <v/>
      </c>
      <c r="BX239" s="306" t="n"/>
      <c r="BY239" s="75" t="n"/>
      <c r="BZ239" s="75" t="n"/>
      <c r="CA239" s="75" t="n"/>
      <c r="CB239" s="75" t="n"/>
      <c r="CC239" s="75" t="n"/>
      <c r="CD239" s="307" t="n"/>
      <c r="CE239" s="307" t="n"/>
      <c r="CF239" s="307" t="n"/>
      <c r="CG239" s="307" t="n"/>
      <c r="CH239" s="28" t="n"/>
      <c r="CI239" s="28" t="n"/>
      <c r="CJ239" s="28" t="n"/>
      <c r="CK239" s="186" t="n"/>
      <c r="CL239" s="307" t="n"/>
      <c r="CM239" s="306" t="n"/>
      <c r="CN239" s="12" t="n"/>
      <c r="CO239" s="20" t="n"/>
      <c r="CP239" s="142" t="n"/>
      <c r="CQ239" s="142" t="n"/>
      <c r="CR239" s="142" t="n"/>
      <c r="CS239" s="20" t="n"/>
    </row>
    <row r="240">
      <c r="B240" s="11" t="n"/>
      <c r="C240" s="14" t="inlineStr">
        <is>
          <t>V700010</t>
        </is>
      </c>
      <c r="D240" s="10" t="n"/>
      <c r="E240" s="15">
        <f t="array" ref="E240">+_xlfn.XLOOKUP(1,(CM_CT[Contract Number M3]=CM_CT[[#This Row],[Contract Number M3]])*(CM_CT[Row Type]="Header"),CM_CT[Contract Number Customer])</f>
        <v/>
      </c>
      <c r="F240" s="10" t="n">
        <v>5</v>
      </c>
      <c r="G240" s="10" t="inlineStr">
        <is>
          <t>Wagon</t>
        </is>
      </c>
      <c r="H240" s="10" t="n">
        <v>31</v>
      </c>
      <c r="I240" s="73">
        <f t="array" ref="I240">+_xlfn.XLOOKUP(1,(Table_Mietpos[Vertragsnummer]=CM[[#This Row],[Contract Number M3]])*(Table_Mietpos[Auftragspos.]=CM[[#This Row],[Rentalposition M3]]),Table_Mietpos[ChNr])</f>
        <v/>
      </c>
      <c r="J240" s="72">
        <f t="array" ref="J240">+_xlfn.XLOOKUP(1,(CM_CT[Contract Number Customer]=CM_CT[[#This Row],[Contract Number Customer]])*(CM_CT[Row Type]="Header"),CM_CT[Customer])</f>
        <v/>
      </c>
      <c r="K240" s="51" t="n"/>
      <c r="L240" s="51" t="n"/>
      <c r="M240" s="15">
        <f t="array" ref="M240">+_xlfn.XLOOKUP(1,(CM_CT[Contract Number Customer]=CM_CT[[#This Row],[Contract Number Customer]])*(CM_CT[Row Type]="Header"),CM_CT[Sales Manager])</f>
        <v/>
      </c>
      <c r="N240" s="15">
        <f t="array" ref="N240">+_xlfn.XLOOKUP(1,(CM_CT[Contract Number Customer]=CM_CT[[#This Row],[Contract Number Customer]])*(CM_CT[Row Type]="Header"),CM_CT[Wagon Type])</f>
        <v/>
      </c>
      <c r="O240" s="10" t="n">
        <v>1</v>
      </c>
      <c r="P240" s="10" t="n"/>
      <c r="Q240" s="10" t="n"/>
      <c r="R240" s="10" t="n">
        <v>1</v>
      </c>
      <c r="S240" s="10" t="n"/>
      <c r="T240" s="10" t="n">
        <v>1</v>
      </c>
      <c r="U240" s="15">
        <f>+IF(CM_CT[[#This Row],[Contract Status]]&lt;&gt;"ended",1,0)</f>
        <v/>
      </c>
      <c r="V240" s="15" t="n"/>
      <c r="W240" s="15">
        <f t="array" ref="W240">_xlfn.XLOOKUP(1,(CM_CT[Contract Number Customer]=$E239)*(CM_CT[Delivery Batch]=$F239)*(CM_CT[Row Type]="Batch"),CM_CT[Contract Flex])</f>
        <v/>
      </c>
      <c r="X240" s="54">
        <f t="array" ref="X240">_xlfn.XLOOKUP(1,(CM_CT[Contract Number Customer]=$E239)*(CM_CT[Delivery Batch]=$F239)*(CM_CT[Row Type]="Batch"),CM_CT[Flex StartDate])</f>
        <v/>
      </c>
      <c r="Y240" s="54">
        <f t="array" ref="Y240">_xlfn.XLOOKUP(1,(CM_CT[Contract Number Customer]=$E239)*(CM_CT[Delivery Batch]=$F239)*(CM_CT[Row Type]="Batch"),CM_CT[Flex EndDate])</f>
        <v/>
      </c>
      <c r="Z240" s="15">
        <f t="array" ref="Z240">_xlfn.XLOOKUP(1,(CM_CT[Contract Number Customer]=$E239)*(CM_CT[Delivery Batch]=$F239)*(CM_CT[Row Type]="Batch"),CM_CT[Contract Status])</f>
        <v/>
      </c>
      <c r="AA240" s="15" t="n"/>
      <c r="AB240" s="74" t="n"/>
      <c r="AC240" s="74" t="n"/>
      <c r="AD240" s="131">
        <f t="array" ref="AD240">+_xlfn.XLOOKUP(1,(Table_Mietpos[Vertragsnummer]=CM_CT[[#This Row],[Contract Number M3]])*(Table_Mietpos[Auftragspos.]=CM_CT[[#This Row],[Rentalposition M3]]),Table_Mietpos[Gueltig_ab])</f>
        <v/>
      </c>
      <c r="AE240" s="131">
        <f t="array" ref="AE240">+_xlfn.XLOOKUP(1,(Table_Mietpos[Vertragsnummer]=CM_CT[[#This Row],[Contract Number M3]])*(Table_Mietpos[Auftragspos.]=CM_CT[[#This Row],[Rentalposition M3]]),Table_Mietpos[Gueltig_bis])</f>
        <v/>
      </c>
      <c r="AF240" s="50">
        <f t="array" ref="AF240">+_xlfn.XLOOKUP(1,(CM_CT[Contract Number Customer]=CM_CT[[#This Row],[Contract Number Customer]])*(CM_CT[Row Type]="Header"),CM_CT[Contract Lenght Initial])</f>
        <v/>
      </c>
      <c r="AG240" s="136">
        <f>+CM_CT[[#This Row],[Rental EndDate]]</f>
        <v/>
      </c>
      <c r="AH240" s="305" t="n"/>
      <c r="AI240" s="305" t="n"/>
      <c r="AJ240" s="305" t="n"/>
      <c r="AK240" s="53" t="n"/>
      <c r="AL240" s="15">
        <f t="array" ref="AL240">+_xlfn.XLOOKUP(1,(CM_CT[Contract Number Customer]=CM_CT[[#This Row],[Contract Number Customer]])*(CM_CT[Row Type]="Header"),CM_CT[Early Termination Category])</f>
        <v/>
      </c>
      <c r="AM240" s="136">
        <f t="array" ref="AM240">_xlfn.XLOOKUP(1,(CM_CT[Contract Number Customer]=$E239)*(CM_CT[Delivery Batch]=$F239)*(CM_CT[Row Type]="Batch"),CM_CT[Early Termination cut-off date1])</f>
        <v/>
      </c>
      <c r="AN240" s="136">
        <f t="array" ref="AN240">_xlfn.XLOOKUP(1,(CM_CT[Contract Number Customer]=$E239)*(CM_CT[Delivery Batch]=$F239)*(CM_CT[Row Type]="Batch"),CM_CT[Early Termination cut-off date2])</f>
        <v/>
      </c>
      <c r="AO240" s="53">
        <f t="array" ref="AO240">+_xlfn.XLOOKUP(1,(CM_CT[Contract Number Customer]=CM_CT[[#This Row],[Contract Number Customer]])*(CM_CT[Row Type]="Header"),CM_CT[Early Termination Notice Period Mths])</f>
        <v/>
      </c>
      <c r="AP240" s="53">
        <f t="array" ref="AP240">+_xlfn.XLOOKUP(1,(CM_CT[Contract Number Customer]=CM_CT[[#This Row],[Contract Number Customer]])*(CM_CT[Row Type]="Header"),CM_CT[Duly Termination Notice Period Mths])</f>
        <v/>
      </c>
      <c r="AQ240" s="54" t="n"/>
      <c r="AR240" s="54">
        <f t="array" ref="AR240">+_xlfn.XLOOKUP(1,(CM_CT[[#This Row],[Contract Number M3]]=Next_possible_notice[Contract Number M3])*(CM_CT[[#This Row],[Rentalposition M3]]=Next_possible_notice[Rentalposition M3]),Next_possible_notice[NoticeDateCalc])</f>
        <v/>
      </c>
      <c r="AS240" s="117" t="n"/>
      <c r="AT240" s="75" t="n"/>
      <c r="AU240" s="75" t="n"/>
      <c r="AV240" s="75" t="n"/>
      <c r="AW240" s="75" t="n"/>
      <c r="AX240" s="53" t="n"/>
      <c r="AY240" s="75" t="n"/>
      <c r="AZ240" s="54" t="n"/>
      <c r="BA240" s="50">
        <f t="array" ref="BA240">+_xlfn.XLOOKUP(1,(CM_CT[Contract Number Customer]=CM_CT[[#This Row],[Contract Number Customer]])*(CM_CT[Row Type]="Header"),CM_CT[Contract Lenght Early Clause &amp; Option])</f>
        <v/>
      </c>
      <c r="BB240" s="15" t="n"/>
      <c r="BC240" s="15" t="n"/>
      <c r="BD240" s="15" t="n"/>
      <c r="BE240" s="15" t="n"/>
      <c r="BF240" s="15" t="n"/>
      <c r="BG240" s="15" t="n"/>
      <c r="BH240" s="24" t="n"/>
      <c r="BI240" s="10" t="n"/>
      <c r="BJ240" s="118" t="n"/>
      <c r="BK240" s="24" t="n"/>
      <c r="BL240" s="54">
        <f>+_xlfn.XLOOKUP(CM_CT[[#This Row],[Wagon Number]],Next_possible_notice[Wagon Number],Next_possible_notice[Renewal Process StartDate])</f>
        <v/>
      </c>
      <c r="BM240" s="24" t="n"/>
      <c r="BN240" s="50">
        <f t="array" ref="BN240">+_xlfn.XLOOKUP(1,(CM_CT[Contract Number Customer]=CM_CT[[#This Row],[Contract Number Customer]])*(CM_CT[Row Type]="Header"),CM_CT[Contract Mileage])</f>
        <v/>
      </c>
      <c r="BO240" s="50" t="n"/>
      <c r="BP240" s="54" t="n"/>
      <c r="BQ240" s="54">
        <f t="array" ref="BQ240">+_xlfn.XLOOKUP(1,(CM_CT[Contract Number Customer]=CM_CT[[#This Row],[Contract Number Customer]])*(CM_CT[Row Type]="Header"),CM_CT[Currency])</f>
        <v/>
      </c>
      <c r="BR240" s="75">
        <f t="array" ref="BR240">+_xlfn.XLOOKUP(1,(CM_CT[Contract Number Customer]=CM_CT[[#This Row],[Contract Number Customer]])*(CM_CT[Row Type]="Header"),CM_CT[Lease Rate EUR])</f>
        <v/>
      </c>
      <c r="BS240" s="306" t="n"/>
      <c r="BT240" s="306" t="n"/>
      <c r="BU240" s="177" t="n"/>
      <c r="BV240" s="306" t="n"/>
      <c r="BW240" s="179">
        <f t="array" ref="BW240">+_xlfn.XLOOKUP(1,(Table_Mietpos[Vertragsnummer]=CM_CT[[#This Row],[Contract Number M3]])*(Table_Mietpos[Auftragspos.]=CM_CT[[#This Row],[Rentalposition M3]]),Table_Mietpos[Nettosatz/Typ])</f>
        <v/>
      </c>
      <c r="BX240" s="306" t="n"/>
      <c r="BY240" s="75" t="n"/>
      <c r="BZ240" s="75" t="n"/>
      <c r="CA240" s="75" t="n"/>
      <c r="CB240" s="75" t="n"/>
      <c r="CC240" s="75" t="n"/>
      <c r="CD240" s="307" t="n"/>
      <c r="CE240" s="307" t="n"/>
      <c r="CF240" s="307" t="n"/>
      <c r="CG240" s="307" t="n"/>
      <c r="CH240" s="28" t="n"/>
      <c r="CI240" s="28" t="n"/>
      <c r="CJ240" s="28" t="n"/>
      <c r="CK240" s="186" t="n"/>
      <c r="CL240" s="307" t="n"/>
      <c r="CM240" s="306" t="n"/>
      <c r="CN240" s="12" t="n"/>
      <c r="CO240" s="20" t="n"/>
      <c r="CP240" s="142" t="n"/>
      <c r="CQ240" s="142" t="n"/>
      <c r="CR240" s="142" t="n"/>
      <c r="CS240" s="20" t="n"/>
    </row>
    <row r="241">
      <c r="B241" s="11" t="n"/>
      <c r="C241" s="14" t="inlineStr">
        <is>
          <t>V700010</t>
        </is>
      </c>
      <c r="D241" s="10" t="n"/>
      <c r="E241" s="15">
        <f t="array" ref="E241">+_xlfn.XLOOKUP(1,(CM_CT[Contract Number M3]=CM_CT[[#This Row],[Contract Number M3]])*(CM_CT[Row Type]="Header"),CM_CT[Contract Number Customer])</f>
        <v/>
      </c>
      <c r="F241" s="10" t="n">
        <v>5</v>
      </c>
      <c r="G241" s="10" t="inlineStr">
        <is>
          <t>Wagon</t>
        </is>
      </c>
      <c r="H241" s="10" t="n">
        <v>32</v>
      </c>
      <c r="I241" s="73">
        <f t="array" ref="I241">+_xlfn.XLOOKUP(1,(Table_Mietpos[Vertragsnummer]=CM[[#This Row],[Contract Number M3]])*(Table_Mietpos[Auftragspos.]=CM[[#This Row],[Rentalposition M3]]),Table_Mietpos[ChNr])</f>
        <v/>
      </c>
      <c r="J241" s="72">
        <f t="array" ref="J241">+_xlfn.XLOOKUP(1,(CM_CT[Contract Number Customer]=CM_CT[[#This Row],[Contract Number Customer]])*(CM_CT[Row Type]="Header"),CM_CT[Customer])</f>
        <v/>
      </c>
      <c r="K241" s="51" t="n"/>
      <c r="L241" s="51" t="n"/>
      <c r="M241" s="15">
        <f t="array" ref="M241">+_xlfn.XLOOKUP(1,(CM_CT[Contract Number Customer]=CM_CT[[#This Row],[Contract Number Customer]])*(CM_CT[Row Type]="Header"),CM_CT[Sales Manager])</f>
        <v/>
      </c>
      <c r="N241" s="15">
        <f t="array" ref="N241">+_xlfn.XLOOKUP(1,(CM_CT[Contract Number Customer]=CM_CT[[#This Row],[Contract Number Customer]])*(CM_CT[Row Type]="Header"),CM_CT[Wagon Type])</f>
        <v/>
      </c>
      <c r="O241" s="10" t="n">
        <v>1</v>
      </c>
      <c r="P241" s="10" t="n"/>
      <c r="Q241" s="10" t="n"/>
      <c r="R241" s="10" t="n">
        <v>1</v>
      </c>
      <c r="S241" s="10" t="n"/>
      <c r="T241" s="10" t="n">
        <v>1</v>
      </c>
      <c r="U241" s="15">
        <f>+IF(CM_CT[[#This Row],[Contract Status]]&lt;&gt;"ended",1,0)</f>
        <v/>
      </c>
      <c r="V241" s="15" t="n"/>
      <c r="W241" s="15">
        <f t="array" ref="W241">_xlfn.XLOOKUP(1,(CM_CT[Contract Number Customer]=$E240)*(CM_CT[Delivery Batch]=$F240)*(CM_CT[Row Type]="Batch"),CM_CT[Contract Flex])</f>
        <v/>
      </c>
      <c r="X241" s="54">
        <f t="array" ref="X241">_xlfn.XLOOKUP(1,(CM_CT[Contract Number Customer]=$E240)*(CM_CT[Delivery Batch]=$F240)*(CM_CT[Row Type]="Batch"),CM_CT[Flex StartDate])</f>
        <v/>
      </c>
      <c r="Y241" s="54">
        <f t="array" ref="Y241">_xlfn.XLOOKUP(1,(CM_CT[Contract Number Customer]=$E240)*(CM_CT[Delivery Batch]=$F240)*(CM_CT[Row Type]="Batch"),CM_CT[Flex EndDate])</f>
        <v/>
      </c>
      <c r="Z241" s="15">
        <f t="array" ref="Z241">_xlfn.XLOOKUP(1,(CM_CT[Contract Number Customer]=$E240)*(CM_CT[Delivery Batch]=$F240)*(CM_CT[Row Type]="Batch"),CM_CT[Contract Status])</f>
        <v/>
      </c>
      <c r="AA241" s="15" t="n"/>
      <c r="AB241" s="74" t="n"/>
      <c r="AC241" s="74" t="n"/>
      <c r="AD241" s="131">
        <f t="array" ref="AD241">+_xlfn.XLOOKUP(1,(Table_Mietpos[Vertragsnummer]=CM_CT[[#This Row],[Contract Number M3]])*(Table_Mietpos[Auftragspos.]=CM_CT[[#This Row],[Rentalposition M3]]),Table_Mietpos[Gueltig_ab])</f>
        <v/>
      </c>
      <c r="AE241" s="131">
        <f t="array" ref="AE241">+_xlfn.XLOOKUP(1,(Table_Mietpos[Vertragsnummer]=CM_CT[[#This Row],[Contract Number M3]])*(Table_Mietpos[Auftragspos.]=CM_CT[[#This Row],[Rentalposition M3]]),Table_Mietpos[Gueltig_bis])</f>
        <v/>
      </c>
      <c r="AF241" s="50">
        <f t="array" ref="AF241">+_xlfn.XLOOKUP(1,(CM_CT[Contract Number Customer]=CM_CT[[#This Row],[Contract Number Customer]])*(CM_CT[Row Type]="Header"),CM_CT[Contract Lenght Initial])</f>
        <v/>
      </c>
      <c r="AG241" s="136">
        <f>+CM_CT[[#This Row],[Rental EndDate]]</f>
        <v/>
      </c>
      <c r="AH241" s="305" t="n"/>
      <c r="AI241" s="305" t="n"/>
      <c r="AJ241" s="305" t="n"/>
      <c r="AK241" s="53" t="n"/>
      <c r="AL241" s="15">
        <f t="array" ref="AL241">+_xlfn.XLOOKUP(1,(CM_CT[Contract Number Customer]=CM_CT[[#This Row],[Contract Number Customer]])*(CM_CT[Row Type]="Header"),CM_CT[Early Termination Category])</f>
        <v/>
      </c>
      <c r="AM241" s="136">
        <f t="array" ref="AM241">_xlfn.XLOOKUP(1,(CM_CT[Contract Number Customer]=$E240)*(CM_CT[Delivery Batch]=$F240)*(CM_CT[Row Type]="Batch"),CM_CT[Early Termination cut-off date1])</f>
        <v/>
      </c>
      <c r="AN241" s="136">
        <f t="array" ref="AN241">_xlfn.XLOOKUP(1,(CM_CT[Contract Number Customer]=$E240)*(CM_CT[Delivery Batch]=$F240)*(CM_CT[Row Type]="Batch"),CM_CT[Early Termination cut-off date2])</f>
        <v/>
      </c>
      <c r="AO241" s="53">
        <f t="array" ref="AO241">+_xlfn.XLOOKUP(1,(CM_CT[Contract Number Customer]=CM_CT[[#This Row],[Contract Number Customer]])*(CM_CT[Row Type]="Header"),CM_CT[Early Termination Notice Period Mths])</f>
        <v/>
      </c>
      <c r="AP241" s="53">
        <f t="array" ref="AP241">+_xlfn.XLOOKUP(1,(CM_CT[Contract Number Customer]=CM_CT[[#This Row],[Contract Number Customer]])*(CM_CT[Row Type]="Header"),CM_CT[Duly Termination Notice Period Mths])</f>
        <v/>
      </c>
      <c r="AQ241" s="54" t="n"/>
      <c r="AR241" s="54">
        <f t="array" ref="AR241">+_xlfn.XLOOKUP(1,(CM_CT[[#This Row],[Contract Number M3]]=Next_possible_notice[Contract Number M3])*(CM_CT[[#This Row],[Rentalposition M3]]=Next_possible_notice[Rentalposition M3]),Next_possible_notice[NoticeDateCalc])</f>
        <v/>
      </c>
      <c r="AS241" s="117" t="n"/>
      <c r="AT241" s="75" t="n"/>
      <c r="AU241" s="75" t="n"/>
      <c r="AV241" s="75" t="n"/>
      <c r="AW241" s="75" t="n"/>
      <c r="AX241" s="53" t="n"/>
      <c r="AY241" s="75" t="n"/>
      <c r="AZ241" s="54" t="n"/>
      <c r="BA241" s="50">
        <f t="array" ref="BA241">+_xlfn.XLOOKUP(1,(CM_CT[Contract Number Customer]=CM_CT[[#This Row],[Contract Number Customer]])*(CM_CT[Row Type]="Header"),CM_CT[Contract Lenght Early Clause &amp; Option])</f>
        <v/>
      </c>
      <c r="BB241" s="15" t="n"/>
      <c r="BC241" s="15" t="n"/>
      <c r="BD241" s="15" t="n"/>
      <c r="BE241" s="15" t="n"/>
      <c r="BF241" s="15" t="n"/>
      <c r="BG241" s="15" t="n"/>
      <c r="BH241" s="24" t="n"/>
      <c r="BI241" s="10" t="n"/>
      <c r="BJ241" s="118" t="n"/>
      <c r="BK241" s="24" t="n"/>
      <c r="BL241" s="54">
        <f>+_xlfn.XLOOKUP(CM_CT[[#This Row],[Wagon Number]],Next_possible_notice[Wagon Number],Next_possible_notice[Renewal Process StartDate])</f>
        <v/>
      </c>
      <c r="BM241" s="24" t="n"/>
      <c r="BN241" s="50">
        <f t="array" ref="BN241">+_xlfn.XLOOKUP(1,(CM_CT[Contract Number Customer]=CM_CT[[#This Row],[Contract Number Customer]])*(CM_CT[Row Type]="Header"),CM_CT[Contract Mileage])</f>
        <v/>
      </c>
      <c r="BO241" s="50" t="n"/>
      <c r="BP241" s="54" t="n"/>
      <c r="BQ241" s="54">
        <f t="array" ref="BQ241">+_xlfn.XLOOKUP(1,(CM_CT[Contract Number Customer]=CM_CT[[#This Row],[Contract Number Customer]])*(CM_CT[Row Type]="Header"),CM_CT[Currency])</f>
        <v/>
      </c>
      <c r="BR241" s="75">
        <f t="array" ref="BR241">+_xlfn.XLOOKUP(1,(CM_CT[Contract Number Customer]=CM_CT[[#This Row],[Contract Number Customer]])*(CM_CT[Row Type]="Header"),CM_CT[Lease Rate EUR])</f>
        <v/>
      </c>
      <c r="BS241" s="306" t="n"/>
      <c r="BT241" s="306" t="n"/>
      <c r="BU241" s="177" t="n"/>
      <c r="BV241" s="306" t="n"/>
      <c r="BW241" s="179">
        <f t="array" ref="BW241">+_xlfn.XLOOKUP(1,(Table_Mietpos[Vertragsnummer]=CM_CT[[#This Row],[Contract Number M3]])*(Table_Mietpos[Auftragspos.]=CM_CT[[#This Row],[Rentalposition M3]]),Table_Mietpos[Nettosatz/Typ])</f>
        <v/>
      </c>
      <c r="BX241" s="306" t="n"/>
      <c r="BY241" s="75" t="n"/>
      <c r="BZ241" s="75" t="n"/>
      <c r="CA241" s="75" t="n"/>
      <c r="CB241" s="75" t="n"/>
      <c r="CC241" s="75" t="n"/>
      <c r="CD241" s="307" t="n"/>
      <c r="CE241" s="307" t="n"/>
      <c r="CF241" s="307" t="n"/>
      <c r="CG241" s="307" t="n"/>
      <c r="CH241" s="28" t="n"/>
      <c r="CI241" s="28" t="n"/>
      <c r="CJ241" s="28" t="n"/>
      <c r="CK241" s="186" t="n"/>
      <c r="CL241" s="307" t="n"/>
      <c r="CM241" s="306" t="n"/>
      <c r="CN241" s="12" t="n"/>
      <c r="CO241" s="20" t="n"/>
      <c r="CP241" s="142" t="n"/>
      <c r="CQ241" s="142" t="n"/>
      <c r="CR241" s="142" t="n"/>
      <c r="CS241" s="20" t="n"/>
    </row>
    <row r="242">
      <c r="B242" s="11" t="n"/>
      <c r="C242" s="14" t="inlineStr">
        <is>
          <t>V700010</t>
        </is>
      </c>
      <c r="D242" s="10" t="n"/>
      <c r="E242" s="15">
        <f t="array" ref="E242">+_xlfn.XLOOKUP(1,(CM_CT[Contract Number M3]=CM_CT[[#This Row],[Contract Number M3]])*(CM_CT[Row Type]="Header"),CM_CT[Contract Number Customer])</f>
        <v/>
      </c>
      <c r="F242" s="10" t="n">
        <v>5</v>
      </c>
      <c r="G242" s="10" t="inlineStr">
        <is>
          <t>Wagon</t>
        </is>
      </c>
      <c r="H242" s="10" t="n">
        <v>33</v>
      </c>
      <c r="I242" s="73">
        <f t="array" ref="I242">+_xlfn.XLOOKUP(1,(Table_Mietpos[Vertragsnummer]=CM[[#This Row],[Contract Number M3]])*(Table_Mietpos[Auftragspos.]=CM[[#This Row],[Rentalposition M3]]),Table_Mietpos[ChNr])</f>
        <v/>
      </c>
      <c r="J242" s="72">
        <f t="array" ref="J242">+_xlfn.XLOOKUP(1,(CM_CT[Contract Number Customer]=CM_CT[[#This Row],[Contract Number Customer]])*(CM_CT[Row Type]="Header"),CM_CT[Customer])</f>
        <v/>
      </c>
      <c r="K242" s="51" t="n"/>
      <c r="L242" s="51" t="n"/>
      <c r="M242" s="15">
        <f t="array" ref="M242">+_xlfn.XLOOKUP(1,(CM_CT[Contract Number Customer]=CM_CT[[#This Row],[Contract Number Customer]])*(CM_CT[Row Type]="Header"),CM_CT[Sales Manager])</f>
        <v/>
      </c>
      <c r="N242" s="15">
        <f t="array" ref="N242">+_xlfn.XLOOKUP(1,(CM_CT[Contract Number Customer]=CM_CT[[#This Row],[Contract Number Customer]])*(CM_CT[Row Type]="Header"),CM_CT[Wagon Type])</f>
        <v/>
      </c>
      <c r="O242" s="10" t="n">
        <v>1</v>
      </c>
      <c r="P242" s="10" t="n"/>
      <c r="Q242" s="10" t="n"/>
      <c r="R242" s="10" t="n">
        <v>1</v>
      </c>
      <c r="S242" s="10" t="n"/>
      <c r="T242" s="10" t="n">
        <v>1</v>
      </c>
      <c r="U242" s="15">
        <f>+IF(CM_CT[[#This Row],[Contract Status]]&lt;&gt;"ended",1,0)</f>
        <v/>
      </c>
      <c r="V242" s="15" t="n"/>
      <c r="W242" s="15">
        <f t="array" ref="W242">_xlfn.XLOOKUP(1,(CM_CT[Contract Number Customer]=$E241)*(CM_CT[Delivery Batch]=$F241)*(CM_CT[Row Type]="Batch"),CM_CT[Contract Flex])</f>
        <v/>
      </c>
      <c r="X242" s="54">
        <f t="array" ref="X242">_xlfn.XLOOKUP(1,(CM_CT[Contract Number Customer]=$E241)*(CM_CT[Delivery Batch]=$F241)*(CM_CT[Row Type]="Batch"),CM_CT[Flex StartDate])</f>
        <v/>
      </c>
      <c r="Y242" s="54">
        <f t="array" ref="Y242">_xlfn.XLOOKUP(1,(CM_CT[Contract Number Customer]=$E241)*(CM_CT[Delivery Batch]=$F241)*(CM_CT[Row Type]="Batch"),CM_CT[Flex EndDate])</f>
        <v/>
      </c>
      <c r="Z242" s="15">
        <f t="array" ref="Z242">_xlfn.XLOOKUP(1,(CM_CT[Contract Number Customer]=$E241)*(CM_CT[Delivery Batch]=$F241)*(CM_CT[Row Type]="Batch"),CM_CT[Contract Status])</f>
        <v/>
      </c>
      <c r="AA242" s="15" t="n"/>
      <c r="AB242" s="74" t="n"/>
      <c r="AC242" s="74" t="n"/>
      <c r="AD242" s="131">
        <f t="array" ref="AD242">+_xlfn.XLOOKUP(1,(Table_Mietpos[Vertragsnummer]=CM_CT[[#This Row],[Contract Number M3]])*(Table_Mietpos[Auftragspos.]=CM_CT[[#This Row],[Rentalposition M3]]),Table_Mietpos[Gueltig_ab])</f>
        <v/>
      </c>
      <c r="AE242" s="131">
        <f t="array" ref="AE242">+_xlfn.XLOOKUP(1,(Table_Mietpos[Vertragsnummer]=CM_CT[[#This Row],[Contract Number M3]])*(Table_Mietpos[Auftragspos.]=CM_CT[[#This Row],[Rentalposition M3]]),Table_Mietpos[Gueltig_bis])</f>
        <v/>
      </c>
      <c r="AF242" s="50">
        <f t="array" ref="AF242">+_xlfn.XLOOKUP(1,(CM_CT[Contract Number Customer]=CM_CT[[#This Row],[Contract Number Customer]])*(CM_CT[Row Type]="Header"),CM_CT[Contract Lenght Initial])</f>
        <v/>
      </c>
      <c r="AG242" s="136">
        <f>+CM_CT[[#This Row],[Rental EndDate]]</f>
        <v/>
      </c>
      <c r="AH242" s="305" t="n"/>
      <c r="AI242" s="305" t="n"/>
      <c r="AJ242" s="305" t="n"/>
      <c r="AK242" s="53" t="n"/>
      <c r="AL242" s="15">
        <f t="array" ref="AL242">+_xlfn.XLOOKUP(1,(CM_CT[Contract Number Customer]=CM_CT[[#This Row],[Contract Number Customer]])*(CM_CT[Row Type]="Header"),CM_CT[Early Termination Category])</f>
        <v/>
      </c>
      <c r="AM242" s="136">
        <f t="array" ref="AM242">_xlfn.XLOOKUP(1,(CM_CT[Contract Number Customer]=$E241)*(CM_CT[Delivery Batch]=$F241)*(CM_CT[Row Type]="Batch"),CM_CT[Early Termination cut-off date1])</f>
        <v/>
      </c>
      <c r="AN242" s="136">
        <f t="array" ref="AN242">_xlfn.XLOOKUP(1,(CM_CT[Contract Number Customer]=$E241)*(CM_CT[Delivery Batch]=$F241)*(CM_CT[Row Type]="Batch"),CM_CT[Early Termination cut-off date2])</f>
        <v/>
      </c>
      <c r="AO242" s="53">
        <f t="array" ref="AO242">+_xlfn.XLOOKUP(1,(CM_CT[Contract Number Customer]=CM_CT[[#This Row],[Contract Number Customer]])*(CM_CT[Row Type]="Header"),CM_CT[Early Termination Notice Period Mths])</f>
        <v/>
      </c>
      <c r="AP242" s="53">
        <f t="array" ref="AP242">+_xlfn.XLOOKUP(1,(CM_CT[Contract Number Customer]=CM_CT[[#This Row],[Contract Number Customer]])*(CM_CT[Row Type]="Header"),CM_CT[Duly Termination Notice Period Mths])</f>
        <v/>
      </c>
      <c r="AQ242" s="54" t="n"/>
      <c r="AR242" s="54">
        <f t="array" ref="AR242">+_xlfn.XLOOKUP(1,(CM_CT[[#This Row],[Contract Number M3]]=Next_possible_notice[Contract Number M3])*(CM_CT[[#This Row],[Rentalposition M3]]=Next_possible_notice[Rentalposition M3]),Next_possible_notice[NoticeDateCalc])</f>
        <v/>
      </c>
      <c r="AS242" s="117" t="n"/>
      <c r="AT242" s="75" t="n"/>
      <c r="AU242" s="75" t="n"/>
      <c r="AV242" s="75" t="n"/>
      <c r="AW242" s="75" t="n"/>
      <c r="AX242" s="53" t="n"/>
      <c r="AY242" s="75" t="n"/>
      <c r="AZ242" s="54" t="n"/>
      <c r="BA242" s="50">
        <f t="array" ref="BA242">+_xlfn.XLOOKUP(1,(CM_CT[Contract Number Customer]=CM_CT[[#This Row],[Contract Number Customer]])*(CM_CT[Row Type]="Header"),CM_CT[Contract Lenght Early Clause &amp; Option])</f>
        <v/>
      </c>
      <c r="BB242" s="15" t="n"/>
      <c r="BC242" s="15" t="n"/>
      <c r="BD242" s="15" t="n"/>
      <c r="BE242" s="15" t="n"/>
      <c r="BF242" s="15" t="n"/>
      <c r="BG242" s="15" t="n"/>
      <c r="BH242" s="24" t="n"/>
      <c r="BI242" s="10" t="n"/>
      <c r="BJ242" s="118" t="n"/>
      <c r="BK242" s="24" t="n"/>
      <c r="BL242" s="54">
        <f>+_xlfn.XLOOKUP(CM_CT[[#This Row],[Wagon Number]],Next_possible_notice[Wagon Number],Next_possible_notice[Renewal Process StartDate])</f>
        <v/>
      </c>
      <c r="BM242" s="24" t="n"/>
      <c r="BN242" s="50">
        <f t="array" ref="BN242">+_xlfn.XLOOKUP(1,(CM_CT[Contract Number Customer]=CM_CT[[#This Row],[Contract Number Customer]])*(CM_CT[Row Type]="Header"),CM_CT[Contract Mileage])</f>
        <v/>
      </c>
      <c r="BO242" s="50" t="n"/>
      <c r="BP242" s="54" t="n"/>
      <c r="BQ242" s="54">
        <f t="array" ref="BQ242">+_xlfn.XLOOKUP(1,(CM_CT[Contract Number Customer]=CM_CT[[#This Row],[Contract Number Customer]])*(CM_CT[Row Type]="Header"),CM_CT[Currency])</f>
        <v/>
      </c>
      <c r="BR242" s="75">
        <f t="array" ref="BR242">+_xlfn.XLOOKUP(1,(CM_CT[Contract Number Customer]=CM_CT[[#This Row],[Contract Number Customer]])*(CM_CT[Row Type]="Header"),CM_CT[Lease Rate EUR])</f>
        <v/>
      </c>
      <c r="BS242" s="306" t="n"/>
      <c r="BT242" s="306" t="n"/>
      <c r="BU242" s="177" t="n"/>
      <c r="BV242" s="306" t="n"/>
      <c r="BW242" s="179">
        <f t="array" ref="BW242">+_xlfn.XLOOKUP(1,(Table_Mietpos[Vertragsnummer]=CM_CT[[#This Row],[Contract Number M3]])*(Table_Mietpos[Auftragspos.]=CM_CT[[#This Row],[Rentalposition M3]]),Table_Mietpos[Nettosatz/Typ])</f>
        <v/>
      </c>
      <c r="BX242" s="306" t="n"/>
      <c r="BY242" s="75" t="n"/>
      <c r="BZ242" s="75" t="n"/>
      <c r="CA242" s="75" t="n"/>
      <c r="CB242" s="75" t="n"/>
      <c r="CC242" s="75" t="n"/>
      <c r="CD242" s="307" t="n"/>
      <c r="CE242" s="307" t="n"/>
      <c r="CF242" s="307" t="n"/>
      <c r="CG242" s="307" t="n"/>
      <c r="CH242" s="28" t="n"/>
      <c r="CI242" s="28" t="n"/>
      <c r="CJ242" s="28" t="n"/>
      <c r="CK242" s="186" t="n"/>
      <c r="CL242" s="307" t="n"/>
      <c r="CM242" s="306" t="n"/>
      <c r="CN242" s="12" t="n"/>
      <c r="CO242" s="20" t="n"/>
      <c r="CP242" s="142" t="n"/>
      <c r="CQ242" s="142" t="n"/>
      <c r="CR242" s="142" t="n"/>
      <c r="CS242" s="20" t="n"/>
    </row>
    <row r="243">
      <c r="B243" s="11" t="n"/>
      <c r="C243" s="14" t="inlineStr">
        <is>
          <t>V700010</t>
        </is>
      </c>
      <c r="D243" s="10" t="n"/>
      <c r="E243" s="15">
        <f t="array" ref="E243">+_xlfn.XLOOKUP(1,(CM_CT[Contract Number M3]=CM_CT[[#This Row],[Contract Number M3]])*(CM_CT[Row Type]="Header"),CM_CT[Contract Number Customer])</f>
        <v/>
      </c>
      <c r="F243" s="10" t="n">
        <v>5</v>
      </c>
      <c r="G243" s="10" t="inlineStr">
        <is>
          <t>Wagon</t>
        </is>
      </c>
      <c r="H243" s="10" t="n">
        <v>34</v>
      </c>
      <c r="I243" s="73">
        <f t="array" ref="I243">+_xlfn.XLOOKUP(1,(Table_Mietpos[Vertragsnummer]=CM[[#This Row],[Contract Number M3]])*(Table_Mietpos[Auftragspos.]=CM[[#This Row],[Rentalposition M3]]),Table_Mietpos[ChNr])</f>
        <v/>
      </c>
      <c r="J243" s="72">
        <f t="array" ref="J243">+_xlfn.XLOOKUP(1,(CM_CT[Contract Number Customer]=CM_CT[[#This Row],[Contract Number Customer]])*(CM_CT[Row Type]="Header"),CM_CT[Customer])</f>
        <v/>
      </c>
      <c r="K243" s="51" t="n"/>
      <c r="L243" s="51" t="n"/>
      <c r="M243" s="15">
        <f t="array" ref="M243">+_xlfn.XLOOKUP(1,(CM_CT[Contract Number Customer]=CM_CT[[#This Row],[Contract Number Customer]])*(CM_CT[Row Type]="Header"),CM_CT[Sales Manager])</f>
        <v/>
      </c>
      <c r="N243" s="15">
        <f t="array" ref="N243">+_xlfn.XLOOKUP(1,(CM_CT[Contract Number Customer]=CM_CT[[#This Row],[Contract Number Customer]])*(CM_CT[Row Type]="Header"),CM_CT[Wagon Type])</f>
        <v/>
      </c>
      <c r="O243" s="10" t="n">
        <v>1</v>
      </c>
      <c r="P243" s="10" t="n"/>
      <c r="Q243" s="10" t="n"/>
      <c r="R243" s="10" t="n">
        <v>1</v>
      </c>
      <c r="S243" s="10" t="n"/>
      <c r="T243" s="10" t="n">
        <v>1</v>
      </c>
      <c r="U243" s="15">
        <f>+IF(CM_CT[[#This Row],[Contract Status]]&lt;&gt;"ended",1,0)</f>
        <v/>
      </c>
      <c r="V243" s="15" t="n"/>
      <c r="W243" s="15">
        <f t="array" ref="W243">_xlfn.XLOOKUP(1,(CM_CT[Contract Number Customer]=$E242)*(CM_CT[Delivery Batch]=$F242)*(CM_CT[Row Type]="Batch"),CM_CT[Contract Flex])</f>
        <v/>
      </c>
      <c r="X243" s="54">
        <f t="array" ref="X243">_xlfn.XLOOKUP(1,(CM_CT[Contract Number Customer]=$E242)*(CM_CT[Delivery Batch]=$F242)*(CM_CT[Row Type]="Batch"),CM_CT[Flex StartDate])</f>
        <v/>
      </c>
      <c r="Y243" s="54">
        <f t="array" ref="Y243">_xlfn.XLOOKUP(1,(CM_CT[Contract Number Customer]=$E242)*(CM_CT[Delivery Batch]=$F242)*(CM_CT[Row Type]="Batch"),CM_CT[Flex EndDate])</f>
        <v/>
      </c>
      <c r="Z243" s="15">
        <f t="array" ref="Z243">_xlfn.XLOOKUP(1,(CM_CT[Contract Number Customer]=$E242)*(CM_CT[Delivery Batch]=$F242)*(CM_CT[Row Type]="Batch"),CM_CT[Contract Status])</f>
        <v/>
      </c>
      <c r="AA243" s="15" t="n"/>
      <c r="AB243" s="74" t="n"/>
      <c r="AC243" s="74" t="n"/>
      <c r="AD243" s="131">
        <f t="array" ref="AD243">+_xlfn.XLOOKUP(1,(Table_Mietpos[Vertragsnummer]=CM_CT[[#This Row],[Contract Number M3]])*(Table_Mietpos[Auftragspos.]=CM_CT[[#This Row],[Rentalposition M3]]),Table_Mietpos[Gueltig_ab])</f>
        <v/>
      </c>
      <c r="AE243" s="131">
        <f t="array" ref="AE243">+_xlfn.XLOOKUP(1,(Table_Mietpos[Vertragsnummer]=CM_CT[[#This Row],[Contract Number M3]])*(Table_Mietpos[Auftragspos.]=CM_CT[[#This Row],[Rentalposition M3]]),Table_Mietpos[Gueltig_bis])</f>
        <v/>
      </c>
      <c r="AF243" s="50">
        <f t="array" ref="AF243">+_xlfn.XLOOKUP(1,(CM_CT[Contract Number Customer]=CM_CT[[#This Row],[Contract Number Customer]])*(CM_CT[Row Type]="Header"),CM_CT[Contract Lenght Initial])</f>
        <v/>
      </c>
      <c r="AG243" s="136">
        <f>+CM_CT[[#This Row],[Rental EndDate]]</f>
        <v/>
      </c>
      <c r="AH243" s="305" t="n"/>
      <c r="AI243" s="305" t="n"/>
      <c r="AJ243" s="305" t="n"/>
      <c r="AK243" s="53" t="n"/>
      <c r="AL243" s="15">
        <f t="array" ref="AL243">+_xlfn.XLOOKUP(1,(CM_CT[Contract Number Customer]=CM_CT[[#This Row],[Contract Number Customer]])*(CM_CT[Row Type]="Header"),CM_CT[Early Termination Category])</f>
        <v/>
      </c>
      <c r="AM243" s="136">
        <f t="array" ref="AM243">_xlfn.XLOOKUP(1,(CM_CT[Contract Number Customer]=$E242)*(CM_CT[Delivery Batch]=$F242)*(CM_CT[Row Type]="Batch"),CM_CT[Early Termination cut-off date1])</f>
        <v/>
      </c>
      <c r="AN243" s="136">
        <f t="array" ref="AN243">_xlfn.XLOOKUP(1,(CM_CT[Contract Number Customer]=$E242)*(CM_CT[Delivery Batch]=$F242)*(CM_CT[Row Type]="Batch"),CM_CT[Early Termination cut-off date2])</f>
        <v/>
      </c>
      <c r="AO243" s="53">
        <f t="array" ref="AO243">+_xlfn.XLOOKUP(1,(CM_CT[Contract Number Customer]=CM_CT[[#This Row],[Contract Number Customer]])*(CM_CT[Row Type]="Header"),CM_CT[Early Termination Notice Period Mths])</f>
        <v/>
      </c>
      <c r="AP243" s="53">
        <f t="array" ref="AP243">+_xlfn.XLOOKUP(1,(CM_CT[Contract Number Customer]=CM_CT[[#This Row],[Contract Number Customer]])*(CM_CT[Row Type]="Header"),CM_CT[Duly Termination Notice Period Mths])</f>
        <v/>
      </c>
      <c r="AQ243" s="54" t="n"/>
      <c r="AR243" s="54">
        <f t="array" ref="AR243">+_xlfn.XLOOKUP(1,(CM_CT[[#This Row],[Contract Number M3]]=Next_possible_notice[Contract Number M3])*(CM_CT[[#This Row],[Rentalposition M3]]=Next_possible_notice[Rentalposition M3]),Next_possible_notice[NoticeDateCalc])</f>
        <v/>
      </c>
      <c r="AS243" s="117" t="n"/>
      <c r="AT243" s="75" t="n"/>
      <c r="AU243" s="75" t="n"/>
      <c r="AV243" s="75" t="n"/>
      <c r="AW243" s="75" t="n"/>
      <c r="AX243" s="53" t="n"/>
      <c r="AY243" s="75" t="n"/>
      <c r="AZ243" s="54" t="n"/>
      <c r="BA243" s="50">
        <f t="array" ref="BA243">+_xlfn.XLOOKUP(1,(CM_CT[Contract Number Customer]=CM_CT[[#This Row],[Contract Number Customer]])*(CM_CT[Row Type]="Header"),CM_CT[Contract Lenght Early Clause &amp; Option])</f>
        <v/>
      </c>
      <c r="BB243" s="15" t="n"/>
      <c r="BC243" s="15" t="n"/>
      <c r="BD243" s="15" t="n"/>
      <c r="BE243" s="15" t="n"/>
      <c r="BF243" s="15" t="n"/>
      <c r="BG243" s="15" t="n"/>
      <c r="BH243" s="24" t="n"/>
      <c r="BI243" s="10" t="n"/>
      <c r="BJ243" s="118" t="n"/>
      <c r="BK243" s="24" t="n"/>
      <c r="BL243" s="54">
        <f>+_xlfn.XLOOKUP(CM_CT[[#This Row],[Wagon Number]],Next_possible_notice[Wagon Number],Next_possible_notice[Renewal Process StartDate])</f>
        <v/>
      </c>
      <c r="BM243" s="24" t="n"/>
      <c r="BN243" s="50">
        <f t="array" ref="BN243">+_xlfn.XLOOKUP(1,(CM_CT[Contract Number Customer]=CM_CT[[#This Row],[Contract Number Customer]])*(CM_CT[Row Type]="Header"),CM_CT[Contract Mileage])</f>
        <v/>
      </c>
      <c r="BO243" s="50" t="n"/>
      <c r="BP243" s="54" t="n"/>
      <c r="BQ243" s="54">
        <f t="array" ref="BQ243">+_xlfn.XLOOKUP(1,(CM_CT[Contract Number Customer]=CM_CT[[#This Row],[Contract Number Customer]])*(CM_CT[Row Type]="Header"),CM_CT[Currency])</f>
        <v/>
      </c>
      <c r="BR243" s="75">
        <f t="array" ref="BR243">+_xlfn.XLOOKUP(1,(CM_CT[Contract Number Customer]=CM_CT[[#This Row],[Contract Number Customer]])*(CM_CT[Row Type]="Header"),CM_CT[Lease Rate EUR])</f>
        <v/>
      </c>
      <c r="BS243" s="306" t="n"/>
      <c r="BT243" s="306" t="n"/>
      <c r="BU243" s="177" t="n"/>
      <c r="BV243" s="306" t="n"/>
      <c r="BW243" s="179">
        <f t="array" ref="BW243">+_xlfn.XLOOKUP(1,(Table_Mietpos[Vertragsnummer]=CM_CT[[#This Row],[Contract Number M3]])*(Table_Mietpos[Auftragspos.]=CM_CT[[#This Row],[Rentalposition M3]]),Table_Mietpos[Nettosatz/Typ])</f>
        <v/>
      </c>
      <c r="BX243" s="306" t="n"/>
      <c r="BY243" s="75" t="n"/>
      <c r="BZ243" s="75" t="n"/>
      <c r="CA243" s="75" t="n"/>
      <c r="CB243" s="75" t="n"/>
      <c r="CC243" s="75" t="n"/>
      <c r="CD243" s="307" t="n"/>
      <c r="CE243" s="307" t="n"/>
      <c r="CF243" s="307" t="n"/>
      <c r="CG243" s="307" t="n"/>
      <c r="CH243" s="28" t="n"/>
      <c r="CI243" s="28" t="n"/>
      <c r="CJ243" s="28" t="n"/>
      <c r="CK243" s="186" t="n"/>
      <c r="CL243" s="307" t="n"/>
      <c r="CM243" s="306" t="n"/>
      <c r="CN243" s="12" t="n"/>
      <c r="CO243" s="20" t="n"/>
      <c r="CP243" s="142" t="n"/>
      <c r="CQ243" s="142" t="n"/>
      <c r="CR243" s="142" t="n"/>
      <c r="CS243" s="20" t="n"/>
    </row>
    <row r="244">
      <c r="B244" s="11" t="n"/>
      <c r="C244" s="14" t="inlineStr">
        <is>
          <t>V700010</t>
        </is>
      </c>
      <c r="D244" s="10" t="n"/>
      <c r="E244" s="15">
        <f t="array" ref="E244">+_xlfn.XLOOKUP(1,(CM_CT[Contract Number M3]=CM_CT[[#This Row],[Contract Number M3]])*(CM_CT[Row Type]="Header"),CM_CT[Contract Number Customer])</f>
        <v/>
      </c>
      <c r="F244" s="10" t="n">
        <v>5</v>
      </c>
      <c r="G244" s="10" t="inlineStr">
        <is>
          <t>Wagon</t>
        </is>
      </c>
      <c r="H244" s="10" t="n">
        <v>35</v>
      </c>
      <c r="I244" s="73">
        <f t="array" ref="I244">+_xlfn.XLOOKUP(1,(Table_Mietpos[Vertragsnummer]=CM[[#This Row],[Contract Number M3]])*(Table_Mietpos[Auftragspos.]=CM[[#This Row],[Rentalposition M3]]),Table_Mietpos[ChNr])</f>
        <v/>
      </c>
      <c r="J244" s="72">
        <f t="array" ref="J244">+_xlfn.XLOOKUP(1,(CM_CT[Contract Number Customer]=CM_CT[[#This Row],[Contract Number Customer]])*(CM_CT[Row Type]="Header"),CM_CT[Customer])</f>
        <v/>
      </c>
      <c r="K244" s="51" t="n"/>
      <c r="L244" s="51" t="n"/>
      <c r="M244" s="15">
        <f t="array" ref="M244">+_xlfn.XLOOKUP(1,(CM_CT[Contract Number Customer]=CM_CT[[#This Row],[Contract Number Customer]])*(CM_CT[Row Type]="Header"),CM_CT[Sales Manager])</f>
        <v/>
      </c>
      <c r="N244" s="15">
        <f t="array" ref="N244">+_xlfn.XLOOKUP(1,(CM_CT[Contract Number Customer]=CM_CT[[#This Row],[Contract Number Customer]])*(CM_CT[Row Type]="Header"),CM_CT[Wagon Type])</f>
        <v/>
      </c>
      <c r="O244" s="10" t="n">
        <v>1</v>
      </c>
      <c r="P244" s="10" t="n"/>
      <c r="Q244" s="10" t="n"/>
      <c r="R244" s="10" t="n">
        <v>1</v>
      </c>
      <c r="S244" s="10" t="n"/>
      <c r="T244" s="10" t="n">
        <v>1</v>
      </c>
      <c r="U244" s="15">
        <f>+IF(CM_CT[[#This Row],[Contract Status]]&lt;&gt;"ended",1,0)</f>
        <v/>
      </c>
      <c r="V244" s="15" t="n"/>
      <c r="W244" s="15">
        <f t="array" ref="W244">_xlfn.XLOOKUP(1,(CM_CT[Contract Number Customer]=$E243)*(CM_CT[Delivery Batch]=$F243)*(CM_CT[Row Type]="Batch"),CM_CT[Contract Flex])</f>
        <v/>
      </c>
      <c r="X244" s="54">
        <f t="array" ref="X244">_xlfn.XLOOKUP(1,(CM_CT[Contract Number Customer]=$E243)*(CM_CT[Delivery Batch]=$F243)*(CM_CT[Row Type]="Batch"),CM_CT[Flex StartDate])</f>
        <v/>
      </c>
      <c r="Y244" s="54">
        <f t="array" ref="Y244">_xlfn.XLOOKUP(1,(CM_CT[Contract Number Customer]=$E243)*(CM_CT[Delivery Batch]=$F243)*(CM_CT[Row Type]="Batch"),CM_CT[Flex EndDate])</f>
        <v/>
      </c>
      <c r="Z244" s="15">
        <f t="array" ref="Z244">_xlfn.XLOOKUP(1,(CM_CT[Contract Number Customer]=$E243)*(CM_CT[Delivery Batch]=$F243)*(CM_CT[Row Type]="Batch"),CM_CT[Contract Status])</f>
        <v/>
      </c>
      <c r="AA244" s="15" t="n"/>
      <c r="AB244" s="74" t="n"/>
      <c r="AC244" s="74" t="n"/>
      <c r="AD244" s="131">
        <f t="array" ref="AD244">+_xlfn.XLOOKUP(1,(Table_Mietpos[Vertragsnummer]=CM_CT[[#This Row],[Contract Number M3]])*(Table_Mietpos[Auftragspos.]=CM_CT[[#This Row],[Rentalposition M3]]),Table_Mietpos[Gueltig_ab])</f>
        <v/>
      </c>
      <c r="AE244" s="131">
        <f t="array" ref="AE244">+_xlfn.XLOOKUP(1,(Table_Mietpos[Vertragsnummer]=CM_CT[[#This Row],[Contract Number M3]])*(Table_Mietpos[Auftragspos.]=CM_CT[[#This Row],[Rentalposition M3]]),Table_Mietpos[Gueltig_bis])</f>
        <v/>
      </c>
      <c r="AF244" s="50">
        <f t="array" ref="AF244">+_xlfn.XLOOKUP(1,(CM_CT[Contract Number Customer]=CM_CT[[#This Row],[Contract Number Customer]])*(CM_CT[Row Type]="Header"),CM_CT[Contract Lenght Initial])</f>
        <v/>
      </c>
      <c r="AG244" s="136">
        <f>+CM_CT[[#This Row],[Rental EndDate]]</f>
        <v/>
      </c>
      <c r="AH244" s="305" t="n"/>
      <c r="AI244" s="305" t="n"/>
      <c r="AJ244" s="305" t="n"/>
      <c r="AK244" s="53" t="n"/>
      <c r="AL244" s="15">
        <f t="array" ref="AL244">+_xlfn.XLOOKUP(1,(CM_CT[Contract Number Customer]=CM_CT[[#This Row],[Contract Number Customer]])*(CM_CT[Row Type]="Header"),CM_CT[Early Termination Category])</f>
        <v/>
      </c>
      <c r="AM244" s="136">
        <f t="array" ref="AM244">_xlfn.XLOOKUP(1,(CM_CT[Contract Number Customer]=$E243)*(CM_CT[Delivery Batch]=$F243)*(CM_CT[Row Type]="Batch"),CM_CT[Early Termination cut-off date1])</f>
        <v/>
      </c>
      <c r="AN244" s="136">
        <f t="array" ref="AN244">_xlfn.XLOOKUP(1,(CM_CT[Contract Number Customer]=$E243)*(CM_CT[Delivery Batch]=$F243)*(CM_CT[Row Type]="Batch"),CM_CT[Early Termination cut-off date2])</f>
        <v/>
      </c>
      <c r="AO244" s="53">
        <f t="array" ref="AO244">+_xlfn.XLOOKUP(1,(CM_CT[Contract Number Customer]=CM_CT[[#This Row],[Contract Number Customer]])*(CM_CT[Row Type]="Header"),CM_CT[Early Termination Notice Period Mths])</f>
        <v/>
      </c>
      <c r="AP244" s="53">
        <f t="array" ref="AP244">+_xlfn.XLOOKUP(1,(CM_CT[Contract Number Customer]=CM_CT[[#This Row],[Contract Number Customer]])*(CM_CT[Row Type]="Header"),CM_CT[Duly Termination Notice Period Mths])</f>
        <v/>
      </c>
      <c r="AQ244" s="54" t="n"/>
      <c r="AR244" s="54">
        <f t="array" ref="AR244">+_xlfn.XLOOKUP(1,(CM_CT[[#This Row],[Contract Number M3]]=Next_possible_notice[Contract Number M3])*(CM_CT[[#This Row],[Rentalposition M3]]=Next_possible_notice[Rentalposition M3]),Next_possible_notice[NoticeDateCalc])</f>
        <v/>
      </c>
      <c r="AS244" s="117" t="n"/>
      <c r="AT244" s="75" t="n"/>
      <c r="AU244" s="75" t="n"/>
      <c r="AV244" s="75" t="n"/>
      <c r="AW244" s="75" t="n"/>
      <c r="AX244" s="53" t="n"/>
      <c r="AY244" s="75" t="n"/>
      <c r="AZ244" s="54" t="n"/>
      <c r="BA244" s="50">
        <f t="array" ref="BA244">+_xlfn.XLOOKUP(1,(CM_CT[Contract Number Customer]=CM_CT[[#This Row],[Contract Number Customer]])*(CM_CT[Row Type]="Header"),CM_CT[Contract Lenght Early Clause &amp; Option])</f>
        <v/>
      </c>
      <c r="BB244" s="15" t="n"/>
      <c r="BC244" s="15" t="n"/>
      <c r="BD244" s="15" t="n"/>
      <c r="BE244" s="15" t="n"/>
      <c r="BF244" s="15" t="n"/>
      <c r="BG244" s="15" t="n"/>
      <c r="BH244" s="24" t="n"/>
      <c r="BI244" s="10" t="n"/>
      <c r="BJ244" s="118" t="n"/>
      <c r="BK244" s="24" t="n"/>
      <c r="BL244" s="54">
        <f>+_xlfn.XLOOKUP(CM_CT[[#This Row],[Wagon Number]],Next_possible_notice[Wagon Number],Next_possible_notice[Renewal Process StartDate])</f>
        <v/>
      </c>
      <c r="BM244" s="24" t="n"/>
      <c r="BN244" s="50">
        <f t="array" ref="BN244">+_xlfn.XLOOKUP(1,(CM_CT[Contract Number Customer]=CM_CT[[#This Row],[Contract Number Customer]])*(CM_CT[Row Type]="Header"),CM_CT[Contract Mileage])</f>
        <v/>
      </c>
      <c r="BO244" s="50" t="n"/>
      <c r="BP244" s="54" t="n"/>
      <c r="BQ244" s="54">
        <f t="array" ref="BQ244">+_xlfn.XLOOKUP(1,(CM_CT[Contract Number Customer]=CM_CT[[#This Row],[Contract Number Customer]])*(CM_CT[Row Type]="Header"),CM_CT[Currency])</f>
        <v/>
      </c>
      <c r="BR244" s="75">
        <f t="array" ref="BR244">+_xlfn.XLOOKUP(1,(CM_CT[Contract Number Customer]=CM_CT[[#This Row],[Contract Number Customer]])*(CM_CT[Row Type]="Header"),CM_CT[Lease Rate EUR])</f>
        <v/>
      </c>
      <c r="BS244" s="306" t="n"/>
      <c r="BT244" s="306" t="n"/>
      <c r="BU244" s="177" t="n"/>
      <c r="BV244" s="306" t="n"/>
      <c r="BW244" s="179">
        <f t="array" ref="BW244">+_xlfn.XLOOKUP(1,(Table_Mietpos[Vertragsnummer]=CM_CT[[#This Row],[Contract Number M3]])*(Table_Mietpos[Auftragspos.]=CM_CT[[#This Row],[Rentalposition M3]]),Table_Mietpos[Nettosatz/Typ])</f>
        <v/>
      </c>
      <c r="BX244" s="306" t="n"/>
      <c r="BY244" s="75" t="n"/>
      <c r="BZ244" s="75" t="n"/>
      <c r="CA244" s="75" t="n"/>
      <c r="CB244" s="75" t="n"/>
      <c r="CC244" s="75" t="n"/>
      <c r="CD244" s="307" t="n"/>
      <c r="CE244" s="307" t="n"/>
      <c r="CF244" s="307" t="n"/>
      <c r="CG244" s="307" t="n"/>
      <c r="CH244" s="28" t="n"/>
      <c r="CI244" s="28" t="n"/>
      <c r="CJ244" s="28" t="n"/>
      <c r="CK244" s="186" t="n"/>
      <c r="CL244" s="307" t="n"/>
      <c r="CM244" s="306" t="n"/>
      <c r="CN244" s="12" t="n"/>
      <c r="CO244" s="20" t="n"/>
      <c r="CP244" s="142" t="n"/>
      <c r="CQ244" s="142" t="n"/>
      <c r="CR244" s="142" t="n"/>
      <c r="CS244" s="20" t="n"/>
    </row>
    <row r="245">
      <c r="B245" s="11" t="n"/>
      <c r="C245" s="14" t="inlineStr">
        <is>
          <t>V700010</t>
        </is>
      </c>
      <c r="D245" s="10" t="n"/>
      <c r="E245" s="15">
        <f t="array" ref="E245">+_xlfn.XLOOKUP(1,(CM_CT[Contract Number M3]=CM_CT[[#This Row],[Contract Number M3]])*(CM_CT[Row Type]="Header"),CM_CT[Contract Number Customer])</f>
        <v/>
      </c>
      <c r="F245" s="10" t="n">
        <v>5</v>
      </c>
      <c r="G245" s="10" t="inlineStr">
        <is>
          <t>Wagon</t>
        </is>
      </c>
      <c r="H245" s="10" t="n">
        <v>36</v>
      </c>
      <c r="I245" s="73">
        <f t="array" ref="I245">+_xlfn.XLOOKUP(1,(Table_Mietpos[Vertragsnummer]=CM[[#This Row],[Contract Number M3]])*(Table_Mietpos[Auftragspos.]=CM[[#This Row],[Rentalposition M3]]),Table_Mietpos[ChNr])</f>
        <v/>
      </c>
      <c r="J245" s="72">
        <f t="array" ref="J245">+_xlfn.XLOOKUP(1,(CM_CT[Contract Number Customer]=CM_CT[[#This Row],[Contract Number Customer]])*(CM_CT[Row Type]="Header"),CM_CT[Customer])</f>
        <v/>
      </c>
      <c r="K245" s="51" t="n"/>
      <c r="L245" s="51" t="n"/>
      <c r="M245" s="15">
        <f t="array" ref="M245">+_xlfn.XLOOKUP(1,(CM_CT[Contract Number Customer]=CM_CT[[#This Row],[Contract Number Customer]])*(CM_CT[Row Type]="Header"),CM_CT[Sales Manager])</f>
        <v/>
      </c>
      <c r="N245" s="15">
        <f t="array" ref="N245">+_xlfn.XLOOKUP(1,(CM_CT[Contract Number Customer]=CM_CT[[#This Row],[Contract Number Customer]])*(CM_CT[Row Type]="Header"),CM_CT[Wagon Type])</f>
        <v/>
      </c>
      <c r="O245" s="10" t="n">
        <v>1</v>
      </c>
      <c r="P245" s="10" t="n"/>
      <c r="Q245" s="10" t="n"/>
      <c r="R245" s="10" t="n">
        <v>1</v>
      </c>
      <c r="S245" s="10" t="n"/>
      <c r="T245" s="10" t="n">
        <v>1</v>
      </c>
      <c r="U245" s="15">
        <f>+IF(CM_CT[[#This Row],[Contract Status]]&lt;&gt;"ended",1,0)</f>
        <v/>
      </c>
      <c r="V245" s="15" t="n"/>
      <c r="W245" s="15">
        <f t="array" ref="W245">_xlfn.XLOOKUP(1,(CM_CT[Contract Number Customer]=$E244)*(CM_CT[Delivery Batch]=$F244)*(CM_CT[Row Type]="Batch"),CM_CT[Contract Flex])</f>
        <v/>
      </c>
      <c r="X245" s="54">
        <f t="array" ref="X245">_xlfn.XLOOKUP(1,(CM_CT[Contract Number Customer]=$E244)*(CM_CT[Delivery Batch]=$F244)*(CM_CT[Row Type]="Batch"),CM_CT[Flex StartDate])</f>
        <v/>
      </c>
      <c r="Y245" s="54">
        <f t="array" ref="Y245">_xlfn.XLOOKUP(1,(CM_CT[Contract Number Customer]=$E244)*(CM_CT[Delivery Batch]=$F244)*(CM_CT[Row Type]="Batch"),CM_CT[Flex EndDate])</f>
        <v/>
      </c>
      <c r="Z245" s="15">
        <f t="array" ref="Z245">_xlfn.XLOOKUP(1,(CM_CT[Contract Number Customer]=$E244)*(CM_CT[Delivery Batch]=$F244)*(CM_CT[Row Type]="Batch"),CM_CT[Contract Status])</f>
        <v/>
      </c>
      <c r="AA245" s="15" t="n"/>
      <c r="AB245" s="74" t="n"/>
      <c r="AC245" s="74" t="n"/>
      <c r="AD245" s="131">
        <f t="array" ref="AD245">+_xlfn.XLOOKUP(1,(Table_Mietpos[Vertragsnummer]=CM_CT[[#This Row],[Contract Number M3]])*(Table_Mietpos[Auftragspos.]=CM_CT[[#This Row],[Rentalposition M3]]),Table_Mietpos[Gueltig_ab])</f>
        <v/>
      </c>
      <c r="AE245" s="131">
        <f t="array" ref="AE245">+_xlfn.XLOOKUP(1,(Table_Mietpos[Vertragsnummer]=CM_CT[[#This Row],[Contract Number M3]])*(Table_Mietpos[Auftragspos.]=CM_CT[[#This Row],[Rentalposition M3]]),Table_Mietpos[Gueltig_bis])</f>
        <v/>
      </c>
      <c r="AF245" s="50">
        <f t="array" ref="AF245">+_xlfn.XLOOKUP(1,(CM_CT[Contract Number Customer]=CM_CT[[#This Row],[Contract Number Customer]])*(CM_CT[Row Type]="Header"),CM_CT[Contract Lenght Initial])</f>
        <v/>
      </c>
      <c r="AG245" s="136">
        <f>+CM_CT[[#This Row],[Rental EndDate]]</f>
        <v/>
      </c>
      <c r="AH245" s="305" t="n"/>
      <c r="AI245" s="305" t="n"/>
      <c r="AJ245" s="305" t="n"/>
      <c r="AK245" s="53" t="n"/>
      <c r="AL245" s="15">
        <f t="array" ref="AL245">+_xlfn.XLOOKUP(1,(CM_CT[Contract Number Customer]=CM_CT[[#This Row],[Contract Number Customer]])*(CM_CT[Row Type]="Header"),CM_CT[Early Termination Category])</f>
        <v/>
      </c>
      <c r="AM245" s="136">
        <f t="array" ref="AM245">_xlfn.XLOOKUP(1,(CM_CT[Contract Number Customer]=$E244)*(CM_CT[Delivery Batch]=$F244)*(CM_CT[Row Type]="Batch"),CM_CT[Early Termination cut-off date1])</f>
        <v/>
      </c>
      <c r="AN245" s="136">
        <f t="array" ref="AN245">_xlfn.XLOOKUP(1,(CM_CT[Contract Number Customer]=$E244)*(CM_CT[Delivery Batch]=$F244)*(CM_CT[Row Type]="Batch"),CM_CT[Early Termination cut-off date2])</f>
        <v/>
      </c>
      <c r="AO245" s="53">
        <f t="array" ref="AO245">+_xlfn.XLOOKUP(1,(CM_CT[Contract Number Customer]=CM_CT[[#This Row],[Contract Number Customer]])*(CM_CT[Row Type]="Header"),CM_CT[Early Termination Notice Period Mths])</f>
        <v/>
      </c>
      <c r="AP245" s="53">
        <f t="array" ref="AP245">+_xlfn.XLOOKUP(1,(CM_CT[Contract Number Customer]=CM_CT[[#This Row],[Contract Number Customer]])*(CM_CT[Row Type]="Header"),CM_CT[Duly Termination Notice Period Mths])</f>
        <v/>
      </c>
      <c r="AQ245" s="54" t="n"/>
      <c r="AR245" s="54">
        <f t="array" ref="AR245">+_xlfn.XLOOKUP(1,(CM_CT[[#This Row],[Contract Number M3]]=Next_possible_notice[Contract Number M3])*(CM_CT[[#This Row],[Rentalposition M3]]=Next_possible_notice[Rentalposition M3]),Next_possible_notice[NoticeDateCalc])</f>
        <v/>
      </c>
      <c r="AS245" s="117" t="n"/>
      <c r="AT245" s="75" t="n"/>
      <c r="AU245" s="75" t="n"/>
      <c r="AV245" s="75" t="n"/>
      <c r="AW245" s="75" t="n"/>
      <c r="AX245" s="53" t="n"/>
      <c r="AY245" s="75" t="n"/>
      <c r="AZ245" s="54" t="n"/>
      <c r="BA245" s="50">
        <f t="array" ref="BA245">+_xlfn.XLOOKUP(1,(CM_CT[Contract Number Customer]=CM_CT[[#This Row],[Contract Number Customer]])*(CM_CT[Row Type]="Header"),CM_CT[Contract Lenght Early Clause &amp; Option])</f>
        <v/>
      </c>
      <c r="BB245" s="15" t="n"/>
      <c r="BC245" s="15" t="n"/>
      <c r="BD245" s="15" t="n"/>
      <c r="BE245" s="15" t="n"/>
      <c r="BF245" s="15" t="n"/>
      <c r="BG245" s="15" t="n"/>
      <c r="BH245" s="24" t="n"/>
      <c r="BI245" s="10" t="n"/>
      <c r="BJ245" s="118" t="n"/>
      <c r="BK245" s="24" t="n"/>
      <c r="BL245" s="54">
        <f>+_xlfn.XLOOKUP(CM_CT[[#This Row],[Wagon Number]],Next_possible_notice[Wagon Number],Next_possible_notice[Renewal Process StartDate])</f>
        <v/>
      </c>
      <c r="BM245" s="24" t="n"/>
      <c r="BN245" s="50">
        <f t="array" ref="BN245">+_xlfn.XLOOKUP(1,(CM_CT[Contract Number Customer]=CM_CT[[#This Row],[Contract Number Customer]])*(CM_CT[Row Type]="Header"),CM_CT[Contract Mileage])</f>
        <v/>
      </c>
      <c r="BO245" s="50" t="n"/>
      <c r="BP245" s="54" t="n"/>
      <c r="BQ245" s="54">
        <f t="array" ref="BQ245">+_xlfn.XLOOKUP(1,(CM_CT[Contract Number Customer]=CM_CT[[#This Row],[Contract Number Customer]])*(CM_CT[Row Type]="Header"),CM_CT[Currency])</f>
        <v/>
      </c>
      <c r="BR245" s="75">
        <f t="array" ref="BR245">+_xlfn.XLOOKUP(1,(CM_CT[Contract Number Customer]=CM_CT[[#This Row],[Contract Number Customer]])*(CM_CT[Row Type]="Header"),CM_CT[Lease Rate EUR])</f>
        <v/>
      </c>
      <c r="BS245" s="306" t="n"/>
      <c r="BT245" s="306" t="n"/>
      <c r="BU245" s="177" t="n"/>
      <c r="BV245" s="306" t="n"/>
      <c r="BW245" s="179">
        <f t="array" ref="BW245">+_xlfn.XLOOKUP(1,(Table_Mietpos[Vertragsnummer]=CM_CT[[#This Row],[Contract Number M3]])*(Table_Mietpos[Auftragspos.]=CM_CT[[#This Row],[Rentalposition M3]]),Table_Mietpos[Nettosatz/Typ])</f>
        <v/>
      </c>
      <c r="BX245" s="306" t="n"/>
      <c r="BY245" s="75" t="n"/>
      <c r="BZ245" s="75" t="n"/>
      <c r="CA245" s="75" t="n"/>
      <c r="CB245" s="75" t="n"/>
      <c r="CC245" s="75" t="n"/>
      <c r="CD245" s="307" t="n"/>
      <c r="CE245" s="307" t="n"/>
      <c r="CF245" s="307" t="n"/>
      <c r="CG245" s="307" t="n"/>
      <c r="CH245" s="28" t="n"/>
      <c r="CI245" s="28" t="n"/>
      <c r="CJ245" s="28" t="n"/>
      <c r="CK245" s="186" t="n"/>
      <c r="CL245" s="307" t="n"/>
      <c r="CM245" s="306" t="n"/>
      <c r="CN245" s="12" t="n"/>
      <c r="CO245" s="20" t="n"/>
      <c r="CP245" s="142" t="n"/>
      <c r="CQ245" s="142" t="n"/>
      <c r="CR245" s="142" t="n"/>
      <c r="CS245" s="20" t="n"/>
    </row>
    <row r="246">
      <c r="B246" s="11" t="n"/>
      <c r="C246" s="14" t="inlineStr">
        <is>
          <t>V700010</t>
        </is>
      </c>
      <c r="D246" s="10" t="n"/>
      <c r="E246" s="15">
        <f t="array" ref="E246">+_xlfn.XLOOKUP(1,(CM_CT[Contract Number M3]=CM_CT[[#This Row],[Contract Number M3]])*(CM_CT[Row Type]="Header"),CM_CT[Contract Number Customer])</f>
        <v/>
      </c>
      <c r="F246" s="10" t="n">
        <v>5</v>
      </c>
      <c r="G246" s="10" t="inlineStr">
        <is>
          <t>Wagon</t>
        </is>
      </c>
      <c r="H246" s="10" t="n">
        <v>37</v>
      </c>
      <c r="I246" s="73">
        <f t="array" ref="I246">+_xlfn.XLOOKUP(1,(Table_Mietpos[Vertragsnummer]=CM[[#This Row],[Contract Number M3]])*(Table_Mietpos[Auftragspos.]=CM[[#This Row],[Rentalposition M3]]),Table_Mietpos[ChNr])</f>
        <v/>
      </c>
      <c r="J246" s="72">
        <f t="array" ref="J246">+_xlfn.XLOOKUP(1,(CM_CT[Contract Number Customer]=CM_CT[[#This Row],[Contract Number Customer]])*(CM_CT[Row Type]="Header"),CM_CT[Customer])</f>
        <v/>
      </c>
      <c r="K246" s="51" t="n"/>
      <c r="L246" s="51" t="n"/>
      <c r="M246" s="15">
        <f t="array" ref="M246">+_xlfn.XLOOKUP(1,(CM_CT[Contract Number Customer]=CM_CT[[#This Row],[Contract Number Customer]])*(CM_CT[Row Type]="Header"),CM_CT[Sales Manager])</f>
        <v/>
      </c>
      <c r="N246" s="15">
        <f t="array" ref="N246">+_xlfn.XLOOKUP(1,(CM_CT[Contract Number Customer]=CM_CT[[#This Row],[Contract Number Customer]])*(CM_CT[Row Type]="Header"),CM_CT[Wagon Type])</f>
        <v/>
      </c>
      <c r="O246" s="10" t="n">
        <v>1</v>
      </c>
      <c r="P246" s="10" t="n"/>
      <c r="Q246" s="10" t="n"/>
      <c r="R246" s="10" t="n">
        <v>1</v>
      </c>
      <c r="S246" s="10" t="n"/>
      <c r="T246" s="10" t="n">
        <v>1</v>
      </c>
      <c r="U246" s="15">
        <f>+IF(CM_CT[[#This Row],[Contract Status]]&lt;&gt;"ended",1,0)</f>
        <v/>
      </c>
      <c r="V246" s="15" t="n"/>
      <c r="W246" s="15">
        <f t="array" ref="W246">_xlfn.XLOOKUP(1,(CM_CT[Contract Number Customer]=$E245)*(CM_CT[Delivery Batch]=$F245)*(CM_CT[Row Type]="Batch"),CM_CT[Contract Flex])</f>
        <v/>
      </c>
      <c r="X246" s="54">
        <f t="array" ref="X246">_xlfn.XLOOKUP(1,(CM_CT[Contract Number Customer]=$E245)*(CM_CT[Delivery Batch]=$F245)*(CM_CT[Row Type]="Batch"),CM_CT[Flex StartDate])</f>
        <v/>
      </c>
      <c r="Y246" s="54">
        <f t="array" ref="Y246">_xlfn.XLOOKUP(1,(CM_CT[Contract Number Customer]=$E245)*(CM_CT[Delivery Batch]=$F245)*(CM_CT[Row Type]="Batch"),CM_CT[Flex EndDate])</f>
        <v/>
      </c>
      <c r="Z246" s="15">
        <f t="array" ref="Z246">_xlfn.XLOOKUP(1,(CM_CT[Contract Number Customer]=$E245)*(CM_CT[Delivery Batch]=$F245)*(CM_CT[Row Type]="Batch"),CM_CT[Contract Status])</f>
        <v/>
      </c>
      <c r="AA246" s="15" t="n"/>
      <c r="AB246" s="74" t="n"/>
      <c r="AC246" s="74" t="n"/>
      <c r="AD246" s="131">
        <f t="array" ref="AD246">+_xlfn.XLOOKUP(1,(Table_Mietpos[Vertragsnummer]=CM_CT[[#This Row],[Contract Number M3]])*(Table_Mietpos[Auftragspos.]=CM_CT[[#This Row],[Rentalposition M3]]),Table_Mietpos[Gueltig_ab])</f>
        <v/>
      </c>
      <c r="AE246" s="131">
        <f t="array" ref="AE246">+_xlfn.XLOOKUP(1,(Table_Mietpos[Vertragsnummer]=CM_CT[[#This Row],[Contract Number M3]])*(Table_Mietpos[Auftragspos.]=CM_CT[[#This Row],[Rentalposition M3]]),Table_Mietpos[Gueltig_bis])</f>
        <v/>
      </c>
      <c r="AF246" s="50">
        <f t="array" ref="AF246">+_xlfn.XLOOKUP(1,(CM_CT[Contract Number Customer]=CM_CT[[#This Row],[Contract Number Customer]])*(CM_CT[Row Type]="Header"),CM_CT[Contract Lenght Initial])</f>
        <v/>
      </c>
      <c r="AG246" s="136">
        <f>+CM_CT[[#This Row],[Rental EndDate]]</f>
        <v/>
      </c>
      <c r="AH246" s="305" t="n"/>
      <c r="AI246" s="305" t="n"/>
      <c r="AJ246" s="305" t="n"/>
      <c r="AK246" s="53" t="n"/>
      <c r="AL246" s="15">
        <f t="array" ref="AL246">+_xlfn.XLOOKUP(1,(CM_CT[Contract Number Customer]=CM_CT[[#This Row],[Contract Number Customer]])*(CM_CT[Row Type]="Header"),CM_CT[Early Termination Category])</f>
        <v/>
      </c>
      <c r="AM246" s="136">
        <f t="array" ref="AM246">_xlfn.XLOOKUP(1,(CM_CT[Contract Number Customer]=$E245)*(CM_CT[Delivery Batch]=$F245)*(CM_CT[Row Type]="Batch"),CM_CT[Early Termination cut-off date1])</f>
        <v/>
      </c>
      <c r="AN246" s="136">
        <f t="array" ref="AN246">_xlfn.XLOOKUP(1,(CM_CT[Contract Number Customer]=$E245)*(CM_CT[Delivery Batch]=$F245)*(CM_CT[Row Type]="Batch"),CM_CT[Early Termination cut-off date2])</f>
        <v/>
      </c>
      <c r="AO246" s="53">
        <f t="array" ref="AO246">+_xlfn.XLOOKUP(1,(CM_CT[Contract Number Customer]=CM_CT[[#This Row],[Contract Number Customer]])*(CM_CT[Row Type]="Header"),CM_CT[Early Termination Notice Period Mths])</f>
        <v/>
      </c>
      <c r="AP246" s="53">
        <f t="array" ref="AP246">+_xlfn.XLOOKUP(1,(CM_CT[Contract Number Customer]=CM_CT[[#This Row],[Contract Number Customer]])*(CM_CT[Row Type]="Header"),CM_CT[Duly Termination Notice Period Mths])</f>
        <v/>
      </c>
      <c r="AQ246" s="54" t="n"/>
      <c r="AR246" s="54">
        <f t="array" ref="AR246">+_xlfn.XLOOKUP(1,(CM_CT[[#This Row],[Contract Number M3]]=Next_possible_notice[Contract Number M3])*(CM_CT[[#This Row],[Rentalposition M3]]=Next_possible_notice[Rentalposition M3]),Next_possible_notice[NoticeDateCalc])</f>
        <v/>
      </c>
      <c r="AS246" s="117" t="n"/>
      <c r="AT246" s="75" t="n"/>
      <c r="AU246" s="75" t="n"/>
      <c r="AV246" s="75" t="n"/>
      <c r="AW246" s="75" t="n"/>
      <c r="AX246" s="53" t="n"/>
      <c r="AY246" s="75" t="n"/>
      <c r="AZ246" s="54" t="n"/>
      <c r="BA246" s="50">
        <f t="array" ref="BA246">+_xlfn.XLOOKUP(1,(CM_CT[Contract Number Customer]=CM_CT[[#This Row],[Contract Number Customer]])*(CM_CT[Row Type]="Header"),CM_CT[Contract Lenght Early Clause &amp; Option])</f>
        <v/>
      </c>
      <c r="BB246" s="15" t="n"/>
      <c r="BC246" s="15" t="n"/>
      <c r="BD246" s="15" t="n"/>
      <c r="BE246" s="15" t="n"/>
      <c r="BF246" s="15" t="n"/>
      <c r="BG246" s="15" t="n"/>
      <c r="BH246" s="24" t="n"/>
      <c r="BI246" s="10" t="n"/>
      <c r="BJ246" s="118" t="n"/>
      <c r="BK246" s="24" t="n"/>
      <c r="BL246" s="54">
        <f>+_xlfn.XLOOKUP(CM_CT[[#This Row],[Wagon Number]],Next_possible_notice[Wagon Number],Next_possible_notice[Renewal Process StartDate])</f>
        <v/>
      </c>
      <c r="BM246" s="24" t="n"/>
      <c r="BN246" s="50">
        <f t="array" ref="BN246">+_xlfn.XLOOKUP(1,(CM_CT[Contract Number Customer]=CM_CT[[#This Row],[Contract Number Customer]])*(CM_CT[Row Type]="Header"),CM_CT[Contract Mileage])</f>
        <v/>
      </c>
      <c r="BO246" s="50" t="n"/>
      <c r="BP246" s="54" t="n"/>
      <c r="BQ246" s="54">
        <f t="array" ref="BQ246">+_xlfn.XLOOKUP(1,(CM_CT[Contract Number Customer]=CM_CT[[#This Row],[Contract Number Customer]])*(CM_CT[Row Type]="Header"),CM_CT[Currency])</f>
        <v/>
      </c>
      <c r="BR246" s="75">
        <f t="array" ref="BR246">+_xlfn.XLOOKUP(1,(CM_CT[Contract Number Customer]=CM_CT[[#This Row],[Contract Number Customer]])*(CM_CT[Row Type]="Header"),CM_CT[Lease Rate EUR])</f>
        <v/>
      </c>
      <c r="BS246" s="306" t="n"/>
      <c r="BT246" s="306" t="n"/>
      <c r="BU246" s="177" t="n"/>
      <c r="BV246" s="306" t="n"/>
      <c r="BW246" s="179">
        <f t="array" ref="BW246">+_xlfn.XLOOKUP(1,(Table_Mietpos[Vertragsnummer]=CM_CT[[#This Row],[Contract Number M3]])*(Table_Mietpos[Auftragspos.]=CM_CT[[#This Row],[Rentalposition M3]]),Table_Mietpos[Nettosatz/Typ])</f>
        <v/>
      </c>
      <c r="BX246" s="306" t="n"/>
      <c r="BY246" s="75" t="n"/>
      <c r="BZ246" s="75" t="n"/>
      <c r="CA246" s="75" t="n"/>
      <c r="CB246" s="75" t="n"/>
      <c r="CC246" s="75" t="n"/>
      <c r="CD246" s="307" t="n"/>
      <c r="CE246" s="307" t="n"/>
      <c r="CF246" s="307" t="n"/>
      <c r="CG246" s="307" t="n"/>
      <c r="CH246" s="28" t="n"/>
      <c r="CI246" s="28" t="n"/>
      <c r="CJ246" s="28" t="n"/>
      <c r="CK246" s="186" t="n"/>
      <c r="CL246" s="307" t="n"/>
      <c r="CM246" s="306" t="n"/>
      <c r="CN246" s="12" t="n"/>
      <c r="CO246" s="20" t="n"/>
      <c r="CP246" s="142" t="n"/>
      <c r="CQ246" s="142" t="n"/>
      <c r="CR246" s="142" t="n"/>
      <c r="CS246" s="20" t="n"/>
    </row>
    <row r="247">
      <c r="B247" s="11" t="n"/>
      <c r="C247" s="14" t="inlineStr">
        <is>
          <t>V700010</t>
        </is>
      </c>
      <c r="D247" s="10" t="n"/>
      <c r="E247" s="15">
        <f t="array" ref="E247">+_xlfn.XLOOKUP(1,(CM_CT[Contract Number M3]=CM_CT[[#This Row],[Contract Number M3]])*(CM_CT[Row Type]="Header"),CM_CT[Contract Number Customer])</f>
        <v/>
      </c>
      <c r="F247" s="10" t="n">
        <v>5</v>
      </c>
      <c r="G247" s="10" t="inlineStr">
        <is>
          <t>Wagon</t>
        </is>
      </c>
      <c r="H247" s="10" t="n">
        <v>38</v>
      </c>
      <c r="I247" s="73">
        <f t="array" ref="I247">+_xlfn.XLOOKUP(1,(Table_Mietpos[Vertragsnummer]=CM[[#This Row],[Contract Number M3]])*(Table_Mietpos[Auftragspos.]=CM[[#This Row],[Rentalposition M3]]),Table_Mietpos[ChNr])</f>
        <v/>
      </c>
      <c r="J247" s="72">
        <f t="array" ref="J247">+_xlfn.XLOOKUP(1,(CM_CT[Contract Number Customer]=CM_CT[[#This Row],[Contract Number Customer]])*(CM_CT[Row Type]="Header"),CM_CT[Customer])</f>
        <v/>
      </c>
      <c r="K247" s="51" t="n"/>
      <c r="L247" s="51" t="n"/>
      <c r="M247" s="15">
        <f t="array" ref="M247">+_xlfn.XLOOKUP(1,(CM_CT[Contract Number Customer]=CM_CT[[#This Row],[Contract Number Customer]])*(CM_CT[Row Type]="Header"),CM_CT[Sales Manager])</f>
        <v/>
      </c>
      <c r="N247" s="15">
        <f t="array" ref="N247">+_xlfn.XLOOKUP(1,(CM_CT[Contract Number Customer]=CM_CT[[#This Row],[Contract Number Customer]])*(CM_CT[Row Type]="Header"),CM_CT[Wagon Type])</f>
        <v/>
      </c>
      <c r="O247" s="10" t="n">
        <v>1</v>
      </c>
      <c r="P247" s="10" t="n"/>
      <c r="Q247" s="10" t="n"/>
      <c r="R247" s="10" t="n">
        <v>1</v>
      </c>
      <c r="S247" s="10" t="n"/>
      <c r="T247" s="10" t="n">
        <v>1</v>
      </c>
      <c r="U247" s="15">
        <f>+IF(CM_CT[[#This Row],[Contract Status]]&lt;&gt;"ended",1,0)</f>
        <v/>
      </c>
      <c r="V247" s="15" t="n"/>
      <c r="W247" s="15">
        <f t="array" ref="W247">_xlfn.XLOOKUP(1,(CM_CT[Contract Number Customer]=$E246)*(CM_CT[Delivery Batch]=$F246)*(CM_CT[Row Type]="Batch"),CM_CT[Contract Flex])</f>
        <v/>
      </c>
      <c r="X247" s="54">
        <f t="array" ref="X247">_xlfn.XLOOKUP(1,(CM_CT[Contract Number Customer]=$E246)*(CM_CT[Delivery Batch]=$F246)*(CM_CT[Row Type]="Batch"),CM_CT[Flex StartDate])</f>
        <v/>
      </c>
      <c r="Y247" s="54">
        <f t="array" ref="Y247">_xlfn.XLOOKUP(1,(CM_CT[Contract Number Customer]=$E246)*(CM_CT[Delivery Batch]=$F246)*(CM_CT[Row Type]="Batch"),CM_CT[Flex EndDate])</f>
        <v/>
      </c>
      <c r="Z247" s="15">
        <f t="array" ref="Z247">_xlfn.XLOOKUP(1,(CM_CT[Contract Number Customer]=$E246)*(CM_CT[Delivery Batch]=$F246)*(CM_CT[Row Type]="Batch"),CM_CT[Contract Status])</f>
        <v/>
      </c>
      <c r="AA247" s="15" t="n"/>
      <c r="AB247" s="74" t="n"/>
      <c r="AC247" s="74" t="n"/>
      <c r="AD247" s="131">
        <f t="array" ref="AD247">+_xlfn.XLOOKUP(1,(Table_Mietpos[Vertragsnummer]=CM_CT[[#This Row],[Contract Number M3]])*(Table_Mietpos[Auftragspos.]=CM_CT[[#This Row],[Rentalposition M3]]),Table_Mietpos[Gueltig_ab])</f>
        <v/>
      </c>
      <c r="AE247" s="131">
        <f t="array" ref="AE247">+_xlfn.XLOOKUP(1,(Table_Mietpos[Vertragsnummer]=CM_CT[[#This Row],[Contract Number M3]])*(Table_Mietpos[Auftragspos.]=CM_CT[[#This Row],[Rentalposition M3]]),Table_Mietpos[Gueltig_bis])</f>
        <v/>
      </c>
      <c r="AF247" s="50">
        <f t="array" ref="AF247">+_xlfn.XLOOKUP(1,(CM_CT[Contract Number Customer]=CM_CT[[#This Row],[Contract Number Customer]])*(CM_CT[Row Type]="Header"),CM_CT[Contract Lenght Initial])</f>
        <v/>
      </c>
      <c r="AG247" s="136">
        <f>+CM_CT[[#This Row],[Rental EndDate]]</f>
        <v/>
      </c>
      <c r="AH247" s="305" t="n"/>
      <c r="AI247" s="305" t="n"/>
      <c r="AJ247" s="305" t="n"/>
      <c r="AK247" s="53" t="n"/>
      <c r="AL247" s="15">
        <f t="array" ref="AL247">+_xlfn.XLOOKUP(1,(CM_CT[Contract Number Customer]=CM_CT[[#This Row],[Contract Number Customer]])*(CM_CT[Row Type]="Header"),CM_CT[Early Termination Category])</f>
        <v/>
      </c>
      <c r="AM247" s="136">
        <f t="array" ref="AM247">_xlfn.XLOOKUP(1,(CM_CT[Contract Number Customer]=$E246)*(CM_CT[Delivery Batch]=$F246)*(CM_CT[Row Type]="Batch"),CM_CT[Early Termination cut-off date1])</f>
        <v/>
      </c>
      <c r="AN247" s="136">
        <f t="array" ref="AN247">_xlfn.XLOOKUP(1,(CM_CT[Contract Number Customer]=$E246)*(CM_CT[Delivery Batch]=$F246)*(CM_CT[Row Type]="Batch"),CM_CT[Early Termination cut-off date2])</f>
        <v/>
      </c>
      <c r="AO247" s="53">
        <f t="array" ref="AO247">+_xlfn.XLOOKUP(1,(CM_CT[Contract Number Customer]=CM_CT[[#This Row],[Contract Number Customer]])*(CM_CT[Row Type]="Header"),CM_CT[Early Termination Notice Period Mths])</f>
        <v/>
      </c>
      <c r="AP247" s="53">
        <f t="array" ref="AP247">+_xlfn.XLOOKUP(1,(CM_CT[Contract Number Customer]=CM_CT[[#This Row],[Contract Number Customer]])*(CM_CT[Row Type]="Header"),CM_CT[Duly Termination Notice Period Mths])</f>
        <v/>
      </c>
      <c r="AQ247" s="54" t="n"/>
      <c r="AR247" s="54">
        <f t="array" ref="AR247">+_xlfn.XLOOKUP(1,(CM_CT[[#This Row],[Contract Number M3]]=Next_possible_notice[Contract Number M3])*(CM_CT[[#This Row],[Rentalposition M3]]=Next_possible_notice[Rentalposition M3]),Next_possible_notice[NoticeDateCalc])</f>
        <v/>
      </c>
      <c r="AS247" s="117" t="n"/>
      <c r="AT247" s="75" t="n"/>
      <c r="AU247" s="75" t="n"/>
      <c r="AV247" s="75" t="n"/>
      <c r="AW247" s="75" t="n"/>
      <c r="AX247" s="53" t="n"/>
      <c r="AY247" s="75" t="n"/>
      <c r="AZ247" s="54" t="n"/>
      <c r="BA247" s="50">
        <f t="array" ref="BA247">+_xlfn.XLOOKUP(1,(CM_CT[Contract Number Customer]=CM_CT[[#This Row],[Contract Number Customer]])*(CM_CT[Row Type]="Header"),CM_CT[Contract Lenght Early Clause &amp; Option])</f>
        <v/>
      </c>
      <c r="BB247" s="15" t="n"/>
      <c r="BC247" s="15" t="n"/>
      <c r="BD247" s="15" t="n"/>
      <c r="BE247" s="15" t="n"/>
      <c r="BF247" s="15" t="n"/>
      <c r="BG247" s="15" t="n"/>
      <c r="BH247" s="24" t="n"/>
      <c r="BI247" s="10" t="n"/>
      <c r="BJ247" s="118" t="n"/>
      <c r="BK247" s="24" t="n"/>
      <c r="BL247" s="54">
        <f>+_xlfn.XLOOKUP(CM_CT[[#This Row],[Wagon Number]],Next_possible_notice[Wagon Number],Next_possible_notice[Renewal Process StartDate])</f>
        <v/>
      </c>
      <c r="BM247" s="24" t="n"/>
      <c r="BN247" s="50">
        <f t="array" ref="BN247">+_xlfn.XLOOKUP(1,(CM_CT[Contract Number Customer]=CM_CT[[#This Row],[Contract Number Customer]])*(CM_CT[Row Type]="Header"),CM_CT[Contract Mileage])</f>
        <v/>
      </c>
      <c r="BO247" s="50" t="n"/>
      <c r="BP247" s="54" t="n"/>
      <c r="BQ247" s="54">
        <f t="array" ref="BQ247">+_xlfn.XLOOKUP(1,(CM_CT[Contract Number Customer]=CM_CT[[#This Row],[Contract Number Customer]])*(CM_CT[Row Type]="Header"),CM_CT[Currency])</f>
        <v/>
      </c>
      <c r="BR247" s="75">
        <f t="array" ref="BR247">+_xlfn.XLOOKUP(1,(CM_CT[Contract Number Customer]=CM_CT[[#This Row],[Contract Number Customer]])*(CM_CT[Row Type]="Header"),CM_CT[Lease Rate EUR])</f>
        <v/>
      </c>
      <c r="BS247" s="306" t="n"/>
      <c r="BT247" s="306" t="n"/>
      <c r="BU247" s="177" t="n"/>
      <c r="BV247" s="306" t="n"/>
      <c r="BW247" s="179">
        <f t="array" ref="BW247">+_xlfn.XLOOKUP(1,(Table_Mietpos[Vertragsnummer]=CM_CT[[#This Row],[Contract Number M3]])*(Table_Mietpos[Auftragspos.]=CM_CT[[#This Row],[Rentalposition M3]]),Table_Mietpos[Nettosatz/Typ])</f>
        <v/>
      </c>
      <c r="BX247" s="306" t="n"/>
      <c r="BY247" s="75" t="n"/>
      <c r="BZ247" s="75" t="n"/>
      <c r="CA247" s="75" t="n"/>
      <c r="CB247" s="75" t="n"/>
      <c r="CC247" s="75" t="n"/>
      <c r="CD247" s="307" t="n"/>
      <c r="CE247" s="307" t="n"/>
      <c r="CF247" s="307" t="n"/>
      <c r="CG247" s="307" t="n"/>
      <c r="CH247" s="28" t="n"/>
      <c r="CI247" s="28" t="n"/>
      <c r="CJ247" s="28" t="n"/>
      <c r="CK247" s="186" t="n"/>
      <c r="CL247" s="307" t="n"/>
      <c r="CM247" s="306" t="n"/>
      <c r="CN247" s="12" t="n"/>
      <c r="CO247" s="20" t="n"/>
      <c r="CP247" s="142" t="n"/>
      <c r="CQ247" s="142" t="n"/>
      <c r="CR247" s="142" t="n"/>
      <c r="CS247" s="20" t="n"/>
    </row>
    <row r="248">
      <c r="B248" s="11" t="n"/>
      <c r="C248" s="14" t="inlineStr">
        <is>
          <t>V700010</t>
        </is>
      </c>
      <c r="D248" s="10" t="n"/>
      <c r="E248" s="15">
        <f t="array" ref="E248">+_xlfn.XLOOKUP(1,(CM_CT[Contract Number M3]=CM_CT[[#This Row],[Contract Number M3]])*(CM_CT[Row Type]="Header"),CM_CT[Contract Number Customer])</f>
        <v/>
      </c>
      <c r="F248" s="10" t="n">
        <v>5</v>
      </c>
      <c r="G248" s="10" t="inlineStr">
        <is>
          <t>Wagon</t>
        </is>
      </c>
      <c r="H248" s="10" t="n">
        <v>39</v>
      </c>
      <c r="I248" s="73">
        <f t="array" ref="I248">+_xlfn.XLOOKUP(1,(Table_Mietpos[Vertragsnummer]=CM[[#This Row],[Contract Number M3]])*(Table_Mietpos[Auftragspos.]=CM[[#This Row],[Rentalposition M3]]),Table_Mietpos[ChNr])</f>
        <v/>
      </c>
      <c r="J248" s="72">
        <f t="array" ref="J248">+_xlfn.XLOOKUP(1,(CM_CT[Contract Number Customer]=CM_CT[[#This Row],[Contract Number Customer]])*(CM_CT[Row Type]="Header"),CM_CT[Customer])</f>
        <v/>
      </c>
      <c r="K248" s="51" t="n"/>
      <c r="L248" s="51" t="n"/>
      <c r="M248" s="15">
        <f t="array" ref="M248">+_xlfn.XLOOKUP(1,(CM_CT[Contract Number Customer]=CM_CT[[#This Row],[Contract Number Customer]])*(CM_CT[Row Type]="Header"),CM_CT[Sales Manager])</f>
        <v/>
      </c>
      <c r="N248" s="15">
        <f t="array" ref="N248">+_xlfn.XLOOKUP(1,(CM_CT[Contract Number Customer]=CM_CT[[#This Row],[Contract Number Customer]])*(CM_CT[Row Type]="Header"),CM_CT[Wagon Type])</f>
        <v/>
      </c>
      <c r="O248" s="10" t="n">
        <v>1</v>
      </c>
      <c r="P248" s="10" t="n"/>
      <c r="Q248" s="10" t="n"/>
      <c r="R248" s="10" t="n">
        <v>1</v>
      </c>
      <c r="S248" s="10" t="n"/>
      <c r="T248" s="10" t="n">
        <v>1</v>
      </c>
      <c r="U248" s="15">
        <f>+IF(CM_CT[[#This Row],[Contract Status]]&lt;&gt;"ended",1,0)</f>
        <v/>
      </c>
      <c r="V248" s="15" t="n"/>
      <c r="W248" s="15">
        <f t="array" ref="W248">_xlfn.XLOOKUP(1,(CM_CT[Contract Number Customer]=$E247)*(CM_CT[Delivery Batch]=$F247)*(CM_CT[Row Type]="Batch"),CM_CT[Contract Flex])</f>
        <v/>
      </c>
      <c r="X248" s="54">
        <f t="array" ref="X248">_xlfn.XLOOKUP(1,(CM_CT[Contract Number Customer]=$E247)*(CM_CT[Delivery Batch]=$F247)*(CM_CT[Row Type]="Batch"),CM_CT[Flex StartDate])</f>
        <v/>
      </c>
      <c r="Y248" s="54">
        <f t="array" ref="Y248">_xlfn.XLOOKUP(1,(CM_CT[Contract Number Customer]=$E247)*(CM_CT[Delivery Batch]=$F247)*(CM_CT[Row Type]="Batch"),CM_CT[Flex EndDate])</f>
        <v/>
      </c>
      <c r="Z248" s="15">
        <f t="array" ref="Z248">_xlfn.XLOOKUP(1,(CM_CT[Contract Number Customer]=$E247)*(CM_CT[Delivery Batch]=$F247)*(CM_CT[Row Type]="Batch"),CM_CT[Contract Status])</f>
        <v/>
      </c>
      <c r="AA248" s="15" t="n"/>
      <c r="AB248" s="74" t="n"/>
      <c r="AC248" s="74" t="n"/>
      <c r="AD248" s="131">
        <f t="array" ref="AD248">+_xlfn.XLOOKUP(1,(Table_Mietpos[Vertragsnummer]=CM_CT[[#This Row],[Contract Number M3]])*(Table_Mietpos[Auftragspos.]=CM_CT[[#This Row],[Rentalposition M3]]),Table_Mietpos[Gueltig_ab])</f>
        <v/>
      </c>
      <c r="AE248" s="131">
        <f t="array" ref="AE248">+_xlfn.XLOOKUP(1,(Table_Mietpos[Vertragsnummer]=CM_CT[[#This Row],[Contract Number M3]])*(Table_Mietpos[Auftragspos.]=CM_CT[[#This Row],[Rentalposition M3]]),Table_Mietpos[Gueltig_bis])</f>
        <v/>
      </c>
      <c r="AF248" s="50">
        <f t="array" ref="AF248">+_xlfn.XLOOKUP(1,(CM_CT[Contract Number Customer]=CM_CT[[#This Row],[Contract Number Customer]])*(CM_CT[Row Type]="Header"),CM_CT[Contract Lenght Initial])</f>
        <v/>
      </c>
      <c r="AG248" s="136">
        <f>+CM_CT[[#This Row],[Rental EndDate]]</f>
        <v/>
      </c>
      <c r="AH248" s="305" t="n"/>
      <c r="AI248" s="305" t="n"/>
      <c r="AJ248" s="305" t="n"/>
      <c r="AK248" s="53" t="n"/>
      <c r="AL248" s="15">
        <f t="array" ref="AL248">+_xlfn.XLOOKUP(1,(CM_CT[Contract Number Customer]=CM_CT[[#This Row],[Contract Number Customer]])*(CM_CT[Row Type]="Header"),CM_CT[Early Termination Category])</f>
        <v/>
      </c>
      <c r="AM248" s="136">
        <f t="array" ref="AM248">_xlfn.XLOOKUP(1,(CM_CT[Contract Number Customer]=$E247)*(CM_CT[Delivery Batch]=$F247)*(CM_CT[Row Type]="Batch"),CM_CT[Early Termination cut-off date1])</f>
        <v/>
      </c>
      <c r="AN248" s="136">
        <f t="array" ref="AN248">_xlfn.XLOOKUP(1,(CM_CT[Contract Number Customer]=$E247)*(CM_CT[Delivery Batch]=$F247)*(CM_CT[Row Type]="Batch"),CM_CT[Early Termination cut-off date2])</f>
        <v/>
      </c>
      <c r="AO248" s="53">
        <f t="array" ref="AO248">+_xlfn.XLOOKUP(1,(CM_CT[Contract Number Customer]=CM_CT[[#This Row],[Contract Number Customer]])*(CM_CT[Row Type]="Header"),CM_CT[Early Termination Notice Period Mths])</f>
        <v/>
      </c>
      <c r="AP248" s="53">
        <f t="array" ref="AP248">+_xlfn.XLOOKUP(1,(CM_CT[Contract Number Customer]=CM_CT[[#This Row],[Contract Number Customer]])*(CM_CT[Row Type]="Header"),CM_CT[Duly Termination Notice Period Mths])</f>
        <v/>
      </c>
      <c r="AQ248" s="54" t="n"/>
      <c r="AR248" s="54">
        <f t="array" ref="AR248">+_xlfn.XLOOKUP(1,(CM_CT[[#This Row],[Contract Number M3]]=Next_possible_notice[Contract Number M3])*(CM_CT[[#This Row],[Rentalposition M3]]=Next_possible_notice[Rentalposition M3]),Next_possible_notice[NoticeDateCalc])</f>
        <v/>
      </c>
      <c r="AS248" s="117" t="n"/>
      <c r="AT248" s="75" t="n"/>
      <c r="AU248" s="75" t="n"/>
      <c r="AV248" s="75" t="n"/>
      <c r="AW248" s="75" t="n"/>
      <c r="AX248" s="53" t="n"/>
      <c r="AY248" s="75" t="n"/>
      <c r="AZ248" s="54" t="n"/>
      <c r="BA248" s="50">
        <f t="array" ref="BA248">+_xlfn.XLOOKUP(1,(CM_CT[Contract Number Customer]=CM_CT[[#This Row],[Contract Number Customer]])*(CM_CT[Row Type]="Header"),CM_CT[Contract Lenght Early Clause &amp; Option])</f>
        <v/>
      </c>
      <c r="BB248" s="15" t="n"/>
      <c r="BC248" s="15" t="n"/>
      <c r="BD248" s="15" t="n"/>
      <c r="BE248" s="15" t="n"/>
      <c r="BF248" s="15" t="n"/>
      <c r="BG248" s="15" t="n"/>
      <c r="BH248" s="24" t="n"/>
      <c r="BI248" s="10" t="n"/>
      <c r="BJ248" s="118" t="n"/>
      <c r="BK248" s="24" t="n"/>
      <c r="BL248" s="54">
        <f>+_xlfn.XLOOKUP(CM_CT[[#This Row],[Wagon Number]],Next_possible_notice[Wagon Number],Next_possible_notice[Renewal Process StartDate])</f>
        <v/>
      </c>
      <c r="BM248" s="24" t="n"/>
      <c r="BN248" s="50">
        <f t="array" ref="BN248">+_xlfn.XLOOKUP(1,(CM_CT[Contract Number Customer]=CM_CT[[#This Row],[Contract Number Customer]])*(CM_CT[Row Type]="Header"),CM_CT[Contract Mileage])</f>
        <v/>
      </c>
      <c r="BO248" s="50" t="n"/>
      <c r="BP248" s="54" t="n"/>
      <c r="BQ248" s="54">
        <f t="array" ref="BQ248">+_xlfn.XLOOKUP(1,(CM_CT[Contract Number Customer]=CM_CT[[#This Row],[Contract Number Customer]])*(CM_CT[Row Type]="Header"),CM_CT[Currency])</f>
        <v/>
      </c>
      <c r="BR248" s="75">
        <f t="array" ref="BR248">+_xlfn.XLOOKUP(1,(CM_CT[Contract Number Customer]=CM_CT[[#This Row],[Contract Number Customer]])*(CM_CT[Row Type]="Header"),CM_CT[Lease Rate EUR])</f>
        <v/>
      </c>
      <c r="BS248" s="306" t="n"/>
      <c r="BT248" s="306" t="n"/>
      <c r="BU248" s="177" t="n"/>
      <c r="BV248" s="306" t="n"/>
      <c r="BW248" s="179">
        <f t="array" ref="BW248">+_xlfn.XLOOKUP(1,(Table_Mietpos[Vertragsnummer]=CM_CT[[#This Row],[Contract Number M3]])*(Table_Mietpos[Auftragspos.]=CM_CT[[#This Row],[Rentalposition M3]]),Table_Mietpos[Nettosatz/Typ])</f>
        <v/>
      </c>
      <c r="BX248" s="306" t="n"/>
      <c r="BY248" s="75" t="n"/>
      <c r="BZ248" s="75" t="n"/>
      <c r="CA248" s="75" t="n"/>
      <c r="CB248" s="75" t="n"/>
      <c r="CC248" s="75" t="n"/>
      <c r="CD248" s="307" t="n"/>
      <c r="CE248" s="307" t="n"/>
      <c r="CF248" s="307" t="n"/>
      <c r="CG248" s="307" t="n"/>
      <c r="CH248" s="28" t="n"/>
      <c r="CI248" s="28" t="n"/>
      <c r="CJ248" s="28" t="n"/>
      <c r="CK248" s="186" t="n"/>
      <c r="CL248" s="307" t="n"/>
      <c r="CM248" s="306" t="n"/>
      <c r="CN248" s="12" t="n"/>
      <c r="CO248" s="20" t="n"/>
      <c r="CP248" s="142" t="n"/>
      <c r="CQ248" s="142" t="n"/>
      <c r="CR248" s="142" t="n"/>
      <c r="CS248" s="20" t="n"/>
    </row>
    <row r="249">
      <c r="B249" s="11" t="n"/>
      <c r="C249" s="14" t="inlineStr">
        <is>
          <t>V700010</t>
        </is>
      </c>
      <c r="D249" s="10" t="n"/>
      <c r="E249" s="15">
        <f t="array" ref="E249">+_xlfn.XLOOKUP(1,(CM_CT[Contract Number M3]=CM_CT[[#This Row],[Contract Number M3]])*(CM_CT[Row Type]="Header"),CM_CT[Contract Number Customer])</f>
        <v/>
      </c>
      <c r="F249" s="10" t="n">
        <v>5</v>
      </c>
      <c r="G249" s="10" t="inlineStr">
        <is>
          <t>Wagon</t>
        </is>
      </c>
      <c r="H249" s="10" t="n">
        <v>40</v>
      </c>
      <c r="I249" s="73">
        <f t="array" ref="I249">+_xlfn.XLOOKUP(1,(Table_Mietpos[Vertragsnummer]=CM[[#This Row],[Contract Number M3]])*(Table_Mietpos[Auftragspos.]=CM[[#This Row],[Rentalposition M3]]),Table_Mietpos[ChNr])</f>
        <v/>
      </c>
      <c r="J249" s="72">
        <f t="array" ref="J249">+_xlfn.XLOOKUP(1,(CM_CT[Contract Number Customer]=CM_CT[[#This Row],[Contract Number Customer]])*(CM_CT[Row Type]="Header"),CM_CT[Customer])</f>
        <v/>
      </c>
      <c r="K249" s="51" t="n"/>
      <c r="L249" s="51" t="n"/>
      <c r="M249" s="15">
        <f t="array" ref="M249">+_xlfn.XLOOKUP(1,(CM_CT[Contract Number Customer]=CM_CT[[#This Row],[Contract Number Customer]])*(CM_CT[Row Type]="Header"),CM_CT[Sales Manager])</f>
        <v/>
      </c>
      <c r="N249" s="15">
        <f t="array" ref="N249">+_xlfn.XLOOKUP(1,(CM_CT[Contract Number Customer]=CM_CT[[#This Row],[Contract Number Customer]])*(CM_CT[Row Type]="Header"),CM_CT[Wagon Type])</f>
        <v/>
      </c>
      <c r="O249" s="10" t="n">
        <v>1</v>
      </c>
      <c r="P249" s="10" t="n"/>
      <c r="Q249" s="10" t="n"/>
      <c r="R249" s="10" t="n">
        <v>1</v>
      </c>
      <c r="S249" s="10" t="n"/>
      <c r="T249" s="10" t="n">
        <v>1</v>
      </c>
      <c r="U249" s="15">
        <f>+IF(CM_CT[[#This Row],[Contract Status]]&lt;&gt;"ended",1,0)</f>
        <v/>
      </c>
      <c r="V249" s="15" t="n"/>
      <c r="W249" s="15">
        <f t="array" ref="W249">_xlfn.XLOOKUP(1,(CM_CT[Contract Number Customer]=$E248)*(CM_CT[Delivery Batch]=$F248)*(CM_CT[Row Type]="Batch"),CM_CT[Contract Flex])</f>
        <v/>
      </c>
      <c r="X249" s="54">
        <f t="array" ref="X249">_xlfn.XLOOKUP(1,(CM_CT[Contract Number Customer]=$E248)*(CM_CT[Delivery Batch]=$F248)*(CM_CT[Row Type]="Batch"),CM_CT[Flex StartDate])</f>
        <v/>
      </c>
      <c r="Y249" s="54">
        <f t="array" ref="Y249">_xlfn.XLOOKUP(1,(CM_CT[Contract Number Customer]=$E248)*(CM_CT[Delivery Batch]=$F248)*(CM_CT[Row Type]="Batch"),CM_CT[Flex EndDate])</f>
        <v/>
      </c>
      <c r="Z249" s="15">
        <f t="array" ref="Z249">_xlfn.XLOOKUP(1,(CM_CT[Contract Number Customer]=$E248)*(CM_CT[Delivery Batch]=$F248)*(CM_CT[Row Type]="Batch"),CM_CT[Contract Status])</f>
        <v/>
      </c>
      <c r="AA249" s="15" t="n"/>
      <c r="AB249" s="74" t="n"/>
      <c r="AC249" s="74" t="n"/>
      <c r="AD249" s="131">
        <f t="array" ref="AD249">+_xlfn.XLOOKUP(1,(Table_Mietpos[Vertragsnummer]=CM_CT[[#This Row],[Contract Number M3]])*(Table_Mietpos[Auftragspos.]=CM_CT[[#This Row],[Rentalposition M3]]),Table_Mietpos[Gueltig_ab])</f>
        <v/>
      </c>
      <c r="AE249" s="131">
        <f t="array" ref="AE249">+_xlfn.XLOOKUP(1,(Table_Mietpos[Vertragsnummer]=CM_CT[[#This Row],[Contract Number M3]])*(Table_Mietpos[Auftragspos.]=CM_CT[[#This Row],[Rentalposition M3]]),Table_Mietpos[Gueltig_bis])</f>
        <v/>
      </c>
      <c r="AF249" s="50">
        <f t="array" ref="AF249">+_xlfn.XLOOKUP(1,(CM_CT[Contract Number Customer]=CM_CT[[#This Row],[Contract Number Customer]])*(CM_CT[Row Type]="Header"),CM_CT[Contract Lenght Initial])</f>
        <v/>
      </c>
      <c r="AG249" s="136">
        <f>+CM_CT[[#This Row],[Rental EndDate]]</f>
        <v/>
      </c>
      <c r="AH249" s="305" t="n"/>
      <c r="AI249" s="305" t="n"/>
      <c r="AJ249" s="305" t="n"/>
      <c r="AK249" s="53" t="n"/>
      <c r="AL249" s="15">
        <f t="array" ref="AL249">+_xlfn.XLOOKUP(1,(CM_CT[Contract Number Customer]=CM_CT[[#This Row],[Contract Number Customer]])*(CM_CT[Row Type]="Header"),CM_CT[Early Termination Category])</f>
        <v/>
      </c>
      <c r="AM249" s="136">
        <f t="array" ref="AM249">_xlfn.XLOOKUP(1,(CM_CT[Contract Number Customer]=$E248)*(CM_CT[Delivery Batch]=$F248)*(CM_CT[Row Type]="Batch"),CM_CT[Early Termination cut-off date1])</f>
        <v/>
      </c>
      <c r="AN249" s="136">
        <f t="array" ref="AN249">_xlfn.XLOOKUP(1,(CM_CT[Contract Number Customer]=$E248)*(CM_CT[Delivery Batch]=$F248)*(CM_CT[Row Type]="Batch"),CM_CT[Early Termination cut-off date2])</f>
        <v/>
      </c>
      <c r="AO249" s="53">
        <f t="array" ref="AO249">+_xlfn.XLOOKUP(1,(CM_CT[Contract Number Customer]=CM_CT[[#This Row],[Contract Number Customer]])*(CM_CT[Row Type]="Header"),CM_CT[Early Termination Notice Period Mths])</f>
        <v/>
      </c>
      <c r="AP249" s="53">
        <f t="array" ref="AP249">+_xlfn.XLOOKUP(1,(CM_CT[Contract Number Customer]=CM_CT[[#This Row],[Contract Number Customer]])*(CM_CT[Row Type]="Header"),CM_CT[Duly Termination Notice Period Mths])</f>
        <v/>
      </c>
      <c r="AQ249" s="54" t="n"/>
      <c r="AR249" s="54">
        <f t="array" ref="AR249">+_xlfn.XLOOKUP(1,(CM_CT[[#This Row],[Contract Number M3]]=Next_possible_notice[Contract Number M3])*(CM_CT[[#This Row],[Rentalposition M3]]=Next_possible_notice[Rentalposition M3]),Next_possible_notice[NoticeDateCalc])</f>
        <v/>
      </c>
      <c r="AS249" s="117" t="n"/>
      <c r="AT249" s="75" t="n"/>
      <c r="AU249" s="75" t="n"/>
      <c r="AV249" s="75" t="n"/>
      <c r="AW249" s="75" t="n"/>
      <c r="AX249" s="53" t="n"/>
      <c r="AY249" s="75" t="n"/>
      <c r="AZ249" s="54" t="n"/>
      <c r="BA249" s="50">
        <f t="array" ref="BA249">+_xlfn.XLOOKUP(1,(CM_CT[Contract Number Customer]=CM_CT[[#This Row],[Contract Number Customer]])*(CM_CT[Row Type]="Header"),CM_CT[Contract Lenght Early Clause &amp; Option])</f>
        <v/>
      </c>
      <c r="BB249" s="15" t="n"/>
      <c r="BC249" s="15" t="n"/>
      <c r="BD249" s="15" t="n"/>
      <c r="BE249" s="15" t="n"/>
      <c r="BF249" s="15" t="n"/>
      <c r="BG249" s="15" t="n"/>
      <c r="BH249" s="24" t="n"/>
      <c r="BI249" s="10" t="n"/>
      <c r="BJ249" s="118" t="n"/>
      <c r="BK249" s="24" t="n"/>
      <c r="BL249" s="54">
        <f>+_xlfn.XLOOKUP(CM_CT[[#This Row],[Wagon Number]],Next_possible_notice[Wagon Number],Next_possible_notice[Renewal Process StartDate])</f>
        <v/>
      </c>
      <c r="BM249" s="24" t="n"/>
      <c r="BN249" s="50">
        <f t="array" ref="BN249">+_xlfn.XLOOKUP(1,(CM_CT[Contract Number Customer]=CM_CT[[#This Row],[Contract Number Customer]])*(CM_CT[Row Type]="Header"),CM_CT[Contract Mileage])</f>
        <v/>
      </c>
      <c r="BO249" s="50" t="n"/>
      <c r="BP249" s="54" t="n"/>
      <c r="BQ249" s="54">
        <f t="array" ref="BQ249">+_xlfn.XLOOKUP(1,(CM_CT[Contract Number Customer]=CM_CT[[#This Row],[Contract Number Customer]])*(CM_CT[Row Type]="Header"),CM_CT[Currency])</f>
        <v/>
      </c>
      <c r="BR249" s="75">
        <f t="array" ref="BR249">+_xlfn.XLOOKUP(1,(CM_CT[Contract Number Customer]=CM_CT[[#This Row],[Contract Number Customer]])*(CM_CT[Row Type]="Header"),CM_CT[Lease Rate EUR])</f>
        <v/>
      </c>
      <c r="BS249" s="306" t="n"/>
      <c r="BT249" s="306" t="n"/>
      <c r="BU249" s="177" t="n"/>
      <c r="BV249" s="306" t="n"/>
      <c r="BW249" s="179">
        <f t="array" ref="BW249">+_xlfn.XLOOKUP(1,(Table_Mietpos[Vertragsnummer]=CM_CT[[#This Row],[Contract Number M3]])*(Table_Mietpos[Auftragspos.]=CM_CT[[#This Row],[Rentalposition M3]]),Table_Mietpos[Nettosatz/Typ])</f>
        <v/>
      </c>
      <c r="BX249" s="306" t="n"/>
      <c r="BY249" s="75" t="n"/>
      <c r="BZ249" s="75" t="n"/>
      <c r="CA249" s="75" t="n"/>
      <c r="CB249" s="75" t="n"/>
      <c r="CC249" s="75" t="n"/>
      <c r="CD249" s="307" t="n"/>
      <c r="CE249" s="307" t="n"/>
      <c r="CF249" s="307" t="n"/>
      <c r="CG249" s="307" t="n"/>
      <c r="CH249" s="28" t="n"/>
      <c r="CI249" s="28" t="n"/>
      <c r="CJ249" s="28" t="n"/>
      <c r="CK249" s="186" t="n"/>
      <c r="CL249" s="307" t="n"/>
      <c r="CM249" s="306" t="n"/>
      <c r="CN249" s="12" t="n"/>
      <c r="CO249" s="20" t="n"/>
      <c r="CP249" s="142" t="n"/>
      <c r="CQ249" s="142" t="n"/>
      <c r="CR249" s="142" t="n"/>
      <c r="CS249" s="20" t="n"/>
    </row>
    <row r="250">
      <c r="B250" s="11" t="n"/>
      <c r="C250" s="14" t="inlineStr">
        <is>
          <t>V700010</t>
        </is>
      </c>
      <c r="D250" s="10" t="n"/>
      <c r="E250" s="15">
        <f t="array" ref="E250">+_xlfn.XLOOKUP(1,(CM_CT[Contract Number M3]=CM_CT[[#This Row],[Contract Number M3]])*(CM_CT[Row Type]="Header"),CM_CT[Contract Number Customer])</f>
        <v/>
      </c>
      <c r="F250" s="10" t="n">
        <v>5</v>
      </c>
      <c r="G250" s="10" t="inlineStr">
        <is>
          <t>Wagon</t>
        </is>
      </c>
      <c r="H250" s="10" t="n">
        <v>41</v>
      </c>
      <c r="I250" s="73">
        <f t="array" ref="I250">+_xlfn.XLOOKUP(1,(Table_Mietpos[Vertragsnummer]=CM[[#This Row],[Contract Number M3]])*(Table_Mietpos[Auftragspos.]=CM[[#This Row],[Rentalposition M3]]),Table_Mietpos[ChNr])</f>
        <v/>
      </c>
      <c r="J250" s="72">
        <f t="array" ref="J250">+_xlfn.XLOOKUP(1,(CM_CT[Contract Number Customer]=CM_CT[[#This Row],[Contract Number Customer]])*(CM_CT[Row Type]="Header"),CM_CT[Customer])</f>
        <v/>
      </c>
      <c r="K250" s="51" t="n"/>
      <c r="L250" s="51" t="n"/>
      <c r="M250" s="15">
        <f t="array" ref="M250">+_xlfn.XLOOKUP(1,(CM_CT[Contract Number Customer]=CM_CT[[#This Row],[Contract Number Customer]])*(CM_CT[Row Type]="Header"),CM_CT[Sales Manager])</f>
        <v/>
      </c>
      <c r="N250" s="15">
        <f t="array" ref="N250">+_xlfn.XLOOKUP(1,(CM_CT[Contract Number Customer]=CM_CT[[#This Row],[Contract Number Customer]])*(CM_CT[Row Type]="Header"),CM_CT[Wagon Type])</f>
        <v/>
      </c>
      <c r="O250" s="10" t="n">
        <v>1</v>
      </c>
      <c r="P250" s="10" t="n"/>
      <c r="Q250" s="10" t="n"/>
      <c r="R250" s="10" t="n">
        <v>1</v>
      </c>
      <c r="S250" s="10" t="n"/>
      <c r="T250" s="10" t="n">
        <v>1</v>
      </c>
      <c r="U250" s="15">
        <f>+IF(CM_CT[[#This Row],[Contract Status]]&lt;&gt;"ended",1,0)</f>
        <v/>
      </c>
      <c r="V250" s="15" t="n"/>
      <c r="W250" s="15">
        <f t="array" ref="W250">_xlfn.XLOOKUP(1,(CM_CT[Contract Number Customer]=$E249)*(CM_CT[Delivery Batch]=$F249)*(CM_CT[Row Type]="Batch"),CM_CT[Contract Flex])</f>
        <v/>
      </c>
      <c r="X250" s="54">
        <f t="array" ref="X250">_xlfn.XLOOKUP(1,(CM_CT[Contract Number Customer]=$E249)*(CM_CT[Delivery Batch]=$F249)*(CM_CT[Row Type]="Batch"),CM_CT[Flex StartDate])</f>
        <v/>
      </c>
      <c r="Y250" s="54">
        <f t="array" ref="Y250">_xlfn.XLOOKUP(1,(CM_CT[Contract Number Customer]=$E249)*(CM_CT[Delivery Batch]=$F249)*(CM_CT[Row Type]="Batch"),CM_CT[Flex EndDate])</f>
        <v/>
      </c>
      <c r="Z250" s="15">
        <f t="array" ref="Z250">_xlfn.XLOOKUP(1,(CM_CT[Contract Number Customer]=$E249)*(CM_CT[Delivery Batch]=$F249)*(CM_CT[Row Type]="Batch"),CM_CT[Contract Status])</f>
        <v/>
      </c>
      <c r="AA250" s="15" t="n"/>
      <c r="AB250" s="74" t="n"/>
      <c r="AC250" s="74" t="n"/>
      <c r="AD250" s="131">
        <f t="array" ref="AD250">+_xlfn.XLOOKUP(1,(Table_Mietpos[Vertragsnummer]=CM_CT[[#This Row],[Contract Number M3]])*(Table_Mietpos[Auftragspos.]=CM_CT[[#This Row],[Rentalposition M3]]),Table_Mietpos[Gueltig_ab])</f>
        <v/>
      </c>
      <c r="AE250" s="131">
        <f t="array" ref="AE250">+_xlfn.XLOOKUP(1,(Table_Mietpos[Vertragsnummer]=CM_CT[[#This Row],[Contract Number M3]])*(Table_Mietpos[Auftragspos.]=CM_CT[[#This Row],[Rentalposition M3]]),Table_Mietpos[Gueltig_bis])</f>
        <v/>
      </c>
      <c r="AF250" s="50">
        <f t="array" ref="AF250">+_xlfn.XLOOKUP(1,(CM_CT[Contract Number Customer]=CM_CT[[#This Row],[Contract Number Customer]])*(CM_CT[Row Type]="Header"),CM_CT[Contract Lenght Initial])</f>
        <v/>
      </c>
      <c r="AG250" s="136">
        <f>+CM_CT[[#This Row],[Rental EndDate]]</f>
        <v/>
      </c>
      <c r="AH250" s="305" t="n"/>
      <c r="AI250" s="305" t="n"/>
      <c r="AJ250" s="305" t="n"/>
      <c r="AK250" s="53" t="n"/>
      <c r="AL250" s="15">
        <f t="array" ref="AL250">+_xlfn.XLOOKUP(1,(CM_CT[Contract Number Customer]=CM_CT[[#This Row],[Contract Number Customer]])*(CM_CT[Row Type]="Header"),CM_CT[Early Termination Category])</f>
        <v/>
      </c>
      <c r="AM250" s="136">
        <f t="array" ref="AM250">_xlfn.XLOOKUP(1,(CM_CT[Contract Number Customer]=$E249)*(CM_CT[Delivery Batch]=$F249)*(CM_CT[Row Type]="Batch"),CM_CT[Early Termination cut-off date1])</f>
        <v/>
      </c>
      <c r="AN250" s="136">
        <f t="array" ref="AN250">_xlfn.XLOOKUP(1,(CM_CT[Contract Number Customer]=$E249)*(CM_CT[Delivery Batch]=$F249)*(CM_CT[Row Type]="Batch"),CM_CT[Early Termination cut-off date2])</f>
        <v/>
      </c>
      <c r="AO250" s="53">
        <f t="array" ref="AO250">+_xlfn.XLOOKUP(1,(CM_CT[Contract Number Customer]=CM_CT[[#This Row],[Contract Number Customer]])*(CM_CT[Row Type]="Header"),CM_CT[Early Termination Notice Period Mths])</f>
        <v/>
      </c>
      <c r="AP250" s="53">
        <f t="array" ref="AP250">+_xlfn.XLOOKUP(1,(CM_CT[Contract Number Customer]=CM_CT[[#This Row],[Contract Number Customer]])*(CM_CT[Row Type]="Header"),CM_CT[Duly Termination Notice Period Mths])</f>
        <v/>
      </c>
      <c r="AQ250" s="54" t="n"/>
      <c r="AR250" s="54">
        <f t="array" ref="AR250">+_xlfn.XLOOKUP(1,(CM_CT[[#This Row],[Contract Number M3]]=Next_possible_notice[Contract Number M3])*(CM_CT[[#This Row],[Rentalposition M3]]=Next_possible_notice[Rentalposition M3]),Next_possible_notice[NoticeDateCalc])</f>
        <v/>
      </c>
      <c r="AS250" s="117" t="n"/>
      <c r="AT250" s="75" t="n"/>
      <c r="AU250" s="75" t="n"/>
      <c r="AV250" s="75" t="n"/>
      <c r="AW250" s="75" t="n"/>
      <c r="AX250" s="53" t="n"/>
      <c r="AY250" s="75" t="n"/>
      <c r="AZ250" s="54" t="n"/>
      <c r="BA250" s="50">
        <f t="array" ref="BA250">+_xlfn.XLOOKUP(1,(CM_CT[Contract Number Customer]=CM_CT[[#This Row],[Contract Number Customer]])*(CM_CT[Row Type]="Header"),CM_CT[Contract Lenght Early Clause &amp; Option])</f>
        <v/>
      </c>
      <c r="BB250" s="15" t="n"/>
      <c r="BC250" s="15" t="n"/>
      <c r="BD250" s="15" t="n"/>
      <c r="BE250" s="15" t="n"/>
      <c r="BF250" s="15" t="n"/>
      <c r="BG250" s="15" t="n"/>
      <c r="BH250" s="24" t="n"/>
      <c r="BI250" s="10" t="n"/>
      <c r="BJ250" s="118" t="n"/>
      <c r="BK250" s="24" t="n"/>
      <c r="BL250" s="54">
        <f>+_xlfn.XLOOKUP(CM_CT[[#This Row],[Wagon Number]],Next_possible_notice[Wagon Number],Next_possible_notice[Renewal Process StartDate])</f>
        <v/>
      </c>
      <c r="BM250" s="24" t="n"/>
      <c r="BN250" s="50">
        <f t="array" ref="BN250">+_xlfn.XLOOKUP(1,(CM_CT[Contract Number Customer]=CM_CT[[#This Row],[Contract Number Customer]])*(CM_CT[Row Type]="Header"),CM_CT[Contract Mileage])</f>
        <v/>
      </c>
      <c r="BO250" s="50" t="n"/>
      <c r="BP250" s="54" t="n"/>
      <c r="BQ250" s="54">
        <f t="array" ref="BQ250">+_xlfn.XLOOKUP(1,(CM_CT[Contract Number Customer]=CM_CT[[#This Row],[Contract Number Customer]])*(CM_CT[Row Type]="Header"),CM_CT[Currency])</f>
        <v/>
      </c>
      <c r="BR250" s="75">
        <f t="array" ref="BR250">+_xlfn.XLOOKUP(1,(CM_CT[Contract Number Customer]=CM_CT[[#This Row],[Contract Number Customer]])*(CM_CT[Row Type]="Header"),CM_CT[Lease Rate EUR])</f>
        <v/>
      </c>
      <c r="BS250" s="306" t="n"/>
      <c r="BT250" s="306" t="n"/>
      <c r="BU250" s="177" t="n"/>
      <c r="BV250" s="306" t="n"/>
      <c r="BW250" s="179">
        <f t="array" ref="BW250">+_xlfn.XLOOKUP(1,(Table_Mietpos[Vertragsnummer]=CM_CT[[#This Row],[Contract Number M3]])*(Table_Mietpos[Auftragspos.]=CM_CT[[#This Row],[Rentalposition M3]]),Table_Mietpos[Nettosatz/Typ])</f>
        <v/>
      </c>
      <c r="BX250" s="306" t="n"/>
      <c r="BY250" s="75" t="n"/>
      <c r="BZ250" s="75" t="n"/>
      <c r="CA250" s="75" t="n"/>
      <c r="CB250" s="75" t="n"/>
      <c r="CC250" s="75" t="n"/>
      <c r="CD250" s="307" t="n"/>
      <c r="CE250" s="307" t="n"/>
      <c r="CF250" s="307" t="n"/>
      <c r="CG250" s="307" t="n"/>
      <c r="CH250" s="28" t="n"/>
      <c r="CI250" s="28" t="n"/>
      <c r="CJ250" s="28" t="n"/>
      <c r="CK250" s="186" t="n"/>
      <c r="CL250" s="307" t="n"/>
      <c r="CM250" s="306" t="n"/>
      <c r="CN250" s="12" t="n"/>
      <c r="CO250" s="20" t="n"/>
      <c r="CP250" s="142" t="n"/>
      <c r="CQ250" s="142" t="n"/>
      <c r="CR250" s="142" t="n"/>
      <c r="CS250" s="20" t="n"/>
    </row>
    <row r="251">
      <c r="B251" s="11" t="n"/>
      <c r="C251" s="14" t="inlineStr">
        <is>
          <t>V700010</t>
        </is>
      </c>
      <c r="D251" s="10" t="n"/>
      <c r="E251" s="15">
        <f t="array" ref="E251">+_xlfn.XLOOKUP(1,(CM_CT[Contract Number M3]=CM_CT[[#This Row],[Contract Number M3]])*(CM_CT[Row Type]="Header"),CM_CT[Contract Number Customer])</f>
        <v/>
      </c>
      <c r="F251" s="10" t="n">
        <v>5</v>
      </c>
      <c r="G251" s="10" t="inlineStr">
        <is>
          <t>Wagon</t>
        </is>
      </c>
      <c r="H251" s="10" t="n">
        <v>42</v>
      </c>
      <c r="I251" s="73">
        <f t="array" ref="I251">+_xlfn.XLOOKUP(1,(Table_Mietpos[Vertragsnummer]=CM[[#This Row],[Contract Number M3]])*(Table_Mietpos[Auftragspos.]=CM[[#This Row],[Rentalposition M3]]),Table_Mietpos[ChNr])</f>
        <v/>
      </c>
      <c r="J251" s="72">
        <f t="array" ref="J251">+_xlfn.XLOOKUP(1,(CM_CT[Contract Number Customer]=CM_CT[[#This Row],[Contract Number Customer]])*(CM_CT[Row Type]="Header"),CM_CT[Customer])</f>
        <v/>
      </c>
      <c r="K251" s="51" t="n"/>
      <c r="L251" s="51" t="n"/>
      <c r="M251" s="15">
        <f t="array" ref="M251">+_xlfn.XLOOKUP(1,(CM_CT[Contract Number Customer]=CM_CT[[#This Row],[Contract Number Customer]])*(CM_CT[Row Type]="Header"),CM_CT[Sales Manager])</f>
        <v/>
      </c>
      <c r="N251" s="15">
        <f t="array" ref="N251">+_xlfn.XLOOKUP(1,(CM_CT[Contract Number Customer]=CM_CT[[#This Row],[Contract Number Customer]])*(CM_CT[Row Type]="Header"),CM_CT[Wagon Type])</f>
        <v/>
      </c>
      <c r="O251" s="10" t="n">
        <v>1</v>
      </c>
      <c r="P251" s="10" t="n"/>
      <c r="Q251" s="10" t="n"/>
      <c r="R251" s="10" t="n">
        <v>1</v>
      </c>
      <c r="S251" s="10" t="n"/>
      <c r="T251" s="10" t="n">
        <v>1</v>
      </c>
      <c r="U251" s="15">
        <f>+IF(CM_CT[[#This Row],[Contract Status]]&lt;&gt;"ended",1,0)</f>
        <v/>
      </c>
      <c r="V251" s="15" t="n"/>
      <c r="W251" s="15">
        <f t="array" ref="W251">_xlfn.XLOOKUP(1,(CM_CT[Contract Number Customer]=$E250)*(CM_CT[Delivery Batch]=$F250)*(CM_CT[Row Type]="Batch"),CM_CT[Contract Flex])</f>
        <v/>
      </c>
      <c r="X251" s="54">
        <f t="array" ref="X251">_xlfn.XLOOKUP(1,(CM_CT[Contract Number Customer]=$E250)*(CM_CT[Delivery Batch]=$F250)*(CM_CT[Row Type]="Batch"),CM_CT[Flex StartDate])</f>
        <v/>
      </c>
      <c r="Y251" s="54">
        <f t="array" ref="Y251">_xlfn.XLOOKUP(1,(CM_CT[Contract Number Customer]=$E250)*(CM_CT[Delivery Batch]=$F250)*(CM_CT[Row Type]="Batch"),CM_CT[Flex EndDate])</f>
        <v/>
      </c>
      <c r="Z251" s="15">
        <f t="array" ref="Z251">_xlfn.XLOOKUP(1,(CM_CT[Contract Number Customer]=$E250)*(CM_CT[Delivery Batch]=$F250)*(CM_CT[Row Type]="Batch"),CM_CT[Contract Status])</f>
        <v/>
      </c>
      <c r="AA251" s="15" t="n"/>
      <c r="AB251" s="74" t="n"/>
      <c r="AC251" s="74" t="n"/>
      <c r="AD251" s="131">
        <f t="array" ref="AD251">+_xlfn.XLOOKUP(1,(Table_Mietpos[Vertragsnummer]=CM_CT[[#This Row],[Contract Number M3]])*(Table_Mietpos[Auftragspos.]=CM_CT[[#This Row],[Rentalposition M3]]),Table_Mietpos[Gueltig_ab])</f>
        <v/>
      </c>
      <c r="AE251" s="131">
        <f t="array" ref="AE251">+_xlfn.XLOOKUP(1,(Table_Mietpos[Vertragsnummer]=CM_CT[[#This Row],[Contract Number M3]])*(Table_Mietpos[Auftragspos.]=CM_CT[[#This Row],[Rentalposition M3]]),Table_Mietpos[Gueltig_bis])</f>
        <v/>
      </c>
      <c r="AF251" s="50">
        <f t="array" ref="AF251">+_xlfn.XLOOKUP(1,(CM_CT[Contract Number Customer]=CM_CT[[#This Row],[Contract Number Customer]])*(CM_CT[Row Type]="Header"),CM_CT[Contract Lenght Initial])</f>
        <v/>
      </c>
      <c r="AG251" s="136">
        <f>+CM_CT[[#This Row],[Rental EndDate]]</f>
        <v/>
      </c>
      <c r="AH251" s="305" t="n"/>
      <c r="AI251" s="305" t="n"/>
      <c r="AJ251" s="305" t="n"/>
      <c r="AK251" s="53" t="n"/>
      <c r="AL251" s="15">
        <f t="array" ref="AL251">+_xlfn.XLOOKUP(1,(CM_CT[Contract Number Customer]=CM_CT[[#This Row],[Contract Number Customer]])*(CM_CT[Row Type]="Header"),CM_CT[Early Termination Category])</f>
        <v/>
      </c>
      <c r="AM251" s="136">
        <f t="array" ref="AM251">_xlfn.XLOOKUP(1,(CM_CT[Contract Number Customer]=$E250)*(CM_CT[Delivery Batch]=$F250)*(CM_CT[Row Type]="Batch"),CM_CT[Early Termination cut-off date1])</f>
        <v/>
      </c>
      <c r="AN251" s="136">
        <f t="array" ref="AN251">_xlfn.XLOOKUP(1,(CM_CT[Contract Number Customer]=$E250)*(CM_CT[Delivery Batch]=$F250)*(CM_CT[Row Type]="Batch"),CM_CT[Early Termination cut-off date2])</f>
        <v/>
      </c>
      <c r="AO251" s="53">
        <f t="array" ref="AO251">+_xlfn.XLOOKUP(1,(CM_CT[Contract Number Customer]=CM_CT[[#This Row],[Contract Number Customer]])*(CM_CT[Row Type]="Header"),CM_CT[Early Termination Notice Period Mths])</f>
        <v/>
      </c>
      <c r="AP251" s="53">
        <f t="array" ref="AP251">+_xlfn.XLOOKUP(1,(CM_CT[Contract Number Customer]=CM_CT[[#This Row],[Contract Number Customer]])*(CM_CT[Row Type]="Header"),CM_CT[Duly Termination Notice Period Mths])</f>
        <v/>
      </c>
      <c r="AQ251" s="54" t="n"/>
      <c r="AR251" s="54">
        <f t="array" ref="AR251">+_xlfn.XLOOKUP(1,(CM_CT[[#This Row],[Contract Number M3]]=Next_possible_notice[Contract Number M3])*(CM_CT[[#This Row],[Rentalposition M3]]=Next_possible_notice[Rentalposition M3]),Next_possible_notice[NoticeDateCalc])</f>
        <v/>
      </c>
      <c r="AS251" s="117" t="n"/>
      <c r="AT251" s="75" t="n"/>
      <c r="AU251" s="75" t="n"/>
      <c r="AV251" s="75" t="n"/>
      <c r="AW251" s="75" t="n"/>
      <c r="AX251" s="53" t="n"/>
      <c r="AY251" s="75" t="n"/>
      <c r="AZ251" s="54" t="n"/>
      <c r="BA251" s="50">
        <f t="array" ref="BA251">+_xlfn.XLOOKUP(1,(CM_CT[Contract Number Customer]=CM_CT[[#This Row],[Contract Number Customer]])*(CM_CT[Row Type]="Header"),CM_CT[Contract Lenght Early Clause &amp; Option])</f>
        <v/>
      </c>
      <c r="BB251" s="15" t="n"/>
      <c r="BC251" s="15" t="n"/>
      <c r="BD251" s="15" t="n"/>
      <c r="BE251" s="15" t="n"/>
      <c r="BF251" s="15" t="n"/>
      <c r="BG251" s="15" t="n"/>
      <c r="BH251" s="24" t="n"/>
      <c r="BI251" s="10" t="n"/>
      <c r="BJ251" s="118" t="n"/>
      <c r="BK251" s="24" t="n"/>
      <c r="BL251" s="54">
        <f>+_xlfn.XLOOKUP(CM_CT[[#This Row],[Wagon Number]],Next_possible_notice[Wagon Number],Next_possible_notice[Renewal Process StartDate])</f>
        <v/>
      </c>
      <c r="BM251" s="24" t="n"/>
      <c r="BN251" s="50">
        <f t="array" ref="BN251">+_xlfn.XLOOKUP(1,(CM_CT[Contract Number Customer]=CM_CT[[#This Row],[Contract Number Customer]])*(CM_CT[Row Type]="Header"),CM_CT[Contract Mileage])</f>
        <v/>
      </c>
      <c r="BO251" s="50" t="n"/>
      <c r="BP251" s="54" t="n"/>
      <c r="BQ251" s="54">
        <f t="array" ref="BQ251">+_xlfn.XLOOKUP(1,(CM_CT[Contract Number Customer]=CM_CT[[#This Row],[Contract Number Customer]])*(CM_CT[Row Type]="Header"),CM_CT[Currency])</f>
        <v/>
      </c>
      <c r="BR251" s="75">
        <f t="array" ref="BR251">+_xlfn.XLOOKUP(1,(CM_CT[Contract Number Customer]=CM_CT[[#This Row],[Contract Number Customer]])*(CM_CT[Row Type]="Header"),CM_CT[Lease Rate EUR])</f>
        <v/>
      </c>
      <c r="BS251" s="306" t="n"/>
      <c r="BT251" s="306" t="n"/>
      <c r="BU251" s="177" t="n"/>
      <c r="BV251" s="306" t="n"/>
      <c r="BW251" s="179">
        <f t="array" ref="BW251">+_xlfn.XLOOKUP(1,(Table_Mietpos[Vertragsnummer]=CM_CT[[#This Row],[Contract Number M3]])*(Table_Mietpos[Auftragspos.]=CM_CT[[#This Row],[Rentalposition M3]]),Table_Mietpos[Nettosatz/Typ])</f>
        <v/>
      </c>
      <c r="BX251" s="306" t="n"/>
      <c r="BY251" s="75" t="n"/>
      <c r="BZ251" s="75" t="n"/>
      <c r="CA251" s="75" t="n"/>
      <c r="CB251" s="75" t="n"/>
      <c r="CC251" s="75" t="n"/>
      <c r="CD251" s="307" t="n"/>
      <c r="CE251" s="307" t="n"/>
      <c r="CF251" s="307" t="n"/>
      <c r="CG251" s="307" t="n"/>
      <c r="CH251" s="28" t="n"/>
      <c r="CI251" s="28" t="n"/>
      <c r="CJ251" s="28" t="n"/>
      <c r="CK251" s="186" t="n"/>
      <c r="CL251" s="307" t="n"/>
      <c r="CM251" s="306" t="n"/>
      <c r="CN251" s="12" t="n"/>
      <c r="CO251" s="20" t="n"/>
      <c r="CP251" s="142" t="n"/>
      <c r="CQ251" s="142" t="n"/>
      <c r="CR251" s="142" t="n"/>
      <c r="CS251" s="20" t="n"/>
    </row>
    <row r="252">
      <c r="B252" s="11" t="n"/>
      <c r="C252" s="14" t="inlineStr">
        <is>
          <t>V700010</t>
        </is>
      </c>
      <c r="D252" s="10" t="n"/>
      <c r="E252" s="15">
        <f t="array" ref="E252">+_xlfn.XLOOKUP(1,(CM_CT[Contract Number M3]=CM_CT[[#This Row],[Contract Number M3]])*(CM_CT[Row Type]="Header"),CM_CT[Contract Number Customer])</f>
        <v/>
      </c>
      <c r="F252" s="10" t="n">
        <v>5</v>
      </c>
      <c r="G252" s="10" t="inlineStr">
        <is>
          <t>Wagon</t>
        </is>
      </c>
      <c r="H252" s="10" t="n">
        <v>43</v>
      </c>
      <c r="I252" s="73">
        <f t="array" ref="I252">+_xlfn.XLOOKUP(1,(Table_Mietpos[Vertragsnummer]=CM[[#This Row],[Contract Number M3]])*(Table_Mietpos[Auftragspos.]=CM[[#This Row],[Rentalposition M3]]),Table_Mietpos[ChNr])</f>
        <v/>
      </c>
      <c r="J252" s="72">
        <f t="array" ref="J252">+_xlfn.XLOOKUP(1,(CM_CT[Contract Number Customer]=CM_CT[[#This Row],[Contract Number Customer]])*(CM_CT[Row Type]="Header"),CM_CT[Customer])</f>
        <v/>
      </c>
      <c r="K252" s="51" t="n"/>
      <c r="L252" s="51" t="n"/>
      <c r="M252" s="15">
        <f t="array" ref="M252">+_xlfn.XLOOKUP(1,(CM_CT[Contract Number Customer]=CM_CT[[#This Row],[Contract Number Customer]])*(CM_CT[Row Type]="Header"),CM_CT[Sales Manager])</f>
        <v/>
      </c>
      <c r="N252" s="15">
        <f t="array" ref="N252">+_xlfn.XLOOKUP(1,(CM_CT[Contract Number Customer]=CM_CT[[#This Row],[Contract Number Customer]])*(CM_CT[Row Type]="Header"),CM_CT[Wagon Type])</f>
        <v/>
      </c>
      <c r="O252" s="10" t="n">
        <v>1</v>
      </c>
      <c r="P252" s="10" t="n"/>
      <c r="Q252" s="10" t="n"/>
      <c r="R252" s="10" t="n">
        <v>1</v>
      </c>
      <c r="S252" s="10" t="n"/>
      <c r="T252" s="10" t="n">
        <v>1</v>
      </c>
      <c r="U252" s="15">
        <f>+IF(CM_CT[[#This Row],[Contract Status]]&lt;&gt;"ended",1,0)</f>
        <v/>
      </c>
      <c r="V252" s="15" t="n"/>
      <c r="W252" s="15">
        <f t="array" ref="W252">_xlfn.XLOOKUP(1,(CM_CT[Contract Number Customer]=$E251)*(CM_CT[Delivery Batch]=$F251)*(CM_CT[Row Type]="Batch"),CM_CT[Contract Flex])</f>
        <v/>
      </c>
      <c r="X252" s="54">
        <f t="array" ref="X252">_xlfn.XLOOKUP(1,(CM_CT[Contract Number Customer]=$E251)*(CM_CT[Delivery Batch]=$F251)*(CM_CT[Row Type]="Batch"),CM_CT[Flex StartDate])</f>
        <v/>
      </c>
      <c r="Y252" s="54">
        <f t="array" ref="Y252">_xlfn.XLOOKUP(1,(CM_CT[Contract Number Customer]=$E251)*(CM_CT[Delivery Batch]=$F251)*(CM_CT[Row Type]="Batch"),CM_CT[Flex EndDate])</f>
        <v/>
      </c>
      <c r="Z252" s="15">
        <f t="array" ref="Z252">_xlfn.XLOOKUP(1,(CM_CT[Contract Number Customer]=$E251)*(CM_CT[Delivery Batch]=$F251)*(CM_CT[Row Type]="Batch"),CM_CT[Contract Status])</f>
        <v/>
      </c>
      <c r="AA252" s="15" t="n"/>
      <c r="AB252" s="74" t="n"/>
      <c r="AC252" s="74" t="n"/>
      <c r="AD252" s="131">
        <f t="array" ref="AD252">+_xlfn.XLOOKUP(1,(Table_Mietpos[Vertragsnummer]=CM_CT[[#This Row],[Contract Number M3]])*(Table_Mietpos[Auftragspos.]=CM_CT[[#This Row],[Rentalposition M3]]),Table_Mietpos[Gueltig_ab])</f>
        <v/>
      </c>
      <c r="AE252" s="131">
        <f t="array" ref="AE252">+_xlfn.XLOOKUP(1,(Table_Mietpos[Vertragsnummer]=CM_CT[[#This Row],[Contract Number M3]])*(Table_Mietpos[Auftragspos.]=CM_CT[[#This Row],[Rentalposition M3]]),Table_Mietpos[Gueltig_bis])</f>
        <v/>
      </c>
      <c r="AF252" s="50">
        <f t="array" ref="AF252">+_xlfn.XLOOKUP(1,(CM_CT[Contract Number Customer]=CM_CT[[#This Row],[Contract Number Customer]])*(CM_CT[Row Type]="Header"),CM_CT[Contract Lenght Initial])</f>
        <v/>
      </c>
      <c r="AG252" s="136">
        <f>+CM_CT[[#This Row],[Rental EndDate]]</f>
        <v/>
      </c>
      <c r="AH252" s="305" t="n"/>
      <c r="AI252" s="305" t="n"/>
      <c r="AJ252" s="305" t="n"/>
      <c r="AK252" s="53" t="n"/>
      <c r="AL252" s="15">
        <f t="array" ref="AL252">+_xlfn.XLOOKUP(1,(CM_CT[Contract Number Customer]=CM_CT[[#This Row],[Contract Number Customer]])*(CM_CT[Row Type]="Header"),CM_CT[Early Termination Category])</f>
        <v/>
      </c>
      <c r="AM252" s="136">
        <f t="array" ref="AM252">_xlfn.XLOOKUP(1,(CM_CT[Contract Number Customer]=$E251)*(CM_CT[Delivery Batch]=$F251)*(CM_CT[Row Type]="Batch"),CM_CT[Early Termination cut-off date1])</f>
        <v/>
      </c>
      <c r="AN252" s="136">
        <f t="array" ref="AN252">_xlfn.XLOOKUP(1,(CM_CT[Contract Number Customer]=$E251)*(CM_CT[Delivery Batch]=$F251)*(CM_CT[Row Type]="Batch"),CM_CT[Early Termination cut-off date2])</f>
        <v/>
      </c>
      <c r="AO252" s="53">
        <f t="array" ref="AO252">+_xlfn.XLOOKUP(1,(CM_CT[Contract Number Customer]=CM_CT[[#This Row],[Contract Number Customer]])*(CM_CT[Row Type]="Header"),CM_CT[Early Termination Notice Period Mths])</f>
        <v/>
      </c>
      <c r="AP252" s="53">
        <f t="array" ref="AP252">+_xlfn.XLOOKUP(1,(CM_CT[Contract Number Customer]=CM_CT[[#This Row],[Contract Number Customer]])*(CM_CT[Row Type]="Header"),CM_CT[Duly Termination Notice Period Mths])</f>
        <v/>
      </c>
      <c r="AQ252" s="54" t="n"/>
      <c r="AR252" s="54">
        <f t="array" ref="AR252">+_xlfn.XLOOKUP(1,(CM_CT[[#This Row],[Contract Number M3]]=Next_possible_notice[Contract Number M3])*(CM_CT[[#This Row],[Rentalposition M3]]=Next_possible_notice[Rentalposition M3]),Next_possible_notice[NoticeDateCalc])</f>
        <v/>
      </c>
      <c r="AS252" s="117" t="n"/>
      <c r="AT252" s="75" t="n"/>
      <c r="AU252" s="75" t="n"/>
      <c r="AV252" s="75" t="n"/>
      <c r="AW252" s="75" t="n"/>
      <c r="AX252" s="53" t="n"/>
      <c r="AY252" s="75" t="n"/>
      <c r="AZ252" s="54" t="n"/>
      <c r="BA252" s="50">
        <f t="array" ref="BA252">+_xlfn.XLOOKUP(1,(CM_CT[Contract Number Customer]=CM_CT[[#This Row],[Contract Number Customer]])*(CM_CT[Row Type]="Header"),CM_CT[Contract Lenght Early Clause &amp; Option])</f>
        <v/>
      </c>
      <c r="BB252" s="15" t="n"/>
      <c r="BC252" s="15" t="n"/>
      <c r="BD252" s="15" t="n"/>
      <c r="BE252" s="15" t="n"/>
      <c r="BF252" s="15" t="n"/>
      <c r="BG252" s="15" t="n"/>
      <c r="BH252" s="24" t="n"/>
      <c r="BI252" s="10" t="n"/>
      <c r="BJ252" s="118" t="n"/>
      <c r="BK252" s="24" t="n"/>
      <c r="BL252" s="54">
        <f>+_xlfn.XLOOKUP(CM_CT[[#This Row],[Wagon Number]],Next_possible_notice[Wagon Number],Next_possible_notice[Renewal Process StartDate])</f>
        <v/>
      </c>
      <c r="BM252" s="24" t="n"/>
      <c r="BN252" s="50">
        <f t="array" ref="BN252">+_xlfn.XLOOKUP(1,(CM_CT[Contract Number Customer]=CM_CT[[#This Row],[Contract Number Customer]])*(CM_CT[Row Type]="Header"),CM_CT[Contract Mileage])</f>
        <v/>
      </c>
      <c r="BO252" s="50" t="n"/>
      <c r="BP252" s="54" t="n"/>
      <c r="BQ252" s="54">
        <f t="array" ref="BQ252">+_xlfn.XLOOKUP(1,(CM_CT[Contract Number Customer]=CM_CT[[#This Row],[Contract Number Customer]])*(CM_CT[Row Type]="Header"),CM_CT[Currency])</f>
        <v/>
      </c>
      <c r="BR252" s="75">
        <f t="array" ref="BR252">+_xlfn.XLOOKUP(1,(CM_CT[Contract Number Customer]=CM_CT[[#This Row],[Contract Number Customer]])*(CM_CT[Row Type]="Header"),CM_CT[Lease Rate EUR])</f>
        <v/>
      </c>
      <c r="BS252" s="306" t="n"/>
      <c r="BT252" s="306" t="n"/>
      <c r="BU252" s="177" t="n"/>
      <c r="BV252" s="306" t="n"/>
      <c r="BW252" s="179">
        <f t="array" ref="BW252">+_xlfn.XLOOKUP(1,(Table_Mietpos[Vertragsnummer]=CM_CT[[#This Row],[Contract Number M3]])*(Table_Mietpos[Auftragspos.]=CM_CT[[#This Row],[Rentalposition M3]]),Table_Mietpos[Nettosatz/Typ])</f>
        <v/>
      </c>
      <c r="BX252" s="306" t="n"/>
      <c r="BY252" s="75" t="n"/>
      <c r="BZ252" s="75" t="n"/>
      <c r="CA252" s="75" t="n"/>
      <c r="CB252" s="75" t="n"/>
      <c r="CC252" s="75" t="n"/>
      <c r="CD252" s="307" t="n"/>
      <c r="CE252" s="307" t="n"/>
      <c r="CF252" s="307" t="n"/>
      <c r="CG252" s="307" t="n"/>
      <c r="CH252" s="28" t="n"/>
      <c r="CI252" s="28" t="n"/>
      <c r="CJ252" s="28" t="n"/>
      <c r="CK252" s="186" t="n"/>
      <c r="CL252" s="307" t="n"/>
      <c r="CM252" s="306" t="n"/>
      <c r="CN252" s="12" t="n"/>
      <c r="CO252" s="20" t="n"/>
      <c r="CP252" s="142" t="n"/>
      <c r="CQ252" s="142" t="n"/>
      <c r="CR252" s="142" t="n"/>
      <c r="CS252" s="20" t="n"/>
    </row>
    <row r="253">
      <c r="B253" s="11" t="n"/>
      <c r="C253" s="14" t="inlineStr">
        <is>
          <t>V700010</t>
        </is>
      </c>
      <c r="D253" s="10" t="n"/>
      <c r="E253" s="15">
        <f t="array" ref="E253">+_xlfn.XLOOKUP(1,(CM_CT[Contract Number M3]=CM_CT[[#This Row],[Contract Number M3]])*(CM_CT[Row Type]="Header"),CM_CT[Contract Number Customer])</f>
        <v/>
      </c>
      <c r="F253" s="10" t="n">
        <v>5</v>
      </c>
      <c r="G253" s="10" t="inlineStr">
        <is>
          <t>Wagon</t>
        </is>
      </c>
      <c r="H253" s="10" t="n">
        <v>44</v>
      </c>
      <c r="I253" s="73">
        <f t="array" ref="I253">+_xlfn.XLOOKUP(1,(Table_Mietpos[Vertragsnummer]=CM[[#This Row],[Contract Number M3]])*(Table_Mietpos[Auftragspos.]=CM[[#This Row],[Rentalposition M3]]),Table_Mietpos[ChNr])</f>
        <v/>
      </c>
      <c r="J253" s="72">
        <f t="array" ref="J253">+_xlfn.XLOOKUP(1,(CM_CT[Contract Number Customer]=CM_CT[[#This Row],[Contract Number Customer]])*(CM_CT[Row Type]="Header"),CM_CT[Customer])</f>
        <v/>
      </c>
      <c r="K253" s="51" t="n"/>
      <c r="L253" s="51" t="n"/>
      <c r="M253" s="15">
        <f t="array" ref="M253">+_xlfn.XLOOKUP(1,(CM_CT[Contract Number Customer]=CM_CT[[#This Row],[Contract Number Customer]])*(CM_CT[Row Type]="Header"),CM_CT[Sales Manager])</f>
        <v/>
      </c>
      <c r="N253" s="15">
        <f t="array" ref="N253">+_xlfn.XLOOKUP(1,(CM_CT[Contract Number Customer]=CM_CT[[#This Row],[Contract Number Customer]])*(CM_CT[Row Type]="Header"),CM_CT[Wagon Type])</f>
        <v/>
      </c>
      <c r="O253" s="10" t="n">
        <v>1</v>
      </c>
      <c r="P253" s="10" t="n"/>
      <c r="Q253" s="10" t="n"/>
      <c r="R253" s="10" t="n">
        <v>1</v>
      </c>
      <c r="S253" s="10" t="n"/>
      <c r="T253" s="10" t="n">
        <v>1</v>
      </c>
      <c r="U253" s="15">
        <f>+IF(CM_CT[[#This Row],[Contract Status]]&lt;&gt;"ended",1,0)</f>
        <v/>
      </c>
      <c r="V253" s="15" t="n"/>
      <c r="W253" s="15">
        <f t="array" ref="W253">_xlfn.XLOOKUP(1,(CM_CT[Contract Number Customer]=$E252)*(CM_CT[Delivery Batch]=$F252)*(CM_CT[Row Type]="Batch"),CM_CT[Contract Flex])</f>
        <v/>
      </c>
      <c r="X253" s="54">
        <f t="array" ref="X253">_xlfn.XLOOKUP(1,(CM_CT[Contract Number Customer]=$E252)*(CM_CT[Delivery Batch]=$F252)*(CM_CT[Row Type]="Batch"),CM_CT[Flex StartDate])</f>
        <v/>
      </c>
      <c r="Y253" s="54">
        <f t="array" ref="Y253">_xlfn.XLOOKUP(1,(CM_CT[Contract Number Customer]=$E252)*(CM_CT[Delivery Batch]=$F252)*(CM_CT[Row Type]="Batch"),CM_CT[Flex EndDate])</f>
        <v/>
      </c>
      <c r="Z253" s="15">
        <f t="array" ref="Z253">_xlfn.XLOOKUP(1,(CM_CT[Contract Number Customer]=$E252)*(CM_CT[Delivery Batch]=$F252)*(CM_CT[Row Type]="Batch"),CM_CT[Contract Status])</f>
        <v/>
      </c>
      <c r="AA253" s="15" t="n"/>
      <c r="AB253" s="74" t="n"/>
      <c r="AC253" s="74" t="n"/>
      <c r="AD253" s="131">
        <f t="array" ref="AD253">+_xlfn.XLOOKUP(1,(Table_Mietpos[Vertragsnummer]=CM_CT[[#This Row],[Contract Number M3]])*(Table_Mietpos[Auftragspos.]=CM_CT[[#This Row],[Rentalposition M3]]),Table_Mietpos[Gueltig_ab])</f>
        <v/>
      </c>
      <c r="AE253" s="131">
        <f t="array" ref="AE253">+_xlfn.XLOOKUP(1,(Table_Mietpos[Vertragsnummer]=CM_CT[[#This Row],[Contract Number M3]])*(Table_Mietpos[Auftragspos.]=CM_CT[[#This Row],[Rentalposition M3]]),Table_Mietpos[Gueltig_bis])</f>
        <v/>
      </c>
      <c r="AF253" s="50">
        <f t="array" ref="AF253">+_xlfn.XLOOKUP(1,(CM_CT[Contract Number Customer]=CM_CT[[#This Row],[Contract Number Customer]])*(CM_CT[Row Type]="Header"),CM_CT[Contract Lenght Initial])</f>
        <v/>
      </c>
      <c r="AG253" s="136">
        <f>+CM_CT[[#This Row],[Rental EndDate]]</f>
        <v/>
      </c>
      <c r="AH253" s="305" t="n"/>
      <c r="AI253" s="305" t="n"/>
      <c r="AJ253" s="305" t="n"/>
      <c r="AK253" s="53" t="n"/>
      <c r="AL253" s="15">
        <f t="array" ref="AL253">+_xlfn.XLOOKUP(1,(CM_CT[Contract Number Customer]=CM_CT[[#This Row],[Contract Number Customer]])*(CM_CT[Row Type]="Header"),CM_CT[Early Termination Category])</f>
        <v/>
      </c>
      <c r="AM253" s="136">
        <f t="array" ref="AM253">_xlfn.XLOOKUP(1,(CM_CT[Contract Number Customer]=$E252)*(CM_CT[Delivery Batch]=$F252)*(CM_CT[Row Type]="Batch"),CM_CT[Early Termination cut-off date1])</f>
        <v/>
      </c>
      <c r="AN253" s="136">
        <f t="array" ref="AN253">_xlfn.XLOOKUP(1,(CM_CT[Contract Number Customer]=$E252)*(CM_CT[Delivery Batch]=$F252)*(CM_CT[Row Type]="Batch"),CM_CT[Early Termination cut-off date2])</f>
        <v/>
      </c>
      <c r="AO253" s="53">
        <f t="array" ref="AO253">+_xlfn.XLOOKUP(1,(CM_CT[Contract Number Customer]=CM_CT[[#This Row],[Contract Number Customer]])*(CM_CT[Row Type]="Header"),CM_CT[Early Termination Notice Period Mths])</f>
        <v/>
      </c>
      <c r="AP253" s="53">
        <f t="array" ref="AP253">+_xlfn.XLOOKUP(1,(CM_CT[Contract Number Customer]=CM_CT[[#This Row],[Contract Number Customer]])*(CM_CT[Row Type]="Header"),CM_CT[Duly Termination Notice Period Mths])</f>
        <v/>
      </c>
      <c r="AQ253" s="54" t="n"/>
      <c r="AR253" s="54">
        <f t="array" ref="AR253">+_xlfn.XLOOKUP(1,(CM_CT[[#This Row],[Contract Number M3]]=Next_possible_notice[Contract Number M3])*(CM_CT[[#This Row],[Rentalposition M3]]=Next_possible_notice[Rentalposition M3]),Next_possible_notice[NoticeDateCalc])</f>
        <v/>
      </c>
      <c r="AS253" s="117" t="n"/>
      <c r="AT253" s="75" t="n"/>
      <c r="AU253" s="75" t="n"/>
      <c r="AV253" s="75" t="n"/>
      <c r="AW253" s="75" t="n"/>
      <c r="AX253" s="53" t="n"/>
      <c r="AY253" s="75" t="n"/>
      <c r="AZ253" s="54" t="n"/>
      <c r="BA253" s="50">
        <f t="array" ref="BA253">+_xlfn.XLOOKUP(1,(CM_CT[Contract Number Customer]=CM_CT[[#This Row],[Contract Number Customer]])*(CM_CT[Row Type]="Header"),CM_CT[Contract Lenght Early Clause &amp; Option])</f>
        <v/>
      </c>
      <c r="BB253" s="15" t="n"/>
      <c r="BC253" s="15" t="n"/>
      <c r="BD253" s="15" t="n"/>
      <c r="BE253" s="15" t="n"/>
      <c r="BF253" s="15" t="n"/>
      <c r="BG253" s="15" t="n"/>
      <c r="BH253" s="24" t="n"/>
      <c r="BI253" s="10" t="n"/>
      <c r="BJ253" s="118" t="n"/>
      <c r="BK253" s="24" t="n"/>
      <c r="BL253" s="54">
        <f>+_xlfn.XLOOKUP(CM_CT[[#This Row],[Wagon Number]],Next_possible_notice[Wagon Number],Next_possible_notice[Renewal Process StartDate])</f>
        <v/>
      </c>
      <c r="BM253" s="24" t="n"/>
      <c r="BN253" s="50">
        <f t="array" ref="BN253">+_xlfn.XLOOKUP(1,(CM_CT[Contract Number Customer]=CM_CT[[#This Row],[Contract Number Customer]])*(CM_CT[Row Type]="Header"),CM_CT[Contract Mileage])</f>
        <v/>
      </c>
      <c r="BO253" s="50" t="n"/>
      <c r="BP253" s="54" t="n"/>
      <c r="BQ253" s="54">
        <f t="array" ref="BQ253">+_xlfn.XLOOKUP(1,(CM_CT[Contract Number Customer]=CM_CT[[#This Row],[Contract Number Customer]])*(CM_CT[Row Type]="Header"),CM_CT[Currency])</f>
        <v/>
      </c>
      <c r="BR253" s="75">
        <f t="array" ref="BR253">+_xlfn.XLOOKUP(1,(CM_CT[Contract Number Customer]=CM_CT[[#This Row],[Contract Number Customer]])*(CM_CT[Row Type]="Header"),CM_CT[Lease Rate EUR])</f>
        <v/>
      </c>
      <c r="BS253" s="306" t="n"/>
      <c r="BT253" s="306" t="n"/>
      <c r="BU253" s="177" t="n"/>
      <c r="BV253" s="306" t="n"/>
      <c r="BW253" s="179">
        <f t="array" ref="BW253">+_xlfn.XLOOKUP(1,(Table_Mietpos[Vertragsnummer]=CM_CT[[#This Row],[Contract Number M3]])*(Table_Mietpos[Auftragspos.]=CM_CT[[#This Row],[Rentalposition M3]]),Table_Mietpos[Nettosatz/Typ])</f>
        <v/>
      </c>
      <c r="BX253" s="306" t="n"/>
      <c r="BY253" s="75" t="n"/>
      <c r="BZ253" s="75" t="n"/>
      <c r="CA253" s="75" t="n"/>
      <c r="CB253" s="75" t="n"/>
      <c r="CC253" s="75" t="n"/>
      <c r="CD253" s="307" t="n"/>
      <c r="CE253" s="307" t="n"/>
      <c r="CF253" s="307" t="n"/>
      <c r="CG253" s="307" t="n"/>
      <c r="CH253" s="28" t="n"/>
      <c r="CI253" s="28" t="n"/>
      <c r="CJ253" s="28" t="n"/>
      <c r="CK253" s="186" t="n"/>
      <c r="CL253" s="307" t="n"/>
      <c r="CM253" s="306" t="n"/>
      <c r="CN253" s="12" t="n"/>
      <c r="CO253" s="20" t="n"/>
      <c r="CP253" s="142" t="n"/>
      <c r="CQ253" s="142" t="n"/>
      <c r="CR253" s="142" t="n"/>
      <c r="CS253" s="20" t="n"/>
    </row>
    <row r="254">
      <c r="B254" s="11" t="n"/>
      <c r="C254" s="14" t="inlineStr">
        <is>
          <t>V700010</t>
        </is>
      </c>
      <c r="D254" s="10" t="n"/>
      <c r="E254" s="15">
        <f t="array" ref="E254">+_xlfn.XLOOKUP(1,(CM_CT[Contract Number M3]=CM_CT[[#This Row],[Contract Number M3]])*(CM_CT[Row Type]="Header"),CM_CT[Contract Number Customer])</f>
        <v/>
      </c>
      <c r="F254" s="10" t="n">
        <v>5</v>
      </c>
      <c r="G254" s="10" t="inlineStr">
        <is>
          <t>Wagon</t>
        </is>
      </c>
      <c r="H254" s="10" t="n">
        <v>45</v>
      </c>
      <c r="I254" s="73">
        <f t="array" ref="I254">+_xlfn.XLOOKUP(1,(Table_Mietpos[Vertragsnummer]=CM[[#This Row],[Contract Number M3]])*(Table_Mietpos[Auftragspos.]=CM[[#This Row],[Rentalposition M3]]),Table_Mietpos[ChNr])</f>
        <v/>
      </c>
      <c r="J254" s="72">
        <f t="array" ref="J254">+_xlfn.XLOOKUP(1,(CM_CT[Contract Number Customer]=CM_CT[[#This Row],[Contract Number Customer]])*(CM_CT[Row Type]="Header"),CM_CT[Customer])</f>
        <v/>
      </c>
      <c r="K254" s="51" t="n"/>
      <c r="L254" s="51" t="n"/>
      <c r="M254" s="15">
        <f t="array" ref="M254">+_xlfn.XLOOKUP(1,(CM_CT[Contract Number Customer]=CM_CT[[#This Row],[Contract Number Customer]])*(CM_CT[Row Type]="Header"),CM_CT[Sales Manager])</f>
        <v/>
      </c>
      <c r="N254" s="15">
        <f t="array" ref="N254">+_xlfn.XLOOKUP(1,(CM_CT[Contract Number Customer]=CM_CT[[#This Row],[Contract Number Customer]])*(CM_CT[Row Type]="Header"),CM_CT[Wagon Type])</f>
        <v/>
      </c>
      <c r="O254" s="10" t="n">
        <v>1</v>
      </c>
      <c r="P254" s="10" t="n"/>
      <c r="Q254" s="10" t="n"/>
      <c r="R254" s="10" t="n">
        <v>1</v>
      </c>
      <c r="S254" s="10" t="n"/>
      <c r="T254" s="10" t="n">
        <v>1</v>
      </c>
      <c r="U254" s="15">
        <f>+IF(CM_CT[[#This Row],[Contract Status]]&lt;&gt;"ended",1,0)</f>
        <v/>
      </c>
      <c r="V254" s="15" t="n"/>
      <c r="W254" s="15">
        <f t="array" ref="W254">_xlfn.XLOOKUP(1,(CM_CT[Contract Number Customer]=$E253)*(CM_CT[Delivery Batch]=$F253)*(CM_CT[Row Type]="Batch"),CM_CT[Contract Flex])</f>
        <v/>
      </c>
      <c r="X254" s="54">
        <f t="array" ref="X254">_xlfn.XLOOKUP(1,(CM_CT[Contract Number Customer]=$E253)*(CM_CT[Delivery Batch]=$F253)*(CM_CT[Row Type]="Batch"),CM_CT[Flex StartDate])</f>
        <v/>
      </c>
      <c r="Y254" s="54">
        <f t="array" ref="Y254">_xlfn.XLOOKUP(1,(CM_CT[Contract Number Customer]=$E253)*(CM_CT[Delivery Batch]=$F253)*(CM_CT[Row Type]="Batch"),CM_CT[Flex EndDate])</f>
        <v/>
      </c>
      <c r="Z254" s="15">
        <f t="array" ref="Z254">_xlfn.XLOOKUP(1,(CM_CT[Contract Number Customer]=$E253)*(CM_CT[Delivery Batch]=$F253)*(CM_CT[Row Type]="Batch"),CM_CT[Contract Status])</f>
        <v/>
      </c>
      <c r="AA254" s="15" t="n"/>
      <c r="AB254" s="74" t="n"/>
      <c r="AC254" s="74" t="n"/>
      <c r="AD254" s="131">
        <f t="array" ref="AD254">+_xlfn.XLOOKUP(1,(Table_Mietpos[Vertragsnummer]=CM_CT[[#This Row],[Contract Number M3]])*(Table_Mietpos[Auftragspos.]=CM_CT[[#This Row],[Rentalposition M3]]),Table_Mietpos[Gueltig_ab])</f>
        <v/>
      </c>
      <c r="AE254" s="131">
        <f t="array" ref="AE254">+_xlfn.XLOOKUP(1,(Table_Mietpos[Vertragsnummer]=CM_CT[[#This Row],[Contract Number M3]])*(Table_Mietpos[Auftragspos.]=CM_CT[[#This Row],[Rentalposition M3]]),Table_Mietpos[Gueltig_bis])</f>
        <v/>
      </c>
      <c r="AF254" s="50">
        <f t="array" ref="AF254">+_xlfn.XLOOKUP(1,(CM_CT[Contract Number Customer]=CM_CT[[#This Row],[Contract Number Customer]])*(CM_CT[Row Type]="Header"),CM_CT[Contract Lenght Initial])</f>
        <v/>
      </c>
      <c r="AG254" s="136">
        <f>+CM_CT[[#This Row],[Rental EndDate]]</f>
        <v/>
      </c>
      <c r="AH254" s="305" t="n"/>
      <c r="AI254" s="305" t="n"/>
      <c r="AJ254" s="305" t="n"/>
      <c r="AK254" s="53" t="n"/>
      <c r="AL254" s="15">
        <f t="array" ref="AL254">+_xlfn.XLOOKUP(1,(CM_CT[Contract Number Customer]=CM_CT[[#This Row],[Contract Number Customer]])*(CM_CT[Row Type]="Header"),CM_CT[Early Termination Category])</f>
        <v/>
      </c>
      <c r="AM254" s="136">
        <f t="array" ref="AM254">_xlfn.XLOOKUP(1,(CM_CT[Contract Number Customer]=$E253)*(CM_CT[Delivery Batch]=$F253)*(CM_CT[Row Type]="Batch"),CM_CT[Early Termination cut-off date1])</f>
        <v/>
      </c>
      <c r="AN254" s="136">
        <f t="array" ref="AN254">_xlfn.XLOOKUP(1,(CM_CT[Contract Number Customer]=$E253)*(CM_CT[Delivery Batch]=$F253)*(CM_CT[Row Type]="Batch"),CM_CT[Early Termination cut-off date2])</f>
        <v/>
      </c>
      <c r="AO254" s="53">
        <f t="array" ref="AO254">+_xlfn.XLOOKUP(1,(CM_CT[Contract Number Customer]=CM_CT[[#This Row],[Contract Number Customer]])*(CM_CT[Row Type]="Header"),CM_CT[Early Termination Notice Period Mths])</f>
        <v/>
      </c>
      <c r="AP254" s="53">
        <f t="array" ref="AP254">+_xlfn.XLOOKUP(1,(CM_CT[Contract Number Customer]=CM_CT[[#This Row],[Contract Number Customer]])*(CM_CT[Row Type]="Header"),CM_CT[Duly Termination Notice Period Mths])</f>
        <v/>
      </c>
      <c r="AQ254" s="54" t="n"/>
      <c r="AR254" s="54">
        <f t="array" ref="AR254">+_xlfn.XLOOKUP(1,(CM_CT[[#This Row],[Contract Number M3]]=Next_possible_notice[Contract Number M3])*(CM_CT[[#This Row],[Rentalposition M3]]=Next_possible_notice[Rentalposition M3]),Next_possible_notice[NoticeDateCalc])</f>
        <v/>
      </c>
      <c r="AS254" s="117" t="n"/>
      <c r="AT254" s="75" t="n"/>
      <c r="AU254" s="75" t="n"/>
      <c r="AV254" s="75" t="n"/>
      <c r="AW254" s="75" t="n"/>
      <c r="AX254" s="53" t="n"/>
      <c r="AY254" s="75" t="n"/>
      <c r="AZ254" s="54" t="n"/>
      <c r="BA254" s="50">
        <f t="array" ref="BA254">+_xlfn.XLOOKUP(1,(CM_CT[Contract Number Customer]=CM_CT[[#This Row],[Contract Number Customer]])*(CM_CT[Row Type]="Header"),CM_CT[Contract Lenght Early Clause &amp; Option])</f>
        <v/>
      </c>
      <c r="BB254" s="15" t="n"/>
      <c r="BC254" s="15" t="n"/>
      <c r="BD254" s="15" t="n"/>
      <c r="BE254" s="15" t="n"/>
      <c r="BF254" s="15" t="n"/>
      <c r="BG254" s="15" t="n"/>
      <c r="BH254" s="24" t="n"/>
      <c r="BI254" s="10" t="n"/>
      <c r="BJ254" s="118" t="n"/>
      <c r="BK254" s="24" t="n"/>
      <c r="BL254" s="54">
        <f>+_xlfn.XLOOKUP(CM_CT[[#This Row],[Wagon Number]],Next_possible_notice[Wagon Number],Next_possible_notice[Renewal Process StartDate])</f>
        <v/>
      </c>
      <c r="BM254" s="24" t="n"/>
      <c r="BN254" s="50">
        <f t="array" ref="BN254">+_xlfn.XLOOKUP(1,(CM_CT[Contract Number Customer]=CM_CT[[#This Row],[Contract Number Customer]])*(CM_CT[Row Type]="Header"),CM_CT[Contract Mileage])</f>
        <v/>
      </c>
      <c r="BO254" s="50" t="n"/>
      <c r="BP254" s="54" t="n"/>
      <c r="BQ254" s="54">
        <f t="array" ref="BQ254">+_xlfn.XLOOKUP(1,(CM_CT[Contract Number Customer]=CM_CT[[#This Row],[Contract Number Customer]])*(CM_CT[Row Type]="Header"),CM_CT[Currency])</f>
        <v/>
      </c>
      <c r="BR254" s="75">
        <f t="array" ref="BR254">+_xlfn.XLOOKUP(1,(CM_CT[Contract Number Customer]=CM_CT[[#This Row],[Contract Number Customer]])*(CM_CT[Row Type]="Header"),CM_CT[Lease Rate EUR])</f>
        <v/>
      </c>
      <c r="BS254" s="306" t="n"/>
      <c r="BT254" s="306" t="n"/>
      <c r="BU254" s="177" t="n"/>
      <c r="BV254" s="306" t="n"/>
      <c r="BW254" s="179">
        <f t="array" ref="BW254">+_xlfn.XLOOKUP(1,(Table_Mietpos[Vertragsnummer]=CM_CT[[#This Row],[Contract Number M3]])*(Table_Mietpos[Auftragspos.]=CM_CT[[#This Row],[Rentalposition M3]]),Table_Mietpos[Nettosatz/Typ])</f>
        <v/>
      </c>
      <c r="BX254" s="306" t="n"/>
      <c r="BY254" s="75" t="n"/>
      <c r="BZ254" s="75" t="n"/>
      <c r="CA254" s="75" t="n"/>
      <c r="CB254" s="75" t="n"/>
      <c r="CC254" s="75" t="n"/>
      <c r="CD254" s="307" t="n"/>
      <c r="CE254" s="307" t="n"/>
      <c r="CF254" s="307" t="n"/>
      <c r="CG254" s="307" t="n"/>
      <c r="CH254" s="28" t="n"/>
      <c r="CI254" s="28" t="n"/>
      <c r="CJ254" s="28" t="n"/>
      <c r="CK254" s="186" t="n"/>
      <c r="CL254" s="307" t="n"/>
      <c r="CM254" s="306" t="n"/>
      <c r="CN254" s="12" t="n"/>
      <c r="CO254" s="20" t="n"/>
      <c r="CP254" s="142" t="n"/>
      <c r="CQ254" s="142" t="n"/>
      <c r="CR254" s="142" t="n"/>
      <c r="CS254" s="20" t="n"/>
    </row>
    <row r="255">
      <c r="B255" s="11" t="n"/>
      <c r="C255" s="14" t="inlineStr">
        <is>
          <t>V700010</t>
        </is>
      </c>
      <c r="D255" s="10" t="n"/>
      <c r="E255" s="15">
        <f t="array" ref="E255">+_xlfn.XLOOKUP(1,(CM_CT[Contract Number M3]=CM_CT[[#This Row],[Contract Number M3]])*(CM_CT[Row Type]="Header"),CM_CT[Contract Number Customer])</f>
        <v/>
      </c>
      <c r="F255" s="10" t="n">
        <v>5</v>
      </c>
      <c r="G255" s="10" t="inlineStr">
        <is>
          <t>Wagon</t>
        </is>
      </c>
      <c r="H255" s="10" t="n">
        <v>46</v>
      </c>
      <c r="I255" s="73">
        <f t="array" ref="I255">+_xlfn.XLOOKUP(1,(Table_Mietpos[Vertragsnummer]=CM[[#This Row],[Contract Number M3]])*(Table_Mietpos[Auftragspos.]=CM[[#This Row],[Rentalposition M3]]),Table_Mietpos[ChNr])</f>
        <v/>
      </c>
      <c r="J255" s="72">
        <f t="array" ref="J255">+_xlfn.XLOOKUP(1,(CM_CT[Contract Number Customer]=CM_CT[[#This Row],[Contract Number Customer]])*(CM_CT[Row Type]="Header"),CM_CT[Customer])</f>
        <v/>
      </c>
      <c r="K255" s="51" t="n"/>
      <c r="L255" s="51" t="n"/>
      <c r="M255" s="15">
        <f t="array" ref="M255">+_xlfn.XLOOKUP(1,(CM_CT[Contract Number Customer]=CM_CT[[#This Row],[Contract Number Customer]])*(CM_CT[Row Type]="Header"),CM_CT[Sales Manager])</f>
        <v/>
      </c>
      <c r="N255" s="15">
        <f t="array" ref="N255">+_xlfn.XLOOKUP(1,(CM_CT[Contract Number Customer]=CM_CT[[#This Row],[Contract Number Customer]])*(CM_CT[Row Type]="Header"),CM_CT[Wagon Type])</f>
        <v/>
      </c>
      <c r="O255" s="10" t="n">
        <v>1</v>
      </c>
      <c r="P255" s="10" t="n"/>
      <c r="Q255" s="10" t="n"/>
      <c r="R255" s="10" t="n">
        <v>1</v>
      </c>
      <c r="S255" s="10" t="n"/>
      <c r="T255" s="10" t="n">
        <v>1</v>
      </c>
      <c r="U255" s="15">
        <f>+IF(CM_CT[[#This Row],[Contract Status]]&lt;&gt;"ended",1,0)</f>
        <v/>
      </c>
      <c r="V255" s="15" t="n"/>
      <c r="W255" s="15">
        <f t="array" ref="W255">_xlfn.XLOOKUP(1,(CM_CT[Contract Number Customer]=$E254)*(CM_CT[Delivery Batch]=$F254)*(CM_CT[Row Type]="Batch"),CM_CT[Contract Flex])</f>
        <v/>
      </c>
      <c r="X255" s="54">
        <f t="array" ref="X255">_xlfn.XLOOKUP(1,(CM_CT[Contract Number Customer]=$E254)*(CM_CT[Delivery Batch]=$F254)*(CM_CT[Row Type]="Batch"),CM_CT[Flex StartDate])</f>
        <v/>
      </c>
      <c r="Y255" s="54">
        <f t="array" ref="Y255">_xlfn.XLOOKUP(1,(CM_CT[Contract Number Customer]=$E254)*(CM_CT[Delivery Batch]=$F254)*(CM_CT[Row Type]="Batch"),CM_CT[Flex EndDate])</f>
        <v/>
      </c>
      <c r="Z255" s="15">
        <f t="array" ref="Z255">_xlfn.XLOOKUP(1,(CM_CT[Contract Number Customer]=$E254)*(CM_CT[Delivery Batch]=$F254)*(CM_CT[Row Type]="Batch"),CM_CT[Contract Status])</f>
        <v/>
      </c>
      <c r="AA255" s="15" t="n"/>
      <c r="AB255" s="74" t="n"/>
      <c r="AC255" s="74" t="n"/>
      <c r="AD255" s="131">
        <f t="array" ref="AD255">+_xlfn.XLOOKUP(1,(Table_Mietpos[Vertragsnummer]=CM_CT[[#This Row],[Contract Number M3]])*(Table_Mietpos[Auftragspos.]=CM_CT[[#This Row],[Rentalposition M3]]),Table_Mietpos[Gueltig_ab])</f>
        <v/>
      </c>
      <c r="AE255" s="131">
        <f t="array" ref="AE255">+_xlfn.XLOOKUP(1,(Table_Mietpos[Vertragsnummer]=CM_CT[[#This Row],[Contract Number M3]])*(Table_Mietpos[Auftragspos.]=CM_CT[[#This Row],[Rentalposition M3]]),Table_Mietpos[Gueltig_bis])</f>
        <v/>
      </c>
      <c r="AF255" s="50">
        <f t="array" ref="AF255">+_xlfn.XLOOKUP(1,(CM_CT[Contract Number Customer]=CM_CT[[#This Row],[Contract Number Customer]])*(CM_CT[Row Type]="Header"),CM_CT[Contract Lenght Initial])</f>
        <v/>
      </c>
      <c r="AG255" s="136">
        <f>+CM_CT[[#This Row],[Rental EndDate]]</f>
        <v/>
      </c>
      <c r="AH255" s="305" t="n"/>
      <c r="AI255" s="305" t="n"/>
      <c r="AJ255" s="305" t="n"/>
      <c r="AK255" s="53" t="n"/>
      <c r="AL255" s="15">
        <f t="array" ref="AL255">+_xlfn.XLOOKUP(1,(CM_CT[Contract Number Customer]=CM_CT[[#This Row],[Contract Number Customer]])*(CM_CT[Row Type]="Header"),CM_CT[Early Termination Category])</f>
        <v/>
      </c>
      <c r="AM255" s="136">
        <f t="array" ref="AM255">_xlfn.XLOOKUP(1,(CM_CT[Contract Number Customer]=$E254)*(CM_CT[Delivery Batch]=$F254)*(CM_CT[Row Type]="Batch"),CM_CT[Early Termination cut-off date1])</f>
        <v/>
      </c>
      <c r="AN255" s="136">
        <f t="array" ref="AN255">_xlfn.XLOOKUP(1,(CM_CT[Contract Number Customer]=$E254)*(CM_CT[Delivery Batch]=$F254)*(CM_CT[Row Type]="Batch"),CM_CT[Early Termination cut-off date2])</f>
        <v/>
      </c>
      <c r="AO255" s="53">
        <f t="array" ref="AO255">+_xlfn.XLOOKUP(1,(CM_CT[Contract Number Customer]=CM_CT[[#This Row],[Contract Number Customer]])*(CM_CT[Row Type]="Header"),CM_CT[Early Termination Notice Period Mths])</f>
        <v/>
      </c>
      <c r="AP255" s="53">
        <f t="array" ref="AP255">+_xlfn.XLOOKUP(1,(CM_CT[Contract Number Customer]=CM_CT[[#This Row],[Contract Number Customer]])*(CM_CT[Row Type]="Header"),CM_CT[Duly Termination Notice Period Mths])</f>
        <v/>
      </c>
      <c r="AQ255" s="54" t="n"/>
      <c r="AR255" s="54">
        <f t="array" ref="AR255">+_xlfn.XLOOKUP(1,(CM_CT[[#This Row],[Contract Number M3]]=Next_possible_notice[Contract Number M3])*(CM_CT[[#This Row],[Rentalposition M3]]=Next_possible_notice[Rentalposition M3]),Next_possible_notice[NoticeDateCalc])</f>
        <v/>
      </c>
      <c r="AS255" s="117" t="n"/>
      <c r="AT255" s="75" t="n"/>
      <c r="AU255" s="75" t="n"/>
      <c r="AV255" s="75" t="n"/>
      <c r="AW255" s="75" t="n"/>
      <c r="AX255" s="53" t="n"/>
      <c r="AY255" s="75" t="n"/>
      <c r="AZ255" s="54" t="n"/>
      <c r="BA255" s="50">
        <f t="array" ref="BA255">+_xlfn.XLOOKUP(1,(CM_CT[Contract Number Customer]=CM_CT[[#This Row],[Contract Number Customer]])*(CM_CT[Row Type]="Header"),CM_CT[Contract Lenght Early Clause &amp; Option])</f>
        <v/>
      </c>
      <c r="BB255" s="15" t="n"/>
      <c r="BC255" s="15" t="n"/>
      <c r="BD255" s="15" t="n"/>
      <c r="BE255" s="15" t="n"/>
      <c r="BF255" s="15" t="n"/>
      <c r="BG255" s="15" t="n"/>
      <c r="BH255" s="24" t="n"/>
      <c r="BI255" s="10" t="n"/>
      <c r="BJ255" s="118" t="n"/>
      <c r="BK255" s="24" t="n"/>
      <c r="BL255" s="54">
        <f>+_xlfn.XLOOKUP(CM_CT[[#This Row],[Wagon Number]],Next_possible_notice[Wagon Number],Next_possible_notice[Renewal Process StartDate])</f>
        <v/>
      </c>
      <c r="BM255" s="24" t="n"/>
      <c r="BN255" s="50">
        <f t="array" ref="BN255">+_xlfn.XLOOKUP(1,(CM_CT[Contract Number Customer]=CM_CT[[#This Row],[Contract Number Customer]])*(CM_CT[Row Type]="Header"),CM_CT[Contract Mileage])</f>
        <v/>
      </c>
      <c r="BO255" s="50" t="n"/>
      <c r="BP255" s="54" t="n"/>
      <c r="BQ255" s="54">
        <f t="array" ref="BQ255">+_xlfn.XLOOKUP(1,(CM_CT[Contract Number Customer]=CM_CT[[#This Row],[Contract Number Customer]])*(CM_CT[Row Type]="Header"),CM_CT[Currency])</f>
        <v/>
      </c>
      <c r="BR255" s="75">
        <f t="array" ref="BR255">+_xlfn.XLOOKUP(1,(CM_CT[Contract Number Customer]=CM_CT[[#This Row],[Contract Number Customer]])*(CM_CT[Row Type]="Header"),CM_CT[Lease Rate EUR])</f>
        <v/>
      </c>
      <c r="BS255" s="306" t="n"/>
      <c r="BT255" s="306" t="n"/>
      <c r="BU255" s="177" t="n"/>
      <c r="BV255" s="306" t="n"/>
      <c r="BW255" s="179">
        <f t="array" ref="BW255">+_xlfn.XLOOKUP(1,(Table_Mietpos[Vertragsnummer]=CM_CT[[#This Row],[Contract Number M3]])*(Table_Mietpos[Auftragspos.]=CM_CT[[#This Row],[Rentalposition M3]]),Table_Mietpos[Nettosatz/Typ])</f>
        <v/>
      </c>
      <c r="BX255" s="306" t="n"/>
      <c r="BY255" s="75" t="n"/>
      <c r="BZ255" s="75" t="n"/>
      <c r="CA255" s="75" t="n"/>
      <c r="CB255" s="75" t="n"/>
      <c r="CC255" s="75" t="n"/>
      <c r="CD255" s="307" t="n"/>
      <c r="CE255" s="307" t="n"/>
      <c r="CF255" s="307" t="n"/>
      <c r="CG255" s="307" t="n"/>
      <c r="CH255" s="28" t="n"/>
      <c r="CI255" s="28" t="n"/>
      <c r="CJ255" s="28" t="n"/>
      <c r="CK255" s="186" t="n"/>
      <c r="CL255" s="307" t="n"/>
      <c r="CM255" s="306" t="n"/>
      <c r="CN255" s="12" t="n"/>
      <c r="CO255" s="20" t="n"/>
      <c r="CP255" s="142" t="n"/>
      <c r="CQ255" s="142" t="n"/>
      <c r="CR255" s="142" t="n"/>
      <c r="CS255" s="20" t="n"/>
    </row>
    <row r="256">
      <c r="B256" s="11" t="n"/>
      <c r="C256" s="14" t="inlineStr">
        <is>
          <t>V700010</t>
        </is>
      </c>
      <c r="D256" s="10" t="n"/>
      <c r="E256" s="15">
        <f t="array" ref="E256">+_xlfn.XLOOKUP(1,(CM_CT[Contract Number M3]=CM_CT[[#This Row],[Contract Number M3]])*(CM_CT[Row Type]="Header"),CM_CT[Contract Number Customer])</f>
        <v/>
      </c>
      <c r="F256" s="10" t="n">
        <v>5</v>
      </c>
      <c r="G256" s="10" t="inlineStr">
        <is>
          <t>Wagon</t>
        </is>
      </c>
      <c r="H256" s="10" t="n">
        <v>47</v>
      </c>
      <c r="I256" s="73">
        <f t="array" ref="I256">+_xlfn.XLOOKUP(1,(Table_Mietpos[Vertragsnummer]=CM[[#This Row],[Contract Number M3]])*(Table_Mietpos[Auftragspos.]=CM[[#This Row],[Rentalposition M3]]),Table_Mietpos[ChNr])</f>
        <v/>
      </c>
      <c r="J256" s="72">
        <f t="array" ref="J256">+_xlfn.XLOOKUP(1,(CM_CT[Contract Number Customer]=CM_CT[[#This Row],[Contract Number Customer]])*(CM_CT[Row Type]="Header"),CM_CT[Customer])</f>
        <v/>
      </c>
      <c r="K256" s="51" t="n"/>
      <c r="L256" s="51" t="n"/>
      <c r="M256" s="15">
        <f t="array" ref="M256">+_xlfn.XLOOKUP(1,(CM_CT[Contract Number Customer]=CM_CT[[#This Row],[Contract Number Customer]])*(CM_CT[Row Type]="Header"),CM_CT[Sales Manager])</f>
        <v/>
      </c>
      <c r="N256" s="15">
        <f t="array" ref="N256">+_xlfn.XLOOKUP(1,(CM_CT[Contract Number Customer]=CM_CT[[#This Row],[Contract Number Customer]])*(CM_CT[Row Type]="Header"),CM_CT[Wagon Type])</f>
        <v/>
      </c>
      <c r="O256" s="10" t="n">
        <v>1</v>
      </c>
      <c r="P256" s="10" t="n"/>
      <c r="Q256" s="10" t="n"/>
      <c r="R256" s="10" t="n">
        <v>1</v>
      </c>
      <c r="S256" s="10" t="n"/>
      <c r="T256" s="10" t="n">
        <v>1</v>
      </c>
      <c r="U256" s="15">
        <f>+IF(CM_CT[[#This Row],[Contract Status]]&lt;&gt;"ended",1,0)</f>
        <v/>
      </c>
      <c r="V256" s="15" t="n"/>
      <c r="W256" s="15">
        <f t="array" ref="W256">_xlfn.XLOOKUP(1,(CM_CT[Contract Number Customer]=$E255)*(CM_CT[Delivery Batch]=$F255)*(CM_CT[Row Type]="Batch"),CM_CT[Contract Flex])</f>
        <v/>
      </c>
      <c r="X256" s="54">
        <f t="array" ref="X256">_xlfn.XLOOKUP(1,(CM_CT[Contract Number Customer]=$E255)*(CM_CT[Delivery Batch]=$F255)*(CM_CT[Row Type]="Batch"),CM_CT[Flex StartDate])</f>
        <v/>
      </c>
      <c r="Y256" s="54">
        <f t="array" ref="Y256">_xlfn.XLOOKUP(1,(CM_CT[Contract Number Customer]=$E255)*(CM_CT[Delivery Batch]=$F255)*(CM_CT[Row Type]="Batch"),CM_CT[Flex EndDate])</f>
        <v/>
      </c>
      <c r="Z256" s="15">
        <f t="array" ref="Z256">_xlfn.XLOOKUP(1,(CM_CT[Contract Number Customer]=$E255)*(CM_CT[Delivery Batch]=$F255)*(CM_CT[Row Type]="Batch"),CM_CT[Contract Status])</f>
        <v/>
      </c>
      <c r="AA256" s="15" t="n"/>
      <c r="AB256" s="74" t="n"/>
      <c r="AC256" s="74" t="n"/>
      <c r="AD256" s="131">
        <f t="array" ref="AD256">+_xlfn.XLOOKUP(1,(Table_Mietpos[Vertragsnummer]=CM_CT[[#This Row],[Contract Number M3]])*(Table_Mietpos[Auftragspos.]=CM_CT[[#This Row],[Rentalposition M3]]),Table_Mietpos[Gueltig_ab])</f>
        <v/>
      </c>
      <c r="AE256" s="131">
        <f t="array" ref="AE256">+_xlfn.XLOOKUP(1,(Table_Mietpos[Vertragsnummer]=CM_CT[[#This Row],[Contract Number M3]])*(Table_Mietpos[Auftragspos.]=CM_CT[[#This Row],[Rentalposition M3]]),Table_Mietpos[Gueltig_bis])</f>
        <v/>
      </c>
      <c r="AF256" s="50">
        <f t="array" ref="AF256">+_xlfn.XLOOKUP(1,(CM_CT[Contract Number Customer]=CM_CT[[#This Row],[Contract Number Customer]])*(CM_CT[Row Type]="Header"),CM_CT[Contract Lenght Initial])</f>
        <v/>
      </c>
      <c r="AG256" s="136">
        <f>+CM_CT[[#This Row],[Rental EndDate]]</f>
        <v/>
      </c>
      <c r="AH256" s="305" t="n"/>
      <c r="AI256" s="305" t="n"/>
      <c r="AJ256" s="305" t="n"/>
      <c r="AK256" s="53" t="n"/>
      <c r="AL256" s="15">
        <f t="array" ref="AL256">+_xlfn.XLOOKUP(1,(CM_CT[Contract Number Customer]=CM_CT[[#This Row],[Contract Number Customer]])*(CM_CT[Row Type]="Header"),CM_CT[Early Termination Category])</f>
        <v/>
      </c>
      <c r="AM256" s="136">
        <f t="array" ref="AM256">_xlfn.XLOOKUP(1,(CM_CT[Contract Number Customer]=$E255)*(CM_CT[Delivery Batch]=$F255)*(CM_CT[Row Type]="Batch"),CM_CT[Early Termination cut-off date1])</f>
        <v/>
      </c>
      <c r="AN256" s="136">
        <f t="array" ref="AN256">_xlfn.XLOOKUP(1,(CM_CT[Contract Number Customer]=$E255)*(CM_CT[Delivery Batch]=$F255)*(CM_CT[Row Type]="Batch"),CM_CT[Early Termination cut-off date2])</f>
        <v/>
      </c>
      <c r="AO256" s="53">
        <f t="array" ref="AO256">+_xlfn.XLOOKUP(1,(CM_CT[Contract Number Customer]=CM_CT[[#This Row],[Contract Number Customer]])*(CM_CT[Row Type]="Header"),CM_CT[Early Termination Notice Period Mths])</f>
        <v/>
      </c>
      <c r="AP256" s="53">
        <f t="array" ref="AP256">+_xlfn.XLOOKUP(1,(CM_CT[Contract Number Customer]=CM_CT[[#This Row],[Contract Number Customer]])*(CM_CT[Row Type]="Header"),CM_CT[Duly Termination Notice Period Mths])</f>
        <v/>
      </c>
      <c r="AQ256" s="54" t="n"/>
      <c r="AR256" s="54">
        <f t="array" ref="AR256">+_xlfn.XLOOKUP(1,(CM_CT[[#This Row],[Contract Number M3]]=Next_possible_notice[Contract Number M3])*(CM_CT[[#This Row],[Rentalposition M3]]=Next_possible_notice[Rentalposition M3]),Next_possible_notice[NoticeDateCalc])</f>
        <v/>
      </c>
      <c r="AS256" s="117" t="n"/>
      <c r="AT256" s="75" t="n"/>
      <c r="AU256" s="75" t="n"/>
      <c r="AV256" s="75" t="n"/>
      <c r="AW256" s="75" t="n"/>
      <c r="AX256" s="53" t="n"/>
      <c r="AY256" s="75" t="n"/>
      <c r="AZ256" s="54" t="n"/>
      <c r="BA256" s="50">
        <f t="array" ref="BA256">+_xlfn.XLOOKUP(1,(CM_CT[Contract Number Customer]=CM_CT[[#This Row],[Contract Number Customer]])*(CM_CT[Row Type]="Header"),CM_CT[Contract Lenght Early Clause &amp; Option])</f>
        <v/>
      </c>
      <c r="BB256" s="15" t="n"/>
      <c r="BC256" s="15" t="n"/>
      <c r="BD256" s="15" t="n"/>
      <c r="BE256" s="15" t="n"/>
      <c r="BF256" s="15" t="n"/>
      <c r="BG256" s="15" t="n"/>
      <c r="BH256" s="24" t="n"/>
      <c r="BI256" s="10" t="n"/>
      <c r="BJ256" s="118" t="n"/>
      <c r="BK256" s="24" t="n"/>
      <c r="BL256" s="54">
        <f>+_xlfn.XLOOKUP(CM_CT[[#This Row],[Wagon Number]],Next_possible_notice[Wagon Number],Next_possible_notice[Renewal Process StartDate])</f>
        <v/>
      </c>
      <c r="BM256" s="24" t="n"/>
      <c r="BN256" s="50">
        <f t="array" ref="BN256">+_xlfn.XLOOKUP(1,(CM_CT[Contract Number Customer]=CM_CT[[#This Row],[Contract Number Customer]])*(CM_CT[Row Type]="Header"),CM_CT[Contract Mileage])</f>
        <v/>
      </c>
      <c r="BO256" s="50" t="n"/>
      <c r="BP256" s="54" t="n"/>
      <c r="BQ256" s="54">
        <f t="array" ref="BQ256">+_xlfn.XLOOKUP(1,(CM_CT[Contract Number Customer]=CM_CT[[#This Row],[Contract Number Customer]])*(CM_CT[Row Type]="Header"),CM_CT[Currency])</f>
        <v/>
      </c>
      <c r="BR256" s="75">
        <f t="array" ref="BR256">+_xlfn.XLOOKUP(1,(CM_CT[Contract Number Customer]=CM_CT[[#This Row],[Contract Number Customer]])*(CM_CT[Row Type]="Header"),CM_CT[Lease Rate EUR])</f>
        <v/>
      </c>
      <c r="BS256" s="306" t="n"/>
      <c r="BT256" s="306" t="n"/>
      <c r="BU256" s="177" t="n"/>
      <c r="BV256" s="306" t="n"/>
      <c r="BW256" s="179">
        <f t="array" ref="BW256">+_xlfn.XLOOKUP(1,(Table_Mietpos[Vertragsnummer]=CM_CT[[#This Row],[Contract Number M3]])*(Table_Mietpos[Auftragspos.]=CM_CT[[#This Row],[Rentalposition M3]]),Table_Mietpos[Nettosatz/Typ])</f>
        <v/>
      </c>
      <c r="BX256" s="306" t="n"/>
      <c r="BY256" s="75" t="n"/>
      <c r="BZ256" s="75" t="n"/>
      <c r="CA256" s="75" t="n"/>
      <c r="CB256" s="75" t="n"/>
      <c r="CC256" s="75" t="n"/>
      <c r="CD256" s="307" t="n"/>
      <c r="CE256" s="307" t="n"/>
      <c r="CF256" s="307" t="n"/>
      <c r="CG256" s="307" t="n"/>
      <c r="CH256" s="28" t="n"/>
      <c r="CI256" s="28" t="n"/>
      <c r="CJ256" s="28" t="n"/>
      <c r="CK256" s="186" t="n"/>
      <c r="CL256" s="307" t="n"/>
      <c r="CM256" s="306" t="n"/>
      <c r="CN256" s="12" t="n"/>
      <c r="CO256" s="20" t="n"/>
      <c r="CP256" s="142" t="n"/>
      <c r="CQ256" s="142" t="n"/>
      <c r="CR256" s="142" t="n"/>
      <c r="CS256" s="20" t="n"/>
    </row>
    <row r="257">
      <c r="B257" s="11" t="n"/>
      <c r="C257" s="14" t="inlineStr">
        <is>
          <t>V700010</t>
        </is>
      </c>
      <c r="D257" s="10" t="n"/>
      <c r="E257" s="15">
        <f t="array" ref="E257">+_xlfn.XLOOKUP(1,(CM_CT[Contract Number M3]=CM_CT[[#This Row],[Contract Number M3]])*(CM_CT[Row Type]="Header"),CM_CT[Contract Number Customer])</f>
        <v/>
      </c>
      <c r="F257" s="10" t="n">
        <v>5</v>
      </c>
      <c r="G257" s="10" t="inlineStr">
        <is>
          <t>Wagon</t>
        </is>
      </c>
      <c r="H257" s="10" t="n">
        <v>48</v>
      </c>
      <c r="I257" s="73">
        <f t="array" ref="I257">+_xlfn.XLOOKUP(1,(Table_Mietpos[Vertragsnummer]=CM[[#This Row],[Contract Number M3]])*(Table_Mietpos[Auftragspos.]=CM[[#This Row],[Rentalposition M3]]),Table_Mietpos[ChNr])</f>
        <v/>
      </c>
      <c r="J257" s="72">
        <f t="array" ref="J257">+_xlfn.XLOOKUP(1,(CM_CT[Contract Number Customer]=CM_CT[[#This Row],[Contract Number Customer]])*(CM_CT[Row Type]="Header"),CM_CT[Customer])</f>
        <v/>
      </c>
      <c r="K257" s="51" t="n"/>
      <c r="L257" s="51" t="n"/>
      <c r="M257" s="15">
        <f t="array" ref="M257">+_xlfn.XLOOKUP(1,(CM_CT[Contract Number Customer]=CM_CT[[#This Row],[Contract Number Customer]])*(CM_CT[Row Type]="Header"),CM_CT[Sales Manager])</f>
        <v/>
      </c>
      <c r="N257" s="15">
        <f t="array" ref="N257">+_xlfn.XLOOKUP(1,(CM_CT[Contract Number Customer]=CM_CT[[#This Row],[Contract Number Customer]])*(CM_CT[Row Type]="Header"),CM_CT[Wagon Type])</f>
        <v/>
      </c>
      <c r="O257" s="10" t="n">
        <v>1</v>
      </c>
      <c r="P257" s="10" t="n"/>
      <c r="Q257" s="10" t="n"/>
      <c r="R257" s="10" t="n">
        <v>1</v>
      </c>
      <c r="S257" s="10" t="n"/>
      <c r="T257" s="10" t="n">
        <v>1</v>
      </c>
      <c r="U257" s="15">
        <f>+IF(CM_CT[[#This Row],[Contract Status]]&lt;&gt;"ended",1,0)</f>
        <v/>
      </c>
      <c r="V257" s="15" t="n"/>
      <c r="W257" s="15">
        <f t="array" ref="W257">_xlfn.XLOOKUP(1,(CM_CT[Contract Number Customer]=$E256)*(CM_CT[Delivery Batch]=$F256)*(CM_CT[Row Type]="Batch"),CM_CT[Contract Flex])</f>
        <v/>
      </c>
      <c r="X257" s="54">
        <f t="array" ref="X257">_xlfn.XLOOKUP(1,(CM_CT[Contract Number Customer]=$E256)*(CM_CT[Delivery Batch]=$F256)*(CM_CT[Row Type]="Batch"),CM_CT[Flex StartDate])</f>
        <v/>
      </c>
      <c r="Y257" s="54">
        <f t="array" ref="Y257">_xlfn.XLOOKUP(1,(CM_CT[Contract Number Customer]=$E256)*(CM_CT[Delivery Batch]=$F256)*(CM_CT[Row Type]="Batch"),CM_CT[Flex EndDate])</f>
        <v/>
      </c>
      <c r="Z257" s="15">
        <f t="array" ref="Z257">_xlfn.XLOOKUP(1,(CM_CT[Contract Number Customer]=$E256)*(CM_CT[Delivery Batch]=$F256)*(CM_CT[Row Type]="Batch"),CM_CT[Contract Status])</f>
        <v/>
      </c>
      <c r="AA257" s="15" t="n"/>
      <c r="AB257" s="74" t="n"/>
      <c r="AC257" s="74" t="n"/>
      <c r="AD257" s="131">
        <f t="array" ref="AD257">+_xlfn.XLOOKUP(1,(Table_Mietpos[Vertragsnummer]=CM_CT[[#This Row],[Contract Number M3]])*(Table_Mietpos[Auftragspos.]=CM_CT[[#This Row],[Rentalposition M3]]),Table_Mietpos[Gueltig_ab])</f>
        <v/>
      </c>
      <c r="AE257" s="131">
        <f t="array" ref="AE257">+_xlfn.XLOOKUP(1,(Table_Mietpos[Vertragsnummer]=CM_CT[[#This Row],[Contract Number M3]])*(Table_Mietpos[Auftragspos.]=CM_CT[[#This Row],[Rentalposition M3]]),Table_Mietpos[Gueltig_bis])</f>
        <v/>
      </c>
      <c r="AF257" s="50">
        <f t="array" ref="AF257">+_xlfn.XLOOKUP(1,(CM_CT[Contract Number Customer]=CM_CT[[#This Row],[Contract Number Customer]])*(CM_CT[Row Type]="Header"),CM_CT[Contract Lenght Initial])</f>
        <v/>
      </c>
      <c r="AG257" s="136">
        <f>+CM_CT[[#This Row],[Rental EndDate]]</f>
        <v/>
      </c>
      <c r="AH257" s="305" t="n"/>
      <c r="AI257" s="305" t="n"/>
      <c r="AJ257" s="305" t="n"/>
      <c r="AK257" s="53" t="n"/>
      <c r="AL257" s="15">
        <f t="array" ref="AL257">+_xlfn.XLOOKUP(1,(CM_CT[Contract Number Customer]=CM_CT[[#This Row],[Contract Number Customer]])*(CM_CT[Row Type]="Header"),CM_CT[Early Termination Category])</f>
        <v/>
      </c>
      <c r="AM257" s="136">
        <f t="array" ref="AM257">_xlfn.XLOOKUP(1,(CM_CT[Contract Number Customer]=$E256)*(CM_CT[Delivery Batch]=$F256)*(CM_CT[Row Type]="Batch"),CM_CT[Early Termination cut-off date1])</f>
        <v/>
      </c>
      <c r="AN257" s="136">
        <f t="array" ref="AN257">_xlfn.XLOOKUP(1,(CM_CT[Contract Number Customer]=$E256)*(CM_CT[Delivery Batch]=$F256)*(CM_CT[Row Type]="Batch"),CM_CT[Early Termination cut-off date2])</f>
        <v/>
      </c>
      <c r="AO257" s="53">
        <f t="array" ref="AO257">+_xlfn.XLOOKUP(1,(CM_CT[Contract Number Customer]=CM_CT[[#This Row],[Contract Number Customer]])*(CM_CT[Row Type]="Header"),CM_CT[Early Termination Notice Period Mths])</f>
        <v/>
      </c>
      <c r="AP257" s="53">
        <f t="array" ref="AP257">+_xlfn.XLOOKUP(1,(CM_CT[Contract Number Customer]=CM_CT[[#This Row],[Contract Number Customer]])*(CM_CT[Row Type]="Header"),CM_CT[Duly Termination Notice Period Mths])</f>
        <v/>
      </c>
      <c r="AQ257" s="54" t="n"/>
      <c r="AR257" s="54">
        <f t="array" ref="AR257">+_xlfn.XLOOKUP(1,(CM_CT[[#This Row],[Contract Number M3]]=Next_possible_notice[Contract Number M3])*(CM_CT[[#This Row],[Rentalposition M3]]=Next_possible_notice[Rentalposition M3]),Next_possible_notice[NoticeDateCalc])</f>
        <v/>
      </c>
      <c r="AS257" s="117" t="n"/>
      <c r="AT257" s="75" t="n"/>
      <c r="AU257" s="75" t="n"/>
      <c r="AV257" s="75" t="n"/>
      <c r="AW257" s="75" t="n"/>
      <c r="AX257" s="53" t="n"/>
      <c r="AY257" s="75" t="n"/>
      <c r="AZ257" s="54" t="n"/>
      <c r="BA257" s="50">
        <f t="array" ref="BA257">+_xlfn.XLOOKUP(1,(CM_CT[Contract Number Customer]=CM_CT[[#This Row],[Contract Number Customer]])*(CM_CT[Row Type]="Header"),CM_CT[Contract Lenght Early Clause &amp; Option])</f>
        <v/>
      </c>
      <c r="BB257" s="15" t="n"/>
      <c r="BC257" s="15" t="n"/>
      <c r="BD257" s="15" t="n"/>
      <c r="BE257" s="15" t="n"/>
      <c r="BF257" s="15" t="n"/>
      <c r="BG257" s="15" t="n"/>
      <c r="BH257" s="24" t="n"/>
      <c r="BI257" s="10" t="n"/>
      <c r="BJ257" s="118" t="n"/>
      <c r="BK257" s="24" t="n"/>
      <c r="BL257" s="54">
        <f>+_xlfn.XLOOKUP(CM_CT[[#This Row],[Wagon Number]],Next_possible_notice[Wagon Number],Next_possible_notice[Renewal Process StartDate])</f>
        <v/>
      </c>
      <c r="BM257" s="24" t="n"/>
      <c r="BN257" s="50">
        <f t="array" ref="BN257">+_xlfn.XLOOKUP(1,(CM_CT[Contract Number Customer]=CM_CT[[#This Row],[Contract Number Customer]])*(CM_CT[Row Type]="Header"),CM_CT[Contract Mileage])</f>
        <v/>
      </c>
      <c r="BO257" s="50" t="n"/>
      <c r="BP257" s="54" t="n"/>
      <c r="BQ257" s="54">
        <f t="array" ref="BQ257">+_xlfn.XLOOKUP(1,(CM_CT[Contract Number Customer]=CM_CT[[#This Row],[Contract Number Customer]])*(CM_CT[Row Type]="Header"),CM_CT[Currency])</f>
        <v/>
      </c>
      <c r="BR257" s="75">
        <f t="array" ref="BR257">+_xlfn.XLOOKUP(1,(CM_CT[Contract Number Customer]=CM_CT[[#This Row],[Contract Number Customer]])*(CM_CT[Row Type]="Header"),CM_CT[Lease Rate EUR])</f>
        <v/>
      </c>
      <c r="BS257" s="306" t="n"/>
      <c r="BT257" s="306" t="n"/>
      <c r="BU257" s="177" t="n"/>
      <c r="BV257" s="306" t="n"/>
      <c r="BW257" s="179">
        <f t="array" ref="BW257">+_xlfn.XLOOKUP(1,(Table_Mietpos[Vertragsnummer]=CM_CT[[#This Row],[Contract Number M3]])*(Table_Mietpos[Auftragspos.]=CM_CT[[#This Row],[Rentalposition M3]]),Table_Mietpos[Nettosatz/Typ])</f>
        <v/>
      </c>
      <c r="BX257" s="306" t="n"/>
      <c r="BY257" s="75" t="n"/>
      <c r="BZ257" s="75" t="n"/>
      <c r="CA257" s="75" t="n"/>
      <c r="CB257" s="75" t="n"/>
      <c r="CC257" s="75" t="n"/>
      <c r="CD257" s="307" t="n"/>
      <c r="CE257" s="307" t="n"/>
      <c r="CF257" s="307" t="n"/>
      <c r="CG257" s="307" t="n"/>
      <c r="CH257" s="28" t="n"/>
      <c r="CI257" s="28" t="n"/>
      <c r="CJ257" s="28" t="n"/>
      <c r="CK257" s="186" t="n"/>
      <c r="CL257" s="307" t="n"/>
      <c r="CM257" s="306" t="n"/>
      <c r="CN257" s="12" t="n"/>
      <c r="CO257" s="20" t="n"/>
      <c r="CP257" s="142" t="n"/>
      <c r="CQ257" s="142" t="n"/>
      <c r="CR257" s="142" t="n"/>
      <c r="CS257" s="20" t="n"/>
    </row>
    <row r="258">
      <c r="B258" s="11" t="n"/>
      <c r="C258" s="14" t="inlineStr">
        <is>
          <t>V700010</t>
        </is>
      </c>
      <c r="D258" s="10" t="n"/>
      <c r="E258" s="15">
        <f t="array" ref="E258">+_xlfn.XLOOKUP(1,(CM_CT[Contract Number M3]=CM_CT[[#This Row],[Contract Number M3]])*(CM_CT[Row Type]="Header"),CM_CT[Contract Number Customer])</f>
        <v/>
      </c>
      <c r="F258" s="10" t="n">
        <v>5</v>
      </c>
      <c r="G258" s="10" t="inlineStr">
        <is>
          <t>Wagon</t>
        </is>
      </c>
      <c r="H258" s="10" t="n">
        <v>49</v>
      </c>
      <c r="I258" s="73">
        <f t="array" ref="I258">+_xlfn.XLOOKUP(1,(Table_Mietpos[Vertragsnummer]=CM[[#This Row],[Contract Number M3]])*(Table_Mietpos[Auftragspos.]=CM[[#This Row],[Rentalposition M3]]),Table_Mietpos[ChNr])</f>
        <v/>
      </c>
      <c r="J258" s="72">
        <f t="array" ref="J258">+_xlfn.XLOOKUP(1,(CM_CT[Contract Number Customer]=CM_CT[[#This Row],[Contract Number Customer]])*(CM_CT[Row Type]="Header"),CM_CT[Customer])</f>
        <v/>
      </c>
      <c r="K258" s="51" t="n"/>
      <c r="L258" s="51" t="n"/>
      <c r="M258" s="15">
        <f t="array" ref="M258">+_xlfn.XLOOKUP(1,(CM_CT[Contract Number Customer]=CM_CT[[#This Row],[Contract Number Customer]])*(CM_CT[Row Type]="Header"),CM_CT[Sales Manager])</f>
        <v/>
      </c>
      <c r="N258" s="15">
        <f t="array" ref="N258">+_xlfn.XLOOKUP(1,(CM_CT[Contract Number Customer]=CM_CT[[#This Row],[Contract Number Customer]])*(CM_CT[Row Type]="Header"),CM_CT[Wagon Type])</f>
        <v/>
      </c>
      <c r="O258" s="10" t="n">
        <v>1</v>
      </c>
      <c r="P258" s="10" t="n"/>
      <c r="Q258" s="10" t="n"/>
      <c r="R258" s="10" t="n">
        <v>1</v>
      </c>
      <c r="S258" s="10" t="n"/>
      <c r="T258" s="10" t="n">
        <v>1</v>
      </c>
      <c r="U258" s="15">
        <f>+IF(CM_CT[[#This Row],[Contract Status]]&lt;&gt;"ended",1,0)</f>
        <v/>
      </c>
      <c r="V258" s="15" t="n"/>
      <c r="W258" s="15">
        <f t="array" ref="W258">_xlfn.XLOOKUP(1,(CM_CT[Contract Number Customer]=$E257)*(CM_CT[Delivery Batch]=$F257)*(CM_CT[Row Type]="Batch"),CM_CT[Contract Flex])</f>
        <v/>
      </c>
      <c r="X258" s="54">
        <f t="array" ref="X258">_xlfn.XLOOKUP(1,(CM_CT[Contract Number Customer]=$E257)*(CM_CT[Delivery Batch]=$F257)*(CM_CT[Row Type]="Batch"),CM_CT[Flex StartDate])</f>
        <v/>
      </c>
      <c r="Y258" s="54">
        <f t="array" ref="Y258">_xlfn.XLOOKUP(1,(CM_CT[Contract Number Customer]=$E257)*(CM_CT[Delivery Batch]=$F257)*(CM_CT[Row Type]="Batch"),CM_CT[Flex EndDate])</f>
        <v/>
      </c>
      <c r="Z258" s="15">
        <f t="array" ref="Z258">_xlfn.XLOOKUP(1,(CM_CT[Contract Number Customer]=$E257)*(CM_CT[Delivery Batch]=$F257)*(CM_CT[Row Type]="Batch"),CM_CT[Contract Status])</f>
        <v/>
      </c>
      <c r="AA258" s="15" t="n"/>
      <c r="AB258" s="74" t="n"/>
      <c r="AC258" s="74" t="n"/>
      <c r="AD258" s="131">
        <f t="array" ref="AD258">+_xlfn.XLOOKUP(1,(Table_Mietpos[Vertragsnummer]=CM_CT[[#This Row],[Contract Number M3]])*(Table_Mietpos[Auftragspos.]=CM_CT[[#This Row],[Rentalposition M3]]),Table_Mietpos[Gueltig_ab])</f>
        <v/>
      </c>
      <c r="AE258" s="131">
        <f t="array" ref="AE258">+_xlfn.XLOOKUP(1,(Table_Mietpos[Vertragsnummer]=CM_CT[[#This Row],[Contract Number M3]])*(Table_Mietpos[Auftragspos.]=CM_CT[[#This Row],[Rentalposition M3]]),Table_Mietpos[Gueltig_bis])</f>
        <v/>
      </c>
      <c r="AF258" s="50">
        <f t="array" ref="AF258">+_xlfn.XLOOKUP(1,(CM_CT[Contract Number Customer]=CM_CT[[#This Row],[Contract Number Customer]])*(CM_CT[Row Type]="Header"),CM_CT[Contract Lenght Initial])</f>
        <v/>
      </c>
      <c r="AG258" s="136">
        <f>+CM_CT[[#This Row],[Rental EndDate]]</f>
        <v/>
      </c>
      <c r="AH258" s="305" t="n"/>
      <c r="AI258" s="305" t="n"/>
      <c r="AJ258" s="305" t="n"/>
      <c r="AK258" s="53" t="n"/>
      <c r="AL258" s="15">
        <f t="array" ref="AL258">+_xlfn.XLOOKUP(1,(CM_CT[Contract Number Customer]=CM_CT[[#This Row],[Contract Number Customer]])*(CM_CT[Row Type]="Header"),CM_CT[Early Termination Category])</f>
        <v/>
      </c>
      <c r="AM258" s="136">
        <f t="array" ref="AM258">_xlfn.XLOOKUP(1,(CM_CT[Contract Number Customer]=$E257)*(CM_CT[Delivery Batch]=$F257)*(CM_CT[Row Type]="Batch"),CM_CT[Early Termination cut-off date1])</f>
        <v/>
      </c>
      <c r="AN258" s="136">
        <f t="array" ref="AN258">_xlfn.XLOOKUP(1,(CM_CT[Contract Number Customer]=$E257)*(CM_CT[Delivery Batch]=$F257)*(CM_CT[Row Type]="Batch"),CM_CT[Early Termination cut-off date2])</f>
        <v/>
      </c>
      <c r="AO258" s="53">
        <f t="array" ref="AO258">+_xlfn.XLOOKUP(1,(CM_CT[Contract Number Customer]=CM_CT[[#This Row],[Contract Number Customer]])*(CM_CT[Row Type]="Header"),CM_CT[Early Termination Notice Period Mths])</f>
        <v/>
      </c>
      <c r="AP258" s="53">
        <f t="array" ref="AP258">+_xlfn.XLOOKUP(1,(CM_CT[Contract Number Customer]=CM_CT[[#This Row],[Contract Number Customer]])*(CM_CT[Row Type]="Header"),CM_CT[Duly Termination Notice Period Mths])</f>
        <v/>
      </c>
      <c r="AQ258" s="54" t="n"/>
      <c r="AR258" s="54">
        <f t="array" ref="AR258">+_xlfn.XLOOKUP(1,(CM_CT[[#This Row],[Contract Number M3]]=Next_possible_notice[Contract Number M3])*(CM_CT[[#This Row],[Rentalposition M3]]=Next_possible_notice[Rentalposition M3]),Next_possible_notice[NoticeDateCalc])</f>
        <v/>
      </c>
      <c r="AS258" s="117" t="n"/>
      <c r="AT258" s="75" t="n"/>
      <c r="AU258" s="75" t="n"/>
      <c r="AV258" s="75" t="n"/>
      <c r="AW258" s="75" t="n"/>
      <c r="AX258" s="53" t="n"/>
      <c r="AY258" s="75" t="n"/>
      <c r="AZ258" s="54" t="n"/>
      <c r="BA258" s="50">
        <f t="array" ref="BA258">+_xlfn.XLOOKUP(1,(CM_CT[Contract Number Customer]=CM_CT[[#This Row],[Contract Number Customer]])*(CM_CT[Row Type]="Header"),CM_CT[Contract Lenght Early Clause &amp; Option])</f>
        <v/>
      </c>
      <c r="BB258" s="15" t="n"/>
      <c r="BC258" s="15" t="n"/>
      <c r="BD258" s="15" t="n"/>
      <c r="BE258" s="15" t="n"/>
      <c r="BF258" s="15" t="n"/>
      <c r="BG258" s="15" t="n"/>
      <c r="BH258" s="24" t="n"/>
      <c r="BI258" s="10" t="n"/>
      <c r="BJ258" s="118" t="n"/>
      <c r="BK258" s="24" t="n"/>
      <c r="BL258" s="54">
        <f>+_xlfn.XLOOKUP(CM_CT[[#This Row],[Wagon Number]],Next_possible_notice[Wagon Number],Next_possible_notice[Renewal Process StartDate])</f>
        <v/>
      </c>
      <c r="BM258" s="24" t="n"/>
      <c r="BN258" s="50">
        <f t="array" ref="BN258">+_xlfn.XLOOKUP(1,(CM_CT[Contract Number Customer]=CM_CT[[#This Row],[Contract Number Customer]])*(CM_CT[Row Type]="Header"),CM_CT[Contract Mileage])</f>
        <v/>
      </c>
      <c r="BO258" s="50" t="n"/>
      <c r="BP258" s="54" t="n"/>
      <c r="BQ258" s="54">
        <f t="array" ref="BQ258">+_xlfn.XLOOKUP(1,(CM_CT[Contract Number Customer]=CM_CT[[#This Row],[Contract Number Customer]])*(CM_CT[Row Type]="Header"),CM_CT[Currency])</f>
        <v/>
      </c>
      <c r="BR258" s="75">
        <f t="array" ref="BR258">+_xlfn.XLOOKUP(1,(CM_CT[Contract Number Customer]=CM_CT[[#This Row],[Contract Number Customer]])*(CM_CT[Row Type]="Header"),CM_CT[Lease Rate EUR])</f>
        <v/>
      </c>
      <c r="BS258" s="306" t="n"/>
      <c r="BT258" s="306" t="n"/>
      <c r="BU258" s="177" t="n"/>
      <c r="BV258" s="306" t="n"/>
      <c r="BW258" s="179">
        <f t="array" ref="BW258">+_xlfn.XLOOKUP(1,(Table_Mietpos[Vertragsnummer]=CM_CT[[#This Row],[Contract Number M3]])*(Table_Mietpos[Auftragspos.]=CM_CT[[#This Row],[Rentalposition M3]]),Table_Mietpos[Nettosatz/Typ])</f>
        <v/>
      </c>
      <c r="BX258" s="306" t="n"/>
      <c r="BY258" s="75" t="n"/>
      <c r="BZ258" s="75" t="n"/>
      <c r="CA258" s="75" t="n"/>
      <c r="CB258" s="75" t="n"/>
      <c r="CC258" s="75" t="n"/>
      <c r="CD258" s="307" t="n"/>
      <c r="CE258" s="307" t="n"/>
      <c r="CF258" s="307" t="n"/>
      <c r="CG258" s="307" t="n"/>
      <c r="CH258" s="28" t="n"/>
      <c r="CI258" s="28" t="n"/>
      <c r="CJ258" s="28" t="n"/>
      <c r="CK258" s="186" t="n"/>
      <c r="CL258" s="307" t="n"/>
      <c r="CM258" s="306" t="n"/>
      <c r="CN258" s="12" t="n"/>
      <c r="CO258" s="20" t="n"/>
      <c r="CP258" s="142" t="n"/>
      <c r="CQ258" s="142" t="n"/>
      <c r="CR258" s="142" t="n"/>
      <c r="CS258" s="20" t="n"/>
    </row>
    <row r="259">
      <c r="B259" s="11" t="n"/>
      <c r="C259" s="14" t="inlineStr">
        <is>
          <t>V700010</t>
        </is>
      </c>
      <c r="D259" s="10" t="n"/>
      <c r="E259" s="15">
        <f t="array" ref="E259">+_xlfn.XLOOKUP(1,(CM_CT[Contract Number M3]=CM_CT[[#This Row],[Contract Number M3]])*(CM_CT[Row Type]="Header"),CM_CT[Contract Number Customer])</f>
        <v/>
      </c>
      <c r="F259" s="10" t="n">
        <v>5</v>
      </c>
      <c r="G259" s="10" t="inlineStr">
        <is>
          <t>Wagon</t>
        </is>
      </c>
      <c r="H259" s="10" t="n">
        <v>50</v>
      </c>
      <c r="I259" s="73">
        <f t="array" ref="I259">+_xlfn.XLOOKUP(1,(Table_Mietpos[Vertragsnummer]=CM[[#This Row],[Contract Number M3]])*(Table_Mietpos[Auftragspos.]=CM[[#This Row],[Rentalposition M3]]),Table_Mietpos[ChNr])</f>
        <v/>
      </c>
      <c r="J259" s="72">
        <f t="array" ref="J259">+_xlfn.XLOOKUP(1,(CM_CT[Contract Number Customer]=CM_CT[[#This Row],[Contract Number Customer]])*(CM_CT[Row Type]="Header"),CM_CT[Customer])</f>
        <v/>
      </c>
      <c r="K259" s="51" t="n"/>
      <c r="L259" s="51" t="n"/>
      <c r="M259" s="15">
        <f t="array" ref="M259">+_xlfn.XLOOKUP(1,(CM_CT[Contract Number Customer]=CM_CT[[#This Row],[Contract Number Customer]])*(CM_CT[Row Type]="Header"),CM_CT[Sales Manager])</f>
        <v/>
      </c>
      <c r="N259" s="15">
        <f t="array" ref="N259">+_xlfn.XLOOKUP(1,(CM_CT[Contract Number Customer]=CM_CT[[#This Row],[Contract Number Customer]])*(CM_CT[Row Type]="Header"),CM_CT[Wagon Type])</f>
        <v/>
      </c>
      <c r="O259" s="10" t="n">
        <v>1</v>
      </c>
      <c r="P259" s="10" t="n"/>
      <c r="Q259" s="10" t="n"/>
      <c r="R259" s="10" t="n">
        <v>1</v>
      </c>
      <c r="S259" s="10" t="n"/>
      <c r="T259" s="10" t="n">
        <v>1</v>
      </c>
      <c r="U259" s="15">
        <f>+IF(CM_CT[[#This Row],[Contract Status]]&lt;&gt;"ended",1,0)</f>
        <v/>
      </c>
      <c r="V259" s="15" t="n"/>
      <c r="W259" s="15">
        <f t="array" ref="W259">_xlfn.XLOOKUP(1,(CM_CT[Contract Number Customer]=$E258)*(CM_CT[Delivery Batch]=$F258)*(CM_CT[Row Type]="Batch"),CM_CT[Contract Flex])</f>
        <v/>
      </c>
      <c r="X259" s="54">
        <f t="array" ref="X259">_xlfn.XLOOKUP(1,(CM_CT[Contract Number Customer]=$E258)*(CM_CT[Delivery Batch]=$F258)*(CM_CT[Row Type]="Batch"),CM_CT[Flex StartDate])</f>
        <v/>
      </c>
      <c r="Y259" s="54">
        <f t="array" ref="Y259">_xlfn.XLOOKUP(1,(CM_CT[Contract Number Customer]=$E258)*(CM_CT[Delivery Batch]=$F258)*(CM_CT[Row Type]="Batch"),CM_CT[Flex EndDate])</f>
        <v/>
      </c>
      <c r="Z259" s="15">
        <f t="array" ref="Z259">_xlfn.XLOOKUP(1,(CM_CT[Contract Number Customer]=$E258)*(CM_CT[Delivery Batch]=$F258)*(CM_CT[Row Type]="Batch"),CM_CT[Contract Status])</f>
        <v/>
      </c>
      <c r="AA259" s="15" t="n"/>
      <c r="AB259" s="74" t="n"/>
      <c r="AC259" s="74" t="n"/>
      <c r="AD259" s="131">
        <f t="array" ref="AD259">+_xlfn.XLOOKUP(1,(Table_Mietpos[Vertragsnummer]=CM_CT[[#This Row],[Contract Number M3]])*(Table_Mietpos[Auftragspos.]=CM_CT[[#This Row],[Rentalposition M3]]),Table_Mietpos[Gueltig_ab])</f>
        <v/>
      </c>
      <c r="AE259" s="131">
        <f t="array" ref="AE259">+_xlfn.XLOOKUP(1,(Table_Mietpos[Vertragsnummer]=CM_CT[[#This Row],[Contract Number M3]])*(Table_Mietpos[Auftragspos.]=CM_CT[[#This Row],[Rentalposition M3]]),Table_Mietpos[Gueltig_bis])</f>
        <v/>
      </c>
      <c r="AF259" s="50">
        <f t="array" ref="AF259">+_xlfn.XLOOKUP(1,(CM_CT[Contract Number Customer]=CM_CT[[#This Row],[Contract Number Customer]])*(CM_CT[Row Type]="Header"),CM_CT[Contract Lenght Initial])</f>
        <v/>
      </c>
      <c r="AG259" s="136">
        <f>+CM_CT[[#This Row],[Rental EndDate]]</f>
        <v/>
      </c>
      <c r="AH259" s="305" t="n"/>
      <c r="AI259" s="305" t="n"/>
      <c r="AJ259" s="305" t="n"/>
      <c r="AK259" s="53" t="n"/>
      <c r="AL259" s="15">
        <f t="array" ref="AL259">+_xlfn.XLOOKUP(1,(CM_CT[Contract Number Customer]=CM_CT[[#This Row],[Contract Number Customer]])*(CM_CT[Row Type]="Header"),CM_CT[Early Termination Category])</f>
        <v/>
      </c>
      <c r="AM259" s="136">
        <f t="array" ref="AM259">_xlfn.XLOOKUP(1,(CM_CT[Contract Number Customer]=$E258)*(CM_CT[Delivery Batch]=$F258)*(CM_CT[Row Type]="Batch"),CM_CT[Early Termination cut-off date1])</f>
        <v/>
      </c>
      <c r="AN259" s="136">
        <f t="array" ref="AN259">_xlfn.XLOOKUP(1,(CM_CT[Contract Number Customer]=$E258)*(CM_CT[Delivery Batch]=$F258)*(CM_CT[Row Type]="Batch"),CM_CT[Early Termination cut-off date2])</f>
        <v/>
      </c>
      <c r="AO259" s="53">
        <f t="array" ref="AO259">+_xlfn.XLOOKUP(1,(CM_CT[Contract Number Customer]=CM_CT[[#This Row],[Contract Number Customer]])*(CM_CT[Row Type]="Header"),CM_CT[Early Termination Notice Period Mths])</f>
        <v/>
      </c>
      <c r="AP259" s="53">
        <f t="array" ref="AP259">+_xlfn.XLOOKUP(1,(CM_CT[Contract Number Customer]=CM_CT[[#This Row],[Contract Number Customer]])*(CM_CT[Row Type]="Header"),CM_CT[Duly Termination Notice Period Mths])</f>
        <v/>
      </c>
      <c r="AQ259" s="54" t="n"/>
      <c r="AR259" s="54">
        <f t="array" ref="AR259">+_xlfn.XLOOKUP(1,(CM_CT[[#This Row],[Contract Number M3]]=Next_possible_notice[Contract Number M3])*(CM_CT[[#This Row],[Rentalposition M3]]=Next_possible_notice[Rentalposition M3]),Next_possible_notice[NoticeDateCalc])</f>
        <v/>
      </c>
      <c r="AS259" s="117" t="n"/>
      <c r="AT259" s="75" t="n"/>
      <c r="AU259" s="75" t="n"/>
      <c r="AV259" s="75" t="n"/>
      <c r="AW259" s="75" t="n"/>
      <c r="AX259" s="53" t="n"/>
      <c r="AY259" s="75" t="n"/>
      <c r="AZ259" s="54" t="n"/>
      <c r="BA259" s="50">
        <f t="array" ref="BA259">+_xlfn.XLOOKUP(1,(CM_CT[Contract Number Customer]=CM_CT[[#This Row],[Contract Number Customer]])*(CM_CT[Row Type]="Header"),CM_CT[Contract Lenght Early Clause &amp; Option])</f>
        <v/>
      </c>
      <c r="BB259" s="15" t="n"/>
      <c r="BC259" s="15" t="n"/>
      <c r="BD259" s="15" t="n"/>
      <c r="BE259" s="15" t="n"/>
      <c r="BF259" s="15" t="n"/>
      <c r="BG259" s="15" t="n"/>
      <c r="BH259" s="24" t="n"/>
      <c r="BI259" s="10" t="n"/>
      <c r="BJ259" s="118" t="n"/>
      <c r="BK259" s="24" t="n"/>
      <c r="BL259" s="54">
        <f>+_xlfn.XLOOKUP(CM_CT[[#This Row],[Wagon Number]],Next_possible_notice[Wagon Number],Next_possible_notice[Renewal Process StartDate])</f>
        <v/>
      </c>
      <c r="BM259" s="24" t="n"/>
      <c r="BN259" s="50">
        <f t="array" ref="BN259">+_xlfn.XLOOKUP(1,(CM_CT[Contract Number Customer]=CM_CT[[#This Row],[Contract Number Customer]])*(CM_CT[Row Type]="Header"),CM_CT[Contract Mileage])</f>
        <v/>
      </c>
      <c r="BO259" s="50" t="n"/>
      <c r="BP259" s="54" t="n"/>
      <c r="BQ259" s="54">
        <f t="array" ref="BQ259">+_xlfn.XLOOKUP(1,(CM_CT[Contract Number Customer]=CM_CT[[#This Row],[Contract Number Customer]])*(CM_CT[Row Type]="Header"),CM_CT[Currency])</f>
        <v/>
      </c>
      <c r="BR259" s="75">
        <f t="array" ref="BR259">+_xlfn.XLOOKUP(1,(CM_CT[Contract Number Customer]=CM_CT[[#This Row],[Contract Number Customer]])*(CM_CT[Row Type]="Header"),CM_CT[Lease Rate EUR])</f>
        <v/>
      </c>
      <c r="BS259" s="306" t="n"/>
      <c r="BT259" s="306" t="n"/>
      <c r="BU259" s="177" t="n"/>
      <c r="BV259" s="306" t="n"/>
      <c r="BW259" s="179">
        <f t="array" ref="BW259">+_xlfn.XLOOKUP(1,(Table_Mietpos[Vertragsnummer]=CM_CT[[#This Row],[Contract Number M3]])*(Table_Mietpos[Auftragspos.]=CM_CT[[#This Row],[Rentalposition M3]]),Table_Mietpos[Nettosatz/Typ])</f>
        <v/>
      </c>
      <c r="BX259" s="306" t="n"/>
      <c r="BY259" s="75" t="n"/>
      <c r="BZ259" s="75" t="n"/>
      <c r="CA259" s="75" t="n"/>
      <c r="CB259" s="75" t="n"/>
      <c r="CC259" s="75" t="n"/>
      <c r="CD259" s="307" t="n"/>
      <c r="CE259" s="307" t="n"/>
      <c r="CF259" s="307" t="n"/>
      <c r="CG259" s="307" t="n"/>
      <c r="CH259" s="28" t="n"/>
      <c r="CI259" s="28" t="n"/>
      <c r="CJ259" s="28" t="n"/>
      <c r="CK259" s="186" t="n"/>
      <c r="CL259" s="307" t="n"/>
      <c r="CM259" s="306" t="n"/>
      <c r="CN259" s="12" t="n"/>
      <c r="CO259" s="20" t="n"/>
      <c r="CP259" s="142" t="n"/>
      <c r="CQ259" s="142" t="n"/>
      <c r="CR259" s="142" t="n"/>
      <c r="CS259" s="20" t="n"/>
    </row>
    <row r="260">
      <c r="B260" s="11" t="n"/>
      <c r="C260" s="10" t="n"/>
      <c r="D260" s="10" t="n"/>
      <c r="E260" s="10" t="n"/>
      <c r="F260" s="10" t="n"/>
      <c r="G260" s="10" t="n"/>
      <c r="H260" s="10" t="n"/>
      <c r="I260" s="10" t="n"/>
      <c r="J260" s="10" t="n"/>
      <c r="K260" s="12" t="n"/>
      <c r="L260" s="12" t="n"/>
      <c r="M260" s="10" t="n"/>
      <c r="N260" s="10" t="n"/>
      <c r="O260" s="10" t="n"/>
      <c r="P260" s="10" t="n"/>
      <c r="Q260" s="10" t="n"/>
      <c r="R260" s="10" t="n"/>
      <c r="S260" s="10" t="n"/>
      <c r="T260" s="10" t="n"/>
      <c r="U260" s="15" t="n"/>
      <c r="V260" s="10" t="n"/>
      <c r="W260" s="10" t="n"/>
      <c r="X260" s="17" t="n"/>
      <c r="Y260" s="17" t="n"/>
      <c r="Z260" s="296" t="n"/>
      <c r="AA260" s="296" t="n"/>
      <c r="AB260" s="17" t="n"/>
      <c r="AC260" s="297" t="n"/>
      <c r="AD260" s="130" t="n"/>
      <c r="AE260" s="130" t="n"/>
      <c r="AF260" s="19" t="n"/>
      <c r="AG260" s="130" t="n"/>
      <c r="AH260" s="298" t="n"/>
      <c r="AI260" s="298" t="n"/>
      <c r="AJ260" s="298" t="n"/>
      <c r="AK260" s="22" t="n"/>
      <c r="AL260" s="64" t="n"/>
      <c r="AM260" s="130" t="n"/>
      <c r="AN260" s="167" t="n"/>
      <c r="AO260" s="22" t="n">
        <v>0</v>
      </c>
      <c r="AP260" s="10" t="n">
        <v>0</v>
      </c>
      <c r="AQ260" s="17" t="n"/>
      <c r="AR260" s="17" t="n"/>
      <c r="AS260" s="116" t="n"/>
      <c r="AT260" s="284" t="n"/>
      <c r="AU260" s="284" t="n"/>
      <c r="AV260" s="284" t="n"/>
      <c r="AW260" s="284" t="n"/>
      <c r="AX260" s="283" t="n"/>
      <c r="AY260" s="284" t="n"/>
      <c r="AZ260" s="285" t="n"/>
      <c r="BA260" s="30">
        <f>+IF(ISBLANK(CM_CT[[#This Row],[Early Termination cut-off date2]])=FALSE,CM_CT[[#This Row],[Early Termination cut-off date2]]-CM_CT[[#This Row],[Contract StartDate]],IF(ISBLANK(CM_CT[[#This Row],[Early Termination cut-off date1]]=FALSE),CM_CT[[#This Row],[Early Termination cut-off date1]]-CM_CT[[#This Row],[Contract StartDate]],CM_CT[[#This Row],[Contract EndDate Initial]]-CM_CT[[#This Row],[Contract StartDate]]))</f>
        <v/>
      </c>
      <c r="BB260" s="12" t="n"/>
      <c r="BC260" s="10" t="n"/>
      <c r="BD260" s="10" t="n"/>
      <c r="BE260" s="10" t="n"/>
      <c r="BF260" s="10" t="n"/>
      <c r="BG260" s="10" t="n"/>
      <c r="BH260" s="24" t="n"/>
      <c r="BI260" s="10" t="n"/>
      <c r="BJ260" s="118" t="n"/>
      <c r="BK260" s="24" t="n"/>
      <c r="BL260" s="54">
        <f>+_xlfn.XLOOKUP(CM_CT[[#This Row],[Wagon Number]],Next_possible_notice[Wagon Number],Next_possible_notice[Renewal Process StartDate])</f>
        <v/>
      </c>
      <c r="BM260" s="24" t="n"/>
      <c r="BN260" s="237" t="n"/>
      <c r="BO260" s="237" t="n"/>
      <c r="BP260" s="285" t="n"/>
      <c r="BQ260" s="12" t="n"/>
      <c r="BR260" s="284" t="n"/>
      <c r="BS260" s="307" t="n"/>
      <c r="BT260" s="307" t="n"/>
      <c r="BU260" s="284">
        <f t="array" ref="BU260">+_xlfn.XLOOKUP(1,(CM_CT[Contract Number Customer]=CM_CT[[#This Row],[Contract Number Customer]])*(CM_CT[Row Type]="Header"),CM_CT[Technical Customer Requests EUR])</f>
        <v/>
      </c>
      <c r="BV260" s="307" t="n"/>
      <c r="BW260" s="284" t="n"/>
      <c r="BX260" s="307" t="n"/>
      <c r="BY260" s="284" t="n"/>
      <c r="BZ260" s="284" t="n"/>
      <c r="CA260" s="284" t="n"/>
      <c r="CB260" s="284" t="n"/>
      <c r="CC260" s="284" t="n"/>
      <c r="CD260" s="307" t="n"/>
      <c r="CE260" s="307" t="n"/>
      <c r="CF260" s="307" t="n"/>
      <c r="CG260" s="307" t="n"/>
      <c r="CH260" s="28" t="n"/>
      <c r="CI260" s="28" t="n"/>
      <c r="CJ260" s="28" t="n"/>
      <c r="CK260" s="186" t="n"/>
      <c r="CL260" s="307" t="n"/>
      <c r="CM260" s="307" t="n"/>
      <c r="CN260" s="12" t="n"/>
      <c r="CO260" s="68" t="n"/>
      <c r="CP260" s="142" t="n"/>
      <c r="CQ260" s="142" t="n"/>
      <c r="CR260" s="142" t="n"/>
      <c r="CS260" s="20" t="n"/>
    </row>
    <row r="261">
      <c r="C261" s="7" t="inlineStr">
        <is>
          <t>Total</t>
        </is>
      </c>
      <c r="D261" s="7" t="n"/>
      <c r="E261" s="7" t="n"/>
      <c r="F261" s="7" t="n"/>
      <c r="G261" s="7" t="n"/>
      <c r="H261" s="7" t="n"/>
      <c r="I261" s="7" t="n"/>
      <c r="J261" s="8" t="n"/>
      <c r="K261" s="7" t="n"/>
      <c r="L261" s="7" t="n"/>
      <c r="M261" s="7" t="n"/>
      <c r="N261" s="7" t="n"/>
      <c r="O261" s="7" t="n"/>
      <c r="P261" s="7" t="n"/>
      <c r="Q261" s="7" t="n"/>
      <c r="R261" s="7">
        <f>SUMIF(CM_CT[Wagon Quantity Newbuild],1,CM_CT[Wagon Quantity Newbuild])</f>
        <v/>
      </c>
      <c r="S261" s="7" t="n"/>
      <c r="T261" s="7" t="n"/>
      <c r="U261">
        <f>SUMIF(CM_CT[Wagon Quantity Actual],1,CM_CT[Wagon Quantity Actual])</f>
        <v/>
      </c>
      <c r="V261" s="7" t="n"/>
      <c r="W261" s="7" t="n"/>
      <c r="X261" s="7" t="n"/>
      <c r="Y261" s="7" t="n"/>
      <c r="Z261" s="7" t="n"/>
      <c r="AA261" s="7" t="n"/>
      <c r="AB261" s="7" t="n"/>
      <c r="AC261" s="7" t="n"/>
      <c r="AD261" s="7" t="n"/>
      <c r="AE261" s="7" t="n"/>
      <c r="AF261" s="76" t="n"/>
      <c r="AG261" s="7" t="n"/>
      <c r="AH261" s="7" t="n"/>
      <c r="AI261" s="7" t="n"/>
      <c r="AJ261" s="7" t="n"/>
      <c r="AK261" s="7" t="n"/>
      <c r="AL261" s="8" t="n"/>
      <c r="AM261" s="8" t="n"/>
      <c r="AN261" s="8" t="n"/>
      <c r="AO261" s="7" t="n"/>
      <c r="AP261" s="7" t="n"/>
      <c r="AQ261" s="7" t="n"/>
      <c r="AR261" s="7" t="n"/>
      <c r="AS261" s="7" t="n"/>
      <c r="AT261" s="7" t="n"/>
      <c r="AU261" s="7" t="n"/>
      <c r="AV261" s="7" t="n"/>
      <c r="AW261" s="7" t="n"/>
      <c r="AX261" s="7" t="n"/>
      <c r="AY261" s="7" t="n"/>
      <c r="AZ261" s="7" t="n"/>
      <c r="BA261" s="78" t="n"/>
      <c r="BB261" s="7" t="n"/>
      <c r="BC261" s="7" t="n"/>
      <c r="BD261" s="7" t="n"/>
      <c r="BE261" s="7" t="n"/>
      <c r="BF261" s="7" t="n"/>
      <c r="BG261" s="7" t="n"/>
      <c r="BH261" s="77" t="n"/>
      <c r="BI261" s="7" t="n"/>
      <c r="BJ261" s="7" t="n"/>
      <c r="BK261" s="77" t="n"/>
      <c r="BL261" s="77" t="n"/>
      <c r="BM261" s="77" t="n"/>
      <c r="BN261" s="7" t="n"/>
      <c r="BO261" s="7" t="n"/>
      <c r="BP261" s="7" t="n"/>
      <c r="BQ261" s="7" t="n"/>
      <c r="BR261" s="7" t="n"/>
      <c r="BS261" s="7" t="n"/>
      <c r="BT261" s="7" t="n"/>
      <c r="BU261" s="7" t="n"/>
      <c r="BV261" s="7" t="n"/>
      <c r="BW261" s="7" t="n"/>
      <c r="BX261" s="7" t="n"/>
      <c r="BY261" s="7" t="n"/>
      <c r="BZ261" s="7" t="n"/>
      <c r="CA261" s="7" t="n"/>
      <c r="CB261" s="7" t="n"/>
      <c r="CC261" s="7" t="n"/>
      <c r="CD261" s="7" t="n"/>
      <c r="CE261" s="7" t="n"/>
      <c r="CF261" s="7" t="n"/>
      <c r="CG261" s="7" t="n"/>
      <c r="CH261" s="79" t="n"/>
      <c r="CI261" s="79" t="n"/>
      <c r="CJ261" s="79" t="n"/>
      <c r="CK261" s="80">
        <f>SUBTOTAL(103,CM_CT[Delta])</f>
        <v/>
      </c>
      <c r="CL261" s="7" t="n"/>
      <c r="CM261" s="7" t="n"/>
      <c r="CN261" s="7" t="n"/>
      <c r="CO261" s="77" t="n"/>
      <c r="CP261" s="7" t="n"/>
      <c r="CQ261" s="7" t="n"/>
      <c r="CR261" s="7" t="n"/>
      <c r="CS261" s="77" t="n"/>
    </row>
  </sheetData>
  <conditionalFormatting sqref="B4:CS260">
    <cfRule type="expression" priority="25" dxfId="242">
      <formula>ISBLANK($AO4)=TRUE</formula>
    </cfRule>
    <cfRule type="expression" priority="26" dxfId="242">
      <formula>ISBLANK($AP4)=TRUE</formula>
    </cfRule>
    <cfRule type="expression" priority="4199" dxfId="241">
      <formula>AND($G4="Header", COUNTIF($Z4,"run*")=1)</formula>
    </cfRule>
    <cfRule type="expression" priority="4200" dxfId="240">
      <formula>AND($G4="Batch", OR(COUNTIF($Z4,"terminated*")=1,$Z4="ended"))</formula>
    </cfRule>
    <cfRule type="expression" priority="4201" dxfId="239">
      <formula>AND($G4="Batch", COUNTIF($Z4,"run*")=1)</formula>
    </cfRule>
    <cfRule type="expression" priority="4202" dxfId="238">
      <formula>AND($G4="Header", OR(COUNTIF($Z4,"plan*")=1,$Z4="template"))</formula>
    </cfRule>
    <cfRule type="expression" priority="4203" dxfId="237">
      <formula>AND($G4="Batch", OR(COUNTIF($Z4,"plan*")=1,$Z4="template"))</formula>
    </cfRule>
    <cfRule type="expression" priority="4234" dxfId="236">
      <formula>AND($G4="Header", OR(COUNTIF($Z4,"terminated*")=1,$Z4="ended"))</formula>
    </cfRule>
  </conditionalFormatting>
  <dataValidations count="17">
    <dataValidation sqref="L1 L3:L5 L209" showDropDown="0" showInputMessage="1" showErrorMessage="1" allowBlank="1" type="list">
      <formula1>Country_Cluster</formula1>
    </dataValidation>
    <dataValidation sqref="BF3:BF260 BG1:BH1 BG3" showDropDown="0" showInputMessage="1" showErrorMessage="1" allowBlank="1" type="list">
      <formula1>Lease_Security</formula1>
    </dataValidation>
    <dataValidation sqref="AL4:AL260" showDropDown="0" showInputMessage="1" showErrorMessage="1" allowBlank="1" type="list">
      <formula1>Early_Termination</formula1>
    </dataValidation>
    <dataValidation sqref="Z4:Z260" showDropDown="0" showInputMessage="1" showErrorMessage="1" allowBlank="1" type="list">
      <formula1>Contract_Status</formula1>
    </dataValidation>
    <dataValidation sqref="K4:K260" showDropDown="0" showInputMessage="1" showErrorMessage="1" allowBlank="1" type="list">
      <formula1>Country</formula1>
    </dataValidation>
    <dataValidation sqref="M4:M260" showDropDown="0" showInputMessage="1" showErrorMessage="1" allowBlank="1" type="list">
      <formula1>Sales_Agents</formula1>
    </dataValidation>
    <dataValidation sqref="V4:V260" showDropDown="0" showInputMessage="1" showErrorMessage="1" allowBlank="1" type="list">
      <formula1>Contract_Type</formula1>
    </dataValidation>
    <dataValidation sqref="N4:N260" showDropDown="0" showInputMessage="1" showErrorMessage="1" allowBlank="1" type="list">
      <formula1>Wagon_Type</formula1>
    </dataValidation>
    <dataValidation sqref="W4:W260 X62:Y106 X108:Y157 X159:Y208 X210:Y259" showDropDown="0" showInputMessage="1" showErrorMessage="1" allowBlank="1" type="list">
      <formula1>Contract_Flex</formula1>
    </dataValidation>
    <dataValidation sqref="G4:G260" showDropDown="0" showInputMessage="1" showErrorMessage="1" allowBlank="1" type="list">
      <formula1>Row_Type</formula1>
    </dataValidation>
    <dataValidation sqref="BG4:BH260 BO4:BO260 CP5 CQ4:CQ260" showDropDown="0" showInputMessage="1" showErrorMessage="1" allowBlank="1" type="list">
      <formula1>Contract_Indexation</formula1>
    </dataValidation>
    <dataValidation sqref="BE4:BE260" showDropDown="0" showInputMessage="1" showErrorMessage="1" allowBlank="1" type="list">
      <formula1>Contract_Juristiction</formula1>
    </dataValidation>
    <dataValidation sqref="AY4:AY260" showDropDown="0" showInputMessage="1" showErrorMessage="1" allowBlank="1" type="list">
      <formula1>Contract_RentFree_Pattern</formula1>
    </dataValidation>
    <dataValidation sqref="Q4:Q260" showDropDown="0" showInputMessage="1" showErrorMessage="1" allowBlank="1" promptTitle="Input Value: Date" prompt="between 1.1.2020 and 31.12.2099" type="date">
      <formula1>43831</formula1>
      <formula2>73050</formula2>
    </dataValidation>
    <dataValidation sqref="AI4:AI260" showDropDown="0" showInputMessage="1" showErrorMessage="1" allowBlank="1" type="list">
      <formula1>Termination_Category</formula1>
    </dataValidation>
    <dataValidation sqref="AJ4:AJ260" showDropDown="0" showInputMessage="1" showErrorMessage="1" allowBlank="1" errorTitle="Text too long" error="Pls reduce text to 120 characters" type="textLength">
      <formula1>0</formula1>
      <formula2>120</formula2>
    </dataValidation>
    <dataValidation sqref="BM4:BM260" showDropDown="0" showInputMessage="1" showErrorMessage="1" allowBlank="1" type="list">
      <formula1>Renewal_Status</formula1>
    </dataValidation>
  </dataValidations>
  <pageMargins left="0.7" right="0.7" top="0.75" bottom="0.75" header="0.3" footer="0.3"/>
  <pageSetup orientation="portrait" paperSize="9" horizontalDpi="0" verticalDpi="0"/>
  <tableParts count="1">
    <tablePart xmlns:r="http://schemas.openxmlformats.org/officeDocument/2006/relationships" r:id="rId1"/>
  </tableParts>
</worksheet>
</file>

<file path=xl/worksheets/sheet6.xml><?xml version="1.0" encoding="utf-8"?>
<worksheet xmlns="http://schemas.openxmlformats.org/spreadsheetml/2006/main">
  <sheetPr>
    <tabColor rgb="FFFF2F92"/>
    <outlinePr summaryBelow="1" summaryRight="1"/>
    <pageSetUpPr/>
  </sheetPr>
  <dimension ref="B1:P20"/>
  <sheetViews>
    <sheetView zoomScale="110" zoomScaleNormal="110" workbookViewId="0">
      <selection activeCell="H11" sqref="H11"/>
    </sheetView>
  </sheetViews>
  <sheetFormatPr baseColWidth="8" defaultColWidth="11" defaultRowHeight="15.95"/>
  <cols>
    <col width="3.375" customWidth="1" style="287" min="1" max="1"/>
    <col width="34.625" bestFit="1" customWidth="1" style="287" min="2" max="2"/>
    <col width="14.5" bestFit="1" customWidth="1" style="287" min="3" max="3"/>
    <col width="18.125" bestFit="1" customWidth="1" style="287" min="4" max="4"/>
    <col width="18.5" bestFit="1" customWidth="1" style="287" min="5" max="5"/>
    <col width="18.125" bestFit="1" customWidth="1" style="287" min="6" max="6"/>
    <col width="30" bestFit="1" customWidth="1" style="287" min="7" max="7"/>
    <col width="35.125" bestFit="1" customWidth="1" style="287" min="8" max="8"/>
    <col width="16.75" bestFit="1" customWidth="1" style="287" min="9" max="10"/>
    <col width="10.125" bestFit="1" customWidth="1" style="287" min="11" max="15"/>
    <col width="14.625" bestFit="1" customWidth="1" style="287" min="16" max="16"/>
    <col width="16.375" bestFit="1" customWidth="1" style="287" min="17" max="17"/>
    <col width="10.875" bestFit="1" customWidth="1" style="287" min="18" max="20"/>
    <col width="16.375" bestFit="1" customWidth="1" style="287" min="21" max="22"/>
    <col width="10.875" bestFit="1" customWidth="1" style="287" min="23" max="24"/>
    <col width="12.875" bestFit="1" customWidth="1" style="287" min="25" max="25"/>
    <col width="15" bestFit="1" customWidth="1" style="287" min="26" max="26"/>
    <col width="12.875" bestFit="1" customWidth="1" style="287" min="27" max="27"/>
    <col width="15" bestFit="1" customWidth="1" style="287" min="28" max="28"/>
    <col width="13.375" bestFit="1" customWidth="1" style="287" min="29" max="29"/>
    <col width="15" bestFit="1" customWidth="1" style="287" min="30" max="30"/>
    <col width="13.375" bestFit="1" customWidth="1" style="287" min="31" max="31"/>
    <col width="15" bestFit="1" customWidth="1" style="287" min="32" max="32"/>
    <col width="16.375" bestFit="1" customWidth="1" style="287" min="33" max="36"/>
    <col width="11.625" bestFit="1" customWidth="1" style="287" min="37" max="37"/>
    <col width="10.875" bestFit="1" customWidth="1" style="287" min="38" max="38"/>
  </cols>
  <sheetData>
    <row r="1" ht="21" customHeight="1" s="287">
      <c r="B1" s="220" t="inlineStr">
        <is>
          <t>Active PAYG Contracts</t>
        </is>
      </c>
    </row>
    <row r="2" ht="21" customHeight="1" s="287">
      <c r="B2" s="220" t="n"/>
    </row>
    <row r="4">
      <c r="B4" s="127" t="n"/>
    </row>
    <row r="5">
      <c r="B5" s="5" t="inlineStr">
        <is>
          <t>Sum of Wagon Quantity Actual</t>
        </is>
      </c>
      <c r="J5" s="5" t="inlineStr">
        <is>
          <t>NoticeDateCalc</t>
        </is>
      </c>
    </row>
    <row r="6" ht="15.75" customHeight="1" s="287">
      <c r="B6" s="5" t="inlineStr">
        <is>
          <t>Customer</t>
        </is>
      </c>
      <c r="C6" s="5" t="inlineStr">
        <is>
          <t>Contract Flex</t>
        </is>
      </c>
      <c r="D6" s="5" t="inlineStr">
        <is>
          <t>Contract Number Customer</t>
        </is>
      </c>
      <c r="E6" s="5" t="inlineStr">
        <is>
          <t>Wagon Type</t>
        </is>
      </c>
      <c r="F6" s="5" t="inlineStr">
        <is>
          <t>Early Termination Category</t>
        </is>
      </c>
      <c r="G6" s="5" t="inlineStr">
        <is>
          <t>Early Termination cut-off date1</t>
        </is>
      </c>
      <c r="H6" s="5" t="inlineStr">
        <is>
          <t>Early Termination Notice Period Mths</t>
        </is>
      </c>
      <c r="I6" s="240" t="inlineStr">
        <is>
          <t>Contract Status</t>
        </is>
      </c>
      <c r="J6" s="6" t="n">
        <v>45292</v>
      </c>
      <c r="K6" s="6" t="n">
        <v>46053</v>
      </c>
      <c r="L6" s="6" t="n">
        <v>46067</v>
      </c>
      <c r="M6" s="6" t="n">
        <v>46142</v>
      </c>
      <c r="N6" s="6" t="n">
        <v>46189</v>
      </c>
      <c r="O6" s="6" t="n">
        <v>46295</v>
      </c>
      <c r="P6" s="221" t="inlineStr">
        <is>
          <t>Gesamtergebnis</t>
        </is>
      </c>
    </row>
    <row r="7" ht="15.75" customHeight="1" s="287">
      <c r="B7" t="inlineStr">
        <is>
          <t>G.T.S. Rail S.p.a.</t>
        </is>
      </c>
      <c r="C7" t="inlineStr">
        <is>
          <t>PAYG</t>
        </is>
      </c>
      <c r="D7" t="inlineStr">
        <is>
          <t>2025-0019</t>
        </is>
      </c>
      <c r="E7" t="inlineStr">
        <is>
          <t>80' 6-A CW</t>
        </is>
      </c>
      <c r="F7" t="inlineStr">
        <is>
          <t>with as-of date</t>
        </is>
      </c>
      <c r="G7" s="6" t="n">
        <v>45992</v>
      </c>
      <c r="H7" t="n">
        <v>1</v>
      </c>
      <c r="I7" t="inlineStr">
        <is>
          <t>run_initial</t>
        </is>
      </c>
      <c r="K7" t="n">
        <v>12</v>
      </c>
      <c r="P7" s="288" t="n">
        <v>12</v>
      </c>
    </row>
    <row r="8" ht="15.75" customHeight="1" s="287">
      <c r="B8" t="inlineStr">
        <is>
          <t>LION Logistics GmbH</t>
        </is>
      </c>
      <c r="C8" t="inlineStr">
        <is>
          <t>PAYG</t>
        </is>
      </c>
      <c r="D8" t="inlineStr">
        <is>
          <t>2025-0007</t>
        </is>
      </c>
      <c r="E8" t="inlineStr">
        <is>
          <t>DPW</t>
        </is>
      </c>
      <c r="F8" t="inlineStr">
        <is>
          <t>with as-of date</t>
        </is>
      </c>
      <c r="G8" s="6" t="n">
        <v>45627</v>
      </c>
      <c r="H8" t="n">
        <v>1</v>
      </c>
      <c r="I8" t="inlineStr">
        <is>
          <t>run_prolonged</t>
        </is>
      </c>
      <c r="K8" t="n">
        <v>1</v>
      </c>
      <c r="P8" s="288" t="n">
        <v>1</v>
      </c>
    </row>
    <row r="9" ht="15.75" customHeight="1" s="287">
      <c r="B9" t="inlineStr">
        <is>
          <t>LTE Logistik- und Transport GmbH</t>
        </is>
      </c>
      <c r="C9" t="inlineStr">
        <is>
          <t>PAYG</t>
        </is>
      </c>
      <c r="D9" t="inlineStr">
        <is>
          <t>2024-0018</t>
        </is>
      </c>
      <c r="E9" t="inlineStr">
        <is>
          <t>60' CW</t>
        </is>
      </c>
      <c r="F9" t="inlineStr">
        <is>
          <t>with as-of date</t>
        </is>
      </c>
      <c r="G9" t="inlineStr">
        <is>
          <t>(Leer)</t>
        </is>
      </c>
      <c r="H9" t="n">
        <v>0</v>
      </c>
      <c r="J9" t="n">
        <v>1</v>
      </c>
      <c r="P9" s="288" t="n">
        <v>1</v>
      </c>
    </row>
    <row r="10" ht="15.75" customHeight="1" s="287">
      <c r="B10" t="inlineStr">
        <is>
          <t>LTE Logistik- und Transport GmbH</t>
        </is>
      </c>
      <c r="C10" t="inlineStr">
        <is>
          <t>PAYG-Abrg</t>
        </is>
      </c>
      <c r="D10" t="inlineStr">
        <is>
          <t>2023-0040</t>
        </is>
      </c>
      <c r="E10" t="inlineStr">
        <is>
          <t>DPW</t>
        </is>
      </c>
      <c r="F10" t="inlineStr">
        <is>
          <t>n.a.</t>
        </is>
      </c>
      <c r="G10" t="inlineStr">
        <is>
          <t>(Leer)</t>
        </is>
      </c>
      <c r="H10" t="n">
        <v>0</v>
      </c>
      <c r="O10" t="n">
        <v>4</v>
      </c>
      <c r="P10" s="288" t="n">
        <v>4</v>
      </c>
    </row>
    <row r="11" ht="15.75" customHeight="1" s="287">
      <c r="B11" t="inlineStr">
        <is>
          <t>LTE Logistik- und Transport GmbH</t>
        </is>
      </c>
      <c r="C11" t="inlineStr">
        <is>
          <t>PAYG-Abrg</t>
        </is>
      </c>
      <c r="D11" t="inlineStr">
        <is>
          <t>2025-0042</t>
        </is>
      </c>
      <c r="E11" t="inlineStr">
        <is>
          <t>90' CW</t>
        </is>
      </c>
      <c r="F11" t="inlineStr">
        <is>
          <t>with cut-off date</t>
        </is>
      </c>
      <c r="G11" s="6" t="n">
        <v>46250</v>
      </c>
      <c r="H11" t="n">
        <v>2</v>
      </c>
      <c r="I11" t="inlineStr">
        <is>
          <t>plan_deliver_fleet</t>
        </is>
      </c>
      <c r="N11" t="n">
        <v>21</v>
      </c>
      <c r="P11" s="288" t="n">
        <v>21</v>
      </c>
    </row>
    <row r="12" ht="15.75" customHeight="1" s="287">
      <c r="B12" t="inlineStr">
        <is>
          <t>Martin Tolksdorf Logistics GmbH</t>
        </is>
      </c>
      <c r="C12" t="inlineStr">
        <is>
          <t>PAYG</t>
        </is>
      </c>
      <c r="D12" t="inlineStr">
        <is>
          <t>2025-0034</t>
        </is>
      </c>
      <c r="E12" t="inlineStr">
        <is>
          <t>DPW</t>
        </is>
      </c>
      <c r="F12" t="inlineStr">
        <is>
          <t>with as-of date</t>
        </is>
      </c>
      <c r="G12" s="6" t="n">
        <v>45992</v>
      </c>
      <c r="H12" t="n">
        <v>1</v>
      </c>
      <c r="I12" t="inlineStr">
        <is>
          <t>run_initial</t>
        </is>
      </c>
      <c r="K12" t="n">
        <v>48</v>
      </c>
      <c r="P12" s="288" t="n">
        <v>48</v>
      </c>
    </row>
    <row r="13" ht="15.75" customHeight="1" s="287">
      <c r="B13" t="inlineStr">
        <is>
          <t>Mindener Kreisbahnen GmbH</t>
        </is>
      </c>
      <c r="C13" t="inlineStr">
        <is>
          <t>PAYG-Abrg</t>
        </is>
      </c>
      <c r="D13" t="inlineStr">
        <is>
          <t>2025-0004</t>
        </is>
      </c>
      <c r="E13" t="inlineStr">
        <is>
          <t>80' 6-A CW</t>
        </is>
      </c>
      <c r="F13" t="inlineStr">
        <is>
          <t>n.a.</t>
        </is>
      </c>
      <c r="G13" t="inlineStr">
        <is>
          <t>(Leer)</t>
        </is>
      </c>
      <c r="H13" t="n">
        <v>0</v>
      </c>
      <c r="L13" t="n">
        <v>3</v>
      </c>
      <c r="P13" s="288" t="n">
        <v>3</v>
      </c>
    </row>
    <row r="14" ht="15.75" customHeight="1" s="287">
      <c r="B14" t="inlineStr">
        <is>
          <t>NAVILAND CARGO SAS</t>
        </is>
      </c>
      <c r="C14" t="inlineStr">
        <is>
          <t>PAYG</t>
        </is>
      </c>
      <c r="D14" t="inlineStr">
        <is>
          <t>2025-0030</t>
        </is>
      </c>
      <c r="E14" t="inlineStr">
        <is>
          <t>80' 6-A CW</t>
        </is>
      </c>
      <c r="F14" t="inlineStr">
        <is>
          <t>with as-of date</t>
        </is>
      </c>
      <c r="G14" s="6" t="n">
        <v>45992</v>
      </c>
      <c r="H14" t="n">
        <v>1</v>
      </c>
      <c r="I14" t="inlineStr">
        <is>
          <t>run_initial</t>
        </is>
      </c>
      <c r="K14" t="n">
        <v>20</v>
      </c>
      <c r="P14" s="288" t="n">
        <v>20</v>
      </c>
    </row>
    <row r="15" ht="15.75" customHeight="1" s="287">
      <c r="B15" t="inlineStr">
        <is>
          <t>Necoss GmbH</t>
        </is>
      </c>
      <c r="C15" t="inlineStr">
        <is>
          <t>PAYG</t>
        </is>
      </c>
      <c r="D15" t="inlineStr">
        <is>
          <t>2025-0025</t>
        </is>
      </c>
      <c r="E15" t="inlineStr">
        <is>
          <t>80' 6-A CW</t>
        </is>
      </c>
      <c r="F15" t="inlineStr">
        <is>
          <t>with as-of date</t>
        </is>
      </c>
      <c r="G15" s="6" t="n">
        <v>46023</v>
      </c>
      <c r="H15" t="n">
        <v>1</v>
      </c>
      <c r="I15" t="inlineStr">
        <is>
          <t>run_initial</t>
        </is>
      </c>
      <c r="K15" t="n">
        <v>25</v>
      </c>
      <c r="P15" s="288" t="n">
        <v>25</v>
      </c>
    </row>
    <row r="16" ht="15.75" customHeight="1" s="287">
      <c r="B16" t="inlineStr">
        <is>
          <t>Sangritana SpA</t>
        </is>
      </c>
      <c r="C16" t="inlineStr">
        <is>
          <t>PAYG</t>
        </is>
      </c>
      <c r="D16" t="inlineStr">
        <is>
          <t>2023-0039</t>
        </is>
      </c>
      <c r="E16" t="inlineStr">
        <is>
          <t>60' CW</t>
        </is>
      </c>
      <c r="F16" t="inlineStr">
        <is>
          <t>with as-of date</t>
        </is>
      </c>
      <c r="G16" s="6" t="n">
        <v>45658</v>
      </c>
      <c r="H16" t="n">
        <v>1</v>
      </c>
      <c r="I16" t="inlineStr">
        <is>
          <t>run_prolonged</t>
        </is>
      </c>
      <c r="K16" t="n">
        <v>23</v>
      </c>
      <c r="P16" s="288" t="n">
        <v>23</v>
      </c>
    </row>
    <row r="17" ht="15.75" customHeight="1" s="287">
      <c r="B17" t="inlineStr">
        <is>
          <t>Sangritana SpA</t>
        </is>
      </c>
      <c r="C17" t="inlineStr">
        <is>
          <t>PAYG</t>
        </is>
      </c>
      <c r="D17" t="inlineStr">
        <is>
          <t>2024-0029</t>
        </is>
      </c>
      <c r="E17" t="inlineStr">
        <is>
          <t>60' CW</t>
        </is>
      </c>
      <c r="F17" t="inlineStr">
        <is>
          <t>with as-of date</t>
        </is>
      </c>
      <c r="G17" s="6" t="n">
        <v>45627</v>
      </c>
      <c r="H17" t="n">
        <v>1</v>
      </c>
      <c r="I17" t="inlineStr">
        <is>
          <t>run_prolonged</t>
        </is>
      </c>
      <c r="K17" t="n">
        <v>2</v>
      </c>
      <c r="P17" s="288" t="n">
        <v>2</v>
      </c>
    </row>
    <row r="18" ht="15.75" customHeight="1" s="287">
      <c r="B18" t="inlineStr">
        <is>
          <t>Weco Rail GmbH</t>
        </is>
      </c>
      <c r="C18" t="inlineStr">
        <is>
          <t>PAYG-Abrg</t>
        </is>
      </c>
      <c r="D18" t="inlineStr">
        <is>
          <t>2025-0014</t>
        </is>
      </c>
      <c r="E18" t="inlineStr">
        <is>
          <t>90' CW</t>
        </is>
      </c>
      <c r="F18" t="inlineStr">
        <is>
          <t>n.a.</t>
        </is>
      </c>
      <c r="G18" t="inlineStr">
        <is>
          <t>(Leer)</t>
        </is>
      </c>
      <c r="H18" t="n">
        <v>0</v>
      </c>
      <c r="M18" t="n">
        <v>2</v>
      </c>
      <c r="P18" s="288" t="n">
        <v>2</v>
      </c>
    </row>
    <row r="19" ht="15.75" customHeight="1" s="287">
      <c r="B19" t="inlineStr">
        <is>
          <t>Weco Rail GmbH</t>
        </is>
      </c>
      <c r="C19" t="inlineStr">
        <is>
          <t>PAYG-Abrg</t>
        </is>
      </c>
      <c r="D19" t="inlineStr">
        <is>
          <t>2025-0015</t>
        </is>
      </c>
      <c r="E19" t="inlineStr">
        <is>
          <t>DPW</t>
        </is>
      </c>
      <c r="F19" t="inlineStr">
        <is>
          <t>n.a.</t>
        </is>
      </c>
      <c r="G19" t="inlineStr">
        <is>
          <t>(Leer)</t>
        </is>
      </c>
      <c r="H19" t="n">
        <v>0</v>
      </c>
      <c r="M19" t="n">
        <v>8</v>
      </c>
      <c r="P19" s="288" t="n">
        <v>8</v>
      </c>
    </row>
    <row r="20" ht="15.75" customHeight="1" s="287">
      <c r="B20" t="inlineStr">
        <is>
          <t>Gesamtergebnis</t>
        </is>
      </c>
      <c r="J20" t="n">
        <v>1</v>
      </c>
      <c r="K20" t="n">
        <v>131</v>
      </c>
      <c r="L20" t="n">
        <v>3</v>
      </c>
      <c r="M20" t="n">
        <v>10</v>
      </c>
      <c r="N20" t="n">
        <v>21</v>
      </c>
      <c r="O20" t="n">
        <v>4</v>
      </c>
      <c r="P20" s="288" t="n">
        <v>170</v>
      </c>
    </row>
  </sheetData>
  <pageMargins left="0.7" right="0.7" top="0.75" bottom="0.75" header="0.3" footer="0.3"/>
  <pageSetup orientation="portrait" paperSize="9" horizontalDpi="0" verticalDpi="0"/>
</worksheet>
</file>

<file path=xl/worksheets/sheet7.xml><?xml version="1.0" encoding="utf-8"?>
<worksheet xmlns="http://schemas.openxmlformats.org/spreadsheetml/2006/main">
  <sheetPr>
    <tabColor rgb="FFFF2F92"/>
    <outlinePr summaryBelow="1" summaryRight="1"/>
    <pageSetUpPr/>
  </sheetPr>
  <dimension ref="A1:O26"/>
  <sheetViews>
    <sheetView zoomScale="80" zoomScaleNormal="80" workbookViewId="0">
      <pane xSplit="6" ySplit="6" topLeftCell="G7" activePane="bottomRight" state="frozen"/>
      <selection pane="bottomRight" activeCell="A1" sqref="A1"/>
      <selection pane="bottomLeft" activeCell="A7" sqref="A7"/>
      <selection pane="topRight" activeCell="G1" sqref="G1"/>
    </sheetView>
  </sheetViews>
  <sheetFormatPr baseColWidth="8" defaultColWidth="11" defaultRowHeight="15.95"/>
  <cols>
    <col width="3.375" customWidth="1" style="287" min="1" max="1"/>
    <col width="34.625" bestFit="1" customWidth="1" style="287" min="2" max="2"/>
    <col width="14.5" bestFit="1" customWidth="1" style="287" min="3" max="3"/>
    <col width="16.125" bestFit="1" customWidth="1" style="287" min="4" max="4"/>
    <col width="24.625" bestFit="1" customWidth="1" style="287" min="5" max="5"/>
    <col width="10.125" bestFit="1" customWidth="1" style="287" min="6" max="14"/>
    <col width="14.625" bestFit="1" customWidth="1" style="287" min="15" max="15"/>
    <col width="25" bestFit="1" customWidth="1" style="287" min="16" max="18"/>
    <col width="11.125" bestFit="1" customWidth="1" style="287" min="19" max="20"/>
    <col width="10.875" bestFit="1" customWidth="1" style="287" min="21" max="21"/>
    <col width="16.375" bestFit="1" customWidth="1" style="287" min="22" max="48"/>
    <col width="10.875" bestFit="1" customWidth="1" style="287" min="49" max="49"/>
  </cols>
  <sheetData>
    <row r="1">
      <c r="B1" s="240" t="inlineStr">
        <is>
          <t>Contract Status</t>
        </is>
      </c>
      <c r="C1" t="inlineStr">
        <is>
          <t>(Mehrere Elemente)</t>
        </is>
      </c>
    </row>
    <row r="2">
      <c r="B2" s="5" t="inlineStr">
        <is>
          <t>Wagon Type</t>
        </is>
      </c>
      <c r="C2" t="inlineStr">
        <is>
          <t>(Alle)</t>
        </is>
      </c>
    </row>
    <row r="3">
      <c r="B3" s="5" t="inlineStr">
        <is>
          <t>Customer</t>
        </is>
      </c>
      <c r="C3" t="inlineStr">
        <is>
          <t>Contargo Rail Services GmbH</t>
        </is>
      </c>
    </row>
    <row r="4">
      <c r="B4" s="127" t="n"/>
    </row>
    <row r="5">
      <c r="B5" s="5" t="inlineStr">
        <is>
          <t>Count of Rentalposition M3</t>
        </is>
      </c>
      <c r="E5" s="5" t="inlineStr">
        <is>
          <t>Contract EndDate Actual</t>
        </is>
      </c>
    </row>
    <row r="6" ht="15.75" customHeight="1" s="287">
      <c r="B6" s="5" t="inlineStr">
        <is>
          <t>Contract Number Customer</t>
        </is>
      </c>
      <c r="C6" s="5" t="inlineStr">
        <is>
          <t>Contract Type</t>
        </is>
      </c>
      <c r="D6" s="5" t="inlineStr">
        <is>
          <t>Sales Manager</t>
        </is>
      </c>
      <c r="E6" t="inlineStr">
        <is>
          <t>#NV</t>
        </is>
      </c>
      <c r="F6" s="6" t="n">
        <v>46112</v>
      </c>
      <c r="G6" s="6" t="n">
        <v>46333</v>
      </c>
      <c r="H6" s="6" t="n">
        <v>46373</v>
      </c>
      <c r="I6" s="6" t="n">
        <v>46387</v>
      </c>
      <c r="J6" s="6" t="n">
        <v>46477</v>
      </c>
      <c r="K6" s="6" t="n">
        <v>46752</v>
      </c>
      <c r="L6" s="6" t="n">
        <v>47087</v>
      </c>
      <c r="M6" s="6" t="n">
        <v>47021</v>
      </c>
      <c r="N6" s="6" t="n">
        <v>46744</v>
      </c>
      <c r="O6" s="221" t="inlineStr">
        <is>
          <t>Gesamtergebnis</t>
        </is>
      </c>
    </row>
    <row r="7" ht="15.75" customHeight="1" s="287">
      <c r="B7" t="inlineStr">
        <is>
          <t>2020-0003</t>
        </is>
      </c>
      <c r="I7" t="n">
        <v>12</v>
      </c>
      <c r="O7" s="288" t="n">
        <v>12</v>
      </c>
    </row>
    <row r="8" ht="15.75" customHeight="1" s="287">
      <c r="B8" t="inlineStr">
        <is>
          <t>2020-0004</t>
        </is>
      </c>
      <c r="I8" t="n">
        <v>24</v>
      </c>
      <c r="O8" s="288" t="n">
        <v>24</v>
      </c>
    </row>
    <row r="9" ht="15.75" customHeight="1" s="287">
      <c r="B9" t="inlineStr">
        <is>
          <t>2021-0013</t>
        </is>
      </c>
      <c r="G9" t="n">
        <v>3</v>
      </c>
      <c r="O9" s="288" t="n">
        <v>3</v>
      </c>
    </row>
    <row r="10" ht="15.75" customHeight="1" s="287">
      <c r="B10" t="inlineStr">
        <is>
          <t>2021-0014</t>
        </is>
      </c>
      <c r="G10" t="n">
        <v>5</v>
      </c>
      <c r="O10" s="288" t="n">
        <v>5</v>
      </c>
    </row>
    <row r="11" ht="15.75" customHeight="1" s="287">
      <c r="B11" t="inlineStr">
        <is>
          <t>2021-0015</t>
        </is>
      </c>
      <c r="G11" t="n">
        <v>6</v>
      </c>
      <c r="O11" s="288" t="n">
        <v>6</v>
      </c>
    </row>
    <row r="12" ht="15.75" customHeight="1" s="287">
      <c r="B12" t="inlineStr">
        <is>
          <t>2021-0016</t>
        </is>
      </c>
      <c r="G12" t="n">
        <v>2</v>
      </c>
      <c r="O12" s="288" t="n">
        <v>2</v>
      </c>
    </row>
    <row r="13" ht="15.75" customHeight="1" s="287">
      <c r="B13" t="inlineStr">
        <is>
          <t>2022-0007</t>
        </is>
      </c>
      <c r="J13" t="n">
        <v>3</v>
      </c>
      <c r="O13" s="288" t="n">
        <v>3</v>
      </c>
    </row>
    <row r="14" ht="15.75" customHeight="1" s="287">
      <c r="B14" t="inlineStr">
        <is>
          <t>2022-0008</t>
        </is>
      </c>
      <c r="J14" t="n">
        <v>10</v>
      </c>
      <c r="O14" s="288" t="n">
        <v>10</v>
      </c>
    </row>
    <row r="15" ht="15.75" customHeight="1" s="287">
      <c r="B15" t="inlineStr">
        <is>
          <t>2023-0025</t>
        </is>
      </c>
      <c r="H15" t="n">
        <v>4</v>
      </c>
      <c r="O15" s="288" t="n">
        <v>4</v>
      </c>
    </row>
    <row r="16" ht="15.75" customHeight="1" s="287">
      <c r="B16" t="inlineStr">
        <is>
          <t>2023-0024</t>
        </is>
      </c>
      <c r="H16" t="n">
        <v>7</v>
      </c>
      <c r="O16" s="288" t="n">
        <v>7</v>
      </c>
    </row>
    <row r="17" ht="15.75" customHeight="1" s="287">
      <c r="A17" t="inlineStr">
        <is>
          <t xml:space="preserve">  </t>
        </is>
      </c>
      <c r="B17" t="inlineStr">
        <is>
          <t>2023-0018</t>
        </is>
      </c>
      <c r="K17" t="n">
        <v>22</v>
      </c>
      <c r="O17" s="288" t="n">
        <v>22</v>
      </c>
    </row>
    <row r="18" ht="15.75" customHeight="1" s="287">
      <c r="B18" t="inlineStr">
        <is>
          <t>2025-0017</t>
        </is>
      </c>
      <c r="C18" t="inlineStr">
        <is>
          <t>Comfort Lease</t>
        </is>
      </c>
      <c r="D18" t="inlineStr">
        <is>
          <t>WBA</t>
        </is>
      </c>
      <c r="O18" s="288" t="n"/>
    </row>
    <row r="19" ht="15.75" customHeight="1" s="287">
      <c r="B19" t="inlineStr">
        <is>
          <t>2025-0017</t>
        </is>
      </c>
      <c r="C19" t="inlineStr">
        <is>
          <t>(Leer)</t>
        </is>
      </c>
      <c r="D19" t="inlineStr">
        <is>
          <t>WBA</t>
        </is>
      </c>
      <c r="E19" t="n">
        <v>4</v>
      </c>
      <c r="F19" t="n">
        <v>2</v>
      </c>
      <c r="O19" s="288" t="n">
        <v>6</v>
      </c>
    </row>
    <row r="20" ht="15.75" customHeight="1" s="287">
      <c r="B20" t="inlineStr">
        <is>
          <t>2025-0016</t>
        </is>
      </c>
      <c r="C20" t="inlineStr">
        <is>
          <t>Comfort Lease</t>
        </is>
      </c>
      <c r="D20" t="inlineStr">
        <is>
          <t>WBA</t>
        </is>
      </c>
      <c r="O20" s="288" t="n"/>
    </row>
    <row r="21" ht="15.75" customHeight="1" s="287">
      <c r="B21" t="inlineStr">
        <is>
          <t>2025-0016</t>
        </is>
      </c>
      <c r="C21" t="inlineStr">
        <is>
          <t>(Leer)</t>
        </is>
      </c>
      <c r="D21" t="inlineStr">
        <is>
          <t>WBA</t>
        </is>
      </c>
      <c r="E21" t="n">
        <v>6</v>
      </c>
      <c r="F21" t="n">
        <v>6</v>
      </c>
      <c r="O21" s="288" t="n">
        <v>12</v>
      </c>
    </row>
    <row r="22" ht="15.75" customHeight="1" s="287">
      <c r="B22" t="inlineStr">
        <is>
          <t>2025-0023</t>
        </is>
      </c>
      <c r="C22" t="inlineStr">
        <is>
          <t>Comfort Lease</t>
        </is>
      </c>
      <c r="D22" t="inlineStr">
        <is>
          <t>WBA</t>
        </is>
      </c>
      <c r="O22" s="288" t="n"/>
    </row>
    <row r="23" ht="15.75" customHeight="1" s="287">
      <c r="B23" t="inlineStr">
        <is>
          <t>2025-0023</t>
        </is>
      </c>
      <c r="C23" t="inlineStr">
        <is>
          <t>(Leer)</t>
        </is>
      </c>
      <c r="D23" t="inlineStr">
        <is>
          <t>WBA</t>
        </is>
      </c>
      <c r="E23" t="n">
        <v>13</v>
      </c>
      <c r="F23" t="n">
        <v>13</v>
      </c>
      <c r="O23" s="288" t="n">
        <v>26</v>
      </c>
    </row>
    <row r="24" ht="15.75" customHeight="1" s="287">
      <c r="B24" t="inlineStr">
        <is>
          <t>2025-0032</t>
        </is>
      </c>
      <c r="C24" t="inlineStr">
        <is>
          <t>Comfort Lease</t>
        </is>
      </c>
      <c r="D24" t="inlineStr">
        <is>
          <t>WBA</t>
        </is>
      </c>
      <c r="O24" s="288" t="n"/>
    </row>
    <row r="25" ht="15.75" customHeight="1" s="287">
      <c r="B25" t="inlineStr">
        <is>
          <t>2025-0032</t>
        </is>
      </c>
      <c r="C25" t="inlineStr">
        <is>
          <t>(Leer)</t>
        </is>
      </c>
      <c r="D25" t="inlineStr">
        <is>
          <t>WBA</t>
        </is>
      </c>
      <c r="N25" t="n">
        <v>8</v>
      </c>
      <c r="O25" s="288" t="n">
        <v>8</v>
      </c>
    </row>
    <row r="26" ht="15.75" customHeight="1" s="287">
      <c r="B26" t="inlineStr">
        <is>
          <t>Gesamtergebnis</t>
        </is>
      </c>
      <c r="E26" t="n">
        <v>23</v>
      </c>
      <c r="F26" t="n">
        <v>21</v>
      </c>
      <c r="G26" t="n">
        <v>16</v>
      </c>
      <c r="H26" t="n">
        <v>11</v>
      </c>
      <c r="I26" t="n">
        <v>36</v>
      </c>
      <c r="J26" t="n">
        <v>13</v>
      </c>
      <c r="K26" t="n">
        <v>22</v>
      </c>
      <c r="N26" t="n">
        <v>8</v>
      </c>
      <c r="O26" s="288" t="n">
        <v>150</v>
      </c>
    </row>
  </sheetData>
  <pageMargins left="0.7" right="0.7" top="0.75" bottom="0.75" header="0.3" footer="0.3"/>
  <pageSetup orientation="portrait" paperSize="9" horizontalDpi="0" verticalDpi="0"/>
</worksheet>
</file>

<file path=xl/worksheets/sheet8.xml><?xml version="1.0" encoding="utf-8"?>
<worksheet xmlns="http://schemas.openxmlformats.org/spreadsheetml/2006/main">
  <sheetPr>
    <tabColor rgb="FF92D050"/>
    <outlinePr summaryBelow="1" summaryRight="1"/>
    <pageSetUpPr/>
  </sheetPr>
  <dimension ref="A1:AD4088"/>
  <sheetViews>
    <sheetView topLeftCell="O1" zoomScaleNormal="100" workbookViewId="0">
      <selection activeCell="AA26" sqref="AA26"/>
    </sheetView>
  </sheetViews>
  <sheetFormatPr baseColWidth="8" defaultColWidth="11" defaultRowHeight="15.95"/>
  <cols>
    <col width="21" bestFit="1" customWidth="1" style="287" min="1" max="1"/>
    <col width="26.375" bestFit="1" customWidth="1" style="287" min="2" max="2"/>
    <col width="18.875" bestFit="1" customWidth="1" style="287" min="3" max="3"/>
    <col width="16.625" bestFit="1" customWidth="1" style="287" min="4" max="4"/>
    <col width="34.375" bestFit="1" customWidth="1" style="287" min="5" max="5"/>
    <col width="15.875" bestFit="1" customWidth="1" style="287" min="6" max="6"/>
    <col width="14" bestFit="1" customWidth="1" style="287" min="7" max="7"/>
    <col width="14.5" bestFit="1" customWidth="1" style="287" min="8" max="8"/>
    <col width="15.625" bestFit="1" customWidth="1" style="287" min="9" max="9"/>
    <col width="14.625" bestFit="1" customWidth="1" style="287" min="10" max="10"/>
    <col width="26.125" bestFit="1" customWidth="1" style="287" min="11" max="11"/>
    <col width="17.5" bestFit="1" customWidth="1" style="287" min="12" max="12"/>
    <col width="16.5" bestFit="1" customWidth="1" style="287" min="13" max="13"/>
    <col width="21.875" bestFit="1" customWidth="1" style="287" min="14" max="14"/>
    <col width="24" bestFit="1" customWidth="1" style="287" min="15" max="15"/>
    <col width="34" bestFit="1" customWidth="1" style="287" min="16" max="16"/>
    <col width="28.375" bestFit="1" customWidth="1" style="287" min="17" max="17"/>
    <col width="27.5" bestFit="1" customWidth="1" style="287" min="18" max="18"/>
    <col width="26.5" bestFit="1" customWidth="1" style="287" min="19" max="19"/>
    <col width="30" bestFit="1" customWidth="1" style="287" min="20" max="21"/>
    <col width="35.125" bestFit="1" customWidth="1" style="287" min="22" max="22"/>
    <col width="34.875" bestFit="1" customWidth="1" style="287" min="23" max="23"/>
    <col width="37.375" bestFit="1" customWidth="1" style="287" min="24" max="24"/>
    <col width="18.875" bestFit="1" customWidth="1" style="287" min="25" max="25"/>
    <col width="16.375" bestFit="1" customWidth="1" style="287" min="26" max="26"/>
    <col width="32.375" bestFit="1" customWidth="1" style="287" min="27" max="27"/>
    <col width="17.625" bestFit="1" customWidth="1" style="287" min="28" max="28"/>
    <col width="10.125" bestFit="1" customWidth="1" style="287" min="29" max="29"/>
    <col width="26.375" bestFit="1" customWidth="1" style="287" min="30" max="30"/>
    <col width="26.375" customWidth="1" style="287" min="31" max="31"/>
    <col width="26.375" bestFit="1" customWidth="1" style="287" min="32" max="32"/>
    <col width="10.125" customWidth="1" style="287" min="33" max="33"/>
    <col width="32.375" customWidth="1" style="287" min="34" max="34"/>
    <col width="20.875" bestFit="1" customWidth="1" style="287" min="35" max="35"/>
    <col width="17.625" bestFit="1" customWidth="1" style="287" min="36" max="36"/>
    <col width="18.375" customWidth="1" style="287" min="37" max="37"/>
    <col width="24.125" bestFit="1" customWidth="1" style="287" min="38" max="38"/>
    <col width="35.125" bestFit="1" customWidth="1" style="287" min="39" max="39"/>
    <col width="34.875" bestFit="1" customWidth="1" style="287" min="40" max="40"/>
    <col width="37.375" bestFit="1" customWidth="1" style="287" min="41" max="41"/>
    <col width="25" bestFit="1" customWidth="1" style="287" min="42" max="42"/>
    <col width="21.875" bestFit="1" customWidth="1" style="287" min="43" max="43"/>
    <col width="23.625" bestFit="1" customWidth="1" style="287" min="44" max="44"/>
    <col width="32.125" bestFit="1" customWidth="1" style="287" min="45" max="45"/>
    <col width="18" bestFit="1" customWidth="1" style="287" min="46" max="46"/>
    <col width="23.375" bestFit="1" customWidth="1" style="287" min="47" max="47"/>
    <col width="21" bestFit="1" customWidth="1" style="287" min="48" max="48"/>
    <col width="26.375" bestFit="1" customWidth="1" style="287" min="49" max="49"/>
    <col width="24.875" bestFit="1" customWidth="1" style="287" min="50" max="50"/>
    <col width="21.875" bestFit="1" customWidth="1" style="287" min="51" max="51"/>
    <col width="19.875" bestFit="1" customWidth="1" style="287" min="52" max="52"/>
    <col width="16.375" bestFit="1" customWidth="1" style="287" min="53" max="53"/>
    <col width="15.375" customWidth="1" style="287" min="54" max="54"/>
    <col width="13.875" bestFit="1" customWidth="1" style="287" min="55" max="55"/>
    <col width="6" bestFit="1" customWidth="1" style="287" min="56" max="56"/>
    <col width="10.125" bestFit="1" customWidth="1" style="287" min="57" max="57"/>
  </cols>
  <sheetData>
    <row r="1">
      <c r="A1" t="inlineStr">
        <is>
          <t>Contract Number M3</t>
        </is>
      </c>
      <c r="B1" t="inlineStr">
        <is>
          <t>Contract Number Customer</t>
        </is>
      </c>
      <c r="C1" t="inlineStr">
        <is>
          <t>Rentalposition M3</t>
        </is>
      </c>
      <c r="D1" t="inlineStr">
        <is>
          <t>Wagon Number</t>
        </is>
      </c>
      <c r="E1" t="inlineStr">
        <is>
          <t>Customer</t>
        </is>
      </c>
      <c r="F1" t="inlineStr">
        <is>
          <t>Sales Manager</t>
        </is>
      </c>
      <c r="G1" t="inlineStr">
        <is>
          <t>Wagon Type</t>
        </is>
      </c>
      <c r="H1" t="inlineStr">
        <is>
          <t>Contract Flex</t>
        </is>
      </c>
      <c r="I1" t="inlineStr">
        <is>
          <t>Flex StartDate</t>
        </is>
      </c>
      <c r="J1" t="inlineStr">
        <is>
          <t>Flex EndDate</t>
        </is>
      </c>
      <c r="K1" t="inlineStr">
        <is>
          <t>Contract Status</t>
        </is>
      </c>
      <c r="L1" t="inlineStr">
        <is>
          <t>Rental StartDate</t>
        </is>
      </c>
      <c r="M1" t="inlineStr">
        <is>
          <t>Rental EndDate</t>
        </is>
      </c>
      <c r="N1" t="inlineStr">
        <is>
          <t>Contract Lenght Initial</t>
        </is>
      </c>
      <c r="O1" t="inlineStr">
        <is>
          <t>Contract EndDate Actual</t>
        </is>
      </c>
      <c r="P1" t="inlineStr">
        <is>
          <t>Termination notification received on</t>
        </is>
      </c>
      <c r="Q1" t="inlineStr">
        <is>
          <t>Termination Reason Category</t>
        </is>
      </c>
      <c r="R1" t="inlineStr">
        <is>
          <t>Termination Reason Remark</t>
        </is>
      </c>
      <c r="S1" t="inlineStr">
        <is>
          <t>Early Termination Category</t>
        </is>
      </c>
      <c r="T1" t="inlineStr">
        <is>
          <t>Early Termination cut-off date1</t>
        </is>
      </c>
      <c r="U1" t="inlineStr">
        <is>
          <t>Early Termination cut-off date2</t>
        </is>
      </c>
      <c r="V1" t="inlineStr">
        <is>
          <t>Early Termination Notice Period Mths</t>
        </is>
      </c>
      <c r="W1" t="inlineStr">
        <is>
          <t>Duly Termination Notice Period Mths</t>
        </is>
      </c>
      <c r="X1" t="inlineStr">
        <is>
          <t>Next possible TermDate various options</t>
        </is>
      </c>
      <c r="Y1" t="inlineStr">
        <is>
          <t>Call Option Lessee</t>
        </is>
      </c>
      <c r="Z1" t="inlineStr">
        <is>
          <t>NoticeDateCalc</t>
        </is>
      </c>
      <c r="AA1" t="inlineStr">
        <is>
          <t>Type_Early</t>
        </is>
      </c>
      <c r="AB1" t="inlineStr">
        <is>
          <t>TerminationDate</t>
        </is>
      </c>
      <c r="AC1" t="inlineStr">
        <is>
          <t>PAYG</t>
        </is>
      </c>
      <c r="AD1" t="inlineStr">
        <is>
          <t>Renewal Process StartDate</t>
        </is>
      </c>
    </row>
    <row r="2">
      <c r="A2" t="inlineStr">
        <is>
          <t>V200047</t>
        </is>
      </c>
      <c r="B2" t="inlineStr">
        <is>
          <t>2024-0042</t>
        </is>
      </c>
      <c r="C2" t="n">
        <v>1</v>
      </c>
      <c r="D2" t="inlineStr">
        <is>
          <t>33 80 4505 950-2</t>
        </is>
      </c>
      <c r="E2" t="inlineStr">
        <is>
          <t>Alza Cargo Sp. z.o.o.</t>
        </is>
      </c>
      <c r="F2" t="inlineStr">
        <is>
          <t>TNO</t>
        </is>
      </c>
      <c r="G2" t="inlineStr">
        <is>
          <t>40' CW</t>
        </is>
      </c>
      <c r="H2" t="n">
        <v>0</v>
      </c>
      <c r="I2" s="6" t="n">
        <v>0</v>
      </c>
      <c r="J2" s="6" t="n">
        <v>0</v>
      </c>
      <c r="K2" t="inlineStr">
        <is>
          <t>terminated_early</t>
        </is>
      </c>
      <c r="L2" s="6" t="n">
        <v>45674</v>
      </c>
      <c r="M2" s="6" t="n">
        <v>46403</v>
      </c>
      <c r="N2" t="n">
        <v>384</v>
      </c>
      <c r="O2" s="6" t="n">
        <v>46403</v>
      </c>
      <c r="S2" t="inlineStr">
        <is>
          <t>n.a.</t>
        </is>
      </c>
      <c r="T2" s="6" t="n"/>
      <c r="U2" s="6" t="n"/>
      <c r="V2" t="n">
        <v>0</v>
      </c>
      <c r="W2" t="n">
        <v>3</v>
      </c>
      <c r="X2" s="6" t="n"/>
      <c r="Z2" s="6" t="n">
        <v>46311</v>
      </c>
      <c r="AA2" t="inlineStr">
        <is>
          <t>n.a.</t>
        </is>
      </c>
      <c r="AB2" s="6" t="n">
        <v>46403</v>
      </c>
      <c r="AC2" t="inlineStr"/>
      <c r="AD2" s="6" t="n">
        <v>46250</v>
      </c>
    </row>
    <row r="3">
      <c r="A3" t="inlineStr">
        <is>
          <t>V200047</t>
        </is>
      </c>
      <c r="B3" t="inlineStr">
        <is>
          <t>2024-0042</t>
        </is>
      </c>
      <c r="C3" t="n">
        <v>2</v>
      </c>
      <c r="D3" t="inlineStr">
        <is>
          <t>33 80 4505 951-0</t>
        </is>
      </c>
      <c r="E3" t="inlineStr">
        <is>
          <t>Alza Cargo Sp. z.o.o.</t>
        </is>
      </c>
      <c r="F3" t="inlineStr">
        <is>
          <t>TNO</t>
        </is>
      </c>
      <c r="G3" t="inlineStr">
        <is>
          <t>40' CW</t>
        </is>
      </c>
      <c r="H3" t="n">
        <v>0</v>
      </c>
      <c r="I3" s="6" t="n">
        <v>0</v>
      </c>
      <c r="J3" s="6" t="n">
        <v>0</v>
      </c>
      <c r="K3" t="inlineStr">
        <is>
          <t>terminated_early</t>
        </is>
      </c>
      <c r="L3" s="6" t="n">
        <v>45674</v>
      </c>
      <c r="M3" s="6" t="n">
        <v>46403</v>
      </c>
      <c r="N3" t="n">
        <v>384</v>
      </c>
      <c r="O3" s="6" t="n">
        <v>46403</v>
      </c>
      <c r="S3" t="inlineStr">
        <is>
          <t>n.a.</t>
        </is>
      </c>
      <c r="T3" s="6" t="n"/>
      <c r="U3" s="6" t="n"/>
      <c r="V3" t="n">
        <v>0</v>
      </c>
      <c r="W3" t="n">
        <v>3</v>
      </c>
      <c r="X3" s="6" t="n"/>
      <c r="Z3" s="6" t="n">
        <v>46311</v>
      </c>
      <c r="AA3" t="inlineStr">
        <is>
          <t>n.a.</t>
        </is>
      </c>
      <c r="AB3" s="6" t="n">
        <v>46403</v>
      </c>
      <c r="AC3" t="inlineStr"/>
      <c r="AD3" s="6" t="n">
        <v>46250</v>
      </c>
    </row>
    <row r="4">
      <c r="A4" t="inlineStr">
        <is>
          <t>V200047</t>
        </is>
      </c>
      <c r="B4" t="inlineStr">
        <is>
          <t>2024-0042</t>
        </is>
      </c>
      <c r="C4" t="n">
        <v>3</v>
      </c>
      <c r="D4" t="inlineStr">
        <is>
          <t>33 80 4505 952-8</t>
        </is>
      </c>
      <c r="E4" t="inlineStr">
        <is>
          <t>Alza Cargo Sp. z.o.o.</t>
        </is>
      </c>
      <c r="F4" t="inlineStr">
        <is>
          <t>TNO</t>
        </is>
      </c>
      <c r="G4" t="inlineStr">
        <is>
          <t>40' CW</t>
        </is>
      </c>
      <c r="H4" t="n">
        <v>0</v>
      </c>
      <c r="I4" s="6" t="n">
        <v>0</v>
      </c>
      <c r="J4" s="6" t="n">
        <v>0</v>
      </c>
      <c r="K4" t="inlineStr">
        <is>
          <t>terminated_early</t>
        </is>
      </c>
      <c r="L4" s="6" t="n">
        <v>45674</v>
      </c>
      <c r="M4" s="6" t="n">
        <v>46403</v>
      </c>
      <c r="N4" t="n">
        <v>384</v>
      </c>
      <c r="O4" s="6" t="n">
        <v>46403</v>
      </c>
      <c r="S4" t="inlineStr">
        <is>
          <t>n.a.</t>
        </is>
      </c>
      <c r="T4" s="6" t="n"/>
      <c r="U4" s="6" t="n"/>
      <c r="V4" t="n">
        <v>0</v>
      </c>
      <c r="W4" t="n">
        <v>3</v>
      </c>
      <c r="X4" s="6" t="n"/>
      <c r="Z4" s="6" t="n">
        <v>46311</v>
      </c>
      <c r="AA4" t="inlineStr">
        <is>
          <t>n.a.</t>
        </is>
      </c>
      <c r="AB4" s="6" t="n">
        <v>46403</v>
      </c>
      <c r="AC4" t="inlineStr"/>
      <c r="AD4" s="6" t="n">
        <v>46250</v>
      </c>
    </row>
    <row r="5">
      <c r="A5" t="inlineStr">
        <is>
          <t>V200047</t>
        </is>
      </c>
      <c r="B5" t="inlineStr">
        <is>
          <t>2024-0042</t>
        </is>
      </c>
      <c r="C5" t="n">
        <v>4</v>
      </c>
      <c r="D5" t="inlineStr">
        <is>
          <t>33 80 4505 953-6</t>
        </is>
      </c>
      <c r="E5" t="inlineStr">
        <is>
          <t>Alza Cargo Sp. z.o.o.</t>
        </is>
      </c>
      <c r="F5" t="inlineStr">
        <is>
          <t>TNO</t>
        </is>
      </c>
      <c r="G5" t="inlineStr">
        <is>
          <t>40' CW</t>
        </is>
      </c>
      <c r="H5" t="n">
        <v>0</v>
      </c>
      <c r="I5" s="6" t="n">
        <v>0</v>
      </c>
      <c r="J5" s="6" t="n">
        <v>0</v>
      </c>
      <c r="K5" t="inlineStr">
        <is>
          <t>terminated_early</t>
        </is>
      </c>
      <c r="L5" s="6" t="n">
        <v>45674</v>
      </c>
      <c r="M5" s="6" t="n">
        <v>46403</v>
      </c>
      <c r="N5" t="n">
        <v>384</v>
      </c>
      <c r="O5" s="6" t="n">
        <v>46403</v>
      </c>
      <c r="S5" t="inlineStr">
        <is>
          <t>n.a.</t>
        </is>
      </c>
      <c r="T5" s="6" t="n"/>
      <c r="U5" s="6" t="n"/>
      <c r="V5" t="n">
        <v>0</v>
      </c>
      <c r="W5" t="n">
        <v>3</v>
      </c>
      <c r="X5" s="6" t="n"/>
      <c r="Z5" s="6" t="n">
        <v>46311</v>
      </c>
      <c r="AA5" t="inlineStr">
        <is>
          <t>n.a.</t>
        </is>
      </c>
      <c r="AB5" s="6" t="n">
        <v>46403</v>
      </c>
      <c r="AC5" t="inlineStr"/>
      <c r="AD5" s="6" t="n">
        <v>46250</v>
      </c>
    </row>
    <row r="6">
      <c r="A6" t="inlineStr">
        <is>
          <t>V200047</t>
        </is>
      </c>
      <c r="B6" t="inlineStr">
        <is>
          <t>2024-0042</t>
        </is>
      </c>
      <c r="C6" t="n">
        <v>5</v>
      </c>
      <c r="D6" t="inlineStr">
        <is>
          <t>33 80 4505 954-4</t>
        </is>
      </c>
      <c r="E6" t="inlineStr">
        <is>
          <t>Alza Cargo Sp. z.o.o.</t>
        </is>
      </c>
      <c r="F6" t="inlineStr">
        <is>
          <t>TNO</t>
        </is>
      </c>
      <c r="G6" t="inlineStr">
        <is>
          <t>40' CW</t>
        </is>
      </c>
      <c r="H6" t="n">
        <v>0</v>
      </c>
      <c r="I6" s="6" t="n">
        <v>0</v>
      </c>
      <c r="J6" s="6" t="n">
        <v>0</v>
      </c>
      <c r="K6" t="inlineStr">
        <is>
          <t>terminated_early</t>
        </is>
      </c>
      <c r="L6" s="6" t="n">
        <v>45674</v>
      </c>
      <c r="M6" s="6" t="n">
        <v>46403</v>
      </c>
      <c r="N6" t="n">
        <v>384</v>
      </c>
      <c r="O6" s="6" t="n">
        <v>46403</v>
      </c>
      <c r="S6" t="inlineStr">
        <is>
          <t>n.a.</t>
        </is>
      </c>
      <c r="T6" s="6" t="n"/>
      <c r="U6" s="6" t="n"/>
      <c r="V6" t="n">
        <v>0</v>
      </c>
      <c r="W6" t="n">
        <v>3</v>
      </c>
      <c r="X6" s="6" t="n"/>
      <c r="Z6" s="6" t="n">
        <v>46311</v>
      </c>
      <c r="AA6" t="inlineStr">
        <is>
          <t>n.a.</t>
        </is>
      </c>
      <c r="AB6" s="6" t="n">
        <v>46403</v>
      </c>
      <c r="AC6" t="inlineStr"/>
      <c r="AD6" s="6" t="n">
        <v>46250</v>
      </c>
    </row>
    <row r="7">
      <c r="A7" t="inlineStr">
        <is>
          <t>V200047</t>
        </is>
      </c>
      <c r="B7" t="inlineStr">
        <is>
          <t>2024-0042</t>
        </is>
      </c>
      <c r="C7" t="n">
        <v>6</v>
      </c>
      <c r="D7" t="inlineStr">
        <is>
          <t>33 80 4505 955-1</t>
        </is>
      </c>
      <c r="E7" t="inlineStr">
        <is>
          <t>Alza Cargo Sp. z.o.o.</t>
        </is>
      </c>
      <c r="F7" t="inlineStr">
        <is>
          <t>TNO</t>
        </is>
      </c>
      <c r="G7" t="inlineStr">
        <is>
          <t>40' CW</t>
        </is>
      </c>
      <c r="H7" t="n">
        <v>0</v>
      </c>
      <c r="I7" s="6" t="n">
        <v>0</v>
      </c>
      <c r="J7" s="6" t="n">
        <v>0</v>
      </c>
      <c r="K7" t="inlineStr">
        <is>
          <t>terminated_early</t>
        </is>
      </c>
      <c r="L7" s="6" t="n">
        <v>45674</v>
      </c>
      <c r="M7" s="6" t="n">
        <v>46403</v>
      </c>
      <c r="N7" t="n">
        <v>384</v>
      </c>
      <c r="O7" s="6" t="n">
        <v>46403</v>
      </c>
      <c r="S7" t="inlineStr">
        <is>
          <t>n.a.</t>
        </is>
      </c>
      <c r="T7" s="6" t="n"/>
      <c r="U7" s="6" t="n"/>
      <c r="V7" t="n">
        <v>0</v>
      </c>
      <c r="W7" t="n">
        <v>3</v>
      </c>
      <c r="X7" s="6" t="n"/>
      <c r="Z7" s="6" t="n">
        <v>46311</v>
      </c>
      <c r="AA7" t="inlineStr">
        <is>
          <t>n.a.</t>
        </is>
      </c>
      <c r="AB7" s="6" t="n">
        <v>46403</v>
      </c>
      <c r="AC7" t="inlineStr"/>
      <c r="AD7" s="6" t="n">
        <v>46250</v>
      </c>
    </row>
    <row r="8">
      <c r="A8" t="inlineStr">
        <is>
          <t>V200047</t>
        </is>
      </c>
      <c r="B8" t="inlineStr">
        <is>
          <t>2024-0042</t>
        </is>
      </c>
      <c r="C8" t="n">
        <v>7</v>
      </c>
      <c r="D8" t="inlineStr">
        <is>
          <t>33 80 4505 956-9</t>
        </is>
      </c>
      <c r="E8" t="inlineStr">
        <is>
          <t>Alza Cargo Sp. z.o.o.</t>
        </is>
      </c>
      <c r="F8" t="inlineStr">
        <is>
          <t>TNO</t>
        </is>
      </c>
      <c r="G8" t="inlineStr">
        <is>
          <t>40' CW</t>
        </is>
      </c>
      <c r="H8" t="n">
        <v>0</v>
      </c>
      <c r="I8" s="6" t="n">
        <v>0</v>
      </c>
      <c r="J8" s="6" t="n">
        <v>0</v>
      </c>
      <c r="K8" t="inlineStr">
        <is>
          <t>terminated_early</t>
        </is>
      </c>
      <c r="L8" s="6" t="n">
        <v>45674</v>
      </c>
      <c r="M8" s="6" t="n">
        <v>46403</v>
      </c>
      <c r="N8" t="n">
        <v>384</v>
      </c>
      <c r="O8" s="6" t="n">
        <v>46403</v>
      </c>
      <c r="S8" t="inlineStr">
        <is>
          <t>n.a.</t>
        </is>
      </c>
      <c r="T8" s="6" t="n"/>
      <c r="U8" s="6" t="n"/>
      <c r="V8" t="n">
        <v>0</v>
      </c>
      <c r="W8" t="n">
        <v>3</v>
      </c>
      <c r="X8" s="6" t="n"/>
      <c r="Z8" s="6" t="n">
        <v>46311</v>
      </c>
      <c r="AA8" t="inlineStr">
        <is>
          <t>n.a.</t>
        </is>
      </c>
      <c r="AB8" s="6" t="n">
        <v>46403</v>
      </c>
      <c r="AC8" t="inlineStr"/>
      <c r="AD8" s="6" t="n">
        <v>46250</v>
      </c>
    </row>
    <row r="9">
      <c r="A9" t="inlineStr">
        <is>
          <t>V200047</t>
        </is>
      </c>
      <c r="B9" t="inlineStr">
        <is>
          <t>2024-0042</t>
        </is>
      </c>
      <c r="C9" t="n">
        <v>8</v>
      </c>
      <c r="D9" t="inlineStr">
        <is>
          <t>33 80 4505 957-7</t>
        </is>
      </c>
      <c r="E9" t="inlineStr">
        <is>
          <t>Alza Cargo Sp. z.o.o.</t>
        </is>
      </c>
      <c r="F9" t="inlineStr">
        <is>
          <t>TNO</t>
        </is>
      </c>
      <c r="G9" t="inlineStr">
        <is>
          <t>40' CW</t>
        </is>
      </c>
      <c r="H9" t="n">
        <v>0</v>
      </c>
      <c r="I9" s="6" t="n">
        <v>0</v>
      </c>
      <c r="J9" s="6" t="n">
        <v>0</v>
      </c>
      <c r="K9" t="inlineStr">
        <is>
          <t>terminated_early</t>
        </is>
      </c>
      <c r="L9" s="6" t="n">
        <v>45674</v>
      </c>
      <c r="M9" s="6" t="n">
        <v>46403</v>
      </c>
      <c r="N9" t="n">
        <v>384</v>
      </c>
      <c r="O9" s="6" t="n">
        <v>46403</v>
      </c>
      <c r="S9" t="inlineStr">
        <is>
          <t>n.a.</t>
        </is>
      </c>
      <c r="T9" s="6" t="n"/>
      <c r="U9" s="6" t="n"/>
      <c r="V9" t="n">
        <v>0</v>
      </c>
      <c r="W9" t="n">
        <v>3</v>
      </c>
      <c r="X9" s="6" t="n"/>
      <c r="Z9" s="6" t="n">
        <v>46311</v>
      </c>
      <c r="AA9" t="inlineStr">
        <is>
          <t>n.a.</t>
        </is>
      </c>
      <c r="AB9" s="6" t="n">
        <v>46403</v>
      </c>
      <c r="AC9" t="inlineStr"/>
      <c r="AD9" s="6" t="n">
        <v>46250</v>
      </c>
    </row>
    <row r="10">
      <c r="A10" t="inlineStr">
        <is>
          <t>V200047</t>
        </is>
      </c>
      <c r="B10" t="inlineStr">
        <is>
          <t>2024-0042</t>
        </is>
      </c>
      <c r="C10" t="n">
        <v>9</v>
      </c>
      <c r="D10" t="inlineStr">
        <is>
          <t>33 80 4505 958-5</t>
        </is>
      </c>
      <c r="E10" t="inlineStr">
        <is>
          <t>Alza Cargo Sp. z.o.o.</t>
        </is>
      </c>
      <c r="F10" t="inlineStr">
        <is>
          <t>TNO</t>
        </is>
      </c>
      <c r="G10" t="inlineStr">
        <is>
          <t>40' CW</t>
        </is>
      </c>
      <c r="H10" t="n">
        <v>0</v>
      </c>
      <c r="I10" s="6" t="n">
        <v>0</v>
      </c>
      <c r="J10" s="6" t="n">
        <v>0</v>
      </c>
      <c r="K10" t="inlineStr">
        <is>
          <t>terminated_early</t>
        </is>
      </c>
      <c r="L10" s="6" t="n">
        <v>45674</v>
      </c>
      <c r="M10" s="6" t="n">
        <v>46403</v>
      </c>
      <c r="N10" t="n">
        <v>384</v>
      </c>
      <c r="O10" s="6" t="n">
        <v>46403</v>
      </c>
      <c r="S10" t="inlineStr">
        <is>
          <t>n.a.</t>
        </is>
      </c>
      <c r="T10" s="6" t="n"/>
      <c r="U10" s="6" t="n"/>
      <c r="V10" t="n">
        <v>0</v>
      </c>
      <c r="W10" t="n">
        <v>3</v>
      </c>
      <c r="X10" s="6" t="n"/>
      <c r="Z10" s="6" t="n">
        <v>46311</v>
      </c>
      <c r="AA10" t="inlineStr">
        <is>
          <t>n.a.</t>
        </is>
      </c>
      <c r="AB10" s="6" t="n">
        <v>46403</v>
      </c>
      <c r="AC10" t="inlineStr"/>
      <c r="AD10" s="6" t="n">
        <v>46250</v>
      </c>
    </row>
    <row r="11">
      <c r="A11" t="inlineStr">
        <is>
          <t>V200047</t>
        </is>
      </c>
      <c r="B11" t="inlineStr">
        <is>
          <t>2024-0042</t>
        </is>
      </c>
      <c r="C11" t="n">
        <v>10</v>
      </c>
      <c r="D11" t="inlineStr">
        <is>
          <t>33 80 4505 959-3</t>
        </is>
      </c>
      <c r="E11" t="inlineStr">
        <is>
          <t>Alza Cargo Sp. z.o.o.</t>
        </is>
      </c>
      <c r="F11" t="inlineStr">
        <is>
          <t>TNO</t>
        </is>
      </c>
      <c r="G11" t="inlineStr">
        <is>
          <t>40' CW</t>
        </is>
      </c>
      <c r="H11" t="n">
        <v>0</v>
      </c>
      <c r="I11" s="6" t="n">
        <v>0</v>
      </c>
      <c r="J11" s="6" t="n">
        <v>0</v>
      </c>
      <c r="K11" t="inlineStr">
        <is>
          <t>terminated_early</t>
        </is>
      </c>
      <c r="L11" s="6" t="n">
        <v>45674</v>
      </c>
      <c r="M11" s="6" t="n">
        <v>46403</v>
      </c>
      <c r="N11" t="n">
        <v>384</v>
      </c>
      <c r="O11" s="6" t="n">
        <v>46403</v>
      </c>
      <c r="S11" t="inlineStr">
        <is>
          <t>n.a.</t>
        </is>
      </c>
      <c r="T11" s="6" t="n"/>
      <c r="U11" s="6" t="n"/>
      <c r="V11" t="n">
        <v>0</v>
      </c>
      <c r="W11" t="n">
        <v>3</v>
      </c>
      <c r="X11" s="6" t="n"/>
      <c r="Z11" s="6" t="n">
        <v>46311</v>
      </c>
      <c r="AA11" t="inlineStr">
        <is>
          <t>n.a.</t>
        </is>
      </c>
      <c r="AB11" s="6" t="n">
        <v>46403</v>
      </c>
      <c r="AC11" t="inlineStr"/>
      <c r="AD11" s="6" t="n">
        <v>46250</v>
      </c>
    </row>
    <row r="12">
      <c r="A12" t="inlineStr">
        <is>
          <t>V200047</t>
        </is>
      </c>
      <c r="B12" t="inlineStr">
        <is>
          <t>2024-0042</t>
        </is>
      </c>
      <c r="C12" t="n">
        <v>11</v>
      </c>
      <c r="D12" t="inlineStr">
        <is>
          <t>33 80 4505 960-1</t>
        </is>
      </c>
      <c r="E12" t="inlineStr">
        <is>
          <t>Alza Cargo Sp. z.o.o.</t>
        </is>
      </c>
      <c r="F12" t="inlineStr">
        <is>
          <t>TNO</t>
        </is>
      </c>
      <c r="G12" t="inlineStr">
        <is>
          <t>40' CW</t>
        </is>
      </c>
      <c r="H12" t="n">
        <v>0</v>
      </c>
      <c r="I12" s="6" t="n">
        <v>0</v>
      </c>
      <c r="J12" s="6" t="n">
        <v>0</v>
      </c>
      <c r="K12" t="inlineStr">
        <is>
          <t>terminated_early</t>
        </is>
      </c>
      <c r="L12" s="6" t="n">
        <v>45674</v>
      </c>
      <c r="M12" s="6" t="n">
        <v>46403</v>
      </c>
      <c r="N12" t="n">
        <v>384</v>
      </c>
      <c r="O12" s="6" t="n">
        <v>46403</v>
      </c>
      <c r="S12" t="inlineStr">
        <is>
          <t>n.a.</t>
        </is>
      </c>
      <c r="T12" s="6" t="n"/>
      <c r="U12" s="6" t="n"/>
      <c r="V12" t="n">
        <v>0</v>
      </c>
      <c r="W12" t="n">
        <v>3</v>
      </c>
      <c r="X12" s="6" t="n"/>
      <c r="Z12" s="6" t="n">
        <v>46311</v>
      </c>
      <c r="AA12" t="inlineStr">
        <is>
          <t>n.a.</t>
        </is>
      </c>
      <c r="AB12" s="6" t="n">
        <v>46403</v>
      </c>
      <c r="AC12" t="inlineStr"/>
      <c r="AD12" s="6" t="n">
        <v>46250</v>
      </c>
    </row>
    <row r="13">
      <c r="A13" t="inlineStr">
        <is>
          <t>V200047</t>
        </is>
      </c>
      <c r="B13" t="inlineStr">
        <is>
          <t>2024-0042</t>
        </is>
      </c>
      <c r="C13" t="n">
        <v>12</v>
      </c>
      <c r="D13" t="inlineStr">
        <is>
          <t>33 80 4505 961-9</t>
        </is>
      </c>
      <c r="E13" t="inlineStr">
        <is>
          <t>Alza Cargo Sp. z.o.o.</t>
        </is>
      </c>
      <c r="F13" t="inlineStr">
        <is>
          <t>TNO</t>
        </is>
      </c>
      <c r="G13" t="inlineStr">
        <is>
          <t>40' CW</t>
        </is>
      </c>
      <c r="H13" t="n">
        <v>0</v>
      </c>
      <c r="I13" s="6" t="n">
        <v>0</v>
      </c>
      <c r="J13" s="6" t="n">
        <v>0</v>
      </c>
      <c r="K13" t="inlineStr">
        <is>
          <t>terminated_early</t>
        </is>
      </c>
      <c r="L13" s="6" t="n">
        <v>45674</v>
      </c>
      <c r="M13" s="6" t="n">
        <v>46403</v>
      </c>
      <c r="N13" t="n">
        <v>384</v>
      </c>
      <c r="O13" s="6" t="n">
        <v>46403</v>
      </c>
      <c r="S13" t="inlineStr">
        <is>
          <t>n.a.</t>
        </is>
      </c>
      <c r="T13" s="6" t="n"/>
      <c r="U13" s="6" t="n"/>
      <c r="V13" t="n">
        <v>0</v>
      </c>
      <c r="W13" t="n">
        <v>3</v>
      </c>
      <c r="X13" s="6" t="n"/>
      <c r="Z13" s="6" t="n">
        <v>46311</v>
      </c>
      <c r="AA13" t="inlineStr">
        <is>
          <t>n.a.</t>
        </is>
      </c>
      <c r="AB13" s="6" t="n">
        <v>46403</v>
      </c>
      <c r="AC13" t="inlineStr"/>
      <c r="AD13" s="6" t="n">
        <v>46250</v>
      </c>
    </row>
    <row r="14">
      <c r="A14" t="inlineStr">
        <is>
          <t>V200047</t>
        </is>
      </c>
      <c r="B14" t="inlineStr">
        <is>
          <t>2024-0042</t>
        </is>
      </c>
      <c r="C14" t="n">
        <v>13</v>
      </c>
      <c r="D14" t="inlineStr">
        <is>
          <t>33 80 4505 962-7</t>
        </is>
      </c>
      <c r="E14" t="inlineStr">
        <is>
          <t>Alza Cargo Sp. z.o.o.</t>
        </is>
      </c>
      <c r="F14" t="inlineStr">
        <is>
          <t>TNO</t>
        </is>
      </c>
      <c r="G14" t="inlineStr">
        <is>
          <t>40' CW</t>
        </is>
      </c>
      <c r="H14" t="n">
        <v>0</v>
      </c>
      <c r="I14" s="6" t="n">
        <v>0</v>
      </c>
      <c r="J14" s="6" t="n">
        <v>0</v>
      </c>
      <c r="K14" t="inlineStr">
        <is>
          <t>run_prolonged</t>
        </is>
      </c>
      <c r="L14" s="6" t="n">
        <v>45674</v>
      </c>
      <c r="M14" s="6" t="n">
        <v>46403</v>
      </c>
      <c r="N14" t="n">
        <v>384</v>
      </c>
      <c r="O14" s="6" t="n">
        <v>46403</v>
      </c>
      <c r="S14" t="inlineStr">
        <is>
          <t>n.a.</t>
        </is>
      </c>
      <c r="T14" s="6" t="n"/>
      <c r="U14" s="6" t="n"/>
      <c r="V14" t="n">
        <v>0</v>
      </c>
      <c r="W14" t="n">
        <v>3</v>
      </c>
      <c r="X14" s="6" t="n"/>
      <c r="Z14" s="6" t="n">
        <v>46311</v>
      </c>
      <c r="AA14" t="inlineStr">
        <is>
          <t>n.a.</t>
        </is>
      </c>
      <c r="AB14" s="6" t="n">
        <v>46403</v>
      </c>
      <c r="AC14" t="inlineStr"/>
      <c r="AD14" s="6" t="n">
        <v>46250</v>
      </c>
    </row>
    <row r="15">
      <c r="A15" t="inlineStr">
        <is>
          <t>V200047</t>
        </is>
      </c>
      <c r="B15" t="inlineStr">
        <is>
          <t>2024-0042</t>
        </is>
      </c>
      <c r="C15" t="n">
        <v>14</v>
      </c>
      <c r="D15" t="inlineStr">
        <is>
          <t>33 80 4505 963-5</t>
        </is>
      </c>
      <c r="E15" t="inlineStr">
        <is>
          <t>Alza Cargo Sp. z.o.o.</t>
        </is>
      </c>
      <c r="F15" t="inlineStr">
        <is>
          <t>TNO</t>
        </is>
      </c>
      <c r="G15" t="inlineStr">
        <is>
          <t>40' CW</t>
        </is>
      </c>
      <c r="H15" t="n">
        <v>0</v>
      </c>
      <c r="I15" s="6" t="n">
        <v>0</v>
      </c>
      <c r="J15" s="6" t="n">
        <v>0</v>
      </c>
      <c r="K15" t="inlineStr">
        <is>
          <t>run_prolonged</t>
        </is>
      </c>
      <c r="L15" s="6" t="n">
        <v>45674</v>
      </c>
      <c r="M15" s="6" t="n">
        <v>46403</v>
      </c>
      <c r="N15" t="n">
        <v>384</v>
      </c>
      <c r="O15" s="6" t="n">
        <v>46403</v>
      </c>
      <c r="S15" t="inlineStr">
        <is>
          <t>n.a.</t>
        </is>
      </c>
      <c r="T15" s="6" t="n"/>
      <c r="U15" s="6" t="n"/>
      <c r="V15" t="n">
        <v>0</v>
      </c>
      <c r="W15" t="n">
        <v>3</v>
      </c>
      <c r="X15" s="6" t="n"/>
      <c r="Z15" s="6" t="n">
        <v>46311</v>
      </c>
      <c r="AA15" t="inlineStr">
        <is>
          <t>n.a.</t>
        </is>
      </c>
      <c r="AB15" s="6" t="n">
        <v>46403</v>
      </c>
      <c r="AC15" t="inlineStr"/>
      <c r="AD15" s="6" t="n">
        <v>46250</v>
      </c>
    </row>
    <row r="16">
      <c r="A16" t="inlineStr">
        <is>
          <t>V200047</t>
        </is>
      </c>
      <c r="B16" t="inlineStr">
        <is>
          <t>2024-0042</t>
        </is>
      </c>
      <c r="C16" t="n">
        <v>15</v>
      </c>
      <c r="D16" t="inlineStr">
        <is>
          <t>33 80 4505 964-3</t>
        </is>
      </c>
      <c r="E16" t="inlineStr">
        <is>
          <t>Alza Cargo Sp. z.o.o.</t>
        </is>
      </c>
      <c r="F16" t="inlineStr">
        <is>
          <t>TNO</t>
        </is>
      </c>
      <c r="G16" t="inlineStr">
        <is>
          <t>40' CW</t>
        </is>
      </c>
      <c r="H16" t="n">
        <v>0</v>
      </c>
      <c r="I16" s="6" t="n">
        <v>0</v>
      </c>
      <c r="J16" s="6" t="n">
        <v>0</v>
      </c>
      <c r="K16" t="inlineStr">
        <is>
          <t>run_prolonged</t>
        </is>
      </c>
      <c r="L16" s="6" t="n">
        <v>45674</v>
      </c>
      <c r="M16" s="6" t="n">
        <v>46403</v>
      </c>
      <c r="N16" t="n">
        <v>384</v>
      </c>
      <c r="O16" s="6" t="n">
        <v>46403</v>
      </c>
      <c r="S16" t="inlineStr">
        <is>
          <t>n.a.</t>
        </is>
      </c>
      <c r="T16" s="6" t="n"/>
      <c r="U16" s="6" t="n"/>
      <c r="V16" t="n">
        <v>0</v>
      </c>
      <c r="W16" t="n">
        <v>3</v>
      </c>
      <c r="X16" s="6" t="n"/>
      <c r="Z16" s="6" t="n">
        <v>46311</v>
      </c>
      <c r="AA16" t="inlineStr">
        <is>
          <t>n.a.</t>
        </is>
      </c>
      <c r="AB16" s="6" t="n">
        <v>46403</v>
      </c>
      <c r="AC16" t="inlineStr"/>
      <c r="AD16" s="6" t="n">
        <v>46250</v>
      </c>
    </row>
    <row r="17">
      <c r="A17" t="inlineStr">
        <is>
          <t>V200047</t>
        </is>
      </c>
      <c r="B17" t="inlineStr">
        <is>
          <t>2024-0042</t>
        </is>
      </c>
      <c r="C17" t="n">
        <v>16</v>
      </c>
      <c r="D17" t="inlineStr">
        <is>
          <t>33 80 4505 965-0</t>
        </is>
      </c>
      <c r="E17" t="inlineStr">
        <is>
          <t>Alza Cargo Sp. z.o.o.</t>
        </is>
      </c>
      <c r="F17" t="inlineStr">
        <is>
          <t>TNO</t>
        </is>
      </c>
      <c r="G17" t="inlineStr">
        <is>
          <t>40' CW</t>
        </is>
      </c>
      <c r="H17" t="n">
        <v>0</v>
      </c>
      <c r="I17" s="6" t="n">
        <v>0</v>
      </c>
      <c r="J17" s="6" t="n">
        <v>0</v>
      </c>
      <c r="K17" t="inlineStr">
        <is>
          <t>run_prolonged</t>
        </is>
      </c>
      <c r="L17" s="6" t="n">
        <v>45674</v>
      </c>
      <c r="M17" s="6" t="n">
        <v>46403</v>
      </c>
      <c r="N17" t="n">
        <v>384</v>
      </c>
      <c r="O17" s="6" t="n">
        <v>46403</v>
      </c>
      <c r="S17" t="inlineStr">
        <is>
          <t>n.a.</t>
        </is>
      </c>
      <c r="T17" s="6" t="n"/>
      <c r="U17" s="6" t="n"/>
      <c r="V17" t="n">
        <v>0</v>
      </c>
      <c r="W17" t="n">
        <v>3</v>
      </c>
      <c r="X17" s="6" t="n"/>
      <c r="Z17" s="6" t="n">
        <v>46311</v>
      </c>
      <c r="AA17" t="inlineStr">
        <is>
          <t>n.a.</t>
        </is>
      </c>
      <c r="AB17" s="6" t="n">
        <v>46403</v>
      </c>
      <c r="AC17" t="inlineStr"/>
      <c r="AD17" s="6" t="n">
        <v>46250</v>
      </c>
    </row>
    <row r="18">
      <c r="A18" t="inlineStr">
        <is>
          <t>V200047</t>
        </is>
      </c>
      <c r="B18" t="inlineStr">
        <is>
          <t>2024-0042</t>
        </is>
      </c>
      <c r="C18" t="n">
        <v>17</v>
      </c>
      <c r="D18" t="inlineStr">
        <is>
          <t>33 80 4505 966-8</t>
        </is>
      </c>
      <c r="E18" t="inlineStr">
        <is>
          <t>Alza Cargo Sp. z.o.o.</t>
        </is>
      </c>
      <c r="F18" t="inlineStr">
        <is>
          <t>TNO</t>
        </is>
      </c>
      <c r="G18" t="inlineStr">
        <is>
          <t>40' CW</t>
        </is>
      </c>
      <c r="H18" t="n">
        <v>0</v>
      </c>
      <c r="I18" s="6" t="n">
        <v>0</v>
      </c>
      <c r="J18" s="6" t="n">
        <v>0</v>
      </c>
      <c r="K18" t="inlineStr">
        <is>
          <t>run_prolonged</t>
        </is>
      </c>
      <c r="L18" s="6" t="n">
        <v>45674</v>
      </c>
      <c r="M18" s="6" t="n">
        <v>46403</v>
      </c>
      <c r="N18" t="n">
        <v>384</v>
      </c>
      <c r="O18" s="6" t="n">
        <v>46403</v>
      </c>
      <c r="S18" t="inlineStr">
        <is>
          <t>n.a.</t>
        </is>
      </c>
      <c r="T18" s="6" t="n"/>
      <c r="U18" s="6" t="n"/>
      <c r="V18" t="n">
        <v>0</v>
      </c>
      <c r="W18" t="n">
        <v>3</v>
      </c>
      <c r="X18" s="6" t="n"/>
      <c r="Z18" s="6" t="n">
        <v>46311</v>
      </c>
      <c r="AA18" t="inlineStr">
        <is>
          <t>n.a.</t>
        </is>
      </c>
      <c r="AB18" s="6" t="n">
        <v>46403</v>
      </c>
      <c r="AC18" t="inlineStr"/>
      <c r="AD18" s="6" t="n">
        <v>46250</v>
      </c>
    </row>
    <row r="19">
      <c r="A19" t="inlineStr">
        <is>
          <t>V200047</t>
        </is>
      </c>
      <c r="B19" t="inlineStr">
        <is>
          <t>2024-0042</t>
        </is>
      </c>
      <c r="C19" t="n">
        <v>18</v>
      </c>
      <c r="D19" t="inlineStr">
        <is>
          <t>33 80 4505 967-6</t>
        </is>
      </c>
      <c r="E19" t="inlineStr">
        <is>
          <t>Alza Cargo Sp. z.o.o.</t>
        </is>
      </c>
      <c r="F19" t="inlineStr">
        <is>
          <t>TNO</t>
        </is>
      </c>
      <c r="G19" t="inlineStr">
        <is>
          <t>40' CW</t>
        </is>
      </c>
      <c r="H19" t="n">
        <v>0</v>
      </c>
      <c r="I19" s="6" t="n">
        <v>0</v>
      </c>
      <c r="J19" s="6" t="n">
        <v>0</v>
      </c>
      <c r="K19" t="inlineStr">
        <is>
          <t>run_prolonged</t>
        </is>
      </c>
      <c r="L19" s="6" t="n">
        <v>45674</v>
      </c>
      <c r="M19" s="6" t="n">
        <v>46403</v>
      </c>
      <c r="N19" t="n">
        <v>384</v>
      </c>
      <c r="O19" s="6" t="n">
        <v>46403</v>
      </c>
      <c r="S19" t="inlineStr">
        <is>
          <t>n.a.</t>
        </is>
      </c>
      <c r="T19" s="6" t="n"/>
      <c r="U19" s="6" t="n"/>
      <c r="V19" t="n">
        <v>0</v>
      </c>
      <c r="W19" t="n">
        <v>3</v>
      </c>
      <c r="X19" s="6" t="n"/>
      <c r="Z19" s="6" t="n">
        <v>46311</v>
      </c>
      <c r="AA19" t="inlineStr">
        <is>
          <t>n.a.</t>
        </is>
      </c>
      <c r="AB19" s="6" t="n">
        <v>46403</v>
      </c>
      <c r="AC19" t="inlineStr"/>
      <c r="AD19" s="6" t="n">
        <v>46250</v>
      </c>
    </row>
    <row r="20">
      <c r="A20" t="inlineStr">
        <is>
          <t>V200047</t>
        </is>
      </c>
      <c r="B20" t="inlineStr">
        <is>
          <t>2024-0042</t>
        </is>
      </c>
      <c r="C20" t="n">
        <v>19</v>
      </c>
      <c r="D20" t="inlineStr">
        <is>
          <t>33 80 4505 968-4</t>
        </is>
      </c>
      <c r="E20" t="inlineStr">
        <is>
          <t>Alza Cargo Sp. z.o.o.</t>
        </is>
      </c>
      <c r="F20" t="inlineStr">
        <is>
          <t>TNO</t>
        </is>
      </c>
      <c r="G20" t="inlineStr">
        <is>
          <t>40' CW</t>
        </is>
      </c>
      <c r="H20" t="n">
        <v>0</v>
      </c>
      <c r="I20" s="6" t="n">
        <v>0</v>
      </c>
      <c r="J20" s="6" t="n">
        <v>0</v>
      </c>
      <c r="K20" t="inlineStr">
        <is>
          <t>run_prolonged</t>
        </is>
      </c>
      <c r="L20" s="6" t="n">
        <v>45674</v>
      </c>
      <c r="M20" s="6" t="n">
        <v>46403</v>
      </c>
      <c r="N20" t="n">
        <v>384</v>
      </c>
      <c r="O20" s="6" t="n">
        <v>46403</v>
      </c>
      <c r="S20" t="inlineStr">
        <is>
          <t>n.a.</t>
        </is>
      </c>
      <c r="T20" s="6" t="n"/>
      <c r="U20" s="6" t="n"/>
      <c r="V20" t="n">
        <v>0</v>
      </c>
      <c r="W20" t="n">
        <v>3</v>
      </c>
      <c r="X20" s="6" t="n"/>
      <c r="Z20" s="6" t="n">
        <v>46311</v>
      </c>
      <c r="AA20" t="inlineStr">
        <is>
          <t>n.a.</t>
        </is>
      </c>
      <c r="AB20" s="6" t="n">
        <v>46403</v>
      </c>
      <c r="AC20" t="inlineStr"/>
      <c r="AD20" s="6" t="n">
        <v>46250</v>
      </c>
    </row>
    <row r="21">
      <c r="A21" t="inlineStr">
        <is>
          <t>V200047</t>
        </is>
      </c>
      <c r="B21" t="inlineStr">
        <is>
          <t>2024-0042</t>
        </is>
      </c>
      <c r="C21" t="n">
        <v>20</v>
      </c>
      <c r="D21" t="inlineStr">
        <is>
          <t>33 80 4505 443-8</t>
        </is>
      </c>
      <c r="E21" t="inlineStr">
        <is>
          <t>Alza Cargo Sp. z.o.o.</t>
        </is>
      </c>
      <c r="F21" t="inlineStr">
        <is>
          <t>TNO</t>
        </is>
      </c>
      <c r="G21" t="inlineStr">
        <is>
          <t>40' CW</t>
        </is>
      </c>
      <c r="H21" t="n">
        <v>0</v>
      </c>
      <c r="I21" s="6" t="n">
        <v>0</v>
      </c>
      <c r="J21" s="6" t="n">
        <v>0</v>
      </c>
      <c r="K21" t="inlineStr">
        <is>
          <t>run_prolonged</t>
        </is>
      </c>
      <c r="L21" s="6" t="n">
        <v>45658</v>
      </c>
      <c r="M21" s="6" t="n">
        <v>46387</v>
      </c>
      <c r="N21" t="n">
        <v>384</v>
      </c>
      <c r="O21" s="6" t="n">
        <v>46387</v>
      </c>
      <c r="S21" t="inlineStr">
        <is>
          <t>n.a.</t>
        </is>
      </c>
      <c r="T21" s="6" t="n"/>
      <c r="U21" s="6" t="n"/>
      <c r="V21" t="n">
        <v>0</v>
      </c>
      <c r="W21" t="n">
        <v>3</v>
      </c>
      <c r="X21" s="6" t="n"/>
      <c r="Z21" s="6" t="n">
        <v>46295</v>
      </c>
      <c r="AA21" t="inlineStr">
        <is>
          <t>n.a.</t>
        </is>
      </c>
      <c r="AB21" s="6" t="n">
        <v>46387</v>
      </c>
      <c r="AC21" t="inlineStr"/>
      <c r="AD21" s="6" t="n">
        <v>46234</v>
      </c>
    </row>
    <row r="22">
      <c r="A22" t="inlineStr">
        <is>
          <t>V200047</t>
        </is>
      </c>
      <c r="B22" t="inlineStr">
        <is>
          <t>2024-0042</t>
        </is>
      </c>
      <c r="C22" t="n">
        <v>21</v>
      </c>
      <c r="D22" t="inlineStr">
        <is>
          <t>33 80 4505 451-1</t>
        </is>
      </c>
      <c r="E22" t="inlineStr">
        <is>
          <t>Alza Cargo Sp. z.o.o.</t>
        </is>
      </c>
      <c r="F22" t="inlineStr">
        <is>
          <t>TNO</t>
        </is>
      </c>
      <c r="G22" t="inlineStr">
        <is>
          <t>40' CW</t>
        </is>
      </c>
      <c r="H22" t="n">
        <v>0</v>
      </c>
      <c r="I22" s="6" t="n">
        <v>0</v>
      </c>
      <c r="J22" s="6" t="n">
        <v>0</v>
      </c>
      <c r="K22" t="inlineStr">
        <is>
          <t>run_prolonged</t>
        </is>
      </c>
      <c r="L22" s="6" t="n">
        <v>45658</v>
      </c>
      <c r="M22" s="6" t="n">
        <v>46387</v>
      </c>
      <c r="N22" t="n">
        <v>384</v>
      </c>
      <c r="O22" s="6" t="n">
        <v>46387</v>
      </c>
      <c r="S22" t="inlineStr">
        <is>
          <t>n.a.</t>
        </is>
      </c>
      <c r="T22" s="6" t="n"/>
      <c r="U22" s="6" t="n"/>
      <c r="V22" t="n">
        <v>0</v>
      </c>
      <c r="W22" t="n">
        <v>3</v>
      </c>
      <c r="X22" s="6" t="n"/>
      <c r="Z22" s="6" t="n">
        <v>46295</v>
      </c>
      <c r="AA22" t="inlineStr">
        <is>
          <t>n.a.</t>
        </is>
      </c>
      <c r="AB22" s="6" t="n">
        <v>46387</v>
      </c>
      <c r="AC22" t="inlineStr"/>
      <c r="AD22" s="6" t="n">
        <v>46234</v>
      </c>
    </row>
    <row r="23">
      <c r="A23" t="inlineStr">
        <is>
          <t>V200047</t>
        </is>
      </c>
      <c r="B23" t="inlineStr">
        <is>
          <t>2024-0042</t>
        </is>
      </c>
      <c r="C23" t="n">
        <v>22</v>
      </c>
      <c r="D23" t="inlineStr">
        <is>
          <t>33 80 4505 452-9</t>
        </is>
      </c>
      <c r="E23" t="inlineStr">
        <is>
          <t>Alza Cargo Sp. z.o.o.</t>
        </is>
      </c>
      <c r="F23" t="inlineStr">
        <is>
          <t>TNO</t>
        </is>
      </c>
      <c r="G23" t="inlineStr">
        <is>
          <t>40' CW</t>
        </is>
      </c>
      <c r="H23" t="n">
        <v>0</v>
      </c>
      <c r="I23" s="6" t="n">
        <v>0</v>
      </c>
      <c r="J23" s="6" t="n">
        <v>0</v>
      </c>
      <c r="K23" t="inlineStr">
        <is>
          <t>run_prolonged</t>
        </is>
      </c>
      <c r="L23" s="6" t="n">
        <v>45658</v>
      </c>
      <c r="M23" s="6" t="n">
        <v>46387</v>
      </c>
      <c r="N23" t="n">
        <v>384</v>
      </c>
      <c r="O23" s="6" t="n">
        <v>46387</v>
      </c>
      <c r="S23" t="inlineStr">
        <is>
          <t>n.a.</t>
        </is>
      </c>
      <c r="T23" s="6" t="n"/>
      <c r="U23" s="6" t="n"/>
      <c r="V23" t="n">
        <v>0</v>
      </c>
      <c r="W23" t="n">
        <v>3</v>
      </c>
      <c r="X23" s="6" t="n"/>
      <c r="Z23" s="6" t="n">
        <v>46295</v>
      </c>
      <c r="AA23" t="inlineStr">
        <is>
          <t>n.a.</t>
        </is>
      </c>
      <c r="AB23" s="6" t="n">
        <v>46387</v>
      </c>
      <c r="AC23" t="inlineStr"/>
      <c r="AD23" s="6" t="n">
        <v>46234</v>
      </c>
    </row>
    <row r="24">
      <c r="A24" t="inlineStr">
        <is>
          <t>V200047</t>
        </is>
      </c>
      <c r="B24" t="inlineStr">
        <is>
          <t>2024-0042</t>
        </is>
      </c>
      <c r="C24" t="n">
        <v>23</v>
      </c>
      <c r="D24" t="inlineStr">
        <is>
          <t>33 80 4505 459-4</t>
        </is>
      </c>
      <c r="E24" t="inlineStr">
        <is>
          <t>Alza Cargo Sp. z.o.o.</t>
        </is>
      </c>
      <c r="F24" t="inlineStr">
        <is>
          <t>TNO</t>
        </is>
      </c>
      <c r="G24" t="inlineStr">
        <is>
          <t>40' CW</t>
        </is>
      </c>
      <c r="H24" t="n">
        <v>0</v>
      </c>
      <c r="I24" s="6" t="n">
        <v>0</v>
      </c>
      <c r="J24" s="6" t="n">
        <v>0</v>
      </c>
      <c r="K24" t="inlineStr">
        <is>
          <t>run_prolonged</t>
        </is>
      </c>
      <c r="L24" s="6" t="n">
        <v>45658</v>
      </c>
      <c r="M24" s="6" t="n">
        <v>46387</v>
      </c>
      <c r="N24" t="n">
        <v>384</v>
      </c>
      <c r="O24" s="6" t="n">
        <v>46387</v>
      </c>
      <c r="S24" t="inlineStr">
        <is>
          <t>n.a.</t>
        </is>
      </c>
      <c r="T24" s="6" t="n"/>
      <c r="U24" s="6" t="n"/>
      <c r="V24" t="n">
        <v>0</v>
      </c>
      <c r="W24" t="n">
        <v>3</v>
      </c>
      <c r="X24" s="6" t="n"/>
      <c r="Z24" s="6" t="n">
        <v>46295</v>
      </c>
      <c r="AA24" t="inlineStr">
        <is>
          <t>n.a.</t>
        </is>
      </c>
      <c r="AB24" s="6" t="n">
        <v>46387</v>
      </c>
      <c r="AC24" t="inlineStr"/>
      <c r="AD24" s="6" t="n">
        <v>46234</v>
      </c>
    </row>
    <row r="25">
      <c r="A25" t="inlineStr">
        <is>
          <t>V200047</t>
        </is>
      </c>
      <c r="B25" t="inlineStr">
        <is>
          <t>2024-0042</t>
        </is>
      </c>
      <c r="C25" t="n">
        <v>24</v>
      </c>
      <c r="D25" t="inlineStr">
        <is>
          <t>33 80 4505 486-7</t>
        </is>
      </c>
      <c r="E25" t="inlineStr">
        <is>
          <t>Alza Cargo Sp. z.o.o.</t>
        </is>
      </c>
      <c r="F25" t="inlineStr">
        <is>
          <t>TNO</t>
        </is>
      </c>
      <c r="G25" t="inlineStr">
        <is>
          <t>40' CW</t>
        </is>
      </c>
      <c r="H25" t="n">
        <v>0</v>
      </c>
      <c r="I25" s="6" t="n">
        <v>0</v>
      </c>
      <c r="J25" s="6" t="n">
        <v>0</v>
      </c>
      <c r="K25" t="inlineStr">
        <is>
          <t>run_prolonged</t>
        </is>
      </c>
      <c r="L25" s="6" t="n">
        <v>45658</v>
      </c>
      <c r="M25" s="6" t="n">
        <v>46387</v>
      </c>
      <c r="N25" t="n">
        <v>384</v>
      </c>
      <c r="O25" s="6" t="n">
        <v>46387</v>
      </c>
      <c r="S25" t="inlineStr">
        <is>
          <t>n.a.</t>
        </is>
      </c>
      <c r="T25" s="6" t="n"/>
      <c r="U25" s="6" t="n"/>
      <c r="V25" t="n">
        <v>0</v>
      </c>
      <c r="W25" t="n">
        <v>3</v>
      </c>
      <c r="X25" s="6" t="n"/>
      <c r="Z25" s="6" t="n">
        <v>46295</v>
      </c>
      <c r="AA25" t="inlineStr">
        <is>
          <t>n.a.</t>
        </is>
      </c>
      <c r="AB25" s="6" t="n">
        <v>46387</v>
      </c>
      <c r="AC25" t="inlineStr"/>
      <c r="AD25" s="6" t="n">
        <v>46234</v>
      </c>
    </row>
    <row r="26">
      <c r="A26" t="inlineStr">
        <is>
          <t>V200047</t>
        </is>
      </c>
      <c r="B26" t="inlineStr">
        <is>
          <t>2024-0042</t>
        </is>
      </c>
      <c r="C26" t="n">
        <v>25</v>
      </c>
      <c r="D26" t="inlineStr">
        <is>
          <t>33 80 4505 487-5</t>
        </is>
      </c>
      <c r="E26" t="inlineStr">
        <is>
          <t>Alza Cargo Sp. z.o.o.</t>
        </is>
      </c>
      <c r="F26" t="inlineStr">
        <is>
          <t>TNO</t>
        </is>
      </c>
      <c r="G26" t="inlineStr">
        <is>
          <t>40' CW</t>
        </is>
      </c>
      <c r="H26" t="n">
        <v>0</v>
      </c>
      <c r="I26" s="6" t="n">
        <v>0</v>
      </c>
      <c r="J26" s="6" t="n">
        <v>0</v>
      </c>
      <c r="K26" t="inlineStr">
        <is>
          <t>run_prolonged</t>
        </is>
      </c>
      <c r="L26" s="6" t="n">
        <v>45658</v>
      </c>
      <c r="M26" s="6" t="n">
        <v>46387</v>
      </c>
      <c r="N26" t="n">
        <v>384</v>
      </c>
      <c r="O26" s="6" t="n">
        <v>46387</v>
      </c>
      <c r="S26" t="inlineStr">
        <is>
          <t>n.a.</t>
        </is>
      </c>
      <c r="T26" s="6" t="n"/>
      <c r="U26" s="6" t="n"/>
      <c r="V26" t="n">
        <v>0</v>
      </c>
      <c r="W26" t="n">
        <v>3</v>
      </c>
      <c r="X26" s="6" t="n"/>
      <c r="Z26" s="6" t="n">
        <v>46295</v>
      </c>
      <c r="AA26" t="inlineStr">
        <is>
          <t>n.a.</t>
        </is>
      </c>
      <c r="AB26" s="6" t="n">
        <v>46387</v>
      </c>
      <c r="AC26" t="inlineStr"/>
      <c r="AD26" s="6" t="n">
        <v>46234</v>
      </c>
    </row>
    <row r="27">
      <c r="A27" t="inlineStr">
        <is>
          <t>V200047</t>
        </is>
      </c>
      <c r="B27" t="inlineStr">
        <is>
          <t>2024-0042</t>
        </is>
      </c>
      <c r="C27" t="n">
        <v>26</v>
      </c>
      <c r="D27" t="inlineStr">
        <is>
          <t>33 80 4505 493-3</t>
        </is>
      </c>
      <c r="E27" t="inlineStr">
        <is>
          <t>Alza Cargo Sp. z.o.o.</t>
        </is>
      </c>
      <c r="F27" t="inlineStr">
        <is>
          <t>TNO</t>
        </is>
      </c>
      <c r="G27" t="inlineStr">
        <is>
          <t>40' CW</t>
        </is>
      </c>
      <c r="H27" t="n">
        <v>0</v>
      </c>
      <c r="I27" s="6" t="n">
        <v>0</v>
      </c>
      <c r="J27" s="6" t="n">
        <v>0</v>
      </c>
      <c r="K27" t="inlineStr">
        <is>
          <t>run_prolonged</t>
        </is>
      </c>
      <c r="L27" s="6" t="n">
        <v>45658</v>
      </c>
      <c r="M27" s="6" t="n">
        <v>46387</v>
      </c>
      <c r="N27" t="n">
        <v>384</v>
      </c>
      <c r="O27" s="6" t="n">
        <v>46387</v>
      </c>
      <c r="S27" t="inlineStr">
        <is>
          <t>n.a.</t>
        </is>
      </c>
      <c r="T27" s="6" t="n"/>
      <c r="U27" s="6" t="n"/>
      <c r="V27" t="n">
        <v>0</v>
      </c>
      <c r="W27" t="n">
        <v>3</v>
      </c>
      <c r="X27" s="6" t="n"/>
      <c r="Z27" s="6" t="n">
        <v>46295</v>
      </c>
      <c r="AA27" t="inlineStr">
        <is>
          <t>n.a.</t>
        </is>
      </c>
      <c r="AB27" s="6" t="n">
        <v>46387</v>
      </c>
      <c r="AC27" t="inlineStr"/>
      <c r="AD27" s="6" t="n">
        <v>46234</v>
      </c>
    </row>
    <row r="28">
      <c r="A28" t="inlineStr">
        <is>
          <t>V200047</t>
        </is>
      </c>
      <c r="B28" t="inlineStr">
        <is>
          <t>2024-0042</t>
        </is>
      </c>
      <c r="C28" t="n">
        <v>27</v>
      </c>
      <c r="D28" t="inlineStr">
        <is>
          <t>33 80 4505 494-1</t>
        </is>
      </c>
      <c r="E28" t="inlineStr">
        <is>
          <t>Alza Cargo Sp. z.o.o.</t>
        </is>
      </c>
      <c r="F28" t="inlineStr">
        <is>
          <t>TNO</t>
        </is>
      </c>
      <c r="G28" t="inlineStr">
        <is>
          <t>40' CW</t>
        </is>
      </c>
      <c r="H28" t="n">
        <v>0</v>
      </c>
      <c r="I28" s="6" t="n">
        <v>0</v>
      </c>
      <c r="J28" s="6" t="n">
        <v>0</v>
      </c>
      <c r="K28" t="inlineStr">
        <is>
          <t>run_prolonged</t>
        </is>
      </c>
      <c r="L28" s="6" t="n">
        <v>45658</v>
      </c>
      <c r="M28" s="6" t="n">
        <v>46387</v>
      </c>
      <c r="N28" t="n">
        <v>384</v>
      </c>
      <c r="O28" s="6" t="n">
        <v>46387</v>
      </c>
      <c r="S28" t="inlineStr">
        <is>
          <t>n.a.</t>
        </is>
      </c>
      <c r="T28" s="6" t="n"/>
      <c r="U28" s="6" t="n"/>
      <c r="V28" t="n">
        <v>0</v>
      </c>
      <c r="W28" t="n">
        <v>3</v>
      </c>
      <c r="X28" s="6" t="n"/>
      <c r="Z28" s="6" t="n">
        <v>46295</v>
      </c>
      <c r="AA28" t="inlineStr">
        <is>
          <t>n.a.</t>
        </is>
      </c>
      <c r="AB28" s="6" t="n">
        <v>46387</v>
      </c>
      <c r="AC28" t="inlineStr"/>
      <c r="AD28" s="6" t="n">
        <v>46234</v>
      </c>
    </row>
    <row r="29">
      <c r="A29" t="inlineStr">
        <is>
          <t>V200047</t>
        </is>
      </c>
      <c r="B29" t="inlineStr">
        <is>
          <t>2024-0042</t>
        </is>
      </c>
      <c r="C29" t="n">
        <v>28</v>
      </c>
      <c r="D29" t="inlineStr">
        <is>
          <t>33 80 4505 501-3</t>
        </is>
      </c>
      <c r="E29" t="inlineStr">
        <is>
          <t>Alza Cargo Sp. z.o.o.</t>
        </is>
      </c>
      <c r="F29" t="inlineStr">
        <is>
          <t>TNO</t>
        </is>
      </c>
      <c r="G29" t="inlineStr">
        <is>
          <t>40' CW</t>
        </is>
      </c>
      <c r="H29" t="n">
        <v>0</v>
      </c>
      <c r="I29" s="6" t="n">
        <v>0</v>
      </c>
      <c r="J29" s="6" t="n">
        <v>0</v>
      </c>
      <c r="K29" t="inlineStr">
        <is>
          <t>run_prolonged</t>
        </is>
      </c>
      <c r="L29" s="6" t="n">
        <v>45658</v>
      </c>
      <c r="M29" s="6" t="n">
        <v>46387</v>
      </c>
      <c r="N29" t="n">
        <v>384</v>
      </c>
      <c r="O29" s="6" t="n">
        <v>46387</v>
      </c>
      <c r="S29" t="inlineStr">
        <is>
          <t>n.a.</t>
        </is>
      </c>
      <c r="T29" s="6" t="n"/>
      <c r="U29" s="6" t="n"/>
      <c r="V29" t="n">
        <v>0</v>
      </c>
      <c r="W29" t="n">
        <v>3</v>
      </c>
      <c r="X29" s="6" t="n"/>
      <c r="Z29" s="6" t="n">
        <v>46295</v>
      </c>
      <c r="AA29" t="inlineStr">
        <is>
          <t>n.a.</t>
        </is>
      </c>
      <c r="AB29" s="6" t="n">
        <v>46387</v>
      </c>
      <c r="AC29" t="inlineStr"/>
      <c r="AD29" s="6" t="n">
        <v>46234</v>
      </c>
    </row>
    <row r="30">
      <c r="A30" t="inlineStr">
        <is>
          <t>V200047</t>
        </is>
      </c>
      <c r="B30" t="inlineStr">
        <is>
          <t>2024-0042</t>
        </is>
      </c>
      <c r="C30" t="n">
        <v>29</v>
      </c>
      <c r="D30" t="inlineStr">
        <is>
          <t>33 80 4505 506-2</t>
        </is>
      </c>
      <c r="E30" t="inlineStr">
        <is>
          <t>Alza Cargo Sp. z.o.o.</t>
        </is>
      </c>
      <c r="F30" t="inlineStr">
        <is>
          <t>TNO</t>
        </is>
      </c>
      <c r="G30" t="inlineStr">
        <is>
          <t>40' CW</t>
        </is>
      </c>
      <c r="H30" t="n">
        <v>0</v>
      </c>
      <c r="I30" s="6" t="n">
        <v>0</v>
      </c>
      <c r="J30" s="6" t="n">
        <v>0</v>
      </c>
      <c r="K30" t="inlineStr">
        <is>
          <t>run_prolonged</t>
        </is>
      </c>
      <c r="L30" s="6" t="n">
        <v>45658</v>
      </c>
      <c r="M30" s="6" t="n">
        <v>46387</v>
      </c>
      <c r="N30" t="n">
        <v>384</v>
      </c>
      <c r="O30" s="6" t="n">
        <v>46387</v>
      </c>
      <c r="S30" t="inlineStr">
        <is>
          <t>n.a.</t>
        </is>
      </c>
      <c r="T30" s="6" t="n"/>
      <c r="U30" s="6" t="n"/>
      <c r="V30" t="n">
        <v>0</v>
      </c>
      <c r="W30" t="n">
        <v>3</v>
      </c>
      <c r="X30" s="6" t="n"/>
      <c r="Z30" s="6" t="n">
        <v>46295</v>
      </c>
      <c r="AA30" t="inlineStr">
        <is>
          <t>n.a.</t>
        </is>
      </c>
      <c r="AB30" s="6" t="n">
        <v>46387</v>
      </c>
      <c r="AC30" t="inlineStr"/>
      <c r="AD30" s="6" t="n">
        <v>46234</v>
      </c>
    </row>
    <row r="31">
      <c r="A31" t="inlineStr">
        <is>
          <t>V200047</t>
        </is>
      </c>
      <c r="B31" t="inlineStr">
        <is>
          <t>2024-0042</t>
        </is>
      </c>
      <c r="C31" t="n">
        <v>30</v>
      </c>
      <c r="D31" t="inlineStr">
        <is>
          <t>33 80 4505 507-0</t>
        </is>
      </c>
      <c r="E31" t="inlineStr">
        <is>
          <t>Alza Cargo Sp. z.o.o.</t>
        </is>
      </c>
      <c r="F31" t="inlineStr">
        <is>
          <t>TNO</t>
        </is>
      </c>
      <c r="G31" t="inlineStr">
        <is>
          <t>40' CW</t>
        </is>
      </c>
      <c r="H31" t="n">
        <v>0</v>
      </c>
      <c r="I31" s="6" t="n">
        <v>0</v>
      </c>
      <c r="J31" s="6" t="n">
        <v>0</v>
      </c>
      <c r="K31" t="inlineStr">
        <is>
          <t>run_prolonged</t>
        </is>
      </c>
      <c r="L31" s="6" t="n">
        <v>45658</v>
      </c>
      <c r="M31" s="6" t="n">
        <v>46387</v>
      </c>
      <c r="N31" t="n">
        <v>384</v>
      </c>
      <c r="O31" s="6" t="n">
        <v>46387</v>
      </c>
      <c r="S31" t="inlineStr">
        <is>
          <t>n.a.</t>
        </is>
      </c>
      <c r="T31" s="6" t="n"/>
      <c r="U31" s="6" t="n"/>
      <c r="V31" t="n">
        <v>0</v>
      </c>
      <c r="W31" t="n">
        <v>3</v>
      </c>
      <c r="X31" s="6" t="n"/>
      <c r="Z31" s="6" t="n">
        <v>46295</v>
      </c>
      <c r="AA31" t="inlineStr">
        <is>
          <t>n.a.</t>
        </is>
      </c>
      <c r="AB31" s="6" t="n">
        <v>46387</v>
      </c>
      <c r="AC31" t="inlineStr"/>
      <c r="AD31" s="6" t="n">
        <v>46234</v>
      </c>
    </row>
    <row r="32">
      <c r="A32" t="inlineStr">
        <is>
          <t>V200047</t>
        </is>
      </c>
      <c r="B32" t="inlineStr">
        <is>
          <t>2024-0042</t>
        </is>
      </c>
      <c r="C32" t="n">
        <v>31</v>
      </c>
      <c r="D32" t="inlineStr">
        <is>
          <t>33 80 4505 508-8</t>
        </is>
      </c>
      <c r="E32" t="inlineStr">
        <is>
          <t>Alza Cargo Sp. z.o.o.</t>
        </is>
      </c>
      <c r="F32" t="inlineStr">
        <is>
          <t>TNO</t>
        </is>
      </c>
      <c r="G32" t="inlineStr">
        <is>
          <t>40' CW</t>
        </is>
      </c>
      <c r="H32" t="n">
        <v>0</v>
      </c>
      <c r="I32" s="6" t="n">
        <v>0</v>
      </c>
      <c r="J32" s="6" t="n">
        <v>0</v>
      </c>
      <c r="K32" t="inlineStr">
        <is>
          <t>run_prolonged</t>
        </is>
      </c>
      <c r="L32" s="6" t="n">
        <v>45658</v>
      </c>
      <c r="M32" s="6" t="n">
        <v>46387</v>
      </c>
      <c r="N32" t="n">
        <v>384</v>
      </c>
      <c r="O32" s="6" t="n">
        <v>46387</v>
      </c>
      <c r="S32" t="inlineStr">
        <is>
          <t>n.a.</t>
        </is>
      </c>
      <c r="T32" s="6" t="n"/>
      <c r="U32" s="6" t="n"/>
      <c r="V32" t="n">
        <v>0</v>
      </c>
      <c r="W32" t="n">
        <v>3</v>
      </c>
      <c r="X32" s="6" t="n"/>
      <c r="Z32" s="6" t="n">
        <v>46295</v>
      </c>
      <c r="AA32" t="inlineStr">
        <is>
          <t>n.a.</t>
        </is>
      </c>
      <c r="AB32" s="6" t="n">
        <v>46387</v>
      </c>
      <c r="AC32" t="inlineStr"/>
      <c r="AD32" s="6" t="n">
        <v>46234</v>
      </c>
    </row>
    <row r="33">
      <c r="A33" t="inlineStr">
        <is>
          <t>V200047</t>
        </is>
      </c>
      <c r="B33" t="inlineStr">
        <is>
          <t>2024-0042</t>
        </is>
      </c>
      <c r="C33" t="n">
        <v>32</v>
      </c>
      <c r="D33" t="inlineStr">
        <is>
          <t>33 80 4505 509-6</t>
        </is>
      </c>
      <c r="E33" t="inlineStr">
        <is>
          <t>Alza Cargo Sp. z.o.o.</t>
        </is>
      </c>
      <c r="F33" t="inlineStr">
        <is>
          <t>TNO</t>
        </is>
      </c>
      <c r="G33" t="inlineStr">
        <is>
          <t>40' CW</t>
        </is>
      </c>
      <c r="H33" t="n">
        <v>0</v>
      </c>
      <c r="I33" s="6" t="n">
        <v>0</v>
      </c>
      <c r="J33" s="6" t="n">
        <v>0</v>
      </c>
      <c r="K33" t="inlineStr">
        <is>
          <t>run_prolonged</t>
        </is>
      </c>
      <c r="L33" s="6" t="n">
        <v>45658</v>
      </c>
      <c r="M33" s="6" t="n">
        <v>46387</v>
      </c>
      <c r="N33" t="n">
        <v>384</v>
      </c>
      <c r="O33" s="6" t="n">
        <v>46387</v>
      </c>
      <c r="S33" t="inlineStr">
        <is>
          <t>n.a.</t>
        </is>
      </c>
      <c r="T33" s="6" t="n"/>
      <c r="U33" s="6" t="n"/>
      <c r="V33" t="n">
        <v>0</v>
      </c>
      <c r="W33" t="n">
        <v>3</v>
      </c>
      <c r="X33" s="6" t="n"/>
      <c r="Z33" s="6" t="n">
        <v>46295</v>
      </c>
      <c r="AA33" t="inlineStr">
        <is>
          <t>n.a.</t>
        </is>
      </c>
      <c r="AB33" s="6" t="n">
        <v>46387</v>
      </c>
      <c r="AC33" t="inlineStr"/>
      <c r="AD33" s="6" t="n">
        <v>46234</v>
      </c>
    </row>
    <row r="34">
      <c r="A34" t="inlineStr">
        <is>
          <t>V200047</t>
        </is>
      </c>
      <c r="B34" t="inlineStr">
        <is>
          <t>2024-0042</t>
        </is>
      </c>
      <c r="C34" t="n">
        <v>33</v>
      </c>
      <c r="D34" t="inlineStr">
        <is>
          <t>33 80 4505 513-8</t>
        </is>
      </c>
      <c r="E34" t="inlineStr">
        <is>
          <t>Alza Cargo Sp. z.o.o.</t>
        </is>
      </c>
      <c r="F34" t="inlineStr">
        <is>
          <t>TNO</t>
        </is>
      </c>
      <c r="G34" t="inlineStr">
        <is>
          <t>40' CW</t>
        </is>
      </c>
      <c r="H34" t="n">
        <v>0</v>
      </c>
      <c r="I34" s="6" t="n">
        <v>0</v>
      </c>
      <c r="J34" s="6" t="n">
        <v>0</v>
      </c>
      <c r="K34" t="inlineStr">
        <is>
          <t>run_prolonged</t>
        </is>
      </c>
      <c r="L34" s="6" t="n">
        <v>45658</v>
      </c>
      <c r="M34" s="6" t="n">
        <v>46387</v>
      </c>
      <c r="N34" t="n">
        <v>384</v>
      </c>
      <c r="O34" s="6" t="n">
        <v>46387</v>
      </c>
      <c r="S34" t="inlineStr">
        <is>
          <t>n.a.</t>
        </is>
      </c>
      <c r="T34" s="6" t="n"/>
      <c r="U34" s="6" t="n"/>
      <c r="V34" t="n">
        <v>0</v>
      </c>
      <c r="W34" t="n">
        <v>3</v>
      </c>
      <c r="X34" s="6" t="n"/>
      <c r="Z34" s="6" t="n">
        <v>46295</v>
      </c>
      <c r="AA34" t="inlineStr">
        <is>
          <t>n.a.</t>
        </is>
      </c>
      <c r="AB34" s="6" t="n">
        <v>46387</v>
      </c>
      <c r="AC34" t="inlineStr"/>
      <c r="AD34" s="6" t="n">
        <v>46234</v>
      </c>
    </row>
    <row r="35">
      <c r="A35" t="inlineStr">
        <is>
          <t>V200047</t>
        </is>
      </c>
      <c r="B35" t="inlineStr">
        <is>
          <t>2024-0042</t>
        </is>
      </c>
      <c r="C35" t="n">
        <v>34</v>
      </c>
      <c r="D35" t="inlineStr">
        <is>
          <t>33 80 4505 514-6</t>
        </is>
      </c>
      <c r="E35" t="inlineStr">
        <is>
          <t>Alza Cargo Sp. z.o.o.</t>
        </is>
      </c>
      <c r="F35" t="inlineStr">
        <is>
          <t>TNO</t>
        </is>
      </c>
      <c r="G35" t="inlineStr">
        <is>
          <t>40' CW</t>
        </is>
      </c>
      <c r="H35" t="n">
        <v>0</v>
      </c>
      <c r="I35" s="6" t="n">
        <v>0</v>
      </c>
      <c r="J35" s="6" t="n">
        <v>0</v>
      </c>
      <c r="K35" t="inlineStr">
        <is>
          <t>run_prolonged</t>
        </is>
      </c>
      <c r="L35" s="6" t="n">
        <v>45658</v>
      </c>
      <c r="M35" s="6" t="n">
        <v>46387</v>
      </c>
      <c r="N35" t="n">
        <v>384</v>
      </c>
      <c r="O35" s="6" t="n">
        <v>46387</v>
      </c>
      <c r="S35" t="inlineStr">
        <is>
          <t>n.a.</t>
        </is>
      </c>
      <c r="T35" s="6" t="n"/>
      <c r="U35" s="6" t="n"/>
      <c r="V35" t="n">
        <v>0</v>
      </c>
      <c r="W35" t="n">
        <v>3</v>
      </c>
      <c r="X35" s="6" t="n"/>
      <c r="Z35" s="6" t="n">
        <v>46295</v>
      </c>
      <c r="AA35" t="inlineStr">
        <is>
          <t>n.a.</t>
        </is>
      </c>
      <c r="AB35" s="6" t="n">
        <v>46387</v>
      </c>
      <c r="AC35" t="inlineStr"/>
      <c r="AD35" s="6" t="n">
        <v>46234</v>
      </c>
    </row>
    <row r="36">
      <c r="A36" t="inlineStr">
        <is>
          <t>V200047</t>
        </is>
      </c>
      <c r="B36" t="inlineStr">
        <is>
          <t>2024-0042</t>
        </is>
      </c>
      <c r="C36" t="n">
        <v>35</v>
      </c>
      <c r="D36" t="inlineStr">
        <is>
          <t>33 80 4505 515-3</t>
        </is>
      </c>
      <c r="E36" t="inlineStr">
        <is>
          <t>Alza Cargo Sp. z.o.o.</t>
        </is>
      </c>
      <c r="F36" t="inlineStr">
        <is>
          <t>TNO</t>
        </is>
      </c>
      <c r="G36" t="inlineStr">
        <is>
          <t>40' CW</t>
        </is>
      </c>
      <c r="H36" t="n">
        <v>0</v>
      </c>
      <c r="I36" s="6" t="n">
        <v>0</v>
      </c>
      <c r="J36" s="6" t="n">
        <v>0</v>
      </c>
      <c r="K36" t="inlineStr">
        <is>
          <t>run_prolonged</t>
        </is>
      </c>
      <c r="L36" s="6" t="n">
        <v>45658</v>
      </c>
      <c r="M36" s="6" t="n">
        <v>46387</v>
      </c>
      <c r="N36" t="n">
        <v>384</v>
      </c>
      <c r="O36" s="6" t="n">
        <v>46387</v>
      </c>
      <c r="S36" t="inlineStr">
        <is>
          <t>n.a.</t>
        </is>
      </c>
      <c r="T36" s="6" t="n"/>
      <c r="U36" s="6" t="n"/>
      <c r="V36" t="n">
        <v>0</v>
      </c>
      <c r="W36" t="n">
        <v>3</v>
      </c>
      <c r="X36" s="6" t="n"/>
      <c r="Z36" s="6" t="n">
        <v>46295</v>
      </c>
      <c r="AA36" t="inlineStr">
        <is>
          <t>n.a.</t>
        </is>
      </c>
      <c r="AB36" s="6" t="n">
        <v>46387</v>
      </c>
      <c r="AC36" t="inlineStr"/>
      <c r="AD36" s="6" t="n">
        <v>46234</v>
      </c>
    </row>
    <row r="37">
      <c r="A37" t="inlineStr">
        <is>
          <t>V200047</t>
        </is>
      </c>
      <c r="B37" t="inlineStr">
        <is>
          <t>2024-0042</t>
        </is>
      </c>
      <c r="C37" t="n">
        <v>36</v>
      </c>
      <c r="D37" t="inlineStr">
        <is>
          <t>33 80 4505 516-1</t>
        </is>
      </c>
      <c r="E37" t="inlineStr">
        <is>
          <t>Alza Cargo Sp. z.o.o.</t>
        </is>
      </c>
      <c r="F37" t="inlineStr">
        <is>
          <t>TNO</t>
        </is>
      </c>
      <c r="G37" t="inlineStr">
        <is>
          <t>40' CW</t>
        </is>
      </c>
      <c r="H37" t="n">
        <v>0</v>
      </c>
      <c r="I37" s="6" t="n">
        <v>0</v>
      </c>
      <c r="J37" s="6" t="n">
        <v>0</v>
      </c>
      <c r="K37" t="inlineStr">
        <is>
          <t>run_prolonged</t>
        </is>
      </c>
      <c r="L37" s="6" t="n">
        <v>45658</v>
      </c>
      <c r="M37" s="6" t="n">
        <v>46387</v>
      </c>
      <c r="N37" t="n">
        <v>384</v>
      </c>
      <c r="O37" s="6" t="n">
        <v>46387</v>
      </c>
      <c r="S37" t="inlineStr">
        <is>
          <t>n.a.</t>
        </is>
      </c>
      <c r="T37" s="6" t="n"/>
      <c r="U37" s="6" t="n"/>
      <c r="V37" t="n">
        <v>0</v>
      </c>
      <c r="W37" t="n">
        <v>3</v>
      </c>
      <c r="X37" s="6" t="n"/>
      <c r="Z37" s="6" t="n">
        <v>46295</v>
      </c>
      <c r="AA37" t="inlineStr">
        <is>
          <t>n.a.</t>
        </is>
      </c>
      <c r="AB37" s="6" t="n">
        <v>46387</v>
      </c>
      <c r="AC37" t="inlineStr"/>
      <c r="AD37" s="6" t="n">
        <v>46234</v>
      </c>
    </row>
    <row r="38">
      <c r="A38" t="inlineStr">
        <is>
          <t>V200047</t>
        </is>
      </c>
      <c r="B38" t="inlineStr">
        <is>
          <t>2024-0042</t>
        </is>
      </c>
      <c r="C38" t="n">
        <v>37</v>
      </c>
      <c r="D38" t="inlineStr">
        <is>
          <t>33 80 4505 518-7</t>
        </is>
      </c>
      <c r="E38" t="inlineStr">
        <is>
          <t>Alza Cargo Sp. z.o.o.</t>
        </is>
      </c>
      <c r="F38" t="inlineStr">
        <is>
          <t>TNO</t>
        </is>
      </c>
      <c r="G38" t="inlineStr">
        <is>
          <t>40' CW</t>
        </is>
      </c>
      <c r="H38" t="n">
        <v>0</v>
      </c>
      <c r="I38" s="6" t="n">
        <v>0</v>
      </c>
      <c r="J38" s="6" t="n">
        <v>0</v>
      </c>
      <c r="K38" t="inlineStr">
        <is>
          <t>run_prolonged</t>
        </is>
      </c>
      <c r="L38" s="6" t="n">
        <v>45658</v>
      </c>
      <c r="M38" s="6" t="n">
        <v>46387</v>
      </c>
      <c r="N38" t="n">
        <v>384</v>
      </c>
      <c r="O38" s="6" t="n">
        <v>46387</v>
      </c>
      <c r="S38" t="inlineStr">
        <is>
          <t>n.a.</t>
        </is>
      </c>
      <c r="T38" s="6" t="n"/>
      <c r="U38" s="6" t="n"/>
      <c r="V38" t="n">
        <v>0</v>
      </c>
      <c r="W38" t="n">
        <v>3</v>
      </c>
      <c r="X38" s="6" t="n"/>
      <c r="Z38" s="6" t="n">
        <v>46295</v>
      </c>
      <c r="AA38" t="inlineStr">
        <is>
          <t>n.a.</t>
        </is>
      </c>
      <c r="AB38" s="6" t="n">
        <v>46387</v>
      </c>
      <c r="AC38" t="inlineStr"/>
      <c r="AD38" s="6" t="n">
        <v>46234</v>
      </c>
    </row>
    <row r="39">
      <c r="A39" t="inlineStr">
        <is>
          <t>V200047</t>
        </is>
      </c>
      <c r="B39" t="inlineStr">
        <is>
          <t>2024-0042</t>
        </is>
      </c>
      <c r="C39" t="n">
        <v>38</v>
      </c>
      <c r="D39" t="inlineStr">
        <is>
          <t>33 80 4505 519-5</t>
        </is>
      </c>
      <c r="E39" t="inlineStr">
        <is>
          <t>Alza Cargo Sp. z.o.o.</t>
        </is>
      </c>
      <c r="F39" t="inlineStr">
        <is>
          <t>TNO</t>
        </is>
      </c>
      <c r="G39" t="inlineStr">
        <is>
          <t>40' CW</t>
        </is>
      </c>
      <c r="H39" t="n">
        <v>0</v>
      </c>
      <c r="I39" s="6" t="n">
        <v>0</v>
      </c>
      <c r="J39" s="6" t="n">
        <v>0</v>
      </c>
      <c r="K39" t="inlineStr">
        <is>
          <t>run_prolonged</t>
        </is>
      </c>
      <c r="L39" s="6" t="n">
        <v>45658</v>
      </c>
      <c r="M39" s="6" t="n">
        <v>46387</v>
      </c>
      <c r="N39" t="n">
        <v>384</v>
      </c>
      <c r="O39" s="6" t="n">
        <v>46387</v>
      </c>
      <c r="S39" t="inlineStr">
        <is>
          <t>n.a.</t>
        </is>
      </c>
      <c r="T39" s="6" t="n"/>
      <c r="U39" s="6" t="n"/>
      <c r="V39" t="n">
        <v>0</v>
      </c>
      <c r="W39" t="n">
        <v>3</v>
      </c>
      <c r="X39" s="6" t="n"/>
      <c r="Z39" s="6" t="n">
        <v>46295</v>
      </c>
      <c r="AA39" t="inlineStr">
        <is>
          <t>n.a.</t>
        </is>
      </c>
      <c r="AB39" s="6" t="n">
        <v>46387</v>
      </c>
      <c r="AC39" t="inlineStr"/>
      <c r="AD39" s="6" t="n">
        <v>46234</v>
      </c>
    </row>
    <row r="40">
      <c r="A40" t="inlineStr">
        <is>
          <t>V200047</t>
        </is>
      </c>
      <c r="B40" t="inlineStr">
        <is>
          <t>2024-0042</t>
        </is>
      </c>
      <c r="C40" t="n">
        <v>39</v>
      </c>
      <c r="D40" t="inlineStr">
        <is>
          <t>33 80 4505 520-3</t>
        </is>
      </c>
      <c r="E40" t="inlineStr">
        <is>
          <t>Alza Cargo Sp. z.o.o.</t>
        </is>
      </c>
      <c r="F40" t="inlineStr">
        <is>
          <t>TNO</t>
        </is>
      </c>
      <c r="G40" t="inlineStr">
        <is>
          <t>40' CW</t>
        </is>
      </c>
      <c r="H40" t="n">
        <v>0</v>
      </c>
      <c r="I40" s="6" t="n">
        <v>0</v>
      </c>
      <c r="J40" s="6" t="n">
        <v>0</v>
      </c>
      <c r="K40" t="inlineStr">
        <is>
          <t>run_prolonged</t>
        </is>
      </c>
      <c r="L40" s="6" t="n">
        <v>45658</v>
      </c>
      <c r="M40" s="6" t="n">
        <v>46387</v>
      </c>
      <c r="N40" t="n">
        <v>384</v>
      </c>
      <c r="O40" s="6" t="n">
        <v>46387</v>
      </c>
      <c r="S40" t="inlineStr">
        <is>
          <t>n.a.</t>
        </is>
      </c>
      <c r="T40" s="6" t="n"/>
      <c r="U40" s="6" t="n"/>
      <c r="V40" t="n">
        <v>0</v>
      </c>
      <c r="W40" t="n">
        <v>3</v>
      </c>
      <c r="X40" s="6" t="n"/>
      <c r="Z40" s="6" t="n">
        <v>46295</v>
      </c>
      <c r="AA40" t="inlineStr">
        <is>
          <t>n.a.</t>
        </is>
      </c>
      <c r="AB40" s="6" t="n">
        <v>46387</v>
      </c>
      <c r="AC40" t="inlineStr"/>
      <c r="AD40" s="6" t="n">
        <v>46234</v>
      </c>
    </row>
    <row r="41">
      <c r="A41" t="inlineStr">
        <is>
          <t>V200047</t>
        </is>
      </c>
      <c r="B41" t="inlineStr">
        <is>
          <t>2024-0042</t>
        </is>
      </c>
      <c r="C41" t="n">
        <v>40</v>
      </c>
      <c r="D41" t="inlineStr">
        <is>
          <t>33 80 4505 521-1</t>
        </is>
      </c>
      <c r="E41" t="inlineStr">
        <is>
          <t>Alza Cargo Sp. z.o.o.</t>
        </is>
      </c>
      <c r="F41" t="inlineStr">
        <is>
          <t>TNO</t>
        </is>
      </c>
      <c r="G41" t="inlineStr">
        <is>
          <t>40' CW</t>
        </is>
      </c>
      <c r="H41" t="n">
        <v>0</v>
      </c>
      <c r="I41" s="6" t="n">
        <v>0</v>
      </c>
      <c r="J41" s="6" t="n">
        <v>0</v>
      </c>
      <c r="K41" t="inlineStr">
        <is>
          <t>run_prolonged</t>
        </is>
      </c>
      <c r="L41" s="6" t="n">
        <v>45658</v>
      </c>
      <c r="M41" s="6" t="n">
        <v>46387</v>
      </c>
      <c r="N41" t="n">
        <v>384</v>
      </c>
      <c r="O41" s="6" t="n">
        <v>46387</v>
      </c>
      <c r="S41" t="inlineStr">
        <is>
          <t>n.a.</t>
        </is>
      </c>
      <c r="T41" s="6" t="n"/>
      <c r="U41" s="6" t="n"/>
      <c r="V41" t="n">
        <v>0</v>
      </c>
      <c r="W41" t="n">
        <v>3</v>
      </c>
      <c r="X41" s="6" t="n"/>
      <c r="Z41" s="6" t="n">
        <v>46295</v>
      </c>
      <c r="AA41" t="inlineStr">
        <is>
          <t>n.a.</t>
        </is>
      </c>
      <c r="AB41" s="6" t="n">
        <v>46387</v>
      </c>
      <c r="AC41" t="inlineStr"/>
      <c r="AD41" s="6" t="n">
        <v>46234</v>
      </c>
    </row>
    <row r="42">
      <c r="A42" t="inlineStr">
        <is>
          <t>V200047</t>
        </is>
      </c>
      <c r="B42" t="inlineStr">
        <is>
          <t>2024-0042</t>
        </is>
      </c>
      <c r="C42" t="n">
        <v>41</v>
      </c>
      <c r="D42" t="inlineStr">
        <is>
          <t>33 80 4505 522-9</t>
        </is>
      </c>
      <c r="E42" t="inlineStr">
        <is>
          <t>Alza Cargo Sp. z.o.o.</t>
        </is>
      </c>
      <c r="F42" t="inlineStr">
        <is>
          <t>TNO</t>
        </is>
      </c>
      <c r="G42" t="inlineStr">
        <is>
          <t>40' CW</t>
        </is>
      </c>
      <c r="H42" t="n">
        <v>0</v>
      </c>
      <c r="I42" s="6" t="n">
        <v>0</v>
      </c>
      <c r="J42" s="6" t="n">
        <v>0</v>
      </c>
      <c r="K42" t="inlineStr">
        <is>
          <t>run_prolonged</t>
        </is>
      </c>
      <c r="L42" s="6" t="n">
        <v>45658</v>
      </c>
      <c r="M42" s="6" t="n">
        <v>46387</v>
      </c>
      <c r="N42" t="n">
        <v>384</v>
      </c>
      <c r="O42" s="6" t="n">
        <v>46387</v>
      </c>
      <c r="S42" t="inlineStr">
        <is>
          <t>n.a.</t>
        </is>
      </c>
      <c r="T42" s="6" t="n"/>
      <c r="U42" s="6" t="n"/>
      <c r="V42" t="n">
        <v>0</v>
      </c>
      <c r="W42" t="n">
        <v>3</v>
      </c>
      <c r="X42" s="6" t="n"/>
      <c r="Z42" s="6" t="n">
        <v>46295</v>
      </c>
      <c r="AA42" t="inlineStr">
        <is>
          <t>n.a.</t>
        </is>
      </c>
      <c r="AB42" s="6" t="n">
        <v>46387</v>
      </c>
      <c r="AC42" t="inlineStr"/>
      <c r="AD42" s="6" t="n">
        <v>46234</v>
      </c>
    </row>
    <row r="43">
      <c r="A43" t="inlineStr">
        <is>
          <t>V200047</t>
        </is>
      </c>
      <c r="B43" t="inlineStr">
        <is>
          <t>2024-0042</t>
        </is>
      </c>
      <c r="C43" t="n">
        <v>42</v>
      </c>
      <c r="D43" t="inlineStr">
        <is>
          <t>33 80 4505 523-7</t>
        </is>
      </c>
      <c r="E43" t="inlineStr">
        <is>
          <t>Alza Cargo Sp. z.o.o.</t>
        </is>
      </c>
      <c r="F43" t="inlineStr">
        <is>
          <t>TNO</t>
        </is>
      </c>
      <c r="G43" t="inlineStr">
        <is>
          <t>40' CW</t>
        </is>
      </c>
      <c r="H43" t="n">
        <v>0</v>
      </c>
      <c r="I43" s="6" t="n">
        <v>0</v>
      </c>
      <c r="J43" s="6" t="n">
        <v>0</v>
      </c>
      <c r="K43" t="inlineStr">
        <is>
          <t>run_prolonged</t>
        </is>
      </c>
      <c r="L43" s="6" t="n">
        <v>45658</v>
      </c>
      <c r="M43" s="6" t="n">
        <v>46387</v>
      </c>
      <c r="N43" t="n">
        <v>384</v>
      </c>
      <c r="O43" s="6" t="n">
        <v>46387</v>
      </c>
      <c r="S43" t="inlineStr">
        <is>
          <t>n.a.</t>
        </is>
      </c>
      <c r="T43" s="6" t="n"/>
      <c r="U43" s="6" t="n"/>
      <c r="V43" t="n">
        <v>0</v>
      </c>
      <c r="W43" t="n">
        <v>3</v>
      </c>
      <c r="X43" s="6" t="n"/>
      <c r="Z43" s="6" t="n">
        <v>46295</v>
      </c>
      <c r="AA43" t="inlineStr">
        <is>
          <t>n.a.</t>
        </is>
      </c>
      <c r="AB43" s="6" t="n">
        <v>46387</v>
      </c>
      <c r="AC43" t="inlineStr"/>
      <c r="AD43" s="6" t="n">
        <v>46234</v>
      </c>
    </row>
    <row r="44">
      <c r="A44" t="inlineStr">
        <is>
          <t>V200047</t>
        </is>
      </c>
      <c r="B44" t="inlineStr">
        <is>
          <t>2024-0042</t>
        </is>
      </c>
      <c r="C44" t="n">
        <v>43</v>
      </c>
      <c r="D44" t="inlineStr">
        <is>
          <t>33 80 4505 524-5</t>
        </is>
      </c>
      <c r="E44" t="inlineStr">
        <is>
          <t>Alza Cargo Sp. z.o.o.</t>
        </is>
      </c>
      <c r="F44" t="inlineStr">
        <is>
          <t>TNO</t>
        </is>
      </c>
      <c r="G44" t="inlineStr">
        <is>
          <t>40' CW</t>
        </is>
      </c>
      <c r="H44" t="n">
        <v>0</v>
      </c>
      <c r="I44" s="6" t="n">
        <v>0</v>
      </c>
      <c r="J44" s="6" t="n">
        <v>0</v>
      </c>
      <c r="K44" t="inlineStr">
        <is>
          <t>run_prolonged</t>
        </is>
      </c>
      <c r="L44" s="6" t="n">
        <v>45658</v>
      </c>
      <c r="M44" s="6" t="n">
        <v>46387</v>
      </c>
      <c r="N44" t="n">
        <v>384</v>
      </c>
      <c r="O44" s="6" t="n">
        <v>46387</v>
      </c>
      <c r="S44" t="inlineStr">
        <is>
          <t>n.a.</t>
        </is>
      </c>
      <c r="T44" s="6" t="n"/>
      <c r="U44" s="6" t="n"/>
      <c r="V44" t="n">
        <v>0</v>
      </c>
      <c r="W44" t="n">
        <v>3</v>
      </c>
      <c r="X44" s="6" t="n"/>
      <c r="Z44" s="6" t="n">
        <v>46295</v>
      </c>
      <c r="AA44" t="inlineStr">
        <is>
          <t>n.a.</t>
        </is>
      </c>
      <c r="AB44" s="6" t="n">
        <v>46387</v>
      </c>
      <c r="AC44" t="inlineStr"/>
      <c r="AD44" s="6" t="n">
        <v>46234</v>
      </c>
    </row>
    <row r="45">
      <c r="A45" t="inlineStr">
        <is>
          <t>V200047</t>
        </is>
      </c>
      <c r="B45" t="inlineStr">
        <is>
          <t>2024-0042</t>
        </is>
      </c>
      <c r="C45" t="n">
        <v>44</v>
      </c>
      <c r="D45" t="inlineStr">
        <is>
          <t>33 80 4505 525-2</t>
        </is>
      </c>
      <c r="E45" t="inlineStr">
        <is>
          <t>Alza Cargo Sp. z.o.o.</t>
        </is>
      </c>
      <c r="F45" t="inlineStr">
        <is>
          <t>TNO</t>
        </is>
      </c>
      <c r="G45" t="inlineStr">
        <is>
          <t>40' CW</t>
        </is>
      </c>
      <c r="H45" t="n">
        <v>0</v>
      </c>
      <c r="I45" s="6" t="n">
        <v>0</v>
      </c>
      <c r="J45" s="6" t="n">
        <v>0</v>
      </c>
      <c r="K45" t="inlineStr">
        <is>
          <t>run_prolonged</t>
        </is>
      </c>
      <c r="L45" s="6" t="n">
        <v>45658</v>
      </c>
      <c r="M45" s="6" t="n">
        <v>46387</v>
      </c>
      <c r="N45" t="n">
        <v>384</v>
      </c>
      <c r="O45" s="6" t="n">
        <v>46387</v>
      </c>
      <c r="S45" t="inlineStr">
        <is>
          <t>n.a.</t>
        </is>
      </c>
      <c r="T45" s="6" t="n"/>
      <c r="U45" s="6" t="n"/>
      <c r="V45" t="n">
        <v>0</v>
      </c>
      <c r="W45" t="n">
        <v>3</v>
      </c>
      <c r="X45" s="6" t="n"/>
      <c r="Z45" s="6" t="n">
        <v>46295</v>
      </c>
      <c r="AA45" t="inlineStr">
        <is>
          <t>n.a.</t>
        </is>
      </c>
      <c r="AB45" s="6" t="n">
        <v>46387</v>
      </c>
      <c r="AC45" t="inlineStr"/>
      <c r="AD45" s="6" t="n">
        <v>46234</v>
      </c>
    </row>
    <row r="46">
      <c r="A46" t="inlineStr">
        <is>
          <t>V200047</t>
        </is>
      </c>
      <c r="B46" t="inlineStr">
        <is>
          <t>2024-0042</t>
        </is>
      </c>
      <c r="C46" t="n">
        <v>45</v>
      </c>
      <c r="D46" t="inlineStr">
        <is>
          <t>33 80 4505 526-0</t>
        </is>
      </c>
      <c r="E46" t="inlineStr">
        <is>
          <t>Alza Cargo Sp. z.o.o.</t>
        </is>
      </c>
      <c r="F46" t="inlineStr">
        <is>
          <t>TNO</t>
        </is>
      </c>
      <c r="G46" t="inlineStr">
        <is>
          <t>40' CW</t>
        </is>
      </c>
      <c r="H46" t="n">
        <v>0</v>
      </c>
      <c r="I46" s="6" t="n">
        <v>0</v>
      </c>
      <c r="J46" s="6" t="n">
        <v>0</v>
      </c>
      <c r="K46" t="inlineStr">
        <is>
          <t>run_prolonged</t>
        </is>
      </c>
      <c r="L46" s="6" t="n">
        <v>45658</v>
      </c>
      <c r="M46" s="6" t="n">
        <v>46387</v>
      </c>
      <c r="N46" t="n">
        <v>384</v>
      </c>
      <c r="O46" s="6" t="n">
        <v>46387</v>
      </c>
      <c r="S46" t="inlineStr">
        <is>
          <t>n.a.</t>
        </is>
      </c>
      <c r="T46" s="6" t="n"/>
      <c r="U46" s="6" t="n"/>
      <c r="V46" t="n">
        <v>0</v>
      </c>
      <c r="W46" t="n">
        <v>3</v>
      </c>
      <c r="X46" s="6" t="n"/>
      <c r="Z46" s="6" t="n">
        <v>46295</v>
      </c>
      <c r="AA46" t="inlineStr">
        <is>
          <t>n.a.</t>
        </is>
      </c>
      <c r="AB46" s="6" t="n">
        <v>46387</v>
      </c>
      <c r="AC46" t="inlineStr"/>
      <c r="AD46" s="6" t="n">
        <v>46234</v>
      </c>
    </row>
    <row r="47">
      <c r="A47" t="inlineStr">
        <is>
          <t>V200047</t>
        </is>
      </c>
      <c r="B47" t="inlineStr">
        <is>
          <t>2024-0042</t>
        </is>
      </c>
      <c r="C47" t="n">
        <v>46</v>
      </c>
      <c r="D47" t="inlineStr">
        <is>
          <t>33 80 4505 527-8</t>
        </is>
      </c>
      <c r="E47" t="inlineStr">
        <is>
          <t>Alza Cargo Sp. z.o.o.</t>
        </is>
      </c>
      <c r="F47" t="inlineStr">
        <is>
          <t>TNO</t>
        </is>
      </c>
      <c r="G47" t="inlineStr">
        <is>
          <t>40' CW</t>
        </is>
      </c>
      <c r="H47" t="n">
        <v>0</v>
      </c>
      <c r="I47" s="6" t="n">
        <v>0</v>
      </c>
      <c r="J47" s="6" t="n">
        <v>0</v>
      </c>
      <c r="K47" t="inlineStr">
        <is>
          <t>run_prolonged</t>
        </is>
      </c>
      <c r="L47" s="6" t="n">
        <v>45658</v>
      </c>
      <c r="M47" s="6" t="n">
        <v>46387</v>
      </c>
      <c r="N47" t="n">
        <v>384</v>
      </c>
      <c r="O47" s="6" t="n">
        <v>46387</v>
      </c>
      <c r="S47" t="inlineStr">
        <is>
          <t>n.a.</t>
        </is>
      </c>
      <c r="T47" s="6" t="n"/>
      <c r="U47" s="6" t="n"/>
      <c r="V47" t="n">
        <v>0</v>
      </c>
      <c r="W47" t="n">
        <v>3</v>
      </c>
      <c r="X47" s="6" t="n"/>
      <c r="Z47" s="6" t="n">
        <v>46295</v>
      </c>
      <c r="AA47" t="inlineStr">
        <is>
          <t>n.a.</t>
        </is>
      </c>
      <c r="AB47" s="6" t="n">
        <v>46387</v>
      </c>
      <c r="AC47" t="inlineStr"/>
      <c r="AD47" s="6" t="n">
        <v>46234</v>
      </c>
    </row>
    <row r="48">
      <c r="A48" t="inlineStr">
        <is>
          <t>V200047</t>
        </is>
      </c>
      <c r="B48" t="inlineStr">
        <is>
          <t>2024-0042</t>
        </is>
      </c>
      <c r="C48" t="n">
        <v>47</v>
      </c>
      <c r="D48" t="inlineStr">
        <is>
          <t>33 80 4505 529-4</t>
        </is>
      </c>
      <c r="E48" t="inlineStr">
        <is>
          <t>Alza Cargo Sp. z.o.o.</t>
        </is>
      </c>
      <c r="F48" t="inlineStr">
        <is>
          <t>TNO</t>
        </is>
      </c>
      <c r="G48" t="inlineStr">
        <is>
          <t>40' CW</t>
        </is>
      </c>
      <c r="H48" t="n">
        <v>0</v>
      </c>
      <c r="I48" s="6" t="n">
        <v>0</v>
      </c>
      <c r="J48" s="6" t="n">
        <v>0</v>
      </c>
      <c r="K48" t="inlineStr">
        <is>
          <t>run_prolonged</t>
        </is>
      </c>
      <c r="L48" s="6" t="n">
        <v>45658</v>
      </c>
      <c r="M48" s="6" t="n">
        <v>46387</v>
      </c>
      <c r="N48" t="n">
        <v>384</v>
      </c>
      <c r="O48" s="6" t="n">
        <v>46387</v>
      </c>
      <c r="S48" t="inlineStr">
        <is>
          <t>n.a.</t>
        </is>
      </c>
      <c r="T48" s="6" t="n"/>
      <c r="U48" s="6" t="n"/>
      <c r="V48" t="n">
        <v>0</v>
      </c>
      <c r="W48" t="n">
        <v>3</v>
      </c>
      <c r="X48" s="6" t="n"/>
      <c r="Z48" s="6" t="n">
        <v>46295</v>
      </c>
      <c r="AA48" t="inlineStr">
        <is>
          <t>n.a.</t>
        </is>
      </c>
      <c r="AB48" s="6" t="n">
        <v>46387</v>
      </c>
      <c r="AC48" t="inlineStr"/>
      <c r="AD48" s="6" t="n">
        <v>46234</v>
      </c>
    </row>
    <row r="49">
      <c r="A49" t="inlineStr">
        <is>
          <t>V200047</t>
        </is>
      </c>
      <c r="B49" t="inlineStr">
        <is>
          <t>2024-0042</t>
        </is>
      </c>
      <c r="C49" t="n">
        <v>48</v>
      </c>
      <c r="D49" t="inlineStr">
        <is>
          <t>33 80 4505 530-2</t>
        </is>
      </c>
      <c r="E49" t="inlineStr">
        <is>
          <t>Alza Cargo Sp. z.o.o.</t>
        </is>
      </c>
      <c r="F49" t="inlineStr">
        <is>
          <t>TNO</t>
        </is>
      </c>
      <c r="G49" t="inlineStr">
        <is>
          <t>40' CW</t>
        </is>
      </c>
      <c r="H49" t="n">
        <v>0</v>
      </c>
      <c r="I49" s="6" t="n">
        <v>0</v>
      </c>
      <c r="J49" s="6" t="n">
        <v>0</v>
      </c>
      <c r="K49" t="inlineStr">
        <is>
          <t>run_prolonged</t>
        </is>
      </c>
      <c r="L49" s="6" t="n">
        <v>45658</v>
      </c>
      <c r="M49" s="6" t="n">
        <v>46387</v>
      </c>
      <c r="N49" t="n">
        <v>384</v>
      </c>
      <c r="O49" s="6" t="n">
        <v>46387</v>
      </c>
      <c r="S49" t="inlineStr">
        <is>
          <t>n.a.</t>
        </is>
      </c>
      <c r="T49" s="6" t="n"/>
      <c r="U49" s="6" t="n"/>
      <c r="V49" t="n">
        <v>0</v>
      </c>
      <c r="W49" t="n">
        <v>3</v>
      </c>
      <c r="X49" s="6" t="n"/>
      <c r="Z49" s="6" t="n">
        <v>46295</v>
      </c>
      <c r="AA49" t="inlineStr">
        <is>
          <t>n.a.</t>
        </is>
      </c>
      <c r="AB49" s="6" t="n">
        <v>46387</v>
      </c>
      <c r="AC49" t="inlineStr"/>
      <c r="AD49" s="6" t="n">
        <v>46234</v>
      </c>
    </row>
    <row r="50">
      <c r="A50" t="inlineStr">
        <is>
          <t>V200047</t>
        </is>
      </c>
      <c r="B50" t="inlineStr">
        <is>
          <t>2024-0042</t>
        </is>
      </c>
      <c r="C50" t="n">
        <v>49</v>
      </c>
      <c r="D50" t="inlineStr">
        <is>
          <t>33 80 4505 531-0</t>
        </is>
      </c>
      <c r="E50" t="inlineStr">
        <is>
          <t>Alza Cargo Sp. z.o.o.</t>
        </is>
      </c>
      <c r="F50" t="inlineStr">
        <is>
          <t>TNO</t>
        </is>
      </c>
      <c r="G50" t="inlineStr">
        <is>
          <t>40' CW</t>
        </is>
      </c>
      <c r="H50" t="n">
        <v>0</v>
      </c>
      <c r="I50" s="6" t="n">
        <v>0</v>
      </c>
      <c r="J50" s="6" t="n">
        <v>0</v>
      </c>
      <c r="K50" t="inlineStr">
        <is>
          <t>run_prolonged</t>
        </is>
      </c>
      <c r="L50" s="6" t="n">
        <v>45658</v>
      </c>
      <c r="M50" s="6" t="n">
        <v>46387</v>
      </c>
      <c r="N50" t="n">
        <v>384</v>
      </c>
      <c r="O50" s="6" t="n">
        <v>46387</v>
      </c>
      <c r="S50" t="inlineStr">
        <is>
          <t>n.a.</t>
        </is>
      </c>
      <c r="T50" s="6" t="n"/>
      <c r="U50" s="6" t="n"/>
      <c r="V50" t="n">
        <v>0</v>
      </c>
      <c r="W50" t="n">
        <v>3</v>
      </c>
      <c r="X50" s="6" t="n"/>
      <c r="Z50" s="6" t="n">
        <v>46295</v>
      </c>
      <c r="AA50" t="inlineStr">
        <is>
          <t>n.a.</t>
        </is>
      </c>
      <c r="AB50" s="6" t="n">
        <v>46387</v>
      </c>
      <c r="AC50" t="inlineStr"/>
      <c r="AD50" s="6" t="n">
        <v>46234</v>
      </c>
    </row>
    <row r="51">
      <c r="A51" t="inlineStr">
        <is>
          <t>V200047</t>
        </is>
      </c>
      <c r="B51" t="inlineStr">
        <is>
          <t>2024-0042</t>
        </is>
      </c>
      <c r="C51" t="n">
        <v>50</v>
      </c>
      <c r="D51" t="inlineStr">
        <is>
          <t>33 80 4505 532-8</t>
        </is>
      </c>
      <c r="E51" t="inlineStr">
        <is>
          <t>Alza Cargo Sp. z.o.o.</t>
        </is>
      </c>
      <c r="F51" t="inlineStr">
        <is>
          <t>TNO</t>
        </is>
      </c>
      <c r="G51" t="inlineStr">
        <is>
          <t>40' CW</t>
        </is>
      </c>
      <c r="H51" t="n">
        <v>0</v>
      </c>
      <c r="I51" s="6" t="n">
        <v>0</v>
      </c>
      <c r="J51" s="6" t="n">
        <v>0</v>
      </c>
      <c r="K51" t="inlineStr">
        <is>
          <t>run_prolonged</t>
        </is>
      </c>
      <c r="L51" s="6" t="n">
        <v>45658</v>
      </c>
      <c r="M51" s="6" t="n">
        <v>46387</v>
      </c>
      <c r="N51" t="n">
        <v>384</v>
      </c>
      <c r="O51" s="6" t="n">
        <v>46387</v>
      </c>
      <c r="S51" t="inlineStr">
        <is>
          <t>n.a.</t>
        </is>
      </c>
      <c r="T51" s="6" t="n"/>
      <c r="U51" s="6" t="n"/>
      <c r="V51" t="n">
        <v>0</v>
      </c>
      <c r="W51" t="n">
        <v>3</v>
      </c>
      <c r="X51" s="6" t="n"/>
      <c r="Z51" s="6" t="n">
        <v>46295</v>
      </c>
      <c r="AA51" t="inlineStr">
        <is>
          <t>n.a.</t>
        </is>
      </c>
      <c r="AB51" s="6" t="n">
        <v>46387</v>
      </c>
      <c r="AC51" t="inlineStr"/>
      <c r="AD51" s="6" t="n">
        <v>46234</v>
      </c>
    </row>
    <row r="52">
      <c r="A52" t="inlineStr">
        <is>
          <t>V200047</t>
        </is>
      </c>
      <c r="B52" t="inlineStr">
        <is>
          <t>2024-0042</t>
        </is>
      </c>
      <c r="C52" t="n">
        <v>51</v>
      </c>
      <c r="D52" t="inlineStr">
        <is>
          <t>33 80 4505 533-6</t>
        </is>
      </c>
      <c r="E52" t="inlineStr">
        <is>
          <t>Alza Cargo Sp. z.o.o.</t>
        </is>
      </c>
      <c r="F52" t="inlineStr">
        <is>
          <t>TNO</t>
        </is>
      </c>
      <c r="G52" t="inlineStr">
        <is>
          <t>40' CW</t>
        </is>
      </c>
      <c r="H52" t="n">
        <v>0</v>
      </c>
      <c r="I52" s="6" t="n">
        <v>0</v>
      </c>
      <c r="J52" s="6" t="n">
        <v>0</v>
      </c>
      <c r="K52" t="inlineStr">
        <is>
          <t>run_prolonged</t>
        </is>
      </c>
      <c r="L52" s="6" t="n">
        <v>45658</v>
      </c>
      <c r="M52" s="6" t="n">
        <v>46387</v>
      </c>
      <c r="N52" t="n">
        <v>384</v>
      </c>
      <c r="O52" s="6" t="n">
        <v>46387</v>
      </c>
      <c r="S52" t="inlineStr">
        <is>
          <t>n.a.</t>
        </is>
      </c>
      <c r="T52" s="6" t="n"/>
      <c r="U52" s="6" t="n"/>
      <c r="V52" t="n">
        <v>0</v>
      </c>
      <c r="W52" t="n">
        <v>3</v>
      </c>
      <c r="X52" s="6" t="n"/>
      <c r="Z52" s="6" t="n">
        <v>46295</v>
      </c>
      <c r="AA52" t="inlineStr">
        <is>
          <t>n.a.</t>
        </is>
      </c>
      <c r="AB52" s="6" t="n">
        <v>46387</v>
      </c>
      <c r="AC52" t="inlineStr"/>
      <c r="AD52" s="6" t="n">
        <v>46234</v>
      </c>
    </row>
    <row r="53">
      <c r="A53" t="inlineStr">
        <is>
          <t>V200047</t>
        </is>
      </c>
      <c r="B53" t="inlineStr">
        <is>
          <t>2024-0042</t>
        </is>
      </c>
      <c r="C53" t="n">
        <v>52</v>
      </c>
      <c r="D53" t="inlineStr">
        <is>
          <t>33 80 4505 534-4</t>
        </is>
      </c>
      <c r="E53" t="inlineStr">
        <is>
          <t>Alza Cargo Sp. z.o.o.</t>
        </is>
      </c>
      <c r="F53" t="inlineStr">
        <is>
          <t>TNO</t>
        </is>
      </c>
      <c r="G53" t="inlineStr">
        <is>
          <t>40' CW</t>
        </is>
      </c>
      <c r="H53" t="n">
        <v>0</v>
      </c>
      <c r="I53" s="6" t="n">
        <v>0</v>
      </c>
      <c r="J53" s="6" t="n">
        <v>0</v>
      </c>
      <c r="K53" t="inlineStr">
        <is>
          <t>run_prolonged</t>
        </is>
      </c>
      <c r="L53" s="6" t="n">
        <v>45658</v>
      </c>
      <c r="M53" s="6" t="n">
        <v>46387</v>
      </c>
      <c r="N53" t="n">
        <v>384</v>
      </c>
      <c r="O53" s="6" t="n">
        <v>46387</v>
      </c>
      <c r="S53" t="inlineStr">
        <is>
          <t>n.a.</t>
        </is>
      </c>
      <c r="T53" s="6" t="n"/>
      <c r="U53" s="6" t="n"/>
      <c r="V53" t="n">
        <v>0</v>
      </c>
      <c r="W53" t="n">
        <v>3</v>
      </c>
      <c r="X53" s="6" t="n"/>
      <c r="Z53" s="6" t="n">
        <v>46295</v>
      </c>
      <c r="AA53" t="inlineStr">
        <is>
          <t>n.a.</t>
        </is>
      </c>
      <c r="AB53" s="6" t="n">
        <v>46387</v>
      </c>
      <c r="AC53" t="inlineStr"/>
      <c r="AD53" s="6" t="n">
        <v>46234</v>
      </c>
    </row>
    <row r="54">
      <c r="A54" t="inlineStr">
        <is>
          <t>V200047</t>
        </is>
      </c>
      <c r="B54" t="inlineStr">
        <is>
          <t>2024-0042</t>
        </is>
      </c>
      <c r="C54" t="n">
        <v>53</v>
      </c>
      <c r="D54" t="inlineStr">
        <is>
          <t>33 80 4505 535-1</t>
        </is>
      </c>
      <c r="E54" t="inlineStr">
        <is>
          <t>Alza Cargo Sp. z.o.o.</t>
        </is>
      </c>
      <c r="F54" t="inlineStr">
        <is>
          <t>TNO</t>
        </is>
      </c>
      <c r="G54" t="inlineStr">
        <is>
          <t>40' CW</t>
        </is>
      </c>
      <c r="H54" t="n">
        <v>0</v>
      </c>
      <c r="I54" s="6" t="n">
        <v>0</v>
      </c>
      <c r="J54" s="6" t="n">
        <v>0</v>
      </c>
      <c r="K54" t="inlineStr">
        <is>
          <t>run_prolonged</t>
        </is>
      </c>
      <c r="L54" s="6" t="n">
        <v>45658</v>
      </c>
      <c r="M54" s="6" t="n">
        <v>46387</v>
      </c>
      <c r="N54" t="n">
        <v>384</v>
      </c>
      <c r="O54" s="6" t="n">
        <v>46387</v>
      </c>
      <c r="S54" t="inlineStr">
        <is>
          <t>n.a.</t>
        </is>
      </c>
      <c r="T54" s="6" t="n"/>
      <c r="U54" s="6" t="n"/>
      <c r="V54" t="n">
        <v>0</v>
      </c>
      <c r="W54" t="n">
        <v>3</v>
      </c>
      <c r="X54" s="6" t="n"/>
      <c r="Z54" s="6" t="n">
        <v>46295</v>
      </c>
      <c r="AA54" t="inlineStr">
        <is>
          <t>n.a.</t>
        </is>
      </c>
      <c r="AB54" s="6" t="n">
        <v>46387</v>
      </c>
      <c r="AC54" t="inlineStr"/>
      <c r="AD54" s="6" t="n">
        <v>46234</v>
      </c>
    </row>
    <row r="55">
      <c r="A55" t="inlineStr">
        <is>
          <t>V200047</t>
        </is>
      </c>
      <c r="B55" t="inlineStr">
        <is>
          <t>2024-0042</t>
        </is>
      </c>
      <c r="C55" t="n">
        <v>54</v>
      </c>
      <c r="D55" t="inlineStr">
        <is>
          <t>33 80 4505 536-9</t>
        </is>
      </c>
      <c r="E55" t="inlineStr">
        <is>
          <t>Alza Cargo Sp. z.o.o.</t>
        </is>
      </c>
      <c r="F55" t="inlineStr">
        <is>
          <t>TNO</t>
        </is>
      </c>
      <c r="G55" t="inlineStr">
        <is>
          <t>40' CW</t>
        </is>
      </c>
      <c r="H55" t="n">
        <v>0</v>
      </c>
      <c r="I55" s="6" t="n">
        <v>0</v>
      </c>
      <c r="J55" s="6" t="n">
        <v>0</v>
      </c>
      <c r="K55" t="inlineStr">
        <is>
          <t>run_prolonged</t>
        </is>
      </c>
      <c r="L55" s="6" t="n">
        <v>45658</v>
      </c>
      <c r="M55" s="6" t="n">
        <v>46387</v>
      </c>
      <c r="N55" t="n">
        <v>384</v>
      </c>
      <c r="O55" s="6" t="n">
        <v>46387</v>
      </c>
      <c r="S55" t="inlineStr">
        <is>
          <t>n.a.</t>
        </is>
      </c>
      <c r="T55" s="6" t="n"/>
      <c r="U55" s="6" t="n"/>
      <c r="V55" t="n">
        <v>0</v>
      </c>
      <c r="W55" t="n">
        <v>3</v>
      </c>
      <c r="X55" s="6" t="n"/>
      <c r="Z55" s="6" t="n">
        <v>46295</v>
      </c>
      <c r="AA55" t="inlineStr">
        <is>
          <t>n.a.</t>
        </is>
      </c>
      <c r="AB55" s="6" t="n">
        <v>46387</v>
      </c>
      <c r="AC55" t="inlineStr"/>
      <c r="AD55" s="6" t="n">
        <v>46234</v>
      </c>
    </row>
    <row r="56">
      <c r="A56" t="inlineStr">
        <is>
          <t>V200047</t>
        </is>
      </c>
      <c r="B56" t="inlineStr">
        <is>
          <t>2024-0042</t>
        </is>
      </c>
      <c r="C56" t="n">
        <v>55</v>
      </c>
      <c r="D56" t="inlineStr">
        <is>
          <t>33 80 4505 537-7</t>
        </is>
      </c>
      <c r="E56" t="inlineStr">
        <is>
          <t>Alza Cargo Sp. z.o.o.</t>
        </is>
      </c>
      <c r="F56" t="inlineStr">
        <is>
          <t>TNO</t>
        </is>
      </c>
      <c r="G56" t="inlineStr">
        <is>
          <t>40' CW</t>
        </is>
      </c>
      <c r="H56" t="n">
        <v>0</v>
      </c>
      <c r="I56" s="6" t="n">
        <v>0</v>
      </c>
      <c r="J56" s="6" t="n">
        <v>0</v>
      </c>
      <c r="K56" t="inlineStr">
        <is>
          <t>run_prolonged</t>
        </is>
      </c>
      <c r="L56" s="6" t="n">
        <v>45658</v>
      </c>
      <c r="M56" s="6" t="n">
        <v>46387</v>
      </c>
      <c r="N56" t="n">
        <v>384</v>
      </c>
      <c r="O56" s="6" t="n">
        <v>46387</v>
      </c>
      <c r="S56" t="inlineStr">
        <is>
          <t>n.a.</t>
        </is>
      </c>
      <c r="T56" s="6" t="n"/>
      <c r="U56" s="6" t="n"/>
      <c r="V56" t="n">
        <v>0</v>
      </c>
      <c r="W56" t="n">
        <v>3</v>
      </c>
      <c r="X56" s="6" t="n"/>
      <c r="Z56" s="6" t="n">
        <v>46295</v>
      </c>
      <c r="AA56" t="inlineStr">
        <is>
          <t>n.a.</t>
        </is>
      </c>
      <c r="AB56" s="6" t="n">
        <v>46387</v>
      </c>
      <c r="AC56" t="inlineStr"/>
      <c r="AD56" s="6" t="n">
        <v>46234</v>
      </c>
    </row>
    <row r="57">
      <c r="A57" t="inlineStr">
        <is>
          <t>V200047</t>
        </is>
      </c>
      <c r="B57" t="inlineStr">
        <is>
          <t>2024-0042</t>
        </is>
      </c>
      <c r="C57" t="n">
        <v>56</v>
      </c>
      <c r="D57" t="inlineStr">
        <is>
          <t>33 80 4505 538-5</t>
        </is>
      </c>
      <c r="E57" t="inlineStr">
        <is>
          <t>Alza Cargo Sp. z.o.o.</t>
        </is>
      </c>
      <c r="F57" t="inlineStr">
        <is>
          <t>TNO</t>
        </is>
      </c>
      <c r="G57" t="inlineStr">
        <is>
          <t>40' CW</t>
        </is>
      </c>
      <c r="H57" t="n">
        <v>0</v>
      </c>
      <c r="I57" s="6" t="n">
        <v>0</v>
      </c>
      <c r="J57" s="6" t="n">
        <v>0</v>
      </c>
      <c r="K57" t="inlineStr">
        <is>
          <t>run_prolonged</t>
        </is>
      </c>
      <c r="L57" s="6" t="n">
        <v>45658</v>
      </c>
      <c r="M57" s="6" t="n">
        <v>46387</v>
      </c>
      <c r="N57" t="n">
        <v>384</v>
      </c>
      <c r="O57" s="6" t="n">
        <v>46387</v>
      </c>
      <c r="S57" t="inlineStr">
        <is>
          <t>n.a.</t>
        </is>
      </c>
      <c r="T57" s="6" t="n"/>
      <c r="U57" s="6" t="n"/>
      <c r="V57" t="n">
        <v>0</v>
      </c>
      <c r="W57" t="n">
        <v>3</v>
      </c>
      <c r="X57" s="6" t="n"/>
      <c r="Z57" s="6" t="n">
        <v>46295</v>
      </c>
      <c r="AA57" t="inlineStr">
        <is>
          <t>n.a.</t>
        </is>
      </c>
      <c r="AB57" s="6" t="n">
        <v>46387</v>
      </c>
      <c r="AC57" t="inlineStr"/>
      <c r="AD57" s="6" t="n">
        <v>46234</v>
      </c>
    </row>
    <row r="58">
      <c r="A58" t="inlineStr">
        <is>
          <t>V200047</t>
        </is>
      </c>
      <c r="B58" t="inlineStr">
        <is>
          <t>2024-0042</t>
        </is>
      </c>
      <c r="C58" t="n">
        <v>57</v>
      </c>
      <c r="D58" t="inlineStr">
        <is>
          <t>33 80 4505 539-3</t>
        </is>
      </c>
      <c r="E58" t="inlineStr">
        <is>
          <t>Alza Cargo Sp. z.o.o.</t>
        </is>
      </c>
      <c r="F58" t="inlineStr">
        <is>
          <t>TNO</t>
        </is>
      </c>
      <c r="G58" t="inlineStr">
        <is>
          <t>40' CW</t>
        </is>
      </c>
      <c r="H58" t="n">
        <v>0</v>
      </c>
      <c r="I58" s="6" t="n">
        <v>0</v>
      </c>
      <c r="J58" s="6" t="n">
        <v>0</v>
      </c>
      <c r="K58" t="inlineStr">
        <is>
          <t>run_prolonged</t>
        </is>
      </c>
      <c r="L58" s="6" t="n">
        <v>45658</v>
      </c>
      <c r="M58" s="6" t="n">
        <v>46387</v>
      </c>
      <c r="N58" t="n">
        <v>384</v>
      </c>
      <c r="O58" s="6" t="n">
        <v>46387</v>
      </c>
      <c r="S58" t="inlineStr">
        <is>
          <t>n.a.</t>
        </is>
      </c>
      <c r="T58" s="6" t="n"/>
      <c r="U58" s="6" t="n"/>
      <c r="V58" t="n">
        <v>0</v>
      </c>
      <c r="W58" t="n">
        <v>3</v>
      </c>
      <c r="X58" s="6" t="n"/>
      <c r="Z58" s="6" t="n">
        <v>46295</v>
      </c>
      <c r="AA58" t="inlineStr">
        <is>
          <t>n.a.</t>
        </is>
      </c>
      <c r="AB58" s="6" t="n">
        <v>46387</v>
      </c>
      <c r="AC58" t="inlineStr"/>
      <c r="AD58" s="6" t="n">
        <v>46234</v>
      </c>
    </row>
    <row r="59">
      <c r="A59" t="inlineStr">
        <is>
          <t>V200047</t>
        </is>
      </c>
      <c r="B59" t="inlineStr">
        <is>
          <t>2024-0042</t>
        </is>
      </c>
      <c r="C59" t="n">
        <v>58</v>
      </c>
      <c r="D59" t="inlineStr">
        <is>
          <t>33 80 4505 541-9</t>
        </is>
      </c>
      <c r="E59" t="inlineStr">
        <is>
          <t>Alza Cargo Sp. z.o.o.</t>
        </is>
      </c>
      <c r="F59" t="inlineStr">
        <is>
          <t>TNO</t>
        </is>
      </c>
      <c r="G59" t="inlineStr">
        <is>
          <t>40' CW</t>
        </is>
      </c>
      <c r="H59" t="n">
        <v>0</v>
      </c>
      <c r="I59" s="6" t="n">
        <v>0</v>
      </c>
      <c r="J59" s="6" t="n">
        <v>0</v>
      </c>
      <c r="K59" t="inlineStr">
        <is>
          <t>run_prolonged</t>
        </is>
      </c>
      <c r="L59" s="6" t="n">
        <v>45658</v>
      </c>
      <c r="M59" s="6" t="n">
        <v>46387</v>
      </c>
      <c r="N59" t="n">
        <v>384</v>
      </c>
      <c r="O59" s="6" t="n">
        <v>46387</v>
      </c>
      <c r="S59" t="inlineStr">
        <is>
          <t>n.a.</t>
        </is>
      </c>
      <c r="T59" s="6" t="n"/>
      <c r="U59" s="6" t="n"/>
      <c r="V59" t="n">
        <v>0</v>
      </c>
      <c r="W59" t="n">
        <v>3</v>
      </c>
      <c r="X59" s="6" t="n"/>
      <c r="Z59" s="6" t="n">
        <v>46295</v>
      </c>
      <c r="AA59" t="inlineStr">
        <is>
          <t>n.a.</t>
        </is>
      </c>
      <c r="AB59" s="6" t="n">
        <v>46387</v>
      </c>
      <c r="AC59" t="inlineStr"/>
      <c r="AD59" s="6" t="n">
        <v>46234</v>
      </c>
    </row>
    <row r="60">
      <c r="A60" t="inlineStr">
        <is>
          <t>V200047</t>
        </is>
      </c>
      <c r="B60" t="inlineStr">
        <is>
          <t>2024-0042</t>
        </is>
      </c>
      <c r="C60" t="n">
        <v>59</v>
      </c>
      <c r="D60" t="inlineStr">
        <is>
          <t>33 80 4505 543-5</t>
        </is>
      </c>
      <c r="E60" t="inlineStr">
        <is>
          <t>Alza Cargo Sp. z.o.o.</t>
        </is>
      </c>
      <c r="F60" t="inlineStr">
        <is>
          <t>TNO</t>
        </is>
      </c>
      <c r="G60" t="inlineStr">
        <is>
          <t>40' CW</t>
        </is>
      </c>
      <c r="H60" t="n">
        <v>0</v>
      </c>
      <c r="I60" s="6" t="n">
        <v>0</v>
      </c>
      <c r="J60" s="6" t="n">
        <v>0</v>
      </c>
      <c r="K60" t="inlineStr">
        <is>
          <t>run_prolonged</t>
        </is>
      </c>
      <c r="L60" s="6" t="n">
        <v>45658</v>
      </c>
      <c r="M60" s="6" t="n">
        <v>46387</v>
      </c>
      <c r="N60" t="n">
        <v>384</v>
      </c>
      <c r="O60" s="6" t="n">
        <v>46387</v>
      </c>
      <c r="S60" t="inlineStr">
        <is>
          <t>n.a.</t>
        </is>
      </c>
      <c r="T60" s="6" t="n"/>
      <c r="U60" s="6" t="n"/>
      <c r="V60" t="n">
        <v>0</v>
      </c>
      <c r="W60" t="n">
        <v>3</v>
      </c>
      <c r="X60" s="6" t="n"/>
      <c r="Z60" s="6" t="n">
        <v>46295</v>
      </c>
      <c r="AA60" t="inlineStr">
        <is>
          <t>n.a.</t>
        </is>
      </c>
      <c r="AB60" s="6" t="n">
        <v>46387</v>
      </c>
      <c r="AC60" t="inlineStr"/>
      <c r="AD60" s="6" t="n">
        <v>46234</v>
      </c>
    </row>
    <row r="61">
      <c r="A61" t="inlineStr">
        <is>
          <t>V200047</t>
        </is>
      </c>
      <c r="B61" t="inlineStr">
        <is>
          <t>2024-0042</t>
        </is>
      </c>
      <c r="C61" t="n">
        <v>60</v>
      </c>
      <c r="D61" t="inlineStr">
        <is>
          <t>33 80 4505 544-3</t>
        </is>
      </c>
      <c r="E61" t="inlineStr">
        <is>
          <t>Alza Cargo Sp. z.o.o.</t>
        </is>
      </c>
      <c r="F61" t="inlineStr">
        <is>
          <t>TNO</t>
        </is>
      </c>
      <c r="G61" t="inlineStr">
        <is>
          <t>40' CW</t>
        </is>
      </c>
      <c r="H61" t="n">
        <v>0</v>
      </c>
      <c r="I61" s="6" t="n">
        <v>0</v>
      </c>
      <c r="J61" s="6" t="n">
        <v>0</v>
      </c>
      <c r="K61" t="inlineStr">
        <is>
          <t>run_prolonged</t>
        </is>
      </c>
      <c r="L61" s="6" t="n">
        <v>45658</v>
      </c>
      <c r="M61" s="6" t="n">
        <v>46387</v>
      </c>
      <c r="N61" t="n">
        <v>384</v>
      </c>
      <c r="O61" s="6" t="n">
        <v>46387</v>
      </c>
      <c r="S61" t="inlineStr">
        <is>
          <t>n.a.</t>
        </is>
      </c>
      <c r="T61" s="6" t="n"/>
      <c r="U61" s="6" t="n"/>
      <c r="V61" t="n">
        <v>0</v>
      </c>
      <c r="W61" t="n">
        <v>3</v>
      </c>
      <c r="X61" s="6" t="n"/>
      <c r="Z61" s="6" t="n">
        <v>46295</v>
      </c>
      <c r="AA61" t="inlineStr">
        <is>
          <t>n.a.</t>
        </is>
      </c>
      <c r="AB61" s="6" t="n">
        <v>46387</v>
      </c>
      <c r="AC61" t="inlineStr"/>
      <c r="AD61" s="6" t="n">
        <v>46234</v>
      </c>
    </row>
    <row r="62">
      <c r="A62" t="inlineStr">
        <is>
          <t>V200047</t>
        </is>
      </c>
      <c r="B62" t="inlineStr">
        <is>
          <t>2024-0042</t>
        </is>
      </c>
      <c r="C62" t="n">
        <v>61</v>
      </c>
      <c r="D62" t="inlineStr">
        <is>
          <t>33 80 4505 545-0</t>
        </is>
      </c>
      <c r="E62" t="inlineStr">
        <is>
          <t>Alza Cargo Sp. z.o.o.</t>
        </is>
      </c>
      <c r="F62" t="inlineStr">
        <is>
          <t>TNO</t>
        </is>
      </c>
      <c r="G62" t="inlineStr">
        <is>
          <t>40' CW</t>
        </is>
      </c>
      <c r="H62" t="n">
        <v>0</v>
      </c>
      <c r="I62" s="6" t="n">
        <v>0</v>
      </c>
      <c r="J62" s="6" t="n">
        <v>0</v>
      </c>
      <c r="K62" t="inlineStr">
        <is>
          <t>run_prolonged</t>
        </is>
      </c>
      <c r="L62" s="6" t="n">
        <v>45658</v>
      </c>
      <c r="M62" s="6" t="n">
        <v>46387</v>
      </c>
      <c r="N62" t="n">
        <v>384</v>
      </c>
      <c r="O62" s="6" t="n">
        <v>46387</v>
      </c>
      <c r="S62" t="inlineStr">
        <is>
          <t>n.a.</t>
        </is>
      </c>
      <c r="T62" s="6" t="n"/>
      <c r="U62" s="6" t="n"/>
      <c r="V62" t="n">
        <v>0</v>
      </c>
      <c r="W62" t="n">
        <v>3</v>
      </c>
      <c r="X62" s="6" t="n"/>
      <c r="Z62" s="6" t="n">
        <v>46295</v>
      </c>
      <c r="AA62" t="inlineStr">
        <is>
          <t>n.a.</t>
        </is>
      </c>
      <c r="AB62" s="6" t="n">
        <v>46387</v>
      </c>
      <c r="AC62" t="inlineStr"/>
      <c r="AD62" s="6" t="n">
        <v>46234</v>
      </c>
    </row>
    <row r="63">
      <c r="A63" t="inlineStr">
        <is>
          <t>V200047</t>
        </is>
      </c>
      <c r="B63" t="inlineStr">
        <is>
          <t>2024-0042</t>
        </is>
      </c>
      <c r="C63" t="n">
        <v>62</v>
      </c>
      <c r="D63" t="inlineStr">
        <is>
          <t>33 80 4505 444-6</t>
        </is>
      </c>
      <c r="E63" t="inlineStr">
        <is>
          <t>Alza Cargo Sp. z.o.o.</t>
        </is>
      </c>
      <c r="F63" t="inlineStr">
        <is>
          <t>TNO</t>
        </is>
      </c>
      <c r="G63" t="inlineStr">
        <is>
          <t>40' CW</t>
        </is>
      </c>
      <c r="H63" t="n">
        <v>0</v>
      </c>
      <c r="I63" s="6" t="n">
        <v>0</v>
      </c>
      <c r="J63" s="6" t="n">
        <v>0</v>
      </c>
      <c r="K63" t="inlineStr">
        <is>
          <t>run_prolonged</t>
        </is>
      </c>
      <c r="L63" s="6" t="n">
        <v>45672</v>
      </c>
      <c r="M63" s="6" t="n">
        <v>46401</v>
      </c>
      <c r="N63" t="n">
        <v>384</v>
      </c>
      <c r="O63" s="6" t="n">
        <v>46401</v>
      </c>
      <c r="S63" t="inlineStr">
        <is>
          <t>n.a.</t>
        </is>
      </c>
      <c r="T63" s="6" t="n"/>
      <c r="U63" s="6" t="n"/>
      <c r="V63" t="n">
        <v>0</v>
      </c>
      <c r="W63" t="n">
        <v>3</v>
      </c>
      <c r="X63" s="6" t="n"/>
      <c r="Z63" s="6" t="n">
        <v>46309</v>
      </c>
      <c r="AA63" t="inlineStr">
        <is>
          <t>n.a.</t>
        </is>
      </c>
      <c r="AB63" s="6" t="n">
        <v>46401</v>
      </c>
      <c r="AC63" t="inlineStr"/>
      <c r="AD63" s="6" t="n">
        <v>46248</v>
      </c>
    </row>
    <row r="64">
      <c r="A64" t="inlineStr">
        <is>
          <t>V200047</t>
        </is>
      </c>
      <c r="B64" t="inlineStr">
        <is>
          <t>2024-0042</t>
        </is>
      </c>
      <c r="C64" t="n">
        <v>63</v>
      </c>
      <c r="D64" t="inlineStr">
        <is>
          <t>33 80 4505 445-3</t>
        </is>
      </c>
      <c r="E64" t="inlineStr">
        <is>
          <t>Alza Cargo Sp. z.o.o.</t>
        </is>
      </c>
      <c r="F64" t="inlineStr">
        <is>
          <t>TNO</t>
        </is>
      </c>
      <c r="G64" t="inlineStr">
        <is>
          <t>40' CW</t>
        </is>
      </c>
      <c r="H64" t="n">
        <v>0</v>
      </c>
      <c r="I64" s="6" t="n">
        <v>0</v>
      </c>
      <c r="J64" s="6" t="n">
        <v>0</v>
      </c>
      <c r="K64" t="inlineStr">
        <is>
          <t>run_prolonged</t>
        </is>
      </c>
      <c r="L64" s="6" t="n">
        <v>45672</v>
      </c>
      <c r="M64" s="6" t="n">
        <v>46401</v>
      </c>
      <c r="N64" t="n">
        <v>384</v>
      </c>
      <c r="O64" s="6" t="n">
        <v>46401</v>
      </c>
      <c r="S64" t="inlineStr">
        <is>
          <t>n.a.</t>
        </is>
      </c>
      <c r="T64" s="6" t="n"/>
      <c r="U64" s="6" t="n"/>
      <c r="V64" t="n">
        <v>0</v>
      </c>
      <c r="W64" t="n">
        <v>3</v>
      </c>
      <c r="X64" s="6" t="n"/>
      <c r="Z64" s="6" t="n">
        <v>46309</v>
      </c>
      <c r="AA64" t="inlineStr">
        <is>
          <t>n.a.</t>
        </is>
      </c>
      <c r="AB64" s="6" t="n">
        <v>46401</v>
      </c>
      <c r="AC64" t="inlineStr"/>
      <c r="AD64" s="6" t="n">
        <v>46248</v>
      </c>
    </row>
    <row r="65">
      <c r="A65" t="inlineStr">
        <is>
          <t>V200047</t>
        </is>
      </c>
      <c r="B65" t="inlineStr">
        <is>
          <t>2024-0042</t>
        </is>
      </c>
      <c r="C65" t="n">
        <v>64</v>
      </c>
      <c r="D65" t="inlineStr">
        <is>
          <t>33 80 4505 447-9</t>
        </is>
      </c>
      <c r="E65" t="inlineStr">
        <is>
          <t>Alza Cargo Sp. z.o.o.</t>
        </is>
      </c>
      <c r="F65" t="inlineStr">
        <is>
          <t>TNO</t>
        </is>
      </c>
      <c r="G65" t="inlineStr">
        <is>
          <t>40' CW</t>
        </is>
      </c>
      <c r="H65" t="n">
        <v>0</v>
      </c>
      <c r="I65" s="6" t="n">
        <v>0</v>
      </c>
      <c r="J65" s="6" t="n">
        <v>0</v>
      </c>
      <c r="K65" t="inlineStr">
        <is>
          <t>run_prolonged</t>
        </is>
      </c>
      <c r="L65" s="6" t="n">
        <v>45672</v>
      </c>
      <c r="M65" s="6" t="n">
        <v>46401</v>
      </c>
      <c r="N65" t="n">
        <v>384</v>
      </c>
      <c r="O65" s="6" t="n">
        <v>46401</v>
      </c>
      <c r="S65" t="inlineStr">
        <is>
          <t>n.a.</t>
        </is>
      </c>
      <c r="T65" s="6" t="n"/>
      <c r="U65" s="6" t="n"/>
      <c r="V65" t="n">
        <v>0</v>
      </c>
      <c r="W65" t="n">
        <v>3</v>
      </c>
      <c r="X65" s="6" t="n"/>
      <c r="Z65" s="6" t="n">
        <v>46309</v>
      </c>
      <c r="AA65" t="inlineStr">
        <is>
          <t>n.a.</t>
        </is>
      </c>
      <c r="AB65" s="6" t="n">
        <v>46401</v>
      </c>
      <c r="AC65" t="inlineStr"/>
      <c r="AD65" s="6" t="n">
        <v>46248</v>
      </c>
    </row>
    <row r="66">
      <c r="A66" t="inlineStr">
        <is>
          <t>V200047</t>
        </is>
      </c>
      <c r="B66" t="inlineStr">
        <is>
          <t>2024-0042</t>
        </is>
      </c>
      <c r="C66" t="n">
        <v>65</v>
      </c>
      <c r="D66" t="inlineStr">
        <is>
          <t>33 80 4505 448-7</t>
        </is>
      </c>
      <c r="E66" t="inlineStr">
        <is>
          <t>Alza Cargo Sp. z.o.o.</t>
        </is>
      </c>
      <c r="F66" t="inlineStr">
        <is>
          <t>TNO</t>
        </is>
      </c>
      <c r="G66" t="inlineStr">
        <is>
          <t>40' CW</t>
        </is>
      </c>
      <c r="H66" t="n">
        <v>0</v>
      </c>
      <c r="I66" s="6" t="n">
        <v>0</v>
      </c>
      <c r="J66" s="6" t="n">
        <v>0</v>
      </c>
      <c r="K66" t="inlineStr">
        <is>
          <t>run_prolonged</t>
        </is>
      </c>
      <c r="L66" s="6" t="n">
        <v>45672</v>
      </c>
      <c r="M66" s="6" t="n">
        <v>46401</v>
      </c>
      <c r="N66" t="n">
        <v>384</v>
      </c>
      <c r="O66" s="6" t="n">
        <v>46401</v>
      </c>
      <c r="S66" t="inlineStr">
        <is>
          <t>n.a.</t>
        </is>
      </c>
      <c r="T66" s="6" t="n"/>
      <c r="U66" s="6" t="n"/>
      <c r="V66" t="n">
        <v>0</v>
      </c>
      <c r="W66" t="n">
        <v>3</v>
      </c>
      <c r="X66" s="6" t="n"/>
      <c r="Z66" s="6" t="n">
        <v>46309</v>
      </c>
      <c r="AA66" t="inlineStr">
        <is>
          <t>n.a.</t>
        </is>
      </c>
      <c r="AB66" s="6" t="n">
        <v>46401</v>
      </c>
      <c r="AC66" t="inlineStr"/>
      <c r="AD66" s="6" t="n">
        <v>46248</v>
      </c>
    </row>
    <row r="67">
      <c r="A67" t="inlineStr">
        <is>
          <t>V200047</t>
        </is>
      </c>
      <c r="B67" t="inlineStr">
        <is>
          <t>2024-0042</t>
        </is>
      </c>
      <c r="C67" t="n">
        <v>66</v>
      </c>
      <c r="D67" t="inlineStr">
        <is>
          <t>33 80 4505 449-5</t>
        </is>
      </c>
      <c r="E67" t="inlineStr">
        <is>
          <t>Alza Cargo Sp. z.o.o.</t>
        </is>
      </c>
      <c r="F67" t="inlineStr">
        <is>
          <t>TNO</t>
        </is>
      </c>
      <c r="G67" t="inlineStr">
        <is>
          <t>40' CW</t>
        </is>
      </c>
      <c r="H67" t="n">
        <v>0</v>
      </c>
      <c r="I67" s="6" t="n">
        <v>0</v>
      </c>
      <c r="J67" s="6" t="n">
        <v>0</v>
      </c>
      <c r="K67" t="inlineStr">
        <is>
          <t>run_prolonged</t>
        </is>
      </c>
      <c r="L67" s="6" t="n">
        <v>45672</v>
      </c>
      <c r="M67" s="6" t="n">
        <v>46401</v>
      </c>
      <c r="N67" t="n">
        <v>384</v>
      </c>
      <c r="O67" s="6" t="n">
        <v>46401</v>
      </c>
      <c r="S67" t="inlineStr">
        <is>
          <t>n.a.</t>
        </is>
      </c>
      <c r="T67" s="6" t="n"/>
      <c r="U67" s="6" t="n"/>
      <c r="V67" t="n">
        <v>0</v>
      </c>
      <c r="W67" t="n">
        <v>3</v>
      </c>
      <c r="X67" s="6" t="n"/>
      <c r="Z67" s="6" t="n">
        <v>46309</v>
      </c>
      <c r="AA67" t="inlineStr">
        <is>
          <t>n.a.</t>
        </is>
      </c>
      <c r="AB67" s="6" t="n">
        <v>46401</v>
      </c>
      <c r="AC67" t="inlineStr"/>
      <c r="AD67" s="6" t="n">
        <v>46248</v>
      </c>
    </row>
    <row r="68">
      <c r="A68" t="inlineStr">
        <is>
          <t>V200047</t>
        </is>
      </c>
      <c r="B68" t="inlineStr">
        <is>
          <t>2024-0042</t>
        </is>
      </c>
      <c r="C68" t="n">
        <v>67</v>
      </c>
      <c r="D68" t="inlineStr">
        <is>
          <t>33 80 4505 450-3</t>
        </is>
      </c>
      <c r="E68" t="inlineStr">
        <is>
          <t>Alza Cargo Sp. z.o.o.</t>
        </is>
      </c>
      <c r="F68" t="inlineStr">
        <is>
          <t>TNO</t>
        </is>
      </c>
      <c r="G68" t="inlineStr">
        <is>
          <t>40' CW</t>
        </is>
      </c>
      <c r="H68" t="n">
        <v>0</v>
      </c>
      <c r="I68" s="6" t="n">
        <v>0</v>
      </c>
      <c r="J68" s="6" t="n">
        <v>0</v>
      </c>
      <c r="K68" t="inlineStr">
        <is>
          <t>run_prolonged</t>
        </is>
      </c>
      <c r="L68" s="6" t="n">
        <v>45672</v>
      </c>
      <c r="M68" s="6" t="n">
        <v>46401</v>
      </c>
      <c r="N68" t="n">
        <v>384</v>
      </c>
      <c r="O68" s="6" t="n">
        <v>46401</v>
      </c>
      <c r="S68" t="inlineStr">
        <is>
          <t>n.a.</t>
        </is>
      </c>
      <c r="T68" s="6" t="n"/>
      <c r="U68" s="6" t="n"/>
      <c r="V68" t="n">
        <v>0</v>
      </c>
      <c r="W68" t="n">
        <v>3</v>
      </c>
      <c r="X68" s="6" t="n"/>
      <c r="Z68" s="6" t="n">
        <v>46309</v>
      </c>
      <c r="AA68" t="inlineStr">
        <is>
          <t>n.a.</t>
        </is>
      </c>
      <c r="AB68" s="6" t="n">
        <v>46401</v>
      </c>
      <c r="AC68" t="inlineStr"/>
      <c r="AD68" s="6" t="n">
        <v>46248</v>
      </c>
    </row>
    <row r="69">
      <c r="A69" t="inlineStr">
        <is>
          <t>V200047</t>
        </is>
      </c>
      <c r="B69" t="inlineStr">
        <is>
          <t>2024-0042</t>
        </is>
      </c>
      <c r="C69" t="n">
        <v>68</v>
      </c>
      <c r="D69" t="inlineStr">
        <is>
          <t>33 80 4505 453-7</t>
        </is>
      </c>
      <c r="E69" t="inlineStr">
        <is>
          <t>Alza Cargo Sp. z.o.o.</t>
        </is>
      </c>
      <c r="F69" t="inlineStr">
        <is>
          <t>TNO</t>
        </is>
      </c>
      <c r="G69" t="inlineStr">
        <is>
          <t>40' CW</t>
        </is>
      </c>
      <c r="H69" t="n">
        <v>0</v>
      </c>
      <c r="I69" s="6" t="n">
        <v>0</v>
      </c>
      <c r="J69" s="6" t="n">
        <v>0</v>
      </c>
      <c r="K69" t="inlineStr">
        <is>
          <t>run_prolonged</t>
        </is>
      </c>
      <c r="L69" s="6" t="n">
        <v>45672</v>
      </c>
      <c r="M69" s="6" t="n">
        <v>46401</v>
      </c>
      <c r="N69" t="n">
        <v>384</v>
      </c>
      <c r="O69" s="6" t="n">
        <v>46401</v>
      </c>
      <c r="S69" t="inlineStr">
        <is>
          <t>n.a.</t>
        </is>
      </c>
      <c r="T69" s="6" t="n"/>
      <c r="U69" s="6" t="n"/>
      <c r="V69" t="n">
        <v>0</v>
      </c>
      <c r="W69" t="n">
        <v>3</v>
      </c>
      <c r="X69" s="6" t="n"/>
      <c r="Z69" s="6" t="n">
        <v>46309</v>
      </c>
      <c r="AA69" t="inlineStr">
        <is>
          <t>n.a.</t>
        </is>
      </c>
      <c r="AB69" s="6" t="n">
        <v>46401</v>
      </c>
      <c r="AC69" t="inlineStr"/>
      <c r="AD69" s="6" t="n">
        <v>46248</v>
      </c>
    </row>
    <row r="70">
      <c r="A70" t="inlineStr">
        <is>
          <t>V200047</t>
        </is>
      </c>
      <c r="B70" t="inlineStr">
        <is>
          <t>2024-0042</t>
        </is>
      </c>
      <c r="C70" t="n">
        <v>69</v>
      </c>
      <c r="D70" t="inlineStr">
        <is>
          <t>33 80 4505 455-2</t>
        </is>
      </c>
      <c r="E70" t="inlineStr">
        <is>
          <t>Alza Cargo Sp. z.o.o.</t>
        </is>
      </c>
      <c r="F70" t="inlineStr">
        <is>
          <t>TNO</t>
        </is>
      </c>
      <c r="G70" t="inlineStr">
        <is>
          <t>40' CW</t>
        </is>
      </c>
      <c r="H70" t="n">
        <v>0</v>
      </c>
      <c r="I70" s="6" t="n">
        <v>0</v>
      </c>
      <c r="J70" s="6" t="n">
        <v>0</v>
      </c>
      <c r="K70" t="inlineStr">
        <is>
          <t>run_prolonged</t>
        </is>
      </c>
      <c r="L70" s="6" t="n">
        <v>45672</v>
      </c>
      <c r="M70" s="6" t="n">
        <v>46401</v>
      </c>
      <c r="N70" t="n">
        <v>384</v>
      </c>
      <c r="O70" s="6" t="n">
        <v>46401</v>
      </c>
      <c r="S70" t="inlineStr">
        <is>
          <t>n.a.</t>
        </is>
      </c>
      <c r="T70" s="6" t="n"/>
      <c r="U70" s="6" t="n"/>
      <c r="V70" t="n">
        <v>0</v>
      </c>
      <c r="W70" t="n">
        <v>3</v>
      </c>
      <c r="X70" s="6" t="n"/>
      <c r="Z70" s="6" t="n">
        <v>46309</v>
      </c>
      <c r="AA70" t="inlineStr">
        <is>
          <t>n.a.</t>
        </is>
      </c>
      <c r="AB70" s="6" t="n">
        <v>46401</v>
      </c>
      <c r="AC70" t="inlineStr"/>
      <c r="AD70" s="6" t="n">
        <v>46248</v>
      </c>
    </row>
    <row r="71">
      <c r="A71" t="inlineStr">
        <is>
          <t>V200047</t>
        </is>
      </c>
      <c r="B71" t="inlineStr">
        <is>
          <t>2024-0042</t>
        </is>
      </c>
      <c r="C71" t="n">
        <v>70</v>
      </c>
      <c r="D71" t="inlineStr">
        <is>
          <t>33 80 4505 456-0</t>
        </is>
      </c>
      <c r="E71" t="inlineStr">
        <is>
          <t>Alza Cargo Sp. z.o.o.</t>
        </is>
      </c>
      <c r="F71" t="inlineStr">
        <is>
          <t>TNO</t>
        </is>
      </c>
      <c r="G71" t="inlineStr">
        <is>
          <t>40' CW</t>
        </is>
      </c>
      <c r="H71" t="n">
        <v>0</v>
      </c>
      <c r="I71" s="6" t="n">
        <v>0</v>
      </c>
      <c r="J71" s="6" t="n">
        <v>0</v>
      </c>
      <c r="K71" t="inlineStr">
        <is>
          <t>run_prolonged</t>
        </is>
      </c>
      <c r="L71" s="6" t="n">
        <v>45672</v>
      </c>
      <c r="M71" s="6" t="n">
        <v>46401</v>
      </c>
      <c r="N71" t="n">
        <v>384</v>
      </c>
      <c r="O71" s="6" t="n">
        <v>46401</v>
      </c>
      <c r="S71" t="inlineStr">
        <is>
          <t>n.a.</t>
        </is>
      </c>
      <c r="T71" s="6" t="n"/>
      <c r="U71" s="6" t="n"/>
      <c r="V71" t="n">
        <v>0</v>
      </c>
      <c r="W71" t="n">
        <v>3</v>
      </c>
      <c r="X71" s="6" t="n"/>
      <c r="Z71" s="6" t="n">
        <v>46309</v>
      </c>
      <c r="AA71" t="inlineStr">
        <is>
          <t>n.a.</t>
        </is>
      </c>
      <c r="AB71" s="6" t="n">
        <v>46401</v>
      </c>
      <c r="AC71" t="inlineStr"/>
      <c r="AD71" s="6" t="n">
        <v>46248</v>
      </c>
    </row>
    <row r="72">
      <c r="A72" t="inlineStr">
        <is>
          <t>V200047</t>
        </is>
      </c>
      <c r="B72" t="inlineStr">
        <is>
          <t>2024-0042</t>
        </is>
      </c>
      <c r="C72" t="n">
        <v>71</v>
      </c>
      <c r="D72" t="inlineStr">
        <is>
          <t>33 80 4505 461-0</t>
        </is>
      </c>
      <c r="E72" t="inlineStr">
        <is>
          <t>Alza Cargo Sp. z.o.o.</t>
        </is>
      </c>
      <c r="F72" t="inlineStr">
        <is>
          <t>TNO</t>
        </is>
      </c>
      <c r="G72" t="inlineStr">
        <is>
          <t>40' CW</t>
        </is>
      </c>
      <c r="H72" t="n">
        <v>0</v>
      </c>
      <c r="I72" s="6" t="n">
        <v>0</v>
      </c>
      <c r="J72" s="6" t="n">
        <v>0</v>
      </c>
      <c r="K72" t="inlineStr">
        <is>
          <t>run_prolonged</t>
        </is>
      </c>
      <c r="L72" s="6" t="n">
        <v>45672</v>
      </c>
      <c r="M72" s="6" t="n">
        <v>46401</v>
      </c>
      <c r="N72" t="n">
        <v>384</v>
      </c>
      <c r="O72" s="6" t="n">
        <v>46401</v>
      </c>
      <c r="S72" t="inlineStr">
        <is>
          <t>n.a.</t>
        </is>
      </c>
      <c r="T72" s="6" t="n"/>
      <c r="U72" s="6" t="n"/>
      <c r="V72" t="n">
        <v>0</v>
      </c>
      <c r="W72" t="n">
        <v>3</v>
      </c>
      <c r="X72" s="6" t="n"/>
      <c r="Z72" s="6" t="n">
        <v>46309</v>
      </c>
      <c r="AA72" t="inlineStr">
        <is>
          <t>n.a.</t>
        </is>
      </c>
      <c r="AB72" s="6" t="n">
        <v>46401</v>
      </c>
      <c r="AC72" t="inlineStr"/>
      <c r="AD72" s="6" t="n">
        <v>46248</v>
      </c>
    </row>
    <row r="73">
      <c r="A73" t="inlineStr">
        <is>
          <t>V200047</t>
        </is>
      </c>
      <c r="B73" t="inlineStr">
        <is>
          <t>2024-0042</t>
        </is>
      </c>
      <c r="C73" t="n">
        <v>72</v>
      </c>
      <c r="D73" t="inlineStr">
        <is>
          <t>33 80 4505 462-8</t>
        </is>
      </c>
      <c r="E73" t="inlineStr">
        <is>
          <t>Alza Cargo Sp. z.o.o.</t>
        </is>
      </c>
      <c r="F73" t="inlineStr">
        <is>
          <t>TNO</t>
        </is>
      </c>
      <c r="G73" t="inlineStr">
        <is>
          <t>40' CW</t>
        </is>
      </c>
      <c r="H73" t="n">
        <v>0</v>
      </c>
      <c r="I73" s="6" t="n">
        <v>0</v>
      </c>
      <c r="J73" s="6" t="n">
        <v>0</v>
      </c>
      <c r="K73" t="inlineStr">
        <is>
          <t>run_prolonged</t>
        </is>
      </c>
      <c r="L73" s="6" t="n">
        <v>45672</v>
      </c>
      <c r="M73" s="6" t="n">
        <v>46401</v>
      </c>
      <c r="N73" t="n">
        <v>384</v>
      </c>
      <c r="O73" s="6" t="n">
        <v>46401</v>
      </c>
      <c r="S73" t="inlineStr">
        <is>
          <t>n.a.</t>
        </is>
      </c>
      <c r="T73" s="6" t="n"/>
      <c r="U73" s="6" t="n"/>
      <c r="V73" t="n">
        <v>0</v>
      </c>
      <c r="W73" t="n">
        <v>3</v>
      </c>
      <c r="X73" s="6" t="n"/>
      <c r="Z73" s="6" t="n">
        <v>46309</v>
      </c>
      <c r="AA73" t="inlineStr">
        <is>
          <t>n.a.</t>
        </is>
      </c>
      <c r="AB73" s="6" t="n">
        <v>46401</v>
      </c>
      <c r="AC73" t="inlineStr"/>
      <c r="AD73" s="6" t="n">
        <v>46248</v>
      </c>
    </row>
    <row r="74">
      <c r="A74" t="inlineStr">
        <is>
          <t>V200047</t>
        </is>
      </c>
      <c r="B74" t="inlineStr">
        <is>
          <t>2024-0042</t>
        </is>
      </c>
      <c r="C74" t="n">
        <v>73</v>
      </c>
      <c r="D74" t="inlineStr">
        <is>
          <t>33 80 4505 489-1</t>
        </is>
      </c>
      <c r="E74" t="inlineStr">
        <is>
          <t>Alza Cargo Sp. z.o.o.</t>
        </is>
      </c>
      <c r="F74" t="inlineStr">
        <is>
          <t>TNO</t>
        </is>
      </c>
      <c r="G74" t="inlineStr">
        <is>
          <t>40' CW</t>
        </is>
      </c>
      <c r="H74" t="n">
        <v>0</v>
      </c>
      <c r="I74" s="6" t="n">
        <v>0</v>
      </c>
      <c r="J74" s="6" t="n">
        <v>0</v>
      </c>
      <c r="K74" t="inlineStr">
        <is>
          <t>run_prolonged</t>
        </is>
      </c>
      <c r="L74" s="6" t="n">
        <v>45672</v>
      </c>
      <c r="M74" s="6" t="n">
        <v>46401</v>
      </c>
      <c r="N74" t="n">
        <v>384</v>
      </c>
      <c r="O74" s="6" t="n">
        <v>46401</v>
      </c>
      <c r="S74" t="inlineStr">
        <is>
          <t>n.a.</t>
        </is>
      </c>
      <c r="T74" s="6" t="n"/>
      <c r="U74" s="6" t="n"/>
      <c r="V74" t="n">
        <v>0</v>
      </c>
      <c r="W74" t="n">
        <v>3</v>
      </c>
      <c r="X74" s="6" t="n"/>
      <c r="Z74" s="6" t="n">
        <v>46309</v>
      </c>
      <c r="AA74" t="inlineStr">
        <is>
          <t>n.a.</t>
        </is>
      </c>
      <c r="AB74" s="6" t="n">
        <v>46401</v>
      </c>
      <c r="AC74" t="inlineStr"/>
      <c r="AD74" s="6" t="n">
        <v>46248</v>
      </c>
    </row>
    <row r="75">
      <c r="A75" t="inlineStr">
        <is>
          <t>V200047</t>
        </is>
      </c>
      <c r="B75" t="inlineStr">
        <is>
          <t>2024-0042</t>
        </is>
      </c>
      <c r="C75" t="n">
        <v>74</v>
      </c>
      <c r="D75" t="inlineStr">
        <is>
          <t>33 80 4505 490-9</t>
        </is>
      </c>
      <c r="E75" t="inlineStr">
        <is>
          <t>Alza Cargo Sp. z.o.o.</t>
        </is>
      </c>
      <c r="F75" t="inlineStr">
        <is>
          <t>TNO</t>
        </is>
      </c>
      <c r="G75" t="inlineStr">
        <is>
          <t>40' CW</t>
        </is>
      </c>
      <c r="H75" t="n">
        <v>0</v>
      </c>
      <c r="I75" s="6" t="n">
        <v>0</v>
      </c>
      <c r="J75" s="6" t="n">
        <v>0</v>
      </c>
      <c r="K75" t="inlineStr">
        <is>
          <t>run_prolonged</t>
        </is>
      </c>
      <c r="L75" s="6" t="n">
        <v>45672</v>
      </c>
      <c r="M75" s="6" t="n">
        <v>46401</v>
      </c>
      <c r="N75" t="n">
        <v>384</v>
      </c>
      <c r="O75" s="6" t="n">
        <v>46401</v>
      </c>
      <c r="S75" t="inlineStr">
        <is>
          <t>n.a.</t>
        </is>
      </c>
      <c r="T75" s="6" t="n"/>
      <c r="U75" s="6" t="n"/>
      <c r="V75" t="n">
        <v>0</v>
      </c>
      <c r="W75" t="n">
        <v>3</v>
      </c>
      <c r="X75" s="6" t="n"/>
      <c r="Z75" s="6" t="n">
        <v>46309</v>
      </c>
      <c r="AA75" t="inlineStr">
        <is>
          <t>n.a.</t>
        </is>
      </c>
      <c r="AB75" s="6" t="n">
        <v>46401</v>
      </c>
      <c r="AC75" t="inlineStr"/>
      <c r="AD75" s="6" t="n">
        <v>46248</v>
      </c>
    </row>
    <row r="76">
      <c r="A76" t="inlineStr">
        <is>
          <t>V200047</t>
        </is>
      </c>
      <c r="B76" t="inlineStr">
        <is>
          <t>2024-0042</t>
        </is>
      </c>
      <c r="C76" t="n">
        <v>75</v>
      </c>
      <c r="D76" t="inlineStr">
        <is>
          <t>33 80 4505 492-5</t>
        </is>
      </c>
      <c r="E76" t="inlineStr">
        <is>
          <t>Alza Cargo Sp. z.o.o.</t>
        </is>
      </c>
      <c r="F76" t="inlineStr">
        <is>
          <t>TNO</t>
        </is>
      </c>
      <c r="G76" t="inlineStr">
        <is>
          <t>40' CW</t>
        </is>
      </c>
      <c r="H76" t="n">
        <v>0</v>
      </c>
      <c r="I76" s="6" t="n">
        <v>0</v>
      </c>
      <c r="J76" s="6" t="n">
        <v>0</v>
      </c>
      <c r="K76" t="inlineStr">
        <is>
          <t>run_prolonged</t>
        </is>
      </c>
      <c r="L76" s="6" t="n">
        <v>45672</v>
      </c>
      <c r="M76" s="6" t="n">
        <v>46401</v>
      </c>
      <c r="N76" t="n">
        <v>384</v>
      </c>
      <c r="O76" s="6" t="n">
        <v>46401</v>
      </c>
      <c r="S76" t="inlineStr">
        <is>
          <t>n.a.</t>
        </is>
      </c>
      <c r="T76" s="6" t="n"/>
      <c r="U76" s="6" t="n"/>
      <c r="V76" t="n">
        <v>0</v>
      </c>
      <c r="W76" t="n">
        <v>3</v>
      </c>
      <c r="X76" s="6" t="n"/>
      <c r="Z76" s="6" t="n">
        <v>46309</v>
      </c>
      <c r="AA76" t="inlineStr">
        <is>
          <t>n.a.</t>
        </is>
      </c>
      <c r="AB76" s="6" t="n">
        <v>46401</v>
      </c>
      <c r="AC76" t="inlineStr"/>
      <c r="AD76" s="6" t="n">
        <v>46248</v>
      </c>
    </row>
    <row r="77">
      <c r="A77" t="inlineStr">
        <is>
          <t>V200047</t>
        </is>
      </c>
      <c r="B77" t="inlineStr">
        <is>
          <t>2024-0042</t>
        </is>
      </c>
      <c r="C77" t="n">
        <v>76</v>
      </c>
      <c r="D77" t="inlineStr">
        <is>
          <t>33 80 4505 496-6</t>
        </is>
      </c>
      <c r="E77" t="inlineStr">
        <is>
          <t>Alza Cargo Sp. z.o.o.</t>
        </is>
      </c>
      <c r="F77" t="inlineStr">
        <is>
          <t>TNO</t>
        </is>
      </c>
      <c r="G77" t="inlineStr">
        <is>
          <t>40' CW</t>
        </is>
      </c>
      <c r="H77" t="n">
        <v>0</v>
      </c>
      <c r="I77" s="6" t="n">
        <v>0</v>
      </c>
      <c r="J77" s="6" t="n">
        <v>0</v>
      </c>
      <c r="K77" t="inlineStr">
        <is>
          <t>run_prolonged</t>
        </is>
      </c>
      <c r="L77" s="6" t="n">
        <v>45672</v>
      </c>
      <c r="M77" s="6" t="n">
        <v>46401</v>
      </c>
      <c r="N77" t="n">
        <v>384</v>
      </c>
      <c r="O77" s="6" t="n">
        <v>46401</v>
      </c>
      <c r="S77" t="inlineStr">
        <is>
          <t>n.a.</t>
        </is>
      </c>
      <c r="T77" s="6" t="n"/>
      <c r="U77" s="6" t="n"/>
      <c r="V77" t="n">
        <v>0</v>
      </c>
      <c r="W77" t="n">
        <v>3</v>
      </c>
      <c r="X77" s="6" t="n"/>
      <c r="Z77" s="6" t="n">
        <v>46309</v>
      </c>
      <c r="AA77" t="inlineStr">
        <is>
          <t>n.a.</t>
        </is>
      </c>
      <c r="AB77" s="6" t="n">
        <v>46401</v>
      </c>
      <c r="AC77" t="inlineStr"/>
      <c r="AD77" s="6" t="n">
        <v>46248</v>
      </c>
    </row>
    <row r="78">
      <c r="A78" t="inlineStr">
        <is>
          <t>V200047</t>
        </is>
      </c>
      <c r="B78" t="inlineStr">
        <is>
          <t>2024-0042</t>
        </is>
      </c>
      <c r="C78" t="n">
        <v>77</v>
      </c>
      <c r="D78" t="inlineStr">
        <is>
          <t>33 80 4505 497-4</t>
        </is>
      </c>
      <c r="E78" t="inlineStr">
        <is>
          <t>Alza Cargo Sp. z.o.o.</t>
        </is>
      </c>
      <c r="F78" t="inlineStr">
        <is>
          <t>TNO</t>
        </is>
      </c>
      <c r="G78" t="inlineStr">
        <is>
          <t>40' CW</t>
        </is>
      </c>
      <c r="H78" t="n">
        <v>0</v>
      </c>
      <c r="I78" s="6" t="n">
        <v>0</v>
      </c>
      <c r="J78" s="6" t="n">
        <v>0</v>
      </c>
      <c r="K78" t="inlineStr">
        <is>
          <t>run_prolonged</t>
        </is>
      </c>
      <c r="L78" s="6" t="n">
        <v>45672</v>
      </c>
      <c r="M78" s="6" t="n">
        <v>46401</v>
      </c>
      <c r="N78" t="n">
        <v>384</v>
      </c>
      <c r="O78" s="6" t="n">
        <v>46401</v>
      </c>
      <c r="S78" t="inlineStr">
        <is>
          <t>n.a.</t>
        </is>
      </c>
      <c r="T78" s="6" t="n"/>
      <c r="U78" s="6" t="n"/>
      <c r="V78" t="n">
        <v>0</v>
      </c>
      <c r="W78" t="n">
        <v>3</v>
      </c>
      <c r="X78" s="6" t="n"/>
      <c r="Z78" s="6" t="n">
        <v>46309</v>
      </c>
      <c r="AA78" t="inlineStr">
        <is>
          <t>n.a.</t>
        </is>
      </c>
      <c r="AB78" s="6" t="n">
        <v>46401</v>
      </c>
      <c r="AC78" t="inlineStr"/>
      <c r="AD78" s="6" t="n">
        <v>46248</v>
      </c>
    </row>
    <row r="79">
      <c r="A79" t="inlineStr">
        <is>
          <t>V200047</t>
        </is>
      </c>
      <c r="B79" t="inlineStr">
        <is>
          <t>2024-0042</t>
        </is>
      </c>
      <c r="C79" t="n">
        <v>78</v>
      </c>
      <c r="D79" t="inlineStr">
        <is>
          <t>33 80 4505 503-9</t>
        </is>
      </c>
      <c r="E79" t="inlineStr">
        <is>
          <t>Alza Cargo Sp. z.o.o.</t>
        </is>
      </c>
      <c r="F79" t="inlineStr">
        <is>
          <t>TNO</t>
        </is>
      </c>
      <c r="G79" t="inlineStr">
        <is>
          <t>40' CW</t>
        </is>
      </c>
      <c r="H79" t="n">
        <v>0</v>
      </c>
      <c r="I79" s="6" t="n">
        <v>0</v>
      </c>
      <c r="J79" s="6" t="n">
        <v>0</v>
      </c>
      <c r="K79" t="inlineStr">
        <is>
          <t>run_prolonged</t>
        </is>
      </c>
      <c r="L79" s="6" t="n">
        <v>45672</v>
      </c>
      <c r="M79" s="6" t="n">
        <v>46401</v>
      </c>
      <c r="N79" t="n">
        <v>384</v>
      </c>
      <c r="O79" s="6" t="n">
        <v>46401</v>
      </c>
      <c r="S79" t="inlineStr">
        <is>
          <t>n.a.</t>
        </is>
      </c>
      <c r="T79" s="6" t="n"/>
      <c r="U79" s="6" t="n"/>
      <c r="V79" t="n">
        <v>0</v>
      </c>
      <c r="W79" t="n">
        <v>3</v>
      </c>
      <c r="X79" s="6" t="n"/>
      <c r="Z79" s="6" t="n">
        <v>46309</v>
      </c>
      <c r="AA79" t="inlineStr">
        <is>
          <t>n.a.</t>
        </is>
      </c>
      <c r="AB79" s="6" t="n">
        <v>46401</v>
      </c>
      <c r="AC79" t="inlineStr"/>
      <c r="AD79" s="6" t="n">
        <v>46248</v>
      </c>
    </row>
    <row r="80">
      <c r="A80" t="inlineStr">
        <is>
          <t>V200047</t>
        </is>
      </c>
      <c r="B80" t="inlineStr">
        <is>
          <t>2024-0042</t>
        </is>
      </c>
      <c r="C80" t="n">
        <v>79</v>
      </c>
      <c r="D80" t="inlineStr">
        <is>
          <t>33 80 4505 504-7</t>
        </is>
      </c>
      <c r="E80" t="inlineStr">
        <is>
          <t>Alza Cargo Sp. z.o.o.</t>
        </is>
      </c>
      <c r="F80" t="inlineStr">
        <is>
          <t>TNO</t>
        </is>
      </c>
      <c r="G80" t="inlineStr">
        <is>
          <t>40' CW</t>
        </is>
      </c>
      <c r="H80" t="n">
        <v>0</v>
      </c>
      <c r="I80" s="6" t="n">
        <v>0</v>
      </c>
      <c r="J80" s="6" t="n">
        <v>0</v>
      </c>
      <c r="K80" t="inlineStr">
        <is>
          <t>run_prolonged</t>
        </is>
      </c>
      <c r="L80" s="6" t="n">
        <v>45672</v>
      </c>
      <c r="M80" s="6" t="n">
        <v>46401</v>
      </c>
      <c r="N80" t="n">
        <v>384</v>
      </c>
      <c r="O80" s="6" t="n">
        <v>46401</v>
      </c>
      <c r="S80" t="inlineStr">
        <is>
          <t>n.a.</t>
        </is>
      </c>
      <c r="T80" s="6" t="n"/>
      <c r="U80" s="6" t="n"/>
      <c r="V80" t="n">
        <v>0</v>
      </c>
      <c r="W80" t="n">
        <v>3</v>
      </c>
      <c r="X80" s="6" t="n"/>
      <c r="Z80" s="6" t="n">
        <v>46309</v>
      </c>
      <c r="AA80" t="inlineStr">
        <is>
          <t>n.a.</t>
        </is>
      </c>
      <c r="AB80" s="6" t="n">
        <v>46401</v>
      </c>
      <c r="AC80" t="inlineStr"/>
      <c r="AD80" s="6" t="n">
        <v>46248</v>
      </c>
    </row>
    <row r="81">
      <c r="A81" t="inlineStr">
        <is>
          <t>V300029</t>
        </is>
      </c>
      <c r="B81" t="inlineStr">
        <is>
          <t>2023-0006</t>
        </is>
      </c>
      <c r="C81" t="n">
        <v>1</v>
      </c>
      <c r="D81" t="inlineStr">
        <is>
          <t>37 80 4565 502-4</t>
        </is>
      </c>
      <c r="E81" t="inlineStr">
        <is>
          <t>Atir-Rail</t>
        </is>
      </c>
      <c r="F81" t="inlineStr">
        <is>
          <t>LSA</t>
        </is>
      </c>
      <c r="G81" t="inlineStr">
        <is>
          <t>60' CW</t>
        </is>
      </c>
      <c r="I81" s="6" t="n"/>
      <c r="J81" s="6" t="n"/>
      <c r="K81" t="inlineStr">
        <is>
          <t>run_initial</t>
        </is>
      </c>
      <c r="L81" s="6" t="n">
        <v>45052</v>
      </c>
      <c r="M81" s="6" t="n">
        <v>47222</v>
      </c>
      <c r="N81" t="n">
        <v>2191</v>
      </c>
      <c r="O81" s="6" t="n">
        <v>47222</v>
      </c>
      <c r="S81" t="inlineStr">
        <is>
          <t>n.a.</t>
        </is>
      </c>
      <c r="T81" s="6" t="n"/>
      <c r="U81" s="6" t="n"/>
      <c r="V81" t="n">
        <v>0</v>
      </c>
      <c r="W81" t="n">
        <v>3</v>
      </c>
      <c r="X81" s="6" t="n"/>
      <c r="Z81" s="6" t="n">
        <v>47132</v>
      </c>
      <c r="AA81" t="inlineStr">
        <is>
          <t>n.a.</t>
        </is>
      </c>
      <c r="AB81" s="6" t="n">
        <v>47222</v>
      </c>
      <c r="AC81" t="inlineStr"/>
      <c r="AD81" s="6" t="n">
        <v>47071</v>
      </c>
    </row>
    <row r="82">
      <c r="A82" t="inlineStr">
        <is>
          <t>V200042</t>
        </is>
      </c>
      <c r="B82" t="inlineStr">
        <is>
          <t>2022-0010</t>
        </is>
      </c>
      <c r="C82" t="n">
        <v>1</v>
      </c>
      <c r="D82" t="inlineStr">
        <is>
          <t>33 80 4505 464-4</t>
        </is>
      </c>
      <c r="E82" t="inlineStr">
        <is>
          <t>Captrain Deutschland CargoWest GmbH</t>
        </is>
      </c>
      <c r="F82" t="inlineStr">
        <is>
          <t>DME</t>
        </is>
      </c>
      <c r="G82" t="inlineStr">
        <is>
          <t>40' CW</t>
        </is>
      </c>
      <c r="I82" s="6" t="n"/>
      <c r="J82" s="6" t="n"/>
      <c r="K82" t="inlineStr">
        <is>
          <t>run_prolonged</t>
        </is>
      </c>
      <c r="L82" s="6" t="n">
        <v>45474</v>
      </c>
      <c r="M82" s="6" t="n">
        <v>46203</v>
      </c>
      <c r="N82" t="n">
        <v>364</v>
      </c>
      <c r="O82" s="6" t="n">
        <v>46203</v>
      </c>
      <c r="S82" t="inlineStr">
        <is>
          <t>n.a.</t>
        </is>
      </c>
      <c r="T82" s="6" t="n"/>
      <c r="U82" s="6" t="n"/>
      <c r="V82" t="n">
        <v>0</v>
      </c>
      <c r="W82" t="n">
        <v>3</v>
      </c>
      <c r="X82" s="6" t="n"/>
      <c r="Z82" s="6" t="n">
        <v>46111</v>
      </c>
      <c r="AA82" t="inlineStr">
        <is>
          <t>n.a.</t>
        </is>
      </c>
      <c r="AB82" s="6" t="n">
        <v>46203</v>
      </c>
      <c r="AC82" t="inlineStr"/>
      <c r="AD82" s="6" t="n">
        <v>46052</v>
      </c>
    </row>
    <row r="83">
      <c r="A83" t="inlineStr">
        <is>
          <t>V200042</t>
        </is>
      </c>
      <c r="B83" t="inlineStr">
        <is>
          <t>2022-0010</t>
        </is>
      </c>
      <c r="C83" t="n">
        <v>2</v>
      </c>
      <c r="D83" t="inlineStr">
        <is>
          <t>33 80 4505 465-1</t>
        </is>
      </c>
      <c r="E83" t="inlineStr">
        <is>
          <t>Captrain Deutschland CargoWest GmbH</t>
        </is>
      </c>
      <c r="F83" t="inlineStr">
        <is>
          <t>DME</t>
        </is>
      </c>
      <c r="G83" t="inlineStr">
        <is>
          <t>40' CW</t>
        </is>
      </c>
      <c r="I83" s="6" t="n"/>
      <c r="J83" s="6" t="n"/>
      <c r="K83" t="inlineStr">
        <is>
          <t>run_prolonged</t>
        </is>
      </c>
      <c r="L83" s="6" t="n">
        <v>45474</v>
      </c>
      <c r="M83" s="6" t="n">
        <v>46203</v>
      </c>
      <c r="N83" t="n">
        <v>364</v>
      </c>
      <c r="O83" s="6" t="n">
        <v>46203</v>
      </c>
      <c r="S83" t="inlineStr">
        <is>
          <t>n.a.</t>
        </is>
      </c>
      <c r="T83" s="6" t="n"/>
      <c r="U83" s="6" t="n"/>
      <c r="V83" t="n">
        <v>0</v>
      </c>
      <c r="W83" t="n">
        <v>3</v>
      </c>
      <c r="X83" s="6" t="n"/>
      <c r="Z83" s="6" t="n">
        <v>46111</v>
      </c>
      <c r="AA83" t="inlineStr">
        <is>
          <t>n.a.</t>
        </is>
      </c>
      <c r="AB83" s="6" t="n">
        <v>46203</v>
      </c>
      <c r="AC83" t="inlineStr"/>
      <c r="AD83" s="6" t="n">
        <v>46052</v>
      </c>
    </row>
    <row r="84">
      <c r="A84" t="inlineStr">
        <is>
          <t>V200042</t>
        </is>
      </c>
      <c r="B84" t="inlineStr">
        <is>
          <t>2022-0010</t>
        </is>
      </c>
      <c r="C84" t="n">
        <v>3</v>
      </c>
      <c r="D84" t="inlineStr">
        <is>
          <t>33 80 4505 466-9</t>
        </is>
      </c>
      <c r="E84" t="inlineStr">
        <is>
          <t>Captrain Deutschland CargoWest GmbH</t>
        </is>
      </c>
      <c r="F84" t="inlineStr">
        <is>
          <t>DME</t>
        </is>
      </c>
      <c r="G84" t="inlineStr">
        <is>
          <t>40' CW</t>
        </is>
      </c>
      <c r="I84" s="6" t="n"/>
      <c r="J84" s="6" t="n"/>
      <c r="K84" t="inlineStr">
        <is>
          <t>run_prolonged</t>
        </is>
      </c>
      <c r="L84" s="6" t="n">
        <v>45474</v>
      </c>
      <c r="M84" s="6" t="n">
        <v>46203</v>
      </c>
      <c r="N84" t="n">
        <v>364</v>
      </c>
      <c r="O84" s="6" t="n">
        <v>46203</v>
      </c>
      <c r="S84" t="inlineStr">
        <is>
          <t>n.a.</t>
        </is>
      </c>
      <c r="T84" s="6" t="n"/>
      <c r="U84" s="6" t="n"/>
      <c r="V84" t="n">
        <v>0</v>
      </c>
      <c r="W84" t="n">
        <v>3</v>
      </c>
      <c r="X84" s="6" t="n"/>
      <c r="Z84" s="6" t="n">
        <v>46111</v>
      </c>
      <c r="AA84" t="inlineStr">
        <is>
          <t>n.a.</t>
        </is>
      </c>
      <c r="AB84" s="6" t="n">
        <v>46203</v>
      </c>
      <c r="AC84" t="inlineStr"/>
      <c r="AD84" s="6" t="n">
        <v>46052</v>
      </c>
    </row>
    <row r="85">
      <c r="A85" t="inlineStr">
        <is>
          <t>V200042</t>
        </is>
      </c>
      <c r="B85" t="inlineStr">
        <is>
          <t>2022-0010</t>
        </is>
      </c>
      <c r="C85" t="n">
        <v>4</v>
      </c>
      <c r="D85" t="inlineStr">
        <is>
          <t>33 80 4505 469-3</t>
        </is>
      </c>
      <c r="E85" t="inlineStr">
        <is>
          <t>Captrain Deutschland CargoWest GmbH</t>
        </is>
      </c>
      <c r="F85" t="inlineStr">
        <is>
          <t>DME</t>
        </is>
      </c>
      <c r="G85" t="inlineStr">
        <is>
          <t>40' CW</t>
        </is>
      </c>
      <c r="I85" s="6" t="n"/>
      <c r="J85" s="6" t="n"/>
      <c r="K85" t="inlineStr">
        <is>
          <t>run_prolonged</t>
        </is>
      </c>
      <c r="L85" s="6" t="n">
        <v>45474</v>
      </c>
      <c r="M85" s="6" t="n">
        <v>46203</v>
      </c>
      <c r="N85" t="n">
        <v>364</v>
      </c>
      <c r="O85" s="6" t="n">
        <v>46203</v>
      </c>
      <c r="S85" t="inlineStr">
        <is>
          <t>n.a.</t>
        </is>
      </c>
      <c r="T85" s="6" t="n"/>
      <c r="U85" s="6" t="n"/>
      <c r="V85" t="n">
        <v>0</v>
      </c>
      <c r="W85" t="n">
        <v>3</v>
      </c>
      <c r="X85" s="6" t="n"/>
      <c r="Z85" s="6" t="n">
        <v>46111</v>
      </c>
      <c r="AA85" t="inlineStr">
        <is>
          <t>n.a.</t>
        </is>
      </c>
      <c r="AB85" s="6" t="n">
        <v>46203</v>
      </c>
      <c r="AC85" t="inlineStr"/>
      <c r="AD85" s="6" t="n">
        <v>46052</v>
      </c>
    </row>
    <row r="86">
      <c r="A86" t="inlineStr">
        <is>
          <t>V200042</t>
        </is>
      </c>
      <c r="B86" t="inlineStr">
        <is>
          <t>2022-0010</t>
        </is>
      </c>
      <c r="C86" t="n">
        <v>5</v>
      </c>
      <c r="D86" t="inlineStr">
        <is>
          <t>33 80 4505 470-1</t>
        </is>
      </c>
      <c r="E86" t="inlineStr">
        <is>
          <t>Captrain Deutschland CargoWest GmbH</t>
        </is>
      </c>
      <c r="F86" t="inlineStr">
        <is>
          <t>DME</t>
        </is>
      </c>
      <c r="G86" t="inlineStr">
        <is>
          <t>40' CW</t>
        </is>
      </c>
      <c r="I86" s="6" t="n"/>
      <c r="J86" s="6" t="n"/>
      <c r="K86" t="inlineStr">
        <is>
          <t>run_prolonged</t>
        </is>
      </c>
      <c r="L86" s="6" t="n">
        <v>45474</v>
      </c>
      <c r="M86" s="6" t="n">
        <v>46203</v>
      </c>
      <c r="N86" t="n">
        <v>364</v>
      </c>
      <c r="O86" s="6" t="n">
        <v>46203</v>
      </c>
      <c r="S86" t="inlineStr">
        <is>
          <t>n.a.</t>
        </is>
      </c>
      <c r="T86" s="6" t="n"/>
      <c r="U86" s="6" t="n"/>
      <c r="V86" t="n">
        <v>0</v>
      </c>
      <c r="W86" t="n">
        <v>3</v>
      </c>
      <c r="X86" s="6" t="n"/>
      <c r="Z86" s="6" t="n">
        <v>46111</v>
      </c>
      <c r="AA86" t="inlineStr">
        <is>
          <t>n.a.</t>
        </is>
      </c>
      <c r="AB86" s="6" t="n">
        <v>46203</v>
      </c>
      <c r="AC86" t="inlineStr"/>
      <c r="AD86" s="6" t="n">
        <v>46052</v>
      </c>
    </row>
    <row r="87">
      <c r="A87" t="inlineStr">
        <is>
          <t>V200042</t>
        </is>
      </c>
      <c r="B87" t="inlineStr">
        <is>
          <t>2022-0010</t>
        </is>
      </c>
      <c r="C87" t="n">
        <v>6</v>
      </c>
      <c r="D87" t="inlineStr">
        <is>
          <t>33 80 4505 471-9</t>
        </is>
      </c>
      <c r="E87" t="inlineStr">
        <is>
          <t>Captrain Deutschland CargoWest GmbH</t>
        </is>
      </c>
      <c r="F87" t="inlineStr">
        <is>
          <t>DME</t>
        </is>
      </c>
      <c r="G87" t="inlineStr">
        <is>
          <t>40' CW</t>
        </is>
      </c>
      <c r="I87" s="6" t="n"/>
      <c r="J87" s="6" t="n"/>
      <c r="K87" t="inlineStr">
        <is>
          <t>run_prolonged</t>
        </is>
      </c>
      <c r="L87" s="6" t="n">
        <v>45474</v>
      </c>
      <c r="M87" s="6" t="n">
        <v>46203</v>
      </c>
      <c r="N87" t="n">
        <v>364</v>
      </c>
      <c r="O87" s="6" t="n">
        <v>46203</v>
      </c>
      <c r="S87" t="inlineStr">
        <is>
          <t>n.a.</t>
        </is>
      </c>
      <c r="T87" s="6" t="n"/>
      <c r="U87" s="6" t="n"/>
      <c r="V87" t="n">
        <v>0</v>
      </c>
      <c r="W87" t="n">
        <v>3</v>
      </c>
      <c r="X87" s="6" t="n"/>
      <c r="Z87" s="6" t="n">
        <v>46111</v>
      </c>
      <c r="AA87" t="inlineStr">
        <is>
          <t>n.a.</t>
        </is>
      </c>
      <c r="AB87" s="6" t="n">
        <v>46203</v>
      </c>
      <c r="AC87" t="inlineStr"/>
      <c r="AD87" s="6" t="n">
        <v>46052</v>
      </c>
    </row>
    <row r="88">
      <c r="A88" t="inlineStr">
        <is>
          <t>V200042</t>
        </is>
      </c>
      <c r="B88" t="inlineStr">
        <is>
          <t>2022-0010</t>
        </is>
      </c>
      <c r="C88" t="n">
        <v>7</v>
      </c>
      <c r="D88" t="inlineStr">
        <is>
          <t>33 80 4505 473-5</t>
        </is>
      </c>
      <c r="E88" t="inlineStr">
        <is>
          <t>Captrain Deutschland CargoWest GmbH</t>
        </is>
      </c>
      <c r="F88" t="inlineStr">
        <is>
          <t>DME</t>
        </is>
      </c>
      <c r="G88" t="inlineStr">
        <is>
          <t>40' CW</t>
        </is>
      </c>
      <c r="I88" s="6" t="n"/>
      <c r="J88" s="6" t="n"/>
      <c r="K88" t="inlineStr">
        <is>
          <t>run_prolonged</t>
        </is>
      </c>
      <c r="L88" s="6" t="n">
        <v>45474</v>
      </c>
      <c r="M88" s="6" t="n">
        <v>46203</v>
      </c>
      <c r="N88" t="n">
        <v>364</v>
      </c>
      <c r="O88" s="6" t="n">
        <v>46203</v>
      </c>
      <c r="S88" t="inlineStr">
        <is>
          <t>n.a.</t>
        </is>
      </c>
      <c r="T88" s="6" t="n"/>
      <c r="U88" s="6" t="n"/>
      <c r="V88" t="n">
        <v>0</v>
      </c>
      <c r="W88" t="n">
        <v>3</v>
      </c>
      <c r="X88" s="6" t="n"/>
      <c r="Z88" s="6" t="n">
        <v>46111</v>
      </c>
      <c r="AA88" t="inlineStr">
        <is>
          <t>n.a.</t>
        </is>
      </c>
      <c r="AB88" s="6" t="n">
        <v>46203</v>
      </c>
      <c r="AC88" t="inlineStr"/>
      <c r="AD88" s="6" t="n">
        <v>46052</v>
      </c>
    </row>
    <row r="89">
      <c r="A89" t="inlineStr">
        <is>
          <t>V200042</t>
        </is>
      </c>
      <c r="B89" t="inlineStr">
        <is>
          <t>2022-0010</t>
        </is>
      </c>
      <c r="C89" t="n">
        <v>8</v>
      </c>
      <c r="D89" t="inlineStr">
        <is>
          <t>33 80 4505 475-0</t>
        </is>
      </c>
      <c r="E89" t="inlineStr">
        <is>
          <t>Captrain Deutschland CargoWest GmbH</t>
        </is>
      </c>
      <c r="F89" t="inlineStr">
        <is>
          <t>DME</t>
        </is>
      </c>
      <c r="G89" t="inlineStr">
        <is>
          <t>40' CW</t>
        </is>
      </c>
      <c r="I89" s="6" t="n"/>
      <c r="J89" s="6" t="n"/>
      <c r="K89" t="inlineStr">
        <is>
          <t>run_prolonged</t>
        </is>
      </c>
      <c r="L89" s="6" t="n">
        <v>45474</v>
      </c>
      <c r="M89" s="6" t="n">
        <v>46203</v>
      </c>
      <c r="N89" t="n">
        <v>364</v>
      </c>
      <c r="O89" s="6" t="n">
        <v>46203</v>
      </c>
      <c r="S89" t="inlineStr">
        <is>
          <t>n.a.</t>
        </is>
      </c>
      <c r="T89" s="6" t="n"/>
      <c r="U89" s="6" t="n"/>
      <c r="V89" t="n">
        <v>0</v>
      </c>
      <c r="W89" t="n">
        <v>3</v>
      </c>
      <c r="X89" s="6" t="n"/>
      <c r="Z89" s="6" t="n">
        <v>46111</v>
      </c>
      <c r="AA89" t="inlineStr">
        <is>
          <t>n.a.</t>
        </is>
      </c>
      <c r="AB89" s="6" t="n">
        <v>46203</v>
      </c>
      <c r="AC89" t="inlineStr"/>
      <c r="AD89" s="6" t="n">
        <v>46052</v>
      </c>
    </row>
    <row r="90">
      <c r="A90" t="inlineStr">
        <is>
          <t>V200042</t>
        </is>
      </c>
      <c r="B90" t="inlineStr">
        <is>
          <t>2022-0010</t>
        </is>
      </c>
      <c r="C90" t="n">
        <v>9</v>
      </c>
      <c r="D90" t="inlineStr">
        <is>
          <t>33 80 4505 476-8</t>
        </is>
      </c>
      <c r="E90" t="inlineStr">
        <is>
          <t>Captrain Deutschland CargoWest GmbH</t>
        </is>
      </c>
      <c r="F90" t="inlineStr">
        <is>
          <t>DME</t>
        </is>
      </c>
      <c r="G90" t="inlineStr">
        <is>
          <t>40' CW</t>
        </is>
      </c>
      <c r="I90" s="6" t="n"/>
      <c r="J90" s="6" t="n"/>
      <c r="K90" t="inlineStr">
        <is>
          <t>run_prolonged</t>
        </is>
      </c>
      <c r="L90" s="6" t="n">
        <v>45474</v>
      </c>
      <c r="M90" s="6" t="n">
        <v>46203</v>
      </c>
      <c r="N90" t="n">
        <v>364</v>
      </c>
      <c r="O90" s="6" t="n">
        <v>46203</v>
      </c>
      <c r="S90" t="inlineStr">
        <is>
          <t>n.a.</t>
        </is>
      </c>
      <c r="T90" s="6" t="n"/>
      <c r="U90" s="6" t="n"/>
      <c r="V90" t="n">
        <v>0</v>
      </c>
      <c r="W90" t="n">
        <v>3</v>
      </c>
      <c r="X90" s="6" t="n"/>
      <c r="Z90" s="6" t="n">
        <v>46111</v>
      </c>
      <c r="AA90" t="inlineStr">
        <is>
          <t>n.a.</t>
        </is>
      </c>
      <c r="AB90" s="6" t="n">
        <v>46203</v>
      </c>
      <c r="AC90" t="inlineStr"/>
      <c r="AD90" s="6" t="n">
        <v>46052</v>
      </c>
    </row>
    <row r="91">
      <c r="A91" t="inlineStr">
        <is>
          <t>V200042</t>
        </is>
      </c>
      <c r="B91" t="inlineStr">
        <is>
          <t>2022-0010</t>
        </is>
      </c>
      <c r="C91" t="n">
        <v>10</v>
      </c>
      <c r="D91" t="inlineStr">
        <is>
          <t>33 80 4505 477-6</t>
        </is>
      </c>
      <c r="E91" t="inlineStr">
        <is>
          <t>Captrain Deutschland CargoWest GmbH</t>
        </is>
      </c>
      <c r="F91" t="inlineStr">
        <is>
          <t>DME</t>
        </is>
      </c>
      <c r="G91" t="inlineStr">
        <is>
          <t>40' CW</t>
        </is>
      </c>
      <c r="I91" s="6" t="n"/>
      <c r="J91" s="6" t="n"/>
      <c r="K91" t="inlineStr">
        <is>
          <t>run_prolonged</t>
        </is>
      </c>
      <c r="L91" s="6" t="n">
        <v>45474</v>
      </c>
      <c r="M91" s="6" t="n">
        <v>46203</v>
      </c>
      <c r="N91" t="n">
        <v>364</v>
      </c>
      <c r="O91" s="6" t="n">
        <v>46203</v>
      </c>
      <c r="S91" t="inlineStr">
        <is>
          <t>n.a.</t>
        </is>
      </c>
      <c r="T91" s="6" t="n"/>
      <c r="U91" s="6" t="n"/>
      <c r="V91" t="n">
        <v>0</v>
      </c>
      <c r="W91" t="n">
        <v>3</v>
      </c>
      <c r="X91" s="6" t="n"/>
      <c r="Z91" s="6" t="n">
        <v>46111</v>
      </c>
      <c r="AA91" t="inlineStr">
        <is>
          <t>n.a.</t>
        </is>
      </c>
      <c r="AB91" s="6" t="n">
        <v>46203</v>
      </c>
      <c r="AC91" t="inlineStr"/>
      <c r="AD91" s="6" t="n">
        <v>46052</v>
      </c>
    </row>
    <row r="92">
      <c r="A92" t="inlineStr">
        <is>
          <t>V200042</t>
        </is>
      </c>
      <c r="B92" t="inlineStr">
        <is>
          <t>2022-0010</t>
        </is>
      </c>
      <c r="C92" t="n">
        <v>11</v>
      </c>
      <c r="D92" t="inlineStr">
        <is>
          <t>33 80 4505 478-4</t>
        </is>
      </c>
      <c r="E92" t="inlineStr">
        <is>
          <t>Captrain Deutschland CargoWest GmbH</t>
        </is>
      </c>
      <c r="F92" t="inlineStr">
        <is>
          <t>DME</t>
        </is>
      </c>
      <c r="G92" t="inlineStr">
        <is>
          <t>40' CW</t>
        </is>
      </c>
      <c r="I92" s="6" t="n"/>
      <c r="J92" s="6" t="n"/>
      <c r="K92" t="inlineStr">
        <is>
          <t>run_prolonged</t>
        </is>
      </c>
      <c r="L92" s="6" t="n">
        <v>45474</v>
      </c>
      <c r="M92" s="6" t="n">
        <v>46203</v>
      </c>
      <c r="N92" t="n">
        <v>364</v>
      </c>
      <c r="O92" s="6" t="n">
        <v>46203</v>
      </c>
      <c r="S92" t="inlineStr">
        <is>
          <t>n.a.</t>
        </is>
      </c>
      <c r="T92" s="6" t="n"/>
      <c r="U92" s="6" t="n"/>
      <c r="V92" t="n">
        <v>0</v>
      </c>
      <c r="W92" t="n">
        <v>3</v>
      </c>
      <c r="X92" s="6" t="n"/>
      <c r="Z92" s="6" t="n">
        <v>46111</v>
      </c>
      <c r="AA92" t="inlineStr">
        <is>
          <t>n.a.</t>
        </is>
      </c>
      <c r="AB92" s="6" t="n">
        <v>46203</v>
      </c>
      <c r="AC92" t="inlineStr"/>
      <c r="AD92" s="6" t="n">
        <v>46052</v>
      </c>
    </row>
    <row r="93">
      <c r="A93" t="inlineStr">
        <is>
          <t>V200042</t>
        </is>
      </c>
      <c r="B93" t="inlineStr">
        <is>
          <t>2022-0010</t>
        </is>
      </c>
      <c r="C93" t="n">
        <v>12</v>
      </c>
      <c r="D93" t="inlineStr">
        <is>
          <t>33 80 4505 479-2</t>
        </is>
      </c>
      <c r="E93" t="inlineStr">
        <is>
          <t>Captrain Deutschland CargoWest GmbH</t>
        </is>
      </c>
      <c r="F93" t="inlineStr">
        <is>
          <t>DME</t>
        </is>
      </c>
      <c r="G93" t="inlineStr">
        <is>
          <t>40' CW</t>
        </is>
      </c>
      <c r="I93" s="6" t="n"/>
      <c r="J93" s="6" t="n"/>
      <c r="K93" t="inlineStr">
        <is>
          <t>run_prolonged</t>
        </is>
      </c>
      <c r="L93" s="6" t="n">
        <v>45474</v>
      </c>
      <c r="M93" s="6" t="n">
        <v>46203</v>
      </c>
      <c r="N93" t="n">
        <v>364</v>
      </c>
      <c r="O93" s="6" t="n">
        <v>46203</v>
      </c>
      <c r="S93" t="inlineStr">
        <is>
          <t>n.a.</t>
        </is>
      </c>
      <c r="T93" s="6" t="n"/>
      <c r="U93" s="6" t="n"/>
      <c r="V93" t="n">
        <v>0</v>
      </c>
      <c r="W93" t="n">
        <v>3</v>
      </c>
      <c r="X93" s="6" t="n"/>
      <c r="Z93" s="6" t="n">
        <v>46111</v>
      </c>
      <c r="AA93" t="inlineStr">
        <is>
          <t>n.a.</t>
        </is>
      </c>
      <c r="AB93" s="6" t="n">
        <v>46203</v>
      </c>
      <c r="AC93" t="inlineStr"/>
      <c r="AD93" s="6" t="n">
        <v>46052</v>
      </c>
    </row>
    <row r="94">
      <c r="A94" t="inlineStr">
        <is>
          <t>V200042</t>
        </is>
      </c>
      <c r="B94" t="inlineStr">
        <is>
          <t>2022-0010</t>
        </is>
      </c>
      <c r="C94" t="n">
        <v>13</v>
      </c>
      <c r="D94" t="inlineStr">
        <is>
          <t>33 80 4505 481-8</t>
        </is>
      </c>
      <c r="E94" t="inlineStr">
        <is>
          <t>Captrain Deutschland CargoWest GmbH</t>
        </is>
      </c>
      <c r="F94" t="inlineStr">
        <is>
          <t>DME</t>
        </is>
      </c>
      <c r="G94" t="inlineStr">
        <is>
          <t>40' CW</t>
        </is>
      </c>
      <c r="I94" s="6" t="n"/>
      <c r="J94" s="6" t="n"/>
      <c r="K94" t="inlineStr">
        <is>
          <t>run_prolonged</t>
        </is>
      </c>
      <c r="L94" s="6" t="n">
        <v>45474</v>
      </c>
      <c r="M94" s="6" t="n">
        <v>46203</v>
      </c>
      <c r="N94" t="n">
        <v>364</v>
      </c>
      <c r="O94" s="6" t="n">
        <v>46203</v>
      </c>
      <c r="S94" t="inlineStr">
        <is>
          <t>n.a.</t>
        </is>
      </c>
      <c r="T94" s="6" t="n"/>
      <c r="U94" s="6" t="n"/>
      <c r="V94" t="n">
        <v>0</v>
      </c>
      <c r="W94" t="n">
        <v>3</v>
      </c>
      <c r="X94" s="6" t="n"/>
      <c r="Z94" s="6" t="n">
        <v>46111</v>
      </c>
      <c r="AA94" t="inlineStr">
        <is>
          <t>n.a.</t>
        </is>
      </c>
      <c r="AB94" s="6" t="n">
        <v>46203</v>
      </c>
      <c r="AC94" t="inlineStr"/>
      <c r="AD94" s="6" t="n">
        <v>46052</v>
      </c>
    </row>
    <row r="95">
      <c r="A95" t="inlineStr">
        <is>
          <t>V200042</t>
        </is>
      </c>
      <c r="B95" t="inlineStr">
        <is>
          <t>2022-0010</t>
        </is>
      </c>
      <c r="C95" t="n">
        <v>14</v>
      </c>
      <c r="D95" t="inlineStr">
        <is>
          <t>33 80 4505 482-6</t>
        </is>
      </c>
      <c r="E95" t="inlineStr">
        <is>
          <t>Captrain Deutschland CargoWest GmbH</t>
        </is>
      </c>
      <c r="F95" t="inlineStr">
        <is>
          <t>DME</t>
        </is>
      </c>
      <c r="G95" t="inlineStr">
        <is>
          <t>40' CW</t>
        </is>
      </c>
      <c r="I95" s="6" t="n"/>
      <c r="J95" s="6" t="n"/>
      <c r="K95" t="inlineStr">
        <is>
          <t>run_prolonged</t>
        </is>
      </c>
      <c r="L95" s="6" t="n">
        <v>45474</v>
      </c>
      <c r="M95" s="6" t="n">
        <v>46203</v>
      </c>
      <c r="N95" t="n">
        <v>364</v>
      </c>
      <c r="O95" s="6" t="n">
        <v>46203</v>
      </c>
      <c r="S95" t="inlineStr">
        <is>
          <t>n.a.</t>
        </is>
      </c>
      <c r="T95" s="6" t="n"/>
      <c r="U95" s="6" t="n"/>
      <c r="V95" t="n">
        <v>0</v>
      </c>
      <c r="W95" t="n">
        <v>3</v>
      </c>
      <c r="X95" s="6" t="n"/>
      <c r="Z95" s="6" t="n">
        <v>46111</v>
      </c>
      <c r="AA95" t="inlineStr">
        <is>
          <t>n.a.</t>
        </is>
      </c>
      <c r="AB95" s="6" t="n">
        <v>46203</v>
      </c>
      <c r="AC95" t="inlineStr"/>
      <c r="AD95" s="6" t="n">
        <v>46052</v>
      </c>
    </row>
    <row r="96">
      <c r="A96" t="inlineStr">
        <is>
          <t>V200042</t>
        </is>
      </c>
      <c r="B96" t="inlineStr">
        <is>
          <t>2022-0010</t>
        </is>
      </c>
      <c r="C96" t="n">
        <v>15</v>
      </c>
      <c r="D96" t="inlineStr">
        <is>
          <t>33 80 4505 484-2</t>
        </is>
      </c>
      <c r="E96" t="inlineStr">
        <is>
          <t>Captrain Deutschland CargoWest GmbH</t>
        </is>
      </c>
      <c r="F96" t="inlineStr">
        <is>
          <t>DME</t>
        </is>
      </c>
      <c r="G96" t="inlineStr">
        <is>
          <t>40' CW</t>
        </is>
      </c>
      <c r="I96" s="6" t="n"/>
      <c r="J96" s="6" t="n"/>
      <c r="K96" t="inlineStr">
        <is>
          <t>run_prolonged</t>
        </is>
      </c>
      <c r="L96" s="6" t="n">
        <v>45474</v>
      </c>
      <c r="M96" s="6" t="n">
        <v>46203</v>
      </c>
      <c r="N96" t="n">
        <v>364</v>
      </c>
      <c r="O96" s="6" t="n">
        <v>46203</v>
      </c>
      <c r="S96" t="inlineStr">
        <is>
          <t>n.a.</t>
        </is>
      </c>
      <c r="T96" s="6" t="n"/>
      <c r="U96" s="6" t="n"/>
      <c r="V96" t="n">
        <v>0</v>
      </c>
      <c r="W96" t="n">
        <v>3</v>
      </c>
      <c r="X96" s="6" t="n"/>
      <c r="Z96" s="6" t="n">
        <v>46111</v>
      </c>
      <c r="AA96" t="inlineStr">
        <is>
          <t>n.a.</t>
        </is>
      </c>
      <c r="AB96" s="6" t="n">
        <v>46203</v>
      </c>
      <c r="AC96" t="inlineStr"/>
      <c r="AD96" s="6" t="n">
        <v>46052</v>
      </c>
    </row>
    <row r="97">
      <c r="A97" t="inlineStr">
        <is>
          <t>V200041</t>
        </is>
      </c>
      <c r="B97" t="inlineStr">
        <is>
          <t>2024-0010</t>
        </is>
      </c>
      <c r="C97" t="n">
        <v>1</v>
      </c>
      <c r="D97" t="inlineStr">
        <is>
          <t>37 80 4564 486-1</t>
        </is>
      </c>
      <c r="E97" t="inlineStr">
        <is>
          <t>Captrain Deutschland CargoWest GmbH</t>
        </is>
      </c>
      <c r="F97" t="inlineStr">
        <is>
          <t>DME</t>
        </is>
      </c>
      <c r="G97" t="inlineStr">
        <is>
          <t>60' CW</t>
        </is>
      </c>
      <c r="H97" t="n">
        <v>0</v>
      </c>
      <c r="I97" s="6" t="n">
        <v>0</v>
      </c>
      <c r="J97" s="6" t="n">
        <v>0</v>
      </c>
      <c r="K97" t="inlineStr">
        <is>
          <t>run_initial</t>
        </is>
      </c>
      <c r="L97" s="6" t="n">
        <v>45474</v>
      </c>
      <c r="M97" s="6" t="n">
        <v>46203</v>
      </c>
      <c r="N97" t="n">
        <v>729</v>
      </c>
      <c r="O97" s="6" t="n">
        <v>46203</v>
      </c>
      <c r="S97" t="inlineStr">
        <is>
          <t>n.a.</t>
        </is>
      </c>
      <c r="T97" s="6" t="n"/>
      <c r="U97" s="6" t="n"/>
      <c r="V97" t="n">
        <v>0</v>
      </c>
      <c r="W97" t="n">
        <v>3</v>
      </c>
      <c r="X97" s="6" t="n"/>
      <c r="Z97" s="6" t="n">
        <v>46111</v>
      </c>
      <c r="AA97" t="inlineStr">
        <is>
          <t>n.a.</t>
        </is>
      </c>
      <c r="AB97" s="6" t="n">
        <v>46203</v>
      </c>
      <c r="AC97" t="inlineStr"/>
      <c r="AD97" s="6" t="n">
        <v>46052</v>
      </c>
    </row>
    <row r="98">
      <c r="A98" t="inlineStr">
        <is>
          <t>V200041</t>
        </is>
      </c>
      <c r="B98" t="inlineStr">
        <is>
          <t>2024-0010</t>
        </is>
      </c>
      <c r="C98" t="n">
        <v>2</v>
      </c>
      <c r="D98" t="inlineStr">
        <is>
          <t>37 80 4564 490-3</t>
        </is>
      </c>
      <c r="E98" t="inlineStr">
        <is>
          <t>Captrain Deutschland CargoWest GmbH</t>
        </is>
      </c>
      <c r="F98" t="inlineStr">
        <is>
          <t>DME</t>
        </is>
      </c>
      <c r="G98" t="inlineStr">
        <is>
          <t>60' CW</t>
        </is>
      </c>
      <c r="H98" t="n">
        <v>0</v>
      </c>
      <c r="I98" s="6" t="n">
        <v>0</v>
      </c>
      <c r="J98" s="6" t="n">
        <v>0</v>
      </c>
      <c r="K98" t="inlineStr">
        <is>
          <t>run_initial</t>
        </is>
      </c>
      <c r="L98" s="6" t="n">
        <v>45474</v>
      </c>
      <c r="M98" s="6" t="n">
        <v>46203</v>
      </c>
      <c r="N98" t="n">
        <v>729</v>
      </c>
      <c r="O98" s="6" t="n">
        <v>46203</v>
      </c>
      <c r="S98" t="inlineStr">
        <is>
          <t>n.a.</t>
        </is>
      </c>
      <c r="T98" s="6" t="n"/>
      <c r="U98" s="6" t="n"/>
      <c r="V98" t="n">
        <v>0</v>
      </c>
      <c r="W98" t="n">
        <v>3</v>
      </c>
      <c r="X98" s="6" t="n"/>
      <c r="Z98" s="6" t="n">
        <v>46111</v>
      </c>
      <c r="AA98" t="inlineStr">
        <is>
          <t>n.a.</t>
        </is>
      </c>
      <c r="AB98" s="6" t="n">
        <v>46203</v>
      </c>
      <c r="AC98" t="inlineStr"/>
      <c r="AD98" s="6" t="n">
        <v>46052</v>
      </c>
    </row>
    <row r="99">
      <c r="A99" t="inlineStr">
        <is>
          <t>V200041</t>
        </is>
      </c>
      <c r="B99" t="inlineStr">
        <is>
          <t>2024-0010</t>
        </is>
      </c>
      <c r="C99" t="n">
        <v>3</v>
      </c>
      <c r="D99" t="inlineStr">
        <is>
          <t>37 80 4564 496-0</t>
        </is>
      </c>
      <c r="E99" t="inlineStr">
        <is>
          <t>Captrain Deutschland CargoWest GmbH</t>
        </is>
      </c>
      <c r="F99" t="inlineStr">
        <is>
          <t>DME</t>
        </is>
      </c>
      <c r="G99" t="inlineStr">
        <is>
          <t>60' CW</t>
        </is>
      </c>
      <c r="H99" t="n">
        <v>0</v>
      </c>
      <c r="I99" s="6" t="n">
        <v>0</v>
      </c>
      <c r="J99" s="6" t="n">
        <v>0</v>
      </c>
      <c r="K99" t="inlineStr">
        <is>
          <t>run_initial</t>
        </is>
      </c>
      <c r="L99" s="6" t="n">
        <v>45474</v>
      </c>
      <c r="M99" s="6" t="n">
        <v>46203</v>
      </c>
      <c r="N99" t="n">
        <v>729</v>
      </c>
      <c r="O99" s="6" t="n">
        <v>46203</v>
      </c>
      <c r="S99" t="inlineStr">
        <is>
          <t>n.a.</t>
        </is>
      </c>
      <c r="T99" s="6" t="n"/>
      <c r="U99" s="6" t="n"/>
      <c r="V99" t="n">
        <v>0</v>
      </c>
      <c r="W99" t="n">
        <v>3</v>
      </c>
      <c r="X99" s="6" t="n"/>
      <c r="Z99" s="6" t="n">
        <v>46111</v>
      </c>
      <c r="AA99" t="inlineStr">
        <is>
          <t>n.a.</t>
        </is>
      </c>
      <c r="AB99" s="6" t="n">
        <v>46203</v>
      </c>
      <c r="AC99" t="inlineStr"/>
      <c r="AD99" s="6" t="n">
        <v>46052</v>
      </c>
    </row>
    <row r="100">
      <c r="A100" t="inlineStr">
        <is>
          <t>V200041</t>
        </is>
      </c>
      <c r="B100" t="inlineStr">
        <is>
          <t>2024-0010</t>
        </is>
      </c>
      <c r="C100" t="n">
        <v>4</v>
      </c>
      <c r="D100" t="inlineStr">
        <is>
          <t>37 80 4564 506-6</t>
        </is>
      </c>
      <c r="E100" t="inlineStr">
        <is>
          <t>Captrain Deutschland CargoWest GmbH</t>
        </is>
      </c>
      <c r="F100" t="inlineStr">
        <is>
          <t>DME</t>
        </is>
      </c>
      <c r="G100" t="inlineStr">
        <is>
          <t>60' CW</t>
        </is>
      </c>
      <c r="H100" t="n">
        <v>0</v>
      </c>
      <c r="I100" s="6" t="n">
        <v>0</v>
      </c>
      <c r="J100" s="6" t="n">
        <v>0</v>
      </c>
      <c r="K100" t="inlineStr">
        <is>
          <t>run_initial</t>
        </is>
      </c>
      <c r="L100" s="6" t="n">
        <v>45474</v>
      </c>
      <c r="M100" s="6" t="n">
        <v>46203</v>
      </c>
      <c r="N100" t="n">
        <v>729</v>
      </c>
      <c r="O100" s="6" t="n">
        <v>46203</v>
      </c>
      <c r="S100" t="inlineStr">
        <is>
          <t>n.a.</t>
        </is>
      </c>
      <c r="T100" s="6" t="n"/>
      <c r="U100" s="6" t="n"/>
      <c r="V100" t="n">
        <v>0</v>
      </c>
      <c r="W100" t="n">
        <v>3</v>
      </c>
      <c r="X100" s="6" t="n"/>
      <c r="Z100" s="6" t="n">
        <v>46111</v>
      </c>
      <c r="AA100" t="inlineStr">
        <is>
          <t>n.a.</t>
        </is>
      </c>
      <c r="AB100" s="6" t="n">
        <v>46203</v>
      </c>
      <c r="AC100" t="inlineStr"/>
      <c r="AD100" s="6" t="n">
        <v>46052</v>
      </c>
    </row>
    <row r="101">
      <c r="A101" t="inlineStr">
        <is>
          <t>V200041</t>
        </is>
      </c>
      <c r="B101" t="inlineStr">
        <is>
          <t>2024-0010</t>
        </is>
      </c>
      <c r="C101" t="n">
        <v>5</v>
      </c>
      <c r="D101" t="inlineStr">
        <is>
          <t>37 80 4564 534-8</t>
        </is>
      </c>
      <c r="E101" t="inlineStr">
        <is>
          <t>Captrain Deutschland CargoWest GmbH</t>
        </is>
      </c>
      <c r="F101" t="inlineStr">
        <is>
          <t>DME</t>
        </is>
      </c>
      <c r="G101" t="inlineStr">
        <is>
          <t>60' CW</t>
        </is>
      </c>
      <c r="H101" t="n">
        <v>0</v>
      </c>
      <c r="I101" s="6" t="n">
        <v>0</v>
      </c>
      <c r="J101" s="6" t="n">
        <v>0</v>
      </c>
      <c r="K101" t="inlineStr">
        <is>
          <t>run_initial</t>
        </is>
      </c>
      <c r="L101" s="6" t="n">
        <v>45474</v>
      </c>
      <c r="M101" s="6" t="n">
        <v>46203</v>
      </c>
      <c r="N101" t="n">
        <v>729</v>
      </c>
      <c r="O101" s="6" t="n">
        <v>46203</v>
      </c>
      <c r="S101" t="inlineStr">
        <is>
          <t>n.a.</t>
        </is>
      </c>
      <c r="T101" s="6" t="n"/>
      <c r="U101" s="6" t="n"/>
      <c r="V101" t="n">
        <v>0</v>
      </c>
      <c r="W101" t="n">
        <v>3</v>
      </c>
      <c r="X101" s="6" t="n"/>
      <c r="Z101" s="6" t="n">
        <v>46111</v>
      </c>
      <c r="AA101" t="inlineStr">
        <is>
          <t>n.a.</t>
        </is>
      </c>
      <c r="AB101" s="6" t="n">
        <v>46203</v>
      </c>
      <c r="AC101" t="inlineStr"/>
      <c r="AD101" s="6" t="n">
        <v>46052</v>
      </c>
    </row>
    <row r="102">
      <c r="A102" t="inlineStr">
        <is>
          <t>V200041</t>
        </is>
      </c>
      <c r="B102" t="inlineStr">
        <is>
          <t>2024-0010</t>
        </is>
      </c>
      <c r="C102" t="n">
        <v>6</v>
      </c>
      <c r="D102" t="inlineStr">
        <is>
          <t>37 80 4564 673-4</t>
        </is>
      </c>
      <c r="E102" t="inlineStr">
        <is>
          <t>Captrain Deutschland CargoWest GmbH</t>
        </is>
      </c>
      <c r="F102" t="inlineStr">
        <is>
          <t>DME</t>
        </is>
      </c>
      <c r="G102" t="inlineStr">
        <is>
          <t>60' CW</t>
        </is>
      </c>
      <c r="H102" t="n">
        <v>0</v>
      </c>
      <c r="I102" s="6" t="n">
        <v>0</v>
      </c>
      <c r="J102" s="6" t="n">
        <v>0</v>
      </c>
      <c r="K102" t="inlineStr">
        <is>
          <t>run_initial</t>
        </is>
      </c>
      <c r="L102" s="6" t="n">
        <v>45474</v>
      </c>
      <c r="M102" s="6" t="n">
        <v>46203</v>
      </c>
      <c r="N102" t="n">
        <v>729</v>
      </c>
      <c r="O102" s="6" t="n">
        <v>46203</v>
      </c>
      <c r="S102" t="inlineStr">
        <is>
          <t>n.a.</t>
        </is>
      </c>
      <c r="T102" s="6" t="n"/>
      <c r="U102" s="6" t="n"/>
      <c r="V102" t="n">
        <v>0</v>
      </c>
      <c r="W102" t="n">
        <v>3</v>
      </c>
      <c r="X102" s="6" t="n"/>
      <c r="Z102" s="6" t="n">
        <v>46111</v>
      </c>
      <c r="AA102" t="inlineStr">
        <is>
          <t>n.a.</t>
        </is>
      </c>
      <c r="AB102" s="6" t="n">
        <v>46203</v>
      </c>
      <c r="AC102" t="inlineStr"/>
      <c r="AD102" s="6" t="n">
        <v>46052</v>
      </c>
    </row>
    <row r="103">
      <c r="A103" t="inlineStr">
        <is>
          <t>V300059</t>
        </is>
      </c>
      <c r="B103" t="inlineStr">
        <is>
          <t>2024-0044</t>
        </is>
      </c>
      <c r="C103" t="n">
        <v>1</v>
      </c>
      <c r="D103" t="inlineStr">
        <is>
          <t>35 80 4956 041-2</t>
        </is>
      </c>
      <c r="E103" t="inlineStr">
        <is>
          <t>Captrain Deutschland CargoWest GmbH</t>
        </is>
      </c>
      <c r="F103" t="inlineStr">
        <is>
          <t>DME</t>
        </is>
      </c>
      <c r="G103" t="inlineStr">
        <is>
          <t>DPW</t>
        </is>
      </c>
      <c r="H103" t="n">
        <v>0</v>
      </c>
      <c r="I103" s="6" t="n">
        <v>0</v>
      </c>
      <c r="J103" s="6" t="n">
        <v>0</v>
      </c>
      <c r="K103" t="inlineStr">
        <is>
          <t>run_initial</t>
        </is>
      </c>
      <c r="L103" s="6" t="n">
        <v>46023</v>
      </c>
      <c r="M103" s="6" t="n">
        <v>47483</v>
      </c>
      <c r="N103" t="n">
        <v>1477</v>
      </c>
      <c r="O103" s="6" t="n">
        <v>47483</v>
      </c>
      <c r="S103" t="inlineStr">
        <is>
          <t>with cut-off date</t>
        </is>
      </c>
      <c r="T103" s="6" t="n">
        <v>46752</v>
      </c>
      <c r="U103" s="6" t="n">
        <v>0</v>
      </c>
      <c r="V103" t="n">
        <v>6</v>
      </c>
      <c r="W103" t="n">
        <v>0</v>
      </c>
      <c r="X103" s="6" t="n"/>
      <c r="Z103" s="6" t="n">
        <v>46568</v>
      </c>
      <c r="AA103" t="inlineStr">
        <is>
          <t>cut-off 2, case 1</t>
        </is>
      </c>
      <c r="AB103" s="6" t="n">
        <v>46752</v>
      </c>
      <c r="AC103" t="inlineStr"/>
      <c r="AD103" s="6" t="n">
        <v>46599</v>
      </c>
    </row>
    <row r="104">
      <c r="A104" t="inlineStr">
        <is>
          <t>V300059</t>
        </is>
      </c>
      <c r="B104" t="inlineStr">
        <is>
          <t>2024-0044</t>
        </is>
      </c>
      <c r="C104" t="n">
        <v>2</v>
      </c>
      <c r="D104" t="inlineStr">
        <is>
          <t>35 80 4956 045-3</t>
        </is>
      </c>
      <c r="E104" t="inlineStr">
        <is>
          <t>Captrain Deutschland CargoWest GmbH</t>
        </is>
      </c>
      <c r="F104" t="inlineStr">
        <is>
          <t>DME</t>
        </is>
      </c>
      <c r="G104" t="inlineStr">
        <is>
          <t>DPW</t>
        </is>
      </c>
      <c r="H104" t="n">
        <v>0</v>
      </c>
      <c r="I104" s="6" t="n">
        <v>0</v>
      </c>
      <c r="J104" s="6" t="n">
        <v>0</v>
      </c>
      <c r="K104" t="inlineStr">
        <is>
          <t>run_initial</t>
        </is>
      </c>
      <c r="L104" s="6" t="n">
        <v>46023</v>
      </c>
      <c r="M104" s="6" t="n">
        <v>47483</v>
      </c>
      <c r="N104" t="n">
        <v>1477</v>
      </c>
      <c r="O104" s="6" t="n">
        <v>47483</v>
      </c>
      <c r="S104" t="inlineStr">
        <is>
          <t>with cut-off date</t>
        </is>
      </c>
      <c r="T104" s="6" t="n">
        <v>46752</v>
      </c>
      <c r="U104" s="6" t="n">
        <v>0</v>
      </c>
      <c r="V104" t="n">
        <v>6</v>
      </c>
      <c r="W104" t="n">
        <v>0</v>
      </c>
      <c r="X104" s="6" t="n"/>
      <c r="Z104" s="6" t="n">
        <v>46568</v>
      </c>
      <c r="AA104" t="inlineStr">
        <is>
          <t>cut-off 2, case 1</t>
        </is>
      </c>
      <c r="AB104" s="6" t="n">
        <v>46752</v>
      </c>
      <c r="AC104" t="inlineStr"/>
      <c r="AD104" s="6" t="n">
        <v>46599</v>
      </c>
    </row>
    <row r="105">
      <c r="A105" t="inlineStr">
        <is>
          <t>V300059</t>
        </is>
      </c>
      <c r="B105" t="inlineStr">
        <is>
          <t>2024-0044</t>
        </is>
      </c>
      <c r="C105" t="n">
        <v>3</v>
      </c>
      <c r="D105" t="inlineStr">
        <is>
          <t>35 80 4956 052-9</t>
        </is>
      </c>
      <c r="E105" t="inlineStr">
        <is>
          <t>Captrain Deutschland CargoWest GmbH</t>
        </is>
      </c>
      <c r="F105" t="inlineStr">
        <is>
          <t>DME</t>
        </is>
      </c>
      <c r="G105" t="inlineStr">
        <is>
          <t>DPW</t>
        </is>
      </c>
      <c r="H105" t="n">
        <v>0</v>
      </c>
      <c r="I105" s="6" t="n">
        <v>0</v>
      </c>
      <c r="J105" s="6" t="n">
        <v>0</v>
      </c>
      <c r="K105" t="inlineStr">
        <is>
          <t>run_initial</t>
        </is>
      </c>
      <c r="L105" s="6" t="n">
        <v>46023</v>
      </c>
      <c r="M105" s="6" t="n">
        <v>47483</v>
      </c>
      <c r="N105" t="n">
        <v>1477</v>
      </c>
      <c r="O105" s="6" t="n">
        <v>47483</v>
      </c>
      <c r="S105" t="inlineStr">
        <is>
          <t>with cut-off date</t>
        </is>
      </c>
      <c r="T105" s="6" t="n">
        <v>46752</v>
      </c>
      <c r="U105" s="6" t="n">
        <v>0</v>
      </c>
      <c r="V105" t="n">
        <v>6</v>
      </c>
      <c r="W105" t="n">
        <v>0</v>
      </c>
      <c r="X105" s="6" t="n"/>
      <c r="Z105" s="6" t="n">
        <v>46568</v>
      </c>
      <c r="AA105" t="inlineStr">
        <is>
          <t>cut-off 2, case 1</t>
        </is>
      </c>
      <c r="AB105" s="6" t="n">
        <v>46752</v>
      </c>
      <c r="AC105" t="inlineStr"/>
      <c r="AD105" s="6" t="n">
        <v>46599</v>
      </c>
    </row>
    <row r="106">
      <c r="A106" t="inlineStr">
        <is>
          <t>V300059</t>
        </is>
      </c>
      <c r="B106" t="inlineStr">
        <is>
          <t>2024-0044</t>
        </is>
      </c>
      <c r="C106" t="n">
        <v>4</v>
      </c>
      <c r="D106" t="inlineStr">
        <is>
          <t>35 80 4956 056-0</t>
        </is>
      </c>
      <c r="E106" t="inlineStr">
        <is>
          <t>Captrain Deutschland CargoWest GmbH</t>
        </is>
      </c>
      <c r="F106" t="inlineStr">
        <is>
          <t>DME</t>
        </is>
      </c>
      <c r="G106" t="inlineStr">
        <is>
          <t>DPW</t>
        </is>
      </c>
      <c r="H106" t="n">
        <v>0</v>
      </c>
      <c r="I106" s="6" t="n">
        <v>0</v>
      </c>
      <c r="J106" s="6" t="n">
        <v>0</v>
      </c>
      <c r="K106" t="inlineStr">
        <is>
          <t>run_initial</t>
        </is>
      </c>
      <c r="L106" s="6" t="n">
        <v>46023</v>
      </c>
      <c r="M106" s="6" t="n">
        <v>47483</v>
      </c>
      <c r="N106" t="n">
        <v>1477</v>
      </c>
      <c r="O106" s="6" t="n">
        <v>47483</v>
      </c>
      <c r="S106" t="inlineStr">
        <is>
          <t>with cut-off date</t>
        </is>
      </c>
      <c r="T106" s="6" t="n">
        <v>46752</v>
      </c>
      <c r="U106" s="6" t="n">
        <v>0</v>
      </c>
      <c r="V106" t="n">
        <v>6</v>
      </c>
      <c r="W106" t="n">
        <v>0</v>
      </c>
      <c r="X106" s="6" t="n"/>
      <c r="Z106" s="6" t="n">
        <v>46568</v>
      </c>
      <c r="AA106" t="inlineStr">
        <is>
          <t>cut-off 2, case 1</t>
        </is>
      </c>
      <c r="AB106" s="6" t="n">
        <v>46752</v>
      </c>
      <c r="AC106" t="inlineStr"/>
      <c r="AD106" s="6" t="n">
        <v>46599</v>
      </c>
    </row>
    <row r="107">
      <c r="A107" t="inlineStr">
        <is>
          <t>V300059</t>
        </is>
      </c>
      <c r="B107" t="inlineStr">
        <is>
          <t>2024-0044</t>
        </is>
      </c>
      <c r="C107" t="n">
        <v>5</v>
      </c>
      <c r="D107" t="inlineStr">
        <is>
          <t>35 80 4956 058-6</t>
        </is>
      </c>
      <c r="E107" t="inlineStr">
        <is>
          <t>Captrain Deutschland CargoWest GmbH</t>
        </is>
      </c>
      <c r="F107" t="inlineStr">
        <is>
          <t>DME</t>
        </is>
      </c>
      <c r="G107" t="inlineStr">
        <is>
          <t>DPW</t>
        </is>
      </c>
      <c r="H107" t="n">
        <v>0</v>
      </c>
      <c r="I107" s="6" t="n">
        <v>0</v>
      </c>
      <c r="J107" s="6" t="n">
        <v>0</v>
      </c>
      <c r="K107" t="inlineStr">
        <is>
          <t>run_initial</t>
        </is>
      </c>
      <c r="L107" s="6" t="n">
        <v>46023</v>
      </c>
      <c r="M107" s="6" t="n">
        <v>47483</v>
      </c>
      <c r="N107" t="n">
        <v>1477</v>
      </c>
      <c r="O107" s="6" t="n">
        <v>47483</v>
      </c>
      <c r="S107" t="inlineStr">
        <is>
          <t>with cut-off date</t>
        </is>
      </c>
      <c r="T107" s="6" t="n">
        <v>46752</v>
      </c>
      <c r="U107" s="6" t="n">
        <v>0</v>
      </c>
      <c r="V107" t="n">
        <v>6</v>
      </c>
      <c r="W107" t="n">
        <v>0</v>
      </c>
      <c r="X107" s="6" t="n"/>
      <c r="Z107" s="6" t="n">
        <v>46568</v>
      </c>
      <c r="AA107" t="inlineStr">
        <is>
          <t>cut-off 2, case 1</t>
        </is>
      </c>
      <c r="AB107" s="6" t="n">
        <v>46752</v>
      </c>
      <c r="AC107" t="inlineStr"/>
      <c r="AD107" s="6" t="n">
        <v>46599</v>
      </c>
    </row>
    <row r="108">
      <c r="A108" t="inlineStr">
        <is>
          <t>V300059</t>
        </is>
      </c>
      <c r="B108" t="inlineStr">
        <is>
          <t>2024-0044</t>
        </is>
      </c>
      <c r="C108" t="n">
        <v>6</v>
      </c>
      <c r="D108" t="inlineStr">
        <is>
          <t>35 80 4956 062-8</t>
        </is>
      </c>
      <c r="E108" t="inlineStr">
        <is>
          <t>Captrain Deutschland CargoWest GmbH</t>
        </is>
      </c>
      <c r="F108" t="inlineStr">
        <is>
          <t>DME</t>
        </is>
      </c>
      <c r="G108" t="inlineStr">
        <is>
          <t>DPW</t>
        </is>
      </c>
      <c r="H108" t="n">
        <v>0</v>
      </c>
      <c r="I108" s="6" t="n">
        <v>0</v>
      </c>
      <c r="J108" s="6" t="n">
        <v>0</v>
      </c>
      <c r="K108" t="inlineStr">
        <is>
          <t>run_initial</t>
        </is>
      </c>
      <c r="L108" s="6" t="n">
        <v>46023</v>
      </c>
      <c r="M108" s="6" t="n">
        <v>47483</v>
      </c>
      <c r="N108" t="n">
        <v>1477</v>
      </c>
      <c r="O108" s="6" t="n">
        <v>47483</v>
      </c>
      <c r="S108" t="inlineStr">
        <is>
          <t>with cut-off date</t>
        </is>
      </c>
      <c r="T108" s="6" t="n">
        <v>46752</v>
      </c>
      <c r="U108" s="6" t="n">
        <v>0</v>
      </c>
      <c r="V108" t="n">
        <v>6</v>
      </c>
      <c r="W108" t="n">
        <v>0</v>
      </c>
      <c r="X108" s="6" t="n"/>
      <c r="Z108" s="6" t="n">
        <v>46568</v>
      </c>
      <c r="AA108" t="inlineStr">
        <is>
          <t>cut-off 2, case 1</t>
        </is>
      </c>
      <c r="AB108" s="6" t="n">
        <v>46752</v>
      </c>
      <c r="AC108" t="inlineStr"/>
      <c r="AD108" s="6" t="n">
        <v>46599</v>
      </c>
    </row>
    <row r="109">
      <c r="A109" t="inlineStr">
        <is>
          <t>V300059</t>
        </is>
      </c>
      <c r="B109" t="inlineStr">
        <is>
          <t>2024-0044</t>
        </is>
      </c>
      <c r="C109" t="n">
        <v>7</v>
      </c>
      <c r="D109" t="inlineStr">
        <is>
          <t>35 80 4956 071-9</t>
        </is>
      </c>
      <c r="E109" t="inlineStr">
        <is>
          <t>Captrain Deutschland CargoWest GmbH</t>
        </is>
      </c>
      <c r="F109" t="inlineStr">
        <is>
          <t>DME</t>
        </is>
      </c>
      <c r="G109" t="inlineStr">
        <is>
          <t>DPW</t>
        </is>
      </c>
      <c r="H109" t="n">
        <v>0</v>
      </c>
      <c r="I109" s="6" t="n">
        <v>0</v>
      </c>
      <c r="J109" s="6" t="n">
        <v>0</v>
      </c>
      <c r="K109" t="inlineStr">
        <is>
          <t>run_initial</t>
        </is>
      </c>
      <c r="L109" s="6" t="n">
        <v>46023</v>
      </c>
      <c r="M109" s="6" t="n">
        <v>47483</v>
      </c>
      <c r="N109" t="n">
        <v>1477</v>
      </c>
      <c r="O109" s="6" t="n">
        <v>47483</v>
      </c>
      <c r="S109" t="inlineStr">
        <is>
          <t>with cut-off date</t>
        </is>
      </c>
      <c r="T109" s="6" t="n">
        <v>46752</v>
      </c>
      <c r="U109" s="6" t="n">
        <v>0</v>
      </c>
      <c r="V109" t="n">
        <v>6</v>
      </c>
      <c r="W109" t="n">
        <v>0</v>
      </c>
      <c r="X109" s="6" t="n"/>
      <c r="Z109" s="6" t="n">
        <v>46568</v>
      </c>
      <c r="AA109" t="inlineStr">
        <is>
          <t>cut-off 2, case 1</t>
        </is>
      </c>
      <c r="AB109" s="6" t="n">
        <v>46752</v>
      </c>
      <c r="AC109" t="inlineStr"/>
      <c r="AD109" s="6" t="n">
        <v>46599</v>
      </c>
    </row>
    <row r="110">
      <c r="A110" t="inlineStr">
        <is>
          <t>V300059</t>
        </is>
      </c>
      <c r="B110" t="inlineStr">
        <is>
          <t>2024-0044</t>
        </is>
      </c>
      <c r="C110" t="n">
        <v>8</v>
      </c>
      <c r="D110" t="inlineStr">
        <is>
          <t>35 80 4956 084-2</t>
        </is>
      </c>
      <c r="E110" t="inlineStr">
        <is>
          <t>Captrain Deutschland CargoWest GmbH</t>
        </is>
      </c>
      <c r="F110" t="inlineStr">
        <is>
          <t>DME</t>
        </is>
      </c>
      <c r="G110" t="inlineStr">
        <is>
          <t>DPW</t>
        </is>
      </c>
      <c r="H110" t="n">
        <v>0</v>
      </c>
      <c r="I110" s="6" t="n">
        <v>0</v>
      </c>
      <c r="J110" s="6" t="n">
        <v>0</v>
      </c>
      <c r="K110" t="inlineStr">
        <is>
          <t>run_initial</t>
        </is>
      </c>
      <c r="L110" s="6" t="n">
        <v>46023</v>
      </c>
      <c r="M110" s="6" t="n">
        <v>47483</v>
      </c>
      <c r="N110" t="n">
        <v>1477</v>
      </c>
      <c r="O110" s="6" t="n">
        <v>47483</v>
      </c>
      <c r="S110" t="inlineStr">
        <is>
          <t>with cut-off date</t>
        </is>
      </c>
      <c r="T110" s="6" t="n">
        <v>46752</v>
      </c>
      <c r="U110" s="6" t="n">
        <v>0</v>
      </c>
      <c r="V110" t="n">
        <v>6</v>
      </c>
      <c r="W110" t="n">
        <v>0</v>
      </c>
      <c r="X110" s="6" t="n"/>
      <c r="Z110" s="6" t="n">
        <v>46568</v>
      </c>
      <c r="AA110" t="inlineStr">
        <is>
          <t>cut-off 2, case 1</t>
        </is>
      </c>
      <c r="AB110" s="6" t="n">
        <v>46752</v>
      </c>
      <c r="AC110" t="inlineStr"/>
      <c r="AD110" s="6" t="n">
        <v>46599</v>
      </c>
    </row>
    <row r="111">
      <c r="A111" t="inlineStr">
        <is>
          <t>V300059</t>
        </is>
      </c>
      <c r="B111" t="inlineStr">
        <is>
          <t>2024-0044</t>
        </is>
      </c>
      <c r="C111" t="n">
        <v>9</v>
      </c>
      <c r="D111" t="inlineStr">
        <is>
          <t>35 80 4956 086-7</t>
        </is>
      </c>
      <c r="E111" t="inlineStr">
        <is>
          <t>Captrain Deutschland CargoWest GmbH</t>
        </is>
      </c>
      <c r="F111" t="inlineStr">
        <is>
          <t>DME</t>
        </is>
      </c>
      <c r="G111" t="inlineStr">
        <is>
          <t>DPW</t>
        </is>
      </c>
      <c r="H111" t="n">
        <v>0</v>
      </c>
      <c r="I111" s="6" t="n">
        <v>0</v>
      </c>
      <c r="J111" s="6" t="n">
        <v>0</v>
      </c>
      <c r="K111" t="inlineStr">
        <is>
          <t>run_initial</t>
        </is>
      </c>
      <c r="L111" s="6" t="n">
        <v>46023</v>
      </c>
      <c r="M111" s="6" t="n">
        <v>47483</v>
      </c>
      <c r="N111" t="n">
        <v>1477</v>
      </c>
      <c r="O111" s="6" t="n">
        <v>47483</v>
      </c>
      <c r="S111" t="inlineStr">
        <is>
          <t>with cut-off date</t>
        </is>
      </c>
      <c r="T111" s="6" t="n">
        <v>46752</v>
      </c>
      <c r="U111" s="6" t="n">
        <v>0</v>
      </c>
      <c r="V111" t="n">
        <v>6</v>
      </c>
      <c r="W111" t="n">
        <v>0</v>
      </c>
      <c r="X111" s="6" t="n"/>
      <c r="Z111" s="6" t="n">
        <v>46568</v>
      </c>
      <c r="AA111" t="inlineStr">
        <is>
          <t>cut-off 2, case 1</t>
        </is>
      </c>
      <c r="AB111" s="6" t="n">
        <v>46752</v>
      </c>
      <c r="AC111" t="inlineStr"/>
      <c r="AD111" s="6" t="n">
        <v>46599</v>
      </c>
    </row>
    <row r="112">
      <c r="A112" t="inlineStr">
        <is>
          <t>V300059</t>
        </is>
      </c>
      <c r="B112" t="inlineStr">
        <is>
          <t>2024-0044</t>
        </is>
      </c>
      <c r="C112" t="n">
        <v>10</v>
      </c>
      <c r="D112" t="inlineStr">
        <is>
          <t>35 80 4956 087-5</t>
        </is>
      </c>
      <c r="E112" t="inlineStr">
        <is>
          <t>Captrain Deutschland CargoWest GmbH</t>
        </is>
      </c>
      <c r="F112" t="inlineStr">
        <is>
          <t>DME</t>
        </is>
      </c>
      <c r="G112" t="inlineStr">
        <is>
          <t>DPW</t>
        </is>
      </c>
      <c r="H112" t="n">
        <v>0</v>
      </c>
      <c r="I112" s="6" t="n">
        <v>0</v>
      </c>
      <c r="J112" s="6" t="n">
        <v>0</v>
      </c>
      <c r="K112" t="inlineStr">
        <is>
          <t>run_initial</t>
        </is>
      </c>
      <c r="L112" s="6" t="n">
        <v>46023</v>
      </c>
      <c r="M112" s="6" t="n">
        <v>47483</v>
      </c>
      <c r="N112" t="n">
        <v>1477</v>
      </c>
      <c r="O112" s="6" t="n">
        <v>47483</v>
      </c>
      <c r="S112" t="inlineStr">
        <is>
          <t>with cut-off date</t>
        </is>
      </c>
      <c r="T112" s="6" t="n">
        <v>46752</v>
      </c>
      <c r="U112" s="6" t="n">
        <v>0</v>
      </c>
      <c r="V112" t="n">
        <v>6</v>
      </c>
      <c r="W112" t="n">
        <v>0</v>
      </c>
      <c r="X112" s="6" t="n"/>
      <c r="Z112" s="6" t="n">
        <v>46568</v>
      </c>
      <c r="AA112" t="inlineStr">
        <is>
          <t>cut-off 2, case 1</t>
        </is>
      </c>
      <c r="AB112" s="6" t="n">
        <v>46752</v>
      </c>
      <c r="AC112" t="inlineStr"/>
      <c r="AD112" s="6" t="n">
        <v>46599</v>
      </c>
    </row>
    <row r="113">
      <c r="A113" t="inlineStr">
        <is>
          <t>V300059</t>
        </is>
      </c>
      <c r="B113" t="inlineStr">
        <is>
          <t>2024-0044</t>
        </is>
      </c>
      <c r="C113" t="n">
        <v>11</v>
      </c>
      <c r="D113" t="inlineStr">
        <is>
          <t>35 80 4956 088-3</t>
        </is>
      </c>
      <c r="E113" t="inlineStr">
        <is>
          <t>Captrain Deutschland CargoWest GmbH</t>
        </is>
      </c>
      <c r="F113" t="inlineStr">
        <is>
          <t>DME</t>
        </is>
      </c>
      <c r="G113" t="inlineStr">
        <is>
          <t>DPW</t>
        </is>
      </c>
      <c r="H113" t="n">
        <v>0</v>
      </c>
      <c r="I113" s="6" t="n">
        <v>0</v>
      </c>
      <c r="J113" s="6" t="n">
        <v>0</v>
      </c>
      <c r="K113" t="inlineStr">
        <is>
          <t>run_initial</t>
        </is>
      </c>
      <c r="L113" s="6" t="n">
        <v>46023</v>
      </c>
      <c r="M113" s="6" t="n">
        <v>47483</v>
      </c>
      <c r="N113" t="n">
        <v>1477</v>
      </c>
      <c r="O113" s="6" t="n">
        <v>47483</v>
      </c>
      <c r="S113" t="inlineStr">
        <is>
          <t>with cut-off date</t>
        </is>
      </c>
      <c r="T113" s="6" t="n">
        <v>46752</v>
      </c>
      <c r="U113" s="6" t="n">
        <v>0</v>
      </c>
      <c r="V113" t="n">
        <v>6</v>
      </c>
      <c r="W113" t="n">
        <v>0</v>
      </c>
      <c r="X113" s="6" t="n"/>
      <c r="Z113" s="6" t="n">
        <v>46568</v>
      </c>
      <c r="AA113" t="inlineStr">
        <is>
          <t>cut-off 2, case 1</t>
        </is>
      </c>
      <c r="AB113" s="6" t="n">
        <v>46752</v>
      </c>
      <c r="AC113" t="inlineStr"/>
      <c r="AD113" s="6" t="n">
        <v>46599</v>
      </c>
    </row>
    <row r="114">
      <c r="A114" t="inlineStr">
        <is>
          <t>V300059</t>
        </is>
      </c>
      <c r="B114" t="inlineStr">
        <is>
          <t>2024-0044</t>
        </is>
      </c>
      <c r="C114" t="n">
        <v>12</v>
      </c>
      <c r="D114" t="inlineStr">
        <is>
          <t>35 80 4956 089-1</t>
        </is>
      </c>
      <c r="E114" t="inlineStr">
        <is>
          <t>Captrain Deutschland CargoWest GmbH</t>
        </is>
      </c>
      <c r="F114" t="inlineStr">
        <is>
          <t>DME</t>
        </is>
      </c>
      <c r="G114" t="inlineStr">
        <is>
          <t>DPW</t>
        </is>
      </c>
      <c r="H114" t="n">
        <v>0</v>
      </c>
      <c r="I114" s="6" t="n">
        <v>0</v>
      </c>
      <c r="J114" s="6" t="n">
        <v>0</v>
      </c>
      <c r="K114" t="inlineStr">
        <is>
          <t>run_initial</t>
        </is>
      </c>
      <c r="L114" s="6" t="n">
        <v>46023</v>
      </c>
      <c r="M114" s="6" t="n">
        <v>47483</v>
      </c>
      <c r="N114" t="n">
        <v>1477</v>
      </c>
      <c r="O114" s="6" t="n">
        <v>47483</v>
      </c>
      <c r="S114" t="inlineStr">
        <is>
          <t>with cut-off date</t>
        </is>
      </c>
      <c r="T114" s="6" t="n">
        <v>46752</v>
      </c>
      <c r="U114" s="6" t="n">
        <v>0</v>
      </c>
      <c r="V114" t="n">
        <v>6</v>
      </c>
      <c r="W114" t="n">
        <v>0</v>
      </c>
      <c r="X114" s="6" t="n"/>
      <c r="Z114" s="6" t="n">
        <v>46568</v>
      </c>
      <c r="AA114" t="inlineStr">
        <is>
          <t>cut-off 2, case 1</t>
        </is>
      </c>
      <c r="AB114" s="6" t="n">
        <v>46752</v>
      </c>
      <c r="AC114" t="inlineStr"/>
      <c r="AD114" s="6" t="n">
        <v>46599</v>
      </c>
    </row>
    <row r="115">
      <c r="A115" t="inlineStr">
        <is>
          <t>V300059</t>
        </is>
      </c>
      <c r="B115" t="inlineStr">
        <is>
          <t>2024-0044</t>
        </is>
      </c>
      <c r="C115" t="n">
        <v>13</v>
      </c>
      <c r="D115" t="inlineStr">
        <is>
          <t>35 80 4956 093-3</t>
        </is>
      </c>
      <c r="E115" t="inlineStr">
        <is>
          <t>Captrain Deutschland CargoWest GmbH</t>
        </is>
      </c>
      <c r="F115" t="inlineStr">
        <is>
          <t>DME</t>
        </is>
      </c>
      <c r="G115" t="inlineStr">
        <is>
          <t>DPW</t>
        </is>
      </c>
      <c r="H115" t="n">
        <v>0</v>
      </c>
      <c r="I115" s="6" t="n">
        <v>0</v>
      </c>
      <c r="J115" s="6" t="n">
        <v>0</v>
      </c>
      <c r="K115" t="inlineStr">
        <is>
          <t>run_initial</t>
        </is>
      </c>
      <c r="L115" s="6" t="n">
        <v>46023</v>
      </c>
      <c r="M115" s="6" t="n">
        <v>47483</v>
      </c>
      <c r="N115" t="n">
        <v>1477</v>
      </c>
      <c r="O115" s="6" t="n">
        <v>47483</v>
      </c>
      <c r="S115" t="inlineStr">
        <is>
          <t>with cut-off date</t>
        </is>
      </c>
      <c r="T115" s="6" t="n">
        <v>46752</v>
      </c>
      <c r="U115" s="6" t="n">
        <v>0</v>
      </c>
      <c r="V115" t="n">
        <v>6</v>
      </c>
      <c r="W115" t="n">
        <v>0</v>
      </c>
      <c r="X115" s="6" t="n"/>
      <c r="Z115" s="6" t="n">
        <v>46568</v>
      </c>
      <c r="AA115" t="inlineStr">
        <is>
          <t>cut-off 2, case 1</t>
        </is>
      </c>
      <c r="AB115" s="6" t="n">
        <v>46752</v>
      </c>
      <c r="AC115" t="inlineStr"/>
      <c r="AD115" s="6" t="n">
        <v>46599</v>
      </c>
    </row>
    <row r="116">
      <c r="A116" t="inlineStr">
        <is>
          <t>V300059</t>
        </is>
      </c>
      <c r="B116" t="inlineStr">
        <is>
          <t>2024-0044</t>
        </is>
      </c>
      <c r="C116" t="n">
        <v>14</v>
      </c>
      <c r="D116" t="inlineStr">
        <is>
          <t>35 80 4956 051-1</t>
        </is>
      </c>
      <c r="E116" t="inlineStr">
        <is>
          <t>Captrain Deutschland CargoWest GmbH</t>
        </is>
      </c>
      <c r="F116" t="inlineStr">
        <is>
          <t>DME</t>
        </is>
      </c>
      <c r="G116" t="inlineStr">
        <is>
          <t>DPW</t>
        </is>
      </c>
      <c r="H116" t="n">
        <v>0</v>
      </c>
      <c r="I116" s="6" t="n">
        <v>0</v>
      </c>
      <c r="J116" s="6" t="n">
        <v>0</v>
      </c>
      <c r="K116" t="inlineStr">
        <is>
          <t>run_initial</t>
        </is>
      </c>
      <c r="L116" s="6" t="n">
        <v>46023</v>
      </c>
      <c r="M116" s="6" t="n">
        <v>47483</v>
      </c>
      <c r="N116" t="n">
        <v>1477</v>
      </c>
      <c r="O116" s="6" t="n">
        <v>47483</v>
      </c>
      <c r="S116" t="inlineStr">
        <is>
          <t>with cut-off date</t>
        </is>
      </c>
      <c r="T116" s="6" t="n">
        <v>46752</v>
      </c>
      <c r="U116" s="6" t="n">
        <v>0</v>
      </c>
      <c r="V116" t="n">
        <v>6</v>
      </c>
      <c r="W116" t="n">
        <v>0</v>
      </c>
      <c r="X116" s="6" t="n"/>
      <c r="Z116" s="6" t="n">
        <v>46568</v>
      </c>
      <c r="AA116" t="inlineStr">
        <is>
          <t>cut-off 2, case 1</t>
        </is>
      </c>
      <c r="AB116" s="6" t="n">
        <v>46752</v>
      </c>
      <c r="AC116" t="inlineStr"/>
      <c r="AD116" s="6" t="n">
        <v>46599</v>
      </c>
    </row>
    <row r="117">
      <c r="A117" t="inlineStr">
        <is>
          <t>V300059</t>
        </is>
      </c>
      <c r="B117" t="inlineStr">
        <is>
          <t>2024-0044</t>
        </is>
      </c>
      <c r="C117" t="n">
        <v>15</v>
      </c>
      <c r="D117" t="inlineStr">
        <is>
          <t>35 80 4956 060-2</t>
        </is>
      </c>
      <c r="E117" t="inlineStr">
        <is>
          <t>Captrain Deutschland CargoWest GmbH</t>
        </is>
      </c>
      <c r="F117" t="inlineStr">
        <is>
          <t>DME</t>
        </is>
      </c>
      <c r="G117" t="inlineStr">
        <is>
          <t>DPW</t>
        </is>
      </c>
      <c r="H117" t="n">
        <v>0</v>
      </c>
      <c r="I117" s="6" t="n">
        <v>0</v>
      </c>
      <c r="J117" s="6" t="n">
        <v>0</v>
      </c>
      <c r="K117" t="inlineStr">
        <is>
          <t>run_initial</t>
        </is>
      </c>
      <c r="L117" s="6" t="n">
        <v>46023</v>
      </c>
      <c r="M117" s="6" t="n">
        <v>47483</v>
      </c>
      <c r="N117" t="n">
        <v>1477</v>
      </c>
      <c r="O117" s="6" t="n">
        <v>47483</v>
      </c>
      <c r="S117" t="inlineStr">
        <is>
          <t>with cut-off date</t>
        </is>
      </c>
      <c r="T117" s="6" t="n">
        <v>46752</v>
      </c>
      <c r="U117" s="6" t="n">
        <v>0</v>
      </c>
      <c r="V117" t="n">
        <v>6</v>
      </c>
      <c r="W117" t="n">
        <v>0</v>
      </c>
      <c r="X117" s="6" t="n"/>
      <c r="Z117" s="6" t="n">
        <v>46568</v>
      </c>
      <c r="AA117" t="inlineStr">
        <is>
          <t>cut-off 2, case 1</t>
        </is>
      </c>
      <c r="AB117" s="6" t="n">
        <v>46752</v>
      </c>
      <c r="AC117" t="inlineStr"/>
      <c r="AD117" s="6" t="n">
        <v>46599</v>
      </c>
    </row>
    <row r="118">
      <c r="A118" t="inlineStr">
        <is>
          <t>V300059</t>
        </is>
      </c>
      <c r="B118" t="inlineStr">
        <is>
          <t>2024-0044</t>
        </is>
      </c>
      <c r="C118" t="n">
        <v>16</v>
      </c>
      <c r="D118" t="inlineStr">
        <is>
          <t>35 80 4956 063-6</t>
        </is>
      </c>
      <c r="E118" t="inlineStr">
        <is>
          <t>Captrain Deutschland CargoWest GmbH</t>
        </is>
      </c>
      <c r="F118" t="inlineStr">
        <is>
          <t>DME</t>
        </is>
      </c>
      <c r="G118" t="inlineStr">
        <is>
          <t>DPW</t>
        </is>
      </c>
      <c r="H118" t="n">
        <v>0</v>
      </c>
      <c r="I118" s="6" t="n">
        <v>0</v>
      </c>
      <c r="J118" s="6" t="n">
        <v>0</v>
      </c>
      <c r="K118" t="inlineStr">
        <is>
          <t>run_initial</t>
        </is>
      </c>
      <c r="L118" s="6" t="n">
        <v>46023</v>
      </c>
      <c r="M118" s="6" t="n">
        <v>47483</v>
      </c>
      <c r="N118" t="n">
        <v>1477</v>
      </c>
      <c r="O118" s="6" t="n">
        <v>47483</v>
      </c>
      <c r="S118" t="inlineStr">
        <is>
          <t>with cut-off date</t>
        </is>
      </c>
      <c r="T118" s="6" t="n">
        <v>46752</v>
      </c>
      <c r="U118" s="6" t="n">
        <v>0</v>
      </c>
      <c r="V118" t="n">
        <v>6</v>
      </c>
      <c r="W118" t="n">
        <v>0</v>
      </c>
      <c r="X118" s="6" t="n"/>
      <c r="Z118" s="6" t="n">
        <v>46568</v>
      </c>
      <c r="AA118" t="inlineStr">
        <is>
          <t>cut-off 2, case 1</t>
        </is>
      </c>
      <c r="AB118" s="6" t="n">
        <v>46752</v>
      </c>
      <c r="AC118" t="inlineStr"/>
      <c r="AD118" s="6" t="n">
        <v>46599</v>
      </c>
    </row>
    <row r="119">
      <c r="A119" t="inlineStr">
        <is>
          <t>V300059</t>
        </is>
      </c>
      <c r="B119" t="inlineStr">
        <is>
          <t>2024-0044</t>
        </is>
      </c>
      <c r="C119" t="n">
        <v>17</v>
      </c>
      <c r="D119" t="inlineStr">
        <is>
          <t>35 80 4956 066-9</t>
        </is>
      </c>
      <c r="E119" t="inlineStr">
        <is>
          <t>Captrain Deutschland CargoWest GmbH</t>
        </is>
      </c>
      <c r="F119" t="inlineStr">
        <is>
          <t>DME</t>
        </is>
      </c>
      <c r="G119" t="inlineStr">
        <is>
          <t>DPW</t>
        </is>
      </c>
      <c r="H119" t="n">
        <v>0</v>
      </c>
      <c r="I119" s="6" t="n">
        <v>0</v>
      </c>
      <c r="J119" s="6" t="n">
        <v>0</v>
      </c>
      <c r="K119" t="inlineStr">
        <is>
          <t>run_initial</t>
        </is>
      </c>
      <c r="L119" s="6" t="n">
        <v>46023</v>
      </c>
      <c r="M119" s="6" t="n">
        <v>47483</v>
      </c>
      <c r="N119" t="n">
        <v>1477</v>
      </c>
      <c r="O119" s="6" t="n">
        <v>47483</v>
      </c>
      <c r="S119" t="inlineStr">
        <is>
          <t>with cut-off date</t>
        </is>
      </c>
      <c r="T119" s="6" t="n">
        <v>46752</v>
      </c>
      <c r="U119" s="6" t="n">
        <v>0</v>
      </c>
      <c r="V119" t="n">
        <v>6</v>
      </c>
      <c r="W119" t="n">
        <v>0</v>
      </c>
      <c r="X119" s="6" t="n"/>
      <c r="Z119" s="6" t="n">
        <v>46568</v>
      </c>
      <c r="AA119" t="inlineStr">
        <is>
          <t>cut-off 2, case 1</t>
        </is>
      </c>
      <c r="AB119" s="6" t="n">
        <v>46752</v>
      </c>
      <c r="AC119" t="inlineStr"/>
      <c r="AD119" s="6" t="n">
        <v>46599</v>
      </c>
    </row>
    <row r="120">
      <c r="A120" t="inlineStr">
        <is>
          <t>V300059</t>
        </is>
      </c>
      <c r="B120" t="inlineStr">
        <is>
          <t>2024-0044</t>
        </is>
      </c>
      <c r="C120" t="n">
        <v>18</v>
      </c>
      <c r="D120" t="inlineStr">
        <is>
          <t>35 80 4956 072-7</t>
        </is>
      </c>
      <c r="E120" t="inlineStr">
        <is>
          <t>Captrain Deutschland CargoWest GmbH</t>
        </is>
      </c>
      <c r="F120" t="inlineStr">
        <is>
          <t>DME</t>
        </is>
      </c>
      <c r="G120" t="inlineStr">
        <is>
          <t>DPW</t>
        </is>
      </c>
      <c r="H120" t="n">
        <v>0</v>
      </c>
      <c r="I120" s="6" t="n">
        <v>0</v>
      </c>
      <c r="J120" s="6" t="n">
        <v>0</v>
      </c>
      <c r="K120" t="inlineStr">
        <is>
          <t>run_initial</t>
        </is>
      </c>
      <c r="L120" s="6" t="n">
        <v>46023</v>
      </c>
      <c r="M120" s="6" t="n">
        <v>47483</v>
      </c>
      <c r="N120" t="n">
        <v>1477</v>
      </c>
      <c r="O120" s="6" t="n">
        <v>47483</v>
      </c>
      <c r="S120" t="inlineStr">
        <is>
          <t>with cut-off date</t>
        </is>
      </c>
      <c r="T120" s="6" t="n">
        <v>46752</v>
      </c>
      <c r="U120" s="6" t="n">
        <v>0</v>
      </c>
      <c r="V120" t="n">
        <v>6</v>
      </c>
      <c r="W120" t="n">
        <v>0</v>
      </c>
      <c r="X120" s="6" t="n"/>
      <c r="Z120" s="6" t="n">
        <v>46568</v>
      </c>
      <c r="AA120" t="inlineStr">
        <is>
          <t>cut-off 2, case 1</t>
        </is>
      </c>
      <c r="AB120" s="6" t="n">
        <v>46752</v>
      </c>
      <c r="AC120" t="inlineStr"/>
      <c r="AD120" s="6" t="n">
        <v>46599</v>
      </c>
    </row>
    <row r="121">
      <c r="A121" t="inlineStr">
        <is>
          <t>V300059</t>
        </is>
      </c>
      <c r="B121" t="inlineStr">
        <is>
          <t>2024-0044</t>
        </is>
      </c>
      <c r="C121" t="n">
        <v>19</v>
      </c>
      <c r="D121" t="inlineStr">
        <is>
          <t>35 80 4956 078-4</t>
        </is>
      </c>
      <c r="E121" t="inlineStr">
        <is>
          <t>Captrain Deutschland CargoWest GmbH</t>
        </is>
      </c>
      <c r="F121" t="inlineStr">
        <is>
          <t>DME</t>
        </is>
      </c>
      <c r="G121" t="inlineStr">
        <is>
          <t>DPW</t>
        </is>
      </c>
      <c r="H121" t="n">
        <v>0</v>
      </c>
      <c r="I121" s="6" t="n">
        <v>0</v>
      </c>
      <c r="J121" s="6" t="n">
        <v>0</v>
      </c>
      <c r="K121" t="inlineStr">
        <is>
          <t>run_initial</t>
        </is>
      </c>
      <c r="L121" s="6" t="n">
        <v>46023</v>
      </c>
      <c r="M121" s="6" t="n">
        <v>47483</v>
      </c>
      <c r="N121" t="n">
        <v>1477</v>
      </c>
      <c r="O121" s="6" t="n">
        <v>47483</v>
      </c>
      <c r="S121" t="inlineStr">
        <is>
          <t>with cut-off date</t>
        </is>
      </c>
      <c r="T121" s="6" t="n">
        <v>46752</v>
      </c>
      <c r="U121" s="6" t="n">
        <v>0</v>
      </c>
      <c r="V121" t="n">
        <v>6</v>
      </c>
      <c r="W121" t="n">
        <v>0</v>
      </c>
      <c r="X121" s="6" t="n"/>
      <c r="Z121" s="6" t="n">
        <v>46568</v>
      </c>
      <c r="AA121" t="inlineStr">
        <is>
          <t>cut-off 2, case 1</t>
        </is>
      </c>
      <c r="AB121" s="6" t="n">
        <v>46752</v>
      </c>
      <c r="AC121" t="inlineStr"/>
      <c r="AD121" s="6" t="n">
        <v>46599</v>
      </c>
    </row>
    <row r="122">
      <c r="A122" t="inlineStr">
        <is>
          <t>V300059</t>
        </is>
      </c>
      <c r="B122" t="inlineStr">
        <is>
          <t>2024-0044</t>
        </is>
      </c>
      <c r="C122" t="n">
        <v>20</v>
      </c>
      <c r="D122" t="inlineStr">
        <is>
          <t>35 80 4956 081-8</t>
        </is>
      </c>
      <c r="E122" t="inlineStr">
        <is>
          <t>Captrain Deutschland CargoWest GmbH</t>
        </is>
      </c>
      <c r="F122" t="inlineStr">
        <is>
          <t>DME</t>
        </is>
      </c>
      <c r="G122" t="inlineStr">
        <is>
          <t>DPW</t>
        </is>
      </c>
      <c r="H122" t="n">
        <v>0</v>
      </c>
      <c r="I122" s="6" t="n">
        <v>0</v>
      </c>
      <c r="J122" s="6" t="n">
        <v>0</v>
      </c>
      <c r="K122" t="inlineStr">
        <is>
          <t>run_initial</t>
        </is>
      </c>
      <c r="L122" s="6" t="n">
        <v>46023</v>
      </c>
      <c r="M122" s="6" t="n">
        <v>47483</v>
      </c>
      <c r="N122" t="n">
        <v>1477</v>
      </c>
      <c r="O122" s="6" t="n">
        <v>47483</v>
      </c>
      <c r="S122" t="inlineStr">
        <is>
          <t>with cut-off date</t>
        </is>
      </c>
      <c r="T122" s="6" t="n">
        <v>46752</v>
      </c>
      <c r="U122" s="6" t="n">
        <v>0</v>
      </c>
      <c r="V122" t="n">
        <v>6</v>
      </c>
      <c r="W122" t="n">
        <v>0</v>
      </c>
      <c r="X122" s="6" t="n"/>
      <c r="Z122" s="6" t="n">
        <v>46568</v>
      </c>
      <c r="AA122" t="inlineStr">
        <is>
          <t>cut-off 2, case 1</t>
        </is>
      </c>
      <c r="AB122" s="6" t="n">
        <v>46752</v>
      </c>
      <c r="AC122" t="inlineStr"/>
      <c r="AD122" s="6" t="n">
        <v>46599</v>
      </c>
    </row>
    <row r="123">
      <c r="A123" t="inlineStr">
        <is>
          <t>V300059</t>
        </is>
      </c>
      <c r="B123" t="inlineStr">
        <is>
          <t>2024-0044</t>
        </is>
      </c>
      <c r="C123" t="n">
        <v>21</v>
      </c>
      <c r="D123" t="inlineStr">
        <is>
          <t>35 80 4956 082-6</t>
        </is>
      </c>
      <c r="E123" t="inlineStr">
        <is>
          <t>Captrain Deutschland CargoWest GmbH</t>
        </is>
      </c>
      <c r="F123" t="inlineStr">
        <is>
          <t>DME</t>
        </is>
      </c>
      <c r="G123" t="inlineStr">
        <is>
          <t>DPW</t>
        </is>
      </c>
      <c r="H123" t="n">
        <v>0</v>
      </c>
      <c r="I123" s="6" t="n">
        <v>0</v>
      </c>
      <c r="J123" s="6" t="n">
        <v>0</v>
      </c>
      <c r="K123" t="inlineStr">
        <is>
          <t>run_initial</t>
        </is>
      </c>
      <c r="L123" s="6" t="n">
        <v>46023</v>
      </c>
      <c r="M123" s="6" t="n">
        <v>47483</v>
      </c>
      <c r="N123" t="n">
        <v>1477</v>
      </c>
      <c r="O123" s="6" t="n">
        <v>47483</v>
      </c>
      <c r="S123" t="inlineStr">
        <is>
          <t>with cut-off date</t>
        </is>
      </c>
      <c r="T123" s="6" t="n">
        <v>46752</v>
      </c>
      <c r="U123" s="6" t="n">
        <v>0</v>
      </c>
      <c r="V123" t="n">
        <v>6</v>
      </c>
      <c r="W123" t="n">
        <v>0</v>
      </c>
      <c r="X123" s="6" t="n"/>
      <c r="Z123" s="6" t="n">
        <v>46568</v>
      </c>
      <c r="AA123" t="inlineStr">
        <is>
          <t>cut-off 2, case 1</t>
        </is>
      </c>
      <c r="AB123" s="6" t="n">
        <v>46752</v>
      </c>
      <c r="AC123" t="inlineStr"/>
      <c r="AD123" s="6" t="n">
        <v>46599</v>
      </c>
    </row>
    <row r="124">
      <c r="A124" t="inlineStr">
        <is>
          <t>V300059</t>
        </is>
      </c>
      <c r="B124" t="inlineStr">
        <is>
          <t>2024-0044</t>
        </is>
      </c>
      <c r="C124" t="n">
        <v>22</v>
      </c>
      <c r="D124" t="inlineStr">
        <is>
          <t>35 80 4956 092-5</t>
        </is>
      </c>
      <c r="E124" t="inlineStr">
        <is>
          <t>Captrain Deutschland CargoWest GmbH</t>
        </is>
      </c>
      <c r="F124" t="inlineStr">
        <is>
          <t>DME</t>
        </is>
      </c>
      <c r="G124" t="inlineStr">
        <is>
          <t>DPW</t>
        </is>
      </c>
      <c r="H124" t="n">
        <v>0</v>
      </c>
      <c r="I124" s="6" t="n">
        <v>0</v>
      </c>
      <c r="J124" s="6" t="n">
        <v>0</v>
      </c>
      <c r="K124" t="inlineStr">
        <is>
          <t>run_initial</t>
        </is>
      </c>
      <c r="L124" s="6" t="n">
        <v>46023</v>
      </c>
      <c r="M124" s="6" t="n">
        <v>47483</v>
      </c>
      <c r="N124" t="n">
        <v>1477</v>
      </c>
      <c r="O124" s="6" t="n">
        <v>47483</v>
      </c>
      <c r="S124" t="inlineStr">
        <is>
          <t>with cut-off date</t>
        </is>
      </c>
      <c r="T124" s="6" t="n">
        <v>46752</v>
      </c>
      <c r="U124" s="6" t="n">
        <v>0</v>
      </c>
      <c r="V124" t="n">
        <v>6</v>
      </c>
      <c r="W124" t="n">
        <v>0</v>
      </c>
      <c r="X124" s="6" t="n"/>
      <c r="Z124" s="6" t="n">
        <v>46568</v>
      </c>
      <c r="AA124" t="inlineStr">
        <is>
          <t>cut-off 2, case 1</t>
        </is>
      </c>
      <c r="AB124" s="6" t="n">
        <v>46752</v>
      </c>
      <c r="AC124" t="inlineStr"/>
      <c r="AD124" s="6" t="n">
        <v>46599</v>
      </c>
    </row>
    <row r="125">
      <c r="A125" t="inlineStr">
        <is>
          <t>V300059</t>
        </is>
      </c>
      <c r="B125" t="inlineStr">
        <is>
          <t>2024-0044</t>
        </is>
      </c>
      <c r="C125" t="n">
        <v>23</v>
      </c>
      <c r="D125" t="inlineStr">
        <is>
          <t>35 80 4956 099-0</t>
        </is>
      </c>
      <c r="E125" t="inlineStr">
        <is>
          <t>Captrain Deutschland CargoWest GmbH</t>
        </is>
      </c>
      <c r="F125" t="inlineStr">
        <is>
          <t>DME</t>
        </is>
      </c>
      <c r="G125" t="inlineStr">
        <is>
          <t>DPW</t>
        </is>
      </c>
      <c r="H125" t="n">
        <v>0</v>
      </c>
      <c r="I125" s="6" t="n">
        <v>0</v>
      </c>
      <c r="J125" s="6" t="n">
        <v>0</v>
      </c>
      <c r="K125" t="inlineStr">
        <is>
          <t>run_initial</t>
        </is>
      </c>
      <c r="L125" s="6" t="n">
        <v>46023</v>
      </c>
      <c r="M125" s="6" t="n">
        <v>47483</v>
      </c>
      <c r="N125" t="n">
        <v>1477</v>
      </c>
      <c r="O125" s="6" t="n">
        <v>47483</v>
      </c>
      <c r="S125" t="inlineStr">
        <is>
          <t>with cut-off date</t>
        </is>
      </c>
      <c r="T125" s="6" t="n">
        <v>46752</v>
      </c>
      <c r="U125" s="6" t="n">
        <v>0</v>
      </c>
      <c r="V125" t="n">
        <v>6</v>
      </c>
      <c r="W125" t="n">
        <v>0</v>
      </c>
      <c r="X125" s="6" t="n"/>
      <c r="Z125" s="6" t="n">
        <v>46568</v>
      </c>
      <c r="AA125" t="inlineStr">
        <is>
          <t>cut-off 2, case 1</t>
        </is>
      </c>
      <c r="AB125" s="6" t="n">
        <v>46752</v>
      </c>
      <c r="AC125" t="inlineStr"/>
      <c r="AD125" s="6" t="n">
        <v>46599</v>
      </c>
    </row>
    <row r="126">
      <c r="A126" t="inlineStr">
        <is>
          <t>V300059</t>
        </is>
      </c>
      <c r="B126" t="inlineStr">
        <is>
          <t>2024-0044</t>
        </is>
      </c>
      <c r="C126" t="n">
        <v>24</v>
      </c>
      <c r="D126" t="inlineStr">
        <is>
          <t>35 80 4956 110-5</t>
        </is>
      </c>
      <c r="E126" t="inlineStr">
        <is>
          <t>Captrain Deutschland CargoWest GmbH</t>
        </is>
      </c>
      <c r="F126" t="inlineStr">
        <is>
          <t>DME</t>
        </is>
      </c>
      <c r="G126" t="inlineStr">
        <is>
          <t>DPW</t>
        </is>
      </c>
      <c r="H126" t="n">
        <v>0</v>
      </c>
      <c r="I126" s="6" t="n">
        <v>0</v>
      </c>
      <c r="J126" s="6" t="n">
        <v>0</v>
      </c>
      <c r="K126" t="inlineStr">
        <is>
          <t>run_initial</t>
        </is>
      </c>
      <c r="L126" s="6" t="n">
        <v>46023</v>
      </c>
      <c r="M126" s="6" t="n">
        <v>47483</v>
      </c>
      <c r="N126" t="n">
        <v>1477</v>
      </c>
      <c r="O126" s="6" t="n">
        <v>47483</v>
      </c>
      <c r="S126" t="inlineStr">
        <is>
          <t>with cut-off date</t>
        </is>
      </c>
      <c r="T126" s="6" t="n">
        <v>46752</v>
      </c>
      <c r="U126" s="6" t="n">
        <v>0</v>
      </c>
      <c r="V126" t="n">
        <v>6</v>
      </c>
      <c r="W126" t="n">
        <v>0</v>
      </c>
      <c r="X126" s="6" t="n"/>
      <c r="Z126" s="6" t="n">
        <v>46568</v>
      </c>
      <c r="AA126" t="inlineStr">
        <is>
          <t>cut-off 2, case 1</t>
        </is>
      </c>
      <c r="AB126" s="6" t="n">
        <v>46752</v>
      </c>
      <c r="AC126" t="inlineStr"/>
      <c r="AD126" s="6" t="n">
        <v>46599</v>
      </c>
    </row>
    <row r="127">
      <c r="A127" t="inlineStr">
        <is>
          <t>V300059</t>
        </is>
      </c>
      <c r="B127" t="inlineStr">
        <is>
          <t>2024-0044</t>
        </is>
      </c>
      <c r="C127" t="n">
        <v>25</v>
      </c>
      <c r="D127" t="inlineStr">
        <is>
          <t>35 80 4956 015-6</t>
        </is>
      </c>
      <c r="E127" t="inlineStr">
        <is>
          <t>Captrain Deutschland CargoWest GmbH</t>
        </is>
      </c>
      <c r="F127" t="inlineStr">
        <is>
          <t>DME</t>
        </is>
      </c>
      <c r="G127" t="inlineStr">
        <is>
          <t>DPW</t>
        </is>
      </c>
      <c r="H127" t="n">
        <v>0</v>
      </c>
      <c r="I127" s="6" t="n">
        <v>0</v>
      </c>
      <c r="J127" s="6" t="n">
        <v>0</v>
      </c>
      <c r="K127" t="inlineStr">
        <is>
          <t>run_initial</t>
        </is>
      </c>
      <c r="L127" s="6" t="n">
        <v>46026</v>
      </c>
      <c r="M127" s="6" t="n">
        <v>47483</v>
      </c>
      <c r="N127" t="n">
        <v>1477</v>
      </c>
      <c r="O127" s="6" t="n">
        <v>47483</v>
      </c>
      <c r="S127" t="inlineStr">
        <is>
          <t>with cut-off date</t>
        </is>
      </c>
      <c r="T127" s="6" t="n">
        <v>46752</v>
      </c>
      <c r="U127" s="6" t="n">
        <v>0</v>
      </c>
      <c r="V127" t="n">
        <v>6</v>
      </c>
      <c r="W127" t="n">
        <v>0</v>
      </c>
      <c r="X127" s="6" t="n"/>
      <c r="Z127" s="6" t="n">
        <v>46568</v>
      </c>
      <c r="AA127" t="inlineStr">
        <is>
          <t>cut-off 2, case 1</t>
        </is>
      </c>
      <c r="AB127" s="6" t="n">
        <v>46752</v>
      </c>
      <c r="AC127" t="inlineStr"/>
      <c r="AD127" s="6" t="n">
        <v>46599</v>
      </c>
    </row>
    <row r="128">
      <c r="A128" t="inlineStr">
        <is>
          <t>V300059</t>
        </is>
      </c>
      <c r="B128" t="inlineStr">
        <is>
          <t>2024-0044</t>
        </is>
      </c>
      <c r="C128" t="n">
        <v>26</v>
      </c>
      <c r="D128" t="inlineStr">
        <is>
          <t>35 80 4956 721-9</t>
        </is>
      </c>
      <c r="E128" t="inlineStr">
        <is>
          <t>Captrain Deutschland CargoWest GmbH</t>
        </is>
      </c>
      <c r="F128" t="inlineStr">
        <is>
          <t>DME</t>
        </is>
      </c>
      <c r="G128" t="inlineStr">
        <is>
          <t>DPW</t>
        </is>
      </c>
      <c r="H128" t="n">
        <v>0</v>
      </c>
      <c r="I128" s="6" t="n">
        <v>0</v>
      </c>
      <c r="J128" s="6" t="n">
        <v>0</v>
      </c>
      <c r="K128" t="inlineStr">
        <is>
          <t>run_initial</t>
        </is>
      </c>
      <c r="L128" s="6" t="n">
        <v>46026</v>
      </c>
      <c r="M128" s="6" t="n">
        <v>47483</v>
      </c>
      <c r="N128" t="n">
        <v>1477</v>
      </c>
      <c r="O128" s="6" t="n">
        <v>47483</v>
      </c>
      <c r="S128" t="inlineStr">
        <is>
          <t>with cut-off date</t>
        </is>
      </c>
      <c r="T128" s="6" t="n">
        <v>46752</v>
      </c>
      <c r="U128" s="6" t="n">
        <v>0</v>
      </c>
      <c r="V128" t="n">
        <v>6</v>
      </c>
      <c r="W128" t="n">
        <v>0</v>
      </c>
      <c r="X128" s="6" t="n"/>
      <c r="Z128" s="6" t="n">
        <v>46568</v>
      </c>
      <c r="AA128" t="inlineStr">
        <is>
          <t>cut-off 2, case 1</t>
        </is>
      </c>
      <c r="AB128" s="6" t="n">
        <v>46752</v>
      </c>
      <c r="AC128" t="inlineStr"/>
      <c r="AD128" s="6" t="n">
        <v>46599</v>
      </c>
    </row>
    <row r="129">
      <c r="A129" t="inlineStr">
        <is>
          <t>V300059</t>
        </is>
      </c>
      <c r="B129" t="inlineStr">
        <is>
          <t>2024-0044</t>
        </is>
      </c>
      <c r="C129" t="n">
        <v>27</v>
      </c>
      <c r="D129" t="inlineStr">
        <is>
          <t>35 80 4956 023-0</t>
        </is>
      </c>
      <c r="E129" t="inlineStr">
        <is>
          <t>Captrain Deutschland CargoWest GmbH</t>
        </is>
      </c>
      <c r="F129" t="inlineStr">
        <is>
          <t>DME</t>
        </is>
      </c>
      <c r="G129" t="inlineStr">
        <is>
          <t>DPW</t>
        </is>
      </c>
      <c r="H129" t="n">
        <v>0</v>
      </c>
      <c r="I129" s="6" t="n">
        <v>0</v>
      </c>
      <c r="J129" s="6" t="n">
        <v>0</v>
      </c>
      <c r="K129" t="inlineStr">
        <is>
          <t>run_initial</t>
        </is>
      </c>
      <c r="L129" s="6" t="n">
        <v>46026</v>
      </c>
      <c r="M129" s="6" t="n">
        <v>47483</v>
      </c>
      <c r="N129" t="n">
        <v>1477</v>
      </c>
      <c r="O129" s="6" t="n">
        <v>47483</v>
      </c>
      <c r="S129" t="inlineStr">
        <is>
          <t>with cut-off date</t>
        </is>
      </c>
      <c r="T129" s="6" t="n">
        <v>46752</v>
      </c>
      <c r="U129" s="6" t="n">
        <v>0</v>
      </c>
      <c r="V129" t="n">
        <v>6</v>
      </c>
      <c r="W129" t="n">
        <v>0</v>
      </c>
      <c r="X129" s="6" t="n"/>
      <c r="Z129" s="6" t="n">
        <v>46568</v>
      </c>
      <c r="AA129" t="inlineStr">
        <is>
          <t>cut-off 2, case 1</t>
        </is>
      </c>
      <c r="AB129" s="6" t="n">
        <v>46752</v>
      </c>
      <c r="AC129" t="inlineStr"/>
      <c r="AD129" s="6" t="n">
        <v>46599</v>
      </c>
    </row>
    <row r="130">
      <c r="A130" t="inlineStr">
        <is>
          <t>V300059</t>
        </is>
      </c>
      <c r="B130" t="inlineStr">
        <is>
          <t>2024-0044</t>
        </is>
      </c>
      <c r="C130" t="n">
        <v>28</v>
      </c>
      <c r="D130" t="inlineStr">
        <is>
          <t>35 80 4956 706-0</t>
        </is>
      </c>
      <c r="E130" t="inlineStr">
        <is>
          <t>Captrain Deutschland CargoWest GmbH</t>
        </is>
      </c>
      <c r="F130" t="inlineStr">
        <is>
          <t>DME</t>
        </is>
      </c>
      <c r="G130" t="inlineStr">
        <is>
          <t>DPW</t>
        </is>
      </c>
      <c r="H130" t="n">
        <v>0</v>
      </c>
      <c r="I130" s="6" t="n">
        <v>0</v>
      </c>
      <c r="J130" s="6" t="n">
        <v>0</v>
      </c>
      <c r="K130" t="inlineStr">
        <is>
          <t>run_initial</t>
        </is>
      </c>
      <c r="L130" s="6" t="n">
        <v>46026</v>
      </c>
      <c r="M130" s="6" t="n">
        <v>47483</v>
      </c>
      <c r="N130" t="n">
        <v>1477</v>
      </c>
      <c r="O130" s="6" t="n">
        <v>47483</v>
      </c>
      <c r="S130" t="inlineStr">
        <is>
          <t>with cut-off date</t>
        </is>
      </c>
      <c r="T130" s="6" t="n">
        <v>46752</v>
      </c>
      <c r="U130" s="6" t="n">
        <v>0</v>
      </c>
      <c r="V130" t="n">
        <v>6</v>
      </c>
      <c r="W130" t="n">
        <v>0</v>
      </c>
      <c r="X130" s="6" t="n"/>
      <c r="Z130" s="6" t="n">
        <v>46568</v>
      </c>
      <c r="AA130" t="inlineStr">
        <is>
          <t>cut-off 2, case 1</t>
        </is>
      </c>
      <c r="AB130" s="6" t="n">
        <v>46752</v>
      </c>
      <c r="AC130" t="inlineStr"/>
      <c r="AD130" s="6" t="n">
        <v>46599</v>
      </c>
    </row>
    <row r="131">
      <c r="A131" t="inlineStr">
        <is>
          <t>V300059</t>
        </is>
      </c>
      <c r="B131" t="inlineStr">
        <is>
          <t>2024-0044</t>
        </is>
      </c>
      <c r="C131" t="n">
        <v>29</v>
      </c>
      <c r="D131" t="inlineStr">
        <is>
          <t>35 80 4956 707-8</t>
        </is>
      </c>
      <c r="E131" t="inlineStr">
        <is>
          <t>Captrain Deutschland CargoWest GmbH</t>
        </is>
      </c>
      <c r="F131" t="inlineStr">
        <is>
          <t>DME</t>
        </is>
      </c>
      <c r="G131" t="inlineStr">
        <is>
          <t>DPW</t>
        </is>
      </c>
      <c r="H131" t="n">
        <v>0</v>
      </c>
      <c r="I131" s="6" t="n">
        <v>0</v>
      </c>
      <c r="J131" s="6" t="n">
        <v>0</v>
      </c>
      <c r="K131" t="inlineStr">
        <is>
          <t>run_initial</t>
        </is>
      </c>
      <c r="L131" s="6" t="n">
        <v>46026</v>
      </c>
      <c r="M131" s="6" t="n">
        <v>47483</v>
      </c>
      <c r="N131" t="n">
        <v>1477</v>
      </c>
      <c r="O131" s="6" t="n">
        <v>47483</v>
      </c>
      <c r="S131" t="inlineStr">
        <is>
          <t>with cut-off date</t>
        </is>
      </c>
      <c r="T131" s="6" t="n">
        <v>46752</v>
      </c>
      <c r="U131" s="6" t="n">
        <v>0</v>
      </c>
      <c r="V131" t="n">
        <v>6</v>
      </c>
      <c r="W131" t="n">
        <v>0</v>
      </c>
      <c r="X131" s="6" t="n"/>
      <c r="Z131" s="6" t="n">
        <v>46568</v>
      </c>
      <c r="AA131" t="inlineStr">
        <is>
          <t>cut-off 2, case 1</t>
        </is>
      </c>
      <c r="AB131" s="6" t="n">
        <v>46752</v>
      </c>
      <c r="AC131" t="inlineStr"/>
      <c r="AD131" s="6" t="n">
        <v>46599</v>
      </c>
    </row>
    <row r="132">
      <c r="A132" t="inlineStr">
        <is>
          <t>V300059</t>
        </is>
      </c>
      <c r="B132" t="inlineStr">
        <is>
          <t>2024-0044</t>
        </is>
      </c>
      <c r="C132" t="n">
        <v>30</v>
      </c>
      <c r="D132" t="inlineStr">
        <is>
          <t>35 80 4956 708-6</t>
        </is>
      </c>
      <c r="E132" t="inlineStr">
        <is>
          <t>Captrain Deutschland CargoWest GmbH</t>
        </is>
      </c>
      <c r="F132" t="inlineStr">
        <is>
          <t>DME</t>
        </is>
      </c>
      <c r="G132" t="inlineStr">
        <is>
          <t>DPW</t>
        </is>
      </c>
      <c r="H132" t="n">
        <v>0</v>
      </c>
      <c r="I132" s="6" t="n">
        <v>0</v>
      </c>
      <c r="J132" s="6" t="n">
        <v>0</v>
      </c>
      <c r="K132" t="inlineStr">
        <is>
          <t>run_initial</t>
        </is>
      </c>
      <c r="L132" s="6" t="n">
        <v>46026</v>
      </c>
      <c r="M132" s="6" t="n">
        <v>47483</v>
      </c>
      <c r="N132" t="n">
        <v>1477</v>
      </c>
      <c r="O132" s="6" t="n">
        <v>47483</v>
      </c>
      <c r="S132" t="inlineStr">
        <is>
          <t>with cut-off date</t>
        </is>
      </c>
      <c r="T132" s="6" t="n">
        <v>46752</v>
      </c>
      <c r="U132" s="6" t="n">
        <v>0</v>
      </c>
      <c r="V132" t="n">
        <v>6</v>
      </c>
      <c r="W132" t="n">
        <v>0</v>
      </c>
      <c r="X132" s="6" t="n"/>
      <c r="Z132" s="6" t="n">
        <v>46568</v>
      </c>
      <c r="AA132" t="inlineStr">
        <is>
          <t>cut-off 2, case 1</t>
        </is>
      </c>
      <c r="AB132" s="6" t="n">
        <v>46752</v>
      </c>
      <c r="AC132" t="inlineStr"/>
      <c r="AD132" s="6" t="n">
        <v>46599</v>
      </c>
    </row>
    <row r="133">
      <c r="A133" t="inlineStr">
        <is>
          <t>V300059</t>
        </is>
      </c>
      <c r="B133" t="inlineStr">
        <is>
          <t>2024-0044</t>
        </is>
      </c>
      <c r="C133" t="n">
        <v>31</v>
      </c>
      <c r="D133" t="inlineStr">
        <is>
          <t>35 80 4956 709-4</t>
        </is>
      </c>
      <c r="E133" t="inlineStr">
        <is>
          <t>Captrain Deutschland CargoWest GmbH</t>
        </is>
      </c>
      <c r="F133" t="inlineStr">
        <is>
          <t>DME</t>
        </is>
      </c>
      <c r="G133" t="inlineStr">
        <is>
          <t>DPW</t>
        </is>
      </c>
      <c r="H133" t="n">
        <v>0</v>
      </c>
      <c r="I133" s="6" t="n">
        <v>0</v>
      </c>
      <c r="J133" s="6" t="n">
        <v>0</v>
      </c>
      <c r="K133" t="inlineStr">
        <is>
          <t>run_initial</t>
        </is>
      </c>
      <c r="L133" s="6" t="n">
        <v>46026</v>
      </c>
      <c r="M133" s="6" t="n">
        <v>47483</v>
      </c>
      <c r="N133" t="n">
        <v>1477</v>
      </c>
      <c r="O133" s="6" t="n">
        <v>47483</v>
      </c>
      <c r="S133" t="inlineStr">
        <is>
          <t>with cut-off date</t>
        </is>
      </c>
      <c r="T133" s="6" t="n">
        <v>46752</v>
      </c>
      <c r="U133" s="6" t="n">
        <v>0</v>
      </c>
      <c r="V133" t="n">
        <v>6</v>
      </c>
      <c r="W133" t="n">
        <v>0</v>
      </c>
      <c r="X133" s="6" t="n"/>
      <c r="Z133" s="6" t="n">
        <v>46568</v>
      </c>
      <c r="AA133" t="inlineStr">
        <is>
          <t>cut-off 2, case 1</t>
        </is>
      </c>
      <c r="AB133" s="6" t="n">
        <v>46752</v>
      </c>
      <c r="AC133" t="inlineStr"/>
      <c r="AD133" s="6" t="n">
        <v>46599</v>
      </c>
    </row>
    <row r="134">
      <c r="A134" t="inlineStr">
        <is>
          <t>V300059</t>
        </is>
      </c>
      <c r="B134" t="inlineStr">
        <is>
          <t>2024-0044</t>
        </is>
      </c>
      <c r="C134" t="n">
        <v>32</v>
      </c>
      <c r="D134" t="inlineStr">
        <is>
          <t>35 80 4956 710-2</t>
        </is>
      </c>
      <c r="E134" t="inlineStr">
        <is>
          <t>Captrain Deutschland CargoWest GmbH</t>
        </is>
      </c>
      <c r="F134" t="inlineStr">
        <is>
          <t>DME</t>
        </is>
      </c>
      <c r="G134" t="inlineStr">
        <is>
          <t>DPW</t>
        </is>
      </c>
      <c r="H134" t="n">
        <v>0</v>
      </c>
      <c r="I134" s="6" t="n">
        <v>0</v>
      </c>
      <c r="J134" s="6" t="n">
        <v>0</v>
      </c>
      <c r="K134" t="inlineStr">
        <is>
          <t>run_initial</t>
        </is>
      </c>
      <c r="L134" s="6" t="n">
        <v>46026</v>
      </c>
      <c r="M134" s="6" t="n">
        <v>47483</v>
      </c>
      <c r="N134" t="n">
        <v>1477</v>
      </c>
      <c r="O134" s="6" t="n">
        <v>47483</v>
      </c>
      <c r="S134" t="inlineStr">
        <is>
          <t>with cut-off date</t>
        </is>
      </c>
      <c r="T134" s="6" t="n">
        <v>46752</v>
      </c>
      <c r="U134" s="6" t="n">
        <v>0</v>
      </c>
      <c r="V134" t="n">
        <v>6</v>
      </c>
      <c r="W134" t="n">
        <v>0</v>
      </c>
      <c r="X134" s="6" t="n"/>
      <c r="Z134" s="6" t="n">
        <v>46568</v>
      </c>
      <c r="AA134" t="inlineStr">
        <is>
          <t>cut-off 2, case 1</t>
        </is>
      </c>
      <c r="AB134" s="6" t="n">
        <v>46752</v>
      </c>
      <c r="AC134" t="inlineStr"/>
      <c r="AD134" s="6" t="n">
        <v>46599</v>
      </c>
    </row>
    <row r="135">
      <c r="A135" t="inlineStr">
        <is>
          <t>V300059</t>
        </is>
      </c>
      <c r="B135" t="inlineStr">
        <is>
          <t>2024-0044</t>
        </is>
      </c>
      <c r="C135" t="n">
        <v>33</v>
      </c>
      <c r="D135" t="inlineStr">
        <is>
          <t>35 80 4956 711-0</t>
        </is>
      </c>
      <c r="E135" t="inlineStr">
        <is>
          <t>Captrain Deutschland CargoWest GmbH</t>
        </is>
      </c>
      <c r="F135" t="inlineStr">
        <is>
          <t>DME</t>
        </is>
      </c>
      <c r="G135" t="inlineStr">
        <is>
          <t>DPW</t>
        </is>
      </c>
      <c r="H135" t="n">
        <v>0</v>
      </c>
      <c r="I135" s="6" t="n">
        <v>0</v>
      </c>
      <c r="J135" s="6" t="n">
        <v>0</v>
      </c>
      <c r="K135" t="inlineStr">
        <is>
          <t>run_initial</t>
        </is>
      </c>
      <c r="L135" s="6" t="n">
        <v>46026</v>
      </c>
      <c r="M135" s="6" t="n">
        <v>47483</v>
      </c>
      <c r="N135" t="n">
        <v>1477</v>
      </c>
      <c r="O135" s="6" t="n">
        <v>47483</v>
      </c>
      <c r="S135" t="inlineStr">
        <is>
          <t>with cut-off date</t>
        </is>
      </c>
      <c r="T135" s="6" t="n">
        <v>46752</v>
      </c>
      <c r="U135" s="6" t="n">
        <v>0</v>
      </c>
      <c r="V135" t="n">
        <v>6</v>
      </c>
      <c r="W135" t="n">
        <v>0</v>
      </c>
      <c r="X135" s="6" t="n"/>
      <c r="Z135" s="6" t="n">
        <v>46568</v>
      </c>
      <c r="AA135" t="inlineStr">
        <is>
          <t>cut-off 2, case 1</t>
        </is>
      </c>
      <c r="AB135" s="6" t="n">
        <v>46752</v>
      </c>
      <c r="AC135" t="inlineStr"/>
      <c r="AD135" s="6" t="n">
        <v>46599</v>
      </c>
    </row>
    <row r="136">
      <c r="A136" t="inlineStr">
        <is>
          <t>V300059</t>
        </is>
      </c>
      <c r="B136" t="inlineStr">
        <is>
          <t>2024-0044</t>
        </is>
      </c>
      <c r="C136" t="n">
        <v>34</v>
      </c>
      <c r="D136" t="inlineStr">
        <is>
          <t>35 80 4956 712-8</t>
        </is>
      </c>
      <c r="E136" t="inlineStr">
        <is>
          <t>Captrain Deutschland CargoWest GmbH</t>
        </is>
      </c>
      <c r="F136" t="inlineStr">
        <is>
          <t>DME</t>
        </is>
      </c>
      <c r="G136" t="inlineStr">
        <is>
          <t>DPW</t>
        </is>
      </c>
      <c r="H136" t="n">
        <v>0</v>
      </c>
      <c r="I136" s="6" t="n">
        <v>0</v>
      </c>
      <c r="J136" s="6" t="n">
        <v>0</v>
      </c>
      <c r="K136" t="inlineStr">
        <is>
          <t>run_initial</t>
        </is>
      </c>
      <c r="L136" s="6" t="n">
        <v>46026</v>
      </c>
      <c r="M136" s="6" t="n">
        <v>47483</v>
      </c>
      <c r="N136" t="n">
        <v>1477</v>
      </c>
      <c r="O136" s="6" t="n">
        <v>47483</v>
      </c>
      <c r="S136" t="inlineStr">
        <is>
          <t>with cut-off date</t>
        </is>
      </c>
      <c r="T136" s="6" t="n">
        <v>46752</v>
      </c>
      <c r="U136" s="6" t="n">
        <v>0</v>
      </c>
      <c r="V136" t="n">
        <v>6</v>
      </c>
      <c r="W136" t="n">
        <v>0</v>
      </c>
      <c r="X136" s="6" t="n"/>
      <c r="Z136" s="6" t="n">
        <v>46568</v>
      </c>
      <c r="AA136" t="inlineStr">
        <is>
          <t>cut-off 2, case 1</t>
        </is>
      </c>
      <c r="AB136" s="6" t="n">
        <v>46752</v>
      </c>
      <c r="AC136" t="inlineStr"/>
      <c r="AD136" s="6" t="n">
        <v>46599</v>
      </c>
    </row>
    <row r="137">
      <c r="A137" t="inlineStr">
        <is>
          <t>V300059</t>
        </is>
      </c>
      <c r="B137" t="inlineStr">
        <is>
          <t>2024-0044</t>
        </is>
      </c>
      <c r="C137" t="n">
        <v>35</v>
      </c>
      <c r="D137" t="inlineStr">
        <is>
          <t>35 80 4956 713-6</t>
        </is>
      </c>
      <c r="E137" t="inlineStr">
        <is>
          <t>Captrain Deutschland CargoWest GmbH</t>
        </is>
      </c>
      <c r="F137" t="inlineStr">
        <is>
          <t>DME</t>
        </is>
      </c>
      <c r="G137" t="inlineStr">
        <is>
          <t>DPW</t>
        </is>
      </c>
      <c r="H137" t="n">
        <v>0</v>
      </c>
      <c r="I137" s="6" t="n">
        <v>0</v>
      </c>
      <c r="J137" s="6" t="n">
        <v>0</v>
      </c>
      <c r="K137" t="inlineStr">
        <is>
          <t>run_initial</t>
        </is>
      </c>
      <c r="L137" s="6" t="n">
        <v>46026</v>
      </c>
      <c r="M137" s="6" t="n">
        <v>47483</v>
      </c>
      <c r="N137" t="n">
        <v>1477</v>
      </c>
      <c r="O137" s="6" t="n">
        <v>47483</v>
      </c>
      <c r="S137" t="inlineStr">
        <is>
          <t>with cut-off date</t>
        </is>
      </c>
      <c r="T137" s="6" t="n">
        <v>46752</v>
      </c>
      <c r="U137" s="6" t="n">
        <v>0</v>
      </c>
      <c r="V137" t="n">
        <v>6</v>
      </c>
      <c r="W137" t="n">
        <v>0</v>
      </c>
      <c r="X137" s="6" t="n"/>
      <c r="Z137" s="6" t="n">
        <v>46568</v>
      </c>
      <c r="AA137" t="inlineStr">
        <is>
          <t>cut-off 2, case 1</t>
        </is>
      </c>
      <c r="AB137" s="6" t="n">
        <v>46752</v>
      </c>
      <c r="AC137" t="inlineStr"/>
      <c r="AD137" s="6" t="n">
        <v>46599</v>
      </c>
    </row>
    <row r="138">
      <c r="A138" t="inlineStr">
        <is>
          <t>V300059</t>
        </is>
      </c>
      <c r="B138" t="inlineStr">
        <is>
          <t>2024-0044</t>
        </is>
      </c>
      <c r="C138" t="n">
        <v>36</v>
      </c>
      <c r="D138" t="inlineStr">
        <is>
          <t>35 80 4956 714-4</t>
        </is>
      </c>
      <c r="E138" t="inlineStr">
        <is>
          <t>Captrain Deutschland CargoWest GmbH</t>
        </is>
      </c>
      <c r="F138" t="inlineStr">
        <is>
          <t>DME</t>
        </is>
      </c>
      <c r="G138" t="inlineStr">
        <is>
          <t>DPW</t>
        </is>
      </c>
      <c r="H138" t="n">
        <v>0</v>
      </c>
      <c r="I138" s="6" t="n">
        <v>0</v>
      </c>
      <c r="J138" s="6" t="n">
        <v>0</v>
      </c>
      <c r="K138" t="inlineStr">
        <is>
          <t>run_initial</t>
        </is>
      </c>
      <c r="L138" s="6" t="n">
        <v>46026</v>
      </c>
      <c r="M138" s="6" t="n">
        <v>47483</v>
      </c>
      <c r="N138" t="n">
        <v>1477</v>
      </c>
      <c r="O138" s="6" t="n">
        <v>47483</v>
      </c>
      <c r="S138" t="inlineStr">
        <is>
          <t>with cut-off date</t>
        </is>
      </c>
      <c r="T138" s="6" t="n">
        <v>46752</v>
      </c>
      <c r="U138" s="6" t="n">
        <v>0</v>
      </c>
      <c r="V138" t="n">
        <v>6</v>
      </c>
      <c r="W138" t="n">
        <v>0</v>
      </c>
      <c r="X138" s="6" t="n"/>
      <c r="Z138" s="6" t="n">
        <v>46568</v>
      </c>
      <c r="AA138" t="inlineStr">
        <is>
          <t>cut-off 2, case 1</t>
        </is>
      </c>
      <c r="AB138" s="6" t="n">
        <v>46752</v>
      </c>
      <c r="AC138" t="inlineStr"/>
      <c r="AD138" s="6" t="n">
        <v>46599</v>
      </c>
    </row>
    <row r="139">
      <c r="A139" t="inlineStr">
        <is>
          <t>V300059</t>
        </is>
      </c>
      <c r="B139" t="inlineStr">
        <is>
          <t>2024-0044</t>
        </is>
      </c>
      <c r="C139" t="n">
        <v>37</v>
      </c>
      <c r="D139" t="inlineStr">
        <is>
          <t>35 80 4956 715-1</t>
        </is>
      </c>
      <c r="E139" t="inlineStr">
        <is>
          <t>Captrain Deutschland CargoWest GmbH</t>
        </is>
      </c>
      <c r="F139" t="inlineStr">
        <is>
          <t>DME</t>
        </is>
      </c>
      <c r="G139" t="inlineStr">
        <is>
          <t>DPW</t>
        </is>
      </c>
      <c r="H139" t="n">
        <v>0</v>
      </c>
      <c r="I139" s="6" t="n">
        <v>0</v>
      </c>
      <c r="J139" s="6" t="n">
        <v>0</v>
      </c>
      <c r="K139" t="inlineStr">
        <is>
          <t>run_initial</t>
        </is>
      </c>
      <c r="L139" s="6" t="n">
        <v>46026</v>
      </c>
      <c r="M139" s="6" t="n">
        <v>47483</v>
      </c>
      <c r="N139" t="n">
        <v>1477</v>
      </c>
      <c r="O139" s="6" t="n">
        <v>47483</v>
      </c>
      <c r="S139" t="inlineStr">
        <is>
          <t>with cut-off date</t>
        </is>
      </c>
      <c r="T139" s="6" t="n">
        <v>46752</v>
      </c>
      <c r="U139" s="6" t="n">
        <v>0</v>
      </c>
      <c r="V139" t="n">
        <v>6</v>
      </c>
      <c r="W139" t="n">
        <v>0</v>
      </c>
      <c r="X139" s="6" t="n"/>
      <c r="Z139" s="6" t="n">
        <v>46568</v>
      </c>
      <c r="AA139" t="inlineStr">
        <is>
          <t>cut-off 2, case 1</t>
        </is>
      </c>
      <c r="AB139" s="6" t="n">
        <v>46752</v>
      </c>
      <c r="AC139" t="inlineStr"/>
      <c r="AD139" s="6" t="n">
        <v>46599</v>
      </c>
    </row>
    <row r="140">
      <c r="A140" t="inlineStr">
        <is>
          <t>V300059</t>
        </is>
      </c>
      <c r="B140" t="inlineStr">
        <is>
          <t>2024-0044</t>
        </is>
      </c>
      <c r="C140" t="n">
        <v>38</v>
      </c>
      <c r="D140" t="inlineStr">
        <is>
          <t>35 80 4956 716-9</t>
        </is>
      </c>
      <c r="E140" t="inlineStr">
        <is>
          <t>Captrain Deutschland CargoWest GmbH</t>
        </is>
      </c>
      <c r="F140" t="inlineStr">
        <is>
          <t>DME</t>
        </is>
      </c>
      <c r="G140" t="inlineStr">
        <is>
          <t>DPW</t>
        </is>
      </c>
      <c r="H140" t="n">
        <v>0</v>
      </c>
      <c r="I140" s="6" t="n">
        <v>0</v>
      </c>
      <c r="J140" s="6" t="n">
        <v>0</v>
      </c>
      <c r="K140" t="inlineStr">
        <is>
          <t>run_initial</t>
        </is>
      </c>
      <c r="L140" s="6" t="n">
        <v>46026</v>
      </c>
      <c r="M140" s="6" t="n">
        <v>47483</v>
      </c>
      <c r="N140" t="n">
        <v>1477</v>
      </c>
      <c r="O140" s="6" t="n">
        <v>47483</v>
      </c>
      <c r="S140" t="inlineStr">
        <is>
          <t>with cut-off date</t>
        </is>
      </c>
      <c r="T140" s="6" t="n">
        <v>46752</v>
      </c>
      <c r="U140" s="6" t="n">
        <v>0</v>
      </c>
      <c r="V140" t="n">
        <v>6</v>
      </c>
      <c r="W140" t="n">
        <v>0</v>
      </c>
      <c r="X140" s="6" t="n"/>
      <c r="Z140" s="6" t="n">
        <v>46568</v>
      </c>
      <c r="AA140" t="inlineStr">
        <is>
          <t>cut-off 2, case 1</t>
        </is>
      </c>
      <c r="AB140" s="6" t="n">
        <v>46752</v>
      </c>
      <c r="AC140" t="inlineStr"/>
      <c r="AD140" s="6" t="n">
        <v>46599</v>
      </c>
    </row>
    <row r="141">
      <c r="A141" t="inlineStr">
        <is>
          <t>V300059</t>
        </is>
      </c>
      <c r="B141" t="inlineStr">
        <is>
          <t>2024-0044</t>
        </is>
      </c>
      <c r="C141" t="n">
        <v>39</v>
      </c>
      <c r="D141" t="inlineStr">
        <is>
          <t>35 80 4956 717-7</t>
        </is>
      </c>
      <c r="E141" t="inlineStr">
        <is>
          <t>Captrain Deutschland CargoWest GmbH</t>
        </is>
      </c>
      <c r="F141" t="inlineStr">
        <is>
          <t>DME</t>
        </is>
      </c>
      <c r="G141" t="inlineStr">
        <is>
          <t>DPW</t>
        </is>
      </c>
      <c r="H141" t="n">
        <v>0</v>
      </c>
      <c r="I141" s="6" t="n">
        <v>0</v>
      </c>
      <c r="J141" s="6" t="n">
        <v>0</v>
      </c>
      <c r="K141" t="inlineStr">
        <is>
          <t>run_initial</t>
        </is>
      </c>
      <c r="L141" s="6" t="n">
        <v>46026</v>
      </c>
      <c r="M141" s="6" t="n">
        <v>47483</v>
      </c>
      <c r="N141" t="n">
        <v>1477</v>
      </c>
      <c r="O141" s="6" t="n">
        <v>47483</v>
      </c>
      <c r="S141" t="inlineStr">
        <is>
          <t>with cut-off date</t>
        </is>
      </c>
      <c r="T141" s="6" t="n">
        <v>46752</v>
      </c>
      <c r="U141" s="6" t="n">
        <v>0</v>
      </c>
      <c r="V141" t="n">
        <v>6</v>
      </c>
      <c r="W141" t="n">
        <v>0</v>
      </c>
      <c r="X141" s="6" t="n"/>
      <c r="Z141" s="6" t="n">
        <v>46568</v>
      </c>
      <c r="AA141" t="inlineStr">
        <is>
          <t>cut-off 2, case 1</t>
        </is>
      </c>
      <c r="AB141" s="6" t="n">
        <v>46752</v>
      </c>
      <c r="AC141" t="inlineStr"/>
      <c r="AD141" s="6" t="n">
        <v>46599</v>
      </c>
    </row>
    <row r="142">
      <c r="A142" t="inlineStr">
        <is>
          <t>V300059</t>
        </is>
      </c>
      <c r="B142" t="inlineStr">
        <is>
          <t>2024-0044</t>
        </is>
      </c>
      <c r="C142" t="n">
        <v>40</v>
      </c>
      <c r="D142" t="inlineStr">
        <is>
          <t>35 80 4956 718-5</t>
        </is>
      </c>
      <c r="E142" t="inlineStr">
        <is>
          <t>Captrain Deutschland CargoWest GmbH</t>
        </is>
      </c>
      <c r="F142" t="inlineStr">
        <is>
          <t>DME</t>
        </is>
      </c>
      <c r="G142" t="inlineStr">
        <is>
          <t>DPW</t>
        </is>
      </c>
      <c r="H142" t="n">
        <v>0</v>
      </c>
      <c r="I142" s="6" t="n">
        <v>0</v>
      </c>
      <c r="J142" s="6" t="n">
        <v>0</v>
      </c>
      <c r="K142" t="inlineStr">
        <is>
          <t>run_initial</t>
        </is>
      </c>
      <c r="L142" s="6" t="n">
        <v>46026</v>
      </c>
      <c r="M142" s="6" t="n">
        <v>47483</v>
      </c>
      <c r="N142" t="n">
        <v>1477</v>
      </c>
      <c r="O142" s="6" t="n">
        <v>47483</v>
      </c>
      <c r="S142" t="inlineStr">
        <is>
          <t>with cut-off date</t>
        </is>
      </c>
      <c r="T142" s="6" t="n">
        <v>46752</v>
      </c>
      <c r="U142" s="6" t="n">
        <v>0</v>
      </c>
      <c r="V142" t="n">
        <v>6</v>
      </c>
      <c r="W142" t="n">
        <v>0</v>
      </c>
      <c r="X142" s="6" t="n"/>
      <c r="Z142" s="6" t="n">
        <v>46568</v>
      </c>
      <c r="AA142" t="inlineStr">
        <is>
          <t>cut-off 2, case 1</t>
        </is>
      </c>
      <c r="AB142" s="6" t="n">
        <v>46752</v>
      </c>
      <c r="AC142" t="inlineStr"/>
      <c r="AD142" s="6" t="n">
        <v>46599</v>
      </c>
    </row>
    <row r="143">
      <c r="A143" t="inlineStr">
        <is>
          <t>V300059</t>
        </is>
      </c>
      <c r="B143" t="inlineStr">
        <is>
          <t>2024-0044</t>
        </is>
      </c>
      <c r="C143" t="n">
        <v>41</v>
      </c>
      <c r="D143" t="inlineStr">
        <is>
          <t>35 80 4956 719-3</t>
        </is>
      </c>
      <c r="E143" t="inlineStr">
        <is>
          <t>Captrain Deutschland CargoWest GmbH</t>
        </is>
      </c>
      <c r="F143" t="inlineStr">
        <is>
          <t>DME</t>
        </is>
      </c>
      <c r="G143" t="inlineStr">
        <is>
          <t>DPW</t>
        </is>
      </c>
      <c r="H143" t="n">
        <v>0</v>
      </c>
      <c r="I143" s="6" t="n">
        <v>0</v>
      </c>
      <c r="J143" s="6" t="n">
        <v>0</v>
      </c>
      <c r="K143" t="inlineStr">
        <is>
          <t>run_initial</t>
        </is>
      </c>
      <c r="L143" s="6" t="n">
        <v>46026</v>
      </c>
      <c r="M143" s="6" t="n">
        <v>47483</v>
      </c>
      <c r="N143" t="n">
        <v>1477</v>
      </c>
      <c r="O143" s="6" t="n">
        <v>47483</v>
      </c>
      <c r="S143" t="inlineStr">
        <is>
          <t>with cut-off date</t>
        </is>
      </c>
      <c r="T143" s="6" t="n">
        <v>46752</v>
      </c>
      <c r="U143" s="6" t="n">
        <v>0</v>
      </c>
      <c r="V143" t="n">
        <v>6</v>
      </c>
      <c r="W143" t="n">
        <v>0</v>
      </c>
      <c r="X143" s="6" t="n"/>
      <c r="Z143" s="6" t="n">
        <v>46568</v>
      </c>
      <c r="AA143" t="inlineStr">
        <is>
          <t>cut-off 2, case 1</t>
        </is>
      </c>
      <c r="AB143" s="6" t="n">
        <v>46752</v>
      </c>
      <c r="AC143" t="inlineStr"/>
      <c r="AD143" s="6" t="n">
        <v>46599</v>
      </c>
    </row>
    <row r="144">
      <c r="A144" t="inlineStr">
        <is>
          <t>V300059</t>
        </is>
      </c>
      <c r="B144" t="inlineStr">
        <is>
          <t>2024-0044</t>
        </is>
      </c>
      <c r="C144" t="n">
        <v>42</v>
      </c>
      <c r="D144" t="inlineStr">
        <is>
          <t>35 80 4956 720-1</t>
        </is>
      </c>
      <c r="E144" t="inlineStr">
        <is>
          <t>Captrain Deutschland CargoWest GmbH</t>
        </is>
      </c>
      <c r="F144" t="inlineStr">
        <is>
          <t>DME</t>
        </is>
      </c>
      <c r="G144" t="inlineStr">
        <is>
          <t>DPW</t>
        </is>
      </c>
      <c r="H144" t="n">
        <v>0</v>
      </c>
      <c r="I144" s="6" t="n">
        <v>0</v>
      </c>
      <c r="J144" s="6" t="n">
        <v>0</v>
      </c>
      <c r="K144" t="inlineStr">
        <is>
          <t>run_initial</t>
        </is>
      </c>
      <c r="L144" s="6" t="n">
        <v>46026</v>
      </c>
      <c r="M144" s="6" t="n">
        <v>47483</v>
      </c>
      <c r="N144" t="n">
        <v>1477</v>
      </c>
      <c r="O144" s="6" t="n">
        <v>47483</v>
      </c>
      <c r="S144" t="inlineStr">
        <is>
          <t>with cut-off date</t>
        </is>
      </c>
      <c r="T144" s="6" t="n">
        <v>46752</v>
      </c>
      <c r="U144" s="6" t="n">
        <v>0</v>
      </c>
      <c r="V144" t="n">
        <v>6</v>
      </c>
      <c r="W144" t="n">
        <v>0</v>
      </c>
      <c r="X144" s="6" t="n"/>
      <c r="Z144" s="6" t="n">
        <v>46568</v>
      </c>
      <c r="AA144" t="inlineStr">
        <is>
          <t>cut-off 2, case 1</t>
        </is>
      </c>
      <c r="AB144" s="6" t="n">
        <v>46752</v>
      </c>
      <c r="AC144" t="inlineStr"/>
      <c r="AD144" s="6" t="n">
        <v>46599</v>
      </c>
    </row>
    <row r="145">
      <c r="A145" t="inlineStr">
        <is>
          <t>V100053</t>
        </is>
      </c>
      <c r="B145" t="inlineStr">
        <is>
          <t>2024-0004</t>
        </is>
      </c>
      <c r="C145" t="n">
        <v>1</v>
      </c>
      <c r="D145" t="inlineStr">
        <is>
          <t>37 80 4956 212-7</t>
        </is>
      </c>
      <c r="E145" t="inlineStr">
        <is>
          <t>Captrain Italia S.r.l.</t>
        </is>
      </c>
      <c r="F145" t="inlineStr">
        <is>
          <t>BRI</t>
        </is>
      </c>
      <c r="G145" t="inlineStr">
        <is>
          <t>DPW</t>
        </is>
      </c>
      <c r="H145" t="n">
        <v>0</v>
      </c>
      <c r="I145" s="6" t="n">
        <v>0</v>
      </c>
      <c r="J145" s="6" t="n">
        <v>0</v>
      </c>
      <c r="K145" t="inlineStr">
        <is>
          <t>terminated_duly</t>
        </is>
      </c>
      <c r="L145" s="6" t="n">
        <v>45292</v>
      </c>
      <c r="M145" s="6" t="n">
        <v>46053</v>
      </c>
      <c r="N145" t="n">
        <v>850</v>
      </c>
      <c r="O145" s="6" t="n">
        <v>46053</v>
      </c>
      <c r="S145" t="inlineStr">
        <is>
          <t>n.a.</t>
        </is>
      </c>
      <c r="T145" s="6" t="n"/>
      <c r="U145" s="6" t="n"/>
      <c r="V145" t="n">
        <v>0</v>
      </c>
      <c r="W145" t="n">
        <v>3</v>
      </c>
      <c r="X145" s="6" t="n"/>
      <c r="Z145" s="6" t="n">
        <v>45961</v>
      </c>
      <c r="AA145" t="inlineStr">
        <is>
          <t>n.a.</t>
        </is>
      </c>
      <c r="AB145" s="6" t="n">
        <v>46053</v>
      </c>
      <c r="AC145" t="inlineStr"/>
      <c r="AD145" s="6" t="n">
        <v>45900</v>
      </c>
    </row>
    <row r="146">
      <c r="A146" t="inlineStr">
        <is>
          <t>V200034</t>
        </is>
      </c>
      <c r="B146" t="inlineStr">
        <is>
          <t>2024-0001</t>
        </is>
      </c>
      <c r="C146" t="n">
        <v>1</v>
      </c>
      <c r="D146" t="inlineStr">
        <is>
          <t>37 80 4564 333-5</t>
        </is>
      </c>
      <c r="E146" t="inlineStr">
        <is>
          <t>Captrain Polska Sp.z.o.o.</t>
        </is>
      </c>
      <c r="F146" t="inlineStr">
        <is>
          <t>TNO</t>
        </is>
      </c>
      <c r="G146" t="inlineStr">
        <is>
          <t>60' CW</t>
        </is>
      </c>
      <c r="H146" t="n">
        <v>0</v>
      </c>
      <c r="I146" s="6" t="n">
        <v>0</v>
      </c>
      <c r="J146" s="6" t="n">
        <v>0</v>
      </c>
      <c r="K146" t="inlineStr">
        <is>
          <t>terminated_duly</t>
        </is>
      </c>
      <c r="L146" s="6" t="n">
        <v>45321</v>
      </c>
      <c r="M146" s="6" t="n">
        <v>46752</v>
      </c>
      <c r="N146" t="n">
        <v>701</v>
      </c>
      <c r="O146" s="6" t="n">
        <v>46752</v>
      </c>
      <c r="P146" t="n">
        <v>46006</v>
      </c>
      <c r="Q146" t="inlineStr">
        <is>
          <t>Economy</t>
        </is>
      </c>
      <c r="S146" t="inlineStr">
        <is>
          <t>with as-of date</t>
        </is>
      </c>
      <c r="T146" s="6" t="n">
        <v>45473</v>
      </c>
      <c r="U146" s="6" t="n"/>
      <c r="V146" t="n">
        <v>3</v>
      </c>
      <c r="W146" t="n">
        <v>3</v>
      </c>
      <c r="X146" s="6" t="n"/>
      <c r="Z146" s="6" t="n">
        <v>46053</v>
      </c>
      <c r="AA146" t="inlineStr">
        <is>
          <t>as-of, case 2-4</t>
        </is>
      </c>
      <c r="AB146" s="6" t="n">
        <v>46142</v>
      </c>
      <c r="AC146" t="inlineStr"/>
      <c r="AD146" s="6" t="n">
        <v>45991</v>
      </c>
    </row>
    <row r="147">
      <c r="A147" t="inlineStr">
        <is>
          <t>V200034</t>
        </is>
      </c>
      <c r="B147" t="inlineStr">
        <is>
          <t>2024-0001</t>
        </is>
      </c>
      <c r="C147" t="n">
        <v>2</v>
      </c>
      <c r="D147" t="inlineStr">
        <is>
          <t>37 80 4564 359-0</t>
        </is>
      </c>
      <c r="E147" t="inlineStr">
        <is>
          <t>Captrain Polska Sp.z.o.o.</t>
        </is>
      </c>
      <c r="F147" t="inlineStr">
        <is>
          <t>TNO</t>
        </is>
      </c>
      <c r="G147" t="inlineStr">
        <is>
          <t>60' CW</t>
        </is>
      </c>
      <c r="H147" t="n">
        <v>0</v>
      </c>
      <c r="I147" s="6" t="n">
        <v>0</v>
      </c>
      <c r="J147" s="6" t="n">
        <v>0</v>
      </c>
      <c r="K147" t="inlineStr">
        <is>
          <t>run_prolonged</t>
        </is>
      </c>
      <c r="L147" s="6" t="n">
        <v>45321</v>
      </c>
      <c r="M147" s="6" t="n">
        <v>46752</v>
      </c>
      <c r="N147" t="n">
        <v>701</v>
      </c>
      <c r="O147" s="6" t="n">
        <v>46752</v>
      </c>
      <c r="S147" t="inlineStr">
        <is>
          <t>with as-of date</t>
        </is>
      </c>
      <c r="T147" s="6" t="n">
        <v>45473</v>
      </c>
      <c r="U147" s="6" t="n"/>
      <c r="V147" t="n">
        <v>3</v>
      </c>
      <c r="W147" t="n">
        <v>3</v>
      </c>
      <c r="X147" s="6" t="n"/>
      <c r="Z147" s="6" t="n">
        <v>46053</v>
      </c>
      <c r="AA147" t="inlineStr">
        <is>
          <t>as-of, case 2-4</t>
        </is>
      </c>
      <c r="AB147" s="6" t="n">
        <v>46142</v>
      </c>
      <c r="AC147" t="inlineStr"/>
      <c r="AD147" s="6" t="n">
        <v>45991</v>
      </c>
    </row>
    <row r="148">
      <c r="A148" t="inlineStr">
        <is>
          <t>V200034</t>
        </is>
      </c>
      <c r="B148" t="inlineStr">
        <is>
          <t>2024-0001</t>
        </is>
      </c>
      <c r="C148" t="n">
        <v>3</v>
      </c>
      <c r="D148" t="inlineStr">
        <is>
          <t>37 80 4564 361-6</t>
        </is>
      </c>
      <c r="E148" t="inlineStr">
        <is>
          <t>Captrain Polska Sp.z.o.o.</t>
        </is>
      </c>
      <c r="F148" t="inlineStr">
        <is>
          <t>TNO</t>
        </is>
      </c>
      <c r="G148" t="inlineStr">
        <is>
          <t>60' CW</t>
        </is>
      </c>
      <c r="H148" t="n">
        <v>0</v>
      </c>
      <c r="I148" s="6" t="n">
        <v>0</v>
      </c>
      <c r="J148" s="6" t="n">
        <v>0</v>
      </c>
      <c r="K148" t="inlineStr">
        <is>
          <t>run_prolonged</t>
        </is>
      </c>
      <c r="L148" s="6" t="n">
        <v>45321</v>
      </c>
      <c r="M148" s="6" t="n">
        <v>46752</v>
      </c>
      <c r="N148" t="n">
        <v>701</v>
      </c>
      <c r="O148" s="6" t="n">
        <v>46752</v>
      </c>
      <c r="S148" t="inlineStr">
        <is>
          <t>with as-of date</t>
        </is>
      </c>
      <c r="T148" s="6" t="n">
        <v>45473</v>
      </c>
      <c r="U148" s="6" t="n"/>
      <c r="V148" t="n">
        <v>3</v>
      </c>
      <c r="W148" t="n">
        <v>3</v>
      </c>
      <c r="X148" s="6" t="n"/>
      <c r="Z148" s="6" t="n">
        <v>46053</v>
      </c>
      <c r="AA148" t="inlineStr">
        <is>
          <t>as-of, case 2-4</t>
        </is>
      </c>
      <c r="AB148" s="6" t="n">
        <v>46142</v>
      </c>
      <c r="AC148" t="inlineStr"/>
      <c r="AD148" s="6" t="n">
        <v>45991</v>
      </c>
    </row>
    <row r="149">
      <c r="A149" t="inlineStr">
        <is>
          <t>V200034</t>
        </is>
      </c>
      <c r="B149" t="inlineStr">
        <is>
          <t>2024-0001</t>
        </is>
      </c>
      <c r="C149" t="n">
        <v>4</v>
      </c>
      <c r="D149" t="inlineStr">
        <is>
          <t>37 80 4564 366-5</t>
        </is>
      </c>
      <c r="E149" t="inlineStr">
        <is>
          <t>Captrain Polska Sp.z.o.o.</t>
        </is>
      </c>
      <c r="F149" t="inlineStr">
        <is>
          <t>TNO</t>
        </is>
      </c>
      <c r="G149" t="inlineStr">
        <is>
          <t>60' CW</t>
        </is>
      </c>
      <c r="H149" t="n">
        <v>0</v>
      </c>
      <c r="I149" s="6" t="n">
        <v>0</v>
      </c>
      <c r="J149" s="6" t="n">
        <v>0</v>
      </c>
      <c r="K149" t="inlineStr">
        <is>
          <t>run_prolonged</t>
        </is>
      </c>
      <c r="L149" s="6" t="n">
        <v>45321</v>
      </c>
      <c r="M149" s="6" t="n">
        <v>46752</v>
      </c>
      <c r="N149" t="n">
        <v>701</v>
      </c>
      <c r="O149" s="6" t="n">
        <v>46752</v>
      </c>
      <c r="S149" t="inlineStr">
        <is>
          <t>with as-of date</t>
        </is>
      </c>
      <c r="T149" s="6" t="n">
        <v>45473</v>
      </c>
      <c r="U149" s="6" t="n"/>
      <c r="V149" t="n">
        <v>3</v>
      </c>
      <c r="W149" t="n">
        <v>3</v>
      </c>
      <c r="X149" s="6" t="n"/>
      <c r="Z149" s="6" t="n">
        <v>46053</v>
      </c>
      <c r="AA149" t="inlineStr">
        <is>
          <t>as-of, case 2-4</t>
        </is>
      </c>
      <c r="AB149" s="6" t="n">
        <v>46142</v>
      </c>
      <c r="AC149" t="inlineStr"/>
      <c r="AD149" s="6" t="n">
        <v>45991</v>
      </c>
    </row>
    <row r="150">
      <c r="A150" t="inlineStr">
        <is>
          <t>V200034</t>
        </is>
      </c>
      <c r="B150" t="inlineStr">
        <is>
          <t>2024-0001</t>
        </is>
      </c>
      <c r="C150" t="n">
        <v>5</v>
      </c>
      <c r="D150" t="inlineStr">
        <is>
          <t>37 80 4564 368-1</t>
        </is>
      </c>
      <c r="E150" t="inlineStr">
        <is>
          <t>Captrain Polska Sp.z.o.o.</t>
        </is>
      </c>
      <c r="F150" t="inlineStr">
        <is>
          <t>TNO</t>
        </is>
      </c>
      <c r="G150" t="inlineStr">
        <is>
          <t>60' CW</t>
        </is>
      </c>
      <c r="H150" t="n">
        <v>0</v>
      </c>
      <c r="I150" s="6" t="n">
        <v>0</v>
      </c>
      <c r="J150" s="6" t="n">
        <v>0</v>
      </c>
      <c r="K150" t="inlineStr">
        <is>
          <t>run_prolonged</t>
        </is>
      </c>
      <c r="L150" s="6" t="n">
        <v>45321</v>
      </c>
      <c r="M150" s="6" t="n">
        <v>46752</v>
      </c>
      <c r="N150" t="n">
        <v>701</v>
      </c>
      <c r="O150" s="6" t="n">
        <v>46752</v>
      </c>
      <c r="S150" t="inlineStr">
        <is>
          <t>with as-of date</t>
        </is>
      </c>
      <c r="T150" s="6" t="n">
        <v>45473</v>
      </c>
      <c r="U150" s="6" t="n"/>
      <c r="V150" t="n">
        <v>3</v>
      </c>
      <c r="W150" t="n">
        <v>3</v>
      </c>
      <c r="X150" s="6" t="n"/>
      <c r="Z150" s="6" t="n">
        <v>46053</v>
      </c>
      <c r="AA150" t="inlineStr">
        <is>
          <t>as-of, case 2-4</t>
        </is>
      </c>
      <c r="AB150" s="6" t="n">
        <v>46142</v>
      </c>
      <c r="AC150" t="inlineStr"/>
      <c r="AD150" s="6" t="n">
        <v>45991</v>
      </c>
    </row>
    <row r="151">
      <c r="A151" t="inlineStr">
        <is>
          <t>V200034</t>
        </is>
      </c>
      <c r="B151" t="inlineStr">
        <is>
          <t>2024-0001</t>
        </is>
      </c>
      <c r="C151" t="n">
        <v>6</v>
      </c>
      <c r="D151" t="inlineStr">
        <is>
          <t>37 80 4564 369-9</t>
        </is>
      </c>
      <c r="E151" t="inlineStr">
        <is>
          <t>Captrain Polska Sp.z.o.o.</t>
        </is>
      </c>
      <c r="F151" t="inlineStr">
        <is>
          <t>TNO</t>
        </is>
      </c>
      <c r="G151" t="inlineStr">
        <is>
          <t>60' CW</t>
        </is>
      </c>
      <c r="H151" t="n">
        <v>0</v>
      </c>
      <c r="I151" s="6" t="n">
        <v>0</v>
      </c>
      <c r="J151" s="6" t="n">
        <v>0</v>
      </c>
      <c r="K151" t="inlineStr">
        <is>
          <t>run_prolonged</t>
        </is>
      </c>
      <c r="L151" s="6" t="n">
        <v>45321</v>
      </c>
      <c r="M151" s="6" t="n">
        <v>46752</v>
      </c>
      <c r="N151" t="n">
        <v>701</v>
      </c>
      <c r="O151" s="6" t="n">
        <v>46752</v>
      </c>
      <c r="S151" t="inlineStr">
        <is>
          <t>with as-of date</t>
        </is>
      </c>
      <c r="T151" s="6" t="n">
        <v>45473</v>
      </c>
      <c r="U151" s="6" t="n"/>
      <c r="V151" t="n">
        <v>3</v>
      </c>
      <c r="W151" t="n">
        <v>3</v>
      </c>
      <c r="X151" s="6" t="n"/>
      <c r="Z151" s="6" t="n">
        <v>46053</v>
      </c>
      <c r="AA151" t="inlineStr">
        <is>
          <t>as-of, case 2-4</t>
        </is>
      </c>
      <c r="AB151" s="6" t="n">
        <v>46142</v>
      </c>
      <c r="AC151" t="inlineStr"/>
      <c r="AD151" s="6" t="n">
        <v>45991</v>
      </c>
    </row>
    <row r="152">
      <c r="A152" t="inlineStr">
        <is>
          <t>V200034</t>
        </is>
      </c>
      <c r="B152" t="inlineStr">
        <is>
          <t>2024-0001</t>
        </is>
      </c>
      <c r="C152" t="n">
        <v>7</v>
      </c>
      <c r="D152" t="inlineStr">
        <is>
          <t>37 80 4564 370-7</t>
        </is>
      </c>
      <c r="E152" t="inlineStr">
        <is>
          <t>Captrain Polska Sp.z.o.o.</t>
        </is>
      </c>
      <c r="F152" t="inlineStr">
        <is>
          <t>TNO</t>
        </is>
      </c>
      <c r="G152" t="inlineStr">
        <is>
          <t>60' CW</t>
        </is>
      </c>
      <c r="H152" t="n">
        <v>0</v>
      </c>
      <c r="I152" s="6" t="n">
        <v>0</v>
      </c>
      <c r="J152" s="6" t="n">
        <v>0</v>
      </c>
      <c r="K152" t="inlineStr">
        <is>
          <t>run_prolonged</t>
        </is>
      </c>
      <c r="L152" s="6" t="n">
        <v>45321</v>
      </c>
      <c r="M152" s="6" t="n">
        <v>46752</v>
      </c>
      <c r="N152" t="n">
        <v>701</v>
      </c>
      <c r="O152" s="6" t="n">
        <v>46752</v>
      </c>
      <c r="S152" t="inlineStr">
        <is>
          <t>with as-of date</t>
        </is>
      </c>
      <c r="T152" s="6" t="n">
        <v>45473</v>
      </c>
      <c r="U152" s="6" t="n"/>
      <c r="V152" t="n">
        <v>3</v>
      </c>
      <c r="W152" t="n">
        <v>3</v>
      </c>
      <c r="X152" s="6" t="n"/>
      <c r="Z152" s="6" t="n">
        <v>46053</v>
      </c>
      <c r="AA152" t="inlineStr">
        <is>
          <t>as-of, case 2-4</t>
        </is>
      </c>
      <c r="AB152" s="6" t="n">
        <v>46142</v>
      </c>
      <c r="AC152" t="inlineStr"/>
      <c r="AD152" s="6" t="n">
        <v>45991</v>
      </c>
    </row>
    <row r="153">
      <c r="A153" t="inlineStr">
        <is>
          <t>V200034</t>
        </is>
      </c>
      <c r="B153" t="inlineStr">
        <is>
          <t>2024-0001</t>
        </is>
      </c>
      <c r="C153" t="n">
        <v>8</v>
      </c>
      <c r="D153" t="inlineStr">
        <is>
          <t>37 80 4564 171-9</t>
        </is>
      </c>
      <c r="E153" t="inlineStr">
        <is>
          <t>Captrain Polska Sp.z.o.o.</t>
        </is>
      </c>
      <c r="F153" t="inlineStr">
        <is>
          <t>TNO</t>
        </is>
      </c>
      <c r="G153" t="inlineStr">
        <is>
          <t>60' CW</t>
        </is>
      </c>
      <c r="H153" t="n">
        <v>0</v>
      </c>
      <c r="I153" s="6" t="n">
        <v>0</v>
      </c>
      <c r="J153" s="6" t="n">
        <v>0</v>
      </c>
      <c r="K153" t="inlineStr">
        <is>
          <t>run_prolonged</t>
        </is>
      </c>
      <c r="L153" s="6" t="n">
        <v>45453</v>
      </c>
      <c r="M153" s="6" t="n">
        <v>46752</v>
      </c>
      <c r="N153" t="n">
        <v>701</v>
      </c>
      <c r="O153" s="6" t="n">
        <v>46752</v>
      </c>
      <c r="S153" t="inlineStr">
        <is>
          <t>with as-of date</t>
        </is>
      </c>
      <c r="T153" s="6" t="n">
        <v>45473</v>
      </c>
      <c r="U153" s="6" t="n"/>
      <c r="V153" t="n">
        <v>3</v>
      </c>
      <c r="W153" t="n">
        <v>3</v>
      </c>
      <c r="X153" s="6" t="n"/>
      <c r="Z153" s="6" t="n">
        <v>46053</v>
      </c>
      <c r="AA153" t="inlineStr">
        <is>
          <t>as-of, case 2-4</t>
        </is>
      </c>
      <c r="AB153" s="6" t="n">
        <v>46142</v>
      </c>
      <c r="AC153" t="inlineStr"/>
      <c r="AD153" s="6" t="n">
        <v>45991</v>
      </c>
    </row>
    <row r="154">
      <c r="A154" t="inlineStr">
        <is>
          <t>V200034</t>
        </is>
      </c>
      <c r="B154" t="inlineStr">
        <is>
          <t>2024-0001</t>
        </is>
      </c>
      <c r="C154" t="n">
        <v>9</v>
      </c>
      <c r="D154" t="inlineStr">
        <is>
          <t>37 80 4564 185-9</t>
        </is>
      </c>
      <c r="E154" t="inlineStr">
        <is>
          <t>Captrain Polska Sp.z.o.o.</t>
        </is>
      </c>
      <c r="F154" t="inlineStr">
        <is>
          <t>TNO</t>
        </is>
      </c>
      <c r="G154" t="inlineStr">
        <is>
          <t>60' CW</t>
        </is>
      </c>
      <c r="H154" t="n">
        <v>0</v>
      </c>
      <c r="I154" s="6" t="n">
        <v>0</v>
      </c>
      <c r="J154" s="6" t="n">
        <v>0</v>
      </c>
      <c r="K154" t="inlineStr">
        <is>
          <t>run_prolonged</t>
        </is>
      </c>
      <c r="L154" s="6" t="n">
        <v>45453</v>
      </c>
      <c r="M154" s="6" t="n">
        <v>46752</v>
      </c>
      <c r="N154" t="n">
        <v>701</v>
      </c>
      <c r="O154" s="6" t="n">
        <v>46752</v>
      </c>
      <c r="S154" t="inlineStr">
        <is>
          <t>with as-of date</t>
        </is>
      </c>
      <c r="T154" s="6" t="n">
        <v>45473</v>
      </c>
      <c r="U154" s="6" t="n"/>
      <c r="V154" t="n">
        <v>3</v>
      </c>
      <c r="W154" t="n">
        <v>3</v>
      </c>
      <c r="X154" s="6" t="n"/>
      <c r="Z154" s="6" t="n">
        <v>46053</v>
      </c>
      <c r="AA154" t="inlineStr">
        <is>
          <t>as-of, case 2-4</t>
        </is>
      </c>
      <c r="AB154" s="6" t="n">
        <v>46142</v>
      </c>
      <c r="AC154" t="inlineStr"/>
      <c r="AD154" s="6" t="n">
        <v>45991</v>
      </c>
    </row>
    <row r="155">
      <c r="A155" t="inlineStr">
        <is>
          <t>V200034</t>
        </is>
      </c>
      <c r="B155" t="inlineStr">
        <is>
          <t>2024-0001</t>
        </is>
      </c>
      <c r="C155" t="n">
        <v>10</v>
      </c>
      <c r="D155" t="inlineStr">
        <is>
          <t>37 80 4564 187-5</t>
        </is>
      </c>
      <c r="E155" t="inlineStr">
        <is>
          <t>Captrain Polska Sp.z.o.o.</t>
        </is>
      </c>
      <c r="F155" t="inlineStr">
        <is>
          <t>TNO</t>
        </is>
      </c>
      <c r="G155" t="inlineStr">
        <is>
          <t>60' CW</t>
        </is>
      </c>
      <c r="H155" t="n">
        <v>0</v>
      </c>
      <c r="I155" s="6" t="n">
        <v>0</v>
      </c>
      <c r="J155" s="6" t="n">
        <v>0</v>
      </c>
      <c r="K155" t="inlineStr">
        <is>
          <t>run_prolonged</t>
        </is>
      </c>
      <c r="L155" s="6" t="n">
        <v>45453</v>
      </c>
      <c r="M155" s="6" t="n">
        <v>46752</v>
      </c>
      <c r="N155" t="n">
        <v>701</v>
      </c>
      <c r="O155" s="6" t="n">
        <v>46752</v>
      </c>
      <c r="S155" t="inlineStr">
        <is>
          <t>with as-of date</t>
        </is>
      </c>
      <c r="T155" s="6" t="n">
        <v>45473</v>
      </c>
      <c r="U155" s="6" t="n"/>
      <c r="V155" t="n">
        <v>3</v>
      </c>
      <c r="W155" t="n">
        <v>3</v>
      </c>
      <c r="X155" s="6" t="n"/>
      <c r="Z155" s="6" t="n">
        <v>46053</v>
      </c>
      <c r="AA155" t="inlineStr">
        <is>
          <t>as-of, case 2-4</t>
        </is>
      </c>
      <c r="AB155" s="6" t="n">
        <v>46142</v>
      </c>
      <c r="AC155" t="inlineStr"/>
      <c r="AD155" s="6" t="n">
        <v>45991</v>
      </c>
    </row>
    <row r="156">
      <c r="A156" t="inlineStr">
        <is>
          <t>V200034</t>
        </is>
      </c>
      <c r="B156" t="inlineStr">
        <is>
          <t>2024-0001</t>
        </is>
      </c>
      <c r="C156" t="n">
        <v>11</v>
      </c>
      <c r="D156" t="inlineStr">
        <is>
          <t>37 80 4564 188-3</t>
        </is>
      </c>
      <c r="E156" t="inlineStr">
        <is>
          <t>Captrain Polska Sp.z.o.o.</t>
        </is>
      </c>
      <c r="F156" t="inlineStr">
        <is>
          <t>TNO</t>
        </is>
      </c>
      <c r="G156" t="inlineStr">
        <is>
          <t>60' CW</t>
        </is>
      </c>
      <c r="H156" t="n">
        <v>0</v>
      </c>
      <c r="I156" s="6" t="n">
        <v>0</v>
      </c>
      <c r="J156" s="6" t="n">
        <v>0</v>
      </c>
      <c r="K156" t="inlineStr">
        <is>
          <t>run_prolonged</t>
        </is>
      </c>
      <c r="L156" s="6" t="n">
        <v>45453</v>
      </c>
      <c r="M156" s="6" t="n">
        <v>46752</v>
      </c>
      <c r="N156" t="n">
        <v>701</v>
      </c>
      <c r="O156" s="6" t="n">
        <v>46752</v>
      </c>
      <c r="S156" t="inlineStr">
        <is>
          <t>with as-of date</t>
        </is>
      </c>
      <c r="T156" s="6" t="n">
        <v>45473</v>
      </c>
      <c r="U156" s="6" t="n"/>
      <c r="V156" t="n">
        <v>3</v>
      </c>
      <c r="W156" t="n">
        <v>3</v>
      </c>
      <c r="X156" s="6" t="n"/>
      <c r="Z156" s="6" t="n">
        <v>46053</v>
      </c>
      <c r="AA156" t="inlineStr">
        <is>
          <t>as-of, case 2-4</t>
        </is>
      </c>
      <c r="AB156" s="6" t="n">
        <v>46142</v>
      </c>
      <c r="AC156" t="inlineStr"/>
      <c r="AD156" s="6" t="n">
        <v>45991</v>
      </c>
    </row>
    <row r="157">
      <c r="A157" t="inlineStr">
        <is>
          <t>V200034</t>
        </is>
      </c>
      <c r="B157" t="inlineStr">
        <is>
          <t>2024-0001</t>
        </is>
      </c>
      <c r="C157" t="n">
        <v>12</v>
      </c>
      <c r="D157" t="inlineStr">
        <is>
          <t>37 80 4564 211-3</t>
        </is>
      </c>
      <c r="E157" t="inlineStr">
        <is>
          <t>Captrain Polska Sp.z.o.o.</t>
        </is>
      </c>
      <c r="F157" t="inlineStr">
        <is>
          <t>TNO</t>
        </is>
      </c>
      <c r="G157" t="inlineStr">
        <is>
          <t>60' CW</t>
        </is>
      </c>
      <c r="H157" t="n">
        <v>0</v>
      </c>
      <c r="I157" s="6" t="n">
        <v>0</v>
      </c>
      <c r="J157" s="6" t="n">
        <v>0</v>
      </c>
      <c r="K157" t="inlineStr">
        <is>
          <t>run_prolonged</t>
        </is>
      </c>
      <c r="L157" s="6" t="n">
        <v>45453</v>
      </c>
      <c r="M157" s="6" t="n">
        <v>46752</v>
      </c>
      <c r="N157" t="n">
        <v>701</v>
      </c>
      <c r="O157" s="6" t="n">
        <v>46752</v>
      </c>
      <c r="S157" t="inlineStr">
        <is>
          <t>with as-of date</t>
        </is>
      </c>
      <c r="T157" s="6" t="n">
        <v>45473</v>
      </c>
      <c r="U157" s="6" t="n"/>
      <c r="V157" t="n">
        <v>3</v>
      </c>
      <c r="W157" t="n">
        <v>3</v>
      </c>
      <c r="X157" s="6" t="n"/>
      <c r="Z157" s="6" t="n">
        <v>46053</v>
      </c>
      <c r="AA157" t="inlineStr">
        <is>
          <t>as-of, case 2-4</t>
        </is>
      </c>
      <c r="AB157" s="6" t="n">
        <v>46142</v>
      </c>
      <c r="AC157" t="inlineStr"/>
      <c r="AD157" s="6" t="n">
        <v>45991</v>
      </c>
    </row>
    <row r="158">
      <c r="A158" t="inlineStr">
        <is>
          <t>V200034</t>
        </is>
      </c>
      <c r="B158" t="inlineStr">
        <is>
          <t>2024-0001</t>
        </is>
      </c>
      <c r="C158" t="n">
        <v>13</v>
      </c>
      <c r="D158" t="inlineStr">
        <is>
          <t>37 80 4564 221-2</t>
        </is>
      </c>
      <c r="E158" t="inlineStr">
        <is>
          <t>Captrain Polska Sp.z.o.o.</t>
        </is>
      </c>
      <c r="F158" t="inlineStr">
        <is>
          <t>TNO</t>
        </is>
      </c>
      <c r="G158" t="inlineStr">
        <is>
          <t>60' CW</t>
        </is>
      </c>
      <c r="H158" t="n">
        <v>0</v>
      </c>
      <c r="I158" s="6" t="n">
        <v>0</v>
      </c>
      <c r="J158" s="6" t="n">
        <v>0</v>
      </c>
      <c r="K158" t="inlineStr">
        <is>
          <t>run_prolonged</t>
        </is>
      </c>
      <c r="L158" s="6" t="n">
        <v>45453</v>
      </c>
      <c r="M158" s="6" t="n">
        <v>46752</v>
      </c>
      <c r="N158" t="n">
        <v>701</v>
      </c>
      <c r="O158" s="6" t="n">
        <v>46752</v>
      </c>
      <c r="S158" t="inlineStr">
        <is>
          <t>with as-of date</t>
        </is>
      </c>
      <c r="T158" s="6" t="n">
        <v>45473</v>
      </c>
      <c r="U158" s="6" t="n"/>
      <c r="V158" t="n">
        <v>3</v>
      </c>
      <c r="W158" t="n">
        <v>3</v>
      </c>
      <c r="X158" s="6" t="n"/>
      <c r="Z158" s="6" t="n">
        <v>46053</v>
      </c>
      <c r="AA158" t="inlineStr">
        <is>
          <t>as-of, case 2-4</t>
        </is>
      </c>
      <c r="AB158" s="6" t="n">
        <v>46142</v>
      </c>
      <c r="AC158" t="inlineStr"/>
      <c r="AD158" s="6" t="n">
        <v>45991</v>
      </c>
    </row>
    <row r="159">
      <c r="A159" t="inlineStr">
        <is>
          <t>V200034</t>
        </is>
      </c>
      <c r="B159" t="inlineStr">
        <is>
          <t>2024-0001</t>
        </is>
      </c>
      <c r="C159" t="n">
        <v>14</v>
      </c>
      <c r="D159" t="inlineStr">
        <is>
          <t>37 80 4564 236-0</t>
        </is>
      </c>
      <c r="E159" t="inlineStr">
        <is>
          <t>Captrain Polska Sp.z.o.o.</t>
        </is>
      </c>
      <c r="F159" t="inlineStr">
        <is>
          <t>TNO</t>
        </is>
      </c>
      <c r="G159" t="inlineStr">
        <is>
          <t>60' CW</t>
        </is>
      </c>
      <c r="H159" t="n">
        <v>0</v>
      </c>
      <c r="I159" s="6" t="n">
        <v>0</v>
      </c>
      <c r="J159" s="6" t="n">
        <v>0</v>
      </c>
      <c r="K159" t="inlineStr">
        <is>
          <t>run_prolonged</t>
        </is>
      </c>
      <c r="L159" s="6" t="n">
        <v>45453</v>
      </c>
      <c r="M159" s="6" t="n">
        <v>46752</v>
      </c>
      <c r="N159" t="n">
        <v>701</v>
      </c>
      <c r="O159" s="6" t="n">
        <v>46752</v>
      </c>
      <c r="S159" t="inlineStr">
        <is>
          <t>with as-of date</t>
        </is>
      </c>
      <c r="T159" s="6" t="n">
        <v>45473</v>
      </c>
      <c r="U159" s="6" t="n"/>
      <c r="V159" t="n">
        <v>3</v>
      </c>
      <c r="W159" t="n">
        <v>3</v>
      </c>
      <c r="X159" s="6" t="n"/>
      <c r="Z159" s="6" t="n">
        <v>46053</v>
      </c>
      <c r="AA159" t="inlineStr">
        <is>
          <t>as-of, case 2-4</t>
        </is>
      </c>
      <c r="AB159" s="6" t="n">
        <v>46142</v>
      </c>
      <c r="AC159" t="inlineStr"/>
      <c r="AD159" s="6" t="n">
        <v>45991</v>
      </c>
    </row>
    <row r="160">
      <c r="A160" t="inlineStr">
        <is>
          <t>V200034</t>
        </is>
      </c>
      <c r="B160" t="inlineStr">
        <is>
          <t>2024-0001</t>
        </is>
      </c>
      <c r="C160" t="n">
        <v>15</v>
      </c>
      <c r="D160" t="inlineStr">
        <is>
          <t>37 80 4564 241-0</t>
        </is>
      </c>
      <c r="E160" t="inlineStr">
        <is>
          <t>Captrain Polska Sp.z.o.o.</t>
        </is>
      </c>
      <c r="F160" t="inlineStr">
        <is>
          <t>TNO</t>
        </is>
      </c>
      <c r="G160" t="inlineStr">
        <is>
          <t>60' CW</t>
        </is>
      </c>
      <c r="H160" t="n">
        <v>0</v>
      </c>
      <c r="I160" s="6" t="n">
        <v>0</v>
      </c>
      <c r="J160" s="6" t="n">
        <v>0</v>
      </c>
      <c r="K160" t="inlineStr">
        <is>
          <t>run_prolonged</t>
        </is>
      </c>
      <c r="L160" s="6" t="n">
        <v>45453</v>
      </c>
      <c r="M160" s="6" t="n">
        <v>46752</v>
      </c>
      <c r="N160" t="n">
        <v>701</v>
      </c>
      <c r="O160" s="6" t="n">
        <v>46752</v>
      </c>
      <c r="S160" t="inlineStr">
        <is>
          <t>with as-of date</t>
        </is>
      </c>
      <c r="T160" s="6" t="n">
        <v>45473</v>
      </c>
      <c r="U160" s="6" t="n"/>
      <c r="V160" t="n">
        <v>3</v>
      </c>
      <c r="W160" t="n">
        <v>3</v>
      </c>
      <c r="X160" s="6" t="n"/>
      <c r="Z160" s="6" t="n">
        <v>46053</v>
      </c>
      <c r="AA160" t="inlineStr">
        <is>
          <t>as-of, case 2-4</t>
        </is>
      </c>
      <c r="AB160" s="6" t="n">
        <v>46142</v>
      </c>
      <c r="AC160" t="inlineStr"/>
      <c r="AD160" s="6" t="n">
        <v>45991</v>
      </c>
    </row>
    <row r="161">
      <c r="A161" t="inlineStr">
        <is>
          <t>V200034</t>
        </is>
      </c>
      <c r="B161" t="inlineStr">
        <is>
          <t>2024-0001</t>
        </is>
      </c>
      <c r="C161" t="n">
        <v>16</v>
      </c>
      <c r="D161" t="inlineStr">
        <is>
          <t>37 80 4564 248-5</t>
        </is>
      </c>
      <c r="E161" t="inlineStr">
        <is>
          <t>Captrain Polska Sp.z.o.o.</t>
        </is>
      </c>
      <c r="F161" t="inlineStr">
        <is>
          <t>TNO</t>
        </is>
      </c>
      <c r="G161" t="inlineStr">
        <is>
          <t>60' CW</t>
        </is>
      </c>
      <c r="H161" t="n">
        <v>0</v>
      </c>
      <c r="I161" s="6" t="n">
        <v>0</v>
      </c>
      <c r="J161" s="6" t="n">
        <v>0</v>
      </c>
      <c r="K161" t="inlineStr">
        <is>
          <t>run_prolonged</t>
        </is>
      </c>
      <c r="L161" s="6" t="n">
        <v>45453</v>
      </c>
      <c r="M161" s="6" t="n">
        <v>46752</v>
      </c>
      <c r="N161" t="n">
        <v>701</v>
      </c>
      <c r="O161" s="6" t="n">
        <v>46752</v>
      </c>
      <c r="S161" t="inlineStr">
        <is>
          <t>with as-of date</t>
        </is>
      </c>
      <c r="T161" s="6" t="n">
        <v>45473</v>
      </c>
      <c r="U161" s="6" t="n"/>
      <c r="V161" t="n">
        <v>3</v>
      </c>
      <c r="W161" t="n">
        <v>3</v>
      </c>
      <c r="X161" s="6" t="n"/>
      <c r="Z161" s="6" t="n">
        <v>46053</v>
      </c>
      <c r="AA161" t="inlineStr">
        <is>
          <t>as-of, case 2-4</t>
        </is>
      </c>
      <c r="AB161" s="6" t="n">
        <v>46142</v>
      </c>
      <c r="AC161" t="inlineStr"/>
      <c r="AD161" s="6" t="n">
        <v>45991</v>
      </c>
    </row>
    <row r="162">
      <c r="A162" t="inlineStr">
        <is>
          <t>V200034</t>
        </is>
      </c>
      <c r="B162" t="inlineStr">
        <is>
          <t>2024-0001</t>
        </is>
      </c>
      <c r="C162" t="n">
        <v>17</v>
      </c>
      <c r="D162" t="inlineStr">
        <is>
          <t>37 80 4564 254-3</t>
        </is>
      </c>
      <c r="E162" t="inlineStr">
        <is>
          <t>Captrain Polska Sp.z.o.o.</t>
        </is>
      </c>
      <c r="F162" t="inlineStr">
        <is>
          <t>TNO</t>
        </is>
      </c>
      <c r="G162" t="inlineStr">
        <is>
          <t>60' CW</t>
        </is>
      </c>
      <c r="H162" t="n">
        <v>0</v>
      </c>
      <c r="I162" s="6" t="n">
        <v>0</v>
      </c>
      <c r="J162" s="6" t="n">
        <v>0</v>
      </c>
      <c r="K162" t="inlineStr">
        <is>
          <t>run_prolonged</t>
        </is>
      </c>
      <c r="L162" s="6" t="n">
        <v>45453</v>
      </c>
      <c r="M162" s="6" t="n">
        <v>46752</v>
      </c>
      <c r="N162" t="n">
        <v>701</v>
      </c>
      <c r="O162" s="6" t="n">
        <v>46752</v>
      </c>
      <c r="S162" t="inlineStr">
        <is>
          <t>with as-of date</t>
        </is>
      </c>
      <c r="T162" s="6" t="n">
        <v>45473</v>
      </c>
      <c r="U162" s="6" t="n"/>
      <c r="V162" t="n">
        <v>3</v>
      </c>
      <c r="W162" t="n">
        <v>3</v>
      </c>
      <c r="X162" s="6" t="n"/>
      <c r="Z162" s="6" t="n">
        <v>46053</v>
      </c>
      <c r="AA162" t="inlineStr">
        <is>
          <t>as-of, case 2-4</t>
        </is>
      </c>
      <c r="AB162" s="6" t="n">
        <v>46142</v>
      </c>
      <c r="AC162" t="inlineStr"/>
      <c r="AD162" s="6" t="n">
        <v>45991</v>
      </c>
    </row>
    <row r="163">
      <c r="A163" t="inlineStr">
        <is>
          <t>V200034</t>
        </is>
      </c>
      <c r="B163" t="inlineStr">
        <is>
          <t>2024-0001</t>
        </is>
      </c>
      <c r="C163" t="n">
        <v>18</v>
      </c>
      <c r="D163" t="inlineStr">
        <is>
          <t>37 80 4564 262-6</t>
        </is>
      </c>
      <c r="E163" t="inlineStr">
        <is>
          <t>Captrain Polska Sp.z.o.o.</t>
        </is>
      </c>
      <c r="F163" t="inlineStr">
        <is>
          <t>TNO</t>
        </is>
      </c>
      <c r="G163" t="inlineStr">
        <is>
          <t>60' CW</t>
        </is>
      </c>
      <c r="H163" t="n">
        <v>0</v>
      </c>
      <c r="I163" s="6" t="n">
        <v>0</v>
      </c>
      <c r="J163" s="6" t="n">
        <v>0</v>
      </c>
      <c r="K163" t="inlineStr">
        <is>
          <t>run_prolonged</t>
        </is>
      </c>
      <c r="L163" s="6" t="n">
        <v>45453</v>
      </c>
      <c r="M163" s="6" t="n">
        <v>46752</v>
      </c>
      <c r="N163" t="n">
        <v>701</v>
      </c>
      <c r="O163" s="6" t="n">
        <v>46752</v>
      </c>
      <c r="S163" t="inlineStr">
        <is>
          <t>with as-of date</t>
        </is>
      </c>
      <c r="T163" s="6" t="n">
        <v>45473</v>
      </c>
      <c r="U163" s="6" t="n"/>
      <c r="V163" t="n">
        <v>3</v>
      </c>
      <c r="W163" t="n">
        <v>3</v>
      </c>
      <c r="X163" s="6" t="n"/>
      <c r="Z163" s="6" t="n">
        <v>46053</v>
      </c>
      <c r="AA163" t="inlineStr">
        <is>
          <t>as-of, case 2-4</t>
        </is>
      </c>
      <c r="AB163" s="6" t="n">
        <v>46142</v>
      </c>
      <c r="AC163" t="inlineStr"/>
      <c r="AD163" s="6" t="n">
        <v>45991</v>
      </c>
    </row>
    <row r="164">
      <c r="A164" t="inlineStr">
        <is>
          <t>V200034</t>
        </is>
      </c>
      <c r="B164" t="inlineStr">
        <is>
          <t>2024-0001</t>
        </is>
      </c>
      <c r="C164" t="n">
        <v>19</v>
      </c>
      <c r="D164" t="inlineStr">
        <is>
          <t>37 80 4564 266-7</t>
        </is>
      </c>
      <c r="E164" t="inlineStr">
        <is>
          <t>Captrain Polska Sp.z.o.o.</t>
        </is>
      </c>
      <c r="F164" t="inlineStr">
        <is>
          <t>TNO</t>
        </is>
      </c>
      <c r="G164" t="inlineStr">
        <is>
          <t>60' CW</t>
        </is>
      </c>
      <c r="H164" t="n">
        <v>0</v>
      </c>
      <c r="I164" s="6" t="n">
        <v>0</v>
      </c>
      <c r="J164" s="6" t="n">
        <v>0</v>
      </c>
      <c r="K164" t="inlineStr">
        <is>
          <t>run_prolonged</t>
        </is>
      </c>
      <c r="L164" s="6" t="n">
        <v>45453</v>
      </c>
      <c r="M164" s="6" t="n">
        <v>46752</v>
      </c>
      <c r="N164" t="n">
        <v>701</v>
      </c>
      <c r="O164" s="6" t="n">
        <v>46752</v>
      </c>
      <c r="S164" t="inlineStr">
        <is>
          <t>with as-of date</t>
        </is>
      </c>
      <c r="T164" s="6" t="n">
        <v>45473</v>
      </c>
      <c r="U164" s="6" t="n"/>
      <c r="V164" t="n">
        <v>3</v>
      </c>
      <c r="W164" t="n">
        <v>3</v>
      </c>
      <c r="X164" s="6" t="n"/>
      <c r="Z164" s="6" t="n">
        <v>46053</v>
      </c>
      <c r="AA164" t="inlineStr">
        <is>
          <t>as-of, case 2-4</t>
        </is>
      </c>
      <c r="AB164" s="6" t="n">
        <v>46142</v>
      </c>
      <c r="AC164" t="inlineStr"/>
      <c r="AD164" s="6" t="n">
        <v>45991</v>
      </c>
    </row>
    <row r="165">
      <c r="A165" t="inlineStr">
        <is>
          <t>V200034</t>
        </is>
      </c>
      <c r="B165" t="inlineStr">
        <is>
          <t>2024-0001</t>
        </is>
      </c>
      <c r="C165" t="n">
        <v>20</v>
      </c>
      <c r="D165" t="inlineStr">
        <is>
          <t>37 80 4564 267-5</t>
        </is>
      </c>
      <c r="E165" t="inlineStr">
        <is>
          <t>Captrain Polska Sp.z.o.o.</t>
        </is>
      </c>
      <c r="F165" t="inlineStr">
        <is>
          <t>TNO</t>
        </is>
      </c>
      <c r="G165" t="inlineStr">
        <is>
          <t>60' CW</t>
        </is>
      </c>
      <c r="H165" t="n">
        <v>0</v>
      </c>
      <c r="I165" s="6" t="n">
        <v>0</v>
      </c>
      <c r="J165" s="6" t="n">
        <v>0</v>
      </c>
      <c r="K165" t="inlineStr">
        <is>
          <t>run_prolonged</t>
        </is>
      </c>
      <c r="L165" s="6" t="n">
        <v>45453</v>
      </c>
      <c r="M165" s="6" t="n">
        <v>46752</v>
      </c>
      <c r="N165" t="n">
        <v>701</v>
      </c>
      <c r="O165" s="6" t="n">
        <v>46752</v>
      </c>
      <c r="S165" t="inlineStr">
        <is>
          <t>with as-of date</t>
        </is>
      </c>
      <c r="T165" s="6" t="n">
        <v>45473</v>
      </c>
      <c r="U165" s="6" t="n"/>
      <c r="V165" t="n">
        <v>3</v>
      </c>
      <c r="W165" t="n">
        <v>3</v>
      </c>
      <c r="X165" s="6" t="n"/>
      <c r="Z165" s="6" t="n">
        <v>46053</v>
      </c>
      <c r="AA165" t="inlineStr">
        <is>
          <t>as-of, case 2-4</t>
        </is>
      </c>
      <c r="AB165" s="6" t="n">
        <v>46142</v>
      </c>
      <c r="AC165" t="inlineStr"/>
      <c r="AD165" s="6" t="n">
        <v>45991</v>
      </c>
    </row>
    <row r="166">
      <c r="A166" t="inlineStr">
        <is>
          <t>V200034</t>
        </is>
      </c>
      <c r="B166" t="inlineStr">
        <is>
          <t>2024-0001</t>
        </is>
      </c>
      <c r="C166" t="n">
        <v>21</v>
      </c>
      <c r="D166" t="inlineStr">
        <is>
          <t>37 80 4564 295-6</t>
        </is>
      </c>
      <c r="E166" t="inlineStr">
        <is>
          <t>Captrain Polska Sp.z.o.o.</t>
        </is>
      </c>
      <c r="F166" t="inlineStr">
        <is>
          <t>TNO</t>
        </is>
      </c>
      <c r="G166" t="inlineStr">
        <is>
          <t>60' CW</t>
        </is>
      </c>
      <c r="H166" t="n">
        <v>0</v>
      </c>
      <c r="I166" s="6" t="n">
        <v>0</v>
      </c>
      <c r="J166" s="6" t="n">
        <v>0</v>
      </c>
      <c r="K166" t="inlineStr">
        <is>
          <t>run_prolonged</t>
        </is>
      </c>
      <c r="L166" s="6" t="n">
        <v>45453</v>
      </c>
      <c r="M166" s="6" t="n">
        <v>46752</v>
      </c>
      <c r="N166" t="n">
        <v>701</v>
      </c>
      <c r="O166" s="6" t="n">
        <v>46752</v>
      </c>
      <c r="S166" t="inlineStr">
        <is>
          <t>with as-of date</t>
        </is>
      </c>
      <c r="T166" s="6" t="n">
        <v>45473</v>
      </c>
      <c r="U166" s="6" t="n"/>
      <c r="V166" t="n">
        <v>3</v>
      </c>
      <c r="W166" t="n">
        <v>3</v>
      </c>
      <c r="X166" s="6" t="n"/>
      <c r="Z166" s="6" t="n">
        <v>46053</v>
      </c>
      <c r="AA166" t="inlineStr">
        <is>
          <t>as-of, case 2-4</t>
        </is>
      </c>
      <c r="AB166" s="6" t="n">
        <v>46142</v>
      </c>
      <c r="AC166" t="inlineStr"/>
      <c r="AD166" s="6" t="n">
        <v>45991</v>
      </c>
    </row>
    <row r="167">
      <c r="A167" t="inlineStr">
        <is>
          <t>V200034</t>
        </is>
      </c>
      <c r="B167" t="inlineStr">
        <is>
          <t>2024-0001</t>
        </is>
      </c>
      <c r="C167" t="n">
        <v>22</v>
      </c>
      <c r="D167" t="inlineStr">
        <is>
          <t>37 80 4564 299-8</t>
        </is>
      </c>
      <c r="E167" t="inlineStr">
        <is>
          <t>Captrain Polska Sp.z.o.o.</t>
        </is>
      </c>
      <c r="F167" t="inlineStr">
        <is>
          <t>TNO</t>
        </is>
      </c>
      <c r="G167" t="inlineStr">
        <is>
          <t>60' CW</t>
        </is>
      </c>
      <c r="H167" t="n">
        <v>0</v>
      </c>
      <c r="I167" s="6" t="n">
        <v>0</v>
      </c>
      <c r="J167" s="6" t="n">
        <v>0</v>
      </c>
      <c r="K167" t="inlineStr">
        <is>
          <t>run_prolonged</t>
        </is>
      </c>
      <c r="L167" s="6" t="n">
        <v>45453</v>
      </c>
      <c r="M167" s="6" t="n">
        <v>46752</v>
      </c>
      <c r="N167" t="n">
        <v>701</v>
      </c>
      <c r="O167" s="6" t="n">
        <v>46752</v>
      </c>
      <c r="S167" t="inlineStr">
        <is>
          <t>with as-of date</t>
        </is>
      </c>
      <c r="T167" s="6" t="n">
        <v>45473</v>
      </c>
      <c r="U167" s="6" t="n"/>
      <c r="V167" t="n">
        <v>3</v>
      </c>
      <c r="W167" t="n">
        <v>3</v>
      </c>
      <c r="X167" s="6" t="n"/>
      <c r="Z167" s="6" t="n">
        <v>46053</v>
      </c>
      <c r="AA167" t="inlineStr">
        <is>
          <t>as-of, case 2-4</t>
        </is>
      </c>
      <c r="AB167" s="6" t="n">
        <v>46142</v>
      </c>
      <c r="AC167" t="inlineStr"/>
      <c r="AD167" s="6" t="n">
        <v>45991</v>
      </c>
    </row>
    <row r="168">
      <c r="A168" t="inlineStr">
        <is>
          <t>V200034</t>
        </is>
      </c>
      <c r="B168" t="inlineStr">
        <is>
          <t>2024-0001</t>
        </is>
      </c>
      <c r="C168" t="n">
        <v>23</v>
      </c>
      <c r="D168" t="inlineStr">
        <is>
          <t>37 80 4564 301-2</t>
        </is>
      </c>
      <c r="E168" t="inlineStr">
        <is>
          <t>Captrain Polska Sp.z.o.o.</t>
        </is>
      </c>
      <c r="F168" t="inlineStr">
        <is>
          <t>TNO</t>
        </is>
      </c>
      <c r="G168" t="inlineStr">
        <is>
          <t>60' CW</t>
        </is>
      </c>
      <c r="H168" t="n">
        <v>0</v>
      </c>
      <c r="I168" s="6" t="n">
        <v>0</v>
      </c>
      <c r="J168" s="6" t="n">
        <v>0</v>
      </c>
      <c r="K168" t="inlineStr">
        <is>
          <t>run_prolonged</t>
        </is>
      </c>
      <c r="L168" s="6" t="n">
        <v>45453</v>
      </c>
      <c r="M168" s="6" t="n">
        <v>46752</v>
      </c>
      <c r="N168" t="n">
        <v>701</v>
      </c>
      <c r="O168" s="6" t="n">
        <v>46752</v>
      </c>
      <c r="S168" t="inlineStr">
        <is>
          <t>with as-of date</t>
        </is>
      </c>
      <c r="T168" s="6" t="n">
        <v>45473</v>
      </c>
      <c r="U168" s="6" t="n"/>
      <c r="V168" t="n">
        <v>3</v>
      </c>
      <c r="W168" t="n">
        <v>3</v>
      </c>
      <c r="X168" s="6" t="n"/>
      <c r="Z168" s="6" t="n">
        <v>46053</v>
      </c>
      <c r="AA168" t="inlineStr">
        <is>
          <t>as-of, case 2-4</t>
        </is>
      </c>
      <c r="AB168" s="6" t="n">
        <v>46142</v>
      </c>
      <c r="AC168" t="inlineStr"/>
      <c r="AD168" s="6" t="n">
        <v>45991</v>
      </c>
    </row>
    <row r="169">
      <c r="A169" t="inlineStr">
        <is>
          <t>V200034</t>
        </is>
      </c>
      <c r="B169" t="inlineStr">
        <is>
          <t>2024-0001</t>
        </is>
      </c>
      <c r="C169" t="n">
        <v>24</v>
      </c>
      <c r="D169" t="inlineStr">
        <is>
          <t>37 80 4564 303-8</t>
        </is>
      </c>
      <c r="E169" t="inlineStr">
        <is>
          <t>Captrain Polska Sp.z.o.o.</t>
        </is>
      </c>
      <c r="F169" t="inlineStr">
        <is>
          <t>TNO</t>
        </is>
      </c>
      <c r="G169" t="inlineStr">
        <is>
          <t>60' CW</t>
        </is>
      </c>
      <c r="H169" t="n">
        <v>0</v>
      </c>
      <c r="I169" s="6" t="n">
        <v>0</v>
      </c>
      <c r="J169" s="6" t="n">
        <v>0</v>
      </c>
      <c r="K169" t="inlineStr">
        <is>
          <t>run_prolonged</t>
        </is>
      </c>
      <c r="L169" s="6" t="n">
        <v>45453</v>
      </c>
      <c r="M169" s="6" t="n">
        <v>46752</v>
      </c>
      <c r="N169" t="n">
        <v>701</v>
      </c>
      <c r="O169" s="6" t="n">
        <v>46752</v>
      </c>
      <c r="S169" t="inlineStr">
        <is>
          <t>with as-of date</t>
        </is>
      </c>
      <c r="T169" s="6" t="n">
        <v>45473</v>
      </c>
      <c r="U169" s="6" t="n"/>
      <c r="V169" t="n">
        <v>3</v>
      </c>
      <c r="W169" t="n">
        <v>3</v>
      </c>
      <c r="X169" s="6" t="n"/>
      <c r="Z169" s="6" t="n">
        <v>46053</v>
      </c>
      <c r="AA169" t="inlineStr">
        <is>
          <t>as-of, case 2-4</t>
        </is>
      </c>
      <c r="AB169" s="6" t="n">
        <v>46142</v>
      </c>
      <c r="AC169" t="inlineStr"/>
      <c r="AD169" s="6" t="n">
        <v>45991</v>
      </c>
    </row>
    <row r="170">
      <c r="A170" t="inlineStr">
        <is>
          <t>V200034</t>
        </is>
      </c>
      <c r="B170" t="inlineStr">
        <is>
          <t>2024-0001</t>
        </is>
      </c>
      <c r="C170" t="n">
        <v>25</v>
      </c>
      <c r="D170" t="inlineStr">
        <is>
          <t>37 80 4564 411-9</t>
        </is>
      </c>
      <c r="E170" t="inlineStr">
        <is>
          <t>Captrain Polska Sp.z.o.o.</t>
        </is>
      </c>
      <c r="F170" t="inlineStr">
        <is>
          <t>TNO</t>
        </is>
      </c>
      <c r="G170" t="inlineStr">
        <is>
          <t>60' CW</t>
        </is>
      </c>
      <c r="H170" t="n">
        <v>0</v>
      </c>
      <c r="I170" s="6" t="n">
        <v>0</v>
      </c>
      <c r="J170" s="6" t="n">
        <v>0</v>
      </c>
      <c r="K170" t="inlineStr">
        <is>
          <t>run_prolonged</t>
        </is>
      </c>
      <c r="L170" s="6" t="n">
        <v>45453</v>
      </c>
      <c r="M170" s="6" t="n">
        <v>46752</v>
      </c>
      <c r="N170" t="n">
        <v>701</v>
      </c>
      <c r="O170" s="6" t="n">
        <v>46752</v>
      </c>
      <c r="S170" t="inlineStr">
        <is>
          <t>with as-of date</t>
        </is>
      </c>
      <c r="T170" s="6" t="n">
        <v>45473</v>
      </c>
      <c r="U170" s="6" t="n"/>
      <c r="V170" t="n">
        <v>3</v>
      </c>
      <c r="W170" t="n">
        <v>3</v>
      </c>
      <c r="X170" s="6" t="n"/>
      <c r="Z170" s="6" t="n">
        <v>46053</v>
      </c>
      <c r="AA170" t="inlineStr">
        <is>
          <t>as-of, case 2-4</t>
        </is>
      </c>
      <c r="AB170" s="6" t="n">
        <v>46142</v>
      </c>
      <c r="AC170" t="inlineStr"/>
      <c r="AD170" s="6" t="n">
        <v>45991</v>
      </c>
    </row>
    <row r="171">
      <c r="A171" t="inlineStr">
        <is>
          <t>V200034</t>
        </is>
      </c>
      <c r="B171" t="inlineStr">
        <is>
          <t>2024-0001</t>
        </is>
      </c>
      <c r="C171" t="n">
        <v>26</v>
      </c>
      <c r="D171" t="inlineStr">
        <is>
          <t>37 80 4564 417-6</t>
        </is>
      </c>
      <c r="E171" t="inlineStr">
        <is>
          <t>Captrain Polska Sp.z.o.o.</t>
        </is>
      </c>
      <c r="F171" t="inlineStr">
        <is>
          <t>TNO</t>
        </is>
      </c>
      <c r="G171" t="inlineStr">
        <is>
          <t>60' CW</t>
        </is>
      </c>
      <c r="H171" t="n">
        <v>0</v>
      </c>
      <c r="I171" s="6" t="n">
        <v>0</v>
      </c>
      <c r="J171" s="6" t="n">
        <v>0</v>
      </c>
      <c r="K171" t="inlineStr">
        <is>
          <t>run_prolonged</t>
        </is>
      </c>
      <c r="L171" s="6" t="n">
        <v>45453</v>
      </c>
      <c r="M171" s="6" t="n">
        <v>46752</v>
      </c>
      <c r="N171" t="n">
        <v>701</v>
      </c>
      <c r="O171" s="6" t="n">
        <v>46752</v>
      </c>
      <c r="S171" t="inlineStr">
        <is>
          <t>with as-of date</t>
        </is>
      </c>
      <c r="T171" s="6" t="n">
        <v>45473</v>
      </c>
      <c r="U171" s="6" t="n"/>
      <c r="V171" t="n">
        <v>3</v>
      </c>
      <c r="W171" t="n">
        <v>3</v>
      </c>
      <c r="X171" s="6" t="n"/>
      <c r="Z171" s="6" t="n">
        <v>46053</v>
      </c>
      <c r="AA171" t="inlineStr">
        <is>
          <t>as-of, case 2-4</t>
        </is>
      </c>
      <c r="AB171" s="6" t="n">
        <v>46142</v>
      </c>
      <c r="AC171" t="inlineStr"/>
      <c r="AD171" s="6" t="n">
        <v>45991</v>
      </c>
    </row>
    <row r="172">
      <c r="A172" t="inlineStr">
        <is>
          <t>V200034</t>
        </is>
      </c>
      <c r="B172" t="inlineStr">
        <is>
          <t>2024-0001</t>
        </is>
      </c>
      <c r="C172" t="n">
        <v>27</v>
      </c>
      <c r="D172" t="inlineStr">
        <is>
          <t>37 80 4564 424-2</t>
        </is>
      </c>
      <c r="E172" t="inlineStr">
        <is>
          <t>Captrain Polska Sp.z.o.o.</t>
        </is>
      </c>
      <c r="F172" t="inlineStr">
        <is>
          <t>TNO</t>
        </is>
      </c>
      <c r="G172" t="inlineStr">
        <is>
          <t>60' CW</t>
        </is>
      </c>
      <c r="H172" t="n">
        <v>0</v>
      </c>
      <c r="I172" s="6" t="n">
        <v>0</v>
      </c>
      <c r="J172" s="6" t="n">
        <v>0</v>
      </c>
      <c r="K172" t="inlineStr">
        <is>
          <t>run_prolonged</t>
        </is>
      </c>
      <c r="L172" s="6" t="n">
        <v>45453</v>
      </c>
      <c r="M172" s="6" t="n">
        <v>46752</v>
      </c>
      <c r="N172" t="n">
        <v>701</v>
      </c>
      <c r="O172" s="6" t="n">
        <v>46752</v>
      </c>
      <c r="S172" t="inlineStr">
        <is>
          <t>with as-of date</t>
        </is>
      </c>
      <c r="T172" s="6" t="n">
        <v>45473</v>
      </c>
      <c r="U172" s="6" t="n"/>
      <c r="V172" t="n">
        <v>3</v>
      </c>
      <c r="W172" t="n">
        <v>3</v>
      </c>
      <c r="X172" s="6" t="n"/>
      <c r="Z172" s="6" t="n">
        <v>46053</v>
      </c>
      <c r="AA172" t="inlineStr">
        <is>
          <t>as-of, case 2-4</t>
        </is>
      </c>
      <c r="AB172" s="6" t="n">
        <v>46142</v>
      </c>
      <c r="AC172" t="inlineStr"/>
      <c r="AD172" s="6" t="n">
        <v>45991</v>
      </c>
    </row>
    <row r="173">
      <c r="A173" t="inlineStr">
        <is>
          <t>V200034</t>
        </is>
      </c>
      <c r="B173" t="inlineStr">
        <is>
          <t>2024-0001</t>
        </is>
      </c>
      <c r="C173" t="n">
        <v>28</v>
      </c>
      <c r="D173" t="inlineStr">
        <is>
          <t>37 80 4564 434-1</t>
        </is>
      </c>
      <c r="E173" t="inlineStr">
        <is>
          <t>Captrain Polska Sp.z.o.o.</t>
        </is>
      </c>
      <c r="F173" t="inlineStr">
        <is>
          <t>TNO</t>
        </is>
      </c>
      <c r="G173" t="inlineStr">
        <is>
          <t>60' CW</t>
        </is>
      </c>
      <c r="H173" t="n">
        <v>0</v>
      </c>
      <c r="I173" s="6" t="n">
        <v>0</v>
      </c>
      <c r="J173" s="6" t="n">
        <v>0</v>
      </c>
      <c r="K173" t="inlineStr">
        <is>
          <t>run_prolonged</t>
        </is>
      </c>
      <c r="L173" s="6" t="n">
        <v>45453</v>
      </c>
      <c r="M173" s="6" t="n">
        <v>46752</v>
      </c>
      <c r="N173" t="n">
        <v>701</v>
      </c>
      <c r="O173" s="6" t="n">
        <v>46752</v>
      </c>
      <c r="S173" t="inlineStr">
        <is>
          <t>with as-of date</t>
        </is>
      </c>
      <c r="T173" s="6" t="n">
        <v>45473</v>
      </c>
      <c r="U173" s="6" t="n"/>
      <c r="V173" t="n">
        <v>3</v>
      </c>
      <c r="W173" t="n">
        <v>3</v>
      </c>
      <c r="X173" s="6" t="n"/>
      <c r="Z173" s="6" t="n">
        <v>46053</v>
      </c>
      <c r="AA173" t="inlineStr">
        <is>
          <t>as-of, case 2-4</t>
        </is>
      </c>
      <c r="AB173" s="6" t="n">
        <v>46142</v>
      </c>
      <c r="AC173" t="inlineStr"/>
      <c r="AD173" s="6" t="n">
        <v>45991</v>
      </c>
    </row>
    <row r="174">
      <c r="A174" t="inlineStr">
        <is>
          <t>V200034</t>
        </is>
      </c>
      <c r="B174" t="inlineStr">
        <is>
          <t>2024-0001</t>
        </is>
      </c>
      <c r="C174" t="n">
        <v>29</v>
      </c>
      <c r="D174" t="inlineStr">
        <is>
          <t>37 80 4564 245-1</t>
        </is>
      </c>
      <c r="E174" t="inlineStr">
        <is>
          <t>Captrain Polska Sp.z.o.o.</t>
        </is>
      </c>
      <c r="F174" t="inlineStr">
        <is>
          <t>TNO</t>
        </is>
      </c>
      <c r="G174" t="inlineStr">
        <is>
          <t>60' CW</t>
        </is>
      </c>
      <c r="H174" t="n">
        <v>0</v>
      </c>
      <c r="I174" s="6" t="n">
        <v>0</v>
      </c>
      <c r="J174" s="6" t="n">
        <v>0</v>
      </c>
      <c r="K174" t="inlineStr">
        <is>
          <t>run_prolonged</t>
        </is>
      </c>
      <c r="L174" s="6" t="n">
        <v>45453</v>
      </c>
      <c r="M174" s="6" t="n">
        <v>46752</v>
      </c>
      <c r="N174" t="n">
        <v>701</v>
      </c>
      <c r="O174" s="6" t="n">
        <v>46752</v>
      </c>
      <c r="S174" t="inlineStr">
        <is>
          <t>with as-of date</t>
        </is>
      </c>
      <c r="T174" s="6" t="n">
        <v>45473</v>
      </c>
      <c r="U174" s="6" t="n"/>
      <c r="V174" t="n">
        <v>3</v>
      </c>
      <c r="W174" t="n">
        <v>3</v>
      </c>
      <c r="X174" s="6" t="n"/>
      <c r="Z174" s="6" t="n">
        <v>46053</v>
      </c>
      <c r="AA174" t="inlineStr">
        <is>
          <t>as-of, case 2-4</t>
        </is>
      </c>
      <c r="AB174" s="6" t="n">
        <v>46142</v>
      </c>
      <c r="AC174" t="inlineStr"/>
      <c r="AD174" s="6" t="n">
        <v>45991</v>
      </c>
    </row>
    <row r="175">
      <c r="A175" t="inlineStr">
        <is>
          <t>V200048</t>
        </is>
      </c>
      <c r="B175" t="inlineStr">
        <is>
          <t>2024-0035</t>
        </is>
      </c>
      <c r="C175" t="n">
        <v>1</v>
      </c>
      <c r="D175" t="inlineStr">
        <is>
          <t>37 80 4564 195-8</t>
        </is>
      </c>
      <c r="E175" t="inlineStr">
        <is>
          <t>Captrain Polska Sp.z.o.o.</t>
        </is>
      </c>
      <c r="F175" t="inlineStr">
        <is>
          <t>TNO</t>
        </is>
      </c>
      <c r="G175" t="inlineStr">
        <is>
          <t>60' CW</t>
        </is>
      </c>
      <c r="I175" s="6" t="n"/>
      <c r="J175" s="6" t="n"/>
      <c r="K175" t="inlineStr">
        <is>
          <t>run_initial</t>
        </is>
      </c>
      <c r="L175" s="6" t="n">
        <v>45672</v>
      </c>
      <c r="M175" s="6" t="n">
        <v>46387</v>
      </c>
      <c r="N175" t="n">
        <v>715</v>
      </c>
      <c r="O175" s="6" t="n">
        <v>46387</v>
      </c>
      <c r="S175" t="inlineStr">
        <is>
          <t>with as-of date</t>
        </is>
      </c>
      <c r="T175" s="6" t="n">
        <v>45747</v>
      </c>
      <c r="U175" s="6" t="n"/>
      <c r="V175" t="n">
        <v>3</v>
      </c>
      <c r="W175" t="n">
        <v>0</v>
      </c>
      <c r="X175" s="6" t="n"/>
      <c r="Z175" s="6" t="n">
        <v>46053</v>
      </c>
      <c r="AA175" t="inlineStr">
        <is>
          <t>as-of, case 2-4</t>
        </is>
      </c>
      <c r="AB175" s="6" t="n">
        <v>46142</v>
      </c>
      <c r="AC175" t="inlineStr"/>
      <c r="AD175" s="6" t="n">
        <v>45991</v>
      </c>
    </row>
    <row r="176">
      <c r="A176" t="inlineStr">
        <is>
          <t>V200048</t>
        </is>
      </c>
      <c r="B176" t="inlineStr">
        <is>
          <t>2024-0035</t>
        </is>
      </c>
      <c r="C176" t="n">
        <v>2</v>
      </c>
      <c r="D176" t="inlineStr">
        <is>
          <t>37 80 4564 806-0</t>
        </is>
      </c>
      <c r="E176" t="inlineStr">
        <is>
          <t>Captrain Polska Sp.z.o.o.</t>
        </is>
      </c>
      <c r="F176" t="inlineStr">
        <is>
          <t>TNO</t>
        </is>
      </c>
      <c r="G176" t="inlineStr">
        <is>
          <t>60' CW</t>
        </is>
      </c>
      <c r="I176" s="6" t="n"/>
      <c r="J176" s="6" t="n"/>
      <c r="K176" t="inlineStr">
        <is>
          <t>run_initial</t>
        </is>
      </c>
      <c r="L176" s="6" t="n">
        <v>45672</v>
      </c>
      <c r="M176" s="6" t="n">
        <v>46387</v>
      </c>
      <c r="N176" t="n">
        <v>715</v>
      </c>
      <c r="O176" s="6" t="n">
        <v>46387</v>
      </c>
      <c r="S176" t="inlineStr">
        <is>
          <t>with as-of date</t>
        </is>
      </c>
      <c r="T176" s="6" t="n">
        <v>45747</v>
      </c>
      <c r="U176" s="6" t="n"/>
      <c r="V176" t="n">
        <v>3</v>
      </c>
      <c r="W176" t="n">
        <v>0</v>
      </c>
      <c r="X176" s="6" t="n"/>
      <c r="Z176" s="6" t="n">
        <v>46053</v>
      </c>
      <c r="AA176" t="inlineStr">
        <is>
          <t>as-of, case 2-4</t>
        </is>
      </c>
      <c r="AB176" s="6" t="n">
        <v>46142</v>
      </c>
      <c r="AC176" t="inlineStr"/>
      <c r="AD176" s="6" t="n">
        <v>45991</v>
      </c>
    </row>
    <row r="177">
      <c r="A177" t="inlineStr">
        <is>
          <t>V200048</t>
        </is>
      </c>
      <c r="B177" t="inlineStr">
        <is>
          <t>2024-0035</t>
        </is>
      </c>
      <c r="C177" t="n">
        <v>3</v>
      </c>
      <c r="D177" t="inlineStr">
        <is>
          <t>37 80 4564 807-8</t>
        </is>
      </c>
      <c r="E177" t="inlineStr">
        <is>
          <t>Captrain Polska Sp.z.o.o.</t>
        </is>
      </c>
      <c r="F177" t="inlineStr">
        <is>
          <t>TNO</t>
        </is>
      </c>
      <c r="G177" t="inlineStr">
        <is>
          <t>60' CW</t>
        </is>
      </c>
      <c r="I177" s="6" t="n"/>
      <c r="J177" s="6" t="n"/>
      <c r="K177" t="inlineStr">
        <is>
          <t>run_initial</t>
        </is>
      </c>
      <c r="L177" s="6" t="n">
        <v>45672</v>
      </c>
      <c r="M177" s="6" t="n">
        <v>46387</v>
      </c>
      <c r="N177" t="n">
        <v>715</v>
      </c>
      <c r="O177" s="6" t="n">
        <v>46387</v>
      </c>
      <c r="S177" t="inlineStr">
        <is>
          <t>with as-of date</t>
        </is>
      </c>
      <c r="T177" s="6" t="n">
        <v>45747</v>
      </c>
      <c r="U177" s="6" t="n"/>
      <c r="V177" t="n">
        <v>3</v>
      </c>
      <c r="W177" t="n">
        <v>0</v>
      </c>
      <c r="X177" s="6" t="n"/>
      <c r="Z177" s="6" t="n">
        <v>46053</v>
      </c>
      <c r="AA177" t="inlineStr">
        <is>
          <t>as-of, case 2-4</t>
        </is>
      </c>
      <c r="AB177" s="6" t="n">
        <v>46142</v>
      </c>
      <c r="AC177" t="inlineStr"/>
      <c r="AD177" s="6" t="n">
        <v>45991</v>
      </c>
    </row>
    <row r="178">
      <c r="A178" t="inlineStr">
        <is>
          <t>V200048</t>
        </is>
      </c>
      <c r="B178" t="inlineStr">
        <is>
          <t>2024-0035</t>
        </is>
      </c>
      <c r="C178" t="n">
        <v>4</v>
      </c>
      <c r="D178" t="inlineStr">
        <is>
          <t>37 80 4564 808-6</t>
        </is>
      </c>
      <c r="E178" t="inlineStr">
        <is>
          <t>Captrain Polska Sp.z.o.o.</t>
        </is>
      </c>
      <c r="F178" t="inlineStr">
        <is>
          <t>TNO</t>
        </is>
      </c>
      <c r="G178" t="inlineStr">
        <is>
          <t>60' CW</t>
        </is>
      </c>
      <c r="I178" s="6" t="n"/>
      <c r="J178" s="6" t="n"/>
      <c r="K178" t="inlineStr">
        <is>
          <t>run_initial</t>
        </is>
      </c>
      <c r="L178" s="6" t="n">
        <v>45672</v>
      </c>
      <c r="M178" s="6" t="n">
        <v>46387</v>
      </c>
      <c r="N178" t="n">
        <v>715</v>
      </c>
      <c r="O178" s="6" t="n">
        <v>46387</v>
      </c>
      <c r="S178" t="inlineStr">
        <is>
          <t>with as-of date</t>
        </is>
      </c>
      <c r="T178" s="6" t="n">
        <v>45747</v>
      </c>
      <c r="U178" s="6" t="n"/>
      <c r="V178" t="n">
        <v>3</v>
      </c>
      <c r="W178" t="n">
        <v>0</v>
      </c>
      <c r="X178" s="6" t="n"/>
      <c r="Z178" s="6" t="n">
        <v>46053</v>
      </c>
      <c r="AA178" t="inlineStr">
        <is>
          <t>as-of, case 2-4</t>
        </is>
      </c>
      <c r="AB178" s="6" t="n">
        <v>46142</v>
      </c>
      <c r="AC178" t="inlineStr"/>
      <c r="AD178" s="6" t="n">
        <v>45991</v>
      </c>
    </row>
    <row r="179">
      <c r="A179" t="inlineStr">
        <is>
          <t>V200048</t>
        </is>
      </c>
      <c r="B179" t="inlineStr">
        <is>
          <t>2024-0035</t>
        </is>
      </c>
      <c r="C179" t="n">
        <v>5</v>
      </c>
      <c r="D179" t="inlineStr">
        <is>
          <t>37 80 4564 809-4</t>
        </is>
      </c>
      <c r="E179" t="inlineStr">
        <is>
          <t>Captrain Polska Sp.z.o.o.</t>
        </is>
      </c>
      <c r="F179" t="inlineStr">
        <is>
          <t>TNO</t>
        </is>
      </c>
      <c r="G179" t="inlineStr">
        <is>
          <t>60' CW</t>
        </is>
      </c>
      <c r="I179" s="6" t="n"/>
      <c r="J179" s="6" t="n"/>
      <c r="K179" t="inlineStr">
        <is>
          <t>run_initial</t>
        </is>
      </c>
      <c r="L179" s="6" t="n">
        <v>45672</v>
      </c>
      <c r="M179" s="6" t="n">
        <v>46387</v>
      </c>
      <c r="N179" t="n">
        <v>715</v>
      </c>
      <c r="O179" s="6" t="n">
        <v>46387</v>
      </c>
      <c r="S179" t="inlineStr">
        <is>
          <t>with as-of date</t>
        </is>
      </c>
      <c r="T179" s="6" t="n">
        <v>45747</v>
      </c>
      <c r="U179" s="6" t="n"/>
      <c r="V179" t="n">
        <v>3</v>
      </c>
      <c r="W179" t="n">
        <v>0</v>
      </c>
      <c r="X179" s="6" t="n"/>
      <c r="Z179" s="6" t="n">
        <v>46053</v>
      </c>
      <c r="AA179" t="inlineStr">
        <is>
          <t>as-of, case 2-4</t>
        </is>
      </c>
      <c r="AB179" s="6" t="n">
        <v>46142</v>
      </c>
      <c r="AC179" t="inlineStr"/>
      <c r="AD179" s="6" t="n">
        <v>45991</v>
      </c>
    </row>
    <row r="180">
      <c r="A180" t="inlineStr">
        <is>
          <t>V200048</t>
        </is>
      </c>
      <c r="B180" t="inlineStr">
        <is>
          <t>2024-0035</t>
        </is>
      </c>
      <c r="C180" t="n">
        <v>6</v>
      </c>
      <c r="D180" t="inlineStr">
        <is>
          <t>37 80 4564 810-2</t>
        </is>
      </c>
      <c r="E180" t="inlineStr">
        <is>
          <t>Captrain Polska Sp.z.o.o.</t>
        </is>
      </c>
      <c r="F180" t="inlineStr">
        <is>
          <t>TNO</t>
        </is>
      </c>
      <c r="G180" t="inlineStr">
        <is>
          <t>60' CW</t>
        </is>
      </c>
      <c r="I180" s="6" t="n"/>
      <c r="J180" s="6" t="n"/>
      <c r="K180" t="inlineStr">
        <is>
          <t>run_initial</t>
        </is>
      </c>
      <c r="L180" s="6" t="n">
        <v>45672</v>
      </c>
      <c r="M180" s="6" t="n">
        <v>46387</v>
      </c>
      <c r="N180" t="n">
        <v>715</v>
      </c>
      <c r="O180" s="6" t="n">
        <v>46387</v>
      </c>
      <c r="S180" t="inlineStr">
        <is>
          <t>with as-of date</t>
        </is>
      </c>
      <c r="T180" s="6" t="n">
        <v>45747</v>
      </c>
      <c r="U180" s="6" t="n"/>
      <c r="V180" t="n">
        <v>3</v>
      </c>
      <c r="W180" t="n">
        <v>0</v>
      </c>
      <c r="X180" s="6" t="n"/>
      <c r="Z180" s="6" t="n">
        <v>46053</v>
      </c>
      <c r="AA180" t="inlineStr">
        <is>
          <t>as-of, case 2-4</t>
        </is>
      </c>
      <c r="AB180" s="6" t="n">
        <v>46142</v>
      </c>
      <c r="AC180" t="inlineStr"/>
      <c r="AD180" s="6" t="n">
        <v>45991</v>
      </c>
    </row>
    <row r="181">
      <c r="A181" t="inlineStr">
        <is>
          <t>V200048</t>
        </is>
      </c>
      <c r="B181" t="inlineStr">
        <is>
          <t>2024-0035</t>
        </is>
      </c>
      <c r="C181" t="n">
        <v>7</v>
      </c>
      <c r="D181" t="inlineStr">
        <is>
          <t>37 80 4564 811-0</t>
        </is>
      </c>
      <c r="E181" t="inlineStr">
        <is>
          <t>Captrain Polska Sp.z.o.o.</t>
        </is>
      </c>
      <c r="F181" t="inlineStr">
        <is>
          <t>TNO</t>
        </is>
      </c>
      <c r="G181" t="inlineStr">
        <is>
          <t>60' CW</t>
        </is>
      </c>
      <c r="I181" s="6" t="n"/>
      <c r="J181" s="6" t="n"/>
      <c r="K181" t="inlineStr">
        <is>
          <t>run_initial</t>
        </is>
      </c>
      <c r="L181" s="6" t="n">
        <v>45672</v>
      </c>
      <c r="M181" s="6" t="n">
        <v>46387</v>
      </c>
      <c r="N181" t="n">
        <v>715</v>
      </c>
      <c r="O181" s="6" t="n">
        <v>46387</v>
      </c>
      <c r="S181" t="inlineStr">
        <is>
          <t>with as-of date</t>
        </is>
      </c>
      <c r="T181" s="6" t="n">
        <v>45747</v>
      </c>
      <c r="U181" s="6" t="n"/>
      <c r="V181" t="n">
        <v>3</v>
      </c>
      <c r="W181" t="n">
        <v>0</v>
      </c>
      <c r="X181" s="6" t="n"/>
      <c r="Z181" s="6" t="n">
        <v>46053</v>
      </c>
      <c r="AA181" t="inlineStr">
        <is>
          <t>as-of, case 2-4</t>
        </is>
      </c>
      <c r="AB181" s="6" t="n">
        <v>46142</v>
      </c>
      <c r="AC181" t="inlineStr"/>
      <c r="AD181" s="6" t="n">
        <v>45991</v>
      </c>
    </row>
    <row r="182">
      <c r="A182" t="inlineStr">
        <is>
          <t>V200048</t>
        </is>
      </c>
      <c r="B182" t="inlineStr">
        <is>
          <t>2024-0035</t>
        </is>
      </c>
      <c r="C182" t="n">
        <v>8</v>
      </c>
      <c r="D182" t="inlineStr">
        <is>
          <t>37 80 4564 812-8</t>
        </is>
      </c>
      <c r="E182" t="inlineStr">
        <is>
          <t>Captrain Polska Sp.z.o.o.</t>
        </is>
      </c>
      <c r="F182" t="inlineStr">
        <is>
          <t>TNO</t>
        </is>
      </c>
      <c r="G182" t="inlineStr">
        <is>
          <t>60' CW</t>
        </is>
      </c>
      <c r="I182" s="6" t="n"/>
      <c r="J182" s="6" t="n"/>
      <c r="K182" t="inlineStr">
        <is>
          <t>run_initial</t>
        </is>
      </c>
      <c r="L182" s="6" t="n">
        <v>45689</v>
      </c>
      <c r="M182" s="6" t="n">
        <v>46387</v>
      </c>
      <c r="N182" t="n">
        <v>715</v>
      </c>
      <c r="O182" s="6" t="n">
        <v>46387</v>
      </c>
      <c r="S182" t="inlineStr">
        <is>
          <t>with as-of date</t>
        </is>
      </c>
      <c r="T182" s="6" t="n">
        <v>45747</v>
      </c>
      <c r="U182" s="6" t="n"/>
      <c r="V182" t="n">
        <v>3</v>
      </c>
      <c r="W182" t="n">
        <v>0</v>
      </c>
      <c r="X182" s="6" t="n"/>
      <c r="Z182" s="6" t="n">
        <v>46053</v>
      </c>
      <c r="AA182" t="inlineStr">
        <is>
          <t>as-of, case 2-4</t>
        </is>
      </c>
      <c r="AB182" s="6" t="n">
        <v>46142</v>
      </c>
      <c r="AC182" t="inlineStr"/>
      <c r="AD182" s="6" t="n">
        <v>45991</v>
      </c>
    </row>
    <row r="183">
      <c r="A183" t="inlineStr">
        <is>
          <t>V200048</t>
        </is>
      </c>
      <c r="B183" t="inlineStr">
        <is>
          <t>2024-0035</t>
        </is>
      </c>
      <c r="C183" t="n">
        <v>9</v>
      </c>
      <c r="D183" t="inlineStr">
        <is>
          <t>37 80 4564 813-6</t>
        </is>
      </c>
      <c r="E183" t="inlineStr">
        <is>
          <t>Captrain Polska Sp.z.o.o.</t>
        </is>
      </c>
      <c r="F183" t="inlineStr">
        <is>
          <t>TNO</t>
        </is>
      </c>
      <c r="G183" t="inlineStr">
        <is>
          <t>60' CW</t>
        </is>
      </c>
      <c r="I183" s="6" t="n"/>
      <c r="J183" s="6" t="n"/>
      <c r="K183" t="inlineStr">
        <is>
          <t>run_initial</t>
        </is>
      </c>
      <c r="L183" s="6" t="n">
        <v>45689</v>
      </c>
      <c r="M183" s="6" t="n">
        <v>46387</v>
      </c>
      <c r="N183" t="n">
        <v>715</v>
      </c>
      <c r="O183" s="6" t="n">
        <v>46387</v>
      </c>
      <c r="S183" t="inlineStr">
        <is>
          <t>with as-of date</t>
        </is>
      </c>
      <c r="T183" s="6" t="n">
        <v>45747</v>
      </c>
      <c r="U183" s="6" t="n"/>
      <c r="V183" t="n">
        <v>3</v>
      </c>
      <c r="W183" t="n">
        <v>0</v>
      </c>
      <c r="X183" s="6" t="n"/>
      <c r="Z183" s="6" t="n">
        <v>46053</v>
      </c>
      <c r="AA183" t="inlineStr">
        <is>
          <t>as-of, case 2-4</t>
        </is>
      </c>
      <c r="AB183" s="6" t="n">
        <v>46142</v>
      </c>
      <c r="AC183" t="inlineStr"/>
      <c r="AD183" s="6" t="n">
        <v>45991</v>
      </c>
    </row>
    <row r="184">
      <c r="A184" t="inlineStr">
        <is>
          <t>V200048</t>
        </is>
      </c>
      <c r="B184" t="inlineStr">
        <is>
          <t>2024-0035</t>
        </is>
      </c>
      <c r="C184" t="n">
        <v>10</v>
      </c>
      <c r="D184" t="inlineStr">
        <is>
          <t>37 80 4564 814-4</t>
        </is>
      </c>
      <c r="E184" t="inlineStr">
        <is>
          <t>Captrain Polska Sp.z.o.o.</t>
        </is>
      </c>
      <c r="F184" t="inlineStr">
        <is>
          <t>TNO</t>
        </is>
      </c>
      <c r="G184" t="inlineStr">
        <is>
          <t>60' CW</t>
        </is>
      </c>
      <c r="I184" s="6" t="n"/>
      <c r="J184" s="6" t="n"/>
      <c r="K184" t="inlineStr">
        <is>
          <t>run_initial</t>
        </is>
      </c>
      <c r="L184" s="6" t="n">
        <v>45689</v>
      </c>
      <c r="M184" s="6" t="n">
        <v>46387</v>
      </c>
      <c r="N184" t="n">
        <v>715</v>
      </c>
      <c r="O184" s="6" t="n">
        <v>46387</v>
      </c>
      <c r="S184" t="inlineStr">
        <is>
          <t>with as-of date</t>
        </is>
      </c>
      <c r="T184" s="6" t="n">
        <v>45747</v>
      </c>
      <c r="U184" s="6" t="n"/>
      <c r="V184" t="n">
        <v>3</v>
      </c>
      <c r="W184" t="n">
        <v>0</v>
      </c>
      <c r="X184" s="6" t="n"/>
      <c r="Z184" s="6" t="n">
        <v>46053</v>
      </c>
      <c r="AA184" t="inlineStr">
        <is>
          <t>as-of, case 2-4</t>
        </is>
      </c>
      <c r="AB184" s="6" t="n">
        <v>46142</v>
      </c>
      <c r="AC184" t="inlineStr"/>
      <c r="AD184" s="6" t="n">
        <v>45991</v>
      </c>
    </row>
    <row r="185">
      <c r="A185" t="inlineStr">
        <is>
          <t>V200048</t>
        </is>
      </c>
      <c r="B185" t="inlineStr">
        <is>
          <t>2024-0035</t>
        </is>
      </c>
      <c r="C185" t="n">
        <v>11</v>
      </c>
      <c r="D185" t="inlineStr">
        <is>
          <t>37 80 4564 815-1</t>
        </is>
      </c>
      <c r="E185" t="inlineStr">
        <is>
          <t>Captrain Polska Sp.z.o.o.</t>
        </is>
      </c>
      <c r="F185" t="inlineStr">
        <is>
          <t>TNO</t>
        </is>
      </c>
      <c r="G185" t="inlineStr">
        <is>
          <t>60' CW</t>
        </is>
      </c>
      <c r="I185" s="6" t="n"/>
      <c r="J185" s="6" t="n"/>
      <c r="K185" t="inlineStr">
        <is>
          <t>run_initial</t>
        </is>
      </c>
      <c r="L185" s="6" t="n">
        <v>45689</v>
      </c>
      <c r="M185" s="6" t="n">
        <v>46387</v>
      </c>
      <c r="N185" t="n">
        <v>715</v>
      </c>
      <c r="O185" s="6" t="n">
        <v>46387</v>
      </c>
      <c r="S185" t="inlineStr">
        <is>
          <t>with as-of date</t>
        </is>
      </c>
      <c r="T185" s="6" t="n">
        <v>45747</v>
      </c>
      <c r="U185" s="6" t="n"/>
      <c r="V185" t="n">
        <v>3</v>
      </c>
      <c r="W185" t="n">
        <v>0</v>
      </c>
      <c r="X185" s="6" t="n"/>
      <c r="Z185" s="6" t="n">
        <v>46053</v>
      </c>
      <c r="AA185" t="inlineStr">
        <is>
          <t>as-of, case 2-4</t>
        </is>
      </c>
      <c r="AB185" s="6" t="n">
        <v>46142</v>
      </c>
      <c r="AC185" t="inlineStr"/>
      <c r="AD185" s="6" t="n">
        <v>45991</v>
      </c>
    </row>
    <row r="186">
      <c r="A186" t="inlineStr">
        <is>
          <t>V200048</t>
        </is>
      </c>
      <c r="B186" t="inlineStr">
        <is>
          <t>2024-0035</t>
        </is>
      </c>
      <c r="C186" t="n">
        <v>12</v>
      </c>
      <c r="D186" t="inlineStr">
        <is>
          <t>37 80 4564 816-9</t>
        </is>
      </c>
      <c r="E186" t="inlineStr">
        <is>
          <t>Captrain Polska Sp.z.o.o.</t>
        </is>
      </c>
      <c r="F186" t="inlineStr">
        <is>
          <t>TNO</t>
        </is>
      </c>
      <c r="G186" t="inlineStr">
        <is>
          <t>60' CW</t>
        </is>
      </c>
      <c r="I186" s="6" t="n"/>
      <c r="J186" s="6" t="n"/>
      <c r="K186" t="inlineStr">
        <is>
          <t>run_initial</t>
        </is>
      </c>
      <c r="L186" s="6" t="n">
        <v>45689</v>
      </c>
      <c r="M186" s="6" t="n">
        <v>46387</v>
      </c>
      <c r="N186" t="n">
        <v>715</v>
      </c>
      <c r="O186" s="6" t="n">
        <v>46387</v>
      </c>
      <c r="S186" t="inlineStr">
        <is>
          <t>with as-of date</t>
        </is>
      </c>
      <c r="T186" s="6" t="n">
        <v>45747</v>
      </c>
      <c r="U186" s="6" t="n"/>
      <c r="V186" t="n">
        <v>3</v>
      </c>
      <c r="W186" t="n">
        <v>0</v>
      </c>
      <c r="X186" s="6" t="n"/>
      <c r="Z186" s="6" t="n">
        <v>46053</v>
      </c>
      <c r="AA186" t="inlineStr">
        <is>
          <t>as-of, case 2-4</t>
        </is>
      </c>
      <c r="AB186" s="6" t="n">
        <v>46142</v>
      </c>
      <c r="AC186" t="inlineStr"/>
      <c r="AD186" s="6" t="n">
        <v>45991</v>
      </c>
    </row>
    <row r="187">
      <c r="A187" t="inlineStr">
        <is>
          <t>V200048</t>
        </is>
      </c>
      <c r="B187" t="inlineStr">
        <is>
          <t>2024-0035</t>
        </is>
      </c>
      <c r="C187" t="n">
        <v>13</v>
      </c>
      <c r="D187" t="inlineStr">
        <is>
          <t>37 80 4564 817-7</t>
        </is>
      </c>
      <c r="E187" t="inlineStr">
        <is>
          <t>Captrain Polska Sp.z.o.o.</t>
        </is>
      </c>
      <c r="F187" t="inlineStr">
        <is>
          <t>TNO</t>
        </is>
      </c>
      <c r="G187" t="inlineStr">
        <is>
          <t>60' CW</t>
        </is>
      </c>
      <c r="I187" s="6" t="n"/>
      <c r="J187" s="6" t="n"/>
      <c r="K187" t="inlineStr">
        <is>
          <t>run_initial</t>
        </is>
      </c>
      <c r="L187" s="6" t="n">
        <v>45689</v>
      </c>
      <c r="M187" s="6" t="n">
        <v>46387</v>
      </c>
      <c r="N187" t="n">
        <v>715</v>
      </c>
      <c r="O187" s="6" t="n">
        <v>46387</v>
      </c>
      <c r="S187" t="inlineStr">
        <is>
          <t>with as-of date</t>
        </is>
      </c>
      <c r="T187" s="6" t="n">
        <v>45747</v>
      </c>
      <c r="U187" s="6" t="n"/>
      <c r="V187" t="n">
        <v>3</v>
      </c>
      <c r="W187" t="n">
        <v>0</v>
      </c>
      <c r="X187" s="6" t="n"/>
      <c r="Z187" s="6" t="n">
        <v>46053</v>
      </c>
      <c r="AA187" t="inlineStr">
        <is>
          <t>as-of, case 2-4</t>
        </is>
      </c>
      <c r="AB187" s="6" t="n">
        <v>46142</v>
      </c>
      <c r="AC187" t="inlineStr"/>
      <c r="AD187" s="6" t="n">
        <v>45991</v>
      </c>
    </row>
    <row r="188">
      <c r="A188" t="inlineStr">
        <is>
          <t>V200048</t>
        </is>
      </c>
      <c r="B188" t="inlineStr">
        <is>
          <t>2024-0035</t>
        </is>
      </c>
      <c r="C188" t="n">
        <v>14</v>
      </c>
      <c r="D188" t="inlineStr">
        <is>
          <t>37 80 4564 818-5</t>
        </is>
      </c>
      <c r="E188" t="inlineStr">
        <is>
          <t>Captrain Polska Sp.z.o.o.</t>
        </is>
      </c>
      <c r="F188" t="inlineStr">
        <is>
          <t>TNO</t>
        </is>
      </c>
      <c r="G188" t="inlineStr">
        <is>
          <t>60' CW</t>
        </is>
      </c>
      <c r="I188" s="6" t="n"/>
      <c r="J188" s="6" t="n"/>
      <c r="K188" t="inlineStr">
        <is>
          <t>run_initial</t>
        </is>
      </c>
      <c r="L188" s="6" t="n">
        <v>45689</v>
      </c>
      <c r="M188" s="6" t="n">
        <v>46387</v>
      </c>
      <c r="N188" t="n">
        <v>715</v>
      </c>
      <c r="O188" s="6" t="n">
        <v>46387</v>
      </c>
      <c r="S188" t="inlineStr">
        <is>
          <t>with as-of date</t>
        </is>
      </c>
      <c r="T188" s="6" t="n">
        <v>45747</v>
      </c>
      <c r="U188" s="6" t="n"/>
      <c r="V188" t="n">
        <v>3</v>
      </c>
      <c r="W188" t="n">
        <v>0</v>
      </c>
      <c r="X188" s="6" t="n"/>
      <c r="Z188" s="6" t="n">
        <v>46053</v>
      </c>
      <c r="AA188" t="inlineStr">
        <is>
          <t>as-of, case 2-4</t>
        </is>
      </c>
      <c r="AB188" s="6" t="n">
        <v>46142</v>
      </c>
      <c r="AC188" t="inlineStr"/>
      <c r="AD188" s="6" t="n">
        <v>45991</v>
      </c>
    </row>
    <row r="189">
      <c r="A189" t="inlineStr">
        <is>
          <t>V200048</t>
        </is>
      </c>
      <c r="B189" t="inlineStr">
        <is>
          <t>2024-0035</t>
        </is>
      </c>
      <c r="C189" t="n">
        <v>15</v>
      </c>
      <c r="D189" t="inlineStr">
        <is>
          <t>37 80 4564 819-3</t>
        </is>
      </c>
      <c r="E189" t="inlineStr">
        <is>
          <t>Captrain Polska Sp.z.o.o.</t>
        </is>
      </c>
      <c r="F189" t="inlineStr">
        <is>
          <t>TNO</t>
        </is>
      </c>
      <c r="G189" t="inlineStr">
        <is>
          <t>60' CW</t>
        </is>
      </c>
      <c r="I189" s="6" t="n"/>
      <c r="J189" s="6" t="n"/>
      <c r="K189" t="inlineStr">
        <is>
          <t>run_initial</t>
        </is>
      </c>
      <c r="L189" s="6" t="n">
        <v>45703</v>
      </c>
      <c r="M189" s="6" t="n">
        <v>46387</v>
      </c>
      <c r="N189" t="n">
        <v>715</v>
      </c>
      <c r="O189" s="6" t="n">
        <v>46387</v>
      </c>
      <c r="S189" t="inlineStr">
        <is>
          <t>with as-of date</t>
        </is>
      </c>
      <c r="T189" s="6" t="n">
        <v>45747</v>
      </c>
      <c r="U189" s="6" t="n"/>
      <c r="V189" t="n">
        <v>3</v>
      </c>
      <c r="W189" t="n">
        <v>0</v>
      </c>
      <c r="X189" s="6" t="n"/>
      <c r="Z189" s="6" t="n">
        <v>46053</v>
      </c>
      <c r="AA189" t="inlineStr">
        <is>
          <t>as-of, case 2-4</t>
        </is>
      </c>
      <c r="AB189" s="6" t="n">
        <v>46142</v>
      </c>
      <c r="AC189" t="inlineStr"/>
      <c r="AD189" s="6" t="n">
        <v>45991</v>
      </c>
    </row>
    <row r="190">
      <c r="A190" t="inlineStr">
        <is>
          <t>V200048</t>
        </is>
      </c>
      <c r="B190" t="inlineStr">
        <is>
          <t>2024-0035</t>
        </is>
      </c>
      <c r="C190" t="n">
        <v>16</v>
      </c>
      <c r="D190" t="inlineStr">
        <is>
          <t>37 80 4564 820-1</t>
        </is>
      </c>
      <c r="E190" t="inlineStr">
        <is>
          <t>Captrain Polska Sp.z.o.o.</t>
        </is>
      </c>
      <c r="F190" t="inlineStr">
        <is>
          <t>TNO</t>
        </is>
      </c>
      <c r="G190" t="inlineStr">
        <is>
          <t>60' CW</t>
        </is>
      </c>
      <c r="I190" s="6" t="n"/>
      <c r="J190" s="6" t="n"/>
      <c r="K190" t="inlineStr">
        <is>
          <t>run_initial</t>
        </is>
      </c>
      <c r="L190" s="6" t="n">
        <v>45703</v>
      </c>
      <c r="M190" s="6" t="n">
        <v>46387</v>
      </c>
      <c r="N190" t="n">
        <v>715</v>
      </c>
      <c r="O190" s="6" t="n">
        <v>46387</v>
      </c>
      <c r="S190" t="inlineStr">
        <is>
          <t>with as-of date</t>
        </is>
      </c>
      <c r="T190" s="6" t="n">
        <v>45747</v>
      </c>
      <c r="U190" s="6" t="n"/>
      <c r="V190" t="n">
        <v>3</v>
      </c>
      <c r="W190" t="n">
        <v>0</v>
      </c>
      <c r="X190" s="6" t="n"/>
      <c r="Z190" s="6" t="n">
        <v>46053</v>
      </c>
      <c r="AA190" t="inlineStr">
        <is>
          <t>as-of, case 2-4</t>
        </is>
      </c>
      <c r="AB190" s="6" t="n">
        <v>46142</v>
      </c>
      <c r="AC190" t="inlineStr"/>
      <c r="AD190" s="6" t="n">
        <v>45991</v>
      </c>
    </row>
    <row r="191">
      <c r="A191" t="inlineStr">
        <is>
          <t>V200048</t>
        </is>
      </c>
      <c r="B191" t="inlineStr">
        <is>
          <t>2024-0035</t>
        </is>
      </c>
      <c r="C191" t="n">
        <v>17</v>
      </c>
      <c r="D191" t="inlineStr">
        <is>
          <t>37 80 4564 821-9</t>
        </is>
      </c>
      <c r="E191" t="inlineStr">
        <is>
          <t>Captrain Polska Sp.z.o.o.</t>
        </is>
      </c>
      <c r="F191" t="inlineStr">
        <is>
          <t>TNO</t>
        </is>
      </c>
      <c r="G191" t="inlineStr">
        <is>
          <t>60' CW</t>
        </is>
      </c>
      <c r="I191" s="6" t="n"/>
      <c r="J191" s="6" t="n"/>
      <c r="K191" t="inlineStr">
        <is>
          <t>run_initial</t>
        </is>
      </c>
      <c r="L191" s="6" t="n">
        <v>45703</v>
      </c>
      <c r="M191" s="6" t="n">
        <v>46387</v>
      </c>
      <c r="N191" t="n">
        <v>715</v>
      </c>
      <c r="O191" s="6" t="n">
        <v>46387</v>
      </c>
      <c r="S191" t="inlineStr">
        <is>
          <t>with as-of date</t>
        </is>
      </c>
      <c r="T191" s="6" t="n">
        <v>45747</v>
      </c>
      <c r="U191" s="6" t="n"/>
      <c r="V191" t="n">
        <v>3</v>
      </c>
      <c r="W191" t="n">
        <v>0</v>
      </c>
      <c r="X191" s="6" t="n"/>
      <c r="Z191" s="6" t="n">
        <v>46053</v>
      </c>
      <c r="AA191" t="inlineStr">
        <is>
          <t>as-of, case 2-4</t>
        </is>
      </c>
      <c r="AB191" s="6" t="n">
        <v>46142</v>
      </c>
      <c r="AC191" t="inlineStr"/>
      <c r="AD191" s="6" t="n">
        <v>45991</v>
      </c>
    </row>
    <row r="192">
      <c r="A192" t="inlineStr">
        <is>
          <t>V200048</t>
        </is>
      </c>
      <c r="B192" t="inlineStr">
        <is>
          <t>2024-0035</t>
        </is>
      </c>
      <c r="C192" t="n">
        <v>18</v>
      </c>
      <c r="D192" t="inlineStr">
        <is>
          <t>37 80 4564 822-7</t>
        </is>
      </c>
      <c r="E192" t="inlineStr">
        <is>
          <t>Captrain Polska Sp.z.o.o.</t>
        </is>
      </c>
      <c r="F192" t="inlineStr">
        <is>
          <t>TNO</t>
        </is>
      </c>
      <c r="G192" t="inlineStr">
        <is>
          <t>60' CW</t>
        </is>
      </c>
      <c r="I192" s="6" t="n"/>
      <c r="J192" s="6" t="n"/>
      <c r="K192" t="inlineStr">
        <is>
          <t>run_initial</t>
        </is>
      </c>
      <c r="L192" s="6" t="n">
        <v>45703</v>
      </c>
      <c r="M192" s="6" t="n">
        <v>46387</v>
      </c>
      <c r="N192" t="n">
        <v>715</v>
      </c>
      <c r="O192" s="6" t="n">
        <v>46387</v>
      </c>
      <c r="S192" t="inlineStr">
        <is>
          <t>with as-of date</t>
        </is>
      </c>
      <c r="T192" s="6" t="n">
        <v>45747</v>
      </c>
      <c r="U192" s="6" t="n"/>
      <c r="V192" t="n">
        <v>3</v>
      </c>
      <c r="W192" t="n">
        <v>0</v>
      </c>
      <c r="X192" s="6" t="n"/>
      <c r="Z192" s="6" t="n">
        <v>46053</v>
      </c>
      <c r="AA192" t="inlineStr">
        <is>
          <t>as-of, case 2-4</t>
        </is>
      </c>
      <c r="AB192" s="6" t="n">
        <v>46142</v>
      </c>
      <c r="AC192" t="inlineStr"/>
      <c r="AD192" s="6" t="n">
        <v>45991</v>
      </c>
    </row>
    <row r="193">
      <c r="A193" t="inlineStr">
        <is>
          <t>V200048</t>
        </is>
      </c>
      <c r="B193" t="inlineStr">
        <is>
          <t>2024-0035</t>
        </is>
      </c>
      <c r="C193" t="n">
        <v>19</v>
      </c>
      <c r="D193" t="inlineStr">
        <is>
          <t>37 80 4564 823-5</t>
        </is>
      </c>
      <c r="E193" t="inlineStr">
        <is>
          <t>Captrain Polska Sp.z.o.o.</t>
        </is>
      </c>
      <c r="F193" t="inlineStr">
        <is>
          <t>TNO</t>
        </is>
      </c>
      <c r="G193" t="inlineStr">
        <is>
          <t>60' CW</t>
        </is>
      </c>
      <c r="I193" s="6" t="n"/>
      <c r="J193" s="6" t="n"/>
      <c r="K193" t="inlineStr">
        <is>
          <t>run_initial</t>
        </is>
      </c>
      <c r="L193" s="6" t="n">
        <v>45703</v>
      </c>
      <c r="M193" s="6" t="n">
        <v>46387</v>
      </c>
      <c r="N193" t="n">
        <v>715</v>
      </c>
      <c r="O193" s="6" t="n">
        <v>46387</v>
      </c>
      <c r="S193" t="inlineStr">
        <is>
          <t>with as-of date</t>
        </is>
      </c>
      <c r="T193" s="6" t="n">
        <v>45747</v>
      </c>
      <c r="U193" s="6" t="n"/>
      <c r="V193" t="n">
        <v>3</v>
      </c>
      <c r="W193" t="n">
        <v>0</v>
      </c>
      <c r="X193" s="6" t="n"/>
      <c r="Z193" s="6" t="n">
        <v>46053</v>
      </c>
      <c r="AA193" t="inlineStr">
        <is>
          <t>as-of, case 2-4</t>
        </is>
      </c>
      <c r="AB193" s="6" t="n">
        <v>46142</v>
      </c>
      <c r="AC193" t="inlineStr"/>
      <c r="AD193" s="6" t="n">
        <v>45991</v>
      </c>
    </row>
    <row r="194">
      <c r="A194" t="inlineStr">
        <is>
          <t>V200048</t>
        </is>
      </c>
      <c r="B194" t="inlineStr">
        <is>
          <t>2024-0035</t>
        </is>
      </c>
      <c r="C194" t="n">
        <v>20</v>
      </c>
      <c r="D194" t="inlineStr">
        <is>
          <t>37 80 4564 825-0</t>
        </is>
      </c>
      <c r="E194" t="inlineStr">
        <is>
          <t>Captrain Polska Sp.z.o.o.</t>
        </is>
      </c>
      <c r="F194" t="inlineStr">
        <is>
          <t>TNO</t>
        </is>
      </c>
      <c r="G194" t="inlineStr">
        <is>
          <t>60' CW</t>
        </is>
      </c>
      <c r="I194" s="6" t="n"/>
      <c r="J194" s="6" t="n"/>
      <c r="K194" t="inlineStr">
        <is>
          <t>run_initial</t>
        </is>
      </c>
      <c r="L194" s="6" t="n">
        <v>45703</v>
      </c>
      <c r="M194" s="6" t="n">
        <v>46387</v>
      </c>
      <c r="N194" t="n">
        <v>715</v>
      </c>
      <c r="O194" s="6" t="n">
        <v>46387</v>
      </c>
      <c r="S194" t="inlineStr">
        <is>
          <t>with as-of date</t>
        </is>
      </c>
      <c r="T194" s="6" t="n">
        <v>45747</v>
      </c>
      <c r="U194" s="6" t="n"/>
      <c r="V194" t="n">
        <v>3</v>
      </c>
      <c r="W194" t="n">
        <v>0</v>
      </c>
      <c r="X194" s="6" t="n"/>
      <c r="Z194" s="6" t="n">
        <v>46053</v>
      </c>
      <c r="AA194" t="inlineStr">
        <is>
          <t>as-of, case 2-4</t>
        </is>
      </c>
      <c r="AB194" s="6" t="n">
        <v>46142</v>
      </c>
      <c r="AC194" t="inlineStr"/>
      <c r="AD194" s="6" t="n">
        <v>45991</v>
      </c>
    </row>
    <row r="195">
      <c r="A195" t="inlineStr">
        <is>
          <t>V200048</t>
        </is>
      </c>
      <c r="B195" t="inlineStr">
        <is>
          <t>2024-0035</t>
        </is>
      </c>
      <c r="C195" t="n">
        <v>21</v>
      </c>
      <c r="D195" t="inlineStr">
        <is>
          <t>37 80 4564 826-8</t>
        </is>
      </c>
      <c r="E195" t="inlineStr">
        <is>
          <t>Captrain Polska Sp.z.o.o.</t>
        </is>
      </c>
      <c r="F195" t="inlineStr">
        <is>
          <t>TNO</t>
        </is>
      </c>
      <c r="G195" t="inlineStr">
        <is>
          <t>60' CW</t>
        </is>
      </c>
      <c r="I195" s="6" t="n"/>
      <c r="J195" s="6" t="n"/>
      <c r="K195" t="inlineStr">
        <is>
          <t>run_initial</t>
        </is>
      </c>
      <c r="L195" s="6" t="n">
        <v>45703</v>
      </c>
      <c r="M195" s="6" t="n">
        <v>46387</v>
      </c>
      <c r="N195" t="n">
        <v>715</v>
      </c>
      <c r="O195" s="6" t="n">
        <v>46387</v>
      </c>
      <c r="S195" t="inlineStr">
        <is>
          <t>with as-of date</t>
        </is>
      </c>
      <c r="T195" s="6" t="n">
        <v>45747</v>
      </c>
      <c r="U195" s="6" t="n"/>
      <c r="V195" t="n">
        <v>3</v>
      </c>
      <c r="W195" t="n">
        <v>0</v>
      </c>
      <c r="X195" s="6" t="n"/>
      <c r="Z195" s="6" t="n">
        <v>46053</v>
      </c>
      <c r="AA195" t="inlineStr">
        <is>
          <t>as-of, case 2-4</t>
        </is>
      </c>
      <c r="AB195" s="6" t="n">
        <v>46142</v>
      </c>
      <c r="AC195" t="inlineStr"/>
      <c r="AD195" s="6" t="n">
        <v>45991</v>
      </c>
    </row>
    <row r="196">
      <c r="A196" t="inlineStr">
        <is>
          <t>V200048</t>
        </is>
      </c>
      <c r="B196" t="inlineStr">
        <is>
          <t>2024-0035</t>
        </is>
      </c>
      <c r="C196" t="n">
        <v>22</v>
      </c>
      <c r="D196" t="inlineStr">
        <is>
          <t>37 80 4564 827-6</t>
        </is>
      </c>
      <c r="E196" t="inlineStr">
        <is>
          <t>Captrain Polska Sp.z.o.o.</t>
        </is>
      </c>
      <c r="F196" t="inlineStr">
        <is>
          <t>TNO</t>
        </is>
      </c>
      <c r="G196" t="inlineStr">
        <is>
          <t>60' CW</t>
        </is>
      </c>
      <c r="I196" s="6" t="n"/>
      <c r="J196" s="6" t="n"/>
      <c r="K196" t="inlineStr">
        <is>
          <t>run_initial</t>
        </is>
      </c>
      <c r="L196" s="6" t="n">
        <v>45717</v>
      </c>
      <c r="M196" s="6" t="n">
        <v>46387</v>
      </c>
      <c r="N196" t="n">
        <v>715</v>
      </c>
      <c r="O196" s="6" t="n">
        <v>46387</v>
      </c>
      <c r="S196" t="inlineStr">
        <is>
          <t>with as-of date</t>
        </is>
      </c>
      <c r="T196" s="6" t="n">
        <v>45747</v>
      </c>
      <c r="U196" s="6" t="n"/>
      <c r="V196" t="n">
        <v>3</v>
      </c>
      <c r="W196" t="n">
        <v>0</v>
      </c>
      <c r="X196" s="6" t="n"/>
      <c r="Z196" s="6" t="n">
        <v>46053</v>
      </c>
      <c r="AA196" t="inlineStr">
        <is>
          <t>as-of, case 2-4</t>
        </is>
      </c>
      <c r="AB196" s="6" t="n">
        <v>46142</v>
      </c>
      <c r="AC196" t="inlineStr"/>
      <c r="AD196" s="6" t="n">
        <v>45991</v>
      </c>
    </row>
    <row r="197">
      <c r="A197" t="inlineStr">
        <is>
          <t>V200048</t>
        </is>
      </c>
      <c r="B197" t="inlineStr">
        <is>
          <t>2024-0035</t>
        </is>
      </c>
      <c r="C197" t="n">
        <v>23</v>
      </c>
      <c r="D197" t="inlineStr">
        <is>
          <t>37 80 4564 828-4</t>
        </is>
      </c>
      <c r="E197" t="inlineStr">
        <is>
          <t>Captrain Polska Sp.z.o.o.</t>
        </is>
      </c>
      <c r="F197" t="inlineStr">
        <is>
          <t>TNO</t>
        </is>
      </c>
      <c r="G197" t="inlineStr">
        <is>
          <t>60' CW</t>
        </is>
      </c>
      <c r="I197" s="6" t="n"/>
      <c r="J197" s="6" t="n"/>
      <c r="K197" t="inlineStr">
        <is>
          <t>run_initial</t>
        </is>
      </c>
      <c r="L197" s="6" t="n">
        <v>45717</v>
      </c>
      <c r="M197" s="6" t="n">
        <v>46387</v>
      </c>
      <c r="N197" t="n">
        <v>715</v>
      </c>
      <c r="O197" s="6" t="n">
        <v>46387</v>
      </c>
      <c r="S197" t="inlineStr">
        <is>
          <t>with as-of date</t>
        </is>
      </c>
      <c r="T197" s="6" t="n">
        <v>45747</v>
      </c>
      <c r="U197" s="6" t="n"/>
      <c r="V197" t="n">
        <v>3</v>
      </c>
      <c r="W197" t="n">
        <v>0</v>
      </c>
      <c r="X197" s="6" t="n"/>
      <c r="Z197" s="6" t="n">
        <v>46053</v>
      </c>
      <c r="AA197" t="inlineStr">
        <is>
          <t>as-of, case 2-4</t>
        </is>
      </c>
      <c r="AB197" s="6" t="n">
        <v>46142</v>
      </c>
      <c r="AC197" t="inlineStr"/>
      <c r="AD197" s="6" t="n">
        <v>45991</v>
      </c>
    </row>
    <row r="198">
      <c r="A198" t="inlineStr">
        <is>
          <t>V200048</t>
        </is>
      </c>
      <c r="B198" t="inlineStr">
        <is>
          <t>2024-0035</t>
        </is>
      </c>
      <c r="C198" t="n">
        <v>24</v>
      </c>
      <c r="D198" t="inlineStr">
        <is>
          <t>37 80 4564 829-2</t>
        </is>
      </c>
      <c r="E198" t="inlineStr">
        <is>
          <t>Captrain Polska Sp.z.o.o.</t>
        </is>
      </c>
      <c r="F198" t="inlineStr">
        <is>
          <t>TNO</t>
        </is>
      </c>
      <c r="G198" t="inlineStr">
        <is>
          <t>60' CW</t>
        </is>
      </c>
      <c r="I198" s="6" t="n"/>
      <c r="J198" s="6" t="n"/>
      <c r="K198" t="inlineStr">
        <is>
          <t>run_initial</t>
        </is>
      </c>
      <c r="L198" s="6" t="n">
        <v>45717</v>
      </c>
      <c r="M198" s="6" t="n">
        <v>46387</v>
      </c>
      <c r="N198" t="n">
        <v>715</v>
      </c>
      <c r="O198" s="6" t="n">
        <v>46387</v>
      </c>
      <c r="S198" t="inlineStr">
        <is>
          <t>with as-of date</t>
        </is>
      </c>
      <c r="T198" s="6" t="n">
        <v>45747</v>
      </c>
      <c r="U198" s="6" t="n"/>
      <c r="V198" t="n">
        <v>3</v>
      </c>
      <c r="W198" t="n">
        <v>0</v>
      </c>
      <c r="X198" s="6" t="n"/>
      <c r="Z198" s="6" t="n">
        <v>46053</v>
      </c>
      <c r="AA198" t="inlineStr">
        <is>
          <t>as-of, case 2-4</t>
        </is>
      </c>
      <c r="AB198" s="6" t="n">
        <v>46142</v>
      </c>
      <c r="AC198" t="inlineStr"/>
      <c r="AD198" s="6" t="n">
        <v>45991</v>
      </c>
    </row>
    <row r="199">
      <c r="A199" t="inlineStr">
        <is>
          <t>V200048</t>
        </is>
      </c>
      <c r="B199" t="inlineStr">
        <is>
          <t>2024-0035</t>
        </is>
      </c>
      <c r="C199" t="n">
        <v>25</v>
      </c>
      <c r="D199" t="inlineStr">
        <is>
          <t>37 80 4564 830-0</t>
        </is>
      </c>
      <c r="E199" t="inlineStr">
        <is>
          <t>Captrain Polska Sp.z.o.o.</t>
        </is>
      </c>
      <c r="F199" t="inlineStr">
        <is>
          <t>TNO</t>
        </is>
      </c>
      <c r="G199" t="inlineStr">
        <is>
          <t>60' CW</t>
        </is>
      </c>
      <c r="I199" s="6" t="n"/>
      <c r="J199" s="6" t="n"/>
      <c r="K199" t="inlineStr">
        <is>
          <t>run_initial</t>
        </is>
      </c>
      <c r="L199" s="6" t="n">
        <v>45717</v>
      </c>
      <c r="M199" s="6" t="n">
        <v>46387</v>
      </c>
      <c r="N199" t="n">
        <v>715</v>
      </c>
      <c r="O199" s="6" t="n">
        <v>46387</v>
      </c>
      <c r="S199" t="inlineStr">
        <is>
          <t>with as-of date</t>
        </is>
      </c>
      <c r="T199" s="6" t="n">
        <v>45747</v>
      </c>
      <c r="U199" s="6" t="n"/>
      <c r="V199" t="n">
        <v>3</v>
      </c>
      <c r="W199" t="n">
        <v>0</v>
      </c>
      <c r="X199" s="6" t="n"/>
      <c r="Z199" s="6" t="n">
        <v>46053</v>
      </c>
      <c r="AA199" t="inlineStr">
        <is>
          <t>as-of, case 2-4</t>
        </is>
      </c>
      <c r="AB199" s="6" t="n">
        <v>46142</v>
      </c>
      <c r="AC199" t="inlineStr"/>
      <c r="AD199" s="6" t="n">
        <v>45991</v>
      </c>
    </row>
    <row r="200">
      <c r="A200" t="inlineStr">
        <is>
          <t>V200048</t>
        </is>
      </c>
      <c r="B200" t="inlineStr">
        <is>
          <t>2024-0035</t>
        </is>
      </c>
      <c r="C200" t="n">
        <v>26</v>
      </c>
      <c r="D200" t="inlineStr">
        <is>
          <t>37 80 4564 250-1</t>
        </is>
      </c>
      <c r="E200" t="inlineStr">
        <is>
          <t>Captrain Polska Sp.z.o.o.</t>
        </is>
      </c>
      <c r="F200" t="inlineStr">
        <is>
          <t>TNO</t>
        </is>
      </c>
      <c r="G200" t="inlineStr">
        <is>
          <t>60' CW</t>
        </is>
      </c>
      <c r="I200" s="6" t="n"/>
      <c r="J200" s="6" t="n"/>
      <c r="K200" t="inlineStr">
        <is>
          <t>run_initial</t>
        </is>
      </c>
      <c r="L200" s="6" t="n">
        <v>45717</v>
      </c>
      <c r="M200" s="6" t="n">
        <v>46387</v>
      </c>
      <c r="N200" t="n">
        <v>715</v>
      </c>
      <c r="O200" s="6" t="n">
        <v>46387</v>
      </c>
      <c r="S200" t="inlineStr">
        <is>
          <t>with as-of date</t>
        </is>
      </c>
      <c r="T200" s="6" t="n">
        <v>45747</v>
      </c>
      <c r="U200" s="6" t="n"/>
      <c r="V200" t="n">
        <v>3</v>
      </c>
      <c r="W200" t="n">
        <v>0</v>
      </c>
      <c r="X200" s="6" t="n"/>
      <c r="Z200" s="6" t="n">
        <v>46053</v>
      </c>
      <c r="AA200" t="inlineStr">
        <is>
          <t>as-of, case 2-4</t>
        </is>
      </c>
      <c r="AB200" s="6" t="n">
        <v>46142</v>
      </c>
      <c r="AC200" t="inlineStr"/>
      <c r="AD200" s="6" t="n">
        <v>45991</v>
      </c>
    </row>
    <row r="201">
      <c r="A201" t="inlineStr">
        <is>
          <t>V200048</t>
        </is>
      </c>
      <c r="B201" t="inlineStr">
        <is>
          <t>2024-0035</t>
        </is>
      </c>
      <c r="C201" t="n">
        <v>27</v>
      </c>
      <c r="D201" t="inlineStr">
        <is>
          <t>37 80 4564 276-6</t>
        </is>
      </c>
      <c r="E201" t="inlineStr">
        <is>
          <t>Captrain Polska Sp.z.o.o.</t>
        </is>
      </c>
      <c r="F201" t="inlineStr">
        <is>
          <t>TNO</t>
        </is>
      </c>
      <c r="G201" t="inlineStr">
        <is>
          <t>60' CW</t>
        </is>
      </c>
      <c r="I201" s="6" t="n"/>
      <c r="J201" s="6" t="n"/>
      <c r="K201" t="inlineStr">
        <is>
          <t>run_initial</t>
        </is>
      </c>
      <c r="L201" s="6" t="n">
        <v>45717</v>
      </c>
      <c r="M201" s="6" t="n">
        <v>46387</v>
      </c>
      <c r="N201" t="n">
        <v>715</v>
      </c>
      <c r="O201" s="6" t="n">
        <v>46387</v>
      </c>
      <c r="S201" t="inlineStr">
        <is>
          <t>with as-of date</t>
        </is>
      </c>
      <c r="T201" s="6" t="n">
        <v>45747</v>
      </c>
      <c r="U201" s="6" t="n"/>
      <c r="V201" t="n">
        <v>3</v>
      </c>
      <c r="W201" t="n">
        <v>0</v>
      </c>
      <c r="X201" s="6" t="n"/>
      <c r="Z201" s="6" t="n">
        <v>46053</v>
      </c>
      <c r="AA201" t="inlineStr">
        <is>
          <t>as-of, case 2-4</t>
        </is>
      </c>
      <c r="AB201" s="6" t="n">
        <v>46142</v>
      </c>
      <c r="AC201" t="inlineStr"/>
      <c r="AD201" s="6" t="n">
        <v>45991</v>
      </c>
    </row>
    <row r="202">
      <c r="A202" t="inlineStr">
        <is>
          <t>V200048</t>
        </is>
      </c>
      <c r="B202" t="inlineStr">
        <is>
          <t>2024-0035</t>
        </is>
      </c>
      <c r="C202" t="n">
        <v>28</v>
      </c>
      <c r="D202" t="inlineStr">
        <is>
          <t>37 80 4564 291-5</t>
        </is>
      </c>
      <c r="E202" t="inlineStr">
        <is>
          <t>Captrain Polska Sp.z.o.o.</t>
        </is>
      </c>
      <c r="F202" t="inlineStr">
        <is>
          <t>TNO</t>
        </is>
      </c>
      <c r="G202" t="inlineStr">
        <is>
          <t>60' CW</t>
        </is>
      </c>
      <c r="I202" s="6" t="n"/>
      <c r="J202" s="6" t="n"/>
      <c r="K202" t="inlineStr">
        <is>
          <t>run_initial</t>
        </is>
      </c>
      <c r="L202" s="6" t="n">
        <v>45717</v>
      </c>
      <c r="M202" s="6" t="n">
        <v>46387</v>
      </c>
      <c r="N202" t="n">
        <v>715</v>
      </c>
      <c r="O202" s="6" t="n">
        <v>46387</v>
      </c>
      <c r="S202" t="inlineStr">
        <is>
          <t>with as-of date</t>
        </is>
      </c>
      <c r="T202" s="6" t="n">
        <v>45747</v>
      </c>
      <c r="U202" s="6" t="n"/>
      <c r="V202" t="n">
        <v>3</v>
      </c>
      <c r="W202" t="n">
        <v>0</v>
      </c>
      <c r="X202" s="6" t="n"/>
      <c r="Z202" s="6" t="n">
        <v>46053</v>
      </c>
      <c r="AA202" t="inlineStr">
        <is>
          <t>as-of, case 2-4</t>
        </is>
      </c>
      <c r="AB202" s="6" t="n">
        <v>46142</v>
      </c>
      <c r="AC202" t="inlineStr"/>
      <c r="AD202" s="6" t="n">
        <v>45991</v>
      </c>
    </row>
    <row r="203">
      <c r="A203" t="inlineStr">
        <is>
          <t>V700009</t>
        </is>
      </c>
      <c r="B203" t="inlineStr">
        <is>
          <t>2024-0011</t>
        </is>
      </c>
      <c r="C203" t="n">
        <v>34</v>
      </c>
      <c r="D203" t="inlineStr">
        <is>
          <t>35 80 4956 001-6</t>
        </is>
      </c>
      <c r="E203" t="inlineStr">
        <is>
          <t>CargoBeamer intermodal op. GmbH</t>
        </is>
      </c>
      <c r="F203" t="inlineStr">
        <is>
          <t>WBA</t>
        </is>
      </c>
      <c r="G203" t="inlineStr">
        <is>
          <t>DPW</t>
        </is>
      </c>
      <c r="H203" t="inlineStr">
        <is>
          <t>PAYG</t>
        </is>
      </c>
      <c r="I203" s="6" t="n">
        <v>45383</v>
      </c>
      <c r="J203" s="6" t="n">
        <v>46023</v>
      </c>
      <c r="K203" t="inlineStr">
        <is>
          <t>run_prolonged</t>
        </is>
      </c>
      <c r="L203" s="6" t="n">
        <v>45383</v>
      </c>
      <c r="M203" s="6" t="n">
        <v>46387</v>
      </c>
      <c r="N203" t="n">
        <v>274</v>
      </c>
      <c r="O203" s="6" t="n">
        <v>46387</v>
      </c>
      <c r="S203" t="inlineStr">
        <is>
          <t>with as-of date</t>
        </is>
      </c>
      <c r="T203" s="6" t="n">
        <v>45383</v>
      </c>
      <c r="U203" s="6" t="n"/>
      <c r="V203" t="n">
        <v>1</v>
      </c>
      <c r="W203" t="n">
        <v>1</v>
      </c>
      <c r="X203" s="6" t="n"/>
      <c r="Z203" s="6" t="n">
        <v>46053</v>
      </c>
      <c r="AA203" t="inlineStr">
        <is>
          <t>as-of, case 2-4</t>
        </is>
      </c>
      <c r="AB203" s="6" t="n">
        <v>46081</v>
      </c>
      <c r="AC203" t="inlineStr"/>
      <c r="AD203" s="6" t="n">
        <v>45928</v>
      </c>
    </row>
    <row r="204">
      <c r="A204" t="inlineStr">
        <is>
          <t>V700009</t>
        </is>
      </c>
      <c r="B204" t="inlineStr">
        <is>
          <t>2024-0011</t>
        </is>
      </c>
      <c r="C204" t="n">
        <v>2</v>
      </c>
      <c r="D204" t="inlineStr">
        <is>
          <t>37 80 4956 246-5</t>
        </is>
      </c>
      <c r="E204" t="inlineStr">
        <is>
          <t>CargoBeamer intermodal op. GmbH</t>
        </is>
      </c>
      <c r="F204" t="inlineStr">
        <is>
          <t>WBA</t>
        </is>
      </c>
      <c r="G204" t="inlineStr">
        <is>
          <t>DPW</t>
        </is>
      </c>
      <c r="H204" t="inlineStr">
        <is>
          <t>PAYG</t>
        </is>
      </c>
      <c r="I204" s="6" t="n">
        <v>45383</v>
      </c>
      <c r="J204" s="6" t="n">
        <v>46023</v>
      </c>
      <c r="K204" t="inlineStr">
        <is>
          <t>run_prolonged</t>
        </is>
      </c>
      <c r="L204" s="6" t="n">
        <v>45383</v>
      </c>
      <c r="M204" s="6" t="n">
        <v>46387</v>
      </c>
      <c r="N204" t="n">
        <v>274</v>
      </c>
      <c r="O204" s="6" t="n">
        <v>46387</v>
      </c>
      <c r="S204" t="inlineStr">
        <is>
          <t>with as-of date</t>
        </is>
      </c>
      <c r="T204" s="6" t="n">
        <v>45383</v>
      </c>
      <c r="U204" s="6" t="n"/>
      <c r="V204" t="n">
        <v>1</v>
      </c>
      <c r="W204" t="n">
        <v>1</v>
      </c>
      <c r="X204" s="6" t="n"/>
      <c r="Z204" s="6" t="n">
        <v>46053</v>
      </c>
      <c r="AA204" t="inlineStr">
        <is>
          <t>as-of, case 2-4</t>
        </is>
      </c>
      <c r="AB204" s="6" t="n">
        <v>46081</v>
      </c>
      <c r="AC204" t="inlineStr"/>
      <c r="AD204" s="6" t="n">
        <v>45928</v>
      </c>
    </row>
    <row r="205">
      <c r="A205" t="inlineStr">
        <is>
          <t>V700009</t>
        </is>
      </c>
      <c r="B205" t="inlineStr">
        <is>
          <t>2024-0011</t>
        </is>
      </c>
      <c r="C205" t="n">
        <v>3</v>
      </c>
      <c r="D205" t="inlineStr">
        <is>
          <t>35 80 4956 019-8</t>
        </is>
      </c>
      <c r="E205" t="inlineStr">
        <is>
          <t>CargoBeamer intermodal op. GmbH</t>
        </is>
      </c>
      <c r="F205" t="inlineStr">
        <is>
          <t>WBA</t>
        </is>
      </c>
      <c r="G205" t="inlineStr">
        <is>
          <t>DPW</t>
        </is>
      </c>
      <c r="H205" t="inlineStr">
        <is>
          <t>PAYG</t>
        </is>
      </c>
      <c r="I205" s="6" t="n">
        <v>45383</v>
      </c>
      <c r="J205" s="6" t="n">
        <v>46023</v>
      </c>
      <c r="K205" t="inlineStr">
        <is>
          <t>run_prolonged</t>
        </is>
      </c>
      <c r="L205" s="6" t="n">
        <v>45383</v>
      </c>
      <c r="M205" s="6" t="n">
        <v>46387</v>
      </c>
      <c r="N205" t="n">
        <v>274</v>
      </c>
      <c r="O205" s="6" t="n">
        <v>46387</v>
      </c>
      <c r="S205" t="inlineStr">
        <is>
          <t>with as-of date</t>
        </is>
      </c>
      <c r="T205" s="6" t="n">
        <v>45383</v>
      </c>
      <c r="U205" s="6" t="n"/>
      <c r="V205" t="n">
        <v>1</v>
      </c>
      <c r="W205" t="n">
        <v>1</v>
      </c>
      <c r="X205" s="6" t="n"/>
      <c r="Z205" s="6" t="n">
        <v>46053</v>
      </c>
      <c r="AA205" t="inlineStr">
        <is>
          <t>as-of, case 2-4</t>
        </is>
      </c>
      <c r="AB205" s="6" t="n">
        <v>46081</v>
      </c>
      <c r="AC205" t="inlineStr"/>
      <c r="AD205" s="6" t="n">
        <v>45928</v>
      </c>
    </row>
    <row r="206">
      <c r="A206" t="inlineStr">
        <is>
          <t>V700009</t>
        </is>
      </c>
      <c r="B206" t="inlineStr">
        <is>
          <t>2024-0011</t>
        </is>
      </c>
      <c r="C206" t="n">
        <v>35</v>
      </c>
      <c r="D206" t="inlineStr">
        <is>
          <t>35 80 4956 004-0</t>
        </is>
      </c>
      <c r="E206" t="inlineStr">
        <is>
          <t>CargoBeamer intermodal op. GmbH</t>
        </is>
      </c>
      <c r="F206" t="inlineStr">
        <is>
          <t>WBA</t>
        </is>
      </c>
      <c r="G206" t="inlineStr">
        <is>
          <t>DPW</t>
        </is>
      </c>
      <c r="H206" t="inlineStr">
        <is>
          <t>PAYG</t>
        </is>
      </c>
      <c r="I206" s="6" t="n">
        <v>45383</v>
      </c>
      <c r="J206" s="6" t="n">
        <v>46023</v>
      </c>
      <c r="K206" t="inlineStr">
        <is>
          <t>run_prolonged</t>
        </is>
      </c>
      <c r="L206" s="6" t="n">
        <v>45809</v>
      </c>
      <c r="M206" s="6" t="n">
        <v>46387</v>
      </c>
      <c r="N206" t="n">
        <v>274</v>
      </c>
      <c r="O206" s="6" t="n">
        <v>46387</v>
      </c>
      <c r="S206" t="inlineStr">
        <is>
          <t>with as-of date</t>
        </is>
      </c>
      <c r="T206" s="6" t="n">
        <v>45383</v>
      </c>
      <c r="U206" s="6" t="n"/>
      <c r="V206" t="n">
        <v>1</v>
      </c>
      <c r="W206" t="n">
        <v>1</v>
      </c>
      <c r="X206" s="6" t="n"/>
      <c r="Z206" s="6" t="n">
        <v>46053</v>
      </c>
      <c r="AA206" t="inlineStr">
        <is>
          <t>as-of, case 2-4</t>
        </is>
      </c>
      <c r="AB206" s="6" t="n">
        <v>46081</v>
      </c>
      <c r="AC206" t="inlineStr"/>
      <c r="AD206" s="6" t="n">
        <v>45928</v>
      </c>
    </row>
    <row r="207">
      <c r="A207" t="inlineStr">
        <is>
          <t>V700009</t>
        </is>
      </c>
      <c r="B207" t="inlineStr">
        <is>
          <t>2024-0011</t>
        </is>
      </c>
      <c r="C207" t="n">
        <v>36</v>
      </c>
      <c r="D207" t="inlineStr">
        <is>
          <t>35 80 4956 007-3</t>
        </is>
      </c>
      <c r="E207" t="inlineStr">
        <is>
          <t>CargoBeamer intermodal op. GmbH</t>
        </is>
      </c>
      <c r="F207" t="inlineStr">
        <is>
          <t>WBA</t>
        </is>
      </c>
      <c r="G207" t="inlineStr">
        <is>
          <t>DPW</t>
        </is>
      </c>
      <c r="H207" t="inlineStr">
        <is>
          <t>PAYG</t>
        </is>
      </c>
      <c r="I207" s="6" t="n">
        <v>45383</v>
      </c>
      <c r="J207" s="6" t="n">
        <v>46023</v>
      </c>
      <c r="K207" t="inlineStr">
        <is>
          <t>run_prolonged</t>
        </is>
      </c>
      <c r="L207" s="6" t="n">
        <v>45809</v>
      </c>
      <c r="M207" s="6" t="n">
        <v>46387</v>
      </c>
      <c r="N207" t="n">
        <v>274</v>
      </c>
      <c r="O207" s="6" t="n">
        <v>46387</v>
      </c>
      <c r="S207" t="inlineStr">
        <is>
          <t>with as-of date</t>
        </is>
      </c>
      <c r="T207" s="6" t="n">
        <v>45383</v>
      </c>
      <c r="U207" s="6" t="n"/>
      <c r="V207" t="n">
        <v>1</v>
      </c>
      <c r="W207" t="n">
        <v>1</v>
      </c>
      <c r="X207" s="6" t="n"/>
      <c r="Z207" s="6" t="n">
        <v>46053</v>
      </c>
      <c r="AA207" t="inlineStr">
        <is>
          <t>as-of, case 2-4</t>
        </is>
      </c>
      <c r="AB207" s="6" t="n">
        <v>46081</v>
      </c>
      <c r="AC207" t="inlineStr"/>
      <c r="AD207" s="6" t="n">
        <v>45928</v>
      </c>
    </row>
    <row r="208">
      <c r="A208" t="inlineStr">
        <is>
          <t>V700009</t>
        </is>
      </c>
      <c r="B208" t="inlineStr">
        <is>
          <t>2024-0011</t>
        </is>
      </c>
      <c r="C208" t="n">
        <v>37</v>
      </c>
      <c r="D208" t="inlineStr">
        <is>
          <t>35 80 4956 008-1</t>
        </is>
      </c>
      <c r="E208" t="inlineStr">
        <is>
          <t>CargoBeamer intermodal op. GmbH</t>
        </is>
      </c>
      <c r="F208" t="inlineStr">
        <is>
          <t>WBA</t>
        </is>
      </c>
      <c r="G208" t="inlineStr">
        <is>
          <t>DPW</t>
        </is>
      </c>
      <c r="H208" t="inlineStr">
        <is>
          <t>PAYG</t>
        </is>
      </c>
      <c r="I208" s="6" t="n">
        <v>45383</v>
      </c>
      <c r="J208" s="6" t="n">
        <v>46023</v>
      </c>
      <c r="K208" t="inlineStr">
        <is>
          <t>run_prolonged</t>
        </is>
      </c>
      <c r="L208" s="6" t="n">
        <v>45809</v>
      </c>
      <c r="M208" s="6" t="n">
        <v>46387</v>
      </c>
      <c r="N208" t="n">
        <v>274</v>
      </c>
      <c r="O208" s="6" t="n">
        <v>46387</v>
      </c>
      <c r="S208" t="inlineStr">
        <is>
          <t>with as-of date</t>
        </is>
      </c>
      <c r="T208" s="6" t="n">
        <v>45383</v>
      </c>
      <c r="U208" s="6" t="n"/>
      <c r="V208" t="n">
        <v>1</v>
      </c>
      <c r="W208" t="n">
        <v>1</v>
      </c>
      <c r="X208" s="6" t="n"/>
      <c r="Z208" s="6" t="n">
        <v>46053</v>
      </c>
      <c r="AA208" t="inlineStr">
        <is>
          <t>as-of, case 2-4</t>
        </is>
      </c>
      <c r="AB208" s="6" t="n">
        <v>46081</v>
      </c>
      <c r="AC208" t="inlineStr"/>
      <c r="AD208" s="6" t="n">
        <v>45928</v>
      </c>
    </row>
    <row r="209">
      <c r="A209" t="inlineStr">
        <is>
          <t>V700009</t>
        </is>
      </c>
      <c r="B209" t="inlineStr">
        <is>
          <t>2024-0011</t>
        </is>
      </c>
      <c r="C209" t="n">
        <v>38</v>
      </c>
      <c r="D209" t="inlineStr">
        <is>
          <t>35 80 4956 009-9</t>
        </is>
      </c>
      <c r="E209" t="inlineStr">
        <is>
          <t>CargoBeamer intermodal op. GmbH</t>
        </is>
      </c>
      <c r="F209" t="inlineStr">
        <is>
          <t>WBA</t>
        </is>
      </c>
      <c r="G209" t="inlineStr">
        <is>
          <t>DPW</t>
        </is>
      </c>
      <c r="H209" t="inlineStr">
        <is>
          <t>PAYG</t>
        </is>
      </c>
      <c r="I209" s="6" t="n">
        <v>45383</v>
      </c>
      <c r="J209" s="6" t="n">
        <v>46023</v>
      </c>
      <c r="K209" t="inlineStr">
        <is>
          <t>run_prolonged</t>
        </is>
      </c>
      <c r="L209" s="6" t="n">
        <v>45809</v>
      </c>
      <c r="M209" s="6" t="n">
        <v>46387</v>
      </c>
      <c r="N209" t="n">
        <v>274</v>
      </c>
      <c r="O209" s="6" t="n">
        <v>46387</v>
      </c>
      <c r="S209" t="inlineStr">
        <is>
          <t>with as-of date</t>
        </is>
      </c>
      <c r="T209" s="6" t="n">
        <v>45383</v>
      </c>
      <c r="U209" s="6" t="n"/>
      <c r="V209" t="n">
        <v>1</v>
      </c>
      <c r="W209" t="n">
        <v>1</v>
      </c>
      <c r="X209" s="6" t="n"/>
      <c r="Z209" s="6" t="n">
        <v>46053</v>
      </c>
      <c r="AA209" t="inlineStr">
        <is>
          <t>as-of, case 2-4</t>
        </is>
      </c>
      <c r="AB209" s="6" t="n">
        <v>46081</v>
      </c>
      <c r="AC209" t="inlineStr"/>
      <c r="AD209" s="6" t="n">
        <v>45928</v>
      </c>
    </row>
    <row r="210">
      <c r="A210" t="inlineStr">
        <is>
          <t>V700009</t>
        </is>
      </c>
      <c r="B210" t="inlineStr">
        <is>
          <t>2024-0011</t>
        </is>
      </c>
      <c r="C210" t="n">
        <v>39</v>
      </c>
      <c r="D210" t="inlineStr">
        <is>
          <t>35 80 4956 010-7</t>
        </is>
      </c>
      <c r="E210" t="inlineStr">
        <is>
          <t>CargoBeamer intermodal op. GmbH</t>
        </is>
      </c>
      <c r="F210" t="inlineStr">
        <is>
          <t>WBA</t>
        </is>
      </c>
      <c r="G210" t="inlineStr">
        <is>
          <t>DPW</t>
        </is>
      </c>
      <c r="H210" t="inlineStr">
        <is>
          <t>PAYG</t>
        </is>
      </c>
      <c r="I210" s="6" t="n">
        <v>45383</v>
      </c>
      <c r="J210" s="6" t="n">
        <v>46023</v>
      </c>
      <c r="K210" t="inlineStr">
        <is>
          <t>run_prolonged</t>
        </is>
      </c>
      <c r="L210" s="6" t="n">
        <v>45809</v>
      </c>
      <c r="M210" s="6" t="n">
        <v>46387</v>
      </c>
      <c r="N210" t="n">
        <v>274</v>
      </c>
      <c r="O210" s="6" t="n">
        <v>46387</v>
      </c>
      <c r="S210" t="inlineStr">
        <is>
          <t>with as-of date</t>
        </is>
      </c>
      <c r="T210" s="6" t="n">
        <v>45383</v>
      </c>
      <c r="U210" s="6" t="n"/>
      <c r="V210" t="n">
        <v>1</v>
      </c>
      <c r="W210" t="n">
        <v>1</v>
      </c>
      <c r="X210" s="6" t="n"/>
      <c r="Z210" s="6" t="n">
        <v>46053</v>
      </c>
      <c r="AA210" t="inlineStr">
        <is>
          <t>as-of, case 2-4</t>
        </is>
      </c>
      <c r="AB210" s="6" t="n">
        <v>46081</v>
      </c>
      <c r="AC210" t="inlineStr"/>
      <c r="AD210" s="6" t="n">
        <v>45928</v>
      </c>
    </row>
    <row r="211">
      <c r="A211" t="inlineStr">
        <is>
          <t>V700009</t>
        </is>
      </c>
      <c r="B211" t="inlineStr">
        <is>
          <t>2024-0011</t>
        </is>
      </c>
      <c r="C211" t="n">
        <v>40</v>
      </c>
      <c r="D211" t="inlineStr">
        <is>
          <t>35 80 4956 011-5</t>
        </is>
      </c>
      <c r="E211" t="inlineStr">
        <is>
          <t>CargoBeamer intermodal op. GmbH</t>
        </is>
      </c>
      <c r="F211" t="inlineStr">
        <is>
          <t>WBA</t>
        </is>
      </c>
      <c r="G211" t="inlineStr">
        <is>
          <t>DPW</t>
        </is>
      </c>
      <c r="H211" t="inlineStr">
        <is>
          <t>PAYG</t>
        </is>
      </c>
      <c r="I211" s="6" t="n">
        <v>45383</v>
      </c>
      <c r="J211" s="6" t="n">
        <v>46023</v>
      </c>
      <c r="K211" t="inlineStr">
        <is>
          <t>run_prolonged</t>
        </is>
      </c>
      <c r="L211" s="6" t="n">
        <v>45809</v>
      </c>
      <c r="M211" s="6" t="n">
        <v>46387</v>
      </c>
      <c r="N211" t="n">
        <v>274</v>
      </c>
      <c r="O211" s="6" t="n">
        <v>46387</v>
      </c>
      <c r="S211" t="inlineStr">
        <is>
          <t>with as-of date</t>
        </is>
      </c>
      <c r="T211" s="6" t="n">
        <v>45383</v>
      </c>
      <c r="U211" s="6" t="n"/>
      <c r="V211" t="n">
        <v>1</v>
      </c>
      <c r="W211" t="n">
        <v>1</v>
      </c>
      <c r="X211" s="6" t="n"/>
      <c r="Z211" s="6" t="n">
        <v>46053</v>
      </c>
      <c r="AA211" t="inlineStr">
        <is>
          <t>as-of, case 2-4</t>
        </is>
      </c>
      <c r="AB211" s="6" t="n">
        <v>46081</v>
      </c>
      <c r="AC211" t="inlineStr"/>
      <c r="AD211" s="6" t="n">
        <v>45928</v>
      </c>
    </row>
    <row r="212">
      <c r="A212" t="inlineStr">
        <is>
          <t>V700009</t>
        </is>
      </c>
      <c r="B212" t="inlineStr">
        <is>
          <t>2024-0011</t>
        </is>
      </c>
      <c r="C212" t="n">
        <v>41</v>
      </c>
      <c r="D212" t="inlineStr">
        <is>
          <t>35 80 4956 014-9</t>
        </is>
      </c>
      <c r="E212" t="inlineStr">
        <is>
          <t>CargoBeamer intermodal op. GmbH</t>
        </is>
      </c>
      <c r="F212" t="inlineStr">
        <is>
          <t>WBA</t>
        </is>
      </c>
      <c r="G212" t="inlineStr">
        <is>
          <t>DPW</t>
        </is>
      </c>
      <c r="H212" t="inlineStr">
        <is>
          <t>PAYG</t>
        </is>
      </c>
      <c r="I212" s="6" t="n">
        <v>45383</v>
      </c>
      <c r="J212" s="6" t="n">
        <v>46023</v>
      </c>
      <c r="K212" t="inlineStr">
        <is>
          <t>run_prolonged</t>
        </is>
      </c>
      <c r="L212" s="6" t="n">
        <v>45809</v>
      </c>
      <c r="M212" s="6" t="n">
        <v>46387</v>
      </c>
      <c r="N212" t="n">
        <v>274</v>
      </c>
      <c r="O212" s="6" t="n">
        <v>46387</v>
      </c>
      <c r="S212" t="inlineStr">
        <is>
          <t>with as-of date</t>
        </is>
      </c>
      <c r="T212" s="6" t="n">
        <v>45383</v>
      </c>
      <c r="U212" s="6" t="n"/>
      <c r="V212" t="n">
        <v>1</v>
      </c>
      <c r="W212" t="n">
        <v>1</v>
      </c>
      <c r="X212" s="6" t="n"/>
      <c r="Z212" s="6" t="n">
        <v>46053</v>
      </c>
      <c r="AA212" t="inlineStr">
        <is>
          <t>as-of, case 2-4</t>
        </is>
      </c>
      <c r="AB212" s="6" t="n">
        <v>46081</v>
      </c>
      <c r="AC212" t="inlineStr"/>
      <c r="AD212" s="6" t="n">
        <v>45928</v>
      </c>
    </row>
    <row r="213">
      <c r="A213" t="inlineStr">
        <is>
          <t>V700009</t>
        </is>
      </c>
      <c r="B213" t="inlineStr">
        <is>
          <t>2024-0011</t>
        </is>
      </c>
      <c r="C213" t="n">
        <v>11</v>
      </c>
      <c r="D213" t="inlineStr">
        <is>
          <t>35 80 4956 021-4</t>
        </is>
      </c>
      <c r="E213" t="inlineStr">
        <is>
          <t>CargoBeamer intermodal op. GmbH</t>
        </is>
      </c>
      <c r="F213" t="inlineStr">
        <is>
          <t>WBA</t>
        </is>
      </c>
      <c r="G213" t="inlineStr">
        <is>
          <t>DPW</t>
        </is>
      </c>
      <c r="H213" t="inlineStr">
        <is>
          <t>PAYG</t>
        </is>
      </c>
      <c r="I213" s="6" t="n">
        <v>45383</v>
      </c>
      <c r="J213" s="6" t="n">
        <v>46023</v>
      </c>
      <c r="K213" t="inlineStr">
        <is>
          <t>run_prolonged</t>
        </is>
      </c>
      <c r="L213" s="6" t="n">
        <v>45383</v>
      </c>
      <c r="M213" s="6" t="n">
        <v>46387</v>
      </c>
      <c r="N213" t="n">
        <v>274</v>
      </c>
      <c r="O213" s="6" t="n">
        <v>46387</v>
      </c>
      <c r="S213" t="inlineStr">
        <is>
          <t>with as-of date</t>
        </is>
      </c>
      <c r="T213" s="6" t="n">
        <v>45383</v>
      </c>
      <c r="U213" s="6" t="n"/>
      <c r="V213" t="n">
        <v>1</v>
      </c>
      <c r="W213" t="n">
        <v>1</v>
      </c>
      <c r="X213" s="6" t="n"/>
      <c r="Z213" s="6" t="n">
        <v>46053</v>
      </c>
      <c r="AA213" t="inlineStr">
        <is>
          <t>as-of, case 2-4</t>
        </is>
      </c>
      <c r="AB213" s="6" t="n">
        <v>46081</v>
      </c>
      <c r="AC213" t="inlineStr"/>
      <c r="AD213" s="6" t="n">
        <v>45928</v>
      </c>
    </row>
    <row r="214">
      <c r="A214" t="inlineStr">
        <is>
          <t>V700009</t>
        </is>
      </c>
      <c r="B214" t="inlineStr">
        <is>
          <t>2024-0011</t>
        </is>
      </c>
      <c r="C214" t="n">
        <v>12</v>
      </c>
      <c r="D214" t="inlineStr">
        <is>
          <t>35 80 4956 013-1</t>
        </is>
      </c>
      <c r="E214" t="inlineStr">
        <is>
          <t>CargoBeamer intermodal op. GmbH</t>
        </is>
      </c>
      <c r="F214" t="inlineStr">
        <is>
          <t>WBA</t>
        </is>
      </c>
      <c r="G214" t="inlineStr">
        <is>
          <t>DPW</t>
        </is>
      </c>
      <c r="H214" t="inlineStr">
        <is>
          <t>PAYG</t>
        </is>
      </c>
      <c r="I214" s="6" t="n">
        <v>45383</v>
      </c>
      <c r="J214" s="6" t="n">
        <v>46023</v>
      </c>
      <c r="K214" t="inlineStr">
        <is>
          <t>run_prolonged</t>
        </is>
      </c>
      <c r="L214" s="6" t="n">
        <v>45383</v>
      </c>
      <c r="M214" s="6" t="n">
        <v>46387</v>
      </c>
      <c r="N214" t="n">
        <v>274</v>
      </c>
      <c r="O214" s="6" t="n">
        <v>46387</v>
      </c>
      <c r="S214" t="inlineStr">
        <is>
          <t>with as-of date</t>
        </is>
      </c>
      <c r="T214" s="6" t="n">
        <v>45383</v>
      </c>
      <c r="U214" s="6" t="n"/>
      <c r="V214" t="n">
        <v>1</v>
      </c>
      <c r="W214" t="n">
        <v>1</v>
      </c>
      <c r="X214" s="6" t="n"/>
      <c r="Z214" s="6" t="n">
        <v>46053</v>
      </c>
      <c r="AA214" t="inlineStr">
        <is>
          <t>as-of, case 2-4</t>
        </is>
      </c>
      <c r="AB214" s="6" t="n">
        <v>46081</v>
      </c>
      <c r="AC214" t="inlineStr"/>
      <c r="AD214" s="6" t="n">
        <v>45928</v>
      </c>
    </row>
    <row r="215">
      <c r="A215" t="inlineStr">
        <is>
          <t>V700009</t>
        </is>
      </c>
      <c r="B215" t="inlineStr">
        <is>
          <t>2024-0011</t>
        </is>
      </c>
      <c r="C215" t="n">
        <v>13</v>
      </c>
      <c r="D215" t="inlineStr">
        <is>
          <t>35 80 4956 025-5</t>
        </is>
      </c>
      <c r="E215" t="inlineStr">
        <is>
          <t>CargoBeamer intermodal op. GmbH</t>
        </is>
      </c>
      <c r="F215" t="inlineStr">
        <is>
          <t>WBA</t>
        </is>
      </c>
      <c r="G215" t="inlineStr">
        <is>
          <t>DPW</t>
        </is>
      </c>
      <c r="H215" t="inlineStr">
        <is>
          <t>PAYG</t>
        </is>
      </c>
      <c r="I215" s="6" t="n">
        <v>45383</v>
      </c>
      <c r="J215" s="6" t="n">
        <v>46023</v>
      </c>
      <c r="K215" t="inlineStr">
        <is>
          <t>run_prolonged</t>
        </is>
      </c>
      <c r="L215" s="6" t="n">
        <v>45383</v>
      </c>
      <c r="M215" s="6" t="n">
        <v>46387</v>
      </c>
      <c r="N215" t="n">
        <v>274</v>
      </c>
      <c r="O215" s="6" t="n">
        <v>46387</v>
      </c>
      <c r="S215" t="inlineStr">
        <is>
          <t>with as-of date</t>
        </is>
      </c>
      <c r="T215" s="6" t="n">
        <v>45383</v>
      </c>
      <c r="U215" s="6" t="n"/>
      <c r="V215" t="n">
        <v>1</v>
      </c>
      <c r="W215" t="n">
        <v>1</v>
      </c>
      <c r="X215" s="6" t="n"/>
      <c r="Z215" s="6" t="n">
        <v>46053</v>
      </c>
      <c r="AA215" t="inlineStr">
        <is>
          <t>as-of, case 2-4</t>
        </is>
      </c>
      <c r="AB215" s="6" t="n">
        <v>46081</v>
      </c>
      <c r="AC215" t="inlineStr"/>
      <c r="AD215" s="6" t="n">
        <v>45928</v>
      </c>
    </row>
    <row r="216">
      <c r="A216" t="inlineStr">
        <is>
          <t>V700009</t>
        </is>
      </c>
      <c r="B216" t="inlineStr">
        <is>
          <t>2024-0011</t>
        </is>
      </c>
      <c r="C216" t="n">
        <v>14</v>
      </c>
      <c r="D216" t="inlineStr">
        <is>
          <t>35 80 4956 024-8</t>
        </is>
      </c>
      <c r="E216" t="inlineStr">
        <is>
          <t>CargoBeamer intermodal op. GmbH</t>
        </is>
      </c>
      <c r="F216" t="inlineStr">
        <is>
          <t>WBA</t>
        </is>
      </c>
      <c r="G216" t="inlineStr">
        <is>
          <t>DPW</t>
        </is>
      </c>
      <c r="H216" t="inlineStr">
        <is>
          <t>PAYG</t>
        </is>
      </c>
      <c r="I216" s="6" t="n">
        <v>45383</v>
      </c>
      <c r="J216" s="6" t="n">
        <v>46023</v>
      </c>
      <c r="K216" t="inlineStr">
        <is>
          <t>run_prolonged</t>
        </is>
      </c>
      <c r="L216" s="6" t="n">
        <v>45383</v>
      </c>
      <c r="M216" s="6" t="n">
        <v>46387</v>
      </c>
      <c r="N216" t="n">
        <v>274</v>
      </c>
      <c r="O216" s="6" t="n">
        <v>46387</v>
      </c>
      <c r="S216" t="inlineStr">
        <is>
          <t>with as-of date</t>
        </is>
      </c>
      <c r="T216" s="6" t="n">
        <v>45383</v>
      </c>
      <c r="U216" s="6" t="n"/>
      <c r="V216" t="n">
        <v>1</v>
      </c>
      <c r="W216" t="n">
        <v>1</v>
      </c>
      <c r="X216" s="6" t="n"/>
      <c r="Z216" s="6" t="n">
        <v>46053</v>
      </c>
      <c r="AA216" t="inlineStr">
        <is>
          <t>as-of, case 2-4</t>
        </is>
      </c>
      <c r="AB216" s="6" t="n">
        <v>46081</v>
      </c>
      <c r="AC216" t="inlineStr"/>
      <c r="AD216" s="6" t="n">
        <v>45928</v>
      </c>
    </row>
    <row r="217">
      <c r="A217" t="inlineStr">
        <is>
          <t>V700009</t>
        </is>
      </c>
      <c r="B217" t="inlineStr">
        <is>
          <t>2024-0011</t>
        </is>
      </c>
      <c r="C217" t="n">
        <v>15</v>
      </c>
      <c r="D217" t="inlineStr">
        <is>
          <t>35 80 4956 022-2</t>
        </is>
      </c>
      <c r="E217" t="inlineStr">
        <is>
          <t>CargoBeamer intermodal op. GmbH</t>
        </is>
      </c>
      <c r="F217" t="inlineStr">
        <is>
          <t>WBA</t>
        </is>
      </c>
      <c r="G217" t="inlineStr">
        <is>
          <t>DPW</t>
        </is>
      </c>
      <c r="H217" t="inlineStr">
        <is>
          <t>PAYG</t>
        </is>
      </c>
      <c r="I217" s="6" t="n">
        <v>45383</v>
      </c>
      <c r="J217" s="6" t="n">
        <v>46023</v>
      </c>
      <c r="K217" t="inlineStr">
        <is>
          <t>run_prolonged</t>
        </is>
      </c>
      <c r="L217" s="6" t="n">
        <v>45383</v>
      </c>
      <c r="M217" s="6" t="n">
        <v>46387</v>
      </c>
      <c r="N217" t="n">
        <v>274</v>
      </c>
      <c r="O217" s="6" t="n">
        <v>46387</v>
      </c>
      <c r="S217" t="inlineStr">
        <is>
          <t>with as-of date</t>
        </is>
      </c>
      <c r="T217" s="6" t="n">
        <v>45383</v>
      </c>
      <c r="U217" s="6" t="n"/>
      <c r="V217" t="n">
        <v>1</v>
      </c>
      <c r="W217" t="n">
        <v>1</v>
      </c>
      <c r="X217" s="6" t="n"/>
      <c r="Z217" s="6" t="n">
        <v>46053</v>
      </c>
      <c r="AA217" t="inlineStr">
        <is>
          <t>as-of, case 2-4</t>
        </is>
      </c>
      <c r="AB217" s="6" t="n">
        <v>46081</v>
      </c>
      <c r="AC217" t="inlineStr"/>
      <c r="AD217" s="6" t="n">
        <v>45928</v>
      </c>
    </row>
    <row r="218">
      <c r="A218" t="inlineStr">
        <is>
          <t>V700009</t>
        </is>
      </c>
      <c r="B218" t="inlineStr">
        <is>
          <t>2024-0011</t>
        </is>
      </c>
      <c r="C218" t="n">
        <v>16</v>
      </c>
      <c r="D218" t="inlineStr">
        <is>
          <t>37 80 4956 590-6</t>
        </is>
      </c>
      <c r="E218" t="inlineStr">
        <is>
          <t>CargoBeamer intermodal op. GmbH</t>
        </is>
      </c>
      <c r="F218" t="inlineStr">
        <is>
          <t>WBA</t>
        </is>
      </c>
      <c r="G218" t="inlineStr">
        <is>
          <t>DPW</t>
        </is>
      </c>
      <c r="H218" t="inlineStr">
        <is>
          <t>PAYG</t>
        </is>
      </c>
      <c r="I218" s="6" t="n">
        <v>45383</v>
      </c>
      <c r="J218" s="6" t="n">
        <v>46023</v>
      </c>
      <c r="K218" t="inlineStr">
        <is>
          <t>run_prolonged</t>
        </is>
      </c>
      <c r="L218" s="6" t="n">
        <v>45383</v>
      </c>
      <c r="M218" s="6" t="n">
        <v>46387</v>
      </c>
      <c r="N218" t="n">
        <v>274</v>
      </c>
      <c r="O218" s="6" t="n">
        <v>46387</v>
      </c>
      <c r="S218" t="inlineStr">
        <is>
          <t>with as-of date</t>
        </is>
      </c>
      <c r="T218" s="6" t="n">
        <v>45383</v>
      </c>
      <c r="U218" s="6" t="n"/>
      <c r="V218" t="n">
        <v>1</v>
      </c>
      <c r="W218" t="n">
        <v>1</v>
      </c>
      <c r="X218" s="6" t="n"/>
      <c r="Z218" s="6" t="n">
        <v>46053</v>
      </c>
      <c r="AA218" t="inlineStr">
        <is>
          <t>as-of, case 2-4</t>
        </is>
      </c>
      <c r="AB218" s="6" t="n">
        <v>46081</v>
      </c>
      <c r="AC218" t="inlineStr"/>
      <c r="AD218" s="6" t="n">
        <v>45928</v>
      </c>
    </row>
    <row r="219">
      <c r="A219" t="inlineStr">
        <is>
          <t>V700009</t>
        </is>
      </c>
      <c r="B219" t="inlineStr">
        <is>
          <t>2024-0011</t>
        </is>
      </c>
      <c r="C219" t="n">
        <v>17</v>
      </c>
      <c r="D219" t="inlineStr">
        <is>
          <t>35 80 4956 005-7</t>
        </is>
      </c>
      <c r="E219" t="inlineStr">
        <is>
          <t>CargoBeamer intermodal op. GmbH</t>
        </is>
      </c>
      <c r="F219" t="inlineStr">
        <is>
          <t>WBA</t>
        </is>
      </c>
      <c r="G219" t="inlineStr">
        <is>
          <t>DPW</t>
        </is>
      </c>
      <c r="H219" t="inlineStr">
        <is>
          <t>PAYG</t>
        </is>
      </c>
      <c r="I219" s="6" t="n">
        <v>45383</v>
      </c>
      <c r="J219" s="6" t="n">
        <v>46023</v>
      </c>
      <c r="K219" t="inlineStr">
        <is>
          <t>run_prolonged</t>
        </is>
      </c>
      <c r="L219" s="6" t="n">
        <v>45383</v>
      </c>
      <c r="M219" s="6" t="n">
        <v>46387</v>
      </c>
      <c r="N219" t="n">
        <v>274</v>
      </c>
      <c r="O219" s="6" t="n">
        <v>46387</v>
      </c>
      <c r="S219" t="inlineStr">
        <is>
          <t>with as-of date</t>
        </is>
      </c>
      <c r="T219" s="6" t="n">
        <v>45383</v>
      </c>
      <c r="U219" s="6" t="n"/>
      <c r="V219" t="n">
        <v>1</v>
      </c>
      <c r="W219" t="n">
        <v>1</v>
      </c>
      <c r="X219" s="6" t="n"/>
      <c r="Z219" s="6" t="n">
        <v>46053</v>
      </c>
      <c r="AA219" t="inlineStr">
        <is>
          <t>as-of, case 2-4</t>
        </is>
      </c>
      <c r="AB219" s="6" t="n">
        <v>46081</v>
      </c>
      <c r="AC219" t="inlineStr"/>
      <c r="AD219" s="6" t="n">
        <v>45928</v>
      </c>
    </row>
    <row r="220">
      <c r="A220" t="inlineStr">
        <is>
          <t>V700009</t>
        </is>
      </c>
      <c r="B220" t="inlineStr">
        <is>
          <t>2024-0011</t>
        </is>
      </c>
      <c r="C220" t="n">
        <v>18</v>
      </c>
      <c r="D220" t="inlineStr">
        <is>
          <t>37 80 4956 553-4</t>
        </is>
      </c>
      <c r="E220" t="inlineStr">
        <is>
          <t>CargoBeamer intermodal op. GmbH</t>
        </is>
      </c>
      <c r="F220" t="inlineStr">
        <is>
          <t>WBA</t>
        </is>
      </c>
      <c r="G220" t="inlineStr">
        <is>
          <t>DPW</t>
        </is>
      </c>
      <c r="H220" t="inlineStr">
        <is>
          <t>PAYG</t>
        </is>
      </c>
      <c r="I220" s="6" t="n">
        <v>45383</v>
      </c>
      <c r="J220" s="6" t="n">
        <v>46023</v>
      </c>
      <c r="K220" t="inlineStr">
        <is>
          <t>run_prolonged</t>
        </is>
      </c>
      <c r="L220" s="6" t="n">
        <v>45383</v>
      </c>
      <c r="M220" s="6" t="n">
        <v>46387</v>
      </c>
      <c r="N220" t="n">
        <v>274</v>
      </c>
      <c r="O220" s="6" t="n">
        <v>46387</v>
      </c>
      <c r="S220" t="inlineStr">
        <is>
          <t>with as-of date</t>
        </is>
      </c>
      <c r="T220" s="6" t="n">
        <v>45383</v>
      </c>
      <c r="U220" s="6" t="n"/>
      <c r="V220" t="n">
        <v>1</v>
      </c>
      <c r="W220" t="n">
        <v>1</v>
      </c>
      <c r="X220" s="6" t="n"/>
      <c r="Z220" s="6" t="n">
        <v>46053</v>
      </c>
      <c r="AA220" t="inlineStr">
        <is>
          <t>as-of, case 2-4</t>
        </is>
      </c>
      <c r="AB220" s="6" t="n">
        <v>46081</v>
      </c>
      <c r="AC220" t="inlineStr"/>
      <c r="AD220" s="6" t="n">
        <v>45928</v>
      </c>
    </row>
    <row r="221">
      <c r="A221" t="inlineStr">
        <is>
          <t>V700009</t>
        </is>
      </c>
      <c r="B221" t="inlineStr">
        <is>
          <t>2024-0011</t>
        </is>
      </c>
      <c r="C221" t="n">
        <v>47</v>
      </c>
      <c r="D221" t="inlineStr">
        <is>
          <t>37 80 4956 191-3</t>
        </is>
      </c>
      <c r="E221" t="inlineStr">
        <is>
          <t>CargoBeamer intermodal op. GmbH</t>
        </is>
      </c>
      <c r="F221" t="inlineStr">
        <is>
          <t>WBA</t>
        </is>
      </c>
      <c r="G221" t="inlineStr">
        <is>
          <t>DPW</t>
        </is>
      </c>
      <c r="H221" t="inlineStr">
        <is>
          <t>PAYG</t>
        </is>
      </c>
      <c r="I221" s="6" t="n">
        <v>45383</v>
      </c>
      <c r="J221" s="6" t="n">
        <v>46023</v>
      </c>
      <c r="K221" t="inlineStr">
        <is>
          <t>run_prolonged</t>
        </is>
      </c>
      <c r="L221" s="6" t="n">
        <v>46023</v>
      </c>
      <c r="M221" s="6" t="n">
        <v>46387</v>
      </c>
      <c r="N221" t="n">
        <v>274</v>
      </c>
      <c r="O221" s="6" t="n">
        <v>46387</v>
      </c>
      <c r="S221" t="inlineStr">
        <is>
          <t>with as-of date</t>
        </is>
      </c>
      <c r="T221" s="6" t="n">
        <v>45505</v>
      </c>
      <c r="U221" s="6" t="n"/>
      <c r="V221" t="n">
        <v>1</v>
      </c>
      <c r="W221" t="n">
        <v>1</v>
      </c>
      <c r="X221" s="6" t="n"/>
      <c r="Z221" s="6" t="n">
        <v>46053</v>
      </c>
      <c r="AA221" t="inlineStr">
        <is>
          <t>as-of, case 2-4</t>
        </is>
      </c>
      <c r="AB221" s="6" t="n">
        <v>46081</v>
      </c>
      <c r="AC221" t="inlineStr"/>
      <c r="AD221" s="6" t="n">
        <v>45928</v>
      </c>
    </row>
    <row r="222">
      <c r="A222" t="inlineStr">
        <is>
          <t>V700009</t>
        </is>
      </c>
      <c r="B222" t="inlineStr">
        <is>
          <t>2024-0011</t>
        </is>
      </c>
      <c r="C222" t="n">
        <v>20</v>
      </c>
      <c r="D222" t="inlineStr">
        <is>
          <t>37 80 4992 493-9</t>
        </is>
      </c>
      <c r="E222" t="inlineStr">
        <is>
          <t>CargoBeamer intermodal op. GmbH</t>
        </is>
      </c>
      <c r="F222" t="inlineStr">
        <is>
          <t>WBA</t>
        </is>
      </c>
      <c r="G222" t="inlineStr">
        <is>
          <t>DPW</t>
        </is>
      </c>
      <c r="H222" t="inlineStr">
        <is>
          <t>PAYG</t>
        </is>
      </c>
      <c r="I222" s="6" t="n">
        <v>45383</v>
      </c>
      <c r="J222" s="6" t="n">
        <v>46023</v>
      </c>
      <c r="K222" t="inlineStr">
        <is>
          <t>run_prolonged</t>
        </is>
      </c>
      <c r="L222" s="6" t="n">
        <v>45505</v>
      </c>
      <c r="M222" s="6" t="n">
        <v>46387</v>
      </c>
      <c r="N222" t="n">
        <v>274</v>
      </c>
      <c r="O222" s="6" t="n">
        <v>46387</v>
      </c>
      <c r="S222" t="inlineStr">
        <is>
          <t>with as-of date</t>
        </is>
      </c>
      <c r="T222" s="6" t="n">
        <v>45505</v>
      </c>
      <c r="U222" s="6" t="n"/>
      <c r="V222" t="n">
        <v>1</v>
      </c>
      <c r="W222" t="n">
        <v>1</v>
      </c>
      <c r="X222" s="6" t="n"/>
      <c r="Z222" s="6" t="n">
        <v>46053</v>
      </c>
      <c r="AA222" t="inlineStr">
        <is>
          <t>as-of, case 2-4</t>
        </is>
      </c>
      <c r="AB222" s="6" t="n">
        <v>46081</v>
      </c>
      <c r="AC222" t="inlineStr"/>
      <c r="AD222" s="6" t="n">
        <v>45928</v>
      </c>
    </row>
    <row r="223">
      <c r="A223" t="inlineStr">
        <is>
          <t>V700009</t>
        </is>
      </c>
      <c r="B223" t="inlineStr">
        <is>
          <t>2024-0011</t>
        </is>
      </c>
      <c r="C223" t="n">
        <v>43</v>
      </c>
      <c r="D223" t="inlineStr">
        <is>
          <t>35 80 4956 016-4</t>
        </is>
      </c>
      <c r="E223" t="inlineStr">
        <is>
          <t>CargoBeamer intermodal op. GmbH</t>
        </is>
      </c>
      <c r="F223" t="inlineStr">
        <is>
          <t>WBA</t>
        </is>
      </c>
      <c r="G223" t="inlineStr">
        <is>
          <t>DPW</t>
        </is>
      </c>
      <c r="H223" t="inlineStr">
        <is>
          <t>PAYG</t>
        </is>
      </c>
      <c r="I223" s="6" t="n">
        <v>45383</v>
      </c>
      <c r="J223" s="6" t="n">
        <v>46023</v>
      </c>
      <c r="K223" t="inlineStr">
        <is>
          <t>run_prolonged</t>
        </is>
      </c>
      <c r="L223" s="6" t="n">
        <v>45809</v>
      </c>
      <c r="M223" s="6" t="n">
        <v>46387</v>
      </c>
      <c r="N223" t="n">
        <v>274</v>
      </c>
      <c r="O223" s="6" t="n">
        <v>46387</v>
      </c>
      <c r="S223" t="inlineStr">
        <is>
          <t>with as-of date</t>
        </is>
      </c>
      <c r="T223" s="6" t="n">
        <v>45505</v>
      </c>
      <c r="U223" s="6" t="n"/>
      <c r="V223" t="n">
        <v>1</v>
      </c>
      <c r="W223" t="n">
        <v>1</v>
      </c>
      <c r="X223" s="6" t="n"/>
      <c r="Z223" s="6" t="n">
        <v>46053</v>
      </c>
      <c r="AA223" t="inlineStr">
        <is>
          <t>as-of, case 2-4</t>
        </is>
      </c>
      <c r="AB223" s="6" t="n">
        <v>46081</v>
      </c>
      <c r="AC223" t="inlineStr"/>
      <c r="AD223" s="6" t="n">
        <v>45928</v>
      </c>
    </row>
    <row r="224">
      <c r="A224" t="inlineStr">
        <is>
          <t>V700009</t>
        </is>
      </c>
      <c r="B224" t="inlineStr">
        <is>
          <t>2024-0011</t>
        </is>
      </c>
      <c r="C224" t="n">
        <v>22</v>
      </c>
      <c r="D224" t="inlineStr">
        <is>
          <t>37 80 4992 499-6</t>
        </is>
      </c>
      <c r="E224" t="inlineStr">
        <is>
          <t>CargoBeamer intermodal op. GmbH</t>
        </is>
      </c>
      <c r="F224" t="inlineStr">
        <is>
          <t>WBA</t>
        </is>
      </c>
      <c r="G224" t="inlineStr">
        <is>
          <t>DPW</t>
        </is>
      </c>
      <c r="H224" t="inlineStr">
        <is>
          <t>PAYG</t>
        </is>
      </c>
      <c r="I224" s="6" t="n">
        <v>45383</v>
      </c>
      <c r="J224" s="6" t="n">
        <v>46023</v>
      </c>
      <c r="K224" t="inlineStr">
        <is>
          <t>run_prolonged</t>
        </is>
      </c>
      <c r="L224" s="6" t="n">
        <v>45505</v>
      </c>
      <c r="M224" s="6" t="n">
        <v>46387</v>
      </c>
      <c r="N224" t="n">
        <v>274</v>
      </c>
      <c r="O224" s="6" t="n">
        <v>46387</v>
      </c>
      <c r="S224" t="inlineStr">
        <is>
          <t>with as-of date</t>
        </is>
      </c>
      <c r="T224" s="6" t="n">
        <v>45505</v>
      </c>
      <c r="U224" s="6" t="n"/>
      <c r="V224" t="n">
        <v>1</v>
      </c>
      <c r="W224" t="n">
        <v>1</v>
      </c>
      <c r="X224" s="6" t="n"/>
      <c r="Z224" s="6" t="n">
        <v>46053</v>
      </c>
      <c r="AA224" t="inlineStr">
        <is>
          <t>as-of, case 2-4</t>
        </is>
      </c>
      <c r="AB224" s="6" t="n">
        <v>46081</v>
      </c>
      <c r="AC224" t="inlineStr"/>
      <c r="AD224" s="6" t="n">
        <v>45928</v>
      </c>
    </row>
    <row r="225">
      <c r="A225" t="inlineStr">
        <is>
          <t>V700009</t>
        </is>
      </c>
      <c r="B225" t="inlineStr">
        <is>
          <t>2024-0011</t>
        </is>
      </c>
      <c r="C225" t="n">
        <v>44</v>
      </c>
      <c r="D225" t="inlineStr">
        <is>
          <t>35 80 4956 018-0</t>
        </is>
      </c>
      <c r="E225" t="inlineStr">
        <is>
          <t>CargoBeamer intermodal op. GmbH</t>
        </is>
      </c>
      <c r="F225" t="inlineStr">
        <is>
          <t>WBA</t>
        </is>
      </c>
      <c r="G225" t="inlineStr">
        <is>
          <t>DPW</t>
        </is>
      </c>
      <c r="H225" t="inlineStr">
        <is>
          <t>PAYG</t>
        </is>
      </c>
      <c r="I225" s="6" t="n">
        <v>45383</v>
      </c>
      <c r="J225" s="6" t="n">
        <v>46023</v>
      </c>
      <c r="K225" t="inlineStr">
        <is>
          <t>run_prolonged</t>
        </is>
      </c>
      <c r="L225" s="6" t="n">
        <v>45809</v>
      </c>
      <c r="M225" s="6" t="n">
        <v>46387</v>
      </c>
      <c r="N225" t="n">
        <v>274</v>
      </c>
      <c r="O225" s="6" t="n">
        <v>46387</v>
      </c>
      <c r="S225" t="inlineStr">
        <is>
          <t>with as-of date</t>
        </is>
      </c>
      <c r="T225" s="6" t="n">
        <v>45505</v>
      </c>
      <c r="U225" s="6" t="n"/>
      <c r="V225" t="n">
        <v>1</v>
      </c>
      <c r="W225" t="n">
        <v>1</v>
      </c>
      <c r="X225" s="6" t="n"/>
      <c r="Z225" s="6" t="n">
        <v>46053</v>
      </c>
      <c r="AA225" t="inlineStr">
        <is>
          <t>as-of, case 2-4</t>
        </is>
      </c>
      <c r="AB225" s="6" t="n">
        <v>46081</v>
      </c>
      <c r="AC225" t="inlineStr"/>
      <c r="AD225" s="6" t="n">
        <v>45928</v>
      </c>
    </row>
    <row r="226">
      <c r="A226" t="inlineStr">
        <is>
          <t>V700009</t>
        </is>
      </c>
      <c r="B226" t="inlineStr">
        <is>
          <t>2024-0011</t>
        </is>
      </c>
      <c r="C226" t="n">
        <v>45</v>
      </c>
      <c r="D226" t="inlineStr">
        <is>
          <t>35 80 4956 020-6</t>
        </is>
      </c>
      <c r="E226" t="inlineStr">
        <is>
          <t>CargoBeamer intermodal op. GmbH</t>
        </is>
      </c>
      <c r="F226" t="inlineStr">
        <is>
          <t>WBA</t>
        </is>
      </c>
      <c r="G226" t="inlineStr">
        <is>
          <t>DPW</t>
        </is>
      </c>
      <c r="H226" t="inlineStr">
        <is>
          <t>PAYG</t>
        </is>
      </c>
      <c r="I226" s="6" t="n">
        <v>45383</v>
      </c>
      <c r="J226" s="6" t="n">
        <v>46023</v>
      </c>
      <c r="K226" t="inlineStr">
        <is>
          <t>run_prolonged</t>
        </is>
      </c>
      <c r="L226" s="6" t="n">
        <v>45809</v>
      </c>
      <c r="M226" s="6" t="n">
        <v>46387</v>
      </c>
      <c r="N226" t="n">
        <v>274</v>
      </c>
      <c r="O226" s="6" t="n">
        <v>46387</v>
      </c>
      <c r="S226" t="inlineStr">
        <is>
          <t>with as-of date</t>
        </is>
      </c>
      <c r="T226" s="6" t="n">
        <v>45505</v>
      </c>
      <c r="U226" s="6" t="n"/>
      <c r="V226" t="n">
        <v>1</v>
      </c>
      <c r="W226" t="n">
        <v>1</v>
      </c>
      <c r="X226" s="6" t="n"/>
      <c r="Z226" s="6" t="n">
        <v>46053</v>
      </c>
      <c r="AA226" t="inlineStr">
        <is>
          <t>as-of, case 2-4</t>
        </is>
      </c>
      <c r="AB226" s="6" t="n">
        <v>46081</v>
      </c>
      <c r="AC226" t="inlineStr"/>
      <c r="AD226" s="6" t="n">
        <v>45928</v>
      </c>
    </row>
    <row r="227">
      <c r="A227" t="inlineStr">
        <is>
          <t>V700009</t>
        </is>
      </c>
      <c r="B227" t="inlineStr">
        <is>
          <t>2024-0011</t>
        </is>
      </c>
      <c r="C227" t="n">
        <v>48</v>
      </c>
      <c r="D227" t="inlineStr">
        <is>
          <t>37 80 4956 192-1</t>
        </is>
      </c>
      <c r="E227" t="inlineStr">
        <is>
          <t>CargoBeamer intermodal op. GmbH</t>
        </is>
      </c>
      <c r="F227" t="inlineStr">
        <is>
          <t>WBA</t>
        </is>
      </c>
      <c r="G227" t="inlineStr">
        <is>
          <t>DPW</t>
        </is>
      </c>
      <c r="H227" t="inlineStr">
        <is>
          <t>PAYG</t>
        </is>
      </c>
      <c r="I227" s="6" t="n">
        <v>45383</v>
      </c>
      <c r="J227" s="6" t="n">
        <v>46023</v>
      </c>
      <c r="K227" t="inlineStr">
        <is>
          <t>run_prolonged</t>
        </is>
      </c>
      <c r="L227" s="6" t="n">
        <v>46023</v>
      </c>
      <c r="M227" s="6" t="n">
        <v>46387</v>
      </c>
      <c r="N227" t="n">
        <v>274</v>
      </c>
      <c r="O227" s="6" t="n">
        <v>46387</v>
      </c>
      <c r="S227" t="inlineStr">
        <is>
          <t>with as-of date</t>
        </is>
      </c>
      <c r="T227" s="6" t="n">
        <v>45505</v>
      </c>
      <c r="U227" s="6" t="n"/>
      <c r="V227" t="n">
        <v>1</v>
      </c>
      <c r="W227" t="n">
        <v>1</v>
      </c>
      <c r="X227" s="6" t="n"/>
      <c r="Z227" s="6" t="n">
        <v>46053</v>
      </c>
      <c r="AA227" t="inlineStr">
        <is>
          <t>as-of, case 2-4</t>
        </is>
      </c>
      <c r="AB227" s="6" t="n">
        <v>46081</v>
      </c>
      <c r="AC227" t="inlineStr"/>
      <c r="AD227" s="6" t="n">
        <v>45928</v>
      </c>
    </row>
    <row r="228">
      <c r="A228" t="inlineStr">
        <is>
          <t>V700009</t>
        </is>
      </c>
      <c r="B228" t="inlineStr">
        <is>
          <t>2024-0011</t>
        </is>
      </c>
      <c r="C228" t="n">
        <v>26</v>
      </c>
      <c r="D228" t="inlineStr">
        <is>
          <t>35 80 4956 002-4</t>
        </is>
      </c>
      <c r="E228" t="inlineStr">
        <is>
          <t>CargoBeamer intermodal op. GmbH</t>
        </is>
      </c>
      <c r="F228" t="inlineStr">
        <is>
          <t>WBA</t>
        </is>
      </c>
      <c r="G228" t="inlineStr">
        <is>
          <t>DPW</t>
        </is>
      </c>
      <c r="H228" t="inlineStr">
        <is>
          <t>PAYG</t>
        </is>
      </c>
      <c r="I228" s="6" t="n">
        <v>45383</v>
      </c>
      <c r="J228" s="6" t="n">
        <v>46023</v>
      </c>
      <c r="K228" t="inlineStr">
        <is>
          <t>run_prolonged</t>
        </is>
      </c>
      <c r="L228" s="6" t="n">
        <v>45505</v>
      </c>
      <c r="M228" s="6" t="n">
        <v>46387</v>
      </c>
      <c r="N228" t="n">
        <v>274</v>
      </c>
      <c r="O228" s="6" t="n">
        <v>46387</v>
      </c>
      <c r="S228" t="inlineStr">
        <is>
          <t>with as-of date</t>
        </is>
      </c>
      <c r="T228" s="6" t="n">
        <v>45505</v>
      </c>
      <c r="U228" s="6" t="n"/>
      <c r="V228" t="n">
        <v>1</v>
      </c>
      <c r="W228" t="n">
        <v>1</v>
      </c>
      <c r="X228" s="6" t="n"/>
      <c r="Z228" s="6" t="n">
        <v>46053</v>
      </c>
      <c r="AA228" t="inlineStr">
        <is>
          <t>as-of, case 2-4</t>
        </is>
      </c>
      <c r="AB228" s="6" t="n">
        <v>46081</v>
      </c>
      <c r="AC228" t="inlineStr"/>
      <c r="AD228" s="6" t="n">
        <v>45928</v>
      </c>
    </row>
    <row r="229">
      <c r="A229" t="inlineStr">
        <is>
          <t>V700009</t>
        </is>
      </c>
      <c r="B229" t="inlineStr">
        <is>
          <t>2024-0011</t>
        </is>
      </c>
      <c r="C229" t="n">
        <v>27</v>
      </c>
      <c r="D229" t="inlineStr">
        <is>
          <t>35 80 4956 003-2</t>
        </is>
      </c>
      <c r="E229" t="inlineStr">
        <is>
          <t>CargoBeamer intermodal op. GmbH</t>
        </is>
      </c>
      <c r="F229" t="inlineStr">
        <is>
          <t>WBA</t>
        </is>
      </c>
      <c r="G229" t="inlineStr">
        <is>
          <t>DPW</t>
        </is>
      </c>
      <c r="H229" t="inlineStr">
        <is>
          <t>PAYG</t>
        </is>
      </c>
      <c r="I229" s="6" t="n">
        <v>45383</v>
      </c>
      <c r="J229" s="6" t="n">
        <v>46023</v>
      </c>
      <c r="K229" t="inlineStr">
        <is>
          <t>run_prolonged</t>
        </is>
      </c>
      <c r="L229" s="6" t="n">
        <v>45505</v>
      </c>
      <c r="M229" s="6" t="n">
        <v>46387</v>
      </c>
      <c r="N229" t="n">
        <v>274</v>
      </c>
      <c r="O229" s="6" t="n">
        <v>46387</v>
      </c>
      <c r="S229" t="inlineStr">
        <is>
          <t>with as-of date</t>
        </is>
      </c>
      <c r="T229" s="6" t="n">
        <v>45505</v>
      </c>
      <c r="U229" s="6" t="n"/>
      <c r="V229" t="n">
        <v>1</v>
      </c>
      <c r="W229" t="n">
        <v>1</v>
      </c>
      <c r="X229" s="6" t="n"/>
      <c r="Z229" s="6" t="n">
        <v>46053</v>
      </c>
      <c r="AA229" t="inlineStr">
        <is>
          <t>as-of, case 2-4</t>
        </is>
      </c>
      <c r="AB229" s="6" t="n">
        <v>46081</v>
      </c>
      <c r="AC229" t="inlineStr"/>
      <c r="AD229" s="6" t="n">
        <v>45928</v>
      </c>
    </row>
    <row r="230">
      <c r="A230" t="inlineStr">
        <is>
          <t>V700009</t>
        </is>
      </c>
      <c r="B230" t="inlineStr">
        <is>
          <t>2024-0011</t>
        </is>
      </c>
      <c r="C230" t="n">
        <v>28</v>
      </c>
      <c r="D230" t="inlineStr">
        <is>
          <t>35 80 4956 006-5</t>
        </is>
      </c>
      <c r="E230" t="inlineStr">
        <is>
          <t>CargoBeamer intermodal op. GmbH</t>
        </is>
      </c>
      <c r="F230" t="inlineStr">
        <is>
          <t>WBA</t>
        </is>
      </c>
      <c r="G230" t="inlineStr">
        <is>
          <t>DPW</t>
        </is>
      </c>
      <c r="H230" t="inlineStr">
        <is>
          <t>PAYG</t>
        </is>
      </c>
      <c r="I230" s="6" t="n">
        <v>45383</v>
      </c>
      <c r="J230" s="6" t="n">
        <v>46023</v>
      </c>
      <c r="K230" t="inlineStr">
        <is>
          <t>run_prolonged</t>
        </is>
      </c>
      <c r="L230" s="6" t="n">
        <v>45505</v>
      </c>
      <c r="M230" s="6" t="n">
        <v>46387</v>
      </c>
      <c r="N230" t="n">
        <v>274</v>
      </c>
      <c r="O230" s="6" t="n">
        <v>46387</v>
      </c>
      <c r="S230" t="inlineStr">
        <is>
          <t>with as-of date</t>
        </is>
      </c>
      <c r="T230" s="6" t="n">
        <v>45505</v>
      </c>
      <c r="U230" s="6" t="n"/>
      <c r="V230" t="n">
        <v>1</v>
      </c>
      <c r="W230" t="n">
        <v>1</v>
      </c>
      <c r="X230" s="6" t="n"/>
      <c r="Z230" s="6" t="n">
        <v>46053</v>
      </c>
      <c r="AA230" t="inlineStr">
        <is>
          <t>as-of, case 2-4</t>
        </is>
      </c>
      <c r="AB230" s="6" t="n">
        <v>46081</v>
      </c>
      <c r="AC230" t="inlineStr"/>
      <c r="AD230" s="6" t="n">
        <v>45928</v>
      </c>
    </row>
    <row r="231">
      <c r="A231" t="inlineStr">
        <is>
          <t>V700009</t>
        </is>
      </c>
      <c r="B231" t="inlineStr">
        <is>
          <t>2024-0011</t>
        </is>
      </c>
      <c r="C231" t="n">
        <v>29</v>
      </c>
      <c r="D231" t="inlineStr">
        <is>
          <t>35 80 4956 012-3</t>
        </is>
      </c>
      <c r="E231" t="inlineStr">
        <is>
          <t>CargoBeamer intermodal op. GmbH</t>
        </is>
      </c>
      <c r="F231" t="inlineStr">
        <is>
          <t>WBA</t>
        </is>
      </c>
      <c r="G231" t="inlineStr">
        <is>
          <t>DPW</t>
        </is>
      </c>
      <c r="H231" t="inlineStr">
        <is>
          <t>PAYG</t>
        </is>
      </c>
      <c r="I231" s="6" t="n">
        <v>45383</v>
      </c>
      <c r="J231" s="6" t="n">
        <v>46023</v>
      </c>
      <c r="K231" t="inlineStr">
        <is>
          <t>run_prolonged</t>
        </is>
      </c>
      <c r="L231" s="6" t="n">
        <v>45505</v>
      </c>
      <c r="M231" s="6" t="n">
        <v>46387</v>
      </c>
      <c r="N231" t="n">
        <v>274</v>
      </c>
      <c r="O231" s="6" t="n">
        <v>46387</v>
      </c>
      <c r="S231" t="inlineStr">
        <is>
          <t>with as-of date</t>
        </is>
      </c>
      <c r="T231" s="6" t="n">
        <v>45505</v>
      </c>
      <c r="U231" s="6" t="n"/>
      <c r="V231" t="n">
        <v>1</v>
      </c>
      <c r="W231" t="n">
        <v>1</v>
      </c>
      <c r="X231" s="6" t="n"/>
      <c r="Z231" s="6" t="n">
        <v>46053</v>
      </c>
      <c r="AA231" t="inlineStr">
        <is>
          <t>as-of, case 2-4</t>
        </is>
      </c>
      <c r="AB231" s="6" t="n">
        <v>46081</v>
      </c>
      <c r="AC231" t="inlineStr"/>
      <c r="AD231" s="6" t="n">
        <v>45928</v>
      </c>
    </row>
    <row r="232">
      <c r="A232" t="inlineStr">
        <is>
          <t>V700009</t>
        </is>
      </c>
      <c r="B232" t="inlineStr">
        <is>
          <t>2024-0011</t>
        </is>
      </c>
      <c r="C232" t="n">
        <v>30</v>
      </c>
      <c r="D232" t="inlineStr">
        <is>
          <t>35 80 4956 017-2</t>
        </is>
      </c>
      <c r="E232" t="inlineStr">
        <is>
          <t>CargoBeamer intermodal op. GmbH</t>
        </is>
      </c>
      <c r="F232" t="inlineStr">
        <is>
          <t>WBA</t>
        </is>
      </c>
      <c r="G232" t="inlineStr">
        <is>
          <t>DPW</t>
        </is>
      </c>
      <c r="H232" t="inlineStr">
        <is>
          <t>PAYG</t>
        </is>
      </c>
      <c r="I232" s="6" t="n">
        <v>45383</v>
      </c>
      <c r="J232" s="6" t="n">
        <v>46023</v>
      </c>
      <c r="K232" t="inlineStr">
        <is>
          <t>run_prolonged</t>
        </is>
      </c>
      <c r="L232" s="6" t="n">
        <v>45505</v>
      </c>
      <c r="M232" s="6" t="n">
        <v>46387</v>
      </c>
      <c r="N232" t="n">
        <v>274</v>
      </c>
      <c r="O232" s="6" t="n">
        <v>46387</v>
      </c>
      <c r="S232" t="inlineStr">
        <is>
          <t>with as-of date</t>
        </is>
      </c>
      <c r="T232" s="6" t="n">
        <v>45505</v>
      </c>
      <c r="U232" s="6" t="n"/>
      <c r="V232" t="n">
        <v>1</v>
      </c>
      <c r="W232" t="n">
        <v>1</v>
      </c>
      <c r="X232" s="6" t="n"/>
      <c r="Z232" s="6" t="n">
        <v>46053</v>
      </c>
      <c r="AA232" t="inlineStr">
        <is>
          <t>as-of, case 2-4</t>
        </is>
      </c>
      <c r="AB232" s="6" t="n">
        <v>46081</v>
      </c>
      <c r="AC232" t="inlineStr"/>
      <c r="AD232" s="6" t="n">
        <v>45928</v>
      </c>
    </row>
    <row r="233">
      <c r="A233" t="inlineStr">
        <is>
          <t>V700009</t>
        </is>
      </c>
      <c r="B233" t="inlineStr">
        <is>
          <t>2024-0011</t>
        </is>
      </c>
      <c r="C233" t="n">
        <v>31</v>
      </c>
      <c r="D233" t="inlineStr">
        <is>
          <t>35 80 4956 027-1</t>
        </is>
      </c>
      <c r="E233" t="inlineStr">
        <is>
          <t>CargoBeamer intermodal op. GmbH</t>
        </is>
      </c>
      <c r="F233" t="inlineStr">
        <is>
          <t>WBA</t>
        </is>
      </c>
      <c r="G233" t="inlineStr">
        <is>
          <t>DPW</t>
        </is>
      </c>
      <c r="H233" t="inlineStr">
        <is>
          <t>PAYG</t>
        </is>
      </c>
      <c r="I233" s="6" t="n">
        <v>45383</v>
      </c>
      <c r="J233" s="6" t="n">
        <v>46023</v>
      </c>
      <c r="K233" t="inlineStr">
        <is>
          <t>run_prolonged</t>
        </is>
      </c>
      <c r="L233" s="6" t="n">
        <v>45505</v>
      </c>
      <c r="M233" s="6" t="n">
        <v>46387</v>
      </c>
      <c r="N233" t="n">
        <v>274</v>
      </c>
      <c r="O233" s="6" t="n">
        <v>46387</v>
      </c>
      <c r="S233" t="inlineStr">
        <is>
          <t>with as-of date</t>
        </is>
      </c>
      <c r="T233" s="6" t="n">
        <v>45505</v>
      </c>
      <c r="U233" s="6" t="n"/>
      <c r="V233" t="n">
        <v>1</v>
      </c>
      <c r="W233" t="n">
        <v>1</v>
      </c>
      <c r="X233" s="6" t="n"/>
      <c r="Z233" s="6" t="n">
        <v>46053</v>
      </c>
      <c r="AA233" t="inlineStr">
        <is>
          <t>as-of, case 2-4</t>
        </is>
      </c>
      <c r="AB233" s="6" t="n">
        <v>46081</v>
      </c>
      <c r="AC233" t="inlineStr"/>
      <c r="AD233" s="6" t="n">
        <v>45928</v>
      </c>
    </row>
    <row r="234">
      <c r="A234" t="inlineStr">
        <is>
          <t>V700009</t>
        </is>
      </c>
      <c r="B234" t="inlineStr">
        <is>
          <t>2024-0011</t>
        </is>
      </c>
      <c r="C234" t="n">
        <v>32</v>
      </c>
      <c r="D234" t="inlineStr">
        <is>
          <t>35 80 4956 028-9</t>
        </is>
      </c>
      <c r="E234" t="inlineStr">
        <is>
          <t>CargoBeamer intermodal op. GmbH</t>
        </is>
      </c>
      <c r="F234" t="inlineStr">
        <is>
          <t>WBA</t>
        </is>
      </c>
      <c r="G234" t="inlineStr">
        <is>
          <t>DPW</t>
        </is>
      </c>
      <c r="H234" t="inlineStr">
        <is>
          <t>PAYG</t>
        </is>
      </c>
      <c r="I234" s="6" t="n">
        <v>45383</v>
      </c>
      <c r="J234" s="6" t="n">
        <v>46023</v>
      </c>
      <c r="K234" t="inlineStr">
        <is>
          <t>run_prolonged</t>
        </is>
      </c>
      <c r="L234" s="6" t="n">
        <v>45505</v>
      </c>
      <c r="M234" s="6" t="n">
        <v>46387</v>
      </c>
      <c r="N234" t="n">
        <v>274</v>
      </c>
      <c r="O234" s="6" t="n">
        <v>46387</v>
      </c>
      <c r="S234" t="inlineStr">
        <is>
          <t>with as-of date</t>
        </is>
      </c>
      <c r="T234" s="6" t="n">
        <v>45505</v>
      </c>
      <c r="U234" s="6" t="n"/>
      <c r="V234" t="n">
        <v>1</v>
      </c>
      <c r="W234" t="n">
        <v>1</v>
      </c>
      <c r="X234" s="6" t="n"/>
      <c r="Z234" s="6" t="n">
        <v>46053</v>
      </c>
      <c r="AA234" t="inlineStr">
        <is>
          <t>as-of, case 2-4</t>
        </is>
      </c>
      <c r="AB234" s="6" t="n">
        <v>46081</v>
      </c>
      <c r="AC234" t="inlineStr"/>
      <c r="AD234" s="6" t="n">
        <v>45928</v>
      </c>
    </row>
    <row r="235">
      <c r="A235" t="inlineStr">
        <is>
          <t>V700009</t>
        </is>
      </c>
      <c r="B235" t="inlineStr">
        <is>
          <t>2024-0011</t>
        </is>
      </c>
      <c r="C235" t="n">
        <v>33</v>
      </c>
      <c r="D235" t="inlineStr">
        <is>
          <t>35 80 4956 030-5</t>
        </is>
      </c>
      <c r="E235" t="inlineStr">
        <is>
          <t>CargoBeamer intermodal op. GmbH</t>
        </is>
      </c>
      <c r="F235" t="inlineStr">
        <is>
          <t>WBA</t>
        </is>
      </c>
      <c r="G235" t="inlineStr">
        <is>
          <t>DPW</t>
        </is>
      </c>
      <c r="H235" t="inlineStr">
        <is>
          <t>PAYG</t>
        </is>
      </c>
      <c r="I235" s="6" t="n">
        <v>45383</v>
      </c>
      <c r="J235" s="6" t="n">
        <v>46023</v>
      </c>
      <c r="K235" t="inlineStr">
        <is>
          <t>run_prolonged</t>
        </is>
      </c>
      <c r="L235" s="6" t="n">
        <v>45505</v>
      </c>
      <c r="M235" s="6" t="n">
        <v>46387</v>
      </c>
      <c r="N235" t="n">
        <v>274</v>
      </c>
      <c r="O235" s="6" t="n">
        <v>46387</v>
      </c>
      <c r="S235" t="inlineStr">
        <is>
          <t>with as-of date</t>
        </is>
      </c>
      <c r="T235" s="6" t="n">
        <v>45505</v>
      </c>
      <c r="U235" s="6" t="n"/>
      <c r="V235" t="n">
        <v>1</v>
      </c>
      <c r="W235" t="n">
        <v>1</v>
      </c>
      <c r="X235" s="6" t="n"/>
      <c r="Z235" s="6" t="n">
        <v>46053</v>
      </c>
      <c r="AA235" t="inlineStr">
        <is>
          <t>as-of, case 2-4</t>
        </is>
      </c>
      <c r="AB235" s="6" t="n">
        <v>46081</v>
      </c>
      <c r="AC235" t="inlineStr"/>
      <c r="AD235" s="6" t="n">
        <v>45928</v>
      </c>
    </row>
    <row r="236">
      <c r="A236" t="inlineStr">
        <is>
          <t>V200052</t>
        </is>
      </c>
      <c r="B236" t="inlineStr">
        <is>
          <t>2025-0009</t>
        </is>
      </c>
      <c r="C236" t="n">
        <v>1</v>
      </c>
      <c r="D236" t="inlineStr">
        <is>
          <t>37 80 4563 762-6</t>
        </is>
      </c>
      <c r="E236" t="inlineStr">
        <is>
          <t>CargoBeamer intermodal op. GmbH</t>
        </is>
      </c>
      <c r="F236" t="inlineStr">
        <is>
          <t>WBA</t>
        </is>
      </c>
      <c r="G236" t="inlineStr">
        <is>
          <t>60' CW</t>
        </is>
      </c>
      <c r="H236" t="n">
        <v>0</v>
      </c>
      <c r="I236" s="6" t="n">
        <v>0</v>
      </c>
      <c r="J236" s="6" t="n">
        <v>0</v>
      </c>
      <c r="K236" t="inlineStr">
        <is>
          <t>run_initial</t>
        </is>
      </c>
      <c r="L236" s="6" t="n">
        <v>45809</v>
      </c>
      <c r="M236" s="6" t="n">
        <v>46538</v>
      </c>
      <c r="N236" t="n">
        <v>729</v>
      </c>
      <c r="O236" s="6" t="n">
        <v>46538</v>
      </c>
      <c r="S236" t="inlineStr">
        <is>
          <t>n.a.</t>
        </is>
      </c>
      <c r="T236" s="6" t="n"/>
      <c r="U236" s="6" t="n"/>
      <c r="V236" t="n">
        <v>0</v>
      </c>
      <c r="W236" t="n">
        <v>3</v>
      </c>
      <c r="X236" s="6" t="n"/>
      <c r="Z236" s="6" t="n">
        <v>46446</v>
      </c>
      <c r="AA236" t="inlineStr">
        <is>
          <t>n.a.</t>
        </is>
      </c>
      <c r="AB236" s="6" t="n">
        <v>46538</v>
      </c>
      <c r="AC236" t="inlineStr"/>
      <c r="AD236" s="6" t="n">
        <v>46387</v>
      </c>
    </row>
    <row r="237">
      <c r="A237" t="inlineStr">
        <is>
          <t>V200052</t>
        </is>
      </c>
      <c r="B237" t="inlineStr">
        <is>
          <t>2025-0009</t>
        </is>
      </c>
      <c r="C237" t="n">
        <v>2</v>
      </c>
      <c r="D237" t="inlineStr">
        <is>
          <t>37 80 4563 763-4</t>
        </is>
      </c>
      <c r="E237" t="inlineStr">
        <is>
          <t>CargoBeamer intermodal op. GmbH</t>
        </is>
      </c>
      <c r="F237" t="inlineStr">
        <is>
          <t>WBA</t>
        </is>
      </c>
      <c r="G237" t="inlineStr">
        <is>
          <t>60' CW</t>
        </is>
      </c>
      <c r="H237" t="n">
        <v>0</v>
      </c>
      <c r="I237" s="6" t="n">
        <v>0</v>
      </c>
      <c r="J237" s="6" t="n">
        <v>0</v>
      </c>
      <c r="K237" t="inlineStr">
        <is>
          <t>run_initial</t>
        </is>
      </c>
      <c r="L237" s="6" t="n">
        <v>45809</v>
      </c>
      <c r="M237" s="6" t="n">
        <v>46538</v>
      </c>
      <c r="N237" t="n">
        <v>729</v>
      </c>
      <c r="O237" s="6" t="n">
        <v>46538</v>
      </c>
      <c r="S237" t="inlineStr">
        <is>
          <t>n.a.</t>
        </is>
      </c>
      <c r="T237" s="6" t="n"/>
      <c r="U237" s="6" t="n"/>
      <c r="V237" t="n">
        <v>0</v>
      </c>
      <c r="W237" t="n">
        <v>3</v>
      </c>
      <c r="X237" s="6" t="n"/>
      <c r="Z237" s="6" t="n">
        <v>46446</v>
      </c>
      <c r="AA237" t="inlineStr">
        <is>
          <t>n.a.</t>
        </is>
      </c>
      <c r="AB237" s="6" t="n">
        <v>46538</v>
      </c>
      <c r="AC237" t="inlineStr"/>
      <c r="AD237" s="6" t="n">
        <v>46387</v>
      </c>
    </row>
    <row r="238">
      <c r="A238" t="inlineStr">
        <is>
          <t>V200052</t>
        </is>
      </c>
      <c r="B238" t="inlineStr">
        <is>
          <t>2025-0009</t>
        </is>
      </c>
      <c r="C238" t="n">
        <v>3</v>
      </c>
      <c r="D238" t="inlineStr">
        <is>
          <t>37 80 4563 764-2</t>
        </is>
      </c>
      <c r="E238" t="inlineStr">
        <is>
          <t>CargoBeamer intermodal op. GmbH</t>
        </is>
      </c>
      <c r="F238" t="inlineStr">
        <is>
          <t>WBA</t>
        </is>
      </c>
      <c r="G238" t="inlineStr">
        <is>
          <t>60' CW</t>
        </is>
      </c>
      <c r="H238" t="n">
        <v>0</v>
      </c>
      <c r="I238" s="6" t="n">
        <v>0</v>
      </c>
      <c r="J238" s="6" t="n">
        <v>0</v>
      </c>
      <c r="K238" t="inlineStr">
        <is>
          <t>run_initial</t>
        </is>
      </c>
      <c r="L238" s="6" t="n">
        <v>45809</v>
      </c>
      <c r="M238" s="6" t="n">
        <v>46538</v>
      </c>
      <c r="N238" t="n">
        <v>729</v>
      </c>
      <c r="O238" s="6" t="n">
        <v>46538</v>
      </c>
      <c r="S238" t="inlineStr">
        <is>
          <t>n.a.</t>
        </is>
      </c>
      <c r="T238" s="6" t="n"/>
      <c r="U238" s="6" t="n"/>
      <c r="V238" t="n">
        <v>0</v>
      </c>
      <c r="W238" t="n">
        <v>3</v>
      </c>
      <c r="X238" s="6" t="n"/>
      <c r="Z238" s="6" t="n">
        <v>46446</v>
      </c>
      <c r="AA238" t="inlineStr">
        <is>
          <t>n.a.</t>
        </is>
      </c>
      <c r="AB238" s="6" t="n">
        <v>46538</v>
      </c>
      <c r="AC238" t="inlineStr"/>
      <c r="AD238" s="6" t="n">
        <v>46387</v>
      </c>
    </row>
    <row r="239">
      <c r="A239" t="inlineStr">
        <is>
          <t>V200052</t>
        </is>
      </c>
      <c r="B239" t="inlineStr">
        <is>
          <t>2025-0009</t>
        </is>
      </c>
      <c r="C239" t="n">
        <v>4</v>
      </c>
      <c r="D239" t="inlineStr">
        <is>
          <t>37 80 4563 769-1</t>
        </is>
      </c>
      <c r="E239" t="inlineStr">
        <is>
          <t>CargoBeamer intermodal op. GmbH</t>
        </is>
      </c>
      <c r="F239" t="inlineStr">
        <is>
          <t>WBA</t>
        </is>
      </c>
      <c r="G239" t="inlineStr">
        <is>
          <t>60' CW</t>
        </is>
      </c>
      <c r="H239" t="n">
        <v>0</v>
      </c>
      <c r="I239" s="6" t="n">
        <v>0</v>
      </c>
      <c r="J239" s="6" t="n">
        <v>0</v>
      </c>
      <c r="K239" t="inlineStr">
        <is>
          <t>run_initial</t>
        </is>
      </c>
      <c r="L239" s="6" t="n">
        <v>45809</v>
      </c>
      <c r="M239" s="6" t="n">
        <v>46538</v>
      </c>
      <c r="N239" t="n">
        <v>729</v>
      </c>
      <c r="O239" s="6" t="n">
        <v>46538</v>
      </c>
      <c r="S239" t="inlineStr">
        <is>
          <t>n.a.</t>
        </is>
      </c>
      <c r="T239" s="6" t="n"/>
      <c r="U239" s="6" t="n"/>
      <c r="V239" t="n">
        <v>0</v>
      </c>
      <c r="W239" t="n">
        <v>3</v>
      </c>
      <c r="X239" s="6" t="n"/>
      <c r="Z239" s="6" t="n">
        <v>46446</v>
      </c>
      <c r="AA239" t="inlineStr">
        <is>
          <t>n.a.</t>
        </is>
      </c>
      <c r="AB239" s="6" t="n">
        <v>46538</v>
      </c>
      <c r="AC239" t="inlineStr"/>
      <c r="AD239" s="6" t="n">
        <v>46387</v>
      </c>
    </row>
    <row r="240">
      <c r="A240" t="inlineStr">
        <is>
          <t>V200052</t>
        </is>
      </c>
      <c r="B240" t="inlineStr">
        <is>
          <t>2025-0009</t>
        </is>
      </c>
      <c r="C240" t="n">
        <v>5</v>
      </c>
      <c r="D240" t="inlineStr">
        <is>
          <t>37 80 4563 771-7</t>
        </is>
      </c>
      <c r="E240" t="inlineStr">
        <is>
          <t>CargoBeamer intermodal op. GmbH</t>
        </is>
      </c>
      <c r="F240" t="inlineStr">
        <is>
          <t>WBA</t>
        </is>
      </c>
      <c r="G240" t="inlineStr">
        <is>
          <t>60' CW</t>
        </is>
      </c>
      <c r="H240" t="n">
        <v>0</v>
      </c>
      <c r="I240" s="6" t="n">
        <v>0</v>
      </c>
      <c r="J240" s="6" t="n">
        <v>0</v>
      </c>
      <c r="K240" t="inlineStr">
        <is>
          <t>run_initial</t>
        </is>
      </c>
      <c r="L240" s="6" t="n">
        <v>45809</v>
      </c>
      <c r="M240" s="6" t="n">
        <v>46538</v>
      </c>
      <c r="N240" t="n">
        <v>729</v>
      </c>
      <c r="O240" s="6" t="n">
        <v>46538</v>
      </c>
      <c r="S240" t="inlineStr">
        <is>
          <t>n.a.</t>
        </is>
      </c>
      <c r="T240" s="6" t="n"/>
      <c r="U240" s="6" t="n"/>
      <c r="V240" t="n">
        <v>0</v>
      </c>
      <c r="W240" t="n">
        <v>3</v>
      </c>
      <c r="X240" s="6" t="n"/>
      <c r="Z240" s="6" t="n">
        <v>46446</v>
      </c>
      <c r="AA240" t="inlineStr">
        <is>
          <t>n.a.</t>
        </is>
      </c>
      <c r="AB240" s="6" t="n">
        <v>46538</v>
      </c>
      <c r="AC240" t="inlineStr"/>
      <c r="AD240" s="6" t="n">
        <v>46387</v>
      </c>
    </row>
    <row r="241">
      <c r="A241" t="inlineStr">
        <is>
          <t>V200052</t>
        </is>
      </c>
      <c r="B241" t="inlineStr">
        <is>
          <t>2025-0009</t>
        </is>
      </c>
      <c r="C241" t="n">
        <v>6</v>
      </c>
      <c r="D241" t="inlineStr">
        <is>
          <t>37 80 4565 588-3</t>
        </is>
      </c>
      <c r="E241" t="inlineStr">
        <is>
          <t>CargoBeamer intermodal op. GmbH</t>
        </is>
      </c>
      <c r="F241" t="inlineStr">
        <is>
          <t>WBA</t>
        </is>
      </c>
      <c r="G241" t="inlineStr">
        <is>
          <t>60' CW</t>
        </is>
      </c>
      <c r="H241" t="n">
        <v>0</v>
      </c>
      <c r="I241" s="6" t="n">
        <v>0</v>
      </c>
      <c r="J241" s="6" t="n">
        <v>0</v>
      </c>
      <c r="K241" t="inlineStr">
        <is>
          <t>run_initial</t>
        </is>
      </c>
      <c r="L241" s="6" t="n">
        <v>45809</v>
      </c>
      <c r="M241" s="6" t="n">
        <v>46538</v>
      </c>
      <c r="N241" t="n">
        <v>729</v>
      </c>
      <c r="O241" s="6" t="n">
        <v>46538</v>
      </c>
      <c r="S241" t="inlineStr">
        <is>
          <t>n.a.</t>
        </is>
      </c>
      <c r="T241" s="6" t="n"/>
      <c r="U241" s="6" t="n"/>
      <c r="V241" t="n">
        <v>0</v>
      </c>
      <c r="W241" t="n">
        <v>3</v>
      </c>
      <c r="X241" s="6" t="n"/>
      <c r="Z241" s="6" t="n">
        <v>46446</v>
      </c>
      <c r="AA241" t="inlineStr">
        <is>
          <t>n.a.</t>
        </is>
      </c>
      <c r="AB241" s="6" t="n">
        <v>46538</v>
      </c>
      <c r="AC241" t="inlineStr"/>
      <c r="AD241" s="6" t="n">
        <v>46387</v>
      </c>
    </row>
    <row r="242">
      <c r="A242" t="inlineStr">
        <is>
          <t>V200052</t>
        </is>
      </c>
      <c r="B242" t="inlineStr">
        <is>
          <t>2025-0009</t>
        </is>
      </c>
      <c r="C242" t="n">
        <v>7</v>
      </c>
      <c r="D242" t="inlineStr">
        <is>
          <t>37 80 4565 590-9</t>
        </is>
      </c>
      <c r="E242" t="inlineStr">
        <is>
          <t>CargoBeamer intermodal op. GmbH</t>
        </is>
      </c>
      <c r="F242" t="inlineStr">
        <is>
          <t>WBA</t>
        </is>
      </c>
      <c r="G242" t="inlineStr">
        <is>
          <t>60' CW</t>
        </is>
      </c>
      <c r="H242" t="n">
        <v>0</v>
      </c>
      <c r="I242" s="6" t="n">
        <v>0</v>
      </c>
      <c r="J242" s="6" t="n">
        <v>0</v>
      </c>
      <c r="K242" t="inlineStr">
        <is>
          <t>run_initial</t>
        </is>
      </c>
      <c r="L242" s="6" t="n">
        <v>45809</v>
      </c>
      <c r="M242" s="6" t="n">
        <v>46538</v>
      </c>
      <c r="N242" t="n">
        <v>729</v>
      </c>
      <c r="O242" s="6" t="n">
        <v>46538</v>
      </c>
      <c r="S242" t="inlineStr">
        <is>
          <t>n.a.</t>
        </is>
      </c>
      <c r="T242" s="6" t="n"/>
      <c r="U242" s="6" t="n"/>
      <c r="V242" t="n">
        <v>0</v>
      </c>
      <c r="W242" t="n">
        <v>3</v>
      </c>
      <c r="X242" s="6" t="n"/>
      <c r="Z242" s="6" t="n">
        <v>46446</v>
      </c>
      <c r="AA242" t="inlineStr">
        <is>
          <t>n.a.</t>
        </is>
      </c>
      <c r="AB242" s="6" t="n">
        <v>46538</v>
      </c>
      <c r="AC242" t="inlineStr"/>
      <c r="AD242" s="6" t="n">
        <v>46387</v>
      </c>
    </row>
    <row r="243">
      <c r="A243" t="inlineStr">
        <is>
          <t>V200052</t>
        </is>
      </c>
      <c r="B243" t="inlineStr">
        <is>
          <t>2025-0009</t>
        </is>
      </c>
      <c r="C243" t="n">
        <v>8</v>
      </c>
      <c r="D243" t="inlineStr">
        <is>
          <t>37 80 4565 592-5</t>
        </is>
      </c>
      <c r="E243" t="inlineStr">
        <is>
          <t>CargoBeamer intermodal op. GmbH</t>
        </is>
      </c>
      <c r="F243" t="inlineStr">
        <is>
          <t>WBA</t>
        </is>
      </c>
      <c r="G243" t="inlineStr">
        <is>
          <t>60' CW</t>
        </is>
      </c>
      <c r="H243" t="n">
        <v>0</v>
      </c>
      <c r="I243" s="6" t="n">
        <v>0</v>
      </c>
      <c r="J243" s="6" t="n">
        <v>0</v>
      </c>
      <c r="K243" t="inlineStr">
        <is>
          <t>run_initial</t>
        </is>
      </c>
      <c r="L243" s="6" t="n">
        <v>45809</v>
      </c>
      <c r="M243" s="6" t="n">
        <v>46538</v>
      </c>
      <c r="N243" t="n">
        <v>729</v>
      </c>
      <c r="O243" s="6" t="n">
        <v>46538</v>
      </c>
      <c r="S243" t="inlineStr">
        <is>
          <t>n.a.</t>
        </is>
      </c>
      <c r="T243" s="6" t="n"/>
      <c r="U243" s="6" t="n"/>
      <c r="V243" t="n">
        <v>0</v>
      </c>
      <c r="W243" t="n">
        <v>3</v>
      </c>
      <c r="X243" s="6" t="n"/>
      <c r="Z243" s="6" t="n">
        <v>46446</v>
      </c>
      <c r="AA243" t="inlineStr">
        <is>
          <t>n.a.</t>
        </is>
      </c>
      <c r="AB243" s="6" t="n">
        <v>46538</v>
      </c>
      <c r="AC243" t="inlineStr"/>
      <c r="AD243" s="6" t="n">
        <v>46387</v>
      </c>
    </row>
    <row r="244">
      <c r="A244" t="inlineStr">
        <is>
          <t>V200052</t>
        </is>
      </c>
      <c r="B244" t="inlineStr">
        <is>
          <t>2025-0009</t>
        </is>
      </c>
      <c r="C244" t="n">
        <v>9</v>
      </c>
      <c r="D244" t="inlineStr">
        <is>
          <t>37 80 4565 598-2</t>
        </is>
      </c>
      <c r="E244" t="inlineStr">
        <is>
          <t>CargoBeamer intermodal op. GmbH</t>
        </is>
      </c>
      <c r="F244" t="inlineStr">
        <is>
          <t>WBA</t>
        </is>
      </c>
      <c r="G244" t="inlineStr">
        <is>
          <t>60' CW</t>
        </is>
      </c>
      <c r="H244" t="n">
        <v>0</v>
      </c>
      <c r="I244" s="6" t="n">
        <v>0</v>
      </c>
      <c r="J244" s="6" t="n">
        <v>0</v>
      </c>
      <c r="K244" t="inlineStr">
        <is>
          <t>run_initial</t>
        </is>
      </c>
      <c r="L244" s="6" t="n">
        <v>45809</v>
      </c>
      <c r="M244" s="6" t="n">
        <v>46538</v>
      </c>
      <c r="N244" t="n">
        <v>729</v>
      </c>
      <c r="O244" s="6" t="n">
        <v>46538</v>
      </c>
      <c r="S244" t="inlineStr">
        <is>
          <t>n.a.</t>
        </is>
      </c>
      <c r="T244" s="6" t="n"/>
      <c r="U244" s="6" t="n"/>
      <c r="V244" t="n">
        <v>0</v>
      </c>
      <c r="W244" t="n">
        <v>3</v>
      </c>
      <c r="X244" s="6" t="n"/>
      <c r="Z244" s="6" t="n">
        <v>46446</v>
      </c>
      <c r="AA244" t="inlineStr">
        <is>
          <t>n.a.</t>
        </is>
      </c>
      <c r="AB244" s="6" t="n">
        <v>46538</v>
      </c>
      <c r="AC244" t="inlineStr"/>
      <c r="AD244" s="6" t="n">
        <v>46387</v>
      </c>
    </row>
    <row r="245">
      <c r="A245" t="inlineStr">
        <is>
          <t>V200052</t>
        </is>
      </c>
      <c r="B245" t="inlineStr">
        <is>
          <t>2025-0009</t>
        </is>
      </c>
      <c r="C245" t="n">
        <v>10</v>
      </c>
      <c r="D245" t="inlineStr">
        <is>
          <t>33 80 4552 657-5</t>
        </is>
      </c>
      <c r="E245" t="inlineStr">
        <is>
          <t>CargoBeamer intermodal op. GmbH</t>
        </is>
      </c>
      <c r="F245" t="inlineStr">
        <is>
          <t>WBA</t>
        </is>
      </c>
      <c r="G245" t="inlineStr">
        <is>
          <t>60' CW</t>
        </is>
      </c>
      <c r="H245" t="n">
        <v>0</v>
      </c>
      <c r="I245" s="6" t="n">
        <v>0</v>
      </c>
      <c r="J245" s="6" t="n">
        <v>0</v>
      </c>
      <c r="K245" t="inlineStr">
        <is>
          <t>run_initial</t>
        </is>
      </c>
      <c r="L245" s="6" t="n">
        <v>45809</v>
      </c>
      <c r="M245" s="6" t="n">
        <v>46538</v>
      </c>
      <c r="N245" t="n">
        <v>729</v>
      </c>
      <c r="O245" s="6" t="n">
        <v>46538</v>
      </c>
      <c r="S245" t="inlineStr">
        <is>
          <t>n.a.</t>
        </is>
      </c>
      <c r="T245" s="6" t="n"/>
      <c r="U245" s="6" t="n"/>
      <c r="V245" t="n">
        <v>0</v>
      </c>
      <c r="W245" t="n">
        <v>3</v>
      </c>
      <c r="X245" s="6" t="n"/>
      <c r="Z245" s="6" t="n">
        <v>46446</v>
      </c>
      <c r="AA245" t="inlineStr">
        <is>
          <t>n.a.</t>
        </is>
      </c>
      <c r="AB245" s="6" t="n">
        <v>46538</v>
      </c>
      <c r="AC245" t="inlineStr"/>
      <c r="AD245" s="6" t="n">
        <v>46387</v>
      </c>
    </row>
    <row r="246">
      <c r="A246" t="inlineStr">
        <is>
          <t>V200052</t>
        </is>
      </c>
      <c r="B246" t="inlineStr">
        <is>
          <t>2025-0009</t>
        </is>
      </c>
      <c r="C246" t="n">
        <v>11</v>
      </c>
      <c r="D246" t="inlineStr">
        <is>
          <t>33 80 4552 658-3</t>
        </is>
      </c>
      <c r="E246" t="inlineStr">
        <is>
          <t>CargoBeamer intermodal op. GmbH</t>
        </is>
      </c>
      <c r="F246" t="inlineStr">
        <is>
          <t>WBA</t>
        </is>
      </c>
      <c r="G246" t="inlineStr">
        <is>
          <t>60' CW</t>
        </is>
      </c>
      <c r="H246" t="n">
        <v>0</v>
      </c>
      <c r="I246" s="6" t="n">
        <v>0</v>
      </c>
      <c r="J246" s="6" t="n">
        <v>0</v>
      </c>
      <c r="K246" t="inlineStr">
        <is>
          <t>run_initial</t>
        </is>
      </c>
      <c r="L246" s="6" t="n">
        <v>45809</v>
      </c>
      <c r="M246" s="6" t="n">
        <v>46538</v>
      </c>
      <c r="N246" t="n">
        <v>729</v>
      </c>
      <c r="O246" s="6" t="n">
        <v>46538</v>
      </c>
      <c r="S246" t="inlineStr">
        <is>
          <t>n.a.</t>
        </is>
      </c>
      <c r="T246" s="6" t="n"/>
      <c r="U246" s="6" t="n"/>
      <c r="V246" t="n">
        <v>0</v>
      </c>
      <c r="W246" t="n">
        <v>3</v>
      </c>
      <c r="X246" s="6" t="n"/>
      <c r="Z246" s="6" t="n">
        <v>46446</v>
      </c>
      <c r="AA246" t="inlineStr">
        <is>
          <t>n.a.</t>
        </is>
      </c>
      <c r="AB246" s="6" t="n">
        <v>46538</v>
      </c>
      <c r="AC246" t="inlineStr"/>
      <c r="AD246" s="6" t="n">
        <v>46387</v>
      </c>
    </row>
    <row r="247">
      <c r="A247" t="inlineStr">
        <is>
          <t>V200052</t>
        </is>
      </c>
      <c r="B247" t="inlineStr">
        <is>
          <t>2025-0009</t>
        </is>
      </c>
      <c r="C247" t="n">
        <v>12</v>
      </c>
      <c r="D247" t="inlineStr">
        <is>
          <t>33 80 4552 659-1</t>
        </is>
      </c>
      <c r="E247" t="inlineStr">
        <is>
          <t>CargoBeamer intermodal op. GmbH</t>
        </is>
      </c>
      <c r="F247" t="inlineStr">
        <is>
          <t>WBA</t>
        </is>
      </c>
      <c r="G247" t="inlineStr">
        <is>
          <t>60' CW</t>
        </is>
      </c>
      <c r="H247" t="n">
        <v>0</v>
      </c>
      <c r="I247" s="6" t="n">
        <v>0</v>
      </c>
      <c r="J247" s="6" t="n">
        <v>0</v>
      </c>
      <c r="K247" t="inlineStr">
        <is>
          <t>run_initial</t>
        </is>
      </c>
      <c r="L247" s="6" t="n">
        <v>45809</v>
      </c>
      <c r="M247" s="6" t="n">
        <v>46538</v>
      </c>
      <c r="N247" t="n">
        <v>729</v>
      </c>
      <c r="O247" s="6" t="n">
        <v>46538</v>
      </c>
      <c r="S247" t="inlineStr">
        <is>
          <t>n.a.</t>
        </is>
      </c>
      <c r="T247" s="6" t="n"/>
      <c r="U247" s="6" t="n"/>
      <c r="V247" t="n">
        <v>0</v>
      </c>
      <c r="W247" t="n">
        <v>3</v>
      </c>
      <c r="X247" s="6" t="n"/>
      <c r="Z247" s="6" t="n">
        <v>46446</v>
      </c>
      <c r="AA247" t="inlineStr">
        <is>
          <t>n.a.</t>
        </is>
      </c>
      <c r="AB247" s="6" t="n">
        <v>46538</v>
      </c>
      <c r="AC247" t="inlineStr"/>
      <c r="AD247" s="6" t="n">
        <v>46387</v>
      </c>
    </row>
    <row r="248">
      <c r="A248" t="inlineStr">
        <is>
          <t>V200052</t>
        </is>
      </c>
      <c r="B248" t="inlineStr">
        <is>
          <t>2025-0009</t>
        </is>
      </c>
      <c r="C248" t="n">
        <v>13</v>
      </c>
      <c r="D248" t="inlineStr">
        <is>
          <t>33 80 4552 660-9</t>
        </is>
      </c>
      <c r="E248" t="inlineStr">
        <is>
          <t>CargoBeamer intermodal op. GmbH</t>
        </is>
      </c>
      <c r="F248" t="inlineStr">
        <is>
          <t>WBA</t>
        </is>
      </c>
      <c r="G248" t="inlineStr">
        <is>
          <t>60' CW</t>
        </is>
      </c>
      <c r="H248" t="n">
        <v>0</v>
      </c>
      <c r="I248" s="6" t="n">
        <v>0</v>
      </c>
      <c r="J248" s="6" t="n">
        <v>0</v>
      </c>
      <c r="K248" t="inlineStr">
        <is>
          <t>run_initial</t>
        </is>
      </c>
      <c r="L248" s="6" t="n">
        <v>45809</v>
      </c>
      <c r="M248" s="6" t="n">
        <v>46538</v>
      </c>
      <c r="N248" t="n">
        <v>729</v>
      </c>
      <c r="O248" s="6" t="n">
        <v>46538</v>
      </c>
      <c r="S248" t="inlineStr">
        <is>
          <t>n.a.</t>
        </is>
      </c>
      <c r="T248" s="6" t="n"/>
      <c r="U248" s="6" t="n"/>
      <c r="V248" t="n">
        <v>0</v>
      </c>
      <c r="W248" t="n">
        <v>3</v>
      </c>
      <c r="X248" s="6" t="n"/>
      <c r="Z248" s="6" t="n">
        <v>46446</v>
      </c>
      <c r="AA248" t="inlineStr">
        <is>
          <t>n.a.</t>
        </is>
      </c>
      <c r="AB248" s="6" t="n">
        <v>46538</v>
      </c>
      <c r="AC248" t="inlineStr"/>
      <c r="AD248" s="6" t="n">
        <v>46387</v>
      </c>
    </row>
    <row r="249">
      <c r="A249" t="inlineStr">
        <is>
          <t>V200052</t>
        </is>
      </c>
      <c r="B249" t="inlineStr">
        <is>
          <t>2025-0009</t>
        </is>
      </c>
      <c r="C249" t="n">
        <v>14</v>
      </c>
      <c r="D249" t="inlineStr">
        <is>
          <t>33 80 4552 664-1</t>
        </is>
      </c>
      <c r="E249" t="inlineStr">
        <is>
          <t>CargoBeamer intermodal op. GmbH</t>
        </is>
      </c>
      <c r="F249" t="inlineStr">
        <is>
          <t>WBA</t>
        </is>
      </c>
      <c r="G249" t="inlineStr">
        <is>
          <t>60' CW</t>
        </is>
      </c>
      <c r="H249" t="n">
        <v>0</v>
      </c>
      <c r="I249" s="6" t="n">
        <v>0</v>
      </c>
      <c r="J249" s="6" t="n">
        <v>0</v>
      </c>
      <c r="K249" t="inlineStr">
        <is>
          <t>run_initial</t>
        </is>
      </c>
      <c r="L249" s="6" t="n">
        <v>45809</v>
      </c>
      <c r="M249" s="6" t="n">
        <v>46538</v>
      </c>
      <c r="N249" t="n">
        <v>729</v>
      </c>
      <c r="O249" s="6" t="n">
        <v>46538</v>
      </c>
      <c r="S249" t="inlineStr">
        <is>
          <t>n.a.</t>
        </is>
      </c>
      <c r="T249" s="6" t="n"/>
      <c r="U249" s="6" t="n"/>
      <c r="V249" t="n">
        <v>0</v>
      </c>
      <c r="W249" t="n">
        <v>3</v>
      </c>
      <c r="X249" s="6" t="n"/>
      <c r="Z249" s="6" t="n">
        <v>46446</v>
      </c>
      <c r="AA249" t="inlineStr">
        <is>
          <t>n.a.</t>
        </is>
      </c>
      <c r="AB249" s="6" t="n">
        <v>46538</v>
      </c>
      <c r="AC249" t="inlineStr"/>
      <c r="AD249" s="6" t="n">
        <v>46387</v>
      </c>
    </row>
    <row r="250">
      <c r="A250" t="inlineStr">
        <is>
          <t>V200052</t>
        </is>
      </c>
      <c r="B250" t="inlineStr">
        <is>
          <t>2025-0009</t>
        </is>
      </c>
      <c r="C250" t="n">
        <v>15</v>
      </c>
      <c r="D250" t="inlineStr">
        <is>
          <t>33 80 4552 665-8</t>
        </is>
      </c>
      <c r="E250" t="inlineStr">
        <is>
          <t>CargoBeamer intermodal op. GmbH</t>
        </is>
      </c>
      <c r="F250" t="inlineStr">
        <is>
          <t>WBA</t>
        </is>
      </c>
      <c r="G250" t="inlineStr">
        <is>
          <t>60' CW</t>
        </is>
      </c>
      <c r="H250" t="n">
        <v>0</v>
      </c>
      <c r="I250" s="6" t="n">
        <v>0</v>
      </c>
      <c r="J250" s="6" t="n">
        <v>0</v>
      </c>
      <c r="K250" t="inlineStr">
        <is>
          <t>run_initial</t>
        </is>
      </c>
      <c r="L250" s="6" t="n">
        <v>45809</v>
      </c>
      <c r="M250" s="6" t="n">
        <v>46538</v>
      </c>
      <c r="N250" t="n">
        <v>729</v>
      </c>
      <c r="O250" s="6" t="n">
        <v>46538</v>
      </c>
      <c r="S250" t="inlineStr">
        <is>
          <t>n.a.</t>
        </is>
      </c>
      <c r="T250" s="6" t="n"/>
      <c r="U250" s="6" t="n"/>
      <c r="V250" t="n">
        <v>0</v>
      </c>
      <c r="W250" t="n">
        <v>3</v>
      </c>
      <c r="X250" s="6" t="n"/>
      <c r="Z250" s="6" t="n">
        <v>46446</v>
      </c>
      <c r="AA250" t="inlineStr">
        <is>
          <t>n.a.</t>
        </is>
      </c>
      <c r="AB250" s="6" t="n">
        <v>46538</v>
      </c>
      <c r="AC250" t="inlineStr"/>
      <c r="AD250" s="6" t="n">
        <v>46387</v>
      </c>
    </row>
    <row r="251">
      <c r="A251" t="inlineStr">
        <is>
          <t>V200052</t>
        </is>
      </c>
      <c r="B251" t="inlineStr">
        <is>
          <t>2025-0009</t>
        </is>
      </c>
      <c r="C251" t="n">
        <v>16</v>
      </c>
      <c r="D251" t="inlineStr">
        <is>
          <t>33 80 4552 666-6</t>
        </is>
      </c>
      <c r="E251" t="inlineStr">
        <is>
          <t>CargoBeamer intermodal op. GmbH</t>
        </is>
      </c>
      <c r="F251" t="inlineStr">
        <is>
          <t>WBA</t>
        </is>
      </c>
      <c r="G251" t="inlineStr">
        <is>
          <t>60' CW</t>
        </is>
      </c>
      <c r="H251" t="n">
        <v>0</v>
      </c>
      <c r="I251" s="6" t="n">
        <v>0</v>
      </c>
      <c r="J251" s="6" t="n">
        <v>0</v>
      </c>
      <c r="K251" t="inlineStr">
        <is>
          <t>run_initial</t>
        </is>
      </c>
      <c r="L251" s="6" t="n">
        <v>45809</v>
      </c>
      <c r="M251" s="6" t="n">
        <v>46538</v>
      </c>
      <c r="N251" t="n">
        <v>729</v>
      </c>
      <c r="O251" s="6" t="n">
        <v>46538</v>
      </c>
      <c r="S251" t="inlineStr">
        <is>
          <t>n.a.</t>
        </is>
      </c>
      <c r="T251" s="6" t="n"/>
      <c r="U251" s="6" t="n"/>
      <c r="V251" t="n">
        <v>0</v>
      </c>
      <c r="W251" t="n">
        <v>3</v>
      </c>
      <c r="X251" s="6" t="n"/>
      <c r="Z251" s="6" t="n">
        <v>46446</v>
      </c>
      <c r="AA251" t="inlineStr">
        <is>
          <t>n.a.</t>
        </is>
      </c>
      <c r="AB251" s="6" t="n">
        <v>46538</v>
      </c>
      <c r="AC251" t="inlineStr"/>
      <c r="AD251" s="6" t="n">
        <v>46387</v>
      </c>
    </row>
    <row r="252">
      <c r="A252" t="inlineStr">
        <is>
          <t>V200052</t>
        </is>
      </c>
      <c r="B252" t="inlineStr">
        <is>
          <t>2025-0009</t>
        </is>
      </c>
      <c r="C252" t="n">
        <v>17</v>
      </c>
      <c r="D252" t="inlineStr">
        <is>
          <t>33 80 4552 668-2</t>
        </is>
      </c>
      <c r="E252" t="inlineStr">
        <is>
          <t>CargoBeamer intermodal op. GmbH</t>
        </is>
      </c>
      <c r="F252" t="inlineStr">
        <is>
          <t>WBA</t>
        </is>
      </c>
      <c r="G252" t="inlineStr">
        <is>
          <t>60' CW</t>
        </is>
      </c>
      <c r="H252" t="n">
        <v>0</v>
      </c>
      <c r="I252" s="6" t="n">
        <v>0</v>
      </c>
      <c r="J252" s="6" t="n">
        <v>0</v>
      </c>
      <c r="K252" t="inlineStr">
        <is>
          <t>run_initial</t>
        </is>
      </c>
      <c r="L252" s="6" t="n">
        <v>45809</v>
      </c>
      <c r="M252" s="6" t="n">
        <v>46538</v>
      </c>
      <c r="N252" t="n">
        <v>729</v>
      </c>
      <c r="O252" s="6" t="n">
        <v>46538</v>
      </c>
      <c r="S252" t="inlineStr">
        <is>
          <t>n.a.</t>
        </is>
      </c>
      <c r="T252" s="6" t="n"/>
      <c r="U252" s="6" t="n"/>
      <c r="V252" t="n">
        <v>0</v>
      </c>
      <c r="W252" t="n">
        <v>3</v>
      </c>
      <c r="X252" s="6" t="n"/>
      <c r="Z252" s="6" t="n">
        <v>46446</v>
      </c>
      <c r="AA252" t="inlineStr">
        <is>
          <t>n.a.</t>
        </is>
      </c>
      <c r="AB252" s="6" t="n">
        <v>46538</v>
      </c>
      <c r="AC252" t="inlineStr"/>
      <c r="AD252" s="6" t="n">
        <v>46387</v>
      </c>
    </row>
    <row r="253">
      <c r="A253" t="inlineStr">
        <is>
          <t>V200052</t>
        </is>
      </c>
      <c r="B253" t="inlineStr">
        <is>
          <t>2025-0009</t>
        </is>
      </c>
      <c r="C253" t="n">
        <v>18</v>
      </c>
      <c r="D253" t="inlineStr">
        <is>
          <t>33 80 4552 669-0</t>
        </is>
      </c>
      <c r="E253" t="inlineStr">
        <is>
          <t>CargoBeamer intermodal op. GmbH</t>
        </is>
      </c>
      <c r="F253" t="inlineStr">
        <is>
          <t>WBA</t>
        </is>
      </c>
      <c r="G253" t="inlineStr">
        <is>
          <t>60' CW</t>
        </is>
      </c>
      <c r="H253" t="n">
        <v>0</v>
      </c>
      <c r="I253" s="6" t="n">
        <v>0</v>
      </c>
      <c r="J253" s="6" t="n">
        <v>0</v>
      </c>
      <c r="K253" t="inlineStr">
        <is>
          <t>run_initial</t>
        </is>
      </c>
      <c r="L253" s="6" t="n">
        <v>45809</v>
      </c>
      <c r="M253" s="6" t="n">
        <v>46538</v>
      </c>
      <c r="N253" t="n">
        <v>729</v>
      </c>
      <c r="O253" s="6" t="n">
        <v>46538</v>
      </c>
      <c r="S253" t="inlineStr">
        <is>
          <t>n.a.</t>
        </is>
      </c>
      <c r="T253" s="6" t="n"/>
      <c r="U253" s="6" t="n"/>
      <c r="V253" t="n">
        <v>0</v>
      </c>
      <c r="W253" t="n">
        <v>3</v>
      </c>
      <c r="X253" s="6" t="n"/>
      <c r="Z253" s="6" t="n">
        <v>46446</v>
      </c>
      <c r="AA253" t="inlineStr">
        <is>
          <t>n.a.</t>
        </is>
      </c>
      <c r="AB253" s="6" t="n">
        <v>46538</v>
      </c>
      <c r="AC253" t="inlineStr"/>
      <c r="AD253" s="6" t="n">
        <v>46387</v>
      </c>
    </row>
    <row r="254">
      <c r="A254" t="inlineStr">
        <is>
          <t>V200052</t>
        </is>
      </c>
      <c r="B254" t="inlineStr">
        <is>
          <t>2025-0009</t>
        </is>
      </c>
      <c r="C254" t="n">
        <v>19</v>
      </c>
      <c r="D254" t="inlineStr">
        <is>
          <t>33 80 4552 671-6</t>
        </is>
      </c>
      <c r="E254" t="inlineStr">
        <is>
          <t>CargoBeamer intermodal op. GmbH</t>
        </is>
      </c>
      <c r="F254" t="inlineStr">
        <is>
          <t>WBA</t>
        </is>
      </c>
      <c r="G254" t="inlineStr">
        <is>
          <t>60' CW</t>
        </is>
      </c>
      <c r="H254" t="n">
        <v>0</v>
      </c>
      <c r="I254" s="6" t="n">
        <v>0</v>
      </c>
      <c r="J254" s="6" t="n">
        <v>0</v>
      </c>
      <c r="K254" t="inlineStr">
        <is>
          <t>run_initial</t>
        </is>
      </c>
      <c r="L254" s="6" t="n">
        <v>45809</v>
      </c>
      <c r="M254" s="6" t="n">
        <v>46538</v>
      </c>
      <c r="N254" t="n">
        <v>729</v>
      </c>
      <c r="O254" s="6" t="n">
        <v>46538</v>
      </c>
      <c r="S254" t="inlineStr">
        <is>
          <t>n.a.</t>
        </is>
      </c>
      <c r="T254" s="6" t="n"/>
      <c r="U254" s="6" t="n"/>
      <c r="V254" t="n">
        <v>0</v>
      </c>
      <c r="W254" t="n">
        <v>3</v>
      </c>
      <c r="X254" s="6" t="n"/>
      <c r="Z254" s="6" t="n">
        <v>46446</v>
      </c>
      <c r="AA254" t="inlineStr">
        <is>
          <t>n.a.</t>
        </is>
      </c>
      <c r="AB254" s="6" t="n">
        <v>46538</v>
      </c>
      <c r="AC254" t="inlineStr"/>
      <c r="AD254" s="6" t="n">
        <v>46387</v>
      </c>
    </row>
    <row r="255">
      <c r="A255" t="inlineStr">
        <is>
          <t>V300003</t>
        </is>
      </c>
      <c r="B255" t="inlineStr">
        <is>
          <t>2020-0003</t>
        </is>
      </c>
      <c r="C255" t="n">
        <v>1</v>
      </c>
      <c r="D255" t="inlineStr">
        <is>
          <t>37 80 4980 654-0</t>
        </is>
      </c>
      <c r="E255" t="inlineStr">
        <is>
          <t>Contargo Rail Services GmbH</t>
        </is>
      </c>
      <c r="F255" t="inlineStr">
        <is>
          <t>WBA</t>
        </is>
      </c>
      <c r="G255" t="inlineStr">
        <is>
          <t>80' 6-A CW</t>
        </is>
      </c>
      <c r="H255" t="inlineStr">
        <is>
          <t>PAYG</t>
        </is>
      </c>
      <c r="I255" s="6" t="n">
        <v>45513</v>
      </c>
      <c r="J255" s="6" t="n">
        <v>45544</v>
      </c>
      <c r="K255" t="inlineStr">
        <is>
          <t>run_prolonged</t>
        </is>
      </c>
      <c r="L255" s="6" t="n">
        <v>44197</v>
      </c>
      <c r="M255" s="6" t="n">
        <v>46387</v>
      </c>
      <c r="N255" t="n">
        <v>1077</v>
      </c>
      <c r="O255" s="6" t="n">
        <v>46387</v>
      </c>
      <c r="S255" t="inlineStr">
        <is>
          <t>with cut-off date</t>
        </is>
      </c>
      <c r="T255" s="6" t="n">
        <v>46005</v>
      </c>
      <c r="U255" s="6" t="n"/>
      <c r="V255" t="n">
        <v>3</v>
      </c>
      <c r="W255" t="n">
        <v>3</v>
      </c>
      <c r="X255" s="6" t="n"/>
      <c r="Z255" s="6" t="n">
        <v>46295</v>
      </c>
      <c r="AA255" t="inlineStr">
        <is>
          <t>Endschlaufe - EndOfContract - DulyTP</t>
        </is>
      </c>
      <c r="AB255" s="6" t="n">
        <v>46387</v>
      </c>
      <c r="AC255" t="inlineStr"/>
      <c r="AD255" s="6" t="n">
        <v>46234</v>
      </c>
    </row>
    <row r="256">
      <c r="A256" t="inlineStr">
        <is>
          <t>V300003</t>
        </is>
      </c>
      <c r="B256" t="inlineStr">
        <is>
          <t>2020-0003</t>
        </is>
      </c>
      <c r="C256" t="n">
        <v>2</v>
      </c>
      <c r="D256" t="inlineStr">
        <is>
          <t>37 80 4980 655-7</t>
        </is>
      </c>
      <c r="E256" t="inlineStr">
        <is>
          <t>Contargo Rail Services GmbH</t>
        </is>
      </c>
      <c r="F256" t="inlineStr">
        <is>
          <t>WBA</t>
        </is>
      </c>
      <c r="G256" t="inlineStr">
        <is>
          <t>80' 6-A CW</t>
        </is>
      </c>
      <c r="H256" t="inlineStr">
        <is>
          <t>PAYG</t>
        </is>
      </c>
      <c r="I256" s="6" t="n">
        <v>45513</v>
      </c>
      <c r="J256" s="6" t="n">
        <v>45544</v>
      </c>
      <c r="K256" t="inlineStr">
        <is>
          <t>run_prolonged</t>
        </is>
      </c>
      <c r="L256" s="6" t="n">
        <v>44197</v>
      </c>
      <c r="M256" s="6" t="n">
        <v>46387</v>
      </c>
      <c r="N256" t="n">
        <v>1077</v>
      </c>
      <c r="O256" s="6" t="n">
        <v>46387</v>
      </c>
      <c r="S256" t="inlineStr">
        <is>
          <t>with cut-off date</t>
        </is>
      </c>
      <c r="T256" s="6" t="n">
        <v>46005</v>
      </c>
      <c r="U256" s="6" t="n"/>
      <c r="V256" t="n">
        <v>3</v>
      </c>
      <c r="W256" t="n">
        <v>3</v>
      </c>
      <c r="X256" s="6" t="n"/>
      <c r="Z256" s="6" t="n">
        <v>46295</v>
      </c>
      <c r="AA256" t="inlineStr">
        <is>
          <t>Endschlaufe - EndOfContract - DulyTP</t>
        </is>
      </c>
      <c r="AB256" s="6" t="n">
        <v>46387</v>
      </c>
      <c r="AC256" t="inlineStr"/>
      <c r="AD256" s="6" t="n">
        <v>46234</v>
      </c>
    </row>
    <row r="257">
      <c r="A257" t="inlineStr">
        <is>
          <t>V300003</t>
        </is>
      </c>
      <c r="B257" t="inlineStr">
        <is>
          <t>2020-0003</t>
        </is>
      </c>
      <c r="C257" t="n">
        <v>3</v>
      </c>
      <c r="D257" t="inlineStr">
        <is>
          <t>37 80 4980 656-5</t>
        </is>
      </c>
      <c r="E257" t="inlineStr">
        <is>
          <t>Contargo Rail Services GmbH</t>
        </is>
      </c>
      <c r="F257" t="inlineStr">
        <is>
          <t>WBA</t>
        </is>
      </c>
      <c r="G257" t="inlineStr">
        <is>
          <t>80' 6-A CW</t>
        </is>
      </c>
      <c r="H257" t="inlineStr">
        <is>
          <t>PAYG</t>
        </is>
      </c>
      <c r="I257" s="6" t="n">
        <v>45513</v>
      </c>
      <c r="J257" s="6" t="n">
        <v>45544</v>
      </c>
      <c r="K257" t="inlineStr">
        <is>
          <t>run_prolonged</t>
        </is>
      </c>
      <c r="L257" s="6" t="n">
        <v>44197</v>
      </c>
      <c r="M257" s="6" t="n">
        <v>46387</v>
      </c>
      <c r="N257" t="n">
        <v>1077</v>
      </c>
      <c r="O257" s="6" t="n">
        <v>46387</v>
      </c>
      <c r="S257" t="inlineStr">
        <is>
          <t>with cut-off date</t>
        </is>
      </c>
      <c r="T257" s="6" t="n">
        <v>46005</v>
      </c>
      <c r="U257" s="6" t="n"/>
      <c r="V257" t="n">
        <v>3</v>
      </c>
      <c r="W257" t="n">
        <v>3</v>
      </c>
      <c r="X257" s="6" t="n"/>
      <c r="Z257" s="6" t="n">
        <v>46295</v>
      </c>
      <c r="AA257" t="inlineStr">
        <is>
          <t>Endschlaufe - EndOfContract - DulyTP</t>
        </is>
      </c>
      <c r="AB257" s="6" t="n">
        <v>46387</v>
      </c>
      <c r="AC257" t="inlineStr"/>
      <c r="AD257" s="6" t="n">
        <v>46234</v>
      </c>
    </row>
    <row r="258">
      <c r="A258" t="inlineStr">
        <is>
          <t>V300003</t>
        </is>
      </c>
      <c r="B258" t="inlineStr">
        <is>
          <t>2020-0003</t>
        </is>
      </c>
      <c r="C258" t="n">
        <v>4</v>
      </c>
      <c r="D258" t="inlineStr">
        <is>
          <t>37 80 4980 658-1</t>
        </is>
      </c>
      <c r="E258" t="inlineStr">
        <is>
          <t>Contargo Rail Services GmbH</t>
        </is>
      </c>
      <c r="F258" t="inlineStr">
        <is>
          <t>WBA</t>
        </is>
      </c>
      <c r="G258" t="inlineStr">
        <is>
          <t>80' 6-A CW</t>
        </is>
      </c>
      <c r="H258" t="inlineStr">
        <is>
          <t>PAYG</t>
        </is>
      </c>
      <c r="I258" s="6" t="n">
        <v>45513</v>
      </c>
      <c r="J258" s="6" t="n">
        <v>45544</v>
      </c>
      <c r="K258" t="inlineStr">
        <is>
          <t>run_prolonged</t>
        </is>
      </c>
      <c r="L258" s="6" t="n">
        <v>44197</v>
      </c>
      <c r="M258" s="6" t="n">
        <v>46387</v>
      </c>
      <c r="N258" t="n">
        <v>1077</v>
      </c>
      <c r="O258" s="6" t="n">
        <v>46387</v>
      </c>
      <c r="S258" t="inlineStr">
        <is>
          <t>with cut-off date</t>
        </is>
      </c>
      <c r="T258" s="6" t="n">
        <v>46005</v>
      </c>
      <c r="U258" s="6" t="n"/>
      <c r="V258" t="n">
        <v>3</v>
      </c>
      <c r="W258" t="n">
        <v>3</v>
      </c>
      <c r="X258" s="6" t="n"/>
      <c r="Z258" s="6" t="n">
        <v>46295</v>
      </c>
      <c r="AA258" t="inlineStr">
        <is>
          <t>Endschlaufe - EndOfContract - DulyTP</t>
        </is>
      </c>
      <c r="AB258" s="6" t="n">
        <v>46387</v>
      </c>
      <c r="AC258" t="inlineStr"/>
      <c r="AD258" s="6" t="n">
        <v>46234</v>
      </c>
    </row>
    <row r="259">
      <c r="A259" t="inlineStr">
        <is>
          <t>V300003</t>
        </is>
      </c>
      <c r="B259" t="inlineStr">
        <is>
          <t>2020-0003</t>
        </is>
      </c>
      <c r="C259" t="n">
        <v>5</v>
      </c>
      <c r="D259" t="inlineStr">
        <is>
          <t>37 80 4980 659-9</t>
        </is>
      </c>
      <c r="E259" t="inlineStr">
        <is>
          <t>Contargo Rail Services GmbH</t>
        </is>
      </c>
      <c r="F259" t="inlineStr">
        <is>
          <t>WBA</t>
        </is>
      </c>
      <c r="G259" t="inlineStr">
        <is>
          <t>80' 6-A CW</t>
        </is>
      </c>
      <c r="H259" t="inlineStr">
        <is>
          <t>PAYG</t>
        </is>
      </c>
      <c r="I259" s="6" t="n">
        <v>45513</v>
      </c>
      <c r="J259" s="6" t="n">
        <v>45544</v>
      </c>
      <c r="K259" t="inlineStr">
        <is>
          <t>run_prolonged</t>
        </is>
      </c>
      <c r="L259" s="6" t="n">
        <v>44197</v>
      </c>
      <c r="M259" s="6" t="n">
        <v>46387</v>
      </c>
      <c r="N259" t="n">
        <v>1077</v>
      </c>
      <c r="O259" s="6" t="n">
        <v>46387</v>
      </c>
      <c r="S259" t="inlineStr">
        <is>
          <t>with cut-off date</t>
        </is>
      </c>
      <c r="T259" s="6" t="n">
        <v>46005</v>
      </c>
      <c r="U259" s="6" t="n"/>
      <c r="V259" t="n">
        <v>3</v>
      </c>
      <c r="W259" t="n">
        <v>3</v>
      </c>
      <c r="X259" s="6" t="n"/>
      <c r="Z259" s="6" t="n">
        <v>46295</v>
      </c>
      <c r="AA259" t="inlineStr">
        <is>
          <t>Endschlaufe - EndOfContract - DulyTP</t>
        </is>
      </c>
      <c r="AB259" s="6" t="n">
        <v>46387</v>
      </c>
      <c r="AC259" t="inlineStr"/>
      <c r="AD259" s="6" t="n">
        <v>46234</v>
      </c>
    </row>
    <row r="260">
      <c r="A260" t="inlineStr">
        <is>
          <t>V300003</t>
        </is>
      </c>
      <c r="B260" t="inlineStr">
        <is>
          <t>2020-0003</t>
        </is>
      </c>
      <c r="C260" t="n">
        <v>6</v>
      </c>
      <c r="D260" t="inlineStr">
        <is>
          <t>37 80 4980 660-7</t>
        </is>
      </c>
      <c r="E260" t="inlineStr">
        <is>
          <t>Contargo Rail Services GmbH</t>
        </is>
      </c>
      <c r="F260" t="inlineStr">
        <is>
          <t>WBA</t>
        </is>
      </c>
      <c r="G260" t="inlineStr">
        <is>
          <t>80' 6-A CW</t>
        </is>
      </c>
      <c r="H260" t="inlineStr">
        <is>
          <t>PAYG</t>
        </is>
      </c>
      <c r="I260" s="6" t="n">
        <v>45513</v>
      </c>
      <c r="J260" s="6" t="n">
        <v>45544</v>
      </c>
      <c r="K260" t="inlineStr">
        <is>
          <t>run_prolonged</t>
        </is>
      </c>
      <c r="L260" s="6" t="n">
        <v>44197</v>
      </c>
      <c r="M260" s="6" t="n">
        <v>46387</v>
      </c>
      <c r="N260" t="n">
        <v>1077</v>
      </c>
      <c r="O260" s="6" t="n">
        <v>46387</v>
      </c>
      <c r="S260" t="inlineStr">
        <is>
          <t>with cut-off date</t>
        </is>
      </c>
      <c r="T260" s="6" t="n">
        <v>46005</v>
      </c>
      <c r="U260" s="6" t="n"/>
      <c r="V260" t="n">
        <v>3</v>
      </c>
      <c r="W260" t="n">
        <v>3</v>
      </c>
      <c r="X260" s="6" t="n"/>
      <c r="Z260" s="6" t="n">
        <v>46295</v>
      </c>
      <c r="AA260" t="inlineStr">
        <is>
          <t>Endschlaufe - EndOfContract - DulyTP</t>
        </is>
      </c>
      <c r="AB260" s="6" t="n">
        <v>46387</v>
      </c>
      <c r="AC260" t="inlineStr"/>
      <c r="AD260" s="6" t="n">
        <v>46234</v>
      </c>
    </row>
    <row r="261">
      <c r="A261" t="inlineStr">
        <is>
          <t>V300003</t>
        </is>
      </c>
      <c r="B261" t="inlineStr">
        <is>
          <t>2020-0003</t>
        </is>
      </c>
      <c r="C261" t="n">
        <v>7</v>
      </c>
      <c r="D261" t="inlineStr">
        <is>
          <t>37 80 4980 661-5</t>
        </is>
      </c>
      <c r="E261" t="inlineStr">
        <is>
          <t>Contargo Rail Services GmbH</t>
        </is>
      </c>
      <c r="F261" t="inlineStr">
        <is>
          <t>WBA</t>
        </is>
      </c>
      <c r="G261" t="inlineStr">
        <is>
          <t>80' 6-A CW</t>
        </is>
      </c>
      <c r="H261" t="inlineStr">
        <is>
          <t>PAYG</t>
        </is>
      </c>
      <c r="I261" s="6" t="n">
        <v>45513</v>
      </c>
      <c r="J261" s="6" t="n">
        <v>45544</v>
      </c>
      <c r="K261" t="inlineStr">
        <is>
          <t>run_prolonged</t>
        </is>
      </c>
      <c r="L261" s="6" t="n">
        <v>44197</v>
      </c>
      <c r="M261" s="6" t="n">
        <v>46387</v>
      </c>
      <c r="N261" t="n">
        <v>1077</v>
      </c>
      <c r="O261" s="6" t="n">
        <v>46387</v>
      </c>
      <c r="S261" t="inlineStr">
        <is>
          <t>with cut-off date</t>
        </is>
      </c>
      <c r="T261" s="6" t="n">
        <v>46005</v>
      </c>
      <c r="U261" s="6" t="n"/>
      <c r="V261" t="n">
        <v>3</v>
      </c>
      <c r="W261" t="n">
        <v>3</v>
      </c>
      <c r="X261" s="6" t="n"/>
      <c r="Z261" s="6" t="n">
        <v>46295</v>
      </c>
      <c r="AA261" t="inlineStr">
        <is>
          <t>Endschlaufe - EndOfContract - DulyTP</t>
        </is>
      </c>
      <c r="AB261" s="6" t="n">
        <v>46387</v>
      </c>
      <c r="AC261" t="inlineStr"/>
      <c r="AD261" s="6" t="n">
        <v>46234</v>
      </c>
    </row>
    <row r="262">
      <c r="A262" t="inlineStr">
        <is>
          <t>V300003</t>
        </is>
      </c>
      <c r="B262" t="inlineStr">
        <is>
          <t>2020-0003</t>
        </is>
      </c>
      <c r="C262" t="n">
        <v>8</v>
      </c>
      <c r="D262" t="inlineStr">
        <is>
          <t>37 80 4980 662-3</t>
        </is>
      </c>
      <c r="E262" t="inlineStr">
        <is>
          <t>Contargo Rail Services GmbH</t>
        </is>
      </c>
      <c r="F262" t="inlineStr">
        <is>
          <t>WBA</t>
        </is>
      </c>
      <c r="G262" t="inlineStr">
        <is>
          <t>80' 6-A CW</t>
        </is>
      </c>
      <c r="H262" t="inlineStr">
        <is>
          <t>PAYG</t>
        </is>
      </c>
      <c r="I262" s="6" t="n">
        <v>45513</v>
      </c>
      <c r="J262" s="6" t="n">
        <v>45544</v>
      </c>
      <c r="K262" t="inlineStr">
        <is>
          <t>run_prolonged</t>
        </is>
      </c>
      <c r="L262" s="6" t="n">
        <v>44197</v>
      </c>
      <c r="M262" s="6" t="n">
        <v>46387</v>
      </c>
      <c r="N262" t="n">
        <v>1077</v>
      </c>
      <c r="O262" s="6" t="n">
        <v>46387</v>
      </c>
      <c r="S262" t="inlineStr">
        <is>
          <t>with cut-off date</t>
        </is>
      </c>
      <c r="T262" s="6" t="n">
        <v>46005</v>
      </c>
      <c r="U262" s="6" t="n"/>
      <c r="V262" t="n">
        <v>3</v>
      </c>
      <c r="W262" t="n">
        <v>3</v>
      </c>
      <c r="X262" s="6" t="n"/>
      <c r="Z262" s="6" t="n">
        <v>46295</v>
      </c>
      <c r="AA262" t="inlineStr">
        <is>
          <t>Endschlaufe - EndOfContract - DulyTP</t>
        </is>
      </c>
      <c r="AB262" s="6" t="n">
        <v>46387</v>
      </c>
      <c r="AC262" t="inlineStr"/>
      <c r="AD262" s="6" t="n">
        <v>46234</v>
      </c>
    </row>
    <row r="263">
      <c r="A263" t="inlineStr">
        <is>
          <t>V300003</t>
        </is>
      </c>
      <c r="B263" t="inlineStr">
        <is>
          <t>2020-0003</t>
        </is>
      </c>
      <c r="C263" t="n">
        <v>9</v>
      </c>
      <c r="D263" t="inlineStr">
        <is>
          <t>37 80 4980 663-1</t>
        </is>
      </c>
      <c r="E263" t="inlineStr">
        <is>
          <t>Contargo Rail Services GmbH</t>
        </is>
      </c>
      <c r="F263" t="inlineStr">
        <is>
          <t>WBA</t>
        </is>
      </c>
      <c r="G263" t="inlineStr">
        <is>
          <t>80' 6-A CW</t>
        </is>
      </c>
      <c r="H263" t="inlineStr">
        <is>
          <t>PAYG</t>
        </is>
      </c>
      <c r="I263" s="6" t="n">
        <v>45513</v>
      </c>
      <c r="J263" s="6" t="n">
        <v>45544</v>
      </c>
      <c r="K263" t="inlineStr">
        <is>
          <t>run_prolonged</t>
        </is>
      </c>
      <c r="L263" s="6" t="n">
        <v>44197</v>
      </c>
      <c r="M263" s="6" t="n">
        <v>46387</v>
      </c>
      <c r="N263" t="n">
        <v>1077</v>
      </c>
      <c r="O263" s="6" t="n">
        <v>46387</v>
      </c>
      <c r="S263" t="inlineStr">
        <is>
          <t>with cut-off date</t>
        </is>
      </c>
      <c r="T263" s="6" t="n">
        <v>46005</v>
      </c>
      <c r="U263" s="6" t="n"/>
      <c r="V263" t="n">
        <v>3</v>
      </c>
      <c r="W263" t="n">
        <v>3</v>
      </c>
      <c r="X263" s="6" t="n"/>
      <c r="Z263" s="6" t="n">
        <v>46295</v>
      </c>
      <c r="AA263" t="inlineStr">
        <is>
          <t>Endschlaufe - EndOfContract - DulyTP</t>
        </is>
      </c>
      <c r="AB263" s="6" t="n">
        <v>46387</v>
      </c>
      <c r="AC263" t="inlineStr"/>
      <c r="AD263" s="6" t="n">
        <v>46234</v>
      </c>
    </row>
    <row r="264">
      <c r="A264" t="inlineStr">
        <is>
          <t>V300003</t>
        </is>
      </c>
      <c r="B264" t="inlineStr">
        <is>
          <t>2020-0003</t>
        </is>
      </c>
      <c r="C264" t="n">
        <v>10</v>
      </c>
      <c r="D264" t="inlineStr">
        <is>
          <t>37 80 4980 664-9</t>
        </is>
      </c>
      <c r="E264" t="inlineStr">
        <is>
          <t>Contargo Rail Services GmbH</t>
        </is>
      </c>
      <c r="F264" t="inlineStr">
        <is>
          <t>WBA</t>
        </is>
      </c>
      <c r="G264" t="inlineStr">
        <is>
          <t>80' 6-A CW</t>
        </is>
      </c>
      <c r="H264" t="inlineStr">
        <is>
          <t>PAYG</t>
        </is>
      </c>
      <c r="I264" s="6" t="n">
        <v>45513</v>
      </c>
      <c r="J264" s="6" t="n">
        <v>45544</v>
      </c>
      <c r="K264" t="inlineStr">
        <is>
          <t>run_prolonged</t>
        </is>
      </c>
      <c r="L264" s="6" t="n">
        <v>44197</v>
      </c>
      <c r="M264" s="6" t="n">
        <v>46387</v>
      </c>
      <c r="N264" t="n">
        <v>1077</v>
      </c>
      <c r="O264" s="6" t="n">
        <v>46387</v>
      </c>
      <c r="S264" t="inlineStr">
        <is>
          <t>with cut-off date</t>
        </is>
      </c>
      <c r="T264" s="6" t="n">
        <v>46005</v>
      </c>
      <c r="U264" s="6" t="n"/>
      <c r="V264" t="n">
        <v>3</v>
      </c>
      <c r="W264" t="n">
        <v>3</v>
      </c>
      <c r="X264" s="6" t="n"/>
      <c r="Z264" s="6" t="n">
        <v>46295</v>
      </c>
      <c r="AA264" t="inlineStr">
        <is>
          <t>Endschlaufe - EndOfContract - DulyTP</t>
        </is>
      </c>
      <c r="AB264" s="6" t="n">
        <v>46387</v>
      </c>
      <c r="AC264" t="inlineStr"/>
      <c r="AD264" s="6" t="n">
        <v>46234</v>
      </c>
    </row>
    <row r="265">
      <c r="A265" t="inlineStr">
        <is>
          <t>V300003</t>
        </is>
      </c>
      <c r="B265" t="inlineStr">
        <is>
          <t>2020-0003</t>
        </is>
      </c>
      <c r="C265" t="n">
        <v>11</v>
      </c>
      <c r="D265" t="inlineStr">
        <is>
          <t>37 80 4980 665-6</t>
        </is>
      </c>
      <c r="E265" t="inlineStr">
        <is>
          <t>Contargo Rail Services GmbH</t>
        </is>
      </c>
      <c r="F265" t="inlineStr">
        <is>
          <t>WBA</t>
        </is>
      </c>
      <c r="G265" t="inlineStr">
        <is>
          <t>80' 6-A CW</t>
        </is>
      </c>
      <c r="H265" t="inlineStr">
        <is>
          <t>PAYG</t>
        </is>
      </c>
      <c r="I265" s="6" t="n">
        <v>45513</v>
      </c>
      <c r="J265" s="6" t="n">
        <v>45544</v>
      </c>
      <c r="K265" t="inlineStr">
        <is>
          <t>run_prolonged</t>
        </is>
      </c>
      <c r="L265" s="6" t="n">
        <v>44197</v>
      </c>
      <c r="M265" s="6" t="n">
        <v>46387</v>
      </c>
      <c r="N265" t="n">
        <v>1077</v>
      </c>
      <c r="O265" s="6" t="n">
        <v>46387</v>
      </c>
      <c r="S265" t="inlineStr">
        <is>
          <t>with cut-off date</t>
        </is>
      </c>
      <c r="T265" s="6" t="n">
        <v>46005</v>
      </c>
      <c r="U265" s="6" t="n"/>
      <c r="V265" t="n">
        <v>3</v>
      </c>
      <c r="W265" t="n">
        <v>3</v>
      </c>
      <c r="X265" s="6" t="n"/>
      <c r="Z265" s="6" t="n">
        <v>46295</v>
      </c>
      <c r="AA265" t="inlineStr">
        <is>
          <t>Endschlaufe - EndOfContract - DulyTP</t>
        </is>
      </c>
      <c r="AB265" s="6" t="n">
        <v>46387</v>
      </c>
      <c r="AC265" t="inlineStr"/>
      <c r="AD265" s="6" t="n">
        <v>46234</v>
      </c>
    </row>
    <row r="266">
      <c r="A266" t="inlineStr">
        <is>
          <t>V300003</t>
        </is>
      </c>
      <c r="B266" t="inlineStr">
        <is>
          <t>2020-0003</t>
        </is>
      </c>
      <c r="C266" t="n">
        <v>12</v>
      </c>
      <c r="D266" t="inlineStr">
        <is>
          <t>37 80 4980 666-4</t>
        </is>
      </c>
      <c r="E266" t="inlineStr">
        <is>
          <t>Contargo Rail Services GmbH</t>
        </is>
      </c>
      <c r="F266" t="inlineStr">
        <is>
          <t>WBA</t>
        </is>
      </c>
      <c r="G266" t="inlineStr">
        <is>
          <t>80' 6-A CW</t>
        </is>
      </c>
      <c r="H266" t="inlineStr">
        <is>
          <t>PAYG</t>
        </is>
      </c>
      <c r="I266" s="6" t="n">
        <v>45513</v>
      </c>
      <c r="J266" s="6" t="n">
        <v>45544</v>
      </c>
      <c r="K266" t="inlineStr">
        <is>
          <t>run_prolonged</t>
        </is>
      </c>
      <c r="L266" s="6" t="n">
        <v>44197</v>
      </c>
      <c r="M266" s="6" t="n">
        <v>46387</v>
      </c>
      <c r="N266" t="n">
        <v>1077</v>
      </c>
      <c r="O266" s="6" t="n">
        <v>46387</v>
      </c>
      <c r="S266" t="inlineStr">
        <is>
          <t>with cut-off date</t>
        </is>
      </c>
      <c r="T266" s="6" t="n">
        <v>46005</v>
      </c>
      <c r="U266" s="6" t="n"/>
      <c r="V266" t="n">
        <v>3</v>
      </c>
      <c r="W266" t="n">
        <v>3</v>
      </c>
      <c r="X266" s="6" t="n"/>
      <c r="Z266" s="6" t="n">
        <v>46295</v>
      </c>
      <c r="AA266" t="inlineStr">
        <is>
          <t>Endschlaufe - EndOfContract - DulyTP</t>
        </is>
      </c>
      <c r="AB266" s="6" t="n">
        <v>46387</v>
      </c>
      <c r="AC266" t="inlineStr"/>
      <c r="AD266" s="6" t="n">
        <v>46234</v>
      </c>
    </row>
    <row r="267">
      <c r="A267" t="inlineStr">
        <is>
          <t>V300002</t>
        </is>
      </c>
      <c r="B267" t="inlineStr">
        <is>
          <t>2020-0004</t>
        </is>
      </c>
      <c r="C267" t="n">
        <v>72</v>
      </c>
      <c r="D267" t="inlineStr">
        <is>
          <t>37 80 4565 500-8</t>
        </is>
      </c>
      <c r="E267" t="inlineStr">
        <is>
          <t>Contargo Rail Services GmbH</t>
        </is>
      </c>
      <c r="F267" t="inlineStr">
        <is>
          <t>WBA</t>
        </is>
      </c>
      <c r="G267" t="inlineStr">
        <is>
          <t>60' CW</t>
        </is>
      </c>
      <c r="H267" t="inlineStr">
        <is>
          <t>PAYG</t>
        </is>
      </c>
      <c r="I267" s="6" t="n">
        <v>45513</v>
      </c>
      <c r="J267" s="6" t="n">
        <v>45544</v>
      </c>
      <c r="K267" t="inlineStr">
        <is>
          <t>run_prolonged</t>
        </is>
      </c>
      <c r="L267" s="6" t="n">
        <v>44512</v>
      </c>
      <c r="M267" s="6" t="n">
        <v>46387</v>
      </c>
      <c r="N267" t="n">
        <v>1032</v>
      </c>
      <c r="O267" s="6" t="n">
        <v>46387</v>
      </c>
      <c r="S267" t="inlineStr">
        <is>
          <t>with cut-off date</t>
        </is>
      </c>
      <c r="T267" s="6" t="n">
        <v>46005</v>
      </c>
      <c r="U267" s="6" t="n">
        <v>46112</v>
      </c>
      <c r="V267" t="n">
        <v>3</v>
      </c>
      <c r="W267" t="n">
        <v>3</v>
      </c>
      <c r="X267" s="6" t="n"/>
      <c r="Z267" s="6" t="n">
        <v>46295</v>
      </c>
      <c r="AA267" t="inlineStr">
        <is>
          <t>Endschlaufe - EndOfContract - DulyTP</t>
        </is>
      </c>
      <c r="AB267" s="6" t="n">
        <v>46387</v>
      </c>
      <c r="AC267" t="inlineStr"/>
      <c r="AD267" s="6" t="n">
        <v>46234</v>
      </c>
    </row>
    <row r="268">
      <c r="A268" t="inlineStr">
        <is>
          <t>V300002</t>
        </is>
      </c>
      <c r="B268" t="inlineStr">
        <is>
          <t>2020-0004</t>
        </is>
      </c>
      <c r="C268" t="n">
        <v>49</v>
      </c>
      <c r="D268" t="inlineStr">
        <is>
          <t>37 80 4565 385-4</t>
        </is>
      </c>
      <c r="E268" t="inlineStr">
        <is>
          <t>Contargo Rail Services GmbH</t>
        </is>
      </c>
      <c r="F268" t="inlineStr">
        <is>
          <t>WBA</t>
        </is>
      </c>
      <c r="G268" t="inlineStr">
        <is>
          <t>60' CW</t>
        </is>
      </c>
      <c r="H268" t="inlineStr">
        <is>
          <t>PAYG</t>
        </is>
      </c>
      <c r="I268" s="6" t="n">
        <v>45513</v>
      </c>
      <c r="J268" s="6" t="n">
        <v>45544</v>
      </c>
      <c r="K268" t="inlineStr">
        <is>
          <t>run_prolonged</t>
        </is>
      </c>
      <c r="L268" s="6" t="n">
        <v>44512</v>
      </c>
      <c r="M268" s="6" t="n">
        <v>46387</v>
      </c>
      <c r="N268" t="n">
        <v>1032</v>
      </c>
      <c r="O268" s="6" t="n">
        <v>46387</v>
      </c>
      <c r="S268" t="inlineStr">
        <is>
          <t>with cut-off date</t>
        </is>
      </c>
      <c r="T268" s="6" t="n">
        <v>46005</v>
      </c>
      <c r="U268" s="6" t="n">
        <v>46112</v>
      </c>
      <c r="V268" t="n">
        <v>3</v>
      </c>
      <c r="W268" t="n">
        <v>3</v>
      </c>
      <c r="X268" s="6" t="n"/>
      <c r="Z268" s="6" t="n">
        <v>46295</v>
      </c>
      <c r="AA268" t="inlineStr">
        <is>
          <t>Endschlaufe - EndOfContract - DulyTP</t>
        </is>
      </c>
      <c r="AB268" s="6" t="n">
        <v>46387</v>
      </c>
      <c r="AC268" t="inlineStr"/>
      <c r="AD268" s="6" t="n">
        <v>46234</v>
      </c>
    </row>
    <row r="269">
      <c r="A269" t="inlineStr">
        <is>
          <t>V300002</t>
        </is>
      </c>
      <c r="B269" t="inlineStr">
        <is>
          <t>2020-0004</t>
        </is>
      </c>
      <c r="C269" t="n">
        <v>50</v>
      </c>
      <c r="D269" t="inlineStr">
        <is>
          <t>37 80 4565 386-2</t>
        </is>
      </c>
      <c r="E269" t="inlineStr">
        <is>
          <t>Contargo Rail Services GmbH</t>
        </is>
      </c>
      <c r="F269" t="inlineStr">
        <is>
          <t>WBA</t>
        </is>
      </c>
      <c r="G269" t="inlineStr">
        <is>
          <t>60' CW</t>
        </is>
      </c>
      <c r="H269" t="inlineStr">
        <is>
          <t>PAYG</t>
        </is>
      </c>
      <c r="I269" s="6" t="n">
        <v>45513</v>
      </c>
      <c r="J269" s="6" t="n">
        <v>45544</v>
      </c>
      <c r="K269" t="inlineStr">
        <is>
          <t>run_prolonged</t>
        </is>
      </c>
      <c r="L269" s="6" t="n">
        <v>44512</v>
      </c>
      <c r="M269" s="6" t="n">
        <v>46387</v>
      </c>
      <c r="N269" t="n">
        <v>1032</v>
      </c>
      <c r="O269" s="6" t="n">
        <v>46387</v>
      </c>
      <c r="S269" t="inlineStr">
        <is>
          <t>with cut-off date</t>
        </is>
      </c>
      <c r="T269" s="6" t="n">
        <v>46005</v>
      </c>
      <c r="U269" s="6" t="n">
        <v>46112</v>
      </c>
      <c r="V269" t="n">
        <v>3</v>
      </c>
      <c r="W269" t="n">
        <v>3</v>
      </c>
      <c r="X269" s="6" t="n"/>
      <c r="Z269" s="6" t="n">
        <v>46295</v>
      </c>
      <c r="AA269" t="inlineStr">
        <is>
          <t>Endschlaufe - EndOfContract - DulyTP</t>
        </is>
      </c>
      <c r="AB269" s="6" t="n">
        <v>46387</v>
      </c>
      <c r="AC269" t="inlineStr"/>
      <c r="AD269" s="6" t="n">
        <v>46234</v>
      </c>
    </row>
    <row r="270">
      <c r="A270" t="inlineStr">
        <is>
          <t>V300002</t>
        </is>
      </c>
      <c r="B270" t="inlineStr">
        <is>
          <t>2020-0004</t>
        </is>
      </c>
      <c r="C270" t="n">
        <v>51</v>
      </c>
      <c r="D270" t="inlineStr">
        <is>
          <t>37 80 4565 387-0</t>
        </is>
      </c>
      <c r="E270" t="inlineStr">
        <is>
          <t>Contargo Rail Services GmbH</t>
        </is>
      </c>
      <c r="F270" t="inlineStr">
        <is>
          <t>WBA</t>
        </is>
      </c>
      <c r="G270" t="inlineStr">
        <is>
          <t>60' CW</t>
        </is>
      </c>
      <c r="H270" t="inlineStr">
        <is>
          <t>PAYG</t>
        </is>
      </c>
      <c r="I270" s="6" t="n">
        <v>45513</v>
      </c>
      <c r="J270" s="6" t="n">
        <v>45544</v>
      </c>
      <c r="K270" t="inlineStr">
        <is>
          <t>run_prolonged</t>
        </is>
      </c>
      <c r="L270" s="6" t="n">
        <v>44512</v>
      </c>
      <c r="M270" s="6" t="n">
        <v>46387</v>
      </c>
      <c r="N270" t="n">
        <v>1032</v>
      </c>
      <c r="O270" s="6" t="n">
        <v>46387</v>
      </c>
      <c r="S270" t="inlineStr">
        <is>
          <t>with cut-off date</t>
        </is>
      </c>
      <c r="T270" s="6" t="n">
        <v>46005</v>
      </c>
      <c r="U270" s="6" t="n">
        <v>46112</v>
      </c>
      <c r="V270" t="n">
        <v>3</v>
      </c>
      <c r="W270" t="n">
        <v>3</v>
      </c>
      <c r="X270" s="6" t="n"/>
      <c r="Z270" s="6" t="n">
        <v>46295</v>
      </c>
      <c r="AA270" t="inlineStr">
        <is>
          <t>Endschlaufe - EndOfContract - DulyTP</t>
        </is>
      </c>
      <c r="AB270" s="6" t="n">
        <v>46387</v>
      </c>
      <c r="AC270" t="inlineStr"/>
      <c r="AD270" s="6" t="n">
        <v>46234</v>
      </c>
    </row>
    <row r="271">
      <c r="A271" t="inlineStr">
        <is>
          <t>V300002</t>
        </is>
      </c>
      <c r="B271" t="inlineStr">
        <is>
          <t>2020-0004</t>
        </is>
      </c>
      <c r="C271" t="n">
        <v>52</v>
      </c>
      <c r="D271" t="inlineStr">
        <is>
          <t>37 80 4565 388-8</t>
        </is>
      </c>
      <c r="E271" t="inlineStr">
        <is>
          <t>Contargo Rail Services GmbH</t>
        </is>
      </c>
      <c r="F271" t="inlineStr">
        <is>
          <t>WBA</t>
        </is>
      </c>
      <c r="G271" t="inlineStr">
        <is>
          <t>60' CW</t>
        </is>
      </c>
      <c r="H271" t="inlineStr">
        <is>
          <t>PAYG</t>
        </is>
      </c>
      <c r="I271" s="6" t="n">
        <v>45513</v>
      </c>
      <c r="J271" s="6" t="n">
        <v>45544</v>
      </c>
      <c r="K271" t="inlineStr">
        <is>
          <t>run_prolonged</t>
        </is>
      </c>
      <c r="L271" s="6" t="n">
        <v>44512</v>
      </c>
      <c r="M271" s="6" t="n">
        <v>46387</v>
      </c>
      <c r="N271" t="n">
        <v>1032</v>
      </c>
      <c r="O271" s="6" t="n">
        <v>46387</v>
      </c>
      <c r="S271" t="inlineStr">
        <is>
          <t>with cut-off date</t>
        </is>
      </c>
      <c r="T271" s="6" t="n">
        <v>46005</v>
      </c>
      <c r="U271" s="6" t="n">
        <v>46112</v>
      </c>
      <c r="V271" t="n">
        <v>3</v>
      </c>
      <c r="W271" t="n">
        <v>3</v>
      </c>
      <c r="X271" s="6" t="n"/>
      <c r="Z271" s="6" t="n">
        <v>46295</v>
      </c>
      <c r="AA271" t="inlineStr">
        <is>
          <t>Endschlaufe - EndOfContract - DulyTP</t>
        </is>
      </c>
      <c r="AB271" s="6" t="n">
        <v>46387</v>
      </c>
      <c r="AC271" t="inlineStr"/>
      <c r="AD271" s="6" t="n">
        <v>46234</v>
      </c>
    </row>
    <row r="272">
      <c r="A272" t="inlineStr">
        <is>
          <t>V300002</t>
        </is>
      </c>
      <c r="B272" t="inlineStr">
        <is>
          <t>2020-0004</t>
        </is>
      </c>
      <c r="C272" t="n">
        <v>53</v>
      </c>
      <c r="D272" t="inlineStr">
        <is>
          <t>37 80 4565 389-6</t>
        </is>
      </c>
      <c r="E272" t="inlineStr">
        <is>
          <t>Contargo Rail Services GmbH</t>
        </is>
      </c>
      <c r="F272" t="inlineStr">
        <is>
          <t>WBA</t>
        </is>
      </c>
      <c r="G272" t="inlineStr">
        <is>
          <t>60' CW</t>
        </is>
      </c>
      <c r="H272" t="inlineStr">
        <is>
          <t>PAYG</t>
        </is>
      </c>
      <c r="I272" s="6" t="n">
        <v>45513</v>
      </c>
      <c r="J272" s="6" t="n">
        <v>45544</v>
      </c>
      <c r="K272" t="inlineStr">
        <is>
          <t>run_prolonged</t>
        </is>
      </c>
      <c r="L272" s="6" t="n">
        <v>44512</v>
      </c>
      <c r="M272" s="6" t="n">
        <v>46387</v>
      </c>
      <c r="N272" t="n">
        <v>1032</v>
      </c>
      <c r="O272" s="6" t="n">
        <v>46387</v>
      </c>
      <c r="S272" t="inlineStr">
        <is>
          <t>with cut-off date</t>
        </is>
      </c>
      <c r="T272" s="6" t="n">
        <v>46005</v>
      </c>
      <c r="U272" s="6" t="n">
        <v>46112</v>
      </c>
      <c r="V272" t="n">
        <v>3</v>
      </c>
      <c r="W272" t="n">
        <v>3</v>
      </c>
      <c r="X272" s="6" t="n"/>
      <c r="Z272" s="6" t="n">
        <v>46295</v>
      </c>
      <c r="AA272" t="inlineStr">
        <is>
          <t>Endschlaufe - EndOfContract - DulyTP</t>
        </is>
      </c>
      <c r="AB272" s="6" t="n">
        <v>46387</v>
      </c>
      <c r="AC272" t="inlineStr"/>
      <c r="AD272" s="6" t="n">
        <v>46234</v>
      </c>
    </row>
    <row r="273">
      <c r="A273" t="inlineStr">
        <is>
          <t>V300002</t>
        </is>
      </c>
      <c r="B273" t="inlineStr">
        <is>
          <t>2020-0004</t>
        </is>
      </c>
      <c r="C273" t="n">
        <v>54</v>
      </c>
      <c r="D273" t="inlineStr">
        <is>
          <t>37 80 4565 390-4</t>
        </is>
      </c>
      <c r="E273" t="inlineStr">
        <is>
          <t>Contargo Rail Services GmbH</t>
        </is>
      </c>
      <c r="F273" t="inlineStr">
        <is>
          <t>WBA</t>
        </is>
      </c>
      <c r="G273" t="inlineStr">
        <is>
          <t>60' CW</t>
        </is>
      </c>
      <c r="H273" t="inlineStr">
        <is>
          <t>PAYG</t>
        </is>
      </c>
      <c r="I273" s="6" t="n">
        <v>45513</v>
      </c>
      <c r="J273" s="6" t="n">
        <v>45544</v>
      </c>
      <c r="K273" t="inlineStr">
        <is>
          <t>run_prolonged</t>
        </is>
      </c>
      <c r="L273" s="6" t="n">
        <v>44512</v>
      </c>
      <c r="M273" s="6" t="n">
        <v>46387</v>
      </c>
      <c r="N273" t="n">
        <v>1032</v>
      </c>
      <c r="O273" s="6" t="n">
        <v>46387</v>
      </c>
      <c r="S273" t="inlineStr">
        <is>
          <t>with cut-off date</t>
        </is>
      </c>
      <c r="T273" s="6" t="n">
        <v>46005</v>
      </c>
      <c r="U273" s="6" t="n">
        <v>46112</v>
      </c>
      <c r="V273" t="n">
        <v>3</v>
      </c>
      <c r="W273" t="n">
        <v>3</v>
      </c>
      <c r="X273" s="6" t="n"/>
      <c r="Z273" s="6" t="n">
        <v>46295</v>
      </c>
      <c r="AA273" t="inlineStr">
        <is>
          <t>Endschlaufe - EndOfContract - DulyTP</t>
        </is>
      </c>
      <c r="AB273" s="6" t="n">
        <v>46387</v>
      </c>
      <c r="AC273" t="inlineStr"/>
      <c r="AD273" s="6" t="n">
        <v>46234</v>
      </c>
    </row>
    <row r="274">
      <c r="A274" t="inlineStr">
        <is>
          <t>V300002</t>
        </is>
      </c>
      <c r="B274" t="inlineStr">
        <is>
          <t>2020-0004</t>
        </is>
      </c>
      <c r="C274" t="n">
        <v>55</v>
      </c>
      <c r="D274" t="inlineStr">
        <is>
          <t>37 80 4565 391-2</t>
        </is>
      </c>
      <c r="E274" t="inlineStr">
        <is>
          <t>Contargo Rail Services GmbH</t>
        </is>
      </c>
      <c r="F274" t="inlineStr">
        <is>
          <t>WBA</t>
        </is>
      </c>
      <c r="G274" t="inlineStr">
        <is>
          <t>60' CW</t>
        </is>
      </c>
      <c r="H274" t="inlineStr">
        <is>
          <t>PAYG</t>
        </is>
      </c>
      <c r="I274" s="6" t="n">
        <v>45513</v>
      </c>
      <c r="J274" s="6" t="n">
        <v>45544</v>
      </c>
      <c r="K274" t="inlineStr">
        <is>
          <t>run_prolonged</t>
        </is>
      </c>
      <c r="L274" s="6" t="n">
        <v>44512</v>
      </c>
      <c r="M274" s="6" t="n">
        <v>46387</v>
      </c>
      <c r="N274" t="n">
        <v>1032</v>
      </c>
      <c r="O274" s="6" t="n">
        <v>46387</v>
      </c>
      <c r="S274" t="inlineStr">
        <is>
          <t>with cut-off date</t>
        </is>
      </c>
      <c r="T274" s="6" t="n">
        <v>46005</v>
      </c>
      <c r="U274" s="6" t="n">
        <v>46112</v>
      </c>
      <c r="V274" t="n">
        <v>3</v>
      </c>
      <c r="W274" t="n">
        <v>3</v>
      </c>
      <c r="X274" s="6" t="n"/>
      <c r="Z274" s="6" t="n">
        <v>46295</v>
      </c>
      <c r="AA274" t="inlineStr">
        <is>
          <t>Endschlaufe - EndOfContract - DulyTP</t>
        </is>
      </c>
      <c r="AB274" s="6" t="n">
        <v>46387</v>
      </c>
      <c r="AC274" t="inlineStr"/>
      <c r="AD274" s="6" t="n">
        <v>46234</v>
      </c>
    </row>
    <row r="275">
      <c r="A275" t="inlineStr">
        <is>
          <t>V300002</t>
        </is>
      </c>
      <c r="B275" t="inlineStr">
        <is>
          <t>2020-0004</t>
        </is>
      </c>
      <c r="C275" t="n">
        <v>56</v>
      </c>
      <c r="D275" t="inlineStr">
        <is>
          <t>37 80 4565 393-8</t>
        </is>
      </c>
      <c r="E275" t="inlineStr">
        <is>
          <t>Contargo Rail Services GmbH</t>
        </is>
      </c>
      <c r="F275" t="inlineStr">
        <is>
          <t>WBA</t>
        </is>
      </c>
      <c r="G275" t="inlineStr">
        <is>
          <t>60' CW</t>
        </is>
      </c>
      <c r="H275" t="inlineStr">
        <is>
          <t>PAYG</t>
        </is>
      </c>
      <c r="I275" s="6" t="n">
        <v>45513</v>
      </c>
      <c r="J275" s="6" t="n">
        <v>45544</v>
      </c>
      <c r="K275" t="inlineStr">
        <is>
          <t>run_prolonged</t>
        </is>
      </c>
      <c r="L275" s="6" t="n">
        <v>44512</v>
      </c>
      <c r="M275" s="6" t="n">
        <v>46387</v>
      </c>
      <c r="N275" t="n">
        <v>1032</v>
      </c>
      <c r="O275" s="6" t="n">
        <v>46387</v>
      </c>
      <c r="S275" t="inlineStr">
        <is>
          <t>with cut-off date</t>
        </is>
      </c>
      <c r="T275" s="6" t="n">
        <v>46005</v>
      </c>
      <c r="U275" s="6" t="n"/>
      <c r="V275" t="n">
        <v>3</v>
      </c>
      <c r="W275" t="n">
        <v>3</v>
      </c>
      <c r="X275" s="6" t="n"/>
      <c r="Z275" s="6" t="n">
        <v>46295</v>
      </c>
      <c r="AA275" t="inlineStr">
        <is>
          <t>Endschlaufe - EndOfContract - DulyTP</t>
        </is>
      </c>
      <c r="AB275" s="6" t="n">
        <v>46387</v>
      </c>
      <c r="AC275" t="inlineStr"/>
      <c r="AD275" s="6" t="n">
        <v>46234</v>
      </c>
    </row>
    <row r="276">
      <c r="A276" t="inlineStr">
        <is>
          <t>V300002</t>
        </is>
      </c>
      <c r="B276" t="inlineStr">
        <is>
          <t>2020-0004</t>
        </is>
      </c>
      <c r="C276" t="n">
        <v>57</v>
      </c>
      <c r="D276" t="inlineStr">
        <is>
          <t>37 80 4565 394-6</t>
        </is>
      </c>
      <c r="E276" t="inlineStr">
        <is>
          <t>Contargo Rail Services GmbH</t>
        </is>
      </c>
      <c r="F276" t="inlineStr">
        <is>
          <t>WBA</t>
        </is>
      </c>
      <c r="G276" t="inlineStr">
        <is>
          <t>60' CW</t>
        </is>
      </c>
      <c r="H276" t="inlineStr">
        <is>
          <t>PAYG</t>
        </is>
      </c>
      <c r="I276" s="6" t="n">
        <v>45513</v>
      </c>
      <c r="J276" s="6" t="n">
        <v>45544</v>
      </c>
      <c r="K276" t="inlineStr">
        <is>
          <t>run_prolonged</t>
        </is>
      </c>
      <c r="L276" s="6" t="n">
        <v>44512</v>
      </c>
      <c r="M276" s="6" t="n">
        <v>46387</v>
      </c>
      <c r="N276" t="n">
        <v>1032</v>
      </c>
      <c r="O276" s="6" t="n">
        <v>46387</v>
      </c>
      <c r="S276" t="inlineStr">
        <is>
          <t>with cut-off date</t>
        </is>
      </c>
      <c r="T276" s="6" t="n">
        <v>46005</v>
      </c>
      <c r="U276" s="6" t="n"/>
      <c r="V276" t="n">
        <v>3</v>
      </c>
      <c r="W276" t="n">
        <v>3</v>
      </c>
      <c r="X276" s="6" t="n"/>
      <c r="Z276" s="6" t="n">
        <v>46295</v>
      </c>
      <c r="AA276" t="inlineStr">
        <is>
          <t>Endschlaufe - EndOfContract - DulyTP</t>
        </is>
      </c>
      <c r="AB276" s="6" t="n">
        <v>46387</v>
      </c>
      <c r="AC276" t="inlineStr"/>
      <c r="AD276" s="6" t="n">
        <v>46234</v>
      </c>
    </row>
    <row r="277">
      <c r="A277" t="inlineStr">
        <is>
          <t>V300002</t>
        </is>
      </c>
      <c r="B277" t="inlineStr">
        <is>
          <t>2020-0004</t>
        </is>
      </c>
      <c r="C277" t="n">
        <v>58</v>
      </c>
      <c r="D277" t="inlineStr">
        <is>
          <t>37 80 4565 396-1</t>
        </is>
      </c>
      <c r="E277" t="inlineStr">
        <is>
          <t>Contargo Rail Services GmbH</t>
        </is>
      </c>
      <c r="F277" t="inlineStr">
        <is>
          <t>WBA</t>
        </is>
      </c>
      <c r="G277" t="inlineStr">
        <is>
          <t>60' CW</t>
        </is>
      </c>
      <c r="H277" t="inlineStr">
        <is>
          <t>PAYG</t>
        </is>
      </c>
      <c r="I277" s="6" t="n">
        <v>45513</v>
      </c>
      <c r="J277" s="6" t="n">
        <v>45544</v>
      </c>
      <c r="K277" t="inlineStr">
        <is>
          <t>run_prolonged</t>
        </is>
      </c>
      <c r="L277" s="6" t="n">
        <v>44512</v>
      </c>
      <c r="M277" s="6" t="n">
        <v>46387</v>
      </c>
      <c r="N277" t="n">
        <v>1032</v>
      </c>
      <c r="O277" s="6" t="n">
        <v>46387</v>
      </c>
      <c r="S277" t="inlineStr">
        <is>
          <t>with cut-off date</t>
        </is>
      </c>
      <c r="T277" s="6" t="n">
        <v>46005</v>
      </c>
      <c r="U277" s="6" t="n"/>
      <c r="V277" t="n">
        <v>3</v>
      </c>
      <c r="W277" t="n">
        <v>3</v>
      </c>
      <c r="X277" s="6" t="n"/>
      <c r="Z277" s="6" t="n">
        <v>46295</v>
      </c>
      <c r="AA277" t="inlineStr">
        <is>
          <t>Endschlaufe - EndOfContract - DulyTP</t>
        </is>
      </c>
      <c r="AB277" s="6" t="n">
        <v>46387</v>
      </c>
      <c r="AC277" t="inlineStr"/>
      <c r="AD277" s="6" t="n">
        <v>46234</v>
      </c>
    </row>
    <row r="278">
      <c r="A278" t="inlineStr">
        <is>
          <t>V300002</t>
        </is>
      </c>
      <c r="B278" t="inlineStr">
        <is>
          <t>2020-0004</t>
        </is>
      </c>
      <c r="C278" t="n">
        <v>59</v>
      </c>
      <c r="D278" t="inlineStr">
        <is>
          <t>37 80 4565 397-9</t>
        </is>
      </c>
      <c r="E278" t="inlineStr">
        <is>
          <t>Contargo Rail Services GmbH</t>
        </is>
      </c>
      <c r="F278" t="inlineStr">
        <is>
          <t>WBA</t>
        </is>
      </c>
      <c r="G278" t="inlineStr">
        <is>
          <t>60' CW</t>
        </is>
      </c>
      <c r="H278" t="inlineStr">
        <is>
          <t>PAYG</t>
        </is>
      </c>
      <c r="I278" s="6" t="n">
        <v>45513</v>
      </c>
      <c r="J278" s="6" t="n">
        <v>45544</v>
      </c>
      <c r="K278" t="inlineStr">
        <is>
          <t>run_prolonged</t>
        </is>
      </c>
      <c r="L278" s="6" t="n">
        <v>44512</v>
      </c>
      <c r="M278" s="6" t="n">
        <v>46387</v>
      </c>
      <c r="N278" t="n">
        <v>1032</v>
      </c>
      <c r="O278" s="6" t="n">
        <v>46387</v>
      </c>
      <c r="S278" t="inlineStr">
        <is>
          <t>with cut-off date</t>
        </is>
      </c>
      <c r="T278" s="6" t="n">
        <v>46005</v>
      </c>
      <c r="U278" s="6" t="n"/>
      <c r="V278" t="n">
        <v>3</v>
      </c>
      <c r="W278" t="n">
        <v>3</v>
      </c>
      <c r="X278" s="6" t="n"/>
      <c r="Z278" s="6" t="n">
        <v>46295</v>
      </c>
      <c r="AA278" t="inlineStr">
        <is>
          <t>Endschlaufe - EndOfContract - DulyTP</t>
        </is>
      </c>
      <c r="AB278" s="6" t="n">
        <v>46387</v>
      </c>
      <c r="AC278" t="inlineStr"/>
      <c r="AD278" s="6" t="n">
        <v>46234</v>
      </c>
    </row>
    <row r="279">
      <c r="A279" t="inlineStr">
        <is>
          <t>V300002</t>
        </is>
      </c>
      <c r="B279" t="inlineStr">
        <is>
          <t>2020-0004</t>
        </is>
      </c>
      <c r="C279" t="n">
        <v>60</v>
      </c>
      <c r="D279" t="inlineStr">
        <is>
          <t>37 80 4565 398-7</t>
        </is>
      </c>
      <c r="E279" t="inlineStr">
        <is>
          <t>Contargo Rail Services GmbH</t>
        </is>
      </c>
      <c r="F279" t="inlineStr">
        <is>
          <t>WBA</t>
        </is>
      </c>
      <c r="G279" t="inlineStr">
        <is>
          <t>60' CW</t>
        </is>
      </c>
      <c r="H279" t="inlineStr">
        <is>
          <t>PAYG</t>
        </is>
      </c>
      <c r="I279" s="6" t="n">
        <v>45513</v>
      </c>
      <c r="J279" s="6" t="n">
        <v>45544</v>
      </c>
      <c r="K279" t="inlineStr">
        <is>
          <t>run_prolonged</t>
        </is>
      </c>
      <c r="L279" s="6" t="n">
        <v>44512</v>
      </c>
      <c r="M279" s="6" t="n">
        <v>46387</v>
      </c>
      <c r="N279" t="n">
        <v>1032</v>
      </c>
      <c r="O279" s="6" t="n">
        <v>46387</v>
      </c>
      <c r="S279" t="inlineStr">
        <is>
          <t>with cut-off date</t>
        </is>
      </c>
      <c r="T279" s="6" t="n">
        <v>46005</v>
      </c>
      <c r="U279" s="6" t="n"/>
      <c r="V279" t="n">
        <v>3</v>
      </c>
      <c r="W279" t="n">
        <v>3</v>
      </c>
      <c r="X279" s="6" t="n"/>
      <c r="Z279" s="6" t="n">
        <v>46295</v>
      </c>
      <c r="AA279" t="inlineStr">
        <is>
          <t>Endschlaufe - EndOfContract - DulyTP</t>
        </is>
      </c>
      <c r="AB279" s="6" t="n">
        <v>46387</v>
      </c>
      <c r="AC279" t="inlineStr"/>
      <c r="AD279" s="6" t="n">
        <v>46234</v>
      </c>
    </row>
    <row r="280">
      <c r="A280" t="inlineStr">
        <is>
          <t>V300002</t>
        </is>
      </c>
      <c r="B280" t="inlineStr">
        <is>
          <t>2020-0004</t>
        </is>
      </c>
      <c r="C280" t="n">
        <v>61</v>
      </c>
      <c r="D280" t="inlineStr">
        <is>
          <t>37 80 4565 399-5</t>
        </is>
      </c>
      <c r="E280" t="inlineStr">
        <is>
          <t>Contargo Rail Services GmbH</t>
        </is>
      </c>
      <c r="F280" t="inlineStr">
        <is>
          <t>WBA</t>
        </is>
      </c>
      <c r="G280" t="inlineStr">
        <is>
          <t>60' CW</t>
        </is>
      </c>
      <c r="H280" t="inlineStr">
        <is>
          <t>PAYG</t>
        </is>
      </c>
      <c r="I280" s="6" t="n">
        <v>45513</v>
      </c>
      <c r="J280" s="6" t="n">
        <v>45544</v>
      </c>
      <c r="K280" t="inlineStr">
        <is>
          <t>run_prolonged</t>
        </is>
      </c>
      <c r="L280" s="6" t="n">
        <v>44512</v>
      </c>
      <c r="M280" s="6" t="n">
        <v>46387</v>
      </c>
      <c r="N280" t="n">
        <v>1032</v>
      </c>
      <c r="O280" s="6" t="n">
        <v>46387</v>
      </c>
      <c r="S280" t="inlineStr">
        <is>
          <t>with cut-off date</t>
        </is>
      </c>
      <c r="T280" s="6" t="n">
        <v>46005</v>
      </c>
      <c r="U280" s="6" t="n"/>
      <c r="V280" t="n">
        <v>3</v>
      </c>
      <c r="W280" t="n">
        <v>3</v>
      </c>
      <c r="X280" s="6" t="n"/>
      <c r="Z280" s="6" t="n">
        <v>46295</v>
      </c>
      <c r="AA280" t="inlineStr">
        <is>
          <t>Endschlaufe - EndOfContract - DulyTP</t>
        </is>
      </c>
      <c r="AB280" s="6" t="n">
        <v>46387</v>
      </c>
      <c r="AC280" t="inlineStr"/>
      <c r="AD280" s="6" t="n">
        <v>46234</v>
      </c>
    </row>
    <row r="281">
      <c r="A281" t="inlineStr">
        <is>
          <t>V300002</t>
        </is>
      </c>
      <c r="B281" t="inlineStr">
        <is>
          <t>2020-0004</t>
        </is>
      </c>
      <c r="C281" t="n">
        <v>62</v>
      </c>
      <c r="D281" t="inlineStr">
        <is>
          <t>37 80 4565 400-1</t>
        </is>
      </c>
      <c r="E281" t="inlineStr">
        <is>
          <t>Contargo Rail Services GmbH</t>
        </is>
      </c>
      <c r="F281" t="inlineStr">
        <is>
          <t>WBA</t>
        </is>
      </c>
      <c r="G281" t="inlineStr">
        <is>
          <t>60' CW</t>
        </is>
      </c>
      <c r="H281" t="inlineStr">
        <is>
          <t>PAYG</t>
        </is>
      </c>
      <c r="I281" s="6" t="n">
        <v>45513</v>
      </c>
      <c r="J281" s="6" t="n">
        <v>45544</v>
      </c>
      <c r="K281" t="inlineStr">
        <is>
          <t>run_prolonged</t>
        </is>
      </c>
      <c r="L281" s="6" t="n">
        <v>44512</v>
      </c>
      <c r="M281" s="6" t="n">
        <v>46387</v>
      </c>
      <c r="N281" t="n">
        <v>1032</v>
      </c>
      <c r="O281" s="6" t="n">
        <v>46387</v>
      </c>
      <c r="S281" t="inlineStr">
        <is>
          <t>with cut-off date</t>
        </is>
      </c>
      <c r="T281" s="6" t="n">
        <v>46005</v>
      </c>
      <c r="U281" s="6" t="n"/>
      <c r="V281" t="n">
        <v>3</v>
      </c>
      <c r="W281" t="n">
        <v>3</v>
      </c>
      <c r="X281" s="6" t="n"/>
      <c r="Z281" s="6" t="n">
        <v>46295</v>
      </c>
      <c r="AA281" t="inlineStr">
        <is>
          <t>Endschlaufe - EndOfContract - DulyTP</t>
        </is>
      </c>
      <c r="AB281" s="6" t="n">
        <v>46387</v>
      </c>
      <c r="AC281" t="inlineStr"/>
      <c r="AD281" s="6" t="n">
        <v>46234</v>
      </c>
    </row>
    <row r="282">
      <c r="A282" t="inlineStr">
        <is>
          <t>V300002</t>
        </is>
      </c>
      <c r="B282" t="inlineStr">
        <is>
          <t>2020-0004</t>
        </is>
      </c>
      <c r="C282" t="n">
        <v>63</v>
      </c>
      <c r="D282" t="inlineStr">
        <is>
          <t>37 80 4565 401-9</t>
        </is>
      </c>
      <c r="E282" t="inlineStr">
        <is>
          <t>Contargo Rail Services GmbH</t>
        </is>
      </c>
      <c r="F282" t="inlineStr">
        <is>
          <t>WBA</t>
        </is>
      </c>
      <c r="G282" t="inlineStr">
        <is>
          <t>60' CW</t>
        </is>
      </c>
      <c r="H282" t="inlineStr">
        <is>
          <t>PAYG</t>
        </is>
      </c>
      <c r="I282" s="6" t="n">
        <v>45513</v>
      </c>
      <c r="J282" s="6" t="n">
        <v>45544</v>
      </c>
      <c r="K282" t="inlineStr">
        <is>
          <t>run_prolonged</t>
        </is>
      </c>
      <c r="L282" s="6" t="n">
        <v>44512</v>
      </c>
      <c r="M282" s="6" t="n">
        <v>46387</v>
      </c>
      <c r="N282" t="n">
        <v>1032</v>
      </c>
      <c r="O282" s="6" t="n">
        <v>46387</v>
      </c>
      <c r="S282" t="inlineStr">
        <is>
          <t>with cut-off date</t>
        </is>
      </c>
      <c r="T282" s="6" t="n">
        <v>46005</v>
      </c>
      <c r="U282" s="6" t="n"/>
      <c r="V282" t="n">
        <v>3</v>
      </c>
      <c r="W282" t="n">
        <v>3</v>
      </c>
      <c r="X282" s="6" t="n"/>
      <c r="Z282" s="6" t="n">
        <v>46295</v>
      </c>
      <c r="AA282" t="inlineStr">
        <is>
          <t>Endschlaufe - EndOfContract - DulyTP</t>
        </is>
      </c>
      <c r="AB282" s="6" t="n">
        <v>46387</v>
      </c>
      <c r="AC282" t="inlineStr"/>
      <c r="AD282" s="6" t="n">
        <v>46234</v>
      </c>
    </row>
    <row r="283">
      <c r="A283" t="inlineStr">
        <is>
          <t>V300002</t>
        </is>
      </c>
      <c r="B283" t="inlineStr">
        <is>
          <t>2020-0004</t>
        </is>
      </c>
      <c r="C283" t="n">
        <v>64</v>
      </c>
      <c r="D283" t="inlineStr">
        <is>
          <t>37 80 4565 402-7</t>
        </is>
      </c>
      <c r="E283" t="inlineStr">
        <is>
          <t>Contargo Rail Services GmbH</t>
        </is>
      </c>
      <c r="F283" t="inlineStr">
        <is>
          <t>WBA</t>
        </is>
      </c>
      <c r="G283" t="inlineStr">
        <is>
          <t>60' CW</t>
        </is>
      </c>
      <c r="H283" t="inlineStr">
        <is>
          <t>PAYG</t>
        </is>
      </c>
      <c r="I283" s="6" t="n">
        <v>45513</v>
      </c>
      <c r="J283" s="6" t="n">
        <v>45544</v>
      </c>
      <c r="K283" t="inlineStr">
        <is>
          <t>run_prolonged</t>
        </is>
      </c>
      <c r="L283" s="6" t="n">
        <v>44512</v>
      </c>
      <c r="M283" s="6" t="n">
        <v>46387</v>
      </c>
      <c r="N283" t="n">
        <v>1032</v>
      </c>
      <c r="O283" s="6" t="n">
        <v>46387</v>
      </c>
      <c r="S283" t="inlineStr">
        <is>
          <t>with cut-off date</t>
        </is>
      </c>
      <c r="T283" s="6" t="n">
        <v>46005</v>
      </c>
      <c r="U283" s="6" t="n"/>
      <c r="V283" t="n">
        <v>3</v>
      </c>
      <c r="W283" t="n">
        <v>3</v>
      </c>
      <c r="X283" s="6" t="n"/>
      <c r="Z283" s="6" t="n">
        <v>46295</v>
      </c>
      <c r="AA283" t="inlineStr">
        <is>
          <t>Endschlaufe - EndOfContract - DulyTP</t>
        </is>
      </c>
      <c r="AB283" s="6" t="n">
        <v>46387</v>
      </c>
      <c r="AC283" t="inlineStr"/>
      <c r="AD283" s="6" t="n">
        <v>46234</v>
      </c>
    </row>
    <row r="284">
      <c r="A284" t="inlineStr">
        <is>
          <t>V300002</t>
        </is>
      </c>
      <c r="B284" t="inlineStr">
        <is>
          <t>2020-0004</t>
        </is>
      </c>
      <c r="C284" t="n">
        <v>65</v>
      </c>
      <c r="D284" t="inlineStr">
        <is>
          <t>37 80 4565 403-5</t>
        </is>
      </c>
      <c r="E284" t="inlineStr">
        <is>
          <t>Contargo Rail Services GmbH</t>
        </is>
      </c>
      <c r="F284" t="inlineStr">
        <is>
          <t>WBA</t>
        </is>
      </c>
      <c r="G284" t="inlineStr">
        <is>
          <t>60' CW</t>
        </is>
      </c>
      <c r="H284" t="inlineStr">
        <is>
          <t>PAYG</t>
        </is>
      </c>
      <c r="I284" s="6" t="n">
        <v>45513</v>
      </c>
      <c r="J284" s="6" t="n">
        <v>45544</v>
      </c>
      <c r="K284" t="inlineStr">
        <is>
          <t>run_prolonged</t>
        </is>
      </c>
      <c r="L284" s="6" t="n">
        <v>44512</v>
      </c>
      <c r="M284" s="6" t="n">
        <v>46387</v>
      </c>
      <c r="N284" t="n">
        <v>1032</v>
      </c>
      <c r="O284" s="6" t="n">
        <v>46387</v>
      </c>
      <c r="S284" t="inlineStr">
        <is>
          <t>with cut-off date</t>
        </is>
      </c>
      <c r="T284" s="6" t="n">
        <v>46005</v>
      </c>
      <c r="U284" s="6" t="n"/>
      <c r="V284" t="n">
        <v>3</v>
      </c>
      <c r="W284" t="n">
        <v>3</v>
      </c>
      <c r="X284" s="6" t="n"/>
      <c r="Z284" s="6" t="n">
        <v>46295</v>
      </c>
      <c r="AA284" t="inlineStr">
        <is>
          <t>Endschlaufe - EndOfContract - DulyTP</t>
        </is>
      </c>
      <c r="AB284" s="6" t="n">
        <v>46387</v>
      </c>
      <c r="AC284" t="inlineStr"/>
      <c r="AD284" s="6" t="n">
        <v>46234</v>
      </c>
    </row>
    <row r="285">
      <c r="A285" t="inlineStr">
        <is>
          <t>V300002</t>
        </is>
      </c>
      <c r="B285" t="inlineStr">
        <is>
          <t>2020-0004</t>
        </is>
      </c>
      <c r="C285" t="n">
        <v>66</v>
      </c>
      <c r="D285" t="inlineStr">
        <is>
          <t>37 80 4565 404-3</t>
        </is>
      </c>
      <c r="E285" t="inlineStr">
        <is>
          <t>Contargo Rail Services GmbH</t>
        </is>
      </c>
      <c r="F285" t="inlineStr">
        <is>
          <t>WBA</t>
        </is>
      </c>
      <c r="G285" t="inlineStr">
        <is>
          <t>60' CW</t>
        </is>
      </c>
      <c r="H285" t="inlineStr">
        <is>
          <t>PAYG</t>
        </is>
      </c>
      <c r="I285" s="6" t="n">
        <v>45513</v>
      </c>
      <c r="J285" s="6" t="n">
        <v>45544</v>
      </c>
      <c r="K285" t="inlineStr">
        <is>
          <t>run_prolonged</t>
        </is>
      </c>
      <c r="L285" s="6" t="n">
        <v>44512</v>
      </c>
      <c r="M285" s="6" t="n">
        <v>46387</v>
      </c>
      <c r="N285" t="n">
        <v>1032</v>
      </c>
      <c r="O285" s="6" t="n">
        <v>46387</v>
      </c>
      <c r="S285" t="inlineStr">
        <is>
          <t>with cut-off date</t>
        </is>
      </c>
      <c r="T285" s="6" t="n">
        <v>46005</v>
      </c>
      <c r="U285" s="6" t="n"/>
      <c r="V285" t="n">
        <v>3</v>
      </c>
      <c r="W285" t="n">
        <v>3</v>
      </c>
      <c r="X285" s="6" t="n"/>
      <c r="Z285" s="6" t="n">
        <v>46295</v>
      </c>
      <c r="AA285" t="inlineStr">
        <is>
          <t>Endschlaufe - EndOfContract - DulyTP</t>
        </is>
      </c>
      <c r="AB285" s="6" t="n">
        <v>46387</v>
      </c>
      <c r="AC285" t="inlineStr"/>
      <c r="AD285" s="6" t="n">
        <v>46234</v>
      </c>
    </row>
    <row r="286">
      <c r="A286" t="inlineStr">
        <is>
          <t>V300002</t>
        </is>
      </c>
      <c r="B286" t="inlineStr">
        <is>
          <t>2020-0004</t>
        </is>
      </c>
      <c r="C286" t="n">
        <v>67</v>
      </c>
      <c r="D286" t="inlineStr">
        <is>
          <t>37 80 4565 405-0</t>
        </is>
      </c>
      <c r="E286" t="inlineStr">
        <is>
          <t>Contargo Rail Services GmbH</t>
        </is>
      </c>
      <c r="F286" t="inlineStr">
        <is>
          <t>WBA</t>
        </is>
      </c>
      <c r="G286" t="inlineStr">
        <is>
          <t>60' CW</t>
        </is>
      </c>
      <c r="H286" t="inlineStr">
        <is>
          <t>PAYG</t>
        </is>
      </c>
      <c r="I286" s="6" t="n">
        <v>45513</v>
      </c>
      <c r="J286" s="6" t="n">
        <v>45544</v>
      </c>
      <c r="K286" t="inlineStr">
        <is>
          <t>run_prolonged</t>
        </is>
      </c>
      <c r="L286" s="6" t="n">
        <v>44512</v>
      </c>
      <c r="M286" s="6" t="n">
        <v>46387</v>
      </c>
      <c r="N286" t="n">
        <v>1032</v>
      </c>
      <c r="O286" s="6" t="n">
        <v>46387</v>
      </c>
      <c r="S286" t="inlineStr">
        <is>
          <t>with cut-off date</t>
        </is>
      </c>
      <c r="T286" s="6" t="n">
        <v>46005</v>
      </c>
      <c r="U286" s="6" t="n"/>
      <c r="V286" t="n">
        <v>3</v>
      </c>
      <c r="W286" t="n">
        <v>3</v>
      </c>
      <c r="X286" s="6" t="n"/>
      <c r="Z286" s="6" t="n">
        <v>46295</v>
      </c>
      <c r="AA286" t="inlineStr">
        <is>
          <t>Endschlaufe - EndOfContract - DulyTP</t>
        </is>
      </c>
      <c r="AB286" s="6" t="n">
        <v>46387</v>
      </c>
      <c r="AC286" t="inlineStr"/>
      <c r="AD286" s="6" t="n">
        <v>46234</v>
      </c>
    </row>
    <row r="287">
      <c r="A287" t="inlineStr">
        <is>
          <t>V300002</t>
        </is>
      </c>
      <c r="B287" t="inlineStr">
        <is>
          <t>2020-0004</t>
        </is>
      </c>
      <c r="C287" t="n">
        <v>68</v>
      </c>
      <c r="D287" t="inlineStr">
        <is>
          <t>37 80 4565 406-8</t>
        </is>
      </c>
      <c r="E287" t="inlineStr">
        <is>
          <t>Contargo Rail Services GmbH</t>
        </is>
      </c>
      <c r="F287" t="inlineStr">
        <is>
          <t>WBA</t>
        </is>
      </c>
      <c r="G287" t="inlineStr">
        <is>
          <t>60' CW</t>
        </is>
      </c>
      <c r="H287" t="inlineStr">
        <is>
          <t>PAYG</t>
        </is>
      </c>
      <c r="I287" s="6" t="n">
        <v>45513</v>
      </c>
      <c r="J287" s="6" t="n">
        <v>45544</v>
      </c>
      <c r="K287" t="inlineStr">
        <is>
          <t>run_prolonged</t>
        </is>
      </c>
      <c r="L287" s="6" t="n">
        <v>44512</v>
      </c>
      <c r="M287" s="6" t="n">
        <v>46387</v>
      </c>
      <c r="N287" t="n">
        <v>1032</v>
      </c>
      <c r="O287" s="6" t="n">
        <v>46387</v>
      </c>
      <c r="S287" t="inlineStr">
        <is>
          <t>with cut-off date</t>
        </is>
      </c>
      <c r="T287" s="6" t="n">
        <v>46005</v>
      </c>
      <c r="U287" s="6" t="n"/>
      <c r="V287" t="n">
        <v>3</v>
      </c>
      <c r="W287" t="n">
        <v>3</v>
      </c>
      <c r="X287" s="6" t="n"/>
      <c r="Z287" s="6" t="n">
        <v>46295</v>
      </c>
      <c r="AA287" t="inlineStr">
        <is>
          <t>Endschlaufe - EndOfContract - DulyTP</t>
        </is>
      </c>
      <c r="AB287" s="6" t="n">
        <v>46387</v>
      </c>
      <c r="AC287" t="inlineStr"/>
      <c r="AD287" s="6" t="n">
        <v>46234</v>
      </c>
    </row>
    <row r="288">
      <c r="A288" t="inlineStr">
        <is>
          <t>V300002</t>
        </is>
      </c>
      <c r="B288" t="inlineStr">
        <is>
          <t>2020-0004</t>
        </is>
      </c>
      <c r="C288" t="n">
        <v>69</v>
      </c>
      <c r="D288" t="inlineStr">
        <is>
          <t>37 80 4565 407-6</t>
        </is>
      </c>
      <c r="E288" t="inlineStr">
        <is>
          <t>Contargo Rail Services GmbH</t>
        </is>
      </c>
      <c r="F288" t="inlineStr">
        <is>
          <t>WBA</t>
        </is>
      </c>
      <c r="G288" t="inlineStr">
        <is>
          <t>60' CW</t>
        </is>
      </c>
      <c r="H288" t="inlineStr">
        <is>
          <t>PAYG</t>
        </is>
      </c>
      <c r="I288" s="6" t="n">
        <v>45513</v>
      </c>
      <c r="J288" s="6" t="n">
        <v>45544</v>
      </c>
      <c r="K288" t="inlineStr">
        <is>
          <t>run_prolonged</t>
        </is>
      </c>
      <c r="L288" s="6" t="n">
        <v>44512</v>
      </c>
      <c r="M288" s="6" t="n">
        <v>46387</v>
      </c>
      <c r="N288" t="n">
        <v>1032</v>
      </c>
      <c r="O288" s="6" t="n">
        <v>46387</v>
      </c>
      <c r="S288" t="inlineStr">
        <is>
          <t>with cut-off date</t>
        </is>
      </c>
      <c r="T288" s="6" t="n">
        <v>46005</v>
      </c>
      <c r="U288" s="6" t="n"/>
      <c r="V288" t="n">
        <v>3</v>
      </c>
      <c r="W288" t="n">
        <v>3</v>
      </c>
      <c r="X288" s="6" t="n"/>
      <c r="Z288" s="6" t="n">
        <v>46295</v>
      </c>
      <c r="AA288" t="inlineStr">
        <is>
          <t>Endschlaufe - EndOfContract - DulyTP</t>
        </is>
      </c>
      <c r="AB288" s="6" t="n">
        <v>46387</v>
      </c>
      <c r="AC288" t="inlineStr"/>
      <c r="AD288" s="6" t="n">
        <v>46234</v>
      </c>
    </row>
    <row r="289">
      <c r="A289" t="inlineStr">
        <is>
          <t>V300002</t>
        </is>
      </c>
      <c r="B289" t="inlineStr">
        <is>
          <t>2020-0004</t>
        </is>
      </c>
      <c r="C289" t="n">
        <v>70</v>
      </c>
      <c r="D289" t="inlineStr">
        <is>
          <t>37 80 4565 408-4</t>
        </is>
      </c>
      <c r="E289" t="inlineStr">
        <is>
          <t>Contargo Rail Services GmbH</t>
        </is>
      </c>
      <c r="F289" t="inlineStr">
        <is>
          <t>WBA</t>
        </is>
      </c>
      <c r="G289" t="inlineStr">
        <is>
          <t>60' CW</t>
        </is>
      </c>
      <c r="H289" t="inlineStr">
        <is>
          <t>PAYG</t>
        </is>
      </c>
      <c r="I289" s="6" t="n">
        <v>45513</v>
      </c>
      <c r="J289" s="6" t="n">
        <v>45544</v>
      </c>
      <c r="K289" t="inlineStr">
        <is>
          <t>run_prolonged</t>
        </is>
      </c>
      <c r="L289" s="6" t="n">
        <v>44512</v>
      </c>
      <c r="M289" s="6" t="n">
        <v>46387</v>
      </c>
      <c r="N289" t="n">
        <v>1032</v>
      </c>
      <c r="O289" s="6" t="n">
        <v>46387</v>
      </c>
      <c r="S289" t="inlineStr">
        <is>
          <t>with cut-off date</t>
        </is>
      </c>
      <c r="T289" s="6" t="n">
        <v>46005</v>
      </c>
      <c r="U289" s="6" t="n"/>
      <c r="V289" t="n">
        <v>3</v>
      </c>
      <c r="W289" t="n">
        <v>3</v>
      </c>
      <c r="X289" s="6" t="n"/>
      <c r="Z289" s="6" t="n">
        <v>46295</v>
      </c>
      <c r="AA289" t="inlineStr">
        <is>
          <t>Endschlaufe - EndOfContract - DulyTP</t>
        </is>
      </c>
      <c r="AB289" s="6" t="n">
        <v>46387</v>
      </c>
      <c r="AC289" t="inlineStr"/>
      <c r="AD289" s="6" t="n">
        <v>46234</v>
      </c>
    </row>
    <row r="290">
      <c r="A290" t="inlineStr">
        <is>
          <t>V300002</t>
        </is>
      </c>
      <c r="B290" t="inlineStr">
        <is>
          <t>2020-0004</t>
        </is>
      </c>
      <c r="C290" t="n">
        <v>71</v>
      </c>
      <c r="D290" t="inlineStr">
        <is>
          <t>37 80 4565 409-2</t>
        </is>
      </c>
      <c r="E290" t="inlineStr">
        <is>
          <t>Contargo Rail Services GmbH</t>
        </is>
      </c>
      <c r="F290" t="inlineStr">
        <is>
          <t>WBA</t>
        </is>
      </c>
      <c r="G290" t="inlineStr">
        <is>
          <t>60' CW</t>
        </is>
      </c>
      <c r="H290" t="inlineStr">
        <is>
          <t>PAYG</t>
        </is>
      </c>
      <c r="I290" s="6" t="n">
        <v>45513</v>
      </c>
      <c r="J290" s="6" t="n">
        <v>45544</v>
      </c>
      <c r="K290" t="inlineStr">
        <is>
          <t>run_prolonged</t>
        </is>
      </c>
      <c r="L290" s="6" t="n">
        <v>44512</v>
      </c>
      <c r="M290" s="6" t="n">
        <v>46387</v>
      </c>
      <c r="N290" t="n">
        <v>1032</v>
      </c>
      <c r="O290" s="6" t="n">
        <v>46387</v>
      </c>
      <c r="S290" t="inlineStr">
        <is>
          <t>with cut-off date</t>
        </is>
      </c>
      <c r="T290" s="6" t="n">
        <v>46005</v>
      </c>
      <c r="U290" s="6" t="n"/>
      <c r="V290" t="n">
        <v>3</v>
      </c>
      <c r="W290" t="n">
        <v>3</v>
      </c>
      <c r="X290" s="6" t="n"/>
      <c r="Z290" s="6" t="n">
        <v>46295</v>
      </c>
      <c r="AA290" t="inlineStr">
        <is>
          <t>Endschlaufe - EndOfContract - DulyTP</t>
        </is>
      </c>
      <c r="AB290" s="6" t="n">
        <v>46387</v>
      </c>
      <c r="AC290" t="inlineStr"/>
      <c r="AD290" s="6" t="n">
        <v>46234</v>
      </c>
    </row>
    <row r="291">
      <c r="A291" t="inlineStr">
        <is>
          <t>V300012</t>
        </is>
      </c>
      <c r="B291" t="inlineStr">
        <is>
          <t>2021-0013</t>
        </is>
      </c>
      <c r="C291" t="n">
        <v>1</v>
      </c>
      <c r="D291" t="inlineStr">
        <is>
          <t>37 80 4565 503-2</t>
        </is>
      </c>
      <c r="E291" t="inlineStr">
        <is>
          <t>Contargo Rail Services GmbH</t>
        </is>
      </c>
      <c r="F291" t="inlineStr">
        <is>
          <t>WBA</t>
        </is>
      </c>
      <c r="G291" t="inlineStr">
        <is>
          <t>60' CW</t>
        </is>
      </c>
      <c r="I291" s="6" t="n"/>
      <c r="J291" s="6" t="n"/>
      <c r="K291" t="inlineStr">
        <is>
          <t>run_prolonged</t>
        </is>
      </c>
      <c r="L291" s="6" t="n">
        <v>44508</v>
      </c>
      <c r="M291" s="6" t="n">
        <v>46333</v>
      </c>
      <c r="N291" t="n">
        <v>1072</v>
      </c>
      <c r="O291" s="6" t="n">
        <v>46333</v>
      </c>
      <c r="S291" t="inlineStr">
        <is>
          <t>with cut-off date</t>
        </is>
      </c>
      <c r="T291" s="6" t="n">
        <v>44872</v>
      </c>
      <c r="U291" s="6" t="n">
        <v>45237</v>
      </c>
      <c r="V291" t="n">
        <v>3</v>
      </c>
      <c r="W291" t="n">
        <v>3</v>
      </c>
      <c r="X291" s="6" t="n"/>
      <c r="Z291" s="6" t="n">
        <v>46241</v>
      </c>
      <c r="AA291" t="inlineStr">
        <is>
          <t>Endschlaufe - EndOfContract - DulyTP</t>
        </is>
      </c>
      <c r="AB291" s="6" t="n">
        <v>46333</v>
      </c>
      <c r="AC291" t="inlineStr"/>
      <c r="AD291" s="6" t="n">
        <v>46180</v>
      </c>
    </row>
    <row r="292">
      <c r="A292" t="inlineStr">
        <is>
          <t>V300012</t>
        </is>
      </c>
      <c r="B292" t="inlineStr">
        <is>
          <t>2021-0013</t>
        </is>
      </c>
      <c r="C292" t="n">
        <v>2</v>
      </c>
      <c r="D292" t="inlineStr">
        <is>
          <t>37 80 4565 507-3</t>
        </is>
      </c>
      <c r="E292" t="inlineStr">
        <is>
          <t>Contargo Rail Services GmbH</t>
        </is>
      </c>
      <c r="F292" t="inlineStr">
        <is>
          <t>WBA</t>
        </is>
      </c>
      <c r="G292" t="inlineStr">
        <is>
          <t>60' CW</t>
        </is>
      </c>
      <c r="I292" s="6" t="n"/>
      <c r="J292" s="6" t="n"/>
      <c r="K292" t="inlineStr">
        <is>
          <t>run_prolonged</t>
        </is>
      </c>
      <c r="L292" s="6" t="n">
        <v>44508</v>
      </c>
      <c r="M292" s="6" t="n">
        <v>46333</v>
      </c>
      <c r="N292" t="n">
        <v>1072</v>
      </c>
      <c r="O292" s="6" t="n">
        <v>46333</v>
      </c>
      <c r="S292" t="inlineStr">
        <is>
          <t>with cut-off date</t>
        </is>
      </c>
      <c r="T292" s="6" t="n">
        <v>44872</v>
      </c>
      <c r="U292" s="6" t="n">
        <v>45237</v>
      </c>
      <c r="V292" t="n">
        <v>3</v>
      </c>
      <c r="W292" t="n">
        <v>3</v>
      </c>
      <c r="X292" s="6" t="n"/>
      <c r="Z292" s="6" t="n">
        <v>46241</v>
      </c>
      <c r="AA292" t="inlineStr">
        <is>
          <t>Endschlaufe - EndOfContract - DulyTP</t>
        </is>
      </c>
      <c r="AB292" s="6" t="n">
        <v>46333</v>
      </c>
      <c r="AC292" t="inlineStr"/>
      <c r="AD292" s="6" t="n">
        <v>46180</v>
      </c>
    </row>
    <row r="293">
      <c r="A293" t="inlineStr">
        <is>
          <t>V300012</t>
        </is>
      </c>
      <c r="B293" t="inlineStr">
        <is>
          <t>2021-0013</t>
        </is>
      </c>
      <c r="C293" t="n">
        <v>3</v>
      </c>
      <c r="D293" t="inlineStr">
        <is>
          <t>37 80 4565 509-9</t>
        </is>
      </c>
      <c r="E293" t="inlineStr">
        <is>
          <t>Contargo Rail Services GmbH</t>
        </is>
      </c>
      <c r="F293" t="inlineStr">
        <is>
          <t>WBA</t>
        </is>
      </c>
      <c r="G293" t="inlineStr">
        <is>
          <t>60' CW</t>
        </is>
      </c>
      <c r="I293" s="6" t="n"/>
      <c r="J293" s="6" t="n"/>
      <c r="K293" t="inlineStr">
        <is>
          <t>run_prolonged</t>
        </is>
      </c>
      <c r="L293" s="6" t="n">
        <v>44508</v>
      </c>
      <c r="M293" s="6" t="n">
        <v>46333</v>
      </c>
      <c r="N293" t="n">
        <v>1072</v>
      </c>
      <c r="O293" s="6" t="n">
        <v>46333</v>
      </c>
      <c r="S293" t="inlineStr">
        <is>
          <t>with cut-off date</t>
        </is>
      </c>
      <c r="T293" s="6" t="n">
        <v>44872</v>
      </c>
      <c r="U293" s="6" t="n">
        <v>45237</v>
      </c>
      <c r="V293" t="n">
        <v>3</v>
      </c>
      <c r="W293" t="n">
        <v>3</v>
      </c>
      <c r="X293" s="6" t="n"/>
      <c r="Z293" s="6" t="n">
        <v>46241</v>
      </c>
      <c r="AA293" t="inlineStr">
        <is>
          <t>Endschlaufe - EndOfContract - DulyTP</t>
        </is>
      </c>
      <c r="AB293" s="6" t="n">
        <v>46333</v>
      </c>
      <c r="AC293" t="inlineStr"/>
      <c r="AD293" s="6" t="n">
        <v>46180</v>
      </c>
    </row>
    <row r="294">
      <c r="A294" t="inlineStr">
        <is>
          <t>V300011</t>
        </is>
      </c>
      <c r="B294" t="inlineStr">
        <is>
          <t>2021-0014</t>
        </is>
      </c>
      <c r="C294" t="n">
        <v>6</v>
      </c>
      <c r="D294" t="inlineStr">
        <is>
          <t>37 80 4565 551-1</t>
        </is>
      </c>
      <c r="E294" t="inlineStr">
        <is>
          <t>Contargo Rail Services GmbH</t>
        </is>
      </c>
      <c r="F294" t="inlineStr">
        <is>
          <t>WBA</t>
        </is>
      </c>
      <c r="G294" t="inlineStr">
        <is>
          <t>60' CW</t>
        </is>
      </c>
      <c r="I294" s="6" t="n"/>
      <c r="J294" s="6" t="n"/>
      <c r="K294" t="inlineStr">
        <is>
          <t>run_prolonged</t>
        </is>
      </c>
      <c r="L294" s="6" t="n">
        <v>44531</v>
      </c>
      <c r="M294" s="6" t="n">
        <v>46333</v>
      </c>
      <c r="N294" t="n">
        <v>1088</v>
      </c>
      <c r="O294" s="6" t="n">
        <v>46333</v>
      </c>
      <c r="S294" t="inlineStr">
        <is>
          <t>with cut-off date</t>
        </is>
      </c>
      <c r="T294" s="6" t="n">
        <v>44872</v>
      </c>
      <c r="U294" s="6" t="n">
        <v>45237</v>
      </c>
      <c r="V294" t="n">
        <v>3</v>
      </c>
      <c r="W294" t="n">
        <v>3</v>
      </c>
      <c r="X294" s="6" t="n"/>
      <c r="Z294" s="6" t="n">
        <v>46241</v>
      </c>
      <c r="AA294" t="inlineStr">
        <is>
          <t>Endschlaufe - EndOfContract - DulyTP</t>
        </is>
      </c>
      <c r="AB294" s="6" t="n">
        <v>46333</v>
      </c>
      <c r="AC294" t="inlineStr"/>
      <c r="AD294" s="6" t="n">
        <v>46180</v>
      </c>
    </row>
    <row r="295">
      <c r="A295" t="inlineStr">
        <is>
          <t>V300011</t>
        </is>
      </c>
      <c r="B295" t="inlineStr">
        <is>
          <t>2021-0014</t>
        </is>
      </c>
      <c r="C295" t="n">
        <v>7</v>
      </c>
      <c r="D295" t="inlineStr">
        <is>
          <t>37 80 4565 554-5</t>
        </is>
      </c>
      <c r="E295" t="inlineStr">
        <is>
          <t>Contargo Rail Services GmbH</t>
        </is>
      </c>
      <c r="F295" t="inlineStr">
        <is>
          <t>WBA</t>
        </is>
      </c>
      <c r="G295" t="inlineStr">
        <is>
          <t>60' CW</t>
        </is>
      </c>
      <c r="I295" s="6" t="n"/>
      <c r="J295" s="6" t="n"/>
      <c r="K295" t="inlineStr">
        <is>
          <t>run_prolonged</t>
        </is>
      </c>
      <c r="L295" s="6" t="n">
        <v>44531</v>
      </c>
      <c r="M295" s="6" t="n">
        <v>46333</v>
      </c>
      <c r="N295" t="n">
        <v>1088</v>
      </c>
      <c r="O295" s="6" t="n">
        <v>46333</v>
      </c>
      <c r="S295" t="inlineStr">
        <is>
          <t>with cut-off date</t>
        </is>
      </c>
      <c r="T295" s="6" t="n">
        <v>44872</v>
      </c>
      <c r="U295" s="6" t="n">
        <v>45237</v>
      </c>
      <c r="V295" t="n">
        <v>3</v>
      </c>
      <c r="W295" t="n">
        <v>3</v>
      </c>
      <c r="X295" s="6" t="n"/>
      <c r="Z295" s="6" t="n">
        <v>46241</v>
      </c>
      <c r="AA295" t="inlineStr">
        <is>
          <t>Endschlaufe - EndOfContract - DulyTP</t>
        </is>
      </c>
      <c r="AB295" s="6" t="n">
        <v>46333</v>
      </c>
      <c r="AC295" t="inlineStr"/>
      <c r="AD295" s="6" t="n">
        <v>46180</v>
      </c>
    </row>
    <row r="296">
      <c r="A296" t="inlineStr">
        <is>
          <t>V300011</t>
        </is>
      </c>
      <c r="B296" t="inlineStr">
        <is>
          <t>2021-0014</t>
        </is>
      </c>
      <c r="C296" t="n">
        <v>8</v>
      </c>
      <c r="D296" t="inlineStr">
        <is>
          <t>37 80 4565 556-0</t>
        </is>
      </c>
      <c r="E296" t="inlineStr">
        <is>
          <t>Contargo Rail Services GmbH</t>
        </is>
      </c>
      <c r="F296" t="inlineStr">
        <is>
          <t>WBA</t>
        </is>
      </c>
      <c r="G296" t="inlineStr">
        <is>
          <t>60' CW</t>
        </is>
      </c>
      <c r="I296" s="6" t="n"/>
      <c r="J296" s="6" t="n"/>
      <c r="K296" t="inlineStr">
        <is>
          <t>run_prolonged</t>
        </is>
      </c>
      <c r="L296" s="6" t="n">
        <v>44531</v>
      </c>
      <c r="M296" s="6" t="n">
        <v>46333</v>
      </c>
      <c r="N296" t="n">
        <v>1088</v>
      </c>
      <c r="O296" s="6" t="n">
        <v>46333</v>
      </c>
      <c r="S296" t="inlineStr">
        <is>
          <t>with cut-off date</t>
        </is>
      </c>
      <c r="T296" s="6" t="n">
        <v>44872</v>
      </c>
      <c r="U296" s="6" t="n">
        <v>45237</v>
      </c>
      <c r="V296" t="n">
        <v>3</v>
      </c>
      <c r="W296" t="n">
        <v>3</v>
      </c>
      <c r="X296" s="6" t="n"/>
      <c r="Z296" s="6" t="n">
        <v>46241</v>
      </c>
      <c r="AA296" t="inlineStr">
        <is>
          <t>Endschlaufe - EndOfContract - DulyTP</t>
        </is>
      </c>
      <c r="AB296" s="6" t="n">
        <v>46333</v>
      </c>
      <c r="AC296" t="inlineStr"/>
      <c r="AD296" s="6" t="n">
        <v>46180</v>
      </c>
    </row>
    <row r="297">
      <c r="A297" t="inlineStr">
        <is>
          <t>V300011</t>
        </is>
      </c>
      <c r="B297" t="inlineStr">
        <is>
          <t>2021-0014</t>
        </is>
      </c>
      <c r="C297" t="n">
        <v>9</v>
      </c>
      <c r="D297" t="inlineStr">
        <is>
          <t>37 80 4565 392-0</t>
        </is>
      </c>
      <c r="E297" t="inlineStr">
        <is>
          <t>Contargo Rail Services GmbH</t>
        </is>
      </c>
      <c r="F297" t="inlineStr">
        <is>
          <t>WBA</t>
        </is>
      </c>
      <c r="G297" t="inlineStr">
        <is>
          <t>60' CW</t>
        </is>
      </c>
      <c r="I297" s="6" t="n"/>
      <c r="J297" s="6" t="n"/>
      <c r="K297" t="inlineStr">
        <is>
          <t>run_prolonged</t>
        </is>
      </c>
      <c r="L297" s="6" t="n">
        <v>44531</v>
      </c>
      <c r="M297" s="6" t="n">
        <v>46333</v>
      </c>
      <c r="N297" t="n">
        <v>1088</v>
      </c>
      <c r="O297" s="6" t="n">
        <v>46333</v>
      </c>
      <c r="S297" t="inlineStr">
        <is>
          <t>with cut-off date</t>
        </is>
      </c>
      <c r="T297" s="6" t="n">
        <v>44872</v>
      </c>
      <c r="U297" s="6" t="n">
        <v>45237</v>
      </c>
      <c r="V297" t="n">
        <v>3</v>
      </c>
      <c r="W297" t="n">
        <v>3</v>
      </c>
      <c r="X297" s="6" t="n"/>
      <c r="Z297" s="6" t="n">
        <v>46241</v>
      </c>
      <c r="AA297" t="inlineStr">
        <is>
          <t>Endschlaufe - EndOfContract - DulyTP</t>
        </is>
      </c>
      <c r="AB297" s="6" t="n">
        <v>46333</v>
      </c>
      <c r="AC297" t="inlineStr"/>
      <c r="AD297" s="6" t="n">
        <v>46180</v>
      </c>
    </row>
    <row r="298">
      <c r="A298" t="inlineStr">
        <is>
          <t>V300011</t>
        </is>
      </c>
      <c r="B298" t="inlineStr">
        <is>
          <t>2021-0014</t>
        </is>
      </c>
      <c r="C298" t="n">
        <v>10</v>
      </c>
      <c r="D298" t="inlineStr">
        <is>
          <t>37 80 4565 395-3</t>
        </is>
      </c>
      <c r="E298" t="inlineStr">
        <is>
          <t>Contargo Rail Services GmbH</t>
        </is>
      </c>
      <c r="F298" t="inlineStr">
        <is>
          <t>WBA</t>
        </is>
      </c>
      <c r="G298" t="inlineStr">
        <is>
          <t>60' CW</t>
        </is>
      </c>
      <c r="I298" s="6" t="n"/>
      <c r="J298" s="6" t="n"/>
      <c r="K298" t="inlineStr">
        <is>
          <t>run_prolonged</t>
        </is>
      </c>
      <c r="L298" s="6" t="n">
        <v>44531</v>
      </c>
      <c r="M298" s="6" t="n">
        <v>46333</v>
      </c>
      <c r="N298" t="n">
        <v>1088</v>
      </c>
      <c r="O298" s="6" t="n">
        <v>46333</v>
      </c>
      <c r="S298" t="inlineStr">
        <is>
          <t>with cut-off date</t>
        </is>
      </c>
      <c r="T298" s="6" t="n">
        <v>44872</v>
      </c>
      <c r="U298" s="6" t="n">
        <v>45237</v>
      </c>
      <c r="V298" t="n">
        <v>3</v>
      </c>
      <c r="W298" t="n">
        <v>3</v>
      </c>
      <c r="X298" s="6" t="n"/>
      <c r="Z298" s="6" t="n">
        <v>46241</v>
      </c>
      <c r="AA298" t="inlineStr">
        <is>
          <t>Endschlaufe - EndOfContract - DulyTP</t>
        </is>
      </c>
      <c r="AB298" s="6" t="n">
        <v>46333</v>
      </c>
      <c r="AC298" t="inlineStr"/>
      <c r="AD298" s="6" t="n">
        <v>46180</v>
      </c>
    </row>
    <row r="299">
      <c r="A299" t="inlineStr">
        <is>
          <t>V300010</t>
        </is>
      </c>
      <c r="B299" t="inlineStr">
        <is>
          <t>2021-0015</t>
        </is>
      </c>
      <c r="C299" t="n">
        <v>1</v>
      </c>
      <c r="D299" t="inlineStr">
        <is>
          <t>37 80 4980 450-3</t>
        </is>
      </c>
      <c r="E299" t="inlineStr">
        <is>
          <t>Contargo Rail Services GmbH</t>
        </is>
      </c>
      <c r="F299" t="inlineStr">
        <is>
          <t>WBA</t>
        </is>
      </c>
      <c r="G299" t="inlineStr">
        <is>
          <t>80' 6-A CW</t>
        </is>
      </c>
      <c r="I299" s="6" t="n"/>
      <c r="J299" s="6" t="n"/>
      <c r="K299" t="inlineStr">
        <is>
          <t>run_prolonged</t>
        </is>
      </c>
      <c r="L299" s="6" t="n">
        <v>44508</v>
      </c>
      <c r="M299" s="6" t="n">
        <v>46333</v>
      </c>
      <c r="N299" t="n">
        <v>1092</v>
      </c>
      <c r="O299" s="6" t="n">
        <v>46333</v>
      </c>
      <c r="S299" t="inlineStr">
        <is>
          <t>with cut-off date</t>
        </is>
      </c>
      <c r="T299" s="6" t="n">
        <v>44872</v>
      </c>
      <c r="U299" s="6" t="n">
        <v>45237</v>
      </c>
      <c r="V299" t="n">
        <v>3</v>
      </c>
      <c r="W299" t="n">
        <v>3</v>
      </c>
      <c r="X299" s="6" t="n"/>
      <c r="Z299" s="6" t="n">
        <v>46241</v>
      </c>
      <c r="AA299" t="inlineStr">
        <is>
          <t>Endschlaufe - EndOfContract - DulyTP</t>
        </is>
      </c>
      <c r="AB299" s="6" t="n">
        <v>46333</v>
      </c>
      <c r="AC299" t="inlineStr"/>
      <c r="AD299" s="6" t="n">
        <v>46180</v>
      </c>
    </row>
    <row r="300">
      <c r="A300" t="inlineStr">
        <is>
          <t>V300010</t>
        </is>
      </c>
      <c r="B300" t="inlineStr">
        <is>
          <t>2021-0015</t>
        </is>
      </c>
      <c r="C300" t="n">
        <v>2</v>
      </c>
      <c r="D300" t="inlineStr">
        <is>
          <t>37 80 4980 451-1</t>
        </is>
      </c>
      <c r="E300" t="inlineStr">
        <is>
          <t>Contargo Rail Services GmbH</t>
        </is>
      </c>
      <c r="F300" t="inlineStr">
        <is>
          <t>WBA</t>
        </is>
      </c>
      <c r="G300" t="inlineStr">
        <is>
          <t>80' 6-A CW</t>
        </is>
      </c>
      <c r="I300" s="6" t="n"/>
      <c r="J300" s="6" t="n"/>
      <c r="K300" t="inlineStr">
        <is>
          <t>run_prolonged</t>
        </is>
      </c>
      <c r="L300" s="6" t="n">
        <v>44508</v>
      </c>
      <c r="M300" s="6" t="n">
        <v>46333</v>
      </c>
      <c r="N300" t="n">
        <v>1092</v>
      </c>
      <c r="O300" s="6" t="n">
        <v>46333</v>
      </c>
      <c r="S300" t="inlineStr">
        <is>
          <t>with cut-off date</t>
        </is>
      </c>
      <c r="T300" s="6" t="n">
        <v>44872</v>
      </c>
      <c r="U300" s="6" t="n">
        <v>45237</v>
      </c>
      <c r="V300" t="n">
        <v>3</v>
      </c>
      <c r="W300" t="n">
        <v>3</v>
      </c>
      <c r="X300" s="6" t="n"/>
      <c r="Z300" s="6" t="n">
        <v>46241</v>
      </c>
      <c r="AA300" t="inlineStr">
        <is>
          <t>Endschlaufe - EndOfContract - DulyTP</t>
        </is>
      </c>
      <c r="AB300" s="6" t="n">
        <v>46333</v>
      </c>
      <c r="AC300" t="inlineStr"/>
      <c r="AD300" s="6" t="n">
        <v>46180</v>
      </c>
    </row>
    <row r="301">
      <c r="A301" t="inlineStr">
        <is>
          <t>V300010</t>
        </is>
      </c>
      <c r="B301" t="inlineStr">
        <is>
          <t>2021-0015</t>
        </is>
      </c>
      <c r="C301" t="n">
        <v>3</v>
      </c>
      <c r="D301" t="inlineStr">
        <is>
          <t>37 80 4980 452-9</t>
        </is>
      </c>
      <c r="E301" t="inlineStr">
        <is>
          <t>Contargo Rail Services GmbH</t>
        </is>
      </c>
      <c r="F301" t="inlineStr">
        <is>
          <t>WBA</t>
        </is>
      </c>
      <c r="G301" t="inlineStr">
        <is>
          <t>80' 6-A CW</t>
        </is>
      </c>
      <c r="I301" s="6" t="n"/>
      <c r="J301" s="6" t="n"/>
      <c r="K301" t="inlineStr">
        <is>
          <t>run_prolonged</t>
        </is>
      </c>
      <c r="L301" s="6" t="n">
        <v>44508</v>
      </c>
      <c r="M301" s="6" t="n">
        <v>46333</v>
      </c>
      <c r="N301" t="n">
        <v>1092</v>
      </c>
      <c r="O301" s="6" t="n">
        <v>46333</v>
      </c>
      <c r="S301" t="inlineStr">
        <is>
          <t>with cut-off date</t>
        </is>
      </c>
      <c r="T301" s="6" t="n">
        <v>44872</v>
      </c>
      <c r="U301" s="6" t="n">
        <v>45237</v>
      </c>
      <c r="V301" t="n">
        <v>3</v>
      </c>
      <c r="W301" t="n">
        <v>3</v>
      </c>
      <c r="X301" s="6" t="n"/>
      <c r="Z301" s="6" t="n">
        <v>46241</v>
      </c>
      <c r="AA301" t="inlineStr">
        <is>
          <t>Endschlaufe - EndOfContract - DulyTP</t>
        </is>
      </c>
      <c r="AB301" s="6" t="n">
        <v>46333</v>
      </c>
      <c r="AC301" t="inlineStr"/>
      <c r="AD301" s="6" t="n">
        <v>46180</v>
      </c>
    </row>
    <row r="302">
      <c r="A302" t="inlineStr">
        <is>
          <t>V300010</t>
        </is>
      </c>
      <c r="B302" t="inlineStr">
        <is>
          <t>2021-0015</t>
        </is>
      </c>
      <c r="C302" t="n">
        <v>4</v>
      </c>
      <c r="D302" t="inlineStr">
        <is>
          <t>37 80 4980 453-7</t>
        </is>
      </c>
      <c r="E302" t="inlineStr">
        <is>
          <t>Contargo Rail Services GmbH</t>
        </is>
      </c>
      <c r="F302" t="inlineStr">
        <is>
          <t>WBA</t>
        </is>
      </c>
      <c r="G302" t="inlineStr">
        <is>
          <t>80' 6-A CW</t>
        </is>
      </c>
      <c r="I302" s="6" t="n"/>
      <c r="J302" s="6" t="n"/>
      <c r="K302" t="inlineStr">
        <is>
          <t>run_prolonged</t>
        </is>
      </c>
      <c r="L302" s="6" t="n">
        <v>44508</v>
      </c>
      <c r="M302" s="6" t="n">
        <v>46333</v>
      </c>
      <c r="N302" t="n">
        <v>1092</v>
      </c>
      <c r="O302" s="6" t="n">
        <v>46333</v>
      </c>
      <c r="S302" t="inlineStr">
        <is>
          <t>with cut-off date</t>
        </is>
      </c>
      <c r="T302" s="6" t="n">
        <v>44872</v>
      </c>
      <c r="U302" s="6" t="n">
        <v>45237</v>
      </c>
      <c r="V302" t="n">
        <v>3</v>
      </c>
      <c r="W302" t="n">
        <v>3</v>
      </c>
      <c r="X302" s="6" t="n"/>
      <c r="Z302" s="6" t="n">
        <v>46241</v>
      </c>
      <c r="AA302" t="inlineStr">
        <is>
          <t>Endschlaufe - EndOfContract - DulyTP</t>
        </is>
      </c>
      <c r="AB302" s="6" t="n">
        <v>46333</v>
      </c>
      <c r="AC302" t="inlineStr"/>
      <c r="AD302" s="6" t="n">
        <v>46180</v>
      </c>
    </row>
    <row r="303">
      <c r="A303" t="inlineStr">
        <is>
          <t>V300010</t>
        </is>
      </c>
      <c r="B303" t="inlineStr">
        <is>
          <t>2021-0015</t>
        </is>
      </c>
      <c r="C303" t="n">
        <v>6</v>
      </c>
      <c r="D303" t="inlineStr">
        <is>
          <t>37 80 4980 455-2</t>
        </is>
      </c>
      <c r="E303" t="inlineStr">
        <is>
          <t>Contargo Rail Services GmbH</t>
        </is>
      </c>
      <c r="F303" t="inlineStr">
        <is>
          <t>WBA</t>
        </is>
      </c>
      <c r="G303" t="inlineStr">
        <is>
          <t>80' 6-A CW</t>
        </is>
      </c>
      <c r="I303" s="6" t="n"/>
      <c r="J303" s="6" t="n"/>
      <c r="K303" t="inlineStr">
        <is>
          <t>run_prolonged</t>
        </is>
      </c>
      <c r="L303" s="6" t="n">
        <v>44508</v>
      </c>
      <c r="M303" s="6" t="n">
        <v>46333</v>
      </c>
      <c r="N303" t="n">
        <v>1092</v>
      </c>
      <c r="O303" s="6" t="n">
        <v>46333</v>
      </c>
      <c r="S303" t="inlineStr">
        <is>
          <t>with cut-off date</t>
        </is>
      </c>
      <c r="T303" s="6" t="n">
        <v>44872</v>
      </c>
      <c r="U303" s="6" t="n">
        <v>45237</v>
      </c>
      <c r="V303" t="n">
        <v>3</v>
      </c>
      <c r="W303" t="n">
        <v>3</v>
      </c>
      <c r="X303" s="6" t="n"/>
      <c r="Z303" s="6" t="n">
        <v>46241</v>
      </c>
      <c r="AA303" t="inlineStr">
        <is>
          <t>Endschlaufe - EndOfContract - DulyTP</t>
        </is>
      </c>
      <c r="AB303" s="6" t="n">
        <v>46333</v>
      </c>
      <c r="AC303" t="inlineStr"/>
      <c r="AD303" s="6" t="n">
        <v>46180</v>
      </c>
    </row>
    <row r="304">
      <c r="A304" t="inlineStr">
        <is>
          <t>V300010</t>
        </is>
      </c>
      <c r="B304" t="inlineStr">
        <is>
          <t>2021-0015</t>
        </is>
      </c>
      <c r="C304" t="n">
        <v>7</v>
      </c>
      <c r="D304" t="inlineStr">
        <is>
          <t>37 80 4980 456-0</t>
        </is>
      </c>
      <c r="E304" t="inlineStr">
        <is>
          <t>Contargo Rail Services GmbH</t>
        </is>
      </c>
      <c r="F304" t="inlineStr">
        <is>
          <t>WBA</t>
        </is>
      </c>
      <c r="G304" t="inlineStr">
        <is>
          <t>80' 6-A CW</t>
        </is>
      </c>
      <c r="I304" s="6" t="n"/>
      <c r="J304" s="6" t="n"/>
      <c r="K304" t="inlineStr">
        <is>
          <t>run_prolonged</t>
        </is>
      </c>
      <c r="L304" s="6" t="n">
        <v>44531</v>
      </c>
      <c r="M304" s="6" t="n">
        <v>46333</v>
      </c>
      <c r="N304" t="n">
        <v>1092</v>
      </c>
      <c r="O304" s="6" t="n">
        <v>46333</v>
      </c>
      <c r="S304" t="inlineStr">
        <is>
          <t>with cut-off date</t>
        </is>
      </c>
      <c r="T304" s="6" t="n">
        <v>44872</v>
      </c>
      <c r="U304" s="6" t="n">
        <v>45237</v>
      </c>
      <c r="V304" t="n">
        <v>3</v>
      </c>
      <c r="W304" t="n">
        <v>3</v>
      </c>
      <c r="X304" s="6" t="n"/>
      <c r="Z304" s="6" t="n">
        <v>46241</v>
      </c>
      <c r="AA304" t="inlineStr">
        <is>
          <t>Endschlaufe - EndOfContract - DulyTP</t>
        </is>
      </c>
      <c r="AB304" s="6" t="n">
        <v>46333</v>
      </c>
      <c r="AC304" t="inlineStr"/>
      <c r="AD304" s="6" t="n">
        <v>46180</v>
      </c>
    </row>
    <row r="305">
      <c r="A305" t="inlineStr">
        <is>
          <t>V300009</t>
        </is>
      </c>
      <c r="B305" t="inlineStr">
        <is>
          <t>2021-0016</t>
        </is>
      </c>
      <c r="C305" t="n">
        <v>4</v>
      </c>
      <c r="D305" t="inlineStr">
        <is>
          <t>37 80 4980 454-5</t>
        </is>
      </c>
      <c r="E305" t="inlineStr">
        <is>
          <t>Contargo Rail Services GmbH</t>
        </is>
      </c>
      <c r="F305" t="inlineStr">
        <is>
          <t>WBA</t>
        </is>
      </c>
      <c r="G305" t="inlineStr">
        <is>
          <t>80' 6-A CW</t>
        </is>
      </c>
      <c r="I305" s="6" t="n"/>
      <c r="J305" s="6" t="n"/>
      <c r="K305" t="inlineStr">
        <is>
          <t>run_prolonged</t>
        </is>
      </c>
      <c r="L305" s="6" t="n">
        <v>44531</v>
      </c>
      <c r="M305" s="6" t="n">
        <v>46333</v>
      </c>
      <c r="N305" t="n">
        <v>1092</v>
      </c>
      <c r="O305" s="6" t="n">
        <v>46333</v>
      </c>
      <c r="S305" t="inlineStr">
        <is>
          <t>with cut-off date</t>
        </is>
      </c>
      <c r="T305" s="6" t="n">
        <v>44872</v>
      </c>
      <c r="U305" s="6" t="n">
        <v>45237</v>
      </c>
      <c r="V305" t="n">
        <v>3</v>
      </c>
      <c r="W305" t="n">
        <v>3</v>
      </c>
      <c r="X305" s="6" t="n"/>
      <c r="Z305" s="6" t="n">
        <v>46241</v>
      </c>
      <c r="AA305" t="inlineStr">
        <is>
          <t>Endschlaufe - EndOfContract - DulyTP</t>
        </is>
      </c>
      <c r="AB305" s="6" t="n">
        <v>46333</v>
      </c>
      <c r="AC305" t="inlineStr"/>
      <c r="AD305" s="6" t="n">
        <v>46180</v>
      </c>
    </row>
    <row r="306">
      <c r="A306" t="inlineStr">
        <is>
          <t>V300009</t>
        </is>
      </c>
      <c r="B306" t="inlineStr">
        <is>
          <t>2021-0016</t>
        </is>
      </c>
      <c r="C306" t="n">
        <v>3</v>
      </c>
      <c r="D306" t="inlineStr">
        <is>
          <t>37 80 4980 457-8</t>
        </is>
      </c>
      <c r="E306" t="inlineStr">
        <is>
          <t>Contargo Rail Services GmbH</t>
        </is>
      </c>
      <c r="F306" t="inlineStr">
        <is>
          <t>WBA</t>
        </is>
      </c>
      <c r="G306" t="inlineStr">
        <is>
          <t>80' 6-A CW</t>
        </is>
      </c>
      <c r="I306" s="6" t="n"/>
      <c r="J306" s="6" t="n"/>
      <c r="K306" t="inlineStr">
        <is>
          <t>run_prolonged</t>
        </is>
      </c>
      <c r="L306" s="6" t="n">
        <v>44531</v>
      </c>
      <c r="M306" s="6" t="n">
        <v>46333</v>
      </c>
      <c r="N306" t="n">
        <v>1092</v>
      </c>
      <c r="O306" s="6" t="n">
        <v>46333</v>
      </c>
      <c r="S306" t="inlineStr">
        <is>
          <t>with cut-off date</t>
        </is>
      </c>
      <c r="T306" s="6" t="n">
        <v>44872</v>
      </c>
      <c r="U306" s="6" t="n">
        <v>45237</v>
      </c>
      <c r="V306" t="n">
        <v>3</v>
      </c>
      <c r="W306" t="n">
        <v>3</v>
      </c>
      <c r="X306" s="6" t="n"/>
      <c r="Z306" s="6" t="n">
        <v>46241</v>
      </c>
      <c r="AA306" t="inlineStr">
        <is>
          <t>Endschlaufe - EndOfContract - DulyTP</t>
        </is>
      </c>
      <c r="AB306" s="6" t="n">
        <v>46333</v>
      </c>
      <c r="AC306" t="inlineStr"/>
      <c r="AD306" s="6" t="n">
        <v>46180</v>
      </c>
    </row>
    <row r="307">
      <c r="A307" t="inlineStr">
        <is>
          <t>V300017</t>
        </is>
      </c>
      <c r="B307" t="inlineStr">
        <is>
          <t>2022-0007</t>
        </is>
      </c>
      <c r="C307" t="n">
        <v>3</v>
      </c>
      <c r="D307" t="inlineStr">
        <is>
          <t>37 80 4565 558-6</t>
        </is>
      </c>
      <c r="E307" t="inlineStr">
        <is>
          <t>Contargo Rail Services GmbH</t>
        </is>
      </c>
      <c r="F307" t="inlineStr">
        <is>
          <t>WBA</t>
        </is>
      </c>
      <c r="G307" t="inlineStr">
        <is>
          <t>60' CW</t>
        </is>
      </c>
      <c r="I307" s="6" t="n"/>
      <c r="J307" s="6" t="n"/>
      <c r="K307" t="inlineStr">
        <is>
          <t>run_prolonged</t>
        </is>
      </c>
      <c r="L307" s="6" t="n">
        <v>44652</v>
      </c>
      <c r="M307" s="6" t="n">
        <v>46477</v>
      </c>
      <c r="N307" t="n">
        <v>1025</v>
      </c>
      <c r="O307" s="6" t="n">
        <v>46477</v>
      </c>
      <c r="S307" t="inlineStr">
        <is>
          <t>with cut-off date</t>
        </is>
      </c>
      <c r="T307" s="6" t="n">
        <v>45016</v>
      </c>
      <c r="U307" s="6" t="n">
        <v>45382</v>
      </c>
      <c r="V307" t="n">
        <v>0</v>
      </c>
      <c r="W307" t="n">
        <v>3</v>
      </c>
      <c r="X307" s="6" t="n"/>
      <c r="Z307" s="6" t="n">
        <v>46387</v>
      </c>
      <c r="AA307" t="inlineStr">
        <is>
          <t>Endschlaufe - EndOfContract - DulyTP</t>
        </is>
      </c>
      <c r="AB307" s="6" t="n">
        <v>46477</v>
      </c>
      <c r="AC307" t="inlineStr"/>
      <c r="AD307" s="6" t="n">
        <v>46326</v>
      </c>
    </row>
    <row r="308">
      <c r="A308" t="inlineStr">
        <is>
          <t>V300017</t>
        </is>
      </c>
      <c r="B308" t="inlineStr">
        <is>
          <t>2022-0007</t>
        </is>
      </c>
      <c r="C308" t="n">
        <v>1</v>
      </c>
      <c r="D308" t="inlineStr">
        <is>
          <t>37 80 4563 768-3</t>
        </is>
      </c>
      <c r="E308" t="inlineStr">
        <is>
          <t>Contargo Rail Services GmbH</t>
        </is>
      </c>
      <c r="F308" t="inlineStr">
        <is>
          <t>WBA</t>
        </is>
      </c>
      <c r="G308" t="inlineStr">
        <is>
          <t>60' CW</t>
        </is>
      </c>
      <c r="I308" s="6" t="n"/>
      <c r="J308" s="6" t="n"/>
      <c r="K308" t="inlineStr">
        <is>
          <t>run_prolonged</t>
        </is>
      </c>
      <c r="L308" s="6" t="n">
        <v>44652</v>
      </c>
      <c r="M308" s="6" t="n">
        <v>46477</v>
      </c>
      <c r="N308" t="n">
        <v>1025</v>
      </c>
      <c r="O308" s="6" t="n">
        <v>46477</v>
      </c>
      <c r="S308" t="inlineStr">
        <is>
          <t>with cut-off date</t>
        </is>
      </c>
      <c r="T308" s="6" t="n">
        <v>45016</v>
      </c>
      <c r="U308" s="6" t="n">
        <v>45382</v>
      </c>
      <c r="V308" t="n">
        <v>0</v>
      </c>
      <c r="W308" t="n">
        <v>3</v>
      </c>
      <c r="X308" s="6" t="n"/>
      <c r="Z308" s="6" t="n">
        <v>46387</v>
      </c>
      <c r="AA308" t="inlineStr">
        <is>
          <t>Endschlaufe - EndOfContract - DulyTP</t>
        </is>
      </c>
      <c r="AB308" s="6" t="n">
        <v>46477</v>
      </c>
      <c r="AC308" t="inlineStr"/>
      <c r="AD308" s="6" t="n">
        <v>46326</v>
      </c>
    </row>
    <row r="309">
      <c r="A309" t="inlineStr">
        <is>
          <t>V300017</t>
        </is>
      </c>
      <c r="B309" t="inlineStr">
        <is>
          <t>2022-0007</t>
        </is>
      </c>
      <c r="C309" t="n">
        <v>2</v>
      </c>
      <c r="D309" t="inlineStr">
        <is>
          <t>37 80 4563 773-3</t>
        </is>
      </c>
      <c r="E309" t="inlineStr">
        <is>
          <t>Contargo Rail Services GmbH</t>
        </is>
      </c>
      <c r="F309" t="inlineStr">
        <is>
          <t>WBA</t>
        </is>
      </c>
      <c r="G309" t="inlineStr">
        <is>
          <t>60' CW</t>
        </is>
      </c>
      <c r="I309" s="6" t="n"/>
      <c r="J309" s="6" t="n"/>
      <c r="K309" t="inlineStr">
        <is>
          <t>run_prolonged</t>
        </is>
      </c>
      <c r="L309" s="6" t="n">
        <v>44652</v>
      </c>
      <c r="M309" s="6" t="n">
        <v>46477</v>
      </c>
      <c r="N309" t="n">
        <v>1025</v>
      </c>
      <c r="O309" s="6" t="n">
        <v>46477</v>
      </c>
      <c r="S309" t="inlineStr">
        <is>
          <t>with cut-off date</t>
        </is>
      </c>
      <c r="T309" s="6" t="n">
        <v>45016</v>
      </c>
      <c r="U309" s="6" t="n">
        <v>45382</v>
      </c>
      <c r="V309" t="n">
        <v>0</v>
      </c>
      <c r="W309" t="n">
        <v>3</v>
      </c>
      <c r="X309" s="6" t="n"/>
      <c r="Z309" s="6" t="n">
        <v>46387</v>
      </c>
      <c r="AA309" t="inlineStr">
        <is>
          <t>Endschlaufe - EndOfContract - DulyTP</t>
        </is>
      </c>
      <c r="AB309" s="6" t="n">
        <v>46477</v>
      </c>
      <c r="AC309" t="inlineStr"/>
      <c r="AD309" s="6" t="n">
        <v>46326</v>
      </c>
    </row>
    <row r="310">
      <c r="A310" t="inlineStr">
        <is>
          <t>V300018</t>
        </is>
      </c>
      <c r="B310" t="inlineStr">
        <is>
          <t>2022-0008</t>
        </is>
      </c>
      <c r="C310" t="n">
        <v>1</v>
      </c>
      <c r="D310" t="inlineStr">
        <is>
          <t>37 80 4980 258-0</t>
        </is>
      </c>
      <c r="E310" t="inlineStr">
        <is>
          <t>Contargo Rail Services GmbH</t>
        </is>
      </c>
      <c r="F310" t="inlineStr">
        <is>
          <t>WBA</t>
        </is>
      </c>
      <c r="G310" t="inlineStr">
        <is>
          <t>80' 6-A CW</t>
        </is>
      </c>
      <c r="I310" s="6" t="n"/>
      <c r="J310" s="6" t="n"/>
      <c r="K310" t="inlineStr">
        <is>
          <t>run_prolonged</t>
        </is>
      </c>
      <c r="L310" s="6" t="n">
        <v>44652</v>
      </c>
      <c r="M310" s="6" t="n">
        <v>46477</v>
      </c>
      <c r="N310" t="n">
        <v>1079</v>
      </c>
      <c r="O310" s="6" t="n">
        <v>46477</v>
      </c>
      <c r="S310" t="inlineStr">
        <is>
          <t>with cut-off date</t>
        </is>
      </c>
      <c r="T310" s="6" t="n">
        <v>45016</v>
      </c>
      <c r="U310" s="6" t="n">
        <v>45382</v>
      </c>
      <c r="V310" t="n">
        <v>3</v>
      </c>
      <c r="W310" t="n">
        <v>3</v>
      </c>
      <c r="X310" s="6" t="n"/>
      <c r="Z310" s="6" t="n">
        <v>46387</v>
      </c>
      <c r="AA310" t="inlineStr">
        <is>
          <t>Endschlaufe - EndOfContract - DulyTP</t>
        </is>
      </c>
      <c r="AB310" s="6" t="n">
        <v>46477</v>
      </c>
      <c r="AC310" t="inlineStr"/>
      <c r="AD310" s="6" t="n">
        <v>46326</v>
      </c>
    </row>
    <row r="311">
      <c r="A311" t="inlineStr">
        <is>
          <t>V300018</t>
        </is>
      </c>
      <c r="B311" t="inlineStr">
        <is>
          <t>2022-0008</t>
        </is>
      </c>
      <c r="C311" t="n">
        <v>2</v>
      </c>
      <c r="D311" t="inlineStr">
        <is>
          <t>37 80 4980 262-2</t>
        </is>
      </c>
      <c r="E311" t="inlineStr">
        <is>
          <t>Contargo Rail Services GmbH</t>
        </is>
      </c>
      <c r="F311" t="inlineStr">
        <is>
          <t>WBA</t>
        </is>
      </c>
      <c r="G311" t="inlineStr">
        <is>
          <t>80' 6-A CW</t>
        </is>
      </c>
      <c r="I311" s="6" t="n"/>
      <c r="J311" s="6" t="n"/>
      <c r="K311" t="inlineStr">
        <is>
          <t>run_prolonged</t>
        </is>
      </c>
      <c r="L311" s="6" t="n">
        <v>44652</v>
      </c>
      <c r="M311" s="6" t="n">
        <v>46477</v>
      </c>
      <c r="N311" t="n">
        <v>1079</v>
      </c>
      <c r="O311" s="6" t="n">
        <v>46477</v>
      </c>
      <c r="S311" t="inlineStr">
        <is>
          <t>with cut-off date</t>
        </is>
      </c>
      <c r="T311" s="6" t="n">
        <v>45016</v>
      </c>
      <c r="U311" s="6" t="n">
        <v>45382</v>
      </c>
      <c r="V311" t="n">
        <v>3</v>
      </c>
      <c r="W311" t="n">
        <v>3</v>
      </c>
      <c r="X311" s="6" t="n"/>
      <c r="Z311" s="6" t="n">
        <v>46387</v>
      </c>
      <c r="AA311" t="inlineStr">
        <is>
          <t>Endschlaufe - EndOfContract - DulyTP</t>
        </is>
      </c>
      <c r="AB311" s="6" t="n">
        <v>46477</v>
      </c>
      <c r="AC311" t="inlineStr"/>
      <c r="AD311" s="6" t="n">
        <v>46326</v>
      </c>
    </row>
    <row r="312">
      <c r="A312" t="inlineStr">
        <is>
          <t>V300018</t>
        </is>
      </c>
      <c r="B312" t="inlineStr">
        <is>
          <t>2022-0008</t>
        </is>
      </c>
      <c r="C312" t="n">
        <v>3</v>
      </c>
      <c r="D312" t="inlineStr">
        <is>
          <t>37 80 4980 277-0</t>
        </is>
      </c>
      <c r="E312" t="inlineStr">
        <is>
          <t>Contargo Rail Services GmbH</t>
        </is>
      </c>
      <c r="F312" t="inlineStr">
        <is>
          <t>WBA</t>
        </is>
      </c>
      <c r="G312" t="inlineStr">
        <is>
          <t>80' 6-A CW</t>
        </is>
      </c>
      <c r="I312" s="6" t="n"/>
      <c r="J312" s="6" t="n"/>
      <c r="K312" t="inlineStr">
        <is>
          <t>run_prolonged</t>
        </is>
      </c>
      <c r="L312" s="6" t="n">
        <v>44652</v>
      </c>
      <c r="M312" s="6" t="n">
        <v>46477</v>
      </c>
      <c r="N312" t="n">
        <v>1079</v>
      </c>
      <c r="O312" s="6" t="n">
        <v>46477</v>
      </c>
      <c r="S312" t="inlineStr">
        <is>
          <t>with cut-off date</t>
        </is>
      </c>
      <c r="T312" s="6" t="n">
        <v>45016</v>
      </c>
      <c r="U312" s="6" t="n">
        <v>45382</v>
      </c>
      <c r="V312" t="n">
        <v>3</v>
      </c>
      <c r="W312" t="n">
        <v>3</v>
      </c>
      <c r="X312" s="6" t="n"/>
      <c r="Z312" s="6" t="n">
        <v>46387</v>
      </c>
      <c r="AA312" t="inlineStr">
        <is>
          <t>Endschlaufe - EndOfContract - DulyTP</t>
        </is>
      </c>
      <c r="AB312" s="6" t="n">
        <v>46477</v>
      </c>
      <c r="AC312" t="inlineStr"/>
      <c r="AD312" s="6" t="n">
        <v>46326</v>
      </c>
    </row>
    <row r="313">
      <c r="A313" t="inlineStr">
        <is>
          <t>V300018</t>
        </is>
      </c>
      <c r="B313" t="inlineStr">
        <is>
          <t>2022-0008</t>
        </is>
      </c>
      <c r="C313" t="n">
        <v>4</v>
      </c>
      <c r="D313" t="inlineStr">
        <is>
          <t>37 80 4980 287-9</t>
        </is>
      </c>
      <c r="E313" t="inlineStr">
        <is>
          <t>Contargo Rail Services GmbH</t>
        </is>
      </c>
      <c r="F313" t="inlineStr">
        <is>
          <t>WBA</t>
        </is>
      </c>
      <c r="G313" t="inlineStr">
        <is>
          <t>80' 6-A CW</t>
        </is>
      </c>
      <c r="I313" s="6" t="n"/>
      <c r="J313" s="6" t="n"/>
      <c r="K313" t="inlineStr">
        <is>
          <t>run_prolonged</t>
        </is>
      </c>
      <c r="L313" s="6" t="n">
        <v>44652</v>
      </c>
      <c r="M313" s="6" t="n">
        <v>46477</v>
      </c>
      <c r="N313" t="n">
        <v>1079</v>
      </c>
      <c r="O313" s="6" t="n">
        <v>46477</v>
      </c>
      <c r="P313" t="inlineStr">
        <is>
          <t xml:space="preserve"> </t>
        </is>
      </c>
      <c r="S313" t="inlineStr">
        <is>
          <t>with cut-off date</t>
        </is>
      </c>
      <c r="T313" s="6" t="n">
        <v>45016</v>
      </c>
      <c r="U313" s="6" t="n">
        <v>45382</v>
      </c>
      <c r="V313" t="n">
        <v>3</v>
      </c>
      <c r="W313" t="n">
        <v>3</v>
      </c>
      <c r="X313" s="6" t="n"/>
      <c r="Z313" s="6" t="n">
        <v>46387</v>
      </c>
      <c r="AA313" t="inlineStr">
        <is>
          <t>Endschlaufe - EndOfContract - DulyTP</t>
        </is>
      </c>
      <c r="AB313" s="6" t="n">
        <v>46477</v>
      </c>
      <c r="AC313" t="inlineStr"/>
      <c r="AD313" s="6" t="n">
        <v>46326</v>
      </c>
    </row>
    <row r="314">
      <c r="A314" t="inlineStr">
        <is>
          <t>V300018</t>
        </is>
      </c>
      <c r="B314" t="inlineStr">
        <is>
          <t>2022-0008</t>
        </is>
      </c>
      <c r="C314" t="n">
        <v>5</v>
      </c>
      <c r="D314" t="inlineStr">
        <is>
          <t>37 80 4980 290-3</t>
        </is>
      </c>
      <c r="E314" t="inlineStr">
        <is>
          <t>Contargo Rail Services GmbH</t>
        </is>
      </c>
      <c r="F314" t="inlineStr">
        <is>
          <t>WBA</t>
        </is>
      </c>
      <c r="G314" t="inlineStr">
        <is>
          <t>80' 6-A CW</t>
        </is>
      </c>
      <c r="I314" s="6" t="n"/>
      <c r="J314" s="6" t="n"/>
      <c r="K314" t="inlineStr">
        <is>
          <t>run_prolonged</t>
        </is>
      </c>
      <c r="L314" s="6" t="n">
        <v>44652</v>
      </c>
      <c r="M314" s="6" t="n">
        <v>46477</v>
      </c>
      <c r="N314" t="n">
        <v>1079</v>
      </c>
      <c r="O314" s="6" t="n">
        <v>46477</v>
      </c>
      <c r="S314" t="inlineStr">
        <is>
          <t>with cut-off date</t>
        </is>
      </c>
      <c r="T314" s="6" t="n">
        <v>45016</v>
      </c>
      <c r="U314" s="6" t="n">
        <v>45382</v>
      </c>
      <c r="V314" t="n">
        <v>3</v>
      </c>
      <c r="W314" t="n">
        <v>3</v>
      </c>
      <c r="X314" s="6" t="n"/>
      <c r="Z314" s="6" t="n">
        <v>46387</v>
      </c>
      <c r="AA314" t="inlineStr">
        <is>
          <t>Endschlaufe - EndOfContract - DulyTP</t>
        </is>
      </c>
      <c r="AB314" s="6" t="n">
        <v>46477</v>
      </c>
      <c r="AC314" t="inlineStr"/>
      <c r="AD314" s="6" t="n">
        <v>46326</v>
      </c>
    </row>
    <row r="315">
      <c r="A315" t="inlineStr">
        <is>
          <t>V300018</t>
        </is>
      </c>
      <c r="B315" t="inlineStr">
        <is>
          <t>2022-0008</t>
        </is>
      </c>
      <c r="C315" t="n">
        <v>6</v>
      </c>
      <c r="D315" t="inlineStr">
        <is>
          <t>37 80 4980 296-0</t>
        </is>
      </c>
      <c r="E315" t="inlineStr">
        <is>
          <t>Contargo Rail Services GmbH</t>
        </is>
      </c>
      <c r="F315" t="inlineStr">
        <is>
          <t>WBA</t>
        </is>
      </c>
      <c r="G315" t="inlineStr">
        <is>
          <t>80' 6-A CW</t>
        </is>
      </c>
      <c r="I315" s="6" t="n"/>
      <c r="J315" s="6" t="n"/>
      <c r="K315" t="inlineStr">
        <is>
          <t>run_prolonged</t>
        </is>
      </c>
      <c r="L315" s="6" t="n">
        <v>44652</v>
      </c>
      <c r="M315" s="6" t="n">
        <v>46477</v>
      </c>
      <c r="N315" t="n">
        <v>1079</v>
      </c>
      <c r="O315" s="6" t="n">
        <v>46477</v>
      </c>
      <c r="S315" t="inlineStr">
        <is>
          <t>with cut-off date</t>
        </is>
      </c>
      <c r="T315" s="6" t="n">
        <v>45016</v>
      </c>
      <c r="U315" s="6" t="n">
        <v>45382</v>
      </c>
      <c r="V315" t="n">
        <v>3</v>
      </c>
      <c r="W315" t="n">
        <v>3</v>
      </c>
      <c r="X315" s="6" t="n"/>
      <c r="Z315" s="6" t="n">
        <v>46387</v>
      </c>
      <c r="AA315" t="inlineStr">
        <is>
          <t>Endschlaufe - EndOfContract - DulyTP</t>
        </is>
      </c>
      <c r="AB315" s="6" t="n">
        <v>46477</v>
      </c>
      <c r="AC315" t="inlineStr"/>
      <c r="AD315" s="6" t="n">
        <v>46326</v>
      </c>
    </row>
    <row r="316">
      <c r="A316" t="inlineStr">
        <is>
          <t>V300018</t>
        </is>
      </c>
      <c r="B316" t="inlineStr">
        <is>
          <t>2022-0008</t>
        </is>
      </c>
      <c r="C316" t="n">
        <v>7</v>
      </c>
      <c r="D316" t="inlineStr">
        <is>
          <t>37 80 4980 297-8</t>
        </is>
      </c>
      <c r="E316" t="inlineStr">
        <is>
          <t>Contargo Rail Services GmbH</t>
        </is>
      </c>
      <c r="F316" t="inlineStr">
        <is>
          <t>WBA</t>
        </is>
      </c>
      <c r="G316" t="inlineStr">
        <is>
          <t>80' 6-A CW</t>
        </is>
      </c>
      <c r="I316" s="6" t="n"/>
      <c r="J316" s="6" t="n"/>
      <c r="K316" t="inlineStr">
        <is>
          <t>run_prolonged</t>
        </is>
      </c>
      <c r="L316" s="6" t="n">
        <v>44652</v>
      </c>
      <c r="M316" s="6" t="n">
        <v>46477</v>
      </c>
      <c r="N316" t="n">
        <v>1079</v>
      </c>
      <c r="O316" s="6" t="n">
        <v>46477</v>
      </c>
      <c r="S316" t="inlineStr">
        <is>
          <t>with cut-off date</t>
        </is>
      </c>
      <c r="T316" s="6" t="n">
        <v>45016</v>
      </c>
      <c r="U316" s="6" t="n">
        <v>45382</v>
      </c>
      <c r="V316" t="n">
        <v>3</v>
      </c>
      <c r="W316" t="n">
        <v>3</v>
      </c>
      <c r="X316" s="6" t="n"/>
      <c r="Z316" s="6" t="n">
        <v>46387</v>
      </c>
      <c r="AA316" t="inlineStr">
        <is>
          <t>Endschlaufe - EndOfContract - DulyTP</t>
        </is>
      </c>
      <c r="AB316" s="6" t="n">
        <v>46477</v>
      </c>
      <c r="AC316" t="inlineStr"/>
      <c r="AD316" s="6" t="n">
        <v>46326</v>
      </c>
    </row>
    <row r="317">
      <c r="A317" t="inlineStr">
        <is>
          <t>V300018</t>
        </is>
      </c>
      <c r="B317" t="inlineStr">
        <is>
          <t>2022-0008</t>
        </is>
      </c>
      <c r="C317" t="n">
        <v>8</v>
      </c>
      <c r="D317" t="inlineStr">
        <is>
          <t>37 80 4980 400-8</t>
        </is>
      </c>
      <c r="E317" t="inlineStr">
        <is>
          <t>Contargo Rail Services GmbH</t>
        </is>
      </c>
      <c r="F317" t="inlineStr">
        <is>
          <t>WBA</t>
        </is>
      </c>
      <c r="G317" t="inlineStr">
        <is>
          <t>80' 6-A CW</t>
        </is>
      </c>
      <c r="I317" s="6" t="n"/>
      <c r="J317" s="6" t="n"/>
      <c r="K317" t="inlineStr">
        <is>
          <t>run_prolonged</t>
        </is>
      </c>
      <c r="L317" s="6" t="n">
        <v>44652</v>
      </c>
      <c r="M317" s="6" t="n">
        <v>46477</v>
      </c>
      <c r="N317" t="n">
        <v>1079</v>
      </c>
      <c r="O317" s="6" t="n">
        <v>46477</v>
      </c>
      <c r="S317" t="inlineStr">
        <is>
          <t>with cut-off date</t>
        </is>
      </c>
      <c r="T317" s="6" t="n">
        <v>45016</v>
      </c>
      <c r="U317" s="6" t="n">
        <v>45382</v>
      </c>
      <c r="V317" t="n">
        <v>3</v>
      </c>
      <c r="W317" t="n">
        <v>3</v>
      </c>
      <c r="X317" s="6" t="n"/>
      <c r="Z317" s="6" t="n">
        <v>46387</v>
      </c>
      <c r="AA317" t="inlineStr">
        <is>
          <t>Endschlaufe - EndOfContract - DulyTP</t>
        </is>
      </c>
      <c r="AB317" s="6" t="n">
        <v>46477</v>
      </c>
      <c r="AC317" t="inlineStr"/>
      <c r="AD317" s="6" t="n">
        <v>46326</v>
      </c>
    </row>
    <row r="318">
      <c r="A318" t="inlineStr">
        <is>
          <t>V300018</t>
        </is>
      </c>
      <c r="B318" t="inlineStr">
        <is>
          <t>2022-0008</t>
        </is>
      </c>
      <c r="C318" t="n">
        <v>9</v>
      </c>
      <c r="D318" t="inlineStr">
        <is>
          <t>37 80 4980 689-6</t>
        </is>
      </c>
      <c r="E318" t="inlineStr">
        <is>
          <t>Contargo Rail Services GmbH</t>
        </is>
      </c>
      <c r="F318" t="inlineStr">
        <is>
          <t>WBA</t>
        </is>
      </c>
      <c r="G318" t="inlineStr">
        <is>
          <t>80' 6-A CW</t>
        </is>
      </c>
      <c r="I318" s="6" t="n"/>
      <c r="J318" s="6" t="n"/>
      <c r="K318" t="inlineStr">
        <is>
          <t>run_prolonged</t>
        </is>
      </c>
      <c r="L318" s="6" t="n">
        <v>44652</v>
      </c>
      <c r="M318" s="6" t="n">
        <v>46477</v>
      </c>
      <c r="N318" t="n">
        <v>1079</v>
      </c>
      <c r="O318" s="6" t="n">
        <v>46477</v>
      </c>
      <c r="S318" t="inlineStr">
        <is>
          <t>with cut-off date</t>
        </is>
      </c>
      <c r="T318" s="6" t="n">
        <v>45016</v>
      </c>
      <c r="U318" s="6" t="n">
        <v>45382</v>
      </c>
      <c r="V318" t="n">
        <v>3</v>
      </c>
      <c r="W318" t="n">
        <v>3</v>
      </c>
      <c r="X318" s="6" t="n"/>
      <c r="Z318" s="6" t="n">
        <v>46387</v>
      </c>
      <c r="AA318" t="inlineStr">
        <is>
          <t>Endschlaufe - EndOfContract - DulyTP</t>
        </is>
      </c>
      <c r="AB318" s="6" t="n">
        <v>46477</v>
      </c>
      <c r="AC318" t="inlineStr"/>
      <c r="AD318" s="6" t="n">
        <v>46326</v>
      </c>
    </row>
    <row r="319">
      <c r="A319" t="inlineStr">
        <is>
          <t>V300018</t>
        </is>
      </c>
      <c r="B319" t="inlineStr">
        <is>
          <t>2022-0008</t>
        </is>
      </c>
      <c r="C319" t="n">
        <v>10</v>
      </c>
      <c r="D319" t="inlineStr">
        <is>
          <t>37 80 4980 283-8</t>
        </is>
      </c>
      <c r="E319" t="inlineStr">
        <is>
          <t>Contargo Rail Services GmbH</t>
        </is>
      </c>
      <c r="F319" t="inlineStr">
        <is>
          <t>WBA</t>
        </is>
      </c>
      <c r="G319" t="inlineStr">
        <is>
          <t>80' 6-A CW</t>
        </is>
      </c>
      <c r="I319" s="6" t="n"/>
      <c r="J319" s="6" t="n"/>
      <c r="K319" t="inlineStr">
        <is>
          <t>run_prolonged</t>
        </is>
      </c>
      <c r="L319" s="6" t="n">
        <v>44652</v>
      </c>
      <c r="M319" s="6" t="n">
        <v>46477</v>
      </c>
      <c r="N319" t="n">
        <v>1079</v>
      </c>
      <c r="O319" s="6" t="n">
        <v>46477</v>
      </c>
      <c r="S319" t="inlineStr">
        <is>
          <t>with cut-off date</t>
        </is>
      </c>
      <c r="T319" s="6" t="n">
        <v>45016</v>
      </c>
      <c r="U319" s="6" t="n">
        <v>45382</v>
      </c>
      <c r="V319" t="n">
        <v>3</v>
      </c>
      <c r="W319" t="n">
        <v>3</v>
      </c>
      <c r="X319" s="6" t="n"/>
      <c r="Z319" s="6" t="n">
        <v>46387</v>
      </c>
      <c r="AA319" t="inlineStr">
        <is>
          <t>Endschlaufe - EndOfContract - DulyTP</t>
        </is>
      </c>
      <c r="AB319" s="6" t="n">
        <v>46477</v>
      </c>
      <c r="AC319" t="inlineStr"/>
      <c r="AD319" s="6" t="n">
        <v>46326</v>
      </c>
    </row>
    <row r="320">
      <c r="A320" t="inlineStr">
        <is>
          <t>V300038</t>
        </is>
      </c>
      <c r="B320" t="inlineStr">
        <is>
          <t>2023-0025</t>
        </is>
      </c>
      <c r="C320" t="n">
        <v>1</v>
      </c>
      <c r="D320" t="inlineStr">
        <is>
          <t>33 80 4960 233-1</t>
        </is>
      </c>
      <c r="E320" t="inlineStr">
        <is>
          <t>Contargo Rail Services GmbH</t>
        </is>
      </c>
      <c r="F320" t="inlineStr">
        <is>
          <t>WBA</t>
        </is>
      </c>
      <c r="G320" t="inlineStr">
        <is>
          <t>80' 6-A CW</t>
        </is>
      </c>
      <c r="H320" t="inlineStr">
        <is>
          <t>PAYG</t>
        </is>
      </c>
      <c r="I320" s="6" t="n">
        <v>45513</v>
      </c>
      <c r="J320" s="6" t="n">
        <v>45544</v>
      </c>
      <c r="K320" t="inlineStr">
        <is>
          <t>run_initial</t>
        </is>
      </c>
      <c r="L320" s="6" t="n">
        <v>45278</v>
      </c>
      <c r="M320" s="6" t="n">
        <v>46373</v>
      </c>
      <c r="N320" t="n">
        <v>1095</v>
      </c>
      <c r="O320" s="6" t="n">
        <v>46373</v>
      </c>
      <c r="S320" t="inlineStr">
        <is>
          <t>with cut-off date</t>
        </is>
      </c>
      <c r="T320" s="6" t="n">
        <v>46008</v>
      </c>
      <c r="U320" s="6" t="n"/>
      <c r="V320" t="n">
        <v>3</v>
      </c>
      <c r="W320" t="n">
        <v>3</v>
      </c>
      <c r="X320" s="6" t="n"/>
      <c r="Z320" s="6" t="n">
        <v>46282</v>
      </c>
      <c r="AA320" t="inlineStr">
        <is>
          <t>Endschlaufe - EndOfContract - DulyTP</t>
        </is>
      </c>
      <c r="AB320" s="6" t="n">
        <v>46373</v>
      </c>
      <c r="AC320" t="inlineStr"/>
      <c r="AD320" s="6" t="n">
        <v>46220</v>
      </c>
    </row>
    <row r="321">
      <c r="A321" t="inlineStr">
        <is>
          <t>V300038</t>
        </is>
      </c>
      <c r="B321" t="inlineStr">
        <is>
          <t>2023-0025</t>
        </is>
      </c>
      <c r="C321" t="n">
        <v>2</v>
      </c>
      <c r="D321" t="inlineStr">
        <is>
          <t>33 80 4960 234-9</t>
        </is>
      </c>
      <c r="E321" t="inlineStr">
        <is>
          <t>Contargo Rail Services GmbH</t>
        </is>
      </c>
      <c r="F321" t="inlineStr">
        <is>
          <t>WBA</t>
        </is>
      </c>
      <c r="G321" t="inlineStr">
        <is>
          <t>80' 6-A CW</t>
        </is>
      </c>
      <c r="H321" t="inlineStr">
        <is>
          <t>PAYG</t>
        </is>
      </c>
      <c r="I321" s="6" t="n">
        <v>45513</v>
      </c>
      <c r="J321" s="6" t="n">
        <v>45544</v>
      </c>
      <c r="K321" t="inlineStr">
        <is>
          <t>run_initial</t>
        </is>
      </c>
      <c r="L321" s="6" t="n">
        <v>45278</v>
      </c>
      <c r="M321" s="6" t="n">
        <v>46373</v>
      </c>
      <c r="N321" t="n">
        <v>1095</v>
      </c>
      <c r="O321" s="6" t="n">
        <v>46373</v>
      </c>
      <c r="S321" t="inlineStr">
        <is>
          <t>with cut-off date</t>
        </is>
      </c>
      <c r="T321" s="6" t="n">
        <v>46008</v>
      </c>
      <c r="U321" s="6" t="n"/>
      <c r="V321" t="n">
        <v>3</v>
      </c>
      <c r="W321" t="n">
        <v>3</v>
      </c>
      <c r="X321" s="6" t="n"/>
      <c r="Z321" s="6" t="n">
        <v>46282</v>
      </c>
      <c r="AA321" t="inlineStr">
        <is>
          <t>Endschlaufe - EndOfContract - DulyTP</t>
        </is>
      </c>
      <c r="AB321" s="6" t="n">
        <v>46373</v>
      </c>
      <c r="AC321" t="inlineStr"/>
      <c r="AD321" s="6" t="n">
        <v>46220</v>
      </c>
    </row>
    <row r="322">
      <c r="A322" t="inlineStr">
        <is>
          <t>V300038</t>
        </is>
      </c>
      <c r="B322" t="inlineStr">
        <is>
          <t>2023-0025</t>
        </is>
      </c>
      <c r="C322" t="n">
        <v>3</v>
      </c>
      <c r="D322" t="inlineStr">
        <is>
          <t>33 80 4960 241-4</t>
        </is>
      </c>
      <c r="E322" t="inlineStr">
        <is>
          <t>Contargo Rail Services GmbH</t>
        </is>
      </c>
      <c r="F322" t="inlineStr">
        <is>
          <t>WBA</t>
        </is>
      </c>
      <c r="G322" t="inlineStr">
        <is>
          <t>80' 6-A CW</t>
        </is>
      </c>
      <c r="H322" t="inlineStr">
        <is>
          <t>PAYG</t>
        </is>
      </c>
      <c r="I322" s="6" t="n">
        <v>45513</v>
      </c>
      <c r="J322" s="6" t="n">
        <v>45544</v>
      </c>
      <c r="K322" t="inlineStr">
        <is>
          <t>run_initial</t>
        </is>
      </c>
      <c r="L322" s="6" t="n">
        <v>45278</v>
      </c>
      <c r="M322" s="6" t="n">
        <v>46373</v>
      </c>
      <c r="N322" t="n">
        <v>1095</v>
      </c>
      <c r="O322" s="6" t="n">
        <v>46373</v>
      </c>
      <c r="S322" t="inlineStr">
        <is>
          <t>with cut-off date</t>
        </is>
      </c>
      <c r="T322" s="6" t="n">
        <v>46008</v>
      </c>
      <c r="U322" s="6" t="n"/>
      <c r="V322" t="n">
        <v>3</v>
      </c>
      <c r="W322" t="n">
        <v>3</v>
      </c>
      <c r="X322" s="6" t="n"/>
      <c r="Z322" s="6" t="n">
        <v>46282</v>
      </c>
      <c r="AA322" t="inlineStr">
        <is>
          <t>Endschlaufe - EndOfContract - DulyTP</t>
        </is>
      </c>
      <c r="AB322" s="6" t="n">
        <v>46373</v>
      </c>
      <c r="AC322" t="inlineStr"/>
      <c r="AD322" s="6" t="n">
        <v>46220</v>
      </c>
    </row>
    <row r="323">
      <c r="A323" t="inlineStr">
        <is>
          <t>V300038</t>
        </is>
      </c>
      <c r="B323" t="inlineStr">
        <is>
          <t>2023-0025</t>
        </is>
      </c>
      <c r="C323" t="n">
        <v>4</v>
      </c>
      <c r="D323" t="inlineStr">
        <is>
          <t>33 80 4960 242-2</t>
        </is>
      </c>
      <c r="E323" t="inlineStr">
        <is>
          <t>Contargo Rail Services GmbH</t>
        </is>
      </c>
      <c r="F323" t="inlineStr">
        <is>
          <t>WBA</t>
        </is>
      </c>
      <c r="G323" t="inlineStr">
        <is>
          <t>80' 6-A CW</t>
        </is>
      </c>
      <c r="H323" t="inlineStr">
        <is>
          <t>PAYG</t>
        </is>
      </c>
      <c r="I323" s="6" t="n">
        <v>45513</v>
      </c>
      <c r="J323" s="6" t="n">
        <v>45544</v>
      </c>
      <c r="K323" t="inlineStr">
        <is>
          <t>run_initial</t>
        </is>
      </c>
      <c r="L323" s="6" t="n">
        <v>45278</v>
      </c>
      <c r="M323" s="6" t="n">
        <v>46373</v>
      </c>
      <c r="N323" t="n">
        <v>1095</v>
      </c>
      <c r="O323" s="6" t="n">
        <v>46373</v>
      </c>
      <c r="S323" t="inlineStr">
        <is>
          <t>with cut-off date</t>
        </is>
      </c>
      <c r="T323" s="6" t="n">
        <v>46008</v>
      </c>
      <c r="U323" s="6" t="n"/>
      <c r="V323" t="n">
        <v>3</v>
      </c>
      <c r="W323" t="n">
        <v>3</v>
      </c>
      <c r="X323" s="6" t="n"/>
      <c r="Z323" s="6" t="n">
        <v>46282</v>
      </c>
      <c r="AA323" t="inlineStr">
        <is>
          <t>Endschlaufe - EndOfContract - DulyTP</t>
        </is>
      </c>
      <c r="AB323" s="6" t="n">
        <v>46373</v>
      </c>
      <c r="AC323" t="inlineStr"/>
      <c r="AD323" s="6" t="n">
        <v>46220</v>
      </c>
    </row>
    <row r="324">
      <c r="A324" t="inlineStr">
        <is>
          <t>V300040</t>
        </is>
      </c>
      <c r="B324" t="inlineStr">
        <is>
          <t>2023-0024</t>
        </is>
      </c>
      <c r="C324" t="n">
        <v>1</v>
      </c>
      <c r="D324" t="inlineStr">
        <is>
          <t>37 80 4963 224-3</t>
        </is>
      </c>
      <c r="E324" t="inlineStr">
        <is>
          <t>Contargo Rail Services GmbH</t>
        </is>
      </c>
      <c r="F324" t="inlineStr">
        <is>
          <t>WBA</t>
        </is>
      </c>
      <c r="G324" t="inlineStr">
        <is>
          <t>90' CW</t>
        </is>
      </c>
      <c r="H324" t="inlineStr">
        <is>
          <t>PAYG</t>
        </is>
      </c>
      <c r="I324" s="6" t="n">
        <v>45513</v>
      </c>
      <c r="J324" s="6" t="n">
        <v>45544</v>
      </c>
      <c r="K324" t="inlineStr">
        <is>
          <t>run_initial</t>
        </is>
      </c>
      <c r="L324" s="6" t="n">
        <v>45278</v>
      </c>
      <c r="M324" s="6" t="n">
        <v>46373</v>
      </c>
      <c r="N324" t="n">
        <v>1095</v>
      </c>
      <c r="O324" s="6" t="n">
        <v>46373</v>
      </c>
      <c r="S324" t="inlineStr">
        <is>
          <t>with cut-off date</t>
        </is>
      </c>
      <c r="T324" s="6" t="n">
        <v>46008</v>
      </c>
      <c r="U324" s="6" t="n"/>
      <c r="V324" t="n">
        <v>3</v>
      </c>
      <c r="W324" t="n">
        <v>3</v>
      </c>
      <c r="X324" s="6" t="n"/>
      <c r="Z324" s="6" t="n">
        <v>46282</v>
      </c>
      <c r="AA324" t="inlineStr">
        <is>
          <t>Endschlaufe - EndOfContract - DulyTP</t>
        </is>
      </c>
      <c r="AB324" s="6" t="n">
        <v>46373</v>
      </c>
      <c r="AC324" t="inlineStr"/>
      <c r="AD324" s="6" t="n">
        <v>46220</v>
      </c>
    </row>
    <row r="325">
      <c r="A325" t="inlineStr">
        <is>
          <t>V300040</t>
        </is>
      </c>
      <c r="B325" t="inlineStr">
        <is>
          <t>2023-0024</t>
        </is>
      </c>
      <c r="C325" t="n">
        <v>2</v>
      </c>
      <c r="D325" t="inlineStr">
        <is>
          <t>37 80 4963 226-8</t>
        </is>
      </c>
      <c r="E325" t="inlineStr">
        <is>
          <t>Contargo Rail Services GmbH</t>
        </is>
      </c>
      <c r="F325" t="inlineStr">
        <is>
          <t>WBA</t>
        </is>
      </c>
      <c r="G325" t="inlineStr">
        <is>
          <t>90' CW</t>
        </is>
      </c>
      <c r="H325" t="inlineStr">
        <is>
          <t>PAYG</t>
        </is>
      </c>
      <c r="I325" s="6" t="n">
        <v>45513</v>
      </c>
      <c r="J325" s="6" t="n">
        <v>45544</v>
      </c>
      <c r="K325" t="inlineStr">
        <is>
          <t>run_initial</t>
        </is>
      </c>
      <c r="L325" s="6" t="n">
        <v>45278</v>
      </c>
      <c r="M325" s="6" t="n">
        <v>46373</v>
      </c>
      <c r="N325" t="n">
        <v>1095</v>
      </c>
      <c r="O325" s="6" t="n">
        <v>46373</v>
      </c>
      <c r="S325" t="inlineStr">
        <is>
          <t>with cut-off date</t>
        </is>
      </c>
      <c r="T325" s="6" t="n">
        <v>46008</v>
      </c>
      <c r="U325" s="6" t="n"/>
      <c r="V325" t="n">
        <v>3</v>
      </c>
      <c r="W325" t="n">
        <v>3</v>
      </c>
      <c r="X325" s="6" t="n"/>
      <c r="Z325" s="6" t="n">
        <v>46282</v>
      </c>
      <c r="AA325" t="inlineStr">
        <is>
          <t>Endschlaufe - EndOfContract - DulyTP</t>
        </is>
      </c>
      <c r="AB325" s="6" t="n">
        <v>46373</v>
      </c>
      <c r="AC325" t="inlineStr"/>
      <c r="AD325" s="6" t="n">
        <v>46220</v>
      </c>
    </row>
    <row r="326">
      <c r="A326" t="inlineStr">
        <is>
          <t>V300040</t>
        </is>
      </c>
      <c r="B326" t="inlineStr">
        <is>
          <t>2023-0024</t>
        </is>
      </c>
      <c r="C326" t="n">
        <v>3</v>
      </c>
      <c r="D326" t="inlineStr">
        <is>
          <t>37 80 4963 228-4</t>
        </is>
      </c>
      <c r="E326" t="inlineStr">
        <is>
          <t>Contargo Rail Services GmbH</t>
        </is>
      </c>
      <c r="F326" t="inlineStr">
        <is>
          <t>WBA</t>
        </is>
      </c>
      <c r="G326" t="inlineStr">
        <is>
          <t>90' CW</t>
        </is>
      </c>
      <c r="H326" t="inlineStr">
        <is>
          <t>PAYG</t>
        </is>
      </c>
      <c r="I326" s="6" t="n">
        <v>45513</v>
      </c>
      <c r="J326" s="6" t="n">
        <v>45544</v>
      </c>
      <c r="K326" t="inlineStr">
        <is>
          <t>run_initial</t>
        </is>
      </c>
      <c r="L326" s="6" t="n">
        <v>45278</v>
      </c>
      <c r="M326" s="6" t="n">
        <v>46373</v>
      </c>
      <c r="N326" t="n">
        <v>1095</v>
      </c>
      <c r="O326" s="6" t="n">
        <v>46373</v>
      </c>
      <c r="S326" t="inlineStr">
        <is>
          <t>with cut-off date</t>
        </is>
      </c>
      <c r="T326" s="6" t="n">
        <v>46008</v>
      </c>
      <c r="U326" s="6" t="n"/>
      <c r="V326" t="n">
        <v>3</v>
      </c>
      <c r="W326" t="n">
        <v>3</v>
      </c>
      <c r="X326" s="6" t="n"/>
      <c r="Z326" s="6" t="n">
        <v>46282</v>
      </c>
      <c r="AA326" t="inlineStr">
        <is>
          <t>Endschlaufe - EndOfContract - DulyTP</t>
        </is>
      </c>
      <c r="AB326" s="6" t="n">
        <v>46373</v>
      </c>
      <c r="AC326" t="inlineStr"/>
      <c r="AD326" s="6" t="n">
        <v>46220</v>
      </c>
    </row>
    <row r="327">
      <c r="A327" t="inlineStr">
        <is>
          <t>V300040</t>
        </is>
      </c>
      <c r="B327" t="inlineStr">
        <is>
          <t>2023-0024</t>
        </is>
      </c>
      <c r="C327" t="n">
        <v>4</v>
      </c>
      <c r="D327" t="inlineStr">
        <is>
          <t>37 80 4963 241-7</t>
        </is>
      </c>
      <c r="E327" t="inlineStr">
        <is>
          <t>Contargo Rail Services GmbH</t>
        </is>
      </c>
      <c r="F327" t="inlineStr">
        <is>
          <t>WBA</t>
        </is>
      </c>
      <c r="G327" t="inlineStr">
        <is>
          <t>90' CW</t>
        </is>
      </c>
      <c r="H327" t="inlineStr">
        <is>
          <t>PAYG</t>
        </is>
      </c>
      <c r="I327" s="6" t="n">
        <v>45513</v>
      </c>
      <c r="J327" s="6" t="n">
        <v>45544</v>
      </c>
      <c r="K327" t="inlineStr">
        <is>
          <t>run_initial</t>
        </is>
      </c>
      <c r="L327" s="6" t="n">
        <v>45278</v>
      </c>
      <c r="M327" s="6" t="n">
        <v>46373</v>
      </c>
      <c r="N327" t="n">
        <v>1095</v>
      </c>
      <c r="O327" s="6" t="n">
        <v>46373</v>
      </c>
      <c r="S327" t="inlineStr">
        <is>
          <t>with cut-off date</t>
        </is>
      </c>
      <c r="T327" s="6" t="n">
        <v>46008</v>
      </c>
      <c r="U327" s="6" t="n"/>
      <c r="V327" t="n">
        <v>3</v>
      </c>
      <c r="W327" t="n">
        <v>3</v>
      </c>
      <c r="X327" s="6" t="n"/>
      <c r="Z327" s="6" t="n">
        <v>46282</v>
      </c>
      <c r="AA327" t="inlineStr">
        <is>
          <t>Endschlaufe - EndOfContract - DulyTP</t>
        </is>
      </c>
      <c r="AB327" s="6" t="n">
        <v>46373</v>
      </c>
      <c r="AC327" t="inlineStr"/>
      <c r="AD327" s="6" t="n">
        <v>46220</v>
      </c>
    </row>
    <row r="328">
      <c r="A328" t="inlineStr">
        <is>
          <t>V300040</t>
        </is>
      </c>
      <c r="B328" t="inlineStr">
        <is>
          <t>2023-0024</t>
        </is>
      </c>
      <c r="C328" t="n">
        <v>5</v>
      </c>
      <c r="D328" t="inlineStr">
        <is>
          <t>37 80 4963 242-5</t>
        </is>
      </c>
      <c r="E328" t="inlineStr">
        <is>
          <t>Contargo Rail Services GmbH</t>
        </is>
      </c>
      <c r="F328" t="inlineStr">
        <is>
          <t>WBA</t>
        </is>
      </c>
      <c r="G328" t="inlineStr">
        <is>
          <t>90' CW</t>
        </is>
      </c>
      <c r="H328" t="inlineStr">
        <is>
          <t>PAYG</t>
        </is>
      </c>
      <c r="I328" s="6" t="n">
        <v>45513</v>
      </c>
      <c r="J328" s="6" t="n">
        <v>45544</v>
      </c>
      <c r="K328" t="inlineStr">
        <is>
          <t>run_initial</t>
        </is>
      </c>
      <c r="L328" s="6" t="n">
        <v>45278</v>
      </c>
      <c r="M328" s="6" t="n">
        <v>46373</v>
      </c>
      <c r="N328" t="n">
        <v>1095</v>
      </c>
      <c r="O328" s="6" t="n">
        <v>46373</v>
      </c>
      <c r="S328" t="inlineStr">
        <is>
          <t>with cut-off date</t>
        </is>
      </c>
      <c r="T328" s="6" t="n">
        <v>46008</v>
      </c>
      <c r="U328" s="6" t="n"/>
      <c r="V328" t="n">
        <v>3</v>
      </c>
      <c r="W328" t="n">
        <v>3</v>
      </c>
      <c r="X328" s="6" t="n"/>
      <c r="Z328" s="6" t="n">
        <v>46282</v>
      </c>
      <c r="AA328" t="inlineStr">
        <is>
          <t>Endschlaufe - EndOfContract - DulyTP</t>
        </is>
      </c>
      <c r="AB328" s="6" t="n">
        <v>46373</v>
      </c>
      <c r="AC328" t="inlineStr"/>
      <c r="AD328" s="6" t="n">
        <v>46220</v>
      </c>
    </row>
    <row r="329">
      <c r="A329" t="inlineStr">
        <is>
          <t>V300040</t>
        </is>
      </c>
      <c r="B329" t="inlineStr">
        <is>
          <t>2023-0024</t>
        </is>
      </c>
      <c r="C329" t="n">
        <v>6</v>
      </c>
      <c r="D329" t="inlineStr">
        <is>
          <t>37 80 4963 246-6</t>
        </is>
      </c>
      <c r="E329" t="inlineStr">
        <is>
          <t>Contargo Rail Services GmbH</t>
        </is>
      </c>
      <c r="F329" t="inlineStr">
        <is>
          <t>WBA</t>
        </is>
      </c>
      <c r="G329" t="inlineStr">
        <is>
          <t>90' CW</t>
        </is>
      </c>
      <c r="H329" t="inlineStr">
        <is>
          <t>PAYG</t>
        </is>
      </c>
      <c r="I329" s="6" t="n">
        <v>45513</v>
      </c>
      <c r="J329" s="6" t="n">
        <v>45544</v>
      </c>
      <c r="K329" t="inlineStr">
        <is>
          <t>run_initial</t>
        </is>
      </c>
      <c r="L329" s="6" t="n">
        <v>45278</v>
      </c>
      <c r="M329" s="6" t="n">
        <v>46373</v>
      </c>
      <c r="N329" t="n">
        <v>1095</v>
      </c>
      <c r="O329" s="6" t="n">
        <v>46373</v>
      </c>
      <c r="S329" t="inlineStr">
        <is>
          <t>with cut-off date</t>
        </is>
      </c>
      <c r="T329" s="6" t="n">
        <v>46008</v>
      </c>
      <c r="U329" s="6" t="n"/>
      <c r="V329" t="n">
        <v>3</v>
      </c>
      <c r="W329" t="n">
        <v>3</v>
      </c>
      <c r="X329" s="6" t="n"/>
      <c r="Z329" s="6" t="n">
        <v>46282</v>
      </c>
      <c r="AA329" t="inlineStr">
        <is>
          <t>Endschlaufe - EndOfContract - DulyTP</t>
        </is>
      </c>
      <c r="AB329" s="6" t="n">
        <v>46373</v>
      </c>
      <c r="AC329" t="inlineStr"/>
      <c r="AD329" s="6" t="n">
        <v>46220</v>
      </c>
    </row>
    <row r="330">
      <c r="A330" t="inlineStr">
        <is>
          <t>V300040</t>
        </is>
      </c>
      <c r="B330" t="inlineStr">
        <is>
          <t>2023-0024</t>
        </is>
      </c>
      <c r="C330" t="n">
        <v>7</v>
      </c>
      <c r="D330" t="inlineStr">
        <is>
          <t>37 80 4953 388-8</t>
        </is>
      </c>
      <c r="E330" t="inlineStr">
        <is>
          <t>Contargo Rail Services GmbH</t>
        </is>
      </c>
      <c r="F330" t="inlineStr">
        <is>
          <t>WBA</t>
        </is>
      </c>
      <c r="G330" t="inlineStr">
        <is>
          <t>90' CW</t>
        </is>
      </c>
      <c r="H330" t="inlineStr">
        <is>
          <t>PAYG</t>
        </is>
      </c>
      <c r="I330" s="6" t="n">
        <v>45513</v>
      </c>
      <c r="J330" s="6" t="n">
        <v>45544</v>
      </c>
      <c r="K330" t="inlineStr">
        <is>
          <t>run_initial</t>
        </is>
      </c>
      <c r="L330" s="6" t="n">
        <v>45278</v>
      </c>
      <c r="M330" s="6" t="n">
        <v>46373</v>
      </c>
      <c r="N330" t="n">
        <v>1095</v>
      </c>
      <c r="O330" s="6" t="n">
        <v>46373</v>
      </c>
      <c r="S330" t="inlineStr">
        <is>
          <t>with cut-off date</t>
        </is>
      </c>
      <c r="T330" s="6" t="n">
        <v>46008</v>
      </c>
      <c r="U330" s="6" t="n"/>
      <c r="V330" t="n">
        <v>3</v>
      </c>
      <c r="W330" t="n">
        <v>3</v>
      </c>
      <c r="X330" s="6" t="n"/>
      <c r="Z330" s="6" t="n">
        <v>46282</v>
      </c>
      <c r="AA330" t="inlineStr">
        <is>
          <t>Endschlaufe - EndOfContract - DulyTP</t>
        </is>
      </c>
      <c r="AB330" s="6" t="n">
        <v>46373</v>
      </c>
      <c r="AC330" t="inlineStr"/>
      <c r="AD330" s="6" t="n">
        <v>46220</v>
      </c>
    </row>
    <row r="331">
      <c r="A331" t="inlineStr">
        <is>
          <t>V300041</t>
        </is>
      </c>
      <c r="B331" t="inlineStr">
        <is>
          <t>2023-0018</t>
        </is>
      </c>
      <c r="C331" t="n">
        <v>1</v>
      </c>
      <c r="D331" t="inlineStr">
        <is>
          <t>33 80 4960 288-5</t>
        </is>
      </c>
      <c r="E331" t="inlineStr">
        <is>
          <t>Contargo Rail Services GmbH</t>
        </is>
      </c>
      <c r="F331" t="inlineStr">
        <is>
          <t>WBA</t>
        </is>
      </c>
      <c r="G331" t="inlineStr">
        <is>
          <t>80' 6-A CW</t>
        </is>
      </c>
      <c r="H331" t="inlineStr">
        <is>
          <t>PAYG</t>
        </is>
      </c>
      <c r="I331" s="6" t="n">
        <v>45513</v>
      </c>
      <c r="J331" s="6" t="n">
        <v>45544</v>
      </c>
      <c r="K331" t="inlineStr">
        <is>
          <t>run_prolonged</t>
        </is>
      </c>
      <c r="L331" s="6" t="n">
        <v>45292</v>
      </c>
      <c r="M331" s="6" t="n">
        <v>46752</v>
      </c>
      <c r="N331" t="n">
        <v>730</v>
      </c>
      <c r="O331" s="6" t="n">
        <v>46752</v>
      </c>
      <c r="S331" t="inlineStr">
        <is>
          <t>with cut-off date</t>
        </is>
      </c>
      <c r="T331" s="6" t="n">
        <v>46387</v>
      </c>
      <c r="U331" s="6" t="n">
        <v>46112</v>
      </c>
      <c r="V331" t="n">
        <v>0</v>
      </c>
      <c r="W331" t="n">
        <v>3</v>
      </c>
      <c r="X331" s="6" t="n"/>
      <c r="Z331" s="6" t="n">
        <v>46387</v>
      </c>
      <c r="AA331" t="inlineStr">
        <is>
          <t>cut-off 2, case 1</t>
        </is>
      </c>
      <c r="AB331" s="6" t="n">
        <v>46387</v>
      </c>
      <c r="AC331" t="inlineStr"/>
      <c r="AD331" s="6" t="n">
        <v>46234</v>
      </c>
    </row>
    <row r="332">
      <c r="A332" t="inlineStr">
        <is>
          <t>V300041</t>
        </is>
      </c>
      <c r="B332" t="inlineStr">
        <is>
          <t>2023-0018</t>
        </is>
      </c>
      <c r="C332" t="n">
        <v>2</v>
      </c>
      <c r="D332" t="inlineStr">
        <is>
          <t>33 80 4960 289-3</t>
        </is>
      </c>
      <c r="E332" t="inlineStr">
        <is>
          <t>Contargo Rail Services GmbH</t>
        </is>
      </c>
      <c r="F332" t="inlineStr">
        <is>
          <t>WBA</t>
        </is>
      </c>
      <c r="G332" t="inlineStr">
        <is>
          <t>80' 6-A CW</t>
        </is>
      </c>
      <c r="H332" t="inlineStr">
        <is>
          <t>PAYG</t>
        </is>
      </c>
      <c r="I332" s="6" t="n">
        <v>45513</v>
      </c>
      <c r="J332" s="6" t="n">
        <v>45544</v>
      </c>
      <c r="K332" t="inlineStr">
        <is>
          <t>run_prolonged</t>
        </is>
      </c>
      <c r="L332" s="6" t="n">
        <v>45292</v>
      </c>
      <c r="M332" s="6" t="n">
        <v>46752</v>
      </c>
      <c r="N332" t="n">
        <v>730</v>
      </c>
      <c r="O332" s="6" t="n">
        <v>46752</v>
      </c>
      <c r="S332" t="inlineStr">
        <is>
          <t>with cut-off date</t>
        </is>
      </c>
      <c r="T332" s="6" t="n">
        <v>46387</v>
      </c>
      <c r="U332" s="6" t="n">
        <v>46112</v>
      </c>
      <c r="V332" t="n">
        <v>0</v>
      </c>
      <c r="W332" t="n">
        <v>3</v>
      </c>
      <c r="X332" s="6" t="n"/>
      <c r="Z332" s="6" t="n">
        <v>46387</v>
      </c>
      <c r="AA332" t="inlineStr">
        <is>
          <t>cut-off 2, case 1</t>
        </is>
      </c>
      <c r="AB332" s="6" t="n">
        <v>46387</v>
      </c>
      <c r="AC332" t="inlineStr"/>
      <c r="AD332" s="6" t="n">
        <v>46234</v>
      </c>
    </row>
    <row r="333">
      <c r="A333" t="inlineStr">
        <is>
          <t>V300041</t>
        </is>
      </c>
      <c r="B333" t="inlineStr">
        <is>
          <t>2023-0018</t>
        </is>
      </c>
      <c r="C333" t="n">
        <v>3</v>
      </c>
      <c r="D333" t="inlineStr">
        <is>
          <t>33 80 4960 290-1</t>
        </is>
      </c>
      <c r="E333" t="inlineStr">
        <is>
          <t>Contargo Rail Services GmbH</t>
        </is>
      </c>
      <c r="F333" t="inlineStr">
        <is>
          <t>WBA</t>
        </is>
      </c>
      <c r="G333" t="inlineStr">
        <is>
          <t>80' 6-A CW</t>
        </is>
      </c>
      <c r="H333" t="inlineStr">
        <is>
          <t>PAYG</t>
        </is>
      </c>
      <c r="I333" s="6" t="n">
        <v>45513</v>
      </c>
      <c r="J333" s="6" t="n">
        <v>45544</v>
      </c>
      <c r="K333" t="inlineStr">
        <is>
          <t>run_prolonged</t>
        </is>
      </c>
      <c r="L333" s="6" t="n">
        <v>45292</v>
      </c>
      <c r="M333" s="6" t="n">
        <v>46752</v>
      </c>
      <c r="N333" t="n">
        <v>730</v>
      </c>
      <c r="O333" s="6" t="n">
        <v>46752</v>
      </c>
      <c r="S333" t="inlineStr">
        <is>
          <t>with cut-off date</t>
        </is>
      </c>
      <c r="T333" s="6" t="n">
        <v>46387</v>
      </c>
      <c r="U333" s="6" t="n">
        <v>46112</v>
      </c>
      <c r="V333" t="n">
        <v>0</v>
      </c>
      <c r="W333" t="n">
        <v>3</v>
      </c>
      <c r="X333" s="6" t="n"/>
      <c r="Z333" s="6" t="n">
        <v>46387</v>
      </c>
      <c r="AA333" t="inlineStr">
        <is>
          <t>cut-off 2, case 1</t>
        </is>
      </c>
      <c r="AB333" s="6" t="n">
        <v>46387</v>
      </c>
      <c r="AC333" t="inlineStr"/>
      <c r="AD333" s="6" t="n">
        <v>46234</v>
      </c>
    </row>
    <row r="334">
      <c r="A334" t="inlineStr">
        <is>
          <t>V300041</t>
        </is>
      </c>
      <c r="B334" t="inlineStr">
        <is>
          <t>2023-0018</t>
        </is>
      </c>
      <c r="C334" t="n">
        <v>4</v>
      </c>
      <c r="D334" t="inlineStr">
        <is>
          <t>33 80 4960 291-9</t>
        </is>
      </c>
      <c r="E334" t="inlineStr">
        <is>
          <t>Contargo Rail Services GmbH</t>
        </is>
      </c>
      <c r="F334" t="inlineStr">
        <is>
          <t>WBA</t>
        </is>
      </c>
      <c r="G334" t="inlineStr">
        <is>
          <t>80' 6-A CW</t>
        </is>
      </c>
      <c r="H334" t="inlineStr">
        <is>
          <t>PAYG</t>
        </is>
      </c>
      <c r="I334" s="6" t="n">
        <v>45513</v>
      </c>
      <c r="J334" s="6" t="n">
        <v>45544</v>
      </c>
      <c r="K334" t="inlineStr">
        <is>
          <t>run_prolonged</t>
        </is>
      </c>
      <c r="L334" s="6" t="n">
        <v>45292</v>
      </c>
      <c r="M334" s="6" t="n">
        <v>46752</v>
      </c>
      <c r="N334" t="n">
        <v>730</v>
      </c>
      <c r="O334" s="6" t="n">
        <v>46752</v>
      </c>
      <c r="S334" t="inlineStr">
        <is>
          <t>with cut-off date</t>
        </is>
      </c>
      <c r="T334" s="6" t="n">
        <v>46387</v>
      </c>
      <c r="U334" s="6" t="n">
        <v>46112</v>
      </c>
      <c r="V334" t="n">
        <v>0</v>
      </c>
      <c r="W334" t="n">
        <v>3</v>
      </c>
      <c r="X334" s="6" t="n"/>
      <c r="Z334" s="6" t="n">
        <v>46387</v>
      </c>
      <c r="AA334" t="inlineStr">
        <is>
          <t>cut-off 2, case 1</t>
        </is>
      </c>
      <c r="AB334" s="6" t="n">
        <v>46387</v>
      </c>
      <c r="AC334" t="inlineStr"/>
      <c r="AD334" s="6" t="n">
        <v>46234</v>
      </c>
    </row>
    <row r="335">
      <c r="A335" t="inlineStr">
        <is>
          <t>V300041</t>
        </is>
      </c>
      <c r="B335" t="inlineStr">
        <is>
          <t>2023-0018</t>
        </is>
      </c>
      <c r="C335" t="n">
        <v>5</v>
      </c>
      <c r="D335" t="inlineStr">
        <is>
          <t>33 80 4960 292-7</t>
        </is>
      </c>
      <c r="E335" t="inlineStr">
        <is>
          <t>Contargo Rail Services GmbH</t>
        </is>
      </c>
      <c r="F335" t="inlineStr">
        <is>
          <t>WBA</t>
        </is>
      </c>
      <c r="G335" t="inlineStr">
        <is>
          <t>80' 6-A CW</t>
        </is>
      </c>
      <c r="H335" t="inlineStr">
        <is>
          <t>PAYG</t>
        </is>
      </c>
      <c r="I335" s="6" t="n">
        <v>45513</v>
      </c>
      <c r="J335" s="6" t="n">
        <v>45544</v>
      </c>
      <c r="K335" t="inlineStr">
        <is>
          <t>run_prolonged</t>
        </is>
      </c>
      <c r="L335" s="6" t="n">
        <v>45292</v>
      </c>
      <c r="M335" s="6" t="n">
        <v>46752</v>
      </c>
      <c r="N335" t="n">
        <v>730</v>
      </c>
      <c r="O335" s="6" t="n">
        <v>46752</v>
      </c>
      <c r="S335" t="inlineStr">
        <is>
          <t>with cut-off date</t>
        </is>
      </c>
      <c r="T335" s="6" t="n">
        <v>46387</v>
      </c>
      <c r="U335" s="6" t="n">
        <v>46112</v>
      </c>
      <c r="V335" t="n">
        <v>0</v>
      </c>
      <c r="W335" t="n">
        <v>3</v>
      </c>
      <c r="X335" s="6" t="n"/>
      <c r="Z335" s="6" t="n">
        <v>46387</v>
      </c>
      <c r="AA335" t="inlineStr">
        <is>
          <t>cut-off 2, case 1</t>
        </is>
      </c>
      <c r="AB335" s="6" t="n">
        <v>46387</v>
      </c>
      <c r="AC335" t="inlineStr"/>
      <c r="AD335" s="6" t="n">
        <v>46234</v>
      </c>
    </row>
    <row r="336">
      <c r="A336" t="inlineStr">
        <is>
          <t>V300041</t>
        </is>
      </c>
      <c r="B336" t="inlineStr">
        <is>
          <t>2023-0018</t>
        </is>
      </c>
      <c r="C336" t="n">
        <v>6</v>
      </c>
      <c r="D336" t="inlineStr">
        <is>
          <t>33 80 4960 293-5</t>
        </is>
      </c>
      <c r="E336" t="inlineStr">
        <is>
          <t>Contargo Rail Services GmbH</t>
        </is>
      </c>
      <c r="F336" t="inlineStr">
        <is>
          <t>WBA</t>
        </is>
      </c>
      <c r="G336" t="inlineStr">
        <is>
          <t>80' 6-A CW</t>
        </is>
      </c>
      <c r="H336" t="inlineStr">
        <is>
          <t>PAYG</t>
        </is>
      </c>
      <c r="I336" s="6" t="n">
        <v>45513</v>
      </c>
      <c r="J336" s="6" t="n">
        <v>45544</v>
      </c>
      <c r="K336" t="inlineStr">
        <is>
          <t>run_prolonged</t>
        </is>
      </c>
      <c r="L336" s="6" t="n">
        <v>45292</v>
      </c>
      <c r="M336" s="6" t="n">
        <v>46752</v>
      </c>
      <c r="N336" t="n">
        <v>730</v>
      </c>
      <c r="O336" s="6" t="n">
        <v>46752</v>
      </c>
      <c r="S336" t="inlineStr">
        <is>
          <t>with cut-off date</t>
        </is>
      </c>
      <c r="T336" s="6" t="n">
        <v>46387</v>
      </c>
      <c r="U336" s="6" t="n">
        <v>46112</v>
      </c>
      <c r="V336" t="n">
        <v>0</v>
      </c>
      <c r="W336" t="n">
        <v>3</v>
      </c>
      <c r="X336" s="6" t="n"/>
      <c r="Z336" s="6" t="n">
        <v>46387</v>
      </c>
      <c r="AA336" t="inlineStr">
        <is>
          <t>cut-off 2, case 1</t>
        </is>
      </c>
      <c r="AB336" s="6" t="n">
        <v>46387</v>
      </c>
      <c r="AC336" t="inlineStr"/>
      <c r="AD336" s="6" t="n">
        <v>46234</v>
      </c>
    </row>
    <row r="337">
      <c r="A337" t="inlineStr">
        <is>
          <t>V300041</t>
        </is>
      </c>
      <c r="B337" t="inlineStr">
        <is>
          <t>2023-0018</t>
        </is>
      </c>
      <c r="C337" t="n">
        <v>7</v>
      </c>
      <c r="D337" t="inlineStr">
        <is>
          <t>33 80 4960 294-3</t>
        </is>
      </c>
      <c r="E337" t="inlineStr">
        <is>
          <t>Contargo Rail Services GmbH</t>
        </is>
      </c>
      <c r="F337" t="inlineStr">
        <is>
          <t>WBA</t>
        </is>
      </c>
      <c r="G337" t="inlineStr">
        <is>
          <t>80' 6-A CW</t>
        </is>
      </c>
      <c r="H337" t="inlineStr">
        <is>
          <t>PAYG</t>
        </is>
      </c>
      <c r="I337" s="6" t="n">
        <v>45513</v>
      </c>
      <c r="J337" s="6" t="n">
        <v>45544</v>
      </c>
      <c r="K337" t="inlineStr">
        <is>
          <t>run_prolonged</t>
        </is>
      </c>
      <c r="L337" s="6" t="n">
        <v>45292</v>
      </c>
      <c r="M337" s="6" t="n">
        <v>46752</v>
      </c>
      <c r="N337" t="n">
        <v>730</v>
      </c>
      <c r="O337" s="6" t="n">
        <v>46752</v>
      </c>
      <c r="S337" t="inlineStr">
        <is>
          <t>with cut-off date</t>
        </is>
      </c>
      <c r="T337" s="6" t="n">
        <v>46387</v>
      </c>
      <c r="U337" s="6" t="n">
        <v>46112</v>
      </c>
      <c r="V337" t="n">
        <v>0</v>
      </c>
      <c r="W337" t="n">
        <v>3</v>
      </c>
      <c r="X337" s="6" t="n"/>
      <c r="Z337" s="6" t="n">
        <v>46387</v>
      </c>
      <c r="AA337" t="inlineStr">
        <is>
          <t>cut-off 2, case 1</t>
        </is>
      </c>
      <c r="AB337" s="6" t="n">
        <v>46387</v>
      </c>
      <c r="AC337" t="inlineStr"/>
      <c r="AD337" s="6" t="n">
        <v>46234</v>
      </c>
    </row>
    <row r="338">
      <c r="A338" t="inlineStr">
        <is>
          <t>V300041</t>
        </is>
      </c>
      <c r="B338" t="inlineStr">
        <is>
          <t>2023-0018</t>
        </is>
      </c>
      <c r="C338" t="n">
        <v>8</v>
      </c>
      <c r="D338" t="inlineStr">
        <is>
          <t>33 80 4960 295-0</t>
        </is>
      </c>
      <c r="E338" t="inlineStr">
        <is>
          <t>Contargo Rail Services GmbH</t>
        </is>
      </c>
      <c r="F338" t="inlineStr">
        <is>
          <t>WBA</t>
        </is>
      </c>
      <c r="G338" t="inlineStr">
        <is>
          <t>80' 6-A CW</t>
        </is>
      </c>
      <c r="H338" t="inlineStr">
        <is>
          <t>PAYG</t>
        </is>
      </c>
      <c r="I338" s="6" t="n">
        <v>45513</v>
      </c>
      <c r="J338" s="6" t="n">
        <v>45544</v>
      </c>
      <c r="K338" t="inlineStr">
        <is>
          <t>run_prolonged</t>
        </is>
      </c>
      <c r="L338" s="6" t="n">
        <v>45292</v>
      </c>
      <c r="M338" s="6" t="n">
        <v>46752</v>
      </c>
      <c r="N338" t="n">
        <v>730</v>
      </c>
      <c r="O338" s="6" t="n">
        <v>46752</v>
      </c>
      <c r="S338" t="inlineStr">
        <is>
          <t>with cut-off date</t>
        </is>
      </c>
      <c r="T338" s="6" t="n">
        <v>46387</v>
      </c>
      <c r="U338" s="6" t="n">
        <v>46112</v>
      </c>
      <c r="V338" t="n">
        <v>0</v>
      </c>
      <c r="W338" t="n">
        <v>3</v>
      </c>
      <c r="X338" s="6" t="n"/>
      <c r="Z338" s="6" t="n">
        <v>46387</v>
      </c>
      <c r="AA338" t="inlineStr">
        <is>
          <t>cut-off 2, case 1</t>
        </is>
      </c>
      <c r="AB338" s="6" t="n">
        <v>46387</v>
      </c>
      <c r="AC338" t="inlineStr"/>
      <c r="AD338" s="6" t="n">
        <v>46234</v>
      </c>
    </row>
    <row r="339">
      <c r="A339" t="inlineStr">
        <is>
          <t>V300041</t>
        </is>
      </c>
      <c r="B339" t="inlineStr">
        <is>
          <t>2023-0018</t>
        </is>
      </c>
      <c r="C339" t="n">
        <v>9</v>
      </c>
      <c r="D339" t="inlineStr">
        <is>
          <t>33 80 4960 296-8</t>
        </is>
      </c>
      <c r="E339" t="inlineStr">
        <is>
          <t>Contargo Rail Services GmbH</t>
        </is>
      </c>
      <c r="F339" t="inlineStr">
        <is>
          <t>WBA</t>
        </is>
      </c>
      <c r="G339" t="inlineStr">
        <is>
          <t>80' 6-A CW</t>
        </is>
      </c>
      <c r="H339" t="inlineStr">
        <is>
          <t>PAYG</t>
        </is>
      </c>
      <c r="I339" s="6" t="n">
        <v>45513</v>
      </c>
      <c r="J339" s="6" t="n">
        <v>45544</v>
      </c>
      <c r="K339" t="inlineStr">
        <is>
          <t>run_prolonged</t>
        </is>
      </c>
      <c r="L339" s="6" t="n">
        <v>45292</v>
      </c>
      <c r="M339" s="6" t="n">
        <v>46752</v>
      </c>
      <c r="N339" t="n">
        <v>730</v>
      </c>
      <c r="O339" s="6" t="n">
        <v>46752</v>
      </c>
      <c r="S339" t="inlineStr">
        <is>
          <t>with cut-off date</t>
        </is>
      </c>
      <c r="T339" s="6" t="n">
        <v>46387</v>
      </c>
      <c r="U339" s="6" t="n">
        <v>46112</v>
      </c>
      <c r="V339" t="n">
        <v>0</v>
      </c>
      <c r="W339" t="n">
        <v>3</v>
      </c>
      <c r="X339" s="6" t="n"/>
      <c r="Z339" s="6" t="n">
        <v>46387</v>
      </c>
      <c r="AA339" t="inlineStr">
        <is>
          <t>cut-off 2, case 1</t>
        </is>
      </c>
      <c r="AB339" s="6" t="n">
        <v>46387</v>
      </c>
      <c r="AC339" t="inlineStr"/>
      <c r="AD339" s="6" t="n">
        <v>46234</v>
      </c>
    </row>
    <row r="340">
      <c r="A340" t="inlineStr">
        <is>
          <t>V300041</t>
        </is>
      </c>
      <c r="B340" t="inlineStr">
        <is>
          <t>2023-0018</t>
        </is>
      </c>
      <c r="C340" t="n">
        <v>10</v>
      </c>
      <c r="D340" t="inlineStr">
        <is>
          <t>33 80 4960 297-6</t>
        </is>
      </c>
      <c r="E340" t="inlineStr">
        <is>
          <t>Contargo Rail Services GmbH</t>
        </is>
      </c>
      <c r="F340" t="inlineStr">
        <is>
          <t>WBA</t>
        </is>
      </c>
      <c r="G340" t="inlineStr">
        <is>
          <t>80' 6-A CW</t>
        </is>
      </c>
      <c r="H340" t="inlineStr">
        <is>
          <t>PAYG</t>
        </is>
      </c>
      <c r="I340" s="6" t="n">
        <v>45513</v>
      </c>
      <c r="J340" s="6" t="n">
        <v>45544</v>
      </c>
      <c r="K340" t="inlineStr">
        <is>
          <t>run_prolonged</t>
        </is>
      </c>
      <c r="L340" s="6" t="n">
        <v>45292</v>
      </c>
      <c r="M340" s="6" t="n">
        <v>46752</v>
      </c>
      <c r="N340" t="n">
        <v>730</v>
      </c>
      <c r="O340" s="6" t="n">
        <v>46752</v>
      </c>
      <c r="S340" t="inlineStr">
        <is>
          <t>with cut-off date</t>
        </is>
      </c>
      <c r="T340" s="6" t="n">
        <v>46387</v>
      </c>
      <c r="U340" s="6" t="n">
        <v>46112</v>
      </c>
      <c r="V340" t="n">
        <v>0</v>
      </c>
      <c r="W340" t="n">
        <v>3</v>
      </c>
      <c r="X340" s="6" t="n"/>
      <c r="Z340" s="6" t="n">
        <v>46387</v>
      </c>
      <c r="AA340" t="inlineStr">
        <is>
          <t>cut-off 2, case 1</t>
        </is>
      </c>
      <c r="AB340" s="6" t="n">
        <v>46387</v>
      </c>
      <c r="AC340" t="inlineStr"/>
      <c r="AD340" s="6" t="n">
        <v>46234</v>
      </c>
    </row>
    <row r="341">
      <c r="A341" t="inlineStr">
        <is>
          <t>V300041</t>
        </is>
      </c>
      <c r="B341" t="inlineStr">
        <is>
          <t>2023-0018</t>
        </is>
      </c>
      <c r="C341" t="n">
        <v>11</v>
      </c>
      <c r="D341" t="inlineStr">
        <is>
          <t>33 80 4960 298-4</t>
        </is>
      </c>
      <c r="E341" t="inlineStr">
        <is>
          <t>Contargo Rail Services GmbH</t>
        </is>
      </c>
      <c r="F341" t="inlineStr">
        <is>
          <t>WBA</t>
        </is>
      </c>
      <c r="G341" t="inlineStr">
        <is>
          <t>80' 6-A CW</t>
        </is>
      </c>
      <c r="H341" t="inlineStr">
        <is>
          <t>PAYG</t>
        </is>
      </c>
      <c r="I341" s="6" t="n">
        <v>45513</v>
      </c>
      <c r="J341" s="6" t="n">
        <v>45544</v>
      </c>
      <c r="K341" t="inlineStr">
        <is>
          <t>run_prolonged</t>
        </is>
      </c>
      <c r="L341" s="6" t="n">
        <v>45292</v>
      </c>
      <c r="M341" s="6" t="n">
        <v>46752</v>
      </c>
      <c r="N341" t="n">
        <v>730</v>
      </c>
      <c r="O341" s="6" t="n">
        <v>46752</v>
      </c>
      <c r="S341" t="inlineStr">
        <is>
          <t>with cut-off date</t>
        </is>
      </c>
      <c r="T341" s="6" t="n">
        <v>46387</v>
      </c>
      <c r="U341" s="6" t="n">
        <v>46112</v>
      </c>
      <c r="V341" t="n">
        <v>0</v>
      </c>
      <c r="W341" t="n">
        <v>3</v>
      </c>
      <c r="X341" s="6" t="n"/>
      <c r="Z341" s="6" t="n">
        <v>46387</v>
      </c>
      <c r="AA341" t="inlineStr">
        <is>
          <t>cut-off 2, case 1</t>
        </is>
      </c>
      <c r="AB341" s="6" t="n">
        <v>46387</v>
      </c>
      <c r="AC341" t="inlineStr"/>
      <c r="AD341" s="6" t="n">
        <v>46234</v>
      </c>
    </row>
    <row r="342">
      <c r="A342" t="inlineStr">
        <is>
          <t>V300041</t>
        </is>
      </c>
      <c r="B342" t="inlineStr">
        <is>
          <t>2023-0018</t>
        </is>
      </c>
      <c r="C342" t="n">
        <v>12</v>
      </c>
      <c r="D342" t="inlineStr">
        <is>
          <t>33 80 4960 299-2</t>
        </is>
      </c>
      <c r="E342" t="inlineStr">
        <is>
          <t>Contargo Rail Services GmbH</t>
        </is>
      </c>
      <c r="F342" t="inlineStr">
        <is>
          <t>WBA</t>
        </is>
      </c>
      <c r="G342" t="inlineStr">
        <is>
          <t>80' 6-A CW</t>
        </is>
      </c>
      <c r="H342" t="inlineStr">
        <is>
          <t>PAYG</t>
        </is>
      </c>
      <c r="I342" s="6" t="n">
        <v>45513</v>
      </c>
      <c r="J342" s="6" t="n">
        <v>45544</v>
      </c>
      <c r="K342" t="inlineStr">
        <is>
          <t>run_prolonged</t>
        </is>
      </c>
      <c r="L342" s="6" t="n">
        <v>45292</v>
      </c>
      <c r="M342" s="6" t="n">
        <v>46752</v>
      </c>
      <c r="N342" t="n">
        <v>730</v>
      </c>
      <c r="O342" s="6" t="n">
        <v>46752</v>
      </c>
      <c r="S342" t="inlineStr">
        <is>
          <t>with cut-off date</t>
        </is>
      </c>
      <c r="T342" s="6" t="n">
        <v>46387</v>
      </c>
      <c r="U342" s="6" t="n">
        <v>46112</v>
      </c>
      <c r="V342" t="n">
        <v>0</v>
      </c>
      <c r="W342" t="n">
        <v>3</v>
      </c>
      <c r="X342" s="6" t="n"/>
      <c r="Z342" s="6" t="n">
        <v>46387</v>
      </c>
      <c r="AA342" t="inlineStr">
        <is>
          <t>cut-off 2, case 1</t>
        </is>
      </c>
      <c r="AB342" s="6" t="n">
        <v>46387</v>
      </c>
      <c r="AC342" t="inlineStr"/>
      <c r="AD342" s="6" t="n">
        <v>46234</v>
      </c>
    </row>
    <row r="343">
      <c r="A343" t="inlineStr">
        <is>
          <t>V300041</t>
        </is>
      </c>
      <c r="B343" t="inlineStr">
        <is>
          <t>2023-0018</t>
        </is>
      </c>
      <c r="C343" t="n">
        <v>13</v>
      </c>
      <c r="D343" t="inlineStr">
        <is>
          <t>33 80 4960 300-8</t>
        </is>
      </c>
      <c r="E343" t="inlineStr">
        <is>
          <t>Contargo Rail Services GmbH</t>
        </is>
      </c>
      <c r="F343" t="inlineStr">
        <is>
          <t>WBA</t>
        </is>
      </c>
      <c r="G343" t="inlineStr">
        <is>
          <t>80' 6-A CW</t>
        </is>
      </c>
      <c r="H343" t="inlineStr">
        <is>
          <t>PAYG</t>
        </is>
      </c>
      <c r="I343" s="6" t="n">
        <v>45513</v>
      </c>
      <c r="J343" s="6" t="n">
        <v>45544</v>
      </c>
      <c r="K343" t="inlineStr">
        <is>
          <t>run_prolonged</t>
        </is>
      </c>
      <c r="L343" s="6" t="n">
        <v>45292</v>
      </c>
      <c r="M343" s="6" t="n">
        <v>46752</v>
      </c>
      <c r="N343" t="n">
        <v>730</v>
      </c>
      <c r="O343" s="6" t="n">
        <v>46752</v>
      </c>
      <c r="S343" t="inlineStr">
        <is>
          <t>with cut-off date</t>
        </is>
      </c>
      <c r="T343" s="6" t="n">
        <v>46387</v>
      </c>
      <c r="U343" s="6" t="n">
        <v>46112</v>
      </c>
      <c r="V343" t="n">
        <v>0</v>
      </c>
      <c r="W343" t="n">
        <v>3</v>
      </c>
      <c r="X343" s="6" t="n"/>
      <c r="Z343" s="6" t="n">
        <v>46387</v>
      </c>
      <c r="AA343" t="inlineStr">
        <is>
          <t>cut-off 2, case 1</t>
        </is>
      </c>
      <c r="AB343" s="6" t="n">
        <v>46387</v>
      </c>
      <c r="AC343" t="inlineStr"/>
      <c r="AD343" s="6" t="n">
        <v>46234</v>
      </c>
    </row>
    <row r="344">
      <c r="A344" t="inlineStr">
        <is>
          <t>V300041</t>
        </is>
      </c>
      <c r="B344" t="inlineStr">
        <is>
          <t>2023-0018</t>
        </is>
      </c>
      <c r="C344" t="n">
        <v>14</v>
      </c>
      <c r="D344" t="inlineStr">
        <is>
          <t>33 80 4960 301-6</t>
        </is>
      </c>
      <c r="E344" t="inlineStr">
        <is>
          <t>Contargo Rail Services GmbH</t>
        </is>
      </c>
      <c r="F344" t="inlineStr">
        <is>
          <t>WBA</t>
        </is>
      </c>
      <c r="G344" t="inlineStr">
        <is>
          <t>80' 6-A CW</t>
        </is>
      </c>
      <c r="H344" t="inlineStr">
        <is>
          <t>PAYG</t>
        </is>
      </c>
      <c r="I344" s="6" t="n">
        <v>45513</v>
      </c>
      <c r="J344" s="6" t="n">
        <v>45544</v>
      </c>
      <c r="K344" t="inlineStr">
        <is>
          <t>run_prolonged</t>
        </is>
      </c>
      <c r="L344" s="6" t="n">
        <v>45292</v>
      </c>
      <c r="M344" s="6" t="n">
        <v>46752</v>
      </c>
      <c r="N344" t="n">
        <v>730</v>
      </c>
      <c r="O344" s="6" t="n">
        <v>46752</v>
      </c>
      <c r="S344" t="inlineStr">
        <is>
          <t>with cut-off date</t>
        </is>
      </c>
      <c r="T344" s="6" t="n">
        <v>46387</v>
      </c>
      <c r="U344" s="6" t="n">
        <v>46112</v>
      </c>
      <c r="V344" t="n">
        <v>0</v>
      </c>
      <c r="W344" t="n">
        <v>3</v>
      </c>
      <c r="X344" s="6" t="n"/>
      <c r="Z344" s="6" t="n">
        <v>46387</v>
      </c>
      <c r="AA344" t="inlineStr">
        <is>
          <t>cut-off 2, case 1</t>
        </is>
      </c>
      <c r="AB344" s="6" t="n">
        <v>46387</v>
      </c>
      <c r="AC344" t="inlineStr"/>
      <c r="AD344" s="6" t="n">
        <v>46234</v>
      </c>
    </row>
    <row r="345">
      <c r="A345" t="inlineStr">
        <is>
          <t>V300041</t>
        </is>
      </c>
      <c r="B345" t="inlineStr">
        <is>
          <t>2023-0018</t>
        </is>
      </c>
      <c r="C345" t="n">
        <v>15</v>
      </c>
      <c r="D345" t="inlineStr">
        <is>
          <t>33 80 4960 302-4</t>
        </is>
      </c>
      <c r="E345" t="inlineStr">
        <is>
          <t>Contargo Rail Services GmbH</t>
        </is>
      </c>
      <c r="F345" t="inlineStr">
        <is>
          <t>WBA</t>
        </is>
      </c>
      <c r="G345" t="inlineStr">
        <is>
          <t>80' 6-A CW</t>
        </is>
      </c>
      <c r="H345" t="inlineStr">
        <is>
          <t>PAYG</t>
        </is>
      </c>
      <c r="I345" s="6" t="n">
        <v>45513</v>
      </c>
      <c r="J345" s="6" t="n">
        <v>45544</v>
      </c>
      <c r="K345" t="inlineStr">
        <is>
          <t>run_prolonged</t>
        </is>
      </c>
      <c r="L345" s="6" t="n">
        <v>45292</v>
      </c>
      <c r="M345" s="6" t="n">
        <v>46752</v>
      </c>
      <c r="N345" t="n">
        <v>730</v>
      </c>
      <c r="O345" s="6" t="n">
        <v>46752</v>
      </c>
      <c r="S345" t="inlineStr">
        <is>
          <t>with cut-off date</t>
        </is>
      </c>
      <c r="T345" s="6" t="n">
        <v>46387</v>
      </c>
      <c r="U345" s="6" t="n">
        <v>46112</v>
      </c>
      <c r="V345" t="n">
        <v>0</v>
      </c>
      <c r="W345" t="n">
        <v>3</v>
      </c>
      <c r="X345" s="6" t="n"/>
      <c r="Z345" s="6" t="n">
        <v>46387</v>
      </c>
      <c r="AA345" t="inlineStr">
        <is>
          <t>cut-off 2, case 1</t>
        </is>
      </c>
      <c r="AB345" s="6" t="n">
        <v>46387</v>
      </c>
      <c r="AC345" t="inlineStr"/>
      <c r="AD345" s="6" t="n">
        <v>46234</v>
      </c>
    </row>
    <row r="346">
      <c r="A346" t="inlineStr">
        <is>
          <t>V300041</t>
        </is>
      </c>
      <c r="B346" t="inlineStr">
        <is>
          <t>2023-0018</t>
        </is>
      </c>
      <c r="C346" t="n">
        <v>16</v>
      </c>
      <c r="D346" t="inlineStr">
        <is>
          <t>33 80 4960 303-2</t>
        </is>
      </c>
      <c r="E346" t="inlineStr">
        <is>
          <t>Contargo Rail Services GmbH</t>
        </is>
      </c>
      <c r="F346" t="inlineStr">
        <is>
          <t>WBA</t>
        </is>
      </c>
      <c r="G346" t="inlineStr">
        <is>
          <t>80' 6-A CW</t>
        </is>
      </c>
      <c r="H346" t="inlineStr">
        <is>
          <t>PAYG</t>
        </is>
      </c>
      <c r="I346" s="6" t="n">
        <v>45513</v>
      </c>
      <c r="J346" s="6" t="n">
        <v>45544</v>
      </c>
      <c r="K346" t="inlineStr">
        <is>
          <t>run_prolonged</t>
        </is>
      </c>
      <c r="L346" s="6" t="n">
        <v>45292</v>
      </c>
      <c r="M346" s="6" t="n">
        <v>46752</v>
      </c>
      <c r="N346" t="n">
        <v>730</v>
      </c>
      <c r="O346" s="6" t="n">
        <v>46752</v>
      </c>
      <c r="S346" t="inlineStr">
        <is>
          <t>with cut-off date</t>
        </is>
      </c>
      <c r="T346" s="6" t="n">
        <v>46387</v>
      </c>
      <c r="U346" s="6" t="n">
        <v>46112</v>
      </c>
      <c r="V346" t="n">
        <v>0</v>
      </c>
      <c r="W346" t="n">
        <v>3</v>
      </c>
      <c r="X346" s="6" t="n"/>
      <c r="Z346" s="6" t="n">
        <v>46387</v>
      </c>
      <c r="AA346" t="inlineStr">
        <is>
          <t>cut-off 2, case 1</t>
        </is>
      </c>
      <c r="AB346" s="6" t="n">
        <v>46387</v>
      </c>
      <c r="AC346" t="inlineStr"/>
      <c r="AD346" s="6" t="n">
        <v>46234</v>
      </c>
    </row>
    <row r="347">
      <c r="A347" t="inlineStr">
        <is>
          <t>V300041</t>
        </is>
      </c>
      <c r="B347" t="inlineStr">
        <is>
          <t>2023-0018</t>
        </is>
      </c>
      <c r="C347" t="n">
        <v>17</v>
      </c>
      <c r="D347" t="inlineStr">
        <is>
          <t>33 80 4960 304-0</t>
        </is>
      </c>
      <c r="E347" t="inlineStr">
        <is>
          <t>Contargo Rail Services GmbH</t>
        </is>
      </c>
      <c r="F347" t="inlineStr">
        <is>
          <t>WBA</t>
        </is>
      </c>
      <c r="G347" t="inlineStr">
        <is>
          <t>80' 6-A CW</t>
        </is>
      </c>
      <c r="H347" t="inlineStr">
        <is>
          <t>PAYG</t>
        </is>
      </c>
      <c r="I347" s="6" t="n">
        <v>45513</v>
      </c>
      <c r="J347" s="6" t="n">
        <v>45544</v>
      </c>
      <c r="K347" t="inlineStr">
        <is>
          <t>run_prolonged</t>
        </is>
      </c>
      <c r="L347" s="6" t="n">
        <v>45292</v>
      </c>
      <c r="M347" s="6" t="n">
        <v>46752</v>
      </c>
      <c r="N347" t="n">
        <v>730</v>
      </c>
      <c r="O347" s="6" t="n">
        <v>46752</v>
      </c>
      <c r="S347" t="inlineStr">
        <is>
          <t>with cut-off date</t>
        </is>
      </c>
      <c r="T347" s="6" t="n">
        <v>46387</v>
      </c>
      <c r="U347" s="6" t="n"/>
      <c r="V347" t="n">
        <v>0</v>
      </c>
      <c r="W347" t="n">
        <v>3</v>
      </c>
      <c r="X347" s="6" t="n"/>
      <c r="Z347" s="6" t="n">
        <v>46387</v>
      </c>
      <c r="AA347" t="inlineStr">
        <is>
          <t>cut-off 1, case 1 or 2</t>
        </is>
      </c>
      <c r="AB347" s="6" t="n">
        <v>46387</v>
      </c>
      <c r="AC347" t="inlineStr"/>
      <c r="AD347" s="6" t="n">
        <v>46234</v>
      </c>
    </row>
    <row r="348">
      <c r="A348" t="inlineStr">
        <is>
          <t>V300041</t>
        </is>
      </c>
      <c r="B348" t="inlineStr">
        <is>
          <t>2023-0018</t>
        </is>
      </c>
      <c r="C348" t="n">
        <v>18</v>
      </c>
      <c r="D348" t="inlineStr">
        <is>
          <t>33 80 4960 305-7</t>
        </is>
      </c>
      <c r="E348" t="inlineStr">
        <is>
          <t>Contargo Rail Services GmbH</t>
        </is>
      </c>
      <c r="F348" t="inlineStr">
        <is>
          <t>WBA</t>
        </is>
      </c>
      <c r="G348" t="inlineStr">
        <is>
          <t>80' 6-A CW</t>
        </is>
      </c>
      <c r="H348" t="inlineStr">
        <is>
          <t>PAYG</t>
        </is>
      </c>
      <c r="I348" s="6" t="n">
        <v>45513</v>
      </c>
      <c r="J348" s="6" t="n">
        <v>45544</v>
      </c>
      <c r="K348" t="inlineStr">
        <is>
          <t>run_prolonged</t>
        </is>
      </c>
      <c r="L348" s="6" t="n">
        <v>45292</v>
      </c>
      <c r="M348" s="6" t="n">
        <v>46752</v>
      </c>
      <c r="N348" t="n">
        <v>730</v>
      </c>
      <c r="O348" s="6" t="n">
        <v>46752</v>
      </c>
      <c r="S348" t="inlineStr">
        <is>
          <t>with cut-off date</t>
        </is>
      </c>
      <c r="T348" s="6" t="n">
        <v>46387</v>
      </c>
      <c r="U348" s="6" t="n"/>
      <c r="V348" t="n">
        <v>0</v>
      </c>
      <c r="W348" t="n">
        <v>3</v>
      </c>
      <c r="X348" s="6" t="n"/>
      <c r="Z348" s="6" t="n">
        <v>46387</v>
      </c>
      <c r="AA348" t="inlineStr">
        <is>
          <t>cut-off 1, case 1 or 2</t>
        </is>
      </c>
      <c r="AB348" s="6" t="n">
        <v>46387</v>
      </c>
      <c r="AC348" t="inlineStr"/>
      <c r="AD348" s="6" t="n">
        <v>46234</v>
      </c>
    </row>
    <row r="349">
      <c r="A349" t="inlineStr">
        <is>
          <t>V300041</t>
        </is>
      </c>
      <c r="B349" t="inlineStr">
        <is>
          <t>2023-0018</t>
        </is>
      </c>
      <c r="C349" t="n">
        <v>19</v>
      </c>
      <c r="D349" t="inlineStr">
        <is>
          <t>33 80 4960 306-5</t>
        </is>
      </c>
      <c r="E349" t="inlineStr">
        <is>
          <t>Contargo Rail Services GmbH</t>
        </is>
      </c>
      <c r="F349" t="inlineStr">
        <is>
          <t>WBA</t>
        </is>
      </c>
      <c r="G349" t="inlineStr">
        <is>
          <t>80' 6-A CW</t>
        </is>
      </c>
      <c r="H349" t="inlineStr">
        <is>
          <t>PAYG</t>
        </is>
      </c>
      <c r="I349" s="6" t="n">
        <v>45513</v>
      </c>
      <c r="J349" s="6" t="n">
        <v>45544</v>
      </c>
      <c r="K349" t="inlineStr">
        <is>
          <t>run_prolonged</t>
        </is>
      </c>
      <c r="L349" s="6" t="n">
        <v>45292</v>
      </c>
      <c r="M349" s="6" t="n">
        <v>46752</v>
      </c>
      <c r="N349" t="n">
        <v>730</v>
      </c>
      <c r="O349" s="6" t="n">
        <v>46752</v>
      </c>
      <c r="S349" t="inlineStr">
        <is>
          <t>with cut-off date</t>
        </is>
      </c>
      <c r="T349" s="6" t="n">
        <v>46387</v>
      </c>
      <c r="U349" s="6" t="n"/>
      <c r="V349" t="n">
        <v>0</v>
      </c>
      <c r="W349" t="n">
        <v>3</v>
      </c>
      <c r="X349" s="6" t="n"/>
      <c r="Z349" s="6" t="n">
        <v>46387</v>
      </c>
      <c r="AA349" t="inlineStr">
        <is>
          <t>cut-off 1, case 1 or 2</t>
        </is>
      </c>
      <c r="AB349" s="6" t="n">
        <v>46387</v>
      </c>
      <c r="AC349" t="inlineStr"/>
      <c r="AD349" s="6" t="n">
        <v>46234</v>
      </c>
    </row>
    <row r="350">
      <c r="A350" t="inlineStr">
        <is>
          <t>V300041</t>
        </is>
      </c>
      <c r="B350" t="inlineStr">
        <is>
          <t>2023-0018</t>
        </is>
      </c>
      <c r="C350" t="n">
        <v>20</v>
      </c>
      <c r="D350" t="inlineStr">
        <is>
          <t>33 80 4960 307-3</t>
        </is>
      </c>
      <c r="E350" t="inlineStr">
        <is>
          <t>Contargo Rail Services GmbH</t>
        </is>
      </c>
      <c r="F350" t="inlineStr">
        <is>
          <t>WBA</t>
        </is>
      </c>
      <c r="G350" t="inlineStr">
        <is>
          <t>80' 6-A CW</t>
        </is>
      </c>
      <c r="H350" t="inlineStr">
        <is>
          <t>PAYG</t>
        </is>
      </c>
      <c r="I350" s="6" t="n">
        <v>45513</v>
      </c>
      <c r="J350" s="6" t="n">
        <v>45544</v>
      </c>
      <c r="K350" t="inlineStr">
        <is>
          <t>run_prolonged</t>
        </is>
      </c>
      <c r="L350" s="6" t="n">
        <v>45292</v>
      </c>
      <c r="M350" s="6" t="n">
        <v>46752</v>
      </c>
      <c r="N350" t="n">
        <v>730</v>
      </c>
      <c r="O350" s="6" t="n">
        <v>46752</v>
      </c>
      <c r="S350" t="inlineStr">
        <is>
          <t>with cut-off date</t>
        </is>
      </c>
      <c r="T350" s="6" t="n">
        <v>46387</v>
      </c>
      <c r="U350" s="6" t="n"/>
      <c r="V350" t="n">
        <v>0</v>
      </c>
      <c r="W350" t="n">
        <v>3</v>
      </c>
      <c r="X350" s="6" t="n"/>
      <c r="Z350" s="6" t="n">
        <v>46387</v>
      </c>
      <c r="AA350" t="inlineStr">
        <is>
          <t>cut-off 1, case 1 or 2</t>
        </is>
      </c>
      <c r="AB350" s="6" t="n">
        <v>46387</v>
      </c>
      <c r="AC350" t="inlineStr"/>
      <c r="AD350" s="6" t="n">
        <v>46234</v>
      </c>
    </row>
    <row r="351">
      <c r="A351" t="inlineStr">
        <is>
          <t>V300041</t>
        </is>
      </c>
      <c r="B351" t="inlineStr">
        <is>
          <t>2023-0018</t>
        </is>
      </c>
      <c r="C351" t="n">
        <v>21</v>
      </c>
      <c r="D351" t="inlineStr">
        <is>
          <t>33 80 4960 308-1</t>
        </is>
      </c>
      <c r="E351" t="inlineStr">
        <is>
          <t>Contargo Rail Services GmbH</t>
        </is>
      </c>
      <c r="F351" t="inlineStr">
        <is>
          <t>WBA</t>
        </is>
      </c>
      <c r="G351" t="inlineStr">
        <is>
          <t>80' 6-A CW</t>
        </is>
      </c>
      <c r="H351" t="inlineStr">
        <is>
          <t>PAYG</t>
        </is>
      </c>
      <c r="I351" s="6" t="n">
        <v>45513</v>
      </c>
      <c r="J351" s="6" t="n">
        <v>45544</v>
      </c>
      <c r="K351" t="inlineStr">
        <is>
          <t>run_prolonged</t>
        </is>
      </c>
      <c r="L351" s="6" t="n">
        <v>45292</v>
      </c>
      <c r="M351" s="6" t="n">
        <v>46752</v>
      </c>
      <c r="N351" t="n">
        <v>730</v>
      </c>
      <c r="O351" s="6" t="n">
        <v>46752</v>
      </c>
      <c r="S351" t="inlineStr">
        <is>
          <t>with cut-off date</t>
        </is>
      </c>
      <c r="T351" s="6" t="n">
        <v>46387</v>
      </c>
      <c r="U351" s="6" t="n"/>
      <c r="V351" t="n">
        <v>0</v>
      </c>
      <c r="W351" t="n">
        <v>3</v>
      </c>
      <c r="X351" s="6" t="n"/>
      <c r="Z351" s="6" t="n">
        <v>46387</v>
      </c>
      <c r="AA351" t="inlineStr">
        <is>
          <t>cut-off 1, case 1 or 2</t>
        </is>
      </c>
      <c r="AB351" s="6" t="n">
        <v>46387</v>
      </c>
      <c r="AC351" t="inlineStr"/>
      <c r="AD351" s="6" t="n">
        <v>46234</v>
      </c>
    </row>
    <row r="352">
      <c r="A352" t="inlineStr">
        <is>
          <t>V300041</t>
        </is>
      </c>
      <c r="B352" t="inlineStr">
        <is>
          <t>2023-0018</t>
        </is>
      </c>
      <c r="C352" t="n">
        <v>22</v>
      </c>
      <c r="D352" t="inlineStr">
        <is>
          <t>33 80 4960 309-9</t>
        </is>
      </c>
      <c r="E352" t="inlineStr">
        <is>
          <t>Contargo Rail Services GmbH</t>
        </is>
      </c>
      <c r="F352" t="inlineStr">
        <is>
          <t>WBA</t>
        </is>
      </c>
      <c r="G352" t="inlineStr">
        <is>
          <t>80' 6-A CW</t>
        </is>
      </c>
      <c r="H352" t="inlineStr">
        <is>
          <t>PAYG</t>
        </is>
      </c>
      <c r="I352" s="6" t="n">
        <v>45513</v>
      </c>
      <c r="J352" s="6" t="n">
        <v>45544</v>
      </c>
      <c r="K352" t="inlineStr">
        <is>
          <t>run_prolonged</t>
        </is>
      </c>
      <c r="L352" s="6" t="n">
        <v>45292</v>
      </c>
      <c r="M352" s="6" t="n">
        <v>46752</v>
      </c>
      <c r="N352" t="n">
        <v>730</v>
      </c>
      <c r="O352" s="6" t="n">
        <v>46752</v>
      </c>
      <c r="S352" t="inlineStr">
        <is>
          <t>with cut-off date</t>
        </is>
      </c>
      <c r="T352" s="6" t="n">
        <v>46387</v>
      </c>
      <c r="U352" s="6" t="n"/>
      <c r="V352" t="n">
        <v>0</v>
      </c>
      <c r="W352" t="n">
        <v>3</v>
      </c>
      <c r="X352" s="6" t="n"/>
      <c r="Z352" s="6" t="n">
        <v>46387</v>
      </c>
      <c r="AA352" t="inlineStr">
        <is>
          <t>cut-off 1, case 1 or 2</t>
        </is>
      </c>
      <c r="AB352" s="6" t="n">
        <v>46387</v>
      </c>
      <c r="AC352" t="inlineStr"/>
      <c r="AD352" s="6" t="n">
        <v>46234</v>
      </c>
    </row>
    <row r="353">
      <c r="A353" t="inlineStr">
        <is>
          <t>V300075</t>
        </is>
      </c>
      <c r="B353" t="inlineStr">
        <is>
          <t>2025-0023</t>
        </is>
      </c>
      <c r="C353" t="n">
        <v>14</v>
      </c>
      <c r="D353" t="inlineStr">
        <is>
          <t>37 80 4992 755-1</t>
        </is>
      </c>
      <c r="E353" t="inlineStr">
        <is>
          <t>Contargo Rail Services GmbH</t>
        </is>
      </c>
      <c r="F353" t="inlineStr">
        <is>
          <t>WBA</t>
        </is>
      </c>
      <c r="G353" t="inlineStr">
        <is>
          <t>DPW</t>
        </is>
      </c>
      <c r="I353" s="6" t="n"/>
      <c r="J353" s="6" t="n"/>
      <c r="K353" t="inlineStr">
        <is>
          <t>terminated_early</t>
        </is>
      </c>
      <c r="L353" s="6" t="n">
        <v>45926</v>
      </c>
      <c r="M353" s="6" t="n">
        <v>47021</v>
      </c>
      <c r="N353" t="n">
        <v>1160</v>
      </c>
      <c r="O353" s="6" t="n">
        <v>47021</v>
      </c>
      <c r="S353" t="inlineStr">
        <is>
          <t>with cut-off date</t>
        </is>
      </c>
      <c r="T353" s="6" t="n">
        <v>46113</v>
      </c>
      <c r="U353" s="6" t="n">
        <v>46296</v>
      </c>
      <c r="V353" t="n">
        <v>1</v>
      </c>
      <c r="W353" t="n">
        <v>3</v>
      </c>
      <c r="X353" s="6" t="n"/>
      <c r="Z353" s="6" t="n">
        <v>46082</v>
      </c>
      <c r="AA353" t="inlineStr">
        <is>
          <t>cut-off 2, case 1</t>
        </is>
      </c>
      <c r="AB353" s="6" t="n">
        <v>46113</v>
      </c>
      <c r="AC353" t="inlineStr"/>
      <c r="AD353" s="6" t="n">
        <v>45962</v>
      </c>
    </row>
    <row r="354">
      <c r="A354" t="inlineStr">
        <is>
          <t>V300075</t>
        </is>
      </c>
      <c r="B354" t="inlineStr">
        <is>
          <t>2025-0023</t>
        </is>
      </c>
      <c r="C354" t="n">
        <v>15</v>
      </c>
      <c r="D354" t="inlineStr">
        <is>
          <t>37 80 4992 761-9</t>
        </is>
      </c>
      <c r="E354" t="inlineStr">
        <is>
          <t>Contargo Rail Services GmbH</t>
        </is>
      </c>
      <c r="F354" t="inlineStr">
        <is>
          <t>WBA</t>
        </is>
      </c>
      <c r="G354" t="inlineStr">
        <is>
          <t>DPW</t>
        </is>
      </c>
      <c r="I354" s="6" t="n"/>
      <c r="J354" s="6" t="n"/>
      <c r="K354" t="inlineStr">
        <is>
          <t>terminated_early</t>
        </is>
      </c>
      <c r="L354" s="6" t="n">
        <v>45926</v>
      </c>
      <c r="M354" s="6" t="n">
        <v>47021</v>
      </c>
      <c r="N354" t="n">
        <v>1160</v>
      </c>
      <c r="O354" s="6" t="n">
        <v>47021</v>
      </c>
      <c r="S354" t="inlineStr">
        <is>
          <t>with cut-off date</t>
        </is>
      </c>
      <c r="T354" s="6" t="n">
        <v>46113</v>
      </c>
      <c r="U354" s="6" t="n">
        <v>46296</v>
      </c>
      <c r="V354" t="n">
        <v>1</v>
      </c>
      <c r="W354" t="n">
        <v>3</v>
      </c>
      <c r="X354" s="6" t="n"/>
      <c r="Z354" s="6" t="n">
        <v>46082</v>
      </c>
      <c r="AA354" t="inlineStr">
        <is>
          <t>cut-off 2, case 1</t>
        </is>
      </c>
      <c r="AB354" s="6" t="n">
        <v>46113</v>
      </c>
      <c r="AC354" t="inlineStr"/>
      <c r="AD354" s="6" t="n">
        <v>45962</v>
      </c>
    </row>
    <row r="355">
      <c r="A355" t="inlineStr">
        <is>
          <t>V300075</t>
        </is>
      </c>
      <c r="B355" t="inlineStr">
        <is>
          <t>2025-0023</t>
        </is>
      </c>
      <c r="C355" t="n">
        <v>16</v>
      </c>
      <c r="D355" t="inlineStr">
        <is>
          <t>37 80 4992 816-1</t>
        </is>
      </c>
      <c r="E355" t="inlineStr">
        <is>
          <t>Contargo Rail Services GmbH</t>
        </is>
      </c>
      <c r="F355" t="inlineStr">
        <is>
          <t>WBA</t>
        </is>
      </c>
      <c r="G355" t="inlineStr">
        <is>
          <t>DPW</t>
        </is>
      </c>
      <c r="I355" s="6" t="n"/>
      <c r="J355" s="6" t="n"/>
      <c r="K355" t="inlineStr">
        <is>
          <t>terminated_early</t>
        </is>
      </c>
      <c r="L355" s="6" t="n">
        <v>45926</v>
      </c>
      <c r="M355" s="6" t="n">
        <v>47021</v>
      </c>
      <c r="N355" t="n">
        <v>1160</v>
      </c>
      <c r="O355" s="6" t="n">
        <v>47021</v>
      </c>
      <c r="S355" t="inlineStr">
        <is>
          <t>with cut-off date</t>
        </is>
      </c>
      <c r="T355" s="6" t="n">
        <v>46113</v>
      </c>
      <c r="U355" s="6" t="n">
        <v>46296</v>
      </c>
      <c r="V355" t="n">
        <v>1</v>
      </c>
      <c r="W355" t="n">
        <v>3</v>
      </c>
      <c r="X355" s="6" t="n"/>
      <c r="Z355" s="6" t="n">
        <v>46082</v>
      </c>
      <c r="AA355" t="inlineStr">
        <is>
          <t>cut-off 2, case 1</t>
        </is>
      </c>
      <c r="AB355" s="6" t="n">
        <v>46113</v>
      </c>
      <c r="AC355" t="inlineStr"/>
      <c r="AD355" s="6" t="n">
        <v>45962</v>
      </c>
    </row>
    <row r="356">
      <c r="A356" t="inlineStr">
        <is>
          <t>V300075</t>
        </is>
      </c>
      <c r="B356" t="inlineStr">
        <is>
          <t>2025-0023</t>
        </is>
      </c>
      <c r="C356" t="n">
        <v>17</v>
      </c>
      <c r="D356" t="inlineStr">
        <is>
          <t>37 80 4992 819-5</t>
        </is>
      </c>
      <c r="E356" t="inlineStr">
        <is>
          <t>Contargo Rail Services GmbH</t>
        </is>
      </c>
      <c r="F356" t="inlineStr">
        <is>
          <t>WBA</t>
        </is>
      </c>
      <c r="G356" t="inlineStr">
        <is>
          <t>DPW</t>
        </is>
      </c>
      <c r="I356" s="6" t="n"/>
      <c r="J356" s="6" t="n"/>
      <c r="K356" t="inlineStr">
        <is>
          <t>terminated_early</t>
        </is>
      </c>
      <c r="L356" s="6" t="n">
        <v>45926</v>
      </c>
      <c r="M356" s="6" t="n">
        <v>47021</v>
      </c>
      <c r="N356" t="n">
        <v>1160</v>
      </c>
      <c r="O356" s="6" t="n">
        <v>47021</v>
      </c>
      <c r="S356" t="inlineStr">
        <is>
          <t>with cut-off date</t>
        </is>
      </c>
      <c r="T356" s="6" t="n">
        <v>46113</v>
      </c>
      <c r="U356" s="6" t="n">
        <v>46296</v>
      </c>
      <c r="V356" t="n">
        <v>1</v>
      </c>
      <c r="W356" t="n">
        <v>3</v>
      </c>
      <c r="X356" s="6" t="n"/>
      <c r="Z356" s="6" t="n">
        <v>46082</v>
      </c>
      <c r="AA356" t="inlineStr">
        <is>
          <t>cut-off 2, case 1</t>
        </is>
      </c>
      <c r="AB356" s="6" t="n">
        <v>46113</v>
      </c>
      <c r="AC356" t="inlineStr"/>
      <c r="AD356" s="6" t="n">
        <v>45962</v>
      </c>
    </row>
    <row r="357">
      <c r="A357" t="inlineStr">
        <is>
          <t>V300075</t>
        </is>
      </c>
      <c r="B357" t="inlineStr">
        <is>
          <t>2025-0023</t>
        </is>
      </c>
      <c r="C357" t="n">
        <v>18</v>
      </c>
      <c r="D357" t="inlineStr">
        <is>
          <t>37 80 4992 824-5</t>
        </is>
      </c>
      <c r="E357" t="inlineStr">
        <is>
          <t>Contargo Rail Services GmbH</t>
        </is>
      </c>
      <c r="F357" t="inlineStr">
        <is>
          <t>WBA</t>
        </is>
      </c>
      <c r="G357" t="inlineStr">
        <is>
          <t>DPW</t>
        </is>
      </c>
      <c r="I357" s="6" t="n"/>
      <c r="J357" s="6" t="n"/>
      <c r="K357" t="inlineStr">
        <is>
          <t>terminated_early</t>
        </is>
      </c>
      <c r="L357" s="6" t="n">
        <v>45926</v>
      </c>
      <c r="M357" s="6" t="n">
        <v>47021</v>
      </c>
      <c r="N357" t="n">
        <v>1160</v>
      </c>
      <c r="O357" s="6" t="n">
        <v>47021</v>
      </c>
      <c r="S357" t="inlineStr">
        <is>
          <t>with cut-off date</t>
        </is>
      </c>
      <c r="T357" s="6" t="n">
        <v>46113</v>
      </c>
      <c r="U357" s="6" t="n">
        <v>46296</v>
      </c>
      <c r="V357" t="n">
        <v>1</v>
      </c>
      <c r="W357" t="n">
        <v>3</v>
      </c>
      <c r="X357" s="6" t="n"/>
      <c r="Z357" s="6" t="n">
        <v>46082</v>
      </c>
      <c r="AA357" t="inlineStr">
        <is>
          <t>cut-off 2, case 1</t>
        </is>
      </c>
      <c r="AB357" s="6" t="n">
        <v>46113</v>
      </c>
      <c r="AC357" t="inlineStr"/>
      <c r="AD357" s="6" t="n">
        <v>45962</v>
      </c>
    </row>
    <row r="358">
      <c r="A358" t="inlineStr">
        <is>
          <t>V300075</t>
        </is>
      </c>
      <c r="B358" t="inlineStr">
        <is>
          <t>2025-0023</t>
        </is>
      </c>
      <c r="C358" t="n">
        <v>19</v>
      </c>
      <c r="D358" t="inlineStr">
        <is>
          <t>37 80 4992 825-2</t>
        </is>
      </c>
      <c r="E358" t="inlineStr">
        <is>
          <t>Contargo Rail Services GmbH</t>
        </is>
      </c>
      <c r="F358" t="inlineStr">
        <is>
          <t>WBA</t>
        </is>
      </c>
      <c r="G358" t="inlineStr">
        <is>
          <t>DPW</t>
        </is>
      </c>
      <c r="I358" s="6" t="n"/>
      <c r="J358" s="6" t="n"/>
      <c r="K358" t="inlineStr">
        <is>
          <t>terminated_early</t>
        </is>
      </c>
      <c r="L358" s="6" t="n">
        <v>45926</v>
      </c>
      <c r="M358" s="6" t="n">
        <v>47021</v>
      </c>
      <c r="N358" t="n">
        <v>1160</v>
      </c>
      <c r="O358" s="6" t="n">
        <v>47021</v>
      </c>
      <c r="S358" t="inlineStr">
        <is>
          <t>with cut-off date</t>
        </is>
      </c>
      <c r="T358" s="6" t="n">
        <v>46113</v>
      </c>
      <c r="U358" s="6" t="n">
        <v>46296</v>
      </c>
      <c r="V358" t="n">
        <v>1</v>
      </c>
      <c r="W358" t="n">
        <v>3</v>
      </c>
      <c r="X358" s="6" t="n"/>
      <c r="Z358" s="6" t="n">
        <v>46082</v>
      </c>
      <c r="AA358" t="inlineStr">
        <is>
          <t>cut-off 2, case 1</t>
        </is>
      </c>
      <c r="AB358" s="6" t="n">
        <v>46113</v>
      </c>
      <c r="AC358" t="inlineStr"/>
      <c r="AD358" s="6" t="n">
        <v>45962</v>
      </c>
    </row>
    <row r="359">
      <c r="A359" t="inlineStr">
        <is>
          <t>V300075</t>
        </is>
      </c>
      <c r="B359" t="inlineStr">
        <is>
          <t>2025-0023</t>
        </is>
      </c>
      <c r="C359" t="n">
        <v>20</v>
      </c>
      <c r="D359" t="inlineStr">
        <is>
          <t>37 80 4992 853-4</t>
        </is>
      </c>
      <c r="E359" t="inlineStr">
        <is>
          <t>Contargo Rail Services GmbH</t>
        </is>
      </c>
      <c r="F359" t="inlineStr">
        <is>
          <t>WBA</t>
        </is>
      </c>
      <c r="G359" t="inlineStr">
        <is>
          <t>DPW</t>
        </is>
      </c>
      <c r="I359" s="6" t="n"/>
      <c r="J359" s="6" t="n"/>
      <c r="K359" t="inlineStr">
        <is>
          <t>terminated_early</t>
        </is>
      </c>
      <c r="L359" s="6" t="n">
        <v>45926</v>
      </c>
      <c r="M359" s="6" t="n">
        <v>47021</v>
      </c>
      <c r="N359" t="n">
        <v>1160</v>
      </c>
      <c r="O359" s="6" t="n">
        <v>47021</v>
      </c>
      <c r="S359" t="inlineStr">
        <is>
          <t>with cut-off date</t>
        </is>
      </c>
      <c r="T359" s="6" t="n">
        <v>46113</v>
      </c>
      <c r="U359" s="6" t="n">
        <v>46296</v>
      </c>
      <c r="V359" t="n">
        <v>1</v>
      </c>
      <c r="W359" t="n">
        <v>3</v>
      </c>
      <c r="X359" s="6" t="n"/>
      <c r="Z359" s="6" t="n">
        <v>46082</v>
      </c>
      <c r="AA359" t="inlineStr">
        <is>
          <t>cut-off 2, case 1</t>
        </is>
      </c>
      <c r="AB359" s="6" t="n">
        <v>46113</v>
      </c>
      <c r="AC359" t="inlineStr"/>
      <c r="AD359" s="6" t="n">
        <v>45962</v>
      </c>
    </row>
    <row r="360">
      <c r="A360" t="inlineStr">
        <is>
          <t>V300075</t>
        </is>
      </c>
      <c r="B360" t="inlineStr">
        <is>
          <t>2025-0023</t>
        </is>
      </c>
      <c r="C360" t="n">
        <v>21</v>
      </c>
      <c r="D360" t="inlineStr">
        <is>
          <t>37 80 4992 856-7</t>
        </is>
      </c>
      <c r="E360" t="inlineStr">
        <is>
          <t>Contargo Rail Services GmbH</t>
        </is>
      </c>
      <c r="F360" t="inlineStr">
        <is>
          <t>WBA</t>
        </is>
      </c>
      <c r="G360" t="inlineStr">
        <is>
          <t>DPW</t>
        </is>
      </c>
      <c r="I360" s="6" t="n"/>
      <c r="J360" s="6" t="n"/>
      <c r="K360" t="inlineStr">
        <is>
          <t>terminated_early</t>
        </is>
      </c>
      <c r="L360" s="6" t="n">
        <v>45926</v>
      </c>
      <c r="M360" s="6" t="n">
        <v>47021</v>
      </c>
      <c r="N360" t="n">
        <v>1160</v>
      </c>
      <c r="O360" s="6" t="n">
        <v>47021</v>
      </c>
      <c r="S360" t="inlineStr">
        <is>
          <t>with cut-off date</t>
        </is>
      </c>
      <c r="T360" s="6" t="n">
        <v>46113</v>
      </c>
      <c r="U360" s="6" t="n">
        <v>46296</v>
      </c>
      <c r="V360" t="n">
        <v>1</v>
      </c>
      <c r="W360" t="n">
        <v>3</v>
      </c>
      <c r="X360" s="6" t="n"/>
      <c r="Z360" s="6" t="n">
        <v>46082</v>
      </c>
      <c r="AA360" t="inlineStr">
        <is>
          <t>cut-off 2, case 1</t>
        </is>
      </c>
      <c r="AB360" s="6" t="n">
        <v>46113</v>
      </c>
      <c r="AC360" t="inlineStr"/>
      <c r="AD360" s="6" t="n">
        <v>45962</v>
      </c>
    </row>
    <row r="361">
      <c r="A361" t="inlineStr">
        <is>
          <t>V300075</t>
        </is>
      </c>
      <c r="B361" t="inlineStr">
        <is>
          <t>2025-0023</t>
        </is>
      </c>
      <c r="C361" t="n">
        <v>22</v>
      </c>
      <c r="D361" t="inlineStr">
        <is>
          <t>37 80 4992 859-1</t>
        </is>
      </c>
      <c r="E361" t="inlineStr">
        <is>
          <t>Contargo Rail Services GmbH</t>
        </is>
      </c>
      <c r="F361" t="inlineStr">
        <is>
          <t>WBA</t>
        </is>
      </c>
      <c r="G361" t="inlineStr">
        <is>
          <t>DPW</t>
        </is>
      </c>
      <c r="I361" s="6" t="n"/>
      <c r="J361" s="6" t="n"/>
      <c r="K361" t="inlineStr">
        <is>
          <t>terminated_early</t>
        </is>
      </c>
      <c r="L361" s="6" t="n">
        <v>45926</v>
      </c>
      <c r="M361" s="6" t="n">
        <v>47021</v>
      </c>
      <c r="N361" t="n">
        <v>1160</v>
      </c>
      <c r="O361" s="6" t="n">
        <v>47021</v>
      </c>
      <c r="S361" t="inlineStr">
        <is>
          <t>with cut-off date</t>
        </is>
      </c>
      <c r="T361" s="6" t="n">
        <v>46113</v>
      </c>
      <c r="U361" s="6" t="n">
        <v>46296</v>
      </c>
      <c r="V361" t="n">
        <v>1</v>
      </c>
      <c r="W361" t="n">
        <v>3</v>
      </c>
      <c r="X361" s="6" t="n"/>
      <c r="Z361" s="6" t="n">
        <v>46082</v>
      </c>
      <c r="AA361" t="inlineStr">
        <is>
          <t>cut-off 2, case 1</t>
        </is>
      </c>
      <c r="AB361" s="6" t="n">
        <v>46113</v>
      </c>
      <c r="AC361" t="inlineStr"/>
      <c r="AD361" s="6" t="n">
        <v>45962</v>
      </c>
    </row>
    <row r="362">
      <c r="A362" t="inlineStr">
        <is>
          <t>V300075</t>
        </is>
      </c>
      <c r="B362" t="inlineStr">
        <is>
          <t>2025-0023</t>
        </is>
      </c>
      <c r="C362" t="n">
        <v>23</v>
      </c>
      <c r="D362" t="inlineStr">
        <is>
          <t>37 80 4992 860-9</t>
        </is>
      </c>
      <c r="E362" t="inlineStr">
        <is>
          <t>Contargo Rail Services GmbH</t>
        </is>
      </c>
      <c r="F362" t="inlineStr">
        <is>
          <t>WBA</t>
        </is>
      </c>
      <c r="G362" t="inlineStr">
        <is>
          <t>DPW</t>
        </is>
      </c>
      <c r="I362" s="6" t="n"/>
      <c r="J362" s="6" t="n"/>
      <c r="K362" t="inlineStr">
        <is>
          <t>terminated_early</t>
        </is>
      </c>
      <c r="L362" s="6" t="n">
        <v>45926</v>
      </c>
      <c r="M362" s="6" t="n">
        <v>47021</v>
      </c>
      <c r="N362" t="n">
        <v>1160</v>
      </c>
      <c r="O362" s="6" t="n">
        <v>47021</v>
      </c>
      <c r="S362" t="inlineStr">
        <is>
          <t>with cut-off date</t>
        </is>
      </c>
      <c r="T362" s="6" t="n">
        <v>46113</v>
      </c>
      <c r="U362" s="6" t="n">
        <v>46296</v>
      </c>
      <c r="V362" t="n">
        <v>1</v>
      </c>
      <c r="W362" t="n">
        <v>3</v>
      </c>
      <c r="X362" s="6" t="n"/>
      <c r="Z362" s="6" t="n">
        <v>46082</v>
      </c>
      <c r="AA362" t="inlineStr">
        <is>
          <t>cut-off 2, case 1</t>
        </is>
      </c>
      <c r="AB362" s="6" t="n">
        <v>46113</v>
      </c>
      <c r="AC362" t="inlineStr"/>
      <c r="AD362" s="6" t="n">
        <v>45962</v>
      </c>
    </row>
    <row r="363">
      <c r="A363" t="inlineStr">
        <is>
          <t>V300075</t>
        </is>
      </c>
      <c r="B363" t="inlineStr">
        <is>
          <t>2025-0023</t>
        </is>
      </c>
      <c r="C363" t="n">
        <v>24</v>
      </c>
      <c r="D363" t="inlineStr">
        <is>
          <t>37 80 4992 865-8</t>
        </is>
      </c>
      <c r="E363" t="inlineStr">
        <is>
          <t>Contargo Rail Services GmbH</t>
        </is>
      </c>
      <c r="F363" t="inlineStr">
        <is>
          <t>WBA</t>
        </is>
      </c>
      <c r="G363" t="inlineStr">
        <is>
          <t>DPW</t>
        </is>
      </c>
      <c r="I363" s="6" t="n"/>
      <c r="J363" s="6" t="n"/>
      <c r="K363" t="inlineStr">
        <is>
          <t>terminated_early</t>
        </is>
      </c>
      <c r="L363" s="6" t="n">
        <v>45926</v>
      </c>
      <c r="M363" s="6" t="n">
        <v>47021</v>
      </c>
      <c r="N363" t="n">
        <v>1160</v>
      </c>
      <c r="O363" s="6" t="n">
        <v>47021</v>
      </c>
      <c r="S363" t="inlineStr">
        <is>
          <t>with cut-off date</t>
        </is>
      </c>
      <c r="T363" s="6" t="n">
        <v>46113</v>
      </c>
      <c r="U363" s="6" t="n">
        <v>46296</v>
      </c>
      <c r="V363" t="n">
        <v>1</v>
      </c>
      <c r="W363" t="n">
        <v>3</v>
      </c>
      <c r="X363" s="6" t="n"/>
      <c r="Z363" s="6" t="n">
        <v>46082</v>
      </c>
      <c r="AA363" t="inlineStr">
        <is>
          <t>cut-off 2, case 1</t>
        </is>
      </c>
      <c r="AB363" s="6" t="n">
        <v>46113</v>
      </c>
      <c r="AC363" t="inlineStr"/>
      <c r="AD363" s="6" t="n">
        <v>45962</v>
      </c>
    </row>
    <row r="364">
      <c r="A364" t="inlineStr">
        <is>
          <t>V300075</t>
        </is>
      </c>
      <c r="B364" t="inlineStr">
        <is>
          <t>2025-0023</t>
        </is>
      </c>
      <c r="C364" t="n">
        <v>25</v>
      </c>
      <c r="D364" t="inlineStr">
        <is>
          <t>37 80 4992 872-4</t>
        </is>
      </c>
      <c r="E364" t="inlineStr">
        <is>
          <t>Contargo Rail Services GmbH</t>
        </is>
      </c>
      <c r="F364" t="inlineStr">
        <is>
          <t>WBA</t>
        </is>
      </c>
      <c r="G364" t="inlineStr">
        <is>
          <t>DPW</t>
        </is>
      </c>
      <c r="I364" s="6" t="n"/>
      <c r="J364" s="6" t="n"/>
      <c r="K364" t="inlineStr">
        <is>
          <t>terminated_early</t>
        </is>
      </c>
      <c r="L364" s="6" t="n">
        <v>45926</v>
      </c>
      <c r="M364" s="6" t="n">
        <v>47021</v>
      </c>
      <c r="N364" t="n">
        <v>1160</v>
      </c>
      <c r="O364" s="6" t="n">
        <v>47021</v>
      </c>
      <c r="S364" t="inlineStr">
        <is>
          <t>with cut-off date</t>
        </is>
      </c>
      <c r="T364" s="6" t="n">
        <v>46113</v>
      </c>
      <c r="U364" s="6" t="n">
        <v>46296</v>
      </c>
      <c r="V364" t="n">
        <v>1</v>
      </c>
      <c r="W364" t="n">
        <v>3</v>
      </c>
      <c r="X364" s="6" t="n"/>
      <c r="Z364" s="6" t="n">
        <v>46082</v>
      </c>
      <c r="AA364" t="inlineStr">
        <is>
          <t>cut-off 2, case 1</t>
        </is>
      </c>
      <c r="AB364" s="6" t="n">
        <v>46113</v>
      </c>
      <c r="AC364" t="inlineStr"/>
      <c r="AD364" s="6" t="n">
        <v>45962</v>
      </c>
    </row>
    <row r="365">
      <c r="A365" t="inlineStr">
        <is>
          <t>V300075</t>
        </is>
      </c>
      <c r="B365" t="inlineStr">
        <is>
          <t>2025-0023</t>
        </is>
      </c>
      <c r="C365" t="n">
        <v>26</v>
      </c>
      <c r="D365" t="inlineStr">
        <is>
          <t>37 80 4992 880-7</t>
        </is>
      </c>
      <c r="E365" t="inlineStr">
        <is>
          <t>Contargo Rail Services GmbH</t>
        </is>
      </c>
      <c r="F365" t="inlineStr">
        <is>
          <t>WBA</t>
        </is>
      </c>
      <c r="G365" t="inlineStr">
        <is>
          <t>DPW</t>
        </is>
      </c>
      <c r="I365" s="6" t="n"/>
      <c r="J365" s="6" t="n"/>
      <c r="K365" t="inlineStr">
        <is>
          <t>terminated_early</t>
        </is>
      </c>
      <c r="L365" s="6" t="n">
        <v>45926</v>
      </c>
      <c r="M365" s="6" t="n">
        <v>47021</v>
      </c>
      <c r="N365" t="n">
        <v>1160</v>
      </c>
      <c r="O365" s="6" t="n">
        <v>47021</v>
      </c>
      <c r="S365" t="inlineStr">
        <is>
          <t>with cut-off date</t>
        </is>
      </c>
      <c r="T365" s="6" t="n">
        <v>46113</v>
      </c>
      <c r="U365" s="6" t="n">
        <v>46296</v>
      </c>
      <c r="V365" t="n">
        <v>1</v>
      </c>
      <c r="W365" t="n">
        <v>3</v>
      </c>
      <c r="X365" s="6" t="n"/>
      <c r="Z365" s="6" t="n">
        <v>46082</v>
      </c>
      <c r="AA365" t="inlineStr">
        <is>
          <t>cut-off 2, case 1</t>
        </is>
      </c>
      <c r="AB365" s="6" t="n">
        <v>46113</v>
      </c>
      <c r="AC365" t="inlineStr"/>
      <c r="AD365" s="6" t="n">
        <v>45962</v>
      </c>
    </row>
    <row r="366">
      <c r="A366" t="inlineStr">
        <is>
          <t>V300075</t>
        </is>
      </c>
      <c r="B366" t="inlineStr">
        <is>
          <t>2025-0023</t>
        </is>
      </c>
      <c r="C366" t="n">
        <v>27</v>
      </c>
      <c r="D366" t="inlineStr">
        <is>
          <t>37 80 4992 497-0</t>
        </is>
      </c>
      <c r="E366" t="inlineStr">
        <is>
          <t>Contargo Rail Services GmbH</t>
        </is>
      </c>
      <c r="F366" t="inlineStr">
        <is>
          <t>WBA</t>
        </is>
      </c>
      <c r="G366" t="inlineStr">
        <is>
          <t>DPW</t>
        </is>
      </c>
      <c r="I366" s="6" t="n"/>
      <c r="J366" s="6" t="n"/>
      <c r="K366" t="inlineStr">
        <is>
          <t>terminated_early</t>
        </is>
      </c>
      <c r="L366" s="6" t="n">
        <v>45992</v>
      </c>
      <c r="M366" s="6" t="n">
        <v>47087</v>
      </c>
      <c r="N366" t="n">
        <v>1160</v>
      </c>
      <c r="O366" s="6" t="n">
        <v>47087</v>
      </c>
      <c r="S366" t="inlineStr">
        <is>
          <t>with cut-off date</t>
        </is>
      </c>
      <c r="T366" s="6" t="n">
        <v>46113</v>
      </c>
      <c r="U366" s="6" t="n">
        <v>46296</v>
      </c>
      <c r="V366" t="n">
        <v>1</v>
      </c>
      <c r="W366" t="n">
        <v>3</v>
      </c>
      <c r="X366" s="6" t="n"/>
      <c r="Z366" s="6" t="n">
        <v>46082</v>
      </c>
      <c r="AA366" t="inlineStr">
        <is>
          <t>cut-off 2, case 1</t>
        </is>
      </c>
      <c r="AB366" s="6" t="n">
        <v>46113</v>
      </c>
      <c r="AC366" t="inlineStr"/>
      <c r="AD366" s="6" t="n">
        <v>45962</v>
      </c>
    </row>
    <row r="367">
      <c r="A367" t="inlineStr">
        <is>
          <t>V300075</t>
        </is>
      </c>
      <c r="B367" t="inlineStr">
        <is>
          <t>2025-0023</t>
        </is>
      </c>
      <c r="C367" t="n">
        <v>28</v>
      </c>
      <c r="D367" t="inlineStr">
        <is>
          <t>37 80 4992 501-9</t>
        </is>
      </c>
      <c r="E367" t="inlineStr">
        <is>
          <t>Contargo Rail Services GmbH</t>
        </is>
      </c>
      <c r="F367" t="inlineStr">
        <is>
          <t>WBA</t>
        </is>
      </c>
      <c r="G367" t="inlineStr">
        <is>
          <t>DPW</t>
        </is>
      </c>
      <c r="I367" s="6" t="n"/>
      <c r="J367" s="6" t="n"/>
      <c r="K367" t="inlineStr">
        <is>
          <t>terminated_early</t>
        </is>
      </c>
      <c r="L367" s="6" t="n">
        <v>45992</v>
      </c>
      <c r="M367" s="6" t="n">
        <v>47087</v>
      </c>
      <c r="N367" t="n">
        <v>1160</v>
      </c>
      <c r="O367" s="6" t="n">
        <v>47087</v>
      </c>
      <c r="S367" t="inlineStr">
        <is>
          <t>with cut-off date</t>
        </is>
      </c>
      <c r="T367" s="6" t="n">
        <v>46113</v>
      </c>
      <c r="U367" s="6" t="n">
        <v>46296</v>
      </c>
      <c r="V367" t="n">
        <v>1</v>
      </c>
      <c r="W367" t="n">
        <v>3</v>
      </c>
      <c r="X367" s="6" t="n"/>
      <c r="Z367" s="6" t="n">
        <v>46082</v>
      </c>
      <c r="AA367" t="inlineStr">
        <is>
          <t>cut-off 2, case 1</t>
        </is>
      </c>
      <c r="AB367" s="6" t="n">
        <v>46113</v>
      </c>
      <c r="AC367" t="inlineStr"/>
      <c r="AD367" s="6" t="n">
        <v>45962</v>
      </c>
    </row>
    <row r="368">
      <c r="A368" t="inlineStr">
        <is>
          <t>V300075</t>
        </is>
      </c>
      <c r="B368" t="inlineStr">
        <is>
          <t>2025-0023</t>
        </is>
      </c>
      <c r="C368" t="n">
        <v>29</v>
      </c>
      <c r="D368" t="inlineStr"/>
      <c r="E368" t="inlineStr">
        <is>
          <t>Contargo Rail Services GmbH</t>
        </is>
      </c>
      <c r="F368" t="inlineStr">
        <is>
          <t>WBA</t>
        </is>
      </c>
      <c r="G368" t="inlineStr">
        <is>
          <t>DPW</t>
        </is>
      </c>
      <c r="I368" s="6" t="n"/>
      <c r="J368" s="6" t="n"/>
      <c r="K368" t="inlineStr">
        <is>
          <t>terminated_early</t>
        </is>
      </c>
      <c r="L368" s="6" t="n">
        <v>45992</v>
      </c>
      <c r="M368" s="6" t="n">
        <v>47087</v>
      </c>
      <c r="N368" t="n">
        <v>1160</v>
      </c>
      <c r="O368" s="6" t="n">
        <v>47087</v>
      </c>
      <c r="S368" t="inlineStr">
        <is>
          <t>with cut-off date</t>
        </is>
      </c>
      <c r="T368" s="6" t="n">
        <v>46113</v>
      </c>
      <c r="U368" s="6" t="n">
        <v>46296</v>
      </c>
      <c r="V368" t="n">
        <v>1</v>
      </c>
      <c r="W368" t="n">
        <v>3</v>
      </c>
      <c r="X368" s="6" t="n"/>
      <c r="Z368" s="6" t="n">
        <v>46082</v>
      </c>
      <c r="AA368" t="inlineStr">
        <is>
          <t>cut-off 2, case 1</t>
        </is>
      </c>
      <c r="AB368" s="6" t="n">
        <v>46113</v>
      </c>
      <c r="AC368" t="inlineStr"/>
      <c r="AD368" s="6" t="n">
        <v>45962</v>
      </c>
    </row>
    <row r="369">
      <c r="A369" t="inlineStr">
        <is>
          <t>V300075</t>
        </is>
      </c>
      <c r="B369" t="inlineStr">
        <is>
          <t>2025-0023</t>
        </is>
      </c>
      <c r="C369" t="n">
        <v>30</v>
      </c>
      <c r="D369" t="inlineStr"/>
      <c r="E369" t="inlineStr">
        <is>
          <t>Contargo Rail Services GmbH</t>
        </is>
      </c>
      <c r="F369" t="inlineStr">
        <is>
          <t>WBA</t>
        </is>
      </c>
      <c r="G369" t="inlineStr">
        <is>
          <t>DPW</t>
        </is>
      </c>
      <c r="I369" s="6" t="n"/>
      <c r="J369" s="6" t="n"/>
      <c r="K369" t="inlineStr">
        <is>
          <t>terminated_early</t>
        </is>
      </c>
      <c r="L369" s="6" t="n">
        <v>45992</v>
      </c>
      <c r="M369" s="6" t="n">
        <v>47087</v>
      </c>
      <c r="N369" t="n">
        <v>1160</v>
      </c>
      <c r="O369" s="6" t="n">
        <v>47087</v>
      </c>
      <c r="S369" t="inlineStr">
        <is>
          <t>with cut-off date</t>
        </is>
      </c>
      <c r="T369" s="6" t="n">
        <v>46113</v>
      </c>
      <c r="U369" s="6" t="n">
        <v>46296</v>
      </c>
      <c r="V369" t="n">
        <v>1</v>
      </c>
      <c r="W369" t="n">
        <v>3</v>
      </c>
      <c r="X369" s="6" t="n"/>
      <c r="Z369" s="6" t="n">
        <v>46082</v>
      </c>
      <c r="AA369" t="inlineStr">
        <is>
          <t>cut-off 2, case 1</t>
        </is>
      </c>
      <c r="AB369" s="6" t="n">
        <v>46113</v>
      </c>
      <c r="AC369" t="inlineStr"/>
      <c r="AD369" s="6" t="n">
        <v>45962</v>
      </c>
    </row>
    <row r="370">
      <c r="A370" t="inlineStr">
        <is>
          <t>V300075</t>
        </is>
      </c>
      <c r="B370" t="inlineStr">
        <is>
          <t>2025-0023</t>
        </is>
      </c>
      <c r="C370" t="n">
        <v>31</v>
      </c>
      <c r="D370" t="inlineStr"/>
      <c r="E370" t="inlineStr">
        <is>
          <t>Contargo Rail Services GmbH</t>
        </is>
      </c>
      <c r="F370" t="inlineStr">
        <is>
          <t>WBA</t>
        </is>
      </c>
      <c r="G370" t="inlineStr">
        <is>
          <t>DPW</t>
        </is>
      </c>
      <c r="I370" s="6" t="n"/>
      <c r="J370" s="6" t="n"/>
      <c r="K370" t="inlineStr">
        <is>
          <t>terminated_early</t>
        </is>
      </c>
      <c r="L370" s="6" t="n">
        <v>45992</v>
      </c>
      <c r="M370" s="6" t="n">
        <v>47087</v>
      </c>
      <c r="N370" t="n">
        <v>1160</v>
      </c>
      <c r="O370" s="6" t="n">
        <v>47087</v>
      </c>
      <c r="S370" t="inlineStr">
        <is>
          <t>with cut-off date</t>
        </is>
      </c>
      <c r="T370" s="6" t="n">
        <v>46113</v>
      </c>
      <c r="U370" s="6" t="n">
        <v>46296</v>
      </c>
      <c r="V370" t="n">
        <v>1</v>
      </c>
      <c r="W370" t="n">
        <v>3</v>
      </c>
      <c r="X370" s="6" t="n"/>
      <c r="Z370" s="6" t="n">
        <v>46082</v>
      </c>
      <c r="AA370" t="inlineStr">
        <is>
          <t>cut-off 2, case 1</t>
        </is>
      </c>
      <c r="AB370" s="6" t="n">
        <v>46113</v>
      </c>
      <c r="AC370" t="inlineStr"/>
      <c r="AD370" s="6" t="n">
        <v>45962</v>
      </c>
    </row>
    <row r="371">
      <c r="A371" t="inlineStr">
        <is>
          <t>V300075</t>
        </is>
      </c>
      <c r="B371" t="inlineStr">
        <is>
          <t>2025-0023</t>
        </is>
      </c>
      <c r="C371" t="n">
        <v>32</v>
      </c>
      <c r="D371" t="inlineStr"/>
      <c r="E371" t="inlineStr">
        <is>
          <t>Contargo Rail Services GmbH</t>
        </is>
      </c>
      <c r="F371" t="inlineStr">
        <is>
          <t>WBA</t>
        </is>
      </c>
      <c r="G371" t="inlineStr">
        <is>
          <t>DPW</t>
        </is>
      </c>
      <c r="I371" s="6" t="n"/>
      <c r="J371" s="6" t="n"/>
      <c r="K371" t="inlineStr">
        <is>
          <t>terminated_early</t>
        </is>
      </c>
      <c r="L371" s="6" t="n">
        <v>45992</v>
      </c>
      <c r="M371" s="6" t="n">
        <v>47087</v>
      </c>
      <c r="N371" t="n">
        <v>1160</v>
      </c>
      <c r="O371" s="6" t="n">
        <v>47087</v>
      </c>
      <c r="S371" t="inlineStr">
        <is>
          <t>with cut-off date</t>
        </is>
      </c>
      <c r="T371" s="6" t="n">
        <v>46113</v>
      </c>
      <c r="U371" s="6" t="n">
        <v>46296</v>
      </c>
      <c r="V371" t="n">
        <v>1</v>
      </c>
      <c r="W371" t="n">
        <v>3</v>
      </c>
      <c r="X371" s="6" t="n"/>
      <c r="Z371" s="6" t="n">
        <v>46082</v>
      </c>
      <c r="AA371" t="inlineStr">
        <is>
          <t>cut-off 2, case 1</t>
        </is>
      </c>
      <c r="AB371" s="6" t="n">
        <v>46113</v>
      </c>
      <c r="AC371" t="inlineStr"/>
      <c r="AD371" s="6" t="n">
        <v>45962</v>
      </c>
    </row>
    <row r="372">
      <c r="A372" t="inlineStr">
        <is>
          <t>V300075</t>
        </is>
      </c>
      <c r="B372" t="inlineStr">
        <is>
          <t>2025-0023</t>
        </is>
      </c>
      <c r="C372" t="n">
        <v>33</v>
      </c>
      <c r="D372" t="inlineStr"/>
      <c r="E372" t="inlineStr">
        <is>
          <t>Contargo Rail Services GmbH</t>
        </is>
      </c>
      <c r="F372" t="inlineStr">
        <is>
          <t>WBA</t>
        </is>
      </c>
      <c r="G372" t="inlineStr">
        <is>
          <t>DPW</t>
        </is>
      </c>
      <c r="I372" s="6" t="n"/>
      <c r="J372" s="6" t="n"/>
      <c r="K372" t="inlineStr">
        <is>
          <t>terminated_early</t>
        </is>
      </c>
      <c r="L372" s="6" t="n">
        <v>45992</v>
      </c>
      <c r="M372" s="6" t="n">
        <v>47087</v>
      </c>
      <c r="N372" t="n">
        <v>1160</v>
      </c>
      <c r="O372" s="6" t="n">
        <v>47087</v>
      </c>
      <c r="S372" t="inlineStr">
        <is>
          <t>with cut-off date</t>
        </is>
      </c>
      <c r="T372" s="6" t="n">
        <v>46113</v>
      </c>
      <c r="U372" s="6" t="n">
        <v>46296</v>
      </c>
      <c r="V372" t="n">
        <v>1</v>
      </c>
      <c r="W372" t="n">
        <v>3</v>
      </c>
      <c r="X372" s="6" t="n"/>
      <c r="Z372" s="6" t="n">
        <v>46082</v>
      </c>
      <c r="AA372" t="inlineStr">
        <is>
          <t>cut-off 2, case 1</t>
        </is>
      </c>
      <c r="AB372" s="6" t="n">
        <v>46113</v>
      </c>
      <c r="AC372" t="inlineStr"/>
      <c r="AD372" s="6" t="n">
        <v>45962</v>
      </c>
    </row>
    <row r="373">
      <c r="A373" t="inlineStr">
        <is>
          <t>V300075</t>
        </is>
      </c>
      <c r="B373" t="inlineStr">
        <is>
          <t>2025-0023</t>
        </is>
      </c>
      <c r="C373" t="n">
        <v>34</v>
      </c>
      <c r="D373" t="inlineStr"/>
      <c r="E373" t="inlineStr">
        <is>
          <t>Contargo Rail Services GmbH</t>
        </is>
      </c>
      <c r="F373" t="inlineStr">
        <is>
          <t>WBA</t>
        </is>
      </c>
      <c r="G373" t="inlineStr">
        <is>
          <t>DPW</t>
        </is>
      </c>
      <c r="I373" s="6" t="n"/>
      <c r="J373" s="6" t="n"/>
      <c r="K373" t="inlineStr">
        <is>
          <t>terminated_early</t>
        </is>
      </c>
      <c r="L373" s="6" t="n">
        <v>45992</v>
      </c>
      <c r="M373" s="6" t="n">
        <v>47087</v>
      </c>
      <c r="N373" t="n">
        <v>1160</v>
      </c>
      <c r="O373" s="6" t="n">
        <v>47087</v>
      </c>
      <c r="S373" t="inlineStr">
        <is>
          <t>with cut-off date</t>
        </is>
      </c>
      <c r="T373" s="6" t="n">
        <v>46113</v>
      </c>
      <c r="U373" s="6" t="n">
        <v>46296</v>
      </c>
      <c r="V373" t="n">
        <v>1</v>
      </c>
      <c r="W373" t="n">
        <v>3</v>
      </c>
      <c r="X373" s="6" t="n"/>
      <c r="Z373" s="6" t="n">
        <v>46082</v>
      </c>
      <c r="AA373" t="inlineStr">
        <is>
          <t>cut-off 2, case 1</t>
        </is>
      </c>
      <c r="AB373" s="6" t="n">
        <v>46113</v>
      </c>
      <c r="AC373" t="inlineStr"/>
      <c r="AD373" s="6" t="n">
        <v>45962</v>
      </c>
    </row>
    <row r="374">
      <c r="A374" t="inlineStr">
        <is>
          <t>V300075</t>
        </is>
      </c>
      <c r="B374" t="inlineStr">
        <is>
          <t>2025-0023</t>
        </is>
      </c>
      <c r="C374" t="n">
        <v>35</v>
      </c>
      <c r="D374" t="inlineStr"/>
      <c r="E374" t="inlineStr">
        <is>
          <t>Contargo Rail Services GmbH</t>
        </is>
      </c>
      <c r="F374" t="inlineStr">
        <is>
          <t>WBA</t>
        </is>
      </c>
      <c r="G374" t="inlineStr">
        <is>
          <t>DPW</t>
        </is>
      </c>
      <c r="I374" s="6" t="n"/>
      <c r="J374" s="6" t="n"/>
      <c r="K374" t="inlineStr">
        <is>
          <t>terminated_early</t>
        </is>
      </c>
      <c r="L374" s="6" t="n">
        <v>45992</v>
      </c>
      <c r="M374" s="6" t="n">
        <v>47087</v>
      </c>
      <c r="N374" t="n">
        <v>1160</v>
      </c>
      <c r="O374" s="6" t="n">
        <v>47087</v>
      </c>
      <c r="S374" t="inlineStr">
        <is>
          <t>with cut-off date</t>
        </is>
      </c>
      <c r="T374" s="6" t="n">
        <v>46113</v>
      </c>
      <c r="U374" s="6" t="n">
        <v>46296</v>
      </c>
      <c r="V374" t="n">
        <v>1</v>
      </c>
      <c r="W374" t="n">
        <v>3</v>
      </c>
      <c r="X374" s="6" t="n"/>
      <c r="Z374" s="6" t="n">
        <v>46082</v>
      </c>
      <c r="AA374" t="inlineStr">
        <is>
          <t>cut-off 2, case 1</t>
        </is>
      </c>
      <c r="AB374" s="6" t="n">
        <v>46113</v>
      </c>
      <c r="AC374" t="inlineStr"/>
      <c r="AD374" s="6" t="n">
        <v>45962</v>
      </c>
    </row>
    <row r="375">
      <c r="A375" t="inlineStr">
        <is>
          <t>V300075</t>
        </is>
      </c>
      <c r="B375" t="inlineStr">
        <is>
          <t>2025-0023</t>
        </is>
      </c>
      <c r="C375" t="n">
        <v>36</v>
      </c>
      <c r="D375" t="inlineStr"/>
      <c r="E375" t="inlineStr">
        <is>
          <t>Contargo Rail Services GmbH</t>
        </is>
      </c>
      <c r="F375" t="inlineStr">
        <is>
          <t>WBA</t>
        </is>
      </c>
      <c r="G375" t="inlineStr">
        <is>
          <t>DPW</t>
        </is>
      </c>
      <c r="I375" s="6" t="n"/>
      <c r="J375" s="6" t="n"/>
      <c r="K375" t="inlineStr">
        <is>
          <t>terminated_early</t>
        </is>
      </c>
      <c r="L375" s="6" t="n">
        <v>45992</v>
      </c>
      <c r="M375" s="6" t="n">
        <v>47087</v>
      </c>
      <c r="N375" t="n">
        <v>1160</v>
      </c>
      <c r="O375" s="6" t="n">
        <v>47087</v>
      </c>
      <c r="S375" t="inlineStr">
        <is>
          <t>with cut-off date</t>
        </is>
      </c>
      <c r="T375" s="6" t="n">
        <v>46113</v>
      </c>
      <c r="U375" s="6" t="n">
        <v>46296</v>
      </c>
      <c r="V375" t="n">
        <v>1</v>
      </c>
      <c r="W375" t="n">
        <v>3</v>
      </c>
      <c r="X375" s="6" t="n"/>
      <c r="Z375" s="6" t="n">
        <v>46082</v>
      </c>
      <c r="AA375" t="inlineStr">
        <is>
          <t>cut-off 2, case 1</t>
        </is>
      </c>
      <c r="AB375" s="6" t="n">
        <v>46113</v>
      </c>
      <c r="AC375" t="inlineStr"/>
      <c r="AD375" s="6" t="n">
        <v>45962</v>
      </c>
    </row>
    <row r="376">
      <c r="A376" t="inlineStr">
        <is>
          <t>V300075</t>
        </is>
      </c>
      <c r="B376" t="inlineStr">
        <is>
          <t>2025-0023</t>
        </is>
      </c>
      <c r="C376" t="n">
        <v>37</v>
      </c>
      <c r="D376" t="inlineStr"/>
      <c r="E376" t="inlineStr">
        <is>
          <t>Contargo Rail Services GmbH</t>
        </is>
      </c>
      <c r="F376" t="inlineStr">
        <is>
          <t>WBA</t>
        </is>
      </c>
      <c r="G376" t="inlineStr">
        <is>
          <t>DPW</t>
        </is>
      </c>
      <c r="I376" s="6" t="n"/>
      <c r="J376" s="6" t="n"/>
      <c r="K376" t="inlineStr">
        <is>
          <t>terminated_early</t>
        </is>
      </c>
      <c r="L376" s="6" t="n">
        <v>45992</v>
      </c>
      <c r="M376" s="6" t="n">
        <v>47087</v>
      </c>
      <c r="N376" t="n">
        <v>1160</v>
      </c>
      <c r="O376" s="6" t="n">
        <v>47087</v>
      </c>
      <c r="S376" t="inlineStr">
        <is>
          <t>with cut-off date</t>
        </is>
      </c>
      <c r="T376" s="6" t="n">
        <v>46113</v>
      </c>
      <c r="U376" s="6" t="n">
        <v>46296</v>
      </c>
      <c r="V376" t="n">
        <v>1</v>
      </c>
      <c r="W376" t="n">
        <v>3</v>
      </c>
      <c r="X376" s="6" t="n"/>
      <c r="Z376" s="6" t="n">
        <v>46082</v>
      </c>
      <c r="AA376" t="inlineStr">
        <is>
          <t>cut-off 2, case 1</t>
        </is>
      </c>
      <c r="AB376" s="6" t="n">
        <v>46113</v>
      </c>
      <c r="AC376" t="inlineStr"/>
      <c r="AD376" s="6" t="n">
        <v>45962</v>
      </c>
    </row>
    <row r="377">
      <c r="A377" t="inlineStr">
        <is>
          <t>V300075</t>
        </is>
      </c>
      <c r="B377" t="inlineStr">
        <is>
          <t>2025-0023</t>
        </is>
      </c>
      <c r="C377" t="n">
        <v>38</v>
      </c>
      <c r="D377" t="inlineStr"/>
      <c r="E377" t="inlineStr">
        <is>
          <t>Contargo Rail Services GmbH</t>
        </is>
      </c>
      <c r="F377" t="inlineStr">
        <is>
          <t>WBA</t>
        </is>
      </c>
      <c r="G377" t="inlineStr">
        <is>
          <t>DPW</t>
        </is>
      </c>
      <c r="I377" s="6" t="n"/>
      <c r="J377" s="6" t="n"/>
      <c r="K377" t="inlineStr">
        <is>
          <t>terminated_early</t>
        </is>
      </c>
      <c r="L377" s="6" t="n">
        <v>45992</v>
      </c>
      <c r="M377" s="6" t="n">
        <v>47087</v>
      </c>
      <c r="N377" t="n">
        <v>1160</v>
      </c>
      <c r="O377" s="6" t="n">
        <v>47087</v>
      </c>
      <c r="S377" t="inlineStr">
        <is>
          <t>with cut-off date</t>
        </is>
      </c>
      <c r="T377" s="6" t="n">
        <v>46113</v>
      </c>
      <c r="U377" s="6" t="n">
        <v>46296</v>
      </c>
      <c r="V377" t="n">
        <v>1</v>
      </c>
      <c r="W377" t="n">
        <v>3</v>
      </c>
      <c r="X377" s="6" t="n"/>
      <c r="Z377" s="6" t="n">
        <v>46082</v>
      </c>
      <c r="AA377" t="inlineStr">
        <is>
          <t>cut-off 2, case 1</t>
        </is>
      </c>
      <c r="AB377" s="6" t="n">
        <v>46113</v>
      </c>
      <c r="AC377" t="inlineStr"/>
      <c r="AD377" s="6" t="n">
        <v>45962</v>
      </c>
    </row>
    <row r="378">
      <c r="A378" t="inlineStr">
        <is>
          <t>V300075</t>
        </is>
      </c>
      <c r="B378" t="inlineStr">
        <is>
          <t>2025-0023</t>
        </is>
      </c>
      <c r="C378" t="n">
        <v>39</v>
      </c>
      <c r="D378" t="inlineStr"/>
      <c r="E378" t="inlineStr">
        <is>
          <t>Contargo Rail Services GmbH</t>
        </is>
      </c>
      <c r="F378" t="inlineStr">
        <is>
          <t>WBA</t>
        </is>
      </c>
      <c r="G378" t="inlineStr">
        <is>
          <t>DPW</t>
        </is>
      </c>
      <c r="I378" s="6" t="n"/>
      <c r="J378" s="6" t="n"/>
      <c r="K378" t="inlineStr">
        <is>
          <t>terminated_early</t>
        </is>
      </c>
      <c r="L378" s="6" t="n">
        <v>45992</v>
      </c>
      <c r="M378" s="6" t="n">
        <v>47087</v>
      </c>
      <c r="N378" t="n">
        <v>1160</v>
      </c>
      <c r="O378" s="6" t="n">
        <v>47087</v>
      </c>
      <c r="S378" t="inlineStr">
        <is>
          <t>with cut-off date</t>
        </is>
      </c>
      <c r="T378" s="6" t="n">
        <v>46113</v>
      </c>
      <c r="U378" s="6" t="n">
        <v>46296</v>
      </c>
      <c r="V378" t="n">
        <v>1</v>
      </c>
      <c r="W378" t="n">
        <v>3</v>
      </c>
      <c r="X378" s="6" t="n"/>
      <c r="Z378" s="6" t="n">
        <v>46082</v>
      </c>
      <c r="AA378" t="inlineStr">
        <is>
          <t>cut-off 2, case 1</t>
        </is>
      </c>
      <c r="AB378" s="6" t="n">
        <v>46113</v>
      </c>
      <c r="AC378" t="inlineStr"/>
      <c r="AD378" s="6" t="n">
        <v>45962</v>
      </c>
    </row>
    <row r="379">
      <c r="A379" t="inlineStr">
        <is>
          <t>V300076</t>
        </is>
      </c>
      <c r="B379" t="inlineStr">
        <is>
          <t>2025-0017</t>
        </is>
      </c>
      <c r="C379" t="n">
        <v>1</v>
      </c>
      <c r="D379" t="inlineStr">
        <is>
          <t>37 80 4565 540-4</t>
        </is>
      </c>
      <c r="E379" t="inlineStr">
        <is>
          <t>Contargo Rail Services GmbH</t>
        </is>
      </c>
      <c r="F379" t="inlineStr">
        <is>
          <t>WBA</t>
        </is>
      </c>
      <c r="G379" t="inlineStr">
        <is>
          <t>60' CW</t>
        </is>
      </c>
      <c r="I379" s="6" t="n"/>
      <c r="J379" s="6" t="n"/>
      <c r="K379" t="inlineStr">
        <is>
          <t>terminated_early</t>
        </is>
      </c>
      <c r="L379" s="6" t="n">
        <v>45926</v>
      </c>
      <c r="M379" s="6" t="n">
        <v>47021</v>
      </c>
      <c r="N379" t="n">
        <v>1160</v>
      </c>
      <c r="O379" s="6" t="n">
        <v>47021</v>
      </c>
      <c r="S379" t="inlineStr">
        <is>
          <t>with cut-off date</t>
        </is>
      </c>
      <c r="T379" s="6" t="n">
        <v>46113</v>
      </c>
      <c r="U379" s="6" t="n">
        <v>46296</v>
      </c>
      <c r="V379" t="n">
        <v>1</v>
      </c>
      <c r="W379" t="n">
        <v>3</v>
      </c>
      <c r="X379" s="6" t="n"/>
      <c r="Z379" s="6" t="n">
        <v>46082</v>
      </c>
      <c r="AA379" t="inlineStr">
        <is>
          <t>cut-off 2, case 1</t>
        </is>
      </c>
      <c r="AB379" s="6" t="n">
        <v>46113</v>
      </c>
      <c r="AC379" t="inlineStr"/>
      <c r="AD379" s="6" t="n">
        <v>45962</v>
      </c>
    </row>
    <row r="380">
      <c r="A380" t="inlineStr">
        <is>
          <t>V300076</t>
        </is>
      </c>
      <c r="B380" t="inlineStr">
        <is>
          <t>2025-0017</t>
        </is>
      </c>
      <c r="C380" t="n">
        <v>2</v>
      </c>
      <c r="D380" t="inlineStr">
        <is>
          <t>37 80 4565 542-0</t>
        </is>
      </c>
      <c r="E380" t="inlineStr">
        <is>
          <t>Contargo Rail Services GmbH</t>
        </is>
      </c>
      <c r="F380" t="inlineStr">
        <is>
          <t>WBA</t>
        </is>
      </c>
      <c r="G380" t="inlineStr">
        <is>
          <t>60' CW</t>
        </is>
      </c>
      <c r="I380" s="6" t="n"/>
      <c r="J380" s="6" t="n"/>
      <c r="K380" t="inlineStr">
        <is>
          <t>terminated_early</t>
        </is>
      </c>
      <c r="L380" s="6" t="n">
        <v>45926</v>
      </c>
      <c r="M380" s="6" t="n">
        <v>47021</v>
      </c>
      <c r="N380" t="n">
        <v>1160</v>
      </c>
      <c r="O380" s="6" t="n">
        <v>47021</v>
      </c>
      <c r="S380" t="inlineStr">
        <is>
          <t>with cut-off date</t>
        </is>
      </c>
      <c r="T380" s="6" t="n">
        <v>46113</v>
      </c>
      <c r="U380" s="6" t="n">
        <v>46296</v>
      </c>
      <c r="V380" t="n">
        <v>1</v>
      </c>
      <c r="W380" t="n">
        <v>3</v>
      </c>
      <c r="X380" s="6" t="n"/>
      <c r="Z380" s="6" t="n">
        <v>46082</v>
      </c>
      <c r="AA380" t="inlineStr">
        <is>
          <t>cut-off 2, case 1</t>
        </is>
      </c>
      <c r="AB380" s="6" t="n">
        <v>46113</v>
      </c>
      <c r="AC380" t="inlineStr"/>
      <c r="AD380" s="6" t="n">
        <v>45962</v>
      </c>
    </row>
    <row r="381">
      <c r="A381" t="inlineStr">
        <is>
          <t>V300076</t>
        </is>
      </c>
      <c r="B381" t="inlineStr">
        <is>
          <t>2025-0017</t>
        </is>
      </c>
      <c r="C381" t="n">
        <v>3</v>
      </c>
      <c r="D381" t="inlineStr">
        <is>
          <t>37 80 4565 544-6</t>
        </is>
      </c>
      <c r="E381" t="inlineStr">
        <is>
          <t>Contargo Rail Services GmbH</t>
        </is>
      </c>
      <c r="F381" t="inlineStr">
        <is>
          <t>WBA</t>
        </is>
      </c>
      <c r="G381" t="inlineStr">
        <is>
          <t>60' CW</t>
        </is>
      </c>
      <c r="I381" s="6" t="n"/>
      <c r="J381" s="6" t="n"/>
      <c r="K381" t="inlineStr">
        <is>
          <t>terminated_early</t>
        </is>
      </c>
      <c r="L381" s="6" t="n">
        <v>45926</v>
      </c>
      <c r="M381" s="6" t="n">
        <v>47021</v>
      </c>
      <c r="N381" t="n">
        <v>1160</v>
      </c>
      <c r="O381" s="6" t="n">
        <v>47021</v>
      </c>
      <c r="S381" t="inlineStr">
        <is>
          <t>with cut-off date</t>
        </is>
      </c>
      <c r="T381" s="6" t="n">
        <v>46113</v>
      </c>
      <c r="U381" s="6" t="n">
        <v>46296</v>
      </c>
      <c r="V381" t="n">
        <v>1</v>
      </c>
      <c r="W381" t="n">
        <v>3</v>
      </c>
      <c r="X381" s="6" t="n"/>
      <c r="Z381" s="6" t="n">
        <v>46082</v>
      </c>
      <c r="AA381" t="inlineStr">
        <is>
          <t>cut-off 2, case 1</t>
        </is>
      </c>
      <c r="AB381" s="6" t="n">
        <v>46113</v>
      </c>
      <c r="AC381" t="inlineStr"/>
      <c r="AD381" s="6" t="n">
        <v>45962</v>
      </c>
    </row>
    <row r="382">
      <c r="A382" t="inlineStr">
        <is>
          <t>V300076</t>
        </is>
      </c>
      <c r="B382" t="inlineStr">
        <is>
          <t>2025-0017</t>
        </is>
      </c>
      <c r="C382" t="n">
        <v>4</v>
      </c>
      <c r="D382" t="inlineStr"/>
      <c r="E382" t="inlineStr">
        <is>
          <t>Contargo Rail Services GmbH</t>
        </is>
      </c>
      <c r="F382" t="inlineStr">
        <is>
          <t>WBA</t>
        </is>
      </c>
      <c r="G382" t="inlineStr">
        <is>
          <t>60' CW</t>
        </is>
      </c>
      <c r="I382" s="6" t="n"/>
      <c r="J382" s="6" t="n"/>
      <c r="K382" t="inlineStr">
        <is>
          <t>terminated_early</t>
        </is>
      </c>
      <c r="L382" s="6" t="n">
        <v>45992</v>
      </c>
      <c r="M382" s="6" t="n">
        <v>47087</v>
      </c>
      <c r="N382" t="n">
        <v>1160</v>
      </c>
      <c r="O382" s="6" t="n">
        <v>47087</v>
      </c>
      <c r="S382" t="inlineStr">
        <is>
          <t>with cut-off date</t>
        </is>
      </c>
      <c r="T382" s="6" t="n">
        <v>46113</v>
      </c>
      <c r="U382" s="6" t="n">
        <v>46296</v>
      </c>
      <c r="V382" t="n">
        <v>1</v>
      </c>
      <c r="W382" t="n">
        <v>3</v>
      </c>
      <c r="X382" s="6" t="n"/>
      <c r="Z382" s="6" t="n">
        <v>46082</v>
      </c>
      <c r="AA382" t="inlineStr">
        <is>
          <t>cut-off 2, case 1</t>
        </is>
      </c>
      <c r="AB382" s="6" t="n">
        <v>46113</v>
      </c>
      <c r="AC382" t="inlineStr"/>
      <c r="AD382" s="6" t="n">
        <v>45962</v>
      </c>
    </row>
    <row r="383">
      <c r="A383" t="inlineStr">
        <is>
          <t>V300076</t>
        </is>
      </c>
      <c r="B383" t="inlineStr">
        <is>
          <t>2025-0017</t>
        </is>
      </c>
      <c r="C383" t="n">
        <v>5</v>
      </c>
      <c r="D383" t="inlineStr"/>
      <c r="E383" t="inlineStr">
        <is>
          <t>Contargo Rail Services GmbH</t>
        </is>
      </c>
      <c r="F383" t="inlineStr">
        <is>
          <t>WBA</t>
        </is>
      </c>
      <c r="G383" t="inlineStr">
        <is>
          <t>60' CW</t>
        </is>
      </c>
      <c r="I383" s="6" t="n"/>
      <c r="J383" s="6" t="n"/>
      <c r="K383" t="inlineStr">
        <is>
          <t>terminated_early</t>
        </is>
      </c>
      <c r="L383" s="6" t="n">
        <v>45992</v>
      </c>
      <c r="M383" s="6" t="n">
        <v>47087</v>
      </c>
      <c r="N383" t="n">
        <v>1160</v>
      </c>
      <c r="O383" s="6" t="n">
        <v>47087</v>
      </c>
      <c r="S383" t="inlineStr">
        <is>
          <t>with cut-off date</t>
        </is>
      </c>
      <c r="T383" s="6" t="n">
        <v>46113</v>
      </c>
      <c r="U383" s="6" t="n">
        <v>46296</v>
      </c>
      <c r="V383" t="n">
        <v>1</v>
      </c>
      <c r="W383" t="n">
        <v>3</v>
      </c>
      <c r="X383" s="6" t="n"/>
      <c r="Z383" s="6" t="n">
        <v>46082</v>
      </c>
      <c r="AA383" t="inlineStr">
        <is>
          <t>cut-off 2, case 1</t>
        </is>
      </c>
      <c r="AB383" s="6" t="n">
        <v>46113</v>
      </c>
      <c r="AC383" t="inlineStr"/>
      <c r="AD383" s="6" t="n">
        <v>45962</v>
      </c>
    </row>
    <row r="384">
      <c r="A384" t="inlineStr">
        <is>
          <t>V300076</t>
        </is>
      </c>
      <c r="B384" t="inlineStr">
        <is>
          <t>2025-0017</t>
        </is>
      </c>
      <c r="C384" t="n">
        <v>6</v>
      </c>
      <c r="D384" t="inlineStr"/>
      <c r="E384" t="inlineStr">
        <is>
          <t>Contargo Rail Services GmbH</t>
        </is>
      </c>
      <c r="F384" t="inlineStr">
        <is>
          <t>WBA</t>
        </is>
      </c>
      <c r="G384" t="inlineStr">
        <is>
          <t>60' CW</t>
        </is>
      </c>
      <c r="I384" s="6" t="n"/>
      <c r="J384" s="6" t="n"/>
      <c r="K384" t="inlineStr">
        <is>
          <t>terminated_early</t>
        </is>
      </c>
      <c r="L384" s="6" t="n">
        <v>45992</v>
      </c>
      <c r="M384" s="6" t="n">
        <v>47087</v>
      </c>
      <c r="N384" t="n">
        <v>1160</v>
      </c>
      <c r="O384" s="6" t="n">
        <v>47087</v>
      </c>
      <c r="S384" t="inlineStr">
        <is>
          <t>with cut-off date</t>
        </is>
      </c>
      <c r="T384" s="6" t="n">
        <v>46113</v>
      </c>
      <c r="U384" s="6" t="n">
        <v>46296</v>
      </c>
      <c r="V384" t="n">
        <v>1</v>
      </c>
      <c r="W384" t="n">
        <v>3</v>
      </c>
      <c r="X384" s="6" t="n"/>
      <c r="Z384" s="6" t="n">
        <v>46082</v>
      </c>
      <c r="AA384" t="inlineStr">
        <is>
          <t>cut-off 2, case 1</t>
        </is>
      </c>
      <c r="AB384" s="6" t="n">
        <v>46113</v>
      </c>
      <c r="AC384" t="inlineStr"/>
      <c r="AD384" s="6" t="n">
        <v>45962</v>
      </c>
    </row>
    <row r="385">
      <c r="A385" t="inlineStr">
        <is>
          <t>V300077</t>
        </is>
      </c>
      <c r="B385" t="inlineStr">
        <is>
          <t>2025-0016</t>
        </is>
      </c>
      <c r="C385" t="n">
        <v>1</v>
      </c>
      <c r="D385" t="inlineStr">
        <is>
          <t>37 80 4963 218-5</t>
        </is>
      </c>
      <c r="E385" t="inlineStr">
        <is>
          <t>Contargo Rail Services GmbH</t>
        </is>
      </c>
      <c r="F385" t="inlineStr">
        <is>
          <t>WBA</t>
        </is>
      </c>
      <c r="G385" t="inlineStr">
        <is>
          <t>90' CW</t>
        </is>
      </c>
      <c r="I385" s="6" t="n"/>
      <c r="J385" s="6" t="n"/>
      <c r="K385" t="inlineStr">
        <is>
          <t>terminated_early</t>
        </is>
      </c>
      <c r="L385" s="6" t="n">
        <v>45926</v>
      </c>
      <c r="M385" s="6" t="n">
        <v>47021</v>
      </c>
      <c r="N385" t="n">
        <v>1150</v>
      </c>
      <c r="O385" s="6" t="n">
        <v>47021</v>
      </c>
      <c r="S385" t="inlineStr">
        <is>
          <t>with cut-off date</t>
        </is>
      </c>
      <c r="T385" s="6" t="n">
        <v>46113</v>
      </c>
      <c r="U385" s="6" t="n">
        <v>46296</v>
      </c>
      <c r="V385" t="n">
        <v>1</v>
      </c>
      <c r="W385" t="n">
        <v>3</v>
      </c>
      <c r="X385" s="6" t="n"/>
      <c r="Z385" s="6" t="n">
        <v>46082</v>
      </c>
      <c r="AA385" t="inlineStr">
        <is>
          <t>cut-off 2, case 1</t>
        </is>
      </c>
      <c r="AB385" s="6" t="n">
        <v>46113</v>
      </c>
      <c r="AC385" t="inlineStr"/>
      <c r="AD385" s="6" t="n">
        <v>45962</v>
      </c>
    </row>
    <row r="386">
      <c r="A386" t="inlineStr">
        <is>
          <t>V300077</t>
        </is>
      </c>
      <c r="B386" t="inlineStr">
        <is>
          <t>2025-0016</t>
        </is>
      </c>
      <c r="C386" t="n">
        <v>2</v>
      </c>
      <c r="D386" t="inlineStr">
        <is>
          <t>37 80 4963 220-1</t>
        </is>
      </c>
      <c r="E386" t="inlineStr">
        <is>
          <t>Contargo Rail Services GmbH</t>
        </is>
      </c>
      <c r="F386" t="inlineStr">
        <is>
          <t>WBA</t>
        </is>
      </c>
      <c r="G386" t="inlineStr">
        <is>
          <t>90' CW</t>
        </is>
      </c>
      <c r="I386" s="6" t="n"/>
      <c r="J386" s="6" t="n"/>
      <c r="K386" t="inlineStr">
        <is>
          <t>terminated_early</t>
        </is>
      </c>
      <c r="L386" s="6" t="n">
        <v>45926</v>
      </c>
      <c r="M386" s="6" t="n">
        <v>47021</v>
      </c>
      <c r="N386" t="n">
        <v>1150</v>
      </c>
      <c r="O386" s="6" t="n">
        <v>47021</v>
      </c>
      <c r="S386" t="inlineStr">
        <is>
          <t>with cut-off date</t>
        </is>
      </c>
      <c r="T386" s="6" t="n">
        <v>46113</v>
      </c>
      <c r="U386" s="6" t="n">
        <v>46296</v>
      </c>
      <c r="V386" t="n">
        <v>1</v>
      </c>
      <c r="W386" t="n">
        <v>3</v>
      </c>
      <c r="X386" s="6" t="n"/>
      <c r="Z386" s="6" t="n">
        <v>46082</v>
      </c>
      <c r="AA386" t="inlineStr">
        <is>
          <t>cut-off 2, case 1</t>
        </is>
      </c>
      <c r="AB386" s="6" t="n">
        <v>46113</v>
      </c>
      <c r="AC386" t="inlineStr"/>
      <c r="AD386" s="6" t="n">
        <v>45962</v>
      </c>
    </row>
    <row r="387">
      <c r="A387" t="inlineStr">
        <is>
          <t>V300077</t>
        </is>
      </c>
      <c r="B387" t="inlineStr">
        <is>
          <t>2025-0016</t>
        </is>
      </c>
      <c r="C387" t="n">
        <v>3</v>
      </c>
      <c r="D387" t="inlineStr">
        <is>
          <t>37 80 4963 225-0</t>
        </is>
      </c>
      <c r="E387" t="inlineStr">
        <is>
          <t>Contargo Rail Services GmbH</t>
        </is>
      </c>
      <c r="F387" t="inlineStr">
        <is>
          <t>WBA</t>
        </is>
      </c>
      <c r="G387" t="inlineStr">
        <is>
          <t>90' CW</t>
        </is>
      </c>
      <c r="I387" s="6" t="n"/>
      <c r="J387" s="6" t="n"/>
      <c r="K387" t="inlineStr">
        <is>
          <t>terminated_early</t>
        </is>
      </c>
      <c r="L387" s="6" t="n">
        <v>45926</v>
      </c>
      <c r="M387" s="6" t="n">
        <v>47021</v>
      </c>
      <c r="N387" t="n">
        <v>1150</v>
      </c>
      <c r="O387" s="6" t="n">
        <v>47021</v>
      </c>
      <c r="S387" t="inlineStr">
        <is>
          <t>with cut-off date</t>
        </is>
      </c>
      <c r="T387" s="6" t="n">
        <v>46113</v>
      </c>
      <c r="U387" s="6" t="n">
        <v>46296</v>
      </c>
      <c r="V387" t="n">
        <v>1</v>
      </c>
      <c r="W387" t="n">
        <v>3</v>
      </c>
      <c r="X387" s="6" t="n"/>
      <c r="Z387" s="6" t="n">
        <v>46082</v>
      </c>
      <c r="AA387" t="inlineStr">
        <is>
          <t>cut-off 2, case 1</t>
        </is>
      </c>
      <c r="AB387" s="6" t="n">
        <v>46113</v>
      </c>
      <c r="AC387" t="inlineStr"/>
      <c r="AD387" s="6" t="n">
        <v>45962</v>
      </c>
    </row>
    <row r="388">
      <c r="A388" t="inlineStr">
        <is>
          <t>V300077</t>
        </is>
      </c>
      <c r="B388" t="inlineStr">
        <is>
          <t>2025-0016</t>
        </is>
      </c>
      <c r="C388" t="n">
        <v>4</v>
      </c>
      <c r="D388" t="inlineStr">
        <is>
          <t>37 80 4963 232-6</t>
        </is>
      </c>
      <c r="E388" t="inlineStr">
        <is>
          <t>Contargo Rail Services GmbH</t>
        </is>
      </c>
      <c r="F388" t="inlineStr">
        <is>
          <t>WBA</t>
        </is>
      </c>
      <c r="G388" t="inlineStr">
        <is>
          <t>90' CW</t>
        </is>
      </c>
      <c r="I388" s="6" t="n"/>
      <c r="J388" s="6" t="n"/>
      <c r="K388" t="inlineStr">
        <is>
          <t>terminated_early</t>
        </is>
      </c>
      <c r="L388" s="6" t="n">
        <v>45926</v>
      </c>
      <c r="M388" s="6" t="n">
        <v>47021</v>
      </c>
      <c r="N388" t="n">
        <v>1150</v>
      </c>
      <c r="O388" s="6" t="n">
        <v>47021</v>
      </c>
      <c r="S388" t="inlineStr">
        <is>
          <t>with cut-off date</t>
        </is>
      </c>
      <c r="T388" s="6" t="n">
        <v>46113</v>
      </c>
      <c r="U388" s="6" t="n">
        <v>46296</v>
      </c>
      <c r="V388" t="n">
        <v>1</v>
      </c>
      <c r="W388" t="n">
        <v>3</v>
      </c>
      <c r="X388" s="6" t="n"/>
      <c r="Z388" s="6" t="n">
        <v>46082</v>
      </c>
      <c r="AA388" t="inlineStr">
        <is>
          <t>cut-off 2, case 1</t>
        </is>
      </c>
      <c r="AB388" s="6" t="n">
        <v>46113</v>
      </c>
      <c r="AC388" t="inlineStr"/>
      <c r="AD388" s="6" t="n">
        <v>45962</v>
      </c>
    </row>
    <row r="389">
      <c r="A389" t="inlineStr">
        <is>
          <t>V300077</t>
        </is>
      </c>
      <c r="B389" t="inlineStr">
        <is>
          <t>2025-0016</t>
        </is>
      </c>
      <c r="C389" t="n">
        <v>5</v>
      </c>
      <c r="D389" t="inlineStr">
        <is>
          <t>37 80 4963 235-9</t>
        </is>
      </c>
      <c r="E389" t="inlineStr">
        <is>
          <t>Contargo Rail Services GmbH</t>
        </is>
      </c>
      <c r="F389" t="inlineStr">
        <is>
          <t>WBA</t>
        </is>
      </c>
      <c r="G389" t="inlineStr">
        <is>
          <t>90' CW</t>
        </is>
      </c>
      <c r="I389" s="6" t="n"/>
      <c r="J389" s="6" t="n"/>
      <c r="K389" t="inlineStr">
        <is>
          <t>terminated_early</t>
        </is>
      </c>
      <c r="L389" s="6" t="n">
        <v>45926</v>
      </c>
      <c r="M389" s="6" t="n">
        <v>47021</v>
      </c>
      <c r="N389" t="n">
        <v>1150</v>
      </c>
      <c r="O389" s="6" t="n">
        <v>47021</v>
      </c>
      <c r="S389" t="inlineStr">
        <is>
          <t>with cut-off date</t>
        </is>
      </c>
      <c r="T389" s="6" t="n">
        <v>46113</v>
      </c>
      <c r="U389" s="6" t="n">
        <v>46296</v>
      </c>
      <c r="V389" t="n">
        <v>1</v>
      </c>
      <c r="W389" t="n">
        <v>3</v>
      </c>
      <c r="X389" s="6" t="n"/>
      <c r="Z389" s="6" t="n">
        <v>46082</v>
      </c>
      <c r="AA389" t="inlineStr">
        <is>
          <t>cut-off 2, case 1</t>
        </is>
      </c>
      <c r="AB389" s="6" t="n">
        <v>46113</v>
      </c>
      <c r="AC389" t="inlineStr"/>
      <c r="AD389" s="6" t="n">
        <v>45962</v>
      </c>
    </row>
    <row r="390">
      <c r="A390" t="inlineStr">
        <is>
          <t>V300077</t>
        </is>
      </c>
      <c r="B390" t="inlineStr">
        <is>
          <t>2025-0016</t>
        </is>
      </c>
      <c r="C390" t="n">
        <v>6</v>
      </c>
      <c r="D390" t="inlineStr">
        <is>
          <t>37 80 4963 238-3</t>
        </is>
      </c>
      <c r="E390" t="inlineStr">
        <is>
          <t>Contargo Rail Services GmbH</t>
        </is>
      </c>
      <c r="F390" t="inlineStr">
        <is>
          <t>WBA</t>
        </is>
      </c>
      <c r="G390" t="inlineStr">
        <is>
          <t>90' CW</t>
        </is>
      </c>
      <c r="I390" s="6" t="n"/>
      <c r="J390" s="6" t="n"/>
      <c r="K390" t="inlineStr">
        <is>
          <t>terminated_early</t>
        </is>
      </c>
      <c r="L390" s="6" t="n">
        <v>45926</v>
      </c>
      <c r="M390" s="6" t="n">
        <v>47021</v>
      </c>
      <c r="N390" t="n">
        <v>1150</v>
      </c>
      <c r="O390" s="6" t="n">
        <v>47021</v>
      </c>
      <c r="S390" t="inlineStr">
        <is>
          <t>with cut-off date</t>
        </is>
      </c>
      <c r="T390" s="6" t="n">
        <v>46113</v>
      </c>
      <c r="U390" s="6" t="n">
        <v>46296</v>
      </c>
      <c r="V390" t="n">
        <v>1</v>
      </c>
      <c r="W390" t="n">
        <v>3</v>
      </c>
      <c r="X390" s="6" t="n"/>
      <c r="Z390" s="6" t="n">
        <v>46082</v>
      </c>
      <c r="AA390" t="inlineStr">
        <is>
          <t>cut-off 2, case 1</t>
        </is>
      </c>
      <c r="AB390" s="6" t="n">
        <v>46113</v>
      </c>
      <c r="AC390" t="inlineStr"/>
      <c r="AD390" s="6" t="n">
        <v>45962</v>
      </c>
    </row>
    <row r="391">
      <c r="A391" t="inlineStr">
        <is>
          <t>V300077</t>
        </is>
      </c>
      <c r="B391" t="inlineStr">
        <is>
          <t>2025-0016</t>
        </is>
      </c>
      <c r="C391" t="n">
        <v>7</v>
      </c>
      <c r="D391" t="inlineStr"/>
      <c r="E391" t="inlineStr">
        <is>
          <t>Contargo Rail Services GmbH</t>
        </is>
      </c>
      <c r="F391" t="inlineStr">
        <is>
          <t>WBA</t>
        </is>
      </c>
      <c r="G391" t="inlineStr">
        <is>
          <t>90' CW</t>
        </is>
      </c>
      <c r="I391" s="6" t="n"/>
      <c r="J391" s="6" t="n"/>
      <c r="K391" t="inlineStr">
        <is>
          <t>terminated_early</t>
        </is>
      </c>
      <c r="L391" s="6" t="n">
        <v>45992</v>
      </c>
      <c r="M391" s="6" t="n">
        <v>47087</v>
      </c>
      <c r="N391" t="n">
        <v>1150</v>
      </c>
      <c r="O391" s="6" t="n">
        <v>47087</v>
      </c>
      <c r="S391" t="inlineStr">
        <is>
          <t>with cut-off date</t>
        </is>
      </c>
      <c r="T391" s="6" t="n">
        <v>46113</v>
      </c>
      <c r="U391" s="6" t="n">
        <v>46296</v>
      </c>
      <c r="V391" t="n">
        <v>1</v>
      </c>
      <c r="W391" t="n">
        <v>3</v>
      </c>
      <c r="X391" s="6" t="n"/>
      <c r="Z391" s="6" t="n">
        <v>46082</v>
      </c>
      <c r="AA391" t="inlineStr">
        <is>
          <t>cut-off 2, case 1</t>
        </is>
      </c>
      <c r="AB391" s="6" t="n">
        <v>46113</v>
      </c>
      <c r="AC391" t="inlineStr"/>
      <c r="AD391" s="6" t="n">
        <v>45962</v>
      </c>
    </row>
    <row r="392">
      <c r="A392" t="inlineStr">
        <is>
          <t>V300077</t>
        </is>
      </c>
      <c r="B392" t="inlineStr">
        <is>
          <t>2025-0016</t>
        </is>
      </c>
      <c r="C392" t="n">
        <v>8</v>
      </c>
      <c r="D392" t="inlineStr"/>
      <c r="E392" t="inlineStr">
        <is>
          <t>Contargo Rail Services GmbH</t>
        </is>
      </c>
      <c r="F392" t="inlineStr">
        <is>
          <t>WBA</t>
        </is>
      </c>
      <c r="G392" t="inlineStr">
        <is>
          <t>90' CW</t>
        </is>
      </c>
      <c r="I392" s="6" t="n"/>
      <c r="J392" s="6" t="n"/>
      <c r="K392" t="inlineStr">
        <is>
          <t>terminated_early</t>
        </is>
      </c>
      <c r="L392" s="6" t="n">
        <v>45992</v>
      </c>
      <c r="M392" s="6" t="n">
        <v>47087</v>
      </c>
      <c r="N392" t="n">
        <v>1150</v>
      </c>
      <c r="O392" s="6" t="n">
        <v>47087</v>
      </c>
      <c r="S392" t="inlineStr">
        <is>
          <t>with cut-off date</t>
        </is>
      </c>
      <c r="T392" s="6" t="n">
        <v>46113</v>
      </c>
      <c r="U392" s="6" t="n">
        <v>46296</v>
      </c>
      <c r="V392" t="n">
        <v>1</v>
      </c>
      <c r="W392" t="n">
        <v>3</v>
      </c>
      <c r="X392" s="6" t="n"/>
      <c r="Z392" s="6" t="n">
        <v>46082</v>
      </c>
      <c r="AA392" t="inlineStr">
        <is>
          <t>cut-off 2, case 1</t>
        </is>
      </c>
      <c r="AB392" s="6" t="n">
        <v>46113</v>
      </c>
      <c r="AC392" t="inlineStr"/>
      <c r="AD392" s="6" t="n">
        <v>45962</v>
      </c>
    </row>
    <row r="393">
      <c r="A393" t="inlineStr">
        <is>
          <t>V300077</t>
        </is>
      </c>
      <c r="B393" t="inlineStr">
        <is>
          <t>2025-0016</t>
        </is>
      </c>
      <c r="C393" t="n">
        <v>9</v>
      </c>
      <c r="D393" t="inlineStr"/>
      <c r="E393" t="inlineStr">
        <is>
          <t>Contargo Rail Services GmbH</t>
        </is>
      </c>
      <c r="F393" t="inlineStr">
        <is>
          <t>WBA</t>
        </is>
      </c>
      <c r="G393" t="inlineStr">
        <is>
          <t>90' CW</t>
        </is>
      </c>
      <c r="I393" s="6" t="n"/>
      <c r="J393" s="6" t="n"/>
      <c r="K393" t="inlineStr">
        <is>
          <t>terminated_early</t>
        </is>
      </c>
      <c r="L393" s="6" t="n">
        <v>45992</v>
      </c>
      <c r="M393" s="6" t="n">
        <v>47087</v>
      </c>
      <c r="N393" t="n">
        <v>1150</v>
      </c>
      <c r="O393" s="6" t="n">
        <v>47087</v>
      </c>
      <c r="S393" t="inlineStr">
        <is>
          <t>with cut-off date</t>
        </is>
      </c>
      <c r="T393" s="6" t="n">
        <v>46113</v>
      </c>
      <c r="U393" s="6" t="n">
        <v>46296</v>
      </c>
      <c r="V393" t="n">
        <v>1</v>
      </c>
      <c r="W393" t="n">
        <v>3</v>
      </c>
      <c r="X393" s="6" t="n"/>
      <c r="Z393" s="6" t="n">
        <v>46082</v>
      </c>
      <c r="AA393" t="inlineStr">
        <is>
          <t>cut-off 2, case 1</t>
        </is>
      </c>
      <c r="AB393" s="6" t="n">
        <v>46113</v>
      </c>
      <c r="AC393" t="inlineStr"/>
      <c r="AD393" s="6" t="n">
        <v>45962</v>
      </c>
    </row>
    <row r="394">
      <c r="A394" t="inlineStr">
        <is>
          <t>V300077</t>
        </is>
      </c>
      <c r="B394" t="inlineStr">
        <is>
          <t>2025-0016</t>
        </is>
      </c>
      <c r="C394" t="n">
        <v>10</v>
      </c>
      <c r="D394" t="inlineStr"/>
      <c r="E394" t="inlineStr">
        <is>
          <t>Contargo Rail Services GmbH</t>
        </is>
      </c>
      <c r="F394" t="inlineStr">
        <is>
          <t>WBA</t>
        </is>
      </c>
      <c r="G394" t="inlineStr">
        <is>
          <t>90' CW</t>
        </is>
      </c>
      <c r="I394" s="6" t="n"/>
      <c r="J394" s="6" t="n"/>
      <c r="K394" t="inlineStr">
        <is>
          <t>terminated_early</t>
        </is>
      </c>
      <c r="L394" s="6" t="n">
        <v>45992</v>
      </c>
      <c r="M394" s="6" t="n">
        <v>47087</v>
      </c>
      <c r="N394" t="n">
        <v>1150</v>
      </c>
      <c r="O394" s="6" t="n">
        <v>47087</v>
      </c>
      <c r="S394" t="inlineStr">
        <is>
          <t>with cut-off date</t>
        </is>
      </c>
      <c r="T394" s="6" t="n">
        <v>46113</v>
      </c>
      <c r="U394" s="6" t="n">
        <v>46296</v>
      </c>
      <c r="V394" t="n">
        <v>1</v>
      </c>
      <c r="W394" t="n">
        <v>3</v>
      </c>
      <c r="X394" s="6" t="n"/>
      <c r="Z394" s="6" t="n">
        <v>46082</v>
      </c>
      <c r="AA394" t="inlineStr">
        <is>
          <t>cut-off 2, case 1</t>
        </is>
      </c>
      <c r="AB394" s="6" t="n">
        <v>46113</v>
      </c>
      <c r="AC394" t="inlineStr"/>
      <c r="AD394" s="6" t="n">
        <v>45962</v>
      </c>
    </row>
    <row r="395">
      <c r="A395" t="inlineStr">
        <is>
          <t>V300077</t>
        </is>
      </c>
      <c r="B395" t="inlineStr">
        <is>
          <t>2025-0016</t>
        </is>
      </c>
      <c r="C395" t="n">
        <v>11</v>
      </c>
      <c r="D395" t="inlineStr"/>
      <c r="E395" t="inlineStr">
        <is>
          <t>Contargo Rail Services GmbH</t>
        </is>
      </c>
      <c r="F395" t="inlineStr">
        <is>
          <t>WBA</t>
        </is>
      </c>
      <c r="G395" t="inlineStr">
        <is>
          <t>90' CW</t>
        </is>
      </c>
      <c r="I395" s="6" t="n"/>
      <c r="J395" s="6" t="n"/>
      <c r="K395" t="inlineStr">
        <is>
          <t>terminated_early</t>
        </is>
      </c>
      <c r="L395" s="6" t="n">
        <v>45992</v>
      </c>
      <c r="M395" s="6" t="n">
        <v>47087</v>
      </c>
      <c r="N395" t="n">
        <v>1150</v>
      </c>
      <c r="O395" s="6" t="n">
        <v>47087</v>
      </c>
      <c r="S395" t="inlineStr">
        <is>
          <t>with cut-off date</t>
        </is>
      </c>
      <c r="T395" s="6" t="n">
        <v>46113</v>
      </c>
      <c r="U395" s="6" t="n">
        <v>46296</v>
      </c>
      <c r="V395" t="n">
        <v>1</v>
      </c>
      <c r="W395" t="n">
        <v>3</v>
      </c>
      <c r="X395" s="6" t="n"/>
      <c r="Z395" s="6" t="n">
        <v>46082</v>
      </c>
      <c r="AA395" t="inlineStr">
        <is>
          <t>cut-off 2, case 1</t>
        </is>
      </c>
      <c r="AB395" s="6" t="n">
        <v>46113</v>
      </c>
      <c r="AC395" t="inlineStr"/>
      <c r="AD395" s="6" t="n">
        <v>45962</v>
      </c>
    </row>
    <row r="396">
      <c r="A396" t="inlineStr">
        <is>
          <t>V300077</t>
        </is>
      </c>
      <c r="B396" t="inlineStr">
        <is>
          <t>2025-0016</t>
        </is>
      </c>
      <c r="C396" t="n">
        <v>12</v>
      </c>
      <c r="D396" t="inlineStr"/>
      <c r="E396" t="inlineStr">
        <is>
          <t>Contargo Rail Services GmbH</t>
        </is>
      </c>
      <c r="F396" t="inlineStr">
        <is>
          <t>WBA</t>
        </is>
      </c>
      <c r="G396" t="inlineStr">
        <is>
          <t>90' CW</t>
        </is>
      </c>
      <c r="I396" s="6" t="n"/>
      <c r="J396" s="6" t="n"/>
      <c r="K396" t="inlineStr">
        <is>
          <t>terminated_early</t>
        </is>
      </c>
      <c r="L396" s="6" t="n">
        <v>45992</v>
      </c>
      <c r="M396" s="6" t="n">
        <v>47087</v>
      </c>
      <c r="N396" t="n">
        <v>1150</v>
      </c>
      <c r="O396" s="6" t="n">
        <v>47087</v>
      </c>
      <c r="S396" t="inlineStr">
        <is>
          <t>with cut-off date</t>
        </is>
      </c>
      <c r="T396" s="6" t="n">
        <v>46113</v>
      </c>
      <c r="U396" s="6" t="n">
        <v>46296</v>
      </c>
      <c r="V396" t="n">
        <v>1</v>
      </c>
      <c r="W396" t="n">
        <v>3</v>
      </c>
      <c r="X396" s="6" t="n"/>
      <c r="Z396" s="6" t="n">
        <v>46082</v>
      </c>
      <c r="AA396" t="inlineStr">
        <is>
          <t>cut-off 2, case 1</t>
        </is>
      </c>
      <c r="AB396" s="6" t="n">
        <v>46113</v>
      </c>
      <c r="AC396" t="inlineStr"/>
      <c r="AD396" s="6" t="n">
        <v>45962</v>
      </c>
    </row>
    <row r="397">
      <c r="A397" t="inlineStr">
        <is>
          <t>V300085</t>
        </is>
      </c>
      <c r="B397" t="inlineStr">
        <is>
          <t>2025-0032</t>
        </is>
      </c>
      <c r="C397" t="n">
        <v>1</v>
      </c>
      <c r="D397" t="inlineStr">
        <is>
          <t>33 80 4960 123-4</t>
        </is>
      </c>
      <c r="E397" t="inlineStr">
        <is>
          <t>Contargo Rail Services GmbH</t>
        </is>
      </c>
      <c r="F397" t="inlineStr">
        <is>
          <t>WBA</t>
        </is>
      </c>
      <c r="G397" t="inlineStr">
        <is>
          <t>80' 6-A CW</t>
        </is>
      </c>
      <c r="I397" s="6" t="n"/>
      <c r="J397" s="6" t="n"/>
      <c r="K397" t="inlineStr">
        <is>
          <t>run_initial</t>
        </is>
      </c>
      <c r="L397" s="6" t="n">
        <v>46015</v>
      </c>
      <c r="M397" s="6" t="n">
        <v>46744</v>
      </c>
      <c r="N397" t="n">
        <v>721</v>
      </c>
      <c r="O397" s="6" t="n">
        <v>46744</v>
      </c>
      <c r="S397" t="inlineStr">
        <is>
          <t>with cut-off date</t>
        </is>
      </c>
      <c r="T397" s="6" t="n">
        <v>46387</v>
      </c>
      <c r="U397" s="6" t="n"/>
      <c r="V397" t="n">
        <v>3</v>
      </c>
      <c r="W397" t="n">
        <v>3</v>
      </c>
      <c r="X397" s="6" t="n"/>
      <c r="Z397" s="6" t="n">
        <v>46295</v>
      </c>
      <c r="AA397" t="inlineStr">
        <is>
          <t>cut-off 1, case 1 or 2</t>
        </is>
      </c>
      <c r="AB397" s="6" t="n">
        <v>46387</v>
      </c>
      <c r="AC397" t="inlineStr"/>
      <c r="AD397" s="6" t="n">
        <v>46234</v>
      </c>
    </row>
    <row r="398">
      <c r="A398" t="inlineStr">
        <is>
          <t>V300085</t>
        </is>
      </c>
      <c r="B398" t="inlineStr">
        <is>
          <t>2025-0032</t>
        </is>
      </c>
      <c r="C398" t="n">
        <v>2</v>
      </c>
      <c r="D398" t="inlineStr">
        <is>
          <t>33 80 4960 124-2</t>
        </is>
      </c>
      <c r="E398" t="inlineStr">
        <is>
          <t>Contargo Rail Services GmbH</t>
        </is>
      </c>
      <c r="F398" t="inlineStr">
        <is>
          <t>WBA</t>
        </is>
      </c>
      <c r="G398" t="inlineStr">
        <is>
          <t>80' 6-A CW</t>
        </is>
      </c>
      <c r="I398" s="6" t="n"/>
      <c r="J398" s="6" t="n"/>
      <c r="K398" t="inlineStr">
        <is>
          <t>run_initial</t>
        </is>
      </c>
      <c r="L398" s="6" t="n">
        <v>46015</v>
      </c>
      <c r="M398" s="6" t="n">
        <v>46744</v>
      </c>
      <c r="N398" t="n">
        <v>721</v>
      </c>
      <c r="O398" s="6" t="n">
        <v>46744</v>
      </c>
      <c r="S398" t="inlineStr">
        <is>
          <t>with cut-off date</t>
        </is>
      </c>
      <c r="T398" s="6" t="n">
        <v>46387</v>
      </c>
      <c r="U398" s="6" t="n"/>
      <c r="V398" t="n">
        <v>3</v>
      </c>
      <c r="W398" t="n">
        <v>3</v>
      </c>
      <c r="X398" s="6" t="n"/>
      <c r="Z398" s="6" t="n">
        <v>46295</v>
      </c>
      <c r="AA398" t="inlineStr">
        <is>
          <t>cut-off 1, case 1 or 2</t>
        </is>
      </c>
      <c r="AB398" s="6" t="n">
        <v>46387</v>
      </c>
      <c r="AC398" t="inlineStr"/>
      <c r="AD398" s="6" t="n">
        <v>46234</v>
      </c>
    </row>
    <row r="399">
      <c r="A399" t="inlineStr">
        <is>
          <t>V300085</t>
        </is>
      </c>
      <c r="B399" t="inlineStr">
        <is>
          <t>2025-0032</t>
        </is>
      </c>
      <c r="C399" t="n">
        <v>3</v>
      </c>
      <c r="D399" t="inlineStr">
        <is>
          <t>33 80 4960 126-7</t>
        </is>
      </c>
      <c r="E399" t="inlineStr">
        <is>
          <t>Contargo Rail Services GmbH</t>
        </is>
      </c>
      <c r="F399" t="inlineStr">
        <is>
          <t>WBA</t>
        </is>
      </c>
      <c r="G399" t="inlineStr">
        <is>
          <t>80' 6-A CW</t>
        </is>
      </c>
      <c r="I399" s="6" t="n"/>
      <c r="J399" s="6" t="n"/>
      <c r="K399" t="inlineStr">
        <is>
          <t>run_initial</t>
        </is>
      </c>
      <c r="L399" s="6" t="n">
        <v>46015</v>
      </c>
      <c r="M399" s="6" t="n">
        <v>46744</v>
      </c>
      <c r="N399" t="n">
        <v>721</v>
      </c>
      <c r="O399" s="6" t="n">
        <v>46744</v>
      </c>
      <c r="S399" t="inlineStr">
        <is>
          <t>with cut-off date</t>
        </is>
      </c>
      <c r="T399" s="6" t="n">
        <v>46387</v>
      </c>
      <c r="U399" s="6" t="n"/>
      <c r="V399" t="n">
        <v>3</v>
      </c>
      <c r="W399" t="n">
        <v>3</v>
      </c>
      <c r="X399" s="6" t="n"/>
      <c r="Z399" s="6" t="n">
        <v>46295</v>
      </c>
      <c r="AA399" t="inlineStr">
        <is>
          <t>cut-off 1, case 1 or 2</t>
        </is>
      </c>
      <c r="AB399" s="6" t="n">
        <v>46387</v>
      </c>
      <c r="AC399" t="inlineStr"/>
      <c r="AD399" s="6" t="n">
        <v>46234</v>
      </c>
    </row>
    <row r="400">
      <c r="A400" t="inlineStr">
        <is>
          <t>V300085</t>
        </is>
      </c>
      <c r="B400" t="inlineStr">
        <is>
          <t>2025-0032</t>
        </is>
      </c>
      <c r="C400" t="n">
        <v>4</v>
      </c>
      <c r="D400" t="inlineStr">
        <is>
          <t>33 80 4960 127-5</t>
        </is>
      </c>
      <c r="E400" t="inlineStr">
        <is>
          <t>Contargo Rail Services GmbH</t>
        </is>
      </c>
      <c r="F400" t="inlineStr">
        <is>
          <t>WBA</t>
        </is>
      </c>
      <c r="G400" t="inlineStr">
        <is>
          <t>80' 6-A CW</t>
        </is>
      </c>
      <c r="I400" s="6" t="n"/>
      <c r="J400" s="6" t="n"/>
      <c r="K400" t="inlineStr">
        <is>
          <t>run_initial</t>
        </is>
      </c>
      <c r="L400" s="6" t="n">
        <v>46015</v>
      </c>
      <c r="M400" s="6" t="n">
        <v>46744</v>
      </c>
      <c r="N400" t="n">
        <v>721</v>
      </c>
      <c r="O400" s="6" t="n">
        <v>46744</v>
      </c>
      <c r="S400" t="inlineStr">
        <is>
          <t>with cut-off date</t>
        </is>
      </c>
      <c r="T400" s="6" t="n">
        <v>46387</v>
      </c>
      <c r="U400" s="6" t="n"/>
      <c r="V400" t="n">
        <v>3</v>
      </c>
      <c r="W400" t="n">
        <v>3</v>
      </c>
      <c r="X400" s="6" t="n"/>
      <c r="Z400" s="6" t="n">
        <v>46295</v>
      </c>
      <c r="AA400" t="inlineStr">
        <is>
          <t>cut-off 1, case 1 or 2</t>
        </is>
      </c>
      <c r="AB400" s="6" t="n">
        <v>46387</v>
      </c>
      <c r="AC400" t="inlineStr"/>
      <c r="AD400" s="6" t="n">
        <v>46234</v>
      </c>
    </row>
    <row r="401">
      <c r="A401" t="inlineStr">
        <is>
          <t>V300085</t>
        </is>
      </c>
      <c r="B401" t="inlineStr">
        <is>
          <t>2025-0032</t>
        </is>
      </c>
      <c r="C401" t="n">
        <v>5</v>
      </c>
      <c r="D401" t="inlineStr">
        <is>
          <t>33 80 4960 129-1</t>
        </is>
      </c>
      <c r="E401" t="inlineStr">
        <is>
          <t>Contargo Rail Services GmbH</t>
        </is>
      </c>
      <c r="F401" t="inlineStr">
        <is>
          <t>WBA</t>
        </is>
      </c>
      <c r="G401" t="inlineStr">
        <is>
          <t>80' 6-A CW</t>
        </is>
      </c>
      <c r="I401" s="6" t="n"/>
      <c r="J401" s="6" t="n"/>
      <c r="K401" t="inlineStr">
        <is>
          <t>run_initial</t>
        </is>
      </c>
      <c r="L401" s="6" t="n">
        <v>46015</v>
      </c>
      <c r="M401" s="6" t="n">
        <v>46744</v>
      </c>
      <c r="N401" t="n">
        <v>721</v>
      </c>
      <c r="O401" s="6" t="n">
        <v>46744</v>
      </c>
      <c r="S401" t="inlineStr">
        <is>
          <t>with cut-off date</t>
        </is>
      </c>
      <c r="T401" s="6" t="n">
        <v>46387</v>
      </c>
      <c r="U401" s="6" t="n"/>
      <c r="V401" t="n">
        <v>3</v>
      </c>
      <c r="W401" t="n">
        <v>3</v>
      </c>
      <c r="X401" s="6" t="n"/>
      <c r="Z401" s="6" t="n">
        <v>46295</v>
      </c>
      <c r="AA401" t="inlineStr">
        <is>
          <t>cut-off 1, case 1 or 2</t>
        </is>
      </c>
      <c r="AB401" s="6" t="n">
        <v>46387</v>
      </c>
      <c r="AC401" t="inlineStr"/>
      <c r="AD401" s="6" t="n">
        <v>46234</v>
      </c>
    </row>
    <row r="402">
      <c r="A402" t="inlineStr">
        <is>
          <t>V300085</t>
        </is>
      </c>
      <c r="B402" t="inlineStr">
        <is>
          <t>2025-0032</t>
        </is>
      </c>
      <c r="C402" t="n">
        <v>6</v>
      </c>
      <c r="D402" t="inlineStr">
        <is>
          <t>33 80 4960 130-9</t>
        </is>
      </c>
      <c r="E402" t="inlineStr">
        <is>
          <t>Contargo Rail Services GmbH</t>
        </is>
      </c>
      <c r="F402" t="inlineStr">
        <is>
          <t>WBA</t>
        </is>
      </c>
      <c r="G402" t="inlineStr">
        <is>
          <t>80' 6-A CW</t>
        </is>
      </c>
      <c r="I402" s="6" t="n"/>
      <c r="J402" s="6" t="n"/>
      <c r="K402" t="inlineStr">
        <is>
          <t>run_initial</t>
        </is>
      </c>
      <c r="L402" s="6" t="n">
        <v>46015</v>
      </c>
      <c r="M402" s="6" t="n">
        <v>46744</v>
      </c>
      <c r="N402" t="n">
        <v>721</v>
      </c>
      <c r="O402" s="6" t="n">
        <v>46744</v>
      </c>
      <c r="S402" t="inlineStr">
        <is>
          <t>with cut-off date</t>
        </is>
      </c>
      <c r="T402" s="6" t="n">
        <v>46387</v>
      </c>
      <c r="U402" s="6" t="n"/>
      <c r="V402" t="n">
        <v>3</v>
      </c>
      <c r="W402" t="n">
        <v>3</v>
      </c>
      <c r="X402" s="6" t="n"/>
      <c r="Z402" s="6" t="n">
        <v>46295</v>
      </c>
      <c r="AA402" t="inlineStr">
        <is>
          <t>cut-off 1, case 1 or 2</t>
        </is>
      </c>
      <c r="AB402" s="6" t="n">
        <v>46387</v>
      </c>
      <c r="AC402" t="inlineStr"/>
      <c r="AD402" s="6" t="n">
        <v>46234</v>
      </c>
    </row>
    <row r="403">
      <c r="A403" t="inlineStr">
        <is>
          <t>V300085</t>
        </is>
      </c>
      <c r="B403" t="inlineStr">
        <is>
          <t>2025-0032</t>
        </is>
      </c>
      <c r="C403" t="n">
        <v>7</v>
      </c>
      <c r="D403" t="inlineStr">
        <is>
          <t>33 80 4960 131-7</t>
        </is>
      </c>
      <c r="E403" t="inlineStr">
        <is>
          <t>Contargo Rail Services GmbH</t>
        </is>
      </c>
      <c r="F403" t="inlineStr">
        <is>
          <t>WBA</t>
        </is>
      </c>
      <c r="G403" t="inlineStr">
        <is>
          <t>80' 6-A CW</t>
        </is>
      </c>
      <c r="I403" s="6" t="n"/>
      <c r="J403" s="6" t="n"/>
      <c r="K403" t="inlineStr">
        <is>
          <t>run_initial</t>
        </is>
      </c>
      <c r="L403" s="6" t="n">
        <v>46015</v>
      </c>
      <c r="M403" s="6" t="n">
        <v>46744</v>
      </c>
      <c r="N403" t="n">
        <v>721</v>
      </c>
      <c r="O403" s="6" t="n">
        <v>46744</v>
      </c>
      <c r="S403" t="inlineStr">
        <is>
          <t>with cut-off date</t>
        </is>
      </c>
      <c r="T403" s="6" t="n">
        <v>46387</v>
      </c>
      <c r="U403" s="6" t="n"/>
      <c r="V403" t="n">
        <v>3</v>
      </c>
      <c r="W403" t="n">
        <v>3</v>
      </c>
      <c r="X403" s="6" t="n"/>
      <c r="Z403" s="6" t="n">
        <v>46295</v>
      </c>
      <c r="AA403" t="inlineStr">
        <is>
          <t>cut-off 1, case 1 or 2</t>
        </is>
      </c>
      <c r="AB403" s="6" t="n">
        <v>46387</v>
      </c>
      <c r="AC403" t="inlineStr"/>
      <c r="AD403" s="6" t="n">
        <v>46234</v>
      </c>
    </row>
    <row r="404">
      <c r="A404" t="inlineStr">
        <is>
          <t>V300085</t>
        </is>
      </c>
      <c r="B404" t="inlineStr">
        <is>
          <t>2025-0032</t>
        </is>
      </c>
      <c r="C404" t="n">
        <v>8</v>
      </c>
      <c r="D404" t="inlineStr">
        <is>
          <t>33 80 4960 132-5</t>
        </is>
      </c>
      <c r="E404" t="inlineStr">
        <is>
          <t>Contargo Rail Services GmbH</t>
        </is>
      </c>
      <c r="F404" t="inlineStr">
        <is>
          <t>WBA</t>
        </is>
      </c>
      <c r="G404" t="inlineStr">
        <is>
          <t>80' 6-A CW</t>
        </is>
      </c>
      <c r="I404" s="6" t="n"/>
      <c r="J404" s="6" t="n"/>
      <c r="K404" t="inlineStr">
        <is>
          <t>run_initial</t>
        </is>
      </c>
      <c r="L404" s="6" t="n">
        <v>46015</v>
      </c>
      <c r="M404" s="6" t="n">
        <v>46744</v>
      </c>
      <c r="N404" t="n">
        <v>721</v>
      </c>
      <c r="O404" s="6" t="n">
        <v>46744</v>
      </c>
      <c r="S404" t="inlineStr">
        <is>
          <t>with cut-off date</t>
        </is>
      </c>
      <c r="T404" s="6" t="n">
        <v>46387</v>
      </c>
      <c r="U404" s="6" t="n"/>
      <c r="V404" t="n">
        <v>3</v>
      </c>
      <c r="W404" t="n">
        <v>3</v>
      </c>
      <c r="X404" s="6" t="n"/>
      <c r="Z404" s="6" t="n">
        <v>46295</v>
      </c>
      <c r="AA404" t="inlineStr">
        <is>
          <t>cut-off 1, case 1 or 2</t>
        </is>
      </c>
      <c r="AB404" s="6" t="n">
        <v>46387</v>
      </c>
      <c r="AC404" t="inlineStr"/>
      <c r="AD404" s="6" t="n">
        <v>46234</v>
      </c>
    </row>
    <row r="405">
      <c r="A405" t="inlineStr">
        <is>
          <t>V300054</t>
        </is>
      </c>
      <c r="B405" t="inlineStr">
        <is>
          <t>2024-0024</t>
        </is>
      </c>
      <c r="C405" t="n">
        <v>1</v>
      </c>
      <c r="D405" t="inlineStr">
        <is>
          <t>33 80 4505 929-6</t>
        </is>
      </c>
      <c r="E405" t="inlineStr">
        <is>
          <t>BLS Cargo AG</t>
        </is>
      </c>
      <c r="F405" t="inlineStr">
        <is>
          <t>LSA</t>
        </is>
      </c>
      <c r="G405" t="inlineStr">
        <is>
          <t>40' CW</t>
        </is>
      </c>
      <c r="H405" t="n">
        <v>0</v>
      </c>
      <c r="I405" s="6" t="n">
        <v>0</v>
      </c>
      <c r="J405" s="6" t="n">
        <v>0</v>
      </c>
      <c r="K405" t="inlineStr">
        <is>
          <t>run_prolonged</t>
        </is>
      </c>
      <c r="L405" s="6" t="n">
        <v>45567</v>
      </c>
      <c r="M405" s="6" t="n">
        <v>46387</v>
      </c>
      <c r="N405" t="n">
        <v>761</v>
      </c>
      <c r="O405" s="6" t="n">
        <v>46387</v>
      </c>
      <c r="S405" t="inlineStr">
        <is>
          <t>with cut-off date</t>
        </is>
      </c>
      <c r="T405" s="6" t="n">
        <v>45838</v>
      </c>
      <c r="U405" s="6" t="n">
        <v>46022</v>
      </c>
      <c r="V405" t="n">
        <v>3</v>
      </c>
      <c r="W405" t="n">
        <v>3</v>
      </c>
      <c r="X405" s="6" t="n"/>
      <c r="Z405" s="6" t="n">
        <v>46295</v>
      </c>
      <c r="AA405" t="inlineStr">
        <is>
          <t>Endschlaufe - EndOfContract - DulyTP</t>
        </is>
      </c>
      <c r="AB405" s="6" t="n">
        <v>46387</v>
      </c>
      <c r="AC405" t="inlineStr"/>
      <c r="AD405" s="6" t="n">
        <v>46234</v>
      </c>
    </row>
    <row r="406">
      <c r="A406" t="inlineStr">
        <is>
          <t>V300054</t>
        </is>
      </c>
      <c r="B406" t="inlineStr">
        <is>
          <t>2024-0024</t>
        </is>
      </c>
      <c r="C406" t="n">
        <v>2</v>
      </c>
      <c r="D406" t="inlineStr">
        <is>
          <t>33 80 4505 930-4</t>
        </is>
      </c>
      <c r="E406" t="inlineStr">
        <is>
          <t>BLS Cargo AG</t>
        </is>
      </c>
      <c r="F406" t="inlineStr">
        <is>
          <t>LSA</t>
        </is>
      </c>
      <c r="G406" t="inlineStr">
        <is>
          <t>40' CW</t>
        </is>
      </c>
      <c r="H406" t="n">
        <v>0</v>
      </c>
      <c r="I406" s="6" t="n">
        <v>0</v>
      </c>
      <c r="J406" s="6" t="n">
        <v>0</v>
      </c>
      <c r="K406" t="inlineStr">
        <is>
          <t>run_prolonged</t>
        </is>
      </c>
      <c r="L406" s="6" t="n">
        <v>45567</v>
      </c>
      <c r="M406" s="6" t="n">
        <v>46387</v>
      </c>
      <c r="N406" t="n">
        <v>761</v>
      </c>
      <c r="O406" s="6" t="n">
        <v>46387</v>
      </c>
      <c r="S406" t="inlineStr">
        <is>
          <t>with cut-off date</t>
        </is>
      </c>
      <c r="T406" s="6" t="n">
        <v>45838</v>
      </c>
      <c r="U406" s="6" t="n">
        <v>46022</v>
      </c>
      <c r="V406" t="n">
        <v>3</v>
      </c>
      <c r="W406" t="n">
        <v>3</v>
      </c>
      <c r="X406" s="6" t="n"/>
      <c r="Z406" s="6" t="n">
        <v>46295</v>
      </c>
      <c r="AA406" t="inlineStr">
        <is>
          <t>Endschlaufe - EndOfContract - DulyTP</t>
        </is>
      </c>
      <c r="AB406" s="6" t="n">
        <v>46387</v>
      </c>
      <c r="AC406" t="inlineStr"/>
      <c r="AD406" s="6" t="n">
        <v>46234</v>
      </c>
    </row>
    <row r="407">
      <c r="A407" t="inlineStr">
        <is>
          <t>V300054</t>
        </is>
      </c>
      <c r="B407" t="inlineStr">
        <is>
          <t>2024-0024</t>
        </is>
      </c>
      <c r="C407" t="n">
        <v>3</v>
      </c>
      <c r="D407" t="inlineStr">
        <is>
          <t>33 80 4505 931-2</t>
        </is>
      </c>
      <c r="E407" t="inlineStr">
        <is>
          <t>BLS Cargo AG</t>
        </is>
      </c>
      <c r="F407" t="inlineStr">
        <is>
          <t>LSA</t>
        </is>
      </c>
      <c r="G407" t="inlineStr">
        <is>
          <t>40' CW</t>
        </is>
      </c>
      <c r="H407" t="n">
        <v>0</v>
      </c>
      <c r="I407" s="6" t="n">
        <v>0</v>
      </c>
      <c r="J407" s="6" t="n">
        <v>0</v>
      </c>
      <c r="K407" t="inlineStr">
        <is>
          <t>run_prolonged</t>
        </is>
      </c>
      <c r="L407" s="6" t="n">
        <v>45567</v>
      </c>
      <c r="M407" s="6" t="n">
        <v>46387</v>
      </c>
      <c r="N407" t="n">
        <v>761</v>
      </c>
      <c r="O407" s="6" t="n">
        <v>46387</v>
      </c>
      <c r="S407" t="inlineStr">
        <is>
          <t>with cut-off date</t>
        </is>
      </c>
      <c r="T407" s="6" t="n">
        <v>45838</v>
      </c>
      <c r="U407" s="6" t="n">
        <v>46022</v>
      </c>
      <c r="V407" t="n">
        <v>3</v>
      </c>
      <c r="W407" t="n">
        <v>3</v>
      </c>
      <c r="X407" s="6" t="n"/>
      <c r="Z407" s="6" t="n">
        <v>46295</v>
      </c>
      <c r="AA407" t="inlineStr">
        <is>
          <t>Endschlaufe - EndOfContract - DulyTP</t>
        </is>
      </c>
      <c r="AB407" s="6" t="n">
        <v>46387</v>
      </c>
      <c r="AC407" t="inlineStr"/>
      <c r="AD407" s="6" t="n">
        <v>46234</v>
      </c>
    </row>
    <row r="408">
      <c r="A408" t="inlineStr">
        <is>
          <t>V300054</t>
        </is>
      </c>
      <c r="B408" t="inlineStr">
        <is>
          <t>2024-0024</t>
        </is>
      </c>
      <c r="C408" t="n">
        <v>4</v>
      </c>
      <c r="D408" t="inlineStr">
        <is>
          <t>33 80 4505 932-0</t>
        </is>
      </c>
      <c r="E408" t="inlineStr">
        <is>
          <t>BLS Cargo AG</t>
        </is>
      </c>
      <c r="F408" t="inlineStr">
        <is>
          <t>LSA</t>
        </is>
      </c>
      <c r="G408" t="inlineStr">
        <is>
          <t>40' CW</t>
        </is>
      </c>
      <c r="H408" t="n">
        <v>0</v>
      </c>
      <c r="I408" s="6" t="n">
        <v>0</v>
      </c>
      <c r="J408" s="6" t="n">
        <v>0</v>
      </c>
      <c r="K408" t="inlineStr">
        <is>
          <t>run_prolonged</t>
        </is>
      </c>
      <c r="L408" s="6" t="n">
        <v>45567</v>
      </c>
      <c r="M408" s="6" t="n">
        <v>46387</v>
      </c>
      <c r="N408" t="n">
        <v>761</v>
      </c>
      <c r="O408" s="6" t="n">
        <v>46387</v>
      </c>
      <c r="S408" t="inlineStr">
        <is>
          <t>with cut-off date</t>
        </is>
      </c>
      <c r="T408" s="6" t="n">
        <v>45838</v>
      </c>
      <c r="U408" s="6" t="n">
        <v>46022</v>
      </c>
      <c r="V408" t="n">
        <v>3</v>
      </c>
      <c r="W408" t="n">
        <v>3</v>
      </c>
      <c r="X408" s="6" t="n"/>
      <c r="Z408" s="6" t="n">
        <v>46295</v>
      </c>
      <c r="AA408" t="inlineStr">
        <is>
          <t>Endschlaufe - EndOfContract - DulyTP</t>
        </is>
      </c>
      <c r="AB408" s="6" t="n">
        <v>46387</v>
      </c>
      <c r="AC408" t="inlineStr"/>
      <c r="AD408" s="6" t="n">
        <v>46234</v>
      </c>
    </row>
    <row r="409">
      <c r="A409" t="inlineStr">
        <is>
          <t>V300054</t>
        </is>
      </c>
      <c r="B409" t="inlineStr">
        <is>
          <t>2024-0024</t>
        </is>
      </c>
      <c r="C409" t="n">
        <v>5</v>
      </c>
      <c r="D409" t="inlineStr">
        <is>
          <t>33 80 4505 933-8</t>
        </is>
      </c>
      <c r="E409" t="inlineStr">
        <is>
          <t>BLS Cargo AG</t>
        </is>
      </c>
      <c r="F409" t="inlineStr">
        <is>
          <t>LSA</t>
        </is>
      </c>
      <c r="G409" t="inlineStr">
        <is>
          <t>40' CW</t>
        </is>
      </c>
      <c r="H409" t="n">
        <v>0</v>
      </c>
      <c r="I409" s="6" t="n">
        <v>0</v>
      </c>
      <c r="J409" s="6" t="n">
        <v>0</v>
      </c>
      <c r="K409" t="inlineStr">
        <is>
          <t>run_prolonged</t>
        </is>
      </c>
      <c r="L409" s="6" t="n">
        <v>45567</v>
      </c>
      <c r="M409" s="6" t="n">
        <v>46387</v>
      </c>
      <c r="N409" t="n">
        <v>761</v>
      </c>
      <c r="O409" s="6" t="n">
        <v>46387</v>
      </c>
      <c r="S409" t="inlineStr">
        <is>
          <t>with cut-off date</t>
        </is>
      </c>
      <c r="T409" s="6" t="n">
        <v>45838</v>
      </c>
      <c r="U409" s="6" t="n">
        <v>46022</v>
      </c>
      <c r="V409" t="n">
        <v>3</v>
      </c>
      <c r="W409" t="n">
        <v>3</v>
      </c>
      <c r="X409" s="6" t="n"/>
      <c r="Z409" s="6" t="n">
        <v>46295</v>
      </c>
      <c r="AA409" t="inlineStr">
        <is>
          <t>Endschlaufe - EndOfContract - DulyTP</t>
        </is>
      </c>
      <c r="AB409" s="6" t="n">
        <v>46387</v>
      </c>
      <c r="AC409" t="inlineStr"/>
      <c r="AD409" s="6" t="n">
        <v>46234</v>
      </c>
    </row>
    <row r="410">
      <c r="A410" t="inlineStr">
        <is>
          <t>V300054</t>
        </is>
      </c>
      <c r="B410" t="inlineStr">
        <is>
          <t>2024-0024</t>
        </is>
      </c>
      <c r="C410" t="n">
        <v>6</v>
      </c>
      <c r="D410" t="inlineStr">
        <is>
          <t>33 80 4505 934-6</t>
        </is>
      </c>
      <c r="E410" t="inlineStr">
        <is>
          <t>BLS Cargo AG</t>
        </is>
      </c>
      <c r="F410" t="inlineStr">
        <is>
          <t>LSA</t>
        </is>
      </c>
      <c r="G410" t="inlineStr">
        <is>
          <t>40' CW</t>
        </is>
      </c>
      <c r="H410" t="n">
        <v>0</v>
      </c>
      <c r="I410" s="6" t="n">
        <v>0</v>
      </c>
      <c r="J410" s="6" t="n">
        <v>0</v>
      </c>
      <c r="K410" t="inlineStr">
        <is>
          <t>run_prolonged</t>
        </is>
      </c>
      <c r="L410" s="6" t="n">
        <v>45567</v>
      </c>
      <c r="M410" s="6" t="n">
        <v>46387</v>
      </c>
      <c r="N410" t="n">
        <v>761</v>
      </c>
      <c r="O410" s="6" t="n">
        <v>46387</v>
      </c>
      <c r="S410" t="inlineStr">
        <is>
          <t>with cut-off date</t>
        </is>
      </c>
      <c r="T410" s="6" t="n">
        <v>45838</v>
      </c>
      <c r="U410" s="6" t="n">
        <v>46022</v>
      </c>
      <c r="V410" t="n">
        <v>3</v>
      </c>
      <c r="W410" t="n">
        <v>3</v>
      </c>
      <c r="X410" s="6" t="n"/>
      <c r="Z410" s="6" t="n">
        <v>46295</v>
      </c>
      <c r="AA410" t="inlineStr">
        <is>
          <t>Endschlaufe - EndOfContract - DulyTP</t>
        </is>
      </c>
      <c r="AB410" s="6" t="n">
        <v>46387</v>
      </c>
      <c r="AC410" t="inlineStr"/>
      <c r="AD410" s="6" t="n">
        <v>46234</v>
      </c>
    </row>
    <row r="411">
      <c r="A411" t="inlineStr">
        <is>
          <t>V300054</t>
        </is>
      </c>
      <c r="B411" t="inlineStr">
        <is>
          <t>2024-0024</t>
        </is>
      </c>
      <c r="C411" t="n">
        <v>7</v>
      </c>
      <c r="D411" t="inlineStr">
        <is>
          <t>33 80 4505 935-3</t>
        </is>
      </c>
      <c r="E411" t="inlineStr">
        <is>
          <t>BLS Cargo AG</t>
        </is>
      </c>
      <c r="F411" t="inlineStr">
        <is>
          <t>LSA</t>
        </is>
      </c>
      <c r="G411" t="inlineStr">
        <is>
          <t>40' CW</t>
        </is>
      </c>
      <c r="H411" t="n">
        <v>0</v>
      </c>
      <c r="I411" s="6" t="n">
        <v>0</v>
      </c>
      <c r="J411" s="6" t="n">
        <v>0</v>
      </c>
      <c r="K411" t="inlineStr">
        <is>
          <t>run_prolonged</t>
        </is>
      </c>
      <c r="L411" s="6" t="n">
        <v>45567</v>
      </c>
      <c r="M411" s="6" t="n">
        <v>46387</v>
      </c>
      <c r="N411" t="n">
        <v>761</v>
      </c>
      <c r="O411" s="6" t="n">
        <v>46387</v>
      </c>
      <c r="S411" t="inlineStr">
        <is>
          <t>with cut-off date</t>
        </is>
      </c>
      <c r="T411" s="6" t="n">
        <v>45838</v>
      </c>
      <c r="U411" s="6" t="n">
        <v>46022</v>
      </c>
      <c r="V411" t="n">
        <v>3</v>
      </c>
      <c r="W411" t="n">
        <v>3</v>
      </c>
      <c r="X411" s="6" t="n"/>
      <c r="Z411" s="6" t="n">
        <v>46295</v>
      </c>
      <c r="AA411" t="inlineStr">
        <is>
          <t>Endschlaufe - EndOfContract - DulyTP</t>
        </is>
      </c>
      <c r="AB411" s="6" t="n">
        <v>46387</v>
      </c>
      <c r="AC411" t="inlineStr"/>
      <c r="AD411" s="6" t="n">
        <v>46234</v>
      </c>
    </row>
    <row r="412">
      <c r="A412" t="inlineStr">
        <is>
          <t>V300054</t>
        </is>
      </c>
      <c r="B412" t="inlineStr">
        <is>
          <t>2024-0024</t>
        </is>
      </c>
      <c r="C412" t="n">
        <v>8</v>
      </c>
      <c r="D412" t="inlineStr">
        <is>
          <t>33 80 4505 936-1</t>
        </is>
      </c>
      <c r="E412" t="inlineStr">
        <is>
          <t>BLS Cargo AG</t>
        </is>
      </c>
      <c r="F412" t="inlineStr">
        <is>
          <t>LSA</t>
        </is>
      </c>
      <c r="G412" t="inlineStr">
        <is>
          <t>40' CW</t>
        </is>
      </c>
      <c r="H412" t="n">
        <v>0</v>
      </c>
      <c r="I412" s="6" t="n">
        <v>0</v>
      </c>
      <c r="J412" s="6" t="n">
        <v>0</v>
      </c>
      <c r="K412" t="inlineStr">
        <is>
          <t>run_prolonged</t>
        </is>
      </c>
      <c r="L412" s="6" t="n">
        <v>45567</v>
      </c>
      <c r="M412" s="6" t="n">
        <v>46387</v>
      </c>
      <c r="N412" t="n">
        <v>761</v>
      </c>
      <c r="O412" s="6" t="n">
        <v>46387</v>
      </c>
      <c r="S412" t="inlineStr">
        <is>
          <t>with cut-off date</t>
        </is>
      </c>
      <c r="T412" s="6" t="n">
        <v>45838</v>
      </c>
      <c r="U412" s="6" t="n">
        <v>46022</v>
      </c>
      <c r="V412" t="n">
        <v>3</v>
      </c>
      <c r="W412" t="n">
        <v>3</v>
      </c>
      <c r="X412" s="6" t="n"/>
      <c r="Z412" s="6" t="n">
        <v>46295</v>
      </c>
      <c r="AA412" t="inlineStr">
        <is>
          <t>Endschlaufe - EndOfContract - DulyTP</t>
        </is>
      </c>
      <c r="AB412" s="6" t="n">
        <v>46387</v>
      </c>
      <c r="AC412" t="inlineStr"/>
      <c r="AD412" s="6" t="n">
        <v>46234</v>
      </c>
    </row>
    <row r="413">
      <c r="A413" t="inlineStr">
        <is>
          <t>V300054</t>
        </is>
      </c>
      <c r="B413" t="inlineStr">
        <is>
          <t>2024-0024</t>
        </is>
      </c>
      <c r="C413" t="n">
        <v>9</v>
      </c>
      <c r="D413" t="inlineStr">
        <is>
          <t>33 80 4505 937-9</t>
        </is>
      </c>
      <c r="E413" t="inlineStr">
        <is>
          <t>BLS Cargo AG</t>
        </is>
      </c>
      <c r="F413" t="inlineStr">
        <is>
          <t>LSA</t>
        </is>
      </c>
      <c r="G413" t="inlineStr">
        <is>
          <t>40' CW</t>
        </is>
      </c>
      <c r="H413" t="n">
        <v>0</v>
      </c>
      <c r="I413" s="6" t="n">
        <v>0</v>
      </c>
      <c r="J413" s="6" t="n">
        <v>0</v>
      </c>
      <c r="K413" t="inlineStr">
        <is>
          <t>run_prolonged</t>
        </is>
      </c>
      <c r="L413" s="6" t="n">
        <v>45567</v>
      </c>
      <c r="M413" s="6" t="n">
        <v>46387</v>
      </c>
      <c r="N413" t="n">
        <v>761</v>
      </c>
      <c r="O413" s="6" t="n">
        <v>46387</v>
      </c>
      <c r="S413" t="inlineStr">
        <is>
          <t>with cut-off date</t>
        </is>
      </c>
      <c r="T413" s="6" t="n">
        <v>45838</v>
      </c>
      <c r="U413" s="6" t="n">
        <v>46022</v>
      </c>
      <c r="V413" t="n">
        <v>3</v>
      </c>
      <c r="W413" t="n">
        <v>3</v>
      </c>
      <c r="X413" s="6" t="n"/>
      <c r="Z413" s="6" t="n">
        <v>46295</v>
      </c>
      <c r="AA413" t="inlineStr">
        <is>
          <t>Endschlaufe - EndOfContract - DulyTP</t>
        </is>
      </c>
      <c r="AB413" s="6" t="n">
        <v>46387</v>
      </c>
      <c r="AC413" t="inlineStr"/>
      <c r="AD413" s="6" t="n">
        <v>46234</v>
      </c>
    </row>
    <row r="414">
      <c r="A414" t="inlineStr">
        <is>
          <t>V300054</t>
        </is>
      </c>
      <c r="B414" t="inlineStr">
        <is>
          <t>2024-0024</t>
        </is>
      </c>
      <c r="C414" t="n">
        <v>10</v>
      </c>
      <c r="D414" t="inlineStr">
        <is>
          <t>33 80 4505 938-7</t>
        </is>
      </c>
      <c r="E414" t="inlineStr">
        <is>
          <t>BLS Cargo AG</t>
        </is>
      </c>
      <c r="F414" t="inlineStr">
        <is>
          <t>LSA</t>
        </is>
      </c>
      <c r="G414" t="inlineStr">
        <is>
          <t>40' CW</t>
        </is>
      </c>
      <c r="H414" t="n">
        <v>0</v>
      </c>
      <c r="I414" s="6" t="n">
        <v>0</v>
      </c>
      <c r="J414" s="6" t="n">
        <v>0</v>
      </c>
      <c r="K414" t="inlineStr">
        <is>
          <t>run_prolonged</t>
        </is>
      </c>
      <c r="L414" s="6" t="n">
        <v>45567</v>
      </c>
      <c r="M414" s="6" t="n">
        <v>46387</v>
      </c>
      <c r="N414" t="n">
        <v>761</v>
      </c>
      <c r="O414" s="6" t="n">
        <v>46387</v>
      </c>
      <c r="S414" t="inlineStr">
        <is>
          <t>with cut-off date</t>
        </is>
      </c>
      <c r="T414" s="6" t="n">
        <v>45838</v>
      </c>
      <c r="U414" s="6" t="n">
        <v>46022</v>
      </c>
      <c r="V414" t="n">
        <v>3</v>
      </c>
      <c r="W414" t="n">
        <v>3</v>
      </c>
      <c r="X414" s="6" t="n"/>
      <c r="Z414" s="6" t="n">
        <v>46295</v>
      </c>
      <c r="AA414" t="inlineStr">
        <is>
          <t>Endschlaufe - EndOfContract - DulyTP</t>
        </is>
      </c>
      <c r="AB414" s="6" t="n">
        <v>46387</v>
      </c>
      <c r="AC414" t="inlineStr"/>
      <c r="AD414" s="6" t="n">
        <v>46234</v>
      </c>
    </row>
    <row r="415">
      <c r="A415" t="inlineStr">
        <is>
          <t>V300054</t>
        </is>
      </c>
      <c r="B415" t="inlineStr">
        <is>
          <t>2024-0024</t>
        </is>
      </c>
      <c r="C415" t="n">
        <v>11</v>
      </c>
      <c r="D415" t="inlineStr">
        <is>
          <t>33 80 4505 939-5</t>
        </is>
      </c>
      <c r="E415" t="inlineStr">
        <is>
          <t>BLS Cargo AG</t>
        </is>
      </c>
      <c r="F415" t="inlineStr">
        <is>
          <t>LSA</t>
        </is>
      </c>
      <c r="G415" t="inlineStr">
        <is>
          <t>40' CW</t>
        </is>
      </c>
      <c r="H415" t="n">
        <v>0</v>
      </c>
      <c r="I415" s="6" t="n">
        <v>0</v>
      </c>
      <c r="J415" s="6" t="n">
        <v>0</v>
      </c>
      <c r="K415" t="inlineStr">
        <is>
          <t>run_prolonged</t>
        </is>
      </c>
      <c r="L415" s="6" t="n">
        <v>45567</v>
      </c>
      <c r="M415" s="6" t="n">
        <v>46387</v>
      </c>
      <c r="N415" t="n">
        <v>761</v>
      </c>
      <c r="O415" s="6" t="n">
        <v>46387</v>
      </c>
      <c r="S415" t="inlineStr">
        <is>
          <t>with cut-off date</t>
        </is>
      </c>
      <c r="T415" s="6" t="n">
        <v>45838</v>
      </c>
      <c r="U415" s="6" t="n">
        <v>46022</v>
      </c>
      <c r="V415" t="n">
        <v>3</v>
      </c>
      <c r="W415" t="n">
        <v>3</v>
      </c>
      <c r="X415" s="6" t="n"/>
      <c r="Z415" s="6" t="n">
        <v>46295</v>
      </c>
      <c r="AA415" t="inlineStr">
        <is>
          <t>Endschlaufe - EndOfContract - DulyTP</t>
        </is>
      </c>
      <c r="AB415" s="6" t="n">
        <v>46387</v>
      </c>
      <c r="AC415" t="inlineStr"/>
      <c r="AD415" s="6" t="n">
        <v>46234</v>
      </c>
    </row>
    <row r="416">
      <c r="A416" t="inlineStr">
        <is>
          <t>V300054</t>
        </is>
      </c>
      <c r="B416" t="inlineStr">
        <is>
          <t>2024-0024</t>
        </is>
      </c>
      <c r="C416" t="n">
        <v>12</v>
      </c>
      <c r="D416" t="inlineStr">
        <is>
          <t>33 80 4505 940-3</t>
        </is>
      </c>
      <c r="E416" t="inlineStr">
        <is>
          <t>BLS Cargo AG</t>
        </is>
      </c>
      <c r="F416" t="inlineStr">
        <is>
          <t>LSA</t>
        </is>
      </c>
      <c r="G416" t="inlineStr">
        <is>
          <t>40' CW</t>
        </is>
      </c>
      <c r="H416" t="n">
        <v>0</v>
      </c>
      <c r="I416" s="6" t="n">
        <v>0</v>
      </c>
      <c r="J416" s="6" t="n">
        <v>0</v>
      </c>
      <c r="K416" t="inlineStr">
        <is>
          <t>run_prolonged</t>
        </is>
      </c>
      <c r="L416" s="6" t="n">
        <v>45567</v>
      </c>
      <c r="M416" s="6" t="n">
        <v>46387</v>
      </c>
      <c r="N416" t="n">
        <v>761</v>
      </c>
      <c r="O416" s="6" t="n">
        <v>46387</v>
      </c>
      <c r="S416" t="inlineStr">
        <is>
          <t>with cut-off date</t>
        </is>
      </c>
      <c r="T416" s="6" t="n">
        <v>45838</v>
      </c>
      <c r="U416" s="6" t="n">
        <v>46022</v>
      </c>
      <c r="V416" t="n">
        <v>3</v>
      </c>
      <c r="W416" t="n">
        <v>3</v>
      </c>
      <c r="X416" s="6" t="n"/>
      <c r="Z416" s="6" t="n">
        <v>46295</v>
      </c>
      <c r="AA416" t="inlineStr">
        <is>
          <t>Endschlaufe - EndOfContract - DulyTP</t>
        </is>
      </c>
      <c r="AB416" s="6" t="n">
        <v>46387</v>
      </c>
      <c r="AC416" t="inlineStr"/>
      <c r="AD416" s="6" t="n">
        <v>46234</v>
      </c>
    </row>
    <row r="417">
      <c r="A417" t="inlineStr">
        <is>
          <t>V300054</t>
        </is>
      </c>
      <c r="B417" t="inlineStr">
        <is>
          <t>2024-0024</t>
        </is>
      </c>
      <c r="C417" t="n">
        <v>13</v>
      </c>
      <c r="D417" t="inlineStr">
        <is>
          <t>33 80 4505 941-1</t>
        </is>
      </c>
      <c r="E417" t="inlineStr">
        <is>
          <t>BLS Cargo AG</t>
        </is>
      </c>
      <c r="F417" t="inlineStr">
        <is>
          <t>LSA</t>
        </is>
      </c>
      <c r="G417" t="inlineStr">
        <is>
          <t>40' CW</t>
        </is>
      </c>
      <c r="H417" t="n">
        <v>0</v>
      </c>
      <c r="I417" s="6" t="n">
        <v>0</v>
      </c>
      <c r="J417" s="6" t="n">
        <v>0</v>
      </c>
      <c r="K417" t="inlineStr">
        <is>
          <t>run_prolonged</t>
        </is>
      </c>
      <c r="L417" s="6" t="n">
        <v>45567</v>
      </c>
      <c r="M417" s="6" t="n">
        <v>46387</v>
      </c>
      <c r="N417" t="n">
        <v>761</v>
      </c>
      <c r="O417" s="6" t="n">
        <v>46387</v>
      </c>
      <c r="S417" t="inlineStr">
        <is>
          <t>with cut-off date</t>
        </is>
      </c>
      <c r="T417" s="6" t="n">
        <v>45838</v>
      </c>
      <c r="U417" s="6" t="n">
        <v>46022</v>
      </c>
      <c r="V417" t="n">
        <v>3</v>
      </c>
      <c r="W417" t="n">
        <v>3</v>
      </c>
      <c r="X417" s="6" t="n"/>
      <c r="Z417" s="6" t="n">
        <v>46295</v>
      </c>
      <c r="AA417" t="inlineStr">
        <is>
          <t>Endschlaufe - EndOfContract - DulyTP</t>
        </is>
      </c>
      <c r="AB417" s="6" t="n">
        <v>46387</v>
      </c>
      <c r="AC417" t="inlineStr"/>
      <c r="AD417" s="6" t="n">
        <v>46234</v>
      </c>
    </row>
    <row r="418">
      <c r="A418" t="inlineStr">
        <is>
          <t>V300054</t>
        </is>
      </c>
      <c r="B418" t="inlineStr">
        <is>
          <t>2024-0024</t>
        </is>
      </c>
      <c r="C418" t="n">
        <v>14</v>
      </c>
      <c r="D418" t="inlineStr">
        <is>
          <t>33 80 4505 942-9</t>
        </is>
      </c>
      <c r="E418" t="inlineStr">
        <is>
          <t>BLS Cargo AG</t>
        </is>
      </c>
      <c r="F418" t="inlineStr">
        <is>
          <t>LSA</t>
        </is>
      </c>
      <c r="G418" t="inlineStr">
        <is>
          <t>40' CW</t>
        </is>
      </c>
      <c r="H418" t="n">
        <v>0</v>
      </c>
      <c r="I418" s="6" t="n">
        <v>0</v>
      </c>
      <c r="J418" s="6" t="n">
        <v>0</v>
      </c>
      <c r="K418" t="inlineStr">
        <is>
          <t>run_prolonged</t>
        </is>
      </c>
      <c r="L418" s="6" t="n">
        <v>45567</v>
      </c>
      <c r="M418" s="6" t="n">
        <v>46387</v>
      </c>
      <c r="N418" t="n">
        <v>761</v>
      </c>
      <c r="O418" s="6" t="n">
        <v>46387</v>
      </c>
      <c r="S418" t="inlineStr">
        <is>
          <t>with cut-off date</t>
        </is>
      </c>
      <c r="T418" s="6" t="n">
        <v>45838</v>
      </c>
      <c r="U418" s="6" t="n">
        <v>46022</v>
      </c>
      <c r="V418" t="n">
        <v>3</v>
      </c>
      <c r="W418" t="n">
        <v>3</v>
      </c>
      <c r="X418" s="6" t="n"/>
      <c r="Z418" s="6" t="n">
        <v>46295</v>
      </c>
      <c r="AA418" t="inlineStr">
        <is>
          <t>Endschlaufe - EndOfContract - DulyTP</t>
        </is>
      </c>
      <c r="AB418" s="6" t="n">
        <v>46387</v>
      </c>
      <c r="AC418" t="inlineStr"/>
      <c r="AD418" s="6" t="n">
        <v>46234</v>
      </c>
    </row>
    <row r="419">
      <c r="A419" t="inlineStr">
        <is>
          <t>V300054</t>
        </is>
      </c>
      <c r="B419" t="inlineStr">
        <is>
          <t>2024-0024</t>
        </is>
      </c>
      <c r="C419" t="n">
        <v>15</v>
      </c>
      <c r="D419" t="inlineStr">
        <is>
          <t>33 80 4505 943-7</t>
        </is>
      </c>
      <c r="E419" t="inlineStr">
        <is>
          <t>BLS Cargo AG</t>
        </is>
      </c>
      <c r="F419" t="inlineStr">
        <is>
          <t>LSA</t>
        </is>
      </c>
      <c r="G419" t="inlineStr">
        <is>
          <t>40' CW</t>
        </is>
      </c>
      <c r="H419" t="n">
        <v>0</v>
      </c>
      <c r="I419" s="6" t="n">
        <v>0</v>
      </c>
      <c r="J419" s="6" t="n">
        <v>0</v>
      </c>
      <c r="K419" t="inlineStr">
        <is>
          <t>run_prolonged</t>
        </is>
      </c>
      <c r="L419" s="6" t="n">
        <v>45567</v>
      </c>
      <c r="M419" s="6" t="n">
        <v>46387</v>
      </c>
      <c r="N419" t="n">
        <v>761</v>
      </c>
      <c r="O419" s="6" t="n">
        <v>46387</v>
      </c>
      <c r="S419" t="inlineStr">
        <is>
          <t>with cut-off date</t>
        </is>
      </c>
      <c r="T419" s="6" t="n">
        <v>45838</v>
      </c>
      <c r="U419" s="6" t="n">
        <v>46022</v>
      </c>
      <c r="V419" t="n">
        <v>3</v>
      </c>
      <c r="W419" t="n">
        <v>3</v>
      </c>
      <c r="X419" s="6" t="n"/>
      <c r="Z419" s="6" t="n">
        <v>46295</v>
      </c>
      <c r="AA419" t="inlineStr">
        <is>
          <t>Endschlaufe - EndOfContract - DulyTP</t>
        </is>
      </c>
      <c r="AB419" s="6" t="n">
        <v>46387</v>
      </c>
      <c r="AC419" t="inlineStr"/>
      <c r="AD419" s="6" t="n">
        <v>46234</v>
      </c>
    </row>
    <row r="420">
      <c r="A420" t="inlineStr">
        <is>
          <t>V300054</t>
        </is>
      </c>
      <c r="B420" t="inlineStr">
        <is>
          <t>2024-0024</t>
        </is>
      </c>
      <c r="C420" t="n">
        <v>16</v>
      </c>
      <c r="D420" t="inlineStr">
        <is>
          <t>33 80 4505 944-5</t>
        </is>
      </c>
      <c r="E420" t="inlineStr">
        <is>
          <t>BLS Cargo AG</t>
        </is>
      </c>
      <c r="F420" t="inlineStr">
        <is>
          <t>LSA</t>
        </is>
      </c>
      <c r="G420" t="inlineStr">
        <is>
          <t>40' CW</t>
        </is>
      </c>
      <c r="H420" t="n">
        <v>0</v>
      </c>
      <c r="I420" s="6" t="n">
        <v>0</v>
      </c>
      <c r="J420" s="6" t="n">
        <v>0</v>
      </c>
      <c r="K420" t="inlineStr">
        <is>
          <t>run_prolonged</t>
        </is>
      </c>
      <c r="L420" s="6" t="n">
        <v>45567</v>
      </c>
      <c r="M420" s="6" t="n">
        <v>46387</v>
      </c>
      <c r="N420" t="n">
        <v>761</v>
      </c>
      <c r="O420" s="6" t="n">
        <v>46387</v>
      </c>
      <c r="S420" t="inlineStr">
        <is>
          <t>with cut-off date</t>
        </is>
      </c>
      <c r="T420" s="6" t="n">
        <v>45838</v>
      </c>
      <c r="U420" s="6" t="n">
        <v>46022</v>
      </c>
      <c r="V420" t="n">
        <v>3</v>
      </c>
      <c r="W420" t="n">
        <v>3</v>
      </c>
      <c r="X420" s="6" t="n"/>
      <c r="Z420" s="6" t="n">
        <v>46295</v>
      </c>
      <c r="AA420" t="inlineStr">
        <is>
          <t>Endschlaufe - EndOfContract - DulyTP</t>
        </is>
      </c>
      <c r="AB420" s="6" t="n">
        <v>46387</v>
      </c>
      <c r="AC420" t="inlineStr"/>
      <c r="AD420" s="6" t="n">
        <v>46234</v>
      </c>
    </row>
    <row r="421">
      <c r="A421" t="inlineStr">
        <is>
          <t>V300054</t>
        </is>
      </c>
      <c r="B421" t="inlineStr">
        <is>
          <t>2024-0024</t>
        </is>
      </c>
      <c r="C421" t="n">
        <v>17</v>
      </c>
      <c r="D421" t="inlineStr">
        <is>
          <t>33 80 4505 945-2</t>
        </is>
      </c>
      <c r="E421" t="inlineStr">
        <is>
          <t>BLS Cargo AG</t>
        </is>
      </c>
      <c r="F421" t="inlineStr">
        <is>
          <t>LSA</t>
        </is>
      </c>
      <c r="G421" t="inlineStr">
        <is>
          <t>40' CW</t>
        </is>
      </c>
      <c r="H421" t="n">
        <v>0</v>
      </c>
      <c r="I421" s="6" t="n">
        <v>0</v>
      </c>
      <c r="J421" s="6" t="n">
        <v>0</v>
      </c>
      <c r="K421" t="inlineStr">
        <is>
          <t>run_prolonged</t>
        </is>
      </c>
      <c r="L421" s="6" t="n">
        <v>45567</v>
      </c>
      <c r="M421" s="6" t="n">
        <v>46387</v>
      </c>
      <c r="N421" t="n">
        <v>761</v>
      </c>
      <c r="O421" s="6" t="n">
        <v>46387</v>
      </c>
      <c r="S421" t="inlineStr">
        <is>
          <t>with cut-off date</t>
        </is>
      </c>
      <c r="T421" s="6" t="n">
        <v>45838</v>
      </c>
      <c r="U421" s="6" t="n">
        <v>46022</v>
      </c>
      <c r="V421" t="n">
        <v>3</v>
      </c>
      <c r="W421" t="n">
        <v>3</v>
      </c>
      <c r="X421" s="6" t="n"/>
      <c r="Z421" s="6" t="n">
        <v>46295</v>
      </c>
      <c r="AA421" t="inlineStr">
        <is>
          <t>Endschlaufe - EndOfContract - DulyTP</t>
        </is>
      </c>
      <c r="AB421" s="6" t="n">
        <v>46387</v>
      </c>
      <c r="AC421" t="inlineStr"/>
      <c r="AD421" s="6" t="n">
        <v>46234</v>
      </c>
    </row>
    <row r="422">
      <c r="A422" t="inlineStr">
        <is>
          <t>V300054</t>
        </is>
      </c>
      <c r="B422" t="inlineStr">
        <is>
          <t>2024-0024</t>
        </is>
      </c>
      <c r="C422" t="n">
        <v>18</v>
      </c>
      <c r="D422" t="inlineStr">
        <is>
          <t>33 80 4505 946-0</t>
        </is>
      </c>
      <c r="E422" t="inlineStr">
        <is>
          <t>BLS Cargo AG</t>
        </is>
      </c>
      <c r="F422" t="inlineStr">
        <is>
          <t>LSA</t>
        </is>
      </c>
      <c r="G422" t="inlineStr">
        <is>
          <t>40' CW</t>
        </is>
      </c>
      <c r="H422" t="n">
        <v>0</v>
      </c>
      <c r="I422" s="6" t="n">
        <v>0</v>
      </c>
      <c r="J422" s="6" t="n">
        <v>0</v>
      </c>
      <c r="K422" t="inlineStr">
        <is>
          <t>run_prolonged</t>
        </is>
      </c>
      <c r="L422" s="6" t="n">
        <v>45567</v>
      </c>
      <c r="M422" s="6" t="n">
        <v>46387</v>
      </c>
      <c r="N422" t="n">
        <v>761</v>
      </c>
      <c r="O422" s="6" t="n">
        <v>46387</v>
      </c>
      <c r="S422" t="inlineStr">
        <is>
          <t>with cut-off date</t>
        </is>
      </c>
      <c r="T422" s="6" t="n">
        <v>45838</v>
      </c>
      <c r="U422" s="6" t="n">
        <v>46022</v>
      </c>
      <c r="V422" t="n">
        <v>3</v>
      </c>
      <c r="W422" t="n">
        <v>3</v>
      </c>
      <c r="X422" s="6" t="n"/>
      <c r="Z422" s="6" t="n">
        <v>46295</v>
      </c>
      <c r="AA422" t="inlineStr">
        <is>
          <t>Endschlaufe - EndOfContract - DulyTP</t>
        </is>
      </c>
      <c r="AB422" s="6" t="n">
        <v>46387</v>
      </c>
      <c r="AC422" t="inlineStr"/>
      <c r="AD422" s="6" t="n">
        <v>46234</v>
      </c>
    </row>
    <row r="423">
      <c r="A423" t="inlineStr">
        <is>
          <t>V300054</t>
        </is>
      </c>
      <c r="B423" t="inlineStr">
        <is>
          <t>2024-0024</t>
        </is>
      </c>
      <c r="C423" t="n">
        <v>19</v>
      </c>
      <c r="D423" t="inlineStr">
        <is>
          <t>33 80 4505 947-8</t>
        </is>
      </c>
      <c r="E423" t="inlineStr">
        <is>
          <t>BLS Cargo AG</t>
        </is>
      </c>
      <c r="F423" t="inlineStr">
        <is>
          <t>LSA</t>
        </is>
      </c>
      <c r="G423" t="inlineStr">
        <is>
          <t>40' CW</t>
        </is>
      </c>
      <c r="H423" t="n">
        <v>0</v>
      </c>
      <c r="I423" s="6" t="n">
        <v>0</v>
      </c>
      <c r="J423" s="6" t="n">
        <v>0</v>
      </c>
      <c r="K423" t="inlineStr">
        <is>
          <t>run_prolonged</t>
        </is>
      </c>
      <c r="L423" s="6" t="n">
        <v>45567</v>
      </c>
      <c r="M423" s="6" t="n">
        <v>46387</v>
      </c>
      <c r="N423" t="n">
        <v>761</v>
      </c>
      <c r="O423" s="6" t="n">
        <v>46387</v>
      </c>
      <c r="S423" t="inlineStr">
        <is>
          <t>with cut-off date</t>
        </is>
      </c>
      <c r="T423" s="6" t="n">
        <v>45838</v>
      </c>
      <c r="U423" s="6" t="n">
        <v>46022</v>
      </c>
      <c r="V423" t="n">
        <v>3</v>
      </c>
      <c r="W423" t="n">
        <v>3</v>
      </c>
      <c r="X423" s="6" t="n"/>
      <c r="Z423" s="6" t="n">
        <v>46295</v>
      </c>
      <c r="AA423" t="inlineStr">
        <is>
          <t>Endschlaufe - EndOfContract - DulyTP</t>
        </is>
      </c>
      <c r="AB423" s="6" t="n">
        <v>46387</v>
      </c>
      <c r="AC423" t="inlineStr"/>
      <c r="AD423" s="6" t="n">
        <v>46234</v>
      </c>
    </row>
    <row r="424">
      <c r="A424" t="inlineStr">
        <is>
          <t>V300054</t>
        </is>
      </c>
      <c r="B424" t="inlineStr">
        <is>
          <t>2024-0024</t>
        </is>
      </c>
      <c r="C424" t="n">
        <v>20</v>
      </c>
      <c r="D424" t="inlineStr">
        <is>
          <t>33 80 4505 948-6</t>
        </is>
      </c>
      <c r="E424" t="inlineStr">
        <is>
          <t>BLS Cargo AG</t>
        </is>
      </c>
      <c r="F424" t="inlineStr">
        <is>
          <t>LSA</t>
        </is>
      </c>
      <c r="G424" t="inlineStr">
        <is>
          <t>40' CW</t>
        </is>
      </c>
      <c r="H424" t="n">
        <v>0</v>
      </c>
      <c r="I424" s="6" t="n">
        <v>0</v>
      </c>
      <c r="J424" s="6" t="n">
        <v>0</v>
      </c>
      <c r="K424" t="inlineStr">
        <is>
          <t>run_prolonged</t>
        </is>
      </c>
      <c r="L424" s="6" t="n">
        <v>45567</v>
      </c>
      <c r="M424" s="6" t="n">
        <v>46387</v>
      </c>
      <c r="N424" t="n">
        <v>761</v>
      </c>
      <c r="O424" s="6" t="n">
        <v>46387</v>
      </c>
      <c r="S424" t="inlineStr">
        <is>
          <t>with cut-off date</t>
        </is>
      </c>
      <c r="T424" s="6" t="n">
        <v>45838</v>
      </c>
      <c r="U424" s="6" t="n">
        <v>46022</v>
      </c>
      <c r="V424" t="n">
        <v>3</v>
      </c>
      <c r="W424" t="n">
        <v>3</v>
      </c>
      <c r="X424" s="6" t="n"/>
      <c r="Z424" s="6" t="n">
        <v>46295</v>
      </c>
      <c r="AA424" t="inlineStr">
        <is>
          <t>Endschlaufe - EndOfContract - DulyTP</t>
        </is>
      </c>
      <c r="AB424" s="6" t="n">
        <v>46387</v>
      </c>
      <c r="AC424" t="inlineStr"/>
      <c r="AD424" s="6" t="n">
        <v>46234</v>
      </c>
    </row>
    <row r="425">
      <c r="A425" t="inlineStr">
        <is>
          <t>V300054</t>
        </is>
      </c>
      <c r="B425" t="inlineStr">
        <is>
          <t>2024-0024</t>
        </is>
      </c>
      <c r="C425" t="n">
        <v>21</v>
      </c>
      <c r="D425" t="inlineStr">
        <is>
          <t>33 80 4505 949-4</t>
        </is>
      </c>
      <c r="E425" t="inlineStr">
        <is>
          <t>BLS Cargo AG</t>
        </is>
      </c>
      <c r="F425" t="inlineStr">
        <is>
          <t>LSA</t>
        </is>
      </c>
      <c r="G425" t="inlineStr">
        <is>
          <t>40' CW</t>
        </is>
      </c>
      <c r="H425" t="n">
        <v>0</v>
      </c>
      <c r="I425" s="6" t="n">
        <v>0</v>
      </c>
      <c r="J425" s="6" t="n">
        <v>0</v>
      </c>
      <c r="K425" t="inlineStr">
        <is>
          <t>run_prolonged</t>
        </is>
      </c>
      <c r="L425" s="6" t="n">
        <v>45567</v>
      </c>
      <c r="M425" s="6" t="n">
        <v>46387</v>
      </c>
      <c r="N425" t="n">
        <v>761</v>
      </c>
      <c r="O425" s="6" t="n">
        <v>46387</v>
      </c>
      <c r="S425" t="inlineStr">
        <is>
          <t>with cut-off date</t>
        </is>
      </c>
      <c r="T425" s="6" t="n">
        <v>45838</v>
      </c>
      <c r="U425" s="6" t="n">
        <v>46022</v>
      </c>
      <c r="V425" t="n">
        <v>3</v>
      </c>
      <c r="W425" t="n">
        <v>3</v>
      </c>
      <c r="X425" s="6" t="n"/>
      <c r="Z425" s="6" t="n">
        <v>46295</v>
      </c>
      <c r="AA425" t="inlineStr">
        <is>
          <t>Endschlaufe - EndOfContract - DulyTP</t>
        </is>
      </c>
      <c r="AB425" s="6" t="n">
        <v>46387</v>
      </c>
      <c r="AC425" t="inlineStr"/>
      <c r="AD425" s="6" t="n">
        <v>46234</v>
      </c>
    </row>
    <row r="426">
      <c r="A426" t="inlineStr">
        <is>
          <t>V100003</t>
        </is>
      </c>
      <c r="B426" t="inlineStr">
        <is>
          <t>2020-0006</t>
        </is>
      </c>
      <c r="C426" t="n">
        <v>1</v>
      </c>
      <c r="D426" t="inlineStr">
        <is>
          <t>37 80 4963 171-6</t>
        </is>
      </c>
      <c r="E426" t="inlineStr">
        <is>
          <t>DB Cargo AG</t>
        </is>
      </c>
      <c r="F426" t="inlineStr">
        <is>
          <t>WBA</t>
        </is>
      </c>
      <c r="G426" t="inlineStr">
        <is>
          <t>90' CW</t>
        </is>
      </c>
      <c r="I426" s="6" t="n"/>
      <c r="J426" s="6" t="n"/>
      <c r="K426" t="inlineStr">
        <is>
          <t>terminated_duly</t>
        </is>
      </c>
      <c r="L426" s="6" t="n">
        <v>44274</v>
      </c>
      <c r="M426" s="6" t="n">
        <v>46053</v>
      </c>
      <c r="N426" t="n">
        <v>287</v>
      </c>
      <c r="O426" s="6" t="n">
        <v>46053</v>
      </c>
      <c r="S426" t="inlineStr">
        <is>
          <t>n.a.</t>
        </is>
      </c>
      <c r="T426" s="6" t="n"/>
      <c r="U426" s="6" t="n"/>
      <c r="V426" t="n">
        <v>0</v>
      </c>
      <c r="W426" t="n">
        <v>0</v>
      </c>
      <c r="X426" s="6" t="n"/>
      <c r="Z426" s="6" t="n">
        <v>46053</v>
      </c>
      <c r="AA426" t="inlineStr">
        <is>
          <t>n.a.</t>
        </is>
      </c>
      <c r="AB426" s="6" t="n">
        <v>46053</v>
      </c>
      <c r="AC426" t="inlineStr"/>
      <c r="AD426" s="6" t="n">
        <v>45900</v>
      </c>
    </row>
    <row r="427">
      <c r="A427" t="inlineStr">
        <is>
          <t>V100003</t>
        </is>
      </c>
      <c r="B427" t="inlineStr">
        <is>
          <t>2020-0006</t>
        </is>
      </c>
      <c r="C427" t="n">
        <v>2</v>
      </c>
      <c r="D427" t="inlineStr">
        <is>
          <t>37 80 4963 172-4</t>
        </is>
      </c>
      <c r="E427" t="inlineStr">
        <is>
          <t>DB Cargo AG</t>
        </is>
      </c>
      <c r="F427" t="inlineStr">
        <is>
          <t>WBA</t>
        </is>
      </c>
      <c r="G427" t="inlineStr">
        <is>
          <t>90' CW</t>
        </is>
      </c>
      <c r="I427" s="6" t="n"/>
      <c r="J427" s="6" t="n"/>
      <c r="K427" t="inlineStr">
        <is>
          <t>terminated_duly</t>
        </is>
      </c>
      <c r="L427" s="6" t="n">
        <v>44274</v>
      </c>
      <c r="M427" s="6" t="n">
        <v>46053</v>
      </c>
      <c r="N427" t="n">
        <v>287</v>
      </c>
      <c r="O427" s="6" t="n">
        <v>46053</v>
      </c>
      <c r="S427" t="inlineStr">
        <is>
          <t>n.a.</t>
        </is>
      </c>
      <c r="T427" s="6" t="n"/>
      <c r="U427" s="6" t="n"/>
      <c r="V427" t="n">
        <v>0</v>
      </c>
      <c r="W427" t="n">
        <v>0</v>
      </c>
      <c r="X427" s="6" t="n"/>
      <c r="Z427" s="6" t="n">
        <v>46053</v>
      </c>
      <c r="AA427" t="inlineStr">
        <is>
          <t>n.a.</t>
        </is>
      </c>
      <c r="AB427" s="6" t="n">
        <v>46053</v>
      </c>
      <c r="AC427" t="inlineStr"/>
      <c r="AD427" s="6" t="n">
        <v>45900</v>
      </c>
    </row>
    <row r="428">
      <c r="A428" t="inlineStr">
        <is>
          <t>V100003</t>
        </is>
      </c>
      <c r="B428" t="inlineStr">
        <is>
          <t>2020-0006</t>
        </is>
      </c>
      <c r="C428" t="n">
        <v>3</v>
      </c>
      <c r="D428" t="inlineStr">
        <is>
          <t>37 80 4963 173-2</t>
        </is>
      </c>
      <c r="E428" t="inlineStr">
        <is>
          <t>DB Cargo AG</t>
        </is>
      </c>
      <c r="F428" t="inlineStr">
        <is>
          <t>WBA</t>
        </is>
      </c>
      <c r="G428" t="inlineStr">
        <is>
          <t>90' CW</t>
        </is>
      </c>
      <c r="I428" s="6" t="n"/>
      <c r="J428" s="6" t="n"/>
      <c r="K428" t="inlineStr">
        <is>
          <t>terminated_duly</t>
        </is>
      </c>
      <c r="L428" s="6" t="n">
        <v>44274</v>
      </c>
      <c r="M428" s="6" t="n">
        <v>46053</v>
      </c>
      <c r="N428" t="n">
        <v>287</v>
      </c>
      <c r="O428" s="6" t="n">
        <v>46053</v>
      </c>
      <c r="S428" t="inlineStr">
        <is>
          <t>n.a.</t>
        </is>
      </c>
      <c r="T428" s="6" t="n"/>
      <c r="U428" s="6" t="n"/>
      <c r="V428" t="n">
        <v>0</v>
      </c>
      <c r="W428" t="n">
        <v>0</v>
      </c>
      <c r="X428" s="6" t="n"/>
      <c r="Z428" s="6" t="n">
        <v>46053</v>
      </c>
      <c r="AA428" t="inlineStr">
        <is>
          <t>n.a.</t>
        </is>
      </c>
      <c r="AB428" s="6" t="n">
        <v>46053</v>
      </c>
      <c r="AC428" t="inlineStr"/>
      <c r="AD428" s="6" t="n">
        <v>45900</v>
      </c>
    </row>
    <row r="429">
      <c r="A429" t="inlineStr">
        <is>
          <t>V100003</t>
        </is>
      </c>
      <c r="B429" t="inlineStr">
        <is>
          <t>2020-0006</t>
        </is>
      </c>
      <c r="C429" t="n">
        <v>4</v>
      </c>
      <c r="D429" t="inlineStr">
        <is>
          <t>37 80 4963 174-0</t>
        </is>
      </c>
      <c r="E429" t="inlineStr">
        <is>
          <t>DB Cargo AG</t>
        </is>
      </c>
      <c r="F429" t="inlineStr">
        <is>
          <t>WBA</t>
        </is>
      </c>
      <c r="G429" t="inlineStr">
        <is>
          <t>90' CW</t>
        </is>
      </c>
      <c r="I429" s="6" t="n"/>
      <c r="J429" s="6" t="n"/>
      <c r="K429" t="inlineStr">
        <is>
          <t>terminated_duly</t>
        </is>
      </c>
      <c r="L429" s="6" t="n">
        <v>44274</v>
      </c>
      <c r="M429" s="6" t="n">
        <v>46053</v>
      </c>
      <c r="N429" t="n">
        <v>287</v>
      </c>
      <c r="O429" s="6" t="n">
        <v>46053</v>
      </c>
      <c r="S429" t="inlineStr">
        <is>
          <t>n.a.</t>
        </is>
      </c>
      <c r="T429" s="6" t="n"/>
      <c r="U429" s="6" t="n"/>
      <c r="V429" t="n">
        <v>0</v>
      </c>
      <c r="W429" t="n">
        <v>0</v>
      </c>
      <c r="X429" s="6" t="n"/>
      <c r="Z429" s="6" t="n">
        <v>46053</v>
      </c>
      <c r="AA429" t="inlineStr">
        <is>
          <t>n.a.</t>
        </is>
      </c>
      <c r="AB429" s="6" t="n">
        <v>46053</v>
      </c>
      <c r="AC429" t="inlineStr"/>
      <c r="AD429" s="6" t="n">
        <v>45900</v>
      </c>
    </row>
    <row r="430">
      <c r="A430" t="inlineStr">
        <is>
          <t>V100003</t>
        </is>
      </c>
      <c r="B430" t="inlineStr">
        <is>
          <t>2020-0006</t>
        </is>
      </c>
      <c r="C430" t="n">
        <v>5</v>
      </c>
      <c r="D430" t="inlineStr">
        <is>
          <t>37 80 4963 175-7</t>
        </is>
      </c>
      <c r="E430" t="inlineStr">
        <is>
          <t>DB Cargo AG</t>
        </is>
      </c>
      <c r="F430" t="inlineStr">
        <is>
          <t>WBA</t>
        </is>
      </c>
      <c r="G430" t="inlineStr">
        <is>
          <t>90' CW</t>
        </is>
      </c>
      <c r="I430" s="6" t="n"/>
      <c r="J430" s="6" t="n"/>
      <c r="K430" t="inlineStr">
        <is>
          <t>terminated_duly</t>
        </is>
      </c>
      <c r="L430" s="6" t="n">
        <v>44274</v>
      </c>
      <c r="M430" s="6" t="n">
        <v>46053</v>
      </c>
      <c r="N430" t="n">
        <v>287</v>
      </c>
      <c r="O430" s="6" t="n">
        <v>46053</v>
      </c>
      <c r="S430" t="inlineStr">
        <is>
          <t>n.a.</t>
        </is>
      </c>
      <c r="T430" s="6" t="n"/>
      <c r="U430" s="6" t="n"/>
      <c r="V430" t="n">
        <v>0</v>
      </c>
      <c r="W430" t="n">
        <v>0</v>
      </c>
      <c r="X430" s="6" t="n"/>
      <c r="Z430" s="6" t="n">
        <v>46053</v>
      </c>
      <c r="AA430" t="inlineStr">
        <is>
          <t>n.a.</t>
        </is>
      </c>
      <c r="AB430" s="6" t="n">
        <v>46053</v>
      </c>
      <c r="AC430" t="inlineStr"/>
      <c r="AD430" s="6" t="n">
        <v>45900</v>
      </c>
    </row>
    <row r="431">
      <c r="A431" t="inlineStr">
        <is>
          <t>V100003</t>
        </is>
      </c>
      <c r="B431" t="inlineStr">
        <is>
          <t>2020-0006</t>
        </is>
      </c>
      <c r="C431" t="n">
        <v>6</v>
      </c>
      <c r="D431" t="inlineStr">
        <is>
          <t>37 80 4963 176-5</t>
        </is>
      </c>
      <c r="E431" t="inlineStr">
        <is>
          <t>DB Cargo AG</t>
        </is>
      </c>
      <c r="F431" t="inlineStr">
        <is>
          <t>WBA</t>
        </is>
      </c>
      <c r="G431" t="inlineStr">
        <is>
          <t>90' CW</t>
        </is>
      </c>
      <c r="I431" s="6" t="n"/>
      <c r="J431" s="6" t="n"/>
      <c r="K431" t="inlineStr">
        <is>
          <t>terminated_duly</t>
        </is>
      </c>
      <c r="L431" s="6" t="n">
        <v>44274</v>
      </c>
      <c r="M431" s="6" t="n">
        <v>46053</v>
      </c>
      <c r="N431" t="n">
        <v>287</v>
      </c>
      <c r="O431" s="6" t="n">
        <v>46053</v>
      </c>
      <c r="S431" t="inlineStr">
        <is>
          <t>n.a.</t>
        </is>
      </c>
      <c r="T431" s="6" t="n"/>
      <c r="U431" s="6" t="n"/>
      <c r="V431" t="n">
        <v>0</v>
      </c>
      <c r="W431" t="n">
        <v>0</v>
      </c>
      <c r="X431" s="6" t="n"/>
      <c r="Z431" s="6" t="n">
        <v>46053</v>
      </c>
      <c r="AA431" t="inlineStr">
        <is>
          <t>n.a.</t>
        </is>
      </c>
      <c r="AB431" s="6" t="n">
        <v>46053</v>
      </c>
      <c r="AC431" t="inlineStr"/>
      <c r="AD431" s="6" t="n">
        <v>45900</v>
      </c>
    </row>
    <row r="432">
      <c r="A432" t="inlineStr">
        <is>
          <t>V100003</t>
        </is>
      </c>
      <c r="B432" t="inlineStr">
        <is>
          <t>2020-0006</t>
        </is>
      </c>
      <c r="C432" t="n">
        <v>7</v>
      </c>
      <c r="D432" t="inlineStr">
        <is>
          <t>37 80 4963 177-3</t>
        </is>
      </c>
      <c r="E432" t="inlineStr">
        <is>
          <t>DB Cargo AG</t>
        </is>
      </c>
      <c r="F432" t="inlineStr">
        <is>
          <t>WBA</t>
        </is>
      </c>
      <c r="G432" t="inlineStr">
        <is>
          <t>90' CW</t>
        </is>
      </c>
      <c r="I432" s="6" t="n"/>
      <c r="J432" s="6" t="n"/>
      <c r="K432" t="inlineStr">
        <is>
          <t>terminated_duly</t>
        </is>
      </c>
      <c r="L432" s="6" t="n">
        <v>44274</v>
      </c>
      <c r="M432" s="6" t="n">
        <v>46053</v>
      </c>
      <c r="N432" t="n">
        <v>287</v>
      </c>
      <c r="O432" s="6" t="n">
        <v>46053</v>
      </c>
      <c r="S432" t="inlineStr">
        <is>
          <t>n.a.</t>
        </is>
      </c>
      <c r="T432" s="6" t="n"/>
      <c r="U432" s="6" t="n"/>
      <c r="V432" t="n">
        <v>0</v>
      </c>
      <c r="W432" t="n">
        <v>0</v>
      </c>
      <c r="X432" s="6" t="n"/>
      <c r="Z432" s="6" t="n">
        <v>46053</v>
      </c>
      <c r="AA432" t="inlineStr">
        <is>
          <t>n.a.</t>
        </is>
      </c>
      <c r="AB432" s="6" t="n">
        <v>46053</v>
      </c>
      <c r="AC432" t="inlineStr"/>
      <c r="AD432" s="6" t="n">
        <v>45900</v>
      </c>
    </row>
    <row r="433">
      <c r="A433" t="inlineStr">
        <is>
          <t>V100003</t>
        </is>
      </c>
      <c r="B433" t="inlineStr">
        <is>
          <t>2020-0006</t>
        </is>
      </c>
      <c r="C433" t="n">
        <v>9</v>
      </c>
      <c r="D433" t="inlineStr">
        <is>
          <t>37 80 4963 179-9</t>
        </is>
      </c>
      <c r="E433" t="inlineStr">
        <is>
          <t>DB Cargo AG</t>
        </is>
      </c>
      <c r="F433" t="inlineStr">
        <is>
          <t>WBA</t>
        </is>
      </c>
      <c r="G433" t="inlineStr">
        <is>
          <t>90' CW</t>
        </is>
      </c>
      <c r="I433" s="6" t="n"/>
      <c r="J433" s="6" t="n"/>
      <c r="K433" t="inlineStr">
        <is>
          <t>terminated_duly</t>
        </is>
      </c>
      <c r="L433" s="6" t="n">
        <v>44274</v>
      </c>
      <c r="M433" s="6" t="n">
        <v>46053</v>
      </c>
      <c r="N433" t="n">
        <v>287</v>
      </c>
      <c r="O433" s="6" t="n">
        <v>46053</v>
      </c>
      <c r="S433" t="inlineStr">
        <is>
          <t>n.a.</t>
        </is>
      </c>
      <c r="T433" s="6" t="n"/>
      <c r="U433" s="6" t="n"/>
      <c r="V433" t="n">
        <v>0</v>
      </c>
      <c r="W433" t="n">
        <v>0</v>
      </c>
      <c r="X433" s="6" t="n"/>
      <c r="Z433" s="6" t="n">
        <v>46053</v>
      </c>
      <c r="AA433" t="inlineStr">
        <is>
          <t>n.a.</t>
        </is>
      </c>
      <c r="AB433" s="6" t="n">
        <v>46053</v>
      </c>
      <c r="AC433" t="inlineStr"/>
      <c r="AD433" s="6" t="n">
        <v>45900</v>
      </c>
    </row>
    <row r="434">
      <c r="A434" t="inlineStr">
        <is>
          <t>V100003</t>
        </is>
      </c>
      <c r="B434" t="inlineStr">
        <is>
          <t>2020-0006</t>
        </is>
      </c>
      <c r="C434" t="n">
        <v>10</v>
      </c>
      <c r="D434" t="inlineStr">
        <is>
          <t>37 80 4963 180-7</t>
        </is>
      </c>
      <c r="E434" t="inlineStr">
        <is>
          <t>DB Cargo AG</t>
        </is>
      </c>
      <c r="F434" t="inlineStr">
        <is>
          <t>WBA</t>
        </is>
      </c>
      <c r="G434" t="inlineStr">
        <is>
          <t>90' CW</t>
        </is>
      </c>
      <c r="I434" s="6" t="n"/>
      <c r="J434" s="6" t="n"/>
      <c r="K434" t="inlineStr">
        <is>
          <t>terminated_duly</t>
        </is>
      </c>
      <c r="L434" s="6" t="n">
        <v>44274</v>
      </c>
      <c r="M434" s="6" t="n">
        <v>46053</v>
      </c>
      <c r="N434" t="n">
        <v>287</v>
      </c>
      <c r="O434" s="6" t="n">
        <v>46053</v>
      </c>
      <c r="S434" t="inlineStr">
        <is>
          <t>n.a.</t>
        </is>
      </c>
      <c r="T434" s="6" t="n"/>
      <c r="U434" s="6" t="n"/>
      <c r="V434" t="n">
        <v>0</v>
      </c>
      <c r="W434" t="n">
        <v>0</v>
      </c>
      <c r="X434" s="6" t="n"/>
      <c r="Z434" s="6" t="n">
        <v>46053</v>
      </c>
      <c r="AA434" t="inlineStr">
        <is>
          <t>n.a.</t>
        </is>
      </c>
      <c r="AB434" s="6" t="n">
        <v>46053</v>
      </c>
      <c r="AC434" t="inlineStr"/>
      <c r="AD434" s="6" t="n">
        <v>45900</v>
      </c>
    </row>
    <row r="435">
      <c r="A435" t="inlineStr">
        <is>
          <t>V100003</t>
        </is>
      </c>
      <c r="B435" t="inlineStr">
        <is>
          <t>2020-0006</t>
        </is>
      </c>
      <c r="C435" t="n">
        <v>13</v>
      </c>
      <c r="D435" t="inlineStr">
        <is>
          <t>37 80 4963 183-1</t>
        </is>
      </c>
      <c r="E435" t="inlineStr">
        <is>
          <t>DB Cargo AG</t>
        </is>
      </c>
      <c r="F435" t="inlineStr">
        <is>
          <t>WBA</t>
        </is>
      </c>
      <c r="G435" t="inlineStr">
        <is>
          <t>90' CW</t>
        </is>
      </c>
      <c r="I435" s="6" t="n"/>
      <c r="J435" s="6" t="n"/>
      <c r="K435" t="inlineStr">
        <is>
          <t>terminated_duly</t>
        </is>
      </c>
      <c r="L435" s="6" t="n">
        <v>44274</v>
      </c>
      <c r="M435" s="6" t="n">
        <v>46053</v>
      </c>
      <c r="N435" t="n">
        <v>287</v>
      </c>
      <c r="O435" s="6" t="n">
        <v>46053</v>
      </c>
      <c r="S435" t="inlineStr">
        <is>
          <t>n.a.</t>
        </is>
      </c>
      <c r="T435" s="6" t="n"/>
      <c r="U435" s="6" t="n"/>
      <c r="V435" t="n">
        <v>0</v>
      </c>
      <c r="W435" t="n">
        <v>0</v>
      </c>
      <c r="X435" s="6" t="n"/>
      <c r="Z435" s="6" t="n">
        <v>46053</v>
      </c>
      <c r="AA435" t="inlineStr">
        <is>
          <t>n.a.</t>
        </is>
      </c>
      <c r="AB435" s="6" t="n">
        <v>46053</v>
      </c>
      <c r="AC435" t="inlineStr"/>
      <c r="AD435" s="6" t="n">
        <v>45900</v>
      </c>
    </row>
    <row r="436">
      <c r="A436" t="inlineStr">
        <is>
          <t>V100003</t>
        </is>
      </c>
      <c r="B436" t="inlineStr">
        <is>
          <t>2020-0006</t>
        </is>
      </c>
      <c r="C436" t="n">
        <v>14</v>
      </c>
      <c r="D436" t="inlineStr">
        <is>
          <t>37 80 4963 184-9</t>
        </is>
      </c>
      <c r="E436" t="inlineStr">
        <is>
          <t>DB Cargo AG</t>
        </is>
      </c>
      <c r="F436" t="inlineStr">
        <is>
          <t>WBA</t>
        </is>
      </c>
      <c r="G436" t="inlineStr">
        <is>
          <t>90' CW</t>
        </is>
      </c>
      <c r="I436" s="6" t="n"/>
      <c r="J436" s="6" t="n"/>
      <c r="K436" t="inlineStr">
        <is>
          <t>terminated_duly</t>
        </is>
      </c>
      <c r="L436" s="6" t="n">
        <v>44274</v>
      </c>
      <c r="M436" s="6" t="n">
        <v>46053</v>
      </c>
      <c r="N436" t="n">
        <v>287</v>
      </c>
      <c r="O436" s="6" t="n">
        <v>46053</v>
      </c>
      <c r="S436" t="inlineStr">
        <is>
          <t>n.a.</t>
        </is>
      </c>
      <c r="T436" s="6" t="n"/>
      <c r="U436" s="6" t="n"/>
      <c r="V436" t="n">
        <v>0</v>
      </c>
      <c r="W436" t="n">
        <v>0</v>
      </c>
      <c r="X436" s="6" t="n"/>
      <c r="Z436" s="6" t="n">
        <v>46053</v>
      </c>
      <c r="AA436" t="inlineStr">
        <is>
          <t>n.a.</t>
        </is>
      </c>
      <c r="AB436" s="6" t="n">
        <v>46053</v>
      </c>
      <c r="AC436" t="inlineStr"/>
      <c r="AD436" s="6" t="n">
        <v>45900</v>
      </c>
    </row>
    <row r="437">
      <c r="A437" t="inlineStr">
        <is>
          <t>V100003</t>
        </is>
      </c>
      <c r="B437" t="inlineStr">
        <is>
          <t>2020-0006</t>
        </is>
      </c>
      <c r="C437" t="n">
        <v>15</v>
      </c>
      <c r="D437" t="inlineStr">
        <is>
          <t>37 80 4963 185-6</t>
        </is>
      </c>
      <c r="E437" t="inlineStr">
        <is>
          <t>DB Cargo AG</t>
        </is>
      </c>
      <c r="F437" t="inlineStr">
        <is>
          <t>WBA</t>
        </is>
      </c>
      <c r="G437" t="inlineStr">
        <is>
          <t>90' CW</t>
        </is>
      </c>
      <c r="I437" s="6" t="n"/>
      <c r="J437" s="6" t="n"/>
      <c r="K437" t="inlineStr">
        <is>
          <t>terminated_duly</t>
        </is>
      </c>
      <c r="L437" s="6" t="n">
        <v>44274</v>
      </c>
      <c r="M437" s="6" t="n">
        <v>46053</v>
      </c>
      <c r="N437" t="n">
        <v>287</v>
      </c>
      <c r="O437" s="6" t="n">
        <v>46053</v>
      </c>
      <c r="S437" t="inlineStr">
        <is>
          <t>n.a.</t>
        </is>
      </c>
      <c r="T437" s="6" t="n"/>
      <c r="U437" s="6" t="n"/>
      <c r="V437" t="n">
        <v>0</v>
      </c>
      <c r="W437" t="n">
        <v>0</v>
      </c>
      <c r="X437" s="6" t="n"/>
      <c r="Z437" s="6" t="n">
        <v>46053</v>
      </c>
      <c r="AA437" t="inlineStr">
        <is>
          <t>n.a.</t>
        </is>
      </c>
      <c r="AB437" s="6" t="n">
        <v>46053</v>
      </c>
      <c r="AC437" t="inlineStr"/>
      <c r="AD437" s="6" t="n">
        <v>45900</v>
      </c>
    </row>
    <row r="438">
      <c r="A438" t="inlineStr">
        <is>
          <t>V100003</t>
        </is>
      </c>
      <c r="B438" t="inlineStr">
        <is>
          <t>2020-0006</t>
        </is>
      </c>
      <c r="C438" t="n">
        <v>16</v>
      </c>
      <c r="D438" t="inlineStr">
        <is>
          <t>37 80 4963 186-4</t>
        </is>
      </c>
      <c r="E438" t="inlineStr">
        <is>
          <t>DB Cargo AG</t>
        </is>
      </c>
      <c r="F438" t="inlineStr">
        <is>
          <t>WBA</t>
        </is>
      </c>
      <c r="G438" t="inlineStr">
        <is>
          <t>90' CW</t>
        </is>
      </c>
      <c r="I438" s="6" t="n"/>
      <c r="J438" s="6" t="n"/>
      <c r="K438" t="inlineStr">
        <is>
          <t>terminated_duly</t>
        </is>
      </c>
      <c r="L438" s="6" t="n">
        <v>44274</v>
      </c>
      <c r="M438" s="6" t="n">
        <v>46053</v>
      </c>
      <c r="N438" t="n">
        <v>287</v>
      </c>
      <c r="O438" s="6" t="n">
        <v>46053</v>
      </c>
      <c r="S438" t="inlineStr">
        <is>
          <t>n.a.</t>
        </is>
      </c>
      <c r="T438" s="6" t="n"/>
      <c r="U438" s="6" t="n"/>
      <c r="V438" t="n">
        <v>0</v>
      </c>
      <c r="W438" t="n">
        <v>0</v>
      </c>
      <c r="X438" s="6" t="n"/>
      <c r="Z438" s="6" t="n">
        <v>46053</v>
      </c>
      <c r="AA438" t="inlineStr">
        <is>
          <t>n.a.</t>
        </is>
      </c>
      <c r="AB438" s="6" t="n">
        <v>46053</v>
      </c>
      <c r="AC438" t="inlineStr"/>
      <c r="AD438" s="6" t="n">
        <v>45900</v>
      </c>
    </row>
    <row r="439">
      <c r="A439" t="inlineStr">
        <is>
          <t>V100003</t>
        </is>
      </c>
      <c r="B439" t="inlineStr">
        <is>
          <t>2020-0006</t>
        </is>
      </c>
      <c r="C439" t="n">
        <v>17</v>
      </c>
      <c r="D439" t="inlineStr">
        <is>
          <t>37 80 4963 187-2</t>
        </is>
      </c>
      <c r="E439" t="inlineStr">
        <is>
          <t>DB Cargo AG</t>
        </is>
      </c>
      <c r="F439" t="inlineStr">
        <is>
          <t>WBA</t>
        </is>
      </c>
      <c r="G439" t="inlineStr">
        <is>
          <t>90' CW</t>
        </is>
      </c>
      <c r="I439" s="6" t="n"/>
      <c r="J439" s="6" t="n"/>
      <c r="K439" t="inlineStr">
        <is>
          <t>terminated_duly</t>
        </is>
      </c>
      <c r="L439" s="6" t="n">
        <v>44274</v>
      </c>
      <c r="M439" s="6" t="n">
        <v>46053</v>
      </c>
      <c r="N439" t="n">
        <v>287</v>
      </c>
      <c r="O439" s="6" t="n">
        <v>46053</v>
      </c>
      <c r="S439" t="inlineStr">
        <is>
          <t>n.a.</t>
        </is>
      </c>
      <c r="T439" s="6" t="n"/>
      <c r="U439" s="6" t="n"/>
      <c r="V439" t="n">
        <v>0</v>
      </c>
      <c r="W439" t="n">
        <v>0</v>
      </c>
      <c r="X439" s="6" t="n"/>
      <c r="Z439" s="6" t="n">
        <v>46053</v>
      </c>
      <c r="AA439" t="inlineStr">
        <is>
          <t>n.a.</t>
        </is>
      </c>
      <c r="AB439" s="6" t="n">
        <v>46053</v>
      </c>
      <c r="AC439" t="inlineStr"/>
      <c r="AD439" s="6" t="n">
        <v>45900</v>
      </c>
    </row>
    <row r="440">
      <c r="A440" t="inlineStr">
        <is>
          <t>V100003</t>
        </is>
      </c>
      <c r="B440" t="inlineStr">
        <is>
          <t>2020-0006</t>
        </is>
      </c>
      <c r="C440" t="n">
        <v>18</v>
      </c>
      <c r="D440" t="inlineStr">
        <is>
          <t>37 80 4963 188-0</t>
        </is>
      </c>
      <c r="E440" t="inlineStr">
        <is>
          <t>DB Cargo AG</t>
        </is>
      </c>
      <c r="F440" t="inlineStr">
        <is>
          <t>WBA</t>
        </is>
      </c>
      <c r="G440" t="inlineStr">
        <is>
          <t>90' CW</t>
        </is>
      </c>
      <c r="I440" s="6" t="n"/>
      <c r="J440" s="6" t="n"/>
      <c r="K440" t="inlineStr">
        <is>
          <t>terminated_duly</t>
        </is>
      </c>
      <c r="L440" s="6" t="n">
        <v>44274</v>
      </c>
      <c r="M440" s="6" t="n">
        <v>46053</v>
      </c>
      <c r="N440" t="n">
        <v>287</v>
      </c>
      <c r="O440" s="6" t="n">
        <v>46053</v>
      </c>
      <c r="S440" t="inlineStr">
        <is>
          <t>n.a.</t>
        </is>
      </c>
      <c r="T440" s="6" t="n"/>
      <c r="U440" s="6" t="n"/>
      <c r="V440" t="n">
        <v>0</v>
      </c>
      <c r="W440" t="n">
        <v>0</v>
      </c>
      <c r="X440" s="6" t="n"/>
      <c r="Z440" s="6" t="n">
        <v>46053</v>
      </c>
      <c r="AA440" t="inlineStr">
        <is>
          <t>n.a.</t>
        </is>
      </c>
      <c r="AB440" s="6" t="n">
        <v>46053</v>
      </c>
      <c r="AC440" t="inlineStr"/>
      <c r="AD440" s="6" t="n">
        <v>45900</v>
      </c>
    </row>
    <row r="441">
      <c r="A441" t="inlineStr">
        <is>
          <t>V100003</t>
        </is>
      </c>
      <c r="B441" t="inlineStr">
        <is>
          <t>2020-0006</t>
        </is>
      </c>
      <c r="C441" t="n">
        <v>19</v>
      </c>
      <c r="D441" t="inlineStr">
        <is>
          <t>37 80 4963 189-8</t>
        </is>
      </c>
      <c r="E441" t="inlineStr">
        <is>
          <t>DB Cargo AG</t>
        </is>
      </c>
      <c r="F441" t="inlineStr">
        <is>
          <t>WBA</t>
        </is>
      </c>
      <c r="G441" t="inlineStr">
        <is>
          <t>90' CW</t>
        </is>
      </c>
      <c r="I441" s="6" t="n"/>
      <c r="J441" s="6" t="n"/>
      <c r="K441" t="inlineStr">
        <is>
          <t>terminated_duly</t>
        </is>
      </c>
      <c r="L441" s="6" t="n">
        <v>44274</v>
      </c>
      <c r="M441" s="6" t="n">
        <v>46053</v>
      </c>
      <c r="N441" t="n">
        <v>287</v>
      </c>
      <c r="O441" s="6" t="n">
        <v>46053</v>
      </c>
      <c r="S441" t="inlineStr">
        <is>
          <t>n.a.</t>
        </is>
      </c>
      <c r="T441" s="6" t="n"/>
      <c r="U441" s="6" t="n"/>
      <c r="V441" t="n">
        <v>0</v>
      </c>
      <c r="W441" t="n">
        <v>0</v>
      </c>
      <c r="X441" s="6" t="n"/>
      <c r="Z441" s="6" t="n">
        <v>46053</v>
      </c>
      <c r="AA441" t="inlineStr">
        <is>
          <t>n.a.</t>
        </is>
      </c>
      <c r="AB441" s="6" t="n">
        <v>46053</v>
      </c>
      <c r="AC441" t="inlineStr"/>
      <c r="AD441" s="6" t="n">
        <v>45900</v>
      </c>
    </row>
    <row r="442">
      <c r="A442" t="inlineStr">
        <is>
          <t>V100003</t>
        </is>
      </c>
      <c r="B442" t="inlineStr">
        <is>
          <t>2020-0006</t>
        </is>
      </c>
      <c r="C442" t="n">
        <v>20</v>
      </c>
      <c r="D442" t="inlineStr">
        <is>
          <t>37 80 4963 191-4</t>
        </is>
      </c>
      <c r="E442" t="inlineStr">
        <is>
          <t>DB Cargo AG</t>
        </is>
      </c>
      <c r="F442" t="inlineStr">
        <is>
          <t>WBA</t>
        </is>
      </c>
      <c r="G442" t="inlineStr">
        <is>
          <t>90' CW</t>
        </is>
      </c>
      <c r="I442" s="6" t="n"/>
      <c r="J442" s="6" t="n"/>
      <c r="K442" t="inlineStr">
        <is>
          <t>terminated_duly</t>
        </is>
      </c>
      <c r="L442" s="6" t="n">
        <v>44274</v>
      </c>
      <c r="M442" s="6" t="n">
        <v>46053</v>
      </c>
      <c r="N442" t="n">
        <v>287</v>
      </c>
      <c r="O442" s="6" t="n">
        <v>46053</v>
      </c>
      <c r="S442" t="inlineStr">
        <is>
          <t>n.a.</t>
        </is>
      </c>
      <c r="T442" s="6" t="n"/>
      <c r="U442" s="6" t="n"/>
      <c r="V442" t="n">
        <v>0</v>
      </c>
      <c r="W442" t="n">
        <v>0</v>
      </c>
      <c r="X442" s="6" t="n"/>
      <c r="Z442" s="6" t="n">
        <v>46053</v>
      </c>
      <c r="AA442" t="inlineStr">
        <is>
          <t>n.a.</t>
        </is>
      </c>
      <c r="AB442" s="6" t="n">
        <v>46053</v>
      </c>
      <c r="AC442" t="inlineStr"/>
      <c r="AD442" s="6" t="n">
        <v>45900</v>
      </c>
    </row>
    <row r="443">
      <c r="A443" t="inlineStr">
        <is>
          <t>V100003</t>
        </is>
      </c>
      <c r="B443" t="inlineStr">
        <is>
          <t>2020-0006</t>
        </is>
      </c>
      <c r="C443" t="n">
        <v>21</v>
      </c>
      <c r="D443" t="inlineStr">
        <is>
          <t>37 80 4963 190-6</t>
        </is>
      </c>
      <c r="E443" t="inlineStr">
        <is>
          <t>DB Cargo AG</t>
        </is>
      </c>
      <c r="F443" t="inlineStr">
        <is>
          <t>WBA</t>
        </is>
      </c>
      <c r="G443" t="inlineStr">
        <is>
          <t>90' CW</t>
        </is>
      </c>
      <c r="I443" s="6" t="n"/>
      <c r="J443" s="6" t="n"/>
      <c r="K443" t="inlineStr">
        <is>
          <t>terminated_duly</t>
        </is>
      </c>
      <c r="L443" s="6" t="n">
        <v>44284</v>
      </c>
      <c r="M443" s="6" t="n">
        <v>46053</v>
      </c>
      <c r="N443" t="n">
        <v>287</v>
      </c>
      <c r="O443" s="6" t="n">
        <v>46053</v>
      </c>
      <c r="S443" t="inlineStr">
        <is>
          <t>n.a.</t>
        </is>
      </c>
      <c r="T443" s="6" t="n"/>
      <c r="U443" s="6" t="n"/>
      <c r="V443" t="n">
        <v>0</v>
      </c>
      <c r="W443" t="n">
        <v>0</v>
      </c>
      <c r="X443" s="6" t="n"/>
      <c r="Z443" s="6" t="n">
        <v>46053</v>
      </c>
      <c r="AA443" t="inlineStr">
        <is>
          <t>n.a.</t>
        </is>
      </c>
      <c r="AB443" s="6" t="n">
        <v>46053</v>
      </c>
      <c r="AC443" t="inlineStr"/>
      <c r="AD443" s="6" t="n">
        <v>45900</v>
      </c>
    </row>
    <row r="444">
      <c r="A444" t="inlineStr">
        <is>
          <t>V100003</t>
        </is>
      </c>
      <c r="B444" t="inlineStr">
        <is>
          <t>2020-0006</t>
        </is>
      </c>
      <c r="C444" t="n">
        <v>22</v>
      </c>
      <c r="D444" t="inlineStr">
        <is>
          <t>37 80 4963 192-2</t>
        </is>
      </c>
      <c r="E444" t="inlineStr">
        <is>
          <t>DB Cargo AG</t>
        </is>
      </c>
      <c r="F444" t="inlineStr">
        <is>
          <t>WBA</t>
        </is>
      </c>
      <c r="G444" t="inlineStr">
        <is>
          <t>90' CW</t>
        </is>
      </c>
      <c r="I444" s="6" t="n"/>
      <c r="J444" s="6" t="n"/>
      <c r="K444" t="inlineStr">
        <is>
          <t>terminated_duly</t>
        </is>
      </c>
      <c r="L444" s="6" t="n">
        <v>44284</v>
      </c>
      <c r="M444" s="6" t="n">
        <v>46053</v>
      </c>
      <c r="N444" t="n">
        <v>287</v>
      </c>
      <c r="O444" s="6" t="n">
        <v>46053</v>
      </c>
      <c r="S444" t="inlineStr">
        <is>
          <t>n.a.</t>
        </is>
      </c>
      <c r="T444" s="6" t="n"/>
      <c r="U444" s="6" t="n"/>
      <c r="V444" t="n">
        <v>0</v>
      </c>
      <c r="W444" t="n">
        <v>0</v>
      </c>
      <c r="X444" s="6" t="n"/>
      <c r="Z444" s="6" t="n">
        <v>46053</v>
      </c>
      <c r="AA444" t="inlineStr">
        <is>
          <t>n.a.</t>
        </is>
      </c>
      <c r="AB444" s="6" t="n">
        <v>46053</v>
      </c>
      <c r="AC444" t="inlineStr"/>
      <c r="AD444" s="6" t="n">
        <v>45900</v>
      </c>
    </row>
    <row r="445">
      <c r="A445" t="inlineStr">
        <is>
          <t>V100003</t>
        </is>
      </c>
      <c r="B445" t="inlineStr">
        <is>
          <t>2020-0006</t>
        </is>
      </c>
      <c r="C445" t="n">
        <v>23</v>
      </c>
      <c r="D445" t="inlineStr">
        <is>
          <t>37 80 4963 193-0</t>
        </is>
      </c>
      <c r="E445" t="inlineStr">
        <is>
          <t>DB Cargo AG</t>
        </is>
      </c>
      <c r="F445" t="inlineStr">
        <is>
          <t>WBA</t>
        </is>
      </c>
      <c r="G445" t="inlineStr">
        <is>
          <t>90' CW</t>
        </is>
      </c>
      <c r="I445" s="6" t="n"/>
      <c r="J445" s="6" t="n"/>
      <c r="K445" t="inlineStr">
        <is>
          <t>terminated_duly</t>
        </is>
      </c>
      <c r="L445" s="6" t="n">
        <v>44284</v>
      </c>
      <c r="M445" s="6" t="n">
        <v>46053</v>
      </c>
      <c r="N445" t="n">
        <v>287</v>
      </c>
      <c r="O445" s="6" t="n">
        <v>46053</v>
      </c>
      <c r="S445" t="inlineStr">
        <is>
          <t>n.a.</t>
        </is>
      </c>
      <c r="T445" s="6" t="n"/>
      <c r="U445" s="6" t="n"/>
      <c r="V445" t="n">
        <v>0</v>
      </c>
      <c r="W445" t="n">
        <v>0</v>
      </c>
      <c r="X445" s="6" t="n"/>
      <c r="Z445" s="6" t="n">
        <v>46053</v>
      </c>
      <c r="AA445" t="inlineStr">
        <is>
          <t>n.a.</t>
        </is>
      </c>
      <c r="AB445" s="6" t="n">
        <v>46053</v>
      </c>
      <c r="AC445" t="inlineStr"/>
      <c r="AD445" s="6" t="n">
        <v>45900</v>
      </c>
    </row>
    <row r="446">
      <c r="A446" t="inlineStr">
        <is>
          <t>V100003</t>
        </is>
      </c>
      <c r="B446" t="inlineStr">
        <is>
          <t>2020-0006</t>
        </is>
      </c>
      <c r="C446" t="n">
        <v>24</v>
      </c>
      <c r="D446" t="inlineStr">
        <is>
          <t>37 80 4963 194-8</t>
        </is>
      </c>
      <c r="E446" t="inlineStr">
        <is>
          <t>DB Cargo AG</t>
        </is>
      </c>
      <c r="F446" t="inlineStr">
        <is>
          <t>WBA</t>
        </is>
      </c>
      <c r="G446" t="inlineStr">
        <is>
          <t>90' CW</t>
        </is>
      </c>
      <c r="I446" s="6" t="n"/>
      <c r="J446" s="6" t="n"/>
      <c r="K446" t="inlineStr">
        <is>
          <t>terminated_duly</t>
        </is>
      </c>
      <c r="L446" s="6" t="n">
        <v>44284</v>
      </c>
      <c r="M446" s="6" t="n">
        <v>46053</v>
      </c>
      <c r="N446" t="n">
        <v>287</v>
      </c>
      <c r="O446" s="6" t="n">
        <v>46053</v>
      </c>
      <c r="S446" t="inlineStr">
        <is>
          <t>n.a.</t>
        </is>
      </c>
      <c r="T446" s="6" t="n"/>
      <c r="U446" s="6" t="n"/>
      <c r="V446" t="n">
        <v>0</v>
      </c>
      <c r="W446" t="n">
        <v>0</v>
      </c>
      <c r="X446" s="6" t="n"/>
      <c r="Z446" s="6" t="n">
        <v>46053</v>
      </c>
      <c r="AA446" t="inlineStr">
        <is>
          <t>n.a.</t>
        </is>
      </c>
      <c r="AB446" s="6" t="n">
        <v>46053</v>
      </c>
      <c r="AC446" t="inlineStr"/>
      <c r="AD446" s="6" t="n">
        <v>45900</v>
      </c>
    </row>
    <row r="447">
      <c r="A447" t="inlineStr">
        <is>
          <t>V100003</t>
        </is>
      </c>
      <c r="B447" t="inlineStr">
        <is>
          <t>2020-0006</t>
        </is>
      </c>
      <c r="C447" t="n">
        <v>25</v>
      </c>
      <c r="D447" t="inlineStr">
        <is>
          <t>37 80 4963 195-5</t>
        </is>
      </c>
      <c r="E447" t="inlineStr">
        <is>
          <t>DB Cargo AG</t>
        </is>
      </c>
      <c r="F447" t="inlineStr">
        <is>
          <t>WBA</t>
        </is>
      </c>
      <c r="G447" t="inlineStr">
        <is>
          <t>90' CW</t>
        </is>
      </c>
      <c r="I447" s="6" t="n"/>
      <c r="J447" s="6" t="n"/>
      <c r="K447" t="inlineStr">
        <is>
          <t>terminated_duly</t>
        </is>
      </c>
      <c r="L447" s="6" t="n">
        <v>44284</v>
      </c>
      <c r="M447" s="6" t="n">
        <v>46053</v>
      </c>
      <c r="N447" t="n">
        <v>287</v>
      </c>
      <c r="O447" s="6" t="n">
        <v>46053</v>
      </c>
      <c r="S447" t="inlineStr">
        <is>
          <t>n.a.</t>
        </is>
      </c>
      <c r="T447" s="6" t="n"/>
      <c r="U447" s="6" t="n"/>
      <c r="V447" t="n">
        <v>0</v>
      </c>
      <c r="W447" t="n">
        <v>0</v>
      </c>
      <c r="X447" s="6" t="n"/>
      <c r="Z447" s="6" t="n">
        <v>46053</v>
      </c>
      <c r="AA447" t="inlineStr">
        <is>
          <t>n.a.</t>
        </is>
      </c>
      <c r="AB447" s="6" t="n">
        <v>46053</v>
      </c>
      <c r="AC447" t="inlineStr"/>
      <c r="AD447" s="6" t="n">
        <v>45900</v>
      </c>
    </row>
    <row r="448">
      <c r="A448" t="inlineStr">
        <is>
          <t>V100003</t>
        </is>
      </c>
      <c r="B448" t="inlineStr">
        <is>
          <t>2020-0006</t>
        </is>
      </c>
      <c r="C448" t="n">
        <v>26</v>
      </c>
      <c r="D448" t="inlineStr">
        <is>
          <t>37 80 4963 196-3</t>
        </is>
      </c>
      <c r="E448" t="inlineStr">
        <is>
          <t>DB Cargo AG</t>
        </is>
      </c>
      <c r="F448" t="inlineStr">
        <is>
          <t>WBA</t>
        </is>
      </c>
      <c r="G448" t="inlineStr">
        <is>
          <t>90' CW</t>
        </is>
      </c>
      <c r="I448" s="6" t="n"/>
      <c r="J448" s="6" t="n"/>
      <c r="K448" t="inlineStr">
        <is>
          <t>terminated_duly</t>
        </is>
      </c>
      <c r="L448" s="6" t="n">
        <v>44284</v>
      </c>
      <c r="M448" s="6" t="n">
        <v>46053</v>
      </c>
      <c r="N448" t="n">
        <v>287</v>
      </c>
      <c r="O448" s="6" t="n">
        <v>46053</v>
      </c>
      <c r="S448" t="inlineStr">
        <is>
          <t>n.a.</t>
        </is>
      </c>
      <c r="T448" s="6" t="n"/>
      <c r="U448" s="6" t="n"/>
      <c r="V448" t="n">
        <v>0</v>
      </c>
      <c r="W448" t="n">
        <v>0</v>
      </c>
      <c r="X448" s="6" t="n"/>
      <c r="Z448" s="6" t="n">
        <v>46053</v>
      </c>
      <c r="AA448" t="inlineStr">
        <is>
          <t>n.a.</t>
        </is>
      </c>
      <c r="AB448" s="6" t="n">
        <v>46053</v>
      </c>
      <c r="AC448" t="inlineStr"/>
      <c r="AD448" s="6" t="n">
        <v>45900</v>
      </c>
    </row>
    <row r="449">
      <c r="A449" t="inlineStr">
        <is>
          <t>V100003</t>
        </is>
      </c>
      <c r="B449" t="inlineStr">
        <is>
          <t>2020-0006</t>
        </is>
      </c>
      <c r="C449" t="n">
        <v>27</v>
      </c>
      <c r="D449" t="inlineStr">
        <is>
          <t>37 80 4963 197-1</t>
        </is>
      </c>
      <c r="E449" t="inlineStr">
        <is>
          <t>DB Cargo AG</t>
        </is>
      </c>
      <c r="F449" t="inlineStr">
        <is>
          <t>WBA</t>
        </is>
      </c>
      <c r="G449" t="inlineStr">
        <is>
          <t>90' CW</t>
        </is>
      </c>
      <c r="I449" s="6" t="n"/>
      <c r="J449" s="6" t="n"/>
      <c r="K449" t="inlineStr">
        <is>
          <t>terminated_duly</t>
        </is>
      </c>
      <c r="L449" s="6" t="n">
        <v>44284</v>
      </c>
      <c r="M449" s="6" t="n">
        <v>46053</v>
      </c>
      <c r="N449" t="n">
        <v>287</v>
      </c>
      <c r="O449" s="6" t="n">
        <v>46053</v>
      </c>
      <c r="S449" t="inlineStr">
        <is>
          <t>n.a.</t>
        </is>
      </c>
      <c r="T449" s="6" t="n"/>
      <c r="U449" s="6" t="n"/>
      <c r="V449" t="n">
        <v>0</v>
      </c>
      <c r="W449" t="n">
        <v>0</v>
      </c>
      <c r="X449" s="6" t="n"/>
      <c r="Z449" s="6" t="n">
        <v>46053</v>
      </c>
      <c r="AA449" t="inlineStr">
        <is>
          <t>n.a.</t>
        </is>
      </c>
      <c r="AB449" s="6" t="n">
        <v>46053</v>
      </c>
      <c r="AC449" t="inlineStr"/>
      <c r="AD449" s="6" t="n">
        <v>45900</v>
      </c>
    </row>
    <row r="450">
      <c r="A450" t="inlineStr">
        <is>
          <t>V100003</t>
        </is>
      </c>
      <c r="B450" t="inlineStr">
        <is>
          <t>2020-0006</t>
        </is>
      </c>
      <c r="C450" t="n">
        <v>28</v>
      </c>
      <c r="D450" t="inlineStr">
        <is>
          <t>37 80 4963 198-9</t>
        </is>
      </c>
      <c r="E450" t="inlineStr">
        <is>
          <t>DB Cargo AG</t>
        </is>
      </c>
      <c r="F450" t="inlineStr">
        <is>
          <t>WBA</t>
        </is>
      </c>
      <c r="G450" t="inlineStr">
        <is>
          <t>90' CW</t>
        </is>
      </c>
      <c r="I450" s="6" t="n"/>
      <c r="J450" s="6" t="n"/>
      <c r="K450" t="inlineStr">
        <is>
          <t>terminated_duly</t>
        </is>
      </c>
      <c r="L450" s="6" t="n">
        <v>44284</v>
      </c>
      <c r="M450" s="6" t="n">
        <v>46053</v>
      </c>
      <c r="N450" t="n">
        <v>287</v>
      </c>
      <c r="O450" s="6" t="n">
        <v>46053</v>
      </c>
      <c r="S450" t="inlineStr">
        <is>
          <t>n.a.</t>
        </is>
      </c>
      <c r="T450" s="6" t="n"/>
      <c r="U450" s="6" t="n"/>
      <c r="V450" t="n">
        <v>0</v>
      </c>
      <c r="W450" t="n">
        <v>0</v>
      </c>
      <c r="X450" s="6" t="n"/>
      <c r="Z450" s="6" t="n">
        <v>46053</v>
      </c>
      <c r="AA450" t="inlineStr">
        <is>
          <t>n.a.</t>
        </is>
      </c>
      <c r="AB450" s="6" t="n">
        <v>46053</v>
      </c>
      <c r="AC450" t="inlineStr"/>
      <c r="AD450" s="6" t="n">
        <v>45900</v>
      </c>
    </row>
    <row r="451">
      <c r="A451" t="inlineStr">
        <is>
          <t>V100003</t>
        </is>
      </c>
      <c r="B451" t="inlineStr">
        <is>
          <t>2020-0006</t>
        </is>
      </c>
      <c r="C451" t="n">
        <v>31</v>
      </c>
      <c r="D451" t="inlineStr">
        <is>
          <t>37 80 4963 201-1</t>
        </is>
      </c>
      <c r="E451" t="inlineStr">
        <is>
          <t>DB Cargo AG</t>
        </is>
      </c>
      <c r="F451" t="inlineStr">
        <is>
          <t>WBA</t>
        </is>
      </c>
      <c r="G451" t="inlineStr">
        <is>
          <t>90' CW</t>
        </is>
      </c>
      <c r="I451" s="6" t="n"/>
      <c r="J451" s="6" t="n"/>
      <c r="K451" t="inlineStr">
        <is>
          <t>terminated_duly</t>
        </is>
      </c>
      <c r="L451" s="6" t="n">
        <v>44284</v>
      </c>
      <c r="M451" s="6" t="n">
        <v>46053</v>
      </c>
      <c r="N451" t="n">
        <v>287</v>
      </c>
      <c r="O451" s="6" t="n">
        <v>46053</v>
      </c>
      <c r="S451" t="inlineStr">
        <is>
          <t>n.a.</t>
        </is>
      </c>
      <c r="T451" s="6" t="n"/>
      <c r="U451" s="6" t="n"/>
      <c r="V451" t="n">
        <v>0</v>
      </c>
      <c r="W451" t="n">
        <v>0</v>
      </c>
      <c r="X451" s="6" t="n"/>
      <c r="Z451" s="6" t="n">
        <v>46053</v>
      </c>
      <c r="AA451" t="inlineStr">
        <is>
          <t>n.a.</t>
        </is>
      </c>
      <c r="AB451" s="6" t="n">
        <v>46053</v>
      </c>
      <c r="AC451" t="inlineStr"/>
      <c r="AD451" s="6" t="n">
        <v>45900</v>
      </c>
    </row>
    <row r="452">
      <c r="A452" t="inlineStr">
        <is>
          <t>V100003</t>
        </is>
      </c>
      <c r="B452" t="inlineStr">
        <is>
          <t>2020-0006</t>
        </is>
      </c>
      <c r="C452" t="n">
        <v>32</v>
      </c>
      <c r="D452" t="inlineStr">
        <is>
          <t>37 80 4963 202-9</t>
        </is>
      </c>
      <c r="E452" t="inlineStr">
        <is>
          <t>DB Cargo AG</t>
        </is>
      </c>
      <c r="F452" t="inlineStr">
        <is>
          <t>WBA</t>
        </is>
      </c>
      <c r="G452" t="inlineStr">
        <is>
          <t>90' CW</t>
        </is>
      </c>
      <c r="I452" s="6" t="n"/>
      <c r="J452" s="6" t="n"/>
      <c r="K452" t="inlineStr">
        <is>
          <t>terminated_duly</t>
        </is>
      </c>
      <c r="L452" s="6" t="n">
        <v>44284</v>
      </c>
      <c r="M452" s="6" t="n">
        <v>46053</v>
      </c>
      <c r="N452" t="n">
        <v>287</v>
      </c>
      <c r="O452" s="6" t="n">
        <v>46053</v>
      </c>
      <c r="S452" t="inlineStr">
        <is>
          <t>n.a.</t>
        </is>
      </c>
      <c r="T452" s="6" t="n"/>
      <c r="U452" s="6" t="n"/>
      <c r="V452" t="n">
        <v>0</v>
      </c>
      <c r="W452" t="n">
        <v>0</v>
      </c>
      <c r="X452" s="6" t="n"/>
      <c r="Z452" s="6" t="n">
        <v>46053</v>
      </c>
      <c r="AA452" t="inlineStr">
        <is>
          <t>n.a.</t>
        </is>
      </c>
      <c r="AB452" s="6" t="n">
        <v>46053</v>
      </c>
      <c r="AC452" t="inlineStr"/>
      <c r="AD452" s="6" t="n">
        <v>45900</v>
      </c>
    </row>
    <row r="453">
      <c r="A453" t="inlineStr">
        <is>
          <t>V100003</t>
        </is>
      </c>
      <c r="B453" t="inlineStr">
        <is>
          <t>2020-0006</t>
        </is>
      </c>
      <c r="C453" t="n">
        <v>33</v>
      </c>
      <c r="D453" t="inlineStr">
        <is>
          <t>37 80 4963 203-7</t>
        </is>
      </c>
      <c r="E453" t="inlineStr">
        <is>
          <t>DB Cargo AG</t>
        </is>
      </c>
      <c r="F453" t="inlineStr">
        <is>
          <t>WBA</t>
        </is>
      </c>
      <c r="G453" t="inlineStr">
        <is>
          <t>90' CW</t>
        </is>
      </c>
      <c r="I453" s="6" t="n"/>
      <c r="J453" s="6" t="n"/>
      <c r="K453" t="inlineStr">
        <is>
          <t>terminated_duly</t>
        </is>
      </c>
      <c r="L453" s="6" t="n">
        <v>44284</v>
      </c>
      <c r="M453" s="6" t="n">
        <v>46053</v>
      </c>
      <c r="N453" t="n">
        <v>287</v>
      </c>
      <c r="O453" s="6" t="n">
        <v>46053</v>
      </c>
      <c r="S453" t="inlineStr">
        <is>
          <t>n.a.</t>
        </is>
      </c>
      <c r="T453" s="6" t="n"/>
      <c r="U453" s="6" t="n"/>
      <c r="V453" t="n">
        <v>0</v>
      </c>
      <c r="W453" t="n">
        <v>0</v>
      </c>
      <c r="X453" s="6" t="n"/>
      <c r="Z453" s="6" t="n">
        <v>46053</v>
      </c>
      <c r="AA453" t="inlineStr">
        <is>
          <t>n.a.</t>
        </is>
      </c>
      <c r="AB453" s="6" t="n">
        <v>46053</v>
      </c>
      <c r="AC453" t="inlineStr"/>
      <c r="AD453" s="6" t="n">
        <v>45900</v>
      </c>
    </row>
    <row r="454">
      <c r="A454" t="inlineStr">
        <is>
          <t>V100003</t>
        </is>
      </c>
      <c r="B454" t="inlineStr">
        <is>
          <t>2020-0006</t>
        </is>
      </c>
      <c r="C454" t="n">
        <v>34</v>
      </c>
      <c r="D454" t="inlineStr">
        <is>
          <t>37 80 4963 204-5</t>
        </is>
      </c>
      <c r="E454" t="inlineStr">
        <is>
          <t>DB Cargo AG</t>
        </is>
      </c>
      <c r="F454" t="inlineStr">
        <is>
          <t>WBA</t>
        </is>
      </c>
      <c r="G454" t="inlineStr">
        <is>
          <t>90' CW</t>
        </is>
      </c>
      <c r="I454" s="6" t="n"/>
      <c r="J454" s="6" t="n"/>
      <c r="K454" t="inlineStr">
        <is>
          <t>terminated_duly</t>
        </is>
      </c>
      <c r="L454" s="6" t="n">
        <v>44284</v>
      </c>
      <c r="M454" s="6" t="n">
        <v>46053</v>
      </c>
      <c r="N454" t="n">
        <v>287</v>
      </c>
      <c r="O454" s="6" t="n">
        <v>46053</v>
      </c>
      <c r="S454" t="inlineStr">
        <is>
          <t>n.a.</t>
        </is>
      </c>
      <c r="T454" s="6" t="n"/>
      <c r="U454" s="6" t="n"/>
      <c r="V454" t="n">
        <v>0</v>
      </c>
      <c r="W454" t="n">
        <v>0</v>
      </c>
      <c r="X454" s="6" t="n"/>
      <c r="Z454" s="6" t="n">
        <v>46053</v>
      </c>
      <c r="AA454" t="inlineStr">
        <is>
          <t>n.a.</t>
        </is>
      </c>
      <c r="AB454" s="6" t="n">
        <v>46053</v>
      </c>
      <c r="AC454" t="inlineStr"/>
      <c r="AD454" s="6" t="n">
        <v>45900</v>
      </c>
    </row>
    <row r="455">
      <c r="A455" t="inlineStr">
        <is>
          <t>V100003</t>
        </is>
      </c>
      <c r="B455" t="inlineStr">
        <is>
          <t>2020-0006</t>
        </is>
      </c>
      <c r="C455" t="n">
        <v>35</v>
      </c>
      <c r="D455" t="inlineStr">
        <is>
          <t>37 80 4963 205-2</t>
        </is>
      </c>
      <c r="E455" t="inlineStr">
        <is>
          <t>DB Cargo AG</t>
        </is>
      </c>
      <c r="F455" t="inlineStr">
        <is>
          <t>WBA</t>
        </is>
      </c>
      <c r="G455" t="inlineStr">
        <is>
          <t>90' CW</t>
        </is>
      </c>
      <c r="I455" s="6" t="n"/>
      <c r="J455" s="6" t="n"/>
      <c r="K455" t="inlineStr">
        <is>
          <t>terminated_duly</t>
        </is>
      </c>
      <c r="L455" s="6" t="n">
        <v>44284</v>
      </c>
      <c r="M455" s="6" t="n">
        <v>46053</v>
      </c>
      <c r="N455" t="n">
        <v>287</v>
      </c>
      <c r="O455" s="6" t="n">
        <v>46053</v>
      </c>
      <c r="S455" t="inlineStr">
        <is>
          <t>n.a.</t>
        </is>
      </c>
      <c r="T455" s="6" t="n"/>
      <c r="U455" s="6" t="n"/>
      <c r="V455" t="n">
        <v>0</v>
      </c>
      <c r="W455" t="n">
        <v>0</v>
      </c>
      <c r="X455" s="6" t="n"/>
      <c r="Z455" s="6" t="n">
        <v>46053</v>
      </c>
      <c r="AA455" t="inlineStr">
        <is>
          <t>n.a.</t>
        </is>
      </c>
      <c r="AB455" s="6" t="n">
        <v>46053</v>
      </c>
      <c r="AC455" t="inlineStr"/>
      <c r="AD455" s="6" t="n">
        <v>45900</v>
      </c>
    </row>
    <row r="456">
      <c r="A456" t="inlineStr">
        <is>
          <t>V100003</t>
        </is>
      </c>
      <c r="B456" t="inlineStr">
        <is>
          <t>2020-0006</t>
        </is>
      </c>
      <c r="C456" t="n">
        <v>36</v>
      </c>
      <c r="D456" t="inlineStr">
        <is>
          <t>37 80 4963 206-0</t>
        </is>
      </c>
      <c r="E456" t="inlineStr">
        <is>
          <t>DB Cargo AG</t>
        </is>
      </c>
      <c r="F456" t="inlineStr">
        <is>
          <t>WBA</t>
        </is>
      </c>
      <c r="G456" t="inlineStr">
        <is>
          <t>90' CW</t>
        </is>
      </c>
      <c r="I456" s="6" t="n"/>
      <c r="J456" s="6" t="n"/>
      <c r="K456" t="inlineStr">
        <is>
          <t>terminated_duly</t>
        </is>
      </c>
      <c r="L456" s="6" t="n">
        <v>44284</v>
      </c>
      <c r="M456" s="6" t="n">
        <v>46053</v>
      </c>
      <c r="N456" t="n">
        <v>287</v>
      </c>
      <c r="O456" s="6" t="n">
        <v>46053</v>
      </c>
      <c r="S456" t="inlineStr">
        <is>
          <t>n.a.</t>
        </is>
      </c>
      <c r="T456" s="6" t="n"/>
      <c r="U456" s="6" t="n"/>
      <c r="V456" t="n">
        <v>0</v>
      </c>
      <c r="W456" t="n">
        <v>0</v>
      </c>
      <c r="X456" s="6" t="n"/>
      <c r="Z456" s="6" t="n">
        <v>46053</v>
      </c>
      <c r="AA456" t="inlineStr">
        <is>
          <t>n.a.</t>
        </is>
      </c>
      <c r="AB456" s="6" t="n">
        <v>46053</v>
      </c>
      <c r="AC456" t="inlineStr"/>
      <c r="AD456" s="6" t="n">
        <v>45900</v>
      </c>
    </row>
    <row r="457">
      <c r="A457" t="inlineStr">
        <is>
          <t>V100003</t>
        </is>
      </c>
      <c r="B457" t="inlineStr">
        <is>
          <t>2020-0006</t>
        </is>
      </c>
      <c r="C457" t="n">
        <v>37</v>
      </c>
      <c r="D457" t="inlineStr">
        <is>
          <t>37 80 4963 207-8</t>
        </is>
      </c>
      <c r="E457" t="inlineStr">
        <is>
          <t>DB Cargo AG</t>
        </is>
      </c>
      <c r="F457" t="inlineStr">
        <is>
          <t>WBA</t>
        </is>
      </c>
      <c r="G457" t="inlineStr">
        <is>
          <t>90' CW</t>
        </is>
      </c>
      <c r="I457" s="6" t="n"/>
      <c r="J457" s="6" t="n"/>
      <c r="K457" t="inlineStr">
        <is>
          <t>terminated_duly</t>
        </is>
      </c>
      <c r="L457" s="6" t="n">
        <v>44284</v>
      </c>
      <c r="M457" s="6" t="n">
        <v>46053</v>
      </c>
      <c r="N457" t="n">
        <v>287</v>
      </c>
      <c r="O457" s="6" t="n">
        <v>46053</v>
      </c>
      <c r="S457" t="inlineStr">
        <is>
          <t>n.a.</t>
        </is>
      </c>
      <c r="T457" s="6" t="n"/>
      <c r="U457" s="6" t="n"/>
      <c r="V457" t="n">
        <v>0</v>
      </c>
      <c r="W457" t="n">
        <v>0</v>
      </c>
      <c r="X457" s="6" t="n"/>
      <c r="Z457" s="6" t="n">
        <v>46053</v>
      </c>
      <c r="AA457" t="inlineStr">
        <is>
          <t>n.a.</t>
        </is>
      </c>
      <c r="AB457" s="6" t="n">
        <v>46053</v>
      </c>
      <c r="AC457" t="inlineStr"/>
      <c r="AD457" s="6" t="n">
        <v>45900</v>
      </c>
    </row>
    <row r="458">
      <c r="A458" t="inlineStr">
        <is>
          <t>V100003</t>
        </is>
      </c>
      <c r="B458" t="inlineStr">
        <is>
          <t>2020-0006</t>
        </is>
      </c>
      <c r="C458" t="n">
        <v>38</v>
      </c>
      <c r="D458" t="inlineStr">
        <is>
          <t>37 80 4963 208-6</t>
        </is>
      </c>
      <c r="E458" t="inlineStr">
        <is>
          <t>DB Cargo AG</t>
        </is>
      </c>
      <c r="F458" t="inlineStr">
        <is>
          <t>WBA</t>
        </is>
      </c>
      <c r="G458" t="inlineStr">
        <is>
          <t>90' CW</t>
        </is>
      </c>
      <c r="I458" s="6" t="n"/>
      <c r="J458" s="6" t="n"/>
      <c r="K458" t="inlineStr">
        <is>
          <t>terminated_duly</t>
        </is>
      </c>
      <c r="L458" s="6" t="n">
        <v>44284</v>
      </c>
      <c r="M458" s="6" t="n">
        <v>46053</v>
      </c>
      <c r="N458" t="n">
        <v>287</v>
      </c>
      <c r="O458" s="6" t="n">
        <v>46053</v>
      </c>
      <c r="S458" t="inlineStr">
        <is>
          <t>n.a.</t>
        </is>
      </c>
      <c r="T458" s="6" t="n"/>
      <c r="U458" s="6" t="n"/>
      <c r="V458" t="n">
        <v>0</v>
      </c>
      <c r="W458" t="n">
        <v>0</v>
      </c>
      <c r="X458" s="6" t="n"/>
      <c r="Z458" s="6" t="n">
        <v>46053</v>
      </c>
      <c r="AA458" t="inlineStr">
        <is>
          <t>n.a.</t>
        </is>
      </c>
      <c r="AB458" s="6" t="n">
        <v>46053</v>
      </c>
      <c r="AC458" t="inlineStr"/>
      <c r="AD458" s="6" t="n">
        <v>45900</v>
      </c>
    </row>
    <row r="459">
      <c r="A459" t="inlineStr">
        <is>
          <t>V100003</t>
        </is>
      </c>
      <c r="B459" t="inlineStr">
        <is>
          <t>2020-0006</t>
        </is>
      </c>
      <c r="C459" t="n">
        <v>39</v>
      </c>
      <c r="D459" t="inlineStr">
        <is>
          <t>37 80 4963 209-4</t>
        </is>
      </c>
      <c r="E459" t="inlineStr">
        <is>
          <t>DB Cargo AG</t>
        </is>
      </c>
      <c r="F459" t="inlineStr">
        <is>
          <t>WBA</t>
        </is>
      </c>
      <c r="G459" t="inlineStr">
        <is>
          <t>90' CW</t>
        </is>
      </c>
      <c r="I459" s="6" t="n"/>
      <c r="J459" s="6" t="n"/>
      <c r="K459" t="inlineStr">
        <is>
          <t>terminated_duly</t>
        </is>
      </c>
      <c r="L459" s="6" t="n">
        <v>44284</v>
      </c>
      <c r="M459" s="6" t="n">
        <v>46053</v>
      </c>
      <c r="N459" t="n">
        <v>287</v>
      </c>
      <c r="O459" s="6" t="n">
        <v>46053</v>
      </c>
      <c r="S459" t="inlineStr">
        <is>
          <t>n.a.</t>
        </is>
      </c>
      <c r="T459" s="6" t="n"/>
      <c r="U459" s="6" t="n"/>
      <c r="V459" t="n">
        <v>0</v>
      </c>
      <c r="W459" t="n">
        <v>0</v>
      </c>
      <c r="X459" s="6" t="n"/>
      <c r="Z459" s="6" t="n">
        <v>46053</v>
      </c>
      <c r="AA459" t="inlineStr">
        <is>
          <t>n.a.</t>
        </is>
      </c>
      <c r="AB459" s="6" t="n">
        <v>46053</v>
      </c>
      <c r="AC459" t="inlineStr"/>
      <c r="AD459" s="6" t="n">
        <v>45900</v>
      </c>
    </row>
    <row r="460">
      <c r="A460" t="inlineStr">
        <is>
          <t>V100003</t>
        </is>
      </c>
      <c r="B460" t="inlineStr">
        <is>
          <t>2020-0006</t>
        </is>
      </c>
      <c r="C460" t="n">
        <v>40</v>
      </c>
      <c r="D460" t="inlineStr">
        <is>
          <t>37 80 4963 210-2</t>
        </is>
      </c>
      <c r="E460" t="inlineStr">
        <is>
          <t>DB Cargo AG</t>
        </is>
      </c>
      <c r="F460" t="inlineStr">
        <is>
          <t>WBA</t>
        </is>
      </c>
      <c r="G460" t="inlineStr">
        <is>
          <t>90' CW</t>
        </is>
      </c>
      <c r="I460" s="6" t="n"/>
      <c r="J460" s="6" t="n"/>
      <c r="K460" t="inlineStr">
        <is>
          <t>terminated_duly</t>
        </is>
      </c>
      <c r="L460" s="6" t="n">
        <v>44284</v>
      </c>
      <c r="M460" s="6" t="n">
        <v>46053</v>
      </c>
      <c r="N460" t="n">
        <v>287</v>
      </c>
      <c r="O460" s="6" t="n">
        <v>46053</v>
      </c>
      <c r="S460" t="inlineStr">
        <is>
          <t>n.a.</t>
        </is>
      </c>
      <c r="T460" s="6" t="n"/>
      <c r="U460" s="6" t="n"/>
      <c r="V460" t="n">
        <v>0</v>
      </c>
      <c r="W460" t="n">
        <v>0</v>
      </c>
      <c r="X460" s="6" t="n"/>
      <c r="Z460" s="6" t="n">
        <v>46053</v>
      </c>
      <c r="AA460" t="inlineStr">
        <is>
          <t>n.a.</t>
        </is>
      </c>
      <c r="AB460" s="6" t="n">
        <v>46053</v>
      </c>
      <c r="AC460" t="inlineStr"/>
      <c r="AD460" s="6" t="n">
        <v>45900</v>
      </c>
    </row>
    <row r="461">
      <c r="A461" t="inlineStr">
        <is>
          <t>V400001</t>
        </is>
      </c>
      <c r="B461" t="inlineStr">
        <is>
          <t>2021-2420</t>
        </is>
      </c>
      <c r="C461" t="n">
        <v>2</v>
      </c>
      <c r="D461" t="inlineStr">
        <is>
          <t>37 80 4980 613-6</t>
        </is>
      </c>
      <c r="E461" t="inlineStr">
        <is>
          <t>DB Cargo AG</t>
        </is>
      </c>
      <c r="F461" t="inlineStr">
        <is>
          <t>WBA</t>
        </is>
      </c>
      <c r="G461" t="inlineStr">
        <is>
          <t>80' 6-A CW</t>
        </is>
      </c>
      <c r="I461" s="6" t="n"/>
      <c r="J461" s="6" t="n"/>
      <c r="K461" t="inlineStr">
        <is>
          <t>run_initial_fixed_duration</t>
        </is>
      </c>
      <c r="L461" s="6" t="n">
        <v>44562</v>
      </c>
      <c r="M461" s="6" t="n">
        <v>46811</v>
      </c>
      <c r="N461" t="n">
        <v>2190</v>
      </c>
      <c r="O461" s="6" t="n">
        <v>46811</v>
      </c>
      <c r="S461" t="inlineStr">
        <is>
          <t>with various options</t>
        </is>
      </c>
      <c r="T461" s="6" t="n"/>
      <c r="U461" s="6" t="n"/>
      <c r="V461" t="n">
        <v>3</v>
      </c>
      <c r="W461" t="n">
        <v>0</v>
      </c>
      <c r="X461" s="6" t="n"/>
      <c r="Z461" s="6" t="n">
        <v>46811</v>
      </c>
      <c r="AA461" t="inlineStr">
        <is>
          <t>Endschlaufe - EndOfContract - DulyTP</t>
        </is>
      </c>
      <c r="AB461" s="6" t="n">
        <v>46811</v>
      </c>
      <c r="AC461" t="inlineStr"/>
      <c r="AD461" s="6" t="n">
        <v>46658</v>
      </c>
    </row>
    <row r="462">
      <c r="A462" t="inlineStr">
        <is>
          <t>V400001</t>
        </is>
      </c>
      <c r="B462" t="inlineStr">
        <is>
          <t>2021-2420</t>
        </is>
      </c>
      <c r="C462" t="n">
        <v>3</v>
      </c>
      <c r="D462" t="inlineStr">
        <is>
          <t>37 80 4980 614-4</t>
        </is>
      </c>
      <c r="E462" t="inlineStr">
        <is>
          <t>DB Cargo AG</t>
        </is>
      </c>
      <c r="F462" t="inlineStr">
        <is>
          <t>WBA</t>
        </is>
      </c>
      <c r="G462" t="inlineStr">
        <is>
          <t>80' 6-A CW</t>
        </is>
      </c>
      <c r="I462" s="6" t="n"/>
      <c r="J462" s="6" t="n"/>
      <c r="K462" t="inlineStr">
        <is>
          <t>run_initial_fixed_duration</t>
        </is>
      </c>
      <c r="L462" s="6" t="n">
        <v>44562</v>
      </c>
      <c r="M462" s="6" t="n">
        <v>46811</v>
      </c>
      <c r="N462" t="n">
        <v>2190</v>
      </c>
      <c r="O462" s="6" t="n">
        <v>46811</v>
      </c>
      <c r="S462" t="inlineStr">
        <is>
          <t>with various options</t>
        </is>
      </c>
      <c r="T462" s="6" t="n"/>
      <c r="U462" s="6" t="n"/>
      <c r="V462" t="n">
        <v>3</v>
      </c>
      <c r="W462" t="n">
        <v>0</v>
      </c>
      <c r="X462" s="6" t="n"/>
      <c r="Z462" s="6" t="n">
        <v>46811</v>
      </c>
      <c r="AA462" t="inlineStr">
        <is>
          <t>Endschlaufe - EndOfContract - DulyTP</t>
        </is>
      </c>
      <c r="AB462" s="6" t="n">
        <v>46811</v>
      </c>
      <c r="AC462" t="inlineStr"/>
      <c r="AD462" s="6" t="n">
        <v>46658</v>
      </c>
    </row>
    <row r="463">
      <c r="A463" t="inlineStr">
        <is>
          <t>V400001</t>
        </is>
      </c>
      <c r="B463" t="inlineStr">
        <is>
          <t>2021-2420</t>
        </is>
      </c>
      <c r="C463" t="n">
        <v>4</v>
      </c>
      <c r="D463" t="inlineStr">
        <is>
          <t>37 80 4980 615-1</t>
        </is>
      </c>
      <c r="E463" t="inlineStr">
        <is>
          <t>DB Cargo AG</t>
        </is>
      </c>
      <c r="F463" t="inlineStr">
        <is>
          <t>WBA</t>
        </is>
      </c>
      <c r="G463" t="inlineStr">
        <is>
          <t>80' 6-A CW</t>
        </is>
      </c>
      <c r="I463" s="6" t="n"/>
      <c r="J463" s="6" t="n"/>
      <c r="K463" t="inlineStr">
        <is>
          <t>run_initial_fixed_duration</t>
        </is>
      </c>
      <c r="L463" s="6" t="n">
        <v>44562</v>
      </c>
      <c r="M463" s="6" t="n">
        <v>46811</v>
      </c>
      <c r="N463" t="n">
        <v>2190</v>
      </c>
      <c r="O463" s="6" t="n">
        <v>46811</v>
      </c>
      <c r="S463" t="inlineStr">
        <is>
          <t>with various options</t>
        </is>
      </c>
      <c r="T463" s="6" t="n"/>
      <c r="U463" s="6" t="n"/>
      <c r="V463" t="n">
        <v>3</v>
      </c>
      <c r="W463" t="n">
        <v>0</v>
      </c>
      <c r="X463" s="6" t="n"/>
      <c r="Z463" s="6" t="n">
        <v>46811</v>
      </c>
      <c r="AA463" t="inlineStr">
        <is>
          <t>Endschlaufe - EndOfContract - DulyTP</t>
        </is>
      </c>
      <c r="AB463" s="6" t="n">
        <v>46811</v>
      </c>
      <c r="AC463" t="inlineStr"/>
      <c r="AD463" s="6" t="n">
        <v>46658</v>
      </c>
    </row>
    <row r="464">
      <c r="A464" t="inlineStr">
        <is>
          <t>V400001</t>
        </is>
      </c>
      <c r="B464" t="inlineStr">
        <is>
          <t>2021-2420</t>
        </is>
      </c>
      <c r="C464" t="n">
        <v>5</v>
      </c>
      <c r="D464" t="inlineStr">
        <is>
          <t>37 80 4980 616-9</t>
        </is>
      </c>
      <c r="E464" t="inlineStr">
        <is>
          <t>DB Cargo AG</t>
        </is>
      </c>
      <c r="F464" t="inlineStr">
        <is>
          <t>WBA</t>
        </is>
      </c>
      <c r="G464" t="inlineStr">
        <is>
          <t>80' 6-A CW</t>
        </is>
      </c>
      <c r="I464" s="6" t="n"/>
      <c r="J464" s="6" t="n"/>
      <c r="K464" t="inlineStr">
        <is>
          <t>run_initial_fixed_duration</t>
        </is>
      </c>
      <c r="L464" s="6" t="n">
        <v>44562</v>
      </c>
      <c r="M464" s="6" t="n">
        <v>46811</v>
      </c>
      <c r="N464" t="n">
        <v>2190</v>
      </c>
      <c r="O464" s="6" t="n">
        <v>46811</v>
      </c>
      <c r="S464" t="inlineStr">
        <is>
          <t>with various options</t>
        </is>
      </c>
      <c r="T464" s="6" t="n"/>
      <c r="U464" s="6" t="n"/>
      <c r="V464" t="n">
        <v>3</v>
      </c>
      <c r="W464" t="n">
        <v>0</v>
      </c>
      <c r="X464" s="6" t="n"/>
      <c r="Z464" s="6" t="n">
        <v>46811</v>
      </c>
      <c r="AA464" t="inlineStr">
        <is>
          <t>Endschlaufe - EndOfContract - DulyTP</t>
        </is>
      </c>
      <c r="AB464" s="6" t="n">
        <v>46811</v>
      </c>
      <c r="AC464" t="inlineStr"/>
      <c r="AD464" s="6" t="n">
        <v>46658</v>
      </c>
    </row>
    <row r="465">
      <c r="A465" t="inlineStr">
        <is>
          <t>V400001</t>
        </is>
      </c>
      <c r="B465" t="inlineStr">
        <is>
          <t>2021-2420</t>
        </is>
      </c>
      <c r="C465" t="n">
        <v>7</v>
      </c>
      <c r="D465" t="inlineStr">
        <is>
          <t>37 80 4980 618-5</t>
        </is>
      </c>
      <c r="E465" t="inlineStr">
        <is>
          <t>DB Cargo AG</t>
        </is>
      </c>
      <c r="F465" t="inlineStr">
        <is>
          <t>WBA</t>
        </is>
      </c>
      <c r="G465" t="inlineStr">
        <is>
          <t>80' 6-A CW</t>
        </is>
      </c>
      <c r="I465" s="6" t="n"/>
      <c r="J465" s="6" t="n"/>
      <c r="K465" t="inlineStr">
        <is>
          <t>run_initial_fixed_duration</t>
        </is>
      </c>
      <c r="L465" s="6" t="n">
        <v>44562</v>
      </c>
      <c r="M465" s="6" t="n">
        <v>46811</v>
      </c>
      <c r="N465" t="n">
        <v>2190</v>
      </c>
      <c r="O465" s="6" t="n">
        <v>46811</v>
      </c>
      <c r="S465" t="inlineStr">
        <is>
          <t>with various options</t>
        </is>
      </c>
      <c r="T465" s="6" t="n"/>
      <c r="U465" s="6" t="n"/>
      <c r="V465" t="n">
        <v>3</v>
      </c>
      <c r="W465" t="n">
        <v>0</v>
      </c>
      <c r="X465" s="6" t="n"/>
      <c r="Z465" s="6" t="n">
        <v>46811</v>
      </c>
      <c r="AA465" t="inlineStr">
        <is>
          <t>Endschlaufe - EndOfContract - DulyTP</t>
        </is>
      </c>
      <c r="AB465" s="6" t="n">
        <v>46811</v>
      </c>
      <c r="AC465" t="inlineStr"/>
      <c r="AD465" s="6" t="n">
        <v>46658</v>
      </c>
    </row>
    <row r="466">
      <c r="A466" t="inlineStr">
        <is>
          <t>V400001</t>
        </is>
      </c>
      <c r="B466" t="inlineStr">
        <is>
          <t>2021-2420</t>
        </is>
      </c>
      <c r="C466" t="n">
        <v>8</v>
      </c>
      <c r="D466" t="inlineStr">
        <is>
          <t>37 80 4980 619-3</t>
        </is>
      </c>
      <c r="E466" t="inlineStr">
        <is>
          <t>DB Cargo AG</t>
        </is>
      </c>
      <c r="F466" t="inlineStr">
        <is>
          <t>WBA</t>
        </is>
      </c>
      <c r="G466" t="inlineStr">
        <is>
          <t>80' 6-A CW</t>
        </is>
      </c>
      <c r="I466" s="6" t="n"/>
      <c r="J466" s="6" t="n"/>
      <c r="K466" t="inlineStr">
        <is>
          <t>run_initial_fixed_duration</t>
        </is>
      </c>
      <c r="L466" s="6" t="n">
        <v>44562</v>
      </c>
      <c r="M466" s="6" t="n">
        <v>46811</v>
      </c>
      <c r="N466" t="n">
        <v>2190</v>
      </c>
      <c r="O466" s="6" t="n">
        <v>46811</v>
      </c>
      <c r="S466" t="inlineStr">
        <is>
          <t>with various options</t>
        </is>
      </c>
      <c r="T466" s="6" t="n"/>
      <c r="U466" s="6" t="n"/>
      <c r="V466" t="n">
        <v>3</v>
      </c>
      <c r="W466" t="n">
        <v>0</v>
      </c>
      <c r="X466" s="6" t="n"/>
      <c r="Z466" s="6" t="n">
        <v>46811</v>
      </c>
      <c r="AA466" t="inlineStr">
        <is>
          <t>Endschlaufe - EndOfContract - DulyTP</t>
        </is>
      </c>
      <c r="AB466" s="6" t="n">
        <v>46811</v>
      </c>
      <c r="AC466" t="inlineStr"/>
      <c r="AD466" s="6" t="n">
        <v>46658</v>
      </c>
    </row>
    <row r="467">
      <c r="A467" t="inlineStr">
        <is>
          <t>V400001</t>
        </is>
      </c>
      <c r="B467" t="inlineStr">
        <is>
          <t>2021-2420</t>
        </is>
      </c>
      <c r="C467" t="n">
        <v>9</v>
      </c>
      <c r="D467" t="inlineStr">
        <is>
          <t>37 80 4980 620-1</t>
        </is>
      </c>
      <c r="E467" t="inlineStr">
        <is>
          <t>DB Cargo AG</t>
        </is>
      </c>
      <c r="F467" t="inlineStr">
        <is>
          <t>WBA</t>
        </is>
      </c>
      <c r="G467" t="inlineStr">
        <is>
          <t>80' 6-A CW</t>
        </is>
      </c>
      <c r="I467" s="6" t="n"/>
      <c r="J467" s="6" t="n"/>
      <c r="K467" t="inlineStr">
        <is>
          <t>run_initial_fixed_duration</t>
        </is>
      </c>
      <c r="L467" s="6" t="n">
        <v>44562</v>
      </c>
      <c r="M467" s="6" t="n">
        <v>46811</v>
      </c>
      <c r="N467" t="n">
        <v>2190</v>
      </c>
      <c r="O467" s="6" t="n">
        <v>46811</v>
      </c>
      <c r="S467" t="inlineStr">
        <is>
          <t>with various options</t>
        </is>
      </c>
      <c r="T467" s="6" t="n"/>
      <c r="U467" s="6" t="n"/>
      <c r="V467" t="n">
        <v>3</v>
      </c>
      <c r="W467" t="n">
        <v>0</v>
      </c>
      <c r="X467" s="6" t="n"/>
      <c r="Z467" s="6" t="n">
        <v>46811</v>
      </c>
      <c r="AA467" t="inlineStr">
        <is>
          <t>Endschlaufe - EndOfContract - DulyTP</t>
        </is>
      </c>
      <c r="AB467" s="6" t="n">
        <v>46811</v>
      </c>
      <c r="AC467" t="inlineStr"/>
      <c r="AD467" s="6" t="n">
        <v>46658</v>
      </c>
    </row>
    <row r="468">
      <c r="A468" t="inlineStr">
        <is>
          <t>V400001</t>
        </is>
      </c>
      <c r="B468" t="inlineStr">
        <is>
          <t>2021-2420</t>
        </is>
      </c>
      <c r="C468" t="n">
        <v>10</v>
      </c>
      <c r="D468" t="inlineStr">
        <is>
          <t>37 80 4980 621-9</t>
        </is>
      </c>
      <c r="E468" t="inlineStr">
        <is>
          <t>DB Cargo AG</t>
        </is>
      </c>
      <c r="F468" t="inlineStr">
        <is>
          <t>WBA</t>
        </is>
      </c>
      <c r="G468" t="inlineStr">
        <is>
          <t>80' 6-A CW</t>
        </is>
      </c>
      <c r="I468" s="6" t="n"/>
      <c r="J468" s="6" t="n"/>
      <c r="K468" t="inlineStr">
        <is>
          <t>run_initial_fixed_duration</t>
        </is>
      </c>
      <c r="L468" s="6" t="n">
        <v>44562</v>
      </c>
      <c r="M468" s="6" t="n">
        <v>46811</v>
      </c>
      <c r="N468" t="n">
        <v>2190</v>
      </c>
      <c r="O468" s="6" t="n">
        <v>46811</v>
      </c>
      <c r="S468" t="inlineStr">
        <is>
          <t>with various options</t>
        </is>
      </c>
      <c r="T468" s="6" t="n"/>
      <c r="U468" s="6" t="n"/>
      <c r="V468" t="n">
        <v>3</v>
      </c>
      <c r="W468" t="n">
        <v>0</v>
      </c>
      <c r="X468" s="6" t="n"/>
      <c r="Z468" s="6" t="n">
        <v>46811</v>
      </c>
      <c r="AA468" t="inlineStr">
        <is>
          <t>Endschlaufe - EndOfContract - DulyTP</t>
        </is>
      </c>
      <c r="AB468" s="6" t="n">
        <v>46811</v>
      </c>
      <c r="AC468" t="inlineStr"/>
      <c r="AD468" s="6" t="n">
        <v>46658</v>
      </c>
    </row>
    <row r="469">
      <c r="A469" t="inlineStr">
        <is>
          <t>V400001</t>
        </is>
      </c>
      <c r="B469" t="inlineStr">
        <is>
          <t>2021-2420</t>
        </is>
      </c>
      <c r="C469" t="n">
        <v>11</v>
      </c>
      <c r="D469" t="inlineStr">
        <is>
          <t>37 80 4980 622-7</t>
        </is>
      </c>
      <c r="E469" t="inlineStr">
        <is>
          <t>DB Cargo AG</t>
        </is>
      </c>
      <c r="F469" t="inlineStr">
        <is>
          <t>WBA</t>
        </is>
      </c>
      <c r="G469" t="inlineStr">
        <is>
          <t>80' 6-A CW</t>
        </is>
      </c>
      <c r="I469" s="6" t="n"/>
      <c r="J469" s="6" t="n"/>
      <c r="K469" t="inlineStr">
        <is>
          <t>run_initial_fixed_duration</t>
        </is>
      </c>
      <c r="L469" s="6" t="n">
        <v>44562</v>
      </c>
      <c r="M469" s="6" t="n">
        <v>46811</v>
      </c>
      <c r="N469" t="n">
        <v>2190</v>
      </c>
      <c r="O469" s="6" t="n">
        <v>46811</v>
      </c>
      <c r="S469" t="inlineStr">
        <is>
          <t>with various options</t>
        </is>
      </c>
      <c r="T469" s="6" t="n"/>
      <c r="U469" s="6" t="n"/>
      <c r="V469" t="n">
        <v>3</v>
      </c>
      <c r="W469" t="n">
        <v>0</v>
      </c>
      <c r="X469" s="6" t="n"/>
      <c r="Z469" s="6" t="n">
        <v>46811</v>
      </c>
      <c r="AA469" t="inlineStr">
        <is>
          <t>Endschlaufe - EndOfContract - DulyTP</t>
        </is>
      </c>
      <c r="AB469" s="6" t="n">
        <v>46811</v>
      </c>
      <c r="AC469" t="inlineStr"/>
      <c r="AD469" s="6" t="n">
        <v>46658</v>
      </c>
    </row>
    <row r="470">
      <c r="A470" t="inlineStr">
        <is>
          <t>V400001</t>
        </is>
      </c>
      <c r="B470" t="inlineStr">
        <is>
          <t>2021-2420</t>
        </is>
      </c>
      <c r="C470" t="n">
        <v>12</v>
      </c>
      <c r="D470" t="inlineStr">
        <is>
          <t>37 80 4980 623-5</t>
        </is>
      </c>
      <c r="E470" t="inlineStr">
        <is>
          <t>DB Cargo AG</t>
        </is>
      </c>
      <c r="F470" t="inlineStr">
        <is>
          <t>WBA</t>
        </is>
      </c>
      <c r="G470" t="inlineStr">
        <is>
          <t>80' 6-A CW</t>
        </is>
      </c>
      <c r="I470" s="6" t="n"/>
      <c r="J470" s="6" t="n"/>
      <c r="K470" t="inlineStr">
        <is>
          <t>run_initial_fixed_duration</t>
        </is>
      </c>
      <c r="L470" s="6" t="n">
        <v>44562</v>
      </c>
      <c r="M470" s="6" t="n">
        <v>46811</v>
      </c>
      <c r="N470" t="n">
        <v>2190</v>
      </c>
      <c r="O470" s="6" t="n">
        <v>46811</v>
      </c>
      <c r="S470" t="inlineStr">
        <is>
          <t>with various options</t>
        </is>
      </c>
      <c r="T470" s="6" t="n"/>
      <c r="U470" s="6" t="n"/>
      <c r="V470" t="n">
        <v>3</v>
      </c>
      <c r="W470" t="n">
        <v>0</v>
      </c>
      <c r="X470" s="6" t="n"/>
      <c r="Z470" s="6" t="n">
        <v>46811</v>
      </c>
      <c r="AA470" t="inlineStr">
        <is>
          <t>Endschlaufe - EndOfContract - DulyTP</t>
        </is>
      </c>
      <c r="AB470" s="6" t="n">
        <v>46811</v>
      </c>
      <c r="AC470" t="inlineStr"/>
      <c r="AD470" s="6" t="n">
        <v>46658</v>
      </c>
    </row>
    <row r="471">
      <c r="A471" t="inlineStr">
        <is>
          <t>V400001</t>
        </is>
      </c>
      <c r="B471" t="inlineStr">
        <is>
          <t>2021-2420</t>
        </is>
      </c>
      <c r="C471" t="n">
        <v>13</v>
      </c>
      <c r="D471" t="inlineStr">
        <is>
          <t>37 80 4980 624-3</t>
        </is>
      </c>
      <c r="E471" t="inlineStr">
        <is>
          <t>DB Cargo AG</t>
        </is>
      </c>
      <c r="F471" t="inlineStr">
        <is>
          <t>WBA</t>
        </is>
      </c>
      <c r="G471" t="inlineStr">
        <is>
          <t>80' 6-A CW</t>
        </is>
      </c>
      <c r="I471" s="6" t="n"/>
      <c r="J471" s="6" t="n"/>
      <c r="K471" t="inlineStr">
        <is>
          <t>run_initial_fixed_duration</t>
        </is>
      </c>
      <c r="L471" s="6" t="n">
        <v>44562</v>
      </c>
      <c r="M471" s="6" t="n">
        <v>46811</v>
      </c>
      <c r="N471" t="n">
        <v>2190</v>
      </c>
      <c r="O471" s="6" t="n">
        <v>46811</v>
      </c>
      <c r="S471" t="inlineStr">
        <is>
          <t>with various options</t>
        </is>
      </c>
      <c r="T471" s="6" t="n"/>
      <c r="U471" s="6" t="n"/>
      <c r="V471" t="n">
        <v>3</v>
      </c>
      <c r="W471" t="n">
        <v>0</v>
      </c>
      <c r="X471" s="6" t="n"/>
      <c r="Z471" s="6" t="n">
        <v>46811</v>
      </c>
      <c r="AA471" t="inlineStr">
        <is>
          <t>Endschlaufe - EndOfContract - DulyTP</t>
        </is>
      </c>
      <c r="AB471" s="6" t="n">
        <v>46811</v>
      </c>
      <c r="AC471" t="inlineStr"/>
      <c r="AD471" s="6" t="n">
        <v>46658</v>
      </c>
    </row>
    <row r="472">
      <c r="A472" t="inlineStr">
        <is>
          <t>V400001</t>
        </is>
      </c>
      <c r="B472" t="inlineStr">
        <is>
          <t>2021-2420</t>
        </is>
      </c>
      <c r="C472" t="n">
        <v>14</v>
      </c>
      <c r="D472" t="inlineStr">
        <is>
          <t>37 80 4980 625-0</t>
        </is>
      </c>
      <c r="E472" t="inlineStr">
        <is>
          <t>DB Cargo AG</t>
        </is>
      </c>
      <c r="F472" t="inlineStr">
        <is>
          <t>WBA</t>
        </is>
      </c>
      <c r="G472" t="inlineStr">
        <is>
          <t>80' 6-A CW</t>
        </is>
      </c>
      <c r="I472" s="6" t="n"/>
      <c r="J472" s="6" t="n"/>
      <c r="K472" t="inlineStr">
        <is>
          <t>run_initial_fixed_duration</t>
        </is>
      </c>
      <c r="L472" s="6" t="n">
        <v>44562</v>
      </c>
      <c r="M472" s="6" t="n">
        <v>46811</v>
      </c>
      <c r="N472" t="n">
        <v>2190</v>
      </c>
      <c r="O472" s="6" t="n">
        <v>46811</v>
      </c>
      <c r="S472" t="inlineStr">
        <is>
          <t>with various options</t>
        </is>
      </c>
      <c r="T472" s="6" t="n"/>
      <c r="U472" s="6" t="n"/>
      <c r="V472" t="n">
        <v>3</v>
      </c>
      <c r="W472" t="n">
        <v>0</v>
      </c>
      <c r="X472" s="6" t="n"/>
      <c r="Z472" s="6" t="n">
        <v>46811</v>
      </c>
      <c r="AA472" t="inlineStr">
        <is>
          <t>Endschlaufe - EndOfContract - DulyTP</t>
        </is>
      </c>
      <c r="AB472" s="6" t="n">
        <v>46811</v>
      </c>
      <c r="AC472" t="inlineStr"/>
      <c r="AD472" s="6" t="n">
        <v>46658</v>
      </c>
    </row>
    <row r="473">
      <c r="A473" t="inlineStr">
        <is>
          <t>V400001</t>
        </is>
      </c>
      <c r="B473" t="inlineStr">
        <is>
          <t>2021-2420</t>
        </is>
      </c>
      <c r="C473" t="n">
        <v>15</v>
      </c>
      <c r="D473" t="inlineStr">
        <is>
          <t>37 80 4980 626-8</t>
        </is>
      </c>
      <c r="E473" t="inlineStr">
        <is>
          <t>DB Cargo AG</t>
        </is>
      </c>
      <c r="F473" t="inlineStr">
        <is>
          <t>WBA</t>
        </is>
      </c>
      <c r="G473" t="inlineStr">
        <is>
          <t>80' 6-A CW</t>
        </is>
      </c>
      <c r="I473" s="6" t="n"/>
      <c r="J473" s="6" t="n"/>
      <c r="K473" t="inlineStr">
        <is>
          <t>run_initial_fixed_duration</t>
        </is>
      </c>
      <c r="L473" s="6" t="n">
        <v>44562</v>
      </c>
      <c r="M473" s="6" t="n">
        <v>46811</v>
      </c>
      <c r="N473" t="n">
        <v>2190</v>
      </c>
      <c r="O473" s="6" t="n">
        <v>46811</v>
      </c>
      <c r="S473" t="inlineStr">
        <is>
          <t>with various options</t>
        </is>
      </c>
      <c r="T473" s="6" t="n"/>
      <c r="U473" s="6" t="n"/>
      <c r="V473" t="n">
        <v>3</v>
      </c>
      <c r="W473" t="n">
        <v>0</v>
      </c>
      <c r="X473" s="6" t="n"/>
      <c r="Z473" s="6" t="n">
        <v>46811</v>
      </c>
      <c r="AA473" t="inlineStr">
        <is>
          <t>Endschlaufe - EndOfContract - DulyTP</t>
        </is>
      </c>
      <c r="AB473" s="6" t="n">
        <v>46811</v>
      </c>
      <c r="AC473" t="inlineStr"/>
      <c r="AD473" s="6" t="n">
        <v>46658</v>
      </c>
    </row>
    <row r="474">
      <c r="A474" t="inlineStr">
        <is>
          <t>V400001</t>
        </is>
      </c>
      <c r="B474" t="inlineStr">
        <is>
          <t>2021-2420</t>
        </is>
      </c>
      <c r="C474" t="n">
        <v>16</v>
      </c>
      <c r="D474" t="inlineStr">
        <is>
          <t>37 80 4980 627-6</t>
        </is>
      </c>
      <c r="E474" t="inlineStr">
        <is>
          <t>DB Cargo AG</t>
        </is>
      </c>
      <c r="F474" t="inlineStr">
        <is>
          <t>WBA</t>
        </is>
      </c>
      <c r="G474" t="inlineStr">
        <is>
          <t>80' 6-A CW</t>
        </is>
      </c>
      <c r="I474" s="6" t="n"/>
      <c r="J474" s="6" t="n"/>
      <c r="K474" t="inlineStr">
        <is>
          <t>run_initial_fixed_duration</t>
        </is>
      </c>
      <c r="L474" s="6" t="n">
        <v>44562</v>
      </c>
      <c r="M474" s="6" t="n">
        <v>46811</v>
      </c>
      <c r="N474" t="n">
        <v>2190</v>
      </c>
      <c r="O474" s="6" t="n">
        <v>46811</v>
      </c>
      <c r="S474" t="inlineStr">
        <is>
          <t>with various options</t>
        </is>
      </c>
      <c r="T474" s="6" t="n"/>
      <c r="U474" s="6" t="n"/>
      <c r="V474" t="n">
        <v>3</v>
      </c>
      <c r="W474" t="n">
        <v>0</v>
      </c>
      <c r="X474" s="6" t="n"/>
      <c r="Z474" s="6" t="n">
        <v>46811</v>
      </c>
      <c r="AA474" t="inlineStr">
        <is>
          <t>Endschlaufe - EndOfContract - DulyTP</t>
        </is>
      </c>
      <c r="AB474" s="6" t="n">
        <v>46811</v>
      </c>
      <c r="AC474" t="inlineStr"/>
      <c r="AD474" s="6" t="n">
        <v>46658</v>
      </c>
    </row>
    <row r="475">
      <c r="A475" t="inlineStr">
        <is>
          <t>V400001</t>
        </is>
      </c>
      <c r="B475" t="inlineStr">
        <is>
          <t>2021-2420</t>
        </is>
      </c>
      <c r="C475" t="n">
        <v>17</v>
      </c>
      <c r="D475" t="inlineStr">
        <is>
          <t>37 80 4980 628-4</t>
        </is>
      </c>
      <c r="E475" t="inlineStr">
        <is>
          <t>DB Cargo AG</t>
        </is>
      </c>
      <c r="F475" t="inlineStr">
        <is>
          <t>WBA</t>
        </is>
      </c>
      <c r="G475" t="inlineStr">
        <is>
          <t>80' 6-A CW</t>
        </is>
      </c>
      <c r="I475" s="6" t="n"/>
      <c r="J475" s="6" t="n"/>
      <c r="K475" t="inlineStr">
        <is>
          <t>run_initial_fixed_duration</t>
        </is>
      </c>
      <c r="L475" s="6" t="n">
        <v>44562</v>
      </c>
      <c r="M475" s="6" t="n">
        <v>46811</v>
      </c>
      <c r="N475" t="n">
        <v>2190</v>
      </c>
      <c r="O475" s="6" t="n">
        <v>46811</v>
      </c>
      <c r="S475" t="inlineStr">
        <is>
          <t>with various options</t>
        </is>
      </c>
      <c r="T475" s="6" t="n"/>
      <c r="U475" s="6" t="n"/>
      <c r="V475" t="n">
        <v>3</v>
      </c>
      <c r="W475" t="n">
        <v>0</v>
      </c>
      <c r="X475" s="6" t="n"/>
      <c r="Z475" s="6" t="n">
        <v>46811</v>
      </c>
      <c r="AA475" t="inlineStr">
        <is>
          <t>Endschlaufe - EndOfContract - DulyTP</t>
        </is>
      </c>
      <c r="AB475" s="6" t="n">
        <v>46811</v>
      </c>
      <c r="AC475" t="inlineStr"/>
      <c r="AD475" s="6" t="n">
        <v>46658</v>
      </c>
    </row>
    <row r="476">
      <c r="A476" t="inlineStr">
        <is>
          <t>V400001</t>
        </is>
      </c>
      <c r="B476" t="inlineStr">
        <is>
          <t>2021-2420</t>
        </is>
      </c>
      <c r="C476" t="n">
        <v>18</v>
      </c>
      <c r="D476" t="inlineStr">
        <is>
          <t>37 80 4980 629-2</t>
        </is>
      </c>
      <c r="E476" t="inlineStr">
        <is>
          <t>DB Cargo AG</t>
        </is>
      </c>
      <c r="F476" t="inlineStr">
        <is>
          <t>WBA</t>
        </is>
      </c>
      <c r="G476" t="inlineStr">
        <is>
          <t>80' 6-A CW</t>
        </is>
      </c>
      <c r="I476" s="6" t="n"/>
      <c r="J476" s="6" t="n"/>
      <c r="K476" t="inlineStr">
        <is>
          <t>run_initial_fixed_duration</t>
        </is>
      </c>
      <c r="L476" s="6" t="n">
        <v>44562</v>
      </c>
      <c r="M476" s="6" t="n">
        <v>46811</v>
      </c>
      <c r="N476" t="n">
        <v>2190</v>
      </c>
      <c r="O476" s="6" t="n">
        <v>46811</v>
      </c>
      <c r="S476" t="inlineStr">
        <is>
          <t>with various options</t>
        </is>
      </c>
      <c r="T476" s="6" t="n"/>
      <c r="U476" s="6" t="n"/>
      <c r="V476" t="n">
        <v>3</v>
      </c>
      <c r="W476" t="n">
        <v>0</v>
      </c>
      <c r="X476" s="6" t="n"/>
      <c r="Z476" s="6" t="n">
        <v>46811</v>
      </c>
      <c r="AA476" t="inlineStr">
        <is>
          <t>Endschlaufe - EndOfContract - DulyTP</t>
        </is>
      </c>
      <c r="AB476" s="6" t="n">
        <v>46811</v>
      </c>
      <c r="AC476" t="inlineStr"/>
      <c r="AD476" s="6" t="n">
        <v>46658</v>
      </c>
    </row>
    <row r="477">
      <c r="A477" t="inlineStr">
        <is>
          <t>V400001</t>
        </is>
      </c>
      <c r="B477" t="inlineStr">
        <is>
          <t>2021-2420</t>
        </is>
      </c>
      <c r="C477" t="n">
        <v>20</v>
      </c>
      <c r="D477" t="inlineStr">
        <is>
          <t>37 80 4980 631-8</t>
        </is>
      </c>
      <c r="E477" t="inlineStr">
        <is>
          <t>DB Cargo AG</t>
        </is>
      </c>
      <c r="F477" t="inlineStr">
        <is>
          <t>WBA</t>
        </is>
      </c>
      <c r="G477" t="inlineStr">
        <is>
          <t>80' 6-A CW</t>
        </is>
      </c>
      <c r="I477" s="6" t="n"/>
      <c r="J477" s="6" t="n"/>
      <c r="K477" t="inlineStr">
        <is>
          <t>run_initial_fixed_duration</t>
        </is>
      </c>
      <c r="L477" s="6" t="n">
        <v>44562</v>
      </c>
      <c r="M477" s="6" t="n">
        <v>46811</v>
      </c>
      <c r="N477" t="n">
        <v>2190</v>
      </c>
      <c r="O477" s="6" t="n">
        <v>46811</v>
      </c>
      <c r="S477" t="inlineStr">
        <is>
          <t>with various options</t>
        </is>
      </c>
      <c r="T477" s="6" t="n"/>
      <c r="U477" s="6" t="n"/>
      <c r="V477" t="n">
        <v>3</v>
      </c>
      <c r="W477" t="n">
        <v>0</v>
      </c>
      <c r="X477" s="6" t="n"/>
      <c r="Z477" s="6" t="n">
        <v>46811</v>
      </c>
      <c r="AA477" t="inlineStr">
        <is>
          <t>Endschlaufe - EndOfContract - DulyTP</t>
        </is>
      </c>
      <c r="AB477" s="6" t="n">
        <v>46811</v>
      </c>
      <c r="AC477" t="inlineStr"/>
      <c r="AD477" s="6" t="n">
        <v>46658</v>
      </c>
    </row>
    <row r="478">
      <c r="A478" t="inlineStr">
        <is>
          <t>V400001</t>
        </is>
      </c>
      <c r="B478" t="inlineStr">
        <is>
          <t>2021-2420</t>
        </is>
      </c>
      <c r="C478" t="n">
        <v>22</v>
      </c>
      <c r="D478" t="inlineStr">
        <is>
          <t>37 80 4980 633-4</t>
        </is>
      </c>
      <c r="E478" t="inlineStr">
        <is>
          <t>DB Cargo AG</t>
        </is>
      </c>
      <c r="F478" t="inlineStr">
        <is>
          <t>WBA</t>
        </is>
      </c>
      <c r="G478" t="inlineStr">
        <is>
          <t>80' 6-A CW</t>
        </is>
      </c>
      <c r="I478" s="6" t="n"/>
      <c r="J478" s="6" t="n"/>
      <c r="K478" t="inlineStr">
        <is>
          <t>run_initial_fixed_duration</t>
        </is>
      </c>
      <c r="L478" s="6" t="n">
        <v>44562</v>
      </c>
      <c r="M478" s="6" t="n">
        <v>46811</v>
      </c>
      <c r="N478" t="n">
        <v>2190</v>
      </c>
      <c r="O478" s="6" t="n">
        <v>46811</v>
      </c>
      <c r="S478" t="inlineStr">
        <is>
          <t>with various options</t>
        </is>
      </c>
      <c r="T478" s="6" t="n"/>
      <c r="U478" s="6" t="n"/>
      <c r="V478" t="n">
        <v>3</v>
      </c>
      <c r="W478" t="n">
        <v>0</v>
      </c>
      <c r="X478" s="6" t="n"/>
      <c r="Z478" s="6" t="n">
        <v>46811</v>
      </c>
      <c r="AA478" t="inlineStr">
        <is>
          <t>Endschlaufe - EndOfContract - DulyTP</t>
        </is>
      </c>
      <c r="AB478" s="6" t="n">
        <v>46811</v>
      </c>
      <c r="AC478" t="inlineStr"/>
      <c r="AD478" s="6" t="n">
        <v>46658</v>
      </c>
    </row>
    <row r="479">
      <c r="A479" t="inlineStr">
        <is>
          <t>V400001</t>
        </is>
      </c>
      <c r="B479" t="inlineStr">
        <is>
          <t>2021-2420</t>
        </is>
      </c>
      <c r="C479" t="n">
        <v>23</v>
      </c>
      <c r="D479" t="inlineStr">
        <is>
          <t>37 80 4980 634-2</t>
        </is>
      </c>
      <c r="E479" t="inlineStr">
        <is>
          <t>DB Cargo AG</t>
        </is>
      </c>
      <c r="F479" t="inlineStr">
        <is>
          <t>WBA</t>
        </is>
      </c>
      <c r="G479" t="inlineStr">
        <is>
          <t>80' 6-A CW</t>
        </is>
      </c>
      <c r="I479" s="6" t="n"/>
      <c r="J479" s="6" t="n"/>
      <c r="K479" t="inlineStr">
        <is>
          <t>run_initial_fixed_duration</t>
        </is>
      </c>
      <c r="L479" s="6" t="n">
        <v>44562</v>
      </c>
      <c r="M479" s="6" t="n">
        <v>46811</v>
      </c>
      <c r="N479" t="n">
        <v>2190</v>
      </c>
      <c r="O479" s="6" t="n">
        <v>46811</v>
      </c>
      <c r="S479" t="inlineStr">
        <is>
          <t>with various options</t>
        </is>
      </c>
      <c r="T479" s="6" t="n"/>
      <c r="U479" s="6" t="n"/>
      <c r="V479" t="n">
        <v>3</v>
      </c>
      <c r="W479" t="n">
        <v>0</v>
      </c>
      <c r="X479" s="6" t="n"/>
      <c r="Z479" s="6" t="n">
        <v>46811</v>
      </c>
      <c r="AA479" t="inlineStr">
        <is>
          <t>Endschlaufe - EndOfContract - DulyTP</t>
        </is>
      </c>
      <c r="AB479" s="6" t="n">
        <v>46811</v>
      </c>
      <c r="AC479" t="inlineStr"/>
      <c r="AD479" s="6" t="n">
        <v>46658</v>
      </c>
    </row>
    <row r="480">
      <c r="A480" t="inlineStr">
        <is>
          <t>V400001</t>
        </is>
      </c>
      <c r="B480" t="inlineStr">
        <is>
          <t>2021-2420</t>
        </is>
      </c>
      <c r="C480" t="n">
        <v>24</v>
      </c>
      <c r="D480" t="inlineStr">
        <is>
          <t>37 80 4980 635-9</t>
        </is>
      </c>
      <c r="E480" t="inlineStr">
        <is>
          <t>DB Cargo AG</t>
        </is>
      </c>
      <c r="F480" t="inlineStr">
        <is>
          <t>WBA</t>
        </is>
      </c>
      <c r="G480" t="inlineStr">
        <is>
          <t>80' 6-A CW</t>
        </is>
      </c>
      <c r="I480" s="6" t="n"/>
      <c r="J480" s="6" t="n"/>
      <c r="K480" t="inlineStr">
        <is>
          <t>run_initial_fixed_duration</t>
        </is>
      </c>
      <c r="L480" s="6" t="n">
        <v>44562</v>
      </c>
      <c r="M480" s="6" t="n">
        <v>46811</v>
      </c>
      <c r="N480" t="n">
        <v>2190</v>
      </c>
      <c r="O480" s="6" t="n">
        <v>46811</v>
      </c>
      <c r="S480" t="inlineStr">
        <is>
          <t>with various options</t>
        </is>
      </c>
      <c r="T480" s="6" t="n"/>
      <c r="U480" s="6" t="n"/>
      <c r="V480" t="n">
        <v>3</v>
      </c>
      <c r="W480" t="n">
        <v>0</v>
      </c>
      <c r="X480" s="6" t="n"/>
      <c r="Z480" s="6" t="n">
        <v>46811</v>
      </c>
      <c r="AA480" t="inlineStr">
        <is>
          <t>Endschlaufe - EndOfContract - DulyTP</t>
        </is>
      </c>
      <c r="AB480" s="6" t="n">
        <v>46811</v>
      </c>
      <c r="AC480" t="inlineStr"/>
      <c r="AD480" s="6" t="n">
        <v>46658</v>
      </c>
    </row>
    <row r="481">
      <c r="A481" t="inlineStr">
        <is>
          <t>V400001</t>
        </is>
      </c>
      <c r="B481" t="inlineStr">
        <is>
          <t>2021-2420</t>
        </is>
      </c>
      <c r="C481" t="n">
        <v>25</v>
      </c>
      <c r="D481" t="inlineStr">
        <is>
          <t>37 80 4980 636-7</t>
        </is>
      </c>
      <c r="E481" t="inlineStr">
        <is>
          <t>DB Cargo AG</t>
        </is>
      </c>
      <c r="F481" t="inlineStr">
        <is>
          <t>WBA</t>
        </is>
      </c>
      <c r="G481" t="inlineStr">
        <is>
          <t>80' 6-A CW</t>
        </is>
      </c>
      <c r="I481" s="6" t="n"/>
      <c r="J481" s="6" t="n"/>
      <c r="K481" t="inlineStr">
        <is>
          <t>run_initial_fixed_duration</t>
        </is>
      </c>
      <c r="L481" s="6" t="n">
        <v>44562</v>
      </c>
      <c r="M481" s="6" t="n">
        <v>46811</v>
      </c>
      <c r="N481" t="n">
        <v>2190</v>
      </c>
      <c r="O481" s="6" t="n">
        <v>46811</v>
      </c>
      <c r="S481" t="inlineStr">
        <is>
          <t>with various options</t>
        </is>
      </c>
      <c r="T481" s="6" t="n"/>
      <c r="U481" s="6" t="n"/>
      <c r="V481" t="n">
        <v>3</v>
      </c>
      <c r="W481" t="n">
        <v>0</v>
      </c>
      <c r="X481" s="6" t="n"/>
      <c r="Z481" s="6" t="n">
        <v>46811</v>
      </c>
      <c r="AA481" t="inlineStr">
        <is>
          <t>Endschlaufe - EndOfContract - DulyTP</t>
        </is>
      </c>
      <c r="AB481" s="6" t="n">
        <v>46811</v>
      </c>
      <c r="AC481" t="inlineStr"/>
      <c r="AD481" s="6" t="n">
        <v>46658</v>
      </c>
    </row>
    <row r="482">
      <c r="A482" t="inlineStr">
        <is>
          <t>V400001</t>
        </is>
      </c>
      <c r="B482" t="inlineStr">
        <is>
          <t>2021-2420</t>
        </is>
      </c>
      <c r="C482" t="n">
        <v>26</v>
      </c>
      <c r="D482" t="inlineStr">
        <is>
          <t>37 80 4980 637-5</t>
        </is>
      </c>
      <c r="E482" t="inlineStr">
        <is>
          <t>DB Cargo AG</t>
        </is>
      </c>
      <c r="F482" t="inlineStr">
        <is>
          <t>WBA</t>
        </is>
      </c>
      <c r="G482" t="inlineStr">
        <is>
          <t>80' 6-A CW</t>
        </is>
      </c>
      <c r="I482" s="6" t="n"/>
      <c r="J482" s="6" t="n"/>
      <c r="K482" t="inlineStr">
        <is>
          <t>run_initial_fixed_duration</t>
        </is>
      </c>
      <c r="L482" s="6" t="n">
        <v>44562</v>
      </c>
      <c r="M482" s="6" t="n">
        <v>46811</v>
      </c>
      <c r="N482" t="n">
        <v>2190</v>
      </c>
      <c r="O482" s="6" t="n">
        <v>46811</v>
      </c>
      <c r="S482" t="inlineStr">
        <is>
          <t>with various options</t>
        </is>
      </c>
      <c r="T482" s="6" t="n"/>
      <c r="U482" s="6" t="n"/>
      <c r="V482" t="n">
        <v>3</v>
      </c>
      <c r="W482" t="n">
        <v>0</v>
      </c>
      <c r="X482" s="6" t="n"/>
      <c r="Z482" s="6" t="n">
        <v>46811</v>
      </c>
      <c r="AA482" t="inlineStr">
        <is>
          <t>Endschlaufe - EndOfContract - DulyTP</t>
        </is>
      </c>
      <c r="AB482" s="6" t="n">
        <v>46811</v>
      </c>
      <c r="AC482" t="inlineStr"/>
      <c r="AD482" s="6" t="n">
        <v>46658</v>
      </c>
    </row>
    <row r="483">
      <c r="A483" t="inlineStr">
        <is>
          <t>V400001</t>
        </is>
      </c>
      <c r="B483" t="inlineStr">
        <is>
          <t>2021-2420</t>
        </is>
      </c>
      <c r="C483" t="n">
        <v>30</v>
      </c>
      <c r="D483" t="inlineStr">
        <is>
          <t>37 80 4980 641-7</t>
        </is>
      </c>
      <c r="E483" t="inlineStr">
        <is>
          <t>DB Cargo AG</t>
        </is>
      </c>
      <c r="F483" t="inlineStr">
        <is>
          <t>WBA</t>
        </is>
      </c>
      <c r="G483" t="inlineStr">
        <is>
          <t>80' 6-A CW</t>
        </is>
      </c>
      <c r="I483" s="6" t="n"/>
      <c r="J483" s="6" t="n"/>
      <c r="K483" t="inlineStr">
        <is>
          <t>run_initial_fixed_duration</t>
        </is>
      </c>
      <c r="L483" s="6" t="n">
        <v>44562</v>
      </c>
      <c r="M483" s="6" t="n">
        <v>46811</v>
      </c>
      <c r="N483" t="n">
        <v>2190</v>
      </c>
      <c r="O483" s="6" t="n">
        <v>46811</v>
      </c>
      <c r="S483" t="inlineStr">
        <is>
          <t>with various options</t>
        </is>
      </c>
      <c r="T483" s="6" t="n"/>
      <c r="U483" s="6" t="n"/>
      <c r="V483" t="n">
        <v>3</v>
      </c>
      <c r="W483" t="n">
        <v>0</v>
      </c>
      <c r="X483" s="6" t="n"/>
      <c r="Z483" s="6" t="n">
        <v>46811</v>
      </c>
      <c r="AA483" t="inlineStr">
        <is>
          <t>Endschlaufe - EndOfContract - DulyTP</t>
        </is>
      </c>
      <c r="AB483" s="6" t="n">
        <v>46811</v>
      </c>
      <c r="AC483" t="inlineStr"/>
      <c r="AD483" s="6" t="n">
        <v>46658</v>
      </c>
    </row>
    <row r="484">
      <c r="A484" t="inlineStr">
        <is>
          <t>V400001</t>
        </is>
      </c>
      <c r="B484" t="inlineStr">
        <is>
          <t>2021-2420</t>
        </is>
      </c>
      <c r="C484" t="n">
        <v>31</v>
      </c>
      <c r="D484" t="inlineStr">
        <is>
          <t>37 80 4980 642-5</t>
        </is>
      </c>
      <c r="E484" t="inlineStr">
        <is>
          <t>DB Cargo AG</t>
        </is>
      </c>
      <c r="F484" t="inlineStr">
        <is>
          <t>WBA</t>
        </is>
      </c>
      <c r="G484" t="inlineStr">
        <is>
          <t>80' 6-A CW</t>
        </is>
      </c>
      <c r="I484" s="6" t="n"/>
      <c r="J484" s="6" t="n"/>
      <c r="K484" t="inlineStr">
        <is>
          <t>run_initial_fixed_duration</t>
        </is>
      </c>
      <c r="L484" s="6" t="n">
        <v>44562</v>
      </c>
      <c r="M484" s="6" t="n">
        <v>46811</v>
      </c>
      <c r="N484" t="n">
        <v>2190</v>
      </c>
      <c r="O484" s="6" t="n">
        <v>46811</v>
      </c>
      <c r="S484" t="inlineStr">
        <is>
          <t>with various options</t>
        </is>
      </c>
      <c r="T484" s="6" t="n"/>
      <c r="U484" s="6" t="n"/>
      <c r="V484" t="n">
        <v>3</v>
      </c>
      <c r="W484" t="n">
        <v>0</v>
      </c>
      <c r="X484" s="6" t="n"/>
      <c r="Z484" s="6" t="n">
        <v>46811</v>
      </c>
      <c r="AA484" t="inlineStr">
        <is>
          <t>Endschlaufe - EndOfContract - DulyTP</t>
        </is>
      </c>
      <c r="AB484" s="6" t="n">
        <v>46811</v>
      </c>
      <c r="AC484" t="inlineStr"/>
      <c r="AD484" s="6" t="n">
        <v>46658</v>
      </c>
    </row>
    <row r="485">
      <c r="A485" t="inlineStr">
        <is>
          <t>V400001</t>
        </is>
      </c>
      <c r="B485" t="inlineStr">
        <is>
          <t>2021-2420</t>
        </is>
      </c>
      <c r="C485" t="n">
        <v>32</v>
      </c>
      <c r="D485" t="inlineStr">
        <is>
          <t>37 80 4980 643-3</t>
        </is>
      </c>
      <c r="E485" t="inlineStr">
        <is>
          <t>DB Cargo AG</t>
        </is>
      </c>
      <c r="F485" t="inlineStr">
        <is>
          <t>WBA</t>
        </is>
      </c>
      <c r="G485" t="inlineStr">
        <is>
          <t>80' 6-A CW</t>
        </is>
      </c>
      <c r="I485" s="6" t="n"/>
      <c r="J485" s="6" t="n"/>
      <c r="K485" t="inlineStr">
        <is>
          <t>run_initial_fixed_duration</t>
        </is>
      </c>
      <c r="L485" s="6" t="n">
        <v>44562</v>
      </c>
      <c r="M485" s="6" t="n">
        <v>46811</v>
      </c>
      <c r="N485" t="n">
        <v>2190</v>
      </c>
      <c r="O485" s="6" t="n">
        <v>46811</v>
      </c>
      <c r="S485" t="inlineStr">
        <is>
          <t>with various options</t>
        </is>
      </c>
      <c r="T485" s="6" t="n"/>
      <c r="U485" s="6" t="n"/>
      <c r="V485" t="n">
        <v>3</v>
      </c>
      <c r="W485" t="n">
        <v>0</v>
      </c>
      <c r="X485" s="6" t="n"/>
      <c r="Z485" s="6" t="n">
        <v>46811</v>
      </c>
      <c r="AA485" t="inlineStr">
        <is>
          <t>Endschlaufe - EndOfContract - DulyTP</t>
        </is>
      </c>
      <c r="AB485" s="6" t="n">
        <v>46811</v>
      </c>
      <c r="AC485" t="inlineStr"/>
      <c r="AD485" s="6" t="n">
        <v>46658</v>
      </c>
    </row>
    <row r="486">
      <c r="A486" t="inlineStr">
        <is>
          <t>V400001</t>
        </is>
      </c>
      <c r="B486" t="inlineStr">
        <is>
          <t>2021-2420</t>
        </is>
      </c>
      <c r="C486" t="n">
        <v>33</v>
      </c>
      <c r="D486" t="inlineStr">
        <is>
          <t>37 80 4980 644-1</t>
        </is>
      </c>
      <c r="E486" t="inlineStr">
        <is>
          <t>DB Cargo AG</t>
        </is>
      </c>
      <c r="F486" t="inlineStr">
        <is>
          <t>WBA</t>
        </is>
      </c>
      <c r="G486" t="inlineStr">
        <is>
          <t>80' 6-A CW</t>
        </is>
      </c>
      <c r="I486" s="6" t="n"/>
      <c r="J486" s="6" t="n"/>
      <c r="K486" t="inlineStr">
        <is>
          <t>run_initial_fixed_duration</t>
        </is>
      </c>
      <c r="L486" s="6" t="n">
        <v>44562</v>
      </c>
      <c r="M486" s="6" t="n">
        <v>46811</v>
      </c>
      <c r="N486" t="n">
        <v>2190</v>
      </c>
      <c r="O486" s="6" t="n">
        <v>46811</v>
      </c>
      <c r="S486" t="inlineStr">
        <is>
          <t>with various options</t>
        </is>
      </c>
      <c r="T486" s="6" t="n"/>
      <c r="U486" s="6" t="n"/>
      <c r="V486" t="n">
        <v>3</v>
      </c>
      <c r="W486" t="n">
        <v>0</v>
      </c>
      <c r="X486" s="6" t="n"/>
      <c r="Z486" s="6" t="n">
        <v>46811</v>
      </c>
      <c r="AA486" t="inlineStr">
        <is>
          <t>Endschlaufe - EndOfContract - DulyTP</t>
        </is>
      </c>
      <c r="AB486" s="6" t="n">
        <v>46811</v>
      </c>
      <c r="AC486" t="inlineStr"/>
      <c r="AD486" s="6" t="n">
        <v>46658</v>
      </c>
    </row>
    <row r="487">
      <c r="A487" t="inlineStr">
        <is>
          <t>V400001</t>
        </is>
      </c>
      <c r="B487" t="inlineStr">
        <is>
          <t>2021-2420</t>
        </is>
      </c>
      <c r="C487" t="n">
        <v>34</v>
      </c>
      <c r="D487" t="inlineStr">
        <is>
          <t>37 80 4980 645-8</t>
        </is>
      </c>
      <c r="E487" t="inlineStr">
        <is>
          <t>DB Cargo AG</t>
        </is>
      </c>
      <c r="F487" t="inlineStr">
        <is>
          <t>WBA</t>
        </is>
      </c>
      <c r="G487" t="inlineStr">
        <is>
          <t>80' 6-A CW</t>
        </is>
      </c>
      <c r="I487" s="6" t="n"/>
      <c r="J487" s="6" t="n"/>
      <c r="K487" t="inlineStr">
        <is>
          <t>run_initial_fixed_duration</t>
        </is>
      </c>
      <c r="L487" s="6" t="n">
        <v>44562</v>
      </c>
      <c r="M487" s="6" t="n">
        <v>46811</v>
      </c>
      <c r="N487" t="n">
        <v>2190</v>
      </c>
      <c r="O487" s="6" t="n">
        <v>46811</v>
      </c>
      <c r="S487" t="inlineStr">
        <is>
          <t>with various options</t>
        </is>
      </c>
      <c r="T487" s="6" t="n"/>
      <c r="U487" s="6" t="n"/>
      <c r="V487" t="n">
        <v>3</v>
      </c>
      <c r="W487" t="n">
        <v>0</v>
      </c>
      <c r="X487" s="6" t="n"/>
      <c r="Z487" s="6" t="n">
        <v>46811</v>
      </c>
      <c r="AA487" t="inlineStr">
        <is>
          <t>Endschlaufe - EndOfContract - DulyTP</t>
        </is>
      </c>
      <c r="AB487" s="6" t="n">
        <v>46811</v>
      </c>
      <c r="AC487" t="inlineStr"/>
      <c r="AD487" s="6" t="n">
        <v>46658</v>
      </c>
    </row>
    <row r="488">
      <c r="A488" t="inlineStr">
        <is>
          <t>V400001</t>
        </is>
      </c>
      <c r="B488" t="inlineStr">
        <is>
          <t>2021-2420</t>
        </is>
      </c>
      <c r="C488" t="n">
        <v>36</v>
      </c>
      <c r="D488" t="inlineStr">
        <is>
          <t>37 80 4980 647-4</t>
        </is>
      </c>
      <c r="E488" t="inlineStr">
        <is>
          <t>DB Cargo AG</t>
        </is>
      </c>
      <c r="F488" t="inlineStr">
        <is>
          <t>WBA</t>
        </is>
      </c>
      <c r="G488" t="inlineStr">
        <is>
          <t>80' 6-A CW</t>
        </is>
      </c>
      <c r="I488" s="6" t="n"/>
      <c r="J488" s="6" t="n"/>
      <c r="K488" t="inlineStr">
        <is>
          <t>run_initial_fixed_duration</t>
        </is>
      </c>
      <c r="L488" s="6" t="n">
        <v>44562</v>
      </c>
      <c r="M488" s="6" t="n">
        <v>46811</v>
      </c>
      <c r="N488" t="n">
        <v>2190</v>
      </c>
      <c r="O488" s="6" t="n">
        <v>46811</v>
      </c>
      <c r="S488" t="inlineStr">
        <is>
          <t>with various options</t>
        </is>
      </c>
      <c r="T488" s="6" t="n"/>
      <c r="U488" s="6" t="n"/>
      <c r="V488" t="n">
        <v>3</v>
      </c>
      <c r="W488" t="n">
        <v>0</v>
      </c>
      <c r="X488" s="6" t="n"/>
      <c r="Z488" s="6" t="n">
        <v>46811</v>
      </c>
      <c r="AA488" t="inlineStr">
        <is>
          <t>Endschlaufe - EndOfContract - DulyTP</t>
        </is>
      </c>
      <c r="AB488" s="6" t="n">
        <v>46811</v>
      </c>
      <c r="AC488" t="inlineStr"/>
      <c r="AD488" s="6" t="n">
        <v>46658</v>
      </c>
    </row>
    <row r="489">
      <c r="A489" t="inlineStr">
        <is>
          <t>V400001</t>
        </is>
      </c>
      <c r="B489" t="inlineStr">
        <is>
          <t>2021-2420</t>
        </is>
      </c>
      <c r="C489" t="n">
        <v>37</v>
      </c>
      <c r="D489" t="inlineStr">
        <is>
          <t>37 80 4980 648-2</t>
        </is>
      </c>
      <c r="E489" t="inlineStr">
        <is>
          <t>DB Cargo AG</t>
        </is>
      </c>
      <c r="F489" t="inlineStr">
        <is>
          <t>WBA</t>
        </is>
      </c>
      <c r="G489" t="inlineStr">
        <is>
          <t>80' 6-A CW</t>
        </is>
      </c>
      <c r="I489" s="6" t="n"/>
      <c r="J489" s="6" t="n"/>
      <c r="K489" t="inlineStr">
        <is>
          <t>run_initial_fixed_duration</t>
        </is>
      </c>
      <c r="L489" s="6" t="n">
        <v>44562</v>
      </c>
      <c r="M489" s="6" t="n">
        <v>46811</v>
      </c>
      <c r="N489" t="n">
        <v>2190</v>
      </c>
      <c r="O489" s="6" t="n">
        <v>46811</v>
      </c>
      <c r="S489" t="inlineStr">
        <is>
          <t>with various options</t>
        </is>
      </c>
      <c r="T489" s="6" t="n"/>
      <c r="U489" s="6" t="n"/>
      <c r="V489" t="n">
        <v>3</v>
      </c>
      <c r="W489" t="n">
        <v>0</v>
      </c>
      <c r="X489" s="6" t="n"/>
      <c r="Z489" s="6" t="n">
        <v>46811</v>
      </c>
      <c r="AA489" t="inlineStr">
        <is>
          <t>Endschlaufe - EndOfContract - DulyTP</t>
        </is>
      </c>
      <c r="AB489" s="6" t="n">
        <v>46811</v>
      </c>
      <c r="AC489" t="inlineStr"/>
      <c r="AD489" s="6" t="n">
        <v>46658</v>
      </c>
    </row>
    <row r="490">
      <c r="A490" t="inlineStr">
        <is>
          <t>V400001</t>
        </is>
      </c>
      <c r="B490" t="inlineStr">
        <is>
          <t>2021-2420</t>
        </is>
      </c>
      <c r="C490" t="n">
        <v>38</v>
      </c>
      <c r="D490" t="inlineStr">
        <is>
          <t>37 80 4980 649-0</t>
        </is>
      </c>
      <c r="E490" t="inlineStr">
        <is>
          <t>DB Cargo AG</t>
        </is>
      </c>
      <c r="F490" t="inlineStr">
        <is>
          <t>WBA</t>
        </is>
      </c>
      <c r="G490" t="inlineStr">
        <is>
          <t>80' 6-A CW</t>
        </is>
      </c>
      <c r="I490" s="6" t="n"/>
      <c r="J490" s="6" t="n"/>
      <c r="K490" t="inlineStr">
        <is>
          <t>run_initial_fixed_duration</t>
        </is>
      </c>
      <c r="L490" s="6" t="n">
        <v>44562</v>
      </c>
      <c r="M490" s="6" t="n">
        <v>46811</v>
      </c>
      <c r="N490" t="n">
        <v>2190</v>
      </c>
      <c r="O490" s="6" t="n">
        <v>46811</v>
      </c>
      <c r="S490" t="inlineStr">
        <is>
          <t>with various options</t>
        </is>
      </c>
      <c r="T490" s="6" t="n"/>
      <c r="U490" s="6" t="n"/>
      <c r="V490" t="n">
        <v>3</v>
      </c>
      <c r="W490" t="n">
        <v>0</v>
      </c>
      <c r="X490" s="6" t="n"/>
      <c r="Z490" s="6" t="n">
        <v>46811</v>
      </c>
      <c r="AA490" t="inlineStr">
        <is>
          <t>Endschlaufe - EndOfContract - DulyTP</t>
        </is>
      </c>
      <c r="AB490" s="6" t="n">
        <v>46811</v>
      </c>
      <c r="AC490" t="inlineStr"/>
      <c r="AD490" s="6" t="n">
        <v>46658</v>
      </c>
    </row>
    <row r="491">
      <c r="A491" t="inlineStr">
        <is>
          <t>V400001</t>
        </is>
      </c>
      <c r="B491" t="inlineStr">
        <is>
          <t>2021-2420</t>
        </is>
      </c>
      <c r="C491" t="n">
        <v>39</v>
      </c>
      <c r="D491" t="inlineStr">
        <is>
          <t>37 80 4980 650-8</t>
        </is>
      </c>
      <c r="E491" t="inlineStr">
        <is>
          <t>DB Cargo AG</t>
        </is>
      </c>
      <c r="F491" t="inlineStr">
        <is>
          <t>WBA</t>
        </is>
      </c>
      <c r="G491" t="inlineStr">
        <is>
          <t>80' 6-A CW</t>
        </is>
      </c>
      <c r="I491" s="6" t="n"/>
      <c r="J491" s="6" t="n"/>
      <c r="K491" t="inlineStr">
        <is>
          <t>run_initial_fixed_duration</t>
        </is>
      </c>
      <c r="L491" s="6" t="n">
        <v>44562</v>
      </c>
      <c r="M491" s="6" t="n">
        <v>46811</v>
      </c>
      <c r="N491" t="n">
        <v>2190</v>
      </c>
      <c r="O491" s="6" t="n">
        <v>46811</v>
      </c>
      <c r="S491" t="inlineStr">
        <is>
          <t>with various options</t>
        </is>
      </c>
      <c r="T491" s="6" t="n"/>
      <c r="U491" s="6" t="n"/>
      <c r="V491" t="n">
        <v>3</v>
      </c>
      <c r="W491" t="n">
        <v>0</v>
      </c>
      <c r="X491" s="6" t="n"/>
      <c r="Z491" s="6" t="n">
        <v>46811</v>
      </c>
      <c r="AA491" t="inlineStr">
        <is>
          <t>Endschlaufe - EndOfContract - DulyTP</t>
        </is>
      </c>
      <c r="AB491" s="6" t="n">
        <v>46811</v>
      </c>
      <c r="AC491" t="inlineStr"/>
      <c r="AD491" s="6" t="n">
        <v>46658</v>
      </c>
    </row>
    <row r="492">
      <c r="A492" t="inlineStr">
        <is>
          <t>V400001</t>
        </is>
      </c>
      <c r="B492" t="inlineStr">
        <is>
          <t>2021-2420</t>
        </is>
      </c>
      <c r="C492" t="n">
        <v>40</v>
      </c>
      <c r="D492" t="inlineStr">
        <is>
          <t>37 80 4980 651-6</t>
        </is>
      </c>
      <c r="E492" t="inlineStr">
        <is>
          <t>DB Cargo AG</t>
        </is>
      </c>
      <c r="F492" t="inlineStr">
        <is>
          <t>WBA</t>
        </is>
      </c>
      <c r="G492" t="inlineStr">
        <is>
          <t>80' 6-A CW</t>
        </is>
      </c>
      <c r="I492" s="6" t="n"/>
      <c r="J492" s="6" t="n"/>
      <c r="K492" t="inlineStr">
        <is>
          <t>run_initial_fixed_duration</t>
        </is>
      </c>
      <c r="L492" s="6" t="n">
        <v>44562</v>
      </c>
      <c r="M492" s="6" t="n">
        <v>46811</v>
      </c>
      <c r="N492" t="n">
        <v>2190</v>
      </c>
      <c r="O492" s="6" t="n">
        <v>46811</v>
      </c>
      <c r="S492" t="inlineStr">
        <is>
          <t>with various options</t>
        </is>
      </c>
      <c r="T492" s="6" t="n"/>
      <c r="U492" s="6" t="n"/>
      <c r="V492" t="n">
        <v>3</v>
      </c>
      <c r="W492" t="n">
        <v>0</v>
      </c>
      <c r="X492" s="6" t="n"/>
      <c r="Z492" s="6" t="n">
        <v>46811</v>
      </c>
      <c r="AA492" t="inlineStr">
        <is>
          <t>Endschlaufe - EndOfContract - DulyTP</t>
        </is>
      </c>
      <c r="AB492" s="6" t="n">
        <v>46811</v>
      </c>
      <c r="AC492" t="inlineStr"/>
      <c r="AD492" s="6" t="n">
        <v>46658</v>
      </c>
    </row>
    <row r="493">
      <c r="A493" t="inlineStr">
        <is>
          <t>V400001</t>
        </is>
      </c>
      <c r="B493" t="inlineStr">
        <is>
          <t>2021-2420</t>
        </is>
      </c>
      <c r="C493" t="n">
        <v>41</v>
      </c>
      <c r="D493" t="inlineStr">
        <is>
          <t>37 80 4980 652-4</t>
        </is>
      </c>
      <c r="E493" t="inlineStr">
        <is>
          <t>DB Cargo AG</t>
        </is>
      </c>
      <c r="F493" t="inlineStr">
        <is>
          <t>WBA</t>
        </is>
      </c>
      <c r="G493" t="inlineStr">
        <is>
          <t>80' 6-A CW</t>
        </is>
      </c>
      <c r="I493" s="6" t="n"/>
      <c r="J493" s="6" t="n"/>
      <c r="K493" t="inlineStr">
        <is>
          <t>run_initial_fixed_duration</t>
        </is>
      </c>
      <c r="L493" s="6" t="n">
        <v>44562</v>
      </c>
      <c r="M493" s="6" t="n">
        <v>46811</v>
      </c>
      <c r="N493" t="n">
        <v>2190</v>
      </c>
      <c r="O493" s="6" t="n">
        <v>46811</v>
      </c>
      <c r="S493" t="inlineStr">
        <is>
          <t>with various options</t>
        </is>
      </c>
      <c r="T493" s="6" t="n"/>
      <c r="U493" s="6" t="n"/>
      <c r="V493" t="n">
        <v>3</v>
      </c>
      <c r="W493" t="n">
        <v>0</v>
      </c>
      <c r="X493" s="6" t="n"/>
      <c r="Z493" s="6" t="n">
        <v>46811</v>
      </c>
      <c r="AA493" t="inlineStr">
        <is>
          <t>Endschlaufe - EndOfContract - DulyTP</t>
        </is>
      </c>
      <c r="AB493" s="6" t="n">
        <v>46811</v>
      </c>
      <c r="AC493" t="inlineStr"/>
      <c r="AD493" s="6" t="n">
        <v>46658</v>
      </c>
    </row>
    <row r="494">
      <c r="A494" t="inlineStr">
        <is>
          <t>V400001</t>
        </is>
      </c>
      <c r="B494" t="inlineStr">
        <is>
          <t>2021-2420</t>
        </is>
      </c>
      <c r="C494" t="n">
        <v>42</v>
      </c>
      <c r="D494" t="inlineStr">
        <is>
          <t>37 80 4980 653-2</t>
        </is>
      </c>
      <c r="E494" t="inlineStr">
        <is>
          <t>DB Cargo AG</t>
        </is>
      </c>
      <c r="F494" t="inlineStr">
        <is>
          <t>WBA</t>
        </is>
      </c>
      <c r="G494" t="inlineStr">
        <is>
          <t>80' 6-A CW</t>
        </is>
      </c>
      <c r="I494" s="6" t="n"/>
      <c r="J494" s="6" t="n"/>
      <c r="K494" t="inlineStr">
        <is>
          <t>run_initial_fixed_duration</t>
        </is>
      </c>
      <c r="L494" s="6" t="n">
        <v>44562</v>
      </c>
      <c r="M494" s="6" t="n">
        <v>46811</v>
      </c>
      <c r="N494" t="n">
        <v>2190</v>
      </c>
      <c r="O494" s="6" t="n">
        <v>46811</v>
      </c>
      <c r="S494" t="inlineStr">
        <is>
          <t>with various options</t>
        </is>
      </c>
      <c r="T494" s="6" t="n"/>
      <c r="U494" s="6" t="n"/>
      <c r="V494" t="n">
        <v>3</v>
      </c>
      <c r="W494" t="n">
        <v>0</v>
      </c>
      <c r="X494" s="6" t="n"/>
      <c r="Z494" s="6" t="n">
        <v>46811</v>
      </c>
      <c r="AA494" t="inlineStr">
        <is>
          <t>Endschlaufe - EndOfContract - DulyTP</t>
        </is>
      </c>
      <c r="AB494" s="6" t="n">
        <v>46811</v>
      </c>
      <c r="AC494" t="inlineStr"/>
      <c r="AD494" s="6" t="n">
        <v>46658</v>
      </c>
    </row>
    <row r="495">
      <c r="A495" t="inlineStr">
        <is>
          <t>V400001</t>
        </is>
      </c>
      <c r="B495" t="inlineStr">
        <is>
          <t>2021-2420</t>
        </is>
      </c>
      <c r="C495" t="n">
        <v>43</v>
      </c>
      <c r="D495" t="inlineStr">
        <is>
          <t>37 80 4980 281-2</t>
        </is>
      </c>
      <c r="E495" t="inlineStr">
        <is>
          <t>DB Cargo AG</t>
        </is>
      </c>
      <c r="F495" t="inlineStr">
        <is>
          <t>WBA</t>
        </is>
      </c>
      <c r="G495" t="inlineStr">
        <is>
          <t>80' 6-A CW</t>
        </is>
      </c>
      <c r="I495" s="6" t="n"/>
      <c r="J495" s="6" t="n"/>
      <c r="K495" t="inlineStr">
        <is>
          <t>run_initial_fixed_duration</t>
        </is>
      </c>
      <c r="L495" s="6" t="n">
        <v>44616</v>
      </c>
      <c r="M495" s="6" t="n">
        <v>46811</v>
      </c>
      <c r="N495" t="n">
        <v>2190</v>
      </c>
      <c r="O495" s="6" t="n">
        <v>46811</v>
      </c>
      <c r="S495" t="inlineStr">
        <is>
          <t>with various options</t>
        </is>
      </c>
      <c r="T495" s="6" t="n"/>
      <c r="U495" s="6" t="n"/>
      <c r="V495" t="n">
        <v>3</v>
      </c>
      <c r="W495" t="n">
        <v>0</v>
      </c>
      <c r="X495" s="6" t="n"/>
      <c r="Z495" s="6" t="n">
        <v>46811</v>
      </c>
      <c r="AA495" t="inlineStr">
        <is>
          <t>Endschlaufe - EndOfContract - DulyTP</t>
        </is>
      </c>
      <c r="AB495" s="6" t="n">
        <v>46811</v>
      </c>
      <c r="AC495" t="inlineStr"/>
      <c r="AD495" s="6" t="n">
        <v>46658</v>
      </c>
    </row>
    <row r="496">
      <c r="A496" t="inlineStr">
        <is>
          <t>V400001</t>
        </is>
      </c>
      <c r="B496" t="inlineStr">
        <is>
          <t>2021-2420</t>
        </is>
      </c>
      <c r="C496" t="n">
        <v>45</v>
      </c>
      <c r="D496" t="inlineStr">
        <is>
          <t>37 80 4980 293-7</t>
        </is>
      </c>
      <c r="E496" t="inlineStr">
        <is>
          <t>DB Cargo AG</t>
        </is>
      </c>
      <c r="F496" t="inlineStr">
        <is>
          <t>WBA</t>
        </is>
      </c>
      <c r="G496" t="inlineStr">
        <is>
          <t>80' 6-A CW</t>
        </is>
      </c>
      <c r="I496" s="6" t="n"/>
      <c r="J496" s="6" t="n"/>
      <c r="K496" t="inlineStr">
        <is>
          <t>run_initial_fixed_duration</t>
        </is>
      </c>
      <c r="L496" s="6" t="n">
        <v>44616</v>
      </c>
      <c r="M496" s="6" t="n">
        <v>46811</v>
      </c>
      <c r="N496" t="n">
        <v>2190</v>
      </c>
      <c r="O496" s="6" t="n">
        <v>46811</v>
      </c>
      <c r="S496" t="inlineStr">
        <is>
          <t>with various options</t>
        </is>
      </c>
      <c r="T496" s="6" t="n"/>
      <c r="U496" s="6" t="n"/>
      <c r="V496" t="n">
        <v>3</v>
      </c>
      <c r="W496" t="n">
        <v>0</v>
      </c>
      <c r="X496" s="6" t="n"/>
      <c r="Z496" s="6" t="n">
        <v>46811</v>
      </c>
      <c r="AA496" t="inlineStr">
        <is>
          <t>Endschlaufe - EndOfContract - DulyTP</t>
        </is>
      </c>
      <c r="AB496" s="6" t="n">
        <v>46811</v>
      </c>
      <c r="AC496" t="inlineStr"/>
      <c r="AD496" s="6" t="n">
        <v>46658</v>
      </c>
    </row>
    <row r="497">
      <c r="A497" t="inlineStr">
        <is>
          <t>V400001</t>
        </is>
      </c>
      <c r="B497" t="inlineStr">
        <is>
          <t>2021-2420</t>
        </is>
      </c>
      <c r="C497" t="n">
        <v>46</v>
      </c>
      <c r="D497" t="inlineStr">
        <is>
          <t>37 80 4980 278-8</t>
        </is>
      </c>
      <c r="E497" t="inlineStr">
        <is>
          <t>DB Cargo AG</t>
        </is>
      </c>
      <c r="F497" t="inlineStr">
        <is>
          <t>WBA</t>
        </is>
      </c>
      <c r="G497" t="inlineStr">
        <is>
          <t>80' 6-A CW</t>
        </is>
      </c>
      <c r="I497" s="6" t="n"/>
      <c r="J497" s="6" t="n"/>
      <c r="K497" t="inlineStr">
        <is>
          <t>run_initial_fixed_duration</t>
        </is>
      </c>
      <c r="L497" s="6" t="n">
        <v>44616</v>
      </c>
      <c r="M497" s="6" t="n">
        <v>46811</v>
      </c>
      <c r="N497" t="n">
        <v>2190</v>
      </c>
      <c r="O497" s="6" t="n">
        <v>46811</v>
      </c>
      <c r="S497" t="inlineStr">
        <is>
          <t>with various options</t>
        </is>
      </c>
      <c r="T497" s="6" t="n"/>
      <c r="U497" s="6" t="n"/>
      <c r="V497" t="n">
        <v>3</v>
      </c>
      <c r="W497" t="n">
        <v>0</v>
      </c>
      <c r="X497" s="6" t="n"/>
      <c r="Z497" s="6" t="n">
        <v>46811</v>
      </c>
      <c r="AA497" t="inlineStr">
        <is>
          <t>Endschlaufe - EndOfContract - DulyTP</t>
        </is>
      </c>
      <c r="AB497" s="6" t="n">
        <v>46811</v>
      </c>
      <c r="AC497" t="inlineStr"/>
      <c r="AD497" s="6" t="n">
        <v>46658</v>
      </c>
    </row>
    <row r="498">
      <c r="A498" t="inlineStr">
        <is>
          <t>V400001</t>
        </is>
      </c>
      <c r="B498" t="inlineStr">
        <is>
          <t>2021-2420</t>
        </is>
      </c>
      <c r="C498" t="n">
        <v>47</v>
      </c>
      <c r="D498" t="inlineStr">
        <is>
          <t>37 80 4980 279-6</t>
        </is>
      </c>
      <c r="E498" t="inlineStr">
        <is>
          <t>DB Cargo AG</t>
        </is>
      </c>
      <c r="F498" t="inlineStr">
        <is>
          <t>WBA</t>
        </is>
      </c>
      <c r="G498" t="inlineStr">
        <is>
          <t>80' 6-A CW</t>
        </is>
      </c>
      <c r="I498" s="6" t="n"/>
      <c r="J498" s="6" t="n"/>
      <c r="K498" t="inlineStr">
        <is>
          <t>run_initial_fixed_duration</t>
        </is>
      </c>
      <c r="L498" s="6" t="n">
        <v>44616</v>
      </c>
      <c r="M498" s="6" t="n">
        <v>46811</v>
      </c>
      <c r="N498" t="n">
        <v>2190</v>
      </c>
      <c r="O498" s="6" t="n">
        <v>46811</v>
      </c>
      <c r="S498" t="inlineStr">
        <is>
          <t>with various options</t>
        </is>
      </c>
      <c r="T498" s="6" t="n"/>
      <c r="U498" s="6" t="n"/>
      <c r="V498" t="n">
        <v>3</v>
      </c>
      <c r="W498" t="n">
        <v>0</v>
      </c>
      <c r="X498" s="6" t="n"/>
      <c r="Z498" s="6" t="n">
        <v>46811</v>
      </c>
      <c r="AA498" t="inlineStr">
        <is>
          <t>Endschlaufe - EndOfContract - DulyTP</t>
        </is>
      </c>
      <c r="AB498" s="6" t="n">
        <v>46811</v>
      </c>
      <c r="AC498" t="inlineStr"/>
      <c r="AD498" s="6" t="n">
        <v>46658</v>
      </c>
    </row>
    <row r="499">
      <c r="A499" t="inlineStr">
        <is>
          <t>V400001</t>
        </is>
      </c>
      <c r="B499" t="inlineStr">
        <is>
          <t>2021-2420</t>
        </is>
      </c>
      <c r="C499" t="n">
        <v>49</v>
      </c>
      <c r="D499" t="inlineStr">
        <is>
          <t>37 80 4980 289-5</t>
        </is>
      </c>
      <c r="E499" t="inlineStr">
        <is>
          <t>DB Cargo AG</t>
        </is>
      </c>
      <c r="F499" t="inlineStr">
        <is>
          <t>WBA</t>
        </is>
      </c>
      <c r="G499" t="inlineStr">
        <is>
          <t>80' 6-A CW</t>
        </is>
      </c>
      <c r="I499" s="6" t="n"/>
      <c r="J499" s="6" t="n"/>
      <c r="K499" t="inlineStr">
        <is>
          <t>run_initial_fixed_duration</t>
        </is>
      </c>
      <c r="L499" s="6" t="n">
        <v>44616</v>
      </c>
      <c r="M499" s="6" t="n">
        <v>46811</v>
      </c>
      <c r="N499" t="n">
        <v>2190</v>
      </c>
      <c r="O499" s="6" t="n">
        <v>46811</v>
      </c>
      <c r="S499" t="inlineStr">
        <is>
          <t>with various options</t>
        </is>
      </c>
      <c r="T499" s="6" t="n"/>
      <c r="U499" s="6" t="n"/>
      <c r="V499" t="n">
        <v>3</v>
      </c>
      <c r="W499" t="n">
        <v>0</v>
      </c>
      <c r="X499" s="6" t="n"/>
      <c r="Z499" s="6" t="n">
        <v>46811</v>
      </c>
      <c r="AA499" t="inlineStr">
        <is>
          <t>Endschlaufe - EndOfContract - DulyTP</t>
        </is>
      </c>
      <c r="AB499" s="6" t="n">
        <v>46811</v>
      </c>
      <c r="AC499" t="inlineStr"/>
      <c r="AD499" s="6" t="n">
        <v>46658</v>
      </c>
    </row>
    <row r="500">
      <c r="A500" t="inlineStr">
        <is>
          <t>V400001</t>
        </is>
      </c>
      <c r="B500" t="inlineStr">
        <is>
          <t>2021-2420</t>
        </is>
      </c>
      <c r="C500" t="n">
        <v>50</v>
      </c>
      <c r="D500" t="inlineStr">
        <is>
          <t>37 80 4980 288-7</t>
        </is>
      </c>
      <c r="E500" t="inlineStr">
        <is>
          <t>DB Cargo AG</t>
        </is>
      </c>
      <c r="F500" t="inlineStr">
        <is>
          <t>WBA</t>
        </is>
      </c>
      <c r="G500" t="inlineStr">
        <is>
          <t>80' 6-A CW</t>
        </is>
      </c>
      <c r="I500" s="6" t="n"/>
      <c r="J500" s="6" t="n"/>
      <c r="K500" t="inlineStr">
        <is>
          <t>run_initial_fixed_duration</t>
        </is>
      </c>
      <c r="L500" s="6" t="n">
        <v>44616</v>
      </c>
      <c r="M500" s="6" t="n">
        <v>46811</v>
      </c>
      <c r="N500" t="n">
        <v>2190</v>
      </c>
      <c r="O500" s="6" t="n">
        <v>46811</v>
      </c>
      <c r="S500" t="inlineStr">
        <is>
          <t>with various options</t>
        </is>
      </c>
      <c r="T500" s="6" t="n"/>
      <c r="U500" s="6" t="n"/>
      <c r="V500" t="n">
        <v>3</v>
      </c>
      <c r="W500" t="n">
        <v>0</v>
      </c>
      <c r="X500" s="6" t="n"/>
      <c r="Z500" s="6" t="n">
        <v>46811</v>
      </c>
      <c r="AA500" t="inlineStr">
        <is>
          <t>Endschlaufe - EndOfContract - DulyTP</t>
        </is>
      </c>
      <c r="AB500" s="6" t="n">
        <v>46811</v>
      </c>
      <c r="AC500" t="inlineStr"/>
      <c r="AD500" s="6" t="n">
        <v>46658</v>
      </c>
    </row>
    <row r="501">
      <c r="A501" t="inlineStr">
        <is>
          <t>V400001</t>
        </is>
      </c>
      <c r="B501" t="inlineStr">
        <is>
          <t>2021-2420</t>
        </is>
      </c>
      <c r="C501" t="n">
        <v>51</v>
      </c>
      <c r="D501" t="inlineStr">
        <is>
          <t>37 80 4980 294-5</t>
        </is>
      </c>
      <c r="E501" t="inlineStr">
        <is>
          <t>DB Cargo AG</t>
        </is>
      </c>
      <c r="F501" t="inlineStr">
        <is>
          <t>WBA</t>
        </is>
      </c>
      <c r="G501" t="inlineStr">
        <is>
          <t>80' 6-A CW</t>
        </is>
      </c>
      <c r="I501" s="6" t="n"/>
      <c r="J501" s="6" t="n"/>
      <c r="K501" t="inlineStr">
        <is>
          <t>run_initial_fixed_duration</t>
        </is>
      </c>
      <c r="L501" s="6" t="n">
        <v>44616</v>
      </c>
      <c r="M501" s="6" t="n">
        <v>46811</v>
      </c>
      <c r="N501" t="n">
        <v>2190</v>
      </c>
      <c r="O501" s="6" t="n">
        <v>46811</v>
      </c>
      <c r="S501" t="inlineStr">
        <is>
          <t>with various options</t>
        </is>
      </c>
      <c r="T501" s="6" t="n"/>
      <c r="U501" s="6" t="n"/>
      <c r="V501" t="n">
        <v>3</v>
      </c>
      <c r="W501" t="n">
        <v>0</v>
      </c>
      <c r="X501" s="6" t="n"/>
      <c r="Z501" s="6" t="n">
        <v>46811</v>
      </c>
      <c r="AA501" t="inlineStr">
        <is>
          <t>Endschlaufe - EndOfContract - DulyTP</t>
        </is>
      </c>
      <c r="AB501" s="6" t="n">
        <v>46811</v>
      </c>
      <c r="AC501" t="inlineStr"/>
      <c r="AD501" s="6" t="n">
        <v>46658</v>
      </c>
    </row>
    <row r="502">
      <c r="A502" t="inlineStr">
        <is>
          <t>V400001</t>
        </is>
      </c>
      <c r="B502" t="inlineStr">
        <is>
          <t>2021-2420</t>
        </is>
      </c>
      <c r="C502" t="n">
        <v>52</v>
      </c>
      <c r="D502" t="inlineStr">
        <is>
          <t>37 80 4980 291-1</t>
        </is>
      </c>
      <c r="E502" t="inlineStr">
        <is>
          <t>DB Cargo AG</t>
        </is>
      </c>
      <c r="F502" t="inlineStr">
        <is>
          <t>WBA</t>
        </is>
      </c>
      <c r="G502" t="inlineStr">
        <is>
          <t>80' 6-A CW</t>
        </is>
      </c>
      <c r="I502" s="6" t="n"/>
      <c r="J502" s="6" t="n"/>
      <c r="K502" t="inlineStr">
        <is>
          <t>run_initial_fixed_duration</t>
        </is>
      </c>
      <c r="L502" s="6" t="n">
        <v>44616</v>
      </c>
      <c r="M502" s="6" t="n">
        <v>46811</v>
      </c>
      <c r="N502" t="n">
        <v>2190</v>
      </c>
      <c r="O502" s="6" t="n">
        <v>46811</v>
      </c>
      <c r="S502" t="inlineStr">
        <is>
          <t>with various options</t>
        </is>
      </c>
      <c r="T502" s="6" t="n"/>
      <c r="U502" s="6" t="n"/>
      <c r="V502" t="n">
        <v>3</v>
      </c>
      <c r="W502" t="n">
        <v>0</v>
      </c>
      <c r="X502" s="6" t="n"/>
      <c r="Z502" s="6" t="n">
        <v>46811</v>
      </c>
      <c r="AA502" t="inlineStr">
        <is>
          <t>Endschlaufe - EndOfContract - DulyTP</t>
        </is>
      </c>
      <c r="AB502" s="6" t="n">
        <v>46811</v>
      </c>
      <c r="AC502" t="inlineStr"/>
      <c r="AD502" s="6" t="n">
        <v>46658</v>
      </c>
    </row>
    <row r="503">
      <c r="A503" t="inlineStr">
        <is>
          <t>V400001</t>
        </is>
      </c>
      <c r="B503" t="inlineStr">
        <is>
          <t>2021-2420</t>
        </is>
      </c>
      <c r="C503" t="n">
        <v>53</v>
      </c>
      <c r="D503" t="inlineStr">
        <is>
          <t>37 80 4980 292-9</t>
        </is>
      </c>
      <c r="E503" t="inlineStr">
        <is>
          <t>DB Cargo AG</t>
        </is>
      </c>
      <c r="F503" t="inlineStr">
        <is>
          <t>WBA</t>
        </is>
      </c>
      <c r="G503" t="inlineStr">
        <is>
          <t>80' 6-A CW</t>
        </is>
      </c>
      <c r="I503" s="6" t="n"/>
      <c r="J503" s="6" t="n"/>
      <c r="K503" t="inlineStr">
        <is>
          <t>run_initial_fixed_duration</t>
        </is>
      </c>
      <c r="L503" s="6" t="n">
        <v>44616</v>
      </c>
      <c r="M503" s="6" t="n">
        <v>46811</v>
      </c>
      <c r="N503" t="n">
        <v>2190</v>
      </c>
      <c r="O503" s="6" t="n">
        <v>46811</v>
      </c>
      <c r="S503" t="inlineStr">
        <is>
          <t>with various options</t>
        </is>
      </c>
      <c r="T503" s="6" t="n"/>
      <c r="U503" s="6" t="n"/>
      <c r="V503" t="n">
        <v>3</v>
      </c>
      <c r="W503" t="n">
        <v>0</v>
      </c>
      <c r="X503" s="6" t="n"/>
      <c r="Z503" s="6" t="n">
        <v>46811</v>
      </c>
      <c r="AA503" t="inlineStr">
        <is>
          <t>Endschlaufe - EndOfContract - DulyTP</t>
        </is>
      </c>
      <c r="AB503" s="6" t="n">
        <v>46811</v>
      </c>
      <c r="AC503" t="inlineStr"/>
      <c r="AD503" s="6" t="n">
        <v>46658</v>
      </c>
    </row>
    <row r="504">
      <c r="A504" t="inlineStr">
        <is>
          <t>V400001</t>
        </is>
      </c>
      <c r="B504" t="inlineStr">
        <is>
          <t>2021-2420</t>
        </is>
      </c>
      <c r="C504" t="n">
        <v>55</v>
      </c>
      <c r="D504" t="inlineStr">
        <is>
          <t>37 80 4980 802-5</t>
        </is>
      </c>
      <c r="E504" t="inlineStr">
        <is>
          <t>DB Cargo AG</t>
        </is>
      </c>
      <c r="F504" t="inlineStr">
        <is>
          <t>WBA</t>
        </is>
      </c>
      <c r="G504" t="inlineStr">
        <is>
          <t>80' 6-A CW</t>
        </is>
      </c>
      <c r="I504" s="6" t="n"/>
      <c r="J504" s="6" t="n"/>
      <c r="K504" t="inlineStr">
        <is>
          <t>run_initial_fixed_duration</t>
        </is>
      </c>
      <c r="L504" s="6" t="n">
        <v>44662</v>
      </c>
      <c r="M504" s="6" t="n">
        <v>46811</v>
      </c>
      <c r="N504" t="n">
        <v>2190</v>
      </c>
      <c r="O504" s="6" t="n">
        <v>46811</v>
      </c>
      <c r="S504" t="inlineStr">
        <is>
          <t>with various options</t>
        </is>
      </c>
      <c r="T504" s="6" t="n"/>
      <c r="U504" s="6" t="n"/>
      <c r="V504" t="n">
        <v>3</v>
      </c>
      <c r="W504" t="n">
        <v>0</v>
      </c>
      <c r="X504" s="6" t="n"/>
      <c r="Z504" s="6" t="n">
        <v>46811</v>
      </c>
      <c r="AA504" t="inlineStr">
        <is>
          <t>Endschlaufe - EndOfContract - DulyTP</t>
        </is>
      </c>
      <c r="AB504" s="6" t="n">
        <v>46811</v>
      </c>
      <c r="AC504" t="inlineStr"/>
      <c r="AD504" s="6" t="n">
        <v>46658</v>
      </c>
    </row>
    <row r="505">
      <c r="A505" t="inlineStr">
        <is>
          <t>V400001</t>
        </is>
      </c>
      <c r="B505" t="inlineStr">
        <is>
          <t>2021-2420</t>
        </is>
      </c>
      <c r="C505" t="n">
        <v>56</v>
      </c>
      <c r="D505" t="inlineStr">
        <is>
          <t>37 80 4980 803-3</t>
        </is>
      </c>
      <c r="E505" t="inlineStr">
        <is>
          <t>DB Cargo AG</t>
        </is>
      </c>
      <c r="F505" t="inlineStr">
        <is>
          <t>WBA</t>
        </is>
      </c>
      <c r="G505" t="inlineStr">
        <is>
          <t>80' 6-A CW</t>
        </is>
      </c>
      <c r="I505" s="6" t="n"/>
      <c r="J505" s="6" t="n"/>
      <c r="K505" t="inlineStr">
        <is>
          <t>run_initial_fixed_duration</t>
        </is>
      </c>
      <c r="L505" s="6" t="n">
        <v>44662</v>
      </c>
      <c r="M505" s="6" t="n">
        <v>46811</v>
      </c>
      <c r="N505" t="n">
        <v>2190</v>
      </c>
      <c r="O505" s="6" t="n">
        <v>46811</v>
      </c>
      <c r="S505" t="inlineStr">
        <is>
          <t>with various options</t>
        </is>
      </c>
      <c r="T505" s="6" t="n"/>
      <c r="U505" s="6" t="n"/>
      <c r="V505" t="n">
        <v>3</v>
      </c>
      <c r="W505" t="n">
        <v>0</v>
      </c>
      <c r="X505" s="6" t="n"/>
      <c r="Z505" s="6" t="n">
        <v>46811</v>
      </c>
      <c r="AA505" t="inlineStr">
        <is>
          <t>Endschlaufe - EndOfContract - DulyTP</t>
        </is>
      </c>
      <c r="AB505" s="6" t="n">
        <v>46811</v>
      </c>
      <c r="AC505" t="inlineStr"/>
      <c r="AD505" s="6" t="n">
        <v>46658</v>
      </c>
    </row>
    <row r="506">
      <c r="A506" t="inlineStr">
        <is>
          <t>V400001</t>
        </is>
      </c>
      <c r="B506" t="inlineStr">
        <is>
          <t>2021-2420</t>
        </is>
      </c>
      <c r="C506" t="n">
        <v>57</v>
      </c>
      <c r="D506" t="inlineStr">
        <is>
          <t>37 80 4980 804-1</t>
        </is>
      </c>
      <c r="E506" t="inlineStr">
        <is>
          <t>DB Cargo AG</t>
        </is>
      </c>
      <c r="F506" t="inlineStr">
        <is>
          <t>WBA</t>
        </is>
      </c>
      <c r="G506" t="inlineStr">
        <is>
          <t>80' 6-A CW</t>
        </is>
      </c>
      <c r="I506" s="6" t="n"/>
      <c r="J506" s="6" t="n"/>
      <c r="K506" t="inlineStr">
        <is>
          <t>run_initial_fixed_duration</t>
        </is>
      </c>
      <c r="L506" s="6" t="n">
        <v>44662</v>
      </c>
      <c r="M506" s="6" t="n">
        <v>46811</v>
      </c>
      <c r="N506" t="n">
        <v>2190</v>
      </c>
      <c r="O506" s="6" t="n">
        <v>46811</v>
      </c>
      <c r="S506" t="inlineStr">
        <is>
          <t>with various options</t>
        </is>
      </c>
      <c r="T506" s="6" t="n"/>
      <c r="U506" s="6" t="n"/>
      <c r="V506" t="n">
        <v>3</v>
      </c>
      <c r="W506" t="n">
        <v>0</v>
      </c>
      <c r="X506" s="6" t="n"/>
      <c r="Z506" s="6" t="n">
        <v>46811</v>
      </c>
      <c r="AA506" t="inlineStr">
        <is>
          <t>Endschlaufe - EndOfContract - DulyTP</t>
        </is>
      </c>
      <c r="AB506" s="6" t="n">
        <v>46811</v>
      </c>
      <c r="AC506" t="inlineStr"/>
      <c r="AD506" s="6" t="n">
        <v>46658</v>
      </c>
    </row>
    <row r="507">
      <c r="A507" t="inlineStr">
        <is>
          <t>V400001</t>
        </is>
      </c>
      <c r="B507" t="inlineStr">
        <is>
          <t>2021-2420</t>
        </is>
      </c>
      <c r="C507" t="n">
        <v>58</v>
      </c>
      <c r="D507" t="inlineStr">
        <is>
          <t>37 80 4980 805-8</t>
        </is>
      </c>
      <c r="E507" t="inlineStr">
        <is>
          <t>DB Cargo AG</t>
        </is>
      </c>
      <c r="F507" t="inlineStr">
        <is>
          <t>WBA</t>
        </is>
      </c>
      <c r="G507" t="inlineStr">
        <is>
          <t>80' 6-A CW</t>
        </is>
      </c>
      <c r="I507" s="6" t="n"/>
      <c r="J507" s="6" t="n"/>
      <c r="K507" t="inlineStr">
        <is>
          <t>run_initial_fixed_duration</t>
        </is>
      </c>
      <c r="L507" s="6" t="n">
        <v>44662</v>
      </c>
      <c r="M507" s="6" t="n">
        <v>46811</v>
      </c>
      <c r="N507" t="n">
        <v>2190</v>
      </c>
      <c r="O507" s="6" t="n">
        <v>46811</v>
      </c>
      <c r="S507" t="inlineStr">
        <is>
          <t>with various options</t>
        </is>
      </c>
      <c r="T507" s="6" t="n"/>
      <c r="U507" s="6" t="n"/>
      <c r="V507" t="n">
        <v>3</v>
      </c>
      <c r="W507" t="n">
        <v>0</v>
      </c>
      <c r="X507" s="6" t="n"/>
      <c r="Z507" s="6" t="n">
        <v>46811</v>
      </c>
      <c r="AA507" t="inlineStr">
        <is>
          <t>Endschlaufe - EndOfContract - DulyTP</t>
        </is>
      </c>
      <c r="AB507" s="6" t="n">
        <v>46811</v>
      </c>
      <c r="AC507" t="inlineStr"/>
      <c r="AD507" s="6" t="n">
        <v>46658</v>
      </c>
    </row>
    <row r="508">
      <c r="A508" t="inlineStr">
        <is>
          <t>V400001</t>
        </is>
      </c>
      <c r="B508" t="inlineStr">
        <is>
          <t>2021-2420</t>
        </is>
      </c>
      <c r="C508" t="n">
        <v>59</v>
      </c>
      <c r="D508" t="inlineStr">
        <is>
          <t>37 80 4980 806-6</t>
        </is>
      </c>
      <c r="E508" t="inlineStr">
        <is>
          <t>DB Cargo AG</t>
        </is>
      </c>
      <c r="F508" t="inlineStr">
        <is>
          <t>WBA</t>
        </is>
      </c>
      <c r="G508" t="inlineStr">
        <is>
          <t>80' 6-A CW</t>
        </is>
      </c>
      <c r="I508" s="6" t="n"/>
      <c r="J508" s="6" t="n"/>
      <c r="K508" t="inlineStr">
        <is>
          <t>run_initial_fixed_duration</t>
        </is>
      </c>
      <c r="L508" s="6" t="n">
        <v>44662</v>
      </c>
      <c r="M508" s="6" t="n">
        <v>46811</v>
      </c>
      <c r="N508" t="n">
        <v>2190</v>
      </c>
      <c r="O508" s="6" t="n">
        <v>46811</v>
      </c>
      <c r="S508" t="inlineStr">
        <is>
          <t>with various options</t>
        </is>
      </c>
      <c r="T508" s="6" t="n"/>
      <c r="U508" s="6" t="n"/>
      <c r="V508" t="n">
        <v>3</v>
      </c>
      <c r="W508" t="n">
        <v>0</v>
      </c>
      <c r="X508" s="6" t="n"/>
      <c r="Z508" s="6" t="n">
        <v>46811</v>
      </c>
      <c r="AA508" t="inlineStr">
        <is>
          <t>Endschlaufe - EndOfContract - DulyTP</t>
        </is>
      </c>
      <c r="AB508" s="6" t="n">
        <v>46811</v>
      </c>
      <c r="AC508" t="inlineStr"/>
      <c r="AD508" s="6" t="n">
        <v>46658</v>
      </c>
    </row>
    <row r="509">
      <c r="A509" t="inlineStr">
        <is>
          <t>V400001</t>
        </is>
      </c>
      <c r="B509" t="inlineStr">
        <is>
          <t>2021-2420</t>
        </is>
      </c>
      <c r="C509" t="n">
        <v>60</v>
      </c>
      <c r="D509" t="inlineStr">
        <is>
          <t>37 80 4980 807-4</t>
        </is>
      </c>
      <c r="E509" t="inlineStr">
        <is>
          <t>DB Cargo AG</t>
        </is>
      </c>
      <c r="F509" t="inlineStr">
        <is>
          <t>WBA</t>
        </is>
      </c>
      <c r="G509" t="inlineStr">
        <is>
          <t>80' 6-A CW</t>
        </is>
      </c>
      <c r="I509" s="6" t="n"/>
      <c r="J509" s="6" t="n"/>
      <c r="K509" t="inlineStr">
        <is>
          <t>run_initial_fixed_duration</t>
        </is>
      </c>
      <c r="L509" s="6" t="n">
        <v>44662</v>
      </c>
      <c r="M509" s="6" t="n">
        <v>46811</v>
      </c>
      <c r="N509" t="n">
        <v>2190</v>
      </c>
      <c r="O509" s="6" t="n">
        <v>46811</v>
      </c>
      <c r="S509" t="inlineStr">
        <is>
          <t>with various options</t>
        </is>
      </c>
      <c r="T509" s="6" t="n"/>
      <c r="U509" s="6" t="n"/>
      <c r="V509" t="n">
        <v>3</v>
      </c>
      <c r="W509" t="n">
        <v>0</v>
      </c>
      <c r="X509" s="6" t="n"/>
      <c r="Z509" s="6" t="n">
        <v>46811</v>
      </c>
      <c r="AA509" t="inlineStr">
        <is>
          <t>Endschlaufe - EndOfContract - DulyTP</t>
        </is>
      </c>
      <c r="AB509" s="6" t="n">
        <v>46811</v>
      </c>
      <c r="AC509" t="inlineStr"/>
      <c r="AD509" s="6" t="n">
        <v>46658</v>
      </c>
    </row>
    <row r="510">
      <c r="A510" t="inlineStr">
        <is>
          <t>V400001</t>
        </is>
      </c>
      <c r="B510" t="inlineStr">
        <is>
          <t>2021-2420</t>
        </is>
      </c>
      <c r="C510" t="n">
        <v>61</v>
      </c>
      <c r="D510" t="inlineStr">
        <is>
          <t>37 80 4980 808-2</t>
        </is>
      </c>
      <c r="E510" t="inlineStr">
        <is>
          <t>DB Cargo AG</t>
        </is>
      </c>
      <c r="F510" t="inlineStr">
        <is>
          <t>WBA</t>
        </is>
      </c>
      <c r="G510" t="inlineStr">
        <is>
          <t>80' 6-A CW</t>
        </is>
      </c>
      <c r="I510" s="6" t="n"/>
      <c r="J510" s="6" t="n"/>
      <c r="K510" t="inlineStr">
        <is>
          <t>run_initial_fixed_duration</t>
        </is>
      </c>
      <c r="L510" s="6" t="n">
        <v>44662</v>
      </c>
      <c r="M510" s="6" t="n">
        <v>46811</v>
      </c>
      <c r="N510" t="n">
        <v>2190</v>
      </c>
      <c r="O510" s="6" t="n">
        <v>46811</v>
      </c>
      <c r="S510" t="inlineStr">
        <is>
          <t>with various options</t>
        </is>
      </c>
      <c r="T510" s="6" t="n"/>
      <c r="U510" s="6" t="n"/>
      <c r="V510" t="n">
        <v>3</v>
      </c>
      <c r="W510" t="n">
        <v>0</v>
      </c>
      <c r="X510" s="6" t="n"/>
      <c r="Z510" s="6" t="n">
        <v>46811</v>
      </c>
      <c r="AA510" t="inlineStr">
        <is>
          <t>Endschlaufe - EndOfContract - DulyTP</t>
        </is>
      </c>
      <c r="AB510" s="6" t="n">
        <v>46811</v>
      </c>
      <c r="AC510" t="inlineStr"/>
      <c r="AD510" s="6" t="n">
        <v>46658</v>
      </c>
    </row>
    <row r="511">
      <c r="A511" t="inlineStr">
        <is>
          <t>V400001</t>
        </is>
      </c>
      <c r="B511" t="inlineStr">
        <is>
          <t>2021-2420</t>
        </is>
      </c>
      <c r="C511" t="n">
        <v>62</v>
      </c>
      <c r="D511" t="inlineStr">
        <is>
          <t>37 80 4980 809-0</t>
        </is>
      </c>
      <c r="E511" t="inlineStr">
        <is>
          <t>DB Cargo AG</t>
        </is>
      </c>
      <c r="F511" t="inlineStr">
        <is>
          <t>WBA</t>
        </is>
      </c>
      <c r="G511" t="inlineStr">
        <is>
          <t>80' 6-A CW</t>
        </is>
      </c>
      <c r="I511" s="6" t="n"/>
      <c r="J511" s="6" t="n"/>
      <c r="K511" t="inlineStr">
        <is>
          <t>run_initial_fixed_duration</t>
        </is>
      </c>
      <c r="L511" s="6" t="n">
        <v>44662</v>
      </c>
      <c r="M511" s="6" t="n">
        <v>46811</v>
      </c>
      <c r="N511" t="n">
        <v>2190</v>
      </c>
      <c r="O511" s="6" t="n">
        <v>46811</v>
      </c>
      <c r="S511" t="inlineStr">
        <is>
          <t>with various options</t>
        </is>
      </c>
      <c r="T511" s="6" t="n"/>
      <c r="U511" s="6" t="n"/>
      <c r="V511" t="n">
        <v>3</v>
      </c>
      <c r="W511" t="n">
        <v>0</v>
      </c>
      <c r="X511" s="6" t="n"/>
      <c r="Z511" s="6" t="n">
        <v>46811</v>
      </c>
      <c r="AA511" t="inlineStr">
        <is>
          <t>Endschlaufe - EndOfContract - DulyTP</t>
        </is>
      </c>
      <c r="AB511" s="6" t="n">
        <v>46811</v>
      </c>
      <c r="AC511" t="inlineStr"/>
      <c r="AD511" s="6" t="n">
        <v>46658</v>
      </c>
    </row>
    <row r="512">
      <c r="A512" t="inlineStr">
        <is>
          <t>V400001</t>
        </is>
      </c>
      <c r="B512" t="inlineStr">
        <is>
          <t>2021-2420</t>
        </is>
      </c>
      <c r="C512" t="n">
        <v>63</v>
      </c>
      <c r="D512" t="inlineStr">
        <is>
          <t>37 80 4980 810-8</t>
        </is>
      </c>
      <c r="E512" t="inlineStr">
        <is>
          <t>DB Cargo AG</t>
        </is>
      </c>
      <c r="F512" t="inlineStr">
        <is>
          <t>WBA</t>
        </is>
      </c>
      <c r="G512" t="inlineStr">
        <is>
          <t>80' 6-A CW</t>
        </is>
      </c>
      <c r="I512" s="6" t="n"/>
      <c r="J512" s="6" t="n"/>
      <c r="K512" t="inlineStr">
        <is>
          <t>run_initial_fixed_duration</t>
        </is>
      </c>
      <c r="L512" s="6" t="n">
        <v>44662</v>
      </c>
      <c r="M512" s="6" t="n">
        <v>46811</v>
      </c>
      <c r="N512" t="n">
        <v>2190</v>
      </c>
      <c r="O512" s="6" t="n">
        <v>46811</v>
      </c>
      <c r="S512" t="inlineStr">
        <is>
          <t>with various options</t>
        </is>
      </c>
      <c r="T512" s="6" t="n"/>
      <c r="U512" s="6" t="n"/>
      <c r="V512" t="n">
        <v>3</v>
      </c>
      <c r="W512" t="n">
        <v>0</v>
      </c>
      <c r="X512" s="6" t="n"/>
      <c r="Z512" s="6" t="n">
        <v>46811</v>
      </c>
      <c r="AA512" t="inlineStr">
        <is>
          <t>Endschlaufe - EndOfContract - DulyTP</t>
        </is>
      </c>
      <c r="AB512" s="6" t="n">
        <v>46811</v>
      </c>
      <c r="AC512" t="inlineStr"/>
      <c r="AD512" s="6" t="n">
        <v>46658</v>
      </c>
    </row>
    <row r="513">
      <c r="A513" t="inlineStr">
        <is>
          <t>V400001</t>
        </is>
      </c>
      <c r="B513" t="inlineStr">
        <is>
          <t>2021-2420</t>
        </is>
      </c>
      <c r="C513" t="n">
        <v>64</v>
      </c>
      <c r="D513" t="inlineStr">
        <is>
          <t>37 80 4980 811-6</t>
        </is>
      </c>
      <c r="E513" t="inlineStr">
        <is>
          <t>DB Cargo AG</t>
        </is>
      </c>
      <c r="F513" t="inlineStr">
        <is>
          <t>WBA</t>
        </is>
      </c>
      <c r="G513" t="inlineStr">
        <is>
          <t>80' 6-A CW</t>
        </is>
      </c>
      <c r="I513" s="6" t="n"/>
      <c r="J513" s="6" t="n"/>
      <c r="K513" t="inlineStr">
        <is>
          <t>run_initial_fixed_duration</t>
        </is>
      </c>
      <c r="L513" s="6" t="n">
        <v>44662</v>
      </c>
      <c r="M513" s="6" t="n">
        <v>46811</v>
      </c>
      <c r="N513" t="n">
        <v>2190</v>
      </c>
      <c r="O513" s="6" t="n">
        <v>46811</v>
      </c>
      <c r="S513" t="inlineStr">
        <is>
          <t>with various options</t>
        </is>
      </c>
      <c r="T513" s="6" t="n"/>
      <c r="U513" s="6" t="n"/>
      <c r="V513" t="n">
        <v>3</v>
      </c>
      <c r="W513" t="n">
        <v>0</v>
      </c>
      <c r="X513" s="6" t="n"/>
      <c r="Z513" s="6" t="n">
        <v>46811</v>
      </c>
      <c r="AA513" t="inlineStr">
        <is>
          <t>Endschlaufe - EndOfContract - DulyTP</t>
        </is>
      </c>
      <c r="AB513" s="6" t="n">
        <v>46811</v>
      </c>
      <c r="AC513" t="inlineStr"/>
      <c r="AD513" s="6" t="n">
        <v>46658</v>
      </c>
    </row>
    <row r="514">
      <c r="A514" t="inlineStr">
        <is>
          <t>V400001</t>
        </is>
      </c>
      <c r="B514" t="inlineStr">
        <is>
          <t>2021-2420</t>
        </is>
      </c>
      <c r="C514" t="n">
        <v>66</v>
      </c>
      <c r="D514" t="inlineStr">
        <is>
          <t>37 80 4980 813-2</t>
        </is>
      </c>
      <c r="E514" t="inlineStr">
        <is>
          <t>DB Cargo AG</t>
        </is>
      </c>
      <c r="F514" t="inlineStr">
        <is>
          <t>WBA</t>
        </is>
      </c>
      <c r="G514" t="inlineStr">
        <is>
          <t>80' 6-A CW</t>
        </is>
      </c>
      <c r="I514" s="6" t="n"/>
      <c r="J514" s="6" t="n"/>
      <c r="K514" t="inlineStr">
        <is>
          <t>run_initial_fixed_duration</t>
        </is>
      </c>
      <c r="L514" s="6" t="n">
        <v>44662</v>
      </c>
      <c r="M514" s="6" t="n">
        <v>46811</v>
      </c>
      <c r="N514" t="n">
        <v>2190</v>
      </c>
      <c r="O514" s="6" t="n">
        <v>46811</v>
      </c>
      <c r="S514" t="inlineStr">
        <is>
          <t>with various options</t>
        </is>
      </c>
      <c r="T514" s="6" t="n"/>
      <c r="U514" s="6" t="n"/>
      <c r="V514" t="n">
        <v>3</v>
      </c>
      <c r="W514" t="n">
        <v>0</v>
      </c>
      <c r="X514" s="6" t="n"/>
      <c r="Z514" s="6" t="n">
        <v>46811</v>
      </c>
      <c r="AA514" t="inlineStr">
        <is>
          <t>Endschlaufe - EndOfContract - DulyTP</t>
        </is>
      </c>
      <c r="AB514" s="6" t="n">
        <v>46811</v>
      </c>
      <c r="AC514" t="inlineStr"/>
      <c r="AD514" s="6" t="n">
        <v>46658</v>
      </c>
    </row>
    <row r="515">
      <c r="A515" t="inlineStr">
        <is>
          <t>V400001</t>
        </is>
      </c>
      <c r="B515" t="inlineStr">
        <is>
          <t>2021-2420</t>
        </is>
      </c>
      <c r="C515" t="n">
        <v>67</v>
      </c>
      <c r="D515" t="inlineStr">
        <is>
          <t>37 80 4980 814-0</t>
        </is>
      </c>
      <c r="E515" t="inlineStr">
        <is>
          <t>DB Cargo AG</t>
        </is>
      </c>
      <c r="F515" t="inlineStr">
        <is>
          <t>WBA</t>
        </is>
      </c>
      <c r="G515" t="inlineStr">
        <is>
          <t>80' 6-A CW</t>
        </is>
      </c>
      <c r="I515" s="6" t="n"/>
      <c r="J515" s="6" t="n"/>
      <c r="K515" t="inlineStr">
        <is>
          <t>run_initial_fixed_duration</t>
        </is>
      </c>
      <c r="L515" s="6" t="n">
        <v>44662</v>
      </c>
      <c r="M515" s="6" t="n">
        <v>46811</v>
      </c>
      <c r="N515" t="n">
        <v>2190</v>
      </c>
      <c r="O515" s="6" t="n">
        <v>46811</v>
      </c>
      <c r="S515" t="inlineStr">
        <is>
          <t>with various options</t>
        </is>
      </c>
      <c r="T515" s="6" t="n"/>
      <c r="U515" s="6" t="n"/>
      <c r="V515" t="n">
        <v>3</v>
      </c>
      <c r="W515" t="n">
        <v>0</v>
      </c>
      <c r="X515" s="6" t="n"/>
      <c r="Z515" s="6" t="n">
        <v>46811</v>
      </c>
      <c r="AA515" t="inlineStr">
        <is>
          <t>Endschlaufe - EndOfContract - DulyTP</t>
        </is>
      </c>
      <c r="AB515" s="6" t="n">
        <v>46811</v>
      </c>
      <c r="AC515" t="inlineStr"/>
      <c r="AD515" s="6" t="n">
        <v>46658</v>
      </c>
    </row>
    <row r="516">
      <c r="A516" t="inlineStr">
        <is>
          <t>V400001</t>
        </is>
      </c>
      <c r="B516" t="inlineStr">
        <is>
          <t>2021-2420</t>
        </is>
      </c>
      <c r="C516" t="n">
        <v>68</v>
      </c>
      <c r="D516" t="inlineStr">
        <is>
          <t>37 80 4980 815-7</t>
        </is>
      </c>
      <c r="E516" t="inlineStr">
        <is>
          <t>DB Cargo AG</t>
        </is>
      </c>
      <c r="F516" t="inlineStr">
        <is>
          <t>WBA</t>
        </is>
      </c>
      <c r="G516" t="inlineStr">
        <is>
          <t>80' 6-A CW</t>
        </is>
      </c>
      <c r="I516" s="6" t="n"/>
      <c r="J516" s="6" t="n"/>
      <c r="K516" t="inlineStr">
        <is>
          <t>run_initial_fixed_duration</t>
        </is>
      </c>
      <c r="L516" s="6" t="n">
        <v>44662</v>
      </c>
      <c r="M516" s="6" t="n">
        <v>46811</v>
      </c>
      <c r="N516" t="n">
        <v>2190</v>
      </c>
      <c r="O516" s="6" t="n">
        <v>46811</v>
      </c>
      <c r="S516" t="inlineStr">
        <is>
          <t>with various options</t>
        </is>
      </c>
      <c r="T516" s="6" t="n"/>
      <c r="U516" s="6" t="n"/>
      <c r="V516" t="n">
        <v>3</v>
      </c>
      <c r="W516" t="n">
        <v>0</v>
      </c>
      <c r="X516" s="6" t="n"/>
      <c r="Z516" s="6" t="n">
        <v>46811</v>
      </c>
      <c r="AA516" t="inlineStr">
        <is>
          <t>Endschlaufe - EndOfContract - DulyTP</t>
        </is>
      </c>
      <c r="AB516" s="6" t="n">
        <v>46811</v>
      </c>
      <c r="AC516" t="inlineStr"/>
      <c r="AD516" s="6" t="n">
        <v>46658</v>
      </c>
    </row>
    <row r="517">
      <c r="A517" t="inlineStr">
        <is>
          <t>V400001</t>
        </is>
      </c>
      <c r="B517" t="inlineStr">
        <is>
          <t>2021-2420</t>
        </is>
      </c>
      <c r="C517" t="n">
        <v>69</v>
      </c>
      <c r="D517" t="inlineStr">
        <is>
          <t>37 80 4980 816-5</t>
        </is>
      </c>
      <c r="E517" t="inlineStr">
        <is>
          <t>DB Cargo AG</t>
        </is>
      </c>
      <c r="F517" t="inlineStr">
        <is>
          <t>WBA</t>
        </is>
      </c>
      <c r="G517" t="inlineStr">
        <is>
          <t>80' 6-A CW</t>
        </is>
      </c>
      <c r="I517" s="6" t="n"/>
      <c r="J517" s="6" t="n"/>
      <c r="K517" t="inlineStr">
        <is>
          <t>run_initial_fixed_duration</t>
        </is>
      </c>
      <c r="L517" s="6" t="n">
        <v>44662</v>
      </c>
      <c r="M517" s="6" t="n">
        <v>46811</v>
      </c>
      <c r="N517" t="n">
        <v>2190</v>
      </c>
      <c r="O517" s="6" t="n">
        <v>46811</v>
      </c>
      <c r="S517" t="inlineStr">
        <is>
          <t>with various options</t>
        </is>
      </c>
      <c r="T517" s="6" t="n"/>
      <c r="U517" s="6" t="n"/>
      <c r="V517" t="n">
        <v>3</v>
      </c>
      <c r="W517" t="n">
        <v>0</v>
      </c>
      <c r="X517" s="6" t="n"/>
      <c r="Z517" s="6" t="n">
        <v>46811</v>
      </c>
      <c r="AA517" t="inlineStr">
        <is>
          <t>Endschlaufe - EndOfContract - DulyTP</t>
        </is>
      </c>
      <c r="AB517" s="6" t="n">
        <v>46811</v>
      </c>
      <c r="AC517" t="inlineStr"/>
      <c r="AD517" s="6" t="n">
        <v>46658</v>
      </c>
    </row>
    <row r="518">
      <c r="A518" t="inlineStr">
        <is>
          <t>V400001</t>
        </is>
      </c>
      <c r="B518" t="inlineStr">
        <is>
          <t>2021-2420</t>
        </is>
      </c>
      <c r="C518" t="n">
        <v>70</v>
      </c>
      <c r="D518" t="inlineStr">
        <is>
          <t>37 80 4980 817-3</t>
        </is>
      </c>
      <c r="E518" t="inlineStr">
        <is>
          <t>DB Cargo AG</t>
        </is>
      </c>
      <c r="F518" t="inlineStr">
        <is>
          <t>WBA</t>
        </is>
      </c>
      <c r="G518" t="inlineStr">
        <is>
          <t>80' 6-A CW</t>
        </is>
      </c>
      <c r="I518" s="6" t="n"/>
      <c r="J518" s="6" t="n"/>
      <c r="K518" t="inlineStr">
        <is>
          <t>run_initial_fixed_duration</t>
        </is>
      </c>
      <c r="L518" s="6" t="n">
        <v>44662</v>
      </c>
      <c r="M518" s="6" t="n">
        <v>46811</v>
      </c>
      <c r="N518" t="n">
        <v>2190</v>
      </c>
      <c r="O518" s="6" t="n">
        <v>46811</v>
      </c>
      <c r="S518" t="inlineStr">
        <is>
          <t>with various options</t>
        </is>
      </c>
      <c r="T518" s="6" t="n"/>
      <c r="U518" s="6" t="n"/>
      <c r="V518" t="n">
        <v>3</v>
      </c>
      <c r="W518" t="n">
        <v>0</v>
      </c>
      <c r="X518" s="6" t="n"/>
      <c r="Z518" s="6" t="n">
        <v>46811</v>
      </c>
      <c r="AA518" t="inlineStr">
        <is>
          <t>Endschlaufe - EndOfContract - DulyTP</t>
        </is>
      </c>
      <c r="AB518" s="6" t="n">
        <v>46811</v>
      </c>
      <c r="AC518" t="inlineStr"/>
      <c r="AD518" s="6" t="n">
        <v>46658</v>
      </c>
    </row>
    <row r="519">
      <c r="A519" t="inlineStr">
        <is>
          <t>V400001</t>
        </is>
      </c>
      <c r="B519" t="inlineStr">
        <is>
          <t>2021-2420</t>
        </is>
      </c>
      <c r="C519" t="n">
        <v>71</v>
      </c>
      <c r="D519" t="inlineStr">
        <is>
          <t>37 80 4980 818-1</t>
        </is>
      </c>
      <c r="E519" t="inlineStr">
        <is>
          <t>DB Cargo AG</t>
        </is>
      </c>
      <c r="F519" t="inlineStr">
        <is>
          <t>WBA</t>
        </is>
      </c>
      <c r="G519" t="inlineStr">
        <is>
          <t>80' 6-A CW</t>
        </is>
      </c>
      <c r="I519" s="6" t="n"/>
      <c r="J519" s="6" t="n"/>
      <c r="K519" t="inlineStr">
        <is>
          <t>run_initial_fixed_duration</t>
        </is>
      </c>
      <c r="L519" s="6" t="n">
        <v>44662</v>
      </c>
      <c r="M519" s="6" t="n">
        <v>46811</v>
      </c>
      <c r="N519" t="n">
        <v>2190</v>
      </c>
      <c r="O519" s="6" t="n">
        <v>46811</v>
      </c>
      <c r="S519" t="inlineStr">
        <is>
          <t>with various options</t>
        </is>
      </c>
      <c r="T519" s="6" t="n"/>
      <c r="U519" s="6" t="n"/>
      <c r="V519" t="n">
        <v>3</v>
      </c>
      <c r="W519" t="n">
        <v>0</v>
      </c>
      <c r="X519" s="6" t="n"/>
      <c r="Z519" s="6" t="n">
        <v>46811</v>
      </c>
      <c r="AA519" t="inlineStr">
        <is>
          <t>Endschlaufe - EndOfContract - DulyTP</t>
        </is>
      </c>
      <c r="AB519" s="6" t="n">
        <v>46811</v>
      </c>
      <c r="AC519" t="inlineStr"/>
      <c r="AD519" s="6" t="n">
        <v>46658</v>
      </c>
    </row>
    <row r="520">
      <c r="A520" t="inlineStr">
        <is>
          <t>V400001</t>
        </is>
      </c>
      <c r="B520" t="inlineStr">
        <is>
          <t>2021-2420</t>
        </is>
      </c>
      <c r="C520" t="n">
        <v>72</v>
      </c>
      <c r="D520" t="inlineStr">
        <is>
          <t>37 80 4980 819-9</t>
        </is>
      </c>
      <c r="E520" t="inlineStr">
        <is>
          <t>DB Cargo AG</t>
        </is>
      </c>
      <c r="F520" t="inlineStr">
        <is>
          <t>WBA</t>
        </is>
      </c>
      <c r="G520" t="inlineStr">
        <is>
          <t>80' 6-A CW</t>
        </is>
      </c>
      <c r="I520" s="6" t="n"/>
      <c r="J520" s="6" t="n"/>
      <c r="K520" t="inlineStr">
        <is>
          <t>run_initial_fixed_duration</t>
        </is>
      </c>
      <c r="L520" s="6" t="n">
        <v>44662</v>
      </c>
      <c r="M520" s="6" t="n">
        <v>46811</v>
      </c>
      <c r="N520" t="n">
        <v>2190</v>
      </c>
      <c r="O520" s="6" t="n">
        <v>46811</v>
      </c>
      <c r="S520" t="inlineStr">
        <is>
          <t>with various options</t>
        </is>
      </c>
      <c r="T520" s="6" t="n"/>
      <c r="U520" s="6" t="n"/>
      <c r="V520" t="n">
        <v>3</v>
      </c>
      <c r="W520" t="n">
        <v>0</v>
      </c>
      <c r="X520" s="6" t="n"/>
      <c r="Z520" s="6" t="n">
        <v>46811</v>
      </c>
      <c r="AA520" t="inlineStr">
        <is>
          <t>Endschlaufe - EndOfContract - DulyTP</t>
        </is>
      </c>
      <c r="AB520" s="6" t="n">
        <v>46811</v>
      </c>
      <c r="AC520" t="inlineStr"/>
      <c r="AD520" s="6" t="n">
        <v>46658</v>
      </c>
    </row>
    <row r="521">
      <c r="A521" t="inlineStr">
        <is>
          <t>V400001</t>
        </is>
      </c>
      <c r="B521" t="inlineStr">
        <is>
          <t>2021-2420</t>
        </is>
      </c>
      <c r="C521" t="n">
        <v>73</v>
      </c>
      <c r="D521" t="inlineStr">
        <is>
          <t>37 80 4980 820-7</t>
        </is>
      </c>
      <c r="E521" t="inlineStr">
        <is>
          <t>DB Cargo AG</t>
        </is>
      </c>
      <c r="F521" t="inlineStr">
        <is>
          <t>WBA</t>
        </is>
      </c>
      <c r="G521" t="inlineStr">
        <is>
          <t>80' 6-A CW</t>
        </is>
      </c>
      <c r="I521" s="6" t="n"/>
      <c r="J521" s="6" t="n"/>
      <c r="K521" t="inlineStr">
        <is>
          <t>run_initial_fixed_duration</t>
        </is>
      </c>
      <c r="L521" s="6" t="n">
        <v>44662</v>
      </c>
      <c r="M521" s="6" t="n">
        <v>46811</v>
      </c>
      <c r="N521" t="n">
        <v>2190</v>
      </c>
      <c r="O521" s="6" t="n">
        <v>46811</v>
      </c>
      <c r="S521" t="inlineStr">
        <is>
          <t>with various options</t>
        </is>
      </c>
      <c r="T521" s="6" t="n"/>
      <c r="U521" s="6" t="n"/>
      <c r="V521" t="n">
        <v>3</v>
      </c>
      <c r="W521" t="n">
        <v>0</v>
      </c>
      <c r="X521" s="6" t="n"/>
      <c r="Z521" s="6" t="n">
        <v>46811</v>
      </c>
      <c r="AA521" t="inlineStr">
        <is>
          <t>Endschlaufe - EndOfContract - DulyTP</t>
        </is>
      </c>
      <c r="AB521" s="6" t="n">
        <v>46811</v>
      </c>
      <c r="AC521" t="inlineStr"/>
      <c r="AD521" s="6" t="n">
        <v>46658</v>
      </c>
    </row>
    <row r="522">
      <c r="A522" t="inlineStr">
        <is>
          <t>V400001</t>
        </is>
      </c>
      <c r="B522" t="inlineStr">
        <is>
          <t>2021-2420</t>
        </is>
      </c>
      <c r="C522" t="n">
        <v>76</v>
      </c>
      <c r="D522" t="inlineStr">
        <is>
          <t>37 80 4980 823-1</t>
        </is>
      </c>
      <c r="E522" t="inlineStr">
        <is>
          <t>DB Cargo AG</t>
        </is>
      </c>
      <c r="F522" t="inlineStr">
        <is>
          <t>WBA</t>
        </is>
      </c>
      <c r="G522" t="inlineStr">
        <is>
          <t>80' 6-A CW</t>
        </is>
      </c>
      <c r="I522" s="6" t="n"/>
      <c r="J522" s="6" t="n"/>
      <c r="K522" t="inlineStr">
        <is>
          <t>run_initial_fixed_duration</t>
        </is>
      </c>
      <c r="L522" s="6" t="n">
        <v>44693</v>
      </c>
      <c r="M522" s="6" t="n">
        <v>46811</v>
      </c>
      <c r="N522" t="n">
        <v>2190</v>
      </c>
      <c r="O522" s="6" t="n">
        <v>46811</v>
      </c>
      <c r="S522" t="inlineStr">
        <is>
          <t>with various options</t>
        </is>
      </c>
      <c r="T522" s="6" t="n"/>
      <c r="U522" s="6" t="n"/>
      <c r="V522" t="n">
        <v>3</v>
      </c>
      <c r="W522" t="n">
        <v>0</v>
      </c>
      <c r="X522" s="6" t="n"/>
      <c r="Z522" s="6" t="n">
        <v>46811</v>
      </c>
      <c r="AA522" t="inlineStr">
        <is>
          <t>Endschlaufe - EndOfContract - DulyTP</t>
        </is>
      </c>
      <c r="AB522" s="6" t="n">
        <v>46811</v>
      </c>
      <c r="AC522" t="inlineStr"/>
      <c r="AD522" s="6" t="n">
        <v>46658</v>
      </c>
    </row>
    <row r="523">
      <c r="A523" t="inlineStr">
        <is>
          <t>V400001</t>
        </is>
      </c>
      <c r="B523" t="inlineStr">
        <is>
          <t>2021-2420</t>
        </is>
      </c>
      <c r="C523" t="n">
        <v>78</v>
      </c>
      <c r="D523" t="inlineStr">
        <is>
          <t>37 80 4980 825-6</t>
        </is>
      </c>
      <c r="E523" t="inlineStr">
        <is>
          <t>DB Cargo AG</t>
        </is>
      </c>
      <c r="F523" t="inlineStr">
        <is>
          <t>WBA</t>
        </is>
      </c>
      <c r="G523" t="inlineStr">
        <is>
          <t>80' 6-A CW</t>
        </is>
      </c>
      <c r="I523" s="6" t="n"/>
      <c r="J523" s="6" t="n"/>
      <c r="K523" t="inlineStr">
        <is>
          <t>run_initial_fixed_duration</t>
        </is>
      </c>
      <c r="L523" s="6" t="n">
        <v>44693</v>
      </c>
      <c r="M523" s="6" t="n">
        <v>46811</v>
      </c>
      <c r="N523" t="n">
        <v>2190</v>
      </c>
      <c r="O523" s="6" t="n">
        <v>46811</v>
      </c>
      <c r="S523" t="inlineStr">
        <is>
          <t>with various options</t>
        </is>
      </c>
      <c r="T523" s="6" t="n"/>
      <c r="U523" s="6" t="n"/>
      <c r="V523" t="n">
        <v>3</v>
      </c>
      <c r="W523" t="n">
        <v>0</v>
      </c>
      <c r="X523" s="6" t="n"/>
      <c r="Z523" s="6" t="n">
        <v>46811</v>
      </c>
      <c r="AA523" t="inlineStr">
        <is>
          <t>Endschlaufe - EndOfContract - DulyTP</t>
        </is>
      </c>
      <c r="AB523" s="6" t="n">
        <v>46811</v>
      </c>
      <c r="AC523" t="inlineStr"/>
      <c r="AD523" s="6" t="n">
        <v>46658</v>
      </c>
    </row>
    <row r="524">
      <c r="A524" t="inlineStr">
        <is>
          <t>V400001</t>
        </is>
      </c>
      <c r="B524" t="inlineStr">
        <is>
          <t>2021-2420</t>
        </is>
      </c>
      <c r="C524" t="n">
        <v>79</v>
      </c>
      <c r="D524" t="inlineStr">
        <is>
          <t>37 80 4980 826-4</t>
        </is>
      </c>
      <c r="E524" t="inlineStr">
        <is>
          <t>DB Cargo AG</t>
        </is>
      </c>
      <c r="F524" t="inlineStr">
        <is>
          <t>WBA</t>
        </is>
      </c>
      <c r="G524" t="inlineStr">
        <is>
          <t>80' 6-A CW</t>
        </is>
      </c>
      <c r="I524" s="6" t="n"/>
      <c r="J524" s="6" t="n"/>
      <c r="K524" t="inlineStr">
        <is>
          <t>run_initial_fixed_duration</t>
        </is>
      </c>
      <c r="L524" s="6" t="n">
        <v>44693</v>
      </c>
      <c r="M524" s="6" t="n">
        <v>46811</v>
      </c>
      <c r="N524" t="n">
        <v>2190</v>
      </c>
      <c r="O524" s="6" t="n">
        <v>46811</v>
      </c>
      <c r="S524" t="inlineStr">
        <is>
          <t>with various options</t>
        </is>
      </c>
      <c r="T524" s="6" t="n"/>
      <c r="U524" s="6" t="n"/>
      <c r="V524" t="n">
        <v>3</v>
      </c>
      <c r="W524" t="n">
        <v>0</v>
      </c>
      <c r="X524" s="6" t="n"/>
      <c r="Z524" s="6" t="n">
        <v>46811</v>
      </c>
      <c r="AA524" t="inlineStr">
        <is>
          <t>Endschlaufe - EndOfContract - DulyTP</t>
        </is>
      </c>
      <c r="AB524" s="6" t="n">
        <v>46811</v>
      </c>
      <c r="AC524" t="inlineStr"/>
      <c r="AD524" s="6" t="n">
        <v>46658</v>
      </c>
    </row>
    <row r="525">
      <c r="A525" t="inlineStr">
        <is>
          <t>V400001</t>
        </is>
      </c>
      <c r="B525" t="inlineStr">
        <is>
          <t>2021-2420</t>
        </is>
      </c>
      <c r="C525" t="n">
        <v>83</v>
      </c>
      <c r="D525" t="inlineStr">
        <is>
          <t>37 80 4980 830-6</t>
        </is>
      </c>
      <c r="E525" t="inlineStr">
        <is>
          <t>DB Cargo AG</t>
        </is>
      </c>
      <c r="F525" t="inlineStr">
        <is>
          <t>WBA</t>
        </is>
      </c>
      <c r="G525" t="inlineStr">
        <is>
          <t>80' 6-A CW</t>
        </is>
      </c>
      <c r="I525" s="6" t="n"/>
      <c r="J525" s="6" t="n"/>
      <c r="K525" t="inlineStr">
        <is>
          <t>run_initial_fixed_duration</t>
        </is>
      </c>
      <c r="L525" s="6" t="n">
        <v>44693</v>
      </c>
      <c r="M525" s="6" t="n">
        <v>46811</v>
      </c>
      <c r="N525" t="n">
        <v>2190</v>
      </c>
      <c r="O525" s="6" t="n">
        <v>46811</v>
      </c>
      <c r="S525" t="inlineStr">
        <is>
          <t>with various options</t>
        </is>
      </c>
      <c r="T525" s="6" t="n"/>
      <c r="U525" s="6" t="n"/>
      <c r="V525" t="n">
        <v>3</v>
      </c>
      <c r="W525" t="n">
        <v>0</v>
      </c>
      <c r="X525" s="6" t="n"/>
      <c r="Z525" s="6" t="n">
        <v>46811</v>
      </c>
      <c r="AA525" t="inlineStr">
        <is>
          <t>Endschlaufe - EndOfContract - DulyTP</t>
        </is>
      </c>
      <c r="AB525" s="6" t="n">
        <v>46811</v>
      </c>
      <c r="AC525" t="inlineStr"/>
      <c r="AD525" s="6" t="n">
        <v>46658</v>
      </c>
    </row>
    <row r="526">
      <c r="A526" t="inlineStr">
        <is>
          <t>V400001</t>
        </is>
      </c>
      <c r="B526" t="inlineStr">
        <is>
          <t>2021-2420</t>
        </is>
      </c>
      <c r="C526" t="n">
        <v>84</v>
      </c>
      <c r="D526" t="inlineStr">
        <is>
          <t>37 80 4980 831-4</t>
        </is>
      </c>
      <c r="E526" t="inlineStr">
        <is>
          <t>DB Cargo AG</t>
        </is>
      </c>
      <c r="F526" t="inlineStr">
        <is>
          <t>WBA</t>
        </is>
      </c>
      <c r="G526" t="inlineStr">
        <is>
          <t>80' 6-A CW</t>
        </is>
      </c>
      <c r="I526" s="6" t="n"/>
      <c r="J526" s="6" t="n"/>
      <c r="K526" t="inlineStr">
        <is>
          <t>run_initial_fixed_duration</t>
        </is>
      </c>
      <c r="L526" s="6" t="n">
        <v>44693</v>
      </c>
      <c r="M526" s="6" t="n">
        <v>46811</v>
      </c>
      <c r="N526" t="n">
        <v>2190</v>
      </c>
      <c r="O526" s="6" t="n">
        <v>46811</v>
      </c>
      <c r="S526" t="inlineStr">
        <is>
          <t>with various options</t>
        </is>
      </c>
      <c r="T526" s="6" t="n"/>
      <c r="U526" s="6" t="n"/>
      <c r="V526" t="n">
        <v>3</v>
      </c>
      <c r="W526" t="n">
        <v>0</v>
      </c>
      <c r="X526" s="6" t="n"/>
      <c r="Z526" s="6" t="n">
        <v>46811</v>
      </c>
      <c r="AA526" t="inlineStr">
        <is>
          <t>Endschlaufe - EndOfContract - DulyTP</t>
        </is>
      </c>
      <c r="AB526" s="6" t="n">
        <v>46811</v>
      </c>
      <c r="AC526" t="inlineStr"/>
      <c r="AD526" s="6" t="n">
        <v>46658</v>
      </c>
    </row>
    <row r="527">
      <c r="A527" t="inlineStr">
        <is>
          <t>V400001</t>
        </is>
      </c>
      <c r="B527" t="inlineStr">
        <is>
          <t>2021-2420</t>
        </is>
      </c>
      <c r="C527" t="n">
        <v>85</v>
      </c>
      <c r="D527" t="inlineStr">
        <is>
          <t>37 80 4980 832-2</t>
        </is>
      </c>
      <c r="E527" t="inlineStr">
        <is>
          <t>DB Cargo AG</t>
        </is>
      </c>
      <c r="F527" t="inlineStr">
        <is>
          <t>WBA</t>
        </is>
      </c>
      <c r="G527" t="inlineStr">
        <is>
          <t>80' 6-A CW</t>
        </is>
      </c>
      <c r="I527" s="6" t="n"/>
      <c r="J527" s="6" t="n"/>
      <c r="K527" t="inlineStr">
        <is>
          <t>run_initial_fixed_duration</t>
        </is>
      </c>
      <c r="L527" s="6" t="n">
        <v>44693</v>
      </c>
      <c r="M527" s="6" t="n">
        <v>46811</v>
      </c>
      <c r="N527" t="n">
        <v>2190</v>
      </c>
      <c r="O527" s="6" t="n">
        <v>46811</v>
      </c>
      <c r="S527" t="inlineStr">
        <is>
          <t>with various options</t>
        </is>
      </c>
      <c r="T527" s="6" t="n"/>
      <c r="U527" s="6" t="n"/>
      <c r="V527" t="n">
        <v>3</v>
      </c>
      <c r="W527" t="n">
        <v>0</v>
      </c>
      <c r="X527" s="6" t="n"/>
      <c r="Z527" s="6" t="n">
        <v>46811</v>
      </c>
      <c r="AA527" t="inlineStr">
        <is>
          <t>Endschlaufe - EndOfContract - DulyTP</t>
        </is>
      </c>
      <c r="AB527" s="6" t="n">
        <v>46811</v>
      </c>
      <c r="AC527" t="inlineStr"/>
      <c r="AD527" s="6" t="n">
        <v>46658</v>
      </c>
    </row>
    <row r="528">
      <c r="A528" t="inlineStr">
        <is>
          <t>V400001</t>
        </is>
      </c>
      <c r="B528" t="inlineStr">
        <is>
          <t>2021-2420</t>
        </is>
      </c>
      <c r="C528" t="n">
        <v>86</v>
      </c>
      <c r="D528" t="inlineStr">
        <is>
          <t>37 80 4980 833-0</t>
        </is>
      </c>
      <c r="E528" t="inlineStr">
        <is>
          <t>DB Cargo AG</t>
        </is>
      </c>
      <c r="F528" t="inlineStr">
        <is>
          <t>WBA</t>
        </is>
      </c>
      <c r="G528" t="inlineStr">
        <is>
          <t>80' 6-A CW</t>
        </is>
      </c>
      <c r="I528" s="6" t="n"/>
      <c r="J528" s="6" t="n"/>
      <c r="K528" t="inlineStr">
        <is>
          <t>run_initial_fixed_duration</t>
        </is>
      </c>
      <c r="L528" s="6" t="n">
        <v>44693</v>
      </c>
      <c r="M528" s="6" t="n">
        <v>46811</v>
      </c>
      <c r="N528" t="n">
        <v>2190</v>
      </c>
      <c r="O528" s="6" t="n">
        <v>46811</v>
      </c>
      <c r="S528" t="inlineStr">
        <is>
          <t>with various options</t>
        </is>
      </c>
      <c r="T528" s="6" t="n"/>
      <c r="U528" s="6" t="n"/>
      <c r="V528" t="n">
        <v>3</v>
      </c>
      <c r="W528" t="n">
        <v>0</v>
      </c>
      <c r="X528" s="6" t="n"/>
      <c r="Z528" s="6" t="n">
        <v>46811</v>
      </c>
      <c r="AA528" t="inlineStr">
        <is>
          <t>Endschlaufe - EndOfContract - DulyTP</t>
        </is>
      </c>
      <c r="AB528" s="6" t="n">
        <v>46811</v>
      </c>
      <c r="AC528" t="inlineStr"/>
      <c r="AD528" s="6" t="n">
        <v>46658</v>
      </c>
    </row>
    <row r="529">
      <c r="A529" t="inlineStr">
        <is>
          <t>V400001</t>
        </is>
      </c>
      <c r="B529" t="inlineStr">
        <is>
          <t>2021-2420</t>
        </is>
      </c>
      <c r="C529" t="n">
        <v>87</v>
      </c>
      <c r="D529" t="inlineStr">
        <is>
          <t>37 80 4980 834-8</t>
        </is>
      </c>
      <c r="E529" t="inlineStr">
        <is>
          <t>DB Cargo AG</t>
        </is>
      </c>
      <c r="F529" t="inlineStr">
        <is>
          <t>WBA</t>
        </is>
      </c>
      <c r="G529" t="inlineStr">
        <is>
          <t>80' 6-A CW</t>
        </is>
      </c>
      <c r="I529" s="6" t="n"/>
      <c r="J529" s="6" t="n"/>
      <c r="K529" t="inlineStr">
        <is>
          <t>run_initial_fixed_duration</t>
        </is>
      </c>
      <c r="L529" s="6" t="n">
        <v>44693</v>
      </c>
      <c r="M529" s="6" t="n">
        <v>46811</v>
      </c>
      <c r="N529" t="n">
        <v>2190</v>
      </c>
      <c r="O529" s="6" t="n">
        <v>46811</v>
      </c>
      <c r="S529" t="inlineStr">
        <is>
          <t>with various options</t>
        </is>
      </c>
      <c r="T529" s="6" t="n"/>
      <c r="U529" s="6" t="n"/>
      <c r="V529" t="n">
        <v>3</v>
      </c>
      <c r="W529" t="n">
        <v>0</v>
      </c>
      <c r="X529" s="6" t="n"/>
      <c r="Z529" s="6" t="n">
        <v>46811</v>
      </c>
      <c r="AA529" t="inlineStr">
        <is>
          <t>Endschlaufe - EndOfContract - DulyTP</t>
        </is>
      </c>
      <c r="AB529" s="6" t="n">
        <v>46811</v>
      </c>
      <c r="AC529" t="inlineStr"/>
      <c r="AD529" s="6" t="n">
        <v>46658</v>
      </c>
    </row>
    <row r="530">
      <c r="A530" t="inlineStr">
        <is>
          <t>V400001</t>
        </is>
      </c>
      <c r="B530" t="inlineStr">
        <is>
          <t>2021-2420</t>
        </is>
      </c>
      <c r="C530" t="n">
        <v>88</v>
      </c>
      <c r="D530" t="inlineStr">
        <is>
          <t>37 80 4980 835-5</t>
        </is>
      </c>
      <c r="E530" t="inlineStr">
        <is>
          <t>DB Cargo AG</t>
        </is>
      </c>
      <c r="F530" t="inlineStr">
        <is>
          <t>WBA</t>
        </is>
      </c>
      <c r="G530" t="inlineStr">
        <is>
          <t>80' 6-A CW</t>
        </is>
      </c>
      <c r="I530" s="6" t="n"/>
      <c r="J530" s="6" t="n"/>
      <c r="K530" t="inlineStr">
        <is>
          <t>run_initial_fixed_duration</t>
        </is>
      </c>
      <c r="L530" s="6" t="n">
        <v>44693</v>
      </c>
      <c r="M530" s="6" t="n">
        <v>46811</v>
      </c>
      <c r="N530" t="n">
        <v>2190</v>
      </c>
      <c r="O530" s="6" t="n">
        <v>46811</v>
      </c>
      <c r="S530" t="inlineStr">
        <is>
          <t>with various options</t>
        </is>
      </c>
      <c r="T530" s="6" t="n"/>
      <c r="U530" s="6" t="n"/>
      <c r="V530" t="n">
        <v>3</v>
      </c>
      <c r="W530" t="n">
        <v>0</v>
      </c>
      <c r="X530" s="6" t="n"/>
      <c r="Z530" s="6" t="n">
        <v>46811</v>
      </c>
      <c r="AA530" t="inlineStr">
        <is>
          <t>Endschlaufe - EndOfContract - DulyTP</t>
        </is>
      </c>
      <c r="AB530" s="6" t="n">
        <v>46811</v>
      </c>
      <c r="AC530" t="inlineStr"/>
      <c r="AD530" s="6" t="n">
        <v>46658</v>
      </c>
    </row>
    <row r="531">
      <c r="A531" t="inlineStr">
        <is>
          <t>V400001</t>
        </is>
      </c>
      <c r="B531" t="inlineStr">
        <is>
          <t>2021-2420</t>
        </is>
      </c>
      <c r="C531" t="n">
        <v>89</v>
      </c>
      <c r="D531" t="inlineStr">
        <is>
          <t>37 80 4980 836-3</t>
        </is>
      </c>
      <c r="E531" t="inlineStr">
        <is>
          <t>DB Cargo AG</t>
        </is>
      </c>
      <c r="F531" t="inlineStr">
        <is>
          <t>WBA</t>
        </is>
      </c>
      <c r="G531" t="inlineStr">
        <is>
          <t>80' 6-A CW</t>
        </is>
      </c>
      <c r="I531" s="6" t="n"/>
      <c r="J531" s="6" t="n"/>
      <c r="K531" t="inlineStr">
        <is>
          <t>run_initial_fixed_duration</t>
        </is>
      </c>
      <c r="L531" s="6" t="n">
        <v>44693</v>
      </c>
      <c r="M531" s="6" t="n">
        <v>46811</v>
      </c>
      <c r="N531" t="n">
        <v>2190</v>
      </c>
      <c r="O531" s="6" t="n">
        <v>46811</v>
      </c>
      <c r="S531" t="inlineStr">
        <is>
          <t>with various options</t>
        </is>
      </c>
      <c r="T531" s="6" t="n"/>
      <c r="U531" s="6" t="n"/>
      <c r="V531" t="n">
        <v>3</v>
      </c>
      <c r="W531" t="n">
        <v>0</v>
      </c>
      <c r="X531" s="6" t="n"/>
      <c r="Z531" s="6" t="n">
        <v>46811</v>
      </c>
      <c r="AA531" t="inlineStr">
        <is>
          <t>Endschlaufe - EndOfContract - DulyTP</t>
        </is>
      </c>
      <c r="AB531" s="6" t="n">
        <v>46811</v>
      </c>
      <c r="AC531" t="inlineStr"/>
      <c r="AD531" s="6" t="n">
        <v>46658</v>
      </c>
    </row>
    <row r="532">
      <c r="A532" t="inlineStr">
        <is>
          <t>V400001</t>
        </is>
      </c>
      <c r="B532" t="inlineStr">
        <is>
          <t>2021-2420</t>
        </is>
      </c>
      <c r="C532" t="n">
        <v>91</v>
      </c>
      <c r="D532" t="inlineStr">
        <is>
          <t>37 80 4980 838-9</t>
        </is>
      </c>
      <c r="E532" t="inlineStr">
        <is>
          <t>DB Cargo AG</t>
        </is>
      </c>
      <c r="F532" t="inlineStr">
        <is>
          <t>WBA</t>
        </is>
      </c>
      <c r="G532" t="inlineStr">
        <is>
          <t>80' 6-A CW</t>
        </is>
      </c>
      <c r="I532" s="6" t="n"/>
      <c r="J532" s="6" t="n"/>
      <c r="K532" t="inlineStr">
        <is>
          <t>run_initial_fixed_duration</t>
        </is>
      </c>
      <c r="L532" s="6" t="n">
        <v>44693</v>
      </c>
      <c r="M532" s="6" t="n">
        <v>46811</v>
      </c>
      <c r="N532" t="n">
        <v>2190</v>
      </c>
      <c r="O532" s="6" t="n">
        <v>46811</v>
      </c>
      <c r="S532" t="inlineStr">
        <is>
          <t>with various options</t>
        </is>
      </c>
      <c r="T532" s="6" t="n"/>
      <c r="U532" s="6" t="n"/>
      <c r="V532" t="n">
        <v>3</v>
      </c>
      <c r="W532" t="n">
        <v>0</v>
      </c>
      <c r="X532" s="6" t="n"/>
      <c r="Z532" s="6" t="n">
        <v>46811</v>
      </c>
      <c r="AA532" t="inlineStr">
        <is>
          <t>Endschlaufe - EndOfContract - DulyTP</t>
        </is>
      </c>
      <c r="AB532" s="6" t="n">
        <v>46811</v>
      </c>
      <c r="AC532" t="inlineStr"/>
      <c r="AD532" s="6" t="n">
        <v>46658</v>
      </c>
    </row>
    <row r="533">
      <c r="A533" t="inlineStr">
        <is>
          <t>V400001</t>
        </is>
      </c>
      <c r="B533" t="inlineStr">
        <is>
          <t>2021-2420</t>
        </is>
      </c>
      <c r="C533" t="n">
        <v>93</v>
      </c>
      <c r="D533" t="inlineStr">
        <is>
          <t>37 80 4980 840-5</t>
        </is>
      </c>
      <c r="E533" t="inlineStr">
        <is>
          <t>DB Cargo AG</t>
        </is>
      </c>
      <c r="F533" t="inlineStr">
        <is>
          <t>WBA</t>
        </is>
      </c>
      <c r="G533" t="inlineStr">
        <is>
          <t>80' 6-A CW</t>
        </is>
      </c>
      <c r="I533" s="6" t="n"/>
      <c r="J533" s="6" t="n"/>
      <c r="K533" t="inlineStr">
        <is>
          <t>run_initial_fixed_duration</t>
        </is>
      </c>
      <c r="L533" s="6" t="n">
        <v>44693</v>
      </c>
      <c r="M533" s="6" t="n">
        <v>46811</v>
      </c>
      <c r="N533" t="n">
        <v>2190</v>
      </c>
      <c r="O533" s="6" t="n">
        <v>46811</v>
      </c>
      <c r="S533" t="inlineStr">
        <is>
          <t>with various options</t>
        </is>
      </c>
      <c r="T533" s="6" t="n"/>
      <c r="U533" s="6" t="n"/>
      <c r="V533" t="n">
        <v>3</v>
      </c>
      <c r="W533" t="n">
        <v>0</v>
      </c>
      <c r="X533" s="6" t="n"/>
      <c r="Z533" s="6" t="n">
        <v>46811</v>
      </c>
      <c r="AA533" t="inlineStr">
        <is>
          <t>Endschlaufe - EndOfContract - DulyTP</t>
        </is>
      </c>
      <c r="AB533" s="6" t="n">
        <v>46811</v>
      </c>
      <c r="AC533" t="inlineStr"/>
      <c r="AD533" s="6" t="n">
        <v>46658</v>
      </c>
    </row>
    <row r="534">
      <c r="A534" t="inlineStr">
        <is>
          <t>V400001</t>
        </is>
      </c>
      <c r="B534" t="inlineStr">
        <is>
          <t>2021-2420</t>
        </is>
      </c>
      <c r="C534" t="n">
        <v>94</v>
      </c>
      <c r="D534" t="inlineStr">
        <is>
          <t>37 80 4980 841-3</t>
        </is>
      </c>
      <c r="E534" t="inlineStr">
        <is>
          <t>DB Cargo AG</t>
        </is>
      </c>
      <c r="F534" t="inlineStr">
        <is>
          <t>WBA</t>
        </is>
      </c>
      <c r="G534" t="inlineStr">
        <is>
          <t>80' 6-A CW</t>
        </is>
      </c>
      <c r="I534" s="6" t="n"/>
      <c r="J534" s="6" t="n"/>
      <c r="K534" t="inlineStr">
        <is>
          <t>run_initial_fixed_duration</t>
        </is>
      </c>
      <c r="L534" s="6" t="n">
        <v>44705</v>
      </c>
      <c r="M534" s="6" t="n">
        <v>46811</v>
      </c>
      <c r="N534" t="n">
        <v>2190</v>
      </c>
      <c r="O534" s="6" t="n">
        <v>46811</v>
      </c>
      <c r="S534" t="inlineStr">
        <is>
          <t>with various options</t>
        </is>
      </c>
      <c r="T534" s="6" t="n"/>
      <c r="U534" s="6" t="n"/>
      <c r="V534" t="n">
        <v>3</v>
      </c>
      <c r="W534" t="n">
        <v>0</v>
      </c>
      <c r="X534" s="6" t="n"/>
      <c r="Z534" s="6" t="n">
        <v>46811</v>
      </c>
      <c r="AA534" t="inlineStr">
        <is>
          <t>Endschlaufe - EndOfContract - DulyTP</t>
        </is>
      </c>
      <c r="AB534" s="6" t="n">
        <v>46811</v>
      </c>
      <c r="AC534" t="inlineStr"/>
      <c r="AD534" s="6" t="n">
        <v>46658</v>
      </c>
    </row>
    <row r="535">
      <c r="A535" t="inlineStr">
        <is>
          <t>V400001</t>
        </is>
      </c>
      <c r="B535" t="inlineStr">
        <is>
          <t>2021-2420</t>
        </is>
      </c>
      <c r="C535" t="n">
        <v>95</v>
      </c>
      <c r="D535" t="inlineStr">
        <is>
          <t>37 80 4980 842-1</t>
        </is>
      </c>
      <c r="E535" t="inlineStr">
        <is>
          <t>DB Cargo AG</t>
        </is>
      </c>
      <c r="F535" t="inlineStr">
        <is>
          <t>WBA</t>
        </is>
      </c>
      <c r="G535" t="inlineStr">
        <is>
          <t>80' 6-A CW</t>
        </is>
      </c>
      <c r="I535" s="6" t="n"/>
      <c r="J535" s="6" t="n"/>
      <c r="K535" t="inlineStr">
        <is>
          <t>run_initial_fixed_duration</t>
        </is>
      </c>
      <c r="L535" s="6" t="n">
        <v>44705</v>
      </c>
      <c r="M535" s="6" t="n">
        <v>46811</v>
      </c>
      <c r="N535" t="n">
        <v>2190</v>
      </c>
      <c r="O535" s="6" t="n">
        <v>46811</v>
      </c>
      <c r="S535" t="inlineStr">
        <is>
          <t>with various options</t>
        </is>
      </c>
      <c r="T535" s="6" t="n"/>
      <c r="U535" s="6" t="n"/>
      <c r="V535" t="n">
        <v>3</v>
      </c>
      <c r="W535" t="n">
        <v>0</v>
      </c>
      <c r="X535" s="6" t="n"/>
      <c r="Z535" s="6" t="n">
        <v>46811</v>
      </c>
      <c r="AA535" t="inlineStr">
        <is>
          <t>Endschlaufe - EndOfContract - DulyTP</t>
        </is>
      </c>
      <c r="AB535" s="6" t="n">
        <v>46811</v>
      </c>
      <c r="AC535" t="inlineStr"/>
      <c r="AD535" s="6" t="n">
        <v>46658</v>
      </c>
    </row>
    <row r="536">
      <c r="A536" t="inlineStr">
        <is>
          <t>V400001</t>
        </is>
      </c>
      <c r="B536" t="inlineStr">
        <is>
          <t>2021-2420</t>
        </is>
      </c>
      <c r="C536" t="n">
        <v>96</v>
      </c>
      <c r="D536" t="inlineStr">
        <is>
          <t>37 80 4980 843-9</t>
        </is>
      </c>
      <c r="E536" t="inlineStr">
        <is>
          <t>DB Cargo AG</t>
        </is>
      </c>
      <c r="F536" t="inlineStr">
        <is>
          <t>WBA</t>
        </is>
      </c>
      <c r="G536" t="inlineStr">
        <is>
          <t>80' 6-A CW</t>
        </is>
      </c>
      <c r="I536" s="6" t="n"/>
      <c r="J536" s="6" t="n"/>
      <c r="K536" t="inlineStr">
        <is>
          <t>run_initial_fixed_duration</t>
        </is>
      </c>
      <c r="L536" s="6" t="n">
        <v>44705</v>
      </c>
      <c r="M536" s="6" t="n">
        <v>46811</v>
      </c>
      <c r="N536" t="n">
        <v>2190</v>
      </c>
      <c r="O536" s="6" t="n">
        <v>46811</v>
      </c>
      <c r="S536" t="inlineStr">
        <is>
          <t>with various options</t>
        </is>
      </c>
      <c r="T536" s="6" t="n"/>
      <c r="U536" s="6" t="n"/>
      <c r="V536" t="n">
        <v>3</v>
      </c>
      <c r="W536" t="n">
        <v>0</v>
      </c>
      <c r="X536" s="6" t="n"/>
      <c r="Z536" s="6" t="n">
        <v>46811</v>
      </c>
      <c r="AA536" t="inlineStr">
        <is>
          <t>Endschlaufe - EndOfContract - DulyTP</t>
        </is>
      </c>
      <c r="AB536" s="6" t="n">
        <v>46811</v>
      </c>
      <c r="AC536" t="inlineStr"/>
      <c r="AD536" s="6" t="n">
        <v>46658</v>
      </c>
    </row>
    <row r="537">
      <c r="A537" t="inlineStr">
        <is>
          <t>V400001</t>
        </is>
      </c>
      <c r="B537" t="inlineStr">
        <is>
          <t>2021-2420</t>
        </is>
      </c>
      <c r="C537" t="n">
        <v>97</v>
      </c>
      <c r="D537" t="inlineStr">
        <is>
          <t>37 80 4980 844-7</t>
        </is>
      </c>
      <c r="E537" t="inlineStr">
        <is>
          <t>DB Cargo AG</t>
        </is>
      </c>
      <c r="F537" t="inlineStr">
        <is>
          <t>WBA</t>
        </is>
      </c>
      <c r="G537" t="inlineStr">
        <is>
          <t>80' 6-A CW</t>
        </is>
      </c>
      <c r="I537" s="6" t="n"/>
      <c r="J537" s="6" t="n"/>
      <c r="K537" t="inlineStr">
        <is>
          <t>run_initial_fixed_duration</t>
        </is>
      </c>
      <c r="L537" s="6" t="n">
        <v>44705</v>
      </c>
      <c r="M537" s="6" t="n">
        <v>46811</v>
      </c>
      <c r="N537" t="n">
        <v>2190</v>
      </c>
      <c r="O537" s="6" t="n">
        <v>46811</v>
      </c>
      <c r="S537" t="inlineStr">
        <is>
          <t>with various options</t>
        </is>
      </c>
      <c r="T537" s="6" t="n"/>
      <c r="U537" s="6" t="n"/>
      <c r="V537" t="n">
        <v>3</v>
      </c>
      <c r="W537" t="n">
        <v>0</v>
      </c>
      <c r="X537" s="6" t="n"/>
      <c r="Z537" s="6" t="n">
        <v>46811</v>
      </c>
      <c r="AA537" t="inlineStr">
        <is>
          <t>Endschlaufe - EndOfContract - DulyTP</t>
        </is>
      </c>
      <c r="AB537" s="6" t="n">
        <v>46811</v>
      </c>
      <c r="AC537" t="inlineStr"/>
      <c r="AD537" s="6" t="n">
        <v>46658</v>
      </c>
    </row>
    <row r="538">
      <c r="A538" t="inlineStr">
        <is>
          <t>V400001</t>
        </is>
      </c>
      <c r="B538" t="inlineStr">
        <is>
          <t>2021-2420</t>
        </is>
      </c>
      <c r="C538" t="n">
        <v>98</v>
      </c>
      <c r="D538" t="inlineStr">
        <is>
          <t>37 80 4980 845-4</t>
        </is>
      </c>
      <c r="E538" t="inlineStr">
        <is>
          <t>DB Cargo AG</t>
        </is>
      </c>
      <c r="F538" t="inlineStr">
        <is>
          <t>WBA</t>
        </is>
      </c>
      <c r="G538" t="inlineStr">
        <is>
          <t>80' 6-A CW</t>
        </is>
      </c>
      <c r="I538" s="6" t="n"/>
      <c r="J538" s="6" t="n"/>
      <c r="K538" t="inlineStr">
        <is>
          <t>run_initial_fixed_duration</t>
        </is>
      </c>
      <c r="L538" s="6" t="n">
        <v>44705</v>
      </c>
      <c r="M538" s="6" t="n">
        <v>46811</v>
      </c>
      <c r="N538" t="n">
        <v>2190</v>
      </c>
      <c r="O538" s="6" t="n">
        <v>46811</v>
      </c>
      <c r="S538" t="inlineStr">
        <is>
          <t>with various options</t>
        </is>
      </c>
      <c r="T538" s="6" t="n"/>
      <c r="U538" s="6" t="n"/>
      <c r="V538" t="n">
        <v>3</v>
      </c>
      <c r="W538" t="n">
        <v>0</v>
      </c>
      <c r="X538" s="6" t="n"/>
      <c r="Z538" s="6" t="n">
        <v>46811</v>
      </c>
      <c r="AA538" t="inlineStr">
        <is>
          <t>Endschlaufe - EndOfContract - DulyTP</t>
        </is>
      </c>
      <c r="AB538" s="6" t="n">
        <v>46811</v>
      </c>
      <c r="AC538" t="inlineStr"/>
      <c r="AD538" s="6" t="n">
        <v>46658</v>
      </c>
    </row>
    <row r="539">
      <c r="A539" t="inlineStr">
        <is>
          <t>V400001</t>
        </is>
      </c>
      <c r="B539" t="inlineStr">
        <is>
          <t>2021-2420</t>
        </is>
      </c>
      <c r="C539" t="n">
        <v>99</v>
      </c>
      <c r="D539" t="inlineStr">
        <is>
          <t>37 80 4980 846-2</t>
        </is>
      </c>
      <c r="E539" t="inlineStr">
        <is>
          <t>DB Cargo AG</t>
        </is>
      </c>
      <c r="F539" t="inlineStr">
        <is>
          <t>WBA</t>
        </is>
      </c>
      <c r="G539" t="inlineStr">
        <is>
          <t>80' 6-A CW</t>
        </is>
      </c>
      <c r="I539" s="6" t="n"/>
      <c r="J539" s="6" t="n"/>
      <c r="K539" t="inlineStr">
        <is>
          <t>run_initial_fixed_duration</t>
        </is>
      </c>
      <c r="L539" s="6" t="n">
        <v>44705</v>
      </c>
      <c r="M539" s="6" t="n">
        <v>46811</v>
      </c>
      <c r="N539" t="n">
        <v>2190</v>
      </c>
      <c r="O539" s="6" t="n">
        <v>46811</v>
      </c>
      <c r="S539" t="inlineStr">
        <is>
          <t>with various options</t>
        </is>
      </c>
      <c r="T539" s="6" t="n"/>
      <c r="U539" s="6" t="n"/>
      <c r="V539" t="n">
        <v>3</v>
      </c>
      <c r="W539" t="n">
        <v>0</v>
      </c>
      <c r="X539" s="6" t="n"/>
      <c r="Z539" s="6" t="n">
        <v>46811</v>
      </c>
      <c r="AA539" t="inlineStr">
        <is>
          <t>Endschlaufe - EndOfContract - DulyTP</t>
        </is>
      </c>
      <c r="AB539" s="6" t="n">
        <v>46811</v>
      </c>
      <c r="AC539" t="inlineStr"/>
      <c r="AD539" s="6" t="n">
        <v>46658</v>
      </c>
    </row>
    <row r="540">
      <c r="A540" t="inlineStr">
        <is>
          <t>V400001</t>
        </is>
      </c>
      <c r="B540" t="inlineStr">
        <is>
          <t>2021-2420</t>
        </is>
      </c>
      <c r="C540" t="n">
        <v>100</v>
      </c>
      <c r="D540" t="inlineStr">
        <is>
          <t>37 80 4980 847-0</t>
        </is>
      </c>
      <c r="E540" t="inlineStr">
        <is>
          <t>DB Cargo AG</t>
        </is>
      </c>
      <c r="F540" t="inlineStr">
        <is>
          <t>WBA</t>
        </is>
      </c>
      <c r="G540" t="inlineStr">
        <is>
          <t>80' 6-A CW</t>
        </is>
      </c>
      <c r="I540" s="6" t="n"/>
      <c r="J540" s="6" t="n"/>
      <c r="K540" t="inlineStr">
        <is>
          <t>run_initial_fixed_duration</t>
        </is>
      </c>
      <c r="L540" s="6" t="n">
        <v>44705</v>
      </c>
      <c r="M540" s="6" t="n">
        <v>46811</v>
      </c>
      <c r="N540" t="n">
        <v>2190</v>
      </c>
      <c r="O540" s="6" t="n">
        <v>46811</v>
      </c>
      <c r="S540" t="inlineStr">
        <is>
          <t>with various options</t>
        </is>
      </c>
      <c r="T540" s="6" t="n"/>
      <c r="U540" s="6" t="n"/>
      <c r="V540" t="n">
        <v>3</v>
      </c>
      <c r="W540" t="n">
        <v>0</v>
      </c>
      <c r="X540" s="6" t="n"/>
      <c r="Z540" s="6" t="n">
        <v>46811</v>
      </c>
      <c r="AA540" t="inlineStr">
        <is>
          <t>Endschlaufe - EndOfContract - DulyTP</t>
        </is>
      </c>
      <c r="AB540" s="6" t="n">
        <v>46811</v>
      </c>
      <c r="AC540" t="inlineStr"/>
      <c r="AD540" s="6" t="n">
        <v>46658</v>
      </c>
    </row>
    <row r="541">
      <c r="A541" t="inlineStr">
        <is>
          <t>V400001</t>
        </is>
      </c>
      <c r="B541" t="inlineStr">
        <is>
          <t>2021-2420</t>
        </is>
      </c>
      <c r="C541" t="n">
        <v>103</v>
      </c>
      <c r="D541" t="inlineStr">
        <is>
          <t>37 80 4980 850-4</t>
        </is>
      </c>
      <c r="E541" t="inlineStr">
        <is>
          <t>DB Cargo AG</t>
        </is>
      </c>
      <c r="F541" t="inlineStr">
        <is>
          <t>WBA</t>
        </is>
      </c>
      <c r="G541" t="inlineStr">
        <is>
          <t>80' 6-A CW</t>
        </is>
      </c>
      <c r="I541" s="6" t="n"/>
      <c r="J541" s="6" t="n"/>
      <c r="K541" t="inlineStr">
        <is>
          <t>run_initial_fixed_duration</t>
        </is>
      </c>
      <c r="L541" s="6" t="n">
        <v>44705</v>
      </c>
      <c r="M541" s="6" t="n">
        <v>46811</v>
      </c>
      <c r="N541" t="n">
        <v>2190</v>
      </c>
      <c r="O541" s="6" t="n">
        <v>46811</v>
      </c>
      <c r="S541" t="inlineStr">
        <is>
          <t>with various options</t>
        </is>
      </c>
      <c r="T541" s="6" t="n"/>
      <c r="U541" s="6" t="n"/>
      <c r="V541" t="n">
        <v>3</v>
      </c>
      <c r="W541" t="n">
        <v>0</v>
      </c>
      <c r="X541" s="6" t="n"/>
      <c r="Z541" s="6" t="n">
        <v>46811</v>
      </c>
      <c r="AA541" t="inlineStr">
        <is>
          <t>Endschlaufe - EndOfContract - DulyTP</t>
        </is>
      </c>
      <c r="AB541" s="6" t="n">
        <v>46811</v>
      </c>
      <c r="AC541" t="inlineStr"/>
      <c r="AD541" s="6" t="n">
        <v>46658</v>
      </c>
    </row>
    <row r="542">
      <c r="A542" t="inlineStr">
        <is>
          <t>V400001</t>
        </is>
      </c>
      <c r="B542" t="inlineStr">
        <is>
          <t>2021-2420</t>
        </is>
      </c>
      <c r="C542" t="n">
        <v>104</v>
      </c>
      <c r="D542" t="inlineStr">
        <is>
          <t>33 80 4960 023-6</t>
        </is>
      </c>
      <c r="E542" t="inlineStr">
        <is>
          <t>DB Cargo AG</t>
        </is>
      </c>
      <c r="F542" t="inlineStr">
        <is>
          <t>WBA</t>
        </is>
      </c>
      <c r="G542" t="inlineStr">
        <is>
          <t>80' 6-A CW</t>
        </is>
      </c>
      <c r="I542" s="6" t="n"/>
      <c r="J542" s="6" t="n"/>
      <c r="K542" t="inlineStr">
        <is>
          <t>run_initial_fixed_duration</t>
        </is>
      </c>
      <c r="L542" s="6" t="n">
        <v>44755</v>
      </c>
      <c r="M542" s="6" t="n">
        <v>46811</v>
      </c>
      <c r="N542" t="n">
        <v>2190</v>
      </c>
      <c r="O542" s="6" t="n">
        <v>46811</v>
      </c>
      <c r="S542" t="inlineStr">
        <is>
          <t>with various options</t>
        </is>
      </c>
      <c r="T542" s="6" t="n"/>
      <c r="U542" s="6" t="n"/>
      <c r="V542" t="n">
        <v>3</v>
      </c>
      <c r="W542" t="n">
        <v>0</v>
      </c>
      <c r="X542" s="6" t="n"/>
      <c r="Z542" s="6" t="n">
        <v>46811</v>
      </c>
      <c r="AA542" t="inlineStr">
        <is>
          <t>Endschlaufe - EndOfContract - DulyTP</t>
        </is>
      </c>
      <c r="AB542" s="6" t="n">
        <v>46811</v>
      </c>
      <c r="AC542" t="inlineStr"/>
      <c r="AD542" s="6" t="n">
        <v>46658</v>
      </c>
    </row>
    <row r="543">
      <c r="A543" t="inlineStr">
        <is>
          <t>V400001</t>
        </is>
      </c>
      <c r="B543" t="inlineStr">
        <is>
          <t>2021-2420</t>
        </is>
      </c>
      <c r="C543" t="n">
        <v>105</v>
      </c>
      <c r="D543" t="inlineStr">
        <is>
          <t>33 80 4960 024-4</t>
        </is>
      </c>
      <c r="E543" t="inlineStr">
        <is>
          <t>DB Cargo AG</t>
        </is>
      </c>
      <c r="F543" t="inlineStr">
        <is>
          <t>WBA</t>
        </is>
      </c>
      <c r="G543" t="inlineStr">
        <is>
          <t>80' 6-A CW</t>
        </is>
      </c>
      <c r="I543" s="6" t="n"/>
      <c r="J543" s="6" t="n"/>
      <c r="K543" t="inlineStr">
        <is>
          <t>run_initial_fixed_duration</t>
        </is>
      </c>
      <c r="L543" s="6" t="n">
        <v>44755</v>
      </c>
      <c r="M543" s="6" t="n">
        <v>46811</v>
      </c>
      <c r="N543" t="n">
        <v>2190</v>
      </c>
      <c r="O543" s="6" t="n">
        <v>46811</v>
      </c>
      <c r="S543" t="inlineStr">
        <is>
          <t>with various options</t>
        </is>
      </c>
      <c r="T543" s="6" t="n"/>
      <c r="U543" s="6" t="n"/>
      <c r="V543" t="n">
        <v>3</v>
      </c>
      <c r="W543" t="n">
        <v>0</v>
      </c>
      <c r="X543" s="6" t="n"/>
      <c r="Z543" s="6" t="n">
        <v>46811</v>
      </c>
      <c r="AA543" t="inlineStr">
        <is>
          <t>Endschlaufe - EndOfContract - DulyTP</t>
        </is>
      </c>
      <c r="AB543" s="6" t="n">
        <v>46811</v>
      </c>
      <c r="AC543" t="inlineStr"/>
      <c r="AD543" s="6" t="n">
        <v>46658</v>
      </c>
    </row>
    <row r="544">
      <c r="A544" t="inlineStr">
        <is>
          <t>V400001</t>
        </is>
      </c>
      <c r="B544" t="inlineStr">
        <is>
          <t>2021-2420</t>
        </is>
      </c>
      <c r="C544" t="n">
        <v>106</v>
      </c>
      <c r="D544" t="inlineStr">
        <is>
          <t>33 80 4960 025-1</t>
        </is>
      </c>
      <c r="E544" t="inlineStr">
        <is>
          <t>DB Cargo AG</t>
        </is>
      </c>
      <c r="F544" t="inlineStr">
        <is>
          <t>WBA</t>
        </is>
      </c>
      <c r="G544" t="inlineStr">
        <is>
          <t>80' 6-A CW</t>
        </is>
      </c>
      <c r="I544" s="6" t="n"/>
      <c r="J544" s="6" t="n"/>
      <c r="K544" t="inlineStr">
        <is>
          <t>run_initial_fixed_duration</t>
        </is>
      </c>
      <c r="L544" s="6" t="n">
        <v>44755</v>
      </c>
      <c r="M544" s="6" t="n">
        <v>46811</v>
      </c>
      <c r="N544" t="n">
        <v>2190</v>
      </c>
      <c r="O544" s="6" t="n">
        <v>46811</v>
      </c>
      <c r="S544" t="inlineStr">
        <is>
          <t>with various options</t>
        </is>
      </c>
      <c r="T544" s="6" t="n"/>
      <c r="U544" s="6" t="n"/>
      <c r="V544" t="n">
        <v>3</v>
      </c>
      <c r="W544" t="n">
        <v>0</v>
      </c>
      <c r="X544" s="6" t="n"/>
      <c r="Z544" s="6" t="n">
        <v>46811</v>
      </c>
      <c r="AA544" t="inlineStr">
        <is>
          <t>Endschlaufe - EndOfContract - DulyTP</t>
        </is>
      </c>
      <c r="AB544" s="6" t="n">
        <v>46811</v>
      </c>
      <c r="AC544" t="inlineStr"/>
      <c r="AD544" s="6" t="n">
        <v>46658</v>
      </c>
    </row>
    <row r="545">
      <c r="A545" t="inlineStr">
        <is>
          <t>V400001</t>
        </is>
      </c>
      <c r="B545" t="inlineStr">
        <is>
          <t>2021-2420</t>
        </is>
      </c>
      <c r="C545" t="n">
        <v>109</v>
      </c>
      <c r="D545" t="inlineStr">
        <is>
          <t>33 80 4960 028-5</t>
        </is>
      </c>
      <c r="E545" t="inlineStr">
        <is>
          <t>DB Cargo AG</t>
        </is>
      </c>
      <c r="F545" t="inlineStr">
        <is>
          <t>WBA</t>
        </is>
      </c>
      <c r="G545" t="inlineStr">
        <is>
          <t>80' 6-A CW</t>
        </is>
      </c>
      <c r="I545" s="6" t="n"/>
      <c r="J545" s="6" t="n"/>
      <c r="K545" t="inlineStr">
        <is>
          <t>run_initial_fixed_duration</t>
        </is>
      </c>
      <c r="L545" s="6" t="n">
        <v>44755</v>
      </c>
      <c r="M545" s="6" t="n">
        <v>46811</v>
      </c>
      <c r="N545" t="n">
        <v>2190</v>
      </c>
      <c r="O545" s="6" t="n">
        <v>46811</v>
      </c>
      <c r="S545" t="inlineStr">
        <is>
          <t>with various options</t>
        </is>
      </c>
      <c r="T545" s="6" t="n"/>
      <c r="U545" s="6" t="n"/>
      <c r="V545" t="n">
        <v>3</v>
      </c>
      <c r="W545" t="n">
        <v>0</v>
      </c>
      <c r="X545" s="6" t="n"/>
      <c r="Z545" s="6" t="n">
        <v>46811</v>
      </c>
      <c r="AA545" t="inlineStr">
        <is>
          <t>Endschlaufe - EndOfContract - DulyTP</t>
        </is>
      </c>
      <c r="AB545" s="6" t="n">
        <v>46811</v>
      </c>
      <c r="AC545" t="inlineStr"/>
      <c r="AD545" s="6" t="n">
        <v>46658</v>
      </c>
    </row>
    <row r="546">
      <c r="A546" t="inlineStr">
        <is>
          <t>V400001</t>
        </is>
      </c>
      <c r="B546" t="inlineStr">
        <is>
          <t>2021-2420</t>
        </is>
      </c>
      <c r="C546" t="n">
        <v>110</v>
      </c>
      <c r="D546" t="inlineStr">
        <is>
          <t>33 80 4960 029-3</t>
        </is>
      </c>
      <c r="E546" t="inlineStr">
        <is>
          <t>DB Cargo AG</t>
        </is>
      </c>
      <c r="F546" t="inlineStr">
        <is>
          <t>WBA</t>
        </is>
      </c>
      <c r="G546" t="inlineStr">
        <is>
          <t>80' 6-A CW</t>
        </is>
      </c>
      <c r="I546" s="6" t="n"/>
      <c r="J546" s="6" t="n"/>
      <c r="K546" t="inlineStr">
        <is>
          <t>run_initial_fixed_duration</t>
        </is>
      </c>
      <c r="L546" s="6" t="n">
        <v>44755</v>
      </c>
      <c r="M546" s="6" t="n">
        <v>46811</v>
      </c>
      <c r="N546" t="n">
        <v>2190</v>
      </c>
      <c r="O546" s="6" t="n">
        <v>46811</v>
      </c>
      <c r="S546" t="inlineStr">
        <is>
          <t>with various options</t>
        </is>
      </c>
      <c r="T546" s="6" t="n"/>
      <c r="U546" s="6" t="n"/>
      <c r="V546" t="n">
        <v>3</v>
      </c>
      <c r="W546" t="n">
        <v>0</v>
      </c>
      <c r="X546" s="6" t="n"/>
      <c r="Z546" s="6" t="n">
        <v>46811</v>
      </c>
      <c r="AA546" t="inlineStr">
        <is>
          <t>Endschlaufe - EndOfContract - DulyTP</t>
        </is>
      </c>
      <c r="AB546" s="6" t="n">
        <v>46811</v>
      </c>
      <c r="AC546" t="inlineStr"/>
      <c r="AD546" s="6" t="n">
        <v>46658</v>
      </c>
    </row>
    <row r="547">
      <c r="A547" t="inlineStr">
        <is>
          <t>V400001</t>
        </is>
      </c>
      <c r="B547" t="inlineStr">
        <is>
          <t>2021-2420</t>
        </is>
      </c>
      <c r="C547" t="n">
        <v>113</v>
      </c>
      <c r="D547" t="inlineStr">
        <is>
          <t>33 80 4960 032-7</t>
        </is>
      </c>
      <c r="E547" t="inlineStr">
        <is>
          <t>DB Cargo AG</t>
        </is>
      </c>
      <c r="F547" t="inlineStr">
        <is>
          <t>WBA</t>
        </is>
      </c>
      <c r="G547" t="inlineStr">
        <is>
          <t>80' 6-A CW</t>
        </is>
      </c>
      <c r="I547" s="6" t="n"/>
      <c r="J547" s="6" t="n"/>
      <c r="K547" t="inlineStr">
        <is>
          <t>run_initial_fixed_duration</t>
        </is>
      </c>
      <c r="L547" s="6" t="n">
        <v>44755</v>
      </c>
      <c r="M547" s="6" t="n">
        <v>46811</v>
      </c>
      <c r="N547" t="n">
        <v>2190</v>
      </c>
      <c r="O547" s="6" t="n">
        <v>46811</v>
      </c>
      <c r="S547" t="inlineStr">
        <is>
          <t>with various options</t>
        </is>
      </c>
      <c r="T547" s="6" t="n"/>
      <c r="U547" s="6" t="n"/>
      <c r="V547" t="n">
        <v>3</v>
      </c>
      <c r="W547" t="n">
        <v>0</v>
      </c>
      <c r="X547" s="6" t="n"/>
      <c r="Z547" s="6" t="n">
        <v>46811</v>
      </c>
      <c r="AA547" t="inlineStr">
        <is>
          <t>Endschlaufe - EndOfContract - DulyTP</t>
        </is>
      </c>
      <c r="AB547" s="6" t="n">
        <v>46811</v>
      </c>
      <c r="AC547" t="inlineStr"/>
      <c r="AD547" s="6" t="n">
        <v>46658</v>
      </c>
    </row>
    <row r="548">
      <c r="A548" t="inlineStr">
        <is>
          <t>V400001</t>
        </is>
      </c>
      <c r="B548" t="inlineStr">
        <is>
          <t>2021-2420</t>
        </is>
      </c>
      <c r="C548" t="n">
        <v>114</v>
      </c>
      <c r="D548" t="inlineStr">
        <is>
          <t>33 80 4960 033-5</t>
        </is>
      </c>
      <c r="E548" t="inlineStr">
        <is>
          <t>DB Cargo AG</t>
        </is>
      </c>
      <c r="F548" t="inlineStr">
        <is>
          <t>WBA</t>
        </is>
      </c>
      <c r="G548" t="inlineStr">
        <is>
          <t>80' 6-A CW</t>
        </is>
      </c>
      <c r="I548" s="6" t="n"/>
      <c r="J548" s="6" t="n"/>
      <c r="K548" t="inlineStr">
        <is>
          <t>run_initial_fixed_duration</t>
        </is>
      </c>
      <c r="L548" s="6" t="n">
        <v>44755</v>
      </c>
      <c r="M548" s="6" t="n">
        <v>46811</v>
      </c>
      <c r="N548" t="n">
        <v>2190</v>
      </c>
      <c r="O548" s="6" t="n">
        <v>46811</v>
      </c>
      <c r="S548" t="inlineStr">
        <is>
          <t>with various options</t>
        </is>
      </c>
      <c r="T548" s="6" t="n"/>
      <c r="U548" s="6" t="n"/>
      <c r="V548" t="n">
        <v>3</v>
      </c>
      <c r="W548" t="n">
        <v>0</v>
      </c>
      <c r="X548" s="6" t="n"/>
      <c r="Z548" s="6" t="n">
        <v>46811</v>
      </c>
      <c r="AA548" t="inlineStr">
        <is>
          <t>Endschlaufe - EndOfContract - DulyTP</t>
        </is>
      </c>
      <c r="AB548" s="6" t="n">
        <v>46811</v>
      </c>
      <c r="AC548" t="inlineStr"/>
      <c r="AD548" s="6" t="n">
        <v>46658</v>
      </c>
    </row>
    <row r="549">
      <c r="A549" t="inlineStr">
        <is>
          <t>V400001</t>
        </is>
      </c>
      <c r="B549" t="inlineStr">
        <is>
          <t>2021-2420</t>
        </is>
      </c>
      <c r="C549" t="n">
        <v>115</v>
      </c>
      <c r="D549" t="inlineStr">
        <is>
          <t>33 80 4960 034-3</t>
        </is>
      </c>
      <c r="E549" t="inlineStr">
        <is>
          <t>DB Cargo AG</t>
        </is>
      </c>
      <c r="F549" t="inlineStr">
        <is>
          <t>WBA</t>
        </is>
      </c>
      <c r="G549" t="inlineStr">
        <is>
          <t>80' 6-A CW</t>
        </is>
      </c>
      <c r="I549" s="6" t="n"/>
      <c r="J549" s="6" t="n"/>
      <c r="K549" t="inlineStr">
        <is>
          <t>run_initial_fixed_duration</t>
        </is>
      </c>
      <c r="L549" s="6" t="n">
        <v>44755</v>
      </c>
      <c r="M549" s="6" t="n">
        <v>46811</v>
      </c>
      <c r="N549" t="n">
        <v>2190</v>
      </c>
      <c r="O549" s="6" t="n">
        <v>46811</v>
      </c>
      <c r="S549" t="inlineStr">
        <is>
          <t>with various options</t>
        </is>
      </c>
      <c r="T549" s="6" t="n"/>
      <c r="U549" s="6" t="n"/>
      <c r="V549" t="n">
        <v>3</v>
      </c>
      <c r="W549" t="n">
        <v>0</v>
      </c>
      <c r="X549" s="6" t="n"/>
      <c r="Z549" s="6" t="n">
        <v>46811</v>
      </c>
      <c r="AA549" t="inlineStr">
        <is>
          <t>Endschlaufe - EndOfContract - DulyTP</t>
        </is>
      </c>
      <c r="AB549" s="6" t="n">
        <v>46811</v>
      </c>
      <c r="AC549" t="inlineStr"/>
      <c r="AD549" s="6" t="n">
        <v>46658</v>
      </c>
    </row>
    <row r="550">
      <c r="A550" t="inlineStr">
        <is>
          <t>V400001</t>
        </is>
      </c>
      <c r="B550" t="inlineStr">
        <is>
          <t>2021-2420</t>
        </is>
      </c>
      <c r="C550" t="n">
        <v>116</v>
      </c>
      <c r="D550" t="inlineStr">
        <is>
          <t>33 80 4960 035-0</t>
        </is>
      </c>
      <c r="E550" t="inlineStr">
        <is>
          <t>DB Cargo AG</t>
        </is>
      </c>
      <c r="F550" t="inlineStr">
        <is>
          <t>WBA</t>
        </is>
      </c>
      <c r="G550" t="inlineStr">
        <is>
          <t>80' 6-A CW</t>
        </is>
      </c>
      <c r="I550" s="6" t="n"/>
      <c r="J550" s="6" t="n"/>
      <c r="K550" t="inlineStr">
        <is>
          <t>run_initial_fixed_duration</t>
        </is>
      </c>
      <c r="L550" s="6" t="n">
        <v>44755</v>
      </c>
      <c r="M550" s="6" t="n">
        <v>46811</v>
      </c>
      <c r="N550" t="n">
        <v>2190</v>
      </c>
      <c r="O550" s="6" t="n">
        <v>46811</v>
      </c>
      <c r="S550" t="inlineStr">
        <is>
          <t>with various options</t>
        </is>
      </c>
      <c r="T550" s="6" t="n"/>
      <c r="U550" s="6" t="n"/>
      <c r="V550" t="n">
        <v>3</v>
      </c>
      <c r="W550" t="n">
        <v>0</v>
      </c>
      <c r="X550" s="6" t="n"/>
      <c r="Z550" s="6" t="n">
        <v>46811</v>
      </c>
      <c r="AA550" t="inlineStr">
        <is>
          <t>Endschlaufe - EndOfContract - DulyTP</t>
        </is>
      </c>
      <c r="AB550" s="6" t="n">
        <v>46811</v>
      </c>
      <c r="AC550" t="inlineStr"/>
      <c r="AD550" s="6" t="n">
        <v>46658</v>
      </c>
    </row>
    <row r="551">
      <c r="A551" t="inlineStr">
        <is>
          <t>V400001</t>
        </is>
      </c>
      <c r="B551" t="inlineStr">
        <is>
          <t>2021-2420</t>
        </is>
      </c>
      <c r="C551" t="n">
        <v>117</v>
      </c>
      <c r="D551" t="inlineStr">
        <is>
          <t>33 80 4960 036-8</t>
        </is>
      </c>
      <c r="E551" t="inlineStr">
        <is>
          <t>DB Cargo AG</t>
        </is>
      </c>
      <c r="F551" t="inlineStr">
        <is>
          <t>WBA</t>
        </is>
      </c>
      <c r="G551" t="inlineStr">
        <is>
          <t>80' 6-A CW</t>
        </is>
      </c>
      <c r="I551" s="6" t="n"/>
      <c r="J551" s="6" t="n"/>
      <c r="K551" t="inlineStr">
        <is>
          <t>run_initial_fixed_duration</t>
        </is>
      </c>
      <c r="L551" s="6" t="n">
        <v>44755</v>
      </c>
      <c r="M551" s="6" t="n">
        <v>46811</v>
      </c>
      <c r="N551" t="n">
        <v>2190</v>
      </c>
      <c r="O551" s="6" t="n">
        <v>46811</v>
      </c>
      <c r="S551" t="inlineStr">
        <is>
          <t>with various options</t>
        </is>
      </c>
      <c r="T551" s="6" t="n"/>
      <c r="U551" s="6" t="n"/>
      <c r="V551" t="n">
        <v>3</v>
      </c>
      <c r="W551" t="n">
        <v>0</v>
      </c>
      <c r="X551" s="6" t="n"/>
      <c r="Z551" s="6" t="n">
        <v>46811</v>
      </c>
      <c r="AA551" t="inlineStr">
        <is>
          <t>Endschlaufe - EndOfContract - DulyTP</t>
        </is>
      </c>
      <c r="AB551" s="6" t="n">
        <v>46811</v>
      </c>
      <c r="AC551" t="inlineStr"/>
      <c r="AD551" s="6" t="n">
        <v>46658</v>
      </c>
    </row>
    <row r="552">
      <c r="A552" t="inlineStr">
        <is>
          <t>V400001</t>
        </is>
      </c>
      <c r="B552" t="inlineStr">
        <is>
          <t>2021-2420</t>
        </is>
      </c>
      <c r="C552" t="n">
        <v>118</v>
      </c>
      <c r="D552" t="inlineStr">
        <is>
          <t>33 80 4960 037-6</t>
        </is>
      </c>
      <c r="E552" t="inlineStr">
        <is>
          <t>DB Cargo AG</t>
        </is>
      </c>
      <c r="F552" t="inlineStr">
        <is>
          <t>WBA</t>
        </is>
      </c>
      <c r="G552" t="inlineStr">
        <is>
          <t>80' 6-A CW</t>
        </is>
      </c>
      <c r="I552" s="6" t="n"/>
      <c r="J552" s="6" t="n"/>
      <c r="K552" t="inlineStr">
        <is>
          <t>run_initial_fixed_duration</t>
        </is>
      </c>
      <c r="L552" s="6" t="n">
        <v>44755</v>
      </c>
      <c r="M552" s="6" t="n">
        <v>46811</v>
      </c>
      <c r="N552" t="n">
        <v>2190</v>
      </c>
      <c r="O552" s="6" t="n">
        <v>46811</v>
      </c>
      <c r="S552" t="inlineStr">
        <is>
          <t>with various options</t>
        </is>
      </c>
      <c r="T552" s="6" t="n"/>
      <c r="U552" s="6" t="n"/>
      <c r="V552" t="n">
        <v>3</v>
      </c>
      <c r="W552" t="n">
        <v>0</v>
      </c>
      <c r="X552" s="6" t="n"/>
      <c r="Z552" s="6" t="n">
        <v>46811</v>
      </c>
      <c r="AA552" t="inlineStr">
        <is>
          <t>Endschlaufe - EndOfContract - DulyTP</t>
        </is>
      </c>
      <c r="AB552" s="6" t="n">
        <v>46811</v>
      </c>
      <c r="AC552" t="inlineStr"/>
      <c r="AD552" s="6" t="n">
        <v>46658</v>
      </c>
    </row>
    <row r="553">
      <c r="A553" t="inlineStr">
        <is>
          <t>V400001</t>
        </is>
      </c>
      <c r="B553" t="inlineStr">
        <is>
          <t>2021-2420</t>
        </is>
      </c>
      <c r="C553" t="n">
        <v>119</v>
      </c>
      <c r="D553" t="inlineStr">
        <is>
          <t>33 80 4960 038-4</t>
        </is>
      </c>
      <c r="E553" t="inlineStr">
        <is>
          <t>DB Cargo AG</t>
        </is>
      </c>
      <c r="F553" t="inlineStr">
        <is>
          <t>WBA</t>
        </is>
      </c>
      <c r="G553" t="inlineStr">
        <is>
          <t>80' 6-A CW</t>
        </is>
      </c>
      <c r="I553" s="6" t="n"/>
      <c r="J553" s="6" t="n"/>
      <c r="K553" t="inlineStr">
        <is>
          <t>run_initial_fixed_duration</t>
        </is>
      </c>
      <c r="L553" s="6" t="n">
        <v>44755</v>
      </c>
      <c r="M553" s="6" t="n">
        <v>46811</v>
      </c>
      <c r="N553" t="n">
        <v>2190</v>
      </c>
      <c r="O553" s="6" t="n">
        <v>46811</v>
      </c>
      <c r="S553" t="inlineStr">
        <is>
          <t>with various options</t>
        </is>
      </c>
      <c r="T553" s="6" t="n"/>
      <c r="U553" s="6" t="n"/>
      <c r="V553" t="n">
        <v>3</v>
      </c>
      <c r="W553" t="n">
        <v>0</v>
      </c>
      <c r="X553" s="6" t="n"/>
      <c r="Z553" s="6" t="n">
        <v>46811</v>
      </c>
      <c r="AA553" t="inlineStr">
        <is>
          <t>Endschlaufe - EndOfContract - DulyTP</t>
        </is>
      </c>
      <c r="AB553" s="6" t="n">
        <v>46811</v>
      </c>
      <c r="AC553" t="inlineStr"/>
      <c r="AD553" s="6" t="n">
        <v>46658</v>
      </c>
    </row>
    <row r="554">
      <c r="A554" t="inlineStr">
        <is>
          <t>V400001</t>
        </is>
      </c>
      <c r="B554" t="inlineStr">
        <is>
          <t>2021-2420</t>
        </is>
      </c>
      <c r="C554" t="n">
        <v>120</v>
      </c>
      <c r="D554" t="inlineStr">
        <is>
          <t>33 80 4960 039-2</t>
        </is>
      </c>
      <c r="E554" t="inlineStr">
        <is>
          <t>DB Cargo AG</t>
        </is>
      </c>
      <c r="F554" t="inlineStr">
        <is>
          <t>WBA</t>
        </is>
      </c>
      <c r="G554" t="inlineStr">
        <is>
          <t>80' 6-A CW</t>
        </is>
      </c>
      <c r="I554" s="6" t="n"/>
      <c r="J554" s="6" t="n"/>
      <c r="K554" t="inlineStr">
        <is>
          <t>run_initial_fixed_duration</t>
        </is>
      </c>
      <c r="L554" s="6" t="n">
        <v>44755</v>
      </c>
      <c r="M554" s="6" t="n">
        <v>46811</v>
      </c>
      <c r="N554" t="n">
        <v>2190</v>
      </c>
      <c r="O554" s="6" t="n">
        <v>46811</v>
      </c>
      <c r="S554" t="inlineStr">
        <is>
          <t>with various options</t>
        </is>
      </c>
      <c r="T554" s="6" t="n"/>
      <c r="U554" s="6" t="n"/>
      <c r="V554" t="n">
        <v>3</v>
      </c>
      <c r="W554" t="n">
        <v>0</v>
      </c>
      <c r="X554" s="6" t="n"/>
      <c r="Z554" s="6" t="n">
        <v>46811</v>
      </c>
      <c r="AA554" t="inlineStr">
        <is>
          <t>Endschlaufe - EndOfContract - DulyTP</t>
        </is>
      </c>
      <c r="AB554" s="6" t="n">
        <v>46811</v>
      </c>
      <c r="AC554" t="inlineStr"/>
      <c r="AD554" s="6" t="n">
        <v>46658</v>
      </c>
    </row>
    <row r="555">
      <c r="A555" t="inlineStr">
        <is>
          <t>V400001</t>
        </is>
      </c>
      <c r="B555" t="inlineStr">
        <is>
          <t>2021-2420</t>
        </is>
      </c>
      <c r="C555" t="n">
        <v>121</v>
      </c>
      <c r="D555" t="inlineStr">
        <is>
          <t>33 80 4960 040-0</t>
        </is>
      </c>
      <c r="E555" t="inlineStr">
        <is>
          <t>DB Cargo AG</t>
        </is>
      </c>
      <c r="F555" t="inlineStr">
        <is>
          <t>WBA</t>
        </is>
      </c>
      <c r="G555" t="inlineStr">
        <is>
          <t>80' 6-A CW</t>
        </is>
      </c>
      <c r="I555" s="6" t="n"/>
      <c r="J555" s="6" t="n"/>
      <c r="K555" t="inlineStr">
        <is>
          <t>run_initial_fixed_duration</t>
        </is>
      </c>
      <c r="L555" s="6" t="n">
        <v>44755</v>
      </c>
      <c r="M555" s="6" t="n">
        <v>46811</v>
      </c>
      <c r="N555" t="n">
        <v>2190</v>
      </c>
      <c r="O555" s="6" t="n">
        <v>46811</v>
      </c>
      <c r="S555" t="inlineStr">
        <is>
          <t>with various options</t>
        </is>
      </c>
      <c r="T555" s="6" t="n"/>
      <c r="U555" s="6" t="n"/>
      <c r="V555" t="n">
        <v>3</v>
      </c>
      <c r="W555" t="n">
        <v>0</v>
      </c>
      <c r="X555" s="6" t="n"/>
      <c r="Z555" s="6" t="n">
        <v>46811</v>
      </c>
      <c r="AA555" t="inlineStr">
        <is>
          <t>Endschlaufe - EndOfContract - DulyTP</t>
        </is>
      </c>
      <c r="AB555" s="6" t="n">
        <v>46811</v>
      </c>
      <c r="AC555" t="inlineStr"/>
      <c r="AD555" s="6" t="n">
        <v>46658</v>
      </c>
    </row>
    <row r="556">
      <c r="A556" t="inlineStr">
        <is>
          <t>V400001</t>
        </is>
      </c>
      <c r="B556" t="inlineStr">
        <is>
          <t>2021-2420</t>
        </is>
      </c>
      <c r="C556" t="n">
        <v>124</v>
      </c>
      <c r="D556" t="inlineStr">
        <is>
          <t>33 80 4960 043-4</t>
        </is>
      </c>
      <c r="E556" t="inlineStr">
        <is>
          <t>DB Cargo AG</t>
        </is>
      </c>
      <c r="F556" t="inlineStr">
        <is>
          <t>WBA</t>
        </is>
      </c>
      <c r="G556" t="inlineStr">
        <is>
          <t>80' 6-A CW</t>
        </is>
      </c>
      <c r="I556" s="6" t="n"/>
      <c r="J556" s="6" t="n"/>
      <c r="K556" t="inlineStr">
        <is>
          <t>run_initial_fixed_duration</t>
        </is>
      </c>
      <c r="L556" s="6" t="n">
        <v>44755</v>
      </c>
      <c r="M556" s="6" t="n">
        <v>46811</v>
      </c>
      <c r="N556" t="n">
        <v>2190</v>
      </c>
      <c r="O556" s="6" t="n">
        <v>46811</v>
      </c>
      <c r="S556" t="inlineStr">
        <is>
          <t>with various options</t>
        </is>
      </c>
      <c r="T556" s="6" t="n"/>
      <c r="U556" s="6" t="n"/>
      <c r="V556" t="n">
        <v>3</v>
      </c>
      <c r="W556" t="n">
        <v>0</v>
      </c>
      <c r="X556" s="6" t="n"/>
      <c r="Z556" s="6" t="n">
        <v>46811</v>
      </c>
      <c r="AA556" t="inlineStr">
        <is>
          <t>Endschlaufe - EndOfContract - DulyTP</t>
        </is>
      </c>
      <c r="AB556" s="6" t="n">
        <v>46811</v>
      </c>
      <c r="AC556" t="inlineStr"/>
      <c r="AD556" s="6" t="n">
        <v>46658</v>
      </c>
    </row>
    <row r="557">
      <c r="A557" t="inlineStr">
        <is>
          <t>V400001</t>
        </is>
      </c>
      <c r="B557" t="inlineStr">
        <is>
          <t>2021-2420</t>
        </is>
      </c>
      <c r="C557" t="n">
        <v>135</v>
      </c>
      <c r="D557" t="inlineStr">
        <is>
          <t>33 80 4960 110-1</t>
        </is>
      </c>
      <c r="E557" t="inlineStr">
        <is>
          <t>DB Cargo AG</t>
        </is>
      </c>
      <c r="F557" t="inlineStr">
        <is>
          <t>WBA</t>
        </is>
      </c>
      <c r="G557" t="inlineStr">
        <is>
          <t>80' 6-A CW</t>
        </is>
      </c>
      <c r="I557" s="6" t="n"/>
      <c r="J557" s="6" t="n"/>
      <c r="K557" t="inlineStr">
        <is>
          <t>run_initial_fixed_duration</t>
        </is>
      </c>
      <c r="L557" s="6" t="n">
        <v>44870</v>
      </c>
      <c r="M557" s="6" t="n">
        <v>47087</v>
      </c>
      <c r="N557" t="n">
        <v>2190</v>
      </c>
      <c r="O557" s="6" t="n">
        <v>47087</v>
      </c>
      <c r="S557" t="inlineStr">
        <is>
          <t>with various options</t>
        </is>
      </c>
      <c r="T557" s="6" t="n"/>
      <c r="U557" s="6" t="n"/>
      <c r="V557" t="n">
        <v>3</v>
      </c>
      <c r="W557" t="n">
        <v>0</v>
      </c>
      <c r="X557" s="6" t="n"/>
      <c r="Z557" s="6" t="n">
        <v>47087</v>
      </c>
      <c r="AA557" t="inlineStr">
        <is>
          <t>Endschlaufe - EndOfContract - DulyTP</t>
        </is>
      </c>
      <c r="AB557" s="6" t="n">
        <v>47087</v>
      </c>
      <c r="AC557" t="inlineStr"/>
      <c r="AD557" s="6" t="n">
        <v>46934</v>
      </c>
    </row>
    <row r="558">
      <c r="A558" t="inlineStr">
        <is>
          <t>V400001</t>
        </is>
      </c>
      <c r="B558" t="inlineStr">
        <is>
          <t>2021-2420</t>
        </is>
      </c>
      <c r="C558" t="n">
        <v>136</v>
      </c>
      <c r="D558" t="inlineStr">
        <is>
          <t>33 80 4960 089-7</t>
        </is>
      </c>
      <c r="E558" t="inlineStr">
        <is>
          <t>DB Cargo AG</t>
        </is>
      </c>
      <c r="F558" t="inlineStr">
        <is>
          <t>WBA</t>
        </is>
      </c>
      <c r="G558" t="inlineStr">
        <is>
          <t>80' 6-A CW</t>
        </is>
      </c>
      <c r="I558" s="6" t="n"/>
      <c r="J558" s="6" t="n"/>
      <c r="K558" t="inlineStr">
        <is>
          <t>run_initial_fixed_duration</t>
        </is>
      </c>
      <c r="L558" s="6" t="n">
        <v>44870</v>
      </c>
      <c r="M558" s="6" t="n">
        <v>47087</v>
      </c>
      <c r="N558" t="n">
        <v>2190</v>
      </c>
      <c r="O558" s="6" t="n">
        <v>47087</v>
      </c>
      <c r="S558" t="inlineStr">
        <is>
          <t>with various options</t>
        </is>
      </c>
      <c r="T558" s="6" t="n"/>
      <c r="U558" s="6" t="n"/>
      <c r="V558" t="n">
        <v>3</v>
      </c>
      <c r="W558" t="n">
        <v>0</v>
      </c>
      <c r="X558" s="6" t="n"/>
      <c r="Z558" s="6" t="n">
        <v>47087</v>
      </c>
      <c r="AA558" t="inlineStr">
        <is>
          <t>Endschlaufe - EndOfContract - DulyTP</t>
        </is>
      </c>
      <c r="AB558" s="6" t="n">
        <v>47087</v>
      </c>
      <c r="AC558" t="inlineStr"/>
      <c r="AD558" s="6" t="n">
        <v>46934</v>
      </c>
    </row>
    <row r="559">
      <c r="A559" t="inlineStr">
        <is>
          <t>V400001</t>
        </is>
      </c>
      <c r="B559" t="inlineStr">
        <is>
          <t>2021-2420</t>
        </is>
      </c>
      <c r="C559" t="n">
        <v>137</v>
      </c>
      <c r="D559" t="inlineStr">
        <is>
          <t>33 80 4960 090-5</t>
        </is>
      </c>
      <c r="E559" t="inlineStr">
        <is>
          <t>DB Cargo AG</t>
        </is>
      </c>
      <c r="F559" t="inlineStr">
        <is>
          <t>WBA</t>
        </is>
      </c>
      <c r="G559" t="inlineStr">
        <is>
          <t>80' 6-A CW</t>
        </is>
      </c>
      <c r="I559" s="6" t="n"/>
      <c r="J559" s="6" t="n"/>
      <c r="K559" t="inlineStr">
        <is>
          <t>run_initial_fixed_duration</t>
        </is>
      </c>
      <c r="L559" s="6" t="n">
        <v>44870</v>
      </c>
      <c r="M559" s="6" t="n">
        <v>47087</v>
      </c>
      <c r="N559" t="n">
        <v>2190</v>
      </c>
      <c r="O559" s="6" t="n">
        <v>47087</v>
      </c>
      <c r="S559" t="inlineStr">
        <is>
          <t>with various options</t>
        </is>
      </c>
      <c r="T559" s="6" t="n"/>
      <c r="U559" s="6" t="n"/>
      <c r="V559" t="n">
        <v>3</v>
      </c>
      <c r="W559" t="n">
        <v>0</v>
      </c>
      <c r="X559" s="6" t="n"/>
      <c r="Z559" s="6" t="n">
        <v>47087</v>
      </c>
      <c r="AA559" t="inlineStr">
        <is>
          <t>Endschlaufe - EndOfContract - DulyTP</t>
        </is>
      </c>
      <c r="AB559" s="6" t="n">
        <v>47087</v>
      </c>
      <c r="AC559" t="inlineStr"/>
      <c r="AD559" s="6" t="n">
        <v>46934</v>
      </c>
    </row>
    <row r="560">
      <c r="A560" t="inlineStr">
        <is>
          <t>V400001</t>
        </is>
      </c>
      <c r="B560" t="inlineStr">
        <is>
          <t>2021-2420</t>
        </is>
      </c>
      <c r="C560" t="n">
        <v>138</v>
      </c>
      <c r="D560" t="inlineStr">
        <is>
          <t>33 80 4960 091-3</t>
        </is>
      </c>
      <c r="E560" t="inlineStr">
        <is>
          <t>DB Cargo AG</t>
        </is>
      </c>
      <c r="F560" t="inlineStr">
        <is>
          <t>WBA</t>
        </is>
      </c>
      <c r="G560" t="inlineStr">
        <is>
          <t>80' 6-A CW</t>
        </is>
      </c>
      <c r="I560" s="6" t="n"/>
      <c r="J560" s="6" t="n"/>
      <c r="K560" t="inlineStr">
        <is>
          <t>run_initial_fixed_duration</t>
        </is>
      </c>
      <c r="L560" s="6" t="n">
        <v>44870</v>
      </c>
      <c r="M560" s="6" t="n">
        <v>47087</v>
      </c>
      <c r="N560" t="n">
        <v>2190</v>
      </c>
      <c r="O560" s="6" t="n">
        <v>47087</v>
      </c>
      <c r="S560" t="inlineStr">
        <is>
          <t>with various options</t>
        </is>
      </c>
      <c r="T560" s="6" t="n"/>
      <c r="U560" s="6" t="n"/>
      <c r="V560" t="n">
        <v>3</v>
      </c>
      <c r="W560" t="n">
        <v>0</v>
      </c>
      <c r="X560" s="6" t="n"/>
      <c r="Z560" s="6" t="n">
        <v>47087</v>
      </c>
      <c r="AA560" t="inlineStr">
        <is>
          <t>Endschlaufe - EndOfContract - DulyTP</t>
        </is>
      </c>
      <c r="AB560" s="6" t="n">
        <v>47087</v>
      </c>
      <c r="AC560" t="inlineStr"/>
      <c r="AD560" s="6" t="n">
        <v>46934</v>
      </c>
    </row>
    <row r="561">
      <c r="A561" t="inlineStr">
        <is>
          <t>V400001</t>
        </is>
      </c>
      <c r="B561" t="inlineStr">
        <is>
          <t>2021-2420</t>
        </is>
      </c>
      <c r="C561" t="n">
        <v>139</v>
      </c>
      <c r="D561" t="inlineStr">
        <is>
          <t>33 80 4960 092-1</t>
        </is>
      </c>
      <c r="E561" t="inlineStr">
        <is>
          <t>DB Cargo AG</t>
        </is>
      </c>
      <c r="F561" t="inlineStr">
        <is>
          <t>WBA</t>
        </is>
      </c>
      <c r="G561" t="inlineStr">
        <is>
          <t>80' 6-A CW</t>
        </is>
      </c>
      <c r="I561" s="6" t="n"/>
      <c r="J561" s="6" t="n"/>
      <c r="K561" t="inlineStr">
        <is>
          <t>run_initial_fixed_duration</t>
        </is>
      </c>
      <c r="L561" s="6" t="n">
        <v>44870</v>
      </c>
      <c r="M561" s="6" t="n">
        <v>47087</v>
      </c>
      <c r="N561" t="n">
        <v>2190</v>
      </c>
      <c r="O561" s="6" t="n">
        <v>47087</v>
      </c>
      <c r="S561" t="inlineStr">
        <is>
          <t>with various options</t>
        </is>
      </c>
      <c r="T561" s="6" t="n"/>
      <c r="U561" s="6" t="n"/>
      <c r="V561" t="n">
        <v>3</v>
      </c>
      <c r="W561" t="n">
        <v>0</v>
      </c>
      <c r="X561" s="6" t="n"/>
      <c r="Z561" s="6" t="n">
        <v>47087</v>
      </c>
      <c r="AA561" t="inlineStr">
        <is>
          <t>Endschlaufe - EndOfContract - DulyTP</t>
        </is>
      </c>
      <c r="AB561" s="6" t="n">
        <v>47087</v>
      </c>
      <c r="AC561" t="inlineStr"/>
      <c r="AD561" s="6" t="n">
        <v>46934</v>
      </c>
    </row>
    <row r="562">
      <c r="A562" t="inlineStr">
        <is>
          <t>V400001</t>
        </is>
      </c>
      <c r="B562" t="inlineStr">
        <is>
          <t>2021-2420</t>
        </is>
      </c>
      <c r="C562" t="n">
        <v>141</v>
      </c>
      <c r="D562" t="inlineStr">
        <is>
          <t>33 80 4960 094-7</t>
        </is>
      </c>
      <c r="E562" t="inlineStr">
        <is>
          <t>DB Cargo AG</t>
        </is>
      </c>
      <c r="F562" t="inlineStr">
        <is>
          <t>WBA</t>
        </is>
      </c>
      <c r="G562" t="inlineStr">
        <is>
          <t>80' 6-A CW</t>
        </is>
      </c>
      <c r="I562" s="6" t="n"/>
      <c r="J562" s="6" t="n"/>
      <c r="K562" t="inlineStr">
        <is>
          <t>run_initial_fixed_duration</t>
        </is>
      </c>
      <c r="L562" s="6" t="n">
        <v>44870</v>
      </c>
      <c r="M562" s="6" t="n">
        <v>47087</v>
      </c>
      <c r="N562" t="n">
        <v>2190</v>
      </c>
      <c r="O562" s="6" t="n">
        <v>47087</v>
      </c>
      <c r="S562" t="inlineStr">
        <is>
          <t>with various options</t>
        </is>
      </c>
      <c r="T562" s="6" t="n"/>
      <c r="U562" s="6" t="n"/>
      <c r="V562" t="n">
        <v>3</v>
      </c>
      <c r="W562" t="n">
        <v>0</v>
      </c>
      <c r="X562" s="6" t="n"/>
      <c r="Z562" s="6" t="n">
        <v>47087</v>
      </c>
      <c r="AA562" t="inlineStr">
        <is>
          <t>Endschlaufe - EndOfContract - DulyTP</t>
        </is>
      </c>
      <c r="AB562" s="6" t="n">
        <v>47087</v>
      </c>
      <c r="AC562" t="inlineStr"/>
      <c r="AD562" s="6" t="n">
        <v>46934</v>
      </c>
    </row>
    <row r="563">
      <c r="A563" t="inlineStr">
        <is>
          <t>V400001</t>
        </is>
      </c>
      <c r="B563" t="inlineStr">
        <is>
          <t>2021-2420</t>
        </is>
      </c>
      <c r="C563" t="n">
        <v>142</v>
      </c>
      <c r="D563" t="inlineStr">
        <is>
          <t>33 80 4960 095-4</t>
        </is>
      </c>
      <c r="E563" t="inlineStr">
        <is>
          <t>DB Cargo AG</t>
        </is>
      </c>
      <c r="F563" t="inlineStr">
        <is>
          <t>WBA</t>
        </is>
      </c>
      <c r="G563" t="inlineStr">
        <is>
          <t>80' 6-A CW</t>
        </is>
      </c>
      <c r="I563" s="6" t="n"/>
      <c r="J563" s="6" t="n"/>
      <c r="K563" t="inlineStr">
        <is>
          <t>run_initial_fixed_duration</t>
        </is>
      </c>
      <c r="L563" s="6" t="n">
        <v>44870</v>
      </c>
      <c r="M563" s="6" t="n">
        <v>47087</v>
      </c>
      <c r="N563" t="n">
        <v>2190</v>
      </c>
      <c r="O563" s="6" t="n">
        <v>47087</v>
      </c>
      <c r="S563" t="inlineStr">
        <is>
          <t>with various options</t>
        </is>
      </c>
      <c r="T563" s="6" t="n"/>
      <c r="U563" s="6" t="n"/>
      <c r="V563" t="n">
        <v>3</v>
      </c>
      <c r="W563" t="n">
        <v>0</v>
      </c>
      <c r="X563" s="6" t="n"/>
      <c r="Z563" s="6" t="n">
        <v>47087</v>
      </c>
      <c r="AA563" t="inlineStr">
        <is>
          <t>Endschlaufe - EndOfContract - DulyTP</t>
        </is>
      </c>
      <c r="AB563" s="6" t="n">
        <v>47087</v>
      </c>
      <c r="AC563" t="inlineStr"/>
      <c r="AD563" s="6" t="n">
        <v>46934</v>
      </c>
    </row>
    <row r="564">
      <c r="A564" t="inlineStr">
        <is>
          <t>V400001</t>
        </is>
      </c>
      <c r="B564" t="inlineStr">
        <is>
          <t>2021-2420</t>
        </is>
      </c>
      <c r="C564" t="n">
        <v>143</v>
      </c>
      <c r="D564" t="inlineStr">
        <is>
          <t>33 80 4960 096-2</t>
        </is>
      </c>
      <c r="E564" t="inlineStr">
        <is>
          <t>DB Cargo AG</t>
        </is>
      </c>
      <c r="F564" t="inlineStr">
        <is>
          <t>WBA</t>
        </is>
      </c>
      <c r="G564" t="inlineStr">
        <is>
          <t>80' 6-A CW</t>
        </is>
      </c>
      <c r="I564" s="6" t="n"/>
      <c r="J564" s="6" t="n"/>
      <c r="K564" t="inlineStr">
        <is>
          <t>run_initial_fixed_duration</t>
        </is>
      </c>
      <c r="L564" s="6" t="n">
        <v>44870</v>
      </c>
      <c r="M564" s="6" t="n">
        <v>47087</v>
      </c>
      <c r="N564" t="n">
        <v>2190</v>
      </c>
      <c r="O564" s="6" t="n">
        <v>47087</v>
      </c>
      <c r="S564" t="inlineStr">
        <is>
          <t>with various options</t>
        </is>
      </c>
      <c r="T564" s="6" t="n"/>
      <c r="U564" s="6" t="n"/>
      <c r="V564" t="n">
        <v>3</v>
      </c>
      <c r="W564" t="n">
        <v>0</v>
      </c>
      <c r="X564" s="6" t="n"/>
      <c r="Z564" s="6" t="n">
        <v>47087</v>
      </c>
      <c r="AA564" t="inlineStr">
        <is>
          <t>Endschlaufe - EndOfContract - DulyTP</t>
        </is>
      </c>
      <c r="AB564" s="6" t="n">
        <v>47087</v>
      </c>
      <c r="AC564" t="inlineStr"/>
      <c r="AD564" s="6" t="n">
        <v>46934</v>
      </c>
    </row>
    <row r="565">
      <c r="A565" t="inlineStr">
        <is>
          <t>V400001</t>
        </is>
      </c>
      <c r="B565" t="inlineStr">
        <is>
          <t>2021-2420</t>
        </is>
      </c>
      <c r="C565" t="n">
        <v>145</v>
      </c>
      <c r="D565" t="inlineStr">
        <is>
          <t>33 80 4960 098-8</t>
        </is>
      </c>
      <c r="E565" t="inlineStr">
        <is>
          <t>DB Cargo AG</t>
        </is>
      </c>
      <c r="F565" t="inlineStr">
        <is>
          <t>WBA</t>
        </is>
      </c>
      <c r="G565" t="inlineStr">
        <is>
          <t>80' 6-A CW</t>
        </is>
      </c>
      <c r="I565" s="6" t="n"/>
      <c r="J565" s="6" t="n"/>
      <c r="K565" t="inlineStr">
        <is>
          <t>run_initial_fixed_duration</t>
        </is>
      </c>
      <c r="L565" s="6" t="n">
        <v>44870</v>
      </c>
      <c r="M565" s="6" t="n">
        <v>47087</v>
      </c>
      <c r="N565" t="n">
        <v>2190</v>
      </c>
      <c r="O565" s="6" t="n">
        <v>47087</v>
      </c>
      <c r="S565" t="inlineStr">
        <is>
          <t>with various options</t>
        </is>
      </c>
      <c r="T565" s="6" t="n"/>
      <c r="U565" s="6" t="n"/>
      <c r="V565" t="n">
        <v>3</v>
      </c>
      <c r="W565" t="n">
        <v>0</v>
      </c>
      <c r="X565" s="6" t="n"/>
      <c r="Z565" s="6" t="n">
        <v>47087</v>
      </c>
      <c r="AA565" t="inlineStr">
        <is>
          <t>Endschlaufe - EndOfContract - DulyTP</t>
        </is>
      </c>
      <c r="AB565" s="6" t="n">
        <v>47087</v>
      </c>
      <c r="AC565" t="inlineStr"/>
      <c r="AD565" s="6" t="n">
        <v>46934</v>
      </c>
    </row>
    <row r="566">
      <c r="A566" t="inlineStr">
        <is>
          <t>V400001</t>
        </is>
      </c>
      <c r="B566" t="inlineStr">
        <is>
          <t>2021-2420</t>
        </is>
      </c>
      <c r="C566" t="n">
        <v>146</v>
      </c>
      <c r="D566" t="inlineStr">
        <is>
          <t>33 80 4960 099-6</t>
        </is>
      </c>
      <c r="E566" t="inlineStr">
        <is>
          <t>DB Cargo AG</t>
        </is>
      </c>
      <c r="F566" t="inlineStr">
        <is>
          <t>WBA</t>
        </is>
      </c>
      <c r="G566" t="inlineStr">
        <is>
          <t>80' 6-A CW</t>
        </is>
      </c>
      <c r="I566" s="6" t="n"/>
      <c r="J566" s="6" t="n"/>
      <c r="K566" t="inlineStr">
        <is>
          <t>run_initial_fixed_duration</t>
        </is>
      </c>
      <c r="L566" s="6" t="n">
        <v>44870</v>
      </c>
      <c r="M566" s="6" t="n">
        <v>47087</v>
      </c>
      <c r="N566" t="n">
        <v>2190</v>
      </c>
      <c r="O566" s="6" t="n">
        <v>47087</v>
      </c>
      <c r="S566" t="inlineStr">
        <is>
          <t>with various options</t>
        </is>
      </c>
      <c r="T566" s="6" t="n"/>
      <c r="U566" s="6" t="n"/>
      <c r="V566" t="n">
        <v>3</v>
      </c>
      <c r="W566" t="n">
        <v>0</v>
      </c>
      <c r="X566" s="6" t="n"/>
      <c r="Z566" s="6" t="n">
        <v>47087</v>
      </c>
      <c r="AA566" t="inlineStr">
        <is>
          <t>Endschlaufe - EndOfContract - DulyTP</t>
        </is>
      </c>
      <c r="AB566" s="6" t="n">
        <v>47087</v>
      </c>
      <c r="AC566" t="inlineStr"/>
      <c r="AD566" s="6" t="n">
        <v>46934</v>
      </c>
    </row>
    <row r="567">
      <c r="A567" t="inlineStr">
        <is>
          <t>V400001</t>
        </is>
      </c>
      <c r="B567" t="inlineStr">
        <is>
          <t>2021-2420</t>
        </is>
      </c>
      <c r="C567" t="n">
        <v>149</v>
      </c>
      <c r="D567" t="inlineStr">
        <is>
          <t>33 80 4960 102-8</t>
        </is>
      </c>
      <c r="E567" t="inlineStr">
        <is>
          <t>DB Cargo AG</t>
        </is>
      </c>
      <c r="F567" t="inlineStr">
        <is>
          <t>WBA</t>
        </is>
      </c>
      <c r="G567" t="inlineStr">
        <is>
          <t>80' 6-A CW</t>
        </is>
      </c>
      <c r="I567" s="6" t="n"/>
      <c r="J567" s="6" t="n"/>
      <c r="K567" t="inlineStr">
        <is>
          <t>run_initial_fixed_duration</t>
        </is>
      </c>
      <c r="L567" s="6" t="n">
        <v>44870</v>
      </c>
      <c r="M567" s="6" t="n">
        <v>47087</v>
      </c>
      <c r="N567" t="n">
        <v>2190</v>
      </c>
      <c r="O567" s="6" t="n">
        <v>47087</v>
      </c>
      <c r="S567" t="inlineStr">
        <is>
          <t>with various options</t>
        </is>
      </c>
      <c r="T567" s="6" t="n"/>
      <c r="U567" s="6" t="n"/>
      <c r="V567" t="n">
        <v>3</v>
      </c>
      <c r="W567" t="n">
        <v>0</v>
      </c>
      <c r="X567" s="6" t="n"/>
      <c r="Z567" s="6" t="n">
        <v>47087</v>
      </c>
      <c r="AA567" t="inlineStr">
        <is>
          <t>Endschlaufe - EndOfContract - DulyTP</t>
        </is>
      </c>
      <c r="AB567" s="6" t="n">
        <v>47087</v>
      </c>
      <c r="AC567" t="inlineStr"/>
      <c r="AD567" s="6" t="n">
        <v>46934</v>
      </c>
    </row>
    <row r="568">
      <c r="A568" t="inlineStr">
        <is>
          <t>V400001</t>
        </is>
      </c>
      <c r="B568" t="inlineStr">
        <is>
          <t>2021-2420</t>
        </is>
      </c>
      <c r="C568" t="n">
        <v>150</v>
      </c>
      <c r="D568" t="inlineStr">
        <is>
          <t>33 80 4960 103-6</t>
        </is>
      </c>
      <c r="E568" t="inlineStr">
        <is>
          <t>DB Cargo AG</t>
        </is>
      </c>
      <c r="F568" t="inlineStr">
        <is>
          <t>WBA</t>
        </is>
      </c>
      <c r="G568" t="inlineStr">
        <is>
          <t>80' 6-A CW</t>
        </is>
      </c>
      <c r="I568" s="6" t="n"/>
      <c r="J568" s="6" t="n"/>
      <c r="K568" t="inlineStr">
        <is>
          <t>run_initial_fixed_duration</t>
        </is>
      </c>
      <c r="L568" s="6" t="n">
        <v>44870</v>
      </c>
      <c r="M568" s="6" t="n">
        <v>47087</v>
      </c>
      <c r="N568" t="n">
        <v>2190</v>
      </c>
      <c r="O568" s="6" t="n">
        <v>47087</v>
      </c>
      <c r="S568" t="inlineStr">
        <is>
          <t>with various options</t>
        </is>
      </c>
      <c r="T568" s="6" t="n"/>
      <c r="U568" s="6" t="n"/>
      <c r="V568" t="n">
        <v>3</v>
      </c>
      <c r="W568" t="n">
        <v>0</v>
      </c>
      <c r="X568" s="6" t="n"/>
      <c r="Z568" s="6" t="n">
        <v>47087</v>
      </c>
      <c r="AA568" t="inlineStr">
        <is>
          <t>Endschlaufe - EndOfContract - DulyTP</t>
        </is>
      </c>
      <c r="AB568" s="6" t="n">
        <v>47087</v>
      </c>
      <c r="AC568" t="inlineStr"/>
      <c r="AD568" s="6" t="n">
        <v>46934</v>
      </c>
    </row>
    <row r="569">
      <c r="A569" t="inlineStr">
        <is>
          <t>V400001</t>
        </is>
      </c>
      <c r="B569" t="inlineStr">
        <is>
          <t>2021-2420</t>
        </is>
      </c>
      <c r="C569" t="n">
        <v>151</v>
      </c>
      <c r="D569" t="inlineStr">
        <is>
          <t>33 80 4960 104-4</t>
        </is>
      </c>
      <c r="E569" t="inlineStr">
        <is>
          <t>DB Cargo AG</t>
        </is>
      </c>
      <c r="F569" t="inlineStr">
        <is>
          <t>WBA</t>
        </is>
      </c>
      <c r="G569" t="inlineStr">
        <is>
          <t>80' 6-A CW</t>
        </is>
      </c>
      <c r="I569" s="6" t="n"/>
      <c r="J569" s="6" t="n"/>
      <c r="K569" t="inlineStr">
        <is>
          <t>run_initial_fixed_duration</t>
        </is>
      </c>
      <c r="L569" s="6" t="n">
        <v>44870</v>
      </c>
      <c r="M569" s="6" t="n">
        <v>47087</v>
      </c>
      <c r="N569" t="n">
        <v>2190</v>
      </c>
      <c r="O569" s="6" t="n">
        <v>47087</v>
      </c>
      <c r="S569" t="inlineStr">
        <is>
          <t>with various options</t>
        </is>
      </c>
      <c r="T569" s="6" t="n"/>
      <c r="U569" s="6" t="n"/>
      <c r="V569" t="n">
        <v>3</v>
      </c>
      <c r="W569" t="n">
        <v>0</v>
      </c>
      <c r="X569" s="6" t="n"/>
      <c r="Z569" s="6" t="n">
        <v>47087</v>
      </c>
      <c r="AA569" t="inlineStr">
        <is>
          <t>Endschlaufe - EndOfContract - DulyTP</t>
        </is>
      </c>
      <c r="AB569" s="6" t="n">
        <v>47087</v>
      </c>
      <c r="AC569" t="inlineStr"/>
      <c r="AD569" s="6" t="n">
        <v>46934</v>
      </c>
    </row>
    <row r="570">
      <c r="A570" t="inlineStr">
        <is>
          <t>V400001</t>
        </is>
      </c>
      <c r="B570" t="inlineStr">
        <is>
          <t>2021-2420</t>
        </is>
      </c>
      <c r="C570" t="n">
        <v>152</v>
      </c>
      <c r="D570" t="inlineStr">
        <is>
          <t>33 80 4960 105-1</t>
        </is>
      </c>
      <c r="E570" t="inlineStr">
        <is>
          <t>DB Cargo AG</t>
        </is>
      </c>
      <c r="F570" t="inlineStr">
        <is>
          <t>WBA</t>
        </is>
      </c>
      <c r="G570" t="inlineStr">
        <is>
          <t>80' 6-A CW</t>
        </is>
      </c>
      <c r="I570" s="6" t="n"/>
      <c r="J570" s="6" t="n"/>
      <c r="K570" t="inlineStr">
        <is>
          <t>run_initial_fixed_duration</t>
        </is>
      </c>
      <c r="L570" s="6" t="n">
        <v>44870</v>
      </c>
      <c r="M570" s="6" t="n">
        <v>47087</v>
      </c>
      <c r="N570" t="n">
        <v>2190</v>
      </c>
      <c r="O570" s="6" t="n">
        <v>47087</v>
      </c>
      <c r="S570" t="inlineStr">
        <is>
          <t>with various options</t>
        </is>
      </c>
      <c r="T570" s="6" t="n"/>
      <c r="U570" s="6" t="n"/>
      <c r="V570" t="n">
        <v>3</v>
      </c>
      <c r="W570" t="n">
        <v>0</v>
      </c>
      <c r="X570" s="6" t="n"/>
      <c r="Z570" s="6" t="n">
        <v>47087</v>
      </c>
      <c r="AA570" t="inlineStr">
        <is>
          <t>Endschlaufe - EndOfContract - DulyTP</t>
        </is>
      </c>
      <c r="AB570" s="6" t="n">
        <v>47087</v>
      </c>
      <c r="AC570" t="inlineStr"/>
      <c r="AD570" s="6" t="n">
        <v>46934</v>
      </c>
    </row>
    <row r="571">
      <c r="A571" t="inlineStr">
        <is>
          <t>V400001</t>
        </is>
      </c>
      <c r="B571" t="inlineStr">
        <is>
          <t>2021-2420</t>
        </is>
      </c>
      <c r="C571" t="n">
        <v>153</v>
      </c>
      <c r="D571" t="inlineStr">
        <is>
          <t>33 80 4960 106-9</t>
        </is>
      </c>
      <c r="E571" t="inlineStr">
        <is>
          <t>DB Cargo AG</t>
        </is>
      </c>
      <c r="F571" t="inlineStr">
        <is>
          <t>WBA</t>
        </is>
      </c>
      <c r="G571" t="inlineStr">
        <is>
          <t>80' 6-A CW</t>
        </is>
      </c>
      <c r="I571" s="6" t="n"/>
      <c r="J571" s="6" t="n"/>
      <c r="K571" t="inlineStr">
        <is>
          <t>run_initial_fixed_duration</t>
        </is>
      </c>
      <c r="L571" s="6" t="n">
        <v>44870</v>
      </c>
      <c r="M571" s="6" t="n">
        <v>47087</v>
      </c>
      <c r="N571" t="n">
        <v>2190</v>
      </c>
      <c r="O571" s="6" t="n">
        <v>47087</v>
      </c>
      <c r="S571" t="inlineStr">
        <is>
          <t>with various options</t>
        </is>
      </c>
      <c r="T571" s="6" t="n"/>
      <c r="U571" s="6" t="n"/>
      <c r="V571" t="n">
        <v>3</v>
      </c>
      <c r="W571" t="n">
        <v>0</v>
      </c>
      <c r="X571" s="6" t="n"/>
      <c r="Z571" s="6" t="n">
        <v>47087</v>
      </c>
      <c r="AA571" t="inlineStr">
        <is>
          <t>Endschlaufe - EndOfContract - DulyTP</t>
        </is>
      </c>
      <c r="AB571" s="6" t="n">
        <v>47087</v>
      </c>
      <c r="AC571" t="inlineStr"/>
      <c r="AD571" s="6" t="n">
        <v>46934</v>
      </c>
    </row>
    <row r="572">
      <c r="A572" t="inlineStr">
        <is>
          <t>V400001</t>
        </is>
      </c>
      <c r="B572" t="inlineStr">
        <is>
          <t>2021-2420</t>
        </is>
      </c>
      <c r="C572" t="n">
        <v>154</v>
      </c>
      <c r="D572" t="inlineStr">
        <is>
          <t>33 80 4960 107-7</t>
        </is>
      </c>
      <c r="E572" t="inlineStr">
        <is>
          <t>DB Cargo AG</t>
        </is>
      </c>
      <c r="F572" t="inlineStr">
        <is>
          <t>WBA</t>
        </is>
      </c>
      <c r="G572" t="inlineStr">
        <is>
          <t>80' 6-A CW</t>
        </is>
      </c>
      <c r="I572" s="6" t="n"/>
      <c r="J572" s="6" t="n"/>
      <c r="K572" t="inlineStr">
        <is>
          <t>run_initial_fixed_duration</t>
        </is>
      </c>
      <c r="L572" s="6" t="n">
        <v>44870</v>
      </c>
      <c r="M572" s="6" t="n">
        <v>47087</v>
      </c>
      <c r="N572" t="n">
        <v>2190</v>
      </c>
      <c r="O572" s="6" t="n">
        <v>47087</v>
      </c>
      <c r="S572" t="inlineStr">
        <is>
          <t>with various options</t>
        </is>
      </c>
      <c r="T572" s="6" t="n"/>
      <c r="U572" s="6" t="n"/>
      <c r="V572" t="n">
        <v>3</v>
      </c>
      <c r="W572" t="n">
        <v>0</v>
      </c>
      <c r="X572" s="6" t="n"/>
      <c r="Z572" s="6" t="n">
        <v>47087</v>
      </c>
      <c r="AA572" t="inlineStr">
        <is>
          <t>Endschlaufe - EndOfContract - DulyTP</t>
        </is>
      </c>
      <c r="AB572" s="6" t="n">
        <v>47087</v>
      </c>
      <c r="AC572" t="inlineStr"/>
      <c r="AD572" s="6" t="n">
        <v>46934</v>
      </c>
    </row>
    <row r="573">
      <c r="A573" t="inlineStr">
        <is>
          <t>V400001</t>
        </is>
      </c>
      <c r="B573" t="inlineStr">
        <is>
          <t>2021-2420</t>
        </is>
      </c>
      <c r="C573" t="n">
        <v>155</v>
      </c>
      <c r="D573" t="inlineStr">
        <is>
          <t>33 80 4960 108-5</t>
        </is>
      </c>
      <c r="E573" t="inlineStr">
        <is>
          <t>DB Cargo AG</t>
        </is>
      </c>
      <c r="F573" t="inlineStr">
        <is>
          <t>WBA</t>
        </is>
      </c>
      <c r="G573" t="inlineStr">
        <is>
          <t>80' 6-A CW</t>
        </is>
      </c>
      <c r="I573" s="6" t="n"/>
      <c r="J573" s="6" t="n"/>
      <c r="K573" t="inlineStr">
        <is>
          <t>run_initial_fixed_duration</t>
        </is>
      </c>
      <c r="L573" s="6" t="n">
        <v>44870</v>
      </c>
      <c r="M573" s="6" t="n">
        <v>47087</v>
      </c>
      <c r="N573" t="n">
        <v>2190</v>
      </c>
      <c r="O573" s="6" t="n">
        <v>47087</v>
      </c>
      <c r="S573" t="inlineStr">
        <is>
          <t>with various options</t>
        </is>
      </c>
      <c r="T573" s="6" t="n"/>
      <c r="U573" s="6" t="n"/>
      <c r="V573" t="n">
        <v>3</v>
      </c>
      <c r="W573" t="n">
        <v>0</v>
      </c>
      <c r="X573" s="6" t="n"/>
      <c r="Z573" s="6" t="n">
        <v>47087</v>
      </c>
      <c r="AA573" t="inlineStr">
        <is>
          <t>Endschlaufe - EndOfContract - DulyTP</t>
        </is>
      </c>
      <c r="AB573" s="6" t="n">
        <v>47087</v>
      </c>
      <c r="AC573" t="inlineStr"/>
      <c r="AD573" s="6" t="n">
        <v>46934</v>
      </c>
    </row>
    <row r="574">
      <c r="A574" t="inlineStr">
        <is>
          <t>V400001</t>
        </is>
      </c>
      <c r="B574" t="inlineStr">
        <is>
          <t>2021-2420</t>
        </is>
      </c>
      <c r="C574" t="n">
        <v>156</v>
      </c>
      <c r="D574" t="inlineStr">
        <is>
          <t>33 80 4960 109-3</t>
        </is>
      </c>
      <c r="E574" t="inlineStr">
        <is>
          <t>DB Cargo AG</t>
        </is>
      </c>
      <c r="F574" t="inlineStr">
        <is>
          <t>WBA</t>
        </is>
      </c>
      <c r="G574" t="inlineStr">
        <is>
          <t>80' 6-A CW</t>
        </is>
      </c>
      <c r="I574" s="6" t="n"/>
      <c r="J574" s="6" t="n"/>
      <c r="K574" t="inlineStr">
        <is>
          <t>run_initial_fixed_duration</t>
        </is>
      </c>
      <c r="L574" s="6" t="n">
        <v>44870</v>
      </c>
      <c r="M574" s="6" t="n">
        <v>47087</v>
      </c>
      <c r="N574" t="n">
        <v>2190</v>
      </c>
      <c r="O574" s="6" t="n">
        <v>47087</v>
      </c>
      <c r="S574" t="inlineStr">
        <is>
          <t>with various options</t>
        </is>
      </c>
      <c r="T574" s="6" t="n"/>
      <c r="U574" s="6" t="n"/>
      <c r="V574" t="n">
        <v>3</v>
      </c>
      <c r="W574" t="n">
        <v>0</v>
      </c>
      <c r="X574" s="6" t="n"/>
      <c r="Z574" s="6" t="n">
        <v>47087</v>
      </c>
      <c r="AA574" t="inlineStr">
        <is>
          <t>Endschlaufe - EndOfContract - DulyTP</t>
        </is>
      </c>
      <c r="AB574" s="6" t="n">
        <v>47087</v>
      </c>
      <c r="AC574" t="inlineStr"/>
      <c r="AD574" s="6" t="n">
        <v>46934</v>
      </c>
    </row>
    <row r="575">
      <c r="A575" t="inlineStr">
        <is>
          <t>V400001</t>
        </is>
      </c>
      <c r="B575" t="inlineStr">
        <is>
          <t>2021-2420</t>
        </is>
      </c>
      <c r="C575" t="n">
        <v>157</v>
      </c>
      <c r="D575" t="inlineStr">
        <is>
          <t>33 80 4960 178-8</t>
        </is>
      </c>
      <c r="E575" t="inlineStr">
        <is>
          <t>DB Cargo AG</t>
        </is>
      </c>
      <c r="F575" t="inlineStr">
        <is>
          <t>WBA</t>
        </is>
      </c>
      <c r="G575" t="inlineStr">
        <is>
          <t>80' 6-A CW</t>
        </is>
      </c>
      <c r="I575" s="6" t="n"/>
      <c r="J575" s="6" t="n"/>
      <c r="K575" t="inlineStr">
        <is>
          <t>run_initial_fixed_duration</t>
        </is>
      </c>
      <c r="L575" s="6" t="n">
        <v>44909</v>
      </c>
      <c r="M575" s="6" t="n">
        <v>47087</v>
      </c>
      <c r="N575" t="n">
        <v>2190</v>
      </c>
      <c r="O575" s="6" t="n">
        <v>47087</v>
      </c>
      <c r="S575" t="inlineStr">
        <is>
          <t>with various options</t>
        </is>
      </c>
      <c r="T575" s="6" t="n"/>
      <c r="U575" s="6" t="n"/>
      <c r="V575" t="n">
        <v>3</v>
      </c>
      <c r="W575" t="n">
        <v>0</v>
      </c>
      <c r="X575" s="6" t="n"/>
      <c r="Z575" s="6" t="n">
        <v>47087</v>
      </c>
      <c r="AA575" t="inlineStr">
        <is>
          <t>Endschlaufe - EndOfContract - DulyTP</t>
        </is>
      </c>
      <c r="AB575" s="6" t="n">
        <v>47087</v>
      </c>
      <c r="AC575" t="inlineStr"/>
      <c r="AD575" s="6" t="n">
        <v>46934</v>
      </c>
    </row>
    <row r="576">
      <c r="A576" t="inlineStr">
        <is>
          <t>V400001</t>
        </is>
      </c>
      <c r="B576" t="inlineStr">
        <is>
          <t>2021-2420</t>
        </is>
      </c>
      <c r="C576" t="n">
        <v>158</v>
      </c>
      <c r="D576" t="inlineStr">
        <is>
          <t>33 80 4960 179-6</t>
        </is>
      </c>
      <c r="E576" t="inlineStr">
        <is>
          <t>DB Cargo AG</t>
        </is>
      </c>
      <c r="F576" t="inlineStr">
        <is>
          <t>WBA</t>
        </is>
      </c>
      <c r="G576" t="inlineStr">
        <is>
          <t>80' 6-A CW</t>
        </is>
      </c>
      <c r="I576" s="6" t="n"/>
      <c r="J576" s="6" t="n"/>
      <c r="K576" t="inlineStr">
        <is>
          <t>run_initial_fixed_duration</t>
        </is>
      </c>
      <c r="L576" s="6" t="n">
        <v>44909</v>
      </c>
      <c r="M576" s="6" t="n">
        <v>47087</v>
      </c>
      <c r="N576" t="n">
        <v>2190</v>
      </c>
      <c r="O576" s="6" t="n">
        <v>47087</v>
      </c>
      <c r="S576" t="inlineStr">
        <is>
          <t>with various options</t>
        </is>
      </c>
      <c r="T576" s="6" t="n"/>
      <c r="U576" s="6" t="n"/>
      <c r="V576" t="n">
        <v>3</v>
      </c>
      <c r="W576" t="n">
        <v>0</v>
      </c>
      <c r="X576" s="6" t="n"/>
      <c r="Z576" s="6" t="n">
        <v>47087</v>
      </c>
      <c r="AA576" t="inlineStr">
        <is>
          <t>Endschlaufe - EndOfContract - DulyTP</t>
        </is>
      </c>
      <c r="AB576" s="6" t="n">
        <v>47087</v>
      </c>
      <c r="AC576" t="inlineStr"/>
      <c r="AD576" s="6" t="n">
        <v>46934</v>
      </c>
    </row>
    <row r="577">
      <c r="A577" t="inlineStr">
        <is>
          <t>V400001</t>
        </is>
      </c>
      <c r="B577" t="inlineStr">
        <is>
          <t>2021-2420</t>
        </is>
      </c>
      <c r="C577" t="n">
        <v>159</v>
      </c>
      <c r="D577" t="inlineStr">
        <is>
          <t>33 80 4960 180-4</t>
        </is>
      </c>
      <c r="E577" t="inlineStr">
        <is>
          <t>DB Cargo AG</t>
        </is>
      </c>
      <c r="F577" t="inlineStr">
        <is>
          <t>WBA</t>
        </is>
      </c>
      <c r="G577" t="inlineStr">
        <is>
          <t>80' 6-A CW</t>
        </is>
      </c>
      <c r="I577" s="6" t="n"/>
      <c r="J577" s="6" t="n"/>
      <c r="K577" t="inlineStr">
        <is>
          <t>run_initial_fixed_duration</t>
        </is>
      </c>
      <c r="L577" s="6" t="n">
        <v>44909</v>
      </c>
      <c r="M577" s="6" t="n">
        <v>47087</v>
      </c>
      <c r="N577" t="n">
        <v>2190</v>
      </c>
      <c r="O577" s="6" t="n">
        <v>47087</v>
      </c>
      <c r="S577" t="inlineStr">
        <is>
          <t>with various options</t>
        </is>
      </c>
      <c r="T577" s="6" t="n"/>
      <c r="U577" s="6" t="n"/>
      <c r="V577" t="n">
        <v>3</v>
      </c>
      <c r="W577" t="n">
        <v>0</v>
      </c>
      <c r="X577" s="6" t="n"/>
      <c r="Z577" s="6" t="n">
        <v>47087</v>
      </c>
      <c r="AA577" t="inlineStr">
        <is>
          <t>Endschlaufe - EndOfContract - DulyTP</t>
        </is>
      </c>
      <c r="AB577" s="6" t="n">
        <v>47087</v>
      </c>
      <c r="AC577" t="inlineStr"/>
      <c r="AD577" s="6" t="n">
        <v>46934</v>
      </c>
    </row>
    <row r="578">
      <c r="A578" t="inlineStr">
        <is>
          <t>V400001</t>
        </is>
      </c>
      <c r="B578" t="inlineStr">
        <is>
          <t>2021-2420</t>
        </is>
      </c>
      <c r="C578" t="n">
        <v>160</v>
      </c>
      <c r="D578" t="inlineStr">
        <is>
          <t>33 80 4960 181-2</t>
        </is>
      </c>
      <c r="E578" t="inlineStr">
        <is>
          <t>DB Cargo AG</t>
        </is>
      </c>
      <c r="F578" t="inlineStr">
        <is>
          <t>WBA</t>
        </is>
      </c>
      <c r="G578" t="inlineStr">
        <is>
          <t>80' 6-A CW</t>
        </is>
      </c>
      <c r="I578" s="6" t="n"/>
      <c r="J578" s="6" t="n"/>
      <c r="K578" t="inlineStr">
        <is>
          <t>run_initial_fixed_duration</t>
        </is>
      </c>
      <c r="L578" s="6" t="n">
        <v>44909</v>
      </c>
      <c r="M578" s="6" t="n">
        <v>47087</v>
      </c>
      <c r="N578" t="n">
        <v>2190</v>
      </c>
      <c r="O578" s="6" t="n">
        <v>47087</v>
      </c>
      <c r="S578" t="inlineStr">
        <is>
          <t>with various options</t>
        </is>
      </c>
      <c r="T578" s="6" t="n"/>
      <c r="U578" s="6" t="n"/>
      <c r="V578" t="n">
        <v>3</v>
      </c>
      <c r="W578" t="n">
        <v>0</v>
      </c>
      <c r="X578" s="6" t="n"/>
      <c r="Z578" s="6" t="n">
        <v>47087</v>
      </c>
      <c r="AA578" t="inlineStr">
        <is>
          <t>Endschlaufe - EndOfContract - DulyTP</t>
        </is>
      </c>
      <c r="AB578" s="6" t="n">
        <v>47087</v>
      </c>
      <c r="AC578" t="inlineStr"/>
      <c r="AD578" s="6" t="n">
        <v>46934</v>
      </c>
    </row>
    <row r="579">
      <c r="A579" t="inlineStr">
        <is>
          <t>V400001</t>
        </is>
      </c>
      <c r="B579" t="inlineStr">
        <is>
          <t>2021-2420</t>
        </is>
      </c>
      <c r="C579" t="n">
        <v>161</v>
      </c>
      <c r="D579" t="inlineStr">
        <is>
          <t>33 80 4960 182-0</t>
        </is>
      </c>
      <c r="E579" t="inlineStr">
        <is>
          <t>DB Cargo AG</t>
        </is>
      </c>
      <c r="F579" t="inlineStr">
        <is>
          <t>WBA</t>
        </is>
      </c>
      <c r="G579" t="inlineStr">
        <is>
          <t>80' 6-A CW</t>
        </is>
      </c>
      <c r="I579" s="6" t="n"/>
      <c r="J579" s="6" t="n"/>
      <c r="K579" t="inlineStr">
        <is>
          <t>run_initial_fixed_duration</t>
        </is>
      </c>
      <c r="L579" s="6" t="n">
        <v>44909</v>
      </c>
      <c r="M579" s="6" t="n">
        <v>47087</v>
      </c>
      <c r="N579" t="n">
        <v>2190</v>
      </c>
      <c r="O579" s="6" t="n">
        <v>47087</v>
      </c>
      <c r="S579" t="inlineStr">
        <is>
          <t>with various options</t>
        </is>
      </c>
      <c r="T579" s="6" t="n"/>
      <c r="U579" s="6" t="n"/>
      <c r="V579" t="n">
        <v>3</v>
      </c>
      <c r="W579" t="n">
        <v>0</v>
      </c>
      <c r="X579" s="6" t="n"/>
      <c r="Z579" s="6" t="n">
        <v>47087</v>
      </c>
      <c r="AA579" t="inlineStr">
        <is>
          <t>Endschlaufe - EndOfContract - DulyTP</t>
        </is>
      </c>
      <c r="AB579" s="6" t="n">
        <v>47087</v>
      </c>
      <c r="AC579" t="inlineStr"/>
      <c r="AD579" s="6" t="n">
        <v>46934</v>
      </c>
    </row>
    <row r="580">
      <c r="A580" t="inlineStr">
        <is>
          <t>V400001</t>
        </is>
      </c>
      <c r="B580" t="inlineStr">
        <is>
          <t>2021-2420</t>
        </is>
      </c>
      <c r="C580" t="n">
        <v>162</v>
      </c>
      <c r="D580" t="inlineStr">
        <is>
          <t>33 80 4960 183-8</t>
        </is>
      </c>
      <c r="E580" t="inlineStr">
        <is>
          <t>DB Cargo AG</t>
        </is>
      </c>
      <c r="F580" t="inlineStr">
        <is>
          <t>WBA</t>
        </is>
      </c>
      <c r="G580" t="inlineStr">
        <is>
          <t>80' 6-A CW</t>
        </is>
      </c>
      <c r="I580" s="6" t="n"/>
      <c r="J580" s="6" t="n"/>
      <c r="K580" t="inlineStr">
        <is>
          <t>run_initial_fixed_duration</t>
        </is>
      </c>
      <c r="L580" s="6" t="n">
        <v>44909</v>
      </c>
      <c r="M580" s="6" t="n">
        <v>47087</v>
      </c>
      <c r="N580" t="n">
        <v>2190</v>
      </c>
      <c r="O580" s="6" t="n">
        <v>47087</v>
      </c>
      <c r="S580" t="inlineStr">
        <is>
          <t>with various options</t>
        </is>
      </c>
      <c r="T580" s="6" t="n"/>
      <c r="U580" s="6" t="n"/>
      <c r="V580" t="n">
        <v>3</v>
      </c>
      <c r="W580" t="n">
        <v>0</v>
      </c>
      <c r="X580" s="6" t="n"/>
      <c r="Z580" s="6" t="n">
        <v>47087</v>
      </c>
      <c r="AA580" t="inlineStr">
        <is>
          <t>Endschlaufe - EndOfContract - DulyTP</t>
        </is>
      </c>
      <c r="AB580" s="6" t="n">
        <v>47087</v>
      </c>
      <c r="AC580" t="inlineStr"/>
      <c r="AD580" s="6" t="n">
        <v>46934</v>
      </c>
    </row>
    <row r="581">
      <c r="A581" t="inlineStr">
        <is>
          <t>V400001</t>
        </is>
      </c>
      <c r="B581" t="inlineStr">
        <is>
          <t>2021-2420</t>
        </is>
      </c>
      <c r="C581" t="n">
        <v>164</v>
      </c>
      <c r="D581" t="inlineStr">
        <is>
          <t>33 80 4960 185-3</t>
        </is>
      </c>
      <c r="E581" t="inlineStr">
        <is>
          <t>DB Cargo AG</t>
        </is>
      </c>
      <c r="F581" t="inlineStr">
        <is>
          <t>WBA</t>
        </is>
      </c>
      <c r="G581" t="inlineStr">
        <is>
          <t>80' 6-A CW</t>
        </is>
      </c>
      <c r="I581" s="6" t="n"/>
      <c r="J581" s="6" t="n"/>
      <c r="K581" t="inlineStr">
        <is>
          <t>run_initial_fixed_duration</t>
        </is>
      </c>
      <c r="L581" s="6" t="n">
        <v>44909</v>
      </c>
      <c r="M581" s="6" t="n">
        <v>47087</v>
      </c>
      <c r="N581" t="n">
        <v>2190</v>
      </c>
      <c r="O581" s="6" t="n">
        <v>47087</v>
      </c>
      <c r="S581" t="inlineStr">
        <is>
          <t>with various options</t>
        </is>
      </c>
      <c r="T581" s="6" t="n"/>
      <c r="U581" s="6" t="n"/>
      <c r="V581" t="n">
        <v>3</v>
      </c>
      <c r="W581" t="n">
        <v>0</v>
      </c>
      <c r="X581" s="6" t="n"/>
      <c r="Z581" s="6" t="n">
        <v>47087</v>
      </c>
      <c r="AA581" t="inlineStr">
        <is>
          <t>Endschlaufe - EndOfContract - DulyTP</t>
        </is>
      </c>
      <c r="AB581" s="6" t="n">
        <v>47087</v>
      </c>
      <c r="AC581" t="inlineStr"/>
      <c r="AD581" s="6" t="n">
        <v>46934</v>
      </c>
    </row>
    <row r="582">
      <c r="A582" t="inlineStr">
        <is>
          <t>V400001</t>
        </is>
      </c>
      <c r="B582" t="inlineStr">
        <is>
          <t>2021-2420</t>
        </is>
      </c>
      <c r="C582" t="n">
        <v>165</v>
      </c>
      <c r="D582" t="inlineStr">
        <is>
          <t>33 80 4960 186-1</t>
        </is>
      </c>
      <c r="E582" t="inlineStr">
        <is>
          <t>DB Cargo AG</t>
        </is>
      </c>
      <c r="F582" t="inlineStr">
        <is>
          <t>WBA</t>
        </is>
      </c>
      <c r="G582" t="inlineStr">
        <is>
          <t>80' 6-A CW</t>
        </is>
      </c>
      <c r="I582" s="6" t="n"/>
      <c r="J582" s="6" t="n"/>
      <c r="K582" t="inlineStr">
        <is>
          <t>run_initial_fixed_duration</t>
        </is>
      </c>
      <c r="L582" s="6" t="n">
        <v>44909</v>
      </c>
      <c r="M582" s="6" t="n">
        <v>47087</v>
      </c>
      <c r="N582" t="n">
        <v>2190</v>
      </c>
      <c r="O582" s="6" t="n">
        <v>47087</v>
      </c>
      <c r="S582" t="inlineStr">
        <is>
          <t>with various options</t>
        </is>
      </c>
      <c r="T582" s="6" t="n"/>
      <c r="U582" s="6" t="n"/>
      <c r="V582" t="n">
        <v>3</v>
      </c>
      <c r="W582" t="n">
        <v>0</v>
      </c>
      <c r="X582" s="6" t="n"/>
      <c r="Z582" s="6" t="n">
        <v>47087</v>
      </c>
      <c r="AA582" t="inlineStr">
        <is>
          <t>Endschlaufe - EndOfContract - DulyTP</t>
        </is>
      </c>
      <c r="AB582" s="6" t="n">
        <v>47087</v>
      </c>
      <c r="AC582" t="inlineStr"/>
      <c r="AD582" s="6" t="n">
        <v>46934</v>
      </c>
    </row>
    <row r="583">
      <c r="A583" t="inlineStr">
        <is>
          <t>V400001</t>
        </is>
      </c>
      <c r="B583" t="inlineStr">
        <is>
          <t>2021-2420</t>
        </is>
      </c>
      <c r="C583" t="n">
        <v>166</v>
      </c>
      <c r="D583" t="inlineStr">
        <is>
          <t>33 80 4960 187-9</t>
        </is>
      </c>
      <c r="E583" t="inlineStr">
        <is>
          <t>DB Cargo AG</t>
        </is>
      </c>
      <c r="F583" t="inlineStr">
        <is>
          <t>WBA</t>
        </is>
      </c>
      <c r="G583" t="inlineStr">
        <is>
          <t>80' 6-A CW</t>
        </is>
      </c>
      <c r="I583" s="6" t="n"/>
      <c r="J583" s="6" t="n"/>
      <c r="K583" t="inlineStr">
        <is>
          <t>run_initial_fixed_duration</t>
        </is>
      </c>
      <c r="L583" s="6" t="n">
        <v>44909</v>
      </c>
      <c r="M583" s="6" t="n">
        <v>47087</v>
      </c>
      <c r="N583" t="n">
        <v>2190</v>
      </c>
      <c r="O583" s="6" t="n">
        <v>47087</v>
      </c>
      <c r="S583" t="inlineStr">
        <is>
          <t>with various options</t>
        </is>
      </c>
      <c r="T583" s="6" t="n"/>
      <c r="U583" s="6" t="n"/>
      <c r="V583" t="n">
        <v>3</v>
      </c>
      <c r="W583" t="n">
        <v>0</v>
      </c>
      <c r="X583" s="6" t="n"/>
      <c r="Z583" s="6" t="n">
        <v>47087</v>
      </c>
      <c r="AA583" t="inlineStr">
        <is>
          <t>Endschlaufe - EndOfContract - DulyTP</t>
        </is>
      </c>
      <c r="AB583" s="6" t="n">
        <v>47087</v>
      </c>
      <c r="AC583" t="inlineStr"/>
      <c r="AD583" s="6" t="n">
        <v>46934</v>
      </c>
    </row>
    <row r="584">
      <c r="A584" t="inlineStr">
        <is>
          <t>V400001</t>
        </is>
      </c>
      <c r="B584" t="inlineStr">
        <is>
          <t>2021-2420</t>
        </is>
      </c>
      <c r="C584" t="n">
        <v>167</v>
      </c>
      <c r="D584" t="inlineStr">
        <is>
          <t>33 80 4960 188-7</t>
        </is>
      </c>
      <c r="E584" t="inlineStr">
        <is>
          <t>DB Cargo AG</t>
        </is>
      </c>
      <c r="F584" t="inlineStr">
        <is>
          <t>WBA</t>
        </is>
      </c>
      <c r="G584" t="inlineStr">
        <is>
          <t>80' 6-A CW</t>
        </is>
      </c>
      <c r="I584" s="6" t="n"/>
      <c r="J584" s="6" t="n"/>
      <c r="K584" t="inlineStr">
        <is>
          <t>run_initial_fixed_duration</t>
        </is>
      </c>
      <c r="L584" s="6" t="n">
        <v>44909</v>
      </c>
      <c r="M584" s="6" t="n">
        <v>47087</v>
      </c>
      <c r="N584" t="n">
        <v>2190</v>
      </c>
      <c r="O584" s="6" t="n">
        <v>47087</v>
      </c>
      <c r="S584" t="inlineStr">
        <is>
          <t>with various options</t>
        </is>
      </c>
      <c r="T584" s="6" t="n"/>
      <c r="U584" s="6" t="n"/>
      <c r="V584" t="n">
        <v>3</v>
      </c>
      <c r="W584" t="n">
        <v>0</v>
      </c>
      <c r="X584" s="6" t="n"/>
      <c r="Z584" s="6" t="n">
        <v>47087</v>
      </c>
      <c r="AA584" t="inlineStr">
        <is>
          <t>Endschlaufe - EndOfContract - DulyTP</t>
        </is>
      </c>
      <c r="AB584" s="6" t="n">
        <v>47087</v>
      </c>
      <c r="AC584" t="inlineStr"/>
      <c r="AD584" s="6" t="n">
        <v>46934</v>
      </c>
    </row>
    <row r="585">
      <c r="A585" t="inlineStr">
        <is>
          <t>V400001</t>
        </is>
      </c>
      <c r="B585" t="inlineStr">
        <is>
          <t>2021-2420</t>
        </is>
      </c>
      <c r="C585" t="n">
        <v>168</v>
      </c>
      <c r="D585" t="inlineStr">
        <is>
          <t>33 80 4960 189-5</t>
        </is>
      </c>
      <c r="E585" t="inlineStr">
        <is>
          <t>DB Cargo AG</t>
        </is>
      </c>
      <c r="F585" t="inlineStr">
        <is>
          <t>WBA</t>
        </is>
      </c>
      <c r="G585" t="inlineStr">
        <is>
          <t>80' 6-A CW</t>
        </is>
      </c>
      <c r="I585" s="6" t="n"/>
      <c r="J585" s="6" t="n"/>
      <c r="K585" t="inlineStr">
        <is>
          <t>run_initial_fixed_duration</t>
        </is>
      </c>
      <c r="L585" s="6" t="n">
        <v>44909</v>
      </c>
      <c r="M585" s="6" t="n">
        <v>47087</v>
      </c>
      <c r="N585" t="n">
        <v>2190</v>
      </c>
      <c r="O585" s="6" t="n">
        <v>47087</v>
      </c>
      <c r="S585" t="inlineStr">
        <is>
          <t>with various options</t>
        </is>
      </c>
      <c r="T585" s="6" t="n"/>
      <c r="U585" s="6" t="n"/>
      <c r="V585" t="n">
        <v>3</v>
      </c>
      <c r="W585" t="n">
        <v>0</v>
      </c>
      <c r="X585" s="6" t="n"/>
      <c r="Z585" s="6" t="n">
        <v>47087</v>
      </c>
      <c r="AA585" t="inlineStr">
        <is>
          <t>Endschlaufe - EndOfContract - DulyTP</t>
        </is>
      </c>
      <c r="AB585" s="6" t="n">
        <v>47087</v>
      </c>
      <c r="AC585" t="inlineStr"/>
      <c r="AD585" s="6" t="n">
        <v>46934</v>
      </c>
    </row>
    <row r="586">
      <c r="A586" t="inlineStr">
        <is>
          <t>V400001</t>
        </is>
      </c>
      <c r="B586" t="inlineStr">
        <is>
          <t>2021-2420</t>
        </is>
      </c>
      <c r="C586" t="n">
        <v>169</v>
      </c>
      <c r="D586" t="inlineStr">
        <is>
          <t>33 80 4960 190-3</t>
        </is>
      </c>
      <c r="E586" t="inlineStr">
        <is>
          <t>DB Cargo AG</t>
        </is>
      </c>
      <c r="F586" t="inlineStr">
        <is>
          <t>WBA</t>
        </is>
      </c>
      <c r="G586" t="inlineStr">
        <is>
          <t>80' 6-A CW</t>
        </is>
      </c>
      <c r="I586" s="6" t="n"/>
      <c r="J586" s="6" t="n"/>
      <c r="K586" t="inlineStr">
        <is>
          <t>run_initial_fixed_duration</t>
        </is>
      </c>
      <c r="L586" s="6" t="n">
        <v>44909</v>
      </c>
      <c r="M586" s="6" t="n">
        <v>47087</v>
      </c>
      <c r="N586" t="n">
        <v>2190</v>
      </c>
      <c r="O586" s="6" t="n">
        <v>47087</v>
      </c>
      <c r="S586" t="inlineStr">
        <is>
          <t>with various options</t>
        </is>
      </c>
      <c r="T586" s="6" t="n"/>
      <c r="U586" s="6" t="n"/>
      <c r="V586" t="n">
        <v>3</v>
      </c>
      <c r="W586" t="n">
        <v>0</v>
      </c>
      <c r="X586" s="6" t="n"/>
      <c r="Z586" s="6" t="n">
        <v>47087</v>
      </c>
      <c r="AA586" t="inlineStr">
        <is>
          <t>Endschlaufe - EndOfContract - DulyTP</t>
        </is>
      </c>
      <c r="AB586" s="6" t="n">
        <v>47087</v>
      </c>
      <c r="AC586" t="inlineStr"/>
      <c r="AD586" s="6" t="n">
        <v>46934</v>
      </c>
    </row>
    <row r="587">
      <c r="A587" t="inlineStr">
        <is>
          <t>V400001</t>
        </is>
      </c>
      <c r="B587" t="inlineStr">
        <is>
          <t>2021-2420</t>
        </is>
      </c>
      <c r="C587" t="n">
        <v>170</v>
      </c>
      <c r="D587" t="inlineStr">
        <is>
          <t>33 80 4960 191-1</t>
        </is>
      </c>
      <c r="E587" t="inlineStr">
        <is>
          <t>DB Cargo AG</t>
        </is>
      </c>
      <c r="F587" t="inlineStr">
        <is>
          <t>WBA</t>
        </is>
      </c>
      <c r="G587" t="inlineStr">
        <is>
          <t>80' 6-A CW</t>
        </is>
      </c>
      <c r="I587" s="6" t="n"/>
      <c r="J587" s="6" t="n"/>
      <c r="K587" t="inlineStr">
        <is>
          <t>run_initial_fixed_duration</t>
        </is>
      </c>
      <c r="L587" s="6" t="n">
        <v>44909</v>
      </c>
      <c r="M587" s="6" t="n">
        <v>47087</v>
      </c>
      <c r="N587" t="n">
        <v>2190</v>
      </c>
      <c r="O587" s="6" t="n">
        <v>47087</v>
      </c>
      <c r="S587" t="inlineStr">
        <is>
          <t>with various options</t>
        </is>
      </c>
      <c r="T587" s="6" t="n"/>
      <c r="U587" s="6" t="n"/>
      <c r="V587" t="n">
        <v>3</v>
      </c>
      <c r="W587" t="n">
        <v>0</v>
      </c>
      <c r="X587" s="6" t="n"/>
      <c r="Z587" s="6" t="n">
        <v>47087</v>
      </c>
      <c r="AA587" t="inlineStr">
        <is>
          <t>Endschlaufe - EndOfContract - DulyTP</t>
        </is>
      </c>
      <c r="AB587" s="6" t="n">
        <v>47087</v>
      </c>
      <c r="AC587" t="inlineStr"/>
      <c r="AD587" s="6" t="n">
        <v>46934</v>
      </c>
    </row>
    <row r="588">
      <c r="A588" t="inlineStr">
        <is>
          <t>V400001</t>
        </is>
      </c>
      <c r="B588" t="inlineStr">
        <is>
          <t>2021-2420</t>
        </is>
      </c>
      <c r="C588" t="n">
        <v>171</v>
      </c>
      <c r="D588" t="inlineStr">
        <is>
          <t>33 80 4960 192-9</t>
        </is>
      </c>
      <c r="E588" t="inlineStr">
        <is>
          <t>DB Cargo AG</t>
        </is>
      </c>
      <c r="F588" t="inlineStr">
        <is>
          <t>WBA</t>
        </is>
      </c>
      <c r="G588" t="inlineStr">
        <is>
          <t>80' 6-A CW</t>
        </is>
      </c>
      <c r="I588" s="6" t="n"/>
      <c r="J588" s="6" t="n"/>
      <c r="K588" t="inlineStr">
        <is>
          <t>run_initial_fixed_duration</t>
        </is>
      </c>
      <c r="L588" s="6" t="n">
        <v>44909</v>
      </c>
      <c r="M588" s="6" t="n">
        <v>47087</v>
      </c>
      <c r="N588" t="n">
        <v>2190</v>
      </c>
      <c r="O588" s="6" t="n">
        <v>47087</v>
      </c>
      <c r="S588" t="inlineStr">
        <is>
          <t>with various options</t>
        </is>
      </c>
      <c r="T588" s="6" t="n"/>
      <c r="U588" s="6" t="n"/>
      <c r="V588" t="n">
        <v>3</v>
      </c>
      <c r="W588" t="n">
        <v>0</v>
      </c>
      <c r="X588" s="6" t="n"/>
      <c r="Z588" s="6" t="n">
        <v>47087</v>
      </c>
      <c r="AA588" t="inlineStr">
        <is>
          <t>Endschlaufe - EndOfContract - DulyTP</t>
        </is>
      </c>
      <c r="AB588" s="6" t="n">
        <v>47087</v>
      </c>
      <c r="AC588" t="inlineStr"/>
      <c r="AD588" s="6" t="n">
        <v>46934</v>
      </c>
    </row>
    <row r="589">
      <c r="A589" t="inlineStr">
        <is>
          <t>V400001</t>
        </is>
      </c>
      <c r="B589" t="inlineStr">
        <is>
          <t>2021-2420</t>
        </is>
      </c>
      <c r="C589" t="n">
        <v>172</v>
      </c>
      <c r="D589" t="inlineStr">
        <is>
          <t>33 80 4960 193-7</t>
        </is>
      </c>
      <c r="E589" t="inlineStr">
        <is>
          <t>DB Cargo AG</t>
        </is>
      </c>
      <c r="F589" t="inlineStr">
        <is>
          <t>WBA</t>
        </is>
      </c>
      <c r="G589" t="inlineStr">
        <is>
          <t>80' 6-A CW</t>
        </is>
      </c>
      <c r="I589" s="6" t="n"/>
      <c r="J589" s="6" t="n"/>
      <c r="K589" t="inlineStr">
        <is>
          <t>run_initial_fixed_duration</t>
        </is>
      </c>
      <c r="L589" s="6" t="n">
        <v>44909</v>
      </c>
      <c r="M589" s="6" t="n">
        <v>47087</v>
      </c>
      <c r="N589" t="n">
        <v>2190</v>
      </c>
      <c r="O589" s="6" t="n">
        <v>47087</v>
      </c>
      <c r="S589" t="inlineStr">
        <is>
          <t>with various options</t>
        </is>
      </c>
      <c r="T589" s="6" t="n"/>
      <c r="U589" s="6" t="n"/>
      <c r="V589" t="n">
        <v>3</v>
      </c>
      <c r="W589" t="n">
        <v>0</v>
      </c>
      <c r="X589" s="6" t="n"/>
      <c r="Z589" s="6" t="n">
        <v>47087</v>
      </c>
      <c r="AA589" t="inlineStr">
        <is>
          <t>Endschlaufe - EndOfContract - DulyTP</t>
        </is>
      </c>
      <c r="AB589" s="6" t="n">
        <v>47087</v>
      </c>
      <c r="AC589" t="inlineStr"/>
      <c r="AD589" s="6" t="n">
        <v>46934</v>
      </c>
    </row>
    <row r="590">
      <c r="A590" t="inlineStr">
        <is>
          <t>V400001</t>
        </is>
      </c>
      <c r="B590" t="inlineStr">
        <is>
          <t>2021-2420</t>
        </is>
      </c>
      <c r="C590" t="n">
        <v>174</v>
      </c>
      <c r="D590" t="inlineStr">
        <is>
          <t>33 80 4960 195-2</t>
        </is>
      </c>
      <c r="E590" t="inlineStr">
        <is>
          <t>DB Cargo AG</t>
        </is>
      </c>
      <c r="F590" t="inlineStr">
        <is>
          <t>WBA</t>
        </is>
      </c>
      <c r="G590" t="inlineStr">
        <is>
          <t>80' 6-A CW</t>
        </is>
      </c>
      <c r="I590" s="6" t="n"/>
      <c r="J590" s="6" t="n"/>
      <c r="K590" t="inlineStr">
        <is>
          <t>run_initial_fixed_duration</t>
        </is>
      </c>
      <c r="L590" s="6" t="n">
        <v>44909</v>
      </c>
      <c r="M590" s="6" t="n">
        <v>47087</v>
      </c>
      <c r="N590" t="n">
        <v>2190</v>
      </c>
      <c r="O590" s="6" t="n">
        <v>47087</v>
      </c>
      <c r="S590" t="inlineStr">
        <is>
          <t>with various options</t>
        </is>
      </c>
      <c r="T590" s="6" t="n"/>
      <c r="U590" s="6" t="n"/>
      <c r="V590" t="n">
        <v>3</v>
      </c>
      <c r="W590" t="n">
        <v>0</v>
      </c>
      <c r="X590" s="6" t="n"/>
      <c r="Z590" s="6" t="n">
        <v>47087</v>
      </c>
      <c r="AA590" t="inlineStr">
        <is>
          <t>Endschlaufe - EndOfContract - DulyTP</t>
        </is>
      </c>
      <c r="AB590" s="6" t="n">
        <v>47087</v>
      </c>
      <c r="AC590" t="inlineStr"/>
      <c r="AD590" s="6" t="n">
        <v>46934</v>
      </c>
    </row>
    <row r="591">
      <c r="A591" t="inlineStr">
        <is>
          <t>V400001</t>
        </is>
      </c>
      <c r="B591" t="inlineStr">
        <is>
          <t>2021-2420</t>
        </is>
      </c>
      <c r="C591" t="n">
        <v>176</v>
      </c>
      <c r="D591" t="inlineStr">
        <is>
          <t>33 80 4960 197-8</t>
        </is>
      </c>
      <c r="E591" t="inlineStr">
        <is>
          <t>DB Cargo AG</t>
        </is>
      </c>
      <c r="F591" t="inlineStr">
        <is>
          <t>WBA</t>
        </is>
      </c>
      <c r="G591" t="inlineStr">
        <is>
          <t>80' 6-A CW</t>
        </is>
      </c>
      <c r="I591" s="6" t="n"/>
      <c r="J591" s="6" t="n"/>
      <c r="K591" t="inlineStr">
        <is>
          <t>run_initial_fixed_duration</t>
        </is>
      </c>
      <c r="L591" s="6" t="n">
        <v>44909</v>
      </c>
      <c r="M591" s="6" t="n">
        <v>47087</v>
      </c>
      <c r="N591" t="n">
        <v>2190</v>
      </c>
      <c r="O591" s="6" t="n">
        <v>47087</v>
      </c>
      <c r="S591" t="inlineStr">
        <is>
          <t>with various options</t>
        </is>
      </c>
      <c r="T591" s="6" t="n"/>
      <c r="U591" s="6" t="n"/>
      <c r="V591" t="n">
        <v>3</v>
      </c>
      <c r="W591" t="n">
        <v>0</v>
      </c>
      <c r="X591" s="6" t="n"/>
      <c r="Z591" s="6" t="n">
        <v>47087</v>
      </c>
      <c r="AA591" t="inlineStr">
        <is>
          <t>Endschlaufe - EndOfContract - DulyTP</t>
        </is>
      </c>
      <c r="AB591" s="6" t="n">
        <v>47087</v>
      </c>
      <c r="AC591" t="inlineStr"/>
      <c r="AD591" s="6" t="n">
        <v>46934</v>
      </c>
    </row>
    <row r="592">
      <c r="A592" t="inlineStr">
        <is>
          <t>V400001</t>
        </is>
      </c>
      <c r="B592" t="inlineStr">
        <is>
          <t>2021-2420</t>
        </is>
      </c>
      <c r="C592" t="n">
        <v>177</v>
      </c>
      <c r="D592" t="inlineStr">
        <is>
          <t>33 80 4960 198-6</t>
        </is>
      </c>
      <c r="E592" t="inlineStr">
        <is>
          <t>DB Cargo AG</t>
        </is>
      </c>
      <c r="F592" t="inlineStr">
        <is>
          <t>WBA</t>
        </is>
      </c>
      <c r="G592" t="inlineStr">
        <is>
          <t>80' 6-A CW</t>
        </is>
      </c>
      <c r="I592" s="6" t="n"/>
      <c r="J592" s="6" t="n"/>
      <c r="K592" t="inlineStr">
        <is>
          <t>run_initial_fixed_duration</t>
        </is>
      </c>
      <c r="L592" s="6" t="n">
        <v>44909</v>
      </c>
      <c r="M592" s="6" t="n">
        <v>47087</v>
      </c>
      <c r="N592" t="n">
        <v>2190</v>
      </c>
      <c r="O592" s="6" t="n">
        <v>47087</v>
      </c>
      <c r="S592" t="inlineStr">
        <is>
          <t>with various options</t>
        </is>
      </c>
      <c r="T592" s="6" t="n"/>
      <c r="U592" s="6" t="n"/>
      <c r="V592" t="n">
        <v>3</v>
      </c>
      <c r="W592" t="n">
        <v>0</v>
      </c>
      <c r="X592" s="6" t="n"/>
      <c r="Z592" s="6" t="n">
        <v>47087</v>
      </c>
      <c r="AA592" t="inlineStr">
        <is>
          <t>Endschlaufe - EndOfContract - DulyTP</t>
        </is>
      </c>
      <c r="AB592" s="6" t="n">
        <v>47087</v>
      </c>
      <c r="AC592" t="inlineStr"/>
      <c r="AD592" s="6" t="n">
        <v>46934</v>
      </c>
    </row>
    <row r="593">
      <c r="A593" t="inlineStr">
        <is>
          <t>V400006</t>
        </is>
      </c>
      <c r="B593" t="inlineStr">
        <is>
          <t>2021-2420</t>
        </is>
      </c>
      <c r="C593" t="n">
        <v>24</v>
      </c>
      <c r="D593" t="inlineStr">
        <is>
          <t>33 80 4960 045-9</t>
        </is>
      </c>
      <c r="E593" t="inlineStr">
        <is>
          <t>DB Cargo AG</t>
        </is>
      </c>
      <c r="F593" t="inlineStr">
        <is>
          <t>WBA</t>
        </is>
      </c>
      <c r="G593" t="inlineStr">
        <is>
          <t>80' 6-A CW</t>
        </is>
      </c>
      <c r="I593" s="6" t="n"/>
      <c r="J593" s="6" t="n"/>
      <c r="K593" t="inlineStr">
        <is>
          <t>run_initial_fixed_duration</t>
        </is>
      </c>
      <c r="L593" s="6" t="n">
        <v>45112</v>
      </c>
      <c r="M593" s="6" t="n">
        <v>47330</v>
      </c>
      <c r="N593" t="n">
        <v>2190</v>
      </c>
      <c r="O593" s="6" t="n">
        <v>47330</v>
      </c>
      <c r="S593" t="inlineStr">
        <is>
          <t>with various options</t>
        </is>
      </c>
      <c r="T593" s="6" t="n"/>
      <c r="U593" s="6" t="n"/>
      <c r="V593" t="n">
        <v>3</v>
      </c>
      <c r="W593" t="n">
        <v>0</v>
      </c>
      <c r="X593" s="6" t="n"/>
      <c r="Z593" s="6" t="n">
        <v>47330</v>
      </c>
      <c r="AA593" t="inlineStr">
        <is>
          <t>Endschlaufe - EndOfContract - DulyTP</t>
        </is>
      </c>
      <c r="AB593" s="6" t="n">
        <v>47330</v>
      </c>
      <c r="AC593" t="inlineStr"/>
      <c r="AD593" s="6" t="n">
        <v>47177</v>
      </c>
    </row>
    <row r="594">
      <c r="A594" t="inlineStr">
        <is>
          <t>V400006</t>
        </is>
      </c>
      <c r="B594" t="inlineStr">
        <is>
          <t>2021-2420</t>
        </is>
      </c>
      <c r="C594" t="n">
        <v>26</v>
      </c>
      <c r="D594" t="inlineStr">
        <is>
          <t>33 80 4960 047-5</t>
        </is>
      </c>
      <c r="E594" t="inlineStr">
        <is>
          <t>DB Cargo AG</t>
        </is>
      </c>
      <c r="F594" t="inlineStr">
        <is>
          <t>WBA</t>
        </is>
      </c>
      <c r="G594" t="inlineStr">
        <is>
          <t>80' 6-A CW</t>
        </is>
      </c>
      <c r="I594" s="6" t="n"/>
      <c r="J594" s="6" t="n"/>
      <c r="K594" t="inlineStr">
        <is>
          <t>run_initial_fixed_duration</t>
        </is>
      </c>
      <c r="L594" s="6" t="n">
        <v>45112</v>
      </c>
      <c r="M594" s="6" t="n">
        <v>47330</v>
      </c>
      <c r="N594" t="n">
        <v>2190</v>
      </c>
      <c r="O594" s="6" t="n">
        <v>47330</v>
      </c>
      <c r="S594" t="inlineStr">
        <is>
          <t>with various options</t>
        </is>
      </c>
      <c r="T594" s="6" t="n"/>
      <c r="U594" s="6" t="n"/>
      <c r="V594" t="n">
        <v>3</v>
      </c>
      <c r="W594" t="n">
        <v>0</v>
      </c>
      <c r="X594" s="6" t="n"/>
      <c r="Z594" s="6" t="n">
        <v>47330</v>
      </c>
      <c r="AA594" t="inlineStr">
        <is>
          <t>Endschlaufe - EndOfContract - DulyTP</t>
        </is>
      </c>
      <c r="AB594" s="6" t="n">
        <v>47330</v>
      </c>
      <c r="AC594" t="inlineStr"/>
      <c r="AD594" s="6" t="n">
        <v>47177</v>
      </c>
    </row>
    <row r="595">
      <c r="A595" t="inlineStr">
        <is>
          <t>V400006</t>
        </is>
      </c>
      <c r="B595" t="inlineStr">
        <is>
          <t>2021-2420</t>
        </is>
      </c>
      <c r="C595" t="n">
        <v>27</v>
      </c>
      <c r="D595" t="inlineStr">
        <is>
          <t>33 80 4960 049-1</t>
        </is>
      </c>
      <c r="E595" t="inlineStr">
        <is>
          <t>DB Cargo AG</t>
        </is>
      </c>
      <c r="F595" t="inlineStr">
        <is>
          <t>WBA</t>
        </is>
      </c>
      <c r="G595" t="inlineStr">
        <is>
          <t>80' 6-A CW</t>
        </is>
      </c>
      <c r="I595" s="6" t="n"/>
      <c r="J595" s="6" t="n"/>
      <c r="K595" t="inlineStr">
        <is>
          <t>run_initial_fixed_duration</t>
        </is>
      </c>
      <c r="L595" s="6" t="n">
        <v>45112</v>
      </c>
      <c r="M595" s="6" t="n">
        <v>47330</v>
      </c>
      <c r="N595" t="n">
        <v>2190</v>
      </c>
      <c r="O595" s="6" t="n">
        <v>47330</v>
      </c>
      <c r="S595" t="inlineStr">
        <is>
          <t>with various options</t>
        </is>
      </c>
      <c r="T595" s="6" t="n"/>
      <c r="U595" s="6" t="n"/>
      <c r="V595" t="n">
        <v>3</v>
      </c>
      <c r="W595" t="n">
        <v>0</v>
      </c>
      <c r="X595" s="6" t="n"/>
      <c r="Z595" s="6" t="n">
        <v>47330</v>
      </c>
      <c r="AA595" t="inlineStr">
        <is>
          <t>Endschlaufe - EndOfContract - DulyTP</t>
        </is>
      </c>
      <c r="AB595" s="6" t="n">
        <v>47330</v>
      </c>
      <c r="AC595" t="inlineStr"/>
      <c r="AD595" s="6" t="n">
        <v>47177</v>
      </c>
    </row>
    <row r="596">
      <c r="A596" t="inlineStr">
        <is>
          <t>V400006</t>
        </is>
      </c>
      <c r="B596" t="inlineStr">
        <is>
          <t>2021-2420</t>
        </is>
      </c>
      <c r="C596" t="n">
        <v>28</v>
      </c>
      <c r="D596" t="inlineStr">
        <is>
          <t>33 80 4960 051-7</t>
        </is>
      </c>
      <c r="E596" t="inlineStr">
        <is>
          <t>DB Cargo AG</t>
        </is>
      </c>
      <c r="F596" t="inlineStr">
        <is>
          <t>WBA</t>
        </is>
      </c>
      <c r="G596" t="inlineStr">
        <is>
          <t>80' 6-A CW</t>
        </is>
      </c>
      <c r="I596" s="6" t="n"/>
      <c r="J596" s="6" t="n"/>
      <c r="K596" t="inlineStr">
        <is>
          <t>run_initial_fixed_duration</t>
        </is>
      </c>
      <c r="L596" s="6" t="n">
        <v>45112</v>
      </c>
      <c r="M596" s="6" t="n">
        <v>47330</v>
      </c>
      <c r="N596" t="n">
        <v>2190</v>
      </c>
      <c r="O596" s="6" t="n">
        <v>47330</v>
      </c>
      <c r="S596" t="inlineStr">
        <is>
          <t>with various options</t>
        </is>
      </c>
      <c r="T596" s="6" t="n"/>
      <c r="U596" s="6" t="n"/>
      <c r="V596" t="n">
        <v>3</v>
      </c>
      <c r="W596" t="n">
        <v>0</v>
      </c>
      <c r="X596" s="6" t="n"/>
      <c r="Z596" s="6" t="n">
        <v>47330</v>
      </c>
      <c r="AA596" t="inlineStr">
        <is>
          <t>Endschlaufe - EndOfContract - DulyTP</t>
        </is>
      </c>
      <c r="AB596" s="6" t="n">
        <v>47330</v>
      </c>
      <c r="AC596" t="inlineStr"/>
      <c r="AD596" s="6" t="n">
        <v>47177</v>
      </c>
    </row>
    <row r="597">
      <c r="A597" t="inlineStr">
        <is>
          <t>V400006</t>
        </is>
      </c>
      <c r="B597" t="inlineStr">
        <is>
          <t>2021-2420</t>
        </is>
      </c>
      <c r="C597" t="n">
        <v>29</v>
      </c>
      <c r="D597" t="inlineStr">
        <is>
          <t>33 80 4960 052-5</t>
        </is>
      </c>
      <c r="E597" t="inlineStr">
        <is>
          <t>DB Cargo AG</t>
        </is>
      </c>
      <c r="F597" t="inlineStr">
        <is>
          <t>WBA</t>
        </is>
      </c>
      <c r="G597" t="inlineStr">
        <is>
          <t>80' 6-A CW</t>
        </is>
      </c>
      <c r="I597" s="6" t="n"/>
      <c r="J597" s="6" t="n"/>
      <c r="K597" t="inlineStr">
        <is>
          <t>run_initial_fixed_duration</t>
        </is>
      </c>
      <c r="L597" s="6" t="n">
        <v>45112</v>
      </c>
      <c r="M597" s="6" t="n">
        <v>47330</v>
      </c>
      <c r="N597" t="n">
        <v>2190</v>
      </c>
      <c r="O597" s="6" t="n">
        <v>47330</v>
      </c>
      <c r="S597" t="inlineStr">
        <is>
          <t>with various options</t>
        </is>
      </c>
      <c r="T597" s="6" t="n"/>
      <c r="U597" s="6" t="n"/>
      <c r="V597" t="n">
        <v>3</v>
      </c>
      <c r="W597" t="n">
        <v>0</v>
      </c>
      <c r="X597" s="6" t="n"/>
      <c r="Z597" s="6" t="n">
        <v>47330</v>
      </c>
      <c r="AA597" t="inlineStr">
        <is>
          <t>Endschlaufe - EndOfContract - DulyTP</t>
        </is>
      </c>
      <c r="AB597" s="6" t="n">
        <v>47330</v>
      </c>
      <c r="AC597" t="inlineStr"/>
      <c r="AD597" s="6" t="n">
        <v>47177</v>
      </c>
    </row>
    <row r="598">
      <c r="A598" t="inlineStr">
        <is>
          <t>V400006</t>
        </is>
      </c>
      <c r="B598" t="inlineStr">
        <is>
          <t>2021-2420</t>
        </is>
      </c>
      <c r="C598" t="n">
        <v>30</v>
      </c>
      <c r="D598" t="inlineStr">
        <is>
          <t>33 80 4960 053-3</t>
        </is>
      </c>
      <c r="E598" t="inlineStr">
        <is>
          <t>DB Cargo AG</t>
        </is>
      </c>
      <c r="F598" t="inlineStr">
        <is>
          <t>WBA</t>
        </is>
      </c>
      <c r="G598" t="inlineStr">
        <is>
          <t>80' 6-A CW</t>
        </is>
      </c>
      <c r="I598" s="6" t="n"/>
      <c r="J598" s="6" t="n"/>
      <c r="K598" t="inlineStr">
        <is>
          <t>run_initial_fixed_duration</t>
        </is>
      </c>
      <c r="L598" s="6" t="n">
        <v>45112</v>
      </c>
      <c r="M598" s="6" t="n">
        <v>47330</v>
      </c>
      <c r="N598" t="n">
        <v>2190</v>
      </c>
      <c r="O598" s="6" t="n">
        <v>47330</v>
      </c>
      <c r="S598" t="inlineStr">
        <is>
          <t>with various options</t>
        </is>
      </c>
      <c r="T598" s="6" t="n"/>
      <c r="U598" s="6" t="n"/>
      <c r="V598" t="n">
        <v>3</v>
      </c>
      <c r="W598" t="n">
        <v>0</v>
      </c>
      <c r="X598" s="6" t="n"/>
      <c r="Z598" s="6" t="n">
        <v>47330</v>
      </c>
      <c r="AA598" t="inlineStr">
        <is>
          <t>Endschlaufe - EndOfContract - DulyTP</t>
        </is>
      </c>
      <c r="AB598" s="6" t="n">
        <v>47330</v>
      </c>
      <c r="AC598" t="inlineStr"/>
      <c r="AD598" s="6" t="n">
        <v>47177</v>
      </c>
    </row>
    <row r="599">
      <c r="A599" t="inlineStr">
        <is>
          <t>V400006</t>
        </is>
      </c>
      <c r="B599" t="inlineStr">
        <is>
          <t>2021-2420</t>
        </is>
      </c>
      <c r="C599" t="n">
        <v>32</v>
      </c>
      <c r="D599" t="inlineStr">
        <is>
          <t>33 80 4960 055-8</t>
        </is>
      </c>
      <c r="E599" t="inlineStr">
        <is>
          <t>DB Cargo AG</t>
        </is>
      </c>
      <c r="F599" t="inlineStr">
        <is>
          <t>WBA</t>
        </is>
      </c>
      <c r="G599" t="inlineStr">
        <is>
          <t>80' 6-A CW</t>
        </is>
      </c>
      <c r="I599" s="6" t="n"/>
      <c r="J599" s="6" t="n"/>
      <c r="K599" t="inlineStr">
        <is>
          <t>run_initial_fixed_duration</t>
        </is>
      </c>
      <c r="L599" s="6" t="n">
        <v>45112</v>
      </c>
      <c r="M599" s="6" t="n">
        <v>47330</v>
      </c>
      <c r="N599" t="n">
        <v>2190</v>
      </c>
      <c r="O599" s="6" t="n">
        <v>47330</v>
      </c>
      <c r="S599" t="inlineStr">
        <is>
          <t>with various options</t>
        </is>
      </c>
      <c r="T599" s="6" t="n"/>
      <c r="U599" s="6" t="n"/>
      <c r="V599" t="n">
        <v>3</v>
      </c>
      <c r="W599" t="n">
        <v>0</v>
      </c>
      <c r="X599" s="6" t="n"/>
      <c r="Z599" s="6" t="n">
        <v>47330</v>
      </c>
      <c r="AA599" t="inlineStr">
        <is>
          <t>Endschlaufe - EndOfContract - DulyTP</t>
        </is>
      </c>
      <c r="AB599" s="6" t="n">
        <v>47330</v>
      </c>
      <c r="AC599" t="inlineStr"/>
      <c r="AD599" s="6" t="n">
        <v>47177</v>
      </c>
    </row>
    <row r="600">
      <c r="A600" t="inlineStr">
        <is>
          <t>V400006</t>
        </is>
      </c>
      <c r="B600" t="inlineStr">
        <is>
          <t>2021-2420</t>
        </is>
      </c>
      <c r="C600" t="n">
        <v>35</v>
      </c>
      <c r="D600" t="inlineStr">
        <is>
          <t>33 80 4960 058-2</t>
        </is>
      </c>
      <c r="E600" t="inlineStr">
        <is>
          <t>DB Cargo AG</t>
        </is>
      </c>
      <c r="F600" t="inlineStr">
        <is>
          <t>WBA</t>
        </is>
      </c>
      <c r="G600" t="inlineStr">
        <is>
          <t>80' 6-A CW</t>
        </is>
      </c>
      <c r="I600" s="6" t="n"/>
      <c r="J600" s="6" t="n"/>
      <c r="K600" t="inlineStr">
        <is>
          <t>run_initial_fixed_duration</t>
        </is>
      </c>
      <c r="L600" s="6" t="n">
        <v>45112</v>
      </c>
      <c r="M600" s="6" t="n">
        <v>47330</v>
      </c>
      <c r="N600" t="n">
        <v>2190</v>
      </c>
      <c r="O600" s="6" t="n">
        <v>47330</v>
      </c>
      <c r="S600" t="inlineStr">
        <is>
          <t>with various options</t>
        </is>
      </c>
      <c r="T600" s="6" t="n"/>
      <c r="U600" s="6" t="n"/>
      <c r="V600" t="n">
        <v>3</v>
      </c>
      <c r="W600" t="n">
        <v>0</v>
      </c>
      <c r="X600" s="6" t="n"/>
      <c r="Z600" s="6" t="n">
        <v>47330</v>
      </c>
      <c r="AA600" t="inlineStr">
        <is>
          <t>Endschlaufe - EndOfContract - DulyTP</t>
        </is>
      </c>
      <c r="AB600" s="6" t="n">
        <v>47330</v>
      </c>
      <c r="AC600" t="inlineStr"/>
      <c r="AD600" s="6" t="n">
        <v>47177</v>
      </c>
    </row>
    <row r="601">
      <c r="A601" t="inlineStr">
        <is>
          <t>V400006</t>
        </is>
      </c>
      <c r="B601" t="inlineStr">
        <is>
          <t>2021-2420</t>
        </is>
      </c>
      <c r="C601" t="n">
        <v>38</v>
      </c>
      <c r="D601" t="inlineStr">
        <is>
          <t>33 80 4960 062-4</t>
        </is>
      </c>
      <c r="E601" t="inlineStr">
        <is>
          <t>DB Cargo AG</t>
        </is>
      </c>
      <c r="F601" t="inlineStr">
        <is>
          <t>WBA</t>
        </is>
      </c>
      <c r="G601" t="inlineStr">
        <is>
          <t>80' 6-A CW</t>
        </is>
      </c>
      <c r="I601" s="6" t="n"/>
      <c r="J601" s="6" t="n"/>
      <c r="K601" t="inlineStr">
        <is>
          <t>run_initial_fixed_duration</t>
        </is>
      </c>
      <c r="L601" s="6" t="n">
        <v>45112</v>
      </c>
      <c r="M601" s="6" t="n">
        <v>47330</v>
      </c>
      <c r="N601" t="n">
        <v>2190</v>
      </c>
      <c r="O601" s="6" t="n">
        <v>47330</v>
      </c>
      <c r="S601" t="inlineStr">
        <is>
          <t>with various options</t>
        </is>
      </c>
      <c r="T601" s="6" t="n"/>
      <c r="U601" s="6" t="n"/>
      <c r="V601" t="n">
        <v>3</v>
      </c>
      <c r="W601" t="n">
        <v>0</v>
      </c>
      <c r="X601" s="6" t="n"/>
      <c r="Z601" s="6" t="n">
        <v>47330</v>
      </c>
      <c r="AA601" t="inlineStr">
        <is>
          <t>Endschlaufe - EndOfContract - DulyTP</t>
        </is>
      </c>
      <c r="AB601" s="6" t="n">
        <v>47330</v>
      </c>
      <c r="AC601" t="inlineStr"/>
      <c r="AD601" s="6" t="n">
        <v>47177</v>
      </c>
    </row>
    <row r="602">
      <c r="A602" t="inlineStr">
        <is>
          <t>V400006</t>
        </is>
      </c>
      <c r="B602" t="inlineStr">
        <is>
          <t>2021-2420</t>
        </is>
      </c>
      <c r="C602" t="n">
        <v>39</v>
      </c>
      <c r="D602" t="inlineStr">
        <is>
          <t>33 80 4960 063-2</t>
        </is>
      </c>
      <c r="E602" t="inlineStr">
        <is>
          <t>DB Cargo AG</t>
        </is>
      </c>
      <c r="F602" t="inlineStr">
        <is>
          <t>WBA</t>
        </is>
      </c>
      <c r="G602" t="inlineStr">
        <is>
          <t>80' 6-A CW</t>
        </is>
      </c>
      <c r="I602" s="6" t="n"/>
      <c r="J602" s="6" t="n"/>
      <c r="K602" t="inlineStr">
        <is>
          <t>run_initial_fixed_duration</t>
        </is>
      </c>
      <c r="L602" s="6" t="n">
        <v>45112</v>
      </c>
      <c r="M602" s="6" t="n">
        <v>47330</v>
      </c>
      <c r="N602" t="n">
        <v>2190</v>
      </c>
      <c r="O602" s="6" t="n">
        <v>47330</v>
      </c>
      <c r="S602" t="inlineStr">
        <is>
          <t>with various options</t>
        </is>
      </c>
      <c r="T602" s="6" t="n"/>
      <c r="U602" s="6" t="n"/>
      <c r="V602" t="n">
        <v>3</v>
      </c>
      <c r="W602" t="n">
        <v>0</v>
      </c>
      <c r="X602" s="6" t="n"/>
      <c r="Z602" s="6" t="n">
        <v>47330</v>
      </c>
      <c r="AA602" t="inlineStr">
        <is>
          <t>Endschlaufe - EndOfContract - DulyTP</t>
        </is>
      </c>
      <c r="AB602" s="6" t="n">
        <v>47330</v>
      </c>
      <c r="AC602" t="inlineStr"/>
      <c r="AD602" s="6" t="n">
        <v>47177</v>
      </c>
    </row>
    <row r="603">
      <c r="A603" t="inlineStr">
        <is>
          <t>V400006</t>
        </is>
      </c>
      <c r="B603" t="inlineStr">
        <is>
          <t>2021-2420</t>
        </is>
      </c>
      <c r="C603" t="n">
        <v>41</v>
      </c>
      <c r="D603" t="inlineStr">
        <is>
          <t>33 80 4960 065-7</t>
        </is>
      </c>
      <c r="E603" t="inlineStr">
        <is>
          <t>DB Cargo AG</t>
        </is>
      </c>
      <c r="F603" t="inlineStr">
        <is>
          <t>WBA</t>
        </is>
      </c>
      <c r="G603" t="inlineStr">
        <is>
          <t>80' 6-A CW</t>
        </is>
      </c>
      <c r="I603" s="6" t="n"/>
      <c r="J603" s="6" t="n"/>
      <c r="K603" t="inlineStr">
        <is>
          <t>run_initial_fixed_duration</t>
        </is>
      </c>
      <c r="L603" s="6" t="n">
        <v>45112</v>
      </c>
      <c r="M603" s="6" t="n">
        <v>47330</v>
      </c>
      <c r="N603" t="n">
        <v>2190</v>
      </c>
      <c r="O603" s="6" t="n">
        <v>47330</v>
      </c>
      <c r="S603" t="inlineStr">
        <is>
          <t>with various options</t>
        </is>
      </c>
      <c r="T603" s="6" t="n"/>
      <c r="U603" s="6" t="n"/>
      <c r="V603" t="n">
        <v>3</v>
      </c>
      <c r="W603" t="n">
        <v>0</v>
      </c>
      <c r="X603" s="6" t="n"/>
      <c r="Z603" s="6" t="n">
        <v>47330</v>
      </c>
      <c r="AA603" t="inlineStr">
        <is>
          <t>Endschlaufe - EndOfContract - DulyTP</t>
        </is>
      </c>
      <c r="AB603" s="6" t="n">
        <v>47330</v>
      </c>
      <c r="AC603" t="inlineStr"/>
      <c r="AD603" s="6" t="n">
        <v>47177</v>
      </c>
    </row>
    <row r="604">
      <c r="A604" t="inlineStr">
        <is>
          <t>V400006</t>
        </is>
      </c>
      <c r="B604" t="inlineStr">
        <is>
          <t>2021-2420</t>
        </is>
      </c>
      <c r="C604" t="n">
        <v>43</v>
      </c>
      <c r="D604" t="inlineStr">
        <is>
          <t>33 80 4960 068-1</t>
        </is>
      </c>
      <c r="E604" t="inlineStr">
        <is>
          <t>DB Cargo AG</t>
        </is>
      </c>
      <c r="F604" t="inlineStr">
        <is>
          <t>WBA</t>
        </is>
      </c>
      <c r="G604" t="inlineStr">
        <is>
          <t>80' 6-A CW</t>
        </is>
      </c>
      <c r="I604" s="6" t="n"/>
      <c r="J604" s="6" t="n"/>
      <c r="K604" t="inlineStr">
        <is>
          <t>run_initial_fixed_duration</t>
        </is>
      </c>
      <c r="L604" s="6" t="n">
        <v>45112</v>
      </c>
      <c r="M604" s="6" t="n">
        <v>47330</v>
      </c>
      <c r="N604" t="n">
        <v>2190</v>
      </c>
      <c r="O604" s="6" t="n">
        <v>47330</v>
      </c>
      <c r="S604" t="inlineStr">
        <is>
          <t>with various options</t>
        </is>
      </c>
      <c r="T604" s="6" t="n"/>
      <c r="U604" s="6" t="n"/>
      <c r="V604" t="n">
        <v>3</v>
      </c>
      <c r="W604" t="n">
        <v>0</v>
      </c>
      <c r="X604" s="6" t="n"/>
      <c r="Z604" s="6" t="n">
        <v>47330</v>
      </c>
      <c r="AA604" t="inlineStr">
        <is>
          <t>Endschlaufe - EndOfContract - DulyTP</t>
        </is>
      </c>
      <c r="AB604" s="6" t="n">
        <v>47330</v>
      </c>
      <c r="AC604" t="inlineStr"/>
      <c r="AD604" s="6" t="n">
        <v>47177</v>
      </c>
    </row>
    <row r="605">
      <c r="A605" t="inlineStr">
        <is>
          <t>V400006</t>
        </is>
      </c>
      <c r="B605" t="inlineStr">
        <is>
          <t>2021-2420</t>
        </is>
      </c>
      <c r="C605" t="n">
        <v>44</v>
      </c>
      <c r="D605" t="inlineStr">
        <is>
          <t>33 80 4960 069-9</t>
        </is>
      </c>
      <c r="E605" t="inlineStr">
        <is>
          <t>DB Cargo AG</t>
        </is>
      </c>
      <c r="F605" t="inlineStr">
        <is>
          <t>WBA</t>
        </is>
      </c>
      <c r="G605" t="inlineStr">
        <is>
          <t>80' 6-A CW</t>
        </is>
      </c>
      <c r="I605" s="6" t="n"/>
      <c r="J605" s="6" t="n"/>
      <c r="K605" t="inlineStr">
        <is>
          <t>run_initial_fixed_duration</t>
        </is>
      </c>
      <c r="L605" s="6" t="n">
        <v>45112</v>
      </c>
      <c r="M605" s="6" t="n">
        <v>47330</v>
      </c>
      <c r="N605" t="n">
        <v>2190</v>
      </c>
      <c r="O605" s="6" t="n">
        <v>47330</v>
      </c>
      <c r="S605" t="inlineStr">
        <is>
          <t>with various options</t>
        </is>
      </c>
      <c r="T605" s="6" t="n"/>
      <c r="U605" s="6" t="n"/>
      <c r="V605" t="n">
        <v>3</v>
      </c>
      <c r="W605" t="n">
        <v>0</v>
      </c>
      <c r="X605" s="6" t="n"/>
      <c r="Z605" s="6" t="n">
        <v>47330</v>
      </c>
      <c r="AA605" t="inlineStr">
        <is>
          <t>Endschlaufe - EndOfContract - DulyTP</t>
        </is>
      </c>
      <c r="AB605" s="6" t="n">
        <v>47330</v>
      </c>
      <c r="AC605" t="inlineStr"/>
      <c r="AD605" s="6" t="n">
        <v>47177</v>
      </c>
    </row>
    <row r="606">
      <c r="A606" t="inlineStr">
        <is>
          <t>V400006</t>
        </is>
      </c>
      <c r="B606" t="inlineStr">
        <is>
          <t>2021-2420</t>
        </is>
      </c>
      <c r="C606" t="n">
        <v>45</v>
      </c>
      <c r="D606" t="inlineStr">
        <is>
          <t>33 80 4960 075-6</t>
        </is>
      </c>
      <c r="E606" t="inlineStr">
        <is>
          <t>DB Cargo AG</t>
        </is>
      </c>
      <c r="F606" t="inlineStr">
        <is>
          <t>WBA</t>
        </is>
      </c>
      <c r="G606" t="inlineStr">
        <is>
          <t>80' 6-A CW</t>
        </is>
      </c>
      <c r="I606" s="6" t="n"/>
      <c r="J606" s="6" t="n"/>
      <c r="K606" t="inlineStr">
        <is>
          <t>run_initial_fixed_duration</t>
        </is>
      </c>
      <c r="L606" s="6" t="n">
        <v>45112</v>
      </c>
      <c r="M606" s="6" t="n">
        <v>47330</v>
      </c>
      <c r="N606" t="n">
        <v>2190</v>
      </c>
      <c r="O606" s="6" t="n">
        <v>47330</v>
      </c>
      <c r="S606" t="inlineStr">
        <is>
          <t>with various options</t>
        </is>
      </c>
      <c r="T606" s="6" t="n"/>
      <c r="U606" s="6" t="n"/>
      <c r="V606" t="n">
        <v>3</v>
      </c>
      <c r="W606" t="n">
        <v>0</v>
      </c>
      <c r="X606" s="6" t="n"/>
      <c r="Z606" s="6" t="n">
        <v>47330</v>
      </c>
      <c r="AA606" t="inlineStr">
        <is>
          <t>Endschlaufe - EndOfContract - DulyTP</t>
        </is>
      </c>
      <c r="AB606" s="6" t="n">
        <v>47330</v>
      </c>
      <c r="AC606" t="inlineStr"/>
      <c r="AD606" s="6" t="n">
        <v>47177</v>
      </c>
    </row>
    <row r="607">
      <c r="A607" t="inlineStr">
        <is>
          <t>V400006</t>
        </is>
      </c>
      <c r="B607" t="inlineStr">
        <is>
          <t>2021-2420</t>
        </is>
      </c>
      <c r="C607" t="n">
        <v>46</v>
      </c>
      <c r="D607" t="inlineStr">
        <is>
          <t>33 80 4960 146-5</t>
        </is>
      </c>
      <c r="E607" t="inlineStr">
        <is>
          <t>DB Cargo AG</t>
        </is>
      </c>
      <c r="F607" t="inlineStr">
        <is>
          <t>WBA</t>
        </is>
      </c>
      <c r="G607" t="inlineStr">
        <is>
          <t>80' 6-A CW</t>
        </is>
      </c>
      <c r="I607" s="6" t="n"/>
      <c r="J607" s="6" t="n"/>
      <c r="K607" t="inlineStr">
        <is>
          <t>run_initial_fixed_duration</t>
        </is>
      </c>
      <c r="L607" s="6" t="n">
        <v>45112</v>
      </c>
      <c r="M607" s="6" t="n">
        <v>47330</v>
      </c>
      <c r="N607" t="n">
        <v>2190</v>
      </c>
      <c r="O607" s="6" t="n">
        <v>47330</v>
      </c>
      <c r="S607" t="inlineStr">
        <is>
          <t>with various options</t>
        </is>
      </c>
      <c r="T607" s="6" t="n"/>
      <c r="U607" s="6" t="n"/>
      <c r="V607" t="n">
        <v>3</v>
      </c>
      <c r="W607" t="n">
        <v>0</v>
      </c>
      <c r="X607" s="6" t="n"/>
      <c r="Z607" s="6" t="n">
        <v>47330</v>
      </c>
      <c r="AA607" t="inlineStr">
        <is>
          <t>Endschlaufe - EndOfContract - DulyTP</t>
        </is>
      </c>
      <c r="AB607" s="6" t="n">
        <v>47330</v>
      </c>
      <c r="AC607" t="inlineStr"/>
      <c r="AD607" s="6" t="n">
        <v>47177</v>
      </c>
    </row>
    <row r="608">
      <c r="A608" t="inlineStr">
        <is>
          <t>V400006</t>
        </is>
      </c>
      <c r="B608" t="inlineStr">
        <is>
          <t>2021-2420</t>
        </is>
      </c>
      <c r="C608" t="n">
        <v>47</v>
      </c>
      <c r="D608" t="inlineStr">
        <is>
          <t>33 80 4960 147-3</t>
        </is>
      </c>
      <c r="E608" t="inlineStr">
        <is>
          <t>DB Cargo AG</t>
        </is>
      </c>
      <c r="F608" t="inlineStr">
        <is>
          <t>WBA</t>
        </is>
      </c>
      <c r="G608" t="inlineStr">
        <is>
          <t>80' 6-A CW</t>
        </is>
      </c>
      <c r="I608" s="6" t="n"/>
      <c r="J608" s="6" t="n"/>
      <c r="K608" t="inlineStr">
        <is>
          <t>run_initial_fixed_duration</t>
        </is>
      </c>
      <c r="L608" s="6" t="n">
        <v>45112</v>
      </c>
      <c r="M608" s="6" t="n">
        <v>47330</v>
      </c>
      <c r="N608" t="n">
        <v>2190</v>
      </c>
      <c r="O608" s="6" t="n">
        <v>47330</v>
      </c>
      <c r="S608" t="inlineStr">
        <is>
          <t>with various options</t>
        </is>
      </c>
      <c r="T608" s="6" t="n"/>
      <c r="U608" s="6" t="n"/>
      <c r="V608" t="n">
        <v>3</v>
      </c>
      <c r="W608" t="n">
        <v>0</v>
      </c>
      <c r="X608" s="6" t="n"/>
      <c r="Z608" s="6" t="n">
        <v>47330</v>
      </c>
      <c r="AA608" t="inlineStr">
        <is>
          <t>Endschlaufe - EndOfContract - DulyTP</t>
        </is>
      </c>
      <c r="AB608" s="6" t="n">
        <v>47330</v>
      </c>
      <c r="AC608" t="inlineStr"/>
      <c r="AD608" s="6" t="n">
        <v>47177</v>
      </c>
    </row>
    <row r="609">
      <c r="A609" t="inlineStr">
        <is>
          <t>V400006</t>
        </is>
      </c>
      <c r="B609" t="inlineStr">
        <is>
          <t>2021-2420</t>
        </is>
      </c>
      <c r="C609" t="n">
        <v>48</v>
      </c>
      <c r="D609" t="inlineStr">
        <is>
          <t>33 80 4960 148-1</t>
        </is>
      </c>
      <c r="E609" t="inlineStr">
        <is>
          <t>DB Cargo AG</t>
        </is>
      </c>
      <c r="F609" t="inlineStr">
        <is>
          <t>WBA</t>
        </is>
      </c>
      <c r="G609" t="inlineStr">
        <is>
          <t>80' 6-A CW</t>
        </is>
      </c>
      <c r="I609" s="6" t="n"/>
      <c r="J609" s="6" t="n"/>
      <c r="K609" t="inlineStr">
        <is>
          <t>run_initial_fixed_duration</t>
        </is>
      </c>
      <c r="L609" s="6" t="n">
        <v>45112</v>
      </c>
      <c r="M609" s="6" t="n">
        <v>47330</v>
      </c>
      <c r="N609" t="n">
        <v>2190</v>
      </c>
      <c r="O609" s="6" t="n">
        <v>47330</v>
      </c>
      <c r="S609" t="inlineStr">
        <is>
          <t>with various options</t>
        </is>
      </c>
      <c r="T609" s="6" t="n"/>
      <c r="U609" s="6" t="n"/>
      <c r="V609" t="n">
        <v>3</v>
      </c>
      <c r="W609" t="n">
        <v>0</v>
      </c>
      <c r="X609" s="6" t="n"/>
      <c r="Z609" s="6" t="n">
        <v>47330</v>
      </c>
      <c r="AA609" t="inlineStr">
        <is>
          <t>Endschlaufe - EndOfContract - DulyTP</t>
        </is>
      </c>
      <c r="AB609" s="6" t="n">
        <v>47330</v>
      </c>
      <c r="AC609" t="inlineStr"/>
      <c r="AD609" s="6" t="n">
        <v>47177</v>
      </c>
    </row>
    <row r="610">
      <c r="A610" t="inlineStr">
        <is>
          <t>V400006</t>
        </is>
      </c>
      <c r="B610" t="inlineStr">
        <is>
          <t>2021-2420</t>
        </is>
      </c>
      <c r="C610" t="n">
        <v>49</v>
      </c>
      <c r="D610" t="inlineStr">
        <is>
          <t>33 80 4960 149-9</t>
        </is>
      </c>
      <c r="E610" t="inlineStr">
        <is>
          <t>DB Cargo AG</t>
        </is>
      </c>
      <c r="F610" t="inlineStr">
        <is>
          <t>WBA</t>
        </is>
      </c>
      <c r="G610" t="inlineStr">
        <is>
          <t>80' 6-A CW</t>
        </is>
      </c>
      <c r="I610" s="6" t="n"/>
      <c r="J610" s="6" t="n"/>
      <c r="K610" t="inlineStr">
        <is>
          <t>run_initial_fixed_duration</t>
        </is>
      </c>
      <c r="L610" s="6" t="n">
        <v>45112</v>
      </c>
      <c r="M610" s="6" t="n">
        <v>47330</v>
      </c>
      <c r="N610" t="n">
        <v>2190</v>
      </c>
      <c r="O610" s="6" t="n">
        <v>47330</v>
      </c>
      <c r="S610" t="inlineStr">
        <is>
          <t>with various options</t>
        </is>
      </c>
      <c r="T610" s="6" t="n"/>
      <c r="U610" s="6" t="n"/>
      <c r="V610" t="n">
        <v>3</v>
      </c>
      <c r="W610" t="n">
        <v>0</v>
      </c>
      <c r="X610" s="6" t="n"/>
      <c r="Z610" s="6" t="n">
        <v>47330</v>
      </c>
      <c r="AA610" t="inlineStr">
        <is>
          <t>Endschlaufe - EndOfContract - DulyTP</t>
        </is>
      </c>
      <c r="AB610" s="6" t="n">
        <v>47330</v>
      </c>
      <c r="AC610" t="inlineStr"/>
      <c r="AD610" s="6" t="n">
        <v>47177</v>
      </c>
    </row>
    <row r="611">
      <c r="A611" t="inlineStr">
        <is>
          <t>V400006</t>
        </is>
      </c>
      <c r="B611" t="inlineStr">
        <is>
          <t>2021-2420</t>
        </is>
      </c>
      <c r="C611" t="n">
        <v>50</v>
      </c>
      <c r="D611" t="inlineStr">
        <is>
          <t>33 80 4960 150-7</t>
        </is>
      </c>
      <c r="E611" t="inlineStr">
        <is>
          <t>DB Cargo AG</t>
        </is>
      </c>
      <c r="F611" t="inlineStr">
        <is>
          <t>WBA</t>
        </is>
      </c>
      <c r="G611" t="inlineStr">
        <is>
          <t>80' 6-A CW</t>
        </is>
      </c>
      <c r="I611" s="6" t="n"/>
      <c r="J611" s="6" t="n"/>
      <c r="K611" t="inlineStr">
        <is>
          <t>run_initial_fixed_duration</t>
        </is>
      </c>
      <c r="L611" s="6" t="n">
        <v>45112</v>
      </c>
      <c r="M611" s="6" t="n">
        <v>47330</v>
      </c>
      <c r="N611" t="n">
        <v>2190</v>
      </c>
      <c r="O611" s="6" t="n">
        <v>47330</v>
      </c>
      <c r="S611" t="inlineStr">
        <is>
          <t>with various options</t>
        </is>
      </c>
      <c r="T611" s="6" t="n"/>
      <c r="U611" s="6" t="n"/>
      <c r="V611" t="n">
        <v>3</v>
      </c>
      <c r="W611" t="n">
        <v>0</v>
      </c>
      <c r="X611" s="6" t="n"/>
      <c r="Z611" s="6" t="n">
        <v>47330</v>
      </c>
      <c r="AA611" t="inlineStr">
        <is>
          <t>Endschlaufe - EndOfContract - DulyTP</t>
        </is>
      </c>
      <c r="AB611" s="6" t="n">
        <v>47330</v>
      </c>
      <c r="AC611" t="inlineStr"/>
      <c r="AD611" s="6" t="n">
        <v>47177</v>
      </c>
    </row>
    <row r="612">
      <c r="A612" t="inlineStr">
        <is>
          <t>V400006</t>
        </is>
      </c>
      <c r="B612" t="inlineStr">
        <is>
          <t>2021-2420</t>
        </is>
      </c>
      <c r="C612" t="n">
        <v>52</v>
      </c>
      <c r="D612" t="inlineStr">
        <is>
          <t>33 80 4960 152-3</t>
        </is>
      </c>
      <c r="E612" t="inlineStr">
        <is>
          <t>DB Cargo AG</t>
        </is>
      </c>
      <c r="F612" t="inlineStr">
        <is>
          <t>WBA</t>
        </is>
      </c>
      <c r="G612" t="inlineStr">
        <is>
          <t>80' 6-A CW</t>
        </is>
      </c>
      <c r="I612" s="6" t="n"/>
      <c r="J612" s="6" t="n"/>
      <c r="K612" t="inlineStr">
        <is>
          <t>run_initial_fixed_duration</t>
        </is>
      </c>
      <c r="L612" s="6" t="n">
        <v>45112</v>
      </c>
      <c r="M612" s="6" t="n">
        <v>47330</v>
      </c>
      <c r="N612" t="n">
        <v>2190</v>
      </c>
      <c r="O612" s="6" t="n">
        <v>47330</v>
      </c>
      <c r="S612" t="inlineStr">
        <is>
          <t>with various options</t>
        </is>
      </c>
      <c r="T612" s="6" t="n"/>
      <c r="U612" s="6" t="n"/>
      <c r="V612" t="n">
        <v>3</v>
      </c>
      <c r="W612" t="n">
        <v>0</v>
      </c>
      <c r="X612" s="6" t="n"/>
      <c r="Z612" s="6" t="n">
        <v>47330</v>
      </c>
      <c r="AA612" t="inlineStr">
        <is>
          <t>Endschlaufe - EndOfContract - DulyTP</t>
        </is>
      </c>
      <c r="AB612" s="6" t="n">
        <v>47330</v>
      </c>
      <c r="AC612" t="inlineStr"/>
      <c r="AD612" s="6" t="n">
        <v>47177</v>
      </c>
    </row>
    <row r="613">
      <c r="A613" t="inlineStr">
        <is>
          <t>V400006</t>
        </is>
      </c>
      <c r="B613" t="inlineStr">
        <is>
          <t>2021-2420</t>
        </is>
      </c>
      <c r="C613" t="n">
        <v>53</v>
      </c>
      <c r="D613" t="inlineStr">
        <is>
          <t>33 80 4960 153-1</t>
        </is>
      </c>
      <c r="E613" t="inlineStr">
        <is>
          <t>DB Cargo AG</t>
        </is>
      </c>
      <c r="F613" t="inlineStr">
        <is>
          <t>WBA</t>
        </is>
      </c>
      <c r="G613" t="inlineStr">
        <is>
          <t>80' 6-A CW</t>
        </is>
      </c>
      <c r="I613" s="6" t="n"/>
      <c r="J613" s="6" t="n"/>
      <c r="K613" t="inlineStr">
        <is>
          <t>run_initial_fixed_duration</t>
        </is>
      </c>
      <c r="L613" s="6" t="n">
        <v>45112</v>
      </c>
      <c r="M613" s="6" t="n">
        <v>47330</v>
      </c>
      <c r="N613" t="n">
        <v>2190</v>
      </c>
      <c r="O613" s="6" t="n">
        <v>47330</v>
      </c>
      <c r="S613" t="inlineStr">
        <is>
          <t>with various options</t>
        </is>
      </c>
      <c r="T613" s="6" t="n"/>
      <c r="U613" s="6" t="n"/>
      <c r="V613" t="n">
        <v>3</v>
      </c>
      <c r="W613" t="n">
        <v>0</v>
      </c>
      <c r="X613" s="6" t="n"/>
      <c r="Z613" s="6" t="n">
        <v>47330</v>
      </c>
      <c r="AA613" t="inlineStr">
        <is>
          <t>Endschlaufe - EndOfContract - DulyTP</t>
        </is>
      </c>
      <c r="AB613" s="6" t="n">
        <v>47330</v>
      </c>
      <c r="AC613" t="inlineStr"/>
      <c r="AD613" s="6" t="n">
        <v>47177</v>
      </c>
    </row>
    <row r="614">
      <c r="A614" t="inlineStr">
        <is>
          <t>V400006</t>
        </is>
      </c>
      <c r="B614" t="inlineStr">
        <is>
          <t>2021-2420</t>
        </is>
      </c>
      <c r="C614" t="n">
        <v>54</v>
      </c>
      <c r="D614" t="inlineStr">
        <is>
          <t>33 80 4960 154-9</t>
        </is>
      </c>
      <c r="E614" t="inlineStr">
        <is>
          <t>DB Cargo AG</t>
        </is>
      </c>
      <c r="F614" t="inlineStr">
        <is>
          <t>WBA</t>
        </is>
      </c>
      <c r="G614" t="inlineStr">
        <is>
          <t>80' 6-A CW</t>
        </is>
      </c>
      <c r="I614" s="6" t="n"/>
      <c r="J614" s="6" t="n"/>
      <c r="K614" t="inlineStr">
        <is>
          <t>run_initial_fixed_duration</t>
        </is>
      </c>
      <c r="L614" s="6" t="n">
        <v>45112</v>
      </c>
      <c r="M614" s="6" t="n">
        <v>47330</v>
      </c>
      <c r="N614" t="n">
        <v>2190</v>
      </c>
      <c r="O614" s="6" t="n">
        <v>47330</v>
      </c>
      <c r="S614" t="inlineStr">
        <is>
          <t>with various options</t>
        </is>
      </c>
      <c r="T614" s="6" t="n"/>
      <c r="U614" s="6" t="n"/>
      <c r="V614" t="n">
        <v>3</v>
      </c>
      <c r="W614" t="n">
        <v>0</v>
      </c>
      <c r="X614" s="6" t="n"/>
      <c r="Z614" s="6" t="n">
        <v>47330</v>
      </c>
      <c r="AA614" t="inlineStr">
        <is>
          <t>Endschlaufe - EndOfContract - DulyTP</t>
        </is>
      </c>
      <c r="AB614" s="6" t="n">
        <v>47330</v>
      </c>
      <c r="AC614" t="inlineStr"/>
      <c r="AD614" s="6" t="n">
        <v>47177</v>
      </c>
    </row>
    <row r="615">
      <c r="A615" t="inlineStr">
        <is>
          <t>V400006</t>
        </is>
      </c>
      <c r="B615" t="inlineStr">
        <is>
          <t>2021-2420</t>
        </is>
      </c>
      <c r="C615" t="n">
        <v>170</v>
      </c>
      <c r="D615" t="inlineStr">
        <is>
          <t>37 80 4850 900-4</t>
        </is>
      </c>
      <c r="E615" t="inlineStr">
        <is>
          <t>DB Cargo AG</t>
        </is>
      </c>
      <c r="F615" t="inlineStr">
        <is>
          <t>WBA</t>
        </is>
      </c>
      <c r="G615" t="inlineStr">
        <is>
          <t>80' 6-A CW</t>
        </is>
      </c>
      <c r="I615" s="6" t="n"/>
      <c r="J615" s="6" t="n"/>
      <c r="K615" t="inlineStr">
        <is>
          <t>run_initial_fixed_duration</t>
        </is>
      </c>
      <c r="L615" s="6" t="n">
        <v>45635</v>
      </c>
      <c r="M615" s="6" t="n">
        <v>47330</v>
      </c>
      <c r="N615" t="n">
        <v>2190</v>
      </c>
      <c r="O615" s="6" t="n">
        <v>47330</v>
      </c>
      <c r="S615" t="inlineStr">
        <is>
          <t>with various options</t>
        </is>
      </c>
      <c r="T615" s="6" t="n"/>
      <c r="U615" s="6" t="n"/>
      <c r="V615" t="n">
        <v>3</v>
      </c>
      <c r="W615" t="n">
        <v>0</v>
      </c>
      <c r="X615" s="6" t="n"/>
      <c r="Z615" s="6" t="n">
        <v>47330</v>
      </c>
      <c r="AA615" t="inlineStr">
        <is>
          <t>Endschlaufe - EndOfContract - DulyTP</t>
        </is>
      </c>
      <c r="AB615" s="6" t="n">
        <v>47330</v>
      </c>
      <c r="AC615" t="inlineStr"/>
      <c r="AD615" s="6" t="n">
        <v>47177</v>
      </c>
    </row>
    <row r="616">
      <c r="A616" t="inlineStr">
        <is>
          <t>V400006</t>
        </is>
      </c>
      <c r="B616" t="inlineStr">
        <is>
          <t>2021-2420</t>
        </is>
      </c>
      <c r="C616" t="n">
        <v>171</v>
      </c>
      <c r="D616" t="inlineStr">
        <is>
          <t>37 80 4850 901-2</t>
        </is>
      </c>
      <c r="E616" t="inlineStr">
        <is>
          <t>DB Cargo AG</t>
        </is>
      </c>
      <c r="F616" t="inlineStr">
        <is>
          <t>WBA</t>
        </is>
      </c>
      <c r="G616" t="inlineStr">
        <is>
          <t>80' 6-A CW</t>
        </is>
      </c>
      <c r="I616" s="6" t="n"/>
      <c r="J616" s="6" t="n"/>
      <c r="K616" t="inlineStr">
        <is>
          <t>run_initial_fixed_duration</t>
        </is>
      </c>
      <c r="L616" s="6" t="n">
        <v>45635</v>
      </c>
      <c r="M616" s="6" t="n">
        <v>47330</v>
      </c>
      <c r="N616" t="n">
        <v>2190</v>
      </c>
      <c r="O616" s="6" t="n">
        <v>47330</v>
      </c>
      <c r="S616" t="inlineStr">
        <is>
          <t>with various options</t>
        </is>
      </c>
      <c r="T616" s="6" t="n"/>
      <c r="U616" s="6" t="n"/>
      <c r="V616" t="n">
        <v>3</v>
      </c>
      <c r="W616" t="n">
        <v>0</v>
      </c>
      <c r="X616" s="6" t="n"/>
      <c r="Z616" s="6" t="n">
        <v>47330</v>
      </c>
      <c r="AA616" t="inlineStr">
        <is>
          <t>Endschlaufe - EndOfContract - DulyTP</t>
        </is>
      </c>
      <c r="AB616" s="6" t="n">
        <v>47330</v>
      </c>
      <c r="AC616" t="inlineStr"/>
      <c r="AD616" s="6" t="n">
        <v>47177</v>
      </c>
    </row>
    <row r="617">
      <c r="A617" t="inlineStr">
        <is>
          <t>V400006</t>
        </is>
      </c>
      <c r="B617" t="inlineStr">
        <is>
          <t>2021-2420</t>
        </is>
      </c>
      <c r="C617" t="n">
        <v>173</v>
      </c>
      <c r="D617" t="inlineStr">
        <is>
          <t>37 80 4850 903-8</t>
        </is>
      </c>
      <c r="E617" t="inlineStr">
        <is>
          <t>DB Cargo AG</t>
        </is>
      </c>
      <c r="F617" t="inlineStr">
        <is>
          <t>WBA</t>
        </is>
      </c>
      <c r="G617" t="inlineStr">
        <is>
          <t>80' 6-A CW</t>
        </is>
      </c>
      <c r="I617" s="6" t="n"/>
      <c r="J617" s="6" t="n"/>
      <c r="K617" t="inlineStr">
        <is>
          <t>run_initial_fixed_duration</t>
        </is>
      </c>
      <c r="L617" s="6" t="n">
        <v>45635</v>
      </c>
      <c r="M617" s="6" t="n">
        <v>47330</v>
      </c>
      <c r="N617" t="n">
        <v>2190</v>
      </c>
      <c r="O617" s="6" t="n">
        <v>47330</v>
      </c>
      <c r="S617" t="inlineStr">
        <is>
          <t>with various options</t>
        </is>
      </c>
      <c r="T617" s="6" t="n"/>
      <c r="U617" s="6" t="n"/>
      <c r="V617" t="n">
        <v>3</v>
      </c>
      <c r="W617" t="n">
        <v>0</v>
      </c>
      <c r="X617" s="6" t="n"/>
      <c r="Z617" s="6" t="n">
        <v>47330</v>
      </c>
      <c r="AA617" t="inlineStr">
        <is>
          <t>Endschlaufe - EndOfContract - DulyTP</t>
        </is>
      </c>
      <c r="AB617" s="6" t="n">
        <v>47330</v>
      </c>
      <c r="AC617" t="inlineStr"/>
      <c r="AD617" s="6" t="n">
        <v>47177</v>
      </c>
    </row>
    <row r="618">
      <c r="A618" t="inlineStr">
        <is>
          <t>V400006</t>
        </is>
      </c>
      <c r="B618" t="inlineStr">
        <is>
          <t>2021-2420</t>
        </is>
      </c>
      <c r="C618" t="n">
        <v>174</v>
      </c>
      <c r="D618" t="inlineStr">
        <is>
          <t>37 80 4850 904-6</t>
        </is>
      </c>
      <c r="E618" t="inlineStr">
        <is>
          <t>DB Cargo AG</t>
        </is>
      </c>
      <c r="F618" t="inlineStr">
        <is>
          <t>WBA</t>
        </is>
      </c>
      <c r="G618" t="inlineStr">
        <is>
          <t>80' 6-A CW</t>
        </is>
      </c>
      <c r="I618" s="6" t="n"/>
      <c r="J618" s="6" t="n"/>
      <c r="K618" t="inlineStr">
        <is>
          <t>run_initial_fixed_duration</t>
        </is>
      </c>
      <c r="L618" s="6" t="n">
        <v>45635</v>
      </c>
      <c r="M618" s="6" t="n">
        <v>47330</v>
      </c>
      <c r="N618" t="n">
        <v>2190</v>
      </c>
      <c r="O618" s="6" t="n">
        <v>47330</v>
      </c>
      <c r="S618" t="inlineStr">
        <is>
          <t>with various options</t>
        </is>
      </c>
      <c r="T618" s="6" t="n"/>
      <c r="U618" s="6" t="n"/>
      <c r="V618" t="n">
        <v>3</v>
      </c>
      <c r="W618" t="n">
        <v>0</v>
      </c>
      <c r="X618" s="6" t="n"/>
      <c r="Z618" s="6" t="n">
        <v>47330</v>
      </c>
      <c r="AA618" t="inlineStr">
        <is>
          <t>Endschlaufe - EndOfContract - DulyTP</t>
        </is>
      </c>
      <c r="AB618" s="6" t="n">
        <v>47330</v>
      </c>
      <c r="AC618" t="inlineStr"/>
      <c r="AD618" s="6" t="n">
        <v>47177</v>
      </c>
    </row>
    <row r="619">
      <c r="A619" t="inlineStr">
        <is>
          <t>V400006</t>
        </is>
      </c>
      <c r="B619" t="inlineStr">
        <is>
          <t>2021-2420</t>
        </is>
      </c>
      <c r="C619" t="n">
        <v>175</v>
      </c>
      <c r="D619" t="inlineStr">
        <is>
          <t>37 80 4850 905-3</t>
        </is>
      </c>
      <c r="E619" t="inlineStr">
        <is>
          <t>DB Cargo AG</t>
        </is>
      </c>
      <c r="F619" t="inlineStr">
        <is>
          <t>WBA</t>
        </is>
      </c>
      <c r="G619" t="inlineStr">
        <is>
          <t>80' 6-A CW</t>
        </is>
      </c>
      <c r="I619" s="6" t="n"/>
      <c r="J619" s="6" t="n"/>
      <c r="K619" t="inlineStr">
        <is>
          <t>run_initial_fixed_duration</t>
        </is>
      </c>
      <c r="L619" s="6" t="n">
        <v>45635</v>
      </c>
      <c r="M619" s="6" t="n">
        <v>47330</v>
      </c>
      <c r="N619" t="n">
        <v>2190</v>
      </c>
      <c r="O619" s="6" t="n">
        <v>47330</v>
      </c>
      <c r="S619" t="inlineStr">
        <is>
          <t>with various options</t>
        </is>
      </c>
      <c r="T619" s="6" t="n"/>
      <c r="U619" s="6" t="n"/>
      <c r="V619" t="n">
        <v>3</v>
      </c>
      <c r="W619" t="n">
        <v>0</v>
      </c>
      <c r="X619" s="6" t="n"/>
      <c r="Z619" s="6" t="n">
        <v>47330</v>
      </c>
      <c r="AA619" t="inlineStr">
        <is>
          <t>Endschlaufe - EndOfContract - DulyTP</t>
        </is>
      </c>
      <c r="AB619" s="6" t="n">
        <v>47330</v>
      </c>
      <c r="AC619" t="inlineStr"/>
      <c r="AD619" s="6" t="n">
        <v>47177</v>
      </c>
    </row>
    <row r="620">
      <c r="A620" t="inlineStr">
        <is>
          <t>V400006</t>
        </is>
      </c>
      <c r="B620" t="inlineStr">
        <is>
          <t>2021-2420</t>
        </is>
      </c>
      <c r="C620" t="n">
        <v>176</v>
      </c>
      <c r="D620" t="inlineStr">
        <is>
          <t>37 80 4850 906-1</t>
        </is>
      </c>
      <c r="E620" t="inlineStr">
        <is>
          <t>DB Cargo AG</t>
        </is>
      </c>
      <c r="F620" t="inlineStr">
        <is>
          <t>WBA</t>
        </is>
      </c>
      <c r="G620" t="inlineStr">
        <is>
          <t>80' 6-A CW</t>
        </is>
      </c>
      <c r="I620" s="6" t="n"/>
      <c r="J620" s="6" t="n"/>
      <c r="K620" t="inlineStr">
        <is>
          <t>run_initial_fixed_duration</t>
        </is>
      </c>
      <c r="L620" s="6" t="n">
        <v>45635</v>
      </c>
      <c r="M620" s="6" t="n">
        <v>47330</v>
      </c>
      <c r="N620" t="n">
        <v>2190</v>
      </c>
      <c r="O620" s="6" t="n">
        <v>47330</v>
      </c>
      <c r="S620" t="inlineStr">
        <is>
          <t>with various options</t>
        </is>
      </c>
      <c r="T620" s="6" t="n"/>
      <c r="U620" s="6" t="n"/>
      <c r="V620" t="n">
        <v>3</v>
      </c>
      <c r="W620" t="n">
        <v>0</v>
      </c>
      <c r="X620" s="6" t="n"/>
      <c r="Z620" s="6" t="n">
        <v>47330</v>
      </c>
      <c r="AA620" t="inlineStr">
        <is>
          <t>Endschlaufe - EndOfContract - DulyTP</t>
        </is>
      </c>
      <c r="AB620" s="6" t="n">
        <v>47330</v>
      </c>
      <c r="AC620" t="inlineStr"/>
      <c r="AD620" s="6" t="n">
        <v>47177</v>
      </c>
    </row>
    <row r="621">
      <c r="A621" t="inlineStr">
        <is>
          <t>V400006</t>
        </is>
      </c>
      <c r="B621" t="inlineStr">
        <is>
          <t>2021-2420</t>
        </is>
      </c>
      <c r="C621" t="n">
        <v>177</v>
      </c>
      <c r="D621" t="inlineStr">
        <is>
          <t>37 80 4850 907-9</t>
        </is>
      </c>
      <c r="E621" t="inlineStr">
        <is>
          <t>DB Cargo AG</t>
        </is>
      </c>
      <c r="F621" t="inlineStr">
        <is>
          <t>WBA</t>
        </is>
      </c>
      <c r="G621" t="inlineStr">
        <is>
          <t>80' 6-A CW</t>
        </is>
      </c>
      <c r="I621" s="6" t="n"/>
      <c r="J621" s="6" t="n"/>
      <c r="K621" t="inlineStr">
        <is>
          <t>run_initial_fixed_duration</t>
        </is>
      </c>
      <c r="L621" s="6" t="n">
        <v>45635</v>
      </c>
      <c r="M621" s="6" t="n">
        <v>47330</v>
      </c>
      <c r="N621" t="n">
        <v>2190</v>
      </c>
      <c r="O621" s="6" t="n">
        <v>47330</v>
      </c>
      <c r="S621" t="inlineStr">
        <is>
          <t>with various options</t>
        </is>
      </c>
      <c r="T621" s="6" t="n"/>
      <c r="U621" s="6" t="n"/>
      <c r="V621" t="n">
        <v>3</v>
      </c>
      <c r="W621" t="n">
        <v>0</v>
      </c>
      <c r="X621" s="6" t="n"/>
      <c r="Z621" s="6" t="n">
        <v>47330</v>
      </c>
      <c r="AA621" t="inlineStr">
        <is>
          <t>Endschlaufe - EndOfContract - DulyTP</t>
        </is>
      </c>
      <c r="AB621" s="6" t="n">
        <v>47330</v>
      </c>
      <c r="AC621" t="inlineStr"/>
      <c r="AD621" s="6" t="n">
        <v>47177</v>
      </c>
    </row>
    <row r="622">
      <c r="A622" t="inlineStr">
        <is>
          <t>V400006</t>
        </is>
      </c>
      <c r="B622" t="inlineStr">
        <is>
          <t>2021-2420</t>
        </is>
      </c>
      <c r="C622" t="n">
        <v>179</v>
      </c>
      <c r="D622" t="inlineStr">
        <is>
          <t>37 80 4850 909-5</t>
        </is>
      </c>
      <c r="E622" t="inlineStr">
        <is>
          <t>DB Cargo AG</t>
        </is>
      </c>
      <c r="F622" t="inlineStr">
        <is>
          <t>WBA</t>
        </is>
      </c>
      <c r="G622" t="inlineStr">
        <is>
          <t>80' 6-A CW</t>
        </is>
      </c>
      <c r="I622" s="6" t="n"/>
      <c r="J622" s="6" t="n"/>
      <c r="K622" t="inlineStr">
        <is>
          <t>run_initial_fixed_duration</t>
        </is>
      </c>
      <c r="L622" s="6" t="n">
        <v>45635</v>
      </c>
      <c r="M622" s="6" t="n">
        <v>47330</v>
      </c>
      <c r="N622" t="n">
        <v>2190</v>
      </c>
      <c r="O622" s="6" t="n">
        <v>47330</v>
      </c>
      <c r="S622" t="inlineStr">
        <is>
          <t>with various options</t>
        </is>
      </c>
      <c r="T622" s="6" t="n"/>
      <c r="U622" s="6" t="n"/>
      <c r="V622" t="n">
        <v>3</v>
      </c>
      <c r="W622" t="n">
        <v>0</v>
      </c>
      <c r="X622" s="6" t="n"/>
      <c r="Z622" s="6" t="n">
        <v>47330</v>
      </c>
      <c r="AA622" t="inlineStr">
        <is>
          <t>Endschlaufe - EndOfContract - DulyTP</t>
        </is>
      </c>
      <c r="AB622" s="6" t="n">
        <v>47330</v>
      </c>
      <c r="AC622" t="inlineStr"/>
      <c r="AD622" s="6" t="n">
        <v>47177</v>
      </c>
    </row>
    <row r="623">
      <c r="A623" t="inlineStr">
        <is>
          <t>V400006</t>
        </is>
      </c>
      <c r="B623" t="inlineStr">
        <is>
          <t>2021-2420</t>
        </is>
      </c>
      <c r="C623" t="n">
        <v>180</v>
      </c>
      <c r="D623" t="inlineStr">
        <is>
          <t>37 80 4850 910-3</t>
        </is>
      </c>
      <c r="E623" t="inlineStr">
        <is>
          <t>DB Cargo AG</t>
        </is>
      </c>
      <c r="F623" t="inlineStr">
        <is>
          <t>WBA</t>
        </is>
      </c>
      <c r="G623" t="inlineStr">
        <is>
          <t>80' 6-A CW</t>
        </is>
      </c>
      <c r="I623" s="6" t="n"/>
      <c r="J623" s="6" t="n"/>
      <c r="K623" t="inlineStr">
        <is>
          <t>run_initial_fixed_duration</t>
        </is>
      </c>
      <c r="L623" s="6" t="n">
        <v>45635</v>
      </c>
      <c r="M623" s="6" t="n">
        <v>47330</v>
      </c>
      <c r="N623" t="n">
        <v>2190</v>
      </c>
      <c r="O623" s="6" t="n">
        <v>47330</v>
      </c>
      <c r="S623" t="inlineStr">
        <is>
          <t>with various options</t>
        </is>
      </c>
      <c r="T623" s="6" t="n"/>
      <c r="U623" s="6" t="n"/>
      <c r="V623" t="n">
        <v>3</v>
      </c>
      <c r="W623" t="n">
        <v>0</v>
      </c>
      <c r="X623" s="6" t="n"/>
      <c r="Z623" s="6" t="n">
        <v>47330</v>
      </c>
      <c r="AA623" t="inlineStr">
        <is>
          <t>Endschlaufe - EndOfContract - DulyTP</t>
        </is>
      </c>
      <c r="AB623" s="6" t="n">
        <v>47330</v>
      </c>
      <c r="AC623" t="inlineStr"/>
      <c r="AD623" s="6" t="n">
        <v>47177</v>
      </c>
    </row>
    <row r="624">
      <c r="A624" t="inlineStr">
        <is>
          <t>V400006</t>
        </is>
      </c>
      <c r="B624" t="inlineStr">
        <is>
          <t>2021-2420</t>
        </is>
      </c>
      <c r="C624" t="n">
        <v>181</v>
      </c>
      <c r="D624" t="inlineStr">
        <is>
          <t>37 80 4850 911-1</t>
        </is>
      </c>
      <c r="E624" t="inlineStr">
        <is>
          <t>DB Cargo AG</t>
        </is>
      </c>
      <c r="F624" t="inlineStr">
        <is>
          <t>WBA</t>
        </is>
      </c>
      <c r="G624" t="inlineStr">
        <is>
          <t>80' 6-A CW</t>
        </is>
      </c>
      <c r="I624" s="6" t="n"/>
      <c r="J624" s="6" t="n"/>
      <c r="K624" t="inlineStr">
        <is>
          <t>run_initial_fixed_duration</t>
        </is>
      </c>
      <c r="L624" s="6" t="n">
        <v>45635</v>
      </c>
      <c r="M624" s="6" t="n">
        <v>47330</v>
      </c>
      <c r="N624" t="n">
        <v>2190</v>
      </c>
      <c r="O624" s="6" t="n">
        <v>47330</v>
      </c>
      <c r="S624" t="inlineStr">
        <is>
          <t>with various options</t>
        </is>
      </c>
      <c r="T624" s="6" t="n"/>
      <c r="U624" s="6" t="n"/>
      <c r="V624" t="n">
        <v>3</v>
      </c>
      <c r="W624" t="n">
        <v>0</v>
      </c>
      <c r="X624" s="6" t="n"/>
      <c r="Z624" s="6" t="n">
        <v>47330</v>
      </c>
      <c r="AA624" t="inlineStr">
        <is>
          <t>Endschlaufe - EndOfContract - DulyTP</t>
        </is>
      </c>
      <c r="AB624" s="6" t="n">
        <v>47330</v>
      </c>
      <c r="AC624" t="inlineStr"/>
      <c r="AD624" s="6" t="n">
        <v>47177</v>
      </c>
    </row>
    <row r="625">
      <c r="A625" t="inlineStr">
        <is>
          <t>V400006</t>
        </is>
      </c>
      <c r="B625" t="inlineStr">
        <is>
          <t>2021-2420</t>
        </is>
      </c>
      <c r="C625" t="n">
        <v>182</v>
      </c>
      <c r="D625" t="inlineStr">
        <is>
          <t>37 80 4850 912-9</t>
        </is>
      </c>
      <c r="E625" t="inlineStr">
        <is>
          <t>DB Cargo AG</t>
        </is>
      </c>
      <c r="F625" t="inlineStr">
        <is>
          <t>WBA</t>
        </is>
      </c>
      <c r="G625" t="inlineStr">
        <is>
          <t>80' 6-A CW</t>
        </is>
      </c>
      <c r="I625" s="6" t="n"/>
      <c r="J625" s="6" t="n"/>
      <c r="K625" t="inlineStr">
        <is>
          <t>run_initial_fixed_duration</t>
        </is>
      </c>
      <c r="L625" s="6" t="n">
        <v>45635</v>
      </c>
      <c r="M625" s="6" t="n">
        <v>47330</v>
      </c>
      <c r="N625" t="n">
        <v>2190</v>
      </c>
      <c r="O625" s="6" t="n">
        <v>47330</v>
      </c>
      <c r="S625" t="inlineStr">
        <is>
          <t>with various options</t>
        </is>
      </c>
      <c r="T625" s="6" t="n"/>
      <c r="U625" s="6" t="n"/>
      <c r="V625" t="n">
        <v>3</v>
      </c>
      <c r="W625" t="n">
        <v>0</v>
      </c>
      <c r="X625" s="6" t="n"/>
      <c r="Z625" s="6" t="n">
        <v>47330</v>
      </c>
      <c r="AA625" t="inlineStr">
        <is>
          <t>Endschlaufe - EndOfContract - DulyTP</t>
        </is>
      </c>
      <c r="AB625" s="6" t="n">
        <v>47330</v>
      </c>
      <c r="AC625" t="inlineStr"/>
      <c r="AD625" s="6" t="n">
        <v>47177</v>
      </c>
    </row>
    <row r="626">
      <c r="A626" t="inlineStr">
        <is>
          <t>V400006</t>
        </is>
      </c>
      <c r="B626" t="inlineStr">
        <is>
          <t>2021-2420</t>
        </is>
      </c>
      <c r="C626" t="n">
        <v>183</v>
      </c>
      <c r="D626" t="inlineStr">
        <is>
          <t>37 80 4850 913-7</t>
        </is>
      </c>
      <c r="E626" t="inlineStr">
        <is>
          <t>DB Cargo AG</t>
        </is>
      </c>
      <c r="F626" t="inlineStr">
        <is>
          <t>WBA</t>
        </is>
      </c>
      <c r="G626" t="inlineStr">
        <is>
          <t>80' 6-A CW</t>
        </is>
      </c>
      <c r="I626" s="6" t="n"/>
      <c r="J626" s="6" t="n"/>
      <c r="K626" t="inlineStr">
        <is>
          <t>run_initial_fixed_duration</t>
        </is>
      </c>
      <c r="L626" s="6" t="n">
        <v>45635</v>
      </c>
      <c r="M626" s="6" t="n">
        <v>47330</v>
      </c>
      <c r="N626" t="n">
        <v>2190</v>
      </c>
      <c r="O626" s="6" t="n">
        <v>47330</v>
      </c>
      <c r="S626" t="inlineStr">
        <is>
          <t>with various options</t>
        </is>
      </c>
      <c r="T626" s="6" t="n"/>
      <c r="U626" s="6" t="n"/>
      <c r="V626" t="n">
        <v>3</v>
      </c>
      <c r="W626" t="n">
        <v>0</v>
      </c>
      <c r="X626" s="6" t="n"/>
      <c r="Z626" s="6" t="n">
        <v>47330</v>
      </c>
      <c r="AA626" t="inlineStr">
        <is>
          <t>Endschlaufe - EndOfContract - DulyTP</t>
        </is>
      </c>
      <c r="AB626" s="6" t="n">
        <v>47330</v>
      </c>
      <c r="AC626" t="inlineStr"/>
      <c r="AD626" s="6" t="n">
        <v>47177</v>
      </c>
    </row>
    <row r="627">
      <c r="A627" t="inlineStr">
        <is>
          <t>V400006</t>
        </is>
      </c>
      <c r="B627" t="inlineStr">
        <is>
          <t>2021-2420</t>
        </is>
      </c>
      <c r="C627" t="n">
        <v>184</v>
      </c>
      <c r="D627" t="inlineStr">
        <is>
          <t>37 80 4850 914-5</t>
        </is>
      </c>
      <c r="E627" t="inlineStr">
        <is>
          <t>DB Cargo AG</t>
        </is>
      </c>
      <c r="F627" t="inlineStr">
        <is>
          <t>WBA</t>
        </is>
      </c>
      <c r="G627" t="inlineStr">
        <is>
          <t>80' 6-A CW</t>
        </is>
      </c>
      <c r="I627" s="6" t="n"/>
      <c r="J627" s="6" t="n"/>
      <c r="K627" t="inlineStr">
        <is>
          <t>run_initial_fixed_duration</t>
        </is>
      </c>
      <c r="L627" s="6" t="n">
        <v>45635</v>
      </c>
      <c r="M627" s="6" t="n">
        <v>47330</v>
      </c>
      <c r="N627" t="n">
        <v>2190</v>
      </c>
      <c r="O627" s="6" t="n">
        <v>47330</v>
      </c>
      <c r="S627" t="inlineStr">
        <is>
          <t>with various options</t>
        </is>
      </c>
      <c r="T627" s="6" t="n"/>
      <c r="U627" s="6" t="n"/>
      <c r="V627" t="n">
        <v>3</v>
      </c>
      <c r="W627" t="n">
        <v>0</v>
      </c>
      <c r="X627" s="6" t="n"/>
      <c r="Z627" s="6" t="n">
        <v>47330</v>
      </c>
      <c r="AA627" t="inlineStr">
        <is>
          <t>Endschlaufe - EndOfContract - DulyTP</t>
        </is>
      </c>
      <c r="AB627" s="6" t="n">
        <v>47330</v>
      </c>
      <c r="AC627" t="inlineStr"/>
      <c r="AD627" s="6" t="n">
        <v>47177</v>
      </c>
    </row>
    <row r="628">
      <c r="A628" t="inlineStr">
        <is>
          <t>V400006</t>
        </is>
      </c>
      <c r="B628" t="inlineStr">
        <is>
          <t>2021-2420</t>
        </is>
      </c>
      <c r="C628" t="n">
        <v>186</v>
      </c>
      <c r="D628" t="inlineStr">
        <is>
          <t>37 80 4850 916-0</t>
        </is>
      </c>
      <c r="E628" t="inlineStr">
        <is>
          <t>DB Cargo AG</t>
        </is>
      </c>
      <c r="F628" t="inlineStr">
        <is>
          <t>WBA</t>
        </is>
      </c>
      <c r="G628" t="inlineStr">
        <is>
          <t>80' 6-A CW</t>
        </is>
      </c>
      <c r="I628" s="6" t="n"/>
      <c r="J628" s="6" t="n"/>
      <c r="K628" t="inlineStr">
        <is>
          <t>run_initial_fixed_duration</t>
        </is>
      </c>
      <c r="L628" s="6" t="n">
        <v>45635</v>
      </c>
      <c r="M628" s="6" t="n">
        <v>47330</v>
      </c>
      <c r="N628" t="n">
        <v>2190</v>
      </c>
      <c r="O628" s="6" t="n">
        <v>47330</v>
      </c>
      <c r="S628" t="inlineStr">
        <is>
          <t>with various options</t>
        </is>
      </c>
      <c r="T628" s="6" t="n"/>
      <c r="U628" s="6" t="n"/>
      <c r="V628" t="n">
        <v>3</v>
      </c>
      <c r="W628" t="n">
        <v>0</v>
      </c>
      <c r="X628" s="6" t="n"/>
      <c r="Z628" s="6" t="n">
        <v>47330</v>
      </c>
      <c r="AA628" t="inlineStr">
        <is>
          <t>Endschlaufe - EndOfContract - DulyTP</t>
        </is>
      </c>
      <c r="AB628" s="6" t="n">
        <v>47330</v>
      </c>
      <c r="AC628" t="inlineStr"/>
      <c r="AD628" s="6" t="n">
        <v>47177</v>
      </c>
    </row>
    <row r="629">
      <c r="A629" t="inlineStr">
        <is>
          <t>V400006</t>
        </is>
      </c>
      <c r="B629" t="inlineStr">
        <is>
          <t>2021-2420</t>
        </is>
      </c>
      <c r="C629" t="n">
        <v>191</v>
      </c>
      <c r="D629" t="inlineStr">
        <is>
          <t>37 80 4850 918-6</t>
        </is>
      </c>
      <c r="E629" t="inlineStr">
        <is>
          <t>DB Cargo AG</t>
        </is>
      </c>
      <c r="F629" t="inlineStr">
        <is>
          <t>WBA</t>
        </is>
      </c>
      <c r="G629" t="inlineStr">
        <is>
          <t>80' 6-A CW</t>
        </is>
      </c>
      <c r="I629" s="6" t="n"/>
      <c r="J629" s="6" t="n"/>
      <c r="K629" t="inlineStr">
        <is>
          <t>run_initial_fixed_duration</t>
        </is>
      </c>
      <c r="L629" s="6" t="n">
        <v>45635</v>
      </c>
      <c r="M629" s="6" t="n">
        <v>47330</v>
      </c>
      <c r="N629" t="n">
        <v>2190</v>
      </c>
      <c r="O629" s="6" t="n">
        <v>47330</v>
      </c>
      <c r="S629" t="inlineStr">
        <is>
          <t>with various options</t>
        </is>
      </c>
      <c r="T629" s="6" t="n"/>
      <c r="U629" s="6" t="n"/>
      <c r="V629" t="n">
        <v>3</v>
      </c>
      <c r="W629" t="n">
        <v>0</v>
      </c>
      <c r="X629" s="6" t="n"/>
      <c r="Z629" s="6" t="n">
        <v>47330</v>
      </c>
      <c r="AA629" t="inlineStr">
        <is>
          <t>Endschlaufe - EndOfContract - DulyTP</t>
        </is>
      </c>
      <c r="AB629" s="6" t="n">
        <v>47330</v>
      </c>
      <c r="AC629" t="inlineStr"/>
      <c r="AD629" s="6" t="n">
        <v>47177</v>
      </c>
    </row>
    <row r="630">
      <c r="A630" t="inlineStr">
        <is>
          <t>V400006</t>
        </is>
      </c>
      <c r="B630" t="inlineStr">
        <is>
          <t>2021-2420</t>
        </is>
      </c>
      <c r="C630" t="n">
        <v>192</v>
      </c>
      <c r="D630" t="inlineStr">
        <is>
          <t>37 80 4850 919-4</t>
        </is>
      </c>
      <c r="E630" t="inlineStr">
        <is>
          <t>DB Cargo AG</t>
        </is>
      </c>
      <c r="F630" t="inlineStr">
        <is>
          <t>WBA</t>
        </is>
      </c>
      <c r="G630" t="inlineStr">
        <is>
          <t>80' 6-A CW</t>
        </is>
      </c>
      <c r="I630" s="6" t="n"/>
      <c r="J630" s="6" t="n"/>
      <c r="K630" t="inlineStr">
        <is>
          <t>run_initial_fixed_duration</t>
        </is>
      </c>
      <c r="L630" s="6" t="n">
        <v>45635</v>
      </c>
      <c r="M630" s="6" t="n">
        <v>47330</v>
      </c>
      <c r="N630" t="n">
        <v>2190</v>
      </c>
      <c r="O630" s="6" t="n">
        <v>47330</v>
      </c>
      <c r="S630" t="inlineStr">
        <is>
          <t>with various options</t>
        </is>
      </c>
      <c r="T630" s="6" t="n"/>
      <c r="U630" s="6" t="n"/>
      <c r="V630" t="n">
        <v>3</v>
      </c>
      <c r="W630" t="n">
        <v>0</v>
      </c>
      <c r="X630" s="6" t="n"/>
      <c r="Z630" s="6" t="n">
        <v>47330</v>
      </c>
      <c r="AA630" t="inlineStr">
        <is>
          <t>Endschlaufe - EndOfContract - DulyTP</t>
        </is>
      </c>
      <c r="AB630" s="6" t="n">
        <v>47330</v>
      </c>
      <c r="AC630" t="inlineStr"/>
      <c r="AD630" s="6" t="n">
        <v>47177</v>
      </c>
    </row>
    <row r="631">
      <c r="A631" t="inlineStr">
        <is>
          <t>V400006</t>
        </is>
      </c>
      <c r="B631" t="inlineStr">
        <is>
          <t>2021-2420</t>
        </is>
      </c>
      <c r="C631" t="n">
        <v>193</v>
      </c>
      <c r="D631" t="inlineStr">
        <is>
          <t>37 80 4850 920-2</t>
        </is>
      </c>
      <c r="E631" t="inlineStr">
        <is>
          <t>DB Cargo AG</t>
        </is>
      </c>
      <c r="F631" t="inlineStr">
        <is>
          <t>WBA</t>
        </is>
      </c>
      <c r="G631" t="inlineStr">
        <is>
          <t>80' 6-A CW</t>
        </is>
      </c>
      <c r="I631" s="6" t="n"/>
      <c r="J631" s="6" t="n"/>
      <c r="K631" t="inlineStr">
        <is>
          <t>run_initial_fixed_duration</t>
        </is>
      </c>
      <c r="L631" s="6" t="n">
        <v>45635</v>
      </c>
      <c r="M631" s="6" t="n">
        <v>47330</v>
      </c>
      <c r="N631" t="n">
        <v>2190</v>
      </c>
      <c r="O631" s="6" t="n">
        <v>47330</v>
      </c>
      <c r="S631" t="inlineStr">
        <is>
          <t>with various options</t>
        </is>
      </c>
      <c r="T631" s="6" t="n"/>
      <c r="U631" s="6" t="n"/>
      <c r="V631" t="n">
        <v>3</v>
      </c>
      <c r="W631" t="n">
        <v>0</v>
      </c>
      <c r="X631" s="6" t="n"/>
      <c r="Z631" s="6" t="n">
        <v>47330</v>
      </c>
      <c r="AA631" t="inlineStr">
        <is>
          <t>Endschlaufe - EndOfContract - DulyTP</t>
        </is>
      </c>
      <c r="AB631" s="6" t="n">
        <v>47330</v>
      </c>
      <c r="AC631" t="inlineStr"/>
      <c r="AD631" s="6" t="n">
        <v>47177</v>
      </c>
    </row>
    <row r="632">
      <c r="A632" t="inlineStr">
        <is>
          <t>V400006</t>
        </is>
      </c>
      <c r="B632" t="inlineStr">
        <is>
          <t>2021-2420</t>
        </is>
      </c>
      <c r="C632" t="n">
        <v>194</v>
      </c>
      <c r="D632" t="inlineStr">
        <is>
          <t>37 80 4850 921-0</t>
        </is>
      </c>
      <c r="E632" t="inlineStr">
        <is>
          <t>DB Cargo AG</t>
        </is>
      </c>
      <c r="F632" t="inlineStr">
        <is>
          <t>WBA</t>
        </is>
      </c>
      <c r="G632" t="inlineStr">
        <is>
          <t>80' 6-A CW</t>
        </is>
      </c>
      <c r="I632" s="6" t="n"/>
      <c r="J632" s="6" t="n"/>
      <c r="K632" t="inlineStr">
        <is>
          <t>run_initial_fixed_duration</t>
        </is>
      </c>
      <c r="L632" s="6" t="n">
        <v>45635</v>
      </c>
      <c r="M632" s="6" t="n">
        <v>47330</v>
      </c>
      <c r="N632" t="n">
        <v>2190</v>
      </c>
      <c r="O632" s="6" t="n">
        <v>47330</v>
      </c>
      <c r="S632" t="inlineStr">
        <is>
          <t>with various options</t>
        </is>
      </c>
      <c r="T632" s="6" t="n"/>
      <c r="U632" s="6" t="n"/>
      <c r="V632" t="n">
        <v>3</v>
      </c>
      <c r="W632" t="n">
        <v>0</v>
      </c>
      <c r="X632" s="6" t="n"/>
      <c r="Z632" s="6" t="n">
        <v>47330</v>
      </c>
      <c r="AA632" t="inlineStr">
        <is>
          <t>Endschlaufe - EndOfContract - DulyTP</t>
        </is>
      </c>
      <c r="AB632" s="6" t="n">
        <v>47330</v>
      </c>
      <c r="AC632" t="inlineStr"/>
      <c r="AD632" s="6" t="n">
        <v>47177</v>
      </c>
    </row>
    <row r="633">
      <c r="A633" t="inlineStr">
        <is>
          <t>V400005</t>
        </is>
      </c>
      <c r="B633" t="inlineStr">
        <is>
          <t>2021-2420</t>
        </is>
      </c>
      <c r="C633" t="n">
        <v>1</v>
      </c>
      <c r="D633" t="inlineStr">
        <is>
          <t>37 80 4561 412-0</t>
        </is>
      </c>
      <c r="E633" t="inlineStr">
        <is>
          <t>DB Cargo AG</t>
        </is>
      </c>
      <c r="F633" t="inlineStr">
        <is>
          <t>WBA</t>
        </is>
      </c>
      <c r="G633" t="inlineStr">
        <is>
          <t>80' 4-A CW</t>
        </is>
      </c>
      <c r="I633" s="6" t="n"/>
      <c r="J633" s="6" t="n"/>
      <c r="K633" t="inlineStr">
        <is>
          <t>run_initial_fixed_duration</t>
        </is>
      </c>
      <c r="L633" s="6" t="n">
        <v>44930</v>
      </c>
      <c r="M633" s="6" t="n">
        <v>47087</v>
      </c>
      <c r="N633" t="n">
        <v>2190</v>
      </c>
      <c r="O633" s="6" t="n">
        <v>47087</v>
      </c>
      <c r="S633" t="inlineStr">
        <is>
          <t>with various options</t>
        </is>
      </c>
      <c r="T633" s="6" t="n"/>
      <c r="U633" s="6" t="n"/>
      <c r="V633" t="n">
        <v>3</v>
      </c>
      <c r="W633" t="n">
        <v>0</v>
      </c>
      <c r="X633" s="6" t="n"/>
      <c r="Z633" s="6" t="n">
        <v>47087</v>
      </c>
      <c r="AA633" t="inlineStr">
        <is>
          <t>Endschlaufe - EndOfContract - DulyTP</t>
        </is>
      </c>
      <c r="AB633" s="6" t="n">
        <v>47087</v>
      </c>
      <c r="AC633" t="inlineStr"/>
      <c r="AD633" s="6" t="n">
        <v>46934</v>
      </c>
    </row>
    <row r="634">
      <c r="A634" t="inlineStr">
        <is>
          <t>V400005</t>
        </is>
      </c>
      <c r="B634" t="inlineStr">
        <is>
          <t>2021-2420</t>
        </is>
      </c>
      <c r="C634" t="n">
        <v>2</v>
      </c>
      <c r="D634" t="inlineStr">
        <is>
          <t>37 80 4561 413-8</t>
        </is>
      </c>
      <c r="E634" t="inlineStr">
        <is>
          <t>DB Cargo AG</t>
        </is>
      </c>
      <c r="F634" t="inlineStr">
        <is>
          <t>WBA</t>
        </is>
      </c>
      <c r="G634" t="inlineStr">
        <is>
          <t>80' 4-A CW</t>
        </is>
      </c>
      <c r="I634" s="6" t="n"/>
      <c r="J634" s="6" t="n"/>
      <c r="K634" t="inlineStr">
        <is>
          <t>run_initial_fixed_duration</t>
        </is>
      </c>
      <c r="L634" s="6" t="n">
        <v>44930</v>
      </c>
      <c r="M634" s="6" t="n">
        <v>47087</v>
      </c>
      <c r="N634" t="n">
        <v>2190</v>
      </c>
      <c r="O634" s="6" t="n">
        <v>47087</v>
      </c>
      <c r="S634" t="inlineStr">
        <is>
          <t>with various options</t>
        </is>
      </c>
      <c r="T634" s="6" t="n"/>
      <c r="U634" s="6" t="n"/>
      <c r="V634" t="n">
        <v>3</v>
      </c>
      <c r="W634" t="n">
        <v>0</v>
      </c>
      <c r="X634" s="6" t="n"/>
      <c r="Z634" s="6" t="n">
        <v>47087</v>
      </c>
      <c r="AA634" t="inlineStr">
        <is>
          <t>Endschlaufe - EndOfContract - DulyTP</t>
        </is>
      </c>
      <c r="AB634" s="6" t="n">
        <v>47087</v>
      </c>
      <c r="AC634" t="inlineStr"/>
      <c r="AD634" s="6" t="n">
        <v>46934</v>
      </c>
    </row>
    <row r="635">
      <c r="A635" t="inlineStr">
        <is>
          <t>V400005</t>
        </is>
      </c>
      <c r="B635" t="inlineStr">
        <is>
          <t>2021-2420</t>
        </is>
      </c>
      <c r="C635" t="n">
        <v>3</v>
      </c>
      <c r="D635" t="inlineStr">
        <is>
          <t>37 80 4561 414-6</t>
        </is>
      </c>
      <c r="E635" t="inlineStr">
        <is>
          <t>DB Cargo AG</t>
        </is>
      </c>
      <c r="F635" t="inlineStr">
        <is>
          <t>WBA</t>
        </is>
      </c>
      <c r="G635" t="inlineStr">
        <is>
          <t>80' 4-A CW</t>
        </is>
      </c>
      <c r="I635" s="6" t="n"/>
      <c r="J635" s="6" t="n"/>
      <c r="K635" t="inlineStr">
        <is>
          <t>run_initial_fixed_duration</t>
        </is>
      </c>
      <c r="L635" s="6" t="n">
        <v>44930</v>
      </c>
      <c r="M635" s="6" t="n">
        <v>47087</v>
      </c>
      <c r="N635" t="n">
        <v>2190</v>
      </c>
      <c r="O635" s="6" t="n">
        <v>47087</v>
      </c>
      <c r="S635" t="inlineStr">
        <is>
          <t>with various options</t>
        </is>
      </c>
      <c r="T635" s="6" t="n"/>
      <c r="U635" s="6" t="n"/>
      <c r="V635" t="n">
        <v>3</v>
      </c>
      <c r="W635" t="n">
        <v>0</v>
      </c>
      <c r="X635" s="6" t="n"/>
      <c r="Z635" s="6" t="n">
        <v>47087</v>
      </c>
      <c r="AA635" t="inlineStr">
        <is>
          <t>Endschlaufe - EndOfContract - DulyTP</t>
        </is>
      </c>
      <c r="AB635" s="6" t="n">
        <v>47087</v>
      </c>
      <c r="AC635" t="inlineStr"/>
      <c r="AD635" s="6" t="n">
        <v>46934</v>
      </c>
    </row>
    <row r="636">
      <c r="A636" t="inlineStr">
        <is>
          <t>V400005</t>
        </is>
      </c>
      <c r="B636" t="inlineStr">
        <is>
          <t>2021-2420</t>
        </is>
      </c>
      <c r="C636" t="n">
        <v>4</v>
      </c>
      <c r="D636" t="inlineStr">
        <is>
          <t>37 80 4561 415-3</t>
        </is>
      </c>
      <c r="E636" t="inlineStr">
        <is>
          <t>DB Cargo AG</t>
        </is>
      </c>
      <c r="F636" t="inlineStr">
        <is>
          <t>WBA</t>
        </is>
      </c>
      <c r="G636" t="inlineStr">
        <is>
          <t>80' 4-A CW</t>
        </is>
      </c>
      <c r="I636" s="6" t="n"/>
      <c r="J636" s="6" t="n"/>
      <c r="K636" t="inlineStr">
        <is>
          <t>run_initial_fixed_duration</t>
        </is>
      </c>
      <c r="L636" s="6" t="n">
        <v>44930</v>
      </c>
      <c r="M636" s="6" t="n">
        <v>47087</v>
      </c>
      <c r="N636" t="n">
        <v>2190</v>
      </c>
      <c r="O636" s="6" t="n">
        <v>47087</v>
      </c>
      <c r="S636" t="inlineStr">
        <is>
          <t>with various options</t>
        </is>
      </c>
      <c r="T636" s="6" t="n"/>
      <c r="U636" s="6" t="n"/>
      <c r="V636" t="n">
        <v>3</v>
      </c>
      <c r="W636" t="n">
        <v>0</v>
      </c>
      <c r="X636" s="6" t="n"/>
      <c r="Z636" s="6" t="n">
        <v>47087</v>
      </c>
      <c r="AA636" t="inlineStr">
        <is>
          <t>Endschlaufe - EndOfContract - DulyTP</t>
        </is>
      </c>
      <c r="AB636" s="6" t="n">
        <v>47087</v>
      </c>
      <c r="AC636" t="inlineStr"/>
      <c r="AD636" s="6" t="n">
        <v>46934</v>
      </c>
    </row>
    <row r="637">
      <c r="A637" t="inlineStr">
        <is>
          <t>V400005</t>
        </is>
      </c>
      <c r="B637" t="inlineStr">
        <is>
          <t>2021-2420</t>
        </is>
      </c>
      <c r="C637" t="n">
        <v>5</v>
      </c>
      <c r="D637" t="inlineStr">
        <is>
          <t>37 80 4561 416-1</t>
        </is>
      </c>
      <c r="E637" t="inlineStr">
        <is>
          <t>DB Cargo AG</t>
        </is>
      </c>
      <c r="F637" t="inlineStr">
        <is>
          <t>WBA</t>
        </is>
      </c>
      <c r="G637" t="inlineStr">
        <is>
          <t>80' 4-A CW</t>
        </is>
      </c>
      <c r="I637" s="6" t="n"/>
      <c r="J637" s="6" t="n"/>
      <c r="K637" t="inlineStr">
        <is>
          <t>run_initial_fixed_duration</t>
        </is>
      </c>
      <c r="L637" s="6" t="n">
        <v>44930</v>
      </c>
      <c r="M637" s="6" t="n">
        <v>47087</v>
      </c>
      <c r="N637" t="n">
        <v>2190</v>
      </c>
      <c r="O637" s="6" t="n">
        <v>47087</v>
      </c>
      <c r="S637" t="inlineStr">
        <is>
          <t>with various options</t>
        </is>
      </c>
      <c r="T637" s="6" t="n"/>
      <c r="U637" s="6" t="n"/>
      <c r="V637" t="n">
        <v>3</v>
      </c>
      <c r="W637" t="n">
        <v>0</v>
      </c>
      <c r="X637" s="6" t="n"/>
      <c r="Z637" s="6" t="n">
        <v>47087</v>
      </c>
      <c r="AA637" t="inlineStr">
        <is>
          <t>Endschlaufe - EndOfContract - DulyTP</t>
        </is>
      </c>
      <c r="AB637" s="6" t="n">
        <v>47087</v>
      </c>
      <c r="AC637" t="inlineStr"/>
      <c r="AD637" s="6" t="n">
        <v>46934</v>
      </c>
    </row>
    <row r="638">
      <c r="A638" t="inlineStr">
        <is>
          <t>V400005</t>
        </is>
      </c>
      <c r="B638" t="inlineStr">
        <is>
          <t>2021-2420</t>
        </is>
      </c>
      <c r="C638" t="n">
        <v>6</v>
      </c>
      <c r="D638" t="inlineStr">
        <is>
          <t>37 80 4561 417-9</t>
        </is>
      </c>
      <c r="E638" t="inlineStr">
        <is>
          <t>DB Cargo AG</t>
        </is>
      </c>
      <c r="F638" t="inlineStr">
        <is>
          <t>WBA</t>
        </is>
      </c>
      <c r="G638" t="inlineStr">
        <is>
          <t>80' 4-A CW</t>
        </is>
      </c>
      <c r="I638" s="6" t="n"/>
      <c r="J638" s="6" t="n"/>
      <c r="K638" t="inlineStr">
        <is>
          <t>run_initial_fixed_duration</t>
        </is>
      </c>
      <c r="L638" s="6" t="n">
        <v>44930</v>
      </c>
      <c r="M638" s="6" t="n">
        <v>47087</v>
      </c>
      <c r="N638" t="n">
        <v>2190</v>
      </c>
      <c r="O638" s="6" t="n">
        <v>47087</v>
      </c>
      <c r="S638" t="inlineStr">
        <is>
          <t>with various options</t>
        </is>
      </c>
      <c r="T638" s="6" t="n"/>
      <c r="U638" s="6" t="n"/>
      <c r="V638" t="n">
        <v>3</v>
      </c>
      <c r="W638" t="n">
        <v>0</v>
      </c>
      <c r="X638" s="6" t="n"/>
      <c r="Z638" s="6" t="n">
        <v>47087</v>
      </c>
      <c r="AA638" t="inlineStr">
        <is>
          <t>Endschlaufe - EndOfContract - DulyTP</t>
        </is>
      </c>
      <c r="AB638" s="6" t="n">
        <v>47087</v>
      </c>
      <c r="AC638" t="inlineStr"/>
      <c r="AD638" s="6" t="n">
        <v>46934</v>
      </c>
    </row>
    <row r="639">
      <c r="A639" t="inlineStr">
        <is>
          <t>V400005</t>
        </is>
      </c>
      <c r="B639" t="inlineStr">
        <is>
          <t>2021-2420</t>
        </is>
      </c>
      <c r="C639" t="n">
        <v>7</v>
      </c>
      <c r="D639" t="inlineStr">
        <is>
          <t>37 80 4561 418-7</t>
        </is>
      </c>
      <c r="E639" t="inlineStr">
        <is>
          <t>DB Cargo AG</t>
        </is>
      </c>
      <c r="F639" t="inlineStr">
        <is>
          <t>WBA</t>
        </is>
      </c>
      <c r="G639" t="inlineStr">
        <is>
          <t>80' 4-A CW</t>
        </is>
      </c>
      <c r="I639" s="6" t="n"/>
      <c r="J639" s="6" t="n"/>
      <c r="K639" t="inlineStr">
        <is>
          <t>run_initial_fixed_duration</t>
        </is>
      </c>
      <c r="L639" s="6" t="n">
        <v>44930</v>
      </c>
      <c r="M639" s="6" t="n">
        <v>47087</v>
      </c>
      <c r="N639" t="n">
        <v>2190</v>
      </c>
      <c r="O639" s="6" t="n">
        <v>47087</v>
      </c>
      <c r="S639" t="inlineStr">
        <is>
          <t>with various options</t>
        </is>
      </c>
      <c r="T639" s="6" t="n"/>
      <c r="U639" s="6" t="n"/>
      <c r="V639" t="n">
        <v>3</v>
      </c>
      <c r="W639" t="n">
        <v>0</v>
      </c>
      <c r="X639" s="6" t="n"/>
      <c r="Z639" s="6" t="n">
        <v>47087</v>
      </c>
      <c r="AA639" t="inlineStr">
        <is>
          <t>Endschlaufe - EndOfContract - DulyTP</t>
        </is>
      </c>
      <c r="AB639" s="6" t="n">
        <v>47087</v>
      </c>
      <c r="AC639" t="inlineStr"/>
      <c r="AD639" s="6" t="n">
        <v>46934</v>
      </c>
    </row>
    <row r="640">
      <c r="A640" t="inlineStr">
        <is>
          <t>V400005</t>
        </is>
      </c>
      <c r="B640" t="inlineStr">
        <is>
          <t>2021-2420</t>
        </is>
      </c>
      <c r="C640" t="n">
        <v>8</v>
      </c>
      <c r="D640" t="inlineStr">
        <is>
          <t>37 80 4561 419-5</t>
        </is>
      </c>
      <c r="E640" t="inlineStr">
        <is>
          <t>DB Cargo AG</t>
        </is>
      </c>
      <c r="F640" t="inlineStr">
        <is>
          <t>WBA</t>
        </is>
      </c>
      <c r="G640" t="inlineStr">
        <is>
          <t>80' 4-A CW</t>
        </is>
      </c>
      <c r="I640" s="6" t="n"/>
      <c r="J640" s="6" t="n"/>
      <c r="K640" t="inlineStr">
        <is>
          <t>run_initial_fixed_duration</t>
        </is>
      </c>
      <c r="L640" s="6" t="n">
        <v>44930</v>
      </c>
      <c r="M640" s="6" t="n">
        <v>47087</v>
      </c>
      <c r="N640" t="n">
        <v>2190</v>
      </c>
      <c r="O640" s="6" t="n">
        <v>47087</v>
      </c>
      <c r="S640" t="inlineStr">
        <is>
          <t>with various options</t>
        </is>
      </c>
      <c r="T640" s="6" t="n"/>
      <c r="U640" s="6" t="n"/>
      <c r="V640" t="n">
        <v>3</v>
      </c>
      <c r="W640" t="n">
        <v>0</v>
      </c>
      <c r="X640" s="6" t="n"/>
      <c r="Z640" s="6" t="n">
        <v>47087</v>
      </c>
      <c r="AA640" t="inlineStr">
        <is>
          <t>Endschlaufe - EndOfContract - DulyTP</t>
        </is>
      </c>
      <c r="AB640" s="6" t="n">
        <v>47087</v>
      </c>
      <c r="AC640" t="inlineStr"/>
      <c r="AD640" s="6" t="n">
        <v>46934</v>
      </c>
    </row>
    <row r="641">
      <c r="A641" t="inlineStr">
        <is>
          <t>V400005</t>
        </is>
      </c>
      <c r="B641" t="inlineStr">
        <is>
          <t>2021-2420</t>
        </is>
      </c>
      <c r="C641" t="n">
        <v>9</v>
      </c>
      <c r="D641" t="inlineStr">
        <is>
          <t>37 80 4561 420-3</t>
        </is>
      </c>
      <c r="E641" t="inlineStr">
        <is>
          <t>DB Cargo AG</t>
        </is>
      </c>
      <c r="F641" t="inlineStr">
        <is>
          <t>WBA</t>
        </is>
      </c>
      <c r="G641" t="inlineStr">
        <is>
          <t>80' 4-A CW</t>
        </is>
      </c>
      <c r="I641" s="6" t="n"/>
      <c r="J641" s="6" t="n"/>
      <c r="K641" t="inlineStr">
        <is>
          <t>run_initial_fixed_duration</t>
        </is>
      </c>
      <c r="L641" s="6" t="n">
        <v>44930</v>
      </c>
      <c r="M641" s="6" t="n">
        <v>47087</v>
      </c>
      <c r="N641" t="n">
        <v>2190</v>
      </c>
      <c r="O641" s="6" t="n">
        <v>47087</v>
      </c>
      <c r="S641" t="inlineStr">
        <is>
          <t>with various options</t>
        </is>
      </c>
      <c r="T641" s="6" t="n"/>
      <c r="U641" s="6" t="n"/>
      <c r="V641" t="n">
        <v>3</v>
      </c>
      <c r="W641" t="n">
        <v>0</v>
      </c>
      <c r="X641" s="6" t="n"/>
      <c r="Z641" s="6" t="n">
        <v>47087</v>
      </c>
      <c r="AA641" t="inlineStr">
        <is>
          <t>Endschlaufe - EndOfContract - DulyTP</t>
        </is>
      </c>
      <c r="AB641" s="6" t="n">
        <v>47087</v>
      </c>
      <c r="AC641" t="inlineStr"/>
      <c r="AD641" s="6" t="n">
        <v>46934</v>
      </c>
    </row>
    <row r="642">
      <c r="A642" t="inlineStr">
        <is>
          <t>V400005</t>
        </is>
      </c>
      <c r="B642" t="inlineStr">
        <is>
          <t>2021-2420</t>
        </is>
      </c>
      <c r="C642" t="n">
        <v>10</v>
      </c>
      <c r="D642" t="inlineStr">
        <is>
          <t>37 80 4561 421-1</t>
        </is>
      </c>
      <c r="E642" t="inlineStr">
        <is>
          <t>DB Cargo AG</t>
        </is>
      </c>
      <c r="F642" t="inlineStr">
        <is>
          <t>WBA</t>
        </is>
      </c>
      <c r="G642" t="inlineStr">
        <is>
          <t>80' 4-A CW</t>
        </is>
      </c>
      <c r="I642" s="6" t="n"/>
      <c r="J642" s="6" t="n"/>
      <c r="K642" t="inlineStr">
        <is>
          <t>run_initial_fixed_duration</t>
        </is>
      </c>
      <c r="L642" s="6" t="n">
        <v>44930</v>
      </c>
      <c r="M642" s="6" t="n">
        <v>47087</v>
      </c>
      <c r="N642" t="n">
        <v>2190</v>
      </c>
      <c r="O642" s="6" t="n">
        <v>47087</v>
      </c>
      <c r="S642" t="inlineStr">
        <is>
          <t>with various options</t>
        </is>
      </c>
      <c r="T642" s="6" t="n"/>
      <c r="U642" s="6" t="n"/>
      <c r="V642" t="n">
        <v>3</v>
      </c>
      <c r="W642" t="n">
        <v>0</v>
      </c>
      <c r="X642" s="6" t="n"/>
      <c r="Z642" s="6" t="n">
        <v>47087</v>
      </c>
      <c r="AA642" t="inlineStr">
        <is>
          <t>Endschlaufe - EndOfContract - DulyTP</t>
        </is>
      </c>
      <c r="AB642" s="6" t="n">
        <v>47087</v>
      </c>
      <c r="AC642" t="inlineStr"/>
      <c r="AD642" s="6" t="n">
        <v>46934</v>
      </c>
    </row>
    <row r="643">
      <c r="A643" t="inlineStr">
        <is>
          <t>V400005</t>
        </is>
      </c>
      <c r="B643" t="inlineStr">
        <is>
          <t>2021-2420</t>
        </is>
      </c>
      <c r="C643" t="n">
        <v>11</v>
      </c>
      <c r="D643" t="inlineStr">
        <is>
          <t>37 80 4561 422-9</t>
        </is>
      </c>
      <c r="E643" t="inlineStr">
        <is>
          <t>DB Cargo AG</t>
        </is>
      </c>
      <c r="F643" t="inlineStr">
        <is>
          <t>WBA</t>
        </is>
      </c>
      <c r="G643" t="inlineStr">
        <is>
          <t>80' 4-A CW</t>
        </is>
      </c>
      <c r="I643" s="6" t="n"/>
      <c r="J643" s="6" t="n"/>
      <c r="K643" t="inlineStr">
        <is>
          <t>run_initial_fixed_duration</t>
        </is>
      </c>
      <c r="L643" s="6" t="n">
        <v>44930</v>
      </c>
      <c r="M643" s="6" t="n">
        <v>47087</v>
      </c>
      <c r="N643" t="n">
        <v>2190</v>
      </c>
      <c r="O643" s="6" t="n">
        <v>47087</v>
      </c>
      <c r="S643" t="inlineStr">
        <is>
          <t>with various options</t>
        </is>
      </c>
      <c r="T643" s="6" t="n"/>
      <c r="U643" s="6" t="n"/>
      <c r="V643" t="n">
        <v>3</v>
      </c>
      <c r="W643" t="n">
        <v>0</v>
      </c>
      <c r="X643" s="6" t="n"/>
      <c r="Z643" s="6" t="n">
        <v>47087</v>
      </c>
      <c r="AA643" t="inlineStr">
        <is>
          <t>Endschlaufe - EndOfContract - DulyTP</t>
        </is>
      </c>
      <c r="AB643" s="6" t="n">
        <v>47087</v>
      </c>
      <c r="AC643" t="inlineStr"/>
      <c r="AD643" s="6" t="n">
        <v>46934</v>
      </c>
    </row>
    <row r="644">
      <c r="A644" t="inlineStr">
        <is>
          <t>V400005</t>
        </is>
      </c>
      <c r="B644" t="inlineStr">
        <is>
          <t>2021-2420</t>
        </is>
      </c>
      <c r="C644" t="n">
        <v>12</v>
      </c>
      <c r="D644" t="inlineStr">
        <is>
          <t>37 80 4561 423-7</t>
        </is>
      </c>
      <c r="E644" t="inlineStr">
        <is>
          <t>DB Cargo AG</t>
        </is>
      </c>
      <c r="F644" t="inlineStr">
        <is>
          <t>WBA</t>
        </is>
      </c>
      <c r="G644" t="inlineStr">
        <is>
          <t>80' 4-A CW</t>
        </is>
      </c>
      <c r="I644" s="6" t="n"/>
      <c r="J644" s="6" t="n"/>
      <c r="K644" t="inlineStr">
        <is>
          <t>run_initial_fixed_duration</t>
        </is>
      </c>
      <c r="L644" s="6" t="n">
        <v>44930</v>
      </c>
      <c r="M644" s="6" t="n">
        <v>47087</v>
      </c>
      <c r="N644" t="n">
        <v>2190</v>
      </c>
      <c r="O644" s="6" t="n">
        <v>47087</v>
      </c>
      <c r="S644" t="inlineStr">
        <is>
          <t>with various options</t>
        </is>
      </c>
      <c r="T644" s="6" t="n"/>
      <c r="U644" s="6" t="n"/>
      <c r="V644" t="n">
        <v>3</v>
      </c>
      <c r="W644" t="n">
        <v>0</v>
      </c>
      <c r="X644" s="6" t="n"/>
      <c r="Z644" s="6" t="n">
        <v>47087</v>
      </c>
      <c r="AA644" t="inlineStr">
        <is>
          <t>Endschlaufe - EndOfContract - DulyTP</t>
        </is>
      </c>
      <c r="AB644" s="6" t="n">
        <v>47087</v>
      </c>
      <c r="AC644" t="inlineStr"/>
      <c r="AD644" s="6" t="n">
        <v>46934</v>
      </c>
    </row>
    <row r="645">
      <c r="A645" t="inlineStr">
        <is>
          <t>V400005</t>
        </is>
      </c>
      <c r="B645" t="inlineStr">
        <is>
          <t>2021-2420</t>
        </is>
      </c>
      <c r="C645" t="n">
        <v>13</v>
      </c>
      <c r="D645" t="inlineStr">
        <is>
          <t>37 80 4561 424-5</t>
        </is>
      </c>
      <c r="E645" t="inlineStr">
        <is>
          <t>DB Cargo AG</t>
        </is>
      </c>
      <c r="F645" t="inlineStr">
        <is>
          <t>WBA</t>
        </is>
      </c>
      <c r="G645" t="inlineStr">
        <is>
          <t>80' 4-A CW</t>
        </is>
      </c>
      <c r="I645" s="6" t="n"/>
      <c r="J645" s="6" t="n"/>
      <c r="K645" t="inlineStr">
        <is>
          <t>run_initial_fixed_duration</t>
        </is>
      </c>
      <c r="L645" s="6" t="n">
        <v>44930</v>
      </c>
      <c r="M645" s="6" t="n">
        <v>47087</v>
      </c>
      <c r="N645" t="n">
        <v>2190</v>
      </c>
      <c r="O645" s="6" t="n">
        <v>47087</v>
      </c>
      <c r="S645" t="inlineStr">
        <is>
          <t>with various options</t>
        </is>
      </c>
      <c r="T645" s="6" t="n"/>
      <c r="U645" s="6" t="n"/>
      <c r="V645" t="n">
        <v>3</v>
      </c>
      <c r="W645" t="n">
        <v>0</v>
      </c>
      <c r="X645" s="6" t="n"/>
      <c r="Z645" s="6" t="n">
        <v>47087</v>
      </c>
      <c r="AA645" t="inlineStr">
        <is>
          <t>Endschlaufe - EndOfContract - DulyTP</t>
        </is>
      </c>
      <c r="AB645" s="6" t="n">
        <v>47087</v>
      </c>
      <c r="AC645" t="inlineStr"/>
      <c r="AD645" s="6" t="n">
        <v>46934</v>
      </c>
    </row>
    <row r="646">
      <c r="A646" t="inlineStr">
        <is>
          <t>V400005</t>
        </is>
      </c>
      <c r="B646" t="inlineStr">
        <is>
          <t>2021-2420</t>
        </is>
      </c>
      <c r="C646" t="n">
        <v>14</v>
      </c>
      <c r="D646" t="inlineStr">
        <is>
          <t>37 80 4561 425-2</t>
        </is>
      </c>
      <c r="E646" t="inlineStr">
        <is>
          <t>DB Cargo AG</t>
        </is>
      </c>
      <c r="F646" t="inlineStr">
        <is>
          <t>WBA</t>
        </is>
      </c>
      <c r="G646" t="inlineStr">
        <is>
          <t>80' 4-A CW</t>
        </is>
      </c>
      <c r="I646" s="6" t="n"/>
      <c r="J646" s="6" t="n"/>
      <c r="K646" t="inlineStr">
        <is>
          <t>run_initial_fixed_duration</t>
        </is>
      </c>
      <c r="L646" s="6" t="n">
        <v>44930</v>
      </c>
      <c r="M646" s="6" t="n">
        <v>47087</v>
      </c>
      <c r="N646" t="n">
        <v>2190</v>
      </c>
      <c r="O646" s="6" t="n">
        <v>47087</v>
      </c>
      <c r="S646" t="inlineStr">
        <is>
          <t>with various options</t>
        </is>
      </c>
      <c r="T646" s="6" t="n"/>
      <c r="U646" s="6" t="n"/>
      <c r="V646" t="n">
        <v>3</v>
      </c>
      <c r="W646" t="n">
        <v>0</v>
      </c>
      <c r="X646" s="6" t="n"/>
      <c r="Z646" s="6" t="n">
        <v>47087</v>
      </c>
      <c r="AA646" t="inlineStr">
        <is>
          <t>Endschlaufe - EndOfContract - DulyTP</t>
        </is>
      </c>
      <c r="AB646" s="6" t="n">
        <v>47087</v>
      </c>
      <c r="AC646" t="inlineStr"/>
      <c r="AD646" s="6" t="n">
        <v>46934</v>
      </c>
    </row>
    <row r="647">
      <c r="A647" t="inlineStr">
        <is>
          <t>V400005</t>
        </is>
      </c>
      <c r="B647" t="inlineStr">
        <is>
          <t>2021-2420</t>
        </is>
      </c>
      <c r="C647" t="n">
        <v>15</v>
      </c>
      <c r="D647" t="inlineStr">
        <is>
          <t>37 80 4561 426-0</t>
        </is>
      </c>
      <c r="E647" t="inlineStr">
        <is>
          <t>DB Cargo AG</t>
        </is>
      </c>
      <c r="F647" t="inlineStr">
        <is>
          <t>WBA</t>
        </is>
      </c>
      <c r="G647" t="inlineStr">
        <is>
          <t>80' 4-A CW</t>
        </is>
      </c>
      <c r="I647" s="6" t="n"/>
      <c r="J647" s="6" t="n"/>
      <c r="K647" t="inlineStr">
        <is>
          <t>run_initial_fixed_duration</t>
        </is>
      </c>
      <c r="L647" s="6" t="n">
        <v>44930</v>
      </c>
      <c r="M647" s="6" t="n">
        <v>47087</v>
      </c>
      <c r="N647" t="n">
        <v>2190</v>
      </c>
      <c r="O647" s="6" t="n">
        <v>47087</v>
      </c>
      <c r="S647" t="inlineStr">
        <is>
          <t>with various options</t>
        </is>
      </c>
      <c r="T647" s="6" t="n"/>
      <c r="U647" s="6" t="n"/>
      <c r="V647" t="n">
        <v>3</v>
      </c>
      <c r="W647" t="n">
        <v>0</v>
      </c>
      <c r="X647" s="6" t="n"/>
      <c r="Z647" s="6" t="n">
        <v>47087</v>
      </c>
      <c r="AA647" t="inlineStr">
        <is>
          <t>Endschlaufe - EndOfContract - DulyTP</t>
        </is>
      </c>
      <c r="AB647" s="6" t="n">
        <v>47087</v>
      </c>
      <c r="AC647" t="inlineStr"/>
      <c r="AD647" s="6" t="n">
        <v>46934</v>
      </c>
    </row>
    <row r="648">
      <c r="A648" t="inlineStr">
        <is>
          <t>V400005</t>
        </is>
      </c>
      <c r="B648" t="inlineStr">
        <is>
          <t>2021-2420</t>
        </is>
      </c>
      <c r="C648" t="n">
        <v>16</v>
      </c>
      <c r="D648" t="inlineStr">
        <is>
          <t>37 80 4561 427-8</t>
        </is>
      </c>
      <c r="E648" t="inlineStr">
        <is>
          <t>DB Cargo AG</t>
        </is>
      </c>
      <c r="F648" t="inlineStr">
        <is>
          <t>WBA</t>
        </is>
      </c>
      <c r="G648" t="inlineStr">
        <is>
          <t>80' 4-A CW</t>
        </is>
      </c>
      <c r="I648" s="6" t="n"/>
      <c r="J648" s="6" t="n"/>
      <c r="K648" t="inlineStr">
        <is>
          <t>run_initial_fixed_duration</t>
        </is>
      </c>
      <c r="L648" s="6" t="n">
        <v>44930</v>
      </c>
      <c r="M648" s="6" t="n">
        <v>47087</v>
      </c>
      <c r="N648" t="n">
        <v>2190</v>
      </c>
      <c r="O648" s="6" t="n">
        <v>47087</v>
      </c>
      <c r="S648" t="inlineStr">
        <is>
          <t>with various options</t>
        </is>
      </c>
      <c r="T648" s="6" t="n"/>
      <c r="U648" s="6" t="n"/>
      <c r="V648" t="n">
        <v>3</v>
      </c>
      <c r="W648" t="n">
        <v>0</v>
      </c>
      <c r="X648" s="6" t="n"/>
      <c r="Z648" s="6" t="n">
        <v>47087</v>
      </c>
      <c r="AA648" t="inlineStr">
        <is>
          <t>Endschlaufe - EndOfContract - DulyTP</t>
        </is>
      </c>
      <c r="AB648" s="6" t="n">
        <v>47087</v>
      </c>
      <c r="AC648" t="inlineStr"/>
      <c r="AD648" s="6" t="n">
        <v>46934</v>
      </c>
    </row>
    <row r="649">
      <c r="A649" t="inlineStr">
        <is>
          <t>V400005</t>
        </is>
      </c>
      <c r="B649" t="inlineStr">
        <is>
          <t>2021-2420</t>
        </is>
      </c>
      <c r="C649" t="n">
        <v>17</v>
      </c>
      <c r="D649" t="inlineStr">
        <is>
          <t>37 80 4561 428-6</t>
        </is>
      </c>
      <c r="E649" t="inlineStr">
        <is>
          <t>DB Cargo AG</t>
        </is>
      </c>
      <c r="F649" t="inlineStr">
        <is>
          <t>WBA</t>
        </is>
      </c>
      <c r="G649" t="inlineStr">
        <is>
          <t>80' 4-A CW</t>
        </is>
      </c>
      <c r="I649" s="6" t="n"/>
      <c r="J649" s="6" t="n"/>
      <c r="K649" t="inlineStr">
        <is>
          <t>run_initial_fixed_duration</t>
        </is>
      </c>
      <c r="L649" s="6" t="n">
        <v>44930</v>
      </c>
      <c r="M649" s="6" t="n">
        <v>47087</v>
      </c>
      <c r="N649" t="n">
        <v>2190</v>
      </c>
      <c r="O649" s="6" t="n">
        <v>47087</v>
      </c>
      <c r="S649" t="inlineStr">
        <is>
          <t>with various options</t>
        </is>
      </c>
      <c r="T649" s="6" t="n"/>
      <c r="U649" s="6" t="n"/>
      <c r="V649" t="n">
        <v>3</v>
      </c>
      <c r="W649" t="n">
        <v>0</v>
      </c>
      <c r="X649" s="6" t="n"/>
      <c r="Z649" s="6" t="n">
        <v>47087</v>
      </c>
      <c r="AA649" t="inlineStr">
        <is>
          <t>Endschlaufe - EndOfContract - DulyTP</t>
        </is>
      </c>
      <c r="AB649" s="6" t="n">
        <v>47087</v>
      </c>
      <c r="AC649" t="inlineStr"/>
      <c r="AD649" s="6" t="n">
        <v>46934</v>
      </c>
    </row>
    <row r="650">
      <c r="A650" t="inlineStr">
        <is>
          <t>V400005</t>
        </is>
      </c>
      <c r="B650" t="inlineStr">
        <is>
          <t>2021-2420</t>
        </is>
      </c>
      <c r="C650" t="n">
        <v>18</v>
      </c>
      <c r="D650" t="inlineStr">
        <is>
          <t>37 80 4561 429-4</t>
        </is>
      </c>
      <c r="E650" t="inlineStr">
        <is>
          <t>DB Cargo AG</t>
        </is>
      </c>
      <c r="F650" t="inlineStr">
        <is>
          <t>WBA</t>
        </is>
      </c>
      <c r="G650" t="inlineStr">
        <is>
          <t>80' 4-A CW</t>
        </is>
      </c>
      <c r="I650" s="6" t="n"/>
      <c r="J650" s="6" t="n"/>
      <c r="K650" t="inlineStr">
        <is>
          <t>run_initial_fixed_duration</t>
        </is>
      </c>
      <c r="L650" s="6" t="n">
        <v>44930</v>
      </c>
      <c r="M650" s="6" t="n">
        <v>47087</v>
      </c>
      <c r="N650" t="n">
        <v>2190</v>
      </c>
      <c r="O650" s="6" t="n">
        <v>47087</v>
      </c>
      <c r="S650" t="inlineStr">
        <is>
          <t>with various options</t>
        </is>
      </c>
      <c r="T650" s="6" t="n"/>
      <c r="U650" s="6" t="n"/>
      <c r="V650" t="n">
        <v>3</v>
      </c>
      <c r="W650" t="n">
        <v>0</v>
      </c>
      <c r="X650" s="6" t="n"/>
      <c r="Z650" s="6" t="n">
        <v>47087</v>
      </c>
      <c r="AA650" t="inlineStr">
        <is>
          <t>Endschlaufe - EndOfContract - DulyTP</t>
        </is>
      </c>
      <c r="AB650" s="6" t="n">
        <v>47087</v>
      </c>
      <c r="AC650" t="inlineStr"/>
      <c r="AD650" s="6" t="n">
        <v>46934</v>
      </c>
    </row>
    <row r="651">
      <c r="A651" t="inlineStr">
        <is>
          <t>V400005</t>
        </is>
      </c>
      <c r="B651" t="inlineStr">
        <is>
          <t>2021-2420</t>
        </is>
      </c>
      <c r="C651" t="n">
        <v>19</v>
      </c>
      <c r="D651" t="inlineStr">
        <is>
          <t>37 80 4561 430-2</t>
        </is>
      </c>
      <c r="E651" t="inlineStr">
        <is>
          <t>DB Cargo AG</t>
        </is>
      </c>
      <c r="F651" t="inlineStr">
        <is>
          <t>WBA</t>
        </is>
      </c>
      <c r="G651" t="inlineStr">
        <is>
          <t>80' 4-A CW</t>
        </is>
      </c>
      <c r="I651" s="6" t="n"/>
      <c r="J651" s="6" t="n"/>
      <c r="K651" t="inlineStr">
        <is>
          <t>run_initial_fixed_duration</t>
        </is>
      </c>
      <c r="L651" s="6" t="n">
        <v>44930</v>
      </c>
      <c r="M651" s="6" t="n">
        <v>47087</v>
      </c>
      <c r="N651" t="n">
        <v>2190</v>
      </c>
      <c r="O651" s="6" t="n">
        <v>47087</v>
      </c>
      <c r="S651" t="inlineStr">
        <is>
          <t>with various options</t>
        </is>
      </c>
      <c r="T651" s="6" t="n"/>
      <c r="U651" s="6" t="n"/>
      <c r="V651" t="n">
        <v>3</v>
      </c>
      <c r="W651" t="n">
        <v>0</v>
      </c>
      <c r="X651" s="6" t="n"/>
      <c r="Z651" s="6" t="n">
        <v>47087</v>
      </c>
      <c r="AA651" t="inlineStr">
        <is>
          <t>Endschlaufe - EndOfContract - DulyTP</t>
        </is>
      </c>
      <c r="AB651" s="6" t="n">
        <v>47087</v>
      </c>
      <c r="AC651" t="inlineStr"/>
      <c r="AD651" s="6" t="n">
        <v>46934</v>
      </c>
    </row>
    <row r="652">
      <c r="A652" t="inlineStr">
        <is>
          <t>V400005</t>
        </is>
      </c>
      <c r="B652" t="inlineStr">
        <is>
          <t>2021-2420</t>
        </is>
      </c>
      <c r="C652" t="n">
        <v>20</v>
      </c>
      <c r="D652" t="inlineStr">
        <is>
          <t>37 80 4561 431-0</t>
        </is>
      </c>
      <c r="E652" t="inlineStr">
        <is>
          <t>DB Cargo AG</t>
        </is>
      </c>
      <c r="F652" t="inlineStr">
        <is>
          <t>WBA</t>
        </is>
      </c>
      <c r="G652" t="inlineStr">
        <is>
          <t>80' 4-A CW</t>
        </is>
      </c>
      <c r="I652" s="6" t="n"/>
      <c r="J652" s="6" t="n"/>
      <c r="K652" t="inlineStr">
        <is>
          <t>run_initial_fixed_duration</t>
        </is>
      </c>
      <c r="L652" s="6" t="n">
        <v>44930</v>
      </c>
      <c r="M652" s="6" t="n">
        <v>47087</v>
      </c>
      <c r="N652" t="n">
        <v>2190</v>
      </c>
      <c r="O652" s="6" t="n">
        <v>47087</v>
      </c>
      <c r="S652" t="inlineStr">
        <is>
          <t>with various options</t>
        </is>
      </c>
      <c r="T652" s="6" t="n"/>
      <c r="U652" s="6" t="n"/>
      <c r="V652" t="n">
        <v>3</v>
      </c>
      <c r="W652" t="n">
        <v>0</v>
      </c>
      <c r="X652" s="6" t="n"/>
      <c r="Z652" s="6" t="n">
        <v>47087</v>
      </c>
      <c r="AA652" t="inlineStr">
        <is>
          <t>Endschlaufe - EndOfContract - DulyTP</t>
        </is>
      </c>
      <c r="AB652" s="6" t="n">
        <v>47087</v>
      </c>
      <c r="AC652" t="inlineStr"/>
      <c r="AD652" s="6" t="n">
        <v>46934</v>
      </c>
    </row>
    <row r="653">
      <c r="A653" t="inlineStr">
        <is>
          <t>V400005</t>
        </is>
      </c>
      <c r="B653" t="inlineStr">
        <is>
          <t>2021-2420</t>
        </is>
      </c>
      <c r="C653" t="n">
        <v>21</v>
      </c>
      <c r="D653" t="inlineStr">
        <is>
          <t>37 80 4561 432-8</t>
        </is>
      </c>
      <c r="E653" t="inlineStr">
        <is>
          <t>DB Cargo AG</t>
        </is>
      </c>
      <c r="F653" t="inlineStr">
        <is>
          <t>WBA</t>
        </is>
      </c>
      <c r="G653" t="inlineStr">
        <is>
          <t>80' 4-A CW</t>
        </is>
      </c>
      <c r="I653" s="6" t="n"/>
      <c r="J653" s="6" t="n"/>
      <c r="K653" t="inlineStr">
        <is>
          <t>run_initial_fixed_duration</t>
        </is>
      </c>
      <c r="L653" s="6" t="n">
        <v>44930</v>
      </c>
      <c r="M653" s="6" t="n">
        <v>47087</v>
      </c>
      <c r="N653" t="n">
        <v>2190</v>
      </c>
      <c r="O653" s="6" t="n">
        <v>47087</v>
      </c>
      <c r="S653" t="inlineStr">
        <is>
          <t>with various options</t>
        </is>
      </c>
      <c r="T653" s="6" t="n"/>
      <c r="U653" s="6" t="n"/>
      <c r="V653" t="n">
        <v>3</v>
      </c>
      <c r="W653" t="n">
        <v>0</v>
      </c>
      <c r="X653" s="6" t="n"/>
      <c r="Z653" s="6" t="n">
        <v>47087</v>
      </c>
      <c r="AA653" t="inlineStr">
        <is>
          <t>Endschlaufe - EndOfContract - DulyTP</t>
        </is>
      </c>
      <c r="AB653" s="6" t="n">
        <v>47087</v>
      </c>
      <c r="AC653" t="inlineStr"/>
      <c r="AD653" s="6" t="n">
        <v>46934</v>
      </c>
    </row>
    <row r="654">
      <c r="A654" t="inlineStr">
        <is>
          <t>V400005</t>
        </is>
      </c>
      <c r="B654" t="inlineStr">
        <is>
          <t>2021-2420</t>
        </is>
      </c>
      <c r="C654" t="n">
        <v>22</v>
      </c>
      <c r="D654" t="inlineStr">
        <is>
          <t>37 80 4561 433-6</t>
        </is>
      </c>
      <c r="E654" t="inlineStr">
        <is>
          <t>DB Cargo AG</t>
        </is>
      </c>
      <c r="F654" t="inlineStr">
        <is>
          <t>WBA</t>
        </is>
      </c>
      <c r="G654" t="inlineStr">
        <is>
          <t>80' 4-A CW</t>
        </is>
      </c>
      <c r="I654" s="6" t="n"/>
      <c r="J654" s="6" t="n"/>
      <c r="K654" t="inlineStr">
        <is>
          <t>run_initial_fixed_duration</t>
        </is>
      </c>
      <c r="L654" s="6" t="n">
        <v>44930</v>
      </c>
      <c r="M654" s="6" t="n">
        <v>47087</v>
      </c>
      <c r="N654" t="n">
        <v>2190</v>
      </c>
      <c r="O654" s="6" t="n">
        <v>47087</v>
      </c>
      <c r="S654" t="inlineStr">
        <is>
          <t>with various options</t>
        </is>
      </c>
      <c r="T654" s="6" t="n"/>
      <c r="U654" s="6" t="n"/>
      <c r="V654" t="n">
        <v>3</v>
      </c>
      <c r="W654" t="n">
        <v>0</v>
      </c>
      <c r="X654" s="6" t="n"/>
      <c r="Z654" s="6" t="n">
        <v>47087</v>
      </c>
      <c r="AA654" t="inlineStr">
        <is>
          <t>Endschlaufe - EndOfContract - DulyTP</t>
        </is>
      </c>
      <c r="AB654" s="6" t="n">
        <v>47087</v>
      </c>
      <c r="AC654" t="inlineStr"/>
      <c r="AD654" s="6" t="n">
        <v>46934</v>
      </c>
    </row>
    <row r="655">
      <c r="A655" t="inlineStr">
        <is>
          <t>V400005</t>
        </is>
      </c>
      <c r="B655" t="inlineStr">
        <is>
          <t>2021-2420</t>
        </is>
      </c>
      <c r="C655" t="n">
        <v>23</v>
      </c>
      <c r="D655" t="inlineStr">
        <is>
          <t>37 80 4561 390-8</t>
        </is>
      </c>
      <c r="E655" t="inlineStr">
        <is>
          <t>DB Cargo AG</t>
        </is>
      </c>
      <c r="F655" t="inlineStr">
        <is>
          <t>WBA</t>
        </is>
      </c>
      <c r="G655" t="inlineStr">
        <is>
          <t>80' 4-A CW</t>
        </is>
      </c>
      <c r="I655" s="6" t="n"/>
      <c r="J655" s="6" t="n"/>
      <c r="K655" t="inlineStr">
        <is>
          <t>run_initial_fixed_duration</t>
        </is>
      </c>
      <c r="L655" s="6" t="n">
        <v>44950</v>
      </c>
      <c r="M655" s="6" t="n">
        <v>47087</v>
      </c>
      <c r="N655" t="n">
        <v>2190</v>
      </c>
      <c r="O655" s="6" t="n">
        <v>47087</v>
      </c>
      <c r="S655" t="inlineStr">
        <is>
          <t>with various options</t>
        </is>
      </c>
      <c r="T655" s="6" t="n"/>
      <c r="U655" s="6" t="n"/>
      <c r="V655" t="n">
        <v>3</v>
      </c>
      <c r="W655" t="n">
        <v>0</v>
      </c>
      <c r="X655" s="6" t="n"/>
      <c r="Z655" s="6" t="n">
        <v>47087</v>
      </c>
      <c r="AA655" t="inlineStr">
        <is>
          <t>Endschlaufe - EndOfContract - DulyTP</t>
        </is>
      </c>
      <c r="AB655" s="6" t="n">
        <v>47087</v>
      </c>
      <c r="AC655" t="inlineStr"/>
      <c r="AD655" s="6" t="n">
        <v>46934</v>
      </c>
    </row>
    <row r="656">
      <c r="A656" t="inlineStr">
        <is>
          <t>V400005</t>
        </is>
      </c>
      <c r="B656" t="inlineStr">
        <is>
          <t>2021-2420</t>
        </is>
      </c>
      <c r="C656" t="n">
        <v>24</v>
      </c>
      <c r="D656" t="inlineStr">
        <is>
          <t>37 80 4561 391-6</t>
        </is>
      </c>
      <c r="E656" t="inlineStr">
        <is>
          <t>DB Cargo AG</t>
        </is>
      </c>
      <c r="F656" t="inlineStr">
        <is>
          <t>WBA</t>
        </is>
      </c>
      <c r="G656" t="inlineStr">
        <is>
          <t>80' 4-A CW</t>
        </is>
      </c>
      <c r="I656" s="6" t="n"/>
      <c r="J656" s="6" t="n"/>
      <c r="K656" t="inlineStr">
        <is>
          <t>run_initial_fixed_duration</t>
        </is>
      </c>
      <c r="L656" s="6" t="n">
        <v>44950</v>
      </c>
      <c r="M656" s="6" t="n">
        <v>47087</v>
      </c>
      <c r="N656" t="n">
        <v>2190</v>
      </c>
      <c r="O656" s="6" t="n">
        <v>47087</v>
      </c>
      <c r="S656" t="inlineStr">
        <is>
          <t>with various options</t>
        </is>
      </c>
      <c r="T656" s="6" t="n"/>
      <c r="U656" s="6" t="n"/>
      <c r="V656" t="n">
        <v>3</v>
      </c>
      <c r="W656" t="n">
        <v>0</v>
      </c>
      <c r="X656" s="6" t="n"/>
      <c r="Z656" s="6" t="n">
        <v>47087</v>
      </c>
      <c r="AA656" t="inlineStr">
        <is>
          <t>Endschlaufe - EndOfContract - DulyTP</t>
        </is>
      </c>
      <c r="AB656" s="6" t="n">
        <v>47087</v>
      </c>
      <c r="AC656" t="inlineStr"/>
      <c r="AD656" s="6" t="n">
        <v>46934</v>
      </c>
    </row>
    <row r="657">
      <c r="A657" t="inlineStr">
        <is>
          <t>V400005</t>
        </is>
      </c>
      <c r="B657" t="inlineStr">
        <is>
          <t>2021-2420</t>
        </is>
      </c>
      <c r="C657" t="n">
        <v>25</v>
      </c>
      <c r="D657" t="inlineStr">
        <is>
          <t>37 80 4561 392-4</t>
        </is>
      </c>
      <c r="E657" t="inlineStr">
        <is>
          <t>DB Cargo AG</t>
        </is>
      </c>
      <c r="F657" t="inlineStr">
        <is>
          <t>WBA</t>
        </is>
      </c>
      <c r="G657" t="inlineStr">
        <is>
          <t>80' 4-A CW</t>
        </is>
      </c>
      <c r="I657" s="6" t="n"/>
      <c r="J657" s="6" t="n"/>
      <c r="K657" t="inlineStr">
        <is>
          <t>run_initial_fixed_duration</t>
        </is>
      </c>
      <c r="L657" s="6" t="n">
        <v>44950</v>
      </c>
      <c r="M657" s="6" t="n">
        <v>47087</v>
      </c>
      <c r="N657" t="n">
        <v>2190</v>
      </c>
      <c r="O657" s="6" t="n">
        <v>47087</v>
      </c>
      <c r="S657" t="inlineStr">
        <is>
          <t>with various options</t>
        </is>
      </c>
      <c r="T657" s="6" t="n"/>
      <c r="U657" s="6" t="n"/>
      <c r="V657" t="n">
        <v>3</v>
      </c>
      <c r="W657" t="n">
        <v>0</v>
      </c>
      <c r="X657" s="6" t="n"/>
      <c r="Z657" s="6" t="n">
        <v>47087</v>
      </c>
      <c r="AA657" t="inlineStr">
        <is>
          <t>Endschlaufe - EndOfContract - DulyTP</t>
        </is>
      </c>
      <c r="AB657" s="6" t="n">
        <v>47087</v>
      </c>
      <c r="AC657" t="inlineStr"/>
      <c r="AD657" s="6" t="n">
        <v>46934</v>
      </c>
    </row>
    <row r="658">
      <c r="A658" t="inlineStr">
        <is>
          <t>V400005</t>
        </is>
      </c>
      <c r="B658" t="inlineStr">
        <is>
          <t>2021-2420</t>
        </is>
      </c>
      <c r="C658" t="n">
        <v>26</v>
      </c>
      <c r="D658" t="inlineStr">
        <is>
          <t>37 80 4561 393-2</t>
        </is>
      </c>
      <c r="E658" t="inlineStr">
        <is>
          <t>DB Cargo AG</t>
        </is>
      </c>
      <c r="F658" t="inlineStr">
        <is>
          <t>WBA</t>
        </is>
      </c>
      <c r="G658" t="inlineStr">
        <is>
          <t>80' 4-A CW</t>
        </is>
      </c>
      <c r="I658" s="6" t="n"/>
      <c r="J658" s="6" t="n"/>
      <c r="K658" t="inlineStr">
        <is>
          <t>run_initial_fixed_duration</t>
        </is>
      </c>
      <c r="L658" s="6" t="n">
        <v>44950</v>
      </c>
      <c r="M658" s="6" t="n">
        <v>47087</v>
      </c>
      <c r="N658" t="n">
        <v>2190</v>
      </c>
      <c r="O658" s="6" t="n">
        <v>47087</v>
      </c>
      <c r="S658" t="inlineStr">
        <is>
          <t>with various options</t>
        </is>
      </c>
      <c r="T658" s="6" t="n"/>
      <c r="U658" s="6" t="n"/>
      <c r="V658" t="n">
        <v>3</v>
      </c>
      <c r="W658" t="n">
        <v>0</v>
      </c>
      <c r="X658" s="6" t="n"/>
      <c r="Z658" s="6" t="n">
        <v>47087</v>
      </c>
      <c r="AA658" t="inlineStr">
        <is>
          <t>Endschlaufe - EndOfContract - DulyTP</t>
        </is>
      </c>
      <c r="AB658" s="6" t="n">
        <v>47087</v>
      </c>
      <c r="AC658" t="inlineStr"/>
      <c r="AD658" s="6" t="n">
        <v>46934</v>
      </c>
    </row>
    <row r="659">
      <c r="A659" t="inlineStr">
        <is>
          <t>V400005</t>
        </is>
      </c>
      <c r="B659" t="inlineStr">
        <is>
          <t>2021-2420</t>
        </is>
      </c>
      <c r="C659" t="n">
        <v>27</v>
      </c>
      <c r="D659" t="inlineStr">
        <is>
          <t>37 80 4561 394-0</t>
        </is>
      </c>
      <c r="E659" t="inlineStr">
        <is>
          <t>DB Cargo AG</t>
        </is>
      </c>
      <c r="F659" t="inlineStr">
        <is>
          <t>WBA</t>
        </is>
      </c>
      <c r="G659" t="inlineStr">
        <is>
          <t>80' 4-A CW</t>
        </is>
      </c>
      <c r="I659" s="6" t="n"/>
      <c r="J659" s="6" t="n"/>
      <c r="K659" t="inlineStr">
        <is>
          <t>run_initial_fixed_duration</t>
        </is>
      </c>
      <c r="L659" s="6" t="n">
        <v>44950</v>
      </c>
      <c r="M659" s="6" t="n">
        <v>47087</v>
      </c>
      <c r="N659" t="n">
        <v>2190</v>
      </c>
      <c r="O659" s="6" t="n">
        <v>47087</v>
      </c>
      <c r="S659" t="inlineStr">
        <is>
          <t>with various options</t>
        </is>
      </c>
      <c r="T659" s="6" t="n"/>
      <c r="U659" s="6" t="n"/>
      <c r="V659" t="n">
        <v>3</v>
      </c>
      <c r="W659" t="n">
        <v>0</v>
      </c>
      <c r="X659" s="6" t="n"/>
      <c r="Z659" s="6" t="n">
        <v>47087</v>
      </c>
      <c r="AA659" t="inlineStr">
        <is>
          <t>Endschlaufe - EndOfContract - DulyTP</t>
        </is>
      </c>
      <c r="AB659" s="6" t="n">
        <v>47087</v>
      </c>
      <c r="AC659" t="inlineStr"/>
      <c r="AD659" s="6" t="n">
        <v>46934</v>
      </c>
    </row>
    <row r="660">
      <c r="A660" t="inlineStr">
        <is>
          <t>V400005</t>
        </is>
      </c>
      <c r="B660" t="inlineStr">
        <is>
          <t>2021-2420</t>
        </is>
      </c>
      <c r="C660" t="n">
        <v>28</v>
      </c>
      <c r="D660" t="inlineStr">
        <is>
          <t>37 80 4561 395-7</t>
        </is>
      </c>
      <c r="E660" t="inlineStr">
        <is>
          <t>DB Cargo AG</t>
        </is>
      </c>
      <c r="F660" t="inlineStr">
        <is>
          <t>WBA</t>
        </is>
      </c>
      <c r="G660" t="inlineStr">
        <is>
          <t>80' 4-A CW</t>
        </is>
      </c>
      <c r="I660" s="6" t="n"/>
      <c r="J660" s="6" t="n"/>
      <c r="K660" t="inlineStr">
        <is>
          <t>run_initial_fixed_duration</t>
        </is>
      </c>
      <c r="L660" s="6" t="n">
        <v>44950</v>
      </c>
      <c r="M660" s="6" t="n">
        <v>47087</v>
      </c>
      <c r="N660" t="n">
        <v>2190</v>
      </c>
      <c r="O660" s="6" t="n">
        <v>47087</v>
      </c>
      <c r="S660" t="inlineStr">
        <is>
          <t>with various options</t>
        </is>
      </c>
      <c r="T660" s="6" t="n"/>
      <c r="U660" s="6" t="n"/>
      <c r="V660" t="n">
        <v>3</v>
      </c>
      <c r="W660" t="n">
        <v>0</v>
      </c>
      <c r="X660" s="6" t="n"/>
      <c r="Z660" s="6" t="n">
        <v>47087</v>
      </c>
      <c r="AA660" t="inlineStr">
        <is>
          <t>Endschlaufe - EndOfContract - DulyTP</t>
        </is>
      </c>
      <c r="AB660" s="6" t="n">
        <v>47087</v>
      </c>
      <c r="AC660" t="inlineStr"/>
      <c r="AD660" s="6" t="n">
        <v>46934</v>
      </c>
    </row>
    <row r="661">
      <c r="A661" t="inlineStr">
        <is>
          <t>V400005</t>
        </is>
      </c>
      <c r="B661" t="inlineStr">
        <is>
          <t>2021-2420</t>
        </is>
      </c>
      <c r="C661" t="n">
        <v>29</v>
      </c>
      <c r="D661" t="inlineStr">
        <is>
          <t>37 80 4561 396-5</t>
        </is>
      </c>
      <c r="E661" t="inlineStr">
        <is>
          <t>DB Cargo AG</t>
        </is>
      </c>
      <c r="F661" t="inlineStr">
        <is>
          <t>WBA</t>
        </is>
      </c>
      <c r="G661" t="inlineStr">
        <is>
          <t>80' 4-A CW</t>
        </is>
      </c>
      <c r="I661" s="6" t="n"/>
      <c r="J661" s="6" t="n"/>
      <c r="K661" t="inlineStr">
        <is>
          <t>run_initial_fixed_duration</t>
        </is>
      </c>
      <c r="L661" s="6" t="n">
        <v>44950</v>
      </c>
      <c r="M661" s="6" t="n">
        <v>47087</v>
      </c>
      <c r="N661" t="n">
        <v>2190</v>
      </c>
      <c r="O661" s="6" t="n">
        <v>47087</v>
      </c>
      <c r="S661" t="inlineStr">
        <is>
          <t>with various options</t>
        </is>
      </c>
      <c r="T661" s="6" t="n"/>
      <c r="U661" s="6" t="n"/>
      <c r="V661" t="n">
        <v>3</v>
      </c>
      <c r="W661" t="n">
        <v>0</v>
      </c>
      <c r="X661" s="6" t="n"/>
      <c r="Z661" s="6" t="n">
        <v>47087</v>
      </c>
      <c r="AA661" t="inlineStr">
        <is>
          <t>Endschlaufe - EndOfContract - DulyTP</t>
        </is>
      </c>
      <c r="AB661" s="6" t="n">
        <v>47087</v>
      </c>
      <c r="AC661" t="inlineStr"/>
      <c r="AD661" s="6" t="n">
        <v>46934</v>
      </c>
    </row>
    <row r="662">
      <c r="A662" t="inlineStr">
        <is>
          <t>V400005</t>
        </is>
      </c>
      <c r="B662" t="inlineStr">
        <is>
          <t>2021-2420</t>
        </is>
      </c>
      <c r="C662" t="n">
        <v>30</v>
      </c>
      <c r="D662" t="inlineStr">
        <is>
          <t>37 80 4561 397-3</t>
        </is>
      </c>
      <c r="E662" t="inlineStr">
        <is>
          <t>DB Cargo AG</t>
        </is>
      </c>
      <c r="F662" t="inlineStr">
        <is>
          <t>WBA</t>
        </is>
      </c>
      <c r="G662" t="inlineStr">
        <is>
          <t>80' 4-A CW</t>
        </is>
      </c>
      <c r="I662" s="6" t="n"/>
      <c r="J662" s="6" t="n"/>
      <c r="K662" t="inlineStr">
        <is>
          <t>run_initial_fixed_duration</t>
        </is>
      </c>
      <c r="L662" s="6" t="n">
        <v>44950</v>
      </c>
      <c r="M662" s="6" t="n">
        <v>47087</v>
      </c>
      <c r="N662" t="n">
        <v>2190</v>
      </c>
      <c r="O662" s="6" t="n">
        <v>47087</v>
      </c>
      <c r="S662" t="inlineStr">
        <is>
          <t>with various options</t>
        </is>
      </c>
      <c r="T662" s="6" t="n"/>
      <c r="U662" s="6" t="n"/>
      <c r="V662" t="n">
        <v>3</v>
      </c>
      <c r="W662" t="n">
        <v>0</v>
      </c>
      <c r="X662" s="6" t="n"/>
      <c r="Z662" s="6" t="n">
        <v>47087</v>
      </c>
      <c r="AA662" t="inlineStr">
        <is>
          <t>Endschlaufe - EndOfContract - DulyTP</t>
        </is>
      </c>
      <c r="AB662" s="6" t="n">
        <v>47087</v>
      </c>
      <c r="AC662" t="inlineStr"/>
      <c r="AD662" s="6" t="n">
        <v>46934</v>
      </c>
    </row>
    <row r="663">
      <c r="A663" t="inlineStr">
        <is>
          <t>V400005</t>
        </is>
      </c>
      <c r="B663" t="inlineStr">
        <is>
          <t>2021-2420</t>
        </is>
      </c>
      <c r="C663" t="n">
        <v>31</v>
      </c>
      <c r="D663" t="inlineStr">
        <is>
          <t>37 80 4561 398-1</t>
        </is>
      </c>
      <c r="E663" t="inlineStr">
        <is>
          <t>DB Cargo AG</t>
        </is>
      </c>
      <c r="F663" t="inlineStr">
        <is>
          <t>WBA</t>
        </is>
      </c>
      <c r="G663" t="inlineStr">
        <is>
          <t>80' 4-A CW</t>
        </is>
      </c>
      <c r="I663" s="6" t="n"/>
      <c r="J663" s="6" t="n"/>
      <c r="K663" t="inlineStr">
        <is>
          <t>run_initial_fixed_duration</t>
        </is>
      </c>
      <c r="L663" s="6" t="n">
        <v>44950</v>
      </c>
      <c r="M663" s="6" t="n">
        <v>47087</v>
      </c>
      <c r="N663" t="n">
        <v>2190</v>
      </c>
      <c r="O663" s="6" t="n">
        <v>47087</v>
      </c>
      <c r="S663" t="inlineStr">
        <is>
          <t>with various options</t>
        </is>
      </c>
      <c r="T663" s="6" t="n"/>
      <c r="U663" s="6" t="n"/>
      <c r="V663" t="n">
        <v>3</v>
      </c>
      <c r="W663" t="n">
        <v>0</v>
      </c>
      <c r="X663" s="6" t="n"/>
      <c r="Z663" s="6" t="n">
        <v>47087</v>
      </c>
      <c r="AA663" t="inlineStr">
        <is>
          <t>Endschlaufe - EndOfContract - DulyTP</t>
        </is>
      </c>
      <c r="AB663" s="6" t="n">
        <v>47087</v>
      </c>
      <c r="AC663" t="inlineStr"/>
      <c r="AD663" s="6" t="n">
        <v>46934</v>
      </c>
    </row>
    <row r="664">
      <c r="A664" t="inlineStr">
        <is>
          <t>V400005</t>
        </is>
      </c>
      <c r="B664" t="inlineStr">
        <is>
          <t>2021-2420</t>
        </is>
      </c>
      <c r="C664" t="n">
        <v>32</v>
      </c>
      <c r="D664" t="inlineStr">
        <is>
          <t>37 80 4561 399-9</t>
        </is>
      </c>
      <c r="E664" t="inlineStr">
        <is>
          <t>DB Cargo AG</t>
        </is>
      </c>
      <c r="F664" t="inlineStr">
        <is>
          <t>WBA</t>
        </is>
      </c>
      <c r="G664" t="inlineStr">
        <is>
          <t>80' 4-A CW</t>
        </is>
      </c>
      <c r="I664" s="6" t="n"/>
      <c r="J664" s="6" t="n"/>
      <c r="K664" t="inlineStr">
        <is>
          <t>run_initial_fixed_duration</t>
        </is>
      </c>
      <c r="L664" s="6" t="n">
        <v>44950</v>
      </c>
      <c r="M664" s="6" t="n">
        <v>47087</v>
      </c>
      <c r="N664" t="n">
        <v>2190</v>
      </c>
      <c r="O664" s="6" t="n">
        <v>47087</v>
      </c>
      <c r="S664" t="inlineStr">
        <is>
          <t>with various options</t>
        </is>
      </c>
      <c r="T664" s="6" t="n"/>
      <c r="U664" s="6" t="n"/>
      <c r="V664" t="n">
        <v>3</v>
      </c>
      <c r="W664" t="n">
        <v>0</v>
      </c>
      <c r="X664" s="6" t="n"/>
      <c r="Z664" s="6" t="n">
        <v>47087</v>
      </c>
      <c r="AA664" t="inlineStr">
        <is>
          <t>Endschlaufe - EndOfContract - DulyTP</t>
        </is>
      </c>
      <c r="AB664" s="6" t="n">
        <v>47087</v>
      </c>
      <c r="AC664" t="inlineStr"/>
      <c r="AD664" s="6" t="n">
        <v>46934</v>
      </c>
    </row>
    <row r="665">
      <c r="A665" t="inlineStr">
        <is>
          <t>V400005</t>
        </is>
      </c>
      <c r="B665" t="inlineStr">
        <is>
          <t>2021-2420</t>
        </is>
      </c>
      <c r="C665" t="n">
        <v>33</v>
      </c>
      <c r="D665" t="inlineStr">
        <is>
          <t>37 80 4561 400-5</t>
        </is>
      </c>
      <c r="E665" t="inlineStr">
        <is>
          <t>DB Cargo AG</t>
        </is>
      </c>
      <c r="F665" t="inlineStr">
        <is>
          <t>WBA</t>
        </is>
      </c>
      <c r="G665" t="inlineStr">
        <is>
          <t>80' 4-A CW</t>
        </is>
      </c>
      <c r="I665" s="6" t="n"/>
      <c r="J665" s="6" t="n"/>
      <c r="K665" t="inlineStr">
        <is>
          <t>run_initial_fixed_duration</t>
        </is>
      </c>
      <c r="L665" s="6" t="n">
        <v>44950</v>
      </c>
      <c r="M665" s="6" t="n">
        <v>47087</v>
      </c>
      <c r="N665" t="n">
        <v>2190</v>
      </c>
      <c r="O665" s="6" t="n">
        <v>47087</v>
      </c>
      <c r="S665" t="inlineStr">
        <is>
          <t>with various options</t>
        </is>
      </c>
      <c r="T665" s="6" t="n"/>
      <c r="U665" s="6" t="n"/>
      <c r="V665" t="n">
        <v>3</v>
      </c>
      <c r="W665" t="n">
        <v>0</v>
      </c>
      <c r="X665" s="6" t="n"/>
      <c r="Z665" s="6" t="n">
        <v>47087</v>
      </c>
      <c r="AA665" t="inlineStr">
        <is>
          <t>Endschlaufe - EndOfContract - DulyTP</t>
        </is>
      </c>
      <c r="AB665" s="6" t="n">
        <v>47087</v>
      </c>
      <c r="AC665" t="inlineStr"/>
      <c r="AD665" s="6" t="n">
        <v>46934</v>
      </c>
    </row>
    <row r="666">
      <c r="A666" t="inlineStr">
        <is>
          <t>V400005</t>
        </is>
      </c>
      <c r="B666" t="inlineStr">
        <is>
          <t>2021-2420</t>
        </is>
      </c>
      <c r="C666" t="n">
        <v>34</v>
      </c>
      <c r="D666" t="inlineStr">
        <is>
          <t>37 80 4561 401-3</t>
        </is>
      </c>
      <c r="E666" t="inlineStr">
        <is>
          <t>DB Cargo AG</t>
        </is>
      </c>
      <c r="F666" t="inlineStr">
        <is>
          <t>WBA</t>
        </is>
      </c>
      <c r="G666" t="inlineStr">
        <is>
          <t>80' 4-A CW</t>
        </is>
      </c>
      <c r="I666" s="6" t="n"/>
      <c r="J666" s="6" t="n"/>
      <c r="K666" t="inlineStr">
        <is>
          <t>run_initial_fixed_duration</t>
        </is>
      </c>
      <c r="L666" s="6" t="n">
        <v>44950</v>
      </c>
      <c r="M666" s="6" t="n">
        <v>47087</v>
      </c>
      <c r="N666" t="n">
        <v>2190</v>
      </c>
      <c r="O666" s="6" t="n">
        <v>47087</v>
      </c>
      <c r="S666" t="inlineStr">
        <is>
          <t>with various options</t>
        </is>
      </c>
      <c r="T666" s="6" t="n"/>
      <c r="U666" s="6" t="n"/>
      <c r="V666" t="n">
        <v>3</v>
      </c>
      <c r="W666" t="n">
        <v>0</v>
      </c>
      <c r="X666" s="6" t="n"/>
      <c r="Z666" s="6" t="n">
        <v>47087</v>
      </c>
      <c r="AA666" t="inlineStr">
        <is>
          <t>Endschlaufe - EndOfContract - DulyTP</t>
        </is>
      </c>
      <c r="AB666" s="6" t="n">
        <v>47087</v>
      </c>
      <c r="AC666" t="inlineStr"/>
      <c r="AD666" s="6" t="n">
        <v>46934</v>
      </c>
    </row>
    <row r="667">
      <c r="A667" t="inlineStr">
        <is>
          <t>V400005</t>
        </is>
      </c>
      <c r="B667" t="inlineStr">
        <is>
          <t>2021-2420</t>
        </is>
      </c>
      <c r="C667" t="n">
        <v>35</v>
      </c>
      <c r="D667" t="inlineStr">
        <is>
          <t>37 80 4561 402-1</t>
        </is>
      </c>
      <c r="E667" t="inlineStr">
        <is>
          <t>DB Cargo AG</t>
        </is>
      </c>
      <c r="F667" t="inlineStr">
        <is>
          <t>WBA</t>
        </is>
      </c>
      <c r="G667" t="inlineStr">
        <is>
          <t>80' 4-A CW</t>
        </is>
      </c>
      <c r="I667" s="6" t="n"/>
      <c r="J667" s="6" t="n"/>
      <c r="K667" t="inlineStr">
        <is>
          <t>run_initial_fixed_duration</t>
        </is>
      </c>
      <c r="L667" s="6" t="n">
        <v>44950</v>
      </c>
      <c r="M667" s="6" t="n">
        <v>47087</v>
      </c>
      <c r="N667" t="n">
        <v>2190</v>
      </c>
      <c r="O667" s="6" t="n">
        <v>47087</v>
      </c>
      <c r="S667" t="inlineStr">
        <is>
          <t>with various options</t>
        </is>
      </c>
      <c r="T667" s="6" t="n"/>
      <c r="U667" s="6" t="n"/>
      <c r="V667" t="n">
        <v>3</v>
      </c>
      <c r="W667" t="n">
        <v>0</v>
      </c>
      <c r="X667" s="6" t="n"/>
      <c r="Z667" s="6" t="n">
        <v>47087</v>
      </c>
      <c r="AA667" t="inlineStr">
        <is>
          <t>Endschlaufe - EndOfContract - DulyTP</t>
        </is>
      </c>
      <c r="AB667" s="6" t="n">
        <v>47087</v>
      </c>
      <c r="AC667" t="inlineStr"/>
      <c r="AD667" s="6" t="n">
        <v>46934</v>
      </c>
    </row>
    <row r="668">
      <c r="A668" t="inlineStr">
        <is>
          <t>V400005</t>
        </is>
      </c>
      <c r="B668" t="inlineStr">
        <is>
          <t>2021-2420</t>
        </is>
      </c>
      <c r="C668" t="n">
        <v>36</v>
      </c>
      <c r="D668" t="inlineStr">
        <is>
          <t>37 80 4561 403-9</t>
        </is>
      </c>
      <c r="E668" t="inlineStr">
        <is>
          <t>DB Cargo AG</t>
        </is>
      </c>
      <c r="F668" t="inlineStr">
        <is>
          <t>WBA</t>
        </is>
      </c>
      <c r="G668" t="inlineStr">
        <is>
          <t>80' 4-A CW</t>
        </is>
      </c>
      <c r="I668" s="6" t="n"/>
      <c r="J668" s="6" t="n"/>
      <c r="K668" t="inlineStr">
        <is>
          <t>run_initial_fixed_duration</t>
        </is>
      </c>
      <c r="L668" s="6" t="n">
        <v>44950</v>
      </c>
      <c r="M668" s="6" t="n">
        <v>47087</v>
      </c>
      <c r="N668" t="n">
        <v>2190</v>
      </c>
      <c r="O668" s="6" t="n">
        <v>47087</v>
      </c>
      <c r="S668" t="inlineStr">
        <is>
          <t>with various options</t>
        </is>
      </c>
      <c r="T668" s="6" t="n"/>
      <c r="U668" s="6" t="n"/>
      <c r="V668" t="n">
        <v>3</v>
      </c>
      <c r="W668" t="n">
        <v>0</v>
      </c>
      <c r="X668" s="6" t="n"/>
      <c r="Z668" s="6" t="n">
        <v>47087</v>
      </c>
      <c r="AA668" t="inlineStr">
        <is>
          <t>Endschlaufe - EndOfContract - DulyTP</t>
        </is>
      </c>
      <c r="AB668" s="6" t="n">
        <v>47087</v>
      </c>
      <c r="AC668" t="inlineStr"/>
      <c r="AD668" s="6" t="n">
        <v>46934</v>
      </c>
    </row>
    <row r="669">
      <c r="A669" t="inlineStr">
        <is>
          <t>V400005</t>
        </is>
      </c>
      <c r="B669" t="inlineStr">
        <is>
          <t>2021-2420</t>
        </is>
      </c>
      <c r="C669" t="n">
        <v>37</v>
      </c>
      <c r="D669" t="inlineStr">
        <is>
          <t>37 80 4561 404-7</t>
        </is>
      </c>
      <c r="E669" t="inlineStr">
        <is>
          <t>DB Cargo AG</t>
        </is>
      </c>
      <c r="F669" t="inlineStr">
        <is>
          <t>WBA</t>
        </is>
      </c>
      <c r="G669" t="inlineStr">
        <is>
          <t>80' 4-A CW</t>
        </is>
      </c>
      <c r="I669" s="6" t="n"/>
      <c r="J669" s="6" t="n"/>
      <c r="K669" t="inlineStr">
        <is>
          <t>run_initial_fixed_duration</t>
        </is>
      </c>
      <c r="L669" s="6" t="n">
        <v>44950</v>
      </c>
      <c r="M669" s="6" t="n">
        <v>47087</v>
      </c>
      <c r="N669" t="n">
        <v>2190</v>
      </c>
      <c r="O669" s="6" t="n">
        <v>47087</v>
      </c>
      <c r="S669" t="inlineStr">
        <is>
          <t>with various options</t>
        </is>
      </c>
      <c r="T669" s="6" t="n"/>
      <c r="U669" s="6" t="n"/>
      <c r="V669" t="n">
        <v>3</v>
      </c>
      <c r="W669" t="n">
        <v>0</v>
      </c>
      <c r="X669" s="6" t="n"/>
      <c r="Z669" s="6" t="n">
        <v>47087</v>
      </c>
      <c r="AA669" t="inlineStr">
        <is>
          <t>Endschlaufe - EndOfContract - DulyTP</t>
        </is>
      </c>
      <c r="AB669" s="6" t="n">
        <v>47087</v>
      </c>
      <c r="AC669" t="inlineStr"/>
      <c r="AD669" s="6" t="n">
        <v>46934</v>
      </c>
    </row>
    <row r="670">
      <c r="A670" t="inlineStr">
        <is>
          <t>V400005</t>
        </is>
      </c>
      <c r="B670" t="inlineStr">
        <is>
          <t>2021-2420</t>
        </is>
      </c>
      <c r="C670" t="n">
        <v>38</v>
      </c>
      <c r="D670" t="inlineStr">
        <is>
          <t>37 80 4561 405-4</t>
        </is>
      </c>
      <c r="E670" t="inlineStr">
        <is>
          <t>DB Cargo AG</t>
        </is>
      </c>
      <c r="F670" t="inlineStr">
        <is>
          <t>WBA</t>
        </is>
      </c>
      <c r="G670" t="inlineStr">
        <is>
          <t>80' 4-A CW</t>
        </is>
      </c>
      <c r="I670" s="6" t="n"/>
      <c r="J670" s="6" t="n"/>
      <c r="K670" t="inlineStr">
        <is>
          <t>run_initial_fixed_duration</t>
        </is>
      </c>
      <c r="L670" s="6" t="n">
        <v>44950</v>
      </c>
      <c r="M670" s="6" t="n">
        <v>47087</v>
      </c>
      <c r="N670" t="n">
        <v>2190</v>
      </c>
      <c r="O670" s="6" t="n">
        <v>47087</v>
      </c>
      <c r="S670" t="inlineStr">
        <is>
          <t>with various options</t>
        </is>
      </c>
      <c r="T670" s="6" t="n"/>
      <c r="U670" s="6" t="n"/>
      <c r="V670" t="n">
        <v>3</v>
      </c>
      <c r="W670" t="n">
        <v>0</v>
      </c>
      <c r="X670" s="6" t="n"/>
      <c r="Z670" s="6" t="n">
        <v>47087</v>
      </c>
      <c r="AA670" t="inlineStr">
        <is>
          <t>Endschlaufe - EndOfContract - DulyTP</t>
        </is>
      </c>
      <c r="AB670" s="6" t="n">
        <v>47087</v>
      </c>
      <c r="AC670" t="inlineStr"/>
      <c r="AD670" s="6" t="n">
        <v>46934</v>
      </c>
    </row>
    <row r="671">
      <c r="A671" t="inlineStr">
        <is>
          <t>V400005</t>
        </is>
      </c>
      <c r="B671" t="inlineStr">
        <is>
          <t>2021-2420</t>
        </is>
      </c>
      <c r="C671" t="n">
        <v>39</v>
      </c>
      <c r="D671" t="inlineStr">
        <is>
          <t>37 80 4561 406-2</t>
        </is>
      </c>
      <c r="E671" t="inlineStr">
        <is>
          <t>DB Cargo AG</t>
        </is>
      </c>
      <c r="F671" t="inlineStr">
        <is>
          <t>WBA</t>
        </is>
      </c>
      <c r="G671" t="inlineStr">
        <is>
          <t>80' 4-A CW</t>
        </is>
      </c>
      <c r="I671" s="6" t="n"/>
      <c r="J671" s="6" t="n"/>
      <c r="K671" t="inlineStr">
        <is>
          <t>run_initial_fixed_duration</t>
        </is>
      </c>
      <c r="L671" s="6" t="n">
        <v>44950</v>
      </c>
      <c r="M671" s="6" t="n">
        <v>47087</v>
      </c>
      <c r="N671" t="n">
        <v>2190</v>
      </c>
      <c r="O671" s="6" t="n">
        <v>47087</v>
      </c>
      <c r="S671" t="inlineStr">
        <is>
          <t>with various options</t>
        </is>
      </c>
      <c r="T671" s="6" t="n"/>
      <c r="U671" s="6" t="n"/>
      <c r="V671" t="n">
        <v>3</v>
      </c>
      <c r="W671" t="n">
        <v>0</v>
      </c>
      <c r="X671" s="6" t="n"/>
      <c r="Z671" s="6" t="n">
        <v>47087</v>
      </c>
      <c r="AA671" t="inlineStr">
        <is>
          <t>Endschlaufe - EndOfContract - DulyTP</t>
        </is>
      </c>
      <c r="AB671" s="6" t="n">
        <v>47087</v>
      </c>
      <c r="AC671" t="inlineStr"/>
      <c r="AD671" s="6" t="n">
        <v>46934</v>
      </c>
    </row>
    <row r="672">
      <c r="A672" t="inlineStr">
        <is>
          <t>V400005</t>
        </is>
      </c>
      <c r="B672" t="inlineStr">
        <is>
          <t>2021-2420</t>
        </is>
      </c>
      <c r="C672" t="n">
        <v>40</v>
      </c>
      <c r="D672" t="inlineStr">
        <is>
          <t>37 80 4561 407-0</t>
        </is>
      </c>
      <c r="E672" t="inlineStr">
        <is>
          <t>DB Cargo AG</t>
        </is>
      </c>
      <c r="F672" t="inlineStr">
        <is>
          <t>WBA</t>
        </is>
      </c>
      <c r="G672" t="inlineStr">
        <is>
          <t>80' 4-A CW</t>
        </is>
      </c>
      <c r="I672" s="6" t="n"/>
      <c r="J672" s="6" t="n"/>
      <c r="K672" t="inlineStr">
        <is>
          <t>run_initial_fixed_duration</t>
        </is>
      </c>
      <c r="L672" s="6" t="n">
        <v>44950</v>
      </c>
      <c r="M672" s="6" t="n">
        <v>47087</v>
      </c>
      <c r="N672" t="n">
        <v>2190</v>
      </c>
      <c r="O672" s="6" t="n">
        <v>47087</v>
      </c>
      <c r="S672" t="inlineStr">
        <is>
          <t>with various options</t>
        </is>
      </c>
      <c r="T672" s="6" t="n"/>
      <c r="U672" s="6" t="n"/>
      <c r="V672" t="n">
        <v>3</v>
      </c>
      <c r="W672" t="n">
        <v>0</v>
      </c>
      <c r="X672" s="6" t="n"/>
      <c r="Z672" s="6" t="n">
        <v>47087</v>
      </c>
      <c r="AA672" t="inlineStr">
        <is>
          <t>Endschlaufe - EndOfContract - DulyTP</t>
        </is>
      </c>
      <c r="AB672" s="6" t="n">
        <v>47087</v>
      </c>
      <c r="AC672" t="inlineStr"/>
      <c r="AD672" s="6" t="n">
        <v>46934</v>
      </c>
    </row>
    <row r="673">
      <c r="A673" t="inlineStr">
        <is>
          <t>V400005</t>
        </is>
      </c>
      <c r="B673" t="inlineStr">
        <is>
          <t>2021-2420</t>
        </is>
      </c>
      <c r="C673" t="n">
        <v>41</v>
      </c>
      <c r="D673" t="inlineStr">
        <is>
          <t>37 80 4561 408-8</t>
        </is>
      </c>
      <c r="E673" t="inlineStr">
        <is>
          <t>DB Cargo AG</t>
        </is>
      </c>
      <c r="F673" t="inlineStr">
        <is>
          <t>WBA</t>
        </is>
      </c>
      <c r="G673" t="inlineStr">
        <is>
          <t>80' 4-A CW</t>
        </is>
      </c>
      <c r="I673" s="6" t="n"/>
      <c r="J673" s="6" t="n"/>
      <c r="K673" t="inlineStr">
        <is>
          <t>run_initial_fixed_duration</t>
        </is>
      </c>
      <c r="L673" s="6" t="n">
        <v>44950</v>
      </c>
      <c r="M673" s="6" t="n">
        <v>47087</v>
      </c>
      <c r="N673" t="n">
        <v>2190</v>
      </c>
      <c r="O673" s="6" t="n">
        <v>47087</v>
      </c>
      <c r="S673" t="inlineStr">
        <is>
          <t>with various options</t>
        </is>
      </c>
      <c r="T673" s="6" t="n"/>
      <c r="U673" s="6" t="n"/>
      <c r="V673" t="n">
        <v>3</v>
      </c>
      <c r="W673" t="n">
        <v>0</v>
      </c>
      <c r="X673" s="6" t="n"/>
      <c r="Z673" s="6" t="n">
        <v>47087</v>
      </c>
      <c r="AA673" t="inlineStr">
        <is>
          <t>Endschlaufe - EndOfContract - DulyTP</t>
        </is>
      </c>
      <c r="AB673" s="6" t="n">
        <v>47087</v>
      </c>
      <c r="AC673" t="inlineStr"/>
      <c r="AD673" s="6" t="n">
        <v>46934</v>
      </c>
    </row>
    <row r="674">
      <c r="A674" t="inlineStr">
        <is>
          <t>V400005</t>
        </is>
      </c>
      <c r="B674" t="inlineStr">
        <is>
          <t>2021-2420</t>
        </is>
      </c>
      <c r="C674" t="n">
        <v>42</v>
      </c>
      <c r="D674" t="inlineStr">
        <is>
          <t>37 80 4561 409-6</t>
        </is>
      </c>
      <c r="E674" t="inlineStr">
        <is>
          <t>DB Cargo AG</t>
        </is>
      </c>
      <c r="F674" t="inlineStr">
        <is>
          <t>WBA</t>
        </is>
      </c>
      <c r="G674" t="inlineStr">
        <is>
          <t>80' 4-A CW</t>
        </is>
      </c>
      <c r="I674" s="6" t="n"/>
      <c r="J674" s="6" t="n"/>
      <c r="K674" t="inlineStr">
        <is>
          <t>run_initial_fixed_duration</t>
        </is>
      </c>
      <c r="L674" s="6" t="n">
        <v>44950</v>
      </c>
      <c r="M674" s="6" t="n">
        <v>47087</v>
      </c>
      <c r="N674" t="n">
        <v>2190</v>
      </c>
      <c r="O674" s="6" t="n">
        <v>47087</v>
      </c>
      <c r="S674" t="inlineStr">
        <is>
          <t>with various options</t>
        </is>
      </c>
      <c r="T674" s="6" t="n"/>
      <c r="U674" s="6" t="n"/>
      <c r="V674" t="n">
        <v>3</v>
      </c>
      <c r="W674" t="n">
        <v>0</v>
      </c>
      <c r="X674" s="6" t="n"/>
      <c r="Z674" s="6" t="n">
        <v>47087</v>
      </c>
      <c r="AA674" t="inlineStr">
        <is>
          <t>Endschlaufe - EndOfContract - DulyTP</t>
        </is>
      </c>
      <c r="AB674" s="6" t="n">
        <v>47087</v>
      </c>
      <c r="AC674" t="inlineStr"/>
      <c r="AD674" s="6" t="n">
        <v>46934</v>
      </c>
    </row>
    <row r="675">
      <c r="A675" t="inlineStr">
        <is>
          <t>V400005</t>
        </is>
      </c>
      <c r="B675" t="inlineStr">
        <is>
          <t>2021-2420</t>
        </is>
      </c>
      <c r="C675" t="n">
        <v>43</v>
      </c>
      <c r="D675" t="inlineStr">
        <is>
          <t>37 80 4561 410-4</t>
        </is>
      </c>
      <c r="E675" t="inlineStr">
        <is>
          <t>DB Cargo AG</t>
        </is>
      </c>
      <c r="F675" t="inlineStr">
        <is>
          <t>WBA</t>
        </is>
      </c>
      <c r="G675" t="inlineStr">
        <is>
          <t>80' 4-A CW</t>
        </is>
      </c>
      <c r="I675" s="6" t="n"/>
      <c r="J675" s="6" t="n"/>
      <c r="K675" t="inlineStr">
        <is>
          <t>run_initial_fixed_duration</t>
        </is>
      </c>
      <c r="L675" s="6" t="n">
        <v>44950</v>
      </c>
      <c r="M675" s="6" t="n">
        <v>47087</v>
      </c>
      <c r="N675" t="n">
        <v>2190</v>
      </c>
      <c r="O675" s="6" t="n">
        <v>47087</v>
      </c>
      <c r="S675" t="inlineStr">
        <is>
          <t>with various options</t>
        </is>
      </c>
      <c r="T675" s="6" t="n"/>
      <c r="U675" s="6" t="n"/>
      <c r="V675" t="n">
        <v>3</v>
      </c>
      <c r="W675" t="n">
        <v>0</v>
      </c>
      <c r="X675" s="6" t="n"/>
      <c r="Z675" s="6" t="n">
        <v>47087</v>
      </c>
      <c r="AA675" t="inlineStr">
        <is>
          <t>Endschlaufe - EndOfContract - DulyTP</t>
        </is>
      </c>
      <c r="AB675" s="6" t="n">
        <v>47087</v>
      </c>
      <c r="AC675" t="inlineStr"/>
      <c r="AD675" s="6" t="n">
        <v>46934</v>
      </c>
    </row>
    <row r="676">
      <c r="A676" t="inlineStr">
        <is>
          <t>V400005</t>
        </is>
      </c>
      <c r="B676" t="inlineStr">
        <is>
          <t>2021-2420</t>
        </is>
      </c>
      <c r="C676" t="n">
        <v>44</v>
      </c>
      <c r="D676" t="inlineStr">
        <is>
          <t>37 80 4561 411-2</t>
        </is>
      </c>
      <c r="E676" t="inlineStr">
        <is>
          <t>DB Cargo AG</t>
        </is>
      </c>
      <c r="F676" t="inlineStr">
        <is>
          <t>WBA</t>
        </is>
      </c>
      <c r="G676" t="inlineStr">
        <is>
          <t>80' 4-A CW</t>
        </is>
      </c>
      <c r="I676" s="6" t="n"/>
      <c r="J676" s="6" t="n"/>
      <c r="K676" t="inlineStr">
        <is>
          <t>run_initial_fixed_duration</t>
        </is>
      </c>
      <c r="L676" s="6" t="n">
        <v>44950</v>
      </c>
      <c r="M676" s="6" t="n">
        <v>47087</v>
      </c>
      <c r="N676" t="n">
        <v>2190</v>
      </c>
      <c r="O676" s="6" t="n">
        <v>47087</v>
      </c>
      <c r="S676" t="inlineStr">
        <is>
          <t>with various options</t>
        </is>
      </c>
      <c r="T676" s="6" t="n"/>
      <c r="U676" s="6" t="n"/>
      <c r="V676" t="n">
        <v>3</v>
      </c>
      <c r="W676" t="n">
        <v>0</v>
      </c>
      <c r="X676" s="6" t="n"/>
      <c r="Z676" s="6" t="n">
        <v>47087</v>
      </c>
      <c r="AA676" t="inlineStr">
        <is>
          <t>Endschlaufe - EndOfContract - DulyTP</t>
        </is>
      </c>
      <c r="AB676" s="6" t="n">
        <v>47087</v>
      </c>
      <c r="AC676" t="inlineStr"/>
      <c r="AD676" s="6" t="n">
        <v>46934</v>
      </c>
    </row>
    <row r="677">
      <c r="A677" t="inlineStr">
        <is>
          <t>V400008</t>
        </is>
      </c>
      <c r="B677" t="inlineStr">
        <is>
          <t>2021-2420</t>
        </is>
      </c>
      <c r="C677" t="n">
        <v>1</v>
      </c>
      <c r="D677" t="inlineStr">
        <is>
          <t>37 80 4561 434-4</t>
        </is>
      </c>
      <c r="E677" t="inlineStr">
        <is>
          <t>DB Cargo AG</t>
        </is>
      </c>
      <c r="F677" t="inlineStr">
        <is>
          <t>WBA</t>
        </is>
      </c>
      <c r="G677" t="inlineStr">
        <is>
          <t>80' 4-A CW</t>
        </is>
      </c>
      <c r="I677" s="6" t="n"/>
      <c r="J677" s="6" t="n"/>
      <c r="K677" t="inlineStr">
        <is>
          <t>run_initial_fixed_duration</t>
        </is>
      </c>
      <c r="L677" s="6" t="n">
        <v>45174</v>
      </c>
      <c r="M677" s="6" t="n">
        <v>47330</v>
      </c>
      <c r="N677" t="n">
        <v>2190</v>
      </c>
      <c r="O677" s="6" t="n">
        <v>47330</v>
      </c>
      <c r="S677" t="inlineStr">
        <is>
          <t>with various options</t>
        </is>
      </c>
      <c r="T677" s="6" t="n"/>
      <c r="U677" s="6" t="n"/>
      <c r="V677" t="n">
        <v>3</v>
      </c>
      <c r="W677" t="n">
        <v>0</v>
      </c>
      <c r="X677" s="6" t="n"/>
      <c r="Z677" s="6" t="n">
        <v>47330</v>
      </c>
      <c r="AA677" t="inlineStr">
        <is>
          <t>Endschlaufe - EndOfContract - DulyTP</t>
        </is>
      </c>
      <c r="AB677" s="6" t="n">
        <v>47330</v>
      </c>
      <c r="AC677" t="inlineStr"/>
      <c r="AD677" s="6" t="n">
        <v>47177</v>
      </c>
    </row>
    <row r="678">
      <c r="A678" t="inlineStr">
        <is>
          <t>V400008</t>
        </is>
      </c>
      <c r="B678" t="inlineStr">
        <is>
          <t>2021-2420</t>
        </is>
      </c>
      <c r="C678" t="n">
        <v>2</v>
      </c>
      <c r="D678" t="inlineStr">
        <is>
          <t>37 80 4561 435-1</t>
        </is>
      </c>
      <c r="E678" t="inlineStr">
        <is>
          <t>DB Cargo AG</t>
        </is>
      </c>
      <c r="F678" t="inlineStr">
        <is>
          <t>WBA</t>
        </is>
      </c>
      <c r="G678" t="inlineStr">
        <is>
          <t>80' 4-A CW</t>
        </is>
      </c>
      <c r="I678" s="6" t="n"/>
      <c r="J678" s="6" t="n"/>
      <c r="K678" t="inlineStr">
        <is>
          <t>run_initial_fixed_duration</t>
        </is>
      </c>
      <c r="L678" s="6" t="n">
        <v>45174</v>
      </c>
      <c r="M678" s="6" t="n">
        <v>47330</v>
      </c>
      <c r="N678" t="n">
        <v>2190</v>
      </c>
      <c r="O678" s="6" t="n">
        <v>47330</v>
      </c>
      <c r="S678" t="inlineStr">
        <is>
          <t>with various options</t>
        </is>
      </c>
      <c r="T678" s="6" t="n"/>
      <c r="U678" s="6" t="n"/>
      <c r="V678" t="n">
        <v>3</v>
      </c>
      <c r="W678" t="n">
        <v>0</v>
      </c>
      <c r="X678" s="6" t="n"/>
      <c r="Z678" s="6" t="n">
        <v>47330</v>
      </c>
      <c r="AA678" t="inlineStr">
        <is>
          <t>Endschlaufe - EndOfContract - DulyTP</t>
        </is>
      </c>
      <c r="AB678" s="6" t="n">
        <v>47330</v>
      </c>
      <c r="AC678" t="inlineStr"/>
      <c r="AD678" s="6" t="n">
        <v>47177</v>
      </c>
    </row>
    <row r="679">
      <c r="A679" t="inlineStr">
        <is>
          <t>V400008</t>
        </is>
      </c>
      <c r="B679" t="inlineStr">
        <is>
          <t>2021-2420</t>
        </is>
      </c>
      <c r="C679" t="n">
        <v>3</v>
      </c>
      <c r="D679" t="inlineStr">
        <is>
          <t>37 80 4561 436-9</t>
        </is>
      </c>
      <c r="E679" t="inlineStr">
        <is>
          <t>DB Cargo AG</t>
        </is>
      </c>
      <c r="F679" t="inlineStr">
        <is>
          <t>WBA</t>
        </is>
      </c>
      <c r="G679" t="inlineStr">
        <is>
          <t>80' 4-A CW</t>
        </is>
      </c>
      <c r="I679" s="6" t="n"/>
      <c r="J679" s="6" t="n"/>
      <c r="K679" t="inlineStr">
        <is>
          <t>run_initial_fixed_duration</t>
        </is>
      </c>
      <c r="L679" s="6" t="n">
        <v>45174</v>
      </c>
      <c r="M679" s="6" t="n">
        <v>47330</v>
      </c>
      <c r="N679" t="n">
        <v>2190</v>
      </c>
      <c r="O679" s="6" t="n">
        <v>47330</v>
      </c>
      <c r="S679" t="inlineStr">
        <is>
          <t>with various options</t>
        </is>
      </c>
      <c r="T679" s="6" t="n"/>
      <c r="U679" s="6" t="n"/>
      <c r="V679" t="n">
        <v>3</v>
      </c>
      <c r="W679" t="n">
        <v>0</v>
      </c>
      <c r="X679" s="6" t="n"/>
      <c r="Z679" s="6" t="n">
        <v>47330</v>
      </c>
      <c r="AA679" t="inlineStr">
        <is>
          <t>Endschlaufe - EndOfContract - DulyTP</t>
        </is>
      </c>
      <c r="AB679" s="6" t="n">
        <v>47330</v>
      </c>
      <c r="AC679" t="inlineStr"/>
      <c r="AD679" s="6" t="n">
        <v>47177</v>
      </c>
    </row>
    <row r="680">
      <c r="A680" t="inlineStr">
        <is>
          <t>V400008</t>
        </is>
      </c>
      <c r="B680" t="inlineStr">
        <is>
          <t>2021-2420</t>
        </is>
      </c>
      <c r="C680" t="n">
        <v>4</v>
      </c>
      <c r="D680" t="inlineStr">
        <is>
          <t>37 80 4561 437-7</t>
        </is>
      </c>
      <c r="E680" t="inlineStr">
        <is>
          <t>DB Cargo AG</t>
        </is>
      </c>
      <c r="F680" t="inlineStr">
        <is>
          <t>WBA</t>
        </is>
      </c>
      <c r="G680" t="inlineStr">
        <is>
          <t>80' 4-A CW</t>
        </is>
      </c>
      <c r="I680" s="6" t="n"/>
      <c r="J680" s="6" t="n"/>
      <c r="K680" t="inlineStr">
        <is>
          <t>run_initial_fixed_duration</t>
        </is>
      </c>
      <c r="L680" s="6" t="n">
        <v>45174</v>
      </c>
      <c r="M680" s="6" t="n">
        <v>47330</v>
      </c>
      <c r="N680" t="n">
        <v>2190</v>
      </c>
      <c r="O680" s="6" t="n">
        <v>47330</v>
      </c>
      <c r="S680" t="inlineStr">
        <is>
          <t>with various options</t>
        </is>
      </c>
      <c r="T680" s="6" t="n"/>
      <c r="U680" s="6" t="n"/>
      <c r="V680" t="n">
        <v>3</v>
      </c>
      <c r="W680" t="n">
        <v>0</v>
      </c>
      <c r="X680" s="6" t="n"/>
      <c r="Z680" s="6" t="n">
        <v>47330</v>
      </c>
      <c r="AA680" t="inlineStr">
        <is>
          <t>Endschlaufe - EndOfContract - DulyTP</t>
        </is>
      </c>
      <c r="AB680" s="6" t="n">
        <v>47330</v>
      </c>
      <c r="AC680" t="inlineStr"/>
      <c r="AD680" s="6" t="n">
        <v>47177</v>
      </c>
    </row>
    <row r="681">
      <c r="A681" t="inlineStr">
        <is>
          <t>V400008</t>
        </is>
      </c>
      <c r="B681" t="inlineStr">
        <is>
          <t>2021-2420</t>
        </is>
      </c>
      <c r="C681" t="n">
        <v>5</v>
      </c>
      <c r="D681" t="inlineStr">
        <is>
          <t>37 80 4561 438-5</t>
        </is>
      </c>
      <c r="E681" t="inlineStr">
        <is>
          <t>DB Cargo AG</t>
        </is>
      </c>
      <c r="F681" t="inlineStr">
        <is>
          <t>WBA</t>
        </is>
      </c>
      <c r="G681" t="inlineStr">
        <is>
          <t>80' 4-A CW</t>
        </is>
      </c>
      <c r="I681" s="6" t="n"/>
      <c r="J681" s="6" t="n"/>
      <c r="K681" t="inlineStr">
        <is>
          <t>run_initial_fixed_duration</t>
        </is>
      </c>
      <c r="L681" s="6" t="n">
        <v>45174</v>
      </c>
      <c r="M681" s="6" t="n">
        <v>47330</v>
      </c>
      <c r="N681" t="n">
        <v>2190</v>
      </c>
      <c r="O681" s="6" t="n">
        <v>47330</v>
      </c>
      <c r="S681" t="inlineStr">
        <is>
          <t>with various options</t>
        </is>
      </c>
      <c r="T681" s="6" t="n"/>
      <c r="U681" s="6" t="n"/>
      <c r="V681" t="n">
        <v>3</v>
      </c>
      <c r="W681" t="n">
        <v>0</v>
      </c>
      <c r="X681" s="6" t="n"/>
      <c r="Z681" s="6" t="n">
        <v>47330</v>
      </c>
      <c r="AA681" t="inlineStr">
        <is>
          <t>Endschlaufe - EndOfContract - DulyTP</t>
        </is>
      </c>
      <c r="AB681" s="6" t="n">
        <v>47330</v>
      </c>
      <c r="AC681" t="inlineStr"/>
      <c r="AD681" s="6" t="n">
        <v>47177</v>
      </c>
    </row>
    <row r="682">
      <c r="A682" t="inlineStr">
        <is>
          <t>V400008</t>
        </is>
      </c>
      <c r="B682" t="inlineStr">
        <is>
          <t>2021-2420</t>
        </is>
      </c>
      <c r="C682" t="n">
        <v>6</v>
      </c>
      <c r="D682" t="inlineStr">
        <is>
          <t>37 80 4561 439-3</t>
        </is>
      </c>
      <c r="E682" t="inlineStr">
        <is>
          <t>DB Cargo AG</t>
        </is>
      </c>
      <c r="F682" t="inlineStr">
        <is>
          <t>WBA</t>
        </is>
      </c>
      <c r="G682" t="inlineStr">
        <is>
          <t>80' 4-A CW</t>
        </is>
      </c>
      <c r="I682" s="6" t="n"/>
      <c r="J682" s="6" t="n"/>
      <c r="K682" t="inlineStr">
        <is>
          <t>run_initial_fixed_duration</t>
        </is>
      </c>
      <c r="L682" s="6" t="n">
        <v>45174</v>
      </c>
      <c r="M682" s="6" t="n">
        <v>47330</v>
      </c>
      <c r="N682" t="n">
        <v>2190</v>
      </c>
      <c r="O682" s="6" t="n">
        <v>47330</v>
      </c>
      <c r="S682" t="inlineStr">
        <is>
          <t>with various options</t>
        </is>
      </c>
      <c r="T682" s="6" t="n"/>
      <c r="U682" s="6" t="n"/>
      <c r="V682" t="n">
        <v>3</v>
      </c>
      <c r="W682" t="n">
        <v>0</v>
      </c>
      <c r="X682" s="6" t="n"/>
      <c r="Z682" s="6" t="n">
        <v>47330</v>
      </c>
      <c r="AA682" t="inlineStr">
        <is>
          <t>Endschlaufe - EndOfContract - DulyTP</t>
        </is>
      </c>
      <c r="AB682" s="6" t="n">
        <v>47330</v>
      </c>
      <c r="AC682" t="inlineStr"/>
      <c r="AD682" s="6" t="n">
        <v>47177</v>
      </c>
    </row>
    <row r="683">
      <c r="A683" t="inlineStr">
        <is>
          <t>V400008</t>
        </is>
      </c>
      <c r="B683" t="inlineStr">
        <is>
          <t>2021-2420</t>
        </is>
      </c>
      <c r="C683" t="n">
        <v>7</v>
      </c>
      <c r="D683" t="inlineStr">
        <is>
          <t>37 80 4561 440-1</t>
        </is>
      </c>
      <c r="E683" t="inlineStr">
        <is>
          <t>DB Cargo AG</t>
        </is>
      </c>
      <c r="F683" t="inlineStr">
        <is>
          <t>WBA</t>
        </is>
      </c>
      <c r="G683" t="inlineStr">
        <is>
          <t>80' 4-A CW</t>
        </is>
      </c>
      <c r="I683" s="6" t="n"/>
      <c r="J683" s="6" t="n"/>
      <c r="K683" t="inlineStr">
        <is>
          <t>run_initial_fixed_duration</t>
        </is>
      </c>
      <c r="L683" s="6" t="n">
        <v>45174</v>
      </c>
      <c r="M683" s="6" t="n">
        <v>47330</v>
      </c>
      <c r="N683" t="n">
        <v>2190</v>
      </c>
      <c r="O683" s="6" t="n">
        <v>47330</v>
      </c>
      <c r="S683" t="inlineStr">
        <is>
          <t>with various options</t>
        </is>
      </c>
      <c r="T683" s="6" t="n"/>
      <c r="U683" s="6" t="n"/>
      <c r="V683" t="n">
        <v>3</v>
      </c>
      <c r="W683" t="n">
        <v>0</v>
      </c>
      <c r="X683" s="6" t="n"/>
      <c r="Z683" s="6" t="n">
        <v>47330</v>
      </c>
      <c r="AA683" t="inlineStr">
        <is>
          <t>Endschlaufe - EndOfContract - DulyTP</t>
        </is>
      </c>
      <c r="AB683" s="6" t="n">
        <v>47330</v>
      </c>
      <c r="AC683" t="inlineStr"/>
      <c r="AD683" s="6" t="n">
        <v>47177</v>
      </c>
    </row>
    <row r="684">
      <c r="A684" t="inlineStr">
        <is>
          <t>V400008</t>
        </is>
      </c>
      <c r="B684" t="inlineStr">
        <is>
          <t>2021-2420</t>
        </is>
      </c>
      <c r="C684" t="n">
        <v>8</v>
      </c>
      <c r="D684" t="inlineStr">
        <is>
          <t>37 80 4561 441-9</t>
        </is>
      </c>
      <c r="E684" t="inlineStr">
        <is>
          <t>DB Cargo AG</t>
        </is>
      </c>
      <c r="F684" t="inlineStr">
        <is>
          <t>WBA</t>
        </is>
      </c>
      <c r="G684" t="inlineStr">
        <is>
          <t>80' 4-A CW</t>
        </is>
      </c>
      <c r="I684" s="6" t="n"/>
      <c r="J684" s="6" t="n"/>
      <c r="K684" t="inlineStr">
        <is>
          <t>run_initial_fixed_duration</t>
        </is>
      </c>
      <c r="L684" s="6" t="n">
        <v>45174</v>
      </c>
      <c r="M684" s="6" t="n">
        <v>47330</v>
      </c>
      <c r="N684" t="n">
        <v>2190</v>
      </c>
      <c r="O684" s="6" t="n">
        <v>47330</v>
      </c>
      <c r="S684" t="inlineStr">
        <is>
          <t>with various options</t>
        </is>
      </c>
      <c r="T684" s="6" t="n"/>
      <c r="U684" s="6" t="n"/>
      <c r="V684" t="n">
        <v>3</v>
      </c>
      <c r="W684" t="n">
        <v>0</v>
      </c>
      <c r="X684" s="6" t="n"/>
      <c r="Z684" s="6" t="n">
        <v>47330</v>
      </c>
      <c r="AA684" t="inlineStr">
        <is>
          <t>Endschlaufe - EndOfContract - DulyTP</t>
        </is>
      </c>
      <c r="AB684" s="6" t="n">
        <v>47330</v>
      </c>
      <c r="AC684" t="inlineStr"/>
      <c r="AD684" s="6" t="n">
        <v>47177</v>
      </c>
    </row>
    <row r="685">
      <c r="A685" t="inlineStr">
        <is>
          <t>V400008</t>
        </is>
      </c>
      <c r="B685" t="inlineStr">
        <is>
          <t>2021-2420</t>
        </is>
      </c>
      <c r="C685" t="n">
        <v>9</v>
      </c>
      <c r="D685" t="inlineStr">
        <is>
          <t>37 80 4561 442-7</t>
        </is>
      </c>
      <c r="E685" t="inlineStr">
        <is>
          <t>DB Cargo AG</t>
        </is>
      </c>
      <c r="F685" t="inlineStr">
        <is>
          <t>WBA</t>
        </is>
      </c>
      <c r="G685" t="inlineStr">
        <is>
          <t>80' 4-A CW</t>
        </is>
      </c>
      <c r="I685" s="6" t="n"/>
      <c r="J685" s="6" t="n"/>
      <c r="K685" t="inlineStr">
        <is>
          <t>run_initial_fixed_duration</t>
        </is>
      </c>
      <c r="L685" s="6" t="n">
        <v>45174</v>
      </c>
      <c r="M685" s="6" t="n">
        <v>47330</v>
      </c>
      <c r="N685" t="n">
        <v>2190</v>
      </c>
      <c r="O685" s="6" t="n">
        <v>47330</v>
      </c>
      <c r="S685" t="inlineStr">
        <is>
          <t>with various options</t>
        </is>
      </c>
      <c r="T685" s="6" t="n"/>
      <c r="U685" s="6" t="n"/>
      <c r="V685" t="n">
        <v>3</v>
      </c>
      <c r="W685" t="n">
        <v>0</v>
      </c>
      <c r="X685" s="6" t="n"/>
      <c r="Z685" s="6" t="n">
        <v>47330</v>
      </c>
      <c r="AA685" t="inlineStr">
        <is>
          <t>Endschlaufe - EndOfContract - DulyTP</t>
        </is>
      </c>
      <c r="AB685" s="6" t="n">
        <v>47330</v>
      </c>
      <c r="AC685" t="inlineStr"/>
      <c r="AD685" s="6" t="n">
        <v>47177</v>
      </c>
    </row>
    <row r="686">
      <c r="A686" t="inlineStr">
        <is>
          <t>V400008</t>
        </is>
      </c>
      <c r="B686" t="inlineStr">
        <is>
          <t>2021-2420</t>
        </is>
      </c>
      <c r="C686" t="n">
        <v>10</v>
      </c>
      <c r="D686" t="inlineStr">
        <is>
          <t>37 80 4561 443-5</t>
        </is>
      </c>
      <c r="E686" t="inlineStr">
        <is>
          <t>DB Cargo AG</t>
        </is>
      </c>
      <c r="F686" t="inlineStr">
        <is>
          <t>WBA</t>
        </is>
      </c>
      <c r="G686" t="inlineStr">
        <is>
          <t>80' 4-A CW</t>
        </is>
      </c>
      <c r="I686" s="6" t="n"/>
      <c r="J686" s="6" t="n"/>
      <c r="K686" t="inlineStr">
        <is>
          <t>run_initial_fixed_duration</t>
        </is>
      </c>
      <c r="L686" s="6" t="n">
        <v>45174</v>
      </c>
      <c r="M686" s="6" t="n">
        <v>47330</v>
      </c>
      <c r="N686" t="n">
        <v>2190</v>
      </c>
      <c r="O686" s="6" t="n">
        <v>47330</v>
      </c>
      <c r="S686" t="inlineStr">
        <is>
          <t>with various options</t>
        </is>
      </c>
      <c r="T686" s="6" t="n"/>
      <c r="U686" s="6" t="n"/>
      <c r="V686" t="n">
        <v>3</v>
      </c>
      <c r="W686" t="n">
        <v>0</v>
      </c>
      <c r="X686" s="6" t="n"/>
      <c r="Z686" s="6" t="n">
        <v>47330</v>
      </c>
      <c r="AA686" t="inlineStr">
        <is>
          <t>Endschlaufe - EndOfContract - DulyTP</t>
        </is>
      </c>
      <c r="AB686" s="6" t="n">
        <v>47330</v>
      </c>
      <c r="AC686" t="inlineStr"/>
      <c r="AD686" s="6" t="n">
        <v>47177</v>
      </c>
    </row>
    <row r="687">
      <c r="A687" t="inlineStr">
        <is>
          <t>V400008</t>
        </is>
      </c>
      <c r="B687" t="inlineStr">
        <is>
          <t>2021-2420</t>
        </is>
      </c>
      <c r="C687" t="n">
        <v>11</v>
      </c>
      <c r="D687" t="inlineStr">
        <is>
          <t>37 80 4561 444-3</t>
        </is>
      </c>
      <c r="E687" t="inlineStr">
        <is>
          <t>DB Cargo AG</t>
        </is>
      </c>
      <c r="F687" t="inlineStr">
        <is>
          <t>WBA</t>
        </is>
      </c>
      <c r="G687" t="inlineStr">
        <is>
          <t>80' 4-A CW</t>
        </is>
      </c>
      <c r="I687" s="6" t="n"/>
      <c r="J687" s="6" t="n"/>
      <c r="K687" t="inlineStr">
        <is>
          <t>run_initial_fixed_duration</t>
        </is>
      </c>
      <c r="L687" s="6" t="n">
        <v>45174</v>
      </c>
      <c r="M687" s="6" t="n">
        <v>47330</v>
      </c>
      <c r="N687" t="n">
        <v>2190</v>
      </c>
      <c r="O687" s="6" t="n">
        <v>47330</v>
      </c>
      <c r="S687" t="inlineStr">
        <is>
          <t>with various options</t>
        </is>
      </c>
      <c r="T687" s="6" t="n"/>
      <c r="U687" s="6" t="n"/>
      <c r="V687" t="n">
        <v>3</v>
      </c>
      <c r="W687" t="n">
        <v>0</v>
      </c>
      <c r="X687" s="6" t="n"/>
      <c r="Z687" s="6" t="n">
        <v>47330</v>
      </c>
      <c r="AA687" t="inlineStr">
        <is>
          <t>Endschlaufe - EndOfContract - DulyTP</t>
        </is>
      </c>
      <c r="AB687" s="6" t="n">
        <v>47330</v>
      </c>
      <c r="AC687" t="inlineStr"/>
      <c r="AD687" s="6" t="n">
        <v>47177</v>
      </c>
    </row>
    <row r="688">
      <c r="A688" t="inlineStr">
        <is>
          <t>V400008</t>
        </is>
      </c>
      <c r="B688" t="inlineStr">
        <is>
          <t>2021-2420</t>
        </is>
      </c>
      <c r="C688" t="n">
        <v>12</v>
      </c>
      <c r="D688" t="inlineStr">
        <is>
          <t>37 80 4561 445-0</t>
        </is>
      </c>
      <c r="E688" t="inlineStr">
        <is>
          <t>DB Cargo AG</t>
        </is>
      </c>
      <c r="F688" t="inlineStr">
        <is>
          <t>WBA</t>
        </is>
      </c>
      <c r="G688" t="inlineStr">
        <is>
          <t>80' 4-A CW</t>
        </is>
      </c>
      <c r="I688" s="6" t="n"/>
      <c r="J688" s="6" t="n"/>
      <c r="K688" t="inlineStr">
        <is>
          <t>run_initial_fixed_duration</t>
        </is>
      </c>
      <c r="L688" s="6" t="n">
        <v>45174</v>
      </c>
      <c r="M688" s="6" t="n">
        <v>47330</v>
      </c>
      <c r="N688" t="n">
        <v>2190</v>
      </c>
      <c r="O688" s="6" t="n">
        <v>47330</v>
      </c>
      <c r="S688" t="inlineStr">
        <is>
          <t>with various options</t>
        </is>
      </c>
      <c r="T688" s="6" t="n"/>
      <c r="U688" s="6" t="n"/>
      <c r="V688" t="n">
        <v>3</v>
      </c>
      <c r="W688" t="n">
        <v>0</v>
      </c>
      <c r="X688" s="6" t="n"/>
      <c r="Z688" s="6" t="n">
        <v>47330</v>
      </c>
      <c r="AA688" t="inlineStr">
        <is>
          <t>Endschlaufe - EndOfContract - DulyTP</t>
        </is>
      </c>
      <c r="AB688" s="6" t="n">
        <v>47330</v>
      </c>
      <c r="AC688" t="inlineStr"/>
      <c r="AD688" s="6" t="n">
        <v>47177</v>
      </c>
    </row>
    <row r="689">
      <c r="A689" t="inlineStr">
        <is>
          <t>V400008</t>
        </is>
      </c>
      <c r="B689" t="inlineStr">
        <is>
          <t>2021-2420</t>
        </is>
      </c>
      <c r="C689" t="n">
        <v>13</v>
      </c>
      <c r="D689" t="inlineStr">
        <is>
          <t>37 80 4561 446-8</t>
        </is>
      </c>
      <c r="E689" t="inlineStr">
        <is>
          <t>DB Cargo AG</t>
        </is>
      </c>
      <c r="F689" t="inlineStr">
        <is>
          <t>WBA</t>
        </is>
      </c>
      <c r="G689" t="inlineStr">
        <is>
          <t>80' 4-A CW</t>
        </is>
      </c>
      <c r="I689" s="6" t="n"/>
      <c r="J689" s="6" t="n"/>
      <c r="K689" t="inlineStr">
        <is>
          <t>run_initial_fixed_duration</t>
        </is>
      </c>
      <c r="L689" s="6" t="n">
        <v>45174</v>
      </c>
      <c r="M689" s="6" t="n">
        <v>47330</v>
      </c>
      <c r="N689" t="n">
        <v>2190</v>
      </c>
      <c r="O689" s="6" t="n">
        <v>47330</v>
      </c>
      <c r="S689" t="inlineStr">
        <is>
          <t>with various options</t>
        </is>
      </c>
      <c r="T689" s="6" t="n"/>
      <c r="U689" s="6" t="n"/>
      <c r="V689" t="n">
        <v>3</v>
      </c>
      <c r="W689" t="n">
        <v>0</v>
      </c>
      <c r="X689" s="6" t="n"/>
      <c r="Z689" s="6" t="n">
        <v>47330</v>
      </c>
      <c r="AA689" t="inlineStr">
        <is>
          <t>Endschlaufe - EndOfContract - DulyTP</t>
        </is>
      </c>
      <c r="AB689" s="6" t="n">
        <v>47330</v>
      </c>
      <c r="AC689" t="inlineStr"/>
      <c r="AD689" s="6" t="n">
        <v>47177</v>
      </c>
    </row>
    <row r="690">
      <c r="A690" t="inlineStr">
        <is>
          <t>V400008</t>
        </is>
      </c>
      <c r="B690" t="inlineStr">
        <is>
          <t>2021-2420</t>
        </is>
      </c>
      <c r="C690" t="n">
        <v>14</v>
      </c>
      <c r="D690" t="inlineStr">
        <is>
          <t>37 80 4561 447-6</t>
        </is>
      </c>
      <c r="E690" t="inlineStr">
        <is>
          <t>DB Cargo AG</t>
        </is>
      </c>
      <c r="F690" t="inlineStr">
        <is>
          <t>WBA</t>
        </is>
      </c>
      <c r="G690" t="inlineStr">
        <is>
          <t>80' 4-A CW</t>
        </is>
      </c>
      <c r="I690" s="6" t="n"/>
      <c r="J690" s="6" t="n"/>
      <c r="K690" t="inlineStr">
        <is>
          <t>run_initial_fixed_duration</t>
        </is>
      </c>
      <c r="L690" s="6" t="n">
        <v>45174</v>
      </c>
      <c r="M690" s="6" t="n">
        <v>47330</v>
      </c>
      <c r="N690" t="n">
        <v>2190</v>
      </c>
      <c r="O690" s="6" t="n">
        <v>47330</v>
      </c>
      <c r="S690" t="inlineStr">
        <is>
          <t>with various options</t>
        </is>
      </c>
      <c r="T690" s="6" t="n"/>
      <c r="U690" s="6" t="n"/>
      <c r="V690" t="n">
        <v>3</v>
      </c>
      <c r="W690" t="n">
        <v>0</v>
      </c>
      <c r="X690" s="6" t="n"/>
      <c r="Z690" s="6" t="n">
        <v>47330</v>
      </c>
      <c r="AA690" t="inlineStr">
        <is>
          <t>Endschlaufe - EndOfContract - DulyTP</t>
        </is>
      </c>
      <c r="AB690" s="6" t="n">
        <v>47330</v>
      </c>
      <c r="AC690" t="inlineStr"/>
      <c r="AD690" s="6" t="n">
        <v>47177</v>
      </c>
    </row>
    <row r="691">
      <c r="A691" t="inlineStr">
        <is>
          <t>V400008</t>
        </is>
      </c>
      <c r="B691" t="inlineStr">
        <is>
          <t>2021-2420</t>
        </is>
      </c>
      <c r="C691" t="n">
        <v>15</v>
      </c>
      <c r="D691" t="inlineStr">
        <is>
          <t>37 80 4561 448-4</t>
        </is>
      </c>
      <c r="E691" t="inlineStr">
        <is>
          <t>DB Cargo AG</t>
        </is>
      </c>
      <c r="F691" t="inlineStr">
        <is>
          <t>WBA</t>
        </is>
      </c>
      <c r="G691" t="inlineStr">
        <is>
          <t>80' 4-A CW</t>
        </is>
      </c>
      <c r="I691" s="6" t="n"/>
      <c r="J691" s="6" t="n"/>
      <c r="K691" t="inlineStr">
        <is>
          <t>run_initial_fixed_duration</t>
        </is>
      </c>
      <c r="L691" s="6" t="n">
        <v>45174</v>
      </c>
      <c r="M691" s="6" t="n">
        <v>47330</v>
      </c>
      <c r="N691" t="n">
        <v>2190</v>
      </c>
      <c r="O691" s="6" t="n">
        <v>47330</v>
      </c>
      <c r="S691" t="inlineStr">
        <is>
          <t>with various options</t>
        </is>
      </c>
      <c r="T691" s="6" t="n"/>
      <c r="U691" s="6" t="n"/>
      <c r="V691" t="n">
        <v>3</v>
      </c>
      <c r="W691" t="n">
        <v>0</v>
      </c>
      <c r="X691" s="6" t="n"/>
      <c r="Z691" s="6" t="n">
        <v>47330</v>
      </c>
      <c r="AA691" t="inlineStr">
        <is>
          <t>Endschlaufe - EndOfContract - DulyTP</t>
        </is>
      </c>
      <c r="AB691" s="6" t="n">
        <v>47330</v>
      </c>
      <c r="AC691" t="inlineStr"/>
      <c r="AD691" s="6" t="n">
        <v>47177</v>
      </c>
    </row>
    <row r="692">
      <c r="A692" t="inlineStr">
        <is>
          <t>V400008</t>
        </is>
      </c>
      <c r="B692" t="inlineStr">
        <is>
          <t>2021-2420</t>
        </is>
      </c>
      <c r="C692" t="n">
        <v>16</v>
      </c>
      <c r="D692" t="inlineStr">
        <is>
          <t>37 80 4561 449-2</t>
        </is>
      </c>
      <c r="E692" t="inlineStr">
        <is>
          <t>DB Cargo AG</t>
        </is>
      </c>
      <c r="F692" t="inlineStr">
        <is>
          <t>WBA</t>
        </is>
      </c>
      <c r="G692" t="inlineStr">
        <is>
          <t>80' 4-A CW</t>
        </is>
      </c>
      <c r="I692" s="6" t="n"/>
      <c r="J692" s="6" t="n"/>
      <c r="K692" t="inlineStr">
        <is>
          <t>run_initial_fixed_duration</t>
        </is>
      </c>
      <c r="L692" s="6" t="n">
        <v>45174</v>
      </c>
      <c r="M692" s="6" t="n">
        <v>47330</v>
      </c>
      <c r="N692" t="n">
        <v>2190</v>
      </c>
      <c r="O692" s="6" t="n">
        <v>47330</v>
      </c>
      <c r="S692" t="inlineStr">
        <is>
          <t>with various options</t>
        </is>
      </c>
      <c r="T692" s="6" t="n"/>
      <c r="U692" s="6" t="n"/>
      <c r="V692" t="n">
        <v>3</v>
      </c>
      <c r="W692" t="n">
        <v>0</v>
      </c>
      <c r="X692" s="6" t="n"/>
      <c r="Z692" s="6" t="n">
        <v>47330</v>
      </c>
      <c r="AA692" t="inlineStr">
        <is>
          <t>Endschlaufe - EndOfContract - DulyTP</t>
        </is>
      </c>
      <c r="AB692" s="6" t="n">
        <v>47330</v>
      </c>
      <c r="AC692" t="inlineStr"/>
      <c r="AD692" s="6" t="n">
        <v>47177</v>
      </c>
    </row>
    <row r="693">
      <c r="A693" t="inlineStr">
        <is>
          <t>V400008</t>
        </is>
      </c>
      <c r="B693" t="inlineStr">
        <is>
          <t>2021-2420</t>
        </is>
      </c>
      <c r="C693" t="n">
        <v>17</v>
      </c>
      <c r="D693" t="inlineStr">
        <is>
          <t>37 80 4561 450-0</t>
        </is>
      </c>
      <c r="E693" t="inlineStr">
        <is>
          <t>DB Cargo AG</t>
        </is>
      </c>
      <c r="F693" t="inlineStr">
        <is>
          <t>WBA</t>
        </is>
      </c>
      <c r="G693" t="inlineStr">
        <is>
          <t>80' 4-A CW</t>
        </is>
      </c>
      <c r="I693" s="6" t="n"/>
      <c r="J693" s="6" t="n"/>
      <c r="K693" t="inlineStr">
        <is>
          <t>run_initial_fixed_duration</t>
        </is>
      </c>
      <c r="L693" s="6" t="n">
        <v>45174</v>
      </c>
      <c r="M693" s="6" t="n">
        <v>47330</v>
      </c>
      <c r="N693" t="n">
        <v>2190</v>
      </c>
      <c r="O693" s="6" t="n">
        <v>47330</v>
      </c>
      <c r="S693" t="inlineStr">
        <is>
          <t>with various options</t>
        </is>
      </c>
      <c r="T693" s="6" t="n"/>
      <c r="U693" s="6" t="n"/>
      <c r="V693" t="n">
        <v>3</v>
      </c>
      <c r="W693" t="n">
        <v>0</v>
      </c>
      <c r="X693" s="6" t="n"/>
      <c r="Z693" s="6" t="n">
        <v>47330</v>
      </c>
      <c r="AA693" t="inlineStr">
        <is>
          <t>Endschlaufe - EndOfContract - DulyTP</t>
        </is>
      </c>
      <c r="AB693" s="6" t="n">
        <v>47330</v>
      </c>
      <c r="AC693" t="inlineStr"/>
      <c r="AD693" s="6" t="n">
        <v>47177</v>
      </c>
    </row>
    <row r="694">
      <c r="A694" t="inlineStr">
        <is>
          <t>V400008</t>
        </is>
      </c>
      <c r="B694" t="inlineStr">
        <is>
          <t>2021-2420</t>
        </is>
      </c>
      <c r="C694" t="n">
        <v>18</v>
      </c>
      <c r="D694" t="inlineStr">
        <is>
          <t>37 80 4561 451-8</t>
        </is>
      </c>
      <c r="E694" t="inlineStr">
        <is>
          <t>DB Cargo AG</t>
        </is>
      </c>
      <c r="F694" t="inlineStr">
        <is>
          <t>WBA</t>
        </is>
      </c>
      <c r="G694" t="inlineStr">
        <is>
          <t>80' 4-A CW</t>
        </is>
      </c>
      <c r="I694" s="6" t="n"/>
      <c r="J694" s="6" t="n"/>
      <c r="K694" t="inlineStr">
        <is>
          <t>run_initial_fixed_duration</t>
        </is>
      </c>
      <c r="L694" s="6" t="n">
        <v>45174</v>
      </c>
      <c r="M694" s="6" t="n">
        <v>47330</v>
      </c>
      <c r="N694" t="n">
        <v>2190</v>
      </c>
      <c r="O694" s="6" t="n">
        <v>47330</v>
      </c>
      <c r="S694" t="inlineStr">
        <is>
          <t>with various options</t>
        </is>
      </c>
      <c r="T694" s="6" t="n"/>
      <c r="U694" s="6" t="n"/>
      <c r="V694" t="n">
        <v>3</v>
      </c>
      <c r="W694" t="n">
        <v>0</v>
      </c>
      <c r="X694" s="6" t="n"/>
      <c r="Z694" s="6" t="n">
        <v>47330</v>
      </c>
      <c r="AA694" t="inlineStr">
        <is>
          <t>Endschlaufe - EndOfContract - DulyTP</t>
        </is>
      </c>
      <c r="AB694" s="6" t="n">
        <v>47330</v>
      </c>
      <c r="AC694" t="inlineStr"/>
      <c r="AD694" s="6" t="n">
        <v>47177</v>
      </c>
    </row>
    <row r="695">
      <c r="A695" t="inlineStr">
        <is>
          <t>V400008</t>
        </is>
      </c>
      <c r="B695" t="inlineStr">
        <is>
          <t>2021-2420</t>
        </is>
      </c>
      <c r="C695" t="n">
        <v>19</v>
      </c>
      <c r="D695" t="inlineStr">
        <is>
          <t>37 80 4561 452-6</t>
        </is>
      </c>
      <c r="E695" t="inlineStr">
        <is>
          <t>DB Cargo AG</t>
        </is>
      </c>
      <c r="F695" t="inlineStr">
        <is>
          <t>WBA</t>
        </is>
      </c>
      <c r="G695" t="inlineStr">
        <is>
          <t>80' 4-A CW</t>
        </is>
      </c>
      <c r="I695" s="6" t="n"/>
      <c r="J695" s="6" t="n"/>
      <c r="K695" t="inlineStr">
        <is>
          <t>run_initial_fixed_duration</t>
        </is>
      </c>
      <c r="L695" s="6" t="n">
        <v>45174</v>
      </c>
      <c r="M695" s="6" t="n">
        <v>47330</v>
      </c>
      <c r="N695" t="n">
        <v>2190</v>
      </c>
      <c r="O695" s="6" t="n">
        <v>47330</v>
      </c>
      <c r="S695" t="inlineStr">
        <is>
          <t>with various options</t>
        </is>
      </c>
      <c r="T695" s="6" t="n"/>
      <c r="U695" s="6" t="n"/>
      <c r="V695" t="n">
        <v>3</v>
      </c>
      <c r="W695" t="n">
        <v>0</v>
      </c>
      <c r="X695" s="6" t="n"/>
      <c r="Z695" s="6" t="n">
        <v>47330</v>
      </c>
      <c r="AA695" t="inlineStr">
        <is>
          <t>Endschlaufe - EndOfContract - DulyTP</t>
        </is>
      </c>
      <c r="AB695" s="6" t="n">
        <v>47330</v>
      </c>
      <c r="AC695" t="inlineStr"/>
      <c r="AD695" s="6" t="n">
        <v>47177</v>
      </c>
    </row>
    <row r="696">
      <c r="A696" t="inlineStr">
        <is>
          <t>V400008</t>
        </is>
      </c>
      <c r="B696" t="inlineStr">
        <is>
          <t>2021-2420</t>
        </is>
      </c>
      <c r="C696" t="n">
        <v>20</v>
      </c>
      <c r="D696" t="inlineStr">
        <is>
          <t>37 80 4561 458-3</t>
        </is>
      </c>
      <c r="E696" t="inlineStr">
        <is>
          <t>DB Cargo AG</t>
        </is>
      </c>
      <c r="F696" t="inlineStr">
        <is>
          <t>WBA</t>
        </is>
      </c>
      <c r="G696" t="inlineStr">
        <is>
          <t>80' 4-A CW</t>
        </is>
      </c>
      <c r="I696" s="6" t="n"/>
      <c r="J696" s="6" t="n"/>
      <c r="K696" t="inlineStr">
        <is>
          <t>run_initial_fixed_duration</t>
        </is>
      </c>
      <c r="L696" s="6" t="n">
        <v>45174</v>
      </c>
      <c r="M696" s="6" t="n">
        <v>47330</v>
      </c>
      <c r="N696" t="n">
        <v>2190</v>
      </c>
      <c r="O696" s="6" t="n">
        <v>47330</v>
      </c>
      <c r="S696" t="inlineStr">
        <is>
          <t>with various options</t>
        </is>
      </c>
      <c r="T696" s="6" t="n"/>
      <c r="U696" s="6" t="n"/>
      <c r="V696" t="n">
        <v>3</v>
      </c>
      <c r="W696" t="n">
        <v>0</v>
      </c>
      <c r="X696" s="6" t="n"/>
      <c r="Z696" s="6" t="n">
        <v>47330</v>
      </c>
      <c r="AA696" t="inlineStr">
        <is>
          <t>Endschlaufe - EndOfContract - DulyTP</t>
        </is>
      </c>
      <c r="AB696" s="6" t="n">
        <v>47330</v>
      </c>
      <c r="AC696" t="inlineStr"/>
      <c r="AD696" s="6" t="n">
        <v>47177</v>
      </c>
    </row>
    <row r="697">
      <c r="A697" t="inlineStr">
        <is>
          <t>V400008</t>
        </is>
      </c>
      <c r="B697" t="inlineStr">
        <is>
          <t>2021-2420</t>
        </is>
      </c>
      <c r="C697" t="n">
        <v>21</v>
      </c>
      <c r="D697" t="inlineStr">
        <is>
          <t>37 80 4561 454-2</t>
        </is>
      </c>
      <c r="E697" t="inlineStr">
        <is>
          <t>DB Cargo AG</t>
        </is>
      </c>
      <c r="F697" t="inlineStr">
        <is>
          <t>WBA</t>
        </is>
      </c>
      <c r="G697" t="inlineStr">
        <is>
          <t>80' 4-A CW</t>
        </is>
      </c>
      <c r="I697" s="6" t="n"/>
      <c r="J697" s="6" t="n"/>
      <c r="K697" t="inlineStr">
        <is>
          <t>run_initial_fixed_duration</t>
        </is>
      </c>
      <c r="L697" s="6" t="n">
        <v>45174</v>
      </c>
      <c r="M697" s="6" t="n">
        <v>47330</v>
      </c>
      <c r="N697" t="n">
        <v>2190</v>
      </c>
      <c r="O697" s="6" t="n">
        <v>47330</v>
      </c>
      <c r="S697" t="inlineStr">
        <is>
          <t>with various options</t>
        </is>
      </c>
      <c r="T697" s="6" t="n"/>
      <c r="U697" s="6" t="n"/>
      <c r="V697" t="n">
        <v>3</v>
      </c>
      <c r="W697" t="n">
        <v>0</v>
      </c>
      <c r="X697" s="6" t="n"/>
      <c r="Z697" s="6" t="n">
        <v>47330</v>
      </c>
      <c r="AA697" t="inlineStr">
        <is>
          <t>Endschlaufe - EndOfContract - DulyTP</t>
        </is>
      </c>
      <c r="AB697" s="6" t="n">
        <v>47330</v>
      </c>
      <c r="AC697" t="inlineStr"/>
      <c r="AD697" s="6" t="n">
        <v>47177</v>
      </c>
    </row>
    <row r="698">
      <c r="A698" t="inlineStr">
        <is>
          <t>V400008</t>
        </is>
      </c>
      <c r="B698" t="inlineStr">
        <is>
          <t>2021-2420</t>
        </is>
      </c>
      <c r="C698" t="n">
        <v>22</v>
      </c>
      <c r="D698" t="inlineStr">
        <is>
          <t>37 80 4561 455-9</t>
        </is>
      </c>
      <c r="E698" t="inlineStr">
        <is>
          <t>DB Cargo AG</t>
        </is>
      </c>
      <c r="F698" t="inlineStr">
        <is>
          <t>WBA</t>
        </is>
      </c>
      <c r="G698" t="inlineStr">
        <is>
          <t>80' 4-A CW</t>
        </is>
      </c>
      <c r="I698" s="6" t="n"/>
      <c r="J698" s="6" t="n"/>
      <c r="K698" t="inlineStr">
        <is>
          <t>run_initial_fixed_duration</t>
        </is>
      </c>
      <c r="L698" s="6" t="n">
        <v>45174</v>
      </c>
      <c r="M698" s="6" t="n">
        <v>47330</v>
      </c>
      <c r="N698" t="n">
        <v>2190</v>
      </c>
      <c r="O698" s="6" t="n">
        <v>47330</v>
      </c>
      <c r="S698" t="inlineStr">
        <is>
          <t>with various options</t>
        </is>
      </c>
      <c r="T698" s="6" t="n"/>
      <c r="U698" s="6" t="n"/>
      <c r="V698" t="n">
        <v>3</v>
      </c>
      <c r="W698" t="n">
        <v>0</v>
      </c>
      <c r="X698" s="6" t="n"/>
      <c r="Z698" s="6" t="n">
        <v>47330</v>
      </c>
      <c r="AA698" t="inlineStr">
        <is>
          <t>Endschlaufe - EndOfContract - DulyTP</t>
        </is>
      </c>
      <c r="AB698" s="6" t="n">
        <v>47330</v>
      </c>
      <c r="AC698" t="inlineStr"/>
      <c r="AD698" s="6" t="n">
        <v>47177</v>
      </c>
    </row>
    <row r="699">
      <c r="A699" t="inlineStr">
        <is>
          <t>V400008</t>
        </is>
      </c>
      <c r="B699" t="inlineStr">
        <is>
          <t>2021-2420</t>
        </is>
      </c>
      <c r="C699" t="n">
        <v>23</v>
      </c>
      <c r="D699" t="inlineStr">
        <is>
          <t>37 80 4561 456-7</t>
        </is>
      </c>
      <c r="E699" t="inlineStr">
        <is>
          <t>DB Cargo AG</t>
        </is>
      </c>
      <c r="F699" t="inlineStr">
        <is>
          <t>WBA</t>
        </is>
      </c>
      <c r="G699" t="inlineStr">
        <is>
          <t>80' 4-A CW</t>
        </is>
      </c>
      <c r="I699" s="6" t="n"/>
      <c r="J699" s="6" t="n"/>
      <c r="K699" t="inlineStr">
        <is>
          <t>run_initial_fixed_duration</t>
        </is>
      </c>
      <c r="L699" s="6" t="n">
        <v>45174</v>
      </c>
      <c r="M699" s="6" t="n">
        <v>47330</v>
      </c>
      <c r="N699" t="n">
        <v>2190</v>
      </c>
      <c r="O699" s="6" t="n">
        <v>47330</v>
      </c>
      <c r="S699" t="inlineStr">
        <is>
          <t>with various options</t>
        </is>
      </c>
      <c r="T699" s="6" t="n"/>
      <c r="U699" s="6" t="n"/>
      <c r="V699" t="n">
        <v>3</v>
      </c>
      <c r="W699" t="n">
        <v>0</v>
      </c>
      <c r="X699" s="6" t="n"/>
      <c r="Z699" s="6" t="n">
        <v>47330</v>
      </c>
      <c r="AA699" t="inlineStr">
        <is>
          <t>Endschlaufe - EndOfContract - DulyTP</t>
        </is>
      </c>
      <c r="AB699" s="6" t="n">
        <v>47330</v>
      </c>
      <c r="AC699" t="inlineStr"/>
      <c r="AD699" s="6" t="n">
        <v>47177</v>
      </c>
    </row>
    <row r="700">
      <c r="A700" t="inlineStr">
        <is>
          <t>V400008</t>
        </is>
      </c>
      <c r="B700" t="inlineStr">
        <is>
          <t>2021-2420</t>
        </is>
      </c>
      <c r="C700" t="n">
        <v>24</v>
      </c>
      <c r="D700" t="inlineStr">
        <is>
          <t>37 80 4561 453-4</t>
        </is>
      </c>
      <c r="E700" t="inlineStr">
        <is>
          <t>DB Cargo AG</t>
        </is>
      </c>
      <c r="F700" t="inlineStr">
        <is>
          <t>WBA</t>
        </is>
      </c>
      <c r="G700" t="inlineStr">
        <is>
          <t>80' 4-A CW</t>
        </is>
      </c>
      <c r="I700" s="6" t="n"/>
      <c r="J700" s="6" t="n"/>
      <c r="K700" t="inlineStr">
        <is>
          <t>run_initial_fixed_duration</t>
        </is>
      </c>
      <c r="L700" s="6" t="n">
        <v>45204</v>
      </c>
      <c r="M700" s="6" t="n">
        <v>47330</v>
      </c>
      <c r="N700" t="n">
        <v>2190</v>
      </c>
      <c r="O700" s="6" t="n">
        <v>47330</v>
      </c>
      <c r="S700" t="inlineStr">
        <is>
          <t>with various options</t>
        </is>
      </c>
      <c r="T700" s="6" t="n"/>
      <c r="U700" s="6" t="n"/>
      <c r="V700" t="n">
        <v>3</v>
      </c>
      <c r="W700" t="n">
        <v>0</v>
      </c>
      <c r="X700" s="6" t="n"/>
      <c r="Z700" s="6" t="n">
        <v>47330</v>
      </c>
      <c r="AA700" t="inlineStr">
        <is>
          <t>Endschlaufe - EndOfContract - DulyTP</t>
        </is>
      </c>
      <c r="AB700" s="6" t="n">
        <v>47330</v>
      </c>
      <c r="AC700" t="inlineStr"/>
      <c r="AD700" s="6" t="n">
        <v>47177</v>
      </c>
    </row>
    <row r="701">
      <c r="A701" t="inlineStr">
        <is>
          <t>V400008</t>
        </is>
      </c>
      <c r="B701" t="inlineStr">
        <is>
          <t>2021-2420</t>
        </is>
      </c>
      <c r="C701" t="n">
        <v>25</v>
      </c>
      <c r="D701" t="inlineStr">
        <is>
          <t>37 80 4561 457-5</t>
        </is>
      </c>
      <c r="E701" t="inlineStr">
        <is>
          <t>DB Cargo AG</t>
        </is>
      </c>
      <c r="F701" t="inlineStr">
        <is>
          <t>WBA</t>
        </is>
      </c>
      <c r="G701" t="inlineStr">
        <is>
          <t>80' 4-A CW</t>
        </is>
      </c>
      <c r="I701" s="6" t="n"/>
      <c r="J701" s="6" t="n"/>
      <c r="K701" t="inlineStr">
        <is>
          <t>run_initial_fixed_duration</t>
        </is>
      </c>
      <c r="L701" s="6" t="n">
        <v>45204</v>
      </c>
      <c r="M701" s="6" t="n">
        <v>47330</v>
      </c>
      <c r="N701" t="n">
        <v>2190</v>
      </c>
      <c r="O701" s="6" t="n">
        <v>47330</v>
      </c>
      <c r="S701" t="inlineStr">
        <is>
          <t>with various options</t>
        </is>
      </c>
      <c r="T701" s="6" t="n"/>
      <c r="U701" s="6" t="n"/>
      <c r="V701" t="n">
        <v>3</v>
      </c>
      <c r="W701" t="n">
        <v>0</v>
      </c>
      <c r="X701" s="6" t="n"/>
      <c r="Z701" s="6" t="n">
        <v>47330</v>
      </c>
      <c r="AA701" t="inlineStr">
        <is>
          <t>Endschlaufe - EndOfContract - DulyTP</t>
        </is>
      </c>
      <c r="AB701" s="6" t="n">
        <v>47330</v>
      </c>
      <c r="AC701" t="inlineStr"/>
      <c r="AD701" s="6" t="n">
        <v>47177</v>
      </c>
    </row>
    <row r="702">
      <c r="A702" t="inlineStr">
        <is>
          <t>V400008</t>
        </is>
      </c>
      <c r="B702" t="inlineStr">
        <is>
          <t>2021-2420</t>
        </is>
      </c>
      <c r="C702" t="n">
        <v>26</v>
      </c>
      <c r="D702" t="inlineStr">
        <is>
          <t>37 80 4561 459-1</t>
        </is>
      </c>
      <c r="E702" t="inlineStr">
        <is>
          <t>DB Cargo AG</t>
        </is>
      </c>
      <c r="F702" t="inlineStr">
        <is>
          <t>WBA</t>
        </is>
      </c>
      <c r="G702" t="inlineStr">
        <is>
          <t>80' 4-A CW</t>
        </is>
      </c>
      <c r="I702" s="6" t="n"/>
      <c r="J702" s="6" t="n"/>
      <c r="K702" t="inlineStr">
        <is>
          <t>run_initial_fixed_duration</t>
        </is>
      </c>
      <c r="L702" s="6" t="n">
        <v>45204</v>
      </c>
      <c r="M702" s="6" t="n">
        <v>47330</v>
      </c>
      <c r="N702" t="n">
        <v>2190</v>
      </c>
      <c r="O702" s="6" t="n">
        <v>47330</v>
      </c>
      <c r="S702" t="inlineStr">
        <is>
          <t>with various options</t>
        </is>
      </c>
      <c r="T702" s="6" t="n"/>
      <c r="U702" s="6" t="n"/>
      <c r="V702" t="n">
        <v>3</v>
      </c>
      <c r="W702" t="n">
        <v>0</v>
      </c>
      <c r="X702" s="6" t="n"/>
      <c r="Z702" s="6" t="n">
        <v>47330</v>
      </c>
      <c r="AA702" t="inlineStr">
        <is>
          <t>Endschlaufe - EndOfContract - DulyTP</t>
        </is>
      </c>
      <c r="AB702" s="6" t="n">
        <v>47330</v>
      </c>
      <c r="AC702" t="inlineStr"/>
      <c r="AD702" s="6" t="n">
        <v>47177</v>
      </c>
    </row>
    <row r="703">
      <c r="A703" t="inlineStr">
        <is>
          <t>V400008</t>
        </is>
      </c>
      <c r="B703" t="inlineStr">
        <is>
          <t>2021-2420</t>
        </is>
      </c>
      <c r="C703" t="n">
        <v>27</v>
      </c>
      <c r="D703" t="inlineStr">
        <is>
          <t>37 80 4561 460-9</t>
        </is>
      </c>
      <c r="E703" t="inlineStr">
        <is>
          <t>DB Cargo AG</t>
        </is>
      </c>
      <c r="F703" t="inlineStr">
        <is>
          <t>WBA</t>
        </is>
      </c>
      <c r="G703" t="inlineStr">
        <is>
          <t>80' 4-A CW</t>
        </is>
      </c>
      <c r="I703" s="6" t="n"/>
      <c r="J703" s="6" t="n"/>
      <c r="K703" t="inlineStr">
        <is>
          <t>run_initial_fixed_duration</t>
        </is>
      </c>
      <c r="L703" s="6" t="n">
        <v>45204</v>
      </c>
      <c r="M703" s="6" t="n">
        <v>47330</v>
      </c>
      <c r="N703" t="n">
        <v>2190</v>
      </c>
      <c r="O703" s="6" t="n">
        <v>47330</v>
      </c>
      <c r="S703" t="inlineStr">
        <is>
          <t>with various options</t>
        </is>
      </c>
      <c r="T703" s="6" t="n"/>
      <c r="U703" s="6" t="n"/>
      <c r="V703" t="n">
        <v>3</v>
      </c>
      <c r="W703" t="n">
        <v>0</v>
      </c>
      <c r="X703" s="6" t="n"/>
      <c r="Z703" s="6" t="n">
        <v>47330</v>
      </c>
      <c r="AA703" t="inlineStr">
        <is>
          <t>Endschlaufe - EndOfContract - DulyTP</t>
        </is>
      </c>
      <c r="AB703" s="6" t="n">
        <v>47330</v>
      </c>
      <c r="AC703" t="inlineStr"/>
      <c r="AD703" s="6" t="n">
        <v>47177</v>
      </c>
    </row>
    <row r="704">
      <c r="A704" t="inlineStr">
        <is>
          <t>V400008</t>
        </is>
      </c>
      <c r="B704" t="inlineStr">
        <is>
          <t>2021-2420</t>
        </is>
      </c>
      <c r="C704" t="n">
        <v>28</v>
      </c>
      <c r="D704" t="inlineStr">
        <is>
          <t>37 80 4561 461-7</t>
        </is>
      </c>
      <c r="E704" t="inlineStr">
        <is>
          <t>DB Cargo AG</t>
        </is>
      </c>
      <c r="F704" t="inlineStr">
        <is>
          <t>WBA</t>
        </is>
      </c>
      <c r="G704" t="inlineStr">
        <is>
          <t>80' 4-A CW</t>
        </is>
      </c>
      <c r="I704" s="6" t="n"/>
      <c r="J704" s="6" t="n"/>
      <c r="K704" t="inlineStr">
        <is>
          <t>run_initial_fixed_duration</t>
        </is>
      </c>
      <c r="L704" s="6" t="n">
        <v>45204</v>
      </c>
      <c r="M704" s="6" t="n">
        <v>47330</v>
      </c>
      <c r="N704" t="n">
        <v>2190</v>
      </c>
      <c r="O704" s="6" t="n">
        <v>47330</v>
      </c>
      <c r="S704" t="inlineStr">
        <is>
          <t>with various options</t>
        </is>
      </c>
      <c r="T704" s="6" t="n"/>
      <c r="U704" s="6" t="n"/>
      <c r="V704" t="n">
        <v>3</v>
      </c>
      <c r="W704" t="n">
        <v>0</v>
      </c>
      <c r="X704" s="6" t="n"/>
      <c r="Z704" s="6" t="n">
        <v>47330</v>
      </c>
      <c r="AA704" t="inlineStr">
        <is>
          <t>Endschlaufe - EndOfContract - DulyTP</t>
        </is>
      </c>
      <c r="AB704" s="6" t="n">
        <v>47330</v>
      </c>
      <c r="AC704" t="inlineStr"/>
      <c r="AD704" s="6" t="n">
        <v>47177</v>
      </c>
    </row>
    <row r="705">
      <c r="A705" t="inlineStr">
        <is>
          <t>V400008</t>
        </is>
      </c>
      <c r="B705" t="inlineStr">
        <is>
          <t>2021-2420</t>
        </is>
      </c>
      <c r="C705" t="n">
        <v>29</v>
      </c>
      <c r="D705" t="inlineStr">
        <is>
          <t>37 80 4561 462-5</t>
        </is>
      </c>
      <c r="E705" t="inlineStr">
        <is>
          <t>DB Cargo AG</t>
        </is>
      </c>
      <c r="F705" t="inlineStr">
        <is>
          <t>WBA</t>
        </is>
      </c>
      <c r="G705" t="inlineStr">
        <is>
          <t>80' 4-A CW</t>
        </is>
      </c>
      <c r="I705" s="6" t="n"/>
      <c r="J705" s="6" t="n"/>
      <c r="K705" t="inlineStr">
        <is>
          <t>run_initial_fixed_duration</t>
        </is>
      </c>
      <c r="L705" s="6" t="n">
        <v>45204</v>
      </c>
      <c r="M705" s="6" t="n">
        <v>47330</v>
      </c>
      <c r="N705" t="n">
        <v>2190</v>
      </c>
      <c r="O705" s="6" t="n">
        <v>47330</v>
      </c>
      <c r="S705" t="inlineStr">
        <is>
          <t>with various options</t>
        </is>
      </c>
      <c r="T705" s="6" t="n"/>
      <c r="U705" s="6" t="n"/>
      <c r="V705" t="n">
        <v>3</v>
      </c>
      <c r="W705" t="n">
        <v>0</v>
      </c>
      <c r="X705" s="6" t="n"/>
      <c r="Z705" s="6" t="n">
        <v>47330</v>
      </c>
      <c r="AA705" t="inlineStr">
        <is>
          <t>Endschlaufe - EndOfContract - DulyTP</t>
        </is>
      </c>
      <c r="AB705" s="6" t="n">
        <v>47330</v>
      </c>
      <c r="AC705" t="inlineStr"/>
      <c r="AD705" s="6" t="n">
        <v>47177</v>
      </c>
    </row>
    <row r="706">
      <c r="A706" t="inlineStr">
        <is>
          <t>V400008</t>
        </is>
      </c>
      <c r="B706" t="inlineStr">
        <is>
          <t>2021-2420</t>
        </is>
      </c>
      <c r="C706" t="n">
        <v>30</v>
      </c>
      <c r="D706" t="inlineStr">
        <is>
          <t>37 80 4561 463-3</t>
        </is>
      </c>
      <c r="E706" t="inlineStr">
        <is>
          <t>DB Cargo AG</t>
        </is>
      </c>
      <c r="F706" t="inlineStr">
        <is>
          <t>WBA</t>
        </is>
      </c>
      <c r="G706" t="inlineStr">
        <is>
          <t>80' 4-A CW</t>
        </is>
      </c>
      <c r="I706" s="6" t="n"/>
      <c r="J706" s="6" t="n"/>
      <c r="K706" t="inlineStr">
        <is>
          <t>run_initial_fixed_duration</t>
        </is>
      </c>
      <c r="L706" s="6" t="n">
        <v>45204</v>
      </c>
      <c r="M706" s="6" t="n">
        <v>47330</v>
      </c>
      <c r="N706" t="n">
        <v>2190</v>
      </c>
      <c r="O706" s="6" t="n">
        <v>47330</v>
      </c>
      <c r="S706" t="inlineStr">
        <is>
          <t>with various options</t>
        </is>
      </c>
      <c r="T706" s="6" t="n"/>
      <c r="U706" s="6" t="n"/>
      <c r="V706" t="n">
        <v>3</v>
      </c>
      <c r="W706" t="n">
        <v>0</v>
      </c>
      <c r="X706" s="6" t="n"/>
      <c r="Z706" s="6" t="n">
        <v>47330</v>
      </c>
      <c r="AA706" t="inlineStr">
        <is>
          <t>Endschlaufe - EndOfContract - DulyTP</t>
        </is>
      </c>
      <c r="AB706" s="6" t="n">
        <v>47330</v>
      </c>
      <c r="AC706" t="inlineStr"/>
      <c r="AD706" s="6" t="n">
        <v>47177</v>
      </c>
    </row>
    <row r="707">
      <c r="A707" t="inlineStr">
        <is>
          <t>V400008</t>
        </is>
      </c>
      <c r="B707" t="inlineStr">
        <is>
          <t>2021-2420</t>
        </is>
      </c>
      <c r="C707" t="n">
        <v>31</v>
      </c>
      <c r="D707" t="inlineStr">
        <is>
          <t>37 80 4561 464-1</t>
        </is>
      </c>
      <c r="E707" t="inlineStr">
        <is>
          <t>DB Cargo AG</t>
        </is>
      </c>
      <c r="F707" t="inlineStr">
        <is>
          <t>WBA</t>
        </is>
      </c>
      <c r="G707" t="inlineStr">
        <is>
          <t>80' 4-A CW</t>
        </is>
      </c>
      <c r="I707" s="6" t="n"/>
      <c r="J707" s="6" t="n"/>
      <c r="K707" t="inlineStr">
        <is>
          <t>run_initial_fixed_duration</t>
        </is>
      </c>
      <c r="L707" s="6" t="n">
        <v>45204</v>
      </c>
      <c r="M707" s="6" t="n">
        <v>47330</v>
      </c>
      <c r="N707" t="n">
        <v>2190</v>
      </c>
      <c r="O707" s="6" t="n">
        <v>47330</v>
      </c>
      <c r="S707" t="inlineStr">
        <is>
          <t>with various options</t>
        </is>
      </c>
      <c r="T707" s="6" t="n"/>
      <c r="U707" s="6" t="n"/>
      <c r="V707" t="n">
        <v>3</v>
      </c>
      <c r="W707" t="n">
        <v>0</v>
      </c>
      <c r="X707" s="6" t="n"/>
      <c r="Z707" s="6" t="n">
        <v>47330</v>
      </c>
      <c r="AA707" t="inlineStr">
        <is>
          <t>Endschlaufe - EndOfContract - DulyTP</t>
        </is>
      </c>
      <c r="AB707" s="6" t="n">
        <v>47330</v>
      </c>
      <c r="AC707" t="inlineStr"/>
      <c r="AD707" s="6" t="n">
        <v>47177</v>
      </c>
    </row>
    <row r="708">
      <c r="A708" t="inlineStr">
        <is>
          <t>V400008</t>
        </is>
      </c>
      <c r="B708" t="inlineStr">
        <is>
          <t>2021-2420</t>
        </is>
      </c>
      <c r="C708" t="n">
        <v>32</v>
      </c>
      <c r="D708" t="inlineStr">
        <is>
          <t>37 80 4561 465-8</t>
        </is>
      </c>
      <c r="E708" t="inlineStr">
        <is>
          <t>DB Cargo AG</t>
        </is>
      </c>
      <c r="F708" t="inlineStr">
        <is>
          <t>WBA</t>
        </is>
      </c>
      <c r="G708" t="inlineStr">
        <is>
          <t>80' 4-A CW</t>
        </is>
      </c>
      <c r="I708" s="6" t="n"/>
      <c r="J708" s="6" t="n"/>
      <c r="K708" t="inlineStr">
        <is>
          <t>run_initial_fixed_duration</t>
        </is>
      </c>
      <c r="L708" s="6" t="n">
        <v>45204</v>
      </c>
      <c r="M708" s="6" t="n">
        <v>47330</v>
      </c>
      <c r="N708" t="n">
        <v>2190</v>
      </c>
      <c r="O708" s="6" t="n">
        <v>47330</v>
      </c>
      <c r="S708" t="inlineStr">
        <is>
          <t>with various options</t>
        </is>
      </c>
      <c r="T708" s="6" t="n"/>
      <c r="U708" s="6" t="n"/>
      <c r="V708" t="n">
        <v>3</v>
      </c>
      <c r="W708" t="n">
        <v>0</v>
      </c>
      <c r="X708" s="6" t="n"/>
      <c r="Z708" s="6" t="n">
        <v>47330</v>
      </c>
      <c r="AA708" t="inlineStr">
        <is>
          <t>Endschlaufe - EndOfContract - DulyTP</t>
        </is>
      </c>
      <c r="AB708" s="6" t="n">
        <v>47330</v>
      </c>
      <c r="AC708" t="inlineStr"/>
      <c r="AD708" s="6" t="n">
        <v>47177</v>
      </c>
    </row>
    <row r="709">
      <c r="A709" t="inlineStr">
        <is>
          <t>V400008</t>
        </is>
      </c>
      <c r="B709" t="inlineStr">
        <is>
          <t>2021-2420</t>
        </is>
      </c>
      <c r="C709" t="n">
        <v>33</v>
      </c>
      <c r="D709" t="inlineStr">
        <is>
          <t>37 80 4561 466-6</t>
        </is>
      </c>
      <c r="E709" t="inlineStr">
        <is>
          <t>DB Cargo AG</t>
        </is>
      </c>
      <c r="F709" t="inlineStr">
        <is>
          <t>WBA</t>
        </is>
      </c>
      <c r="G709" t="inlineStr">
        <is>
          <t>80' 4-A CW</t>
        </is>
      </c>
      <c r="I709" s="6" t="n"/>
      <c r="J709" s="6" t="n"/>
      <c r="K709" t="inlineStr">
        <is>
          <t>run_initial_fixed_duration</t>
        </is>
      </c>
      <c r="L709" s="6" t="n">
        <v>45204</v>
      </c>
      <c r="M709" s="6" t="n">
        <v>47330</v>
      </c>
      <c r="N709" t="n">
        <v>2190</v>
      </c>
      <c r="O709" s="6" t="n">
        <v>47330</v>
      </c>
      <c r="S709" t="inlineStr">
        <is>
          <t>with various options</t>
        </is>
      </c>
      <c r="T709" s="6" t="n"/>
      <c r="U709" s="6" t="n"/>
      <c r="V709" t="n">
        <v>3</v>
      </c>
      <c r="W709" t="n">
        <v>0</v>
      </c>
      <c r="X709" s="6" t="n"/>
      <c r="Z709" s="6" t="n">
        <v>47330</v>
      </c>
      <c r="AA709" t="inlineStr">
        <is>
          <t>Endschlaufe - EndOfContract - DulyTP</t>
        </is>
      </c>
      <c r="AB709" s="6" t="n">
        <v>47330</v>
      </c>
      <c r="AC709" t="inlineStr"/>
      <c r="AD709" s="6" t="n">
        <v>47177</v>
      </c>
    </row>
    <row r="710">
      <c r="A710" t="inlineStr">
        <is>
          <t>V400008</t>
        </is>
      </c>
      <c r="B710" t="inlineStr">
        <is>
          <t>2021-2420</t>
        </is>
      </c>
      <c r="C710" t="n">
        <v>34</v>
      </c>
      <c r="D710" t="inlineStr">
        <is>
          <t>37 80 4561 467-4</t>
        </is>
      </c>
      <c r="E710" t="inlineStr">
        <is>
          <t>DB Cargo AG</t>
        </is>
      </c>
      <c r="F710" t="inlineStr">
        <is>
          <t>WBA</t>
        </is>
      </c>
      <c r="G710" t="inlineStr">
        <is>
          <t>80' 4-A CW</t>
        </is>
      </c>
      <c r="I710" s="6" t="n"/>
      <c r="J710" s="6" t="n"/>
      <c r="K710" t="inlineStr">
        <is>
          <t>run_initial_fixed_duration</t>
        </is>
      </c>
      <c r="L710" s="6" t="n">
        <v>45204</v>
      </c>
      <c r="M710" s="6" t="n">
        <v>47330</v>
      </c>
      <c r="N710" t="n">
        <v>2190</v>
      </c>
      <c r="O710" s="6" t="n">
        <v>47330</v>
      </c>
      <c r="S710" t="inlineStr">
        <is>
          <t>with various options</t>
        </is>
      </c>
      <c r="T710" s="6" t="n"/>
      <c r="U710" s="6" t="n"/>
      <c r="V710" t="n">
        <v>3</v>
      </c>
      <c r="W710" t="n">
        <v>0</v>
      </c>
      <c r="X710" s="6" t="n"/>
      <c r="Z710" s="6" t="n">
        <v>47330</v>
      </c>
      <c r="AA710" t="inlineStr">
        <is>
          <t>Endschlaufe - EndOfContract - DulyTP</t>
        </is>
      </c>
      <c r="AB710" s="6" t="n">
        <v>47330</v>
      </c>
      <c r="AC710" t="inlineStr"/>
      <c r="AD710" s="6" t="n">
        <v>47177</v>
      </c>
    </row>
    <row r="711">
      <c r="A711" t="inlineStr">
        <is>
          <t>V400008</t>
        </is>
      </c>
      <c r="B711" t="inlineStr">
        <is>
          <t>2021-2420</t>
        </is>
      </c>
      <c r="C711" t="n">
        <v>35</v>
      </c>
      <c r="D711" t="inlineStr">
        <is>
          <t>37 80 4561 468-2</t>
        </is>
      </c>
      <c r="E711" t="inlineStr">
        <is>
          <t>DB Cargo AG</t>
        </is>
      </c>
      <c r="F711" t="inlineStr">
        <is>
          <t>WBA</t>
        </is>
      </c>
      <c r="G711" t="inlineStr">
        <is>
          <t>80' 4-A CW</t>
        </is>
      </c>
      <c r="I711" s="6" t="n"/>
      <c r="J711" s="6" t="n"/>
      <c r="K711" t="inlineStr">
        <is>
          <t>run_initial_fixed_duration</t>
        </is>
      </c>
      <c r="L711" s="6" t="n">
        <v>45204</v>
      </c>
      <c r="M711" s="6" t="n">
        <v>47330</v>
      </c>
      <c r="N711" t="n">
        <v>2190</v>
      </c>
      <c r="O711" s="6" t="n">
        <v>47330</v>
      </c>
      <c r="S711" t="inlineStr">
        <is>
          <t>with various options</t>
        </is>
      </c>
      <c r="T711" s="6" t="n"/>
      <c r="U711" s="6" t="n"/>
      <c r="V711" t="n">
        <v>3</v>
      </c>
      <c r="W711" t="n">
        <v>0</v>
      </c>
      <c r="X711" s="6" t="n"/>
      <c r="Z711" s="6" t="n">
        <v>47330</v>
      </c>
      <c r="AA711" t="inlineStr">
        <is>
          <t>Endschlaufe - EndOfContract - DulyTP</t>
        </is>
      </c>
      <c r="AB711" s="6" t="n">
        <v>47330</v>
      </c>
      <c r="AC711" t="inlineStr"/>
      <c r="AD711" s="6" t="n">
        <v>47177</v>
      </c>
    </row>
    <row r="712">
      <c r="A712" t="inlineStr">
        <is>
          <t>V400008</t>
        </is>
      </c>
      <c r="B712" t="inlineStr">
        <is>
          <t>2021-2420</t>
        </is>
      </c>
      <c r="C712" t="n">
        <v>36</v>
      </c>
      <c r="D712" t="inlineStr">
        <is>
          <t>37 80 4561 469-0</t>
        </is>
      </c>
      <c r="E712" t="inlineStr">
        <is>
          <t>DB Cargo AG</t>
        </is>
      </c>
      <c r="F712" t="inlineStr">
        <is>
          <t>WBA</t>
        </is>
      </c>
      <c r="G712" t="inlineStr">
        <is>
          <t>80' 4-A CW</t>
        </is>
      </c>
      <c r="I712" s="6" t="n"/>
      <c r="J712" s="6" t="n"/>
      <c r="K712" t="inlineStr">
        <is>
          <t>run_initial_fixed_duration</t>
        </is>
      </c>
      <c r="L712" s="6" t="n">
        <v>45204</v>
      </c>
      <c r="M712" s="6" t="n">
        <v>47330</v>
      </c>
      <c r="N712" t="n">
        <v>2190</v>
      </c>
      <c r="O712" s="6" t="n">
        <v>47330</v>
      </c>
      <c r="S712" t="inlineStr">
        <is>
          <t>with various options</t>
        </is>
      </c>
      <c r="T712" s="6" t="n"/>
      <c r="U712" s="6" t="n"/>
      <c r="V712" t="n">
        <v>3</v>
      </c>
      <c r="W712" t="n">
        <v>0</v>
      </c>
      <c r="X712" s="6" t="n"/>
      <c r="Z712" s="6" t="n">
        <v>47330</v>
      </c>
      <c r="AA712" t="inlineStr">
        <is>
          <t>Endschlaufe - EndOfContract - DulyTP</t>
        </is>
      </c>
      <c r="AB712" s="6" t="n">
        <v>47330</v>
      </c>
      <c r="AC712" t="inlineStr"/>
      <c r="AD712" s="6" t="n">
        <v>47177</v>
      </c>
    </row>
    <row r="713">
      <c r="A713" t="inlineStr">
        <is>
          <t>V400008</t>
        </is>
      </c>
      <c r="B713" t="inlineStr">
        <is>
          <t>2021-2420</t>
        </is>
      </c>
      <c r="C713" t="n">
        <v>37</v>
      </c>
      <c r="D713" t="inlineStr">
        <is>
          <t>37 80 4561 470-8</t>
        </is>
      </c>
      <c r="E713" t="inlineStr">
        <is>
          <t>DB Cargo AG</t>
        </is>
      </c>
      <c r="F713" t="inlineStr">
        <is>
          <t>WBA</t>
        </is>
      </c>
      <c r="G713" t="inlineStr">
        <is>
          <t>80' 4-A CW</t>
        </is>
      </c>
      <c r="I713" s="6" t="n"/>
      <c r="J713" s="6" t="n"/>
      <c r="K713" t="inlineStr">
        <is>
          <t>run_initial_fixed_duration</t>
        </is>
      </c>
      <c r="L713" s="6" t="n">
        <v>45204</v>
      </c>
      <c r="M713" s="6" t="n">
        <v>47330</v>
      </c>
      <c r="N713" t="n">
        <v>2190</v>
      </c>
      <c r="O713" s="6" t="n">
        <v>47330</v>
      </c>
      <c r="S713" t="inlineStr">
        <is>
          <t>with various options</t>
        </is>
      </c>
      <c r="T713" s="6" t="n"/>
      <c r="U713" s="6" t="n"/>
      <c r="V713" t="n">
        <v>3</v>
      </c>
      <c r="W713" t="n">
        <v>0</v>
      </c>
      <c r="X713" s="6" t="n"/>
      <c r="Z713" s="6" t="n">
        <v>47330</v>
      </c>
      <c r="AA713" t="inlineStr">
        <is>
          <t>Endschlaufe - EndOfContract - DulyTP</t>
        </is>
      </c>
      <c r="AB713" s="6" t="n">
        <v>47330</v>
      </c>
      <c r="AC713" t="inlineStr"/>
      <c r="AD713" s="6" t="n">
        <v>47177</v>
      </c>
    </row>
    <row r="714">
      <c r="A714" t="inlineStr">
        <is>
          <t>V400008</t>
        </is>
      </c>
      <c r="B714" t="inlineStr">
        <is>
          <t>2021-2420</t>
        </is>
      </c>
      <c r="C714" t="n">
        <v>38</v>
      </c>
      <c r="D714" t="inlineStr">
        <is>
          <t>37 80 4561 471-6</t>
        </is>
      </c>
      <c r="E714" t="inlineStr">
        <is>
          <t>DB Cargo AG</t>
        </is>
      </c>
      <c r="F714" t="inlineStr">
        <is>
          <t>WBA</t>
        </is>
      </c>
      <c r="G714" t="inlineStr">
        <is>
          <t>80' 4-A CW</t>
        </is>
      </c>
      <c r="I714" s="6" t="n"/>
      <c r="J714" s="6" t="n"/>
      <c r="K714" t="inlineStr">
        <is>
          <t>run_initial_fixed_duration</t>
        </is>
      </c>
      <c r="L714" s="6" t="n">
        <v>45204</v>
      </c>
      <c r="M714" s="6" t="n">
        <v>47330</v>
      </c>
      <c r="N714" t="n">
        <v>2190</v>
      </c>
      <c r="O714" s="6" t="n">
        <v>47330</v>
      </c>
      <c r="S714" t="inlineStr">
        <is>
          <t>with various options</t>
        </is>
      </c>
      <c r="T714" s="6" t="n"/>
      <c r="U714" s="6" t="n"/>
      <c r="V714" t="n">
        <v>3</v>
      </c>
      <c r="W714" t="n">
        <v>0</v>
      </c>
      <c r="X714" s="6" t="n"/>
      <c r="Z714" s="6" t="n">
        <v>47330</v>
      </c>
      <c r="AA714" t="inlineStr">
        <is>
          <t>Endschlaufe - EndOfContract - DulyTP</t>
        </is>
      </c>
      <c r="AB714" s="6" t="n">
        <v>47330</v>
      </c>
      <c r="AC714" t="inlineStr"/>
      <c r="AD714" s="6" t="n">
        <v>47177</v>
      </c>
    </row>
    <row r="715">
      <c r="A715" t="inlineStr">
        <is>
          <t>V400008</t>
        </is>
      </c>
      <c r="B715" t="inlineStr">
        <is>
          <t>2021-2420</t>
        </is>
      </c>
      <c r="C715" t="n">
        <v>39</v>
      </c>
      <c r="D715" t="inlineStr">
        <is>
          <t>37 80 4561 472-4</t>
        </is>
      </c>
      <c r="E715" t="inlineStr">
        <is>
          <t>DB Cargo AG</t>
        </is>
      </c>
      <c r="F715" t="inlineStr">
        <is>
          <t>WBA</t>
        </is>
      </c>
      <c r="G715" t="inlineStr">
        <is>
          <t>80' 4-A CW</t>
        </is>
      </c>
      <c r="I715" s="6" t="n"/>
      <c r="J715" s="6" t="n"/>
      <c r="K715" t="inlineStr">
        <is>
          <t>run_initial_fixed_duration</t>
        </is>
      </c>
      <c r="L715" s="6" t="n">
        <v>45204</v>
      </c>
      <c r="M715" s="6" t="n">
        <v>47330</v>
      </c>
      <c r="N715" t="n">
        <v>2190</v>
      </c>
      <c r="O715" s="6" t="n">
        <v>47330</v>
      </c>
      <c r="S715" t="inlineStr">
        <is>
          <t>with various options</t>
        </is>
      </c>
      <c r="T715" s="6" t="n"/>
      <c r="U715" s="6" t="n"/>
      <c r="V715" t="n">
        <v>3</v>
      </c>
      <c r="W715" t="n">
        <v>0</v>
      </c>
      <c r="X715" s="6" t="n"/>
      <c r="Z715" s="6" t="n">
        <v>47330</v>
      </c>
      <c r="AA715" t="inlineStr">
        <is>
          <t>Endschlaufe - EndOfContract - DulyTP</t>
        </is>
      </c>
      <c r="AB715" s="6" t="n">
        <v>47330</v>
      </c>
      <c r="AC715" t="inlineStr"/>
      <c r="AD715" s="6" t="n">
        <v>47177</v>
      </c>
    </row>
    <row r="716">
      <c r="A716" t="inlineStr">
        <is>
          <t>V400008</t>
        </is>
      </c>
      <c r="B716" t="inlineStr">
        <is>
          <t>2021-2420</t>
        </is>
      </c>
      <c r="C716" t="n">
        <v>40</v>
      </c>
      <c r="D716" t="inlineStr">
        <is>
          <t>37 80 4561 473-2</t>
        </is>
      </c>
      <c r="E716" t="inlineStr">
        <is>
          <t>DB Cargo AG</t>
        </is>
      </c>
      <c r="F716" t="inlineStr">
        <is>
          <t>WBA</t>
        </is>
      </c>
      <c r="G716" t="inlineStr">
        <is>
          <t>80' 4-A CW</t>
        </is>
      </c>
      <c r="I716" s="6" t="n"/>
      <c r="J716" s="6" t="n"/>
      <c r="K716" t="inlineStr">
        <is>
          <t>run_initial_fixed_duration</t>
        </is>
      </c>
      <c r="L716" s="6" t="n">
        <v>45204</v>
      </c>
      <c r="M716" s="6" t="n">
        <v>47330</v>
      </c>
      <c r="N716" t="n">
        <v>2190</v>
      </c>
      <c r="O716" s="6" t="n">
        <v>47330</v>
      </c>
      <c r="S716" t="inlineStr">
        <is>
          <t>with various options</t>
        </is>
      </c>
      <c r="T716" s="6" t="n"/>
      <c r="U716" s="6" t="n"/>
      <c r="V716" t="n">
        <v>3</v>
      </c>
      <c r="W716" t="n">
        <v>0</v>
      </c>
      <c r="X716" s="6" t="n"/>
      <c r="Z716" s="6" t="n">
        <v>47330</v>
      </c>
      <c r="AA716" t="inlineStr">
        <is>
          <t>Endschlaufe - EndOfContract - DulyTP</t>
        </is>
      </c>
      <c r="AB716" s="6" t="n">
        <v>47330</v>
      </c>
      <c r="AC716" t="inlineStr"/>
      <c r="AD716" s="6" t="n">
        <v>47177</v>
      </c>
    </row>
    <row r="717">
      <c r="A717" t="inlineStr">
        <is>
          <t>V400008</t>
        </is>
      </c>
      <c r="B717" t="inlineStr">
        <is>
          <t>2021-2420</t>
        </is>
      </c>
      <c r="C717" t="n">
        <v>41</v>
      </c>
      <c r="D717" t="inlineStr">
        <is>
          <t>37 80 4561 474-0</t>
        </is>
      </c>
      <c r="E717" t="inlineStr">
        <is>
          <t>DB Cargo AG</t>
        </is>
      </c>
      <c r="F717" t="inlineStr">
        <is>
          <t>WBA</t>
        </is>
      </c>
      <c r="G717" t="inlineStr">
        <is>
          <t>80' 4-A CW</t>
        </is>
      </c>
      <c r="I717" s="6" t="n"/>
      <c r="J717" s="6" t="n"/>
      <c r="K717" t="inlineStr">
        <is>
          <t>run_initial_fixed_duration</t>
        </is>
      </c>
      <c r="L717" s="6" t="n">
        <v>45204</v>
      </c>
      <c r="M717" s="6" t="n">
        <v>47330</v>
      </c>
      <c r="N717" t="n">
        <v>2190</v>
      </c>
      <c r="O717" s="6" t="n">
        <v>47330</v>
      </c>
      <c r="S717" t="inlineStr">
        <is>
          <t>with various options</t>
        </is>
      </c>
      <c r="T717" s="6" t="n"/>
      <c r="U717" s="6" t="n"/>
      <c r="V717" t="n">
        <v>3</v>
      </c>
      <c r="W717" t="n">
        <v>0</v>
      </c>
      <c r="X717" s="6" t="n"/>
      <c r="Z717" s="6" t="n">
        <v>47330</v>
      </c>
      <c r="AA717" t="inlineStr">
        <is>
          <t>Endschlaufe - EndOfContract - DulyTP</t>
        </is>
      </c>
      <c r="AB717" s="6" t="n">
        <v>47330</v>
      </c>
      <c r="AC717" t="inlineStr"/>
      <c r="AD717" s="6" t="n">
        <v>47177</v>
      </c>
    </row>
    <row r="718">
      <c r="A718" t="inlineStr">
        <is>
          <t>V400008</t>
        </is>
      </c>
      <c r="B718" t="inlineStr">
        <is>
          <t>2021-2420</t>
        </is>
      </c>
      <c r="C718" t="n">
        <v>42</v>
      </c>
      <c r="D718" t="inlineStr">
        <is>
          <t>37 80 4561 475-7</t>
        </is>
      </c>
      <c r="E718" t="inlineStr">
        <is>
          <t>DB Cargo AG</t>
        </is>
      </c>
      <c r="F718" t="inlineStr">
        <is>
          <t>WBA</t>
        </is>
      </c>
      <c r="G718" t="inlineStr">
        <is>
          <t>80' 4-A CW</t>
        </is>
      </c>
      <c r="I718" s="6" t="n"/>
      <c r="J718" s="6" t="n"/>
      <c r="K718" t="inlineStr">
        <is>
          <t>run_initial_fixed_duration</t>
        </is>
      </c>
      <c r="L718" s="6" t="n">
        <v>45204</v>
      </c>
      <c r="M718" s="6" t="n">
        <v>47330</v>
      </c>
      <c r="N718" t="n">
        <v>2190</v>
      </c>
      <c r="O718" s="6" t="n">
        <v>47330</v>
      </c>
      <c r="S718" t="inlineStr">
        <is>
          <t>with various options</t>
        </is>
      </c>
      <c r="T718" s="6" t="n"/>
      <c r="U718" s="6" t="n"/>
      <c r="V718" t="n">
        <v>3</v>
      </c>
      <c r="W718" t="n">
        <v>0</v>
      </c>
      <c r="X718" s="6" t="n"/>
      <c r="Z718" s="6" t="n">
        <v>47330</v>
      </c>
      <c r="AA718" t="inlineStr">
        <is>
          <t>Endschlaufe - EndOfContract - DulyTP</t>
        </is>
      </c>
      <c r="AB718" s="6" t="n">
        <v>47330</v>
      </c>
      <c r="AC718" t="inlineStr"/>
      <c r="AD718" s="6" t="n">
        <v>47177</v>
      </c>
    </row>
    <row r="719">
      <c r="A719" t="inlineStr">
        <is>
          <t>V400008</t>
        </is>
      </c>
      <c r="B719" t="inlineStr">
        <is>
          <t>2021-2420</t>
        </is>
      </c>
      <c r="C719" t="n">
        <v>43</v>
      </c>
      <c r="D719" t="inlineStr">
        <is>
          <t>37 80 4561 476-5</t>
        </is>
      </c>
      <c r="E719" t="inlineStr">
        <is>
          <t>DB Cargo AG</t>
        </is>
      </c>
      <c r="F719" t="inlineStr">
        <is>
          <t>WBA</t>
        </is>
      </c>
      <c r="G719" t="inlineStr">
        <is>
          <t>80' 4-A CW</t>
        </is>
      </c>
      <c r="I719" s="6" t="n"/>
      <c r="J719" s="6" t="n"/>
      <c r="K719" t="inlineStr">
        <is>
          <t>run_initial_fixed_duration</t>
        </is>
      </c>
      <c r="L719" s="6" t="n">
        <v>45204</v>
      </c>
      <c r="M719" s="6" t="n">
        <v>47330</v>
      </c>
      <c r="N719" t="n">
        <v>2190</v>
      </c>
      <c r="O719" s="6" t="n">
        <v>47330</v>
      </c>
      <c r="S719" t="inlineStr">
        <is>
          <t>with various options</t>
        </is>
      </c>
      <c r="T719" s="6" t="n"/>
      <c r="U719" s="6" t="n"/>
      <c r="V719" t="n">
        <v>3</v>
      </c>
      <c r="W719" t="n">
        <v>0</v>
      </c>
      <c r="X719" s="6" t="n"/>
      <c r="Z719" s="6" t="n">
        <v>47330</v>
      </c>
      <c r="AA719" t="inlineStr">
        <is>
          <t>Endschlaufe - EndOfContract - DulyTP</t>
        </is>
      </c>
      <c r="AB719" s="6" t="n">
        <v>47330</v>
      </c>
      <c r="AC719" t="inlineStr"/>
      <c r="AD719" s="6" t="n">
        <v>47177</v>
      </c>
    </row>
    <row r="720">
      <c r="A720" t="inlineStr">
        <is>
          <t>V400008</t>
        </is>
      </c>
      <c r="B720" t="inlineStr">
        <is>
          <t>2021-2420</t>
        </is>
      </c>
      <c r="C720" t="n">
        <v>44</v>
      </c>
      <c r="D720" t="inlineStr">
        <is>
          <t>37 80 4561 477-3</t>
        </is>
      </c>
      <c r="E720" t="inlineStr">
        <is>
          <t>DB Cargo AG</t>
        </is>
      </c>
      <c r="F720" t="inlineStr">
        <is>
          <t>WBA</t>
        </is>
      </c>
      <c r="G720" t="inlineStr">
        <is>
          <t>80' 4-A CW</t>
        </is>
      </c>
      <c r="I720" s="6" t="n"/>
      <c r="J720" s="6" t="n"/>
      <c r="K720" t="inlineStr">
        <is>
          <t>run_initial_fixed_duration</t>
        </is>
      </c>
      <c r="L720" s="6" t="n">
        <v>45204</v>
      </c>
      <c r="M720" s="6" t="n">
        <v>47330</v>
      </c>
      <c r="N720" t="n">
        <v>2190</v>
      </c>
      <c r="O720" s="6" t="n">
        <v>47330</v>
      </c>
      <c r="S720" t="inlineStr">
        <is>
          <t>with various options</t>
        </is>
      </c>
      <c r="T720" s="6" t="n"/>
      <c r="U720" s="6" t="n"/>
      <c r="V720" t="n">
        <v>3</v>
      </c>
      <c r="W720" t="n">
        <v>0</v>
      </c>
      <c r="X720" s="6" t="n"/>
      <c r="Z720" s="6" t="n">
        <v>47330</v>
      </c>
      <c r="AA720" t="inlineStr">
        <is>
          <t>Endschlaufe - EndOfContract - DulyTP</t>
        </is>
      </c>
      <c r="AB720" s="6" t="n">
        <v>47330</v>
      </c>
      <c r="AC720" t="inlineStr"/>
      <c r="AD720" s="6" t="n">
        <v>47177</v>
      </c>
    </row>
    <row r="721">
      <c r="A721" t="inlineStr">
        <is>
          <t>V400008</t>
        </is>
      </c>
      <c r="B721" t="inlineStr">
        <is>
          <t>2021-2420</t>
        </is>
      </c>
      <c r="C721" t="n">
        <v>45</v>
      </c>
      <c r="D721" t="inlineStr">
        <is>
          <t>37 80 4561 478-1</t>
        </is>
      </c>
      <c r="E721" t="inlineStr">
        <is>
          <t>DB Cargo AG</t>
        </is>
      </c>
      <c r="F721" t="inlineStr">
        <is>
          <t>WBA</t>
        </is>
      </c>
      <c r="G721" t="inlineStr">
        <is>
          <t>80' 4-A CW</t>
        </is>
      </c>
      <c r="I721" s="6" t="n"/>
      <c r="J721" s="6" t="n"/>
      <c r="K721" t="inlineStr">
        <is>
          <t>run_initial_fixed_duration</t>
        </is>
      </c>
      <c r="L721" s="6" t="n">
        <v>45204</v>
      </c>
      <c r="M721" s="6" t="n">
        <v>47330</v>
      </c>
      <c r="N721" t="n">
        <v>2190</v>
      </c>
      <c r="O721" s="6" t="n">
        <v>47330</v>
      </c>
      <c r="S721" t="inlineStr">
        <is>
          <t>with various options</t>
        </is>
      </c>
      <c r="T721" s="6" t="n"/>
      <c r="U721" s="6" t="n"/>
      <c r="V721" t="n">
        <v>3</v>
      </c>
      <c r="W721" t="n">
        <v>0</v>
      </c>
      <c r="X721" s="6" t="n"/>
      <c r="Z721" s="6" t="n">
        <v>47330</v>
      </c>
      <c r="AA721" t="inlineStr">
        <is>
          <t>Endschlaufe - EndOfContract - DulyTP</t>
        </is>
      </c>
      <c r="AB721" s="6" t="n">
        <v>47330</v>
      </c>
      <c r="AC721" t="inlineStr"/>
      <c r="AD721" s="6" t="n">
        <v>47177</v>
      </c>
    </row>
    <row r="722">
      <c r="A722" t="inlineStr">
        <is>
          <t>V400008</t>
        </is>
      </c>
      <c r="B722" t="inlineStr">
        <is>
          <t>2021-2420</t>
        </is>
      </c>
      <c r="C722" t="n">
        <v>46</v>
      </c>
      <c r="D722" t="inlineStr">
        <is>
          <t>37 80 4561 479-9</t>
        </is>
      </c>
      <c r="E722" t="inlineStr">
        <is>
          <t>DB Cargo AG</t>
        </is>
      </c>
      <c r="F722" t="inlineStr">
        <is>
          <t>WBA</t>
        </is>
      </c>
      <c r="G722" t="inlineStr">
        <is>
          <t>80' 4-A CW</t>
        </is>
      </c>
      <c r="I722" s="6" t="n"/>
      <c r="J722" s="6" t="n"/>
      <c r="K722" t="inlineStr">
        <is>
          <t>run_initial_fixed_duration</t>
        </is>
      </c>
      <c r="L722" s="6" t="n">
        <v>45204</v>
      </c>
      <c r="M722" s="6" t="n">
        <v>47330</v>
      </c>
      <c r="N722" t="n">
        <v>2190</v>
      </c>
      <c r="O722" s="6" t="n">
        <v>47330</v>
      </c>
      <c r="S722" t="inlineStr">
        <is>
          <t>with various options</t>
        </is>
      </c>
      <c r="T722" s="6" t="n"/>
      <c r="U722" s="6" t="n"/>
      <c r="V722" t="n">
        <v>3</v>
      </c>
      <c r="W722" t="n">
        <v>0</v>
      </c>
      <c r="X722" s="6" t="n"/>
      <c r="Z722" s="6" t="n">
        <v>47330</v>
      </c>
      <c r="AA722" t="inlineStr">
        <is>
          <t>Endschlaufe - EndOfContract - DulyTP</t>
        </is>
      </c>
      <c r="AB722" s="6" t="n">
        <v>47330</v>
      </c>
      <c r="AC722" t="inlineStr"/>
      <c r="AD722" s="6" t="n">
        <v>47177</v>
      </c>
    </row>
    <row r="723">
      <c r="A723" t="inlineStr">
        <is>
          <t>V400008</t>
        </is>
      </c>
      <c r="B723" t="inlineStr">
        <is>
          <t>2021-2420</t>
        </is>
      </c>
      <c r="C723" t="n">
        <v>47</v>
      </c>
      <c r="D723" t="inlineStr">
        <is>
          <t>37 80 4561 480-7</t>
        </is>
      </c>
      <c r="E723" t="inlineStr">
        <is>
          <t>DB Cargo AG</t>
        </is>
      </c>
      <c r="F723" t="inlineStr">
        <is>
          <t>WBA</t>
        </is>
      </c>
      <c r="G723" t="inlineStr">
        <is>
          <t>80' 4-A CW</t>
        </is>
      </c>
      <c r="I723" s="6" t="n"/>
      <c r="J723" s="6" t="n"/>
      <c r="K723" t="inlineStr">
        <is>
          <t>run_initial_fixed_duration</t>
        </is>
      </c>
      <c r="L723" s="6" t="n">
        <v>45481</v>
      </c>
      <c r="M723" s="6" t="n">
        <v>47330</v>
      </c>
      <c r="N723" t="n">
        <v>2190</v>
      </c>
      <c r="O723" s="6" t="n">
        <v>47330</v>
      </c>
      <c r="S723" t="inlineStr">
        <is>
          <t>with various options</t>
        </is>
      </c>
      <c r="T723" s="6" t="n"/>
      <c r="U723" s="6" t="n"/>
      <c r="V723" t="n">
        <v>3</v>
      </c>
      <c r="W723" t="n">
        <v>0</v>
      </c>
      <c r="X723" s="6" t="n"/>
      <c r="Z723" s="6" t="n">
        <v>47330</v>
      </c>
      <c r="AA723" t="inlineStr">
        <is>
          <t>Endschlaufe - EndOfContract - DulyTP</t>
        </is>
      </c>
      <c r="AB723" s="6" t="n">
        <v>47330</v>
      </c>
      <c r="AC723" t="inlineStr"/>
      <c r="AD723" s="6" t="n">
        <v>47177</v>
      </c>
    </row>
    <row r="724">
      <c r="A724" t="inlineStr">
        <is>
          <t>V400008</t>
        </is>
      </c>
      <c r="B724" t="inlineStr">
        <is>
          <t>2021-2420</t>
        </is>
      </c>
      <c r="C724" t="n">
        <v>48</v>
      </c>
      <c r="D724" t="inlineStr">
        <is>
          <t>37 80 4561 481-5</t>
        </is>
      </c>
      <c r="E724" t="inlineStr">
        <is>
          <t>DB Cargo AG</t>
        </is>
      </c>
      <c r="F724" t="inlineStr">
        <is>
          <t>WBA</t>
        </is>
      </c>
      <c r="G724" t="inlineStr">
        <is>
          <t>80' 4-A CW</t>
        </is>
      </c>
      <c r="I724" s="6" t="n"/>
      <c r="J724" s="6" t="n"/>
      <c r="K724" t="inlineStr">
        <is>
          <t>run_initial_fixed_duration</t>
        </is>
      </c>
      <c r="L724" s="6" t="n">
        <v>45481</v>
      </c>
      <c r="M724" s="6" t="n">
        <v>47330</v>
      </c>
      <c r="N724" t="n">
        <v>2190</v>
      </c>
      <c r="O724" s="6" t="n">
        <v>47330</v>
      </c>
      <c r="S724" t="inlineStr">
        <is>
          <t>with various options</t>
        </is>
      </c>
      <c r="T724" s="6" t="n"/>
      <c r="U724" s="6" t="n"/>
      <c r="V724" t="n">
        <v>3</v>
      </c>
      <c r="W724" t="n">
        <v>0</v>
      </c>
      <c r="X724" s="6" t="n"/>
      <c r="Z724" s="6" t="n">
        <v>47330</v>
      </c>
      <c r="AA724" t="inlineStr">
        <is>
          <t>Endschlaufe - EndOfContract - DulyTP</t>
        </is>
      </c>
      <c r="AB724" s="6" t="n">
        <v>47330</v>
      </c>
      <c r="AC724" t="inlineStr"/>
      <c r="AD724" s="6" t="n">
        <v>47177</v>
      </c>
    </row>
    <row r="725">
      <c r="A725" t="inlineStr">
        <is>
          <t>V400008</t>
        </is>
      </c>
      <c r="B725" t="inlineStr">
        <is>
          <t>2021-2420</t>
        </is>
      </c>
      <c r="C725" t="n">
        <v>49</v>
      </c>
      <c r="D725" t="inlineStr">
        <is>
          <t>37 80 4561 482-3</t>
        </is>
      </c>
      <c r="E725" t="inlineStr">
        <is>
          <t>DB Cargo AG</t>
        </is>
      </c>
      <c r="F725" t="inlineStr">
        <is>
          <t>WBA</t>
        </is>
      </c>
      <c r="G725" t="inlineStr">
        <is>
          <t>80' 4-A CW</t>
        </is>
      </c>
      <c r="I725" s="6" t="n"/>
      <c r="J725" s="6" t="n"/>
      <c r="K725" t="inlineStr">
        <is>
          <t>run_initial_fixed_duration</t>
        </is>
      </c>
      <c r="L725" s="6" t="n">
        <v>45481</v>
      </c>
      <c r="M725" s="6" t="n">
        <v>47330</v>
      </c>
      <c r="N725" t="n">
        <v>2190</v>
      </c>
      <c r="O725" s="6" t="n">
        <v>47330</v>
      </c>
      <c r="S725" t="inlineStr">
        <is>
          <t>with various options</t>
        </is>
      </c>
      <c r="T725" s="6" t="n"/>
      <c r="U725" s="6" t="n"/>
      <c r="V725" t="n">
        <v>3</v>
      </c>
      <c r="W725" t="n">
        <v>0</v>
      </c>
      <c r="X725" s="6" t="n"/>
      <c r="Z725" s="6" t="n">
        <v>47330</v>
      </c>
      <c r="AA725" t="inlineStr">
        <is>
          <t>Endschlaufe - EndOfContract - DulyTP</t>
        </is>
      </c>
      <c r="AB725" s="6" t="n">
        <v>47330</v>
      </c>
      <c r="AC725" t="inlineStr"/>
      <c r="AD725" s="6" t="n">
        <v>47177</v>
      </c>
    </row>
    <row r="726">
      <c r="A726" t="inlineStr">
        <is>
          <t>V400008</t>
        </is>
      </c>
      <c r="B726" t="inlineStr">
        <is>
          <t>2021-2420</t>
        </is>
      </c>
      <c r="C726" t="n">
        <v>50</v>
      </c>
      <c r="D726" t="inlineStr">
        <is>
          <t>37 80 4561 483-1</t>
        </is>
      </c>
      <c r="E726" t="inlineStr">
        <is>
          <t>DB Cargo AG</t>
        </is>
      </c>
      <c r="F726" t="inlineStr">
        <is>
          <t>WBA</t>
        </is>
      </c>
      <c r="G726" t="inlineStr">
        <is>
          <t>80' 4-A CW</t>
        </is>
      </c>
      <c r="I726" s="6" t="n"/>
      <c r="J726" s="6" t="n"/>
      <c r="K726" t="inlineStr">
        <is>
          <t>run_initial_fixed_duration</t>
        </is>
      </c>
      <c r="L726" s="6" t="n">
        <v>45481</v>
      </c>
      <c r="M726" s="6" t="n">
        <v>47330</v>
      </c>
      <c r="N726" t="n">
        <v>2190</v>
      </c>
      <c r="O726" s="6" t="n">
        <v>47330</v>
      </c>
      <c r="S726" t="inlineStr">
        <is>
          <t>with various options</t>
        </is>
      </c>
      <c r="T726" s="6" t="n"/>
      <c r="U726" s="6" t="n"/>
      <c r="V726" t="n">
        <v>3</v>
      </c>
      <c r="W726" t="n">
        <v>0</v>
      </c>
      <c r="X726" s="6" t="n"/>
      <c r="Z726" s="6" t="n">
        <v>47330</v>
      </c>
      <c r="AA726" t="inlineStr">
        <is>
          <t>Endschlaufe - EndOfContract - DulyTP</t>
        </is>
      </c>
      <c r="AB726" s="6" t="n">
        <v>47330</v>
      </c>
      <c r="AC726" t="inlineStr"/>
      <c r="AD726" s="6" t="n">
        <v>47177</v>
      </c>
    </row>
    <row r="727">
      <c r="A727" t="inlineStr">
        <is>
          <t>V400008</t>
        </is>
      </c>
      <c r="B727" t="inlineStr">
        <is>
          <t>2021-2420</t>
        </is>
      </c>
      <c r="C727" t="n">
        <v>51</v>
      </c>
      <c r="D727" t="inlineStr">
        <is>
          <t>37 80 4561 484-9</t>
        </is>
      </c>
      <c r="E727" t="inlineStr">
        <is>
          <t>DB Cargo AG</t>
        </is>
      </c>
      <c r="F727" t="inlineStr">
        <is>
          <t>WBA</t>
        </is>
      </c>
      <c r="G727" t="inlineStr">
        <is>
          <t>80' 4-A CW</t>
        </is>
      </c>
      <c r="I727" s="6" t="n"/>
      <c r="J727" s="6" t="n"/>
      <c r="K727" t="inlineStr">
        <is>
          <t>run_initial_fixed_duration</t>
        </is>
      </c>
      <c r="L727" s="6" t="n">
        <v>45481</v>
      </c>
      <c r="M727" s="6" t="n">
        <v>47330</v>
      </c>
      <c r="N727" t="n">
        <v>2190</v>
      </c>
      <c r="O727" s="6" t="n">
        <v>47330</v>
      </c>
      <c r="S727" t="inlineStr">
        <is>
          <t>with various options</t>
        </is>
      </c>
      <c r="T727" s="6" t="n"/>
      <c r="U727" s="6" t="n"/>
      <c r="V727" t="n">
        <v>3</v>
      </c>
      <c r="W727" t="n">
        <v>0</v>
      </c>
      <c r="X727" s="6" t="n"/>
      <c r="Z727" s="6" t="n">
        <v>47330</v>
      </c>
      <c r="AA727" t="inlineStr">
        <is>
          <t>Endschlaufe - EndOfContract - DulyTP</t>
        </is>
      </c>
      <c r="AB727" s="6" t="n">
        <v>47330</v>
      </c>
      <c r="AC727" t="inlineStr"/>
      <c r="AD727" s="6" t="n">
        <v>47177</v>
      </c>
    </row>
    <row r="728">
      <c r="A728" t="inlineStr">
        <is>
          <t>V400008</t>
        </is>
      </c>
      <c r="B728" t="inlineStr">
        <is>
          <t>2021-2420</t>
        </is>
      </c>
      <c r="C728" t="n">
        <v>52</v>
      </c>
      <c r="D728" t="inlineStr">
        <is>
          <t>37 80 4561 485-6</t>
        </is>
      </c>
      <c r="E728" t="inlineStr">
        <is>
          <t>DB Cargo AG</t>
        </is>
      </c>
      <c r="F728" t="inlineStr">
        <is>
          <t>WBA</t>
        </is>
      </c>
      <c r="G728" t="inlineStr">
        <is>
          <t>80' 4-A CW</t>
        </is>
      </c>
      <c r="I728" s="6" t="n"/>
      <c r="J728" s="6" t="n"/>
      <c r="K728" t="inlineStr">
        <is>
          <t>run_initial_fixed_duration</t>
        </is>
      </c>
      <c r="L728" s="6" t="n">
        <v>45481</v>
      </c>
      <c r="M728" s="6" t="n">
        <v>47330</v>
      </c>
      <c r="N728" t="n">
        <v>2190</v>
      </c>
      <c r="O728" s="6" t="n">
        <v>47330</v>
      </c>
      <c r="S728" t="inlineStr">
        <is>
          <t>with various options</t>
        </is>
      </c>
      <c r="T728" s="6" t="n"/>
      <c r="U728" s="6" t="n"/>
      <c r="V728" t="n">
        <v>3</v>
      </c>
      <c r="W728" t="n">
        <v>0</v>
      </c>
      <c r="X728" s="6" t="n"/>
      <c r="Z728" s="6" t="n">
        <v>47330</v>
      </c>
      <c r="AA728" t="inlineStr">
        <is>
          <t>Endschlaufe - EndOfContract - DulyTP</t>
        </is>
      </c>
      <c r="AB728" s="6" t="n">
        <v>47330</v>
      </c>
      <c r="AC728" t="inlineStr"/>
      <c r="AD728" s="6" t="n">
        <v>47177</v>
      </c>
    </row>
    <row r="729">
      <c r="A729" t="inlineStr">
        <is>
          <t>V400008</t>
        </is>
      </c>
      <c r="B729" t="inlineStr">
        <is>
          <t>2021-2420</t>
        </is>
      </c>
      <c r="C729" t="n">
        <v>53</v>
      </c>
      <c r="D729" t="inlineStr">
        <is>
          <t>37 80 4561 486-4</t>
        </is>
      </c>
      <c r="E729" t="inlineStr">
        <is>
          <t>DB Cargo AG</t>
        </is>
      </c>
      <c r="F729" t="inlineStr">
        <is>
          <t>WBA</t>
        </is>
      </c>
      <c r="G729" t="inlineStr">
        <is>
          <t>80' 4-A CW</t>
        </is>
      </c>
      <c r="I729" s="6" t="n"/>
      <c r="J729" s="6" t="n"/>
      <c r="K729" t="inlineStr">
        <is>
          <t>run_initial_fixed_duration</t>
        </is>
      </c>
      <c r="L729" s="6" t="n">
        <v>45481</v>
      </c>
      <c r="M729" s="6" t="n">
        <v>47330</v>
      </c>
      <c r="N729" t="n">
        <v>2190</v>
      </c>
      <c r="O729" s="6" t="n">
        <v>47330</v>
      </c>
      <c r="S729" t="inlineStr">
        <is>
          <t>with various options</t>
        </is>
      </c>
      <c r="T729" s="6" t="n"/>
      <c r="U729" s="6" t="n"/>
      <c r="V729" t="n">
        <v>3</v>
      </c>
      <c r="W729" t="n">
        <v>0</v>
      </c>
      <c r="X729" s="6" t="n"/>
      <c r="Z729" s="6" t="n">
        <v>47330</v>
      </c>
      <c r="AA729" t="inlineStr">
        <is>
          <t>Endschlaufe - EndOfContract - DulyTP</t>
        </is>
      </c>
      <c r="AB729" s="6" t="n">
        <v>47330</v>
      </c>
      <c r="AC729" t="inlineStr"/>
      <c r="AD729" s="6" t="n">
        <v>47177</v>
      </c>
    </row>
    <row r="730">
      <c r="A730" t="inlineStr">
        <is>
          <t>V400008</t>
        </is>
      </c>
      <c r="B730" t="inlineStr">
        <is>
          <t>2021-2420</t>
        </is>
      </c>
      <c r="C730" t="n">
        <v>54</v>
      </c>
      <c r="D730" t="inlineStr">
        <is>
          <t>37 80 4561 487-2</t>
        </is>
      </c>
      <c r="E730" t="inlineStr">
        <is>
          <t>DB Cargo AG</t>
        </is>
      </c>
      <c r="F730" t="inlineStr">
        <is>
          <t>WBA</t>
        </is>
      </c>
      <c r="G730" t="inlineStr">
        <is>
          <t>80' 4-A CW</t>
        </is>
      </c>
      <c r="I730" s="6" t="n"/>
      <c r="J730" s="6" t="n"/>
      <c r="K730" t="inlineStr">
        <is>
          <t>run_initial_fixed_duration</t>
        </is>
      </c>
      <c r="L730" s="6" t="n">
        <v>45481</v>
      </c>
      <c r="M730" s="6" t="n">
        <v>47330</v>
      </c>
      <c r="N730" t="n">
        <v>2190</v>
      </c>
      <c r="O730" s="6" t="n">
        <v>47330</v>
      </c>
      <c r="S730" t="inlineStr">
        <is>
          <t>with various options</t>
        </is>
      </c>
      <c r="T730" s="6" t="n"/>
      <c r="U730" s="6" t="n"/>
      <c r="V730" t="n">
        <v>3</v>
      </c>
      <c r="W730" t="n">
        <v>0</v>
      </c>
      <c r="X730" s="6" t="n"/>
      <c r="Z730" s="6" t="n">
        <v>47330</v>
      </c>
      <c r="AA730" t="inlineStr">
        <is>
          <t>Endschlaufe - EndOfContract - DulyTP</t>
        </is>
      </c>
      <c r="AB730" s="6" t="n">
        <v>47330</v>
      </c>
      <c r="AC730" t="inlineStr"/>
      <c r="AD730" s="6" t="n">
        <v>47177</v>
      </c>
    </row>
    <row r="731">
      <c r="A731" t="inlineStr">
        <is>
          <t>V400008</t>
        </is>
      </c>
      <c r="B731" t="inlineStr">
        <is>
          <t>2021-2420</t>
        </is>
      </c>
      <c r="C731" t="n">
        <v>55</v>
      </c>
      <c r="D731" t="inlineStr">
        <is>
          <t>37 80 4561 488-0</t>
        </is>
      </c>
      <c r="E731" t="inlineStr">
        <is>
          <t>DB Cargo AG</t>
        </is>
      </c>
      <c r="F731" t="inlineStr">
        <is>
          <t>WBA</t>
        </is>
      </c>
      <c r="G731" t="inlineStr">
        <is>
          <t>80' 4-A CW</t>
        </is>
      </c>
      <c r="I731" s="6" t="n"/>
      <c r="J731" s="6" t="n"/>
      <c r="K731" t="inlineStr">
        <is>
          <t>run_initial_fixed_duration</t>
        </is>
      </c>
      <c r="L731" s="6" t="n">
        <v>45481</v>
      </c>
      <c r="M731" s="6" t="n">
        <v>47330</v>
      </c>
      <c r="N731" t="n">
        <v>2190</v>
      </c>
      <c r="O731" s="6" t="n">
        <v>47330</v>
      </c>
      <c r="S731" t="inlineStr">
        <is>
          <t>with various options</t>
        </is>
      </c>
      <c r="T731" s="6" t="n"/>
      <c r="U731" s="6" t="n"/>
      <c r="V731" t="n">
        <v>3</v>
      </c>
      <c r="W731" t="n">
        <v>0</v>
      </c>
      <c r="X731" s="6" t="n"/>
      <c r="Z731" s="6" t="n">
        <v>47330</v>
      </c>
      <c r="AA731" t="inlineStr">
        <is>
          <t>Endschlaufe - EndOfContract - DulyTP</t>
        </is>
      </c>
      <c r="AB731" s="6" t="n">
        <v>47330</v>
      </c>
      <c r="AC731" t="inlineStr"/>
      <c r="AD731" s="6" t="n">
        <v>47177</v>
      </c>
    </row>
    <row r="732">
      <c r="A732" t="inlineStr">
        <is>
          <t>V400008</t>
        </is>
      </c>
      <c r="B732" t="inlineStr">
        <is>
          <t>2021-2420</t>
        </is>
      </c>
      <c r="C732" t="n">
        <v>56</v>
      </c>
      <c r="D732" t="inlineStr">
        <is>
          <t>37 80 4561 489-8</t>
        </is>
      </c>
      <c r="E732" t="inlineStr">
        <is>
          <t>DB Cargo AG</t>
        </is>
      </c>
      <c r="F732" t="inlineStr">
        <is>
          <t>WBA</t>
        </is>
      </c>
      <c r="G732" t="inlineStr">
        <is>
          <t>80' 4-A CW</t>
        </is>
      </c>
      <c r="I732" s="6" t="n"/>
      <c r="J732" s="6" t="n"/>
      <c r="K732" t="inlineStr">
        <is>
          <t>run_initial_fixed_duration</t>
        </is>
      </c>
      <c r="L732" s="6" t="n">
        <v>45481</v>
      </c>
      <c r="M732" s="6" t="n">
        <v>47330</v>
      </c>
      <c r="N732" t="n">
        <v>2190</v>
      </c>
      <c r="O732" s="6" t="n">
        <v>47330</v>
      </c>
      <c r="S732" t="inlineStr">
        <is>
          <t>with various options</t>
        </is>
      </c>
      <c r="T732" s="6" t="n"/>
      <c r="U732" s="6" t="n"/>
      <c r="V732" t="n">
        <v>3</v>
      </c>
      <c r="W732" t="n">
        <v>0</v>
      </c>
      <c r="X732" s="6" t="n"/>
      <c r="Z732" s="6" t="n">
        <v>47330</v>
      </c>
      <c r="AA732" t="inlineStr">
        <is>
          <t>Endschlaufe - EndOfContract - DulyTP</t>
        </is>
      </c>
      <c r="AB732" s="6" t="n">
        <v>47330</v>
      </c>
      <c r="AC732" t="inlineStr"/>
      <c r="AD732" s="6" t="n">
        <v>47177</v>
      </c>
    </row>
    <row r="733">
      <c r="A733" t="inlineStr">
        <is>
          <t>V400008</t>
        </is>
      </c>
      <c r="B733" t="inlineStr">
        <is>
          <t>2021-2420</t>
        </is>
      </c>
      <c r="C733" t="n">
        <v>57</v>
      </c>
      <c r="D733" t="inlineStr">
        <is>
          <t>37 80 4561 490-6</t>
        </is>
      </c>
      <c r="E733" t="inlineStr">
        <is>
          <t>DB Cargo AG</t>
        </is>
      </c>
      <c r="F733" t="inlineStr">
        <is>
          <t>WBA</t>
        </is>
      </c>
      <c r="G733" t="inlineStr">
        <is>
          <t>80' 4-A CW</t>
        </is>
      </c>
      <c r="I733" s="6" t="n"/>
      <c r="J733" s="6" t="n"/>
      <c r="K733" t="inlineStr">
        <is>
          <t>run_initial_fixed_duration</t>
        </is>
      </c>
      <c r="L733" s="6" t="n">
        <v>45481</v>
      </c>
      <c r="M733" s="6" t="n">
        <v>47330</v>
      </c>
      <c r="N733" t="n">
        <v>2190</v>
      </c>
      <c r="O733" s="6" t="n">
        <v>47330</v>
      </c>
      <c r="S733" t="inlineStr">
        <is>
          <t>with various options</t>
        </is>
      </c>
      <c r="T733" s="6" t="n"/>
      <c r="U733" s="6" t="n"/>
      <c r="V733" t="n">
        <v>3</v>
      </c>
      <c r="W733" t="n">
        <v>0</v>
      </c>
      <c r="X733" s="6" t="n"/>
      <c r="Z733" s="6" t="n">
        <v>47330</v>
      </c>
      <c r="AA733" t="inlineStr">
        <is>
          <t>Endschlaufe - EndOfContract - DulyTP</t>
        </is>
      </c>
      <c r="AB733" s="6" t="n">
        <v>47330</v>
      </c>
      <c r="AC733" t="inlineStr"/>
      <c r="AD733" s="6" t="n">
        <v>47177</v>
      </c>
    </row>
    <row r="734">
      <c r="A734" t="inlineStr">
        <is>
          <t>V400008</t>
        </is>
      </c>
      <c r="B734" t="inlineStr">
        <is>
          <t>2021-2420</t>
        </is>
      </c>
      <c r="C734" t="n">
        <v>58</v>
      </c>
      <c r="D734" t="inlineStr">
        <is>
          <t>37 80 4561 491-4</t>
        </is>
      </c>
      <c r="E734" t="inlineStr">
        <is>
          <t>DB Cargo AG</t>
        </is>
      </c>
      <c r="F734" t="inlineStr">
        <is>
          <t>WBA</t>
        </is>
      </c>
      <c r="G734" t="inlineStr">
        <is>
          <t>80' 4-A CW</t>
        </is>
      </c>
      <c r="I734" s="6" t="n"/>
      <c r="J734" s="6" t="n"/>
      <c r="K734" t="inlineStr">
        <is>
          <t>run_initial_fixed_duration</t>
        </is>
      </c>
      <c r="L734" s="6" t="n">
        <v>45481</v>
      </c>
      <c r="M734" s="6" t="n">
        <v>47330</v>
      </c>
      <c r="N734" t="n">
        <v>2190</v>
      </c>
      <c r="O734" s="6" t="n">
        <v>47330</v>
      </c>
      <c r="S734" t="inlineStr">
        <is>
          <t>with various options</t>
        </is>
      </c>
      <c r="T734" s="6" t="n"/>
      <c r="U734" s="6" t="n"/>
      <c r="V734" t="n">
        <v>3</v>
      </c>
      <c r="W734" t="n">
        <v>0</v>
      </c>
      <c r="X734" s="6" t="n"/>
      <c r="Z734" s="6" t="n">
        <v>47330</v>
      </c>
      <c r="AA734" t="inlineStr">
        <is>
          <t>Endschlaufe - EndOfContract - DulyTP</t>
        </is>
      </c>
      <c r="AB734" s="6" t="n">
        <v>47330</v>
      </c>
      <c r="AC734" t="inlineStr"/>
      <c r="AD734" s="6" t="n">
        <v>47177</v>
      </c>
    </row>
    <row r="735">
      <c r="A735" t="inlineStr">
        <is>
          <t>V400008</t>
        </is>
      </c>
      <c r="B735" t="inlineStr">
        <is>
          <t>2021-2420</t>
        </is>
      </c>
      <c r="C735" t="n">
        <v>59</v>
      </c>
      <c r="D735" t="inlineStr">
        <is>
          <t>37 80 4561 492-2</t>
        </is>
      </c>
      <c r="E735" t="inlineStr">
        <is>
          <t>DB Cargo AG</t>
        </is>
      </c>
      <c r="F735" t="inlineStr">
        <is>
          <t>WBA</t>
        </is>
      </c>
      <c r="G735" t="inlineStr">
        <is>
          <t>80' 4-A CW</t>
        </is>
      </c>
      <c r="I735" s="6" t="n"/>
      <c r="J735" s="6" t="n"/>
      <c r="K735" t="inlineStr">
        <is>
          <t>run_initial_fixed_duration</t>
        </is>
      </c>
      <c r="L735" s="6" t="n">
        <v>45481</v>
      </c>
      <c r="M735" s="6" t="n">
        <v>47330</v>
      </c>
      <c r="N735" t="n">
        <v>2190</v>
      </c>
      <c r="O735" s="6" t="n">
        <v>47330</v>
      </c>
      <c r="S735" t="inlineStr">
        <is>
          <t>with various options</t>
        </is>
      </c>
      <c r="T735" s="6" t="n"/>
      <c r="U735" s="6" t="n"/>
      <c r="V735" t="n">
        <v>3</v>
      </c>
      <c r="W735" t="n">
        <v>0</v>
      </c>
      <c r="X735" s="6" t="n"/>
      <c r="Z735" s="6" t="n">
        <v>47330</v>
      </c>
      <c r="AA735" t="inlineStr">
        <is>
          <t>Endschlaufe - EndOfContract - DulyTP</t>
        </is>
      </c>
      <c r="AB735" s="6" t="n">
        <v>47330</v>
      </c>
      <c r="AC735" t="inlineStr"/>
      <c r="AD735" s="6" t="n">
        <v>47177</v>
      </c>
    </row>
    <row r="736">
      <c r="A736" t="inlineStr">
        <is>
          <t>V400008</t>
        </is>
      </c>
      <c r="B736" t="inlineStr">
        <is>
          <t>2021-2420</t>
        </is>
      </c>
      <c r="C736" t="n">
        <v>60</v>
      </c>
      <c r="D736" t="inlineStr">
        <is>
          <t>37 80 4561 493-0</t>
        </is>
      </c>
      <c r="E736" t="inlineStr">
        <is>
          <t>DB Cargo AG</t>
        </is>
      </c>
      <c r="F736" t="inlineStr">
        <is>
          <t>WBA</t>
        </is>
      </c>
      <c r="G736" t="inlineStr">
        <is>
          <t>80' 4-A CW</t>
        </is>
      </c>
      <c r="I736" s="6" t="n"/>
      <c r="J736" s="6" t="n"/>
      <c r="K736" t="inlineStr">
        <is>
          <t>run_initial_fixed_duration</t>
        </is>
      </c>
      <c r="L736" s="6" t="n">
        <v>45481</v>
      </c>
      <c r="M736" s="6" t="n">
        <v>47330</v>
      </c>
      <c r="N736" t="n">
        <v>2190</v>
      </c>
      <c r="O736" s="6" t="n">
        <v>47330</v>
      </c>
      <c r="S736" t="inlineStr">
        <is>
          <t>with various options</t>
        </is>
      </c>
      <c r="T736" s="6" t="n"/>
      <c r="U736" s="6" t="n"/>
      <c r="V736" t="n">
        <v>3</v>
      </c>
      <c r="W736" t="n">
        <v>0</v>
      </c>
      <c r="X736" s="6" t="n"/>
      <c r="Z736" s="6" t="n">
        <v>47330</v>
      </c>
      <c r="AA736" t="inlineStr">
        <is>
          <t>Endschlaufe - EndOfContract - DulyTP</t>
        </is>
      </c>
      <c r="AB736" s="6" t="n">
        <v>47330</v>
      </c>
      <c r="AC736" t="inlineStr"/>
      <c r="AD736" s="6" t="n">
        <v>47177</v>
      </c>
    </row>
    <row r="737">
      <c r="A737" t="inlineStr">
        <is>
          <t>V400008</t>
        </is>
      </c>
      <c r="B737" t="inlineStr">
        <is>
          <t>2021-2420</t>
        </is>
      </c>
      <c r="C737" t="n">
        <v>61</v>
      </c>
      <c r="D737" t="inlineStr">
        <is>
          <t>37 80 4561 494-8</t>
        </is>
      </c>
      <c r="E737" t="inlineStr">
        <is>
          <t>DB Cargo AG</t>
        </is>
      </c>
      <c r="F737" t="inlineStr">
        <is>
          <t>WBA</t>
        </is>
      </c>
      <c r="G737" t="inlineStr">
        <is>
          <t>80' 4-A CW</t>
        </is>
      </c>
      <c r="I737" s="6" t="n"/>
      <c r="J737" s="6" t="n"/>
      <c r="K737" t="inlineStr">
        <is>
          <t>run_initial_fixed_duration</t>
        </is>
      </c>
      <c r="L737" s="6" t="n">
        <v>45481</v>
      </c>
      <c r="M737" s="6" t="n">
        <v>47330</v>
      </c>
      <c r="N737" t="n">
        <v>2190</v>
      </c>
      <c r="O737" s="6" t="n">
        <v>47330</v>
      </c>
      <c r="S737" t="inlineStr">
        <is>
          <t>with various options</t>
        </is>
      </c>
      <c r="T737" s="6" t="n"/>
      <c r="U737" s="6" t="n"/>
      <c r="V737" t="n">
        <v>3</v>
      </c>
      <c r="W737" t="n">
        <v>0</v>
      </c>
      <c r="X737" s="6" t="n"/>
      <c r="Z737" s="6" t="n">
        <v>47330</v>
      </c>
      <c r="AA737" t="inlineStr">
        <is>
          <t>Endschlaufe - EndOfContract - DulyTP</t>
        </is>
      </c>
      <c r="AB737" s="6" t="n">
        <v>47330</v>
      </c>
      <c r="AC737" t="inlineStr"/>
      <c r="AD737" s="6" t="n">
        <v>47177</v>
      </c>
    </row>
    <row r="738">
      <c r="A738" t="inlineStr">
        <is>
          <t>V400008</t>
        </is>
      </c>
      <c r="B738" t="inlineStr">
        <is>
          <t>2021-2420</t>
        </is>
      </c>
      <c r="C738" t="n">
        <v>62</v>
      </c>
      <c r="D738" t="inlineStr">
        <is>
          <t>37 80 4561 495-5</t>
        </is>
      </c>
      <c r="E738" t="inlineStr">
        <is>
          <t>DB Cargo AG</t>
        </is>
      </c>
      <c r="F738" t="inlineStr">
        <is>
          <t>WBA</t>
        </is>
      </c>
      <c r="G738" t="inlineStr">
        <is>
          <t>80' 4-A CW</t>
        </is>
      </c>
      <c r="I738" s="6" t="n"/>
      <c r="J738" s="6" t="n"/>
      <c r="K738" t="inlineStr">
        <is>
          <t>run_initial_fixed_duration</t>
        </is>
      </c>
      <c r="L738" s="6" t="n">
        <v>45481</v>
      </c>
      <c r="M738" s="6" t="n">
        <v>47330</v>
      </c>
      <c r="N738" t="n">
        <v>2190</v>
      </c>
      <c r="O738" s="6" t="n">
        <v>47330</v>
      </c>
      <c r="S738" t="inlineStr">
        <is>
          <t>with various options</t>
        </is>
      </c>
      <c r="T738" s="6" t="n"/>
      <c r="U738" s="6" t="n"/>
      <c r="V738" t="n">
        <v>3</v>
      </c>
      <c r="W738" t="n">
        <v>0</v>
      </c>
      <c r="X738" s="6" t="n"/>
      <c r="Z738" s="6" t="n">
        <v>47330</v>
      </c>
      <c r="AA738" t="inlineStr">
        <is>
          <t>Endschlaufe - EndOfContract - DulyTP</t>
        </is>
      </c>
      <c r="AB738" s="6" t="n">
        <v>47330</v>
      </c>
      <c r="AC738" t="inlineStr"/>
      <c r="AD738" s="6" t="n">
        <v>47177</v>
      </c>
    </row>
    <row r="739">
      <c r="A739" t="inlineStr">
        <is>
          <t>V400008</t>
        </is>
      </c>
      <c r="B739" t="inlineStr">
        <is>
          <t>2021-2420</t>
        </is>
      </c>
      <c r="C739" t="n">
        <v>63</v>
      </c>
      <c r="D739" t="inlineStr">
        <is>
          <t>37 80 4561 496-3</t>
        </is>
      </c>
      <c r="E739" t="inlineStr">
        <is>
          <t>DB Cargo AG</t>
        </is>
      </c>
      <c r="F739" t="inlineStr">
        <is>
          <t>WBA</t>
        </is>
      </c>
      <c r="G739" t="inlineStr">
        <is>
          <t>80' 4-A CW</t>
        </is>
      </c>
      <c r="I739" s="6" t="n"/>
      <c r="J739" s="6" t="n"/>
      <c r="K739" t="inlineStr">
        <is>
          <t>run_initial_fixed_duration</t>
        </is>
      </c>
      <c r="L739" s="6" t="n">
        <v>45481</v>
      </c>
      <c r="M739" s="6" t="n">
        <v>47330</v>
      </c>
      <c r="N739" t="n">
        <v>2190</v>
      </c>
      <c r="O739" s="6" t="n">
        <v>47330</v>
      </c>
      <c r="S739" t="inlineStr">
        <is>
          <t>with various options</t>
        </is>
      </c>
      <c r="T739" s="6" t="n"/>
      <c r="U739" s="6" t="n"/>
      <c r="V739" t="n">
        <v>3</v>
      </c>
      <c r="W739" t="n">
        <v>0</v>
      </c>
      <c r="X739" s="6" t="n"/>
      <c r="Z739" s="6" t="n">
        <v>47330</v>
      </c>
      <c r="AA739" t="inlineStr">
        <is>
          <t>Endschlaufe - EndOfContract - DulyTP</t>
        </is>
      </c>
      <c r="AB739" s="6" t="n">
        <v>47330</v>
      </c>
      <c r="AC739" t="inlineStr"/>
      <c r="AD739" s="6" t="n">
        <v>47177</v>
      </c>
    </row>
    <row r="740">
      <c r="A740" t="inlineStr">
        <is>
          <t>V400008</t>
        </is>
      </c>
      <c r="B740" t="inlineStr">
        <is>
          <t>2021-2420</t>
        </is>
      </c>
      <c r="C740" t="n">
        <v>64</v>
      </c>
      <c r="D740" t="inlineStr">
        <is>
          <t>37 80 4561 497-1</t>
        </is>
      </c>
      <c r="E740" t="inlineStr">
        <is>
          <t>DB Cargo AG</t>
        </is>
      </c>
      <c r="F740" t="inlineStr">
        <is>
          <t>WBA</t>
        </is>
      </c>
      <c r="G740" t="inlineStr">
        <is>
          <t>80' 4-A CW</t>
        </is>
      </c>
      <c r="I740" s="6" t="n"/>
      <c r="J740" s="6" t="n"/>
      <c r="K740" t="inlineStr">
        <is>
          <t>run_initial_fixed_duration</t>
        </is>
      </c>
      <c r="L740" s="6" t="n">
        <v>45481</v>
      </c>
      <c r="M740" s="6" t="n">
        <v>47330</v>
      </c>
      <c r="N740" t="n">
        <v>2190</v>
      </c>
      <c r="O740" s="6" t="n">
        <v>47330</v>
      </c>
      <c r="S740" t="inlineStr">
        <is>
          <t>with various options</t>
        </is>
      </c>
      <c r="T740" s="6" t="n"/>
      <c r="U740" s="6" t="n"/>
      <c r="V740" t="n">
        <v>3</v>
      </c>
      <c r="W740" t="n">
        <v>0</v>
      </c>
      <c r="X740" s="6" t="n"/>
      <c r="Z740" s="6" t="n">
        <v>47330</v>
      </c>
      <c r="AA740" t="inlineStr">
        <is>
          <t>Endschlaufe - EndOfContract - DulyTP</t>
        </is>
      </c>
      <c r="AB740" s="6" t="n">
        <v>47330</v>
      </c>
      <c r="AC740" t="inlineStr"/>
      <c r="AD740" s="6" t="n">
        <v>47177</v>
      </c>
    </row>
    <row r="741">
      <c r="A741" t="inlineStr">
        <is>
          <t>V400008</t>
        </is>
      </c>
      <c r="B741" t="inlineStr">
        <is>
          <t>2021-2420</t>
        </is>
      </c>
      <c r="C741" t="n">
        <v>65</v>
      </c>
      <c r="D741" t="inlineStr">
        <is>
          <t>37 80 4561 498-9</t>
        </is>
      </c>
      <c r="E741" t="inlineStr">
        <is>
          <t>DB Cargo AG</t>
        </is>
      </c>
      <c r="F741" t="inlineStr">
        <is>
          <t>WBA</t>
        </is>
      </c>
      <c r="G741" t="inlineStr">
        <is>
          <t>80' 4-A CW</t>
        </is>
      </c>
      <c r="I741" s="6" t="n"/>
      <c r="J741" s="6" t="n"/>
      <c r="K741" t="inlineStr">
        <is>
          <t>run_initial_fixed_duration</t>
        </is>
      </c>
      <c r="L741" s="6" t="n">
        <v>45481</v>
      </c>
      <c r="M741" s="6" t="n">
        <v>47330</v>
      </c>
      <c r="N741" t="n">
        <v>2190</v>
      </c>
      <c r="O741" s="6" t="n">
        <v>47330</v>
      </c>
      <c r="S741" t="inlineStr">
        <is>
          <t>with various options</t>
        </is>
      </c>
      <c r="T741" s="6" t="n"/>
      <c r="U741" s="6" t="n"/>
      <c r="V741" t="n">
        <v>3</v>
      </c>
      <c r="W741" t="n">
        <v>0</v>
      </c>
      <c r="X741" s="6" t="n"/>
      <c r="Z741" s="6" t="n">
        <v>47330</v>
      </c>
      <c r="AA741" t="inlineStr">
        <is>
          <t>Endschlaufe - EndOfContract - DulyTP</t>
        </is>
      </c>
      <c r="AB741" s="6" t="n">
        <v>47330</v>
      </c>
      <c r="AC741" t="inlineStr"/>
      <c r="AD741" s="6" t="n">
        <v>47177</v>
      </c>
    </row>
    <row r="742">
      <c r="A742" t="inlineStr">
        <is>
          <t>V400008</t>
        </is>
      </c>
      <c r="B742" t="inlineStr">
        <is>
          <t>2021-2420</t>
        </is>
      </c>
      <c r="C742" t="n">
        <v>66</v>
      </c>
      <c r="D742" t="inlineStr">
        <is>
          <t>37 80 4561 499-7</t>
        </is>
      </c>
      <c r="E742" t="inlineStr">
        <is>
          <t>DB Cargo AG</t>
        </is>
      </c>
      <c r="F742" t="inlineStr">
        <is>
          <t>WBA</t>
        </is>
      </c>
      <c r="G742" t="inlineStr">
        <is>
          <t>80' 4-A CW</t>
        </is>
      </c>
      <c r="I742" s="6" t="n"/>
      <c r="J742" s="6" t="n"/>
      <c r="K742" t="inlineStr">
        <is>
          <t>run_initial_fixed_duration</t>
        </is>
      </c>
      <c r="L742" s="6" t="n">
        <v>45481</v>
      </c>
      <c r="M742" s="6" t="n">
        <v>47330</v>
      </c>
      <c r="N742" t="n">
        <v>2190</v>
      </c>
      <c r="O742" s="6" t="n">
        <v>47330</v>
      </c>
      <c r="S742" t="inlineStr">
        <is>
          <t>with various options</t>
        </is>
      </c>
      <c r="T742" s="6" t="n"/>
      <c r="U742" s="6" t="n"/>
      <c r="V742" t="n">
        <v>3</v>
      </c>
      <c r="W742" t="n">
        <v>0</v>
      </c>
      <c r="X742" s="6" t="n"/>
      <c r="Z742" s="6" t="n">
        <v>47330</v>
      </c>
      <c r="AA742" t="inlineStr">
        <is>
          <t>Endschlaufe - EndOfContract - DulyTP</t>
        </is>
      </c>
      <c r="AB742" s="6" t="n">
        <v>47330</v>
      </c>
      <c r="AC742" t="inlineStr"/>
      <c r="AD742" s="6" t="n">
        <v>47177</v>
      </c>
    </row>
    <row r="743">
      <c r="A743" t="inlineStr">
        <is>
          <t>V400008</t>
        </is>
      </c>
      <c r="B743" t="inlineStr">
        <is>
          <t>2021-2420</t>
        </is>
      </c>
      <c r="C743" t="n">
        <v>67</v>
      </c>
      <c r="D743" t="inlineStr">
        <is>
          <t>37 80 4561 500-2</t>
        </is>
      </c>
      <c r="E743" t="inlineStr">
        <is>
          <t>DB Cargo AG</t>
        </is>
      </c>
      <c r="F743" t="inlineStr">
        <is>
          <t>WBA</t>
        </is>
      </c>
      <c r="G743" t="inlineStr">
        <is>
          <t>80' 4-A CW</t>
        </is>
      </c>
      <c r="I743" s="6" t="n"/>
      <c r="J743" s="6" t="n"/>
      <c r="K743" t="inlineStr">
        <is>
          <t>run_initial_fixed_duration</t>
        </is>
      </c>
      <c r="L743" s="6" t="n">
        <v>45481</v>
      </c>
      <c r="M743" s="6" t="n">
        <v>47330</v>
      </c>
      <c r="N743" t="n">
        <v>2190</v>
      </c>
      <c r="O743" s="6" t="n">
        <v>47330</v>
      </c>
      <c r="S743" t="inlineStr">
        <is>
          <t>with various options</t>
        </is>
      </c>
      <c r="T743" s="6" t="n"/>
      <c r="U743" s="6" t="n"/>
      <c r="V743" t="n">
        <v>3</v>
      </c>
      <c r="W743" t="n">
        <v>0</v>
      </c>
      <c r="X743" s="6" t="n"/>
      <c r="Z743" s="6" t="n">
        <v>47330</v>
      </c>
      <c r="AA743" t="inlineStr">
        <is>
          <t>Endschlaufe - EndOfContract - DulyTP</t>
        </is>
      </c>
      <c r="AB743" s="6" t="n">
        <v>47330</v>
      </c>
      <c r="AC743" t="inlineStr"/>
      <c r="AD743" s="6" t="n">
        <v>47177</v>
      </c>
    </row>
    <row r="744">
      <c r="A744" t="inlineStr">
        <is>
          <t>V400008</t>
        </is>
      </c>
      <c r="B744" t="inlineStr">
        <is>
          <t>2021-2420</t>
        </is>
      </c>
      <c r="C744" t="n">
        <v>68</v>
      </c>
      <c r="D744" t="inlineStr">
        <is>
          <t>37 80 4561 501-0</t>
        </is>
      </c>
      <c r="E744" t="inlineStr">
        <is>
          <t>DB Cargo AG</t>
        </is>
      </c>
      <c r="F744" t="inlineStr">
        <is>
          <t>WBA</t>
        </is>
      </c>
      <c r="G744" t="inlineStr">
        <is>
          <t>80' 4-A CW</t>
        </is>
      </c>
      <c r="I744" s="6" t="n"/>
      <c r="J744" s="6" t="n"/>
      <c r="K744" t="inlineStr">
        <is>
          <t>run_initial_fixed_duration</t>
        </is>
      </c>
      <c r="L744" s="6" t="n">
        <v>45481</v>
      </c>
      <c r="M744" s="6" t="n">
        <v>47330</v>
      </c>
      <c r="N744" t="n">
        <v>2190</v>
      </c>
      <c r="O744" s="6" t="n">
        <v>47330</v>
      </c>
      <c r="S744" t="inlineStr">
        <is>
          <t>with various options</t>
        </is>
      </c>
      <c r="T744" s="6" t="n"/>
      <c r="U744" s="6" t="n"/>
      <c r="V744" t="n">
        <v>3</v>
      </c>
      <c r="W744" t="n">
        <v>0</v>
      </c>
      <c r="X744" s="6" t="n"/>
      <c r="Z744" s="6" t="n">
        <v>47330</v>
      </c>
      <c r="AA744" t="inlineStr">
        <is>
          <t>Endschlaufe - EndOfContract - DulyTP</t>
        </is>
      </c>
      <c r="AB744" s="6" t="n">
        <v>47330</v>
      </c>
      <c r="AC744" t="inlineStr"/>
      <c r="AD744" s="6" t="n">
        <v>47177</v>
      </c>
    </row>
    <row r="745">
      <c r="A745" t="inlineStr">
        <is>
          <t>V400008</t>
        </is>
      </c>
      <c r="B745" t="inlineStr">
        <is>
          <t>2021-2420</t>
        </is>
      </c>
      <c r="C745" t="n">
        <v>69</v>
      </c>
      <c r="D745" t="inlineStr">
        <is>
          <t>37 80 4561 502-8</t>
        </is>
      </c>
      <c r="E745" t="inlineStr">
        <is>
          <t>DB Cargo AG</t>
        </is>
      </c>
      <c r="F745" t="inlineStr">
        <is>
          <t>WBA</t>
        </is>
      </c>
      <c r="G745" t="inlineStr">
        <is>
          <t>80' 4-A CW</t>
        </is>
      </c>
      <c r="I745" s="6" t="n"/>
      <c r="J745" s="6" t="n"/>
      <c r="K745" t="inlineStr">
        <is>
          <t>run_initial_fixed_duration</t>
        </is>
      </c>
      <c r="L745" s="6" t="n">
        <v>45481</v>
      </c>
      <c r="M745" s="6" t="n">
        <v>47330</v>
      </c>
      <c r="N745" t="n">
        <v>2190</v>
      </c>
      <c r="O745" s="6" t="n">
        <v>47330</v>
      </c>
      <c r="S745" t="inlineStr">
        <is>
          <t>with various options</t>
        </is>
      </c>
      <c r="T745" s="6" t="n"/>
      <c r="U745" s="6" t="n"/>
      <c r="V745" t="n">
        <v>3</v>
      </c>
      <c r="W745" t="n">
        <v>0</v>
      </c>
      <c r="X745" s="6" t="n"/>
      <c r="Z745" s="6" t="n">
        <v>47330</v>
      </c>
      <c r="AA745" t="inlineStr">
        <is>
          <t>Endschlaufe - EndOfContract - DulyTP</t>
        </is>
      </c>
      <c r="AB745" s="6" t="n">
        <v>47330</v>
      </c>
      <c r="AC745" t="inlineStr"/>
      <c r="AD745" s="6" t="n">
        <v>47177</v>
      </c>
    </row>
    <row r="746">
      <c r="A746" t="inlineStr">
        <is>
          <t>V400008</t>
        </is>
      </c>
      <c r="B746" t="inlineStr">
        <is>
          <t>2021-2420</t>
        </is>
      </c>
      <c r="C746" t="n">
        <v>70</v>
      </c>
      <c r="D746" t="inlineStr">
        <is>
          <t>37 80 4561 503-6</t>
        </is>
      </c>
      <c r="E746" t="inlineStr">
        <is>
          <t>DB Cargo AG</t>
        </is>
      </c>
      <c r="F746" t="inlineStr">
        <is>
          <t>WBA</t>
        </is>
      </c>
      <c r="G746" t="inlineStr">
        <is>
          <t>80' 4-A CW</t>
        </is>
      </c>
      <c r="I746" s="6" t="n"/>
      <c r="J746" s="6" t="n"/>
      <c r="K746" t="inlineStr">
        <is>
          <t>run_initial_fixed_duration</t>
        </is>
      </c>
      <c r="L746" s="6" t="n">
        <v>45505</v>
      </c>
      <c r="M746" s="6" t="n">
        <v>47330</v>
      </c>
      <c r="N746" t="n">
        <v>2190</v>
      </c>
      <c r="O746" s="6" t="n">
        <v>47330</v>
      </c>
      <c r="S746" t="inlineStr">
        <is>
          <t>with various options</t>
        </is>
      </c>
      <c r="T746" s="6" t="n"/>
      <c r="U746" s="6" t="n"/>
      <c r="V746" t="n">
        <v>3</v>
      </c>
      <c r="W746" t="n">
        <v>0</v>
      </c>
      <c r="X746" s="6" t="n"/>
      <c r="Z746" s="6" t="n">
        <v>47330</v>
      </c>
      <c r="AA746" t="inlineStr">
        <is>
          <t>Endschlaufe - EndOfContract - DulyTP</t>
        </is>
      </c>
      <c r="AB746" s="6" t="n">
        <v>47330</v>
      </c>
      <c r="AC746" t="inlineStr"/>
      <c r="AD746" s="6" t="n">
        <v>47177</v>
      </c>
    </row>
    <row r="747">
      <c r="A747" t="inlineStr">
        <is>
          <t>V400008</t>
        </is>
      </c>
      <c r="B747" t="inlineStr">
        <is>
          <t>2021-2420</t>
        </is>
      </c>
      <c r="C747" t="n">
        <v>71</v>
      </c>
      <c r="D747" t="inlineStr">
        <is>
          <t>37 80 4561 504-4</t>
        </is>
      </c>
      <c r="E747" t="inlineStr">
        <is>
          <t>DB Cargo AG</t>
        </is>
      </c>
      <c r="F747" t="inlineStr">
        <is>
          <t>WBA</t>
        </is>
      </c>
      <c r="G747" t="inlineStr">
        <is>
          <t>80' 4-A CW</t>
        </is>
      </c>
      <c r="I747" s="6" t="n"/>
      <c r="J747" s="6" t="n"/>
      <c r="K747" t="inlineStr">
        <is>
          <t>run_initial_fixed_duration</t>
        </is>
      </c>
      <c r="L747" s="6" t="n">
        <v>45505</v>
      </c>
      <c r="M747" s="6" t="n">
        <v>47330</v>
      </c>
      <c r="N747" t="n">
        <v>2190</v>
      </c>
      <c r="O747" s="6" t="n">
        <v>47330</v>
      </c>
      <c r="S747" t="inlineStr">
        <is>
          <t>with various options</t>
        </is>
      </c>
      <c r="T747" s="6" t="n"/>
      <c r="U747" s="6" t="n"/>
      <c r="V747" t="n">
        <v>3</v>
      </c>
      <c r="W747" t="n">
        <v>0</v>
      </c>
      <c r="X747" s="6" t="n"/>
      <c r="Z747" s="6" t="n">
        <v>47330</v>
      </c>
      <c r="AA747" t="inlineStr">
        <is>
          <t>Endschlaufe - EndOfContract - DulyTP</t>
        </is>
      </c>
      <c r="AB747" s="6" t="n">
        <v>47330</v>
      </c>
      <c r="AC747" t="inlineStr"/>
      <c r="AD747" s="6" t="n">
        <v>47177</v>
      </c>
    </row>
    <row r="748">
      <c r="A748" t="inlineStr">
        <is>
          <t>V400008</t>
        </is>
      </c>
      <c r="B748" t="inlineStr">
        <is>
          <t>2021-2420</t>
        </is>
      </c>
      <c r="C748" t="n">
        <v>72</v>
      </c>
      <c r="D748" t="inlineStr">
        <is>
          <t>37 80 4561 505-1</t>
        </is>
      </c>
      <c r="E748" t="inlineStr">
        <is>
          <t>DB Cargo AG</t>
        </is>
      </c>
      <c r="F748" t="inlineStr">
        <is>
          <t>WBA</t>
        </is>
      </c>
      <c r="G748" t="inlineStr">
        <is>
          <t>80' 4-A CW</t>
        </is>
      </c>
      <c r="I748" s="6" t="n"/>
      <c r="J748" s="6" t="n"/>
      <c r="K748" t="inlineStr">
        <is>
          <t>run_initial_fixed_duration</t>
        </is>
      </c>
      <c r="L748" s="6" t="n">
        <v>45505</v>
      </c>
      <c r="M748" s="6" t="n">
        <v>47330</v>
      </c>
      <c r="N748" t="n">
        <v>2190</v>
      </c>
      <c r="O748" s="6" t="n">
        <v>47330</v>
      </c>
      <c r="S748" t="inlineStr">
        <is>
          <t>with various options</t>
        </is>
      </c>
      <c r="T748" s="6" t="n"/>
      <c r="U748" s="6" t="n"/>
      <c r="V748" t="n">
        <v>3</v>
      </c>
      <c r="W748" t="n">
        <v>0</v>
      </c>
      <c r="X748" s="6" t="n"/>
      <c r="Z748" s="6" t="n">
        <v>47330</v>
      </c>
      <c r="AA748" t="inlineStr">
        <is>
          <t>Endschlaufe - EndOfContract - DulyTP</t>
        </is>
      </c>
      <c r="AB748" s="6" t="n">
        <v>47330</v>
      </c>
      <c r="AC748" t="inlineStr"/>
      <c r="AD748" s="6" t="n">
        <v>47177</v>
      </c>
    </row>
    <row r="749">
      <c r="A749" t="inlineStr">
        <is>
          <t>V400008</t>
        </is>
      </c>
      <c r="B749" t="inlineStr">
        <is>
          <t>2021-2420</t>
        </is>
      </c>
      <c r="C749" t="n">
        <v>73</v>
      </c>
      <c r="D749" t="inlineStr">
        <is>
          <t>37 80 4561 506-9</t>
        </is>
      </c>
      <c r="E749" t="inlineStr">
        <is>
          <t>DB Cargo AG</t>
        </is>
      </c>
      <c r="F749" t="inlineStr">
        <is>
          <t>WBA</t>
        </is>
      </c>
      <c r="G749" t="inlineStr">
        <is>
          <t>80' 4-A CW</t>
        </is>
      </c>
      <c r="I749" s="6" t="n"/>
      <c r="J749" s="6" t="n"/>
      <c r="K749" t="inlineStr">
        <is>
          <t>run_initial_fixed_duration</t>
        </is>
      </c>
      <c r="L749" s="6" t="n">
        <v>45505</v>
      </c>
      <c r="M749" s="6" t="n">
        <v>47330</v>
      </c>
      <c r="N749" t="n">
        <v>2190</v>
      </c>
      <c r="O749" s="6" t="n">
        <v>47330</v>
      </c>
      <c r="S749" t="inlineStr">
        <is>
          <t>with various options</t>
        </is>
      </c>
      <c r="T749" s="6" t="n"/>
      <c r="U749" s="6" t="n"/>
      <c r="V749" t="n">
        <v>3</v>
      </c>
      <c r="W749" t="n">
        <v>0</v>
      </c>
      <c r="X749" s="6" t="n"/>
      <c r="Z749" s="6" t="n">
        <v>47330</v>
      </c>
      <c r="AA749" t="inlineStr">
        <is>
          <t>Endschlaufe - EndOfContract - DulyTP</t>
        </is>
      </c>
      <c r="AB749" s="6" t="n">
        <v>47330</v>
      </c>
      <c r="AC749" t="inlineStr"/>
      <c r="AD749" s="6" t="n">
        <v>47177</v>
      </c>
    </row>
    <row r="750">
      <c r="A750" t="inlineStr">
        <is>
          <t>V400008</t>
        </is>
      </c>
      <c r="B750" t="inlineStr">
        <is>
          <t>2021-2420</t>
        </is>
      </c>
      <c r="C750" t="n">
        <v>74</v>
      </c>
      <c r="D750" t="inlineStr">
        <is>
          <t>37 80 4561 507-7</t>
        </is>
      </c>
      <c r="E750" t="inlineStr">
        <is>
          <t>DB Cargo AG</t>
        </is>
      </c>
      <c r="F750" t="inlineStr">
        <is>
          <t>WBA</t>
        </is>
      </c>
      <c r="G750" t="inlineStr">
        <is>
          <t>80' 4-A CW</t>
        </is>
      </c>
      <c r="I750" s="6" t="n"/>
      <c r="J750" s="6" t="n"/>
      <c r="K750" t="inlineStr">
        <is>
          <t>run_initial_fixed_duration</t>
        </is>
      </c>
      <c r="L750" s="6" t="n">
        <v>45505</v>
      </c>
      <c r="M750" s="6" t="n">
        <v>47330</v>
      </c>
      <c r="N750" t="n">
        <v>2190</v>
      </c>
      <c r="O750" s="6" t="n">
        <v>47330</v>
      </c>
      <c r="S750" t="inlineStr">
        <is>
          <t>with various options</t>
        </is>
      </c>
      <c r="T750" s="6" t="n"/>
      <c r="U750" s="6" t="n"/>
      <c r="V750" t="n">
        <v>3</v>
      </c>
      <c r="W750" t="n">
        <v>0</v>
      </c>
      <c r="X750" s="6" t="n"/>
      <c r="Z750" s="6" t="n">
        <v>47330</v>
      </c>
      <c r="AA750" t="inlineStr">
        <is>
          <t>Endschlaufe - EndOfContract - DulyTP</t>
        </is>
      </c>
      <c r="AB750" s="6" t="n">
        <v>47330</v>
      </c>
      <c r="AC750" t="inlineStr"/>
      <c r="AD750" s="6" t="n">
        <v>47177</v>
      </c>
    </row>
    <row r="751">
      <c r="A751" t="inlineStr">
        <is>
          <t>V400008</t>
        </is>
      </c>
      <c r="B751" t="inlineStr">
        <is>
          <t>2021-2420</t>
        </is>
      </c>
      <c r="C751" t="n">
        <v>75</v>
      </c>
      <c r="D751" t="inlineStr">
        <is>
          <t>37 80 4561 508-5</t>
        </is>
      </c>
      <c r="E751" t="inlineStr">
        <is>
          <t>DB Cargo AG</t>
        </is>
      </c>
      <c r="F751" t="inlineStr">
        <is>
          <t>WBA</t>
        </is>
      </c>
      <c r="G751" t="inlineStr">
        <is>
          <t>80' 4-A CW</t>
        </is>
      </c>
      <c r="I751" s="6" t="n"/>
      <c r="J751" s="6" t="n"/>
      <c r="K751" t="inlineStr">
        <is>
          <t>run_initial_fixed_duration</t>
        </is>
      </c>
      <c r="L751" s="6" t="n">
        <v>45505</v>
      </c>
      <c r="M751" s="6" t="n">
        <v>47330</v>
      </c>
      <c r="N751" t="n">
        <v>2190</v>
      </c>
      <c r="O751" s="6" t="n">
        <v>47330</v>
      </c>
      <c r="S751" t="inlineStr">
        <is>
          <t>with various options</t>
        </is>
      </c>
      <c r="T751" s="6" t="n"/>
      <c r="U751" s="6" t="n"/>
      <c r="V751" t="n">
        <v>3</v>
      </c>
      <c r="W751" t="n">
        <v>0</v>
      </c>
      <c r="X751" s="6" t="n"/>
      <c r="Z751" s="6" t="n">
        <v>47330</v>
      </c>
      <c r="AA751" t="inlineStr">
        <is>
          <t>Endschlaufe - EndOfContract - DulyTP</t>
        </is>
      </c>
      <c r="AB751" s="6" t="n">
        <v>47330</v>
      </c>
      <c r="AC751" t="inlineStr"/>
      <c r="AD751" s="6" t="n">
        <v>47177</v>
      </c>
    </row>
    <row r="752">
      <c r="A752" t="inlineStr">
        <is>
          <t>V400008</t>
        </is>
      </c>
      <c r="B752" t="inlineStr">
        <is>
          <t>2021-2420</t>
        </is>
      </c>
      <c r="C752" t="n">
        <v>76</v>
      </c>
      <c r="D752" t="inlineStr">
        <is>
          <t>37 80 4561 509-3</t>
        </is>
      </c>
      <c r="E752" t="inlineStr">
        <is>
          <t>DB Cargo AG</t>
        </is>
      </c>
      <c r="F752" t="inlineStr">
        <is>
          <t>WBA</t>
        </is>
      </c>
      <c r="G752" t="inlineStr">
        <is>
          <t>80' 4-A CW</t>
        </is>
      </c>
      <c r="I752" s="6" t="n"/>
      <c r="J752" s="6" t="n"/>
      <c r="K752" t="inlineStr">
        <is>
          <t>run_initial_fixed_duration</t>
        </is>
      </c>
      <c r="L752" s="6" t="n">
        <v>45505</v>
      </c>
      <c r="M752" s="6" t="n">
        <v>47330</v>
      </c>
      <c r="N752" t="n">
        <v>2190</v>
      </c>
      <c r="O752" s="6" t="n">
        <v>47330</v>
      </c>
      <c r="S752" t="inlineStr">
        <is>
          <t>with various options</t>
        </is>
      </c>
      <c r="T752" s="6" t="n"/>
      <c r="U752" s="6" t="n"/>
      <c r="V752" t="n">
        <v>3</v>
      </c>
      <c r="W752" t="n">
        <v>0</v>
      </c>
      <c r="X752" s="6" t="n"/>
      <c r="Z752" s="6" t="n">
        <v>47330</v>
      </c>
      <c r="AA752" t="inlineStr">
        <is>
          <t>Endschlaufe - EndOfContract - DulyTP</t>
        </is>
      </c>
      <c r="AB752" s="6" t="n">
        <v>47330</v>
      </c>
      <c r="AC752" t="inlineStr"/>
      <c r="AD752" s="6" t="n">
        <v>47177</v>
      </c>
    </row>
    <row r="753">
      <c r="A753" t="inlineStr">
        <is>
          <t>V400008</t>
        </is>
      </c>
      <c r="B753" t="inlineStr">
        <is>
          <t>2021-2420</t>
        </is>
      </c>
      <c r="C753" t="n">
        <v>77</v>
      </c>
      <c r="D753" t="inlineStr">
        <is>
          <t>37 80 4561 510-1</t>
        </is>
      </c>
      <c r="E753" t="inlineStr">
        <is>
          <t>DB Cargo AG</t>
        </is>
      </c>
      <c r="F753" t="inlineStr">
        <is>
          <t>WBA</t>
        </is>
      </c>
      <c r="G753" t="inlineStr">
        <is>
          <t>80' 4-A CW</t>
        </is>
      </c>
      <c r="I753" s="6" t="n"/>
      <c r="J753" s="6" t="n"/>
      <c r="K753" t="inlineStr">
        <is>
          <t>run_initial_fixed_duration</t>
        </is>
      </c>
      <c r="L753" s="6" t="n">
        <v>45505</v>
      </c>
      <c r="M753" s="6" t="n">
        <v>47330</v>
      </c>
      <c r="N753" t="n">
        <v>2190</v>
      </c>
      <c r="O753" s="6" t="n">
        <v>47330</v>
      </c>
      <c r="S753" t="inlineStr">
        <is>
          <t>with various options</t>
        </is>
      </c>
      <c r="T753" s="6" t="n"/>
      <c r="U753" s="6" t="n"/>
      <c r="V753" t="n">
        <v>3</v>
      </c>
      <c r="W753" t="n">
        <v>0</v>
      </c>
      <c r="X753" s="6" t="n"/>
      <c r="Z753" s="6" t="n">
        <v>47330</v>
      </c>
      <c r="AA753" t="inlineStr">
        <is>
          <t>Endschlaufe - EndOfContract - DulyTP</t>
        </is>
      </c>
      <c r="AB753" s="6" t="n">
        <v>47330</v>
      </c>
      <c r="AC753" t="inlineStr"/>
      <c r="AD753" s="6" t="n">
        <v>47177</v>
      </c>
    </row>
    <row r="754">
      <c r="A754" t="inlineStr">
        <is>
          <t>V400008</t>
        </is>
      </c>
      <c r="B754" t="inlineStr">
        <is>
          <t>2021-2420</t>
        </is>
      </c>
      <c r="C754" t="n">
        <v>78</v>
      </c>
      <c r="D754" t="inlineStr">
        <is>
          <t>37 80 4561 511-9</t>
        </is>
      </c>
      <c r="E754" t="inlineStr">
        <is>
          <t>DB Cargo AG</t>
        </is>
      </c>
      <c r="F754" t="inlineStr">
        <is>
          <t>WBA</t>
        </is>
      </c>
      <c r="G754" t="inlineStr">
        <is>
          <t>80' 4-A CW</t>
        </is>
      </c>
      <c r="I754" s="6" t="n"/>
      <c r="J754" s="6" t="n"/>
      <c r="K754" t="inlineStr">
        <is>
          <t>run_initial_fixed_duration</t>
        </is>
      </c>
      <c r="L754" s="6" t="n">
        <v>45505</v>
      </c>
      <c r="M754" s="6" t="n">
        <v>47330</v>
      </c>
      <c r="N754" t="n">
        <v>2190</v>
      </c>
      <c r="O754" s="6" t="n">
        <v>47330</v>
      </c>
      <c r="S754" t="inlineStr">
        <is>
          <t>with various options</t>
        </is>
      </c>
      <c r="T754" s="6" t="n"/>
      <c r="U754" s="6" t="n"/>
      <c r="V754" t="n">
        <v>3</v>
      </c>
      <c r="W754" t="n">
        <v>0</v>
      </c>
      <c r="X754" s="6" t="n"/>
      <c r="Z754" s="6" t="n">
        <v>47330</v>
      </c>
      <c r="AA754" t="inlineStr">
        <is>
          <t>Endschlaufe - EndOfContract - DulyTP</t>
        </is>
      </c>
      <c r="AB754" s="6" t="n">
        <v>47330</v>
      </c>
      <c r="AC754" t="inlineStr"/>
      <c r="AD754" s="6" t="n">
        <v>47177</v>
      </c>
    </row>
    <row r="755">
      <c r="A755" t="inlineStr">
        <is>
          <t>V400008</t>
        </is>
      </c>
      <c r="B755" t="inlineStr">
        <is>
          <t>2021-2420</t>
        </is>
      </c>
      <c r="C755" t="n">
        <v>79</v>
      </c>
      <c r="D755" t="inlineStr">
        <is>
          <t>37 80 4561 512-7</t>
        </is>
      </c>
      <c r="E755" t="inlineStr">
        <is>
          <t>DB Cargo AG</t>
        </is>
      </c>
      <c r="F755" t="inlineStr">
        <is>
          <t>WBA</t>
        </is>
      </c>
      <c r="G755" t="inlineStr">
        <is>
          <t>80' 4-A CW</t>
        </is>
      </c>
      <c r="I755" s="6" t="n"/>
      <c r="J755" s="6" t="n"/>
      <c r="K755" t="inlineStr">
        <is>
          <t>run_initial_fixed_duration</t>
        </is>
      </c>
      <c r="L755" s="6" t="n">
        <v>45505</v>
      </c>
      <c r="M755" s="6" t="n">
        <v>47330</v>
      </c>
      <c r="N755" t="n">
        <v>2190</v>
      </c>
      <c r="O755" s="6" t="n">
        <v>47330</v>
      </c>
      <c r="S755" t="inlineStr">
        <is>
          <t>with various options</t>
        </is>
      </c>
      <c r="T755" s="6" t="n"/>
      <c r="U755" s="6" t="n"/>
      <c r="V755" t="n">
        <v>3</v>
      </c>
      <c r="W755" t="n">
        <v>0</v>
      </c>
      <c r="X755" s="6" t="n"/>
      <c r="Z755" s="6" t="n">
        <v>47330</v>
      </c>
      <c r="AA755" t="inlineStr">
        <is>
          <t>Endschlaufe - EndOfContract - DulyTP</t>
        </is>
      </c>
      <c r="AB755" s="6" t="n">
        <v>47330</v>
      </c>
      <c r="AC755" t="inlineStr"/>
      <c r="AD755" s="6" t="n">
        <v>47177</v>
      </c>
    </row>
    <row r="756">
      <c r="A756" t="inlineStr">
        <is>
          <t>V400008</t>
        </is>
      </c>
      <c r="B756" t="inlineStr">
        <is>
          <t>2021-2420</t>
        </is>
      </c>
      <c r="C756" t="n">
        <v>80</v>
      </c>
      <c r="D756" t="inlineStr">
        <is>
          <t>37 80 4561 513-5</t>
        </is>
      </c>
      <c r="E756" t="inlineStr">
        <is>
          <t>DB Cargo AG</t>
        </is>
      </c>
      <c r="F756" t="inlineStr">
        <is>
          <t>WBA</t>
        </is>
      </c>
      <c r="G756" t="inlineStr">
        <is>
          <t>80' 4-A CW</t>
        </is>
      </c>
      <c r="I756" s="6" t="n"/>
      <c r="J756" s="6" t="n"/>
      <c r="K756" t="inlineStr">
        <is>
          <t>run_initial_fixed_duration</t>
        </is>
      </c>
      <c r="L756" s="6" t="n">
        <v>45505</v>
      </c>
      <c r="M756" s="6" t="n">
        <v>47330</v>
      </c>
      <c r="N756" t="n">
        <v>2190</v>
      </c>
      <c r="O756" s="6" t="n">
        <v>47330</v>
      </c>
      <c r="S756" t="inlineStr">
        <is>
          <t>with various options</t>
        </is>
      </c>
      <c r="T756" s="6" t="n"/>
      <c r="U756" s="6" t="n"/>
      <c r="V756" t="n">
        <v>3</v>
      </c>
      <c r="W756" t="n">
        <v>0</v>
      </c>
      <c r="X756" s="6" t="n"/>
      <c r="Z756" s="6" t="n">
        <v>47330</v>
      </c>
      <c r="AA756" t="inlineStr">
        <is>
          <t>Endschlaufe - EndOfContract - DulyTP</t>
        </is>
      </c>
      <c r="AB756" s="6" t="n">
        <v>47330</v>
      </c>
      <c r="AC756" t="inlineStr"/>
      <c r="AD756" s="6" t="n">
        <v>47177</v>
      </c>
    </row>
    <row r="757">
      <c r="A757" t="inlineStr">
        <is>
          <t>V400008</t>
        </is>
      </c>
      <c r="B757" t="inlineStr">
        <is>
          <t>2021-2420</t>
        </is>
      </c>
      <c r="C757" t="n">
        <v>81</v>
      </c>
      <c r="D757" t="inlineStr">
        <is>
          <t>37 80 4561 514-3</t>
        </is>
      </c>
      <c r="E757" t="inlineStr">
        <is>
          <t>DB Cargo AG</t>
        </is>
      </c>
      <c r="F757" t="inlineStr">
        <is>
          <t>WBA</t>
        </is>
      </c>
      <c r="G757" t="inlineStr">
        <is>
          <t>80' 4-A CW</t>
        </is>
      </c>
      <c r="I757" s="6" t="n"/>
      <c r="J757" s="6" t="n"/>
      <c r="K757" t="inlineStr">
        <is>
          <t>run_initial_fixed_duration</t>
        </is>
      </c>
      <c r="L757" s="6" t="n">
        <v>45505</v>
      </c>
      <c r="M757" s="6" t="n">
        <v>47330</v>
      </c>
      <c r="N757" t="n">
        <v>2190</v>
      </c>
      <c r="O757" s="6" t="n">
        <v>47330</v>
      </c>
      <c r="S757" t="inlineStr">
        <is>
          <t>with various options</t>
        </is>
      </c>
      <c r="T757" s="6" t="n"/>
      <c r="U757" s="6" t="n"/>
      <c r="V757" t="n">
        <v>3</v>
      </c>
      <c r="W757" t="n">
        <v>0</v>
      </c>
      <c r="X757" s="6" t="n"/>
      <c r="Z757" s="6" t="n">
        <v>47330</v>
      </c>
      <c r="AA757" t="inlineStr">
        <is>
          <t>Endschlaufe - EndOfContract - DulyTP</t>
        </is>
      </c>
      <c r="AB757" s="6" t="n">
        <v>47330</v>
      </c>
      <c r="AC757" t="inlineStr"/>
      <c r="AD757" s="6" t="n">
        <v>47177</v>
      </c>
    </row>
    <row r="758">
      <c r="A758" t="inlineStr">
        <is>
          <t>V400008</t>
        </is>
      </c>
      <c r="B758" t="inlineStr">
        <is>
          <t>2021-2420</t>
        </is>
      </c>
      <c r="C758" t="n">
        <v>82</v>
      </c>
      <c r="D758" t="inlineStr">
        <is>
          <t>37 80 4561 515-0</t>
        </is>
      </c>
      <c r="E758" t="inlineStr">
        <is>
          <t>DB Cargo AG</t>
        </is>
      </c>
      <c r="F758" t="inlineStr">
        <is>
          <t>WBA</t>
        </is>
      </c>
      <c r="G758" t="inlineStr">
        <is>
          <t>80' 4-A CW</t>
        </is>
      </c>
      <c r="I758" s="6" t="n"/>
      <c r="J758" s="6" t="n"/>
      <c r="K758" t="inlineStr">
        <is>
          <t>run_initial_fixed_duration</t>
        </is>
      </c>
      <c r="L758" s="6" t="n">
        <v>45505</v>
      </c>
      <c r="M758" s="6" t="n">
        <v>47330</v>
      </c>
      <c r="N758" t="n">
        <v>2190</v>
      </c>
      <c r="O758" s="6" t="n">
        <v>47330</v>
      </c>
      <c r="S758" t="inlineStr">
        <is>
          <t>with various options</t>
        </is>
      </c>
      <c r="T758" s="6" t="n"/>
      <c r="U758" s="6" t="n"/>
      <c r="V758" t="n">
        <v>3</v>
      </c>
      <c r="W758" t="n">
        <v>0</v>
      </c>
      <c r="X758" s="6" t="n"/>
      <c r="Z758" s="6" t="n">
        <v>47330</v>
      </c>
      <c r="AA758" t="inlineStr">
        <is>
          <t>Endschlaufe - EndOfContract - DulyTP</t>
        </is>
      </c>
      <c r="AB758" s="6" t="n">
        <v>47330</v>
      </c>
      <c r="AC758" t="inlineStr"/>
      <c r="AD758" s="6" t="n">
        <v>47177</v>
      </c>
    </row>
    <row r="759">
      <c r="A759" t="inlineStr">
        <is>
          <t>V400008</t>
        </is>
      </c>
      <c r="B759" t="inlineStr">
        <is>
          <t>2021-2420</t>
        </is>
      </c>
      <c r="C759" t="n">
        <v>83</v>
      </c>
      <c r="D759" t="inlineStr">
        <is>
          <t>37 80 4561 516-8</t>
        </is>
      </c>
      <c r="E759" t="inlineStr">
        <is>
          <t>DB Cargo AG</t>
        </is>
      </c>
      <c r="F759" t="inlineStr">
        <is>
          <t>WBA</t>
        </is>
      </c>
      <c r="G759" t="inlineStr">
        <is>
          <t>80' 4-A CW</t>
        </is>
      </c>
      <c r="I759" s="6" t="n"/>
      <c r="J759" s="6" t="n"/>
      <c r="K759" t="inlineStr">
        <is>
          <t>run_initial_fixed_duration</t>
        </is>
      </c>
      <c r="L759" s="6" t="n">
        <v>45505</v>
      </c>
      <c r="M759" s="6" t="n">
        <v>47330</v>
      </c>
      <c r="N759" t="n">
        <v>2190</v>
      </c>
      <c r="O759" s="6" t="n">
        <v>47330</v>
      </c>
      <c r="S759" t="inlineStr">
        <is>
          <t>with various options</t>
        </is>
      </c>
      <c r="T759" s="6" t="n"/>
      <c r="U759" s="6" t="n"/>
      <c r="V759" t="n">
        <v>3</v>
      </c>
      <c r="W759" t="n">
        <v>0</v>
      </c>
      <c r="X759" s="6" t="n"/>
      <c r="Z759" s="6" t="n">
        <v>47330</v>
      </c>
      <c r="AA759" t="inlineStr">
        <is>
          <t>Endschlaufe - EndOfContract - DulyTP</t>
        </is>
      </c>
      <c r="AB759" s="6" t="n">
        <v>47330</v>
      </c>
      <c r="AC759" t="inlineStr"/>
      <c r="AD759" s="6" t="n">
        <v>47177</v>
      </c>
    </row>
    <row r="760">
      <c r="A760" t="inlineStr">
        <is>
          <t>V400008</t>
        </is>
      </c>
      <c r="B760" t="inlineStr">
        <is>
          <t>2021-2420</t>
        </is>
      </c>
      <c r="C760" t="n">
        <v>84</v>
      </c>
      <c r="D760" t="inlineStr">
        <is>
          <t>37 80 4561 517-6</t>
        </is>
      </c>
      <c r="E760" t="inlineStr">
        <is>
          <t>DB Cargo AG</t>
        </is>
      </c>
      <c r="F760" t="inlineStr">
        <is>
          <t>WBA</t>
        </is>
      </c>
      <c r="G760" t="inlineStr">
        <is>
          <t>80' 4-A CW</t>
        </is>
      </c>
      <c r="I760" s="6" t="n"/>
      <c r="J760" s="6" t="n"/>
      <c r="K760" t="inlineStr">
        <is>
          <t>run_initial_fixed_duration</t>
        </is>
      </c>
      <c r="L760" s="6" t="n">
        <v>45505</v>
      </c>
      <c r="M760" s="6" t="n">
        <v>47330</v>
      </c>
      <c r="N760" t="n">
        <v>2190</v>
      </c>
      <c r="O760" s="6" t="n">
        <v>47330</v>
      </c>
      <c r="S760" t="inlineStr">
        <is>
          <t>with various options</t>
        </is>
      </c>
      <c r="T760" s="6" t="n"/>
      <c r="U760" s="6" t="n"/>
      <c r="V760" t="n">
        <v>3</v>
      </c>
      <c r="W760" t="n">
        <v>0</v>
      </c>
      <c r="X760" s="6" t="n"/>
      <c r="Z760" s="6" t="n">
        <v>47330</v>
      </c>
      <c r="AA760" t="inlineStr">
        <is>
          <t>Endschlaufe - EndOfContract - DulyTP</t>
        </is>
      </c>
      <c r="AB760" s="6" t="n">
        <v>47330</v>
      </c>
      <c r="AC760" t="inlineStr"/>
      <c r="AD760" s="6" t="n">
        <v>47177</v>
      </c>
    </row>
    <row r="761">
      <c r="A761" t="inlineStr">
        <is>
          <t>V400008</t>
        </is>
      </c>
      <c r="B761" t="inlineStr">
        <is>
          <t>2021-2420</t>
        </is>
      </c>
      <c r="C761" t="n">
        <v>85</v>
      </c>
      <c r="D761" t="inlineStr">
        <is>
          <t>37 80 4561 518-4</t>
        </is>
      </c>
      <c r="E761" t="inlineStr">
        <is>
          <t>DB Cargo AG</t>
        </is>
      </c>
      <c r="F761" t="inlineStr">
        <is>
          <t>WBA</t>
        </is>
      </c>
      <c r="G761" t="inlineStr">
        <is>
          <t>80' 4-A CW</t>
        </is>
      </c>
      <c r="I761" s="6" t="n"/>
      <c r="J761" s="6" t="n"/>
      <c r="K761" t="inlineStr">
        <is>
          <t>run_initial_fixed_duration</t>
        </is>
      </c>
      <c r="L761" s="6" t="n">
        <v>45505</v>
      </c>
      <c r="M761" s="6" t="n">
        <v>47330</v>
      </c>
      <c r="N761" t="n">
        <v>2190</v>
      </c>
      <c r="O761" s="6" t="n">
        <v>47330</v>
      </c>
      <c r="S761" t="inlineStr">
        <is>
          <t>with various options</t>
        </is>
      </c>
      <c r="T761" s="6" t="n"/>
      <c r="U761" s="6" t="n"/>
      <c r="V761" t="n">
        <v>3</v>
      </c>
      <c r="W761" t="n">
        <v>0</v>
      </c>
      <c r="X761" s="6" t="n"/>
      <c r="Z761" s="6" t="n">
        <v>47330</v>
      </c>
      <c r="AA761" t="inlineStr">
        <is>
          <t>Endschlaufe - EndOfContract - DulyTP</t>
        </is>
      </c>
      <c r="AB761" s="6" t="n">
        <v>47330</v>
      </c>
      <c r="AC761" t="inlineStr"/>
      <c r="AD761" s="6" t="n">
        <v>47177</v>
      </c>
    </row>
    <row r="762">
      <c r="A762" t="inlineStr">
        <is>
          <t>V400008</t>
        </is>
      </c>
      <c r="B762" t="inlineStr">
        <is>
          <t>2021-2420</t>
        </is>
      </c>
      <c r="C762" t="n">
        <v>86</v>
      </c>
      <c r="D762" t="inlineStr">
        <is>
          <t>37 80 4561 519-2</t>
        </is>
      </c>
      <c r="E762" t="inlineStr">
        <is>
          <t>DB Cargo AG</t>
        </is>
      </c>
      <c r="F762" t="inlineStr">
        <is>
          <t>WBA</t>
        </is>
      </c>
      <c r="G762" t="inlineStr">
        <is>
          <t>80' 4-A CW</t>
        </is>
      </c>
      <c r="I762" s="6" t="n"/>
      <c r="J762" s="6" t="n"/>
      <c r="K762" t="inlineStr">
        <is>
          <t>run_initial_fixed_duration</t>
        </is>
      </c>
      <c r="L762" s="6" t="n">
        <v>45505</v>
      </c>
      <c r="M762" s="6" t="n">
        <v>47330</v>
      </c>
      <c r="N762" t="n">
        <v>2190</v>
      </c>
      <c r="O762" s="6" t="n">
        <v>47330</v>
      </c>
      <c r="S762" t="inlineStr">
        <is>
          <t>with various options</t>
        </is>
      </c>
      <c r="T762" s="6" t="n"/>
      <c r="U762" s="6" t="n"/>
      <c r="V762" t="n">
        <v>3</v>
      </c>
      <c r="W762" t="n">
        <v>0</v>
      </c>
      <c r="X762" s="6" t="n"/>
      <c r="Z762" s="6" t="n">
        <v>47330</v>
      </c>
      <c r="AA762" t="inlineStr">
        <is>
          <t>Endschlaufe - EndOfContract - DulyTP</t>
        </is>
      </c>
      <c r="AB762" s="6" t="n">
        <v>47330</v>
      </c>
      <c r="AC762" t="inlineStr"/>
      <c r="AD762" s="6" t="n">
        <v>47177</v>
      </c>
    </row>
    <row r="763">
      <c r="A763" t="inlineStr">
        <is>
          <t>V400008</t>
        </is>
      </c>
      <c r="B763" t="inlineStr">
        <is>
          <t>2021-2420</t>
        </is>
      </c>
      <c r="C763" t="n">
        <v>87</v>
      </c>
      <c r="D763" t="inlineStr">
        <is>
          <t>37 80 4561 520-0</t>
        </is>
      </c>
      <c r="E763" t="inlineStr">
        <is>
          <t>DB Cargo AG</t>
        </is>
      </c>
      <c r="F763" t="inlineStr">
        <is>
          <t>WBA</t>
        </is>
      </c>
      <c r="G763" t="inlineStr">
        <is>
          <t>80' 4-A CW</t>
        </is>
      </c>
      <c r="I763" s="6" t="n"/>
      <c r="J763" s="6" t="n"/>
      <c r="K763" t="inlineStr">
        <is>
          <t>run_initial_fixed_duration</t>
        </is>
      </c>
      <c r="L763" s="6" t="n">
        <v>45505</v>
      </c>
      <c r="M763" s="6" t="n">
        <v>47330</v>
      </c>
      <c r="N763" t="n">
        <v>2190</v>
      </c>
      <c r="O763" s="6" t="n">
        <v>47330</v>
      </c>
      <c r="S763" t="inlineStr">
        <is>
          <t>with various options</t>
        </is>
      </c>
      <c r="T763" s="6" t="n"/>
      <c r="U763" s="6" t="n"/>
      <c r="V763" t="n">
        <v>3</v>
      </c>
      <c r="W763" t="n">
        <v>0</v>
      </c>
      <c r="X763" s="6" t="n"/>
      <c r="Z763" s="6" t="n">
        <v>47330</v>
      </c>
      <c r="AA763" t="inlineStr">
        <is>
          <t>Endschlaufe - EndOfContract - DulyTP</t>
        </is>
      </c>
      <c r="AB763" s="6" t="n">
        <v>47330</v>
      </c>
      <c r="AC763" t="inlineStr"/>
      <c r="AD763" s="6" t="n">
        <v>47177</v>
      </c>
    </row>
    <row r="764">
      <c r="A764" t="inlineStr">
        <is>
          <t>V400008</t>
        </is>
      </c>
      <c r="B764" t="inlineStr">
        <is>
          <t>2021-2420</t>
        </is>
      </c>
      <c r="C764" t="n">
        <v>88</v>
      </c>
      <c r="D764" t="inlineStr">
        <is>
          <t>37 80 4561 521-8</t>
        </is>
      </c>
      <c r="E764" t="inlineStr">
        <is>
          <t>DB Cargo AG</t>
        </is>
      </c>
      <c r="F764" t="inlineStr">
        <is>
          <t>WBA</t>
        </is>
      </c>
      <c r="G764" t="inlineStr">
        <is>
          <t>80' 4-A CW</t>
        </is>
      </c>
      <c r="I764" s="6" t="n"/>
      <c r="J764" s="6" t="n"/>
      <c r="K764" t="inlineStr">
        <is>
          <t>run_initial_fixed_duration</t>
        </is>
      </c>
      <c r="L764" s="6" t="n">
        <v>45505</v>
      </c>
      <c r="M764" s="6" t="n">
        <v>47330</v>
      </c>
      <c r="N764" t="n">
        <v>2190</v>
      </c>
      <c r="O764" s="6" t="n">
        <v>47330</v>
      </c>
      <c r="S764" t="inlineStr">
        <is>
          <t>with various options</t>
        </is>
      </c>
      <c r="T764" s="6" t="n"/>
      <c r="U764" s="6" t="n"/>
      <c r="V764" t="n">
        <v>3</v>
      </c>
      <c r="W764" t="n">
        <v>0</v>
      </c>
      <c r="X764" s="6" t="n"/>
      <c r="Z764" s="6" t="n">
        <v>47330</v>
      </c>
      <c r="AA764" t="inlineStr">
        <is>
          <t>Endschlaufe - EndOfContract - DulyTP</t>
        </is>
      </c>
      <c r="AB764" s="6" t="n">
        <v>47330</v>
      </c>
      <c r="AC764" t="inlineStr"/>
      <c r="AD764" s="6" t="n">
        <v>47177</v>
      </c>
    </row>
    <row r="765">
      <c r="A765" t="inlineStr">
        <is>
          <t>V400008</t>
        </is>
      </c>
      <c r="B765" t="inlineStr">
        <is>
          <t>2021-2420</t>
        </is>
      </c>
      <c r="C765" t="n">
        <v>89</v>
      </c>
      <c r="D765" t="inlineStr">
        <is>
          <t>37 80 4561 522-6</t>
        </is>
      </c>
      <c r="E765" t="inlineStr">
        <is>
          <t>DB Cargo AG</t>
        </is>
      </c>
      <c r="F765" t="inlineStr">
        <is>
          <t>WBA</t>
        </is>
      </c>
      <c r="G765" t="inlineStr">
        <is>
          <t>80' 4-A CW</t>
        </is>
      </c>
      <c r="I765" s="6" t="n"/>
      <c r="J765" s="6" t="n"/>
      <c r="K765" t="inlineStr">
        <is>
          <t>run_initial_fixed_duration</t>
        </is>
      </c>
      <c r="L765" s="6" t="n">
        <v>45505</v>
      </c>
      <c r="M765" s="6" t="n">
        <v>47330</v>
      </c>
      <c r="N765" t="n">
        <v>2190</v>
      </c>
      <c r="O765" s="6" t="n">
        <v>47330</v>
      </c>
      <c r="S765" t="inlineStr">
        <is>
          <t>with various options</t>
        </is>
      </c>
      <c r="T765" s="6" t="n"/>
      <c r="U765" s="6" t="n"/>
      <c r="V765" t="n">
        <v>3</v>
      </c>
      <c r="W765" t="n">
        <v>0</v>
      </c>
      <c r="X765" s="6" t="n"/>
      <c r="Z765" s="6" t="n">
        <v>47330</v>
      </c>
      <c r="AA765" t="inlineStr">
        <is>
          <t>Endschlaufe - EndOfContract - DulyTP</t>
        </is>
      </c>
      <c r="AB765" s="6" t="n">
        <v>47330</v>
      </c>
      <c r="AC765" t="inlineStr"/>
      <c r="AD765" s="6" t="n">
        <v>47177</v>
      </c>
    </row>
    <row r="766">
      <c r="A766" t="inlineStr">
        <is>
          <t>V400008</t>
        </is>
      </c>
      <c r="B766" t="inlineStr">
        <is>
          <t>2021-2420</t>
        </is>
      </c>
      <c r="C766" t="n">
        <v>90</v>
      </c>
      <c r="D766" t="inlineStr">
        <is>
          <t>37 80 4561 523-4</t>
        </is>
      </c>
      <c r="E766" t="inlineStr">
        <is>
          <t>DB Cargo AG</t>
        </is>
      </c>
      <c r="F766" t="inlineStr">
        <is>
          <t>WBA</t>
        </is>
      </c>
      <c r="G766" t="inlineStr">
        <is>
          <t>80' 4-A CW</t>
        </is>
      </c>
      <c r="I766" s="6" t="n"/>
      <c r="J766" s="6" t="n"/>
      <c r="K766" t="inlineStr">
        <is>
          <t>run_initial_fixed_duration</t>
        </is>
      </c>
      <c r="L766" s="6" t="n">
        <v>45505</v>
      </c>
      <c r="M766" s="6" t="n">
        <v>47330</v>
      </c>
      <c r="N766" t="n">
        <v>2190</v>
      </c>
      <c r="O766" s="6" t="n">
        <v>47330</v>
      </c>
      <c r="S766" t="inlineStr">
        <is>
          <t>with various options</t>
        </is>
      </c>
      <c r="T766" s="6" t="n"/>
      <c r="U766" s="6" t="n"/>
      <c r="V766" t="n">
        <v>3</v>
      </c>
      <c r="W766" t="n">
        <v>0</v>
      </c>
      <c r="X766" s="6" t="n"/>
      <c r="Z766" s="6" t="n">
        <v>47330</v>
      </c>
      <c r="AA766" t="inlineStr">
        <is>
          <t>Endschlaufe - EndOfContract - DulyTP</t>
        </is>
      </c>
      <c r="AB766" s="6" t="n">
        <v>47330</v>
      </c>
      <c r="AC766" t="inlineStr"/>
      <c r="AD766" s="6" t="n">
        <v>47177</v>
      </c>
    </row>
    <row r="767">
      <c r="A767" t="inlineStr">
        <is>
          <t>V400008</t>
        </is>
      </c>
      <c r="B767" t="inlineStr">
        <is>
          <t>2021-2420</t>
        </is>
      </c>
      <c r="C767" t="n">
        <v>91</v>
      </c>
      <c r="D767" t="inlineStr">
        <is>
          <t>37 80 4561 525-9</t>
        </is>
      </c>
      <c r="E767" t="inlineStr">
        <is>
          <t>DB Cargo AG</t>
        </is>
      </c>
      <c r="F767" t="inlineStr">
        <is>
          <t>WBA</t>
        </is>
      </c>
      <c r="G767" t="inlineStr">
        <is>
          <t>80' 4-A CW</t>
        </is>
      </c>
      <c r="I767" s="6" t="n"/>
      <c r="J767" s="6" t="n"/>
      <c r="K767" t="inlineStr">
        <is>
          <t>run_initial_fixed_duration</t>
        </is>
      </c>
      <c r="L767" s="6" t="n">
        <v>45505</v>
      </c>
      <c r="M767" s="6" t="n">
        <v>47330</v>
      </c>
      <c r="N767" t="n">
        <v>2190</v>
      </c>
      <c r="O767" s="6" t="n">
        <v>47330</v>
      </c>
      <c r="S767" t="inlineStr">
        <is>
          <t>with various options</t>
        </is>
      </c>
      <c r="T767" s="6" t="n"/>
      <c r="U767" s="6" t="n"/>
      <c r="V767" t="n">
        <v>3</v>
      </c>
      <c r="W767" t="n">
        <v>0</v>
      </c>
      <c r="X767" s="6" t="n"/>
      <c r="Z767" s="6" t="n">
        <v>47330</v>
      </c>
      <c r="AA767" t="inlineStr">
        <is>
          <t>Endschlaufe - EndOfContract - DulyTP</t>
        </is>
      </c>
      <c r="AB767" s="6" t="n">
        <v>47330</v>
      </c>
      <c r="AC767" t="inlineStr"/>
      <c r="AD767" s="6" t="n">
        <v>47177</v>
      </c>
    </row>
    <row r="768">
      <c r="A768" t="inlineStr">
        <is>
          <t>V400008</t>
        </is>
      </c>
      <c r="B768" t="inlineStr">
        <is>
          <t>2021-2420</t>
        </is>
      </c>
      <c r="C768" t="n">
        <v>92</v>
      </c>
      <c r="D768" t="inlineStr">
        <is>
          <t>37 80 4561 526-7</t>
        </is>
      </c>
      <c r="E768" t="inlineStr">
        <is>
          <t>DB Cargo AG</t>
        </is>
      </c>
      <c r="F768" t="inlineStr">
        <is>
          <t>WBA</t>
        </is>
      </c>
      <c r="G768" t="inlineStr">
        <is>
          <t>80' 4-A CW</t>
        </is>
      </c>
      <c r="I768" s="6" t="n"/>
      <c r="J768" s="6" t="n"/>
      <c r="K768" t="inlineStr">
        <is>
          <t>run_initial_fixed_duration</t>
        </is>
      </c>
      <c r="L768" s="6" t="n">
        <v>45505</v>
      </c>
      <c r="M768" s="6" t="n">
        <v>47330</v>
      </c>
      <c r="N768" t="n">
        <v>2190</v>
      </c>
      <c r="O768" s="6" t="n">
        <v>47330</v>
      </c>
      <c r="S768" t="inlineStr">
        <is>
          <t>with various options</t>
        </is>
      </c>
      <c r="T768" s="6" t="n"/>
      <c r="U768" s="6" t="n"/>
      <c r="V768" t="n">
        <v>3</v>
      </c>
      <c r="W768" t="n">
        <v>0</v>
      </c>
      <c r="X768" s="6" t="n"/>
      <c r="Z768" s="6" t="n">
        <v>47330</v>
      </c>
      <c r="AA768" t="inlineStr">
        <is>
          <t>Endschlaufe - EndOfContract - DulyTP</t>
        </is>
      </c>
      <c r="AB768" s="6" t="n">
        <v>47330</v>
      </c>
      <c r="AC768" t="inlineStr"/>
      <c r="AD768" s="6" t="n">
        <v>47177</v>
      </c>
    </row>
    <row r="769">
      <c r="A769" t="inlineStr">
        <is>
          <t>V400008</t>
        </is>
      </c>
      <c r="B769" t="inlineStr">
        <is>
          <t>2021-2420</t>
        </is>
      </c>
      <c r="C769" t="n">
        <v>93</v>
      </c>
      <c r="D769" t="inlineStr">
        <is>
          <t>37 80 4561 536-6</t>
        </is>
      </c>
      <c r="E769" t="inlineStr">
        <is>
          <t>DB Cargo AG</t>
        </is>
      </c>
      <c r="F769" t="inlineStr">
        <is>
          <t>WBA</t>
        </is>
      </c>
      <c r="G769" t="inlineStr">
        <is>
          <t>80' 4-A CW</t>
        </is>
      </c>
      <c r="I769" s="6" t="n"/>
      <c r="J769" s="6" t="n"/>
      <c r="K769" t="inlineStr">
        <is>
          <t>run_initial_fixed_duration</t>
        </is>
      </c>
      <c r="L769" s="6" t="n">
        <v>45505</v>
      </c>
      <c r="M769" s="6" t="n">
        <v>47330</v>
      </c>
      <c r="N769" t="n">
        <v>2190</v>
      </c>
      <c r="O769" s="6" t="n">
        <v>47330</v>
      </c>
      <c r="S769" t="inlineStr">
        <is>
          <t>with various options</t>
        </is>
      </c>
      <c r="T769" s="6" t="n"/>
      <c r="U769" s="6" t="n"/>
      <c r="V769" t="n">
        <v>3</v>
      </c>
      <c r="W769" t="n">
        <v>0</v>
      </c>
      <c r="X769" s="6" t="n"/>
      <c r="Z769" s="6" t="n">
        <v>47330</v>
      </c>
      <c r="AA769" t="inlineStr">
        <is>
          <t>Endschlaufe - EndOfContract - DulyTP</t>
        </is>
      </c>
      <c r="AB769" s="6" t="n">
        <v>47330</v>
      </c>
      <c r="AC769" t="inlineStr"/>
      <c r="AD769" s="6" t="n">
        <v>47177</v>
      </c>
    </row>
    <row r="770">
      <c r="A770" t="inlineStr">
        <is>
          <t>V400008</t>
        </is>
      </c>
      <c r="B770" t="inlineStr">
        <is>
          <t>2021-2420</t>
        </is>
      </c>
      <c r="C770" t="n">
        <v>94</v>
      </c>
      <c r="D770" t="inlineStr">
        <is>
          <t>37 80 4694 471-6</t>
        </is>
      </c>
      <c r="E770" t="inlineStr">
        <is>
          <t>DB Cargo AG</t>
        </is>
      </c>
      <c r="F770" t="inlineStr">
        <is>
          <t>WBA</t>
        </is>
      </c>
      <c r="G770" t="inlineStr">
        <is>
          <t>80' 4-A CW</t>
        </is>
      </c>
      <c r="I770" s="6" t="n"/>
      <c r="J770" s="6" t="n"/>
      <c r="K770" t="inlineStr">
        <is>
          <t>run_initial_fixed_duration</t>
        </is>
      </c>
      <c r="L770" s="6" t="n">
        <v>45813</v>
      </c>
      <c r="M770" s="6" t="n">
        <v>47330</v>
      </c>
      <c r="N770" t="n">
        <v>2190</v>
      </c>
      <c r="O770" s="6" t="n">
        <v>47330</v>
      </c>
      <c r="S770" t="inlineStr">
        <is>
          <t>with various options</t>
        </is>
      </c>
      <c r="T770" s="6" t="n"/>
      <c r="U770" s="6" t="n"/>
      <c r="V770" t="n">
        <v>3</v>
      </c>
      <c r="W770" t="n">
        <v>0</v>
      </c>
      <c r="X770" s="6" t="n"/>
      <c r="Z770" s="6" t="n">
        <v>47330</v>
      </c>
      <c r="AA770" t="inlineStr">
        <is>
          <t>Endschlaufe - EndOfContract - DulyTP</t>
        </is>
      </c>
      <c r="AB770" s="6" t="n">
        <v>47330</v>
      </c>
      <c r="AC770" t="inlineStr"/>
      <c r="AD770" s="6" t="n">
        <v>47177</v>
      </c>
    </row>
    <row r="771">
      <c r="A771" t="inlineStr">
        <is>
          <t>V400008</t>
        </is>
      </c>
      <c r="B771" t="inlineStr">
        <is>
          <t>2021-2420</t>
        </is>
      </c>
      <c r="C771" t="n">
        <v>95</v>
      </c>
      <c r="D771" t="inlineStr">
        <is>
          <t>37 80 4694 472-4</t>
        </is>
      </c>
      <c r="E771" t="inlineStr">
        <is>
          <t>DB Cargo AG</t>
        </is>
      </c>
      <c r="F771" t="inlineStr">
        <is>
          <t>WBA</t>
        </is>
      </c>
      <c r="G771" t="inlineStr">
        <is>
          <t>80' 4-A CW</t>
        </is>
      </c>
      <c r="I771" s="6" t="n"/>
      <c r="J771" s="6" t="n"/>
      <c r="K771" t="inlineStr">
        <is>
          <t>run_initial_fixed_duration</t>
        </is>
      </c>
      <c r="L771" s="6" t="n">
        <v>45813</v>
      </c>
      <c r="M771" s="6" t="n">
        <v>47330</v>
      </c>
      <c r="N771" t="n">
        <v>2190</v>
      </c>
      <c r="O771" s="6" t="n">
        <v>47330</v>
      </c>
      <c r="S771" t="inlineStr">
        <is>
          <t>with various options</t>
        </is>
      </c>
      <c r="T771" s="6" t="n"/>
      <c r="U771" s="6" t="n"/>
      <c r="V771" t="n">
        <v>3</v>
      </c>
      <c r="W771" t="n">
        <v>0</v>
      </c>
      <c r="X771" s="6" t="n"/>
      <c r="Z771" s="6" t="n">
        <v>47330</v>
      </c>
      <c r="AA771" t="inlineStr">
        <is>
          <t>Endschlaufe - EndOfContract - DulyTP</t>
        </is>
      </c>
      <c r="AB771" s="6" t="n">
        <v>47330</v>
      </c>
      <c r="AC771" t="inlineStr"/>
      <c r="AD771" s="6" t="n">
        <v>47177</v>
      </c>
    </row>
    <row r="772">
      <c r="A772" t="inlineStr">
        <is>
          <t>V400008</t>
        </is>
      </c>
      <c r="B772" t="inlineStr">
        <is>
          <t>2021-2420</t>
        </is>
      </c>
      <c r="C772" t="n">
        <v>96</v>
      </c>
      <c r="D772" t="inlineStr">
        <is>
          <t>37 80 4694 474-0</t>
        </is>
      </c>
      <c r="E772" t="inlineStr">
        <is>
          <t>DB Cargo AG</t>
        </is>
      </c>
      <c r="F772" t="inlineStr">
        <is>
          <t>WBA</t>
        </is>
      </c>
      <c r="G772" t="inlineStr">
        <is>
          <t>80' 4-A CW</t>
        </is>
      </c>
      <c r="I772" s="6" t="n"/>
      <c r="J772" s="6" t="n"/>
      <c r="K772" t="inlineStr">
        <is>
          <t>run_initial_fixed_duration</t>
        </is>
      </c>
      <c r="L772" s="6" t="n">
        <v>45813</v>
      </c>
      <c r="M772" s="6" t="n">
        <v>47330</v>
      </c>
      <c r="N772" t="n">
        <v>2190</v>
      </c>
      <c r="O772" s="6" t="n">
        <v>47330</v>
      </c>
      <c r="S772" t="inlineStr">
        <is>
          <t>with various options</t>
        </is>
      </c>
      <c r="T772" s="6" t="n"/>
      <c r="U772" s="6" t="n"/>
      <c r="V772" t="n">
        <v>3</v>
      </c>
      <c r="W772" t="n">
        <v>0</v>
      </c>
      <c r="X772" s="6" t="n"/>
      <c r="Z772" s="6" t="n">
        <v>47330</v>
      </c>
      <c r="AA772" t="inlineStr">
        <is>
          <t>Endschlaufe - EndOfContract - DulyTP</t>
        </is>
      </c>
      <c r="AB772" s="6" t="n">
        <v>47330</v>
      </c>
      <c r="AC772" t="inlineStr"/>
      <c r="AD772" s="6" t="n">
        <v>47177</v>
      </c>
    </row>
    <row r="773">
      <c r="A773" t="inlineStr">
        <is>
          <t>V400008</t>
        </is>
      </c>
      <c r="B773" t="inlineStr">
        <is>
          <t>2021-2420</t>
        </is>
      </c>
      <c r="C773" t="n">
        <v>97</v>
      </c>
      <c r="D773" t="inlineStr">
        <is>
          <t>37 80 4694 480-7</t>
        </is>
      </c>
      <c r="E773" t="inlineStr">
        <is>
          <t>DB Cargo AG</t>
        </is>
      </c>
      <c r="F773" t="inlineStr">
        <is>
          <t>WBA</t>
        </is>
      </c>
      <c r="G773" t="inlineStr">
        <is>
          <t>80' 4-A CW</t>
        </is>
      </c>
      <c r="I773" s="6" t="n"/>
      <c r="J773" s="6" t="n"/>
      <c r="K773" t="inlineStr">
        <is>
          <t>run_initial_fixed_duration</t>
        </is>
      </c>
      <c r="L773" s="6" t="n">
        <v>45813</v>
      </c>
      <c r="M773" s="6" t="n">
        <v>47330</v>
      </c>
      <c r="N773" t="n">
        <v>2190</v>
      </c>
      <c r="O773" s="6" t="n">
        <v>47330</v>
      </c>
      <c r="S773" t="inlineStr">
        <is>
          <t>with various options</t>
        </is>
      </c>
      <c r="T773" s="6" t="n"/>
      <c r="U773" s="6" t="n"/>
      <c r="V773" t="n">
        <v>3</v>
      </c>
      <c r="W773" t="n">
        <v>0</v>
      </c>
      <c r="X773" s="6" t="n"/>
      <c r="Z773" s="6" t="n">
        <v>47330</v>
      </c>
      <c r="AA773" t="inlineStr">
        <is>
          <t>Endschlaufe - EndOfContract - DulyTP</t>
        </is>
      </c>
      <c r="AB773" s="6" t="n">
        <v>47330</v>
      </c>
      <c r="AC773" t="inlineStr"/>
      <c r="AD773" s="6" t="n">
        <v>47177</v>
      </c>
    </row>
    <row r="774">
      <c r="A774" t="inlineStr">
        <is>
          <t>V400008</t>
        </is>
      </c>
      <c r="B774" t="inlineStr">
        <is>
          <t>2021-2420</t>
        </is>
      </c>
      <c r="C774" t="n">
        <v>98</v>
      </c>
      <c r="D774" t="inlineStr">
        <is>
          <t>37 80 4694 491-4</t>
        </is>
      </c>
      <c r="E774" t="inlineStr">
        <is>
          <t>DB Cargo AG</t>
        </is>
      </c>
      <c r="F774" t="inlineStr">
        <is>
          <t>WBA</t>
        </is>
      </c>
      <c r="G774" t="inlineStr">
        <is>
          <t>80' 4-A CW</t>
        </is>
      </c>
      <c r="I774" s="6" t="n"/>
      <c r="J774" s="6" t="n"/>
      <c r="K774" t="inlineStr">
        <is>
          <t>run_initial_fixed_duration</t>
        </is>
      </c>
      <c r="L774" s="6" t="n">
        <v>45813</v>
      </c>
      <c r="M774" s="6" t="n">
        <v>47330</v>
      </c>
      <c r="N774" t="n">
        <v>2190</v>
      </c>
      <c r="O774" s="6" t="n">
        <v>47330</v>
      </c>
      <c r="S774" t="inlineStr">
        <is>
          <t>with various options</t>
        </is>
      </c>
      <c r="T774" s="6" t="n"/>
      <c r="U774" s="6" t="n"/>
      <c r="V774" t="n">
        <v>3</v>
      </c>
      <c r="W774" t="n">
        <v>0</v>
      </c>
      <c r="X774" s="6" t="n"/>
      <c r="Z774" s="6" t="n">
        <v>47330</v>
      </c>
      <c r="AA774" t="inlineStr">
        <is>
          <t>Endschlaufe - EndOfContract - DulyTP</t>
        </is>
      </c>
      <c r="AB774" s="6" t="n">
        <v>47330</v>
      </c>
      <c r="AC774" t="inlineStr"/>
      <c r="AD774" s="6" t="n">
        <v>47177</v>
      </c>
    </row>
    <row r="775">
      <c r="A775" t="inlineStr">
        <is>
          <t>V400008</t>
        </is>
      </c>
      <c r="B775" t="inlineStr">
        <is>
          <t>2021-2420</t>
        </is>
      </c>
      <c r="C775" t="n">
        <v>99</v>
      </c>
      <c r="D775" t="inlineStr">
        <is>
          <t>37 80 4694 493-0</t>
        </is>
      </c>
      <c r="E775" t="inlineStr">
        <is>
          <t>DB Cargo AG</t>
        </is>
      </c>
      <c r="F775" t="inlineStr">
        <is>
          <t>WBA</t>
        </is>
      </c>
      <c r="G775" t="inlineStr">
        <is>
          <t>80' 4-A CW</t>
        </is>
      </c>
      <c r="I775" s="6" t="n"/>
      <c r="J775" s="6" t="n"/>
      <c r="K775" t="inlineStr">
        <is>
          <t>run_initial_fixed_duration</t>
        </is>
      </c>
      <c r="L775" s="6" t="n">
        <v>45813</v>
      </c>
      <c r="M775" s="6" t="n">
        <v>47330</v>
      </c>
      <c r="N775" t="n">
        <v>2190</v>
      </c>
      <c r="O775" s="6" t="n">
        <v>47330</v>
      </c>
      <c r="S775" t="inlineStr">
        <is>
          <t>with various options</t>
        </is>
      </c>
      <c r="T775" s="6" t="n"/>
      <c r="U775" s="6" t="n"/>
      <c r="V775" t="n">
        <v>3</v>
      </c>
      <c r="W775" t="n">
        <v>0</v>
      </c>
      <c r="X775" s="6" t="n"/>
      <c r="Z775" s="6" t="n">
        <v>47330</v>
      </c>
      <c r="AA775" t="inlineStr">
        <is>
          <t>Endschlaufe - EndOfContract - DulyTP</t>
        </is>
      </c>
      <c r="AB775" s="6" t="n">
        <v>47330</v>
      </c>
      <c r="AC775" t="inlineStr"/>
      <c r="AD775" s="6" t="n">
        <v>47177</v>
      </c>
    </row>
    <row r="776">
      <c r="A776" t="inlineStr">
        <is>
          <t>V400008</t>
        </is>
      </c>
      <c r="B776" t="inlineStr">
        <is>
          <t>2021-2420</t>
        </is>
      </c>
      <c r="C776" t="n">
        <v>100</v>
      </c>
      <c r="D776" t="inlineStr">
        <is>
          <t>37 80 4694 494-8</t>
        </is>
      </c>
      <c r="E776" t="inlineStr">
        <is>
          <t>DB Cargo AG</t>
        </is>
      </c>
      <c r="F776" t="inlineStr">
        <is>
          <t>WBA</t>
        </is>
      </c>
      <c r="G776" t="inlineStr">
        <is>
          <t>80' 4-A CW</t>
        </is>
      </c>
      <c r="I776" s="6" t="n"/>
      <c r="J776" s="6" t="n"/>
      <c r="K776" t="inlineStr">
        <is>
          <t>run_initial_fixed_duration</t>
        </is>
      </c>
      <c r="L776" s="6" t="n">
        <v>45813</v>
      </c>
      <c r="M776" s="6" t="n">
        <v>47330</v>
      </c>
      <c r="N776" t="n">
        <v>2190</v>
      </c>
      <c r="O776" s="6" t="n">
        <v>47330</v>
      </c>
      <c r="S776" t="inlineStr">
        <is>
          <t>with various options</t>
        </is>
      </c>
      <c r="T776" s="6" t="n"/>
      <c r="U776" s="6" t="n"/>
      <c r="V776" t="n">
        <v>3</v>
      </c>
      <c r="W776" t="n">
        <v>0</v>
      </c>
      <c r="X776" s="6" t="n"/>
      <c r="Z776" s="6" t="n">
        <v>47330</v>
      </c>
      <c r="AA776" t="inlineStr">
        <is>
          <t>Endschlaufe - EndOfContract - DulyTP</t>
        </is>
      </c>
      <c r="AB776" s="6" t="n">
        <v>47330</v>
      </c>
      <c r="AC776" t="inlineStr"/>
      <c r="AD776" s="6" t="n">
        <v>47177</v>
      </c>
    </row>
    <row r="777">
      <c r="A777" t="inlineStr">
        <is>
          <t>V400008</t>
        </is>
      </c>
      <c r="B777" t="inlineStr">
        <is>
          <t>2021-2420</t>
        </is>
      </c>
      <c r="C777" t="n">
        <v>101</v>
      </c>
      <c r="D777" t="inlineStr">
        <is>
          <t>37 80 4694 495-5</t>
        </is>
      </c>
      <c r="E777" t="inlineStr">
        <is>
          <t>DB Cargo AG</t>
        </is>
      </c>
      <c r="F777" t="inlineStr">
        <is>
          <t>WBA</t>
        </is>
      </c>
      <c r="G777" t="inlineStr">
        <is>
          <t>80' 4-A CW</t>
        </is>
      </c>
      <c r="I777" s="6" t="n"/>
      <c r="J777" s="6" t="n"/>
      <c r="K777" t="inlineStr">
        <is>
          <t>run_initial_fixed_duration</t>
        </is>
      </c>
      <c r="L777" s="6" t="n">
        <v>45813</v>
      </c>
      <c r="M777" s="6" t="n">
        <v>47330</v>
      </c>
      <c r="N777" t="n">
        <v>2190</v>
      </c>
      <c r="O777" s="6" t="n">
        <v>47330</v>
      </c>
      <c r="S777" t="inlineStr">
        <is>
          <t>with various options</t>
        </is>
      </c>
      <c r="T777" s="6" t="n"/>
      <c r="U777" s="6" t="n"/>
      <c r="V777" t="n">
        <v>3</v>
      </c>
      <c r="W777" t="n">
        <v>0</v>
      </c>
      <c r="X777" s="6" t="n"/>
      <c r="Z777" s="6" t="n">
        <v>47330</v>
      </c>
      <c r="AA777" t="inlineStr">
        <is>
          <t>Endschlaufe - EndOfContract - DulyTP</t>
        </is>
      </c>
      <c r="AB777" s="6" t="n">
        <v>47330</v>
      </c>
      <c r="AC777" t="inlineStr"/>
      <c r="AD777" s="6" t="n">
        <v>47177</v>
      </c>
    </row>
    <row r="778">
      <c r="A778" t="inlineStr">
        <is>
          <t>V400008</t>
        </is>
      </c>
      <c r="B778" t="inlineStr">
        <is>
          <t>2021-2420</t>
        </is>
      </c>
      <c r="C778" t="n">
        <v>102</v>
      </c>
      <c r="D778" t="inlineStr">
        <is>
          <t>37 80 4694 496-3</t>
        </is>
      </c>
      <c r="E778" t="inlineStr">
        <is>
          <t>DB Cargo AG</t>
        </is>
      </c>
      <c r="F778" t="inlineStr">
        <is>
          <t>WBA</t>
        </is>
      </c>
      <c r="G778" t="inlineStr">
        <is>
          <t>80' 4-A CW</t>
        </is>
      </c>
      <c r="I778" s="6" t="n"/>
      <c r="J778" s="6" t="n"/>
      <c r="K778" t="inlineStr">
        <is>
          <t>run_initial_fixed_duration</t>
        </is>
      </c>
      <c r="L778" s="6" t="n">
        <v>45813</v>
      </c>
      <c r="M778" s="6" t="n">
        <v>47330</v>
      </c>
      <c r="N778" t="n">
        <v>2190</v>
      </c>
      <c r="O778" s="6" t="n">
        <v>47330</v>
      </c>
      <c r="S778" t="inlineStr">
        <is>
          <t>with various options</t>
        </is>
      </c>
      <c r="T778" s="6" t="n"/>
      <c r="U778" s="6" t="n"/>
      <c r="V778" t="n">
        <v>3</v>
      </c>
      <c r="W778" t="n">
        <v>0</v>
      </c>
      <c r="X778" s="6" t="n"/>
      <c r="Z778" s="6" t="n">
        <v>47330</v>
      </c>
      <c r="AA778" t="inlineStr">
        <is>
          <t>Endschlaufe - EndOfContract - DulyTP</t>
        </is>
      </c>
      <c r="AB778" s="6" t="n">
        <v>47330</v>
      </c>
      <c r="AC778" t="inlineStr"/>
      <c r="AD778" s="6" t="n">
        <v>47177</v>
      </c>
    </row>
    <row r="779">
      <c r="A779" t="inlineStr">
        <is>
          <t>V400008</t>
        </is>
      </c>
      <c r="B779" t="inlineStr">
        <is>
          <t>2021-2420</t>
        </is>
      </c>
      <c r="C779" t="n">
        <v>103</v>
      </c>
      <c r="D779" t="inlineStr">
        <is>
          <t>37 80 4694 498-9</t>
        </is>
      </c>
      <c r="E779" t="inlineStr">
        <is>
          <t>DB Cargo AG</t>
        </is>
      </c>
      <c r="F779" t="inlineStr">
        <is>
          <t>WBA</t>
        </is>
      </c>
      <c r="G779" t="inlineStr">
        <is>
          <t>80' 4-A CW</t>
        </is>
      </c>
      <c r="I779" s="6" t="n"/>
      <c r="J779" s="6" t="n"/>
      <c r="K779" t="inlineStr">
        <is>
          <t>run_initial_fixed_duration</t>
        </is>
      </c>
      <c r="L779" s="6" t="n">
        <v>45813</v>
      </c>
      <c r="M779" s="6" t="n">
        <v>47330</v>
      </c>
      <c r="N779" t="n">
        <v>2190</v>
      </c>
      <c r="O779" s="6" t="n">
        <v>47330</v>
      </c>
      <c r="S779" t="inlineStr">
        <is>
          <t>with various options</t>
        </is>
      </c>
      <c r="T779" s="6" t="n"/>
      <c r="U779" s="6" t="n"/>
      <c r="V779" t="n">
        <v>3</v>
      </c>
      <c r="W779" t="n">
        <v>0</v>
      </c>
      <c r="X779" s="6" t="n"/>
      <c r="Z779" s="6" t="n">
        <v>47330</v>
      </c>
      <c r="AA779" t="inlineStr">
        <is>
          <t>Endschlaufe - EndOfContract - DulyTP</t>
        </is>
      </c>
      <c r="AB779" s="6" t="n">
        <v>47330</v>
      </c>
      <c r="AC779" t="inlineStr"/>
      <c r="AD779" s="6" t="n">
        <v>47177</v>
      </c>
    </row>
    <row r="780">
      <c r="A780" t="inlineStr">
        <is>
          <t>V400008</t>
        </is>
      </c>
      <c r="B780" t="inlineStr">
        <is>
          <t>2021-2420</t>
        </is>
      </c>
      <c r="C780" t="n">
        <v>104</v>
      </c>
      <c r="D780" t="inlineStr">
        <is>
          <t>37 80 4694 500-2</t>
        </is>
      </c>
      <c r="E780" t="inlineStr">
        <is>
          <t>DB Cargo AG</t>
        </is>
      </c>
      <c r="F780" t="inlineStr">
        <is>
          <t>WBA</t>
        </is>
      </c>
      <c r="G780" t="inlineStr">
        <is>
          <t>80' 4-A CW</t>
        </is>
      </c>
      <c r="I780" s="6" t="n"/>
      <c r="J780" s="6" t="n"/>
      <c r="K780" t="inlineStr">
        <is>
          <t>run_initial_fixed_duration</t>
        </is>
      </c>
      <c r="L780" s="6" t="n">
        <v>45813</v>
      </c>
      <c r="M780" s="6" t="n">
        <v>47330</v>
      </c>
      <c r="N780" t="n">
        <v>2190</v>
      </c>
      <c r="O780" s="6" t="n">
        <v>47330</v>
      </c>
      <c r="S780" t="inlineStr">
        <is>
          <t>with various options</t>
        </is>
      </c>
      <c r="T780" s="6" t="n"/>
      <c r="U780" s="6" t="n"/>
      <c r="V780" t="n">
        <v>3</v>
      </c>
      <c r="W780" t="n">
        <v>0</v>
      </c>
      <c r="X780" s="6" t="n"/>
      <c r="Z780" s="6" t="n">
        <v>47330</v>
      </c>
      <c r="AA780" t="inlineStr">
        <is>
          <t>Endschlaufe - EndOfContract - DulyTP</t>
        </is>
      </c>
      <c r="AB780" s="6" t="n">
        <v>47330</v>
      </c>
      <c r="AC780" t="inlineStr"/>
      <c r="AD780" s="6" t="n">
        <v>47177</v>
      </c>
    </row>
    <row r="781">
      <c r="A781" t="inlineStr">
        <is>
          <t>V400008</t>
        </is>
      </c>
      <c r="B781" t="inlineStr">
        <is>
          <t>2021-2420</t>
        </is>
      </c>
      <c r="C781" t="n">
        <v>105</v>
      </c>
      <c r="D781" t="inlineStr">
        <is>
          <t>37 80 4694 502-8</t>
        </is>
      </c>
      <c r="E781" t="inlineStr">
        <is>
          <t>DB Cargo AG</t>
        </is>
      </c>
      <c r="F781" t="inlineStr">
        <is>
          <t>WBA</t>
        </is>
      </c>
      <c r="G781" t="inlineStr">
        <is>
          <t>80' 4-A CW</t>
        </is>
      </c>
      <c r="I781" s="6" t="n"/>
      <c r="J781" s="6" t="n"/>
      <c r="K781" t="inlineStr">
        <is>
          <t>run_initial_fixed_duration</t>
        </is>
      </c>
      <c r="L781" s="6" t="n">
        <v>45813</v>
      </c>
      <c r="M781" s="6" t="n">
        <v>47330</v>
      </c>
      <c r="N781" t="n">
        <v>2190</v>
      </c>
      <c r="O781" s="6" t="n">
        <v>47330</v>
      </c>
      <c r="S781" t="inlineStr">
        <is>
          <t>with various options</t>
        </is>
      </c>
      <c r="T781" s="6" t="n"/>
      <c r="U781" s="6" t="n"/>
      <c r="V781" t="n">
        <v>3</v>
      </c>
      <c r="W781" t="n">
        <v>0</v>
      </c>
      <c r="X781" s="6" t="n"/>
      <c r="Z781" s="6" t="n">
        <v>47330</v>
      </c>
      <c r="AA781" t="inlineStr">
        <is>
          <t>Endschlaufe - EndOfContract - DulyTP</t>
        </is>
      </c>
      <c r="AB781" s="6" t="n">
        <v>47330</v>
      </c>
      <c r="AC781" t="inlineStr"/>
      <c r="AD781" s="6" t="n">
        <v>47177</v>
      </c>
    </row>
    <row r="782">
      <c r="A782" t="inlineStr">
        <is>
          <t>V400008</t>
        </is>
      </c>
      <c r="B782" t="inlineStr">
        <is>
          <t>2021-2420</t>
        </is>
      </c>
      <c r="C782" t="n">
        <v>106</v>
      </c>
      <c r="D782" t="inlineStr">
        <is>
          <t>37 80 4694 503-6</t>
        </is>
      </c>
      <c r="E782" t="inlineStr">
        <is>
          <t>DB Cargo AG</t>
        </is>
      </c>
      <c r="F782" t="inlineStr">
        <is>
          <t>WBA</t>
        </is>
      </c>
      <c r="G782" t="inlineStr">
        <is>
          <t>80' 4-A CW</t>
        </is>
      </c>
      <c r="I782" s="6" t="n"/>
      <c r="J782" s="6" t="n"/>
      <c r="K782" t="inlineStr">
        <is>
          <t>run_initial_fixed_duration</t>
        </is>
      </c>
      <c r="L782" s="6" t="n">
        <v>45813</v>
      </c>
      <c r="M782" s="6" t="n">
        <v>47330</v>
      </c>
      <c r="N782" t="n">
        <v>2190</v>
      </c>
      <c r="O782" s="6" t="n">
        <v>47330</v>
      </c>
      <c r="S782" t="inlineStr">
        <is>
          <t>with various options</t>
        </is>
      </c>
      <c r="T782" s="6" t="n"/>
      <c r="U782" s="6" t="n"/>
      <c r="V782" t="n">
        <v>3</v>
      </c>
      <c r="W782" t="n">
        <v>0</v>
      </c>
      <c r="X782" s="6" t="n"/>
      <c r="Z782" s="6" t="n">
        <v>47330</v>
      </c>
      <c r="AA782" t="inlineStr">
        <is>
          <t>Endschlaufe - EndOfContract - DulyTP</t>
        </is>
      </c>
      <c r="AB782" s="6" t="n">
        <v>47330</v>
      </c>
      <c r="AC782" t="inlineStr"/>
      <c r="AD782" s="6" t="n">
        <v>47177</v>
      </c>
    </row>
    <row r="783">
      <c r="A783" t="inlineStr">
        <is>
          <t>V400008</t>
        </is>
      </c>
      <c r="B783" t="inlineStr">
        <is>
          <t>2021-2420</t>
        </is>
      </c>
      <c r="C783" t="n">
        <v>107</v>
      </c>
      <c r="D783" t="inlineStr">
        <is>
          <t>37 80 4694 504-4</t>
        </is>
      </c>
      <c r="E783" t="inlineStr">
        <is>
          <t>DB Cargo AG</t>
        </is>
      </c>
      <c r="F783" t="inlineStr">
        <is>
          <t>WBA</t>
        </is>
      </c>
      <c r="G783" t="inlineStr">
        <is>
          <t>80' 4-A CW</t>
        </is>
      </c>
      <c r="I783" s="6" t="n"/>
      <c r="J783" s="6" t="n"/>
      <c r="K783" t="inlineStr">
        <is>
          <t>run_initial_fixed_duration</t>
        </is>
      </c>
      <c r="L783" s="6" t="n">
        <v>45813</v>
      </c>
      <c r="M783" s="6" t="n">
        <v>47330</v>
      </c>
      <c r="N783" t="n">
        <v>2190</v>
      </c>
      <c r="O783" s="6" t="n">
        <v>47330</v>
      </c>
      <c r="S783" t="inlineStr">
        <is>
          <t>with various options</t>
        </is>
      </c>
      <c r="T783" s="6" t="n"/>
      <c r="U783" s="6" t="n"/>
      <c r="V783" t="n">
        <v>3</v>
      </c>
      <c r="W783" t="n">
        <v>0</v>
      </c>
      <c r="X783" s="6" t="n"/>
      <c r="Z783" s="6" t="n">
        <v>47330</v>
      </c>
      <c r="AA783" t="inlineStr">
        <is>
          <t>Endschlaufe - EndOfContract - DulyTP</t>
        </is>
      </c>
      <c r="AB783" s="6" t="n">
        <v>47330</v>
      </c>
      <c r="AC783" t="inlineStr"/>
      <c r="AD783" s="6" t="n">
        <v>47177</v>
      </c>
    </row>
    <row r="784">
      <c r="A784" t="inlineStr">
        <is>
          <t>V400008</t>
        </is>
      </c>
      <c r="B784" t="inlineStr">
        <is>
          <t>2021-2420</t>
        </is>
      </c>
      <c r="C784" t="n">
        <v>108</v>
      </c>
      <c r="D784" t="inlineStr">
        <is>
          <t>37 80 4694 505-1</t>
        </is>
      </c>
      <c r="E784" t="inlineStr">
        <is>
          <t>DB Cargo AG</t>
        </is>
      </c>
      <c r="F784" t="inlineStr">
        <is>
          <t>WBA</t>
        </is>
      </c>
      <c r="G784" t="inlineStr">
        <is>
          <t>80' 4-A CW</t>
        </is>
      </c>
      <c r="I784" s="6" t="n"/>
      <c r="J784" s="6" t="n"/>
      <c r="K784" t="inlineStr">
        <is>
          <t>run_initial_fixed_duration</t>
        </is>
      </c>
      <c r="L784" s="6" t="n">
        <v>45813</v>
      </c>
      <c r="M784" s="6" t="n">
        <v>47330</v>
      </c>
      <c r="N784" t="n">
        <v>2190</v>
      </c>
      <c r="O784" s="6" t="n">
        <v>47330</v>
      </c>
      <c r="S784" t="inlineStr">
        <is>
          <t>with various options</t>
        </is>
      </c>
      <c r="T784" s="6" t="n"/>
      <c r="U784" s="6" t="n"/>
      <c r="V784" t="n">
        <v>3</v>
      </c>
      <c r="W784" t="n">
        <v>0</v>
      </c>
      <c r="X784" s="6" t="n"/>
      <c r="Z784" s="6" t="n">
        <v>47330</v>
      </c>
      <c r="AA784" t="inlineStr">
        <is>
          <t>Endschlaufe - EndOfContract - DulyTP</t>
        </is>
      </c>
      <c r="AB784" s="6" t="n">
        <v>47330</v>
      </c>
      <c r="AC784" t="inlineStr"/>
      <c r="AD784" s="6" t="n">
        <v>47177</v>
      </c>
    </row>
    <row r="785">
      <c r="A785" t="inlineStr">
        <is>
          <t>V400008</t>
        </is>
      </c>
      <c r="B785" t="inlineStr">
        <is>
          <t>2021-2420</t>
        </is>
      </c>
      <c r="C785" t="n">
        <v>109</v>
      </c>
      <c r="D785" t="inlineStr">
        <is>
          <t>37 80 4694 506-9</t>
        </is>
      </c>
      <c r="E785" t="inlineStr">
        <is>
          <t>DB Cargo AG</t>
        </is>
      </c>
      <c r="F785" t="inlineStr">
        <is>
          <t>WBA</t>
        </is>
      </c>
      <c r="G785" t="inlineStr">
        <is>
          <t>80' 4-A CW</t>
        </is>
      </c>
      <c r="I785" s="6" t="n"/>
      <c r="J785" s="6" t="n"/>
      <c r="K785" t="inlineStr">
        <is>
          <t>run_initial_fixed_duration</t>
        </is>
      </c>
      <c r="L785" s="6" t="n">
        <v>45813</v>
      </c>
      <c r="M785" s="6" t="n">
        <v>47330</v>
      </c>
      <c r="N785" t="n">
        <v>2190</v>
      </c>
      <c r="O785" s="6" t="n">
        <v>47330</v>
      </c>
      <c r="S785" t="inlineStr">
        <is>
          <t>with various options</t>
        </is>
      </c>
      <c r="T785" s="6" t="n"/>
      <c r="U785" s="6" t="n"/>
      <c r="V785" t="n">
        <v>3</v>
      </c>
      <c r="W785" t="n">
        <v>0</v>
      </c>
      <c r="X785" s="6" t="n"/>
      <c r="Z785" s="6" t="n">
        <v>47330</v>
      </c>
      <c r="AA785" t="inlineStr">
        <is>
          <t>Endschlaufe - EndOfContract - DulyTP</t>
        </is>
      </c>
      <c r="AB785" s="6" t="n">
        <v>47330</v>
      </c>
      <c r="AC785" t="inlineStr"/>
      <c r="AD785" s="6" t="n">
        <v>47177</v>
      </c>
    </row>
    <row r="786">
      <c r="A786" t="inlineStr">
        <is>
          <t>V400008</t>
        </is>
      </c>
      <c r="B786" t="inlineStr">
        <is>
          <t>2021-2420</t>
        </is>
      </c>
      <c r="C786" t="n">
        <v>110</v>
      </c>
      <c r="D786" t="inlineStr">
        <is>
          <t>37 80 4694 507-7</t>
        </is>
      </c>
      <c r="E786" t="inlineStr">
        <is>
          <t>DB Cargo AG</t>
        </is>
      </c>
      <c r="F786" t="inlineStr">
        <is>
          <t>WBA</t>
        </is>
      </c>
      <c r="G786" t="inlineStr">
        <is>
          <t>80' 4-A CW</t>
        </is>
      </c>
      <c r="I786" s="6" t="n"/>
      <c r="J786" s="6" t="n"/>
      <c r="K786" t="inlineStr">
        <is>
          <t>run_initial_fixed_duration</t>
        </is>
      </c>
      <c r="L786" s="6" t="n">
        <v>45813</v>
      </c>
      <c r="M786" s="6" t="n">
        <v>47330</v>
      </c>
      <c r="N786" t="n">
        <v>2190</v>
      </c>
      <c r="O786" s="6" t="n">
        <v>47330</v>
      </c>
      <c r="S786" t="inlineStr">
        <is>
          <t>with various options</t>
        </is>
      </c>
      <c r="T786" s="6" t="n"/>
      <c r="U786" s="6" t="n"/>
      <c r="V786" t="n">
        <v>3</v>
      </c>
      <c r="W786" t="n">
        <v>0</v>
      </c>
      <c r="X786" s="6" t="n"/>
      <c r="Z786" s="6" t="n">
        <v>47330</v>
      </c>
      <c r="AA786" t="inlineStr">
        <is>
          <t>Endschlaufe - EndOfContract - DulyTP</t>
        </is>
      </c>
      <c r="AB786" s="6" t="n">
        <v>47330</v>
      </c>
      <c r="AC786" t="inlineStr"/>
      <c r="AD786" s="6" t="n">
        <v>47177</v>
      </c>
    </row>
    <row r="787">
      <c r="A787" t="inlineStr">
        <is>
          <t>V400008</t>
        </is>
      </c>
      <c r="B787" t="inlineStr">
        <is>
          <t>2021-2420</t>
        </is>
      </c>
      <c r="C787" t="n">
        <v>111</v>
      </c>
      <c r="D787" t="inlineStr">
        <is>
          <t>37 80 4694 509-3</t>
        </is>
      </c>
      <c r="E787" t="inlineStr">
        <is>
          <t>DB Cargo AG</t>
        </is>
      </c>
      <c r="F787" t="inlineStr">
        <is>
          <t>WBA</t>
        </is>
      </c>
      <c r="G787" t="inlineStr">
        <is>
          <t>80' 4-A CW</t>
        </is>
      </c>
      <c r="I787" s="6" t="n"/>
      <c r="J787" s="6" t="n"/>
      <c r="K787" t="inlineStr">
        <is>
          <t>run_initial_fixed_duration</t>
        </is>
      </c>
      <c r="L787" s="6" t="n">
        <v>45813</v>
      </c>
      <c r="M787" s="6" t="n">
        <v>47330</v>
      </c>
      <c r="N787" t="n">
        <v>2190</v>
      </c>
      <c r="O787" s="6" t="n">
        <v>47330</v>
      </c>
      <c r="S787" t="inlineStr">
        <is>
          <t>with various options</t>
        </is>
      </c>
      <c r="T787" s="6" t="n"/>
      <c r="U787" s="6" t="n"/>
      <c r="V787" t="n">
        <v>3</v>
      </c>
      <c r="W787" t="n">
        <v>0</v>
      </c>
      <c r="X787" s="6" t="n"/>
      <c r="Z787" s="6" t="n">
        <v>47330</v>
      </c>
      <c r="AA787" t="inlineStr">
        <is>
          <t>Endschlaufe - EndOfContract - DulyTP</t>
        </is>
      </c>
      <c r="AB787" s="6" t="n">
        <v>47330</v>
      </c>
      <c r="AC787" t="inlineStr"/>
      <c r="AD787" s="6" t="n">
        <v>47177</v>
      </c>
    </row>
    <row r="788">
      <c r="A788" t="inlineStr">
        <is>
          <t>V400008</t>
        </is>
      </c>
      <c r="B788" t="inlineStr">
        <is>
          <t>2021-2420</t>
        </is>
      </c>
      <c r="C788" t="n">
        <v>112</v>
      </c>
      <c r="D788" t="inlineStr">
        <is>
          <t>37 80 4694 519-2</t>
        </is>
      </c>
      <c r="E788" t="inlineStr">
        <is>
          <t>DB Cargo AG</t>
        </is>
      </c>
      <c r="F788" t="inlineStr">
        <is>
          <t>WBA</t>
        </is>
      </c>
      <c r="G788" t="inlineStr">
        <is>
          <t>80' 4-A CW</t>
        </is>
      </c>
      <c r="I788" s="6" t="n"/>
      <c r="J788" s="6" t="n"/>
      <c r="K788" t="inlineStr">
        <is>
          <t>run_initial_fixed_duration</t>
        </is>
      </c>
      <c r="L788" s="6" t="n">
        <v>45813</v>
      </c>
      <c r="M788" s="6" t="n">
        <v>47330</v>
      </c>
      <c r="N788" t="n">
        <v>2190</v>
      </c>
      <c r="O788" s="6" t="n">
        <v>47330</v>
      </c>
      <c r="S788" t="inlineStr">
        <is>
          <t>with various options</t>
        </is>
      </c>
      <c r="T788" s="6" t="n"/>
      <c r="U788" s="6" t="n"/>
      <c r="V788" t="n">
        <v>3</v>
      </c>
      <c r="W788" t="n">
        <v>0</v>
      </c>
      <c r="X788" s="6" t="n"/>
      <c r="Z788" s="6" t="n">
        <v>47330</v>
      </c>
      <c r="AA788" t="inlineStr">
        <is>
          <t>Endschlaufe - EndOfContract - DulyTP</t>
        </is>
      </c>
      <c r="AB788" s="6" t="n">
        <v>47330</v>
      </c>
      <c r="AC788" t="inlineStr"/>
      <c r="AD788" s="6" t="n">
        <v>47177</v>
      </c>
    </row>
    <row r="789">
      <c r="A789" t="inlineStr">
        <is>
          <t>V400008</t>
        </is>
      </c>
      <c r="B789" t="inlineStr">
        <is>
          <t>2021-2420</t>
        </is>
      </c>
      <c r="C789" t="n">
        <v>113</v>
      </c>
      <c r="D789" t="inlineStr">
        <is>
          <t>37 80 4694 520-0</t>
        </is>
      </c>
      <c r="E789" t="inlineStr">
        <is>
          <t>DB Cargo AG</t>
        </is>
      </c>
      <c r="F789" t="inlineStr">
        <is>
          <t>WBA</t>
        </is>
      </c>
      <c r="G789" t="inlineStr">
        <is>
          <t>80' 4-A CW</t>
        </is>
      </c>
      <c r="I789" s="6" t="n"/>
      <c r="J789" s="6" t="n"/>
      <c r="K789" t="inlineStr">
        <is>
          <t>run_initial_fixed_duration</t>
        </is>
      </c>
      <c r="L789" s="6" t="n">
        <v>45813</v>
      </c>
      <c r="M789" s="6" t="n">
        <v>47330</v>
      </c>
      <c r="N789" t="n">
        <v>2190</v>
      </c>
      <c r="O789" s="6" t="n">
        <v>47330</v>
      </c>
      <c r="S789" t="inlineStr">
        <is>
          <t>with various options</t>
        </is>
      </c>
      <c r="T789" s="6" t="n"/>
      <c r="U789" s="6" t="n"/>
      <c r="V789" t="n">
        <v>3</v>
      </c>
      <c r="W789" t="n">
        <v>0</v>
      </c>
      <c r="X789" s="6" t="n"/>
      <c r="Z789" s="6" t="n">
        <v>47330</v>
      </c>
      <c r="AA789" t="inlineStr">
        <is>
          <t>Endschlaufe - EndOfContract - DulyTP</t>
        </is>
      </c>
      <c r="AB789" s="6" t="n">
        <v>47330</v>
      </c>
      <c r="AC789" t="inlineStr"/>
      <c r="AD789" s="6" t="n">
        <v>47177</v>
      </c>
    </row>
    <row r="790">
      <c r="A790" t="inlineStr">
        <is>
          <t>V400008</t>
        </is>
      </c>
      <c r="B790" t="inlineStr">
        <is>
          <t>2021-2420</t>
        </is>
      </c>
      <c r="C790" t="n">
        <v>114</v>
      </c>
      <c r="D790" t="inlineStr">
        <is>
          <t>37 80 4694 522-6</t>
        </is>
      </c>
      <c r="E790" t="inlineStr">
        <is>
          <t>DB Cargo AG</t>
        </is>
      </c>
      <c r="F790" t="inlineStr">
        <is>
          <t>WBA</t>
        </is>
      </c>
      <c r="G790" t="inlineStr">
        <is>
          <t>80' 4-A CW</t>
        </is>
      </c>
      <c r="I790" s="6" t="n"/>
      <c r="J790" s="6" t="n"/>
      <c r="K790" t="inlineStr">
        <is>
          <t>run_initial_fixed_duration</t>
        </is>
      </c>
      <c r="L790" s="6" t="n">
        <v>45813</v>
      </c>
      <c r="M790" s="6" t="n">
        <v>47330</v>
      </c>
      <c r="N790" t="n">
        <v>2190</v>
      </c>
      <c r="O790" s="6" t="n">
        <v>47330</v>
      </c>
      <c r="S790" t="inlineStr">
        <is>
          <t>with various options</t>
        </is>
      </c>
      <c r="T790" s="6" t="n"/>
      <c r="U790" s="6" t="n"/>
      <c r="V790" t="n">
        <v>3</v>
      </c>
      <c r="W790" t="n">
        <v>0</v>
      </c>
      <c r="X790" s="6" t="n"/>
      <c r="Z790" s="6" t="n">
        <v>47330</v>
      </c>
      <c r="AA790" t="inlineStr">
        <is>
          <t>Endschlaufe - EndOfContract - DulyTP</t>
        </is>
      </c>
      <c r="AB790" s="6" t="n">
        <v>47330</v>
      </c>
      <c r="AC790" t="inlineStr"/>
      <c r="AD790" s="6" t="n">
        <v>47177</v>
      </c>
    </row>
    <row r="791">
      <c r="A791" t="inlineStr">
        <is>
          <t>V400008</t>
        </is>
      </c>
      <c r="B791" t="inlineStr">
        <is>
          <t>2021-2420</t>
        </is>
      </c>
      <c r="C791" t="n">
        <v>115</v>
      </c>
      <c r="D791" t="inlineStr">
        <is>
          <t>37 80 4694 529-1</t>
        </is>
      </c>
      <c r="E791" t="inlineStr">
        <is>
          <t>DB Cargo AG</t>
        </is>
      </c>
      <c r="F791" t="inlineStr">
        <is>
          <t>WBA</t>
        </is>
      </c>
      <c r="G791" t="inlineStr">
        <is>
          <t>80' 4-A CW</t>
        </is>
      </c>
      <c r="I791" s="6" t="n"/>
      <c r="J791" s="6" t="n"/>
      <c r="K791" t="inlineStr">
        <is>
          <t>run_initial_fixed_duration</t>
        </is>
      </c>
      <c r="L791" s="6" t="n">
        <v>45813</v>
      </c>
      <c r="M791" s="6" t="n">
        <v>47330</v>
      </c>
      <c r="N791" t="n">
        <v>2190</v>
      </c>
      <c r="O791" s="6" t="n">
        <v>47330</v>
      </c>
      <c r="S791" t="inlineStr">
        <is>
          <t>with various options</t>
        </is>
      </c>
      <c r="T791" s="6" t="n"/>
      <c r="U791" s="6" t="n"/>
      <c r="V791" t="n">
        <v>3</v>
      </c>
      <c r="W791" t="n">
        <v>0</v>
      </c>
      <c r="X791" s="6" t="n"/>
      <c r="Z791" s="6" t="n">
        <v>47330</v>
      </c>
      <c r="AA791" t="inlineStr">
        <is>
          <t>Endschlaufe - EndOfContract - DulyTP</t>
        </is>
      </c>
      <c r="AB791" s="6" t="n">
        <v>47330</v>
      </c>
      <c r="AC791" t="inlineStr"/>
      <c r="AD791" s="6" t="n">
        <v>47177</v>
      </c>
    </row>
    <row r="792">
      <c r="A792" t="inlineStr">
        <is>
          <t>V400010</t>
        </is>
      </c>
      <c r="B792" t="inlineStr">
        <is>
          <t>2021-2420</t>
        </is>
      </c>
      <c r="C792" t="n">
        <v>1</v>
      </c>
      <c r="D792" t="inlineStr">
        <is>
          <t>37 80 4980 251-5</t>
        </is>
      </c>
      <c r="E792" t="inlineStr">
        <is>
          <t>DB Cargo AG</t>
        </is>
      </c>
      <c r="F792" t="inlineStr">
        <is>
          <t>WBA</t>
        </is>
      </c>
      <c r="G792" t="inlineStr">
        <is>
          <t>80' 6-A CW</t>
        </is>
      </c>
      <c r="H792" t="n">
        <v>0</v>
      </c>
      <c r="I792" s="6" t="n">
        <v>0</v>
      </c>
      <c r="J792" s="6" t="n">
        <v>0</v>
      </c>
      <c r="K792" t="inlineStr">
        <is>
          <t>run_initial</t>
        </is>
      </c>
      <c r="L792" s="6" t="n">
        <v>45891</v>
      </c>
      <c r="M792" s="6" t="n">
        <v>47330</v>
      </c>
      <c r="N792" t="n">
        <v>1429</v>
      </c>
      <c r="O792" s="6" t="n">
        <v>47330</v>
      </c>
      <c r="S792" t="inlineStr">
        <is>
          <t>with various options</t>
        </is>
      </c>
      <c r="T792" s="6" t="n"/>
      <c r="U792" s="6" t="n"/>
      <c r="V792" t="n">
        <v>3</v>
      </c>
      <c r="W792" t="n">
        <v>0</v>
      </c>
      <c r="X792" s="6" t="n"/>
      <c r="Z792" s="6" t="n">
        <v>47330</v>
      </c>
      <c r="AA792" t="inlineStr">
        <is>
          <t>Endschlaufe - EndOfContract - DulyTP</t>
        </is>
      </c>
      <c r="AB792" s="6" t="n">
        <v>47330</v>
      </c>
      <c r="AC792" t="inlineStr"/>
      <c r="AD792" s="6" t="n">
        <v>47177</v>
      </c>
    </row>
    <row r="793">
      <c r="A793" t="inlineStr">
        <is>
          <t>V400010</t>
        </is>
      </c>
      <c r="B793" t="inlineStr">
        <is>
          <t>2021-2420</t>
        </is>
      </c>
      <c r="C793" t="n">
        <v>2</v>
      </c>
      <c r="D793" t="inlineStr">
        <is>
          <t>37 80 4980 252-3</t>
        </is>
      </c>
      <c r="E793" t="inlineStr">
        <is>
          <t>DB Cargo AG</t>
        </is>
      </c>
      <c r="F793" t="inlineStr">
        <is>
          <t>WBA</t>
        </is>
      </c>
      <c r="G793" t="inlineStr">
        <is>
          <t>80' 6-A CW</t>
        </is>
      </c>
      <c r="H793" t="n">
        <v>0</v>
      </c>
      <c r="I793" s="6" t="n">
        <v>0</v>
      </c>
      <c r="J793" s="6" t="n">
        <v>0</v>
      </c>
      <c r="K793" t="inlineStr">
        <is>
          <t>run_initial</t>
        </is>
      </c>
      <c r="L793" s="6" t="n">
        <v>45891</v>
      </c>
      <c r="M793" s="6" t="n">
        <v>47330</v>
      </c>
      <c r="N793" t="n">
        <v>1429</v>
      </c>
      <c r="O793" s="6" t="n">
        <v>47330</v>
      </c>
      <c r="S793" t="inlineStr">
        <is>
          <t>with various options</t>
        </is>
      </c>
      <c r="T793" s="6" t="n"/>
      <c r="U793" s="6" t="n"/>
      <c r="V793" t="n">
        <v>3</v>
      </c>
      <c r="W793" t="n">
        <v>0</v>
      </c>
      <c r="X793" s="6" t="n"/>
      <c r="Z793" s="6" t="n">
        <v>47330</v>
      </c>
      <c r="AA793" t="inlineStr">
        <is>
          <t>Endschlaufe - EndOfContract - DulyTP</t>
        </is>
      </c>
      <c r="AB793" s="6" t="n">
        <v>47330</v>
      </c>
      <c r="AC793" t="inlineStr"/>
      <c r="AD793" s="6" t="n">
        <v>47177</v>
      </c>
    </row>
    <row r="794">
      <c r="A794" t="inlineStr">
        <is>
          <t>V400010</t>
        </is>
      </c>
      <c r="B794" t="inlineStr">
        <is>
          <t>2021-2420</t>
        </is>
      </c>
      <c r="C794" t="n">
        <v>3</v>
      </c>
      <c r="D794" t="inlineStr">
        <is>
          <t>37 80 4980 253-1</t>
        </is>
      </c>
      <c r="E794" t="inlineStr">
        <is>
          <t>DB Cargo AG</t>
        </is>
      </c>
      <c r="F794" t="inlineStr">
        <is>
          <t>WBA</t>
        </is>
      </c>
      <c r="G794" t="inlineStr">
        <is>
          <t>80' 6-A CW</t>
        </is>
      </c>
      <c r="H794" t="n">
        <v>0</v>
      </c>
      <c r="I794" s="6" t="n">
        <v>0</v>
      </c>
      <c r="J794" s="6" t="n">
        <v>0</v>
      </c>
      <c r="K794" t="inlineStr">
        <is>
          <t>run_initial</t>
        </is>
      </c>
      <c r="L794" s="6" t="n">
        <v>45891</v>
      </c>
      <c r="M794" s="6" t="n">
        <v>47330</v>
      </c>
      <c r="N794" t="n">
        <v>1429</v>
      </c>
      <c r="O794" s="6" t="n">
        <v>47330</v>
      </c>
      <c r="S794" t="inlineStr">
        <is>
          <t>with various options</t>
        </is>
      </c>
      <c r="T794" s="6" t="n"/>
      <c r="U794" s="6" t="n"/>
      <c r="V794" t="n">
        <v>3</v>
      </c>
      <c r="W794" t="n">
        <v>0</v>
      </c>
      <c r="X794" s="6" t="n"/>
      <c r="Z794" s="6" t="n">
        <v>47330</v>
      </c>
      <c r="AA794" t="inlineStr">
        <is>
          <t>Endschlaufe - EndOfContract - DulyTP</t>
        </is>
      </c>
      <c r="AB794" s="6" t="n">
        <v>47330</v>
      </c>
      <c r="AC794" t="inlineStr"/>
      <c r="AD794" s="6" t="n">
        <v>47177</v>
      </c>
    </row>
    <row r="795">
      <c r="A795" t="inlineStr">
        <is>
          <t>V400010</t>
        </is>
      </c>
      <c r="B795" t="inlineStr">
        <is>
          <t>2021-2420</t>
        </is>
      </c>
      <c r="C795" t="n">
        <v>4</v>
      </c>
      <c r="D795" t="inlineStr">
        <is>
          <t>37 80 4980 254-9</t>
        </is>
      </c>
      <c r="E795" t="inlineStr">
        <is>
          <t>DB Cargo AG</t>
        </is>
      </c>
      <c r="F795" t="inlineStr">
        <is>
          <t>WBA</t>
        </is>
      </c>
      <c r="G795" t="inlineStr">
        <is>
          <t>80' 6-A CW</t>
        </is>
      </c>
      <c r="H795" t="n">
        <v>0</v>
      </c>
      <c r="I795" s="6" t="n">
        <v>0</v>
      </c>
      <c r="J795" s="6" t="n">
        <v>0</v>
      </c>
      <c r="K795" t="inlineStr">
        <is>
          <t>run_initial</t>
        </is>
      </c>
      <c r="L795" s="6" t="n">
        <v>45891</v>
      </c>
      <c r="M795" s="6" t="n">
        <v>47330</v>
      </c>
      <c r="N795" t="n">
        <v>1429</v>
      </c>
      <c r="O795" s="6" t="n">
        <v>47330</v>
      </c>
      <c r="S795" t="inlineStr">
        <is>
          <t>with various options</t>
        </is>
      </c>
      <c r="T795" s="6" t="n"/>
      <c r="U795" s="6" t="n"/>
      <c r="V795" t="n">
        <v>3</v>
      </c>
      <c r="W795" t="n">
        <v>0</v>
      </c>
      <c r="X795" s="6" t="n"/>
      <c r="Z795" s="6" t="n">
        <v>47330</v>
      </c>
      <c r="AA795" t="inlineStr">
        <is>
          <t>Endschlaufe - EndOfContract - DulyTP</t>
        </is>
      </c>
      <c r="AB795" s="6" t="n">
        <v>47330</v>
      </c>
      <c r="AC795" t="inlineStr"/>
      <c r="AD795" s="6" t="n">
        <v>47177</v>
      </c>
    </row>
    <row r="796">
      <c r="A796" t="inlineStr">
        <is>
          <t>V400010</t>
        </is>
      </c>
      <c r="B796" t="inlineStr">
        <is>
          <t>2021-2420</t>
        </is>
      </c>
      <c r="C796" t="n">
        <v>5</v>
      </c>
      <c r="D796" t="inlineStr">
        <is>
          <t>37 80 4980 255-6</t>
        </is>
      </c>
      <c r="E796" t="inlineStr">
        <is>
          <t>DB Cargo AG</t>
        </is>
      </c>
      <c r="F796" t="inlineStr">
        <is>
          <t>WBA</t>
        </is>
      </c>
      <c r="G796" t="inlineStr">
        <is>
          <t>80' 6-A CW</t>
        </is>
      </c>
      <c r="H796" t="n">
        <v>0</v>
      </c>
      <c r="I796" s="6" t="n">
        <v>0</v>
      </c>
      <c r="J796" s="6" t="n">
        <v>0</v>
      </c>
      <c r="K796" t="inlineStr">
        <is>
          <t>run_initial</t>
        </is>
      </c>
      <c r="L796" s="6" t="n">
        <v>45891</v>
      </c>
      <c r="M796" s="6" t="n">
        <v>47330</v>
      </c>
      <c r="N796" t="n">
        <v>1429</v>
      </c>
      <c r="O796" s="6" t="n">
        <v>47330</v>
      </c>
      <c r="S796" t="inlineStr">
        <is>
          <t>with various options</t>
        </is>
      </c>
      <c r="T796" s="6" t="n"/>
      <c r="U796" s="6" t="n"/>
      <c r="V796" t="n">
        <v>3</v>
      </c>
      <c r="W796" t="n">
        <v>0</v>
      </c>
      <c r="X796" s="6" t="n"/>
      <c r="Z796" s="6" t="n">
        <v>47330</v>
      </c>
      <c r="AA796" t="inlineStr">
        <is>
          <t>Endschlaufe - EndOfContract - DulyTP</t>
        </is>
      </c>
      <c r="AB796" s="6" t="n">
        <v>47330</v>
      </c>
      <c r="AC796" t="inlineStr"/>
      <c r="AD796" s="6" t="n">
        <v>47177</v>
      </c>
    </row>
    <row r="797">
      <c r="A797" t="inlineStr">
        <is>
          <t>V400010</t>
        </is>
      </c>
      <c r="B797" t="inlineStr">
        <is>
          <t>2021-2420</t>
        </is>
      </c>
      <c r="C797" t="n">
        <v>6</v>
      </c>
      <c r="D797" t="inlineStr">
        <is>
          <t>37 80 4980 259-8</t>
        </is>
      </c>
      <c r="E797" t="inlineStr">
        <is>
          <t>DB Cargo AG</t>
        </is>
      </c>
      <c r="F797" t="inlineStr">
        <is>
          <t>WBA</t>
        </is>
      </c>
      <c r="G797" t="inlineStr">
        <is>
          <t>80' 6-A CW</t>
        </is>
      </c>
      <c r="H797" t="n">
        <v>0</v>
      </c>
      <c r="I797" s="6" t="n">
        <v>0</v>
      </c>
      <c r="J797" s="6" t="n">
        <v>0</v>
      </c>
      <c r="K797" t="inlineStr">
        <is>
          <t>run_initial</t>
        </is>
      </c>
      <c r="L797" s="6" t="n">
        <v>45891</v>
      </c>
      <c r="M797" s="6" t="n">
        <v>47330</v>
      </c>
      <c r="N797" t="n">
        <v>1429</v>
      </c>
      <c r="O797" s="6" t="n">
        <v>47330</v>
      </c>
      <c r="S797" t="inlineStr">
        <is>
          <t>with various options</t>
        </is>
      </c>
      <c r="T797" s="6" t="n"/>
      <c r="U797" s="6" t="n"/>
      <c r="V797" t="n">
        <v>3</v>
      </c>
      <c r="W797" t="n">
        <v>0</v>
      </c>
      <c r="X797" s="6" t="n"/>
      <c r="Z797" s="6" t="n">
        <v>47330</v>
      </c>
      <c r="AA797" t="inlineStr">
        <is>
          <t>Endschlaufe - EndOfContract - DulyTP</t>
        </is>
      </c>
      <c r="AB797" s="6" t="n">
        <v>47330</v>
      </c>
      <c r="AC797" t="inlineStr"/>
      <c r="AD797" s="6" t="n">
        <v>47177</v>
      </c>
    </row>
    <row r="798">
      <c r="A798" t="inlineStr">
        <is>
          <t>V400010</t>
        </is>
      </c>
      <c r="B798" t="inlineStr">
        <is>
          <t>2021-2420</t>
        </is>
      </c>
      <c r="C798" t="n">
        <v>7</v>
      </c>
      <c r="D798" t="inlineStr">
        <is>
          <t>37 80 4980 260-6</t>
        </is>
      </c>
      <c r="E798" t="inlineStr">
        <is>
          <t>DB Cargo AG</t>
        </is>
      </c>
      <c r="F798" t="inlineStr">
        <is>
          <t>WBA</t>
        </is>
      </c>
      <c r="G798" t="inlineStr">
        <is>
          <t>80' 6-A CW</t>
        </is>
      </c>
      <c r="H798" t="n">
        <v>0</v>
      </c>
      <c r="I798" s="6" t="n">
        <v>0</v>
      </c>
      <c r="J798" s="6" t="n">
        <v>0</v>
      </c>
      <c r="K798" t="inlineStr">
        <is>
          <t>run_initial</t>
        </is>
      </c>
      <c r="L798" s="6" t="n">
        <v>45891</v>
      </c>
      <c r="M798" s="6" t="n">
        <v>47330</v>
      </c>
      <c r="N798" t="n">
        <v>1429</v>
      </c>
      <c r="O798" s="6" t="n">
        <v>47330</v>
      </c>
      <c r="S798" t="inlineStr">
        <is>
          <t>with various options</t>
        </is>
      </c>
      <c r="T798" s="6" t="n"/>
      <c r="U798" s="6" t="n"/>
      <c r="V798" t="n">
        <v>3</v>
      </c>
      <c r="W798" t="n">
        <v>0</v>
      </c>
      <c r="X798" s="6" t="n"/>
      <c r="Z798" s="6" t="n">
        <v>47330</v>
      </c>
      <c r="AA798" t="inlineStr">
        <is>
          <t>Endschlaufe - EndOfContract - DulyTP</t>
        </is>
      </c>
      <c r="AB798" s="6" t="n">
        <v>47330</v>
      </c>
      <c r="AC798" t="inlineStr"/>
      <c r="AD798" s="6" t="n">
        <v>47177</v>
      </c>
    </row>
    <row r="799">
      <c r="A799" t="inlineStr">
        <is>
          <t>V400010</t>
        </is>
      </c>
      <c r="B799" t="inlineStr">
        <is>
          <t>2021-2420</t>
        </is>
      </c>
      <c r="C799" t="n">
        <v>8</v>
      </c>
      <c r="D799" t="inlineStr">
        <is>
          <t>37 80 4980 600-3</t>
        </is>
      </c>
      <c r="E799" t="inlineStr">
        <is>
          <t>DB Cargo AG</t>
        </is>
      </c>
      <c r="F799" t="inlineStr">
        <is>
          <t>WBA</t>
        </is>
      </c>
      <c r="G799" t="inlineStr">
        <is>
          <t>80' 6-A CW</t>
        </is>
      </c>
      <c r="H799" t="n">
        <v>0</v>
      </c>
      <c r="I799" s="6" t="n">
        <v>0</v>
      </c>
      <c r="J799" s="6" t="n">
        <v>0</v>
      </c>
      <c r="K799" t="inlineStr">
        <is>
          <t>run_initial</t>
        </is>
      </c>
      <c r="L799" s="6" t="n">
        <v>45891</v>
      </c>
      <c r="M799" s="6" t="n">
        <v>47330</v>
      </c>
      <c r="N799" t="n">
        <v>1429</v>
      </c>
      <c r="O799" s="6" t="n">
        <v>47330</v>
      </c>
      <c r="S799" t="inlineStr">
        <is>
          <t>with various options</t>
        </is>
      </c>
      <c r="T799" s="6" t="n"/>
      <c r="U799" s="6" t="n"/>
      <c r="V799" t="n">
        <v>3</v>
      </c>
      <c r="W799" t="n">
        <v>0</v>
      </c>
      <c r="X799" s="6" t="n"/>
      <c r="Z799" s="6" t="n">
        <v>47330</v>
      </c>
      <c r="AA799" t="inlineStr">
        <is>
          <t>Endschlaufe - EndOfContract - DulyTP</t>
        </is>
      </c>
      <c r="AB799" s="6" t="n">
        <v>47330</v>
      </c>
      <c r="AC799" t="inlineStr"/>
      <c r="AD799" s="6" t="n">
        <v>47177</v>
      </c>
    </row>
    <row r="800">
      <c r="A800" t="inlineStr">
        <is>
          <t>V400010</t>
        </is>
      </c>
      <c r="B800" t="inlineStr">
        <is>
          <t>2021-2420</t>
        </is>
      </c>
      <c r="C800" t="n">
        <v>9</v>
      </c>
      <c r="D800" t="inlineStr">
        <is>
          <t>37 80 4980 603-7</t>
        </is>
      </c>
      <c r="E800" t="inlineStr">
        <is>
          <t>DB Cargo AG</t>
        </is>
      </c>
      <c r="F800" t="inlineStr">
        <is>
          <t>WBA</t>
        </is>
      </c>
      <c r="G800" t="inlineStr">
        <is>
          <t>80' 6-A CW</t>
        </is>
      </c>
      <c r="H800" t="n">
        <v>0</v>
      </c>
      <c r="I800" s="6" t="n">
        <v>0</v>
      </c>
      <c r="J800" s="6" t="n">
        <v>0</v>
      </c>
      <c r="K800" t="inlineStr">
        <is>
          <t>run_initial</t>
        </is>
      </c>
      <c r="L800" s="6" t="n">
        <v>45891</v>
      </c>
      <c r="M800" s="6" t="n">
        <v>47330</v>
      </c>
      <c r="N800" t="n">
        <v>1429</v>
      </c>
      <c r="O800" s="6" t="n">
        <v>47330</v>
      </c>
      <c r="S800" t="inlineStr">
        <is>
          <t>with various options</t>
        </is>
      </c>
      <c r="T800" s="6" t="n"/>
      <c r="U800" s="6" t="n"/>
      <c r="V800" t="n">
        <v>3</v>
      </c>
      <c r="W800" t="n">
        <v>0</v>
      </c>
      <c r="X800" s="6" t="n"/>
      <c r="Z800" s="6" t="n">
        <v>47330</v>
      </c>
      <c r="AA800" t="inlineStr">
        <is>
          <t>Endschlaufe - EndOfContract - DulyTP</t>
        </is>
      </c>
      <c r="AB800" s="6" t="n">
        <v>47330</v>
      </c>
      <c r="AC800" t="inlineStr"/>
      <c r="AD800" s="6" t="n">
        <v>47177</v>
      </c>
    </row>
    <row r="801">
      <c r="A801" t="inlineStr">
        <is>
          <t>V400010</t>
        </is>
      </c>
      <c r="B801" t="inlineStr">
        <is>
          <t>2021-2420</t>
        </is>
      </c>
      <c r="C801" t="n">
        <v>10</v>
      </c>
      <c r="D801" t="inlineStr">
        <is>
          <t>37 80 4980 609-4</t>
        </is>
      </c>
      <c r="E801" t="inlineStr">
        <is>
          <t>DB Cargo AG</t>
        </is>
      </c>
      <c r="F801" t="inlineStr">
        <is>
          <t>WBA</t>
        </is>
      </c>
      <c r="G801" t="inlineStr">
        <is>
          <t>80' 6-A CW</t>
        </is>
      </c>
      <c r="H801" t="n">
        <v>0</v>
      </c>
      <c r="I801" s="6" t="n">
        <v>0</v>
      </c>
      <c r="J801" s="6" t="n">
        <v>0</v>
      </c>
      <c r="K801" t="inlineStr">
        <is>
          <t>run_initial</t>
        </is>
      </c>
      <c r="L801" s="6" t="n">
        <v>45891</v>
      </c>
      <c r="M801" s="6" t="n">
        <v>47330</v>
      </c>
      <c r="N801" t="n">
        <v>1429</v>
      </c>
      <c r="O801" s="6" t="n">
        <v>47330</v>
      </c>
      <c r="S801" t="inlineStr">
        <is>
          <t>with various options</t>
        </is>
      </c>
      <c r="T801" s="6" t="n"/>
      <c r="U801" s="6" t="n"/>
      <c r="V801" t="n">
        <v>3</v>
      </c>
      <c r="W801" t="n">
        <v>0</v>
      </c>
      <c r="X801" s="6" t="n"/>
      <c r="Z801" s="6" t="n">
        <v>47330</v>
      </c>
      <c r="AA801" t="inlineStr">
        <is>
          <t>Endschlaufe - EndOfContract - DulyTP</t>
        </is>
      </c>
      <c r="AB801" s="6" t="n">
        <v>47330</v>
      </c>
      <c r="AC801" t="inlineStr"/>
      <c r="AD801" s="6" t="n">
        <v>47177</v>
      </c>
    </row>
    <row r="802">
      <c r="A802" t="inlineStr">
        <is>
          <t>V400010</t>
        </is>
      </c>
      <c r="B802" t="inlineStr">
        <is>
          <t>2021-2420</t>
        </is>
      </c>
      <c r="C802" t="n">
        <v>11</v>
      </c>
      <c r="D802" t="inlineStr">
        <is>
          <t>37 80 4980 610-2</t>
        </is>
      </c>
      <c r="E802" t="inlineStr">
        <is>
          <t>DB Cargo AG</t>
        </is>
      </c>
      <c r="F802" t="inlineStr">
        <is>
          <t>WBA</t>
        </is>
      </c>
      <c r="G802" t="inlineStr">
        <is>
          <t>80' 6-A CW</t>
        </is>
      </c>
      <c r="H802" t="n">
        <v>0</v>
      </c>
      <c r="I802" s="6" t="n">
        <v>0</v>
      </c>
      <c r="J802" s="6" t="n">
        <v>0</v>
      </c>
      <c r="K802" t="inlineStr">
        <is>
          <t>run_initial</t>
        </is>
      </c>
      <c r="L802" s="6" t="n">
        <v>45891</v>
      </c>
      <c r="M802" s="6" t="n">
        <v>47330</v>
      </c>
      <c r="N802" t="n">
        <v>1429</v>
      </c>
      <c r="O802" s="6" t="n">
        <v>47330</v>
      </c>
      <c r="S802" t="inlineStr">
        <is>
          <t>with various options</t>
        </is>
      </c>
      <c r="T802" s="6" t="n"/>
      <c r="U802" s="6" t="n"/>
      <c r="V802" t="n">
        <v>3</v>
      </c>
      <c r="W802" t="n">
        <v>0</v>
      </c>
      <c r="X802" s="6" t="n"/>
      <c r="Z802" s="6" t="n">
        <v>47330</v>
      </c>
      <c r="AA802" t="inlineStr">
        <is>
          <t>Endschlaufe - EndOfContract - DulyTP</t>
        </is>
      </c>
      <c r="AB802" s="6" t="n">
        <v>47330</v>
      </c>
      <c r="AC802" t="inlineStr"/>
      <c r="AD802" s="6" t="n">
        <v>47177</v>
      </c>
    </row>
    <row r="803">
      <c r="A803" t="inlineStr">
        <is>
          <t>V400010</t>
        </is>
      </c>
      <c r="B803" t="inlineStr">
        <is>
          <t>2021-2420</t>
        </is>
      </c>
      <c r="C803" t="n">
        <v>12</v>
      </c>
      <c r="D803" t="inlineStr">
        <is>
          <t>37 80 4980 611-0</t>
        </is>
      </c>
      <c r="E803" t="inlineStr">
        <is>
          <t>DB Cargo AG</t>
        </is>
      </c>
      <c r="F803" t="inlineStr">
        <is>
          <t>WBA</t>
        </is>
      </c>
      <c r="G803" t="inlineStr">
        <is>
          <t>80' 6-A CW</t>
        </is>
      </c>
      <c r="H803" t="n">
        <v>0</v>
      </c>
      <c r="I803" s="6" t="n">
        <v>0</v>
      </c>
      <c r="J803" s="6" t="n">
        <v>0</v>
      </c>
      <c r="K803" t="inlineStr">
        <is>
          <t>run_initial</t>
        </is>
      </c>
      <c r="L803" s="6" t="n">
        <v>45891</v>
      </c>
      <c r="M803" s="6" t="n">
        <v>47330</v>
      </c>
      <c r="N803" t="n">
        <v>1429</v>
      </c>
      <c r="O803" s="6" t="n">
        <v>47330</v>
      </c>
      <c r="S803" t="inlineStr">
        <is>
          <t>with various options</t>
        </is>
      </c>
      <c r="T803" s="6" t="n"/>
      <c r="U803" s="6" t="n"/>
      <c r="V803" t="n">
        <v>3</v>
      </c>
      <c r="W803" t="n">
        <v>0</v>
      </c>
      <c r="X803" s="6" t="n"/>
      <c r="Z803" s="6" t="n">
        <v>47330</v>
      </c>
      <c r="AA803" t="inlineStr">
        <is>
          <t>Endschlaufe - EndOfContract - DulyTP</t>
        </is>
      </c>
      <c r="AB803" s="6" t="n">
        <v>47330</v>
      </c>
      <c r="AC803" t="inlineStr"/>
      <c r="AD803" s="6" t="n">
        <v>47177</v>
      </c>
    </row>
    <row r="804">
      <c r="A804" t="inlineStr">
        <is>
          <t>V400010</t>
        </is>
      </c>
      <c r="B804" t="inlineStr">
        <is>
          <t>2021-2420</t>
        </is>
      </c>
      <c r="C804" t="n">
        <v>13</v>
      </c>
      <c r="D804" t="inlineStr">
        <is>
          <t>37 80 4980 657-3</t>
        </is>
      </c>
      <c r="E804" t="inlineStr">
        <is>
          <t>DB Cargo AG</t>
        </is>
      </c>
      <c r="F804" t="inlineStr">
        <is>
          <t>WBA</t>
        </is>
      </c>
      <c r="G804" t="inlineStr">
        <is>
          <t>80' 6-A CW</t>
        </is>
      </c>
      <c r="H804" t="n">
        <v>0</v>
      </c>
      <c r="I804" s="6" t="n">
        <v>0</v>
      </c>
      <c r="J804" s="6" t="n">
        <v>0</v>
      </c>
      <c r="K804" t="inlineStr">
        <is>
          <t>run_initial</t>
        </is>
      </c>
      <c r="L804" s="6" t="n">
        <v>45891</v>
      </c>
      <c r="M804" s="6" t="n">
        <v>47330</v>
      </c>
      <c r="N804" t="n">
        <v>1429</v>
      </c>
      <c r="O804" s="6" t="n">
        <v>47330</v>
      </c>
      <c r="S804" t="inlineStr">
        <is>
          <t>with various options</t>
        </is>
      </c>
      <c r="T804" s="6" t="n"/>
      <c r="U804" s="6" t="n"/>
      <c r="V804" t="n">
        <v>3</v>
      </c>
      <c r="W804" t="n">
        <v>0</v>
      </c>
      <c r="X804" s="6" t="n"/>
      <c r="Z804" s="6" t="n">
        <v>47330</v>
      </c>
      <c r="AA804" t="inlineStr">
        <is>
          <t>Endschlaufe - EndOfContract - DulyTP</t>
        </is>
      </c>
      <c r="AB804" s="6" t="n">
        <v>47330</v>
      </c>
      <c r="AC804" t="inlineStr"/>
      <c r="AD804" s="6" t="n">
        <v>47177</v>
      </c>
    </row>
    <row r="805">
      <c r="A805" t="inlineStr">
        <is>
          <t>V400010</t>
        </is>
      </c>
      <c r="B805" t="inlineStr">
        <is>
          <t>2021-2420</t>
        </is>
      </c>
      <c r="C805" t="n">
        <v>14</v>
      </c>
      <c r="D805" t="inlineStr">
        <is>
          <t>37 80 4980 668-0</t>
        </is>
      </c>
      <c r="E805" t="inlineStr">
        <is>
          <t>DB Cargo AG</t>
        </is>
      </c>
      <c r="F805" t="inlineStr">
        <is>
          <t>WBA</t>
        </is>
      </c>
      <c r="G805" t="inlineStr">
        <is>
          <t>80' 6-A CW</t>
        </is>
      </c>
      <c r="H805" t="n">
        <v>0</v>
      </c>
      <c r="I805" s="6" t="n">
        <v>0</v>
      </c>
      <c r="J805" s="6" t="n">
        <v>0</v>
      </c>
      <c r="K805" t="inlineStr">
        <is>
          <t>run_initial</t>
        </is>
      </c>
      <c r="L805" s="6" t="n">
        <v>45891</v>
      </c>
      <c r="M805" s="6" t="n">
        <v>47330</v>
      </c>
      <c r="N805" t="n">
        <v>1429</v>
      </c>
      <c r="O805" s="6" t="n">
        <v>47330</v>
      </c>
      <c r="S805" t="inlineStr">
        <is>
          <t>with various options</t>
        </is>
      </c>
      <c r="T805" s="6" t="n"/>
      <c r="U805" s="6" t="n"/>
      <c r="V805" t="n">
        <v>3</v>
      </c>
      <c r="W805" t="n">
        <v>0</v>
      </c>
      <c r="X805" s="6" t="n"/>
      <c r="Z805" s="6" t="n">
        <v>47330</v>
      </c>
      <c r="AA805" t="inlineStr">
        <is>
          <t>Endschlaufe - EndOfContract - DulyTP</t>
        </is>
      </c>
      <c r="AB805" s="6" t="n">
        <v>47330</v>
      </c>
      <c r="AC805" t="inlineStr"/>
      <c r="AD805" s="6" t="n">
        <v>47177</v>
      </c>
    </row>
    <row r="806">
      <c r="A806" t="inlineStr">
        <is>
          <t>V400010</t>
        </is>
      </c>
      <c r="B806" t="inlineStr">
        <is>
          <t>2021-2420</t>
        </is>
      </c>
      <c r="C806" t="n">
        <v>15</v>
      </c>
      <c r="D806" t="inlineStr">
        <is>
          <t>37 80 4980 672-2</t>
        </is>
      </c>
      <c r="E806" t="inlineStr">
        <is>
          <t>DB Cargo AG</t>
        </is>
      </c>
      <c r="F806" t="inlineStr">
        <is>
          <t>WBA</t>
        </is>
      </c>
      <c r="G806" t="inlineStr">
        <is>
          <t>80' 6-A CW</t>
        </is>
      </c>
      <c r="H806" t="n">
        <v>0</v>
      </c>
      <c r="I806" s="6" t="n">
        <v>0</v>
      </c>
      <c r="J806" s="6" t="n">
        <v>0</v>
      </c>
      <c r="K806" t="inlineStr">
        <is>
          <t>run_initial</t>
        </is>
      </c>
      <c r="L806" s="6" t="n">
        <v>45891</v>
      </c>
      <c r="M806" s="6" t="n">
        <v>47330</v>
      </c>
      <c r="N806" t="n">
        <v>1429</v>
      </c>
      <c r="O806" s="6" t="n">
        <v>47330</v>
      </c>
      <c r="S806" t="inlineStr">
        <is>
          <t>with various options</t>
        </is>
      </c>
      <c r="T806" s="6" t="n"/>
      <c r="U806" s="6" t="n"/>
      <c r="V806" t="n">
        <v>3</v>
      </c>
      <c r="W806" t="n">
        <v>0</v>
      </c>
      <c r="X806" s="6" t="n"/>
      <c r="Z806" s="6" t="n">
        <v>47330</v>
      </c>
      <c r="AA806" t="inlineStr">
        <is>
          <t>Endschlaufe - EndOfContract - DulyTP</t>
        </is>
      </c>
      <c r="AB806" s="6" t="n">
        <v>47330</v>
      </c>
      <c r="AC806" t="inlineStr"/>
      <c r="AD806" s="6" t="n">
        <v>47177</v>
      </c>
    </row>
    <row r="807">
      <c r="A807" t="inlineStr">
        <is>
          <t>V400010</t>
        </is>
      </c>
      <c r="B807" t="inlineStr">
        <is>
          <t>2021-2420</t>
        </is>
      </c>
      <c r="C807" t="n">
        <v>16</v>
      </c>
      <c r="D807" t="inlineStr">
        <is>
          <t>37 80 4980 674-8</t>
        </is>
      </c>
      <c r="E807" t="inlineStr">
        <is>
          <t>DB Cargo AG</t>
        </is>
      </c>
      <c r="F807" t="inlineStr">
        <is>
          <t>WBA</t>
        </is>
      </c>
      <c r="G807" t="inlineStr">
        <is>
          <t>80' 6-A CW</t>
        </is>
      </c>
      <c r="H807" t="n">
        <v>0</v>
      </c>
      <c r="I807" s="6" t="n">
        <v>0</v>
      </c>
      <c r="J807" s="6" t="n">
        <v>0</v>
      </c>
      <c r="K807" t="inlineStr">
        <is>
          <t>run_initial</t>
        </is>
      </c>
      <c r="L807" s="6" t="n">
        <v>45891</v>
      </c>
      <c r="M807" s="6" t="n">
        <v>47330</v>
      </c>
      <c r="N807" t="n">
        <v>1429</v>
      </c>
      <c r="O807" s="6" t="n">
        <v>47330</v>
      </c>
      <c r="S807" t="inlineStr">
        <is>
          <t>with various options</t>
        </is>
      </c>
      <c r="T807" s="6" t="n"/>
      <c r="U807" s="6" t="n"/>
      <c r="V807" t="n">
        <v>3</v>
      </c>
      <c r="W807" t="n">
        <v>0</v>
      </c>
      <c r="X807" s="6" t="n"/>
      <c r="Z807" s="6" t="n">
        <v>47330</v>
      </c>
      <c r="AA807" t="inlineStr">
        <is>
          <t>Endschlaufe - EndOfContract - DulyTP</t>
        </is>
      </c>
      <c r="AB807" s="6" t="n">
        <v>47330</v>
      </c>
      <c r="AC807" t="inlineStr"/>
      <c r="AD807" s="6" t="n">
        <v>47177</v>
      </c>
    </row>
    <row r="808">
      <c r="A808" t="inlineStr">
        <is>
          <t>V400010</t>
        </is>
      </c>
      <c r="B808" t="inlineStr">
        <is>
          <t>2021-2420</t>
        </is>
      </c>
      <c r="C808" t="n">
        <v>17</v>
      </c>
      <c r="D808" t="inlineStr">
        <is>
          <t>37 80 4980 679-7</t>
        </is>
      </c>
      <c r="E808" t="inlineStr">
        <is>
          <t>DB Cargo AG</t>
        </is>
      </c>
      <c r="F808" t="inlineStr">
        <is>
          <t>WBA</t>
        </is>
      </c>
      <c r="G808" t="inlineStr">
        <is>
          <t>80' 6-A CW</t>
        </is>
      </c>
      <c r="H808" t="n">
        <v>0</v>
      </c>
      <c r="I808" s="6" t="n">
        <v>0</v>
      </c>
      <c r="J808" s="6" t="n">
        <v>0</v>
      </c>
      <c r="K808" t="inlineStr">
        <is>
          <t>run_initial</t>
        </is>
      </c>
      <c r="L808" s="6" t="n">
        <v>45891</v>
      </c>
      <c r="M808" s="6" t="n">
        <v>47330</v>
      </c>
      <c r="N808" t="n">
        <v>1429</v>
      </c>
      <c r="O808" s="6" t="n">
        <v>47330</v>
      </c>
      <c r="S808" t="inlineStr">
        <is>
          <t>with various options</t>
        </is>
      </c>
      <c r="T808" s="6" t="n"/>
      <c r="U808" s="6" t="n"/>
      <c r="V808" t="n">
        <v>3</v>
      </c>
      <c r="W808" t="n">
        <v>0</v>
      </c>
      <c r="X808" s="6" t="n"/>
      <c r="Z808" s="6" t="n">
        <v>47330</v>
      </c>
      <c r="AA808" t="inlineStr">
        <is>
          <t>Endschlaufe - EndOfContract - DulyTP</t>
        </is>
      </c>
      <c r="AB808" s="6" t="n">
        <v>47330</v>
      </c>
      <c r="AC808" t="inlineStr"/>
      <c r="AD808" s="6" t="n">
        <v>47177</v>
      </c>
    </row>
    <row r="809">
      <c r="A809" t="inlineStr">
        <is>
          <t>V400010</t>
        </is>
      </c>
      <c r="B809" t="inlineStr">
        <is>
          <t>2021-2420</t>
        </is>
      </c>
      <c r="C809" t="n">
        <v>18</v>
      </c>
      <c r="D809" t="inlineStr">
        <is>
          <t>37 80 4980 680-5</t>
        </is>
      </c>
      <c r="E809" t="inlineStr">
        <is>
          <t>DB Cargo AG</t>
        </is>
      </c>
      <c r="F809" t="inlineStr">
        <is>
          <t>WBA</t>
        </is>
      </c>
      <c r="G809" t="inlineStr">
        <is>
          <t>80' 6-A CW</t>
        </is>
      </c>
      <c r="H809" t="n">
        <v>0</v>
      </c>
      <c r="I809" s="6" t="n">
        <v>0</v>
      </c>
      <c r="J809" s="6" t="n">
        <v>0</v>
      </c>
      <c r="K809" t="inlineStr">
        <is>
          <t>run_initial</t>
        </is>
      </c>
      <c r="L809" s="6" t="n">
        <v>45891</v>
      </c>
      <c r="M809" s="6" t="n">
        <v>47330</v>
      </c>
      <c r="N809" t="n">
        <v>1429</v>
      </c>
      <c r="O809" s="6" t="n">
        <v>47330</v>
      </c>
      <c r="S809" t="inlineStr">
        <is>
          <t>with various options</t>
        </is>
      </c>
      <c r="T809" s="6" t="n"/>
      <c r="U809" s="6" t="n"/>
      <c r="V809" t="n">
        <v>3</v>
      </c>
      <c r="W809" t="n">
        <v>0</v>
      </c>
      <c r="X809" s="6" t="n"/>
      <c r="Z809" s="6" t="n">
        <v>47330</v>
      </c>
      <c r="AA809" t="inlineStr">
        <is>
          <t>Endschlaufe - EndOfContract - DulyTP</t>
        </is>
      </c>
      <c r="AB809" s="6" t="n">
        <v>47330</v>
      </c>
      <c r="AC809" t="inlineStr"/>
      <c r="AD809" s="6" t="n">
        <v>47177</v>
      </c>
    </row>
    <row r="810">
      <c r="A810" t="inlineStr">
        <is>
          <t>V400010</t>
        </is>
      </c>
      <c r="B810" t="inlineStr">
        <is>
          <t>2021-2420</t>
        </is>
      </c>
      <c r="C810" t="n">
        <v>19</v>
      </c>
      <c r="D810" t="inlineStr">
        <is>
          <t>37 80 4980 683-9</t>
        </is>
      </c>
      <c r="E810" t="inlineStr">
        <is>
          <t>DB Cargo AG</t>
        </is>
      </c>
      <c r="F810" t="inlineStr">
        <is>
          <t>WBA</t>
        </is>
      </c>
      <c r="G810" t="inlineStr">
        <is>
          <t>80' 6-A CW</t>
        </is>
      </c>
      <c r="H810" t="n">
        <v>0</v>
      </c>
      <c r="I810" s="6" t="n">
        <v>0</v>
      </c>
      <c r="J810" s="6" t="n">
        <v>0</v>
      </c>
      <c r="K810" t="inlineStr">
        <is>
          <t>run_initial</t>
        </is>
      </c>
      <c r="L810" s="6" t="n">
        <v>45891</v>
      </c>
      <c r="M810" s="6" t="n">
        <v>47330</v>
      </c>
      <c r="N810" t="n">
        <v>1429</v>
      </c>
      <c r="O810" s="6" t="n">
        <v>47330</v>
      </c>
      <c r="S810" t="inlineStr">
        <is>
          <t>with various options</t>
        </is>
      </c>
      <c r="T810" s="6" t="n"/>
      <c r="U810" s="6" t="n"/>
      <c r="V810" t="n">
        <v>3</v>
      </c>
      <c r="W810" t="n">
        <v>0</v>
      </c>
      <c r="X810" s="6" t="n"/>
      <c r="Z810" s="6" t="n">
        <v>47330</v>
      </c>
      <c r="AA810" t="inlineStr">
        <is>
          <t>Endschlaufe - EndOfContract - DulyTP</t>
        </is>
      </c>
      <c r="AB810" s="6" t="n">
        <v>47330</v>
      </c>
      <c r="AC810" t="inlineStr"/>
      <c r="AD810" s="6" t="n">
        <v>47177</v>
      </c>
    </row>
    <row r="811">
      <c r="A811" t="inlineStr">
        <is>
          <t>V400010</t>
        </is>
      </c>
      <c r="B811" t="inlineStr">
        <is>
          <t>2021-2420</t>
        </is>
      </c>
      <c r="C811" t="n">
        <v>20</v>
      </c>
      <c r="D811" t="inlineStr">
        <is>
          <t>37 80 4980 690-4</t>
        </is>
      </c>
      <c r="E811" t="inlineStr">
        <is>
          <t>DB Cargo AG</t>
        </is>
      </c>
      <c r="F811" t="inlineStr">
        <is>
          <t>WBA</t>
        </is>
      </c>
      <c r="G811" t="inlineStr">
        <is>
          <t>80' 6-A CW</t>
        </is>
      </c>
      <c r="H811" t="n">
        <v>0</v>
      </c>
      <c r="I811" s="6" t="n">
        <v>0</v>
      </c>
      <c r="J811" s="6" t="n">
        <v>0</v>
      </c>
      <c r="K811" t="inlineStr">
        <is>
          <t>run_initial</t>
        </is>
      </c>
      <c r="L811" s="6" t="n">
        <v>45891</v>
      </c>
      <c r="M811" s="6" t="n">
        <v>47330</v>
      </c>
      <c r="N811" t="n">
        <v>1429</v>
      </c>
      <c r="O811" s="6" t="n">
        <v>47330</v>
      </c>
      <c r="S811" t="inlineStr">
        <is>
          <t>with various options</t>
        </is>
      </c>
      <c r="T811" s="6" t="n"/>
      <c r="U811" s="6" t="n"/>
      <c r="V811" t="n">
        <v>3</v>
      </c>
      <c r="W811" t="n">
        <v>0</v>
      </c>
      <c r="X811" s="6" t="n"/>
      <c r="Z811" s="6" t="n">
        <v>47330</v>
      </c>
      <c r="AA811" t="inlineStr">
        <is>
          <t>Endschlaufe - EndOfContract - DulyTP</t>
        </is>
      </c>
      <c r="AB811" s="6" t="n">
        <v>47330</v>
      </c>
      <c r="AC811" t="inlineStr"/>
      <c r="AD811" s="6" t="n">
        <v>47177</v>
      </c>
    </row>
    <row r="812">
      <c r="A812" t="inlineStr">
        <is>
          <t>V400010</t>
        </is>
      </c>
      <c r="B812" t="inlineStr">
        <is>
          <t>2021-2420</t>
        </is>
      </c>
      <c r="C812" t="n">
        <v>21</v>
      </c>
      <c r="D812" t="inlineStr">
        <is>
          <t>37 80 4980 693-8</t>
        </is>
      </c>
      <c r="E812" t="inlineStr">
        <is>
          <t>DB Cargo AG</t>
        </is>
      </c>
      <c r="F812" t="inlineStr">
        <is>
          <t>WBA</t>
        </is>
      </c>
      <c r="G812" t="inlineStr">
        <is>
          <t>80' 6-A CW</t>
        </is>
      </c>
      <c r="H812" t="n">
        <v>0</v>
      </c>
      <c r="I812" s="6" t="n">
        <v>0</v>
      </c>
      <c r="J812" s="6" t="n">
        <v>0</v>
      </c>
      <c r="K812" t="inlineStr">
        <is>
          <t>run_initial</t>
        </is>
      </c>
      <c r="L812" s="6" t="n">
        <v>45891</v>
      </c>
      <c r="M812" s="6" t="n">
        <v>47330</v>
      </c>
      <c r="N812" t="n">
        <v>1429</v>
      </c>
      <c r="O812" s="6" t="n">
        <v>47330</v>
      </c>
      <c r="S812" t="inlineStr">
        <is>
          <t>with various options</t>
        </is>
      </c>
      <c r="T812" s="6" t="n"/>
      <c r="U812" s="6" t="n"/>
      <c r="V812" t="n">
        <v>3</v>
      </c>
      <c r="W812" t="n">
        <v>0</v>
      </c>
      <c r="X812" s="6" t="n"/>
      <c r="Z812" s="6" t="n">
        <v>47330</v>
      </c>
      <c r="AA812" t="inlineStr">
        <is>
          <t>Endschlaufe - EndOfContract - DulyTP</t>
        </is>
      </c>
      <c r="AB812" s="6" t="n">
        <v>47330</v>
      </c>
      <c r="AC812" t="inlineStr"/>
      <c r="AD812" s="6" t="n">
        <v>47177</v>
      </c>
    </row>
    <row r="813">
      <c r="A813" t="inlineStr">
        <is>
          <t>V400010</t>
        </is>
      </c>
      <c r="B813" t="inlineStr">
        <is>
          <t>2021-2420</t>
        </is>
      </c>
      <c r="C813" t="n">
        <v>22</v>
      </c>
      <c r="D813" t="inlineStr">
        <is>
          <t>37 80 4980 696-1</t>
        </is>
      </c>
      <c r="E813" t="inlineStr">
        <is>
          <t>DB Cargo AG</t>
        </is>
      </c>
      <c r="F813" t="inlineStr">
        <is>
          <t>WBA</t>
        </is>
      </c>
      <c r="G813" t="inlineStr">
        <is>
          <t>80' 6-A CW</t>
        </is>
      </c>
      <c r="H813" t="n">
        <v>0</v>
      </c>
      <c r="I813" s="6" t="n">
        <v>0</v>
      </c>
      <c r="J813" s="6" t="n">
        <v>0</v>
      </c>
      <c r="K813" t="inlineStr">
        <is>
          <t>run_initial</t>
        </is>
      </c>
      <c r="L813" s="6" t="n">
        <v>45891</v>
      </c>
      <c r="M813" s="6" t="n">
        <v>47330</v>
      </c>
      <c r="N813" t="n">
        <v>1429</v>
      </c>
      <c r="O813" s="6" t="n">
        <v>47330</v>
      </c>
      <c r="S813" t="inlineStr">
        <is>
          <t>with various options</t>
        </is>
      </c>
      <c r="T813" s="6" t="n"/>
      <c r="U813" s="6" t="n"/>
      <c r="V813" t="n">
        <v>3</v>
      </c>
      <c r="W813" t="n">
        <v>0</v>
      </c>
      <c r="X813" s="6" t="n"/>
      <c r="Z813" s="6" t="n">
        <v>47330</v>
      </c>
      <c r="AA813" t="inlineStr">
        <is>
          <t>Endschlaufe - EndOfContract - DulyTP</t>
        </is>
      </c>
      <c r="AB813" s="6" t="n">
        <v>47330</v>
      </c>
      <c r="AC813" t="inlineStr"/>
      <c r="AD813" s="6" t="n">
        <v>47177</v>
      </c>
    </row>
    <row r="814">
      <c r="A814" t="inlineStr">
        <is>
          <t>V400010</t>
        </is>
      </c>
      <c r="B814" t="inlineStr">
        <is>
          <t>2021-2420</t>
        </is>
      </c>
      <c r="C814" t="n">
        <v>23</v>
      </c>
      <c r="D814" t="inlineStr">
        <is>
          <t>37 80 4980 697-9</t>
        </is>
      </c>
      <c r="E814" t="inlineStr">
        <is>
          <t>DB Cargo AG</t>
        </is>
      </c>
      <c r="F814" t="inlineStr">
        <is>
          <t>WBA</t>
        </is>
      </c>
      <c r="G814" t="inlineStr">
        <is>
          <t>80' 6-A CW</t>
        </is>
      </c>
      <c r="H814" t="n">
        <v>0</v>
      </c>
      <c r="I814" s="6" t="n">
        <v>0</v>
      </c>
      <c r="J814" s="6" t="n">
        <v>0</v>
      </c>
      <c r="K814" t="inlineStr">
        <is>
          <t>run_initial</t>
        </is>
      </c>
      <c r="L814" s="6" t="n">
        <v>45891</v>
      </c>
      <c r="M814" s="6" t="n">
        <v>47330</v>
      </c>
      <c r="N814" t="n">
        <v>1429</v>
      </c>
      <c r="O814" s="6" t="n">
        <v>47330</v>
      </c>
      <c r="S814" t="inlineStr">
        <is>
          <t>with various options</t>
        </is>
      </c>
      <c r="T814" s="6" t="n"/>
      <c r="U814" s="6" t="n"/>
      <c r="V814" t="n">
        <v>3</v>
      </c>
      <c r="W814" t="n">
        <v>0</v>
      </c>
      <c r="X814" s="6" t="n"/>
      <c r="Z814" s="6" t="n">
        <v>47330</v>
      </c>
      <c r="AA814" t="inlineStr">
        <is>
          <t>Endschlaufe - EndOfContract - DulyTP</t>
        </is>
      </c>
      <c r="AB814" s="6" t="n">
        <v>47330</v>
      </c>
      <c r="AC814" t="inlineStr"/>
      <c r="AD814" s="6" t="n">
        <v>47177</v>
      </c>
    </row>
    <row r="815">
      <c r="A815" t="inlineStr">
        <is>
          <t>V300025</t>
        </is>
      </c>
      <c r="B815" t="inlineStr">
        <is>
          <t>2023-0002</t>
        </is>
      </c>
      <c r="C815" t="n">
        <v>1</v>
      </c>
      <c r="D815" t="inlineStr">
        <is>
          <t>33 80 4960 135-8</t>
        </is>
      </c>
      <c r="E815" t="inlineStr">
        <is>
          <t>duisport logistics &amp; port services GmbH</t>
        </is>
      </c>
      <c r="F815" t="inlineStr">
        <is>
          <t>DME</t>
        </is>
      </c>
      <c r="G815" t="inlineStr">
        <is>
          <t>80' 6-A CW</t>
        </is>
      </c>
      <c r="H815" t="inlineStr">
        <is>
          <t>Freeze-70</t>
        </is>
      </c>
      <c r="I815" s="6" t="n"/>
      <c r="J815" s="6" t="n"/>
      <c r="K815" t="inlineStr">
        <is>
          <t>terminated_duly</t>
        </is>
      </c>
      <c r="L815" s="6" t="n">
        <v>44957</v>
      </c>
      <c r="M815" s="6" t="n">
        <v>46053</v>
      </c>
      <c r="N815" t="n">
        <v>737</v>
      </c>
      <c r="O815" s="6" t="n">
        <v>46053</v>
      </c>
      <c r="S815" t="inlineStr">
        <is>
          <t>n.a.</t>
        </is>
      </c>
      <c r="T815" s="6" t="n"/>
      <c r="U815" s="6" t="n"/>
      <c r="V815" t="n">
        <v>0</v>
      </c>
      <c r="W815" t="n">
        <v>3</v>
      </c>
      <c r="X815" s="6" t="n"/>
      <c r="Z815" s="6" t="n">
        <v>45961</v>
      </c>
      <c r="AA815" t="inlineStr">
        <is>
          <t>n.a.</t>
        </is>
      </c>
      <c r="AB815" s="6" t="n">
        <v>46053</v>
      </c>
      <c r="AC815" t="inlineStr"/>
      <c r="AD815" s="6" t="n">
        <v>45900</v>
      </c>
    </row>
    <row r="816">
      <c r="A816" t="inlineStr">
        <is>
          <t>V300025</t>
        </is>
      </c>
      <c r="B816" t="inlineStr">
        <is>
          <t>2023-0002</t>
        </is>
      </c>
      <c r="C816" t="n">
        <v>2</v>
      </c>
      <c r="D816" t="inlineStr">
        <is>
          <t>33 80 4960 136-6</t>
        </is>
      </c>
      <c r="E816" t="inlineStr">
        <is>
          <t>duisport logistics &amp; port services GmbH</t>
        </is>
      </c>
      <c r="F816" t="inlineStr">
        <is>
          <t>DME</t>
        </is>
      </c>
      <c r="G816" t="inlineStr">
        <is>
          <t>80' 6-A CW</t>
        </is>
      </c>
      <c r="H816" t="inlineStr">
        <is>
          <t>Freeze-70</t>
        </is>
      </c>
      <c r="I816" s="6" t="n"/>
      <c r="J816" s="6" t="n"/>
      <c r="K816" t="inlineStr">
        <is>
          <t>terminated_duly</t>
        </is>
      </c>
      <c r="L816" s="6" t="n">
        <v>44957</v>
      </c>
      <c r="M816" s="6" t="n">
        <v>46053</v>
      </c>
      <c r="N816" t="n">
        <v>737</v>
      </c>
      <c r="O816" s="6" t="n">
        <v>46053</v>
      </c>
      <c r="S816" t="inlineStr">
        <is>
          <t>n.a.</t>
        </is>
      </c>
      <c r="T816" s="6" t="n"/>
      <c r="U816" s="6" t="n"/>
      <c r="V816" t="n">
        <v>0</v>
      </c>
      <c r="W816" t="n">
        <v>3</v>
      </c>
      <c r="X816" s="6" t="n"/>
      <c r="Z816" s="6" t="n">
        <v>45961</v>
      </c>
      <c r="AA816" t="inlineStr">
        <is>
          <t>n.a.</t>
        </is>
      </c>
      <c r="AB816" s="6" t="n">
        <v>46053</v>
      </c>
      <c r="AC816" t="inlineStr"/>
      <c r="AD816" s="6" t="n">
        <v>45900</v>
      </c>
    </row>
    <row r="817">
      <c r="A817" t="inlineStr">
        <is>
          <t>V300025</t>
        </is>
      </c>
      <c r="B817" t="inlineStr">
        <is>
          <t>2023-0002</t>
        </is>
      </c>
      <c r="C817" t="n">
        <v>3</v>
      </c>
      <c r="D817" t="inlineStr">
        <is>
          <t>33 80 4960 137-4</t>
        </is>
      </c>
      <c r="E817" t="inlineStr">
        <is>
          <t>duisport logistics &amp; port services GmbH</t>
        </is>
      </c>
      <c r="F817" t="inlineStr">
        <is>
          <t>DME</t>
        </is>
      </c>
      <c r="G817" t="inlineStr">
        <is>
          <t>80' 6-A CW</t>
        </is>
      </c>
      <c r="H817" t="inlineStr">
        <is>
          <t>Freeze-70</t>
        </is>
      </c>
      <c r="I817" s="6" t="n"/>
      <c r="J817" s="6" t="n"/>
      <c r="K817" t="inlineStr">
        <is>
          <t>terminated_duly</t>
        </is>
      </c>
      <c r="L817" s="6" t="n">
        <v>44957</v>
      </c>
      <c r="M817" s="6" t="n">
        <v>46053</v>
      </c>
      <c r="N817" t="n">
        <v>737</v>
      </c>
      <c r="O817" s="6" t="n">
        <v>46053</v>
      </c>
      <c r="S817" t="inlineStr">
        <is>
          <t>n.a.</t>
        </is>
      </c>
      <c r="T817" s="6" t="n"/>
      <c r="U817" s="6" t="n"/>
      <c r="V817" t="n">
        <v>0</v>
      </c>
      <c r="W817" t="n">
        <v>3</v>
      </c>
      <c r="X817" s="6" t="n"/>
      <c r="Z817" s="6" t="n">
        <v>45961</v>
      </c>
      <c r="AA817" t="inlineStr">
        <is>
          <t>n.a.</t>
        </is>
      </c>
      <c r="AB817" s="6" t="n">
        <v>46053</v>
      </c>
      <c r="AC817" t="inlineStr"/>
      <c r="AD817" s="6" t="n">
        <v>45900</v>
      </c>
    </row>
    <row r="818">
      <c r="A818" t="inlineStr">
        <is>
          <t>V300025</t>
        </is>
      </c>
      <c r="B818" t="inlineStr">
        <is>
          <t>2023-0002</t>
        </is>
      </c>
      <c r="C818" t="n">
        <v>4</v>
      </c>
      <c r="D818" t="inlineStr">
        <is>
          <t>33 80 4960 138-2</t>
        </is>
      </c>
      <c r="E818" t="inlineStr">
        <is>
          <t>duisport logistics &amp; port services GmbH</t>
        </is>
      </c>
      <c r="F818" t="inlineStr">
        <is>
          <t>DME</t>
        </is>
      </c>
      <c r="G818" t="inlineStr">
        <is>
          <t>80' 6-A CW</t>
        </is>
      </c>
      <c r="H818" t="inlineStr">
        <is>
          <t>Freeze-70</t>
        </is>
      </c>
      <c r="I818" s="6" t="n"/>
      <c r="J818" s="6" t="n"/>
      <c r="K818" t="inlineStr">
        <is>
          <t>terminated_duly</t>
        </is>
      </c>
      <c r="L818" s="6" t="n">
        <v>44957</v>
      </c>
      <c r="M818" s="6" t="n">
        <v>46053</v>
      </c>
      <c r="N818" t="n">
        <v>737</v>
      </c>
      <c r="O818" s="6" t="n">
        <v>46053</v>
      </c>
      <c r="S818" t="inlineStr">
        <is>
          <t>n.a.</t>
        </is>
      </c>
      <c r="T818" s="6" t="n"/>
      <c r="U818" s="6" t="n"/>
      <c r="V818" t="n">
        <v>0</v>
      </c>
      <c r="W818" t="n">
        <v>3</v>
      </c>
      <c r="X818" s="6" t="n"/>
      <c r="Z818" s="6" t="n">
        <v>45961</v>
      </c>
      <c r="AA818" t="inlineStr">
        <is>
          <t>n.a.</t>
        </is>
      </c>
      <c r="AB818" s="6" t="n">
        <v>46053</v>
      </c>
      <c r="AC818" t="inlineStr"/>
      <c r="AD818" s="6" t="n">
        <v>45900</v>
      </c>
    </row>
    <row r="819">
      <c r="A819" t="inlineStr">
        <is>
          <t>V300025</t>
        </is>
      </c>
      <c r="B819" t="inlineStr">
        <is>
          <t>2023-0002</t>
        </is>
      </c>
      <c r="C819" t="n">
        <v>5</v>
      </c>
      <c r="D819" t="inlineStr">
        <is>
          <t>33 80 4960 139-0</t>
        </is>
      </c>
      <c r="E819" t="inlineStr">
        <is>
          <t>duisport logistics &amp; port services GmbH</t>
        </is>
      </c>
      <c r="F819" t="inlineStr">
        <is>
          <t>DME</t>
        </is>
      </c>
      <c r="G819" t="inlineStr">
        <is>
          <t>80' 6-A CW</t>
        </is>
      </c>
      <c r="H819" t="inlineStr">
        <is>
          <t>Freeze-70</t>
        </is>
      </c>
      <c r="I819" s="6" t="n"/>
      <c r="J819" s="6" t="n"/>
      <c r="K819" t="inlineStr">
        <is>
          <t>terminated_duly</t>
        </is>
      </c>
      <c r="L819" s="6" t="n">
        <v>44957</v>
      </c>
      <c r="M819" s="6" t="n">
        <v>46053</v>
      </c>
      <c r="O819" s="6" t="n">
        <v>46053</v>
      </c>
      <c r="S819" t="inlineStr">
        <is>
          <t>n.a.</t>
        </is>
      </c>
      <c r="T819" s="6" t="n"/>
      <c r="U819" s="6" t="n"/>
      <c r="V819" t="n">
        <v>0</v>
      </c>
      <c r="W819" t="n">
        <v>3</v>
      </c>
      <c r="X819" s="6" t="n"/>
      <c r="Z819" s="6" t="n">
        <v>45961</v>
      </c>
      <c r="AA819" t="inlineStr">
        <is>
          <t>n.a.</t>
        </is>
      </c>
      <c r="AB819" s="6" t="n">
        <v>46053</v>
      </c>
      <c r="AC819" t="inlineStr"/>
      <c r="AD819" s="6" t="n">
        <v>45900</v>
      </c>
    </row>
    <row r="820">
      <c r="A820" t="inlineStr">
        <is>
          <t>V300028</t>
        </is>
      </c>
      <c r="B820" t="inlineStr">
        <is>
          <t>2023-0002</t>
        </is>
      </c>
      <c r="C820" t="n">
        <v>1</v>
      </c>
      <c r="D820" t="inlineStr">
        <is>
          <t>33 80 4960 140-8</t>
        </is>
      </c>
      <c r="E820" t="inlineStr">
        <is>
          <t>duisport logistics &amp; port services GmbH</t>
        </is>
      </c>
      <c r="F820" t="inlineStr">
        <is>
          <t>DME</t>
        </is>
      </c>
      <c r="G820" t="inlineStr">
        <is>
          <t>80' 6-A CW</t>
        </is>
      </c>
      <c r="H820" t="inlineStr">
        <is>
          <t>Freeze-70</t>
        </is>
      </c>
      <c r="I820" s="6" t="n"/>
      <c r="J820" s="6" t="n"/>
      <c r="K820" t="inlineStr">
        <is>
          <t>terminated_duly</t>
        </is>
      </c>
      <c r="L820" s="6" t="n">
        <v>45089</v>
      </c>
      <c r="M820" s="6" t="n">
        <v>46053</v>
      </c>
      <c r="N820" t="n">
        <v>737</v>
      </c>
      <c r="O820" s="6" t="n">
        <v>46053</v>
      </c>
      <c r="S820" t="inlineStr">
        <is>
          <t>n.a.</t>
        </is>
      </c>
      <c r="T820" s="6" t="n"/>
      <c r="U820" s="6" t="n"/>
      <c r="V820" t="n">
        <v>0</v>
      </c>
      <c r="W820" t="n">
        <v>3</v>
      </c>
      <c r="X820" s="6" t="n"/>
      <c r="Z820" s="6" t="n">
        <v>45961</v>
      </c>
      <c r="AA820" t="inlineStr">
        <is>
          <t>n.a.</t>
        </is>
      </c>
      <c r="AB820" s="6" t="n">
        <v>46053</v>
      </c>
      <c r="AC820" t="inlineStr"/>
      <c r="AD820" s="6" t="n">
        <v>45900</v>
      </c>
    </row>
    <row r="821">
      <c r="A821" t="inlineStr">
        <is>
          <t>V300028</t>
        </is>
      </c>
      <c r="B821" t="inlineStr">
        <is>
          <t>2023-0002</t>
        </is>
      </c>
      <c r="C821" t="n">
        <v>2</v>
      </c>
      <c r="D821" t="inlineStr">
        <is>
          <t>33 80 4960 141-6</t>
        </is>
      </c>
      <c r="E821" t="inlineStr">
        <is>
          <t>duisport logistics &amp; port services GmbH</t>
        </is>
      </c>
      <c r="F821" t="inlineStr">
        <is>
          <t>DME</t>
        </is>
      </c>
      <c r="G821" t="inlineStr">
        <is>
          <t>80' 6-A CW</t>
        </is>
      </c>
      <c r="H821" t="inlineStr">
        <is>
          <t>Freeze-70</t>
        </is>
      </c>
      <c r="I821" s="6" t="n"/>
      <c r="J821" s="6" t="n"/>
      <c r="K821" t="inlineStr">
        <is>
          <t>terminated_duly</t>
        </is>
      </c>
      <c r="L821" s="6" t="n">
        <v>45089</v>
      </c>
      <c r="M821" s="6" t="n">
        <v>46053</v>
      </c>
      <c r="N821" t="n">
        <v>737</v>
      </c>
      <c r="O821" s="6" t="n">
        <v>46053</v>
      </c>
      <c r="S821" t="inlineStr">
        <is>
          <t>n.a.</t>
        </is>
      </c>
      <c r="T821" s="6" t="n"/>
      <c r="U821" s="6" t="n"/>
      <c r="V821" t="n">
        <v>0</v>
      </c>
      <c r="W821" t="n">
        <v>3</v>
      </c>
      <c r="X821" s="6" t="n"/>
      <c r="Z821" s="6" t="n">
        <v>45961</v>
      </c>
      <c r="AA821" t="inlineStr">
        <is>
          <t>n.a.</t>
        </is>
      </c>
      <c r="AB821" s="6" t="n">
        <v>46053</v>
      </c>
      <c r="AC821" t="inlineStr"/>
      <c r="AD821" s="6" t="n">
        <v>45900</v>
      </c>
    </row>
    <row r="822">
      <c r="A822" t="inlineStr">
        <is>
          <t>V300028</t>
        </is>
      </c>
      <c r="B822" t="inlineStr">
        <is>
          <t>2023-0002</t>
        </is>
      </c>
      <c r="C822" t="n">
        <v>3</v>
      </c>
      <c r="D822" t="inlineStr">
        <is>
          <t>33 80 4960 142-4</t>
        </is>
      </c>
      <c r="E822" t="inlineStr">
        <is>
          <t>duisport logistics &amp; port services GmbH</t>
        </is>
      </c>
      <c r="F822" t="inlineStr">
        <is>
          <t>DME</t>
        </is>
      </c>
      <c r="G822" t="inlineStr">
        <is>
          <t>80' 6-A CW</t>
        </is>
      </c>
      <c r="H822" t="inlineStr">
        <is>
          <t>Freeze-70</t>
        </is>
      </c>
      <c r="I822" s="6" t="n"/>
      <c r="J822" s="6" t="n"/>
      <c r="K822" t="inlineStr">
        <is>
          <t>terminated_duly</t>
        </is>
      </c>
      <c r="L822" s="6" t="n">
        <v>45089</v>
      </c>
      <c r="M822" s="6" t="n">
        <v>46053</v>
      </c>
      <c r="N822" t="n">
        <v>737</v>
      </c>
      <c r="O822" s="6" t="n">
        <v>46053</v>
      </c>
      <c r="S822" t="inlineStr">
        <is>
          <t>n.a.</t>
        </is>
      </c>
      <c r="T822" s="6" t="n"/>
      <c r="U822" s="6" t="n"/>
      <c r="V822" t="n">
        <v>0</v>
      </c>
      <c r="W822" t="n">
        <v>3</v>
      </c>
      <c r="X822" s="6" t="n"/>
      <c r="Z822" s="6" t="n">
        <v>45961</v>
      </c>
      <c r="AA822" t="inlineStr">
        <is>
          <t>n.a.</t>
        </is>
      </c>
      <c r="AB822" s="6" t="n">
        <v>46053</v>
      </c>
      <c r="AC822" t="inlineStr"/>
      <c r="AD822" s="6" t="n">
        <v>45900</v>
      </c>
    </row>
    <row r="823">
      <c r="A823" t="inlineStr">
        <is>
          <t>V300028</t>
        </is>
      </c>
      <c r="B823" t="inlineStr">
        <is>
          <t>2023-0002</t>
        </is>
      </c>
      <c r="C823" t="n">
        <v>4</v>
      </c>
      <c r="D823" t="inlineStr">
        <is>
          <t>33 80 4960 143-2</t>
        </is>
      </c>
      <c r="E823" t="inlineStr">
        <is>
          <t>duisport logistics &amp; port services GmbH</t>
        </is>
      </c>
      <c r="F823" t="inlineStr">
        <is>
          <t>DME</t>
        </is>
      </c>
      <c r="G823" t="inlineStr">
        <is>
          <t>80' 6-A CW</t>
        </is>
      </c>
      <c r="H823" t="inlineStr">
        <is>
          <t>Freeze-70</t>
        </is>
      </c>
      <c r="I823" s="6" t="n"/>
      <c r="J823" s="6" t="n"/>
      <c r="K823" t="inlineStr">
        <is>
          <t>terminated_duly</t>
        </is>
      </c>
      <c r="L823" s="6" t="n">
        <v>45089</v>
      </c>
      <c r="M823" s="6" t="n">
        <v>46053</v>
      </c>
      <c r="N823" t="n">
        <v>737</v>
      </c>
      <c r="O823" s="6" t="n">
        <v>46053</v>
      </c>
      <c r="S823" t="inlineStr">
        <is>
          <t>n.a.</t>
        </is>
      </c>
      <c r="T823" s="6" t="n"/>
      <c r="U823" s="6" t="n"/>
      <c r="V823" t="n">
        <v>0</v>
      </c>
      <c r="W823" t="n">
        <v>3</v>
      </c>
      <c r="X823" s="6" t="n"/>
      <c r="Z823" s="6" t="n">
        <v>45961</v>
      </c>
      <c r="AA823" t="inlineStr">
        <is>
          <t>n.a.</t>
        </is>
      </c>
      <c r="AB823" s="6" t="n">
        <v>46053</v>
      </c>
      <c r="AC823" t="inlineStr"/>
      <c r="AD823" s="6" t="n">
        <v>45900</v>
      </c>
    </row>
    <row r="824">
      <c r="A824" t="inlineStr">
        <is>
          <t>V300028</t>
        </is>
      </c>
      <c r="B824" t="inlineStr">
        <is>
          <t>2023-0002</t>
        </is>
      </c>
      <c r="C824" t="n">
        <v>5</v>
      </c>
      <c r="D824" t="inlineStr">
        <is>
          <t>33 80 4960 144-0</t>
        </is>
      </c>
      <c r="E824" t="inlineStr">
        <is>
          <t>duisport logistics &amp; port services GmbH</t>
        </is>
      </c>
      <c r="F824" t="inlineStr">
        <is>
          <t>DME</t>
        </is>
      </c>
      <c r="G824" t="inlineStr">
        <is>
          <t>80' 6-A CW</t>
        </is>
      </c>
      <c r="H824" t="inlineStr">
        <is>
          <t>Freeze-70</t>
        </is>
      </c>
      <c r="I824" s="6" t="n"/>
      <c r="J824" s="6" t="n"/>
      <c r="K824" t="inlineStr">
        <is>
          <t>terminated_duly</t>
        </is>
      </c>
      <c r="L824" s="6" t="n">
        <v>45089</v>
      </c>
      <c r="M824" s="6" t="n">
        <v>46053</v>
      </c>
      <c r="N824" t="n">
        <v>737</v>
      </c>
      <c r="O824" s="6" t="n">
        <v>46053</v>
      </c>
      <c r="S824" t="inlineStr">
        <is>
          <t>n.a.</t>
        </is>
      </c>
      <c r="T824" s="6" t="n"/>
      <c r="U824" s="6" t="n"/>
      <c r="V824" t="n">
        <v>0</v>
      </c>
      <c r="W824" t="n">
        <v>3</v>
      </c>
      <c r="X824" s="6" t="n"/>
      <c r="Z824" s="6" t="n">
        <v>45961</v>
      </c>
      <c r="AA824" t="inlineStr">
        <is>
          <t>n.a.</t>
        </is>
      </c>
      <c r="AB824" s="6" t="n">
        <v>46053</v>
      </c>
      <c r="AC824" t="inlineStr"/>
      <c r="AD824" s="6" t="n">
        <v>45900</v>
      </c>
    </row>
    <row r="825">
      <c r="A825" t="inlineStr">
        <is>
          <t>V300028</t>
        </is>
      </c>
      <c r="B825" t="inlineStr">
        <is>
          <t>2023-0002</t>
        </is>
      </c>
      <c r="C825" t="n">
        <v>6</v>
      </c>
      <c r="D825" t="inlineStr">
        <is>
          <t>33 80 4960 145-7</t>
        </is>
      </c>
      <c r="E825" t="inlineStr">
        <is>
          <t>duisport logistics &amp; port services GmbH</t>
        </is>
      </c>
      <c r="F825" t="inlineStr">
        <is>
          <t>DME</t>
        </is>
      </c>
      <c r="G825" t="inlineStr">
        <is>
          <t>80' 6-A CW</t>
        </is>
      </c>
      <c r="H825" t="inlineStr">
        <is>
          <t>Freeze-70</t>
        </is>
      </c>
      <c r="I825" s="6" t="n"/>
      <c r="J825" s="6" t="n"/>
      <c r="K825" t="inlineStr">
        <is>
          <t>terminated_duly</t>
        </is>
      </c>
      <c r="L825" s="6" t="n">
        <v>45089</v>
      </c>
      <c r="M825" s="6" t="n">
        <v>46053</v>
      </c>
      <c r="N825" t="n">
        <v>737</v>
      </c>
      <c r="O825" s="6" t="n">
        <v>46053</v>
      </c>
      <c r="S825" t="inlineStr">
        <is>
          <t>n.a.</t>
        </is>
      </c>
      <c r="T825" s="6" t="n"/>
      <c r="U825" s="6" t="n"/>
      <c r="V825" t="n">
        <v>0</v>
      </c>
      <c r="W825" t="n">
        <v>3</v>
      </c>
      <c r="X825" s="6" t="n"/>
      <c r="Z825" s="6" t="n">
        <v>45961</v>
      </c>
      <c r="AA825" t="inlineStr">
        <is>
          <t>n.a.</t>
        </is>
      </c>
      <c r="AB825" s="6" t="n">
        <v>46053</v>
      </c>
      <c r="AC825" t="inlineStr"/>
      <c r="AD825" s="6" t="n">
        <v>45900</v>
      </c>
    </row>
    <row r="826">
      <c r="A826" t="inlineStr">
        <is>
          <t>V300084</t>
        </is>
      </c>
      <c r="B826" t="inlineStr">
        <is>
          <t>2025-0005</t>
        </is>
      </c>
      <c r="C826" t="n">
        <v>1</v>
      </c>
      <c r="D826" t="inlineStr"/>
      <c r="E826" t="inlineStr">
        <is>
          <t>duisport logistics &amp; port services GmbH</t>
        </is>
      </c>
      <c r="F826" t="inlineStr">
        <is>
          <t>DME</t>
        </is>
      </c>
      <c r="G826" t="inlineStr">
        <is>
          <t>80' 6-A CW</t>
        </is>
      </c>
      <c r="I826" s="6" t="n"/>
      <c r="J826" s="6" t="n"/>
      <c r="K826" t="inlineStr">
        <is>
          <t>plan_deliver_fleet</t>
        </is>
      </c>
      <c r="L826" s="6" t="n">
        <v>46054</v>
      </c>
      <c r="M826" s="6" t="n">
        <v>46783</v>
      </c>
      <c r="N826" t="n">
        <v>729</v>
      </c>
      <c r="O826" s="6" t="n">
        <v>46783</v>
      </c>
      <c r="S826" t="inlineStr">
        <is>
          <t>with cut-off date</t>
        </is>
      </c>
      <c r="T826" s="6" t="n">
        <v>46234</v>
      </c>
      <c r="U826" s="6" t="n">
        <v>46418</v>
      </c>
      <c r="V826" t="n">
        <v>3</v>
      </c>
      <c r="W826" t="n">
        <v>3</v>
      </c>
      <c r="X826" s="6" t="n"/>
      <c r="Z826" s="6" t="n">
        <v>46142</v>
      </c>
      <c r="AA826" t="inlineStr">
        <is>
          <t>cut-off 2, case 1</t>
        </is>
      </c>
      <c r="AB826" s="6" t="n">
        <v>46234</v>
      </c>
      <c r="AC826" t="inlineStr"/>
      <c r="AD826" s="6" t="n">
        <v>46081</v>
      </c>
    </row>
    <row r="827">
      <c r="A827" t="inlineStr">
        <is>
          <t>V300084</t>
        </is>
      </c>
      <c r="B827" t="inlineStr">
        <is>
          <t>2025-0005</t>
        </is>
      </c>
      <c r="C827" t="n">
        <v>2</v>
      </c>
      <c r="D827" t="inlineStr"/>
      <c r="E827" t="inlineStr">
        <is>
          <t>duisport logistics &amp; port services GmbH</t>
        </is>
      </c>
      <c r="F827" t="inlineStr">
        <is>
          <t>DME</t>
        </is>
      </c>
      <c r="G827" t="inlineStr">
        <is>
          <t>80' 6-A CW</t>
        </is>
      </c>
      <c r="I827" s="6" t="n"/>
      <c r="J827" s="6" t="n"/>
      <c r="K827" t="inlineStr">
        <is>
          <t>plan_deliver_fleet</t>
        </is>
      </c>
      <c r="L827" s="6" t="n">
        <v>46054</v>
      </c>
      <c r="M827" s="6" t="n">
        <v>46783</v>
      </c>
      <c r="N827" t="n">
        <v>729</v>
      </c>
      <c r="O827" s="6" t="n">
        <v>46783</v>
      </c>
      <c r="S827" t="inlineStr">
        <is>
          <t>with cut-off date</t>
        </is>
      </c>
      <c r="T827" s="6" t="n">
        <v>46234</v>
      </c>
      <c r="U827" s="6" t="n">
        <v>46418</v>
      </c>
      <c r="V827" t="n">
        <v>3</v>
      </c>
      <c r="W827" t="n">
        <v>3</v>
      </c>
      <c r="X827" s="6" t="n"/>
      <c r="Z827" s="6" t="n">
        <v>46142</v>
      </c>
      <c r="AA827" t="inlineStr">
        <is>
          <t>cut-off 2, case 1</t>
        </is>
      </c>
      <c r="AB827" s="6" t="n">
        <v>46234</v>
      </c>
      <c r="AC827" t="inlineStr"/>
      <c r="AD827" s="6" t="n">
        <v>46081</v>
      </c>
    </row>
    <row r="828">
      <c r="A828" t="inlineStr">
        <is>
          <t>V300084</t>
        </is>
      </c>
      <c r="B828" t="inlineStr">
        <is>
          <t>2025-0005</t>
        </is>
      </c>
      <c r="C828" t="n">
        <v>3</v>
      </c>
      <c r="D828" t="inlineStr"/>
      <c r="E828" t="inlineStr">
        <is>
          <t>duisport logistics &amp; port services GmbH</t>
        </is>
      </c>
      <c r="F828" t="inlineStr">
        <is>
          <t>DME</t>
        </is>
      </c>
      <c r="G828" t="inlineStr">
        <is>
          <t>80' 6-A CW</t>
        </is>
      </c>
      <c r="I828" s="6" t="n"/>
      <c r="J828" s="6" t="n"/>
      <c r="K828" t="inlineStr">
        <is>
          <t>plan_deliver_fleet</t>
        </is>
      </c>
      <c r="L828" s="6" t="n">
        <v>46054</v>
      </c>
      <c r="M828" s="6" t="n">
        <v>46783</v>
      </c>
      <c r="N828" t="n">
        <v>729</v>
      </c>
      <c r="O828" s="6" t="n">
        <v>46783</v>
      </c>
      <c r="S828" t="inlineStr">
        <is>
          <t>with cut-off date</t>
        </is>
      </c>
      <c r="T828" s="6" t="n">
        <v>46234</v>
      </c>
      <c r="U828" s="6" t="n">
        <v>46418</v>
      </c>
      <c r="V828" t="n">
        <v>3</v>
      </c>
      <c r="W828" t="n">
        <v>3</v>
      </c>
      <c r="X828" s="6" t="n"/>
      <c r="Z828" s="6" t="n">
        <v>46142</v>
      </c>
      <c r="AA828" t="inlineStr">
        <is>
          <t>cut-off 2, case 1</t>
        </is>
      </c>
      <c r="AB828" s="6" t="n">
        <v>46234</v>
      </c>
      <c r="AC828" t="inlineStr"/>
      <c r="AD828" s="6" t="n">
        <v>46081</v>
      </c>
    </row>
    <row r="829">
      <c r="A829" t="inlineStr">
        <is>
          <t>V300084</t>
        </is>
      </c>
      <c r="B829" t="inlineStr">
        <is>
          <t>2025-0005</t>
        </is>
      </c>
      <c r="C829" t="n">
        <v>4</v>
      </c>
      <c r="D829" t="inlineStr"/>
      <c r="E829" t="inlineStr">
        <is>
          <t>duisport logistics &amp; port services GmbH</t>
        </is>
      </c>
      <c r="F829" t="inlineStr">
        <is>
          <t>DME</t>
        </is>
      </c>
      <c r="G829" t="inlineStr">
        <is>
          <t>80' 6-A CW</t>
        </is>
      </c>
      <c r="I829" s="6" t="n"/>
      <c r="J829" s="6" t="n"/>
      <c r="K829" t="inlineStr">
        <is>
          <t>plan_deliver_fleet</t>
        </is>
      </c>
      <c r="L829" s="6" t="n">
        <v>46054</v>
      </c>
      <c r="M829" s="6" t="n">
        <v>46783</v>
      </c>
      <c r="N829" t="n">
        <v>729</v>
      </c>
      <c r="O829" s="6" t="n">
        <v>46783</v>
      </c>
      <c r="S829" t="inlineStr">
        <is>
          <t>with cut-off date</t>
        </is>
      </c>
      <c r="T829" s="6" t="n">
        <v>46234</v>
      </c>
      <c r="U829" s="6" t="n">
        <v>46418</v>
      </c>
      <c r="V829" t="n">
        <v>3</v>
      </c>
      <c r="W829" t="n">
        <v>3</v>
      </c>
      <c r="X829" s="6" t="n"/>
      <c r="Z829" s="6" t="n">
        <v>46142</v>
      </c>
      <c r="AA829" t="inlineStr">
        <is>
          <t>cut-off 2, case 1</t>
        </is>
      </c>
      <c r="AB829" s="6" t="n">
        <v>46234</v>
      </c>
      <c r="AC829" t="inlineStr"/>
      <c r="AD829" s="6" t="n">
        <v>46081</v>
      </c>
    </row>
    <row r="830">
      <c r="A830" t="inlineStr">
        <is>
          <t>V300084</t>
        </is>
      </c>
      <c r="B830" t="inlineStr">
        <is>
          <t>2025-0005</t>
        </is>
      </c>
      <c r="C830" t="n">
        <v>5</v>
      </c>
      <c r="D830" t="inlineStr"/>
      <c r="E830" t="inlineStr">
        <is>
          <t>duisport logistics &amp; port services GmbH</t>
        </is>
      </c>
      <c r="F830" t="inlineStr">
        <is>
          <t>DME</t>
        </is>
      </c>
      <c r="G830" t="inlineStr">
        <is>
          <t>80' 6-A CW</t>
        </is>
      </c>
      <c r="I830" s="6" t="n"/>
      <c r="J830" s="6" t="n"/>
      <c r="K830" t="inlineStr">
        <is>
          <t>plan_deliver_fleet</t>
        </is>
      </c>
      <c r="L830" s="6" t="n">
        <v>46054</v>
      </c>
      <c r="M830" s="6" t="n">
        <v>46783</v>
      </c>
      <c r="N830" t="n">
        <v>729</v>
      </c>
      <c r="O830" s="6" t="n">
        <v>46783</v>
      </c>
      <c r="S830" t="inlineStr">
        <is>
          <t>with cut-off date</t>
        </is>
      </c>
      <c r="T830" s="6" t="n">
        <v>46234</v>
      </c>
      <c r="U830" s="6" t="n">
        <v>46418</v>
      </c>
      <c r="V830" t="n">
        <v>3</v>
      </c>
      <c r="W830" t="n">
        <v>3</v>
      </c>
      <c r="X830" s="6" t="n"/>
      <c r="Z830" s="6" t="n">
        <v>46142</v>
      </c>
      <c r="AA830" t="inlineStr">
        <is>
          <t>cut-off 2, case 1</t>
        </is>
      </c>
      <c r="AB830" s="6" t="n">
        <v>46234</v>
      </c>
      <c r="AC830" t="inlineStr"/>
      <c r="AD830" s="6" t="n">
        <v>46081</v>
      </c>
    </row>
    <row r="831">
      <c r="A831" t="inlineStr">
        <is>
          <t>V300084</t>
        </is>
      </c>
      <c r="B831" t="inlineStr">
        <is>
          <t>2025-0005</t>
        </is>
      </c>
      <c r="C831" t="n">
        <v>6</v>
      </c>
      <c r="D831" t="inlineStr"/>
      <c r="E831" t="inlineStr">
        <is>
          <t>duisport logistics &amp; port services GmbH</t>
        </is>
      </c>
      <c r="F831" t="inlineStr">
        <is>
          <t>DME</t>
        </is>
      </c>
      <c r="G831" t="inlineStr">
        <is>
          <t>80' 6-A CW</t>
        </is>
      </c>
      <c r="I831" s="6" t="n"/>
      <c r="J831" s="6" t="n"/>
      <c r="K831" t="inlineStr">
        <is>
          <t>plan_deliver_fleet</t>
        </is>
      </c>
      <c r="L831" s="6" t="n">
        <v>46054</v>
      </c>
      <c r="M831" s="6" t="n">
        <v>46783</v>
      </c>
      <c r="N831" t="n">
        <v>729</v>
      </c>
      <c r="O831" s="6" t="n">
        <v>46783</v>
      </c>
      <c r="S831" t="inlineStr">
        <is>
          <t>with cut-off date</t>
        </is>
      </c>
      <c r="T831" s="6" t="n">
        <v>46234</v>
      </c>
      <c r="U831" s="6" t="n">
        <v>46418</v>
      </c>
      <c r="V831" t="n">
        <v>3</v>
      </c>
      <c r="W831" t="n">
        <v>3</v>
      </c>
      <c r="X831" s="6" t="n"/>
      <c r="Z831" s="6" t="n">
        <v>46142</v>
      </c>
      <c r="AA831" t="inlineStr">
        <is>
          <t>cut-off 2, case 1</t>
        </is>
      </c>
      <c r="AB831" s="6" t="n">
        <v>46234</v>
      </c>
      <c r="AC831" t="inlineStr"/>
      <c r="AD831" s="6" t="n">
        <v>46081</v>
      </c>
    </row>
    <row r="832">
      <c r="A832" t="inlineStr">
        <is>
          <t>V300084</t>
        </is>
      </c>
      <c r="B832" t="inlineStr">
        <is>
          <t>2025-0005</t>
        </is>
      </c>
      <c r="C832" t="n">
        <v>7</v>
      </c>
      <c r="D832" t="inlineStr"/>
      <c r="E832" t="inlineStr">
        <is>
          <t>duisport logistics &amp; port services GmbH</t>
        </is>
      </c>
      <c r="F832" t="inlineStr">
        <is>
          <t>DME</t>
        </is>
      </c>
      <c r="G832" t="inlineStr">
        <is>
          <t>80' 6-A CW</t>
        </is>
      </c>
      <c r="I832" s="6" t="n"/>
      <c r="J832" s="6" t="n"/>
      <c r="K832" t="inlineStr">
        <is>
          <t>plan_deliver_fleet</t>
        </is>
      </c>
      <c r="L832" s="6" t="n">
        <v>46054</v>
      </c>
      <c r="M832" s="6" t="n">
        <v>46783</v>
      </c>
      <c r="N832" t="n">
        <v>729</v>
      </c>
      <c r="O832" s="6" t="n">
        <v>46783</v>
      </c>
      <c r="S832" t="inlineStr">
        <is>
          <t>with cut-off date</t>
        </is>
      </c>
      <c r="T832" s="6" t="n">
        <v>46234</v>
      </c>
      <c r="U832" s="6" t="n">
        <v>46418</v>
      </c>
      <c r="V832" t="n">
        <v>3</v>
      </c>
      <c r="W832" t="n">
        <v>3</v>
      </c>
      <c r="X832" s="6" t="n"/>
      <c r="Z832" s="6" t="n">
        <v>46142</v>
      </c>
      <c r="AA832" t="inlineStr">
        <is>
          <t>cut-off 2, case 1</t>
        </is>
      </c>
      <c r="AB832" s="6" t="n">
        <v>46234</v>
      </c>
      <c r="AC832" t="inlineStr"/>
      <c r="AD832" s="6" t="n">
        <v>46081</v>
      </c>
    </row>
    <row r="833">
      <c r="A833" t="inlineStr">
        <is>
          <t>V300084</t>
        </is>
      </c>
      <c r="B833" t="inlineStr">
        <is>
          <t>2025-0005</t>
        </is>
      </c>
      <c r="C833" t="n">
        <v>8</v>
      </c>
      <c r="D833" t="inlineStr"/>
      <c r="E833" t="inlineStr">
        <is>
          <t>duisport logistics &amp; port services GmbH</t>
        </is>
      </c>
      <c r="F833" t="inlineStr">
        <is>
          <t>DME</t>
        </is>
      </c>
      <c r="G833" t="inlineStr">
        <is>
          <t>80' 6-A CW</t>
        </is>
      </c>
      <c r="I833" s="6" t="n"/>
      <c r="J833" s="6" t="n"/>
      <c r="K833" t="inlineStr">
        <is>
          <t>plan_deliver_fleet</t>
        </is>
      </c>
      <c r="L833" s="6" t="n">
        <v>46054</v>
      </c>
      <c r="M833" s="6" t="n">
        <v>46783</v>
      </c>
      <c r="N833" t="n">
        <v>729</v>
      </c>
      <c r="O833" s="6" t="n">
        <v>46783</v>
      </c>
      <c r="S833" t="inlineStr">
        <is>
          <t>with cut-off date</t>
        </is>
      </c>
      <c r="T833" s="6" t="n">
        <v>46234</v>
      </c>
      <c r="U833" s="6" t="n">
        <v>46418</v>
      </c>
      <c r="V833" t="n">
        <v>3</v>
      </c>
      <c r="W833" t="n">
        <v>3</v>
      </c>
      <c r="X833" s="6" t="n"/>
      <c r="Z833" s="6" t="n">
        <v>46142</v>
      </c>
      <c r="AA833" t="inlineStr">
        <is>
          <t>cut-off 2, case 1</t>
        </is>
      </c>
      <c r="AB833" s="6" t="n">
        <v>46234</v>
      </c>
      <c r="AC833" t="inlineStr"/>
      <c r="AD833" s="6" t="n">
        <v>46081</v>
      </c>
    </row>
    <row r="834">
      <c r="A834" t="inlineStr">
        <is>
          <t>V300084</t>
        </is>
      </c>
      <c r="B834" t="inlineStr">
        <is>
          <t>2025-0005</t>
        </is>
      </c>
      <c r="C834" t="n">
        <v>9</v>
      </c>
      <c r="D834" t="inlineStr"/>
      <c r="E834" t="inlineStr">
        <is>
          <t>duisport logistics &amp; port services GmbH</t>
        </is>
      </c>
      <c r="F834" t="inlineStr">
        <is>
          <t>DME</t>
        </is>
      </c>
      <c r="G834" t="inlineStr">
        <is>
          <t>80' 6-A CW</t>
        </is>
      </c>
      <c r="I834" s="6" t="n"/>
      <c r="J834" s="6" t="n"/>
      <c r="K834" t="inlineStr">
        <is>
          <t>plan_deliver_fleet</t>
        </is>
      </c>
      <c r="L834" s="6" t="n">
        <v>46054</v>
      </c>
      <c r="M834" s="6" t="n">
        <v>46783</v>
      </c>
      <c r="N834" t="n">
        <v>729</v>
      </c>
      <c r="O834" s="6" t="n">
        <v>46783</v>
      </c>
      <c r="S834" t="inlineStr">
        <is>
          <t>with cut-off date</t>
        </is>
      </c>
      <c r="T834" s="6" t="n">
        <v>46234</v>
      </c>
      <c r="U834" s="6" t="n">
        <v>46418</v>
      </c>
      <c r="V834" t="n">
        <v>3</v>
      </c>
      <c r="W834" t="n">
        <v>3</v>
      </c>
      <c r="X834" s="6" t="n"/>
      <c r="Z834" s="6" t="n">
        <v>46142</v>
      </c>
      <c r="AA834" t="inlineStr">
        <is>
          <t>cut-off 2, case 1</t>
        </is>
      </c>
      <c r="AB834" s="6" t="n">
        <v>46234</v>
      </c>
      <c r="AC834" t="inlineStr"/>
      <c r="AD834" s="6" t="n">
        <v>46081</v>
      </c>
    </row>
    <row r="835">
      <c r="A835" t="inlineStr">
        <is>
          <t>V300084</t>
        </is>
      </c>
      <c r="B835" t="inlineStr">
        <is>
          <t>2025-0005</t>
        </is>
      </c>
      <c r="C835" t="n">
        <v>10</v>
      </c>
      <c r="D835" t="inlineStr"/>
      <c r="E835" t="inlineStr">
        <is>
          <t>duisport logistics &amp; port services GmbH</t>
        </is>
      </c>
      <c r="F835" t="inlineStr">
        <is>
          <t>DME</t>
        </is>
      </c>
      <c r="G835" t="inlineStr">
        <is>
          <t>80' 6-A CW</t>
        </is>
      </c>
      <c r="I835" s="6" t="n"/>
      <c r="J835" s="6" t="n"/>
      <c r="K835" t="inlineStr">
        <is>
          <t>plan_deliver_fleet</t>
        </is>
      </c>
      <c r="L835" s="6" t="n">
        <v>46054</v>
      </c>
      <c r="M835" s="6" t="n">
        <v>46783</v>
      </c>
      <c r="N835" t="n">
        <v>729</v>
      </c>
      <c r="O835" s="6" t="n">
        <v>46783</v>
      </c>
      <c r="S835" t="inlineStr">
        <is>
          <t>with cut-off date</t>
        </is>
      </c>
      <c r="T835" s="6" t="n">
        <v>46234</v>
      </c>
      <c r="U835" s="6" t="n">
        <v>46418</v>
      </c>
      <c r="V835" t="n">
        <v>3</v>
      </c>
      <c r="W835" t="n">
        <v>3</v>
      </c>
      <c r="X835" s="6" t="n"/>
      <c r="Z835" s="6" t="n">
        <v>46142</v>
      </c>
      <c r="AA835" t="inlineStr">
        <is>
          <t>cut-off 2, case 1</t>
        </is>
      </c>
      <c r="AB835" s="6" t="n">
        <v>46234</v>
      </c>
      <c r="AC835" t="inlineStr"/>
      <c r="AD835" s="6" t="n">
        <v>46081</v>
      </c>
    </row>
    <row r="836">
      <c r="A836" t="inlineStr">
        <is>
          <t>V300084</t>
        </is>
      </c>
      <c r="B836" t="inlineStr">
        <is>
          <t>2025-0005</t>
        </is>
      </c>
      <c r="C836" t="n">
        <v>11</v>
      </c>
      <c r="D836" t="inlineStr"/>
      <c r="E836" t="inlineStr">
        <is>
          <t>duisport logistics &amp; port services GmbH</t>
        </is>
      </c>
      <c r="F836" t="inlineStr">
        <is>
          <t>DME</t>
        </is>
      </c>
      <c r="G836" t="inlineStr">
        <is>
          <t>80' 6-A CW</t>
        </is>
      </c>
      <c r="I836" s="6" t="n"/>
      <c r="J836" s="6" t="n"/>
      <c r="K836" t="inlineStr">
        <is>
          <t>plan_deliver_fleet</t>
        </is>
      </c>
      <c r="L836" s="6" t="n">
        <v>46054</v>
      </c>
      <c r="M836" s="6" t="n">
        <v>46783</v>
      </c>
      <c r="N836" t="n">
        <v>729</v>
      </c>
      <c r="O836" s="6" t="n">
        <v>46783</v>
      </c>
      <c r="S836" t="inlineStr">
        <is>
          <t>with cut-off date</t>
        </is>
      </c>
      <c r="T836" s="6" t="n">
        <v>46234</v>
      </c>
      <c r="U836" s="6" t="n">
        <v>46418</v>
      </c>
      <c r="V836" t="n">
        <v>3</v>
      </c>
      <c r="W836" t="n">
        <v>3</v>
      </c>
      <c r="X836" s="6" t="n"/>
      <c r="Z836" s="6" t="n">
        <v>46142</v>
      </c>
      <c r="AA836" t="inlineStr">
        <is>
          <t>cut-off 2, case 1</t>
        </is>
      </c>
      <c r="AB836" s="6" t="n">
        <v>46234</v>
      </c>
      <c r="AC836" t="inlineStr"/>
      <c r="AD836" s="6" t="n">
        <v>46081</v>
      </c>
    </row>
    <row r="837">
      <c r="A837" t="inlineStr">
        <is>
          <t>V300031</t>
        </is>
      </c>
      <c r="B837" t="inlineStr">
        <is>
          <t>2023-0008</t>
        </is>
      </c>
      <c r="C837" t="n">
        <v>39</v>
      </c>
      <c r="D837" t="inlineStr">
        <is>
          <t>33 80 4960 001-2</t>
        </is>
      </c>
      <c r="E837" t="inlineStr">
        <is>
          <t>EWG Rail Zrt.</t>
        </is>
      </c>
      <c r="F837" t="inlineStr">
        <is>
          <t>IGA</t>
        </is>
      </c>
      <c r="G837" t="inlineStr">
        <is>
          <t>80' 6-A CW</t>
        </is>
      </c>
      <c r="I837" s="6" t="n"/>
      <c r="J837" s="6" t="n"/>
      <c r="K837" t="inlineStr">
        <is>
          <t>run_initial</t>
        </is>
      </c>
      <c r="L837" s="6" t="n">
        <v>45078</v>
      </c>
      <c r="M837" s="6" t="n">
        <v>46905</v>
      </c>
      <c r="N837" t="n">
        <v>1827</v>
      </c>
      <c r="O837" s="6" t="n">
        <v>46905</v>
      </c>
      <c r="S837" t="inlineStr">
        <is>
          <t>n.a.</t>
        </is>
      </c>
      <c r="T837" s="6" t="n"/>
      <c r="U837" s="6" t="n"/>
      <c r="V837" t="n">
        <v>0</v>
      </c>
      <c r="W837" t="n">
        <v>3</v>
      </c>
      <c r="X837" s="6" t="n"/>
      <c r="Z837" s="6" t="n">
        <v>46813</v>
      </c>
      <c r="AA837" t="inlineStr">
        <is>
          <t>n.a.</t>
        </is>
      </c>
      <c r="AB837" s="6" t="n">
        <v>46905</v>
      </c>
      <c r="AC837" t="inlineStr"/>
      <c r="AD837" s="6" t="n">
        <v>46753</v>
      </c>
    </row>
    <row r="838">
      <c r="A838" t="inlineStr">
        <is>
          <t>V300031</t>
        </is>
      </c>
      <c r="B838" t="inlineStr">
        <is>
          <t>2023-0008</t>
        </is>
      </c>
      <c r="C838" t="n">
        <v>40</v>
      </c>
      <c r="D838" t="inlineStr">
        <is>
          <t>33 80 4960 002-0</t>
        </is>
      </c>
      <c r="E838" t="inlineStr">
        <is>
          <t>EWG Rail Zrt.</t>
        </is>
      </c>
      <c r="F838" t="inlineStr">
        <is>
          <t>IGA</t>
        </is>
      </c>
      <c r="G838" t="inlineStr">
        <is>
          <t>80' 6-A CW</t>
        </is>
      </c>
      <c r="I838" s="6" t="n"/>
      <c r="J838" s="6" t="n"/>
      <c r="K838" t="inlineStr">
        <is>
          <t>run_initial</t>
        </is>
      </c>
      <c r="L838" s="6" t="n">
        <v>45078</v>
      </c>
      <c r="M838" s="6" t="n">
        <v>46905</v>
      </c>
      <c r="N838" t="n">
        <v>1827</v>
      </c>
      <c r="O838" s="6" t="n">
        <v>46905</v>
      </c>
      <c r="S838" t="inlineStr">
        <is>
          <t>n.a.</t>
        </is>
      </c>
      <c r="T838" s="6" t="n"/>
      <c r="U838" s="6" t="n"/>
      <c r="V838" t="n">
        <v>0</v>
      </c>
      <c r="W838" t="n">
        <v>3</v>
      </c>
      <c r="X838" s="6" t="n"/>
      <c r="Z838" s="6" t="n">
        <v>46813</v>
      </c>
      <c r="AA838" t="inlineStr">
        <is>
          <t>n.a.</t>
        </is>
      </c>
      <c r="AB838" s="6" t="n">
        <v>46905</v>
      </c>
      <c r="AC838" t="inlineStr"/>
      <c r="AD838" s="6" t="n">
        <v>46753</v>
      </c>
    </row>
    <row r="839">
      <c r="A839" t="inlineStr">
        <is>
          <t>V300031</t>
        </is>
      </c>
      <c r="B839" t="inlineStr">
        <is>
          <t>2023-0008</t>
        </is>
      </c>
      <c r="C839" t="n">
        <v>41</v>
      </c>
      <c r="D839" t="inlineStr">
        <is>
          <t>33 80 4960 003-8</t>
        </is>
      </c>
      <c r="E839" t="inlineStr">
        <is>
          <t>EWG Rail Zrt.</t>
        </is>
      </c>
      <c r="F839" t="inlineStr">
        <is>
          <t>IGA</t>
        </is>
      </c>
      <c r="G839" t="inlineStr">
        <is>
          <t>80' 6-A CW</t>
        </is>
      </c>
      <c r="I839" s="6" t="n"/>
      <c r="J839" s="6" t="n"/>
      <c r="K839" t="inlineStr">
        <is>
          <t>run_initial</t>
        </is>
      </c>
      <c r="L839" s="6" t="n">
        <v>45078</v>
      </c>
      <c r="M839" s="6" t="n">
        <v>46905</v>
      </c>
      <c r="N839" t="n">
        <v>1827</v>
      </c>
      <c r="O839" s="6" t="n">
        <v>46905</v>
      </c>
      <c r="S839" t="inlineStr">
        <is>
          <t>n.a.</t>
        </is>
      </c>
      <c r="T839" s="6" t="n"/>
      <c r="U839" s="6" t="n"/>
      <c r="V839" t="n">
        <v>0</v>
      </c>
      <c r="W839" t="n">
        <v>3</v>
      </c>
      <c r="X839" s="6" t="n"/>
      <c r="Z839" s="6" t="n">
        <v>46813</v>
      </c>
      <c r="AA839" t="inlineStr">
        <is>
          <t>n.a.</t>
        </is>
      </c>
      <c r="AB839" s="6" t="n">
        <v>46905</v>
      </c>
      <c r="AC839" t="inlineStr"/>
      <c r="AD839" s="6" t="n">
        <v>46753</v>
      </c>
    </row>
    <row r="840">
      <c r="A840" t="inlineStr">
        <is>
          <t>V300031</t>
        </is>
      </c>
      <c r="B840" t="inlineStr">
        <is>
          <t>2023-0008</t>
        </is>
      </c>
      <c r="C840" t="n">
        <v>42</v>
      </c>
      <c r="D840" t="inlineStr">
        <is>
          <t>33 80 4960 004-6</t>
        </is>
      </c>
      <c r="E840" t="inlineStr">
        <is>
          <t>EWG Rail Zrt.</t>
        </is>
      </c>
      <c r="F840" t="inlineStr">
        <is>
          <t>IGA</t>
        </is>
      </c>
      <c r="G840" t="inlineStr">
        <is>
          <t>80' 6-A CW</t>
        </is>
      </c>
      <c r="I840" s="6" t="n"/>
      <c r="J840" s="6" t="n"/>
      <c r="K840" t="inlineStr">
        <is>
          <t>run_initial</t>
        </is>
      </c>
      <c r="L840" s="6" t="n">
        <v>45078</v>
      </c>
      <c r="M840" s="6" t="n">
        <v>46905</v>
      </c>
      <c r="N840" t="n">
        <v>1827</v>
      </c>
      <c r="O840" s="6" t="n">
        <v>46905</v>
      </c>
      <c r="S840" t="inlineStr">
        <is>
          <t>n.a.</t>
        </is>
      </c>
      <c r="T840" s="6" t="n"/>
      <c r="U840" s="6" t="n"/>
      <c r="V840" t="n">
        <v>0</v>
      </c>
      <c r="W840" t="n">
        <v>3</v>
      </c>
      <c r="X840" s="6" t="n"/>
      <c r="Z840" s="6" t="n">
        <v>46813</v>
      </c>
      <c r="AA840" t="inlineStr">
        <is>
          <t>n.a.</t>
        </is>
      </c>
      <c r="AB840" s="6" t="n">
        <v>46905</v>
      </c>
      <c r="AC840" t="inlineStr"/>
      <c r="AD840" s="6" t="n">
        <v>46753</v>
      </c>
    </row>
    <row r="841">
      <c r="A841" t="inlineStr">
        <is>
          <t>V300031</t>
        </is>
      </c>
      <c r="B841" t="inlineStr">
        <is>
          <t>2023-0008</t>
        </is>
      </c>
      <c r="C841" t="n">
        <v>43</v>
      </c>
      <c r="D841" t="inlineStr">
        <is>
          <t>33 80 4960 005-3</t>
        </is>
      </c>
      <c r="E841" t="inlineStr">
        <is>
          <t>EWG Rail Zrt.</t>
        </is>
      </c>
      <c r="F841" t="inlineStr">
        <is>
          <t>IGA</t>
        </is>
      </c>
      <c r="G841" t="inlineStr">
        <is>
          <t>80' 6-A CW</t>
        </is>
      </c>
      <c r="I841" s="6" t="n"/>
      <c r="J841" s="6" t="n"/>
      <c r="K841" t="inlineStr">
        <is>
          <t>run_initial</t>
        </is>
      </c>
      <c r="L841" s="6" t="n">
        <v>45078</v>
      </c>
      <c r="M841" s="6" t="n">
        <v>46905</v>
      </c>
      <c r="N841" t="n">
        <v>1827</v>
      </c>
      <c r="O841" s="6" t="n">
        <v>46905</v>
      </c>
      <c r="S841" t="inlineStr">
        <is>
          <t>n.a.</t>
        </is>
      </c>
      <c r="T841" s="6" t="n"/>
      <c r="U841" s="6" t="n"/>
      <c r="V841" t="n">
        <v>0</v>
      </c>
      <c r="W841" t="n">
        <v>3</v>
      </c>
      <c r="X841" s="6" t="n"/>
      <c r="Z841" s="6" t="n">
        <v>46813</v>
      </c>
      <c r="AA841" t="inlineStr">
        <is>
          <t>n.a.</t>
        </is>
      </c>
      <c r="AB841" s="6" t="n">
        <v>46905</v>
      </c>
      <c r="AC841" t="inlineStr"/>
      <c r="AD841" s="6" t="n">
        <v>46753</v>
      </c>
    </row>
    <row r="842">
      <c r="A842" t="inlineStr">
        <is>
          <t>V300031</t>
        </is>
      </c>
      <c r="B842" t="inlineStr">
        <is>
          <t>2023-0008</t>
        </is>
      </c>
      <c r="C842" t="n">
        <v>44</v>
      </c>
      <c r="D842" t="inlineStr">
        <is>
          <t>33 80 4960 006-1</t>
        </is>
      </c>
      <c r="E842" t="inlineStr">
        <is>
          <t>EWG Rail Zrt.</t>
        </is>
      </c>
      <c r="F842" t="inlineStr">
        <is>
          <t>IGA</t>
        </is>
      </c>
      <c r="G842" t="inlineStr">
        <is>
          <t>80' 6-A CW</t>
        </is>
      </c>
      <c r="I842" s="6" t="n"/>
      <c r="J842" s="6" t="n"/>
      <c r="K842" t="inlineStr">
        <is>
          <t>run_initial</t>
        </is>
      </c>
      <c r="L842" s="6" t="n">
        <v>45078</v>
      </c>
      <c r="M842" s="6" t="n">
        <v>46905</v>
      </c>
      <c r="N842" t="n">
        <v>1827</v>
      </c>
      <c r="O842" s="6" t="n">
        <v>46905</v>
      </c>
      <c r="S842" t="inlineStr">
        <is>
          <t>n.a.</t>
        </is>
      </c>
      <c r="T842" s="6" t="n"/>
      <c r="U842" s="6" t="n"/>
      <c r="V842" t="n">
        <v>0</v>
      </c>
      <c r="W842" t="n">
        <v>3</v>
      </c>
      <c r="X842" s="6" t="n"/>
      <c r="Z842" s="6" t="n">
        <v>46813</v>
      </c>
      <c r="AA842" t="inlineStr">
        <is>
          <t>n.a.</t>
        </is>
      </c>
      <c r="AB842" s="6" t="n">
        <v>46905</v>
      </c>
      <c r="AC842" t="inlineStr"/>
      <c r="AD842" s="6" t="n">
        <v>46753</v>
      </c>
    </row>
    <row r="843">
      <c r="A843" t="inlineStr">
        <is>
          <t>V300031</t>
        </is>
      </c>
      <c r="B843" t="inlineStr">
        <is>
          <t>2023-0008</t>
        </is>
      </c>
      <c r="C843" t="n">
        <v>45</v>
      </c>
      <c r="D843" t="inlineStr">
        <is>
          <t>33 80 4960 007-9</t>
        </is>
      </c>
      <c r="E843" t="inlineStr">
        <is>
          <t>EWG Rail Zrt.</t>
        </is>
      </c>
      <c r="F843" t="inlineStr">
        <is>
          <t>IGA</t>
        </is>
      </c>
      <c r="G843" t="inlineStr">
        <is>
          <t>80' 6-A CW</t>
        </is>
      </c>
      <c r="I843" s="6" t="n"/>
      <c r="J843" s="6" t="n"/>
      <c r="K843" t="inlineStr">
        <is>
          <t>run_initial</t>
        </is>
      </c>
      <c r="L843" s="6" t="n">
        <v>45078</v>
      </c>
      <c r="M843" s="6" t="n">
        <v>46905</v>
      </c>
      <c r="N843" t="n">
        <v>1827</v>
      </c>
      <c r="O843" s="6" t="n">
        <v>46905</v>
      </c>
      <c r="S843" t="inlineStr">
        <is>
          <t>n.a.</t>
        </is>
      </c>
      <c r="T843" s="6" t="n"/>
      <c r="U843" s="6" t="n"/>
      <c r="V843" t="n">
        <v>0</v>
      </c>
      <c r="W843" t="n">
        <v>3</v>
      </c>
      <c r="X843" s="6" t="n"/>
      <c r="Z843" s="6" t="n">
        <v>46813</v>
      </c>
      <c r="AA843" t="inlineStr">
        <is>
          <t>n.a.</t>
        </is>
      </c>
      <c r="AB843" s="6" t="n">
        <v>46905</v>
      </c>
      <c r="AC843" t="inlineStr"/>
      <c r="AD843" s="6" t="n">
        <v>46753</v>
      </c>
    </row>
    <row r="844">
      <c r="A844" t="inlineStr">
        <is>
          <t>V300031</t>
        </is>
      </c>
      <c r="B844" t="inlineStr">
        <is>
          <t>2023-0008</t>
        </is>
      </c>
      <c r="C844" t="n">
        <v>46</v>
      </c>
      <c r="D844" t="inlineStr">
        <is>
          <t>33 80 4960 008-7</t>
        </is>
      </c>
      <c r="E844" t="inlineStr">
        <is>
          <t>EWG Rail Zrt.</t>
        </is>
      </c>
      <c r="F844" t="inlineStr">
        <is>
          <t>IGA</t>
        </is>
      </c>
      <c r="G844" t="inlineStr">
        <is>
          <t>80' 6-A CW</t>
        </is>
      </c>
      <c r="I844" s="6" t="n"/>
      <c r="J844" s="6" t="n"/>
      <c r="K844" t="inlineStr">
        <is>
          <t>run_initial</t>
        </is>
      </c>
      <c r="L844" s="6" t="n">
        <v>45078</v>
      </c>
      <c r="M844" s="6" t="n">
        <v>46905</v>
      </c>
      <c r="N844" t="n">
        <v>1827</v>
      </c>
      <c r="O844" s="6" t="n">
        <v>46905</v>
      </c>
      <c r="S844" t="inlineStr">
        <is>
          <t>n.a.</t>
        </is>
      </c>
      <c r="T844" s="6" t="n"/>
      <c r="U844" s="6" t="n"/>
      <c r="V844" t="n">
        <v>0</v>
      </c>
      <c r="W844" t="n">
        <v>3</v>
      </c>
      <c r="X844" s="6" t="n"/>
      <c r="Z844" s="6" t="n">
        <v>46813</v>
      </c>
      <c r="AA844" t="inlineStr">
        <is>
          <t>n.a.</t>
        </is>
      </c>
      <c r="AB844" s="6" t="n">
        <v>46905</v>
      </c>
      <c r="AC844" t="inlineStr"/>
      <c r="AD844" s="6" t="n">
        <v>46753</v>
      </c>
    </row>
    <row r="845">
      <c r="A845" t="inlineStr">
        <is>
          <t>V300031</t>
        </is>
      </c>
      <c r="B845" t="inlineStr">
        <is>
          <t>2023-0008</t>
        </is>
      </c>
      <c r="C845" t="n">
        <v>47</v>
      </c>
      <c r="D845" t="inlineStr">
        <is>
          <t>33 80 4960 009-5</t>
        </is>
      </c>
      <c r="E845" t="inlineStr">
        <is>
          <t>EWG Rail Zrt.</t>
        </is>
      </c>
      <c r="F845" t="inlineStr">
        <is>
          <t>IGA</t>
        </is>
      </c>
      <c r="G845" t="inlineStr">
        <is>
          <t>80' 6-A CW</t>
        </is>
      </c>
      <c r="I845" s="6" t="n"/>
      <c r="J845" s="6" t="n"/>
      <c r="K845" t="inlineStr">
        <is>
          <t>run_initial</t>
        </is>
      </c>
      <c r="L845" s="6" t="n">
        <v>45078</v>
      </c>
      <c r="M845" s="6" t="n">
        <v>46905</v>
      </c>
      <c r="N845" t="n">
        <v>1827</v>
      </c>
      <c r="O845" s="6" t="n">
        <v>46905</v>
      </c>
      <c r="S845" t="inlineStr">
        <is>
          <t>n.a.</t>
        </is>
      </c>
      <c r="T845" s="6" t="n"/>
      <c r="U845" s="6" t="n"/>
      <c r="V845" t="n">
        <v>0</v>
      </c>
      <c r="W845" t="n">
        <v>3</v>
      </c>
      <c r="X845" s="6" t="n"/>
      <c r="Z845" s="6" t="n">
        <v>46813</v>
      </c>
      <c r="AA845" t="inlineStr">
        <is>
          <t>n.a.</t>
        </is>
      </c>
      <c r="AB845" s="6" t="n">
        <v>46905</v>
      </c>
      <c r="AC845" t="inlineStr"/>
      <c r="AD845" s="6" t="n">
        <v>46753</v>
      </c>
    </row>
    <row r="846">
      <c r="A846" t="inlineStr">
        <is>
          <t>V300031</t>
        </is>
      </c>
      <c r="B846" t="inlineStr">
        <is>
          <t>2023-0008</t>
        </is>
      </c>
      <c r="C846" t="n">
        <v>48</v>
      </c>
      <c r="D846" t="inlineStr">
        <is>
          <t>33 80 4960 010-3</t>
        </is>
      </c>
      <c r="E846" t="inlineStr">
        <is>
          <t>EWG Rail Zrt.</t>
        </is>
      </c>
      <c r="F846" t="inlineStr">
        <is>
          <t>IGA</t>
        </is>
      </c>
      <c r="G846" t="inlineStr">
        <is>
          <t>80' 6-A CW</t>
        </is>
      </c>
      <c r="I846" s="6" t="n"/>
      <c r="J846" s="6" t="n"/>
      <c r="K846" t="inlineStr">
        <is>
          <t>run_initial</t>
        </is>
      </c>
      <c r="L846" s="6" t="n">
        <v>45078</v>
      </c>
      <c r="M846" s="6" t="n">
        <v>46905</v>
      </c>
      <c r="N846" t="n">
        <v>1827</v>
      </c>
      <c r="O846" s="6" t="n">
        <v>46905</v>
      </c>
      <c r="S846" t="inlineStr">
        <is>
          <t>n.a.</t>
        </is>
      </c>
      <c r="T846" s="6" t="n"/>
      <c r="U846" s="6" t="n"/>
      <c r="V846" t="n">
        <v>0</v>
      </c>
      <c r="W846" t="n">
        <v>3</v>
      </c>
      <c r="X846" s="6" t="n"/>
      <c r="Z846" s="6" t="n">
        <v>46813</v>
      </c>
      <c r="AA846" t="inlineStr">
        <is>
          <t>n.a.</t>
        </is>
      </c>
      <c r="AB846" s="6" t="n">
        <v>46905</v>
      </c>
      <c r="AC846" t="inlineStr"/>
      <c r="AD846" s="6" t="n">
        <v>46753</v>
      </c>
    </row>
    <row r="847">
      <c r="A847" t="inlineStr">
        <is>
          <t>V300031</t>
        </is>
      </c>
      <c r="B847" t="inlineStr">
        <is>
          <t>2023-0008</t>
        </is>
      </c>
      <c r="C847" t="n">
        <v>49</v>
      </c>
      <c r="D847" t="inlineStr">
        <is>
          <t>33 80 4960 011-1</t>
        </is>
      </c>
      <c r="E847" t="inlineStr">
        <is>
          <t>EWG Rail Zrt.</t>
        </is>
      </c>
      <c r="F847" t="inlineStr">
        <is>
          <t>IGA</t>
        </is>
      </c>
      <c r="G847" t="inlineStr">
        <is>
          <t>80' 6-A CW</t>
        </is>
      </c>
      <c r="I847" s="6" t="n"/>
      <c r="J847" s="6" t="n"/>
      <c r="K847" t="inlineStr">
        <is>
          <t>run_initial</t>
        </is>
      </c>
      <c r="L847" s="6" t="n">
        <v>45078</v>
      </c>
      <c r="M847" s="6" t="n">
        <v>46905</v>
      </c>
      <c r="N847" t="n">
        <v>1827</v>
      </c>
      <c r="O847" s="6" t="n">
        <v>46905</v>
      </c>
      <c r="S847" t="inlineStr">
        <is>
          <t>n.a.</t>
        </is>
      </c>
      <c r="T847" s="6" t="n"/>
      <c r="U847" s="6" t="n"/>
      <c r="V847" t="n">
        <v>0</v>
      </c>
      <c r="W847" t="n">
        <v>3</v>
      </c>
      <c r="X847" s="6" t="n"/>
      <c r="Z847" s="6" t="n">
        <v>46813</v>
      </c>
      <c r="AA847" t="inlineStr">
        <is>
          <t>n.a.</t>
        </is>
      </c>
      <c r="AB847" s="6" t="n">
        <v>46905</v>
      </c>
      <c r="AC847" t="inlineStr"/>
      <c r="AD847" s="6" t="n">
        <v>46753</v>
      </c>
    </row>
    <row r="848">
      <c r="A848" t="inlineStr">
        <is>
          <t>V300031</t>
        </is>
      </c>
      <c r="B848" t="inlineStr">
        <is>
          <t>2023-0008</t>
        </is>
      </c>
      <c r="C848" t="n">
        <v>50</v>
      </c>
      <c r="D848" t="inlineStr">
        <is>
          <t>33 80 4960 012-9</t>
        </is>
      </c>
      <c r="E848" t="inlineStr">
        <is>
          <t>EWG Rail Zrt.</t>
        </is>
      </c>
      <c r="F848" t="inlineStr">
        <is>
          <t>IGA</t>
        </is>
      </c>
      <c r="G848" t="inlineStr">
        <is>
          <t>80' 6-A CW</t>
        </is>
      </c>
      <c r="I848" s="6" t="n"/>
      <c r="J848" s="6" t="n"/>
      <c r="K848" t="inlineStr">
        <is>
          <t>run_initial</t>
        </is>
      </c>
      <c r="L848" s="6" t="n">
        <v>45078</v>
      </c>
      <c r="M848" s="6" t="n">
        <v>46905</v>
      </c>
      <c r="N848" t="n">
        <v>1827</v>
      </c>
      <c r="O848" s="6" t="n">
        <v>46905</v>
      </c>
      <c r="S848" t="inlineStr">
        <is>
          <t>n.a.</t>
        </is>
      </c>
      <c r="T848" s="6" t="n"/>
      <c r="U848" s="6" t="n"/>
      <c r="V848" t="n">
        <v>0</v>
      </c>
      <c r="W848" t="n">
        <v>3</v>
      </c>
      <c r="X848" s="6" t="n"/>
      <c r="Z848" s="6" t="n">
        <v>46813</v>
      </c>
      <c r="AA848" t="inlineStr">
        <is>
          <t>n.a.</t>
        </is>
      </c>
      <c r="AB848" s="6" t="n">
        <v>46905</v>
      </c>
      <c r="AC848" t="inlineStr"/>
      <c r="AD848" s="6" t="n">
        <v>46753</v>
      </c>
    </row>
    <row r="849">
      <c r="A849" t="inlineStr">
        <is>
          <t>V300031</t>
        </is>
      </c>
      <c r="B849" t="inlineStr">
        <is>
          <t>2023-0008</t>
        </is>
      </c>
      <c r="C849" t="n">
        <v>51</v>
      </c>
      <c r="D849" t="inlineStr">
        <is>
          <t>33 80 4960 013-7</t>
        </is>
      </c>
      <c r="E849" t="inlineStr">
        <is>
          <t>EWG Rail Zrt.</t>
        </is>
      </c>
      <c r="F849" t="inlineStr">
        <is>
          <t>IGA</t>
        </is>
      </c>
      <c r="G849" t="inlineStr">
        <is>
          <t>80' 6-A CW</t>
        </is>
      </c>
      <c r="I849" s="6" t="n"/>
      <c r="J849" s="6" t="n"/>
      <c r="K849" t="inlineStr">
        <is>
          <t>run_initial</t>
        </is>
      </c>
      <c r="L849" s="6" t="n">
        <v>45078</v>
      </c>
      <c r="M849" s="6" t="n">
        <v>46905</v>
      </c>
      <c r="N849" t="n">
        <v>1827</v>
      </c>
      <c r="O849" s="6" t="n">
        <v>46905</v>
      </c>
      <c r="S849" t="inlineStr">
        <is>
          <t>n.a.</t>
        </is>
      </c>
      <c r="T849" s="6" t="n"/>
      <c r="U849" s="6" t="n"/>
      <c r="V849" t="n">
        <v>0</v>
      </c>
      <c r="W849" t="n">
        <v>3</v>
      </c>
      <c r="X849" s="6" t="n"/>
      <c r="Z849" s="6" t="n">
        <v>46813</v>
      </c>
      <c r="AA849" t="inlineStr">
        <is>
          <t>n.a.</t>
        </is>
      </c>
      <c r="AB849" s="6" t="n">
        <v>46905</v>
      </c>
      <c r="AC849" t="inlineStr"/>
      <c r="AD849" s="6" t="n">
        <v>46753</v>
      </c>
    </row>
    <row r="850">
      <c r="A850" t="inlineStr">
        <is>
          <t>V300031</t>
        </is>
      </c>
      <c r="B850" t="inlineStr">
        <is>
          <t>2023-0008</t>
        </is>
      </c>
      <c r="C850" t="n">
        <v>52</v>
      </c>
      <c r="D850" t="inlineStr">
        <is>
          <t>33 80 4960 014-5</t>
        </is>
      </c>
      <c r="E850" t="inlineStr">
        <is>
          <t>EWG Rail Zrt.</t>
        </is>
      </c>
      <c r="F850" t="inlineStr">
        <is>
          <t>IGA</t>
        </is>
      </c>
      <c r="G850" t="inlineStr">
        <is>
          <t>80' 6-A CW</t>
        </is>
      </c>
      <c r="I850" s="6" t="n"/>
      <c r="J850" s="6" t="n"/>
      <c r="K850" t="inlineStr">
        <is>
          <t>run_initial</t>
        </is>
      </c>
      <c r="L850" s="6" t="n">
        <v>45078</v>
      </c>
      <c r="M850" s="6" t="n">
        <v>46905</v>
      </c>
      <c r="N850" t="n">
        <v>1827</v>
      </c>
      <c r="O850" s="6" t="n">
        <v>46905</v>
      </c>
      <c r="S850" t="inlineStr">
        <is>
          <t>n.a.</t>
        </is>
      </c>
      <c r="T850" s="6" t="n"/>
      <c r="U850" s="6" t="n"/>
      <c r="V850" t="n">
        <v>0</v>
      </c>
      <c r="W850" t="n">
        <v>3</v>
      </c>
      <c r="X850" s="6" t="n"/>
      <c r="Z850" s="6" t="n">
        <v>46813</v>
      </c>
      <c r="AA850" t="inlineStr">
        <is>
          <t>n.a.</t>
        </is>
      </c>
      <c r="AB850" s="6" t="n">
        <v>46905</v>
      </c>
      <c r="AC850" t="inlineStr"/>
      <c r="AD850" s="6" t="n">
        <v>46753</v>
      </c>
    </row>
    <row r="851">
      <c r="A851" t="inlineStr">
        <is>
          <t>V300031</t>
        </is>
      </c>
      <c r="B851" t="inlineStr">
        <is>
          <t>2023-0008</t>
        </is>
      </c>
      <c r="C851" t="n">
        <v>53</v>
      </c>
      <c r="D851" t="inlineStr">
        <is>
          <t>33 80 4960 015-2</t>
        </is>
      </c>
      <c r="E851" t="inlineStr">
        <is>
          <t>EWG Rail Zrt.</t>
        </is>
      </c>
      <c r="F851" t="inlineStr">
        <is>
          <t>IGA</t>
        </is>
      </c>
      <c r="G851" t="inlineStr">
        <is>
          <t>80' 6-A CW</t>
        </is>
      </c>
      <c r="I851" s="6" t="n"/>
      <c r="J851" s="6" t="n"/>
      <c r="K851" t="inlineStr">
        <is>
          <t>run_initial</t>
        </is>
      </c>
      <c r="L851" s="6" t="n">
        <v>45078</v>
      </c>
      <c r="M851" s="6" t="n">
        <v>46905</v>
      </c>
      <c r="N851" t="n">
        <v>1827</v>
      </c>
      <c r="O851" s="6" t="n">
        <v>46905</v>
      </c>
      <c r="S851" t="inlineStr">
        <is>
          <t>n.a.</t>
        </is>
      </c>
      <c r="T851" s="6" t="n"/>
      <c r="U851" s="6" t="n"/>
      <c r="V851" t="n">
        <v>0</v>
      </c>
      <c r="W851" t="n">
        <v>3</v>
      </c>
      <c r="X851" s="6" t="n"/>
      <c r="Z851" s="6" t="n">
        <v>46813</v>
      </c>
      <c r="AA851" t="inlineStr">
        <is>
          <t>n.a.</t>
        </is>
      </c>
      <c r="AB851" s="6" t="n">
        <v>46905</v>
      </c>
      <c r="AC851" t="inlineStr"/>
      <c r="AD851" s="6" t="n">
        <v>46753</v>
      </c>
    </row>
    <row r="852">
      <c r="A852" t="inlineStr">
        <is>
          <t>V300031</t>
        </is>
      </c>
      <c r="B852" t="inlineStr">
        <is>
          <t>2023-0008</t>
        </is>
      </c>
      <c r="C852" t="n">
        <v>54</v>
      </c>
      <c r="D852" t="inlineStr">
        <is>
          <t>33 80 4960 016-0</t>
        </is>
      </c>
      <c r="E852" t="inlineStr">
        <is>
          <t>EWG Rail Zrt.</t>
        </is>
      </c>
      <c r="F852" t="inlineStr">
        <is>
          <t>IGA</t>
        </is>
      </c>
      <c r="G852" t="inlineStr">
        <is>
          <t>80' 6-A CW</t>
        </is>
      </c>
      <c r="I852" s="6" t="n"/>
      <c r="J852" s="6" t="n"/>
      <c r="K852" t="inlineStr">
        <is>
          <t>run_initial</t>
        </is>
      </c>
      <c r="L852" s="6" t="n">
        <v>45078</v>
      </c>
      <c r="M852" s="6" t="n">
        <v>46905</v>
      </c>
      <c r="N852" t="n">
        <v>1827</v>
      </c>
      <c r="O852" s="6" t="n">
        <v>46905</v>
      </c>
      <c r="S852" t="inlineStr">
        <is>
          <t>n.a.</t>
        </is>
      </c>
      <c r="T852" s="6" t="n"/>
      <c r="U852" s="6" t="n"/>
      <c r="V852" t="n">
        <v>0</v>
      </c>
      <c r="W852" t="n">
        <v>3</v>
      </c>
      <c r="X852" s="6" t="n"/>
      <c r="Z852" s="6" t="n">
        <v>46813</v>
      </c>
      <c r="AA852" t="inlineStr">
        <is>
          <t>n.a.</t>
        </is>
      </c>
      <c r="AB852" s="6" t="n">
        <v>46905</v>
      </c>
      <c r="AC852" t="inlineStr"/>
      <c r="AD852" s="6" t="n">
        <v>46753</v>
      </c>
    </row>
    <row r="853">
      <c r="A853" t="inlineStr">
        <is>
          <t>V300031</t>
        </is>
      </c>
      <c r="B853" t="inlineStr">
        <is>
          <t>2023-0008</t>
        </is>
      </c>
      <c r="C853" t="n">
        <v>55</v>
      </c>
      <c r="D853" t="inlineStr">
        <is>
          <t>33 80 4960 017-8</t>
        </is>
      </c>
      <c r="E853" t="inlineStr">
        <is>
          <t>EWG Rail Zrt.</t>
        </is>
      </c>
      <c r="F853" t="inlineStr">
        <is>
          <t>IGA</t>
        </is>
      </c>
      <c r="G853" t="inlineStr">
        <is>
          <t>80' 6-A CW</t>
        </is>
      </c>
      <c r="I853" s="6" t="n"/>
      <c r="J853" s="6" t="n"/>
      <c r="K853" t="inlineStr">
        <is>
          <t>run_initial</t>
        </is>
      </c>
      <c r="L853" s="6" t="n">
        <v>45078</v>
      </c>
      <c r="M853" s="6" t="n">
        <v>46905</v>
      </c>
      <c r="N853" t="n">
        <v>1827</v>
      </c>
      <c r="O853" s="6" t="n">
        <v>46905</v>
      </c>
      <c r="S853" t="inlineStr">
        <is>
          <t>n.a.</t>
        </is>
      </c>
      <c r="T853" s="6" t="n"/>
      <c r="U853" s="6" t="n"/>
      <c r="V853" t="n">
        <v>0</v>
      </c>
      <c r="W853" t="n">
        <v>3</v>
      </c>
      <c r="X853" s="6" t="n"/>
      <c r="Z853" s="6" t="n">
        <v>46813</v>
      </c>
      <c r="AA853" t="inlineStr">
        <is>
          <t>n.a.</t>
        </is>
      </c>
      <c r="AB853" s="6" t="n">
        <v>46905</v>
      </c>
      <c r="AC853" t="inlineStr"/>
      <c r="AD853" s="6" t="n">
        <v>46753</v>
      </c>
    </row>
    <row r="854">
      <c r="A854" t="inlineStr">
        <is>
          <t>V300031</t>
        </is>
      </c>
      <c r="B854" t="inlineStr">
        <is>
          <t>2023-0008</t>
        </is>
      </c>
      <c r="C854" t="n">
        <v>56</v>
      </c>
      <c r="D854" t="inlineStr">
        <is>
          <t>33 80 4960 018-6</t>
        </is>
      </c>
      <c r="E854" t="inlineStr">
        <is>
          <t>EWG Rail Zrt.</t>
        </is>
      </c>
      <c r="F854" t="inlineStr">
        <is>
          <t>IGA</t>
        </is>
      </c>
      <c r="G854" t="inlineStr">
        <is>
          <t>80' 6-A CW</t>
        </is>
      </c>
      <c r="I854" s="6" t="n"/>
      <c r="J854" s="6" t="n"/>
      <c r="K854" t="inlineStr">
        <is>
          <t>run_initial</t>
        </is>
      </c>
      <c r="L854" s="6" t="n">
        <v>45078</v>
      </c>
      <c r="M854" s="6" t="n">
        <v>46905</v>
      </c>
      <c r="N854" t="n">
        <v>1827</v>
      </c>
      <c r="O854" s="6" t="n">
        <v>46905</v>
      </c>
      <c r="S854" t="inlineStr">
        <is>
          <t>n.a.</t>
        </is>
      </c>
      <c r="T854" s="6" t="n"/>
      <c r="U854" s="6" t="n"/>
      <c r="V854" t="n">
        <v>0</v>
      </c>
      <c r="W854" t="n">
        <v>3</v>
      </c>
      <c r="X854" s="6" t="n"/>
      <c r="Z854" s="6" t="n">
        <v>46813</v>
      </c>
      <c r="AA854" t="inlineStr">
        <is>
          <t>n.a.</t>
        </is>
      </c>
      <c r="AB854" s="6" t="n">
        <v>46905</v>
      </c>
      <c r="AC854" t="inlineStr"/>
      <c r="AD854" s="6" t="n">
        <v>46753</v>
      </c>
    </row>
    <row r="855">
      <c r="A855" t="inlineStr">
        <is>
          <t>V300031</t>
        </is>
      </c>
      <c r="B855" t="inlineStr">
        <is>
          <t>2023-0008</t>
        </is>
      </c>
      <c r="C855" t="n">
        <v>57</v>
      </c>
      <c r="D855" t="inlineStr">
        <is>
          <t>33 80 4960 019-4</t>
        </is>
      </c>
      <c r="E855" t="inlineStr">
        <is>
          <t>EWG Rail Zrt.</t>
        </is>
      </c>
      <c r="F855" t="inlineStr">
        <is>
          <t>IGA</t>
        </is>
      </c>
      <c r="G855" t="inlineStr">
        <is>
          <t>80' 6-A CW</t>
        </is>
      </c>
      <c r="I855" s="6" t="n"/>
      <c r="J855" s="6" t="n"/>
      <c r="K855" t="inlineStr">
        <is>
          <t>run_initial</t>
        </is>
      </c>
      <c r="L855" s="6" t="n">
        <v>45078</v>
      </c>
      <c r="M855" s="6" t="n">
        <v>46905</v>
      </c>
      <c r="N855" t="n">
        <v>1827</v>
      </c>
      <c r="O855" s="6" t="n">
        <v>46905</v>
      </c>
      <c r="S855" t="inlineStr">
        <is>
          <t>n.a.</t>
        </is>
      </c>
      <c r="T855" s="6" t="n"/>
      <c r="U855" s="6" t="n"/>
      <c r="V855" t="n">
        <v>0</v>
      </c>
      <c r="W855" t="n">
        <v>3</v>
      </c>
      <c r="X855" s="6" t="n"/>
      <c r="Z855" s="6" t="n">
        <v>46813</v>
      </c>
      <c r="AA855" t="inlineStr">
        <is>
          <t>n.a.</t>
        </is>
      </c>
      <c r="AB855" s="6" t="n">
        <v>46905</v>
      </c>
      <c r="AC855" t="inlineStr"/>
      <c r="AD855" s="6" t="n">
        <v>46753</v>
      </c>
    </row>
    <row r="856">
      <c r="A856" t="inlineStr">
        <is>
          <t>V300031</t>
        </is>
      </c>
      <c r="B856" t="inlineStr">
        <is>
          <t>2023-0008</t>
        </is>
      </c>
      <c r="C856" t="n">
        <v>58</v>
      </c>
      <c r="D856" t="inlineStr">
        <is>
          <t>33 80 4960 020-2</t>
        </is>
      </c>
      <c r="E856" t="inlineStr">
        <is>
          <t>EWG Rail Zrt.</t>
        </is>
      </c>
      <c r="F856" t="inlineStr">
        <is>
          <t>IGA</t>
        </is>
      </c>
      <c r="G856" t="inlineStr">
        <is>
          <t>80' 6-A CW</t>
        </is>
      </c>
      <c r="I856" s="6" t="n"/>
      <c r="J856" s="6" t="n"/>
      <c r="K856" t="inlineStr">
        <is>
          <t>run_initial</t>
        </is>
      </c>
      <c r="L856" s="6" t="n">
        <v>45078</v>
      </c>
      <c r="M856" s="6" t="n">
        <v>46905</v>
      </c>
      <c r="N856" t="n">
        <v>1827</v>
      </c>
      <c r="O856" s="6" t="n">
        <v>46905</v>
      </c>
      <c r="S856" t="inlineStr">
        <is>
          <t>n.a.</t>
        </is>
      </c>
      <c r="T856" s="6" t="n"/>
      <c r="U856" s="6" t="n"/>
      <c r="V856" t="n">
        <v>0</v>
      </c>
      <c r="W856" t="n">
        <v>3</v>
      </c>
      <c r="X856" s="6" t="n"/>
      <c r="Z856" s="6" t="n">
        <v>46813</v>
      </c>
      <c r="AA856" t="inlineStr">
        <is>
          <t>n.a.</t>
        </is>
      </c>
      <c r="AB856" s="6" t="n">
        <v>46905</v>
      </c>
      <c r="AC856" t="inlineStr"/>
      <c r="AD856" s="6" t="n">
        <v>46753</v>
      </c>
    </row>
    <row r="857">
      <c r="A857" t="inlineStr">
        <is>
          <t>V300031</t>
        </is>
      </c>
      <c r="B857" t="inlineStr">
        <is>
          <t>2023-0008</t>
        </is>
      </c>
      <c r="C857" t="n">
        <v>59</v>
      </c>
      <c r="D857" t="inlineStr">
        <is>
          <t>33 80 4960 021-0</t>
        </is>
      </c>
      <c r="E857" t="inlineStr">
        <is>
          <t>EWG Rail Zrt.</t>
        </is>
      </c>
      <c r="F857" t="inlineStr">
        <is>
          <t>IGA</t>
        </is>
      </c>
      <c r="G857" t="inlineStr">
        <is>
          <t>80' 6-A CW</t>
        </is>
      </c>
      <c r="I857" s="6" t="n"/>
      <c r="J857" s="6" t="n"/>
      <c r="K857" t="inlineStr">
        <is>
          <t>run_initial</t>
        </is>
      </c>
      <c r="L857" s="6" t="n">
        <v>45078</v>
      </c>
      <c r="M857" s="6" t="n">
        <v>46905</v>
      </c>
      <c r="N857" t="n">
        <v>1827</v>
      </c>
      <c r="O857" s="6" t="n">
        <v>46905</v>
      </c>
      <c r="S857" t="inlineStr">
        <is>
          <t>n.a.</t>
        </is>
      </c>
      <c r="T857" s="6" t="n"/>
      <c r="U857" s="6" t="n"/>
      <c r="V857" t="n">
        <v>0</v>
      </c>
      <c r="W857" t="n">
        <v>3</v>
      </c>
      <c r="X857" s="6" t="n"/>
      <c r="Z857" s="6" t="n">
        <v>46813</v>
      </c>
      <c r="AA857" t="inlineStr">
        <is>
          <t>n.a.</t>
        </is>
      </c>
      <c r="AB857" s="6" t="n">
        <v>46905</v>
      </c>
      <c r="AC857" t="inlineStr"/>
      <c r="AD857" s="6" t="n">
        <v>46753</v>
      </c>
    </row>
    <row r="858">
      <c r="A858" t="inlineStr">
        <is>
          <t>V300031</t>
        </is>
      </c>
      <c r="B858" t="inlineStr">
        <is>
          <t>2023-0008</t>
        </is>
      </c>
      <c r="C858" t="n">
        <v>60</v>
      </c>
      <c r="D858" t="inlineStr">
        <is>
          <t>33 80 4960 022-8</t>
        </is>
      </c>
      <c r="E858" t="inlineStr">
        <is>
          <t>EWG Rail Zrt.</t>
        </is>
      </c>
      <c r="F858" t="inlineStr">
        <is>
          <t>IGA</t>
        </is>
      </c>
      <c r="G858" t="inlineStr">
        <is>
          <t>80' 6-A CW</t>
        </is>
      </c>
      <c r="I858" s="6" t="n"/>
      <c r="J858" s="6" t="n"/>
      <c r="K858" t="inlineStr">
        <is>
          <t>run_initial</t>
        </is>
      </c>
      <c r="L858" s="6" t="n">
        <v>45078</v>
      </c>
      <c r="M858" s="6" t="n">
        <v>46905</v>
      </c>
      <c r="N858" t="n">
        <v>1827</v>
      </c>
      <c r="O858" s="6" t="n">
        <v>46905</v>
      </c>
      <c r="S858" t="inlineStr">
        <is>
          <t>n.a.</t>
        </is>
      </c>
      <c r="T858" s="6" t="n"/>
      <c r="U858" s="6" t="n"/>
      <c r="V858" t="n">
        <v>0</v>
      </c>
      <c r="W858" t="n">
        <v>3</v>
      </c>
      <c r="X858" s="6" t="n"/>
      <c r="Z858" s="6" t="n">
        <v>46813</v>
      </c>
      <c r="AA858" t="inlineStr">
        <is>
          <t>n.a.</t>
        </is>
      </c>
      <c r="AB858" s="6" t="n">
        <v>46905</v>
      </c>
      <c r="AC858" t="inlineStr"/>
      <c r="AD858" s="6" t="n">
        <v>46753</v>
      </c>
    </row>
    <row r="859">
      <c r="A859" t="inlineStr">
        <is>
          <t>V300031</t>
        </is>
      </c>
      <c r="B859" t="inlineStr">
        <is>
          <t>2023-0008</t>
        </is>
      </c>
      <c r="C859" t="n">
        <v>62</v>
      </c>
      <c r="D859" t="inlineStr">
        <is>
          <t>33 80 4960 133-3</t>
        </is>
      </c>
      <c r="E859" t="inlineStr">
        <is>
          <t>EWG Rail Zrt.</t>
        </is>
      </c>
      <c r="F859" t="inlineStr">
        <is>
          <t>IGA</t>
        </is>
      </c>
      <c r="G859" t="inlineStr">
        <is>
          <t>80' 6-A CW</t>
        </is>
      </c>
      <c r="I859" s="6" t="n"/>
      <c r="J859" s="6" t="n"/>
      <c r="K859" t="inlineStr">
        <is>
          <t>run_initial</t>
        </is>
      </c>
      <c r="L859" s="6" t="n">
        <v>45992</v>
      </c>
      <c r="M859" s="6" t="n">
        <v>46905</v>
      </c>
      <c r="N859" t="n">
        <v>1827</v>
      </c>
      <c r="O859" s="6" t="n">
        <v>46905</v>
      </c>
      <c r="S859" t="inlineStr">
        <is>
          <t>n.a.</t>
        </is>
      </c>
      <c r="T859" s="6" t="n"/>
      <c r="U859" s="6" t="n"/>
      <c r="V859" t="n">
        <v>0</v>
      </c>
      <c r="W859" t="n">
        <v>3</v>
      </c>
      <c r="X859" s="6" t="n"/>
      <c r="Z859" s="6" t="n">
        <v>46813</v>
      </c>
      <c r="AA859" t="inlineStr">
        <is>
          <t>n.a.</t>
        </is>
      </c>
      <c r="AB859" s="6" t="n">
        <v>46905</v>
      </c>
      <c r="AC859" t="inlineStr"/>
      <c r="AD859" s="6" t="n">
        <v>46753</v>
      </c>
    </row>
    <row r="860">
      <c r="A860" t="inlineStr">
        <is>
          <t>V300031</t>
        </is>
      </c>
      <c r="B860" t="inlineStr">
        <is>
          <t>2023-0008</t>
        </is>
      </c>
      <c r="C860" t="n">
        <v>63</v>
      </c>
      <c r="D860" t="inlineStr">
        <is>
          <t>33 80 4960 134-1</t>
        </is>
      </c>
      <c r="E860" t="inlineStr">
        <is>
          <t>EWG Rail Zrt.</t>
        </is>
      </c>
      <c r="F860" t="inlineStr">
        <is>
          <t>IGA</t>
        </is>
      </c>
      <c r="G860" t="inlineStr">
        <is>
          <t>80' 6-A CW</t>
        </is>
      </c>
      <c r="I860" s="6" t="n"/>
      <c r="J860" s="6" t="n"/>
      <c r="K860" t="inlineStr">
        <is>
          <t>run_initial</t>
        </is>
      </c>
      <c r="L860" s="6" t="n">
        <v>45992</v>
      </c>
      <c r="M860" s="6" t="n">
        <v>46905</v>
      </c>
      <c r="N860" t="n">
        <v>1827</v>
      </c>
      <c r="O860" s="6" t="n">
        <v>46905</v>
      </c>
      <c r="S860" t="inlineStr">
        <is>
          <t>n.a.</t>
        </is>
      </c>
      <c r="T860" s="6" t="n"/>
      <c r="U860" s="6" t="n"/>
      <c r="V860" t="n">
        <v>0</v>
      </c>
      <c r="W860" t="n">
        <v>3</v>
      </c>
      <c r="X860" s="6" t="n"/>
      <c r="Z860" s="6" t="n">
        <v>46813</v>
      </c>
      <c r="AA860" t="inlineStr">
        <is>
          <t>n.a.</t>
        </is>
      </c>
      <c r="AB860" s="6" t="n">
        <v>46905</v>
      </c>
      <c r="AC860" t="inlineStr"/>
      <c r="AD860" s="6" t="n">
        <v>46753</v>
      </c>
    </row>
    <row r="861">
      <c r="A861" t="inlineStr">
        <is>
          <t>V300031</t>
        </is>
      </c>
      <c r="B861" t="inlineStr">
        <is>
          <t>2023-0008</t>
        </is>
      </c>
      <c r="C861" t="n">
        <v>64</v>
      </c>
      <c r="D861" t="inlineStr">
        <is>
          <t>37 80 4960 912-6</t>
        </is>
      </c>
      <c r="E861" t="inlineStr">
        <is>
          <t>EWG Rail Zrt.</t>
        </is>
      </c>
      <c r="F861" t="inlineStr">
        <is>
          <t>IGA</t>
        </is>
      </c>
      <c r="G861" t="inlineStr">
        <is>
          <t>80' 6-A CW</t>
        </is>
      </c>
      <c r="I861" s="6" t="n"/>
      <c r="J861" s="6" t="n"/>
      <c r="K861" t="inlineStr">
        <is>
          <t>run_initial</t>
        </is>
      </c>
      <c r="L861" s="6" t="n">
        <v>45992</v>
      </c>
      <c r="M861" s="6" t="n">
        <v>46905</v>
      </c>
      <c r="N861" t="n">
        <v>1827</v>
      </c>
      <c r="O861" s="6" t="n">
        <v>46905</v>
      </c>
      <c r="S861" t="inlineStr">
        <is>
          <t>n.a.</t>
        </is>
      </c>
      <c r="T861" s="6" t="n"/>
      <c r="U861" s="6" t="n"/>
      <c r="V861" t="n">
        <v>0</v>
      </c>
      <c r="W861" t="n">
        <v>3</v>
      </c>
      <c r="X861" s="6" t="n"/>
      <c r="Z861" s="6" t="n">
        <v>46813</v>
      </c>
      <c r="AA861" t="inlineStr">
        <is>
          <t>n.a.</t>
        </is>
      </c>
      <c r="AB861" s="6" t="n">
        <v>46905</v>
      </c>
      <c r="AC861" t="inlineStr"/>
      <c r="AD861" s="6" t="n">
        <v>46753</v>
      </c>
    </row>
    <row r="862">
      <c r="A862" t="inlineStr">
        <is>
          <t>V300031</t>
        </is>
      </c>
      <c r="B862" t="inlineStr">
        <is>
          <t>2023-0008</t>
        </is>
      </c>
      <c r="C862" t="n">
        <v>65</v>
      </c>
      <c r="D862" t="inlineStr">
        <is>
          <t>37 80 4960 914-2</t>
        </is>
      </c>
      <c r="E862" t="inlineStr">
        <is>
          <t>EWG Rail Zrt.</t>
        </is>
      </c>
      <c r="F862" t="inlineStr">
        <is>
          <t>IGA</t>
        </is>
      </c>
      <c r="G862" t="inlineStr">
        <is>
          <t>80' 6-A CW</t>
        </is>
      </c>
      <c r="I862" s="6" t="n"/>
      <c r="J862" s="6" t="n"/>
      <c r="K862" t="inlineStr">
        <is>
          <t>run_initial</t>
        </is>
      </c>
      <c r="L862" s="6" t="n">
        <v>45992</v>
      </c>
      <c r="M862" s="6" t="n">
        <v>46905</v>
      </c>
      <c r="N862" t="n">
        <v>1827</v>
      </c>
      <c r="O862" s="6" t="n">
        <v>46905</v>
      </c>
      <c r="S862" t="inlineStr">
        <is>
          <t>n.a.</t>
        </is>
      </c>
      <c r="T862" s="6" t="n"/>
      <c r="U862" s="6" t="n"/>
      <c r="V862" t="n">
        <v>0</v>
      </c>
      <c r="W862" t="n">
        <v>3</v>
      </c>
      <c r="X862" s="6" t="n"/>
      <c r="Z862" s="6" t="n">
        <v>46813</v>
      </c>
      <c r="AA862" t="inlineStr">
        <is>
          <t>n.a.</t>
        </is>
      </c>
      <c r="AB862" s="6" t="n">
        <v>46905</v>
      </c>
      <c r="AC862" t="inlineStr"/>
      <c r="AD862" s="6" t="n">
        <v>46753</v>
      </c>
    </row>
    <row r="863">
      <c r="A863" t="inlineStr">
        <is>
          <t>V300031</t>
        </is>
      </c>
      <c r="B863" t="inlineStr">
        <is>
          <t>2023-0008</t>
        </is>
      </c>
      <c r="C863" t="n">
        <v>66</v>
      </c>
      <c r="D863" t="inlineStr">
        <is>
          <t>37 80 4960 976-1</t>
        </is>
      </c>
      <c r="E863" t="inlineStr">
        <is>
          <t>EWG Rail Zrt.</t>
        </is>
      </c>
      <c r="F863" t="inlineStr">
        <is>
          <t>IGA</t>
        </is>
      </c>
      <c r="G863" t="inlineStr">
        <is>
          <t>80' 6-A CW</t>
        </is>
      </c>
      <c r="I863" s="6" t="n"/>
      <c r="J863" s="6" t="n"/>
      <c r="K863" t="inlineStr">
        <is>
          <t>run_initial</t>
        </is>
      </c>
      <c r="L863" s="6" t="n">
        <v>45992</v>
      </c>
      <c r="M863" s="6" t="n">
        <v>46905</v>
      </c>
      <c r="N863" t="n">
        <v>1827</v>
      </c>
      <c r="O863" s="6" t="n">
        <v>46905</v>
      </c>
      <c r="S863" t="inlineStr">
        <is>
          <t>n.a.</t>
        </is>
      </c>
      <c r="T863" s="6" t="n"/>
      <c r="U863" s="6" t="n"/>
      <c r="V863" t="n">
        <v>0</v>
      </c>
      <c r="W863" t="n">
        <v>3</v>
      </c>
      <c r="X863" s="6" t="n"/>
      <c r="Z863" s="6" t="n">
        <v>46813</v>
      </c>
      <c r="AA863" t="inlineStr">
        <is>
          <t>n.a.</t>
        </is>
      </c>
      <c r="AB863" s="6" t="n">
        <v>46905</v>
      </c>
      <c r="AC863" t="inlineStr"/>
      <c r="AD863" s="6" t="n">
        <v>46753</v>
      </c>
    </row>
    <row r="864">
      <c r="A864" t="inlineStr">
        <is>
          <t>V300031</t>
        </is>
      </c>
      <c r="B864" t="inlineStr">
        <is>
          <t>2023-0008</t>
        </is>
      </c>
      <c r="C864" t="n">
        <v>67</v>
      </c>
      <c r="D864" t="inlineStr">
        <is>
          <t>37 80 4960 984-5</t>
        </is>
      </c>
      <c r="E864" t="inlineStr">
        <is>
          <t>EWG Rail Zrt.</t>
        </is>
      </c>
      <c r="F864" t="inlineStr">
        <is>
          <t>IGA</t>
        </is>
      </c>
      <c r="G864" t="inlineStr">
        <is>
          <t>80' 6-A CW</t>
        </is>
      </c>
      <c r="I864" s="6" t="n"/>
      <c r="J864" s="6" t="n"/>
      <c r="K864" t="inlineStr">
        <is>
          <t>run_initial</t>
        </is>
      </c>
      <c r="L864" s="6" t="n">
        <v>45992</v>
      </c>
      <c r="M864" s="6" t="n">
        <v>46905</v>
      </c>
      <c r="N864" t="n">
        <v>1827</v>
      </c>
      <c r="O864" s="6" t="n">
        <v>46905</v>
      </c>
      <c r="S864" t="inlineStr">
        <is>
          <t>n.a.</t>
        </is>
      </c>
      <c r="T864" s="6" t="n"/>
      <c r="U864" s="6" t="n"/>
      <c r="V864" t="n">
        <v>0</v>
      </c>
      <c r="W864" t="n">
        <v>3</v>
      </c>
      <c r="X864" s="6" t="n"/>
      <c r="Z864" s="6" t="n">
        <v>46813</v>
      </c>
      <c r="AA864" t="inlineStr">
        <is>
          <t>n.a.</t>
        </is>
      </c>
      <c r="AB864" s="6" t="n">
        <v>46905</v>
      </c>
      <c r="AC864" t="inlineStr"/>
      <c r="AD864" s="6" t="n">
        <v>46753</v>
      </c>
    </row>
    <row r="865">
      <c r="A865" t="inlineStr">
        <is>
          <t>V300031</t>
        </is>
      </c>
      <c r="B865" t="inlineStr">
        <is>
          <t>2023-0008</t>
        </is>
      </c>
      <c r="C865" t="n">
        <v>68</v>
      </c>
      <c r="D865" t="inlineStr">
        <is>
          <t>37 80 4960 985-2</t>
        </is>
      </c>
      <c r="E865" t="inlineStr">
        <is>
          <t>EWG Rail Zrt.</t>
        </is>
      </c>
      <c r="F865" t="inlineStr">
        <is>
          <t>IGA</t>
        </is>
      </c>
      <c r="G865" t="inlineStr">
        <is>
          <t>80' 6-A CW</t>
        </is>
      </c>
      <c r="I865" s="6" t="n"/>
      <c r="J865" s="6" t="n"/>
      <c r="K865" t="inlineStr">
        <is>
          <t>run_initial</t>
        </is>
      </c>
      <c r="L865" s="6" t="n">
        <v>45992</v>
      </c>
      <c r="M865" s="6" t="n">
        <v>46905</v>
      </c>
      <c r="N865" t="n">
        <v>1827</v>
      </c>
      <c r="O865" s="6" t="n">
        <v>46905</v>
      </c>
      <c r="S865" t="inlineStr">
        <is>
          <t>n.a.</t>
        </is>
      </c>
      <c r="T865" s="6" t="n"/>
      <c r="U865" s="6" t="n"/>
      <c r="V865" t="n">
        <v>0</v>
      </c>
      <c r="W865" t="n">
        <v>3</v>
      </c>
      <c r="X865" s="6" t="n"/>
      <c r="Z865" s="6" t="n">
        <v>46813</v>
      </c>
      <c r="AA865" t="inlineStr">
        <is>
          <t>n.a.</t>
        </is>
      </c>
      <c r="AB865" s="6" t="n">
        <v>46905</v>
      </c>
      <c r="AC865" t="inlineStr"/>
      <c r="AD865" s="6" t="n">
        <v>46753</v>
      </c>
    </row>
    <row r="866">
      <c r="A866" t="inlineStr">
        <is>
          <t>V300031</t>
        </is>
      </c>
      <c r="B866" t="inlineStr">
        <is>
          <t>2023-0008</t>
        </is>
      </c>
      <c r="C866" t="n">
        <v>69</v>
      </c>
      <c r="D866" t="inlineStr">
        <is>
          <t>37 80 4960 986-0</t>
        </is>
      </c>
      <c r="E866" t="inlineStr">
        <is>
          <t>EWG Rail Zrt.</t>
        </is>
      </c>
      <c r="F866" t="inlineStr">
        <is>
          <t>IGA</t>
        </is>
      </c>
      <c r="G866" t="inlineStr">
        <is>
          <t>80' 6-A CW</t>
        </is>
      </c>
      <c r="I866" s="6" t="n"/>
      <c r="J866" s="6" t="n"/>
      <c r="K866" t="inlineStr">
        <is>
          <t>run_initial</t>
        </is>
      </c>
      <c r="L866" s="6" t="n">
        <v>45992</v>
      </c>
      <c r="M866" s="6" t="n">
        <v>46905</v>
      </c>
      <c r="N866" t="n">
        <v>1827</v>
      </c>
      <c r="O866" s="6" t="n">
        <v>46905</v>
      </c>
      <c r="S866" t="inlineStr">
        <is>
          <t>n.a.</t>
        </is>
      </c>
      <c r="T866" s="6" t="n"/>
      <c r="U866" s="6" t="n"/>
      <c r="V866" t="n">
        <v>0</v>
      </c>
      <c r="W866" t="n">
        <v>3</v>
      </c>
      <c r="X866" s="6" t="n"/>
      <c r="Z866" s="6" t="n">
        <v>46813</v>
      </c>
      <c r="AA866" t="inlineStr">
        <is>
          <t>n.a.</t>
        </is>
      </c>
      <c r="AB866" s="6" t="n">
        <v>46905</v>
      </c>
      <c r="AC866" t="inlineStr"/>
      <c r="AD866" s="6" t="n">
        <v>46753</v>
      </c>
    </row>
    <row r="867">
      <c r="A867" t="inlineStr">
        <is>
          <t>V300031</t>
        </is>
      </c>
      <c r="B867" t="inlineStr">
        <is>
          <t>2023-0008</t>
        </is>
      </c>
      <c r="C867" t="n">
        <v>70</v>
      </c>
      <c r="D867" t="inlineStr">
        <is>
          <t>37 80 4960 987-8</t>
        </is>
      </c>
      <c r="E867" t="inlineStr">
        <is>
          <t>EWG Rail Zrt.</t>
        </is>
      </c>
      <c r="F867" t="inlineStr">
        <is>
          <t>IGA</t>
        </is>
      </c>
      <c r="G867" t="inlineStr">
        <is>
          <t>80' 6-A CW</t>
        </is>
      </c>
      <c r="I867" s="6" t="n"/>
      <c r="J867" s="6" t="n"/>
      <c r="K867" t="inlineStr">
        <is>
          <t>run_initial</t>
        </is>
      </c>
      <c r="L867" s="6" t="n">
        <v>45992</v>
      </c>
      <c r="M867" s="6" t="n">
        <v>46905</v>
      </c>
      <c r="N867" t="n">
        <v>1827</v>
      </c>
      <c r="O867" s="6" t="n">
        <v>46905</v>
      </c>
      <c r="S867" t="inlineStr">
        <is>
          <t>n.a.</t>
        </is>
      </c>
      <c r="T867" s="6" t="n"/>
      <c r="U867" s="6" t="n"/>
      <c r="V867" t="n">
        <v>0</v>
      </c>
      <c r="W867" t="n">
        <v>3</v>
      </c>
      <c r="X867" s="6" t="n"/>
      <c r="Z867" s="6" t="n">
        <v>46813</v>
      </c>
      <c r="AA867" t="inlineStr">
        <is>
          <t>n.a.</t>
        </is>
      </c>
      <c r="AB867" s="6" t="n">
        <v>46905</v>
      </c>
      <c r="AC867" t="inlineStr"/>
      <c r="AD867" s="6" t="n">
        <v>46753</v>
      </c>
    </row>
    <row r="868">
      <c r="A868" t="inlineStr">
        <is>
          <t>V300031</t>
        </is>
      </c>
      <c r="B868" t="inlineStr">
        <is>
          <t>2023-0008</t>
        </is>
      </c>
      <c r="C868" t="n">
        <v>71</v>
      </c>
      <c r="D868" t="inlineStr">
        <is>
          <t>37 80 4960 988-6</t>
        </is>
      </c>
      <c r="E868" t="inlineStr">
        <is>
          <t>EWG Rail Zrt.</t>
        </is>
      </c>
      <c r="F868" t="inlineStr">
        <is>
          <t>IGA</t>
        </is>
      </c>
      <c r="G868" t="inlineStr">
        <is>
          <t>80' 6-A CW</t>
        </is>
      </c>
      <c r="I868" s="6" t="n"/>
      <c r="J868" s="6" t="n"/>
      <c r="K868" t="inlineStr">
        <is>
          <t>run_initial</t>
        </is>
      </c>
      <c r="L868" s="6" t="n">
        <v>45992</v>
      </c>
      <c r="M868" s="6" t="n">
        <v>46905</v>
      </c>
      <c r="N868" t="n">
        <v>1827</v>
      </c>
      <c r="O868" s="6" t="n">
        <v>46905</v>
      </c>
      <c r="S868" t="inlineStr">
        <is>
          <t>n.a.</t>
        </is>
      </c>
      <c r="T868" s="6" t="n"/>
      <c r="U868" s="6" t="n"/>
      <c r="V868" t="n">
        <v>0</v>
      </c>
      <c r="W868" t="n">
        <v>3</v>
      </c>
      <c r="X868" s="6" t="n"/>
      <c r="Z868" s="6" t="n">
        <v>46813</v>
      </c>
      <c r="AA868" t="inlineStr">
        <is>
          <t>n.a.</t>
        </is>
      </c>
      <c r="AB868" s="6" t="n">
        <v>46905</v>
      </c>
      <c r="AC868" t="inlineStr"/>
      <c r="AD868" s="6" t="n">
        <v>46753</v>
      </c>
    </row>
    <row r="869">
      <c r="A869" t="inlineStr">
        <is>
          <t>V300031</t>
        </is>
      </c>
      <c r="B869" t="inlineStr">
        <is>
          <t>2023-0008</t>
        </is>
      </c>
      <c r="C869" t="n">
        <v>72</v>
      </c>
      <c r="D869" t="inlineStr">
        <is>
          <t>37 80 4960 989-4</t>
        </is>
      </c>
      <c r="E869" t="inlineStr">
        <is>
          <t>EWG Rail Zrt.</t>
        </is>
      </c>
      <c r="F869" t="inlineStr">
        <is>
          <t>IGA</t>
        </is>
      </c>
      <c r="G869" t="inlineStr">
        <is>
          <t>80' 6-A CW</t>
        </is>
      </c>
      <c r="I869" s="6" t="n"/>
      <c r="J869" s="6" t="n"/>
      <c r="K869" t="inlineStr">
        <is>
          <t>run_initial</t>
        </is>
      </c>
      <c r="L869" s="6" t="n">
        <v>45992</v>
      </c>
      <c r="M869" s="6" t="n">
        <v>46905</v>
      </c>
      <c r="N869" t="n">
        <v>1827</v>
      </c>
      <c r="O869" s="6" t="n">
        <v>46905</v>
      </c>
      <c r="S869" t="inlineStr">
        <is>
          <t>n.a.</t>
        </is>
      </c>
      <c r="T869" s="6" t="n"/>
      <c r="U869" s="6" t="n"/>
      <c r="V869" t="n">
        <v>0</v>
      </c>
      <c r="W869" t="n">
        <v>3</v>
      </c>
      <c r="X869" s="6" t="n"/>
      <c r="Z869" s="6" t="n">
        <v>46813</v>
      </c>
      <c r="AA869" t="inlineStr">
        <is>
          <t>n.a.</t>
        </is>
      </c>
      <c r="AB869" s="6" t="n">
        <v>46905</v>
      </c>
      <c r="AC869" t="inlineStr"/>
      <c r="AD869" s="6" t="n">
        <v>46753</v>
      </c>
    </row>
    <row r="870">
      <c r="A870" t="inlineStr">
        <is>
          <t>V300031</t>
        </is>
      </c>
      <c r="B870" t="inlineStr">
        <is>
          <t>2023-0008</t>
        </is>
      </c>
      <c r="C870" t="n">
        <v>73</v>
      </c>
      <c r="D870" t="inlineStr">
        <is>
          <t>37 80 4960 990-2</t>
        </is>
      </c>
      <c r="E870" t="inlineStr">
        <is>
          <t>EWG Rail Zrt.</t>
        </is>
      </c>
      <c r="F870" t="inlineStr">
        <is>
          <t>IGA</t>
        </is>
      </c>
      <c r="G870" t="inlineStr">
        <is>
          <t>80' 6-A CW</t>
        </is>
      </c>
      <c r="I870" s="6" t="n"/>
      <c r="J870" s="6" t="n"/>
      <c r="K870" t="inlineStr">
        <is>
          <t>run_initial</t>
        </is>
      </c>
      <c r="L870" s="6" t="n">
        <v>45992</v>
      </c>
      <c r="M870" s="6" t="n">
        <v>46905</v>
      </c>
      <c r="N870" t="n">
        <v>1827</v>
      </c>
      <c r="O870" s="6" t="n">
        <v>46905</v>
      </c>
      <c r="S870" t="inlineStr">
        <is>
          <t>n.a.</t>
        </is>
      </c>
      <c r="T870" s="6" t="n"/>
      <c r="U870" s="6" t="n"/>
      <c r="V870" t="n">
        <v>0</v>
      </c>
      <c r="W870" t="n">
        <v>3</v>
      </c>
      <c r="X870" s="6" t="n"/>
      <c r="Z870" s="6" t="n">
        <v>46813</v>
      </c>
      <c r="AA870" t="inlineStr">
        <is>
          <t>n.a.</t>
        </is>
      </c>
      <c r="AB870" s="6" t="n">
        <v>46905</v>
      </c>
      <c r="AC870" t="inlineStr"/>
      <c r="AD870" s="6" t="n">
        <v>46753</v>
      </c>
    </row>
    <row r="871">
      <c r="A871" t="inlineStr">
        <is>
          <t>V300031</t>
        </is>
      </c>
      <c r="B871" t="inlineStr">
        <is>
          <t>2023-0008</t>
        </is>
      </c>
      <c r="C871" t="n">
        <v>74</v>
      </c>
      <c r="D871" t="inlineStr">
        <is>
          <t>37 80 4960 991-0</t>
        </is>
      </c>
      <c r="E871" t="inlineStr">
        <is>
          <t>EWG Rail Zrt.</t>
        </is>
      </c>
      <c r="F871" t="inlineStr">
        <is>
          <t>IGA</t>
        </is>
      </c>
      <c r="G871" t="inlineStr">
        <is>
          <t>80' 6-A CW</t>
        </is>
      </c>
      <c r="I871" s="6" t="n"/>
      <c r="J871" s="6" t="n"/>
      <c r="K871" t="inlineStr">
        <is>
          <t>run_initial</t>
        </is>
      </c>
      <c r="L871" s="6" t="n">
        <v>45992</v>
      </c>
      <c r="M871" s="6" t="n">
        <v>46905</v>
      </c>
      <c r="N871" t="n">
        <v>1827</v>
      </c>
      <c r="O871" s="6" t="n">
        <v>46905</v>
      </c>
      <c r="S871" t="inlineStr">
        <is>
          <t>n.a.</t>
        </is>
      </c>
      <c r="T871" s="6" t="n"/>
      <c r="U871" s="6" t="n"/>
      <c r="V871" t="n">
        <v>0</v>
      </c>
      <c r="W871" t="n">
        <v>3</v>
      </c>
      <c r="X871" s="6" t="n"/>
      <c r="Z871" s="6" t="n">
        <v>46813</v>
      </c>
      <c r="AA871" t="inlineStr">
        <is>
          <t>n.a.</t>
        </is>
      </c>
      <c r="AB871" s="6" t="n">
        <v>46905</v>
      </c>
      <c r="AC871" t="inlineStr"/>
      <c r="AD871" s="6" t="n">
        <v>46753</v>
      </c>
    </row>
    <row r="872">
      <c r="A872" t="inlineStr">
        <is>
          <t>V300031</t>
        </is>
      </c>
      <c r="B872" t="inlineStr">
        <is>
          <t>2023-0008</t>
        </is>
      </c>
      <c r="C872" t="n">
        <v>75</v>
      </c>
      <c r="D872" t="inlineStr">
        <is>
          <t>37 80 4960 992-8</t>
        </is>
      </c>
      <c r="E872" t="inlineStr">
        <is>
          <t>EWG Rail Zrt.</t>
        </is>
      </c>
      <c r="F872" t="inlineStr">
        <is>
          <t>IGA</t>
        </is>
      </c>
      <c r="G872" t="inlineStr">
        <is>
          <t>80' 6-A CW</t>
        </is>
      </c>
      <c r="I872" s="6" t="n"/>
      <c r="J872" s="6" t="n"/>
      <c r="K872" t="inlineStr">
        <is>
          <t>run_initial</t>
        </is>
      </c>
      <c r="L872" s="6" t="n">
        <v>45992</v>
      </c>
      <c r="M872" s="6" t="n">
        <v>46905</v>
      </c>
      <c r="N872" t="n">
        <v>1827</v>
      </c>
      <c r="O872" s="6" t="n">
        <v>46905</v>
      </c>
      <c r="S872" t="inlineStr">
        <is>
          <t>n.a.</t>
        </is>
      </c>
      <c r="T872" s="6" t="n"/>
      <c r="U872" s="6" t="n"/>
      <c r="V872" t="n">
        <v>0</v>
      </c>
      <c r="W872" t="n">
        <v>3</v>
      </c>
      <c r="X872" s="6" t="n"/>
      <c r="Z872" s="6" t="n">
        <v>46813</v>
      </c>
      <c r="AA872" t="inlineStr">
        <is>
          <t>n.a.</t>
        </is>
      </c>
      <c r="AB872" s="6" t="n">
        <v>46905</v>
      </c>
      <c r="AC872" t="inlineStr"/>
      <c r="AD872" s="6" t="n">
        <v>46753</v>
      </c>
    </row>
    <row r="873">
      <c r="A873" t="inlineStr">
        <is>
          <t>V300031</t>
        </is>
      </c>
      <c r="B873" t="inlineStr">
        <is>
          <t>2023-0008</t>
        </is>
      </c>
      <c r="C873" t="n">
        <v>76</v>
      </c>
      <c r="D873" t="inlineStr">
        <is>
          <t>37 80 4960 994-4</t>
        </is>
      </c>
      <c r="E873" t="inlineStr">
        <is>
          <t>EWG Rail Zrt.</t>
        </is>
      </c>
      <c r="F873" t="inlineStr">
        <is>
          <t>IGA</t>
        </is>
      </c>
      <c r="G873" t="inlineStr">
        <is>
          <t>80' 6-A CW</t>
        </is>
      </c>
      <c r="I873" s="6" t="n"/>
      <c r="J873" s="6" t="n"/>
      <c r="K873" t="inlineStr">
        <is>
          <t>run_initial</t>
        </is>
      </c>
      <c r="L873" s="6" t="n">
        <v>45992</v>
      </c>
      <c r="M873" s="6" t="n">
        <v>46905</v>
      </c>
      <c r="N873" t="n">
        <v>1827</v>
      </c>
      <c r="O873" s="6" t="n">
        <v>46905</v>
      </c>
      <c r="S873" t="inlineStr">
        <is>
          <t>n.a.</t>
        </is>
      </c>
      <c r="T873" s="6" t="n"/>
      <c r="U873" s="6" t="n"/>
      <c r="V873" t="n">
        <v>0</v>
      </c>
      <c r="W873" t="n">
        <v>3</v>
      </c>
      <c r="X873" s="6" t="n"/>
      <c r="Z873" s="6" t="n">
        <v>46813</v>
      </c>
      <c r="AA873" t="inlineStr">
        <is>
          <t>n.a.</t>
        </is>
      </c>
      <c r="AB873" s="6" t="n">
        <v>46905</v>
      </c>
      <c r="AC873" t="inlineStr"/>
      <c r="AD873" s="6" t="n">
        <v>46753</v>
      </c>
    </row>
    <row r="874">
      <c r="A874" t="inlineStr">
        <is>
          <t>V300031</t>
        </is>
      </c>
      <c r="B874" t="inlineStr">
        <is>
          <t>2023-0008</t>
        </is>
      </c>
      <c r="C874" t="n">
        <v>77</v>
      </c>
      <c r="D874" t="inlineStr">
        <is>
          <t>37 80 4980 431-3</t>
        </is>
      </c>
      <c r="E874" t="inlineStr">
        <is>
          <t>EWG Rail Zrt.</t>
        </is>
      </c>
      <c r="F874" t="inlineStr">
        <is>
          <t>IGA</t>
        </is>
      </c>
      <c r="G874" t="inlineStr">
        <is>
          <t>80' 6-A CW</t>
        </is>
      </c>
      <c r="I874" s="6" t="n"/>
      <c r="J874" s="6" t="n"/>
      <c r="K874" t="inlineStr">
        <is>
          <t>run_initial</t>
        </is>
      </c>
      <c r="L874" s="6" t="n">
        <v>45992</v>
      </c>
      <c r="M874" s="6" t="n">
        <v>46905</v>
      </c>
      <c r="N874" t="n">
        <v>1827</v>
      </c>
      <c r="O874" s="6" t="n">
        <v>46905</v>
      </c>
      <c r="S874" t="inlineStr">
        <is>
          <t>n.a.</t>
        </is>
      </c>
      <c r="T874" s="6" t="n"/>
      <c r="U874" s="6" t="n"/>
      <c r="V874" t="n">
        <v>0</v>
      </c>
      <c r="W874" t="n">
        <v>3</v>
      </c>
      <c r="X874" s="6" t="n"/>
      <c r="Z874" s="6" t="n">
        <v>46813</v>
      </c>
      <c r="AA874" t="inlineStr">
        <is>
          <t>n.a.</t>
        </is>
      </c>
      <c r="AB874" s="6" t="n">
        <v>46905</v>
      </c>
      <c r="AC874" t="inlineStr"/>
      <c r="AD874" s="6" t="n">
        <v>46753</v>
      </c>
    </row>
    <row r="875">
      <c r="A875" t="inlineStr">
        <is>
          <t>V300031</t>
        </is>
      </c>
      <c r="B875" t="inlineStr">
        <is>
          <t>2023-0008</t>
        </is>
      </c>
      <c r="C875" t="n">
        <v>78</v>
      </c>
      <c r="D875" t="inlineStr">
        <is>
          <t>37 80 4980 442-0</t>
        </is>
      </c>
      <c r="E875" t="inlineStr">
        <is>
          <t>EWG Rail Zrt.</t>
        </is>
      </c>
      <c r="F875" t="inlineStr">
        <is>
          <t>IGA</t>
        </is>
      </c>
      <c r="G875" t="inlineStr">
        <is>
          <t>80' 6-A CW</t>
        </is>
      </c>
      <c r="I875" s="6" t="n"/>
      <c r="J875" s="6" t="n"/>
      <c r="K875" t="inlineStr">
        <is>
          <t>run_initial</t>
        </is>
      </c>
      <c r="L875" s="6" t="n">
        <v>45992</v>
      </c>
      <c r="M875" s="6" t="n">
        <v>46905</v>
      </c>
      <c r="N875" t="n">
        <v>1827</v>
      </c>
      <c r="O875" s="6" t="n">
        <v>46905</v>
      </c>
      <c r="S875" t="inlineStr">
        <is>
          <t>n.a.</t>
        </is>
      </c>
      <c r="T875" s="6" t="n"/>
      <c r="U875" s="6" t="n"/>
      <c r="V875" t="n">
        <v>0</v>
      </c>
      <c r="W875" t="n">
        <v>3</v>
      </c>
      <c r="X875" s="6" t="n"/>
      <c r="Z875" s="6" t="n">
        <v>46813</v>
      </c>
      <c r="AA875" t="inlineStr">
        <is>
          <t>n.a.</t>
        </is>
      </c>
      <c r="AB875" s="6" t="n">
        <v>46905</v>
      </c>
      <c r="AC875" t="inlineStr"/>
      <c r="AD875" s="6" t="n">
        <v>46753</v>
      </c>
    </row>
    <row r="876">
      <c r="A876" t="inlineStr">
        <is>
          <t>V300031</t>
        </is>
      </c>
      <c r="B876" t="inlineStr">
        <is>
          <t>2023-0008</t>
        </is>
      </c>
      <c r="C876" t="n">
        <v>79</v>
      </c>
      <c r="D876" t="inlineStr">
        <is>
          <t>37 80 4980 464-4</t>
        </is>
      </c>
      <c r="E876" t="inlineStr">
        <is>
          <t>EWG Rail Zrt.</t>
        </is>
      </c>
      <c r="F876" t="inlineStr">
        <is>
          <t>IGA</t>
        </is>
      </c>
      <c r="G876" t="inlineStr">
        <is>
          <t>80' 6-A CW</t>
        </is>
      </c>
      <c r="I876" s="6" t="n"/>
      <c r="J876" s="6" t="n"/>
      <c r="K876" t="inlineStr">
        <is>
          <t>run_initial</t>
        </is>
      </c>
      <c r="L876" s="6" t="n">
        <v>45992</v>
      </c>
      <c r="M876" s="6" t="n">
        <v>46905</v>
      </c>
      <c r="N876" t="n">
        <v>1827</v>
      </c>
      <c r="O876" s="6" t="n">
        <v>46905</v>
      </c>
      <c r="S876" t="inlineStr">
        <is>
          <t>n.a.</t>
        </is>
      </c>
      <c r="T876" s="6" t="n"/>
      <c r="U876" s="6" t="n"/>
      <c r="V876" t="n">
        <v>0</v>
      </c>
      <c r="W876" t="n">
        <v>3</v>
      </c>
      <c r="X876" s="6" t="n"/>
      <c r="Z876" s="6" t="n">
        <v>46813</v>
      </c>
      <c r="AA876" t="inlineStr">
        <is>
          <t>n.a.</t>
        </is>
      </c>
      <c r="AB876" s="6" t="n">
        <v>46905</v>
      </c>
      <c r="AC876" t="inlineStr"/>
      <c r="AD876" s="6" t="n">
        <v>46753</v>
      </c>
    </row>
    <row r="877">
      <c r="A877" t="inlineStr">
        <is>
          <t>V300031</t>
        </is>
      </c>
      <c r="B877" t="inlineStr">
        <is>
          <t>2023-0008</t>
        </is>
      </c>
      <c r="C877" t="n">
        <v>80</v>
      </c>
      <c r="D877" t="inlineStr">
        <is>
          <t>37 80 4980 771-2</t>
        </is>
      </c>
      <c r="E877" t="inlineStr">
        <is>
          <t>EWG Rail Zrt.</t>
        </is>
      </c>
      <c r="F877" t="inlineStr">
        <is>
          <t>IGA</t>
        </is>
      </c>
      <c r="G877" t="inlineStr">
        <is>
          <t>80' 6-A CW</t>
        </is>
      </c>
      <c r="I877" s="6" t="n"/>
      <c r="J877" s="6" t="n"/>
      <c r="K877" t="inlineStr">
        <is>
          <t>run_initial</t>
        </is>
      </c>
      <c r="L877" s="6" t="n">
        <v>45992</v>
      </c>
      <c r="M877" s="6" t="n">
        <v>46905</v>
      </c>
      <c r="N877" t="n">
        <v>1827</v>
      </c>
      <c r="O877" s="6" t="n">
        <v>46905</v>
      </c>
      <c r="S877" t="inlineStr">
        <is>
          <t>n.a.</t>
        </is>
      </c>
      <c r="T877" s="6" t="n"/>
      <c r="U877" s="6" t="n"/>
      <c r="V877" t="n">
        <v>0</v>
      </c>
      <c r="W877" t="n">
        <v>3</v>
      </c>
      <c r="X877" s="6" t="n"/>
      <c r="Z877" s="6" t="n">
        <v>46813</v>
      </c>
      <c r="AA877" t="inlineStr">
        <is>
          <t>n.a.</t>
        </is>
      </c>
      <c r="AB877" s="6" t="n">
        <v>46905</v>
      </c>
      <c r="AC877" t="inlineStr"/>
      <c r="AD877" s="6" t="n">
        <v>46753</v>
      </c>
    </row>
    <row r="878">
      <c r="A878" t="inlineStr">
        <is>
          <t>V300031</t>
        </is>
      </c>
      <c r="B878" t="inlineStr">
        <is>
          <t>2023-0008</t>
        </is>
      </c>
      <c r="C878" t="n">
        <v>81</v>
      </c>
      <c r="D878" t="inlineStr">
        <is>
          <t>37 80 4960 905-0</t>
        </is>
      </c>
      <c r="E878" t="inlineStr">
        <is>
          <t>EWG Rail Zrt.</t>
        </is>
      </c>
      <c r="F878" t="inlineStr">
        <is>
          <t>IGA</t>
        </is>
      </c>
      <c r="G878" t="inlineStr">
        <is>
          <t>80' 6-A CW</t>
        </is>
      </c>
      <c r="I878" s="6" t="n"/>
      <c r="J878" s="6" t="n"/>
      <c r="K878" t="inlineStr">
        <is>
          <t>run_initial</t>
        </is>
      </c>
      <c r="L878" s="6" t="n">
        <v>46023</v>
      </c>
      <c r="M878" s="6" t="n">
        <v>46905</v>
      </c>
      <c r="N878" t="n">
        <v>1827</v>
      </c>
      <c r="O878" s="6" t="n">
        <v>46905</v>
      </c>
      <c r="S878" t="inlineStr">
        <is>
          <t>n.a.</t>
        </is>
      </c>
      <c r="T878" s="6" t="n"/>
      <c r="U878" s="6" t="n"/>
      <c r="V878" t="n">
        <v>0</v>
      </c>
      <c r="W878" t="n">
        <v>3</v>
      </c>
      <c r="X878" s="6" t="n"/>
      <c r="Z878" s="6" t="n">
        <v>46813</v>
      </c>
      <c r="AA878" t="inlineStr">
        <is>
          <t>n.a.</t>
        </is>
      </c>
      <c r="AB878" s="6" t="n">
        <v>46905</v>
      </c>
      <c r="AC878" t="inlineStr"/>
      <c r="AD878" s="6" t="n">
        <v>46753</v>
      </c>
    </row>
    <row r="879">
      <c r="A879" t="inlineStr">
        <is>
          <t>V300031</t>
        </is>
      </c>
      <c r="B879" t="inlineStr">
        <is>
          <t>2023-0008</t>
        </is>
      </c>
      <c r="C879" t="n">
        <v>82</v>
      </c>
      <c r="D879" t="inlineStr">
        <is>
          <t>37 80 4960 942-3</t>
        </is>
      </c>
      <c r="E879" t="inlineStr">
        <is>
          <t>EWG Rail Zrt.</t>
        </is>
      </c>
      <c r="F879" t="inlineStr">
        <is>
          <t>IGA</t>
        </is>
      </c>
      <c r="G879" t="inlineStr">
        <is>
          <t>80' 6-A CW</t>
        </is>
      </c>
      <c r="I879" s="6" t="n"/>
      <c r="J879" s="6" t="n"/>
      <c r="K879" t="inlineStr">
        <is>
          <t>run_initial</t>
        </is>
      </c>
      <c r="L879" s="6" t="n">
        <v>46023</v>
      </c>
      <c r="M879" s="6" t="n">
        <v>46905</v>
      </c>
      <c r="N879" t="n">
        <v>1827</v>
      </c>
      <c r="O879" s="6" t="n">
        <v>46905</v>
      </c>
      <c r="S879" t="inlineStr">
        <is>
          <t>n.a.</t>
        </is>
      </c>
      <c r="T879" s="6" t="n"/>
      <c r="U879" s="6" t="n"/>
      <c r="V879" t="n">
        <v>0</v>
      </c>
      <c r="W879" t="n">
        <v>3</v>
      </c>
      <c r="X879" s="6" t="n"/>
      <c r="Z879" s="6" t="n">
        <v>46813</v>
      </c>
      <c r="AA879" t="inlineStr">
        <is>
          <t>n.a.</t>
        </is>
      </c>
      <c r="AB879" s="6" t="n">
        <v>46905</v>
      </c>
      <c r="AC879" t="inlineStr"/>
      <c r="AD879" s="6" t="n">
        <v>46753</v>
      </c>
    </row>
    <row r="880">
      <c r="A880" t="inlineStr">
        <is>
          <t>V300031</t>
        </is>
      </c>
      <c r="B880" t="inlineStr">
        <is>
          <t>2023-0008</t>
        </is>
      </c>
      <c r="C880" t="n">
        <v>83</v>
      </c>
      <c r="D880" t="inlineStr">
        <is>
          <t>37 80 4960 945-6</t>
        </is>
      </c>
      <c r="E880" t="inlineStr">
        <is>
          <t>EWG Rail Zrt.</t>
        </is>
      </c>
      <c r="F880" t="inlineStr">
        <is>
          <t>IGA</t>
        </is>
      </c>
      <c r="G880" t="inlineStr">
        <is>
          <t>80' 6-A CW</t>
        </is>
      </c>
      <c r="I880" s="6" t="n"/>
      <c r="J880" s="6" t="n"/>
      <c r="K880" t="inlineStr">
        <is>
          <t>run_initial</t>
        </is>
      </c>
      <c r="L880" s="6" t="n">
        <v>46023</v>
      </c>
      <c r="M880" s="6" t="n">
        <v>46905</v>
      </c>
      <c r="N880" t="n">
        <v>1827</v>
      </c>
      <c r="O880" s="6" t="n">
        <v>46905</v>
      </c>
      <c r="S880" t="inlineStr">
        <is>
          <t>n.a.</t>
        </is>
      </c>
      <c r="T880" s="6" t="n"/>
      <c r="U880" s="6" t="n"/>
      <c r="V880" t="n">
        <v>0</v>
      </c>
      <c r="W880" t="n">
        <v>3</v>
      </c>
      <c r="X880" s="6" t="n"/>
      <c r="Z880" s="6" t="n">
        <v>46813</v>
      </c>
      <c r="AA880" t="inlineStr">
        <is>
          <t>n.a.</t>
        </is>
      </c>
      <c r="AB880" s="6" t="n">
        <v>46905</v>
      </c>
      <c r="AC880" t="inlineStr"/>
      <c r="AD880" s="6" t="n">
        <v>46753</v>
      </c>
    </row>
    <row r="881">
      <c r="A881" t="inlineStr">
        <is>
          <t>V300031</t>
        </is>
      </c>
      <c r="B881" t="inlineStr">
        <is>
          <t>2023-0008</t>
        </is>
      </c>
      <c r="C881" t="n">
        <v>84</v>
      </c>
      <c r="D881" t="inlineStr">
        <is>
          <t>37 80 4960 947-2</t>
        </is>
      </c>
      <c r="E881" t="inlineStr">
        <is>
          <t>EWG Rail Zrt.</t>
        </is>
      </c>
      <c r="F881" t="inlineStr">
        <is>
          <t>IGA</t>
        </is>
      </c>
      <c r="G881" t="inlineStr">
        <is>
          <t>80' 6-A CW</t>
        </is>
      </c>
      <c r="I881" s="6" t="n"/>
      <c r="J881" s="6" t="n"/>
      <c r="K881" t="inlineStr">
        <is>
          <t>run_initial</t>
        </is>
      </c>
      <c r="L881" s="6" t="n">
        <v>46023</v>
      </c>
      <c r="M881" s="6" t="n">
        <v>46905</v>
      </c>
      <c r="N881" t="n">
        <v>1827</v>
      </c>
      <c r="O881" s="6" t="n">
        <v>46905</v>
      </c>
      <c r="S881" t="inlineStr">
        <is>
          <t>n.a.</t>
        </is>
      </c>
      <c r="T881" s="6" t="n"/>
      <c r="U881" s="6" t="n"/>
      <c r="V881" t="n">
        <v>0</v>
      </c>
      <c r="W881" t="n">
        <v>3</v>
      </c>
      <c r="X881" s="6" t="n"/>
      <c r="Z881" s="6" t="n">
        <v>46813</v>
      </c>
      <c r="AA881" t="inlineStr">
        <is>
          <t>n.a.</t>
        </is>
      </c>
      <c r="AB881" s="6" t="n">
        <v>46905</v>
      </c>
      <c r="AC881" t="inlineStr"/>
      <c r="AD881" s="6" t="n">
        <v>46753</v>
      </c>
    </row>
    <row r="882">
      <c r="A882" t="inlineStr">
        <is>
          <t>V300031</t>
        </is>
      </c>
      <c r="B882" t="inlineStr">
        <is>
          <t>2023-0008</t>
        </is>
      </c>
      <c r="C882" t="n">
        <v>85</v>
      </c>
      <c r="D882" t="inlineStr">
        <is>
          <t>37 80 4960 948-0</t>
        </is>
      </c>
      <c r="E882" t="inlineStr">
        <is>
          <t>EWG Rail Zrt.</t>
        </is>
      </c>
      <c r="F882" t="inlineStr">
        <is>
          <t>IGA</t>
        </is>
      </c>
      <c r="G882" t="inlineStr">
        <is>
          <t>80' 6-A CW</t>
        </is>
      </c>
      <c r="I882" s="6" t="n"/>
      <c r="J882" s="6" t="n"/>
      <c r="K882" t="inlineStr">
        <is>
          <t>run_initial</t>
        </is>
      </c>
      <c r="L882" s="6" t="n">
        <v>46023</v>
      </c>
      <c r="M882" s="6" t="n">
        <v>46905</v>
      </c>
      <c r="N882" t="n">
        <v>1827</v>
      </c>
      <c r="O882" s="6" t="n">
        <v>46905</v>
      </c>
      <c r="S882" t="inlineStr">
        <is>
          <t>n.a.</t>
        </is>
      </c>
      <c r="T882" s="6" t="n"/>
      <c r="U882" s="6" t="n"/>
      <c r="V882" t="n">
        <v>0</v>
      </c>
      <c r="W882" t="n">
        <v>3</v>
      </c>
      <c r="X882" s="6" t="n"/>
      <c r="Z882" s="6" t="n">
        <v>46813</v>
      </c>
      <c r="AA882" t="inlineStr">
        <is>
          <t>n.a.</t>
        </is>
      </c>
      <c r="AB882" s="6" t="n">
        <v>46905</v>
      </c>
      <c r="AC882" t="inlineStr"/>
      <c r="AD882" s="6" t="n">
        <v>46753</v>
      </c>
    </row>
    <row r="883">
      <c r="A883" t="inlineStr">
        <is>
          <t>V300031</t>
        </is>
      </c>
      <c r="B883" t="inlineStr">
        <is>
          <t>2023-0008</t>
        </is>
      </c>
      <c r="C883" t="n">
        <v>86</v>
      </c>
      <c r="D883" t="inlineStr">
        <is>
          <t>37 80 4960 949-8</t>
        </is>
      </c>
      <c r="E883" t="inlineStr">
        <is>
          <t>EWG Rail Zrt.</t>
        </is>
      </c>
      <c r="F883" t="inlineStr">
        <is>
          <t>IGA</t>
        </is>
      </c>
      <c r="G883" t="inlineStr">
        <is>
          <t>80' 6-A CW</t>
        </is>
      </c>
      <c r="I883" s="6" t="n"/>
      <c r="J883" s="6" t="n"/>
      <c r="K883" t="inlineStr">
        <is>
          <t>run_initial</t>
        </is>
      </c>
      <c r="L883" s="6" t="n">
        <v>46023</v>
      </c>
      <c r="M883" s="6" t="n">
        <v>46905</v>
      </c>
      <c r="N883" t="n">
        <v>1827</v>
      </c>
      <c r="O883" s="6" t="n">
        <v>46905</v>
      </c>
      <c r="S883" t="inlineStr">
        <is>
          <t>n.a.</t>
        </is>
      </c>
      <c r="T883" s="6" t="n"/>
      <c r="U883" s="6" t="n"/>
      <c r="V883" t="n">
        <v>0</v>
      </c>
      <c r="W883" t="n">
        <v>3</v>
      </c>
      <c r="X883" s="6" t="n"/>
      <c r="Z883" s="6" t="n">
        <v>46813</v>
      </c>
      <c r="AA883" t="inlineStr">
        <is>
          <t>n.a.</t>
        </is>
      </c>
      <c r="AB883" s="6" t="n">
        <v>46905</v>
      </c>
      <c r="AC883" t="inlineStr"/>
      <c r="AD883" s="6" t="n">
        <v>46753</v>
      </c>
    </row>
    <row r="884">
      <c r="A884" t="inlineStr">
        <is>
          <t>V300031</t>
        </is>
      </c>
      <c r="B884" t="inlineStr">
        <is>
          <t>2023-0008</t>
        </is>
      </c>
      <c r="C884" t="n">
        <v>87</v>
      </c>
      <c r="D884" t="inlineStr">
        <is>
          <t>37 80 4980 778-7</t>
        </is>
      </c>
      <c r="E884" t="inlineStr">
        <is>
          <t>EWG Rail Zrt.</t>
        </is>
      </c>
      <c r="F884" t="inlineStr">
        <is>
          <t>IGA</t>
        </is>
      </c>
      <c r="G884" t="inlineStr">
        <is>
          <t>80' 6-A CW</t>
        </is>
      </c>
      <c r="I884" s="6" t="n"/>
      <c r="J884" s="6" t="n"/>
      <c r="K884" t="inlineStr">
        <is>
          <t>run_initial</t>
        </is>
      </c>
      <c r="L884" s="6" t="n">
        <v>46023</v>
      </c>
      <c r="M884" s="6" t="n">
        <v>46905</v>
      </c>
      <c r="N884" t="n">
        <v>1827</v>
      </c>
      <c r="O884" s="6" t="n">
        <v>46905</v>
      </c>
      <c r="S884" t="inlineStr">
        <is>
          <t>n.a.</t>
        </is>
      </c>
      <c r="T884" s="6" t="n"/>
      <c r="U884" s="6" t="n"/>
      <c r="V884" t="n">
        <v>0</v>
      </c>
      <c r="W884" t="n">
        <v>3</v>
      </c>
      <c r="X884" s="6" t="n"/>
      <c r="Z884" s="6" t="n">
        <v>46813</v>
      </c>
      <c r="AA884" t="inlineStr">
        <is>
          <t>n.a.</t>
        </is>
      </c>
      <c r="AB884" s="6" t="n">
        <v>46905</v>
      </c>
      <c r="AC884" t="inlineStr"/>
      <c r="AD884" s="6" t="n">
        <v>46753</v>
      </c>
    </row>
    <row r="885">
      <c r="A885" t="inlineStr">
        <is>
          <t>V300031</t>
        </is>
      </c>
      <c r="B885" t="inlineStr">
        <is>
          <t>2023-0008</t>
        </is>
      </c>
      <c r="C885" t="n">
        <v>88</v>
      </c>
      <c r="D885" t="inlineStr">
        <is>
          <t>37 80 4980 856-1</t>
        </is>
      </c>
      <c r="E885" t="inlineStr">
        <is>
          <t>EWG Rail Zrt.</t>
        </is>
      </c>
      <c r="F885" t="inlineStr">
        <is>
          <t>IGA</t>
        </is>
      </c>
      <c r="G885" t="inlineStr">
        <is>
          <t>80' 6-A CW</t>
        </is>
      </c>
      <c r="I885" s="6" t="n"/>
      <c r="J885" s="6" t="n"/>
      <c r="K885" t="inlineStr">
        <is>
          <t>run_initial</t>
        </is>
      </c>
      <c r="L885" s="6" t="n">
        <v>46023</v>
      </c>
      <c r="M885" s="6" t="n">
        <v>46905</v>
      </c>
      <c r="N885" t="n">
        <v>1827</v>
      </c>
      <c r="O885" s="6" t="n">
        <v>46905</v>
      </c>
      <c r="S885" t="inlineStr">
        <is>
          <t>n.a.</t>
        </is>
      </c>
      <c r="T885" s="6" t="n"/>
      <c r="U885" s="6" t="n"/>
      <c r="V885" t="n">
        <v>0</v>
      </c>
      <c r="W885" t="n">
        <v>3</v>
      </c>
      <c r="X885" s="6" t="n"/>
      <c r="Z885" s="6" t="n">
        <v>46813</v>
      </c>
      <c r="AA885" t="inlineStr">
        <is>
          <t>n.a.</t>
        </is>
      </c>
      <c r="AB885" s="6" t="n">
        <v>46905</v>
      </c>
      <c r="AC885" t="inlineStr"/>
      <c r="AD885" s="6" t="n">
        <v>46753</v>
      </c>
    </row>
    <row r="886">
      <c r="A886" t="inlineStr">
        <is>
          <t>V300031</t>
        </is>
      </c>
      <c r="B886" t="inlineStr">
        <is>
          <t>2023-0008</t>
        </is>
      </c>
      <c r="C886" t="n">
        <v>89</v>
      </c>
      <c r="D886" t="inlineStr">
        <is>
          <t>37 80 4980 857-9</t>
        </is>
      </c>
      <c r="E886" t="inlineStr">
        <is>
          <t>EWG Rail Zrt.</t>
        </is>
      </c>
      <c r="F886" t="inlineStr">
        <is>
          <t>IGA</t>
        </is>
      </c>
      <c r="G886" t="inlineStr">
        <is>
          <t>80' 6-A CW</t>
        </is>
      </c>
      <c r="I886" s="6" t="n"/>
      <c r="J886" s="6" t="n"/>
      <c r="K886" t="inlineStr">
        <is>
          <t>run_initial</t>
        </is>
      </c>
      <c r="L886" s="6" t="n">
        <v>46023</v>
      </c>
      <c r="M886" s="6" t="n">
        <v>46905</v>
      </c>
      <c r="N886" t="n">
        <v>1827</v>
      </c>
      <c r="O886" s="6" t="n">
        <v>46905</v>
      </c>
      <c r="S886" t="inlineStr">
        <is>
          <t>n.a.</t>
        </is>
      </c>
      <c r="T886" s="6" t="n"/>
      <c r="U886" s="6" t="n"/>
      <c r="V886" t="n">
        <v>0</v>
      </c>
      <c r="W886" t="n">
        <v>3</v>
      </c>
      <c r="X886" s="6" t="n"/>
      <c r="Z886" s="6" t="n">
        <v>46813</v>
      </c>
      <c r="AA886" t="inlineStr">
        <is>
          <t>n.a.</t>
        </is>
      </c>
      <c r="AB886" s="6" t="n">
        <v>46905</v>
      </c>
      <c r="AC886" t="inlineStr"/>
      <c r="AD886" s="6" t="n">
        <v>46753</v>
      </c>
    </row>
    <row r="887">
      <c r="A887" t="inlineStr">
        <is>
          <t>V300031</t>
        </is>
      </c>
      <c r="B887" t="inlineStr">
        <is>
          <t>2023-0008</t>
        </is>
      </c>
      <c r="C887" t="n">
        <v>90</v>
      </c>
      <c r="D887" t="inlineStr">
        <is>
          <t>37 80 4980 859-5</t>
        </is>
      </c>
      <c r="E887" t="inlineStr">
        <is>
          <t>EWG Rail Zrt.</t>
        </is>
      </c>
      <c r="F887" t="inlineStr">
        <is>
          <t>IGA</t>
        </is>
      </c>
      <c r="G887" t="inlineStr">
        <is>
          <t>80' 6-A CW</t>
        </is>
      </c>
      <c r="I887" s="6" t="n"/>
      <c r="J887" s="6" t="n"/>
      <c r="K887" t="inlineStr">
        <is>
          <t>run_initial</t>
        </is>
      </c>
      <c r="L887" s="6" t="n">
        <v>46023</v>
      </c>
      <c r="M887" s="6" t="n">
        <v>46905</v>
      </c>
      <c r="N887" t="n">
        <v>1827</v>
      </c>
      <c r="O887" s="6" t="n">
        <v>46905</v>
      </c>
      <c r="S887" t="inlineStr">
        <is>
          <t>n.a.</t>
        </is>
      </c>
      <c r="T887" s="6" t="n"/>
      <c r="U887" s="6" t="n"/>
      <c r="V887" t="n">
        <v>0</v>
      </c>
      <c r="W887" t="n">
        <v>3</v>
      </c>
      <c r="X887" s="6" t="n"/>
      <c r="Z887" s="6" t="n">
        <v>46813</v>
      </c>
      <c r="AA887" t="inlineStr">
        <is>
          <t>n.a.</t>
        </is>
      </c>
      <c r="AB887" s="6" t="n">
        <v>46905</v>
      </c>
      <c r="AC887" t="inlineStr"/>
      <c r="AD887" s="6" t="n">
        <v>46753</v>
      </c>
    </row>
    <row r="888">
      <c r="A888" t="inlineStr">
        <is>
          <t>V300031</t>
        </is>
      </c>
      <c r="B888" t="inlineStr">
        <is>
          <t>2023-0008</t>
        </is>
      </c>
      <c r="C888" t="n">
        <v>91</v>
      </c>
      <c r="D888" t="inlineStr">
        <is>
          <t>37 80 4980 860-3</t>
        </is>
      </c>
      <c r="E888" t="inlineStr">
        <is>
          <t>EWG Rail Zrt.</t>
        </is>
      </c>
      <c r="F888" t="inlineStr">
        <is>
          <t>IGA</t>
        </is>
      </c>
      <c r="G888" t="inlineStr">
        <is>
          <t>80' 6-A CW</t>
        </is>
      </c>
      <c r="I888" s="6" t="n"/>
      <c r="J888" s="6" t="n"/>
      <c r="K888" t="inlineStr">
        <is>
          <t>run_initial</t>
        </is>
      </c>
      <c r="L888" s="6" t="n">
        <v>46023</v>
      </c>
      <c r="M888" s="6" t="n">
        <v>46905</v>
      </c>
      <c r="N888" t="n">
        <v>1827</v>
      </c>
      <c r="O888" s="6" t="n">
        <v>46905</v>
      </c>
      <c r="S888" t="inlineStr">
        <is>
          <t>n.a.</t>
        </is>
      </c>
      <c r="T888" s="6" t="n"/>
      <c r="U888" s="6" t="n"/>
      <c r="V888" t="n">
        <v>0</v>
      </c>
      <c r="W888" t="n">
        <v>3</v>
      </c>
      <c r="X888" s="6" t="n"/>
      <c r="Z888" s="6" t="n">
        <v>46813</v>
      </c>
      <c r="AA888" t="inlineStr">
        <is>
          <t>n.a.</t>
        </is>
      </c>
      <c r="AB888" s="6" t="n">
        <v>46905</v>
      </c>
      <c r="AC888" t="inlineStr"/>
      <c r="AD888" s="6" t="n">
        <v>46753</v>
      </c>
    </row>
    <row r="889">
      <c r="A889" t="inlineStr">
        <is>
          <t>V300031</t>
        </is>
      </c>
      <c r="B889" t="inlineStr">
        <is>
          <t>2023-0008</t>
        </is>
      </c>
      <c r="C889" t="n">
        <v>92</v>
      </c>
      <c r="D889" t="inlineStr">
        <is>
          <t>37 80 4980 861-1</t>
        </is>
      </c>
      <c r="E889" t="inlineStr">
        <is>
          <t>EWG Rail Zrt.</t>
        </is>
      </c>
      <c r="F889" t="inlineStr">
        <is>
          <t>IGA</t>
        </is>
      </c>
      <c r="G889" t="inlineStr">
        <is>
          <t>80' 6-A CW</t>
        </is>
      </c>
      <c r="I889" s="6" t="n"/>
      <c r="J889" s="6" t="n"/>
      <c r="K889" t="inlineStr">
        <is>
          <t>run_initial</t>
        </is>
      </c>
      <c r="L889" s="6" t="n">
        <v>46023</v>
      </c>
      <c r="M889" s="6" t="n">
        <v>46905</v>
      </c>
      <c r="N889" t="n">
        <v>1827</v>
      </c>
      <c r="O889" s="6" t="n">
        <v>46905</v>
      </c>
      <c r="S889" t="inlineStr">
        <is>
          <t>n.a.</t>
        </is>
      </c>
      <c r="T889" s="6" t="n"/>
      <c r="U889" s="6" t="n"/>
      <c r="V889" t="n">
        <v>0</v>
      </c>
      <c r="W889" t="n">
        <v>3</v>
      </c>
      <c r="X889" s="6" t="n"/>
      <c r="Z889" s="6" t="n">
        <v>46813</v>
      </c>
      <c r="AA889" t="inlineStr">
        <is>
          <t>n.a.</t>
        </is>
      </c>
      <c r="AB889" s="6" t="n">
        <v>46905</v>
      </c>
      <c r="AC889" t="inlineStr"/>
      <c r="AD889" s="6" t="n">
        <v>46753</v>
      </c>
    </row>
    <row r="890">
      <c r="A890" t="inlineStr">
        <is>
          <t>V300031</t>
        </is>
      </c>
      <c r="B890" t="inlineStr">
        <is>
          <t>2023-0008</t>
        </is>
      </c>
      <c r="C890" t="n">
        <v>93</v>
      </c>
      <c r="D890" t="inlineStr">
        <is>
          <t>37 80 4980 862-9</t>
        </is>
      </c>
      <c r="E890" t="inlineStr">
        <is>
          <t>EWG Rail Zrt.</t>
        </is>
      </c>
      <c r="F890" t="inlineStr">
        <is>
          <t>IGA</t>
        </is>
      </c>
      <c r="G890" t="inlineStr">
        <is>
          <t>80' 6-A CW</t>
        </is>
      </c>
      <c r="I890" s="6" t="n"/>
      <c r="J890" s="6" t="n"/>
      <c r="K890" t="inlineStr">
        <is>
          <t>run_initial</t>
        </is>
      </c>
      <c r="L890" s="6" t="n">
        <v>46023</v>
      </c>
      <c r="M890" s="6" t="n">
        <v>46905</v>
      </c>
      <c r="N890" t="n">
        <v>1827</v>
      </c>
      <c r="O890" s="6" t="n">
        <v>46905</v>
      </c>
      <c r="S890" t="inlineStr">
        <is>
          <t>n.a.</t>
        </is>
      </c>
      <c r="T890" s="6" t="n"/>
      <c r="U890" s="6" t="n"/>
      <c r="V890" t="n">
        <v>0</v>
      </c>
      <c r="W890" t="n">
        <v>3</v>
      </c>
      <c r="X890" s="6" t="n"/>
      <c r="Z890" s="6" t="n">
        <v>46813</v>
      </c>
      <c r="AA890" t="inlineStr">
        <is>
          <t>n.a.</t>
        </is>
      </c>
      <c r="AB890" s="6" t="n">
        <v>46905</v>
      </c>
      <c r="AC890" t="inlineStr"/>
      <c r="AD890" s="6" t="n">
        <v>46753</v>
      </c>
    </row>
    <row r="891">
      <c r="A891" t="inlineStr">
        <is>
          <t>V300031</t>
        </is>
      </c>
      <c r="B891" t="inlineStr">
        <is>
          <t>2023-0008</t>
        </is>
      </c>
      <c r="C891" t="n">
        <v>94</v>
      </c>
      <c r="D891" t="inlineStr">
        <is>
          <t>37 80 4980 865-2</t>
        </is>
      </c>
      <c r="E891" t="inlineStr">
        <is>
          <t>EWG Rail Zrt.</t>
        </is>
      </c>
      <c r="F891" t="inlineStr">
        <is>
          <t>IGA</t>
        </is>
      </c>
      <c r="G891" t="inlineStr">
        <is>
          <t>80' 6-A CW</t>
        </is>
      </c>
      <c r="I891" s="6" t="n"/>
      <c r="J891" s="6" t="n"/>
      <c r="K891" t="inlineStr">
        <is>
          <t>run_initial</t>
        </is>
      </c>
      <c r="L891" s="6" t="n">
        <v>46023</v>
      </c>
      <c r="M891" s="6" t="n">
        <v>46905</v>
      </c>
      <c r="N891" t="n">
        <v>1827</v>
      </c>
      <c r="O891" s="6" t="n">
        <v>46905</v>
      </c>
      <c r="S891" t="inlineStr">
        <is>
          <t>n.a.</t>
        </is>
      </c>
      <c r="T891" s="6" t="n"/>
      <c r="U891" s="6" t="n"/>
      <c r="V891" t="n">
        <v>0</v>
      </c>
      <c r="W891" t="n">
        <v>3</v>
      </c>
      <c r="X891" s="6" t="n"/>
      <c r="Z891" s="6" t="n">
        <v>46813</v>
      </c>
      <c r="AA891" t="inlineStr">
        <is>
          <t>n.a.</t>
        </is>
      </c>
      <c r="AB891" s="6" t="n">
        <v>46905</v>
      </c>
      <c r="AC891" t="inlineStr"/>
      <c r="AD891" s="6" t="n">
        <v>46753</v>
      </c>
    </row>
    <row r="892">
      <c r="A892" t="inlineStr">
        <is>
          <t>V300031</t>
        </is>
      </c>
      <c r="B892" t="inlineStr">
        <is>
          <t>2023-0008</t>
        </is>
      </c>
      <c r="C892" t="n">
        <v>95</v>
      </c>
      <c r="D892" t="inlineStr">
        <is>
          <t>37 80 4980 866-0</t>
        </is>
      </c>
      <c r="E892" t="inlineStr">
        <is>
          <t>EWG Rail Zrt.</t>
        </is>
      </c>
      <c r="F892" t="inlineStr">
        <is>
          <t>IGA</t>
        </is>
      </c>
      <c r="G892" t="inlineStr">
        <is>
          <t>80' 6-A CW</t>
        </is>
      </c>
      <c r="I892" s="6" t="n"/>
      <c r="J892" s="6" t="n"/>
      <c r="K892" t="inlineStr">
        <is>
          <t>run_initial</t>
        </is>
      </c>
      <c r="L892" s="6" t="n">
        <v>46023</v>
      </c>
      <c r="M892" s="6" t="n">
        <v>46905</v>
      </c>
      <c r="N892" t="n">
        <v>1827</v>
      </c>
      <c r="O892" s="6" t="n">
        <v>46905</v>
      </c>
      <c r="S892" t="inlineStr">
        <is>
          <t>n.a.</t>
        </is>
      </c>
      <c r="T892" s="6" t="n"/>
      <c r="U892" s="6" t="n"/>
      <c r="V892" t="n">
        <v>0</v>
      </c>
      <c r="W892" t="n">
        <v>3</v>
      </c>
      <c r="X892" s="6" t="n"/>
      <c r="Z892" s="6" t="n">
        <v>46813</v>
      </c>
      <c r="AA892" t="inlineStr">
        <is>
          <t>n.a.</t>
        </is>
      </c>
      <c r="AB892" s="6" t="n">
        <v>46905</v>
      </c>
      <c r="AC892" t="inlineStr"/>
      <c r="AD892" s="6" t="n">
        <v>46753</v>
      </c>
    </row>
    <row r="893">
      <c r="A893" t="inlineStr">
        <is>
          <t>V300031</t>
        </is>
      </c>
      <c r="B893" t="inlineStr">
        <is>
          <t>2023-0008</t>
        </is>
      </c>
      <c r="C893" t="n">
        <v>96</v>
      </c>
      <c r="D893" t="inlineStr">
        <is>
          <t>37 80 4980 867-8</t>
        </is>
      </c>
      <c r="E893" t="inlineStr">
        <is>
          <t>EWG Rail Zrt.</t>
        </is>
      </c>
      <c r="F893" t="inlineStr">
        <is>
          <t>IGA</t>
        </is>
      </c>
      <c r="G893" t="inlineStr">
        <is>
          <t>80' 6-A CW</t>
        </is>
      </c>
      <c r="I893" s="6" t="n"/>
      <c r="J893" s="6" t="n"/>
      <c r="K893" t="inlineStr">
        <is>
          <t>run_initial</t>
        </is>
      </c>
      <c r="L893" s="6" t="n">
        <v>46023</v>
      </c>
      <c r="M893" s="6" t="n">
        <v>46905</v>
      </c>
      <c r="N893" t="n">
        <v>1827</v>
      </c>
      <c r="O893" s="6" t="n">
        <v>46905</v>
      </c>
      <c r="S893" t="inlineStr">
        <is>
          <t>n.a.</t>
        </is>
      </c>
      <c r="T893" s="6" t="n"/>
      <c r="U893" s="6" t="n"/>
      <c r="V893" t="n">
        <v>0</v>
      </c>
      <c r="W893" t="n">
        <v>3</v>
      </c>
      <c r="X893" s="6" t="n"/>
      <c r="Z893" s="6" t="n">
        <v>46813</v>
      </c>
      <c r="AA893" t="inlineStr">
        <is>
          <t>n.a.</t>
        </is>
      </c>
      <c r="AB893" s="6" t="n">
        <v>46905</v>
      </c>
      <c r="AC893" t="inlineStr"/>
      <c r="AD893" s="6" t="n">
        <v>46753</v>
      </c>
    </row>
    <row r="894">
      <c r="A894" t="inlineStr">
        <is>
          <t>V300031</t>
        </is>
      </c>
      <c r="B894" t="inlineStr">
        <is>
          <t>2023-0008</t>
        </is>
      </c>
      <c r="C894" t="n">
        <v>97</v>
      </c>
      <c r="D894" t="inlineStr">
        <is>
          <t>37 80 4980 870-2</t>
        </is>
      </c>
      <c r="E894" t="inlineStr">
        <is>
          <t>EWG Rail Zrt.</t>
        </is>
      </c>
      <c r="F894" t="inlineStr">
        <is>
          <t>IGA</t>
        </is>
      </c>
      <c r="G894" t="inlineStr">
        <is>
          <t>80' 6-A CW</t>
        </is>
      </c>
      <c r="I894" s="6" t="n"/>
      <c r="J894" s="6" t="n"/>
      <c r="K894" t="inlineStr">
        <is>
          <t>run_initial</t>
        </is>
      </c>
      <c r="L894" s="6" t="n">
        <v>46023</v>
      </c>
      <c r="M894" s="6" t="n">
        <v>46905</v>
      </c>
      <c r="N894" t="n">
        <v>1827</v>
      </c>
      <c r="O894" s="6" t="n">
        <v>46905</v>
      </c>
      <c r="S894" t="inlineStr">
        <is>
          <t>n.a.</t>
        </is>
      </c>
      <c r="T894" s="6" t="n"/>
      <c r="U894" s="6" t="n"/>
      <c r="V894" t="n">
        <v>0</v>
      </c>
      <c r="W894" t="n">
        <v>3</v>
      </c>
      <c r="X894" s="6" t="n"/>
      <c r="Z894" s="6" t="n">
        <v>46813</v>
      </c>
      <c r="AA894" t="inlineStr">
        <is>
          <t>n.a.</t>
        </is>
      </c>
      <c r="AB894" s="6" t="n">
        <v>46905</v>
      </c>
      <c r="AC894" t="inlineStr"/>
      <c r="AD894" s="6" t="n">
        <v>46753</v>
      </c>
    </row>
    <row r="895">
      <c r="A895" t="inlineStr">
        <is>
          <t>V300031</t>
        </is>
      </c>
      <c r="B895" t="inlineStr">
        <is>
          <t>2023-0008</t>
        </is>
      </c>
      <c r="C895" t="n">
        <v>98</v>
      </c>
      <c r="D895" t="inlineStr">
        <is>
          <t>37 80 4980 872-8</t>
        </is>
      </c>
      <c r="E895" t="inlineStr">
        <is>
          <t>EWG Rail Zrt.</t>
        </is>
      </c>
      <c r="F895" t="inlineStr">
        <is>
          <t>IGA</t>
        </is>
      </c>
      <c r="G895" t="inlineStr">
        <is>
          <t>80' 6-A CW</t>
        </is>
      </c>
      <c r="I895" s="6" t="n"/>
      <c r="J895" s="6" t="n"/>
      <c r="K895" t="inlineStr">
        <is>
          <t>run_initial</t>
        </is>
      </c>
      <c r="L895" s="6" t="n">
        <v>46023</v>
      </c>
      <c r="M895" s="6" t="n">
        <v>46905</v>
      </c>
      <c r="N895" t="n">
        <v>1827</v>
      </c>
      <c r="O895" s="6" t="n">
        <v>46905</v>
      </c>
      <c r="S895" t="inlineStr">
        <is>
          <t>n.a.</t>
        </is>
      </c>
      <c r="T895" s="6" t="n"/>
      <c r="U895" s="6" t="n"/>
      <c r="V895" t="n">
        <v>0</v>
      </c>
      <c r="W895" t="n">
        <v>3</v>
      </c>
      <c r="X895" s="6" t="n"/>
      <c r="Z895" s="6" t="n">
        <v>46813</v>
      </c>
      <c r="AA895" t="inlineStr">
        <is>
          <t>n.a.</t>
        </is>
      </c>
      <c r="AB895" s="6" t="n">
        <v>46905</v>
      </c>
      <c r="AC895" t="inlineStr"/>
      <c r="AD895" s="6" t="n">
        <v>46753</v>
      </c>
    </row>
    <row r="896">
      <c r="A896" t="inlineStr">
        <is>
          <t>V300031</t>
        </is>
      </c>
      <c r="B896" t="inlineStr">
        <is>
          <t>2023-0008</t>
        </is>
      </c>
      <c r="C896" t="n">
        <v>99</v>
      </c>
      <c r="D896" t="inlineStr">
        <is>
          <t>37 80 4980 879-3</t>
        </is>
      </c>
      <c r="E896" t="inlineStr">
        <is>
          <t>EWG Rail Zrt.</t>
        </is>
      </c>
      <c r="F896" t="inlineStr">
        <is>
          <t>IGA</t>
        </is>
      </c>
      <c r="G896" t="inlineStr">
        <is>
          <t>80' 6-A CW</t>
        </is>
      </c>
      <c r="I896" s="6" t="n"/>
      <c r="J896" s="6" t="n"/>
      <c r="K896" t="inlineStr">
        <is>
          <t>run_initial</t>
        </is>
      </c>
      <c r="L896" s="6" t="n">
        <v>46023</v>
      </c>
      <c r="M896" s="6" t="n">
        <v>46905</v>
      </c>
      <c r="N896" t="n">
        <v>1827</v>
      </c>
      <c r="O896" s="6" t="n">
        <v>46905</v>
      </c>
      <c r="S896" t="inlineStr">
        <is>
          <t>n.a.</t>
        </is>
      </c>
      <c r="T896" s="6" t="n"/>
      <c r="U896" s="6" t="n"/>
      <c r="V896" t="n">
        <v>0</v>
      </c>
      <c r="W896" t="n">
        <v>3</v>
      </c>
      <c r="X896" s="6" t="n"/>
      <c r="Z896" s="6" t="n">
        <v>46813</v>
      </c>
      <c r="AA896" t="inlineStr">
        <is>
          <t>n.a.</t>
        </is>
      </c>
      <c r="AB896" s="6" t="n">
        <v>46905</v>
      </c>
      <c r="AC896" t="inlineStr"/>
      <c r="AD896" s="6" t="n">
        <v>46753</v>
      </c>
    </row>
    <row r="897">
      <c r="A897" t="inlineStr">
        <is>
          <t>V300030</t>
        </is>
      </c>
      <c r="B897" t="inlineStr">
        <is>
          <t>2023-0007</t>
        </is>
      </c>
      <c r="C897" t="n">
        <v>1</v>
      </c>
      <c r="D897" t="inlineStr">
        <is>
          <t>37 80 4561 324-7</t>
        </is>
      </c>
      <c r="E897" t="inlineStr">
        <is>
          <t>EWG Rail Zrt.</t>
        </is>
      </c>
      <c r="F897" t="inlineStr">
        <is>
          <t>IGA</t>
        </is>
      </c>
      <c r="G897" t="inlineStr">
        <is>
          <t>80' 4-A CW</t>
        </is>
      </c>
      <c r="I897" s="6" t="n"/>
      <c r="J897" s="6" t="n"/>
      <c r="K897" t="inlineStr">
        <is>
          <t>run_initial</t>
        </is>
      </c>
      <c r="L897" s="6" t="n">
        <v>45078</v>
      </c>
      <c r="M897" s="6" t="n">
        <v>46905</v>
      </c>
      <c r="N897" t="n">
        <v>1827</v>
      </c>
      <c r="O897" s="6" t="n">
        <v>46905</v>
      </c>
      <c r="S897" t="inlineStr">
        <is>
          <t>n.a.</t>
        </is>
      </c>
      <c r="T897" s="6" t="n"/>
      <c r="U897" s="6" t="n"/>
      <c r="V897" t="n">
        <v>0</v>
      </c>
      <c r="W897" t="n">
        <v>3</v>
      </c>
      <c r="X897" s="6" t="n"/>
      <c r="Z897" s="6" t="n">
        <v>46813</v>
      </c>
      <c r="AA897" t="inlineStr">
        <is>
          <t>n.a.</t>
        </is>
      </c>
      <c r="AB897" s="6" t="n">
        <v>46905</v>
      </c>
      <c r="AC897" t="inlineStr"/>
      <c r="AD897" s="6" t="n">
        <v>46753</v>
      </c>
    </row>
    <row r="898">
      <c r="A898" t="inlineStr">
        <is>
          <t>V300030</t>
        </is>
      </c>
      <c r="B898" t="inlineStr">
        <is>
          <t>2023-0007</t>
        </is>
      </c>
      <c r="C898" t="n">
        <v>2</v>
      </c>
      <c r="D898" t="inlineStr">
        <is>
          <t>37 80 4561 325-4</t>
        </is>
      </c>
      <c r="E898" t="inlineStr">
        <is>
          <t>EWG Rail Zrt.</t>
        </is>
      </c>
      <c r="F898" t="inlineStr">
        <is>
          <t>IGA</t>
        </is>
      </c>
      <c r="G898" t="inlineStr">
        <is>
          <t>80' 4-A CW</t>
        </is>
      </c>
      <c r="I898" s="6" t="n"/>
      <c r="J898" s="6" t="n"/>
      <c r="K898" t="inlineStr">
        <is>
          <t>run_initial</t>
        </is>
      </c>
      <c r="L898" s="6" t="n">
        <v>45078</v>
      </c>
      <c r="M898" s="6" t="n">
        <v>46905</v>
      </c>
      <c r="N898" t="n">
        <v>1827</v>
      </c>
      <c r="O898" s="6" t="n">
        <v>46905</v>
      </c>
      <c r="S898" t="inlineStr">
        <is>
          <t>n.a.</t>
        </is>
      </c>
      <c r="T898" s="6" t="n"/>
      <c r="U898" s="6" t="n"/>
      <c r="V898" t="n">
        <v>0</v>
      </c>
      <c r="W898" t="n">
        <v>3</v>
      </c>
      <c r="X898" s="6" t="n"/>
      <c r="Z898" s="6" t="n">
        <v>46813</v>
      </c>
      <c r="AA898" t="inlineStr">
        <is>
          <t>n.a.</t>
        </is>
      </c>
      <c r="AB898" s="6" t="n">
        <v>46905</v>
      </c>
      <c r="AC898" t="inlineStr"/>
      <c r="AD898" s="6" t="n">
        <v>46753</v>
      </c>
    </row>
    <row r="899">
      <c r="A899" t="inlineStr">
        <is>
          <t>V300030</t>
        </is>
      </c>
      <c r="B899" t="inlineStr">
        <is>
          <t>2023-0007</t>
        </is>
      </c>
      <c r="C899" t="n">
        <v>3</v>
      </c>
      <c r="D899" t="inlineStr">
        <is>
          <t>37 80 4561 326-2</t>
        </is>
      </c>
      <c r="E899" t="inlineStr">
        <is>
          <t>EWG Rail Zrt.</t>
        </is>
      </c>
      <c r="F899" t="inlineStr">
        <is>
          <t>IGA</t>
        </is>
      </c>
      <c r="G899" t="inlineStr">
        <is>
          <t>80' 4-A CW</t>
        </is>
      </c>
      <c r="I899" s="6" t="n"/>
      <c r="J899" s="6" t="n"/>
      <c r="K899" t="inlineStr">
        <is>
          <t>run_initial</t>
        </is>
      </c>
      <c r="L899" s="6" t="n">
        <v>45078</v>
      </c>
      <c r="M899" s="6" t="n">
        <v>46905</v>
      </c>
      <c r="N899" t="n">
        <v>1827</v>
      </c>
      <c r="O899" s="6" t="n">
        <v>46905</v>
      </c>
      <c r="S899" t="inlineStr">
        <is>
          <t>n.a.</t>
        </is>
      </c>
      <c r="T899" s="6" t="n"/>
      <c r="U899" s="6" t="n"/>
      <c r="V899" t="n">
        <v>0</v>
      </c>
      <c r="W899" t="n">
        <v>3</v>
      </c>
      <c r="X899" s="6" t="n"/>
      <c r="Z899" s="6" t="n">
        <v>46813</v>
      </c>
      <c r="AA899" t="inlineStr">
        <is>
          <t>n.a.</t>
        </is>
      </c>
      <c r="AB899" s="6" t="n">
        <v>46905</v>
      </c>
      <c r="AC899" t="inlineStr"/>
      <c r="AD899" s="6" t="n">
        <v>46753</v>
      </c>
    </row>
    <row r="900">
      <c r="A900" t="inlineStr">
        <is>
          <t>V300030</t>
        </is>
      </c>
      <c r="B900" t="inlineStr">
        <is>
          <t>2023-0007</t>
        </is>
      </c>
      <c r="C900" t="n">
        <v>4</v>
      </c>
      <c r="D900" t="inlineStr">
        <is>
          <t>37 80 4561 327-0</t>
        </is>
      </c>
      <c r="E900" t="inlineStr">
        <is>
          <t>EWG Rail Zrt.</t>
        </is>
      </c>
      <c r="F900" t="inlineStr">
        <is>
          <t>IGA</t>
        </is>
      </c>
      <c r="G900" t="inlineStr">
        <is>
          <t>80' 4-A CW</t>
        </is>
      </c>
      <c r="I900" s="6" t="n"/>
      <c r="J900" s="6" t="n"/>
      <c r="K900" t="inlineStr">
        <is>
          <t>run_initial</t>
        </is>
      </c>
      <c r="L900" s="6" t="n">
        <v>45078</v>
      </c>
      <c r="M900" s="6" t="n">
        <v>46905</v>
      </c>
      <c r="N900" t="n">
        <v>1827</v>
      </c>
      <c r="O900" s="6" t="n">
        <v>46905</v>
      </c>
      <c r="S900" t="inlineStr">
        <is>
          <t>n.a.</t>
        </is>
      </c>
      <c r="T900" s="6" t="n"/>
      <c r="U900" s="6" t="n"/>
      <c r="V900" t="n">
        <v>0</v>
      </c>
      <c r="W900" t="n">
        <v>3</v>
      </c>
      <c r="X900" s="6" t="n"/>
      <c r="Z900" s="6" t="n">
        <v>46813</v>
      </c>
      <c r="AA900" t="inlineStr">
        <is>
          <t>n.a.</t>
        </is>
      </c>
      <c r="AB900" s="6" t="n">
        <v>46905</v>
      </c>
      <c r="AC900" t="inlineStr"/>
      <c r="AD900" s="6" t="n">
        <v>46753</v>
      </c>
    </row>
    <row r="901">
      <c r="A901" t="inlineStr">
        <is>
          <t>V300030</t>
        </is>
      </c>
      <c r="B901" t="inlineStr">
        <is>
          <t>2023-0007</t>
        </is>
      </c>
      <c r="C901" t="n">
        <v>5</v>
      </c>
      <c r="D901" t="inlineStr">
        <is>
          <t>37 80 4561 328-8</t>
        </is>
      </c>
      <c r="E901" t="inlineStr">
        <is>
          <t>EWG Rail Zrt.</t>
        </is>
      </c>
      <c r="F901" t="inlineStr">
        <is>
          <t>IGA</t>
        </is>
      </c>
      <c r="G901" t="inlineStr">
        <is>
          <t>80' 4-A CW</t>
        </is>
      </c>
      <c r="I901" s="6" t="n"/>
      <c r="J901" s="6" t="n"/>
      <c r="K901" t="inlineStr">
        <is>
          <t>run_initial</t>
        </is>
      </c>
      <c r="L901" s="6" t="n">
        <v>45078</v>
      </c>
      <c r="M901" s="6" t="n">
        <v>46905</v>
      </c>
      <c r="N901" t="n">
        <v>1827</v>
      </c>
      <c r="O901" s="6" t="n">
        <v>46905</v>
      </c>
      <c r="S901" t="inlineStr">
        <is>
          <t>n.a.</t>
        </is>
      </c>
      <c r="T901" s="6" t="n"/>
      <c r="U901" s="6" t="n"/>
      <c r="V901" t="n">
        <v>0</v>
      </c>
      <c r="W901" t="n">
        <v>3</v>
      </c>
      <c r="X901" s="6" t="n"/>
      <c r="Z901" s="6" t="n">
        <v>46813</v>
      </c>
      <c r="AA901" t="inlineStr">
        <is>
          <t>n.a.</t>
        </is>
      </c>
      <c r="AB901" s="6" t="n">
        <v>46905</v>
      </c>
      <c r="AC901" t="inlineStr"/>
      <c r="AD901" s="6" t="n">
        <v>46753</v>
      </c>
    </row>
    <row r="902">
      <c r="A902" t="inlineStr">
        <is>
          <t>V300030</t>
        </is>
      </c>
      <c r="B902" t="inlineStr">
        <is>
          <t>2023-0007</t>
        </is>
      </c>
      <c r="C902" t="n">
        <v>6</v>
      </c>
      <c r="D902" t="inlineStr">
        <is>
          <t>37 80 4561 329-6</t>
        </is>
      </c>
      <c r="E902" t="inlineStr">
        <is>
          <t>EWG Rail Zrt.</t>
        </is>
      </c>
      <c r="F902" t="inlineStr">
        <is>
          <t>IGA</t>
        </is>
      </c>
      <c r="G902" t="inlineStr">
        <is>
          <t>80' 4-A CW</t>
        </is>
      </c>
      <c r="I902" s="6" t="n"/>
      <c r="J902" s="6" t="n"/>
      <c r="K902" t="inlineStr">
        <is>
          <t>run_initial</t>
        </is>
      </c>
      <c r="L902" s="6" t="n">
        <v>45078</v>
      </c>
      <c r="M902" s="6" t="n">
        <v>46905</v>
      </c>
      <c r="N902" t="n">
        <v>1827</v>
      </c>
      <c r="O902" s="6" t="n">
        <v>46905</v>
      </c>
      <c r="S902" t="inlineStr">
        <is>
          <t>n.a.</t>
        </is>
      </c>
      <c r="T902" s="6" t="n"/>
      <c r="U902" s="6" t="n"/>
      <c r="V902" t="n">
        <v>0</v>
      </c>
      <c r="W902" t="n">
        <v>3</v>
      </c>
      <c r="X902" s="6" t="n"/>
      <c r="Z902" s="6" t="n">
        <v>46813</v>
      </c>
      <c r="AA902" t="inlineStr">
        <is>
          <t>n.a.</t>
        </is>
      </c>
      <c r="AB902" s="6" t="n">
        <v>46905</v>
      </c>
      <c r="AC902" t="inlineStr"/>
      <c r="AD902" s="6" t="n">
        <v>46753</v>
      </c>
    </row>
    <row r="903">
      <c r="A903" t="inlineStr">
        <is>
          <t>V300030</t>
        </is>
      </c>
      <c r="B903" t="inlineStr">
        <is>
          <t>2023-0007</t>
        </is>
      </c>
      <c r="C903" t="n">
        <v>7</v>
      </c>
      <c r="D903" t="inlineStr">
        <is>
          <t>37 80 4561 332-0</t>
        </is>
      </c>
      <c r="E903" t="inlineStr">
        <is>
          <t>EWG Rail Zrt.</t>
        </is>
      </c>
      <c r="F903" t="inlineStr">
        <is>
          <t>IGA</t>
        </is>
      </c>
      <c r="G903" t="inlineStr">
        <is>
          <t>80' 4-A CW</t>
        </is>
      </c>
      <c r="I903" s="6" t="n"/>
      <c r="J903" s="6" t="n"/>
      <c r="K903" t="inlineStr">
        <is>
          <t>run_initial</t>
        </is>
      </c>
      <c r="L903" s="6" t="n">
        <v>45078</v>
      </c>
      <c r="M903" s="6" t="n">
        <v>46905</v>
      </c>
      <c r="N903" t="n">
        <v>1827</v>
      </c>
      <c r="O903" s="6" t="n">
        <v>46905</v>
      </c>
      <c r="S903" t="inlineStr">
        <is>
          <t>n.a.</t>
        </is>
      </c>
      <c r="T903" s="6" t="n"/>
      <c r="U903" s="6" t="n"/>
      <c r="V903" t="n">
        <v>0</v>
      </c>
      <c r="W903" t="n">
        <v>3</v>
      </c>
      <c r="X903" s="6" t="n"/>
      <c r="Z903" s="6" t="n">
        <v>46813</v>
      </c>
      <c r="AA903" t="inlineStr">
        <is>
          <t>n.a.</t>
        </is>
      </c>
      <c r="AB903" s="6" t="n">
        <v>46905</v>
      </c>
      <c r="AC903" t="inlineStr"/>
      <c r="AD903" s="6" t="n">
        <v>46753</v>
      </c>
    </row>
    <row r="904">
      <c r="A904" t="inlineStr">
        <is>
          <t>V300030</t>
        </is>
      </c>
      <c r="B904" t="inlineStr">
        <is>
          <t>2023-0007</t>
        </is>
      </c>
      <c r="C904" t="n">
        <v>8</v>
      </c>
      <c r="D904" t="inlineStr">
        <is>
          <t>37 80 4561 334-6</t>
        </is>
      </c>
      <c r="E904" t="inlineStr">
        <is>
          <t>EWG Rail Zrt.</t>
        </is>
      </c>
      <c r="F904" t="inlineStr">
        <is>
          <t>IGA</t>
        </is>
      </c>
      <c r="G904" t="inlineStr">
        <is>
          <t>80' 4-A CW</t>
        </is>
      </c>
      <c r="I904" s="6" t="n"/>
      <c r="J904" s="6" t="n"/>
      <c r="K904" t="inlineStr">
        <is>
          <t>run_initial</t>
        </is>
      </c>
      <c r="L904" s="6" t="n">
        <v>45078</v>
      </c>
      <c r="M904" s="6" t="n">
        <v>46905</v>
      </c>
      <c r="N904" t="n">
        <v>1827</v>
      </c>
      <c r="O904" s="6" t="n">
        <v>46905</v>
      </c>
      <c r="S904" t="inlineStr">
        <is>
          <t>n.a.</t>
        </is>
      </c>
      <c r="T904" s="6" t="n"/>
      <c r="U904" s="6" t="n"/>
      <c r="V904" t="n">
        <v>0</v>
      </c>
      <c r="W904" t="n">
        <v>3</v>
      </c>
      <c r="X904" s="6" t="n"/>
      <c r="Z904" s="6" t="n">
        <v>46813</v>
      </c>
      <c r="AA904" t="inlineStr">
        <is>
          <t>n.a.</t>
        </is>
      </c>
      <c r="AB904" s="6" t="n">
        <v>46905</v>
      </c>
      <c r="AC904" t="inlineStr"/>
      <c r="AD904" s="6" t="n">
        <v>46753</v>
      </c>
    </row>
    <row r="905">
      <c r="A905" t="inlineStr">
        <is>
          <t>V300030</t>
        </is>
      </c>
      <c r="B905" t="inlineStr">
        <is>
          <t>2023-0007</t>
        </is>
      </c>
      <c r="C905" t="n">
        <v>9</v>
      </c>
      <c r="D905" t="inlineStr">
        <is>
          <t>37 80 4561 335-3</t>
        </is>
      </c>
      <c r="E905" t="inlineStr">
        <is>
          <t>EWG Rail Zrt.</t>
        </is>
      </c>
      <c r="F905" t="inlineStr">
        <is>
          <t>IGA</t>
        </is>
      </c>
      <c r="G905" t="inlineStr">
        <is>
          <t>80' 4-A CW</t>
        </is>
      </c>
      <c r="I905" s="6" t="n"/>
      <c r="J905" s="6" t="n"/>
      <c r="K905" t="inlineStr">
        <is>
          <t>run_initial</t>
        </is>
      </c>
      <c r="L905" s="6" t="n">
        <v>45078</v>
      </c>
      <c r="M905" s="6" t="n">
        <v>46905</v>
      </c>
      <c r="N905" t="n">
        <v>1827</v>
      </c>
      <c r="O905" s="6" t="n">
        <v>46905</v>
      </c>
      <c r="S905" t="inlineStr">
        <is>
          <t>n.a.</t>
        </is>
      </c>
      <c r="T905" s="6" t="n"/>
      <c r="U905" s="6" t="n"/>
      <c r="V905" t="n">
        <v>0</v>
      </c>
      <c r="W905" t="n">
        <v>3</v>
      </c>
      <c r="X905" s="6" t="n"/>
      <c r="Z905" s="6" t="n">
        <v>46813</v>
      </c>
      <c r="AA905" t="inlineStr">
        <is>
          <t>n.a.</t>
        </is>
      </c>
      <c r="AB905" s="6" t="n">
        <v>46905</v>
      </c>
      <c r="AC905" t="inlineStr"/>
      <c r="AD905" s="6" t="n">
        <v>46753</v>
      </c>
    </row>
    <row r="906">
      <c r="A906" t="inlineStr">
        <is>
          <t>V300030</t>
        </is>
      </c>
      <c r="B906" t="inlineStr">
        <is>
          <t>2023-0007</t>
        </is>
      </c>
      <c r="C906" t="n">
        <v>10</v>
      </c>
      <c r="D906" t="inlineStr">
        <is>
          <t>37 80 4561 336-1</t>
        </is>
      </c>
      <c r="E906" t="inlineStr">
        <is>
          <t>EWG Rail Zrt.</t>
        </is>
      </c>
      <c r="F906" t="inlineStr">
        <is>
          <t>IGA</t>
        </is>
      </c>
      <c r="G906" t="inlineStr">
        <is>
          <t>80' 4-A CW</t>
        </is>
      </c>
      <c r="I906" s="6" t="n"/>
      <c r="J906" s="6" t="n"/>
      <c r="K906" t="inlineStr">
        <is>
          <t>run_initial</t>
        </is>
      </c>
      <c r="L906" s="6" t="n">
        <v>45078</v>
      </c>
      <c r="M906" s="6" t="n">
        <v>46905</v>
      </c>
      <c r="N906" t="n">
        <v>1827</v>
      </c>
      <c r="O906" s="6" t="n">
        <v>46905</v>
      </c>
      <c r="S906" t="inlineStr">
        <is>
          <t>n.a.</t>
        </is>
      </c>
      <c r="T906" s="6" t="n"/>
      <c r="U906" s="6" t="n"/>
      <c r="V906" t="n">
        <v>0</v>
      </c>
      <c r="W906" t="n">
        <v>3</v>
      </c>
      <c r="X906" s="6" t="n"/>
      <c r="Z906" s="6" t="n">
        <v>46813</v>
      </c>
      <c r="AA906" t="inlineStr">
        <is>
          <t>n.a.</t>
        </is>
      </c>
      <c r="AB906" s="6" t="n">
        <v>46905</v>
      </c>
      <c r="AC906" t="inlineStr"/>
      <c r="AD906" s="6" t="n">
        <v>46753</v>
      </c>
    </row>
    <row r="907">
      <c r="A907" t="inlineStr">
        <is>
          <t>V300030</t>
        </is>
      </c>
      <c r="B907" t="inlineStr">
        <is>
          <t>2023-0007</t>
        </is>
      </c>
      <c r="C907" t="n">
        <v>11</v>
      </c>
      <c r="D907" t="inlineStr">
        <is>
          <t>37 80 4561 337-9</t>
        </is>
      </c>
      <c r="E907" t="inlineStr">
        <is>
          <t>EWG Rail Zrt.</t>
        </is>
      </c>
      <c r="F907" t="inlineStr">
        <is>
          <t>IGA</t>
        </is>
      </c>
      <c r="G907" t="inlineStr">
        <is>
          <t>80' 4-A CW</t>
        </is>
      </c>
      <c r="I907" s="6" t="n"/>
      <c r="J907" s="6" t="n"/>
      <c r="K907" t="inlineStr">
        <is>
          <t>run_initial</t>
        </is>
      </c>
      <c r="L907" s="6" t="n">
        <v>45078</v>
      </c>
      <c r="M907" s="6" t="n">
        <v>46905</v>
      </c>
      <c r="N907" t="n">
        <v>1827</v>
      </c>
      <c r="O907" s="6" t="n">
        <v>46905</v>
      </c>
      <c r="S907" t="inlineStr">
        <is>
          <t>n.a.</t>
        </is>
      </c>
      <c r="T907" s="6" t="n"/>
      <c r="U907" s="6" t="n"/>
      <c r="V907" t="n">
        <v>0</v>
      </c>
      <c r="W907" t="n">
        <v>3</v>
      </c>
      <c r="X907" s="6" t="n"/>
      <c r="Z907" s="6" t="n">
        <v>46813</v>
      </c>
      <c r="AA907" t="inlineStr">
        <is>
          <t>n.a.</t>
        </is>
      </c>
      <c r="AB907" s="6" t="n">
        <v>46905</v>
      </c>
      <c r="AC907" t="inlineStr"/>
      <c r="AD907" s="6" t="n">
        <v>46753</v>
      </c>
    </row>
    <row r="908">
      <c r="A908" t="inlineStr">
        <is>
          <t>V300030</t>
        </is>
      </c>
      <c r="B908" t="inlineStr">
        <is>
          <t>2023-0007</t>
        </is>
      </c>
      <c r="C908" t="n">
        <v>12</v>
      </c>
      <c r="D908" t="inlineStr">
        <is>
          <t>37 80 4561 338-7</t>
        </is>
      </c>
      <c r="E908" t="inlineStr">
        <is>
          <t>EWG Rail Zrt.</t>
        </is>
      </c>
      <c r="F908" t="inlineStr">
        <is>
          <t>IGA</t>
        </is>
      </c>
      <c r="G908" t="inlineStr">
        <is>
          <t>80' 4-A CW</t>
        </is>
      </c>
      <c r="I908" s="6" t="n"/>
      <c r="J908" s="6" t="n"/>
      <c r="K908" t="inlineStr">
        <is>
          <t>run_initial</t>
        </is>
      </c>
      <c r="L908" s="6" t="n">
        <v>45078</v>
      </c>
      <c r="M908" s="6" t="n">
        <v>46905</v>
      </c>
      <c r="N908" t="n">
        <v>1827</v>
      </c>
      <c r="O908" s="6" t="n">
        <v>46905</v>
      </c>
      <c r="S908" t="inlineStr">
        <is>
          <t>n.a.</t>
        </is>
      </c>
      <c r="T908" s="6" t="n"/>
      <c r="U908" s="6" t="n"/>
      <c r="V908" t="n">
        <v>0</v>
      </c>
      <c r="W908" t="n">
        <v>3</v>
      </c>
      <c r="X908" s="6" t="n"/>
      <c r="Z908" s="6" t="n">
        <v>46813</v>
      </c>
      <c r="AA908" t="inlineStr">
        <is>
          <t>n.a.</t>
        </is>
      </c>
      <c r="AB908" s="6" t="n">
        <v>46905</v>
      </c>
      <c r="AC908" t="inlineStr"/>
      <c r="AD908" s="6" t="n">
        <v>46753</v>
      </c>
    </row>
    <row r="909">
      <c r="A909" t="inlineStr">
        <is>
          <t>V300030</t>
        </is>
      </c>
      <c r="B909" t="inlineStr">
        <is>
          <t>2023-0007</t>
        </is>
      </c>
      <c r="C909" t="n">
        <v>13</v>
      </c>
      <c r="D909" t="inlineStr">
        <is>
          <t>37 80 4561 339-5</t>
        </is>
      </c>
      <c r="E909" t="inlineStr">
        <is>
          <t>EWG Rail Zrt.</t>
        </is>
      </c>
      <c r="F909" t="inlineStr">
        <is>
          <t>IGA</t>
        </is>
      </c>
      <c r="G909" t="inlineStr">
        <is>
          <t>80' 4-A CW</t>
        </is>
      </c>
      <c r="I909" s="6" t="n"/>
      <c r="J909" s="6" t="n"/>
      <c r="K909" t="inlineStr">
        <is>
          <t>run_initial</t>
        </is>
      </c>
      <c r="L909" s="6" t="n">
        <v>45078</v>
      </c>
      <c r="M909" s="6" t="n">
        <v>46905</v>
      </c>
      <c r="N909" t="n">
        <v>1827</v>
      </c>
      <c r="O909" s="6" t="n">
        <v>46905</v>
      </c>
      <c r="S909" t="inlineStr">
        <is>
          <t>n.a.</t>
        </is>
      </c>
      <c r="T909" s="6" t="n"/>
      <c r="U909" s="6" t="n"/>
      <c r="V909" t="n">
        <v>0</v>
      </c>
      <c r="W909" t="n">
        <v>3</v>
      </c>
      <c r="X909" s="6" t="n"/>
      <c r="Z909" s="6" t="n">
        <v>46813</v>
      </c>
      <c r="AA909" t="inlineStr">
        <is>
          <t>n.a.</t>
        </is>
      </c>
      <c r="AB909" s="6" t="n">
        <v>46905</v>
      </c>
      <c r="AC909" t="inlineStr"/>
      <c r="AD909" s="6" t="n">
        <v>46753</v>
      </c>
    </row>
    <row r="910">
      <c r="A910" t="inlineStr">
        <is>
          <t>V300030</t>
        </is>
      </c>
      <c r="B910" t="inlineStr">
        <is>
          <t>2023-0007</t>
        </is>
      </c>
      <c r="C910" t="n">
        <v>14</v>
      </c>
      <c r="D910" t="inlineStr">
        <is>
          <t>37 80 4561 340-3</t>
        </is>
      </c>
      <c r="E910" t="inlineStr">
        <is>
          <t>EWG Rail Zrt.</t>
        </is>
      </c>
      <c r="F910" t="inlineStr">
        <is>
          <t>IGA</t>
        </is>
      </c>
      <c r="G910" t="inlineStr">
        <is>
          <t>80' 4-A CW</t>
        </is>
      </c>
      <c r="I910" s="6" t="n"/>
      <c r="J910" s="6" t="n"/>
      <c r="K910" t="inlineStr">
        <is>
          <t>run_initial</t>
        </is>
      </c>
      <c r="L910" s="6" t="n">
        <v>45078</v>
      </c>
      <c r="M910" s="6" t="n">
        <v>46905</v>
      </c>
      <c r="N910" t="n">
        <v>1827</v>
      </c>
      <c r="O910" s="6" t="n">
        <v>46905</v>
      </c>
      <c r="S910" t="inlineStr">
        <is>
          <t>n.a.</t>
        </is>
      </c>
      <c r="T910" s="6" t="n"/>
      <c r="U910" s="6" t="n"/>
      <c r="V910" t="n">
        <v>0</v>
      </c>
      <c r="W910" t="n">
        <v>3</v>
      </c>
      <c r="X910" s="6" t="n"/>
      <c r="Z910" s="6" t="n">
        <v>46813</v>
      </c>
      <c r="AA910" t="inlineStr">
        <is>
          <t>n.a.</t>
        </is>
      </c>
      <c r="AB910" s="6" t="n">
        <v>46905</v>
      </c>
      <c r="AC910" t="inlineStr"/>
      <c r="AD910" s="6" t="n">
        <v>46753</v>
      </c>
    </row>
    <row r="911">
      <c r="A911" t="inlineStr">
        <is>
          <t>V300030</t>
        </is>
      </c>
      <c r="B911" t="inlineStr">
        <is>
          <t>2023-0007</t>
        </is>
      </c>
      <c r="C911" t="n">
        <v>15</v>
      </c>
      <c r="D911" t="inlineStr">
        <is>
          <t>37 80 4561 342-9</t>
        </is>
      </c>
      <c r="E911" t="inlineStr">
        <is>
          <t>EWG Rail Zrt.</t>
        </is>
      </c>
      <c r="F911" t="inlineStr">
        <is>
          <t>IGA</t>
        </is>
      </c>
      <c r="G911" t="inlineStr">
        <is>
          <t>80' 4-A CW</t>
        </is>
      </c>
      <c r="I911" s="6" t="n"/>
      <c r="J911" s="6" t="n"/>
      <c r="K911" t="inlineStr">
        <is>
          <t>run_initial</t>
        </is>
      </c>
      <c r="L911" s="6" t="n">
        <v>45078</v>
      </c>
      <c r="M911" s="6" t="n">
        <v>46905</v>
      </c>
      <c r="N911" t="n">
        <v>1827</v>
      </c>
      <c r="O911" s="6" t="n">
        <v>46905</v>
      </c>
      <c r="S911" t="inlineStr">
        <is>
          <t>n.a.</t>
        </is>
      </c>
      <c r="T911" s="6" t="n"/>
      <c r="U911" s="6" t="n"/>
      <c r="V911" t="n">
        <v>0</v>
      </c>
      <c r="W911" t="n">
        <v>3</v>
      </c>
      <c r="X911" s="6" t="n"/>
      <c r="Z911" s="6" t="n">
        <v>46813</v>
      </c>
      <c r="AA911" t="inlineStr">
        <is>
          <t>n.a.</t>
        </is>
      </c>
      <c r="AB911" s="6" t="n">
        <v>46905</v>
      </c>
      <c r="AC911" t="inlineStr"/>
      <c r="AD911" s="6" t="n">
        <v>46753</v>
      </c>
    </row>
    <row r="912">
      <c r="A912" t="inlineStr">
        <is>
          <t>V300030</t>
        </is>
      </c>
      <c r="B912" t="inlineStr">
        <is>
          <t>2023-0007</t>
        </is>
      </c>
      <c r="C912" t="n">
        <v>16</v>
      </c>
      <c r="D912" t="inlineStr">
        <is>
          <t>37 80 4561 343-7</t>
        </is>
      </c>
      <c r="E912" t="inlineStr">
        <is>
          <t>EWG Rail Zrt.</t>
        </is>
      </c>
      <c r="F912" t="inlineStr">
        <is>
          <t>IGA</t>
        </is>
      </c>
      <c r="G912" t="inlineStr">
        <is>
          <t>80' 4-A CW</t>
        </is>
      </c>
      <c r="I912" s="6" t="n"/>
      <c r="J912" s="6" t="n"/>
      <c r="K912" t="inlineStr">
        <is>
          <t>run_initial</t>
        </is>
      </c>
      <c r="L912" s="6" t="n">
        <v>45078</v>
      </c>
      <c r="M912" s="6" t="n">
        <v>46905</v>
      </c>
      <c r="N912" t="n">
        <v>1827</v>
      </c>
      <c r="O912" s="6" t="n">
        <v>46905</v>
      </c>
      <c r="S912" t="inlineStr">
        <is>
          <t>n.a.</t>
        </is>
      </c>
      <c r="T912" s="6" t="n"/>
      <c r="U912" s="6" t="n"/>
      <c r="V912" t="n">
        <v>0</v>
      </c>
      <c r="W912" t="n">
        <v>3</v>
      </c>
      <c r="X912" s="6" t="n"/>
      <c r="Z912" s="6" t="n">
        <v>46813</v>
      </c>
      <c r="AA912" t="inlineStr">
        <is>
          <t>n.a.</t>
        </is>
      </c>
      <c r="AB912" s="6" t="n">
        <v>46905</v>
      </c>
      <c r="AC912" t="inlineStr"/>
      <c r="AD912" s="6" t="n">
        <v>46753</v>
      </c>
    </row>
    <row r="913">
      <c r="A913" t="inlineStr">
        <is>
          <t>V300030</t>
        </is>
      </c>
      <c r="B913" t="inlineStr">
        <is>
          <t>2023-0007</t>
        </is>
      </c>
      <c r="C913" t="n">
        <v>17</v>
      </c>
      <c r="D913" t="inlineStr">
        <is>
          <t>37 80 4561 344-5</t>
        </is>
      </c>
      <c r="E913" t="inlineStr">
        <is>
          <t>EWG Rail Zrt.</t>
        </is>
      </c>
      <c r="F913" t="inlineStr">
        <is>
          <t>IGA</t>
        </is>
      </c>
      <c r="G913" t="inlineStr">
        <is>
          <t>80' 4-A CW</t>
        </is>
      </c>
      <c r="I913" s="6" t="n"/>
      <c r="J913" s="6" t="n"/>
      <c r="K913" t="inlineStr">
        <is>
          <t>run_initial</t>
        </is>
      </c>
      <c r="L913" s="6" t="n">
        <v>45078</v>
      </c>
      <c r="M913" s="6" t="n">
        <v>46905</v>
      </c>
      <c r="N913" t="n">
        <v>1827</v>
      </c>
      <c r="O913" s="6" t="n">
        <v>46905</v>
      </c>
      <c r="S913" t="inlineStr">
        <is>
          <t>n.a.</t>
        </is>
      </c>
      <c r="T913" s="6" t="n"/>
      <c r="U913" s="6" t="n"/>
      <c r="V913" t="n">
        <v>0</v>
      </c>
      <c r="W913" t="n">
        <v>3</v>
      </c>
      <c r="X913" s="6" t="n"/>
      <c r="Z913" s="6" t="n">
        <v>46813</v>
      </c>
      <c r="AA913" t="inlineStr">
        <is>
          <t>n.a.</t>
        </is>
      </c>
      <c r="AB913" s="6" t="n">
        <v>46905</v>
      </c>
      <c r="AC913" t="inlineStr"/>
      <c r="AD913" s="6" t="n">
        <v>46753</v>
      </c>
    </row>
    <row r="914">
      <c r="A914" t="inlineStr">
        <is>
          <t>V300030</t>
        </is>
      </c>
      <c r="B914" t="inlineStr">
        <is>
          <t>2023-0007</t>
        </is>
      </c>
      <c r="C914" t="n">
        <v>18</v>
      </c>
      <c r="D914" t="inlineStr">
        <is>
          <t>37 80 4561 345-2</t>
        </is>
      </c>
      <c r="E914" t="inlineStr">
        <is>
          <t>EWG Rail Zrt.</t>
        </is>
      </c>
      <c r="F914" t="inlineStr">
        <is>
          <t>IGA</t>
        </is>
      </c>
      <c r="G914" t="inlineStr">
        <is>
          <t>80' 4-A CW</t>
        </is>
      </c>
      <c r="I914" s="6" t="n"/>
      <c r="J914" s="6" t="n"/>
      <c r="K914" t="inlineStr">
        <is>
          <t>run_initial</t>
        </is>
      </c>
      <c r="L914" s="6" t="n">
        <v>45078</v>
      </c>
      <c r="M914" s="6" t="n">
        <v>46905</v>
      </c>
      <c r="N914" t="n">
        <v>1827</v>
      </c>
      <c r="O914" s="6" t="n">
        <v>46905</v>
      </c>
      <c r="S914" t="inlineStr">
        <is>
          <t>n.a.</t>
        </is>
      </c>
      <c r="T914" s="6" t="n"/>
      <c r="U914" s="6" t="n"/>
      <c r="V914" t="n">
        <v>0</v>
      </c>
      <c r="W914" t="n">
        <v>3</v>
      </c>
      <c r="X914" s="6" t="n"/>
      <c r="Z914" s="6" t="n">
        <v>46813</v>
      </c>
      <c r="AA914" t="inlineStr">
        <is>
          <t>n.a.</t>
        </is>
      </c>
      <c r="AB914" s="6" t="n">
        <v>46905</v>
      </c>
      <c r="AC914" t="inlineStr"/>
      <c r="AD914" s="6" t="n">
        <v>46753</v>
      </c>
    </row>
    <row r="915">
      <c r="A915" t="inlineStr">
        <is>
          <t>V300032</t>
        </is>
      </c>
      <c r="B915" t="inlineStr">
        <is>
          <t>2023-0007</t>
        </is>
      </c>
      <c r="C915" t="n">
        <v>1</v>
      </c>
      <c r="D915" t="inlineStr">
        <is>
          <t>37 80 4694 452-6</t>
        </is>
      </c>
      <c r="E915" t="inlineStr">
        <is>
          <t>EWG Rail Zrt.</t>
        </is>
      </c>
      <c r="F915" t="inlineStr">
        <is>
          <t>IGA</t>
        </is>
      </c>
      <c r="G915" t="inlineStr">
        <is>
          <t>80' 4-A CW</t>
        </is>
      </c>
      <c r="I915" s="6" t="n"/>
      <c r="J915" s="6" t="n"/>
      <c r="K915" t="inlineStr">
        <is>
          <t>run_initial</t>
        </is>
      </c>
      <c r="L915" s="6" t="n">
        <v>45078</v>
      </c>
      <c r="M915" s="6" t="n">
        <v>46905</v>
      </c>
      <c r="N915" t="n">
        <v>1827</v>
      </c>
      <c r="O915" s="6" t="n">
        <v>46905</v>
      </c>
      <c r="S915" t="inlineStr">
        <is>
          <t>n.a.</t>
        </is>
      </c>
      <c r="T915" s="6" t="n"/>
      <c r="U915" s="6" t="n"/>
      <c r="V915" t="n">
        <v>0</v>
      </c>
      <c r="W915" t="n">
        <v>3</v>
      </c>
      <c r="X915" s="6" t="n"/>
      <c r="Z915" s="6" t="n">
        <v>46813</v>
      </c>
      <c r="AA915" t="inlineStr">
        <is>
          <t>n.a.</t>
        </is>
      </c>
      <c r="AB915" s="6" t="n">
        <v>46905</v>
      </c>
      <c r="AC915" t="inlineStr"/>
      <c r="AD915" s="6" t="n">
        <v>46753</v>
      </c>
    </row>
    <row r="916">
      <c r="A916" t="inlineStr">
        <is>
          <t>V300032</t>
        </is>
      </c>
      <c r="B916" t="inlineStr">
        <is>
          <t>2023-0007</t>
        </is>
      </c>
      <c r="C916" t="n">
        <v>2</v>
      </c>
      <c r="D916" t="inlineStr">
        <is>
          <t>37 80 4694 454-2</t>
        </is>
      </c>
      <c r="E916" t="inlineStr">
        <is>
          <t>EWG Rail Zrt.</t>
        </is>
      </c>
      <c r="F916" t="inlineStr">
        <is>
          <t>IGA</t>
        </is>
      </c>
      <c r="G916" t="inlineStr">
        <is>
          <t>80' 4-A CW</t>
        </is>
      </c>
      <c r="I916" s="6" t="n"/>
      <c r="J916" s="6" t="n"/>
      <c r="K916" t="inlineStr">
        <is>
          <t>run_initial</t>
        </is>
      </c>
      <c r="L916" s="6" t="n">
        <v>45078</v>
      </c>
      <c r="M916" s="6" t="n">
        <v>46905</v>
      </c>
      <c r="N916" t="n">
        <v>1827</v>
      </c>
      <c r="O916" s="6" t="n">
        <v>46905</v>
      </c>
      <c r="S916" t="inlineStr">
        <is>
          <t>n.a.</t>
        </is>
      </c>
      <c r="T916" s="6" t="n"/>
      <c r="U916" s="6" t="n"/>
      <c r="V916" t="n">
        <v>0</v>
      </c>
      <c r="W916" t="n">
        <v>3</v>
      </c>
      <c r="X916" s="6" t="n"/>
      <c r="Z916" s="6" t="n">
        <v>46813</v>
      </c>
      <c r="AA916" t="inlineStr">
        <is>
          <t>n.a.</t>
        </is>
      </c>
      <c r="AB916" s="6" t="n">
        <v>46905</v>
      </c>
      <c r="AC916" t="inlineStr"/>
      <c r="AD916" s="6" t="n">
        <v>46753</v>
      </c>
    </row>
    <row r="917">
      <c r="A917" t="inlineStr">
        <is>
          <t>V300032</t>
        </is>
      </c>
      <c r="B917" t="inlineStr">
        <is>
          <t>2023-0007</t>
        </is>
      </c>
      <c r="C917" t="n">
        <v>3</v>
      </c>
      <c r="D917" t="inlineStr">
        <is>
          <t>37 80 4694 457-5</t>
        </is>
      </c>
      <c r="E917" t="inlineStr">
        <is>
          <t>EWG Rail Zrt.</t>
        </is>
      </c>
      <c r="F917" t="inlineStr">
        <is>
          <t>IGA</t>
        </is>
      </c>
      <c r="G917" t="inlineStr">
        <is>
          <t>80' 4-A CW</t>
        </is>
      </c>
      <c r="I917" s="6" t="n"/>
      <c r="J917" s="6" t="n"/>
      <c r="K917" t="inlineStr">
        <is>
          <t>run_initial</t>
        </is>
      </c>
      <c r="L917" s="6" t="n">
        <v>45078</v>
      </c>
      <c r="M917" s="6" t="n">
        <v>46905</v>
      </c>
      <c r="N917" t="n">
        <v>1827</v>
      </c>
      <c r="O917" s="6" t="n">
        <v>46905</v>
      </c>
      <c r="S917" t="inlineStr">
        <is>
          <t>n.a.</t>
        </is>
      </c>
      <c r="T917" s="6" t="n"/>
      <c r="U917" s="6" t="n"/>
      <c r="V917" t="n">
        <v>0</v>
      </c>
      <c r="W917" t="n">
        <v>3</v>
      </c>
      <c r="X917" s="6" t="n"/>
      <c r="Z917" s="6" t="n">
        <v>46813</v>
      </c>
      <c r="AA917" t="inlineStr">
        <is>
          <t>n.a.</t>
        </is>
      </c>
      <c r="AB917" s="6" t="n">
        <v>46905</v>
      </c>
      <c r="AC917" t="inlineStr"/>
      <c r="AD917" s="6" t="n">
        <v>46753</v>
      </c>
    </row>
    <row r="918">
      <c r="A918" t="inlineStr">
        <is>
          <t>V300032</t>
        </is>
      </c>
      <c r="B918" t="inlineStr">
        <is>
          <t>2023-0007</t>
        </is>
      </c>
      <c r="C918" t="n">
        <v>4</v>
      </c>
      <c r="D918" t="inlineStr">
        <is>
          <t>37 80 4694 460-9</t>
        </is>
      </c>
      <c r="E918" t="inlineStr">
        <is>
          <t>EWG Rail Zrt.</t>
        </is>
      </c>
      <c r="F918" t="inlineStr">
        <is>
          <t>IGA</t>
        </is>
      </c>
      <c r="G918" t="inlineStr">
        <is>
          <t>80' 4-A CW</t>
        </is>
      </c>
      <c r="I918" s="6" t="n"/>
      <c r="J918" s="6" t="n"/>
      <c r="K918" t="inlineStr">
        <is>
          <t>run_initial</t>
        </is>
      </c>
      <c r="L918" s="6" t="n">
        <v>45078</v>
      </c>
      <c r="M918" s="6" t="n">
        <v>46905</v>
      </c>
      <c r="N918" t="n">
        <v>1827</v>
      </c>
      <c r="O918" s="6" t="n">
        <v>46905</v>
      </c>
      <c r="S918" t="inlineStr">
        <is>
          <t>n.a.</t>
        </is>
      </c>
      <c r="T918" s="6" t="n"/>
      <c r="U918" s="6" t="n"/>
      <c r="V918" t="n">
        <v>0</v>
      </c>
      <c r="W918" t="n">
        <v>3</v>
      </c>
      <c r="X918" s="6" t="n"/>
      <c r="Z918" s="6" t="n">
        <v>46813</v>
      </c>
      <c r="AA918" t="inlineStr">
        <is>
          <t>n.a.</t>
        </is>
      </c>
      <c r="AB918" s="6" t="n">
        <v>46905</v>
      </c>
      <c r="AC918" t="inlineStr"/>
      <c r="AD918" s="6" t="n">
        <v>46753</v>
      </c>
    </row>
    <row r="919">
      <c r="A919" t="inlineStr">
        <is>
          <t>V300032</t>
        </is>
      </c>
      <c r="B919" t="inlineStr">
        <is>
          <t>2023-0007</t>
        </is>
      </c>
      <c r="C919" t="n">
        <v>5</v>
      </c>
      <c r="D919" t="inlineStr">
        <is>
          <t>37 80 4694 462-5</t>
        </is>
      </c>
      <c r="E919" t="inlineStr">
        <is>
          <t>EWG Rail Zrt.</t>
        </is>
      </c>
      <c r="F919" t="inlineStr">
        <is>
          <t>IGA</t>
        </is>
      </c>
      <c r="G919" t="inlineStr">
        <is>
          <t>80' 4-A CW</t>
        </is>
      </c>
      <c r="I919" s="6" t="n"/>
      <c r="J919" s="6" t="n"/>
      <c r="K919" t="inlineStr">
        <is>
          <t>run_initial</t>
        </is>
      </c>
      <c r="L919" s="6" t="n">
        <v>45078</v>
      </c>
      <c r="M919" s="6" t="n">
        <v>46905</v>
      </c>
      <c r="N919" t="n">
        <v>1827</v>
      </c>
      <c r="O919" s="6" t="n">
        <v>46905</v>
      </c>
      <c r="S919" t="inlineStr">
        <is>
          <t>n.a.</t>
        </is>
      </c>
      <c r="T919" s="6" t="n"/>
      <c r="U919" s="6" t="n"/>
      <c r="V919" t="n">
        <v>0</v>
      </c>
      <c r="W919" t="n">
        <v>3</v>
      </c>
      <c r="X919" s="6" t="n"/>
      <c r="Z919" s="6" t="n">
        <v>46813</v>
      </c>
      <c r="AA919" t="inlineStr">
        <is>
          <t>n.a.</t>
        </is>
      </c>
      <c r="AB919" s="6" t="n">
        <v>46905</v>
      </c>
      <c r="AC919" t="inlineStr"/>
      <c r="AD919" s="6" t="n">
        <v>46753</v>
      </c>
    </row>
    <row r="920">
      <c r="A920" t="inlineStr">
        <is>
          <t>V300032</t>
        </is>
      </c>
      <c r="B920" t="inlineStr">
        <is>
          <t>2023-0007</t>
        </is>
      </c>
      <c r="C920" t="n">
        <v>6</v>
      </c>
      <c r="D920" t="inlineStr">
        <is>
          <t>37 80 4694 465-8</t>
        </is>
      </c>
      <c r="E920" t="inlineStr">
        <is>
          <t>EWG Rail Zrt.</t>
        </is>
      </c>
      <c r="F920" t="inlineStr">
        <is>
          <t>IGA</t>
        </is>
      </c>
      <c r="G920" t="inlineStr">
        <is>
          <t>80' 4-A CW</t>
        </is>
      </c>
      <c r="I920" s="6" t="n"/>
      <c r="J920" s="6" t="n"/>
      <c r="K920" t="inlineStr">
        <is>
          <t>run_initial</t>
        </is>
      </c>
      <c r="L920" s="6" t="n">
        <v>45078</v>
      </c>
      <c r="M920" s="6" t="n">
        <v>46905</v>
      </c>
      <c r="N920" t="n">
        <v>1827</v>
      </c>
      <c r="O920" s="6" t="n">
        <v>46905</v>
      </c>
      <c r="S920" t="inlineStr">
        <is>
          <t>n.a.</t>
        </is>
      </c>
      <c r="T920" s="6" t="n"/>
      <c r="U920" s="6" t="n"/>
      <c r="V920" t="n">
        <v>0</v>
      </c>
      <c r="W920" t="n">
        <v>3</v>
      </c>
      <c r="X920" s="6" t="n"/>
      <c r="Z920" s="6" t="n">
        <v>46813</v>
      </c>
      <c r="AA920" t="inlineStr">
        <is>
          <t>n.a.</t>
        </is>
      </c>
      <c r="AB920" s="6" t="n">
        <v>46905</v>
      </c>
      <c r="AC920" t="inlineStr"/>
      <c r="AD920" s="6" t="n">
        <v>46753</v>
      </c>
    </row>
    <row r="921">
      <c r="A921" t="inlineStr">
        <is>
          <t>V300032</t>
        </is>
      </c>
      <c r="B921" t="inlineStr">
        <is>
          <t>2023-0007</t>
        </is>
      </c>
      <c r="C921" t="n">
        <v>7</v>
      </c>
      <c r="D921" t="inlineStr">
        <is>
          <t>37 80 4694 466-6</t>
        </is>
      </c>
      <c r="E921" t="inlineStr">
        <is>
          <t>EWG Rail Zrt.</t>
        </is>
      </c>
      <c r="F921" t="inlineStr">
        <is>
          <t>IGA</t>
        </is>
      </c>
      <c r="G921" t="inlineStr">
        <is>
          <t>80' 4-A CW</t>
        </is>
      </c>
      <c r="I921" s="6" t="n"/>
      <c r="J921" s="6" t="n"/>
      <c r="K921" t="inlineStr">
        <is>
          <t>run_initial</t>
        </is>
      </c>
      <c r="L921" s="6" t="n">
        <v>45078</v>
      </c>
      <c r="M921" s="6" t="n">
        <v>46905</v>
      </c>
      <c r="N921" t="n">
        <v>1827</v>
      </c>
      <c r="O921" s="6" t="n">
        <v>46905</v>
      </c>
      <c r="S921" t="inlineStr">
        <is>
          <t>n.a.</t>
        </is>
      </c>
      <c r="T921" s="6" t="n"/>
      <c r="U921" s="6" t="n"/>
      <c r="V921" t="n">
        <v>0</v>
      </c>
      <c r="W921" t="n">
        <v>3</v>
      </c>
      <c r="X921" s="6" t="n"/>
      <c r="Z921" s="6" t="n">
        <v>46813</v>
      </c>
      <c r="AA921" t="inlineStr">
        <is>
          <t>n.a.</t>
        </is>
      </c>
      <c r="AB921" s="6" t="n">
        <v>46905</v>
      </c>
      <c r="AC921" t="inlineStr"/>
      <c r="AD921" s="6" t="n">
        <v>46753</v>
      </c>
    </row>
    <row r="922">
      <c r="A922" t="inlineStr">
        <is>
          <t>V300032</t>
        </is>
      </c>
      <c r="B922" t="inlineStr">
        <is>
          <t>2023-0007</t>
        </is>
      </c>
      <c r="C922" t="n">
        <v>8</v>
      </c>
      <c r="D922" t="inlineStr">
        <is>
          <t>37 80 4694 468-2</t>
        </is>
      </c>
      <c r="E922" t="inlineStr">
        <is>
          <t>EWG Rail Zrt.</t>
        </is>
      </c>
      <c r="F922" t="inlineStr">
        <is>
          <t>IGA</t>
        </is>
      </c>
      <c r="G922" t="inlineStr">
        <is>
          <t>80' 4-A CW</t>
        </is>
      </c>
      <c r="I922" s="6" t="n"/>
      <c r="J922" s="6" t="n"/>
      <c r="K922" t="inlineStr">
        <is>
          <t>run_initial</t>
        </is>
      </c>
      <c r="L922" s="6" t="n">
        <v>45078</v>
      </c>
      <c r="M922" s="6" t="n">
        <v>46905</v>
      </c>
      <c r="N922" t="n">
        <v>1827</v>
      </c>
      <c r="O922" s="6" t="n">
        <v>46905</v>
      </c>
      <c r="S922" t="inlineStr">
        <is>
          <t>n.a.</t>
        </is>
      </c>
      <c r="T922" s="6" t="n"/>
      <c r="U922" s="6" t="n"/>
      <c r="V922" t="n">
        <v>0</v>
      </c>
      <c r="W922" t="n">
        <v>3</v>
      </c>
      <c r="X922" s="6" t="n"/>
      <c r="Z922" s="6" t="n">
        <v>46813</v>
      </c>
      <c r="AA922" t="inlineStr">
        <is>
          <t>n.a.</t>
        </is>
      </c>
      <c r="AB922" s="6" t="n">
        <v>46905</v>
      </c>
      <c r="AC922" t="inlineStr"/>
      <c r="AD922" s="6" t="n">
        <v>46753</v>
      </c>
    </row>
    <row r="923">
      <c r="A923" t="inlineStr">
        <is>
          <t>V300032</t>
        </is>
      </c>
      <c r="B923" t="inlineStr">
        <is>
          <t>2023-0007</t>
        </is>
      </c>
      <c r="C923" t="n">
        <v>9</v>
      </c>
      <c r="D923" t="inlineStr">
        <is>
          <t>37 80 4694 469-0</t>
        </is>
      </c>
      <c r="E923" t="inlineStr">
        <is>
          <t>EWG Rail Zrt.</t>
        </is>
      </c>
      <c r="F923" t="inlineStr">
        <is>
          <t>IGA</t>
        </is>
      </c>
      <c r="G923" t="inlineStr">
        <is>
          <t>80' 4-A CW</t>
        </is>
      </c>
      <c r="I923" s="6" t="n"/>
      <c r="J923" s="6" t="n"/>
      <c r="K923" t="inlineStr">
        <is>
          <t>run_initial</t>
        </is>
      </c>
      <c r="L923" s="6" t="n">
        <v>45078</v>
      </c>
      <c r="M923" s="6" t="n">
        <v>46905</v>
      </c>
      <c r="N923" t="n">
        <v>1827</v>
      </c>
      <c r="O923" s="6" t="n">
        <v>46905</v>
      </c>
      <c r="S923" t="inlineStr">
        <is>
          <t>n.a.</t>
        </is>
      </c>
      <c r="T923" s="6" t="n"/>
      <c r="U923" s="6" t="n"/>
      <c r="V923" t="n">
        <v>0</v>
      </c>
      <c r="W923" t="n">
        <v>3</v>
      </c>
      <c r="X923" s="6" t="n"/>
      <c r="Z923" s="6" t="n">
        <v>46813</v>
      </c>
      <c r="AA923" t="inlineStr">
        <is>
          <t>n.a.</t>
        </is>
      </c>
      <c r="AB923" s="6" t="n">
        <v>46905</v>
      </c>
      <c r="AC923" t="inlineStr"/>
      <c r="AD923" s="6" t="n">
        <v>46753</v>
      </c>
    </row>
    <row r="924">
      <c r="A924" t="inlineStr">
        <is>
          <t>V300032</t>
        </is>
      </c>
      <c r="B924" t="inlineStr">
        <is>
          <t>2023-0007</t>
        </is>
      </c>
      <c r="C924" t="n">
        <v>10</v>
      </c>
      <c r="D924" t="inlineStr">
        <is>
          <t>37 80 4694 470-8</t>
        </is>
      </c>
      <c r="E924" t="inlineStr">
        <is>
          <t>EWG Rail Zrt.</t>
        </is>
      </c>
      <c r="F924" t="inlineStr">
        <is>
          <t>IGA</t>
        </is>
      </c>
      <c r="G924" t="inlineStr">
        <is>
          <t>80' 4-A CW</t>
        </is>
      </c>
      <c r="I924" s="6" t="n"/>
      <c r="J924" s="6" t="n"/>
      <c r="K924" t="inlineStr">
        <is>
          <t>run_initial</t>
        </is>
      </c>
      <c r="L924" s="6" t="n">
        <v>45078</v>
      </c>
      <c r="M924" s="6" t="n">
        <v>46905</v>
      </c>
      <c r="N924" t="n">
        <v>1827</v>
      </c>
      <c r="O924" s="6" t="n">
        <v>46905</v>
      </c>
      <c r="S924" t="inlineStr">
        <is>
          <t>n.a.</t>
        </is>
      </c>
      <c r="T924" s="6" t="n"/>
      <c r="U924" s="6" t="n"/>
      <c r="V924" t="n">
        <v>0</v>
      </c>
      <c r="W924" t="n">
        <v>3</v>
      </c>
      <c r="X924" s="6" t="n"/>
      <c r="Z924" s="6" t="n">
        <v>46813</v>
      </c>
      <c r="AA924" t="inlineStr">
        <is>
          <t>n.a.</t>
        </is>
      </c>
      <c r="AB924" s="6" t="n">
        <v>46905</v>
      </c>
      <c r="AC924" t="inlineStr"/>
      <c r="AD924" s="6" t="n">
        <v>46753</v>
      </c>
    </row>
    <row r="925">
      <c r="A925" t="inlineStr">
        <is>
          <t>V300032</t>
        </is>
      </c>
      <c r="B925" t="inlineStr">
        <is>
          <t>2023-0007</t>
        </is>
      </c>
      <c r="C925" t="n">
        <v>11</v>
      </c>
      <c r="D925" t="inlineStr">
        <is>
          <t>37 80 4694 479-9</t>
        </is>
      </c>
      <c r="E925" t="inlineStr">
        <is>
          <t>EWG Rail Zrt.</t>
        </is>
      </c>
      <c r="F925" t="inlineStr">
        <is>
          <t>IGA</t>
        </is>
      </c>
      <c r="G925" t="inlineStr">
        <is>
          <t>80' 4-A CW</t>
        </is>
      </c>
      <c r="I925" s="6" t="n"/>
      <c r="J925" s="6" t="n"/>
      <c r="K925" t="inlineStr">
        <is>
          <t>run_initial</t>
        </is>
      </c>
      <c r="L925" s="6" t="n">
        <v>45078</v>
      </c>
      <c r="M925" s="6" t="n">
        <v>46905</v>
      </c>
      <c r="N925" t="n">
        <v>1827</v>
      </c>
      <c r="O925" s="6" t="n">
        <v>46905</v>
      </c>
      <c r="S925" t="inlineStr">
        <is>
          <t>n.a.</t>
        </is>
      </c>
      <c r="T925" s="6" t="n"/>
      <c r="U925" s="6" t="n"/>
      <c r="V925" t="n">
        <v>0</v>
      </c>
      <c r="W925" t="n">
        <v>3</v>
      </c>
      <c r="X925" s="6" t="n"/>
      <c r="Z925" s="6" t="n">
        <v>46813</v>
      </c>
      <c r="AA925" t="inlineStr">
        <is>
          <t>n.a.</t>
        </is>
      </c>
      <c r="AB925" s="6" t="n">
        <v>46905</v>
      </c>
      <c r="AC925" t="inlineStr"/>
      <c r="AD925" s="6" t="n">
        <v>46753</v>
      </c>
    </row>
    <row r="926">
      <c r="A926" t="inlineStr">
        <is>
          <t>V300032</t>
        </is>
      </c>
      <c r="B926" t="inlineStr">
        <is>
          <t>2023-0007</t>
        </is>
      </c>
      <c r="C926" t="n">
        <v>12</v>
      </c>
      <c r="D926" t="inlineStr">
        <is>
          <t>37 80 4694 492-2</t>
        </is>
      </c>
      <c r="E926" t="inlineStr">
        <is>
          <t>EWG Rail Zrt.</t>
        </is>
      </c>
      <c r="F926" t="inlineStr">
        <is>
          <t>IGA</t>
        </is>
      </c>
      <c r="G926" t="inlineStr">
        <is>
          <t>80' 4-A CW</t>
        </is>
      </c>
      <c r="I926" s="6" t="n"/>
      <c r="J926" s="6" t="n"/>
      <c r="K926" t="inlineStr">
        <is>
          <t>run_initial</t>
        </is>
      </c>
      <c r="L926" s="6" t="n">
        <v>45078</v>
      </c>
      <c r="M926" s="6" t="n">
        <v>46905</v>
      </c>
      <c r="N926" t="n">
        <v>1827</v>
      </c>
      <c r="O926" s="6" t="n">
        <v>46905</v>
      </c>
      <c r="S926" t="inlineStr">
        <is>
          <t>n.a.</t>
        </is>
      </c>
      <c r="T926" s="6" t="n"/>
      <c r="U926" s="6" t="n"/>
      <c r="V926" t="n">
        <v>0</v>
      </c>
      <c r="W926" t="n">
        <v>3</v>
      </c>
      <c r="X926" s="6" t="n"/>
      <c r="Z926" s="6" t="n">
        <v>46813</v>
      </c>
      <c r="AA926" t="inlineStr">
        <is>
          <t>n.a.</t>
        </is>
      </c>
      <c r="AB926" s="6" t="n">
        <v>46905</v>
      </c>
      <c r="AC926" t="inlineStr"/>
      <c r="AD926" s="6" t="n">
        <v>46753</v>
      </c>
    </row>
    <row r="927">
      <c r="A927" t="inlineStr">
        <is>
          <t>V300032</t>
        </is>
      </c>
      <c r="B927" t="inlineStr">
        <is>
          <t>2023-0007</t>
        </is>
      </c>
      <c r="C927" t="n">
        <v>13</v>
      </c>
      <c r="D927" t="inlineStr">
        <is>
          <t>37 80 4694 497-1</t>
        </is>
      </c>
      <c r="E927" t="inlineStr">
        <is>
          <t>EWG Rail Zrt.</t>
        </is>
      </c>
      <c r="F927" t="inlineStr">
        <is>
          <t>IGA</t>
        </is>
      </c>
      <c r="G927" t="inlineStr">
        <is>
          <t>80' 4-A CW</t>
        </is>
      </c>
      <c r="I927" s="6" t="n"/>
      <c r="J927" s="6" t="n"/>
      <c r="K927" t="inlineStr">
        <is>
          <t>run_initial</t>
        </is>
      </c>
      <c r="L927" s="6" t="n">
        <v>45078</v>
      </c>
      <c r="M927" s="6" t="n">
        <v>46905</v>
      </c>
      <c r="N927" t="n">
        <v>1827</v>
      </c>
      <c r="O927" s="6" t="n">
        <v>46905</v>
      </c>
      <c r="S927" t="inlineStr">
        <is>
          <t>n.a.</t>
        </is>
      </c>
      <c r="T927" s="6" t="n"/>
      <c r="U927" s="6" t="n"/>
      <c r="V927" t="n">
        <v>0</v>
      </c>
      <c r="W927" t="n">
        <v>3</v>
      </c>
      <c r="X927" s="6" t="n"/>
      <c r="Z927" s="6" t="n">
        <v>46813</v>
      </c>
      <c r="AA927" t="inlineStr">
        <is>
          <t>n.a.</t>
        </is>
      </c>
      <c r="AB927" s="6" t="n">
        <v>46905</v>
      </c>
      <c r="AC927" t="inlineStr"/>
      <c r="AD927" s="6" t="n">
        <v>46753</v>
      </c>
    </row>
    <row r="928">
      <c r="A928" t="inlineStr">
        <is>
          <t>V300032</t>
        </is>
      </c>
      <c r="B928" t="inlineStr">
        <is>
          <t>2023-0007</t>
        </is>
      </c>
      <c r="C928" t="n">
        <v>14</v>
      </c>
      <c r="D928" t="inlineStr">
        <is>
          <t>37 80 4694 499-7</t>
        </is>
      </c>
      <c r="E928" t="inlineStr">
        <is>
          <t>EWG Rail Zrt.</t>
        </is>
      </c>
      <c r="F928" t="inlineStr">
        <is>
          <t>IGA</t>
        </is>
      </c>
      <c r="G928" t="inlineStr">
        <is>
          <t>80' 4-A CW</t>
        </is>
      </c>
      <c r="I928" s="6" t="n"/>
      <c r="J928" s="6" t="n"/>
      <c r="K928" t="inlineStr">
        <is>
          <t>run_initial</t>
        </is>
      </c>
      <c r="L928" s="6" t="n">
        <v>45078</v>
      </c>
      <c r="M928" s="6" t="n">
        <v>46905</v>
      </c>
      <c r="N928" t="n">
        <v>1827</v>
      </c>
      <c r="O928" s="6" t="n">
        <v>46905</v>
      </c>
      <c r="S928" t="inlineStr">
        <is>
          <t>n.a.</t>
        </is>
      </c>
      <c r="T928" s="6" t="n"/>
      <c r="U928" s="6" t="n"/>
      <c r="V928" t="n">
        <v>0</v>
      </c>
      <c r="W928" t="n">
        <v>3</v>
      </c>
      <c r="X928" s="6" t="n"/>
      <c r="Z928" s="6" t="n">
        <v>46813</v>
      </c>
      <c r="AA928" t="inlineStr">
        <is>
          <t>n.a.</t>
        </is>
      </c>
      <c r="AB928" s="6" t="n">
        <v>46905</v>
      </c>
      <c r="AC928" t="inlineStr"/>
      <c r="AD928" s="6" t="n">
        <v>46753</v>
      </c>
    </row>
    <row r="929">
      <c r="A929" t="inlineStr">
        <is>
          <t>V300032</t>
        </is>
      </c>
      <c r="B929" t="inlineStr">
        <is>
          <t>2023-0007</t>
        </is>
      </c>
      <c r="C929" t="n">
        <v>15</v>
      </c>
      <c r="D929" t="inlineStr">
        <is>
          <t>37 80 4694 501-0</t>
        </is>
      </c>
      <c r="E929" t="inlineStr">
        <is>
          <t>EWG Rail Zrt.</t>
        </is>
      </c>
      <c r="F929" t="inlineStr">
        <is>
          <t>IGA</t>
        </is>
      </c>
      <c r="G929" t="inlineStr">
        <is>
          <t>80' 4-A CW</t>
        </is>
      </c>
      <c r="I929" s="6" t="n"/>
      <c r="J929" s="6" t="n"/>
      <c r="K929" t="inlineStr">
        <is>
          <t>run_initial</t>
        </is>
      </c>
      <c r="L929" s="6" t="n">
        <v>45078</v>
      </c>
      <c r="M929" s="6" t="n">
        <v>46905</v>
      </c>
      <c r="N929" t="n">
        <v>1827</v>
      </c>
      <c r="O929" s="6" t="n">
        <v>46905</v>
      </c>
      <c r="S929" t="inlineStr">
        <is>
          <t>n.a.</t>
        </is>
      </c>
      <c r="T929" s="6" t="n"/>
      <c r="U929" s="6" t="n"/>
      <c r="V929" t="n">
        <v>0</v>
      </c>
      <c r="W929" t="n">
        <v>3</v>
      </c>
      <c r="X929" s="6" t="n"/>
      <c r="Z929" s="6" t="n">
        <v>46813</v>
      </c>
      <c r="AA929" t="inlineStr">
        <is>
          <t>n.a.</t>
        </is>
      </c>
      <c r="AB929" s="6" t="n">
        <v>46905</v>
      </c>
      <c r="AC929" t="inlineStr"/>
      <c r="AD929" s="6" t="n">
        <v>46753</v>
      </c>
    </row>
    <row r="930">
      <c r="A930" t="inlineStr">
        <is>
          <t>V300032</t>
        </is>
      </c>
      <c r="B930" t="inlineStr">
        <is>
          <t>2023-0007</t>
        </is>
      </c>
      <c r="C930" t="n">
        <v>16</v>
      </c>
      <c r="D930" t="inlineStr">
        <is>
          <t>37 80 4694 508-5</t>
        </is>
      </c>
      <c r="E930" t="inlineStr">
        <is>
          <t>EWG Rail Zrt.</t>
        </is>
      </c>
      <c r="F930" t="inlineStr">
        <is>
          <t>IGA</t>
        </is>
      </c>
      <c r="G930" t="inlineStr">
        <is>
          <t>80' 4-A CW</t>
        </is>
      </c>
      <c r="I930" s="6" t="n"/>
      <c r="J930" s="6" t="n"/>
      <c r="K930" t="inlineStr">
        <is>
          <t>run_initial</t>
        </is>
      </c>
      <c r="L930" s="6" t="n">
        <v>45078</v>
      </c>
      <c r="M930" s="6" t="n">
        <v>46905</v>
      </c>
      <c r="N930" t="n">
        <v>1827</v>
      </c>
      <c r="O930" s="6" t="n">
        <v>46905</v>
      </c>
      <c r="S930" t="inlineStr">
        <is>
          <t>n.a.</t>
        </is>
      </c>
      <c r="T930" s="6" t="n"/>
      <c r="U930" s="6" t="n"/>
      <c r="V930" t="n">
        <v>0</v>
      </c>
      <c r="W930" t="n">
        <v>3</v>
      </c>
      <c r="X930" s="6" t="n"/>
      <c r="Z930" s="6" t="n">
        <v>46813</v>
      </c>
      <c r="AA930" t="inlineStr">
        <is>
          <t>n.a.</t>
        </is>
      </c>
      <c r="AB930" s="6" t="n">
        <v>46905</v>
      </c>
      <c r="AC930" t="inlineStr"/>
      <c r="AD930" s="6" t="n">
        <v>46753</v>
      </c>
    </row>
    <row r="931">
      <c r="A931" t="inlineStr">
        <is>
          <t>V300032</t>
        </is>
      </c>
      <c r="B931" t="inlineStr">
        <is>
          <t>2023-0007</t>
        </is>
      </c>
      <c r="C931" t="n">
        <v>17</v>
      </c>
      <c r="D931" t="inlineStr">
        <is>
          <t>37 80 4694 510-1</t>
        </is>
      </c>
      <c r="E931" t="inlineStr">
        <is>
          <t>EWG Rail Zrt.</t>
        </is>
      </c>
      <c r="F931" t="inlineStr">
        <is>
          <t>IGA</t>
        </is>
      </c>
      <c r="G931" t="inlineStr">
        <is>
          <t>80' 4-A CW</t>
        </is>
      </c>
      <c r="I931" s="6" t="n"/>
      <c r="J931" s="6" t="n"/>
      <c r="K931" t="inlineStr">
        <is>
          <t>run_initial</t>
        </is>
      </c>
      <c r="L931" s="6" t="n">
        <v>45078</v>
      </c>
      <c r="M931" s="6" t="n">
        <v>46905</v>
      </c>
      <c r="N931" t="n">
        <v>1827</v>
      </c>
      <c r="O931" s="6" t="n">
        <v>46905</v>
      </c>
      <c r="S931" t="inlineStr">
        <is>
          <t>n.a.</t>
        </is>
      </c>
      <c r="T931" s="6" t="n"/>
      <c r="U931" s="6" t="n"/>
      <c r="V931" t="n">
        <v>0</v>
      </c>
      <c r="W931" t="n">
        <v>3</v>
      </c>
      <c r="X931" s="6" t="n"/>
      <c r="Z931" s="6" t="n">
        <v>46813</v>
      </c>
      <c r="AA931" t="inlineStr">
        <is>
          <t>n.a.</t>
        </is>
      </c>
      <c r="AB931" s="6" t="n">
        <v>46905</v>
      </c>
      <c r="AC931" t="inlineStr"/>
      <c r="AD931" s="6" t="n">
        <v>46753</v>
      </c>
    </row>
    <row r="932">
      <c r="A932" t="inlineStr">
        <is>
          <t>V300032</t>
        </is>
      </c>
      <c r="B932" t="inlineStr">
        <is>
          <t>2023-0007</t>
        </is>
      </c>
      <c r="C932" t="n">
        <v>18</v>
      </c>
      <c r="D932" t="inlineStr">
        <is>
          <t>37 80 4694 511-9</t>
        </is>
      </c>
      <c r="E932" t="inlineStr">
        <is>
          <t>EWG Rail Zrt.</t>
        </is>
      </c>
      <c r="F932" t="inlineStr">
        <is>
          <t>IGA</t>
        </is>
      </c>
      <c r="G932" t="inlineStr">
        <is>
          <t>80' 4-A CW</t>
        </is>
      </c>
      <c r="I932" s="6" t="n"/>
      <c r="J932" s="6" t="n"/>
      <c r="K932" t="inlineStr">
        <is>
          <t>run_initial</t>
        </is>
      </c>
      <c r="L932" s="6" t="n">
        <v>45078</v>
      </c>
      <c r="M932" s="6" t="n">
        <v>46905</v>
      </c>
      <c r="N932" t="n">
        <v>1827</v>
      </c>
      <c r="O932" s="6" t="n">
        <v>46905</v>
      </c>
      <c r="S932" t="inlineStr">
        <is>
          <t>n.a.</t>
        </is>
      </c>
      <c r="T932" s="6" t="n"/>
      <c r="U932" s="6" t="n"/>
      <c r="V932" t="n">
        <v>0</v>
      </c>
      <c r="W932" t="n">
        <v>3</v>
      </c>
      <c r="X932" s="6" t="n"/>
      <c r="Z932" s="6" t="n">
        <v>46813</v>
      </c>
      <c r="AA932" t="inlineStr">
        <is>
          <t>n.a.</t>
        </is>
      </c>
      <c r="AB932" s="6" t="n">
        <v>46905</v>
      </c>
      <c r="AC932" t="inlineStr"/>
      <c r="AD932" s="6" t="n">
        <v>46753</v>
      </c>
    </row>
    <row r="933">
      <c r="A933" t="inlineStr">
        <is>
          <t>V300032</t>
        </is>
      </c>
      <c r="B933" t="inlineStr">
        <is>
          <t>2023-0007</t>
        </is>
      </c>
      <c r="C933" t="n">
        <v>19</v>
      </c>
      <c r="D933" t="inlineStr">
        <is>
          <t>37 80 4694 512-7</t>
        </is>
      </c>
      <c r="E933" t="inlineStr">
        <is>
          <t>EWG Rail Zrt.</t>
        </is>
      </c>
      <c r="F933" t="inlineStr">
        <is>
          <t>IGA</t>
        </is>
      </c>
      <c r="G933" t="inlineStr">
        <is>
          <t>80' 4-A CW</t>
        </is>
      </c>
      <c r="I933" s="6" t="n"/>
      <c r="J933" s="6" t="n"/>
      <c r="K933" t="inlineStr">
        <is>
          <t>run_initial</t>
        </is>
      </c>
      <c r="L933" s="6" t="n">
        <v>45078</v>
      </c>
      <c r="M933" s="6" t="n">
        <v>46905</v>
      </c>
      <c r="N933" t="n">
        <v>1827</v>
      </c>
      <c r="O933" s="6" t="n">
        <v>46905</v>
      </c>
      <c r="S933" t="inlineStr">
        <is>
          <t>n.a.</t>
        </is>
      </c>
      <c r="T933" s="6" t="n"/>
      <c r="U933" s="6" t="n"/>
      <c r="V933" t="n">
        <v>0</v>
      </c>
      <c r="W933" t="n">
        <v>3</v>
      </c>
      <c r="X933" s="6" t="n"/>
      <c r="Z933" s="6" t="n">
        <v>46813</v>
      </c>
      <c r="AA933" t="inlineStr">
        <is>
          <t>n.a.</t>
        </is>
      </c>
      <c r="AB933" s="6" t="n">
        <v>46905</v>
      </c>
      <c r="AC933" t="inlineStr"/>
      <c r="AD933" s="6" t="n">
        <v>46753</v>
      </c>
    </row>
    <row r="934">
      <c r="A934" t="inlineStr">
        <is>
          <t>V300032</t>
        </is>
      </c>
      <c r="B934" t="inlineStr">
        <is>
          <t>2023-0007</t>
        </is>
      </c>
      <c r="C934" t="n">
        <v>20</v>
      </c>
      <c r="D934" t="inlineStr">
        <is>
          <t>37 80 4694 513-5</t>
        </is>
      </c>
      <c r="E934" t="inlineStr">
        <is>
          <t>EWG Rail Zrt.</t>
        </is>
      </c>
      <c r="F934" t="inlineStr">
        <is>
          <t>IGA</t>
        </is>
      </c>
      <c r="G934" t="inlineStr">
        <is>
          <t>80' 4-A CW</t>
        </is>
      </c>
      <c r="I934" s="6" t="n"/>
      <c r="J934" s="6" t="n"/>
      <c r="K934" t="inlineStr">
        <is>
          <t>run_initial</t>
        </is>
      </c>
      <c r="L934" s="6" t="n">
        <v>45078</v>
      </c>
      <c r="M934" s="6" t="n">
        <v>46905</v>
      </c>
      <c r="N934" t="n">
        <v>1827</v>
      </c>
      <c r="O934" s="6" t="n">
        <v>46905</v>
      </c>
      <c r="S934" t="inlineStr">
        <is>
          <t>n.a.</t>
        </is>
      </c>
      <c r="T934" s="6" t="n"/>
      <c r="U934" s="6" t="n"/>
      <c r="V934" t="n">
        <v>0</v>
      </c>
      <c r="W934" t="n">
        <v>3</v>
      </c>
      <c r="X934" s="6" t="n"/>
      <c r="Z934" s="6" t="n">
        <v>46813</v>
      </c>
      <c r="AA934" t="inlineStr">
        <is>
          <t>n.a.</t>
        </is>
      </c>
      <c r="AB934" s="6" t="n">
        <v>46905</v>
      </c>
      <c r="AC934" t="inlineStr"/>
      <c r="AD934" s="6" t="n">
        <v>46753</v>
      </c>
    </row>
    <row r="935">
      <c r="A935" t="inlineStr">
        <is>
          <t>V300032</t>
        </is>
      </c>
      <c r="B935" t="inlineStr">
        <is>
          <t>2023-0007</t>
        </is>
      </c>
      <c r="C935" t="n">
        <v>21</v>
      </c>
      <c r="D935" t="inlineStr">
        <is>
          <t>37 80 4694 514-3</t>
        </is>
      </c>
      <c r="E935" t="inlineStr">
        <is>
          <t>EWG Rail Zrt.</t>
        </is>
      </c>
      <c r="F935" t="inlineStr">
        <is>
          <t>IGA</t>
        </is>
      </c>
      <c r="G935" t="inlineStr">
        <is>
          <t>80' 4-A CW</t>
        </is>
      </c>
      <c r="I935" s="6" t="n"/>
      <c r="J935" s="6" t="n"/>
      <c r="K935" t="inlineStr">
        <is>
          <t>run_initial</t>
        </is>
      </c>
      <c r="L935" s="6" t="n">
        <v>45078</v>
      </c>
      <c r="M935" s="6" t="n">
        <v>46905</v>
      </c>
      <c r="N935" t="n">
        <v>1827</v>
      </c>
      <c r="O935" s="6" t="n">
        <v>46905</v>
      </c>
      <c r="S935" t="inlineStr">
        <is>
          <t>n.a.</t>
        </is>
      </c>
      <c r="T935" s="6" t="n"/>
      <c r="U935" s="6" t="n"/>
      <c r="V935" t="n">
        <v>0</v>
      </c>
      <c r="W935" t="n">
        <v>3</v>
      </c>
      <c r="X935" s="6" t="n"/>
      <c r="Z935" s="6" t="n">
        <v>46813</v>
      </c>
      <c r="AA935" t="inlineStr">
        <is>
          <t>n.a.</t>
        </is>
      </c>
      <c r="AB935" s="6" t="n">
        <v>46905</v>
      </c>
      <c r="AC935" t="inlineStr"/>
      <c r="AD935" s="6" t="n">
        <v>46753</v>
      </c>
    </row>
    <row r="936">
      <c r="A936" t="inlineStr">
        <is>
          <t>V300032</t>
        </is>
      </c>
      <c r="B936" t="inlineStr">
        <is>
          <t>2023-0007</t>
        </is>
      </c>
      <c r="C936" t="n">
        <v>22</v>
      </c>
      <c r="D936" t="inlineStr">
        <is>
          <t>37 80 4694 515-0</t>
        </is>
      </c>
      <c r="E936" t="inlineStr">
        <is>
          <t>EWG Rail Zrt.</t>
        </is>
      </c>
      <c r="F936" t="inlineStr">
        <is>
          <t>IGA</t>
        </is>
      </c>
      <c r="G936" t="inlineStr">
        <is>
          <t>80' 4-A CW</t>
        </is>
      </c>
      <c r="I936" s="6" t="n"/>
      <c r="J936" s="6" t="n"/>
      <c r="K936" t="inlineStr">
        <is>
          <t>run_initial</t>
        </is>
      </c>
      <c r="L936" s="6" t="n">
        <v>45078</v>
      </c>
      <c r="M936" s="6" t="n">
        <v>46905</v>
      </c>
      <c r="N936" t="n">
        <v>1827</v>
      </c>
      <c r="O936" s="6" t="n">
        <v>46905</v>
      </c>
      <c r="S936" t="inlineStr">
        <is>
          <t>n.a.</t>
        </is>
      </c>
      <c r="T936" s="6" t="n"/>
      <c r="U936" s="6" t="n"/>
      <c r="V936" t="n">
        <v>0</v>
      </c>
      <c r="W936" t="n">
        <v>3</v>
      </c>
      <c r="X936" s="6" t="n"/>
      <c r="Z936" s="6" t="n">
        <v>46813</v>
      </c>
      <c r="AA936" t="inlineStr">
        <is>
          <t>n.a.</t>
        </is>
      </c>
      <c r="AB936" s="6" t="n">
        <v>46905</v>
      </c>
      <c r="AC936" t="inlineStr"/>
      <c r="AD936" s="6" t="n">
        <v>46753</v>
      </c>
    </row>
    <row r="937">
      <c r="A937" t="inlineStr">
        <is>
          <t>V300032</t>
        </is>
      </c>
      <c r="B937" t="inlineStr">
        <is>
          <t>2023-0007</t>
        </is>
      </c>
      <c r="C937" t="n">
        <v>23</v>
      </c>
      <c r="D937" t="inlineStr">
        <is>
          <t>37 80 4694 516-8</t>
        </is>
      </c>
      <c r="E937" t="inlineStr">
        <is>
          <t>EWG Rail Zrt.</t>
        </is>
      </c>
      <c r="F937" t="inlineStr">
        <is>
          <t>IGA</t>
        </is>
      </c>
      <c r="G937" t="inlineStr">
        <is>
          <t>80' 4-A CW</t>
        </is>
      </c>
      <c r="I937" s="6" t="n"/>
      <c r="J937" s="6" t="n"/>
      <c r="K937" t="inlineStr">
        <is>
          <t>run_initial</t>
        </is>
      </c>
      <c r="L937" s="6" t="n">
        <v>45078</v>
      </c>
      <c r="M937" s="6" t="n">
        <v>46905</v>
      </c>
      <c r="N937" t="n">
        <v>1827</v>
      </c>
      <c r="O937" s="6" t="n">
        <v>46905</v>
      </c>
      <c r="S937" t="inlineStr">
        <is>
          <t>n.a.</t>
        </is>
      </c>
      <c r="T937" s="6" t="n"/>
      <c r="U937" s="6" t="n"/>
      <c r="V937" t="n">
        <v>0</v>
      </c>
      <c r="W937" t="n">
        <v>3</v>
      </c>
      <c r="X937" s="6" t="n"/>
      <c r="Z937" s="6" t="n">
        <v>46813</v>
      </c>
      <c r="AA937" t="inlineStr">
        <is>
          <t>n.a.</t>
        </is>
      </c>
      <c r="AB937" s="6" t="n">
        <v>46905</v>
      </c>
      <c r="AC937" t="inlineStr"/>
      <c r="AD937" s="6" t="n">
        <v>46753</v>
      </c>
    </row>
    <row r="938">
      <c r="A938" t="inlineStr">
        <is>
          <t>V300032</t>
        </is>
      </c>
      <c r="B938" t="inlineStr">
        <is>
          <t>2023-0007</t>
        </is>
      </c>
      <c r="C938" t="n">
        <v>24</v>
      </c>
      <c r="D938" t="inlineStr">
        <is>
          <t>37 80 4694 517-6</t>
        </is>
      </c>
      <c r="E938" t="inlineStr">
        <is>
          <t>EWG Rail Zrt.</t>
        </is>
      </c>
      <c r="F938" t="inlineStr">
        <is>
          <t>IGA</t>
        </is>
      </c>
      <c r="G938" t="inlineStr">
        <is>
          <t>80' 4-A CW</t>
        </is>
      </c>
      <c r="I938" s="6" t="n"/>
      <c r="J938" s="6" t="n"/>
      <c r="K938" t="inlineStr">
        <is>
          <t>run_initial</t>
        </is>
      </c>
      <c r="L938" s="6" t="n">
        <v>45078</v>
      </c>
      <c r="M938" s="6" t="n">
        <v>46905</v>
      </c>
      <c r="N938" t="n">
        <v>1827</v>
      </c>
      <c r="O938" s="6" t="n">
        <v>46905</v>
      </c>
      <c r="S938" t="inlineStr">
        <is>
          <t>n.a.</t>
        </is>
      </c>
      <c r="T938" s="6" t="n"/>
      <c r="U938" s="6" t="n"/>
      <c r="V938" t="n">
        <v>0</v>
      </c>
      <c r="W938" t="n">
        <v>3</v>
      </c>
      <c r="X938" s="6" t="n"/>
      <c r="Z938" s="6" t="n">
        <v>46813</v>
      </c>
      <c r="AA938" t="inlineStr">
        <is>
          <t>n.a.</t>
        </is>
      </c>
      <c r="AB938" s="6" t="n">
        <v>46905</v>
      </c>
      <c r="AC938" t="inlineStr"/>
      <c r="AD938" s="6" t="n">
        <v>46753</v>
      </c>
    </row>
    <row r="939">
      <c r="A939" t="inlineStr">
        <is>
          <t>V300032</t>
        </is>
      </c>
      <c r="B939" t="inlineStr">
        <is>
          <t>2023-0007</t>
        </is>
      </c>
      <c r="C939" t="n">
        <v>25</v>
      </c>
      <c r="D939" t="inlineStr">
        <is>
          <t>37 80 4694 518-4</t>
        </is>
      </c>
      <c r="E939" t="inlineStr">
        <is>
          <t>EWG Rail Zrt.</t>
        </is>
      </c>
      <c r="F939" t="inlineStr">
        <is>
          <t>IGA</t>
        </is>
      </c>
      <c r="G939" t="inlineStr">
        <is>
          <t>80' 4-A CW</t>
        </is>
      </c>
      <c r="I939" s="6" t="n"/>
      <c r="J939" s="6" t="n"/>
      <c r="K939" t="inlineStr">
        <is>
          <t>run_initial</t>
        </is>
      </c>
      <c r="L939" s="6" t="n">
        <v>45078</v>
      </c>
      <c r="M939" s="6" t="n">
        <v>46905</v>
      </c>
      <c r="N939" t="n">
        <v>1827</v>
      </c>
      <c r="O939" s="6" t="n">
        <v>46905</v>
      </c>
      <c r="S939" t="inlineStr">
        <is>
          <t>n.a.</t>
        </is>
      </c>
      <c r="T939" s="6" t="n"/>
      <c r="U939" s="6" t="n"/>
      <c r="V939" t="n">
        <v>0</v>
      </c>
      <c r="W939" t="n">
        <v>3</v>
      </c>
      <c r="X939" s="6" t="n"/>
      <c r="Z939" s="6" t="n">
        <v>46813</v>
      </c>
      <c r="AA939" t="inlineStr">
        <is>
          <t>n.a.</t>
        </is>
      </c>
      <c r="AB939" s="6" t="n">
        <v>46905</v>
      </c>
      <c r="AC939" t="inlineStr"/>
      <c r="AD939" s="6" t="n">
        <v>46753</v>
      </c>
    </row>
    <row r="940">
      <c r="A940" t="inlineStr">
        <is>
          <t>V300032</t>
        </is>
      </c>
      <c r="B940" t="inlineStr">
        <is>
          <t>2023-0007</t>
        </is>
      </c>
      <c r="C940" t="n">
        <v>26</v>
      </c>
      <c r="D940" t="inlineStr">
        <is>
          <t>37 80 4694 521-8</t>
        </is>
      </c>
      <c r="E940" t="inlineStr">
        <is>
          <t>EWG Rail Zrt.</t>
        </is>
      </c>
      <c r="F940" t="inlineStr">
        <is>
          <t>IGA</t>
        </is>
      </c>
      <c r="G940" t="inlineStr">
        <is>
          <t>80' 4-A CW</t>
        </is>
      </c>
      <c r="I940" s="6" t="n"/>
      <c r="J940" s="6" t="n"/>
      <c r="K940" t="inlineStr">
        <is>
          <t>run_initial</t>
        </is>
      </c>
      <c r="L940" s="6" t="n">
        <v>45078</v>
      </c>
      <c r="M940" s="6" t="n">
        <v>46905</v>
      </c>
      <c r="N940" t="n">
        <v>1827</v>
      </c>
      <c r="O940" s="6" t="n">
        <v>46905</v>
      </c>
      <c r="S940" t="inlineStr">
        <is>
          <t>n.a.</t>
        </is>
      </c>
      <c r="T940" s="6" t="n"/>
      <c r="U940" s="6" t="n"/>
      <c r="V940" t="n">
        <v>0</v>
      </c>
      <c r="W940" t="n">
        <v>3</v>
      </c>
      <c r="X940" s="6" t="n"/>
      <c r="Z940" s="6" t="n">
        <v>46813</v>
      </c>
      <c r="AA940" t="inlineStr">
        <is>
          <t>n.a.</t>
        </is>
      </c>
      <c r="AB940" s="6" t="n">
        <v>46905</v>
      </c>
      <c r="AC940" t="inlineStr"/>
      <c r="AD940" s="6" t="n">
        <v>46753</v>
      </c>
    </row>
    <row r="941">
      <c r="A941" t="inlineStr">
        <is>
          <t>V300032</t>
        </is>
      </c>
      <c r="B941" t="inlineStr">
        <is>
          <t>2023-0007</t>
        </is>
      </c>
      <c r="C941" t="n">
        <v>27</v>
      </c>
      <c r="D941" t="inlineStr">
        <is>
          <t>37 80 4694 523-4</t>
        </is>
      </c>
      <c r="E941" t="inlineStr">
        <is>
          <t>EWG Rail Zrt.</t>
        </is>
      </c>
      <c r="F941" t="inlineStr">
        <is>
          <t>IGA</t>
        </is>
      </c>
      <c r="G941" t="inlineStr">
        <is>
          <t>80' 4-A CW</t>
        </is>
      </c>
      <c r="I941" s="6" t="n"/>
      <c r="J941" s="6" t="n"/>
      <c r="K941" t="inlineStr">
        <is>
          <t>run_initial</t>
        </is>
      </c>
      <c r="L941" s="6" t="n">
        <v>45078</v>
      </c>
      <c r="M941" s="6" t="n">
        <v>46905</v>
      </c>
      <c r="N941" t="n">
        <v>1827</v>
      </c>
      <c r="O941" s="6" t="n">
        <v>46905</v>
      </c>
      <c r="S941" t="inlineStr">
        <is>
          <t>n.a.</t>
        </is>
      </c>
      <c r="T941" s="6" t="n"/>
      <c r="U941" s="6" t="n"/>
      <c r="V941" t="n">
        <v>0</v>
      </c>
      <c r="W941" t="n">
        <v>3</v>
      </c>
      <c r="X941" s="6" t="n"/>
      <c r="Z941" s="6" t="n">
        <v>46813</v>
      </c>
      <c r="AA941" t="inlineStr">
        <is>
          <t>n.a.</t>
        </is>
      </c>
      <c r="AB941" s="6" t="n">
        <v>46905</v>
      </c>
      <c r="AC941" t="inlineStr"/>
      <c r="AD941" s="6" t="n">
        <v>46753</v>
      </c>
    </row>
    <row r="942">
      <c r="A942" t="inlineStr">
        <is>
          <t>V300032</t>
        </is>
      </c>
      <c r="B942" t="inlineStr">
        <is>
          <t>2023-0007</t>
        </is>
      </c>
      <c r="C942" t="n">
        <v>28</v>
      </c>
      <c r="D942" t="inlineStr">
        <is>
          <t>37 80 4694 524-2</t>
        </is>
      </c>
      <c r="E942" t="inlineStr">
        <is>
          <t>EWG Rail Zrt.</t>
        </is>
      </c>
      <c r="F942" t="inlineStr">
        <is>
          <t>IGA</t>
        </is>
      </c>
      <c r="G942" t="inlineStr">
        <is>
          <t>80' 4-A CW</t>
        </is>
      </c>
      <c r="I942" s="6" t="n"/>
      <c r="J942" s="6" t="n"/>
      <c r="K942" t="inlineStr">
        <is>
          <t>run_initial</t>
        </is>
      </c>
      <c r="L942" s="6" t="n">
        <v>45078</v>
      </c>
      <c r="M942" s="6" t="n">
        <v>46905</v>
      </c>
      <c r="N942" t="n">
        <v>1827</v>
      </c>
      <c r="O942" s="6" t="n">
        <v>46905</v>
      </c>
      <c r="S942" t="inlineStr">
        <is>
          <t>n.a.</t>
        </is>
      </c>
      <c r="T942" s="6" t="n"/>
      <c r="U942" s="6" t="n"/>
      <c r="V942" t="n">
        <v>0</v>
      </c>
      <c r="W942" t="n">
        <v>3</v>
      </c>
      <c r="X942" s="6" t="n"/>
      <c r="Z942" s="6" t="n">
        <v>46813</v>
      </c>
      <c r="AA942" t="inlineStr">
        <is>
          <t>n.a.</t>
        </is>
      </c>
      <c r="AB942" s="6" t="n">
        <v>46905</v>
      </c>
      <c r="AC942" t="inlineStr"/>
      <c r="AD942" s="6" t="n">
        <v>46753</v>
      </c>
    </row>
    <row r="943">
      <c r="A943" t="inlineStr">
        <is>
          <t>V300032</t>
        </is>
      </c>
      <c r="B943" t="inlineStr">
        <is>
          <t>2023-0007</t>
        </is>
      </c>
      <c r="C943" t="n">
        <v>29</v>
      </c>
      <c r="D943" t="inlineStr">
        <is>
          <t>37 80 4694 525-9</t>
        </is>
      </c>
      <c r="E943" t="inlineStr">
        <is>
          <t>EWG Rail Zrt.</t>
        </is>
      </c>
      <c r="F943" t="inlineStr">
        <is>
          <t>IGA</t>
        </is>
      </c>
      <c r="G943" t="inlineStr">
        <is>
          <t>80' 4-A CW</t>
        </is>
      </c>
      <c r="I943" s="6" t="n"/>
      <c r="J943" s="6" t="n"/>
      <c r="K943" t="inlineStr">
        <is>
          <t>run_initial</t>
        </is>
      </c>
      <c r="L943" s="6" t="n">
        <v>45078</v>
      </c>
      <c r="M943" s="6" t="n">
        <v>46905</v>
      </c>
      <c r="N943" t="n">
        <v>1827</v>
      </c>
      <c r="O943" s="6" t="n">
        <v>46905</v>
      </c>
      <c r="S943" t="inlineStr">
        <is>
          <t>n.a.</t>
        </is>
      </c>
      <c r="T943" s="6" t="n"/>
      <c r="U943" s="6" t="n"/>
      <c r="V943" t="n">
        <v>0</v>
      </c>
      <c r="W943" t="n">
        <v>3</v>
      </c>
      <c r="X943" s="6" t="n"/>
      <c r="Z943" s="6" t="n">
        <v>46813</v>
      </c>
      <c r="AA943" t="inlineStr">
        <is>
          <t>n.a.</t>
        </is>
      </c>
      <c r="AB943" s="6" t="n">
        <v>46905</v>
      </c>
      <c r="AC943" t="inlineStr"/>
      <c r="AD943" s="6" t="n">
        <v>46753</v>
      </c>
    </row>
    <row r="944">
      <c r="A944" t="inlineStr">
        <is>
          <t>V300032</t>
        </is>
      </c>
      <c r="B944" t="inlineStr">
        <is>
          <t>2023-0007</t>
        </is>
      </c>
      <c r="C944" t="n">
        <v>30</v>
      </c>
      <c r="D944" t="inlineStr">
        <is>
          <t>37 80 4694 526-7</t>
        </is>
      </c>
      <c r="E944" t="inlineStr">
        <is>
          <t>EWG Rail Zrt.</t>
        </is>
      </c>
      <c r="F944" t="inlineStr">
        <is>
          <t>IGA</t>
        </is>
      </c>
      <c r="G944" t="inlineStr">
        <is>
          <t>80' 4-A CW</t>
        </is>
      </c>
      <c r="I944" s="6" t="n"/>
      <c r="J944" s="6" t="n"/>
      <c r="K944" t="inlineStr">
        <is>
          <t>run_initial</t>
        </is>
      </c>
      <c r="L944" s="6" t="n">
        <v>45078</v>
      </c>
      <c r="M944" s="6" t="n">
        <v>46905</v>
      </c>
      <c r="N944" t="n">
        <v>1827</v>
      </c>
      <c r="O944" s="6" t="n">
        <v>46905</v>
      </c>
      <c r="S944" t="inlineStr">
        <is>
          <t>n.a.</t>
        </is>
      </c>
      <c r="T944" s="6" t="n"/>
      <c r="U944" s="6" t="n"/>
      <c r="V944" t="n">
        <v>0</v>
      </c>
      <c r="W944" t="n">
        <v>3</v>
      </c>
      <c r="X944" s="6" t="n"/>
      <c r="Z944" s="6" t="n">
        <v>46813</v>
      </c>
      <c r="AA944" t="inlineStr">
        <is>
          <t>n.a.</t>
        </is>
      </c>
      <c r="AB944" s="6" t="n">
        <v>46905</v>
      </c>
      <c r="AC944" t="inlineStr"/>
      <c r="AD944" s="6" t="n">
        <v>46753</v>
      </c>
    </row>
    <row r="945">
      <c r="A945" t="inlineStr">
        <is>
          <t>V300032</t>
        </is>
      </c>
      <c r="B945" t="inlineStr">
        <is>
          <t>2023-0007</t>
        </is>
      </c>
      <c r="C945" t="n">
        <v>31</v>
      </c>
      <c r="D945" t="inlineStr">
        <is>
          <t>37 80 4694 527-5</t>
        </is>
      </c>
      <c r="E945" t="inlineStr">
        <is>
          <t>EWG Rail Zrt.</t>
        </is>
      </c>
      <c r="F945" t="inlineStr">
        <is>
          <t>IGA</t>
        </is>
      </c>
      <c r="G945" t="inlineStr">
        <is>
          <t>80' 4-A CW</t>
        </is>
      </c>
      <c r="I945" s="6" t="n"/>
      <c r="J945" s="6" t="n"/>
      <c r="K945" t="inlineStr">
        <is>
          <t>run_initial</t>
        </is>
      </c>
      <c r="L945" s="6" t="n">
        <v>45078</v>
      </c>
      <c r="M945" s="6" t="n">
        <v>46905</v>
      </c>
      <c r="N945" t="n">
        <v>1827</v>
      </c>
      <c r="O945" s="6" t="n">
        <v>46905</v>
      </c>
      <c r="S945" t="inlineStr">
        <is>
          <t>n.a.</t>
        </is>
      </c>
      <c r="T945" s="6" t="n"/>
      <c r="U945" s="6" t="n"/>
      <c r="V945" t="n">
        <v>0</v>
      </c>
      <c r="W945" t="n">
        <v>3</v>
      </c>
      <c r="X945" s="6" t="n"/>
      <c r="Z945" s="6" t="n">
        <v>46813</v>
      </c>
      <c r="AA945" t="inlineStr">
        <is>
          <t>n.a.</t>
        </is>
      </c>
      <c r="AB945" s="6" t="n">
        <v>46905</v>
      </c>
      <c r="AC945" t="inlineStr"/>
      <c r="AD945" s="6" t="n">
        <v>46753</v>
      </c>
    </row>
    <row r="946">
      <c r="A946" t="inlineStr">
        <is>
          <t>V300032</t>
        </is>
      </c>
      <c r="B946" t="inlineStr">
        <is>
          <t>2023-0007</t>
        </is>
      </c>
      <c r="C946" t="n">
        <v>32</v>
      </c>
      <c r="D946" t="inlineStr">
        <is>
          <t>37 80 4694 528-3</t>
        </is>
      </c>
      <c r="E946" t="inlineStr">
        <is>
          <t>EWG Rail Zrt.</t>
        </is>
      </c>
      <c r="F946" t="inlineStr">
        <is>
          <t>IGA</t>
        </is>
      </c>
      <c r="G946" t="inlineStr">
        <is>
          <t>80' 4-A CW</t>
        </is>
      </c>
      <c r="I946" s="6" t="n"/>
      <c r="J946" s="6" t="n"/>
      <c r="K946" t="inlineStr">
        <is>
          <t>run_initial</t>
        </is>
      </c>
      <c r="L946" s="6" t="n">
        <v>45078</v>
      </c>
      <c r="M946" s="6" t="n">
        <v>46905</v>
      </c>
      <c r="N946" t="n">
        <v>1827</v>
      </c>
      <c r="O946" s="6" t="n">
        <v>46905</v>
      </c>
      <c r="S946" t="inlineStr">
        <is>
          <t>n.a.</t>
        </is>
      </c>
      <c r="T946" s="6" t="n"/>
      <c r="U946" s="6" t="n"/>
      <c r="V946" t="n">
        <v>0</v>
      </c>
      <c r="W946" t="n">
        <v>3</v>
      </c>
      <c r="X946" s="6" t="n"/>
      <c r="Z946" s="6" t="n">
        <v>46813</v>
      </c>
      <c r="AA946" t="inlineStr">
        <is>
          <t>n.a.</t>
        </is>
      </c>
      <c r="AB946" s="6" t="n">
        <v>46905</v>
      </c>
      <c r="AC946" t="inlineStr"/>
      <c r="AD946" s="6" t="n">
        <v>46753</v>
      </c>
    </row>
    <row r="947">
      <c r="A947" t="inlineStr">
        <is>
          <t>V300034</t>
        </is>
      </c>
      <c r="B947" t="inlineStr">
        <is>
          <t>2023-0026</t>
        </is>
      </c>
      <c r="C947" t="n">
        <v>64</v>
      </c>
      <c r="D947" t="inlineStr">
        <is>
          <t>37 80 4564 539-7</t>
        </is>
      </c>
      <c r="E947" t="inlineStr">
        <is>
          <t>EWG Rail Zrt.</t>
        </is>
      </c>
      <c r="F947" t="inlineStr">
        <is>
          <t>IGA</t>
        </is>
      </c>
      <c r="G947" t="inlineStr">
        <is>
          <t>60' CW</t>
        </is>
      </c>
      <c r="H947" t="n">
        <v>0</v>
      </c>
      <c r="I947" s="6" t="n">
        <v>0</v>
      </c>
      <c r="J947" s="6" t="n">
        <v>0</v>
      </c>
      <c r="K947" t="inlineStr">
        <is>
          <t>run_initial</t>
        </is>
      </c>
      <c r="L947" s="6" t="n">
        <v>45627</v>
      </c>
      <c r="M947" s="6" t="n">
        <v>46295</v>
      </c>
      <c r="N947" t="n">
        <v>1095</v>
      </c>
      <c r="O947" s="6" t="n">
        <v>46295</v>
      </c>
      <c r="S947" t="inlineStr">
        <is>
          <t>n.a.</t>
        </is>
      </c>
      <c r="T947" s="6" t="n"/>
      <c r="U947" s="6" t="n"/>
      <c r="V947" t="n">
        <v>0</v>
      </c>
      <c r="W947" t="n">
        <v>3</v>
      </c>
      <c r="X947" s="6" t="n"/>
      <c r="Z947" s="6" t="n">
        <v>46203</v>
      </c>
      <c r="AA947" t="inlineStr">
        <is>
          <t>n.a.</t>
        </is>
      </c>
      <c r="AB947" s="6" t="n">
        <v>46295</v>
      </c>
      <c r="AC947" t="inlineStr"/>
      <c r="AD947" s="6" t="n">
        <v>46142</v>
      </c>
    </row>
    <row r="948">
      <c r="A948" t="inlineStr">
        <is>
          <t>V300034</t>
        </is>
      </c>
      <c r="B948" t="inlineStr">
        <is>
          <t>2023-0026</t>
        </is>
      </c>
      <c r="C948" t="n">
        <v>7</v>
      </c>
      <c r="D948" t="inlineStr">
        <is>
          <t>37 80 4564 542-1</t>
        </is>
      </c>
      <c r="E948" t="inlineStr">
        <is>
          <t>EWG Rail Zrt.</t>
        </is>
      </c>
      <c r="F948" t="inlineStr">
        <is>
          <t>IGA</t>
        </is>
      </c>
      <c r="G948" t="inlineStr">
        <is>
          <t>60' CW</t>
        </is>
      </c>
      <c r="H948" t="n">
        <v>0</v>
      </c>
      <c r="I948" s="6" t="n">
        <v>0</v>
      </c>
      <c r="J948" s="6" t="n">
        <v>0</v>
      </c>
      <c r="K948" t="inlineStr">
        <is>
          <t>run_initial</t>
        </is>
      </c>
      <c r="L948" s="6" t="n">
        <v>45188</v>
      </c>
      <c r="M948" s="6" t="n">
        <v>46295</v>
      </c>
      <c r="N948" t="n">
        <v>1095</v>
      </c>
      <c r="O948" s="6" t="n">
        <v>46295</v>
      </c>
      <c r="S948" t="inlineStr">
        <is>
          <t>n.a.</t>
        </is>
      </c>
      <c r="T948" s="6" t="n"/>
      <c r="U948" s="6" t="n"/>
      <c r="V948" t="n">
        <v>0</v>
      </c>
      <c r="W948" t="n">
        <v>3</v>
      </c>
      <c r="X948" s="6" t="n"/>
      <c r="Z948" s="6" t="n">
        <v>46203</v>
      </c>
      <c r="AA948" t="inlineStr">
        <is>
          <t>n.a.</t>
        </is>
      </c>
      <c r="AB948" s="6" t="n">
        <v>46295</v>
      </c>
      <c r="AC948" t="inlineStr"/>
      <c r="AD948" s="6" t="n">
        <v>46142</v>
      </c>
    </row>
    <row r="949">
      <c r="A949" t="inlineStr">
        <is>
          <t>V300034</t>
        </is>
      </c>
      <c r="B949" t="inlineStr">
        <is>
          <t>2023-0026</t>
        </is>
      </c>
      <c r="C949" t="n">
        <v>13</v>
      </c>
      <c r="D949" t="inlineStr">
        <is>
          <t>37 80 4564 547-0</t>
        </is>
      </c>
      <c r="E949" t="inlineStr">
        <is>
          <t>EWG Rail Zrt.</t>
        </is>
      </c>
      <c r="F949" t="inlineStr">
        <is>
          <t>IGA</t>
        </is>
      </c>
      <c r="G949" t="inlineStr">
        <is>
          <t>60' CW</t>
        </is>
      </c>
      <c r="H949" t="n">
        <v>0</v>
      </c>
      <c r="I949" s="6" t="n">
        <v>0</v>
      </c>
      <c r="J949" s="6" t="n">
        <v>0</v>
      </c>
      <c r="K949" t="inlineStr">
        <is>
          <t>run_initial</t>
        </is>
      </c>
      <c r="L949" s="6" t="n">
        <v>45188</v>
      </c>
      <c r="M949" s="6" t="n">
        <v>46295</v>
      </c>
      <c r="N949" t="n">
        <v>1095</v>
      </c>
      <c r="O949" s="6" t="n">
        <v>46295</v>
      </c>
      <c r="S949" t="inlineStr">
        <is>
          <t>n.a.</t>
        </is>
      </c>
      <c r="T949" s="6" t="n"/>
      <c r="U949" s="6" t="n"/>
      <c r="V949" t="n">
        <v>0</v>
      </c>
      <c r="W949" t="n">
        <v>3</v>
      </c>
      <c r="X949" s="6" t="n"/>
      <c r="Z949" s="6" t="n">
        <v>46203</v>
      </c>
      <c r="AA949" t="inlineStr">
        <is>
          <t>n.a.</t>
        </is>
      </c>
      <c r="AB949" s="6" t="n">
        <v>46295</v>
      </c>
      <c r="AC949" t="inlineStr"/>
      <c r="AD949" s="6" t="n">
        <v>46142</v>
      </c>
    </row>
    <row r="950">
      <c r="A950" t="inlineStr">
        <is>
          <t>V300034</t>
        </is>
      </c>
      <c r="B950" t="inlineStr">
        <is>
          <t>2023-0026</t>
        </is>
      </c>
      <c r="C950" t="n">
        <v>14</v>
      </c>
      <c r="D950" t="inlineStr">
        <is>
          <t>37 80 4564 548-8</t>
        </is>
      </c>
      <c r="E950" t="inlineStr">
        <is>
          <t>EWG Rail Zrt.</t>
        </is>
      </c>
      <c r="F950" t="inlineStr">
        <is>
          <t>IGA</t>
        </is>
      </c>
      <c r="G950" t="inlineStr">
        <is>
          <t>60' CW</t>
        </is>
      </c>
      <c r="H950" t="n">
        <v>0</v>
      </c>
      <c r="I950" s="6" t="n">
        <v>0</v>
      </c>
      <c r="J950" s="6" t="n">
        <v>0</v>
      </c>
      <c r="K950" t="inlineStr">
        <is>
          <t>run_initial</t>
        </is>
      </c>
      <c r="L950" s="6" t="n">
        <v>45188</v>
      </c>
      <c r="M950" s="6" t="n">
        <v>46295</v>
      </c>
      <c r="N950" t="n">
        <v>1095</v>
      </c>
      <c r="O950" s="6" t="n">
        <v>46295</v>
      </c>
      <c r="S950" t="inlineStr">
        <is>
          <t>n.a.</t>
        </is>
      </c>
      <c r="T950" s="6" t="n"/>
      <c r="U950" s="6" t="n"/>
      <c r="V950" t="n">
        <v>0</v>
      </c>
      <c r="W950" t="n">
        <v>3</v>
      </c>
      <c r="X950" s="6" t="n"/>
      <c r="Z950" s="6" t="n">
        <v>46203</v>
      </c>
      <c r="AA950" t="inlineStr">
        <is>
          <t>n.a.</t>
        </is>
      </c>
      <c r="AB950" s="6" t="n">
        <v>46295</v>
      </c>
      <c r="AC950" t="inlineStr"/>
      <c r="AD950" s="6" t="n">
        <v>46142</v>
      </c>
    </row>
    <row r="951">
      <c r="A951" t="inlineStr">
        <is>
          <t>V300034</t>
        </is>
      </c>
      <c r="B951" t="inlineStr">
        <is>
          <t>2023-0026</t>
        </is>
      </c>
      <c r="C951" t="n">
        <v>17</v>
      </c>
      <c r="D951" t="inlineStr">
        <is>
          <t>37 80 4564 552-0</t>
        </is>
      </c>
      <c r="E951" t="inlineStr">
        <is>
          <t>EWG Rail Zrt.</t>
        </is>
      </c>
      <c r="F951" t="inlineStr">
        <is>
          <t>IGA</t>
        </is>
      </c>
      <c r="G951" t="inlineStr">
        <is>
          <t>60' CW</t>
        </is>
      </c>
      <c r="H951" t="n">
        <v>0</v>
      </c>
      <c r="I951" s="6" t="n">
        <v>0</v>
      </c>
      <c r="J951" s="6" t="n">
        <v>0</v>
      </c>
      <c r="K951" t="inlineStr">
        <is>
          <t>run_initial</t>
        </is>
      </c>
      <c r="L951" s="6" t="n">
        <v>45188</v>
      </c>
      <c r="M951" s="6" t="n">
        <v>46295</v>
      </c>
      <c r="N951" t="n">
        <v>1095</v>
      </c>
      <c r="O951" s="6" t="n">
        <v>46295</v>
      </c>
      <c r="S951" t="inlineStr">
        <is>
          <t>n.a.</t>
        </is>
      </c>
      <c r="T951" s="6" t="n"/>
      <c r="U951" s="6" t="n"/>
      <c r="V951" t="n">
        <v>0</v>
      </c>
      <c r="W951" t="n">
        <v>3</v>
      </c>
      <c r="X951" s="6" t="n"/>
      <c r="Z951" s="6" t="n">
        <v>46203</v>
      </c>
      <c r="AA951" t="inlineStr">
        <is>
          <t>n.a.</t>
        </is>
      </c>
      <c r="AB951" s="6" t="n">
        <v>46295</v>
      </c>
      <c r="AC951" t="inlineStr"/>
      <c r="AD951" s="6" t="n">
        <v>46142</v>
      </c>
    </row>
    <row r="952">
      <c r="A952" t="inlineStr">
        <is>
          <t>V300034</t>
        </is>
      </c>
      <c r="B952" t="inlineStr">
        <is>
          <t>2023-0026</t>
        </is>
      </c>
      <c r="C952" t="n">
        <v>18</v>
      </c>
      <c r="D952" t="inlineStr">
        <is>
          <t>37 80 4564 553-8</t>
        </is>
      </c>
      <c r="E952" t="inlineStr">
        <is>
          <t>EWG Rail Zrt.</t>
        </is>
      </c>
      <c r="F952" t="inlineStr">
        <is>
          <t>IGA</t>
        </is>
      </c>
      <c r="G952" t="inlineStr">
        <is>
          <t>60' CW</t>
        </is>
      </c>
      <c r="H952" t="n">
        <v>0</v>
      </c>
      <c r="I952" s="6" t="n">
        <v>0</v>
      </c>
      <c r="J952" s="6" t="n">
        <v>0</v>
      </c>
      <c r="K952" t="inlineStr">
        <is>
          <t>run_initial</t>
        </is>
      </c>
      <c r="L952" s="6" t="n">
        <v>45188</v>
      </c>
      <c r="M952" s="6" t="n">
        <v>46295</v>
      </c>
      <c r="N952" t="n">
        <v>1095</v>
      </c>
      <c r="O952" s="6" t="n">
        <v>46295</v>
      </c>
      <c r="S952" t="inlineStr">
        <is>
          <t>n.a.</t>
        </is>
      </c>
      <c r="T952" s="6" t="n"/>
      <c r="U952" s="6" t="n"/>
      <c r="V952" t="n">
        <v>0</v>
      </c>
      <c r="W952" t="n">
        <v>3</v>
      </c>
      <c r="X952" s="6" t="n"/>
      <c r="Z952" s="6" t="n">
        <v>46203</v>
      </c>
      <c r="AA952" t="inlineStr">
        <is>
          <t>n.a.</t>
        </is>
      </c>
      <c r="AB952" s="6" t="n">
        <v>46295</v>
      </c>
      <c r="AC952" t="inlineStr"/>
      <c r="AD952" s="6" t="n">
        <v>46142</v>
      </c>
    </row>
    <row r="953">
      <c r="A953" t="inlineStr">
        <is>
          <t>V300034</t>
        </is>
      </c>
      <c r="B953" t="inlineStr">
        <is>
          <t>2023-0026</t>
        </is>
      </c>
      <c r="C953" t="n">
        <v>19</v>
      </c>
      <c r="D953" t="inlineStr">
        <is>
          <t>37 80 4564 554-6</t>
        </is>
      </c>
      <c r="E953" t="inlineStr">
        <is>
          <t>EWG Rail Zrt.</t>
        </is>
      </c>
      <c r="F953" t="inlineStr">
        <is>
          <t>IGA</t>
        </is>
      </c>
      <c r="G953" t="inlineStr">
        <is>
          <t>60' CW</t>
        </is>
      </c>
      <c r="H953" t="n">
        <v>0</v>
      </c>
      <c r="I953" s="6" t="n">
        <v>0</v>
      </c>
      <c r="J953" s="6" t="n">
        <v>0</v>
      </c>
      <c r="K953" t="inlineStr">
        <is>
          <t>run_initial</t>
        </is>
      </c>
      <c r="L953" s="6" t="n">
        <v>45188</v>
      </c>
      <c r="M953" s="6" t="n">
        <v>46295</v>
      </c>
      <c r="N953" t="n">
        <v>1095</v>
      </c>
      <c r="O953" s="6" t="n">
        <v>46295</v>
      </c>
      <c r="S953" t="inlineStr">
        <is>
          <t>n.a.</t>
        </is>
      </c>
      <c r="T953" s="6" t="n"/>
      <c r="U953" s="6" t="n"/>
      <c r="V953" t="n">
        <v>0</v>
      </c>
      <c r="W953" t="n">
        <v>3</v>
      </c>
      <c r="X953" s="6" t="n"/>
      <c r="Z953" s="6" t="n">
        <v>46203</v>
      </c>
      <c r="AA953" t="inlineStr">
        <is>
          <t>n.a.</t>
        </is>
      </c>
      <c r="AB953" s="6" t="n">
        <v>46295</v>
      </c>
      <c r="AC953" t="inlineStr"/>
      <c r="AD953" s="6" t="n">
        <v>46142</v>
      </c>
    </row>
    <row r="954">
      <c r="A954" t="inlineStr">
        <is>
          <t>V300034</t>
        </is>
      </c>
      <c r="B954" t="inlineStr">
        <is>
          <t>2023-0026</t>
        </is>
      </c>
      <c r="C954" t="n">
        <v>20</v>
      </c>
      <c r="D954" t="inlineStr">
        <is>
          <t>37 80 4564 555-3</t>
        </is>
      </c>
      <c r="E954" t="inlineStr">
        <is>
          <t>EWG Rail Zrt.</t>
        </is>
      </c>
      <c r="F954" t="inlineStr">
        <is>
          <t>IGA</t>
        </is>
      </c>
      <c r="G954" t="inlineStr">
        <is>
          <t>60' CW</t>
        </is>
      </c>
      <c r="H954" t="n">
        <v>0</v>
      </c>
      <c r="I954" s="6" t="n">
        <v>0</v>
      </c>
      <c r="J954" s="6" t="n">
        <v>0</v>
      </c>
      <c r="K954" t="inlineStr">
        <is>
          <t>run_initial</t>
        </is>
      </c>
      <c r="L954" s="6" t="n">
        <v>45188</v>
      </c>
      <c r="M954" s="6" t="n">
        <v>46295</v>
      </c>
      <c r="N954" t="n">
        <v>1095</v>
      </c>
      <c r="O954" s="6" t="n">
        <v>46295</v>
      </c>
      <c r="S954" t="inlineStr">
        <is>
          <t>n.a.</t>
        </is>
      </c>
      <c r="T954" s="6" t="n"/>
      <c r="U954" s="6" t="n"/>
      <c r="V954" t="n">
        <v>0</v>
      </c>
      <c r="W954" t="n">
        <v>3</v>
      </c>
      <c r="X954" s="6" t="n"/>
      <c r="Z954" s="6" t="n">
        <v>46203</v>
      </c>
      <c r="AA954" t="inlineStr">
        <is>
          <t>n.a.</t>
        </is>
      </c>
      <c r="AB954" s="6" t="n">
        <v>46295</v>
      </c>
      <c r="AC954" t="inlineStr"/>
      <c r="AD954" s="6" t="n">
        <v>46142</v>
      </c>
    </row>
    <row r="955">
      <c r="A955" t="inlineStr">
        <is>
          <t>V300034</t>
        </is>
      </c>
      <c r="B955" t="inlineStr">
        <is>
          <t>2023-0026</t>
        </is>
      </c>
      <c r="C955" t="n">
        <v>21</v>
      </c>
      <c r="D955" t="inlineStr">
        <is>
          <t>37 80 4564 556-1</t>
        </is>
      </c>
      <c r="E955" t="inlineStr">
        <is>
          <t>EWG Rail Zrt.</t>
        </is>
      </c>
      <c r="F955" t="inlineStr">
        <is>
          <t>IGA</t>
        </is>
      </c>
      <c r="G955" t="inlineStr">
        <is>
          <t>60' CW</t>
        </is>
      </c>
      <c r="H955" t="n">
        <v>0</v>
      </c>
      <c r="I955" s="6" t="n">
        <v>0</v>
      </c>
      <c r="J955" s="6" t="n">
        <v>0</v>
      </c>
      <c r="K955" t="inlineStr">
        <is>
          <t>run_initial</t>
        </is>
      </c>
      <c r="L955" s="6" t="n">
        <v>45188</v>
      </c>
      <c r="M955" s="6" t="n">
        <v>46295</v>
      </c>
      <c r="N955" t="n">
        <v>1095</v>
      </c>
      <c r="O955" s="6" t="n">
        <v>46295</v>
      </c>
      <c r="S955" t="inlineStr">
        <is>
          <t>n.a.</t>
        </is>
      </c>
      <c r="T955" s="6" t="n"/>
      <c r="U955" s="6" t="n"/>
      <c r="V955" t="n">
        <v>0</v>
      </c>
      <c r="W955" t="n">
        <v>3</v>
      </c>
      <c r="X955" s="6" t="n"/>
      <c r="Z955" s="6" t="n">
        <v>46203</v>
      </c>
      <c r="AA955" t="inlineStr">
        <is>
          <t>n.a.</t>
        </is>
      </c>
      <c r="AB955" s="6" t="n">
        <v>46295</v>
      </c>
      <c r="AC955" t="inlineStr"/>
      <c r="AD955" s="6" t="n">
        <v>46142</v>
      </c>
    </row>
    <row r="956">
      <c r="A956" t="inlineStr">
        <is>
          <t>V300034</t>
        </is>
      </c>
      <c r="B956" t="inlineStr">
        <is>
          <t>2023-0026</t>
        </is>
      </c>
      <c r="C956" t="n">
        <v>23</v>
      </c>
      <c r="D956" t="inlineStr">
        <is>
          <t>37 80 4564 558-7</t>
        </is>
      </c>
      <c r="E956" t="inlineStr">
        <is>
          <t>EWG Rail Zrt.</t>
        </is>
      </c>
      <c r="F956" t="inlineStr">
        <is>
          <t>IGA</t>
        </is>
      </c>
      <c r="G956" t="inlineStr">
        <is>
          <t>60' CW</t>
        </is>
      </c>
      <c r="H956" t="n">
        <v>0</v>
      </c>
      <c r="I956" s="6" t="n">
        <v>0</v>
      </c>
      <c r="J956" s="6" t="n">
        <v>0</v>
      </c>
      <c r="K956" t="inlineStr">
        <is>
          <t>run_initial</t>
        </is>
      </c>
      <c r="L956" s="6" t="n">
        <v>45188</v>
      </c>
      <c r="M956" s="6" t="n">
        <v>46295</v>
      </c>
      <c r="N956" t="n">
        <v>1095</v>
      </c>
      <c r="O956" s="6" t="n">
        <v>46295</v>
      </c>
      <c r="S956" t="inlineStr">
        <is>
          <t>n.a.</t>
        </is>
      </c>
      <c r="T956" s="6" t="n"/>
      <c r="U956" s="6" t="n"/>
      <c r="V956" t="n">
        <v>0</v>
      </c>
      <c r="W956" t="n">
        <v>3</v>
      </c>
      <c r="X956" s="6" t="n"/>
      <c r="Z956" s="6" t="n">
        <v>46203</v>
      </c>
      <c r="AA956" t="inlineStr">
        <is>
          <t>n.a.</t>
        </is>
      </c>
      <c r="AB956" s="6" t="n">
        <v>46295</v>
      </c>
      <c r="AC956" t="inlineStr"/>
      <c r="AD956" s="6" t="n">
        <v>46142</v>
      </c>
    </row>
    <row r="957">
      <c r="A957" t="inlineStr">
        <is>
          <t>V300034</t>
        </is>
      </c>
      <c r="B957" t="inlineStr">
        <is>
          <t>2023-0026</t>
        </is>
      </c>
      <c r="C957" t="n">
        <v>24</v>
      </c>
      <c r="D957" t="inlineStr">
        <is>
          <t>37 80 4564 559-5</t>
        </is>
      </c>
      <c r="E957" t="inlineStr">
        <is>
          <t>EWG Rail Zrt.</t>
        </is>
      </c>
      <c r="F957" t="inlineStr">
        <is>
          <t>IGA</t>
        </is>
      </c>
      <c r="G957" t="inlineStr">
        <is>
          <t>60' CW</t>
        </is>
      </c>
      <c r="H957" t="n">
        <v>0</v>
      </c>
      <c r="I957" s="6" t="n">
        <v>0</v>
      </c>
      <c r="J957" s="6" t="n">
        <v>0</v>
      </c>
      <c r="K957" t="inlineStr">
        <is>
          <t>run_initial</t>
        </is>
      </c>
      <c r="L957" s="6" t="n">
        <v>45188</v>
      </c>
      <c r="M957" s="6" t="n">
        <v>46295</v>
      </c>
      <c r="N957" t="n">
        <v>1095</v>
      </c>
      <c r="O957" s="6" t="n">
        <v>46295</v>
      </c>
      <c r="S957" t="inlineStr">
        <is>
          <t>n.a.</t>
        </is>
      </c>
      <c r="T957" s="6" t="n"/>
      <c r="U957" s="6" t="n"/>
      <c r="V957" t="n">
        <v>0</v>
      </c>
      <c r="W957" t="n">
        <v>3</v>
      </c>
      <c r="X957" s="6" t="n"/>
      <c r="Z957" s="6" t="n">
        <v>46203</v>
      </c>
      <c r="AA957" t="inlineStr">
        <is>
          <t>n.a.</t>
        </is>
      </c>
      <c r="AB957" s="6" t="n">
        <v>46295</v>
      </c>
      <c r="AC957" t="inlineStr"/>
      <c r="AD957" s="6" t="n">
        <v>46142</v>
      </c>
    </row>
    <row r="958">
      <c r="A958" t="inlineStr">
        <is>
          <t>V300034</t>
        </is>
      </c>
      <c r="B958" t="inlineStr">
        <is>
          <t>2023-0026</t>
        </is>
      </c>
      <c r="C958" t="n">
        <v>25</v>
      </c>
      <c r="D958" t="inlineStr">
        <is>
          <t>37 80 4564 560-3</t>
        </is>
      </c>
      <c r="E958" t="inlineStr">
        <is>
          <t>EWG Rail Zrt.</t>
        </is>
      </c>
      <c r="F958" t="inlineStr">
        <is>
          <t>IGA</t>
        </is>
      </c>
      <c r="G958" t="inlineStr">
        <is>
          <t>60' CW</t>
        </is>
      </c>
      <c r="H958" t="n">
        <v>0</v>
      </c>
      <c r="I958" s="6" t="n">
        <v>0</v>
      </c>
      <c r="J958" s="6" t="n">
        <v>0</v>
      </c>
      <c r="K958" t="inlineStr">
        <is>
          <t>run_initial</t>
        </is>
      </c>
      <c r="L958" s="6" t="n">
        <v>45188</v>
      </c>
      <c r="M958" s="6" t="n">
        <v>46295</v>
      </c>
      <c r="N958" t="n">
        <v>1095</v>
      </c>
      <c r="O958" s="6" t="n">
        <v>46295</v>
      </c>
      <c r="S958" t="inlineStr">
        <is>
          <t>n.a.</t>
        </is>
      </c>
      <c r="T958" s="6" t="n"/>
      <c r="U958" s="6" t="n"/>
      <c r="V958" t="n">
        <v>0</v>
      </c>
      <c r="W958" t="n">
        <v>3</v>
      </c>
      <c r="X958" s="6" t="n"/>
      <c r="Z958" s="6" t="n">
        <v>46203</v>
      </c>
      <c r="AA958" t="inlineStr">
        <is>
          <t>n.a.</t>
        </is>
      </c>
      <c r="AB958" s="6" t="n">
        <v>46295</v>
      </c>
      <c r="AC958" t="inlineStr"/>
      <c r="AD958" s="6" t="n">
        <v>46142</v>
      </c>
    </row>
    <row r="959">
      <c r="A959" t="inlineStr">
        <is>
          <t>V300034</t>
        </is>
      </c>
      <c r="B959" t="inlineStr">
        <is>
          <t>2023-0026</t>
        </is>
      </c>
      <c r="C959" t="n">
        <v>26</v>
      </c>
      <c r="D959" t="inlineStr">
        <is>
          <t>37 80 4564 561-1</t>
        </is>
      </c>
      <c r="E959" t="inlineStr">
        <is>
          <t>EWG Rail Zrt.</t>
        </is>
      </c>
      <c r="F959" t="inlineStr">
        <is>
          <t>IGA</t>
        </is>
      </c>
      <c r="G959" t="inlineStr">
        <is>
          <t>60' CW</t>
        </is>
      </c>
      <c r="H959" t="n">
        <v>0</v>
      </c>
      <c r="I959" s="6" t="n">
        <v>0</v>
      </c>
      <c r="J959" s="6" t="n">
        <v>0</v>
      </c>
      <c r="K959" t="inlineStr">
        <is>
          <t>run_initial</t>
        </is>
      </c>
      <c r="L959" s="6" t="n">
        <v>45188</v>
      </c>
      <c r="M959" s="6" t="n">
        <v>46295</v>
      </c>
      <c r="N959" t="n">
        <v>1095</v>
      </c>
      <c r="O959" s="6" t="n">
        <v>46295</v>
      </c>
      <c r="S959" t="inlineStr">
        <is>
          <t>n.a.</t>
        </is>
      </c>
      <c r="T959" s="6" t="n"/>
      <c r="U959" s="6" t="n"/>
      <c r="V959" t="n">
        <v>0</v>
      </c>
      <c r="W959" t="n">
        <v>3</v>
      </c>
      <c r="X959" s="6" t="n"/>
      <c r="Z959" s="6" t="n">
        <v>46203</v>
      </c>
      <c r="AA959" t="inlineStr">
        <is>
          <t>n.a.</t>
        </is>
      </c>
      <c r="AB959" s="6" t="n">
        <v>46295</v>
      </c>
      <c r="AC959" t="inlineStr"/>
      <c r="AD959" s="6" t="n">
        <v>46142</v>
      </c>
    </row>
    <row r="960">
      <c r="A960" t="inlineStr">
        <is>
          <t>V300034</t>
        </is>
      </c>
      <c r="B960" t="inlineStr">
        <is>
          <t>2023-0026</t>
        </is>
      </c>
      <c r="C960" t="n">
        <v>28</v>
      </c>
      <c r="D960" t="inlineStr">
        <is>
          <t>37 80 4564 563-7</t>
        </is>
      </c>
      <c r="E960" t="inlineStr">
        <is>
          <t>EWG Rail Zrt.</t>
        </is>
      </c>
      <c r="F960" t="inlineStr">
        <is>
          <t>IGA</t>
        </is>
      </c>
      <c r="G960" t="inlineStr">
        <is>
          <t>60' CW</t>
        </is>
      </c>
      <c r="H960" t="n">
        <v>0</v>
      </c>
      <c r="I960" s="6" t="n">
        <v>0</v>
      </c>
      <c r="J960" s="6" t="n">
        <v>0</v>
      </c>
      <c r="K960" t="inlineStr">
        <is>
          <t>run_initial</t>
        </is>
      </c>
      <c r="L960" s="6" t="n">
        <v>45188</v>
      </c>
      <c r="M960" s="6" t="n">
        <v>46295</v>
      </c>
      <c r="N960" t="n">
        <v>1095</v>
      </c>
      <c r="O960" s="6" t="n">
        <v>46295</v>
      </c>
      <c r="S960" t="inlineStr">
        <is>
          <t>n.a.</t>
        </is>
      </c>
      <c r="T960" s="6" t="n"/>
      <c r="U960" s="6" t="n"/>
      <c r="V960" t="n">
        <v>0</v>
      </c>
      <c r="W960" t="n">
        <v>3</v>
      </c>
      <c r="X960" s="6" t="n"/>
      <c r="Z960" s="6" t="n">
        <v>46203</v>
      </c>
      <c r="AA960" t="inlineStr">
        <is>
          <t>n.a.</t>
        </is>
      </c>
      <c r="AB960" s="6" t="n">
        <v>46295</v>
      </c>
      <c r="AC960" t="inlineStr"/>
      <c r="AD960" s="6" t="n">
        <v>46142</v>
      </c>
    </row>
    <row r="961">
      <c r="A961" t="inlineStr">
        <is>
          <t>V300034</t>
        </is>
      </c>
      <c r="B961" t="inlineStr">
        <is>
          <t>2023-0026</t>
        </is>
      </c>
      <c r="C961" t="n">
        <v>30</v>
      </c>
      <c r="D961" t="inlineStr">
        <is>
          <t>37 80 4564 565-2</t>
        </is>
      </c>
      <c r="E961" t="inlineStr">
        <is>
          <t>EWG Rail Zrt.</t>
        </is>
      </c>
      <c r="F961" t="inlineStr">
        <is>
          <t>IGA</t>
        </is>
      </c>
      <c r="G961" t="inlineStr">
        <is>
          <t>60' CW</t>
        </is>
      </c>
      <c r="H961" t="n">
        <v>0</v>
      </c>
      <c r="I961" s="6" t="n">
        <v>0</v>
      </c>
      <c r="J961" s="6" t="n">
        <v>0</v>
      </c>
      <c r="K961" t="inlineStr">
        <is>
          <t>run_initial</t>
        </is>
      </c>
      <c r="L961" s="6" t="n">
        <v>45188</v>
      </c>
      <c r="M961" s="6" t="n">
        <v>46295</v>
      </c>
      <c r="N961" t="n">
        <v>1095</v>
      </c>
      <c r="O961" s="6" t="n">
        <v>46295</v>
      </c>
      <c r="S961" t="inlineStr">
        <is>
          <t>n.a.</t>
        </is>
      </c>
      <c r="T961" s="6" t="n"/>
      <c r="U961" s="6" t="n"/>
      <c r="V961" t="n">
        <v>0</v>
      </c>
      <c r="W961" t="n">
        <v>3</v>
      </c>
      <c r="X961" s="6" t="n"/>
      <c r="Z961" s="6" t="n">
        <v>46203</v>
      </c>
      <c r="AA961" t="inlineStr">
        <is>
          <t>n.a.</t>
        </is>
      </c>
      <c r="AB961" s="6" t="n">
        <v>46295</v>
      </c>
      <c r="AC961" t="inlineStr"/>
      <c r="AD961" s="6" t="n">
        <v>46142</v>
      </c>
    </row>
    <row r="962">
      <c r="A962" t="inlineStr">
        <is>
          <t>V300034</t>
        </is>
      </c>
      <c r="B962" t="inlineStr">
        <is>
          <t>2023-0026</t>
        </is>
      </c>
      <c r="C962" t="n">
        <v>33</v>
      </c>
      <c r="D962" t="inlineStr">
        <is>
          <t>37 80 4564 568-6</t>
        </is>
      </c>
      <c r="E962" t="inlineStr">
        <is>
          <t>EWG Rail Zrt.</t>
        </is>
      </c>
      <c r="F962" t="inlineStr">
        <is>
          <t>IGA</t>
        </is>
      </c>
      <c r="G962" t="inlineStr">
        <is>
          <t>60' CW</t>
        </is>
      </c>
      <c r="H962" t="n">
        <v>0</v>
      </c>
      <c r="I962" s="6" t="n">
        <v>0</v>
      </c>
      <c r="J962" s="6" t="n">
        <v>0</v>
      </c>
      <c r="K962" t="inlineStr">
        <is>
          <t>run_initial</t>
        </is>
      </c>
      <c r="L962" s="6" t="n">
        <v>45188</v>
      </c>
      <c r="M962" s="6" t="n">
        <v>46295</v>
      </c>
      <c r="N962" t="n">
        <v>1095</v>
      </c>
      <c r="O962" s="6" t="n">
        <v>46295</v>
      </c>
      <c r="S962" t="inlineStr">
        <is>
          <t>n.a.</t>
        </is>
      </c>
      <c r="T962" s="6" t="n"/>
      <c r="U962" s="6" t="n"/>
      <c r="V962" t="n">
        <v>0</v>
      </c>
      <c r="W962" t="n">
        <v>3</v>
      </c>
      <c r="X962" s="6" t="n"/>
      <c r="Z962" s="6" t="n">
        <v>46203</v>
      </c>
      <c r="AA962" t="inlineStr">
        <is>
          <t>n.a.</t>
        </is>
      </c>
      <c r="AB962" s="6" t="n">
        <v>46295</v>
      </c>
      <c r="AC962" t="inlineStr"/>
      <c r="AD962" s="6" t="n">
        <v>46142</v>
      </c>
    </row>
    <row r="963">
      <c r="A963" t="inlineStr">
        <is>
          <t>V300034</t>
        </is>
      </c>
      <c r="B963" t="inlineStr">
        <is>
          <t>2023-0026</t>
        </is>
      </c>
      <c r="C963" t="n">
        <v>34</v>
      </c>
      <c r="D963" t="inlineStr">
        <is>
          <t>37 80 4564 569-4</t>
        </is>
      </c>
      <c r="E963" t="inlineStr">
        <is>
          <t>EWG Rail Zrt.</t>
        </is>
      </c>
      <c r="F963" t="inlineStr">
        <is>
          <t>IGA</t>
        </is>
      </c>
      <c r="G963" t="inlineStr">
        <is>
          <t>60' CW</t>
        </is>
      </c>
      <c r="H963" t="n">
        <v>0</v>
      </c>
      <c r="I963" s="6" t="n">
        <v>0</v>
      </c>
      <c r="J963" s="6" t="n">
        <v>0</v>
      </c>
      <c r="K963" t="inlineStr">
        <is>
          <t>run_initial</t>
        </is>
      </c>
      <c r="L963" s="6" t="n">
        <v>45188</v>
      </c>
      <c r="M963" s="6" t="n">
        <v>46295</v>
      </c>
      <c r="N963" t="n">
        <v>1095</v>
      </c>
      <c r="O963" s="6" t="n">
        <v>46295</v>
      </c>
      <c r="S963" t="inlineStr">
        <is>
          <t>n.a.</t>
        </is>
      </c>
      <c r="T963" s="6" t="n"/>
      <c r="U963" s="6" t="n"/>
      <c r="V963" t="n">
        <v>0</v>
      </c>
      <c r="W963" t="n">
        <v>3</v>
      </c>
      <c r="X963" s="6" t="n"/>
      <c r="Z963" s="6" t="n">
        <v>46203</v>
      </c>
      <c r="AA963" t="inlineStr">
        <is>
          <t>n.a.</t>
        </is>
      </c>
      <c r="AB963" s="6" t="n">
        <v>46295</v>
      </c>
      <c r="AC963" t="inlineStr"/>
      <c r="AD963" s="6" t="n">
        <v>46142</v>
      </c>
    </row>
    <row r="964">
      <c r="A964" t="inlineStr">
        <is>
          <t>V300034</t>
        </is>
      </c>
      <c r="B964" t="inlineStr">
        <is>
          <t>2023-0026</t>
        </is>
      </c>
      <c r="C964" t="n">
        <v>35</v>
      </c>
      <c r="D964" t="inlineStr">
        <is>
          <t>37 80 4564 570-2</t>
        </is>
      </c>
      <c r="E964" t="inlineStr">
        <is>
          <t>EWG Rail Zrt.</t>
        </is>
      </c>
      <c r="F964" t="inlineStr">
        <is>
          <t>IGA</t>
        </is>
      </c>
      <c r="G964" t="inlineStr">
        <is>
          <t>60' CW</t>
        </is>
      </c>
      <c r="H964" t="n">
        <v>0</v>
      </c>
      <c r="I964" s="6" t="n">
        <v>0</v>
      </c>
      <c r="J964" s="6" t="n">
        <v>0</v>
      </c>
      <c r="K964" t="inlineStr">
        <is>
          <t>run_initial</t>
        </is>
      </c>
      <c r="L964" s="6" t="n">
        <v>45188</v>
      </c>
      <c r="M964" s="6" t="n">
        <v>46295</v>
      </c>
      <c r="N964" t="n">
        <v>1095</v>
      </c>
      <c r="O964" s="6" t="n">
        <v>46295</v>
      </c>
      <c r="S964" t="inlineStr">
        <is>
          <t>n.a.</t>
        </is>
      </c>
      <c r="T964" s="6" t="n"/>
      <c r="U964" s="6" t="n"/>
      <c r="V964" t="n">
        <v>0</v>
      </c>
      <c r="W964" t="n">
        <v>3</v>
      </c>
      <c r="X964" s="6" t="n"/>
      <c r="Z964" s="6" t="n">
        <v>46203</v>
      </c>
      <c r="AA964" t="inlineStr">
        <is>
          <t>n.a.</t>
        </is>
      </c>
      <c r="AB964" s="6" t="n">
        <v>46295</v>
      </c>
      <c r="AC964" t="inlineStr"/>
      <c r="AD964" s="6" t="n">
        <v>46142</v>
      </c>
    </row>
    <row r="965">
      <c r="A965" t="inlineStr">
        <is>
          <t>V300034</t>
        </is>
      </c>
      <c r="B965" t="inlineStr">
        <is>
          <t>2023-0026</t>
        </is>
      </c>
      <c r="C965" t="n">
        <v>36</v>
      </c>
      <c r="D965" t="inlineStr">
        <is>
          <t>37 80 4564 571-0</t>
        </is>
      </c>
      <c r="E965" t="inlineStr">
        <is>
          <t>EWG Rail Zrt.</t>
        </is>
      </c>
      <c r="F965" t="inlineStr">
        <is>
          <t>IGA</t>
        </is>
      </c>
      <c r="G965" t="inlineStr">
        <is>
          <t>60' CW</t>
        </is>
      </c>
      <c r="H965" t="n">
        <v>0</v>
      </c>
      <c r="I965" s="6" t="n">
        <v>0</v>
      </c>
      <c r="J965" s="6" t="n">
        <v>0</v>
      </c>
      <c r="K965" t="inlineStr">
        <is>
          <t>run_initial</t>
        </is>
      </c>
      <c r="L965" s="6" t="n">
        <v>45188</v>
      </c>
      <c r="M965" s="6" t="n">
        <v>46295</v>
      </c>
      <c r="N965" t="n">
        <v>1095</v>
      </c>
      <c r="O965" s="6" t="n">
        <v>46295</v>
      </c>
      <c r="S965" t="inlineStr">
        <is>
          <t>n.a.</t>
        </is>
      </c>
      <c r="T965" s="6" t="n"/>
      <c r="U965" s="6" t="n"/>
      <c r="V965" t="n">
        <v>0</v>
      </c>
      <c r="W965" t="n">
        <v>3</v>
      </c>
      <c r="X965" s="6" t="n"/>
      <c r="Z965" s="6" t="n">
        <v>46203</v>
      </c>
      <c r="AA965" t="inlineStr">
        <is>
          <t>n.a.</t>
        </is>
      </c>
      <c r="AB965" s="6" t="n">
        <v>46295</v>
      </c>
      <c r="AC965" t="inlineStr"/>
      <c r="AD965" s="6" t="n">
        <v>46142</v>
      </c>
    </row>
    <row r="966">
      <c r="A966" t="inlineStr">
        <is>
          <t>V300034</t>
        </is>
      </c>
      <c r="B966" t="inlineStr">
        <is>
          <t>2023-0026</t>
        </is>
      </c>
      <c r="C966" t="n">
        <v>37</v>
      </c>
      <c r="D966" t="inlineStr">
        <is>
          <t>37 80 4564 572-8</t>
        </is>
      </c>
      <c r="E966" t="inlineStr">
        <is>
          <t>EWG Rail Zrt.</t>
        </is>
      </c>
      <c r="F966" t="inlineStr">
        <is>
          <t>IGA</t>
        </is>
      </c>
      <c r="G966" t="inlineStr">
        <is>
          <t>60' CW</t>
        </is>
      </c>
      <c r="H966" t="n">
        <v>0</v>
      </c>
      <c r="I966" s="6" t="n">
        <v>0</v>
      </c>
      <c r="J966" s="6" t="n">
        <v>0</v>
      </c>
      <c r="K966" t="inlineStr">
        <is>
          <t>run_initial</t>
        </is>
      </c>
      <c r="L966" s="6" t="n">
        <v>45188</v>
      </c>
      <c r="M966" s="6" t="n">
        <v>46295</v>
      </c>
      <c r="N966" t="n">
        <v>1095</v>
      </c>
      <c r="O966" s="6" t="n">
        <v>46295</v>
      </c>
      <c r="S966" t="inlineStr">
        <is>
          <t>n.a.</t>
        </is>
      </c>
      <c r="T966" s="6" t="n"/>
      <c r="U966" s="6" t="n"/>
      <c r="V966" t="n">
        <v>0</v>
      </c>
      <c r="W966" t="n">
        <v>3</v>
      </c>
      <c r="X966" s="6" t="n"/>
      <c r="Z966" s="6" t="n">
        <v>46203</v>
      </c>
      <c r="AA966" t="inlineStr">
        <is>
          <t>n.a.</t>
        </is>
      </c>
      <c r="AB966" s="6" t="n">
        <v>46295</v>
      </c>
      <c r="AC966" t="inlineStr"/>
      <c r="AD966" s="6" t="n">
        <v>46142</v>
      </c>
    </row>
    <row r="967">
      <c r="A967" t="inlineStr">
        <is>
          <t>V300034</t>
        </is>
      </c>
      <c r="B967" t="inlineStr">
        <is>
          <t>2023-0026</t>
        </is>
      </c>
      <c r="C967" t="n">
        <v>38</v>
      </c>
      <c r="D967" t="inlineStr">
        <is>
          <t>37 80 4564 573-6</t>
        </is>
      </c>
      <c r="E967" t="inlineStr">
        <is>
          <t>EWG Rail Zrt.</t>
        </is>
      </c>
      <c r="F967" t="inlineStr">
        <is>
          <t>IGA</t>
        </is>
      </c>
      <c r="G967" t="inlineStr">
        <is>
          <t>60' CW</t>
        </is>
      </c>
      <c r="H967" t="n">
        <v>0</v>
      </c>
      <c r="I967" s="6" t="n">
        <v>0</v>
      </c>
      <c r="J967" s="6" t="n">
        <v>0</v>
      </c>
      <c r="K967" t="inlineStr">
        <is>
          <t>run_initial</t>
        </is>
      </c>
      <c r="L967" s="6" t="n">
        <v>45188</v>
      </c>
      <c r="M967" s="6" t="n">
        <v>46295</v>
      </c>
      <c r="N967" t="n">
        <v>1095</v>
      </c>
      <c r="O967" s="6" t="n">
        <v>46295</v>
      </c>
      <c r="S967" t="inlineStr">
        <is>
          <t>n.a.</t>
        </is>
      </c>
      <c r="T967" s="6" t="n"/>
      <c r="U967" s="6" t="n"/>
      <c r="V967" t="n">
        <v>0</v>
      </c>
      <c r="W967" t="n">
        <v>3</v>
      </c>
      <c r="X967" s="6" t="n"/>
      <c r="Z967" s="6" t="n">
        <v>46203</v>
      </c>
      <c r="AA967" t="inlineStr">
        <is>
          <t>n.a.</t>
        </is>
      </c>
      <c r="AB967" s="6" t="n">
        <v>46295</v>
      </c>
      <c r="AC967" t="inlineStr"/>
      <c r="AD967" s="6" t="n">
        <v>46142</v>
      </c>
    </row>
    <row r="968">
      <c r="A968" t="inlineStr">
        <is>
          <t>V300034</t>
        </is>
      </c>
      <c r="B968" t="inlineStr">
        <is>
          <t>2023-0026</t>
        </is>
      </c>
      <c r="C968" t="n">
        <v>39</v>
      </c>
      <c r="D968" t="inlineStr">
        <is>
          <t>37 80 4564 574-4</t>
        </is>
      </c>
      <c r="E968" t="inlineStr">
        <is>
          <t>EWG Rail Zrt.</t>
        </is>
      </c>
      <c r="F968" t="inlineStr">
        <is>
          <t>IGA</t>
        </is>
      </c>
      <c r="G968" t="inlineStr">
        <is>
          <t>60' CW</t>
        </is>
      </c>
      <c r="H968" t="n">
        <v>0</v>
      </c>
      <c r="I968" s="6" t="n">
        <v>0</v>
      </c>
      <c r="J968" s="6" t="n">
        <v>0</v>
      </c>
      <c r="K968" t="inlineStr">
        <is>
          <t>run_initial</t>
        </is>
      </c>
      <c r="L968" s="6" t="n">
        <v>45188</v>
      </c>
      <c r="M968" s="6" t="n">
        <v>46295</v>
      </c>
      <c r="N968" t="n">
        <v>1095</v>
      </c>
      <c r="O968" s="6" t="n">
        <v>46295</v>
      </c>
      <c r="S968" t="inlineStr">
        <is>
          <t>n.a.</t>
        </is>
      </c>
      <c r="T968" s="6" t="n"/>
      <c r="U968" s="6" t="n"/>
      <c r="V968" t="n">
        <v>0</v>
      </c>
      <c r="W968" t="n">
        <v>3</v>
      </c>
      <c r="X968" s="6" t="n"/>
      <c r="Z968" s="6" t="n">
        <v>46203</v>
      </c>
      <c r="AA968" t="inlineStr">
        <is>
          <t>n.a.</t>
        </is>
      </c>
      <c r="AB968" s="6" t="n">
        <v>46295</v>
      </c>
      <c r="AC968" t="inlineStr"/>
      <c r="AD968" s="6" t="n">
        <v>46142</v>
      </c>
    </row>
    <row r="969">
      <c r="A969" t="inlineStr">
        <is>
          <t>V300034</t>
        </is>
      </c>
      <c r="B969" t="inlineStr">
        <is>
          <t>2023-0026</t>
        </is>
      </c>
      <c r="C969" t="n">
        <v>40</v>
      </c>
      <c r="D969" t="inlineStr">
        <is>
          <t>37 80 4564 575-1</t>
        </is>
      </c>
      <c r="E969" t="inlineStr">
        <is>
          <t>EWG Rail Zrt.</t>
        </is>
      </c>
      <c r="F969" t="inlineStr">
        <is>
          <t>IGA</t>
        </is>
      </c>
      <c r="G969" t="inlineStr">
        <is>
          <t>60' CW</t>
        </is>
      </c>
      <c r="H969" t="n">
        <v>0</v>
      </c>
      <c r="I969" s="6" t="n">
        <v>0</v>
      </c>
      <c r="J969" s="6" t="n">
        <v>0</v>
      </c>
      <c r="K969" t="inlineStr">
        <is>
          <t>run_initial</t>
        </is>
      </c>
      <c r="L969" s="6" t="n">
        <v>45188</v>
      </c>
      <c r="M969" s="6" t="n">
        <v>46295</v>
      </c>
      <c r="N969" t="n">
        <v>1095</v>
      </c>
      <c r="O969" s="6" t="n">
        <v>46295</v>
      </c>
      <c r="S969" t="inlineStr">
        <is>
          <t>n.a.</t>
        </is>
      </c>
      <c r="T969" s="6" t="n"/>
      <c r="U969" s="6" t="n"/>
      <c r="V969" t="n">
        <v>0</v>
      </c>
      <c r="W969" t="n">
        <v>3</v>
      </c>
      <c r="X969" s="6" t="n"/>
      <c r="Z969" s="6" t="n">
        <v>46203</v>
      </c>
      <c r="AA969" t="inlineStr">
        <is>
          <t>n.a.</t>
        </is>
      </c>
      <c r="AB969" s="6" t="n">
        <v>46295</v>
      </c>
      <c r="AC969" t="inlineStr"/>
      <c r="AD969" s="6" t="n">
        <v>46142</v>
      </c>
    </row>
    <row r="970">
      <c r="A970" t="inlineStr">
        <is>
          <t>V300034</t>
        </is>
      </c>
      <c r="B970" t="inlineStr">
        <is>
          <t>2023-0026</t>
        </is>
      </c>
      <c r="C970" t="n">
        <v>41</v>
      </c>
      <c r="D970" t="inlineStr">
        <is>
          <t>37 80 4564 576-9</t>
        </is>
      </c>
      <c r="E970" t="inlineStr">
        <is>
          <t>EWG Rail Zrt.</t>
        </is>
      </c>
      <c r="F970" t="inlineStr">
        <is>
          <t>IGA</t>
        </is>
      </c>
      <c r="G970" t="inlineStr">
        <is>
          <t>60' CW</t>
        </is>
      </c>
      <c r="H970" t="n">
        <v>0</v>
      </c>
      <c r="I970" s="6" t="n">
        <v>0</v>
      </c>
      <c r="J970" s="6" t="n">
        <v>0</v>
      </c>
      <c r="K970" t="inlineStr">
        <is>
          <t>run_initial</t>
        </is>
      </c>
      <c r="L970" s="6" t="n">
        <v>45188</v>
      </c>
      <c r="M970" s="6" t="n">
        <v>46295</v>
      </c>
      <c r="N970" t="n">
        <v>1095</v>
      </c>
      <c r="O970" s="6" t="n">
        <v>46295</v>
      </c>
      <c r="S970" t="inlineStr">
        <is>
          <t>n.a.</t>
        </is>
      </c>
      <c r="T970" s="6" t="n"/>
      <c r="U970" s="6" t="n"/>
      <c r="V970" t="n">
        <v>0</v>
      </c>
      <c r="W970" t="n">
        <v>3</v>
      </c>
      <c r="X970" s="6" t="n"/>
      <c r="Z970" s="6" t="n">
        <v>46203</v>
      </c>
      <c r="AA970" t="inlineStr">
        <is>
          <t>n.a.</t>
        </is>
      </c>
      <c r="AB970" s="6" t="n">
        <v>46295</v>
      </c>
      <c r="AC970" t="inlineStr"/>
      <c r="AD970" s="6" t="n">
        <v>46142</v>
      </c>
    </row>
    <row r="971">
      <c r="A971" t="inlineStr">
        <is>
          <t>V300034</t>
        </is>
      </c>
      <c r="B971" t="inlineStr">
        <is>
          <t>2023-0026</t>
        </is>
      </c>
      <c r="C971" t="n">
        <v>43</v>
      </c>
      <c r="D971" t="inlineStr">
        <is>
          <t>37 80 4564 578-5</t>
        </is>
      </c>
      <c r="E971" t="inlineStr">
        <is>
          <t>EWG Rail Zrt.</t>
        </is>
      </c>
      <c r="F971" t="inlineStr">
        <is>
          <t>IGA</t>
        </is>
      </c>
      <c r="G971" t="inlineStr">
        <is>
          <t>60' CW</t>
        </is>
      </c>
      <c r="H971" t="n">
        <v>0</v>
      </c>
      <c r="I971" s="6" t="n">
        <v>0</v>
      </c>
      <c r="J971" s="6" t="n">
        <v>0</v>
      </c>
      <c r="K971" t="inlineStr">
        <is>
          <t>run_initial</t>
        </is>
      </c>
      <c r="L971" s="6" t="n">
        <v>45188</v>
      </c>
      <c r="M971" s="6" t="n">
        <v>46295</v>
      </c>
      <c r="N971" t="n">
        <v>1095</v>
      </c>
      <c r="O971" s="6" t="n">
        <v>46295</v>
      </c>
      <c r="S971" t="inlineStr">
        <is>
          <t>n.a.</t>
        </is>
      </c>
      <c r="T971" s="6" t="n"/>
      <c r="U971" s="6" t="n"/>
      <c r="V971" t="n">
        <v>0</v>
      </c>
      <c r="W971" t="n">
        <v>3</v>
      </c>
      <c r="X971" s="6" t="n"/>
      <c r="Z971" s="6" t="n">
        <v>46203</v>
      </c>
      <c r="AA971" t="inlineStr">
        <is>
          <t>n.a.</t>
        </is>
      </c>
      <c r="AB971" s="6" t="n">
        <v>46295</v>
      </c>
      <c r="AC971" t="inlineStr"/>
      <c r="AD971" s="6" t="n">
        <v>46142</v>
      </c>
    </row>
    <row r="972">
      <c r="A972" t="inlineStr">
        <is>
          <t>V300034</t>
        </is>
      </c>
      <c r="B972" t="inlineStr">
        <is>
          <t>2023-0026</t>
        </is>
      </c>
      <c r="C972" t="n">
        <v>44</v>
      </c>
      <c r="D972" t="inlineStr">
        <is>
          <t>37 80 4564 579-3</t>
        </is>
      </c>
      <c r="E972" t="inlineStr">
        <is>
          <t>EWG Rail Zrt.</t>
        </is>
      </c>
      <c r="F972" t="inlineStr">
        <is>
          <t>IGA</t>
        </is>
      </c>
      <c r="G972" t="inlineStr">
        <is>
          <t>60' CW</t>
        </is>
      </c>
      <c r="H972" t="n">
        <v>0</v>
      </c>
      <c r="I972" s="6" t="n">
        <v>0</v>
      </c>
      <c r="J972" s="6" t="n">
        <v>0</v>
      </c>
      <c r="K972" t="inlineStr">
        <is>
          <t>run_initial</t>
        </is>
      </c>
      <c r="L972" s="6" t="n">
        <v>45188</v>
      </c>
      <c r="M972" s="6" t="n">
        <v>46295</v>
      </c>
      <c r="N972" t="n">
        <v>1095</v>
      </c>
      <c r="O972" s="6" t="n">
        <v>46295</v>
      </c>
      <c r="S972" t="inlineStr">
        <is>
          <t>n.a.</t>
        </is>
      </c>
      <c r="T972" s="6" t="n"/>
      <c r="U972" s="6" t="n"/>
      <c r="V972" t="n">
        <v>0</v>
      </c>
      <c r="W972" t="n">
        <v>3</v>
      </c>
      <c r="X972" s="6" t="n"/>
      <c r="Z972" s="6" t="n">
        <v>46203</v>
      </c>
      <c r="AA972" t="inlineStr">
        <is>
          <t>n.a.</t>
        </is>
      </c>
      <c r="AB972" s="6" t="n">
        <v>46295</v>
      </c>
      <c r="AC972" t="inlineStr"/>
      <c r="AD972" s="6" t="n">
        <v>46142</v>
      </c>
    </row>
    <row r="973">
      <c r="A973" t="inlineStr">
        <is>
          <t>V300034</t>
        </is>
      </c>
      <c r="B973" t="inlineStr">
        <is>
          <t>2023-0026</t>
        </is>
      </c>
      <c r="C973" t="n">
        <v>45</v>
      </c>
      <c r="D973" t="inlineStr">
        <is>
          <t>37 80 4564 580-1</t>
        </is>
      </c>
      <c r="E973" t="inlineStr">
        <is>
          <t>EWG Rail Zrt.</t>
        </is>
      </c>
      <c r="F973" t="inlineStr">
        <is>
          <t>IGA</t>
        </is>
      </c>
      <c r="G973" t="inlineStr">
        <is>
          <t>60' CW</t>
        </is>
      </c>
      <c r="H973" t="n">
        <v>0</v>
      </c>
      <c r="I973" s="6" t="n">
        <v>0</v>
      </c>
      <c r="J973" s="6" t="n">
        <v>0</v>
      </c>
      <c r="K973" t="inlineStr">
        <is>
          <t>run_initial</t>
        </is>
      </c>
      <c r="L973" s="6" t="n">
        <v>45188</v>
      </c>
      <c r="M973" s="6" t="n">
        <v>46295</v>
      </c>
      <c r="N973" t="n">
        <v>1095</v>
      </c>
      <c r="O973" s="6" t="n">
        <v>46295</v>
      </c>
      <c r="S973" t="inlineStr">
        <is>
          <t>n.a.</t>
        </is>
      </c>
      <c r="T973" s="6" t="n"/>
      <c r="U973" s="6" t="n"/>
      <c r="V973" t="n">
        <v>0</v>
      </c>
      <c r="W973" t="n">
        <v>3</v>
      </c>
      <c r="X973" s="6" t="n"/>
      <c r="Z973" s="6" t="n">
        <v>46203</v>
      </c>
      <c r="AA973" t="inlineStr">
        <is>
          <t>n.a.</t>
        </is>
      </c>
      <c r="AB973" s="6" t="n">
        <v>46295</v>
      </c>
      <c r="AC973" t="inlineStr"/>
      <c r="AD973" s="6" t="n">
        <v>46142</v>
      </c>
    </row>
    <row r="974">
      <c r="A974" t="inlineStr">
        <is>
          <t>V300034</t>
        </is>
      </c>
      <c r="B974" t="inlineStr">
        <is>
          <t>2023-0026</t>
        </is>
      </c>
      <c r="C974" t="n">
        <v>46</v>
      </c>
      <c r="D974" t="inlineStr">
        <is>
          <t>37 80 4564 581-9</t>
        </is>
      </c>
      <c r="E974" t="inlineStr">
        <is>
          <t>EWG Rail Zrt.</t>
        </is>
      </c>
      <c r="F974" t="inlineStr">
        <is>
          <t>IGA</t>
        </is>
      </c>
      <c r="G974" t="inlineStr">
        <is>
          <t>60' CW</t>
        </is>
      </c>
      <c r="H974" t="n">
        <v>0</v>
      </c>
      <c r="I974" s="6" t="n">
        <v>0</v>
      </c>
      <c r="J974" s="6" t="n">
        <v>0</v>
      </c>
      <c r="K974" t="inlineStr">
        <is>
          <t>run_initial</t>
        </is>
      </c>
      <c r="L974" s="6" t="n">
        <v>45188</v>
      </c>
      <c r="M974" s="6" t="n">
        <v>46295</v>
      </c>
      <c r="N974" t="n">
        <v>1095</v>
      </c>
      <c r="O974" s="6" t="n">
        <v>46295</v>
      </c>
      <c r="S974" t="inlineStr">
        <is>
          <t>n.a.</t>
        </is>
      </c>
      <c r="T974" s="6" t="n"/>
      <c r="U974" s="6" t="n"/>
      <c r="V974" t="n">
        <v>0</v>
      </c>
      <c r="W974" t="n">
        <v>3</v>
      </c>
      <c r="X974" s="6" t="n"/>
      <c r="Z974" s="6" t="n">
        <v>46203</v>
      </c>
      <c r="AA974" t="inlineStr">
        <is>
          <t>n.a.</t>
        </is>
      </c>
      <c r="AB974" s="6" t="n">
        <v>46295</v>
      </c>
      <c r="AC974" t="inlineStr"/>
      <c r="AD974" s="6" t="n">
        <v>46142</v>
      </c>
    </row>
    <row r="975">
      <c r="A975" t="inlineStr">
        <is>
          <t>V300034</t>
        </is>
      </c>
      <c r="B975" t="inlineStr">
        <is>
          <t>2023-0026</t>
        </is>
      </c>
      <c r="C975" t="n">
        <v>47</v>
      </c>
      <c r="D975" t="inlineStr">
        <is>
          <t>37 80 4564 582-7</t>
        </is>
      </c>
      <c r="E975" t="inlineStr">
        <is>
          <t>EWG Rail Zrt.</t>
        </is>
      </c>
      <c r="F975" t="inlineStr">
        <is>
          <t>IGA</t>
        </is>
      </c>
      <c r="G975" t="inlineStr">
        <is>
          <t>60' CW</t>
        </is>
      </c>
      <c r="H975" t="n">
        <v>0</v>
      </c>
      <c r="I975" s="6" t="n">
        <v>0</v>
      </c>
      <c r="J975" s="6" t="n">
        <v>0</v>
      </c>
      <c r="K975" t="inlineStr">
        <is>
          <t>run_initial</t>
        </is>
      </c>
      <c r="L975" s="6" t="n">
        <v>45188</v>
      </c>
      <c r="M975" s="6" t="n">
        <v>46295</v>
      </c>
      <c r="N975" t="n">
        <v>1095</v>
      </c>
      <c r="O975" s="6" t="n">
        <v>46295</v>
      </c>
      <c r="S975" t="inlineStr">
        <is>
          <t>n.a.</t>
        </is>
      </c>
      <c r="T975" s="6" t="n"/>
      <c r="U975" s="6" t="n"/>
      <c r="V975" t="n">
        <v>0</v>
      </c>
      <c r="W975" t="n">
        <v>3</v>
      </c>
      <c r="X975" s="6" t="n"/>
      <c r="Z975" s="6" t="n">
        <v>46203</v>
      </c>
      <c r="AA975" t="inlineStr">
        <is>
          <t>n.a.</t>
        </is>
      </c>
      <c r="AB975" s="6" t="n">
        <v>46295</v>
      </c>
      <c r="AC975" t="inlineStr"/>
      <c r="AD975" s="6" t="n">
        <v>46142</v>
      </c>
    </row>
    <row r="976">
      <c r="A976" t="inlineStr">
        <is>
          <t>V300034</t>
        </is>
      </c>
      <c r="B976" t="inlineStr">
        <is>
          <t>2023-0026</t>
        </is>
      </c>
      <c r="C976" t="n">
        <v>48</v>
      </c>
      <c r="D976" t="inlineStr">
        <is>
          <t>37 80 4564 583-5</t>
        </is>
      </c>
      <c r="E976" t="inlineStr">
        <is>
          <t>EWG Rail Zrt.</t>
        </is>
      </c>
      <c r="F976" t="inlineStr">
        <is>
          <t>IGA</t>
        </is>
      </c>
      <c r="G976" t="inlineStr">
        <is>
          <t>60' CW</t>
        </is>
      </c>
      <c r="H976" t="n">
        <v>0</v>
      </c>
      <c r="I976" s="6" t="n">
        <v>0</v>
      </c>
      <c r="J976" s="6" t="n">
        <v>0</v>
      </c>
      <c r="K976" t="inlineStr">
        <is>
          <t>run_initial</t>
        </is>
      </c>
      <c r="L976" s="6" t="n">
        <v>45188</v>
      </c>
      <c r="M976" s="6" t="n">
        <v>46295</v>
      </c>
      <c r="N976" t="n">
        <v>1095</v>
      </c>
      <c r="O976" s="6" t="n">
        <v>46295</v>
      </c>
      <c r="S976" t="inlineStr">
        <is>
          <t>n.a.</t>
        </is>
      </c>
      <c r="T976" s="6" t="n"/>
      <c r="U976" s="6" t="n"/>
      <c r="V976" t="n">
        <v>0</v>
      </c>
      <c r="W976" t="n">
        <v>3</v>
      </c>
      <c r="X976" s="6" t="n"/>
      <c r="Z976" s="6" t="n">
        <v>46203</v>
      </c>
      <c r="AA976" t="inlineStr">
        <is>
          <t>n.a.</t>
        </is>
      </c>
      <c r="AB976" s="6" t="n">
        <v>46295</v>
      </c>
      <c r="AC976" t="inlineStr"/>
      <c r="AD976" s="6" t="n">
        <v>46142</v>
      </c>
    </row>
    <row r="977">
      <c r="A977" t="inlineStr">
        <is>
          <t>V300052</t>
        </is>
      </c>
      <c r="B977" t="inlineStr">
        <is>
          <t>2023-0026-1</t>
        </is>
      </c>
      <c r="C977" t="n">
        <v>1</v>
      </c>
      <c r="D977" t="inlineStr">
        <is>
          <t>37 80 4563 759-2</t>
        </is>
      </c>
      <c r="E977" t="inlineStr">
        <is>
          <t>EWG Rail Zrt.</t>
        </is>
      </c>
      <c r="F977" t="inlineStr">
        <is>
          <t>IGA</t>
        </is>
      </c>
      <c r="G977" t="inlineStr">
        <is>
          <t>60' CW</t>
        </is>
      </c>
      <c r="H977" t="n">
        <v>0</v>
      </c>
      <c r="I977" s="6" t="n">
        <v>0</v>
      </c>
      <c r="J977" s="6" t="n">
        <v>0</v>
      </c>
      <c r="K977" t="inlineStr">
        <is>
          <t>run_initial</t>
        </is>
      </c>
      <c r="L977" s="6" t="n">
        <v>45740</v>
      </c>
      <c r="M977" s="6" t="n">
        <v>46295</v>
      </c>
      <c r="N977" t="n">
        <v>606</v>
      </c>
      <c r="O977" s="6" t="n">
        <v>46295</v>
      </c>
      <c r="S977" t="inlineStr">
        <is>
          <t>n.a.</t>
        </is>
      </c>
      <c r="T977" s="6" t="n"/>
      <c r="U977" s="6" t="n"/>
      <c r="V977" t="n">
        <v>0</v>
      </c>
      <c r="W977" t="n">
        <v>3</v>
      </c>
      <c r="X977" s="6" t="n"/>
      <c r="Z977" s="6" t="n">
        <v>46203</v>
      </c>
      <c r="AA977" t="inlineStr">
        <is>
          <t>n.a.</t>
        </is>
      </c>
      <c r="AB977" s="6" t="n">
        <v>46295</v>
      </c>
      <c r="AC977" t="inlineStr"/>
      <c r="AD977" s="6" t="n">
        <v>46142</v>
      </c>
    </row>
    <row r="978">
      <c r="A978" t="inlineStr">
        <is>
          <t>V300052</t>
        </is>
      </c>
      <c r="B978" t="inlineStr">
        <is>
          <t>2023-0026-1</t>
        </is>
      </c>
      <c r="C978" t="n">
        <v>2</v>
      </c>
      <c r="D978" t="inlineStr">
        <is>
          <t>37 80 4564 219-6</t>
        </is>
      </c>
      <c r="E978" t="inlineStr">
        <is>
          <t>EWG Rail Zrt.</t>
        </is>
      </c>
      <c r="F978" t="inlineStr">
        <is>
          <t>IGA</t>
        </is>
      </c>
      <c r="G978" t="inlineStr">
        <is>
          <t>60' CW</t>
        </is>
      </c>
      <c r="H978" t="n">
        <v>0</v>
      </c>
      <c r="I978" s="6" t="n">
        <v>0</v>
      </c>
      <c r="J978" s="6" t="n">
        <v>0</v>
      </c>
      <c r="K978" t="inlineStr">
        <is>
          <t>run_initial</t>
        </is>
      </c>
      <c r="L978" s="6" t="n">
        <v>45740</v>
      </c>
      <c r="M978" s="6" t="n">
        <v>46295</v>
      </c>
      <c r="N978" t="n">
        <v>606</v>
      </c>
      <c r="O978" s="6" t="n">
        <v>46295</v>
      </c>
      <c r="S978" t="inlineStr">
        <is>
          <t>n.a.</t>
        </is>
      </c>
      <c r="T978" s="6" t="n"/>
      <c r="U978" s="6" t="n"/>
      <c r="V978" t="n">
        <v>0</v>
      </c>
      <c r="W978" t="n">
        <v>3</v>
      </c>
      <c r="X978" s="6" t="n"/>
      <c r="Z978" s="6" t="n">
        <v>46203</v>
      </c>
      <c r="AA978" t="inlineStr">
        <is>
          <t>n.a.</t>
        </is>
      </c>
      <c r="AB978" s="6" t="n">
        <v>46295</v>
      </c>
      <c r="AC978" t="inlineStr"/>
      <c r="AD978" s="6" t="n">
        <v>46142</v>
      </c>
    </row>
    <row r="979">
      <c r="A979" t="inlineStr">
        <is>
          <t>V300052</t>
        </is>
      </c>
      <c r="B979" t="inlineStr">
        <is>
          <t>2023-0026-1</t>
        </is>
      </c>
      <c r="C979" t="n">
        <v>3</v>
      </c>
      <c r="D979" t="inlineStr">
        <is>
          <t>37 80 4564 222-0</t>
        </is>
      </c>
      <c r="E979" t="inlineStr">
        <is>
          <t>EWG Rail Zrt.</t>
        </is>
      </c>
      <c r="F979" t="inlineStr">
        <is>
          <t>IGA</t>
        </is>
      </c>
      <c r="G979" t="inlineStr">
        <is>
          <t>60' CW</t>
        </is>
      </c>
      <c r="H979" t="n">
        <v>0</v>
      </c>
      <c r="I979" s="6" t="n">
        <v>0</v>
      </c>
      <c r="J979" s="6" t="n">
        <v>0</v>
      </c>
      <c r="K979" t="inlineStr">
        <is>
          <t>run_initial</t>
        </is>
      </c>
      <c r="L979" s="6" t="n">
        <v>45740</v>
      </c>
      <c r="M979" s="6" t="n">
        <v>46295</v>
      </c>
      <c r="N979" t="n">
        <v>606</v>
      </c>
      <c r="O979" s="6" t="n">
        <v>46295</v>
      </c>
      <c r="S979" t="inlineStr">
        <is>
          <t>n.a.</t>
        </is>
      </c>
      <c r="T979" s="6" t="n"/>
      <c r="U979" s="6" t="n"/>
      <c r="V979" t="n">
        <v>0</v>
      </c>
      <c r="W979" t="n">
        <v>3</v>
      </c>
      <c r="X979" s="6" t="n"/>
      <c r="Z979" s="6" t="n">
        <v>46203</v>
      </c>
      <c r="AA979" t="inlineStr">
        <is>
          <t>n.a.</t>
        </is>
      </c>
      <c r="AB979" s="6" t="n">
        <v>46295</v>
      </c>
      <c r="AC979" t="inlineStr"/>
      <c r="AD979" s="6" t="n">
        <v>46142</v>
      </c>
    </row>
    <row r="980">
      <c r="A980" t="inlineStr">
        <is>
          <t>V300052</t>
        </is>
      </c>
      <c r="B980" t="inlineStr">
        <is>
          <t>2023-0026-1</t>
        </is>
      </c>
      <c r="C980" t="n">
        <v>4</v>
      </c>
      <c r="D980" t="inlineStr">
        <is>
          <t>37 80 4564 286-5</t>
        </is>
      </c>
      <c r="E980" t="inlineStr">
        <is>
          <t>EWG Rail Zrt.</t>
        </is>
      </c>
      <c r="F980" t="inlineStr">
        <is>
          <t>IGA</t>
        </is>
      </c>
      <c r="G980" t="inlineStr">
        <is>
          <t>60' CW</t>
        </is>
      </c>
      <c r="H980" t="n">
        <v>0</v>
      </c>
      <c r="I980" s="6" t="n">
        <v>0</v>
      </c>
      <c r="J980" s="6" t="n">
        <v>0</v>
      </c>
      <c r="K980" t="inlineStr">
        <is>
          <t>run_initial</t>
        </is>
      </c>
      <c r="L980" s="6" t="n">
        <v>45740</v>
      </c>
      <c r="M980" s="6" t="n">
        <v>46295</v>
      </c>
      <c r="N980" t="n">
        <v>606</v>
      </c>
      <c r="O980" s="6" t="n">
        <v>46295</v>
      </c>
      <c r="S980" t="inlineStr">
        <is>
          <t>n.a.</t>
        </is>
      </c>
      <c r="T980" s="6" t="n"/>
      <c r="U980" s="6" t="n"/>
      <c r="V980" t="n">
        <v>0</v>
      </c>
      <c r="W980" t="n">
        <v>3</v>
      </c>
      <c r="X980" s="6" t="n"/>
      <c r="Z980" s="6" t="n">
        <v>46203</v>
      </c>
      <c r="AA980" t="inlineStr">
        <is>
          <t>n.a.</t>
        </is>
      </c>
      <c r="AB980" s="6" t="n">
        <v>46295</v>
      </c>
      <c r="AC980" t="inlineStr"/>
      <c r="AD980" s="6" t="n">
        <v>46142</v>
      </c>
    </row>
    <row r="981">
      <c r="A981" t="inlineStr">
        <is>
          <t>V300052</t>
        </is>
      </c>
      <c r="B981" t="inlineStr">
        <is>
          <t>2023-0026-1</t>
        </is>
      </c>
      <c r="C981" t="n">
        <v>5</v>
      </c>
      <c r="D981" t="inlineStr">
        <is>
          <t>37 80 4564 611-4</t>
        </is>
      </c>
      <c r="E981" t="inlineStr">
        <is>
          <t>EWG Rail Zrt.</t>
        </is>
      </c>
      <c r="F981" t="inlineStr">
        <is>
          <t>IGA</t>
        </is>
      </c>
      <c r="G981" t="inlineStr">
        <is>
          <t>60' CW</t>
        </is>
      </c>
      <c r="H981" t="n">
        <v>0</v>
      </c>
      <c r="I981" s="6" t="n">
        <v>0</v>
      </c>
      <c r="J981" s="6" t="n">
        <v>0</v>
      </c>
      <c r="K981" t="inlineStr">
        <is>
          <t>run_initial</t>
        </is>
      </c>
      <c r="L981" s="6" t="n">
        <v>45740</v>
      </c>
      <c r="M981" s="6" t="n">
        <v>46295</v>
      </c>
      <c r="N981" t="n">
        <v>606</v>
      </c>
      <c r="O981" s="6" t="n">
        <v>46295</v>
      </c>
      <c r="S981" t="inlineStr">
        <is>
          <t>n.a.</t>
        </is>
      </c>
      <c r="T981" s="6" t="n"/>
      <c r="U981" s="6" t="n"/>
      <c r="V981" t="n">
        <v>0</v>
      </c>
      <c r="W981" t="n">
        <v>3</v>
      </c>
      <c r="X981" s="6" t="n"/>
      <c r="Z981" s="6" t="n">
        <v>46203</v>
      </c>
      <c r="AA981" t="inlineStr">
        <is>
          <t>n.a.</t>
        </is>
      </c>
      <c r="AB981" s="6" t="n">
        <v>46295</v>
      </c>
      <c r="AC981" t="inlineStr"/>
      <c r="AD981" s="6" t="n">
        <v>46142</v>
      </c>
    </row>
    <row r="982">
      <c r="A982" t="inlineStr">
        <is>
          <t>V300052</t>
        </is>
      </c>
      <c r="B982" t="inlineStr">
        <is>
          <t>2023-0026-1</t>
        </is>
      </c>
      <c r="C982" t="n">
        <v>6</v>
      </c>
      <c r="D982" t="inlineStr">
        <is>
          <t>37 80 4564 612-2</t>
        </is>
      </c>
      <c r="E982" t="inlineStr">
        <is>
          <t>EWG Rail Zrt.</t>
        </is>
      </c>
      <c r="F982" t="inlineStr">
        <is>
          <t>IGA</t>
        </is>
      </c>
      <c r="G982" t="inlineStr">
        <is>
          <t>60' CW</t>
        </is>
      </c>
      <c r="H982" t="n">
        <v>0</v>
      </c>
      <c r="I982" s="6" t="n">
        <v>0</v>
      </c>
      <c r="J982" s="6" t="n">
        <v>0</v>
      </c>
      <c r="K982" t="inlineStr">
        <is>
          <t>run_initial</t>
        </is>
      </c>
      <c r="L982" s="6" t="n">
        <v>45740</v>
      </c>
      <c r="M982" s="6" t="n">
        <v>46295</v>
      </c>
      <c r="N982" t="n">
        <v>606</v>
      </c>
      <c r="O982" s="6" t="n">
        <v>46295</v>
      </c>
      <c r="S982" t="inlineStr">
        <is>
          <t>n.a.</t>
        </is>
      </c>
      <c r="T982" s="6" t="n"/>
      <c r="U982" s="6" t="n"/>
      <c r="V982" t="n">
        <v>0</v>
      </c>
      <c r="W982" t="n">
        <v>3</v>
      </c>
      <c r="X982" s="6" t="n"/>
      <c r="Z982" s="6" t="n">
        <v>46203</v>
      </c>
      <c r="AA982" t="inlineStr">
        <is>
          <t>n.a.</t>
        </is>
      </c>
      <c r="AB982" s="6" t="n">
        <v>46295</v>
      </c>
      <c r="AC982" t="inlineStr"/>
      <c r="AD982" s="6" t="n">
        <v>46142</v>
      </c>
    </row>
    <row r="983">
      <c r="A983" t="inlineStr">
        <is>
          <t>V300052</t>
        </is>
      </c>
      <c r="B983" t="inlineStr">
        <is>
          <t>2023-0026-1</t>
        </is>
      </c>
      <c r="C983" t="n">
        <v>7</v>
      </c>
      <c r="D983" t="inlineStr">
        <is>
          <t>37 80 4564 613-0</t>
        </is>
      </c>
      <c r="E983" t="inlineStr">
        <is>
          <t>EWG Rail Zrt.</t>
        </is>
      </c>
      <c r="F983" t="inlineStr">
        <is>
          <t>IGA</t>
        </is>
      </c>
      <c r="G983" t="inlineStr">
        <is>
          <t>60' CW</t>
        </is>
      </c>
      <c r="H983" t="n">
        <v>0</v>
      </c>
      <c r="I983" s="6" t="n">
        <v>0</v>
      </c>
      <c r="J983" s="6" t="n">
        <v>0</v>
      </c>
      <c r="K983" t="inlineStr">
        <is>
          <t>run_initial</t>
        </is>
      </c>
      <c r="L983" s="6" t="n">
        <v>45740</v>
      </c>
      <c r="M983" s="6" t="n">
        <v>46295</v>
      </c>
      <c r="N983" t="n">
        <v>606</v>
      </c>
      <c r="O983" s="6" t="n">
        <v>46295</v>
      </c>
      <c r="S983" t="inlineStr">
        <is>
          <t>n.a.</t>
        </is>
      </c>
      <c r="T983" s="6" t="n"/>
      <c r="U983" s="6" t="n"/>
      <c r="V983" t="n">
        <v>0</v>
      </c>
      <c r="W983" t="n">
        <v>3</v>
      </c>
      <c r="X983" s="6" t="n"/>
      <c r="Z983" s="6" t="n">
        <v>46203</v>
      </c>
      <c r="AA983" t="inlineStr">
        <is>
          <t>n.a.</t>
        </is>
      </c>
      <c r="AB983" s="6" t="n">
        <v>46295</v>
      </c>
      <c r="AC983" t="inlineStr"/>
      <c r="AD983" s="6" t="n">
        <v>46142</v>
      </c>
    </row>
    <row r="984">
      <c r="A984" t="inlineStr">
        <is>
          <t>V300052</t>
        </is>
      </c>
      <c r="B984" t="inlineStr">
        <is>
          <t>2023-0026-1</t>
        </is>
      </c>
      <c r="C984" t="n">
        <v>8</v>
      </c>
      <c r="D984" t="inlineStr">
        <is>
          <t>37 80 4564 614-8</t>
        </is>
      </c>
      <c r="E984" t="inlineStr">
        <is>
          <t>EWG Rail Zrt.</t>
        </is>
      </c>
      <c r="F984" t="inlineStr">
        <is>
          <t>IGA</t>
        </is>
      </c>
      <c r="G984" t="inlineStr">
        <is>
          <t>60' CW</t>
        </is>
      </c>
      <c r="H984" t="n">
        <v>0</v>
      </c>
      <c r="I984" s="6" t="n">
        <v>0</v>
      </c>
      <c r="J984" s="6" t="n">
        <v>0</v>
      </c>
      <c r="K984" t="inlineStr">
        <is>
          <t>run_initial</t>
        </is>
      </c>
      <c r="L984" s="6" t="n">
        <v>45740</v>
      </c>
      <c r="M984" s="6" t="n">
        <v>46295</v>
      </c>
      <c r="N984" t="n">
        <v>606</v>
      </c>
      <c r="O984" s="6" t="n">
        <v>46295</v>
      </c>
      <c r="S984" t="inlineStr">
        <is>
          <t>n.a.</t>
        </is>
      </c>
      <c r="T984" s="6" t="n"/>
      <c r="U984" s="6" t="n"/>
      <c r="V984" t="n">
        <v>0</v>
      </c>
      <c r="W984" t="n">
        <v>3</v>
      </c>
      <c r="X984" s="6" t="n"/>
      <c r="Z984" s="6" t="n">
        <v>46203</v>
      </c>
      <c r="AA984" t="inlineStr">
        <is>
          <t>n.a.</t>
        </is>
      </c>
      <c r="AB984" s="6" t="n">
        <v>46295</v>
      </c>
      <c r="AC984" t="inlineStr"/>
      <c r="AD984" s="6" t="n">
        <v>46142</v>
      </c>
    </row>
    <row r="985">
      <c r="A985" t="inlineStr">
        <is>
          <t>V300052</t>
        </is>
      </c>
      <c r="B985" t="inlineStr">
        <is>
          <t>2023-0026-1</t>
        </is>
      </c>
      <c r="C985" t="n">
        <v>9</v>
      </c>
      <c r="D985" t="inlineStr">
        <is>
          <t>37 80 4564 615-5</t>
        </is>
      </c>
      <c r="E985" t="inlineStr">
        <is>
          <t>EWG Rail Zrt.</t>
        </is>
      </c>
      <c r="F985" t="inlineStr">
        <is>
          <t>IGA</t>
        </is>
      </c>
      <c r="G985" t="inlineStr">
        <is>
          <t>60' CW</t>
        </is>
      </c>
      <c r="H985" t="n">
        <v>0</v>
      </c>
      <c r="I985" s="6" t="n">
        <v>0</v>
      </c>
      <c r="J985" s="6" t="n">
        <v>0</v>
      </c>
      <c r="K985" t="inlineStr">
        <is>
          <t>run_initial</t>
        </is>
      </c>
      <c r="L985" s="6" t="n">
        <v>45740</v>
      </c>
      <c r="M985" s="6" t="n">
        <v>46295</v>
      </c>
      <c r="N985" t="n">
        <v>606</v>
      </c>
      <c r="O985" s="6" t="n">
        <v>46295</v>
      </c>
      <c r="S985" t="inlineStr">
        <is>
          <t>n.a.</t>
        </is>
      </c>
      <c r="T985" s="6" t="n"/>
      <c r="U985" s="6" t="n"/>
      <c r="V985" t="n">
        <v>0</v>
      </c>
      <c r="W985" t="n">
        <v>3</v>
      </c>
      <c r="X985" s="6" t="n"/>
      <c r="Z985" s="6" t="n">
        <v>46203</v>
      </c>
      <c r="AA985" t="inlineStr">
        <is>
          <t>n.a.</t>
        </is>
      </c>
      <c r="AB985" s="6" t="n">
        <v>46295</v>
      </c>
      <c r="AC985" t="inlineStr"/>
      <c r="AD985" s="6" t="n">
        <v>46142</v>
      </c>
    </row>
    <row r="986">
      <c r="A986" t="inlineStr">
        <is>
          <t>V300052</t>
        </is>
      </c>
      <c r="B986" t="inlineStr">
        <is>
          <t>2023-0026-1</t>
        </is>
      </c>
      <c r="C986" t="n">
        <v>10</v>
      </c>
      <c r="D986" t="inlineStr">
        <is>
          <t>37 80 4564 616-3</t>
        </is>
      </c>
      <c r="E986" t="inlineStr">
        <is>
          <t>EWG Rail Zrt.</t>
        </is>
      </c>
      <c r="F986" t="inlineStr">
        <is>
          <t>IGA</t>
        </is>
      </c>
      <c r="G986" t="inlineStr">
        <is>
          <t>60' CW</t>
        </is>
      </c>
      <c r="H986" t="n">
        <v>0</v>
      </c>
      <c r="I986" s="6" t="n">
        <v>0</v>
      </c>
      <c r="J986" s="6" t="n">
        <v>0</v>
      </c>
      <c r="K986" t="inlineStr">
        <is>
          <t>run_initial</t>
        </is>
      </c>
      <c r="L986" s="6" t="n">
        <v>45740</v>
      </c>
      <c r="M986" s="6" t="n">
        <v>46295</v>
      </c>
      <c r="N986" t="n">
        <v>606</v>
      </c>
      <c r="O986" s="6" t="n">
        <v>46295</v>
      </c>
      <c r="S986" t="inlineStr">
        <is>
          <t>n.a.</t>
        </is>
      </c>
      <c r="T986" s="6" t="n"/>
      <c r="U986" s="6" t="n"/>
      <c r="V986" t="n">
        <v>0</v>
      </c>
      <c r="W986" t="n">
        <v>3</v>
      </c>
      <c r="X986" s="6" t="n"/>
      <c r="Z986" s="6" t="n">
        <v>46203</v>
      </c>
      <c r="AA986" t="inlineStr">
        <is>
          <t>n.a.</t>
        </is>
      </c>
      <c r="AB986" s="6" t="n">
        <v>46295</v>
      </c>
      <c r="AC986" t="inlineStr"/>
      <c r="AD986" s="6" t="n">
        <v>46142</v>
      </c>
    </row>
    <row r="987">
      <c r="A987" t="inlineStr">
        <is>
          <t>V300052</t>
        </is>
      </c>
      <c r="B987" t="inlineStr">
        <is>
          <t>2023-0026-1</t>
        </is>
      </c>
      <c r="C987" t="n">
        <v>11</v>
      </c>
      <c r="D987" t="inlineStr">
        <is>
          <t>37 80 4564 617-1</t>
        </is>
      </c>
      <c r="E987" t="inlineStr">
        <is>
          <t>EWG Rail Zrt.</t>
        </is>
      </c>
      <c r="F987" t="inlineStr">
        <is>
          <t>IGA</t>
        </is>
      </c>
      <c r="G987" t="inlineStr">
        <is>
          <t>60' CW</t>
        </is>
      </c>
      <c r="H987" t="n">
        <v>0</v>
      </c>
      <c r="I987" s="6" t="n">
        <v>0</v>
      </c>
      <c r="J987" s="6" t="n">
        <v>0</v>
      </c>
      <c r="K987" t="inlineStr">
        <is>
          <t>run_initial</t>
        </is>
      </c>
      <c r="L987" s="6" t="n">
        <v>45740</v>
      </c>
      <c r="M987" s="6" t="n">
        <v>46295</v>
      </c>
      <c r="N987" t="n">
        <v>606</v>
      </c>
      <c r="O987" s="6" t="n">
        <v>46295</v>
      </c>
      <c r="S987" t="inlineStr">
        <is>
          <t>n.a.</t>
        </is>
      </c>
      <c r="T987" s="6" t="n"/>
      <c r="U987" s="6" t="n"/>
      <c r="V987" t="n">
        <v>0</v>
      </c>
      <c r="W987" t="n">
        <v>3</v>
      </c>
      <c r="X987" s="6" t="n"/>
      <c r="Z987" s="6" t="n">
        <v>46203</v>
      </c>
      <c r="AA987" t="inlineStr">
        <is>
          <t>n.a.</t>
        </is>
      </c>
      <c r="AB987" s="6" t="n">
        <v>46295</v>
      </c>
      <c r="AC987" t="inlineStr"/>
      <c r="AD987" s="6" t="n">
        <v>46142</v>
      </c>
    </row>
    <row r="988">
      <c r="A988" t="inlineStr">
        <is>
          <t>V300052</t>
        </is>
      </c>
      <c r="B988" t="inlineStr">
        <is>
          <t>2023-0026-1</t>
        </is>
      </c>
      <c r="C988" t="n">
        <v>12</v>
      </c>
      <c r="D988" t="inlineStr">
        <is>
          <t>37 80 4564 618-9</t>
        </is>
      </c>
      <c r="E988" t="inlineStr">
        <is>
          <t>EWG Rail Zrt.</t>
        </is>
      </c>
      <c r="F988" t="inlineStr">
        <is>
          <t>IGA</t>
        </is>
      </c>
      <c r="G988" t="inlineStr">
        <is>
          <t>60' CW</t>
        </is>
      </c>
      <c r="H988" t="n">
        <v>0</v>
      </c>
      <c r="I988" s="6" t="n">
        <v>0</v>
      </c>
      <c r="J988" s="6" t="n">
        <v>0</v>
      </c>
      <c r="K988" t="inlineStr">
        <is>
          <t>run_initial</t>
        </is>
      </c>
      <c r="L988" s="6" t="n">
        <v>45740</v>
      </c>
      <c r="M988" s="6" t="n">
        <v>46295</v>
      </c>
      <c r="N988" t="n">
        <v>606</v>
      </c>
      <c r="O988" s="6" t="n">
        <v>46295</v>
      </c>
      <c r="S988" t="inlineStr">
        <is>
          <t>n.a.</t>
        </is>
      </c>
      <c r="T988" s="6" t="n"/>
      <c r="U988" s="6" t="n"/>
      <c r="V988" t="n">
        <v>0</v>
      </c>
      <c r="W988" t="n">
        <v>3</v>
      </c>
      <c r="X988" s="6" t="n"/>
      <c r="Z988" s="6" t="n">
        <v>46203</v>
      </c>
      <c r="AA988" t="inlineStr">
        <is>
          <t>n.a.</t>
        </is>
      </c>
      <c r="AB988" s="6" t="n">
        <v>46295</v>
      </c>
      <c r="AC988" t="inlineStr"/>
      <c r="AD988" s="6" t="n">
        <v>46142</v>
      </c>
    </row>
    <row r="989">
      <c r="A989" t="inlineStr">
        <is>
          <t>V300052</t>
        </is>
      </c>
      <c r="B989" t="inlineStr">
        <is>
          <t>2023-0026-1</t>
        </is>
      </c>
      <c r="C989" t="n">
        <v>13</v>
      </c>
      <c r="D989" t="inlineStr">
        <is>
          <t>37 80 4564 677-5</t>
        </is>
      </c>
      <c r="E989" t="inlineStr">
        <is>
          <t>EWG Rail Zrt.</t>
        </is>
      </c>
      <c r="F989" t="inlineStr">
        <is>
          <t>IGA</t>
        </is>
      </c>
      <c r="G989" t="inlineStr">
        <is>
          <t>60' CW</t>
        </is>
      </c>
      <c r="H989" t="n">
        <v>0</v>
      </c>
      <c r="I989" s="6" t="n">
        <v>0</v>
      </c>
      <c r="J989" s="6" t="n">
        <v>0</v>
      </c>
      <c r="K989" t="inlineStr">
        <is>
          <t>run_initial</t>
        </is>
      </c>
      <c r="L989" s="6" t="n">
        <v>45740</v>
      </c>
      <c r="M989" s="6" t="n">
        <v>46295</v>
      </c>
      <c r="N989" t="n">
        <v>606</v>
      </c>
      <c r="O989" s="6" t="n">
        <v>46295</v>
      </c>
      <c r="S989" t="inlineStr">
        <is>
          <t>n.a.</t>
        </is>
      </c>
      <c r="T989" s="6" t="n"/>
      <c r="U989" s="6" t="n"/>
      <c r="V989" t="n">
        <v>0</v>
      </c>
      <c r="W989" t="n">
        <v>3</v>
      </c>
      <c r="X989" s="6" t="n"/>
      <c r="Z989" s="6" t="n">
        <v>46203</v>
      </c>
      <c r="AA989" t="inlineStr">
        <is>
          <t>n.a.</t>
        </is>
      </c>
      <c r="AB989" s="6" t="n">
        <v>46295</v>
      </c>
      <c r="AC989" t="inlineStr"/>
      <c r="AD989" s="6" t="n">
        <v>46142</v>
      </c>
    </row>
    <row r="990">
      <c r="A990" t="inlineStr">
        <is>
          <t>V300052</t>
        </is>
      </c>
      <c r="B990" t="inlineStr">
        <is>
          <t>2023-0026-1</t>
        </is>
      </c>
      <c r="C990" t="n">
        <v>14</v>
      </c>
      <c r="D990" t="inlineStr">
        <is>
          <t>37 80 4565 504-0</t>
        </is>
      </c>
      <c r="E990" t="inlineStr">
        <is>
          <t>EWG Rail Zrt.</t>
        </is>
      </c>
      <c r="F990" t="inlineStr">
        <is>
          <t>IGA</t>
        </is>
      </c>
      <c r="G990" t="inlineStr">
        <is>
          <t>60' CW</t>
        </is>
      </c>
      <c r="H990" t="n">
        <v>0</v>
      </c>
      <c r="I990" s="6" t="n">
        <v>0</v>
      </c>
      <c r="J990" s="6" t="n">
        <v>0</v>
      </c>
      <c r="K990" t="inlineStr">
        <is>
          <t>run_initial</t>
        </is>
      </c>
      <c r="L990" s="6" t="n">
        <v>45740</v>
      </c>
      <c r="M990" s="6" t="n">
        <v>46295</v>
      </c>
      <c r="N990" t="n">
        <v>606</v>
      </c>
      <c r="O990" s="6" t="n">
        <v>46295</v>
      </c>
      <c r="S990" t="inlineStr">
        <is>
          <t>n.a.</t>
        </is>
      </c>
      <c r="T990" s="6" t="n"/>
      <c r="U990" s="6" t="n"/>
      <c r="V990" t="n">
        <v>0</v>
      </c>
      <c r="W990" t="n">
        <v>3</v>
      </c>
      <c r="X990" s="6" t="n"/>
      <c r="Z990" s="6" t="n">
        <v>46203</v>
      </c>
      <c r="AA990" t="inlineStr">
        <is>
          <t>n.a.</t>
        </is>
      </c>
      <c r="AB990" s="6" t="n">
        <v>46295</v>
      </c>
      <c r="AC990" t="inlineStr"/>
      <c r="AD990" s="6" t="n">
        <v>46142</v>
      </c>
    </row>
    <row r="991">
      <c r="A991" t="inlineStr">
        <is>
          <t>V300052</t>
        </is>
      </c>
      <c r="B991" t="inlineStr">
        <is>
          <t>2023-0026-1</t>
        </is>
      </c>
      <c r="C991" t="n">
        <v>15</v>
      </c>
      <c r="D991" t="inlineStr">
        <is>
          <t>37 80 4565 508-1</t>
        </is>
      </c>
      <c r="E991" t="inlineStr">
        <is>
          <t>EWG Rail Zrt.</t>
        </is>
      </c>
      <c r="F991" t="inlineStr">
        <is>
          <t>IGA</t>
        </is>
      </c>
      <c r="G991" t="inlineStr">
        <is>
          <t>60' CW</t>
        </is>
      </c>
      <c r="H991" t="n">
        <v>0</v>
      </c>
      <c r="I991" s="6" t="n">
        <v>0</v>
      </c>
      <c r="J991" s="6" t="n">
        <v>0</v>
      </c>
      <c r="K991" t="inlineStr">
        <is>
          <t>run_initial</t>
        </is>
      </c>
      <c r="L991" s="6" t="n">
        <v>45740</v>
      </c>
      <c r="M991" s="6" t="n">
        <v>46295</v>
      </c>
      <c r="N991" t="n">
        <v>606</v>
      </c>
      <c r="O991" s="6" t="n">
        <v>46295</v>
      </c>
      <c r="S991" t="inlineStr">
        <is>
          <t>n.a.</t>
        </is>
      </c>
      <c r="T991" s="6" t="n"/>
      <c r="U991" s="6" t="n"/>
      <c r="V991" t="n">
        <v>0</v>
      </c>
      <c r="W991" t="n">
        <v>3</v>
      </c>
      <c r="X991" s="6" t="n"/>
      <c r="Z991" s="6" t="n">
        <v>46203</v>
      </c>
      <c r="AA991" t="inlineStr">
        <is>
          <t>n.a.</t>
        </is>
      </c>
      <c r="AB991" s="6" t="n">
        <v>46295</v>
      </c>
      <c r="AC991" t="inlineStr"/>
      <c r="AD991" s="6" t="n">
        <v>46142</v>
      </c>
    </row>
    <row r="992">
      <c r="A992" t="inlineStr">
        <is>
          <t>V300052</t>
        </is>
      </c>
      <c r="B992" t="inlineStr">
        <is>
          <t>2023-0026-1</t>
        </is>
      </c>
      <c r="C992" t="n">
        <v>16</v>
      </c>
      <c r="D992" t="inlineStr">
        <is>
          <t>37 80 4565 510-7</t>
        </is>
      </c>
      <c r="E992" t="inlineStr">
        <is>
          <t>EWG Rail Zrt.</t>
        </is>
      </c>
      <c r="F992" t="inlineStr">
        <is>
          <t>IGA</t>
        </is>
      </c>
      <c r="G992" t="inlineStr">
        <is>
          <t>60' CW</t>
        </is>
      </c>
      <c r="H992" t="n">
        <v>0</v>
      </c>
      <c r="I992" s="6" t="n">
        <v>0</v>
      </c>
      <c r="J992" s="6" t="n">
        <v>0</v>
      </c>
      <c r="K992" t="inlineStr">
        <is>
          <t>run_initial</t>
        </is>
      </c>
      <c r="L992" s="6" t="n">
        <v>45740</v>
      </c>
      <c r="M992" s="6" t="n">
        <v>46295</v>
      </c>
      <c r="N992" t="n">
        <v>606</v>
      </c>
      <c r="O992" s="6" t="n">
        <v>46295</v>
      </c>
      <c r="S992" t="inlineStr">
        <is>
          <t>n.a.</t>
        </is>
      </c>
      <c r="T992" s="6" t="n"/>
      <c r="U992" s="6" t="n"/>
      <c r="V992" t="n">
        <v>0</v>
      </c>
      <c r="W992" t="n">
        <v>3</v>
      </c>
      <c r="X992" s="6" t="n"/>
      <c r="Z992" s="6" t="n">
        <v>46203</v>
      </c>
      <c r="AA992" t="inlineStr">
        <is>
          <t>n.a.</t>
        </is>
      </c>
      <c r="AB992" s="6" t="n">
        <v>46295</v>
      </c>
      <c r="AC992" t="inlineStr"/>
      <c r="AD992" s="6" t="n">
        <v>46142</v>
      </c>
    </row>
    <row r="993">
      <c r="A993" t="inlineStr">
        <is>
          <t>V300052</t>
        </is>
      </c>
      <c r="B993" t="inlineStr">
        <is>
          <t>2023-0026-1</t>
        </is>
      </c>
      <c r="C993" t="n">
        <v>17</v>
      </c>
      <c r="D993" t="inlineStr">
        <is>
          <t>37 80 4565 511-5</t>
        </is>
      </c>
      <c r="E993" t="inlineStr">
        <is>
          <t>EWG Rail Zrt.</t>
        </is>
      </c>
      <c r="F993" t="inlineStr">
        <is>
          <t>IGA</t>
        </is>
      </c>
      <c r="G993" t="inlineStr">
        <is>
          <t>60' CW</t>
        </is>
      </c>
      <c r="H993" t="n">
        <v>0</v>
      </c>
      <c r="I993" s="6" t="n">
        <v>0</v>
      </c>
      <c r="J993" s="6" t="n">
        <v>0</v>
      </c>
      <c r="K993" t="inlineStr">
        <is>
          <t>run_initial</t>
        </is>
      </c>
      <c r="L993" s="6" t="n">
        <v>45740</v>
      </c>
      <c r="M993" s="6" t="n">
        <v>46295</v>
      </c>
      <c r="N993" t="n">
        <v>606</v>
      </c>
      <c r="O993" s="6" t="n">
        <v>46295</v>
      </c>
      <c r="S993" t="inlineStr">
        <is>
          <t>n.a.</t>
        </is>
      </c>
      <c r="T993" s="6" t="n"/>
      <c r="U993" s="6" t="n"/>
      <c r="V993" t="n">
        <v>0</v>
      </c>
      <c r="W993" t="n">
        <v>3</v>
      </c>
      <c r="X993" s="6" t="n"/>
      <c r="Z993" s="6" t="n">
        <v>46203</v>
      </c>
      <c r="AA993" t="inlineStr">
        <is>
          <t>n.a.</t>
        </is>
      </c>
      <c r="AB993" s="6" t="n">
        <v>46295</v>
      </c>
      <c r="AC993" t="inlineStr"/>
      <c r="AD993" s="6" t="n">
        <v>46142</v>
      </c>
    </row>
    <row r="994">
      <c r="A994" t="inlineStr">
        <is>
          <t>V300052</t>
        </is>
      </c>
      <c r="B994" t="inlineStr">
        <is>
          <t>2023-0026-1</t>
        </is>
      </c>
      <c r="C994" t="n">
        <v>18</v>
      </c>
      <c r="D994" t="inlineStr">
        <is>
          <t>37 80 4565 512-3</t>
        </is>
      </c>
      <c r="E994" t="inlineStr">
        <is>
          <t>EWG Rail Zrt.</t>
        </is>
      </c>
      <c r="F994" t="inlineStr">
        <is>
          <t>IGA</t>
        </is>
      </c>
      <c r="G994" t="inlineStr">
        <is>
          <t>60' CW</t>
        </is>
      </c>
      <c r="H994" t="n">
        <v>0</v>
      </c>
      <c r="I994" s="6" t="n">
        <v>0</v>
      </c>
      <c r="J994" s="6" t="n">
        <v>0</v>
      </c>
      <c r="K994" t="inlineStr">
        <is>
          <t>run_initial</t>
        </is>
      </c>
      <c r="L994" s="6" t="n">
        <v>45740</v>
      </c>
      <c r="M994" s="6" t="n">
        <v>46295</v>
      </c>
      <c r="N994" t="n">
        <v>606</v>
      </c>
      <c r="O994" s="6" t="n">
        <v>46295</v>
      </c>
      <c r="S994" t="inlineStr">
        <is>
          <t>n.a.</t>
        </is>
      </c>
      <c r="T994" s="6" t="n"/>
      <c r="U994" s="6" t="n"/>
      <c r="V994" t="n">
        <v>0</v>
      </c>
      <c r="W994" t="n">
        <v>3</v>
      </c>
      <c r="X994" s="6" t="n"/>
      <c r="Z994" s="6" t="n">
        <v>46203</v>
      </c>
      <c r="AA994" t="inlineStr">
        <is>
          <t>n.a.</t>
        </is>
      </c>
      <c r="AB994" s="6" t="n">
        <v>46295</v>
      </c>
      <c r="AC994" t="inlineStr"/>
      <c r="AD994" s="6" t="n">
        <v>46142</v>
      </c>
    </row>
    <row r="995">
      <c r="A995" t="inlineStr">
        <is>
          <t>V300052</t>
        </is>
      </c>
      <c r="B995" t="inlineStr">
        <is>
          <t>2023-0026-1</t>
        </is>
      </c>
      <c r="C995" t="n">
        <v>19</v>
      </c>
      <c r="D995" t="inlineStr">
        <is>
          <t>37 80 4565 538-8</t>
        </is>
      </c>
      <c r="E995" t="inlineStr">
        <is>
          <t>EWG Rail Zrt.</t>
        </is>
      </c>
      <c r="F995" t="inlineStr">
        <is>
          <t>IGA</t>
        </is>
      </c>
      <c r="G995" t="inlineStr">
        <is>
          <t>60' CW</t>
        </is>
      </c>
      <c r="H995" t="n">
        <v>0</v>
      </c>
      <c r="I995" s="6" t="n">
        <v>0</v>
      </c>
      <c r="J995" s="6" t="n">
        <v>0</v>
      </c>
      <c r="K995" t="inlineStr">
        <is>
          <t>run_initial</t>
        </is>
      </c>
      <c r="L995" s="6" t="n">
        <v>45740</v>
      </c>
      <c r="M995" s="6" t="n">
        <v>46295</v>
      </c>
      <c r="N995" t="n">
        <v>606</v>
      </c>
      <c r="O995" s="6" t="n">
        <v>46295</v>
      </c>
      <c r="S995" t="inlineStr">
        <is>
          <t>n.a.</t>
        </is>
      </c>
      <c r="T995" s="6" t="n"/>
      <c r="U995" s="6" t="n"/>
      <c r="V995" t="n">
        <v>0</v>
      </c>
      <c r="W995" t="n">
        <v>3</v>
      </c>
      <c r="X995" s="6" t="n"/>
      <c r="Z995" s="6" t="n">
        <v>46203</v>
      </c>
      <c r="AA995" t="inlineStr">
        <is>
          <t>n.a.</t>
        </is>
      </c>
      <c r="AB995" s="6" t="n">
        <v>46295</v>
      </c>
      <c r="AC995" t="inlineStr"/>
      <c r="AD995" s="6" t="n">
        <v>46142</v>
      </c>
    </row>
    <row r="996">
      <c r="A996" t="inlineStr">
        <is>
          <t>V300052</t>
        </is>
      </c>
      <c r="B996" t="inlineStr">
        <is>
          <t>2023-0026-1</t>
        </is>
      </c>
      <c r="C996" t="n">
        <v>20</v>
      </c>
      <c r="D996" t="inlineStr">
        <is>
          <t>37 80 4565 539-6</t>
        </is>
      </c>
      <c r="E996" t="inlineStr">
        <is>
          <t>EWG Rail Zrt.</t>
        </is>
      </c>
      <c r="F996" t="inlineStr">
        <is>
          <t>IGA</t>
        </is>
      </c>
      <c r="G996" t="inlineStr">
        <is>
          <t>60' CW</t>
        </is>
      </c>
      <c r="H996" t="n">
        <v>0</v>
      </c>
      <c r="I996" s="6" t="n">
        <v>0</v>
      </c>
      <c r="J996" s="6" t="n">
        <v>0</v>
      </c>
      <c r="K996" t="inlineStr">
        <is>
          <t>run_initial</t>
        </is>
      </c>
      <c r="L996" s="6" t="n">
        <v>45740</v>
      </c>
      <c r="M996" s="6" t="n">
        <v>46295</v>
      </c>
      <c r="N996" t="n">
        <v>606</v>
      </c>
      <c r="O996" s="6" t="n">
        <v>46295</v>
      </c>
      <c r="S996" t="inlineStr">
        <is>
          <t>n.a.</t>
        </is>
      </c>
      <c r="T996" s="6" t="n"/>
      <c r="U996" s="6" t="n"/>
      <c r="V996" t="n">
        <v>0</v>
      </c>
      <c r="W996" t="n">
        <v>3</v>
      </c>
      <c r="X996" s="6" t="n"/>
      <c r="Z996" s="6" t="n">
        <v>46203</v>
      </c>
      <c r="AA996" t="inlineStr">
        <is>
          <t>n.a.</t>
        </is>
      </c>
      <c r="AB996" s="6" t="n">
        <v>46295</v>
      </c>
      <c r="AC996" t="inlineStr"/>
      <c r="AD996" s="6" t="n">
        <v>46142</v>
      </c>
    </row>
    <row r="997">
      <c r="A997" t="inlineStr">
        <is>
          <t>V300052</t>
        </is>
      </c>
      <c r="B997" t="inlineStr">
        <is>
          <t>2023-0026-1</t>
        </is>
      </c>
      <c r="C997" t="n">
        <v>21</v>
      </c>
      <c r="D997" t="inlineStr">
        <is>
          <t>37 80 4565 545-3</t>
        </is>
      </c>
      <c r="E997" t="inlineStr">
        <is>
          <t>EWG Rail Zrt.</t>
        </is>
      </c>
      <c r="F997" t="inlineStr">
        <is>
          <t>IGA</t>
        </is>
      </c>
      <c r="G997" t="inlineStr">
        <is>
          <t>60' CW</t>
        </is>
      </c>
      <c r="H997" t="n">
        <v>0</v>
      </c>
      <c r="I997" s="6" t="n">
        <v>0</v>
      </c>
      <c r="J997" s="6" t="n">
        <v>0</v>
      </c>
      <c r="K997" t="inlineStr">
        <is>
          <t>run_initial</t>
        </is>
      </c>
      <c r="L997" s="6" t="n">
        <v>45740</v>
      </c>
      <c r="M997" s="6" t="n">
        <v>46295</v>
      </c>
      <c r="N997" t="n">
        <v>606</v>
      </c>
      <c r="O997" s="6" t="n">
        <v>46295</v>
      </c>
      <c r="S997" t="inlineStr">
        <is>
          <t>n.a.</t>
        </is>
      </c>
      <c r="T997" s="6" t="n"/>
      <c r="U997" s="6" t="n"/>
      <c r="V997" t="n">
        <v>0</v>
      </c>
      <c r="W997" t="n">
        <v>3</v>
      </c>
      <c r="X997" s="6" t="n"/>
      <c r="Z997" s="6" t="n">
        <v>46203</v>
      </c>
      <c r="AA997" t="inlineStr">
        <is>
          <t>n.a.</t>
        </is>
      </c>
      <c r="AB997" s="6" t="n">
        <v>46295</v>
      </c>
      <c r="AC997" t="inlineStr"/>
      <c r="AD997" s="6" t="n">
        <v>46142</v>
      </c>
    </row>
    <row r="998">
      <c r="A998" t="inlineStr">
        <is>
          <t>V300052</t>
        </is>
      </c>
      <c r="B998" t="inlineStr">
        <is>
          <t>2023-0026-1</t>
        </is>
      </c>
      <c r="C998" t="n">
        <v>22</v>
      </c>
      <c r="D998" t="inlineStr">
        <is>
          <t>37 80 4565 547-9</t>
        </is>
      </c>
      <c r="E998" t="inlineStr">
        <is>
          <t>EWG Rail Zrt.</t>
        </is>
      </c>
      <c r="F998" t="inlineStr">
        <is>
          <t>IGA</t>
        </is>
      </c>
      <c r="G998" t="inlineStr">
        <is>
          <t>60' CW</t>
        </is>
      </c>
      <c r="H998" t="n">
        <v>0</v>
      </c>
      <c r="I998" s="6" t="n">
        <v>0</v>
      </c>
      <c r="J998" s="6" t="n">
        <v>0</v>
      </c>
      <c r="K998" t="inlineStr">
        <is>
          <t>run_initial</t>
        </is>
      </c>
      <c r="L998" s="6" t="n">
        <v>45740</v>
      </c>
      <c r="M998" s="6" t="n">
        <v>46295</v>
      </c>
      <c r="N998" t="n">
        <v>606</v>
      </c>
      <c r="O998" s="6" t="n">
        <v>46295</v>
      </c>
      <c r="S998" t="inlineStr">
        <is>
          <t>n.a.</t>
        </is>
      </c>
      <c r="T998" s="6" t="n"/>
      <c r="U998" s="6" t="n"/>
      <c r="V998" t="n">
        <v>0</v>
      </c>
      <c r="W998" t="n">
        <v>3</v>
      </c>
      <c r="X998" s="6" t="n"/>
      <c r="Z998" s="6" t="n">
        <v>46203</v>
      </c>
      <c r="AA998" t="inlineStr">
        <is>
          <t>n.a.</t>
        </is>
      </c>
      <c r="AB998" s="6" t="n">
        <v>46295</v>
      </c>
      <c r="AC998" t="inlineStr"/>
      <c r="AD998" s="6" t="n">
        <v>46142</v>
      </c>
    </row>
    <row r="999">
      <c r="A999" t="inlineStr">
        <is>
          <t>V300052</t>
        </is>
      </c>
      <c r="B999" t="inlineStr">
        <is>
          <t>2023-0026-1</t>
        </is>
      </c>
      <c r="C999" t="n">
        <v>23</v>
      </c>
      <c r="D999" t="inlineStr">
        <is>
          <t>37 80 4565 552-9</t>
        </is>
      </c>
      <c r="E999" t="inlineStr">
        <is>
          <t>EWG Rail Zrt.</t>
        </is>
      </c>
      <c r="F999" t="inlineStr">
        <is>
          <t>IGA</t>
        </is>
      </c>
      <c r="G999" t="inlineStr">
        <is>
          <t>60' CW</t>
        </is>
      </c>
      <c r="H999" t="n">
        <v>0</v>
      </c>
      <c r="I999" s="6" t="n">
        <v>0</v>
      </c>
      <c r="J999" s="6" t="n">
        <v>0</v>
      </c>
      <c r="K999" t="inlineStr">
        <is>
          <t>run_initial</t>
        </is>
      </c>
      <c r="L999" s="6" t="n">
        <v>45740</v>
      </c>
      <c r="M999" s="6" t="n">
        <v>46295</v>
      </c>
      <c r="N999" t="n">
        <v>606</v>
      </c>
      <c r="O999" s="6" t="n">
        <v>46295</v>
      </c>
      <c r="S999" t="inlineStr">
        <is>
          <t>n.a.</t>
        </is>
      </c>
      <c r="T999" s="6" t="n"/>
      <c r="U999" s="6" t="n"/>
      <c r="V999" t="n">
        <v>0</v>
      </c>
      <c r="W999" t="n">
        <v>3</v>
      </c>
      <c r="X999" s="6" t="n"/>
      <c r="Z999" s="6" t="n">
        <v>46203</v>
      </c>
      <c r="AA999" t="inlineStr">
        <is>
          <t>n.a.</t>
        </is>
      </c>
      <c r="AB999" s="6" t="n">
        <v>46295</v>
      </c>
      <c r="AC999" t="inlineStr"/>
      <c r="AD999" s="6" t="n">
        <v>46142</v>
      </c>
    </row>
    <row r="1000">
      <c r="A1000" t="inlineStr">
        <is>
          <t>V300052</t>
        </is>
      </c>
      <c r="B1000" t="inlineStr">
        <is>
          <t>2023-0026-1</t>
        </is>
      </c>
      <c r="C1000" t="n">
        <v>24</v>
      </c>
      <c r="D1000" t="inlineStr">
        <is>
          <t>37 80 4565 557-8</t>
        </is>
      </c>
      <c r="E1000" t="inlineStr">
        <is>
          <t>EWG Rail Zrt.</t>
        </is>
      </c>
      <c r="F1000" t="inlineStr">
        <is>
          <t>IGA</t>
        </is>
      </c>
      <c r="G1000" t="inlineStr">
        <is>
          <t>60' CW</t>
        </is>
      </c>
      <c r="H1000" t="n">
        <v>0</v>
      </c>
      <c r="I1000" s="6" t="n">
        <v>0</v>
      </c>
      <c r="J1000" s="6" t="n">
        <v>0</v>
      </c>
      <c r="K1000" t="inlineStr">
        <is>
          <t>run_initial</t>
        </is>
      </c>
      <c r="L1000" s="6" t="n">
        <v>45740</v>
      </c>
      <c r="M1000" s="6" t="n">
        <v>46295</v>
      </c>
      <c r="N1000" t="n">
        <v>606</v>
      </c>
      <c r="O1000" s="6" t="n">
        <v>46295</v>
      </c>
      <c r="S1000" t="inlineStr">
        <is>
          <t>n.a.</t>
        </is>
      </c>
      <c r="T1000" s="6" t="n"/>
      <c r="U1000" s="6" t="n"/>
      <c r="V1000" t="n">
        <v>0</v>
      </c>
      <c r="W1000" t="n">
        <v>3</v>
      </c>
      <c r="X1000" s="6" t="n"/>
      <c r="Z1000" s="6" t="n">
        <v>46203</v>
      </c>
      <c r="AA1000" t="inlineStr">
        <is>
          <t>n.a.</t>
        </is>
      </c>
      <c r="AB1000" s="6" t="n">
        <v>46295</v>
      </c>
      <c r="AC1000" t="inlineStr"/>
      <c r="AD1000" s="6" t="n">
        <v>46142</v>
      </c>
    </row>
    <row r="1001">
      <c r="A1001" t="inlineStr">
        <is>
          <t>V300052</t>
        </is>
      </c>
      <c r="B1001" t="inlineStr">
        <is>
          <t>2023-0026-1</t>
        </is>
      </c>
      <c r="C1001" t="n">
        <v>25</v>
      </c>
      <c r="D1001" t="inlineStr">
        <is>
          <t>37 80 4565 561-0</t>
        </is>
      </c>
      <c r="E1001" t="inlineStr">
        <is>
          <t>EWG Rail Zrt.</t>
        </is>
      </c>
      <c r="F1001" t="inlineStr">
        <is>
          <t>IGA</t>
        </is>
      </c>
      <c r="G1001" t="inlineStr">
        <is>
          <t>60' CW</t>
        </is>
      </c>
      <c r="H1001" t="n">
        <v>0</v>
      </c>
      <c r="I1001" s="6" t="n">
        <v>0</v>
      </c>
      <c r="J1001" s="6" t="n">
        <v>0</v>
      </c>
      <c r="K1001" t="inlineStr">
        <is>
          <t>run_initial</t>
        </is>
      </c>
      <c r="L1001" s="6" t="n">
        <v>45740</v>
      </c>
      <c r="M1001" s="6" t="n">
        <v>46295</v>
      </c>
      <c r="N1001" t="n">
        <v>606</v>
      </c>
      <c r="O1001" s="6" t="n">
        <v>46295</v>
      </c>
      <c r="S1001" t="inlineStr">
        <is>
          <t>n.a.</t>
        </is>
      </c>
      <c r="T1001" s="6" t="n"/>
      <c r="U1001" s="6" t="n"/>
      <c r="V1001" t="n">
        <v>0</v>
      </c>
      <c r="W1001" t="n">
        <v>3</v>
      </c>
      <c r="X1001" s="6" t="n"/>
      <c r="Z1001" s="6" t="n">
        <v>46203</v>
      </c>
      <c r="AA1001" t="inlineStr">
        <is>
          <t>n.a.</t>
        </is>
      </c>
      <c r="AB1001" s="6" t="n">
        <v>46295</v>
      </c>
      <c r="AC1001" t="inlineStr"/>
      <c r="AD1001" s="6" t="n">
        <v>46142</v>
      </c>
    </row>
    <row r="1002">
      <c r="A1002" t="inlineStr">
        <is>
          <t>V300052</t>
        </is>
      </c>
      <c r="B1002" t="inlineStr">
        <is>
          <t>2023-0026-1</t>
        </is>
      </c>
      <c r="C1002" t="n">
        <v>26</v>
      </c>
      <c r="D1002" t="inlineStr">
        <is>
          <t>37 80 4565 567-7</t>
        </is>
      </c>
      <c r="E1002" t="inlineStr">
        <is>
          <t>EWG Rail Zrt.</t>
        </is>
      </c>
      <c r="F1002" t="inlineStr">
        <is>
          <t>IGA</t>
        </is>
      </c>
      <c r="G1002" t="inlineStr">
        <is>
          <t>60' CW</t>
        </is>
      </c>
      <c r="H1002" t="n">
        <v>0</v>
      </c>
      <c r="I1002" s="6" t="n">
        <v>0</v>
      </c>
      <c r="J1002" s="6" t="n">
        <v>0</v>
      </c>
      <c r="K1002" t="inlineStr">
        <is>
          <t>run_initial</t>
        </is>
      </c>
      <c r="L1002" s="6" t="n">
        <v>45740</v>
      </c>
      <c r="M1002" s="6" t="n">
        <v>46295</v>
      </c>
      <c r="N1002" t="n">
        <v>606</v>
      </c>
      <c r="O1002" s="6" t="n">
        <v>46295</v>
      </c>
      <c r="S1002" t="inlineStr">
        <is>
          <t>n.a.</t>
        </is>
      </c>
      <c r="T1002" s="6" t="n"/>
      <c r="U1002" s="6" t="n"/>
      <c r="V1002" t="n">
        <v>0</v>
      </c>
      <c r="W1002" t="n">
        <v>3</v>
      </c>
      <c r="X1002" s="6" t="n"/>
      <c r="Z1002" s="6" t="n">
        <v>46203</v>
      </c>
      <c r="AA1002" t="inlineStr">
        <is>
          <t>n.a.</t>
        </is>
      </c>
      <c r="AB1002" s="6" t="n">
        <v>46295</v>
      </c>
      <c r="AC1002" t="inlineStr"/>
      <c r="AD1002" s="6" t="n">
        <v>46142</v>
      </c>
    </row>
    <row r="1003">
      <c r="A1003" t="inlineStr">
        <is>
          <t>V300052</t>
        </is>
      </c>
      <c r="B1003" t="inlineStr">
        <is>
          <t>2023-0026-1</t>
        </is>
      </c>
      <c r="C1003" t="n">
        <v>27</v>
      </c>
      <c r="D1003" t="inlineStr">
        <is>
          <t>37 80 4565 573-5</t>
        </is>
      </c>
      <c r="E1003" t="inlineStr">
        <is>
          <t>EWG Rail Zrt.</t>
        </is>
      </c>
      <c r="F1003" t="inlineStr">
        <is>
          <t>IGA</t>
        </is>
      </c>
      <c r="G1003" t="inlineStr">
        <is>
          <t>60' CW</t>
        </is>
      </c>
      <c r="H1003" t="n">
        <v>0</v>
      </c>
      <c r="I1003" s="6" t="n">
        <v>0</v>
      </c>
      <c r="J1003" s="6" t="n">
        <v>0</v>
      </c>
      <c r="K1003" t="inlineStr">
        <is>
          <t>run_initial</t>
        </is>
      </c>
      <c r="L1003" s="6" t="n">
        <v>45740</v>
      </c>
      <c r="M1003" s="6" t="n">
        <v>46295</v>
      </c>
      <c r="N1003" t="n">
        <v>606</v>
      </c>
      <c r="O1003" s="6" t="n">
        <v>46295</v>
      </c>
      <c r="S1003" t="inlineStr">
        <is>
          <t>n.a.</t>
        </is>
      </c>
      <c r="T1003" s="6" t="n"/>
      <c r="U1003" s="6" t="n"/>
      <c r="V1003" t="n">
        <v>0</v>
      </c>
      <c r="W1003" t="n">
        <v>3</v>
      </c>
      <c r="X1003" s="6" t="n"/>
      <c r="Z1003" s="6" t="n">
        <v>46203</v>
      </c>
      <c r="AA1003" t="inlineStr">
        <is>
          <t>n.a.</t>
        </is>
      </c>
      <c r="AB1003" s="6" t="n">
        <v>46295</v>
      </c>
      <c r="AC1003" t="inlineStr"/>
      <c r="AD1003" s="6" t="n">
        <v>46142</v>
      </c>
    </row>
    <row r="1004">
      <c r="A1004" t="inlineStr">
        <is>
          <t>V300052</t>
        </is>
      </c>
      <c r="B1004" t="inlineStr">
        <is>
          <t>2023-0026-1</t>
        </is>
      </c>
      <c r="C1004" t="n">
        <v>28</v>
      </c>
      <c r="D1004" t="inlineStr">
        <is>
          <t>37 80 4565 580-0</t>
        </is>
      </c>
      <c r="E1004" t="inlineStr">
        <is>
          <t>EWG Rail Zrt.</t>
        </is>
      </c>
      <c r="F1004" t="inlineStr">
        <is>
          <t>IGA</t>
        </is>
      </c>
      <c r="G1004" t="inlineStr">
        <is>
          <t>60' CW</t>
        </is>
      </c>
      <c r="H1004" t="n">
        <v>0</v>
      </c>
      <c r="I1004" s="6" t="n">
        <v>0</v>
      </c>
      <c r="J1004" s="6" t="n">
        <v>0</v>
      </c>
      <c r="K1004" t="inlineStr">
        <is>
          <t>run_initial</t>
        </is>
      </c>
      <c r="L1004" s="6" t="n">
        <v>45740</v>
      </c>
      <c r="M1004" s="6" t="n">
        <v>46295</v>
      </c>
      <c r="N1004" t="n">
        <v>606</v>
      </c>
      <c r="O1004" s="6" t="n">
        <v>46295</v>
      </c>
      <c r="S1004" t="inlineStr">
        <is>
          <t>n.a.</t>
        </is>
      </c>
      <c r="T1004" s="6" t="n"/>
      <c r="U1004" s="6" t="n"/>
      <c r="V1004" t="n">
        <v>0</v>
      </c>
      <c r="W1004" t="n">
        <v>3</v>
      </c>
      <c r="X1004" s="6" t="n"/>
      <c r="Z1004" s="6" t="n">
        <v>46203</v>
      </c>
      <c r="AA1004" t="inlineStr">
        <is>
          <t>n.a.</t>
        </is>
      </c>
      <c r="AB1004" s="6" t="n">
        <v>46295</v>
      </c>
      <c r="AC1004" t="inlineStr"/>
      <c r="AD1004" s="6" t="n">
        <v>46142</v>
      </c>
    </row>
    <row r="1005">
      <c r="A1005" t="inlineStr">
        <is>
          <t>V300052</t>
        </is>
      </c>
      <c r="B1005" t="inlineStr">
        <is>
          <t>2023-0026-1</t>
        </is>
      </c>
      <c r="C1005" t="n">
        <v>29</v>
      </c>
      <c r="D1005" t="inlineStr">
        <is>
          <t>37 80 4565 581-8</t>
        </is>
      </c>
      <c r="E1005" t="inlineStr">
        <is>
          <t>EWG Rail Zrt.</t>
        </is>
      </c>
      <c r="F1005" t="inlineStr">
        <is>
          <t>IGA</t>
        </is>
      </c>
      <c r="G1005" t="inlineStr">
        <is>
          <t>60' CW</t>
        </is>
      </c>
      <c r="H1005" t="n">
        <v>0</v>
      </c>
      <c r="I1005" s="6" t="n">
        <v>0</v>
      </c>
      <c r="J1005" s="6" t="n">
        <v>0</v>
      </c>
      <c r="K1005" t="inlineStr">
        <is>
          <t>run_initial</t>
        </is>
      </c>
      <c r="L1005" s="6" t="n">
        <v>45740</v>
      </c>
      <c r="M1005" s="6" t="n">
        <v>46295</v>
      </c>
      <c r="N1005" t="n">
        <v>606</v>
      </c>
      <c r="O1005" s="6" t="n">
        <v>46295</v>
      </c>
      <c r="S1005" t="inlineStr">
        <is>
          <t>n.a.</t>
        </is>
      </c>
      <c r="T1005" s="6" t="n"/>
      <c r="U1005" s="6" t="n"/>
      <c r="V1005" t="n">
        <v>0</v>
      </c>
      <c r="W1005" t="n">
        <v>3</v>
      </c>
      <c r="X1005" s="6" t="n"/>
      <c r="Z1005" s="6" t="n">
        <v>46203</v>
      </c>
      <c r="AA1005" t="inlineStr">
        <is>
          <t>n.a.</t>
        </is>
      </c>
      <c r="AB1005" s="6" t="n">
        <v>46295</v>
      </c>
      <c r="AC1005" t="inlineStr"/>
      <c r="AD1005" s="6" t="n">
        <v>46142</v>
      </c>
    </row>
    <row r="1006">
      <c r="A1006" t="inlineStr">
        <is>
          <t>V300052</t>
        </is>
      </c>
      <c r="B1006" t="inlineStr">
        <is>
          <t>2023-0026-1</t>
        </is>
      </c>
      <c r="C1006" t="n">
        <v>30</v>
      </c>
      <c r="D1006" t="inlineStr">
        <is>
          <t>37 80 4565 583-4</t>
        </is>
      </c>
      <c r="E1006" t="inlineStr">
        <is>
          <t>EWG Rail Zrt.</t>
        </is>
      </c>
      <c r="F1006" t="inlineStr">
        <is>
          <t>IGA</t>
        </is>
      </c>
      <c r="G1006" t="inlineStr">
        <is>
          <t>60' CW</t>
        </is>
      </c>
      <c r="H1006" t="n">
        <v>0</v>
      </c>
      <c r="I1006" s="6" t="n">
        <v>0</v>
      </c>
      <c r="J1006" s="6" t="n">
        <v>0</v>
      </c>
      <c r="K1006" t="inlineStr">
        <is>
          <t>run_initial</t>
        </is>
      </c>
      <c r="L1006" s="6" t="n">
        <v>45740</v>
      </c>
      <c r="M1006" s="6" t="n">
        <v>46295</v>
      </c>
      <c r="N1006" t="n">
        <v>606</v>
      </c>
      <c r="O1006" s="6" t="n">
        <v>46295</v>
      </c>
      <c r="S1006" t="inlineStr">
        <is>
          <t>n.a.</t>
        </is>
      </c>
      <c r="T1006" s="6" t="n"/>
      <c r="U1006" s="6" t="n"/>
      <c r="V1006" t="n">
        <v>0</v>
      </c>
      <c r="W1006" t="n">
        <v>3</v>
      </c>
      <c r="X1006" s="6" t="n"/>
      <c r="Z1006" s="6" t="n">
        <v>46203</v>
      </c>
      <c r="AA1006" t="inlineStr">
        <is>
          <t>n.a.</t>
        </is>
      </c>
      <c r="AB1006" s="6" t="n">
        <v>46295</v>
      </c>
      <c r="AC1006" t="inlineStr"/>
      <c r="AD1006" s="6" t="n">
        <v>46142</v>
      </c>
    </row>
    <row r="1007">
      <c r="A1007" t="inlineStr">
        <is>
          <t>V100049</t>
        </is>
      </c>
      <c r="B1007" t="inlineStr">
        <is>
          <t>2023-0035</t>
        </is>
      </c>
      <c r="C1007" t="n">
        <v>19</v>
      </c>
      <c r="D1007" t="inlineStr">
        <is>
          <t>37 80 4564 824-3</t>
        </is>
      </c>
      <c r="E1007" t="inlineStr">
        <is>
          <t>Grain Logistic Sp.z.o.o.</t>
        </is>
      </c>
      <c r="F1007" t="inlineStr">
        <is>
          <t>TNO</t>
        </is>
      </c>
      <c r="G1007" t="inlineStr">
        <is>
          <t>60' CW</t>
        </is>
      </c>
      <c r="H1007" t="n">
        <v>0</v>
      </c>
      <c r="I1007" s="6" t="n">
        <v>0</v>
      </c>
      <c r="J1007" s="6" t="n">
        <v>0</v>
      </c>
      <c r="K1007" t="inlineStr">
        <is>
          <t>terminated_duly</t>
        </is>
      </c>
      <c r="L1007" s="6" t="n">
        <v>45289</v>
      </c>
      <c r="M1007" s="6" t="n">
        <v>46081</v>
      </c>
      <c r="N1007" t="n">
        <v>801</v>
      </c>
      <c r="O1007" s="6" t="n">
        <v>46081</v>
      </c>
      <c r="S1007" t="inlineStr">
        <is>
          <t>n.a.</t>
        </is>
      </c>
      <c r="T1007" s="6" t="n"/>
      <c r="U1007" s="6" t="n"/>
      <c r="V1007" t="n">
        <v>0</v>
      </c>
      <c r="W1007" t="n">
        <v>3</v>
      </c>
      <c r="X1007" s="6" t="n"/>
      <c r="Z1007" s="6" t="n">
        <v>45989</v>
      </c>
      <c r="AA1007" t="inlineStr">
        <is>
          <t>n.a.</t>
        </is>
      </c>
      <c r="AB1007" s="6" t="n">
        <v>46081</v>
      </c>
      <c r="AC1007" t="inlineStr"/>
      <c r="AD1007" s="6" t="n">
        <v>45928</v>
      </c>
    </row>
    <row r="1008">
      <c r="A1008" t="inlineStr">
        <is>
          <t>V100049</t>
        </is>
      </c>
      <c r="B1008" t="inlineStr">
        <is>
          <t>2023-0035</t>
        </is>
      </c>
      <c r="C1008" t="n">
        <v>27</v>
      </c>
      <c r="D1008" t="inlineStr">
        <is>
          <t>37 80 4564 207-1</t>
        </is>
      </c>
      <c r="E1008" t="inlineStr">
        <is>
          <t>Grain Logistic Sp.z.o.o.</t>
        </is>
      </c>
      <c r="F1008" t="inlineStr">
        <is>
          <t>TNO</t>
        </is>
      </c>
      <c r="G1008" t="inlineStr">
        <is>
          <t>60' CW</t>
        </is>
      </c>
      <c r="H1008" t="n">
        <v>0</v>
      </c>
      <c r="I1008" s="6" t="n">
        <v>0</v>
      </c>
      <c r="J1008" s="6" t="n">
        <v>0</v>
      </c>
      <c r="K1008" t="inlineStr">
        <is>
          <t>terminated_duly</t>
        </is>
      </c>
      <c r="L1008" s="6" t="n">
        <v>45289</v>
      </c>
      <c r="M1008" s="6" t="n">
        <v>46081</v>
      </c>
      <c r="N1008" t="n">
        <v>801</v>
      </c>
      <c r="O1008" s="6" t="n">
        <v>46081</v>
      </c>
      <c r="S1008" t="inlineStr">
        <is>
          <t>n.a.</t>
        </is>
      </c>
      <c r="T1008" s="6" t="n"/>
      <c r="U1008" s="6" t="n"/>
      <c r="V1008" t="n">
        <v>0</v>
      </c>
      <c r="W1008" t="n">
        <v>3</v>
      </c>
      <c r="X1008" s="6" t="n"/>
      <c r="Z1008" s="6" t="n">
        <v>45989</v>
      </c>
      <c r="AA1008" t="inlineStr">
        <is>
          <t>n.a.</t>
        </is>
      </c>
      <c r="AB1008" s="6" t="n">
        <v>46081</v>
      </c>
      <c r="AC1008" t="inlineStr"/>
      <c r="AD1008" s="6" t="n">
        <v>45928</v>
      </c>
    </row>
    <row r="1009">
      <c r="A1009" t="inlineStr">
        <is>
          <t>V100049</t>
        </is>
      </c>
      <c r="B1009" t="inlineStr">
        <is>
          <t>2023-0035</t>
        </is>
      </c>
      <c r="C1009" t="n">
        <v>28</v>
      </c>
      <c r="D1009" t="inlineStr">
        <is>
          <t>37 80 4564 515-7</t>
        </is>
      </c>
      <c r="E1009" t="inlineStr">
        <is>
          <t>Grain Logistic Sp.z.o.o.</t>
        </is>
      </c>
      <c r="F1009" t="inlineStr">
        <is>
          <t>TNO</t>
        </is>
      </c>
      <c r="G1009" t="inlineStr">
        <is>
          <t>60' CW</t>
        </is>
      </c>
      <c r="H1009" t="n">
        <v>0</v>
      </c>
      <c r="I1009" s="6" t="n">
        <v>0</v>
      </c>
      <c r="J1009" s="6" t="n">
        <v>0</v>
      </c>
      <c r="K1009" t="inlineStr">
        <is>
          <t>terminated_duly</t>
        </is>
      </c>
      <c r="L1009" s="6" t="n">
        <v>45289</v>
      </c>
      <c r="M1009" s="6" t="n">
        <v>46081</v>
      </c>
      <c r="N1009" t="n">
        <v>801</v>
      </c>
      <c r="O1009" s="6" t="n">
        <v>46081</v>
      </c>
      <c r="S1009" t="inlineStr">
        <is>
          <t>n.a.</t>
        </is>
      </c>
      <c r="T1009" s="6" t="n"/>
      <c r="U1009" s="6" t="n"/>
      <c r="V1009" t="n">
        <v>0</v>
      </c>
      <c r="W1009" t="n">
        <v>3</v>
      </c>
      <c r="X1009" s="6" t="n"/>
      <c r="Z1009" s="6" t="n">
        <v>45989</v>
      </c>
      <c r="AA1009" t="inlineStr">
        <is>
          <t>n.a.</t>
        </is>
      </c>
      <c r="AB1009" s="6" t="n">
        <v>46081</v>
      </c>
      <c r="AC1009" t="inlineStr"/>
      <c r="AD1009" s="6" t="n">
        <v>45928</v>
      </c>
    </row>
    <row r="1010">
      <c r="A1010" t="inlineStr">
        <is>
          <t>V100049</t>
        </is>
      </c>
      <c r="B1010" t="inlineStr">
        <is>
          <t>2023-0035</t>
        </is>
      </c>
      <c r="C1010" t="n">
        <v>29</v>
      </c>
      <c r="D1010" t="inlineStr">
        <is>
          <t>37 80 4564 413-5</t>
        </is>
      </c>
      <c r="E1010" t="inlineStr">
        <is>
          <t>Grain Logistic Sp.z.o.o.</t>
        </is>
      </c>
      <c r="F1010" t="inlineStr">
        <is>
          <t>TNO</t>
        </is>
      </c>
      <c r="G1010" t="inlineStr">
        <is>
          <t>60' CW</t>
        </is>
      </c>
      <c r="H1010" t="n">
        <v>0</v>
      </c>
      <c r="I1010" s="6" t="n">
        <v>0</v>
      </c>
      <c r="J1010" s="6" t="n">
        <v>0</v>
      </c>
      <c r="K1010" t="inlineStr">
        <is>
          <t>terminated_duly</t>
        </is>
      </c>
      <c r="L1010" s="6" t="n">
        <v>45289</v>
      </c>
      <c r="M1010" s="6" t="n">
        <v>46081</v>
      </c>
      <c r="N1010" t="n">
        <v>801</v>
      </c>
      <c r="O1010" s="6" t="n">
        <v>46081</v>
      </c>
      <c r="S1010" t="inlineStr">
        <is>
          <t>n.a.</t>
        </is>
      </c>
      <c r="T1010" s="6" t="n"/>
      <c r="U1010" s="6" t="n"/>
      <c r="V1010" t="n">
        <v>0</v>
      </c>
      <c r="W1010" t="n">
        <v>3</v>
      </c>
      <c r="X1010" s="6" t="n"/>
      <c r="Z1010" s="6" t="n">
        <v>45989</v>
      </c>
      <c r="AA1010" t="inlineStr">
        <is>
          <t>n.a.</t>
        </is>
      </c>
      <c r="AB1010" s="6" t="n">
        <v>46081</v>
      </c>
      <c r="AC1010" t="inlineStr"/>
      <c r="AD1010" s="6" t="n">
        <v>45928</v>
      </c>
    </row>
    <row r="1011">
      <c r="A1011" t="inlineStr">
        <is>
          <t>V100049</t>
        </is>
      </c>
      <c r="B1011" t="inlineStr">
        <is>
          <t>2023-0035</t>
        </is>
      </c>
      <c r="C1011" t="n">
        <v>101</v>
      </c>
      <c r="D1011" t="inlineStr">
        <is>
          <t>37 80 4564 423-4</t>
        </is>
      </c>
      <c r="E1011" t="inlineStr">
        <is>
          <t>Grain Logistic Sp.z.o.o.</t>
        </is>
      </c>
      <c r="F1011" t="inlineStr">
        <is>
          <t>TNO</t>
        </is>
      </c>
      <c r="G1011" t="inlineStr">
        <is>
          <t>60' CW</t>
        </is>
      </c>
      <c r="H1011" t="n">
        <v>0</v>
      </c>
      <c r="I1011" s="6" t="n">
        <v>0</v>
      </c>
      <c r="J1011" s="6" t="n">
        <v>0</v>
      </c>
      <c r="K1011" t="inlineStr">
        <is>
          <t>terminated_duly</t>
        </is>
      </c>
      <c r="L1011" s="6" t="n">
        <v>45627</v>
      </c>
      <c r="M1011" s="6" t="n">
        <v>46081</v>
      </c>
      <c r="N1011" t="n">
        <v>801</v>
      </c>
      <c r="O1011" s="6" t="n">
        <v>46081</v>
      </c>
      <c r="S1011" t="inlineStr">
        <is>
          <t>n.a.</t>
        </is>
      </c>
      <c r="T1011" s="6" t="n"/>
      <c r="U1011" s="6" t="n"/>
      <c r="V1011" t="n">
        <v>0</v>
      </c>
      <c r="W1011" t="n">
        <v>3</v>
      </c>
      <c r="X1011" s="6" t="n"/>
      <c r="Z1011" s="6" t="n">
        <v>45989</v>
      </c>
      <c r="AA1011" t="inlineStr">
        <is>
          <t>n.a.</t>
        </is>
      </c>
      <c r="AB1011" s="6" t="n">
        <v>46081</v>
      </c>
      <c r="AC1011" t="inlineStr"/>
      <c r="AD1011" s="6" t="n">
        <v>45928</v>
      </c>
    </row>
    <row r="1012">
      <c r="A1012" t="inlineStr">
        <is>
          <t>V100049</t>
        </is>
      </c>
      <c r="B1012" t="inlineStr">
        <is>
          <t>2023-0035</t>
        </is>
      </c>
      <c r="C1012" t="n">
        <v>31</v>
      </c>
      <c r="D1012" t="inlineStr">
        <is>
          <t>37 80 4564 672-6</t>
        </is>
      </c>
      <c r="E1012" t="inlineStr">
        <is>
          <t>Grain Logistic Sp.z.o.o.</t>
        </is>
      </c>
      <c r="F1012" t="inlineStr">
        <is>
          <t>TNO</t>
        </is>
      </c>
      <c r="G1012" t="inlineStr">
        <is>
          <t>60' CW</t>
        </is>
      </c>
      <c r="H1012" t="n">
        <v>0</v>
      </c>
      <c r="I1012" s="6" t="n">
        <v>0</v>
      </c>
      <c r="J1012" s="6" t="n">
        <v>0</v>
      </c>
      <c r="K1012" t="inlineStr">
        <is>
          <t>terminated_duly</t>
        </is>
      </c>
      <c r="L1012" s="6" t="n">
        <v>45301</v>
      </c>
      <c r="M1012" s="6" t="n">
        <v>46081</v>
      </c>
      <c r="N1012" t="n">
        <v>801</v>
      </c>
      <c r="O1012" s="6" t="n">
        <v>46081</v>
      </c>
      <c r="S1012" t="inlineStr">
        <is>
          <t>n.a.</t>
        </is>
      </c>
      <c r="T1012" s="6" t="n"/>
      <c r="U1012" s="6" t="n"/>
      <c r="V1012" t="n">
        <v>0</v>
      </c>
      <c r="W1012" t="n">
        <v>3</v>
      </c>
      <c r="X1012" s="6" t="n"/>
      <c r="Z1012" s="6" t="n">
        <v>45989</v>
      </c>
      <c r="AA1012" t="inlineStr">
        <is>
          <t>n.a.</t>
        </is>
      </c>
      <c r="AB1012" s="6" t="n">
        <v>46081</v>
      </c>
      <c r="AC1012" t="inlineStr"/>
      <c r="AD1012" s="6" t="n">
        <v>45928</v>
      </c>
    </row>
    <row r="1013">
      <c r="A1013" t="inlineStr">
        <is>
          <t>V100049</t>
        </is>
      </c>
      <c r="B1013" t="inlineStr">
        <is>
          <t>2023-0035</t>
        </is>
      </c>
      <c r="C1013" t="n">
        <v>32</v>
      </c>
      <c r="D1013" t="inlineStr">
        <is>
          <t>37 80 4564 523-1</t>
        </is>
      </c>
      <c r="E1013" t="inlineStr">
        <is>
          <t>Grain Logistic Sp.z.o.o.</t>
        </is>
      </c>
      <c r="F1013" t="inlineStr">
        <is>
          <t>TNO</t>
        </is>
      </c>
      <c r="G1013" t="inlineStr">
        <is>
          <t>60' CW</t>
        </is>
      </c>
      <c r="H1013" t="n">
        <v>0</v>
      </c>
      <c r="I1013" s="6" t="n">
        <v>0</v>
      </c>
      <c r="J1013" s="6" t="n">
        <v>0</v>
      </c>
      <c r="K1013" t="inlineStr">
        <is>
          <t>terminated_duly</t>
        </is>
      </c>
      <c r="L1013" s="6" t="n">
        <v>45301</v>
      </c>
      <c r="M1013" s="6" t="n">
        <v>46081</v>
      </c>
      <c r="N1013" t="n">
        <v>801</v>
      </c>
      <c r="O1013" s="6" t="n">
        <v>46081</v>
      </c>
      <c r="S1013" t="inlineStr">
        <is>
          <t>n.a.</t>
        </is>
      </c>
      <c r="T1013" s="6" t="n"/>
      <c r="U1013" s="6" t="n"/>
      <c r="V1013" t="n">
        <v>0</v>
      </c>
      <c r="W1013" t="n">
        <v>3</v>
      </c>
      <c r="X1013" s="6" t="n"/>
      <c r="Z1013" s="6" t="n">
        <v>45989</v>
      </c>
      <c r="AA1013" t="inlineStr">
        <is>
          <t>n.a.</t>
        </is>
      </c>
      <c r="AB1013" s="6" t="n">
        <v>46081</v>
      </c>
      <c r="AC1013" t="inlineStr"/>
      <c r="AD1013" s="6" t="n">
        <v>45928</v>
      </c>
    </row>
    <row r="1014">
      <c r="A1014" t="inlineStr">
        <is>
          <t>V100049</t>
        </is>
      </c>
      <c r="B1014" t="inlineStr">
        <is>
          <t>2023-0035</t>
        </is>
      </c>
      <c r="C1014" t="n">
        <v>33</v>
      </c>
      <c r="D1014" t="inlineStr">
        <is>
          <t>37 80 4564 528-0</t>
        </is>
      </c>
      <c r="E1014" t="inlineStr">
        <is>
          <t>Grain Logistic Sp.z.o.o.</t>
        </is>
      </c>
      <c r="F1014" t="inlineStr">
        <is>
          <t>TNO</t>
        </is>
      </c>
      <c r="G1014" t="inlineStr">
        <is>
          <t>60' CW</t>
        </is>
      </c>
      <c r="H1014" t="n">
        <v>0</v>
      </c>
      <c r="I1014" s="6" t="n">
        <v>0</v>
      </c>
      <c r="J1014" s="6" t="n">
        <v>0</v>
      </c>
      <c r="K1014" t="inlineStr">
        <is>
          <t>terminated_duly</t>
        </is>
      </c>
      <c r="L1014" s="6" t="n">
        <v>45301</v>
      </c>
      <c r="M1014" s="6" t="n">
        <v>46081</v>
      </c>
      <c r="N1014" t="n">
        <v>801</v>
      </c>
      <c r="O1014" s="6" t="n">
        <v>46081</v>
      </c>
      <c r="S1014" t="inlineStr">
        <is>
          <t>n.a.</t>
        </is>
      </c>
      <c r="T1014" s="6" t="n"/>
      <c r="U1014" s="6" t="n"/>
      <c r="V1014" t="n">
        <v>0</v>
      </c>
      <c r="W1014" t="n">
        <v>3</v>
      </c>
      <c r="X1014" s="6" t="n"/>
      <c r="Z1014" s="6" t="n">
        <v>45989</v>
      </c>
      <c r="AA1014" t="inlineStr">
        <is>
          <t>n.a.</t>
        </is>
      </c>
      <c r="AB1014" s="6" t="n">
        <v>46081</v>
      </c>
      <c r="AC1014" t="inlineStr"/>
      <c r="AD1014" s="6" t="n">
        <v>45928</v>
      </c>
    </row>
    <row r="1015">
      <c r="A1015" t="inlineStr">
        <is>
          <t>V100049</t>
        </is>
      </c>
      <c r="B1015" t="inlineStr">
        <is>
          <t>2023-0035</t>
        </is>
      </c>
      <c r="C1015" t="n">
        <v>34</v>
      </c>
      <c r="D1015" t="inlineStr">
        <is>
          <t>37 80 4564 354-1</t>
        </is>
      </c>
      <c r="E1015" t="inlineStr">
        <is>
          <t>Grain Logistic Sp.z.o.o.</t>
        </is>
      </c>
      <c r="F1015" t="inlineStr">
        <is>
          <t>TNO</t>
        </is>
      </c>
      <c r="G1015" t="inlineStr">
        <is>
          <t>60' CW</t>
        </is>
      </c>
      <c r="H1015" t="n">
        <v>0</v>
      </c>
      <c r="I1015" s="6" t="n">
        <v>0</v>
      </c>
      <c r="J1015" s="6" t="n">
        <v>0</v>
      </c>
      <c r="K1015" t="inlineStr">
        <is>
          <t>terminated_duly</t>
        </is>
      </c>
      <c r="L1015" s="6" t="n">
        <v>45301</v>
      </c>
      <c r="M1015" s="6" t="n">
        <v>46081</v>
      </c>
      <c r="N1015" t="n">
        <v>801</v>
      </c>
      <c r="O1015" s="6" t="n">
        <v>46081</v>
      </c>
      <c r="S1015" t="inlineStr">
        <is>
          <t>n.a.</t>
        </is>
      </c>
      <c r="T1015" s="6" t="n"/>
      <c r="U1015" s="6" t="n"/>
      <c r="V1015" t="n">
        <v>0</v>
      </c>
      <c r="W1015" t="n">
        <v>3</v>
      </c>
      <c r="X1015" s="6" t="n"/>
      <c r="Z1015" s="6" t="n">
        <v>45989</v>
      </c>
      <c r="AA1015" t="inlineStr">
        <is>
          <t>n.a.</t>
        </is>
      </c>
      <c r="AB1015" s="6" t="n">
        <v>46081</v>
      </c>
      <c r="AC1015" t="inlineStr"/>
      <c r="AD1015" s="6" t="n">
        <v>45928</v>
      </c>
    </row>
    <row r="1016">
      <c r="A1016" t="inlineStr">
        <is>
          <t>V100049</t>
        </is>
      </c>
      <c r="B1016" t="inlineStr">
        <is>
          <t>2023-0035</t>
        </is>
      </c>
      <c r="C1016" t="n">
        <v>35</v>
      </c>
      <c r="D1016" t="inlineStr">
        <is>
          <t>37 80 4564 332-7</t>
        </is>
      </c>
      <c r="E1016" t="inlineStr">
        <is>
          <t>Grain Logistic Sp.z.o.o.</t>
        </is>
      </c>
      <c r="F1016" t="inlineStr">
        <is>
          <t>TNO</t>
        </is>
      </c>
      <c r="G1016" t="inlineStr">
        <is>
          <t>60' CW</t>
        </is>
      </c>
      <c r="H1016" t="n">
        <v>0</v>
      </c>
      <c r="I1016" s="6" t="n">
        <v>0</v>
      </c>
      <c r="J1016" s="6" t="n">
        <v>0</v>
      </c>
      <c r="K1016" t="inlineStr">
        <is>
          <t>terminated_duly</t>
        </is>
      </c>
      <c r="L1016" s="6" t="n">
        <v>45301</v>
      </c>
      <c r="M1016" s="6" t="n">
        <v>46081</v>
      </c>
      <c r="N1016" t="n">
        <v>801</v>
      </c>
      <c r="O1016" s="6" t="n">
        <v>46081</v>
      </c>
      <c r="S1016" t="inlineStr">
        <is>
          <t>n.a.</t>
        </is>
      </c>
      <c r="T1016" s="6" t="n"/>
      <c r="U1016" s="6" t="n"/>
      <c r="V1016" t="n">
        <v>0</v>
      </c>
      <c r="W1016" t="n">
        <v>3</v>
      </c>
      <c r="X1016" s="6" t="n"/>
      <c r="Z1016" s="6" t="n">
        <v>45989</v>
      </c>
      <c r="AA1016" t="inlineStr">
        <is>
          <t>n.a.</t>
        </is>
      </c>
      <c r="AB1016" s="6" t="n">
        <v>46081</v>
      </c>
      <c r="AC1016" t="inlineStr"/>
      <c r="AD1016" s="6" t="n">
        <v>45928</v>
      </c>
    </row>
    <row r="1017">
      <c r="A1017" t="inlineStr">
        <is>
          <t>V100049</t>
        </is>
      </c>
      <c r="B1017" t="inlineStr">
        <is>
          <t>2023-0035</t>
        </is>
      </c>
      <c r="C1017" t="n">
        <v>36</v>
      </c>
      <c r="D1017" t="inlineStr">
        <is>
          <t>37 80 4564 521-5</t>
        </is>
      </c>
      <c r="E1017" t="inlineStr">
        <is>
          <t>Grain Logistic Sp.z.o.o.</t>
        </is>
      </c>
      <c r="F1017" t="inlineStr">
        <is>
          <t>TNO</t>
        </is>
      </c>
      <c r="G1017" t="inlineStr">
        <is>
          <t>60' CW</t>
        </is>
      </c>
      <c r="H1017" t="n">
        <v>0</v>
      </c>
      <c r="I1017" s="6" t="n">
        <v>0</v>
      </c>
      <c r="J1017" s="6" t="n">
        <v>0</v>
      </c>
      <c r="K1017" t="inlineStr">
        <is>
          <t>terminated_duly</t>
        </is>
      </c>
      <c r="L1017" s="6" t="n">
        <v>45301</v>
      </c>
      <c r="M1017" s="6" t="n">
        <v>46081</v>
      </c>
      <c r="N1017" t="n">
        <v>801</v>
      </c>
      <c r="O1017" s="6" t="n">
        <v>46081</v>
      </c>
      <c r="S1017" t="inlineStr">
        <is>
          <t>n.a.</t>
        </is>
      </c>
      <c r="T1017" s="6" t="n"/>
      <c r="U1017" s="6" t="n"/>
      <c r="V1017" t="n">
        <v>0</v>
      </c>
      <c r="W1017" t="n">
        <v>3</v>
      </c>
      <c r="X1017" s="6" t="n"/>
      <c r="Z1017" s="6" t="n">
        <v>45989</v>
      </c>
      <c r="AA1017" t="inlineStr">
        <is>
          <t>n.a.</t>
        </is>
      </c>
      <c r="AB1017" s="6" t="n">
        <v>46081</v>
      </c>
      <c r="AC1017" t="inlineStr"/>
      <c r="AD1017" s="6" t="n">
        <v>45928</v>
      </c>
    </row>
    <row r="1018">
      <c r="A1018" t="inlineStr">
        <is>
          <t>V100049</t>
        </is>
      </c>
      <c r="B1018" t="inlineStr">
        <is>
          <t>2023-0035</t>
        </is>
      </c>
      <c r="C1018" t="n">
        <v>37</v>
      </c>
      <c r="D1018" t="inlineStr">
        <is>
          <t>37 80 4564 530-6</t>
        </is>
      </c>
      <c r="E1018" t="inlineStr">
        <is>
          <t>Grain Logistic Sp.z.o.o.</t>
        </is>
      </c>
      <c r="F1018" t="inlineStr">
        <is>
          <t>TNO</t>
        </is>
      </c>
      <c r="G1018" t="inlineStr">
        <is>
          <t>60' CW</t>
        </is>
      </c>
      <c r="H1018" t="n">
        <v>0</v>
      </c>
      <c r="I1018" s="6" t="n">
        <v>0</v>
      </c>
      <c r="J1018" s="6" t="n">
        <v>0</v>
      </c>
      <c r="K1018" t="inlineStr">
        <is>
          <t>terminated_duly</t>
        </is>
      </c>
      <c r="L1018" s="6" t="n">
        <v>45301</v>
      </c>
      <c r="M1018" s="6" t="n">
        <v>46081</v>
      </c>
      <c r="N1018" t="n">
        <v>801</v>
      </c>
      <c r="O1018" s="6" t="n">
        <v>46081</v>
      </c>
      <c r="S1018" t="inlineStr">
        <is>
          <t>n.a.</t>
        </is>
      </c>
      <c r="T1018" s="6" t="n"/>
      <c r="U1018" s="6" t="n"/>
      <c r="V1018" t="n">
        <v>0</v>
      </c>
      <c r="W1018" t="n">
        <v>3</v>
      </c>
      <c r="X1018" s="6" t="n"/>
      <c r="Z1018" s="6" t="n">
        <v>45989</v>
      </c>
      <c r="AA1018" t="inlineStr">
        <is>
          <t>n.a.</t>
        </is>
      </c>
      <c r="AB1018" s="6" t="n">
        <v>46081</v>
      </c>
      <c r="AC1018" t="inlineStr"/>
      <c r="AD1018" s="6" t="n">
        <v>45928</v>
      </c>
    </row>
    <row r="1019">
      <c r="A1019" t="inlineStr">
        <is>
          <t>V100049</t>
        </is>
      </c>
      <c r="B1019" t="inlineStr">
        <is>
          <t>2023-0035</t>
        </is>
      </c>
      <c r="C1019" t="n">
        <v>38</v>
      </c>
      <c r="D1019" t="inlineStr">
        <is>
          <t>37 80 4564 586-8</t>
        </is>
      </c>
      <c r="E1019" t="inlineStr">
        <is>
          <t>Grain Logistic Sp.z.o.o.</t>
        </is>
      </c>
      <c r="F1019" t="inlineStr">
        <is>
          <t>TNO</t>
        </is>
      </c>
      <c r="G1019" t="inlineStr">
        <is>
          <t>60' CW</t>
        </is>
      </c>
      <c r="H1019" t="n">
        <v>0</v>
      </c>
      <c r="I1019" s="6" t="n">
        <v>0</v>
      </c>
      <c r="J1019" s="6" t="n">
        <v>0</v>
      </c>
      <c r="K1019" t="inlineStr">
        <is>
          <t>terminated_duly</t>
        </is>
      </c>
      <c r="L1019" s="6" t="n">
        <v>45301</v>
      </c>
      <c r="M1019" s="6" t="n">
        <v>46081</v>
      </c>
      <c r="N1019" t="n">
        <v>801</v>
      </c>
      <c r="O1019" s="6" t="n">
        <v>46081</v>
      </c>
      <c r="S1019" t="inlineStr">
        <is>
          <t>n.a.</t>
        </is>
      </c>
      <c r="T1019" s="6" t="n"/>
      <c r="U1019" s="6" t="n"/>
      <c r="V1019" t="n">
        <v>0</v>
      </c>
      <c r="W1019" t="n">
        <v>3</v>
      </c>
      <c r="X1019" s="6" t="n"/>
      <c r="Z1019" s="6" t="n">
        <v>45989</v>
      </c>
      <c r="AA1019" t="inlineStr">
        <is>
          <t>n.a.</t>
        </is>
      </c>
      <c r="AB1019" s="6" t="n">
        <v>46081</v>
      </c>
      <c r="AC1019" t="inlineStr"/>
      <c r="AD1019" s="6" t="n">
        <v>45928</v>
      </c>
    </row>
    <row r="1020">
      <c r="A1020" t="inlineStr">
        <is>
          <t>V100049</t>
        </is>
      </c>
      <c r="B1020" t="inlineStr">
        <is>
          <t>2023-0035</t>
        </is>
      </c>
      <c r="C1020" t="n">
        <v>39</v>
      </c>
      <c r="D1020" t="inlineStr">
        <is>
          <t>37 80 4564 588-4</t>
        </is>
      </c>
      <c r="E1020" t="inlineStr">
        <is>
          <t>Grain Logistic Sp.z.o.o.</t>
        </is>
      </c>
      <c r="F1020" t="inlineStr">
        <is>
          <t>TNO</t>
        </is>
      </c>
      <c r="G1020" t="inlineStr">
        <is>
          <t>60' CW</t>
        </is>
      </c>
      <c r="H1020" t="n">
        <v>0</v>
      </c>
      <c r="I1020" s="6" t="n">
        <v>0</v>
      </c>
      <c r="J1020" s="6" t="n">
        <v>0</v>
      </c>
      <c r="K1020" t="inlineStr">
        <is>
          <t>terminated_duly</t>
        </is>
      </c>
      <c r="L1020" s="6" t="n">
        <v>45301</v>
      </c>
      <c r="M1020" s="6" t="n">
        <v>46081</v>
      </c>
      <c r="N1020" t="n">
        <v>801</v>
      </c>
      <c r="O1020" s="6" t="n">
        <v>46081</v>
      </c>
      <c r="S1020" t="inlineStr">
        <is>
          <t>n.a.</t>
        </is>
      </c>
      <c r="T1020" s="6" t="n"/>
      <c r="U1020" s="6" t="n"/>
      <c r="V1020" t="n">
        <v>0</v>
      </c>
      <c r="W1020" t="n">
        <v>3</v>
      </c>
      <c r="X1020" s="6" t="n"/>
      <c r="Z1020" s="6" t="n">
        <v>45989</v>
      </c>
      <c r="AA1020" t="inlineStr">
        <is>
          <t>n.a.</t>
        </is>
      </c>
      <c r="AB1020" s="6" t="n">
        <v>46081</v>
      </c>
      <c r="AC1020" t="inlineStr"/>
      <c r="AD1020" s="6" t="n">
        <v>45928</v>
      </c>
    </row>
    <row r="1021">
      <c r="A1021" t="inlineStr">
        <is>
          <t>V100049</t>
        </is>
      </c>
      <c r="B1021" t="inlineStr">
        <is>
          <t>2023-0035</t>
        </is>
      </c>
      <c r="C1021" t="n">
        <v>40</v>
      </c>
      <c r="D1021" t="inlineStr">
        <is>
          <t>37 80 4564 589-2</t>
        </is>
      </c>
      <c r="E1021" t="inlineStr">
        <is>
          <t>Grain Logistic Sp.z.o.o.</t>
        </is>
      </c>
      <c r="F1021" t="inlineStr">
        <is>
          <t>TNO</t>
        </is>
      </c>
      <c r="G1021" t="inlineStr">
        <is>
          <t>60' CW</t>
        </is>
      </c>
      <c r="H1021" t="n">
        <v>0</v>
      </c>
      <c r="I1021" s="6" t="n">
        <v>0</v>
      </c>
      <c r="J1021" s="6" t="n">
        <v>0</v>
      </c>
      <c r="K1021" t="inlineStr">
        <is>
          <t>terminated_duly</t>
        </is>
      </c>
      <c r="L1021" s="6" t="n">
        <v>45301</v>
      </c>
      <c r="M1021" s="6" t="n">
        <v>46081</v>
      </c>
      <c r="N1021" t="n">
        <v>801</v>
      </c>
      <c r="O1021" s="6" t="n">
        <v>46081</v>
      </c>
      <c r="S1021" t="inlineStr">
        <is>
          <t>n.a.</t>
        </is>
      </c>
      <c r="T1021" s="6" t="n"/>
      <c r="U1021" s="6" t="n"/>
      <c r="V1021" t="n">
        <v>0</v>
      </c>
      <c r="W1021" t="n">
        <v>3</v>
      </c>
      <c r="X1021" s="6" t="n"/>
      <c r="Z1021" s="6" t="n">
        <v>45989</v>
      </c>
      <c r="AA1021" t="inlineStr">
        <is>
          <t>n.a.</t>
        </is>
      </c>
      <c r="AB1021" s="6" t="n">
        <v>46081</v>
      </c>
      <c r="AC1021" t="inlineStr"/>
      <c r="AD1021" s="6" t="n">
        <v>45928</v>
      </c>
    </row>
    <row r="1022">
      <c r="A1022" t="inlineStr">
        <is>
          <t>V100049</t>
        </is>
      </c>
      <c r="B1022" t="inlineStr">
        <is>
          <t>2023-0035</t>
        </is>
      </c>
      <c r="C1022" t="n">
        <v>41</v>
      </c>
      <c r="D1022" t="inlineStr">
        <is>
          <t>37 80 4564 590-0</t>
        </is>
      </c>
      <c r="E1022" t="inlineStr">
        <is>
          <t>Grain Logistic Sp.z.o.o.</t>
        </is>
      </c>
      <c r="F1022" t="inlineStr">
        <is>
          <t>TNO</t>
        </is>
      </c>
      <c r="G1022" t="inlineStr">
        <is>
          <t>60' CW</t>
        </is>
      </c>
      <c r="H1022" t="n">
        <v>0</v>
      </c>
      <c r="I1022" s="6" t="n">
        <v>0</v>
      </c>
      <c r="J1022" s="6" t="n">
        <v>0</v>
      </c>
      <c r="K1022" t="inlineStr">
        <is>
          <t>terminated_duly</t>
        </is>
      </c>
      <c r="L1022" s="6" t="n">
        <v>45301</v>
      </c>
      <c r="M1022" s="6" t="n">
        <v>46081</v>
      </c>
      <c r="N1022" t="n">
        <v>801</v>
      </c>
      <c r="O1022" s="6" t="n">
        <v>46081</v>
      </c>
      <c r="S1022" t="inlineStr">
        <is>
          <t>n.a.</t>
        </is>
      </c>
      <c r="T1022" s="6" t="n"/>
      <c r="U1022" s="6" t="n"/>
      <c r="V1022" t="n">
        <v>0</v>
      </c>
      <c r="W1022" t="n">
        <v>3</v>
      </c>
      <c r="X1022" s="6" t="n"/>
      <c r="Z1022" s="6" t="n">
        <v>45989</v>
      </c>
      <c r="AA1022" t="inlineStr">
        <is>
          <t>n.a.</t>
        </is>
      </c>
      <c r="AB1022" s="6" t="n">
        <v>46081</v>
      </c>
      <c r="AC1022" t="inlineStr"/>
      <c r="AD1022" s="6" t="n">
        <v>45928</v>
      </c>
    </row>
    <row r="1023">
      <c r="A1023" t="inlineStr">
        <is>
          <t>V100049</t>
        </is>
      </c>
      <c r="B1023" t="inlineStr">
        <is>
          <t>2023-0035</t>
        </is>
      </c>
      <c r="C1023" t="n">
        <v>42</v>
      </c>
      <c r="D1023" t="inlineStr">
        <is>
          <t>37 80 4564 591-8</t>
        </is>
      </c>
      <c r="E1023" t="inlineStr">
        <is>
          <t>Grain Logistic Sp.z.o.o.</t>
        </is>
      </c>
      <c r="F1023" t="inlineStr">
        <is>
          <t>TNO</t>
        </is>
      </c>
      <c r="G1023" t="inlineStr">
        <is>
          <t>60' CW</t>
        </is>
      </c>
      <c r="H1023" t="n">
        <v>0</v>
      </c>
      <c r="I1023" s="6" t="n">
        <v>0</v>
      </c>
      <c r="J1023" s="6" t="n">
        <v>0</v>
      </c>
      <c r="K1023" t="inlineStr">
        <is>
          <t>terminated_duly</t>
        </is>
      </c>
      <c r="L1023" s="6" t="n">
        <v>45301</v>
      </c>
      <c r="M1023" s="6" t="n">
        <v>46081</v>
      </c>
      <c r="N1023" t="n">
        <v>801</v>
      </c>
      <c r="O1023" s="6" t="n">
        <v>46081</v>
      </c>
      <c r="S1023" t="inlineStr">
        <is>
          <t>n.a.</t>
        </is>
      </c>
      <c r="T1023" s="6" t="n"/>
      <c r="U1023" s="6" t="n"/>
      <c r="V1023" t="n">
        <v>0</v>
      </c>
      <c r="W1023" t="n">
        <v>3</v>
      </c>
      <c r="X1023" s="6" t="n"/>
      <c r="Z1023" s="6" t="n">
        <v>45989</v>
      </c>
      <c r="AA1023" t="inlineStr">
        <is>
          <t>n.a.</t>
        </is>
      </c>
      <c r="AB1023" s="6" t="n">
        <v>46081</v>
      </c>
      <c r="AC1023" t="inlineStr"/>
      <c r="AD1023" s="6" t="n">
        <v>45928</v>
      </c>
    </row>
    <row r="1024">
      <c r="A1024" t="inlineStr">
        <is>
          <t>V100049</t>
        </is>
      </c>
      <c r="B1024" t="inlineStr">
        <is>
          <t>2023-0035</t>
        </is>
      </c>
      <c r="C1024" t="n">
        <v>43</v>
      </c>
      <c r="D1024" t="inlineStr">
        <is>
          <t>37 80 4564 592-6</t>
        </is>
      </c>
      <c r="E1024" t="inlineStr">
        <is>
          <t>Grain Logistic Sp.z.o.o.</t>
        </is>
      </c>
      <c r="F1024" t="inlineStr">
        <is>
          <t>TNO</t>
        </is>
      </c>
      <c r="G1024" t="inlineStr">
        <is>
          <t>60' CW</t>
        </is>
      </c>
      <c r="H1024" t="n">
        <v>0</v>
      </c>
      <c r="I1024" s="6" t="n">
        <v>0</v>
      </c>
      <c r="J1024" s="6" t="n">
        <v>0</v>
      </c>
      <c r="K1024" t="inlineStr">
        <is>
          <t>terminated_duly</t>
        </is>
      </c>
      <c r="L1024" s="6" t="n">
        <v>45301</v>
      </c>
      <c r="M1024" s="6" t="n">
        <v>46081</v>
      </c>
      <c r="N1024" t="n">
        <v>801</v>
      </c>
      <c r="O1024" s="6" t="n">
        <v>46081</v>
      </c>
      <c r="S1024" t="inlineStr">
        <is>
          <t>n.a.</t>
        </is>
      </c>
      <c r="T1024" s="6" t="n"/>
      <c r="U1024" s="6" t="n"/>
      <c r="V1024" t="n">
        <v>0</v>
      </c>
      <c r="W1024" t="n">
        <v>3</v>
      </c>
      <c r="X1024" s="6" t="n"/>
      <c r="Z1024" s="6" t="n">
        <v>45989</v>
      </c>
      <c r="AA1024" t="inlineStr">
        <is>
          <t>n.a.</t>
        </is>
      </c>
      <c r="AB1024" s="6" t="n">
        <v>46081</v>
      </c>
      <c r="AC1024" t="inlineStr"/>
      <c r="AD1024" s="6" t="n">
        <v>45928</v>
      </c>
    </row>
    <row r="1025">
      <c r="A1025" t="inlineStr">
        <is>
          <t>V100049</t>
        </is>
      </c>
      <c r="B1025" t="inlineStr">
        <is>
          <t>2023-0035</t>
        </is>
      </c>
      <c r="C1025" t="n">
        <v>44</v>
      </c>
      <c r="D1025" t="inlineStr">
        <is>
          <t>37 80 4564 593-4</t>
        </is>
      </c>
      <c r="E1025" t="inlineStr">
        <is>
          <t>Grain Logistic Sp.z.o.o.</t>
        </is>
      </c>
      <c r="F1025" t="inlineStr">
        <is>
          <t>TNO</t>
        </is>
      </c>
      <c r="G1025" t="inlineStr">
        <is>
          <t>60' CW</t>
        </is>
      </c>
      <c r="H1025" t="n">
        <v>0</v>
      </c>
      <c r="I1025" s="6" t="n">
        <v>0</v>
      </c>
      <c r="J1025" s="6" t="n">
        <v>0</v>
      </c>
      <c r="K1025" t="inlineStr">
        <is>
          <t>terminated_duly</t>
        </is>
      </c>
      <c r="L1025" s="6" t="n">
        <v>45301</v>
      </c>
      <c r="M1025" s="6" t="n">
        <v>46081</v>
      </c>
      <c r="N1025" t="n">
        <v>801</v>
      </c>
      <c r="O1025" s="6" t="n">
        <v>46081</v>
      </c>
      <c r="S1025" t="inlineStr">
        <is>
          <t>n.a.</t>
        </is>
      </c>
      <c r="T1025" s="6" t="n"/>
      <c r="U1025" s="6" t="n"/>
      <c r="V1025" t="n">
        <v>0</v>
      </c>
      <c r="W1025" t="n">
        <v>3</v>
      </c>
      <c r="X1025" s="6" t="n"/>
      <c r="Z1025" s="6" t="n">
        <v>45989</v>
      </c>
      <c r="AA1025" t="inlineStr">
        <is>
          <t>n.a.</t>
        </is>
      </c>
      <c r="AB1025" s="6" t="n">
        <v>46081</v>
      </c>
      <c r="AC1025" t="inlineStr"/>
      <c r="AD1025" s="6" t="n">
        <v>45928</v>
      </c>
    </row>
    <row r="1026">
      <c r="A1026" t="inlineStr">
        <is>
          <t>V100049</t>
        </is>
      </c>
      <c r="B1026" t="inlineStr">
        <is>
          <t>2023-0035</t>
        </is>
      </c>
      <c r="C1026" t="n">
        <v>45</v>
      </c>
      <c r="D1026" t="inlineStr">
        <is>
          <t>37 80 4564 594-2</t>
        </is>
      </c>
      <c r="E1026" t="inlineStr">
        <is>
          <t>Grain Logistic Sp.z.o.o.</t>
        </is>
      </c>
      <c r="F1026" t="inlineStr">
        <is>
          <t>TNO</t>
        </is>
      </c>
      <c r="G1026" t="inlineStr">
        <is>
          <t>60' CW</t>
        </is>
      </c>
      <c r="H1026" t="n">
        <v>0</v>
      </c>
      <c r="I1026" s="6" t="n">
        <v>0</v>
      </c>
      <c r="J1026" s="6" t="n">
        <v>0</v>
      </c>
      <c r="K1026" t="inlineStr">
        <is>
          <t>terminated_duly</t>
        </is>
      </c>
      <c r="L1026" s="6" t="n">
        <v>45301</v>
      </c>
      <c r="M1026" s="6" t="n">
        <v>46081</v>
      </c>
      <c r="N1026" t="n">
        <v>801</v>
      </c>
      <c r="O1026" s="6" t="n">
        <v>46081</v>
      </c>
      <c r="S1026" t="inlineStr">
        <is>
          <t>n.a.</t>
        </is>
      </c>
      <c r="T1026" s="6" t="n"/>
      <c r="U1026" s="6" t="n"/>
      <c r="V1026" t="n">
        <v>0</v>
      </c>
      <c r="W1026" t="n">
        <v>3</v>
      </c>
      <c r="X1026" s="6" t="n"/>
      <c r="Z1026" s="6" t="n">
        <v>45989</v>
      </c>
      <c r="AA1026" t="inlineStr">
        <is>
          <t>n.a.</t>
        </is>
      </c>
      <c r="AB1026" s="6" t="n">
        <v>46081</v>
      </c>
      <c r="AC1026" t="inlineStr"/>
      <c r="AD1026" s="6" t="n">
        <v>45928</v>
      </c>
    </row>
    <row r="1027">
      <c r="A1027" t="inlineStr">
        <is>
          <t>V100049</t>
        </is>
      </c>
      <c r="B1027" t="inlineStr">
        <is>
          <t>2023-0035</t>
        </is>
      </c>
      <c r="C1027" t="n">
        <v>46</v>
      </c>
      <c r="D1027" t="inlineStr">
        <is>
          <t>37 80 4564 595-9</t>
        </is>
      </c>
      <c r="E1027" t="inlineStr">
        <is>
          <t>Grain Logistic Sp.z.o.o.</t>
        </is>
      </c>
      <c r="F1027" t="inlineStr">
        <is>
          <t>TNO</t>
        </is>
      </c>
      <c r="G1027" t="inlineStr">
        <is>
          <t>60' CW</t>
        </is>
      </c>
      <c r="H1027" t="n">
        <v>0</v>
      </c>
      <c r="I1027" s="6" t="n">
        <v>0</v>
      </c>
      <c r="J1027" s="6" t="n">
        <v>0</v>
      </c>
      <c r="K1027" t="inlineStr">
        <is>
          <t>terminated_duly</t>
        </is>
      </c>
      <c r="L1027" s="6" t="n">
        <v>45301</v>
      </c>
      <c r="M1027" s="6" t="n">
        <v>46081</v>
      </c>
      <c r="N1027" t="n">
        <v>801</v>
      </c>
      <c r="O1027" s="6" t="n">
        <v>46081</v>
      </c>
      <c r="S1027" t="inlineStr">
        <is>
          <t>n.a.</t>
        </is>
      </c>
      <c r="T1027" s="6" t="n"/>
      <c r="U1027" s="6" t="n"/>
      <c r="V1027" t="n">
        <v>0</v>
      </c>
      <c r="W1027" t="n">
        <v>3</v>
      </c>
      <c r="X1027" s="6" t="n"/>
      <c r="Z1027" s="6" t="n">
        <v>45989</v>
      </c>
      <c r="AA1027" t="inlineStr">
        <is>
          <t>n.a.</t>
        </is>
      </c>
      <c r="AB1027" s="6" t="n">
        <v>46081</v>
      </c>
      <c r="AC1027" t="inlineStr"/>
      <c r="AD1027" s="6" t="n">
        <v>45928</v>
      </c>
    </row>
    <row r="1028">
      <c r="A1028" t="inlineStr">
        <is>
          <t>V100049</t>
        </is>
      </c>
      <c r="B1028" t="inlineStr">
        <is>
          <t>2023-0035</t>
        </is>
      </c>
      <c r="C1028" t="n">
        <v>47</v>
      </c>
      <c r="D1028" t="inlineStr">
        <is>
          <t>37 80 4564 596-7</t>
        </is>
      </c>
      <c r="E1028" t="inlineStr">
        <is>
          <t>Grain Logistic Sp.z.o.o.</t>
        </is>
      </c>
      <c r="F1028" t="inlineStr">
        <is>
          <t>TNO</t>
        </is>
      </c>
      <c r="G1028" t="inlineStr">
        <is>
          <t>60' CW</t>
        </is>
      </c>
      <c r="H1028" t="n">
        <v>0</v>
      </c>
      <c r="I1028" s="6" t="n">
        <v>0</v>
      </c>
      <c r="J1028" s="6" t="n">
        <v>0</v>
      </c>
      <c r="K1028" t="inlineStr">
        <is>
          <t>terminated_duly</t>
        </is>
      </c>
      <c r="L1028" s="6" t="n">
        <v>45301</v>
      </c>
      <c r="M1028" s="6" t="n">
        <v>46081</v>
      </c>
      <c r="N1028" t="n">
        <v>801</v>
      </c>
      <c r="O1028" s="6" t="n">
        <v>46081</v>
      </c>
      <c r="S1028" t="inlineStr">
        <is>
          <t>n.a.</t>
        </is>
      </c>
      <c r="T1028" s="6" t="n"/>
      <c r="U1028" s="6" t="n"/>
      <c r="V1028" t="n">
        <v>0</v>
      </c>
      <c r="W1028" t="n">
        <v>3</v>
      </c>
      <c r="X1028" s="6" t="n"/>
      <c r="Z1028" s="6" t="n">
        <v>45989</v>
      </c>
      <c r="AA1028" t="inlineStr">
        <is>
          <t>n.a.</t>
        </is>
      </c>
      <c r="AB1028" s="6" t="n">
        <v>46081</v>
      </c>
      <c r="AC1028" t="inlineStr"/>
      <c r="AD1028" s="6" t="n">
        <v>45928</v>
      </c>
    </row>
    <row r="1029">
      <c r="A1029" t="inlineStr">
        <is>
          <t>V100049</t>
        </is>
      </c>
      <c r="B1029" t="inlineStr">
        <is>
          <t>2023-0035</t>
        </is>
      </c>
      <c r="C1029" t="n">
        <v>48</v>
      </c>
      <c r="D1029" t="inlineStr">
        <is>
          <t>37 80 4564 597-5</t>
        </is>
      </c>
      <c r="E1029" t="inlineStr">
        <is>
          <t>Grain Logistic Sp.z.o.o.</t>
        </is>
      </c>
      <c r="F1029" t="inlineStr">
        <is>
          <t>TNO</t>
        </is>
      </c>
      <c r="G1029" t="inlineStr">
        <is>
          <t>60' CW</t>
        </is>
      </c>
      <c r="H1029" t="n">
        <v>0</v>
      </c>
      <c r="I1029" s="6" t="n">
        <v>0</v>
      </c>
      <c r="J1029" s="6" t="n">
        <v>0</v>
      </c>
      <c r="K1029" t="inlineStr">
        <is>
          <t>terminated_duly</t>
        </is>
      </c>
      <c r="L1029" s="6" t="n">
        <v>45301</v>
      </c>
      <c r="M1029" s="6" t="n">
        <v>46081</v>
      </c>
      <c r="N1029" t="n">
        <v>801</v>
      </c>
      <c r="O1029" s="6" t="n">
        <v>46081</v>
      </c>
      <c r="S1029" t="inlineStr">
        <is>
          <t>n.a.</t>
        </is>
      </c>
      <c r="T1029" s="6" t="n"/>
      <c r="U1029" s="6" t="n"/>
      <c r="V1029" t="n">
        <v>0</v>
      </c>
      <c r="W1029" t="n">
        <v>3</v>
      </c>
      <c r="X1029" s="6" t="n"/>
      <c r="Z1029" s="6" t="n">
        <v>45989</v>
      </c>
      <c r="AA1029" t="inlineStr">
        <is>
          <t>n.a.</t>
        </is>
      </c>
      <c r="AB1029" s="6" t="n">
        <v>46081</v>
      </c>
      <c r="AC1029" t="inlineStr"/>
      <c r="AD1029" s="6" t="n">
        <v>45928</v>
      </c>
    </row>
    <row r="1030">
      <c r="A1030" t="inlineStr">
        <is>
          <t>V100049</t>
        </is>
      </c>
      <c r="B1030" t="inlineStr">
        <is>
          <t>2023-0035</t>
        </is>
      </c>
      <c r="C1030" t="n">
        <v>49</v>
      </c>
      <c r="D1030" t="inlineStr">
        <is>
          <t>37 80 4564 598-3</t>
        </is>
      </c>
      <c r="E1030" t="inlineStr">
        <is>
          <t>Grain Logistic Sp.z.o.o.</t>
        </is>
      </c>
      <c r="F1030" t="inlineStr">
        <is>
          <t>TNO</t>
        </is>
      </c>
      <c r="G1030" t="inlineStr">
        <is>
          <t>60' CW</t>
        </is>
      </c>
      <c r="H1030" t="n">
        <v>0</v>
      </c>
      <c r="I1030" s="6" t="n">
        <v>0</v>
      </c>
      <c r="J1030" s="6" t="n">
        <v>0</v>
      </c>
      <c r="K1030" t="inlineStr">
        <is>
          <t>terminated_duly</t>
        </is>
      </c>
      <c r="L1030" s="6" t="n">
        <v>45301</v>
      </c>
      <c r="M1030" s="6" t="n">
        <v>46081</v>
      </c>
      <c r="N1030" t="n">
        <v>801</v>
      </c>
      <c r="O1030" s="6" t="n">
        <v>46081</v>
      </c>
      <c r="S1030" t="inlineStr">
        <is>
          <t>n.a.</t>
        </is>
      </c>
      <c r="T1030" s="6" t="n"/>
      <c r="U1030" s="6" t="n"/>
      <c r="V1030" t="n">
        <v>0</v>
      </c>
      <c r="W1030" t="n">
        <v>3</v>
      </c>
      <c r="X1030" s="6" t="n"/>
      <c r="Z1030" s="6" t="n">
        <v>45989</v>
      </c>
      <c r="AA1030" t="inlineStr">
        <is>
          <t>n.a.</t>
        </is>
      </c>
      <c r="AB1030" s="6" t="n">
        <v>46081</v>
      </c>
      <c r="AC1030" t="inlineStr"/>
      <c r="AD1030" s="6" t="n">
        <v>45928</v>
      </c>
    </row>
    <row r="1031">
      <c r="A1031" t="inlineStr">
        <is>
          <t>V100049</t>
        </is>
      </c>
      <c r="B1031" t="inlineStr">
        <is>
          <t>2023-0035</t>
        </is>
      </c>
      <c r="C1031" t="n">
        <v>50</v>
      </c>
      <c r="D1031" t="inlineStr">
        <is>
          <t>37 80 4564 599-1</t>
        </is>
      </c>
      <c r="E1031" t="inlineStr">
        <is>
          <t>Grain Logistic Sp.z.o.o.</t>
        </is>
      </c>
      <c r="F1031" t="inlineStr">
        <is>
          <t>TNO</t>
        </is>
      </c>
      <c r="G1031" t="inlineStr">
        <is>
          <t>60' CW</t>
        </is>
      </c>
      <c r="H1031" t="n">
        <v>0</v>
      </c>
      <c r="I1031" s="6" t="n">
        <v>0</v>
      </c>
      <c r="J1031" s="6" t="n">
        <v>0</v>
      </c>
      <c r="K1031" t="inlineStr">
        <is>
          <t>terminated_duly</t>
        </is>
      </c>
      <c r="L1031" s="6" t="n">
        <v>45301</v>
      </c>
      <c r="M1031" s="6" t="n">
        <v>46081</v>
      </c>
      <c r="N1031" t="n">
        <v>801</v>
      </c>
      <c r="O1031" s="6" t="n">
        <v>46081</v>
      </c>
      <c r="S1031" t="inlineStr">
        <is>
          <t>n.a.</t>
        </is>
      </c>
      <c r="T1031" s="6" t="n"/>
      <c r="U1031" s="6" t="n"/>
      <c r="V1031" t="n">
        <v>0</v>
      </c>
      <c r="W1031" t="n">
        <v>3</v>
      </c>
      <c r="X1031" s="6" t="n"/>
      <c r="Z1031" s="6" t="n">
        <v>45989</v>
      </c>
      <c r="AA1031" t="inlineStr">
        <is>
          <t>n.a.</t>
        </is>
      </c>
      <c r="AB1031" s="6" t="n">
        <v>46081</v>
      </c>
      <c r="AC1031" t="inlineStr"/>
      <c r="AD1031" s="6" t="n">
        <v>45928</v>
      </c>
    </row>
    <row r="1032">
      <c r="A1032" t="inlineStr">
        <is>
          <t>V100049</t>
        </is>
      </c>
      <c r="B1032" t="inlineStr">
        <is>
          <t>2023-0035</t>
        </is>
      </c>
      <c r="C1032" t="n">
        <v>51</v>
      </c>
      <c r="D1032" t="inlineStr">
        <is>
          <t>37 80 4564 600-7</t>
        </is>
      </c>
      <c r="E1032" t="inlineStr">
        <is>
          <t>Grain Logistic Sp.z.o.o.</t>
        </is>
      </c>
      <c r="F1032" t="inlineStr">
        <is>
          <t>TNO</t>
        </is>
      </c>
      <c r="G1032" t="inlineStr">
        <is>
          <t>60' CW</t>
        </is>
      </c>
      <c r="H1032" t="n">
        <v>0</v>
      </c>
      <c r="I1032" s="6" t="n">
        <v>0</v>
      </c>
      <c r="J1032" s="6" t="n">
        <v>0</v>
      </c>
      <c r="K1032" t="inlineStr">
        <is>
          <t>terminated_duly</t>
        </is>
      </c>
      <c r="L1032" s="6" t="n">
        <v>45301</v>
      </c>
      <c r="M1032" s="6" t="n">
        <v>46081</v>
      </c>
      <c r="N1032" t="n">
        <v>801</v>
      </c>
      <c r="O1032" s="6" t="n">
        <v>46081</v>
      </c>
      <c r="S1032" t="inlineStr">
        <is>
          <t>n.a.</t>
        </is>
      </c>
      <c r="T1032" s="6" t="n"/>
      <c r="U1032" s="6" t="n"/>
      <c r="V1032" t="n">
        <v>0</v>
      </c>
      <c r="W1032" t="n">
        <v>3</v>
      </c>
      <c r="X1032" s="6" t="n"/>
      <c r="Z1032" s="6" t="n">
        <v>45989</v>
      </c>
      <c r="AA1032" t="inlineStr">
        <is>
          <t>n.a.</t>
        </is>
      </c>
      <c r="AB1032" s="6" t="n">
        <v>46081</v>
      </c>
      <c r="AC1032" t="inlineStr"/>
      <c r="AD1032" s="6" t="n">
        <v>45928</v>
      </c>
    </row>
    <row r="1033">
      <c r="A1033" t="inlineStr">
        <is>
          <t>V100049</t>
        </is>
      </c>
      <c r="B1033" t="inlineStr">
        <is>
          <t>2023-0035</t>
        </is>
      </c>
      <c r="C1033" t="n">
        <v>52</v>
      </c>
      <c r="D1033" t="inlineStr">
        <is>
          <t>37 80 4564 601-5</t>
        </is>
      </c>
      <c r="E1033" t="inlineStr">
        <is>
          <t>Grain Logistic Sp.z.o.o.</t>
        </is>
      </c>
      <c r="F1033" t="inlineStr">
        <is>
          <t>TNO</t>
        </is>
      </c>
      <c r="G1033" t="inlineStr">
        <is>
          <t>60' CW</t>
        </is>
      </c>
      <c r="H1033" t="n">
        <v>0</v>
      </c>
      <c r="I1033" s="6" t="n">
        <v>0</v>
      </c>
      <c r="J1033" s="6" t="n">
        <v>0</v>
      </c>
      <c r="K1033" t="inlineStr">
        <is>
          <t>terminated_duly</t>
        </is>
      </c>
      <c r="L1033" s="6" t="n">
        <v>45301</v>
      </c>
      <c r="M1033" s="6" t="n">
        <v>46081</v>
      </c>
      <c r="N1033" t="n">
        <v>801</v>
      </c>
      <c r="O1033" s="6" t="n">
        <v>46081</v>
      </c>
      <c r="S1033" t="inlineStr">
        <is>
          <t>n.a.</t>
        </is>
      </c>
      <c r="T1033" s="6" t="n"/>
      <c r="U1033" s="6" t="n"/>
      <c r="V1033" t="n">
        <v>0</v>
      </c>
      <c r="W1033" t="n">
        <v>3</v>
      </c>
      <c r="X1033" s="6" t="n"/>
      <c r="Z1033" s="6" t="n">
        <v>45989</v>
      </c>
      <c r="AA1033" t="inlineStr">
        <is>
          <t>n.a.</t>
        </is>
      </c>
      <c r="AB1033" s="6" t="n">
        <v>46081</v>
      </c>
      <c r="AC1033" t="inlineStr"/>
      <c r="AD1033" s="6" t="n">
        <v>45928</v>
      </c>
    </row>
    <row r="1034">
      <c r="A1034" t="inlineStr">
        <is>
          <t>V100049</t>
        </is>
      </c>
      <c r="B1034" t="inlineStr">
        <is>
          <t>2023-0035</t>
        </is>
      </c>
      <c r="C1034" t="n">
        <v>53</v>
      </c>
      <c r="D1034" t="inlineStr">
        <is>
          <t>37 80 4564 603-1</t>
        </is>
      </c>
      <c r="E1034" t="inlineStr">
        <is>
          <t>Grain Logistic Sp.z.o.o.</t>
        </is>
      </c>
      <c r="F1034" t="inlineStr">
        <is>
          <t>TNO</t>
        </is>
      </c>
      <c r="G1034" t="inlineStr">
        <is>
          <t>60' CW</t>
        </is>
      </c>
      <c r="H1034" t="n">
        <v>0</v>
      </c>
      <c r="I1034" s="6" t="n">
        <v>0</v>
      </c>
      <c r="J1034" s="6" t="n">
        <v>0</v>
      </c>
      <c r="K1034" t="inlineStr">
        <is>
          <t>terminated_duly</t>
        </is>
      </c>
      <c r="L1034" s="6" t="n">
        <v>45301</v>
      </c>
      <c r="M1034" s="6" t="n">
        <v>46081</v>
      </c>
      <c r="N1034" t="n">
        <v>801</v>
      </c>
      <c r="O1034" s="6" t="n">
        <v>46081</v>
      </c>
      <c r="S1034" t="inlineStr">
        <is>
          <t>n.a.</t>
        </is>
      </c>
      <c r="T1034" s="6" t="n"/>
      <c r="U1034" s="6" t="n"/>
      <c r="V1034" t="n">
        <v>0</v>
      </c>
      <c r="W1034" t="n">
        <v>3</v>
      </c>
      <c r="X1034" s="6" t="n"/>
      <c r="Z1034" s="6" t="n">
        <v>45989</v>
      </c>
      <c r="AA1034" t="inlineStr">
        <is>
          <t>n.a.</t>
        </is>
      </c>
      <c r="AB1034" s="6" t="n">
        <v>46081</v>
      </c>
      <c r="AC1034" t="inlineStr"/>
      <c r="AD1034" s="6" t="n">
        <v>45928</v>
      </c>
    </row>
    <row r="1035">
      <c r="A1035" t="inlineStr">
        <is>
          <t>V100049</t>
        </is>
      </c>
      <c r="B1035" t="inlineStr">
        <is>
          <t>2023-0035</t>
        </is>
      </c>
      <c r="C1035" t="n">
        <v>54</v>
      </c>
      <c r="D1035" t="inlineStr">
        <is>
          <t>37 80 4564 604-9</t>
        </is>
      </c>
      <c r="E1035" t="inlineStr">
        <is>
          <t>Grain Logistic Sp.z.o.o.</t>
        </is>
      </c>
      <c r="F1035" t="inlineStr">
        <is>
          <t>TNO</t>
        </is>
      </c>
      <c r="G1035" t="inlineStr">
        <is>
          <t>60' CW</t>
        </is>
      </c>
      <c r="H1035" t="n">
        <v>0</v>
      </c>
      <c r="I1035" s="6" t="n">
        <v>0</v>
      </c>
      <c r="J1035" s="6" t="n">
        <v>0</v>
      </c>
      <c r="K1035" t="inlineStr">
        <is>
          <t>terminated_duly</t>
        </is>
      </c>
      <c r="L1035" s="6" t="n">
        <v>45301</v>
      </c>
      <c r="M1035" s="6" t="n">
        <v>46081</v>
      </c>
      <c r="N1035" t="n">
        <v>801</v>
      </c>
      <c r="O1035" s="6" t="n">
        <v>46081</v>
      </c>
      <c r="S1035" t="inlineStr">
        <is>
          <t>n.a.</t>
        </is>
      </c>
      <c r="T1035" s="6" t="n"/>
      <c r="U1035" s="6" t="n"/>
      <c r="V1035" t="n">
        <v>0</v>
      </c>
      <c r="W1035" t="n">
        <v>3</v>
      </c>
      <c r="X1035" s="6" t="n"/>
      <c r="Z1035" s="6" t="n">
        <v>45989</v>
      </c>
      <c r="AA1035" t="inlineStr">
        <is>
          <t>n.a.</t>
        </is>
      </c>
      <c r="AB1035" s="6" t="n">
        <v>46081</v>
      </c>
      <c r="AC1035" t="inlineStr"/>
      <c r="AD1035" s="6" t="n">
        <v>45928</v>
      </c>
    </row>
    <row r="1036">
      <c r="A1036" t="inlineStr">
        <is>
          <t>V100049</t>
        </is>
      </c>
      <c r="B1036" t="inlineStr">
        <is>
          <t>2023-0035</t>
        </is>
      </c>
      <c r="C1036" t="n">
        <v>55</v>
      </c>
      <c r="D1036" t="inlineStr">
        <is>
          <t>37 80 4564 605-6</t>
        </is>
      </c>
      <c r="E1036" t="inlineStr">
        <is>
          <t>Grain Logistic Sp.z.o.o.</t>
        </is>
      </c>
      <c r="F1036" t="inlineStr">
        <is>
          <t>TNO</t>
        </is>
      </c>
      <c r="G1036" t="inlineStr">
        <is>
          <t>60' CW</t>
        </is>
      </c>
      <c r="H1036" t="n">
        <v>0</v>
      </c>
      <c r="I1036" s="6" t="n">
        <v>0</v>
      </c>
      <c r="J1036" s="6" t="n">
        <v>0</v>
      </c>
      <c r="K1036" t="inlineStr">
        <is>
          <t>terminated_duly</t>
        </is>
      </c>
      <c r="L1036" s="6" t="n">
        <v>45301</v>
      </c>
      <c r="M1036" s="6" t="n">
        <v>46081</v>
      </c>
      <c r="N1036" t="n">
        <v>801</v>
      </c>
      <c r="O1036" s="6" t="n">
        <v>46081</v>
      </c>
      <c r="S1036" t="inlineStr">
        <is>
          <t>n.a.</t>
        </is>
      </c>
      <c r="T1036" s="6" t="n"/>
      <c r="U1036" s="6" t="n"/>
      <c r="V1036" t="n">
        <v>0</v>
      </c>
      <c r="W1036" t="n">
        <v>3</v>
      </c>
      <c r="X1036" s="6" t="n"/>
      <c r="Z1036" s="6" t="n">
        <v>45989</v>
      </c>
      <c r="AA1036" t="inlineStr">
        <is>
          <t>n.a.</t>
        </is>
      </c>
      <c r="AB1036" s="6" t="n">
        <v>46081</v>
      </c>
      <c r="AC1036" t="inlineStr"/>
      <c r="AD1036" s="6" t="n">
        <v>45928</v>
      </c>
    </row>
    <row r="1037">
      <c r="A1037" t="inlineStr">
        <is>
          <t>V100049</t>
        </is>
      </c>
      <c r="B1037" t="inlineStr">
        <is>
          <t>2023-0035</t>
        </is>
      </c>
      <c r="C1037" t="n">
        <v>56</v>
      </c>
      <c r="D1037" t="inlineStr">
        <is>
          <t>37 80 4564 606-4</t>
        </is>
      </c>
      <c r="E1037" t="inlineStr">
        <is>
          <t>Grain Logistic Sp.z.o.o.</t>
        </is>
      </c>
      <c r="F1037" t="inlineStr">
        <is>
          <t>TNO</t>
        </is>
      </c>
      <c r="G1037" t="inlineStr">
        <is>
          <t>60' CW</t>
        </is>
      </c>
      <c r="H1037" t="n">
        <v>0</v>
      </c>
      <c r="I1037" s="6" t="n">
        <v>0</v>
      </c>
      <c r="J1037" s="6" t="n">
        <v>0</v>
      </c>
      <c r="K1037" t="inlineStr">
        <is>
          <t>terminated_duly</t>
        </is>
      </c>
      <c r="L1037" s="6" t="n">
        <v>45301</v>
      </c>
      <c r="M1037" s="6" t="n">
        <v>46081</v>
      </c>
      <c r="N1037" t="n">
        <v>801</v>
      </c>
      <c r="O1037" s="6" t="n">
        <v>46081</v>
      </c>
      <c r="S1037" t="inlineStr">
        <is>
          <t>n.a.</t>
        </is>
      </c>
      <c r="T1037" s="6" t="n"/>
      <c r="U1037" s="6" t="n"/>
      <c r="V1037" t="n">
        <v>0</v>
      </c>
      <c r="W1037" t="n">
        <v>3</v>
      </c>
      <c r="X1037" s="6" t="n"/>
      <c r="Z1037" s="6" t="n">
        <v>45989</v>
      </c>
      <c r="AA1037" t="inlineStr">
        <is>
          <t>n.a.</t>
        </is>
      </c>
      <c r="AB1037" s="6" t="n">
        <v>46081</v>
      </c>
      <c r="AC1037" t="inlineStr"/>
      <c r="AD1037" s="6" t="n">
        <v>45928</v>
      </c>
    </row>
    <row r="1038">
      <c r="A1038" t="inlineStr">
        <is>
          <t>V100049</t>
        </is>
      </c>
      <c r="B1038" t="inlineStr">
        <is>
          <t>2023-0035</t>
        </is>
      </c>
      <c r="C1038" t="n">
        <v>57</v>
      </c>
      <c r="D1038" t="inlineStr">
        <is>
          <t>37 80 4564 607-2</t>
        </is>
      </c>
      <c r="E1038" t="inlineStr">
        <is>
          <t>Grain Logistic Sp.z.o.o.</t>
        </is>
      </c>
      <c r="F1038" t="inlineStr">
        <is>
          <t>TNO</t>
        </is>
      </c>
      <c r="G1038" t="inlineStr">
        <is>
          <t>60' CW</t>
        </is>
      </c>
      <c r="H1038" t="n">
        <v>0</v>
      </c>
      <c r="I1038" s="6" t="n">
        <v>0</v>
      </c>
      <c r="J1038" s="6" t="n">
        <v>0</v>
      </c>
      <c r="K1038" t="inlineStr">
        <is>
          <t>terminated_duly</t>
        </is>
      </c>
      <c r="L1038" s="6" t="n">
        <v>45301</v>
      </c>
      <c r="M1038" s="6" t="n">
        <v>46081</v>
      </c>
      <c r="N1038" t="n">
        <v>801</v>
      </c>
      <c r="O1038" s="6" t="n">
        <v>46081</v>
      </c>
      <c r="S1038" t="inlineStr">
        <is>
          <t>n.a.</t>
        </is>
      </c>
      <c r="T1038" s="6" t="n"/>
      <c r="U1038" s="6" t="n"/>
      <c r="V1038" t="n">
        <v>0</v>
      </c>
      <c r="W1038" t="n">
        <v>3</v>
      </c>
      <c r="X1038" s="6" t="n"/>
      <c r="Z1038" s="6" t="n">
        <v>45989</v>
      </c>
      <c r="AA1038" t="inlineStr">
        <is>
          <t>n.a.</t>
        </is>
      </c>
      <c r="AB1038" s="6" t="n">
        <v>46081</v>
      </c>
      <c r="AC1038" t="inlineStr"/>
      <c r="AD1038" s="6" t="n">
        <v>45928</v>
      </c>
    </row>
    <row r="1039">
      <c r="A1039" t="inlineStr">
        <is>
          <t>V100049</t>
        </is>
      </c>
      <c r="B1039" t="inlineStr">
        <is>
          <t>2023-0035</t>
        </is>
      </c>
      <c r="C1039" t="n">
        <v>58</v>
      </c>
      <c r="D1039" t="inlineStr">
        <is>
          <t>37 80 4564 608-0</t>
        </is>
      </c>
      <c r="E1039" t="inlineStr">
        <is>
          <t>Grain Logistic Sp.z.o.o.</t>
        </is>
      </c>
      <c r="F1039" t="inlineStr">
        <is>
          <t>TNO</t>
        </is>
      </c>
      <c r="G1039" t="inlineStr">
        <is>
          <t>60' CW</t>
        </is>
      </c>
      <c r="H1039" t="n">
        <v>0</v>
      </c>
      <c r="I1039" s="6" t="n">
        <v>0</v>
      </c>
      <c r="J1039" s="6" t="n">
        <v>0</v>
      </c>
      <c r="K1039" t="inlineStr">
        <is>
          <t>terminated_duly</t>
        </is>
      </c>
      <c r="L1039" s="6" t="n">
        <v>45301</v>
      </c>
      <c r="M1039" s="6" t="n">
        <v>46081</v>
      </c>
      <c r="N1039" t="n">
        <v>801</v>
      </c>
      <c r="O1039" s="6" t="n">
        <v>46081</v>
      </c>
      <c r="S1039" t="inlineStr">
        <is>
          <t>n.a.</t>
        </is>
      </c>
      <c r="T1039" s="6" t="n"/>
      <c r="U1039" s="6" t="n"/>
      <c r="V1039" t="n">
        <v>0</v>
      </c>
      <c r="W1039" t="n">
        <v>3</v>
      </c>
      <c r="X1039" s="6" t="n"/>
      <c r="Z1039" s="6" t="n">
        <v>45989</v>
      </c>
      <c r="AA1039" t="inlineStr">
        <is>
          <t>n.a.</t>
        </is>
      </c>
      <c r="AB1039" s="6" t="n">
        <v>46081</v>
      </c>
      <c r="AC1039" t="inlineStr"/>
      <c r="AD1039" s="6" t="n">
        <v>45928</v>
      </c>
    </row>
    <row r="1040">
      <c r="A1040" t="inlineStr">
        <is>
          <t>V100049</t>
        </is>
      </c>
      <c r="B1040" t="inlineStr">
        <is>
          <t>2023-0035</t>
        </is>
      </c>
      <c r="C1040" t="n">
        <v>59</v>
      </c>
      <c r="D1040" t="inlineStr">
        <is>
          <t>37 80 4564 609-8</t>
        </is>
      </c>
      <c r="E1040" t="inlineStr">
        <is>
          <t>Grain Logistic Sp.z.o.o.</t>
        </is>
      </c>
      <c r="F1040" t="inlineStr">
        <is>
          <t>TNO</t>
        </is>
      </c>
      <c r="G1040" t="inlineStr">
        <is>
          <t>60' CW</t>
        </is>
      </c>
      <c r="H1040" t="n">
        <v>0</v>
      </c>
      <c r="I1040" s="6" t="n">
        <v>0</v>
      </c>
      <c r="J1040" s="6" t="n">
        <v>0</v>
      </c>
      <c r="K1040" t="inlineStr">
        <is>
          <t>terminated_duly</t>
        </is>
      </c>
      <c r="L1040" s="6" t="n">
        <v>45301</v>
      </c>
      <c r="M1040" s="6" t="n">
        <v>46081</v>
      </c>
      <c r="N1040" t="n">
        <v>801</v>
      </c>
      <c r="O1040" s="6" t="n">
        <v>46081</v>
      </c>
      <c r="S1040" t="inlineStr">
        <is>
          <t>n.a.</t>
        </is>
      </c>
      <c r="T1040" s="6" t="n"/>
      <c r="U1040" s="6" t="n"/>
      <c r="V1040" t="n">
        <v>0</v>
      </c>
      <c r="W1040" t="n">
        <v>3</v>
      </c>
      <c r="X1040" s="6" t="n"/>
      <c r="Z1040" s="6" t="n">
        <v>45989</v>
      </c>
      <c r="AA1040" t="inlineStr">
        <is>
          <t>n.a.</t>
        </is>
      </c>
      <c r="AB1040" s="6" t="n">
        <v>46081</v>
      </c>
      <c r="AC1040" t="inlineStr"/>
      <c r="AD1040" s="6" t="n">
        <v>45928</v>
      </c>
    </row>
    <row r="1041">
      <c r="A1041" t="inlineStr">
        <is>
          <t>V100049</t>
        </is>
      </c>
      <c r="B1041" t="inlineStr">
        <is>
          <t>2023-0035</t>
        </is>
      </c>
      <c r="C1041" t="n">
        <v>60</v>
      </c>
      <c r="D1041" t="inlineStr">
        <is>
          <t>37 80 4564 610-6</t>
        </is>
      </c>
      <c r="E1041" t="inlineStr">
        <is>
          <t>Grain Logistic Sp.z.o.o.</t>
        </is>
      </c>
      <c r="F1041" t="inlineStr">
        <is>
          <t>TNO</t>
        </is>
      </c>
      <c r="G1041" t="inlineStr">
        <is>
          <t>60' CW</t>
        </is>
      </c>
      <c r="H1041" t="n">
        <v>0</v>
      </c>
      <c r="I1041" s="6" t="n">
        <v>0</v>
      </c>
      <c r="J1041" s="6" t="n">
        <v>0</v>
      </c>
      <c r="K1041" t="inlineStr">
        <is>
          <t>terminated_duly</t>
        </is>
      </c>
      <c r="L1041" s="6" t="n">
        <v>45301</v>
      </c>
      <c r="M1041" s="6" t="n">
        <v>46081</v>
      </c>
      <c r="N1041" t="n">
        <v>801</v>
      </c>
      <c r="O1041" s="6" t="n">
        <v>46081</v>
      </c>
      <c r="S1041" t="inlineStr">
        <is>
          <t>n.a.</t>
        </is>
      </c>
      <c r="T1041" s="6" t="n"/>
      <c r="U1041" s="6" t="n"/>
      <c r="V1041" t="n">
        <v>0</v>
      </c>
      <c r="W1041" t="n">
        <v>3</v>
      </c>
      <c r="X1041" s="6" t="n"/>
      <c r="Z1041" s="6" t="n">
        <v>45989</v>
      </c>
      <c r="AA1041" t="inlineStr">
        <is>
          <t>n.a.</t>
        </is>
      </c>
      <c r="AB1041" s="6" t="n">
        <v>46081</v>
      </c>
      <c r="AC1041" t="inlineStr"/>
      <c r="AD1041" s="6" t="n">
        <v>45928</v>
      </c>
    </row>
    <row r="1042">
      <c r="A1042" t="inlineStr">
        <is>
          <t>V100049</t>
        </is>
      </c>
      <c r="B1042" t="inlineStr">
        <is>
          <t>2023-0035</t>
        </is>
      </c>
      <c r="C1042" t="n">
        <v>103</v>
      </c>
      <c r="D1042" t="inlineStr">
        <is>
          <t>33 80 4552 738-3</t>
        </is>
      </c>
      <c r="E1042" t="inlineStr">
        <is>
          <t>Grain Logistic Sp.z.o.o.</t>
        </is>
      </c>
      <c r="F1042" t="inlineStr">
        <is>
          <t>TNO</t>
        </is>
      </c>
      <c r="G1042" t="inlineStr">
        <is>
          <t>60' CW</t>
        </is>
      </c>
      <c r="H1042" t="n">
        <v>0</v>
      </c>
      <c r="I1042" s="6" t="n">
        <v>0</v>
      </c>
      <c r="J1042" s="6" t="n">
        <v>0</v>
      </c>
      <c r="K1042" t="inlineStr">
        <is>
          <t>terminated_duly</t>
        </is>
      </c>
      <c r="L1042" s="6" t="n">
        <v>45665</v>
      </c>
      <c r="M1042" s="6" t="n">
        <v>46081</v>
      </c>
      <c r="N1042" t="n">
        <v>801</v>
      </c>
      <c r="O1042" s="6" t="n">
        <v>46081</v>
      </c>
      <c r="S1042" t="inlineStr">
        <is>
          <t>n.a.</t>
        </is>
      </c>
      <c r="T1042" s="6" t="n"/>
      <c r="U1042" s="6" t="n"/>
      <c r="V1042" t="n">
        <v>0</v>
      </c>
      <c r="W1042" t="n">
        <v>3</v>
      </c>
      <c r="X1042" s="6" t="n"/>
      <c r="Z1042" s="6" t="n">
        <v>45989</v>
      </c>
      <c r="AA1042" t="inlineStr">
        <is>
          <t>n.a.</t>
        </is>
      </c>
      <c r="AB1042" s="6" t="n">
        <v>46081</v>
      </c>
      <c r="AC1042" t="inlineStr"/>
      <c r="AD1042" s="6" t="n">
        <v>45928</v>
      </c>
    </row>
    <row r="1043">
      <c r="A1043" t="inlineStr">
        <is>
          <t>V100049</t>
        </is>
      </c>
      <c r="B1043" t="inlineStr">
        <is>
          <t>2023-0035</t>
        </is>
      </c>
      <c r="C1043" t="n">
        <v>104</v>
      </c>
      <c r="D1043" t="inlineStr">
        <is>
          <t>33 80 4552 739-1</t>
        </is>
      </c>
      <c r="E1043" t="inlineStr">
        <is>
          <t>Grain Logistic Sp.z.o.o.</t>
        </is>
      </c>
      <c r="F1043" t="inlineStr">
        <is>
          <t>TNO</t>
        </is>
      </c>
      <c r="G1043" t="inlineStr">
        <is>
          <t>60' CW</t>
        </is>
      </c>
      <c r="H1043" t="n">
        <v>0</v>
      </c>
      <c r="I1043" s="6" t="n">
        <v>0</v>
      </c>
      <c r="J1043" s="6" t="n">
        <v>0</v>
      </c>
      <c r="K1043" t="inlineStr">
        <is>
          <t>terminated_duly</t>
        </is>
      </c>
      <c r="L1043" s="6" t="n">
        <v>45665</v>
      </c>
      <c r="M1043" s="6" t="n">
        <v>46081</v>
      </c>
      <c r="N1043" t="n">
        <v>801</v>
      </c>
      <c r="O1043" s="6" t="n">
        <v>46081</v>
      </c>
      <c r="S1043" t="inlineStr">
        <is>
          <t>n.a.</t>
        </is>
      </c>
      <c r="T1043" s="6" t="n"/>
      <c r="U1043" s="6" t="n"/>
      <c r="V1043" t="n">
        <v>0</v>
      </c>
      <c r="W1043" t="n">
        <v>3</v>
      </c>
      <c r="X1043" s="6" t="n"/>
      <c r="Z1043" s="6" t="n">
        <v>45989</v>
      </c>
      <c r="AA1043" t="inlineStr">
        <is>
          <t>n.a.</t>
        </is>
      </c>
      <c r="AB1043" s="6" t="n">
        <v>46081</v>
      </c>
      <c r="AC1043" t="inlineStr"/>
      <c r="AD1043" s="6" t="n">
        <v>45928</v>
      </c>
    </row>
    <row r="1044">
      <c r="A1044" t="inlineStr">
        <is>
          <t>V100049</t>
        </is>
      </c>
      <c r="B1044" t="inlineStr">
        <is>
          <t>2023-0035</t>
        </is>
      </c>
      <c r="C1044" t="n">
        <v>105</v>
      </c>
      <c r="D1044" t="inlineStr">
        <is>
          <t>33 80 4552 740-9</t>
        </is>
      </c>
      <c r="E1044" t="inlineStr">
        <is>
          <t>Grain Logistic Sp.z.o.o.</t>
        </is>
      </c>
      <c r="F1044" t="inlineStr">
        <is>
          <t>TNO</t>
        </is>
      </c>
      <c r="G1044" t="inlineStr">
        <is>
          <t>60' CW</t>
        </is>
      </c>
      <c r="H1044" t="n">
        <v>0</v>
      </c>
      <c r="I1044" s="6" t="n">
        <v>0</v>
      </c>
      <c r="J1044" s="6" t="n">
        <v>0</v>
      </c>
      <c r="K1044" t="inlineStr">
        <is>
          <t>terminated_duly</t>
        </is>
      </c>
      <c r="L1044" s="6" t="n">
        <v>45665</v>
      </c>
      <c r="M1044" s="6" t="n">
        <v>46081</v>
      </c>
      <c r="N1044" t="n">
        <v>801</v>
      </c>
      <c r="O1044" s="6" t="n">
        <v>46081</v>
      </c>
      <c r="S1044" t="inlineStr">
        <is>
          <t>n.a.</t>
        </is>
      </c>
      <c r="T1044" s="6" t="n"/>
      <c r="U1044" s="6" t="n"/>
      <c r="V1044" t="n">
        <v>0</v>
      </c>
      <c r="W1044" t="n">
        <v>3</v>
      </c>
      <c r="X1044" s="6" t="n"/>
      <c r="Z1044" s="6" t="n">
        <v>45989</v>
      </c>
      <c r="AA1044" t="inlineStr">
        <is>
          <t>n.a.</t>
        </is>
      </c>
      <c r="AB1044" s="6" t="n">
        <v>46081</v>
      </c>
      <c r="AC1044" t="inlineStr"/>
      <c r="AD1044" s="6" t="n">
        <v>45928</v>
      </c>
    </row>
    <row r="1045">
      <c r="A1045" t="inlineStr">
        <is>
          <t>V100049</t>
        </is>
      </c>
      <c r="B1045" t="inlineStr">
        <is>
          <t>2023-0035</t>
        </is>
      </c>
      <c r="C1045" t="n">
        <v>106</v>
      </c>
      <c r="D1045" t="inlineStr">
        <is>
          <t>33 80 4552 741-7</t>
        </is>
      </c>
      <c r="E1045" t="inlineStr">
        <is>
          <t>Grain Logistic Sp.z.o.o.</t>
        </is>
      </c>
      <c r="F1045" t="inlineStr">
        <is>
          <t>TNO</t>
        </is>
      </c>
      <c r="G1045" t="inlineStr">
        <is>
          <t>60' CW</t>
        </is>
      </c>
      <c r="H1045" t="n">
        <v>0</v>
      </c>
      <c r="I1045" s="6" t="n">
        <v>0</v>
      </c>
      <c r="J1045" s="6" t="n">
        <v>0</v>
      </c>
      <c r="K1045" t="inlineStr">
        <is>
          <t>terminated_duly</t>
        </is>
      </c>
      <c r="L1045" s="6" t="n">
        <v>45665</v>
      </c>
      <c r="M1045" s="6" t="n">
        <v>46081</v>
      </c>
      <c r="N1045" t="n">
        <v>801</v>
      </c>
      <c r="O1045" s="6" t="n">
        <v>46081</v>
      </c>
      <c r="S1045" t="inlineStr">
        <is>
          <t>n.a.</t>
        </is>
      </c>
      <c r="T1045" s="6" t="n"/>
      <c r="U1045" s="6" t="n"/>
      <c r="V1045" t="n">
        <v>0</v>
      </c>
      <c r="W1045" t="n">
        <v>3</v>
      </c>
      <c r="X1045" s="6" t="n"/>
      <c r="Z1045" s="6" t="n">
        <v>45989</v>
      </c>
      <c r="AA1045" t="inlineStr">
        <is>
          <t>n.a.</t>
        </is>
      </c>
      <c r="AB1045" s="6" t="n">
        <v>46081</v>
      </c>
      <c r="AC1045" t="inlineStr"/>
      <c r="AD1045" s="6" t="n">
        <v>45928</v>
      </c>
    </row>
    <row r="1046">
      <c r="A1046" t="inlineStr">
        <is>
          <t>V100049</t>
        </is>
      </c>
      <c r="B1046" t="inlineStr">
        <is>
          <t>2023-0035</t>
        </is>
      </c>
      <c r="C1046" t="n">
        <v>107</v>
      </c>
      <c r="D1046" t="inlineStr">
        <is>
          <t>33 80 4552 742-5</t>
        </is>
      </c>
      <c r="E1046" t="inlineStr">
        <is>
          <t>Grain Logistic Sp.z.o.o.</t>
        </is>
      </c>
      <c r="F1046" t="inlineStr">
        <is>
          <t>TNO</t>
        </is>
      </c>
      <c r="G1046" t="inlineStr">
        <is>
          <t>60' CW</t>
        </is>
      </c>
      <c r="H1046" t="n">
        <v>0</v>
      </c>
      <c r="I1046" s="6" t="n">
        <v>0</v>
      </c>
      <c r="J1046" s="6" t="n">
        <v>0</v>
      </c>
      <c r="K1046" t="inlineStr">
        <is>
          <t>terminated_duly</t>
        </is>
      </c>
      <c r="L1046" s="6" t="n">
        <v>45665</v>
      </c>
      <c r="M1046" s="6" t="n">
        <v>46081</v>
      </c>
      <c r="N1046" t="n">
        <v>801</v>
      </c>
      <c r="O1046" s="6" t="n">
        <v>46081</v>
      </c>
      <c r="S1046" t="inlineStr">
        <is>
          <t>n.a.</t>
        </is>
      </c>
      <c r="T1046" s="6" t="n"/>
      <c r="U1046" s="6" t="n"/>
      <c r="V1046" t="n">
        <v>0</v>
      </c>
      <c r="W1046" t="n">
        <v>3</v>
      </c>
      <c r="X1046" s="6" t="n"/>
      <c r="Z1046" s="6" t="n">
        <v>45989</v>
      </c>
      <c r="AA1046" t="inlineStr">
        <is>
          <t>n.a.</t>
        </is>
      </c>
      <c r="AB1046" s="6" t="n">
        <v>46081</v>
      </c>
      <c r="AC1046" t="inlineStr"/>
      <c r="AD1046" s="6" t="n">
        <v>45928</v>
      </c>
    </row>
    <row r="1047">
      <c r="A1047" t="inlineStr">
        <is>
          <t>V100049</t>
        </is>
      </c>
      <c r="B1047" t="inlineStr">
        <is>
          <t>2023-0035</t>
        </is>
      </c>
      <c r="C1047" t="n">
        <v>108</v>
      </c>
      <c r="D1047" t="inlineStr">
        <is>
          <t>33 80 4552 743-3</t>
        </is>
      </c>
      <c r="E1047" t="inlineStr">
        <is>
          <t>Grain Logistic Sp.z.o.o.</t>
        </is>
      </c>
      <c r="F1047" t="inlineStr">
        <is>
          <t>TNO</t>
        </is>
      </c>
      <c r="G1047" t="inlineStr">
        <is>
          <t>60' CW</t>
        </is>
      </c>
      <c r="H1047" t="n">
        <v>0</v>
      </c>
      <c r="I1047" s="6" t="n">
        <v>0</v>
      </c>
      <c r="J1047" s="6" t="n">
        <v>0</v>
      </c>
      <c r="K1047" t="inlineStr">
        <is>
          <t>terminated_duly</t>
        </is>
      </c>
      <c r="L1047" s="6" t="n">
        <v>45665</v>
      </c>
      <c r="M1047" s="6" t="n">
        <v>46081</v>
      </c>
      <c r="N1047" t="n">
        <v>801</v>
      </c>
      <c r="O1047" s="6" t="n">
        <v>46081</v>
      </c>
      <c r="S1047" t="inlineStr">
        <is>
          <t>n.a.</t>
        </is>
      </c>
      <c r="T1047" s="6" t="n"/>
      <c r="U1047" s="6" t="n"/>
      <c r="V1047" t="n">
        <v>0</v>
      </c>
      <c r="W1047" t="n">
        <v>3</v>
      </c>
      <c r="X1047" s="6" t="n"/>
      <c r="Z1047" s="6" t="n">
        <v>45989</v>
      </c>
      <c r="AA1047" t="inlineStr">
        <is>
          <t>n.a.</t>
        </is>
      </c>
      <c r="AB1047" s="6" t="n">
        <v>46081</v>
      </c>
      <c r="AC1047" t="inlineStr"/>
      <c r="AD1047" s="6" t="n">
        <v>45928</v>
      </c>
    </row>
    <row r="1048">
      <c r="A1048" t="inlineStr">
        <is>
          <t>V100049</t>
        </is>
      </c>
      <c r="B1048" t="inlineStr">
        <is>
          <t>2023-0035</t>
        </is>
      </c>
      <c r="C1048" t="n">
        <v>109</v>
      </c>
      <c r="D1048" t="inlineStr">
        <is>
          <t>33 80 4552 744-1</t>
        </is>
      </c>
      <c r="E1048" t="inlineStr">
        <is>
          <t>Grain Logistic Sp.z.o.o.</t>
        </is>
      </c>
      <c r="F1048" t="inlineStr">
        <is>
          <t>TNO</t>
        </is>
      </c>
      <c r="G1048" t="inlineStr">
        <is>
          <t>60' CW</t>
        </is>
      </c>
      <c r="H1048" t="n">
        <v>0</v>
      </c>
      <c r="I1048" s="6" t="n">
        <v>0</v>
      </c>
      <c r="J1048" s="6" t="n">
        <v>0</v>
      </c>
      <c r="K1048" t="inlineStr">
        <is>
          <t>terminated_duly</t>
        </is>
      </c>
      <c r="L1048" s="6" t="n">
        <v>45665</v>
      </c>
      <c r="M1048" s="6" t="n">
        <v>46081</v>
      </c>
      <c r="N1048" t="n">
        <v>801</v>
      </c>
      <c r="O1048" s="6" t="n">
        <v>46081</v>
      </c>
      <c r="S1048" t="inlineStr">
        <is>
          <t>n.a.</t>
        </is>
      </c>
      <c r="T1048" s="6" t="n"/>
      <c r="U1048" s="6" t="n"/>
      <c r="V1048" t="n">
        <v>0</v>
      </c>
      <c r="W1048" t="n">
        <v>3</v>
      </c>
      <c r="X1048" s="6" t="n"/>
      <c r="Z1048" s="6" t="n">
        <v>45989</v>
      </c>
      <c r="AA1048" t="inlineStr">
        <is>
          <t>n.a.</t>
        </is>
      </c>
      <c r="AB1048" s="6" t="n">
        <v>46081</v>
      </c>
      <c r="AC1048" t="inlineStr"/>
      <c r="AD1048" s="6" t="n">
        <v>45928</v>
      </c>
    </row>
    <row r="1049">
      <c r="A1049" t="inlineStr">
        <is>
          <t>V100049</t>
        </is>
      </c>
      <c r="B1049" t="inlineStr">
        <is>
          <t>2023-0035</t>
        </is>
      </c>
      <c r="C1049" t="n">
        <v>110</v>
      </c>
      <c r="D1049" t="inlineStr">
        <is>
          <t>33 80 4552 745-8</t>
        </is>
      </c>
      <c r="E1049" t="inlineStr">
        <is>
          <t>Grain Logistic Sp.z.o.o.</t>
        </is>
      </c>
      <c r="F1049" t="inlineStr">
        <is>
          <t>TNO</t>
        </is>
      </c>
      <c r="G1049" t="inlineStr">
        <is>
          <t>60' CW</t>
        </is>
      </c>
      <c r="H1049" t="n">
        <v>0</v>
      </c>
      <c r="I1049" s="6" t="n">
        <v>0</v>
      </c>
      <c r="J1049" s="6" t="n">
        <v>0</v>
      </c>
      <c r="K1049" t="inlineStr">
        <is>
          <t>terminated_duly</t>
        </is>
      </c>
      <c r="L1049" s="6" t="n">
        <v>45665</v>
      </c>
      <c r="M1049" s="6" t="n">
        <v>46081</v>
      </c>
      <c r="N1049" t="n">
        <v>801</v>
      </c>
      <c r="O1049" s="6" t="n">
        <v>46081</v>
      </c>
      <c r="S1049" t="inlineStr">
        <is>
          <t>n.a.</t>
        </is>
      </c>
      <c r="T1049" s="6" t="n"/>
      <c r="U1049" s="6" t="n"/>
      <c r="V1049" t="n">
        <v>0</v>
      </c>
      <c r="W1049" t="n">
        <v>3</v>
      </c>
      <c r="X1049" s="6" t="n"/>
      <c r="Z1049" s="6" t="n">
        <v>45989</v>
      </c>
      <c r="AA1049" t="inlineStr">
        <is>
          <t>n.a.</t>
        </is>
      </c>
      <c r="AB1049" s="6" t="n">
        <v>46081</v>
      </c>
      <c r="AC1049" t="inlineStr"/>
      <c r="AD1049" s="6" t="n">
        <v>45928</v>
      </c>
    </row>
    <row r="1050">
      <c r="A1050" t="inlineStr">
        <is>
          <t>V100049</t>
        </is>
      </c>
      <c r="B1050" t="inlineStr">
        <is>
          <t>2023-0035</t>
        </is>
      </c>
      <c r="C1050" t="n">
        <v>111</v>
      </c>
      <c r="D1050" t="inlineStr">
        <is>
          <t>33 80 4552 746-6</t>
        </is>
      </c>
      <c r="E1050" t="inlineStr">
        <is>
          <t>Grain Logistic Sp.z.o.o.</t>
        </is>
      </c>
      <c r="F1050" t="inlineStr">
        <is>
          <t>TNO</t>
        </is>
      </c>
      <c r="G1050" t="inlineStr">
        <is>
          <t>60' CW</t>
        </is>
      </c>
      <c r="H1050" t="n">
        <v>0</v>
      </c>
      <c r="I1050" s="6" t="n">
        <v>0</v>
      </c>
      <c r="J1050" s="6" t="n">
        <v>0</v>
      </c>
      <c r="K1050" t="inlineStr">
        <is>
          <t>terminated_duly</t>
        </is>
      </c>
      <c r="L1050" s="6" t="n">
        <v>45665</v>
      </c>
      <c r="M1050" s="6" t="n">
        <v>46081</v>
      </c>
      <c r="N1050" t="n">
        <v>801</v>
      </c>
      <c r="O1050" s="6" t="n">
        <v>46081</v>
      </c>
      <c r="S1050" t="inlineStr">
        <is>
          <t>n.a.</t>
        </is>
      </c>
      <c r="T1050" s="6" t="n"/>
      <c r="U1050" s="6" t="n"/>
      <c r="V1050" t="n">
        <v>0</v>
      </c>
      <c r="W1050" t="n">
        <v>3</v>
      </c>
      <c r="X1050" s="6" t="n"/>
      <c r="Z1050" s="6" t="n">
        <v>45989</v>
      </c>
      <c r="AA1050" t="inlineStr">
        <is>
          <t>n.a.</t>
        </is>
      </c>
      <c r="AB1050" s="6" t="n">
        <v>46081</v>
      </c>
      <c r="AC1050" t="inlineStr"/>
      <c r="AD1050" s="6" t="n">
        <v>45928</v>
      </c>
    </row>
    <row r="1051">
      <c r="A1051" t="inlineStr">
        <is>
          <t>V100049</t>
        </is>
      </c>
      <c r="B1051" t="inlineStr">
        <is>
          <t>2023-0035</t>
        </is>
      </c>
      <c r="C1051" t="n">
        <v>112</v>
      </c>
      <c r="D1051" t="inlineStr">
        <is>
          <t>33 80 4552 747-4</t>
        </is>
      </c>
      <c r="E1051" t="inlineStr">
        <is>
          <t>Grain Logistic Sp.z.o.o.</t>
        </is>
      </c>
      <c r="F1051" t="inlineStr">
        <is>
          <t>TNO</t>
        </is>
      </c>
      <c r="G1051" t="inlineStr">
        <is>
          <t>60' CW</t>
        </is>
      </c>
      <c r="H1051" t="n">
        <v>0</v>
      </c>
      <c r="I1051" s="6" t="n">
        <v>0</v>
      </c>
      <c r="J1051" s="6" t="n">
        <v>0</v>
      </c>
      <c r="K1051" t="inlineStr">
        <is>
          <t>terminated_duly</t>
        </is>
      </c>
      <c r="L1051" s="6" t="n">
        <v>45665</v>
      </c>
      <c r="M1051" s="6" t="n">
        <v>46081</v>
      </c>
      <c r="N1051" t="n">
        <v>801</v>
      </c>
      <c r="O1051" s="6" t="n">
        <v>46081</v>
      </c>
      <c r="S1051" t="inlineStr">
        <is>
          <t>n.a.</t>
        </is>
      </c>
      <c r="T1051" s="6" t="n"/>
      <c r="U1051" s="6" t="n"/>
      <c r="V1051" t="n">
        <v>0</v>
      </c>
      <c r="W1051" t="n">
        <v>3</v>
      </c>
      <c r="X1051" s="6" t="n"/>
      <c r="Z1051" s="6" t="n">
        <v>45989</v>
      </c>
      <c r="AA1051" t="inlineStr">
        <is>
          <t>n.a.</t>
        </is>
      </c>
      <c r="AB1051" s="6" t="n">
        <v>46081</v>
      </c>
      <c r="AC1051" t="inlineStr"/>
      <c r="AD1051" s="6" t="n">
        <v>45928</v>
      </c>
    </row>
    <row r="1052">
      <c r="A1052" t="inlineStr">
        <is>
          <t>V100049</t>
        </is>
      </c>
      <c r="B1052" t="inlineStr">
        <is>
          <t>2023-0035</t>
        </is>
      </c>
      <c r="C1052" t="n">
        <v>113</v>
      </c>
      <c r="D1052" t="inlineStr">
        <is>
          <t>33 80 4552 748-2</t>
        </is>
      </c>
      <c r="E1052" t="inlineStr">
        <is>
          <t>Grain Logistic Sp.z.o.o.</t>
        </is>
      </c>
      <c r="F1052" t="inlineStr">
        <is>
          <t>TNO</t>
        </is>
      </c>
      <c r="G1052" t="inlineStr">
        <is>
          <t>60' CW</t>
        </is>
      </c>
      <c r="H1052" t="n">
        <v>0</v>
      </c>
      <c r="I1052" s="6" t="n">
        <v>0</v>
      </c>
      <c r="J1052" s="6" t="n">
        <v>0</v>
      </c>
      <c r="K1052" t="inlineStr">
        <is>
          <t>terminated_duly</t>
        </is>
      </c>
      <c r="L1052" s="6" t="n">
        <v>45665</v>
      </c>
      <c r="M1052" s="6" t="n">
        <v>46081</v>
      </c>
      <c r="N1052" t="n">
        <v>801</v>
      </c>
      <c r="O1052" s="6" t="n">
        <v>46081</v>
      </c>
      <c r="S1052" t="inlineStr">
        <is>
          <t>n.a.</t>
        </is>
      </c>
      <c r="T1052" s="6" t="n"/>
      <c r="U1052" s="6" t="n"/>
      <c r="V1052" t="n">
        <v>0</v>
      </c>
      <c r="W1052" t="n">
        <v>3</v>
      </c>
      <c r="X1052" s="6" t="n"/>
      <c r="Z1052" s="6" t="n">
        <v>45989</v>
      </c>
      <c r="AA1052" t="inlineStr">
        <is>
          <t>n.a.</t>
        </is>
      </c>
      <c r="AB1052" s="6" t="n">
        <v>46081</v>
      </c>
      <c r="AC1052" t="inlineStr"/>
      <c r="AD1052" s="6" t="n">
        <v>45928</v>
      </c>
    </row>
    <row r="1053">
      <c r="A1053" t="inlineStr">
        <is>
          <t>V100049</t>
        </is>
      </c>
      <c r="B1053" t="inlineStr">
        <is>
          <t>2023-0035</t>
        </is>
      </c>
      <c r="C1053" t="n">
        <v>114</v>
      </c>
      <c r="D1053" t="inlineStr">
        <is>
          <t>33 80 4552 749-0</t>
        </is>
      </c>
      <c r="E1053" t="inlineStr">
        <is>
          <t>Grain Logistic Sp.z.o.o.</t>
        </is>
      </c>
      <c r="F1053" t="inlineStr">
        <is>
          <t>TNO</t>
        </is>
      </c>
      <c r="G1053" t="inlineStr">
        <is>
          <t>60' CW</t>
        </is>
      </c>
      <c r="H1053" t="n">
        <v>0</v>
      </c>
      <c r="I1053" s="6" t="n">
        <v>0</v>
      </c>
      <c r="J1053" s="6" t="n">
        <v>0</v>
      </c>
      <c r="K1053" t="inlineStr">
        <is>
          <t>terminated_duly</t>
        </is>
      </c>
      <c r="L1053" s="6" t="n">
        <v>45665</v>
      </c>
      <c r="M1053" s="6" t="n">
        <v>46081</v>
      </c>
      <c r="N1053" t="n">
        <v>801</v>
      </c>
      <c r="O1053" s="6" t="n">
        <v>46081</v>
      </c>
      <c r="S1053" t="inlineStr">
        <is>
          <t>n.a.</t>
        </is>
      </c>
      <c r="T1053" s="6" t="n"/>
      <c r="U1053" s="6" t="n"/>
      <c r="V1053" t="n">
        <v>0</v>
      </c>
      <c r="W1053" t="n">
        <v>3</v>
      </c>
      <c r="X1053" s="6" t="n"/>
      <c r="Z1053" s="6" t="n">
        <v>45989</v>
      </c>
      <c r="AA1053" t="inlineStr">
        <is>
          <t>n.a.</t>
        </is>
      </c>
      <c r="AB1053" s="6" t="n">
        <v>46081</v>
      </c>
      <c r="AC1053" t="inlineStr"/>
      <c r="AD1053" s="6" t="n">
        <v>45928</v>
      </c>
    </row>
    <row r="1054">
      <c r="A1054" t="inlineStr">
        <is>
          <t>V100049</t>
        </is>
      </c>
      <c r="B1054" t="inlineStr">
        <is>
          <t>2023-0035</t>
        </is>
      </c>
      <c r="C1054" t="n">
        <v>115</v>
      </c>
      <c r="D1054" t="inlineStr">
        <is>
          <t>33 80 4552 750-8</t>
        </is>
      </c>
      <c r="E1054" t="inlineStr">
        <is>
          <t>Grain Logistic Sp.z.o.o.</t>
        </is>
      </c>
      <c r="F1054" t="inlineStr">
        <is>
          <t>TNO</t>
        </is>
      </c>
      <c r="G1054" t="inlineStr">
        <is>
          <t>60' CW</t>
        </is>
      </c>
      <c r="H1054" t="n">
        <v>0</v>
      </c>
      <c r="I1054" s="6" t="n">
        <v>0</v>
      </c>
      <c r="J1054" s="6" t="n">
        <v>0</v>
      </c>
      <c r="K1054" t="inlineStr">
        <is>
          <t>terminated_duly</t>
        </is>
      </c>
      <c r="L1054" s="6" t="n">
        <v>45665</v>
      </c>
      <c r="M1054" s="6" t="n">
        <v>46081</v>
      </c>
      <c r="N1054" t="n">
        <v>801</v>
      </c>
      <c r="O1054" s="6" t="n">
        <v>46081</v>
      </c>
      <c r="S1054" t="inlineStr">
        <is>
          <t>n.a.</t>
        </is>
      </c>
      <c r="T1054" s="6" t="n"/>
      <c r="U1054" s="6" t="n"/>
      <c r="V1054" t="n">
        <v>0</v>
      </c>
      <c r="W1054" t="n">
        <v>3</v>
      </c>
      <c r="X1054" s="6" t="n"/>
      <c r="Z1054" s="6" t="n">
        <v>45989</v>
      </c>
      <c r="AA1054" t="inlineStr">
        <is>
          <t>n.a.</t>
        </is>
      </c>
      <c r="AB1054" s="6" t="n">
        <v>46081</v>
      </c>
      <c r="AC1054" t="inlineStr"/>
      <c r="AD1054" s="6" t="n">
        <v>45928</v>
      </c>
    </row>
    <row r="1055">
      <c r="A1055" t="inlineStr">
        <is>
          <t>V100049</t>
        </is>
      </c>
      <c r="B1055" t="inlineStr">
        <is>
          <t>2023-0035</t>
        </is>
      </c>
      <c r="C1055" t="n">
        <v>116</v>
      </c>
      <c r="D1055" t="inlineStr">
        <is>
          <t>33 80 4552 751-6</t>
        </is>
      </c>
      <c r="E1055" t="inlineStr">
        <is>
          <t>Grain Logistic Sp.z.o.o.</t>
        </is>
      </c>
      <c r="F1055" t="inlineStr">
        <is>
          <t>TNO</t>
        </is>
      </c>
      <c r="G1055" t="inlineStr">
        <is>
          <t>60' CW</t>
        </is>
      </c>
      <c r="H1055" t="n">
        <v>0</v>
      </c>
      <c r="I1055" s="6" t="n">
        <v>0</v>
      </c>
      <c r="J1055" s="6" t="n">
        <v>0</v>
      </c>
      <c r="K1055" t="inlineStr">
        <is>
          <t>terminated_duly</t>
        </is>
      </c>
      <c r="L1055" s="6" t="n">
        <v>45665</v>
      </c>
      <c r="M1055" s="6" t="n">
        <v>46081</v>
      </c>
      <c r="N1055" t="n">
        <v>801</v>
      </c>
      <c r="O1055" s="6" t="n">
        <v>46081</v>
      </c>
      <c r="S1055" t="inlineStr">
        <is>
          <t>n.a.</t>
        </is>
      </c>
      <c r="T1055" s="6" t="n"/>
      <c r="U1055" s="6" t="n"/>
      <c r="V1055" t="n">
        <v>0</v>
      </c>
      <c r="W1055" t="n">
        <v>3</v>
      </c>
      <c r="X1055" s="6" t="n"/>
      <c r="Z1055" s="6" t="n">
        <v>45989</v>
      </c>
      <c r="AA1055" t="inlineStr">
        <is>
          <t>n.a.</t>
        </is>
      </c>
      <c r="AB1055" s="6" t="n">
        <v>46081</v>
      </c>
      <c r="AC1055" t="inlineStr"/>
      <c r="AD1055" s="6" t="n">
        <v>45928</v>
      </c>
    </row>
    <row r="1056">
      <c r="A1056" t="inlineStr">
        <is>
          <t>V100049</t>
        </is>
      </c>
      <c r="B1056" t="inlineStr">
        <is>
          <t>2023-0035</t>
        </is>
      </c>
      <c r="C1056" t="n">
        <v>117</v>
      </c>
      <c r="D1056" t="inlineStr">
        <is>
          <t>33 80 4552 752-4</t>
        </is>
      </c>
      <c r="E1056" t="inlineStr">
        <is>
          <t>Grain Logistic Sp.z.o.o.</t>
        </is>
      </c>
      <c r="F1056" t="inlineStr">
        <is>
          <t>TNO</t>
        </is>
      </c>
      <c r="G1056" t="inlineStr">
        <is>
          <t>60' CW</t>
        </is>
      </c>
      <c r="H1056" t="n">
        <v>0</v>
      </c>
      <c r="I1056" s="6" t="n">
        <v>0</v>
      </c>
      <c r="J1056" s="6" t="n">
        <v>0</v>
      </c>
      <c r="K1056" t="inlineStr">
        <is>
          <t>terminated_duly</t>
        </is>
      </c>
      <c r="L1056" s="6" t="n">
        <v>45665</v>
      </c>
      <c r="M1056" s="6" t="n">
        <v>46081</v>
      </c>
      <c r="N1056" t="n">
        <v>801</v>
      </c>
      <c r="O1056" s="6" t="n">
        <v>46081</v>
      </c>
      <c r="S1056" t="inlineStr">
        <is>
          <t>n.a.</t>
        </is>
      </c>
      <c r="T1056" s="6" t="n"/>
      <c r="U1056" s="6" t="n"/>
      <c r="V1056" t="n">
        <v>0</v>
      </c>
      <c r="W1056" t="n">
        <v>3</v>
      </c>
      <c r="X1056" s="6" t="n"/>
      <c r="Z1056" s="6" t="n">
        <v>45989</v>
      </c>
      <c r="AA1056" t="inlineStr">
        <is>
          <t>n.a.</t>
        </is>
      </c>
      <c r="AB1056" s="6" t="n">
        <v>46081</v>
      </c>
      <c r="AC1056" t="inlineStr"/>
      <c r="AD1056" s="6" t="n">
        <v>45928</v>
      </c>
    </row>
    <row r="1057">
      <c r="A1057" t="inlineStr">
        <is>
          <t>V100049</t>
        </is>
      </c>
      <c r="B1057" t="inlineStr">
        <is>
          <t>2023-0035</t>
        </is>
      </c>
      <c r="C1057" t="n">
        <v>118</v>
      </c>
      <c r="D1057" t="inlineStr">
        <is>
          <t>33 80 4552 753-2</t>
        </is>
      </c>
      <c r="E1057" t="inlineStr">
        <is>
          <t>Grain Logistic Sp.z.o.o.</t>
        </is>
      </c>
      <c r="F1057" t="inlineStr">
        <is>
          <t>TNO</t>
        </is>
      </c>
      <c r="G1057" t="inlineStr">
        <is>
          <t>60' CW</t>
        </is>
      </c>
      <c r="H1057" t="n">
        <v>0</v>
      </c>
      <c r="I1057" s="6" t="n">
        <v>0</v>
      </c>
      <c r="J1057" s="6" t="n">
        <v>0</v>
      </c>
      <c r="K1057" t="inlineStr">
        <is>
          <t>terminated_duly</t>
        </is>
      </c>
      <c r="L1057" s="6" t="n">
        <v>45665</v>
      </c>
      <c r="M1057" s="6" t="n">
        <v>46081</v>
      </c>
      <c r="N1057" t="n">
        <v>801</v>
      </c>
      <c r="O1057" s="6" t="n">
        <v>46081</v>
      </c>
      <c r="S1057" t="inlineStr">
        <is>
          <t>n.a.</t>
        </is>
      </c>
      <c r="T1057" s="6" t="n"/>
      <c r="U1057" s="6" t="n"/>
      <c r="V1057" t="n">
        <v>0</v>
      </c>
      <c r="W1057" t="n">
        <v>3</v>
      </c>
      <c r="X1057" s="6" t="n"/>
      <c r="Z1057" s="6" t="n">
        <v>45989</v>
      </c>
      <c r="AA1057" t="inlineStr">
        <is>
          <t>n.a.</t>
        </is>
      </c>
      <c r="AB1057" s="6" t="n">
        <v>46081</v>
      </c>
      <c r="AC1057" t="inlineStr"/>
      <c r="AD1057" s="6" t="n">
        <v>45928</v>
      </c>
    </row>
    <row r="1058">
      <c r="A1058" t="inlineStr">
        <is>
          <t>V100049</t>
        </is>
      </c>
      <c r="B1058" t="inlineStr">
        <is>
          <t>2023-0035</t>
        </is>
      </c>
      <c r="C1058" t="n">
        <v>119</v>
      </c>
      <c r="D1058" t="inlineStr">
        <is>
          <t>33 80 4552 754-0</t>
        </is>
      </c>
      <c r="E1058" t="inlineStr">
        <is>
          <t>Grain Logistic Sp.z.o.o.</t>
        </is>
      </c>
      <c r="F1058" t="inlineStr">
        <is>
          <t>TNO</t>
        </is>
      </c>
      <c r="G1058" t="inlineStr">
        <is>
          <t>60' CW</t>
        </is>
      </c>
      <c r="H1058" t="n">
        <v>0</v>
      </c>
      <c r="I1058" s="6" t="n">
        <v>0</v>
      </c>
      <c r="J1058" s="6" t="n">
        <v>0</v>
      </c>
      <c r="K1058" t="inlineStr">
        <is>
          <t>terminated_duly</t>
        </is>
      </c>
      <c r="L1058" s="6" t="n">
        <v>45665</v>
      </c>
      <c r="M1058" s="6" t="n">
        <v>46081</v>
      </c>
      <c r="N1058" t="n">
        <v>801</v>
      </c>
      <c r="O1058" s="6" t="n">
        <v>46081</v>
      </c>
      <c r="S1058" t="inlineStr">
        <is>
          <t>n.a.</t>
        </is>
      </c>
      <c r="T1058" s="6" t="n"/>
      <c r="U1058" s="6" t="n"/>
      <c r="V1058" t="n">
        <v>0</v>
      </c>
      <c r="W1058" t="n">
        <v>3</v>
      </c>
      <c r="X1058" s="6" t="n"/>
      <c r="Z1058" s="6" t="n">
        <v>45989</v>
      </c>
      <c r="AA1058" t="inlineStr">
        <is>
          <t>n.a.</t>
        </is>
      </c>
      <c r="AB1058" s="6" t="n">
        <v>46081</v>
      </c>
      <c r="AC1058" t="inlineStr"/>
      <c r="AD1058" s="6" t="n">
        <v>45928</v>
      </c>
    </row>
    <row r="1059">
      <c r="A1059" t="inlineStr">
        <is>
          <t>V100049</t>
        </is>
      </c>
      <c r="B1059" t="inlineStr">
        <is>
          <t>2023-0035</t>
        </is>
      </c>
      <c r="C1059" t="n">
        <v>120</v>
      </c>
      <c r="D1059" t="inlineStr">
        <is>
          <t>33 80 4552 755-7</t>
        </is>
      </c>
      <c r="E1059" t="inlineStr">
        <is>
          <t>Grain Logistic Sp.z.o.o.</t>
        </is>
      </c>
      <c r="F1059" t="inlineStr">
        <is>
          <t>TNO</t>
        </is>
      </c>
      <c r="G1059" t="inlineStr">
        <is>
          <t>60' CW</t>
        </is>
      </c>
      <c r="H1059" t="n">
        <v>0</v>
      </c>
      <c r="I1059" s="6" t="n">
        <v>0</v>
      </c>
      <c r="J1059" s="6" t="n">
        <v>0</v>
      </c>
      <c r="K1059" t="inlineStr">
        <is>
          <t>terminated_duly</t>
        </is>
      </c>
      <c r="L1059" s="6" t="n">
        <v>45665</v>
      </c>
      <c r="M1059" s="6" t="n">
        <v>46081</v>
      </c>
      <c r="N1059" t="n">
        <v>801</v>
      </c>
      <c r="O1059" s="6" t="n">
        <v>46081</v>
      </c>
      <c r="S1059" t="inlineStr">
        <is>
          <t>n.a.</t>
        </is>
      </c>
      <c r="T1059" s="6" t="n"/>
      <c r="U1059" s="6" t="n"/>
      <c r="V1059" t="n">
        <v>0</v>
      </c>
      <c r="W1059" t="n">
        <v>3</v>
      </c>
      <c r="X1059" s="6" t="n"/>
      <c r="Z1059" s="6" t="n">
        <v>45989</v>
      </c>
      <c r="AA1059" t="inlineStr">
        <is>
          <t>n.a.</t>
        </is>
      </c>
      <c r="AB1059" s="6" t="n">
        <v>46081</v>
      </c>
      <c r="AC1059" t="inlineStr"/>
      <c r="AD1059" s="6" t="n">
        <v>45928</v>
      </c>
    </row>
    <row r="1060">
      <c r="A1060" t="inlineStr">
        <is>
          <t>V100049</t>
        </is>
      </c>
      <c r="B1060" t="inlineStr">
        <is>
          <t>2023-0035</t>
        </is>
      </c>
      <c r="C1060" t="n">
        <v>121</v>
      </c>
      <c r="D1060" t="inlineStr">
        <is>
          <t>33 80 4552 756-5</t>
        </is>
      </c>
      <c r="E1060" t="inlineStr">
        <is>
          <t>Grain Logistic Sp.z.o.o.</t>
        </is>
      </c>
      <c r="F1060" t="inlineStr">
        <is>
          <t>TNO</t>
        </is>
      </c>
      <c r="G1060" t="inlineStr">
        <is>
          <t>60' CW</t>
        </is>
      </c>
      <c r="H1060" t="n">
        <v>0</v>
      </c>
      <c r="I1060" s="6" t="n">
        <v>0</v>
      </c>
      <c r="J1060" s="6" t="n">
        <v>0</v>
      </c>
      <c r="K1060" t="inlineStr">
        <is>
          <t>terminated_duly</t>
        </is>
      </c>
      <c r="L1060" s="6" t="n">
        <v>45665</v>
      </c>
      <c r="M1060" s="6" t="n">
        <v>46081</v>
      </c>
      <c r="N1060" t="n">
        <v>801</v>
      </c>
      <c r="O1060" s="6" t="n">
        <v>46081</v>
      </c>
      <c r="S1060" t="inlineStr">
        <is>
          <t>n.a.</t>
        </is>
      </c>
      <c r="T1060" s="6" t="n"/>
      <c r="U1060" s="6" t="n"/>
      <c r="V1060" t="n">
        <v>0</v>
      </c>
      <c r="W1060" t="n">
        <v>3</v>
      </c>
      <c r="X1060" s="6" t="n"/>
      <c r="Z1060" s="6" t="n">
        <v>45989</v>
      </c>
      <c r="AA1060" t="inlineStr">
        <is>
          <t>n.a.</t>
        </is>
      </c>
      <c r="AB1060" s="6" t="n">
        <v>46081</v>
      </c>
      <c r="AC1060" t="inlineStr"/>
      <c r="AD1060" s="6" t="n">
        <v>45928</v>
      </c>
    </row>
    <row r="1061">
      <c r="A1061" t="inlineStr">
        <is>
          <t>V100049</t>
        </is>
      </c>
      <c r="B1061" t="inlineStr">
        <is>
          <t>2023-0035</t>
        </is>
      </c>
      <c r="C1061" t="n">
        <v>122</v>
      </c>
      <c r="D1061" t="inlineStr">
        <is>
          <t>33 80 4552 757-3</t>
        </is>
      </c>
      <c r="E1061" t="inlineStr">
        <is>
          <t>Grain Logistic Sp.z.o.o.</t>
        </is>
      </c>
      <c r="F1061" t="inlineStr">
        <is>
          <t>TNO</t>
        </is>
      </c>
      <c r="G1061" t="inlineStr">
        <is>
          <t>60' CW</t>
        </is>
      </c>
      <c r="H1061" t="n">
        <v>0</v>
      </c>
      <c r="I1061" s="6" t="n">
        <v>0</v>
      </c>
      <c r="J1061" s="6" t="n">
        <v>0</v>
      </c>
      <c r="K1061" t="inlineStr">
        <is>
          <t>terminated_duly</t>
        </is>
      </c>
      <c r="L1061" s="6" t="n">
        <v>45665</v>
      </c>
      <c r="M1061" s="6" t="n">
        <v>46081</v>
      </c>
      <c r="N1061" t="n">
        <v>801</v>
      </c>
      <c r="O1061" s="6" t="n">
        <v>46081</v>
      </c>
      <c r="S1061" t="inlineStr">
        <is>
          <t>n.a.</t>
        </is>
      </c>
      <c r="T1061" s="6" t="n"/>
      <c r="U1061" s="6" t="n"/>
      <c r="V1061" t="n">
        <v>0</v>
      </c>
      <c r="W1061" t="n">
        <v>3</v>
      </c>
      <c r="X1061" s="6" t="n"/>
      <c r="Z1061" s="6" t="n">
        <v>45989</v>
      </c>
      <c r="AA1061" t="inlineStr">
        <is>
          <t>n.a.</t>
        </is>
      </c>
      <c r="AB1061" s="6" t="n">
        <v>46081</v>
      </c>
      <c r="AC1061" t="inlineStr"/>
      <c r="AD1061" s="6" t="n">
        <v>45928</v>
      </c>
    </row>
    <row r="1062">
      <c r="A1062" t="inlineStr">
        <is>
          <t>V100049</t>
        </is>
      </c>
      <c r="B1062" t="inlineStr">
        <is>
          <t>2023-0035</t>
        </is>
      </c>
      <c r="C1062" t="n">
        <v>123</v>
      </c>
      <c r="D1062" t="inlineStr">
        <is>
          <t>33 80 4552 758-1</t>
        </is>
      </c>
      <c r="E1062" t="inlineStr">
        <is>
          <t>Grain Logistic Sp.z.o.o.</t>
        </is>
      </c>
      <c r="F1062" t="inlineStr">
        <is>
          <t>TNO</t>
        </is>
      </c>
      <c r="G1062" t="inlineStr">
        <is>
          <t>60' CW</t>
        </is>
      </c>
      <c r="H1062" t="n">
        <v>0</v>
      </c>
      <c r="I1062" s="6" t="n">
        <v>0</v>
      </c>
      <c r="J1062" s="6" t="n">
        <v>0</v>
      </c>
      <c r="K1062" t="inlineStr">
        <is>
          <t>terminated_duly</t>
        </is>
      </c>
      <c r="L1062" s="6" t="n">
        <v>45665</v>
      </c>
      <c r="M1062" s="6" t="n">
        <v>46081</v>
      </c>
      <c r="N1062" t="n">
        <v>801</v>
      </c>
      <c r="O1062" s="6" t="n">
        <v>46081</v>
      </c>
      <c r="S1062" t="inlineStr">
        <is>
          <t>n.a.</t>
        </is>
      </c>
      <c r="T1062" s="6" t="n"/>
      <c r="U1062" s="6" t="n"/>
      <c r="V1062" t="n">
        <v>0</v>
      </c>
      <c r="W1062" t="n">
        <v>3</v>
      </c>
      <c r="X1062" s="6" t="n"/>
      <c r="Z1062" s="6" t="n">
        <v>45989</v>
      </c>
      <c r="AA1062" t="inlineStr">
        <is>
          <t>n.a.</t>
        </is>
      </c>
      <c r="AB1062" s="6" t="n">
        <v>46081</v>
      </c>
      <c r="AC1062" t="inlineStr"/>
      <c r="AD1062" s="6" t="n">
        <v>45928</v>
      </c>
    </row>
    <row r="1063">
      <c r="A1063" t="inlineStr">
        <is>
          <t>V100049</t>
        </is>
      </c>
      <c r="B1063" t="inlineStr">
        <is>
          <t>2023-0035</t>
        </is>
      </c>
      <c r="C1063" t="n">
        <v>124</v>
      </c>
      <c r="D1063" t="inlineStr">
        <is>
          <t>33 80 4552 759-9</t>
        </is>
      </c>
      <c r="E1063" t="inlineStr">
        <is>
          <t>Grain Logistic Sp.z.o.o.</t>
        </is>
      </c>
      <c r="F1063" t="inlineStr">
        <is>
          <t>TNO</t>
        </is>
      </c>
      <c r="G1063" t="inlineStr">
        <is>
          <t>60' CW</t>
        </is>
      </c>
      <c r="H1063" t="n">
        <v>0</v>
      </c>
      <c r="I1063" s="6" t="n">
        <v>0</v>
      </c>
      <c r="J1063" s="6" t="n">
        <v>0</v>
      </c>
      <c r="K1063" t="inlineStr">
        <is>
          <t>terminated_duly</t>
        </is>
      </c>
      <c r="L1063" s="6" t="n">
        <v>45665</v>
      </c>
      <c r="M1063" s="6" t="n">
        <v>46081</v>
      </c>
      <c r="N1063" t="n">
        <v>801</v>
      </c>
      <c r="O1063" s="6" t="n">
        <v>46081</v>
      </c>
      <c r="S1063" t="inlineStr">
        <is>
          <t>n.a.</t>
        </is>
      </c>
      <c r="T1063" s="6" t="n"/>
      <c r="U1063" s="6" t="n"/>
      <c r="V1063" t="n">
        <v>0</v>
      </c>
      <c r="W1063" t="n">
        <v>3</v>
      </c>
      <c r="X1063" s="6" t="n"/>
      <c r="Z1063" s="6" t="n">
        <v>45989</v>
      </c>
      <c r="AA1063" t="inlineStr">
        <is>
          <t>n.a.</t>
        </is>
      </c>
      <c r="AB1063" s="6" t="n">
        <v>46081</v>
      </c>
      <c r="AC1063" t="inlineStr"/>
      <c r="AD1063" s="6" t="n">
        <v>45928</v>
      </c>
    </row>
    <row r="1064">
      <c r="A1064" t="inlineStr">
        <is>
          <t>V100049</t>
        </is>
      </c>
      <c r="B1064" t="inlineStr">
        <is>
          <t>2023-0035</t>
        </is>
      </c>
      <c r="C1064" t="n">
        <v>125</v>
      </c>
      <c r="D1064" t="inlineStr">
        <is>
          <t>33 80 4552 760-7</t>
        </is>
      </c>
      <c r="E1064" t="inlineStr">
        <is>
          <t>Grain Logistic Sp.z.o.o.</t>
        </is>
      </c>
      <c r="F1064" t="inlineStr">
        <is>
          <t>TNO</t>
        </is>
      </c>
      <c r="G1064" t="inlineStr">
        <is>
          <t>60' CW</t>
        </is>
      </c>
      <c r="H1064" t="n">
        <v>0</v>
      </c>
      <c r="I1064" s="6" t="n">
        <v>0</v>
      </c>
      <c r="J1064" s="6" t="n">
        <v>0</v>
      </c>
      <c r="K1064" t="inlineStr">
        <is>
          <t>terminated_duly</t>
        </is>
      </c>
      <c r="L1064" s="6" t="n">
        <v>45665</v>
      </c>
      <c r="M1064" s="6" t="n">
        <v>46081</v>
      </c>
      <c r="N1064" t="n">
        <v>801</v>
      </c>
      <c r="O1064" s="6" t="n">
        <v>46081</v>
      </c>
      <c r="S1064" t="inlineStr">
        <is>
          <t>n.a.</t>
        </is>
      </c>
      <c r="T1064" s="6" t="n"/>
      <c r="U1064" s="6" t="n"/>
      <c r="V1064" t="n">
        <v>0</v>
      </c>
      <c r="W1064" t="n">
        <v>3</v>
      </c>
      <c r="X1064" s="6" t="n"/>
      <c r="Z1064" s="6" t="n">
        <v>45989</v>
      </c>
      <c r="AA1064" t="inlineStr">
        <is>
          <t>n.a.</t>
        </is>
      </c>
      <c r="AB1064" s="6" t="n">
        <v>46081</v>
      </c>
      <c r="AC1064" t="inlineStr"/>
      <c r="AD1064" s="6" t="n">
        <v>45928</v>
      </c>
    </row>
    <row r="1065">
      <c r="A1065" t="inlineStr">
        <is>
          <t>V100049</t>
        </is>
      </c>
      <c r="B1065" t="inlineStr">
        <is>
          <t>2023-0035</t>
        </is>
      </c>
      <c r="C1065" t="n">
        <v>126</v>
      </c>
      <c r="D1065" t="inlineStr">
        <is>
          <t>33 80 4552 761-5</t>
        </is>
      </c>
      <c r="E1065" t="inlineStr">
        <is>
          <t>Grain Logistic Sp.z.o.o.</t>
        </is>
      </c>
      <c r="F1065" t="inlineStr">
        <is>
          <t>TNO</t>
        </is>
      </c>
      <c r="G1065" t="inlineStr">
        <is>
          <t>60' CW</t>
        </is>
      </c>
      <c r="H1065" t="n">
        <v>0</v>
      </c>
      <c r="I1065" s="6" t="n">
        <v>0</v>
      </c>
      <c r="J1065" s="6" t="n">
        <v>0</v>
      </c>
      <c r="K1065" t="inlineStr">
        <is>
          <t>terminated_duly</t>
        </is>
      </c>
      <c r="L1065" s="6" t="n">
        <v>45665</v>
      </c>
      <c r="M1065" s="6" t="n">
        <v>46081</v>
      </c>
      <c r="N1065" t="n">
        <v>801</v>
      </c>
      <c r="O1065" s="6" t="n">
        <v>46081</v>
      </c>
      <c r="S1065" t="inlineStr">
        <is>
          <t>n.a.</t>
        </is>
      </c>
      <c r="T1065" s="6" t="n"/>
      <c r="U1065" s="6" t="n"/>
      <c r="V1065" t="n">
        <v>0</v>
      </c>
      <c r="W1065" t="n">
        <v>3</v>
      </c>
      <c r="X1065" s="6" t="n"/>
      <c r="Z1065" s="6" t="n">
        <v>45989</v>
      </c>
      <c r="AA1065" t="inlineStr">
        <is>
          <t>n.a.</t>
        </is>
      </c>
      <c r="AB1065" s="6" t="n">
        <v>46081</v>
      </c>
      <c r="AC1065" t="inlineStr"/>
      <c r="AD1065" s="6" t="n">
        <v>45928</v>
      </c>
    </row>
    <row r="1066">
      <c r="A1066" t="inlineStr">
        <is>
          <t>V100049</t>
        </is>
      </c>
      <c r="B1066" t="inlineStr">
        <is>
          <t>2023-0035</t>
        </is>
      </c>
      <c r="C1066" t="n">
        <v>127</v>
      </c>
      <c r="D1066" t="inlineStr">
        <is>
          <t>33 80 4552 762-3</t>
        </is>
      </c>
      <c r="E1066" t="inlineStr">
        <is>
          <t>Grain Logistic Sp.z.o.o.</t>
        </is>
      </c>
      <c r="F1066" t="inlineStr">
        <is>
          <t>TNO</t>
        </is>
      </c>
      <c r="G1066" t="inlineStr">
        <is>
          <t>60' CW</t>
        </is>
      </c>
      <c r="H1066" t="n">
        <v>0</v>
      </c>
      <c r="I1066" s="6" t="n">
        <v>0</v>
      </c>
      <c r="J1066" s="6" t="n">
        <v>0</v>
      </c>
      <c r="K1066" t="inlineStr">
        <is>
          <t>terminated_duly</t>
        </is>
      </c>
      <c r="L1066" s="6" t="n">
        <v>45665</v>
      </c>
      <c r="M1066" s="6" t="n">
        <v>46081</v>
      </c>
      <c r="N1066" t="n">
        <v>801</v>
      </c>
      <c r="O1066" s="6" t="n">
        <v>46081</v>
      </c>
      <c r="S1066" t="inlineStr">
        <is>
          <t>n.a.</t>
        </is>
      </c>
      <c r="T1066" s="6" t="n"/>
      <c r="U1066" s="6" t="n"/>
      <c r="V1066" t="n">
        <v>0</v>
      </c>
      <c r="W1066" t="n">
        <v>3</v>
      </c>
      <c r="X1066" s="6" t="n"/>
      <c r="Z1066" s="6" t="n">
        <v>45989</v>
      </c>
      <c r="AA1066" t="inlineStr">
        <is>
          <t>n.a.</t>
        </is>
      </c>
      <c r="AB1066" s="6" t="n">
        <v>46081</v>
      </c>
      <c r="AC1066" t="inlineStr"/>
      <c r="AD1066" s="6" t="n">
        <v>45928</v>
      </c>
    </row>
    <row r="1067">
      <c r="A1067" t="inlineStr">
        <is>
          <t>V100049</t>
        </is>
      </c>
      <c r="B1067" t="inlineStr">
        <is>
          <t>2023-0035</t>
        </is>
      </c>
      <c r="C1067" t="n">
        <v>128</v>
      </c>
      <c r="D1067" t="inlineStr"/>
      <c r="E1067" t="inlineStr">
        <is>
          <t>Grain Logistic Sp.z.o.o.</t>
        </is>
      </c>
      <c r="F1067" t="inlineStr">
        <is>
          <t>TNO</t>
        </is>
      </c>
      <c r="G1067" t="inlineStr">
        <is>
          <t>60' CW</t>
        </is>
      </c>
      <c r="H1067" t="n">
        <v>0</v>
      </c>
      <c r="I1067" s="6" t="n">
        <v>0</v>
      </c>
      <c r="J1067" s="6" t="n">
        <v>0</v>
      </c>
      <c r="K1067" t="inlineStr">
        <is>
          <t>plan_deliver_fleet</t>
        </is>
      </c>
      <c r="L1067" s="6" t="n">
        <v>46082</v>
      </c>
      <c r="M1067" s="6" t="n">
        <v>46446</v>
      </c>
      <c r="N1067" t="n">
        <v>801</v>
      </c>
      <c r="O1067" s="6" t="n">
        <v>46446</v>
      </c>
      <c r="S1067" t="inlineStr">
        <is>
          <t>n.a.</t>
        </is>
      </c>
      <c r="T1067" s="6" t="n"/>
      <c r="U1067" s="6" t="n"/>
      <c r="V1067" t="n">
        <v>0</v>
      </c>
      <c r="W1067" t="n">
        <v>3</v>
      </c>
      <c r="X1067" s="6" t="n"/>
      <c r="Z1067" s="6" t="n">
        <v>46354</v>
      </c>
      <c r="AA1067" t="inlineStr">
        <is>
          <t>n.a.</t>
        </is>
      </c>
      <c r="AB1067" s="6" t="n">
        <v>46446</v>
      </c>
      <c r="AC1067" t="inlineStr"/>
      <c r="AD1067" s="6" t="n">
        <v>46293</v>
      </c>
    </row>
    <row r="1068">
      <c r="A1068" t="inlineStr">
        <is>
          <t>V100049</t>
        </is>
      </c>
      <c r="B1068" t="inlineStr">
        <is>
          <t>2023-0035</t>
        </is>
      </c>
      <c r="C1068" t="n">
        <v>129</v>
      </c>
      <c r="D1068" t="inlineStr"/>
      <c r="E1068" t="inlineStr">
        <is>
          <t>Grain Logistic Sp.z.o.o.</t>
        </is>
      </c>
      <c r="F1068" t="inlineStr">
        <is>
          <t>TNO</t>
        </is>
      </c>
      <c r="G1068" t="inlineStr">
        <is>
          <t>60' CW</t>
        </is>
      </c>
      <c r="H1068" t="n">
        <v>0</v>
      </c>
      <c r="I1068" s="6" t="n">
        <v>0</v>
      </c>
      <c r="J1068" s="6" t="n">
        <v>0</v>
      </c>
      <c r="K1068" t="inlineStr">
        <is>
          <t>plan_deliver_fleet</t>
        </is>
      </c>
      <c r="L1068" s="6" t="n">
        <v>46082</v>
      </c>
      <c r="M1068" s="6" t="n">
        <v>46446</v>
      </c>
      <c r="N1068" t="n">
        <v>801</v>
      </c>
      <c r="O1068" s="6" t="n">
        <v>46446</v>
      </c>
      <c r="S1068" t="inlineStr">
        <is>
          <t>n.a.</t>
        </is>
      </c>
      <c r="T1068" s="6" t="n"/>
      <c r="U1068" s="6" t="n"/>
      <c r="V1068" t="n">
        <v>0</v>
      </c>
      <c r="W1068" t="n">
        <v>3</v>
      </c>
      <c r="X1068" s="6" t="n"/>
      <c r="Z1068" s="6" t="n">
        <v>46354</v>
      </c>
      <c r="AA1068" t="inlineStr">
        <is>
          <t>n.a.</t>
        </is>
      </c>
      <c r="AB1068" s="6" t="n">
        <v>46446</v>
      </c>
      <c r="AC1068" t="inlineStr"/>
      <c r="AD1068" s="6" t="n">
        <v>46293</v>
      </c>
    </row>
    <row r="1069">
      <c r="A1069" t="inlineStr">
        <is>
          <t>V100049</t>
        </is>
      </c>
      <c r="B1069" t="inlineStr">
        <is>
          <t>2023-0035</t>
        </is>
      </c>
      <c r="C1069" t="n">
        <v>130</v>
      </c>
      <c r="D1069" t="inlineStr"/>
      <c r="E1069" t="inlineStr">
        <is>
          <t>Grain Logistic Sp.z.o.o.</t>
        </is>
      </c>
      <c r="F1069" t="inlineStr">
        <is>
          <t>TNO</t>
        </is>
      </c>
      <c r="G1069" t="inlineStr">
        <is>
          <t>60' CW</t>
        </is>
      </c>
      <c r="H1069" t="n">
        <v>0</v>
      </c>
      <c r="I1069" s="6" t="n">
        <v>0</v>
      </c>
      <c r="J1069" s="6" t="n">
        <v>0</v>
      </c>
      <c r="K1069" t="inlineStr">
        <is>
          <t>plan_deliver_fleet</t>
        </is>
      </c>
      <c r="L1069" s="6" t="n">
        <v>46082</v>
      </c>
      <c r="M1069" s="6" t="n">
        <v>46446</v>
      </c>
      <c r="N1069" t="n">
        <v>801</v>
      </c>
      <c r="O1069" s="6" t="n">
        <v>46446</v>
      </c>
      <c r="S1069" t="inlineStr">
        <is>
          <t>n.a.</t>
        </is>
      </c>
      <c r="T1069" s="6" t="n"/>
      <c r="U1069" s="6" t="n"/>
      <c r="V1069" t="n">
        <v>0</v>
      </c>
      <c r="W1069" t="n">
        <v>3</v>
      </c>
      <c r="X1069" s="6" t="n"/>
      <c r="Z1069" s="6" t="n">
        <v>46354</v>
      </c>
      <c r="AA1069" t="inlineStr">
        <is>
          <t>n.a.</t>
        </is>
      </c>
      <c r="AB1069" s="6" t="n">
        <v>46446</v>
      </c>
      <c r="AC1069" t="inlineStr"/>
      <c r="AD1069" s="6" t="n">
        <v>46293</v>
      </c>
    </row>
    <row r="1070">
      <c r="A1070" t="inlineStr">
        <is>
          <t>V100049</t>
        </is>
      </c>
      <c r="B1070" t="inlineStr">
        <is>
          <t>2023-0035</t>
        </is>
      </c>
      <c r="C1070" t="n">
        <v>131</v>
      </c>
      <c r="D1070" t="inlineStr"/>
      <c r="E1070" t="inlineStr">
        <is>
          <t>Grain Logistic Sp.z.o.o.</t>
        </is>
      </c>
      <c r="F1070" t="inlineStr">
        <is>
          <t>TNO</t>
        </is>
      </c>
      <c r="G1070" t="inlineStr">
        <is>
          <t>60' CW</t>
        </is>
      </c>
      <c r="H1070" t="n">
        <v>0</v>
      </c>
      <c r="I1070" s="6" t="n">
        <v>0</v>
      </c>
      <c r="J1070" s="6" t="n">
        <v>0</v>
      </c>
      <c r="K1070" t="inlineStr">
        <is>
          <t>plan_deliver_fleet</t>
        </is>
      </c>
      <c r="L1070" s="6" t="n">
        <v>46082</v>
      </c>
      <c r="M1070" s="6" t="n">
        <v>46446</v>
      </c>
      <c r="N1070" t="n">
        <v>801</v>
      </c>
      <c r="O1070" s="6" t="n">
        <v>46446</v>
      </c>
      <c r="S1070" t="inlineStr">
        <is>
          <t>n.a.</t>
        </is>
      </c>
      <c r="T1070" s="6" t="n"/>
      <c r="U1070" s="6" t="n"/>
      <c r="V1070" t="n">
        <v>0</v>
      </c>
      <c r="W1070" t="n">
        <v>3</v>
      </c>
      <c r="X1070" s="6" t="n"/>
      <c r="Z1070" s="6" t="n">
        <v>46354</v>
      </c>
      <c r="AA1070" t="inlineStr">
        <is>
          <t>n.a.</t>
        </is>
      </c>
      <c r="AB1070" s="6" t="n">
        <v>46446</v>
      </c>
      <c r="AC1070" t="inlineStr"/>
      <c r="AD1070" s="6" t="n">
        <v>46293</v>
      </c>
    </row>
    <row r="1071">
      <c r="A1071" t="inlineStr">
        <is>
          <t>V100049</t>
        </is>
      </c>
      <c r="B1071" t="inlineStr">
        <is>
          <t>2023-0035</t>
        </is>
      </c>
      <c r="C1071" t="n">
        <v>132</v>
      </c>
      <c r="D1071" t="inlineStr"/>
      <c r="E1071" t="inlineStr">
        <is>
          <t>Grain Logistic Sp.z.o.o.</t>
        </is>
      </c>
      <c r="F1071" t="inlineStr">
        <is>
          <t>TNO</t>
        </is>
      </c>
      <c r="G1071" t="inlineStr">
        <is>
          <t>60' CW</t>
        </is>
      </c>
      <c r="H1071" t="n">
        <v>0</v>
      </c>
      <c r="I1071" s="6" t="n">
        <v>0</v>
      </c>
      <c r="J1071" s="6" t="n">
        <v>0</v>
      </c>
      <c r="K1071" t="inlineStr">
        <is>
          <t>plan_deliver_fleet</t>
        </is>
      </c>
      <c r="L1071" s="6" t="n">
        <v>46082</v>
      </c>
      <c r="M1071" s="6" t="n">
        <v>46446</v>
      </c>
      <c r="N1071" t="n">
        <v>801</v>
      </c>
      <c r="O1071" s="6" t="n">
        <v>46446</v>
      </c>
      <c r="S1071" t="inlineStr">
        <is>
          <t>n.a.</t>
        </is>
      </c>
      <c r="T1071" s="6" t="n"/>
      <c r="U1071" s="6" t="n"/>
      <c r="V1071" t="n">
        <v>0</v>
      </c>
      <c r="W1071" t="n">
        <v>3</v>
      </c>
      <c r="X1071" s="6" t="n"/>
      <c r="Z1071" s="6" t="n">
        <v>46354</v>
      </c>
      <c r="AA1071" t="inlineStr">
        <is>
          <t>n.a.</t>
        </is>
      </c>
      <c r="AB1071" s="6" t="n">
        <v>46446</v>
      </c>
      <c r="AC1071" t="inlineStr"/>
      <c r="AD1071" s="6" t="n">
        <v>46293</v>
      </c>
    </row>
    <row r="1072">
      <c r="A1072" t="inlineStr">
        <is>
          <t>V100049</t>
        </is>
      </c>
      <c r="B1072" t="inlineStr">
        <is>
          <t>2023-0035</t>
        </is>
      </c>
      <c r="C1072" t="n">
        <v>133</v>
      </c>
      <c r="D1072" t="inlineStr"/>
      <c r="E1072" t="inlineStr">
        <is>
          <t>Grain Logistic Sp.z.o.o.</t>
        </is>
      </c>
      <c r="F1072" t="inlineStr">
        <is>
          <t>TNO</t>
        </is>
      </c>
      <c r="G1072" t="inlineStr">
        <is>
          <t>60' CW</t>
        </is>
      </c>
      <c r="H1072" t="n">
        <v>0</v>
      </c>
      <c r="I1072" s="6" t="n">
        <v>0</v>
      </c>
      <c r="J1072" s="6" t="n">
        <v>0</v>
      </c>
      <c r="K1072" t="inlineStr">
        <is>
          <t>plan_deliver_fleet</t>
        </is>
      </c>
      <c r="L1072" s="6" t="n">
        <v>46082</v>
      </c>
      <c r="M1072" s="6" t="n">
        <v>46446</v>
      </c>
      <c r="N1072" t="n">
        <v>801</v>
      </c>
      <c r="O1072" s="6" t="n">
        <v>46446</v>
      </c>
      <c r="S1072" t="inlineStr">
        <is>
          <t>n.a.</t>
        </is>
      </c>
      <c r="T1072" s="6" t="n"/>
      <c r="U1072" s="6" t="n"/>
      <c r="V1072" t="n">
        <v>0</v>
      </c>
      <c r="W1072" t="n">
        <v>3</v>
      </c>
      <c r="X1072" s="6" t="n"/>
      <c r="Z1072" s="6" t="n">
        <v>46354</v>
      </c>
      <c r="AA1072" t="inlineStr">
        <is>
          <t>n.a.</t>
        </is>
      </c>
      <c r="AB1072" s="6" t="n">
        <v>46446</v>
      </c>
      <c r="AC1072" t="inlineStr"/>
      <c r="AD1072" s="6" t="n">
        <v>46293</v>
      </c>
    </row>
    <row r="1073">
      <c r="A1073" t="inlineStr">
        <is>
          <t>V100049</t>
        </is>
      </c>
      <c r="B1073" t="inlineStr">
        <is>
          <t>2023-0035</t>
        </is>
      </c>
      <c r="C1073" t="n">
        <v>134</v>
      </c>
      <c r="D1073" t="inlineStr"/>
      <c r="E1073" t="inlineStr">
        <is>
          <t>Grain Logistic Sp.z.o.o.</t>
        </is>
      </c>
      <c r="F1073" t="inlineStr">
        <is>
          <t>TNO</t>
        </is>
      </c>
      <c r="G1073" t="inlineStr">
        <is>
          <t>60' CW</t>
        </is>
      </c>
      <c r="H1073" t="n">
        <v>0</v>
      </c>
      <c r="I1073" s="6" t="n">
        <v>0</v>
      </c>
      <c r="J1073" s="6" t="n">
        <v>0</v>
      </c>
      <c r="K1073" t="inlineStr">
        <is>
          <t>plan_deliver_fleet</t>
        </is>
      </c>
      <c r="L1073" s="6" t="n">
        <v>46082</v>
      </c>
      <c r="M1073" s="6" t="n">
        <v>46446</v>
      </c>
      <c r="N1073" t="n">
        <v>801</v>
      </c>
      <c r="O1073" s="6" t="n">
        <v>46446</v>
      </c>
      <c r="S1073" t="inlineStr">
        <is>
          <t>n.a.</t>
        </is>
      </c>
      <c r="T1073" s="6" t="n"/>
      <c r="U1073" s="6" t="n"/>
      <c r="V1073" t="n">
        <v>0</v>
      </c>
      <c r="W1073" t="n">
        <v>3</v>
      </c>
      <c r="X1073" s="6" t="n"/>
      <c r="Z1073" s="6" t="n">
        <v>46354</v>
      </c>
      <c r="AA1073" t="inlineStr">
        <is>
          <t>n.a.</t>
        </is>
      </c>
      <c r="AB1073" s="6" t="n">
        <v>46446</v>
      </c>
      <c r="AC1073" t="inlineStr"/>
      <c r="AD1073" s="6" t="n">
        <v>46293</v>
      </c>
    </row>
    <row r="1074">
      <c r="A1074" t="inlineStr">
        <is>
          <t>V100049</t>
        </is>
      </c>
      <c r="B1074" t="inlineStr">
        <is>
          <t>2023-0035</t>
        </is>
      </c>
      <c r="C1074" t="n">
        <v>135</v>
      </c>
      <c r="D1074" t="inlineStr"/>
      <c r="E1074" t="inlineStr">
        <is>
          <t>Grain Logistic Sp.z.o.o.</t>
        </is>
      </c>
      <c r="F1074" t="inlineStr">
        <is>
          <t>TNO</t>
        </is>
      </c>
      <c r="G1074" t="inlineStr">
        <is>
          <t>60' CW</t>
        </is>
      </c>
      <c r="H1074" t="n">
        <v>0</v>
      </c>
      <c r="I1074" s="6" t="n">
        <v>0</v>
      </c>
      <c r="J1074" s="6" t="n">
        <v>0</v>
      </c>
      <c r="K1074" t="inlineStr">
        <is>
          <t>plan_deliver_fleet</t>
        </is>
      </c>
      <c r="L1074" s="6" t="n">
        <v>46082</v>
      </c>
      <c r="M1074" s="6" t="n">
        <v>46446</v>
      </c>
      <c r="N1074" t="n">
        <v>801</v>
      </c>
      <c r="O1074" s="6" t="n">
        <v>46446</v>
      </c>
      <c r="S1074" t="inlineStr">
        <is>
          <t>n.a.</t>
        </is>
      </c>
      <c r="T1074" s="6" t="n"/>
      <c r="U1074" s="6" t="n"/>
      <c r="V1074" t="n">
        <v>0</v>
      </c>
      <c r="W1074" t="n">
        <v>3</v>
      </c>
      <c r="X1074" s="6" t="n"/>
      <c r="Z1074" s="6" t="n">
        <v>46354</v>
      </c>
      <c r="AA1074" t="inlineStr">
        <is>
          <t>n.a.</t>
        </is>
      </c>
      <c r="AB1074" s="6" t="n">
        <v>46446</v>
      </c>
      <c r="AC1074" t="inlineStr"/>
      <c r="AD1074" s="6" t="n">
        <v>46293</v>
      </c>
    </row>
    <row r="1075">
      <c r="A1075" t="inlineStr">
        <is>
          <t>V100049</t>
        </is>
      </c>
      <c r="B1075" t="inlineStr">
        <is>
          <t>2023-0035</t>
        </is>
      </c>
      <c r="C1075" t="n">
        <v>136</v>
      </c>
      <c r="D1075" t="inlineStr"/>
      <c r="E1075" t="inlineStr">
        <is>
          <t>Grain Logistic Sp.z.o.o.</t>
        </is>
      </c>
      <c r="F1075" t="inlineStr">
        <is>
          <t>TNO</t>
        </is>
      </c>
      <c r="G1075" t="inlineStr">
        <is>
          <t>60' CW</t>
        </is>
      </c>
      <c r="H1075" t="n">
        <v>0</v>
      </c>
      <c r="I1075" s="6" t="n">
        <v>0</v>
      </c>
      <c r="J1075" s="6" t="n">
        <v>0</v>
      </c>
      <c r="K1075" t="inlineStr">
        <is>
          <t>plan_deliver_fleet</t>
        </is>
      </c>
      <c r="L1075" s="6" t="n">
        <v>46082</v>
      </c>
      <c r="M1075" s="6" t="n">
        <v>46446</v>
      </c>
      <c r="N1075" t="n">
        <v>801</v>
      </c>
      <c r="O1075" s="6" t="n">
        <v>46446</v>
      </c>
      <c r="S1075" t="inlineStr">
        <is>
          <t>n.a.</t>
        </is>
      </c>
      <c r="T1075" s="6" t="n"/>
      <c r="U1075" s="6" t="n"/>
      <c r="V1075" t="n">
        <v>0</v>
      </c>
      <c r="W1075" t="n">
        <v>3</v>
      </c>
      <c r="X1075" s="6" t="n"/>
      <c r="Z1075" s="6" t="n">
        <v>46354</v>
      </c>
      <c r="AA1075" t="inlineStr">
        <is>
          <t>n.a.</t>
        </is>
      </c>
      <c r="AB1075" s="6" t="n">
        <v>46446</v>
      </c>
      <c r="AC1075" t="inlineStr"/>
      <c r="AD1075" s="6" t="n">
        <v>46293</v>
      </c>
    </row>
    <row r="1076">
      <c r="A1076" t="inlineStr">
        <is>
          <t>V100049</t>
        </is>
      </c>
      <c r="B1076" t="inlineStr">
        <is>
          <t>2023-0035</t>
        </is>
      </c>
      <c r="C1076" t="n">
        <v>137</v>
      </c>
      <c r="D1076" t="inlineStr"/>
      <c r="E1076" t="inlineStr">
        <is>
          <t>Grain Logistic Sp.z.o.o.</t>
        </is>
      </c>
      <c r="F1076" t="inlineStr">
        <is>
          <t>TNO</t>
        </is>
      </c>
      <c r="G1076" t="inlineStr">
        <is>
          <t>60' CW</t>
        </is>
      </c>
      <c r="H1076" t="n">
        <v>0</v>
      </c>
      <c r="I1076" s="6" t="n">
        <v>0</v>
      </c>
      <c r="J1076" s="6" t="n">
        <v>0</v>
      </c>
      <c r="K1076" t="inlineStr">
        <is>
          <t>plan_deliver_fleet</t>
        </is>
      </c>
      <c r="L1076" s="6" t="n">
        <v>46082</v>
      </c>
      <c r="M1076" s="6" t="n">
        <v>46446</v>
      </c>
      <c r="N1076" t="n">
        <v>801</v>
      </c>
      <c r="O1076" s="6" t="n">
        <v>46446</v>
      </c>
      <c r="S1076" t="inlineStr">
        <is>
          <t>n.a.</t>
        </is>
      </c>
      <c r="T1076" s="6" t="n"/>
      <c r="U1076" s="6" t="n"/>
      <c r="V1076" t="n">
        <v>0</v>
      </c>
      <c r="W1076" t="n">
        <v>3</v>
      </c>
      <c r="X1076" s="6" t="n"/>
      <c r="Z1076" s="6" t="n">
        <v>46354</v>
      </c>
      <c r="AA1076" t="inlineStr">
        <is>
          <t>n.a.</t>
        </is>
      </c>
      <c r="AB1076" s="6" t="n">
        <v>46446</v>
      </c>
      <c r="AC1076" t="inlineStr"/>
      <c r="AD1076" s="6" t="n">
        <v>46293</v>
      </c>
    </row>
    <row r="1077">
      <c r="A1077" t="inlineStr">
        <is>
          <t>V100049</t>
        </is>
      </c>
      <c r="B1077" t="inlineStr">
        <is>
          <t>2023-0035</t>
        </is>
      </c>
      <c r="C1077" t="n">
        <v>138</v>
      </c>
      <c r="D1077" t="inlineStr"/>
      <c r="E1077" t="inlineStr">
        <is>
          <t>Grain Logistic Sp.z.o.o.</t>
        </is>
      </c>
      <c r="F1077" t="inlineStr">
        <is>
          <t>TNO</t>
        </is>
      </c>
      <c r="G1077" t="inlineStr">
        <is>
          <t>60' CW</t>
        </is>
      </c>
      <c r="H1077" t="n">
        <v>0</v>
      </c>
      <c r="I1077" s="6" t="n">
        <v>0</v>
      </c>
      <c r="J1077" s="6" t="n">
        <v>0</v>
      </c>
      <c r="K1077" t="inlineStr">
        <is>
          <t>plan_deliver_fleet</t>
        </is>
      </c>
      <c r="L1077" s="6" t="n">
        <v>46082</v>
      </c>
      <c r="M1077" s="6" t="n">
        <v>46446</v>
      </c>
      <c r="N1077" t="n">
        <v>801</v>
      </c>
      <c r="O1077" s="6" t="n">
        <v>46446</v>
      </c>
      <c r="S1077" t="inlineStr">
        <is>
          <t>n.a.</t>
        </is>
      </c>
      <c r="T1077" s="6" t="n"/>
      <c r="U1077" s="6" t="n"/>
      <c r="V1077" t="n">
        <v>0</v>
      </c>
      <c r="W1077" t="n">
        <v>3</v>
      </c>
      <c r="X1077" s="6" t="n"/>
      <c r="Z1077" s="6" t="n">
        <v>46354</v>
      </c>
      <c r="AA1077" t="inlineStr">
        <is>
          <t>n.a.</t>
        </is>
      </c>
      <c r="AB1077" s="6" t="n">
        <v>46446</v>
      </c>
      <c r="AC1077" t="inlineStr"/>
      <c r="AD1077" s="6" t="n">
        <v>46293</v>
      </c>
    </row>
    <row r="1078">
      <c r="A1078" t="inlineStr">
        <is>
          <t>V100049</t>
        </is>
      </c>
      <c r="B1078" t="inlineStr">
        <is>
          <t>2023-0035</t>
        </is>
      </c>
      <c r="C1078" t="n">
        <v>139</v>
      </c>
      <c r="D1078" t="inlineStr"/>
      <c r="E1078" t="inlineStr">
        <is>
          <t>Grain Logistic Sp.z.o.o.</t>
        </is>
      </c>
      <c r="F1078" t="inlineStr">
        <is>
          <t>TNO</t>
        </is>
      </c>
      <c r="G1078" t="inlineStr">
        <is>
          <t>60' CW</t>
        </is>
      </c>
      <c r="H1078" t="n">
        <v>0</v>
      </c>
      <c r="I1078" s="6" t="n">
        <v>0</v>
      </c>
      <c r="J1078" s="6" t="n">
        <v>0</v>
      </c>
      <c r="K1078" t="inlineStr">
        <is>
          <t>plan_deliver_fleet</t>
        </is>
      </c>
      <c r="L1078" s="6" t="n">
        <v>46082</v>
      </c>
      <c r="M1078" s="6" t="n">
        <v>46446</v>
      </c>
      <c r="N1078" t="n">
        <v>801</v>
      </c>
      <c r="O1078" s="6" t="n">
        <v>46446</v>
      </c>
      <c r="S1078" t="inlineStr">
        <is>
          <t>n.a.</t>
        </is>
      </c>
      <c r="T1078" s="6" t="n"/>
      <c r="U1078" s="6" t="n"/>
      <c r="V1078" t="n">
        <v>0</v>
      </c>
      <c r="W1078" t="n">
        <v>3</v>
      </c>
      <c r="X1078" s="6" t="n"/>
      <c r="Z1078" s="6" t="n">
        <v>46354</v>
      </c>
      <c r="AA1078" t="inlineStr">
        <is>
          <t>n.a.</t>
        </is>
      </c>
      <c r="AB1078" s="6" t="n">
        <v>46446</v>
      </c>
      <c r="AC1078" t="inlineStr"/>
      <c r="AD1078" s="6" t="n">
        <v>46293</v>
      </c>
    </row>
    <row r="1079">
      <c r="A1079" t="inlineStr">
        <is>
          <t>V100049</t>
        </is>
      </c>
      <c r="B1079" t="inlineStr">
        <is>
          <t>2023-0035</t>
        </is>
      </c>
      <c r="C1079" t="n">
        <v>140</v>
      </c>
      <c r="D1079" t="inlineStr"/>
      <c r="E1079" t="inlineStr">
        <is>
          <t>Grain Logistic Sp.z.o.o.</t>
        </is>
      </c>
      <c r="F1079" t="inlineStr">
        <is>
          <t>TNO</t>
        </is>
      </c>
      <c r="G1079" t="inlineStr">
        <is>
          <t>60' CW</t>
        </is>
      </c>
      <c r="H1079" t="n">
        <v>0</v>
      </c>
      <c r="I1079" s="6" t="n">
        <v>0</v>
      </c>
      <c r="J1079" s="6" t="n">
        <v>0</v>
      </c>
      <c r="K1079" t="inlineStr">
        <is>
          <t>plan_deliver_fleet</t>
        </is>
      </c>
      <c r="L1079" s="6" t="n">
        <v>46082</v>
      </c>
      <c r="M1079" s="6" t="n">
        <v>46446</v>
      </c>
      <c r="N1079" t="n">
        <v>801</v>
      </c>
      <c r="O1079" s="6" t="n">
        <v>46446</v>
      </c>
      <c r="S1079" t="inlineStr">
        <is>
          <t>n.a.</t>
        </is>
      </c>
      <c r="T1079" s="6" t="n"/>
      <c r="U1079" s="6" t="n"/>
      <c r="V1079" t="n">
        <v>0</v>
      </c>
      <c r="W1079" t="n">
        <v>3</v>
      </c>
      <c r="X1079" s="6" t="n"/>
      <c r="Z1079" s="6" t="n">
        <v>46354</v>
      </c>
      <c r="AA1079" t="inlineStr">
        <is>
          <t>n.a.</t>
        </is>
      </c>
      <c r="AB1079" s="6" t="n">
        <v>46446</v>
      </c>
      <c r="AC1079" t="inlineStr"/>
      <c r="AD1079" s="6" t="n">
        <v>46293</v>
      </c>
    </row>
    <row r="1080">
      <c r="A1080" t="inlineStr">
        <is>
          <t>V100049</t>
        </is>
      </c>
      <c r="B1080" t="inlineStr">
        <is>
          <t>2023-0035</t>
        </is>
      </c>
      <c r="C1080" t="n">
        <v>141</v>
      </c>
      <c r="D1080" t="inlineStr"/>
      <c r="E1080" t="inlineStr">
        <is>
          <t>Grain Logistic Sp.z.o.o.</t>
        </is>
      </c>
      <c r="F1080" t="inlineStr">
        <is>
          <t>TNO</t>
        </is>
      </c>
      <c r="G1080" t="inlineStr">
        <is>
          <t>60' CW</t>
        </is>
      </c>
      <c r="H1080" t="n">
        <v>0</v>
      </c>
      <c r="I1080" s="6" t="n">
        <v>0</v>
      </c>
      <c r="J1080" s="6" t="n">
        <v>0</v>
      </c>
      <c r="K1080" t="inlineStr">
        <is>
          <t>plan_deliver_fleet</t>
        </is>
      </c>
      <c r="L1080" s="6" t="n">
        <v>46082</v>
      </c>
      <c r="M1080" s="6" t="n">
        <v>46446</v>
      </c>
      <c r="N1080" t="n">
        <v>801</v>
      </c>
      <c r="O1080" s="6" t="n">
        <v>46446</v>
      </c>
      <c r="S1080" t="inlineStr">
        <is>
          <t>n.a.</t>
        </is>
      </c>
      <c r="T1080" s="6" t="n"/>
      <c r="U1080" s="6" t="n"/>
      <c r="V1080" t="n">
        <v>0</v>
      </c>
      <c r="W1080" t="n">
        <v>3</v>
      </c>
      <c r="X1080" s="6" t="n"/>
      <c r="Z1080" s="6" t="n">
        <v>46354</v>
      </c>
      <c r="AA1080" t="inlineStr">
        <is>
          <t>n.a.</t>
        </is>
      </c>
      <c r="AB1080" s="6" t="n">
        <v>46446</v>
      </c>
      <c r="AC1080" t="inlineStr"/>
      <c r="AD1080" s="6" t="n">
        <v>46293</v>
      </c>
    </row>
    <row r="1081">
      <c r="A1081" t="inlineStr">
        <is>
          <t>V100049</t>
        </is>
      </c>
      <c r="B1081" t="inlineStr">
        <is>
          <t>2023-0035</t>
        </is>
      </c>
      <c r="C1081" t="n">
        <v>142</v>
      </c>
      <c r="D1081" t="inlineStr"/>
      <c r="E1081" t="inlineStr">
        <is>
          <t>Grain Logistic Sp.z.o.o.</t>
        </is>
      </c>
      <c r="F1081" t="inlineStr">
        <is>
          <t>TNO</t>
        </is>
      </c>
      <c r="G1081" t="inlineStr">
        <is>
          <t>60' CW</t>
        </is>
      </c>
      <c r="H1081" t="n">
        <v>0</v>
      </c>
      <c r="I1081" s="6" t="n">
        <v>0</v>
      </c>
      <c r="J1081" s="6" t="n">
        <v>0</v>
      </c>
      <c r="K1081" t="inlineStr">
        <is>
          <t>plan_deliver_fleet</t>
        </is>
      </c>
      <c r="L1081" s="6" t="n">
        <v>46082</v>
      </c>
      <c r="M1081" s="6" t="n">
        <v>46446</v>
      </c>
      <c r="N1081" t="n">
        <v>801</v>
      </c>
      <c r="O1081" s="6" t="n">
        <v>46446</v>
      </c>
      <c r="S1081" t="inlineStr">
        <is>
          <t>n.a.</t>
        </is>
      </c>
      <c r="T1081" s="6" t="n"/>
      <c r="U1081" s="6" t="n"/>
      <c r="V1081" t="n">
        <v>0</v>
      </c>
      <c r="W1081" t="n">
        <v>3</v>
      </c>
      <c r="X1081" s="6" t="n"/>
      <c r="Z1081" s="6" t="n">
        <v>46354</v>
      </c>
      <c r="AA1081" t="inlineStr">
        <is>
          <t>n.a.</t>
        </is>
      </c>
      <c r="AB1081" s="6" t="n">
        <v>46446</v>
      </c>
      <c r="AC1081" t="inlineStr"/>
      <c r="AD1081" s="6" t="n">
        <v>46293</v>
      </c>
    </row>
    <row r="1082">
      <c r="A1082" t="inlineStr">
        <is>
          <t>V100049</t>
        </is>
      </c>
      <c r="B1082" t="inlineStr">
        <is>
          <t>2023-0035</t>
        </is>
      </c>
      <c r="C1082" t="n">
        <v>143</v>
      </c>
      <c r="D1082" t="inlineStr"/>
      <c r="E1082" t="inlineStr">
        <is>
          <t>Grain Logistic Sp.z.o.o.</t>
        </is>
      </c>
      <c r="F1082" t="inlineStr">
        <is>
          <t>TNO</t>
        </is>
      </c>
      <c r="G1082" t="inlineStr">
        <is>
          <t>60' CW</t>
        </is>
      </c>
      <c r="H1082" t="n">
        <v>0</v>
      </c>
      <c r="I1082" s="6" t="n">
        <v>0</v>
      </c>
      <c r="J1082" s="6" t="n">
        <v>0</v>
      </c>
      <c r="K1082" t="inlineStr">
        <is>
          <t>plan_deliver_fleet</t>
        </is>
      </c>
      <c r="L1082" s="6" t="n">
        <v>46082</v>
      </c>
      <c r="M1082" s="6" t="n">
        <v>46446</v>
      </c>
      <c r="N1082" t="n">
        <v>801</v>
      </c>
      <c r="O1082" s="6" t="n">
        <v>46446</v>
      </c>
      <c r="S1082" t="inlineStr">
        <is>
          <t>n.a.</t>
        </is>
      </c>
      <c r="T1082" s="6" t="n"/>
      <c r="U1082" s="6" t="n"/>
      <c r="V1082" t="n">
        <v>0</v>
      </c>
      <c r="W1082" t="n">
        <v>3</v>
      </c>
      <c r="X1082" s="6" t="n"/>
      <c r="Z1082" s="6" t="n">
        <v>46354</v>
      </c>
      <c r="AA1082" t="inlineStr">
        <is>
          <t>n.a.</t>
        </is>
      </c>
      <c r="AB1082" s="6" t="n">
        <v>46446</v>
      </c>
      <c r="AC1082" t="inlineStr"/>
      <c r="AD1082" s="6" t="n">
        <v>46293</v>
      </c>
    </row>
    <row r="1083">
      <c r="A1083" t="inlineStr">
        <is>
          <t>V100049</t>
        </is>
      </c>
      <c r="B1083" t="inlineStr">
        <is>
          <t>2023-0035</t>
        </is>
      </c>
      <c r="C1083" t="n">
        <v>144</v>
      </c>
      <c r="D1083" t="inlineStr"/>
      <c r="E1083" t="inlineStr">
        <is>
          <t>Grain Logistic Sp.z.o.o.</t>
        </is>
      </c>
      <c r="F1083" t="inlineStr">
        <is>
          <t>TNO</t>
        </is>
      </c>
      <c r="G1083" t="inlineStr">
        <is>
          <t>60' CW</t>
        </is>
      </c>
      <c r="H1083" t="n">
        <v>0</v>
      </c>
      <c r="I1083" s="6" t="n">
        <v>0</v>
      </c>
      <c r="J1083" s="6" t="n">
        <v>0</v>
      </c>
      <c r="K1083" t="inlineStr">
        <is>
          <t>plan_deliver_fleet</t>
        </is>
      </c>
      <c r="L1083" s="6" t="n">
        <v>46082</v>
      </c>
      <c r="M1083" s="6" t="n">
        <v>46446</v>
      </c>
      <c r="N1083" t="n">
        <v>801</v>
      </c>
      <c r="O1083" s="6" t="n">
        <v>46446</v>
      </c>
      <c r="S1083" t="inlineStr">
        <is>
          <t>n.a.</t>
        </is>
      </c>
      <c r="T1083" s="6" t="n"/>
      <c r="U1083" s="6" t="n"/>
      <c r="V1083" t="n">
        <v>0</v>
      </c>
      <c r="W1083" t="n">
        <v>3</v>
      </c>
      <c r="X1083" s="6" t="n"/>
      <c r="Z1083" s="6" t="n">
        <v>46354</v>
      </c>
      <c r="AA1083" t="inlineStr">
        <is>
          <t>n.a.</t>
        </is>
      </c>
      <c r="AB1083" s="6" t="n">
        <v>46446</v>
      </c>
      <c r="AC1083" t="inlineStr"/>
      <c r="AD1083" s="6" t="n">
        <v>46293</v>
      </c>
    </row>
    <row r="1084">
      <c r="A1084" t="inlineStr">
        <is>
          <t>V100049</t>
        </is>
      </c>
      <c r="B1084" t="inlineStr">
        <is>
          <t>2023-0035</t>
        </is>
      </c>
      <c r="C1084" t="n">
        <v>145</v>
      </c>
      <c r="D1084" t="inlineStr"/>
      <c r="E1084" t="inlineStr">
        <is>
          <t>Grain Logistic Sp.z.o.o.</t>
        </is>
      </c>
      <c r="F1084" t="inlineStr">
        <is>
          <t>TNO</t>
        </is>
      </c>
      <c r="G1084" t="inlineStr">
        <is>
          <t>60' CW</t>
        </is>
      </c>
      <c r="H1084" t="n">
        <v>0</v>
      </c>
      <c r="I1084" s="6" t="n">
        <v>0</v>
      </c>
      <c r="J1084" s="6" t="n">
        <v>0</v>
      </c>
      <c r="K1084" t="inlineStr">
        <is>
          <t>plan_deliver_fleet</t>
        </is>
      </c>
      <c r="L1084" s="6" t="n">
        <v>46082</v>
      </c>
      <c r="M1084" s="6" t="n">
        <v>46446</v>
      </c>
      <c r="N1084" t="n">
        <v>801</v>
      </c>
      <c r="O1084" s="6" t="n">
        <v>46446</v>
      </c>
      <c r="S1084" t="inlineStr">
        <is>
          <t>n.a.</t>
        </is>
      </c>
      <c r="T1084" s="6" t="n"/>
      <c r="U1084" s="6" t="n"/>
      <c r="V1084" t="n">
        <v>0</v>
      </c>
      <c r="W1084" t="n">
        <v>3</v>
      </c>
      <c r="X1084" s="6" t="n"/>
      <c r="Z1084" s="6" t="n">
        <v>46354</v>
      </c>
      <c r="AA1084" t="inlineStr">
        <is>
          <t>n.a.</t>
        </is>
      </c>
      <c r="AB1084" s="6" t="n">
        <v>46446</v>
      </c>
      <c r="AC1084" t="inlineStr"/>
      <c r="AD1084" s="6" t="n">
        <v>46293</v>
      </c>
    </row>
    <row r="1085">
      <c r="A1085" t="inlineStr">
        <is>
          <t>V100049</t>
        </is>
      </c>
      <c r="B1085" t="inlineStr">
        <is>
          <t>2023-0035</t>
        </is>
      </c>
      <c r="C1085" t="n">
        <v>146</v>
      </c>
      <c r="D1085" t="inlineStr"/>
      <c r="E1085" t="inlineStr">
        <is>
          <t>Grain Logistic Sp.z.o.o.</t>
        </is>
      </c>
      <c r="F1085" t="inlineStr">
        <is>
          <t>TNO</t>
        </is>
      </c>
      <c r="G1085" t="inlineStr">
        <is>
          <t>60' CW</t>
        </is>
      </c>
      <c r="H1085" t="n">
        <v>0</v>
      </c>
      <c r="I1085" s="6" t="n">
        <v>0</v>
      </c>
      <c r="J1085" s="6" t="n">
        <v>0</v>
      </c>
      <c r="K1085" t="inlineStr">
        <is>
          <t>plan_deliver_fleet</t>
        </is>
      </c>
      <c r="L1085" s="6" t="n">
        <v>46082</v>
      </c>
      <c r="M1085" s="6" t="n">
        <v>46446</v>
      </c>
      <c r="N1085" t="n">
        <v>801</v>
      </c>
      <c r="O1085" s="6" t="n">
        <v>46446</v>
      </c>
      <c r="S1085" t="inlineStr">
        <is>
          <t>n.a.</t>
        </is>
      </c>
      <c r="T1085" s="6" t="n"/>
      <c r="U1085" s="6" t="n"/>
      <c r="V1085" t="n">
        <v>0</v>
      </c>
      <c r="W1085" t="n">
        <v>3</v>
      </c>
      <c r="X1085" s="6" t="n"/>
      <c r="Z1085" s="6" t="n">
        <v>46354</v>
      </c>
      <c r="AA1085" t="inlineStr">
        <is>
          <t>n.a.</t>
        </is>
      </c>
      <c r="AB1085" s="6" t="n">
        <v>46446</v>
      </c>
      <c r="AC1085" t="inlineStr"/>
      <c r="AD1085" s="6" t="n">
        <v>46293</v>
      </c>
    </row>
    <row r="1086">
      <c r="A1086" t="inlineStr">
        <is>
          <t>V100049</t>
        </is>
      </c>
      <c r="B1086" t="inlineStr">
        <is>
          <t>2023-0035</t>
        </is>
      </c>
      <c r="C1086" t="n">
        <v>147</v>
      </c>
      <c r="D1086" t="inlineStr"/>
      <c r="E1086" t="inlineStr">
        <is>
          <t>Grain Logistic Sp.z.o.o.</t>
        </is>
      </c>
      <c r="F1086" t="inlineStr">
        <is>
          <t>TNO</t>
        </is>
      </c>
      <c r="G1086" t="inlineStr">
        <is>
          <t>60' CW</t>
        </is>
      </c>
      <c r="H1086" t="n">
        <v>0</v>
      </c>
      <c r="I1086" s="6" t="n">
        <v>0</v>
      </c>
      <c r="J1086" s="6" t="n">
        <v>0</v>
      </c>
      <c r="K1086" t="inlineStr">
        <is>
          <t>plan_deliver_fleet</t>
        </is>
      </c>
      <c r="L1086" s="6" t="n">
        <v>46082</v>
      </c>
      <c r="M1086" s="6" t="n">
        <v>46446</v>
      </c>
      <c r="N1086" t="n">
        <v>801</v>
      </c>
      <c r="O1086" s="6" t="n">
        <v>46446</v>
      </c>
      <c r="S1086" t="inlineStr">
        <is>
          <t>n.a.</t>
        </is>
      </c>
      <c r="T1086" s="6" t="n"/>
      <c r="U1086" s="6" t="n"/>
      <c r="V1086" t="n">
        <v>0</v>
      </c>
      <c r="W1086" t="n">
        <v>3</v>
      </c>
      <c r="X1086" s="6" t="n"/>
      <c r="Z1086" s="6" t="n">
        <v>46354</v>
      </c>
      <c r="AA1086" t="inlineStr">
        <is>
          <t>n.a.</t>
        </is>
      </c>
      <c r="AB1086" s="6" t="n">
        <v>46446</v>
      </c>
      <c r="AC1086" t="inlineStr"/>
      <c r="AD1086" s="6" t="n">
        <v>46293</v>
      </c>
    </row>
    <row r="1087">
      <c r="A1087" t="inlineStr">
        <is>
          <t>V100049</t>
        </is>
      </c>
      <c r="B1087" t="inlineStr">
        <is>
          <t>2023-0035</t>
        </is>
      </c>
      <c r="C1087" t="n">
        <v>148</v>
      </c>
      <c r="D1087" t="inlineStr"/>
      <c r="E1087" t="inlineStr">
        <is>
          <t>Grain Logistic Sp.z.o.o.</t>
        </is>
      </c>
      <c r="F1087" t="inlineStr">
        <is>
          <t>TNO</t>
        </is>
      </c>
      <c r="G1087" t="inlineStr">
        <is>
          <t>60' CW</t>
        </is>
      </c>
      <c r="H1087" t="n">
        <v>0</v>
      </c>
      <c r="I1087" s="6" t="n">
        <v>0</v>
      </c>
      <c r="J1087" s="6" t="n">
        <v>0</v>
      </c>
      <c r="K1087" t="inlineStr">
        <is>
          <t>plan_deliver_fleet</t>
        </is>
      </c>
      <c r="L1087" s="6" t="n">
        <v>46082</v>
      </c>
      <c r="M1087" s="6" t="n">
        <v>46446</v>
      </c>
      <c r="N1087" t="n">
        <v>801</v>
      </c>
      <c r="O1087" s="6" t="n">
        <v>46446</v>
      </c>
      <c r="S1087" t="inlineStr">
        <is>
          <t>n.a.</t>
        </is>
      </c>
      <c r="T1087" s="6" t="n"/>
      <c r="U1087" s="6" t="n"/>
      <c r="V1087" t="n">
        <v>0</v>
      </c>
      <c r="W1087" t="n">
        <v>3</v>
      </c>
      <c r="X1087" s="6" t="n"/>
      <c r="Z1087" s="6" t="n">
        <v>46354</v>
      </c>
      <c r="AA1087" t="inlineStr">
        <is>
          <t>n.a.</t>
        </is>
      </c>
      <c r="AB1087" s="6" t="n">
        <v>46446</v>
      </c>
      <c r="AC1087" t="inlineStr"/>
      <c r="AD1087" s="6" t="n">
        <v>46293</v>
      </c>
    </row>
    <row r="1088">
      <c r="A1088" t="inlineStr">
        <is>
          <t>V100049</t>
        </is>
      </c>
      <c r="B1088" t="inlineStr">
        <is>
          <t>2023-0035</t>
        </is>
      </c>
      <c r="C1088" t="n">
        <v>149</v>
      </c>
      <c r="D1088" t="inlineStr"/>
      <c r="E1088" t="inlineStr">
        <is>
          <t>Grain Logistic Sp.z.o.o.</t>
        </is>
      </c>
      <c r="F1088" t="inlineStr">
        <is>
          <t>TNO</t>
        </is>
      </c>
      <c r="G1088" t="inlineStr">
        <is>
          <t>60' CW</t>
        </is>
      </c>
      <c r="H1088" t="n">
        <v>0</v>
      </c>
      <c r="I1088" s="6" t="n">
        <v>0</v>
      </c>
      <c r="J1088" s="6" t="n">
        <v>0</v>
      </c>
      <c r="K1088" t="inlineStr">
        <is>
          <t>plan_deliver_fleet</t>
        </is>
      </c>
      <c r="L1088" s="6" t="n">
        <v>46082</v>
      </c>
      <c r="M1088" s="6" t="n">
        <v>46446</v>
      </c>
      <c r="N1088" t="n">
        <v>801</v>
      </c>
      <c r="O1088" s="6" t="n">
        <v>46446</v>
      </c>
      <c r="S1088" t="inlineStr">
        <is>
          <t>n.a.</t>
        </is>
      </c>
      <c r="T1088" s="6" t="n"/>
      <c r="U1088" s="6" t="n"/>
      <c r="V1088" t="n">
        <v>0</v>
      </c>
      <c r="W1088" t="n">
        <v>3</v>
      </c>
      <c r="X1088" s="6" t="n"/>
      <c r="Z1088" s="6" t="n">
        <v>46354</v>
      </c>
      <c r="AA1088" t="inlineStr">
        <is>
          <t>n.a.</t>
        </is>
      </c>
      <c r="AB1088" s="6" t="n">
        <v>46446</v>
      </c>
      <c r="AC1088" t="inlineStr"/>
      <c r="AD1088" s="6" t="n">
        <v>46293</v>
      </c>
    </row>
    <row r="1089">
      <c r="A1089" t="inlineStr">
        <is>
          <t>V100049</t>
        </is>
      </c>
      <c r="B1089" t="inlineStr">
        <is>
          <t>2023-0035</t>
        </is>
      </c>
      <c r="C1089" t="n">
        <v>150</v>
      </c>
      <c r="D1089" t="inlineStr"/>
      <c r="E1089" t="inlineStr">
        <is>
          <t>Grain Logistic Sp.z.o.o.</t>
        </is>
      </c>
      <c r="F1089" t="inlineStr">
        <is>
          <t>TNO</t>
        </is>
      </c>
      <c r="G1089" t="inlineStr">
        <is>
          <t>60' CW</t>
        </is>
      </c>
      <c r="H1089" t="n">
        <v>0</v>
      </c>
      <c r="I1089" s="6" t="n">
        <v>0</v>
      </c>
      <c r="J1089" s="6" t="n">
        <v>0</v>
      </c>
      <c r="K1089" t="inlineStr">
        <is>
          <t>plan_deliver_fleet</t>
        </is>
      </c>
      <c r="L1089" s="6" t="n">
        <v>46082</v>
      </c>
      <c r="M1089" s="6" t="n">
        <v>46446</v>
      </c>
      <c r="N1089" t="n">
        <v>801</v>
      </c>
      <c r="O1089" s="6" t="n">
        <v>46446</v>
      </c>
      <c r="S1089" t="inlineStr">
        <is>
          <t>n.a.</t>
        </is>
      </c>
      <c r="T1089" s="6" t="n"/>
      <c r="U1089" s="6" t="n"/>
      <c r="V1089" t="n">
        <v>0</v>
      </c>
      <c r="W1089" t="n">
        <v>3</v>
      </c>
      <c r="X1089" s="6" t="n"/>
      <c r="Z1089" s="6" t="n">
        <v>46354</v>
      </c>
      <c r="AA1089" t="inlineStr">
        <is>
          <t>n.a.</t>
        </is>
      </c>
      <c r="AB1089" s="6" t="n">
        <v>46446</v>
      </c>
      <c r="AC1089" t="inlineStr"/>
      <c r="AD1089" s="6" t="n">
        <v>46293</v>
      </c>
    </row>
    <row r="1090">
      <c r="A1090" t="inlineStr">
        <is>
          <t>V100049</t>
        </is>
      </c>
      <c r="B1090" t="inlineStr">
        <is>
          <t>2023-0035</t>
        </is>
      </c>
      <c r="C1090" t="n">
        <v>151</v>
      </c>
      <c r="D1090" t="inlineStr"/>
      <c r="E1090" t="inlineStr">
        <is>
          <t>Grain Logistic Sp.z.o.o.</t>
        </is>
      </c>
      <c r="F1090" t="inlineStr">
        <is>
          <t>TNO</t>
        </is>
      </c>
      <c r="G1090" t="inlineStr">
        <is>
          <t>60' CW</t>
        </is>
      </c>
      <c r="H1090" t="n">
        <v>0</v>
      </c>
      <c r="I1090" s="6" t="n">
        <v>0</v>
      </c>
      <c r="J1090" s="6" t="n">
        <v>0</v>
      </c>
      <c r="K1090" t="inlineStr">
        <is>
          <t>plan_deliver_fleet</t>
        </is>
      </c>
      <c r="L1090" s="6" t="n">
        <v>46082</v>
      </c>
      <c r="M1090" s="6" t="n">
        <v>46446</v>
      </c>
      <c r="N1090" t="n">
        <v>801</v>
      </c>
      <c r="O1090" s="6" t="n">
        <v>46446</v>
      </c>
      <c r="S1090" t="inlineStr">
        <is>
          <t>n.a.</t>
        </is>
      </c>
      <c r="T1090" s="6" t="n"/>
      <c r="U1090" s="6" t="n"/>
      <c r="V1090" t="n">
        <v>0</v>
      </c>
      <c r="W1090" t="n">
        <v>3</v>
      </c>
      <c r="X1090" s="6" t="n"/>
      <c r="Z1090" s="6" t="n">
        <v>46354</v>
      </c>
      <c r="AA1090" t="inlineStr">
        <is>
          <t>n.a.</t>
        </is>
      </c>
      <c r="AB1090" s="6" t="n">
        <v>46446</v>
      </c>
      <c r="AC1090" t="inlineStr"/>
      <c r="AD1090" s="6" t="n">
        <v>46293</v>
      </c>
    </row>
    <row r="1091">
      <c r="A1091" t="inlineStr">
        <is>
          <t>V100049</t>
        </is>
      </c>
      <c r="B1091" t="inlineStr">
        <is>
          <t>2023-0035</t>
        </is>
      </c>
      <c r="C1091" t="n">
        <v>152</v>
      </c>
      <c r="D1091" t="inlineStr"/>
      <c r="E1091" t="inlineStr">
        <is>
          <t>Grain Logistic Sp.z.o.o.</t>
        </is>
      </c>
      <c r="F1091" t="inlineStr">
        <is>
          <t>TNO</t>
        </is>
      </c>
      <c r="G1091" t="inlineStr">
        <is>
          <t>60' CW</t>
        </is>
      </c>
      <c r="H1091" t="n">
        <v>0</v>
      </c>
      <c r="I1091" s="6" t="n">
        <v>0</v>
      </c>
      <c r="J1091" s="6" t="n">
        <v>0</v>
      </c>
      <c r="K1091" t="inlineStr">
        <is>
          <t>plan_deliver_fleet</t>
        </is>
      </c>
      <c r="L1091" s="6" t="n">
        <v>46082</v>
      </c>
      <c r="M1091" s="6" t="n">
        <v>46446</v>
      </c>
      <c r="N1091" t="n">
        <v>801</v>
      </c>
      <c r="O1091" s="6" t="n">
        <v>46446</v>
      </c>
      <c r="S1091" t="inlineStr">
        <is>
          <t>n.a.</t>
        </is>
      </c>
      <c r="T1091" s="6" t="n"/>
      <c r="U1091" s="6" t="n"/>
      <c r="V1091" t="n">
        <v>0</v>
      </c>
      <c r="W1091" t="n">
        <v>3</v>
      </c>
      <c r="X1091" s="6" t="n"/>
      <c r="Z1091" s="6" t="n">
        <v>46354</v>
      </c>
      <c r="AA1091" t="inlineStr">
        <is>
          <t>n.a.</t>
        </is>
      </c>
      <c r="AB1091" s="6" t="n">
        <v>46446</v>
      </c>
      <c r="AC1091" t="inlineStr"/>
      <c r="AD1091" s="6" t="n">
        <v>46293</v>
      </c>
    </row>
    <row r="1092">
      <c r="A1092" t="inlineStr">
        <is>
          <t>V100049</t>
        </is>
      </c>
      <c r="B1092" t="inlineStr">
        <is>
          <t>2023-0035</t>
        </is>
      </c>
      <c r="C1092" t="n">
        <v>153</v>
      </c>
      <c r="D1092" t="inlineStr"/>
      <c r="E1092" t="inlineStr">
        <is>
          <t>Grain Logistic Sp.z.o.o.</t>
        </is>
      </c>
      <c r="F1092" t="inlineStr">
        <is>
          <t>TNO</t>
        </is>
      </c>
      <c r="G1092" t="inlineStr">
        <is>
          <t>60' CW</t>
        </is>
      </c>
      <c r="H1092" t="n">
        <v>0</v>
      </c>
      <c r="I1092" s="6" t="n">
        <v>0</v>
      </c>
      <c r="J1092" s="6" t="n">
        <v>0</v>
      </c>
      <c r="K1092" t="inlineStr">
        <is>
          <t>plan_deliver_fleet</t>
        </is>
      </c>
      <c r="L1092" s="6" t="n">
        <v>46082</v>
      </c>
      <c r="M1092" s="6" t="n">
        <v>46446</v>
      </c>
      <c r="N1092" t="n">
        <v>801</v>
      </c>
      <c r="O1092" s="6" t="n">
        <v>46446</v>
      </c>
      <c r="S1092" t="inlineStr">
        <is>
          <t>n.a.</t>
        </is>
      </c>
      <c r="T1092" s="6" t="n"/>
      <c r="U1092" s="6" t="n"/>
      <c r="V1092" t="n">
        <v>0</v>
      </c>
      <c r="W1092" t="n">
        <v>3</v>
      </c>
      <c r="X1092" s="6" t="n"/>
      <c r="Z1092" s="6" t="n">
        <v>46354</v>
      </c>
      <c r="AA1092" t="inlineStr">
        <is>
          <t>n.a.</t>
        </is>
      </c>
      <c r="AB1092" s="6" t="n">
        <v>46446</v>
      </c>
      <c r="AC1092" t="inlineStr"/>
      <c r="AD1092" s="6" t="n">
        <v>46293</v>
      </c>
    </row>
    <row r="1093">
      <c r="A1093" t="inlineStr">
        <is>
          <t>V100049</t>
        </is>
      </c>
      <c r="B1093" t="inlineStr">
        <is>
          <t>2023-0035</t>
        </is>
      </c>
      <c r="C1093" t="n">
        <v>154</v>
      </c>
      <c r="D1093" t="inlineStr"/>
      <c r="E1093" t="inlineStr">
        <is>
          <t>Grain Logistic Sp.z.o.o.</t>
        </is>
      </c>
      <c r="F1093" t="inlineStr">
        <is>
          <t>TNO</t>
        </is>
      </c>
      <c r="G1093" t="inlineStr">
        <is>
          <t>60' CW</t>
        </is>
      </c>
      <c r="H1093" t="n">
        <v>0</v>
      </c>
      <c r="I1093" s="6" t="n">
        <v>0</v>
      </c>
      <c r="J1093" s="6" t="n">
        <v>0</v>
      </c>
      <c r="K1093" t="inlineStr">
        <is>
          <t>plan_deliver_fleet</t>
        </is>
      </c>
      <c r="L1093" s="6" t="n">
        <v>46082</v>
      </c>
      <c r="M1093" s="6" t="n">
        <v>46446</v>
      </c>
      <c r="N1093" t="n">
        <v>801</v>
      </c>
      <c r="O1093" s="6" t="n">
        <v>46446</v>
      </c>
      <c r="S1093" t="inlineStr">
        <is>
          <t>n.a.</t>
        </is>
      </c>
      <c r="T1093" s="6" t="n"/>
      <c r="U1093" s="6" t="n"/>
      <c r="V1093" t="n">
        <v>0</v>
      </c>
      <c r="W1093" t="n">
        <v>3</v>
      </c>
      <c r="X1093" s="6" t="n"/>
      <c r="Z1093" s="6" t="n">
        <v>46354</v>
      </c>
      <c r="AA1093" t="inlineStr">
        <is>
          <t>n.a.</t>
        </is>
      </c>
      <c r="AB1093" s="6" t="n">
        <v>46446</v>
      </c>
      <c r="AC1093" t="inlineStr"/>
      <c r="AD1093" s="6" t="n">
        <v>46293</v>
      </c>
    </row>
    <row r="1094">
      <c r="A1094" t="inlineStr">
        <is>
          <t>V100049</t>
        </is>
      </c>
      <c r="B1094" t="inlineStr">
        <is>
          <t>2023-0035</t>
        </is>
      </c>
      <c r="C1094" t="n">
        <v>155</v>
      </c>
      <c r="D1094" t="inlineStr"/>
      <c r="E1094" t="inlineStr">
        <is>
          <t>Grain Logistic Sp.z.o.o.</t>
        </is>
      </c>
      <c r="F1094" t="inlineStr">
        <is>
          <t>TNO</t>
        </is>
      </c>
      <c r="G1094" t="inlineStr">
        <is>
          <t>60' CW</t>
        </is>
      </c>
      <c r="H1094" t="n">
        <v>0</v>
      </c>
      <c r="I1094" s="6" t="n">
        <v>0</v>
      </c>
      <c r="J1094" s="6" t="n">
        <v>0</v>
      </c>
      <c r="K1094" t="inlineStr">
        <is>
          <t>plan_deliver_fleet</t>
        </is>
      </c>
      <c r="L1094" s="6" t="n">
        <v>46082</v>
      </c>
      <c r="M1094" s="6" t="n">
        <v>46446</v>
      </c>
      <c r="N1094" t="n">
        <v>801</v>
      </c>
      <c r="O1094" s="6" t="n">
        <v>46446</v>
      </c>
      <c r="S1094" t="inlineStr">
        <is>
          <t>n.a.</t>
        </is>
      </c>
      <c r="T1094" s="6" t="n"/>
      <c r="U1094" s="6" t="n"/>
      <c r="V1094" t="n">
        <v>0</v>
      </c>
      <c r="W1094" t="n">
        <v>3</v>
      </c>
      <c r="X1094" s="6" t="n"/>
      <c r="Z1094" s="6" t="n">
        <v>46354</v>
      </c>
      <c r="AA1094" t="inlineStr">
        <is>
          <t>n.a.</t>
        </is>
      </c>
      <c r="AB1094" s="6" t="n">
        <v>46446</v>
      </c>
      <c r="AC1094" t="inlineStr"/>
      <c r="AD1094" s="6" t="n">
        <v>46293</v>
      </c>
    </row>
    <row r="1095">
      <c r="A1095" t="inlineStr">
        <is>
          <t>V100049</t>
        </is>
      </c>
      <c r="B1095" t="inlineStr">
        <is>
          <t>2023-0035</t>
        </is>
      </c>
      <c r="C1095" t="n">
        <v>156</v>
      </c>
      <c r="D1095" t="inlineStr"/>
      <c r="E1095" t="inlineStr">
        <is>
          <t>Grain Logistic Sp.z.o.o.</t>
        </is>
      </c>
      <c r="F1095" t="inlineStr">
        <is>
          <t>TNO</t>
        </is>
      </c>
      <c r="G1095" t="inlineStr">
        <is>
          <t>60' CW</t>
        </is>
      </c>
      <c r="H1095" t="n">
        <v>0</v>
      </c>
      <c r="I1095" s="6" t="n">
        <v>0</v>
      </c>
      <c r="J1095" s="6" t="n">
        <v>0</v>
      </c>
      <c r="K1095" t="inlineStr">
        <is>
          <t>plan_deliver_fleet</t>
        </is>
      </c>
      <c r="L1095" s="6" t="n">
        <v>46082</v>
      </c>
      <c r="M1095" s="6" t="n">
        <v>46446</v>
      </c>
      <c r="N1095" t="n">
        <v>801</v>
      </c>
      <c r="O1095" s="6" t="n">
        <v>46446</v>
      </c>
      <c r="S1095" t="inlineStr">
        <is>
          <t>n.a.</t>
        </is>
      </c>
      <c r="T1095" s="6" t="n"/>
      <c r="U1095" s="6" t="n"/>
      <c r="V1095" t="n">
        <v>0</v>
      </c>
      <c r="W1095" t="n">
        <v>3</v>
      </c>
      <c r="X1095" s="6" t="n"/>
      <c r="Z1095" s="6" t="n">
        <v>46354</v>
      </c>
      <c r="AA1095" t="inlineStr">
        <is>
          <t>n.a.</t>
        </is>
      </c>
      <c r="AB1095" s="6" t="n">
        <v>46446</v>
      </c>
      <c r="AC1095" t="inlineStr"/>
      <c r="AD1095" s="6" t="n">
        <v>46293</v>
      </c>
    </row>
    <row r="1096">
      <c r="A1096" t="inlineStr">
        <is>
          <t>V100049</t>
        </is>
      </c>
      <c r="B1096" t="inlineStr">
        <is>
          <t>2023-0035</t>
        </is>
      </c>
      <c r="C1096" t="n">
        <v>157</v>
      </c>
      <c r="D1096" t="inlineStr"/>
      <c r="E1096" t="inlineStr">
        <is>
          <t>Grain Logistic Sp.z.o.o.</t>
        </is>
      </c>
      <c r="F1096" t="inlineStr">
        <is>
          <t>TNO</t>
        </is>
      </c>
      <c r="G1096" t="inlineStr">
        <is>
          <t>60' CW</t>
        </is>
      </c>
      <c r="H1096" t="n">
        <v>0</v>
      </c>
      <c r="I1096" s="6" t="n">
        <v>0</v>
      </c>
      <c r="J1096" s="6" t="n">
        <v>0</v>
      </c>
      <c r="K1096" t="inlineStr">
        <is>
          <t>plan_deliver_fleet</t>
        </is>
      </c>
      <c r="L1096" s="6" t="n">
        <v>46082</v>
      </c>
      <c r="M1096" s="6" t="n">
        <v>46446</v>
      </c>
      <c r="N1096" t="n">
        <v>801</v>
      </c>
      <c r="O1096" s="6" t="n">
        <v>46446</v>
      </c>
      <c r="S1096" t="inlineStr">
        <is>
          <t>n.a.</t>
        </is>
      </c>
      <c r="T1096" s="6" t="n"/>
      <c r="U1096" s="6" t="n"/>
      <c r="V1096" t="n">
        <v>0</v>
      </c>
      <c r="W1096" t="n">
        <v>3</v>
      </c>
      <c r="X1096" s="6" t="n"/>
      <c r="Z1096" s="6" t="n">
        <v>46354</v>
      </c>
      <c r="AA1096" t="inlineStr">
        <is>
          <t>n.a.</t>
        </is>
      </c>
      <c r="AB1096" s="6" t="n">
        <v>46446</v>
      </c>
      <c r="AC1096" t="inlineStr"/>
      <c r="AD1096" s="6" t="n">
        <v>46293</v>
      </c>
    </row>
    <row r="1097">
      <c r="A1097" t="inlineStr">
        <is>
          <t>V200051</t>
        </is>
      </c>
      <c r="B1097" t="inlineStr">
        <is>
          <t>2025-0006</t>
        </is>
      </c>
      <c r="C1097" t="n">
        <v>1</v>
      </c>
      <c r="D1097" t="inlineStr">
        <is>
          <t>33 80 4960 184-6</t>
        </is>
      </c>
      <c r="E1097" t="inlineStr">
        <is>
          <t>Grampet Rail d.o.o.</t>
        </is>
      </c>
      <c r="F1097" t="inlineStr">
        <is>
          <t>IGA</t>
        </is>
      </c>
      <c r="G1097" t="inlineStr">
        <is>
          <t>80' 6-A CW</t>
        </is>
      </c>
      <c r="H1097" t="n">
        <v>0</v>
      </c>
      <c r="I1097" s="6" t="n">
        <v>0</v>
      </c>
      <c r="J1097" s="6" t="n">
        <v>0</v>
      </c>
      <c r="K1097" t="inlineStr">
        <is>
          <t>run_initial</t>
        </is>
      </c>
      <c r="L1097" s="6" t="n">
        <v>45744</v>
      </c>
      <c r="M1097" s="6" t="n">
        <v>46108</v>
      </c>
      <c r="N1097" t="n">
        <v>364</v>
      </c>
      <c r="O1097" s="6" t="n">
        <v>46108</v>
      </c>
      <c r="S1097" t="inlineStr">
        <is>
          <t>n.a.</t>
        </is>
      </c>
      <c r="T1097" s="6" t="n">
        <v>0</v>
      </c>
      <c r="U1097" s="6" t="n">
        <v>0</v>
      </c>
      <c r="V1097" t="n">
        <v>0</v>
      </c>
      <c r="W1097" t="n">
        <v>3</v>
      </c>
      <c r="X1097" s="6" t="n"/>
      <c r="Z1097" s="6" t="n">
        <v>46018</v>
      </c>
      <c r="AA1097" t="inlineStr">
        <is>
          <t>n.a.</t>
        </is>
      </c>
      <c r="AB1097" s="6" t="n">
        <v>46108</v>
      </c>
      <c r="AC1097" t="inlineStr"/>
      <c r="AD1097" s="6" t="n">
        <v>45957</v>
      </c>
    </row>
    <row r="1098">
      <c r="A1098" t="inlineStr">
        <is>
          <t>V200051</t>
        </is>
      </c>
      <c r="B1098" t="inlineStr">
        <is>
          <t>2025-0006</t>
        </is>
      </c>
      <c r="C1098" t="n">
        <v>2</v>
      </c>
      <c r="D1098" t="inlineStr">
        <is>
          <t>35 80 4950 110-1</t>
        </is>
      </c>
      <c r="E1098" t="inlineStr">
        <is>
          <t>Grampet Rail d.o.o.</t>
        </is>
      </c>
      <c r="F1098" t="inlineStr">
        <is>
          <t>IGA</t>
        </is>
      </c>
      <c r="G1098" t="inlineStr">
        <is>
          <t>80' 6-A CW</t>
        </is>
      </c>
      <c r="H1098" t="n">
        <v>0</v>
      </c>
      <c r="I1098" s="6" t="n">
        <v>0</v>
      </c>
      <c r="J1098" s="6" t="n">
        <v>0</v>
      </c>
      <c r="K1098" t="inlineStr">
        <is>
          <t>run_initial</t>
        </is>
      </c>
      <c r="L1098" s="6" t="n">
        <v>45744</v>
      </c>
      <c r="M1098" s="6" t="n">
        <v>46108</v>
      </c>
      <c r="N1098" t="n">
        <v>364</v>
      </c>
      <c r="O1098" s="6" t="n">
        <v>46108</v>
      </c>
      <c r="S1098" t="inlineStr">
        <is>
          <t>n.a.</t>
        </is>
      </c>
      <c r="T1098" s="6" t="n">
        <v>0</v>
      </c>
      <c r="U1098" s="6" t="n">
        <v>0</v>
      </c>
      <c r="V1098" t="n">
        <v>0</v>
      </c>
      <c r="W1098" t="n">
        <v>3</v>
      </c>
      <c r="X1098" s="6" t="n"/>
      <c r="Z1098" s="6" t="n">
        <v>46018</v>
      </c>
      <c r="AA1098" t="inlineStr">
        <is>
          <t>n.a.</t>
        </is>
      </c>
      <c r="AB1098" s="6" t="n">
        <v>46108</v>
      </c>
      <c r="AC1098" t="inlineStr"/>
      <c r="AD1098" s="6" t="n">
        <v>45957</v>
      </c>
    </row>
    <row r="1099">
      <c r="A1099" t="inlineStr">
        <is>
          <t>V200051</t>
        </is>
      </c>
      <c r="B1099" t="inlineStr">
        <is>
          <t>2025-0006</t>
        </is>
      </c>
      <c r="C1099" t="n">
        <v>3</v>
      </c>
      <c r="D1099" t="inlineStr">
        <is>
          <t>35 80 4950 111-9</t>
        </is>
      </c>
      <c r="E1099" t="inlineStr">
        <is>
          <t>Grampet Rail d.o.o.</t>
        </is>
      </c>
      <c r="F1099" t="inlineStr">
        <is>
          <t>IGA</t>
        </is>
      </c>
      <c r="G1099" t="inlineStr">
        <is>
          <t>80' 6-A CW</t>
        </is>
      </c>
      <c r="H1099" t="n">
        <v>0</v>
      </c>
      <c r="I1099" s="6" t="n">
        <v>0</v>
      </c>
      <c r="J1099" s="6" t="n">
        <v>0</v>
      </c>
      <c r="K1099" t="inlineStr">
        <is>
          <t>run_initial</t>
        </is>
      </c>
      <c r="L1099" s="6" t="n">
        <v>45744</v>
      </c>
      <c r="M1099" s="6" t="n">
        <v>46108</v>
      </c>
      <c r="N1099" t="n">
        <v>364</v>
      </c>
      <c r="O1099" s="6" t="n">
        <v>46108</v>
      </c>
      <c r="S1099" t="inlineStr">
        <is>
          <t>n.a.</t>
        </is>
      </c>
      <c r="T1099" s="6" t="n">
        <v>0</v>
      </c>
      <c r="U1099" s="6" t="n">
        <v>0</v>
      </c>
      <c r="V1099" t="n">
        <v>0</v>
      </c>
      <c r="W1099" t="n">
        <v>3</v>
      </c>
      <c r="X1099" s="6" t="n"/>
      <c r="Z1099" s="6" t="n">
        <v>46018</v>
      </c>
      <c r="AA1099" t="inlineStr">
        <is>
          <t>n.a.</t>
        </is>
      </c>
      <c r="AB1099" s="6" t="n">
        <v>46108</v>
      </c>
      <c r="AC1099" t="inlineStr"/>
      <c r="AD1099" s="6" t="n">
        <v>45957</v>
      </c>
    </row>
    <row r="1100">
      <c r="A1100" t="inlineStr">
        <is>
          <t>V200051</t>
        </is>
      </c>
      <c r="B1100" t="inlineStr">
        <is>
          <t>2025-0006</t>
        </is>
      </c>
      <c r="C1100" t="n">
        <v>4</v>
      </c>
      <c r="D1100" t="inlineStr">
        <is>
          <t>35 80 4950 116-8</t>
        </is>
      </c>
      <c r="E1100" t="inlineStr">
        <is>
          <t>Grampet Rail d.o.o.</t>
        </is>
      </c>
      <c r="F1100" t="inlineStr">
        <is>
          <t>IGA</t>
        </is>
      </c>
      <c r="G1100" t="inlineStr">
        <is>
          <t>80' 6-A CW</t>
        </is>
      </c>
      <c r="H1100" t="n">
        <v>0</v>
      </c>
      <c r="I1100" s="6" t="n">
        <v>0</v>
      </c>
      <c r="J1100" s="6" t="n">
        <v>0</v>
      </c>
      <c r="K1100" t="inlineStr">
        <is>
          <t>run_initial</t>
        </is>
      </c>
      <c r="L1100" s="6" t="n">
        <v>45744</v>
      </c>
      <c r="M1100" s="6" t="n">
        <v>46108</v>
      </c>
      <c r="N1100" t="n">
        <v>364</v>
      </c>
      <c r="O1100" s="6" t="n">
        <v>46108</v>
      </c>
      <c r="S1100" t="inlineStr">
        <is>
          <t>n.a.</t>
        </is>
      </c>
      <c r="T1100" s="6" t="n">
        <v>0</v>
      </c>
      <c r="U1100" s="6" t="n">
        <v>0</v>
      </c>
      <c r="V1100" t="n">
        <v>0</v>
      </c>
      <c r="W1100" t="n">
        <v>3</v>
      </c>
      <c r="X1100" s="6" t="n"/>
      <c r="Z1100" s="6" t="n">
        <v>46018</v>
      </c>
      <c r="AA1100" t="inlineStr">
        <is>
          <t>n.a.</t>
        </is>
      </c>
      <c r="AB1100" s="6" t="n">
        <v>46108</v>
      </c>
      <c r="AC1100" t="inlineStr"/>
      <c r="AD1100" s="6" t="n">
        <v>45957</v>
      </c>
    </row>
    <row r="1101">
      <c r="A1101" t="inlineStr">
        <is>
          <t>V200051</t>
        </is>
      </c>
      <c r="B1101" t="inlineStr">
        <is>
          <t>2025-0006</t>
        </is>
      </c>
      <c r="C1101" t="n">
        <v>5</v>
      </c>
      <c r="D1101" t="inlineStr">
        <is>
          <t>35 80 4950 120-0</t>
        </is>
      </c>
      <c r="E1101" t="inlineStr">
        <is>
          <t>Grampet Rail d.o.o.</t>
        </is>
      </c>
      <c r="F1101" t="inlineStr">
        <is>
          <t>IGA</t>
        </is>
      </c>
      <c r="G1101" t="inlineStr">
        <is>
          <t>80' 6-A CW</t>
        </is>
      </c>
      <c r="H1101" t="n">
        <v>0</v>
      </c>
      <c r="I1101" s="6" t="n">
        <v>0</v>
      </c>
      <c r="J1101" s="6" t="n">
        <v>0</v>
      </c>
      <c r="K1101" t="inlineStr">
        <is>
          <t>run_initial</t>
        </is>
      </c>
      <c r="L1101" s="6" t="n">
        <v>45744</v>
      </c>
      <c r="M1101" s="6" t="n">
        <v>46108</v>
      </c>
      <c r="N1101" t="n">
        <v>364</v>
      </c>
      <c r="O1101" s="6" t="n">
        <v>46108</v>
      </c>
      <c r="S1101" t="inlineStr">
        <is>
          <t>n.a.</t>
        </is>
      </c>
      <c r="T1101" s="6" t="n">
        <v>0</v>
      </c>
      <c r="U1101" s="6" t="n">
        <v>0</v>
      </c>
      <c r="V1101" t="n">
        <v>0</v>
      </c>
      <c r="W1101" t="n">
        <v>3</v>
      </c>
      <c r="X1101" s="6" t="n"/>
      <c r="Z1101" s="6" t="n">
        <v>46018</v>
      </c>
      <c r="AA1101" t="inlineStr">
        <is>
          <t>n.a.</t>
        </is>
      </c>
      <c r="AB1101" s="6" t="n">
        <v>46108</v>
      </c>
      <c r="AC1101" t="inlineStr"/>
      <c r="AD1101" s="6" t="n">
        <v>45957</v>
      </c>
    </row>
    <row r="1102">
      <c r="A1102" t="inlineStr">
        <is>
          <t>V200051</t>
        </is>
      </c>
      <c r="B1102" t="inlineStr">
        <is>
          <t>2025-0006</t>
        </is>
      </c>
      <c r="C1102" t="n">
        <v>6</v>
      </c>
      <c r="D1102" t="inlineStr">
        <is>
          <t>35 80 4950 121-8</t>
        </is>
      </c>
      <c r="E1102" t="inlineStr">
        <is>
          <t>Grampet Rail d.o.o.</t>
        </is>
      </c>
      <c r="F1102" t="inlineStr">
        <is>
          <t>IGA</t>
        </is>
      </c>
      <c r="G1102" t="inlineStr">
        <is>
          <t>80' 6-A CW</t>
        </is>
      </c>
      <c r="H1102" t="n">
        <v>0</v>
      </c>
      <c r="I1102" s="6" t="n">
        <v>0</v>
      </c>
      <c r="J1102" s="6" t="n">
        <v>0</v>
      </c>
      <c r="K1102" t="inlineStr">
        <is>
          <t>run_initial</t>
        </is>
      </c>
      <c r="L1102" s="6" t="n">
        <v>45744</v>
      </c>
      <c r="M1102" s="6" t="n">
        <v>46108</v>
      </c>
      <c r="N1102" t="n">
        <v>364</v>
      </c>
      <c r="O1102" s="6" t="n">
        <v>46108</v>
      </c>
      <c r="S1102" t="inlineStr">
        <is>
          <t>n.a.</t>
        </is>
      </c>
      <c r="T1102" s="6" t="n">
        <v>0</v>
      </c>
      <c r="U1102" s="6" t="n">
        <v>0</v>
      </c>
      <c r="V1102" t="n">
        <v>0</v>
      </c>
      <c r="W1102" t="n">
        <v>3</v>
      </c>
      <c r="X1102" s="6" t="n"/>
      <c r="Z1102" s="6" t="n">
        <v>46018</v>
      </c>
      <c r="AA1102" t="inlineStr">
        <is>
          <t>n.a.</t>
        </is>
      </c>
      <c r="AB1102" s="6" t="n">
        <v>46108</v>
      </c>
      <c r="AC1102" t="inlineStr"/>
      <c r="AD1102" s="6" t="n">
        <v>45957</v>
      </c>
    </row>
    <row r="1103">
      <c r="A1103" t="inlineStr">
        <is>
          <t>V200051</t>
        </is>
      </c>
      <c r="B1103" t="inlineStr">
        <is>
          <t>2025-0006</t>
        </is>
      </c>
      <c r="C1103" t="n">
        <v>7</v>
      </c>
      <c r="D1103" t="inlineStr">
        <is>
          <t>37 80 4980 264-8</t>
        </is>
      </c>
      <c r="E1103" t="inlineStr">
        <is>
          <t>Grampet Rail d.o.o.</t>
        </is>
      </c>
      <c r="F1103" t="inlineStr">
        <is>
          <t>IGA</t>
        </is>
      </c>
      <c r="G1103" t="inlineStr">
        <is>
          <t>80' 6-A CW</t>
        </is>
      </c>
      <c r="H1103" t="n">
        <v>0</v>
      </c>
      <c r="I1103" s="6" t="n">
        <v>0</v>
      </c>
      <c r="J1103" s="6" t="n">
        <v>0</v>
      </c>
      <c r="K1103" t="inlineStr">
        <is>
          <t>run_initial</t>
        </is>
      </c>
      <c r="L1103" s="6" t="n">
        <v>45744</v>
      </c>
      <c r="M1103" s="6" t="n">
        <v>46108</v>
      </c>
      <c r="N1103" t="n">
        <v>364</v>
      </c>
      <c r="O1103" s="6" t="n">
        <v>46108</v>
      </c>
      <c r="S1103" t="inlineStr">
        <is>
          <t>n.a.</t>
        </is>
      </c>
      <c r="T1103" s="6" t="n">
        <v>0</v>
      </c>
      <c r="U1103" s="6" t="n">
        <v>0</v>
      </c>
      <c r="V1103" t="n">
        <v>0</v>
      </c>
      <c r="W1103" t="n">
        <v>3</v>
      </c>
      <c r="X1103" s="6" t="n"/>
      <c r="Z1103" s="6" t="n">
        <v>46018</v>
      </c>
      <c r="AA1103" t="inlineStr">
        <is>
          <t>n.a.</t>
        </is>
      </c>
      <c r="AB1103" s="6" t="n">
        <v>46108</v>
      </c>
      <c r="AC1103" t="inlineStr"/>
      <c r="AD1103" s="6" t="n">
        <v>45957</v>
      </c>
    </row>
    <row r="1104">
      <c r="A1104" t="inlineStr">
        <is>
          <t>V200051</t>
        </is>
      </c>
      <c r="B1104" t="inlineStr">
        <is>
          <t>2025-0006</t>
        </is>
      </c>
      <c r="C1104" t="n">
        <v>8</v>
      </c>
      <c r="D1104" t="inlineStr">
        <is>
          <t>37 80 4980 269-7</t>
        </is>
      </c>
      <c r="E1104" t="inlineStr">
        <is>
          <t>Grampet Rail d.o.o.</t>
        </is>
      </c>
      <c r="F1104" t="inlineStr">
        <is>
          <t>IGA</t>
        </is>
      </c>
      <c r="G1104" t="inlineStr">
        <is>
          <t>80' 6-A CW</t>
        </is>
      </c>
      <c r="H1104" t="n">
        <v>0</v>
      </c>
      <c r="I1104" s="6" t="n">
        <v>0</v>
      </c>
      <c r="J1104" s="6" t="n">
        <v>0</v>
      </c>
      <c r="K1104" t="inlineStr">
        <is>
          <t>run_initial</t>
        </is>
      </c>
      <c r="L1104" s="6" t="n">
        <v>45744</v>
      </c>
      <c r="M1104" s="6" t="n">
        <v>46108</v>
      </c>
      <c r="N1104" t="n">
        <v>364</v>
      </c>
      <c r="O1104" s="6" t="n">
        <v>46108</v>
      </c>
      <c r="S1104" t="inlineStr">
        <is>
          <t>n.a.</t>
        </is>
      </c>
      <c r="T1104" s="6" t="n">
        <v>0</v>
      </c>
      <c r="U1104" s="6" t="n">
        <v>0</v>
      </c>
      <c r="V1104" t="n">
        <v>0</v>
      </c>
      <c r="W1104" t="n">
        <v>3</v>
      </c>
      <c r="X1104" s="6" t="n"/>
      <c r="Z1104" s="6" t="n">
        <v>46018</v>
      </c>
      <c r="AA1104" t="inlineStr">
        <is>
          <t>n.a.</t>
        </is>
      </c>
      <c r="AB1104" s="6" t="n">
        <v>46108</v>
      </c>
      <c r="AC1104" t="inlineStr"/>
      <c r="AD1104" s="6" t="n">
        <v>45957</v>
      </c>
    </row>
    <row r="1105">
      <c r="A1105" t="inlineStr">
        <is>
          <t>V200051</t>
        </is>
      </c>
      <c r="B1105" t="inlineStr">
        <is>
          <t>2025-0006</t>
        </is>
      </c>
      <c r="C1105" t="n">
        <v>9</v>
      </c>
      <c r="D1105" t="inlineStr">
        <is>
          <t>37 80 4980 617-7</t>
        </is>
      </c>
      <c r="E1105" t="inlineStr">
        <is>
          <t>Grampet Rail d.o.o.</t>
        </is>
      </c>
      <c r="F1105" t="inlineStr">
        <is>
          <t>IGA</t>
        </is>
      </c>
      <c r="G1105" t="inlineStr">
        <is>
          <t>80' 6-A CW</t>
        </is>
      </c>
      <c r="H1105" t="n">
        <v>0</v>
      </c>
      <c r="I1105" s="6" t="n">
        <v>0</v>
      </c>
      <c r="J1105" s="6" t="n">
        <v>0</v>
      </c>
      <c r="K1105" t="inlineStr">
        <is>
          <t>run_initial</t>
        </is>
      </c>
      <c r="L1105" s="6" t="n">
        <v>45744</v>
      </c>
      <c r="M1105" s="6" t="n">
        <v>46108</v>
      </c>
      <c r="N1105" t="n">
        <v>364</v>
      </c>
      <c r="O1105" s="6" t="n">
        <v>46108</v>
      </c>
      <c r="S1105" t="inlineStr">
        <is>
          <t>n.a.</t>
        </is>
      </c>
      <c r="T1105" s="6" t="n">
        <v>0</v>
      </c>
      <c r="U1105" s="6" t="n">
        <v>0</v>
      </c>
      <c r="V1105" t="n">
        <v>0</v>
      </c>
      <c r="W1105" t="n">
        <v>3</v>
      </c>
      <c r="X1105" s="6" t="n"/>
      <c r="Z1105" s="6" t="n">
        <v>46018</v>
      </c>
      <c r="AA1105" t="inlineStr">
        <is>
          <t>n.a.</t>
        </is>
      </c>
      <c r="AB1105" s="6" t="n">
        <v>46108</v>
      </c>
      <c r="AC1105" t="inlineStr"/>
      <c r="AD1105" s="6" t="n">
        <v>45957</v>
      </c>
    </row>
    <row r="1106">
      <c r="A1106" t="inlineStr">
        <is>
          <t>V200051</t>
        </is>
      </c>
      <c r="B1106" t="inlineStr">
        <is>
          <t>2025-0006</t>
        </is>
      </c>
      <c r="C1106" t="n">
        <v>10</v>
      </c>
      <c r="D1106" t="inlineStr">
        <is>
          <t>37 80 4980 632-6</t>
        </is>
      </c>
      <c r="E1106" t="inlineStr">
        <is>
          <t>Grampet Rail d.o.o.</t>
        </is>
      </c>
      <c r="F1106" t="inlineStr">
        <is>
          <t>IGA</t>
        </is>
      </c>
      <c r="G1106" t="inlineStr">
        <is>
          <t>80' 6-A CW</t>
        </is>
      </c>
      <c r="H1106" t="n">
        <v>0</v>
      </c>
      <c r="I1106" s="6" t="n">
        <v>0</v>
      </c>
      <c r="J1106" s="6" t="n">
        <v>0</v>
      </c>
      <c r="K1106" t="inlineStr">
        <is>
          <t>run_initial</t>
        </is>
      </c>
      <c r="L1106" s="6" t="n">
        <v>45744</v>
      </c>
      <c r="M1106" s="6" t="n">
        <v>46108</v>
      </c>
      <c r="N1106" t="n">
        <v>364</v>
      </c>
      <c r="O1106" s="6" t="n">
        <v>46108</v>
      </c>
      <c r="S1106" t="inlineStr">
        <is>
          <t>n.a.</t>
        </is>
      </c>
      <c r="T1106" s="6" t="n">
        <v>0</v>
      </c>
      <c r="U1106" s="6" t="n">
        <v>0</v>
      </c>
      <c r="V1106" t="n">
        <v>0</v>
      </c>
      <c r="W1106" t="n">
        <v>3</v>
      </c>
      <c r="X1106" s="6" t="n"/>
      <c r="Z1106" s="6" t="n">
        <v>46018</v>
      </c>
      <c r="AA1106" t="inlineStr">
        <is>
          <t>n.a.</t>
        </is>
      </c>
      <c r="AB1106" s="6" t="n">
        <v>46108</v>
      </c>
      <c r="AC1106" t="inlineStr"/>
      <c r="AD1106" s="6" t="n">
        <v>45957</v>
      </c>
    </row>
    <row r="1107">
      <c r="A1107" t="inlineStr">
        <is>
          <t>V200051</t>
        </is>
      </c>
      <c r="B1107" t="inlineStr">
        <is>
          <t>2025-0006</t>
        </is>
      </c>
      <c r="C1107" t="n">
        <v>11</v>
      </c>
      <c r="D1107" t="inlineStr">
        <is>
          <t>37 80 4980 639-1</t>
        </is>
      </c>
      <c r="E1107" t="inlineStr">
        <is>
          <t>Grampet Rail d.o.o.</t>
        </is>
      </c>
      <c r="F1107" t="inlineStr">
        <is>
          <t>IGA</t>
        </is>
      </c>
      <c r="G1107" t="inlineStr">
        <is>
          <t>80' 6-A CW</t>
        </is>
      </c>
      <c r="H1107" t="n">
        <v>0</v>
      </c>
      <c r="I1107" s="6" t="n">
        <v>0</v>
      </c>
      <c r="J1107" s="6" t="n">
        <v>0</v>
      </c>
      <c r="K1107" t="inlineStr">
        <is>
          <t>run_initial</t>
        </is>
      </c>
      <c r="L1107" s="6" t="n">
        <v>45744</v>
      </c>
      <c r="M1107" s="6" t="n">
        <v>46108</v>
      </c>
      <c r="N1107" t="n">
        <v>364</v>
      </c>
      <c r="O1107" s="6" t="n">
        <v>46108</v>
      </c>
      <c r="S1107" t="inlineStr">
        <is>
          <t>n.a.</t>
        </is>
      </c>
      <c r="T1107" s="6" t="n">
        <v>0</v>
      </c>
      <c r="U1107" s="6" t="n">
        <v>0</v>
      </c>
      <c r="V1107" t="n">
        <v>0</v>
      </c>
      <c r="W1107" t="n">
        <v>3</v>
      </c>
      <c r="X1107" s="6" t="n"/>
      <c r="Z1107" s="6" t="n">
        <v>46018</v>
      </c>
      <c r="AA1107" t="inlineStr">
        <is>
          <t>n.a.</t>
        </is>
      </c>
      <c r="AB1107" s="6" t="n">
        <v>46108</v>
      </c>
      <c r="AC1107" t="inlineStr"/>
      <c r="AD1107" s="6" t="n">
        <v>45957</v>
      </c>
    </row>
    <row r="1108">
      <c r="A1108" t="inlineStr">
        <is>
          <t>V200051</t>
        </is>
      </c>
      <c r="B1108" t="inlineStr">
        <is>
          <t>2025-0006</t>
        </is>
      </c>
      <c r="C1108" t="n">
        <v>12</v>
      </c>
      <c r="D1108" t="inlineStr">
        <is>
          <t>37 80 4980 646-6</t>
        </is>
      </c>
      <c r="E1108" t="inlineStr">
        <is>
          <t>Grampet Rail d.o.o.</t>
        </is>
      </c>
      <c r="F1108" t="inlineStr">
        <is>
          <t>IGA</t>
        </is>
      </c>
      <c r="G1108" t="inlineStr">
        <is>
          <t>80' 6-A CW</t>
        </is>
      </c>
      <c r="H1108" t="n">
        <v>0</v>
      </c>
      <c r="I1108" s="6" t="n">
        <v>0</v>
      </c>
      <c r="J1108" s="6" t="n">
        <v>0</v>
      </c>
      <c r="K1108" t="inlineStr">
        <is>
          <t>run_initial</t>
        </is>
      </c>
      <c r="L1108" s="6" t="n">
        <v>45744</v>
      </c>
      <c r="M1108" s="6" t="n">
        <v>46108</v>
      </c>
      <c r="N1108" t="n">
        <v>364</v>
      </c>
      <c r="O1108" s="6" t="n">
        <v>46108</v>
      </c>
      <c r="S1108" t="inlineStr">
        <is>
          <t>n.a.</t>
        </is>
      </c>
      <c r="T1108" s="6" t="n">
        <v>0</v>
      </c>
      <c r="U1108" s="6" t="n">
        <v>0</v>
      </c>
      <c r="V1108" t="n">
        <v>0</v>
      </c>
      <c r="W1108" t="n">
        <v>3</v>
      </c>
      <c r="X1108" s="6" t="n"/>
      <c r="Z1108" s="6" t="n">
        <v>46018</v>
      </c>
      <c r="AA1108" t="inlineStr">
        <is>
          <t>n.a.</t>
        </is>
      </c>
      <c r="AB1108" s="6" t="n">
        <v>46108</v>
      </c>
      <c r="AC1108" t="inlineStr"/>
      <c r="AD1108" s="6" t="n">
        <v>45957</v>
      </c>
    </row>
    <row r="1109">
      <c r="A1109" t="inlineStr">
        <is>
          <t>V200051</t>
        </is>
      </c>
      <c r="B1109" t="inlineStr">
        <is>
          <t>2025-0006</t>
        </is>
      </c>
      <c r="C1109" t="n">
        <v>13</v>
      </c>
      <c r="D1109" t="inlineStr">
        <is>
          <t>37 80 4980 695-3</t>
        </is>
      </c>
      <c r="E1109" t="inlineStr">
        <is>
          <t>Grampet Rail d.o.o.</t>
        </is>
      </c>
      <c r="F1109" t="inlineStr">
        <is>
          <t>IGA</t>
        </is>
      </c>
      <c r="G1109" t="inlineStr">
        <is>
          <t>80' 6-A CW</t>
        </is>
      </c>
      <c r="H1109" t="n">
        <v>0</v>
      </c>
      <c r="I1109" s="6" t="n">
        <v>0</v>
      </c>
      <c r="J1109" s="6" t="n">
        <v>0</v>
      </c>
      <c r="K1109" t="inlineStr">
        <is>
          <t>run_initial</t>
        </is>
      </c>
      <c r="L1109" s="6" t="n">
        <v>45744</v>
      </c>
      <c r="M1109" s="6" t="n">
        <v>46108</v>
      </c>
      <c r="N1109" t="n">
        <v>364</v>
      </c>
      <c r="O1109" s="6" t="n">
        <v>46108</v>
      </c>
      <c r="S1109" t="inlineStr">
        <is>
          <t>n.a.</t>
        </is>
      </c>
      <c r="T1109" s="6" t="n">
        <v>0</v>
      </c>
      <c r="U1109" s="6" t="n">
        <v>0</v>
      </c>
      <c r="V1109" t="n">
        <v>0</v>
      </c>
      <c r="W1109" t="n">
        <v>3</v>
      </c>
      <c r="X1109" s="6" t="n"/>
      <c r="Z1109" s="6" t="n">
        <v>46018</v>
      </c>
      <c r="AA1109" t="inlineStr">
        <is>
          <t>n.a.</t>
        </is>
      </c>
      <c r="AB1109" s="6" t="n">
        <v>46108</v>
      </c>
      <c r="AC1109" t="inlineStr"/>
      <c r="AD1109" s="6" t="n">
        <v>45957</v>
      </c>
    </row>
    <row r="1110">
      <c r="A1110" t="inlineStr">
        <is>
          <t>V200051</t>
        </is>
      </c>
      <c r="B1110" t="inlineStr">
        <is>
          <t>2025-0006</t>
        </is>
      </c>
      <c r="C1110" t="n">
        <v>14</v>
      </c>
      <c r="D1110" t="inlineStr">
        <is>
          <t>37 80 4980 784-5</t>
        </is>
      </c>
      <c r="E1110" t="inlineStr">
        <is>
          <t>Grampet Rail d.o.o.</t>
        </is>
      </c>
      <c r="F1110" t="inlineStr">
        <is>
          <t>IGA</t>
        </is>
      </c>
      <c r="G1110" t="inlineStr">
        <is>
          <t>80' 6-A CW</t>
        </is>
      </c>
      <c r="H1110" t="n">
        <v>0</v>
      </c>
      <c r="I1110" s="6" t="n">
        <v>0</v>
      </c>
      <c r="J1110" s="6" t="n">
        <v>0</v>
      </c>
      <c r="K1110" t="inlineStr">
        <is>
          <t>run_initial</t>
        </is>
      </c>
      <c r="L1110" s="6" t="n">
        <v>45744</v>
      </c>
      <c r="M1110" s="6" t="n">
        <v>46108</v>
      </c>
      <c r="N1110" t="n">
        <v>364</v>
      </c>
      <c r="O1110" s="6" t="n">
        <v>46108</v>
      </c>
      <c r="S1110" t="inlineStr">
        <is>
          <t>n.a.</t>
        </is>
      </c>
      <c r="T1110" s="6" t="n">
        <v>0</v>
      </c>
      <c r="U1110" s="6" t="n">
        <v>0</v>
      </c>
      <c r="V1110" t="n">
        <v>0</v>
      </c>
      <c r="W1110" t="n">
        <v>3</v>
      </c>
      <c r="X1110" s="6" t="n"/>
      <c r="Z1110" s="6" t="n">
        <v>46018</v>
      </c>
      <c r="AA1110" t="inlineStr">
        <is>
          <t>n.a.</t>
        </is>
      </c>
      <c r="AB1110" s="6" t="n">
        <v>46108</v>
      </c>
      <c r="AC1110" t="inlineStr"/>
      <c r="AD1110" s="6" t="n">
        <v>45957</v>
      </c>
    </row>
    <row r="1111">
      <c r="A1111" t="inlineStr">
        <is>
          <t>V200051</t>
        </is>
      </c>
      <c r="B1111" t="inlineStr">
        <is>
          <t>2025-0006</t>
        </is>
      </c>
      <c r="C1111" t="n">
        <v>15</v>
      </c>
      <c r="D1111" t="inlineStr">
        <is>
          <t>37 80 4980 797-7</t>
        </is>
      </c>
      <c r="E1111" t="inlineStr">
        <is>
          <t>Grampet Rail d.o.o.</t>
        </is>
      </c>
      <c r="F1111" t="inlineStr">
        <is>
          <t>IGA</t>
        </is>
      </c>
      <c r="G1111" t="inlineStr">
        <is>
          <t>80' 6-A CW</t>
        </is>
      </c>
      <c r="H1111" t="n">
        <v>0</v>
      </c>
      <c r="I1111" s="6" t="n">
        <v>0</v>
      </c>
      <c r="J1111" s="6" t="n">
        <v>0</v>
      </c>
      <c r="K1111" t="inlineStr">
        <is>
          <t>run_initial</t>
        </is>
      </c>
      <c r="L1111" s="6" t="n">
        <v>45744</v>
      </c>
      <c r="M1111" s="6" t="n">
        <v>46108</v>
      </c>
      <c r="N1111" t="n">
        <v>364</v>
      </c>
      <c r="O1111" s="6" t="n">
        <v>46108</v>
      </c>
      <c r="S1111" t="inlineStr">
        <is>
          <t>n.a.</t>
        </is>
      </c>
      <c r="T1111" s="6" t="n">
        <v>0</v>
      </c>
      <c r="U1111" s="6" t="n">
        <v>0</v>
      </c>
      <c r="V1111" t="n">
        <v>0</v>
      </c>
      <c r="W1111" t="n">
        <v>3</v>
      </c>
      <c r="X1111" s="6" t="n"/>
      <c r="Z1111" s="6" t="n">
        <v>46018</v>
      </c>
      <c r="AA1111" t="inlineStr">
        <is>
          <t>n.a.</t>
        </is>
      </c>
      <c r="AB1111" s="6" t="n">
        <v>46108</v>
      </c>
      <c r="AC1111" t="inlineStr"/>
      <c r="AD1111" s="6" t="n">
        <v>45957</v>
      </c>
    </row>
    <row r="1112">
      <c r="A1112" t="inlineStr">
        <is>
          <t>V200051</t>
        </is>
      </c>
      <c r="B1112" t="inlineStr">
        <is>
          <t>2025-0006</t>
        </is>
      </c>
      <c r="C1112" t="n">
        <v>16</v>
      </c>
      <c r="D1112" t="inlineStr">
        <is>
          <t>37 80 4980 798-5</t>
        </is>
      </c>
      <c r="E1112" t="inlineStr">
        <is>
          <t>Grampet Rail d.o.o.</t>
        </is>
      </c>
      <c r="F1112" t="inlineStr">
        <is>
          <t>IGA</t>
        </is>
      </c>
      <c r="G1112" t="inlineStr">
        <is>
          <t>80' 6-A CW</t>
        </is>
      </c>
      <c r="H1112" t="n">
        <v>0</v>
      </c>
      <c r="I1112" s="6" t="n">
        <v>0</v>
      </c>
      <c r="J1112" s="6" t="n">
        <v>0</v>
      </c>
      <c r="K1112" t="inlineStr">
        <is>
          <t>run_initial</t>
        </is>
      </c>
      <c r="L1112" s="6" t="n">
        <v>45744</v>
      </c>
      <c r="M1112" s="6" t="n">
        <v>46108</v>
      </c>
      <c r="N1112" t="n">
        <v>364</v>
      </c>
      <c r="O1112" s="6" t="n">
        <v>46108</v>
      </c>
      <c r="S1112" t="inlineStr">
        <is>
          <t>n.a.</t>
        </is>
      </c>
      <c r="T1112" s="6" t="n">
        <v>0</v>
      </c>
      <c r="U1112" s="6" t="n">
        <v>0</v>
      </c>
      <c r="V1112" t="n">
        <v>0</v>
      </c>
      <c r="W1112" t="n">
        <v>3</v>
      </c>
      <c r="X1112" s="6" t="n"/>
      <c r="Z1112" s="6" t="n">
        <v>46018</v>
      </c>
      <c r="AA1112" t="inlineStr">
        <is>
          <t>n.a.</t>
        </is>
      </c>
      <c r="AB1112" s="6" t="n">
        <v>46108</v>
      </c>
      <c r="AC1112" t="inlineStr"/>
      <c r="AD1112" s="6" t="n">
        <v>45957</v>
      </c>
    </row>
    <row r="1113">
      <c r="A1113" t="inlineStr">
        <is>
          <t>V200051</t>
        </is>
      </c>
      <c r="B1113" t="inlineStr">
        <is>
          <t>2025-0006</t>
        </is>
      </c>
      <c r="C1113" t="n">
        <v>17</v>
      </c>
      <c r="D1113" t="inlineStr">
        <is>
          <t>37 80 4980 822-3</t>
        </is>
      </c>
      <c r="E1113" t="inlineStr">
        <is>
          <t>Grampet Rail d.o.o.</t>
        </is>
      </c>
      <c r="F1113" t="inlineStr">
        <is>
          <t>IGA</t>
        </is>
      </c>
      <c r="G1113" t="inlineStr">
        <is>
          <t>80' 6-A CW</t>
        </is>
      </c>
      <c r="H1113" t="n">
        <v>0</v>
      </c>
      <c r="I1113" s="6" t="n">
        <v>0</v>
      </c>
      <c r="J1113" s="6" t="n">
        <v>0</v>
      </c>
      <c r="K1113" t="inlineStr">
        <is>
          <t>run_initial</t>
        </is>
      </c>
      <c r="L1113" s="6" t="n">
        <v>45744</v>
      </c>
      <c r="M1113" s="6" t="n">
        <v>46108</v>
      </c>
      <c r="N1113" t="n">
        <v>364</v>
      </c>
      <c r="O1113" s="6" t="n">
        <v>46108</v>
      </c>
      <c r="S1113" t="inlineStr">
        <is>
          <t>n.a.</t>
        </is>
      </c>
      <c r="T1113" s="6" t="n">
        <v>0</v>
      </c>
      <c r="U1113" s="6" t="n">
        <v>0</v>
      </c>
      <c r="V1113" t="n">
        <v>0</v>
      </c>
      <c r="W1113" t="n">
        <v>3</v>
      </c>
      <c r="X1113" s="6" t="n"/>
      <c r="Z1113" s="6" t="n">
        <v>46018</v>
      </c>
      <c r="AA1113" t="inlineStr">
        <is>
          <t>n.a.</t>
        </is>
      </c>
      <c r="AB1113" s="6" t="n">
        <v>46108</v>
      </c>
      <c r="AC1113" t="inlineStr"/>
      <c r="AD1113" s="6" t="n">
        <v>45957</v>
      </c>
    </row>
    <row r="1114">
      <c r="A1114" t="inlineStr">
        <is>
          <t>V200051</t>
        </is>
      </c>
      <c r="B1114" t="inlineStr">
        <is>
          <t>2025-0006</t>
        </is>
      </c>
      <c r="C1114" t="n">
        <v>18</v>
      </c>
      <c r="D1114" t="inlineStr">
        <is>
          <t>37 80 4980 827-2</t>
        </is>
      </c>
      <c r="E1114" t="inlineStr">
        <is>
          <t>Grampet Rail d.o.o.</t>
        </is>
      </c>
      <c r="F1114" t="inlineStr">
        <is>
          <t>IGA</t>
        </is>
      </c>
      <c r="G1114" t="inlineStr">
        <is>
          <t>80' 6-A CW</t>
        </is>
      </c>
      <c r="H1114" t="n">
        <v>0</v>
      </c>
      <c r="I1114" s="6" t="n">
        <v>0</v>
      </c>
      <c r="J1114" s="6" t="n">
        <v>0</v>
      </c>
      <c r="K1114" t="inlineStr">
        <is>
          <t>run_initial</t>
        </is>
      </c>
      <c r="L1114" s="6" t="n">
        <v>45744</v>
      </c>
      <c r="M1114" s="6" t="n">
        <v>46108</v>
      </c>
      <c r="N1114" t="n">
        <v>364</v>
      </c>
      <c r="O1114" s="6" t="n">
        <v>46108</v>
      </c>
      <c r="S1114" t="inlineStr">
        <is>
          <t>n.a.</t>
        </is>
      </c>
      <c r="T1114" s="6" t="n">
        <v>0</v>
      </c>
      <c r="U1114" s="6" t="n">
        <v>0</v>
      </c>
      <c r="V1114" t="n">
        <v>0</v>
      </c>
      <c r="W1114" t="n">
        <v>3</v>
      </c>
      <c r="X1114" s="6" t="n"/>
      <c r="Z1114" s="6" t="n">
        <v>46018</v>
      </c>
      <c r="AA1114" t="inlineStr">
        <is>
          <t>n.a.</t>
        </is>
      </c>
      <c r="AB1114" s="6" t="n">
        <v>46108</v>
      </c>
      <c r="AC1114" t="inlineStr"/>
      <c r="AD1114" s="6" t="n">
        <v>45957</v>
      </c>
    </row>
    <row r="1115">
      <c r="A1115" t="inlineStr">
        <is>
          <t>V200051</t>
        </is>
      </c>
      <c r="B1115" t="inlineStr">
        <is>
          <t>2025-0006</t>
        </is>
      </c>
      <c r="C1115" t="n">
        <v>19</v>
      </c>
      <c r="D1115" t="inlineStr">
        <is>
          <t>37 80 4980 837-1</t>
        </is>
      </c>
      <c r="E1115" t="inlineStr">
        <is>
          <t>Grampet Rail d.o.o.</t>
        </is>
      </c>
      <c r="F1115" t="inlineStr">
        <is>
          <t>IGA</t>
        </is>
      </c>
      <c r="G1115" t="inlineStr">
        <is>
          <t>80' 6-A CW</t>
        </is>
      </c>
      <c r="H1115" t="n">
        <v>0</v>
      </c>
      <c r="I1115" s="6" t="n">
        <v>0</v>
      </c>
      <c r="J1115" s="6" t="n">
        <v>0</v>
      </c>
      <c r="K1115" t="inlineStr">
        <is>
          <t>run_initial</t>
        </is>
      </c>
      <c r="L1115" s="6" t="n">
        <v>45744</v>
      </c>
      <c r="M1115" s="6" t="n">
        <v>46108</v>
      </c>
      <c r="N1115" t="n">
        <v>364</v>
      </c>
      <c r="O1115" s="6" t="n">
        <v>46108</v>
      </c>
      <c r="S1115" t="inlineStr">
        <is>
          <t>n.a.</t>
        </is>
      </c>
      <c r="T1115" s="6" t="n">
        <v>0</v>
      </c>
      <c r="U1115" s="6" t="n">
        <v>0</v>
      </c>
      <c r="V1115" t="n">
        <v>0</v>
      </c>
      <c r="W1115" t="n">
        <v>3</v>
      </c>
      <c r="X1115" s="6" t="n"/>
      <c r="Z1115" s="6" t="n">
        <v>46018</v>
      </c>
      <c r="AA1115" t="inlineStr">
        <is>
          <t>n.a.</t>
        </is>
      </c>
      <c r="AB1115" s="6" t="n">
        <v>46108</v>
      </c>
      <c r="AC1115" t="inlineStr"/>
      <c r="AD1115" s="6" t="n">
        <v>45957</v>
      </c>
    </row>
    <row r="1116">
      <c r="A1116" t="inlineStr">
        <is>
          <t>V200051</t>
        </is>
      </c>
      <c r="B1116" t="inlineStr">
        <is>
          <t>2025-0006</t>
        </is>
      </c>
      <c r="C1116" t="n">
        <v>20</v>
      </c>
      <c r="D1116" t="inlineStr">
        <is>
          <t>37 80 4980 848-8</t>
        </is>
      </c>
      <c r="E1116" t="inlineStr">
        <is>
          <t>Grampet Rail d.o.o.</t>
        </is>
      </c>
      <c r="F1116" t="inlineStr">
        <is>
          <t>IGA</t>
        </is>
      </c>
      <c r="G1116" t="inlineStr">
        <is>
          <t>80' 6-A CW</t>
        </is>
      </c>
      <c r="H1116" t="n">
        <v>0</v>
      </c>
      <c r="I1116" s="6" t="n">
        <v>0</v>
      </c>
      <c r="J1116" s="6" t="n">
        <v>0</v>
      </c>
      <c r="K1116" t="inlineStr">
        <is>
          <t>run_initial</t>
        </is>
      </c>
      <c r="L1116" s="6" t="n">
        <v>45744</v>
      </c>
      <c r="M1116" s="6" t="n">
        <v>46108</v>
      </c>
      <c r="N1116" t="n">
        <v>364</v>
      </c>
      <c r="O1116" s="6" t="n">
        <v>46108</v>
      </c>
      <c r="S1116" t="inlineStr">
        <is>
          <t>n.a.</t>
        </is>
      </c>
      <c r="T1116" s="6" t="n">
        <v>0</v>
      </c>
      <c r="U1116" s="6" t="n">
        <v>0</v>
      </c>
      <c r="V1116" t="n">
        <v>0</v>
      </c>
      <c r="W1116" t="n">
        <v>3</v>
      </c>
      <c r="X1116" s="6" t="n"/>
      <c r="Z1116" s="6" t="n">
        <v>46018</v>
      </c>
      <c r="AA1116" t="inlineStr">
        <is>
          <t>n.a.</t>
        </is>
      </c>
      <c r="AB1116" s="6" t="n">
        <v>46108</v>
      </c>
      <c r="AC1116" t="inlineStr"/>
      <c r="AD1116" s="6" t="n">
        <v>45957</v>
      </c>
    </row>
    <row r="1117">
      <c r="A1117" t="inlineStr">
        <is>
          <t>V100066</t>
        </is>
      </c>
      <c r="B1117" t="inlineStr">
        <is>
          <t>2024-0009</t>
        </is>
      </c>
      <c r="C1117" t="n">
        <v>1</v>
      </c>
      <c r="D1117" t="inlineStr">
        <is>
          <t>33 80 4552 613-8</t>
        </is>
      </c>
      <c r="E1117" t="inlineStr">
        <is>
          <t>Grenland Rail AS</t>
        </is>
      </c>
      <c r="F1117" t="inlineStr">
        <is>
          <t>HKL</t>
        </is>
      </c>
      <c r="G1117" t="inlineStr">
        <is>
          <t>60' CW</t>
        </is>
      </c>
      <c r="H1117" t="n">
        <v>0</v>
      </c>
      <c r="I1117" s="6" t="n">
        <v>0</v>
      </c>
      <c r="J1117" s="6" t="n">
        <v>0</v>
      </c>
      <c r="K1117" t="inlineStr">
        <is>
          <t>run_initial</t>
        </is>
      </c>
      <c r="L1117" s="6" t="n">
        <v>45625</v>
      </c>
      <c r="M1117" s="6" t="n">
        <v>46719</v>
      </c>
      <c r="N1117" t="n">
        <v>1135</v>
      </c>
      <c r="O1117" s="6" t="n">
        <v>46719</v>
      </c>
      <c r="S1117" t="inlineStr">
        <is>
          <t>n.a.</t>
        </is>
      </c>
      <c r="T1117" s="6" t="n"/>
      <c r="U1117" s="6" t="n"/>
      <c r="V1117" t="n">
        <v>0</v>
      </c>
      <c r="W1117" t="n">
        <v>3</v>
      </c>
      <c r="X1117" s="6" t="n"/>
      <c r="Z1117" s="6" t="n">
        <v>46627</v>
      </c>
      <c r="AA1117" t="inlineStr">
        <is>
          <t>n.a.</t>
        </is>
      </c>
      <c r="AB1117" s="6" t="n">
        <v>46719</v>
      </c>
      <c r="AC1117" t="inlineStr"/>
      <c r="AD1117" s="6" t="n">
        <v>46566</v>
      </c>
    </row>
    <row r="1118">
      <c r="A1118" t="inlineStr">
        <is>
          <t>V100066</t>
        </is>
      </c>
      <c r="B1118" t="inlineStr">
        <is>
          <t>2024-0009</t>
        </is>
      </c>
      <c r="C1118" t="n">
        <v>2</v>
      </c>
      <c r="D1118" t="inlineStr">
        <is>
          <t>33 80 4552 614-6</t>
        </is>
      </c>
      <c r="E1118" t="inlineStr">
        <is>
          <t>Grenland Rail AS</t>
        </is>
      </c>
      <c r="F1118" t="inlineStr">
        <is>
          <t>HKL</t>
        </is>
      </c>
      <c r="G1118" t="inlineStr">
        <is>
          <t>60' CW</t>
        </is>
      </c>
      <c r="H1118" t="n">
        <v>0</v>
      </c>
      <c r="I1118" s="6" t="n">
        <v>0</v>
      </c>
      <c r="J1118" s="6" t="n">
        <v>0</v>
      </c>
      <c r="K1118" t="inlineStr">
        <is>
          <t>run_initial</t>
        </is>
      </c>
      <c r="L1118" s="6" t="n">
        <v>45625</v>
      </c>
      <c r="M1118" s="6" t="n">
        <v>46719</v>
      </c>
      <c r="N1118" t="n">
        <v>1135</v>
      </c>
      <c r="O1118" s="6" t="n">
        <v>46719</v>
      </c>
      <c r="S1118" t="inlineStr">
        <is>
          <t>n.a.</t>
        </is>
      </c>
      <c r="T1118" s="6" t="n"/>
      <c r="U1118" s="6" t="n"/>
      <c r="V1118" t="n">
        <v>0</v>
      </c>
      <c r="W1118" t="n">
        <v>3</v>
      </c>
      <c r="X1118" s="6" t="n"/>
      <c r="Z1118" s="6" t="n">
        <v>46627</v>
      </c>
      <c r="AA1118" t="inlineStr">
        <is>
          <t>n.a.</t>
        </is>
      </c>
      <c r="AB1118" s="6" t="n">
        <v>46719</v>
      </c>
      <c r="AC1118" t="inlineStr"/>
      <c r="AD1118" s="6" t="n">
        <v>46566</v>
      </c>
    </row>
    <row r="1119">
      <c r="A1119" t="inlineStr">
        <is>
          <t>V100066</t>
        </is>
      </c>
      <c r="B1119" t="inlineStr">
        <is>
          <t>2024-0009</t>
        </is>
      </c>
      <c r="C1119" t="n">
        <v>3</v>
      </c>
      <c r="D1119" t="inlineStr">
        <is>
          <t>33 80 4552 615-3</t>
        </is>
      </c>
      <c r="E1119" t="inlineStr">
        <is>
          <t>Grenland Rail AS</t>
        </is>
      </c>
      <c r="F1119" t="inlineStr">
        <is>
          <t>HKL</t>
        </is>
      </c>
      <c r="G1119" t="inlineStr">
        <is>
          <t>60' CW</t>
        </is>
      </c>
      <c r="H1119" t="n">
        <v>0</v>
      </c>
      <c r="I1119" s="6" t="n">
        <v>0</v>
      </c>
      <c r="J1119" s="6" t="n">
        <v>0</v>
      </c>
      <c r="K1119" t="inlineStr">
        <is>
          <t>run_initial</t>
        </is>
      </c>
      <c r="L1119" s="6" t="n">
        <v>45625</v>
      </c>
      <c r="M1119" s="6" t="n">
        <v>46719</v>
      </c>
      <c r="N1119" t="n">
        <v>1135</v>
      </c>
      <c r="O1119" s="6" t="n">
        <v>46719</v>
      </c>
      <c r="S1119" t="inlineStr">
        <is>
          <t>n.a.</t>
        </is>
      </c>
      <c r="T1119" s="6" t="n"/>
      <c r="U1119" s="6" t="n"/>
      <c r="V1119" t="n">
        <v>0</v>
      </c>
      <c r="W1119" t="n">
        <v>3</v>
      </c>
      <c r="X1119" s="6" t="n"/>
      <c r="Z1119" s="6" t="n">
        <v>46627</v>
      </c>
      <c r="AA1119" t="inlineStr">
        <is>
          <t>n.a.</t>
        </is>
      </c>
      <c r="AB1119" s="6" t="n">
        <v>46719</v>
      </c>
      <c r="AC1119" t="inlineStr"/>
      <c r="AD1119" s="6" t="n">
        <v>46566</v>
      </c>
    </row>
    <row r="1120">
      <c r="A1120" t="inlineStr">
        <is>
          <t>V100066</t>
        </is>
      </c>
      <c r="B1120" t="inlineStr">
        <is>
          <t>2024-0009</t>
        </is>
      </c>
      <c r="C1120" t="n">
        <v>4</v>
      </c>
      <c r="D1120" t="inlineStr">
        <is>
          <t>33 80 4552 616-1</t>
        </is>
      </c>
      <c r="E1120" t="inlineStr">
        <is>
          <t>Grenland Rail AS</t>
        </is>
      </c>
      <c r="F1120" t="inlineStr">
        <is>
          <t>HKL</t>
        </is>
      </c>
      <c r="G1120" t="inlineStr">
        <is>
          <t>60' CW</t>
        </is>
      </c>
      <c r="H1120" t="n">
        <v>0</v>
      </c>
      <c r="I1120" s="6" t="n">
        <v>0</v>
      </c>
      <c r="J1120" s="6" t="n">
        <v>0</v>
      </c>
      <c r="K1120" t="inlineStr">
        <is>
          <t>run_initial</t>
        </is>
      </c>
      <c r="L1120" s="6" t="n">
        <v>45625</v>
      </c>
      <c r="M1120" s="6" t="n">
        <v>46719</v>
      </c>
      <c r="N1120" t="n">
        <v>1135</v>
      </c>
      <c r="O1120" s="6" t="n">
        <v>46719</v>
      </c>
      <c r="S1120" t="inlineStr">
        <is>
          <t>n.a.</t>
        </is>
      </c>
      <c r="T1120" s="6" t="n"/>
      <c r="U1120" s="6" t="n"/>
      <c r="V1120" t="n">
        <v>0</v>
      </c>
      <c r="W1120" t="n">
        <v>3</v>
      </c>
      <c r="X1120" s="6" t="n"/>
      <c r="Z1120" s="6" t="n">
        <v>46627</v>
      </c>
      <c r="AA1120" t="inlineStr">
        <is>
          <t>n.a.</t>
        </is>
      </c>
      <c r="AB1120" s="6" t="n">
        <v>46719</v>
      </c>
      <c r="AC1120" t="inlineStr"/>
      <c r="AD1120" s="6" t="n">
        <v>46566</v>
      </c>
    </row>
    <row r="1121">
      <c r="A1121" t="inlineStr">
        <is>
          <t>V100066</t>
        </is>
      </c>
      <c r="B1121" t="inlineStr">
        <is>
          <t>2024-0009</t>
        </is>
      </c>
      <c r="C1121" t="n">
        <v>5</v>
      </c>
      <c r="D1121" t="inlineStr">
        <is>
          <t>33 80 4552 617-9</t>
        </is>
      </c>
      <c r="E1121" t="inlineStr">
        <is>
          <t>Grenland Rail AS</t>
        </is>
      </c>
      <c r="F1121" t="inlineStr">
        <is>
          <t>HKL</t>
        </is>
      </c>
      <c r="G1121" t="inlineStr">
        <is>
          <t>60' CW</t>
        </is>
      </c>
      <c r="H1121" t="n">
        <v>0</v>
      </c>
      <c r="I1121" s="6" t="n">
        <v>0</v>
      </c>
      <c r="J1121" s="6" t="n">
        <v>0</v>
      </c>
      <c r="K1121" t="inlineStr">
        <is>
          <t>run_initial</t>
        </is>
      </c>
      <c r="L1121" s="6" t="n">
        <v>45625</v>
      </c>
      <c r="M1121" s="6" t="n">
        <v>46719</v>
      </c>
      <c r="N1121" t="n">
        <v>1135</v>
      </c>
      <c r="O1121" s="6" t="n">
        <v>46719</v>
      </c>
      <c r="S1121" t="inlineStr">
        <is>
          <t>n.a.</t>
        </is>
      </c>
      <c r="T1121" s="6" t="n"/>
      <c r="U1121" s="6" t="n"/>
      <c r="V1121" t="n">
        <v>0</v>
      </c>
      <c r="W1121" t="n">
        <v>3</v>
      </c>
      <c r="X1121" s="6" t="n"/>
      <c r="Z1121" s="6" t="n">
        <v>46627</v>
      </c>
      <c r="AA1121" t="inlineStr">
        <is>
          <t>n.a.</t>
        </is>
      </c>
      <c r="AB1121" s="6" t="n">
        <v>46719</v>
      </c>
      <c r="AC1121" t="inlineStr"/>
      <c r="AD1121" s="6" t="n">
        <v>46566</v>
      </c>
    </row>
    <row r="1122">
      <c r="A1122" t="inlineStr">
        <is>
          <t>V100066</t>
        </is>
      </c>
      <c r="B1122" t="inlineStr">
        <is>
          <t>2024-0009</t>
        </is>
      </c>
      <c r="C1122" t="n">
        <v>6</v>
      </c>
      <c r="D1122" t="inlineStr">
        <is>
          <t>33 80 4552 618-7</t>
        </is>
      </c>
      <c r="E1122" t="inlineStr">
        <is>
          <t>Grenland Rail AS</t>
        </is>
      </c>
      <c r="F1122" t="inlineStr">
        <is>
          <t>HKL</t>
        </is>
      </c>
      <c r="G1122" t="inlineStr">
        <is>
          <t>60' CW</t>
        </is>
      </c>
      <c r="H1122" t="n">
        <v>0</v>
      </c>
      <c r="I1122" s="6" t="n">
        <v>0</v>
      </c>
      <c r="J1122" s="6" t="n">
        <v>0</v>
      </c>
      <c r="K1122" t="inlineStr">
        <is>
          <t>run_initial</t>
        </is>
      </c>
      <c r="L1122" s="6" t="n">
        <v>45625</v>
      </c>
      <c r="M1122" s="6" t="n">
        <v>46719</v>
      </c>
      <c r="N1122" t="n">
        <v>1135</v>
      </c>
      <c r="O1122" s="6" t="n">
        <v>46719</v>
      </c>
      <c r="S1122" t="inlineStr">
        <is>
          <t>n.a.</t>
        </is>
      </c>
      <c r="T1122" s="6" t="n"/>
      <c r="U1122" s="6" t="n"/>
      <c r="V1122" t="n">
        <v>0</v>
      </c>
      <c r="W1122" t="n">
        <v>3</v>
      </c>
      <c r="X1122" s="6" t="n"/>
      <c r="Z1122" s="6" t="n">
        <v>46627</v>
      </c>
      <c r="AA1122" t="inlineStr">
        <is>
          <t>n.a.</t>
        </is>
      </c>
      <c r="AB1122" s="6" t="n">
        <v>46719</v>
      </c>
      <c r="AC1122" t="inlineStr"/>
      <c r="AD1122" s="6" t="n">
        <v>46566</v>
      </c>
    </row>
    <row r="1123">
      <c r="A1123" t="inlineStr">
        <is>
          <t>V100066</t>
        </is>
      </c>
      <c r="B1123" t="inlineStr">
        <is>
          <t>2024-0009</t>
        </is>
      </c>
      <c r="C1123" t="n">
        <v>7</v>
      </c>
      <c r="D1123" t="inlineStr">
        <is>
          <t>33 80 4552 619-5</t>
        </is>
      </c>
      <c r="E1123" t="inlineStr">
        <is>
          <t>Grenland Rail AS</t>
        </is>
      </c>
      <c r="F1123" t="inlineStr">
        <is>
          <t>HKL</t>
        </is>
      </c>
      <c r="G1123" t="inlineStr">
        <is>
          <t>60' CW</t>
        </is>
      </c>
      <c r="H1123" t="n">
        <v>0</v>
      </c>
      <c r="I1123" s="6" t="n">
        <v>0</v>
      </c>
      <c r="J1123" s="6" t="n">
        <v>0</v>
      </c>
      <c r="K1123" t="inlineStr">
        <is>
          <t>run_initial</t>
        </is>
      </c>
      <c r="L1123" s="6" t="n">
        <v>45625</v>
      </c>
      <c r="M1123" s="6" t="n">
        <v>46719</v>
      </c>
      <c r="N1123" t="n">
        <v>1135</v>
      </c>
      <c r="O1123" s="6" t="n">
        <v>46719</v>
      </c>
      <c r="S1123" t="inlineStr">
        <is>
          <t>n.a.</t>
        </is>
      </c>
      <c r="T1123" s="6" t="n"/>
      <c r="U1123" s="6" t="n"/>
      <c r="V1123" t="n">
        <v>0</v>
      </c>
      <c r="W1123" t="n">
        <v>3</v>
      </c>
      <c r="X1123" s="6" t="n"/>
      <c r="Z1123" s="6" t="n">
        <v>46627</v>
      </c>
      <c r="AA1123" t="inlineStr">
        <is>
          <t>n.a.</t>
        </is>
      </c>
      <c r="AB1123" s="6" t="n">
        <v>46719</v>
      </c>
      <c r="AC1123" t="inlineStr"/>
      <c r="AD1123" s="6" t="n">
        <v>46566</v>
      </c>
    </row>
    <row r="1124">
      <c r="A1124" t="inlineStr">
        <is>
          <t>V100066</t>
        </is>
      </c>
      <c r="B1124" t="inlineStr">
        <is>
          <t>2024-0009</t>
        </is>
      </c>
      <c r="C1124" t="n">
        <v>8</v>
      </c>
      <c r="D1124" t="inlineStr">
        <is>
          <t>33 80 4552 620-3</t>
        </is>
      </c>
      <c r="E1124" t="inlineStr">
        <is>
          <t>Grenland Rail AS</t>
        </is>
      </c>
      <c r="F1124" t="inlineStr">
        <is>
          <t>HKL</t>
        </is>
      </c>
      <c r="G1124" t="inlineStr">
        <is>
          <t>60' CW</t>
        </is>
      </c>
      <c r="H1124" t="n">
        <v>0</v>
      </c>
      <c r="I1124" s="6" t="n">
        <v>0</v>
      </c>
      <c r="J1124" s="6" t="n">
        <v>0</v>
      </c>
      <c r="K1124" t="inlineStr">
        <is>
          <t>run_initial</t>
        </is>
      </c>
      <c r="L1124" s="6" t="n">
        <v>45625</v>
      </c>
      <c r="M1124" s="6" t="n">
        <v>46719</v>
      </c>
      <c r="N1124" t="n">
        <v>1135</v>
      </c>
      <c r="O1124" s="6" t="n">
        <v>46719</v>
      </c>
      <c r="S1124" t="inlineStr">
        <is>
          <t>n.a.</t>
        </is>
      </c>
      <c r="T1124" s="6" t="n"/>
      <c r="U1124" s="6" t="n"/>
      <c r="V1124" t="n">
        <v>0</v>
      </c>
      <c r="W1124" t="n">
        <v>3</v>
      </c>
      <c r="X1124" s="6" t="n"/>
      <c r="Z1124" s="6" t="n">
        <v>46627</v>
      </c>
      <c r="AA1124" t="inlineStr">
        <is>
          <t>n.a.</t>
        </is>
      </c>
      <c r="AB1124" s="6" t="n">
        <v>46719</v>
      </c>
      <c r="AC1124" t="inlineStr"/>
      <c r="AD1124" s="6" t="n">
        <v>46566</v>
      </c>
    </row>
    <row r="1125">
      <c r="A1125" t="inlineStr">
        <is>
          <t>V100066</t>
        </is>
      </c>
      <c r="B1125" t="inlineStr">
        <is>
          <t>2024-0009</t>
        </is>
      </c>
      <c r="C1125" t="n">
        <v>9</v>
      </c>
      <c r="D1125" t="inlineStr">
        <is>
          <t>33 80 4552 621-1</t>
        </is>
      </c>
      <c r="E1125" t="inlineStr">
        <is>
          <t>Grenland Rail AS</t>
        </is>
      </c>
      <c r="F1125" t="inlineStr">
        <is>
          <t>HKL</t>
        </is>
      </c>
      <c r="G1125" t="inlineStr">
        <is>
          <t>60' CW</t>
        </is>
      </c>
      <c r="H1125" t="n">
        <v>0</v>
      </c>
      <c r="I1125" s="6" t="n">
        <v>0</v>
      </c>
      <c r="J1125" s="6" t="n">
        <v>0</v>
      </c>
      <c r="K1125" t="inlineStr">
        <is>
          <t>run_initial</t>
        </is>
      </c>
      <c r="L1125" s="6" t="n">
        <v>45625</v>
      </c>
      <c r="M1125" s="6" t="n">
        <v>46719</v>
      </c>
      <c r="N1125" t="n">
        <v>1135</v>
      </c>
      <c r="O1125" s="6" t="n">
        <v>46719</v>
      </c>
      <c r="S1125" t="inlineStr">
        <is>
          <t>n.a.</t>
        </is>
      </c>
      <c r="T1125" s="6" t="n"/>
      <c r="U1125" s="6" t="n"/>
      <c r="V1125" t="n">
        <v>0</v>
      </c>
      <c r="W1125" t="n">
        <v>3</v>
      </c>
      <c r="X1125" s="6" t="n"/>
      <c r="Z1125" s="6" t="n">
        <v>46627</v>
      </c>
      <c r="AA1125" t="inlineStr">
        <is>
          <t>n.a.</t>
        </is>
      </c>
      <c r="AB1125" s="6" t="n">
        <v>46719</v>
      </c>
      <c r="AC1125" t="inlineStr"/>
      <c r="AD1125" s="6" t="n">
        <v>46566</v>
      </c>
    </row>
    <row r="1126">
      <c r="A1126" t="inlineStr">
        <is>
          <t>V100066</t>
        </is>
      </c>
      <c r="B1126" t="inlineStr">
        <is>
          <t>2024-0009</t>
        </is>
      </c>
      <c r="C1126" t="n">
        <v>10</v>
      </c>
      <c r="D1126" t="inlineStr">
        <is>
          <t>33 80 4552 622-9</t>
        </is>
      </c>
      <c r="E1126" t="inlineStr">
        <is>
          <t>Grenland Rail AS</t>
        </is>
      </c>
      <c r="F1126" t="inlineStr">
        <is>
          <t>HKL</t>
        </is>
      </c>
      <c r="G1126" t="inlineStr">
        <is>
          <t>60' CW</t>
        </is>
      </c>
      <c r="H1126" t="n">
        <v>0</v>
      </c>
      <c r="I1126" s="6" t="n">
        <v>0</v>
      </c>
      <c r="J1126" s="6" t="n">
        <v>0</v>
      </c>
      <c r="K1126" t="inlineStr">
        <is>
          <t>run_initial</t>
        </is>
      </c>
      <c r="L1126" s="6" t="n">
        <v>45625</v>
      </c>
      <c r="M1126" s="6" t="n">
        <v>46719</v>
      </c>
      <c r="N1126" t="n">
        <v>1135</v>
      </c>
      <c r="O1126" s="6" t="n">
        <v>46719</v>
      </c>
      <c r="S1126" t="inlineStr">
        <is>
          <t>n.a.</t>
        </is>
      </c>
      <c r="T1126" s="6" t="n"/>
      <c r="U1126" s="6" t="n"/>
      <c r="V1126" t="n">
        <v>0</v>
      </c>
      <c r="W1126" t="n">
        <v>3</v>
      </c>
      <c r="X1126" s="6" t="n"/>
      <c r="Z1126" s="6" t="n">
        <v>46627</v>
      </c>
      <c r="AA1126" t="inlineStr">
        <is>
          <t>n.a.</t>
        </is>
      </c>
      <c r="AB1126" s="6" t="n">
        <v>46719</v>
      </c>
      <c r="AC1126" t="inlineStr"/>
      <c r="AD1126" s="6" t="n">
        <v>46566</v>
      </c>
    </row>
    <row r="1127">
      <c r="A1127" t="inlineStr">
        <is>
          <t>V100066</t>
        </is>
      </c>
      <c r="B1127" t="inlineStr">
        <is>
          <t>2024-0009</t>
        </is>
      </c>
      <c r="C1127" t="n">
        <v>11</v>
      </c>
      <c r="D1127" t="inlineStr">
        <is>
          <t>33 80 4552 623-7</t>
        </is>
      </c>
      <c r="E1127" t="inlineStr">
        <is>
          <t>Grenland Rail AS</t>
        </is>
      </c>
      <c r="F1127" t="inlineStr">
        <is>
          <t>HKL</t>
        </is>
      </c>
      <c r="G1127" t="inlineStr">
        <is>
          <t>60' CW</t>
        </is>
      </c>
      <c r="H1127" t="n">
        <v>0</v>
      </c>
      <c r="I1127" s="6" t="n">
        <v>0</v>
      </c>
      <c r="J1127" s="6" t="n">
        <v>0</v>
      </c>
      <c r="K1127" t="inlineStr">
        <is>
          <t>run_initial</t>
        </is>
      </c>
      <c r="L1127" s="6" t="n">
        <v>45625</v>
      </c>
      <c r="M1127" s="6" t="n">
        <v>46719</v>
      </c>
      <c r="N1127" t="n">
        <v>1135</v>
      </c>
      <c r="O1127" s="6" t="n">
        <v>46719</v>
      </c>
      <c r="S1127" t="inlineStr">
        <is>
          <t>n.a.</t>
        </is>
      </c>
      <c r="T1127" s="6" t="n"/>
      <c r="U1127" s="6" t="n"/>
      <c r="V1127" t="n">
        <v>0</v>
      </c>
      <c r="W1127" t="n">
        <v>3</v>
      </c>
      <c r="X1127" s="6" t="n"/>
      <c r="Z1127" s="6" t="n">
        <v>46627</v>
      </c>
      <c r="AA1127" t="inlineStr">
        <is>
          <t>n.a.</t>
        </is>
      </c>
      <c r="AB1127" s="6" t="n">
        <v>46719</v>
      </c>
      <c r="AC1127" t="inlineStr"/>
      <c r="AD1127" s="6" t="n">
        <v>46566</v>
      </c>
    </row>
    <row r="1128">
      <c r="A1128" t="inlineStr">
        <is>
          <t>V100066</t>
        </is>
      </c>
      <c r="B1128" t="inlineStr">
        <is>
          <t>2024-0009</t>
        </is>
      </c>
      <c r="C1128" t="n">
        <v>12</v>
      </c>
      <c r="D1128" t="inlineStr">
        <is>
          <t>33 80 4552 624-5</t>
        </is>
      </c>
      <c r="E1128" t="inlineStr">
        <is>
          <t>Grenland Rail AS</t>
        </is>
      </c>
      <c r="F1128" t="inlineStr">
        <is>
          <t>HKL</t>
        </is>
      </c>
      <c r="G1128" t="inlineStr">
        <is>
          <t>60' CW</t>
        </is>
      </c>
      <c r="H1128" t="n">
        <v>0</v>
      </c>
      <c r="I1128" s="6" t="n">
        <v>0</v>
      </c>
      <c r="J1128" s="6" t="n">
        <v>0</v>
      </c>
      <c r="K1128" t="inlineStr">
        <is>
          <t>run_initial</t>
        </is>
      </c>
      <c r="L1128" s="6" t="n">
        <v>45625</v>
      </c>
      <c r="M1128" s="6" t="n">
        <v>46719</v>
      </c>
      <c r="N1128" t="n">
        <v>1135</v>
      </c>
      <c r="O1128" s="6" t="n">
        <v>46719</v>
      </c>
      <c r="S1128" t="inlineStr">
        <is>
          <t>n.a.</t>
        </is>
      </c>
      <c r="T1128" s="6" t="n"/>
      <c r="U1128" s="6" t="n"/>
      <c r="V1128" t="n">
        <v>0</v>
      </c>
      <c r="W1128" t="n">
        <v>3</v>
      </c>
      <c r="X1128" s="6" t="n"/>
      <c r="Z1128" s="6" t="n">
        <v>46627</v>
      </c>
      <c r="AA1128" t="inlineStr">
        <is>
          <t>n.a.</t>
        </is>
      </c>
      <c r="AB1128" s="6" t="n">
        <v>46719</v>
      </c>
      <c r="AC1128" t="inlineStr"/>
      <c r="AD1128" s="6" t="n">
        <v>46566</v>
      </c>
    </row>
    <row r="1129">
      <c r="A1129" t="inlineStr">
        <is>
          <t>V100066</t>
        </is>
      </c>
      <c r="B1129" t="inlineStr">
        <is>
          <t>2024-0009</t>
        </is>
      </c>
      <c r="C1129" t="n">
        <v>13</v>
      </c>
      <c r="D1129" t="inlineStr">
        <is>
          <t>33 80 4552 625-2</t>
        </is>
      </c>
      <c r="E1129" t="inlineStr">
        <is>
          <t>Grenland Rail AS</t>
        </is>
      </c>
      <c r="F1129" t="inlineStr">
        <is>
          <t>HKL</t>
        </is>
      </c>
      <c r="G1129" t="inlineStr">
        <is>
          <t>60' CW</t>
        </is>
      </c>
      <c r="H1129" t="n">
        <v>0</v>
      </c>
      <c r="I1129" s="6" t="n">
        <v>0</v>
      </c>
      <c r="J1129" s="6" t="n">
        <v>0</v>
      </c>
      <c r="K1129" t="inlineStr">
        <is>
          <t>run_initial</t>
        </is>
      </c>
      <c r="L1129" s="6" t="n">
        <v>45625</v>
      </c>
      <c r="M1129" s="6" t="n">
        <v>46719</v>
      </c>
      <c r="N1129" t="n">
        <v>1135</v>
      </c>
      <c r="O1129" s="6" t="n">
        <v>46719</v>
      </c>
      <c r="S1129" t="inlineStr">
        <is>
          <t>n.a.</t>
        </is>
      </c>
      <c r="T1129" s="6" t="n"/>
      <c r="U1129" s="6" t="n"/>
      <c r="V1129" t="n">
        <v>0</v>
      </c>
      <c r="W1129" t="n">
        <v>3</v>
      </c>
      <c r="X1129" s="6" t="n"/>
      <c r="Z1129" s="6" t="n">
        <v>46627</v>
      </c>
      <c r="AA1129" t="inlineStr">
        <is>
          <t>n.a.</t>
        </is>
      </c>
      <c r="AB1129" s="6" t="n">
        <v>46719</v>
      </c>
      <c r="AC1129" t="inlineStr"/>
      <c r="AD1129" s="6" t="n">
        <v>46566</v>
      </c>
    </row>
    <row r="1130">
      <c r="A1130" t="inlineStr">
        <is>
          <t>V100066</t>
        </is>
      </c>
      <c r="B1130" t="inlineStr">
        <is>
          <t>2024-0009</t>
        </is>
      </c>
      <c r="C1130" t="n">
        <v>14</v>
      </c>
      <c r="D1130" t="inlineStr">
        <is>
          <t>33 80 4552 626-0</t>
        </is>
      </c>
      <c r="E1130" t="inlineStr">
        <is>
          <t>Grenland Rail AS</t>
        </is>
      </c>
      <c r="F1130" t="inlineStr">
        <is>
          <t>HKL</t>
        </is>
      </c>
      <c r="G1130" t="inlineStr">
        <is>
          <t>60' CW</t>
        </is>
      </c>
      <c r="H1130" t="n">
        <v>0</v>
      </c>
      <c r="I1130" s="6" t="n">
        <v>0</v>
      </c>
      <c r="J1130" s="6" t="n">
        <v>0</v>
      </c>
      <c r="K1130" t="inlineStr">
        <is>
          <t>run_initial</t>
        </is>
      </c>
      <c r="L1130" s="6" t="n">
        <v>45625</v>
      </c>
      <c r="M1130" s="6" t="n">
        <v>46719</v>
      </c>
      <c r="N1130" t="n">
        <v>1135</v>
      </c>
      <c r="O1130" s="6" t="n">
        <v>46719</v>
      </c>
      <c r="S1130" t="inlineStr">
        <is>
          <t>n.a.</t>
        </is>
      </c>
      <c r="T1130" s="6" t="n"/>
      <c r="U1130" s="6" t="n"/>
      <c r="V1130" t="n">
        <v>0</v>
      </c>
      <c r="W1130" t="n">
        <v>3</v>
      </c>
      <c r="X1130" s="6" t="n"/>
      <c r="Z1130" s="6" t="n">
        <v>46627</v>
      </c>
      <c r="AA1130" t="inlineStr">
        <is>
          <t>n.a.</t>
        </is>
      </c>
      <c r="AB1130" s="6" t="n">
        <v>46719</v>
      </c>
      <c r="AC1130" t="inlineStr"/>
      <c r="AD1130" s="6" t="n">
        <v>46566</v>
      </c>
    </row>
    <row r="1131">
      <c r="A1131" t="inlineStr">
        <is>
          <t>V100066</t>
        </is>
      </c>
      <c r="B1131" t="inlineStr">
        <is>
          <t>2024-0009</t>
        </is>
      </c>
      <c r="C1131" t="n">
        <v>15</v>
      </c>
      <c r="D1131" t="inlineStr">
        <is>
          <t>33 80 4552 627-8</t>
        </is>
      </c>
      <c r="E1131" t="inlineStr">
        <is>
          <t>Grenland Rail AS</t>
        </is>
      </c>
      <c r="F1131" t="inlineStr">
        <is>
          <t>HKL</t>
        </is>
      </c>
      <c r="G1131" t="inlineStr">
        <is>
          <t>60' CW</t>
        </is>
      </c>
      <c r="H1131" t="n">
        <v>0</v>
      </c>
      <c r="I1131" s="6" t="n">
        <v>0</v>
      </c>
      <c r="J1131" s="6" t="n">
        <v>0</v>
      </c>
      <c r="K1131" t="inlineStr">
        <is>
          <t>run_initial</t>
        </is>
      </c>
      <c r="L1131" s="6" t="n">
        <v>45625</v>
      </c>
      <c r="M1131" s="6" t="n">
        <v>46719</v>
      </c>
      <c r="N1131" t="n">
        <v>1135</v>
      </c>
      <c r="O1131" s="6" t="n">
        <v>46719</v>
      </c>
      <c r="S1131" t="inlineStr">
        <is>
          <t>n.a.</t>
        </is>
      </c>
      <c r="T1131" s="6" t="n"/>
      <c r="U1131" s="6" t="n"/>
      <c r="V1131" t="n">
        <v>0</v>
      </c>
      <c r="W1131" t="n">
        <v>3</v>
      </c>
      <c r="X1131" s="6" t="n"/>
      <c r="Z1131" s="6" t="n">
        <v>46627</v>
      </c>
      <c r="AA1131" t="inlineStr">
        <is>
          <t>n.a.</t>
        </is>
      </c>
      <c r="AB1131" s="6" t="n">
        <v>46719</v>
      </c>
      <c r="AC1131" t="inlineStr"/>
      <c r="AD1131" s="6" t="n">
        <v>46566</v>
      </c>
    </row>
    <row r="1132">
      <c r="A1132" t="inlineStr">
        <is>
          <t>V100066</t>
        </is>
      </c>
      <c r="B1132" t="inlineStr">
        <is>
          <t>2024-0009</t>
        </is>
      </c>
      <c r="C1132" t="n">
        <v>16</v>
      </c>
      <c r="D1132" t="inlineStr">
        <is>
          <t>33 80 4552 628-6</t>
        </is>
      </c>
      <c r="E1132" t="inlineStr">
        <is>
          <t>Grenland Rail AS</t>
        </is>
      </c>
      <c r="F1132" t="inlineStr">
        <is>
          <t>HKL</t>
        </is>
      </c>
      <c r="G1132" t="inlineStr">
        <is>
          <t>60' CW</t>
        </is>
      </c>
      <c r="H1132" t="n">
        <v>0</v>
      </c>
      <c r="I1132" s="6" t="n">
        <v>0</v>
      </c>
      <c r="J1132" s="6" t="n">
        <v>0</v>
      </c>
      <c r="K1132" t="inlineStr">
        <is>
          <t>run_initial</t>
        </is>
      </c>
      <c r="L1132" s="6" t="n">
        <v>45625</v>
      </c>
      <c r="M1132" s="6" t="n">
        <v>46719</v>
      </c>
      <c r="N1132" t="n">
        <v>1135</v>
      </c>
      <c r="O1132" s="6" t="n">
        <v>46719</v>
      </c>
      <c r="S1132" t="inlineStr">
        <is>
          <t>n.a.</t>
        </is>
      </c>
      <c r="T1132" s="6" t="n"/>
      <c r="U1132" s="6" t="n"/>
      <c r="V1132" t="n">
        <v>0</v>
      </c>
      <c r="W1132" t="n">
        <v>3</v>
      </c>
      <c r="X1132" s="6" t="n"/>
      <c r="Z1132" s="6" t="n">
        <v>46627</v>
      </c>
      <c r="AA1132" t="inlineStr">
        <is>
          <t>n.a.</t>
        </is>
      </c>
      <c r="AB1132" s="6" t="n">
        <v>46719</v>
      </c>
      <c r="AC1132" t="inlineStr"/>
      <c r="AD1132" s="6" t="n">
        <v>46566</v>
      </c>
    </row>
    <row r="1133">
      <c r="A1133" t="inlineStr">
        <is>
          <t>V100066</t>
        </is>
      </c>
      <c r="B1133" t="inlineStr">
        <is>
          <t>2024-0009</t>
        </is>
      </c>
      <c r="C1133" t="n">
        <v>17</v>
      </c>
      <c r="D1133" t="inlineStr">
        <is>
          <t>33 80 4552 629-4</t>
        </is>
      </c>
      <c r="E1133" t="inlineStr">
        <is>
          <t>Grenland Rail AS</t>
        </is>
      </c>
      <c r="F1133" t="inlineStr">
        <is>
          <t>HKL</t>
        </is>
      </c>
      <c r="G1133" t="inlineStr">
        <is>
          <t>60' CW</t>
        </is>
      </c>
      <c r="H1133" t="n">
        <v>0</v>
      </c>
      <c r="I1133" s="6" t="n">
        <v>0</v>
      </c>
      <c r="J1133" s="6" t="n">
        <v>0</v>
      </c>
      <c r="K1133" t="inlineStr">
        <is>
          <t>run_initial</t>
        </is>
      </c>
      <c r="L1133" s="6" t="n">
        <v>45625</v>
      </c>
      <c r="M1133" s="6" t="n">
        <v>46719</v>
      </c>
      <c r="N1133" t="n">
        <v>1135</v>
      </c>
      <c r="O1133" s="6" t="n">
        <v>46719</v>
      </c>
      <c r="S1133" t="inlineStr">
        <is>
          <t>n.a.</t>
        </is>
      </c>
      <c r="T1133" s="6" t="n"/>
      <c r="U1133" s="6" t="n"/>
      <c r="V1133" t="n">
        <v>0</v>
      </c>
      <c r="W1133" t="n">
        <v>3</v>
      </c>
      <c r="X1133" s="6" t="n"/>
      <c r="Z1133" s="6" t="n">
        <v>46627</v>
      </c>
      <c r="AA1133" t="inlineStr">
        <is>
          <t>n.a.</t>
        </is>
      </c>
      <c r="AB1133" s="6" t="n">
        <v>46719</v>
      </c>
      <c r="AC1133" t="inlineStr"/>
      <c r="AD1133" s="6" t="n">
        <v>46566</v>
      </c>
    </row>
    <row r="1134">
      <c r="A1134" t="inlineStr">
        <is>
          <t>V100066</t>
        </is>
      </c>
      <c r="B1134" t="inlineStr">
        <is>
          <t>2024-0009</t>
        </is>
      </c>
      <c r="C1134" t="n">
        <v>18</v>
      </c>
      <c r="D1134" t="inlineStr">
        <is>
          <t>33 80 4552 630-2</t>
        </is>
      </c>
      <c r="E1134" t="inlineStr">
        <is>
          <t>Grenland Rail AS</t>
        </is>
      </c>
      <c r="F1134" t="inlineStr">
        <is>
          <t>HKL</t>
        </is>
      </c>
      <c r="G1134" t="inlineStr">
        <is>
          <t>60' CW</t>
        </is>
      </c>
      <c r="H1134" t="n">
        <v>0</v>
      </c>
      <c r="I1134" s="6" t="n">
        <v>0</v>
      </c>
      <c r="J1134" s="6" t="n">
        <v>0</v>
      </c>
      <c r="K1134" t="inlineStr">
        <is>
          <t>run_initial</t>
        </is>
      </c>
      <c r="L1134" s="6" t="n">
        <v>45625</v>
      </c>
      <c r="M1134" s="6" t="n">
        <v>46719</v>
      </c>
      <c r="N1134" t="n">
        <v>1135</v>
      </c>
      <c r="O1134" s="6" t="n">
        <v>46719</v>
      </c>
      <c r="S1134" t="inlineStr">
        <is>
          <t>n.a.</t>
        </is>
      </c>
      <c r="T1134" s="6" t="n"/>
      <c r="U1134" s="6" t="n"/>
      <c r="V1134" t="n">
        <v>0</v>
      </c>
      <c r="W1134" t="n">
        <v>3</v>
      </c>
      <c r="X1134" s="6" t="n"/>
      <c r="Z1134" s="6" t="n">
        <v>46627</v>
      </c>
      <c r="AA1134" t="inlineStr">
        <is>
          <t>n.a.</t>
        </is>
      </c>
      <c r="AB1134" s="6" t="n">
        <v>46719</v>
      </c>
      <c r="AC1134" t="inlineStr"/>
      <c r="AD1134" s="6" t="n">
        <v>46566</v>
      </c>
    </row>
    <row r="1135">
      <c r="A1135" t="inlineStr">
        <is>
          <t>V100066</t>
        </is>
      </c>
      <c r="B1135" t="inlineStr">
        <is>
          <t>2024-0009</t>
        </is>
      </c>
      <c r="C1135" t="n">
        <v>19</v>
      </c>
      <c r="D1135" t="inlineStr">
        <is>
          <t>33 80 4552 631-0</t>
        </is>
      </c>
      <c r="E1135" t="inlineStr">
        <is>
          <t>Grenland Rail AS</t>
        </is>
      </c>
      <c r="F1135" t="inlineStr">
        <is>
          <t>HKL</t>
        </is>
      </c>
      <c r="G1135" t="inlineStr">
        <is>
          <t>60' CW</t>
        </is>
      </c>
      <c r="H1135" t="n">
        <v>0</v>
      </c>
      <c r="I1135" s="6" t="n">
        <v>0</v>
      </c>
      <c r="J1135" s="6" t="n">
        <v>0</v>
      </c>
      <c r="K1135" t="inlineStr">
        <is>
          <t>run_initial</t>
        </is>
      </c>
      <c r="L1135" s="6" t="n">
        <v>45625</v>
      </c>
      <c r="M1135" s="6" t="n">
        <v>46719</v>
      </c>
      <c r="N1135" t="n">
        <v>1135</v>
      </c>
      <c r="O1135" s="6" t="n">
        <v>46719</v>
      </c>
      <c r="S1135" t="inlineStr">
        <is>
          <t>n.a.</t>
        </is>
      </c>
      <c r="T1135" s="6" t="n"/>
      <c r="U1135" s="6" t="n"/>
      <c r="V1135" t="n">
        <v>0</v>
      </c>
      <c r="W1135" t="n">
        <v>3</v>
      </c>
      <c r="X1135" s="6" t="n"/>
      <c r="Z1135" s="6" t="n">
        <v>46627</v>
      </c>
      <c r="AA1135" t="inlineStr">
        <is>
          <t>n.a.</t>
        </is>
      </c>
      <c r="AB1135" s="6" t="n">
        <v>46719</v>
      </c>
      <c r="AC1135" t="inlineStr"/>
      <c r="AD1135" s="6" t="n">
        <v>46566</v>
      </c>
    </row>
    <row r="1136">
      <c r="A1136" t="inlineStr">
        <is>
          <t>V100066</t>
        </is>
      </c>
      <c r="B1136" t="inlineStr">
        <is>
          <t>2024-0009</t>
        </is>
      </c>
      <c r="C1136" t="n">
        <v>20</v>
      </c>
      <c r="D1136" t="inlineStr">
        <is>
          <t>33 80 4552 632-8</t>
        </is>
      </c>
      <c r="E1136" t="inlineStr">
        <is>
          <t>Grenland Rail AS</t>
        </is>
      </c>
      <c r="F1136" t="inlineStr">
        <is>
          <t>HKL</t>
        </is>
      </c>
      <c r="G1136" t="inlineStr">
        <is>
          <t>60' CW</t>
        </is>
      </c>
      <c r="H1136" t="n">
        <v>0</v>
      </c>
      <c r="I1136" s="6" t="n">
        <v>0</v>
      </c>
      <c r="J1136" s="6" t="n">
        <v>0</v>
      </c>
      <c r="K1136" t="inlineStr">
        <is>
          <t>run_initial</t>
        </is>
      </c>
      <c r="L1136" s="6" t="n">
        <v>45625</v>
      </c>
      <c r="M1136" s="6" t="n">
        <v>46719</v>
      </c>
      <c r="N1136" t="n">
        <v>1135</v>
      </c>
      <c r="O1136" s="6" t="n">
        <v>46719</v>
      </c>
      <c r="S1136" t="inlineStr">
        <is>
          <t>n.a.</t>
        </is>
      </c>
      <c r="T1136" s="6" t="n"/>
      <c r="U1136" s="6" t="n"/>
      <c r="V1136" t="n">
        <v>0</v>
      </c>
      <c r="W1136" t="n">
        <v>3</v>
      </c>
      <c r="X1136" s="6" t="n"/>
      <c r="Z1136" s="6" t="n">
        <v>46627</v>
      </c>
      <c r="AA1136" t="inlineStr">
        <is>
          <t>n.a.</t>
        </is>
      </c>
      <c r="AB1136" s="6" t="n">
        <v>46719</v>
      </c>
      <c r="AC1136" t="inlineStr"/>
      <c r="AD1136" s="6" t="n">
        <v>46566</v>
      </c>
    </row>
    <row r="1137">
      <c r="A1137" t="inlineStr">
        <is>
          <t>V100066</t>
        </is>
      </c>
      <c r="B1137" t="inlineStr">
        <is>
          <t>2024-0009</t>
        </is>
      </c>
      <c r="C1137" t="n">
        <v>21</v>
      </c>
      <c r="D1137" t="inlineStr">
        <is>
          <t>33 80 4552 633-6</t>
        </is>
      </c>
      <c r="E1137" t="inlineStr">
        <is>
          <t>Grenland Rail AS</t>
        </is>
      </c>
      <c r="F1137" t="inlineStr">
        <is>
          <t>HKL</t>
        </is>
      </c>
      <c r="G1137" t="inlineStr">
        <is>
          <t>60' CW</t>
        </is>
      </c>
      <c r="H1137" t="n">
        <v>0</v>
      </c>
      <c r="I1137" s="6" t="n">
        <v>0</v>
      </c>
      <c r="J1137" s="6" t="n">
        <v>0</v>
      </c>
      <c r="K1137" t="inlineStr">
        <is>
          <t>run_initial</t>
        </is>
      </c>
      <c r="L1137" s="6" t="n">
        <v>45625</v>
      </c>
      <c r="M1137" s="6" t="n">
        <v>46719</v>
      </c>
      <c r="N1137" t="n">
        <v>1135</v>
      </c>
      <c r="O1137" s="6" t="n">
        <v>46719</v>
      </c>
      <c r="S1137" t="inlineStr">
        <is>
          <t>n.a.</t>
        </is>
      </c>
      <c r="T1137" s="6" t="n"/>
      <c r="U1137" s="6" t="n"/>
      <c r="V1137" t="n">
        <v>0</v>
      </c>
      <c r="W1137" t="n">
        <v>3</v>
      </c>
      <c r="X1137" s="6" t="n"/>
      <c r="Z1137" s="6" t="n">
        <v>46627</v>
      </c>
      <c r="AA1137" t="inlineStr">
        <is>
          <t>n.a.</t>
        </is>
      </c>
      <c r="AB1137" s="6" t="n">
        <v>46719</v>
      </c>
      <c r="AC1137" t="inlineStr"/>
      <c r="AD1137" s="6" t="n">
        <v>46566</v>
      </c>
    </row>
    <row r="1138">
      <c r="A1138" t="inlineStr">
        <is>
          <t>V100066</t>
        </is>
      </c>
      <c r="B1138" t="inlineStr">
        <is>
          <t>2024-0009</t>
        </is>
      </c>
      <c r="C1138" t="n">
        <v>22</v>
      </c>
      <c r="D1138" t="inlineStr">
        <is>
          <t>33 80 4552 634-4</t>
        </is>
      </c>
      <c r="E1138" t="inlineStr">
        <is>
          <t>Grenland Rail AS</t>
        </is>
      </c>
      <c r="F1138" t="inlineStr">
        <is>
          <t>HKL</t>
        </is>
      </c>
      <c r="G1138" t="inlineStr">
        <is>
          <t>60' CW</t>
        </is>
      </c>
      <c r="H1138" t="n">
        <v>0</v>
      </c>
      <c r="I1138" s="6" t="n">
        <v>0</v>
      </c>
      <c r="J1138" s="6" t="n">
        <v>0</v>
      </c>
      <c r="K1138" t="inlineStr">
        <is>
          <t>run_initial</t>
        </is>
      </c>
      <c r="L1138" s="6" t="n">
        <v>45625</v>
      </c>
      <c r="M1138" s="6" t="n">
        <v>46719</v>
      </c>
      <c r="N1138" t="n">
        <v>1135</v>
      </c>
      <c r="O1138" s="6" t="n">
        <v>46719</v>
      </c>
      <c r="S1138" t="inlineStr">
        <is>
          <t>n.a.</t>
        </is>
      </c>
      <c r="T1138" s="6" t="n"/>
      <c r="U1138" s="6" t="n"/>
      <c r="V1138" t="n">
        <v>0</v>
      </c>
      <c r="W1138" t="n">
        <v>3</v>
      </c>
      <c r="X1138" s="6" t="n"/>
      <c r="Z1138" s="6" t="n">
        <v>46627</v>
      </c>
      <c r="AA1138" t="inlineStr">
        <is>
          <t>n.a.</t>
        </is>
      </c>
      <c r="AB1138" s="6" t="n">
        <v>46719</v>
      </c>
      <c r="AC1138" t="inlineStr"/>
      <c r="AD1138" s="6" t="n">
        <v>46566</v>
      </c>
    </row>
    <row r="1139">
      <c r="A1139" t="inlineStr">
        <is>
          <t>V100066</t>
        </is>
      </c>
      <c r="B1139" t="inlineStr">
        <is>
          <t>2024-0009</t>
        </is>
      </c>
      <c r="C1139" t="n">
        <v>23</v>
      </c>
      <c r="D1139" t="inlineStr">
        <is>
          <t>33 80 4552 635-1</t>
        </is>
      </c>
      <c r="E1139" t="inlineStr">
        <is>
          <t>Grenland Rail AS</t>
        </is>
      </c>
      <c r="F1139" t="inlineStr">
        <is>
          <t>HKL</t>
        </is>
      </c>
      <c r="G1139" t="inlineStr">
        <is>
          <t>60' CW</t>
        </is>
      </c>
      <c r="H1139" t="n">
        <v>0</v>
      </c>
      <c r="I1139" s="6" t="n">
        <v>0</v>
      </c>
      <c r="J1139" s="6" t="n">
        <v>0</v>
      </c>
      <c r="K1139" t="inlineStr">
        <is>
          <t>run_initial</t>
        </is>
      </c>
      <c r="L1139" s="6" t="n">
        <v>45625</v>
      </c>
      <c r="M1139" s="6" t="n">
        <v>46719</v>
      </c>
      <c r="N1139" t="n">
        <v>1135</v>
      </c>
      <c r="O1139" s="6" t="n">
        <v>46719</v>
      </c>
      <c r="S1139" t="inlineStr">
        <is>
          <t>n.a.</t>
        </is>
      </c>
      <c r="T1139" s="6" t="n"/>
      <c r="U1139" s="6" t="n"/>
      <c r="V1139" t="n">
        <v>0</v>
      </c>
      <c r="W1139" t="n">
        <v>3</v>
      </c>
      <c r="X1139" s="6" t="n"/>
      <c r="Z1139" s="6" t="n">
        <v>46627</v>
      </c>
      <c r="AA1139" t="inlineStr">
        <is>
          <t>n.a.</t>
        </is>
      </c>
      <c r="AB1139" s="6" t="n">
        <v>46719</v>
      </c>
      <c r="AC1139" t="inlineStr"/>
      <c r="AD1139" s="6" t="n">
        <v>46566</v>
      </c>
    </row>
    <row r="1140">
      <c r="A1140" t="inlineStr">
        <is>
          <t>V100066</t>
        </is>
      </c>
      <c r="B1140" t="inlineStr">
        <is>
          <t>2024-0009</t>
        </is>
      </c>
      <c r="C1140" t="n">
        <v>24</v>
      </c>
      <c r="D1140" t="inlineStr">
        <is>
          <t>33 80 4552 636-9</t>
        </is>
      </c>
      <c r="E1140" t="inlineStr">
        <is>
          <t>Grenland Rail AS</t>
        </is>
      </c>
      <c r="F1140" t="inlineStr">
        <is>
          <t>HKL</t>
        </is>
      </c>
      <c r="G1140" t="inlineStr">
        <is>
          <t>60' CW</t>
        </is>
      </c>
      <c r="H1140" t="n">
        <v>0</v>
      </c>
      <c r="I1140" s="6" t="n">
        <v>0</v>
      </c>
      <c r="J1140" s="6" t="n">
        <v>0</v>
      </c>
      <c r="K1140" t="inlineStr">
        <is>
          <t>run_initial</t>
        </is>
      </c>
      <c r="L1140" s="6" t="n">
        <v>45625</v>
      </c>
      <c r="M1140" s="6" t="n">
        <v>46719</v>
      </c>
      <c r="N1140" t="n">
        <v>1135</v>
      </c>
      <c r="O1140" s="6" t="n">
        <v>46719</v>
      </c>
      <c r="S1140" t="inlineStr">
        <is>
          <t>n.a.</t>
        </is>
      </c>
      <c r="T1140" s="6" t="n"/>
      <c r="U1140" s="6" t="n"/>
      <c r="V1140" t="n">
        <v>0</v>
      </c>
      <c r="W1140" t="n">
        <v>3</v>
      </c>
      <c r="X1140" s="6" t="n"/>
      <c r="Z1140" s="6" t="n">
        <v>46627</v>
      </c>
      <c r="AA1140" t="inlineStr">
        <is>
          <t>n.a.</t>
        </is>
      </c>
      <c r="AB1140" s="6" t="n">
        <v>46719</v>
      </c>
      <c r="AC1140" t="inlineStr"/>
      <c r="AD1140" s="6" t="n">
        <v>46566</v>
      </c>
    </row>
    <row r="1141">
      <c r="A1141" t="inlineStr">
        <is>
          <t>V100066</t>
        </is>
      </c>
      <c r="B1141" t="inlineStr">
        <is>
          <t>2024-0009</t>
        </is>
      </c>
      <c r="C1141" t="n">
        <v>25</v>
      </c>
      <c r="D1141" t="inlineStr">
        <is>
          <t>33 80 4552 637-7</t>
        </is>
      </c>
      <c r="E1141" t="inlineStr">
        <is>
          <t>Grenland Rail AS</t>
        </is>
      </c>
      <c r="F1141" t="inlineStr">
        <is>
          <t>HKL</t>
        </is>
      </c>
      <c r="G1141" t="inlineStr">
        <is>
          <t>60' CW</t>
        </is>
      </c>
      <c r="H1141" t="n">
        <v>0</v>
      </c>
      <c r="I1141" s="6" t="n">
        <v>0</v>
      </c>
      <c r="J1141" s="6" t="n">
        <v>0</v>
      </c>
      <c r="K1141" t="inlineStr">
        <is>
          <t>run_initial</t>
        </is>
      </c>
      <c r="L1141" s="6" t="n">
        <v>45625</v>
      </c>
      <c r="M1141" s="6" t="n">
        <v>46719</v>
      </c>
      <c r="N1141" t="n">
        <v>1135</v>
      </c>
      <c r="O1141" s="6" t="n">
        <v>46719</v>
      </c>
      <c r="S1141" t="inlineStr">
        <is>
          <t>n.a.</t>
        </is>
      </c>
      <c r="T1141" s="6" t="n"/>
      <c r="U1141" s="6" t="n"/>
      <c r="V1141" t="n">
        <v>0</v>
      </c>
      <c r="W1141" t="n">
        <v>3</v>
      </c>
      <c r="X1141" s="6" t="n"/>
      <c r="Z1141" s="6" t="n">
        <v>46627</v>
      </c>
      <c r="AA1141" t="inlineStr">
        <is>
          <t>n.a.</t>
        </is>
      </c>
      <c r="AB1141" s="6" t="n">
        <v>46719</v>
      </c>
      <c r="AC1141" t="inlineStr"/>
      <c r="AD1141" s="6" t="n">
        <v>46566</v>
      </c>
    </row>
    <row r="1142">
      <c r="A1142" t="inlineStr">
        <is>
          <t>V100066</t>
        </is>
      </c>
      <c r="B1142" t="inlineStr">
        <is>
          <t>2024-0009</t>
        </is>
      </c>
      <c r="C1142" t="n">
        <v>26</v>
      </c>
      <c r="D1142" t="inlineStr">
        <is>
          <t>33 80 4552 638-5</t>
        </is>
      </c>
      <c r="E1142" t="inlineStr">
        <is>
          <t>Grenland Rail AS</t>
        </is>
      </c>
      <c r="F1142" t="inlineStr">
        <is>
          <t>HKL</t>
        </is>
      </c>
      <c r="G1142" t="inlineStr">
        <is>
          <t>60' CW</t>
        </is>
      </c>
      <c r="H1142" t="n">
        <v>0</v>
      </c>
      <c r="I1142" s="6" t="n">
        <v>0</v>
      </c>
      <c r="J1142" s="6" t="n">
        <v>0</v>
      </c>
      <c r="K1142" t="inlineStr">
        <is>
          <t>run_initial</t>
        </is>
      </c>
      <c r="L1142" s="6" t="n">
        <v>45625</v>
      </c>
      <c r="M1142" s="6" t="n">
        <v>46719</v>
      </c>
      <c r="N1142" t="n">
        <v>1135</v>
      </c>
      <c r="O1142" s="6" t="n">
        <v>46719</v>
      </c>
      <c r="S1142" t="inlineStr">
        <is>
          <t>n.a.</t>
        </is>
      </c>
      <c r="T1142" s="6" t="n"/>
      <c r="U1142" s="6" t="n"/>
      <c r="V1142" t="n">
        <v>0</v>
      </c>
      <c r="W1142" t="n">
        <v>3</v>
      </c>
      <c r="X1142" s="6" t="n"/>
      <c r="Z1142" s="6" t="n">
        <v>46627</v>
      </c>
      <c r="AA1142" t="inlineStr">
        <is>
          <t>n.a.</t>
        </is>
      </c>
      <c r="AB1142" s="6" t="n">
        <v>46719</v>
      </c>
      <c r="AC1142" t="inlineStr"/>
      <c r="AD1142" s="6" t="n">
        <v>46566</v>
      </c>
    </row>
    <row r="1143">
      <c r="A1143" t="inlineStr">
        <is>
          <t>V100066</t>
        </is>
      </c>
      <c r="B1143" t="inlineStr">
        <is>
          <t>2024-0009</t>
        </is>
      </c>
      <c r="C1143" t="n">
        <v>27</v>
      </c>
      <c r="D1143" t="inlineStr">
        <is>
          <t>33 80 4552 639-3</t>
        </is>
      </c>
      <c r="E1143" t="inlineStr">
        <is>
          <t>Grenland Rail AS</t>
        </is>
      </c>
      <c r="F1143" t="inlineStr">
        <is>
          <t>HKL</t>
        </is>
      </c>
      <c r="G1143" t="inlineStr">
        <is>
          <t>60' CW</t>
        </is>
      </c>
      <c r="H1143" t="n">
        <v>0</v>
      </c>
      <c r="I1143" s="6" t="n">
        <v>0</v>
      </c>
      <c r="J1143" s="6" t="n">
        <v>0</v>
      </c>
      <c r="K1143" t="inlineStr">
        <is>
          <t>run_initial</t>
        </is>
      </c>
      <c r="L1143" s="6" t="n">
        <v>45625</v>
      </c>
      <c r="M1143" s="6" t="n">
        <v>46719</v>
      </c>
      <c r="N1143" t="n">
        <v>1135</v>
      </c>
      <c r="O1143" s="6" t="n">
        <v>46719</v>
      </c>
      <c r="S1143" t="inlineStr">
        <is>
          <t>n.a.</t>
        </is>
      </c>
      <c r="T1143" s="6" t="n"/>
      <c r="U1143" s="6" t="n"/>
      <c r="V1143" t="n">
        <v>0</v>
      </c>
      <c r="W1143" t="n">
        <v>3</v>
      </c>
      <c r="X1143" s="6" t="n"/>
      <c r="Z1143" s="6" t="n">
        <v>46627</v>
      </c>
      <c r="AA1143" t="inlineStr">
        <is>
          <t>n.a.</t>
        </is>
      </c>
      <c r="AB1143" s="6" t="n">
        <v>46719</v>
      </c>
      <c r="AC1143" t="inlineStr"/>
      <c r="AD1143" s="6" t="n">
        <v>46566</v>
      </c>
    </row>
    <row r="1144">
      <c r="A1144" t="inlineStr">
        <is>
          <t>V100066</t>
        </is>
      </c>
      <c r="B1144" t="inlineStr">
        <is>
          <t>2024-0009</t>
        </is>
      </c>
      <c r="C1144" t="n">
        <v>28</v>
      </c>
      <c r="D1144" t="inlineStr">
        <is>
          <t>33 80 4552 640-1</t>
        </is>
      </c>
      <c r="E1144" t="inlineStr">
        <is>
          <t>Grenland Rail AS</t>
        </is>
      </c>
      <c r="F1144" t="inlineStr">
        <is>
          <t>HKL</t>
        </is>
      </c>
      <c r="G1144" t="inlineStr">
        <is>
          <t>60' CW</t>
        </is>
      </c>
      <c r="H1144" t="n">
        <v>0</v>
      </c>
      <c r="I1144" s="6" t="n">
        <v>0</v>
      </c>
      <c r="J1144" s="6" t="n">
        <v>0</v>
      </c>
      <c r="K1144" t="inlineStr">
        <is>
          <t>run_initial</t>
        </is>
      </c>
      <c r="L1144" s="6" t="n">
        <v>45625</v>
      </c>
      <c r="M1144" s="6" t="n">
        <v>46719</v>
      </c>
      <c r="N1144" t="n">
        <v>1135</v>
      </c>
      <c r="O1144" s="6" t="n">
        <v>46719</v>
      </c>
      <c r="S1144" t="inlineStr">
        <is>
          <t>n.a.</t>
        </is>
      </c>
      <c r="T1144" s="6" t="n"/>
      <c r="U1144" s="6" t="n"/>
      <c r="V1144" t="n">
        <v>0</v>
      </c>
      <c r="W1144" t="n">
        <v>3</v>
      </c>
      <c r="X1144" s="6" t="n"/>
      <c r="Z1144" s="6" t="n">
        <v>46627</v>
      </c>
      <c r="AA1144" t="inlineStr">
        <is>
          <t>n.a.</t>
        </is>
      </c>
      <c r="AB1144" s="6" t="n">
        <v>46719</v>
      </c>
      <c r="AC1144" t="inlineStr"/>
      <c r="AD1144" s="6" t="n">
        <v>46566</v>
      </c>
    </row>
    <row r="1145">
      <c r="A1145" t="inlineStr">
        <is>
          <t>V100066</t>
        </is>
      </c>
      <c r="B1145" t="inlineStr">
        <is>
          <t>2024-0009</t>
        </is>
      </c>
      <c r="C1145" t="n">
        <v>29</v>
      </c>
      <c r="D1145" t="inlineStr">
        <is>
          <t>33 80 4552 641-9</t>
        </is>
      </c>
      <c r="E1145" t="inlineStr">
        <is>
          <t>Grenland Rail AS</t>
        </is>
      </c>
      <c r="F1145" t="inlineStr">
        <is>
          <t>HKL</t>
        </is>
      </c>
      <c r="G1145" t="inlineStr">
        <is>
          <t>60' CW</t>
        </is>
      </c>
      <c r="H1145" t="n">
        <v>0</v>
      </c>
      <c r="I1145" s="6" t="n">
        <v>0</v>
      </c>
      <c r="J1145" s="6" t="n">
        <v>0</v>
      </c>
      <c r="K1145" t="inlineStr">
        <is>
          <t>run_initial</t>
        </is>
      </c>
      <c r="L1145" s="6" t="n">
        <v>45625</v>
      </c>
      <c r="M1145" s="6" t="n">
        <v>46719</v>
      </c>
      <c r="N1145" t="n">
        <v>1135</v>
      </c>
      <c r="O1145" s="6" t="n">
        <v>46719</v>
      </c>
      <c r="S1145" t="inlineStr">
        <is>
          <t>n.a.</t>
        </is>
      </c>
      <c r="T1145" s="6" t="n"/>
      <c r="U1145" s="6" t="n"/>
      <c r="V1145" t="n">
        <v>0</v>
      </c>
      <c r="W1145" t="n">
        <v>3</v>
      </c>
      <c r="X1145" s="6" t="n"/>
      <c r="Z1145" s="6" t="n">
        <v>46627</v>
      </c>
      <c r="AA1145" t="inlineStr">
        <is>
          <t>n.a.</t>
        </is>
      </c>
      <c r="AB1145" s="6" t="n">
        <v>46719</v>
      </c>
      <c r="AC1145" t="inlineStr"/>
      <c r="AD1145" s="6" t="n">
        <v>46566</v>
      </c>
    </row>
    <row r="1146">
      <c r="A1146" t="inlineStr">
        <is>
          <t>V100066</t>
        </is>
      </c>
      <c r="B1146" t="inlineStr">
        <is>
          <t>2024-0009</t>
        </is>
      </c>
      <c r="C1146" t="n">
        <v>30</v>
      </c>
      <c r="D1146" t="inlineStr">
        <is>
          <t>33 80 4552 642-7</t>
        </is>
      </c>
      <c r="E1146" t="inlineStr">
        <is>
          <t>Grenland Rail AS</t>
        </is>
      </c>
      <c r="F1146" t="inlineStr">
        <is>
          <t>HKL</t>
        </is>
      </c>
      <c r="G1146" t="inlineStr">
        <is>
          <t>60' CW</t>
        </is>
      </c>
      <c r="H1146" t="n">
        <v>0</v>
      </c>
      <c r="I1146" s="6" t="n">
        <v>0</v>
      </c>
      <c r="J1146" s="6" t="n">
        <v>0</v>
      </c>
      <c r="K1146" t="inlineStr">
        <is>
          <t>run_initial</t>
        </is>
      </c>
      <c r="L1146" s="6" t="n">
        <v>45625</v>
      </c>
      <c r="M1146" s="6" t="n">
        <v>46719</v>
      </c>
      <c r="N1146" t="n">
        <v>1135</v>
      </c>
      <c r="O1146" s="6" t="n">
        <v>46719</v>
      </c>
      <c r="S1146" t="inlineStr">
        <is>
          <t>n.a.</t>
        </is>
      </c>
      <c r="T1146" s="6" t="n"/>
      <c r="U1146" s="6" t="n"/>
      <c r="V1146" t="n">
        <v>0</v>
      </c>
      <c r="W1146" t="n">
        <v>3</v>
      </c>
      <c r="X1146" s="6" t="n"/>
      <c r="Z1146" s="6" t="n">
        <v>46627</v>
      </c>
      <c r="AA1146" t="inlineStr">
        <is>
          <t>n.a.</t>
        </is>
      </c>
      <c r="AB1146" s="6" t="n">
        <v>46719</v>
      </c>
      <c r="AC1146" t="inlineStr"/>
      <c r="AD1146" s="6" t="n">
        <v>46566</v>
      </c>
    </row>
    <row r="1147">
      <c r="A1147" t="inlineStr">
        <is>
          <t>V100066</t>
        </is>
      </c>
      <c r="B1147" t="inlineStr">
        <is>
          <t>2024-0009</t>
        </is>
      </c>
      <c r="C1147" t="n">
        <v>31</v>
      </c>
      <c r="D1147" t="inlineStr">
        <is>
          <t>33 80 4552 643-5</t>
        </is>
      </c>
      <c r="E1147" t="inlineStr">
        <is>
          <t>Grenland Rail AS</t>
        </is>
      </c>
      <c r="F1147" t="inlineStr">
        <is>
          <t>HKL</t>
        </is>
      </c>
      <c r="G1147" t="inlineStr">
        <is>
          <t>60' CW</t>
        </is>
      </c>
      <c r="H1147" t="n">
        <v>0</v>
      </c>
      <c r="I1147" s="6" t="n">
        <v>0</v>
      </c>
      <c r="J1147" s="6" t="n">
        <v>0</v>
      </c>
      <c r="K1147" t="inlineStr">
        <is>
          <t>run_initial</t>
        </is>
      </c>
      <c r="L1147" s="6" t="n">
        <v>45625</v>
      </c>
      <c r="M1147" s="6" t="n">
        <v>46719</v>
      </c>
      <c r="N1147" t="n">
        <v>1135</v>
      </c>
      <c r="O1147" s="6" t="n">
        <v>46719</v>
      </c>
      <c r="S1147" t="inlineStr">
        <is>
          <t>n.a.</t>
        </is>
      </c>
      <c r="T1147" s="6" t="n"/>
      <c r="U1147" s="6" t="n"/>
      <c r="V1147" t="n">
        <v>0</v>
      </c>
      <c r="W1147" t="n">
        <v>3</v>
      </c>
      <c r="X1147" s="6" t="n"/>
      <c r="Z1147" s="6" t="n">
        <v>46627</v>
      </c>
      <c r="AA1147" t="inlineStr">
        <is>
          <t>n.a.</t>
        </is>
      </c>
      <c r="AB1147" s="6" t="n">
        <v>46719</v>
      </c>
      <c r="AC1147" t="inlineStr"/>
      <c r="AD1147" s="6" t="n">
        <v>46566</v>
      </c>
    </row>
    <row r="1148">
      <c r="A1148" t="inlineStr">
        <is>
          <t>V100066</t>
        </is>
      </c>
      <c r="B1148" t="inlineStr">
        <is>
          <t>2024-0009</t>
        </is>
      </c>
      <c r="C1148" t="n">
        <v>32</v>
      </c>
      <c r="D1148" t="inlineStr">
        <is>
          <t>33 80 4552 644-3</t>
        </is>
      </c>
      <c r="E1148" t="inlineStr">
        <is>
          <t>Grenland Rail AS</t>
        </is>
      </c>
      <c r="F1148" t="inlineStr">
        <is>
          <t>HKL</t>
        </is>
      </c>
      <c r="G1148" t="inlineStr">
        <is>
          <t>60' CW</t>
        </is>
      </c>
      <c r="H1148" t="n">
        <v>0</v>
      </c>
      <c r="I1148" s="6" t="n">
        <v>0</v>
      </c>
      <c r="J1148" s="6" t="n">
        <v>0</v>
      </c>
      <c r="K1148" t="inlineStr">
        <is>
          <t>run_initial</t>
        </is>
      </c>
      <c r="L1148" s="6" t="n">
        <v>45625</v>
      </c>
      <c r="M1148" s="6" t="n">
        <v>46719</v>
      </c>
      <c r="N1148" t="n">
        <v>1135</v>
      </c>
      <c r="O1148" s="6" t="n">
        <v>46719</v>
      </c>
      <c r="S1148" t="inlineStr">
        <is>
          <t>n.a.</t>
        </is>
      </c>
      <c r="T1148" s="6" t="n"/>
      <c r="U1148" s="6" t="n"/>
      <c r="V1148" t="n">
        <v>0</v>
      </c>
      <c r="W1148" t="n">
        <v>3</v>
      </c>
      <c r="X1148" s="6" t="n"/>
      <c r="Z1148" s="6" t="n">
        <v>46627</v>
      </c>
      <c r="AA1148" t="inlineStr">
        <is>
          <t>n.a.</t>
        </is>
      </c>
      <c r="AB1148" s="6" t="n">
        <v>46719</v>
      </c>
      <c r="AC1148" t="inlineStr"/>
      <c r="AD1148" s="6" t="n">
        <v>46566</v>
      </c>
    </row>
    <row r="1149">
      <c r="A1149" t="inlineStr">
        <is>
          <t>V100066</t>
        </is>
      </c>
      <c r="B1149" t="inlineStr">
        <is>
          <t>2024-0009</t>
        </is>
      </c>
      <c r="C1149" t="n">
        <v>33</v>
      </c>
      <c r="D1149" t="inlineStr">
        <is>
          <t>33 80 4552 645-0</t>
        </is>
      </c>
      <c r="E1149" t="inlineStr">
        <is>
          <t>Grenland Rail AS</t>
        </is>
      </c>
      <c r="F1149" t="inlineStr">
        <is>
          <t>HKL</t>
        </is>
      </c>
      <c r="G1149" t="inlineStr">
        <is>
          <t>60' CW</t>
        </is>
      </c>
      <c r="H1149" t="n">
        <v>0</v>
      </c>
      <c r="I1149" s="6" t="n">
        <v>0</v>
      </c>
      <c r="J1149" s="6" t="n">
        <v>0</v>
      </c>
      <c r="K1149" t="inlineStr">
        <is>
          <t>run_initial</t>
        </is>
      </c>
      <c r="L1149" s="6" t="n">
        <v>45625</v>
      </c>
      <c r="M1149" s="6" t="n">
        <v>46719</v>
      </c>
      <c r="N1149" t="n">
        <v>1135</v>
      </c>
      <c r="O1149" s="6" t="n">
        <v>46719</v>
      </c>
      <c r="S1149" t="inlineStr">
        <is>
          <t>n.a.</t>
        </is>
      </c>
      <c r="T1149" s="6" t="n"/>
      <c r="U1149" s="6" t="n"/>
      <c r="V1149" t="n">
        <v>0</v>
      </c>
      <c r="W1149" t="n">
        <v>3</v>
      </c>
      <c r="X1149" s="6" t="n"/>
      <c r="Z1149" s="6" t="n">
        <v>46627</v>
      </c>
      <c r="AA1149" t="inlineStr">
        <is>
          <t>n.a.</t>
        </is>
      </c>
      <c r="AB1149" s="6" t="n">
        <v>46719</v>
      </c>
      <c r="AC1149" t="inlineStr"/>
      <c r="AD1149" s="6" t="n">
        <v>46566</v>
      </c>
    </row>
    <row r="1150">
      <c r="A1150" t="inlineStr">
        <is>
          <t>V100066</t>
        </is>
      </c>
      <c r="B1150" t="inlineStr">
        <is>
          <t>2024-0009</t>
        </is>
      </c>
      <c r="C1150" t="n">
        <v>34</v>
      </c>
      <c r="D1150" t="inlineStr">
        <is>
          <t>33 80 4552 646-8</t>
        </is>
      </c>
      <c r="E1150" t="inlineStr">
        <is>
          <t>Grenland Rail AS</t>
        </is>
      </c>
      <c r="F1150" t="inlineStr">
        <is>
          <t>HKL</t>
        </is>
      </c>
      <c r="G1150" t="inlineStr">
        <is>
          <t>60' CW</t>
        </is>
      </c>
      <c r="H1150" t="n">
        <v>0</v>
      </c>
      <c r="I1150" s="6" t="n">
        <v>0</v>
      </c>
      <c r="J1150" s="6" t="n">
        <v>0</v>
      </c>
      <c r="K1150" t="inlineStr">
        <is>
          <t>run_initial</t>
        </is>
      </c>
      <c r="L1150" s="6" t="n">
        <v>45625</v>
      </c>
      <c r="M1150" s="6" t="n">
        <v>46719</v>
      </c>
      <c r="N1150" t="n">
        <v>1135</v>
      </c>
      <c r="O1150" s="6" t="n">
        <v>46719</v>
      </c>
      <c r="S1150" t="inlineStr">
        <is>
          <t>n.a.</t>
        </is>
      </c>
      <c r="T1150" s="6" t="n"/>
      <c r="U1150" s="6" t="n"/>
      <c r="V1150" t="n">
        <v>0</v>
      </c>
      <c r="W1150" t="n">
        <v>3</v>
      </c>
      <c r="X1150" s="6" t="n"/>
      <c r="Z1150" s="6" t="n">
        <v>46627</v>
      </c>
      <c r="AA1150" t="inlineStr">
        <is>
          <t>n.a.</t>
        </is>
      </c>
      <c r="AB1150" s="6" t="n">
        <v>46719</v>
      </c>
      <c r="AC1150" t="inlineStr"/>
      <c r="AD1150" s="6" t="n">
        <v>46566</v>
      </c>
    </row>
    <row r="1151">
      <c r="A1151" t="inlineStr">
        <is>
          <t>V100066</t>
        </is>
      </c>
      <c r="B1151" t="inlineStr">
        <is>
          <t>2024-0009</t>
        </is>
      </c>
      <c r="C1151" t="n">
        <v>35</v>
      </c>
      <c r="D1151" t="inlineStr">
        <is>
          <t>33 80 4552 647-6</t>
        </is>
      </c>
      <c r="E1151" t="inlineStr">
        <is>
          <t>Grenland Rail AS</t>
        </is>
      </c>
      <c r="F1151" t="inlineStr">
        <is>
          <t>HKL</t>
        </is>
      </c>
      <c r="G1151" t="inlineStr">
        <is>
          <t>60' CW</t>
        </is>
      </c>
      <c r="H1151" t="n">
        <v>0</v>
      </c>
      <c r="I1151" s="6" t="n">
        <v>0</v>
      </c>
      <c r="J1151" s="6" t="n">
        <v>0</v>
      </c>
      <c r="K1151" t="inlineStr">
        <is>
          <t>run_initial</t>
        </is>
      </c>
      <c r="L1151" s="6" t="n">
        <v>45625</v>
      </c>
      <c r="M1151" s="6" t="n">
        <v>46719</v>
      </c>
      <c r="N1151" t="n">
        <v>1135</v>
      </c>
      <c r="O1151" s="6" t="n">
        <v>46719</v>
      </c>
      <c r="S1151" t="inlineStr">
        <is>
          <t>n.a.</t>
        </is>
      </c>
      <c r="T1151" s="6" t="n"/>
      <c r="U1151" s="6" t="n"/>
      <c r="V1151" t="n">
        <v>0</v>
      </c>
      <c r="W1151" t="n">
        <v>3</v>
      </c>
      <c r="X1151" s="6" t="n"/>
      <c r="Z1151" s="6" t="n">
        <v>46627</v>
      </c>
      <c r="AA1151" t="inlineStr">
        <is>
          <t>n.a.</t>
        </is>
      </c>
      <c r="AB1151" s="6" t="n">
        <v>46719</v>
      </c>
      <c r="AC1151" t="inlineStr"/>
      <c r="AD1151" s="6" t="n">
        <v>46566</v>
      </c>
    </row>
    <row r="1152">
      <c r="A1152" t="inlineStr">
        <is>
          <t>V100066</t>
        </is>
      </c>
      <c r="B1152" t="inlineStr">
        <is>
          <t>2024-0009</t>
        </is>
      </c>
      <c r="C1152" t="n">
        <v>36</v>
      </c>
      <c r="D1152" t="inlineStr">
        <is>
          <t>33 80 4552 648-4</t>
        </is>
      </c>
      <c r="E1152" t="inlineStr">
        <is>
          <t>Grenland Rail AS</t>
        </is>
      </c>
      <c r="F1152" t="inlineStr">
        <is>
          <t>HKL</t>
        </is>
      </c>
      <c r="G1152" t="inlineStr">
        <is>
          <t>60' CW</t>
        </is>
      </c>
      <c r="H1152" t="n">
        <v>0</v>
      </c>
      <c r="I1152" s="6" t="n">
        <v>0</v>
      </c>
      <c r="J1152" s="6" t="n">
        <v>0</v>
      </c>
      <c r="K1152" t="inlineStr">
        <is>
          <t>run_initial</t>
        </is>
      </c>
      <c r="L1152" s="6" t="n">
        <v>45625</v>
      </c>
      <c r="M1152" s="6" t="n">
        <v>46719</v>
      </c>
      <c r="N1152" t="n">
        <v>1135</v>
      </c>
      <c r="O1152" s="6" t="n">
        <v>46719</v>
      </c>
      <c r="S1152" t="inlineStr">
        <is>
          <t>n.a.</t>
        </is>
      </c>
      <c r="T1152" s="6" t="n"/>
      <c r="U1152" s="6" t="n"/>
      <c r="V1152" t="n">
        <v>0</v>
      </c>
      <c r="W1152" t="n">
        <v>3</v>
      </c>
      <c r="X1152" s="6" t="n"/>
      <c r="Z1152" s="6" t="n">
        <v>46627</v>
      </c>
      <c r="AA1152" t="inlineStr">
        <is>
          <t>n.a.</t>
        </is>
      </c>
      <c r="AB1152" s="6" t="n">
        <v>46719</v>
      </c>
      <c r="AC1152" t="inlineStr"/>
      <c r="AD1152" s="6" t="n">
        <v>46566</v>
      </c>
    </row>
    <row r="1153">
      <c r="A1153" t="inlineStr">
        <is>
          <t>V100066</t>
        </is>
      </c>
      <c r="B1153" t="inlineStr">
        <is>
          <t>2024-0009</t>
        </is>
      </c>
      <c r="C1153" t="n">
        <v>37</v>
      </c>
      <c r="D1153" t="inlineStr">
        <is>
          <t>33 80 4552 649-2</t>
        </is>
      </c>
      <c r="E1153" t="inlineStr">
        <is>
          <t>Grenland Rail AS</t>
        </is>
      </c>
      <c r="F1153" t="inlineStr">
        <is>
          <t>HKL</t>
        </is>
      </c>
      <c r="G1153" t="inlineStr">
        <is>
          <t>60' CW</t>
        </is>
      </c>
      <c r="H1153" t="n">
        <v>0</v>
      </c>
      <c r="I1153" s="6" t="n">
        <v>0</v>
      </c>
      <c r="J1153" s="6" t="n">
        <v>0</v>
      </c>
      <c r="K1153" t="inlineStr">
        <is>
          <t>run_initial</t>
        </is>
      </c>
      <c r="L1153" s="6" t="n">
        <v>45625</v>
      </c>
      <c r="M1153" s="6" t="n">
        <v>46719</v>
      </c>
      <c r="N1153" t="n">
        <v>1135</v>
      </c>
      <c r="O1153" s="6" t="n">
        <v>46719</v>
      </c>
      <c r="S1153" t="inlineStr">
        <is>
          <t>n.a.</t>
        </is>
      </c>
      <c r="T1153" s="6" t="n"/>
      <c r="U1153" s="6" t="n"/>
      <c r="V1153" t="n">
        <v>0</v>
      </c>
      <c r="W1153" t="n">
        <v>3</v>
      </c>
      <c r="X1153" s="6" t="n"/>
      <c r="Z1153" s="6" t="n">
        <v>46627</v>
      </c>
      <c r="AA1153" t="inlineStr">
        <is>
          <t>n.a.</t>
        </is>
      </c>
      <c r="AB1153" s="6" t="n">
        <v>46719</v>
      </c>
      <c r="AC1153" t="inlineStr"/>
      <c r="AD1153" s="6" t="n">
        <v>46566</v>
      </c>
    </row>
    <row r="1154">
      <c r="A1154" t="inlineStr">
        <is>
          <t>V100066</t>
        </is>
      </c>
      <c r="B1154" t="inlineStr">
        <is>
          <t>2024-0009</t>
        </is>
      </c>
      <c r="C1154" t="n">
        <v>38</v>
      </c>
      <c r="D1154" t="inlineStr">
        <is>
          <t>33 80 4552 650-0</t>
        </is>
      </c>
      <c r="E1154" t="inlineStr">
        <is>
          <t>Grenland Rail AS</t>
        </is>
      </c>
      <c r="F1154" t="inlineStr">
        <is>
          <t>HKL</t>
        </is>
      </c>
      <c r="G1154" t="inlineStr">
        <is>
          <t>60' CW</t>
        </is>
      </c>
      <c r="H1154" t="n">
        <v>0</v>
      </c>
      <c r="I1154" s="6" t="n">
        <v>0</v>
      </c>
      <c r="J1154" s="6" t="n">
        <v>0</v>
      </c>
      <c r="K1154" t="inlineStr">
        <is>
          <t>run_initial</t>
        </is>
      </c>
      <c r="L1154" s="6" t="n">
        <v>45625</v>
      </c>
      <c r="M1154" s="6" t="n">
        <v>46719</v>
      </c>
      <c r="N1154" t="n">
        <v>1135</v>
      </c>
      <c r="O1154" s="6" t="n">
        <v>46719</v>
      </c>
      <c r="S1154" t="inlineStr">
        <is>
          <t>n.a.</t>
        </is>
      </c>
      <c r="T1154" s="6" t="n"/>
      <c r="U1154" s="6" t="n"/>
      <c r="V1154" t="n">
        <v>0</v>
      </c>
      <c r="W1154" t="n">
        <v>3</v>
      </c>
      <c r="X1154" s="6" t="n"/>
      <c r="Z1154" s="6" t="n">
        <v>46627</v>
      </c>
      <c r="AA1154" t="inlineStr">
        <is>
          <t>n.a.</t>
        </is>
      </c>
      <c r="AB1154" s="6" t="n">
        <v>46719</v>
      </c>
      <c r="AC1154" t="inlineStr"/>
      <c r="AD1154" s="6" t="n">
        <v>46566</v>
      </c>
    </row>
    <row r="1155">
      <c r="A1155" t="inlineStr">
        <is>
          <t>V100066</t>
        </is>
      </c>
      <c r="B1155" t="inlineStr">
        <is>
          <t>2024-0009</t>
        </is>
      </c>
      <c r="C1155" t="n">
        <v>39</v>
      </c>
      <c r="D1155" t="inlineStr">
        <is>
          <t>33 80 4552 651-8</t>
        </is>
      </c>
      <c r="E1155" t="inlineStr">
        <is>
          <t>Grenland Rail AS</t>
        </is>
      </c>
      <c r="F1155" t="inlineStr">
        <is>
          <t>HKL</t>
        </is>
      </c>
      <c r="G1155" t="inlineStr">
        <is>
          <t>60' CW</t>
        </is>
      </c>
      <c r="H1155" t="n">
        <v>0</v>
      </c>
      <c r="I1155" s="6" t="n">
        <v>0</v>
      </c>
      <c r="J1155" s="6" t="n">
        <v>0</v>
      </c>
      <c r="K1155" t="inlineStr">
        <is>
          <t>run_initial</t>
        </is>
      </c>
      <c r="L1155" s="6" t="n">
        <v>45625</v>
      </c>
      <c r="M1155" s="6" t="n">
        <v>46719</v>
      </c>
      <c r="N1155" t="n">
        <v>1135</v>
      </c>
      <c r="O1155" s="6" t="n">
        <v>46719</v>
      </c>
      <c r="S1155" t="inlineStr">
        <is>
          <t>n.a.</t>
        </is>
      </c>
      <c r="T1155" s="6" t="n"/>
      <c r="U1155" s="6" t="n"/>
      <c r="V1155" t="n">
        <v>0</v>
      </c>
      <c r="W1155" t="n">
        <v>3</v>
      </c>
      <c r="X1155" s="6" t="n"/>
      <c r="Z1155" s="6" t="n">
        <v>46627</v>
      </c>
      <c r="AA1155" t="inlineStr">
        <is>
          <t>n.a.</t>
        </is>
      </c>
      <c r="AB1155" s="6" t="n">
        <v>46719</v>
      </c>
      <c r="AC1155" t="inlineStr"/>
      <c r="AD1155" s="6" t="n">
        <v>46566</v>
      </c>
    </row>
    <row r="1156">
      <c r="A1156" t="inlineStr">
        <is>
          <t>V100066</t>
        </is>
      </c>
      <c r="B1156" t="inlineStr">
        <is>
          <t>2024-0009</t>
        </is>
      </c>
      <c r="C1156" t="n">
        <v>40</v>
      </c>
      <c r="D1156" t="inlineStr">
        <is>
          <t>33 80 4552 652-6</t>
        </is>
      </c>
      <c r="E1156" t="inlineStr">
        <is>
          <t>Grenland Rail AS</t>
        </is>
      </c>
      <c r="F1156" t="inlineStr">
        <is>
          <t>HKL</t>
        </is>
      </c>
      <c r="G1156" t="inlineStr">
        <is>
          <t>60' CW</t>
        </is>
      </c>
      <c r="H1156" t="n">
        <v>0</v>
      </c>
      <c r="I1156" s="6" t="n">
        <v>0</v>
      </c>
      <c r="J1156" s="6" t="n">
        <v>0</v>
      </c>
      <c r="K1156" t="inlineStr">
        <is>
          <t>run_initial</t>
        </is>
      </c>
      <c r="L1156" s="6" t="n">
        <v>45625</v>
      </c>
      <c r="M1156" s="6" t="n">
        <v>46719</v>
      </c>
      <c r="N1156" t="n">
        <v>1135</v>
      </c>
      <c r="O1156" s="6" t="n">
        <v>46719</v>
      </c>
      <c r="S1156" t="inlineStr">
        <is>
          <t>n.a.</t>
        </is>
      </c>
      <c r="T1156" s="6" t="n"/>
      <c r="U1156" s="6" t="n"/>
      <c r="V1156" t="n">
        <v>0</v>
      </c>
      <c r="W1156" t="n">
        <v>3</v>
      </c>
      <c r="X1156" s="6" t="n"/>
      <c r="Z1156" s="6" t="n">
        <v>46627</v>
      </c>
      <c r="AA1156" t="inlineStr">
        <is>
          <t>n.a.</t>
        </is>
      </c>
      <c r="AB1156" s="6" t="n">
        <v>46719</v>
      </c>
      <c r="AC1156" t="inlineStr"/>
      <c r="AD1156" s="6" t="n">
        <v>46566</v>
      </c>
    </row>
    <row r="1157">
      <c r="A1157" t="inlineStr">
        <is>
          <t>V100066</t>
        </is>
      </c>
      <c r="B1157" t="inlineStr">
        <is>
          <t>2024-0009</t>
        </is>
      </c>
      <c r="C1157" t="n">
        <v>41</v>
      </c>
      <c r="D1157" t="inlineStr">
        <is>
          <t>33 80 4552 653-4</t>
        </is>
      </c>
      <c r="E1157" t="inlineStr">
        <is>
          <t>Grenland Rail AS</t>
        </is>
      </c>
      <c r="F1157" t="inlineStr">
        <is>
          <t>HKL</t>
        </is>
      </c>
      <c r="G1157" t="inlineStr">
        <is>
          <t>60' CW</t>
        </is>
      </c>
      <c r="H1157" t="n">
        <v>0</v>
      </c>
      <c r="I1157" s="6" t="n">
        <v>0</v>
      </c>
      <c r="J1157" s="6" t="n">
        <v>0</v>
      </c>
      <c r="K1157" t="inlineStr">
        <is>
          <t>run_initial</t>
        </is>
      </c>
      <c r="L1157" s="6" t="n">
        <v>45625</v>
      </c>
      <c r="M1157" s="6" t="n">
        <v>46719</v>
      </c>
      <c r="N1157" t="n">
        <v>1135</v>
      </c>
      <c r="O1157" s="6" t="n">
        <v>46719</v>
      </c>
      <c r="S1157" t="inlineStr">
        <is>
          <t>n.a.</t>
        </is>
      </c>
      <c r="T1157" s="6" t="n"/>
      <c r="U1157" s="6" t="n"/>
      <c r="V1157" t="n">
        <v>0</v>
      </c>
      <c r="W1157" t="n">
        <v>3</v>
      </c>
      <c r="X1157" s="6" t="n"/>
      <c r="Z1157" s="6" t="n">
        <v>46627</v>
      </c>
      <c r="AA1157" t="inlineStr">
        <is>
          <t>n.a.</t>
        </is>
      </c>
      <c r="AB1157" s="6" t="n">
        <v>46719</v>
      </c>
      <c r="AC1157" t="inlineStr"/>
      <c r="AD1157" s="6" t="n">
        <v>46566</v>
      </c>
    </row>
    <row r="1158">
      <c r="A1158" t="inlineStr">
        <is>
          <t>V100066</t>
        </is>
      </c>
      <c r="B1158" t="inlineStr">
        <is>
          <t>2024-0009</t>
        </is>
      </c>
      <c r="C1158" t="n">
        <v>42</v>
      </c>
      <c r="D1158" t="inlineStr">
        <is>
          <t>33 80 4552 654-2</t>
        </is>
      </c>
      <c r="E1158" t="inlineStr">
        <is>
          <t>Grenland Rail AS</t>
        </is>
      </c>
      <c r="F1158" t="inlineStr">
        <is>
          <t>HKL</t>
        </is>
      </c>
      <c r="G1158" t="inlineStr">
        <is>
          <t>60' CW</t>
        </is>
      </c>
      <c r="H1158" t="n">
        <v>0</v>
      </c>
      <c r="I1158" s="6" t="n">
        <v>0</v>
      </c>
      <c r="J1158" s="6" t="n">
        <v>0</v>
      </c>
      <c r="K1158" t="inlineStr">
        <is>
          <t>run_initial</t>
        </is>
      </c>
      <c r="L1158" s="6" t="n">
        <v>45625</v>
      </c>
      <c r="M1158" s="6" t="n">
        <v>46719</v>
      </c>
      <c r="N1158" t="n">
        <v>1135</v>
      </c>
      <c r="O1158" s="6" t="n">
        <v>46719</v>
      </c>
      <c r="S1158" t="inlineStr">
        <is>
          <t>n.a.</t>
        </is>
      </c>
      <c r="T1158" s="6" t="n"/>
      <c r="U1158" s="6" t="n"/>
      <c r="V1158" t="n">
        <v>0</v>
      </c>
      <c r="W1158" t="n">
        <v>3</v>
      </c>
      <c r="X1158" s="6" t="n"/>
      <c r="Z1158" s="6" t="n">
        <v>46627</v>
      </c>
      <c r="AA1158" t="inlineStr">
        <is>
          <t>n.a.</t>
        </is>
      </c>
      <c r="AB1158" s="6" t="n">
        <v>46719</v>
      </c>
      <c r="AC1158" t="inlineStr"/>
      <c r="AD1158" s="6" t="n">
        <v>46566</v>
      </c>
    </row>
    <row r="1159">
      <c r="A1159" t="inlineStr">
        <is>
          <t>V100066</t>
        </is>
      </c>
      <c r="B1159" t="inlineStr">
        <is>
          <t>2024-0009</t>
        </is>
      </c>
      <c r="C1159" t="n">
        <v>43</v>
      </c>
      <c r="D1159" t="inlineStr">
        <is>
          <t>37 80 4564 175-0</t>
        </is>
      </c>
      <c r="E1159" t="inlineStr">
        <is>
          <t>Grenland Rail AS</t>
        </is>
      </c>
      <c r="F1159" t="inlineStr">
        <is>
          <t>HKL</t>
        </is>
      </c>
      <c r="G1159" t="inlineStr">
        <is>
          <t>60' CW</t>
        </is>
      </c>
      <c r="H1159" t="n">
        <v>0</v>
      </c>
      <c r="I1159" s="6" t="n">
        <v>0</v>
      </c>
      <c r="J1159" s="6" t="n">
        <v>0</v>
      </c>
      <c r="K1159" t="inlineStr">
        <is>
          <t>run_initial</t>
        </is>
      </c>
      <c r="L1159" s="6" t="n">
        <v>45625</v>
      </c>
      <c r="M1159" s="6" t="n">
        <v>46719</v>
      </c>
      <c r="N1159" t="n">
        <v>1135</v>
      </c>
      <c r="O1159" s="6" t="n">
        <v>46719</v>
      </c>
      <c r="S1159" t="inlineStr">
        <is>
          <t>n.a.</t>
        </is>
      </c>
      <c r="T1159" s="6" t="n"/>
      <c r="U1159" s="6" t="n"/>
      <c r="V1159" t="n">
        <v>0</v>
      </c>
      <c r="W1159" t="n">
        <v>3</v>
      </c>
      <c r="X1159" s="6" t="n"/>
      <c r="Z1159" s="6" t="n">
        <v>46627</v>
      </c>
      <c r="AA1159" t="inlineStr">
        <is>
          <t>n.a.</t>
        </is>
      </c>
      <c r="AB1159" s="6" t="n">
        <v>46719</v>
      </c>
      <c r="AC1159" t="inlineStr"/>
      <c r="AD1159" s="6" t="n">
        <v>46566</v>
      </c>
    </row>
    <row r="1160">
      <c r="A1160" t="inlineStr">
        <is>
          <t>V100066</t>
        </is>
      </c>
      <c r="B1160" t="inlineStr">
        <is>
          <t>2024-0009</t>
        </is>
      </c>
      <c r="C1160" t="n">
        <v>44</v>
      </c>
      <c r="D1160" t="inlineStr">
        <is>
          <t>37 80 4564 215-4</t>
        </is>
      </c>
      <c r="E1160" t="inlineStr">
        <is>
          <t>Grenland Rail AS</t>
        </is>
      </c>
      <c r="F1160" t="inlineStr">
        <is>
          <t>HKL</t>
        </is>
      </c>
      <c r="G1160" t="inlineStr">
        <is>
          <t>60' CW</t>
        </is>
      </c>
      <c r="H1160" t="n">
        <v>0</v>
      </c>
      <c r="I1160" s="6" t="n">
        <v>0</v>
      </c>
      <c r="J1160" s="6" t="n">
        <v>0</v>
      </c>
      <c r="K1160" t="inlineStr">
        <is>
          <t>run_initial</t>
        </is>
      </c>
      <c r="L1160" s="6" t="n">
        <v>45625</v>
      </c>
      <c r="M1160" s="6" t="n">
        <v>46719</v>
      </c>
      <c r="N1160" t="n">
        <v>1135</v>
      </c>
      <c r="O1160" s="6" t="n">
        <v>46719</v>
      </c>
      <c r="S1160" t="inlineStr">
        <is>
          <t>n.a.</t>
        </is>
      </c>
      <c r="T1160" s="6" t="n"/>
      <c r="U1160" s="6" t="n"/>
      <c r="V1160" t="n">
        <v>0</v>
      </c>
      <c r="W1160" t="n">
        <v>3</v>
      </c>
      <c r="X1160" s="6" t="n"/>
      <c r="Z1160" s="6" t="n">
        <v>46627</v>
      </c>
      <c r="AA1160" t="inlineStr">
        <is>
          <t>n.a.</t>
        </is>
      </c>
      <c r="AB1160" s="6" t="n">
        <v>46719</v>
      </c>
      <c r="AC1160" t="inlineStr"/>
      <c r="AD1160" s="6" t="n">
        <v>46566</v>
      </c>
    </row>
    <row r="1161">
      <c r="A1161" t="inlineStr">
        <is>
          <t>V100066</t>
        </is>
      </c>
      <c r="B1161" t="inlineStr">
        <is>
          <t>2024-0009</t>
        </is>
      </c>
      <c r="C1161" t="n">
        <v>45</v>
      </c>
      <c r="D1161" t="inlineStr">
        <is>
          <t>37 80 4564 253-5</t>
        </is>
      </c>
      <c r="E1161" t="inlineStr">
        <is>
          <t>Grenland Rail AS</t>
        </is>
      </c>
      <c r="F1161" t="inlineStr">
        <is>
          <t>HKL</t>
        </is>
      </c>
      <c r="G1161" t="inlineStr">
        <is>
          <t>60' CW</t>
        </is>
      </c>
      <c r="H1161" t="n">
        <v>0</v>
      </c>
      <c r="I1161" s="6" t="n">
        <v>0</v>
      </c>
      <c r="J1161" s="6" t="n">
        <v>0</v>
      </c>
      <c r="K1161" t="inlineStr">
        <is>
          <t>run_initial</t>
        </is>
      </c>
      <c r="L1161" s="6" t="n">
        <v>45625</v>
      </c>
      <c r="M1161" s="6" t="n">
        <v>46719</v>
      </c>
      <c r="N1161" t="n">
        <v>1135</v>
      </c>
      <c r="O1161" s="6" t="n">
        <v>46719</v>
      </c>
      <c r="S1161" t="inlineStr">
        <is>
          <t>n.a.</t>
        </is>
      </c>
      <c r="T1161" s="6" t="n"/>
      <c r="U1161" s="6" t="n"/>
      <c r="V1161" t="n">
        <v>0</v>
      </c>
      <c r="W1161" t="n">
        <v>3</v>
      </c>
      <c r="X1161" s="6" t="n"/>
      <c r="Z1161" s="6" t="n">
        <v>46627</v>
      </c>
      <c r="AA1161" t="inlineStr">
        <is>
          <t>n.a.</t>
        </is>
      </c>
      <c r="AB1161" s="6" t="n">
        <v>46719</v>
      </c>
      <c r="AC1161" t="inlineStr"/>
      <c r="AD1161" s="6" t="n">
        <v>46566</v>
      </c>
    </row>
    <row r="1162">
      <c r="A1162" t="inlineStr">
        <is>
          <t>V100066</t>
        </is>
      </c>
      <c r="B1162" t="inlineStr">
        <is>
          <t>2024-0009</t>
        </is>
      </c>
      <c r="C1162" t="n">
        <v>46</v>
      </c>
      <c r="D1162" t="inlineStr">
        <is>
          <t>37 80 4564 271-7</t>
        </is>
      </c>
      <c r="E1162" t="inlineStr">
        <is>
          <t>Grenland Rail AS</t>
        </is>
      </c>
      <c r="F1162" t="inlineStr">
        <is>
          <t>HKL</t>
        </is>
      </c>
      <c r="G1162" t="inlineStr">
        <is>
          <t>60' CW</t>
        </is>
      </c>
      <c r="H1162" t="n">
        <v>0</v>
      </c>
      <c r="I1162" s="6" t="n">
        <v>0</v>
      </c>
      <c r="J1162" s="6" t="n">
        <v>0</v>
      </c>
      <c r="K1162" t="inlineStr">
        <is>
          <t>run_initial</t>
        </is>
      </c>
      <c r="L1162" s="6" t="n">
        <v>45625</v>
      </c>
      <c r="M1162" s="6" t="n">
        <v>46719</v>
      </c>
      <c r="N1162" t="n">
        <v>1135</v>
      </c>
      <c r="O1162" s="6" t="n">
        <v>46719</v>
      </c>
      <c r="S1162" t="inlineStr">
        <is>
          <t>n.a.</t>
        </is>
      </c>
      <c r="T1162" s="6" t="n"/>
      <c r="U1162" s="6" t="n"/>
      <c r="V1162" t="n">
        <v>0</v>
      </c>
      <c r="W1162" t="n">
        <v>3</v>
      </c>
      <c r="X1162" s="6" t="n"/>
      <c r="Z1162" s="6" t="n">
        <v>46627</v>
      </c>
      <c r="AA1162" t="inlineStr">
        <is>
          <t>n.a.</t>
        </is>
      </c>
      <c r="AB1162" s="6" t="n">
        <v>46719</v>
      </c>
      <c r="AC1162" t="inlineStr"/>
      <c r="AD1162" s="6" t="n">
        <v>46566</v>
      </c>
    </row>
    <row r="1163">
      <c r="A1163" t="inlineStr">
        <is>
          <t>V100066</t>
        </is>
      </c>
      <c r="B1163" t="inlineStr">
        <is>
          <t>2024-0009</t>
        </is>
      </c>
      <c r="C1163" t="n">
        <v>47</v>
      </c>
      <c r="D1163" t="inlineStr">
        <is>
          <t>37 80 4564 282-4</t>
        </is>
      </c>
      <c r="E1163" t="inlineStr">
        <is>
          <t>Grenland Rail AS</t>
        </is>
      </c>
      <c r="F1163" t="inlineStr">
        <is>
          <t>HKL</t>
        </is>
      </c>
      <c r="G1163" t="inlineStr">
        <is>
          <t>60' CW</t>
        </is>
      </c>
      <c r="H1163" t="n">
        <v>0</v>
      </c>
      <c r="I1163" s="6" t="n">
        <v>0</v>
      </c>
      <c r="J1163" s="6" t="n">
        <v>0</v>
      </c>
      <c r="K1163" t="inlineStr">
        <is>
          <t>run_initial</t>
        </is>
      </c>
      <c r="L1163" s="6" t="n">
        <v>45625</v>
      </c>
      <c r="M1163" s="6" t="n">
        <v>46719</v>
      </c>
      <c r="N1163" t="n">
        <v>1135</v>
      </c>
      <c r="O1163" s="6" t="n">
        <v>46719</v>
      </c>
      <c r="S1163" t="inlineStr">
        <is>
          <t>n.a.</t>
        </is>
      </c>
      <c r="T1163" s="6" t="n"/>
      <c r="U1163" s="6" t="n"/>
      <c r="V1163" t="n">
        <v>0</v>
      </c>
      <c r="W1163" t="n">
        <v>3</v>
      </c>
      <c r="X1163" s="6" t="n"/>
      <c r="Z1163" s="6" t="n">
        <v>46627</v>
      </c>
      <c r="AA1163" t="inlineStr">
        <is>
          <t>n.a.</t>
        </is>
      </c>
      <c r="AB1163" s="6" t="n">
        <v>46719</v>
      </c>
      <c r="AC1163" t="inlineStr"/>
      <c r="AD1163" s="6" t="n">
        <v>46566</v>
      </c>
    </row>
    <row r="1164">
      <c r="A1164" t="inlineStr">
        <is>
          <t>V100066</t>
        </is>
      </c>
      <c r="B1164" t="inlineStr">
        <is>
          <t>2024-0009</t>
        </is>
      </c>
      <c r="C1164" t="n">
        <v>48</v>
      </c>
      <c r="D1164" t="inlineStr">
        <is>
          <t>37 80 4564 289-9</t>
        </is>
      </c>
      <c r="E1164" t="inlineStr">
        <is>
          <t>Grenland Rail AS</t>
        </is>
      </c>
      <c r="F1164" t="inlineStr">
        <is>
          <t>HKL</t>
        </is>
      </c>
      <c r="G1164" t="inlineStr">
        <is>
          <t>60' CW</t>
        </is>
      </c>
      <c r="H1164" t="n">
        <v>0</v>
      </c>
      <c r="I1164" s="6" t="n">
        <v>0</v>
      </c>
      <c r="J1164" s="6" t="n">
        <v>0</v>
      </c>
      <c r="K1164" t="inlineStr">
        <is>
          <t>run_initial</t>
        </is>
      </c>
      <c r="L1164" s="6" t="n">
        <v>45625</v>
      </c>
      <c r="M1164" s="6" t="n">
        <v>46719</v>
      </c>
      <c r="N1164" t="n">
        <v>1135</v>
      </c>
      <c r="O1164" s="6" t="n">
        <v>46719</v>
      </c>
      <c r="S1164" t="inlineStr">
        <is>
          <t>n.a.</t>
        </is>
      </c>
      <c r="T1164" s="6" t="n"/>
      <c r="U1164" s="6" t="n"/>
      <c r="V1164" t="n">
        <v>0</v>
      </c>
      <c r="W1164" t="n">
        <v>3</v>
      </c>
      <c r="X1164" s="6" t="n"/>
      <c r="Z1164" s="6" t="n">
        <v>46627</v>
      </c>
      <c r="AA1164" t="inlineStr">
        <is>
          <t>n.a.</t>
        </is>
      </c>
      <c r="AB1164" s="6" t="n">
        <v>46719</v>
      </c>
      <c r="AC1164" t="inlineStr"/>
      <c r="AD1164" s="6" t="n">
        <v>46566</v>
      </c>
    </row>
    <row r="1165">
      <c r="A1165" t="inlineStr">
        <is>
          <t>V100066</t>
        </is>
      </c>
      <c r="B1165" t="inlineStr">
        <is>
          <t>2024-0009</t>
        </is>
      </c>
      <c r="C1165" t="n">
        <v>49</v>
      </c>
      <c r="D1165" t="inlineStr">
        <is>
          <t>37 80 4564 399-6</t>
        </is>
      </c>
      <c r="E1165" t="inlineStr">
        <is>
          <t>Grenland Rail AS</t>
        </is>
      </c>
      <c r="F1165" t="inlineStr">
        <is>
          <t>HKL</t>
        </is>
      </c>
      <c r="G1165" t="inlineStr">
        <is>
          <t>60' CW</t>
        </is>
      </c>
      <c r="H1165" t="n">
        <v>0</v>
      </c>
      <c r="I1165" s="6" t="n">
        <v>0</v>
      </c>
      <c r="J1165" s="6" t="n">
        <v>0</v>
      </c>
      <c r="K1165" t="inlineStr">
        <is>
          <t>run_initial</t>
        </is>
      </c>
      <c r="L1165" s="6" t="n">
        <v>45625</v>
      </c>
      <c r="M1165" s="6" t="n">
        <v>46719</v>
      </c>
      <c r="N1165" t="n">
        <v>1135</v>
      </c>
      <c r="O1165" s="6" t="n">
        <v>46719</v>
      </c>
      <c r="S1165" t="inlineStr">
        <is>
          <t>n.a.</t>
        </is>
      </c>
      <c r="T1165" s="6" t="n"/>
      <c r="U1165" s="6" t="n"/>
      <c r="V1165" t="n">
        <v>0</v>
      </c>
      <c r="W1165" t="n">
        <v>3</v>
      </c>
      <c r="X1165" s="6" t="n"/>
      <c r="Z1165" s="6" t="n">
        <v>46627</v>
      </c>
      <c r="AA1165" t="inlineStr">
        <is>
          <t>n.a.</t>
        </is>
      </c>
      <c r="AB1165" s="6" t="n">
        <v>46719</v>
      </c>
      <c r="AC1165" t="inlineStr"/>
      <c r="AD1165" s="6" t="n">
        <v>46566</v>
      </c>
    </row>
    <row r="1166">
      <c r="A1166" t="inlineStr">
        <is>
          <t>V100066</t>
        </is>
      </c>
      <c r="B1166" t="inlineStr">
        <is>
          <t>2024-0009</t>
        </is>
      </c>
      <c r="C1166" t="n">
        <v>50</v>
      </c>
      <c r="D1166" t="inlineStr">
        <is>
          <t>37 80 4564 400-2</t>
        </is>
      </c>
      <c r="E1166" t="inlineStr">
        <is>
          <t>Grenland Rail AS</t>
        </is>
      </c>
      <c r="F1166" t="inlineStr">
        <is>
          <t>HKL</t>
        </is>
      </c>
      <c r="G1166" t="inlineStr">
        <is>
          <t>60' CW</t>
        </is>
      </c>
      <c r="H1166" t="n">
        <v>0</v>
      </c>
      <c r="I1166" s="6" t="n">
        <v>0</v>
      </c>
      <c r="J1166" s="6" t="n">
        <v>0</v>
      </c>
      <c r="K1166" t="inlineStr">
        <is>
          <t>run_initial</t>
        </is>
      </c>
      <c r="L1166" s="6" t="n">
        <v>45625</v>
      </c>
      <c r="M1166" s="6" t="n">
        <v>46719</v>
      </c>
      <c r="N1166" t="n">
        <v>1135</v>
      </c>
      <c r="O1166" s="6" t="n">
        <v>46719</v>
      </c>
      <c r="S1166" t="inlineStr">
        <is>
          <t>n.a.</t>
        </is>
      </c>
      <c r="T1166" s="6" t="n"/>
      <c r="U1166" s="6" t="n"/>
      <c r="V1166" t="n">
        <v>0</v>
      </c>
      <c r="W1166" t="n">
        <v>3</v>
      </c>
      <c r="X1166" s="6" t="n"/>
      <c r="Z1166" s="6" t="n">
        <v>46627</v>
      </c>
      <c r="AA1166" t="inlineStr">
        <is>
          <t>n.a.</t>
        </is>
      </c>
      <c r="AB1166" s="6" t="n">
        <v>46719</v>
      </c>
      <c r="AC1166" t="inlineStr"/>
      <c r="AD1166" s="6" t="n">
        <v>46566</v>
      </c>
    </row>
    <row r="1167">
      <c r="A1167" t="inlineStr">
        <is>
          <t>V100066</t>
        </is>
      </c>
      <c r="B1167" t="inlineStr">
        <is>
          <t>2024-0009</t>
        </is>
      </c>
      <c r="C1167" t="n">
        <v>51</v>
      </c>
      <c r="D1167" t="inlineStr">
        <is>
          <t>37 80 4564 401-0</t>
        </is>
      </c>
      <c r="E1167" t="inlineStr">
        <is>
          <t>Grenland Rail AS</t>
        </is>
      </c>
      <c r="F1167" t="inlineStr">
        <is>
          <t>HKL</t>
        </is>
      </c>
      <c r="G1167" t="inlineStr">
        <is>
          <t>60' CW</t>
        </is>
      </c>
      <c r="H1167" t="n">
        <v>0</v>
      </c>
      <c r="I1167" s="6" t="n">
        <v>0</v>
      </c>
      <c r="J1167" s="6" t="n">
        <v>0</v>
      </c>
      <c r="K1167" t="inlineStr">
        <is>
          <t>run_initial</t>
        </is>
      </c>
      <c r="L1167" s="6" t="n">
        <v>45625</v>
      </c>
      <c r="M1167" s="6" t="n">
        <v>46719</v>
      </c>
      <c r="N1167" t="n">
        <v>1135</v>
      </c>
      <c r="O1167" s="6" t="n">
        <v>46719</v>
      </c>
      <c r="S1167" t="inlineStr">
        <is>
          <t>n.a.</t>
        </is>
      </c>
      <c r="T1167" s="6" t="n"/>
      <c r="U1167" s="6" t="n"/>
      <c r="V1167" t="n">
        <v>0</v>
      </c>
      <c r="W1167" t="n">
        <v>3</v>
      </c>
      <c r="X1167" s="6" t="n"/>
      <c r="Z1167" s="6" t="n">
        <v>46627</v>
      </c>
      <c r="AA1167" t="inlineStr">
        <is>
          <t>n.a.</t>
        </is>
      </c>
      <c r="AB1167" s="6" t="n">
        <v>46719</v>
      </c>
      <c r="AC1167" t="inlineStr"/>
      <c r="AD1167" s="6" t="n">
        <v>46566</v>
      </c>
    </row>
    <row r="1168">
      <c r="A1168" t="inlineStr">
        <is>
          <t>V100066</t>
        </is>
      </c>
      <c r="B1168" t="inlineStr">
        <is>
          <t>2024-0009</t>
        </is>
      </c>
      <c r="C1168" t="n">
        <v>52</v>
      </c>
      <c r="D1168" t="inlineStr">
        <is>
          <t>37 80 4564 402-8</t>
        </is>
      </c>
      <c r="E1168" t="inlineStr">
        <is>
          <t>Grenland Rail AS</t>
        </is>
      </c>
      <c r="F1168" t="inlineStr">
        <is>
          <t>HKL</t>
        </is>
      </c>
      <c r="G1168" t="inlineStr">
        <is>
          <t>60' CW</t>
        </is>
      </c>
      <c r="H1168" t="n">
        <v>0</v>
      </c>
      <c r="I1168" s="6" t="n">
        <v>0</v>
      </c>
      <c r="J1168" s="6" t="n">
        <v>0</v>
      </c>
      <c r="K1168" t="inlineStr">
        <is>
          <t>run_initial</t>
        </is>
      </c>
      <c r="L1168" s="6" t="n">
        <v>45625</v>
      </c>
      <c r="M1168" s="6" t="n">
        <v>46719</v>
      </c>
      <c r="N1168" t="n">
        <v>1135</v>
      </c>
      <c r="O1168" s="6" t="n">
        <v>46719</v>
      </c>
      <c r="S1168" t="inlineStr">
        <is>
          <t>n.a.</t>
        </is>
      </c>
      <c r="T1168" s="6" t="n"/>
      <c r="U1168" s="6" t="n"/>
      <c r="V1168" t="n">
        <v>0</v>
      </c>
      <c r="W1168" t="n">
        <v>3</v>
      </c>
      <c r="X1168" s="6" t="n"/>
      <c r="Z1168" s="6" t="n">
        <v>46627</v>
      </c>
      <c r="AA1168" t="inlineStr">
        <is>
          <t>n.a.</t>
        </is>
      </c>
      <c r="AB1168" s="6" t="n">
        <v>46719</v>
      </c>
      <c r="AC1168" t="inlineStr"/>
      <c r="AD1168" s="6" t="n">
        <v>46566</v>
      </c>
    </row>
    <row r="1169">
      <c r="A1169" t="inlineStr">
        <is>
          <t>V100066</t>
        </is>
      </c>
      <c r="B1169" t="inlineStr">
        <is>
          <t>2024-0009</t>
        </is>
      </c>
      <c r="C1169" t="n">
        <v>53</v>
      </c>
      <c r="D1169" t="inlineStr">
        <is>
          <t>37 80 4564 403-6</t>
        </is>
      </c>
      <c r="E1169" t="inlineStr">
        <is>
          <t>Grenland Rail AS</t>
        </is>
      </c>
      <c r="F1169" t="inlineStr">
        <is>
          <t>HKL</t>
        </is>
      </c>
      <c r="G1169" t="inlineStr">
        <is>
          <t>60' CW</t>
        </is>
      </c>
      <c r="H1169" t="n">
        <v>0</v>
      </c>
      <c r="I1169" s="6" t="n">
        <v>0</v>
      </c>
      <c r="J1169" s="6" t="n">
        <v>0</v>
      </c>
      <c r="K1169" t="inlineStr">
        <is>
          <t>run_initial</t>
        </is>
      </c>
      <c r="L1169" s="6" t="n">
        <v>45625</v>
      </c>
      <c r="M1169" s="6" t="n">
        <v>46719</v>
      </c>
      <c r="N1169" t="n">
        <v>1135</v>
      </c>
      <c r="O1169" s="6" t="n">
        <v>46719</v>
      </c>
      <c r="S1169" t="inlineStr">
        <is>
          <t>n.a.</t>
        </is>
      </c>
      <c r="T1169" s="6" t="n"/>
      <c r="U1169" s="6" t="n"/>
      <c r="V1169" t="n">
        <v>0</v>
      </c>
      <c r="W1169" t="n">
        <v>3</v>
      </c>
      <c r="X1169" s="6" t="n"/>
      <c r="Z1169" s="6" t="n">
        <v>46627</v>
      </c>
      <c r="AA1169" t="inlineStr">
        <is>
          <t>n.a.</t>
        </is>
      </c>
      <c r="AB1169" s="6" t="n">
        <v>46719</v>
      </c>
      <c r="AC1169" t="inlineStr"/>
      <c r="AD1169" s="6" t="n">
        <v>46566</v>
      </c>
    </row>
    <row r="1170">
      <c r="A1170" t="inlineStr">
        <is>
          <t>V100066</t>
        </is>
      </c>
      <c r="B1170" t="inlineStr">
        <is>
          <t>2024-0009</t>
        </is>
      </c>
      <c r="C1170" t="n">
        <v>54</v>
      </c>
      <c r="D1170" t="inlineStr">
        <is>
          <t>33 80 4552 612-0</t>
        </is>
      </c>
      <c r="E1170" t="inlineStr">
        <is>
          <t>Grenland Rail AS</t>
        </is>
      </c>
      <c r="F1170" t="inlineStr">
        <is>
          <t>HKL</t>
        </is>
      </c>
      <c r="G1170" t="inlineStr">
        <is>
          <t>60' CW</t>
        </is>
      </c>
      <c r="H1170" t="n">
        <v>0</v>
      </c>
      <c r="I1170" s="6" t="n">
        <v>0</v>
      </c>
      <c r="J1170" s="6" t="n">
        <v>0</v>
      </c>
      <c r="K1170" t="inlineStr">
        <is>
          <t>run_initial</t>
        </is>
      </c>
      <c r="L1170" s="6" t="n">
        <v>45625</v>
      </c>
      <c r="M1170" s="6" t="n">
        <v>46719</v>
      </c>
      <c r="N1170" t="n">
        <v>1135</v>
      </c>
      <c r="O1170" s="6" t="n">
        <v>46719</v>
      </c>
      <c r="S1170" t="inlineStr">
        <is>
          <t>n.a.</t>
        </is>
      </c>
      <c r="T1170" s="6" t="n"/>
      <c r="U1170" s="6" t="n"/>
      <c r="V1170" t="n">
        <v>0</v>
      </c>
      <c r="W1170" t="n">
        <v>3</v>
      </c>
      <c r="X1170" s="6" t="n"/>
      <c r="Z1170" s="6" t="n">
        <v>46627</v>
      </c>
      <c r="AA1170" t="inlineStr">
        <is>
          <t>n.a.</t>
        </is>
      </c>
      <c r="AB1170" s="6" t="n">
        <v>46719</v>
      </c>
      <c r="AC1170" t="inlineStr"/>
      <c r="AD1170" s="6" t="n">
        <v>46566</v>
      </c>
    </row>
    <row r="1171">
      <c r="A1171" t="inlineStr">
        <is>
          <t>V100066</t>
        </is>
      </c>
      <c r="B1171" t="inlineStr">
        <is>
          <t>2024-0009</t>
        </is>
      </c>
      <c r="C1171" t="n">
        <v>55</v>
      </c>
      <c r="D1171" t="inlineStr">
        <is>
          <t>37 80 4564 404-4</t>
        </is>
      </c>
      <c r="E1171" t="inlineStr">
        <is>
          <t>Grenland Rail AS</t>
        </is>
      </c>
      <c r="F1171" t="inlineStr">
        <is>
          <t>HKL</t>
        </is>
      </c>
      <c r="G1171" t="inlineStr">
        <is>
          <t>60' CW</t>
        </is>
      </c>
      <c r="H1171" t="n">
        <v>0</v>
      </c>
      <c r="I1171" s="6" t="n">
        <v>0</v>
      </c>
      <c r="J1171" s="6" t="n">
        <v>0</v>
      </c>
      <c r="K1171" t="inlineStr">
        <is>
          <t>run_initial</t>
        </is>
      </c>
      <c r="L1171" s="6" t="n">
        <v>45625</v>
      </c>
      <c r="M1171" s="6" t="n">
        <v>46719</v>
      </c>
      <c r="N1171" t="n">
        <v>1135</v>
      </c>
      <c r="O1171" s="6" t="n">
        <v>46719</v>
      </c>
      <c r="S1171" t="inlineStr">
        <is>
          <t>n.a.</t>
        </is>
      </c>
      <c r="T1171" s="6" t="n"/>
      <c r="U1171" s="6" t="n"/>
      <c r="V1171" t="n">
        <v>0</v>
      </c>
      <c r="W1171" t="n">
        <v>3</v>
      </c>
      <c r="X1171" s="6" t="n"/>
      <c r="Z1171" s="6" t="n">
        <v>46627</v>
      </c>
      <c r="AA1171" t="inlineStr">
        <is>
          <t>n.a.</t>
        </is>
      </c>
      <c r="AB1171" s="6" t="n">
        <v>46719</v>
      </c>
      <c r="AC1171" t="inlineStr"/>
      <c r="AD1171" s="6" t="n">
        <v>46566</v>
      </c>
    </row>
    <row r="1172">
      <c r="A1172" t="inlineStr">
        <is>
          <t>V100066</t>
        </is>
      </c>
      <c r="B1172" t="inlineStr">
        <is>
          <t>2024-0009</t>
        </is>
      </c>
      <c r="C1172" t="n">
        <v>56</v>
      </c>
      <c r="D1172" t="inlineStr">
        <is>
          <t>37 80 4564 405-1</t>
        </is>
      </c>
      <c r="E1172" t="inlineStr">
        <is>
          <t>Grenland Rail AS</t>
        </is>
      </c>
      <c r="F1172" t="inlineStr">
        <is>
          <t>HKL</t>
        </is>
      </c>
      <c r="G1172" t="inlineStr">
        <is>
          <t>60' CW</t>
        </is>
      </c>
      <c r="H1172" t="n">
        <v>0</v>
      </c>
      <c r="I1172" s="6" t="n">
        <v>0</v>
      </c>
      <c r="J1172" s="6" t="n">
        <v>0</v>
      </c>
      <c r="K1172" t="inlineStr">
        <is>
          <t>run_initial</t>
        </is>
      </c>
      <c r="L1172" s="6" t="n">
        <v>45625</v>
      </c>
      <c r="M1172" s="6" t="n">
        <v>46719</v>
      </c>
      <c r="N1172" t="n">
        <v>1135</v>
      </c>
      <c r="O1172" s="6" t="n">
        <v>46719</v>
      </c>
      <c r="S1172" t="inlineStr">
        <is>
          <t>n.a.</t>
        </is>
      </c>
      <c r="T1172" s="6" t="n"/>
      <c r="U1172" s="6" t="n"/>
      <c r="V1172" t="n">
        <v>0</v>
      </c>
      <c r="W1172" t="n">
        <v>3</v>
      </c>
      <c r="X1172" s="6" t="n"/>
      <c r="Z1172" s="6" t="n">
        <v>46627</v>
      </c>
      <c r="AA1172" t="inlineStr">
        <is>
          <t>n.a.</t>
        </is>
      </c>
      <c r="AB1172" s="6" t="n">
        <v>46719</v>
      </c>
      <c r="AC1172" t="inlineStr"/>
      <c r="AD1172" s="6" t="n">
        <v>46566</v>
      </c>
    </row>
    <row r="1173">
      <c r="A1173" t="inlineStr">
        <is>
          <t>V100066</t>
        </is>
      </c>
      <c r="B1173" t="inlineStr">
        <is>
          <t>2024-0009</t>
        </is>
      </c>
      <c r="C1173" t="n">
        <v>57</v>
      </c>
      <c r="D1173" t="inlineStr">
        <is>
          <t>37 80 4564 406-9</t>
        </is>
      </c>
      <c r="E1173" t="inlineStr">
        <is>
          <t>Grenland Rail AS</t>
        </is>
      </c>
      <c r="F1173" t="inlineStr">
        <is>
          <t>HKL</t>
        </is>
      </c>
      <c r="G1173" t="inlineStr">
        <is>
          <t>60' CW</t>
        </is>
      </c>
      <c r="H1173" t="n">
        <v>0</v>
      </c>
      <c r="I1173" s="6" t="n">
        <v>0</v>
      </c>
      <c r="J1173" s="6" t="n">
        <v>0</v>
      </c>
      <c r="K1173" t="inlineStr">
        <is>
          <t>run_initial</t>
        </is>
      </c>
      <c r="L1173" s="6" t="n">
        <v>45625</v>
      </c>
      <c r="M1173" s="6" t="n">
        <v>46719</v>
      </c>
      <c r="N1173" t="n">
        <v>1135</v>
      </c>
      <c r="O1173" s="6" t="n">
        <v>46719</v>
      </c>
      <c r="S1173" t="inlineStr">
        <is>
          <t>n.a.</t>
        </is>
      </c>
      <c r="T1173" s="6" t="n"/>
      <c r="U1173" s="6" t="n"/>
      <c r="V1173" t="n">
        <v>0</v>
      </c>
      <c r="W1173" t="n">
        <v>3</v>
      </c>
      <c r="X1173" s="6" t="n"/>
      <c r="Z1173" s="6" t="n">
        <v>46627</v>
      </c>
      <c r="AA1173" t="inlineStr">
        <is>
          <t>n.a.</t>
        </is>
      </c>
      <c r="AB1173" s="6" t="n">
        <v>46719</v>
      </c>
      <c r="AC1173" t="inlineStr"/>
      <c r="AD1173" s="6" t="n">
        <v>46566</v>
      </c>
    </row>
    <row r="1174">
      <c r="A1174" t="inlineStr">
        <is>
          <t>V100066</t>
        </is>
      </c>
      <c r="B1174" t="inlineStr">
        <is>
          <t>2024-0009</t>
        </is>
      </c>
      <c r="C1174" t="n">
        <v>58</v>
      </c>
      <c r="D1174" t="inlineStr">
        <is>
          <t>37 80 4564 407-7</t>
        </is>
      </c>
      <c r="E1174" t="inlineStr">
        <is>
          <t>Grenland Rail AS</t>
        </is>
      </c>
      <c r="F1174" t="inlineStr">
        <is>
          <t>HKL</t>
        </is>
      </c>
      <c r="G1174" t="inlineStr">
        <is>
          <t>60' CW</t>
        </is>
      </c>
      <c r="H1174" t="n">
        <v>0</v>
      </c>
      <c r="I1174" s="6" t="n">
        <v>0</v>
      </c>
      <c r="J1174" s="6" t="n">
        <v>0</v>
      </c>
      <c r="K1174" t="inlineStr">
        <is>
          <t>run_initial</t>
        </is>
      </c>
      <c r="L1174" s="6" t="n">
        <v>45625</v>
      </c>
      <c r="M1174" s="6" t="n">
        <v>46719</v>
      </c>
      <c r="N1174" t="n">
        <v>1135</v>
      </c>
      <c r="O1174" s="6" t="n">
        <v>46719</v>
      </c>
      <c r="S1174" t="inlineStr">
        <is>
          <t>n.a.</t>
        </is>
      </c>
      <c r="T1174" s="6" t="n"/>
      <c r="U1174" s="6" t="n"/>
      <c r="V1174" t="n">
        <v>0</v>
      </c>
      <c r="W1174" t="n">
        <v>3</v>
      </c>
      <c r="X1174" s="6" t="n"/>
      <c r="Z1174" s="6" t="n">
        <v>46627</v>
      </c>
      <c r="AA1174" t="inlineStr">
        <is>
          <t>n.a.</t>
        </is>
      </c>
      <c r="AB1174" s="6" t="n">
        <v>46719</v>
      </c>
      <c r="AC1174" t="inlineStr"/>
      <c r="AD1174" s="6" t="n">
        <v>46566</v>
      </c>
    </row>
    <row r="1175">
      <c r="A1175" t="inlineStr">
        <is>
          <t>V100066</t>
        </is>
      </c>
      <c r="B1175" t="inlineStr">
        <is>
          <t>2024-0009</t>
        </is>
      </c>
      <c r="C1175" t="n">
        <v>59</v>
      </c>
      <c r="D1175" t="inlineStr">
        <is>
          <t>37 80 4564 408-5</t>
        </is>
      </c>
      <c r="E1175" t="inlineStr">
        <is>
          <t>Grenland Rail AS</t>
        </is>
      </c>
      <c r="F1175" t="inlineStr">
        <is>
          <t>HKL</t>
        </is>
      </c>
      <c r="G1175" t="inlineStr">
        <is>
          <t>60' CW</t>
        </is>
      </c>
      <c r="H1175" t="n">
        <v>0</v>
      </c>
      <c r="I1175" s="6" t="n">
        <v>0</v>
      </c>
      <c r="J1175" s="6" t="n">
        <v>0</v>
      </c>
      <c r="K1175" t="inlineStr">
        <is>
          <t>run_initial</t>
        </is>
      </c>
      <c r="L1175" s="6" t="n">
        <v>45625</v>
      </c>
      <c r="M1175" s="6" t="n">
        <v>46719</v>
      </c>
      <c r="N1175" t="n">
        <v>1135</v>
      </c>
      <c r="O1175" s="6" t="n">
        <v>46719</v>
      </c>
      <c r="S1175" t="inlineStr">
        <is>
          <t>n.a.</t>
        </is>
      </c>
      <c r="T1175" s="6" t="n"/>
      <c r="U1175" s="6" t="n"/>
      <c r="V1175" t="n">
        <v>0</v>
      </c>
      <c r="W1175" t="n">
        <v>3</v>
      </c>
      <c r="X1175" s="6" t="n"/>
      <c r="Z1175" s="6" t="n">
        <v>46627</v>
      </c>
      <c r="AA1175" t="inlineStr">
        <is>
          <t>n.a.</t>
        </is>
      </c>
      <c r="AB1175" s="6" t="n">
        <v>46719</v>
      </c>
      <c r="AC1175" t="inlineStr"/>
      <c r="AD1175" s="6" t="n">
        <v>46566</v>
      </c>
    </row>
    <row r="1176">
      <c r="A1176" t="inlineStr">
        <is>
          <t>V100066</t>
        </is>
      </c>
      <c r="B1176" t="inlineStr">
        <is>
          <t>2024-0009</t>
        </is>
      </c>
      <c r="C1176" t="n">
        <v>60</v>
      </c>
      <c r="D1176" t="inlineStr">
        <is>
          <t>37 80 4564 409-3</t>
        </is>
      </c>
      <c r="E1176" t="inlineStr">
        <is>
          <t>Grenland Rail AS</t>
        </is>
      </c>
      <c r="F1176" t="inlineStr">
        <is>
          <t>HKL</t>
        </is>
      </c>
      <c r="G1176" t="inlineStr">
        <is>
          <t>60' CW</t>
        </is>
      </c>
      <c r="H1176" t="n">
        <v>0</v>
      </c>
      <c r="I1176" s="6" t="n">
        <v>0</v>
      </c>
      <c r="J1176" s="6" t="n">
        <v>0</v>
      </c>
      <c r="K1176" t="inlineStr">
        <is>
          <t>run_initial</t>
        </is>
      </c>
      <c r="L1176" s="6" t="n">
        <v>45625</v>
      </c>
      <c r="M1176" s="6" t="n">
        <v>46719</v>
      </c>
      <c r="N1176" t="n">
        <v>1135</v>
      </c>
      <c r="O1176" s="6" t="n">
        <v>46719</v>
      </c>
      <c r="S1176" t="inlineStr">
        <is>
          <t>n.a.</t>
        </is>
      </c>
      <c r="T1176" s="6" t="n"/>
      <c r="U1176" s="6" t="n"/>
      <c r="V1176" t="n">
        <v>0</v>
      </c>
      <c r="W1176" t="n">
        <v>3</v>
      </c>
      <c r="X1176" s="6" t="n"/>
      <c r="Z1176" s="6" t="n">
        <v>46627</v>
      </c>
      <c r="AA1176" t="inlineStr">
        <is>
          <t>n.a.</t>
        </is>
      </c>
      <c r="AB1176" s="6" t="n">
        <v>46719</v>
      </c>
      <c r="AC1176" t="inlineStr"/>
      <c r="AD1176" s="6" t="n">
        <v>46566</v>
      </c>
    </row>
    <row r="1177">
      <c r="A1177" t="inlineStr">
        <is>
          <t>V100066</t>
        </is>
      </c>
      <c r="B1177" t="inlineStr">
        <is>
          <t>2024-0009</t>
        </is>
      </c>
      <c r="C1177" t="n">
        <v>61</v>
      </c>
      <c r="D1177" t="inlineStr">
        <is>
          <t>37 80 4564 410-1</t>
        </is>
      </c>
      <c r="E1177" t="inlineStr">
        <is>
          <t>Grenland Rail AS</t>
        </is>
      </c>
      <c r="F1177" t="inlineStr">
        <is>
          <t>HKL</t>
        </is>
      </c>
      <c r="G1177" t="inlineStr">
        <is>
          <t>60' CW</t>
        </is>
      </c>
      <c r="H1177" t="n">
        <v>0</v>
      </c>
      <c r="I1177" s="6" t="n">
        <v>0</v>
      </c>
      <c r="J1177" s="6" t="n">
        <v>0</v>
      </c>
      <c r="K1177" t="inlineStr">
        <is>
          <t>run_initial</t>
        </is>
      </c>
      <c r="L1177" s="6" t="n">
        <v>45625</v>
      </c>
      <c r="M1177" s="6" t="n">
        <v>46719</v>
      </c>
      <c r="N1177" t="n">
        <v>1135</v>
      </c>
      <c r="O1177" s="6" t="n">
        <v>46719</v>
      </c>
      <c r="S1177" t="inlineStr">
        <is>
          <t>n.a.</t>
        </is>
      </c>
      <c r="T1177" s="6" t="n"/>
      <c r="U1177" s="6" t="n"/>
      <c r="V1177" t="n">
        <v>0</v>
      </c>
      <c r="W1177" t="n">
        <v>3</v>
      </c>
      <c r="X1177" s="6" t="n"/>
      <c r="Z1177" s="6" t="n">
        <v>46627</v>
      </c>
      <c r="AA1177" t="inlineStr">
        <is>
          <t>n.a.</t>
        </is>
      </c>
      <c r="AB1177" s="6" t="n">
        <v>46719</v>
      </c>
      <c r="AC1177" t="inlineStr"/>
      <c r="AD1177" s="6" t="n">
        <v>46566</v>
      </c>
    </row>
    <row r="1178">
      <c r="A1178" t="inlineStr">
        <is>
          <t>V100066</t>
        </is>
      </c>
      <c r="B1178" t="inlineStr">
        <is>
          <t>2024-0009</t>
        </is>
      </c>
      <c r="C1178" t="n">
        <v>62</v>
      </c>
      <c r="D1178" t="inlineStr">
        <is>
          <t>37 80 4564 796-3</t>
        </is>
      </c>
      <c r="E1178" t="inlineStr">
        <is>
          <t>Grenland Rail AS</t>
        </is>
      </c>
      <c r="F1178" t="inlineStr">
        <is>
          <t>HKL</t>
        </is>
      </c>
      <c r="G1178" t="inlineStr">
        <is>
          <t>60' CW</t>
        </is>
      </c>
      <c r="H1178" t="n">
        <v>0</v>
      </c>
      <c r="I1178" s="6" t="n">
        <v>0</v>
      </c>
      <c r="J1178" s="6" t="n">
        <v>0</v>
      </c>
      <c r="K1178" t="inlineStr">
        <is>
          <t>run_initial</t>
        </is>
      </c>
      <c r="L1178" s="6" t="n">
        <v>45625</v>
      </c>
      <c r="M1178" s="6" t="n">
        <v>46719</v>
      </c>
      <c r="N1178" t="n">
        <v>1135</v>
      </c>
      <c r="O1178" s="6" t="n">
        <v>46719</v>
      </c>
      <c r="S1178" t="inlineStr">
        <is>
          <t>n.a.</t>
        </is>
      </c>
      <c r="T1178" s="6" t="n"/>
      <c r="U1178" s="6" t="n"/>
      <c r="V1178" t="n">
        <v>0</v>
      </c>
      <c r="W1178" t="n">
        <v>3</v>
      </c>
      <c r="X1178" s="6" t="n"/>
      <c r="Z1178" s="6" t="n">
        <v>46627</v>
      </c>
      <c r="AA1178" t="inlineStr">
        <is>
          <t>n.a.</t>
        </is>
      </c>
      <c r="AB1178" s="6" t="n">
        <v>46719</v>
      </c>
      <c r="AC1178" t="inlineStr"/>
      <c r="AD1178" s="6" t="n">
        <v>46566</v>
      </c>
    </row>
    <row r="1179">
      <c r="A1179" t="inlineStr">
        <is>
          <t>V100066</t>
        </is>
      </c>
      <c r="B1179" t="inlineStr">
        <is>
          <t>2024-0009</t>
        </is>
      </c>
      <c r="C1179" t="n">
        <v>63</v>
      </c>
      <c r="D1179" t="inlineStr">
        <is>
          <t>37 80 4564 797-1</t>
        </is>
      </c>
      <c r="E1179" t="inlineStr">
        <is>
          <t>Grenland Rail AS</t>
        </is>
      </c>
      <c r="F1179" t="inlineStr">
        <is>
          <t>HKL</t>
        </is>
      </c>
      <c r="G1179" t="inlineStr">
        <is>
          <t>60' CW</t>
        </is>
      </c>
      <c r="H1179" t="n">
        <v>0</v>
      </c>
      <c r="I1179" s="6" t="n">
        <v>0</v>
      </c>
      <c r="J1179" s="6" t="n">
        <v>0</v>
      </c>
      <c r="K1179" t="inlineStr">
        <is>
          <t>run_initial</t>
        </is>
      </c>
      <c r="L1179" s="6" t="n">
        <v>45625</v>
      </c>
      <c r="M1179" s="6" t="n">
        <v>46719</v>
      </c>
      <c r="N1179" t="n">
        <v>1135</v>
      </c>
      <c r="O1179" s="6" t="n">
        <v>46719</v>
      </c>
      <c r="S1179" t="inlineStr">
        <is>
          <t>n.a.</t>
        </is>
      </c>
      <c r="T1179" s="6" t="n"/>
      <c r="U1179" s="6" t="n"/>
      <c r="V1179" t="n">
        <v>0</v>
      </c>
      <c r="W1179" t="n">
        <v>3</v>
      </c>
      <c r="X1179" s="6" t="n"/>
      <c r="Z1179" s="6" t="n">
        <v>46627</v>
      </c>
      <c r="AA1179" t="inlineStr">
        <is>
          <t>n.a.</t>
        </is>
      </c>
      <c r="AB1179" s="6" t="n">
        <v>46719</v>
      </c>
      <c r="AC1179" t="inlineStr"/>
      <c r="AD1179" s="6" t="n">
        <v>46566</v>
      </c>
    </row>
    <row r="1180">
      <c r="A1180" t="inlineStr">
        <is>
          <t>V100066</t>
        </is>
      </c>
      <c r="B1180" t="inlineStr">
        <is>
          <t>2024-0009</t>
        </is>
      </c>
      <c r="C1180" t="n">
        <v>64</v>
      </c>
      <c r="D1180" t="inlineStr">
        <is>
          <t>37 80 4564 798-9</t>
        </is>
      </c>
      <c r="E1180" t="inlineStr">
        <is>
          <t>Grenland Rail AS</t>
        </is>
      </c>
      <c r="F1180" t="inlineStr">
        <is>
          <t>HKL</t>
        </is>
      </c>
      <c r="G1180" t="inlineStr">
        <is>
          <t>60' CW</t>
        </is>
      </c>
      <c r="H1180" t="n">
        <v>0</v>
      </c>
      <c r="I1180" s="6" t="n">
        <v>0</v>
      </c>
      <c r="J1180" s="6" t="n">
        <v>0</v>
      </c>
      <c r="K1180" t="inlineStr">
        <is>
          <t>run_initial</t>
        </is>
      </c>
      <c r="L1180" s="6" t="n">
        <v>45625</v>
      </c>
      <c r="M1180" s="6" t="n">
        <v>46719</v>
      </c>
      <c r="N1180" t="n">
        <v>1135</v>
      </c>
      <c r="O1180" s="6" t="n">
        <v>46719</v>
      </c>
      <c r="S1180" t="inlineStr">
        <is>
          <t>n.a.</t>
        </is>
      </c>
      <c r="T1180" s="6" t="n"/>
      <c r="U1180" s="6" t="n"/>
      <c r="V1180" t="n">
        <v>0</v>
      </c>
      <c r="W1180" t="n">
        <v>3</v>
      </c>
      <c r="X1180" s="6" t="n"/>
      <c r="Z1180" s="6" t="n">
        <v>46627</v>
      </c>
      <c r="AA1180" t="inlineStr">
        <is>
          <t>n.a.</t>
        </is>
      </c>
      <c r="AB1180" s="6" t="n">
        <v>46719</v>
      </c>
      <c r="AC1180" t="inlineStr"/>
      <c r="AD1180" s="6" t="n">
        <v>46566</v>
      </c>
    </row>
    <row r="1181">
      <c r="A1181" t="inlineStr">
        <is>
          <t>V100066</t>
        </is>
      </c>
      <c r="B1181" t="inlineStr">
        <is>
          <t>2024-0009</t>
        </is>
      </c>
      <c r="C1181" t="n">
        <v>65</v>
      </c>
      <c r="D1181" t="inlineStr">
        <is>
          <t>37 80 4564 799-7</t>
        </is>
      </c>
      <c r="E1181" t="inlineStr">
        <is>
          <t>Grenland Rail AS</t>
        </is>
      </c>
      <c r="F1181" t="inlineStr">
        <is>
          <t>HKL</t>
        </is>
      </c>
      <c r="G1181" t="inlineStr">
        <is>
          <t>60' CW</t>
        </is>
      </c>
      <c r="H1181" t="n">
        <v>0</v>
      </c>
      <c r="I1181" s="6" t="n">
        <v>0</v>
      </c>
      <c r="J1181" s="6" t="n">
        <v>0</v>
      </c>
      <c r="K1181" t="inlineStr">
        <is>
          <t>run_initial</t>
        </is>
      </c>
      <c r="L1181" s="6" t="n">
        <v>45625</v>
      </c>
      <c r="M1181" s="6" t="n">
        <v>46719</v>
      </c>
      <c r="N1181" t="n">
        <v>1135</v>
      </c>
      <c r="O1181" s="6" t="n">
        <v>46719</v>
      </c>
      <c r="S1181" t="inlineStr">
        <is>
          <t>n.a.</t>
        </is>
      </c>
      <c r="T1181" s="6" t="n"/>
      <c r="U1181" s="6" t="n"/>
      <c r="V1181" t="n">
        <v>0</v>
      </c>
      <c r="W1181" t="n">
        <v>3</v>
      </c>
      <c r="X1181" s="6" t="n"/>
      <c r="Z1181" s="6" t="n">
        <v>46627</v>
      </c>
      <c r="AA1181" t="inlineStr">
        <is>
          <t>n.a.</t>
        </is>
      </c>
      <c r="AB1181" s="6" t="n">
        <v>46719</v>
      </c>
      <c r="AC1181" t="inlineStr"/>
      <c r="AD1181" s="6" t="n">
        <v>46566</v>
      </c>
    </row>
    <row r="1182">
      <c r="A1182" t="inlineStr">
        <is>
          <t>V100066</t>
        </is>
      </c>
      <c r="B1182" t="inlineStr">
        <is>
          <t>2024-0009</t>
        </is>
      </c>
      <c r="C1182" t="n">
        <v>66</v>
      </c>
      <c r="D1182" t="inlineStr">
        <is>
          <t>37 80 4564 800-3</t>
        </is>
      </c>
      <c r="E1182" t="inlineStr">
        <is>
          <t>Grenland Rail AS</t>
        </is>
      </c>
      <c r="F1182" t="inlineStr">
        <is>
          <t>HKL</t>
        </is>
      </c>
      <c r="G1182" t="inlineStr">
        <is>
          <t>60' CW</t>
        </is>
      </c>
      <c r="H1182" t="n">
        <v>0</v>
      </c>
      <c r="I1182" s="6" t="n">
        <v>0</v>
      </c>
      <c r="J1182" s="6" t="n">
        <v>0</v>
      </c>
      <c r="K1182" t="inlineStr">
        <is>
          <t>run_initial</t>
        </is>
      </c>
      <c r="L1182" s="6" t="n">
        <v>45625</v>
      </c>
      <c r="M1182" s="6" t="n">
        <v>46719</v>
      </c>
      <c r="N1182" t="n">
        <v>1135</v>
      </c>
      <c r="O1182" s="6" t="n">
        <v>46719</v>
      </c>
      <c r="S1182" t="inlineStr">
        <is>
          <t>n.a.</t>
        </is>
      </c>
      <c r="T1182" s="6" t="n"/>
      <c r="U1182" s="6" t="n"/>
      <c r="V1182" t="n">
        <v>0</v>
      </c>
      <c r="W1182" t="n">
        <v>3</v>
      </c>
      <c r="X1182" s="6" t="n"/>
      <c r="Z1182" s="6" t="n">
        <v>46627</v>
      </c>
      <c r="AA1182" t="inlineStr">
        <is>
          <t>n.a.</t>
        </is>
      </c>
      <c r="AB1182" s="6" t="n">
        <v>46719</v>
      </c>
      <c r="AC1182" t="inlineStr"/>
      <c r="AD1182" s="6" t="n">
        <v>46566</v>
      </c>
    </row>
    <row r="1183">
      <c r="A1183" t="inlineStr">
        <is>
          <t>V100066</t>
        </is>
      </c>
      <c r="B1183" t="inlineStr">
        <is>
          <t>2024-0009</t>
        </is>
      </c>
      <c r="C1183" t="n">
        <v>67</v>
      </c>
      <c r="D1183" t="inlineStr">
        <is>
          <t>37 80 4564 801-1</t>
        </is>
      </c>
      <c r="E1183" t="inlineStr">
        <is>
          <t>Grenland Rail AS</t>
        </is>
      </c>
      <c r="F1183" t="inlineStr">
        <is>
          <t>HKL</t>
        </is>
      </c>
      <c r="G1183" t="inlineStr">
        <is>
          <t>60' CW</t>
        </is>
      </c>
      <c r="H1183" t="n">
        <v>0</v>
      </c>
      <c r="I1183" s="6" t="n">
        <v>0</v>
      </c>
      <c r="J1183" s="6" t="n">
        <v>0</v>
      </c>
      <c r="K1183" t="inlineStr">
        <is>
          <t>run_initial</t>
        </is>
      </c>
      <c r="L1183" s="6" t="n">
        <v>45625</v>
      </c>
      <c r="M1183" s="6" t="n">
        <v>46719</v>
      </c>
      <c r="N1183" t="n">
        <v>1135</v>
      </c>
      <c r="O1183" s="6" t="n">
        <v>46719</v>
      </c>
      <c r="S1183" t="inlineStr">
        <is>
          <t>n.a.</t>
        </is>
      </c>
      <c r="T1183" s="6" t="n"/>
      <c r="U1183" s="6" t="n"/>
      <c r="V1183" t="n">
        <v>0</v>
      </c>
      <c r="W1183" t="n">
        <v>3</v>
      </c>
      <c r="X1183" s="6" t="n"/>
      <c r="Z1183" s="6" t="n">
        <v>46627</v>
      </c>
      <c r="AA1183" t="inlineStr">
        <is>
          <t>n.a.</t>
        </is>
      </c>
      <c r="AB1183" s="6" t="n">
        <v>46719</v>
      </c>
      <c r="AC1183" t="inlineStr"/>
      <c r="AD1183" s="6" t="n">
        <v>46566</v>
      </c>
    </row>
    <row r="1184">
      <c r="A1184" t="inlineStr">
        <is>
          <t>V100066</t>
        </is>
      </c>
      <c r="B1184" t="inlineStr">
        <is>
          <t>2024-0009</t>
        </is>
      </c>
      <c r="C1184" t="n">
        <v>68</v>
      </c>
      <c r="D1184" t="inlineStr">
        <is>
          <t>37 80 4564 802-9</t>
        </is>
      </c>
      <c r="E1184" t="inlineStr">
        <is>
          <t>Grenland Rail AS</t>
        </is>
      </c>
      <c r="F1184" t="inlineStr">
        <is>
          <t>HKL</t>
        </is>
      </c>
      <c r="G1184" t="inlineStr">
        <is>
          <t>60' CW</t>
        </is>
      </c>
      <c r="H1184" t="n">
        <v>0</v>
      </c>
      <c r="I1184" s="6" t="n">
        <v>0</v>
      </c>
      <c r="J1184" s="6" t="n">
        <v>0</v>
      </c>
      <c r="K1184" t="inlineStr">
        <is>
          <t>run_initial</t>
        </is>
      </c>
      <c r="L1184" s="6" t="n">
        <v>45625</v>
      </c>
      <c r="M1184" s="6" t="n">
        <v>46719</v>
      </c>
      <c r="N1184" t="n">
        <v>1135</v>
      </c>
      <c r="O1184" s="6" t="n">
        <v>46719</v>
      </c>
      <c r="S1184" t="inlineStr">
        <is>
          <t>n.a.</t>
        </is>
      </c>
      <c r="T1184" s="6" t="n"/>
      <c r="U1184" s="6" t="n"/>
      <c r="V1184" t="n">
        <v>0</v>
      </c>
      <c r="W1184" t="n">
        <v>3</v>
      </c>
      <c r="X1184" s="6" t="n"/>
      <c r="Z1184" s="6" t="n">
        <v>46627</v>
      </c>
      <c r="AA1184" t="inlineStr">
        <is>
          <t>n.a.</t>
        </is>
      </c>
      <c r="AB1184" s="6" t="n">
        <v>46719</v>
      </c>
      <c r="AC1184" t="inlineStr"/>
      <c r="AD1184" s="6" t="n">
        <v>46566</v>
      </c>
    </row>
    <row r="1185">
      <c r="A1185" t="inlineStr">
        <is>
          <t>V100066</t>
        </is>
      </c>
      <c r="B1185" t="inlineStr">
        <is>
          <t>2024-0009</t>
        </is>
      </c>
      <c r="C1185" t="n">
        <v>69</v>
      </c>
      <c r="D1185" t="inlineStr">
        <is>
          <t>37 80 4564 803-7</t>
        </is>
      </c>
      <c r="E1185" t="inlineStr">
        <is>
          <t>Grenland Rail AS</t>
        </is>
      </c>
      <c r="F1185" t="inlineStr">
        <is>
          <t>HKL</t>
        </is>
      </c>
      <c r="G1185" t="inlineStr">
        <is>
          <t>60' CW</t>
        </is>
      </c>
      <c r="H1185" t="n">
        <v>0</v>
      </c>
      <c r="I1185" s="6" t="n">
        <v>0</v>
      </c>
      <c r="J1185" s="6" t="n">
        <v>0</v>
      </c>
      <c r="K1185" t="inlineStr">
        <is>
          <t>run_initial</t>
        </is>
      </c>
      <c r="L1185" s="6" t="n">
        <v>45625</v>
      </c>
      <c r="M1185" s="6" t="n">
        <v>46719</v>
      </c>
      <c r="N1185" t="n">
        <v>1135</v>
      </c>
      <c r="O1185" s="6" t="n">
        <v>46719</v>
      </c>
      <c r="S1185" t="inlineStr">
        <is>
          <t>n.a.</t>
        </is>
      </c>
      <c r="T1185" s="6" t="n"/>
      <c r="U1185" s="6" t="n"/>
      <c r="V1185" t="n">
        <v>0</v>
      </c>
      <c r="W1185" t="n">
        <v>3</v>
      </c>
      <c r="X1185" s="6" t="n"/>
      <c r="Z1185" s="6" t="n">
        <v>46627</v>
      </c>
      <c r="AA1185" t="inlineStr">
        <is>
          <t>n.a.</t>
        </is>
      </c>
      <c r="AB1185" s="6" t="n">
        <v>46719</v>
      </c>
      <c r="AC1185" t="inlineStr"/>
      <c r="AD1185" s="6" t="n">
        <v>46566</v>
      </c>
    </row>
    <row r="1186">
      <c r="A1186" t="inlineStr">
        <is>
          <t>V100066</t>
        </is>
      </c>
      <c r="B1186" t="inlineStr">
        <is>
          <t>2024-0009</t>
        </is>
      </c>
      <c r="C1186" t="n">
        <v>70</v>
      </c>
      <c r="D1186" t="inlineStr">
        <is>
          <t>37 80 4564 804-5</t>
        </is>
      </c>
      <c r="E1186" t="inlineStr">
        <is>
          <t>Grenland Rail AS</t>
        </is>
      </c>
      <c r="F1186" t="inlineStr">
        <is>
          <t>HKL</t>
        </is>
      </c>
      <c r="G1186" t="inlineStr">
        <is>
          <t>60' CW</t>
        </is>
      </c>
      <c r="H1186" t="n">
        <v>0</v>
      </c>
      <c r="I1186" s="6" t="n">
        <v>0</v>
      </c>
      <c r="J1186" s="6" t="n">
        <v>0</v>
      </c>
      <c r="K1186" t="inlineStr">
        <is>
          <t>run_initial</t>
        </is>
      </c>
      <c r="L1186" s="6" t="n">
        <v>45625</v>
      </c>
      <c r="M1186" s="6" t="n">
        <v>46719</v>
      </c>
      <c r="N1186" t="n">
        <v>1135</v>
      </c>
      <c r="O1186" s="6" t="n">
        <v>46719</v>
      </c>
      <c r="S1186" t="inlineStr">
        <is>
          <t>n.a.</t>
        </is>
      </c>
      <c r="T1186" s="6" t="n"/>
      <c r="U1186" s="6" t="n"/>
      <c r="V1186" t="n">
        <v>0</v>
      </c>
      <c r="W1186" t="n">
        <v>3</v>
      </c>
      <c r="X1186" s="6" t="n"/>
      <c r="Z1186" s="6" t="n">
        <v>46627</v>
      </c>
      <c r="AA1186" t="inlineStr">
        <is>
          <t>n.a.</t>
        </is>
      </c>
      <c r="AB1186" s="6" t="n">
        <v>46719</v>
      </c>
      <c r="AC1186" t="inlineStr"/>
      <c r="AD1186" s="6" t="n">
        <v>46566</v>
      </c>
    </row>
    <row r="1187">
      <c r="A1187" t="inlineStr">
        <is>
          <t>V100066</t>
        </is>
      </c>
      <c r="B1187" t="inlineStr">
        <is>
          <t>2024-0009</t>
        </is>
      </c>
      <c r="C1187" t="n">
        <v>71</v>
      </c>
      <c r="D1187" t="inlineStr">
        <is>
          <t>37 80 4564 805-2</t>
        </is>
      </c>
      <c r="E1187" t="inlineStr">
        <is>
          <t>Grenland Rail AS</t>
        </is>
      </c>
      <c r="F1187" t="inlineStr">
        <is>
          <t>HKL</t>
        </is>
      </c>
      <c r="G1187" t="inlineStr">
        <is>
          <t>60' CW</t>
        </is>
      </c>
      <c r="H1187" t="n">
        <v>0</v>
      </c>
      <c r="I1187" s="6" t="n">
        <v>0</v>
      </c>
      <c r="J1187" s="6" t="n">
        <v>0</v>
      </c>
      <c r="K1187" t="inlineStr">
        <is>
          <t>run_initial</t>
        </is>
      </c>
      <c r="L1187" s="6" t="n">
        <v>45625</v>
      </c>
      <c r="M1187" s="6" t="n">
        <v>46719</v>
      </c>
      <c r="N1187" t="n">
        <v>1135</v>
      </c>
      <c r="O1187" s="6" t="n">
        <v>46719</v>
      </c>
      <c r="S1187" t="inlineStr">
        <is>
          <t>n.a.</t>
        </is>
      </c>
      <c r="T1187" s="6" t="n"/>
      <c r="U1187" s="6" t="n"/>
      <c r="V1187" t="n">
        <v>0</v>
      </c>
      <c r="W1187" t="n">
        <v>3</v>
      </c>
      <c r="X1187" s="6" t="n"/>
      <c r="Z1187" s="6" t="n">
        <v>46627</v>
      </c>
      <c r="AA1187" t="inlineStr">
        <is>
          <t>n.a.</t>
        </is>
      </c>
      <c r="AB1187" s="6" t="n">
        <v>46719</v>
      </c>
      <c r="AC1187" t="inlineStr"/>
      <c r="AD1187" s="6" t="n">
        <v>46566</v>
      </c>
    </row>
    <row r="1188">
      <c r="A1188" t="inlineStr">
        <is>
          <t>V300068</t>
        </is>
      </c>
      <c r="B1188" t="inlineStr">
        <is>
          <t>2025-0013</t>
        </is>
      </c>
      <c r="C1188" t="n">
        <v>1</v>
      </c>
      <c r="D1188" t="inlineStr">
        <is>
          <t>37 80 4956 259-8</t>
        </is>
      </c>
      <c r="E1188" t="inlineStr">
        <is>
          <t>G.T.S.General Transport Services SpA</t>
        </is>
      </c>
      <c r="F1188" t="inlineStr">
        <is>
          <t>BRI</t>
        </is>
      </c>
      <c r="G1188" t="inlineStr">
        <is>
          <t>DPW</t>
        </is>
      </c>
      <c r="H1188" t="n">
        <v>0</v>
      </c>
      <c r="I1188" s="6" t="n">
        <v>0</v>
      </c>
      <c r="J1188" s="6" t="n">
        <v>0</v>
      </c>
      <c r="K1188" t="inlineStr">
        <is>
          <t>run_initial</t>
        </is>
      </c>
      <c r="L1188" s="6" t="n">
        <v>45962</v>
      </c>
      <c r="M1188" s="6" t="n">
        <v>46691</v>
      </c>
      <c r="N1188" t="n">
        <v>729</v>
      </c>
      <c r="O1188" s="6" t="n">
        <v>46691</v>
      </c>
      <c r="S1188" t="inlineStr">
        <is>
          <t>n.a.</t>
        </is>
      </c>
      <c r="T1188" s="6" t="n"/>
      <c r="U1188" s="6" t="n"/>
      <c r="V1188" t="n">
        <v>0</v>
      </c>
      <c r="W1188" t="n">
        <v>3</v>
      </c>
      <c r="X1188" s="6" t="n"/>
      <c r="Z1188" s="6" t="n">
        <v>46599</v>
      </c>
      <c r="AA1188" t="inlineStr">
        <is>
          <t>n.a.</t>
        </is>
      </c>
      <c r="AB1188" s="6" t="n">
        <v>46691</v>
      </c>
      <c r="AC1188" t="inlineStr"/>
      <c r="AD1188" s="6" t="n">
        <v>46538</v>
      </c>
    </row>
    <row r="1189">
      <c r="A1189" t="inlineStr">
        <is>
          <t>V300068</t>
        </is>
      </c>
      <c r="B1189" t="inlineStr">
        <is>
          <t>2025-0013</t>
        </is>
      </c>
      <c r="C1189" t="n">
        <v>2</v>
      </c>
      <c r="D1189" t="inlineStr">
        <is>
          <t>37 80 4956 265-5</t>
        </is>
      </c>
      <c r="E1189" t="inlineStr">
        <is>
          <t>G.T.S.General Transport Services SpA</t>
        </is>
      </c>
      <c r="F1189" t="inlineStr">
        <is>
          <t>BRI</t>
        </is>
      </c>
      <c r="G1189" t="inlineStr">
        <is>
          <t>DPW</t>
        </is>
      </c>
      <c r="H1189" t="n">
        <v>0</v>
      </c>
      <c r="I1189" s="6" t="n">
        <v>0</v>
      </c>
      <c r="J1189" s="6" t="n">
        <v>0</v>
      </c>
      <c r="K1189" t="inlineStr">
        <is>
          <t>run_initial</t>
        </is>
      </c>
      <c r="L1189" s="6" t="n">
        <v>45962</v>
      </c>
      <c r="M1189" s="6" t="n">
        <v>46691</v>
      </c>
      <c r="N1189" t="n">
        <v>729</v>
      </c>
      <c r="O1189" s="6" t="n">
        <v>46691</v>
      </c>
      <c r="S1189" t="inlineStr">
        <is>
          <t>n.a.</t>
        </is>
      </c>
      <c r="T1189" s="6" t="n"/>
      <c r="U1189" s="6" t="n"/>
      <c r="V1189" t="n">
        <v>0</v>
      </c>
      <c r="W1189" t="n">
        <v>3</v>
      </c>
      <c r="X1189" s="6" t="n"/>
      <c r="Z1189" s="6" t="n">
        <v>46599</v>
      </c>
      <c r="AA1189" t="inlineStr">
        <is>
          <t>n.a.</t>
        </is>
      </c>
      <c r="AB1189" s="6" t="n">
        <v>46691</v>
      </c>
      <c r="AC1189" t="inlineStr"/>
      <c r="AD1189" s="6" t="n">
        <v>46538</v>
      </c>
    </row>
    <row r="1190">
      <c r="A1190" t="inlineStr">
        <is>
          <t>V300068</t>
        </is>
      </c>
      <c r="B1190" t="inlineStr">
        <is>
          <t>2025-0013</t>
        </is>
      </c>
      <c r="C1190" t="n">
        <v>3</v>
      </c>
      <c r="D1190" t="inlineStr">
        <is>
          <t>37 80 4956 264-8</t>
        </is>
      </c>
      <c r="E1190" t="inlineStr">
        <is>
          <t>G.T.S.General Transport Services SpA</t>
        </is>
      </c>
      <c r="F1190" t="inlineStr">
        <is>
          <t>BRI</t>
        </is>
      </c>
      <c r="G1190" t="inlineStr">
        <is>
          <t>DPW</t>
        </is>
      </c>
      <c r="H1190" t="n">
        <v>0</v>
      </c>
      <c r="I1190" s="6" t="n">
        <v>0</v>
      </c>
      <c r="J1190" s="6" t="n">
        <v>0</v>
      </c>
      <c r="K1190" t="inlineStr">
        <is>
          <t>run_initial</t>
        </is>
      </c>
      <c r="L1190" s="6" t="n">
        <v>45962</v>
      </c>
      <c r="M1190" s="6" t="n">
        <v>46691</v>
      </c>
      <c r="N1190" t="n">
        <v>729</v>
      </c>
      <c r="O1190" s="6" t="n">
        <v>46691</v>
      </c>
      <c r="S1190" t="inlineStr">
        <is>
          <t>n.a.</t>
        </is>
      </c>
      <c r="T1190" s="6" t="n"/>
      <c r="U1190" s="6" t="n"/>
      <c r="V1190" t="n">
        <v>0</v>
      </c>
      <c r="W1190" t="n">
        <v>3</v>
      </c>
      <c r="X1190" s="6" t="n"/>
      <c r="Z1190" s="6" t="n">
        <v>46599</v>
      </c>
      <c r="AA1190" t="inlineStr">
        <is>
          <t>n.a.</t>
        </is>
      </c>
      <c r="AB1190" s="6" t="n">
        <v>46691</v>
      </c>
      <c r="AC1190" t="inlineStr"/>
      <c r="AD1190" s="6" t="n">
        <v>46538</v>
      </c>
    </row>
    <row r="1191">
      <c r="A1191" t="inlineStr">
        <is>
          <t>V300068</t>
        </is>
      </c>
      <c r="B1191" t="inlineStr">
        <is>
          <t>2025-0013</t>
        </is>
      </c>
      <c r="C1191" t="n">
        <v>4</v>
      </c>
      <c r="D1191" t="inlineStr">
        <is>
          <t>37 80 4956 278-8</t>
        </is>
      </c>
      <c r="E1191" t="inlineStr">
        <is>
          <t>G.T.S.General Transport Services SpA</t>
        </is>
      </c>
      <c r="F1191" t="inlineStr">
        <is>
          <t>BRI</t>
        </is>
      </c>
      <c r="G1191" t="inlineStr">
        <is>
          <t>DPW</t>
        </is>
      </c>
      <c r="H1191" t="n">
        <v>0</v>
      </c>
      <c r="I1191" s="6" t="n">
        <v>0</v>
      </c>
      <c r="J1191" s="6" t="n">
        <v>0</v>
      </c>
      <c r="K1191" t="inlineStr">
        <is>
          <t>run_initial</t>
        </is>
      </c>
      <c r="L1191" s="6" t="n">
        <v>45962</v>
      </c>
      <c r="M1191" s="6" t="n">
        <v>46691</v>
      </c>
      <c r="N1191" t="n">
        <v>729</v>
      </c>
      <c r="O1191" s="6" t="n">
        <v>46691</v>
      </c>
      <c r="S1191" t="inlineStr">
        <is>
          <t>n.a.</t>
        </is>
      </c>
      <c r="T1191" s="6" t="n"/>
      <c r="U1191" s="6" t="n"/>
      <c r="V1191" t="n">
        <v>0</v>
      </c>
      <c r="W1191" t="n">
        <v>3</v>
      </c>
      <c r="X1191" s="6" t="n"/>
      <c r="Z1191" s="6" t="n">
        <v>46599</v>
      </c>
      <c r="AA1191" t="inlineStr">
        <is>
          <t>n.a.</t>
        </is>
      </c>
      <c r="AB1191" s="6" t="n">
        <v>46691</v>
      </c>
      <c r="AC1191" t="inlineStr"/>
      <c r="AD1191" s="6" t="n">
        <v>46538</v>
      </c>
    </row>
    <row r="1192">
      <c r="A1192" t="inlineStr">
        <is>
          <t>V300068</t>
        </is>
      </c>
      <c r="B1192" t="inlineStr">
        <is>
          <t>2025-0013</t>
        </is>
      </c>
      <c r="C1192" t="n">
        <v>5</v>
      </c>
      <c r="D1192" t="inlineStr">
        <is>
          <t>37 80 4992 297-4</t>
        </is>
      </c>
      <c r="E1192" t="inlineStr">
        <is>
          <t>G.T.S.General Transport Services SpA</t>
        </is>
      </c>
      <c r="F1192" t="inlineStr">
        <is>
          <t>BRI</t>
        </is>
      </c>
      <c r="G1192" t="inlineStr">
        <is>
          <t>DPW</t>
        </is>
      </c>
      <c r="H1192" t="n">
        <v>0</v>
      </c>
      <c r="I1192" s="6" t="n">
        <v>0</v>
      </c>
      <c r="J1192" s="6" t="n">
        <v>0</v>
      </c>
      <c r="K1192" t="inlineStr">
        <is>
          <t>run_initial</t>
        </is>
      </c>
      <c r="L1192" s="6" t="n">
        <v>45962</v>
      </c>
      <c r="M1192" s="6" t="n">
        <v>46691</v>
      </c>
      <c r="N1192" t="n">
        <v>729</v>
      </c>
      <c r="O1192" s="6" t="n">
        <v>46691</v>
      </c>
      <c r="S1192" t="inlineStr">
        <is>
          <t>n.a.</t>
        </is>
      </c>
      <c r="T1192" s="6" t="n"/>
      <c r="U1192" s="6" t="n"/>
      <c r="V1192" t="n">
        <v>0</v>
      </c>
      <c r="W1192" t="n">
        <v>3</v>
      </c>
      <c r="X1192" s="6" t="n"/>
      <c r="Z1192" s="6" t="n">
        <v>46599</v>
      </c>
      <c r="AA1192" t="inlineStr">
        <is>
          <t>n.a.</t>
        </is>
      </c>
      <c r="AB1192" s="6" t="n">
        <v>46691</v>
      </c>
      <c r="AC1192" t="inlineStr"/>
      <c r="AD1192" s="6" t="n">
        <v>46538</v>
      </c>
    </row>
    <row r="1193">
      <c r="A1193" t="inlineStr">
        <is>
          <t>V300068</t>
        </is>
      </c>
      <c r="B1193" t="inlineStr">
        <is>
          <t>2025-0013</t>
        </is>
      </c>
      <c r="C1193" t="n">
        <v>6</v>
      </c>
      <c r="D1193" t="inlineStr">
        <is>
          <t>37 80 4992 300-6</t>
        </is>
      </c>
      <c r="E1193" t="inlineStr">
        <is>
          <t>G.T.S.General Transport Services SpA</t>
        </is>
      </c>
      <c r="F1193" t="inlineStr">
        <is>
          <t>BRI</t>
        </is>
      </c>
      <c r="G1193" t="inlineStr">
        <is>
          <t>DPW</t>
        </is>
      </c>
      <c r="H1193" t="n">
        <v>0</v>
      </c>
      <c r="I1193" s="6" t="n">
        <v>0</v>
      </c>
      <c r="J1193" s="6" t="n">
        <v>0</v>
      </c>
      <c r="K1193" t="inlineStr">
        <is>
          <t>run_initial</t>
        </is>
      </c>
      <c r="L1193" s="6" t="n">
        <v>45962</v>
      </c>
      <c r="M1193" s="6" t="n">
        <v>46691</v>
      </c>
      <c r="N1193" t="n">
        <v>729</v>
      </c>
      <c r="O1193" s="6" t="n">
        <v>46691</v>
      </c>
      <c r="S1193" t="inlineStr">
        <is>
          <t>n.a.</t>
        </is>
      </c>
      <c r="T1193" s="6" t="n"/>
      <c r="U1193" s="6" t="n"/>
      <c r="V1193" t="n">
        <v>0</v>
      </c>
      <c r="W1193" t="n">
        <v>3</v>
      </c>
      <c r="X1193" s="6" t="n"/>
      <c r="Z1193" s="6" t="n">
        <v>46599</v>
      </c>
      <c r="AA1193" t="inlineStr">
        <is>
          <t>n.a.</t>
        </is>
      </c>
      <c r="AB1193" s="6" t="n">
        <v>46691</v>
      </c>
      <c r="AC1193" t="inlineStr"/>
      <c r="AD1193" s="6" t="n">
        <v>46538</v>
      </c>
    </row>
    <row r="1194">
      <c r="A1194" t="inlineStr">
        <is>
          <t>V300068</t>
        </is>
      </c>
      <c r="B1194" t="inlineStr">
        <is>
          <t>2025-0013</t>
        </is>
      </c>
      <c r="C1194" t="n">
        <v>7</v>
      </c>
      <c r="D1194" t="inlineStr">
        <is>
          <t>37 80 4992 301-4</t>
        </is>
      </c>
      <c r="E1194" t="inlineStr">
        <is>
          <t>G.T.S.General Transport Services SpA</t>
        </is>
      </c>
      <c r="F1194" t="inlineStr">
        <is>
          <t>BRI</t>
        </is>
      </c>
      <c r="G1194" t="inlineStr">
        <is>
          <t>DPW</t>
        </is>
      </c>
      <c r="H1194" t="n">
        <v>0</v>
      </c>
      <c r="I1194" s="6" t="n">
        <v>0</v>
      </c>
      <c r="J1194" s="6" t="n">
        <v>0</v>
      </c>
      <c r="K1194" t="inlineStr">
        <is>
          <t>run_initial</t>
        </is>
      </c>
      <c r="L1194" s="6" t="n">
        <v>45962</v>
      </c>
      <c r="M1194" s="6" t="n">
        <v>46691</v>
      </c>
      <c r="N1194" t="n">
        <v>729</v>
      </c>
      <c r="O1194" s="6" t="n">
        <v>46691</v>
      </c>
      <c r="S1194" t="inlineStr">
        <is>
          <t>n.a.</t>
        </is>
      </c>
      <c r="T1194" s="6" t="n"/>
      <c r="U1194" s="6" t="n"/>
      <c r="V1194" t="n">
        <v>0</v>
      </c>
      <c r="W1194" t="n">
        <v>3</v>
      </c>
      <c r="X1194" s="6" t="n"/>
      <c r="Z1194" s="6" t="n">
        <v>46599</v>
      </c>
      <c r="AA1194" t="inlineStr">
        <is>
          <t>n.a.</t>
        </is>
      </c>
      <c r="AB1194" s="6" t="n">
        <v>46691</v>
      </c>
      <c r="AC1194" t="inlineStr"/>
      <c r="AD1194" s="6" t="n">
        <v>46538</v>
      </c>
    </row>
    <row r="1195">
      <c r="A1195" t="inlineStr">
        <is>
          <t>V300068</t>
        </is>
      </c>
      <c r="B1195" t="inlineStr">
        <is>
          <t>2025-0013</t>
        </is>
      </c>
      <c r="C1195" t="n">
        <v>8</v>
      </c>
      <c r="D1195" t="inlineStr">
        <is>
          <t>37 80 4992 302-2</t>
        </is>
      </c>
      <c r="E1195" t="inlineStr">
        <is>
          <t>G.T.S.General Transport Services SpA</t>
        </is>
      </c>
      <c r="F1195" t="inlineStr">
        <is>
          <t>BRI</t>
        </is>
      </c>
      <c r="G1195" t="inlineStr">
        <is>
          <t>DPW</t>
        </is>
      </c>
      <c r="H1195" t="n">
        <v>0</v>
      </c>
      <c r="I1195" s="6" t="n">
        <v>0</v>
      </c>
      <c r="J1195" s="6" t="n">
        <v>0</v>
      </c>
      <c r="K1195" t="inlineStr">
        <is>
          <t>run_initial</t>
        </is>
      </c>
      <c r="L1195" s="6" t="n">
        <v>45962</v>
      </c>
      <c r="M1195" s="6" t="n">
        <v>46691</v>
      </c>
      <c r="N1195" t="n">
        <v>729</v>
      </c>
      <c r="O1195" s="6" t="n">
        <v>46691</v>
      </c>
      <c r="S1195" t="inlineStr">
        <is>
          <t>n.a.</t>
        </is>
      </c>
      <c r="T1195" s="6" t="n"/>
      <c r="U1195" s="6" t="n"/>
      <c r="V1195" t="n">
        <v>0</v>
      </c>
      <c r="W1195" t="n">
        <v>3</v>
      </c>
      <c r="X1195" s="6" t="n"/>
      <c r="Z1195" s="6" t="n">
        <v>46599</v>
      </c>
      <c r="AA1195" t="inlineStr">
        <is>
          <t>n.a.</t>
        </is>
      </c>
      <c r="AB1195" s="6" t="n">
        <v>46691</v>
      </c>
      <c r="AC1195" t="inlineStr"/>
      <c r="AD1195" s="6" t="n">
        <v>46538</v>
      </c>
    </row>
    <row r="1196">
      <c r="A1196" t="inlineStr">
        <is>
          <t>V300068</t>
        </is>
      </c>
      <c r="B1196" t="inlineStr">
        <is>
          <t>2025-0013</t>
        </is>
      </c>
      <c r="C1196" t="n">
        <v>9</v>
      </c>
      <c r="D1196" t="inlineStr">
        <is>
          <t>37 80 4992 308-9</t>
        </is>
      </c>
      <c r="E1196" t="inlineStr">
        <is>
          <t>G.T.S.General Transport Services SpA</t>
        </is>
      </c>
      <c r="F1196" t="inlineStr">
        <is>
          <t>BRI</t>
        </is>
      </c>
      <c r="G1196" t="inlineStr">
        <is>
          <t>DPW</t>
        </is>
      </c>
      <c r="H1196" t="n">
        <v>0</v>
      </c>
      <c r="I1196" s="6" t="n">
        <v>0</v>
      </c>
      <c r="J1196" s="6" t="n">
        <v>0</v>
      </c>
      <c r="K1196" t="inlineStr">
        <is>
          <t>run_initial</t>
        </is>
      </c>
      <c r="L1196" s="6" t="n">
        <v>45962</v>
      </c>
      <c r="M1196" s="6" t="n">
        <v>46691</v>
      </c>
      <c r="N1196" t="n">
        <v>729</v>
      </c>
      <c r="O1196" s="6" t="n">
        <v>46691</v>
      </c>
      <c r="S1196" t="inlineStr">
        <is>
          <t>n.a.</t>
        </is>
      </c>
      <c r="T1196" s="6" t="n"/>
      <c r="U1196" s="6" t="n"/>
      <c r="V1196" t="n">
        <v>0</v>
      </c>
      <c r="W1196" t="n">
        <v>3</v>
      </c>
      <c r="X1196" s="6" t="n"/>
      <c r="Z1196" s="6" t="n">
        <v>46599</v>
      </c>
      <c r="AA1196" t="inlineStr">
        <is>
          <t>n.a.</t>
        </is>
      </c>
      <c r="AB1196" s="6" t="n">
        <v>46691</v>
      </c>
      <c r="AC1196" t="inlineStr"/>
      <c r="AD1196" s="6" t="n">
        <v>46538</v>
      </c>
    </row>
    <row r="1197">
      <c r="A1197" t="inlineStr">
        <is>
          <t>V300068</t>
        </is>
      </c>
      <c r="B1197" t="inlineStr">
        <is>
          <t>2025-0013</t>
        </is>
      </c>
      <c r="C1197" t="n">
        <v>10</v>
      </c>
      <c r="D1197" t="inlineStr">
        <is>
          <t>37 80 4992 733-8</t>
        </is>
      </c>
      <c r="E1197" t="inlineStr">
        <is>
          <t>G.T.S.General Transport Services SpA</t>
        </is>
      </c>
      <c r="F1197" t="inlineStr">
        <is>
          <t>BRI</t>
        </is>
      </c>
      <c r="G1197" t="inlineStr">
        <is>
          <t>DPW</t>
        </is>
      </c>
      <c r="H1197" t="n">
        <v>0</v>
      </c>
      <c r="I1197" s="6" t="n">
        <v>0</v>
      </c>
      <c r="J1197" s="6" t="n">
        <v>0</v>
      </c>
      <c r="K1197" t="inlineStr">
        <is>
          <t>run_initial</t>
        </is>
      </c>
      <c r="L1197" s="6" t="n">
        <v>45962</v>
      </c>
      <c r="M1197" s="6" t="n">
        <v>46691</v>
      </c>
      <c r="N1197" t="n">
        <v>729</v>
      </c>
      <c r="O1197" s="6" t="n">
        <v>46691</v>
      </c>
      <c r="S1197" t="inlineStr">
        <is>
          <t>n.a.</t>
        </is>
      </c>
      <c r="T1197" s="6" t="n"/>
      <c r="U1197" s="6" t="n"/>
      <c r="V1197" t="n">
        <v>0</v>
      </c>
      <c r="W1197" t="n">
        <v>3</v>
      </c>
      <c r="X1197" s="6" t="n"/>
      <c r="Z1197" s="6" t="n">
        <v>46599</v>
      </c>
      <c r="AA1197" t="inlineStr">
        <is>
          <t>n.a.</t>
        </is>
      </c>
      <c r="AB1197" s="6" t="n">
        <v>46691</v>
      </c>
      <c r="AC1197" t="inlineStr"/>
      <c r="AD1197" s="6" t="n">
        <v>46538</v>
      </c>
    </row>
    <row r="1198">
      <c r="A1198" t="inlineStr">
        <is>
          <t>V300068</t>
        </is>
      </c>
      <c r="B1198" t="inlineStr">
        <is>
          <t>2025-0013</t>
        </is>
      </c>
      <c r="C1198" t="n">
        <v>11</v>
      </c>
      <c r="D1198" t="inlineStr">
        <is>
          <t>37 80 4992 736-1</t>
        </is>
      </c>
      <c r="E1198" t="inlineStr">
        <is>
          <t>G.T.S.General Transport Services SpA</t>
        </is>
      </c>
      <c r="F1198" t="inlineStr">
        <is>
          <t>BRI</t>
        </is>
      </c>
      <c r="G1198" t="inlineStr">
        <is>
          <t>DPW</t>
        </is>
      </c>
      <c r="H1198" t="n">
        <v>0</v>
      </c>
      <c r="I1198" s="6" t="n">
        <v>0</v>
      </c>
      <c r="J1198" s="6" t="n">
        <v>0</v>
      </c>
      <c r="K1198" t="inlineStr">
        <is>
          <t>run_initial</t>
        </is>
      </c>
      <c r="L1198" s="6" t="n">
        <v>45962</v>
      </c>
      <c r="M1198" s="6" t="n">
        <v>46691</v>
      </c>
      <c r="N1198" t="n">
        <v>729</v>
      </c>
      <c r="O1198" s="6" t="n">
        <v>46691</v>
      </c>
      <c r="S1198" t="inlineStr">
        <is>
          <t>n.a.</t>
        </is>
      </c>
      <c r="T1198" s="6" t="n"/>
      <c r="U1198" s="6" t="n"/>
      <c r="V1198" t="n">
        <v>0</v>
      </c>
      <c r="W1198" t="n">
        <v>3</v>
      </c>
      <c r="X1198" s="6" t="n"/>
      <c r="Z1198" s="6" t="n">
        <v>46599</v>
      </c>
      <c r="AA1198" t="inlineStr">
        <is>
          <t>n.a.</t>
        </is>
      </c>
      <c r="AB1198" s="6" t="n">
        <v>46691</v>
      </c>
      <c r="AC1198" t="inlineStr"/>
      <c r="AD1198" s="6" t="n">
        <v>46538</v>
      </c>
    </row>
    <row r="1199">
      <c r="A1199" t="inlineStr">
        <is>
          <t>V300068</t>
        </is>
      </c>
      <c r="B1199" t="inlineStr">
        <is>
          <t>2025-0013</t>
        </is>
      </c>
      <c r="C1199" t="n">
        <v>12</v>
      </c>
      <c r="D1199" t="inlineStr">
        <is>
          <t>37 80 4992 740-3</t>
        </is>
      </c>
      <c r="E1199" t="inlineStr">
        <is>
          <t>G.T.S.General Transport Services SpA</t>
        </is>
      </c>
      <c r="F1199" t="inlineStr">
        <is>
          <t>BRI</t>
        </is>
      </c>
      <c r="G1199" t="inlineStr">
        <is>
          <t>DPW</t>
        </is>
      </c>
      <c r="H1199" t="n">
        <v>0</v>
      </c>
      <c r="I1199" s="6" t="n">
        <v>0</v>
      </c>
      <c r="J1199" s="6" t="n">
        <v>0</v>
      </c>
      <c r="K1199" t="inlineStr">
        <is>
          <t>run_initial</t>
        </is>
      </c>
      <c r="L1199" s="6" t="n">
        <v>45962</v>
      </c>
      <c r="M1199" s="6" t="n">
        <v>46691</v>
      </c>
      <c r="N1199" t="n">
        <v>729</v>
      </c>
      <c r="O1199" s="6" t="n">
        <v>46691</v>
      </c>
      <c r="S1199" t="inlineStr">
        <is>
          <t>n.a.</t>
        </is>
      </c>
      <c r="T1199" s="6" t="n"/>
      <c r="U1199" s="6" t="n"/>
      <c r="V1199" t="n">
        <v>0</v>
      </c>
      <c r="W1199" t="n">
        <v>3</v>
      </c>
      <c r="X1199" s="6" t="n"/>
      <c r="Z1199" s="6" t="n">
        <v>46599</v>
      </c>
      <c r="AA1199" t="inlineStr">
        <is>
          <t>n.a.</t>
        </is>
      </c>
      <c r="AB1199" s="6" t="n">
        <v>46691</v>
      </c>
      <c r="AC1199" t="inlineStr"/>
      <c r="AD1199" s="6" t="n">
        <v>46538</v>
      </c>
    </row>
    <row r="1200">
      <c r="A1200" t="inlineStr">
        <is>
          <t>V300068</t>
        </is>
      </c>
      <c r="B1200" t="inlineStr">
        <is>
          <t>2025-0013</t>
        </is>
      </c>
      <c r="C1200" t="n">
        <v>13</v>
      </c>
      <c r="D1200" t="inlineStr">
        <is>
          <t>37 80 4992 741-1</t>
        </is>
      </c>
      <c r="E1200" t="inlineStr">
        <is>
          <t>G.T.S.General Transport Services SpA</t>
        </is>
      </c>
      <c r="F1200" t="inlineStr">
        <is>
          <t>BRI</t>
        </is>
      </c>
      <c r="G1200" t="inlineStr">
        <is>
          <t>DPW</t>
        </is>
      </c>
      <c r="H1200" t="n">
        <v>0</v>
      </c>
      <c r="I1200" s="6" t="n">
        <v>0</v>
      </c>
      <c r="J1200" s="6" t="n">
        <v>0</v>
      </c>
      <c r="K1200" t="inlineStr">
        <is>
          <t>run_initial</t>
        </is>
      </c>
      <c r="L1200" s="6" t="n">
        <v>45962</v>
      </c>
      <c r="M1200" s="6" t="n">
        <v>46691</v>
      </c>
      <c r="N1200" t="n">
        <v>729</v>
      </c>
      <c r="O1200" s="6" t="n">
        <v>46691</v>
      </c>
      <c r="S1200" t="inlineStr">
        <is>
          <t>n.a.</t>
        </is>
      </c>
      <c r="T1200" s="6" t="n"/>
      <c r="U1200" s="6" t="n"/>
      <c r="V1200" t="n">
        <v>0</v>
      </c>
      <c r="W1200" t="n">
        <v>3</v>
      </c>
      <c r="X1200" s="6" t="n"/>
      <c r="Z1200" s="6" t="n">
        <v>46599</v>
      </c>
      <c r="AA1200" t="inlineStr">
        <is>
          <t>n.a.</t>
        </is>
      </c>
      <c r="AB1200" s="6" t="n">
        <v>46691</v>
      </c>
      <c r="AC1200" t="inlineStr"/>
      <c r="AD1200" s="6" t="n">
        <v>46538</v>
      </c>
    </row>
    <row r="1201">
      <c r="A1201" t="inlineStr">
        <is>
          <t>V300068</t>
        </is>
      </c>
      <c r="B1201" t="inlineStr">
        <is>
          <t>2025-0013</t>
        </is>
      </c>
      <c r="C1201" t="n">
        <v>14</v>
      </c>
      <c r="D1201" t="inlineStr">
        <is>
          <t>37 80 4993 223-9</t>
        </is>
      </c>
      <c r="E1201" t="inlineStr">
        <is>
          <t>G.T.S.General Transport Services SpA</t>
        </is>
      </c>
      <c r="F1201" t="inlineStr">
        <is>
          <t>BRI</t>
        </is>
      </c>
      <c r="G1201" t="inlineStr">
        <is>
          <t>DPW</t>
        </is>
      </c>
      <c r="H1201" t="n">
        <v>0</v>
      </c>
      <c r="I1201" s="6" t="n">
        <v>0</v>
      </c>
      <c r="J1201" s="6" t="n">
        <v>0</v>
      </c>
      <c r="K1201" t="inlineStr">
        <is>
          <t>run_initial</t>
        </is>
      </c>
      <c r="L1201" s="6" t="n">
        <v>45962</v>
      </c>
      <c r="M1201" s="6" t="n">
        <v>46691</v>
      </c>
      <c r="N1201" t="n">
        <v>729</v>
      </c>
      <c r="O1201" s="6" t="n">
        <v>46691</v>
      </c>
      <c r="S1201" t="inlineStr">
        <is>
          <t>n.a.</t>
        </is>
      </c>
      <c r="T1201" s="6" t="n"/>
      <c r="U1201" s="6" t="n"/>
      <c r="V1201" t="n">
        <v>0</v>
      </c>
      <c r="W1201" t="n">
        <v>3</v>
      </c>
      <c r="X1201" s="6" t="n"/>
      <c r="Z1201" s="6" t="n">
        <v>46599</v>
      </c>
      <c r="AA1201" t="inlineStr">
        <is>
          <t>n.a.</t>
        </is>
      </c>
      <c r="AB1201" s="6" t="n">
        <v>46691</v>
      </c>
      <c r="AC1201" t="inlineStr"/>
      <c r="AD1201" s="6" t="n">
        <v>46538</v>
      </c>
    </row>
    <row r="1202">
      <c r="A1202" t="inlineStr">
        <is>
          <t>V300068</t>
        </is>
      </c>
      <c r="B1202" t="inlineStr">
        <is>
          <t>2025-0013</t>
        </is>
      </c>
      <c r="C1202" t="n">
        <v>15</v>
      </c>
      <c r="D1202" t="inlineStr">
        <is>
          <t>37 80 4993 225-4</t>
        </is>
      </c>
      <c r="E1202" t="inlineStr">
        <is>
          <t>G.T.S.General Transport Services SpA</t>
        </is>
      </c>
      <c r="F1202" t="inlineStr">
        <is>
          <t>BRI</t>
        </is>
      </c>
      <c r="G1202" t="inlineStr">
        <is>
          <t>DPW</t>
        </is>
      </c>
      <c r="H1202" t="n">
        <v>0</v>
      </c>
      <c r="I1202" s="6" t="n">
        <v>0</v>
      </c>
      <c r="J1202" s="6" t="n">
        <v>0</v>
      </c>
      <c r="K1202" t="inlineStr">
        <is>
          <t>run_initial</t>
        </is>
      </c>
      <c r="L1202" s="6" t="n">
        <v>45962</v>
      </c>
      <c r="M1202" s="6" t="n">
        <v>46691</v>
      </c>
      <c r="N1202" t="n">
        <v>729</v>
      </c>
      <c r="O1202" s="6" t="n">
        <v>46691</v>
      </c>
      <c r="S1202" t="inlineStr">
        <is>
          <t>n.a.</t>
        </is>
      </c>
      <c r="T1202" s="6" t="n"/>
      <c r="U1202" s="6" t="n"/>
      <c r="V1202" t="n">
        <v>0</v>
      </c>
      <c r="W1202" t="n">
        <v>3</v>
      </c>
      <c r="X1202" s="6" t="n"/>
      <c r="Z1202" s="6" t="n">
        <v>46599</v>
      </c>
      <c r="AA1202" t="inlineStr">
        <is>
          <t>n.a.</t>
        </is>
      </c>
      <c r="AB1202" s="6" t="n">
        <v>46691</v>
      </c>
      <c r="AC1202" t="inlineStr"/>
      <c r="AD1202" s="6" t="n">
        <v>46538</v>
      </c>
    </row>
    <row r="1203">
      <c r="A1203" t="inlineStr">
        <is>
          <t>V300068</t>
        </is>
      </c>
      <c r="B1203" t="inlineStr">
        <is>
          <t>2025-0013</t>
        </is>
      </c>
      <c r="C1203" t="n">
        <v>16</v>
      </c>
      <c r="D1203" t="inlineStr">
        <is>
          <t>37 80 4993 227-0</t>
        </is>
      </c>
      <c r="E1203" t="inlineStr">
        <is>
          <t>G.T.S.General Transport Services SpA</t>
        </is>
      </c>
      <c r="F1203" t="inlineStr">
        <is>
          <t>BRI</t>
        </is>
      </c>
      <c r="G1203" t="inlineStr">
        <is>
          <t>DPW</t>
        </is>
      </c>
      <c r="H1203" t="n">
        <v>0</v>
      </c>
      <c r="I1203" s="6" t="n">
        <v>0</v>
      </c>
      <c r="J1203" s="6" t="n">
        <v>0</v>
      </c>
      <c r="K1203" t="inlineStr">
        <is>
          <t>run_initial</t>
        </is>
      </c>
      <c r="L1203" s="6" t="n">
        <v>45962</v>
      </c>
      <c r="M1203" s="6" t="n">
        <v>46691</v>
      </c>
      <c r="N1203" t="n">
        <v>729</v>
      </c>
      <c r="O1203" s="6" t="n">
        <v>46691</v>
      </c>
      <c r="S1203" t="inlineStr">
        <is>
          <t>n.a.</t>
        </is>
      </c>
      <c r="T1203" s="6" t="n"/>
      <c r="U1203" s="6" t="n"/>
      <c r="V1203" t="n">
        <v>0</v>
      </c>
      <c r="W1203" t="n">
        <v>3</v>
      </c>
      <c r="X1203" s="6" t="n"/>
      <c r="Z1203" s="6" t="n">
        <v>46599</v>
      </c>
      <c r="AA1203" t="inlineStr">
        <is>
          <t>n.a.</t>
        </is>
      </c>
      <c r="AB1203" s="6" t="n">
        <v>46691</v>
      </c>
      <c r="AC1203" t="inlineStr"/>
      <c r="AD1203" s="6" t="n">
        <v>46538</v>
      </c>
    </row>
    <row r="1204">
      <c r="A1204" t="inlineStr">
        <is>
          <t>V300068</t>
        </is>
      </c>
      <c r="B1204" t="inlineStr">
        <is>
          <t>2025-0013</t>
        </is>
      </c>
      <c r="C1204" t="n">
        <v>17</v>
      </c>
      <c r="D1204" t="inlineStr">
        <is>
          <t>37 80 4993 230-4</t>
        </is>
      </c>
      <c r="E1204" t="inlineStr">
        <is>
          <t>G.T.S.General Transport Services SpA</t>
        </is>
      </c>
      <c r="F1204" t="inlineStr">
        <is>
          <t>BRI</t>
        </is>
      </c>
      <c r="G1204" t="inlineStr">
        <is>
          <t>DPW</t>
        </is>
      </c>
      <c r="H1204" t="n">
        <v>0</v>
      </c>
      <c r="I1204" s="6" t="n">
        <v>0</v>
      </c>
      <c r="J1204" s="6" t="n">
        <v>0</v>
      </c>
      <c r="K1204" t="inlineStr">
        <is>
          <t>run_initial</t>
        </is>
      </c>
      <c r="L1204" s="6" t="n">
        <v>45962</v>
      </c>
      <c r="M1204" s="6" t="n">
        <v>46691</v>
      </c>
      <c r="N1204" t="n">
        <v>729</v>
      </c>
      <c r="O1204" s="6" t="n">
        <v>46691</v>
      </c>
      <c r="S1204" t="inlineStr">
        <is>
          <t>n.a.</t>
        </is>
      </c>
      <c r="T1204" s="6" t="n"/>
      <c r="U1204" s="6" t="n"/>
      <c r="V1204" t="n">
        <v>0</v>
      </c>
      <c r="W1204" t="n">
        <v>3</v>
      </c>
      <c r="X1204" s="6" t="n"/>
      <c r="Z1204" s="6" t="n">
        <v>46599</v>
      </c>
      <c r="AA1204" t="inlineStr">
        <is>
          <t>n.a.</t>
        </is>
      </c>
      <c r="AB1204" s="6" t="n">
        <v>46691</v>
      </c>
      <c r="AC1204" t="inlineStr"/>
      <c r="AD1204" s="6" t="n">
        <v>46538</v>
      </c>
    </row>
    <row r="1205">
      <c r="A1205" t="inlineStr">
        <is>
          <t>V300068</t>
        </is>
      </c>
      <c r="B1205" t="inlineStr">
        <is>
          <t>2025-0013</t>
        </is>
      </c>
      <c r="C1205" t="n">
        <v>18</v>
      </c>
      <c r="D1205" t="inlineStr">
        <is>
          <t>37 80 4993 234-6</t>
        </is>
      </c>
      <c r="E1205" t="inlineStr">
        <is>
          <t>G.T.S.General Transport Services SpA</t>
        </is>
      </c>
      <c r="F1205" t="inlineStr">
        <is>
          <t>BRI</t>
        </is>
      </c>
      <c r="G1205" t="inlineStr">
        <is>
          <t>DPW</t>
        </is>
      </c>
      <c r="H1205" t="n">
        <v>0</v>
      </c>
      <c r="I1205" s="6" t="n">
        <v>0</v>
      </c>
      <c r="J1205" s="6" t="n">
        <v>0</v>
      </c>
      <c r="K1205" t="inlineStr">
        <is>
          <t>run_initial</t>
        </is>
      </c>
      <c r="L1205" s="6" t="n">
        <v>45962</v>
      </c>
      <c r="M1205" s="6" t="n">
        <v>46691</v>
      </c>
      <c r="N1205" t="n">
        <v>729</v>
      </c>
      <c r="O1205" s="6" t="n">
        <v>46691</v>
      </c>
      <c r="S1205" t="inlineStr">
        <is>
          <t>n.a.</t>
        </is>
      </c>
      <c r="T1205" s="6" t="n"/>
      <c r="U1205" s="6" t="n"/>
      <c r="V1205" t="n">
        <v>0</v>
      </c>
      <c r="W1205" t="n">
        <v>3</v>
      </c>
      <c r="X1205" s="6" t="n"/>
      <c r="Z1205" s="6" t="n">
        <v>46599</v>
      </c>
      <c r="AA1205" t="inlineStr">
        <is>
          <t>n.a.</t>
        </is>
      </c>
      <c r="AB1205" s="6" t="n">
        <v>46691</v>
      </c>
      <c r="AC1205" t="inlineStr"/>
      <c r="AD1205" s="6" t="n">
        <v>46538</v>
      </c>
    </row>
    <row r="1206">
      <c r="A1206" t="inlineStr">
        <is>
          <t>V300068</t>
        </is>
      </c>
      <c r="B1206" t="inlineStr">
        <is>
          <t>2025-0013</t>
        </is>
      </c>
      <c r="C1206" t="n">
        <v>19</v>
      </c>
      <c r="D1206" t="inlineStr">
        <is>
          <t>37 80 4993 235-3</t>
        </is>
      </c>
      <c r="E1206" t="inlineStr">
        <is>
          <t>G.T.S.General Transport Services SpA</t>
        </is>
      </c>
      <c r="F1206" t="inlineStr">
        <is>
          <t>BRI</t>
        </is>
      </c>
      <c r="G1206" t="inlineStr">
        <is>
          <t>DPW</t>
        </is>
      </c>
      <c r="H1206" t="n">
        <v>0</v>
      </c>
      <c r="I1206" s="6" t="n">
        <v>0</v>
      </c>
      <c r="J1206" s="6" t="n">
        <v>0</v>
      </c>
      <c r="K1206" t="inlineStr">
        <is>
          <t>run_initial</t>
        </is>
      </c>
      <c r="L1206" s="6" t="n">
        <v>45962</v>
      </c>
      <c r="M1206" s="6" t="n">
        <v>46691</v>
      </c>
      <c r="N1206" t="n">
        <v>729</v>
      </c>
      <c r="O1206" s="6" t="n">
        <v>46691</v>
      </c>
      <c r="S1206" t="inlineStr">
        <is>
          <t>n.a.</t>
        </is>
      </c>
      <c r="T1206" s="6" t="n"/>
      <c r="U1206" s="6" t="n"/>
      <c r="V1206" t="n">
        <v>0</v>
      </c>
      <c r="W1206" t="n">
        <v>3</v>
      </c>
      <c r="X1206" s="6" t="n"/>
      <c r="Z1206" s="6" t="n">
        <v>46599</v>
      </c>
      <c r="AA1206" t="inlineStr">
        <is>
          <t>n.a.</t>
        </is>
      </c>
      <c r="AB1206" s="6" t="n">
        <v>46691</v>
      </c>
      <c r="AC1206" t="inlineStr"/>
      <c r="AD1206" s="6" t="n">
        <v>46538</v>
      </c>
    </row>
    <row r="1207">
      <c r="A1207" t="inlineStr">
        <is>
          <t>V300068</t>
        </is>
      </c>
      <c r="B1207" t="inlineStr">
        <is>
          <t>2025-0013</t>
        </is>
      </c>
      <c r="C1207" t="n">
        <v>20</v>
      </c>
      <c r="D1207" t="inlineStr">
        <is>
          <t>37 80 4956 263-0</t>
        </is>
      </c>
      <c r="E1207" t="inlineStr">
        <is>
          <t>G.T.S.General Transport Services SpA</t>
        </is>
      </c>
      <c r="F1207" t="inlineStr">
        <is>
          <t>BRI</t>
        </is>
      </c>
      <c r="G1207" t="inlineStr">
        <is>
          <t>DPW</t>
        </is>
      </c>
      <c r="H1207" t="n">
        <v>0</v>
      </c>
      <c r="I1207" s="6" t="n">
        <v>0</v>
      </c>
      <c r="J1207" s="6" t="n">
        <v>0</v>
      </c>
      <c r="K1207" t="inlineStr">
        <is>
          <t>run_initial</t>
        </is>
      </c>
      <c r="L1207" s="6" t="n">
        <v>45962</v>
      </c>
      <c r="M1207" s="6" t="n">
        <v>46691</v>
      </c>
      <c r="N1207" t="n">
        <v>729</v>
      </c>
      <c r="O1207" s="6" t="n">
        <v>46691</v>
      </c>
      <c r="S1207" t="inlineStr">
        <is>
          <t>n.a.</t>
        </is>
      </c>
      <c r="T1207" s="6" t="n"/>
      <c r="U1207" s="6" t="n"/>
      <c r="V1207" t="n">
        <v>0</v>
      </c>
      <c r="W1207" t="n">
        <v>3</v>
      </c>
      <c r="X1207" s="6" t="n"/>
      <c r="Z1207" s="6" t="n">
        <v>46599</v>
      </c>
      <c r="AA1207" t="inlineStr">
        <is>
          <t>n.a.</t>
        </is>
      </c>
      <c r="AB1207" s="6" t="n">
        <v>46691</v>
      </c>
      <c r="AC1207" t="inlineStr"/>
      <c r="AD1207" s="6" t="n">
        <v>46538</v>
      </c>
    </row>
    <row r="1208">
      <c r="A1208" t="inlineStr">
        <is>
          <t>V730005</t>
        </is>
      </c>
      <c r="B1208" t="inlineStr">
        <is>
          <t>2025-0019</t>
        </is>
      </c>
      <c r="C1208" t="n">
        <v>1</v>
      </c>
      <c r="D1208" t="inlineStr">
        <is>
          <t>37 80 4980 265-5</t>
        </is>
      </c>
      <c r="E1208" t="inlineStr">
        <is>
          <t>G.T.S. Rail S.p.a.</t>
        </is>
      </c>
      <c r="F1208" t="inlineStr">
        <is>
          <t>BRI</t>
        </is>
      </c>
      <c r="G1208" t="inlineStr">
        <is>
          <t>80' 6-A CW</t>
        </is>
      </c>
      <c r="H1208" t="inlineStr">
        <is>
          <t>PAYG</t>
        </is>
      </c>
      <c r="I1208" s="6" t="n">
        <v>45962</v>
      </c>
      <c r="J1208" s="6" t="n">
        <v>46326</v>
      </c>
      <c r="K1208" t="inlineStr">
        <is>
          <t>run_initial</t>
        </is>
      </c>
      <c r="L1208" s="6" t="n">
        <v>45962</v>
      </c>
      <c r="M1208" s="6" t="n">
        <v>46326</v>
      </c>
      <c r="N1208" t="n">
        <v>364</v>
      </c>
      <c r="O1208" s="6" t="n">
        <v>46326</v>
      </c>
      <c r="S1208" t="inlineStr">
        <is>
          <t>with as-of date</t>
        </is>
      </c>
      <c r="T1208" s="6" t="n">
        <v>45992</v>
      </c>
      <c r="U1208" s="6" t="n"/>
      <c r="V1208" t="n">
        <v>1</v>
      </c>
      <c r="W1208" t="n">
        <v>1</v>
      </c>
      <c r="X1208" s="6" t="n"/>
      <c r="Z1208" s="6" t="n">
        <v>46053</v>
      </c>
      <c r="AA1208" t="inlineStr">
        <is>
          <t>as-of, case 2-4</t>
        </is>
      </c>
      <c r="AB1208" s="6" t="n">
        <v>46081</v>
      </c>
      <c r="AC1208" t="inlineStr">
        <is>
          <t>PAYG</t>
        </is>
      </c>
      <c r="AD1208" s="6" t="n">
        <v>45928</v>
      </c>
    </row>
    <row r="1209">
      <c r="A1209" t="inlineStr">
        <is>
          <t>V730005</t>
        </is>
      </c>
      <c r="B1209" t="inlineStr">
        <is>
          <t>2025-0019</t>
        </is>
      </c>
      <c r="C1209" t="n">
        <v>2</v>
      </c>
      <c r="D1209" t="inlineStr">
        <is>
          <t>37 80 4980 271-3</t>
        </is>
      </c>
      <c r="E1209" t="inlineStr">
        <is>
          <t>G.T.S. Rail S.p.a.</t>
        </is>
      </c>
      <c r="F1209" t="inlineStr">
        <is>
          <t>BRI</t>
        </is>
      </c>
      <c r="G1209" t="inlineStr">
        <is>
          <t>80' 6-A CW</t>
        </is>
      </c>
      <c r="H1209" t="inlineStr">
        <is>
          <t>PAYG</t>
        </is>
      </c>
      <c r="I1209" s="6" t="n">
        <v>45962</v>
      </c>
      <c r="J1209" s="6" t="n">
        <v>46326</v>
      </c>
      <c r="K1209" t="inlineStr">
        <is>
          <t>run_initial</t>
        </is>
      </c>
      <c r="L1209" s="6" t="n">
        <v>45962</v>
      </c>
      <c r="M1209" s="6" t="n">
        <v>46326</v>
      </c>
      <c r="N1209" t="n">
        <v>364</v>
      </c>
      <c r="O1209" s="6" t="n">
        <v>46326</v>
      </c>
      <c r="S1209" t="inlineStr">
        <is>
          <t>with as-of date</t>
        </is>
      </c>
      <c r="T1209" s="6" t="n">
        <v>45992</v>
      </c>
      <c r="U1209" s="6" t="n"/>
      <c r="V1209" t="n">
        <v>1</v>
      </c>
      <c r="W1209" t="n">
        <v>1</v>
      </c>
      <c r="X1209" s="6" t="n"/>
      <c r="Z1209" s="6" t="n">
        <v>46053</v>
      </c>
      <c r="AA1209" t="inlineStr">
        <is>
          <t>as-of, case 2-4</t>
        </is>
      </c>
      <c r="AB1209" s="6" t="n">
        <v>46081</v>
      </c>
      <c r="AC1209" t="inlineStr">
        <is>
          <t>PAYG</t>
        </is>
      </c>
      <c r="AD1209" s="6" t="n">
        <v>45928</v>
      </c>
    </row>
    <row r="1210">
      <c r="A1210" t="inlineStr">
        <is>
          <t>V730005</t>
        </is>
      </c>
      <c r="B1210" t="inlineStr">
        <is>
          <t>2025-0019</t>
        </is>
      </c>
      <c r="C1210" t="n">
        <v>3</v>
      </c>
      <c r="D1210" t="inlineStr">
        <is>
          <t>37 80 4980 274-7</t>
        </is>
      </c>
      <c r="E1210" t="inlineStr">
        <is>
          <t>G.T.S. Rail S.p.a.</t>
        </is>
      </c>
      <c r="F1210" t="inlineStr">
        <is>
          <t>BRI</t>
        </is>
      </c>
      <c r="G1210" t="inlineStr">
        <is>
          <t>80' 6-A CW</t>
        </is>
      </c>
      <c r="H1210" t="inlineStr">
        <is>
          <t>PAYG</t>
        </is>
      </c>
      <c r="I1210" s="6" t="n">
        <v>45962</v>
      </c>
      <c r="J1210" s="6" t="n">
        <v>46326</v>
      </c>
      <c r="K1210" t="inlineStr">
        <is>
          <t>run_initial</t>
        </is>
      </c>
      <c r="L1210" s="6" t="n">
        <v>45962</v>
      </c>
      <c r="M1210" s="6" t="n">
        <v>46326</v>
      </c>
      <c r="N1210" t="n">
        <v>364</v>
      </c>
      <c r="O1210" s="6" t="n">
        <v>46326</v>
      </c>
      <c r="S1210" t="inlineStr">
        <is>
          <t>with as-of date</t>
        </is>
      </c>
      <c r="T1210" s="6" t="n">
        <v>45992</v>
      </c>
      <c r="U1210" s="6" t="n"/>
      <c r="V1210" t="n">
        <v>1</v>
      </c>
      <c r="W1210" t="n">
        <v>1</v>
      </c>
      <c r="X1210" s="6" t="n"/>
      <c r="Z1210" s="6" t="n">
        <v>46053</v>
      </c>
      <c r="AA1210" t="inlineStr">
        <is>
          <t>as-of, case 2-4</t>
        </is>
      </c>
      <c r="AB1210" s="6" t="n">
        <v>46081</v>
      </c>
      <c r="AC1210" t="inlineStr">
        <is>
          <t>PAYG</t>
        </is>
      </c>
      <c r="AD1210" s="6" t="n">
        <v>45928</v>
      </c>
    </row>
    <row r="1211">
      <c r="A1211" t="inlineStr">
        <is>
          <t>V730005</t>
        </is>
      </c>
      <c r="B1211" t="inlineStr">
        <is>
          <t>2025-0019</t>
        </is>
      </c>
      <c r="C1211" t="n">
        <v>4</v>
      </c>
      <c r="D1211" t="inlineStr">
        <is>
          <t>37 80 4980 276-2</t>
        </is>
      </c>
      <c r="E1211" t="inlineStr">
        <is>
          <t>G.T.S. Rail S.p.a.</t>
        </is>
      </c>
      <c r="F1211" t="inlineStr">
        <is>
          <t>BRI</t>
        </is>
      </c>
      <c r="G1211" t="inlineStr">
        <is>
          <t>80' 6-A CW</t>
        </is>
      </c>
      <c r="H1211" t="inlineStr">
        <is>
          <t>PAYG</t>
        </is>
      </c>
      <c r="I1211" s="6" t="n">
        <v>45962</v>
      </c>
      <c r="J1211" s="6" t="n">
        <v>46326</v>
      </c>
      <c r="K1211" t="inlineStr">
        <is>
          <t>run_initial</t>
        </is>
      </c>
      <c r="L1211" s="6" t="n">
        <v>45962</v>
      </c>
      <c r="M1211" s="6" t="n">
        <v>46326</v>
      </c>
      <c r="N1211" t="n">
        <v>364</v>
      </c>
      <c r="O1211" s="6" t="n">
        <v>46326</v>
      </c>
      <c r="S1211" t="inlineStr">
        <is>
          <t>with as-of date</t>
        </is>
      </c>
      <c r="T1211" s="6" t="n">
        <v>45992</v>
      </c>
      <c r="U1211" s="6" t="n"/>
      <c r="V1211" t="n">
        <v>1</v>
      </c>
      <c r="W1211" t="n">
        <v>1</v>
      </c>
      <c r="X1211" s="6" t="n"/>
      <c r="Z1211" s="6" t="n">
        <v>46053</v>
      </c>
      <c r="AA1211" t="inlineStr">
        <is>
          <t>as-of, case 2-4</t>
        </is>
      </c>
      <c r="AB1211" s="6" t="n">
        <v>46081</v>
      </c>
      <c r="AC1211" t="inlineStr">
        <is>
          <t>PAYG</t>
        </is>
      </c>
      <c r="AD1211" s="6" t="n">
        <v>45928</v>
      </c>
    </row>
    <row r="1212">
      <c r="A1212" t="inlineStr">
        <is>
          <t>V730005</t>
        </is>
      </c>
      <c r="B1212" t="inlineStr">
        <is>
          <t>2025-0019</t>
        </is>
      </c>
      <c r="C1212" t="n">
        <v>5</v>
      </c>
      <c r="D1212" t="inlineStr">
        <is>
          <t>37 80 4980 282-0</t>
        </is>
      </c>
      <c r="E1212" t="inlineStr">
        <is>
          <t>G.T.S. Rail S.p.a.</t>
        </is>
      </c>
      <c r="F1212" t="inlineStr">
        <is>
          <t>BRI</t>
        </is>
      </c>
      <c r="G1212" t="inlineStr">
        <is>
          <t>80' 6-A CW</t>
        </is>
      </c>
      <c r="H1212" t="inlineStr">
        <is>
          <t>PAYG</t>
        </is>
      </c>
      <c r="I1212" s="6" t="n">
        <v>45962</v>
      </c>
      <c r="J1212" s="6" t="n">
        <v>46326</v>
      </c>
      <c r="K1212" t="inlineStr">
        <is>
          <t>run_initial</t>
        </is>
      </c>
      <c r="L1212" s="6" t="n">
        <v>45962</v>
      </c>
      <c r="M1212" s="6" t="n">
        <v>46326</v>
      </c>
      <c r="N1212" t="n">
        <v>364</v>
      </c>
      <c r="O1212" s="6" t="n">
        <v>46326</v>
      </c>
      <c r="S1212" t="inlineStr">
        <is>
          <t>with as-of date</t>
        </is>
      </c>
      <c r="T1212" s="6" t="n">
        <v>45992</v>
      </c>
      <c r="U1212" s="6" t="n"/>
      <c r="V1212" t="n">
        <v>1</v>
      </c>
      <c r="W1212" t="n">
        <v>1</v>
      </c>
      <c r="X1212" s="6" t="n"/>
      <c r="Z1212" s="6" t="n">
        <v>46053</v>
      </c>
      <c r="AA1212" t="inlineStr">
        <is>
          <t>as-of, case 2-4</t>
        </is>
      </c>
      <c r="AB1212" s="6" t="n">
        <v>46081</v>
      </c>
      <c r="AC1212" t="inlineStr">
        <is>
          <t>PAYG</t>
        </is>
      </c>
      <c r="AD1212" s="6" t="n">
        <v>45928</v>
      </c>
    </row>
    <row r="1213">
      <c r="A1213" t="inlineStr">
        <is>
          <t>V730005</t>
        </is>
      </c>
      <c r="B1213" t="inlineStr">
        <is>
          <t>2025-0019</t>
        </is>
      </c>
      <c r="C1213" t="n">
        <v>6</v>
      </c>
      <c r="D1213" t="inlineStr">
        <is>
          <t>37 80 4980 284-6</t>
        </is>
      </c>
      <c r="E1213" t="inlineStr">
        <is>
          <t>G.T.S. Rail S.p.a.</t>
        </is>
      </c>
      <c r="F1213" t="inlineStr">
        <is>
          <t>BRI</t>
        </is>
      </c>
      <c r="G1213" t="inlineStr">
        <is>
          <t>80' 6-A CW</t>
        </is>
      </c>
      <c r="H1213" t="inlineStr">
        <is>
          <t>PAYG</t>
        </is>
      </c>
      <c r="I1213" s="6" t="n">
        <v>45962</v>
      </c>
      <c r="J1213" s="6" t="n">
        <v>46326</v>
      </c>
      <c r="K1213" t="inlineStr">
        <is>
          <t>run_initial</t>
        </is>
      </c>
      <c r="L1213" s="6" t="n">
        <v>45962</v>
      </c>
      <c r="M1213" s="6" t="n">
        <v>46326</v>
      </c>
      <c r="N1213" t="n">
        <v>364</v>
      </c>
      <c r="O1213" s="6" t="n">
        <v>46326</v>
      </c>
      <c r="S1213" t="inlineStr">
        <is>
          <t>with as-of date</t>
        </is>
      </c>
      <c r="T1213" s="6" t="n">
        <v>45992</v>
      </c>
      <c r="U1213" s="6" t="n"/>
      <c r="V1213" t="n">
        <v>1</v>
      </c>
      <c r="W1213" t="n">
        <v>1</v>
      </c>
      <c r="X1213" s="6" t="n"/>
      <c r="Z1213" s="6" t="n">
        <v>46053</v>
      </c>
      <c r="AA1213" t="inlineStr">
        <is>
          <t>as-of, case 2-4</t>
        </is>
      </c>
      <c r="AB1213" s="6" t="n">
        <v>46081</v>
      </c>
      <c r="AC1213" t="inlineStr">
        <is>
          <t>PAYG</t>
        </is>
      </c>
      <c r="AD1213" s="6" t="n">
        <v>45928</v>
      </c>
    </row>
    <row r="1214">
      <c r="A1214" t="inlineStr">
        <is>
          <t>V730005</t>
        </is>
      </c>
      <c r="B1214" t="inlineStr">
        <is>
          <t>2025-0019</t>
        </is>
      </c>
      <c r="C1214" t="n">
        <v>7</v>
      </c>
      <c r="D1214" t="inlineStr">
        <is>
          <t>37 80 4980 286-1</t>
        </is>
      </c>
      <c r="E1214" t="inlineStr">
        <is>
          <t>G.T.S. Rail S.p.a.</t>
        </is>
      </c>
      <c r="F1214" t="inlineStr">
        <is>
          <t>BRI</t>
        </is>
      </c>
      <c r="G1214" t="inlineStr">
        <is>
          <t>80' 6-A CW</t>
        </is>
      </c>
      <c r="H1214" t="inlineStr">
        <is>
          <t>PAYG</t>
        </is>
      </c>
      <c r="I1214" s="6" t="n">
        <v>45962</v>
      </c>
      <c r="J1214" s="6" t="n">
        <v>46326</v>
      </c>
      <c r="K1214" t="inlineStr">
        <is>
          <t>run_initial</t>
        </is>
      </c>
      <c r="L1214" s="6" t="n">
        <v>45962</v>
      </c>
      <c r="M1214" s="6" t="n">
        <v>46326</v>
      </c>
      <c r="N1214" t="n">
        <v>364</v>
      </c>
      <c r="O1214" s="6" t="n">
        <v>46326</v>
      </c>
      <c r="S1214" t="inlineStr">
        <is>
          <t>with as-of date</t>
        </is>
      </c>
      <c r="T1214" s="6" t="n">
        <v>45992</v>
      </c>
      <c r="U1214" s="6" t="n"/>
      <c r="V1214" t="n">
        <v>1</v>
      </c>
      <c r="W1214" t="n">
        <v>1</v>
      </c>
      <c r="X1214" s="6" t="n"/>
      <c r="Z1214" s="6" t="n">
        <v>46053</v>
      </c>
      <c r="AA1214" t="inlineStr">
        <is>
          <t>as-of, case 2-4</t>
        </is>
      </c>
      <c r="AB1214" s="6" t="n">
        <v>46081</v>
      </c>
      <c r="AC1214" t="inlineStr">
        <is>
          <t>PAYG</t>
        </is>
      </c>
      <c r="AD1214" s="6" t="n">
        <v>45928</v>
      </c>
    </row>
    <row r="1215">
      <c r="A1215" t="inlineStr">
        <is>
          <t>V730005</t>
        </is>
      </c>
      <c r="B1215" t="inlineStr">
        <is>
          <t>2025-0019</t>
        </is>
      </c>
      <c r="C1215" t="n">
        <v>8</v>
      </c>
      <c r="D1215" t="inlineStr">
        <is>
          <t>37 80 4980 691-2</t>
        </is>
      </c>
      <c r="E1215" t="inlineStr">
        <is>
          <t>G.T.S. Rail S.p.a.</t>
        </is>
      </c>
      <c r="F1215" t="inlineStr">
        <is>
          <t>BRI</t>
        </is>
      </c>
      <c r="G1215" t="inlineStr">
        <is>
          <t>80' 6-A CW</t>
        </is>
      </c>
      <c r="H1215" t="inlineStr">
        <is>
          <t>PAYG</t>
        </is>
      </c>
      <c r="I1215" s="6" t="n">
        <v>45962</v>
      </c>
      <c r="J1215" s="6" t="n">
        <v>46326</v>
      </c>
      <c r="K1215" t="inlineStr">
        <is>
          <t>run_initial</t>
        </is>
      </c>
      <c r="L1215" s="6" t="n">
        <v>45962</v>
      </c>
      <c r="M1215" s="6" t="n">
        <v>46326</v>
      </c>
      <c r="N1215" t="n">
        <v>364</v>
      </c>
      <c r="O1215" s="6" t="n">
        <v>46326</v>
      </c>
      <c r="S1215" t="inlineStr">
        <is>
          <t>with as-of date</t>
        </is>
      </c>
      <c r="T1215" s="6" t="n">
        <v>45992</v>
      </c>
      <c r="U1215" s="6" t="n"/>
      <c r="V1215" t="n">
        <v>1</v>
      </c>
      <c r="W1215" t="n">
        <v>1</v>
      </c>
      <c r="X1215" s="6" t="n"/>
      <c r="Z1215" s="6" t="n">
        <v>46053</v>
      </c>
      <c r="AA1215" t="inlineStr">
        <is>
          <t>as-of, case 2-4</t>
        </is>
      </c>
      <c r="AB1215" s="6" t="n">
        <v>46081</v>
      </c>
      <c r="AC1215" t="inlineStr">
        <is>
          <t>PAYG</t>
        </is>
      </c>
      <c r="AD1215" s="6" t="n">
        <v>45928</v>
      </c>
    </row>
    <row r="1216">
      <c r="A1216" t="inlineStr">
        <is>
          <t>V730005</t>
        </is>
      </c>
      <c r="B1216" t="inlineStr">
        <is>
          <t>2025-0019</t>
        </is>
      </c>
      <c r="C1216" t="n">
        <v>9</v>
      </c>
      <c r="D1216" t="inlineStr">
        <is>
          <t>37 80 4980 787-8</t>
        </is>
      </c>
      <c r="E1216" t="inlineStr">
        <is>
          <t>G.T.S. Rail S.p.a.</t>
        </is>
      </c>
      <c r="F1216" t="inlineStr">
        <is>
          <t>BRI</t>
        </is>
      </c>
      <c r="G1216" t="inlineStr">
        <is>
          <t>80' 6-A CW</t>
        </is>
      </c>
      <c r="H1216" t="inlineStr">
        <is>
          <t>PAYG</t>
        </is>
      </c>
      <c r="I1216" s="6" t="n">
        <v>45962</v>
      </c>
      <c r="J1216" s="6" t="n">
        <v>46326</v>
      </c>
      <c r="K1216" t="inlineStr">
        <is>
          <t>run_initial</t>
        </is>
      </c>
      <c r="L1216" s="6" t="n">
        <v>45962</v>
      </c>
      <c r="M1216" s="6" t="n">
        <v>46326</v>
      </c>
      <c r="N1216" t="n">
        <v>364</v>
      </c>
      <c r="O1216" s="6" t="n">
        <v>46326</v>
      </c>
      <c r="S1216" t="inlineStr">
        <is>
          <t>with as-of date</t>
        </is>
      </c>
      <c r="T1216" s="6" t="n">
        <v>45992</v>
      </c>
      <c r="U1216" s="6" t="n"/>
      <c r="V1216" t="n">
        <v>1</v>
      </c>
      <c r="W1216" t="n">
        <v>1</v>
      </c>
      <c r="X1216" s="6" t="n"/>
      <c r="Z1216" s="6" t="n">
        <v>46053</v>
      </c>
      <c r="AA1216" t="inlineStr">
        <is>
          <t>as-of, case 2-4</t>
        </is>
      </c>
      <c r="AB1216" s="6" t="n">
        <v>46081</v>
      </c>
      <c r="AC1216" t="inlineStr">
        <is>
          <t>PAYG</t>
        </is>
      </c>
      <c r="AD1216" s="6" t="n">
        <v>45928</v>
      </c>
    </row>
    <row r="1217">
      <c r="A1217" t="inlineStr">
        <is>
          <t>V730005</t>
        </is>
      </c>
      <c r="B1217" t="inlineStr">
        <is>
          <t>2025-0019</t>
        </is>
      </c>
      <c r="C1217" t="n">
        <v>10</v>
      </c>
      <c r="D1217" t="inlineStr">
        <is>
          <t>37 80 4980 790-2</t>
        </is>
      </c>
      <c r="E1217" t="inlineStr">
        <is>
          <t>G.T.S. Rail S.p.a.</t>
        </is>
      </c>
      <c r="F1217" t="inlineStr">
        <is>
          <t>BRI</t>
        </is>
      </c>
      <c r="G1217" t="inlineStr">
        <is>
          <t>80' 6-A CW</t>
        </is>
      </c>
      <c r="H1217" t="inlineStr">
        <is>
          <t>PAYG</t>
        </is>
      </c>
      <c r="I1217" s="6" t="n">
        <v>45962</v>
      </c>
      <c r="J1217" s="6" t="n">
        <v>46326</v>
      </c>
      <c r="K1217" t="inlineStr">
        <is>
          <t>run_initial</t>
        </is>
      </c>
      <c r="L1217" s="6" t="n">
        <v>45962</v>
      </c>
      <c r="M1217" s="6" t="n">
        <v>46326</v>
      </c>
      <c r="N1217" t="n">
        <v>364</v>
      </c>
      <c r="O1217" s="6" t="n">
        <v>46326</v>
      </c>
      <c r="S1217" t="inlineStr">
        <is>
          <t>with as-of date</t>
        </is>
      </c>
      <c r="T1217" s="6" t="n">
        <v>45992</v>
      </c>
      <c r="U1217" s="6" t="n"/>
      <c r="V1217" t="n">
        <v>1</v>
      </c>
      <c r="W1217" t="n">
        <v>1</v>
      </c>
      <c r="X1217" s="6" t="n"/>
      <c r="Z1217" s="6" t="n">
        <v>46053</v>
      </c>
      <c r="AA1217" t="inlineStr">
        <is>
          <t>as-of, case 2-4</t>
        </is>
      </c>
      <c r="AB1217" s="6" t="n">
        <v>46081</v>
      </c>
      <c r="AC1217" t="inlineStr">
        <is>
          <t>PAYG</t>
        </is>
      </c>
      <c r="AD1217" s="6" t="n">
        <v>45928</v>
      </c>
    </row>
    <row r="1218">
      <c r="A1218" t="inlineStr">
        <is>
          <t>V730005</t>
        </is>
      </c>
      <c r="B1218" t="inlineStr">
        <is>
          <t>2025-0019</t>
        </is>
      </c>
      <c r="C1218" t="n">
        <v>11</v>
      </c>
      <c r="D1218" t="inlineStr">
        <is>
          <t>37 80 4980 793-6</t>
        </is>
      </c>
      <c r="E1218" t="inlineStr">
        <is>
          <t>G.T.S. Rail S.p.a.</t>
        </is>
      </c>
      <c r="F1218" t="inlineStr">
        <is>
          <t>BRI</t>
        </is>
      </c>
      <c r="G1218" t="inlineStr">
        <is>
          <t>80' 6-A CW</t>
        </is>
      </c>
      <c r="H1218" t="inlineStr">
        <is>
          <t>PAYG</t>
        </is>
      </c>
      <c r="I1218" s="6" t="n">
        <v>45962</v>
      </c>
      <c r="J1218" s="6" t="n">
        <v>46326</v>
      </c>
      <c r="K1218" t="inlineStr">
        <is>
          <t>run_initial</t>
        </is>
      </c>
      <c r="L1218" s="6" t="n">
        <v>45962</v>
      </c>
      <c r="M1218" s="6" t="n">
        <v>46326</v>
      </c>
      <c r="N1218" t="n">
        <v>364</v>
      </c>
      <c r="O1218" s="6" t="n">
        <v>46326</v>
      </c>
      <c r="S1218" t="inlineStr">
        <is>
          <t>with as-of date</t>
        </is>
      </c>
      <c r="T1218" s="6" t="n">
        <v>45992</v>
      </c>
      <c r="U1218" s="6" t="n"/>
      <c r="V1218" t="n">
        <v>1</v>
      </c>
      <c r="W1218" t="n">
        <v>1</v>
      </c>
      <c r="X1218" s="6" t="n"/>
      <c r="Z1218" s="6" t="n">
        <v>46053</v>
      </c>
      <c r="AA1218" t="inlineStr">
        <is>
          <t>as-of, case 2-4</t>
        </is>
      </c>
      <c r="AB1218" s="6" t="n">
        <v>46081</v>
      </c>
      <c r="AC1218" t="inlineStr">
        <is>
          <t>PAYG</t>
        </is>
      </c>
      <c r="AD1218" s="6" t="n">
        <v>45928</v>
      </c>
    </row>
    <row r="1219">
      <c r="A1219" t="inlineStr">
        <is>
          <t>V730005</t>
        </is>
      </c>
      <c r="B1219" t="inlineStr">
        <is>
          <t>2025-0019</t>
        </is>
      </c>
      <c r="C1219" t="n">
        <v>12</v>
      </c>
      <c r="D1219" t="inlineStr">
        <is>
          <t>37 80 4980 795-1</t>
        </is>
      </c>
      <c r="E1219" t="inlineStr">
        <is>
          <t>G.T.S. Rail S.p.a.</t>
        </is>
      </c>
      <c r="F1219" t="inlineStr">
        <is>
          <t>BRI</t>
        </is>
      </c>
      <c r="G1219" t="inlineStr">
        <is>
          <t>80' 6-A CW</t>
        </is>
      </c>
      <c r="H1219" t="inlineStr">
        <is>
          <t>PAYG</t>
        </is>
      </c>
      <c r="I1219" s="6" t="n">
        <v>45962</v>
      </c>
      <c r="J1219" s="6" t="n">
        <v>46326</v>
      </c>
      <c r="K1219" t="inlineStr">
        <is>
          <t>run_initial</t>
        </is>
      </c>
      <c r="L1219" s="6" t="n">
        <v>45962</v>
      </c>
      <c r="M1219" s="6" t="n">
        <v>46326</v>
      </c>
      <c r="N1219" t="n">
        <v>364</v>
      </c>
      <c r="O1219" s="6" t="n">
        <v>46326</v>
      </c>
      <c r="S1219" t="inlineStr">
        <is>
          <t>with as-of date</t>
        </is>
      </c>
      <c r="T1219" s="6" t="n">
        <v>45992</v>
      </c>
      <c r="U1219" s="6" t="n"/>
      <c r="V1219" t="n">
        <v>1</v>
      </c>
      <c r="W1219" t="n">
        <v>1</v>
      </c>
      <c r="X1219" s="6" t="n"/>
      <c r="Z1219" s="6" t="n">
        <v>46053</v>
      </c>
      <c r="AA1219" t="inlineStr">
        <is>
          <t>as-of, case 2-4</t>
        </is>
      </c>
      <c r="AB1219" s="6" t="n">
        <v>46081</v>
      </c>
      <c r="AC1219" t="inlineStr">
        <is>
          <t>PAYG</t>
        </is>
      </c>
      <c r="AD1219" s="6" t="n">
        <v>45928</v>
      </c>
    </row>
    <row r="1220">
      <c r="A1220" t="inlineStr">
        <is>
          <t>V300005</t>
        </is>
      </c>
      <c r="B1220" t="inlineStr">
        <is>
          <t>2021-0007</t>
        </is>
      </c>
      <c r="C1220" t="n">
        <v>1</v>
      </c>
      <c r="D1220" t="inlineStr">
        <is>
          <t>37 80 4956 226-7</t>
        </is>
      </c>
      <c r="E1220" t="inlineStr">
        <is>
          <t>Hupac Intermodal SA</t>
        </is>
      </c>
      <c r="F1220" t="inlineStr">
        <is>
          <t>WBA</t>
        </is>
      </c>
      <c r="G1220" t="inlineStr">
        <is>
          <t>DPW</t>
        </is>
      </c>
      <c r="I1220" s="6" t="n"/>
      <c r="J1220" s="6" t="n"/>
      <c r="K1220" t="inlineStr">
        <is>
          <t>run_initial</t>
        </is>
      </c>
      <c r="L1220" s="6" t="n">
        <v>44343</v>
      </c>
      <c r="M1220" s="6" t="n">
        <v>46538</v>
      </c>
      <c r="N1220" t="n">
        <v>1095</v>
      </c>
      <c r="O1220" s="6" t="n">
        <v>46538</v>
      </c>
      <c r="S1220" t="inlineStr">
        <is>
          <t>with cut-off date</t>
        </is>
      </c>
      <c r="T1220" s="6" t="n">
        <v>44708</v>
      </c>
      <c r="U1220" s="6" t="n">
        <v>45073</v>
      </c>
      <c r="V1220" t="n">
        <v>3</v>
      </c>
      <c r="W1220" t="n">
        <v>3</v>
      </c>
      <c r="X1220" s="6" t="n"/>
      <c r="Z1220" s="6" t="n">
        <v>46446</v>
      </c>
      <c r="AA1220" t="inlineStr">
        <is>
          <t>Endschlaufe - EndOfContract - DulyTP</t>
        </is>
      </c>
      <c r="AB1220" s="6" t="n">
        <v>46538</v>
      </c>
      <c r="AC1220" t="inlineStr"/>
      <c r="AD1220" s="6" t="n">
        <v>46387</v>
      </c>
    </row>
    <row r="1221">
      <c r="A1221" t="inlineStr">
        <is>
          <t>V300005</t>
        </is>
      </c>
      <c r="B1221" t="inlineStr">
        <is>
          <t>2021-0007</t>
        </is>
      </c>
      <c r="C1221" t="n">
        <v>2</v>
      </c>
      <c r="D1221" t="inlineStr">
        <is>
          <t>37 80 4956 227-5</t>
        </is>
      </c>
      <c r="E1221" t="inlineStr">
        <is>
          <t>Hupac Intermodal SA</t>
        </is>
      </c>
      <c r="F1221" t="inlineStr">
        <is>
          <t>WBA</t>
        </is>
      </c>
      <c r="G1221" t="inlineStr">
        <is>
          <t>DPW</t>
        </is>
      </c>
      <c r="I1221" s="6" t="n"/>
      <c r="J1221" s="6" t="n"/>
      <c r="K1221" t="inlineStr">
        <is>
          <t>run_initial</t>
        </is>
      </c>
      <c r="L1221" s="6" t="n">
        <v>44343</v>
      </c>
      <c r="M1221" s="6" t="n">
        <v>46538</v>
      </c>
      <c r="N1221" t="n">
        <v>1095</v>
      </c>
      <c r="O1221" s="6" t="n">
        <v>46538</v>
      </c>
      <c r="S1221" t="inlineStr">
        <is>
          <t>with cut-off date</t>
        </is>
      </c>
      <c r="T1221" s="6" t="n">
        <v>44708</v>
      </c>
      <c r="U1221" s="6" t="n">
        <v>45073</v>
      </c>
      <c r="V1221" t="n">
        <v>3</v>
      </c>
      <c r="W1221" t="n">
        <v>3</v>
      </c>
      <c r="X1221" s="6" t="n"/>
      <c r="Z1221" s="6" t="n">
        <v>46446</v>
      </c>
      <c r="AA1221" t="inlineStr">
        <is>
          <t>Endschlaufe - EndOfContract - DulyTP</t>
        </is>
      </c>
      <c r="AB1221" s="6" t="n">
        <v>46538</v>
      </c>
      <c r="AC1221" t="inlineStr"/>
      <c r="AD1221" s="6" t="n">
        <v>46387</v>
      </c>
    </row>
    <row r="1222">
      <c r="A1222" t="inlineStr">
        <is>
          <t>V300005</t>
        </is>
      </c>
      <c r="B1222" t="inlineStr">
        <is>
          <t>2021-0007</t>
        </is>
      </c>
      <c r="C1222" t="n">
        <v>3</v>
      </c>
      <c r="D1222" t="inlineStr">
        <is>
          <t>37 80 4956 228-3</t>
        </is>
      </c>
      <c r="E1222" t="inlineStr">
        <is>
          <t>Hupac Intermodal SA</t>
        </is>
      </c>
      <c r="F1222" t="inlineStr">
        <is>
          <t>WBA</t>
        </is>
      </c>
      <c r="G1222" t="inlineStr">
        <is>
          <t>DPW</t>
        </is>
      </c>
      <c r="I1222" s="6" t="n"/>
      <c r="J1222" s="6" t="n"/>
      <c r="K1222" t="inlineStr">
        <is>
          <t>run_initial</t>
        </is>
      </c>
      <c r="L1222" s="6" t="n">
        <v>44343</v>
      </c>
      <c r="M1222" s="6" t="n">
        <v>46538</v>
      </c>
      <c r="N1222" t="n">
        <v>1095</v>
      </c>
      <c r="O1222" s="6" t="n">
        <v>46538</v>
      </c>
      <c r="S1222" t="inlineStr">
        <is>
          <t>with cut-off date</t>
        </is>
      </c>
      <c r="T1222" s="6" t="n">
        <v>44708</v>
      </c>
      <c r="U1222" s="6" t="n">
        <v>45073</v>
      </c>
      <c r="V1222" t="n">
        <v>3</v>
      </c>
      <c r="W1222" t="n">
        <v>3</v>
      </c>
      <c r="X1222" s="6" t="n"/>
      <c r="Z1222" s="6" t="n">
        <v>46446</v>
      </c>
      <c r="AA1222" t="inlineStr">
        <is>
          <t>Endschlaufe - EndOfContract - DulyTP</t>
        </is>
      </c>
      <c r="AB1222" s="6" t="n">
        <v>46538</v>
      </c>
      <c r="AC1222" t="inlineStr"/>
      <c r="AD1222" s="6" t="n">
        <v>46387</v>
      </c>
    </row>
    <row r="1223">
      <c r="A1223" t="inlineStr">
        <is>
          <t>V300005</t>
        </is>
      </c>
      <c r="B1223" t="inlineStr">
        <is>
          <t>2021-0007</t>
        </is>
      </c>
      <c r="C1223" t="n">
        <v>4</v>
      </c>
      <c r="D1223" t="inlineStr">
        <is>
          <t>37 80 4956 229-1</t>
        </is>
      </c>
      <c r="E1223" t="inlineStr">
        <is>
          <t>Hupac Intermodal SA</t>
        </is>
      </c>
      <c r="F1223" t="inlineStr">
        <is>
          <t>WBA</t>
        </is>
      </c>
      <c r="G1223" t="inlineStr">
        <is>
          <t>DPW</t>
        </is>
      </c>
      <c r="I1223" s="6" t="n"/>
      <c r="J1223" s="6" t="n"/>
      <c r="K1223" t="inlineStr">
        <is>
          <t>run_initial</t>
        </is>
      </c>
      <c r="L1223" s="6" t="n">
        <v>44343</v>
      </c>
      <c r="M1223" s="6" t="n">
        <v>46538</v>
      </c>
      <c r="N1223" t="n">
        <v>1095</v>
      </c>
      <c r="O1223" s="6" t="n">
        <v>46538</v>
      </c>
      <c r="S1223" t="inlineStr">
        <is>
          <t>with cut-off date</t>
        </is>
      </c>
      <c r="T1223" s="6" t="n">
        <v>44708</v>
      </c>
      <c r="U1223" s="6" t="n">
        <v>45073</v>
      </c>
      <c r="V1223" t="n">
        <v>3</v>
      </c>
      <c r="W1223" t="n">
        <v>3</v>
      </c>
      <c r="X1223" s="6" t="n"/>
      <c r="Z1223" s="6" t="n">
        <v>46446</v>
      </c>
      <c r="AA1223" t="inlineStr">
        <is>
          <t>Endschlaufe - EndOfContract - DulyTP</t>
        </is>
      </c>
      <c r="AB1223" s="6" t="n">
        <v>46538</v>
      </c>
      <c r="AC1223" t="inlineStr"/>
      <c r="AD1223" s="6" t="n">
        <v>46387</v>
      </c>
    </row>
    <row r="1224">
      <c r="A1224" t="inlineStr">
        <is>
          <t>V300005</t>
        </is>
      </c>
      <c r="B1224" t="inlineStr">
        <is>
          <t>2021-0007</t>
        </is>
      </c>
      <c r="C1224" t="n">
        <v>5</v>
      </c>
      <c r="D1224" t="inlineStr">
        <is>
          <t>37 80 4956 230-9</t>
        </is>
      </c>
      <c r="E1224" t="inlineStr">
        <is>
          <t>Hupac Intermodal SA</t>
        </is>
      </c>
      <c r="F1224" t="inlineStr">
        <is>
          <t>WBA</t>
        </is>
      </c>
      <c r="G1224" t="inlineStr">
        <is>
          <t>DPW</t>
        </is>
      </c>
      <c r="I1224" s="6" t="n"/>
      <c r="J1224" s="6" t="n"/>
      <c r="K1224" t="inlineStr">
        <is>
          <t>run_initial</t>
        </is>
      </c>
      <c r="L1224" s="6" t="n">
        <v>44343</v>
      </c>
      <c r="M1224" s="6" t="n">
        <v>46538</v>
      </c>
      <c r="N1224" t="n">
        <v>1095</v>
      </c>
      <c r="O1224" s="6" t="n">
        <v>46538</v>
      </c>
      <c r="S1224" t="inlineStr">
        <is>
          <t>with cut-off date</t>
        </is>
      </c>
      <c r="T1224" s="6" t="n">
        <v>44708</v>
      </c>
      <c r="U1224" s="6" t="n">
        <v>45073</v>
      </c>
      <c r="V1224" t="n">
        <v>3</v>
      </c>
      <c r="W1224" t="n">
        <v>3</v>
      </c>
      <c r="X1224" s="6" t="n"/>
      <c r="Z1224" s="6" t="n">
        <v>46446</v>
      </c>
      <c r="AA1224" t="inlineStr">
        <is>
          <t>Endschlaufe - EndOfContract - DulyTP</t>
        </is>
      </c>
      <c r="AB1224" s="6" t="n">
        <v>46538</v>
      </c>
      <c r="AC1224" t="inlineStr"/>
      <c r="AD1224" s="6" t="n">
        <v>46387</v>
      </c>
    </row>
    <row r="1225">
      <c r="A1225" t="inlineStr">
        <is>
          <t>V300005</t>
        </is>
      </c>
      <c r="B1225" t="inlineStr">
        <is>
          <t>2021-0007</t>
        </is>
      </c>
      <c r="C1225" t="n">
        <v>6</v>
      </c>
      <c r="D1225" t="inlineStr">
        <is>
          <t>37 80 4956 231-7</t>
        </is>
      </c>
      <c r="E1225" t="inlineStr">
        <is>
          <t>Hupac Intermodal SA</t>
        </is>
      </c>
      <c r="F1225" t="inlineStr">
        <is>
          <t>WBA</t>
        </is>
      </c>
      <c r="G1225" t="inlineStr">
        <is>
          <t>DPW</t>
        </is>
      </c>
      <c r="I1225" s="6" t="n"/>
      <c r="J1225" s="6" t="n"/>
      <c r="K1225" t="inlineStr">
        <is>
          <t>run_initial</t>
        </is>
      </c>
      <c r="L1225" s="6" t="n">
        <v>44343</v>
      </c>
      <c r="M1225" s="6" t="n">
        <v>46538</v>
      </c>
      <c r="N1225" t="n">
        <v>1095</v>
      </c>
      <c r="O1225" s="6" t="n">
        <v>46538</v>
      </c>
      <c r="S1225" t="inlineStr">
        <is>
          <t>with cut-off date</t>
        </is>
      </c>
      <c r="T1225" s="6" t="n">
        <v>44708</v>
      </c>
      <c r="U1225" s="6" t="n">
        <v>45073</v>
      </c>
      <c r="V1225" t="n">
        <v>3</v>
      </c>
      <c r="W1225" t="n">
        <v>3</v>
      </c>
      <c r="X1225" s="6" t="n"/>
      <c r="Z1225" s="6" t="n">
        <v>46446</v>
      </c>
      <c r="AA1225" t="inlineStr">
        <is>
          <t>Endschlaufe - EndOfContract - DulyTP</t>
        </is>
      </c>
      <c r="AB1225" s="6" t="n">
        <v>46538</v>
      </c>
      <c r="AC1225" t="inlineStr"/>
      <c r="AD1225" s="6" t="n">
        <v>46387</v>
      </c>
    </row>
    <row r="1226">
      <c r="A1226" t="inlineStr">
        <is>
          <t>V300005</t>
        </is>
      </c>
      <c r="B1226" t="inlineStr">
        <is>
          <t>2021-0007</t>
        </is>
      </c>
      <c r="C1226" t="n">
        <v>7</v>
      </c>
      <c r="D1226" t="inlineStr">
        <is>
          <t>37 80 4956 236-6</t>
        </is>
      </c>
      <c r="E1226" t="inlineStr">
        <is>
          <t>Hupac Intermodal SA</t>
        </is>
      </c>
      <c r="F1226" t="inlineStr">
        <is>
          <t>WBA</t>
        </is>
      </c>
      <c r="G1226" t="inlineStr">
        <is>
          <t>DPW</t>
        </is>
      </c>
      <c r="I1226" s="6" t="n"/>
      <c r="J1226" s="6" t="n"/>
      <c r="K1226" t="inlineStr">
        <is>
          <t>run_initial</t>
        </is>
      </c>
      <c r="L1226" s="6" t="n">
        <v>44343</v>
      </c>
      <c r="M1226" s="6" t="n">
        <v>46538</v>
      </c>
      <c r="N1226" t="n">
        <v>1095</v>
      </c>
      <c r="O1226" s="6" t="n">
        <v>46538</v>
      </c>
      <c r="S1226" t="inlineStr">
        <is>
          <t>with cut-off date</t>
        </is>
      </c>
      <c r="T1226" s="6" t="n">
        <v>44708</v>
      </c>
      <c r="U1226" s="6" t="n">
        <v>45073</v>
      </c>
      <c r="V1226" t="n">
        <v>3</v>
      </c>
      <c r="W1226" t="n">
        <v>3</v>
      </c>
      <c r="X1226" s="6" t="n"/>
      <c r="Z1226" s="6" t="n">
        <v>46446</v>
      </c>
      <c r="AA1226" t="inlineStr">
        <is>
          <t>Endschlaufe - EndOfContract - DulyTP</t>
        </is>
      </c>
      <c r="AB1226" s="6" t="n">
        <v>46538</v>
      </c>
      <c r="AC1226" t="inlineStr"/>
      <c r="AD1226" s="6" t="n">
        <v>46387</v>
      </c>
    </row>
    <row r="1227">
      <c r="A1227" t="inlineStr">
        <is>
          <t>V300005</t>
        </is>
      </c>
      <c r="B1227" t="inlineStr">
        <is>
          <t>2021-0007</t>
        </is>
      </c>
      <c r="C1227" t="n">
        <v>8</v>
      </c>
      <c r="D1227" t="inlineStr">
        <is>
          <t>37 80 4956 238-2</t>
        </is>
      </c>
      <c r="E1227" t="inlineStr">
        <is>
          <t>Hupac Intermodal SA</t>
        </is>
      </c>
      <c r="F1227" t="inlineStr">
        <is>
          <t>WBA</t>
        </is>
      </c>
      <c r="G1227" t="inlineStr">
        <is>
          <t>DPW</t>
        </is>
      </c>
      <c r="I1227" s="6" t="n"/>
      <c r="J1227" s="6" t="n"/>
      <c r="K1227" t="inlineStr">
        <is>
          <t>run_initial</t>
        </is>
      </c>
      <c r="L1227" s="6" t="n">
        <v>44343</v>
      </c>
      <c r="M1227" s="6" t="n">
        <v>46538</v>
      </c>
      <c r="N1227" t="n">
        <v>1095</v>
      </c>
      <c r="O1227" s="6" t="n">
        <v>46538</v>
      </c>
      <c r="S1227" t="inlineStr">
        <is>
          <t>with cut-off date</t>
        </is>
      </c>
      <c r="T1227" s="6" t="n">
        <v>44708</v>
      </c>
      <c r="U1227" s="6" t="n">
        <v>45073</v>
      </c>
      <c r="V1227" t="n">
        <v>3</v>
      </c>
      <c r="W1227" t="n">
        <v>3</v>
      </c>
      <c r="X1227" s="6" t="n"/>
      <c r="Z1227" s="6" t="n">
        <v>46446</v>
      </c>
      <c r="AA1227" t="inlineStr">
        <is>
          <t>Endschlaufe - EndOfContract - DulyTP</t>
        </is>
      </c>
      <c r="AB1227" s="6" t="n">
        <v>46538</v>
      </c>
      <c r="AC1227" t="inlineStr"/>
      <c r="AD1227" s="6" t="n">
        <v>46387</v>
      </c>
    </row>
    <row r="1228">
      <c r="A1228" t="inlineStr">
        <is>
          <t>V300005</t>
        </is>
      </c>
      <c r="B1228" t="inlineStr">
        <is>
          <t>2021-0007</t>
        </is>
      </c>
      <c r="C1228" t="n">
        <v>9</v>
      </c>
      <c r="D1228" t="inlineStr">
        <is>
          <t>37 80 4956 239-0</t>
        </is>
      </c>
      <c r="E1228" t="inlineStr">
        <is>
          <t>Hupac Intermodal SA</t>
        </is>
      </c>
      <c r="F1228" t="inlineStr">
        <is>
          <t>WBA</t>
        </is>
      </c>
      <c r="G1228" t="inlineStr">
        <is>
          <t>DPW</t>
        </is>
      </c>
      <c r="I1228" s="6" t="n"/>
      <c r="J1228" s="6" t="n"/>
      <c r="K1228" t="inlineStr">
        <is>
          <t>run_initial</t>
        </is>
      </c>
      <c r="L1228" s="6" t="n">
        <v>44343</v>
      </c>
      <c r="M1228" s="6" t="n">
        <v>46538</v>
      </c>
      <c r="N1228" t="n">
        <v>1095</v>
      </c>
      <c r="O1228" s="6" t="n">
        <v>46538</v>
      </c>
      <c r="S1228" t="inlineStr">
        <is>
          <t>with cut-off date</t>
        </is>
      </c>
      <c r="T1228" s="6" t="n">
        <v>44708</v>
      </c>
      <c r="U1228" s="6" t="n">
        <v>45073</v>
      </c>
      <c r="V1228" t="n">
        <v>3</v>
      </c>
      <c r="W1228" t="n">
        <v>3</v>
      </c>
      <c r="X1228" s="6" t="n"/>
      <c r="Z1228" s="6" t="n">
        <v>46446</v>
      </c>
      <c r="AA1228" t="inlineStr">
        <is>
          <t>Endschlaufe - EndOfContract - DulyTP</t>
        </is>
      </c>
      <c r="AB1228" s="6" t="n">
        <v>46538</v>
      </c>
      <c r="AC1228" t="inlineStr"/>
      <c r="AD1228" s="6" t="n">
        <v>46387</v>
      </c>
    </row>
    <row r="1229">
      <c r="A1229" t="inlineStr">
        <is>
          <t>V300005</t>
        </is>
      </c>
      <c r="B1229" t="inlineStr">
        <is>
          <t>2021-0007</t>
        </is>
      </c>
      <c r="C1229" t="n">
        <v>10</v>
      </c>
      <c r="D1229" t="inlineStr">
        <is>
          <t>37 80 4956 241-6</t>
        </is>
      </c>
      <c r="E1229" t="inlineStr">
        <is>
          <t>Hupac Intermodal SA</t>
        </is>
      </c>
      <c r="F1229" t="inlineStr">
        <is>
          <t>WBA</t>
        </is>
      </c>
      <c r="G1229" t="inlineStr">
        <is>
          <t>DPW</t>
        </is>
      </c>
      <c r="I1229" s="6" t="n"/>
      <c r="J1229" s="6" t="n"/>
      <c r="K1229" t="inlineStr">
        <is>
          <t>run_initial</t>
        </is>
      </c>
      <c r="L1229" s="6" t="n">
        <v>44343</v>
      </c>
      <c r="M1229" s="6" t="n">
        <v>46538</v>
      </c>
      <c r="N1229" t="n">
        <v>1095</v>
      </c>
      <c r="O1229" s="6" t="n">
        <v>46538</v>
      </c>
      <c r="S1229" t="inlineStr">
        <is>
          <t>with cut-off date</t>
        </is>
      </c>
      <c r="T1229" s="6" t="n">
        <v>44708</v>
      </c>
      <c r="U1229" s="6" t="n">
        <v>45073</v>
      </c>
      <c r="V1229" t="n">
        <v>3</v>
      </c>
      <c r="W1229" t="n">
        <v>3</v>
      </c>
      <c r="X1229" s="6" t="n"/>
      <c r="Z1229" s="6" t="n">
        <v>46446</v>
      </c>
      <c r="AA1229" t="inlineStr">
        <is>
          <t>Endschlaufe - EndOfContract - DulyTP</t>
        </is>
      </c>
      <c r="AB1229" s="6" t="n">
        <v>46538</v>
      </c>
      <c r="AC1229" t="inlineStr"/>
      <c r="AD1229" s="6" t="n">
        <v>46387</v>
      </c>
    </row>
    <row r="1230">
      <c r="A1230" t="inlineStr">
        <is>
          <t>V300005</t>
        </is>
      </c>
      <c r="B1230" t="inlineStr">
        <is>
          <t>2021-0007</t>
        </is>
      </c>
      <c r="C1230" t="n">
        <v>11</v>
      </c>
      <c r="D1230" t="inlineStr">
        <is>
          <t>37 80 4956 242-4</t>
        </is>
      </c>
      <c r="E1230" t="inlineStr">
        <is>
          <t>Hupac Intermodal SA</t>
        </is>
      </c>
      <c r="F1230" t="inlineStr">
        <is>
          <t>WBA</t>
        </is>
      </c>
      <c r="G1230" t="inlineStr">
        <is>
          <t>DPW</t>
        </is>
      </c>
      <c r="I1230" s="6" t="n"/>
      <c r="J1230" s="6" t="n"/>
      <c r="K1230" t="inlineStr">
        <is>
          <t>run_initial</t>
        </is>
      </c>
      <c r="L1230" s="6" t="n">
        <v>44368</v>
      </c>
      <c r="M1230" s="6" t="n">
        <v>46538</v>
      </c>
      <c r="N1230" t="n">
        <v>1095</v>
      </c>
      <c r="O1230" s="6" t="n">
        <v>46538</v>
      </c>
      <c r="S1230" t="inlineStr">
        <is>
          <t>with cut-off date</t>
        </is>
      </c>
      <c r="T1230" s="6" t="n">
        <v>44708</v>
      </c>
      <c r="U1230" s="6" t="n">
        <v>45073</v>
      </c>
      <c r="V1230" t="n">
        <v>3</v>
      </c>
      <c r="W1230" t="n">
        <v>3</v>
      </c>
      <c r="X1230" s="6" t="n"/>
      <c r="Z1230" s="6" t="n">
        <v>46446</v>
      </c>
      <c r="AA1230" t="inlineStr">
        <is>
          <t>Endschlaufe - EndOfContract - DulyTP</t>
        </is>
      </c>
      <c r="AB1230" s="6" t="n">
        <v>46538</v>
      </c>
      <c r="AC1230" t="inlineStr"/>
      <c r="AD1230" s="6" t="n">
        <v>46387</v>
      </c>
    </row>
    <row r="1231">
      <c r="A1231" t="inlineStr">
        <is>
          <t>V300005</t>
        </is>
      </c>
      <c r="B1231" t="inlineStr">
        <is>
          <t>2021-0007</t>
        </is>
      </c>
      <c r="C1231" t="n">
        <v>12</v>
      </c>
      <c r="D1231" t="inlineStr">
        <is>
          <t>37 80 4956 247-3</t>
        </is>
      </c>
      <c r="E1231" t="inlineStr">
        <is>
          <t>Hupac Intermodal SA</t>
        </is>
      </c>
      <c r="F1231" t="inlineStr">
        <is>
          <t>WBA</t>
        </is>
      </c>
      <c r="G1231" t="inlineStr">
        <is>
          <t>DPW</t>
        </is>
      </c>
      <c r="I1231" s="6" t="n"/>
      <c r="J1231" s="6" t="n"/>
      <c r="K1231" t="inlineStr">
        <is>
          <t>run_initial</t>
        </is>
      </c>
      <c r="L1231" s="6" t="n">
        <v>44368</v>
      </c>
      <c r="M1231" s="6" t="n">
        <v>46538</v>
      </c>
      <c r="N1231" t="n">
        <v>1095</v>
      </c>
      <c r="O1231" s="6" t="n">
        <v>46538</v>
      </c>
      <c r="S1231" t="inlineStr">
        <is>
          <t>with cut-off date</t>
        </is>
      </c>
      <c r="T1231" s="6" t="n">
        <v>44708</v>
      </c>
      <c r="U1231" s="6" t="n">
        <v>45073</v>
      </c>
      <c r="V1231" t="n">
        <v>3</v>
      </c>
      <c r="W1231" t="n">
        <v>3</v>
      </c>
      <c r="X1231" s="6" t="n"/>
      <c r="Z1231" s="6" t="n">
        <v>46446</v>
      </c>
      <c r="AA1231" t="inlineStr">
        <is>
          <t>Endschlaufe - EndOfContract - DulyTP</t>
        </is>
      </c>
      <c r="AB1231" s="6" t="n">
        <v>46538</v>
      </c>
      <c r="AC1231" t="inlineStr"/>
      <c r="AD1231" s="6" t="n">
        <v>46387</v>
      </c>
    </row>
    <row r="1232">
      <c r="A1232" t="inlineStr">
        <is>
          <t>V300005</t>
        </is>
      </c>
      <c r="B1232" t="inlineStr">
        <is>
          <t>2021-0007</t>
        </is>
      </c>
      <c r="C1232" t="n">
        <v>13</v>
      </c>
      <c r="D1232" t="inlineStr">
        <is>
          <t>37 80 4956 248-1</t>
        </is>
      </c>
      <c r="E1232" t="inlineStr">
        <is>
          <t>Hupac Intermodal SA</t>
        </is>
      </c>
      <c r="F1232" t="inlineStr">
        <is>
          <t>WBA</t>
        </is>
      </c>
      <c r="G1232" t="inlineStr">
        <is>
          <t>DPW</t>
        </is>
      </c>
      <c r="I1232" s="6" t="n"/>
      <c r="J1232" s="6" t="n"/>
      <c r="K1232" t="inlineStr">
        <is>
          <t>run_initial</t>
        </is>
      </c>
      <c r="L1232" s="6" t="n">
        <v>44368</v>
      </c>
      <c r="M1232" s="6" t="n">
        <v>46538</v>
      </c>
      <c r="N1232" t="n">
        <v>1095</v>
      </c>
      <c r="O1232" s="6" t="n">
        <v>46538</v>
      </c>
      <c r="S1232" t="inlineStr">
        <is>
          <t>with cut-off date</t>
        </is>
      </c>
      <c r="T1232" s="6" t="n">
        <v>44708</v>
      </c>
      <c r="U1232" s="6" t="n">
        <v>45073</v>
      </c>
      <c r="V1232" t="n">
        <v>3</v>
      </c>
      <c r="W1232" t="n">
        <v>3</v>
      </c>
      <c r="X1232" s="6" t="n"/>
      <c r="Z1232" s="6" t="n">
        <v>46446</v>
      </c>
      <c r="AA1232" t="inlineStr">
        <is>
          <t>Endschlaufe - EndOfContract - DulyTP</t>
        </is>
      </c>
      <c r="AB1232" s="6" t="n">
        <v>46538</v>
      </c>
      <c r="AC1232" t="inlineStr"/>
      <c r="AD1232" s="6" t="n">
        <v>46387</v>
      </c>
    </row>
    <row r="1233">
      <c r="A1233" t="inlineStr">
        <is>
          <t>V300005</t>
        </is>
      </c>
      <c r="B1233" t="inlineStr">
        <is>
          <t>2021-0007</t>
        </is>
      </c>
      <c r="C1233" t="n">
        <v>14</v>
      </c>
      <c r="D1233" t="inlineStr">
        <is>
          <t>37 80 4956 257-2</t>
        </is>
      </c>
      <c r="E1233" t="inlineStr">
        <is>
          <t>Hupac Intermodal SA</t>
        </is>
      </c>
      <c r="F1233" t="inlineStr">
        <is>
          <t>WBA</t>
        </is>
      </c>
      <c r="G1233" t="inlineStr">
        <is>
          <t>DPW</t>
        </is>
      </c>
      <c r="I1233" s="6" t="n"/>
      <c r="J1233" s="6" t="n"/>
      <c r="K1233" t="inlineStr">
        <is>
          <t>run_initial</t>
        </is>
      </c>
      <c r="L1233" s="6" t="n">
        <v>44368</v>
      </c>
      <c r="M1233" s="6" t="n">
        <v>46538</v>
      </c>
      <c r="N1233" t="n">
        <v>1095</v>
      </c>
      <c r="O1233" s="6" t="n">
        <v>46538</v>
      </c>
      <c r="S1233" t="inlineStr">
        <is>
          <t>with cut-off date</t>
        </is>
      </c>
      <c r="T1233" s="6" t="n">
        <v>44708</v>
      </c>
      <c r="U1233" s="6" t="n">
        <v>45073</v>
      </c>
      <c r="V1233" t="n">
        <v>3</v>
      </c>
      <c r="W1233" t="n">
        <v>3</v>
      </c>
      <c r="X1233" s="6" t="n"/>
      <c r="Z1233" s="6" t="n">
        <v>46446</v>
      </c>
      <c r="AA1233" t="inlineStr">
        <is>
          <t>Endschlaufe - EndOfContract - DulyTP</t>
        </is>
      </c>
      <c r="AB1233" s="6" t="n">
        <v>46538</v>
      </c>
      <c r="AC1233" t="inlineStr"/>
      <c r="AD1233" s="6" t="n">
        <v>46387</v>
      </c>
    </row>
    <row r="1234">
      <c r="A1234" t="inlineStr">
        <is>
          <t>V300087</t>
        </is>
      </c>
      <c r="B1234" t="inlineStr">
        <is>
          <t>2025-0044</t>
        </is>
      </c>
      <c r="C1234" t="n">
        <v>1</v>
      </c>
      <c r="D1234" t="inlineStr">
        <is>
          <t>33 80 4960 111-9</t>
        </is>
      </c>
      <c r="E1234" t="inlineStr">
        <is>
          <t>Imerys Graphite &amp; Carbon Switzerland</t>
        </is>
      </c>
      <c r="F1234" t="inlineStr">
        <is>
          <t>WBA</t>
        </is>
      </c>
      <c r="G1234" t="inlineStr">
        <is>
          <t>80' 6-A CW</t>
        </is>
      </c>
      <c r="I1234" s="6" t="n"/>
      <c r="J1234" s="6" t="n"/>
      <c r="K1234" t="inlineStr">
        <is>
          <t>run_initial</t>
        </is>
      </c>
      <c r="L1234" s="6" t="n">
        <v>46023</v>
      </c>
      <c r="M1234" s="6" t="n">
        <v>46387</v>
      </c>
      <c r="N1234" t="n">
        <v>364</v>
      </c>
      <c r="O1234" s="6" t="n">
        <v>46387</v>
      </c>
      <c r="T1234" s="6" t="n"/>
      <c r="U1234" s="6" t="n"/>
      <c r="V1234" t="n">
        <v>0</v>
      </c>
      <c r="W1234" t="n">
        <v>3</v>
      </c>
      <c r="X1234" s="6" t="n"/>
      <c r="Z1234" s="6" t="n">
        <v>46295</v>
      </c>
      <c r="AA1234" t="inlineStr">
        <is>
          <t>Endschlaufe - EndOfContract - DulyTP</t>
        </is>
      </c>
      <c r="AB1234" s="6" t="n">
        <v>46387</v>
      </c>
      <c r="AC1234" t="inlineStr"/>
      <c r="AD1234" s="6" t="n">
        <v>46234</v>
      </c>
    </row>
    <row r="1235">
      <c r="A1235" t="inlineStr">
        <is>
          <t>V300087</t>
        </is>
      </c>
      <c r="B1235" t="inlineStr">
        <is>
          <t>2025-0044</t>
        </is>
      </c>
      <c r="C1235" t="n">
        <v>2</v>
      </c>
      <c r="D1235" t="inlineStr">
        <is>
          <t>33 80 4960 117-6</t>
        </is>
      </c>
      <c r="E1235" t="inlineStr">
        <is>
          <t>Imerys Graphite &amp; Carbon Switzerland</t>
        </is>
      </c>
      <c r="F1235" t="inlineStr">
        <is>
          <t>WBA</t>
        </is>
      </c>
      <c r="G1235" t="inlineStr">
        <is>
          <t>80' 6-A CW</t>
        </is>
      </c>
      <c r="I1235" s="6" t="n"/>
      <c r="J1235" s="6" t="n"/>
      <c r="K1235" t="inlineStr">
        <is>
          <t>run_initial</t>
        </is>
      </c>
      <c r="L1235" s="6" t="n">
        <v>46023</v>
      </c>
      <c r="M1235" s="6" t="n">
        <v>46387</v>
      </c>
      <c r="N1235" t="n">
        <v>364</v>
      </c>
      <c r="O1235" s="6" t="n">
        <v>46387</v>
      </c>
      <c r="T1235" s="6" t="n"/>
      <c r="U1235" s="6" t="n"/>
      <c r="V1235" t="n">
        <v>0</v>
      </c>
      <c r="W1235" t="n">
        <v>3</v>
      </c>
      <c r="X1235" s="6" t="n"/>
      <c r="Z1235" s="6" t="n">
        <v>46295</v>
      </c>
      <c r="AA1235" t="inlineStr">
        <is>
          <t>Endschlaufe - EndOfContract - DulyTP</t>
        </is>
      </c>
      <c r="AB1235" s="6" t="n">
        <v>46387</v>
      </c>
      <c r="AC1235" t="inlineStr"/>
      <c r="AD1235" s="6" t="n">
        <v>46234</v>
      </c>
    </row>
    <row r="1236">
      <c r="A1236" t="inlineStr">
        <is>
          <t>V300087</t>
        </is>
      </c>
      <c r="B1236" t="inlineStr">
        <is>
          <t>2025-0044</t>
        </is>
      </c>
      <c r="C1236" t="n">
        <v>3</v>
      </c>
      <c r="D1236" t="inlineStr">
        <is>
          <t>33 80 4960 121-8</t>
        </is>
      </c>
      <c r="E1236" t="inlineStr">
        <is>
          <t>Imerys Graphite &amp; Carbon Switzerland</t>
        </is>
      </c>
      <c r="F1236" t="inlineStr">
        <is>
          <t>WBA</t>
        </is>
      </c>
      <c r="G1236" t="inlineStr">
        <is>
          <t>80' 6-A CW</t>
        </is>
      </c>
      <c r="I1236" s="6" t="n"/>
      <c r="J1236" s="6" t="n"/>
      <c r="K1236" t="inlineStr">
        <is>
          <t>run_initial</t>
        </is>
      </c>
      <c r="L1236" s="6" t="n">
        <v>46023</v>
      </c>
      <c r="M1236" s="6" t="n">
        <v>46387</v>
      </c>
      <c r="N1236" t="n">
        <v>364</v>
      </c>
      <c r="O1236" s="6" t="n">
        <v>46387</v>
      </c>
      <c r="T1236" s="6" t="n"/>
      <c r="U1236" s="6" t="n"/>
      <c r="V1236" t="n">
        <v>0</v>
      </c>
      <c r="W1236" t="n">
        <v>3</v>
      </c>
      <c r="X1236" s="6" t="n"/>
      <c r="Z1236" s="6" t="n">
        <v>46295</v>
      </c>
      <c r="AA1236" t="inlineStr">
        <is>
          <t>Endschlaufe - EndOfContract - DulyTP</t>
        </is>
      </c>
      <c r="AB1236" s="6" t="n">
        <v>46387</v>
      </c>
      <c r="AC1236" t="inlineStr"/>
      <c r="AD1236" s="6" t="n">
        <v>46234</v>
      </c>
    </row>
    <row r="1237">
      <c r="A1237" t="inlineStr">
        <is>
          <t>V300087</t>
        </is>
      </c>
      <c r="B1237" t="inlineStr">
        <is>
          <t>2025-0044</t>
        </is>
      </c>
      <c r="C1237" t="n">
        <v>4</v>
      </c>
      <c r="D1237" t="inlineStr">
        <is>
          <t>33 80 4960 125-9</t>
        </is>
      </c>
      <c r="E1237" t="inlineStr">
        <is>
          <t>Imerys Graphite &amp; Carbon Switzerland</t>
        </is>
      </c>
      <c r="F1237" t="inlineStr">
        <is>
          <t>WBA</t>
        </is>
      </c>
      <c r="G1237" t="inlineStr">
        <is>
          <t>80' 6-A CW</t>
        </is>
      </c>
      <c r="I1237" s="6" t="n"/>
      <c r="J1237" s="6" t="n"/>
      <c r="K1237" t="inlineStr">
        <is>
          <t>run_initial</t>
        </is>
      </c>
      <c r="L1237" s="6" t="n">
        <v>46023</v>
      </c>
      <c r="M1237" s="6" t="n">
        <v>46387</v>
      </c>
      <c r="N1237" t="n">
        <v>364</v>
      </c>
      <c r="O1237" s="6" t="n">
        <v>46387</v>
      </c>
      <c r="T1237" s="6" t="n"/>
      <c r="U1237" s="6" t="n"/>
      <c r="V1237" t="n">
        <v>0</v>
      </c>
      <c r="W1237" t="n">
        <v>3</v>
      </c>
      <c r="X1237" s="6" t="n"/>
      <c r="Z1237" s="6" t="n">
        <v>46295</v>
      </c>
      <c r="AA1237" t="inlineStr">
        <is>
          <t>Endschlaufe - EndOfContract - DulyTP</t>
        </is>
      </c>
      <c r="AB1237" s="6" t="n">
        <v>46387</v>
      </c>
      <c r="AC1237" t="inlineStr"/>
      <c r="AD1237" s="6" t="n">
        <v>46234</v>
      </c>
    </row>
    <row r="1238">
      <c r="A1238" t="inlineStr">
        <is>
          <t>V300087</t>
        </is>
      </c>
      <c r="B1238" t="inlineStr">
        <is>
          <t>2025-0044</t>
        </is>
      </c>
      <c r="C1238" t="n">
        <v>5</v>
      </c>
      <c r="D1238" t="inlineStr">
        <is>
          <t>33 80 4960 128-3</t>
        </is>
      </c>
      <c r="E1238" t="inlineStr">
        <is>
          <t>Imerys Graphite &amp; Carbon Switzerland</t>
        </is>
      </c>
      <c r="F1238" t="inlineStr">
        <is>
          <t>WBA</t>
        </is>
      </c>
      <c r="G1238" t="inlineStr">
        <is>
          <t>80' 6-A CW</t>
        </is>
      </c>
      <c r="I1238" s="6" t="n"/>
      <c r="J1238" s="6" t="n"/>
      <c r="K1238" t="inlineStr">
        <is>
          <t>run_initial</t>
        </is>
      </c>
      <c r="L1238" s="6" t="n">
        <v>46023</v>
      </c>
      <c r="M1238" s="6" t="n">
        <v>46387</v>
      </c>
      <c r="N1238" t="n">
        <v>364</v>
      </c>
      <c r="O1238" s="6" t="n">
        <v>46387</v>
      </c>
      <c r="T1238" s="6" t="n"/>
      <c r="U1238" s="6" t="n"/>
      <c r="V1238" t="n">
        <v>0</v>
      </c>
      <c r="W1238" t="n">
        <v>3</v>
      </c>
      <c r="X1238" s="6" t="n"/>
      <c r="Z1238" s="6" t="n">
        <v>46295</v>
      </c>
      <c r="AA1238" t="inlineStr">
        <is>
          <t>Endschlaufe - EndOfContract - DulyTP</t>
        </is>
      </c>
      <c r="AB1238" s="6" t="n">
        <v>46387</v>
      </c>
      <c r="AC1238" t="inlineStr"/>
      <c r="AD1238" s="6" t="n">
        <v>46234</v>
      </c>
    </row>
    <row r="1239">
      <c r="A1239" t="inlineStr">
        <is>
          <t>V300072</t>
        </is>
      </c>
      <c r="B1239" t="inlineStr">
        <is>
          <t>2025-0018</t>
        </is>
      </c>
      <c r="C1239" t="n">
        <v>1</v>
      </c>
      <c r="D1239" t="inlineStr">
        <is>
          <t>37 80 4992 507-6</t>
        </is>
      </c>
      <c r="E1239" t="inlineStr">
        <is>
          <t>IPC Business GmbH</t>
        </is>
      </c>
      <c r="F1239" t="inlineStr">
        <is>
          <t>DME</t>
        </is>
      </c>
      <c r="G1239" t="inlineStr">
        <is>
          <t>DPW</t>
        </is>
      </c>
      <c r="I1239" s="6" t="n"/>
      <c r="J1239" s="6" t="n"/>
      <c r="K1239" t="inlineStr">
        <is>
          <t>run_initial</t>
        </is>
      </c>
      <c r="L1239" s="6" t="n">
        <v>45926</v>
      </c>
      <c r="M1239" s="6" t="n">
        <v>46290</v>
      </c>
      <c r="N1239" t="n">
        <v>364</v>
      </c>
      <c r="O1239" s="6" t="n">
        <v>46290</v>
      </c>
      <c r="S1239" t="inlineStr">
        <is>
          <t>n.a.</t>
        </is>
      </c>
      <c r="T1239" s="6" t="n"/>
      <c r="U1239" s="6" t="n"/>
      <c r="V1239" t="n">
        <v>0</v>
      </c>
      <c r="W1239" t="n">
        <v>3</v>
      </c>
      <c r="X1239" s="6" t="n"/>
      <c r="Z1239" s="6" t="n">
        <v>46198</v>
      </c>
      <c r="AA1239" t="inlineStr">
        <is>
          <t>n.a.</t>
        </is>
      </c>
      <c r="AB1239" s="6" t="n">
        <v>46290</v>
      </c>
      <c r="AC1239" t="inlineStr"/>
      <c r="AD1239" s="6" t="n">
        <v>46137</v>
      </c>
    </row>
    <row r="1240">
      <c r="A1240" t="inlineStr">
        <is>
          <t>V300072</t>
        </is>
      </c>
      <c r="B1240" t="inlineStr">
        <is>
          <t>2025-0018</t>
        </is>
      </c>
      <c r="C1240" t="n">
        <v>2</v>
      </c>
      <c r="D1240" t="inlineStr">
        <is>
          <t>37 80 4992 767-6</t>
        </is>
      </c>
      <c r="E1240" t="inlineStr">
        <is>
          <t>IPC Business GmbH</t>
        </is>
      </c>
      <c r="F1240" t="inlineStr">
        <is>
          <t>DME</t>
        </is>
      </c>
      <c r="G1240" t="inlineStr">
        <is>
          <t>DPW</t>
        </is>
      </c>
      <c r="I1240" s="6" t="n"/>
      <c r="J1240" s="6" t="n"/>
      <c r="K1240" t="inlineStr">
        <is>
          <t>run_initial</t>
        </is>
      </c>
      <c r="L1240" s="6" t="n">
        <v>45926</v>
      </c>
      <c r="M1240" s="6" t="n">
        <v>46290</v>
      </c>
      <c r="N1240" t="n">
        <v>364</v>
      </c>
      <c r="O1240" s="6" t="n">
        <v>46290</v>
      </c>
      <c r="S1240" t="inlineStr">
        <is>
          <t>n.a.</t>
        </is>
      </c>
      <c r="T1240" s="6" t="n"/>
      <c r="U1240" s="6" t="n"/>
      <c r="V1240" t="n">
        <v>0</v>
      </c>
      <c r="W1240" t="n">
        <v>3</v>
      </c>
      <c r="X1240" s="6" t="n"/>
      <c r="Z1240" s="6" t="n">
        <v>46198</v>
      </c>
      <c r="AA1240" t="inlineStr">
        <is>
          <t>n.a.</t>
        </is>
      </c>
      <c r="AB1240" s="6" t="n">
        <v>46290</v>
      </c>
      <c r="AC1240" t="inlineStr"/>
      <c r="AD1240" s="6" t="n">
        <v>46137</v>
      </c>
    </row>
    <row r="1241">
      <c r="A1241" t="inlineStr">
        <is>
          <t>V300063</t>
        </is>
      </c>
      <c r="B1241" t="inlineStr">
        <is>
          <t>2024-0036</t>
        </is>
      </c>
      <c r="C1241" t="n">
        <v>1</v>
      </c>
      <c r="D1241" t="inlineStr">
        <is>
          <t>37 80 4992 832-8</t>
        </is>
      </c>
      <c r="E1241" t="inlineStr">
        <is>
          <t>Kombiverkehr GmbH und Co. KG</t>
        </is>
      </c>
      <c r="F1241" t="inlineStr">
        <is>
          <t>DME</t>
        </is>
      </c>
      <c r="G1241" t="inlineStr">
        <is>
          <t>DPW</t>
        </is>
      </c>
      <c r="I1241" s="6" t="n"/>
      <c r="J1241" s="6" t="n"/>
      <c r="K1241" t="inlineStr">
        <is>
          <t>run_initial</t>
        </is>
      </c>
      <c r="L1241" s="6" t="n">
        <v>45720</v>
      </c>
      <c r="M1241" s="6" t="n">
        <v>46084</v>
      </c>
      <c r="N1241" t="n">
        <v>364</v>
      </c>
      <c r="O1241" s="6" t="n">
        <v>46084</v>
      </c>
      <c r="S1241" t="inlineStr">
        <is>
          <t>n.a.</t>
        </is>
      </c>
      <c r="T1241" s="6" t="n"/>
      <c r="U1241" s="6" t="n"/>
      <c r="V1241" t="n">
        <v>0</v>
      </c>
      <c r="W1241" t="n">
        <v>3</v>
      </c>
      <c r="X1241" s="6" t="n"/>
      <c r="Z1241" s="6" t="n">
        <v>45994</v>
      </c>
      <c r="AA1241" t="inlineStr">
        <is>
          <t>n.a.</t>
        </is>
      </c>
      <c r="AB1241" s="6" t="n">
        <v>46084</v>
      </c>
      <c r="AC1241" t="inlineStr"/>
      <c r="AD1241" s="6" t="n">
        <v>45933</v>
      </c>
    </row>
    <row r="1242">
      <c r="A1242" t="inlineStr">
        <is>
          <t>V300063</t>
        </is>
      </c>
      <c r="B1242" t="inlineStr">
        <is>
          <t>2024-0036</t>
        </is>
      </c>
      <c r="C1242" t="n">
        <v>2</v>
      </c>
      <c r="D1242" t="inlineStr">
        <is>
          <t>37 80 4992 833-6</t>
        </is>
      </c>
      <c r="E1242" t="inlineStr">
        <is>
          <t>Kombiverkehr GmbH und Co. KG</t>
        </is>
      </c>
      <c r="F1242" t="inlineStr">
        <is>
          <t>DME</t>
        </is>
      </c>
      <c r="G1242" t="inlineStr">
        <is>
          <t>DPW</t>
        </is>
      </c>
      <c r="I1242" s="6" t="n"/>
      <c r="J1242" s="6" t="n"/>
      <c r="K1242" t="inlineStr">
        <is>
          <t>run_initial</t>
        </is>
      </c>
      <c r="L1242" s="6" t="n">
        <v>45720</v>
      </c>
      <c r="M1242" s="6" t="n">
        <v>46084</v>
      </c>
      <c r="N1242" t="n">
        <v>364</v>
      </c>
      <c r="O1242" s="6" t="n">
        <v>46084</v>
      </c>
      <c r="S1242" t="inlineStr">
        <is>
          <t>n.a.</t>
        </is>
      </c>
      <c r="T1242" s="6" t="n"/>
      <c r="U1242" s="6" t="n"/>
      <c r="V1242" t="n">
        <v>0</v>
      </c>
      <c r="W1242" t="n">
        <v>3</v>
      </c>
      <c r="X1242" s="6" t="n"/>
      <c r="Z1242" s="6" t="n">
        <v>45994</v>
      </c>
      <c r="AA1242" t="inlineStr">
        <is>
          <t>n.a.</t>
        </is>
      </c>
      <c r="AB1242" s="6" t="n">
        <v>46084</v>
      </c>
      <c r="AC1242" t="inlineStr"/>
      <c r="AD1242" s="6" t="n">
        <v>45933</v>
      </c>
    </row>
    <row r="1243">
      <c r="A1243" t="inlineStr">
        <is>
          <t>V300063</t>
        </is>
      </c>
      <c r="B1243" t="inlineStr">
        <is>
          <t>2024-0036</t>
        </is>
      </c>
      <c r="C1243" t="n">
        <v>3</v>
      </c>
      <c r="D1243" t="inlineStr">
        <is>
          <t>37 80 4992 834-4</t>
        </is>
      </c>
      <c r="E1243" t="inlineStr">
        <is>
          <t>Kombiverkehr GmbH und Co. KG</t>
        </is>
      </c>
      <c r="F1243" t="inlineStr">
        <is>
          <t>DME</t>
        </is>
      </c>
      <c r="G1243" t="inlineStr">
        <is>
          <t>DPW</t>
        </is>
      </c>
      <c r="I1243" s="6" t="n"/>
      <c r="J1243" s="6" t="n"/>
      <c r="K1243" t="inlineStr">
        <is>
          <t>run_initial</t>
        </is>
      </c>
      <c r="L1243" s="6" t="n">
        <v>45720</v>
      </c>
      <c r="M1243" s="6" t="n">
        <v>46084</v>
      </c>
      <c r="N1243" t="n">
        <v>364</v>
      </c>
      <c r="O1243" s="6" t="n">
        <v>46084</v>
      </c>
      <c r="S1243" t="inlineStr">
        <is>
          <t>n.a.</t>
        </is>
      </c>
      <c r="T1243" s="6" t="n"/>
      <c r="U1243" s="6" t="n"/>
      <c r="V1243" t="n">
        <v>0</v>
      </c>
      <c r="W1243" t="n">
        <v>3</v>
      </c>
      <c r="X1243" s="6" t="n"/>
      <c r="Z1243" s="6" t="n">
        <v>45994</v>
      </c>
      <c r="AA1243" t="inlineStr">
        <is>
          <t>n.a.</t>
        </is>
      </c>
      <c r="AB1243" s="6" t="n">
        <v>46084</v>
      </c>
      <c r="AC1243" t="inlineStr"/>
      <c r="AD1243" s="6" t="n">
        <v>45933</v>
      </c>
    </row>
    <row r="1244">
      <c r="A1244" t="inlineStr">
        <is>
          <t>V300063</t>
        </is>
      </c>
      <c r="B1244" t="inlineStr">
        <is>
          <t>2024-0036</t>
        </is>
      </c>
      <c r="C1244" t="n">
        <v>4</v>
      </c>
      <c r="D1244" t="inlineStr">
        <is>
          <t>37 80 4992 835-1</t>
        </is>
      </c>
      <c r="E1244" t="inlineStr">
        <is>
          <t>Kombiverkehr GmbH und Co. KG</t>
        </is>
      </c>
      <c r="F1244" t="inlineStr">
        <is>
          <t>DME</t>
        </is>
      </c>
      <c r="G1244" t="inlineStr">
        <is>
          <t>DPW</t>
        </is>
      </c>
      <c r="I1244" s="6" t="n"/>
      <c r="J1244" s="6" t="n"/>
      <c r="K1244" t="inlineStr">
        <is>
          <t>run_initial</t>
        </is>
      </c>
      <c r="L1244" s="6" t="n">
        <v>45720</v>
      </c>
      <c r="M1244" s="6" t="n">
        <v>46084</v>
      </c>
      <c r="N1244" t="n">
        <v>364</v>
      </c>
      <c r="O1244" s="6" t="n">
        <v>46084</v>
      </c>
      <c r="S1244" t="inlineStr">
        <is>
          <t>n.a.</t>
        </is>
      </c>
      <c r="T1244" s="6" t="n"/>
      <c r="U1244" s="6" t="n"/>
      <c r="V1244" t="n">
        <v>0</v>
      </c>
      <c r="W1244" t="n">
        <v>3</v>
      </c>
      <c r="X1244" s="6" t="n"/>
      <c r="Z1244" s="6" t="n">
        <v>45994</v>
      </c>
      <c r="AA1244" t="inlineStr">
        <is>
          <t>n.a.</t>
        </is>
      </c>
      <c r="AB1244" s="6" t="n">
        <v>46084</v>
      </c>
      <c r="AC1244" t="inlineStr"/>
      <c r="AD1244" s="6" t="n">
        <v>45933</v>
      </c>
    </row>
    <row r="1245">
      <c r="A1245" t="inlineStr">
        <is>
          <t>V300063</t>
        </is>
      </c>
      <c r="B1245" t="inlineStr">
        <is>
          <t>2024-0036</t>
        </is>
      </c>
      <c r="C1245" t="n">
        <v>5</v>
      </c>
      <c r="D1245" t="inlineStr">
        <is>
          <t>37 80 4992 836-9</t>
        </is>
      </c>
      <c r="E1245" t="inlineStr">
        <is>
          <t>Kombiverkehr GmbH und Co. KG</t>
        </is>
      </c>
      <c r="F1245" t="inlineStr">
        <is>
          <t>DME</t>
        </is>
      </c>
      <c r="G1245" t="inlineStr">
        <is>
          <t>DPW</t>
        </is>
      </c>
      <c r="I1245" s="6" t="n"/>
      <c r="J1245" s="6" t="n"/>
      <c r="K1245" t="inlineStr">
        <is>
          <t>run_initial</t>
        </is>
      </c>
      <c r="L1245" s="6" t="n">
        <v>45720</v>
      </c>
      <c r="M1245" s="6" t="n">
        <v>46084</v>
      </c>
      <c r="N1245" t="n">
        <v>364</v>
      </c>
      <c r="O1245" s="6" t="n">
        <v>46084</v>
      </c>
      <c r="S1245" t="inlineStr">
        <is>
          <t>n.a.</t>
        </is>
      </c>
      <c r="T1245" s="6" t="n"/>
      <c r="U1245" s="6" t="n"/>
      <c r="V1245" t="n">
        <v>0</v>
      </c>
      <c r="W1245" t="n">
        <v>3</v>
      </c>
      <c r="X1245" s="6" t="n"/>
      <c r="Z1245" s="6" t="n">
        <v>45994</v>
      </c>
      <c r="AA1245" t="inlineStr">
        <is>
          <t>n.a.</t>
        </is>
      </c>
      <c r="AB1245" s="6" t="n">
        <v>46084</v>
      </c>
      <c r="AC1245" t="inlineStr"/>
      <c r="AD1245" s="6" t="n">
        <v>45933</v>
      </c>
    </row>
    <row r="1246">
      <c r="A1246" t="inlineStr">
        <is>
          <t>V300063</t>
        </is>
      </c>
      <c r="B1246" t="inlineStr">
        <is>
          <t>2024-0036</t>
        </is>
      </c>
      <c r="C1246" t="n">
        <v>6</v>
      </c>
      <c r="D1246" t="inlineStr">
        <is>
          <t>37 80 4992 837-7</t>
        </is>
      </c>
      <c r="E1246" t="inlineStr">
        <is>
          <t>Kombiverkehr GmbH und Co. KG</t>
        </is>
      </c>
      <c r="F1246" t="inlineStr">
        <is>
          <t>DME</t>
        </is>
      </c>
      <c r="G1246" t="inlineStr">
        <is>
          <t>DPW</t>
        </is>
      </c>
      <c r="I1246" s="6" t="n"/>
      <c r="J1246" s="6" t="n"/>
      <c r="K1246" t="inlineStr">
        <is>
          <t>run_initial</t>
        </is>
      </c>
      <c r="L1246" s="6" t="n">
        <v>45720</v>
      </c>
      <c r="M1246" s="6" t="n">
        <v>46084</v>
      </c>
      <c r="N1246" t="n">
        <v>364</v>
      </c>
      <c r="O1246" s="6" t="n">
        <v>46084</v>
      </c>
      <c r="S1246" t="inlineStr">
        <is>
          <t>n.a.</t>
        </is>
      </c>
      <c r="T1246" s="6" t="n"/>
      <c r="U1246" s="6" t="n"/>
      <c r="V1246" t="n">
        <v>0</v>
      </c>
      <c r="W1246" t="n">
        <v>3</v>
      </c>
      <c r="X1246" s="6" t="n"/>
      <c r="Z1246" s="6" t="n">
        <v>45994</v>
      </c>
      <c r="AA1246" t="inlineStr">
        <is>
          <t>n.a.</t>
        </is>
      </c>
      <c r="AB1246" s="6" t="n">
        <v>46084</v>
      </c>
      <c r="AC1246" t="inlineStr"/>
      <c r="AD1246" s="6" t="n">
        <v>45933</v>
      </c>
    </row>
    <row r="1247">
      <c r="A1247" t="inlineStr">
        <is>
          <t>V300063</t>
        </is>
      </c>
      <c r="B1247" t="inlineStr">
        <is>
          <t>2024-0036</t>
        </is>
      </c>
      <c r="C1247" t="n">
        <v>7</v>
      </c>
      <c r="D1247" t="inlineStr">
        <is>
          <t>37 80 4992 838-5</t>
        </is>
      </c>
      <c r="E1247" t="inlineStr">
        <is>
          <t>Kombiverkehr GmbH und Co. KG</t>
        </is>
      </c>
      <c r="F1247" t="inlineStr">
        <is>
          <t>DME</t>
        </is>
      </c>
      <c r="G1247" t="inlineStr">
        <is>
          <t>DPW</t>
        </is>
      </c>
      <c r="I1247" s="6" t="n"/>
      <c r="J1247" s="6" t="n"/>
      <c r="K1247" t="inlineStr">
        <is>
          <t>run_initial</t>
        </is>
      </c>
      <c r="L1247" s="6" t="n">
        <v>45720</v>
      </c>
      <c r="M1247" s="6" t="n">
        <v>46084</v>
      </c>
      <c r="N1247" t="n">
        <v>364</v>
      </c>
      <c r="O1247" s="6" t="n">
        <v>46084</v>
      </c>
      <c r="S1247" t="inlineStr">
        <is>
          <t>n.a.</t>
        </is>
      </c>
      <c r="T1247" s="6" t="n"/>
      <c r="U1247" s="6" t="n"/>
      <c r="V1247" t="n">
        <v>0</v>
      </c>
      <c r="W1247" t="n">
        <v>3</v>
      </c>
      <c r="X1247" s="6" t="n"/>
      <c r="Z1247" s="6" t="n">
        <v>45994</v>
      </c>
      <c r="AA1247" t="inlineStr">
        <is>
          <t>n.a.</t>
        </is>
      </c>
      <c r="AB1247" s="6" t="n">
        <v>46084</v>
      </c>
      <c r="AC1247" t="inlineStr"/>
      <c r="AD1247" s="6" t="n">
        <v>45933</v>
      </c>
    </row>
    <row r="1248">
      <c r="A1248" t="inlineStr">
        <is>
          <t>V300063</t>
        </is>
      </c>
      <c r="B1248" t="inlineStr">
        <is>
          <t>2024-0036</t>
        </is>
      </c>
      <c r="C1248" t="n">
        <v>8</v>
      </c>
      <c r="D1248" t="inlineStr">
        <is>
          <t>37 80 4992 839-3</t>
        </is>
      </c>
      <c r="E1248" t="inlineStr">
        <is>
          <t>Kombiverkehr GmbH und Co. KG</t>
        </is>
      </c>
      <c r="F1248" t="inlineStr">
        <is>
          <t>DME</t>
        </is>
      </c>
      <c r="G1248" t="inlineStr">
        <is>
          <t>DPW</t>
        </is>
      </c>
      <c r="I1248" s="6" t="n"/>
      <c r="J1248" s="6" t="n"/>
      <c r="K1248" t="inlineStr">
        <is>
          <t>run_initial</t>
        </is>
      </c>
      <c r="L1248" s="6" t="n">
        <v>45720</v>
      </c>
      <c r="M1248" s="6" t="n">
        <v>46084</v>
      </c>
      <c r="N1248" t="n">
        <v>364</v>
      </c>
      <c r="O1248" s="6" t="n">
        <v>46084</v>
      </c>
      <c r="S1248" t="inlineStr">
        <is>
          <t>n.a.</t>
        </is>
      </c>
      <c r="T1248" s="6" t="n"/>
      <c r="U1248" s="6" t="n"/>
      <c r="V1248" t="n">
        <v>0</v>
      </c>
      <c r="W1248" t="n">
        <v>3</v>
      </c>
      <c r="X1248" s="6" t="n"/>
      <c r="Z1248" s="6" t="n">
        <v>45994</v>
      </c>
      <c r="AA1248" t="inlineStr">
        <is>
          <t>n.a.</t>
        </is>
      </c>
      <c r="AB1248" s="6" t="n">
        <v>46084</v>
      </c>
      <c r="AC1248" t="inlineStr"/>
      <c r="AD1248" s="6" t="n">
        <v>45933</v>
      </c>
    </row>
    <row r="1249">
      <c r="A1249" t="inlineStr">
        <is>
          <t>V300063</t>
        </is>
      </c>
      <c r="B1249" t="inlineStr">
        <is>
          <t>2024-0036</t>
        </is>
      </c>
      <c r="C1249" t="n">
        <v>9</v>
      </c>
      <c r="D1249" t="inlineStr">
        <is>
          <t>37 80 4992 840-1</t>
        </is>
      </c>
      <c r="E1249" t="inlineStr">
        <is>
          <t>Kombiverkehr GmbH und Co. KG</t>
        </is>
      </c>
      <c r="F1249" t="inlineStr">
        <is>
          <t>DME</t>
        </is>
      </c>
      <c r="G1249" t="inlineStr">
        <is>
          <t>DPW</t>
        </is>
      </c>
      <c r="I1249" s="6" t="n"/>
      <c r="J1249" s="6" t="n"/>
      <c r="K1249" t="inlineStr">
        <is>
          <t>run_initial</t>
        </is>
      </c>
      <c r="L1249" s="6" t="n">
        <v>45720</v>
      </c>
      <c r="M1249" s="6" t="n">
        <v>46084</v>
      </c>
      <c r="N1249" t="n">
        <v>364</v>
      </c>
      <c r="O1249" s="6" t="n">
        <v>46084</v>
      </c>
      <c r="S1249" t="inlineStr">
        <is>
          <t>n.a.</t>
        </is>
      </c>
      <c r="T1249" s="6" t="n"/>
      <c r="U1249" s="6" t="n"/>
      <c r="V1249" t="n">
        <v>0</v>
      </c>
      <c r="W1249" t="n">
        <v>3</v>
      </c>
      <c r="X1249" s="6" t="n"/>
      <c r="Z1249" s="6" t="n">
        <v>45994</v>
      </c>
      <c r="AA1249" t="inlineStr">
        <is>
          <t>n.a.</t>
        </is>
      </c>
      <c r="AB1249" s="6" t="n">
        <v>46084</v>
      </c>
      <c r="AC1249" t="inlineStr"/>
      <c r="AD1249" s="6" t="n">
        <v>45933</v>
      </c>
    </row>
    <row r="1250">
      <c r="A1250" t="inlineStr">
        <is>
          <t>V300063</t>
        </is>
      </c>
      <c r="B1250" t="inlineStr">
        <is>
          <t>2024-0036</t>
        </is>
      </c>
      <c r="C1250" t="n">
        <v>10</v>
      </c>
      <c r="D1250" t="inlineStr">
        <is>
          <t>37 80 4992 841-9</t>
        </is>
      </c>
      <c r="E1250" t="inlineStr">
        <is>
          <t>Kombiverkehr GmbH und Co. KG</t>
        </is>
      </c>
      <c r="F1250" t="inlineStr">
        <is>
          <t>DME</t>
        </is>
      </c>
      <c r="G1250" t="inlineStr">
        <is>
          <t>DPW</t>
        </is>
      </c>
      <c r="I1250" s="6" t="n"/>
      <c r="J1250" s="6" t="n"/>
      <c r="K1250" t="inlineStr">
        <is>
          <t>run_initial</t>
        </is>
      </c>
      <c r="L1250" s="6" t="n">
        <v>45720</v>
      </c>
      <c r="M1250" s="6" t="n">
        <v>46084</v>
      </c>
      <c r="N1250" t="n">
        <v>364</v>
      </c>
      <c r="O1250" s="6" t="n">
        <v>46084</v>
      </c>
      <c r="S1250" t="inlineStr">
        <is>
          <t>n.a.</t>
        </is>
      </c>
      <c r="T1250" s="6" t="n"/>
      <c r="U1250" s="6" t="n"/>
      <c r="V1250" t="n">
        <v>0</v>
      </c>
      <c r="W1250" t="n">
        <v>3</v>
      </c>
      <c r="X1250" s="6" t="n"/>
      <c r="Z1250" s="6" t="n">
        <v>45994</v>
      </c>
      <c r="AA1250" t="inlineStr">
        <is>
          <t>n.a.</t>
        </is>
      </c>
      <c r="AB1250" s="6" t="n">
        <v>46084</v>
      </c>
      <c r="AC1250" t="inlineStr"/>
      <c r="AD1250" s="6" t="n">
        <v>45933</v>
      </c>
    </row>
    <row r="1251">
      <c r="A1251" t="inlineStr">
        <is>
          <t>V300063</t>
        </is>
      </c>
      <c r="B1251" t="inlineStr">
        <is>
          <t>2024-0036</t>
        </is>
      </c>
      <c r="C1251" t="n">
        <v>11</v>
      </c>
      <c r="D1251" t="inlineStr">
        <is>
          <t>37 80 4992 842-7</t>
        </is>
      </c>
      <c r="E1251" t="inlineStr">
        <is>
          <t>Kombiverkehr GmbH und Co. KG</t>
        </is>
      </c>
      <c r="F1251" t="inlineStr">
        <is>
          <t>DME</t>
        </is>
      </c>
      <c r="G1251" t="inlineStr">
        <is>
          <t>DPW</t>
        </is>
      </c>
      <c r="I1251" s="6" t="n"/>
      <c r="J1251" s="6" t="n"/>
      <c r="K1251" t="inlineStr">
        <is>
          <t>run_initial</t>
        </is>
      </c>
      <c r="L1251" s="6" t="n">
        <v>45720</v>
      </c>
      <c r="M1251" s="6" t="n">
        <v>46084</v>
      </c>
      <c r="N1251" t="n">
        <v>364</v>
      </c>
      <c r="O1251" s="6" t="n">
        <v>46084</v>
      </c>
      <c r="S1251" t="inlineStr">
        <is>
          <t>n.a.</t>
        </is>
      </c>
      <c r="T1251" s="6" t="n"/>
      <c r="U1251" s="6" t="n"/>
      <c r="V1251" t="n">
        <v>0</v>
      </c>
      <c r="W1251" t="n">
        <v>3</v>
      </c>
      <c r="X1251" s="6" t="n"/>
      <c r="Z1251" s="6" t="n">
        <v>45994</v>
      </c>
      <c r="AA1251" t="inlineStr">
        <is>
          <t>n.a.</t>
        </is>
      </c>
      <c r="AB1251" s="6" t="n">
        <v>46084</v>
      </c>
      <c r="AC1251" t="inlineStr"/>
      <c r="AD1251" s="6" t="n">
        <v>45933</v>
      </c>
    </row>
    <row r="1252">
      <c r="A1252" t="inlineStr">
        <is>
          <t>V300063</t>
        </is>
      </c>
      <c r="B1252" t="inlineStr">
        <is>
          <t>2024-0036</t>
        </is>
      </c>
      <c r="C1252" t="n">
        <v>12</v>
      </c>
      <c r="D1252" t="inlineStr">
        <is>
          <t>37 80 4992 843-5</t>
        </is>
      </c>
      <c r="E1252" t="inlineStr">
        <is>
          <t>Kombiverkehr GmbH und Co. KG</t>
        </is>
      </c>
      <c r="F1252" t="inlineStr">
        <is>
          <t>DME</t>
        </is>
      </c>
      <c r="G1252" t="inlineStr">
        <is>
          <t>DPW</t>
        </is>
      </c>
      <c r="I1252" s="6" t="n"/>
      <c r="J1252" s="6" t="n"/>
      <c r="K1252" t="inlineStr">
        <is>
          <t>run_initial</t>
        </is>
      </c>
      <c r="L1252" s="6" t="n">
        <v>45720</v>
      </c>
      <c r="M1252" s="6" t="n">
        <v>46084</v>
      </c>
      <c r="N1252" t="n">
        <v>364</v>
      </c>
      <c r="O1252" s="6" t="n">
        <v>46084</v>
      </c>
      <c r="S1252" t="inlineStr">
        <is>
          <t>n.a.</t>
        </is>
      </c>
      <c r="T1252" s="6" t="n"/>
      <c r="U1252" s="6" t="n"/>
      <c r="V1252" t="n">
        <v>0</v>
      </c>
      <c r="W1252" t="n">
        <v>3</v>
      </c>
      <c r="X1252" s="6" t="n"/>
      <c r="Z1252" s="6" t="n">
        <v>45994</v>
      </c>
      <c r="AA1252" t="inlineStr">
        <is>
          <t>n.a.</t>
        </is>
      </c>
      <c r="AB1252" s="6" t="n">
        <v>46084</v>
      </c>
      <c r="AC1252" t="inlineStr"/>
      <c r="AD1252" s="6" t="n">
        <v>45933</v>
      </c>
    </row>
    <row r="1253">
      <c r="A1253" t="inlineStr">
        <is>
          <t>V300063</t>
        </is>
      </c>
      <c r="B1253" t="inlineStr">
        <is>
          <t>2024-0036</t>
        </is>
      </c>
      <c r="C1253" t="n">
        <v>13</v>
      </c>
      <c r="D1253" t="inlineStr">
        <is>
          <t>37 80 4992 844-3</t>
        </is>
      </c>
      <c r="E1253" t="inlineStr">
        <is>
          <t>Kombiverkehr GmbH und Co. KG</t>
        </is>
      </c>
      <c r="F1253" t="inlineStr">
        <is>
          <t>DME</t>
        </is>
      </c>
      <c r="G1253" t="inlineStr">
        <is>
          <t>DPW</t>
        </is>
      </c>
      <c r="I1253" s="6" t="n"/>
      <c r="J1253" s="6" t="n"/>
      <c r="K1253" t="inlineStr">
        <is>
          <t>run_initial</t>
        </is>
      </c>
      <c r="L1253" s="6" t="n">
        <v>45720</v>
      </c>
      <c r="M1253" s="6" t="n">
        <v>46084</v>
      </c>
      <c r="N1253" t="n">
        <v>364</v>
      </c>
      <c r="O1253" s="6" t="n">
        <v>46084</v>
      </c>
      <c r="S1253" t="inlineStr">
        <is>
          <t>n.a.</t>
        </is>
      </c>
      <c r="T1253" s="6" t="n"/>
      <c r="U1253" s="6" t="n"/>
      <c r="V1253" t="n">
        <v>0</v>
      </c>
      <c r="W1253" t="n">
        <v>3</v>
      </c>
      <c r="X1253" s="6" t="n"/>
      <c r="Z1253" s="6" t="n">
        <v>45994</v>
      </c>
      <c r="AA1253" t="inlineStr">
        <is>
          <t>n.a.</t>
        </is>
      </c>
      <c r="AB1253" s="6" t="n">
        <v>46084</v>
      </c>
      <c r="AC1253" t="inlineStr"/>
      <c r="AD1253" s="6" t="n">
        <v>45933</v>
      </c>
    </row>
    <row r="1254">
      <c r="A1254" t="inlineStr">
        <is>
          <t>V300063</t>
        </is>
      </c>
      <c r="B1254" t="inlineStr">
        <is>
          <t>2024-0036</t>
        </is>
      </c>
      <c r="C1254" t="n">
        <v>14</v>
      </c>
      <c r="D1254" t="inlineStr">
        <is>
          <t>37 80 4992 845-0</t>
        </is>
      </c>
      <c r="E1254" t="inlineStr">
        <is>
          <t>Kombiverkehr GmbH und Co. KG</t>
        </is>
      </c>
      <c r="F1254" t="inlineStr">
        <is>
          <t>DME</t>
        </is>
      </c>
      <c r="G1254" t="inlineStr">
        <is>
          <t>DPW</t>
        </is>
      </c>
      <c r="I1254" s="6" t="n"/>
      <c r="J1254" s="6" t="n"/>
      <c r="K1254" t="inlineStr">
        <is>
          <t>run_initial</t>
        </is>
      </c>
      <c r="L1254" s="6" t="n">
        <v>45720</v>
      </c>
      <c r="M1254" s="6" t="n">
        <v>46084</v>
      </c>
      <c r="N1254" t="n">
        <v>364</v>
      </c>
      <c r="O1254" s="6" t="n">
        <v>46084</v>
      </c>
      <c r="S1254" t="inlineStr">
        <is>
          <t>n.a.</t>
        </is>
      </c>
      <c r="T1254" s="6" t="n"/>
      <c r="U1254" s="6" t="n"/>
      <c r="V1254" t="n">
        <v>0</v>
      </c>
      <c r="W1254" t="n">
        <v>3</v>
      </c>
      <c r="X1254" s="6" t="n"/>
      <c r="Z1254" s="6" t="n">
        <v>45994</v>
      </c>
      <c r="AA1254" t="inlineStr">
        <is>
          <t>n.a.</t>
        </is>
      </c>
      <c r="AB1254" s="6" t="n">
        <v>46084</v>
      </c>
      <c r="AC1254" t="inlineStr"/>
      <c r="AD1254" s="6" t="n">
        <v>45933</v>
      </c>
    </row>
    <row r="1255">
      <c r="A1255" t="inlineStr">
        <is>
          <t>V300063</t>
        </is>
      </c>
      <c r="B1255" t="inlineStr">
        <is>
          <t>2024-0036</t>
        </is>
      </c>
      <c r="C1255" t="n">
        <v>15</v>
      </c>
      <c r="D1255" t="inlineStr">
        <is>
          <t>37 80 4992 846-8</t>
        </is>
      </c>
      <c r="E1255" t="inlineStr">
        <is>
          <t>Kombiverkehr GmbH und Co. KG</t>
        </is>
      </c>
      <c r="F1255" t="inlineStr">
        <is>
          <t>DME</t>
        </is>
      </c>
      <c r="G1255" t="inlineStr">
        <is>
          <t>DPW</t>
        </is>
      </c>
      <c r="I1255" s="6" t="n"/>
      <c r="J1255" s="6" t="n"/>
      <c r="K1255" t="inlineStr">
        <is>
          <t>run_initial</t>
        </is>
      </c>
      <c r="L1255" s="6" t="n">
        <v>45720</v>
      </c>
      <c r="M1255" s="6" t="n">
        <v>46084</v>
      </c>
      <c r="N1255" t="n">
        <v>364</v>
      </c>
      <c r="O1255" s="6" t="n">
        <v>46084</v>
      </c>
      <c r="S1255" t="inlineStr">
        <is>
          <t>n.a.</t>
        </is>
      </c>
      <c r="T1255" s="6" t="n"/>
      <c r="U1255" s="6" t="n"/>
      <c r="V1255" t="n">
        <v>0</v>
      </c>
      <c r="W1255" t="n">
        <v>3</v>
      </c>
      <c r="X1255" s="6" t="n"/>
      <c r="Z1255" s="6" t="n">
        <v>45994</v>
      </c>
      <c r="AA1255" t="inlineStr">
        <is>
          <t>n.a.</t>
        </is>
      </c>
      <c r="AB1255" s="6" t="n">
        <v>46084</v>
      </c>
      <c r="AC1255" t="inlineStr"/>
      <c r="AD1255" s="6" t="n">
        <v>45933</v>
      </c>
    </row>
    <row r="1256">
      <c r="A1256" t="inlineStr">
        <is>
          <t>V300063</t>
        </is>
      </c>
      <c r="B1256" t="inlineStr">
        <is>
          <t>2024-0036</t>
        </is>
      </c>
      <c r="C1256" t="n">
        <v>16</v>
      </c>
      <c r="D1256" t="inlineStr">
        <is>
          <t>37 80 4992 847-6</t>
        </is>
      </c>
      <c r="E1256" t="inlineStr">
        <is>
          <t>Kombiverkehr GmbH und Co. KG</t>
        </is>
      </c>
      <c r="F1256" t="inlineStr">
        <is>
          <t>DME</t>
        </is>
      </c>
      <c r="G1256" t="inlineStr">
        <is>
          <t>DPW</t>
        </is>
      </c>
      <c r="I1256" s="6" t="n"/>
      <c r="J1256" s="6" t="n"/>
      <c r="K1256" t="inlineStr">
        <is>
          <t>run_initial</t>
        </is>
      </c>
      <c r="L1256" s="6" t="n">
        <v>45720</v>
      </c>
      <c r="M1256" s="6" t="n">
        <v>46084</v>
      </c>
      <c r="N1256" t="n">
        <v>364</v>
      </c>
      <c r="O1256" s="6" t="n">
        <v>46084</v>
      </c>
      <c r="S1256" t="inlineStr">
        <is>
          <t>n.a.</t>
        </is>
      </c>
      <c r="T1256" s="6" t="n"/>
      <c r="U1256" s="6" t="n"/>
      <c r="V1256" t="n">
        <v>0</v>
      </c>
      <c r="W1256" t="n">
        <v>3</v>
      </c>
      <c r="X1256" s="6" t="n"/>
      <c r="Z1256" s="6" t="n">
        <v>45994</v>
      </c>
      <c r="AA1256" t="inlineStr">
        <is>
          <t>n.a.</t>
        </is>
      </c>
      <c r="AB1256" s="6" t="n">
        <v>46084</v>
      </c>
      <c r="AC1256" t="inlineStr"/>
      <c r="AD1256" s="6" t="n">
        <v>45933</v>
      </c>
    </row>
    <row r="1257">
      <c r="A1257" t="inlineStr">
        <is>
          <t>V300063</t>
        </is>
      </c>
      <c r="B1257" t="inlineStr">
        <is>
          <t>2024-0036</t>
        </is>
      </c>
      <c r="C1257" t="n">
        <v>17</v>
      </c>
      <c r="D1257" t="inlineStr">
        <is>
          <t>37 80 4992 848-4</t>
        </is>
      </c>
      <c r="E1257" t="inlineStr">
        <is>
          <t>Kombiverkehr GmbH und Co. KG</t>
        </is>
      </c>
      <c r="F1257" t="inlineStr">
        <is>
          <t>DME</t>
        </is>
      </c>
      <c r="G1257" t="inlineStr">
        <is>
          <t>DPW</t>
        </is>
      </c>
      <c r="I1257" s="6" t="n"/>
      <c r="J1257" s="6" t="n"/>
      <c r="K1257" t="inlineStr">
        <is>
          <t>run_initial</t>
        </is>
      </c>
      <c r="L1257" s="6" t="n">
        <v>45720</v>
      </c>
      <c r="M1257" s="6" t="n">
        <v>46084</v>
      </c>
      <c r="N1257" t="n">
        <v>364</v>
      </c>
      <c r="O1257" s="6" t="n">
        <v>46084</v>
      </c>
      <c r="S1257" t="inlineStr">
        <is>
          <t>n.a.</t>
        </is>
      </c>
      <c r="T1257" s="6" t="n"/>
      <c r="U1257" s="6" t="n"/>
      <c r="V1257" t="n">
        <v>0</v>
      </c>
      <c r="W1257" t="n">
        <v>3</v>
      </c>
      <c r="X1257" s="6" t="n"/>
      <c r="Z1257" s="6" t="n">
        <v>45994</v>
      </c>
      <c r="AA1257" t="inlineStr">
        <is>
          <t>n.a.</t>
        </is>
      </c>
      <c r="AB1257" s="6" t="n">
        <v>46084</v>
      </c>
      <c r="AC1257" t="inlineStr"/>
      <c r="AD1257" s="6" t="n">
        <v>45933</v>
      </c>
    </row>
    <row r="1258">
      <c r="A1258" t="inlineStr">
        <is>
          <t>V300089</t>
        </is>
      </c>
      <c r="B1258" t="inlineStr">
        <is>
          <t>2025-0038</t>
        </is>
      </c>
      <c r="C1258" t="n">
        <v>1</v>
      </c>
      <c r="D1258" t="inlineStr"/>
      <c r="E1258" t="inlineStr">
        <is>
          <t>Kombiverkehr GmbH und Co. KG</t>
        </is>
      </c>
      <c r="F1258" t="inlineStr">
        <is>
          <t>DME</t>
        </is>
      </c>
      <c r="G1258" t="inlineStr">
        <is>
          <t>60' CW</t>
        </is>
      </c>
      <c r="H1258" t="n">
        <v>0</v>
      </c>
      <c r="I1258" s="6" t="n"/>
      <c r="J1258" s="6" t="n"/>
      <c r="K1258" t="inlineStr">
        <is>
          <t>plan_deliver_fleet</t>
        </is>
      </c>
      <c r="L1258" s="6" t="n">
        <v>46054</v>
      </c>
      <c r="M1258" s="6" t="n">
        <v>46783</v>
      </c>
      <c r="N1258" t="n">
        <v>789</v>
      </c>
      <c r="O1258" s="6" t="n">
        <v>46783</v>
      </c>
      <c r="S1258" t="inlineStr">
        <is>
          <t>n.a.</t>
        </is>
      </c>
      <c r="T1258" s="6" t="n"/>
      <c r="U1258" s="6" t="n"/>
      <c r="V1258" t="n">
        <v>0</v>
      </c>
      <c r="W1258" t="n">
        <v>3</v>
      </c>
      <c r="X1258" s="6" t="n"/>
      <c r="Z1258" s="6" t="n">
        <v>46691</v>
      </c>
      <c r="AA1258" t="inlineStr">
        <is>
          <t>n.a.</t>
        </is>
      </c>
      <c r="AB1258" s="6" t="n">
        <v>46783</v>
      </c>
      <c r="AC1258" t="inlineStr"/>
      <c r="AD1258" s="6" t="n">
        <v>46630</v>
      </c>
    </row>
    <row r="1259">
      <c r="A1259" t="inlineStr">
        <is>
          <t>V300089</t>
        </is>
      </c>
      <c r="B1259" t="inlineStr">
        <is>
          <t>2025-0038</t>
        </is>
      </c>
      <c r="C1259" t="n">
        <v>2</v>
      </c>
      <c r="D1259" t="inlineStr"/>
      <c r="E1259" t="inlineStr">
        <is>
          <t>Kombiverkehr GmbH und Co. KG</t>
        </is>
      </c>
      <c r="F1259" t="inlineStr">
        <is>
          <t>DME</t>
        </is>
      </c>
      <c r="G1259" t="inlineStr">
        <is>
          <t>60' CW</t>
        </is>
      </c>
      <c r="H1259" t="n">
        <v>0</v>
      </c>
      <c r="I1259" s="6" t="n"/>
      <c r="J1259" s="6" t="n"/>
      <c r="K1259" t="inlineStr">
        <is>
          <t>plan_deliver_fleet</t>
        </is>
      </c>
      <c r="L1259" s="6" t="n">
        <v>46054</v>
      </c>
      <c r="M1259" s="6" t="n">
        <v>46783</v>
      </c>
      <c r="N1259" t="n">
        <v>789</v>
      </c>
      <c r="O1259" s="6" t="n">
        <v>46783</v>
      </c>
      <c r="S1259" t="inlineStr">
        <is>
          <t>n.a.</t>
        </is>
      </c>
      <c r="T1259" s="6" t="n"/>
      <c r="U1259" s="6" t="n"/>
      <c r="V1259" t="n">
        <v>0</v>
      </c>
      <c r="W1259" t="n">
        <v>3</v>
      </c>
      <c r="X1259" s="6" t="n"/>
      <c r="Z1259" s="6" t="n">
        <v>46691</v>
      </c>
      <c r="AA1259" t="inlineStr">
        <is>
          <t>n.a.</t>
        </is>
      </c>
      <c r="AB1259" s="6" t="n">
        <v>46783</v>
      </c>
      <c r="AC1259" t="inlineStr"/>
      <c r="AD1259" s="6" t="n">
        <v>46630</v>
      </c>
    </row>
    <row r="1260">
      <c r="A1260" t="inlineStr">
        <is>
          <t>V300089</t>
        </is>
      </c>
      <c r="B1260" t="inlineStr">
        <is>
          <t>2025-0038</t>
        </is>
      </c>
      <c r="C1260" t="n">
        <v>3</v>
      </c>
      <c r="D1260" t="inlineStr"/>
      <c r="E1260" t="inlineStr">
        <is>
          <t>Kombiverkehr GmbH und Co. KG</t>
        </is>
      </c>
      <c r="F1260" t="inlineStr">
        <is>
          <t>DME</t>
        </is>
      </c>
      <c r="G1260" t="inlineStr">
        <is>
          <t>60' CW</t>
        </is>
      </c>
      <c r="H1260" t="n">
        <v>0</v>
      </c>
      <c r="I1260" s="6" t="n"/>
      <c r="J1260" s="6" t="n"/>
      <c r="K1260" t="inlineStr">
        <is>
          <t>plan_deliver_fleet</t>
        </is>
      </c>
      <c r="L1260" s="6" t="n">
        <v>46054</v>
      </c>
      <c r="M1260" s="6" t="n">
        <v>46783</v>
      </c>
      <c r="N1260" t="n">
        <v>789</v>
      </c>
      <c r="O1260" s="6" t="n">
        <v>46783</v>
      </c>
      <c r="S1260" t="inlineStr">
        <is>
          <t>n.a.</t>
        </is>
      </c>
      <c r="T1260" s="6" t="n"/>
      <c r="U1260" s="6" t="n"/>
      <c r="V1260" t="n">
        <v>0</v>
      </c>
      <c r="W1260" t="n">
        <v>3</v>
      </c>
      <c r="X1260" s="6" t="n"/>
      <c r="Z1260" s="6" t="n">
        <v>46691</v>
      </c>
      <c r="AA1260" t="inlineStr">
        <is>
          <t>n.a.</t>
        </is>
      </c>
      <c r="AB1260" s="6" t="n">
        <v>46783</v>
      </c>
      <c r="AC1260" t="inlineStr"/>
      <c r="AD1260" s="6" t="n">
        <v>46630</v>
      </c>
    </row>
    <row r="1261">
      <c r="A1261" t="inlineStr">
        <is>
          <t>V300089</t>
        </is>
      </c>
      <c r="B1261" t="inlineStr">
        <is>
          <t>2025-0038</t>
        </is>
      </c>
      <c r="C1261" t="n">
        <v>4</v>
      </c>
      <c r="D1261" t="inlineStr"/>
      <c r="E1261" t="inlineStr">
        <is>
          <t>Kombiverkehr GmbH und Co. KG</t>
        </is>
      </c>
      <c r="F1261" t="inlineStr">
        <is>
          <t>DME</t>
        </is>
      </c>
      <c r="G1261" t="inlineStr">
        <is>
          <t>60' CW</t>
        </is>
      </c>
      <c r="H1261" t="n">
        <v>0</v>
      </c>
      <c r="I1261" s="6" t="n"/>
      <c r="J1261" s="6" t="n"/>
      <c r="K1261" t="inlineStr">
        <is>
          <t>plan_deliver_fleet</t>
        </is>
      </c>
      <c r="L1261" s="6" t="n">
        <v>46054</v>
      </c>
      <c r="M1261" s="6" t="n">
        <v>46783</v>
      </c>
      <c r="N1261" t="n">
        <v>789</v>
      </c>
      <c r="O1261" s="6" t="n">
        <v>46783</v>
      </c>
      <c r="S1261" t="inlineStr">
        <is>
          <t>n.a.</t>
        </is>
      </c>
      <c r="T1261" s="6" t="n"/>
      <c r="U1261" s="6" t="n"/>
      <c r="V1261" t="n">
        <v>0</v>
      </c>
      <c r="W1261" t="n">
        <v>3</v>
      </c>
      <c r="X1261" s="6" t="n"/>
      <c r="Z1261" s="6" t="n">
        <v>46691</v>
      </c>
      <c r="AA1261" t="inlineStr">
        <is>
          <t>n.a.</t>
        </is>
      </c>
      <c r="AB1261" s="6" t="n">
        <v>46783</v>
      </c>
      <c r="AC1261" t="inlineStr"/>
      <c r="AD1261" s="6" t="n">
        <v>46630</v>
      </c>
    </row>
    <row r="1262">
      <c r="A1262" t="inlineStr">
        <is>
          <t>V300089</t>
        </is>
      </c>
      <c r="B1262" t="inlineStr">
        <is>
          <t>2025-0038</t>
        </is>
      </c>
      <c r="C1262" t="n">
        <v>5</v>
      </c>
      <c r="D1262" t="inlineStr"/>
      <c r="E1262" t="inlineStr">
        <is>
          <t>Kombiverkehr GmbH und Co. KG</t>
        </is>
      </c>
      <c r="F1262" t="inlineStr">
        <is>
          <t>DME</t>
        </is>
      </c>
      <c r="G1262" t="inlineStr">
        <is>
          <t>60' CW</t>
        </is>
      </c>
      <c r="H1262" t="n">
        <v>0</v>
      </c>
      <c r="I1262" s="6" t="n"/>
      <c r="J1262" s="6" t="n"/>
      <c r="K1262" t="inlineStr">
        <is>
          <t>plan_deliver_fleet</t>
        </is>
      </c>
      <c r="L1262" s="6" t="n">
        <v>46054</v>
      </c>
      <c r="M1262" s="6" t="n">
        <v>46783</v>
      </c>
      <c r="N1262" t="n">
        <v>789</v>
      </c>
      <c r="O1262" s="6" t="n">
        <v>46783</v>
      </c>
      <c r="S1262" t="inlineStr">
        <is>
          <t>n.a.</t>
        </is>
      </c>
      <c r="T1262" s="6" t="n"/>
      <c r="U1262" s="6" t="n"/>
      <c r="V1262" t="n">
        <v>0</v>
      </c>
      <c r="W1262" t="n">
        <v>3</v>
      </c>
      <c r="X1262" s="6" t="n"/>
      <c r="Z1262" s="6" t="n">
        <v>46691</v>
      </c>
      <c r="AA1262" t="inlineStr">
        <is>
          <t>n.a.</t>
        </is>
      </c>
      <c r="AB1262" s="6" t="n">
        <v>46783</v>
      </c>
      <c r="AC1262" t="inlineStr"/>
      <c r="AD1262" s="6" t="n">
        <v>46630</v>
      </c>
    </row>
    <row r="1263">
      <c r="A1263" t="inlineStr">
        <is>
          <t>V300089</t>
        </is>
      </c>
      <c r="B1263" t="inlineStr">
        <is>
          <t>2025-0038</t>
        </is>
      </c>
      <c r="C1263" t="n">
        <v>6</v>
      </c>
      <c r="D1263" t="inlineStr"/>
      <c r="E1263" t="inlineStr">
        <is>
          <t>Kombiverkehr GmbH und Co. KG</t>
        </is>
      </c>
      <c r="F1263" t="inlineStr">
        <is>
          <t>DME</t>
        </is>
      </c>
      <c r="G1263" t="inlineStr">
        <is>
          <t>60' CW</t>
        </is>
      </c>
      <c r="H1263" t="n">
        <v>0</v>
      </c>
      <c r="I1263" s="6" t="n"/>
      <c r="J1263" s="6" t="n"/>
      <c r="K1263" t="inlineStr">
        <is>
          <t>plan_deliver_fleet</t>
        </is>
      </c>
      <c r="L1263" s="6" t="n">
        <v>46054</v>
      </c>
      <c r="M1263" s="6" t="n">
        <v>46783</v>
      </c>
      <c r="N1263" t="n">
        <v>789</v>
      </c>
      <c r="O1263" s="6" t="n">
        <v>46783</v>
      </c>
      <c r="S1263" t="inlineStr">
        <is>
          <t>n.a.</t>
        </is>
      </c>
      <c r="T1263" s="6" t="n"/>
      <c r="U1263" s="6" t="n"/>
      <c r="V1263" t="n">
        <v>0</v>
      </c>
      <c r="W1263" t="n">
        <v>3</v>
      </c>
      <c r="X1263" s="6" t="n"/>
      <c r="Z1263" s="6" t="n">
        <v>46691</v>
      </c>
      <c r="AA1263" t="inlineStr">
        <is>
          <t>n.a.</t>
        </is>
      </c>
      <c r="AB1263" s="6" t="n">
        <v>46783</v>
      </c>
      <c r="AC1263" t="inlineStr"/>
      <c r="AD1263" s="6" t="n">
        <v>46630</v>
      </c>
    </row>
    <row r="1264">
      <c r="A1264" t="inlineStr">
        <is>
          <t>V300089</t>
        </is>
      </c>
      <c r="B1264" t="inlineStr">
        <is>
          <t>2025-0038</t>
        </is>
      </c>
      <c r="C1264" t="n">
        <v>7</v>
      </c>
      <c r="D1264" t="inlineStr"/>
      <c r="E1264" t="inlineStr">
        <is>
          <t>Kombiverkehr GmbH und Co. KG</t>
        </is>
      </c>
      <c r="F1264" t="inlineStr">
        <is>
          <t>DME</t>
        </is>
      </c>
      <c r="G1264" t="inlineStr">
        <is>
          <t>60' CW</t>
        </is>
      </c>
      <c r="H1264" t="n">
        <v>0</v>
      </c>
      <c r="I1264" s="6" t="n"/>
      <c r="J1264" s="6" t="n"/>
      <c r="K1264" t="inlineStr">
        <is>
          <t>plan_deliver_fleet</t>
        </is>
      </c>
      <c r="L1264" s="6" t="n">
        <v>46054</v>
      </c>
      <c r="M1264" s="6" t="n">
        <v>46783</v>
      </c>
      <c r="N1264" t="n">
        <v>789</v>
      </c>
      <c r="O1264" s="6" t="n">
        <v>46783</v>
      </c>
      <c r="S1264" t="inlineStr">
        <is>
          <t>n.a.</t>
        </is>
      </c>
      <c r="T1264" s="6" t="n"/>
      <c r="U1264" s="6" t="n"/>
      <c r="V1264" t="n">
        <v>0</v>
      </c>
      <c r="W1264" t="n">
        <v>3</v>
      </c>
      <c r="X1264" s="6" t="n"/>
      <c r="Z1264" s="6" t="n">
        <v>46691</v>
      </c>
      <c r="AA1264" t="inlineStr">
        <is>
          <t>n.a.</t>
        </is>
      </c>
      <c r="AB1264" s="6" t="n">
        <v>46783</v>
      </c>
      <c r="AC1264" t="inlineStr"/>
      <c r="AD1264" s="6" t="n">
        <v>46630</v>
      </c>
    </row>
    <row r="1265">
      <c r="A1265" t="inlineStr">
        <is>
          <t>V300089</t>
        </is>
      </c>
      <c r="B1265" t="inlineStr">
        <is>
          <t>2025-0038</t>
        </is>
      </c>
      <c r="C1265" t="n">
        <v>8</v>
      </c>
      <c r="D1265" t="inlineStr"/>
      <c r="E1265" t="inlineStr">
        <is>
          <t>Kombiverkehr GmbH und Co. KG</t>
        </is>
      </c>
      <c r="F1265" t="inlineStr">
        <is>
          <t>DME</t>
        </is>
      </c>
      <c r="G1265" t="inlineStr">
        <is>
          <t>60' CW</t>
        </is>
      </c>
      <c r="H1265" t="n">
        <v>0</v>
      </c>
      <c r="I1265" s="6" t="n"/>
      <c r="J1265" s="6" t="n"/>
      <c r="K1265" t="inlineStr">
        <is>
          <t>plan_deliver_fleet</t>
        </is>
      </c>
      <c r="L1265" s="6" t="n">
        <v>46054</v>
      </c>
      <c r="M1265" s="6" t="n">
        <v>46783</v>
      </c>
      <c r="N1265" t="n">
        <v>789</v>
      </c>
      <c r="O1265" s="6" t="n">
        <v>46783</v>
      </c>
      <c r="S1265" t="inlineStr">
        <is>
          <t>n.a.</t>
        </is>
      </c>
      <c r="T1265" s="6" t="n"/>
      <c r="U1265" s="6" t="n"/>
      <c r="V1265" t="n">
        <v>0</v>
      </c>
      <c r="W1265" t="n">
        <v>3</v>
      </c>
      <c r="X1265" s="6" t="n"/>
      <c r="Z1265" s="6" t="n">
        <v>46691</v>
      </c>
      <c r="AA1265" t="inlineStr">
        <is>
          <t>n.a.</t>
        </is>
      </c>
      <c r="AB1265" s="6" t="n">
        <v>46783</v>
      </c>
      <c r="AC1265" t="inlineStr"/>
      <c r="AD1265" s="6" t="n">
        <v>46630</v>
      </c>
    </row>
    <row r="1266">
      <c r="A1266" t="inlineStr">
        <is>
          <t>V300089</t>
        </is>
      </c>
      <c r="B1266" t="inlineStr">
        <is>
          <t>2025-0038</t>
        </is>
      </c>
      <c r="C1266" t="n">
        <v>9</v>
      </c>
      <c r="D1266" t="inlineStr"/>
      <c r="E1266" t="inlineStr">
        <is>
          <t>Kombiverkehr GmbH und Co. KG</t>
        </is>
      </c>
      <c r="F1266" t="inlineStr">
        <is>
          <t>DME</t>
        </is>
      </c>
      <c r="G1266" t="inlineStr">
        <is>
          <t>60' CW</t>
        </is>
      </c>
      <c r="H1266" t="n">
        <v>0</v>
      </c>
      <c r="I1266" s="6" t="n"/>
      <c r="J1266" s="6" t="n"/>
      <c r="K1266" t="inlineStr">
        <is>
          <t>plan_deliver_fleet</t>
        </is>
      </c>
      <c r="L1266" s="6" t="n">
        <v>46054</v>
      </c>
      <c r="M1266" s="6" t="n">
        <v>46783</v>
      </c>
      <c r="N1266" t="n">
        <v>789</v>
      </c>
      <c r="O1266" s="6" t="n">
        <v>46783</v>
      </c>
      <c r="S1266" t="inlineStr">
        <is>
          <t>n.a.</t>
        </is>
      </c>
      <c r="T1266" s="6" t="n"/>
      <c r="U1266" s="6" t="n"/>
      <c r="V1266" t="n">
        <v>0</v>
      </c>
      <c r="W1266" t="n">
        <v>3</v>
      </c>
      <c r="X1266" s="6" t="n"/>
      <c r="Z1266" s="6" t="n">
        <v>46691</v>
      </c>
      <c r="AA1266" t="inlineStr">
        <is>
          <t>n.a.</t>
        </is>
      </c>
      <c r="AB1266" s="6" t="n">
        <v>46783</v>
      </c>
      <c r="AC1266" t="inlineStr"/>
      <c r="AD1266" s="6" t="n">
        <v>46630</v>
      </c>
    </row>
    <row r="1267">
      <c r="A1267" t="inlineStr">
        <is>
          <t>V300089</t>
        </is>
      </c>
      <c r="B1267" t="inlineStr">
        <is>
          <t>2025-0038</t>
        </is>
      </c>
      <c r="C1267" t="n">
        <v>10</v>
      </c>
      <c r="D1267" t="inlineStr"/>
      <c r="E1267" t="inlineStr">
        <is>
          <t>Kombiverkehr GmbH und Co. KG</t>
        </is>
      </c>
      <c r="F1267" t="inlineStr">
        <is>
          <t>DME</t>
        </is>
      </c>
      <c r="G1267" t="inlineStr">
        <is>
          <t>60' CW</t>
        </is>
      </c>
      <c r="H1267" t="n">
        <v>0</v>
      </c>
      <c r="I1267" s="6" t="n"/>
      <c r="J1267" s="6" t="n"/>
      <c r="K1267" t="inlineStr">
        <is>
          <t>plan_deliver_fleet</t>
        </is>
      </c>
      <c r="L1267" s="6" t="n">
        <v>46054</v>
      </c>
      <c r="M1267" s="6" t="n">
        <v>46783</v>
      </c>
      <c r="N1267" t="n">
        <v>789</v>
      </c>
      <c r="O1267" s="6" t="n">
        <v>46783</v>
      </c>
      <c r="S1267" t="inlineStr">
        <is>
          <t>n.a.</t>
        </is>
      </c>
      <c r="T1267" s="6" t="n"/>
      <c r="U1267" s="6" t="n"/>
      <c r="V1267" t="n">
        <v>0</v>
      </c>
      <c r="W1267" t="n">
        <v>3</v>
      </c>
      <c r="X1267" s="6" t="n"/>
      <c r="Z1267" s="6" t="n">
        <v>46691</v>
      </c>
      <c r="AA1267" t="inlineStr">
        <is>
          <t>n.a.</t>
        </is>
      </c>
      <c r="AB1267" s="6" t="n">
        <v>46783</v>
      </c>
      <c r="AC1267" t="inlineStr"/>
      <c r="AD1267" s="6" t="n">
        <v>46630</v>
      </c>
    </row>
    <row r="1268">
      <c r="A1268" t="inlineStr">
        <is>
          <t>V300089</t>
        </is>
      </c>
      <c r="B1268" t="inlineStr">
        <is>
          <t>2025-0038</t>
        </is>
      </c>
      <c r="C1268" t="n">
        <v>11</v>
      </c>
      <c r="D1268" t="inlineStr"/>
      <c r="E1268" t="inlineStr">
        <is>
          <t>Kombiverkehr GmbH und Co. KG</t>
        </is>
      </c>
      <c r="F1268" t="inlineStr">
        <is>
          <t>DME</t>
        </is>
      </c>
      <c r="G1268" t="inlineStr">
        <is>
          <t>60' CW</t>
        </is>
      </c>
      <c r="H1268" t="n">
        <v>0</v>
      </c>
      <c r="I1268" s="6" t="n"/>
      <c r="J1268" s="6" t="n"/>
      <c r="K1268" t="inlineStr">
        <is>
          <t>plan_deliver_fleet</t>
        </is>
      </c>
      <c r="L1268" s="6" t="n">
        <v>46054</v>
      </c>
      <c r="M1268" s="6" t="n">
        <v>46783</v>
      </c>
      <c r="N1268" t="n">
        <v>789</v>
      </c>
      <c r="O1268" s="6" t="n">
        <v>46783</v>
      </c>
      <c r="S1268" t="inlineStr">
        <is>
          <t>n.a.</t>
        </is>
      </c>
      <c r="T1268" s="6" t="n"/>
      <c r="U1268" s="6" t="n"/>
      <c r="V1268" t="n">
        <v>0</v>
      </c>
      <c r="W1268" t="n">
        <v>3</v>
      </c>
      <c r="X1268" s="6" t="n"/>
      <c r="Z1268" s="6" t="n">
        <v>46691</v>
      </c>
      <c r="AA1268" t="inlineStr">
        <is>
          <t>n.a.</t>
        </is>
      </c>
      <c r="AB1268" s="6" t="n">
        <v>46783</v>
      </c>
      <c r="AC1268" t="inlineStr"/>
      <c r="AD1268" s="6" t="n">
        <v>46630</v>
      </c>
    </row>
    <row r="1269">
      <c r="A1269" t="inlineStr">
        <is>
          <t>V300089</t>
        </is>
      </c>
      <c r="B1269" t="inlineStr">
        <is>
          <t>2025-0038</t>
        </is>
      </c>
      <c r="C1269" t="n">
        <v>12</v>
      </c>
      <c r="D1269" t="inlineStr"/>
      <c r="E1269" t="inlineStr">
        <is>
          <t>Kombiverkehr GmbH und Co. KG</t>
        </is>
      </c>
      <c r="F1269" t="inlineStr">
        <is>
          <t>DME</t>
        </is>
      </c>
      <c r="G1269" t="inlineStr">
        <is>
          <t>60' CW</t>
        </is>
      </c>
      <c r="H1269" t="n">
        <v>0</v>
      </c>
      <c r="I1269" s="6" t="n"/>
      <c r="J1269" s="6" t="n"/>
      <c r="K1269" t="inlineStr">
        <is>
          <t>plan_deliver_fleet</t>
        </is>
      </c>
      <c r="L1269" s="6" t="n">
        <v>46054</v>
      </c>
      <c r="M1269" s="6" t="n">
        <v>46783</v>
      </c>
      <c r="N1269" t="n">
        <v>789</v>
      </c>
      <c r="O1269" s="6" t="n">
        <v>46783</v>
      </c>
      <c r="S1269" t="inlineStr">
        <is>
          <t>n.a.</t>
        </is>
      </c>
      <c r="T1269" s="6" t="n"/>
      <c r="U1269" s="6" t="n"/>
      <c r="V1269" t="n">
        <v>0</v>
      </c>
      <c r="W1269" t="n">
        <v>3</v>
      </c>
      <c r="X1269" s="6" t="n"/>
      <c r="Z1269" s="6" t="n">
        <v>46691</v>
      </c>
      <c r="AA1269" t="inlineStr">
        <is>
          <t>n.a.</t>
        </is>
      </c>
      <c r="AB1269" s="6" t="n">
        <v>46783</v>
      </c>
      <c r="AC1269" t="inlineStr"/>
      <c r="AD1269" s="6" t="n">
        <v>46630</v>
      </c>
    </row>
    <row r="1270">
      <c r="A1270" t="inlineStr">
        <is>
          <t>V300089</t>
        </is>
      </c>
      <c r="B1270" t="inlineStr">
        <is>
          <t>2025-0038</t>
        </is>
      </c>
      <c r="C1270" t="n">
        <v>13</v>
      </c>
      <c r="D1270" t="inlineStr"/>
      <c r="E1270" t="inlineStr">
        <is>
          <t>Kombiverkehr GmbH und Co. KG</t>
        </is>
      </c>
      <c r="F1270" t="inlineStr">
        <is>
          <t>DME</t>
        </is>
      </c>
      <c r="G1270" t="inlineStr">
        <is>
          <t>60' CW</t>
        </is>
      </c>
      <c r="H1270" t="n">
        <v>0</v>
      </c>
      <c r="I1270" s="6" t="n"/>
      <c r="J1270" s="6" t="n"/>
      <c r="K1270" t="inlineStr">
        <is>
          <t>plan_deliver_fleet</t>
        </is>
      </c>
      <c r="L1270" s="6" t="n">
        <v>46054</v>
      </c>
      <c r="M1270" s="6" t="n">
        <v>46783</v>
      </c>
      <c r="N1270" t="n">
        <v>789</v>
      </c>
      <c r="O1270" s="6" t="n">
        <v>46783</v>
      </c>
      <c r="S1270" t="inlineStr">
        <is>
          <t>n.a.</t>
        </is>
      </c>
      <c r="T1270" s="6" t="n"/>
      <c r="U1270" s="6" t="n"/>
      <c r="V1270" t="n">
        <v>0</v>
      </c>
      <c r="W1270" t="n">
        <v>3</v>
      </c>
      <c r="X1270" s="6" t="n"/>
      <c r="Z1270" s="6" t="n">
        <v>46691</v>
      </c>
      <c r="AA1270" t="inlineStr">
        <is>
          <t>n.a.</t>
        </is>
      </c>
      <c r="AB1270" s="6" t="n">
        <v>46783</v>
      </c>
      <c r="AC1270" t="inlineStr"/>
      <c r="AD1270" s="6" t="n">
        <v>46630</v>
      </c>
    </row>
    <row r="1271">
      <c r="A1271" t="inlineStr">
        <is>
          <t>V300089</t>
        </is>
      </c>
      <c r="B1271" t="inlineStr">
        <is>
          <t>2025-0038</t>
        </is>
      </c>
      <c r="C1271" t="n">
        <v>14</v>
      </c>
      <c r="D1271" t="inlineStr"/>
      <c r="E1271" t="inlineStr">
        <is>
          <t>Kombiverkehr GmbH und Co. KG</t>
        </is>
      </c>
      <c r="F1271" t="inlineStr">
        <is>
          <t>DME</t>
        </is>
      </c>
      <c r="G1271" t="inlineStr">
        <is>
          <t>60' CW</t>
        </is>
      </c>
      <c r="H1271" t="n">
        <v>0</v>
      </c>
      <c r="I1271" s="6" t="n"/>
      <c r="J1271" s="6" t="n"/>
      <c r="K1271" t="inlineStr">
        <is>
          <t>plan_deliver_fleet</t>
        </is>
      </c>
      <c r="L1271" s="6" t="n">
        <v>46054</v>
      </c>
      <c r="M1271" s="6" t="n">
        <v>46783</v>
      </c>
      <c r="N1271" t="n">
        <v>789</v>
      </c>
      <c r="O1271" s="6" t="n">
        <v>46783</v>
      </c>
      <c r="S1271" t="inlineStr">
        <is>
          <t>n.a.</t>
        </is>
      </c>
      <c r="T1271" s="6" t="n"/>
      <c r="U1271" s="6" t="n"/>
      <c r="V1271" t="n">
        <v>0</v>
      </c>
      <c r="W1271" t="n">
        <v>3</v>
      </c>
      <c r="X1271" s="6" t="n"/>
      <c r="Z1271" s="6" t="n">
        <v>46691</v>
      </c>
      <c r="AA1271" t="inlineStr">
        <is>
          <t>n.a.</t>
        </is>
      </c>
      <c r="AB1271" s="6" t="n">
        <v>46783</v>
      </c>
      <c r="AC1271" t="inlineStr"/>
      <c r="AD1271" s="6" t="n">
        <v>46630</v>
      </c>
    </row>
    <row r="1272">
      <c r="A1272" t="inlineStr">
        <is>
          <t>V300089</t>
        </is>
      </c>
      <c r="B1272" t="inlineStr">
        <is>
          <t>2025-0038</t>
        </is>
      </c>
      <c r="C1272" t="n">
        <v>15</v>
      </c>
      <c r="D1272" t="inlineStr"/>
      <c r="E1272" t="inlineStr">
        <is>
          <t>Kombiverkehr GmbH und Co. KG</t>
        </is>
      </c>
      <c r="F1272" t="inlineStr">
        <is>
          <t>DME</t>
        </is>
      </c>
      <c r="G1272" t="inlineStr">
        <is>
          <t>60' CW</t>
        </is>
      </c>
      <c r="H1272" t="n">
        <v>0</v>
      </c>
      <c r="I1272" s="6" t="n"/>
      <c r="J1272" s="6" t="n"/>
      <c r="K1272" t="inlineStr">
        <is>
          <t>plan_deliver_fleet</t>
        </is>
      </c>
      <c r="L1272" s="6" t="n">
        <v>46054</v>
      </c>
      <c r="M1272" s="6" t="n">
        <v>46783</v>
      </c>
      <c r="N1272" t="n">
        <v>789</v>
      </c>
      <c r="O1272" s="6" t="n">
        <v>46783</v>
      </c>
      <c r="S1272" t="inlineStr">
        <is>
          <t>n.a.</t>
        </is>
      </c>
      <c r="T1272" s="6" t="n"/>
      <c r="U1272" s="6" t="n"/>
      <c r="V1272" t="n">
        <v>0</v>
      </c>
      <c r="W1272" t="n">
        <v>3</v>
      </c>
      <c r="X1272" s="6" t="n"/>
      <c r="Z1272" s="6" t="n">
        <v>46691</v>
      </c>
      <c r="AA1272" t="inlineStr">
        <is>
          <t>n.a.</t>
        </is>
      </c>
      <c r="AB1272" s="6" t="n">
        <v>46783</v>
      </c>
      <c r="AC1272" t="inlineStr"/>
      <c r="AD1272" s="6" t="n">
        <v>46630</v>
      </c>
    </row>
    <row r="1273">
      <c r="A1273" t="inlineStr">
        <is>
          <t>V300089</t>
        </is>
      </c>
      <c r="B1273" t="inlineStr">
        <is>
          <t>2025-0038</t>
        </is>
      </c>
      <c r="C1273" t="n">
        <v>16</v>
      </c>
      <c r="D1273" t="inlineStr"/>
      <c r="E1273" t="inlineStr">
        <is>
          <t>Kombiverkehr GmbH und Co. KG</t>
        </is>
      </c>
      <c r="F1273" t="inlineStr">
        <is>
          <t>DME</t>
        </is>
      </c>
      <c r="G1273" t="inlineStr">
        <is>
          <t>60' CW</t>
        </is>
      </c>
      <c r="H1273" t="n">
        <v>0</v>
      </c>
      <c r="I1273" s="6" t="n"/>
      <c r="J1273" s="6" t="n"/>
      <c r="K1273" t="inlineStr">
        <is>
          <t>plan_deliver_fleet</t>
        </is>
      </c>
      <c r="L1273" s="6" t="n">
        <v>46054</v>
      </c>
      <c r="M1273" s="6" t="n">
        <v>46783</v>
      </c>
      <c r="N1273" t="n">
        <v>789</v>
      </c>
      <c r="O1273" s="6" t="n">
        <v>46783</v>
      </c>
      <c r="S1273" t="inlineStr">
        <is>
          <t>n.a.</t>
        </is>
      </c>
      <c r="T1273" s="6" t="n"/>
      <c r="U1273" s="6" t="n"/>
      <c r="V1273" t="n">
        <v>0</v>
      </c>
      <c r="W1273" t="n">
        <v>3</v>
      </c>
      <c r="X1273" s="6" t="n"/>
      <c r="Z1273" s="6" t="n">
        <v>46691</v>
      </c>
      <c r="AA1273" t="inlineStr">
        <is>
          <t>n.a.</t>
        </is>
      </c>
      <c r="AB1273" s="6" t="n">
        <v>46783</v>
      </c>
      <c r="AC1273" t="inlineStr"/>
      <c r="AD1273" s="6" t="n">
        <v>46630</v>
      </c>
    </row>
    <row r="1274">
      <c r="A1274" t="inlineStr">
        <is>
          <t>V300089</t>
        </is>
      </c>
      <c r="B1274" t="inlineStr">
        <is>
          <t>2025-0038</t>
        </is>
      </c>
      <c r="C1274" t="n">
        <v>17</v>
      </c>
      <c r="D1274" t="inlineStr"/>
      <c r="E1274" t="inlineStr">
        <is>
          <t>Kombiverkehr GmbH und Co. KG</t>
        </is>
      </c>
      <c r="F1274" t="inlineStr">
        <is>
          <t>DME</t>
        </is>
      </c>
      <c r="G1274" t="inlineStr">
        <is>
          <t>60' CW</t>
        </is>
      </c>
      <c r="H1274" t="n">
        <v>0</v>
      </c>
      <c r="I1274" s="6" t="n"/>
      <c r="J1274" s="6" t="n"/>
      <c r="K1274" t="inlineStr">
        <is>
          <t>plan_deliver_fleet</t>
        </is>
      </c>
      <c r="L1274" s="6" t="n">
        <v>46054</v>
      </c>
      <c r="M1274" s="6" t="n">
        <v>46783</v>
      </c>
      <c r="N1274" t="n">
        <v>789</v>
      </c>
      <c r="O1274" s="6" t="n">
        <v>46783</v>
      </c>
      <c r="S1274" t="inlineStr">
        <is>
          <t>n.a.</t>
        </is>
      </c>
      <c r="T1274" s="6" t="n"/>
      <c r="U1274" s="6" t="n"/>
      <c r="V1274" t="n">
        <v>0</v>
      </c>
      <c r="W1274" t="n">
        <v>3</v>
      </c>
      <c r="X1274" s="6" t="n"/>
      <c r="Z1274" s="6" t="n">
        <v>46691</v>
      </c>
      <c r="AA1274" t="inlineStr">
        <is>
          <t>n.a.</t>
        </is>
      </c>
      <c r="AB1274" s="6" t="n">
        <v>46783</v>
      </c>
      <c r="AC1274" t="inlineStr"/>
      <c r="AD1274" s="6" t="n">
        <v>46630</v>
      </c>
    </row>
    <row r="1275">
      <c r="A1275" t="inlineStr">
        <is>
          <t>V300089</t>
        </is>
      </c>
      <c r="B1275" t="inlineStr">
        <is>
          <t>2025-0038</t>
        </is>
      </c>
      <c r="C1275" t="n">
        <v>18</v>
      </c>
      <c r="D1275" t="inlineStr"/>
      <c r="E1275" t="inlineStr">
        <is>
          <t>Kombiverkehr GmbH und Co. KG</t>
        </is>
      </c>
      <c r="F1275" t="inlineStr">
        <is>
          <t>DME</t>
        </is>
      </c>
      <c r="G1275" t="inlineStr">
        <is>
          <t>60' CW</t>
        </is>
      </c>
      <c r="H1275" t="n">
        <v>0</v>
      </c>
      <c r="I1275" s="6" t="n"/>
      <c r="J1275" s="6" t="n"/>
      <c r="K1275" t="inlineStr">
        <is>
          <t>plan_deliver_fleet</t>
        </is>
      </c>
      <c r="L1275" s="6" t="n">
        <v>46054</v>
      </c>
      <c r="M1275" s="6" t="n">
        <v>46783</v>
      </c>
      <c r="N1275" t="n">
        <v>789</v>
      </c>
      <c r="O1275" s="6" t="n">
        <v>46783</v>
      </c>
      <c r="S1275" t="inlineStr">
        <is>
          <t>n.a.</t>
        </is>
      </c>
      <c r="T1275" s="6" t="n"/>
      <c r="U1275" s="6" t="n"/>
      <c r="V1275" t="n">
        <v>0</v>
      </c>
      <c r="W1275" t="n">
        <v>3</v>
      </c>
      <c r="X1275" s="6" t="n"/>
      <c r="Z1275" s="6" t="n">
        <v>46691</v>
      </c>
      <c r="AA1275" t="inlineStr">
        <is>
          <t>n.a.</t>
        </is>
      </c>
      <c r="AB1275" s="6" t="n">
        <v>46783</v>
      </c>
      <c r="AC1275" t="inlineStr"/>
      <c r="AD1275" s="6" t="n">
        <v>46630</v>
      </c>
    </row>
    <row r="1276">
      <c r="A1276" t="inlineStr">
        <is>
          <t>V300089</t>
        </is>
      </c>
      <c r="B1276" t="inlineStr">
        <is>
          <t>2025-0038</t>
        </is>
      </c>
      <c r="C1276" t="n">
        <v>19</v>
      </c>
      <c r="D1276" t="inlineStr"/>
      <c r="E1276" t="inlineStr">
        <is>
          <t>Kombiverkehr GmbH und Co. KG</t>
        </is>
      </c>
      <c r="F1276" t="inlineStr">
        <is>
          <t>DME</t>
        </is>
      </c>
      <c r="G1276" t="inlineStr">
        <is>
          <t>60' CW</t>
        </is>
      </c>
      <c r="H1276" t="n">
        <v>0</v>
      </c>
      <c r="I1276" s="6" t="n"/>
      <c r="J1276" s="6" t="n"/>
      <c r="K1276" t="inlineStr">
        <is>
          <t>plan_deliver_fleet</t>
        </is>
      </c>
      <c r="L1276" s="6" t="n">
        <v>46054</v>
      </c>
      <c r="M1276" s="6" t="n">
        <v>46783</v>
      </c>
      <c r="N1276" t="n">
        <v>789</v>
      </c>
      <c r="O1276" s="6" t="n">
        <v>46783</v>
      </c>
      <c r="S1276" t="inlineStr">
        <is>
          <t>n.a.</t>
        </is>
      </c>
      <c r="T1276" s="6" t="n"/>
      <c r="U1276" s="6" t="n"/>
      <c r="V1276" t="n">
        <v>0</v>
      </c>
      <c r="W1276" t="n">
        <v>3</v>
      </c>
      <c r="X1276" s="6" t="n"/>
      <c r="Z1276" s="6" t="n">
        <v>46691</v>
      </c>
      <c r="AA1276" t="inlineStr">
        <is>
          <t>n.a.</t>
        </is>
      </c>
      <c r="AB1276" s="6" t="n">
        <v>46783</v>
      </c>
      <c r="AC1276" t="inlineStr"/>
      <c r="AD1276" s="6" t="n">
        <v>46630</v>
      </c>
    </row>
    <row r="1277">
      <c r="A1277" t="inlineStr">
        <is>
          <t>V300089</t>
        </is>
      </c>
      <c r="B1277" t="inlineStr">
        <is>
          <t>2025-0038</t>
        </is>
      </c>
      <c r="C1277" t="n">
        <v>20</v>
      </c>
      <c r="D1277" t="inlineStr"/>
      <c r="E1277" t="inlineStr">
        <is>
          <t>Kombiverkehr GmbH und Co. KG</t>
        </is>
      </c>
      <c r="F1277" t="inlineStr">
        <is>
          <t>DME</t>
        </is>
      </c>
      <c r="G1277" t="inlineStr">
        <is>
          <t>60' CW</t>
        </is>
      </c>
      <c r="H1277" t="n">
        <v>0</v>
      </c>
      <c r="I1277" s="6" t="n"/>
      <c r="J1277" s="6" t="n"/>
      <c r="K1277" t="inlineStr">
        <is>
          <t>plan_deliver_fleet</t>
        </is>
      </c>
      <c r="L1277" s="6" t="n">
        <v>46054</v>
      </c>
      <c r="M1277" s="6" t="n">
        <v>46783</v>
      </c>
      <c r="N1277" t="n">
        <v>789</v>
      </c>
      <c r="O1277" s="6" t="n">
        <v>46783</v>
      </c>
      <c r="S1277" t="inlineStr">
        <is>
          <t>n.a.</t>
        </is>
      </c>
      <c r="T1277" s="6" t="n"/>
      <c r="U1277" s="6" t="n"/>
      <c r="V1277" t="n">
        <v>0</v>
      </c>
      <c r="W1277" t="n">
        <v>3</v>
      </c>
      <c r="X1277" s="6" t="n"/>
      <c r="Z1277" s="6" t="n">
        <v>46691</v>
      </c>
      <c r="AA1277" t="inlineStr">
        <is>
          <t>n.a.</t>
        </is>
      </c>
      <c r="AB1277" s="6" t="n">
        <v>46783</v>
      </c>
      <c r="AC1277" t="inlineStr"/>
      <c r="AD1277" s="6" t="n">
        <v>46630</v>
      </c>
    </row>
    <row r="1278">
      <c r="A1278" t="inlineStr">
        <is>
          <t>V300089</t>
        </is>
      </c>
      <c r="B1278" t="inlineStr">
        <is>
          <t>2025-0038</t>
        </is>
      </c>
      <c r="C1278" t="n">
        <v>21</v>
      </c>
      <c r="D1278" t="inlineStr"/>
      <c r="E1278" t="inlineStr">
        <is>
          <t>Kombiverkehr GmbH und Co. KG</t>
        </is>
      </c>
      <c r="F1278" t="inlineStr">
        <is>
          <t>DME</t>
        </is>
      </c>
      <c r="G1278" t="inlineStr">
        <is>
          <t>60' CW</t>
        </is>
      </c>
      <c r="H1278" t="n">
        <v>0</v>
      </c>
      <c r="I1278" s="6" t="n"/>
      <c r="J1278" s="6" t="n"/>
      <c r="K1278" t="inlineStr">
        <is>
          <t>plan_deliver_fleet</t>
        </is>
      </c>
      <c r="L1278" s="6" t="n">
        <v>46054</v>
      </c>
      <c r="M1278" s="6" t="n">
        <v>46783</v>
      </c>
      <c r="N1278" t="n">
        <v>789</v>
      </c>
      <c r="O1278" s="6" t="n">
        <v>46783</v>
      </c>
      <c r="S1278" t="inlineStr">
        <is>
          <t>n.a.</t>
        </is>
      </c>
      <c r="T1278" s="6" t="n"/>
      <c r="U1278" s="6" t="n"/>
      <c r="V1278" t="n">
        <v>0</v>
      </c>
      <c r="W1278" t="n">
        <v>3</v>
      </c>
      <c r="X1278" s="6" t="n"/>
      <c r="Z1278" s="6" t="n">
        <v>46691</v>
      </c>
      <c r="AA1278" t="inlineStr">
        <is>
          <t>n.a.</t>
        </is>
      </c>
      <c r="AB1278" s="6" t="n">
        <v>46783</v>
      </c>
      <c r="AC1278" t="inlineStr"/>
      <c r="AD1278" s="6" t="n">
        <v>46630</v>
      </c>
    </row>
    <row r="1279">
      <c r="A1279" t="inlineStr">
        <is>
          <t>V300089</t>
        </is>
      </c>
      <c r="B1279" t="inlineStr">
        <is>
          <t>2025-0038</t>
        </is>
      </c>
      <c r="C1279" t="n">
        <v>22</v>
      </c>
      <c r="D1279" t="inlineStr"/>
      <c r="E1279" t="inlineStr">
        <is>
          <t>Kombiverkehr GmbH und Co. KG</t>
        </is>
      </c>
      <c r="F1279" t="inlineStr">
        <is>
          <t>DME</t>
        </is>
      </c>
      <c r="G1279" t="inlineStr">
        <is>
          <t>60' CW</t>
        </is>
      </c>
      <c r="H1279" t="n">
        <v>0</v>
      </c>
      <c r="I1279" s="6" t="n"/>
      <c r="J1279" s="6" t="n"/>
      <c r="K1279" t="inlineStr">
        <is>
          <t>plan_deliver_fleet</t>
        </is>
      </c>
      <c r="L1279" s="6" t="n">
        <v>46054</v>
      </c>
      <c r="M1279" s="6" t="n">
        <v>46783</v>
      </c>
      <c r="N1279" t="n">
        <v>789</v>
      </c>
      <c r="O1279" s="6" t="n">
        <v>46783</v>
      </c>
      <c r="S1279" t="inlineStr">
        <is>
          <t>n.a.</t>
        </is>
      </c>
      <c r="T1279" s="6" t="n"/>
      <c r="U1279" s="6" t="n"/>
      <c r="V1279" t="n">
        <v>0</v>
      </c>
      <c r="W1279" t="n">
        <v>3</v>
      </c>
      <c r="X1279" s="6" t="n"/>
      <c r="Z1279" s="6" t="n">
        <v>46691</v>
      </c>
      <c r="AA1279" t="inlineStr">
        <is>
          <t>n.a.</t>
        </is>
      </c>
      <c r="AB1279" s="6" t="n">
        <v>46783</v>
      </c>
      <c r="AC1279" t="inlineStr"/>
      <c r="AD1279" s="6" t="n">
        <v>46630</v>
      </c>
    </row>
    <row r="1280">
      <c r="A1280" t="inlineStr">
        <is>
          <t>V300089</t>
        </is>
      </c>
      <c r="B1280" t="inlineStr">
        <is>
          <t>2025-0038</t>
        </is>
      </c>
      <c r="C1280" t="n">
        <v>23</v>
      </c>
      <c r="D1280" t="inlineStr"/>
      <c r="E1280" t="inlineStr">
        <is>
          <t>Kombiverkehr GmbH und Co. KG</t>
        </is>
      </c>
      <c r="F1280" t="inlineStr">
        <is>
          <t>DME</t>
        </is>
      </c>
      <c r="G1280" t="inlineStr">
        <is>
          <t>60' CW</t>
        </is>
      </c>
      <c r="H1280" t="n">
        <v>0</v>
      </c>
      <c r="I1280" s="6" t="n"/>
      <c r="J1280" s="6" t="n"/>
      <c r="K1280" t="inlineStr">
        <is>
          <t>plan_deliver_fleet</t>
        </is>
      </c>
      <c r="L1280" s="6" t="n">
        <v>46054</v>
      </c>
      <c r="M1280" s="6" t="n">
        <v>46783</v>
      </c>
      <c r="N1280" t="n">
        <v>789</v>
      </c>
      <c r="O1280" s="6" t="n">
        <v>46783</v>
      </c>
      <c r="S1280" t="inlineStr">
        <is>
          <t>n.a.</t>
        </is>
      </c>
      <c r="T1280" s="6" t="n"/>
      <c r="U1280" s="6" t="n"/>
      <c r="V1280" t="n">
        <v>0</v>
      </c>
      <c r="W1280" t="n">
        <v>3</v>
      </c>
      <c r="X1280" s="6" t="n"/>
      <c r="Z1280" s="6" t="n">
        <v>46691</v>
      </c>
      <c r="AA1280" t="inlineStr">
        <is>
          <t>n.a.</t>
        </is>
      </c>
      <c r="AB1280" s="6" t="n">
        <v>46783</v>
      </c>
      <c r="AC1280" t="inlineStr"/>
      <c r="AD1280" s="6" t="n">
        <v>46630</v>
      </c>
    </row>
    <row r="1281">
      <c r="A1281" t="inlineStr">
        <is>
          <t>V300089</t>
        </is>
      </c>
      <c r="B1281" t="inlineStr">
        <is>
          <t>2025-0038</t>
        </is>
      </c>
      <c r="C1281" t="n">
        <v>24</v>
      </c>
      <c r="D1281" t="inlineStr"/>
      <c r="E1281" t="inlineStr">
        <is>
          <t>Kombiverkehr GmbH und Co. KG</t>
        </is>
      </c>
      <c r="F1281" t="inlineStr">
        <is>
          <t>DME</t>
        </is>
      </c>
      <c r="G1281" t="inlineStr">
        <is>
          <t>60' CW</t>
        </is>
      </c>
      <c r="H1281" t="n">
        <v>0</v>
      </c>
      <c r="I1281" s="6" t="n"/>
      <c r="J1281" s="6" t="n"/>
      <c r="K1281" t="inlineStr">
        <is>
          <t>plan_deliver_fleet</t>
        </is>
      </c>
      <c r="L1281" s="6" t="n">
        <v>46054</v>
      </c>
      <c r="M1281" s="6" t="n">
        <v>46783</v>
      </c>
      <c r="N1281" t="n">
        <v>789</v>
      </c>
      <c r="O1281" s="6" t="n">
        <v>46783</v>
      </c>
      <c r="S1281" t="inlineStr">
        <is>
          <t>n.a.</t>
        </is>
      </c>
      <c r="T1281" s="6" t="n"/>
      <c r="U1281" s="6" t="n"/>
      <c r="V1281" t="n">
        <v>0</v>
      </c>
      <c r="W1281" t="n">
        <v>3</v>
      </c>
      <c r="X1281" s="6" t="n"/>
      <c r="Z1281" s="6" t="n">
        <v>46691</v>
      </c>
      <c r="AA1281" t="inlineStr">
        <is>
          <t>n.a.</t>
        </is>
      </c>
      <c r="AB1281" s="6" t="n">
        <v>46783</v>
      </c>
      <c r="AC1281" t="inlineStr"/>
      <c r="AD1281" s="6" t="n">
        <v>46630</v>
      </c>
    </row>
    <row r="1282">
      <c r="A1282" t="inlineStr">
        <is>
          <t>V300089</t>
        </is>
      </c>
      <c r="B1282" t="inlineStr">
        <is>
          <t>2025-0038</t>
        </is>
      </c>
      <c r="C1282" t="n">
        <v>25</v>
      </c>
      <c r="D1282" t="inlineStr"/>
      <c r="E1282" t="inlineStr">
        <is>
          <t>Kombiverkehr GmbH und Co. KG</t>
        </is>
      </c>
      <c r="F1282" t="inlineStr">
        <is>
          <t>DME</t>
        </is>
      </c>
      <c r="G1282" t="inlineStr">
        <is>
          <t>60' CW</t>
        </is>
      </c>
      <c r="H1282" t="n">
        <v>0</v>
      </c>
      <c r="I1282" s="6" t="n"/>
      <c r="J1282" s="6" t="n"/>
      <c r="K1282" t="inlineStr">
        <is>
          <t>plan_deliver_fleet</t>
        </is>
      </c>
      <c r="L1282" s="6" t="n">
        <v>46054</v>
      </c>
      <c r="M1282" s="6" t="n">
        <v>46783</v>
      </c>
      <c r="N1282" t="n">
        <v>789</v>
      </c>
      <c r="O1282" s="6" t="n">
        <v>46783</v>
      </c>
      <c r="S1282" t="inlineStr">
        <is>
          <t>n.a.</t>
        </is>
      </c>
      <c r="T1282" s="6" t="n"/>
      <c r="U1282" s="6" t="n"/>
      <c r="V1282" t="n">
        <v>0</v>
      </c>
      <c r="W1282" t="n">
        <v>3</v>
      </c>
      <c r="X1282" s="6" t="n"/>
      <c r="Z1282" s="6" t="n">
        <v>46691</v>
      </c>
      <c r="AA1282" t="inlineStr">
        <is>
          <t>n.a.</t>
        </is>
      </c>
      <c r="AB1282" s="6" t="n">
        <v>46783</v>
      </c>
      <c r="AC1282" t="inlineStr"/>
      <c r="AD1282" s="6" t="n">
        <v>46630</v>
      </c>
    </row>
    <row r="1283">
      <c r="A1283" t="inlineStr">
        <is>
          <t>V300089</t>
        </is>
      </c>
      <c r="B1283" t="inlineStr">
        <is>
          <t>2025-0038</t>
        </is>
      </c>
      <c r="C1283" t="n">
        <v>26</v>
      </c>
      <c r="D1283" t="inlineStr"/>
      <c r="E1283" t="inlineStr">
        <is>
          <t>Kombiverkehr GmbH und Co. KG</t>
        </is>
      </c>
      <c r="F1283" t="inlineStr">
        <is>
          <t>DME</t>
        </is>
      </c>
      <c r="G1283" t="inlineStr">
        <is>
          <t>60' CW</t>
        </is>
      </c>
      <c r="H1283" t="n">
        <v>0</v>
      </c>
      <c r="I1283" s="6" t="n"/>
      <c r="J1283" s="6" t="n"/>
      <c r="K1283" t="inlineStr">
        <is>
          <t>plan_deliver_fleet</t>
        </is>
      </c>
      <c r="L1283" s="6" t="n">
        <v>46113</v>
      </c>
      <c r="M1283" s="6" t="n">
        <v>46843</v>
      </c>
      <c r="N1283" t="n">
        <v>789</v>
      </c>
      <c r="O1283" s="6" t="n">
        <v>46843</v>
      </c>
      <c r="S1283" t="inlineStr">
        <is>
          <t>n.a.</t>
        </is>
      </c>
      <c r="T1283" s="6" t="n"/>
      <c r="U1283" s="6" t="n"/>
      <c r="V1283" t="n">
        <v>0</v>
      </c>
      <c r="W1283" t="n">
        <v>3</v>
      </c>
      <c r="X1283" s="6" t="n"/>
      <c r="Z1283" s="6" t="n">
        <v>46752</v>
      </c>
      <c r="AA1283" t="inlineStr">
        <is>
          <t>n.a.</t>
        </is>
      </c>
      <c r="AB1283" s="6" t="n">
        <v>46843</v>
      </c>
      <c r="AC1283" t="inlineStr"/>
      <c r="AD1283" s="6" t="n">
        <v>46691</v>
      </c>
    </row>
    <row r="1284">
      <c r="A1284" t="inlineStr">
        <is>
          <t>V300089</t>
        </is>
      </c>
      <c r="B1284" t="inlineStr">
        <is>
          <t>2025-0038</t>
        </is>
      </c>
      <c r="C1284" t="n">
        <v>27</v>
      </c>
      <c r="D1284" t="inlineStr"/>
      <c r="E1284" t="inlineStr">
        <is>
          <t>Kombiverkehr GmbH und Co. KG</t>
        </is>
      </c>
      <c r="F1284" t="inlineStr">
        <is>
          <t>DME</t>
        </is>
      </c>
      <c r="G1284" t="inlineStr">
        <is>
          <t>60' CW</t>
        </is>
      </c>
      <c r="H1284" t="n">
        <v>0</v>
      </c>
      <c r="I1284" s="6" t="n"/>
      <c r="J1284" s="6" t="n"/>
      <c r="K1284" t="inlineStr">
        <is>
          <t>plan_deliver_fleet</t>
        </is>
      </c>
      <c r="L1284" s="6" t="n">
        <v>46113</v>
      </c>
      <c r="M1284" s="6" t="n">
        <v>46843</v>
      </c>
      <c r="N1284" t="n">
        <v>789</v>
      </c>
      <c r="O1284" s="6" t="n">
        <v>46843</v>
      </c>
      <c r="S1284" t="inlineStr">
        <is>
          <t>n.a.</t>
        </is>
      </c>
      <c r="T1284" s="6" t="n"/>
      <c r="U1284" s="6" t="n"/>
      <c r="V1284" t="n">
        <v>0</v>
      </c>
      <c r="W1284" t="n">
        <v>3</v>
      </c>
      <c r="X1284" s="6" t="n"/>
      <c r="Z1284" s="6" t="n">
        <v>46752</v>
      </c>
      <c r="AA1284" t="inlineStr">
        <is>
          <t>n.a.</t>
        </is>
      </c>
      <c r="AB1284" s="6" t="n">
        <v>46843</v>
      </c>
      <c r="AC1284" t="inlineStr"/>
      <c r="AD1284" s="6" t="n">
        <v>46691</v>
      </c>
    </row>
    <row r="1285">
      <c r="A1285" t="inlineStr">
        <is>
          <t>V300089</t>
        </is>
      </c>
      <c r="B1285" t="inlineStr">
        <is>
          <t>2025-0038</t>
        </is>
      </c>
      <c r="C1285" t="n">
        <v>28</v>
      </c>
      <c r="D1285" t="inlineStr"/>
      <c r="E1285" t="inlineStr">
        <is>
          <t>Kombiverkehr GmbH und Co. KG</t>
        </is>
      </c>
      <c r="F1285" t="inlineStr">
        <is>
          <t>DME</t>
        </is>
      </c>
      <c r="G1285" t="inlineStr">
        <is>
          <t>60' CW</t>
        </is>
      </c>
      <c r="H1285" t="n">
        <v>0</v>
      </c>
      <c r="I1285" s="6" t="n"/>
      <c r="J1285" s="6" t="n"/>
      <c r="K1285" t="inlineStr">
        <is>
          <t>plan_deliver_fleet</t>
        </is>
      </c>
      <c r="L1285" s="6" t="n">
        <v>46113</v>
      </c>
      <c r="M1285" s="6" t="n">
        <v>46843</v>
      </c>
      <c r="N1285" t="n">
        <v>789</v>
      </c>
      <c r="O1285" s="6" t="n">
        <v>46843</v>
      </c>
      <c r="S1285" t="inlineStr">
        <is>
          <t>n.a.</t>
        </is>
      </c>
      <c r="T1285" s="6" t="n"/>
      <c r="U1285" s="6" t="n"/>
      <c r="V1285" t="n">
        <v>0</v>
      </c>
      <c r="W1285" t="n">
        <v>3</v>
      </c>
      <c r="X1285" s="6" t="n"/>
      <c r="Z1285" s="6" t="n">
        <v>46752</v>
      </c>
      <c r="AA1285" t="inlineStr">
        <is>
          <t>n.a.</t>
        </is>
      </c>
      <c r="AB1285" s="6" t="n">
        <v>46843</v>
      </c>
      <c r="AC1285" t="inlineStr"/>
      <c r="AD1285" s="6" t="n">
        <v>46691</v>
      </c>
    </row>
    <row r="1286">
      <c r="A1286" t="inlineStr">
        <is>
          <t>V300089</t>
        </is>
      </c>
      <c r="B1286" t="inlineStr">
        <is>
          <t>2025-0038</t>
        </is>
      </c>
      <c r="C1286" t="n">
        <v>29</v>
      </c>
      <c r="D1286" t="inlineStr"/>
      <c r="E1286" t="inlineStr">
        <is>
          <t>Kombiverkehr GmbH und Co. KG</t>
        </is>
      </c>
      <c r="F1286" t="inlineStr">
        <is>
          <t>DME</t>
        </is>
      </c>
      <c r="G1286" t="inlineStr">
        <is>
          <t>60' CW</t>
        </is>
      </c>
      <c r="H1286" t="n">
        <v>0</v>
      </c>
      <c r="I1286" s="6" t="n"/>
      <c r="J1286" s="6" t="n"/>
      <c r="K1286" t="inlineStr">
        <is>
          <t>plan_deliver_fleet</t>
        </is>
      </c>
      <c r="L1286" s="6" t="n">
        <v>46113</v>
      </c>
      <c r="M1286" s="6" t="n">
        <v>46843</v>
      </c>
      <c r="N1286" t="n">
        <v>789</v>
      </c>
      <c r="O1286" s="6" t="n">
        <v>46843</v>
      </c>
      <c r="S1286" t="inlineStr">
        <is>
          <t>n.a.</t>
        </is>
      </c>
      <c r="T1286" s="6" t="n"/>
      <c r="U1286" s="6" t="n"/>
      <c r="V1286" t="n">
        <v>0</v>
      </c>
      <c r="W1286" t="n">
        <v>3</v>
      </c>
      <c r="X1286" s="6" t="n"/>
      <c r="Z1286" s="6" t="n">
        <v>46752</v>
      </c>
      <c r="AA1286" t="inlineStr">
        <is>
          <t>n.a.</t>
        </is>
      </c>
      <c r="AB1286" s="6" t="n">
        <v>46843</v>
      </c>
      <c r="AC1286" t="inlineStr"/>
      <c r="AD1286" s="6" t="n">
        <v>46691</v>
      </c>
    </row>
    <row r="1287">
      <c r="A1287" t="inlineStr">
        <is>
          <t>V300089</t>
        </is>
      </c>
      <c r="B1287" t="inlineStr">
        <is>
          <t>2025-0038</t>
        </is>
      </c>
      <c r="C1287" t="n">
        <v>30</v>
      </c>
      <c r="D1287" t="inlineStr"/>
      <c r="E1287" t="inlineStr">
        <is>
          <t>Kombiverkehr GmbH und Co. KG</t>
        </is>
      </c>
      <c r="F1287" t="inlineStr">
        <is>
          <t>DME</t>
        </is>
      </c>
      <c r="G1287" t="inlineStr">
        <is>
          <t>60' CW</t>
        </is>
      </c>
      <c r="H1287" t="n">
        <v>0</v>
      </c>
      <c r="I1287" s="6" t="n"/>
      <c r="J1287" s="6" t="n"/>
      <c r="K1287" t="inlineStr">
        <is>
          <t>plan_deliver_fleet</t>
        </is>
      </c>
      <c r="L1287" s="6" t="n">
        <v>46113</v>
      </c>
      <c r="M1287" s="6" t="n">
        <v>46843</v>
      </c>
      <c r="N1287" t="n">
        <v>789</v>
      </c>
      <c r="O1287" s="6" t="n">
        <v>46843</v>
      </c>
      <c r="S1287" t="inlineStr">
        <is>
          <t>n.a.</t>
        </is>
      </c>
      <c r="T1287" s="6" t="n"/>
      <c r="U1287" s="6" t="n"/>
      <c r="V1287" t="n">
        <v>0</v>
      </c>
      <c r="W1287" t="n">
        <v>3</v>
      </c>
      <c r="X1287" s="6" t="n"/>
      <c r="Z1287" s="6" t="n">
        <v>46752</v>
      </c>
      <c r="AA1287" t="inlineStr">
        <is>
          <t>n.a.</t>
        </is>
      </c>
      <c r="AB1287" s="6" t="n">
        <v>46843</v>
      </c>
      <c r="AC1287" t="inlineStr"/>
      <c r="AD1287" s="6" t="n">
        <v>46691</v>
      </c>
    </row>
    <row r="1288">
      <c r="A1288" t="inlineStr">
        <is>
          <t>V300089</t>
        </is>
      </c>
      <c r="B1288" t="inlineStr">
        <is>
          <t>2025-0038</t>
        </is>
      </c>
      <c r="C1288" t="n">
        <v>31</v>
      </c>
      <c r="D1288" t="inlineStr"/>
      <c r="E1288" t="inlineStr">
        <is>
          <t>Kombiverkehr GmbH und Co. KG</t>
        </is>
      </c>
      <c r="F1288" t="inlineStr">
        <is>
          <t>DME</t>
        </is>
      </c>
      <c r="G1288" t="inlineStr">
        <is>
          <t>60' CW</t>
        </is>
      </c>
      <c r="H1288" t="n">
        <v>0</v>
      </c>
      <c r="I1288" s="6" t="n"/>
      <c r="J1288" s="6" t="n"/>
      <c r="K1288" t="inlineStr">
        <is>
          <t>plan_deliver_fleet</t>
        </is>
      </c>
      <c r="L1288" s="6" t="n">
        <v>46113</v>
      </c>
      <c r="M1288" s="6" t="n">
        <v>46843</v>
      </c>
      <c r="N1288" t="n">
        <v>789</v>
      </c>
      <c r="O1288" s="6" t="n">
        <v>46843</v>
      </c>
      <c r="S1288" t="inlineStr">
        <is>
          <t>n.a.</t>
        </is>
      </c>
      <c r="T1288" s="6" t="n"/>
      <c r="U1288" s="6" t="n"/>
      <c r="V1288" t="n">
        <v>0</v>
      </c>
      <c r="W1288" t="n">
        <v>3</v>
      </c>
      <c r="X1288" s="6" t="n"/>
      <c r="Z1288" s="6" t="n">
        <v>46752</v>
      </c>
      <c r="AA1288" t="inlineStr">
        <is>
          <t>n.a.</t>
        </is>
      </c>
      <c r="AB1288" s="6" t="n">
        <v>46843</v>
      </c>
      <c r="AC1288" t="inlineStr"/>
      <c r="AD1288" s="6" t="n">
        <v>46691</v>
      </c>
    </row>
    <row r="1289">
      <c r="A1289" t="inlineStr">
        <is>
          <t>V300089</t>
        </is>
      </c>
      <c r="B1289" t="inlineStr">
        <is>
          <t>2025-0038</t>
        </is>
      </c>
      <c r="C1289" t="n">
        <v>32</v>
      </c>
      <c r="D1289" t="inlineStr"/>
      <c r="E1289" t="inlineStr">
        <is>
          <t>Kombiverkehr GmbH und Co. KG</t>
        </is>
      </c>
      <c r="F1289" t="inlineStr">
        <is>
          <t>DME</t>
        </is>
      </c>
      <c r="G1289" t="inlineStr">
        <is>
          <t>60' CW</t>
        </is>
      </c>
      <c r="H1289" t="n">
        <v>0</v>
      </c>
      <c r="I1289" s="6" t="n"/>
      <c r="J1289" s="6" t="n"/>
      <c r="K1289" t="inlineStr">
        <is>
          <t>plan_deliver_fleet</t>
        </is>
      </c>
      <c r="L1289" s="6" t="n">
        <v>46113</v>
      </c>
      <c r="M1289" s="6" t="n">
        <v>46843</v>
      </c>
      <c r="N1289" t="n">
        <v>789</v>
      </c>
      <c r="O1289" s="6" t="n">
        <v>46843</v>
      </c>
      <c r="S1289" t="inlineStr">
        <is>
          <t>n.a.</t>
        </is>
      </c>
      <c r="T1289" s="6" t="n"/>
      <c r="U1289" s="6" t="n"/>
      <c r="V1289" t="n">
        <v>0</v>
      </c>
      <c r="W1289" t="n">
        <v>3</v>
      </c>
      <c r="X1289" s="6" t="n"/>
      <c r="Z1289" s="6" t="n">
        <v>46752</v>
      </c>
      <c r="AA1289" t="inlineStr">
        <is>
          <t>n.a.</t>
        </is>
      </c>
      <c r="AB1289" s="6" t="n">
        <v>46843</v>
      </c>
      <c r="AC1289" t="inlineStr"/>
      <c r="AD1289" s="6" t="n">
        <v>46691</v>
      </c>
    </row>
    <row r="1290">
      <c r="A1290" t="inlineStr">
        <is>
          <t>V300089</t>
        </is>
      </c>
      <c r="B1290" t="inlineStr">
        <is>
          <t>2025-0038</t>
        </is>
      </c>
      <c r="C1290" t="n">
        <v>33</v>
      </c>
      <c r="D1290" t="inlineStr"/>
      <c r="E1290" t="inlineStr">
        <is>
          <t>Kombiverkehr GmbH und Co. KG</t>
        </is>
      </c>
      <c r="F1290" t="inlineStr">
        <is>
          <t>DME</t>
        </is>
      </c>
      <c r="G1290" t="inlineStr">
        <is>
          <t>60' CW</t>
        </is>
      </c>
      <c r="H1290" t="n">
        <v>0</v>
      </c>
      <c r="I1290" s="6" t="n"/>
      <c r="J1290" s="6" t="n"/>
      <c r="K1290" t="inlineStr">
        <is>
          <t>plan_deliver_fleet</t>
        </is>
      </c>
      <c r="L1290" s="6" t="n">
        <v>46113</v>
      </c>
      <c r="M1290" s="6" t="n">
        <v>46843</v>
      </c>
      <c r="N1290" t="n">
        <v>789</v>
      </c>
      <c r="O1290" s="6" t="n">
        <v>46843</v>
      </c>
      <c r="S1290" t="inlineStr">
        <is>
          <t>n.a.</t>
        </is>
      </c>
      <c r="T1290" s="6" t="n"/>
      <c r="U1290" s="6" t="n"/>
      <c r="V1290" t="n">
        <v>0</v>
      </c>
      <c r="W1290" t="n">
        <v>3</v>
      </c>
      <c r="X1290" s="6" t="n"/>
      <c r="Z1290" s="6" t="n">
        <v>46752</v>
      </c>
      <c r="AA1290" t="inlineStr">
        <is>
          <t>n.a.</t>
        </is>
      </c>
      <c r="AB1290" s="6" t="n">
        <v>46843</v>
      </c>
      <c r="AC1290" t="inlineStr"/>
      <c r="AD1290" s="6" t="n">
        <v>46691</v>
      </c>
    </row>
    <row r="1291">
      <c r="A1291" t="inlineStr">
        <is>
          <t>V300089</t>
        </is>
      </c>
      <c r="B1291" t="inlineStr">
        <is>
          <t>2025-0038</t>
        </is>
      </c>
      <c r="C1291" t="n">
        <v>34</v>
      </c>
      <c r="D1291" t="inlineStr"/>
      <c r="E1291" t="inlineStr">
        <is>
          <t>Kombiverkehr GmbH und Co. KG</t>
        </is>
      </c>
      <c r="F1291" t="inlineStr">
        <is>
          <t>DME</t>
        </is>
      </c>
      <c r="G1291" t="inlineStr">
        <is>
          <t>60' CW</t>
        </is>
      </c>
      <c r="H1291" t="n">
        <v>0</v>
      </c>
      <c r="I1291" s="6" t="n"/>
      <c r="J1291" s="6" t="n"/>
      <c r="K1291" t="inlineStr">
        <is>
          <t>plan_deliver_fleet</t>
        </is>
      </c>
      <c r="L1291" s="6" t="n">
        <v>46113</v>
      </c>
      <c r="M1291" s="6" t="n">
        <v>46843</v>
      </c>
      <c r="N1291" t="n">
        <v>789</v>
      </c>
      <c r="O1291" s="6" t="n">
        <v>46843</v>
      </c>
      <c r="S1291" t="inlineStr">
        <is>
          <t>n.a.</t>
        </is>
      </c>
      <c r="T1291" s="6" t="n"/>
      <c r="U1291" s="6" t="n"/>
      <c r="V1291" t="n">
        <v>0</v>
      </c>
      <c r="W1291" t="n">
        <v>3</v>
      </c>
      <c r="X1291" s="6" t="n"/>
      <c r="Z1291" s="6" t="n">
        <v>46752</v>
      </c>
      <c r="AA1291" t="inlineStr">
        <is>
          <t>n.a.</t>
        </is>
      </c>
      <c r="AB1291" s="6" t="n">
        <v>46843</v>
      </c>
      <c r="AC1291" t="inlineStr"/>
      <c r="AD1291" s="6" t="n">
        <v>46691</v>
      </c>
    </row>
    <row r="1292">
      <c r="A1292" t="inlineStr">
        <is>
          <t>V300089</t>
        </is>
      </c>
      <c r="B1292" t="inlineStr">
        <is>
          <t>2025-0038</t>
        </is>
      </c>
      <c r="C1292" t="n">
        <v>35</v>
      </c>
      <c r="D1292" t="inlineStr"/>
      <c r="E1292" t="inlineStr">
        <is>
          <t>Kombiverkehr GmbH und Co. KG</t>
        </is>
      </c>
      <c r="F1292" t="inlineStr">
        <is>
          <t>DME</t>
        </is>
      </c>
      <c r="G1292" t="inlineStr">
        <is>
          <t>60' CW</t>
        </is>
      </c>
      <c r="H1292" t="n">
        <v>0</v>
      </c>
      <c r="I1292" s="6" t="n"/>
      <c r="J1292" s="6" t="n"/>
      <c r="K1292" t="inlineStr">
        <is>
          <t>plan_deliver_fleet</t>
        </is>
      </c>
      <c r="L1292" s="6" t="n">
        <v>46113</v>
      </c>
      <c r="M1292" s="6" t="n">
        <v>46843</v>
      </c>
      <c r="N1292" t="n">
        <v>789</v>
      </c>
      <c r="O1292" s="6" t="n">
        <v>46843</v>
      </c>
      <c r="S1292" t="inlineStr">
        <is>
          <t>n.a.</t>
        </is>
      </c>
      <c r="T1292" s="6" t="n"/>
      <c r="U1292" s="6" t="n"/>
      <c r="V1292" t="n">
        <v>0</v>
      </c>
      <c r="W1292" t="n">
        <v>3</v>
      </c>
      <c r="X1292" s="6" t="n"/>
      <c r="Z1292" s="6" t="n">
        <v>46752</v>
      </c>
      <c r="AA1292" t="inlineStr">
        <is>
          <t>n.a.</t>
        </is>
      </c>
      <c r="AB1292" s="6" t="n">
        <v>46843</v>
      </c>
      <c r="AC1292" t="inlineStr"/>
      <c r="AD1292" s="6" t="n">
        <v>46691</v>
      </c>
    </row>
    <row r="1293">
      <c r="A1293" t="inlineStr">
        <is>
          <t>V300089</t>
        </is>
      </c>
      <c r="B1293" t="inlineStr">
        <is>
          <t>2025-0038</t>
        </is>
      </c>
      <c r="C1293" t="n">
        <v>36</v>
      </c>
      <c r="D1293" t="inlineStr"/>
      <c r="E1293" t="inlineStr">
        <is>
          <t>Kombiverkehr GmbH und Co. KG</t>
        </is>
      </c>
      <c r="F1293" t="inlineStr">
        <is>
          <t>DME</t>
        </is>
      </c>
      <c r="G1293" t="inlineStr">
        <is>
          <t>60' CW</t>
        </is>
      </c>
      <c r="H1293" t="n">
        <v>0</v>
      </c>
      <c r="I1293" s="6" t="n"/>
      <c r="J1293" s="6" t="n"/>
      <c r="K1293" t="inlineStr">
        <is>
          <t>plan_deliver_fleet</t>
        </is>
      </c>
      <c r="L1293" s="6" t="n">
        <v>46113</v>
      </c>
      <c r="M1293" s="6" t="n">
        <v>46843</v>
      </c>
      <c r="N1293" t="n">
        <v>789</v>
      </c>
      <c r="O1293" s="6" t="n">
        <v>46843</v>
      </c>
      <c r="S1293" t="inlineStr">
        <is>
          <t>n.a.</t>
        </is>
      </c>
      <c r="T1293" s="6" t="n"/>
      <c r="U1293" s="6" t="n"/>
      <c r="V1293" t="n">
        <v>0</v>
      </c>
      <c r="W1293" t="n">
        <v>3</v>
      </c>
      <c r="X1293" s="6" t="n"/>
      <c r="Z1293" s="6" t="n">
        <v>46752</v>
      </c>
      <c r="AA1293" t="inlineStr">
        <is>
          <t>n.a.</t>
        </is>
      </c>
      <c r="AB1293" s="6" t="n">
        <v>46843</v>
      </c>
      <c r="AC1293" t="inlineStr"/>
      <c r="AD1293" s="6" t="n">
        <v>46691</v>
      </c>
    </row>
    <row r="1294">
      <c r="A1294" t="inlineStr">
        <is>
          <t>V300089</t>
        </is>
      </c>
      <c r="B1294" t="inlineStr">
        <is>
          <t>2025-0038</t>
        </is>
      </c>
      <c r="C1294" t="n">
        <v>37</v>
      </c>
      <c r="D1294" t="inlineStr"/>
      <c r="E1294" t="inlineStr">
        <is>
          <t>Kombiverkehr GmbH und Co. KG</t>
        </is>
      </c>
      <c r="F1294" t="inlineStr">
        <is>
          <t>DME</t>
        </is>
      </c>
      <c r="G1294" t="inlineStr">
        <is>
          <t>60' CW</t>
        </is>
      </c>
      <c r="H1294" t="n">
        <v>0</v>
      </c>
      <c r="I1294" s="6" t="n"/>
      <c r="J1294" s="6" t="n"/>
      <c r="K1294" t="inlineStr">
        <is>
          <t>plan_deliver_fleet</t>
        </is>
      </c>
      <c r="L1294" s="6" t="n">
        <v>46113</v>
      </c>
      <c r="M1294" s="6" t="n">
        <v>46843</v>
      </c>
      <c r="N1294" t="n">
        <v>789</v>
      </c>
      <c r="O1294" s="6" t="n">
        <v>46843</v>
      </c>
      <c r="S1294" t="inlineStr">
        <is>
          <t>n.a.</t>
        </is>
      </c>
      <c r="T1294" s="6" t="n"/>
      <c r="U1294" s="6" t="n"/>
      <c r="V1294" t="n">
        <v>0</v>
      </c>
      <c r="W1294" t="n">
        <v>3</v>
      </c>
      <c r="X1294" s="6" t="n"/>
      <c r="Z1294" s="6" t="n">
        <v>46752</v>
      </c>
      <c r="AA1294" t="inlineStr">
        <is>
          <t>n.a.</t>
        </is>
      </c>
      <c r="AB1294" s="6" t="n">
        <v>46843</v>
      </c>
      <c r="AC1294" t="inlineStr"/>
      <c r="AD1294" s="6" t="n">
        <v>46691</v>
      </c>
    </row>
    <row r="1295">
      <c r="A1295" t="inlineStr">
        <is>
          <t>V300089</t>
        </is>
      </c>
      <c r="B1295" t="inlineStr">
        <is>
          <t>2025-0038</t>
        </is>
      </c>
      <c r="C1295" t="n">
        <v>38</v>
      </c>
      <c r="D1295" t="inlineStr"/>
      <c r="E1295" t="inlineStr">
        <is>
          <t>Kombiverkehr GmbH und Co. KG</t>
        </is>
      </c>
      <c r="F1295" t="inlineStr">
        <is>
          <t>DME</t>
        </is>
      </c>
      <c r="G1295" t="inlineStr">
        <is>
          <t>60' CW</t>
        </is>
      </c>
      <c r="H1295" t="n">
        <v>0</v>
      </c>
      <c r="I1295" s="6" t="n"/>
      <c r="J1295" s="6" t="n"/>
      <c r="K1295" t="inlineStr">
        <is>
          <t>plan_deliver_fleet</t>
        </is>
      </c>
      <c r="L1295" s="6" t="n">
        <v>46113</v>
      </c>
      <c r="M1295" s="6" t="n">
        <v>46843</v>
      </c>
      <c r="N1295" t="n">
        <v>789</v>
      </c>
      <c r="O1295" s="6" t="n">
        <v>46843</v>
      </c>
      <c r="S1295" t="inlineStr">
        <is>
          <t>n.a.</t>
        </is>
      </c>
      <c r="T1295" s="6" t="n"/>
      <c r="U1295" s="6" t="n"/>
      <c r="V1295" t="n">
        <v>0</v>
      </c>
      <c r="W1295" t="n">
        <v>3</v>
      </c>
      <c r="X1295" s="6" t="n"/>
      <c r="Z1295" s="6" t="n">
        <v>46752</v>
      </c>
      <c r="AA1295" t="inlineStr">
        <is>
          <t>n.a.</t>
        </is>
      </c>
      <c r="AB1295" s="6" t="n">
        <v>46843</v>
      </c>
      <c r="AC1295" t="inlineStr"/>
      <c r="AD1295" s="6" t="n">
        <v>46691</v>
      </c>
    </row>
    <row r="1296">
      <c r="A1296" t="inlineStr">
        <is>
          <t>V300089</t>
        </is>
      </c>
      <c r="B1296" t="inlineStr">
        <is>
          <t>2025-0038</t>
        </is>
      </c>
      <c r="C1296" t="n">
        <v>39</v>
      </c>
      <c r="D1296" t="inlineStr"/>
      <c r="E1296" t="inlineStr">
        <is>
          <t>Kombiverkehr GmbH und Co. KG</t>
        </is>
      </c>
      <c r="F1296" t="inlineStr">
        <is>
          <t>DME</t>
        </is>
      </c>
      <c r="G1296" t="inlineStr">
        <is>
          <t>60' CW</t>
        </is>
      </c>
      <c r="H1296" t="n">
        <v>0</v>
      </c>
      <c r="I1296" s="6" t="n"/>
      <c r="J1296" s="6" t="n"/>
      <c r="K1296" t="inlineStr">
        <is>
          <t>plan_deliver_fleet</t>
        </is>
      </c>
      <c r="L1296" s="6" t="n">
        <v>46113</v>
      </c>
      <c r="M1296" s="6" t="n">
        <v>46843</v>
      </c>
      <c r="N1296" t="n">
        <v>789</v>
      </c>
      <c r="O1296" s="6" t="n">
        <v>46843</v>
      </c>
      <c r="S1296" t="inlineStr">
        <is>
          <t>n.a.</t>
        </is>
      </c>
      <c r="T1296" s="6" t="n"/>
      <c r="U1296" s="6" t="n"/>
      <c r="V1296" t="n">
        <v>0</v>
      </c>
      <c r="W1296" t="n">
        <v>3</v>
      </c>
      <c r="X1296" s="6" t="n"/>
      <c r="Z1296" s="6" t="n">
        <v>46752</v>
      </c>
      <c r="AA1296" t="inlineStr">
        <is>
          <t>n.a.</t>
        </is>
      </c>
      <c r="AB1296" s="6" t="n">
        <v>46843</v>
      </c>
      <c r="AC1296" t="inlineStr"/>
      <c r="AD1296" s="6" t="n">
        <v>46691</v>
      </c>
    </row>
    <row r="1297">
      <c r="A1297" t="inlineStr">
        <is>
          <t>V300089</t>
        </is>
      </c>
      <c r="B1297" t="inlineStr">
        <is>
          <t>2025-0038</t>
        </is>
      </c>
      <c r="C1297" t="n">
        <v>40</v>
      </c>
      <c r="D1297" t="inlineStr"/>
      <c r="E1297" t="inlineStr">
        <is>
          <t>Kombiverkehr GmbH und Co. KG</t>
        </is>
      </c>
      <c r="F1297" t="inlineStr">
        <is>
          <t>DME</t>
        </is>
      </c>
      <c r="G1297" t="inlineStr">
        <is>
          <t>60' CW</t>
        </is>
      </c>
      <c r="H1297" t="n">
        <v>0</v>
      </c>
      <c r="I1297" s="6" t="n"/>
      <c r="J1297" s="6" t="n"/>
      <c r="K1297" t="inlineStr">
        <is>
          <t>plan_deliver_fleet</t>
        </is>
      </c>
      <c r="L1297" s="6" t="n">
        <v>46113</v>
      </c>
      <c r="M1297" s="6" t="n">
        <v>46843</v>
      </c>
      <c r="N1297" t="n">
        <v>789</v>
      </c>
      <c r="O1297" s="6" t="n">
        <v>46843</v>
      </c>
      <c r="S1297" t="inlineStr">
        <is>
          <t>n.a.</t>
        </is>
      </c>
      <c r="T1297" s="6" t="n"/>
      <c r="U1297" s="6" t="n"/>
      <c r="V1297" t="n">
        <v>0</v>
      </c>
      <c r="W1297" t="n">
        <v>3</v>
      </c>
      <c r="X1297" s="6" t="n"/>
      <c r="Z1297" s="6" t="n">
        <v>46752</v>
      </c>
      <c r="AA1297" t="inlineStr">
        <is>
          <t>n.a.</t>
        </is>
      </c>
      <c r="AB1297" s="6" t="n">
        <v>46843</v>
      </c>
      <c r="AC1297" t="inlineStr"/>
      <c r="AD1297" s="6" t="n">
        <v>46691</v>
      </c>
    </row>
    <row r="1298">
      <c r="A1298" t="inlineStr">
        <is>
          <t>V300089</t>
        </is>
      </c>
      <c r="B1298" t="inlineStr">
        <is>
          <t>2025-0038</t>
        </is>
      </c>
      <c r="C1298" t="n">
        <v>41</v>
      </c>
      <c r="D1298" t="inlineStr"/>
      <c r="E1298" t="inlineStr">
        <is>
          <t>Kombiverkehr GmbH und Co. KG</t>
        </is>
      </c>
      <c r="F1298" t="inlineStr">
        <is>
          <t>DME</t>
        </is>
      </c>
      <c r="G1298" t="inlineStr">
        <is>
          <t>60' CW</t>
        </is>
      </c>
      <c r="H1298" t="n">
        <v>0</v>
      </c>
      <c r="I1298" s="6" t="n"/>
      <c r="J1298" s="6" t="n"/>
      <c r="K1298" t="inlineStr">
        <is>
          <t>plan_deliver_fleet</t>
        </is>
      </c>
      <c r="L1298" s="6" t="n">
        <v>46113</v>
      </c>
      <c r="M1298" s="6" t="n">
        <v>46843</v>
      </c>
      <c r="N1298" t="n">
        <v>789</v>
      </c>
      <c r="O1298" s="6" t="n">
        <v>46843</v>
      </c>
      <c r="S1298" t="inlineStr">
        <is>
          <t>n.a.</t>
        </is>
      </c>
      <c r="T1298" s="6" t="n"/>
      <c r="U1298" s="6" t="n"/>
      <c r="V1298" t="n">
        <v>0</v>
      </c>
      <c r="W1298" t="n">
        <v>3</v>
      </c>
      <c r="X1298" s="6" t="n"/>
      <c r="Z1298" s="6" t="n">
        <v>46752</v>
      </c>
      <c r="AA1298" t="inlineStr">
        <is>
          <t>n.a.</t>
        </is>
      </c>
      <c r="AB1298" s="6" t="n">
        <v>46843</v>
      </c>
      <c r="AC1298" t="inlineStr"/>
      <c r="AD1298" s="6" t="n">
        <v>46691</v>
      </c>
    </row>
    <row r="1299">
      <c r="A1299" t="inlineStr">
        <is>
          <t>V300089</t>
        </is>
      </c>
      <c r="B1299" t="inlineStr">
        <is>
          <t>2025-0038</t>
        </is>
      </c>
      <c r="C1299" t="n">
        <v>42</v>
      </c>
      <c r="D1299" t="inlineStr"/>
      <c r="E1299" t="inlineStr">
        <is>
          <t>Kombiverkehr GmbH und Co. KG</t>
        </is>
      </c>
      <c r="F1299" t="inlineStr">
        <is>
          <t>DME</t>
        </is>
      </c>
      <c r="G1299" t="inlineStr">
        <is>
          <t>60' CW</t>
        </is>
      </c>
      <c r="H1299" t="n">
        <v>0</v>
      </c>
      <c r="I1299" s="6" t="n"/>
      <c r="J1299" s="6" t="n"/>
      <c r="K1299" t="inlineStr">
        <is>
          <t>plan_deliver_fleet</t>
        </is>
      </c>
      <c r="L1299" s="6" t="n">
        <v>46113</v>
      </c>
      <c r="M1299" s="6" t="n">
        <v>46843</v>
      </c>
      <c r="N1299" t="n">
        <v>789</v>
      </c>
      <c r="O1299" s="6" t="n">
        <v>46843</v>
      </c>
      <c r="S1299" t="inlineStr">
        <is>
          <t>n.a.</t>
        </is>
      </c>
      <c r="T1299" s="6" t="n"/>
      <c r="U1299" s="6" t="n"/>
      <c r="V1299" t="n">
        <v>0</v>
      </c>
      <c r="W1299" t="n">
        <v>3</v>
      </c>
      <c r="X1299" s="6" t="n"/>
      <c r="Z1299" s="6" t="n">
        <v>46752</v>
      </c>
      <c r="AA1299" t="inlineStr">
        <is>
          <t>n.a.</t>
        </is>
      </c>
      <c r="AB1299" s="6" t="n">
        <v>46843</v>
      </c>
      <c r="AC1299" t="inlineStr"/>
      <c r="AD1299" s="6" t="n">
        <v>46691</v>
      </c>
    </row>
    <row r="1300">
      <c r="A1300" t="inlineStr">
        <is>
          <t>V300089</t>
        </is>
      </c>
      <c r="B1300" t="inlineStr">
        <is>
          <t>2025-0038</t>
        </is>
      </c>
      <c r="C1300" t="n">
        <v>43</v>
      </c>
      <c r="D1300" t="inlineStr"/>
      <c r="E1300" t="inlineStr">
        <is>
          <t>Kombiverkehr GmbH und Co. KG</t>
        </is>
      </c>
      <c r="F1300" t="inlineStr">
        <is>
          <t>DME</t>
        </is>
      </c>
      <c r="G1300" t="inlineStr">
        <is>
          <t>60' CW</t>
        </is>
      </c>
      <c r="H1300" t="n">
        <v>0</v>
      </c>
      <c r="I1300" s="6" t="n"/>
      <c r="J1300" s="6" t="n"/>
      <c r="K1300" t="inlineStr">
        <is>
          <t>plan_deliver_fleet</t>
        </is>
      </c>
      <c r="L1300" s="6" t="n">
        <v>46113</v>
      </c>
      <c r="M1300" s="6" t="n">
        <v>46843</v>
      </c>
      <c r="N1300" t="n">
        <v>789</v>
      </c>
      <c r="O1300" s="6" t="n">
        <v>46843</v>
      </c>
      <c r="S1300" t="inlineStr">
        <is>
          <t>n.a.</t>
        </is>
      </c>
      <c r="T1300" s="6" t="n"/>
      <c r="U1300" s="6" t="n"/>
      <c r="V1300" t="n">
        <v>0</v>
      </c>
      <c r="W1300" t="n">
        <v>3</v>
      </c>
      <c r="X1300" s="6" t="n"/>
      <c r="Z1300" s="6" t="n">
        <v>46752</v>
      </c>
      <c r="AA1300" t="inlineStr">
        <is>
          <t>n.a.</t>
        </is>
      </c>
      <c r="AB1300" s="6" t="n">
        <v>46843</v>
      </c>
      <c r="AC1300" t="inlineStr"/>
      <c r="AD1300" s="6" t="n">
        <v>46691</v>
      </c>
    </row>
    <row r="1301">
      <c r="A1301" t="inlineStr">
        <is>
          <t>V300089</t>
        </is>
      </c>
      <c r="B1301" t="inlineStr">
        <is>
          <t>2025-0038</t>
        </is>
      </c>
      <c r="C1301" t="n">
        <v>44</v>
      </c>
      <c r="D1301" t="inlineStr"/>
      <c r="E1301" t="inlineStr">
        <is>
          <t>Kombiverkehr GmbH und Co. KG</t>
        </is>
      </c>
      <c r="F1301" t="inlineStr">
        <is>
          <t>DME</t>
        </is>
      </c>
      <c r="G1301" t="inlineStr">
        <is>
          <t>60' CW</t>
        </is>
      </c>
      <c r="H1301" t="n">
        <v>0</v>
      </c>
      <c r="I1301" s="6" t="n"/>
      <c r="J1301" s="6" t="n"/>
      <c r="K1301" t="inlineStr">
        <is>
          <t>plan_deliver_fleet</t>
        </is>
      </c>
      <c r="L1301" s="6" t="n">
        <v>46113</v>
      </c>
      <c r="M1301" s="6" t="n">
        <v>46843</v>
      </c>
      <c r="N1301" t="n">
        <v>789</v>
      </c>
      <c r="O1301" s="6" t="n">
        <v>46843</v>
      </c>
      <c r="S1301" t="inlineStr">
        <is>
          <t>n.a.</t>
        </is>
      </c>
      <c r="T1301" s="6" t="n"/>
      <c r="U1301" s="6" t="n"/>
      <c r="V1301" t="n">
        <v>0</v>
      </c>
      <c r="W1301" t="n">
        <v>3</v>
      </c>
      <c r="X1301" s="6" t="n"/>
      <c r="Z1301" s="6" t="n">
        <v>46752</v>
      </c>
      <c r="AA1301" t="inlineStr">
        <is>
          <t>n.a.</t>
        </is>
      </c>
      <c r="AB1301" s="6" t="n">
        <v>46843</v>
      </c>
      <c r="AC1301" t="inlineStr"/>
      <c r="AD1301" s="6" t="n">
        <v>46691</v>
      </c>
    </row>
    <row r="1302">
      <c r="A1302" t="inlineStr">
        <is>
          <t>V300089</t>
        </is>
      </c>
      <c r="B1302" t="inlineStr">
        <is>
          <t>2025-0038</t>
        </is>
      </c>
      <c r="C1302" t="n">
        <v>45</v>
      </c>
      <c r="D1302" t="inlineStr"/>
      <c r="E1302" t="inlineStr">
        <is>
          <t>Kombiverkehr GmbH und Co. KG</t>
        </is>
      </c>
      <c r="F1302" t="inlineStr">
        <is>
          <t>DME</t>
        </is>
      </c>
      <c r="G1302" t="inlineStr">
        <is>
          <t>60' CW</t>
        </is>
      </c>
      <c r="H1302" t="n">
        <v>0</v>
      </c>
      <c r="I1302" s="6" t="n"/>
      <c r="J1302" s="6" t="n"/>
      <c r="K1302" t="inlineStr">
        <is>
          <t>plan_deliver_fleet</t>
        </is>
      </c>
      <c r="L1302" s="6" t="n">
        <v>46113</v>
      </c>
      <c r="M1302" s="6" t="n">
        <v>46843</v>
      </c>
      <c r="N1302" t="n">
        <v>789</v>
      </c>
      <c r="O1302" s="6" t="n">
        <v>46843</v>
      </c>
      <c r="S1302" t="inlineStr">
        <is>
          <t>n.a.</t>
        </is>
      </c>
      <c r="T1302" s="6" t="n"/>
      <c r="U1302" s="6" t="n"/>
      <c r="V1302" t="n">
        <v>0</v>
      </c>
      <c r="W1302" t="n">
        <v>3</v>
      </c>
      <c r="X1302" s="6" t="n"/>
      <c r="Z1302" s="6" t="n">
        <v>46752</v>
      </c>
      <c r="AA1302" t="inlineStr">
        <is>
          <t>n.a.</t>
        </is>
      </c>
      <c r="AB1302" s="6" t="n">
        <v>46843</v>
      </c>
      <c r="AC1302" t="inlineStr"/>
      <c r="AD1302" s="6" t="n">
        <v>46691</v>
      </c>
    </row>
    <row r="1303">
      <c r="A1303" t="inlineStr">
        <is>
          <t>V300089</t>
        </is>
      </c>
      <c r="B1303" t="inlineStr">
        <is>
          <t>2025-0038</t>
        </is>
      </c>
      <c r="C1303" t="n">
        <v>46</v>
      </c>
      <c r="D1303" t="inlineStr"/>
      <c r="E1303" t="inlineStr">
        <is>
          <t>Kombiverkehr GmbH und Co. KG</t>
        </is>
      </c>
      <c r="F1303" t="inlineStr">
        <is>
          <t>DME</t>
        </is>
      </c>
      <c r="G1303" t="inlineStr">
        <is>
          <t>60' CW</t>
        </is>
      </c>
      <c r="H1303" t="n">
        <v>0</v>
      </c>
      <c r="I1303" s="6" t="n"/>
      <c r="J1303" s="6" t="n"/>
      <c r="K1303" t="inlineStr">
        <is>
          <t>plan_deliver_fleet</t>
        </is>
      </c>
      <c r="L1303" s="6" t="n">
        <v>46113</v>
      </c>
      <c r="M1303" s="6" t="n">
        <v>46843</v>
      </c>
      <c r="N1303" t="n">
        <v>789</v>
      </c>
      <c r="O1303" s="6" t="n">
        <v>46843</v>
      </c>
      <c r="S1303" t="inlineStr">
        <is>
          <t>n.a.</t>
        </is>
      </c>
      <c r="T1303" s="6" t="n"/>
      <c r="U1303" s="6" t="n"/>
      <c r="V1303" t="n">
        <v>0</v>
      </c>
      <c r="W1303" t="n">
        <v>3</v>
      </c>
      <c r="X1303" s="6" t="n"/>
      <c r="Z1303" s="6" t="n">
        <v>46752</v>
      </c>
      <c r="AA1303" t="inlineStr">
        <is>
          <t>n.a.</t>
        </is>
      </c>
      <c r="AB1303" s="6" t="n">
        <v>46843</v>
      </c>
      <c r="AC1303" t="inlineStr"/>
      <c r="AD1303" s="6" t="n">
        <v>46691</v>
      </c>
    </row>
    <row r="1304">
      <c r="A1304" t="inlineStr">
        <is>
          <t>V300089</t>
        </is>
      </c>
      <c r="B1304" t="inlineStr">
        <is>
          <t>2025-0038</t>
        </is>
      </c>
      <c r="C1304" t="n">
        <v>47</v>
      </c>
      <c r="D1304" t="inlineStr"/>
      <c r="E1304" t="inlineStr">
        <is>
          <t>Kombiverkehr GmbH und Co. KG</t>
        </is>
      </c>
      <c r="F1304" t="inlineStr">
        <is>
          <t>DME</t>
        </is>
      </c>
      <c r="G1304" t="inlineStr">
        <is>
          <t>60' CW</t>
        </is>
      </c>
      <c r="H1304" t="n">
        <v>0</v>
      </c>
      <c r="I1304" s="6" t="n"/>
      <c r="J1304" s="6" t="n"/>
      <c r="K1304" t="inlineStr">
        <is>
          <t>plan_deliver_fleet</t>
        </is>
      </c>
      <c r="L1304" s="6" t="n">
        <v>46113</v>
      </c>
      <c r="M1304" s="6" t="n">
        <v>46843</v>
      </c>
      <c r="N1304" t="n">
        <v>789</v>
      </c>
      <c r="O1304" s="6" t="n">
        <v>46843</v>
      </c>
      <c r="S1304" t="inlineStr">
        <is>
          <t>n.a.</t>
        </is>
      </c>
      <c r="T1304" s="6" t="n"/>
      <c r="U1304" s="6" t="n"/>
      <c r="V1304" t="n">
        <v>0</v>
      </c>
      <c r="W1304" t="n">
        <v>3</v>
      </c>
      <c r="X1304" s="6" t="n"/>
      <c r="Z1304" s="6" t="n">
        <v>46752</v>
      </c>
      <c r="AA1304" t="inlineStr">
        <is>
          <t>n.a.</t>
        </is>
      </c>
      <c r="AB1304" s="6" t="n">
        <v>46843</v>
      </c>
      <c r="AC1304" t="inlineStr"/>
      <c r="AD1304" s="6" t="n">
        <v>46691</v>
      </c>
    </row>
    <row r="1305">
      <c r="A1305" t="inlineStr">
        <is>
          <t>V300089</t>
        </is>
      </c>
      <c r="B1305" t="inlineStr">
        <is>
          <t>2025-0038</t>
        </is>
      </c>
      <c r="C1305" t="n">
        <v>48</v>
      </c>
      <c r="D1305" t="inlineStr"/>
      <c r="E1305" t="inlineStr">
        <is>
          <t>Kombiverkehr GmbH und Co. KG</t>
        </is>
      </c>
      <c r="F1305" t="inlineStr">
        <is>
          <t>DME</t>
        </is>
      </c>
      <c r="G1305" t="inlineStr">
        <is>
          <t>60' CW</t>
        </is>
      </c>
      <c r="H1305" t="n">
        <v>0</v>
      </c>
      <c r="I1305" s="6" t="n"/>
      <c r="J1305" s="6" t="n"/>
      <c r="K1305" t="inlineStr">
        <is>
          <t>plan_deliver_fleet</t>
        </is>
      </c>
      <c r="L1305" s="6" t="n">
        <v>46113</v>
      </c>
      <c r="M1305" s="6" t="n">
        <v>46843</v>
      </c>
      <c r="N1305" t="n">
        <v>789</v>
      </c>
      <c r="O1305" s="6" t="n">
        <v>46843</v>
      </c>
      <c r="S1305" t="inlineStr">
        <is>
          <t>n.a.</t>
        </is>
      </c>
      <c r="T1305" s="6" t="n"/>
      <c r="U1305" s="6" t="n"/>
      <c r="V1305" t="n">
        <v>0</v>
      </c>
      <c r="W1305" t="n">
        <v>3</v>
      </c>
      <c r="X1305" s="6" t="n"/>
      <c r="Z1305" s="6" t="n">
        <v>46752</v>
      </c>
      <c r="AA1305" t="inlineStr">
        <is>
          <t>n.a.</t>
        </is>
      </c>
      <c r="AB1305" s="6" t="n">
        <v>46843</v>
      </c>
      <c r="AC1305" t="inlineStr"/>
      <c r="AD1305" s="6" t="n">
        <v>46691</v>
      </c>
    </row>
    <row r="1306">
      <c r="A1306" t="inlineStr">
        <is>
          <t>V300089</t>
        </is>
      </c>
      <c r="B1306" t="inlineStr">
        <is>
          <t>2025-0038</t>
        </is>
      </c>
      <c r="C1306" t="n">
        <v>49</v>
      </c>
      <c r="D1306" t="inlineStr"/>
      <c r="E1306" t="inlineStr">
        <is>
          <t>Kombiverkehr GmbH und Co. KG</t>
        </is>
      </c>
      <c r="F1306" t="inlineStr">
        <is>
          <t>DME</t>
        </is>
      </c>
      <c r="G1306" t="inlineStr">
        <is>
          <t>60' CW</t>
        </is>
      </c>
      <c r="H1306" t="n">
        <v>0</v>
      </c>
      <c r="I1306" s="6" t="n"/>
      <c r="J1306" s="6" t="n"/>
      <c r="K1306" t="inlineStr">
        <is>
          <t>plan_deliver_fleet</t>
        </is>
      </c>
      <c r="L1306" s="6" t="n">
        <v>46113</v>
      </c>
      <c r="M1306" s="6" t="n">
        <v>46843</v>
      </c>
      <c r="N1306" t="n">
        <v>789</v>
      </c>
      <c r="O1306" s="6" t="n">
        <v>46843</v>
      </c>
      <c r="S1306" t="inlineStr">
        <is>
          <t>n.a.</t>
        </is>
      </c>
      <c r="T1306" s="6" t="n"/>
      <c r="U1306" s="6" t="n"/>
      <c r="V1306" t="n">
        <v>0</v>
      </c>
      <c r="W1306" t="n">
        <v>3</v>
      </c>
      <c r="X1306" s="6" t="n"/>
      <c r="Z1306" s="6" t="n">
        <v>46752</v>
      </c>
      <c r="AA1306" t="inlineStr">
        <is>
          <t>n.a.</t>
        </is>
      </c>
      <c r="AB1306" s="6" t="n">
        <v>46843</v>
      </c>
      <c r="AC1306" t="inlineStr"/>
      <c r="AD1306" s="6" t="n">
        <v>46691</v>
      </c>
    </row>
    <row r="1307">
      <c r="A1307" t="inlineStr">
        <is>
          <t>V300089</t>
        </is>
      </c>
      <c r="B1307" t="inlineStr">
        <is>
          <t>2025-0038</t>
        </is>
      </c>
      <c r="C1307" t="n">
        <v>50</v>
      </c>
      <c r="D1307" t="inlineStr"/>
      <c r="E1307" t="inlineStr">
        <is>
          <t>Kombiverkehr GmbH und Co. KG</t>
        </is>
      </c>
      <c r="F1307" t="inlineStr">
        <is>
          <t>DME</t>
        </is>
      </c>
      <c r="G1307" t="inlineStr">
        <is>
          <t>60' CW</t>
        </is>
      </c>
      <c r="H1307" t="n">
        <v>0</v>
      </c>
      <c r="I1307" s="6" t="n"/>
      <c r="J1307" s="6" t="n"/>
      <c r="K1307" t="inlineStr">
        <is>
          <t>plan_deliver_fleet</t>
        </is>
      </c>
      <c r="L1307" s="6" t="n">
        <v>46113</v>
      </c>
      <c r="M1307" s="6" t="n">
        <v>46843</v>
      </c>
      <c r="N1307" t="n">
        <v>789</v>
      </c>
      <c r="O1307" s="6" t="n">
        <v>46843</v>
      </c>
      <c r="S1307" t="inlineStr">
        <is>
          <t>n.a.</t>
        </is>
      </c>
      <c r="T1307" s="6" t="n"/>
      <c r="U1307" s="6" t="n"/>
      <c r="V1307" t="n">
        <v>0</v>
      </c>
      <c r="W1307" t="n">
        <v>3</v>
      </c>
      <c r="X1307" s="6" t="n"/>
      <c r="Z1307" s="6" t="n">
        <v>46752</v>
      </c>
      <c r="AA1307" t="inlineStr">
        <is>
          <t>n.a.</t>
        </is>
      </c>
      <c r="AB1307" s="6" t="n">
        <v>46843</v>
      </c>
      <c r="AC1307" t="inlineStr"/>
      <c r="AD1307" s="6" t="n">
        <v>46691</v>
      </c>
    </row>
    <row r="1308">
      <c r="A1308" t="inlineStr">
        <is>
          <t>V100046</t>
        </is>
      </c>
      <c r="B1308" t="inlineStr">
        <is>
          <t>2023-0012</t>
        </is>
      </c>
      <c r="C1308" t="n">
        <v>1</v>
      </c>
      <c r="D1308" t="inlineStr">
        <is>
          <t>33 80 4505 620-1</t>
        </is>
      </c>
      <c r="E1308" t="inlineStr">
        <is>
          <t>Laude Smart Intermodal S.A.</t>
        </is>
      </c>
      <c r="F1308" t="inlineStr">
        <is>
          <t>TNO</t>
        </is>
      </c>
      <c r="G1308" t="inlineStr">
        <is>
          <t>40' CW</t>
        </is>
      </c>
      <c r="H1308" t="inlineStr">
        <is>
          <t>Freeze-50</t>
        </is>
      </c>
      <c r="I1308" s="6" t="n">
        <v>45778</v>
      </c>
      <c r="J1308" s="6" t="n">
        <v>46001</v>
      </c>
      <c r="K1308" t="inlineStr">
        <is>
          <t>run_prolonged</t>
        </is>
      </c>
      <c r="L1308" s="6" t="n">
        <v>45271</v>
      </c>
      <c r="M1308" s="6" t="n">
        <v>46752</v>
      </c>
      <c r="N1308" t="n">
        <v>883</v>
      </c>
      <c r="O1308" s="6" t="n">
        <v>46752</v>
      </c>
      <c r="S1308" t="inlineStr">
        <is>
          <t>with as-of date</t>
        </is>
      </c>
      <c r="T1308" s="6" t="n">
        <v>46022</v>
      </c>
      <c r="U1308" s="6" t="n"/>
      <c r="V1308" t="n">
        <v>0</v>
      </c>
      <c r="W1308" t="n">
        <v>3</v>
      </c>
      <c r="X1308" s="6" t="n"/>
      <c r="Z1308" s="6" t="n">
        <v>46053</v>
      </c>
      <c r="AA1308" t="inlineStr">
        <is>
          <t>as-of, case 2-4</t>
        </is>
      </c>
      <c r="AB1308" s="6" t="n">
        <v>46053</v>
      </c>
      <c r="AC1308" t="inlineStr"/>
      <c r="AD1308" s="6" t="n">
        <v>45900</v>
      </c>
    </row>
    <row r="1309">
      <c r="A1309" t="inlineStr">
        <is>
          <t>V100046</t>
        </is>
      </c>
      <c r="B1309" t="inlineStr">
        <is>
          <t>2023-0012</t>
        </is>
      </c>
      <c r="C1309" t="n">
        <v>2</v>
      </c>
      <c r="D1309" t="inlineStr">
        <is>
          <t>33 80 4505 621-9</t>
        </is>
      </c>
      <c r="E1309" t="inlineStr">
        <is>
          <t>Laude Smart Intermodal S.A.</t>
        </is>
      </c>
      <c r="F1309" t="inlineStr">
        <is>
          <t>TNO</t>
        </is>
      </c>
      <c r="G1309" t="inlineStr">
        <is>
          <t>40' CW</t>
        </is>
      </c>
      <c r="H1309" t="inlineStr">
        <is>
          <t>Freeze-50</t>
        </is>
      </c>
      <c r="I1309" s="6" t="n">
        <v>45778</v>
      </c>
      <c r="J1309" s="6" t="n">
        <v>46001</v>
      </c>
      <c r="K1309" t="inlineStr">
        <is>
          <t>run_prolonged</t>
        </is>
      </c>
      <c r="L1309" s="6" t="n">
        <v>45271</v>
      </c>
      <c r="M1309" s="6" t="n">
        <v>46752</v>
      </c>
      <c r="N1309" t="n">
        <v>883</v>
      </c>
      <c r="O1309" s="6" t="n">
        <v>46752</v>
      </c>
      <c r="S1309" t="inlineStr">
        <is>
          <t>with as-of date</t>
        </is>
      </c>
      <c r="T1309" s="6" t="n">
        <v>46022</v>
      </c>
      <c r="U1309" s="6" t="n"/>
      <c r="V1309" t="n">
        <v>0</v>
      </c>
      <c r="W1309" t="n">
        <v>3</v>
      </c>
      <c r="X1309" s="6" t="n"/>
      <c r="Z1309" s="6" t="n">
        <v>46053</v>
      </c>
      <c r="AA1309" t="inlineStr">
        <is>
          <t>as-of, case 2-4</t>
        </is>
      </c>
      <c r="AB1309" s="6" t="n">
        <v>46053</v>
      </c>
      <c r="AC1309" t="inlineStr"/>
      <c r="AD1309" s="6" t="n">
        <v>45900</v>
      </c>
    </row>
    <row r="1310">
      <c r="A1310" t="inlineStr">
        <is>
          <t>V100046</t>
        </is>
      </c>
      <c r="B1310" t="inlineStr">
        <is>
          <t>2023-0012</t>
        </is>
      </c>
      <c r="C1310" t="n">
        <v>3</v>
      </c>
      <c r="D1310" t="inlineStr">
        <is>
          <t>33 80 4505 622-7</t>
        </is>
      </c>
      <c r="E1310" t="inlineStr">
        <is>
          <t>Laude Smart Intermodal S.A.</t>
        </is>
      </c>
      <c r="F1310" t="inlineStr">
        <is>
          <t>TNO</t>
        </is>
      </c>
      <c r="G1310" t="inlineStr">
        <is>
          <t>40' CW</t>
        </is>
      </c>
      <c r="H1310" t="inlineStr">
        <is>
          <t>Freeze-50</t>
        </is>
      </c>
      <c r="I1310" s="6" t="n">
        <v>45778</v>
      </c>
      <c r="J1310" s="6" t="n">
        <v>46001</v>
      </c>
      <c r="K1310" t="inlineStr">
        <is>
          <t>run_prolonged</t>
        </is>
      </c>
      <c r="L1310" s="6" t="n">
        <v>45271</v>
      </c>
      <c r="M1310" s="6" t="n">
        <v>46752</v>
      </c>
      <c r="N1310" t="n">
        <v>883</v>
      </c>
      <c r="O1310" s="6" t="n">
        <v>46752</v>
      </c>
      <c r="S1310" t="inlineStr">
        <is>
          <t>with as-of date</t>
        </is>
      </c>
      <c r="T1310" s="6" t="n">
        <v>46022</v>
      </c>
      <c r="U1310" s="6" t="n"/>
      <c r="V1310" t="n">
        <v>0</v>
      </c>
      <c r="W1310" t="n">
        <v>3</v>
      </c>
      <c r="X1310" s="6" t="n"/>
      <c r="Z1310" s="6" t="n">
        <v>46053</v>
      </c>
      <c r="AA1310" t="inlineStr">
        <is>
          <t>as-of, case 2-4</t>
        </is>
      </c>
      <c r="AB1310" s="6" t="n">
        <v>46053</v>
      </c>
      <c r="AC1310" t="inlineStr"/>
      <c r="AD1310" s="6" t="n">
        <v>45900</v>
      </c>
    </row>
    <row r="1311">
      <c r="A1311" t="inlineStr">
        <is>
          <t>V100046</t>
        </is>
      </c>
      <c r="B1311" t="inlineStr">
        <is>
          <t>2023-0012</t>
        </is>
      </c>
      <c r="C1311" t="n">
        <v>4</v>
      </c>
      <c r="D1311" t="inlineStr">
        <is>
          <t>33 80 4505 623-5</t>
        </is>
      </c>
      <c r="E1311" t="inlineStr">
        <is>
          <t>Laude Smart Intermodal S.A.</t>
        </is>
      </c>
      <c r="F1311" t="inlineStr">
        <is>
          <t>TNO</t>
        </is>
      </c>
      <c r="G1311" t="inlineStr">
        <is>
          <t>40' CW</t>
        </is>
      </c>
      <c r="H1311" t="inlineStr">
        <is>
          <t>Freeze-50</t>
        </is>
      </c>
      <c r="I1311" s="6" t="n">
        <v>45778</v>
      </c>
      <c r="J1311" s="6" t="n">
        <v>46001</v>
      </c>
      <c r="K1311" t="inlineStr">
        <is>
          <t>run_prolonged</t>
        </is>
      </c>
      <c r="L1311" s="6" t="n">
        <v>45271</v>
      </c>
      <c r="M1311" s="6" t="n">
        <v>46752</v>
      </c>
      <c r="N1311" t="n">
        <v>883</v>
      </c>
      <c r="O1311" s="6" t="n">
        <v>46752</v>
      </c>
      <c r="S1311" t="inlineStr">
        <is>
          <t>with as-of date</t>
        </is>
      </c>
      <c r="T1311" s="6" t="n">
        <v>46022</v>
      </c>
      <c r="U1311" s="6" t="n"/>
      <c r="V1311" t="n">
        <v>0</v>
      </c>
      <c r="W1311" t="n">
        <v>3</v>
      </c>
      <c r="X1311" s="6" t="n"/>
      <c r="Z1311" s="6" t="n">
        <v>46053</v>
      </c>
      <c r="AA1311" t="inlineStr">
        <is>
          <t>as-of, case 2-4</t>
        </is>
      </c>
      <c r="AB1311" s="6" t="n">
        <v>46053</v>
      </c>
      <c r="AC1311" t="inlineStr"/>
      <c r="AD1311" s="6" t="n">
        <v>45900</v>
      </c>
    </row>
    <row r="1312">
      <c r="A1312" t="inlineStr">
        <is>
          <t>V100046</t>
        </is>
      </c>
      <c r="B1312" t="inlineStr">
        <is>
          <t>2023-0012</t>
        </is>
      </c>
      <c r="C1312" t="n">
        <v>5</v>
      </c>
      <c r="D1312" t="inlineStr">
        <is>
          <t>33 80 4505 624-3</t>
        </is>
      </c>
      <c r="E1312" t="inlineStr">
        <is>
          <t>Laude Smart Intermodal S.A.</t>
        </is>
      </c>
      <c r="F1312" t="inlineStr">
        <is>
          <t>TNO</t>
        </is>
      </c>
      <c r="G1312" t="inlineStr">
        <is>
          <t>40' CW</t>
        </is>
      </c>
      <c r="H1312" t="inlineStr">
        <is>
          <t>Freeze-50</t>
        </is>
      </c>
      <c r="I1312" s="6" t="n">
        <v>45778</v>
      </c>
      <c r="J1312" s="6" t="n">
        <v>46001</v>
      </c>
      <c r="K1312" t="inlineStr">
        <is>
          <t>run_prolonged</t>
        </is>
      </c>
      <c r="L1312" s="6" t="n">
        <v>45271</v>
      </c>
      <c r="M1312" s="6" t="n">
        <v>46752</v>
      </c>
      <c r="N1312" t="n">
        <v>883</v>
      </c>
      <c r="O1312" s="6" t="n">
        <v>46752</v>
      </c>
      <c r="S1312" t="inlineStr">
        <is>
          <t>with as-of date</t>
        </is>
      </c>
      <c r="T1312" s="6" t="n">
        <v>46022</v>
      </c>
      <c r="U1312" s="6" t="n"/>
      <c r="V1312" t="n">
        <v>0</v>
      </c>
      <c r="W1312" t="n">
        <v>3</v>
      </c>
      <c r="X1312" s="6" t="n"/>
      <c r="Z1312" s="6" t="n">
        <v>46053</v>
      </c>
      <c r="AA1312" t="inlineStr">
        <is>
          <t>as-of, case 2-4</t>
        </is>
      </c>
      <c r="AB1312" s="6" t="n">
        <v>46053</v>
      </c>
      <c r="AC1312" t="inlineStr"/>
      <c r="AD1312" s="6" t="n">
        <v>45900</v>
      </c>
    </row>
    <row r="1313">
      <c r="A1313" t="inlineStr">
        <is>
          <t>V100046</t>
        </is>
      </c>
      <c r="B1313" t="inlineStr">
        <is>
          <t>2023-0012</t>
        </is>
      </c>
      <c r="C1313" t="n">
        <v>6</v>
      </c>
      <c r="D1313" t="inlineStr">
        <is>
          <t>33 80 4505 625-0</t>
        </is>
      </c>
      <c r="E1313" t="inlineStr">
        <is>
          <t>Laude Smart Intermodal S.A.</t>
        </is>
      </c>
      <c r="F1313" t="inlineStr">
        <is>
          <t>TNO</t>
        </is>
      </c>
      <c r="G1313" t="inlineStr">
        <is>
          <t>40' CW</t>
        </is>
      </c>
      <c r="H1313" t="inlineStr">
        <is>
          <t>Freeze-50</t>
        </is>
      </c>
      <c r="I1313" s="6" t="n">
        <v>45778</v>
      </c>
      <c r="J1313" s="6" t="n">
        <v>46001</v>
      </c>
      <c r="K1313" t="inlineStr">
        <is>
          <t>run_prolonged</t>
        </is>
      </c>
      <c r="L1313" s="6" t="n">
        <v>45271</v>
      </c>
      <c r="M1313" s="6" t="n">
        <v>46752</v>
      </c>
      <c r="N1313" t="n">
        <v>883</v>
      </c>
      <c r="O1313" s="6" t="n">
        <v>46752</v>
      </c>
      <c r="S1313" t="inlineStr">
        <is>
          <t>with as-of date</t>
        </is>
      </c>
      <c r="T1313" s="6" t="n">
        <v>46022</v>
      </c>
      <c r="U1313" s="6" t="n"/>
      <c r="V1313" t="n">
        <v>0</v>
      </c>
      <c r="W1313" t="n">
        <v>3</v>
      </c>
      <c r="X1313" s="6" t="n"/>
      <c r="Z1313" s="6" t="n">
        <v>46053</v>
      </c>
      <c r="AA1313" t="inlineStr">
        <is>
          <t>as-of, case 2-4</t>
        </is>
      </c>
      <c r="AB1313" s="6" t="n">
        <v>46053</v>
      </c>
      <c r="AC1313" t="inlineStr"/>
      <c r="AD1313" s="6" t="n">
        <v>45900</v>
      </c>
    </row>
    <row r="1314">
      <c r="A1314" t="inlineStr">
        <is>
          <t>V100046</t>
        </is>
      </c>
      <c r="B1314" t="inlineStr">
        <is>
          <t>2023-0012</t>
        </is>
      </c>
      <c r="C1314" t="n">
        <v>7</v>
      </c>
      <c r="D1314" t="inlineStr">
        <is>
          <t>33 80 4505 626-8</t>
        </is>
      </c>
      <c r="E1314" t="inlineStr">
        <is>
          <t>Laude Smart Intermodal S.A.</t>
        </is>
      </c>
      <c r="F1314" t="inlineStr">
        <is>
          <t>TNO</t>
        </is>
      </c>
      <c r="G1314" t="inlineStr">
        <is>
          <t>40' CW</t>
        </is>
      </c>
      <c r="H1314" t="inlineStr">
        <is>
          <t>Freeze-50</t>
        </is>
      </c>
      <c r="I1314" s="6" t="n">
        <v>45778</v>
      </c>
      <c r="J1314" s="6" t="n">
        <v>46001</v>
      </c>
      <c r="K1314" t="inlineStr">
        <is>
          <t>run_prolonged</t>
        </is>
      </c>
      <c r="L1314" s="6" t="n">
        <v>45271</v>
      </c>
      <c r="M1314" s="6" t="n">
        <v>46752</v>
      </c>
      <c r="N1314" t="n">
        <v>883</v>
      </c>
      <c r="O1314" s="6" t="n">
        <v>46752</v>
      </c>
      <c r="S1314" t="inlineStr">
        <is>
          <t>with as-of date</t>
        </is>
      </c>
      <c r="T1314" s="6" t="n">
        <v>46022</v>
      </c>
      <c r="U1314" s="6" t="n"/>
      <c r="V1314" t="n">
        <v>0</v>
      </c>
      <c r="W1314" t="n">
        <v>3</v>
      </c>
      <c r="X1314" s="6" t="n"/>
      <c r="Z1314" s="6" t="n">
        <v>46053</v>
      </c>
      <c r="AA1314" t="inlineStr">
        <is>
          <t>as-of, case 2-4</t>
        </is>
      </c>
      <c r="AB1314" s="6" t="n">
        <v>46053</v>
      </c>
      <c r="AC1314" t="inlineStr"/>
      <c r="AD1314" s="6" t="n">
        <v>45900</v>
      </c>
    </row>
    <row r="1315">
      <c r="A1315" t="inlineStr">
        <is>
          <t>V100046</t>
        </is>
      </c>
      <c r="B1315" t="inlineStr">
        <is>
          <t>2023-0012</t>
        </is>
      </c>
      <c r="C1315" t="n">
        <v>8</v>
      </c>
      <c r="D1315" t="inlineStr">
        <is>
          <t>33 80 4505 627-6</t>
        </is>
      </c>
      <c r="E1315" t="inlineStr">
        <is>
          <t>Laude Smart Intermodal S.A.</t>
        </is>
      </c>
      <c r="F1315" t="inlineStr">
        <is>
          <t>TNO</t>
        </is>
      </c>
      <c r="G1315" t="inlineStr">
        <is>
          <t>40' CW</t>
        </is>
      </c>
      <c r="H1315" t="inlineStr">
        <is>
          <t>Freeze-50</t>
        </is>
      </c>
      <c r="I1315" s="6" t="n">
        <v>45778</v>
      </c>
      <c r="J1315" s="6" t="n">
        <v>46001</v>
      </c>
      <c r="K1315" t="inlineStr">
        <is>
          <t>run_prolonged</t>
        </is>
      </c>
      <c r="L1315" s="6" t="n">
        <v>45271</v>
      </c>
      <c r="M1315" s="6" t="n">
        <v>46752</v>
      </c>
      <c r="N1315" t="n">
        <v>883</v>
      </c>
      <c r="O1315" s="6" t="n">
        <v>46752</v>
      </c>
      <c r="S1315" t="inlineStr">
        <is>
          <t>with as-of date</t>
        </is>
      </c>
      <c r="T1315" s="6" t="n">
        <v>46022</v>
      </c>
      <c r="U1315" s="6" t="n"/>
      <c r="V1315" t="n">
        <v>0</v>
      </c>
      <c r="W1315" t="n">
        <v>3</v>
      </c>
      <c r="X1315" s="6" t="n"/>
      <c r="Z1315" s="6" t="n">
        <v>46053</v>
      </c>
      <c r="AA1315" t="inlineStr">
        <is>
          <t>as-of, case 2-4</t>
        </is>
      </c>
      <c r="AB1315" s="6" t="n">
        <v>46053</v>
      </c>
      <c r="AC1315" t="inlineStr"/>
      <c r="AD1315" s="6" t="n">
        <v>45900</v>
      </c>
    </row>
    <row r="1316">
      <c r="A1316" t="inlineStr">
        <is>
          <t>V100046</t>
        </is>
      </c>
      <c r="B1316" t="inlineStr">
        <is>
          <t>2023-0012</t>
        </is>
      </c>
      <c r="C1316" t="n">
        <v>9</v>
      </c>
      <c r="D1316" t="inlineStr">
        <is>
          <t>33 80 4505 628-4</t>
        </is>
      </c>
      <c r="E1316" t="inlineStr">
        <is>
          <t>Laude Smart Intermodal S.A.</t>
        </is>
      </c>
      <c r="F1316" t="inlineStr">
        <is>
          <t>TNO</t>
        </is>
      </c>
      <c r="G1316" t="inlineStr">
        <is>
          <t>40' CW</t>
        </is>
      </c>
      <c r="H1316" t="inlineStr">
        <is>
          <t>Freeze-50</t>
        </is>
      </c>
      <c r="I1316" s="6" t="n">
        <v>45778</v>
      </c>
      <c r="J1316" s="6" t="n">
        <v>46001</v>
      </c>
      <c r="K1316" t="inlineStr">
        <is>
          <t>run_prolonged</t>
        </is>
      </c>
      <c r="L1316" s="6" t="n">
        <v>45271</v>
      </c>
      <c r="M1316" s="6" t="n">
        <v>46752</v>
      </c>
      <c r="N1316" t="n">
        <v>883</v>
      </c>
      <c r="O1316" s="6" t="n">
        <v>46752</v>
      </c>
      <c r="S1316" t="inlineStr">
        <is>
          <t>with as-of date</t>
        </is>
      </c>
      <c r="T1316" s="6" t="n">
        <v>46022</v>
      </c>
      <c r="U1316" s="6" t="n"/>
      <c r="V1316" t="n">
        <v>0</v>
      </c>
      <c r="W1316" t="n">
        <v>3</v>
      </c>
      <c r="X1316" s="6" t="n"/>
      <c r="Z1316" s="6" t="n">
        <v>46053</v>
      </c>
      <c r="AA1316" t="inlineStr">
        <is>
          <t>as-of, case 2-4</t>
        </is>
      </c>
      <c r="AB1316" s="6" t="n">
        <v>46053</v>
      </c>
      <c r="AC1316" t="inlineStr"/>
      <c r="AD1316" s="6" t="n">
        <v>45900</v>
      </c>
    </row>
    <row r="1317">
      <c r="A1317" t="inlineStr">
        <is>
          <t>V100046</t>
        </is>
      </c>
      <c r="B1317" t="inlineStr">
        <is>
          <t>2023-0012</t>
        </is>
      </c>
      <c r="C1317" t="n">
        <v>10</v>
      </c>
      <c r="D1317" t="inlineStr">
        <is>
          <t>33 80 4505 629-2</t>
        </is>
      </c>
      <c r="E1317" t="inlineStr">
        <is>
          <t>Laude Smart Intermodal S.A.</t>
        </is>
      </c>
      <c r="F1317" t="inlineStr">
        <is>
          <t>TNO</t>
        </is>
      </c>
      <c r="G1317" t="inlineStr">
        <is>
          <t>40' CW</t>
        </is>
      </c>
      <c r="H1317" t="inlineStr">
        <is>
          <t>Freeze-50</t>
        </is>
      </c>
      <c r="I1317" s="6" t="n">
        <v>45778</v>
      </c>
      <c r="J1317" s="6" t="n">
        <v>46001</v>
      </c>
      <c r="K1317" t="inlineStr">
        <is>
          <t>run_prolonged</t>
        </is>
      </c>
      <c r="L1317" s="6" t="n">
        <v>45271</v>
      </c>
      <c r="M1317" s="6" t="n">
        <v>46752</v>
      </c>
      <c r="N1317" t="n">
        <v>883</v>
      </c>
      <c r="O1317" s="6" t="n">
        <v>46752</v>
      </c>
      <c r="S1317" t="inlineStr">
        <is>
          <t>with as-of date</t>
        </is>
      </c>
      <c r="T1317" s="6" t="n">
        <v>46022</v>
      </c>
      <c r="U1317" s="6" t="n"/>
      <c r="V1317" t="n">
        <v>0</v>
      </c>
      <c r="W1317" t="n">
        <v>3</v>
      </c>
      <c r="X1317" s="6" t="n"/>
      <c r="Z1317" s="6" t="n">
        <v>46053</v>
      </c>
      <c r="AA1317" t="inlineStr">
        <is>
          <t>as-of, case 2-4</t>
        </is>
      </c>
      <c r="AB1317" s="6" t="n">
        <v>46053</v>
      </c>
      <c r="AC1317" t="inlineStr"/>
      <c r="AD1317" s="6" t="n">
        <v>45900</v>
      </c>
    </row>
    <row r="1318">
      <c r="A1318" t="inlineStr">
        <is>
          <t>V100046</t>
        </is>
      </c>
      <c r="B1318" t="inlineStr">
        <is>
          <t>2023-0012</t>
        </is>
      </c>
      <c r="C1318" t="n">
        <v>11</v>
      </c>
      <c r="D1318" t="inlineStr">
        <is>
          <t>33 80 4505 630-0</t>
        </is>
      </c>
      <c r="E1318" t="inlineStr">
        <is>
          <t>Laude Smart Intermodal S.A.</t>
        </is>
      </c>
      <c r="F1318" t="inlineStr">
        <is>
          <t>TNO</t>
        </is>
      </c>
      <c r="G1318" t="inlineStr">
        <is>
          <t>40' CW</t>
        </is>
      </c>
      <c r="H1318" t="inlineStr">
        <is>
          <t>Freeze-50</t>
        </is>
      </c>
      <c r="I1318" s="6" t="n">
        <v>45778</v>
      </c>
      <c r="J1318" s="6" t="n">
        <v>46001</v>
      </c>
      <c r="K1318" t="inlineStr">
        <is>
          <t>run_prolonged</t>
        </is>
      </c>
      <c r="L1318" s="6" t="n">
        <v>45271</v>
      </c>
      <c r="M1318" s="6" t="n">
        <v>46752</v>
      </c>
      <c r="N1318" t="n">
        <v>883</v>
      </c>
      <c r="O1318" s="6" t="n">
        <v>46752</v>
      </c>
      <c r="S1318" t="inlineStr">
        <is>
          <t>with as-of date</t>
        </is>
      </c>
      <c r="T1318" s="6" t="n">
        <v>46022</v>
      </c>
      <c r="U1318" s="6" t="n"/>
      <c r="V1318" t="n">
        <v>0</v>
      </c>
      <c r="W1318" t="n">
        <v>3</v>
      </c>
      <c r="X1318" s="6" t="n"/>
      <c r="Z1318" s="6" t="n">
        <v>46053</v>
      </c>
      <c r="AA1318" t="inlineStr">
        <is>
          <t>as-of, case 2-4</t>
        </is>
      </c>
      <c r="AB1318" s="6" t="n">
        <v>46053</v>
      </c>
      <c r="AC1318" t="inlineStr"/>
      <c r="AD1318" s="6" t="n">
        <v>45900</v>
      </c>
    </row>
    <row r="1319">
      <c r="A1319" t="inlineStr">
        <is>
          <t>V100046</t>
        </is>
      </c>
      <c r="B1319" t="inlineStr">
        <is>
          <t>2023-0012</t>
        </is>
      </c>
      <c r="C1319" t="n">
        <v>12</v>
      </c>
      <c r="D1319" t="inlineStr">
        <is>
          <t>33 80 4505 631-8</t>
        </is>
      </c>
      <c r="E1319" t="inlineStr">
        <is>
          <t>Laude Smart Intermodal S.A.</t>
        </is>
      </c>
      <c r="F1319" t="inlineStr">
        <is>
          <t>TNO</t>
        </is>
      </c>
      <c r="G1319" t="inlineStr">
        <is>
          <t>40' CW</t>
        </is>
      </c>
      <c r="H1319" t="inlineStr">
        <is>
          <t>Freeze-50</t>
        </is>
      </c>
      <c r="I1319" s="6" t="n">
        <v>45778</v>
      </c>
      <c r="J1319" s="6" t="n">
        <v>46001</v>
      </c>
      <c r="K1319" t="inlineStr">
        <is>
          <t>run_prolonged</t>
        </is>
      </c>
      <c r="L1319" s="6" t="n">
        <v>45271</v>
      </c>
      <c r="M1319" s="6" t="n">
        <v>46752</v>
      </c>
      <c r="N1319" t="n">
        <v>883</v>
      </c>
      <c r="O1319" s="6" t="n">
        <v>46752</v>
      </c>
      <c r="S1319" t="inlineStr">
        <is>
          <t>with as-of date</t>
        </is>
      </c>
      <c r="T1319" s="6" t="n">
        <v>46022</v>
      </c>
      <c r="U1319" s="6" t="n"/>
      <c r="V1319" t="n">
        <v>0</v>
      </c>
      <c r="W1319" t="n">
        <v>3</v>
      </c>
      <c r="X1319" s="6" t="n"/>
      <c r="Z1319" s="6" t="n">
        <v>46053</v>
      </c>
      <c r="AA1319" t="inlineStr">
        <is>
          <t>as-of, case 2-4</t>
        </is>
      </c>
      <c r="AB1319" s="6" t="n">
        <v>46053</v>
      </c>
      <c r="AC1319" t="inlineStr"/>
      <c r="AD1319" s="6" t="n">
        <v>45900</v>
      </c>
    </row>
    <row r="1320">
      <c r="A1320" t="inlineStr">
        <is>
          <t>V100046</t>
        </is>
      </c>
      <c r="B1320" t="inlineStr">
        <is>
          <t>2023-0012</t>
        </is>
      </c>
      <c r="C1320" t="n">
        <v>13</v>
      </c>
      <c r="D1320" t="inlineStr">
        <is>
          <t>33 80 4505 632-6</t>
        </is>
      </c>
      <c r="E1320" t="inlineStr">
        <is>
          <t>Laude Smart Intermodal S.A.</t>
        </is>
      </c>
      <c r="F1320" t="inlineStr">
        <is>
          <t>TNO</t>
        </is>
      </c>
      <c r="G1320" t="inlineStr">
        <is>
          <t>40' CW</t>
        </is>
      </c>
      <c r="H1320" t="inlineStr">
        <is>
          <t>Freeze-50</t>
        </is>
      </c>
      <c r="I1320" s="6" t="n">
        <v>45778</v>
      </c>
      <c r="J1320" s="6" t="n">
        <v>46001</v>
      </c>
      <c r="K1320" t="inlineStr">
        <is>
          <t>run_prolonged</t>
        </is>
      </c>
      <c r="L1320" s="6" t="n">
        <v>45271</v>
      </c>
      <c r="M1320" s="6" t="n">
        <v>46752</v>
      </c>
      <c r="N1320" t="n">
        <v>883</v>
      </c>
      <c r="O1320" s="6" t="n">
        <v>46752</v>
      </c>
      <c r="S1320" t="inlineStr">
        <is>
          <t>with as-of date</t>
        </is>
      </c>
      <c r="T1320" s="6" t="n">
        <v>46022</v>
      </c>
      <c r="U1320" s="6" t="n"/>
      <c r="V1320" t="n">
        <v>0</v>
      </c>
      <c r="W1320" t="n">
        <v>3</v>
      </c>
      <c r="X1320" s="6" t="n"/>
      <c r="Z1320" s="6" t="n">
        <v>46053</v>
      </c>
      <c r="AA1320" t="inlineStr">
        <is>
          <t>as-of, case 2-4</t>
        </is>
      </c>
      <c r="AB1320" s="6" t="n">
        <v>46053</v>
      </c>
      <c r="AC1320" t="inlineStr"/>
      <c r="AD1320" s="6" t="n">
        <v>45900</v>
      </c>
    </row>
    <row r="1321">
      <c r="A1321" t="inlineStr">
        <is>
          <t>V100046</t>
        </is>
      </c>
      <c r="B1321" t="inlineStr">
        <is>
          <t>2023-0012</t>
        </is>
      </c>
      <c r="C1321" t="n">
        <v>14</v>
      </c>
      <c r="D1321" t="inlineStr">
        <is>
          <t>33 80 4505 633-4</t>
        </is>
      </c>
      <c r="E1321" t="inlineStr">
        <is>
          <t>Laude Smart Intermodal S.A.</t>
        </is>
      </c>
      <c r="F1321" t="inlineStr">
        <is>
          <t>TNO</t>
        </is>
      </c>
      <c r="G1321" t="inlineStr">
        <is>
          <t>40' CW</t>
        </is>
      </c>
      <c r="H1321" t="inlineStr">
        <is>
          <t>Freeze-50</t>
        </is>
      </c>
      <c r="I1321" s="6" t="n">
        <v>45778</v>
      </c>
      <c r="J1321" s="6" t="n">
        <v>46001</v>
      </c>
      <c r="K1321" t="inlineStr">
        <is>
          <t>run_prolonged</t>
        </is>
      </c>
      <c r="L1321" s="6" t="n">
        <v>45271</v>
      </c>
      <c r="M1321" s="6" t="n">
        <v>46752</v>
      </c>
      <c r="N1321" t="n">
        <v>883</v>
      </c>
      <c r="O1321" s="6" t="n">
        <v>46752</v>
      </c>
      <c r="S1321" t="inlineStr">
        <is>
          <t>with as-of date</t>
        </is>
      </c>
      <c r="T1321" s="6" t="n">
        <v>46022</v>
      </c>
      <c r="U1321" s="6" t="n"/>
      <c r="V1321" t="n">
        <v>0</v>
      </c>
      <c r="W1321" t="n">
        <v>3</v>
      </c>
      <c r="X1321" s="6" t="n"/>
      <c r="Z1321" s="6" t="n">
        <v>46053</v>
      </c>
      <c r="AA1321" t="inlineStr">
        <is>
          <t>as-of, case 2-4</t>
        </is>
      </c>
      <c r="AB1321" s="6" t="n">
        <v>46053</v>
      </c>
      <c r="AC1321" t="inlineStr"/>
      <c r="AD1321" s="6" t="n">
        <v>45900</v>
      </c>
    </row>
    <row r="1322">
      <c r="A1322" t="inlineStr">
        <is>
          <t>V100046</t>
        </is>
      </c>
      <c r="B1322" t="inlineStr">
        <is>
          <t>2023-0012</t>
        </is>
      </c>
      <c r="C1322" t="n">
        <v>15</v>
      </c>
      <c r="D1322" t="inlineStr">
        <is>
          <t>33 80 4505 634-2</t>
        </is>
      </c>
      <c r="E1322" t="inlineStr">
        <is>
          <t>Laude Smart Intermodal S.A.</t>
        </is>
      </c>
      <c r="F1322" t="inlineStr">
        <is>
          <t>TNO</t>
        </is>
      </c>
      <c r="G1322" t="inlineStr">
        <is>
          <t>40' CW</t>
        </is>
      </c>
      <c r="H1322" t="inlineStr">
        <is>
          <t>Freeze-50</t>
        </is>
      </c>
      <c r="I1322" s="6" t="n">
        <v>45778</v>
      </c>
      <c r="J1322" s="6" t="n">
        <v>46001</v>
      </c>
      <c r="K1322" t="inlineStr">
        <is>
          <t>run_prolonged</t>
        </is>
      </c>
      <c r="L1322" s="6" t="n">
        <v>45271</v>
      </c>
      <c r="M1322" s="6" t="n">
        <v>46752</v>
      </c>
      <c r="N1322" t="n">
        <v>883</v>
      </c>
      <c r="O1322" s="6" t="n">
        <v>46752</v>
      </c>
      <c r="S1322" t="inlineStr">
        <is>
          <t>with as-of date</t>
        </is>
      </c>
      <c r="T1322" s="6" t="n">
        <v>46022</v>
      </c>
      <c r="U1322" s="6" t="n"/>
      <c r="V1322" t="n">
        <v>0</v>
      </c>
      <c r="W1322" t="n">
        <v>3</v>
      </c>
      <c r="X1322" s="6" t="n"/>
      <c r="Z1322" s="6" t="n">
        <v>46053</v>
      </c>
      <c r="AA1322" t="inlineStr">
        <is>
          <t>as-of, case 2-4</t>
        </is>
      </c>
      <c r="AB1322" s="6" t="n">
        <v>46053</v>
      </c>
      <c r="AC1322" t="inlineStr"/>
      <c r="AD1322" s="6" t="n">
        <v>45900</v>
      </c>
    </row>
    <row r="1323">
      <c r="A1323" t="inlineStr">
        <is>
          <t>V100046</t>
        </is>
      </c>
      <c r="B1323" t="inlineStr">
        <is>
          <t>2023-0012</t>
        </is>
      </c>
      <c r="C1323" t="n">
        <v>16</v>
      </c>
      <c r="D1323" t="inlineStr">
        <is>
          <t>33 80 4505 635-9</t>
        </is>
      </c>
      <c r="E1323" t="inlineStr">
        <is>
          <t>Laude Smart Intermodal S.A.</t>
        </is>
      </c>
      <c r="F1323" t="inlineStr">
        <is>
          <t>TNO</t>
        </is>
      </c>
      <c r="G1323" t="inlineStr">
        <is>
          <t>40' CW</t>
        </is>
      </c>
      <c r="H1323" t="inlineStr">
        <is>
          <t>Freeze-50</t>
        </is>
      </c>
      <c r="I1323" s="6" t="n">
        <v>45778</v>
      </c>
      <c r="J1323" s="6" t="n">
        <v>46001</v>
      </c>
      <c r="K1323" t="inlineStr">
        <is>
          <t>run_prolonged</t>
        </is>
      </c>
      <c r="L1323" s="6" t="n">
        <v>45271</v>
      </c>
      <c r="M1323" s="6" t="n">
        <v>46752</v>
      </c>
      <c r="N1323" t="n">
        <v>883</v>
      </c>
      <c r="O1323" s="6" t="n">
        <v>46752</v>
      </c>
      <c r="S1323" t="inlineStr">
        <is>
          <t>with as-of date</t>
        </is>
      </c>
      <c r="T1323" s="6" t="n">
        <v>46022</v>
      </c>
      <c r="U1323" s="6" t="n"/>
      <c r="V1323" t="n">
        <v>0</v>
      </c>
      <c r="W1323" t="n">
        <v>3</v>
      </c>
      <c r="X1323" s="6" t="n"/>
      <c r="Z1323" s="6" t="n">
        <v>46053</v>
      </c>
      <c r="AA1323" t="inlineStr">
        <is>
          <t>as-of, case 2-4</t>
        </is>
      </c>
      <c r="AB1323" s="6" t="n">
        <v>46053</v>
      </c>
      <c r="AC1323" t="inlineStr"/>
      <c r="AD1323" s="6" t="n">
        <v>45900</v>
      </c>
    </row>
    <row r="1324">
      <c r="A1324" t="inlineStr">
        <is>
          <t>V100046</t>
        </is>
      </c>
      <c r="B1324" t="inlineStr">
        <is>
          <t>2023-0012</t>
        </is>
      </c>
      <c r="C1324" t="n">
        <v>17</v>
      </c>
      <c r="D1324" t="inlineStr">
        <is>
          <t>33 80 4505 636-7</t>
        </is>
      </c>
      <c r="E1324" t="inlineStr">
        <is>
          <t>Laude Smart Intermodal S.A.</t>
        </is>
      </c>
      <c r="F1324" t="inlineStr">
        <is>
          <t>TNO</t>
        </is>
      </c>
      <c r="G1324" t="inlineStr">
        <is>
          <t>40' CW</t>
        </is>
      </c>
      <c r="H1324" t="inlineStr">
        <is>
          <t>Freeze-50</t>
        </is>
      </c>
      <c r="I1324" s="6" t="n">
        <v>45778</v>
      </c>
      <c r="J1324" s="6" t="n">
        <v>46001</v>
      </c>
      <c r="K1324" t="inlineStr">
        <is>
          <t>run_prolonged</t>
        </is>
      </c>
      <c r="L1324" s="6" t="n">
        <v>45271</v>
      </c>
      <c r="M1324" s="6" t="n">
        <v>46752</v>
      </c>
      <c r="N1324" t="n">
        <v>883</v>
      </c>
      <c r="O1324" s="6" t="n">
        <v>46752</v>
      </c>
      <c r="S1324" t="inlineStr">
        <is>
          <t>with as-of date</t>
        </is>
      </c>
      <c r="T1324" s="6" t="n">
        <v>46022</v>
      </c>
      <c r="U1324" s="6" t="n"/>
      <c r="V1324" t="n">
        <v>0</v>
      </c>
      <c r="W1324" t="n">
        <v>3</v>
      </c>
      <c r="X1324" s="6" t="n"/>
      <c r="Z1324" s="6" t="n">
        <v>46053</v>
      </c>
      <c r="AA1324" t="inlineStr">
        <is>
          <t>as-of, case 2-4</t>
        </is>
      </c>
      <c r="AB1324" s="6" t="n">
        <v>46053</v>
      </c>
      <c r="AC1324" t="inlineStr"/>
      <c r="AD1324" s="6" t="n">
        <v>45900</v>
      </c>
    </row>
    <row r="1325">
      <c r="A1325" t="inlineStr">
        <is>
          <t>V100046</t>
        </is>
      </c>
      <c r="B1325" t="inlineStr">
        <is>
          <t>2023-0012</t>
        </is>
      </c>
      <c r="C1325" t="n">
        <v>18</v>
      </c>
      <c r="D1325" t="inlineStr">
        <is>
          <t>33 80 4505 637-5</t>
        </is>
      </c>
      <c r="E1325" t="inlineStr">
        <is>
          <t>Laude Smart Intermodal S.A.</t>
        </is>
      </c>
      <c r="F1325" t="inlineStr">
        <is>
          <t>TNO</t>
        </is>
      </c>
      <c r="G1325" t="inlineStr">
        <is>
          <t>40' CW</t>
        </is>
      </c>
      <c r="H1325" t="inlineStr">
        <is>
          <t>Freeze-50</t>
        </is>
      </c>
      <c r="I1325" s="6" t="n">
        <v>45778</v>
      </c>
      <c r="J1325" s="6" t="n">
        <v>46001</v>
      </c>
      <c r="K1325" t="inlineStr">
        <is>
          <t>run_prolonged</t>
        </is>
      </c>
      <c r="L1325" s="6" t="n">
        <v>45271</v>
      </c>
      <c r="M1325" s="6" t="n">
        <v>46752</v>
      </c>
      <c r="N1325" t="n">
        <v>883</v>
      </c>
      <c r="O1325" s="6" t="n">
        <v>46752</v>
      </c>
      <c r="S1325" t="inlineStr">
        <is>
          <t>with as-of date</t>
        </is>
      </c>
      <c r="T1325" s="6" t="n">
        <v>46022</v>
      </c>
      <c r="U1325" s="6" t="n"/>
      <c r="V1325" t="n">
        <v>0</v>
      </c>
      <c r="W1325" t="n">
        <v>3</v>
      </c>
      <c r="X1325" s="6" t="n"/>
      <c r="Z1325" s="6" t="n">
        <v>46053</v>
      </c>
      <c r="AA1325" t="inlineStr">
        <is>
          <t>as-of, case 2-4</t>
        </is>
      </c>
      <c r="AB1325" s="6" t="n">
        <v>46053</v>
      </c>
      <c r="AC1325" t="inlineStr"/>
      <c r="AD1325" s="6" t="n">
        <v>45900</v>
      </c>
    </row>
    <row r="1326">
      <c r="A1326" t="inlineStr">
        <is>
          <t>V100046</t>
        </is>
      </c>
      <c r="B1326" t="inlineStr">
        <is>
          <t>2023-0012</t>
        </is>
      </c>
      <c r="C1326" t="n">
        <v>19</v>
      </c>
      <c r="D1326" t="inlineStr">
        <is>
          <t>33 80 4505 638-3</t>
        </is>
      </c>
      <c r="E1326" t="inlineStr">
        <is>
          <t>Laude Smart Intermodal S.A.</t>
        </is>
      </c>
      <c r="F1326" t="inlineStr">
        <is>
          <t>TNO</t>
        </is>
      </c>
      <c r="G1326" t="inlineStr">
        <is>
          <t>40' CW</t>
        </is>
      </c>
      <c r="H1326" t="inlineStr">
        <is>
          <t>Freeze-50</t>
        </is>
      </c>
      <c r="I1326" s="6" t="n">
        <v>45778</v>
      </c>
      <c r="J1326" s="6" t="n">
        <v>46001</v>
      </c>
      <c r="K1326" t="inlineStr">
        <is>
          <t>run_prolonged</t>
        </is>
      </c>
      <c r="L1326" s="6" t="n">
        <v>45271</v>
      </c>
      <c r="M1326" s="6" t="n">
        <v>46752</v>
      </c>
      <c r="N1326" t="n">
        <v>883</v>
      </c>
      <c r="O1326" s="6" t="n">
        <v>46752</v>
      </c>
      <c r="S1326" t="inlineStr">
        <is>
          <t>with as-of date</t>
        </is>
      </c>
      <c r="T1326" s="6" t="n">
        <v>46022</v>
      </c>
      <c r="U1326" s="6" t="n"/>
      <c r="V1326" t="n">
        <v>0</v>
      </c>
      <c r="W1326" t="n">
        <v>3</v>
      </c>
      <c r="X1326" s="6" t="n"/>
      <c r="Z1326" s="6" t="n">
        <v>46053</v>
      </c>
      <c r="AA1326" t="inlineStr">
        <is>
          <t>as-of, case 2-4</t>
        </is>
      </c>
      <c r="AB1326" s="6" t="n">
        <v>46053</v>
      </c>
      <c r="AC1326" t="inlineStr"/>
      <c r="AD1326" s="6" t="n">
        <v>45900</v>
      </c>
    </row>
    <row r="1327">
      <c r="A1327" t="inlineStr">
        <is>
          <t>V100046</t>
        </is>
      </c>
      <c r="B1327" t="inlineStr">
        <is>
          <t>2023-0012</t>
        </is>
      </c>
      <c r="C1327" t="n">
        <v>20</v>
      </c>
      <c r="D1327" t="inlineStr">
        <is>
          <t>33 80 4505 639-1</t>
        </is>
      </c>
      <c r="E1327" t="inlineStr">
        <is>
          <t>Laude Smart Intermodal S.A.</t>
        </is>
      </c>
      <c r="F1327" t="inlineStr">
        <is>
          <t>TNO</t>
        </is>
      </c>
      <c r="G1327" t="inlineStr">
        <is>
          <t>40' CW</t>
        </is>
      </c>
      <c r="H1327" t="inlineStr">
        <is>
          <t>Freeze-50</t>
        </is>
      </c>
      <c r="I1327" s="6" t="n">
        <v>45778</v>
      </c>
      <c r="J1327" s="6" t="n">
        <v>46001</v>
      </c>
      <c r="K1327" t="inlineStr">
        <is>
          <t>run_prolonged</t>
        </is>
      </c>
      <c r="L1327" s="6" t="n">
        <v>45271</v>
      </c>
      <c r="M1327" s="6" t="n">
        <v>46752</v>
      </c>
      <c r="N1327" t="n">
        <v>883</v>
      </c>
      <c r="O1327" s="6" t="n">
        <v>46752</v>
      </c>
      <c r="S1327" t="inlineStr">
        <is>
          <t>with as-of date</t>
        </is>
      </c>
      <c r="T1327" s="6" t="n">
        <v>46022</v>
      </c>
      <c r="U1327" s="6" t="n"/>
      <c r="V1327" t="n">
        <v>0</v>
      </c>
      <c r="W1327" t="n">
        <v>3</v>
      </c>
      <c r="X1327" s="6" t="n"/>
      <c r="Z1327" s="6" t="n">
        <v>46053</v>
      </c>
      <c r="AA1327" t="inlineStr">
        <is>
          <t>as-of, case 2-4</t>
        </is>
      </c>
      <c r="AB1327" s="6" t="n">
        <v>46053</v>
      </c>
      <c r="AC1327" t="inlineStr"/>
      <c r="AD1327" s="6" t="n">
        <v>45900</v>
      </c>
    </row>
    <row r="1328">
      <c r="A1328" t="inlineStr">
        <is>
          <t>V100046</t>
        </is>
      </c>
      <c r="B1328" t="inlineStr">
        <is>
          <t>2023-0012</t>
        </is>
      </c>
      <c r="C1328" t="n">
        <v>21</v>
      </c>
      <c r="D1328" t="inlineStr">
        <is>
          <t>33 80 4505 640-9</t>
        </is>
      </c>
      <c r="E1328" t="inlineStr">
        <is>
          <t>Laude Smart Intermodal S.A.</t>
        </is>
      </c>
      <c r="F1328" t="inlineStr">
        <is>
          <t>TNO</t>
        </is>
      </c>
      <c r="G1328" t="inlineStr">
        <is>
          <t>40' CW</t>
        </is>
      </c>
      <c r="H1328" t="inlineStr">
        <is>
          <t>Freeze-50</t>
        </is>
      </c>
      <c r="I1328" s="6" t="n">
        <v>45778</v>
      </c>
      <c r="J1328" s="6" t="n">
        <v>46001</v>
      </c>
      <c r="K1328" t="inlineStr">
        <is>
          <t>run_prolonged</t>
        </is>
      </c>
      <c r="L1328" s="6" t="n">
        <v>45271</v>
      </c>
      <c r="M1328" s="6" t="n">
        <v>46752</v>
      </c>
      <c r="N1328" t="n">
        <v>883</v>
      </c>
      <c r="O1328" s="6" t="n">
        <v>46752</v>
      </c>
      <c r="S1328" t="inlineStr">
        <is>
          <t>with as-of date</t>
        </is>
      </c>
      <c r="T1328" s="6" t="n">
        <v>46022</v>
      </c>
      <c r="U1328" s="6" t="n"/>
      <c r="V1328" t="n">
        <v>0</v>
      </c>
      <c r="W1328" t="n">
        <v>3</v>
      </c>
      <c r="X1328" s="6" t="n"/>
      <c r="Z1328" s="6" t="n">
        <v>46053</v>
      </c>
      <c r="AA1328" t="inlineStr">
        <is>
          <t>as-of, case 2-4</t>
        </is>
      </c>
      <c r="AB1328" s="6" t="n">
        <v>46053</v>
      </c>
      <c r="AC1328" t="inlineStr"/>
      <c r="AD1328" s="6" t="n">
        <v>45900</v>
      </c>
    </row>
    <row r="1329">
      <c r="A1329" t="inlineStr">
        <is>
          <t>V100046</t>
        </is>
      </c>
      <c r="B1329" t="inlineStr">
        <is>
          <t>2023-0012</t>
        </is>
      </c>
      <c r="C1329" t="n">
        <v>22</v>
      </c>
      <c r="D1329" t="inlineStr">
        <is>
          <t>33 80 4505 641-7</t>
        </is>
      </c>
      <c r="E1329" t="inlineStr">
        <is>
          <t>Laude Smart Intermodal S.A.</t>
        </is>
      </c>
      <c r="F1329" t="inlineStr">
        <is>
          <t>TNO</t>
        </is>
      </c>
      <c r="G1329" t="inlineStr">
        <is>
          <t>40' CW</t>
        </is>
      </c>
      <c r="H1329" t="inlineStr">
        <is>
          <t>Freeze-50</t>
        </is>
      </c>
      <c r="I1329" s="6" t="n">
        <v>45778</v>
      </c>
      <c r="J1329" s="6" t="n">
        <v>46001</v>
      </c>
      <c r="K1329" t="inlineStr">
        <is>
          <t>run_prolonged</t>
        </is>
      </c>
      <c r="L1329" s="6" t="n">
        <v>45271</v>
      </c>
      <c r="M1329" s="6" t="n">
        <v>46752</v>
      </c>
      <c r="N1329" t="n">
        <v>883</v>
      </c>
      <c r="O1329" s="6" t="n">
        <v>46752</v>
      </c>
      <c r="S1329" t="inlineStr">
        <is>
          <t>with as-of date</t>
        </is>
      </c>
      <c r="T1329" s="6" t="n">
        <v>46022</v>
      </c>
      <c r="U1329" s="6" t="n"/>
      <c r="V1329" t="n">
        <v>0</v>
      </c>
      <c r="W1329" t="n">
        <v>3</v>
      </c>
      <c r="X1329" s="6" t="n"/>
      <c r="Z1329" s="6" t="n">
        <v>46053</v>
      </c>
      <c r="AA1329" t="inlineStr">
        <is>
          <t>as-of, case 2-4</t>
        </is>
      </c>
      <c r="AB1329" s="6" t="n">
        <v>46053</v>
      </c>
      <c r="AC1329" t="inlineStr"/>
      <c r="AD1329" s="6" t="n">
        <v>45900</v>
      </c>
    </row>
    <row r="1330">
      <c r="A1330" t="inlineStr">
        <is>
          <t>V100046</t>
        </is>
      </c>
      <c r="B1330" t="inlineStr">
        <is>
          <t>2023-0012</t>
        </is>
      </c>
      <c r="C1330" t="n">
        <v>23</v>
      </c>
      <c r="D1330" t="inlineStr">
        <is>
          <t>33 80 4505 642-5</t>
        </is>
      </c>
      <c r="E1330" t="inlineStr">
        <is>
          <t>Laude Smart Intermodal S.A.</t>
        </is>
      </c>
      <c r="F1330" t="inlineStr">
        <is>
          <t>TNO</t>
        </is>
      </c>
      <c r="G1330" t="inlineStr">
        <is>
          <t>40' CW</t>
        </is>
      </c>
      <c r="H1330" t="inlineStr">
        <is>
          <t>Freeze-50</t>
        </is>
      </c>
      <c r="I1330" s="6" t="n">
        <v>45778</v>
      </c>
      <c r="J1330" s="6" t="n">
        <v>46001</v>
      </c>
      <c r="K1330" t="inlineStr">
        <is>
          <t>run_prolonged</t>
        </is>
      </c>
      <c r="L1330" s="6" t="n">
        <v>45271</v>
      </c>
      <c r="M1330" s="6" t="n">
        <v>46752</v>
      </c>
      <c r="N1330" t="n">
        <v>883</v>
      </c>
      <c r="O1330" s="6" t="n">
        <v>46752</v>
      </c>
      <c r="S1330" t="inlineStr">
        <is>
          <t>with as-of date</t>
        </is>
      </c>
      <c r="T1330" s="6" t="n">
        <v>46022</v>
      </c>
      <c r="U1330" s="6" t="n"/>
      <c r="V1330" t="n">
        <v>0</v>
      </c>
      <c r="W1330" t="n">
        <v>3</v>
      </c>
      <c r="X1330" s="6" t="n"/>
      <c r="Z1330" s="6" t="n">
        <v>46053</v>
      </c>
      <c r="AA1330" t="inlineStr">
        <is>
          <t>as-of, case 2-4</t>
        </is>
      </c>
      <c r="AB1330" s="6" t="n">
        <v>46053</v>
      </c>
      <c r="AC1330" t="inlineStr"/>
      <c r="AD1330" s="6" t="n">
        <v>45900</v>
      </c>
    </row>
    <row r="1331">
      <c r="A1331" t="inlineStr">
        <is>
          <t>V100046</t>
        </is>
      </c>
      <c r="B1331" t="inlineStr">
        <is>
          <t>2023-0012</t>
        </is>
      </c>
      <c r="C1331" t="n">
        <v>24</v>
      </c>
      <c r="D1331" t="inlineStr">
        <is>
          <t>33 80 4505 643-3</t>
        </is>
      </c>
      <c r="E1331" t="inlineStr">
        <is>
          <t>Laude Smart Intermodal S.A.</t>
        </is>
      </c>
      <c r="F1331" t="inlineStr">
        <is>
          <t>TNO</t>
        </is>
      </c>
      <c r="G1331" t="inlineStr">
        <is>
          <t>40' CW</t>
        </is>
      </c>
      <c r="H1331" t="inlineStr">
        <is>
          <t>Freeze-50</t>
        </is>
      </c>
      <c r="I1331" s="6" t="n">
        <v>45778</v>
      </c>
      <c r="J1331" s="6" t="n">
        <v>46001</v>
      </c>
      <c r="K1331" t="inlineStr">
        <is>
          <t>run_prolonged</t>
        </is>
      </c>
      <c r="L1331" s="6" t="n">
        <v>45271</v>
      </c>
      <c r="M1331" s="6" t="n">
        <v>46752</v>
      </c>
      <c r="N1331" t="n">
        <v>883</v>
      </c>
      <c r="O1331" s="6" t="n">
        <v>46752</v>
      </c>
      <c r="S1331" t="inlineStr">
        <is>
          <t>with as-of date</t>
        </is>
      </c>
      <c r="T1331" s="6" t="n">
        <v>46022</v>
      </c>
      <c r="U1331" s="6" t="n"/>
      <c r="V1331" t="n">
        <v>0</v>
      </c>
      <c r="W1331" t="n">
        <v>3</v>
      </c>
      <c r="X1331" s="6" t="n"/>
      <c r="Z1331" s="6" t="n">
        <v>46053</v>
      </c>
      <c r="AA1331" t="inlineStr">
        <is>
          <t>as-of, case 2-4</t>
        </is>
      </c>
      <c r="AB1331" s="6" t="n">
        <v>46053</v>
      </c>
      <c r="AC1331" t="inlineStr"/>
      <c r="AD1331" s="6" t="n">
        <v>45900</v>
      </c>
    </row>
    <row r="1332">
      <c r="A1332" t="inlineStr">
        <is>
          <t>V100046</t>
        </is>
      </c>
      <c r="B1332" t="inlineStr">
        <is>
          <t>2023-0012</t>
        </is>
      </c>
      <c r="C1332" t="n">
        <v>25</v>
      </c>
      <c r="D1332" t="inlineStr">
        <is>
          <t>33 80 4505 644-1</t>
        </is>
      </c>
      <c r="E1332" t="inlineStr">
        <is>
          <t>Laude Smart Intermodal S.A.</t>
        </is>
      </c>
      <c r="F1332" t="inlineStr">
        <is>
          <t>TNO</t>
        </is>
      </c>
      <c r="G1332" t="inlineStr">
        <is>
          <t>40' CW</t>
        </is>
      </c>
      <c r="H1332" t="inlineStr">
        <is>
          <t>Freeze-50</t>
        </is>
      </c>
      <c r="I1332" s="6" t="n">
        <v>45778</v>
      </c>
      <c r="J1332" s="6" t="n">
        <v>46001</v>
      </c>
      <c r="K1332" t="inlineStr">
        <is>
          <t>run_prolonged</t>
        </is>
      </c>
      <c r="L1332" s="6" t="n">
        <v>45271</v>
      </c>
      <c r="M1332" s="6" t="n">
        <v>46752</v>
      </c>
      <c r="N1332" t="n">
        <v>883</v>
      </c>
      <c r="O1332" s="6" t="n">
        <v>46752</v>
      </c>
      <c r="S1332" t="inlineStr">
        <is>
          <t>with as-of date</t>
        </is>
      </c>
      <c r="T1332" s="6" t="n">
        <v>46022</v>
      </c>
      <c r="U1332" s="6" t="n"/>
      <c r="V1332" t="n">
        <v>0</v>
      </c>
      <c r="W1332" t="n">
        <v>3</v>
      </c>
      <c r="X1332" s="6" t="n"/>
      <c r="Z1332" s="6" t="n">
        <v>46053</v>
      </c>
      <c r="AA1332" t="inlineStr">
        <is>
          <t>as-of, case 2-4</t>
        </is>
      </c>
      <c r="AB1332" s="6" t="n">
        <v>46053</v>
      </c>
      <c r="AC1332" t="inlineStr"/>
      <c r="AD1332" s="6" t="n">
        <v>45900</v>
      </c>
    </row>
    <row r="1333">
      <c r="A1333" t="inlineStr">
        <is>
          <t>V100046</t>
        </is>
      </c>
      <c r="B1333" t="inlineStr">
        <is>
          <t>2023-0012</t>
        </is>
      </c>
      <c r="C1333" t="n">
        <v>26</v>
      </c>
      <c r="D1333" t="inlineStr">
        <is>
          <t>33 80 4505 645-8</t>
        </is>
      </c>
      <c r="E1333" t="inlineStr">
        <is>
          <t>Laude Smart Intermodal S.A.</t>
        </is>
      </c>
      <c r="F1333" t="inlineStr">
        <is>
          <t>TNO</t>
        </is>
      </c>
      <c r="G1333" t="inlineStr">
        <is>
          <t>40' CW</t>
        </is>
      </c>
      <c r="H1333" t="inlineStr">
        <is>
          <t>Freeze-50</t>
        </is>
      </c>
      <c r="I1333" s="6" t="n">
        <v>45778</v>
      </c>
      <c r="J1333" s="6" t="n">
        <v>46001</v>
      </c>
      <c r="K1333" t="inlineStr">
        <is>
          <t>run_prolonged</t>
        </is>
      </c>
      <c r="L1333" s="6" t="n">
        <v>45271</v>
      </c>
      <c r="M1333" s="6" t="n">
        <v>46752</v>
      </c>
      <c r="N1333" t="n">
        <v>883</v>
      </c>
      <c r="O1333" s="6" t="n">
        <v>46752</v>
      </c>
      <c r="S1333" t="inlineStr">
        <is>
          <t>with as-of date</t>
        </is>
      </c>
      <c r="T1333" s="6" t="n">
        <v>46022</v>
      </c>
      <c r="U1333" s="6" t="n"/>
      <c r="V1333" t="n">
        <v>0</v>
      </c>
      <c r="W1333" t="n">
        <v>3</v>
      </c>
      <c r="X1333" s="6" t="n"/>
      <c r="Z1333" s="6" t="n">
        <v>46053</v>
      </c>
      <c r="AA1333" t="inlineStr">
        <is>
          <t>as-of, case 2-4</t>
        </is>
      </c>
      <c r="AB1333" s="6" t="n">
        <v>46053</v>
      </c>
      <c r="AC1333" t="inlineStr"/>
      <c r="AD1333" s="6" t="n">
        <v>45900</v>
      </c>
    </row>
    <row r="1334">
      <c r="A1334" t="inlineStr">
        <is>
          <t>V100046</t>
        </is>
      </c>
      <c r="B1334" t="inlineStr">
        <is>
          <t>2023-0012</t>
        </is>
      </c>
      <c r="C1334" t="n">
        <v>27</v>
      </c>
      <c r="D1334" t="inlineStr">
        <is>
          <t>33 80 4505 646-6</t>
        </is>
      </c>
      <c r="E1334" t="inlineStr">
        <is>
          <t>Laude Smart Intermodal S.A.</t>
        </is>
      </c>
      <c r="F1334" t="inlineStr">
        <is>
          <t>TNO</t>
        </is>
      </c>
      <c r="G1334" t="inlineStr">
        <is>
          <t>40' CW</t>
        </is>
      </c>
      <c r="H1334" t="inlineStr">
        <is>
          <t>Freeze-50</t>
        </is>
      </c>
      <c r="I1334" s="6" t="n">
        <v>45778</v>
      </c>
      <c r="J1334" s="6" t="n">
        <v>46001</v>
      </c>
      <c r="K1334" t="inlineStr">
        <is>
          <t>run_prolonged</t>
        </is>
      </c>
      <c r="L1334" s="6" t="n">
        <v>45271</v>
      </c>
      <c r="M1334" s="6" t="n">
        <v>46752</v>
      </c>
      <c r="N1334" t="n">
        <v>883</v>
      </c>
      <c r="O1334" s="6" t="n">
        <v>46752</v>
      </c>
      <c r="S1334" t="inlineStr">
        <is>
          <t>with as-of date</t>
        </is>
      </c>
      <c r="T1334" s="6" t="n">
        <v>46022</v>
      </c>
      <c r="U1334" s="6" t="n"/>
      <c r="V1334" t="n">
        <v>0</v>
      </c>
      <c r="W1334" t="n">
        <v>3</v>
      </c>
      <c r="X1334" s="6" t="n"/>
      <c r="Z1334" s="6" t="n">
        <v>46053</v>
      </c>
      <c r="AA1334" t="inlineStr">
        <is>
          <t>as-of, case 2-4</t>
        </is>
      </c>
      <c r="AB1334" s="6" t="n">
        <v>46053</v>
      </c>
      <c r="AC1334" t="inlineStr"/>
      <c r="AD1334" s="6" t="n">
        <v>45900</v>
      </c>
    </row>
    <row r="1335">
      <c r="A1335" t="inlineStr">
        <is>
          <t>V100046</t>
        </is>
      </c>
      <c r="B1335" t="inlineStr">
        <is>
          <t>2023-0012</t>
        </is>
      </c>
      <c r="C1335" t="n">
        <v>28</v>
      </c>
      <c r="D1335" t="inlineStr">
        <is>
          <t>33 80 4505 647-4</t>
        </is>
      </c>
      <c r="E1335" t="inlineStr">
        <is>
          <t>Laude Smart Intermodal S.A.</t>
        </is>
      </c>
      <c r="F1335" t="inlineStr">
        <is>
          <t>TNO</t>
        </is>
      </c>
      <c r="G1335" t="inlineStr">
        <is>
          <t>40' CW</t>
        </is>
      </c>
      <c r="H1335" t="inlineStr">
        <is>
          <t>Freeze-50</t>
        </is>
      </c>
      <c r="I1335" s="6" t="n">
        <v>45778</v>
      </c>
      <c r="J1335" s="6" t="n">
        <v>46001</v>
      </c>
      <c r="K1335" t="inlineStr">
        <is>
          <t>run_prolonged</t>
        </is>
      </c>
      <c r="L1335" s="6" t="n">
        <v>45271</v>
      </c>
      <c r="M1335" s="6" t="n">
        <v>46752</v>
      </c>
      <c r="N1335" t="n">
        <v>883</v>
      </c>
      <c r="O1335" s="6" t="n">
        <v>46752</v>
      </c>
      <c r="S1335" t="inlineStr">
        <is>
          <t>with as-of date</t>
        </is>
      </c>
      <c r="T1335" s="6" t="n">
        <v>46022</v>
      </c>
      <c r="U1335" s="6" t="n"/>
      <c r="V1335" t="n">
        <v>0</v>
      </c>
      <c r="W1335" t="n">
        <v>3</v>
      </c>
      <c r="X1335" s="6" t="n"/>
      <c r="Z1335" s="6" t="n">
        <v>46053</v>
      </c>
      <c r="AA1335" t="inlineStr">
        <is>
          <t>as-of, case 2-4</t>
        </is>
      </c>
      <c r="AB1335" s="6" t="n">
        <v>46053</v>
      </c>
      <c r="AC1335" t="inlineStr"/>
      <c r="AD1335" s="6" t="n">
        <v>45900</v>
      </c>
    </row>
    <row r="1336">
      <c r="A1336" t="inlineStr">
        <is>
          <t>V100046</t>
        </is>
      </c>
      <c r="B1336" t="inlineStr">
        <is>
          <t>2023-0012</t>
        </is>
      </c>
      <c r="C1336" t="n">
        <v>29</v>
      </c>
      <c r="D1336" t="inlineStr">
        <is>
          <t>33 80 4505 648-2</t>
        </is>
      </c>
      <c r="E1336" t="inlineStr">
        <is>
          <t>Laude Smart Intermodal S.A.</t>
        </is>
      </c>
      <c r="F1336" t="inlineStr">
        <is>
          <t>TNO</t>
        </is>
      </c>
      <c r="G1336" t="inlineStr">
        <is>
          <t>40' CW</t>
        </is>
      </c>
      <c r="H1336" t="inlineStr">
        <is>
          <t>Freeze-50</t>
        </is>
      </c>
      <c r="I1336" s="6" t="n">
        <v>45778</v>
      </c>
      <c r="J1336" s="6" t="n">
        <v>46001</v>
      </c>
      <c r="K1336" t="inlineStr">
        <is>
          <t>run_prolonged</t>
        </is>
      </c>
      <c r="L1336" s="6" t="n">
        <v>45271</v>
      </c>
      <c r="M1336" s="6" t="n">
        <v>46752</v>
      </c>
      <c r="N1336" t="n">
        <v>883</v>
      </c>
      <c r="O1336" s="6" t="n">
        <v>46752</v>
      </c>
      <c r="S1336" t="inlineStr">
        <is>
          <t>with as-of date</t>
        </is>
      </c>
      <c r="T1336" s="6" t="n">
        <v>46022</v>
      </c>
      <c r="U1336" s="6" t="n"/>
      <c r="V1336" t="n">
        <v>0</v>
      </c>
      <c r="W1336" t="n">
        <v>3</v>
      </c>
      <c r="X1336" s="6" t="n"/>
      <c r="Z1336" s="6" t="n">
        <v>46053</v>
      </c>
      <c r="AA1336" t="inlineStr">
        <is>
          <t>as-of, case 2-4</t>
        </is>
      </c>
      <c r="AB1336" s="6" t="n">
        <v>46053</v>
      </c>
      <c r="AC1336" t="inlineStr"/>
      <c r="AD1336" s="6" t="n">
        <v>45900</v>
      </c>
    </row>
    <row r="1337">
      <c r="A1337" t="inlineStr">
        <is>
          <t>V100046</t>
        </is>
      </c>
      <c r="B1337" t="inlineStr">
        <is>
          <t>2023-0012</t>
        </is>
      </c>
      <c r="C1337" t="n">
        <v>30</v>
      </c>
      <c r="D1337" t="inlineStr">
        <is>
          <t>33 80 4505 649-0</t>
        </is>
      </c>
      <c r="E1337" t="inlineStr">
        <is>
          <t>Laude Smart Intermodal S.A.</t>
        </is>
      </c>
      <c r="F1337" t="inlineStr">
        <is>
          <t>TNO</t>
        </is>
      </c>
      <c r="G1337" t="inlineStr">
        <is>
          <t>40' CW</t>
        </is>
      </c>
      <c r="H1337" t="inlineStr">
        <is>
          <t>Freeze-50</t>
        </is>
      </c>
      <c r="I1337" s="6" t="n">
        <v>45778</v>
      </c>
      <c r="J1337" s="6" t="n">
        <v>46001</v>
      </c>
      <c r="K1337" t="inlineStr">
        <is>
          <t>run_prolonged</t>
        </is>
      </c>
      <c r="L1337" s="6" t="n">
        <v>45271</v>
      </c>
      <c r="M1337" s="6" t="n">
        <v>46752</v>
      </c>
      <c r="N1337" t="n">
        <v>883</v>
      </c>
      <c r="O1337" s="6" t="n">
        <v>46752</v>
      </c>
      <c r="S1337" t="inlineStr">
        <is>
          <t>with as-of date</t>
        </is>
      </c>
      <c r="T1337" s="6" t="n">
        <v>46022</v>
      </c>
      <c r="U1337" s="6" t="n"/>
      <c r="V1337" t="n">
        <v>0</v>
      </c>
      <c r="W1337" t="n">
        <v>3</v>
      </c>
      <c r="X1337" s="6" t="n"/>
      <c r="Z1337" s="6" t="n">
        <v>46053</v>
      </c>
      <c r="AA1337" t="inlineStr">
        <is>
          <t>as-of, case 2-4</t>
        </is>
      </c>
      <c r="AB1337" s="6" t="n">
        <v>46053</v>
      </c>
      <c r="AC1337" t="inlineStr"/>
      <c r="AD1337" s="6" t="n">
        <v>45900</v>
      </c>
    </row>
    <row r="1338">
      <c r="A1338" t="inlineStr">
        <is>
          <t>V100046</t>
        </is>
      </c>
      <c r="B1338" t="inlineStr">
        <is>
          <t>2023-0012</t>
        </is>
      </c>
      <c r="C1338" t="n">
        <v>31</v>
      </c>
      <c r="D1338" t="inlineStr">
        <is>
          <t>33 80 4505 650-8</t>
        </is>
      </c>
      <c r="E1338" t="inlineStr">
        <is>
          <t>Laude Smart Intermodal S.A.</t>
        </is>
      </c>
      <c r="F1338" t="inlineStr">
        <is>
          <t>TNO</t>
        </is>
      </c>
      <c r="G1338" t="inlineStr">
        <is>
          <t>40' CW</t>
        </is>
      </c>
      <c r="H1338" t="inlineStr">
        <is>
          <t>Freeze-50</t>
        </is>
      </c>
      <c r="I1338" s="6" t="n">
        <v>45778</v>
      </c>
      <c r="J1338" s="6" t="n">
        <v>46001</v>
      </c>
      <c r="K1338" t="inlineStr">
        <is>
          <t>run_prolonged</t>
        </is>
      </c>
      <c r="L1338" s="6" t="n">
        <v>45271</v>
      </c>
      <c r="M1338" s="6" t="n">
        <v>46752</v>
      </c>
      <c r="N1338" t="n">
        <v>883</v>
      </c>
      <c r="O1338" s="6" t="n">
        <v>46752</v>
      </c>
      <c r="S1338" t="inlineStr">
        <is>
          <t>with as-of date</t>
        </is>
      </c>
      <c r="T1338" s="6" t="n">
        <v>46022</v>
      </c>
      <c r="U1338" s="6" t="n"/>
      <c r="V1338" t="n">
        <v>0</v>
      </c>
      <c r="W1338" t="n">
        <v>3</v>
      </c>
      <c r="X1338" s="6" t="n"/>
      <c r="Z1338" s="6" t="n">
        <v>46053</v>
      </c>
      <c r="AA1338" t="inlineStr">
        <is>
          <t>as-of, case 2-4</t>
        </is>
      </c>
      <c r="AB1338" s="6" t="n">
        <v>46053</v>
      </c>
      <c r="AC1338" t="inlineStr"/>
      <c r="AD1338" s="6" t="n">
        <v>45900</v>
      </c>
    </row>
    <row r="1339">
      <c r="A1339" t="inlineStr">
        <is>
          <t>V100046</t>
        </is>
      </c>
      <c r="B1339" t="inlineStr">
        <is>
          <t>2023-0012</t>
        </is>
      </c>
      <c r="C1339" t="n">
        <v>32</v>
      </c>
      <c r="D1339" t="inlineStr">
        <is>
          <t>33 80 4505 651-6</t>
        </is>
      </c>
      <c r="E1339" t="inlineStr">
        <is>
          <t>Laude Smart Intermodal S.A.</t>
        </is>
      </c>
      <c r="F1339" t="inlineStr">
        <is>
          <t>TNO</t>
        </is>
      </c>
      <c r="G1339" t="inlineStr">
        <is>
          <t>40' CW</t>
        </is>
      </c>
      <c r="H1339" t="inlineStr">
        <is>
          <t>Freeze-50</t>
        </is>
      </c>
      <c r="I1339" s="6" t="n">
        <v>45778</v>
      </c>
      <c r="J1339" s="6" t="n">
        <v>46001</v>
      </c>
      <c r="K1339" t="inlineStr">
        <is>
          <t>run_prolonged</t>
        </is>
      </c>
      <c r="L1339" s="6" t="n">
        <v>45271</v>
      </c>
      <c r="M1339" s="6" t="n">
        <v>46752</v>
      </c>
      <c r="N1339" t="n">
        <v>883</v>
      </c>
      <c r="O1339" s="6" t="n">
        <v>46752</v>
      </c>
      <c r="S1339" t="inlineStr">
        <is>
          <t>with as-of date</t>
        </is>
      </c>
      <c r="T1339" s="6" t="n">
        <v>46022</v>
      </c>
      <c r="U1339" s="6" t="n"/>
      <c r="V1339" t="n">
        <v>0</v>
      </c>
      <c r="W1339" t="n">
        <v>3</v>
      </c>
      <c r="X1339" s="6" t="n"/>
      <c r="Z1339" s="6" t="n">
        <v>46053</v>
      </c>
      <c r="AA1339" t="inlineStr">
        <is>
          <t>as-of, case 2-4</t>
        </is>
      </c>
      <c r="AB1339" s="6" t="n">
        <v>46053</v>
      </c>
      <c r="AC1339" t="inlineStr"/>
      <c r="AD1339" s="6" t="n">
        <v>45900</v>
      </c>
    </row>
    <row r="1340">
      <c r="A1340" t="inlineStr">
        <is>
          <t>V100046</t>
        </is>
      </c>
      <c r="B1340" t="inlineStr">
        <is>
          <t>2023-0012</t>
        </is>
      </c>
      <c r="C1340" t="n">
        <v>33</v>
      </c>
      <c r="D1340" t="inlineStr">
        <is>
          <t>33 80 4505 652-4</t>
        </is>
      </c>
      <c r="E1340" t="inlineStr">
        <is>
          <t>Laude Smart Intermodal S.A.</t>
        </is>
      </c>
      <c r="F1340" t="inlineStr">
        <is>
          <t>TNO</t>
        </is>
      </c>
      <c r="G1340" t="inlineStr">
        <is>
          <t>40' CW</t>
        </is>
      </c>
      <c r="H1340" t="inlineStr">
        <is>
          <t>Freeze-50</t>
        </is>
      </c>
      <c r="I1340" s="6" t="n">
        <v>45778</v>
      </c>
      <c r="J1340" s="6" t="n">
        <v>46001</v>
      </c>
      <c r="K1340" t="inlineStr">
        <is>
          <t>run_prolonged</t>
        </is>
      </c>
      <c r="L1340" s="6" t="n">
        <v>45271</v>
      </c>
      <c r="M1340" s="6" t="n">
        <v>46752</v>
      </c>
      <c r="N1340" t="n">
        <v>883</v>
      </c>
      <c r="O1340" s="6" t="n">
        <v>46752</v>
      </c>
      <c r="S1340" t="inlineStr">
        <is>
          <t>with as-of date</t>
        </is>
      </c>
      <c r="T1340" s="6" t="n">
        <v>46022</v>
      </c>
      <c r="U1340" s="6" t="n"/>
      <c r="V1340" t="n">
        <v>0</v>
      </c>
      <c r="W1340" t="n">
        <v>3</v>
      </c>
      <c r="X1340" s="6" t="n"/>
      <c r="Z1340" s="6" t="n">
        <v>46053</v>
      </c>
      <c r="AA1340" t="inlineStr">
        <is>
          <t>as-of, case 2-4</t>
        </is>
      </c>
      <c r="AB1340" s="6" t="n">
        <v>46053</v>
      </c>
      <c r="AC1340" t="inlineStr"/>
      <c r="AD1340" s="6" t="n">
        <v>45900</v>
      </c>
    </row>
    <row r="1341">
      <c r="A1341" t="inlineStr">
        <is>
          <t>V100046</t>
        </is>
      </c>
      <c r="B1341" t="inlineStr">
        <is>
          <t>2023-0012</t>
        </is>
      </c>
      <c r="C1341" t="n">
        <v>34</v>
      </c>
      <c r="D1341" t="inlineStr">
        <is>
          <t>33 80 4505 653-2</t>
        </is>
      </c>
      <c r="E1341" t="inlineStr">
        <is>
          <t>Laude Smart Intermodal S.A.</t>
        </is>
      </c>
      <c r="F1341" t="inlineStr">
        <is>
          <t>TNO</t>
        </is>
      </c>
      <c r="G1341" t="inlineStr">
        <is>
          <t>40' CW</t>
        </is>
      </c>
      <c r="H1341" t="inlineStr">
        <is>
          <t>Freeze-50</t>
        </is>
      </c>
      <c r="I1341" s="6" t="n">
        <v>45778</v>
      </c>
      <c r="J1341" s="6" t="n">
        <v>46001</v>
      </c>
      <c r="K1341" t="inlineStr">
        <is>
          <t>run_prolonged</t>
        </is>
      </c>
      <c r="L1341" s="6" t="n">
        <v>45271</v>
      </c>
      <c r="M1341" s="6" t="n">
        <v>46752</v>
      </c>
      <c r="N1341" t="n">
        <v>883</v>
      </c>
      <c r="O1341" s="6" t="n">
        <v>46752</v>
      </c>
      <c r="S1341" t="inlineStr">
        <is>
          <t>with as-of date</t>
        </is>
      </c>
      <c r="T1341" s="6" t="n">
        <v>46022</v>
      </c>
      <c r="U1341" s="6" t="n"/>
      <c r="V1341" t="n">
        <v>0</v>
      </c>
      <c r="W1341" t="n">
        <v>3</v>
      </c>
      <c r="X1341" s="6" t="n"/>
      <c r="Z1341" s="6" t="n">
        <v>46053</v>
      </c>
      <c r="AA1341" t="inlineStr">
        <is>
          <t>as-of, case 2-4</t>
        </is>
      </c>
      <c r="AB1341" s="6" t="n">
        <v>46053</v>
      </c>
      <c r="AC1341" t="inlineStr"/>
      <c r="AD1341" s="6" t="n">
        <v>45900</v>
      </c>
    </row>
    <row r="1342">
      <c r="A1342" t="inlineStr">
        <is>
          <t>V100046</t>
        </is>
      </c>
      <c r="B1342" t="inlineStr">
        <is>
          <t>2023-0012</t>
        </is>
      </c>
      <c r="C1342" t="n">
        <v>35</v>
      </c>
      <c r="D1342" t="inlineStr">
        <is>
          <t>33 80 4505 884-3</t>
        </is>
      </c>
      <c r="E1342" t="inlineStr">
        <is>
          <t>Laude Smart Intermodal S.A.</t>
        </is>
      </c>
      <c r="F1342" t="inlineStr">
        <is>
          <t>TNO</t>
        </is>
      </c>
      <c r="G1342" t="inlineStr">
        <is>
          <t>40' CW</t>
        </is>
      </c>
      <c r="H1342" t="inlineStr">
        <is>
          <t>Freeze-50</t>
        </is>
      </c>
      <c r="I1342" s="6" t="n">
        <v>45778</v>
      </c>
      <c r="J1342" s="6" t="n">
        <v>46163</v>
      </c>
      <c r="K1342" t="inlineStr">
        <is>
          <t>run_prolonged</t>
        </is>
      </c>
      <c r="L1342" s="6" t="n">
        <v>45434</v>
      </c>
      <c r="M1342" s="6" t="n">
        <v>46752</v>
      </c>
      <c r="N1342" t="n">
        <v>883</v>
      </c>
      <c r="O1342" s="6" t="n">
        <v>46752</v>
      </c>
      <c r="S1342" t="inlineStr">
        <is>
          <t>with as-of date</t>
        </is>
      </c>
      <c r="T1342" s="6" t="n">
        <v>46022</v>
      </c>
      <c r="U1342" s="6" t="n"/>
      <c r="V1342" t="n">
        <v>0</v>
      </c>
      <c r="W1342" t="n">
        <v>3</v>
      </c>
      <c r="X1342" s="6" t="n"/>
      <c r="Z1342" s="6" t="n">
        <v>46053</v>
      </c>
      <c r="AA1342" t="inlineStr">
        <is>
          <t>as-of, case 2-4</t>
        </is>
      </c>
      <c r="AB1342" s="6" t="n">
        <v>46053</v>
      </c>
      <c r="AC1342" t="inlineStr"/>
      <c r="AD1342" s="6" t="n">
        <v>45900</v>
      </c>
    </row>
    <row r="1343">
      <c r="A1343" t="inlineStr">
        <is>
          <t>V100046</t>
        </is>
      </c>
      <c r="B1343" t="inlineStr">
        <is>
          <t>2023-0012</t>
        </is>
      </c>
      <c r="C1343" t="n">
        <v>36</v>
      </c>
      <c r="D1343" t="inlineStr">
        <is>
          <t>33 80 4505 885-0</t>
        </is>
      </c>
      <c r="E1343" t="inlineStr">
        <is>
          <t>Laude Smart Intermodal S.A.</t>
        </is>
      </c>
      <c r="F1343" t="inlineStr">
        <is>
          <t>TNO</t>
        </is>
      </c>
      <c r="G1343" t="inlineStr">
        <is>
          <t>40' CW</t>
        </is>
      </c>
      <c r="H1343" t="inlineStr">
        <is>
          <t>Freeze-50</t>
        </is>
      </c>
      <c r="I1343" s="6" t="n">
        <v>45778</v>
      </c>
      <c r="J1343" s="6" t="n">
        <v>46163</v>
      </c>
      <c r="K1343" t="inlineStr">
        <is>
          <t>run_prolonged</t>
        </is>
      </c>
      <c r="L1343" s="6" t="n">
        <v>45434</v>
      </c>
      <c r="M1343" s="6" t="n">
        <v>46752</v>
      </c>
      <c r="N1343" t="n">
        <v>883</v>
      </c>
      <c r="O1343" s="6" t="n">
        <v>46752</v>
      </c>
      <c r="S1343" t="inlineStr">
        <is>
          <t>with as-of date</t>
        </is>
      </c>
      <c r="T1343" s="6" t="n">
        <v>46022</v>
      </c>
      <c r="U1343" s="6" t="n"/>
      <c r="V1343" t="n">
        <v>0</v>
      </c>
      <c r="W1343" t="n">
        <v>3</v>
      </c>
      <c r="X1343" s="6" t="n"/>
      <c r="Z1343" s="6" t="n">
        <v>46053</v>
      </c>
      <c r="AA1343" t="inlineStr">
        <is>
          <t>as-of, case 2-4</t>
        </is>
      </c>
      <c r="AB1343" s="6" t="n">
        <v>46053</v>
      </c>
      <c r="AC1343" t="inlineStr"/>
      <c r="AD1343" s="6" t="n">
        <v>45900</v>
      </c>
    </row>
    <row r="1344">
      <c r="A1344" t="inlineStr">
        <is>
          <t>V100046</t>
        </is>
      </c>
      <c r="B1344" t="inlineStr">
        <is>
          <t>2023-0012</t>
        </is>
      </c>
      <c r="C1344" t="n">
        <v>37</v>
      </c>
      <c r="D1344" t="inlineStr">
        <is>
          <t>33 80 4505 886-8</t>
        </is>
      </c>
      <c r="E1344" t="inlineStr">
        <is>
          <t>Laude Smart Intermodal S.A.</t>
        </is>
      </c>
      <c r="F1344" t="inlineStr">
        <is>
          <t>TNO</t>
        </is>
      </c>
      <c r="G1344" t="inlineStr">
        <is>
          <t>40' CW</t>
        </is>
      </c>
      <c r="H1344" t="inlineStr">
        <is>
          <t>Freeze-50</t>
        </is>
      </c>
      <c r="I1344" s="6" t="n">
        <v>45778</v>
      </c>
      <c r="J1344" s="6" t="n">
        <v>46163</v>
      </c>
      <c r="K1344" t="inlineStr">
        <is>
          <t>run_prolonged</t>
        </is>
      </c>
      <c r="L1344" s="6" t="n">
        <v>45434</v>
      </c>
      <c r="M1344" s="6" t="n">
        <v>46752</v>
      </c>
      <c r="N1344" t="n">
        <v>883</v>
      </c>
      <c r="O1344" s="6" t="n">
        <v>46752</v>
      </c>
      <c r="S1344" t="inlineStr">
        <is>
          <t>with as-of date</t>
        </is>
      </c>
      <c r="T1344" s="6" t="n">
        <v>46022</v>
      </c>
      <c r="U1344" s="6" t="n"/>
      <c r="V1344" t="n">
        <v>0</v>
      </c>
      <c r="W1344" t="n">
        <v>3</v>
      </c>
      <c r="X1344" s="6" t="n"/>
      <c r="Z1344" s="6" t="n">
        <v>46053</v>
      </c>
      <c r="AA1344" t="inlineStr">
        <is>
          <t>as-of, case 2-4</t>
        </is>
      </c>
      <c r="AB1344" s="6" t="n">
        <v>46053</v>
      </c>
      <c r="AC1344" t="inlineStr"/>
      <c r="AD1344" s="6" t="n">
        <v>45900</v>
      </c>
    </row>
    <row r="1345">
      <c r="A1345" t="inlineStr">
        <is>
          <t>V100046</t>
        </is>
      </c>
      <c r="B1345" t="inlineStr">
        <is>
          <t>2023-0012</t>
        </is>
      </c>
      <c r="C1345" t="n">
        <v>38</v>
      </c>
      <c r="D1345" t="inlineStr">
        <is>
          <t>33 80 4505 887-6</t>
        </is>
      </c>
      <c r="E1345" t="inlineStr">
        <is>
          <t>Laude Smart Intermodal S.A.</t>
        </is>
      </c>
      <c r="F1345" t="inlineStr">
        <is>
          <t>TNO</t>
        </is>
      </c>
      <c r="G1345" t="inlineStr">
        <is>
          <t>40' CW</t>
        </is>
      </c>
      <c r="H1345" t="inlineStr">
        <is>
          <t>Freeze-50</t>
        </is>
      </c>
      <c r="I1345" s="6" t="n">
        <v>45778</v>
      </c>
      <c r="J1345" s="6" t="n">
        <v>46163</v>
      </c>
      <c r="K1345" t="inlineStr">
        <is>
          <t>run_prolonged</t>
        </is>
      </c>
      <c r="L1345" s="6" t="n">
        <v>45434</v>
      </c>
      <c r="M1345" s="6" t="n">
        <v>46752</v>
      </c>
      <c r="N1345" t="n">
        <v>883</v>
      </c>
      <c r="O1345" s="6" t="n">
        <v>46752</v>
      </c>
      <c r="S1345" t="inlineStr">
        <is>
          <t>with as-of date</t>
        </is>
      </c>
      <c r="T1345" s="6" t="n">
        <v>46022</v>
      </c>
      <c r="U1345" s="6" t="n"/>
      <c r="V1345" t="n">
        <v>0</v>
      </c>
      <c r="W1345" t="n">
        <v>3</v>
      </c>
      <c r="X1345" s="6" t="n"/>
      <c r="Z1345" s="6" t="n">
        <v>46053</v>
      </c>
      <c r="AA1345" t="inlineStr">
        <is>
          <t>as-of, case 2-4</t>
        </is>
      </c>
      <c r="AB1345" s="6" t="n">
        <v>46053</v>
      </c>
      <c r="AC1345" t="inlineStr"/>
      <c r="AD1345" s="6" t="n">
        <v>45900</v>
      </c>
    </row>
    <row r="1346">
      <c r="A1346" t="inlineStr">
        <is>
          <t>V100046</t>
        </is>
      </c>
      <c r="B1346" t="inlineStr">
        <is>
          <t>2023-0012</t>
        </is>
      </c>
      <c r="C1346" t="n">
        <v>39</v>
      </c>
      <c r="D1346" t="inlineStr">
        <is>
          <t>33 80 4505 888-4</t>
        </is>
      </c>
      <c r="E1346" t="inlineStr">
        <is>
          <t>Laude Smart Intermodal S.A.</t>
        </is>
      </c>
      <c r="F1346" t="inlineStr">
        <is>
          <t>TNO</t>
        </is>
      </c>
      <c r="G1346" t="inlineStr">
        <is>
          <t>40' CW</t>
        </is>
      </c>
      <c r="H1346" t="inlineStr">
        <is>
          <t>Freeze-50</t>
        </is>
      </c>
      <c r="I1346" s="6" t="n">
        <v>45778</v>
      </c>
      <c r="J1346" s="6" t="n">
        <v>46163</v>
      </c>
      <c r="K1346" t="inlineStr">
        <is>
          <t>run_prolonged</t>
        </is>
      </c>
      <c r="L1346" s="6" t="n">
        <v>45434</v>
      </c>
      <c r="M1346" s="6" t="n">
        <v>46752</v>
      </c>
      <c r="N1346" t="n">
        <v>883</v>
      </c>
      <c r="O1346" s="6" t="n">
        <v>46752</v>
      </c>
      <c r="S1346" t="inlineStr">
        <is>
          <t>with as-of date</t>
        </is>
      </c>
      <c r="T1346" s="6" t="n">
        <v>46022</v>
      </c>
      <c r="U1346" s="6" t="n"/>
      <c r="V1346" t="n">
        <v>0</v>
      </c>
      <c r="W1346" t="n">
        <v>3</v>
      </c>
      <c r="X1346" s="6" t="n"/>
      <c r="Z1346" s="6" t="n">
        <v>46053</v>
      </c>
      <c r="AA1346" t="inlineStr">
        <is>
          <t>as-of, case 2-4</t>
        </is>
      </c>
      <c r="AB1346" s="6" t="n">
        <v>46053</v>
      </c>
      <c r="AC1346" t="inlineStr"/>
      <c r="AD1346" s="6" t="n">
        <v>45900</v>
      </c>
    </row>
    <row r="1347">
      <c r="A1347" t="inlineStr">
        <is>
          <t>V100046</t>
        </is>
      </c>
      <c r="B1347" t="inlineStr">
        <is>
          <t>2023-0012</t>
        </is>
      </c>
      <c r="C1347" t="n">
        <v>40</v>
      </c>
      <c r="D1347" t="inlineStr">
        <is>
          <t>33 80 4505 889-2</t>
        </is>
      </c>
      <c r="E1347" t="inlineStr">
        <is>
          <t>Laude Smart Intermodal S.A.</t>
        </is>
      </c>
      <c r="F1347" t="inlineStr">
        <is>
          <t>TNO</t>
        </is>
      </c>
      <c r="G1347" t="inlineStr">
        <is>
          <t>40' CW</t>
        </is>
      </c>
      <c r="H1347" t="inlineStr">
        <is>
          <t>Freeze-50</t>
        </is>
      </c>
      <c r="I1347" s="6" t="n">
        <v>45778</v>
      </c>
      <c r="J1347" s="6" t="n">
        <v>46163</v>
      </c>
      <c r="K1347" t="inlineStr">
        <is>
          <t>run_prolonged</t>
        </is>
      </c>
      <c r="L1347" s="6" t="n">
        <v>45434</v>
      </c>
      <c r="M1347" s="6" t="n">
        <v>46752</v>
      </c>
      <c r="N1347" t="n">
        <v>883</v>
      </c>
      <c r="O1347" s="6" t="n">
        <v>46752</v>
      </c>
      <c r="S1347" t="inlineStr">
        <is>
          <t>with as-of date</t>
        </is>
      </c>
      <c r="T1347" s="6" t="n">
        <v>46022</v>
      </c>
      <c r="U1347" s="6" t="n"/>
      <c r="V1347" t="n">
        <v>0</v>
      </c>
      <c r="W1347" t="n">
        <v>3</v>
      </c>
      <c r="X1347" s="6" t="n"/>
      <c r="Z1347" s="6" t="n">
        <v>46053</v>
      </c>
      <c r="AA1347" t="inlineStr">
        <is>
          <t>as-of, case 2-4</t>
        </is>
      </c>
      <c r="AB1347" s="6" t="n">
        <v>46053</v>
      </c>
      <c r="AC1347" t="inlineStr"/>
      <c r="AD1347" s="6" t="n">
        <v>45900</v>
      </c>
    </row>
    <row r="1348">
      <c r="A1348" t="inlineStr">
        <is>
          <t>V100051</t>
        </is>
      </c>
      <c r="B1348" t="inlineStr">
        <is>
          <t>2023-0033</t>
        </is>
      </c>
      <c r="C1348" t="n">
        <v>1</v>
      </c>
      <c r="D1348" t="inlineStr">
        <is>
          <t>33 80 4505 890-0</t>
        </is>
      </c>
      <c r="E1348" t="inlineStr">
        <is>
          <t>LAUDE Smart Intermodal S.A.</t>
        </is>
      </c>
      <c r="F1348" t="inlineStr">
        <is>
          <t>TNO</t>
        </is>
      </c>
      <c r="G1348" t="inlineStr">
        <is>
          <t>40' CW</t>
        </is>
      </c>
      <c r="H1348" t="n">
        <v>0</v>
      </c>
      <c r="I1348" s="6" t="n">
        <v>0</v>
      </c>
      <c r="J1348" s="6" t="n">
        <v>0</v>
      </c>
      <c r="K1348" t="inlineStr">
        <is>
          <t>run_initial</t>
        </is>
      </c>
      <c r="L1348" s="6" t="n">
        <v>45434</v>
      </c>
      <c r="M1348" s="6" t="n">
        <v>46163</v>
      </c>
      <c r="N1348" t="n">
        <v>729</v>
      </c>
      <c r="O1348" s="6" t="n">
        <v>46163</v>
      </c>
      <c r="S1348" t="inlineStr">
        <is>
          <t>n.a.</t>
        </is>
      </c>
      <c r="T1348" s="6" t="n">
        <v>0</v>
      </c>
      <c r="U1348" s="6" t="n"/>
      <c r="V1348" t="n">
        <v>0</v>
      </c>
      <c r="W1348" t="n">
        <v>3</v>
      </c>
      <c r="X1348" s="6" t="n"/>
      <c r="Z1348" s="6" t="n">
        <v>46074</v>
      </c>
      <c r="AA1348" t="inlineStr">
        <is>
          <t>n.a.</t>
        </is>
      </c>
      <c r="AB1348" s="6" t="n">
        <v>46163</v>
      </c>
      <c r="AC1348" t="inlineStr"/>
      <c r="AD1348" s="6" t="n">
        <v>46012</v>
      </c>
    </row>
    <row r="1349">
      <c r="A1349" t="inlineStr">
        <is>
          <t>V100051</t>
        </is>
      </c>
      <c r="B1349" t="inlineStr">
        <is>
          <t>2023-0033</t>
        </is>
      </c>
      <c r="C1349" t="n">
        <v>2</v>
      </c>
      <c r="D1349" t="inlineStr">
        <is>
          <t>33 80 4505 891-8</t>
        </is>
      </c>
      <c r="E1349" t="inlineStr">
        <is>
          <t>LAUDE Smart Intermodal S.A.</t>
        </is>
      </c>
      <c r="F1349" t="inlineStr">
        <is>
          <t>TNO</t>
        </is>
      </c>
      <c r="G1349" t="inlineStr">
        <is>
          <t>40' CW</t>
        </is>
      </c>
      <c r="H1349" t="n">
        <v>0</v>
      </c>
      <c r="I1349" s="6" t="n">
        <v>0</v>
      </c>
      <c r="J1349" s="6" t="n">
        <v>0</v>
      </c>
      <c r="K1349" t="inlineStr">
        <is>
          <t>run_initial</t>
        </is>
      </c>
      <c r="L1349" s="6" t="n">
        <v>45434</v>
      </c>
      <c r="M1349" s="6" t="n">
        <v>46163</v>
      </c>
      <c r="N1349" t="n">
        <v>729</v>
      </c>
      <c r="O1349" s="6" t="n">
        <v>46163</v>
      </c>
      <c r="S1349" t="inlineStr">
        <is>
          <t>n.a.</t>
        </is>
      </c>
      <c r="T1349" s="6" t="n">
        <v>0</v>
      </c>
      <c r="U1349" s="6" t="n"/>
      <c r="V1349" t="n">
        <v>0</v>
      </c>
      <c r="W1349" t="n">
        <v>3</v>
      </c>
      <c r="X1349" s="6" t="n"/>
      <c r="Z1349" s="6" t="n">
        <v>46074</v>
      </c>
      <c r="AA1349" t="inlineStr">
        <is>
          <t>n.a.</t>
        </is>
      </c>
      <c r="AB1349" s="6" t="n">
        <v>46163</v>
      </c>
      <c r="AC1349" t="inlineStr"/>
      <c r="AD1349" s="6" t="n">
        <v>46012</v>
      </c>
    </row>
    <row r="1350">
      <c r="A1350" t="inlineStr">
        <is>
          <t>V100051</t>
        </is>
      </c>
      <c r="B1350" t="inlineStr">
        <is>
          <t>2023-0033</t>
        </is>
      </c>
      <c r="C1350" t="n">
        <v>3</v>
      </c>
      <c r="D1350" t="inlineStr">
        <is>
          <t>33 80 4505 892-6</t>
        </is>
      </c>
      <c r="E1350" t="inlineStr">
        <is>
          <t>LAUDE Smart Intermodal S.A.</t>
        </is>
      </c>
      <c r="F1350" t="inlineStr">
        <is>
          <t>TNO</t>
        </is>
      </c>
      <c r="G1350" t="inlineStr">
        <is>
          <t>40' CW</t>
        </is>
      </c>
      <c r="H1350" t="n">
        <v>0</v>
      </c>
      <c r="I1350" s="6" t="n">
        <v>0</v>
      </c>
      <c r="J1350" s="6" t="n">
        <v>0</v>
      </c>
      <c r="K1350" t="inlineStr">
        <is>
          <t>run_initial</t>
        </is>
      </c>
      <c r="L1350" s="6" t="n">
        <v>45434</v>
      </c>
      <c r="M1350" s="6" t="n">
        <v>46163</v>
      </c>
      <c r="N1350" t="n">
        <v>729</v>
      </c>
      <c r="O1350" s="6" t="n">
        <v>46163</v>
      </c>
      <c r="S1350" t="inlineStr">
        <is>
          <t>n.a.</t>
        </is>
      </c>
      <c r="T1350" s="6" t="n">
        <v>0</v>
      </c>
      <c r="U1350" s="6" t="n"/>
      <c r="V1350" t="n">
        <v>0</v>
      </c>
      <c r="W1350" t="n">
        <v>3</v>
      </c>
      <c r="X1350" s="6" t="n"/>
      <c r="Z1350" s="6" t="n">
        <v>46074</v>
      </c>
      <c r="AA1350" t="inlineStr">
        <is>
          <t>n.a.</t>
        </is>
      </c>
      <c r="AB1350" s="6" t="n">
        <v>46163</v>
      </c>
      <c r="AC1350" t="inlineStr"/>
      <c r="AD1350" s="6" t="n">
        <v>46012</v>
      </c>
    </row>
    <row r="1351">
      <c r="A1351" t="inlineStr">
        <is>
          <t>V100051</t>
        </is>
      </c>
      <c r="B1351" t="inlineStr">
        <is>
          <t>2023-0033</t>
        </is>
      </c>
      <c r="C1351" t="n">
        <v>4</v>
      </c>
      <c r="D1351" t="inlineStr">
        <is>
          <t>33 80 4505 893-4</t>
        </is>
      </c>
      <c r="E1351" t="inlineStr">
        <is>
          <t>LAUDE Smart Intermodal S.A.</t>
        </is>
      </c>
      <c r="F1351" t="inlineStr">
        <is>
          <t>TNO</t>
        </is>
      </c>
      <c r="G1351" t="inlineStr">
        <is>
          <t>40' CW</t>
        </is>
      </c>
      <c r="H1351" t="n">
        <v>0</v>
      </c>
      <c r="I1351" s="6" t="n">
        <v>0</v>
      </c>
      <c r="J1351" s="6" t="n">
        <v>0</v>
      </c>
      <c r="K1351" t="inlineStr">
        <is>
          <t>run_initial</t>
        </is>
      </c>
      <c r="L1351" s="6" t="n">
        <v>45434</v>
      </c>
      <c r="M1351" s="6" t="n">
        <v>46163</v>
      </c>
      <c r="N1351" t="n">
        <v>729</v>
      </c>
      <c r="O1351" s="6" t="n">
        <v>46163</v>
      </c>
      <c r="S1351" t="inlineStr">
        <is>
          <t>n.a.</t>
        </is>
      </c>
      <c r="T1351" s="6" t="n">
        <v>0</v>
      </c>
      <c r="U1351" s="6" t="n"/>
      <c r="V1351" t="n">
        <v>0</v>
      </c>
      <c r="W1351" t="n">
        <v>3</v>
      </c>
      <c r="X1351" s="6" t="n"/>
      <c r="Z1351" s="6" t="n">
        <v>46074</v>
      </c>
      <c r="AA1351" t="inlineStr">
        <is>
          <t>n.a.</t>
        </is>
      </c>
      <c r="AB1351" s="6" t="n">
        <v>46163</v>
      </c>
      <c r="AC1351" t="inlineStr"/>
      <c r="AD1351" s="6" t="n">
        <v>46012</v>
      </c>
    </row>
    <row r="1352">
      <c r="A1352" t="inlineStr">
        <is>
          <t>V100051</t>
        </is>
      </c>
      <c r="B1352" t="inlineStr">
        <is>
          <t>2023-0033</t>
        </is>
      </c>
      <c r="C1352" t="n">
        <v>5</v>
      </c>
      <c r="D1352" t="inlineStr">
        <is>
          <t>33 80 4505 894-2</t>
        </is>
      </c>
      <c r="E1352" t="inlineStr">
        <is>
          <t>LAUDE Smart Intermodal S.A.</t>
        </is>
      </c>
      <c r="F1352" t="inlineStr">
        <is>
          <t>TNO</t>
        </is>
      </c>
      <c r="G1352" t="inlineStr">
        <is>
          <t>40' CW</t>
        </is>
      </c>
      <c r="H1352" t="n">
        <v>0</v>
      </c>
      <c r="I1352" s="6" t="n">
        <v>0</v>
      </c>
      <c r="J1352" s="6" t="n">
        <v>0</v>
      </c>
      <c r="K1352" t="inlineStr">
        <is>
          <t>run_initial</t>
        </is>
      </c>
      <c r="L1352" s="6" t="n">
        <v>45434</v>
      </c>
      <c r="M1352" s="6" t="n">
        <v>46163</v>
      </c>
      <c r="N1352" t="n">
        <v>729</v>
      </c>
      <c r="O1352" s="6" t="n">
        <v>46163</v>
      </c>
      <c r="S1352" t="inlineStr">
        <is>
          <t>n.a.</t>
        </is>
      </c>
      <c r="T1352" s="6" t="n">
        <v>0</v>
      </c>
      <c r="U1352" s="6" t="n"/>
      <c r="V1352" t="n">
        <v>0</v>
      </c>
      <c r="W1352" t="n">
        <v>3</v>
      </c>
      <c r="X1352" s="6" t="n"/>
      <c r="Z1352" s="6" t="n">
        <v>46074</v>
      </c>
      <c r="AA1352" t="inlineStr">
        <is>
          <t>n.a.</t>
        </is>
      </c>
      <c r="AB1352" s="6" t="n">
        <v>46163</v>
      </c>
      <c r="AC1352" t="inlineStr"/>
      <c r="AD1352" s="6" t="n">
        <v>46012</v>
      </c>
    </row>
    <row r="1353">
      <c r="A1353" t="inlineStr">
        <is>
          <t>V100051</t>
        </is>
      </c>
      <c r="B1353" t="inlineStr">
        <is>
          <t>2023-0033</t>
        </is>
      </c>
      <c r="C1353" t="n">
        <v>6</v>
      </c>
      <c r="D1353" t="inlineStr">
        <is>
          <t>33 80 4505 895-9</t>
        </is>
      </c>
      <c r="E1353" t="inlineStr">
        <is>
          <t>LAUDE Smart Intermodal S.A.</t>
        </is>
      </c>
      <c r="F1353" t="inlineStr">
        <is>
          <t>TNO</t>
        </is>
      </c>
      <c r="G1353" t="inlineStr">
        <is>
          <t>40' CW</t>
        </is>
      </c>
      <c r="H1353" t="n">
        <v>0</v>
      </c>
      <c r="I1353" s="6" t="n">
        <v>0</v>
      </c>
      <c r="J1353" s="6" t="n">
        <v>0</v>
      </c>
      <c r="K1353" t="inlineStr">
        <is>
          <t>run_initial</t>
        </is>
      </c>
      <c r="L1353" s="6" t="n">
        <v>45434</v>
      </c>
      <c r="M1353" s="6" t="n">
        <v>46163</v>
      </c>
      <c r="N1353" t="n">
        <v>729</v>
      </c>
      <c r="O1353" s="6" t="n">
        <v>46163</v>
      </c>
      <c r="S1353" t="inlineStr">
        <is>
          <t>n.a.</t>
        </is>
      </c>
      <c r="T1353" s="6" t="n">
        <v>0</v>
      </c>
      <c r="U1353" s="6" t="n"/>
      <c r="V1353" t="n">
        <v>0</v>
      </c>
      <c r="W1353" t="n">
        <v>3</v>
      </c>
      <c r="X1353" s="6" t="n"/>
      <c r="Z1353" s="6" t="n">
        <v>46074</v>
      </c>
      <c r="AA1353" t="inlineStr">
        <is>
          <t>n.a.</t>
        </is>
      </c>
      <c r="AB1353" s="6" t="n">
        <v>46163</v>
      </c>
      <c r="AC1353" t="inlineStr"/>
      <c r="AD1353" s="6" t="n">
        <v>46012</v>
      </c>
    </row>
    <row r="1354">
      <c r="A1354" t="inlineStr">
        <is>
          <t>V100051</t>
        </is>
      </c>
      <c r="B1354" t="inlineStr">
        <is>
          <t>2023-0033</t>
        </is>
      </c>
      <c r="C1354" t="n">
        <v>7</v>
      </c>
      <c r="D1354" t="inlineStr">
        <is>
          <t>33 80 4505 896-7</t>
        </is>
      </c>
      <c r="E1354" t="inlineStr">
        <is>
          <t>LAUDE Smart Intermodal S.A.</t>
        </is>
      </c>
      <c r="F1354" t="inlineStr">
        <is>
          <t>TNO</t>
        </is>
      </c>
      <c r="G1354" t="inlineStr">
        <is>
          <t>40' CW</t>
        </is>
      </c>
      <c r="H1354" t="n">
        <v>0</v>
      </c>
      <c r="I1354" s="6" t="n">
        <v>0</v>
      </c>
      <c r="J1354" s="6" t="n">
        <v>0</v>
      </c>
      <c r="K1354" t="inlineStr">
        <is>
          <t>run_initial</t>
        </is>
      </c>
      <c r="L1354" s="6" t="n">
        <v>45434</v>
      </c>
      <c r="M1354" s="6" t="n">
        <v>46163</v>
      </c>
      <c r="N1354" t="n">
        <v>729</v>
      </c>
      <c r="O1354" s="6" t="n">
        <v>46163</v>
      </c>
      <c r="S1354" t="inlineStr">
        <is>
          <t>n.a.</t>
        </is>
      </c>
      <c r="T1354" s="6" t="n">
        <v>0</v>
      </c>
      <c r="U1354" s="6" t="n"/>
      <c r="V1354" t="n">
        <v>0</v>
      </c>
      <c r="W1354" t="n">
        <v>3</v>
      </c>
      <c r="X1354" s="6" t="n"/>
      <c r="Z1354" s="6" t="n">
        <v>46074</v>
      </c>
      <c r="AA1354" t="inlineStr">
        <is>
          <t>n.a.</t>
        </is>
      </c>
      <c r="AB1354" s="6" t="n">
        <v>46163</v>
      </c>
      <c r="AC1354" t="inlineStr"/>
      <c r="AD1354" s="6" t="n">
        <v>46012</v>
      </c>
    </row>
    <row r="1355">
      <c r="A1355" t="inlineStr">
        <is>
          <t>V100051</t>
        </is>
      </c>
      <c r="B1355" t="inlineStr">
        <is>
          <t>2023-0033</t>
        </is>
      </c>
      <c r="C1355" t="n">
        <v>8</v>
      </c>
      <c r="D1355" t="inlineStr">
        <is>
          <t>33 80 4505 897-5</t>
        </is>
      </c>
      <c r="E1355" t="inlineStr">
        <is>
          <t>LAUDE Smart Intermodal S.A.</t>
        </is>
      </c>
      <c r="F1355" t="inlineStr">
        <is>
          <t>TNO</t>
        </is>
      </c>
      <c r="G1355" t="inlineStr">
        <is>
          <t>40' CW</t>
        </is>
      </c>
      <c r="H1355" t="n">
        <v>0</v>
      </c>
      <c r="I1355" s="6" t="n">
        <v>0</v>
      </c>
      <c r="J1355" s="6" t="n">
        <v>0</v>
      </c>
      <c r="K1355" t="inlineStr">
        <is>
          <t>run_initial</t>
        </is>
      </c>
      <c r="L1355" s="6" t="n">
        <v>45434</v>
      </c>
      <c r="M1355" s="6" t="n">
        <v>46163</v>
      </c>
      <c r="N1355" t="n">
        <v>729</v>
      </c>
      <c r="O1355" s="6" t="n">
        <v>46163</v>
      </c>
      <c r="S1355" t="inlineStr">
        <is>
          <t>n.a.</t>
        </is>
      </c>
      <c r="T1355" s="6" t="n">
        <v>0</v>
      </c>
      <c r="U1355" s="6" t="n"/>
      <c r="V1355" t="n">
        <v>0</v>
      </c>
      <c r="W1355" t="n">
        <v>3</v>
      </c>
      <c r="X1355" s="6" t="n"/>
      <c r="Z1355" s="6" t="n">
        <v>46074</v>
      </c>
      <c r="AA1355" t="inlineStr">
        <is>
          <t>n.a.</t>
        </is>
      </c>
      <c r="AB1355" s="6" t="n">
        <v>46163</v>
      </c>
      <c r="AC1355" t="inlineStr"/>
      <c r="AD1355" s="6" t="n">
        <v>46012</v>
      </c>
    </row>
    <row r="1356">
      <c r="A1356" t="inlineStr">
        <is>
          <t>V100051</t>
        </is>
      </c>
      <c r="B1356" t="inlineStr">
        <is>
          <t>2023-0033</t>
        </is>
      </c>
      <c r="C1356" t="n">
        <v>9</v>
      </c>
      <c r="D1356" t="inlineStr">
        <is>
          <t>33 80 4505 898-3</t>
        </is>
      </c>
      <c r="E1356" t="inlineStr">
        <is>
          <t>LAUDE Smart Intermodal S.A.</t>
        </is>
      </c>
      <c r="F1356" t="inlineStr">
        <is>
          <t>TNO</t>
        </is>
      </c>
      <c r="G1356" t="inlineStr">
        <is>
          <t>40' CW</t>
        </is>
      </c>
      <c r="H1356" t="n">
        <v>0</v>
      </c>
      <c r="I1356" s="6" t="n">
        <v>0</v>
      </c>
      <c r="J1356" s="6" t="n">
        <v>0</v>
      </c>
      <c r="K1356" t="inlineStr">
        <is>
          <t>run_initial</t>
        </is>
      </c>
      <c r="L1356" s="6" t="n">
        <v>45434</v>
      </c>
      <c r="M1356" s="6" t="n">
        <v>46163</v>
      </c>
      <c r="N1356" t="n">
        <v>729</v>
      </c>
      <c r="O1356" s="6" t="n">
        <v>46163</v>
      </c>
      <c r="S1356" t="inlineStr">
        <is>
          <t>n.a.</t>
        </is>
      </c>
      <c r="T1356" s="6" t="n">
        <v>0</v>
      </c>
      <c r="U1356" s="6" t="n"/>
      <c r="V1356" t="n">
        <v>0</v>
      </c>
      <c r="W1356" t="n">
        <v>3</v>
      </c>
      <c r="X1356" s="6" t="n"/>
      <c r="Z1356" s="6" t="n">
        <v>46074</v>
      </c>
      <c r="AA1356" t="inlineStr">
        <is>
          <t>n.a.</t>
        </is>
      </c>
      <c r="AB1356" s="6" t="n">
        <v>46163</v>
      </c>
      <c r="AC1356" t="inlineStr"/>
      <c r="AD1356" s="6" t="n">
        <v>46012</v>
      </c>
    </row>
    <row r="1357">
      <c r="A1357" t="inlineStr">
        <is>
          <t>V100051</t>
        </is>
      </c>
      <c r="B1357" t="inlineStr">
        <is>
          <t>2023-0033</t>
        </is>
      </c>
      <c r="C1357" t="n">
        <v>10</v>
      </c>
      <c r="D1357" t="inlineStr">
        <is>
          <t>33 80 4505 899-1</t>
        </is>
      </c>
      <c r="E1357" t="inlineStr">
        <is>
          <t>LAUDE Smart Intermodal S.A.</t>
        </is>
      </c>
      <c r="F1357" t="inlineStr">
        <is>
          <t>TNO</t>
        </is>
      </c>
      <c r="G1357" t="inlineStr">
        <is>
          <t>40' CW</t>
        </is>
      </c>
      <c r="H1357" t="n">
        <v>0</v>
      </c>
      <c r="I1357" s="6" t="n">
        <v>0</v>
      </c>
      <c r="J1357" s="6" t="n">
        <v>0</v>
      </c>
      <c r="K1357" t="inlineStr">
        <is>
          <t>run_initial</t>
        </is>
      </c>
      <c r="L1357" s="6" t="n">
        <v>45434</v>
      </c>
      <c r="M1357" s="6" t="n">
        <v>46163</v>
      </c>
      <c r="N1357" t="n">
        <v>729</v>
      </c>
      <c r="O1357" s="6" t="n">
        <v>46163</v>
      </c>
      <c r="S1357" t="inlineStr">
        <is>
          <t>n.a.</t>
        </is>
      </c>
      <c r="T1357" s="6" t="n">
        <v>0</v>
      </c>
      <c r="U1357" s="6" t="n"/>
      <c r="V1357" t="n">
        <v>0</v>
      </c>
      <c r="W1357" t="n">
        <v>3</v>
      </c>
      <c r="X1357" s="6" t="n"/>
      <c r="Z1357" s="6" t="n">
        <v>46074</v>
      </c>
      <c r="AA1357" t="inlineStr">
        <is>
          <t>n.a.</t>
        </is>
      </c>
      <c r="AB1357" s="6" t="n">
        <v>46163</v>
      </c>
      <c r="AC1357" t="inlineStr"/>
      <c r="AD1357" s="6" t="n">
        <v>46012</v>
      </c>
    </row>
    <row r="1358">
      <c r="A1358" t="inlineStr">
        <is>
          <t>V100051</t>
        </is>
      </c>
      <c r="B1358" t="inlineStr">
        <is>
          <t>2023-0033</t>
        </is>
      </c>
      <c r="C1358" t="n">
        <v>11</v>
      </c>
      <c r="D1358" t="inlineStr">
        <is>
          <t>33 80 4505 900-7</t>
        </is>
      </c>
      <c r="E1358" t="inlineStr">
        <is>
          <t>LAUDE Smart Intermodal S.A.</t>
        </is>
      </c>
      <c r="F1358" t="inlineStr">
        <is>
          <t>TNO</t>
        </is>
      </c>
      <c r="G1358" t="inlineStr">
        <is>
          <t>40' CW</t>
        </is>
      </c>
      <c r="H1358" t="n">
        <v>0</v>
      </c>
      <c r="I1358" s="6" t="n">
        <v>0</v>
      </c>
      <c r="J1358" s="6" t="n">
        <v>0</v>
      </c>
      <c r="K1358" t="inlineStr">
        <is>
          <t>run_initial</t>
        </is>
      </c>
      <c r="L1358" s="6" t="n">
        <v>45434</v>
      </c>
      <c r="M1358" s="6" t="n">
        <v>46163</v>
      </c>
      <c r="N1358" t="n">
        <v>729</v>
      </c>
      <c r="O1358" s="6" t="n">
        <v>46163</v>
      </c>
      <c r="S1358" t="inlineStr">
        <is>
          <t>n.a.</t>
        </is>
      </c>
      <c r="T1358" s="6" t="n">
        <v>0</v>
      </c>
      <c r="U1358" s="6" t="n"/>
      <c r="V1358" t="n">
        <v>0</v>
      </c>
      <c r="W1358" t="n">
        <v>3</v>
      </c>
      <c r="X1358" s="6" t="n"/>
      <c r="Z1358" s="6" t="n">
        <v>46074</v>
      </c>
      <c r="AA1358" t="inlineStr">
        <is>
          <t>n.a.</t>
        </is>
      </c>
      <c r="AB1358" s="6" t="n">
        <v>46163</v>
      </c>
      <c r="AC1358" t="inlineStr"/>
      <c r="AD1358" s="6" t="n">
        <v>46012</v>
      </c>
    </row>
    <row r="1359">
      <c r="A1359" t="inlineStr">
        <is>
          <t>V100051</t>
        </is>
      </c>
      <c r="B1359" t="inlineStr">
        <is>
          <t>2023-0033</t>
        </is>
      </c>
      <c r="C1359" t="n">
        <v>12</v>
      </c>
      <c r="D1359" t="inlineStr">
        <is>
          <t>33 80 4505 901-5</t>
        </is>
      </c>
      <c r="E1359" t="inlineStr">
        <is>
          <t>LAUDE Smart Intermodal S.A.</t>
        </is>
      </c>
      <c r="F1359" t="inlineStr">
        <is>
          <t>TNO</t>
        </is>
      </c>
      <c r="G1359" t="inlineStr">
        <is>
          <t>40' CW</t>
        </is>
      </c>
      <c r="H1359" t="n">
        <v>0</v>
      </c>
      <c r="I1359" s="6" t="n">
        <v>0</v>
      </c>
      <c r="J1359" s="6" t="n">
        <v>0</v>
      </c>
      <c r="K1359" t="inlineStr">
        <is>
          <t>run_initial</t>
        </is>
      </c>
      <c r="L1359" s="6" t="n">
        <v>45434</v>
      </c>
      <c r="M1359" s="6" t="n">
        <v>46163</v>
      </c>
      <c r="N1359" t="n">
        <v>729</v>
      </c>
      <c r="O1359" s="6" t="n">
        <v>46163</v>
      </c>
      <c r="S1359" t="inlineStr">
        <is>
          <t>n.a.</t>
        </is>
      </c>
      <c r="T1359" s="6" t="n">
        <v>0</v>
      </c>
      <c r="U1359" s="6" t="n"/>
      <c r="V1359" t="n">
        <v>0</v>
      </c>
      <c r="W1359" t="n">
        <v>3</v>
      </c>
      <c r="X1359" s="6" t="n"/>
      <c r="Z1359" s="6" t="n">
        <v>46074</v>
      </c>
      <c r="AA1359" t="inlineStr">
        <is>
          <t>n.a.</t>
        </is>
      </c>
      <c r="AB1359" s="6" t="n">
        <v>46163</v>
      </c>
      <c r="AC1359" t="inlineStr"/>
      <c r="AD1359" s="6" t="n">
        <v>46012</v>
      </c>
    </row>
    <row r="1360">
      <c r="A1360" t="inlineStr">
        <is>
          <t>V100051</t>
        </is>
      </c>
      <c r="B1360" t="inlineStr">
        <is>
          <t>2023-0033</t>
        </is>
      </c>
      <c r="C1360" t="n">
        <v>13</v>
      </c>
      <c r="D1360" t="inlineStr">
        <is>
          <t>33 80 4505 902-3</t>
        </is>
      </c>
      <c r="E1360" t="inlineStr">
        <is>
          <t>LAUDE Smart Intermodal S.A.</t>
        </is>
      </c>
      <c r="F1360" t="inlineStr">
        <is>
          <t>TNO</t>
        </is>
      </c>
      <c r="G1360" t="inlineStr">
        <is>
          <t>40' CW</t>
        </is>
      </c>
      <c r="H1360" t="n">
        <v>0</v>
      </c>
      <c r="I1360" s="6" t="n">
        <v>0</v>
      </c>
      <c r="J1360" s="6" t="n">
        <v>0</v>
      </c>
      <c r="K1360" t="inlineStr">
        <is>
          <t>run_initial</t>
        </is>
      </c>
      <c r="L1360" s="6" t="n">
        <v>45434</v>
      </c>
      <c r="M1360" s="6" t="n">
        <v>46163</v>
      </c>
      <c r="N1360" t="n">
        <v>729</v>
      </c>
      <c r="O1360" s="6" t="n">
        <v>46163</v>
      </c>
      <c r="S1360" t="inlineStr">
        <is>
          <t>n.a.</t>
        </is>
      </c>
      <c r="T1360" s="6" t="n">
        <v>0</v>
      </c>
      <c r="U1360" s="6" t="n"/>
      <c r="V1360" t="n">
        <v>0</v>
      </c>
      <c r="W1360" t="n">
        <v>3</v>
      </c>
      <c r="X1360" s="6" t="n"/>
      <c r="Z1360" s="6" t="n">
        <v>46074</v>
      </c>
      <c r="AA1360" t="inlineStr">
        <is>
          <t>n.a.</t>
        </is>
      </c>
      <c r="AB1360" s="6" t="n">
        <v>46163</v>
      </c>
      <c r="AC1360" t="inlineStr"/>
      <c r="AD1360" s="6" t="n">
        <v>46012</v>
      </c>
    </row>
    <row r="1361">
      <c r="A1361" t="inlineStr">
        <is>
          <t>V100051</t>
        </is>
      </c>
      <c r="B1361" t="inlineStr">
        <is>
          <t>2023-0033</t>
        </is>
      </c>
      <c r="C1361" t="n">
        <v>14</v>
      </c>
      <c r="D1361" t="inlineStr">
        <is>
          <t>33 80 4505 903-1</t>
        </is>
      </c>
      <c r="E1361" t="inlineStr">
        <is>
          <t>LAUDE Smart Intermodal S.A.</t>
        </is>
      </c>
      <c r="F1361" t="inlineStr">
        <is>
          <t>TNO</t>
        </is>
      </c>
      <c r="G1361" t="inlineStr">
        <is>
          <t>40' CW</t>
        </is>
      </c>
      <c r="H1361" t="n">
        <v>0</v>
      </c>
      <c r="I1361" s="6" t="n">
        <v>0</v>
      </c>
      <c r="J1361" s="6" t="n">
        <v>0</v>
      </c>
      <c r="K1361" t="inlineStr">
        <is>
          <t>run_initial</t>
        </is>
      </c>
      <c r="L1361" s="6" t="n">
        <v>45434</v>
      </c>
      <c r="M1361" s="6" t="n">
        <v>46163</v>
      </c>
      <c r="N1361" t="n">
        <v>729</v>
      </c>
      <c r="O1361" s="6" t="n">
        <v>46163</v>
      </c>
      <c r="S1361" t="inlineStr">
        <is>
          <t>n.a.</t>
        </is>
      </c>
      <c r="T1361" s="6" t="n">
        <v>0</v>
      </c>
      <c r="U1361" s="6" t="n"/>
      <c r="V1361" t="n">
        <v>0</v>
      </c>
      <c r="W1361" t="n">
        <v>3</v>
      </c>
      <c r="X1361" s="6" t="n"/>
      <c r="Z1361" s="6" t="n">
        <v>46074</v>
      </c>
      <c r="AA1361" t="inlineStr">
        <is>
          <t>n.a.</t>
        </is>
      </c>
      <c r="AB1361" s="6" t="n">
        <v>46163</v>
      </c>
      <c r="AC1361" t="inlineStr"/>
      <c r="AD1361" s="6" t="n">
        <v>46012</v>
      </c>
    </row>
    <row r="1362">
      <c r="A1362" t="inlineStr">
        <is>
          <t>V100051</t>
        </is>
      </c>
      <c r="B1362" t="inlineStr">
        <is>
          <t>2023-0033</t>
        </is>
      </c>
      <c r="C1362" t="n">
        <v>15</v>
      </c>
      <c r="D1362" t="inlineStr">
        <is>
          <t>33 80 4505 904-9</t>
        </is>
      </c>
      <c r="E1362" t="inlineStr">
        <is>
          <t>LAUDE Smart Intermodal S.A.</t>
        </is>
      </c>
      <c r="F1362" t="inlineStr">
        <is>
          <t>TNO</t>
        </is>
      </c>
      <c r="G1362" t="inlineStr">
        <is>
          <t>40' CW</t>
        </is>
      </c>
      <c r="H1362" t="n">
        <v>0</v>
      </c>
      <c r="I1362" s="6" t="n">
        <v>0</v>
      </c>
      <c r="J1362" s="6" t="n">
        <v>0</v>
      </c>
      <c r="K1362" t="inlineStr">
        <is>
          <t>run_initial</t>
        </is>
      </c>
      <c r="L1362" s="6" t="n">
        <v>45434</v>
      </c>
      <c r="M1362" s="6" t="n">
        <v>46163</v>
      </c>
      <c r="N1362" t="n">
        <v>729</v>
      </c>
      <c r="O1362" s="6" t="n">
        <v>46163</v>
      </c>
      <c r="S1362" t="inlineStr">
        <is>
          <t>n.a.</t>
        </is>
      </c>
      <c r="T1362" s="6" t="n">
        <v>0</v>
      </c>
      <c r="U1362" s="6" t="n"/>
      <c r="V1362" t="n">
        <v>0</v>
      </c>
      <c r="W1362" t="n">
        <v>3</v>
      </c>
      <c r="X1362" s="6" t="n"/>
      <c r="Z1362" s="6" t="n">
        <v>46074</v>
      </c>
      <c r="AA1362" t="inlineStr">
        <is>
          <t>n.a.</t>
        </is>
      </c>
      <c r="AB1362" s="6" t="n">
        <v>46163</v>
      </c>
      <c r="AC1362" t="inlineStr"/>
      <c r="AD1362" s="6" t="n">
        <v>46012</v>
      </c>
    </row>
    <row r="1363">
      <c r="A1363" t="inlineStr">
        <is>
          <t>V100051</t>
        </is>
      </c>
      <c r="B1363" t="inlineStr">
        <is>
          <t>2023-0033</t>
        </is>
      </c>
      <c r="C1363" t="n">
        <v>16</v>
      </c>
      <c r="D1363" t="inlineStr">
        <is>
          <t>33 80 4505 905-6</t>
        </is>
      </c>
      <c r="E1363" t="inlineStr">
        <is>
          <t>LAUDE Smart Intermodal S.A.</t>
        </is>
      </c>
      <c r="F1363" t="inlineStr">
        <is>
          <t>TNO</t>
        </is>
      </c>
      <c r="G1363" t="inlineStr">
        <is>
          <t>40' CW</t>
        </is>
      </c>
      <c r="H1363" t="n">
        <v>0</v>
      </c>
      <c r="I1363" s="6" t="n">
        <v>0</v>
      </c>
      <c r="J1363" s="6" t="n">
        <v>0</v>
      </c>
      <c r="K1363" t="inlineStr">
        <is>
          <t>run_initial</t>
        </is>
      </c>
      <c r="L1363" s="6" t="n">
        <v>45434</v>
      </c>
      <c r="M1363" s="6" t="n">
        <v>46163</v>
      </c>
      <c r="N1363" t="n">
        <v>729</v>
      </c>
      <c r="O1363" s="6" t="n">
        <v>46163</v>
      </c>
      <c r="S1363" t="inlineStr">
        <is>
          <t>n.a.</t>
        </is>
      </c>
      <c r="T1363" s="6" t="n">
        <v>0</v>
      </c>
      <c r="U1363" s="6" t="n"/>
      <c r="V1363" t="n">
        <v>0</v>
      </c>
      <c r="W1363" t="n">
        <v>3</v>
      </c>
      <c r="X1363" s="6" t="n"/>
      <c r="Z1363" s="6" t="n">
        <v>46074</v>
      </c>
      <c r="AA1363" t="inlineStr">
        <is>
          <t>n.a.</t>
        </is>
      </c>
      <c r="AB1363" s="6" t="n">
        <v>46163</v>
      </c>
      <c r="AC1363" t="inlineStr"/>
      <c r="AD1363" s="6" t="n">
        <v>46012</v>
      </c>
    </row>
    <row r="1364">
      <c r="A1364" t="inlineStr">
        <is>
          <t>V100051</t>
        </is>
      </c>
      <c r="B1364" t="inlineStr">
        <is>
          <t>2023-0033</t>
        </is>
      </c>
      <c r="C1364" t="n">
        <v>17</v>
      </c>
      <c r="D1364" t="inlineStr">
        <is>
          <t>33 80 4505 906-4</t>
        </is>
      </c>
      <c r="E1364" t="inlineStr">
        <is>
          <t>LAUDE Smart Intermodal S.A.</t>
        </is>
      </c>
      <c r="F1364" t="inlineStr">
        <is>
          <t>TNO</t>
        </is>
      </c>
      <c r="G1364" t="inlineStr">
        <is>
          <t>40' CW</t>
        </is>
      </c>
      <c r="H1364" t="n">
        <v>0</v>
      </c>
      <c r="I1364" s="6" t="n">
        <v>0</v>
      </c>
      <c r="J1364" s="6" t="n">
        <v>0</v>
      </c>
      <c r="K1364" t="inlineStr">
        <is>
          <t>run_initial</t>
        </is>
      </c>
      <c r="L1364" s="6" t="n">
        <v>45434</v>
      </c>
      <c r="M1364" s="6" t="n">
        <v>46163</v>
      </c>
      <c r="N1364" t="n">
        <v>729</v>
      </c>
      <c r="O1364" s="6" t="n">
        <v>46163</v>
      </c>
      <c r="S1364" t="inlineStr">
        <is>
          <t>n.a.</t>
        </is>
      </c>
      <c r="T1364" s="6" t="n">
        <v>0</v>
      </c>
      <c r="U1364" s="6" t="n"/>
      <c r="V1364" t="n">
        <v>0</v>
      </c>
      <c r="W1364" t="n">
        <v>3</v>
      </c>
      <c r="X1364" s="6" t="n"/>
      <c r="Z1364" s="6" t="n">
        <v>46074</v>
      </c>
      <c r="AA1364" t="inlineStr">
        <is>
          <t>n.a.</t>
        </is>
      </c>
      <c r="AB1364" s="6" t="n">
        <v>46163</v>
      </c>
      <c r="AC1364" t="inlineStr"/>
      <c r="AD1364" s="6" t="n">
        <v>46012</v>
      </c>
    </row>
    <row r="1365">
      <c r="A1365" t="inlineStr">
        <is>
          <t>V100051</t>
        </is>
      </c>
      <c r="B1365" t="inlineStr">
        <is>
          <t>2023-0033</t>
        </is>
      </c>
      <c r="C1365" t="n">
        <v>18</v>
      </c>
      <c r="D1365" t="inlineStr">
        <is>
          <t>33 80 4505 907-2</t>
        </is>
      </c>
      <c r="E1365" t="inlineStr">
        <is>
          <t>LAUDE Smart Intermodal S.A.</t>
        </is>
      </c>
      <c r="F1365" t="inlineStr">
        <is>
          <t>TNO</t>
        </is>
      </c>
      <c r="G1365" t="inlineStr">
        <is>
          <t>40' CW</t>
        </is>
      </c>
      <c r="H1365" t="n">
        <v>0</v>
      </c>
      <c r="I1365" s="6" t="n">
        <v>0</v>
      </c>
      <c r="J1365" s="6" t="n">
        <v>0</v>
      </c>
      <c r="K1365" t="inlineStr">
        <is>
          <t>run_initial</t>
        </is>
      </c>
      <c r="L1365" s="6" t="n">
        <v>45434</v>
      </c>
      <c r="M1365" s="6" t="n">
        <v>46163</v>
      </c>
      <c r="N1365" t="n">
        <v>729</v>
      </c>
      <c r="O1365" s="6" t="n">
        <v>46163</v>
      </c>
      <c r="S1365" t="inlineStr">
        <is>
          <t>n.a.</t>
        </is>
      </c>
      <c r="T1365" s="6" t="n">
        <v>0</v>
      </c>
      <c r="U1365" s="6" t="n"/>
      <c r="V1365" t="n">
        <v>0</v>
      </c>
      <c r="W1365" t="n">
        <v>3</v>
      </c>
      <c r="X1365" s="6" t="n"/>
      <c r="Z1365" s="6" t="n">
        <v>46074</v>
      </c>
      <c r="AA1365" t="inlineStr">
        <is>
          <t>n.a.</t>
        </is>
      </c>
      <c r="AB1365" s="6" t="n">
        <v>46163</v>
      </c>
      <c r="AC1365" t="inlineStr"/>
      <c r="AD1365" s="6" t="n">
        <v>46012</v>
      </c>
    </row>
    <row r="1366">
      <c r="A1366" t="inlineStr">
        <is>
          <t>V100051</t>
        </is>
      </c>
      <c r="B1366" t="inlineStr">
        <is>
          <t>2023-0033</t>
        </is>
      </c>
      <c r="C1366" t="n">
        <v>19</v>
      </c>
      <c r="D1366" t="inlineStr">
        <is>
          <t>33 80 4505 908-0</t>
        </is>
      </c>
      <c r="E1366" t="inlineStr">
        <is>
          <t>LAUDE Smart Intermodal S.A.</t>
        </is>
      </c>
      <c r="F1366" t="inlineStr">
        <is>
          <t>TNO</t>
        </is>
      </c>
      <c r="G1366" t="inlineStr">
        <is>
          <t>40' CW</t>
        </is>
      </c>
      <c r="H1366" t="n">
        <v>0</v>
      </c>
      <c r="I1366" s="6" t="n">
        <v>0</v>
      </c>
      <c r="J1366" s="6" t="n">
        <v>0</v>
      </c>
      <c r="K1366" t="inlineStr">
        <is>
          <t>run_initial</t>
        </is>
      </c>
      <c r="L1366" s="6" t="n">
        <v>45434</v>
      </c>
      <c r="M1366" s="6" t="n">
        <v>46163</v>
      </c>
      <c r="N1366" t="n">
        <v>729</v>
      </c>
      <c r="O1366" s="6" t="n">
        <v>46163</v>
      </c>
      <c r="S1366" t="inlineStr">
        <is>
          <t>n.a.</t>
        </is>
      </c>
      <c r="T1366" s="6" t="n">
        <v>0</v>
      </c>
      <c r="U1366" s="6" t="n"/>
      <c r="V1366" t="n">
        <v>0</v>
      </c>
      <c r="W1366" t="n">
        <v>3</v>
      </c>
      <c r="X1366" s="6" t="n"/>
      <c r="Z1366" s="6" t="n">
        <v>46074</v>
      </c>
      <c r="AA1366" t="inlineStr">
        <is>
          <t>n.a.</t>
        </is>
      </c>
      <c r="AB1366" s="6" t="n">
        <v>46163</v>
      </c>
      <c r="AC1366" t="inlineStr"/>
      <c r="AD1366" s="6" t="n">
        <v>46012</v>
      </c>
    </row>
    <row r="1367">
      <c r="A1367" t="inlineStr">
        <is>
          <t>V100051</t>
        </is>
      </c>
      <c r="B1367" t="inlineStr">
        <is>
          <t>2023-0033</t>
        </is>
      </c>
      <c r="C1367" t="n">
        <v>20</v>
      </c>
      <c r="D1367" t="inlineStr">
        <is>
          <t>33 80 4505 909-8</t>
        </is>
      </c>
      <c r="E1367" t="inlineStr">
        <is>
          <t>LAUDE Smart Intermodal S.A.</t>
        </is>
      </c>
      <c r="F1367" t="inlineStr">
        <is>
          <t>TNO</t>
        </is>
      </c>
      <c r="G1367" t="inlineStr">
        <is>
          <t>40' CW</t>
        </is>
      </c>
      <c r="H1367" t="n">
        <v>0</v>
      </c>
      <c r="I1367" s="6" t="n">
        <v>0</v>
      </c>
      <c r="J1367" s="6" t="n">
        <v>0</v>
      </c>
      <c r="K1367" t="inlineStr">
        <is>
          <t>run_initial</t>
        </is>
      </c>
      <c r="L1367" s="6" t="n">
        <v>45434</v>
      </c>
      <c r="M1367" s="6" t="n">
        <v>46163</v>
      </c>
      <c r="N1367" t="n">
        <v>729</v>
      </c>
      <c r="O1367" s="6" t="n">
        <v>46163</v>
      </c>
      <c r="S1367" t="inlineStr">
        <is>
          <t>n.a.</t>
        </is>
      </c>
      <c r="T1367" s="6" t="n">
        <v>0</v>
      </c>
      <c r="U1367" s="6" t="n"/>
      <c r="V1367" t="n">
        <v>0</v>
      </c>
      <c r="W1367" t="n">
        <v>3</v>
      </c>
      <c r="X1367" s="6" t="n"/>
      <c r="Z1367" s="6" t="n">
        <v>46074</v>
      </c>
      <c r="AA1367" t="inlineStr">
        <is>
          <t>n.a.</t>
        </is>
      </c>
      <c r="AB1367" s="6" t="n">
        <v>46163</v>
      </c>
      <c r="AC1367" t="inlineStr"/>
      <c r="AD1367" s="6" t="n">
        <v>46012</v>
      </c>
    </row>
    <row r="1368">
      <c r="A1368" t="inlineStr">
        <is>
          <t>V100051</t>
        </is>
      </c>
      <c r="B1368" t="inlineStr">
        <is>
          <t>2023-0033</t>
        </is>
      </c>
      <c r="C1368" t="n">
        <v>21</v>
      </c>
      <c r="D1368" t="inlineStr">
        <is>
          <t>33 80 4505 910-6</t>
        </is>
      </c>
      <c r="E1368" t="inlineStr">
        <is>
          <t>LAUDE Smart Intermodal S.A.</t>
        </is>
      </c>
      <c r="F1368" t="inlineStr">
        <is>
          <t>TNO</t>
        </is>
      </c>
      <c r="G1368" t="inlineStr">
        <is>
          <t>40' CW</t>
        </is>
      </c>
      <c r="H1368" t="n">
        <v>0</v>
      </c>
      <c r="I1368" s="6" t="n">
        <v>0</v>
      </c>
      <c r="J1368" s="6" t="n">
        <v>0</v>
      </c>
      <c r="K1368" t="inlineStr">
        <is>
          <t>run_initial</t>
        </is>
      </c>
      <c r="L1368" s="6" t="n">
        <v>45434</v>
      </c>
      <c r="M1368" s="6" t="n">
        <v>46163</v>
      </c>
      <c r="N1368" t="n">
        <v>729</v>
      </c>
      <c r="O1368" s="6" t="n">
        <v>46163</v>
      </c>
      <c r="S1368" t="inlineStr">
        <is>
          <t>n.a.</t>
        </is>
      </c>
      <c r="T1368" s="6" t="n">
        <v>0</v>
      </c>
      <c r="U1368" s="6" t="n"/>
      <c r="V1368" t="n">
        <v>0</v>
      </c>
      <c r="W1368" t="n">
        <v>3</v>
      </c>
      <c r="X1368" s="6" t="n"/>
      <c r="Z1368" s="6" t="n">
        <v>46074</v>
      </c>
      <c r="AA1368" t="inlineStr">
        <is>
          <t>n.a.</t>
        </is>
      </c>
      <c r="AB1368" s="6" t="n">
        <v>46163</v>
      </c>
      <c r="AC1368" t="inlineStr"/>
      <c r="AD1368" s="6" t="n">
        <v>46012</v>
      </c>
    </row>
    <row r="1369">
      <c r="A1369" t="inlineStr">
        <is>
          <t>V100051</t>
        </is>
      </c>
      <c r="B1369" t="inlineStr">
        <is>
          <t>2023-0033</t>
        </is>
      </c>
      <c r="C1369" t="n">
        <v>22</v>
      </c>
      <c r="D1369" t="inlineStr">
        <is>
          <t>33 80 4505 911-4</t>
        </is>
      </c>
      <c r="E1369" t="inlineStr">
        <is>
          <t>LAUDE Smart Intermodal S.A.</t>
        </is>
      </c>
      <c r="F1369" t="inlineStr">
        <is>
          <t>TNO</t>
        </is>
      </c>
      <c r="G1369" t="inlineStr">
        <is>
          <t>40' CW</t>
        </is>
      </c>
      <c r="H1369" t="n">
        <v>0</v>
      </c>
      <c r="I1369" s="6" t="n">
        <v>0</v>
      </c>
      <c r="J1369" s="6" t="n">
        <v>0</v>
      </c>
      <c r="K1369" t="inlineStr">
        <is>
          <t>run_initial</t>
        </is>
      </c>
      <c r="L1369" s="6" t="n">
        <v>45434</v>
      </c>
      <c r="M1369" s="6" t="n">
        <v>46163</v>
      </c>
      <c r="N1369" t="n">
        <v>729</v>
      </c>
      <c r="O1369" s="6" t="n">
        <v>46163</v>
      </c>
      <c r="S1369" t="inlineStr">
        <is>
          <t>n.a.</t>
        </is>
      </c>
      <c r="T1369" s="6" t="n">
        <v>0</v>
      </c>
      <c r="U1369" s="6" t="n"/>
      <c r="V1369" t="n">
        <v>0</v>
      </c>
      <c r="W1369" t="n">
        <v>3</v>
      </c>
      <c r="X1369" s="6" t="n"/>
      <c r="Z1369" s="6" t="n">
        <v>46074</v>
      </c>
      <c r="AA1369" t="inlineStr">
        <is>
          <t>n.a.</t>
        </is>
      </c>
      <c r="AB1369" s="6" t="n">
        <v>46163</v>
      </c>
      <c r="AC1369" t="inlineStr"/>
      <c r="AD1369" s="6" t="n">
        <v>46012</v>
      </c>
    </row>
    <row r="1370">
      <c r="A1370" t="inlineStr">
        <is>
          <t>V100051</t>
        </is>
      </c>
      <c r="B1370" t="inlineStr">
        <is>
          <t>2023-0033</t>
        </is>
      </c>
      <c r="C1370" t="n">
        <v>23</v>
      </c>
      <c r="D1370" t="inlineStr">
        <is>
          <t>33 80 4505 912-2</t>
        </is>
      </c>
      <c r="E1370" t="inlineStr">
        <is>
          <t>LAUDE Smart Intermodal S.A.</t>
        </is>
      </c>
      <c r="F1370" t="inlineStr">
        <is>
          <t>TNO</t>
        </is>
      </c>
      <c r="G1370" t="inlineStr">
        <is>
          <t>40' CW</t>
        </is>
      </c>
      <c r="H1370" t="n">
        <v>0</v>
      </c>
      <c r="I1370" s="6" t="n">
        <v>0</v>
      </c>
      <c r="J1370" s="6" t="n">
        <v>0</v>
      </c>
      <c r="K1370" t="inlineStr">
        <is>
          <t>run_initial</t>
        </is>
      </c>
      <c r="L1370" s="6" t="n">
        <v>45434</v>
      </c>
      <c r="M1370" s="6" t="n">
        <v>46163</v>
      </c>
      <c r="N1370" t="n">
        <v>729</v>
      </c>
      <c r="O1370" s="6" t="n">
        <v>46163</v>
      </c>
      <c r="S1370" t="inlineStr">
        <is>
          <t>n.a.</t>
        </is>
      </c>
      <c r="T1370" s="6" t="n">
        <v>0</v>
      </c>
      <c r="U1370" s="6" t="n"/>
      <c r="V1370" t="n">
        <v>0</v>
      </c>
      <c r="W1370" t="n">
        <v>3</v>
      </c>
      <c r="X1370" s="6" t="n"/>
      <c r="Z1370" s="6" t="n">
        <v>46074</v>
      </c>
      <c r="AA1370" t="inlineStr">
        <is>
          <t>n.a.</t>
        </is>
      </c>
      <c r="AB1370" s="6" t="n">
        <v>46163</v>
      </c>
      <c r="AC1370" t="inlineStr"/>
      <c r="AD1370" s="6" t="n">
        <v>46012</v>
      </c>
    </row>
    <row r="1371">
      <c r="A1371" t="inlineStr">
        <is>
          <t>V100051</t>
        </is>
      </c>
      <c r="B1371" t="inlineStr">
        <is>
          <t>2023-0033</t>
        </is>
      </c>
      <c r="C1371" t="n">
        <v>24</v>
      </c>
      <c r="D1371" t="inlineStr">
        <is>
          <t>33 80 4505 913-0</t>
        </is>
      </c>
      <c r="E1371" t="inlineStr">
        <is>
          <t>LAUDE Smart Intermodal S.A.</t>
        </is>
      </c>
      <c r="F1371" t="inlineStr">
        <is>
          <t>TNO</t>
        </is>
      </c>
      <c r="G1371" t="inlineStr">
        <is>
          <t>40' CW</t>
        </is>
      </c>
      <c r="H1371" t="n">
        <v>0</v>
      </c>
      <c r="I1371" s="6" t="n">
        <v>0</v>
      </c>
      <c r="J1371" s="6" t="n">
        <v>0</v>
      </c>
      <c r="K1371" t="inlineStr">
        <is>
          <t>run_initial</t>
        </is>
      </c>
      <c r="L1371" s="6" t="n">
        <v>45434</v>
      </c>
      <c r="M1371" s="6" t="n">
        <v>46163</v>
      </c>
      <c r="N1371" t="n">
        <v>729</v>
      </c>
      <c r="O1371" s="6" t="n">
        <v>46163</v>
      </c>
      <c r="S1371" t="inlineStr">
        <is>
          <t>n.a.</t>
        </is>
      </c>
      <c r="T1371" s="6" t="n">
        <v>0</v>
      </c>
      <c r="U1371" s="6" t="n"/>
      <c r="V1371" t="n">
        <v>0</v>
      </c>
      <c r="W1371" t="n">
        <v>3</v>
      </c>
      <c r="X1371" s="6" t="n"/>
      <c r="Z1371" s="6" t="n">
        <v>46074</v>
      </c>
      <c r="AA1371" t="inlineStr">
        <is>
          <t>n.a.</t>
        </is>
      </c>
      <c r="AB1371" s="6" t="n">
        <v>46163</v>
      </c>
      <c r="AC1371" t="inlineStr"/>
      <c r="AD1371" s="6" t="n">
        <v>46012</v>
      </c>
    </row>
    <row r="1372">
      <c r="A1372" t="inlineStr">
        <is>
          <t>V100051</t>
        </is>
      </c>
      <c r="B1372" t="inlineStr">
        <is>
          <t>2023-0033</t>
        </is>
      </c>
      <c r="C1372" t="n">
        <v>25</v>
      </c>
      <c r="D1372" t="inlineStr">
        <is>
          <t>33 80 4505 914-8</t>
        </is>
      </c>
      <c r="E1372" t="inlineStr">
        <is>
          <t>LAUDE Smart Intermodal S.A.</t>
        </is>
      </c>
      <c r="F1372" t="inlineStr">
        <is>
          <t>TNO</t>
        </is>
      </c>
      <c r="G1372" t="inlineStr">
        <is>
          <t>40' CW</t>
        </is>
      </c>
      <c r="H1372" t="n">
        <v>0</v>
      </c>
      <c r="I1372" s="6" t="n">
        <v>0</v>
      </c>
      <c r="J1372" s="6" t="n">
        <v>0</v>
      </c>
      <c r="K1372" t="inlineStr">
        <is>
          <t>run_initial</t>
        </is>
      </c>
      <c r="L1372" s="6" t="n">
        <v>45434</v>
      </c>
      <c r="M1372" s="6" t="n">
        <v>46163</v>
      </c>
      <c r="N1372" t="n">
        <v>729</v>
      </c>
      <c r="O1372" s="6" t="n">
        <v>46163</v>
      </c>
      <c r="S1372" t="inlineStr">
        <is>
          <t>n.a.</t>
        </is>
      </c>
      <c r="T1372" s="6" t="n">
        <v>0</v>
      </c>
      <c r="U1372" s="6" t="n"/>
      <c r="V1372" t="n">
        <v>0</v>
      </c>
      <c r="W1372" t="n">
        <v>3</v>
      </c>
      <c r="X1372" s="6" t="n"/>
      <c r="Z1372" s="6" t="n">
        <v>46074</v>
      </c>
      <c r="AA1372" t="inlineStr">
        <is>
          <t>n.a.</t>
        </is>
      </c>
      <c r="AB1372" s="6" t="n">
        <v>46163</v>
      </c>
      <c r="AC1372" t="inlineStr"/>
      <c r="AD1372" s="6" t="n">
        <v>46012</v>
      </c>
    </row>
    <row r="1373">
      <c r="A1373" t="inlineStr">
        <is>
          <t>V100051</t>
        </is>
      </c>
      <c r="B1373" t="inlineStr">
        <is>
          <t>2023-0033</t>
        </is>
      </c>
      <c r="C1373" t="n">
        <v>26</v>
      </c>
      <c r="D1373" t="inlineStr">
        <is>
          <t>33 80 4505 915-5</t>
        </is>
      </c>
      <c r="E1373" t="inlineStr">
        <is>
          <t>LAUDE Smart Intermodal S.A.</t>
        </is>
      </c>
      <c r="F1373" t="inlineStr">
        <is>
          <t>TNO</t>
        </is>
      </c>
      <c r="G1373" t="inlineStr">
        <is>
          <t>40' CW</t>
        </is>
      </c>
      <c r="H1373" t="n">
        <v>0</v>
      </c>
      <c r="I1373" s="6" t="n">
        <v>0</v>
      </c>
      <c r="J1373" s="6" t="n">
        <v>0</v>
      </c>
      <c r="K1373" t="inlineStr">
        <is>
          <t>run_initial</t>
        </is>
      </c>
      <c r="L1373" s="6" t="n">
        <v>45434</v>
      </c>
      <c r="M1373" s="6" t="n">
        <v>46163</v>
      </c>
      <c r="N1373" t="n">
        <v>729</v>
      </c>
      <c r="O1373" s="6" t="n">
        <v>46163</v>
      </c>
      <c r="S1373" t="inlineStr">
        <is>
          <t>n.a.</t>
        </is>
      </c>
      <c r="T1373" s="6" t="n">
        <v>0</v>
      </c>
      <c r="U1373" s="6" t="n"/>
      <c r="V1373" t="n">
        <v>0</v>
      </c>
      <c r="W1373" t="n">
        <v>3</v>
      </c>
      <c r="X1373" s="6" t="n"/>
      <c r="Z1373" s="6" t="n">
        <v>46074</v>
      </c>
      <c r="AA1373" t="inlineStr">
        <is>
          <t>n.a.</t>
        </is>
      </c>
      <c r="AB1373" s="6" t="n">
        <v>46163</v>
      </c>
      <c r="AC1373" t="inlineStr"/>
      <c r="AD1373" s="6" t="n">
        <v>46012</v>
      </c>
    </row>
    <row r="1374">
      <c r="A1374" t="inlineStr">
        <is>
          <t>V100051</t>
        </is>
      </c>
      <c r="B1374" t="inlineStr">
        <is>
          <t>2023-0033</t>
        </is>
      </c>
      <c r="C1374" t="n">
        <v>27</v>
      </c>
      <c r="D1374" t="inlineStr">
        <is>
          <t>33 80 4505 916-3</t>
        </is>
      </c>
      <c r="E1374" t="inlineStr">
        <is>
          <t>LAUDE Smart Intermodal S.A.</t>
        </is>
      </c>
      <c r="F1374" t="inlineStr">
        <is>
          <t>TNO</t>
        </is>
      </c>
      <c r="G1374" t="inlineStr">
        <is>
          <t>40' CW</t>
        </is>
      </c>
      <c r="H1374" t="n">
        <v>0</v>
      </c>
      <c r="I1374" s="6" t="n">
        <v>0</v>
      </c>
      <c r="J1374" s="6" t="n">
        <v>0</v>
      </c>
      <c r="K1374" t="inlineStr">
        <is>
          <t>run_initial</t>
        </is>
      </c>
      <c r="L1374" s="6" t="n">
        <v>45434</v>
      </c>
      <c r="M1374" s="6" t="n">
        <v>46163</v>
      </c>
      <c r="N1374" t="n">
        <v>729</v>
      </c>
      <c r="O1374" s="6" t="n">
        <v>46163</v>
      </c>
      <c r="S1374" t="inlineStr">
        <is>
          <t>n.a.</t>
        </is>
      </c>
      <c r="T1374" s="6" t="n">
        <v>0</v>
      </c>
      <c r="U1374" s="6" t="n"/>
      <c r="V1374" t="n">
        <v>0</v>
      </c>
      <c r="W1374" t="n">
        <v>3</v>
      </c>
      <c r="X1374" s="6" t="n"/>
      <c r="Z1374" s="6" t="n">
        <v>46074</v>
      </c>
      <c r="AA1374" t="inlineStr">
        <is>
          <t>n.a.</t>
        </is>
      </c>
      <c r="AB1374" s="6" t="n">
        <v>46163</v>
      </c>
      <c r="AC1374" t="inlineStr"/>
      <c r="AD1374" s="6" t="n">
        <v>46012</v>
      </c>
    </row>
    <row r="1375">
      <c r="A1375" t="inlineStr">
        <is>
          <t>V100051</t>
        </is>
      </c>
      <c r="B1375" t="inlineStr">
        <is>
          <t>2023-0033</t>
        </is>
      </c>
      <c r="C1375" t="n">
        <v>28</v>
      </c>
      <c r="D1375" t="inlineStr">
        <is>
          <t>33 80 4505 917-1</t>
        </is>
      </c>
      <c r="E1375" t="inlineStr">
        <is>
          <t>LAUDE Smart Intermodal S.A.</t>
        </is>
      </c>
      <c r="F1375" t="inlineStr">
        <is>
          <t>TNO</t>
        </is>
      </c>
      <c r="G1375" t="inlineStr">
        <is>
          <t>40' CW</t>
        </is>
      </c>
      <c r="H1375" t="n">
        <v>0</v>
      </c>
      <c r="I1375" s="6" t="n">
        <v>0</v>
      </c>
      <c r="J1375" s="6" t="n">
        <v>0</v>
      </c>
      <c r="K1375" t="inlineStr">
        <is>
          <t>run_initial</t>
        </is>
      </c>
      <c r="L1375" s="6" t="n">
        <v>45434</v>
      </c>
      <c r="M1375" s="6" t="n">
        <v>46163</v>
      </c>
      <c r="N1375" t="n">
        <v>729</v>
      </c>
      <c r="O1375" s="6" t="n">
        <v>46163</v>
      </c>
      <c r="S1375" t="inlineStr">
        <is>
          <t>n.a.</t>
        </is>
      </c>
      <c r="T1375" s="6" t="n">
        <v>0</v>
      </c>
      <c r="U1375" s="6" t="n"/>
      <c r="V1375" t="n">
        <v>0</v>
      </c>
      <c r="W1375" t="n">
        <v>3</v>
      </c>
      <c r="X1375" s="6" t="n"/>
      <c r="Z1375" s="6" t="n">
        <v>46074</v>
      </c>
      <c r="AA1375" t="inlineStr">
        <is>
          <t>n.a.</t>
        </is>
      </c>
      <c r="AB1375" s="6" t="n">
        <v>46163</v>
      </c>
      <c r="AC1375" t="inlineStr"/>
      <c r="AD1375" s="6" t="n">
        <v>46012</v>
      </c>
    </row>
    <row r="1376">
      <c r="A1376" t="inlineStr">
        <is>
          <t>V100051</t>
        </is>
      </c>
      <c r="B1376" t="inlineStr">
        <is>
          <t>2023-0033</t>
        </is>
      </c>
      <c r="C1376" t="n">
        <v>29</v>
      </c>
      <c r="D1376" t="inlineStr">
        <is>
          <t>33 80 4505 918-9</t>
        </is>
      </c>
      <c r="E1376" t="inlineStr">
        <is>
          <t>LAUDE Smart Intermodal S.A.</t>
        </is>
      </c>
      <c r="F1376" t="inlineStr">
        <is>
          <t>TNO</t>
        </is>
      </c>
      <c r="G1376" t="inlineStr">
        <is>
          <t>40' CW</t>
        </is>
      </c>
      <c r="H1376" t="n">
        <v>0</v>
      </c>
      <c r="I1376" s="6" t="n">
        <v>0</v>
      </c>
      <c r="J1376" s="6" t="n">
        <v>0</v>
      </c>
      <c r="K1376" t="inlineStr">
        <is>
          <t>run_initial</t>
        </is>
      </c>
      <c r="L1376" s="6" t="n">
        <v>45434</v>
      </c>
      <c r="M1376" s="6" t="n">
        <v>46163</v>
      </c>
      <c r="N1376" t="n">
        <v>729</v>
      </c>
      <c r="O1376" s="6" t="n">
        <v>46163</v>
      </c>
      <c r="S1376" t="inlineStr">
        <is>
          <t>n.a.</t>
        </is>
      </c>
      <c r="T1376" s="6" t="n">
        <v>0</v>
      </c>
      <c r="U1376" s="6" t="n"/>
      <c r="V1376" t="n">
        <v>0</v>
      </c>
      <c r="W1376" t="n">
        <v>3</v>
      </c>
      <c r="X1376" s="6" t="n"/>
      <c r="Z1376" s="6" t="n">
        <v>46074</v>
      </c>
      <c r="AA1376" t="inlineStr">
        <is>
          <t>n.a.</t>
        </is>
      </c>
      <c r="AB1376" s="6" t="n">
        <v>46163</v>
      </c>
      <c r="AC1376" t="inlineStr"/>
      <c r="AD1376" s="6" t="n">
        <v>46012</v>
      </c>
    </row>
    <row r="1377">
      <c r="A1377" t="inlineStr">
        <is>
          <t>V100051</t>
        </is>
      </c>
      <c r="B1377" t="inlineStr">
        <is>
          <t>2023-0033</t>
        </is>
      </c>
      <c r="C1377" t="n">
        <v>30</v>
      </c>
      <c r="D1377" t="inlineStr">
        <is>
          <t>33 80 4505 919-7</t>
        </is>
      </c>
      <c r="E1377" t="inlineStr">
        <is>
          <t>LAUDE Smart Intermodal S.A.</t>
        </is>
      </c>
      <c r="F1377" t="inlineStr">
        <is>
          <t>TNO</t>
        </is>
      </c>
      <c r="G1377" t="inlineStr">
        <is>
          <t>40' CW</t>
        </is>
      </c>
      <c r="H1377" t="n">
        <v>0</v>
      </c>
      <c r="I1377" s="6" t="n">
        <v>0</v>
      </c>
      <c r="J1377" s="6" t="n">
        <v>0</v>
      </c>
      <c r="K1377" t="inlineStr">
        <is>
          <t>run_initial</t>
        </is>
      </c>
      <c r="L1377" s="6" t="n">
        <v>45434</v>
      </c>
      <c r="M1377" s="6" t="n">
        <v>46163</v>
      </c>
      <c r="N1377" t="n">
        <v>729</v>
      </c>
      <c r="O1377" s="6" t="n">
        <v>46163</v>
      </c>
      <c r="S1377" t="inlineStr">
        <is>
          <t>n.a.</t>
        </is>
      </c>
      <c r="T1377" s="6" t="n">
        <v>0</v>
      </c>
      <c r="U1377" s="6" t="n"/>
      <c r="V1377" t="n">
        <v>0</v>
      </c>
      <c r="W1377" t="n">
        <v>3</v>
      </c>
      <c r="X1377" s="6" t="n"/>
      <c r="Z1377" s="6" t="n">
        <v>46074</v>
      </c>
      <c r="AA1377" t="inlineStr">
        <is>
          <t>n.a.</t>
        </is>
      </c>
      <c r="AB1377" s="6" t="n">
        <v>46163</v>
      </c>
      <c r="AC1377" t="inlineStr"/>
      <c r="AD1377" s="6" t="n">
        <v>46012</v>
      </c>
    </row>
    <row r="1378">
      <c r="A1378" t="inlineStr">
        <is>
          <t>V100051</t>
        </is>
      </c>
      <c r="B1378" t="inlineStr">
        <is>
          <t>2023-0033</t>
        </is>
      </c>
      <c r="C1378" t="n">
        <v>31</v>
      </c>
      <c r="D1378" t="inlineStr">
        <is>
          <t>33 80 4505 920-5</t>
        </is>
      </c>
      <c r="E1378" t="inlineStr">
        <is>
          <t>LAUDE Smart Intermodal S.A.</t>
        </is>
      </c>
      <c r="F1378" t="inlineStr">
        <is>
          <t>TNO</t>
        </is>
      </c>
      <c r="G1378" t="inlineStr">
        <is>
          <t>40' CW</t>
        </is>
      </c>
      <c r="H1378" t="n">
        <v>0</v>
      </c>
      <c r="I1378" s="6" t="n">
        <v>0</v>
      </c>
      <c r="J1378" s="6" t="n">
        <v>0</v>
      </c>
      <c r="K1378" t="inlineStr">
        <is>
          <t>run_initial</t>
        </is>
      </c>
      <c r="L1378" s="6" t="n">
        <v>45434</v>
      </c>
      <c r="M1378" s="6" t="n">
        <v>46163</v>
      </c>
      <c r="N1378" t="n">
        <v>729</v>
      </c>
      <c r="O1378" s="6" t="n">
        <v>46163</v>
      </c>
      <c r="S1378" t="inlineStr">
        <is>
          <t>n.a.</t>
        </is>
      </c>
      <c r="T1378" s="6" t="n">
        <v>0</v>
      </c>
      <c r="U1378" s="6" t="n"/>
      <c r="V1378" t="n">
        <v>0</v>
      </c>
      <c r="W1378" t="n">
        <v>3</v>
      </c>
      <c r="X1378" s="6" t="n"/>
      <c r="Z1378" s="6" t="n">
        <v>46074</v>
      </c>
      <c r="AA1378" t="inlineStr">
        <is>
          <t>n.a.</t>
        </is>
      </c>
      <c r="AB1378" s="6" t="n">
        <v>46163</v>
      </c>
      <c r="AC1378" t="inlineStr"/>
      <c r="AD1378" s="6" t="n">
        <v>46012</v>
      </c>
    </row>
    <row r="1379">
      <c r="A1379" t="inlineStr">
        <is>
          <t>V100051</t>
        </is>
      </c>
      <c r="B1379" t="inlineStr">
        <is>
          <t>2023-0033</t>
        </is>
      </c>
      <c r="C1379" t="n">
        <v>32</v>
      </c>
      <c r="D1379" t="inlineStr">
        <is>
          <t>33 80 4505 921-3</t>
        </is>
      </c>
      <c r="E1379" t="inlineStr">
        <is>
          <t>LAUDE Smart Intermodal S.A.</t>
        </is>
      </c>
      <c r="F1379" t="inlineStr">
        <is>
          <t>TNO</t>
        </is>
      </c>
      <c r="G1379" t="inlineStr">
        <is>
          <t>40' CW</t>
        </is>
      </c>
      <c r="H1379" t="n">
        <v>0</v>
      </c>
      <c r="I1379" s="6" t="n">
        <v>0</v>
      </c>
      <c r="J1379" s="6" t="n">
        <v>0</v>
      </c>
      <c r="K1379" t="inlineStr">
        <is>
          <t>run_initial</t>
        </is>
      </c>
      <c r="L1379" s="6" t="n">
        <v>45434</v>
      </c>
      <c r="M1379" s="6" t="n">
        <v>46163</v>
      </c>
      <c r="N1379" t="n">
        <v>729</v>
      </c>
      <c r="O1379" s="6" t="n">
        <v>46163</v>
      </c>
      <c r="S1379" t="inlineStr">
        <is>
          <t>n.a.</t>
        </is>
      </c>
      <c r="T1379" s="6" t="n">
        <v>0</v>
      </c>
      <c r="U1379" s="6" t="n"/>
      <c r="V1379" t="n">
        <v>0</v>
      </c>
      <c r="W1379" t="n">
        <v>3</v>
      </c>
      <c r="X1379" s="6" t="n"/>
      <c r="Z1379" s="6" t="n">
        <v>46074</v>
      </c>
      <c r="AA1379" t="inlineStr">
        <is>
          <t>n.a.</t>
        </is>
      </c>
      <c r="AB1379" s="6" t="n">
        <v>46163</v>
      </c>
      <c r="AC1379" t="inlineStr"/>
      <c r="AD1379" s="6" t="n">
        <v>46012</v>
      </c>
    </row>
    <row r="1380">
      <c r="A1380" t="inlineStr">
        <is>
          <t>V100051</t>
        </is>
      </c>
      <c r="B1380" t="inlineStr">
        <is>
          <t>2023-0033</t>
        </is>
      </c>
      <c r="C1380" t="n">
        <v>33</v>
      </c>
      <c r="D1380" t="inlineStr">
        <is>
          <t>33 80 4505 922-1</t>
        </is>
      </c>
      <c r="E1380" t="inlineStr">
        <is>
          <t>LAUDE Smart Intermodal S.A.</t>
        </is>
      </c>
      <c r="F1380" t="inlineStr">
        <is>
          <t>TNO</t>
        </is>
      </c>
      <c r="G1380" t="inlineStr">
        <is>
          <t>40' CW</t>
        </is>
      </c>
      <c r="H1380" t="n">
        <v>0</v>
      </c>
      <c r="I1380" s="6" t="n">
        <v>0</v>
      </c>
      <c r="J1380" s="6" t="n">
        <v>0</v>
      </c>
      <c r="K1380" t="inlineStr">
        <is>
          <t>run_initial</t>
        </is>
      </c>
      <c r="L1380" s="6" t="n">
        <v>45434</v>
      </c>
      <c r="M1380" s="6" t="n">
        <v>46163</v>
      </c>
      <c r="N1380" t="n">
        <v>729</v>
      </c>
      <c r="O1380" s="6" t="n">
        <v>46163</v>
      </c>
      <c r="S1380" t="inlineStr">
        <is>
          <t>n.a.</t>
        </is>
      </c>
      <c r="T1380" s="6" t="n">
        <v>0</v>
      </c>
      <c r="U1380" s="6" t="n"/>
      <c r="V1380" t="n">
        <v>0</v>
      </c>
      <c r="W1380" t="n">
        <v>3</v>
      </c>
      <c r="X1380" s="6" t="n"/>
      <c r="Z1380" s="6" t="n">
        <v>46074</v>
      </c>
      <c r="AA1380" t="inlineStr">
        <is>
          <t>n.a.</t>
        </is>
      </c>
      <c r="AB1380" s="6" t="n">
        <v>46163</v>
      </c>
      <c r="AC1380" t="inlineStr"/>
      <c r="AD1380" s="6" t="n">
        <v>46012</v>
      </c>
    </row>
    <row r="1381">
      <c r="A1381" t="inlineStr">
        <is>
          <t>V100051</t>
        </is>
      </c>
      <c r="B1381" t="inlineStr">
        <is>
          <t>2023-0033</t>
        </is>
      </c>
      <c r="C1381" t="n">
        <v>34</v>
      </c>
      <c r="D1381" t="inlineStr">
        <is>
          <t>33 80 4505 923-9</t>
        </is>
      </c>
      <c r="E1381" t="inlineStr">
        <is>
          <t>LAUDE Smart Intermodal S.A.</t>
        </is>
      </c>
      <c r="F1381" t="inlineStr">
        <is>
          <t>TNO</t>
        </is>
      </c>
      <c r="G1381" t="inlineStr">
        <is>
          <t>40' CW</t>
        </is>
      </c>
      <c r="H1381" t="n">
        <v>0</v>
      </c>
      <c r="I1381" s="6" t="n">
        <v>0</v>
      </c>
      <c r="J1381" s="6" t="n">
        <v>0</v>
      </c>
      <c r="K1381" t="inlineStr">
        <is>
          <t>run_initial</t>
        </is>
      </c>
      <c r="L1381" s="6" t="n">
        <v>45434</v>
      </c>
      <c r="M1381" s="6" t="n">
        <v>46163</v>
      </c>
      <c r="N1381" t="n">
        <v>729</v>
      </c>
      <c r="O1381" s="6" t="n">
        <v>46163</v>
      </c>
      <c r="S1381" t="inlineStr">
        <is>
          <t>n.a.</t>
        </is>
      </c>
      <c r="T1381" s="6" t="n">
        <v>0</v>
      </c>
      <c r="U1381" s="6" t="n"/>
      <c r="V1381" t="n">
        <v>0</v>
      </c>
      <c r="W1381" t="n">
        <v>3</v>
      </c>
      <c r="X1381" s="6" t="n"/>
      <c r="Z1381" s="6" t="n">
        <v>46074</v>
      </c>
      <c r="AA1381" t="inlineStr">
        <is>
          <t>n.a.</t>
        </is>
      </c>
      <c r="AB1381" s="6" t="n">
        <v>46163</v>
      </c>
      <c r="AC1381" t="inlineStr"/>
      <c r="AD1381" s="6" t="n">
        <v>46012</v>
      </c>
    </row>
    <row r="1382">
      <c r="A1382" t="inlineStr">
        <is>
          <t>V100051</t>
        </is>
      </c>
      <c r="B1382" t="inlineStr">
        <is>
          <t>2023-0033</t>
        </is>
      </c>
      <c r="C1382" t="n">
        <v>35</v>
      </c>
      <c r="D1382" t="inlineStr">
        <is>
          <t>33 80 4505 924-7</t>
        </is>
      </c>
      <c r="E1382" t="inlineStr">
        <is>
          <t>LAUDE Smart Intermodal S.A.</t>
        </is>
      </c>
      <c r="F1382" t="inlineStr">
        <is>
          <t>TNO</t>
        </is>
      </c>
      <c r="G1382" t="inlineStr">
        <is>
          <t>40' CW</t>
        </is>
      </c>
      <c r="H1382" t="n">
        <v>0</v>
      </c>
      <c r="I1382" s="6" t="n">
        <v>0</v>
      </c>
      <c r="J1382" s="6" t="n">
        <v>0</v>
      </c>
      <c r="K1382" t="inlineStr">
        <is>
          <t>run_initial</t>
        </is>
      </c>
      <c r="L1382" s="6" t="n">
        <v>45434</v>
      </c>
      <c r="M1382" s="6" t="n">
        <v>46163</v>
      </c>
      <c r="N1382" t="n">
        <v>729</v>
      </c>
      <c r="O1382" s="6" t="n">
        <v>46163</v>
      </c>
      <c r="S1382" t="inlineStr">
        <is>
          <t>n.a.</t>
        </is>
      </c>
      <c r="T1382" s="6" t="n">
        <v>0</v>
      </c>
      <c r="U1382" s="6" t="n"/>
      <c r="V1382" t="n">
        <v>0</v>
      </c>
      <c r="W1382" t="n">
        <v>3</v>
      </c>
      <c r="X1382" s="6" t="n"/>
      <c r="Z1382" s="6" t="n">
        <v>46074</v>
      </c>
      <c r="AA1382" t="inlineStr">
        <is>
          <t>n.a.</t>
        </is>
      </c>
      <c r="AB1382" s="6" t="n">
        <v>46163</v>
      </c>
      <c r="AC1382" t="inlineStr"/>
      <c r="AD1382" s="6" t="n">
        <v>46012</v>
      </c>
    </row>
    <row r="1383">
      <c r="A1383" t="inlineStr">
        <is>
          <t>V100051</t>
        </is>
      </c>
      <c r="B1383" t="inlineStr">
        <is>
          <t>2023-0033</t>
        </is>
      </c>
      <c r="C1383" t="n">
        <v>36</v>
      </c>
      <c r="D1383" t="inlineStr">
        <is>
          <t>33 80 4505 925-4</t>
        </is>
      </c>
      <c r="E1383" t="inlineStr">
        <is>
          <t>LAUDE Smart Intermodal S.A.</t>
        </is>
      </c>
      <c r="F1383" t="inlineStr">
        <is>
          <t>TNO</t>
        </is>
      </c>
      <c r="G1383" t="inlineStr">
        <is>
          <t>40' CW</t>
        </is>
      </c>
      <c r="H1383" t="n">
        <v>0</v>
      </c>
      <c r="I1383" s="6" t="n">
        <v>0</v>
      </c>
      <c r="J1383" s="6" t="n">
        <v>0</v>
      </c>
      <c r="K1383" t="inlineStr">
        <is>
          <t>run_initial</t>
        </is>
      </c>
      <c r="L1383" s="6" t="n">
        <v>45434</v>
      </c>
      <c r="M1383" s="6" t="n">
        <v>46163</v>
      </c>
      <c r="N1383" t="n">
        <v>729</v>
      </c>
      <c r="O1383" s="6" t="n">
        <v>46163</v>
      </c>
      <c r="S1383" t="inlineStr">
        <is>
          <t>n.a.</t>
        </is>
      </c>
      <c r="T1383" s="6" t="n">
        <v>0</v>
      </c>
      <c r="U1383" s="6" t="n"/>
      <c r="V1383" t="n">
        <v>0</v>
      </c>
      <c r="W1383" t="n">
        <v>3</v>
      </c>
      <c r="X1383" s="6" t="n"/>
      <c r="Z1383" s="6" t="n">
        <v>46074</v>
      </c>
      <c r="AA1383" t="inlineStr">
        <is>
          <t>n.a.</t>
        </is>
      </c>
      <c r="AB1383" s="6" t="n">
        <v>46163</v>
      </c>
      <c r="AC1383" t="inlineStr"/>
      <c r="AD1383" s="6" t="n">
        <v>46012</v>
      </c>
    </row>
    <row r="1384">
      <c r="A1384" t="inlineStr">
        <is>
          <t>V100051</t>
        </is>
      </c>
      <c r="B1384" t="inlineStr">
        <is>
          <t>2023-0033</t>
        </is>
      </c>
      <c r="C1384" t="n">
        <v>37</v>
      </c>
      <c r="D1384" t="inlineStr">
        <is>
          <t>33 80 4505 926-2</t>
        </is>
      </c>
      <c r="E1384" t="inlineStr">
        <is>
          <t>LAUDE Smart Intermodal S.A.</t>
        </is>
      </c>
      <c r="F1384" t="inlineStr">
        <is>
          <t>TNO</t>
        </is>
      </c>
      <c r="G1384" t="inlineStr">
        <is>
          <t>40' CW</t>
        </is>
      </c>
      <c r="H1384" t="n">
        <v>0</v>
      </c>
      <c r="I1384" s="6" t="n">
        <v>0</v>
      </c>
      <c r="J1384" s="6" t="n">
        <v>0</v>
      </c>
      <c r="K1384" t="inlineStr">
        <is>
          <t>run_initial</t>
        </is>
      </c>
      <c r="L1384" s="6" t="n">
        <v>45434</v>
      </c>
      <c r="M1384" s="6" t="n">
        <v>46163</v>
      </c>
      <c r="N1384" t="n">
        <v>729</v>
      </c>
      <c r="O1384" s="6" t="n">
        <v>46163</v>
      </c>
      <c r="S1384" t="inlineStr">
        <is>
          <t>n.a.</t>
        </is>
      </c>
      <c r="T1384" s="6" t="n">
        <v>0</v>
      </c>
      <c r="U1384" s="6" t="n"/>
      <c r="V1384" t="n">
        <v>0</v>
      </c>
      <c r="W1384" t="n">
        <v>3</v>
      </c>
      <c r="X1384" s="6" t="n"/>
      <c r="Z1384" s="6" t="n">
        <v>46074</v>
      </c>
      <c r="AA1384" t="inlineStr">
        <is>
          <t>n.a.</t>
        </is>
      </c>
      <c r="AB1384" s="6" t="n">
        <v>46163</v>
      </c>
      <c r="AC1384" t="inlineStr"/>
      <c r="AD1384" s="6" t="n">
        <v>46012</v>
      </c>
    </row>
    <row r="1385">
      <c r="A1385" t="inlineStr">
        <is>
          <t>V100051</t>
        </is>
      </c>
      <c r="B1385" t="inlineStr">
        <is>
          <t>2023-0033</t>
        </is>
      </c>
      <c r="C1385" t="n">
        <v>38</v>
      </c>
      <c r="D1385" t="inlineStr">
        <is>
          <t>33 80 4505 927-0</t>
        </is>
      </c>
      <c r="E1385" t="inlineStr">
        <is>
          <t>LAUDE Smart Intermodal S.A.</t>
        </is>
      </c>
      <c r="F1385" t="inlineStr">
        <is>
          <t>TNO</t>
        </is>
      </c>
      <c r="G1385" t="inlineStr">
        <is>
          <t>40' CW</t>
        </is>
      </c>
      <c r="H1385" t="n">
        <v>0</v>
      </c>
      <c r="I1385" s="6" t="n">
        <v>0</v>
      </c>
      <c r="J1385" s="6" t="n">
        <v>0</v>
      </c>
      <c r="K1385" t="inlineStr">
        <is>
          <t>run_initial</t>
        </is>
      </c>
      <c r="L1385" s="6" t="n">
        <v>45434</v>
      </c>
      <c r="M1385" s="6" t="n">
        <v>46163</v>
      </c>
      <c r="N1385" t="n">
        <v>729</v>
      </c>
      <c r="O1385" s="6" t="n">
        <v>46163</v>
      </c>
      <c r="S1385" t="inlineStr">
        <is>
          <t>n.a.</t>
        </is>
      </c>
      <c r="T1385" s="6" t="n">
        <v>0</v>
      </c>
      <c r="U1385" s="6" t="n"/>
      <c r="V1385" t="n">
        <v>0</v>
      </c>
      <c r="W1385" t="n">
        <v>3</v>
      </c>
      <c r="X1385" s="6" t="n"/>
      <c r="Z1385" s="6" t="n">
        <v>46074</v>
      </c>
      <c r="AA1385" t="inlineStr">
        <is>
          <t>n.a.</t>
        </is>
      </c>
      <c r="AB1385" s="6" t="n">
        <v>46163</v>
      </c>
      <c r="AC1385" t="inlineStr"/>
      <c r="AD1385" s="6" t="n">
        <v>46012</v>
      </c>
    </row>
    <row r="1386">
      <c r="A1386" t="inlineStr">
        <is>
          <t>V100051</t>
        </is>
      </c>
      <c r="B1386" t="inlineStr">
        <is>
          <t>2023-0033</t>
        </is>
      </c>
      <c r="C1386" t="n">
        <v>39</v>
      </c>
      <c r="D1386" t="inlineStr">
        <is>
          <t>33 80 4505 928-8</t>
        </is>
      </c>
      <c r="E1386" t="inlineStr">
        <is>
          <t>LAUDE Smart Intermodal S.A.</t>
        </is>
      </c>
      <c r="F1386" t="inlineStr">
        <is>
          <t>TNO</t>
        </is>
      </c>
      <c r="G1386" t="inlineStr">
        <is>
          <t>40' CW</t>
        </is>
      </c>
      <c r="H1386" t="n">
        <v>0</v>
      </c>
      <c r="I1386" s="6" t="n">
        <v>0</v>
      </c>
      <c r="J1386" s="6" t="n">
        <v>0</v>
      </c>
      <c r="K1386" t="inlineStr">
        <is>
          <t>run_initial</t>
        </is>
      </c>
      <c r="L1386" s="6" t="n">
        <v>45434</v>
      </c>
      <c r="M1386" s="6" t="n">
        <v>46163</v>
      </c>
      <c r="N1386" t="n">
        <v>729</v>
      </c>
      <c r="O1386" s="6" t="n">
        <v>46163</v>
      </c>
      <c r="S1386" t="inlineStr">
        <is>
          <t>n.a.</t>
        </is>
      </c>
      <c r="T1386" s="6" t="n">
        <v>0</v>
      </c>
      <c r="U1386" s="6" t="n"/>
      <c r="V1386" t="n">
        <v>0</v>
      </c>
      <c r="W1386" t="n">
        <v>3</v>
      </c>
      <c r="X1386" s="6" t="n"/>
      <c r="Z1386" s="6" t="n">
        <v>46074</v>
      </c>
      <c r="AA1386" t="inlineStr">
        <is>
          <t>n.a.</t>
        </is>
      </c>
      <c r="AB1386" s="6" t="n">
        <v>46163</v>
      </c>
      <c r="AC1386" t="inlineStr"/>
      <c r="AD1386" s="6" t="n">
        <v>46012</v>
      </c>
    </row>
    <row r="1387">
      <c r="A1387" t="inlineStr">
        <is>
          <t>V100051</t>
        </is>
      </c>
      <c r="B1387" t="inlineStr">
        <is>
          <t>2023-0033</t>
        </is>
      </c>
      <c r="C1387" t="n">
        <v>40</v>
      </c>
      <c r="D1387" t="inlineStr">
        <is>
          <t>33 80 4505 586-4</t>
        </is>
      </c>
      <c r="E1387" t="inlineStr">
        <is>
          <t>LAUDE Smart Intermodal S.A.</t>
        </is>
      </c>
      <c r="F1387" t="inlineStr">
        <is>
          <t>TNO</t>
        </is>
      </c>
      <c r="G1387" t="inlineStr">
        <is>
          <t>40' CW</t>
        </is>
      </c>
      <c r="H1387" t="n">
        <v>0</v>
      </c>
      <c r="I1387" s="6" t="n">
        <v>0</v>
      </c>
      <c r="J1387" s="6" t="n">
        <v>0</v>
      </c>
      <c r="K1387" t="inlineStr">
        <is>
          <t>run_initial</t>
        </is>
      </c>
      <c r="L1387" s="6" t="n">
        <v>45565</v>
      </c>
      <c r="M1387" s="6" t="n">
        <v>46294</v>
      </c>
      <c r="N1387" t="n">
        <v>729</v>
      </c>
      <c r="O1387" s="6" t="n">
        <v>46294</v>
      </c>
      <c r="S1387" t="inlineStr">
        <is>
          <t>n.a.</t>
        </is>
      </c>
      <c r="T1387" s="6" t="n">
        <v>0</v>
      </c>
      <c r="U1387" s="6" t="n"/>
      <c r="V1387" t="n">
        <v>0</v>
      </c>
      <c r="W1387" t="n">
        <v>3</v>
      </c>
      <c r="X1387" s="6" t="n"/>
      <c r="Z1387" s="6" t="n">
        <v>46202</v>
      </c>
      <c r="AA1387" t="inlineStr">
        <is>
          <t>n.a.</t>
        </is>
      </c>
      <c r="AB1387" s="6" t="n">
        <v>46294</v>
      </c>
      <c r="AC1387" t="inlineStr"/>
      <c r="AD1387" s="6" t="n">
        <v>46141</v>
      </c>
    </row>
    <row r="1388">
      <c r="A1388" t="inlineStr">
        <is>
          <t>V100051</t>
        </is>
      </c>
      <c r="B1388" t="inlineStr">
        <is>
          <t>2023-0033</t>
        </is>
      </c>
      <c r="C1388" t="n">
        <v>41</v>
      </c>
      <c r="D1388" t="inlineStr">
        <is>
          <t>33 80 4505 587-2</t>
        </is>
      </c>
      <c r="E1388" t="inlineStr">
        <is>
          <t>LAUDE Smart Intermodal S.A.</t>
        </is>
      </c>
      <c r="F1388" t="inlineStr">
        <is>
          <t>TNO</t>
        </is>
      </c>
      <c r="G1388" t="inlineStr">
        <is>
          <t>40' CW</t>
        </is>
      </c>
      <c r="H1388" t="n">
        <v>0</v>
      </c>
      <c r="I1388" s="6" t="n">
        <v>0</v>
      </c>
      <c r="J1388" s="6" t="n">
        <v>0</v>
      </c>
      <c r="K1388" t="inlineStr">
        <is>
          <t>run_initial</t>
        </is>
      </c>
      <c r="L1388" s="6" t="n">
        <v>45565</v>
      </c>
      <c r="M1388" s="6" t="n">
        <v>46294</v>
      </c>
      <c r="N1388" t="n">
        <v>729</v>
      </c>
      <c r="O1388" s="6" t="n">
        <v>46294</v>
      </c>
      <c r="S1388" t="inlineStr">
        <is>
          <t>n.a.</t>
        </is>
      </c>
      <c r="T1388" s="6" t="n">
        <v>0</v>
      </c>
      <c r="U1388" s="6" t="n"/>
      <c r="V1388" t="n">
        <v>0</v>
      </c>
      <c r="W1388" t="n">
        <v>3</v>
      </c>
      <c r="X1388" s="6" t="n"/>
      <c r="Z1388" s="6" t="n">
        <v>46202</v>
      </c>
      <c r="AA1388" t="inlineStr">
        <is>
          <t>n.a.</t>
        </is>
      </c>
      <c r="AB1388" s="6" t="n">
        <v>46294</v>
      </c>
      <c r="AC1388" t="inlineStr"/>
      <c r="AD1388" s="6" t="n">
        <v>46141</v>
      </c>
    </row>
    <row r="1389">
      <c r="A1389" t="inlineStr">
        <is>
          <t>V100051</t>
        </is>
      </c>
      <c r="B1389" t="inlineStr">
        <is>
          <t>2023-0033</t>
        </is>
      </c>
      <c r="C1389" t="n">
        <v>42</v>
      </c>
      <c r="D1389" t="inlineStr">
        <is>
          <t>33 80 4505 588-0</t>
        </is>
      </c>
      <c r="E1389" t="inlineStr">
        <is>
          <t>LAUDE Smart Intermodal S.A.</t>
        </is>
      </c>
      <c r="F1389" t="inlineStr">
        <is>
          <t>TNO</t>
        </is>
      </c>
      <c r="G1389" t="inlineStr">
        <is>
          <t>40' CW</t>
        </is>
      </c>
      <c r="H1389" t="n">
        <v>0</v>
      </c>
      <c r="I1389" s="6" t="n">
        <v>0</v>
      </c>
      <c r="J1389" s="6" t="n">
        <v>0</v>
      </c>
      <c r="K1389" t="inlineStr">
        <is>
          <t>run_initial</t>
        </is>
      </c>
      <c r="L1389" s="6" t="n">
        <v>45565</v>
      </c>
      <c r="M1389" s="6" t="n">
        <v>46294</v>
      </c>
      <c r="N1389" t="n">
        <v>729</v>
      </c>
      <c r="O1389" s="6" t="n">
        <v>46294</v>
      </c>
      <c r="S1389" t="inlineStr">
        <is>
          <t>n.a.</t>
        </is>
      </c>
      <c r="T1389" s="6" t="n">
        <v>0</v>
      </c>
      <c r="U1389" s="6" t="n"/>
      <c r="V1389" t="n">
        <v>0</v>
      </c>
      <c r="W1389" t="n">
        <v>3</v>
      </c>
      <c r="X1389" s="6" t="n"/>
      <c r="Z1389" s="6" t="n">
        <v>46202</v>
      </c>
      <c r="AA1389" t="inlineStr">
        <is>
          <t>n.a.</t>
        </is>
      </c>
      <c r="AB1389" s="6" t="n">
        <v>46294</v>
      </c>
      <c r="AC1389" t="inlineStr"/>
      <c r="AD1389" s="6" t="n">
        <v>46141</v>
      </c>
    </row>
    <row r="1390">
      <c r="A1390" t="inlineStr">
        <is>
          <t>V100051</t>
        </is>
      </c>
      <c r="B1390" t="inlineStr">
        <is>
          <t>2023-0033</t>
        </is>
      </c>
      <c r="C1390" t="n">
        <v>43</v>
      </c>
      <c r="D1390" t="inlineStr">
        <is>
          <t>33 80 4505 589-8</t>
        </is>
      </c>
      <c r="E1390" t="inlineStr">
        <is>
          <t>LAUDE Smart Intermodal S.A.</t>
        </is>
      </c>
      <c r="F1390" t="inlineStr">
        <is>
          <t>TNO</t>
        </is>
      </c>
      <c r="G1390" t="inlineStr">
        <is>
          <t>40' CW</t>
        </is>
      </c>
      <c r="H1390" t="n">
        <v>0</v>
      </c>
      <c r="I1390" s="6" t="n">
        <v>0</v>
      </c>
      <c r="J1390" s="6" t="n">
        <v>0</v>
      </c>
      <c r="K1390" t="inlineStr">
        <is>
          <t>run_initial</t>
        </is>
      </c>
      <c r="L1390" s="6" t="n">
        <v>45565</v>
      </c>
      <c r="M1390" s="6" t="n">
        <v>46294</v>
      </c>
      <c r="N1390" t="n">
        <v>729</v>
      </c>
      <c r="O1390" s="6" t="n">
        <v>46294</v>
      </c>
      <c r="S1390" t="inlineStr">
        <is>
          <t>n.a.</t>
        </is>
      </c>
      <c r="T1390" s="6" t="n">
        <v>0</v>
      </c>
      <c r="U1390" s="6" t="n"/>
      <c r="V1390" t="n">
        <v>0</v>
      </c>
      <c r="W1390" t="n">
        <v>3</v>
      </c>
      <c r="X1390" s="6" t="n"/>
      <c r="Z1390" s="6" t="n">
        <v>46202</v>
      </c>
      <c r="AA1390" t="inlineStr">
        <is>
          <t>n.a.</t>
        </is>
      </c>
      <c r="AB1390" s="6" t="n">
        <v>46294</v>
      </c>
      <c r="AC1390" t="inlineStr"/>
      <c r="AD1390" s="6" t="n">
        <v>46141</v>
      </c>
    </row>
    <row r="1391">
      <c r="A1391" t="inlineStr">
        <is>
          <t>V100051</t>
        </is>
      </c>
      <c r="B1391" t="inlineStr">
        <is>
          <t>2023-0033</t>
        </is>
      </c>
      <c r="C1391" t="n">
        <v>44</v>
      </c>
      <c r="D1391" t="inlineStr">
        <is>
          <t>33 80 4505 590-6</t>
        </is>
      </c>
      <c r="E1391" t="inlineStr">
        <is>
          <t>LAUDE Smart Intermodal S.A.</t>
        </is>
      </c>
      <c r="F1391" t="inlineStr">
        <is>
          <t>TNO</t>
        </is>
      </c>
      <c r="G1391" t="inlineStr">
        <is>
          <t>40' CW</t>
        </is>
      </c>
      <c r="H1391" t="n">
        <v>0</v>
      </c>
      <c r="I1391" s="6" t="n">
        <v>0</v>
      </c>
      <c r="J1391" s="6" t="n">
        <v>0</v>
      </c>
      <c r="K1391" t="inlineStr">
        <is>
          <t>run_initial</t>
        </is>
      </c>
      <c r="L1391" s="6" t="n">
        <v>45565</v>
      </c>
      <c r="M1391" s="6" t="n">
        <v>46294</v>
      </c>
      <c r="N1391" t="n">
        <v>729</v>
      </c>
      <c r="O1391" s="6" t="n">
        <v>46294</v>
      </c>
      <c r="S1391" t="inlineStr">
        <is>
          <t>n.a.</t>
        </is>
      </c>
      <c r="T1391" s="6" t="n">
        <v>0</v>
      </c>
      <c r="U1391" s="6" t="n"/>
      <c r="V1391" t="n">
        <v>0</v>
      </c>
      <c r="W1391" t="n">
        <v>3</v>
      </c>
      <c r="X1391" s="6" t="n"/>
      <c r="Z1391" s="6" t="n">
        <v>46202</v>
      </c>
      <c r="AA1391" t="inlineStr">
        <is>
          <t>n.a.</t>
        </is>
      </c>
      <c r="AB1391" s="6" t="n">
        <v>46294</v>
      </c>
      <c r="AC1391" t="inlineStr"/>
      <c r="AD1391" s="6" t="n">
        <v>46141</v>
      </c>
    </row>
    <row r="1392">
      <c r="A1392" t="inlineStr">
        <is>
          <t>V100051</t>
        </is>
      </c>
      <c r="B1392" t="inlineStr">
        <is>
          <t>2023-0033</t>
        </is>
      </c>
      <c r="C1392" t="n">
        <v>45</v>
      </c>
      <c r="D1392" t="inlineStr">
        <is>
          <t>33 80 4505 591-4</t>
        </is>
      </c>
      <c r="E1392" t="inlineStr">
        <is>
          <t>LAUDE Smart Intermodal S.A.</t>
        </is>
      </c>
      <c r="F1392" t="inlineStr">
        <is>
          <t>TNO</t>
        </is>
      </c>
      <c r="G1392" t="inlineStr">
        <is>
          <t>40' CW</t>
        </is>
      </c>
      <c r="H1392" t="n">
        <v>0</v>
      </c>
      <c r="I1392" s="6" t="n">
        <v>0</v>
      </c>
      <c r="J1392" s="6" t="n">
        <v>0</v>
      </c>
      <c r="K1392" t="inlineStr">
        <is>
          <t>run_initial</t>
        </is>
      </c>
      <c r="L1392" s="6" t="n">
        <v>45565</v>
      </c>
      <c r="M1392" s="6" t="n">
        <v>46294</v>
      </c>
      <c r="N1392" t="n">
        <v>729</v>
      </c>
      <c r="O1392" s="6" t="n">
        <v>46294</v>
      </c>
      <c r="S1392" t="inlineStr">
        <is>
          <t>n.a.</t>
        </is>
      </c>
      <c r="T1392" s="6" t="n">
        <v>0</v>
      </c>
      <c r="U1392" s="6" t="n"/>
      <c r="V1392" t="n">
        <v>0</v>
      </c>
      <c r="W1392" t="n">
        <v>3</v>
      </c>
      <c r="X1392" s="6" t="n"/>
      <c r="Z1392" s="6" t="n">
        <v>46202</v>
      </c>
      <c r="AA1392" t="inlineStr">
        <is>
          <t>n.a.</t>
        </is>
      </c>
      <c r="AB1392" s="6" t="n">
        <v>46294</v>
      </c>
      <c r="AC1392" t="inlineStr"/>
      <c r="AD1392" s="6" t="n">
        <v>46141</v>
      </c>
    </row>
    <row r="1393">
      <c r="A1393" t="inlineStr">
        <is>
          <t>V100051</t>
        </is>
      </c>
      <c r="B1393" t="inlineStr">
        <is>
          <t>2023-0033</t>
        </is>
      </c>
      <c r="C1393" t="n">
        <v>46</v>
      </c>
      <c r="D1393" t="inlineStr">
        <is>
          <t>33 80 4505 592-2</t>
        </is>
      </c>
      <c r="E1393" t="inlineStr">
        <is>
          <t>LAUDE Smart Intermodal S.A.</t>
        </is>
      </c>
      <c r="F1393" t="inlineStr">
        <is>
          <t>TNO</t>
        </is>
      </c>
      <c r="G1393" t="inlineStr">
        <is>
          <t>40' CW</t>
        </is>
      </c>
      <c r="H1393" t="n">
        <v>0</v>
      </c>
      <c r="I1393" s="6" t="n">
        <v>0</v>
      </c>
      <c r="J1393" s="6" t="n">
        <v>0</v>
      </c>
      <c r="K1393" t="inlineStr">
        <is>
          <t>run_initial</t>
        </is>
      </c>
      <c r="L1393" s="6" t="n">
        <v>45565</v>
      </c>
      <c r="M1393" s="6" t="n">
        <v>46294</v>
      </c>
      <c r="N1393" t="n">
        <v>729</v>
      </c>
      <c r="O1393" s="6" t="n">
        <v>46294</v>
      </c>
      <c r="S1393" t="inlineStr">
        <is>
          <t>n.a.</t>
        </is>
      </c>
      <c r="T1393" s="6" t="n">
        <v>0</v>
      </c>
      <c r="U1393" s="6" t="n"/>
      <c r="V1393" t="n">
        <v>0</v>
      </c>
      <c r="W1393" t="n">
        <v>3</v>
      </c>
      <c r="X1393" s="6" t="n"/>
      <c r="Z1393" s="6" t="n">
        <v>46202</v>
      </c>
      <c r="AA1393" t="inlineStr">
        <is>
          <t>n.a.</t>
        </is>
      </c>
      <c r="AB1393" s="6" t="n">
        <v>46294</v>
      </c>
      <c r="AC1393" t="inlineStr"/>
      <c r="AD1393" s="6" t="n">
        <v>46141</v>
      </c>
    </row>
    <row r="1394">
      <c r="A1394" t="inlineStr">
        <is>
          <t>V100051</t>
        </is>
      </c>
      <c r="B1394" t="inlineStr">
        <is>
          <t>2023-0033</t>
        </is>
      </c>
      <c r="C1394" t="n">
        <v>47</v>
      </c>
      <c r="D1394" t="inlineStr">
        <is>
          <t>33 80 4505 593-0</t>
        </is>
      </c>
      <c r="E1394" t="inlineStr">
        <is>
          <t>LAUDE Smart Intermodal S.A.</t>
        </is>
      </c>
      <c r="F1394" t="inlineStr">
        <is>
          <t>TNO</t>
        </is>
      </c>
      <c r="G1394" t="inlineStr">
        <is>
          <t>40' CW</t>
        </is>
      </c>
      <c r="H1394" t="n">
        <v>0</v>
      </c>
      <c r="I1394" s="6" t="n">
        <v>0</v>
      </c>
      <c r="J1394" s="6" t="n">
        <v>0</v>
      </c>
      <c r="K1394" t="inlineStr">
        <is>
          <t>run_initial</t>
        </is>
      </c>
      <c r="L1394" s="6" t="n">
        <v>45565</v>
      </c>
      <c r="M1394" s="6" t="n">
        <v>46294</v>
      </c>
      <c r="N1394" t="n">
        <v>729</v>
      </c>
      <c r="O1394" s="6" t="n">
        <v>46294</v>
      </c>
      <c r="S1394" t="inlineStr">
        <is>
          <t>n.a.</t>
        </is>
      </c>
      <c r="T1394" s="6" t="n">
        <v>0</v>
      </c>
      <c r="U1394" s="6" t="n"/>
      <c r="V1394" t="n">
        <v>0</v>
      </c>
      <c r="W1394" t="n">
        <v>3</v>
      </c>
      <c r="X1394" s="6" t="n"/>
      <c r="Z1394" s="6" t="n">
        <v>46202</v>
      </c>
      <c r="AA1394" t="inlineStr">
        <is>
          <t>n.a.</t>
        </is>
      </c>
      <c r="AB1394" s="6" t="n">
        <v>46294</v>
      </c>
      <c r="AC1394" t="inlineStr"/>
      <c r="AD1394" s="6" t="n">
        <v>46141</v>
      </c>
    </row>
    <row r="1395">
      <c r="A1395" t="inlineStr">
        <is>
          <t>V100051</t>
        </is>
      </c>
      <c r="B1395" t="inlineStr">
        <is>
          <t>2023-0033</t>
        </is>
      </c>
      <c r="C1395" t="n">
        <v>48</v>
      </c>
      <c r="D1395" t="inlineStr">
        <is>
          <t>33 80 4505 594-8</t>
        </is>
      </c>
      <c r="E1395" t="inlineStr">
        <is>
          <t>LAUDE Smart Intermodal S.A.</t>
        </is>
      </c>
      <c r="F1395" t="inlineStr">
        <is>
          <t>TNO</t>
        </is>
      </c>
      <c r="G1395" t="inlineStr">
        <is>
          <t>40' CW</t>
        </is>
      </c>
      <c r="H1395" t="n">
        <v>0</v>
      </c>
      <c r="I1395" s="6" t="n">
        <v>0</v>
      </c>
      <c r="J1395" s="6" t="n">
        <v>0</v>
      </c>
      <c r="K1395" t="inlineStr">
        <is>
          <t>run_initial</t>
        </is>
      </c>
      <c r="L1395" s="6" t="n">
        <v>45565</v>
      </c>
      <c r="M1395" s="6" t="n">
        <v>46294</v>
      </c>
      <c r="N1395" t="n">
        <v>729</v>
      </c>
      <c r="O1395" s="6" t="n">
        <v>46294</v>
      </c>
      <c r="S1395" t="inlineStr">
        <is>
          <t>n.a.</t>
        </is>
      </c>
      <c r="T1395" s="6" t="n">
        <v>0</v>
      </c>
      <c r="U1395" s="6" t="n"/>
      <c r="V1395" t="n">
        <v>0</v>
      </c>
      <c r="W1395" t="n">
        <v>3</v>
      </c>
      <c r="X1395" s="6" t="n"/>
      <c r="Z1395" s="6" t="n">
        <v>46202</v>
      </c>
      <c r="AA1395" t="inlineStr">
        <is>
          <t>n.a.</t>
        </is>
      </c>
      <c r="AB1395" s="6" t="n">
        <v>46294</v>
      </c>
      <c r="AC1395" t="inlineStr"/>
      <c r="AD1395" s="6" t="n">
        <v>46141</v>
      </c>
    </row>
    <row r="1396">
      <c r="A1396" t="inlineStr">
        <is>
          <t>V100051</t>
        </is>
      </c>
      <c r="B1396" t="inlineStr">
        <is>
          <t>2023-0033</t>
        </is>
      </c>
      <c r="C1396" t="n">
        <v>49</v>
      </c>
      <c r="D1396" t="inlineStr">
        <is>
          <t>33 80 4505 595-5</t>
        </is>
      </c>
      <c r="E1396" t="inlineStr">
        <is>
          <t>LAUDE Smart Intermodal S.A.</t>
        </is>
      </c>
      <c r="F1396" t="inlineStr">
        <is>
          <t>TNO</t>
        </is>
      </c>
      <c r="G1396" t="inlineStr">
        <is>
          <t>40' CW</t>
        </is>
      </c>
      <c r="H1396" t="n">
        <v>0</v>
      </c>
      <c r="I1396" s="6" t="n">
        <v>0</v>
      </c>
      <c r="J1396" s="6" t="n">
        <v>0</v>
      </c>
      <c r="K1396" t="inlineStr">
        <is>
          <t>run_initial</t>
        </is>
      </c>
      <c r="L1396" s="6" t="n">
        <v>45565</v>
      </c>
      <c r="M1396" s="6" t="n">
        <v>46294</v>
      </c>
      <c r="N1396" t="n">
        <v>729</v>
      </c>
      <c r="O1396" s="6" t="n">
        <v>46294</v>
      </c>
      <c r="S1396" t="inlineStr">
        <is>
          <t>n.a.</t>
        </is>
      </c>
      <c r="T1396" s="6" t="n">
        <v>0</v>
      </c>
      <c r="U1396" s="6" t="n"/>
      <c r="V1396" t="n">
        <v>0</v>
      </c>
      <c r="W1396" t="n">
        <v>3</v>
      </c>
      <c r="X1396" s="6" t="n"/>
      <c r="Z1396" s="6" t="n">
        <v>46202</v>
      </c>
      <c r="AA1396" t="inlineStr">
        <is>
          <t>n.a.</t>
        </is>
      </c>
      <c r="AB1396" s="6" t="n">
        <v>46294</v>
      </c>
      <c r="AC1396" t="inlineStr"/>
      <c r="AD1396" s="6" t="n">
        <v>46141</v>
      </c>
    </row>
    <row r="1397">
      <c r="A1397" t="inlineStr">
        <is>
          <t>V100051</t>
        </is>
      </c>
      <c r="B1397" t="inlineStr">
        <is>
          <t>2023-0033</t>
        </is>
      </c>
      <c r="C1397" t="n">
        <v>50</v>
      </c>
      <c r="D1397" t="inlineStr">
        <is>
          <t>33 80 4505 596-3</t>
        </is>
      </c>
      <c r="E1397" t="inlineStr">
        <is>
          <t>LAUDE Smart Intermodal S.A.</t>
        </is>
      </c>
      <c r="F1397" t="inlineStr">
        <is>
          <t>TNO</t>
        </is>
      </c>
      <c r="G1397" t="inlineStr">
        <is>
          <t>40' CW</t>
        </is>
      </c>
      <c r="H1397" t="n">
        <v>0</v>
      </c>
      <c r="I1397" s="6" t="n">
        <v>0</v>
      </c>
      <c r="J1397" s="6" t="n">
        <v>0</v>
      </c>
      <c r="K1397" t="inlineStr">
        <is>
          <t>run_initial</t>
        </is>
      </c>
      <c r="L1397" s="6" t="n">
        <v>45565</v>
      </c>
      <c r="M1397" s="6" t="n">
        <v>46294</v>
      </c>
      <c r="N1397" t="n">
        <v>729</v>
      </c>
      <c r="O1397" s="6" t="n">
        <v>46294</v>
      </c>
      <c r="S1397" t="inlineStr">
        <is>
          <t>n.a.</t>
        </is>
      </c>
      <c r="T1397" s="6" t="n">
        <v>0</v>
      </c>
      <c r="U1397" s="6" t="n"/>
      <c r="V1397" t="n">
        <v>0</v>
      </c>
      <c r="W1397" t="n">
        <v>3</v>
      </c>
      <c r="X1397" s="6" t="n"/>
      <c r="Z1397" s="6" t="n">
        <v>46202</v>
      </c>
      <c r="AA1397" t="inlineStr">
        <is>
          <t>n.a.</t>
        </is>
      </c>
      <c r="AB1397" s="6" t="n">
        <v>46294</v>
      </c>
      <c r="AC1397" t="inlineStr"/>
      <c r="AD1397" s="6" t="n">
        <v>46141</v>
      </c>
    </row>
    <row r="1398">
      <c r="A1398" t="inlineStr">
        <is>
          <t>V100051</t>
        </is>
      </c>
      <c r="B1398" t="inlineStr">
        <is>
          <t>2023-0033</t>
        </is>
      </c>
      <c r="C1398" t="n">
        <v>51</v>
      </c>
      <c r="D1398" t="inlineStr">
        <is>
          <t>33 80 4505 597-1</t>
        </is>
      </c>
      <c r="E1398" t="inlineStr">
        <is>
          <t>LAUDE Smart Intermodal S.A.</t>
        </is>
      </c>
      <c r="F1398" t="inlineStr">
        <is>
          <t>TNO</t>
        </is>
      </c>
      <c r="G1398" t="inlineStr">
        <is>
          <t>40' CW</t>
        </is>
      </c>
      <c r="H1398" t="n">
        <v>0</v>
      </c>
      <c r="I1398" s="6" t="n">
        <v>0</v>
      </c>
      <c r="J1398" s="6" t="n">
        <v>0</v>
      </c>
      <c r="K1398" t="inlineStr">
        <is>
          <t>run_initial</t>
        </is>
      </c>
      <c r="L1398" s="6" t="n">
        <v>45565</v>
      </c>
      <c r="M1398" s="6" t="n">
        <v>46294</v>
      </c>
      <c r="N1398" t="n">
        <v>729</v>
      </c>
      <c r="O1398" s="6" t="n">
        <v>46294</v>
      </c>
      <c r="S1398" t="inlineStr">
        <is>
          <t>n.a.</t>
        </is>
      </c>
      <c r="T1398" s="6" t="n">
        <v>0</v>
      </c>
      <c r="U1398" s="6" t="n"/>
      <c r="V1398" t="n">
        <v>0</v>
      </c>
      <c r="W1398" t="n">
        <v>3</v>
      </c>
      <c r="X1398" s="6" t="n"/>
      <c r="Z1398" s="6" t="n">
        <v>46202</v>
      </c>
      <c r="AA1398" t="inlineStr">
        <is>
          <t>n.a.</t>
        </is>
      </c>
      <c r="AB1398" s="6" t="n">
        <v>46294</v>
      </c>
      <c r="AC1398" t="inlineStr"/>
      <c r="AD1398" s="6" t="n">
        <v>46141</v>
      </c>
    </row>
    <row r="1399">
      <c r="A1399" t="inlineStr">
        <is>
          <t>V100051</t>
        </is>
      </c>
      <c r="B1399" t="inlineStr">
        <is>
          <t>2023-0033</t>
        </is>
      </c>
      <c r="C1399" t="n">
        <v>52</v>
      </c>
      <c r="D1399" t="inlineStr">
        <is>
          <t>33 80 4505 598-9</t>
        </is>
      </c>
      <c r="E1399" t="inlineStr">
        <is>
          <t>LAUDE Smart Intermodal S.A.</t>
        </is>
      </c>
      <c r="F1399" t="inlineStr">
        <is>
          <t>TNO</t>
        </is>
      </c>
      <c r="G1399" t="inlineStr">
        <is>
          <t>40' CW</t>
        </is>
      </c>
      <c r="H1399" t="n">
        <v>0</v>
      </c>
      <c r="I1399" s="6" t="n">
        <v>0</v>
      </c>
      <c r="J1399" s="6" t="n">
        <v>0</v>
      </c>
      <c r="K1399" t="inlineStr">
        <is>
          <t>run_initial</t>
        </is>
      </c>
      <c r="L1399" s="6" t="n">
        <v>45565</v>
      </c>
      <c r="M1399" s="6" t="n">
        <v>46294</v>
      </c>
      <c r="N1399" t="n">
        <v>729</v>
      </c>
      <c r="O1399" s="6" t="n">
        <v>46294</v>
      </c>
      <c r="S1399" t="inlineStr">
        <is>
          <t>n.a.</t>
        </is>
      </c>
      <c r="T1399" s="6" t="n">
        <v>0</v>
      </c>
      <c r="U1399" s="6" t="n"/>
      <c r="V1399" t="n">
        <v>0</v>
      </c>
      <c r="W1399" t="n">
        <v>3</v>
      </c>
      <c r="X1399" s="6" t="n"/>
      <c r="Z1399" s="6" t="n">
        <v>46202</v>
      </c>
      <c r="AA1399" t="inlineStr">
        <is>
          <t>n.a.</t>
        </is>
      </c>
      <c r="AB1399" s="6" t="n">
        <v>46294</v>
      </c>
      <c r="AC1399" t="inlineStr"/>
      <c r="AD1399" s="6" t="n">
        <v>46141</v>
      </c>
    </row>
    <row r="1400">
      <c r="A1400" t="inlineStr">
        <is>
          <t>V100051</t>
        </is>
      </c>
      <c r="B1400" t="inlineStr">
        <is>
          <t>2023-0033</t>
        </is>
      </c>
      <c r="C1400" t="n">
        <v>53</v>
      </c>
      <c r="D1400" t="inlineStr">
        <is>
          <t>33 80 4505 599-7</t>
        </is>
      </c>
      <c r="E1400" t="inlineStr">
        <is>
          <t>LAUDE Smart Intermodal S.A.</t>
        </is>
      </c>
      <c r="F1400" t="inlineStr">
        <is>
          <t>TNO</t>
        </is>
      </c>
      <c r="G1400" t="inlineStr">
        <is>
          <t>40' CW</t>
        </is>
      </c>
      <c r="H1400" t="n">
        <v>0</v>
      </c>
      <c r="I1400" s="6" t="n">
        <v>0</v>
      </c>
      <c r="J1400" s="6" t="n">
        <v>0</v>
      </c>
      <c r="K1400" t="inlineStr">
        <is>
          <t>run_initial</t>
        </is>
      </c>
      <c r="L1400" s="6" t="n">
        <v>45565</v>
      </c>
      <c r="M1400" s="6" t="n">
        <v>46294</v>
      </c>
      <c r="N1400" t="n">
        <v>729</v>
      </c>
      <c r="O1400" s="6" t="n">
        <v>46294</v>
      </c>
      <c r="S1400" t="inlineStr">
        <is>
          <t>n.a.</t>
        </is>
      </c>
      <c r="T1400" s="6" t="n">
        <v>0</v>
      </c>
      <c r="U1400" s="6" t="n"/>
      <c r="V1400" t="n">
        <v>0</v>
      </c>
      <c r="W1400" t="n">
        <v>3</v>
      </c>
      <c r="X1400" s="6" t="n"/>
      <c r="Z1400" s="6" t="n">
        <v>46202</v>
      </c>
      <c r="AA1400" t="inlineStr">
        <is>
          <t>n.a.</t>
        </is>
      </c>
      <c r="AB1400" s="6" t="n">
        <v>46294</v>
      </c>
      <c r="AC1400" t="inlineStr"/>
      <c r="AD1400" s="6" t="n">
        <v>46141</v>
      </c>
    </row>
    <row r="1401">
      <c r="A1401" t="inlineStr">
        <is>
          <t>V100051</t>
        </is>
      </c>
      <c r="B1401" t="inlineStr">
        <is>
          <t>2023-0033</t>
        </is>
      </c>
      <c r="C1401" t="n">
        <v>54</v>
      </c>
      <c r="D1401" t="inlineStr">
        <is>
          <t>33 80 4505 600-3</t>
        </is>
      </c>
      <c r="E1401" t="inlineStr">
        <is>
          <t>LAUDE Smart Intermodal S.A.</t>
        </is>
      </c>
      <c r="F1401" t="inlineStr">
        <is>
          <t>TNO</t>
        </is>
      </c>
      <c r="G1401" t="inlineStr">
        <is>
          <t>40' CW</t>
        </is>
      </c>
      <c r="H1401" t="n">
        <v>0</v>
      </c>
      <c r="I1401" s="6" t="n">
        <v>0</v>
      </c>
      <c r="J1401" s="6" t="n">
        <v>0</v>
      </c>
      <c r="K1401" t="inlineStr">
        <is>
          <t>run_initial</t>
        </is>
      </c>
      <c r="L1401" s="6" t="n">
        <v>45565</v>
      </c>
      <c r="M1401" s="6" t="n">
        <v>46294</v>
      </c>
      <c r="N1401" t="n">
        <v>729</v>
      </c>
      <c r="O1401" s="6" t="n">
        <v>46294</v>
      </c>
      <c r="S1401" t="inlineStr">
        <is>
          <t>n.a.</t>
        </is>
      </c>
      <c r="T1401" s="6" t="n">
        <v>0</v>
      </c>
      <c r="U1401" s="6" t="n"/>
      <c r="V1401" t="n">
        <v>0</v>
      </c>
      <c r="W1401" t="n">
        <v>3</v>
      </c>
      <c r="X1401" s="6" t="n"/>
      <c r="Z1401" s="6" t="n">
        <v>46202</v>
      </c>
      <c r="AA1401" t="inlineStr">
        <is>
          <t>n.a.</t>
        </is>
      </c>
      <c r="AB1401" s="6" t="n">
        <v>46294</v>
      </c>
      <c r="AC1401" t="inlineStr"/>
      <c r="AD1401" s="6" t="n">
        <v>46141</v>
      </c>
    </row>
    <row r="1402">
      <c r="A1402" t="inlineStr">
        <is>
          <t>V100051</t>
        </is>
      </c>
      <c r="B1402" t="inlineStr">
        <is>
          <t>2023-0033</t>
        </is>
      </c>
      <c r="C1402" t="n">
        <v>55</v>
      </c>
      <c r="D1402" t="inlineStr">
        <is>
          <t>33 80 4505 601-1</t>
        </is>
      </c>
      <c r="E1402" t="inlineStr">
        <is>
          <t>LAUDE Smart Intermodal S.A.</t>
        </is>
      </c>
      <c r="F1402" t="inlineStr">
        <is>
          <t>TNO</t>
        </is>
      </c>
      <c r="G1402" t="inlineStr">
        <is>
          <t>40' CW</t>
        </is>
      </c>
      <c r="H1402" t="n">
        <v>0</v>
      </c>
      <c r="I1402" s="6" t="n">
        <v>0</v>
      </c>
      <c r="J1402" s="6" t="n">
        <v>0</v>
      </c>
      <c r="K1402" t="inlineStr">
        <is>
          <t>run_initial</t>
        </is>
      </c>
      <c r="L1402" s="6" t="n">
        <v>45565</v>
      </c>
      <c r="M1402" s="6" t="n">
        <v>46294</v>
      </c>
      <c r="N1402" t="n">
        <v>729</v>
      </c>
      <c r="O1402" s="6" t="n">
        <v>46294</v>
      </c>
      <c r="S1402" t="inlineStr">
        <is>
          <t>n.a.</t>
        </is>
      </c>
      <c r="T1402" s="6" t="n">
        <v>0</v>
      </c>
      <c r="U1402" s="6" t="n"/>
      <c r="V1402" t="n">
        <v>0</v>
      </c>
      <c r="W1402" t="n">
        <v>3</v>
      </c>
      <c r="X1402" s="6" t="n"/>
      <c r="Z1402" s="6" t="n">
        <v>46202</v>
      </c>
      <c r="AA1402" t="inlineStr">
        <is>
          <t>n.a.</t>
        </is>
      </c>
      <c r="AB1402" s="6" t="n">
        <v>46294</v>
      </c>
      <c r="AC1402" t="inlineStr"/>
      <c r="AD1402" s="6" t="n">
        <v>46141</v>
      </c>
    </row>
    <row r="1403">
      <c r="A1403" t="inlineStr">
        <is>
          <t>V100051</t>
        </is>
      </c>
      <c r="B1403" t="inlineStr">
        <is>
          <t>2023-0033</t>
        </is>
      </c>
      <c r="C1403" t="n">
        <v>56</v>
      </c>
      <c r="D1403" t="inlineStr">
        <is>
          <t>33 80 4505 602-9</t>
        </is>
      </c>
      <c r="E1403" t="inlineStr">
        <is>
          <t>LAUDE Smart Intermodal S.A.</t>
        </is>
      </c>
      <c r="F1403" t="inlineStr">
        <is>
          <t>TNO</t>
        </is>
      </c>
      <c r="G1403" t="inlineStr">
        <is>
          <t>40' CW</t>
        </is>
      </c>
      <c r="H1403" t="n">
        <v>0</v>
      </c>
      <c r="I1403" s="6" t="n">
        <v>0</v>
      </c>
      <c r="J1403" s="6" t="n">
        <v>0</v>
      </c>
      <c r="K1403" t="inlineStr">
        <is>
          <t>run_initial</t>
        </is>
      </c>
      <c r="L1403" s="6" t="n">
        <v>45565</v>
      </c>
      <c r="M1403" s="6" t="n">
        <v>46294</v>
      </c>
      <c r="N1403" t="n">
        <v>729</v>
      </c>
      <c r="O1403" s="6" t="n">
        <v>46294</v>
      </c>
      <c r="S1403" t="inlineStr">
        <is>
          <t>n.a.</t>
        </is>
      </c>
      <c r="T1403" s="6" t="n">
        <v>0</v>
      </c>
      <c r="U1403" s="6" t="n"/>
      <c r="V1403" t="n">
        <v>0</v>
      </c>
      <c r="W1403" t="n">
        <v>3</v>
      </c>
      <c r="X1403" s="6" t="n"/>
      <c r="Z1403" s="6" t="n">
        <v>46202</v>
      </c>
      <c r="AA1403" t="inlineStr">
        <is>
          <t>n.a.</t>
        </is>
      </c>
      <c r="AB1403" s="6" t="n">
        <v>46294</v>
      </c>
      <c r="AC1403" t="inlineStr"/>
      <c r="AD1403" s="6" t="n">
        <v>46141</v>
      </c>
    </row>
    <row r="1404">
      <c r="A1404" t="inlineStr">
        <is>
          <t>V100051</t>
        </is>
      </c>
      <c r="B1404" t="inlineStr">
        <is>
          <t>2023-0033</t>
        </is>
      </c>
      <c r="C1404" t="n">
        <v>57</v>
      </c>
      <c r="D1404" t="inlineStr">
        <is>
          <t>33 80 4505 603-7</t>
        </is>
      </c>
      <c r="E1404" t="inlineStr">
        <is>
          <t>LAUDE Smart Intermodal S.A.</t>
        </is>
      </c>
      <c r="F1404" t="inlineStr">
        <is>
          <t>TNO</t>
        </is>
      </c>
      <c r="G1404" t="inlineStr">
        <is>
          <t>40' CW</t>
        </is>
      </c>
      <c r="H1404" t="n">
        <v>0</v>
      </c>
      <c r="I1404" s="6" t="n">
        <v>0</v>
      </c>
      <c r="J1404" s="6" t="n">
        <v>0</v>
      </c>
      <c r="K1404" t="inlineStr">
        <is>
          <t>run_initial</t>
        </is>
      </c>
      <c r="L1404" s="6" t="n">
        <v>45565</v>
      </c>
      <c r="M1404" s="6" t="n">
        <v>46294</v>
      </c>
      <c r="N1404" t="n">
        <v>729</v>
      </c>
      <c r="O1404" s="6" t="n">
        <v>46294</v>
      </c>
      <c r="S1404" t="inlineStr">
        <is>
          <t>n.a.</t>
        </is>
      </c>
      <c r="T1404" s="6" t="n">
        <v>0</v>
      </c>
      <c r="U1404" s="6" t="n"/>
      <c r="V1404" t="n">
        <v>0</v>
      </c>
      <c r="W1404" t="n">
        <v>3</v>
      </c>
      <c r="X1404" s="6" t="n"/>
      <c r="Z1404" s="6" t="n">
        <v>46202</v>
      </c>
      <c r="AA1404" t="inlineStr">
        <is>
          <t>n.a.</t>
        </is>
      </c>
      <c r="AB1404" s="6" t="n">
        <v>46294</v>
      </c>
      <c r="AC1404" t="inlineStr"/>
      <c r="AD1404" s="6" t="n">
        <v>46141</v>
      </c>
    </row>
    <row r="1405">
      <c r="A1405" t="inlineStr">
        <is>
          <t>V100051</t>
        </is>
      </c>
      <c r="B1405" t="inlineStr">
        <is>
          <t>2023-0033</t>
        </is>
      </c>
      <c r="C1405" t="n">
        <v>58</v>
      </c>
      <c r="D1405" t="inlineStr">
        <is>
          <t>33 80 4505 604-5</t>
        </is>
      </c>
      <c r="E1405" t="inlineStr">
        <is>
          <t>LAUDE Smart Intermodal S.A.</t>
        </is>
      </c>
      <c r="F1405" t="inlineStr">
        <is>
          <t>TNO</t>
        </is>
      </c>
      <c r="G1405" t="inlineStr">
        <is>
          <t>40' CW</t>
        </is>
      </c>
      <c r="H1405" t="n">
        <v>0</v>
      </c>
      <c r="I1405" s="6" t="n">
        <v>0</v>
      </c>
      <c r="J1405" s="6" t="n">
        <v>0</v>
      </c>
      <c r="K1405" t="inlineStr">
        <is>
          <t>run_initial</t>
        </is>
      </c>
      <c r="L1405" s="6" t="n">
        <v>45565</v>
      </c>
      <c r="M1405" s="6" t="n">
        <v>46294</v>
      </c>
      <c r="N1405" t="n">
        <v>729</v>
      </c>
      <c r="O1405" s="6" t="n">
        <v>46294</v>
      </c>
      <c r="S1405" t="inlineStr">
        <is>
          <t>n.a.</t>
        </is>
      </c>
      <c r="T1405" s="6" t="n">
        <v>0</v>
      </c>
      <c r="U1405" s="6" t="n"/>
      <c r="V1405" t="n">
        <v>0</v>
      </c>
      <c r="W1405" t="n">
        <v>3</v>
      </c>
      <c r="X1405" s="6" t="n"/>
      <c r="Z1405" s="6" t="n">
        <v>46202</v>
      </c>
      <c r="AA1405" t="inlineStr">
        <is>
          <t>n.a.</t>
        </is>
      </c>
      <c r="AB1405" s="6" t="n">
        <v>46294</v>
      </c>
      <c r="AC1405" t="inlineStr"/>
      <c r="AD1405" s="6" t="n">
        <v>46141</v>
      </c>
    </row>
    <row r="1406">
      <c r="A1406" t="inlineStr">
        <is>
          <t>V100051</t>
        </is>
      </c>
      <c r="B1406" t="inlineStr">
        <is>
          <t>2023-0033</t>
        </is>
      </c>
      <c r="C1406" t="n">
        <v>59</v>
      </c>
      <c r="D1406" t="inlineStr">
        <is>
          <t>33 80 4505 605-2</t>
        </is>
      </c>
      <c r="E1406" t="inlineStr">
        <is>
          <t>LAUDE Smart Intermodal S.A.</t>
        </is>
      </c>
      <c r="F1406" t="inlineStr">
        <is>
          <t>TNO</t>
        </is>
      </c>
      <c r="G1406" t="inlineStr">
        <is>
          <t>40' CW</t>
        </is>
      </c>
      <c r="H1406" t="n">
        <v>0</v>
      </c>
      <c r="I1406" s="6" t="n">
        <v>0</v>
      </c>
      <c r="J1406" s="6" t="n">
        <v>0</v>
      </c>
      <c r="K1406" t="inlineStr">
        <is>
          <t>run_initial</t>
        </is>
      </c>
      <c r="L1406" s="6" t="n">
        <v>45565</v>
      </c>
      <c r="M1406" s="6" t="n">
        <v>46294</v>
      </c>
      <c r="N1406" t="n">
        <v>729</v>
      </c>
      <c r="O1406" s="6" t="n">
        <v>46294</v>
      </c>
      <c r="S1406" t="inlineStr">
        <is>
          <t>n.a.</t>
        </is>
      </c>
      <c r="T1406" s="6" t="n">
        <v>0</v>
      </c>
      <c r="U1406" s="6" t="n"/>
      <c r="V1406" t="n">
        <v>0</v>
      </c>
      <c r="W1406" t="n">
        <v>3</v>
      </c>
      <c r="X1406" s="6" t="n"/>
      <c r="Z1406" s="6" t="n">
        <v>46202</v>
      </c>
      <c r="AA1406" t="inlineStr">
        <is>
          <t>n.a.</t>
        </is>
      </c>
      <c r="AB1406" s="6" t="n">
        <v>46294</v>
      </c>
      <c r="AC1406" t="inlineStr"/>
      <c r="AD1406" s="6" t="n">
        <v>46141</v>
      </c>
    </row>
    <row r="1407">
      <c r="A1407" t="inlineStr">
        <is>
          <t>V100051</t>
        </is>
      </c>
      <c r="B1407" t="inlineStr">
        <is>
          <t>2023-0033</t>
        </is>
      </c>
      <c r="C1407" t="n">
        <v>60</v>
      </c>
      <c r="D1407" t="inlineStr">
        <is>
          <t>33 80 4505 606-0</t>
        </is>
      </c>
      <c r="E1407" t="inlineStr">
        <is>
          <t>LAUDE Smart Intermodal S.A.</t>
        </is>
      </c>
      <c r="F1407" t="inlineStr">
        <is>
          <t>TNO</t>
        </is>
      </c>
      <c r="G1407" t="inlineStr">
        <is>
          <t>40' CW</t>
        </is>
      </c>
      <c r="H1407" t="n">
        <v>0</v>
      </c>
      <c r="I1407" s="6" t="n">
        <v>0</v>
      </c>
      <c r="J1407" s="6" t="n">
        <v>0</v>
      </c>
      <c r="K1407" t="inlineStr">
        <is>
          <t>run_initial</t>
        </is>
      </c>
      <c r="L1407" s="6" t="n">
        <v>45565</v>
      </c>
      <c r="M1407" s="6" t="n">
        <v>46294</v>
      </c>
      <c r="N1407" t="n">
        <v>729</v>
      </c>
      <c r="O1407" s="6" t="n">
        <v>46294</v>
      </c>
      <c r="S1407" t="inlineStr">
        <is>
          <t>n.a.</t>
        </is>
      </c>
      <c r="T1407" s="6" t="n">
        <v>0</v>
      </c>
      <c r="U1407" s="6" t="n"/>
      <c r="V1407" t="n">
        <v>0</v>
      </c>
      <c r="W1407" t="n">
        <v>3</v>
      </c>
      <c r="X1407" s="6" t="n"/>
      <c r="Z1407" s="6" t="n">
        <v>46202</v>
      </c>
      <c r="AA1407" t="inlineStr">
        <is>
          <t>n.a.</t>
        </is>
      </c>
      <c r="AB1407" s="6" t="n">
        <v>46294</v>
      </c>
      <c r="AC1407" t="inlineStr"/>
      <c r="AD1407" s="6" t="n">
        <v>46141</v>
      </c>
    </row>
    <row r="1408">
      <c r="A1408" t="inlineStr">
        <is>
          <t>V100051</t>
        </is>
      </c>
      <c r="B1408" t="inlineStr">
        <is>
          <t>2023-0033</t>
        </is>
      </c>
      <c r="C1408" t="n">
        <v>61</v>
      </c>
      <c r="D1408" t="inlineStr">
        <is>
          <t>33 80 4505 607-8</t>
        </is>
      </c>
      <c r="E1408" t="inlineStr">
        <is>
          <t>LAUDE Smart Intermodal S.A.</t>
        </is>
      </c>
      <c r="F1408" t="inlineStr">
        <is>
          <t>TNO</t>
        </is>
      </c>
      <c r="G1408" t="inlineStr">
        <is>
          <t>40' CW</t>
        </is>
      </c>
      <c r="H1408" t="n">
        <v>0</v>
      </c>
      <c r="I1408" s="6" t="n">
        <v>0</v>
      </c>
      <c r="J1408" s="6" t="n">
        <v>0</v>
      </c>
      <c r="K1408" t="inlineStr">
        <is>
          <t>run_initial</t>
        </is>
      </c>
      <c r="L1408" s="6" t="n">
        <v>45565</v>
      </c>
      <c r="M1408" s="6" t="n">
        <v>46294</v>
      </c>
      <c r="N1408" t="n">
        <v>729</v>
      </c>
      <c r="O1408" s="6" t="n">
        <v>46294</v>
      </c>
      <c r="S1408" t="inlineStr">
        <is>
          <t>n.a.</t>
        </is>
      </c>
      <c r="T1408" s="6" t="n">
        <v>0</v>
      </c>
      <c r="U1408" s="6" t="n"/>
      <c r="V1408" t="n">
        <v>0</v>
      </c>
      <c r="W1408" t="n">
        <v>3</v>
      </c>
      <c r="X1408" s="6" t="n"/>
      <c r="Z1408" s="6" t="n">
        <v>46202</v>
      </c>
      <c r="AA1408" t="inlineStr">
        <is>
          <t>n.a.</t>
        </is>
      </c>
      <c r="AB1408" s="6" t="n">
        <v>46294</v>
      </c>
      <c r="AC1408" t="inlineStr"/>
      <c r="AD1408" s="6" t="n">
        <v>46141</v>
      </c>
    </row>
    <row r="1409">
      <c r="A1409" t="inlineStr">
        <is>
          <t>V100051</t>
        </is>
      </c>
      <c r="B1409" t="inlineStr">
        <is>
          <t>2023-0033</t>
        </is>
      </c>
      <c r="C1409" t="n">
        <v>62</v>
      </c>
      <c r="D1409" t="inlineStr">
        <is>
          <t>33 80 4505 608-6</t>
        </is>
      </c>
      <c r="E1409" t="inlineStr">
        <is>
          <t>LAUDE Smart Intermodal S.A.</t>
        </is>
      </c>
      <c r="F1409" t="inlineStr">
        <is>
          <t>TNO</t>
        </is>
      </c>
      <c r="G1409" t="inlineStr">
        <is>
          <t>40' CW</t>
        </is>
      </c>
      <c r="H1409" t="n">
        <v>0</v>
      </c>
      <c r="I1409" s="6" t="n">
        <v>0</v>
      </c>
      <c r="J1409" s="6" t="n">
        <v>0</v>
      </c>
      <c r="K1409" t="inlineStr">
        <is>
          <t>run_initial</t>
        </is>
      </c>
      <c r="L1409" s="6" t="n">
        <v>45565</v>
      </c>
      <c r="M1409" s="6" t="n">
        <v>46294</v>
      </c>
      <c r="N1409" t="n">
        <v>729</v>
      </c>
      <c r="O1409" s="6" t="n">
        <v>46294</v>
      </c>
      <c r="S1409" t="inlineStr">
        <is>
          <t>n.a.</t>
        </is>
      </c>
      <c r="T1409" s="6" t="n">
        <v>0</v>
      </c>
      <c r="U1409" s="6" t="n"/>
      <c r="V1409" t="n">
        <v>0</v>
      </c>
      <c r="W1409" t="n">
        <v>3</v>
      </c>
      <c r="X1409" s="6" t="n"/>
      <c r="Z1409" s="6" t="n">
        <v>46202</v>
      </c>
      <c r="AA1409" t="inlineStr">
        <is>
          <t>n.a.</t>
        </is>
      </c>
      <c r="AB1409" s="6" t="n">
        <v>46294</v>
      </c>
      <c r="AC1409" t="inlineStr"/>
      <c r="AD1409" s="6" t="n">
        <v>46141</v>
      </c>
    </row>
    <row r="1410">
      <c r="A1410" t="inlineStr">
        <is>
          <t>V100051</t>
        </is>
      </c>
      <c r="B1410" t="inlineStr">
        <is>
          <t>2023-0033</t>
        </is>
      </c>
      <c r="C1410" t="n">
        <v>63</v>
      </c>
      <c r="D1410" t="inlineStr">
        <is>
          <t>33 80 4505 609-4</t>
        </is>
      </c>
      <c r="E1410" t="inlineStr">
        <is>
          <t>LAUDE Smart Intermodal S.A.</t>
        </is>
      </c>
      <c r="F1410" t="inlineStr">
        <is>
          <t>TNO</t>
        </is>
      </c>
      <c r="G1410" t="inlineStr">
        <is>
          <t>40' CW</t>
        </is>
      </c>
      <c r="H1410" t="n">
        <v>0</v>
      </c>
      <c r="I1410" s="6" t="n">
        <v>0</v>
      </c>
      <c r="J1410" s="6" t="n">
        <v>0</v>
      </c>
      <c r="K1410" t="inlineStr">
        <is>
          <t>run_initial</t>
        </is>
      </c>
      <c r="L1410" s="6" t="n">
        <v>45565</v>
      </c>
      <c r="M1410" s="6" t="n">
        <v>46294</v>
      </c>
      <c r="N1410" t="n">
        <v>729</v>
      </c>
      <c r="O1410" s="6" t="n">
        <v>46294</v>
      </c>
      <c r="S1410" t="inlineStr">
        <is>
          <t>n.a.</t>
        </is>
      </c>
      <c r="T1410" s="6" t="n">
        <v>0</v>
      </c>
      <c r="U1410" s="6" t="n"/>
      <c r="V1410" t="n">
        <v>0</v>
      </c>
      <c r="W1410" t="n">
        <v>3</v>
      </c>
      <c r="X1410" s="6" t="n"/>
      <c r="Z1410" s="6" t="n">
        <v>46202</v>
      </c>
      <c r="AA1410" t="inlineStr">
        <is>
          <t>n.a.</t>
        </is>
      </c>
      <c r="AB1410" s="6" t="n">
        <v>46294</v>
      </c>
      <c r="AC1410" t="inlineStr"/>
      <c r="AD1410" s="6" t="n">
        <v>46141</v>
      </c>
    </row>
    <row r="1411">
      <c r="A1411" t="inlineStr">
        <is>
          <t>V100051</t>
        </is>
      </c>
      <c r="B1411" t="inlineStr">
        <is>
          <t>2023-0033</t>
        </is>
      </c>
      <c r="C1411" t="n">
        <v>64</v>
      </c>
      <c r="D1411" t="inlineStr">
        <is>
          <t>33 80 4505 610-2</t>
        </is>
      </c>
      <c r="E1411" t="inlineStr">
        <is>
          <t>LAUDE Smart Intermodal S.A.</t>
        </is>
      </c>
      <c r="F1411" t="inlineStr">
        <is>
          <t>TNO</t>
        </is>
      </c>
      <c r="G1411" t="inlineStr">
        <is>
          <t>40' CW</t>
        </is>
      </c>
      <c r="H1411" t="n">
        <v>0</v>
      </c>
      <c r="I1411" s="6" t="n">
        <v>0</v>
      </c>
      <c r="J1411" s="6" t="n">
        <v>0</v>
      </c>
      <c r="K1411" t="inlineStr">
        <is>
          <t>run_initial</t>
        </is>
      </c>
      <c r="L1411" s="6" t="n">
        <v>45565</v>
      </c>
      <c r="M1411" s="6" t="n">
        <v>46294</v>
      </c>
      <c r="N1411" t="n">
        <v>729</v>
      </c>
      <c r="O1411" s="6" t="n">
        <v>46294</v>
      </c>
      <c r="S1411" t="inlineStr">
        <is>
          <t>n.a.</t>
        </is>
      </c>
      <c r="T1411" s="6" t="n">
        <v>0</v>
      </c>
      <c r="U1411" s="6" t="n"/>
      <c r="V1411" t="n">
        <v>0</v>
      </c>
      <c r="W1411" t="n">
        <v>3</v>
      </c>
      <c r="X1411" s="6" t="n"/>
      <c r="Z1411" s="6" t="n">
        <v>46202</v>
      </c>
      <c r="AA1411" t="inlineStr">
        <is>
          <t>n.a.</t>
        </is>
      </c>
      <c r="AB1411" s="6" t="n">
        <v>46294</v>
      </c>
      <c r="AC1411" t="inlineStr"/>
      <c r="AD1411" s="6" t="n">
        <v>46141</v>
      </c>
    </row>
    <row r="1412">
      <c r="A1412" t="inlineStr">
        <is>
          <t>V100051</t>
        </is>
      </c>
      <c r="B1412" t="inlineStr">
        <is>
          <t>2023-0033</t>
        </is>
      </c>
      <c r="C1412" t="n">
        <v>65</v>
      </c>
      <c r="D1412" t="inlineStr">
        <is>
          <t>33 80 4505 611-0</t>
        </is>
      </c>
      <c r="E1412" t="inlineStr">
        <is>
          <t>LAUDE Smart Intermodal S.A.</t>
        </is>
      </c>
      <c r="F1412" t="inlineStr">
        <is>
          <t>TNO</t>
        </is>
      </c>
      <c r="G1412" t="inlineStr">
        <is>
          <t>40' CW</t>
        </is>
      </c>
      <c r="H1412" t="n">
        <v>0</v>
      </c>
      <c r="I1412" s="6" t="n">
        <v>0</v>
      </c>
      <c r="J1412" s="6" t="n">
        <v>0</v>
      </c>
      <c r="K1412" t="inlineStr">
        <is>
          <t>run_initial</t>
        </is>
      </c>
      <c r="L1412" s="6" t="n">
        <v>45565</v>
      </c>
      <c r="M1412" s="6" t="n">
        <v>46294</v>
      </c>
      <c r="N1412" t="n">
        <v>729</v>
      </c>
      <c r="O1412" s="6" t="n">
        <v>46294</v>
      </c>
      <c r="S1412" t="inlineStr">
        <is>
          <t>n.a.</t>
        </is>
      </c>
      <c r="T1412" s="6" t="n">
        <v>0</v>
      </c>
      <c r="U1412" s="6" t="n"/>
      <c r="V1412" t="n">
        <v>0</v>
      </c>
      <c r="W1412" t="n">
        <v>3</v>
      </c>
      <c r="X1412" s="6" t="n"/>
      <c r="Z1412" s="6" t="n">
        <v>46202</v>
      </c>
      <c r="AA1412" t="inlineStr">
        <is>
          <t>n.a.</t>
        </is>
      </c>
      <c r="AB1412" s="6" t="n">
        <v>46294</v>
      </c>
      <c r="AC1412" t="inlineStr"/>
      <c r="AD1412" s="6" t="n">
        <v>46141</v>
      </c>
    </row>
    <row r="1413">
      <c r="A1413" t="inlineStr">
        <is>
          <t>V100051</t>
        </is>
      </c>
      <c r="B1413" t="inlineStr">
        <is>
          <t>2023-0033</t>
        </is>
      </c>
      <c r="C1413" t="n">
        <v>66</v>
      </c>
      <c r="D1413" t="inlineStr">
        <is>
          <t>33 80 4505 612-8</t>
        </is>
      </c>
      <c r="E1413" t="inlineStr">
        <is>
          <t>LAUDE Smart Intermodal S.A.</t>
        </is>
      </c>
      <c r="F1413" t="inlineStr">
        <is>
          <t>TNO</t>
        </is>
      </c>
      <c r="G1413" t="inlineStr">
        <is>
          <t>40' CW</t>
        </is>
      </c>
      <c r="H1413" t="n">
        <v>0</v>
      </c>
      <c r="I1413" s="6" t="n">
        <v>0</v>
      </c>
      <c r="J1413" s="6" t="n">
        <v>0</v>
      </c>
      <c r="K1413" t="inlineStr">
        <is>
          <t>run_initial</t>
        </is>
      </c>
      <c r="L1413" s="6" t="n">
        <v>45565</v>
      </c>
      <c r="M1413" s="6" t="n">
        <v>46294</v>
      </c>
      <c r="N1413" t="n">
        <v>729</v>
      </c>
      <c r="O1413" s="6" t="n">
        <v>46294</v>
      </c>
      <c r="S1413" t="inlineStr">
        <is>
          <t>n.a.</t>
        </is>
      </c>
      <c r="T1413" s="6" t="n">
        <v>0</v>
      </c>
      <c r="U1413" s="6" t="n"/>
      <c r="V1413" t="n">
        <v>0</v>
      </c>
      <c r="W1413" t="n">
        <v>3</v>
      </c>
      <c r="X1413" s="6" t="n"/>
      <c r="Z1413" s="6" t="n">
        <v>46202</v>
      </c>
      <c r="AA1413" t="inlineStr">
        <is>
          <t>n.a.</t>
        </is>
      </c>
      <c r="AB1413" s="6" t="n">
        <v>46294</v>
      </c>
      <c r="AC1413" t="inlineStr"/>
      <c r="AD1413" s="6" t="n">
        <v>46141</v>
      </c>
    </row>
    <row r="1414">
      <c r="A1414" t="inlineStr">
        <is>
          <t>V100051</t>
        </is>
      </c>
      <c r="B1414" t="inlineStr">
        <is>
          <t>2023-0033</t>
        </is>
      </c>
      <c r="C1414" t="n">
        <v>67</v>
      </c>
      <c r="D1414" t="inlineStr">
        <is>
          <t>33 80 4505 613-6</t>
        </is>
      </c>
      <c r="E1414" t="inlineStr">
        <is>
          <t>LAUDE Smart Intermodal S.A.</t>
        </is>
      </c>
      <c r="F1414" t="inlineStr">
        <is>
          <t>TNO</t>
        </is>
      </c>
      <c r="G1414" t="inlineStr">
        <is>
          <t>40' CW</t>
        </is>
      </c>
      <c r="H1414" t="n">
        <v>0</v>
      </c>
      <c r="I1414" s="6" t="n">
        <v>0</v>
      </c>
      <c r="J1414" s="6" t="n">
        <v>0</v>
      </c>
      <c r="K1414" t="inlineStr">
        <is>
          <t>run_initial</t>
        </is>
      </c>
      <c r="L1414" s="6" t="n">
        <v>45565</v>
      </c>
      <c r="M1414" s="6" t="n">
        <v>46294</v>
      </c>
      <c r="N1414" t="n">
        <v>729</v>
      </c>
      <c r="O1414" s="6" t="n">
        <v>46294</v>
      </c>
      <c r="S1414" t="inlineStr">
        <is>
          <t>n.a.</t>
        </is>
      </c>
      <c r="T1414" s="6" t="n">
        <v>0</v>
      </c>
      <c r="U1414" s="6" t="n"/>
      <c r="V1414" t="n">
        <v>0</v>
      </c>
      <c r="W1414" t="n">
        <v>3</v>
      </c>
      <c r="X1414" s="6" t="n"/>
      <c r="Z1414" s="6" t="n">
        <v>46202</v>
      </c>
      <c r="AA1414" t="inlineStr">
        <is>
          <t>n.a.</t>
        </is>
      </c>
      <c r="AB1414" s="6" t="n">
        <v>46294</v>
      </c>
      <c r="AC1414" t="inlineStr"/>
      <c r="AD1414" s="6" t="n">
        <v>46141</v>
      </c>
    </row>
    <row r="1415">
      <c r="A1415" t="inlineStr">
        <is>
          <t>V100051</t>
        </is>
      </c>
      <c r="B1415" t="inlineStr">
        <is>
          <t>2023-0033</t>
        </is>
      </c>
      <c r="C1415" t="n">
        <v>68</v>
      </c>
      <c r="D1415" t="inlineStr">
        <is>
          <t>33 80 4505 614-4</t>
        </is>
      </c>
      <c r="E1415" t="inlineStr">
        <is>
          <t>LAUDE Smart Intermodal S.A.</t>
        </is>
      </c>
      <c r="F1415" t="inlineStr">
        <is>
          <t>TNO</t>
        </is>
      </c>
      <c r="G1415" t="inlineStr">
        <is>
          <t>40' CW</t>
        </is>
      </c>
      <c r="H1415" t="n">
        <v>0</v>
      </c>
      <c r="I1415" s="6" t="n">
        <v>0</v>
      </c>
      <c r="J1415" s="6" t="n">
        <v>0</v>
      </c>
      <c r="K1415" t="inlineStr">
        <is>
          <t>run_initial</t>
        </is>
      </c>
      <c r="L1415" s="6" t="n">
        <v>45565</v>
      </c>
      <c r="M1415" s="6" t="n">
        <v>46294</v>
      </c>
      <c r="N1415" t="n">
        <v>729</v>
      </c>
      <c r="O1415" s="6" t="n">
        <v>46294</v>
      </c>
      <c r="S1415" t="inlineStr">
        <is>
          <t>n.a.</t>
        </is>
      </c>
      <c r="T1415" s="6" t="n">
        <v>0</v>
      </c>
      <c r="U1415" s="6" t="n"/>
      <c r="V1415" t="n">
        <v>0</v>
      </c>
      <c r="W1415" t="n">
        <v>3</v>
      </c>
      <c r="X1415" s="6" t="n"/>
      <c r="Z1415" s="6" t="n">
        <v>46202</v>
      </c>
      <c r="AA1415" t="inlineStr">
        <is>
          <t>n.a.</t>
        </is>
      </c>
      <c r="AB1415" s="6" t="n">
        <v>46294</v>
      </c>
      <c r="AC1415" t="inlineStr"/>
      <c r="AD1415" s="6" t="n">
        <v>46141</v>
      </c>
    </row>
    <row r="1416">
      <c r="A1416" t="inlineStr">
        <is>
          <t>V100051</t>
        </is>
      </c>
      <c r="B1416" t="inlineStr">
        <is>
          <t>2023-0033</t>
        </is>
      </c>
      <c r="C1416" t="n">
        <v>69</v>
      </c>
      <c r="D1416" t="inlineStr">
        <is>
          <t>33 80 4505 615-1</t>
        </is>
      </c>
      <c r="E1416" t="inlineStr">
        <is>
          <t>LAUDE Smart Intermodal S.A.</t>
        </is>
      </c>
      <c r="F1416" t="inlineStr">
        <is>
          <t>TNO</t>
        </is>
      </c>
      <c r="G1416" t="inlineStr">
        <is>
          <t>40' CW</t>
        </is>
      </c>
      <c r="H1416" t="n">
        <v>0</v>
      </c>
      <c r="I1416" s="6" t="n">
        <v>0</v>
      </c>
      <c r="J1416" s="6" t="n">
        <v>0</v>
      </c>
      <c r="K1416" t="inlineStr">
        <is>
          <t>run_initial</t>
        </is>
      </c>
      <c r="L1416" s="6" t="n">
        <v>45565</v>
      </c>
      <c r="M1416" s="6" t="n">
        <v>46294</v>
      </c>
      <c r="N1416" t="n">
        <v>729</v>
      </c>
      <c r="O1416" s="6" t="n">
        <v>46294</v>
      </c>
      <c r="S1416" t="inlineStr">
        <is>
          <t>n.a.</t>
        </is>
      </c>
      <c r="T1416" s="6" t="n">
        <v>0</v>
      </c>
      <c r="U1416" s="6" t="n"/>
      <c r="V1416" t="n">
        <v>0</v>
      </c>
      <c r="W1416" t="n">
        <v>3</v>
      </c>
      <c r="X1416" s="6" t="n"/>
      <c r="Z1416" s="6" t="n">
        <v>46202</v>
      </c>
      <c r="AA1416" t="inlineStr">
        <is>
          <t>n.a.</t>
        </is>
      </c>
      <c r="AB1416" s="6" t="n">
        <v>46294</v>
      </c>
      <c r="AC1416" t="inlineStr"/>
      <c r="AD1416" s="6" t="n">
        <v>46141</v>
      </c>
    </row>
    <row r="1417">
      <c r="A1417" t="inlineStr">
        <is>
          <t>V100051</t>
        </is>
      </c>
      <c r="B1417" t="inlineStr">
        <is>
          <t>2023-0033</t>
        </is>
      </c>
      <c r="C1417" t="n">
        <v>70</v>
      </c>
      <c r="D1417" t="inlineStr">
        <is>
          <t>33 80 4505 616-9</t>
        </is>
      </c>
      <c r="E1417" t="inlineStr">
        <is>
          <t>LAUDE Smart Intermodal S.A.</t>
        </is>
      </c>
      <c r="F1417" t="inlineStr">
        <is>
          <t>TNO</t>
        </is>
      </c>
      <c r="G1417" t="inlineStr">
        <is>
          <t>40' CW</t>
        </is>
      </c>
      <c r="H1417" t="n">
        <v>0</v>
      </c>
      <c r="I1417" s="6" t="n">
        <v>0</v>
      </c>
      <c r="J1417" s="6" t="n">
        <v>0</v>
      </c>
      <c r="K1417" t="inlineStr">
        <is>
          <t>run_initial</t>
        </is>
      </c>
      <c r="L1417" s="6" t="n">
        <v>45565</v>
      </c>
      <c r="M1417" s="6" t="n">
        <v>46294</v>
      </c>
      <c r="N1417" t="n">
        <v>729</v>
      </c>
      <c r="O1417" s="6" t="n">
        <v>46294</v>
      </c>
      <c r="S1417" t="inlineStr">
        <is>
          <t>n.a.</t>
        </is>
      </c>
      <c r="T1417" s="6" t="n">
        <v>0</v>
      </c>
      <c r="U1417" s="6" t="n"/>
      <c r="V1417" t="n">
        <v>0</v>
      </c>
      <c r="W1417" t="n">
        <v>3</v>
      </c>
      <c r="X1417" s="6" t="n"/>
      <c r="Z1417" s="6" t="n">
        <v>46202</v>
      </c>
      <c r="AA1417" t="inlineStr">
        <is>
          <t>n.a.</t>
        </is>
      </c>
      <c r="AB1417" s="6" t="n">
        <v>46294</v>
      </c>
      <c r="AC1417" t="inlineStr"/>
      <c r="AD1417" s="6" t="n">
        <v>46141</v>
      </c>
    </row>
    <row r="1418">
      <c r="A1418" t="inlineStr">
        <is>
          <t>V100051</t>
        </is>
      </c>
      <c r="B1418" t="inlineStr">
        <is>
          <t>2023-0033</t>
        </is>
      </c>
      <c r="C1418" t="n">
        <v>71</v>
      </c>
      <c r="D1418" t="inlineStr">
        <is>
          <t>33 80 4505 617-7</t>
        </is>
      </c>
      <c r="E1418" t="inlineStr">
        <is>
          <t>LAUDE Smart Intermodal S.A.</t>
        </is>
      </c>
      <c r="F1418" t="inlineStr">
        <is>
          <t>TNO</t>
        </is>
      </c>
      <c r="G1418" t="inlineStr">
        <is>
          <t>40' CW</t>
        </is>
      </c>
      <c r="H1418" t="n">
        <v>0</v>
      </c>
      <c r="I1418" s="6" t="n">
        <v>0</v>
      </c>
      <c r="J1418" s="6" t="n">
        <v>0</v>
      </c>
      <c r="K1418" t="inlineStr">
        <is>
          <t>run_initial</t>
        </is>
      </c>
      <c r="L1418" s="6" t="n">
        <v>45565</v>
      </c>
      <c r="M1418" s="6" t="n">
        <v>46294</v>
      </c>
      <c r="N1418" t="n">
        <v>729</v>
      </c>
      <c r="O1418" s="6" t="n">
        <v>46294</v>
      </c>
      <c r="S1418" t="inlineStr">
        <is>
          <t>n.a.</t>
        </is>
      </c>
      <c r="T1418" s="6" t="n">
        <v>0</v>
      </c>
      <c r="U1418" s="6" t="n"/>
      <c r="V1418" t="n">
        <v>0</v>
      </c>
      <c r="W1418" t="n">
        <v>3</v>
      </c>
      <c r="X1418" s="6" t="n"/>
      <c r="Z1418" s="6" t="n">
        <v>46202</v>
      </c>
      <c r="AA1418" t="inlineStr">
        <is>
          <t>n.a.</t>
        </is>
      </c>
      <c r="AB1418" s="6" t="n">
        <v>46294</v>
      </c>
      <c r="AC1418" t="inlineStr"/>
      <c r="AD1418" s="6" t="n">
        <v>46141</v>
      </c>
    </row>
    <row r="1419">
      <c r="A1419" t="inlineStr">
        <is>
          <t>V100051</t>
        </is>
      </c>
      <c r="B1419" t="inlineStr">
        <is>
          <t>2023-0033</t>
        </is>
      </c>
      <c r="C1419" t="n">
        <v>72</v>
      </c>
      <c r="D1419" t="inlineStr">
        <is>
          <t>33 80 4505 618-5</t>
        </is>
      </c>
      <c r="E1419" t="inlineStr">
        <is>
          <t>LAUDE Smart Intermodal S.A.</t>
        </is>
      </c>
      <c r="F1419" t="inlineStr">
        <is>
          <t>TNO</t>
        </is>
      </c>
      <c r="G1419" t="inlineStr">
        <is>
          <t>40' CW</t>
        </is>
      </c>
      <c r="H1419" t="n">
        <v>0</v>
      </c>
      <c r="I1419" s="6" t="n">
        <v>0</v>
      </c>
      <c r="J1419" s="6" t="n">
        <v>0</v>
      </c>
      <c r="K1419" t="inlineStr">
        <is>
          <t>run_initial</t>
        </is>
      </c>
      <c r="L1419" s="6" t="n">
        <v>45565</v>
      </c>
      <c r="M1419" s="6" t="n">
        <v>46294</v>
      </c>
      <c r="N1419" t="n">
        <v>729</v>
      </c>
      <c r="O1419" s="6" t="n">
        <v>46294</v>
      </c>
      <c r="S1419" t="inlineStr">
        <is>
          <t>n.a.</t>
        </is>
      </c>
      <c r="T1419" s="6" t="n">
        <v>0</v>
      </c>
      <c r="U1419" s="6" t="n"/>
      <c r="V1419" t="n">
        <v>0</v>
      </c>
      <c r="W1419" t="n">
        <v>3</v>
      </c>
      <c r="X1419" s="6" t="n"/>
      <c r="Z1419" s="6" t="n">
        <v>46202</v>
      </c>
      <c r="AA1419" t="inlineStr">
        <is>
          <t>n.a.</t>
        </is>
      </c>
      <c r="AB1419" s="6" t="n">
        <v>46294</v>
      </c>
      <c r="AC1419" t="inlineStr"/>
      <c r="AD1419" s="6" t="n">
        <v>46141</v>
      </c>
    </row>
    <row r="1420">
      <c r="A1420" t="inlineStr">
        <is>
          <t>V100051</t>
        </is>
      </c>
      <c r="B1420" t="inlineStr">
        <is>
          <t>2023-0033</t>
        </is>
      </c>
      <c r="C1420" t="n">
        <v>73</v>
      </c>
      <c r="D1420" t="inlineStr">
        <is>
          <t>33 80 4505 619-3</t>
        </is>
      </c>
      <c r="E1420" t="inlineStr">
        <is>
          <t>LAUDE Smart Intermodal S.A.</t>
        </is>
      </c>
      <c r="F1420" t="inlineStr">
        <is>
          <t>TNO</t>
        </is>
      </c>
      <c r="G1420" t="inlineStr">
        <is>
          <t>40' CW</t>
        </is>
      </c>
      <c r="H1420" t="n">
        <v>0</v>
      </c>
      <c r="I1420" s="6" t="n">
        <v>0</v>
      </c>
      <c r="J1420" s="6" t="n">
        <v>0</v>
      </c>
      <c r="K1420" t="inlineStr">
        <is>
          <t>run_initial</t>
        </is>
      </c>
      <c r="L1420" s="6" t="n">
        <v>45565</v>
      </c>
      <c r="M1420" s="6" t="n">
        <v>46294</v>
      </c>
      <c r="N1420" t="n">
        <v>729</v>
      </c>
      <c r="O1420" s="6" t="n">
        <v>46294</v>
      </c>
      <c r="S1420" t="inlineStr">
        <is>
          <t>n.a.</t>
        </is>
      </c>
      <c r="T1420" s="6" t="n">
        <v>0</v>
      </c>
      <c r="U1420" s="6" t="n"/>
      <c r="V1420" t="n">
        <v>0</v>
      </c>
      <c r="W1420" t="n">
        <v>3</v>
      </c>
      <c r="X1420" s="6" t="n"/>
      <c r="Z1420" s="6" t="n">
        <v>46202</v>
      </c>
      <c r="AA1420" t="inlineStr">
        <is>
          <t>n.a.</t>
        </is>
      </c>
      <c r="AB1420" s="6" t="n">
        <v>46294</v>
      </c>
      <c r="AC1420" t="inlineStr"/>
      <c r="AD1420" s="6" t="n">
        <v>46141</v>
      </c>
    </row>
    <row r="1421">
      <c r="A1421" t="inlineStr">
        <is>
          <t>V100051</t>
        </is>
      </c>
      <c r="B1421" t="inlineStr">
        <is>
          <t>2023-0033</t>
        </is>
      </c>
      <c r="C1421" t="n">
        <v>74</v>
      </c>
      <c r="D1421" t="inlineStr">
        <is>
          <t>33 80 4505 463-6</t>
        </is>
      </c>
      <c r="E1421" t="inlineStr">
        <is>
          <t>LAUDE Smart Intermodal S.A.</t>
        </is>
      </c>
      <c r="F1421" t="inlineStr">
        <is>
          <t>TNO</t>
        </is>
      </c>
      <c r="G1421" t="inlineStr">
        <is>
          <t>40' CW</t>
        </is>
      </c>
      <c r="H1421" t="n">
        <v>0</v>
      </c>
      <c r="I1421" s="6" t="n">
        <v>0</v>
      </c>
      <c r="J1421" s="6" t="n">
        <v>0</v>
      </c>
      <c r="K1421" t="inlineStr">
        <is>
          <t>run_initial</t>
        </is>
      </c>
      <c r="L1421" s="6" t="n">
        <v>45591</v>
      </c>
      <c r="M1421" s="6" t="n">
        <v>46320</v>
      </c>
      <c r="N1421" t="n">
        <v>729</v>
      </c>
      <c r="O1421" s="6" t="n">
        <v>46320</v>
      </c>
      <c r="S1421" t="inlineStr">
        <is>
          <t>n.a.</t>
        </is>
      </c>
      <c r="T1421" s="6" t="n">
        <v>0</v>
      </c>
      <c r="U1421" s="6" t="n"/>
      <c r="V1421" t="n">
        <v>0</v>
      </c>
      <c r="W1421" t="n">
        <v>3</v>
      </c>
      <c r="X1421" s="6" t="n"/>
      <c r="Z1421" s="6" t="n">
        <v>46228</v>
      </c>
      <c r="AA1421" t="inlineStr">
        <is>
          <t>n.a.</t>
        </is>
      </c>
      <c r="AB1421" s="6" t="n">
        <v>46320</v>
      </c>
      <c r="AC1421" t="inlineStr"/>
      <c r="AD1421" s="6" t="n">
        <v>46167</v>
      </c>
    </row>
    <row r="1422">
      <c r="A1422" t="inlineStr">
        <is>
          <t>V100051</t>
        </is>
      </c>
      <c r="B1422" t="inlineStr">
        <is>
          <t>2023-0033</t>
        </is>
      </c>
      <c r="C1422" t="n">
        <v>75</v>
      </c>
      <c r="D1422" t="inlineStr">
        <is>
          <t>33 80 4505 467-7</t>
        </is>
      </c>
      <c r="E1422" t="inlineStr">
        <is>
          <t>LAUDE Smart Intermodal S.A.</t>
        </is>
      </c>
      <c r="F1422" t="inlineStr">
        <is>
          <t>TNO</t>
        </is>
      </c>
      <c r="G1422" t="inlineStr">
        <is>
          <t>40' CW</t>
        </is>
      </c>
      <c r="H1422" t="n">
        <v>0</v>
      </c>
      <c r="I1422" s="6" t="n">
        <v>0</v>
      </c>
      <c r="J1422" s="6" t="n">
        <v>0</v>
      </c>
      <c r="K1422" t="inlineStr">
        <is>
          <t>run_initial</t>
        </is>
      </c>
      <c r="L1422" s="6" t="n">
        <v>45591</v>
      </c>
      <c r="M1422" s="6" t="n">
        <v>46320</v>
      </c>
      <c r="N1422" t="n">
        <v>729</v>
      </c>
      <c r="O1422" s="6" t="n">
        <v>46320</v>
      </c>
      <c r="S1422" t="inlineStr">
        <is>
          <t>n.a.</t>
        </is>
      </c>
      <c r="T1422" s="6" t="n">
        <v>0</v>
      </c>
      <c r="U1422" s="6" t="n"/>
      <c r="V1422" t="n">
        <v>0</v>
      </c>
      <c r="W1422" t="n">
        <v>3</v>
      </c>
      <c r="X1422" s="6" t="n"/>
      <c r="Z1422" s="6" t="n">
        <v>46228</v>
      </c>
      <c r="AA1422" t="inlineStr">
        <is>
          <t>n.a.</t>
        </is>
      </c>
      <c r="AB1422" s="6" t="n">
        <v>46320</v>
      </c>
      <c r="AC1422" t="inlineStr"/>
      <c r="AD1422" s="6" t="n">
        <v>46167</v>
      </c>
    </row>
    <row r="1423">
      <c r="A1423" t="inlineStr">
        <is>
          <t>V100051</t>
        </is>
      </c>
      <c r="B1423" t="inlineStr">
        <is>
          <t>2023-0033</t>
        </is>
      </c>
      <c r="C1423" t="n">
        <v>76</v>
      </c>
      <c r="D1423" t="inlineStr">
        <is>
          <t>33 80 4505 468-5</t>
        </is>
      </c>
      <c r="E1423" t="inlineStr">
        <is>
          <t>LAUDE Smart Intermodal S.A.</t>
        </is>
      </c>
      <c r="F1423" t="inlineStr">
        <is>
          <t>TNO</t>
        </is>
      </c>
      <c r="G1423" t="inlineStr">
        <is>
          <t>40' CW</t>
        </is>
      </c>
      <c r="H1423" t="n">
        <v>0</v>
      </c>
      <c r="I1423" s="6" t="n">
        <v>0</v>
      </c>
      <c r="J1423" s="6" t="n">
        <v>0</v>
      </c>
      <c r="K1423" t="inlineStr">
        <is>
          <t>run_initial</t>
        </is>
      </c>
      <c r="L1423" s="6" t="n">
        <v>45591</v>
      </c>
      <c r="M1423" s="6" t="n">
        <v>46320</v>
      </c>
      <c r="N1423" t="n">
        <v>729</v>
      </c>
      <c r="O1423" s="6" t="n">
        <v>46320</v>
      </c>
      <c r="S1423" t="inlineStr">
        <is>
          <t>n.a.</t>
        </is>
      </c>
      <c r="T1423" s="6" t="n">
        <v>0</v>
      </c>
      <c r="U1423" s="6" t="n"/>
      <c r="V1423" t="n">
        <v>0</v>
      </c>
      <c r="W1423" t="n">
        <v>3</v>
      </c>
      <c r="X1423" s="6" t="n"/>
      <c r="Z1423" s="6" t="n">
        <v>46228</v>
      </c>
      <c r="AA1423" t="inlineStr">
        <is>
          <t>n.a.</t>
        </is>
      </c>
      <c r="AB1423" s="6" t="n">
        <v>46320</v>
      </c>
      <c r="AC1423" t="inlineStr"/>
      <c r="AD1423" s="6" t="n">
        <v>46167</v>
      </c>
    </row>
    <row r="1424">
      <c r="A1424" t="inlineStr">
        <is>
          <t>V100051</t>
        </is>
      </c>
      <c r="B1424" t="inlineStr">
        <is>
          <t>2023-0033</t>
        </is>
      </c>
      <c r="C1424" t="n">
        <v>77</v>
      </c>
      <c r="D1424" t="inlineStr">
        <is>
          <t>33 80 4505 472-7</t>
        </is>
      </c>
      <c r="E1424" t="inlineStr">
        <is>
          <t>LAUDE Smart Intermodal S.A.</t>
        </is>
      </c>
      <c r="F1424" t="inlineStr">
        <is>
          <t>TNO</t>
        </is>
      </c>
      <c r="G1424" t="inlineStr">
        <is>
          <t>40' CW</t>
        </is>
      </c>
      <c r="H1424" t="n">
        <v>0</v>
      </c>
      <c r="I1424" s="6" t="n">
        <v>0</v>
      </c>
      <c r="J1424" s="6" t="n">
        <v>0</v>
      </c>
      <c r="K1424" t="inlineStr">
        <is>
          <t>run_initial</t>
        </is>
      </c>
      <c r="L1424" s="6" t="n">
        <v>45591</v>
      </c>
      <c r="M1424" s="6" t="n">
        <v>46320</v>
      </c>
      <c r="N1424" t="n">
        <v>729</v>
      </c>
      <c r="O1424" s="6" t="n">
        <v>46320</v>
      </c>
      <c r="S1424" t="inlineStr">
        <is>
          <t>n.a.</t>
        </is>
      </c>
      <c r="T1424" s="6" t="n">
        <v>0</v>
      </c>
      <c r="U1424" s="6" t="n"/>
      <c r="V1424" t="n">
        <v>0</v>
      </c>
      <c r="W1424" t="n">
        <v>3</v>
      </c>
      <c r="X1424" s="6" t="n"/>
      <c r="Z1424" s="6" t="n">
        <v>46228</v>
      </c>
      <c r="AA1424" t="inlineStr">
        <is>
          <t>n.a.</t>
        </is>
      </c>
      <c r="AB1424" s="6" t="n">
        <v>46320</v>
      </c>
      <c r="AC1424" t="inlineStr"/>
      <c r="AD1424" s="6" t="n">
        <v>46167</v>
      </c>
    </row>
    <row r="1425">
      <c r="A1425" t="inlineStr">
        <is>
          <t>V100051</t>
        </is>
      </c>
      <c r="B1425" t="inlineStr">
        <is>
          <t>2023-0033</t>
        </is>
      </c>
      <c r="C1425" t="n">
        <v>78</v>
      </c>
      <c r="D1425" t="inlineStr">
        <is>
          <t>33 80 4505 474-3</t>
        </is>
      </c>
      <c r="E1425" t="inlineStr">
        <is>
          <t>LAUDE Smart Intermodal S.A.</t>
        </is>
      </c>
      <c r="F1425" t="inlineStr">
        <is>
          <t>TNO</t>
        </is>
      </c>
      <c r="G1425" t="inlineStr">
        <is>
          <t>40' CW</t>
        </is>
      </c>
      <c r="H1425" t="n">
        <v>0</v>
      </c>
      <c r="I1425" s="6" t="n">
        <v>0</v>
      </c>
      <c r="J1425" s="6" t="n">
        <v>0</v>
      </c>
      <c r="K1425" t="inlineStr">
        <is>
          <t>run_initial</t>
        </is>
      </c>
      <c r="L1425" s="6" t="n">
        <v>45591</v>
      </c>
      <c r="M1425" s="6" t="n">
        <v>46320</v>
      </c>
      <c r="N1425" t="n">
        <v>729</v>
      </c>
      <c r="O1425" s="6" t="n">
        <v>46320</v>
      </c>
      <c r="S1425" t="inlineStr">
        <is>
          <t>n.a.</t>
        </is>
      </c>
      <c r="T1425" s="6" t="n">
        <v>0</v>
      </c>
      <c r="U1425" s="6" t="n"/>
      <c r="V1425" t="n">
        <v>0</v>
      </c>
      <c r="W1425" t="n">
        <v>3</v>
      </c>
      <c r="X1425" s="6" t="n"/>
      <c r="Z1425" s="6" t="n">
        <v>46228</v>
      </c>
      <c r="AA1425" t="inlineStr">
        <is>
          <t>n.a.</t>
        </is>
      </c>
      <c r="AB1425" s="6" t="n">
        <v>46320</v>
      </c>
      <c r="AC1425" t="inlineStr"/>
      <c r="AD1425" s="6" t="n">
        <v>46167</v>
      </c>
    </row>
    <row r="1426">
      <c r="A1426" t="inlineStr">
        <is>
          <t>V100051</t>
        </is>
      </c>
      <c r="B1426" t="inlineStr">
        <is>
          <t>2023-0033</t>
        </is>
      </c>
      <c r="C1426" t="n">
        <v>79</v>
      </c>
      <c r="D1426" t="inlineStr">
        <is>
          <t>33 80 4505 480-0</t>
        </is>
      </c>
      <c r="E1426" t="inlineStr">
        <is>
          <t>LAUDE Smart Intermodal S.A.</t>
        </is>
      </c>
      <c r="F1426" t="inlineStr">
        <is>
          <t>TNO</t>
        </is>
      </c>
      <c r="G1426" t="inlineStr">
        <is>
          <t>40' CW</t>
        </is>
      </c>
      <c r="H1426" t="n">
        <v>0</v>
      </c>
      <c r="I1426" s="6" t="n">
        <v>0</v>
      </c>
      <c r="J1426" s="6" t="n">
        <v>0</v>
      </c>
      <c r="K1426" t="inlineStr">
        <is>
          <t>run_initial</t>
        </is>
      </c>
      <c r="L1426" s="6" t="n">
        <v>45591</v>
      </c>
      <c r="M1426" s="6" t="n">
        <v>46320</v>
      </c>
      <c r="N1426" t="n">
        <v>729</v>
      </c>
      <c r="O1426" s="6" t="n">
        <v>46320</v>
      </c>
      <c r="S1426" t="inlineStr">
        <is>
          <t>n.a.</t>
        </is>
      </c>
      <c r="T1426" s="6" t="n">
        <v>0</v>
      </c>
      <c r="U1426" s="6" t="n"/>
      <c r="V1426" t="n">
        <v>0</v>
      </c>
      <c r="W1426" t="n">
        <v>3</v>
      </c>
      <c r="X1426" s="6" t="n"/>
      <c r="Z1426" s="6" t="n">
        <v>46228</v>
      </c>
      <c r="AA1426" t="inlineStr">
        <is>
          <t>n.a.</t>
        </is>
      </c>
      <c r="AB1426" s="6" t="n">
        <v>46320</v>
      </c>
      <c r="AC1426" t="inlineStr"/>
      <c r="AD1426" s="6" t="n">
        <v>46167</v>
      </c>
    </row>
    <row r="1427">
      <c r="A1427" t="inlineStr">
        <is>
          <t>V100051</t>
        </is>
      </c>
      <c r="B1427" t="inlineStr">
        <is>
          <t>2023-0033</t>
        </is>
      </c>
      <c r="C1427" t="n">
        <v>87</v>
      </c>
      <c r="D1427" t="inlineStr">
        <is>
          <t>33 80 4505 510-4</t>
        </is>
      </c>
      <c r="E1427" t="inlineStr">
        <is>
          <t>LAUDE Smart Intermodal S.A.</t>
        </is>
      </c>
      <c r="F1427" t="inlineStr">
        <is>
          <t>TNO</t>
        </is>
      </c>
      <c r="G1427" t="inlineStr">
        <is>
          <t>40' CW</t>
        </is>
      </c>
      <c r="H1427" t="n">
        <v>0</v>
      </c>
      <c r="I1427" s="6" t="n">
        <v>0</v>
      </c>
      <c r="J1427" s="6" t="n">
        <v>0</v>
      </c>
      <c r="K1427" t="inlineStr">
        <is>
          <t>run_initial</t>
        </is>
      </c>
      <c r="L1427" s="6" t="n">
        <v>45632</v>
      </c>
      <c r="M1427" s="6" t="n">
        <v>46320</v>
      </c>
      <c r="N1427" t="n">
        <v>729</v>
      </c>
      <c r="O1427" s="6" t="n">
        <v>46320</v>
      </c>
      <c r="S1427" t="inlineStr">
        <is>
          <t>n.a.</t>
        </is>
      </c>
      <c r="T1427" s="6" t="n">
        <v>0</v>
      </c>
      <c r="U1427" s="6" t="n"/>
      <c r="V1427" t="n">
        <v>0</v>
      </c>
      <c r="W1427" t="n">
        <v>3</v>
      </c>
      <c r="X1427" s="6" t="n"/>
      <c r="Z1427" s="6" t="n">
        <v>46228</v>
      </c>
      <c r="AA1427" t="inlineStr">
        <is>
          <t>n.a.</t>
        </is>
      </c>
      <c r="AB1427" s="6" t="n">
        <v>46320</v>
      </c>
      <c r="AC1427" t="inlineStr"/>
      <c r="AD1427" s="6" t="n">
        <v>46167</v>
      </c>
    </row>
    <row r="1428">
      <c r="A1428" t="inlineStr">
        <is>
          <t>V100051</t>
        </is>
      </c>
      <c r="B1428" t="inlineStr">
        <is>
          <t>2023-0033</t>
        </is>
      </c>
      <c r="C1428" t="n">
        <v>88</v>
      </c>
      <c r="D1428" t="inlineStr">
        <is>
          <t>33 80 4505 517-9</t>
        </is>
      </c>
      <c r="E1428" t="inlineStr">
        <is>
          <t>LAUDE Smart Intermodal S.A.</t>
        </is>
      </c>
      <c r="F1428" t="inlineStr">
        <is>
          <t>TNO</t>
        </is>
      </c>
      <c r="G1428" t="inlineStr">
        <is>
          <t>40' CW</t>
        </is>
      </c>
      <c r="H1428" t="n">
        <v>0</v>
      </c>
      <c r="I1428" s="6" t="n">
        <v>0</v>
      </c>
      <c r="J1428" s="6" t="n">
        <v>0</v>
      </c>
      <c r="K1428" t="inlineStr">
        <is>
          <t>run_initial</t>
        </is>
      </c>
      <c r="L1428" s="6" t="n">
        <v>45632</v>
      </c>
      <c r="M1428" s="6" t="n">
        <v>46320</v>
      </c>
      <c r="N1428" t="n">
        <v>729</v>
      </c>
      <c r="O1428" s="6" t="n">
        <v>46320</v>
      </c>
      <c r="S1428" t="inlineStr">
        <is>
          <t>n.a.</t>
        </is>
      </c>
      <c r="T1428" s="6" t="n">
        <v>0</v>
      </c>
      <c r="U1428" s="6" t="n"/>
      <c r="V1428" t="n">
        <v>0</v>
      </c>
      <c r="W1428" t="n">
        <v>3</v>
      </c>
      <c r="X1428" s="6" t="n"/>
      <c r="Z1428" s="6" t="n">
        <v>46228</v>
      </c>
      <c r="AA1428" t="inlineStr">
        <is>
          <t>n.a.</t>
        </is>
      </c>
      <c r="AB1428" s="6" t="n">
        <v>46320</v>
      </c>
      <c r="AC1428" t="inlineStr"/>
      <c r="AD1428" s="6" t="n">
        <v>46167</v>
      </c>
    </row>
    <row r="1429">
      <c r="A1429" t="inlineStr">
        <is>
          <t>V500001</t>
        </is>
      </c>
      <c r="B1429" t="inlineStr">
        <is>
          <t>2025-0012</t>
        </is>
      </c>
      <c r="C1429" t="n">
        <v>1</v>
      </c>
      <c r="D1429" t="inlineStr">
        <is>
          <t>37 84 4594 826-8</t>
        </is>
      </c>
      <c r="E1429" t="inlineStr">
        <is>
          <t>LAUDE Smart Intermodal S.A.</t>
        </is>
      </c>
      <c r="F1429" t="inlineStr">
        <is>
          <t>TNO</t>
        </is>
      </c>
      <c r="G1429" t="inlineStr">
        <is>
          <t>40' CW</t>
        </is>
      </c>
      <c r="H1429" t="n">
        <v>0</v>
      </c>
      <c r="I1429" s="6" t="n">
        <v>0</v>
      </c>
      <c r="J1429" s="6" t="n">
        <v>0</v>
      </c>
      <c r="K1429" t="inlineStr">
        <is>
          <t>run_initial</t>
        </is>
      </c>
      <c r="L1429" s="6" t="n">
        <v>45806</v>
      </c>
      <c r="M1429" s="6" t="n">
        <v>47631</v>
      </c>
      <c r="N1429" t="n">
        <v>1825</v>
      </c>
      <c r="O1429" s="6" t="n">
        <v>47631</v>
      </c>
      <c r="S1429" t="inlineStr">
        <is>
          <t>n.a.</t>
        </is>
      </c>
      <c r="T1429" s="6" t="n">
        <v>0</v>
      </c>
      <c r="U1429" s="6" t="n">
        <v>0</v>
      </c>
      <c r="V1429" t="n">
        <v>0</v>
      </c>
      <c r="W1429" t="n">
        <v>6</v>
      </c>
      <c r="X1429" s="6" t="n"/>
      <c r="Z1429" s="6" t="n">
        <v>47450</v>
      </c>
      <c r="AA1429" t="inlineStr">
        <is>
          <t>n.a.</t>
        </is>
      </c>
      <c r="AB1429" s="6" t="n">
        <v>47631</v>
      </c>
      <c r="AC1429" t="inlineStr"/>
      <c r="AD1429" s="6" t="n">
        <v>47480</v>
      </c>
    </row>
    <row r="1430">
      <c r="A1430" t="inlineStr">
        <is>
          <t>V500001</t>
        </is>
      </c>
      <c r="B1430" t="inlineStr">
        <is>
          <t>2025-0012</t>
        </is>
      </c>
      <c r="C1430" t="n">
        <v>2</v>
      </c>
      <c r="D1430" t="inlineStr">
        <is>
          <t>37 84 4594 828-4</t>
        </is>
      </c>
      <c r="E1430" t="inlineStr">
        <is>
          <t>LAUDE Smart Intermodal S.A.</t>
        </is>
      </c>
      <c r="F1430" t="inlineStr">
        <is>
          <t>TNO</t>
        </is>
      </c>
      <c r="G1430" t="inlineStr">
        <is>
          <t>40' CW</t>
        </is>
      </c>
      <c r="H1430" t="n">
        <v>0</v>
      </c>
      <c r="I1430" s="6" t="n">
        <v>0</v>
      </c>
      <c r="J1430" s="6" t="n">
        <v>0</v>
      </c>
      <c r="K1430" t="inlineStr">
        <is>
          <t>run_initial</t>
        </is>
      </c>
      <c r="L1430" s="6" t="n">
        <v>45806</v>
      </c>
      <c r="M1430" s="6" t="n">
        <v>47631</v>
      </c>
      <c r="N1430" t="n">
        <v>1825</v>
      </c>
      <c r="O1430" s="6" t="n">
        <v>47631</v>
      </c>
      <c r="S1430" t="inlineStr">
        <is>
          <t>n.a.</t>
        </is>
      </c>
      <c r="T1430" s="6" t="n">
        <v>0</v>
      </c>
      <c r="U1430" s="6" t="n">
        <v>0</v>
      </c>
      <c r="V1430" t="n">
        <v>0</v>
      </c>
      <c r="W1430" t="n">
        <v>6</v>
      </c>
      <c r="X1430" s="6" t="n"/>
      <c r="Z1430" s="6" t="n">
        <v>47450</v>
      </c>
      <c r="AA1430" t="inlineStr">
        <is>
          <t>n.a.</t>
        </is>
      </c>
      <c r="AB1430" s="6" t="n">
        <v>47631</v>
      </c>
      <c r="AC1430" t="inlineStr"/>
      <c r="AD1430" s="6" t="n">
        <v>47480</v>
      </c>
    </row>
    <row r="1431">
      <c r="A1431" t="inlineStr">
        <is>
          <t>V500001</t>
        </is>
      </c>
      <c r="B1431" t="inlineStr">
        <is>
          <t>2025-0012</t>
        </is>
      </c>
      <c r="C1431" t="n">
        <v>3</v>
      </c>
      <c r="D1431" t="inlineStr">
        <is>
          <t>37 84 4594 829-2</t>
        </is>
      </c>
      <c r="E1431" t="inlineStr">
        <is>
          <t>LAUDE Smart Intermodal S.A.</t>
        </is>
      </c>
      <c r="F1431" t="inlineStr">
        <is>
          <t>TNO</t>
        </is>
      </c>
      <c r="G1431" t="inlineStr">
        <is>
          <t>40' CW</t>
        </is>
      </c>
      <c r="H1431" t="n">
        <v>0</v>
      </c>
      <c r="I1431" s="6" t="n">
        <v>0</v>
      </c>
      <c r="J1431" s="6" t="n">
        <v>0</v>
      </c>
      <c r="K1431" t="inlineStr">
        <is>
          <t>run_initial</t>
        </is>
      </c>
      <c r="L1431" s="6" t="n">
        <v>45806</v>
      </c>
      <c r="M1431" s="6" t="n">
        <v>47631</v>
      </c>
      <c r="N1431" t="n">
        <v>1825</v>
      </c>
      <c r="O1431" s="6" t="n">
        <v>47631</v>
      </c>
      <c r="S1431" t="inlineStr">
        <is>
          <t>n.a.</t>
        </is>
      </c>
      <c r="T1431" s="6" t="n">
        <v>0</v>
      </c>
      <c r="U1431" s="6" t="n">
        <v>0</v>
      </c>
      <c r="V1431" t="n">
        <v>0</v>
      </c>
      <c r="W1431" t="n">
        <v>6</v>
      </c>
      <c r="X1431" s="6" t="n"/>
      <c r="Z1431" s="6" t="n">
        <v>47450</v>
      </c>
      <c r="AA1431" t="inlineStr">
        <is>
          <t>n.a.</t>
        </is>
      </c>
      <c r="AB1431" s="6" t="n">
        <v>47631</v>
      </c>
      <c r="AC1431" t="inlineStr"/>
      <c r="AD1431" s="6" t="n">
        <v>47480</v>
      </c>
    </row>
    <row r="1432">
      <c r="A1432" t="inlineStr">
        <is>
          <t>V500001</t>
        </is>
      </c>
      <c r="B1432" t="inlineStr">
        <is>
          <t>2025-0012</t>
        </is>
      </c>
      <c r="C1432" t="n">
        <v>4</v>
      </c>
      <c r="D1432" t="inlineStr">
        <is>
          <t>37 84 4594 830-0</t>
        </is>
      </c>
      <c r="E1432" t="inlineStr">
        <is>
          <t>LAUDE Smart Intermodal S.A.</t>
        </is>
      </c>
      <c r="F1432" t="inlineStr">
        <is>
          <t>TNO</t>
        </is>
      </c>
      <c r="G1432" t="inlineStr">
        <is>
          <t>40' CW</t>
        </is>
      </c>
      <c r="H1432" t="n">
        <v>0</v>
      </c>
      <c r="I1432" s="6" t="n">
        <v>0</v>
      </c>
      <c r="J1432" s="6" t="n">
        <v>0</v>
      </c>
      <c r="K1432" t="inlineStr">
        <is>
          <t>run_initial</t>
        </is>
      </c>
      <c r="L1432" s="6" t="n">
        <v>45806</v>
      </c>
      <c r="M1432" s="6" t="n">
        <v>47631</v>
      </c>
      <c r="N1432" t="n">
        <v>1825</v>
      </c>
      <c r="O1432" s="6" t="n">
        <v>47631</v>
      </c>
      <c r="S1432" t="inlineStr">
        <is>
          <t>n.a.</t>
        </is>
      </c>
      <c r="T1432" s="6" t="n">
        <v>0</v>
      </c>
      <c r="U1432" s="6" t="n">
        <v>0</v>
      </c>
      <c r="V1432" t="n">
        <v>0</v>
      </c>
      <c r="W1432" t="n">
        <v>6</v>
      </c>
      <c r="X1432" s="6" t="n"/>
      <c r="Z1432" s="6" t="n">
        <v>47450</v>
      </c>
      <c r="AA1432" t="inlineStr">
        <is>
          <t>n.a.</t>
        </is>
      </c>
      <c r="AB1432" s="6" t="n">
        <v>47631</v>
      </c>
      <c r="AC1432" t="inlineStr"/>
      <c r="AD1432" s="6" t="n">
        <v>47480</v>
      </c>
    </row>
    <row r="1433">
      <c r="A1433" t="inlineStr">
        <is>
          <t>V500001</t>
        </is>
      </c>
      <c r="B1433" t="inlineStr">
        <is>
          <t>2025-0012</t>
        </is>
      </c>
      <c r="C1433" t="n">
        <v>5</v>
      </c>
      <c r="D1433" t="inlineStr">
        <is>
          <t>37 84 4594 831-8</t>
        </is>
      </c>
      <c r="E1433" t="inlineStr">
        <is>
          <t>LAUDE Smart Intermodal S.A.</t>
        </is>
      </c>
      <c r="F1433" t="inlineStr">
        <is>
          <t>TNO</t>
        </is>
      </c>
      <c r="G1433" t="inlineStr">
        <is>
          <t>40' CW</t>
        </is>
      </c>
      <c r="H1433" t="n">
        <v>0</v>
      </c>
      <c r="I1433" s="6" t="n">
        <v>0</v>
      </c>
      <c r="J1433" s="6" t="n">
        <v>0</v>
      </c>
      <c r="K1433" t="inlineStr">
        <is>
          <t>run_initial</t>
        </is>
      </c>
      <c r="L1433" s="6" t="n">
        <v>45806</v>
      </c>
      <c r="M1433" s="6" t="n">
        <v>47631</v>
      </c>
      <c r="N1433" t="n">
        <v>1825</v>
      </c>
      <c r="O1433" s="6" t="n">
        <v>47631</v>
      </c>
      <c r="S1433" t="inlineStr">
        <is>
          <t>n.a.</t>
        </is>
      </c>
      <c r="T1433" s="6" t="n">
        <v>0</v>
      </c>
      <c r="U1433" s="6" t="n">
        <v>0</v>
      </c>
      <c r="V1433" t="n">
        <v>0</v>
      </c>
      <c r="W1433" t="n">
        <v>6</v>
      </c>
      <c r="X1433" s="6" t="n"/>
      <c r="Z1433" s="6" t="n">
        <v>47450</v>
      </c>
      <c r="AA1433" t="inlineStr">
        <is>
          <t>n.a.</t>
        </is>
      </c>
      <c r="AB1433" s="6" t="n">
        <v>47631</v>
      </c>
      <c r="AC1433" t="inlineStr"/>
      <c r="AD1433" s="6" t="n">
        <v>47480</v>
      </c>
    </row>
    <row r="1434">
      <c r="A1434" t="inlineStr">
        <is>
          <t>V500001</t>
        </is>
      </c>
      <c r="B1434" t="inlineStr">
        <is>
          <t>2025-0012</t>
        </is>
      </c>
      <c r="C1434" t="n">
        <v>6</v>
      </c>
      <c r="D1434" t="inlineStr">
        <is>
          <t>37 84 4594 833-4</t>
        </is>
      </c>
      <c r="E1434" t="inlineStr">
        <is>
          <t>LAUDE Smart Intermodal S.A.</t>
        </is>
      </c>
      <c r="F1434" t="inlineStr">
        <is>
          <t>TNO</t>
        </is>
      </c>
      <c r="G1434" t="inlineStr">
        <is>
          <t>40' CW</t>
        </is>
      </c>
      <c r="H1434" t="n">
        <v>0</v>
      </c>
      <c r="I1434" s="6" t="n">
        <v>0</v>
      </c>
      <c r="J1434" s="6" t="n">
        <v>0</v>
      </c>
      <c r="K1434" t="inlineStr">
        <is>
          <t>run_initial</t>
        </is>
      </c>
      <c r="L1434" s="6" t="n">
        <v>45806</v>
      </c>
      <c r="M1434" s="6" t="n">
        <v>47631</v>
      </c>
      <c r="N1434" t="n">
        <v>1825</v>
      </c>
      <c r="O1434" s="6" t="n">
        <v>47631</v>
      </c>
      <c r="S1434" t="inlineStr">
        <is>
          <t>n.a.</t>
        </is>
      </c>
      <c r="T1434" s="6" t="n">
        <v>0</v>
      </c>
      <c r="U1434" s="6" t="n">
        <v>0</v>
      </c>
      <c r="V1434" t="n">
        <v>0</v>
      </c>
      <c r="W1434" t="n">
        <v>6</v>
      </c>
      <c r="X1434" s="6" t="n"/>
      <c r="Z1434" s="6" t="n">
        <v>47450</v>
      </c>
      <c r="AA1434" t="inlineStr">
        <is>
          <t>n.a.</t>
        </is>
      </c>
      <c r="AB1434" s="6" t="n">
        <v>47631</v>
      </c>
      <c r="AC1434" t="inlineStr"/>
      <c r="AD1434" s="6" t="n">
        <v>47480</v>
      </c>
    </row>
    <row r="1435">
      <c r="A1435" t="inlineStr">
        <is>
          <t>V500001</t>
        </is>
      </c>
      <c r="B1435" t="inlineStr">
        <is>
          <t>2025-0012</t>
        </is>
      </c>
      <c r="C1435" t="n">
        <v>7</v>
      </c>
      <c r="D1435" t="inlineStr">
        <is>
          <t>37 84 4594 835-9</t>
        </is>
      </c>
      <c r="E1435" t="inlineStr">
        <is>
          <t>LAUDE Smart Intermodal S.A.</t>
        </is>
      </c>
      <c r="F1435" t="inlineStr">
        <is>
          <t>TNO</t>
        </is>
      </c>
      <c r="G1435" t="inlineStr">
        <is>
          <t>40' CW</t>
        </is>
      </c>
      <c r="H1435" t="n">
        <v>0</v>
      </c>
      <c r="I1435" s="6" t="n">
        <v>0</v>
      </c>
      <c r="J1435" s="6" t="n">
        <v>0</v>
      </c>
      <c r="K1435" t="inlineStr">
        <is>
          <t>run_initial</t>
        </is>
      </c>
      <c r="L1435" s="6" t="n">
        <v>45806</v>
      </c>
      <c r="M1435" s="6" t="n">
        <v>47631</v>
      </c>
      <c r="N1435" t="n">
        <v>1825</v>
      </c>
      <c r="O1435" s="6" t="n">
        <v>47631</v>
      </c>
      <c r="S1435" t="inlineStr">
        <is>
          <t>n.a.</t>
        </is>
      </c>
      <c r="T1435" s="6" t="n">
        <v>0</v>
      </c>
      <c r="U1435" s="6" t="n">
        <v>0</v>
      </c>
      <c r="V1435" t="n">
        <v>0</v>
      </c>
      <c r="W1435" t="n">
        <v>6</v>
      </c>
      <c r="X1435" s="6" t="n"/>
      <c r="Z1435" s="6" t="n">
        <v>47450</v>
      </c>
      <c r="AA1435" t="inlineStr">
        <is>
          <t>n.a.</t>
        </is>
      </c>
      <c r="AB1435" s="6" t="n">
        <v>47631</v>
      </c>
      <c r="AC1435" t="inlineStr"/>
      <c r="AD1435" s="6" t="n">
        <v>47480</v>
      </c>
    </row>
    <row r="1436">
      <c r="A1436" t="inlineStr">
        <is>
          <t>V500001</t>
        </is>
      </c>
      <c r="B1436" t="inlineStr">
        <is>
          <t>2025-0012</t>
        </is>
      </c>
      <c r="C1436" t="n">
        <v>8</v>
      </c>
      <c r="D1436" t="inlineStr">
        <is>
          <t>37 84 4594 836-7</t>
        </is>
      </c>
      <c r="E1436" t="inlineStr">
        <is>
          <t>LAUDE Smart Intermodal S.A.</t>
        </is>
      </c>
      <c r="F1436" t="inlineStr">
        <is>
          <t>TNO</t>
        </is>
      </c>
      <c r="G1436" t="inlineStr">
        <is>
          <t>40' CW</t>
        </is>
      </c>
      <c r="H1436" t="n">
        <v>0</v>
      </c>
      <c r="I1436" s="6" t="n">
        <v>0</v>
      </c>
      <c r="J1436" s="6" t="n">
        <v>0</v>
      </c>
      <c r="K1436" t="inlineStr">
        <is>
          <t>run_initial</t>
        </is>
      </c>
      <c r="L1436" s="6" t="n">
        <v>45806</v>
      </c>
      <c r="M1436" s="6" t="n">
        <v>47631</v>
      </c>
      <c r="N1436" t="n">
        <v>1825</v>
      </c>
      <c r="O1436" s="6" t="n">
        <v>47631</v>
      </c>
      <c r="S1436" t="inlineStr">
        <is>
          <t>n.a.</t>
        </is>
      </c>
      <c r="T1436" s="6" t="n">
        <v>0</v>
      </c>
      <c r="U1436" s="6" t="n">
        <v>0</v>
      </c>
      <c r="V1436" t="n">
        <v>0</v>
      </c>
      <c r="W1436" t="n">
        <v>6</v>
      </c>
      <c r="X1436" s="6" t="n"/>
      <c r="Z1436" s="6" t="n">
        <v>47450</v>
      </c>
      <c r="AA1436" t="inlineStr">
        <is>
          <t>n.a.</t>
        </is>
      </c>
      <c r="AB1436" s="6" t="n">
        <v>47631</v>
      </c>
      <c r="AC1436" t="inlineStr"/>
      <c r="AD1436" s="6" t="n">
        <v>47480</v>
      </c>
    </row>
    <row r="1437">
      <c r="A1437" t="inlineStr">
        <is>
          <t>V500001</t>
        </is>
      </c>
      <c r="B1437" t="inlineStr">
        <is>
          <t>2025-0012</t>
        </is>
      </c>
      <c r="C1437" t="n">
        <v>9</v>
      </c>
      <c r="D1437" t="inlineStr">
        <is>
          <t>37 84 4594 837-5</t>
        </is>
      </c>
      <c r="E1437" t="inlineStr">
        <is>
          <t>LAUDE Smart Intermodal S.A.</t>
        </is>
      </c>
      <c r="F1437" t="inlineStr">
        <is>
          <t>TNO</t>
        </is>
      </c>
      <c r="G1437" t="inlineStr">
        <is>
          <t>40' CW</t>
        </is>
      </c>
      <c r="H1437" t="n">
        <v>0</v>
      </c>
      <c r="I1437" s="6" t="n">
        <v>0</v>
      </c>
      <c r="J1437" s="6" t="n">
        <v>0</v>
      </c>
      <c r="K1437" t="inlineStr">
        <is>
          <t>run_initial</t>
        </is>
      </c>
      <c r="L1437" s="6" t="n">
        <v>45806</v>
      </c>
      <c r="M1437" s="6" t="n">
        <v>47631</v>
      </c>
      <c r="N1437" t="n">
        <v>1825</v>
      </c>
      <c r="O1437" s="6" t="n">
        <v>47631</v>
      </c>
      <c r="S1437" t="inlineStr">
        <is>
          <t>n.a.</t>
        </is>
      </c>
      <c r="T1437" s="6" t="n">
        <v>0</v>
      </c>
      <c r="U1437" s="6" t="n">
        <v>0</v>
      </c>
      <c r="V1437" t="n">
        <v>0</v>
      </c>
      <c r="W1437" t="n">
        <v>6</v>
      </c>
      <c r="X1437" s="6" t="n"/>
      <c r="Z1437" s="6" t="n">
        <v>47450</v>
      </c>
      <c r="AA1437" t="inlineStr">
        <is>
          <t>n.a.</t>
        </is>
      </c>
      <c r="AB1437" s="6" t="n">
        <v>47631</v>
      </c>
      <c r="AC1437" t="inlineStr"/>
      <c r="AD1437" s="6" t="n">
        <v>47480</v>
      </c>
    </row>
    <row r="1438">
      <c r="A1438" t="inlineStr">
        <is>
          <t>V500001</t>
        </is>
      </c>
      <c r="B1438" t="inlineStr">
        <is>
          <t>2025-0012</t>
        </is>
      </c>
      <c r="C1438" t="n">
        <v>10</v>
      </c>
      <c r="D1438" t="inlineStr">
        <is>
          <t>37 84 4594 842-5</t>
        </is>
      </c>
      <c r="E1438" t="inlineStr">
        <is>
          <t>LAUDE Smart Intermodal S.A.</t>
        </is>
      </c>
      <c r="F1438" t="inlineStr">
        <is>
          <t>TNO</t>
        </is>
      </c>
      <c r="G1438" t="inlineStr">
        <is>
          <t>40' CW</t>
        </is>
      </c>
      <c r="H1438" t="n">
        <v>0</v>
      </c>
      <c r="I1438" s="6" t="n">
        <v>0</v>
      </c>
      <c r="J1438" s="6" t="n">
        <v>0</v>
      </c>
      <c r="K1438" t="inlineStr">
        <is>
          <t>run_initial</t>
        </is>
      </c>
      <c r="L1438" s="6" t="n">
        <v>45806</v>
      </c>
      <c r="M1438" s="6" t="n">
        <v>47631</v>
      </c>
      <c r="N1438" t="n">
        <v>1825</v>
      </c>
      <c r="O1438" s="6" t="n">
        <v>47631</v>
      </c>
      <c r="S1438" t="inlineStr">
        <is>
          <t>n.a.</t>
        </is>
      </c>
      <c r="T1438" s="6" t="n">
        <v>0</v>
      </c>
      <c r="U1438" s="6" t="n">
        <v>0</v>
      </c>
      <c r="V1438" t="n">
        <v>0</v>
      </c>
      <c r="W1438" t="n">
        <v>6</v>
      </c>
      <c r="X1438" s="6" t="n"/>
      <c r="Z1438" s="6" t="n">
        <v>47450</v>
      </c>
      <c r="AA1438" t="inlineStr">
        <is>
          <t>n.a.</t>
        </is>
      </c>
      <c r="AB1438" s="6" t="n">
        <v>47631</v>
      </c>
      <c r="AC1438" t="inlineStr"/>
      <c r="AD1438" s="6" t="n">
        <v>47480</v>
      </c>
    </row>
    <row r="1439">
      <c r="A1439" t="inlineStr">
        <is>
          <t>V500001</t>
        </is>
      </c>
      <c r="B1439" t="inlineStr">
        <is>
          <t>2025-0012</t>
        </is>
      </c>
      <c r="C1439" t="n">
        <v>11</v>
      </c>
      <c r="D1439" t="inlineStr">
        <is>
          <t>37 84 4594 843-3</t>
        </is>
      </c>
      <c r="E1439" t="inlineStr">
        <is>
          <t>LAUDE Smart Intermodal S.A.</t>
        </is>
      </c>
      <c r="F1439" t="inlineStr">
        <is>
          <t>TNO</t>
        </is>
      </c>
      <c r="G1439" t="inlineStr">
        <is>
          <t>40' CW</t>
        </is>
      </c>
      <c r="H1439" t="n">
        <v>0</v>
      </c>
      <c r="I1439" s="6" t="n">
        <v>0</v>
      </c>
      <c r="J1439" s="6" t="n">
        <v>0</v>
      </c>
      <c r="K1439" t="inlineStr">
        <is>
          <t>run_initial</t>
        </is>
      </c>
      <c r="L1439" s="6" t="n">
        <v>45806</v>
      </c>
      <c r="M1439" s="6" t="n">
        <v>47631</v>
      </c>
      <c r="N1439" t="n">
        <v>1825</v>
      </c>
      <c r="O1439" s="6" t="n">
        <v>47631</v>
      </c>
      <c r="S1439" t="inlineStr">
        <is>
          <t>n.a.</t>
        </is>
      </c>
      <c r="T1439" s="6" t="n">
        <v>0</v>
      </c>
      <c r="U1439" s="6" t="n">
        <v>0</v>
      </c>
      <c r="V1439" t="n">
        <v>0</v>
      </c>
      <c r="W1439" t="n">
        <v>6</v>
      </c>
      <c r="X1439" s="6" t="n"/>
      <c r="Z1439" s="6" t="n">
        <v>47450</v>
      </c>
      <c r="AA1439" t="inlineStr">
        <is>
          <t>n.a.</t>
        </is>
      </c>
      <c r="AB1439" s="6" t="n">
        <v>47631</v>
      </c>
      <c r="AC1439" t="inlineStr"/>
      <c r="AD1439" s="6" t="n">
        <v>47480</v>
      </c>
    </row>
    <row r="1440">
      <c r="A1440" t="inlineStr">
        <is>
          <t>V500001</t>
        </is>
      </c>
      <c r="B1440" t="inlineStr">
        <is>
          <t>2025-0012</t>
        </is>
      </c>
      <c r="C1440" t="n">
        <v>12</v>
      </c>
      <c r="D1440" t="inlineStr">
        <is>
          <t>37 84 4594 844-1</t>
        </is>
      </c>
      <c r="E1440" t="inlineStr">
        <is>
          <t>LAUDE Smart Intermodal S.A.</t>
        </is>
      </c>
      <c r="F1440" t="inlineStr">
        <is>
          <t>TNO</t>
        </is>
      </c>
      <c r="G1440" t="inlineStr">
        <is>
          <t>40' CW</t>
        </is>
      </c>
      <c r="H1440" t="n">
        <v>0</v>
      </c>
      <c r="I1440" s="6" t="n">
        <v>0</v>
      </c>
      <c r="J1440" s="6" t="n">
        <v>0</v>
      </c>
      <c r="K1440" t="inlineStr">
        <is>
          <t>run_initial</t>
        </is>
      </c>
      <c r="L1440" s="6" t="n">
        <v>45806</v>
      </c>
      <c r="M1440" s="6" t="n">
        <v>47631</v>
      </c>
      <c r="N1440" t="n">
        <v>1825</v>
      </c>
      <c r="O1440" s="6" t="n">
        <v>47631</v>
      </c>
      <c r="S1440" t="inlineStr">
        <is>
          <t>n.a.</t>
        </is>
      </c>
      <c r="T1440" s="6" t="n">
        <v>0</v>
      </c>
      <c r="U1440" s="6" t="n">
        <v>0</v>
      </c>
      <c r="V1440" t="n">
        <v>0</v>
      </c>
      <c r="W1440" t="n">
        <v>6</v>
      </c>
      <c r="X1440" s="6" t="n"/>
      <c r="Z1440" s="6" t="n">
        <v>47450</v>
      </c>
      <c r="AA1440" t="inlineStr">
        <is>
          <t>n.a.</t>
        </is>
      </c>
      <c r="AB1440" s="6" t="n">
        <v>47631</v>
      </c>
      <c r="AC1440" t="inlineStr"/>
      <c r="AD1440" s="6" t="n">
        <v>47480</v>
      </c>
    </row>
    <row r="1441">
      <c r="A1441" t="inlineStr">
        <is>
          <t>V500001</t>
        </is>
      </c>
      <c r="B1441" t="inlineStr">
        <is>
          <t>2025-0012</t>
        </is>
      </c>
      <c r="C1441" t="n">
        <v>13</v>
      </c>
      <c r="D1441" t="inlineStr">
        <is>
          <t>37 84 4594 845-8</t>
        </is>
      </c>
      <c r="E1441" t="inlineStr">
        <is>
          <t>LAUDE Smart Intermodal S.A.</t>
        </is>
      </c>
      <c r="F1441" t="inlineStr">
        <is>
          <t>TNO</t>
        </is>
      </c>
      <c r="G1441" t="inlineStr">
        <is>
          <t>40' CW</t>
        </is>
      </c>
      <c r="H1441" t="n">
        <v>0</v>
      </c>
      <c r="I1441" s="6" t="n">
        <v>0</v>
      </c>
      <c r="J1441" s="6" t="n">
        <v>0</v>
      </c>
      <c r="K1441" t="inlineStr">
        <is>
          <t>run_initial</t>
        </is>
      </c>
      <c r="L1441" s="6" t="n">
        <v>45806</v>
      </c>
      <c r="M1441" s="6" t="n">
        <v>47631</v>
      </c>
      <c r="N1441" t="n">
        <v>1825</v>
      </c>
      <c r="O1441" s="6" t="n">
        <v>47631</v>
      </c>
      <c r="S1441" t="inlineStr">
        <is>
          <t>n.a.</t>
        </is>
      </c>
      <c r="T1441" s="6" t="n">
        <v>0</v>
      </c>
      <c r="U1441" s="6" t="n">
        <v>0</v>
      </c>
      <c r="V1441" t="n">
        <v>0</v>
      </c>
      <c r="W1441" t="n">
        <v>6</v>
      </c>
      <c r="X1441" s="6" t="n"/>
      <c r="Z1441" s="6" t="n">
        <v>47450</v>
      </c>
      <c r="AA1441" t="inlineStr">
        <is>
          <t>n.a.</t>
        </is>
      </c>
      <c r="AB1441" s="6" t="n">
        <v>47631</v>
      </c>
      <c r="AC1441" t="inlineStr"/>
      <c r="AD1441" s="6" t="n">
        <v>47480</v>
      </c>
    </row>
    <row r="1442">
      <c r="A1442" t="inlineStr">
        <is>
          <t>V500001</t>
        </is>
      </c>
      <c r="B1442" t="inlineStr">
        <is>
          <t>2025-0012</t>
        </is>
      </c>
      <c r="C1442" t="n">
        <v>14</v>
      </c>
      <c r="D1442" t="inlineStr">
        <is>
          <t>37 84 4594 846-6</t>
        </is>
      </c>
      <c r="E1442" t="inlineStr">
        <is>
          <t>LAUDE Smart Intermodal S.A.</t>
        </is>
      </c>
      <c r="F1442" t="inlineStr">
        <is>
          <t>TNO</t>
        </is>
      </c>
      <c r="G1442" t="inlineStr">
        <is>
          <t>40' CW</t>
        </is>
      </c>
      <c r="H1442" t="n">
        <v>0</v>
      </c>
      <c r="I1442" s="6" t="n">
        <v>0</v>
      </c>
      <c r="J1442" s="6" t="n">
        <v>0</v>
      </c>
      <c r="K1442" t="inlineStr">
        <is>
          <t>run_initial</t>
        </is>
      </c>
      <c r="L1442" s="6" t="n">
        <v>45806</v>
      </c>
      <c r="M1442" s="6" t="n">
        <v>47631</v>
      </c>
      <c r="N1442" t="n">
        <v>1825</v>
      </c>
      <c r="O1442" s="6" t="n">
        <v>47631</v>
      </c>
      <c r="S1442" t="inlineStr">
        <is>
          <t>n.a.</t>
        </is>
      </c>
      <c r="T1442" s="6" t="n">
        <v>0</v>
      </c>
      <c r="U1442" s="6" t="n">
        <v>0</v>
      </c>
      <c r="V1442" t="n">
        <v>0</v>
      </c>
      <c r="W1442" t="n">
        <v>6</v>
      </c>
      <c r="X1442" s="6" t="n"/>
      <c r="Z1442" s="6" t="n">
        <v>47450</v>
      </c>
      <c r="AA1442" t="inlineStr">
        <is>
          <t>n.a.</t>
        </is>
      </c>
      <c r="AB1442" s="6" t="n">
        <v>47631</v>
      </c>
      <c r="AC1442" t="inlineStr"/>
      <c r="AD1442" s="6" t="n">
        <v>47480</v>
      </c>
    </row>
    <row r="1443">
      <c r="A1443" t="inlineStr">
        <is>
          <t>V500001</t>
        </is>
      </c>
      <c r="B1443" t="inlineStr">
        <is>
          <t>2025-0012</t>
        </is>
      </c>
      <c r="C1443" t="n">
        <v>15</v>
      </c>
      <c r="D1443" t="inlineStr">
        <is>
          <t>37 84 4594 847-4</t>
        </is>
      </c>
      <c r="E1443" t="inlineStr">
        <is>
          <t>LAUDE Smart Intermodal S.A.</t>
        </is>
      </c>
      <c r="F1443" t="inlineStr">
        <is>
          <t>TNO</t>
        </is>
      </c>
      <c r="G1443" t="inlineStr">
        <is>
          <t>40' CW</t>
        </is>
      </c>
      <c r="H1443" t="n">
        <v>0</v>
      </c>
      <c r="I1443" s="6" t="n">
        <v>0</v>
      </c>
      <c r="J1443" s="6" t="n">
        <v>0</v>
      </c>
      <c r="K1443" t="inlineStr">
        <is>
          <t>run_initial</t>
        </is>
      </c>
      <c r="L1443" s="6" t="n">
        <v>45806</v>
      </c>
      <c r="M1443" s="6" t="n">
        <v>47631</v>
      </c>
      <c r="N1443" t="n">
        <v>1825</v>
      </c>
      <c r="O1443" s="6" t="n">
        <v>47631</v>
      </c>
      <c r="S1443" t="inlineStr">
        <is>
          <t>n.a.</t>
        </is>
      </c>
      <c r="T1443" s="6" t="n">
        <v>0</v>
      </c>
      <c r="U1443" s="6" t="n">
        <v>0</v>
      </c>
      <c r="V1443" t="n">
        <v>0</v>
      </c>
      <c r="W1443" t="n">
        <v>6</v>
      </c>
      <c r="X1443" s="6" t="n"/>
      <c r="Z1443" s="6" t="n">
        <v>47450</v>
      </c>
      <c r="AA1443" t="inlineStr">
        <is>
          <t>n.a.</t>
        </is>
      </c>
      <c r="AB1443" s="6" t="n">
        <v>47631</v>
      </c>
      <c r="AC1443" t="inlineStr"/>
      <c r="AD1443" s="6" t="n">
        <v>47480</v>
      </c>
    </row>
    <row r="1444">
      <c r="A1444" t="inlineStr">
        <is>
          <t>V500001</t>
        </is>
      </c>
      <c r="B1444" t="inlineStr">
        <is>
          <t>2025-0012</t>
        </is>
      </c>
      <c r="C1444" t="n">
        <v>16</v>
      </c>
      <c r="D1444" t="inlineStr">
        <is>
          <t>37 84 4594 848-2</t>
        </is>
      </c>
      <c r="E1444" t="inlineStr">
        <is>
          <t>LAUDE Smart Intermodal S.A.</t>
        </is>
      </c>
      <c r="F1444" t="inlineStr">
        <is>
          <t>TNO</t>
        </is>
      </c>
      <c r="G1444" t="inlineStr">
        <is>
          <t>40' CW</t>
        </is>
      </c>
      <c r="H1444" t="n">
        <v>0</v>
      </c>
      <c r="I1444" s="6" t="n">
        <v>0</v>
      </c>
      <c r="J1444" s="6" t="n">
        <v>0</v>
      </c>
      <c r="K1444" t="inlineStr">
        <is>
          <t>run_initial</t>
        </is>
      </c>
      <c r="L1444" s="6" t="n">
        <v>45806</v>
      </c>
      <c r="M1444" s="6" t="n">
        <v>47631</v>
      </c>
      <c r="N1444" t="n">
        <v>1825</v>
      </c>
      <c r="O1444" s="6" t="n">
        <v>47631</v>
      </c>
      <c r="S1444" t="inlineStr">
        <is>
          <t>n.a.</t>
        </is>
      </c>
      <c r="T1444" s="6" t="n">
        <v>0</v>
      </c>
      <c r="U1444" s="6" t="n">
        <v>0</v>
      </c>
      <c r="V1444" t="n">
        <v>0</v>
      </c>
      <c r="W1444" t="n">
        <v>6</v>
      </c>
      <c r="X1444" s="6" t="n"/>
      <c r="Z1444" s="6" t="n">
        <v>47450</v>
      </c>
      <c r="AA1444" t="inlineStr">
        <is>
          <t>n.a.</t>
        </is>
      </c>
      <c r="AB1444" s="6" t="n">
        <v>47631</v>
      </c>
      <c r="AC1444" t="inlineStr"/>
      <c r="AD1444" s="6" t="n">
        <v>47480</v>
      </c>
    </row>
    <row r="1445">
      <c r="A1445" t="inlineStr">
        <is>
          <t>V500001</t>
        </is>
      </c>
      <c r="B1445" t="inlineStr">
        <is>
          <t>2025-0012</t>
        </is>
      </c>
      <c r="C1445" t="n">
        <v>17</v>
      </c>
      <c r="D1445" t="inlineStr">
        <is>
          <t>37 84 4594 850-8</t>
        </is>
      </c>
      <c r="E1445" t="inlineStr">
        <is>
          <t>LAUDE Smart Intermodal S.A.</t>
        </is>
      </c>
      <c r="F1445" t="inlineStr">
        <is>
          <t>TNO</t>
        </is>
      </c>
      <c r="G1445" t="inlineStr">
        <is>
          <t>40' CW</t>
        </is>
      </c>
      <c r="H1445" t="n">
        <v>0</v>
      </c>
      <c r="I1445" s="6" t="n">
        <v>0</v>
      </c>
      <c r="J1445" s="6" t="n">
        <v>0</v>
      </c>
      <c r="K1445" t="inlineStr">
        <is>
          <t>run_initial</t>
        </is>
      </c>
      <c r="L1445" s="6" t="n">
        <v>45806</v>
      </c>
      <c r="M1445" s="6" t="n">
        <v>47631</v>
      </c>
      <c r="N1445" t="n">
        <v>1825</v>
      </c>
      <c r="O1445" s="6" t="n">
        <v>47631</v>
      </c>
      <c r="S1445" t="inlineStr">
        <is>
          <t>n.a.</t>
        </is>
      </c>
      <c r="T1445" s="6" t="n">
        <v>0</v>
      </c>
      <c r="U1445" s="6" t="n">
        <v>0</v>
      </c>
      <c r="V1445" t="n">
        <v>0</v>
      </c>
      <c r="W1445" t="n">
        <v>6</v>
      </c>
      <c r="X1445" s="6" t="n"/>
      <c r="Z1445" s="6" t="n">
        <v>47450</v>
      </c>
      <c r="AA1445" t="inlineStr">
        <is>
          <t>n.a.</t>
        </is>
      </c>
      <c r="AB1445" s="6" t="n">
        <v>47631</v>
      </c>
      <c r="AC1445" t="inlineStr"/>
      <c r="AD1445" s="6" t="n">
        <v>47480</v>
      </c>
    </row>
    <row r="1446">
      <c r="A1446" t="inlineStr">
        <is>
          <t>V500001</t>
        </is>
      </c>
      <c r="B1446" t="inlineStr">
        <is>
          <t>2025-0012</t>
        </is>
      </c>
      <c r="C1446" t="n">
        <v>18</v>
      </c>
      <c r="D1446" t="inlineStr">
        <is>
          <t>37 84 4594 853-2</t>
        </is>
      </c>
      <c r="E1446" t="inlineStr">
        <is>
          <t>LAUDE Smart Intermodal S.A.</t>
        </is>
      </c>
      <c r="F1446" t="inlineStr">
        <is>
          <t>TNO</t>
        </is>
      </c>
      <c r="G1446" t="inlineStr">
        <is>
          <t>40' CW</t>
        </is>
      </c>
      <c r="H1446" t="n">
        <v>0</v>
      </c>
      <c r="I1446" s="6" t="n">
        <v>0</v>
      </c>
      <c r="J1446" s="6" t="n">
        <v>0</v>
      </c>
      <c r="K1446" t="inlineStr">
        <is>
          <t>run_initial</t>
        </is>
      </c>
      <c r="L1446" s="6" t="n">
        <v>45806</v>
      </c>
      <c r="M1446" s="6" t="n">
        <v>47631</v>
      </c>
      <c r="N1446" t="n">
        <v>1825</v>
      </c>
      <c r="O1446" s="6" t="n">
        <v>47631</v>
      </c>
      <c r="S1446" t="inlineStr">
        <is>
          <t>n.a.</t>
        </is>
      </c>
      <c r="T1446" s="6" t="n">
        <v>0</v>
      </c>
      <c r="U1446" s="6" t="n">
        <v>0</v>
      </c>
      <c r="V1446" t="n">
        <v>0</v>
      </c>
      <c r="W1446" t="n">
        <v>6</v>
      </c>
      <c r="X1446" s="6" t="n"/>
      <c r="Z1446" s="6" t="n">
        <v>47450</v>
      </c>
      <c r="AA1446" t="inlineStr">
        <is>
          <t>n.a.</t>
        </is>
      </c>
      <c r="AB1446" s="6" t="n">
        <v>47631</v>
      </c>
      <c r="AC1446" t="inlineStr"/>
      <c r="AD1446" s="6" t="n">
        <v>47480</v>
      </c>
    </row>
    <row r="1447">
      <c r="A1447" t="inlineStr">
        <is>
          <t>V500001</t>
        </is>
      </c>
      <c r="B1447" t="inlineStr">
        <is>
          <t>2025-0012</t>
        </is>
      </c>
      <c r="C1447" t="n">
        <v>19</v>
      </c>
      <c r="D1447" t="inlineStr">
        <is>
          <t>37 84 4594 854-0</t>
        </is>
      </c>
      <c r="E1447" t="inlineStr">
        <is>
          <t>LAUDE Smart Intermodal S.A.</t>
        </is>
      </c>
      <c r="F1447" t="inlineStr">
        <is>
          <t>TNO</t>
        </is>
      </c>
      <c r="G1447" t="inlineStr">
        <is>
          <t>40' CW</t>
        </is>
      </c>
      <c r="H1447" t="n">
        <v>0</v>
      </c>
      <c r="I1447" s="6" t="n">
        <v>0</v>
      </c>
      <c r="J1447" s="6" t="n">
        <v>0</v>
      </c>
      <c r="K1447" t="inlineStr">
        <is>
          <t>run_initial</t>
        </is>
      </c>
      <c r="L1447" s="6" t="n">
        <v>45806</v>
      </c>
      <c r="M1447" s="6" t="n">
        <v>47631</v>
      </c>
      <c r="N1447" t="n">
        <v>1825</v>
      </c>
      <c r="O1447" s="6" t="n">
        <v>47631</v>
      </c>
      <c r="S1447" t="inlineStr">
        <is>
          <t>n.a.</t>
        </is>
      </c>
      <c r="T1447" s="6" t="n">
        <v>0</v>
      </c>
      <c r="U1447" s="6" t="n">
        <v>0</v>
      </c>
      <c r="V1447" t="n">
        <v>0</v>
      </c>
      <c r="W1447" t="n">
        <v>6</v>
      </c>
      <c r="X1447" s="6" t="n"/>
      <c r="Z1447" s="6" t="n">
        <v>47450</v>
      </c>
      <c r="AA1447" t="inlineStr">
        <is>
          <t>n.a.</t>
        </is>
      </c>
      <c r="AB1447" s="6" t="n">
        <v>47631</v>
      </c>
      <c r="AC1447" t="inlineStr"/>
      <c r="AD1447" s="6" t="n">
        <v>47480</v>
      </c>
    </row>
    <row r="1448">
      <c r="A1448" t="inlineStr">
        <is>
          <t>V500001</t>
        </is>
      </c>
      <c r="B1448" t="inlineStr">
        <is>
          <t>2025-0012</t>
        </is>
      </c>
      <c r="C1448" t="n">
        <v>20</v>
      </c>
      <c r="D1448" t="inlineStr">
        <is>
          <t>37 84 4594 855-7</t>
        </is>
      </c>
      <c r="E1448" t="inlineStr">
        <is>
          <t>LAUDE Smart Intermodal S.A.</t>
        </is>
      </c>
      <c r="F1448" t="inlineStr">
        <is>
          <t>TNO</t>
        </is>
      </c>
      <c r="G1448" t="inlineStr">
        <is>
          <t>40' CW</t>
        </is>
      </c>
      <c r="H1448" t="n">
        <v>0</v>
      </c>
      <c r="I1448" s="6" t="n">
        <v>0</v>
      </c>
      <c r="J1448" s="6" t="n">
        <v>0</v>
      </c>
      <c r="K1448" t="inlineStr">
        <is>
          <t>run_initial</t>
        </is>
      </c>
      <c r="L1448" s="6" t="n">
        <v>45806</v>
      </c>
      <c r="M1448" s="6" t="n">
        <v>47631</v>
      </c>
      <c r="N1448" t="n">
        <v>1825</v>
      </c>
      <c r="O1448" s="6" t="n">
        <v>47631</v>
      </c>
      <c r="S1448" t="inlineStr">
        <is>
          <t>n.a.</t>
        </is>
      </c>
      <c r="T1448" s="6" t="n">
        <v>0</v>
      </c>
      <c r="U1448" s="6" t="n">
        <v>0</v>
      </c>
      <c r="V1448" t="n">
        <v>0</v>
      </c>
      <c r="W1448" t="n">
        <v>6</v>
      </c>
      <c r="X1448" s="6" t="n"/>
      <c r="Z1448" s="6" t="n">
        <v>47450</v>
      </c>
      <c r="AA1448" t="inlineStr">
        <is>
          <t>n.a.</t>
        </is>
      </c>
      <c r="AB1448" s="6" t="n">
        <v>47631</v>
      </c>
      <c r="AC1448" t="inlineStr"/>
      <c r="AD1448" s="6" t="n">
        <v>47480</v>
      </c>
    </row>
    <row r="1449">
      <c r="A1449" t="inlineStr">
        <is>
          <t>V500001</t>
        </is>
      </c>
      <c r="B1449" t="inlineStr">
        <is>
          <t>2025-0012</t>
        </is>
      </c>
      <c r="C1449" t="n">
        <v>21</v>
      </c>
      <c r="D1449" t="inlineStr">
        <is>
          <t>37 84 4594 856-5</t>
        </is>
      </c>
      <c r="E1449" t="inlineStr">
        <is>
          <t>LAUDE Smart Intermodal S.A.</t>
        </is>
      </c>
      <c r="F1449" t="inlineStr">
        <is>
          <t>TNO</t>
        </is>
      </c>
      <c r="G1449" t="inlineStr">
        <is>
          <t>40' CW</t>
        </is>
      </c>
      <c r="H1449" t="n">
        <v>0</v>
      </c>
      <c r="I1449" s="6" t="n">
        <v>0</v>
      </c>
      <c r="J1449" s="6" t="n">
        <v>0</v>
      </c>
      <c r="K1449" t="inlineStr">
        <is>
          <t>run_initial</t>
        </is>
      </c>
      <c r="L1449" s="6" t="n">
        <v>45806</v>
      </c>
      <c r="M1449" s="6" t="n">
        <v>47631</v>
      </c>
      <c r="N1449" t="n">
        <v>1825</v>
      </c>
      <c r="O1449" s="6" t="n">
        <v>47631</v>
      </c>
      <c r="S1449" t="inlineStr">
        <is>
          <t>n.a.</t>
        </is>
      </c>
      <c r="T1449" s="6" t="n">
        <v>0</v>
      </c>
      <c r="U1449" s="6" t="n">
        <v>0</v>
      </c>
      <c r="V1449" t="n">
        <v>0</v>
      </c>
      <c r="W1449" t="n">
        <v>6</v>
      </c>
      <c r="X1449" s="6" t="n"/>
      <c r="Z1449" s="6" t="n">
        <v>47450</v>
      </c>
      <c r="AA1449" t="inlineStr">
        <is>
          <t>n.a.</t>
        </is>
      </c>
      <c r="AB1449" s="6" t="n">
        <v>47631</v>
      </c>
      <c r="AC1449" t="inlineStr"/>
      <c r="AD1449" s="6" t="n">
        <v>47480</v>
      </c>
    </row>
    <row r="1450">
      <c r="A1450" t="inlineStr">
        <is>
          <t>V500001</t>
        </is>
      </c>
      <c r="B1450" t="inlineStr">
        <is>
          <t>2025-0012</t>
        </is>
      </c>
      <c r="C1450" t="n">
        <v>22</v>
      </c>
      <c r="D1450" t="inlineStr">
        <is>
          <t>37 84 4594 859-9</t>
        </is>
      </c>
      <c r="E1450" t="inlineStr">
        <is>
          <t>LAUDE Smart Intermodal S.A.</t>
        </is>
      </c>
      <c r="F1450" t="inlineStr">
        <is>
          <t>TNO</t>
        </is>
      </c>
      <c r="G1450" t="inlineStr">
        <is>
          <t>40' CW</t>
        </is>
      </c>
      <c r="H1450" t="n">
        <v>0</v>
      </c>
      <c r="I1450" s="6" t="n">
        <v>0</v>
      </c>
      <c r="J1450" s="6" t="n">
        <v>0</v>
      </c>
      <c r="K1450" t="inlineStr">
        <is>
          <t>run_initial</t>
        </is>
      </c>
      <c r="L1450" s="6" t="n">
        <v>45806</v>
      </c>
      <c r="M1450" s="6" t="n">
        <v>47631</v>
      </c>
      <c r="N1450" t="n">
        <v>1825</v>
      </c>
      <c r="O1450" s="6" t="n">
        <v>47631</v>
      </c>
      <c r="S1450" t="inlineStr">
        <is>
          <t>n.a.</t>
        </is>
      </c>
      <c r="T1450" s="6" t="n">
        <v>0</v>
      </c>
      <c r="U1450" s="6" t="n">
        <v>0</v>
      </c>
      <c r="V1450" t="n">
        <v>0</v>
      </c>
      <c r="W1450" t="n">
        <v>6</v>
      </c>
      <c r="X1450" s="6" t="n"/>
      <c r="Z1450" s="6" t="n">
        <v>47450</v>
      </c>
      <c r="AA1450" t="inlineStr">
        <is>
          <t>n.a.</t>
        </is>
      </c>
      <c r="AB1450" s="6" t="n">
        <v>47631</v>
      </c>
      <c r="AC1450" t="inlineStr"/>
      <c r="AD1450" s="6" t="n">
        <v>47480</v>
      </c>
    </row>
    <row r="1451">
      <c r="A1451" t="inlineStr">
        <is>
          <t>V500001</t>
        </is>
      </c>
      <c r="B1451" t="inlineStr">
        <is>
          <t>2025-0012</t>
        </is>
      </c>
      <c r="C1451" t="n">
        <v>23</v>
      </c>
      <c r="D1451" t="inlineStr">
        <is>
          <t>37 84 4594 861-5</t>
        </is>
      </c>
      <c r="E1451" t="inlineStr">
        <is>
          <t>LAUDE Smart Intermodal S.A.</t>
        </is>
      </c>
      <c r="F1451" t="inlineStr">
        <is>
          <t>TNO</t>
        </is>
      </c>
      <c r="G1451" t="inlineStr">
        <is>
          <t>40' CW</t>
        </is>
      </c>
      <c r="H1451" t="n">
        <v>0</v>
      </c>
      <c r="I1451" s="6" t="n">
        <v>0</v>
      </c>
      <c r="J1451" s="6" t="n">
        <v>0</v>
      </c>
      <c r="K1451" t="inlineStr">
        <is>
          <t>run_initial</t>
        </is>
      </c>
      <c r="L1451" s="6" t="n">
        <v>45806</v>
      </c>
      <c r="M1451" s="6" t="n">
        <v>47631</v>
      </c>
      <c r="N1451" t="n">
        <v>1825</v>
      </c>
      <c r="O1451" s="6" t="n">
        <v>47631</v>
      </c>
      <c r="S1451" t="inlineStr">
        <is>
          <t>n.a.</t>
        </is>
      </c>
      <c r="T1451" s="6" t="n">
        <v>0</v>
      </c>
      <c r="U1451" s="6" t="n">
        <v>0</v>
      </c>
      <c r="V1451" t="n">
        <v>0</v>
      </c>
      <c r="W1451" t="n">
        <v>6</v>
      </c>
      <c r="X1451" s="6" t="n"/>
      <c r="Z1451" s="6" t="n">
        <v>47450</v>
      </c>
      <c r="AA1451" t="inlineStr">
        <is>
          <t>n.a.</t>
        </is>
      </c>
      <c r="AB1451" s="6" t="n">
        <v>47631</v>
      </c>
      <c r="AC1451" t="inlineStr"/>
      <c r="AD1451" s="6" t="n">
        <v>47480</v>
      </c>
    </row>
    <row r="1452">
      <c r="A1452" t="inlineStr">
        <is>
          <t>V500001</t>
        </is>
      </c>
      <c r="B1452" t="inlineStr">
        <is>
          <t>2025-0012</t>
        </is>
      </c>
      <c r="C1452" t="n">
        <v>24</v>
      </c>
      <c r="D1452" t="inlineStr">
        <is>
          <t>37 84 4594 863-1</t>
        </is>
      </c>
      <c r="E1452" t="inlineStr">
        <is>
          <t>LAUDE Smart Intermodal S.A.</t>
        </is>
      </c>
      <c r="F1452" t="inlineStr">
        <is>
          <t>TNO</t>
        </is>
      </c>
      <c r="G1452" t="inlineStr">
        <is>
          <t>40' CW</t>
        </is>
      </c>
      <c r="H1452" t="n">
        <v>0</v>
      </c>
      <c r="I1452" s="6" t="n">
        <v>0</v>
      </c>
      <c r="J1452" s="6" t="n">
        <v>0</v>
      </c>
      <c r="K1452" t="inlineStr">
        <is>
          <t>run_initial</t>
        </is>
      </c>
      <c r="L1452" s="6" t="n">
        <v>45806</v>
      </c>
      <c r="M1452" s="6" t="n">
        <v>47631</v>
      </c>
      <c r="N1452" t="n">
        <v>1825</v>
      </c>
      <c r="O1452" s="6" t="n">
        <v>47631</v>
      </c>
      <c r="S1452" t="inlineStr">
        <is>
          <t>n.a.</t>
        </is>
      </c>
      <c r="T1452" s="6" t="n">
        <v>0</v>
      </c>
      <c r="U1452" s="6" t="n">
        <v>0</v>
      </c>
      <c r="V1452" t="n">
        <v>0</v>
      </c>
      <c r="W1452" t="n">
        <v>6</v>
      </c>
      <c r="X1452" s="6" t="n"/>
      <c r="Z1452" s="6" t="n">
        <v>47450</v>
      </c>
      <c r="AA1452" t="inlineStr">
        <is>
          <t>n.a.</t>
        </is>
      </c>
      <c r="AB1452" s="6" t="n">
        <v>47631</v>
      </c>
      <c r="AC1452" t="inlineStr"/>
      <c r="AD1452" s="6" t="n">
        <v>47480</v>
      </c>
    </row>
    <row r="1453">
      <c r="A1453" t="inlineStr">
        <is>
          <t>V500001</t>
        </is>
      </c>
      <c r="B1453" t="inlineStr">
        <is>
          <t>2025-0012</t>
        </is>
      </c>
      <c r="C1453" t="n">
        <v>25</v>
      </c>
      <c r="D1453" t="inlineStr">
        <is>
          <t>37 84 4594 865-6</t>
        </is>
      </c>
      <c r="E1453" t="inlineStr">
        <is>
          <t>LAUDE Smart Intermodal S.A.</t>
        </is>
      </c>
      <c r="F1453" t="inlineStr">
        <is>
          <t>TNO</t>
        </is>
      </c>
      <c r="G1453" t="inlineStr">
        <is>
          <t>40' CW</t>
        </is>
      </c>
      <c r="H1453" t="n">
        <v>0</v>
      </c>
      <c r="I1453" s="6" t="n">
        <v>0</v>
      </c>
      <c r="J1453" s="6" t="n">
        <v>0</v>
      </c>
      <c r="K1453" t="inlineStr">
        <is>
          <t>run_initial</t>
        </is>
      </c>
      <c r="L1453" s="6" t="n">
        <v>45806</v>
      </c>
      <c r="M1453" s="6" t="n">
        <v>47631</v>
      </c>
      <c r="N1453" t="n">
        <v>1825</v>
      </c>
      <c r="O1453" s="6" t="n">
        <v>47631</v>
      </c>
      <c r="S1453" t="inlineStr">
        <is>
          <t>n.a.</t>
        </is>
      </c>
      <c r="T1453" s="6" t="n">
        <v>0</v>
      </c>
      <c r="U1453" s="6" t="n">
        <v>0</v>
      </c>
      <c r="V1453" t="n">
        <v>0</v>
      </c>
      <c r="W1453" t="n">
        <v>6</v>
      </c>
      <c r="X1453" s="6" t="n"/>
      <c r="Z1453" s="6" t="n">
        <v>47450</v>
      </c>
      <c r="AA1453" t="inlineStr">
        <is>
          <t>n.a.</t>
        </is>
      </c>
      <c r="AB1453" s="6" t="n">
        <v>47631</v>
      </c>
      <c r="AC1453" t="inlineStr"/>
      <c r="AD1453" s="6" t="n">
        <v>47480</v>
      </c>
    </row>
    <row r="1454">
      <c r="A1454" t="inlineStr">
        <is>
          <t>V500001</t>
        </is>
      </c>
      <c r="B1454" t="inlineStr">
        <is>
          <t>2025-0012</t>
        </is>
      </c>
      <c r="C1454" t="n">
        <v>26</v>
      </c>
      <c r="D1454" t="inlineStr">
        <is>
          <t>37 84 4594 870-6</t>
        </is>
      </c>
      <c r="E1454" t="inlineStr">
        <is>
          <t>LAUDE Smart Intermodal S.A.</t>
        </is>
      </c>
      <c r="F1454" t="inlineStr">
        <is>
          <t>TNO</t>
        </is>
      </c>
      <c r="G1454" t="inlineStr">
        <is>
          <t>40' CW</t>
        </is>
      </c>
      <c r="H1454" t="n">
        <v>0</v>
      </c>
      <c r="I1454" s="6" t="n">
        <v>0</v>
      </c>
      <c r="J1454" s="6" t="n">
        <v>0</v>
      </c>
      <c r="K1454" t="inlineStr">
        <is>
          <t>run_initial</t>
        </is>
      </c>
      <c r="L1454" s="6" t="n">
        <v>45806</v>
      </c>
      <c r="M1454" s="6" t="n">
        <v>47631</v>
      </c>
      <c r="N1454" t="n">
        <v>1825</v>
      </c>
      <c r="O1454" s="6" t="n">
        <v>47631</v>
      </c>
      <c r="S1454" t="inlineStr">
        <is>
          <t>n.a.</t>
        </is>
      </c>
      <c r="T1454" s="6" t="n">
        <v>0</v>
      </c>
      <c r="U1454" s="6" t="n">
        <v>0</v>
      </c>
      <c r="V1454" t="n">
        <v>0</v>
      </c>
      <c r="W1454" t="n">
        <v>6</v>
      </c>
      <c r="X1454" s="6" t="n"/>
      <c r="Z1454" s="6" t="n">
        <v>47450</v>
      </c>
      <c r="AA1454" t="inlineStr">
        <is>
          <t>n.a.</t>
        </is>
      </c>
      <c r="AB1454" s="6" t="n">
        <v>47631</v>
      </c>
      <c r="AC1454" t="inlineStr"/>
      <c r="AD1454" s="6" t="n">
        <v>47480</v>
      </c>
    </row>
    <row r="1455">
      <c r="A1455" t="inlineStr">
        <is>
          <t>V500001</t>
        </is>
      </c>
      <c r="B1455" t="inlineStr">
        <is>
          <t>2025-0012</t>
        </is>
      </c>
      <c r="C1455" t="n">
        <v>27</v>
      </c>
      <c r="D1455" t="inlineStr">
        <is>
          <t>37 84 4594 872-2</t>
        </is>
      </c>
      <c r="E1455" t="inlineStr">
        <is>
          <t>LAUDE Smart Intermodal S.A.</t>
        </is>
      </c>
      <c r="F1455" t="inlineStr">
        <is>
          <t>TNO</t>
        </is>
      </c>
      <c r="G1455" t="inlineStr">
        <is>
          <t>40' CW</t>
        </is>
      </c>
      <c r="H1455" t="n">
        <v>0</v>
      </c>
      <c r="I1455" s="6" t="n">
        <v>0</v>
      </c>
      <c r="J1455" s="6" t="n">
        <v>0</v>
      </c>
      <c r="K1455" t="inlineStr">
        <is>
          <t>run_initial</t>
        </is>
      </c>
      <c r="L1455" s="6" t="n">
        <v>45806</v>
      </c>
      <c r="M1455" s="6" t="n">
        <v>47631</v>
      </c>
      <c r="N1455" t="n">
        <v>1825</v>
      </c>
      <c r="O1455" s="6" t="n">
        <v>47631</v>
      </c>
      <c r="S1455" t="inlineStr">
        <is>
          <t>n.a.</t>
        </is>
      </c>
      <c r="T1455" s="6" t="n">
        <v>0</v>
      </c>
      <c r="U1455" s="6" t="n">
        <v>0</v>
      </c>
      <c r="V1455" t="n">
        <v>0</v>
      </c>
      <c r="W1455" t="n">
        <v>6</v>
      </c>
      <c r="X1455" s="6" t="n"/>
      <c r="Z1455" s="6" t="n">
        <v>47450</v>
      </c>
      <c r="AA1455" t="inlineStr">
        <is>
          <t>n.a.</t>
        </is>
      </c>
      <c r="AB1455" s="6" t="n">
        <v>47631</v>
      </c>
      <c r="AC1455" t="inlineStr"/>
      <c r="AD1455" s="6" t="n">
        <v>47480</v>
      </c>
    </row>
    <row r="1456">
      <c r="A1456" t="inlineStr">
        <is>
          <t>V500001</t>
        </is>
      </c>
      <c r="B1456" t="inlineStr">
        <is>
          <t>2025-0012</t>
        </is>
      </c>
      <c r="C1456" t="n">
        <v>28</v>
      </c>
      <c r="D1456" t="inlineStr">
        <is>
          <t>37 84 4594 874-8</t>
        </is>
      </c>
      <c r="E1456" t="inlineStr">
        <is>
          <t>LAUDE Smart Intermodal S.A.</t>
        </is>
      </c>
      <c r="F1456" t="inlineStr">
        <is>
          <t>TNO</t>
        </is>
      </c>
      <c r="G1456" t="inlineStr">
        <is>
          <t>40' CW</t>
        </is>
      </c>
      <c r="H1456" t="n">
        <v>0</v>
      </c>
      <c r="I1456" s="6" t="n">
        <v>0</v>
      </c>
      <c r="J1456" s="6" t="n">
        <v>0</v>
      </c>
      <c r="K1456" t="inlineStr">
        <is>
          <t>run_initial</t>
        </is>
      </c>
      <c r="L1456" s="6" t="n">
        <v>45806</v>
      </c>
      <c r="M1456" s="6" t="n">
        <v>47631</v>
      </c>
      <c r="N1456" t="n">
        <v>1825</v>
      </c>
      <c r="O1456" s="6" t="n">
        <v>47631</v>
      </c>
      <c r="S1456" t="inlineStr">
        <is>
          <t>n.a.</t>
        </is>
      </c>
      <c r="T1456" s="6" t="n">
        <v>0</v>
      </c>
      <c r="U1456" s="6" t="n">
        <v>0</v>
      </c>
      <c r="V1456" t="n">
        <v>0</v>
      </c>
      <c r="W1456" t="n">
        <v>6</v>
      </c>
      <c r="X1456" s="6" t="n"/>
      <c r="Z1456" s="6" t="n">
        <v>47450</v>
      </c>
      <c r="AA1456" t="inlineStr">
        <is>
          <t>n.a.</t>
        </is>
      </c>
      <c r="AB1456" s="6" t="n">
        <v>47631</v>
      </c>
      <c r="AC1456" t="inlineStr"/>
      <c r="AD1456" s="6" t="n">
        <v>47480</v>
      </c>
    </row>
    <row r="1457">
      <c r="A1457" t="inlineStr">
        <is>
          <t>V500001</t>
        </is>
      </c>
      <c r="B1457" t="inlineStr">
        <is>
          <t>2025-0012</t>
        </is>
      </c>
      <c r="C1457" t="n">
        <v>29</v>
      </c>
      <c r="D1457" t="inlineStr">
        <is>
          <t>37 84 4594 883-9</t>
        </is>
      </c>
      <c r="E1457" t="inlineStr">
        <is>
          <t>LAUDE Smart Intermodal S.A.</t>
        </is>
      </c>
      <c r="F1457" t="inlineStr">
        <is>
          <t>TNO</t>
        </is>
      </c>
      <c r="G1457" t="inlineStr">
        <is>
          <t>40' CW</t>
        </is>
      </c>
      <c r="H1457" t="n">
        <v>0</v>
      </c>
      <c r="I1457" s="6" t="n">
        <v>0</v>
      </c>
      <c r="J1457" s="6" t="n">
        <v>0</v>
      </c>
      <c r="K1457" t="inlineStr">
        <is>
          <t>run_initial</t>
        </is>
      </c>
      <c r="L1457" s="6" t="n">
        <v>45806</v>
      </c>
      <c r="M1457" s="6" t="n">
        <v>47631</v>
      </c>
      <c r="N1457" t="n">
        <v>1825</v>
      </c>
      <c r="O1457" s="6" t="n">
        <v>47631</v>
      </c>
      <c r="S1457" t="inlineStr">
        <is>
          <t>n.a.</t>
        </is>
      </c>
      <c r="T1457" s="6" t="n">
        <v>0</v>
      </c>
      <c r="U1457" s="6" t="n">
        <v>0</v>
      </c>
      <c r="V1457" t="n">
        <v>0</v>
      </c>
      <c r="W1457" t="n">
        <v>6</v>
      </c>
      <c r="X1457" s="6" t="n"/>
      <c r="Z1457" s="6" t="n">
        <v>47450</v>
      </c>
      <c r="AA1457" t="inlineStr">
        <is>
          <t>n.a.</t>
        </is>
      </c>
      <c r="AB1457" s="6" t="n">
        <v>47631</v>
      </c>
      <c r="AC1457" t="inlineStr"/>
      <c r="AD1457" s="6" t="n">
        <v>47480</v>
      </c>
    </row>
    <row r="1458">
      <c r="A1458" t="inlineStr">
        <is>
          <t>V500001</t>
        </is>
      </c>
      <c r="B1458" t="inlineStr">
        <is>
          <t>2025-0012</t>
        </is>
      </c>
      <c r="C1458" t="n">
        <v>30</v>
      </c>
      <c r="D1458" t="inlineStr">
        <is>
          <t>37 84 4594 898-7</t>
        </is>
      </c>
      <c r="E1458" t="inlineStr">
        <is>
          <t>LAUDE Smart Intermodal S.A.</t>
        </is>
      </c>
      <c r="F1458" t="inlineStr">
        <is>
          <t>TNO</t>
        </is>
      </c>
      <c r="G1458" t="inlineStr">
        <is>
          <t>40' CW</t>
        </is>
      </c>
      <c r="H1458" t="n">
        <v>0</v>
      </c>
      <c r="I1458" s="6" t="n">
        <v>0</v>
      </c>
      <c r="J1458" s="6" t="n">
        <v>0</v>
      </c>
      <c r="K1458" t="inlineStr">
        <is>
          <t>run_initial</t>
        </is>
      </c>
      <c r="L1458" s="6" t="n">
        <v>45806</v>
      </c>
      <c r="M1458" s="6" t="n">
        <v>47631</v>
      </c>
      <c r="N1458" t="n">
        <v>1825</v>
      </c>
      <c r="O1458" s="6" t="n">
        <v>47631</v>
      </c>
      <c r="S1458" t="inlineStr">
        <is>
          <t>n.a.</t>
        </is>
      </c>
      <c r="T1458" s="6" t="n">
        <v>0</v>
      </c>
      <c r="U1458" s="6" t="n">
        <v>0</v>
      </c>
      <c r="V1458" t="n">
        <v>0</v>
      </c>
      <c r="W1458" t="n">
        <v>6</v>
      </c>
      <c r="X1458" s="6" t="n"/>
      <c r="Z1458" s="6" t="n">
        <v>47450</v>
      </c>
      <c r="AA1458" t="inlineStr">
        <is>
          <t>n.a.</t>
        </is>
      </c>
      <c r="AB1458" s="6" t="n">
        <v>47631</v>
      </c>
      <c r="AC1458" t="inlineStr"/>
      <c r="AD1458" s="6" t="n">
        <v>47480</v>
      </c>
    </row>
    <row r="1459">
      <c r="A1459" t="inlineStr">
        <is>
          <t>V500001</t>
        </is>
      </c>
      <c r="B1459" t="inlineStr">
        <is>
          <t>2025-0012</t>
        </is>
      </c>
      <c r="C1459" t="n">
        <v>31</v>
      </c>
      <c r="D1459" t="inlineStr">
        <is>
          <t>37 84 4594 900-1</t>
        </is>
      </c>
      <c r="E1459" t="inlineStr">
        <is>
          <t>LAUDE Smart Intermodal S.A.</t>
        </is>
      </c>
      <c r="F1459" t="inlineStr">
        <is>
          <t>TNO</t>
        </is>
      </c>
      <c r="G1459" t="inlineStr">
        <is>
          <t>40' CW</t>
        </is>
      </c>
      <c r="H1459" t="n">
        <v>0</v>
      </c>
      <c r="I1459" s="6" t="n">
        <v>0</v>
      </c>
      <c r="J1459" s="6" t="n">
        <v>0</v>
      </c>
      <c r="K1459" t="inlineStr">
        <is>
          <t>run_initial</t>
        </is>
      </c>
      <c r="L1459" s="6" t="n">
        <v>45806</v>
      </c>
      <c r="M1459" s="6" t="n">
        <v>47631</v>
      </c>
      <c r="N1459" t="n">
        <v>1825</v>
      </c>
      <c r="O1459" s="6" t="n">
        <v>47631</v>
      </c>
      <c r="S1459" t="inlineStr">
        <is>
          <t>n.a.</t>
        </is>
      </c>
      <c r="T1459" s="6" t="n">
        <v>0</v>
      </c>
      <c r="U1459" s="6" t="n">
        <v>0</v>
      </c>
      <c r="V1459" t="n">
        <v>0</v>
      </c>
      <c r="W1459" t="n">
        <v>6</v>
      </c>
      <c r="X1459" s="6" t="n"/>
      <c r="Z1459" s="6" t="n">
        <v>47450</v>
      </c>
      <c r="AA1459" t="inlineStr">
        <is>
          <t>n.a.</t>
        </is>
      </c>
      <c r="AB1459" s="6" t="n">
        <v>47631</v>
      </c>
      <c r="AC1459" t="inlineStr"/>
      <c r="AD1459" s="6" t="n">
        <v>47480</v>
      </c>
    </row>
    <row r="1460">
      <c r="A1460" t="inlineStr">
        <is>
          <t>V500001</t>
        </is>
      </c>
      <c r="B1460" t="inlineStr">
        <is>
          <t>2025-0012</t>
        </is>
      </c>
      <c r="C1460" t="n">
        <v>32</v>
      </c>
      <c r="D1460" t="inlineStr">
        <is>
          <t>37 84 4594 911-8</t>
        </is>
      </c>
      <c r="E1460" t="inlineStr">
        <is>
          <t>LAUDE Smart Intermodal S.A.</t>
        </is>
      </c>
      <c r="F1460" t="inlineStr">
        <is>
          <t>TNO</t>
        </is>
      </c>
      <c r="G1460" t="inlineStr">
        <is>
          <t>40' CW</t>
        </is>
      </c>
      <c r="H1460" t="n">
        <v>0</v>
      </c>
      <c r="I1460" s="6" t="n">
        <v>0</v>
      </c>
      <c r="J1460" s="6" t="n">
        <v>0</v>
      </c>
      <c r="K1460" t="inlineStr">
        <is>
          <t>run_initial</t>
        </is>
      </c>
      <c r="L1460" s="6" t="n">
        <v>45806</v>
      </c>
      <c r="M1460" s="6" t="n">
        <v>47631</v>
      </c>
      <c r="N1460" t="n">
        <v>1825</v>
      </c>
      <c r="O1460" s="6" t="n">
        <v>47631</v>
      </c>
      <c r="S1460" t="inlineStr">
        <is>
          <t>n.a.</t>
        </is>
      </c>
      <c r="T1460" s="6" t="n">
        <v>0</v>
      </c>
      <c r="U1460" s="6" t="n">
        <v>0</v>
      </c>
      <c r="V1460" t="n">
        <v>0</v>
      </c>
      <c r="W1460" t="n">
        <v>6</v>
      </c>
      <c r="X1460" s="6" t="n"/>
      <c r="Z1460" s="6" t="n">
        <v>47450</v>
      </c>
      <c r="AA1460" t="inlineStr">
        <is>
          <t>n.a.</t>
        </is>
      </c>
      <c r="AB1460" s="6" t="n">
        <v>47631</v>
      </c>
      <c r="AC1460" t="inlineStr"/>
      <c r="AD1460" s="6" t="n">
        <v>47480</v>
      </c>
    </row>
    <row r="1461">
      <c r="A1461" t="inlineStr">
        <is>
          <t>V500001</t>
        </is>
      </c>
      <c r="B1461" t="inlineStr">
        <is>
          <t>2025-0012</t>
        </is>
      </c>
      <c r="C1461" t="n">
        <v>33</v>
      </c>
      <c r="D1461" t="inlineStr">
        <is>
          <t>37 84 4594 922-5</t>
        </is>
      </c>
      <c r="E1461" t="inlineStr">
        <is>
          <t>LAUDE Smart Intermodal S.A.</t>
        </is>
      </c>
      <c r="F1461" t="inlineStr">
        <is>
          <t>TNO</t>
        </is>
      </c>
      <c r="G1461" t="inlineStr">
        <is>
          <t>40' CW</t>
        </is>
      </c>
      <c r="H1461" t="n">
        <v>0</v>
      </c>
      <c r="I1461" s="6" t="n">
        <v>0</v>
      </c>
      <c r="J1461" s="6" t="n">
        <v>0</v>
      </c>
      <c r="K1461" t="inlineStr">
        <is>
          <t>run_initial</t>
        </is>
      </c>
      <c r="L1461" s="6" t="n">
        <v>45806</v>
      </c>
      <c r="M1461" s="6" t="n">
        <v>47631</v>
      </c>
      <c r="N1461" t="n">
        <v>1825</v>
      </c>
      <c r="O1461" s="6" t="n">
        <v>47631</v>
      </c>
      <c r="S1461" t="inlineStr">
        <is>
          <t>n.a.</t>
        </is>
      </c>
      <c r="T1461" s="6" t="n">
        <v>0</v>
      </c>
      <c r="U1461" s="6" t="n">
        <v>0</v>
      </c>
      <c r="V1461" t="n">
        <v>0</v>
      </c>
      <c r="W1461" t="n">
        <v>6</v>
      </c>
      <c r="X1461" s="6" t="n"/>
      <c r="Z1461" s="6" t="n">
        <v>47450</v>
      </c>
      <c r="AA1461" t="inlineStr">
        <is>
          <t>n.a.</t>
        </is>
      </c>
      <c r="AB1461" s="6" t="n">
        <v>47631</v>
      </c>
      <c r="AC1461" t="inlineStr"/>
      <c r="AD1461" s="6" t="n">
        <v>47480</v>
      </c>
    </row>
    <row r="1462">
      <c r="A1462" t="inlineStr">
        <is>
          <t>V500001</t>
        </is>
      </c>
      <c r="B1462" t="inlineStr">
        <is>
          <t>2025-0012</t>
        </is>
      </c>
      <c r="C1462" t="n">
        <v>34</v>
      </c>
      <c r="D1462" t="inlineStr">
        <is>
          <t>37 84 4594 925-8</t>
        </is>
      </c>
      <c r="E1462" t="inlineStr">
        <is>
          <t>LAUDE Smart Intermodal S.A.</t>
        </is>
      </c>
      <c r="F1462" t="inlineStr">
        <is>
          <t>TNO</t>
        </is>
      </c>
      <c r="G1462" t="inlineStr">
        <is>
          <t>40' CW</t>
        </is>
      </c>
      <c r="H1462" t="n">
        <v>0</v>
      </c>
      <c r="I1462" s="6" t="n">
        <v>0</v>
      </c>
      <c r="J1462" s="6" t="n">
        <v>0</v>
      </c>
      <c r="K1462" t="inlineStr">
        <is>
          <t>run_initial</t>
        </is>
      </c>
      <c r="L1462" s="6" t="n">
        <v>45806</v>
      </c>
      <c r="M1462" s="6" t="n">
        <v>47631</v>
      </c>
      <c r="N1462" t="n">
        <v>1825</v>
      </c>
      <c r="O1462" s="6" t="n">
        <v>47631</v>
      </c>
      <c r="S1462" t="inlineStr">
        <is>
          <t>n.a.</t>
        </is>
      </c>
      <c r="T1462" s="6" t="n">
        <v>0</v>
      </c>
      <c r="U1462" s="6" t="n">
        <v>0</v>
      </c>
      <c r="V1462" t="n">
        <v>0</v>
      </c>
      <c r="W1462" t="n">
        <v>6</v>
      </c>
      <c r="X1462" s="6" t="n"/>
      <c r="Z1462" s="6" t="n">
        <v>47450</v>
      </c>
      <c r="AA1462" t="inlineStr">
        <is>
          <t>n.a.</t>
        </is>
      </c>
      <c r="AB1462" s="6" t="n">
        <v>47631</v>
      </c>
      <c r="AC1462" t="inlineStr"/>
      <c r="AD1462" s="6" t="n">
        <v>47480</v>
      </c>
    </row>
    <row r="1463">
      <c r="A1463" t="inlineStr">
        <is>
          <t>V500001</t>
        </is>
      </c>
      <c r="B1463" t="inlineStr">
        <is>
          <t>2025-0012</t>
        </is>
      </c>
      <c r="C1463" t="n">
        <v>35</v>
      </c>
      <c r="D1463" t="inlineStr">
        <is>
          <t>37 84 4594 928-2</t>
        </is>
      </c>
      <c r="E1463" t="inlineStr">
        <is>
          <t>LAUDE Smart Intermodal S.A.</t>
        </is>
      </c>
      <c r="F1463" t="inlineStr">
        <is>
          <t>TNO</t>
        </is>
      </c>
      <c r="G1463" t="inlineStr">
        <is>
          <t>40' CW</t>
        </is>
      </c>
      <c r="H1463" t="n">
        <v>0</v>
      </c>
      <c r="I1463" s="6" t="n">
        <v>0</v>
      </c>
      <c r="J1463" s="6" t="n">
        <v>0</v>
      </c>
      <c r="K1463" t="inlineStr">
        <is>
          <t>run_initial</t>
        </is>
      </c>
      <c r="L1463" s="6" t="n">
        <v>45806</v>
      </c>
      <c r="M1463" s="6" t="n">
        <v>47631</v>
      </c>
      <c r="N1463" t="n">
        <v>1825</v>
      </c>
      <c r="O1463" s="6" t="n">
        <v>47631</v>
      </c>
      <c r="S1463" t="inlineStr">
        <is>
          <t>n.a.</t>
        </is>
      </c>
      <c r="T1463" s="6" t="n">
        <v>0</v>
      </c>
      <c r="U1463" s="6" t="n">
        <v>0</v>
      </c>
      <c r="V1463" t="n">
        <v>0</v>
      </c>
      <c r="W1463" t="n">
        <v>6</v>
      </c>
      <c r="X1463" s="6" t="n"/>
      <c r="Z1463" s="6" t="n">
        <v>47450</v>
      </c>
      <c r="AA1463" t="inlineStr">
        <is>
          <t>n.a.</t>
        </is>
      </c>
      <c r="AB1463" s="6" t="n">
        <v>47631</v>
      </c>
      <c r="AC1463" t="inlineStr"/>
      <c r="AD1463" s="6" t="n">
        <v>47480</v>
      </c>
    </row>
    <row r="1464">
      <c r="A1464" t="inlineStr">
        <is>
          <t>V500001</t>
        </is>
      </c>
      <c r="B1464" t="inlineStr">
        <is>
          <t>2025-0012</t>
        </is>
      </c>
      <c r="C1464" t="n">
        <v>36</v>
      </c>
      <c r="D1464" t="inlineStr">
        <is>
          <t>37 84 4594 930-8</t>
        </is>
      </c>
      <c r="E1464" t="inlineStr">
        <is>
          <t>LAUDE Smart Intermodal S.A.</t>
        </is>
      </c>
      <c r="F1464" t="inlineStr">
        <is>
          <t>TNO</t>
        </is>
      </c>
      <c r="G1464" t="inlineStr">
        <is>
          <t>40' CW</t>
        </is>
      </c>
      <c r="H1464" t="n">
        <v>0</v>
      </c>
      <c r="I1464" s="6" t="n">
        <v>0</v>
      </c>
      <c r="J1464" s="6" t="n">
        <v>0</v>
      </c>
      <c r="K1464" t="inlineStr">
        <is>
          <t>run_initial</t>
        </is>
      </c>
      <c r="L1464" s="6" t="n">
        <v>45806</v>
      </c>
      <c r="M1464" s="6" t="n">
        <v>47631</v>
      </c>
      <c r="N1464" t="n">
        <v>1825</v>
      </c>
      <c r="O1464" s="6" t="n">
        <v>47631</v>
      </c>
      <c r="S1464" t="inlineStr">
        <is>
          <t>n.a.</t>
        </is>
      </c>
      <c r="T1464" s="6" t="n">
        <v>0</v>
      </c>
      <c r="U1464" s="6" t="n">
        <v>0</v>
      </c>
      <c r="V1464" t="n">
        <v>0</v>
      </c>
      <c r="W1464" t="n">
        <v>6</v>
      </c>
      <c r="X1464" s="6" t="n"/>
      <c r="Z1464" s="6" t="n">
        <v>47450</v>
      </c>
      <c r="AA1464" t="inlineStr">
        <is>
          <t>n.a.</t>
        </is>
      </c>
      <c r="AB1464" s="6" t="n">
        <v>47631</v>
      </c>
      <c r="AC1464" t="inlineStr"/>
      <c r="AD1464" s="6" t="n">
        <v>47480</v>
      </c>
    </row>
    <row r="1465">
      <c r="A1465" t="inlineStr">
        <is>
          <t>V500001</t>
        </is>
      </c>
      <c r="B1465" t="inlineStr">
        <is>
          <t>2025-0012</t>
        </is>
      </c>
      <c r="C1465" t="n">
        <v>37</v>
      </c>
      <c r="D1465" t="inlineStr">
        <is>
          <t>37 84 4594 931-6</t>
        </is>
      </c>
      <c r="E1465" t="inlineStr">
        <is>
          <t>LAUDE Smart Intermodal S.A.</t>
        </is>
      </c>
      <c r="F1465" t="inlineStr">
        <is>
          <t>TNO</t>
        </is>
      </c>
      <c r="G1465" t="inlineStr">
        <is>
          <t>40' CW</t>
        </is>
      </c>
      <c r="H1465" t="n">
        <v>0</v>
      </c>
      <c r="I1465" s="6" t="n">
        <v>0</v>
      </c>
      <c r="J1465" s="6" t="n">
        <v>0</v>
      </c>
      <c r="K1465" t="inlineStr">
        <is>
          <t>run_initial</t>
        </is>
      </c>
      <c r="L1465" s="6" t="n">
        <v>45806</v>
      </c>
      <c r="M1465" s="6" t="n">
        <v>47631</v>
      </c>
      <c r="N1465" t="n">
        <v>1825</v>
      </c>
      <c r="O1465" s="6" t="n">
        <v>47631</v>
      </c>
      <c r="S1465" t="inlineStr">
        <is>
          <t>n.a.</t>
        </is>
      </c>
      <c r="T1465" s="6" t="n">
        <v>0</v>
      </c>
      <c r="U1465" s="6" t="n">
        <v>0</v>
      </c>
      <c r="V1465" t="n">
        <v>0</v>
      </c>
      <c r="W1465" t="n">
        <v>6</v>
      </c>
      <c r="X1465" s="6" t="n"/>
      <c r="Z1465" s="6" t="n">
        <v>47450</v>
      </c>
      <c r="AA1465" t="inlineStr">
        <is>
          <t>n.a.</t>
        </is>
      </c>
      <c r="AB1465" s="6" t="n">
        <v>47631</v>
      </c>
      <c r="AC1465" t="inlineStr"/>
      <c r="AD1465" s="6" t="n">
        <v>47480</v>
      </c>
    </row>
    <row r="1466">
      <c r="A1466" t="inlineStr">
        <is>
          <t>V500001</t>
        </is>
      </c>
      <c r="B1466" t="inlineStr">
        <is>
          <t>2025-0012</t>
        </is>
      </c>
      <c r="C1466" t="n">
        <v>38</v>
      </c>
      <c r="D1466" t="inlineStr">
        <is>
          <t>37 84 4594 939-9</t>
        </is>
      </c>
      <c r="E1466" t="inlineStr">
        <is>
          <t>LAUDE Smart Intermodal S.A.</t>
        </is>
      </c>
      <c r="F1466" t="inlineStr">
        <is>
          <t>TNO</t>
        </is>
      </c>
      <c r="G1466" t="inlineStr">
        <is>
          <t>40' CW</t>
        </is>
      </c>
      <c r="H1466" t="n">
        <v>0</v>
      </c>
      <c r="I1466" s="6" t="n">
        <v>0</v>
      </c>
      <c r="J1466" s="6" t="n">
        <v>0</v>
      </c>
      <c r="K1466" t="inlineStr">
        <is>
          <t>run_initial</t>
        </is>
      </c>
      <c r="L1466" s="6" t="n">
        <v>45806</v>
      </c>
      <c r="M1466" s="6" t="n">
        <v>47631</v>
      </c>
      <c r="N1466" t="n">
        <v>1825</v>
      </c>
      <c r="O1466" s="6" t="n">
        <v>47631</v>
      </c>
      <c r="S1466" t="inlineStr">
        <is>
          <t>n.a.</t>
        </is>
      </c>
      <c r="T1466" s="6" t="n">
        <v>0</v>
      </c>
      <c r="U1466" s="6" t="n">
        <v>0</v>
      </c>
      <c r="V1466" t="n">
        <v>0</v>
      </c>
      <c r="W1466" t="n">
        <v>6</v>
      </c>
      <c r="X1466" s="6" t="n"/>
      <c r="Z1466" s="6" t="n">
        <v>47450</v>
      </c>
      <c r="AA1466" t="inlineStr">
        <is>
          <t>n.a.</t>
        </is>
      </c>
      <c r="AB1466" s="6" t="n">
        <v>47631</v>
      </c>
      <c r="AC1466" t="inlineStr"/>
      <c r="AD1466" s="6" t="n">
        <v>47480</v>
      </c>
    </row>
    <row r="1467">
      <c r="A1467" t="inlineStr">
        <is>
          <t>V500001</t>
        </is>
      </c>
      <c r="B1467" t="inlineStr">
        <is>
          <t>2025-0012</t>
        </is>
      </c>
      <c r="C1467" t="n">
        <v>39</v>
      </c>
      <c r="D1467" t="inlineStr">
        <is>
          <t>37 84 4594 940-7</t>
        </is>
      </c>
      <c r="E1467" t="inlineStr">
        <is>
          <t>LAUDE Smart Intermodal S.A.</t>
        </is>
      </c>
      <c r="F1467" t="inlineStr">
        <is>
          <t>TNO</t>
        </is>
      </c>
      <c r="G1467" t="inlineStr">
        <is>
          <t>40' CW</t>
        </is>
      </c>
      <c r="H1467" t="n">
        <v>0</v>
      </c>
      <c r="I1467" s="6" t="n">
        <v>0</v>
      </c>
      <c r="J1467" s="6" t="n">
        <v>0</v>
      </c>
      <c r="K1467" t="inlineStr">
        <is>
          <t>run_initial</t>
        </is>
      </c>
      <c r="L1467" s="6" t="n">
        <v>45806</v>
      </c>
      <c r="M1467" s="6" t="n">
        <v>47631</v>
      </c>
      <c r="N1467" t="n">
        <v>1825</v>
      </c>
      <c r="O1467" s="6" t="n">
        <v>47631</v>
      </c>
      <c r="S1467" t="inlineStr">
        <is>
          <t>n.a.</t>
        </is>
      </c>
      <c r="T1467" s="6" t="n">
        <v>0</v>
      </c>
      <c r="U1467" s="6" t="n">
        <v>0</v>
      </c>
      <c r="V1467" t="n">
        <v>0</v>
      </c>
      <c r="W1467" t="n">
        <v>6</v>
      </c>
      <c r="X1467" s="6" t="n"/>
      <c r="Z1467" s="6" t="n">
        <v>47450</v>
      </c>
      <c r="AA1467" t="inlineStr">
        <is>
          <t>n.a.</t>
        </is>
      </c>
      <c r="AB1467" s="6" t="n">
        <v>47631</v>
      </c>
      <c r="AC1467" t="inlineStr"/>
      <c r="AD1467" s="6" t="n">
        <v>47480</v>
      </c>
    </row>
    <row r="1468">
      <c r="A1468" t="inlineStr">
        <is>
          <t>V500001</t>
        </is>
      </c>
      <c r="B1468" t="inlineStr">
        <is>
          <t>2025-0012</t>
        </is>
      </c>
      <c r="C1468" t="n">
        <v>40</v>
      </c>
      <c r="D1468" t="inlineStr">
        <is>
          <t>37 84 4594 942-3</t>
        </is>
      </c>
      <c r="E1468" t="inlineStr">
        <is>
          <t>LAUDE Smart Intermodal S.A.</t>
        </is>
      </c>
      <c r="F1468" t="inlineStr">
        <is>
          <t>TNO</t>
        </is>
      </c>
      <c r="G1468" t="inlineStr">
        <is>
          <t>40' CW</t>
        </is>
      </c>
      <c r="H1468" t="n">
        <v>0</v>
      </c>
      <c r="I1468" s="6" t="n">
        <v>0</v>
      </c>
      <c r="J1468" s="6" t="n">
        <v>0</v>
      </c>
      <c r="K1468" t="inlineStr">
        <is>
          <t>run_initial</t>
        </is>
      </c>
      <c r="L1468" s="6" t="n">
        <v>45806</v>
      </c>
      <c r="M1468" s="6" t="n">
        <v>47631</v>
      </c>
      <c r="N1468" t="n">
        <v>1825</v>
      </c>
      <c r="O1468" s="6" t="n">
        <v>47631</v>
      </c>
      <c r="S1468" t="inlineStr">
        <is>
          <t>n.a.</t>
        </is>
      </c>
      <c r="T1468" s="6" t="n">
        <v>0</v>
      </c>
      <c r="U1468" s="6" t="n">
        <v>0</v>
      </c>
      <c r="V1468" t="n">
        <v>0</v>
      </c>
      <c r="W1468" t="n">
        <v>6</v>
      </c>
      <c r="X1468" s="6" t="n"/>
      <c r="Z1468" s="6" t="n">
        <v>47450</v>
      </c>
      <c r="AA1468" t="inlineStr">
        <is>
          <t>n.a.</t>
        </is>
      </c>
      <c r="AB1468" s="6" t="n">
        <v>47631</v>
      </c>
      <c r="AC1468" t="inlineStr"/>
      <c r="AD1468" s="6" t="n">
        <v>47480</v>
      </c>
    </row>
    <row r="1469">
      <c r="A1469" t="inlineStr">
        <is>
          <t>V500001</t>
        </is>
      </c>
      <c r="B1469" t="inlineStr">
        <is>
          <t>2025-0012</t>
        </is>
      </c>
      <c r="C1469" t="n">
        <v>41</v>
      </c>
      <c r="D1469" t="inlineStr">
        <is>
          <t>37 84 4594 946-4</t>
        </is>
      </c>
      <c r="E1469" t="inlineStr">
        <is>
          <t>LAUDE Smart Intermodal S.A.</t>
        </is>
      </c>
      <c r="F1469" t="inlineStr">
        <is>
          <t>TNO</t>
        </is>
      </c>
      <c r="G1469" t="inlineStr">
        <is>
          <t>40' CW</t>
        </is>
      </c>
      <c r="H1469" t="n">
        <v>0</v>
      </c>
      <c r="I1469" s="6" t="n">
        <v>0</v>
      </c>
      <c r="J1469" s="6" t="n">
        <v>0</v>
      </c>
      <c r="K1469" t="inlineStr">
        <is>
          <t>run_initial</t>
        </is>
      </c>
      <c r="L1469" s="6" t="n">
        <v>45806</v>
      </c>
      <c r="M1469" s="6" t="n">
        <v>47631</v>
      </c>
      <c r="N1469" t="n">
        <v>1825</v>
      </c>
      <c r="O1469" s="6" t="n">
        <v>47631</v>
      </c>
      <c r="S1469" t="inlineStr">
        <is>
          <t>n.a.</t>
        </is>
      </c>
      <c r="T1469" s="6" t="n">
        <v>0</v>
      </c>
      <c r="U1469" s="6" t="n">
        <v>0</v>
      </c>
      <c r="V1469" t="n">
        <v>0</v>
      </c>
      <c r="W1469" t="n">
        <v>6</v>
      </c>
      <c r="X1469" s="6" t="n"/>
      <c r="Z1469" s="6" t="n">
        <v>47450</v>
      </c>
      <c r="AA1469" t="inlineStr">
        <is>
          <t>n.a.</t>
        </is>
      </c>
      <c r="AB1469" s="6" t="n">
        <v>47631</v>
      </c>
      <c r="AC1469" t="inlineStr"/>
      <c r="AD1469" s="6" t="n">
        <v>47480</v>
      </c>
    </row>
    <row r="1470">
      <c r="A1470" t="inlineStr">
        <is>
          <t>V500002</t>
        </is>
      </c>
      <c r="B1470" t="inlineStr">
        <is>
          <t>2025-0027</t>
        </is>
      </c>
      <c r="C1470" t="n">
        <v>1</v>
      </c>
      <c r="D1470" t="inlineStr">
        <is>
          <t>37 84 4594 825-0</t>
        </is>
      </c>
      <c r="E1470" t="inlineStr">
        <is>
          <t>LAUDE Smart Intermodal S.A.</t>
        </is>
      </c>
      <c r="F1470" t="inlineStr">
        <is>
          <t>TNO</t>
        </is>
      </c>
      <c r="G1470" t="inlineStr">
        <is>
          <t>40' CW</t>
        </is>
      </c>
      <c r="I1470" s="6" t="n"/>
      <c r="J1470" s="6" t="n"/>
      <c r="K1470" t="inlineStr">
        <is>
          <t>run_initial</t>
        </is>
      </c>
      <c r="L1470" s="6" t="n">
        <v>45847</v>
      </c>
      <c r="M1470" s="6" t="n">
        <v>47672</v>
      </c>
      <c r="N1470" t="n">
        <v>1825</v>
      </c>
      <c r="O1470" s="6" t="n">
        <v>47672</v>
      </c>
      <c r="S1470" t="inlineStr">
        <is>
          <t>n.a.</t>
        </is>
      </c>
      <c r="T1470" s="6" t="n">
        <v>0</v>
      </c>
      <c r="U1470" s="6" t="n">
        <v>0</v>
      </c>
      <c r="V1470" t="n">
        <v>0</v>
      </c>
      <c r="W1470" t="n">
        <v>0</v>
      </c>
      <c r="X1470" s="6" t="n"/>
      <c r="Z1470" s="6" t="n">
        <v>47672</v>
      </c>
      <c r="AA1470" t="inlineStr">
        <is>
          <t>n.a.</t>
        </is>
      </c>
      <c r="AB1470" s="6" t="n">
        <v>47672</v>
      </c>
      <c r="AC1470" t="inlineStr"/>
      <c r="AD1470" s="6" t="n">
        <v>47522</v>
      </c>
    </row>
    <row r="1471">
      <c r="A1471" t="inlineStr">
        <is>
          <t>V500002</t>
        </is>
      </c>
      <c r="B1471" t="inlineStr">
        <is>
          <t>2025-0027</t>
        </is>
      </c>
      <c r="C1471" t="n">
        <v>2</v>
      </c>
      <c r="D1471" t="inlineStr">
        <is>
          <t>37 84 4594 827-6</t>
        </is>
      </c>
      <c r="E1471" t="inlineStr">
        <is>
          <t>LAUDE Smart Intermodal S.A.</t>
        </is>
      </c>
      <c r="F1471" t="inlineStr">
        <is>
          <t>TNO</t>
        </is>
      </c>
      <c r="G1471" t="inlineStr">
        <is>
          <t>40' CW</t>
        </is>
      </c>
      <c r="I1471" s="6" t="n"/>
      <c r="J1471" s="6" t="n"/>
      <c r="K1471" t="inlineStr">
        <is>
          <t>run_initial</t>
        </is>
      </c>
      <c r="L1471" s="6" t="n">
        <v>45847</v>
      </c>
      <c r="M1471" s="6" t="n">
        <v>47672</v>
      </c>
      <c r="N1471" t="n">
        <v>1825</v>
      </c>
      <c r="O1471" s="6" t="n">
        <v>47672</v>
      </c>
      <c r="S1471" t="inlineStr">
        <is>
          <t>n.a.</t>
        </is>
      </c>
      <c r="T1471" s="6" t="n">
        <v>0</v>
      </c>
      <c r="U1471" s="6" t="n">
        <v>0</v>
      </c>
      <c r="V1471" t="n">
        <v>0</v>
      </c>
      <c r="W1471" t="n">
        <v>0</v>
      </c>
      <c r="X1471" s="6" t="n"/>
      <c r="Z1471" s="6" t="n">
        <v>47672</v>
      </c>
      <c r="AA1471" t="inlineStr">
        <is>
          <t>n.a.</t>
        </is>
      </c>
      <c r="AB1471" s="6" t="n">
        <v>47672</v>
      </c>
      <c r="AC1471" t="inlineStr"/>
      <c r="AD1471" s="6" t="n">
        <v>47522</v>
      </c>
    </row>
    <row r="1472">
      <c r="A1472" t="inlineStr">
        <is>
          <t>V500002</t>
        </is>
      </c>
      <c r="B1472" t="inlineStr">
        <is>
          <t>2025-0027</t>
        </is>
      </c>
      <c r="C1472" t="n">
        <v>3</v>
      </c>
      <c r="D1472" t="inlineStr">
        <is>
          <t>37 84 4594 832-6</t>
        </is>
      </c>
      <c r="E1472" t="inlineStr">
        <is>
          <t>LAUDE Smart Intermodal S.A.</t>
        </is>
      </c>
      <c r="F1472" t="inlineStr">
        <is>
          <t>TNO</t>
        </is>
      </c>
      <c r="G1472" t="inlineStr">
        <is>
          <t>40' CW</t>
        </is>
      </c>
      <c r="I1472" s="6" t="n"/>
      <c r="J1472" s="6" t="n"/>
      <c r="K1472" t="inlineStr">
        <is>
          <t>run_initial</t>
        </is>
      </c>
      <c r="L1472" s="6" t="n">
        <v>45847</v>
      </c>
      <c r="M1472" s="6" t="n">
        <v>47672</v>
      </c>
      <c r="N1472" t="n">
        <v>1825</v>
      </c>
      <c r="O1472" s="6" t="n">
        <v>47672</v>
      </c>
      <c r="S1472" t="inlineStr">
        <is>
          <t>n.a.</t>
        </is>
      </c>
      <c r="T1472" s="6" t="n">
        <v>0</v>
      </c>
      <c r="U1472" s="6" t="n">
        <v>0</v>
      </c>
      <c r="V1472" t="n">
        <v>0</v>
      </c>
      <c r="W1472" t="n">
        <v>0</v>
      </c>
      <c r="X1472" s="6" t="n"/>
      <c r="Z1472" s="6" t="n">
        <v>47672</v>
      </c>
      <c r="AA1472" t="inlineStr">
        <is>
          <t>n.a.</t>
        </is>
      </c>
      <c r="AB1472" s="6" t="n">
        <v>47672</v>
      </c>
      <c r="AC1472" t="inlineStr"/>
      <c r="AD1472" s="6" t="n">
        <v>47522</v>
      </c>
    </row>
    <row r="1473">
      <c r="A1473" t="inlineStr">
        <is>
          <t>V500002</t>
        </is>
      </c>
      <c r="B1473" t="inlineStr">
        <is>
          <t>2025-0027</t>
        </is>
      </c>
      <c r="C1473" t="n">
        <v>4</v>
      </c>
      <c r="D1473" t="inlineStr">
        <is>
          <t>37 84 4594 834-2</t>
        </is>
      </c>
      <c r="E1473" t="inlineStr">
        <is>
          <t>LAUDE Smart Intermodal S.A.</t>
        </is>
      </c>
      <c r="F1473" t="inlineStr">
        <is>
          <t>TNO</t>
        </is>
      </c>
      <c r="G1473" t="inlineStr">
        <is>
          <t>40' CW</t>
        </is>
      </c>
      <c r="I1473" s="6" t="n"/>
      <c r="J1473" s="6" t="n"/>
      <c r="K1473" t="inlineStr">
        <is>
          <t>run_initial</t>
        </is>
      </c>
      <c r="L1473" s="6" t="n">
        <v>45847</v>
      </c>
      <c r="M1473" s="6" t="n">
        <v>47672</v>
      </c>
      <c r="N1473" t="n">
        <v>1825</v>
      </c>
      <c r="O1473" s="6" t="n">
        <v>47672</v>
      </c>
      <c r="S1473" t="inlineStr">
        <is>
          <t>n.a.</t>
        </is>
      </c>
      <c r="T1473" s="6" t="n">
        <v>0</v>
      </c>
      <c r="U1473" s="6" t="n">
        <v>0</v>
      </c>
      <c r="V1473" t="n">
        <v>0</v>
      </c>
      <c r="W1473" t="n">
        <v>0</v>
      </c>
      <c r="X1473" s="6" t="n"/>
      <c r="Z1473" s="6" t="n">
        <v>47672</v>
      </c>
      <c r="AA1473" t="inlineStr">
        <is>
          <t>n.a.</t>
        </is>
      </c>
      <c r="AB1473" s="6" t="n">
        <v>47672</v>
      </c>
      <c r="AC1473" t="inlineStr"/>
      <c r="AD1473" s="6" t="n">
        <v>47522</v>
      </c>
    </row>
    <row r="1474">
      <c r="A1474" t="inlineStr">
        <is>
          <t>V500002</t>
        </is>
      </c>
      <c r="B1474" t="inlineStr">
        <is>
          <t>2025-0027</t>
        </is>
      </c>
      <c r="C1474" t="n">
        <v>5</v>
      </c>
      <c r="D1474" t="inlineStr">
        <is>
          <t>37 84 4594 838-3</t>
        </is>
      </c>
      <c r="E1474" t="inlineStr">
        <is>
          <t>LAUDE Smart Intermodal S.A.</t>
        </is>
      </c>
      <c r="F1474" t="inlineStr">
        <is>
          <t>TNO</t>
        </is>
      </c>
      <c r="G1474" t="inlineStr">
        <is>
          <t>40' CW</t>
        </is>
      </c>
      <c r="I1474" s="6" t="n"/>
      <c r="J1474" s="6" t="n"/>
      <c r="K1474" t="inlineStr">
        <is>
          <t>run_initial</t>
        </is>
      </c>
      <c r="L1474" s="6" t="n">
        <v>45847</v>
      </c>
      <c r="M1474" s="6" t="n">
        <v>47672</v>
      </c>
      <c r="N1474" t="n">
        <v>1825</v>
      </c>
      <c r="O1474" s="6" t="n">
        <v>47672</v>
      </c>
      <c r="S1474" t="inlineStr">
        <is>
          <t>n.a.</t>
        </is>
      </c>
      <c r="T1474" s="6" t="n">
        <v>0</v>
      </c>
      <c r="U1474" s="6" t="n">
        <v>0</v>
      </c>
      <c r="V1474" t="n">
        <v>0</v>
      </c>
      <c r="W1474" t="n">
        <v>0</v>
      </c>
      <c r="X1474" s="6" t="n"/>
      <c r="Z1474" s="6" t="n">
        <v>47672</v>
      </c>
      <c r="AA1474" t="inlineStr">
        <is>
          <t>n.a.</t>
        </is>
      </c>
      <c r="AB1474" s="6" t="n">
        <v>47672</v>
      </c>
      <c r="AC1474" t="inlineStr"/>
      <c r="AD1474" s="6" t="n">
        <v>47522</v>
      </c>
    </row>
    <row r="1475">
      <c r="A1475" t="inlineStr">
        <is>
          <t>V500002</t>
        </is>
      </c>
      <c r="B1475" t="inlineStr">
        <is>
          <t>2025-0027</t>
        </is>
      </c>
      <c r="C1475" t="n">
        <v>6</v>
      </c>
      <c r="D1475" t="inlineStr">
        <is>
          <t>37 84 4594 839-1</t>
        </is>
      </c>
      <c r="E1475" t="inlineStr">
        <is>
          <t>LAUDE Smart Intermodal S.A.</t>
        </is>
      </c>
      <c r="F1475" t="inlineStr">
        <is>
          <t>TNO</t>
        </is>
      </c>
      <c r="G1475" t="inlineStr">
        <is>
          <t>40' CW</t>
        </is>
      </c>
      <c r="I1475" s="6" t="n"/>
      <c r="J1475" s="6" t="n"/>
      <c r="K1475" t="inlineStr">
        <is>
          <t>run_initial</t>
        </is>
      </c>
      <c r="L1475" s="6" t="n">
        <v>45847</v>
      </c>
      <c r="M1475" s="6" t="n">
        <v>47672</v>
      </c>
      <c r="N1475" t="n">
        <v>1825</v>
      </c>
      <c r="O1475" s="6" t="n">
        <v>47672</v>
      </c>
      <c r="S1475" t="inlineStr">
        <is>
          <t>n.a.</t>
        </is>
      </c>
      <c r="T1475" s="6" t="n">
        <v>0</v>
      </c>
      <c r="U1475" s="6" t="n">
        <v>0</v>
      </c>
      <c r="V1475" t="n">
        <v>0</v>
      </c>
      <c r="W1475" t="n">
        <v>0</v>
      </c>
      <c r="X1475" s="6" t="n"/>
      <c r="Z1475" s="6" t="n">
        <v>47672</v>
      </c>
      <c r="AA1475" t="inlineStr">
        <is>
          <t>n.a.</t>
        </is>
      </c>
      <c r="AB1475" s="6" t="n">
        <v>47672</v>
      </c>
      <c r="AC1475" t="inlineStr"/>
      <c r="AD1475" s="6" t="n">
        <v>47522</v>
      </c>
    </row>
    <row r="1476">
      <c r="A1476" t="inlineStr">
        <is>
          <t>V500002</t>
        </is>
      </c>
      <c r="B1476" t="inlineStr">
        <is>
          <t>2025-0027</t>
        </is>
      </c>
      <c r="C1476" t="n">
        <v>7</v>
      </c>
      <c r="D1476" t="inlineStr">
        <is>
          <t>37 84 4594 840-9</t>
        </is>
      </c>
      <c r="E1476" t="inlineStr">
        <is>
          <t>LAUDE Smart Intermodal S.A.</t>
        </is>
      </c>
      <c r="F1476" t="inlineStr">
        <is>
          <t>TNO</t>
        </is>
      </c>
      <c r="G1476" t="inlineStr">
        <is>
          <t>40' CW</t>
        </is>
      </c>
      <c r="I1476" s="6" t="n"/>
      <c r="J1476" s="6" t="n"/>
      <c r="K1476" t="inlineStr">
        <is>
          <t>run_initial</t>
        </is>
      </c>
      <c r="L1476" s="6" t="n">
        <v>45847</v>
      </c>
      <c r="M1476" s="6" t="n">
        <v>47672</v>
      </c>
      <c r="N1476" t="n">
        <v>1825</v>
      </c>
      <c r="O1476" s="6" t="n">
        <v>47672</v>
      </c>
      <c r="S1476" t="inlineStr">
        <is>
          <t>n.a.</t>
        </is>
      </c>
      <c r="T1476" s="6" t="n">
        <v>0</v>
      </c>
      <c r="U1476" s="6" t="n">
        <v>0</v>
      </c>
      <c r="V1476" t="n">
        <v>0</v>
      </c>
      <c r="W1476" t="n">
        <v>0</v>
      </c>
      <c r="X1476" s="6" t="n"/>
      <c r="Z1476" s="6" t="n">
        <v>47672</v>
      </c>
      <c r="AA1476" t="inlineStr">
        <is>
          <t>n.a.</t>
        </is>
      </c>
      <c r="AB1476" s="6" t="n">
        <v>47672</v>
      </c>
      <c r="AC1476" t="inlineStr"/>
      <c r="AD1476" s="6" t="n">
        <v>47522</v>
      </c>
    </row>
    <row r="1477">
      <c r="A1477" t="inlineStr">
        <is>
          <t>V500002</t>
        </is>
      </c>
      <c r="B1477" t="inlineStr">
        <is>
          <t>2025-0027</t>
        </is>
      </c>
      <c r="C1477" t="n">
        <v>8</v>
      </c>
      <c r="D1477" t="inlineStr">
        <is>
          <t>37 84 4594 841-7</t>
        </is>
      </c>
      <c r="E1477" t="inlineStr">
        <is>
          <t>LAUDE Smart Intermodal S.A.</t>
        </is>
      </c>
      <c r="F1477" t="inlineStr">
        <is>
          <t>TNO</t>
        </is>
      </c>
      <c r="G1477" t="inlineStr">
        <is>
          <t>40' CW</t>
        </is>
      </c>
      <c r="I1477" s="6" t="n"/>
      <c r="J1477" s="6" t="n"/>
      <c r="K1477" t="inlineStr">
        <is>
          <t>run_initial</t>
        </is>
      </c>
      <c r="L1477" s="6" t="n">
        <v>45847</v>
      </c>
      <c r="M1477" s="6" t="n">
        <v>47672</v>
      </c>
      <c r="N1477" t="n">
        <v>1825</v>
      </c>
      <c r="O1477" s="6" t="n">
        <v>47672</v>
      </c>
      <c r="S1477" t="inlineStr">
        <is>
          <t>n.a.</t>
        </is>
      </c>
      <c r="T1477" s="6" t="n">
        <v>0</v>
      </c>
      <c r="U1477" s="6" t="n">
        <v>0</v>
      </c>
      <c r="V1477" t="n">
        <v>0</v>
      </c>
      <c r="W1477" t="n">
        <v>0</v>
      </c>
      <c r="X1477" s="6" t="n"/>
      <c r="Z1477" s="6" t="n">
        <v>47672</v>
      </c>
      <c r="AA1477" t="inlineStr">
        <is>
          <t>n.a.</t>
        </is>
      </c>
      <c r="AB1477" s="6" t="n">
        <v>47672</v>
      </c>
      <c r="AC1477" t="inlineStr"/>
      <c r="AD1477" s="6" t="n">
        <v>47522</v>
      </c>
    </row>
    <row r="1478">
      <c r="A1478" t="inlineStr">
        <is>
          <t>V500002</t>
        </is>
      </c>
      <c r="B1478" t="inlineStr">
        <is>
          <t>2025-0027</t>
        </is>
      </c>
      <c r="C1478" t="n">
        <v>9</v>
      </c>
      <c r="D1478" t="inlineStr">
        <is>
          <t>37 84 4594 849-0</t>
        </is>
      </c>
      <c r="E1478" t="inlineStr">
        <is>
          <t>LAUDE Smart Intermodal S.A.</t>
        </is>
      </c>
      <c r="F1478" t="inlineStr">
        <is>
          <t>TNO</t>
        </is>
      </c>
      <c r="G1478" t="inlineStr">
        <is>
          <t>40' CW</t>
        </is>
      </c>
      <c r="I1478" s="6" t="n"/>
      <c r="J1478" s="6" t="n"/>
      <c r="K1478" t="inlineStr">
        <is>
          <t>run_initial</t>
        </is>
      </c>
      <c r="L1478" s="6" t="n">
        <v>45847</v>
      </c>
      <c r="M1478" s="6" t="n">
        <v>47672</v>
      </c>
      <c r="N1478" t="n">
        <v>1825</v>
      </c>
      <c r="O1478" s="6" t="n">
        <v>47672</v>
      </c>
      <c r="S1478" t="inlineStr">
        <is>
          <t>n.a.</t>
        </is>
      </c>
      <c r="T1478" s="6" t="n">
        <v>0</v>
      </c>
      <c r="U1478" s="6" t="n">
        <v>0</v>
      </c>
      <c r="V1478" t="n">
        <v>0</v>
      </c>
      <c r="W1478" t="n">
        <v>0</v>
      </c>
      <c r="X1478" s="6" t="n"/>
      <c r="Z1478" s="6" t="n">
        <v>47672</v>
      </c>
      <c r="AA1478" t="inlineStr">
        <is>
          <t>n.a.</t>
        </is>
      </c>
      <c r="AB1478" s="6" t="n">
        <v>47672</v>
      </c>
      <c r="AC1478" t="inlineStr"/>
      <c r="AD1478" s="6" t="n">
        <v>47522</v>
      </c>
    </row>
    <row r="1479">
      <c r="A1479" t="inlineStr">
        <is>
          <t>V500002</t>
        </is>
      </c>
      <c r="B1479" t="inlineStr">
        <is>
          <t>2025-0027</t>
        </is>
      </c>
      <c r="C1479" t="n">
        <v>10</v>
      </c>
      <c r="D1479" t="inlineStr">
        <is>
          <t>37 84 4594 851-6</t>
        </is>
      </c>
      <c r="E1479" t="inlineStr">
        <is>
          <t>LAUDE Smart Intermodal S.A.</t>
        </is>
      </c>
      <c r="F1479" t="inlineStr">
        <is>
          <t>TNO</t>
        </is>
      </c>
      <c r="G1479" t="inlineStr">
        <is>
          <t>40' CW</t>
        </is>
      </c>
      <c r="I1479" s="6" t="n"/>
      <c r="J1479" s="6" t="n"/>
      <c r="K1479" t="inlineStr">
        <is>
          <t>run_initial</t>
        </is>
      </c>
      <c r="L1479" s="6" t="n">
        <v>45847</v>
      </c>
      <c r="M1479" s="6" t="n">
        <v>47672</v>
      </c>
      <c r="N1479" t="n">
        <v>1825</v>
      </c>
      <c r="O1479" s="6" t="n">
        <v>47672</v>
      </c>
      <c r="S1479" t="inlineStr">
        <is>
          <t>n.a.</t>
        </is>
      </c>
      <c r="T1479" s="6" t="n">
        <v>0</v>
      </c>
      <c r="U1479" s="6" t="n">
        <v>0</v>
      </c>
      <c r="V1479" t="n">
        <v>0</v>
      </c>
      <c r="W1479" t="n">
        <v>0</v>
      </c>
      <c r="X1479" s="6" t="n"/>
      <c r="Z1479" s="6" t="n">
        <v>47672</v>
      </c>
      <c r="AA1479" t="inlineStr">
        <is>
          <t>n.a.</t>
        </is>
      </c>
      <c r="AB1479" s="6" t="n">
        <v>47672</v>
      </c>
      <c r="AC1479" t="inlineStr"/>
      <c r="AD1479" s="6" t="n">
        <v>47522</v>
      </c>
    </row>
    <row r="1480">
      <c r="A1480" t="inlineStr">
        <is>
          <t>V500002</t>
        </is>
      </c>
      <c r="B1480" t="inlineStr">
        <is>
          <t>2025-0027</t>
        </is>
      </c>
      <c r="C1480" t="n">
        <v>11</v>
      </c>
      <c r="D1480" t="inlineStr">
        <is>
          <t>37 84 4594 852-4</t>
        </is>
      </c>
      <c r="E1480" t="inlineStr">
        <is>
          <t>LAUDE Smart Intermodal S.A.</t>
        </is>
      </c>
      <c r="F1480" t="inlineStr">
        <is>
          <t>TNO</t>
        </is>
      </c>
      <c r="G1480" t="inlineStr">
        <is>
          <t>40' CW</t>
        </is>
      </c>
      <c r="I1480" s="6" t="n"/>
      <c r="J1480" s="6" t="n"/>
      <c r="K1480" t="inlineStr">
        <is>
          <t>run_initial</t>
        </is>
      </c>
      <c r="L1480" s="6" t="n">
        <v>45847</v>
      </c>
      <c r="M1480" s="6" t="n">
        <v>47672</v>
      </c>
      <c r="N1480" t="n">
        <v>1825</v>
      </c>
      <c r="O1480" s="6" t="n">
        <v>47672</v>
      </c>
      <c r="S1480" t="inlineStr">
        <is>
          <t>n.a.</t>
        </is>
      </c>
      <c r="T1480" s="6" t="n">
        <v>0</v>
      </c>
      <c r="U1480" s="6" t="n">
        <v>0</v>
      </c>
      <c r="V1480" t="n">
        <v>0</v>
      </c>
      <c r="W1480" t="n">
        <v>0</v>
      </c>
      <c r="X1480" s="6" t="n"/>
      <c r="Z1480" s="6" t="n">
        <v>47672</v>
      </c>
      <c r="AA1480" t="inlineStr">
        <is>
          <t>n.a.</t>
        </is>
      </c>
      <c r="AB1480" s="6" t="n">
        <v>47672</v>
      </c>
      <c r="AC1480" t="inlineStr"/>
      <c r="AD1480" s="6" t="n">
        <v>47522</v>
      </c>
    </row>
    <row r="1481">
      <c r="A1481" t="inlineStr">
        <is>
          <t>V500002</t>
        </is>
      </c>
      <c r="B1481" t="inlineStr">
        <is>
          <t>2025-0027</t>
        </is>
      </c>
      <c r="C1481" t="n">
        <v>12</v>
      </c>
      <c r="D1481" t="inlineStr">
        <is>
          <t>37 84 4594 857-3</t>
        </is>
      </c>
      <c r="E1481" t="inlineStr">
        <is>
          <t>LAUDE Smart Intermodal S.A.</t>
        </is>
      </c>
      <c r="F1481" t="inlineStr">
        <is>
          <t>TNO</t>
        </is>
      </c>
      <c r="G1481" t="inlineStr">
        <is>
          <t>40' CW</t>
        </is>
      </c>
      <c r="I1481" s="6" t="n"/>
      <c r="J1481" s="6" t="n"/>
      <c r="K1481" t="inlineStr">
        <is>
          <t>run_initial</t>
        </is>
      </c>
      <c r="L1481" s="6" t="n">
        <v>45847</v>
      </c>
      <c r="M1481" s="6" t="n">
        <v>47672</v>
      </c>
      <c r="N1481" t="n">
        <v>1825</v>
      </c>
      <c r="O1481" s="6" t="n">
        <v>47672</v>
      </c>
      <c r="S1481" t="inlineStr">
        <is>
          <t>n.a.</t>
        </is>
      </c>
      <c r="T1481" s="6" t="n">
        <v>0</v>
      </c>
      <c r="U1481" s="6" t="n">
        <v>0</v>
      </c>
      <c r="V1481" t="n">
        <v>0</v>
      </c>
      <c r="W1481" t="n">
        <v>0</v>
      </c>
      <c r="X1481" s="6" t="n"/>
      <c r="Z1481" s="6" t="n">
        <v>47672</v>
      </c>
      <c r="AA1481" t="inlineStr">
        <is>
          <t>n.a.</t>
        </is>
      </c>
      <c r="AB1481" s="6" t="n">
        <v>47672</v>
      </c>
      <c r="AC1481" t="inlineStr"/>
      <c r="AD1481" s="6" t="n">
        <v>47522</v>
      </c>
    </row>
    <row r="1482">
      <c r="A1482" t="inlineStr">
        <is>
          <t>V500002</t>
        </is>
      </c>
      <c r="B1482" t="inlineStr">
        <is>
          <t>2025-0027</t>
        </is>
      </c>
      <c r="C1482" t="n">
        <v>13</v>
      </c>
      <c r="D1482" t="inlineStr">
        <is>
          <t>37 84 4594 858-1</t>
        </is>
      </c>
      <c r="E1482" t="inlineStr">
        <is>
          <t>LAUDE Smart Intermodal S.A.</t>
        </is>
      </c>
      <c r="F1482" t="inlineStr">
        <is>
          <t>TNO</t>
        </is>
      </c>
      <c r="G1482" t="inlineStr">
        <is>
          <t>40' CW</t>
        </is>
      </c>
      <c r="I1482" s="6" t="n"/>
      <c r="J1482" s="6" t="n"/>
      <c r="K1482" t="inlineStr">
        <is>
          <t>run_initial</t>
        </is>
      </c>
      <c r="L1482" s="6" t="n">
        <v>45847</v>
      </c>
      <c r="M1482" s="6" t="n">
        <v>47672</v>
      </c>
      <c r="N1482" t="n">
        <v>1825</v>
      </c>
      <c r="O1482" s="6" t="n">
        <v>47672</v>
      </c>
      <c r="S1482" t="inlineStr">
        <is>
          <t>n.a.</t>
        </is>
      </c>
      <c r="T1482" s="6" t="n">
        <v>0</v>
      </c>
      <c r="U1482" s="6" t="n">
        <v>0</v>
      </c>
      <c r="V1482" t="n">
        <v>0</v>
      </c>
      <c r="W1482" t="n">
        <v>0</v>
      </c>
      <c r="X1482" s="6" t="n"/>
      <c r="Z1482" s="6" t="n">
        <v>47672</v>
      </c>
      <c r="AA1482" t="inlineStr">
        <is>
          <t>n.a.</t>
        </is>
      </c>
      <c r="AB1482" s="6" t="n">
        <v>47672</v>
      </c>
      <c r="AC1482" t="inlineStr"/>
      <c r="AD1482" s="6" t="n">
        <v>47522</v>
      </c>
    </row>
    <row r="1483">
      <c r="A1483" t="inlineStr">
        <is>
          <t>V500002</t>
        </is>
      </c>
      <c r="B1483" t="inlineStr">
        <is>
          <t>2025-0027</t>
        </is>
      </c>
      <c r="C1483" t="n">
        <v>14</v>
      </c>
      <c r="D1483" t="inlineStr">
        <is>
          <t>37 84 4594 860-7</t>
        </is>
      </c>
      <c r="E1483" t="inlineStr">
        <is>
          <t>LAUDE Smart Intermodal S.A.</t>
        </is>
      </c>
      <c r="F1483" t="inlineStr">
        <is>
          <t>TNO</t>
        </is>
      </c>
      <c r="G1483" t="inlineStr">
        <is>
          <t>40' CW</t>
        </is>
      </c>
      <c r="I1483" s="6" t="n"/>
      <c r="J1483" s="6" t="n"/>
      <c r="K1483" t="inlineStr">
        <is>
          <t>run_initial</t>
        </is>
      </c>
      <c r="L1483" s="6" t="n">
        <v>45847</v>
      </c>
      <c r="M1483" s="6" t="n">
        <v>47672</v>
      </c>
      <c r="N1483" t="n">
        <v>1825</v>
      </c>
      <c r="O1483" s="6" t="n">
        <v>47672</v>
      </c>
      <c r="S1483" t="inlineStr">
        <is>
          <t>n.a.</t>
        </is>
      </c>
      <c r="T1483" s="6" t="n">
        <v>0</v>
      </c>
      <c r="U1483" s="6" t="n">
        <v>0</v>
      </c>
      <c r="V1483" t="n">
        <v>0</v>
      </c>
      <c r="W1483" t="n">
        <v>0</v>
      </c>
      <c r="X1483" s="6" t="n"/>
      <c r="Z1483" s="6" t="n">
        <v>47672</v>
      </c>
      <c r="AA1483" t="inlineStr">
        <is>
          <t>n.a.</t>
        </is>
      </c>
      <c r="AB1483" s="6" t="n">
        <v>47672</v>
      </c>
      <c r="AC1483" t="inlineStr"/>
      <c r="AD1483" s="6" t="n">
        <v>47522</v>
      </c>
    </row>
    <row r="1484">
      <c r="A1484" t="inlineStr">
        <is>
          <t>V500002</t>
        </is>
      </c>
      <c r="B1484" t="inlineStr">
        <is>
          <t>2025-0027</t>
        </is>
      </c>
      <c r="C1484" t="n">
        <v>15</v>
      </c>
      <c r="D1484" t="inlineStr">
        <is>
          <t>37 84 4594 862-3</t>
        </is>
      </c>
      <c r="E1484" t="inlineStr">
        <is>
          <t>LAUDE Smart Intermodal S.A.</t>
        </is>
      </c>
      <c r="F1484" t="inlineStr">
        <is>
          <t>TNO</t>
        </is>
      </c>
      <c r="G1484" t="inlineStr">
        <is>
          <t>40' CW</t>
        </is>
      </c>
      <c r="I1484" s="6" t="n"/>
      <c r="J1484" s="6" t="n"/>
      <c r="K1484" t="inlineStr">
        <is>
          <t>run_initial</t>
        </is>
      </c>
      <c r="L1484" s="6" t="n">
        <v>45847</v>
      </c>
      <c r="M1484" s="6" t="n">
        <v>47672</v>
      </c>
      <c r="N1484" t="n">
        <v>1825</v>
      </c>
      <c r="O1484" s="6" t="n">
        <v>47672</v>
      </c>
      <c r="S1484" t="inlineStr">
        <is>
          <t>n.a.</t>
        </is>
      </c>
      <c r="T1484" s="6" t="n">
        <v>0</v>
      </c>
      <c r="U1484" s="6" t="n">
        <v>0</v>
      </c>
      <c r="V1484" t="n">
        <v>0</v>
      </c>
      <c r="W1484" t="n">
        <v>0</v>
      </c>
      <c r="X1484" s="6" t="n"/>
      <c r="Z1484" s="6" t="n">
        <v>47672</v>
      </c>
      <c r="AA1484" t="inlineStr">
        <is>
          <t>n.a.</t>
        </is>
      </c>
      <c r="AB1484" s="6" t="n">
        <v>47672</v>
      </c>
      <c r="AC1484" t="inlineStr"/>
      <c r="AD1484" s="6" t="n">
        <v>47522</v>
      </c>
    </row>
    <row r="1485">
      <c r="A1485" t="inlineStr">
        <is>
          <t>V500002</t>
        </is>
      </c>
      <c r="B1485" t="inlineStr">
        <is>
          <t>2025-0027</t>
        </is>
      </c>
      <c r="C1485" t="n">
        <v>16</v>
      </c>
      <c r="D1485" t="inlineStr">
        <is>
          <t>37 84 4594 864-9</t>
        </is>
      </c>
      <c r="E1485" t="inlineStr">
        <is>
          <t>LAUDE Smart Intermodal S.A.</t>
        </is>
      </c>
      <c r="F1485" t="inlineStr">
        <is>
          <t>TNO</t>
        </is>
      </c>
      <c r="G1485" t="inlineStr">
        <is>
          <t>40' CW</t>
        </is>
      </c>
      <c r="I1485" s="6" t="n"/>
      <c r="J1485" s="6" t="n"/>
      <c r="K1485" t="inlineStr">
        <is>
          <t>run_initial</t>
        </is>
      </c>
      <c r="L1485" s="6" t="n">
        <v>45847</v>
      </c>
      <c r="M1485" s="6" t="n">
        <v>47672</v>
      </c>
      <c r="N1485" t="n">
        <v>1825</v>
      </c>
      <c r="O1485" s="6" t="n">
        <v>47672</v>
      </c>
      <c r="S1485" t="inlineStr">
        <is>
          <t>n.a.</t>
        </is>
      </c>
      <c r="T1485" s="6" t="n">
        <v>0</v>
      </c>
      <c r="U1485" s="6" t="n">
        <v>0</v>
      </c>
      <c r="V1485" t="n">
        <v>0</v>
      </c>
      <c r="W1485" t="n">
        <v>0</v>
      </c>
      <c r="X1485" s="6" t="n"/>
      <c r="Z1485" s="6" t="n">
        <v>47672</v>
      </c>
      <c r="AA1485" t="inlineStr">
        <is>
          <t>n.a.</t>
        </is>
      </c>
      <c r="AB1485" s="6" t="n">
        <v>47672</v>
      </c>
      <c r="AC1485" t="inlineStr"/>
      <c r="AD1485" s="6" t="n">
        <v>47522</v>
      </c>
    </row>
    <row r="1486">
      <c r="A1486" t="inlineStr">
        <is>
          <t>V500002</t>
        </is>
      </c>
      <c r="B1486" t="inlineStr">
        <is>
          <t>2025-0027</t>
        </is>
      </c>
      <c r="C1486" t="n">
        <v>17</v>
      </c>
      <c r="D1486" t="inlineStr">
        <is>
          <t>37 84 4594 866-4</t>
        </is>
      </c>
      <c r="E1486" t="inlineStr">
        <is>
          <t>LAUDE Smart Intermodal S.A.</t>
        </is>
      </c>
      <c r="F1486" t="inlineStr">
        <is>
          <t>TNO</t>
        </is>
      </c>
      <c r="G1486" t="inlineStr">
        <is>
          <t>40' CW</t>
        </is>
      </c>
      <c r="I1486" s="6" t="n"/>
      <c r="J1486" s="6" t="n"/>
      <c r="K1486" t="inlineStr">
        <is>
          <t>run_initial</t>
        </is>
      </c>
      <c r="L1486" s="6" t="n">
        <v>45847</v>
      </c>
      <c r="M1486" s="6" t="n">
        <v>47672</v>
      </c>
      <c r="N1486" t="n">
        <v>1825</v>
      </c>
      <c r="O1486" s="6" t="n">
        <v>47672</v>
      </c>
      <c r="S1486" t="inlineStr">
        <is>
          <t>n.a.</t>
        </is>
      </c>
      <c r="T1486" s="6" t="n">
        <v>0</v>
      </c>
      <c r="U1486" s="6" t="n">
        <v>0</v>
      </c>
      <c r="V1486" t="n">
        <v>0</v>
      </c>
      <c r="W1486" t="n">
        <v>0</v>
      </c>
      <c r="X1486" s="6" t="n"/>
      <c r="Z1486" s="6" t="n">
        <v>47672</v>
      </c>
      <c r="AA1486" t="inlineStr">
        <is>
          <t>n.a.</t>
        </is>
      </c>
      <c r="AB1486" s="6" t="n">
        <v>47672</v>
      </c>
      <c r="AC1486" t="inlineStr"/>
      <c r="AD1486" s="6" t="n">
        <v>47522</v>
      </c>
    </row>
    <row r="1487">
      <c r="A1487" t="inlineStr">
        <is>
          <t>V500002</t>
        </is>
      </c>
      <c r="B1487" t="inlineStr">
        <is>
          <t>2025-0027</t>
        </is>
      </c>
      <c r="C1487" t="n">
        <v>18</v>
      </c>
      <c r="D1487" t="inlineStr">
        <is>
          <t>37 84 4594 867-2</t>
        </is>
      </c>
      <c r="E1487" t="inlineStr">
        <is>
          <t>LAUDE Smart Intermodal S.A.</t>
        </is>
      </c>
      <c r="F1487" t="inlineStr">
        <is>
          <t>TNO</t>
        </is>
      </c>
      <c r="G1487" t="inlineStr">
        <is>
          <t>40' CW</t>
        </is>
      </c>
      <c r="I1487" s="6" t="n"/>
      <c r="J1487" s="6" t="n"/>
      <c r="K1487" t="inlineStr">
        <is>
          <t>run_initial</t>
        </is>
      </c>
      <c r="L1487" s="6" t="n">
        <v>45847</v>
      </c>
      <c r="M1487" s="6" t="n">
        <v>47672</v>
      </c>
      <c r="N1487" t="n">
        <v>1825</v>
      </c>
      <c r="O1487" s="6" t="n">
        <v>47672</v>
      </c>
      <c r="S1487" t="inlineStr">
        <is>
          <t>n.a.</t>
        </is>
      </c>
      <c r="T1487" s="6" t="n">
        <v>0</v>
      </c>
      <c r="U1487" s="6" t="n">
        <v>0</v>
      </c>
      <c r="V1487" t="n">
        <v>0</v>
      </c>
      <c r="W1487" t="n">
        <v>0</v>
      </c>
      <c r="X1487" s="6" t="n"/>
      <c r="Z1487" s="6" t="n">
        <v>47672</v>
      </c>
      <c r="AA1487" t="inlineStr">
        <is>
          <t>n.a.</t>
        </is>
      </c>
      <c r="AB1487" s="6" t="n">
        <v>47672</v>
      </c>
      <c r="AC1487" t="inlineStr"/>
      <c r="AD1487" s="6" t="n">
        <v>47522</v>
      </c>
    </row>
    <row r="1488">
      <c r="A1488" t="inlineStr">
        <is>
          <t>V500002</t>
        </is>
      </c>
      <c r="B1488" t="inlineStr">
        <is>
          <t>2025-0027</t>
        </is>
      </c>
      <c r="C1488" t="n">
        <v>19</v>
      </c>
      <c r="D1488" t="inlineStr">
        <is>
          <t>37 84 4594 868-0</t>
        </is>
      </c>
      <c r="E1488" t="inlineStr">
        <is>
          <t>LAUDE Smart Intermodal S.A.</t>
        </is>
      </c>
      <c r="F1488" t="inlineStr">
        <is>
          <t>TNO</t>
        </is>
      </c>
      <c r="G1488" t="inlineStr">
        <is>
          <t>40' CW</t>
        </is>
      </c>
      <c r="I1488" s="6" t="n"/>
      <c r="J1488" s="6" t="n"/>
      <c r="K1488" t="inlineStr">
        <is>
          <t>run_initial</t>
        </is>
      </c>
      <c r="L1488" s="6" t="n">
        <v>45847</v>
      </c>
      <c r="M1488" s="6" t="n">
        <v>47672</v>
      </c>
      <c r="N1488" t="n">
        <v>1825</v>
      </c>
      <c r="O1488" s="6" t="n">
        <v>47672</v>
      </c>
      <c r="S1488" t="inlineStr">
        <is>
          <t>n.a.</t>
        </is>
      </c>
      <c r="T1488" s="6" t="n">
        <v>0</v>
      </c>
      <c r="U1488" s="6" t="n">
        <v>0</v>
      </c>
      <c r="V1488" t="n">
        <v>0</v>
      </c>
      <c r="W1488" t="n">
        <v>0</v>
      </c>
      <c r="X1488" s="6" t="n"/>
      <c r="Z1488" s="6" t="n">
        <v>47672</v>
      </c>
      <c r="AA1488" t="inlineStr">
        <is>
          <t>n.a.</t>
        </is>
      </c>
      <c r="AB1488" s="6" t="n">
        <v>47672</v>
      </c>
      <c r="AC1488" t="inlineStr"/>
      <c r="AD1488" s="6" t="n">
        <v>47522</v>
      </c>
    </row>
    <row r="1489">
      <c r="A1489" t="inlineStr">
        <is>
          <t>V500002</t>
        </is>
      </c>
      <c r="B1489" t="inlineStr">
        <is>
          <t>2025-0027</t>
        </is>
      </c>
      <c r="C1489" t="n">
        <v>20</v>
      </c>
      <c r="D1489" t="inlineStr">
        <is>
          <t>37 84 4594 869-8</t>
        </is>
      </c>
      <c r="E1489" t="inlineStr">
        <is>
          <t>LAUDE Smart Intermodal S.A.</t>
        </is>
      </c>
      <c r="F1489" t="inlineStr">
        <is>
          <t>TNO</t>
        </is>
      </c>
      <c r="G1489" t="inlineStr">
        <is>
          <t>40' CW</t>
        </is>
      </c>
      <c r="I1489" s="6" t="n"/>
      <c r="J1489" s="6" t="n"/>
      <c r="K1489" t="inlineStr">
        <is>
          <t>run_initial</t>
        </is>
      </c>
      <c r="L1489" s="6" t="n">
        <v>45847</v>
      </c>
      <c r="M1489" s="6" t="n">
        <v>47672</v>
      </c>
      <c r="N1489" t="n">
        <v>1825</v>
      </c>
      <c r="O1489" s="6" t="n">
        <v>47672</v>
      </c>
      <c r="S1489" t="inlineStr">
        <is>
          <t>n.a.</t>
        </is>
      </c>
      <c r="T1489" s="6" t="n">
        <v>0</v>
      </c>
      <c r="U1489" s="6" t="n">
        <v>0</v>
      </c>
      <c r="V1489" t="n">
        <v>0</v>
      </c>
      <c r="W1489" t="n">
        <v>0</v>
      </c>
      <c r="X1489" s="6" t="n"/>
      <c r="Z1489" s="6" t="n">
        <v>47672</v>
      </c>
      <c r="AA1489" t="inlineStr">
        <is>
          <t>n.a.</t>
        </is>
      </c>
      <c r="AB1489" s="6" t="n">
        <v>47672</v>
      </c>
      <c r="AC1489" t="inlineStr"/>
      <c r="AD1489" s="6" t="n">
        <v>47522</v>
      </c>
    </row>
    <row r="1490">
      <c r="A1490" t="inlineStr">
        <is>
          <t>V500002</t>
        </is>
      </c>
      <c r="B1490" t="inlineStr">
        <is>
          <t>2025-0027</t>
        </is>
      </c>
      <c r="C1490" t="n">
        <v>21</v>
      </c>
      <c r="D1490" t="inlineStr">
        <is>
          <t>37 84 4594 871-4</t>
        </is>
      </c>
      <c r="E1490" t="inlineStr">
        <is>
          <t>LAUDE Smart Intermodal S.A.</t>
        </is>
      </c>
      <c r="F1490" t="inlineStr">
        <is>
          <t>TNO</t>
        </is>
      </c>
      <c r="G1490" t="inlineStr">
        <is>
          <t>40' CW</t>
        </is>
      </c>
      <c r="I1490" s="6" t="n"/>
      <c r="J1490" s="6" t="n"/>
      <c r="K1490" t="inlineStr">
        <is>
          <t>run_initial</t>
        </is>
      </c>
      <c r="L1490" s="6" t="n">
        <v>45847</v>
      </c>
      <c r="M1490" s="6" t="n">
        <v>47672</v>
      </c>
      <c r="N1490" t="n">
        <v>1825</v>
      </c>
      <c r="O1490" s="6" t="n">
        <v>47672</v>
      </c>
      <c r="S1490" t="inlineStr">
        <is>
          <t>n.a.</t>
        </is>
      </c>
      <c r="T1490" s="6" t="n">
        <v>0</v>
      </c>
      <c r="U1490" s="6" t="n">
        <v>0</v>
      </c>
      <c r="V1490" t="n">
        <v>0</v>
      </c>
      <c r="W1490" t="n">
        <v>0</v>
      </c>
      <c r="X1490" s="6" t="n"/>
      <c r="Z1490" s="6" t="n">
        <v>47672</v>
      </c>
      <c r="AA1490" t="inlineStr">
        <is>
          <t>n.a.</t>
        </is>
      </c>
      <c r="AB1490" s="6" t="n">
        <v>47672</v>
      </c>
      <c r="AC1490" t="inlineStr"/>
      <c r="AD1490" s="6" t="n">
        <v>47522</v>
      </c>
    </row>
    <row r="1491">
      <c r="A1491" t="inlineStr">
        <is>
          <t>V500002</t>
        </is>
      </c>
      <c r="B1491" t="inlineStr">
        <is>
          <t>2025-0027</t>
        </is>
      </c>
      <c r="C1491" t="n">
        <v>22</v>
      </c>
      <c r="D1491" t="inlineStr">
        <is>
          <t>37 84 4594 873-0</t>
        </is>
      </c>
      <c r="E1491" t="inlineStr">
        <is>
          <t>LAUDE Smart Intermodal S.A.</t>
        </is>
      </c>
      <c r="F1491" t="inlineStr">
        <is>
          <t>TNO</t>
        </is>
      </c>
      <c r="G1491" t="inlineStr">
        <is>
          <t>40' CW</t>
        </is>
      </c>
      <c r="I1491" s="6" t="n"/>
      <c r="J1491" s="6" t="n"/>
      <c r="K1491" t="inlineStr">
        <is>
          <t>run_initial</t>
        </is>
      </c>
      <c r="L1491" s="6" t="n">
        <v>45847</v>
      </c>
      <c r="M1491" s="6" t="n">
        <v>47672</v>
      </c>
      <c r="N1491" t="n">
        <v>1825</v>
      </c>
      <c r="O1491" s="6" t="n">
        <v>47672</v>
      </c>
      <c r="S1491" t="inlineStr">
        <is>
          <t>n.a.</t>
        </is>
      </c>
      <c r="T1491" s="6" t="n">
        <v>0</v>
      </c>
      <c r="U1491" s="6" t="n">
        <v>0</v>
      </c>
      <c r="V1491" t="n">
        <v>0</v>
      </c>
      <c r="W1491" t="n">
        <v>0</v>
      </c>
      <c r="X1491" s="6" t="n"/>
      <c r="Z1491" s="6" t="n">
        <v>47672</v>
      </c>
      <c r="AA1491" t="inlineStr">
        <is>
          <t>n.a.</t>
        </is>
      </c>
      <c r="AB1491" s="6" t="n">
        <v>47672</v>
      </c>
      <c r="AC1491" t="inlineStr"/>
      <c r="AD1491" s="6" t="n">
        <v>47522</v>
      </c>
    </row>
    <row r="1492">
      <c r="A1492" t="inlineStr">
        <is>
          <t>V500002</t>
        </is>
      </c>
      <c r="B1492" t="inlineStr">
        <is>
          <t>2025-0027</t>
        </is>
      </c>
      <c r="C1492" t="n">
        <v>23</v>
      </c>
      <c r="D1492" t="inlineStr">
        <is>
          <t>37 84 4594 875-5</t>
        </is>
      </c>
      <c r="E1492" t="inlineStr">
        <is>
          <t>LAUDE Smart Intermodal S.A.</t>
        </is>
      </c>
      <c r="F1492" t="inlineStr">
        <is>
          <t>TNO</t>
        </is>
      </c>
      <c r="G1492" t="inlineStr">
        <is>
          <t>40' CW</t>
        </is>
      </c>
      <c r="I1492" s="6" t="n"/>
      <c r="J1492" s="6" t="n"/>
      <c r="K1492" t="inlineStr">
        <is>
          <t>run_initial</t>
        </is>
      </c>
      <c r="L1492" s="6" t="n">
        <v>45847</v>
      </c>
      <c r="M1492" s="6" t="n">
        <v>47672</v>
      </c>
      <c r="N1492" t="n">
        <v>1825</v>
      </c>
      <c r="O1492" s="6" t="n">
        <v>47672</v>
      </c>
      <c r="S1492" t="inlineStr">
        <is>
          <t>n.a.</t>
        </is>
      </c>
      <c r="T1492" s="6" t="n">
        <v>0</v>
      </c>
      <c r="U1492" s="6" t="n">
        <v>0</v>
      </c>
      <c r="V1492" t="n">
        <v>0</v>
      </c>
      <c r="W1492" t="n">
        <v>0</v>
      </c>
      <c r="X1492" s="6" t="n"/>
      <c r="Z1492" s="6" t="n">
        <v>47672</v>
      </c>
      <c r="AA1492" t="inlineStr">
        <is>
          <t>n.a.</t>
        </is>
      </c>
      <c r="AB1492" s="6" t="n">
        <v>47672</v>
      </c>
      <c r="AC1492" t="inlineStr"/>
      <c r="AD1492" s="6" t="n">
        <v>47522</v>
      </c>
    </row>
    <row r="1493">
      <c r="A1493" t="inlineStr">
        <is>
          <t>V500002</t>
        </is>
      </c>
      <c r="B1493" t="inlineStr">
        <is>
          <t>2025-0027</t>
        </is>
      </c>
      <c r="C1493" t="n">
        <v>24</v>
      </c>
      <c r="D1493" t="inlineStr">
        <is>
          <t>37 84 4594 876-3</t>
        </is>
      </c>
      <c r="E1493" t="inlineStr">
        <is>
          <t>LAUDE Smart Intermodal S.A.</t>
        </is>
      </c>
      <c r="F1493" t="inlineStr">
        <is>
          <t>TNO</t>
        </is>
      </c>
      <c r="G1493" t="inlineStr">
        <is>
          <t>40' CW</t>
        </is>
      </c>
      <c r="I1493" s="6" t="n"/>
      <c r="J1493" s="6" t="n"/>
      <c r="K1493" t="inlineStr">
        <is>
          <t>run_initial</t>
        </is>
      </c>
      <c r="L1493" s="6" t="n">
        <v>45847</v>
      </c>
      <c r="M1493" s="6" t="n">
        <v>47672</v>
      </c>
      <c r="N1493" t="n">
        <v>1825</v>
      </c>
      <c r="O1493" s="6" t="n">
        <v>47672</v>
      </c>
      <c r="S1493" t="inlineStr">
        <is>
          <t>n.a.</t>
        </is>
      </c>
      <c r="T1493" s="6" t="n">
        <v>0</v>
      </c>
      <c r="U1493" s="6" t="n">
        <v>0</v>
      </c>
      <c r="V1493" t="n">
        <v>0</v>
      </c>
      <c r="W1493" t="n">
        <v>0</v>
      </c>
      <c r="X1493" s="6" t="n"/>
      <c r="Z1493" s="6" t="n">
        <v>47672</v>
      </c>
      <c r="AA1493" t="inlineStr">
        <is>
          <t>n.a.</t>
        </is>
      </c>
      <c r="AB1493" s="6" t="n">
        <v>47672</v>
      </c>
      <c r="AC1493" t="inlineStr"/>
      <c r="AD1493" s="6" t="n">
        <v>47522</v>
      </c>
    </row>
    <row r="1494">
      <c r="A1494" t="inlineStr">
        <is>
          <t>V500002</t>
        </is>
      </c>
      <c r="B1494" t="inlineStr">
        <is>
          <t>2025-0027</t>
        </is>
      </c>
      <c r="C1494" t="n">
        <v>25</v>
      </c>
      <c r="D1494" t="inlineStr">
        <is>
          <t>37 84 4594 877-1</t>
        </is>
      </c>
      <c r="E1494" t="inlineStr">
        <is>
          <t>LAUDE Smart Intermodal S.A.</t>
        </is>
      </c>
      <c r="F1494" t="inlineStr">
        <is>
          <t>TNO</t>
        </is>
      </c>
      <c r="G1494" t="inlineStr">
        <is>
          <t>40' CW</t>
        </is>
      </c>
      <c r="I1494" s="6" t="n"/>
      <c r="J1494" s="6" t="n"/>
      <c r="K1494" t="inlineStr">
        <is>
          <t>run_initial</t>
        </is>
      </c>
      <c r="L1494" s="6" t="n">
        <v>45847</v>
      </c>
      <c r="M1494" s="6" t="n">
        <v>47672</v>
      </c>
      <c r="N1494" t="n">
        <v>1825</v>
      </c>
      <c r="O1494" s="6" t="n">
        <v>47672</v>
      </c>
      <c r="S1494" t="inlineStr">
        <is>
          <t>n.a.</t>
        </is>
      </c>
      <c r="T1494" s="6" t="n">
        <v>0</v>
      </c>
      <c r="U1494" s="6" t="n">
        <v>0</v>
      </c>
      <c r="V1494" t="n">
        <v>0</v>
      </c>
      <c r="W1494" t="n">
        <v>0</v>
      </c>
      <c r="X1494" s="6" t="n"/>
      <c r="Z1494" s="6" t="n">
        <v>47672</v>
      </c>
      <c r="AA1494" t="inlineStr">
        <is>
          <t>n.a.</t>
        </is>
      </c>
      <c r="AB1494" s="6" t="n">
        <v>47672</v>
      </c>
      <c r="AC1494" t="inlineStr"/>
      <c r="AD1494" s="6" t="n">
        <v>47522</v>
      </c>
    </row>
    <row r="1495">
      <c r="A1495" t="inlineStr">
        <is>
          <t>V500002</t>
        </is>
      </c>
      <c r="B1495" t="inlineStr">
        <is>
          <t>2025-0027</t>
        </is>
      </c>
      <c r="C1495" t="n">
        <v>26</v>
      </c>
      <c r="D1495" t="inlineStr">
        <is>
          <t>37 84 4594 878-9</t>
        </is>
      </c>
      <c r="E1495" t="inlineStr">
        <is>
          <t>LAUDE Smart Intermodal S.A.</t>
        </is>
      </c>
      <c r="F1495" t="inlineStr">
        <is>
          <t>TNO</t>
        </is>
      </c>
      <c r="G1495" t="inlineStr">
        <is>
          <t>40' CW</t>
        </is>
      </c>
      <c r="I1495" s="6" t="n"/>
      <c r="J1495" s="6" t="n"/>
      <c r="K1495" t="inlineStr">
        <is>
          <t>run_initial</t>
        </is>
      </c>
      <c r="L1495" s="6" t="n">
        <v>45847</v>
      </c>
      <c r="M1495" s="6" t="n">
        <v>47672</v>
      </c>
      <c r="N1495" t="n">
        <v>1825</v>
      </c>
      <c r="O1495" s="6" t="n">
        <v>47672</v>
      </c>
      <c r="S1495" t="inlineStr">
        <is>
          <t>n.a.</t>
        </is>
      </c>
      <c r="T1495" s="6" t="n">
        <v>0</v>
      </c>
      <c r="U1495" s="6" t="n">
        <v>0</v>
      </c>
      <c r="V1495" t="n">
        <v>0</v>
      </c>
      <c r="W1495" t="n">
        <v>0</v>
      </c>
      <c r="X1495" s="6" t="n"/>
      <c r="Z1495" s="6" t="n">
        <v>47672</v>
      </c>
      <c r="AA1495" t="inlineStr">
        <is>
          <t>n.a.</t>
        </is>
      </c>
      <c r="AB1495" s="6" t="n">
        <v>47672</v>
      </c>
      <c r="AC1495" t="inlineStr"/>
      <c r="AD1495" s="6" t="n">
        <v>47522</v>
      </c>
    </row>
    <row r="1496">
      <c r="A1496" t="inlineStr">
        <is>
          <t>V500002</t>
        </is>
      </c>
      <c r="B1496" t="inlineStr">
        <is>
          <t>2025-0027</t>
        </is>
      </c>
      <c r="C1496" t="n">
        <v>27</v>
      </c>
      <c r="D1496" t="inlineStr">
        <is>
          <t>37 84 4594 879-7</t>
        </is>
      </c>
      <c r="E1496" t="inlineStr">
        <is>
          <t>LAUDE Smart Intermodal S.A.</t>
        </is>
      </c>
      <c r="F1496" t="inlineStr">
        <is>
          <t>TNO</t>
        </is>
      </c>
      <c r="G1496" t="inlineStr">
        <is>
          <t>40' CW</t>
        </is>
      </c>
      <c r="I1496" s="6" t="n"/>
      <c r="J1496" s="6" t="n"/>
      <c r="K1496" t="inlineStr">
        <is>
          <t>run_initial</t>
        </is>
      </c>
      <c r="L1496" s="6" t="n">
        <v>45847</v>
      </c>
      <c r="M1496" s="6" t="n">
        <v>47672</v>
      </c>
      <c r="N1496" t="n">
        <v>1825</v>
      </c>
      <c r="O1496" s="6" t="n">
        <v>47672</v>
      </c>
      <c r="S1496" t="inlineStr">
        <is>
          <t>n.a.</t>
        </is>
      </c>
      <c r="T1496" s="6" t="n">
        <v>0</v>
      </c>
      <c r="U1496" s="6" t="n">
        <v>0</v>
      </c>
      <c r="V1496" t="n">
        <v>0</v>
      </c>
      <c r="W1496" t="n">
        <v>0</v>
      </c>
      <c r="X1496" s="6" t="n"/>
      <c r="Z1496" s="6" t="n">
        <v>47672</v>
      </c>
      <c r="AA1496" t="inlineStr">
        <is>
          <t>n.a.</t>
        </is>
      </c>
      <c r="AB1496" s="6" t="n">
        <v>47672</v>
      </c>
      <c r="AC1496" t="inlineStr"/>
      <c r="AD1496" s="6" t="n">
        <v>47522</v>
      </c>
    </row>
    <row r="1497">
      <c r="A1497" t="inlineStr">
        <is>
          <t>V500002</t>
        </is>
      </c>
      <c r="B1497" t="inlineStr">
        <is>
          <t>2025-0027</t>
        </is>
      </c>
      <c r="C1497" t="n">
        <v>28</v>
      </c>
      <c r="D1497" t="inlineStr">
        <is>
          <t>37 84 4594 880-5</t>
        </is>
      </c>
      <c r="E1497" t="inlineStr">
        <is>
          <t>LAUDE Smart Intermodal S.A.</t>
        </is>
      </c>
      <c r="F1497" t="inlineStr">
        <is>
          <t>TNO</t>
        </is>
      </c>
      <c r="G1497" t="inlineStr">
        <is>
          <t>40' CW</t>
        </is>
      </c>
      <c r="I1497" s="6" t="n"/>
      <c r="J1497" s="6" t="n"/>
      <c r="K1497" t="inlineStr">
        <is>
          <t>run_initial</t>
        </is>
      </c>
      <c r="L1497" s="6" t="n">
        <v>45847</v>
      </c>
      <c r="M1497" s="6" t="n">
        <v>47672</v>
      </c>
      <c r="N1497" t="n">
        <v>1825</v>
      </c>
      <c r="O1497" s="6" t="n">
        <v>47672</v>
      </c>
      <c r="S1497" t="inlineStr">
        <is>
          <t>n.a.</t>
        </is>
      </c>
      <c r="T1497" s="6" t="n">
        <v>0</v>
      </c>
      <c r="U1497" s="6" t="n">
        <v>0</v>
      </c>
      <c r="V1497" t="n">
        <v>0</v>
      </c>
      <c r="W1497" t="n">
        <v>0</v>
      </c>
      <c r="X1497" s="6" t="n"/>
      <c r="Z1497" s="6" t="n">
        <v>47672</v>
      </c>
      <c r="AA1497" t="inlineStr">
        <is>
          <t>n.a.</t>
        </is>
      </c>
      <c r="AB1497" s="6" t="n">
        <v>47672</v>
      </c>
      <c r="AC1497" t="inlineStr"/>
      <c r="AD1497" s="6" t="n">
        <v>47522</v>
      </c>
    </row>
    <row r="1498">
      <c r="A1498" t="inlineStr">
        <is>
          <t>V500002</t>
        </is>
      </c>
      <c r="B1498" t="inlineStr">
        <is>
          <t>2025-0027</t>
        </is>
      </c>
      <c r="C1498" t="n">
        <v>29</v>
      </c>
      <c r="D1498" t="inlineStr">
        <is>
          <t>37 84 4594 881-3</t>
        </is>
      </c>
      <c r="E1498" t="inlineStr">
        <is>
          <t>LAUDE Smart Intermodal S.A.</t>
        </is>
      </c>
      <c r="F1498" t="inlineStr">
        <is>
          <t>TNO</t>
        </is>
      </c>
      <c r="G1498" t="inlineStr">
        <is>
          <t>40' CW</t>
        </is>
      </c>
      <c r="I1498" s="6" t="n"/>
      <c r="J1498" s="6" t="n"/>
      <c r="K1498" t="inlineStr">
        <is>
          <t>run_initial</t>
        </is>
      </c>
      <c r="L1498" s="6" t="n">
        <v>45847</v>
      </c>
      <c r="M1498" s="6" t="n">
        <v>47672</v>
      </c>
      <c r="N1498" t="n">
        <v>1825</v>
      </c>
      <c r="O1498" s="6" t="n">
        <v>47672</v>
      </c>
      <c r="S1498" t="inlineStr">
        <is>
          <t>n.a.</t>
        </is>
      </c>
      <c r="T1498" s="6" t="n">
        <v>0</v>
      </c>
      <c r="U1498" s="6" t="n">
        <v>0</v>
      </c>
      <c r="V1498" t="n">
        <v>0</v>
      </c>
      <c r="W1498" t="n">
        <v>0</v>
      </c>
      <c r="X1498" s="6" t="n"/>
      <c r="Z1498" s="6" t="n">
        <v>47672</v>
      </c>
      <c r="AA1498" t="inlineStr">
        <is>
          <t>n.a.</t>
        </is>
      </c>
      <c r="AB1498" s="6" t="n">
        <v>47672</v>
      </c>
      <c r="AC1498" t="inlineStr"/>
      <c r="AD1498" s="6" t="n">
        <v>47522</v>
      </c>
    </row>
    <row r="1499">
      <c r="A1499" t="inlineStr">
        <is>
          <t>V500002</t>
        </is>
      </c>
      <c r="B1499" t="inlineStr">
        <is>
          <t>2025-0027</t>
        </is>
      </c>
      <c r="C1499" t="n">
        <v>30</v>
      </c>
      <c r="D1499" t="inlineStr">
        <is>
          <t>37 84 4594 882-1</t>
        </is>
      </c>
      <c r="E1499" t="inlineStr">
        <is>
          <t>LAUDE Smart Intermodal S.A.</t>
        </is>
      </c>
      <c r="F1499" t="inlineStr">
        <is>
          <t>TNO</t>
        </is>
      </c>
      <c r="G1499" t="inlineStr">
        <is>
          <t>40' CW</t>
        </is>
      </c>
      <c r="I1499" s="6" t="n"/>
      <c r="J1499" s="6" t="n"/>
      <c r="K1499" t="inlineStr">
        <is>
          <t>run_initial</t>
        </is>
      </c>
      <c r="L1499" s="6" t="n">
        <v>45847</v>
      </c>
      <c r="M1499" s="6" t="n">
        <v>47672</v>
      </c>
      <c r="N1499" t="n">
        <v>1825</v>
      </c>
      <c r="O1499" s="6" t="n">
        <v>47672</v>
      </c>
      <c r="S1499" t="inlineStr">
        <is>
          <t>n.a.</t>
        </is>
      </c>
      <c r="T1499" s="6" t="n">
        <v>0</v>
      </c>
      <c r="U1499" s="6" t="n">
        <v>0</v>
      </c>
      <c r="V1499" t="n">
        <v>0</v>
      </c>
      <c r="W1499" t="n">
        <v>0</v>
      </c>
      <c r="X1499" s="6" t="n"/>
      <c r="Z1499" s="6" t="n">
        <v>47672</v>
      </c>
      <c r="AA1499" t="inlineStr">
        <is>
          <t>n.a.</t>
        </is>
      </c>
      <c r="AB1499" s="6" t="n">
        <v>47672</v>
      </c>
      <c r="AC1499" t="inlineStr"/>
      <c r="AD1499" s="6" t="n">
        <v>47522</v>
      </c>
    </row>
    <row r="1500">
      <c r="A1500" t="inlineStr">
        <is>
          <t>V500002</t>
        </is>
      </c>
      <c r="B1500" t="inlineStr">
        <is>
          <t>2025-0027</t>
        </is>
      </c>
      <c r="C1500" t="n">
        <v>31</v>
      </c>
      <c r="D1500" t="inlineStr">
        <is>
          <t>37 84 4594 884-7</t>
        </is>
      </c>
      <c r="E1500" t="inlineStr">
        <is>
          <t>LAUDE Smart Intermodal S.A.</t>
        </is>
      </c>
      <c r="F1500" t="inlineStr">
        <is>
          <t>TNO</t>
        </is>
      </c>
      <c r="G1500" t="inlineStr">
        <is>
          <t>40' CW</t>
        </is>
      </c>
      <c r="I1500" s="6" t="n"/>
      <c r="J1500" s="6" t="n"/>
      <c r="K1500" t="inlineStr">
        <is>
          <t>run_initial</t>
        </is>
      </c>
      <c r="L1500" s="6" t="n">
        <v>45847</v>
      </c>
      <c r="M1500" s="6" t="n">
        <v>47672</v>
      </c>
      <c r="N1500" t="n">
        <v>1825</v>
      </c>
      <c r="O1500" s="6" t="n">
        <v>47672</v>
      </c>
      <c r="S1500" t="inlineStr">
        <is>
          <t>n.a.</t>
        </is>
      </c>
      <c r="T1500" s="6" t="n">
        <v>0</v>
      </c>
      <c r="U1500" s="6" t="n">
        <v>0</v>
      </c>
      <c r="V1500" t="n">
        <v>0</v>
      </c>
      <c r="W1500" t="n">
        <v>0</v>
      </c>
      <c r="X1500" s="6" t="n"/>
      <c r="Z1500" s="6" t="n">
        <v>47672</v>
      </c>
      <c r="AA1500" t="inlineStr">
        <is>
          <t>n.a.</t>
        </is>
      </c>
      <c r="AB1500" s="6" t="n">
        <v>47672</v>
      </c>
      <c r="AC1500" t="inlineStr"/>
      <c r="AD1500" s="6" t="n">
        <v>47522</v>
      </c>
    </row>
    <row r="1501">
      <c r="A1501" t="inlineStr">
        <is>
          <t>V500002</t>
        </is>
      </c>
      <c r="B1501" t="inlineStr">
        <is>
          <t>2025-0027</t>
        </is>
      </c>
      <c r="C1501" t="n">
        <v>32</v>
      </c>
      <c r="D1501" t="inlineStr">
        <is>
          <t>37 84 4594 885-4</t>
        </is>
      </c>
      <c r="E1501" t="inlineStr">
        <is>
          <t>LAUDE Smart Intermodal S.A.</t>
        </is>
      </c>
      <c r="F1501" t="inlineStr">
        <is>
          <t>TNO</t>
        </is>
      </c>
      <c r="G1501" t="inlineStr">
        <is>
          <t>40' CW</t>
        </is>
      </c>
      <c r="I1501" s="6" t="n"/>
      <c r="J1501" s="6" t="n"/>
      <c r="K1501" t="inlineStr">
        <is>
          <t>run_initial</t>
        </is>
      </c>
      <c r="L1501" s="6" t="n">
        <v>45847</v>
      </c>
      <c r="M1501" s="6" t="n">
        <v>47672</v>
      </c>
      <c r="N1501" t="n">
        <v>1825</v>
      </c>
      <c r="O1501" s="6" t="n">
        <v>47672</v>
      </c>
      <c r="S1501" t="inlineStr">
        <is>
          <t>n.a.</t>
        </is>
      </c>
      <c r="T1501" s="6" t="n">
        <v>0</v>
      </c>
      <c r="U1501" s="6" t="n">
        <v>0</v>
      </c>
      <c r="V1501" t="n">
        <v>0</v>
      </c>
      <c r="W1501" t="n">
        <v>0</v>
      </c>
      <c r="X1501" s="6" t="n"/>
      <c r="Z1501" s="6" t="n">
        <v>47672</v>
      </c>
      <c r="AA1501" t="inlineStr">
        <is>
          <t>n.a.</t>
        </is>
      </c>
      <c r="AB1501" s="6" t="n">
        <v>47672</v>
      </c>
      <c r="AC1501" t="inlineStr"/>
      <c r="AD1501" s="6" t="n">
        <v>47522</v>
      </c>
    </row>
    <row r="1502">
      <c r="A1502" t="inlineStr">
        <is>
          <t>V500002</t>
        </is>
      </c>
      <c r="B1502" t="inlineStr">
        <is>
          <t>2025-0027</t>
        </is>
      </c>
      <c r="C1502" t="n">
        <v>33</v>
      </c>
      <c r="D1502" t="inlineStr">
        <is>
          <t>37 84 4594 886-2</t>
        </is>
      </c>
      <c r="E1502" t="inlineStr">
        <is>
          <t>LAUDE Smart Intermodal S.A.</t>
        </is>
      </c>
      <c r="F1502" t="inlineStr">
        <is>
          <t>TNO</t>
        </is>
      </c>
      <c r="G1502" t="inlineStr">
        <is>
          <t>40' CW</t>
        </is>
      </c>
      <c r="I1502" s="6" t="n"/>
      <c r="J1502" s="6" t="n"/>
      <c r="K1502" t="inlineStr">
        <is>
          <t>run_initial</t>
        </is>
      </c>
      <c r="L1502" s="6" t="n">
        <v>45847</v>
      </c>
      <c r="M1502" s="6" t="n">
        <v>47672</v>
      </c>
      <c r="N1502" t="n">
        <v>1825</v>
      </c>
      <c r="O1502" s="6" t="n">
        <v>47672</v>
      </c>
      <c r="S1502" t="inlineStr">
        <is>
          <t>n.a.</t>
        </is>
      </c>
      <c r="T1502" s="6" t="n">
        <v>0</v>
      </c>
      <c r="U1502" s="6" t="n">
        <v>0</v>
      </c>
      <c r="V1502" t="n">
        <v>0</v>
      </c>
      <c r="W1502" t="n">
        <v>0</v>
      </c>
      <c r="X1502" s="6" t="n"/>
      <c r="Z1502" s="6" t="n">
        <v>47672</v>
      </c>
      <c r="AA1502" t="inlineStr">
        <is>
          <t>n.a.</t>
        </is>
      </c>
      <c r="AB1502" s="6" t="n">
        <v>47672</v>
      </c>
      <c r="AC1502" t="inlineStr"/>
      <c r="AD1502" s="6" t="n">
        <v>47522</v>
      </c>
    </row>
    <row r="1503">
      <c r="A1503" t="inlineStr">
        <is>
          <t>V500002</t>
        </is>
      </c>
      <c r="B1503" t="inlineStr">
        <is>
          <t>2025-0027</t>
        </is>
      </c>
      <c r="C1503" t="n">
        <v>34</v>
      </c>
      <c r="D1503" t="inlineStr">
        <is>
          <t>37 84 4594 887-0</t>
        </is>
      </c>
      <c r="E1503" t="inlineStr">
        <is>
          <t>LAUDE Smart Intermodal S.A.</t>
        </is>
      </c>
      <c r="F1503" t="inlineStr">
        <is>
          <t>TNO</t>
        </is>
      </c>
      <c r="G1503" t="inlineStr">
        <is>
          <t>40' CW</t>
        </is>
      </c>
      <c r="I1503" s="6" t="n"/>
      <c r="J1503" s="6" t="n"/>
      <c r="K1503" t="inlineStr">
        <is>
          <t>run_initial</t>
        </is>
      </c>
      <c r="L1503" s="6" t="n">
        <v>45847</v>
      </c>
      <c r="M1503" s="6" t="n">
        <v>47672</v>
      </c>
      <c r="N1503" t="n">
        <v>1825</v>
      </c>
      <c r="O1503" s="6" t="n">
        <v>47672</v>
      </c>
      <c r="S1503" t="inlineStr">
        <is>
          <t>n.a.</t>
        </is>
      </c>
      <c r="T1503" s="6" t="n">
        <v>0</v>
      </c>
      <c r="U1503" s="6" t="n">
        <v>0</v>
      </c>
      <c r="V1503" t="n">
        <v>0</v>
      </c>
      <c r="W1503" t="n">
        <v>0</v>
      </c>
      <c r="X1503" s="6" t="n"/>
      <c r="Z1503" s="6" t="n">
        <v>47672</v>
      </c>
      <c r="AA1503" t="inlineStr">
        <is>
          <t>n.a.</t>
        </is>
      </c>
      <c r="AB1503" s="6" t="n">
        <v>47672</v>
      </c>
      <c r="AC1503" t="inlineStr"/>
      <c r="AD1503" s="6" t="n">
        <v>47522</v>
      </c>
    </row>
    <row r="1504">
      <c r="A1504" t="inlineStr">
        <is>
          <t>V500002</t>
        </is>
      </c>
      <c r="B1504" t="inlineStr">
        <is>
          <t>2025-0027</t>
        </is>
      </c>
      <c r="C1504" t="n">
        <v>35</v>
      </c>
      <c r="D1504" t="inlineStr">
        <is>
          <t>37 84 4594 888-8</t>
        </is>
      </c>
      <c r="E1504" t="inlineStr">
        <is>
          <t>LAUDE Smart Intermodal S.A.</t>
        </is>
      </c>
      <c r="F1504" t="inlineStr">
        <is>
          <t>TNO</t>
        </is>
      </c>
      <c r="G1504" t="inlineStr">
        <is>
          <t>40' CW</t>
        </is>
      </c>
      <c r="I1504" s="6" t="n"/>
      <c r="J1504" s="6" t="n"/>
      <c r="K1504" t="inlineStr">
        <is>
          <t>run_initial</t>
        </is>
      </c>
      <c r="L1504" s="6" t="n">
        <v>45847</v>
      </c>
      <c r="M1504" s="6" t="n">
        <v>47672</v>
      </c>
      <c r="N1504" t="n">
        <v>1825</v>
      </c>
      <c r="O1504" s="6" t="n">
        <v>47672</v>
      </c>
      <c r="S1504" t="inlineStr">
        <is>
          <t>n.a.</t>
        </is>
      </c>
      <c r="T1504" s="6" t="n">
        <v>0</v>
      </c>
      <c r="U1504" s="6" t="n">
        <v>0</v>
      </c>
      <c r="V1504" t="n">
        <v>0</v>
      </c>
      <c r="W1504" t="n">
        <v>0</v>
      </c>
      <c r="X1504" s="6" t="n"/>
      <c r="Z1504" s="6" t="n">
        <v>47672</v>
      </c>
      <c r="AA1504" t="inlineStr">
        <is>
          <t>n.a.</t>
        </is>
      </c>
      <c r="AB1504" s="6" t="n">
        <v>47672</v>
      </c>
      <c r="AC1504" t="inlineStr"/>
      <c r="AD1504" s="6" t="n">
        <v>47522</v>
      </c>
    </row>
    <row r="1505">
      <c r="A1505" t="inlineStr">
        <is>
          <t>V500002</t>
        </is>
      </c>
      <c r="B1505" t="inlineStr">
        <is>
          <t>2025-0027</t>
        </is>
      </c>
      <c r="C1505" t="n">
        <v>36</v>
      </c>
      <c r="D1505" t="inlineStr">
        <is>
          <t>37 84 4594 889-6</t>
        </is>
      </c>
      <c r="E1505" t="inlineStr">
        <is>
          <t>LAUDE Smart Intermodal S.A.</t>
        </is>
      </c>
      <c r="F1505" t="inlineStr">
        <is>
          <t>TNO</t>
        </is>
      </c>
      <c r="G1505" t="inlineStr">
        <is>
          <t>40' CW</t>
        </is>
      </c>
      <c r="I1505" s="6" t="n"/>
      <c r="J1505" s="6" t="n"/>
      <c r="K1505" t="inlineStr">
        <is>
          <t>run_initial</t>
        </is>
      </c>
      <c r="L1505" s="6" t="n">
        <v>45847</v>
      </c>
      <c r="M1505" s="6" t="n">
        <v>47672</v>
      </c>
      <c r="N1505" t="n">
        <v>1825</v>
      </c>
      <c r="O1505" s="6" t="n">
        <v>47672</v>
      </c>
      <c r="S1505" t="inlineStr">
        <is>
          <t>n.a.</t>
        </is>
      </c>
      <c r="T1505" s="6" t="n">
        <v>0</v>
      </c>
      <c r="U1505" s="6" t="n">
        <v>0</v>
      </c>
      <c r="V1505" t="n">
        <v>0</v>
      </c>
      <c r="W1505" t="n">
        <v>0</v>
      </c>
      <c r="X1505" s="6" t="n"/>
      <c r="Z1505" s="6" t="n">
        <v>47672</v>
      </c>
      <c r="AA1505" t="inlineStr">
        <is>
          <t>n.a.</t>
        </is>
      </c>
      <c r="AB1505" s="6" t="n">
        <v>47672</v>
      </c>
      <c r="AC1505" t="inlineStr"/>
      <c r="AD1505" s="6" t="n">
        <v>47522</v>
      </c>
    </row>
    <row r="1506">
      <c r="A1506" t="inlineStr">
        <is>
          <t>V500002</t>
        </is>
      </c>
      <c r="B1506" t="inlineStr">
        <is>
          <t>2025-0027</t>
        </is>
      </c>
      <c r="C1506" t="n">
        <v>37</v>
      </c>
      <c r="D1506" t="inlineStr">
        <is>
          <t>37 84 4594 890-4</t>
        </is>
      </c>
      <c r="E1506" t="inlineStr">
        <is>
          <t>LAUDE Smart Intermodal S.A.</t>
        </is>
      </c>
      <c r="F1506" t="inlineStr">
        <is>
          <t>TNO</t>
        </is>
      </c>
      <c r="G1506" t="inlineStr">
        <is>
          <t>40' CW</t>
        </is>
      </c>
      <c r="I1506" s="6" t="n"/>
      <c r="J1506" s="6" t="n"/>
      <c r="K1506" t="inlineStr">
        <is>
          <t>run_initial</t>
        </is>
      </c>
      <c r="L1506" s="6" t="n">
        <v>45847</v>
      </c>
      <c r="M1506" s="6" t="n">
        <v>47672</v>
      </c>
      <c r="N1506" t="n">
        <v>1825</v>
      </c>
      <c r="O1506" s="6" t="n">
        <v>47672</v>
      </c>
      <c r="S1506" t="inlineStr">
        <is>
          <t>n.a.</t>
        </is>
      </c>
      <c r="T1506" s="6" t="n">
        <v>0</v>
      </c>
      <c r="U1506" s="6" t="n">
        <v>0</v>
      </c>
      <c r="V1506" t="n">
        <v>0</v>
      </c>
      <c r="W1506" t="n">
        <v>0</v>
      </c>
      <c r="X1506" s="6" t="n"/>
      <c r="Z1506" s="6" t="n">
        <v>47672</v>
      </c>
      <c r="AA1506" t="inlineStr">
        <is>
          <t>n.a.</t>
        </is>
      </c>
      <c r="AB1506" s="6" t="n">
        <v>47672</v>
      </c>
      <c r="AC1506" t="inlineStr"/>
      <c r="AD1506" s="6" t="n">
        <v>47522</v>
      </c>
    </row>
    <row r="1507">
      <c r="A1507" t="inlineStr">
        <is>
          <t>V500002</t>
        </is>
      </c>
      <c r="B1507" t="inlineStr">
        <is>
          <t>2025-0027</t>
        </is>
      </c>
      <c r="C1507" t="n">
        <v>38</v>
      </c>
      <c r="D1507" t="inlineStr">
        <is>
          <t>37 84 4594 891-2</t>
        </is>
      </c>
      <c r="E1507" t="inlineStr">
        <is>
          <t>LAUDE Smart Intermodal S.A.</t>
        </is>
      </c>
      <c r="F1507" t="inlineStr">
        <is>
          <t>TNO</t>
        </is>
      </c>
      <c r="G1507" t="inlineStr">
        <is>
          <t>40' CW</t>
        </is>
      </c>
      <c r="I1507" s="6" t="n"/>
      <c r="J1507" s="6" t="n"/>
      <c r="K1507" t="inlineStr">
        <is>
          <t>run_initial</t>
        </is>
      </c>
      <c r="L1507" s="6" t="n">
        <v>45847</v>
      </c>
      <c r="M1507" s="6" t="n">
        <v>47672</v>
      </c>
      <c r="N1507" t="n">
        <v>1825</v>
      </c>
      <c r="O1507" s="6" t="n">
        <v>47672</v>
      </c>
      <c r="S1507" t="inlineStr">
        <is>
          <t>n.a.</t>
        </is>
      </c>
      <c r="T1507" s="6" t="n">
        <v>0</v>
      </c>
      <c r="U1507" s="6" t="n">
        <v>0</v>
      </c>
      <c r="V1507" t="n">
        <v>0</v>
      </c>
      <c r="W1507" t="n">
        <v>0</v>
      </c>
      <c r="X1507" s="6" t="n"/>
      <c r="Z1507" s="6" t="n">
        <v>47672</v>
      </c>
      <c r="AA1507" t="inlineStr">
        <is>
          <t>n.a.</t>
        </is>
      </c>
      <c r="AB1507" s="6" t="n">
        <v>47672</v>
      </c>
      <c r="AC1507" t="inlineStr"/>
      <c r="AD1507" s="6" t="n">
        <v>47522</v>
      </c>
    </row>
    <row r="1508">
      <c r="A1508" t="inlineStr">
        <is>
          <t>V500002</t>
        </is>
      </c>
      <c r="B1508" t="inlineStr">
        <is>
          <t>2025-0027</t>
        </is>
      </c>
      <c r="C1508" t="n">
        <v>39</v>
      </c>
      <c r="D1508" t="inlineStr">
        <is>
          <t>37 84 4594 892-0</t>
        </is>
      </c>
      <c r="E1508" t="inlineStr">
        <is>
          <t>LAUDE Smart Intermodal S.A.</t>
        </is>
      </c>
      <c r="F1508" t="inlineStr">
        <is>
          <t>TNO</t>
        </is>
      </c>
      <c r="G1508" t="inlineStr">
        <is>
          <t>40' CW</t>
        </is>
      </c>
      <c r="I1508" s="6" t="n"/>
      <c r="J1508" s="6" t="n"/>
      <c r="K1508" t="inlineStr">
        <is>
          <t>run_initial</t>
        </is>
      </c>
      <c r="L1508" s="6" t="n">
        <v>45847</v>
      </c>
      <c r="M1508" s="6" t="n">
        <v>47672</v>
      </c>
      <c r="N1508" t="n">
        <v>1825</v>
      </c>
      <c r="O1508" s="6" t="n">
        <v>47672</v>
      </c>
      <c r="S1508" t="inlineStr">
        <is>
          <t>n.a.</t>
        </is>
      </c>
      <c r="T1508" s="6" t="n">
        <v>0</v>
      </c>
      <c r="U1508" s="6" t="n">
        <v>0</v>
      </c>
      <c r="V1508" t="n">
        <v>0</v>
      </c>
      <c r="W1508" t="n">
        <v>0</v>
      </c>
      <c r="X1508" s="6" t="n"/>
      <c r="Z1508" s="6" t="n">
        <v>47672</v>
      </c>
      <c r="AA1508" t="inlineStr">
        <is>
          <t>n.a.</t>
        </is>
      </c>
      <c r="AB1508" s="6" t="n">
        <v>47672</v>
      </c>
      <c r="AC1508" t="inlineStr"/>
      <c r="AD1508" s="6" t="n">
        <v>47522</v>
      </c>
    </row>
    <row r="1509">
      <c r="A1509" t="inlineStr">
        <is>
          <t>V500002</t>
        </is>
      </c>
      <c r="B1509" t="inlineStr">
        <is>
          <t>2025-0027</t>
        </is>
      </c>
      <c r="C1509" t="n">
        <v>40</v>
      </c>
      <c r="D1509" t="inlineStr">
        <is>
          <t>37 84 4594 893-8</t>
        </is>
      </c>
      <c r="E1509" t="inlineStr">
        <is>
          <t>LAUDE Smart Intermodal S.A.</t>
        </is>
      </c>
      <c r="F1509" t="inlineStr">
        <is>
          <t>TNO</t>
        </is>
      </c>
      <c r="G1509" t="inlineStr">
        <is>
          <t>40' CW</t>
        </is>
      </c>
      <c r="I1509" s="6" t="n"/>
      <c r="J1509" s="6" t="n"/>
      <c r="K1509" t="inlineStr">
        <is>
          <t>run_initial</t>
        </is>
      </c>
      <c r="L1509" s="6" t="n">
        <v>45847</v>
      </c>
      <c r="M1509" s="6" t="n">
        <v>47672</v>
      </c>
      <c r="N1509" t="n">
        <v>1825</v>
      </c>
      <c r="O1509" s="6" t="n">
        <v>47672</v>
      </c>
      <c r="S1509" t="inlineStr">
        <is>
          <t>n.a.</t>
        </is>
      </c>
      <c r="T1509" s="6" t="n">
        <v>0</v>
      </c>
      <c r="U1509" s="6" t="n">
        <v>0</v>
      </c>
      <c r="V1509" t="n">
        <v>0</v>
      </c>
      <c r="W1509" t="n">
        <v>0</v>
      </c>
      <c r="X1509" s="6" t="n"/>
      <c r="Z1509" s="6" t="n">
        <v>47672</v>
      </c>
      <c r="AA1509" t="inlineStr">
        <is>
          <t>n.a.</t>
        </is>
      </c>
      <c r="AB1509" s="6" t="n">
        <v>47672</v>
      </c>
      <c r="AC1509" t="inlineStr"/>
      <c r="AD1509" s="6" t="n">
        <v>47522</v>
      </c>
    </row>
    <row r="1510">
      <c r="A1510" t="inlineStr">
        <is>
          <t>V500002</t>
        </is>
      </c>
      <c r="B1510" t="inlineStr">
        <is>
          <t>2025-0027</t>
        </is>
      </c>
      <c r="C1510" t="n">
        <v>41</v>
      </c>
      <c r="D1510" t="inlineStr">
        <is>
          <t>37 84 4594 894-6</t>
        </is>
      </c>
      <c r="E1510" t="inlineStr">
        <is>
          <t>LAUDE Smart Intermodal S.A.</t>
        </is>
      </c>
      <c r="F1510" t="inlineStr">
        <is>
          <t>TNO</t>
        </is>
      </c>
      <c r="G1510" t="inlineStr">
        <is>
          <t>40' CW</t>
        </is>
      </c>
      <c r="I1510" s="6" t="n"/>
      <c r="J1510" s="6" t="n"/>
      <c r="K1510" t="inlineStr">
        <is>
          <t>run_initial</t>
        </is>
      </c>
      <c r="L1510" s="6" t="n">
        <v>45847</v>
      </c>
      <c r="M1510" s="6" t="n">
        <v>47672</v>
      </c>
      <c r="N1510" t="n">
        <v>1825</v>
      </c>
      <c r="O1510" s="6" t="n">
        <v>47672</v>
      </c>
      <c r="S1510" t="inlineStr">
        <is>
          <t>n.a.</t>
        </is>
      </c>
      <c r="T1510" s="6" t="n">
        <v>0</v>
      </c>
      <c r="U1510" s="6" t="n">
        <v>0</v>
      </c>
      <c r="V1510" t="n">
        <v>0</v>
      </c>
      <c r="W1510" t="n">
        <v>0</v>
      </c>
      <c r="X1510" s="6" t="n"/>
      <c r="Z1510" s="6" t="n">
        <v>47672</v>
      </c>
      <c r="AA1510" t="inlineStr">
        <is>
          <t>n.a.</t>
        </is>
      </c>
      <c r="AB1510" s="6" t="n">
        <v>47672</v>
      </c>
      <c r="AC1510" t="inlineStr"/>
      <c r="AD1510" s="6" t="n">
        <v>47522</v>
      </c>
    </row>
    <row r="1511">
      <c r="A1511" t="inlineStr">
        <is>
          <t>V500002</t>
        </is>
      </c>
      <c r="B1511" t="inlineStr">
        <is>
          <t>2025-0027</t>
        </is>
      </c>
      <c r="C1511" t="n">
        <v>42</v>
      </c>
      <c r="D1511" t="inlineStr">
        <is>
          <t>37 84 4594 895-3</t>
        </is>
      </c>
      <c r="E1511" t="inlineStr">
        <is>
          <t>LAUDE Smart Intermodal S.A.</t>
        </is>
      </c>
      <c r="F1511" t="inlineStr">
        <is>
          <t>TNO</t>
        </is>
      </c>
      <c r="G1511" t="inlineStr">
        <is>
          <t>40' CW</t>
        </is>
      </c>
      <c r="I1511" s="6" t="n"/>
      <c r="J1511" s="6" t="n"/>
      <c r="K1511" t="inlineStr">
        <is>
          <t>run_initial</t>
        </is>
      </c>
      <c r="L1511" s="6" t="n">
        <v>45847</v>
      </c>
      <c r="M1511" s="6" t="n">
        <v>47672</v>
      </c>
      <c r="N1511" t="n">
        <v>1825</v>
      </c>
      <c r="O1511" s="6" t="n">
        <v>47672</v>
      </c>
      <c r="S1511" t="inlineStr">
        <is>
          <t>n.a.</t>
        </is>
      </c>
      <c r="T1511" s="6" t="n">
        <v>0</v>
      </c>
      <c r="U1511" s="6" t="n">
        <v>0</v>
      </c>
      <c r="V1511" t="n">
        <v>0</v>
      </c>
      <c r="W1511" t="n">
        <v>0</v>
      </c>
      <c r="X1511" s="6" t="n"/>
      <c r="Z1511" s="6" t="n">
        <v>47672</v>
      </c>
      <c r="AA1511" t="inlineStr">
        <is>
          <t>n.a.</t>
        </is>
      </c>
      <c r="AB1511" s="6" t="n">
        <v>47672</v>
      </c>
      <c r="AC1511" t="inlineStr"/>
      <c r="AD1511" s="6" t="n">
        <v>47522</v>
      </c>
    </row>
    <row r="1512">
      <c r="A1512" t="inlineStr">
        <is>
          <t>V500002</t>
        </is>
      </c>
      <c r="B1512" t="inlineStr">
        <is>
          <t>2025-0027</t>
        </is>
      </c>
      <c r="C1512" t="n">
        <v>43</v>
      </c>
      <c r="D1512" t="inlineStr">
        <is>
          <t>37 84 4594 896-1</t>
        </is>
      </c>
      <c r="E1512" t="inlineStr">
        <is>
          <t>LAUDE Smart Intermodal S.A.</t>
        </is>
      </c>
      <c r="F1512" t="inlineStr">
        <is>
          <t>TNO</t>
        </is>
      </c>
      <c r="G1512" t="inlineStr">
        <is>
          <t>40' CW</t>
        </is>
      </c>
      <c r="I1512" s="6" t="n"/>
      <c r="J1512" s="6" t="n"/>
      <c r="K1512" t="inlineStr">
        <is>
          <t>run_initial</t>
        </is>
      </c>
      <c r="L1512" s="6" t="n">
        <v>45847</v>
      </c>
      <c r="M1512" s="6" t="n">
        <v>47672</v>
      </c>
      <c r="N1512" t="n">
        <v>1825</v>
      </c>
      <c r="O1512" s="6" t="n">
        <v>47672</v>
      </c>
      <c r="S1512" t="inlineStr">
        <is>
          <t>n.a.</t>
        </is>
      </c>
      <c r="T1512" s="6" t="n">
        <v>0</v>
      </c>
      <c r="U1512" s="6" t="n">
        <v>0</v>
      </c>
      <c r="V1512" t="n">
        <v>0</v>
      </c>
      <c r="W1512" t="n">
        <v>0</v>
      </c>
      <c r="X1512" s="6" t="n"/>
      <c r="Z1512" s="6" t="n">
        <v>47672</v>
      </c>
      <c r="AA1512" t="inlineStr">
        <is>
          <t>n.a.</t>
        </is>
      </c>
      <c r="AB1512" s="6" t="n">
        <v>47672</v>
      </c>
      <c r="AC1512" t="inlineStr"/>
      <c r="AD1512" s="6" t="n">
        <v>47522</v>
      </c>
    </row>
    <row r="1513">
      <c r="A1513" t="inlineStr">
        <is>
          <t>V500002</t>
        </is>
      </c>
      <c r="B1513" t="inlineStr">
        <is>
          <t>2025-0027</t>
        </is>
      </c>
      <c r="C1513" t="n">
        <v>44</v>
      </c>
      <c r="D1513" t="inlineStr">
        <is>
          <t>37 84 4594 897-9</t>
        </is>
      </c>
      <c r="E1513" t="inlineStr">
        <is>
          <t>LAUDE Smart Intermodal S.A.</t>
        </is>
      </c>
      <c r="F1513" t="inlineStr">
        <is>
          <t>TNO</t>
        </is>
      </c>
      <c r="G1513" t="inlineStr">
        <is>
          <t>40' CW</t>
        </is>
      </c>
      <c r="I1513" s="6" t="n"/>
      <c r="J1513" s="6" t="n"/>
      <c r="K1513" t="inlineStr">
        <is>
          <t>run_initial</t>
        </is>
      </c>
      <c r="L1513" s="6" t="n">
        <v>45847</v>
      </c>
      <c r="M1513" s="6" t="n">
        <v>47672</v>
      </c>
      <c r="N1513" t="n">
        <v>1825</v>
      </c>
      <c r="O1513" s="6" t="n">
        <v>47672</v>
      </c>
      <c r="S1513" t="inlineStr">
        <is>
          <t>n.a.</t>
        </is>
      </c>
      <c r="T1513" s="6" t="n">
        <v>0</v>
      </c>
      <c r="U1513" s="6" t="n">
        <v>0</v>
      </c>
      <c r="V1513" t="n">
        <v>0</v>
      </c>
      <c r="W1513" t="n">
        <v>0</v>
      </c>
      <c r="X1513" s="6" t="n"/>
      <c r="Z1513" s="6" t="n">
        <v>47672</v>
      </c>
      <c r="AA1513" t="inlineStr">
        <is>
          <t>n.a.</t>
        </is>
      </c>
      <c r="AB1513" s="6" t="n">
        <v>47672</v>
      </c>
      <c r="AC1513" t="inlineStr"/>
      <c r="AD1513" s="6" t="n">
        <v>47522</v>
      </c>
    </row>
    <row r="1514">
      <c r="A1514" t="inlineStr">
        <is>
          <t>V500002</t>
        </is>
      </c>
      <c r="B1514" t="inlineStr">
        <is>
          <t>2025-0027</t>
        </is>
      </c>
      <c r="C1514" t="n">
        <v>45</v>
      </c>
      <c r="D1514" t="inlineStr">
        <is>
          <t>37 84 4594 899-5</t>
        </is>
      </c>
      <c r="E1514" t="inlineStr">
        <is>
          <t>LAUDE Smart Intermodal S.A.</t>
        </is>
      </c>
      <c r="F1514" t="inlineStr">
        <is>
          <t>TNO</t>
        </is>
      </c>
      <c r="G1514" t="inlineStr">
        <is>
          <t>40' CW</t>
        </is>
      </c>
      <c r="I1514" s="6" t="n"/>
      <c r="J1514" s="6" t="n"/>
      <c r="K1514" t="inlineStr">
        <is>
          <t>run_initial</t>
        </is>
      </c>
      <c r="L1514" s="6" t="n">
        <v>45847</v>
      </c>
      <c r="M1514" s="6" t="n">
        <v>47672</v>
      </c>
      <c r="N1514" t="n">
        <v>1825</v>
      </c>
      <c r="O1514" s="6" t="n">
        <v>47672</v>
      </c>
      <c r="S1514" t="inlineStr">
        <is>
          <t>n.a.</t>
        </is>
      </c>
      <c r="T1514" s="6" t="n">
        <v>0</v>
      </c>
      <c r="U1514" s="6" t="n">
        <v>0</v>
      </c>
      <c r="V1514" t="n">
        <v>0</v>
      </c>
      <c r="W1514" t="n">
        <v>0</v>
      </c>
      <c r="X1514" s="6" t="n"/>
      <c r="Z1514" s="6" t="n">
        <v>47672</v>
      </c>
      <c r="AA1514" t="inlineStr">
        <is>
          <t>n.a.</t>
        </is>
      </c>
      <c r="AB1514" s="6" t="n">
        <v>47672</v>
      </c>
      <c r="AC1514" t="inlineStr"/>
      <c r="AD1514" s="6" t="n">
        <v>47522</v>
      </c>
    </row>
    <row r="1515">
      <c r="A1515" t="inlineStr">
        <is>
          <t>V500002</t>
        </is>
      </c>
      <c r="B1515" t="inlineStr">
        <is>
          <t>2025-0027</t>
        </is>
      </c>
      <c r="C1515" t="n">
        <v>46</v>
      </c>
      <c r="D1515" t="inlineStr">
        <is>
          <t>37 84 4594 901-9</t>
        </is>
      </c>
      <c r="E1515" t="inlineStr">
        <is>
          <t>LAUDE Smart Intermodal S.A.</t>
        </is>
      </c>
      <c r="F1515" t="inlineStr">
        <is>
          <t>TNO</t>
        </is>
      </c>
      <c r="G1515" t="inlineStr">
        <is>
          <t>40' CW</t>
        </is>
      </c>
      <c r="I1515" s="6" t="n"/>
      <c r="J1515" s="6" t="n"/>
      <c r="K1515" t="inlineStr">
        <is>
          <t>run_initial</t>
        </is>
      </c>
      <c r="L1515" s="6" t="n">
        <v>45847</v>
      </c>
      <c r="M1515" s="6" t="n">
        <v>47672</v>
      </c>
      <c r="N1515" t="n">
        <v>1825</v>
      </c>
      <c r="O1515" s="6" t="n">
        <v>47672</v>
      </c>
      <c r="S1515" t="inlineStr">
        <is>
          <t>n.a.</t>
        </is>
      </c>
      <c r="T1515" s="6" t="n">
        <v>0</v>
      </c>
      <c r="U1515" s="6" t="n">
        <v>0</v>
      </c>
      <c r="V1515" t="n">
        <v>0</v>
      </c>
      <c r="W1515" t="n">
        <v>0</v>
      </c>
      <c r="X1515" s="6" t="n"/>
      <c r="Z1515" s="6" t="n">
        <v>47672</v>
      </c>
      <c r="AA1515" t="inlineStr">
        <is>
          <t>n.a.</t>
        </is>
      </c>
      <c r="AB1515" s="6" t="n">
        <v>47672</v>
      </c>
      <c r="AC1515" t="inlineStr"/>
      <c r="AD1515" s="6" t="n">
        <v>47522</v>
      </c>
    </row>
    <row r="1516">
      <c r="A1516" t="inlineStr">
        <is>
          <t>V500002</t>
        </is>
      </c>
      <c r="B1516" t="inlineStr">
        <is>
          <t>2025-0027</t>
        </is>
      </c>
      <c r="C1516" t="n">
        <v>47</v>
      </c>
      <c r="D1516" t="inlineStr">
        <is>
          <t>37 84 4594 902-7</t>
        </is>
      </c>
      <c r="E1516" t="inlineStr">
        <is>
          <t>LAUDE Smart Intermodal S.A.</t>
        </is>
      </c>
      <c r="F1516" t="inlineStr">
        <is>
          <t>TNO</t>
        </is>
      </c>
      <c r="G1516" t="inlineStr">
        <is>
          <t>40' CW</t>
        </is>
      </c>
      <c r="I1516" s="6" t="n"/>
      <c r="J1516" s="6" t="n"/>
      <c r="K1516" t="inlineStr">
        <is>
          <t>run_initial</t>
        </is>
      </c>
      <c r="L1516" s="6" t="n">
        <v>45847</v>
      </c>
      <c r="M1516" s="6" t="n">
        <v>47672</v>
      </c>
      <c r="N1516" t="n">
        <v>1825</v>
      </c>
      <c r="O1516" s="6" t="n">
        <v>47672</v>
      </c>
      <c r="S1516" t="inlineStr">
        <is>
          <t>n.a.</t>
        </is>
      </c>
      <c r="T1516" s="6" t="n">
        <v>0</v>
      </c>
      <c r="U1516" s="6" t="n">
        <v>0</v>
      </c>
      <c r="V1516" t="n">
        <v>0</v>
      </c>
      <c r="W1516" t="n">
        <v>0</v>
      </c>
      <c r="X1516" s="6" t="n"/>
      <c r="Z1516" s="6" t="n">
        <v>47672</v>
      </c>
      <c r="AA1516" t="inlineStr">
        <is>
          <t>n.a.</t>
        </is>
      </c>
      <c r="AB1516" s="6" t="n">
        <v>47672</v>
      </c>
      <c r="AC1516" t="inlineStr"/>
      <c r="AD1516" s="6" t="n">
        <v>47522</v>
      </c>
    </row>
    <row r="1517">
      <c r="A1517" t="inlineStr">
        <is>
          <t>V500002</t>
        </is>
      </c>
      <c r="B1517" t="inlineStr">
        <is>
          <t>2025-0027</t>
        </is>
      </c>
      <c r="C1517" t="n">
        <v>48</v>
      </c>
      <c r="D1517" t="inlineStr">
        <is>
          <t>37 84 4594 903-5</t>
        </is>
      </c>
      <c r="E1517" t="inlineStr">
        <is>
          <t>LAUDE Smart Intermodal S.A.</t>
        </is>
      </c>
      <c r="F1517" t="inlineStr">
        <is>
          <t>TNO</t>
        </is>
      </c>
      <c r="G1517" t="inlineStr">
        <is>
          <t>40' CW</t>
        </is>
      </c>
      <c r="I1517" s="6" t="n"/>
      <c r="J1517" s="6" t="n"/>
      <c r="K1517" t="inlineStr">
        <is>
          <t>run_initial</t>
        </is>
      </c>
      <c r="L1517" s="6" t="n">
        <v>45847</v>
      </c>
      <c r="M1517" s="6" t="n">
        <v>47672</v>
      </c>
      <c r="N1517" t="n">
        <v>1825</v>
      </c>
      <c r="O1517" s="6" t="n">
        <v>47672</v>
      </c>
      <c r="S1517" t="inlineStr">
        <is>
          <t>n.a.</t>
        </is>
      </c>
      <c r="T1517" s="6" t="n">
        <v>0</v>
      </c>
      <c r="U1517" s="6" t="n">
        <v>0</v>
      </c>
      <c r="V1517" t="n">
        <v>0</v>
      </c>
      <c r="W1517" t="n">
        <v>0</v>
      </c>
      <c r="X1517" s="6" t="n"/>
      <c r="Z1517" s="6" t="n">
        <v>47672</v>
      </c>
      <c r="AA1517" t="inlineStr">
        <is>
          <t>n.a.</t>
        </is>
      </c>
      <c r="AB1517" s="6" t="n">
        <v>47672</v>
      </c>
      <c r="AC1517" t="inlineStr"/>
      <c r="AD1517" s="6" t="n">
        <v>47522</v>
      </c>
    </row>
    <row r="1518">
      <c r="A1518" t="inlineStr">
        <is>
          <t>V500002</t>
        </is>
      </c>
      <c r="B1518" t="inlineStr">
        <is>
          <t>2025-0027</t>
        </is>
      </c>
      <c r="C1518" t="n">
        <v>49</v>
      </c>
      <c r="D1518" t="inlineStr">
        <is>
          <t>37 84 4594 904-3</t>
        </is>
      </c>
      <c r="E1518" t="inlineStr">
        <is>
          <t>LAUDE Smart Intermodal S.A.</t>
        </is>
      </c>
      <c r="F1518" t="inlineStr">
        <is>
          <t>TNO</t>
        </is>
      </c>
      <c r="G1518" t="inlineStr">
        <is>
          <t>40' CW</t>
        </is>
      </c>
      <c r="I1518" s="6" t="n"/>
      <c r="J1518" s="6" t="n"/>
      <c r="K1518" t="inlineStr">
        <is>
          <t>run_initial</t>
        </is>
      </c>
      <c r="L1518" s="6" t="n">
        <v>45847</v>
      </c>
      <c r="M1518" s="6" t="n">
        <v>47672</v>
      </c>
      <c r="N1518" t="n">
        <v>1825</v>
      </c>
      <c r="O1518" s="6" t="n">
        <v>47672</v>
      </c>
      <c r="S1518" t="inlineStr">
        <is>
          <t>n.a.</t>
        </is>
      </c>
      <c r="T1518" s="6" t="n">
        <v>0</v>
      </c>
      <c r="U1518" s="6" t="n">
        <v>0</v>
      </c>
      <c r="V1518" t="n">
        <v>0</v>
      </c>
      <c r="W1518" t="n">
        <v>0</v>
      </c>
      <c r="X1518" s="6" t="n"/>
      <c r="Z1518" s="6" t="n">
        <v>47672</v>
      </c>
      <c r="AA1518" t="inlineStr">
        <is>
          <t>n.a.</t>
        </is>
      </c>
      <c r="AB1518" s="6" t="n">
        <v>47672</v>
      </c>
      <c r="AC1518" t="inlineStr"/>
      <c r="AD1518" s="6" t="n">
        <v>47522</v>
      </c>
    </row>
    <row r="1519">
      <c r="A1519" t="inlineStr">
        <is>
          <t>V500002</t>
        </is>
      </c>
      <c r="B1519" t="inlineStr">
        <is>
          <t>2025-0027</t>
        </is>
      </c>
      <c r="C1519" t="n">
        <v>50</v>
      </c>
      <c r="D1519" t="inlineStr">
        <is>
          <t>37 84 4594 905-0</t>
        </is>
      </c>
      <c r="E1519" t="inlineStr">
        <is>
          <t>LAUDE Smart Intermodal S.A.</t>
        </is>
      </c>
      <c r="F1519" t="inlineStr">
        <is>
          <t>TNO</t>
        </is>
      </c>
      <c r="G1519" t="inlineStr">
        <is>
          <t>40' CW</t>
        </is>
      </c>
      <c r="I1519" s="6" t="n"/>
      <c r="J1519" s="6" t="n"/>
      <c r="K1519" t="inlineStr">
        <is>
          <t>run_initial</t>
        </is>
      </c>
      <c r="L1519" s="6" t="n">
        <v>45847</v>
      </c>
      <c r="M1519" s="6" t="n">
        <v>47672</v>
      </c>
      <c r="N1519" t="n">
        <v>1825</v>
      </c>
      <c r="O1519" s="6" t="n">
        <v>47672</v>
      </c>
      <c r="S1519" t="inlineStr">
        <is>
          <t>n.a.</t>
        </is>
      </c>
      <c r="T1519" s="6" t="n">
        <v>0</v>
      </c>
      <c r="U1519" s="6" t="n">
        <v>0</v>
      </c>
      <c r="V1519" t="n">
        <v>0</v>
      </c>
      <c r="W1519" t="n">
        <v>0</v>
      </c>
      <c r="X1519" s="6" t="n"/>
      <c r="Z1519" s="6" t="n">
        <v>47672</v>
      </c>
      <c r="AA1519" t="inlineStr">
        <is>
          <t>n.a.</t>
        </is>
      </c>
      <c r="AB1519" s="6" t="n">
        <v>47672</v>
      </c>
      <c r="AC1519" t="inlineStr"/>
      <c r="AD1519" s="6" t="n">
        <v>47522</v>
      </c>
    </row>
    <row r="1520">
      <c r="A1520" t="inlineStr">
        <is>
          <t>V500002</t>
        </is>
      </c>
      <c r="B1520" t="inlineStr">
        <is>
          <t>2025-0027</t>
        </is>
      </c>
      <c r="C1520" t="n">
        <v>51</v>
      </c>
      <c r="D1520" t="inlineStr">
        <is>
          <t>37 84 4594 906-8</t>
        </is>
      </c>
      <c r="E1520" t="inlineStr">
        <is>
          <t>LAUDE Smart Intermodal S.A.</t>
        </is>
      </c>
      <c r="F1520" t="inlineStr">
        <is>
          <t>TNO</t>
        </is>
      </c>
      <c r="G1520" t="inlineStr">
        <is>
          <t>40' CW</t>
        </is>
      </c>
      <c r="I1520" s="6" t="n"/>
      <c r="J1520" s="6" t="n"/>
      <c r="K1520" t="inlineStr">
        <is>
          <t>run_initial</t>
        </is>
      </c>
      <c r="L1520" s="6" t="n">
        <v>45847</v>
      </c>
      <c r="M1520" s="6" t="n">
        <v>47672</v>
      </c>
      <c r="N1520" t="n">
        <v>1825</v>
      </c>
      <c r="O1520" s="6" t="n">
        <v>47672</v>
      </c>
      <c r="S1520" t="inlineStr">
        <is>
          <t>n.a.</t>
        </is>
      </c>
      <c r="T1520" s="6" t="n">
        <v>0</v>
      </c>
      <c r="U1520" s="6" t="n">
        <v>0</v>
      </c>
      <c r="V1520" t="n">
        <v>0</v>
      </c>
      <c r="W1520" t="n">
        <v>0</v>
      </c>
      <c r="X1520" s="6" t="n"/>
      <c r="Z1520" s="6" t="n">
        <v>47672</v>
      </c>
      <c r="AA1520" t="inlineStr">
        <is>
          <t>n.a.</t>
        </is>
      </c>
      <c r="AB1520" s="6" t="n">
        <v>47672</v>
      </c>
      <c r="AC1520" t="inlineStr"/>
      <c r="AD1520" s="6" t="n">
        <v>47522</v>
      </c>
    </row>
    <row r="1521">
      <c r="A1521" t="inlineStr">
        <is>
          <t>V500002</t>
        </is>
      </c>
      <c r="B1521" t="inlineStr">
        <is>
          <t>2025-0027</t>
        </is>
      </c>
      <c r="C1521" t="n">
        <v>52</v>
      </c>
      <c r="D1521" t="inlineStr">
        <is>
          <t>37 84 4594 907-6</t>
        </is>
      </c>
      <c r="E1521" t="inlineStr">
        <is>
          <t>LAUDE Smart Intermodal S.A.</t>
        </is>
      </c>
      <c r="F1521" t="inlineStr">
        <is>
          <t>TNO</t>
        </is>
      </c>
      <c r="G1521" t="inlineStr">
        <is>
          <t>40' CW</t>
        </is>
      </c>
      <c r="I1521" s="6" t="n"/>
      <c r="J1521" s="6" t="n"/>
      <c r="K1521" t="inlineStr">
        <is>
          <t>run_initial</t>
        </is>
      </c>
      <c r="L1521" s="6" t="n">
        <v>45847</v>
      </c>
      <c r="M1521" s="6" t="n">
        <v>47672</v>
      </c>
      <c r="N1521" t="n">
        <v>1825</v>
      </c>
      <c r="O1521" s="6" t="n">
        <v>47672</v>
      </c>
      <c r="S1521" t="inlineStr">
        <is>
          <t>n.a.</t>
        </is>
      </c>
      <c r="T1521" s="6" t="n">
        <v>0</v>
      </c>
      <c r="U1521" s="6" t="n">
        <v>0</v>
      </c>
      <c r="V1521" t="n">
        <v>0</v>
      </c>
      <c r="W1521" t="n">
        <v>0</v>
      </c>
      <c r="X1521" s="6" t="n"/>
      <c r="Z1521" s="6" t="n">
        <v>47672</v>
      </c>
      <c r="AA1521" t="inlineStr">
        <is>
          <t>n.a.</t>
        </is>
      </c>
      <c r="AB1521" s="6" t="n">
        <v>47672</v>
      </c>
      <c r="AC1521" t="inlineStr"/>
      <c r="AD1521" s="6" t="n">
        <v>47522</v>
      </c>
    </row>
    <row r="1522">
      <c r="A1522" t="inlineStr">
        <is>
          <t>V500002</t>
        </is>
      </c>
      <c r="B1522" t="inlineStr">
        <is>
          <t>2025-0027</t>
        </is>
      </c>
      <c r="C1522" t="n">
        <v>53</v>
      </c>
      <c r="D1522" t="inlineStr">
        <is>
          <t>37 84 4594 908-4</t>
        </is>
      </c>
      <c r="E1522" t="inlineStr">
        <is>
          <t>LAUDE Smart Intermodal S.A.</t>
        </is>
      </c>
      <c r="F1522" t="inlineStr">
        <is>
          <t>TNO</t>
        </is>
      </c>
      <c r="G1522" t="inlineStr">
        <is>
          <t>40' CW</t>
        </is>
      </c>
      <c r="I1522" s="6" t="n"/>
      <c r="J1522" s="6" t="n"/>
      <c r="K1522" t="inlineStr">
        <is>
          <t>run_initial</t>
        </is>
      </c>
      <c r="L1522" s="6" t="n">
        <v>45847</v>
      </c>
      <c r="M1522" s="6" t="n">
        <v>47672</v>
      </c>
      <c r="N1522" t="n">
        <v>1825</v>
      </c>
      <c r="O1522" s="6" t="n">
        <v>47672</v>
      </c>
      <c r="S1522" t="inlineStr">
        <is>
          <t>n.a.</t>
        </is>
      </c>
      <c r="T1522" s="6" t="n">
        <v>0</v>
      </c>
      <c r="U1522" s="6" t="n">
        <v>0</v>
      </c>
      <c r="V1522" t="n">
        <v>0</v>
      </c>
      <c r="W1522" t="n">
        <v>0</v>
      </c>
      <c r="X1522" s="6" t="n"/>
      <c r="Z1522" s="6" t="n">
        <v>47672</v>
      </c>
      <c r="AA1522" t="inlineStr">
        <is>
          <t>n.a.</t>
        </is>
      </c>
      <c r="AB1522" s="6" t="n">
        <v>47672</v>
      </c>
      <c r="AC1522" t="inlineStr"/>
      <c r="AD1522" s="6" t="n">
        <v>47522</v>
      </c>
    </row>
    <row r="1523">
      <c r="A1523" t="inlineStr">
        <is>
          <t>V500002</t>
        </is>
      </c>
      <c r="B1523" t="inlineStr">
        <is>
          <t>2025-0027</t>
        </is>
      </c>
      <c r="C1523" t="n">
        <v>54</v>
      </c>
      <c r="D1523" t="inlineStr">
        <is>
          <t>37 84 4594 909-2</t>
        </is>
      </c>
      <c r="E1523" t="inlineStr">
        <is>
          <t>LAUDE Smart Intermodal S.A.</t>
        </is>
      </c>
      <c r="F1523" t="inlineStr">
        <is>
          <t>TNO</t>
        </is>
      </c>
      <c r="G1523" t="inlineStr">
        <is>
          <t>40' CW</t>
        </is>
      </c>
      <c r="I1523" s="6" t="n"/>
      <c r="J1523" s="6" t="n"/>
      <c r="K1523" t="inlineStr">
        <is>
          <t>run_initial</t>
        </is>
      </c>
      <c r="L1523" s="6" t="n">
        <v>45847</v>
      </c>
      <c r="M1523" s="6" t="n">
        <v>47672</v>
      </c>
      <c r="N1523" t="n">
        <v>1825</v>
      </c>
      <c r="O1523" s="6" t="n">
        <v>47672</v>
      </c>
      <c r="S1523" t="inlineStr">
        <is>
          <t>n.a.</t>
        </is>
      </c>
      <c r="T1523" s="6" t="n">
        <v>0</v>
      </c>
      <c r="U1523" s="6" t="n">
        <v>0</v>
      </c>
      <c r="V1523" t="n">
        <v>0</v>
      </c>
      <c r="W1523" t="n">
        <v>0</v>
      </c>
      <c r="X1523" s="6" t="n"/>
      <c r="Z1523" s="6" t="n">
        <v>47672</v>
      </c>
      <c r="AA1523" t="inlineStr">
        <is>
          <t>n.a.</t>
        </is>
      </c>
      <c r="AB1523" s="6" t="n">
        <v>47672</v>
      </c>
      <c r="AC1523" t="inlineStr"/>
      <c r="AD1523" s="6" t="n">
        <v>47522</v>
      </c>
    </row>
    <row r="1524">
      <c r="A1524" t="inlineStr">
        <is>
          <t>V500002</t>
        </is>
      </c>
      <c r="B1524" t="inlineStr">
        <is>
          <t>2025-0027</t>
        </is>
      </c>
      <c r="C1524" t="n">
        <v>55</v>
      </c>
      <c r="D1524" t="inlineStr">
        <is>
          <t>37 84 4594 910-0</t>
        </is>
      </c>
      <c r="E1524" t="inlineStr">
        <is>
          <t>LAUDE Smart Intermodal S.A.</t>
        </is>
      </c>
      <c r="F1524" t="inlineStr">
        <is>
          <t>TNO</t>
        </is>
      </c>
      <c r="G1524" t="inlineStr">
        <is>
          <t>40' CW</t>
        </is>
      </c>
      <c r="I1524" s="6" t="n"/>
      <c r="J1524" s="6" t="n"/>
      <c r="K1524" t="inlineStr">
        <is>
          <t>run_initial</t>
        </is>
      </c>
      <c r="L1524" s="6" t="n">
        <v>45847</v>
      </c>
      <c r="M1524" s="6" t="n">
        <v>47672</v>
      </c>
      <c r="N1524" t="n">
        <v>1825</v>
      </c>
      <c r="O1524" s="6" t="n">
        <v>47672</v>
      </c>
      <c r="S1524" t="inlineStr">
        <is>
          <t>n.a.</t>
        </is>
      </c>
      <c r="T1524" s="6" t="n">
        <v>0</v>
      </c>
      <c r="U1524" s="6" t="n">
        <v>0</v>
      </c>
      <c r="V1524" t="n">
        <v>0</v>
      </c>
      <c r="W1524" t="n">
        <v>0</v>
      </c>
      <c r="X1524" s="6" t="n"/>
      <c r="Z1524" s="6" t="n">
        <v>47672</v>
      </c>
      <c r="AA1524" t="inlineStr">
        <is>
          <t>n.a.</t>
        </is>
      </c>
      <c r="AB1524" s="6" t="n">
        <v>47672</v>
      </c>
      <c r="AC1524" t="inlineStr"/>
      <c r="AD1524" s="6" t="n">
        <v>47522</v>
      </c>
    </row>
    <row r="1525">
      <c r="A1525" t="inlineStr">
        <is>
          <t>V500002</t>
        </is>
      </c>
      <c r="B1525" t="inlineStr">
        <is>
          <t>2025-0027</t>
        </is>
      </c>
      <c r="C1525" t="n">
        <v>56</v>
      </c>
      <c r="D1525" t="inlineStr">
        <is>
          <t>37 84 4594 912-6</t>
        </is>
      </c>
      <c r="E1525" t="inlineStr">
        <is>
          <t>LAUDE Smart Intermodal S.A.</t>
        </is>
      </c>
      <c r="F1525" t="inlineStr">
        <is>
          <t>TNO</t>
        </is>
      </c>
      <c r="G1525" t="inlineStr">
        <is>
          <t>40' CW</t>
        </is>
      </c>
      <c r="I1525" s="6" t="n"/>
      <c r="J1525" s="6" t="n"/>
      <c r="K1525" t="inlineStr">
        <is>
          <t>run_initial</t>
        </is>
      </c>
      <c r="L1525" s="6" t="n">
        <v>45847</v>
      </c>
      <c r="M1525" s="6" t="n">
        <v>47672</v>
      </c>
      <c r="N1525" t="n">
        <v>1825</v>
      </c>
      <c r="O1525" s="6" t="n">
        <v>47672</v>
      </c>
      <c r="S1525" t="inlineStr">
        <is>
          <t>n.a.</t>
        </is>
      </c>
      <c r="T1525" s="6" t="n">
        <v>0</v>
      </c>
      <c r="U1525" s="6" t="n">
        <v>0</v>
      </c>
      <c r="V1525" t="n">
        <v>0</v>
      </c>
      <c r="W1525" t="n">
        <v>0</v>
      </c>
      <c r="X1525" s="6" t="n"/>
      <c r="Z1525" s="6" t="n">
        <v>47672</v>
      </c>
      <c r="AA1525" t="inlineStr">
        <is>
          <t>n.a.</t>
        </is>
      </c>
      <c r="AB1525" s="6" t="n">
        <v>47672</v>
      </c>
      <c r="AC1525" t="inlineStr"/>
      <c r="AD1525" s="6" t="n">
        <v>47522</v>
      </c>
    </row>
    <row r="1526">
      <c r="A1526" t="inlineStr">
        <is>
          <t>V500002</t>
        </is>
      </c>
      <c r="B1526" t="inlineStr">
        <is>
          <t>2025-0027</t>
        </is>
      </c>
      <c r="C1526" t="n">
        <v>57</v>
      </c>
      <c r="D1526" t="inlineStr">
        <is>
          <t>37 84 4594 913-4</t>
        </is>
      </c>
      <c r="E1526" t="inlineStr">
        <is>
          <t>LAUDE Smart Intermodal S.A.</t>
        </is>
      </c>
      <c r="F1526" t="inlineStr">
        <is>
          <t>TNO</t>
        </is>
      </c>
      <c r="G1526" t="inlineStr">
        <is>
          <t>40' CW</t>
        </is>
      </c>
      <c r="I1526" s="6" t="n"/>
      <c r="J1526" s="6" t="n"/>
      <c r="K1526" t="inlineStr">
        <is>
          <t>run_initial</t>
        </is>
      </c>
      <c r="L1526" s="6" t="n">
        <v>45847</v>
      </c>
      <c r="M1526" s="6" t="n">
        <v>47672</v>
      </c>
      <c r="N1526" t="n">
        <v>1825</v>
      </c>
      <c r="O1526" s="6" t="n">
        <v>47672</v>
      </c>
      <c r="S1526" t="inlineStr">
        <is>
          <t>n.a.</t>
        </is>
      </c>
      <c r="T1526" s="6" t="n">
        <v>0</v>
      </c>
      <c r="U1526" s="6" t="n">
        <v>0</v>
      </c>
      <c r="V1526" t="n">
        <v>0</v>
      </c>
      <c r="W1526" t="n">
        <v>0</v>
      </c>
      <c r="X1526" s="6" t="n"/>
      <c r="Z1526" s="6" t="n">
        <v>47672</v>
      </c>
      <c r="AA1526" t="inlineStr">
        <is>
          <t>n.a.</t>
        </is>
      </c>
      <c r="AB1526" s="6" t="n">
        <v>47672</v>
      </c>
      <c r="AC1526" t="inlineStr"/>
      <c r="AD1526" s="6" t="n">
        <v>47522</v>
      </c>
    </row>
    <row r="1527">
      <c r="A1527" t="inlineStr">
        <is>
          <t>V500002</t>
        </is>
      </c>
      <c r="B1527" t="inlineStr">
        <is>
          <t>2025-0027</t>
        </is>
      </c>
      <c r="C1527" t="n">
        <v>58</v>
      </c>
      <c r="D1527" t="inlineStr">
        <is>
          <t>37 84 4594 914-2</t>
        </is>
      </c>
      <c r="E1527" t="inlineStr">
        <is>
          <t>LAUDE Smart Intermodal S.A.</t>
        </is>
      </c>
      <c r="F1527" t="inlineStr">
        <is>
          <t>TNO</t>
        </is>
      </c>
      <c r="G1527" t="inlineStr">
        <is>
          <t>40' CW</t>
        </is>
      </c>
      <c r="I1527" s="6" t="n"/>
      <c r="J1527" s="6" t="n"/>
      <c r="K1527" t="inlineStr">
        <is>
          <t>run_initial</t>
        </is>
      </c>
      <c r="L1527" s="6" t="n">
        <v>45847</v>
      </c>
      <c r="M1527" s="6" t="n">
        <v>47672</v>
      </c>
      <c r="N1527" t="n">
        <v>1825</v>
      </c>
      <c r="O1527" s="6" t="n">
        <v>47672</v>
      </c>
      <c r="S1527" t="inlineStr">
        <is>
          <t>n.a.</t>
        </is>
      </c>
      <c r="T1527" s="6" t="n">
        <v>0</v>
      </c>
      <c r="U1527" s="6" t="n">
        <v>0</v>
      </c>
      <c r="V1527" t="n">
        <v>0</v>
      </c>
      <c r="W1527" t="n">
        <v>0</v>
      </c>
      <c r="X1527" s="6" t="n"/>
      <c r="Z1527" s="6" t="n">
        <v>47672</v>
      </c>
      <c r="AA1527" t="inlineStr">
        <is>
          <t>n.a.</t>
        </is>
      </c>
      <c r="AB1527" s="6" t="n">
        <v>47672</v>
      </c>
      <c r="AC1527" t="inlineStr"/>
      <c r="AD1527" s="6" t="n">
        <v>47522</v>
      </c>
    </row>
    <row r="1528">
      <c r="A1528" t="inlineStr">
        <is>
          <t>V500002</t>
        </is>
      </c>
      <c r="B1528" t="inlineStr">
        <is>
          <t>2025-0027</t>
        </is>
      </c>
      <c r="C1528" t="n">
        <v>59</v>
      </c>
      <c r="D1528" t="inlineStr">
        <is>
          <t>37 84 4594 915-9</t>
        </is>
      </c>
      <c r="E1528" t="inlineStr">
        <is>
          <t>LAUDE Smart Intermodal S.A.</t>
        </is>
      </c>
      <c r="F1528" t="inlineStr">
        <is>
          <t>TNO</t>
        </is>
      </c>
      <c r="G1528" t="inlineStr">
        <is>
          <t>40' CW</t>
        </is>
      </c>
      <c r="I1528" s="6" t="n"/>
      <c r="J1528" s="6" t="n"/>
      <c r="K1528" t="inlineStr">
        <is>
          <t>run_initial</t>
        </is>
      </c>
      <c r="L1528" s="6" t="n">
        <v>45847</v>
      </c>
      <c r="M1528" s="6" t="n">
        <v>47672</v>
      </c>
      <c r="N1528" t="n">
        <v>1825</v>
      </c>
      <c r="O1528" s="6" t="n">
        <v>47672</v>
      </c>
      <c r="S1528" t="inlineStr">
        <is>
          <t>n.a.</t>
        </is>
      </c>
      <c r="T1528" s="6" t="n">
        <v>0</v>
      </c>
      <c r="U1528" s="6" t="n">
        <v>0</v>
      </c>
      <c r="V1528" t="n">
        <v>0</v>
      </c>
      <c r="W1528" t="n">
        <v>0</v>
      </c>
      <c r="X1528" s="6" t="n"/>
      <c r="Z1528" s="6" t="n">
        <v>47672</v>
      </c>
      <c r="AA1528" t="inlineStr">
        <is>
          <t>n.a.</t>
        </is>
      </c>
      <c r="AB1528" s="6" t="n">
        <v>47672</v>
      </c>
      <c r="AC1528" t="inlineStr"/>
      <c r="AD1528" s="6" t="n">
        <v>47522</v>
      </c>
    </row>
    <row r="1529">
      <c r="A1529" t="inlineStr">
        <is>
          <t>V500002</t>
        </is>
      </c>
      <c r="B1529" t="inlineStr">
        <is>
          <t>2025-0027</t>
        </is>
      </c>
      <c r="C1529" t="n">
        <v>60</v>
      </c>
      <c r="D1529" t="inlineStr">
        <is>
          <t>37 84 4594 916-7</t>
        </is>
      </c>
      <c r="E1529" t="inlineStr">
        <is>
          <t>LAUDE Smart Intermodal S.A.</t>
        </is>
      </c>
      <c r="F1529" t="inlineStr">
        <is>
          <t>TNO</t>
        </is>
      </c>
      <c r="G1529" t="inlineStr">
        <is>
          <t>40' CW</t>
        </is>
      </c>
      <c r="I1529" s="6" t="n"/>
      <c r="J1529" s="6" t="n"/>
      <c r="K1529" t="inlineStr">
        <is>
          <t>run_initial</t>
        </is>
      </c>
      <c r="L1529" s="6" t="n">
        <v>45847</v>
      </c>
      <c r="M1529" s="6" t="n">
        <v>47672</v>
      </c>
      <c r="N1529" t="n">
        <v>1825</v>
      </c>
      <c r="O1529" s="6" t="n">
        <v>47672</v>
      </c>
      <c r="S1529" t="inlineStr">
        <is>
          <t>n.a.</t>
        </is>
      </c>
      <c r="T1529" s="6" t="n">
        <v>0</v>
      </c>
      <c r="U1529" s="6" t="n">
        <v>0</v>
      </c>
      <c r="V1529" t="n">
        <v>0</v>
      </c>
      <c r="W1529" t="n">
        <v>0</v>
      </c>
      <c r="X1529" s="6" t="n"/>
      <c r="Z1529" s="6" t="n">
        <v>47672</v>
      </c>
      <c r="AA1529" t="inlineStr">
        <is>
          <t>n.a.</t>
        </is>
      </c>
      <c r="AB1529" s="6" t="n">
        <v>47672</v>
      </c>
      <c r="AC1529" t="inlineStr"/>
      <c r="AD1529" s="6" t="n">
        <v>47522</v>
      </c>
    </row>
    <row r="1530">
      <c r="A1530" t="inlineStr">
        <is>
          <t>V500002</t>
        </is>
      </c>
      <c r="B1530" t="inlineStr">
        <is>
          <t>2025-0027</t>
        </is>
      </c>
      <c r="C1530" t="n">
        <v>61</v>
      </c>
      <c r="D1530" t="inlineStr">
        <is>
          <t>37 84 4594 917-5</t>
        </is>
      </c>
      <c r="E1530" t="inlineStr">
        <is>
          <t>LAUDE Smart Intermodal S.A.</t>
        </is>
      </c>
      <c r="F1530" t="inlineStr">
        <is>
          <t>TNO</t>
        </is>
      </c>
      <c r="G1530" t="inlineStr">
        <is>
          <t>40' CW</t>
        </is>
      </c>
      <c r="I1530" s="6" t="n"/>
      <c r="J1530" s="6" t="n"/>
      <c r="K1530" t="inlineStr">
        <is>
          <t>run_initial</t>
        </is>
      </c>
      <c r="L1530" s="6" t="n">
        <v>45847</v>
      </c>
      <c r="M1530" s="6" t="n">
        <v>47672</v>
      </c>
      <c r="N1530" t="n">
        <v>1825</v>
      </c>
      <c r="O1530" s="6" t="n">
        <v>47672</v>
      </c>
      <c r="S1530" t="inlineStr">
        <is>
          <t>n.a.</t>
        </is>
      </c>
      <c r="T1530" s="6" t="n">
        <v>0</v>
      </c>
      <c r="U1530" s="6" t="n">
        <v>0</v>
      </c>
      <c r="V1530" t="n">
        <v>0</v>
      </c>
      <c r="W1530" t="n">
        <v>0</v>
      </c>
      <c r="X1530" s="6" t="n"/>
      <c r="Z1530" s="6" t="n">
        <v>47672</v>
      </c>
      <c r="AA1530" t="inlineStr">
        <is>
          <t>n.a.</t>
        </is>
      </c>
      <c r="AB1530" s="6" t="n">
        <v>47672</v>
      </c>
      <c r="AC1530" t="inlineStr"/>
      <c r="AD1530" s="6" t="n">
        <v>47522</v>
      </c>
    </row>
    <row r="1531">
      <c r="A1531" t="inlineStr">
        <is>
          <t>V500002</t>
        </is>
      </c>
      <c r="B1531" t="inlineStr">
        <is>
          <t>2025-0027</t>
        </is>
      </c>
      <c r="C1531" t="n">
        <v>62</v>
      </c>
      <c r="D1531" t="inlineStr">
        <is>
          <t>37 84 4594 918-3</t>
        </is>
      </c>
      <c r="E1531" t="inlineStr">
        <is>
          <t>LAUDE Smart Intermodal S.A.</t>
        </is>
      </c>
      <c r="F1531" t="inlineStr">
        <is>
          <t>TNO</t>
        </is>
      </c>
      <c r="G1531" t="inlineStr">
        <is>
          <t>40' CW</t>
        </is>
      </c>
      <c r="I1531" s="6" t="n"/>
      <c r="J1531" s="6" t="n"/>
      <c r="K1531" t="inlineStr">
        <is>
          <t>run_initial</t>
        </is>
      </c>
      <c r="L1531" s="6" t="n">
        <v>45847</v>
      </c>
      <c r="M1531" s="6" t="n">
        <v>47672</v>
      </c>
      <c r="N1531" t="n">
        <v>1825</v>
      </c>
      <c r="O1531" s="6" t="n">
        <v>47672</v>
      </c>
      <c r="S1531" t="inlineStr">
        <is>
          <t>n.a.</t>
        </is>
      </c>
      <c r="T1531" s="6" t="n">
        <v>0</v>
      </c>
      <c r="U1531" s="6" t="n">
        <v>0</v>
      </c>
      <c r="V1531" t="n">
        <v>0</v>
      </c>
      <c r="W1531" t="n">
        <v>0</v>
      </c>
      <c r="X1531" s="6" t="n"/>
      <c r="Z1531" s="6" t="n">
        <v>47672</v>
      </c>
      <c r="AA1531" t="inlineStr">
        <is>
          <t>n.a.</t>
        </is>
      </c>
      <c r="AB1531" s="6" t="n">
        <v>47672</v>
      </c>
      <c r="AC1531" t="inlineStr"/>
      <c r="AD1531" s="6" t="n">
        <v>47522</v>
      </c>
    </row>
    <row r="1532">
      <c r="A1532" t="inlineStr">
        <is>
          <t>V500002</t>
        </is>
      </c>
      <c r="B1532" t="inlineStr">
        <is>
          <t>2025-0027</t>
        </is>
      </c>
      <c r="C1532" t="n">
        <v>63</v>
      </c>
      <c r="D1532" t="inlineStr">
        <is>
          <t>37 84 4594 919-1</t>
        </is>
      </c>
      <c r="E1532" t="inlineStr">
        <is>
          <t>LAUDE Smart Intermodal S.A.</t>
        </is>
      </c>
      <c r="F1532" t="inlineStr">
        <is>
          <t>TNO</t>
        </is>
      </c>
      <c r="G1532" t="inlineStr">
        <is>
          <t>40' CW</t>
        </is>
      </c>
      <c r="I1532" s="6" t="n"/>
      <c r="J1532" s="6" t="n"/>
      <c r="K1532" t="inlineStr">
        <is>
          <t>run_initial</t>
        </is>
      </c>
      <c r="L1532" s="6" t="n">
        <v>45847</v>
      </c>
      <c r="M1532" s="6" t="n">
        <v>47672</v>
      </c>
      <c r="N1532" t="n">
        <v>1825</v>
      </c>
      <c r="O1532" s="6" t="n">
        <v>47672</v>
      </c>
      <c r="S1532" t="inlineStr">
        <is>
          <t>n.a.</t>
        </is>
      </c>
      <c r="T1532" s="6" t="n">
        <v>0</v>
      </c>
      <c r="U1532" s="6" t="n">
        <v>0</v>
      </c>
      <c r="V1532" t="n">
        <v>0</v>
      </c>
      <c r="W1532" t="n">
        <v>0</v>
      </c>
      <c r="X1532" s="6" t="n"/>
      <c r="Z1532" s="6" t="n">
        <v>47672</v>
      </c>
      <c r="AA1532" t="inlineStr">
        <is>
          <t>n.a.</t>
        </is>
      </c>
      <c r="AB1532" s="6" t="n">
        <v>47672</v>
      </c>
      <c r="AC1532" t="inlineStr"/>
      <c r="AD1532" s="6" t="n">
        <v>47522</v>
      </c>
    </row>
    <row r="1533">
      <c r="A1533" t="inlineStr">
        <is>
          <t>V500002</t>
        </is>
      </c>
      <c r="B1533" t="inlineStr">
        <is>
          <t>2025-0027</t>
        </is>
      </c>
      <c r="C1533" t="n">
        <v>64</v>
      </c>
      <c r="D1533" t="inlineStr">
        <is>
          <t>37 84 4594 920-9</t>
        </is>
      </c>
      <c r="E1533" t="inlineStr">
        <is>
          <t>LAUDE Smart Intermodal S.A.</t>
        </is>
      </c>
      <c r="F1533" t="inlineStr">
        <is>
          <t>TNO</t>
        </is>
      </c>
      <c r="G1533" t="inlineStr">
        <is>
          <t>40' CW</t>
        </is>
      </c>
      <c r="I1533" s="6" t="n"/>
      <c r="J1533" s="6" t="n"/>
      <c r="K1533" t="inlineStr">
        <is>
          <t>run_initial</t>
        </is>
      </c>
      <c r="L1533" s="6" t="n">
        <v>45847</v>
      </c>
      <c r="M1533" s="6" t="n">
        <v>47672</v>
      </c>
      <c r="N1533" t="n">
        <v>1825</v>
      </c>
      <c r="O1533" s="6" t="n">
        <v>47672</v>
      </c>
      <c r="S1533" t="inlineStr">
        <is>
          <t>n.a.</t>
        </is>
      </c>
      <c r="T1533" s="6" t="n">
        <v>0</v>
      </c>
      <c r="U1533" s="6" t="n">
        <v>0</v>
      </c>
      <c r="V1533" t="n">
        <v>0</v>
      </c>
      <c r="W1533" t="n">
        <v>0</v>
      </c>
      <c r="X1533" s="6" t="n"/>
      <c r="Z1533" s="6" t="n">
        <v>47672</v>
      </c>
      <c r="AA1533" t="inlineStr">
        <is>
          <t>n.a.</t>
        </is>
      </c>
      <c r="AB1533" s="6" t="n">
        <v>47672</v>
      </c>
      <c r="AC1533" t="inlineStr"/>
      <c r="AD1533" s="6" t="n">
        <v>47522</v>
      </c>
    </row>
    <row r="1534">
      <c r="A1534" t="inlineStr">
        <is>
          <t>V500002</t>
        </is>
      </c>
      <c r="B1534" t="inlineStr">
        <is>
          <t>2025-0027</t>
        </is>
      </c>
      <c r="C1534" t="n">
        <v>65</v>
      </c>
      <c r="D1534" t="inlineStr">
        <is>
          <t>37 84 4594 921-7</t>
        </is>
      </c>
      <c r="E1534" t="inlineStr">
        <is>
          <t>LAUDE Smart Intermodal S.A.</t>
        </is>
      </c>
      <c r="F1534" t="inlineStr">
        <is>
          <t>TNO</t>
        </is>
      </c>
      <c r="G1534" t="inlineStr">
        <is>
          <t>40' CW</t>
        </is>
      </c>
      <c r="I1534" s="6" t="n"/>
      <c r="J1534" s="6" t="n"/>
      <c r="K1534" t="inlineStr">
        <is>
          <t>run_initial</t>
        </is>
      </c>
      <c r="L1534" s="6" t="n">
        <v>45847</v>
      </c>
      <c r="M1534" s="6" t="n">
        <v>47672</v>
      </c>
      <c r="N1534" t="n">
        <v>1825</v>
      </c>
      <c r="O1534" s="6" t="n">
        <v>47672</v>
      </c>
      <c r="S1534" t="inlineStr">
        <is>
          <t>n.a.</t>
        </is>
      </c>
      <c r="T1534" s="6" t="n">
        <v>0</v>
      </c>
      <c r="U1534" s="6" t="n">
        <v>0</v>
      </c>
      <c r="V1534" t="n">
        <v>0</v>
      </c>
      <c r="W1534" t="n">
        <v>0</v>
      </c>
      <c r="X1534" s="6" t="n"/>
      <c r="Z1534" s="6" t="n">
        <v>47672</v>
      </c>
      <c r="AA1534" t="inlineStr">
        <is>
          <t>n.a.</t>
        </is>
      </c>
      <c r="AB1534" s="6" t="n">
        <v>47672</v>
      </c>
      <c r="AC1534" t="inlineStr"/>
      <c r="AD1534" s="6" t="n">
        <v>47522</v>
      </c>
    </row>
    <row r="1535">
      <c r="A1535" t="inlineStr">
        <is>
          <t>V500002</t>
        </is>
      </c>
      <c r="B1535" t="inlineStr">
        <is>
          <t>2025-0027</t>
        </is>
      </c>
      <c r="C1535" t="n">
        <v>66</v>
      </c>
      <c r="D1535" t="inlineStr">
        <is>
          <t>37 84 4594 923-3</t>
        </is>
      </c>
      <c r="E1535" t="inlineStr">
        <is>
          <t>LAUDE Smart Intermodal S.A.</t>
        </is>
      </c>
      <c r="F1535" t="inlineStr">
        <is>
          <t>TNO</t>
        </is>
      </c>
      <c r="G1535" t="inlineStr">
        <is>
          <t>40' CW</t>
        </is>
      </c>
      <c r="I1535" s="6" t="n"/>
      <c r="J1535" s="6" t="n"/>
      <c r="K1535" t="inlineStr">
        <is>
          <t>run_initial</t>
        </is>
      </c>
      <c r="L1535" s="6" t="n">
        <v>45847</v>
      </c>
      <c r="M1535" s="6" t="n">
        <v>47672</v>
      </c>
      <c r="N1535" t="n">
        <v>1825</v>
      </c>
      <c r="O1535" s="6" t="n">
        <v>47672</v>
      </c>
      <c r="S1535" t="inlineStr">
        <is>
          <t>n.a.</t>
        </is>
      </c>
      <c r="T1535" s="6" t="n">
        <v>0</v>
      </c>
      <c r="U1535" s="6" t="n">
        <v>0</v>
      </c>
      <c r="V1535" t="n">
        <v>0</v>
      </c>
      <c r="W1535" t="n">
        <v>0</v>
      </c>
      <c r="X1535" s="6" t="n"/>
      <c r="Z1535" s="6" t="n">
        <v>47672</v>
      </c>
      <c r="AA1535" t="inlineStr">
        <is>
          <t>n.a.</t>
        </is>
      </c>
      <c r="AB1535" s="6" t="n">
        <v>47672</v>
      </c>
      <c r="AC1535" t="inlineStr"/>
      <c r="AD1535" s="6" t="n">
        <v>47522</v>
      </c>
    </row>
    <row r="1536">
      <c r="A1536" t="inlineStr">
        <is>
          <t>V500002</t>
        </is>
      </c>
      <c r="B1536" t="inlineStr">
        <is>
          <t>2025-0027</t>
        </is>
      </c>
      <c r="C1536" t="n">
        <v>67</v>
      </c>
      <c r="D1536" t="inlineStr">
        <is>
          <t>37 84 4594 924-1</t>
        </is>
      </c>
      <c r="E1536" t="inlineStr">
        <is>
          <t>LAUDE Smart Intermodal S.A.</t>
        </is>
      </c>
      <c r="F1536" t="inlineStr">
        <is>
          <t>TNO</t>
        </is>
      </c>
      <c r="G1536" t="inlineStr">
        <is>
          <t>40' CW</t>
        </is>
      </c>
      <c r="I1536" s="6" t="n"/>
      <c r="J1536" s="6" t="n"/>
      <c r="K1536" t="inlineStr">
        <is>
          <t>run_initial</t>
        </is>
      </c>
      <c r="L1536" s="6" t="n">
        <v>45847</v>
      </c>
      <c r="M1536" s="6" t="n">
        <v>47672</v>
      </c>
      <c r="N1536" t="n">
        <v>1825</v>
      </c>
      <c r="O1536" s="6" t="n">
        <v>47672</v>
      </c>
      <c r="S1536" t="inlineStr">
        <is>
          <t>n.a.</t>
        </is>
      </c>
      <c r="T1536" s="6" t="n">
        <v>0</v>
      </c>
      <c r="U1536" s="6" t="n">
        <v>0</v>
      </c>
      <c r="V1536" t="n">
        <v>0</v>
      </c>
      <c r="W1536" t="n">
        <v>0</v>
      </c>
      <c r="X1536" s="6" t="n"/>
      <c r="Z1536" s="6" t="n">
        <v>47672</v>
      </c>
      <c r="AA1536" t="inlineStr">
        <is>
          <t>n.a.</t>
        </is>
      </c>
      <c r="AB1536" s="6" t="n">
        <v>47672</v>
      </c>
      <c r="AC1536" t="inlineStr"/>
      <c r="AD1536" s="6" t="n">
        <v>47522</v>
      </c>
    </row>
    <row r="1537">
      <c r="A1537" t="inlineStr">
        <is>
          <t>V500002</t>
        </is>
      </c>
      <c r="B1537" t="inlineStr">
        <is>
          <t>2025-0027</t>
        </is>
      </c>
      <c r="C1537" t="n">
        <v>68</v>
      </c>
      <c r="D1537" t="inlineStr">
        <is>
          <t>37 84 4594 926-6</t>
        </is>
      </c>
      <c r="E1537" t="inlineStr">
        <is>
          <t>LAUDE Smart Intermodal S.A.</t>
        </is>
      </c>
      <c r="F1537" t="inlineStr">
        <is>
          <t>TNO</t>
        </is>
      </c>
      <c r="G1537" t="inlineStr">
        <is>
          <t>40' CW</t>
        </is>
      </c>
      <c r="I1537" s="6" t="n"/>
      <c r="J1537" s="6" t="n"/>
      <c r="K1537" t="inlineStr">
        <is>
          <t>run_initial</t>
        </is>
      </c>
      <c r="L1537" s="6" t="n">
        <v>45847</v>
      </c>
      <c r="M1537" s="6" t="n">
        <v>47672</v>
      </c>
      <c r="N1537" t="n">
        <v>1825</v>
      </c>
      <c r="O1537" s="6" t="n">
        <v>47672</v>
      </c>
      <c r="S1537" t="inlineStr">
        <is>
          <t>n.a.</t>
        </is>
      </c>
      <c r="T1537" s="6" t="n">
        <v>0</v>
      </c>
      <c r="U1537" s="6" t="n">
        <v>0</v>
      </c>
      <c r="V1537" t="n">
        <v>0</v>
      </c>
      <c r="W1537" t="n">
        <v>0</v>
      </c>
      <c r="X1537" s="6" t="n"/>
      <c r="Z1537" s="6" t="n">
        <v>47672</v>
      </c>
      <c r="AA1537" t="inlineStr">
        <is>
          <t>n.a.</t>
        </is>
      </c>
      <c r="AB1537" s="6" t="n">
        <v>47672</v>
      </c>
      <c r="AC1537" t="inlineStr"/>
      <c r="AD1537" s="6" t="n">
        <v>47522</v>
      </c>
    </row>
    <row r="1538">
      <c r="A1538" t="inlineStr">
        <is>
          <t>V500002</t>
        </is>
      </c>
      <c r="B1538" t="inlineStr">
        <is>
          <t>2025-0027</t>
        </is>
      </c>
      <c r="C1538" t="n">
        <v>69</v>
      </c>
      <c r="D1538" t="inlineStr">
        <is>
          <t>37 84 4594 927-4</t>
        </is>
      </c>
      <c r="E1538" t="inlineStr">
        <is>
          <t>LAUDE Smart Intermodal S.A.</t>
        </is>
      </c>
      <c r="F1538" t="inlineStr">
        <is>
          <t>TNO</t>
        </is>
      </c>
      <c r="G1538" t="inlineStr">
        <is>
          <t>40' CW</t>
        </is>
      </c>
      <c r="I1538" s="6" t="n"/>
      <c r="J1538" s="6" t="n"/>
      <c r="K1538" t="inlineStr">
        <is>
          <t>run_initial</t>
        </is>
      </c>
      <c r="L1538" s="6" t="n">
        <v>45847</v>
      </c>
      <c r="M1538" s="6" t="n">
        <v>47672</v>
      </c>
      <c r="N1538" t="n">
        <v>1825</v>
      </c>
      <c r="O1538" s="6" t="n">
        <v>47672</v>
      </c>
      <c r="S1538" t="inlineStr">
        <is>
          <t>n.a.</t>
        </is>
      </c>
      <c r="T1538" s="6" t="n">
        <v>0</v>
      </c>
      <c r="U1538" s="6" t="n">
        <v>0</v>
      </c>
      <c r="V1538" t="n">
        <v>0</v>
      </c>
      <c r="W1538" t="n">
        <v>0</v>
      </c>
      <c r="X1538" s="6" t="n"/>
      <c r="Z1538" s="6" t="n">
        <v>47672</v>
      </c>
      <c r="AA1538" t="inlineStr">
        <is>
          <t>n.a.</t>
        </is>
      </c>
      <c r="AB1538" s="6" t="n">
        <v>47672</v>
      </c>
      <c r="AC1538" t="inlineStr"/>
      <c r="AD1538" s="6" t="n">
        <v>47522</v>
      </c>
    </row>
    <row r="1539">
      <c r="A1539" t="inlineStr">
        <is>
          <t>V500002</t>
        </is>
      </c>
      <c r="B1539" t="inlineStr">
        <is>
          <t>2025-0027</t>
        </is>
      </c>
      <c r="C1539" t="n">
        <v>70</v>
      </c>
      <c r="D1539" t="inlineStr">
        <is>
          <t>37 84 4594 929-0</t>
        </is>
      </c>
      <c r="E1539" t="inlineStr">
        <is>
          <t>LAUDE Smart Intermodal S.A.</t>
        </is>
      </c>
      <c r="F1539" t="inlineStr">
        <is>
          <t>TNO</t>
        </is>
      </c>
      <c r="G1539" t="inlineStr">
        <is>
          <t>40' CW</t>
        </is>
      </c>
      <c r="I1539" s="6" t="n"/>
      <c r="J1539" s="6" t="n"/>
      <c r="K1539" t="inlineStr">
        <is>
          <t>run_initial</t>
        </is>
      </c>
      <c r="L1539" s="6" t="n">
        <v>45847</v>
      </c>
      <c r="M1539" s="6" t="n">
        <v>47672</v>
      </c>
      <c r="N1539" t="n">
        <v>1825</v>
      </c>
      <c r="O1539" s="6" t="n">
        <v>47672</v>
      </c>
      <c r="S1539" t="inlineStr">
        <is>
          <t>n.a.</t>
        </is>
      </c>
      <c r="T1539" s="6" t="n">
        <v>0</v>
      </c>
      <c r="U1539" s="6" t="n">
        <v>0</v>
      </c>
      <c r="V1539" t="n">
        <v>0</v>
      </c>
      <c r="W1539" t="n">
        <v>0</v>
      </c>
      <c r="X1539" s="6" t="n"/>
      <c r="Z1539" s="6" t="n">
        <v>47672</v>
      </c>
      <c r="AA1539" t="inlineStr">
        <is>
          <t>n.a.</t>
        </is>
      </c>
      <c r="AB1539" s="6" t="n">
        <v>47672</v>
      </c>
      <c r="AC1539" t="inlineStr"/>
      <c r="AD1539" s="6" t="n">
        <v>47522</v>
      </c>
    </row>
    <row r="1540">
      <c r="A1540" t="inlineStr">
        <is>
          <t>V500002</t>
        </is>
      </c>
      <c r="B1540" t="inlineStr">
        <is>
          <t>2025-0027</t>
        </is>
      </c>
      <c r="C1540" t="n">
        <v>71</v>
      </c>
      <c r="D1540" t="inlineStr">
        <is>
          <t>37 84 4594 932-4</t>
        </is>
      </c>
      <c r="E1540" t="inlineStr">
        <is>
          <t>LAUDE Smart Intermodal S.A.</t>
        </is>
      </c>
      <c r="F1540" t="inlineStr">
        <is>
          <t>TNO</t>
        </is>
      </c>
      <c r="G1540" t="inlineStr">
        <is>
          <t>40' CW</t>
        </is>
      </c>
      <c r="I1540" s="6" t="n"/>
      <c r="J1540" s="6" t="n"/>
      <c r="K1540" t="inlineStr">
        <is>
          <t>run_initial</t>
        </is>
      </c>
      <c r="L1540" s="6" t="n">
        <v>45847</v>
      </c>
      <c r="M1540" s="6" t="n">
        <v>47672</v>
      </c>
      <c r="N1540" t="n">
        <v>1825</v>
      </c>
      <c r="O1540" s="6" t="n">
        <v>47672</v>
      </c>
      <c r="S1540" t="inlineStr">
        <is>
          <t>n.a.</t>
        </is>
      </c>
      <c r="T1540" s="6" t="n">
        <v>0</v>
      </c>
      <c r="U1540" s="6" t="n">
        <v>0</v>
      </c>
      <c r="V1540" t="n">
        <v>0</v>
      </c>
      <c r="W1540" t="n">
        <v>0</v>
      </c>
      <c r="X1540" s="6" t="n"/>
      <c r="Z1540" s="6" t="n">
        <v>47672</v>
      </c>
      <c r="AA1540" t="inlineStr">
        <is>
          <t>n.a.</t>
        </is>
      </c>
      <c r="AB1540" s="6" t="n">
        <v>47672</v>
      </c>
      <c r="AC1540" t="inlineStr"/>
      <c r="AD1540" s="6" t="n">
        <v>47522</v>
      </c>
    </row>
    <row r="1541">
      <c r="A1541" t="inlineStr">
        <is>
          <t>V500002</t>
        </is>
      </c>
      <c r="B1541" t="inlineStr">
        <is>
          <t>2025-0027</t>
        </is>
      </c>
      <c r="C1541" t="n">
        <v>72</v>
      </c>
      <c r="D1541" t="inlineStr">
        <is>
          <t>37 84 4594 933-2</t>
        </is>
      </c>
      <c r="E1541" t="inlineStr">
        <is>
          <t>LAUDE Smart Intermodal S.A.</t>
        </is>
      </c>
      <c r="F1541" t="inlineStr">
        <is>
          <t>TNO</t>
        </is>
      </c>
      <c r="G1541" t="inlineStr">
        <is>
          <t>40' CW</t>
        </is>
      </c>
      <c r="I1541" s="6" t="n"/>
      <c r="J1541" s="6" t="n"/>
      <c r="K1541" t="inlineStr">
        <is>
          <t>run_initial</t>
        </is>
      </c>
      <c r="L1541" s="6" t="n">
        <v>45847</v>
      </c>
      <c r="M1541" s="6" t="n">
        <v>47672</v>
      </c>
      <c r="N1541" t="n">
        <v>1825</v>
      </c>
      <c r="O1541" s="6" t="n">
        <v>47672</v>
      </c>
      <c r="S1541" t="inlineStr">
        <is>
          <t>n.a.</t>
        </is>
      </c>
      <c r="T1541" s="6" t="n">
        <v>0</v>
      </c>
      <c r="U1541" s="6" t="n">
        <v>0</v>
      </c>
      <c r="V1541" t="n">
        <v>0</v>
      </c>
      <c r="W1541" t="n">
        <v>0</v>
      </c>
      <c r="X1541" s="6" t="n"/>
      <c r="Z1541" s="6" t="n">
        <v>47672</v>
      </c>
      <c r="AA1541" t="inlineStr">
        <is>
          <t>n.a.</t>
        </is>
      </c>
      <c r="AB1541" s="6" t="n">
        <v>47672</v>
      </c>
      <c r="AC1541" t="inlineStr"/>
      <c r="AD1541" s="6" t="n">
        <v>47522</v>
      </c>
    </row>
    <row r="1542">
      <c r="A1542" t="inlineStr">
        <is>
          <t>V500002</t>
        </is>
      </c>
      <c r="B1542" t="inlineStr">
        <is>
          <t>2025-0027</t>
        </is>
      </c>
      <c r="C1542" t="n">
        <v>73</v>
      </c>
      <c r="D1542" t="inlineStr">
        <is>
          <t>37 84 4594 934-0</t>
        </is>
      </c>
      <c r="E1542" t="inlineStr">
        <is>
          <t>LAUDE Smart Intermodal S.A.</t>
        </is>
      </c>
      <c r="F1542" t="inlineStr">
        <is>
          <t>TNO</t>
        </is>
      </c>
      <c r="G1542" t="inlineStr">
        <is>
          <t>40' CW</t>
        </is>
      </c>
      <c r="I1542" s="6" t="n"/>
      <c r="J1542" s="6" t="n"/>
      <c r="K1542" t="inlineStr">
        <is>
          <t>run_initial</t>
        </is>
      </c>
      <c r="L1542" s="6" t="n">
        <v>45847</v>
      </c>
      <c r="M1542" s="6" t="n">
        <v>47672</v>
      </c>
      <c r="N1542" t="n">
        <v>1825</v>
      </c>
      <c r="O1542" s="6" t="n">
        <v>47672</v>
      </c>
      <c r="S1542" t="inlineStr">
        <is>
          <t>n.a.</t>
        </is>
      </c>
      <c r="T1542" s="6" t="n">
        <v>0</v>
      </c>
      <c r="U1542" s="6" t="n">
        <v>0</v>
      </c>
      <c r="V1542" t="n">
        <v>0</v>
      </c>
      <c r="W1542" t="n">
        <v>0</v>
      </c>
      <c r="X1542" s="6" t="n"/>
      <c r="Z1542" s="6" t="n">
        <v>47672</v>
      </c>
      <c r="AA1542" t="inlineStr">
        <is>
          <t>n.a.</t>
        </is>
      </c>
      <c r="AB1542" s="6" t="n">
        <v>47672</v>
      </c>
      <c r="AC1542" t="inlineStr"/>
      <c r="AD1542" s="6" t="n">
        <v>47522</v>
      </c>
    </row>
    <row r="1543">
      <c r="A1543" t="inlineStr">
        <is>
          <t>V500002</t>
        </is>
      </c>
      <c r="B1543" t="inlineStr">
        <is>
          <t>2025-0027</t>
        </is>
      </c>
      <c r="C1543" t="n">
        <v>74</v>
      </c>
      <c r="D1543" t="inlineStr">
        <is>
          <t>37 84 4594 935-7</t>
        </is>
      </c>
      <c r="E1543" t="inlineStr">
        <is>
          <t>LAUDE Smart Intermodal S.A.</t>
        </is>
      </c>
      <c r="F1543" t="inlineStr">
        <is>
          <t>TNO</t>
        </is>
      </c>
      <c r="G1543" t="inlineStr">
        <is>
          <t>40' CW</t>
        </is>
      </c>
      <c r="I1543" s="6" t="n"/>
      <c r="J1543" s="6" t="n"/>
      <c r="K1543" t="inlineStr">
        <is>
          <t>run_initial</t>
        </is>
      </c>
      <c r="L1543" s="6" t="n">
        <v>45847</v>
      </c>
      <c r="M1543" s="6" t="n">
        <v>47672</v>
      </c>
      <c r="N1543" t="n">
        <v>1825</v>
      </c>
      <c r="O1543" s="6" t="n">
        <v>47672</v>
      </c>
      <c r="S1543" t="inlineStr">
        <is>
          <t>n.a.</t>
        </is>
      </c>
      <c r="T1543" s="6" t="n">
        <v>0</v>
      </c>
      <c r="U1543" s="6" t="n">
        <v>0</v>
      </c>
      <c r="V1543" t="n">
        <v>0</v>
      </c>
      <c r="W1543" t="n">
        <v>0</v>
      </c>
      <c r="X1543" s="6" t="n"/>
      <c r="Z1543" s="6" t="n">
        <v>47672</v>
      </c>
      <c r="AA1543" t="inlineStr">
        <is>
          <t>n.a.</t>
        </is>
      </c>
      <c r="AB1543" s="6" t="n">
        <v>47672</v>
      </c>
      <c r="AC1543" t="inlineStr"/>
      <c r="AD1543" s="6" t="n">
        <v>47522</v>
      </c>
    </row>
    <row r="1544">
      <c r="A1544" t="inlineStr">
        <is>
          <t>V500002</t>
        </is>
      </c>
      <c r="B1544" t="inlineStr">
        <is>
          <t>2025-0027</t>
        </is>
      </c>
      <c r="C1544" t="n">
        <v>75</v>
      </c>
      <c r="D1544" t="inlineStr">
        <is>
          <t>37 84 4594 936-5</t>
        </is>
      </c>
      <c r="E1544" t="inlineStr">
        <is>
          <t>LAUDE Smart Intermodal S.A.</t>
        </is>
      </c>
      <c r="F1544" t="inlineStr">
        <is>
          <t>TNO</t>
        </is>
      </c>
      <c r="G1544" t="inlineStr">
        <is>
          <t>40' CW</t>
        </is>
      </c>
      <c r="I1544" s="6" t="n"/>
      <c r="J1544" s="6" t="n"/>
      <c r="K1544" t="inlineStr">
        <is>
          <t>run_initial</t>
        </is>
      </c>
      <c r="L1544" s="6" t="n">
        <v>45847</v>
      </c>
      <c r="M1544" s="6" t="n">
        <v>47672</v>
      </c>
      <c r="N1544" t="n">
        <v>1825</v>
      </c>
      <c r="O1544" s="6" t="n">
        <v>47672</v>
      </c>
      <c r="S1544" t="inlineStr">
        <is>
          <t>n.a.</t>
        </is>
      </c>
      <c r="T1544" s="6" t="n">
        <v>0</v>
      </c>
      <c r="U1544" s="6" t="n">
        <v>0</v>
      </c>
      <c r="V1544" t="n">
        <v>0</v>
      </c>
      <c r="W1544" t="n">
        <v>0</v>
      </c>
      <c r="X1544" s="6" t="n"/>
      <c r="Z1544" s="6" t="n">
        <v>47672</v>
      </c>
      <c r="AA1544" t="inlineStr">
        <is>
          <t>n.a.</t>
        </is>
      </c>
      <c r="AB1544" s="6" t="n">
        <v>47672</v>
      </c>
      <c r="AC1544" t="inlineStr"/>
      <c r="AD1544" s="6" t="n">
        <v>47522</v>
      </c>
    </row>
    <row r="1545">
      <c r="A1545" t="inlineStr">
        <is>
          <t>V500002</t>
        </is>
      </c>
      <c r="B1545" t="inlineStr">
        <is>
          <t>2025-0027</t>
        </is>
      </c>
      <c r="C1545" t="n">
        <v>76</v>
      </c>
      <c r="D1545" t="inlineStr">
        <is>
          <t>37 84 4594 937-3</t>
        </is>
      </c>
      <c r="E1545" t="inlineStr">
        <is>
          <t>LAUDE Smart Intermodal S.A.</t>
        </is>
      </c>
      <c r="F1545" t="inlineStr">
        <is>
          <t>TNO</t>
        </is>
      </c>
      <c r="G1545" t="inlineStr">
        <is>
          <t>40' CW</t>
        </is>
      </c>
      <c r="I1545" s="6" t="n"/>
      <c r="J1545" s="6" t="n"/>
      <c r="K1545" t="inlineStr">
        <is>
          <t>run_initial</t>
        </is>
      </c>
      <c r="L1545" s="6" t="n">
        <v>45847</v>
      </c>
      <c r="M1545" s="6" t="n">
        <v>47672</v>
      </c>
      <c r="N1545" t="n">
        <v>1825</v>
      </c>
      <c r="O1545" s="6" t="n">
        <v>47672</v>
      </c>
      <c r="S1545" t="inlineStr">
        <is>
          <t>n.a.</t>
        </is>
      </c>
      <c r="T1545" s="6" t="n">
        <v>0</v>
      </c>
      <c r="U1545" s="6" t="n">
        <v>0</v>
      </c>
      <c r="V1545" t="n">
        <v>0</v>
      </c>
      <c r="W1545" t="n">
        <v>0</v>
      </c>
      <c r="X1545" s="6" t="n"/>
      <c r="Z1545" s="6" t="n">
        <v>47672</v>
      </c>
      <c r="AA1545" t="inlineStr">
        <is>
          <t>n.a.</t>
        </is>
      </c>
      <c r="AB1545" s="6" t="n">
        <v>47672</v>
      </c>
      <c r="AC1545" t="inlineStr"/>
      <c r="AD1545" s="6" t="n">
        <v>47522</v>
      </c>
    </row>
    <row r="1546">
      <c r="A1546" t="inlineStr">
        <is>
          <t>V500002</t>
        </is>
      </c>
      <c r="B1546" t="inlineStr">
        <is>
          <t>2025-0027</t>
        </is>
      </c>
      <c r="C1546" t="n">
        <v>77</v>
      </c>
      <c r="D1546" t="inlineStr">
        <is>
          <t>37 84 4594 938-1</t>
        </is>
      </c>
      <c r="E1546" t="inlineStr">
        <is>
          <t>LAUDE Smart Intermodal S.A.</t>
        </is>
      </c>
      <c r="F1546" t="inlineStr">
        <is>
          <t>TNO</t>
        </is>
      </c>
      <c r="G1546" t="inlineStr">
        <is>
          <t>40' CW</t>
        </is>
      </c>
      <c r="I1546" s="6" t="n"/>
      <c r="J1546" s="6" t="n"/>
      <c r="K1546" t="inlineStr">
        <is>
          <t>run_initial</t>
        </is>
      </c>
      <c r="L1546" s="6" t="n">
        <v>45847</v>
      </c>
      <c r="M1546" s="6" t="n">
        <v>47672</v>
      </c>
      <c r="N1546" t="n">
        <v>1825</v>
      </c>
      <c r="O1546" s="6" t="n">
        <v>47672</v>
      </c>
      <c r="S1546" t="inlineStr">
        <is>
          <t>n.a.</t>
        </is>
      </c>
      <c r="T1546" s="6" t="n">
        <v>0</v>
      </c>
      <c r="U1546" s="6" t="n">
        <v>0</v>
      </c>
      <c r="V1546" t="n">
        <v>0</v>
      </c>
      <c r="W1546" t="n">
        <v>0</v>
      </c>
      <c r="X1546" s="6" t="n"/>
      <c r="Z1546" s="6" t="n">
        <v>47672</v>
      </c>
      <c r="AA1546" t="inlineStr">
        <is>
          <t>n.a.</t>
        </is>
      </c>
      <c r="AB1546" s="6" t="n">
        <v>47672</v>
      </c>
      <c r="AC1546" t="inlineStr"/>
      <c r="AD1546" s="6" t="n">
        <v>47522</v>
      </c>
    </row>
    <row r="1547">
      <c r="A1547" t="inlineStr">
        <is>
          <t>V500002</t>
        </is>
      </c>
      <c r="B1547" t="inlineStr">
        <is>
          <t>2025-0027</t>
        </is>
      </c>
      <c r="C1547" t="n">
        <v>78</v>
      </c>
      <c r="D1547" t="inlineStr">
        <is>
          <t>37 84 4594 941-5</t>
        </is>
      </c>
      <c r="E1547" t="inlineStr">
        <is>
          <t>LAUDE Smart Intermodal S.A.</t>
        </is>
      </c>
      <c r="F1547" t="inlineStr">
        <is>
          <t>TNO</t>
        </is>
      </c>
      <c r="G1547" t="inlineStr">
        <is>
          <t>40' CW</t>
        </is>
      </c>
      <c r="I1547" s="6" t="n"/>
      <c r="J1547" s="6" t="n"/>
      <c r="K1547" t="inlineStr">
        <is>
          <t>run_initial</t>
        </is>
      </c>
      <c r="L1547" s="6" t="n">
        <v>45847</v>
      </c>
      <c r="M1547" s="6" t="n">
        <v>47672</v>
      </c>
      <c r="N1547" t="n">
        <v>1825</v>
      </c>
      <c r="O1547" s="6" t="n">
        <v>47672</v>
      </c>
      <c r="S1547" t="inlineStr">
        <is>
          <t>n.a.</t>
        </is>
      </c>
      <c r="T1547" s="6" t="n">
        <v>0</v>
      </c>
      <c r="U1547" s="6" t="n">
        <v>0</v>
      </c>
      <c r="V1547" t="n">
        <v>0</v>
      </c>
      <c r="W1547" t="n">
        <v>0</v>
      </c>
      <c r="X1547" s="6" t="n"/>
      <c r="Z1547" s="6" t="n">
        <v>47672</v>
      </c>
      <c r="AA1547" t="inlineStr">
        <is>
          <t>n.a.</t>
        </is>
      </c>
      <c r="AB1547" s="6" t="n">
        <v>47672</v>
      </c>
      <c r="AC1547" t="inlineStr"/>
      <c r="AD1547" s="6" t="n">
        <v>47522</v>
      </c>
    </row>
    <row r="1548">
      <c r="A1548" t="inlineStr">
        <is>
          <t>V500002</t>
        </is>
      </c>
      <c r="B1548" t="inlineStr">
        <is>
          <t>2025-0027</t>
        </is>
      </c>
      <c r="C1548" t="n">
        <v>79</v>
      </c>
      <c r="D1548" t="inlineStr">
        <is>
          <t>37 84 4594 943-1</t>
        </is>
      </c>
      <c r="E1548" t="inlineStr">
        <is>
          <t>LAUDE Smart Intermodal S.A.</t>
        </is>
      </c>
      <c r="F1548" t="inlineStr">
        <is>
          <t>TNO</t>
        </is>
      </c>
      <c r="G1548" t="inlineStr">
        <is>
          <t>40' CW</t>
        </is>
      </c>
      <c r="I1548" s="6" t="n"/>
      <c r="J1548" s="6" t="n"/>
      <c r="K1548" t="inlineStr">
        <is>
          <t>run_initial</t>
        </is>
      </c>
      <c r="L1548" s="6" t="n">
        <v>45847</v>
      </c>
      <c r="M1548" s="6" t="n">
        <v>47672</v>
      </c>
      <c r="N1548" t="n">
        <v>1825</v>
      </c>
      <c r="O1548" s="6" t="n">
        <v>47672</v>
      </c>
      <c r="S1548" t="inlineStr">
        <is>
          <t>n.a.</t>
        </is>
      </c>
      <c r="T1548" s="6" t="n">
        <v>0</v>
      </c>
      <c r="U1548" s="6" t="n">
        <v>0</v>
      </c>
      <c r="V1548" t="n">
        <v>0</v>
      </c>
      <c r="W1548" t="n">
        <v>0</v>
      </c>
      <c r="X1548" s="6" t="n"/>
      <c r="Z1548" s="6" t="n">
        <v>47672</v>
      </c>
      <c r="AA1548" t="inlineStr">
        <is>
          <t>n.a.</t>
        </is>
      </c>
      <c r="AB1548" s="6" t="n">
        <v>47672</v>
      </c>
      <c r="AC1548" t="inlineStr"/>
      <c r="AD1548" s="6" t="n">
        <v>47522</v>
      </c>
    </row>
    <row r="1549">
      <c r="A1549" t="inlineStr">
        <is>
          <t>V500002</t>
        </is>
      </c>
      <c r="B1549" t="inlineStr">
        <is>
          <t>2025-0027</t>
        </is>
      </c>
      <c r="C1549" t="n">
        <v>80</v>
      </c>
      <c r="D1549" t="inlineStr">
        <is>
          <t>37 84 4594 944-9</t>
        </is>
      </c>
      <c r="E1549" t="inlineStr">
        <is>
          <t>LAUDE Smart Intermodal S.A.</t>
        </is>
      </c>
      <c r="F1549" t="inlineStr">
        <is>
          <t>TNO</t>
        </is>
      </c>
      <c r="G1549" t="inlineStr">
        <is>
          <t>40' CW</t>
        </is>
      </c>
      <c r="I1549" s="6" t="n"/>
      <c r="J1549" s="6" t="n"/>
      <c r="K1549" t="inlineStr">
        <is>
          <t>run_initial</t>
        </is>
      </c>
      <c r="L1549" s="6" t="n">
        <v>45847</v>
      </c>
      <c r="M1549" s="6" t="n">
        <v>47672</v>
      </c>
      <c r="N1549" t="n">
        <v>1825</v>
      </c>
      <c r="O1549" s="6" t="n">
        <v>47672</v>
      </c>
      <c r="S1549" t="inlineStr">
        <is>
          <t>n.a.</t>
        </is>
      </c>
      <c r="T1549" s="6" t="n">
        <v>0</v>
      </c>
      <c r="U1549" s="6" t="n">
        <v>0</v>
      </c>
      <c r="V1549" t="n">
        <v>0</v>
      </c>
      <c r="W1549" t="n">
        <v>0</v>
      </c>
      <c r="X1549" s="6" t="n"/>
      <c r="Z1549" s="6" t="n">
        <v>47672</v>
      </c>
      <c r="AA1549" t="inlineStr">
        <is>
          <t>n.a.</t>
        </is>
      </c>
      <c r="AB1549" s="6" t="n">
        <v>47672</v>
      </c>
      <c r="AC1549" t="inlineStr"/>
      <c r="AD1549" s="6" t="n">
        <v>47522</v>
      </c>
    </row>
    <row r="1550">
      <c r="A1550" t="inlineStr">
        <is>
          <t>V500002</t>
        </is>
      </c>
      <c r="B1550" t="inlineStr">
        <is>
          <t>2025-0027</t>
        </is>
      </c>
      <c r="C1550" t="n">
        <v>81</v>
      </c>
      <c r="D1550" t="inlineStr">
        <is>
          <t>37 84 4594 945-6</t>
        </is>
      </c>
      <c r="E1550" t="inlineStr">
        <is>
          <t>LAUDE Smart Intermodal S.A.</t>
        </is>
      </c>
      <c r="F1550" t="inlineStr">
        <is>
          <t>TNO</t>
        </is>
      </c>
      <c r="G1550" t="inlineStr">
        <is>
          <t>40' CW</t>
        </is>
      </c>
      <c r="I1550" s="6" t="n"/>
      <c r="J1550" s="6" t="n"/>
      <c r="K1550" t="inlineStr">
        <is>
          <t>run_initial</t>
        </is>
      </c>
      <c r="L1550" s="6" t="n">
        <v>45847</v>
      </c>
      <c r="M1550" s="6" t="n">
        <v>47672</v>
      </c>
      <c r="N1550" t="n">
        <v>1825</v>
      </c>
      <c r="O1550" s="6" t="n">
        <v>47672</v>
      </c>
      <c r="S1550" t="inlineStr">
        <is>
          <t>n.a.</t>
        </is>
      </c>
      <c r="T1550" s="6" t="n">
        <v>0</v>
      </c>
      <c r="U1550" s="6" t="n">
        <v>0</v>
      </c>
      <c r="V1550" t="n">
        <v>0</v>
      </c>
      <c r="W1550" t="n">
        <v>0</v>
      </c>
      <c r="X1550" s="6" t="n"/>
      <c r="Z1550" s="6" t="n">
        <v>47672</v>
      </c>
      <c r="AA1550" t="inlineStr">
        <is>
          <t>n.a.</t>
        </is>
      </c>
      <c r="AB1550" s="6" t="n">
        <v>47672</v>
      </c>
      <c r="AC1550" t="inlineStr"/>
      <c r="AD1550" s="6" t="n">
        <v>47522</v>
      </c>
    </row>
    <row r="1551">
      <c r="A1551" t="inlineStr">
        <is>
          <t>V500002</t>
        </is>
      </c>
      <c r="B1551" t="inlineStr">
        <is>
          <t>2025-0027</t>
        </is>
      </c>
      <c r="C1551" t="n">
        <v>82</v>
      </c>
      <c r="D1551" t="inlineStr">
        <is>
          <t>37 84 4594 947-2</t>
        </is>
      </c>
      <c r="E1551" t="inlineStr">
        <is>
          <t>LAUDE Smart Intermodal S.A.</t>
        </is>
      </c>
      <c r="F1551" t="inlineStr">
        <is>
          <t>TNO</t>
        </is>
      </c>
      <c r="G1551" t="inlineStr">
        <is>
          <t>40' CW</t>
        </is>
      </c>
      <c r="I1551" s="6" t="n"/>
      <c r="J1551" s="6" t="n"/>
      <c r="K1551" t="inlineStr">
        <is>
          <t>run_initial</t>
        </is>
      </c>
      <c r="L1551" s="6" t="n">
        <v>45847</v>
      </c>
      <c r="M1551" s="6" t="n">
        <v>47672</v>
      </c>
      <c r="N1551" t="n">
        <v>1825</v>
      </c>
      <c r="O1551" s="6" t="n">
        <v>47672</v>
      </c>
      <c r="S1551" t="inlineStr">
        <is>
          <t>n.a.</t>
        </is>
      </c>
      <c r="T1551" s="6" t="n">
        <v>0</v>
      </c>
      <c r="U1551" s="6" t="n">
        <v>0</v>
      </c>
      <c r="V1551" t="n">
        <v>0</v>
      </c>
      <c r="W1551" t="n">
        <v>0</v>
      </c>
      <c r="X1551" s="6" t="n"/>
      <c r="Z1551" s="6" t="n">
        <v>47672</v>
      </c>
      <c r="AA1551" t="inlineStr">
        <is>
          <t>n.a.</t>
        </is>
      </c>
      <c r="AB1551" s="6" t="n">
        <v>47672</v>
      </c>
      <c r="AC1551" t="inlineStr"/>
      <c r="AD1551" s="6" t="n">
        <v>47522</v>
      </c>
    </row>
    <row r="1552">
      <c r="A1552" t="inlineStr">
        <is>
          <t>V200058</t>
        </is>
      </c>
      <c r="B1552" t="inlineStr">
        <is>
          <t>2022-0004</t>
        </is>
      </c>
      <c r="C1552" t="n">
        <v>2</v>
      </c>
      <c r="D1552" t="inlineStr">
        <is>
          <t>37 80 4561 330-4</t>
        </is>
      </c>
      <c r="E1552" t="inlineStr">
        <is>
          <t>LION Logistics GmbH</t>
        </is>
      </c>
      <c r="F1552" t="inlineStr">
        <is>
          <t>DME</t>
        </is>
      </c>
      <c r="G1552" t="inlineStr">
        <is>
          <t>80' 4-A CW</t>
        </is>
      </c>
      <c r="H1552" t="inlineStr">
        <is>
          <t>PAYG-Abrg</t>
        </is>
      </c>
      <c r="I1552" s="6" t="n">
        <v>45444</v>
      </c>
      <c r="J1552" s="6" t="n">
        <v>45930</v>
      </c>
      <c r="K1552" t="inlineStr">
        <is>
          <t>run_prolonged</t>
        </is>
      </c>
      <c r="L1552" s="6" t="n">
        <v>44743</v>
      </c>
      <c r="M1552" s="6" t="n">
        <v>46295</v>
      </c>
      <c r="N1552" t="n">
        <v>1095</v>
      </c>
      <c r="O1552" s="6" t="n">
        <v>46295</v>
      </c>
      <c r="S1552" t="inlineStr">
        <is>
          <t>with cut-off date</t>
        </is>
      </c>
      <c r="T1552" s="6" t="n">
        <v>45930</v>
      </c>
      <c r="U1552" s="6" t="n"/>
      <c r="V1552" t="n">
        <v>1</v>
      </c>
      <c r="W1552" t="n">
        <v>3</v>
      </c>
      <c r="X1552" s="6" t="n"/>
      <c r="Z1552" s="6" t="n">
        <v>46203</v>
      </c>
      <c r="AA1552" t="inlineStr">
        <is>
          <t>Endschlaufe - EndOfContract - DulyTP</t>
        </is>
      </c>
      <c r="AB1552" s="6" t="n">
        <v>46295</v>
      </c>
      <c r="AC1552" t="inlineStr"/>
      <c r="AD1552" s="6" t="n">
        <v>46142</v>
      </c>
    </row>
    <row r="1553">
      <c r="A1553" t="inlineStr">
        <is>
          <t>V200058</t>
        </is>
      </c>
      <c r="B1553" t="inlineStr">
        <is>
          <t>2022-0004</t>
        </is>
      </c>
      <c r="C1553" t="n">
        <v>3</v>
      </c>
      <c r="D1553" t="inlineStr">
        <is>
          <t>37 80 4561 331-2</t>
        </is>
      </c>
      <c r="E1553" t="inlineStr">
        <is>
          <t>LION Logistics GmbH</t>
        </is>
      </c>
      <c r="F1553" t="inlineStr">
        <is>
          <t>DME</t>
        </is>
      </c>
      <c r="G1553" t="inlineStr">
        <is>
          <t>80' 4-A CW</t>
        </is>
      </c>
      <c r="H1553" t="inlineStr">
        <is>
          <t>PAYG-Abrg</t>
        </is>
      </c>
      <c r="I1553" s="6" t="n">
        <v>45444</v>
      </c>
      <c r="J1553" s="6" t="n">
        <v>45930</v>
      </c>
      <c r="K1553" t="inlineStr">
        <is>
          <t>run_prolonged</t>
        </is>
      </c>
      <c r="L1553" s="6" t="n">
        <v>44743</v>
      </c>
      <c r="M1553" s="6" t="n">
        <v>46295</v>
      </c>
      <c r="N1553" t="n">
        <v>1095</v>
      </c>
      <c r="O1553" s="6" t="n">
        <v>46295</v>
      </c>
      <c r="S1553" t="inlineStr">
        <is>
          <t>with cut-off date</t>
        </is>
      </c>
      <c r="T1553" s="6" t="n">
        <v>45930</v>
      </c>
      <c r="U1553" s="6" t="n"/>
      <c r="V1553" t="n">
        <v>1</v>
      </c>
      <c r="W1553" t="n">
        <v>3</v>
      </c>
      <c r="X1553" s="6" t="n"/>
      <c r="Z1553" s="6" t="n">
        <v>46203</v>
      </c>
      <c r="AA1553" t="inlineStr">
        <is>
          <t>Endschlaufe - EndOfContract - DulyTP</t>
        </is>
      </c>
      <c r="AB1553" s="6" t="n">
        <v>46295</v>
      </c>
      <c r="AC1553" t="inlineStr"/>
      <c r="AD1553" s="6" t="n">
        <v>46142</v>
      </c>
    </row>
    <row r="1554">
      <c r="A1554" t="inlineStr">
        <is>
          <t>V200058</t>
        </is>
      </c>
      <c r="B1554" t="inlineStr">
        <is>
          <t>2022-0004</t>
        </is>
      </c>
      <c r="C1554" t="n">
        <v>4</v>
      </c>
      <c r="D1554" t="inlineStr">
        <is>
          <t>37 80 4561 333-8</t>
        </is>
      </c>
      <c r="E1554" t="inlineStr">
        <is>
          <t>LION Logistics GmbH</t>
        </is>
      </c>
      <c r="F1554" t="inlineStr">
        <is>
          <t>DME</t>
        </is>
      </c>
      <c r="G1554" t="inlineStr">
        <is>
          <t>80' 4-A CW</t>
        </is>
      </c>
      <c r="H1554" t="inlineStr">
        <is>
          <t>PAYG-Abrg</t>
        </is>
      </c>
      <c r="I1554" s="6" t="n">
        <v>45444</v>
      </c>
      <c r="J1554" s="6" t="n">
        <v>45930</v>
      </c>
      <c r="K1554" t="inlineStr">
        <is>
          <t>run_prolonged</t>
        </is>
      </c>
      <c r="L1554" s="6" t="n">
        <v>44743</v>
      </c>
      <c r="M1554" s="6" t="n">
        <v>46295</v>
      </c>
      <c r="N1554" t="n">
        <v>1095</v>
      </c>
      <c r="O1554" s="6" t="n">
        <v>46295</v>
      </c>
      <c r="S1554" t="inlineStr">
        <is>
          <t>with cut-off date</t>
        </is>
      </c>
      <c r="T1554" s="6" t="n">
        <v>45930</v>
      </c>
      <c r="U1554" s="6" t="n"/>
      <c r="V1554" t="n">
        <v>1</v>
      </c>
      <c r="W1554" t="n">
        <v>3</v>
      </c>
      <c r="X1554" s="6" t="n"/>
      <c r="Z1554" s="6" t="n">
        <v>46203</v>
      </c>
      <c r="AA1554" t="inlineStr">
        <is>
          <t>Endschlaufe - EndOfContract - DulyTP</t>
        </is>
      </c>
      <c r="AB1554" s="6" t="n">
        <v>46295</v>
      </c>
      <c r="AC1554" t="inlineStr"/>
      <c r="AD1554" s="6" t="n">
        <v>46142</v>
      </c>
    </row>
    <row r="1555">
      <c r="A1555" t="inlineStr">
        <is>
          <t>V200058</t>
        </is>
      </c>
      <c r="B1555" t="inlineStr">
        <is>
          <t>2022-0004</t>
        </is>
      </c>
      <c r="C1555" t="n">
        <v>5</v>
      </c>
      <c r="D1555" t="inlineStr">
        <is>
          <t>37 80 4561 341-1</t>
        </is>
      </c>
      <c r="E1555" t="inlineStr">
        <is>
          <t>LION Logistics GmbH</t>
        </is>
      </c>
      <c r="F1555" t="inlineStr">
        <is>
          <t>DME</t>
        </is>
      </c>
      <c r="G1555" t="inlineStr">
        <is>
          <t>80' 4-A CW</t>
        </is>
      </c>
      <c r="H1555" t="inlineStr">
        <is>
          <t>PAYG-Abrg</t>
        </is>
      </c>
      <c r="I1555" s="6" t="n">
        <v>45444</v>
      </c>
      <c r="J1555" s="6" t="n">
        <v>45930</v>
      </c>
      <c r="K1555" t="inlineStr">
        <is>
          <t>run_prolonged</t>
        </is>
      </c>
      <c r="L1555" s="6" t="n">
        <v>44743</v>
      </c>
      <c r="M1555" s="6" t="n">
        <v>46295</v>
      </c>
      <c r="N1555" t="n">
        <v>1095</v>
      </c>
      <c r="O1555" s="6" t="n">
        <v>46295</v>
      </c>
      <c r="S1555" t="inlineStr">
        <is>
          <t>with cut-off date</t>
        </is>
      </c>
      <c r="T1555" s="6" t="n">
        <v>45930</v>
      </c>
      <c r="U1555" s="6" t="n"/>
      <c r="V1555" t="n">
        <v>1</v>
      </c>
      <c r="W1555" t="n">
        <v>3</v>
      </c>
      <c r="X1555" s="6" t="n"/>
      <c r="Z1555" s="6" t="n">
        <v>46203</v>
      </c>
      <c r="AA1555" t="inlineStr">
        <is>
          <t>Endschlaufe - EndOfContract - DulyTP</t>
        </is>
      </c>
      <c r="AB1555" s="6" t="n">
        <v>46295</v>
      </c>
      <c r="AC1555" t="inlineStr"/>
      <c r="AD1555" s="6" t="n">
        <v>46142</v>
      </c>
    </row>
    <row r="1556">
      <c r="A1556" t="inlineStr">
        <is>
          <t>V200058</t>
        </is>
      </c>
      <c r="B1556" t="inlineStr">
        <is>
          <t>2022-0004</t>
        </is>
      </c>
      <c r="C1556" t="n">
        <v>1</v>
      </c>
      <c r="D1556" t="inlineStr">
        <is>
          <t>37 80 4561 346-0</t>
        </is>
      </c>
      <c r="E1556" t="inlineStr">
        <is>
          <t>LION Logistics GmbH</t>
        </is>
      </c>
      <c r="F1556" t="inlineStr">
        <is>
          <t>DME</t>
        </is>
      </c>
      <c r="G1556" t="inlineStr">
        <is>
          <t>80' 4-A CW</t>
        </is>
      </c>
      <c r="H1556" t="inlineStr">
        <is>
          <t>PAYG-Abrg</t>
        </is>
      </c>
      <c r="I1556" s="6" t="n">
        <v>45444</v>
      </c>
      <c r="J1556" s="6" t="n">
        <v>45930</v>
      </c>
      <c r="K1556" t="inlineStr">
        <is>
          <t>run_prolonged</t>
        </is>
      </c>
      <c r="L1556" s="6" t="n">
        <v>44743</v>
      </c>
      <c r="M1556" s="6" t="n">
        <v>46295</v>
      </c>
      <c r="N1556" t="n">
        <v>1095</v>
      </c>
      <c r="O1556" s="6" t="n">
        <v>46295</v>
      </c>
      <c r="S1556" t="inlineStr">
        <is>
          <t>with cut-off date</t>
        </is>
      </c>
      <c r="T1556" s="6" t="n">
        <v>45930</v>
      </c>
      <c r="U1556" s="6" t="n"/>
      <c r="V1556" t="n">
        <v>1</v>
      </c>
      <c r="W1556" t="n">
        <v>3</v>
      </c>
      <c r="X1556" s="6" t="n"/>
      <c r="Z1556" s="6" t="n">
        <v>46203</v>
      </c>
      <c r="AA1556" t="inlineStr">
        <is>
          <t>Endschlaufe - EndOfContract - DulyTP</t>
        </is>
      </c>
      <c r="AB1556" s="6" t="n">
        <v>46295</v>
      </c>
      <c r="AC1556" t="inlineStr"/>
      <c r="AD1556" s="6" t="n">
        <v>46142</v>
      </c>
    </row>
    <row r="1557">
      <c r="A1557" t="inlineStr">
        <is>
          <t>V200058</t>
        </is>
      </c>
      <c r="B1557" t="inlineStr">
        <is>
          <t>2022-0004</t>
        </is>
      </c>
      <c r="C1557" t="n">
        <v>6</v>
      </c>
      <c r="D1557" t="inlineStr">
        <is>
          <t>37 80 4561 347-8</t>
        </is>
      </c>
      <c r="E1557" t="inlineStr">
        <is>
          <t>LION Logistics GmbH</t>
        </is>
      </c>
      <c r="F1557" t="inlineStr">
        <is>
          <t>DME</t>
        </is>
      </c>
      <c r="G1557" t="inlineStr">
        <is>
          <t>80' 4-A CW</t>
        </is>
      </c>
      <c r="H1557" t="inlineStr">
        <is>
          <t>PAYG-Abrg</t>
        </is>
      </c>
      <c r="I1557" s="6" t="n">
        <v>45444</v>
      </c>
      <c r="J1557" s="6" t="n">
        <v>45930</v>
      </c>
      <c r="K1557" t="inlineStr">
        <is>
          <t>run_prolonged</t>
        </is>
      </c>
      <c r="L1557" s="6" t="n">
        <v>44743</v>
      </c>
      <c r="M1557" s="6" t="n">
        <v>46295</v>
      </c>
      <c r="N1557" t="n">
        <v>1095</v>
      </c>
      <c r="O1557" s="6" t="n">
        <v>46295</v>
      </c>
      <c r="S1557" t="inlineStr">
        <is>
          <t>with cut-off date</t>
        </is>
      </c>
      <c r="T1557" s="6" t="n">
        <v>45930</v>
      </c>
      <c r="U1557" s="6" t="n"/>
      <c r="V1557" t="n">
        <v>1</v>
      </c>
      <c r="W1557" t="n">
        <v>3</v>
      </c>
      <c r="X1557" s="6" t="n"/>
      <c r="Z1557" s="6" t="n">
        <v>46203</v>
      </c>
      <c r="AA1557" t="inlineStr">
        <is>
          <t>Endschlaufe - EndOfContract - DulyTP</t>
        </is>
      </c>
      <c r="AB1557" s="6" t="n">
        <v>46295</v>
      </c>
      <c r="AC1557" t="inlineStr"/>
      <c r="AD1557" s="6" t="n">
        <v>46142</v>
      </c>
    </row>
    <row r="1558">
      <c r="A1558" t="inlineStr">
        <is>
          <t>V200058</t>
        </is>
      </c>
      <c r="B1558" t="inlineStr">
        <is>
          <t>2022-0004</t>
        </is>
      </c>
      <c r="C1558" t="n">
        <v>7</v>
      </c>
      <c r="D1558" t="inlineStr">
        <is>
          <t>37 80 4561 348-6</t>
        </is>
      </c>
      <c r="E1558" t="inlineStr">
        <is>
          <t>LION Logistics GmbH</t>
        </is>
      </c>
      <c r="F1558" t="inlineStr">
        <is>
          <t>DME</t>
        </is>
      </c>
      <c r="G1558" t="inlineStr">
        <is>
          <t>80' 4-A CW</t>
        </is>
      </c>
      <c r="H1558" t="inlineStr">
        <is>
          <t>PAYG-Abrg</t>
        </is>
      </c>
      <c r="I1558" s="6" t="n">
        <v>45444</v>
      </c>
      <c r="J1558" s="6" t="n">
        <v>45930</v>
      </c>
      <c r="K1558" t="inlineStr">
        <is>
          <t>run_prolonged</t>
        </is>
      </c>
      <c r="L1558" s="6" t="n">
        <v>44743</v>
      </c>
      <c r="M1558" s="6" t="n">
        <v>46295</v>
      </c>
      <c r="N1558" t="n">
        <v>1095</v>
      </c>
      <c r="O1558" s="6" t="n">
        <v>46295</v>
      </c>
      <c r="S1558" t="inlineStr">
        <is>
          <t>with cut-off date</t>
        </is>
      </c>
      <c r="T1558" s="6" t="n">
        <v>45930</v>
      </c>
      <c r="U1558" s="6" t="n"/>
      <c r="V1558" t="n">
        <v>1</v>
      </c>
      <c r="W1558" t="n">
        <v>3</v>
      </c>
      <c r="X1558" s="6" t="n"/>
      <c r="Z1558" s="6" t="n">
        <v>46203</v>
      </c>
      <c r="AA1558" t="inlineStr">
        <is>
          <t>Endschlaufe - EndOfContract - DulyTP</t>
        </is>
      </c>
      <c r="AB1558" s="6" t="n">
        <v>46295</v>
      </c>
      <c r="AC1558" t="inlineStr"/>
      <c r="AD1558" s="6" t="n">
        <v>46142</v>
      </c>
    </row>
    <row r="1559">
      <c r="A1559" t="inlineStr">
        <is>
          <t>V200058</t>
        </is>
      </c>
      <c r="B1559" t="inlineStr">
        <is>
          <t>2022-0004</t>
        </is>
      </c>
      <c r="C1559" t="n">
        <v>8</v>
      </c>
      <c r="D1559" t="inlineStr">
        <is>
          <t>37 80 4561 349-4</t>
        </is>
      </c>
      <c r="E1559" t="inlineStr">
        <is>
          <t>LION Logistics GmbH</t>
        </is>
      </c>
      <c r="F1559" t="inlineStr">
        <is>
          <t>DME</t>
        </is>
      </c>
      <c r="G1559" t="inlineStr">
        <is>
          <t>80' 4-A CW</t>
        </is>
      </c>
      <c r="H1559" t="inlineStr">
        <is>
          <t>PAYG-Abrg</t>
        </is>
      </c>
      <c r="I1559" s="6" t="n">
        <v>45444</v>
      </c>
      <c r="J1559" s="6" t="n">
        <v>45930</v>
      </c>
      <c r="K1559" t="inlineStr">
        <is>
          <t>run_prolonged</t>
        </is>
      </c>
      <c r="L1559" s="6" t="n">
        <v>44743</v>
      </c>
      <c r="M1559" s="6" t="n">
        <v>46295</v>
      </c>
      <c r="N1559" t="n">
        <v>1095</v>
      </c>
      <c r="O1559" s="6" t="n">
        <v>46295</v>
      </c>
      <c r="S1559" t="inlineStr">
        <is>
          <t>with cut-off date</t>
        </is>
      </c>
      <c r="T1559" s="6" t="n">
        <v>45930</v>
      </c>
      <c r="U1559" s="6" t="n"/>
      <c r="V1559" t="n">
        <v>1</v>
      </c>
      <c r="W1559" t="n">
        <v>3</v>
      </c>
      <c r="X1559" s="6" t="n"/>
      <c r="Z1559" s="6" t="n">
        <v>46203</v>
      </c>
      <c r="AA1559" t="inlineStr">
        <is>
          <t>Endschlaufe - EndOfContract - DulyTP</t>
        </is>
      </c>
      <c r="AB1559" s="6" t="n">
        <v>46295</v>
      </c>
      <c r="AC1559" t="inlineStr"/>
      <c r="AD1559" s="6" t="n">
        <v>46142</v>
      </c>
    </row>
    <row r="1560">
      <c r="A1560" t="inlineStr">
        <is>
          <t>V200058</t>
        </is>
      </c>
      <c r="B1560" t="inlineStr">
        <is>
          <t>2022-0004</t>
        </is>
      </c>
      <c r="C1560" t="n">
        <v>9</v>
      </c>
      <c r="D1560" t="inlineStr">
        <is>
          <t>37 80 4561 350-2</t>
        </is>
      </c>
      <c r="E1560" t="inlineStr">
        <is>
          <t>LION Logistics GmbH</t>
        </is>
      </c>
      <c r="F1560" t="inlineStr">
        <is>
          <t>DME</t>
        </is>
      </c>
      <c r="G1560" t="inlineStr">
        <is>
          <t>80' 4-A CW</t>
        </is>
      </c>
      <c r="H1560" t="inlineStr">
        <is>
          <t>PAYG-Abrg</t>
        </is>
      </c>
      <c r="I1560" s="6" t="n">
        <v>45444</v>
      </c>
      <c r="J1560" s="6" t="n">
        <v>45930</v>
      </c>
      <c r="K1560" t="inlineStr">
        <is>
          <t>run_prolonged</t>
        </is>
      </c>
      <c r="L1560" s="6" t="n">
        <v>44743</v>
      </c>
      <c r="M1560" s="6" t="n">
        <v>46295</v>
      </c>
      <c r="N1560" t="n">
        <v>1095</v>
      </c>
      <c r="O1560" s="6" t="n">
        <v>46295</v>
      </c>
      <c r="S1560" t="inlineStr">
        <is>
          <t>with cut-off date</t>
        </is>
      </c>
      <c r="T1560" s="6" t="n">
        <v>45930</v>
      </c>
      <c r="U1560" s="6" t="n"/>
      <c r="V1560" t="n">
        <v>1</v>
      </c>
      <c r="W1560" t="n">
        <v>3</v>
      </c>
      <c r="X1560" s="6" t="n"/>
      <c r="Z1560" s="6" t="n">
        <v>46203</v>
      </c>
      <c r="AA1560" t="inlineStr">
        <is>
          <t>Endschlaufe - EndOfContract - DulyTP</t>
        </is>
      </c>
      <c r="AB1560" s="6" t="n">
        <v>46295</v>
      </c>
      <c r="AC1560" t="inlineStr"/>
      <c r="AD1560" s="6" t="n">
        <v>46142</v>
      </c>
    </row>
    <row r="1561">
      <c r="A1561" t="inlineStr">
        <is>
          <t>V200058</t>
        </is>
      </c>
      <c r="B1561" t="inlineStr">
        <is>
          <t>2022-0004</t>
        </is>
      </c>
      <c r="C1561" t="n">
        <v>10</v>
      </c>
      <c r="D1561" t="inlineStr">
        <is>
          <t>37 80 4561 351-0</t>
        </is>
      </c>
      <c r="E1561" t="inlineStr">
        <is>
          <t>LION Logistics GmbH</t>
        </is>
      </c>
      <c r="F1561" t="inlineStr">
        <is>
          <t>DME</t>
        </is>
      </c>
      <c r="G1561" t="inlineStr">
        <is>
          <t>80' 4-A CW</t>
        </is>
      </c>
      <c r="H1561" t="inlineStr">
        <is>
          <t>PAYG-Abrg</t>
        </is>
      </c>
      <c r="I1561" s="6" t="n">
        <v>45444</v>
      </c>
      <c r="J1561" s="6" t="n">
        <v>45930</v>
      </c>
      <c r="K1561" t="inlineStr">
        <is>
          <t>run_prolonged</t>
        </is>
      </c>
      <c r="L1561" s="6" t="n">
        <v>44743</v>
      </c>
      <c r="M1561" s="6" t="n">
        <v>46295</v>
      </c>
      <c r="N1561" t="n">
        <v>1095</v>
      </c>
      <c r="O1561" s="6" t="n">
        <v>46295</v>
      </c>
      <c r="S1561" t="inlineStr">
        <is>
          <t>with cut-off date</t>
        </is>
      </c>
      <c r="T1561" s="6" t="n">
        <v>45930</v>
      </c>
      <c r="U1561" s="6" t="n"/>
      <c r="V1561" t="n">
        <v>1</v>
      </c>
      <c r="W1561" t="n">
        <v>3</v>
      </c>
      <c r="X1561" s="6" t="n"/>
      <c r="Z1561" s="6" t="n">
        <v>46203</v>
      </c>
      <c r="AA1561" t="inlineStr">
        <is>
          <t>Endschlaufe - EndOfContract - DulyTP</t>
        </is>
      </c>
      <c r="AB1561" s="6" t="n">
        <v>46295</v>
      </c>
      <c r="AC1561" t="inlineStr"/>
      <c r="AD1561" s="6" t="n">
        <v>46142</v>
      </c>
    </row>
    <row r="1562">
      <c r="A1562" t="inlineStr">
        <is>
          <t>V200058</t>
        </is>
      </c>
      <c r="B1562" t="inlineStr">
        <is>
          <t>2022-0004</t>
        </is>
      </c>
      <c r="C1562" t="n">
        <v>11</v>
      </c>
      <c r="D1562" t="inlineStr">
        <is>
          <t>37 80 4561 352-8</t>
        </is>
      </c>
      <c r="E1562" t="inlineStr">
        <is>
          <t>LION Logistics GmbH</t>
        </is>
      </c>
      <c r="F1562" t="inlineStr">
        <is>
          <t>DME</t>
        </is>
      </c>
      <c r="G1562" t="inlineStr">
        <is>
          <t>80' 4-A CW</t>
        </is>
      </c>
      <c r="H1562" t="inlineStr">
        <is>
          <t>PAYG-Abrg</t>
        </is>
      </c>
      <c r="I1562" s="6" t="n">
        <v>45444</v>
      </c>
      <c r="J1562" s="6" t="n">
        <v>45930</v>
      </c>
      <c r="K1562" t="inlineStr">
        <is>
          <t>run_prolonged</t>
        </is>
      </c>
      <c r="L1562" s="6" t="n">
        <v>44743</v>
      </c>
      <c r="M1562" s="6" t="n">
        <v>46295</v>
      </c>
      <c r="N1562" t="n">
        <v>1095</v>
      </c>
      <c r="O1562" s="6" t="n">
        <v>46295</v>
      </c>
      <c r="S1562" t="inlineStr">
        <is>
          <t>with cut-off date</t>
        </is>
      </c>
      <c r="T1562" s="6" t="n">
        <v>45930</v>
      </c>
      <c r="U1562" s="6" t="n"/>
      <c r="V1562" t="n">
        <v>1</v>
      </c>
      <c r="W1562" t="n">
        <v>3</v>
      </c>
      <c r="X1562" s="6" t="n"/>
      <c r="Z1562" s="6" t="n">
        <v>46203</v>
      </c>
      <c r="AA1562" t="inlineStr">
        <is>
          <t>Endschlaufe - EndOfContract - DulyTP</t>
        </is>
      </c>
      <c r="AB1562" s="6" t="n">
        <v>46295</v>
      </c>
      <c r="AC1562" t="inlineStr"/>
      <c r="AD1562" s="6" t="n">
        <v>46142</v>
      </c>
    </row>
    <row r="1563">
      <c r="A1563" t="inlineStr">
        <is>
          <t>V200058</t>
        </is>
      </c>
      <c r="B1563" t="inlineStr">
        <is>
          <t>2022-0004</t>
        </is>
      </c>
      <c r="C1563" t="n">
        <v>12</v>
      </c>
      <c r="D1563" t="inlineStr">
        <is>
          <t>37 80 4561 353-6</t>
        </is>
      </c>
      <c r="E1563" t="inlineStr">
        <is>
          <t>LION Logistics GmbH</t>
        </is>
      </c>
      <c r="F1563" t="inlineStr">
        <is>
          <t>DME</t>
        </is>
      </c>
      <c r="G1563" t="inlineStr">
        <is>
          <t>80' 4-A CW</t>
        </is>
      </c>
      <c r="H1563" t="inlineStr">
        <is>
          <t>PAYG-Abrg</t>
        </is>
      </c>
      <c r="I1563" s="6" t="n">
        <v>45444</v>
      </c>
      <c r="J1563" s="6" t="n">
        <v>45930</v>
      </c>
      <c r="K1563" t="inlineStr">
        <is>
          <t>run_prolonged</t>
        </is>
      </c>
      <c r="L1563" s="6" t="n">
        <v>44743</v>
      </c>
      <c r="M1563" s="6" t="n">
        <v>46295</v>
      </c>
      <c r="N1563" t="n">
        <v>1095</v>
      </c>
      <c r="O1563" s="6" t="n">
        <v>46295</v>
      </c>
      <c r="S1563" t="inlineStr">
        <is>
          <t>with cut-off date</t>
        </is>
      </c>
      <c r="T1563" s="6" t="n">
        <v>45930</v>
      </c>
      <c r="U1563" s="6" t="n"/>
      <c r="V1563" t="n">
        <v>1</v>
      </c>
      <c r="W1563" t="n">
        <v>3</v>
      </c>
      <c r="X1563" s="6" t="n"/>
      <c r="Z1563" s="6" t="n">
        <v>46203</v>
      </c>
      <c r="AA1563" t="inlineStr">
        <is>
          <t>Endschlaufe - EndOfContract - DulyTP</t>
        </is>
      </c>
      <c r="AB1563" s="6" t="n">
        <v>46295</v>
      </c>
      <c r="AC1563" t="inlineStr"/>
      <c r="AD1563" s="6" t="n">
        <v>46142</v>
      </c>
    </row>
    <row r="1564">
      <c r="A1564" t="inlineStr">
        <is>
          <t>V200058</t>
        </is>
      </c>
      <c r="B1564" t="inlineStr">
        <is>
          <t>2022-0004</t>
        </is>
      </c>
      <c r="C1564" t="n">
        <v>13</v>
      </c>
      <c r="D1564" t="inlineStr">
        <is>
          <t>37 80 4561 354-4</t>
        </is>
      </c>
      <c r="E1564" t="inlineStr">
        <is>
          <t>LION Logistics GmbH</t>
        </is>
      </c>
      <c r="F1564" t="inlineStr">
        <is>
          <t>DME</t>
        </is>
      </c>
      <c r="G1564" t="inlineStr">
        <is>
          <t>80' 4-A CW</t>
        </is>
      </c>
      <c r="H1564" t="inlineStr">
        <is>
          <t>PAYG-Abrg</t>
        </is>
      </c>
      <c r="I1564" s="6" t="n">
        <v>45444</v>
      </c>
      <c r="J1564" s="6" t="n">
        <v>45930</v>
      </c>
      <c r="K1564" t="inlineStr">
        <is>
          <t>run_prolonged</t>
        </is>
      </c>
      <c r="L1564" s="6" t="n">
        <v>44743</v>
      </c>
      <c r="M1564" s="6" t="n">
        <v>46295</v>
      </c>
      <c r="N1564" t="n">
        <v>1095</v>
      </c>
      <c r="O1564" s="6" t="n">
        <v>46295</v>
      </c>
      <c r="S1564" t="inlineStr">
        <is>
          <t>with cut-off date</t>
        </is>
      </c>
      <c r="T1564" s="6" t="n">
        <v>45930</v>
      </c>
      <c r="U1564" s="6" t="n"/>
      <c r="V1564" t="n">
        <v>1</v>
      </c>
      <c r="W1564" t="n">
        <v>3</v>
      </c>
      <c r="X1564" s="6" t="n"/>
      <c r="Z1564" s="6" t="n">
        <v>46203</v>
      </c>
      <c r="AA1564" t="inlineStr">
        <is>
          <t>Endschlaufe - EndOfContract - DulyTP</t>
        </is>
      </c>
      <c r="AB1564" s="6" t="n">
        <v>46295</v>
      </c>
      <c r="AC1564" t="inlineStr"/>
      <c r="AD1564" s="6" t="n">
        <v>46142</v>
      </c>
    </row>
    <row r="1565">
      <c r="A1565" t="inlineStr">
        <is>
          <t>V200058</t>
        </is>
      </c>
      <c r="B1565" t="inlineStr">
        <is>
          <t>2022-0004</t>
        </is>
      </c>
      <c r="C1565" t="n">
        <v>14</v>
      </c>
      <c r="D1565" t="inlineStr">
        <is>
          <t>37 80 4561 355-1</t>
        </is>
      </c>
      <c r="E1565" t="inlineStr">
        <is>
          <t>LION Logistics GmbH</t>
        </is>
      </c>
      <c r="F1565" t="inlineStr">
        <is>
          <t>DME</t>
        </is>
      </c>
      <c r="G1565" t="inlineStr">
        <is>
          <t>80' 4-A CW</t>
        </is>
      </c>
      <c r="H1565" t="inlineStr">
        <is>
          <t>PAYG-Abrg</t>
        </is>
      </c>
      <c r="I1565" s="6" t="n">
        <v>45444</v>
      </c>
      <c r="J1565" s="6" t="n">
        <v>45930</v>
      </c>
      <c r="K1565" t="inlineStr">
        <is>
          <t>run_prolonged</t>
        </is>
      </c>
      <c r="L1565" s="6" t="n">
        <v>44743</v>
      </c>
      <c r="M1565" s="6" t="n">
        <v>46295</v>
      </c>
      <c r="N1565" t="n">
        <v>1095</v>
      </c>
      <c r="O1565" s="6" t="n">
        <v>46295</v>
      </c>
      <c r="S1565" t="inlineStr">
        <is>
          <t>with cut-off date</t>
        </is>
      </c>
      <c r="T1565" s="6" t="n">
        <v>45930</v>
      </c>
      <c r="U1565" s="6" t="n"/>
      <c r="V1565" t="n">
        <v>1</v>
      </c>
      <c r="W1565" t="n">
        <v>3</v>
      </c>
      <c r="X1565" s="6" t="n"/>
      <c r="Z1565" s="6" t="n">
        <v>46203</v>
      </c>
      <c r="AA1565" t="inlineStr">
        <is>
          <t>Endschlaufe - EndOfContract - DulyTP</t>
        </is>
      </c>
      <c r="AB1565" s="6" t="n">
        <v>46295</v>
      </c>
      <c r="AC1565" t="inlineStr"/>
      <c r="AD1565" s="6" t="n">
        <v>46142</v>
      </c>
    </row>
    <row r="1566">
      <c r="A1566" t="inlineStr">
        <is>
          <t>V200058</t>
        </is>
      </c>
      <c r="B1566" t="inlineStr">
        <is>
          <t>2022-0004</t>
        </is>
      </c>
      <c r="C1566" t="n">
        <v>15</v>
      </c>
      <c r="D1566" t="inlineStr">
        <is>
          <t>37 80 4561 356-9</t>
        </is>
      </c>
      <c r="E1566" t="inlineStr">
        <is>
          <t>LION Logistics GmbH</t>
        </is>
      </c>
      <c r="F1566" t="inlineStr">
        <is>
          <t>DME</t>
        </is>
      </c>
      <c r="G1566" t="inlineStr">
        <is>
          <t>80' 4-A CW</t>
        </is>
      </c>
      <c r="H1566" t="inlineStr">
        <is>
          <t>PAYG-Abrg</t>
        </is>
      </c>
      <c r="I1566" s="6" t="n">
        <v>45444</v>
      </c>
      <c r="J1566" s="6" t="n">
        <v>45930</v>
      </c>
      <c r="K1566" t="inlineStr">
        <is>
          <t>run_prolonged</t>
        </is>
      </c>
      <c r="L1566" s="6" t="n">
        <v>44743</v>
      </c>
      <c r="M1566" s="6" t="n">
        <v>46295</v>
      </c>
      <c r="N1566" t="n">
        <v>1095</v>
      </c>
      <c r="O1566" s="6" t="n">
        <v>46295</v>
      </c>
      <c r="S1566" t="inlineStr">
        <is>
          <t>with cut-off date</t>
        </is>
      </c>
      <c r="T1566" s="6" t="n">
        <v>45930</v>
      </c>
      <c r="U1566" s="6" t="n"/>
      <c r="V1566" t="n">
        <v>1</v>
      </c>
      <c r="W1566" t="n">
        <v>3</v>
      </c>
      <c r="X1566" s="6" t="n"/>
      <c r="Z1566" s="6" t="n">
        <v>46203</v>
      </c>
      <c r="AA1566" t="inlineStr">
        <is>
          <t>Endschlaufe - EndOfContract - DulyTP</t>
        </is>
      </c>
      <c r="AB1566" s="6" t="n">
        <v>46295</v>
      </c>
      <c r="AC1566" t="inlineStr"/>
      <c r="AD1566" s="6" t="n">
        <v>46142</v>
      </c>
    </row>
    <row r="1567">
      <c r="A1567" t="inlineStr">
        <is>
          <t>V200058</t>
        </is>
      </c>
      <c r="B1567" t="inlineStr">
        <is>
          <t>2022-0004</t>
        </is>
      </c>
      <c r="C1567" t="n">
        <v>16</v>
      </c>
      <c r="D1567" t="inlineStr">
        <is>
          <t>37 80 4561 357-7</t>
        </is>
      </c>
      <c r="E1567" t="inlineStr">
        <is>
          <t>LION Logistics GmbH</t>
        </is>
      </c>
      <c r="F1567" t="inlineStr">
        <is>
          <t>DME</t>
        </is>
      </c>
      <c r="G1567" t="inlineStr">
        <is>
          <t>80' 4-A CW</t>
        </is>
      </c>
      <c r="H1567" t="inlineStr">
        <is>
          <t>PAYG-Abrg</t>
        </is>
      </c>
      <c r="I1567" s="6" t="n">
        <v>45444</v>
      </c>
      <c r="J1567" s="6" t="n">
        <v>45930</v>
      </c>
      <c r="K1567" t="inlineStr">
        <is>
          <t>run_prolonged</t>
        </is>
      </c>
      <c r="L1567" s="6" t="n">
        <v>44743</v>
      </c>
      <c r="M1567" s="6" t="n">
        <v>46295</v>
      </c>
      <c r="N1567" t="n">
        <v>1095</v>
      </c>
      <c r="O1567" s="6" t="n">
        <v>46295</v>
      </c>
      <c r="S1567" t="inlineStr">
        <is>
          <t>with cut-off date</t>
        </is>
      </c>
      <c r="T1567" s="6" t="n">
        <v>45930</v>
      </c>
      <c r="U1567" s="6" t="n"/>
      <c r="V1567" t="n">
        <v>1</v>
      </c>
      <c r="W1567" t="n">
        <v>3</v>
      </c>
      <c r="X1567" s="6" t="n"/>
      <c r="Z1567" s="6" t="n">
        <v>46203</v>
      </c>
      <c r="AA1567" t="inlineStr">
        <is>
          <t>Endschlaufe - EndOfContract - DulyTP</t>
        </is>
      </c>
      <c r="AB1567" s="6" t="n">
        <v>46295</v>
      </c>
      <c r="AC1567" t="inlineStr"/>
      <c r="AD1567" s="6" t="n">
        <v>46142</v>
      </c>
    </row>
    <row r="1568">
      <c r="A1568" t="inlineStr">
        <is>
          <t>V200058</t>
        </is>
      </c>
      <c r="B1568" t="inlineStr">
        <is>
          <t>2022-0004</t>
        </is>
      </c>
      <c r="C1568" t="n">
        <v>17</v>
      </c>
      <c r="D1568" t="inlineStr">
        <is>
          <t>37 80 4561 358-5</t>
        </is>
      </c>
      <c r="E1568" t="inlineStr">
        <is>
          <t>LION Logistics GmbH</t>
        </is>
      </c>
      <c r="F1568" t="inlineStr">
        <is>
          <t>DME</t>
        </is>
      </c>
      <c r="G1568" t="inlineStr">
        <is>
          <t>80' 4-A CW</t>
        </is>
      </c>
      <c r="H1568" t="inlineStr">
        <is>
          <t>PAYG-Abrg</t>
        </is>
      </c>
      <c r="I1568" s="6" t="n">
        <v>45444</v>
      </c>
      <c r="J1568" s="6" t="n">
        <v>45930</v>
      </c>
      <c r="K1568" t="inlineStr">
        <is>
          <t>run_prolonged</t>
        </is>
      </c>
      <c r="L1568" s="6" t="n">
        <v>44743</v>
      </c>
      <c r="M1568" s="6" t="n">
        <v>46295</v>
      </c>
      <c r="N1568" t="n">
        <v>1095</v>
      </c>
      <c r="O1568" s="6" t="n">
        <v>46295</v>
      </c>
      <c r="S1568" t="inlineStr">
        <is>
          <t>with cut-off date</t>
        </is>
      </c>
      <c r="T1568" s="6" t="n">
        <v>45930</v>
      </c>
      <c r="U1568" s="6" t="n"/>
      <c r="V1568" t="n">
        <v>1</v>
      </c>
      <c r="W1568" t="n">
        <v>3</v>
      </c>
      <c r="X1568" s="6" t="n"/>
      <c r="Z1568" s="6" t="n">
        <v>46203</v>
      </c>
      <c r="AA1568" t="inlineStr">
        <is>
          <t>Endschlaufe - EndOfContract - DulyTP</t>
        </is>
      </c>
      <c r="AB1568" s="6" t="n">
        <v>46295</v>
      </c>
      <c r="AC1568" t="inlineStr"/>
      <c r="AD1568" s="6" t="n">
        <v>46142</v>
      </c>
    </row>
    <row r="1569">
      <c r="A1569" t="inlineStr">
        <is>
          <t>V200058</t>
        </is>
      </c>
      <c r="B1569" t="inlineStr">
        <is>
          <t>2022-0004</t>
        </is>
      </c>
      <c r="C1569" t="n">
        <v>18</v>
      </c>
      <c r="D1569" t="inlineStr">
        <is>
          <t>37 80 4561 359-3</t>
        </is>
      </c>
      <c r="E1569" t="inlineStr">
        <is>
          <t>LION Logistics GmbH</t>
        </is>
      </c>
      <c r="F1569" t="inlineStr">
        <is>
          <t>DME</t>
        </is>
      </c>
      <c r="G1569" t="inlineStr">
        <is>
          <t>80' 4-A CW</t>
        </is>
      </c>
      <c r="H1569" t="inlineStr">
        <is>
          <t>PAYG-Abrg</t>
        </is>
      </c>
      <c r="I1569" s="6" t="n">
        <v>45444</v>
      </c>
      <c r="J1569" s="6" t="n">
        <v>45930</v>
      </c>
      <c r="K1569" t="inlineStr">
        <is>
          <t>run_prolonged</t>
        </is>
      </c>
      <c r="L1569" s="6" t="n">
        <v>44743</v>
      </c>
      <c r="M1569" s="6" t="n">
        <v>46295</v>
      </c>
      <c r="N1569" t="n">
        <v>1095</v>
      </c>
      <c r="O1569" s="6" t="n">
        <v>46295</v>
      </c>
      <c r="S1569" t="inlineStr">
        <is>
          <t>with cut-off date</t>
        </is>
      </c>
      <c r="T1569" s="6" t="n">
        <v>45930</v>
      </c>
      <c r="U1569" s="6" t="n"/>
      <c r="V1569" t="n">
        <v>1</v>
      </c>
      <c r="W1569" t="n">
        <v>3</v>
      </c>
      <c r="X1569" s="6" t="n"/>
      <c r="Z1569" s="6" t="n">
        <v>46203</v>
      </c>
      <c r="AA1569" t="inlineStr">
        <is>
          <t>Endschlaufe - EndOfContract - DulyTP</t>
        </is>
      </c>
      <c r="AB1569" s="6" t="n">
        <v>46295</v>
      </c>
      <c r="AC1569" t="inlineStr"/>
      <c r="AD1569" s="6" t="n">
        <v>46142</v>
      </c>
    </row>
    <row r="1570">
      <c r="A1570" t="inlineStr">
        <is>
          <t>V200058</t>
        </is>
      </c>
      <c r="B1570" t="inlineStr">
        <is>
          <t>2022-0004</t>
        </is>
      </c>
      <c r="C1570" t="n">
        <v>19</v>
      </c>
      <c r="D1570" t="inlineStr">
        <is>
          <t>37 80 4561 360-1</t>
        </is>
      </c>
      <c r="E1570" t="inlineStr">
        <is>
          <t>LION Logistics GmbH</t>
        </is>
      </c>
      <c r="F1570" t="inlineStr">
        <is>
          <t>DME</t>
        </is>
      </c>
      <c r="G1570" t="inlineStr">
        <is>
          <t>80' 4-A CW</t>
        </is>
      </c>
      <c r="H1570" t="inlineStr">
        <is>
          <t>PAYG-Abrg</t>
        </is>
      </c>
      <c r="I1570" s="6" t="n">
        <v>45444</v>
      </c>
      <c r="J1570" s="6" t="n">
        <v>45930</v>
      </c>
      <c r="K1570" t="inlineStr">
        <is>
          <t>run_prolonged</t>
        </is>
      </c>
      <c r="L1570" s="6" t="n">
        <v>44743</v>
      </c>
      <c r="M1570" s="6" t="n">
        <v>46295</v>
      </c>
      <c r="N1570" t="n">
        <v>1095</v>
      </c>
      <c r="O1570" s="6" t="n">
        <v>46295</v>
      </c>
      <c r="S1570" t="inlineStr">
        <is>
          <t>with cut-off date</t>
        </is>
      </c>
      <c r="T1570" s="6" t="n">
        <v>45930</v>
      </c>
      <c r="U1570" s="6" t="n"/>
      <c r="V1570" t="n">
        <v>1</v>
      </c>
      <c r="W1570" t="n">
        <v>3</v>
      </c>
      <c r="X1570" s="6" t="n"/>
      <c r="Z1570" s="6" t="n">
        <v>46203</v>
      </c>
      <c r="AA1570" t="inlineStr">
        <is>
          <t>Endschlaufe - EndOfContract - DulyTP</t>
        </is>
      </c>
      <c r="AB1570" s="6" t="n">
        <v>46295</v>
      </c>
      <c r="AC1570" t="inlineStr"/>
      <c r="AD1570" s="6" t="n">
        <v>46142</v>
      </c>
    </row>
    <row r="1571">
      <c r="A1571" t="inlineStr">
        <is>
          <t>V200058</t>
        </is>
      </c>
      <c r="B1571" t="inlineStr">
        <is>
          <t>2022-0004</t>
        </is>
      </c>
      <c r="C1571" t="n">
        <v>20</v>
      </c>
      <c r="D1571" t="inlineStr">
        <is>
          <t>37 80 4561 361-9</t>
        </is>
      </c>
      <c r="E1571" t="inlineStr">
        <is>
          <t>LION Logistics GmbH</t>
        </is>
      </c>
      <c r="F1571" t="inlineStr">
        <is>
          <t>DME</t>
        </is>
      </c>
      <c r="G1571" t="inlineStr">
        <is>
          <t>80' 4-A CW</t>
        </is>
      </c>
      <c r="H1571" t="inlineStr">
        <is>
          <t>PAYG-Abrg</t>
        </is>
      </c>
      <c r="I1571" s="6" t="n">
        <v>45444</v>
      </c>
      <c r="J1571" s="6" t="n">
        <v>45930</v>
      </c>
      <c r="K1571" t="inlineStr">
        <is>
          <t>run_prolonged</t>
        </is>
      </c>
      <c r="L1571" s="6" t="n">
        <v>44743</v>
      </c>
      <c r="M1571" s="6" t="n">
        <v>46295</v>
      </c>
      <c r="N1571" t="n">
        <v>1095</v>
      </c>
      <c r="O1571" s="6" t="n">
        <v>46295</v>
      </c>
      <c r="S1571" t="inlineStr">
        <is>
          <t>with cut-off date</t>
        </is>
      </c>
      <c r="T1571" s="6" t="n">
        <v>45930</v>
      </c>
      <c r="U1571" s="6" t="n"/>
      <c r="V1571" t="n">
        <v>1</v>
      </c>
      <c r="W1571" t="n">
        <v>3</v>
      </c>
      <c r="X1571" s="6" t="n"/>
      <c r="Z1571" s="6" t="n">
        <v>46203</v>
      </c>
      <c r="AA1571" t="inlineStr">
        <is>
          <t>Endschlaufe - EndOfContract - DulyTP</t>
        </is>
      </c>
      <c r="AB1571" s="6" t="n">
        <v>46295</v>
      </c>
      <c r="AC1571" t="inlineStr"/>
      <c r="AD1571" s="6" t="n">
        <v>46142</v>
      </c>
    </row>
    <row r="1572">
      <c r="A1572" t="inlineStr">
        <is>
          <t>V200058</t>
        </is>
      </c>
      <c r="B1572" t="inlineStr">
        <is>
          <t>2022-0004</t>
        </is>
      </c>
      <c r="C1572" t="n">
        <v>21</v>
      </c>
      <c r="D1572" t="inlineStr">
        <is>
          <t>37 80 4561 362-7</t>
        </is>
      </c>
      <c r="E1572" t="inlineStr">
        <is>
          <t>LION Logistics GmbH</t>
        </is>
      </c>
      <c r="F1572" t="inlineStr">
        <is>
          <t>DME</t>
        </is>
      </c>
      <c r="G1572" t="inlineStr">
        <is>
          <t>80' 4-A CW</t>
        </is>
      </c>
      <c r="H1572" t="inlineStr">
        <is>
          <t>PAYG-Abrg</t>
        </is>
      </c>
      <c r="I1572" s="6" t="n">
        <v>45444</v>
      </c>
      <c r="J1572" s="6" t="n">
        <v>45930</v>
      </c>
      <c r="K1572" t="inlineStr">
        <is>
          <t>run_prolonged</t>
        </is>
      </c>
      <c r="L1572" s="6" t="n">
        <v>44743</v>
      </c>
      <c r="M1572" s="6" t="n">
        <v>46295</v>
      </c>
      <c r="N1572" t="n">
        <v>1095</v>
      </c>
      <c r="O1572" s="6" t="n">
        <v>46295</v>
      </c>
      <c r="S1572" t="inlineStr">
        <is>
          <t>with cut-off date</t>
        </is>
      </c>
      <c r="T1572" s="6" t="n">
        <v>45930</v>
      </c>
      <c r="U1572" s="6" t="n"/>
      <c r="V1572" t="n">
        <v>1</v>
      </c>
      <c r="W1572" t="n">
        <v>3</v>
      </c>
      <c r="X1572" s="6" t="n"/>
      <c r="Z1572" s="6" t="n">
        <v>46203</v>
      </c>
      <c r="AA1572" t="inlineStr">
        <is>
          <t>Endschlaufe - EndOfContract - DulyTP</t>
        </is>
      </c>
      <c r="AB1572" s="6" t="n">
        <v>46295</v>
      </c>
      <c r="AC1572" t="inlineStr"/>
      <c r="AD1572" s="6" t="n">
        <v>46142</v>
      </c>
    </row>
    <row r="1573">
      <c r="A1573" t="inlineStr">
        <is>
          <t>V200058</t>
        </is>
      </c>
      <c r="B1573" t="inlineStr">
        <is>
          <t>2022-0004</t>
        </is>
      </c>
      <c r="C1573" t="n">
        <v>22</v>
      </c>
      <c r="D1573" t="inlineStr">
        <is>
          <t>37 80 4561 363-5</t>
        </is>
      </c>
      <c r="E1573" t="inlineStr">
        <is>
          <t>LION Logistics GmbH</t>
        </is>
      </c>
      <c r="F1573" t="inlineStr">
        <is>
          <t>DME</t>
        </is>
      </c>
      <c r="G1573" t="inlineStr">
        <is>
          <t>80' 4-A CW</t>
        </is>
      </c>
      <c r="H1573" t="inlineStr">
        <is>
          <t>PAYG-Abrg</t>
        </is>
      </c>
      <c r="I1573" s="6" t="n">
        <v>45444</v>
      </c>
      <c r="J1573" s="6" t="n">
        <v>45930</v>
      </c>
      <c r="K1573" t="inlineStr">
        <is>
          <t>run_prolonged</t>
        </is>
      </c>
      <c r="L1573" s="6" t="n">
        <v>44743</v>
      </c>
      <c r="M1573" s="6" t="n">
        <v>46295</v>
      </c>
      <c r="N1573" t="n">
        <v>1095</v>
      </c>
      <c r="O1573" s="6" t="n">
        <v>46295</v>
      </c>
      <c r="S1573" t="inlineStr">
        <is>
          <t>with cut-off date</t>
        </is>
      </c>
      <c r="T1573" s="6" t="n">
        <v>45930</v>
      </c>
      <c r="U1573" s="6" t="n"/>
      <c r="V1573" t="n">
        <v>1</v>
      </c>
      <c r="W1573" t="n">
        <v>3</v>
      </c>
      <c r="X1573" s="6" t="n"/>
      <c r="Z1573" s="6" t="n">
        <v>46203</v>
      </c>
      <c r="AA1573" t="inlineStr">
        <is>
          <t>Endschlaufe - EndOfContract - DulyTP</t>
        </is>
      </c>
      <c r="AB1573" s="6" t="n">
        <v>46295</v>
      </c>
      <c r="AC1573" t="inlineStr"/>
      <c r="AD1573" s="6" t="n">
        <v>46142</v>
      </c>
    </row>
    <row r="1574">
      <c r="A1574" t="inlineStr">
        <is>
          <t>V200058</t>
        </is>
      </c>
      <c r="B1574" t="inlineStr">
        <is>
          <t>2022-0004</t>
        </is>
      </c>
      <c r="C1574" t="n">
        <v>23</v>
      </c>
      <c r="D1574" t="inlineStr">
        <is>
          <t>37 80 4561 364-3</t>
        </is>
      </c>
      <c r="E1574" t="inlineStr">
        <is>
          <t>LION Logistics GmbH</t>
        </is>
      </c>
      <c r="F1574" t="inlineStr">
        <is>
          <t>DME</t>
        </is>
      </c>
      <c r="G1574" t="inlineStr">
        <is>
          <t>80' 4-A CW</t>
        </is>
      </c>
      <c r="H1574" t="inlineStr">
        <is>
          <t>PAYG-Abrg</t>
        </is>
      </c>
      <c r="I1574" s="6" t="n">
        <v>45444</v>
      </c>
      <c r="J1574" s="6" t="n">
        <v>45930</v>
      </c>
      <c r="K1574" t="inlineStr">
        <is>
          <t>run_prolonged</t>
        </is>
      </c>
      <c r="L1574" s="6" t="n">
        <v>44743</v>
      </c>
      <c r="M1574" s="6" t="n">
        <v>46295</v>
      </c>
      <c r="N1574" t="n">
        <v>1095</v>
      </c>
      <c r="O1574" s="6" t="n">
        <v>46295</v>
      </c>
      <c r="S1574" t="inlineStr">
        <is>
          <t>with cut-off date</t>
        </is>
      </c>
      <c r="T1574" s="6" t="n">
        <v>45930</v>
      </c>
      <c r="U1574" s="6" t="n"/>
      <c r="V1574" t="n">
        <v>1</v>
      </c>
      <c r="W1574" t="n">
        <v>3</v>
      </c>
      <c r="X1574" s="6" t="n"/>
      <c r="Z1574" s="6" t="n">
        <v>46203</v>
      </c>
      <c r="AA1574" t="inlineStr">
        <is>
          <t>Endschlaufe - EndOfContract - DulyTP</t>
        </is>
      </c>
      <c r="AB1574" s="6" t="n">
        <v>46295</v>
      </c>
      <c r="AC1574" t="inlineStr"/>
      <c r="AD1574" s="6" t="n">
        <v>46142</v>
      </c>
    </row>
    <row r="1575">
      <c r="A1575" t="inlineStr">
        <is>
          <t>V200058</t>
        </is>
      </c>
      <c r="B1575" t="inlineStr">
        <is>
          <t>2022-0004</t>
        </is>
      </c>
      <c r="C1575" t="n">
        <v>24</v>
      </c>
      <c r="D1575" t="inlineStr">
        <is>
          <t>37 80 4561 365-0</t>
        </is>
      </c>
      <c r="E1575" t="inlineStr">
        <is>
          <t>LION Logistics GmbH</t>
        </is>
      </c>
      <c r="F1575" t="inlineStr">
        <is>
          <t>DME</t>
        </is>
      </c>
      <c r="G1575" t="inlineStr">
        <is>
          <t>80' 4-A CW</t>
        </is>
      </c>
      <c r="H1575" t="inlineStr">
        <is>
          <t>PAYG-Abrg</t>
        </is>
      </c>
      <c r="I1575" s="6" t="n">
        <v>45444</v>
      </c>
      <c r="J1575" s="6" t="n">
        <v>45930</v>
      </c>
      <c r="K1575" t="inlineStr">
        <is>
          <t>run_prolonged</t>
        </is>
      </c>
      <c r="L1575" s="6" t="n">
        <v>44743</v>
      </c>
      <c r="M1575" s="6" t="n">
        <v>46295</v>
      </c>
      <c r="N1575" t="n">
        <v>1095</v>
      </c>
      <c r="O1575" s="6" t="n">
        <v>46295</v>
      </c>
      <c r="S1575" t="inlineStr">
        <is>
          <t>with cut-off date</t>
        </is>
      </c>
      <c r="T1575" s="6" t="n">
        <v>45930</v>
      </c>
      <c r="U1575" s="6" t="n"/>
      <c r="V1575" t="n">
        <v>1</v>
      </c>
      <c r="W1575" t="n">
        <v>3</v>
      </c>
      <c r="X1575" s="6" t="n"/>
      <c r="Z1575" s="6" t="n">
        <v>46203</v>
      </c>
      <c r="AA1575" t="inlineStr">
        <is>
          <t>Endschlaufe - EndOfContract - DulyTP</t>
        </is>
      </c>
      <c r="AB1575" s="6" t="n">
        <v>46295</v>
      </c>
      <c r="AC1575" t="inlineStr"/>
      <c r="AD1575" s="6" t="n">
        <v>46142</v>
      </c>
    </row>
    <row r="1576">
      <c r="A1576" t="inlineStr">
        <is>
          <t>V200058</t>
        </is>
      </c>
      <c r="B1576" t="inlineStr">
        <is>
          <t>2022-0004</t>
        </is>
      </c>
      <c r="C1576" t="n">
        <v>25</v>
      </c>
      <c r="D1576" t="inlineStr">
        <is>
          <t>37 80 4561 366-8</t>
        </is>
      </c>
      <c r="E1576" t="inlineStr">
        <is>
          <t>LION Logistics GmbH</t>
        </is>
      </c>
      <c r="F1576" t="inlineStr">
        <is>
          <t>DME</t>
        </is>
      </c>
      <c r="G1576" t="inlineStr">
        <is>
          <t>80' 4-A CW</t>
        </is>
      </c>
      <c r="H1576" t="inlineStr">
        <is>
          <t>PAYG-Abrg</t>
        </is>
      </c>
      <c r="I1576" s="6" t="n">
        <v>45444</v>
      </c>
      <c r="J1576" s="6" t="n">
        <v>45930</v>
      </c>
      <c r="K1576" t="inlineStr">
        <is>
          <t>run_prolonged</t>
        </is>
      </c>
      <c r="L1576" s="6" t="n">
        <v>44743</v>
      </c>
      <c r="M1576" s="6" t="n">
        <v>46295</v>
      </c>
      <c r="N1576" t="n">
        <v>1095</v>
      </c>
      <c r="O1576" s="6" t="n">
        <v>46295</v>
      </c>
      <c r="S1576" t="inlineStr">
        <is>
          <t>with cut-off date</t>
        </is>
      </c>
      <c r="T1576" s="6" t="n">
        <v>45930</v>
      </c>
      <c r="U1576" s="6" t="n"/>
      <c r="V1576" t="n">
        <v>1</v>
      </c>
      <c r="W1576" t="n">
        <v>3</v>
      </c>
      <c r="X1576" s="6" t="n"/>
      <c r="Z1576" s="6" t="n">
        <v>46203</v>
      </c>
      <c r="AA1576" t="inlineStr">
        <is>
          <t>Endschlaufe - EndOfContract - DulyTP</t>
        </is>
      </c>
      <c r="AB1576" s="6" t="n">
        <v>46295</v>
      </c>
      <c r="AC1576" t="inlineStr"/>
      <c r="AD1576" s="6" t="n">
        <v>46142</v>
      </c>
    </row>
    <row r="1577">
      <c r="A1577" t="inlineStr">
        <is>
          <t>V200058</t>
        </is>
      </c>
      <c r="B1577" t="inlineStr">
        <is>
          <t>2022-0004</t>
        </is>
      </c>
      <c r="C1577" t="n">
        <v>26</v>
      </c>
      <c r="D1577" t="inlineStr">
        <is>
          <t>37 80 4561 367-6</t>
        </is>
      </c>
      <c r="E1577" t="inlineStr">
        <is>
          <t>LION Logistics GmbH</t>
        </is>
      </c>
      <c r="F1577" t="inlineStr">
        <is>
          <t>DME</t>
        </is>
      </c>
      <c r="G1577" t="inlineStr">
        <is>
          <t>80' 4-A CW</t>
        </is>
      </c>
      <c r="H1577" t="inlineStr">
        <is>
          <t>PAYG-Abrg</t>
        </is>
      </c>
      <c r="I1577" s="6" t="n">
        <v>45444</v>
      </c>
      <c r="J1577" s="6" t="n">
        <v>45930</v>
      </c>
      <c r="K1577" t="inlineStr">
        <is>
          <t>run_prolonged</t>
        </is>
      </c>
      <c r="L1577" s="6" t="n">
        <v>44743</v>
      </c>
      <c r="M1577" s="6" t="n">
        <v>46295</v>
      </c>
      <c r="N1577" t="n">
        <v>1095</v>
      </c>
      <c r="O1577" s="6" t="n">
        <v>46295</v>
      </c>
      <c r="S1577" t="inlineStr">
        <is>
          <t>with cut-off date</t>
        </is>
      </c>
      <c r="T1577" s="6" t="n">
        <v>45930</v>
      </c>
      <c r="U1577" s="6" t="n"/>
      <c r="V1577" t="n">
        <v>1</v>
      </c>
      <c r="W1577" t="n">
        <v>3</v>
      </c>
      <c r="X1577" s="6" t="n"/>
      <c r="Z1577" s="6" t="n">
        <v>46203</v>
      </c>
      <c r="AA1577" t="inlineStr">
        <is>
          <t>Endschlaufe - EndOfContract - DulyTP</t>
        </is>
      </c>
      <c r="AB1577" s="6" t="n">
        <v>46295</v>
      </c>
      <c r="AC1577" t="inlineStr"/>
      <c r="AD1577" s="6" t="n">
        <v>46142</v>
      </c>
    </row>
    <row r="1578">
      <c r="A1578" t="inlineStr">
        <is>
          <t>V200059</t>
        </is>
      </c>
      <c r="B1578" t="inlineStr">
        <is>
          <t>2022-0021</t>
        </is>
      </c>
      <c r="C1578" t="n">
        <v>1</v>
      </c>
      <c r="D1578" t="inlineStr">
        <is>
          <t>37 80 4561 368-4</t>
        </is>
      </c>
      <c r="E1578" t="inlineStr">
        <is>
          <t>LION Logistics GmbH</t>
        </is>
      </c>
      <c r="F1578" t="inlineStr">
        <is>
          <t>DME</t>
        </is>
      </c>
      <c r="G1578" t="inlineStr">
        <is>
          <t>80' 4-A CW</t>
        </is>
      </c>
      <c r="I1578" s="6" t="n"/>
      <c r="J1578" s="6" t="n"/>
      <c r="K1578" t="inlineStr">
        <is>
          <t>run_prolonged</t>
        </is>
      </c>
      <c r="L1578" s="6" t="n">
        <v>44835</v>
      </c>
      <c r="M1578" s="6" t="n">
        <v>46112</v>
      </c>
      <c r="N1578" t="n">
        <v>761</v>
      </c>
      <c r="O1578" s="6" t="n">
        <v>46112</v>
      </c>
      <c r="S1578" t="inlineStr">
        <is>
          <t>n.a.</t>
        </is>
      </c>
      <c r="T1578" s="6" t="n"/>
      <c r="U1578" s="6" t="n"/>
      <c r="V1578" t="n">
        <v>0</v>
      </c>
      <c r="W1578" t="n">
        <v>3</v>
      </c>
      <c r="X1578" s="6" t="n"/>
      <c r="Z1578" s="6" t="n">
        <v>46022</v>
      </c>
      <c r="AA1578" t="inlineStr">
        <is>
          <t>n.a.</t>
        </is>
      </c>
      <c r="AB1578" s="6" t="n">
        <v>46112</v>
      </c>
      <c r="AC1578" t="inlineStr"/>
      <c r="AD1578" s="6" t="n">
        <v>45961</v>
      </c>
    </row>
    <row r="1579">
      <c r="A1579" t="inlineStr">
        <is>
          <t>V200059</t>
        </is>
      </c>
      <c r="B1579" t="inlineStr">
        <is>
          <t>2022-0021</t>
        </is>
      </c>
      <c r="C1579" t="n">
        <v>2</v>
      </c>
      <c r="D1579" t="inlineStr">
        <is>
          <t>37 80 4561 369-2</t>
        </is>
      </c>
      <c r="E1579" t="inlineStr">
        <is>
          <t>LION Logistics GmbH</t>
        </is>
      </c>
      <c r="F1579" t="inlineStr">
        <is>
          <t>DME</t>
        </is>
      </c>
      <c r="G1579" t="inlineStr">
        <is>
          <t>80' 4-A CW</t>
        </is>
      </c>
      <c r="I1579" s="6" t="n"/>
      <c r="J1579" s="6" t="n"/>
      <c r="K1579" t="inlineStr">
        <is>
          <t>run_prolonged</t>
        </is>
      </c>
      <c r="L1579" s="6" t="n">
        <v>44835</v>
      </c>
      <c r="M1579" s="6" t="n">
        <v>46112</v>
      </c>
      <c r="N1579" t="n">
        <v>761</v>
      </c>
      <c r="O1579" s="6" t="n">
        <v>46112</v>
      </c>
      <c r="S1579" t="inlineStr">
        <is>
          <t>n.a.</t>
        </is>
      </c>
      <c r="T1579" s="6" t="n"/>
      <c r="U1579" s="6" t="n"/>
      <c r="V1579" t="n">
        <v>0</v>
      </c>
      <c r="W1579" t="n">
        <v>3</v>
      </c>
      <c r="X1579" s="6" t="n"/>
      <c r="Z1579" s="6" t="n">
        <v>46022</v>
      </c>
      <c r="AA1579" t="inlineStr">
        <is>
          <t>n.a.</t>
        </is>
      </c>
      <c r="AB1579" s="6" t="n">
        <v>46112</v>
      </c>
      <c r="AC1579" t="inlineStr"/>
      <c r="AD1579" s="6" t="n">
        <v>45961</v>
      </c>
    </row>
    <row r="1580">
      <c r="A1580" t="inlineStr">
        <is>
          <t>V200059</t>
        </is>
      </c>
      <c r="B1580" t="inlineStr">
        <is>
          <t>2022-0021</t>
        </is>
      </c>
      <c r="C1580" t="n">
        <v>3</v>
      </c>
      <c r="D1580" t="inlineStr">
        <is>
          <t>37 80 4561 370-0</t>
        </is>
      </c>
      <c r="E1580" t="inlineStr">
        <is>
          <t>LION Logistics GmbH</t>
        </is>
      </c>
      <c r="F1580" t="inlineStr">
        <is>
          <t>DME</t>
        </is>
      </c>
      <c r="G1580" t="inlineStr">
        <is>
          <t>80' 4-A CW</t>
        </is>
      </c>
      <c r="I1580" s="6" t="n"/>
      <c r="J1580" s="6" t="n"/>
      <c r="K1580" t="inlineStr">
        <is>
          <t>run_prolonged</t>
        </is>
      </c>
      <c r="L1580" s="6" t="n">
        <v>44835</v>
      </c>
      <c r="M1580" s="6" t="n">
        <v>46112</v>
      </c>
      <c r="N1580" t="n">
        <v>761</v>
      </c>
      <c r="O1580" s="6" t="n">
        <v>46112</v>
      </c>
      <c r="S1580" t="inlineStr">
        <is>
          <t>n.a.</t>
        </is>
      </c>
      <c r="T1580" s="6" t="n"/>
      <c r="U1580" s="6" t="n"/>
      <c r="V1580" t="n">
        <v>0</v>
      </c>
      <c r="W1580" t="n">
        <v>3</v>
      </c>
      <c r="X1580" s="6" t="n"/>
      <c r="Z1580" s="6" t="n">
        <v>46022</v>
      </c>
      <c r="AA1580" t="inlineStr">
        <is>
          <t>n.a.</t>
        </is>
      </c>
      <c r="AB1580" s="6" t="n">
        <v>46112</v>
      </c>
      <c r="AC1580" t="inlineStr"/>
      <c r="AD1580" s="6" t="n">
        <v>45961</v>
      </c>
    </row>
    <row r="1581">
      <c r="A1581" t="inlineStr">
        <is>
          <t>V200059</t>
        </is>
      </c>
      <c r="B1581" t="inlineStr">
        <is>
          <t>2022-0021</t>
        </is>
      </c>
      <c r="C1581" t="n">
        <v>4</v>
      </c>
      <c r="D1581" t="inlineStr">
        <is>
          <t>37 80 4561 371-8</t>
        </is>
      </c>
      <c r="E1581" t="inlineStr">
        <is>
          <t>LION Logistics GmbH</t>
        </is>
      </c>
      <c r="F1581" t="inlineStr">
        <is>
          <t>DME</t>
        </is>
      </c>
      <c r="G1581" t="inlineStr">
        <is>
          <t>80' 4-A CW</t>
        </is>
      </c>
      <c r="I1581" s="6" t="n"/>
      <c r="J1581" s="6" t="n"/>
      <c r="K1581" t="inlineStr">
        <is>
          <t>run_prolonged</t>
        </is>
      </c>
      <c r="L1581" s="6" t="n">
        <v>44835</v>
      </c>
      <c r="M1581" s="6" t="n">
        <v>46112</v>
      </c>
      <c r="N1581" t="n">
        <v>761</v>
      </c>
      <c r="O1581" s="6" t="n">
        <v>46112</v>
      </c>
      <c r="S1581" t="inlineStr">
        <is>
          <t>n.a.</t>
        </is>
      </c>
      <c r="T1581" s="6" t="n"/>
      <c r="U1581" s="6" t="n"/>
      <c r="V1581" t="n">
        <v>0</v>
      </c>
      <c r="W1581" t="n">
        <v>3</v>
      </c>
      <c r="X1581" s="6" t="n"/>
      <c r="Z1581" s="6" t="n">
        <v>46022</v>
      </c>
      <c r="AA1581" t="inlineStr">
        <is>
          <t>n.a.</t>
        </is>
      </c>
      <c r="AB1581" s="6" t="n">
        <v>46112</v>
      </c>
      <c r="AC1581" t="inlineStr"/>
      <c r="AD1581" s="6" t="n">
        <v>45961</v>
      </c>
    </row>
    <row r="1582">
      <c r="A1582" t="inlineStr">
        <is>
          <t>V200059</t>
        </is>
      </c>
      <c r="B1582" t="inlineStr">
        <is>
          <t>2022-0021</t>
        </is>
      </c>
      <c r="C1582" t="n">
        <v>5</v>
      </c>
      <c r="D1582" t="inlineStr">
        <is>
          <t>37 80 4561 372-6</t>
        </is>
      </c>
      <c r="E1582" t="inlineStr">
        <is>
          <t>LION Logistics GmbH</t>
        </is>
      </c>
      <c r="F1582" t="inlineStr">
        <is>
          <t>DME</t>
        </is>
      </c>
      <c r="G1582" t="inlineStr">
        <is>
          <t>80' 4-A CW</t>
        </is>
      </c>
      <c r="I1582" s="6" t="n"/>
      <c r="J1582" s="6" t="n"/>
      <c r="K1582" t="inlineStr">
        <is>
          <t>run_prolonged</t>
        </is>
      </c>
      <c r="L1582" s="6" t="n">
        <v>44835</v>
      </c>
      <c r="M1582" s="6" t="n">
        <v>46112</v>
      </c>
      <c r="N1582" t="n">
        <v>761</v>
      </c>
      <c r="O1582" s="6" t="n">
        <v>46112</v>
      </c>
      <c r="S1582" t="inlineStr">
        <is>
          <t>n.a.</t>
        </is>
      </c>
      <c r="T1582" s="6" t="n"/>
      <c r="U1582" s="6" t="n"/>
      <c r="V1582" t="n">
        <v>0</v>
      </c>
      <c r="W1582" t="n">
        <v>3</v>
      </c>
      <c r="X1582" s="6" t="n"/>
      <c r="Z1582" s="6" t="n">
        <v>46022</v>
      </c>
      <c r="AA1582" t="inlineStr">
        <is>
          <t>n.a.</t>
        </is>
      </c>
      <c r="AB1582" s="6" t="n">
        <v>46112</v>
      </c>
      <c r="AC1582" t="inlineStr"/>
      <c r="AD1582" s="6" t="n">
        <v>45961</v>
      </c>
    </row>
    <row r="1583">
      <c r="A1583" t="inlineStr">
        <is>
          <t>V200059</t>
        </is>
      </c>
      <c r="B1583" t="inlineStr">
        <is>
          <t>2022-0021</t>
        </is>
      </c>
      <c r="C1583" t="n">
        <v>6</v>
      </c>
      <c r="D1583" t="inlineStr">
        <is>
          <t>37 80 4561 373-4</t>
        </is>
      </c>
      <c r="E1583" t="inlineStr">
        <is>
          <t>LION Logistics GmbH</t>
        </is>
      </c>
      <c r="F1583" t="inlineStr">
        <is>
          <t>DME</t>
        </is>
      </c>
      <c r="G1583" t="inlineStr">
        <is>
          <t>80' 4-A CW</t>
        </is>
      </c>
      <c r="I1583" s="6" t="n"/>
      <c r="J1583" s="6" t="n"/>
      <c r="K1583" t="inlineStr">
        <is>
          <t>run_prolonged</t>
        </is>
      </c>
      <c r="L1583" s="6" t="n">
        <v>44835</v>
      </c>
      <c r="M1583" s="6" t="n">
        <v>46112</v>
      </c>
      <c r="N1583" t="n">
        <v>761</v>
      </c>
      <c r="O1583" s="6" t="n">
        <v>46112</v>
      </c>
      <c r="S1583" t="inlineStr">
        <is>
          <t>n.a.</t>
        </is>
      </c>
      <c r="T1583" s="6" t="n"/>
      <c r="U1583" s="6" t="n"/>
      <c r="V1583" t="n">
        <v>0</v>
      </c>
      <c r="W1583" t="n">
        <v>3</v>
      </c>
      <c r="X1583" s="6" t="n"/>
      <c r="Z1583" s="6" t="n">
        <v>46022</v>
      </c>
      <c r="AA1583" t="inlineStr">
        <is>
          <t>n.a.</t>
        </is>
      </c>
      <c r="AB1583" s="6" t="n">
        <v>46112</v>
      </c>
      <c r="AC1583" t="inlineStr"/>
      <c r="AD1583" s="6" t="n">
        <v>45961</v>
      </c>
    </row>
    <row r="1584">
      <c r="A1584" t="inlineStr">
        <is>
          <t>V200059</t>
        </is>
      </c>
      <c r="B1584" t="inlineStr">
        <is>
          <t>2022-0021</t>
        </is>
      </c>
      <c r="C1584" t="n">
        <v>7</v>
      </c>
      <c r="D1584" t="inlineStr">
        <is>
          <t>37 80 4561 374-2</t>
        </is>
      </c>
      <c r="E1584" t="inlineStr">
        <is>
          <t>LION Logistics GmbH</t>
        </is>
      </c>
      <c r="F1584" t="inlineStr">
        <is>
          <t>DME</t>
        </is>
      </c>
      <c r="G1584" t="inlineStr">
        <is>
          <t>80' 4-A CW</t>
        </is>
      </c>
      <c r="I1584" s="6" t="n"/>
      <c r="J1584" s="6" t="n"/>
      <c r="K1584" t="inlineStr">
        <is>
          <t>run_prolonged</t>
        </is>
      </c>
      <c r="L1584" s="6" t="n">
        <v>44835</v>
      </c>
      <c r="M1584" s="6" t="n">
        <v>46112</v>
      </c>
      <c r="N1584" t="n">
        <v>761</v>
      </c>
      <c r="O1584" s="6" t="n">
        <v>46112</v>
      </c>
      <c r="S1584" t="inlineStr">
        <is>
          <t>n.a.</t>
        </is>
      </c>
      <c r="T1584" s="6" t="n"/>
      <c r="U1584" s="6" t="n"/>
      <c r="V1584" t="n">
        <v>0</v>
      </c>
      <c r="W1584" t="n">
        <v>3</v>
      </c>
      <c r="X1584" s="6" t="n"/>
      <c r="Z1584" s="6" t="n">
        <v>46022</v>
      </c>
      <c r="AA1584" t="inlineStr">
        <is>
          <t>n.a.</t>
        </is>
      </c>
      <c r="AB1584" s="6" t="n">
        <v>46112</v>
      </c>
      <c r="AC1584" t="inlineStr"/>
      <c r="AD1584" s="6" t="n">
        <v>45961</v>
      </c>
    </row>
    <row r="1585">
      <c r="A1585" t="inlineStr">
        <is>
          <t>V200059</t>
        </is>
      </c>
      <c r="B1585" t="inlineStr">
        <is>
          <t>2022-0021</t>
        </is>
      </c>
      <c r="C1585" t="n">
        <v>8</v>
      </c>
      <c r="D1585" t="inlineStr">
        <is>
          <t>37 80 4561 375-9</t>
        </is>
      </c>
      <c r="E1585" t="inlineStr">
        <is>
          <t>LION Logistics GmbH</t>
        </is>
      </c>
      <c r="F1585" t="inlineStr">
        <is>
          <t>DME</t>
        </is>
      </c>
      <c r="G1585" t="inlineStr">
        <is>
          <t>80' 4-A CW</t>
        </is>
      </c>
      <c r="I1585" s="6" t="n"/>
      <c r="J1585" s="6" t="n"/>
      <c r="K1585" t="inlineStr">
        <is>
          <t>run_prolonged</t>
        </is>
      </c>
      <c r="L1585" s="6" t="n">
        <v>44835</v>
      </c>
      <c r="M1585" s="6" t="n">
        <v>46112</v>
      </c>
      <c r="N1585" t="n">
        <v>761</v>
      </c>
      <c r="O1585" s="6" t="n">
        <v>46112</v>
      </c>
      <c r="S1585" t="inlineStr">
        <is>
          <t>n.a.</t>
        </is>
      </c>
      <c r="T1585" s="6" t="n"/>
      <c r="U1585" s="6" t="n"/>
      <c r="V1585" t="n">
        <v>0</v>
      </c>
      <c r="W1585" t="n">
        <v>3</v>
      </c>
      <c r="X1585" s="6" t="n"/>
      <c r="Z1585" s="6" t="n">
        <v>46022</v>
      </c>
      <c r="AA1585" t="inlineStr">
        <is>
          <t>n.a.</t>
        </is>
      </c>
      <c r="AB1585" s="6" t="n">
        <v>46112</v>
      </c>
      <c r="AC1585" t="inlineStr"/>
      <c r="AD1585" s="6" t="n">
        <v>45961</v>
      </c>
    </row>
    <row r="1586">
      <c r="A1586" t="inlineStr">
        <is>
          <t>V200059</t>
        </is>
      </c>
      <c r="B1586" t="inlineStr">
        <is>
          <t>2022-0021</t>
        </is>
      </c>
      <c r="C1586" t="n">
        <v>9</v>
      </c>
      <c r="D1586" t="inlineStr">
        <is>
          <t>37 80 4561 376-7</t>
        </is>
      </c>
      <c r="E1586" t="inlineStr">
        <is>
          <t>LION Logistics GmbH</t>
        </is>
      </c>
      <c r="F1586" t="inlineStr">
        <is>
          <t>DME</t>
        </is>
      </c>
      <c r="G1586" t="inlineStr">
        <is>
          <t>80' 4-A CW</t>
        </is>
      </c>
      <c r="I1586" s="6" t="n"/>
      <c r="J1586" s="6" t="n"/>
      <c r="K1586" t="inlineStr">
        <is>
          <t>run_prolonged</t>
        </is>
      </c>
      <c r="L1586" s="6" t="n">
        <v>44835</v>
      </c>
      <c r="M1586" s="6" t="n">
        <v>46112</v>
      </c>
      <c r="N1586" t="n">
        <v>761</v>
      </c>
      <c r="O1586" s="6" t="n">
        <v>46112</v>
      </c>
      <c r="S1586" t="inlineStr">
        <is>
          <t>n.a.</t>
        </is>
      </c>
      <c r="T1586" s="6" t="n"/>
      <c r="U1586" s="6" t="n"/>
      <c r="V1586" t="n">
        <v>0</v>
      </c>
      <c r="W1586" t="n">
        <v>3</v>
      </c>
      <c r="X1586" s="6" t="n"/>
      <c r="Z1586" s="6" t="n">
        <v>46022</v>
      </c>
      <c r="AA1586" t="inlineStr">
        <is>
          <t>n.a.</t>
        </is>
      </c>
      <c r="AB1586" s="6" t="n">
        <v>46112</v>
      </c>
      <c r="AC1586" t="inlineStr"/>
      <c r="AD1586" s="6" t="n">
        <v>45961</v>
      </c>
    </row>
    <row r="1587">
      <c r="A1587" t="inlineStr">
        <is>
          <t>V200059</t>
        </is>
      </c>
      <c r="B1587" t="inlineStr">
        <is>
          <t>2022-0021</t>
        </is>
      </c>
      <c r="C1587" t="n">
        <v>10</v>
      </c>
      <c r="D1587" t="inlineStr">
        <is>
          <t>37 80 4561 377-5</t>
        </is>
      </c>
      <c r="E1587" t="inlineStr">
        <is>
          <t>LION Logistics GmbH</t>
        </is>
      </c>
      <c r="F1587" t="inlineStr">
        <is>
          <t>DME</t>
        </is>
      </c>
      <c r="G1587" t="inlineStr">
        <is>
          <t>80' 4-A CW</t>
        </is>
      </c>
      <c r="I1587" s="6" t="n"/>
      <c r="J1587" s="6" t="n"/>
      <c r="K1587" t="inlineStr">
        <is>
          <t>run_prolonged</t>
        </is>
      </c>
      <c r="L1587" s="6" t="n">
        <v>44835</v>
      </c>
      <c r="M1587" s="6" t="n">
        <v>46112</v>
      </c>
      <c r="N1587" t="n">
        <v>761</v>
      </c>
      <c r="O1587" s="6" t="n">
        <v>46112</v>
      </c>
      <c r="S1587" t="inlineStr">
        <is>
          <t>n.a.</t>
        </is>
      </c>
      <c r="T1587" s="6" t="n"/>
      <c r="U1587" s="6" t="n"/>
      <c r="V1587" t="n">
        <v>0</v>
      </c>
      <c r="W1587" t="n">
        <v>3</v>
      </c>
      <c r="X1587" s="6" t="n"/>
      <c r="Z1587" s="6" t="n">
        <v>46022</v>
      </c>
      <c r="AA1587" t="inlineStr">
        <is>
          <t>n.a.</t>
        </is>
      </c>
      <c r="AB1587" s="6" t="n">
        <v>46112</v>
      </c>
      <c r="AC1587" t="inlineStr"/>
      <c r="AD1587" s="6" t="n">
        <v>45961</v>
      </c>
    </row>
    <row r="1588">
      <c r="A1588" t="inlineStr">
        <is>
          <t>V200059</t>
        </is>
      </c>
      <c r="B1588" t="inlineStr">
        <is>
          <t>2022-0021</t>
        </is>
      </c>
      <c r="C1588" t="n">
        <v>11</v>
      </c>
      <c r="D1588" t="inlineStr">
        <is>
          <t>37 80 4561 378-3</t>
        </is>
      </c>
      <c r="E1588" t="inlineStr">
        <is>
          <t>LION Logistics GmbH</t>
        </is>
      </c>
      <c r="F1588" t="inlineStr">
        <is>
          <t>DME</t>
        </is>
      </c>
      <c r="G1588" t="inlineStr">
        <is>
          <t>80' 4-A CW</t>
        </is>
      </c>
      <c r="I1588" s="6" t="n"/>
      <c r="J1588" s="6" t="n"/>
      <c r="K1588" t="inlineStr">
        <is>
          <t>run_prolonged</t>
        </is>
      </c>
      <c r="L1588" s="6" t="n">
        <v>44835</v>
      </c>
      <c r="M1588" s="6" t="n">
        <v>46112</v>
      </c>
      <c r="N1588" t="n">
        <v>761</v>
      </c>
      <c r="O1588" s="6" t="n">
        <v>46112</v>
      </c>
      <c r="S1588" t="inlineStr">
        <is>
          <t>n.a.</t>
        </is>
      </c>
      <c r="T1588" s="6" t="n"/>
      <c r="U1588" s="6" t="n"/>
      <c r="V1588" t="n">
        <v>0</v>
      </c>
      <c r="W1588" t="n">
        <v>3</v>
      </c>
      <c r="X1588" s="6" t="n"/>
      <c r="Z1588" s="6" t="n">
        <v>46022</v>
      </c>
      <c r="AA1588" t="inlineStr">
        <is>
          <t>n.a.</t>
        </is>
      </c>
      <c r="AB1588" s="6" t="n">
        <v>46112</v>
      </c>
      <c r="AC1588" t="inlineStr"/>
      <c r="AD1588" s="6" t="n">
        <v>45961</v>
      </c>
    </row>
    <row r="1589">
      <c r="A1589" t="inlineStr">
        <is>
          <t>V200059</t>
        </is>
      </c>
      <c r="B1589" t="inlineStr">
        <is>
          <t>2022-0021</t>
        </is>
      </c>
      <c r="C1589" t="n">
        <v>12</v>
      </c>
      <c r="D1589" t="inlineStr">
        <is>
          <t>37 80 4561 379-1</t>
        </is>
      </c>
      <c r="E1589" t="inlineStr">
        <is>
          <t>LION Logistics GmbH</t>
        </is>
      </c>
      <c r="F1589" t="inlineStr">
        <is>
          <t>DME</t>
        </is>
      </c>
      <c r="G1589" t="inlineStr">
        <is>
          <t>80' 4-A CW</t>
        </is>
      </c>
      <c r="I1589" s="6" t="n"/>
      <c r="J1589" s="6" t="n"/>
      <c r="K1589" t="inlineStr">
        <is>
          <t>run_prolonged</t>
        </is>
      </c>
      <c r="L1589" s="6" t="n">
        <v>44835</v>
      </c>
      <c r="M1589" s="6" t="n">
        <v>46112</v>
      </c>
      <c r="N1589" t="n">
        <v>761</v>
      </c>
      <c r="O1589" s="6" t="n">
        <v>46112</v>
      </c>
      <c r="S1589" t="inlineStr">
        <is>
          <t>n.a.</t>
        </is>
      </c>
      <c r="T1589" s="6" t="n"/>
      <c r="U1589" s="6" t="n"/>
      <c r="V1589" t="n">
        <v>0</v>
      </c>
      <c r="W1589" t="n">
        <v>3</v>
      </c>
      <c r="X1589" s="6" t="n"/>
      <c r="Z1589" s="6" t="n">
        <v>46022</v>
      </c>
      <c r="AA1589" t="inlineStr">
        <is>
          <t>n.a.</t>
        </is>
      </c>
      <c r="AB1589" s="6" t="n">
        <v>46112</v>
      </c>
      <c r="AC1589" t="inlineStr"/>
      <c r="AD1589" s="6" t="n">
        <v>45961</v>
      </c>
    </row>
    <row r="1590">
      <c r="A1590" t="inlineStr">
        <is>
          <t>V200059</t>
        </is>
      </c>
      <c r="B1590" t="inlineStr">
        <is>
          <t>2022-0021</t>
        </is>
      </c>
      <c r="C1590" t="n">
        <v>13</v>
      </c>
      <c r="D1590" t="inlineStr">
        <is>
          <t>37 80 4561 380-9</t>
        </is>
      </c>
      <c r="E1590" t="inlineStr">
        <is>
          <t>LION Logistics GmbH</t>
        </is>
      </c>
      <c r="F1590" t="inlineStr">
        <is>
          <t>DME</t>
        </is>
      </c>
      <c r="G1590" t="inlineStr">
        <is>
          <t>80' 4-A CW</t>
        </is>
      </c>
      <c r="I1590" s="6" t="n"/>
      <c r="J1590" s="6" t="n"/>
      <c r="K1590" t="inlineStr">
        <is>
          <t>run_prolonged</t>
        </is>
      </c>
      <c r="L1590" s="6" t="n">
        <v>44835</v>
      </c>
      <c r="M1590" s="6" t="n">
        <v>46112</v>
      </c>
      <c r="N1590" t="n">
        <v>761</v>
      </c>
      <c r="O1590" s="6" t="n">
        <v>46112</v>
      </c>
      <c r="S1590" t="inlineStr">
        <is>
          <t>n.a.</t>
        </is>
      </c>
      <c r="T1590" s="6" t="n"/>
      <c r="U1590" s="6" t="n"/>
      <c r="V1590" t="n">
        <v>0</v>
      </c>
      <c r="W1590" t="n">
        <v>3</v>
      </c>
      <c r="X1590" s="6" t="n"/>
      <c r="Z1590" s="6" t="n">
        <v>46022</v>
      </c>
      <c r="AA1590" t="inlineStr">
        <is>
          <t>n.a.</t>
        </is>
      </c>
      <c r="AB1590" s="6" t="n">
        <v>46112</v>
      </c>
      <c r="AC1590" t="inlineStr"/>
      <c r="AD1590" s="6" t="n">
        <v>45961</v>
      </c>
    </row>
    <row r="1591">
      <c r="A1591" t="inlineStr">
        <is>
          <t>V200059</t>
        </is>
      </c>
      <c r="B1591" t="inlineStr">
        <is>
          <t>2022-0021</t>
        </is>
      </c>
      <c r="C1591" t="n">
        <v>14</v>
      </c>
      <c r="D1591" t="inlineStr">
        <is>
          <t>37 80 4561 381-7</t>
        </is>
      </c>
      <c r="E1591" t="inlineStr">
        <is>
          <t>LION Logistics GmbH</t>
        </is>
      </c>
      <c r="F1591" t="inlineStr">
        <is>
          <t>DME</t>
        </is>
      </c>
      <c r="G1591" t="inlineStr">
        <is>
          <t>80' 4-A CW</t>
        </is>
      </c>
      <c r="I1591" s="6" t="n"/>
      <c r="J1591" s="6" t="n"/>
      <c r="K1591" t="inlineStr">
        <is>
          <t>run_prolonged</t>
        </is>
      </c>
      <c r="L1591" s="6" t="n">
        <v>44835</v>
      </c>
      <c r="M1591" s="6" t="n">
        <v>46112</v>
      </c>
      <c r="N1591" t="n">
        <v>761</v>
      </c>
      <c r="O1591" s="6" t="n">
        <v>46112</v>
      </c>
      <c r="S1591" t="inlineStr">
        <is>
          <t>n.a.</t>
        </is>
      </c>
      <c r="T1591" s="6" t="n"/>
      <c r="U1591" s="6" t="n"/>
      <c r="V1591" t="n">
        <v>0</v>
      </c>
      <c r="W1591" t="n">
        <v>3</v>
      </c>
      <c r="X1591" s="6" t="n"/>
      <c r="Z1591" s="6" t="n">
        <v>46022</v>
      </c>
      <c r="AA1591" t="inlineStr">
        <is>
          <t>n.a.</t>
        </is>
      </c>
      <c r="AB1591" s="6" t="n">
        <v>46112</v>
      </c>
      <c r="AC1591" t="inlineStr"/>
      <c r="AD1591" s="6" t="n">
        <v>45961</v>
      </c>
    </row>
    <row r="1592">
      <c r="A1592" t="inlineStr">
        <is>
          <t>V200059</t>
        </is>
      </c>
      <c r="B1592" t="inlineStr">
        <is>
          <t>2022-0021</t>
        </is>
      </c>
      <c r="C1592" t="n">
        <v>15</v>
      </c>
      <c r="D1592" t="inlineStr">
        <is>
          <t>37 80 4561 382-5</t>
        </is>
      </c>
      <c r="E1592" t="inlineStr">
        <is>
          <t>LION Logistics GmbH</t>
        </is>
      </c>
      <c r="F1592" t="inlineStr">
        <is>
          <t>DME</t>
        </is>
      </c>
      <c r="G1592" t="inlineStr">
        <is>
          <t>80' 4-A CW</t>
        </is>
      </c>
      <c r="I1592" s="6" t="n"/>
      <c r="J1592" s="6" t="n"/>
      <c r="K1592" t="inlineStr">
        <is>
          <t>run_prolonged</t>
        </is>
      </c>
      <c r="L1592" s="6" t="n">
        <v>44835</v>
      </c>
      <c r="M1592" s="6" t="n">
        <v>46112</v>
      </c>
      <c r="N1592" t="n">
        <v>761</v>
      </c>
      <c r="O1592" s="6" t="n">
        <v>46112</v>
      </c>
      <c r="S1592" t="inlineStr">
        <is>
          <t>n.a.</t>
        </is>
      </c>
      <c r="T1592" s="6" t="n"/>
      <c r="U1592" s="6" t="n"/>
      <c r="V1592" t="n">
        <v>0</v>
      </c>
      <c r="W1592" t="n">
        <v>3</v>
      </c>
      <c r="X1592" s="6" t="n"/>
      <c r="Z1592" s="6" t="n">
        <v>46022</v>
      </c>
      <c r="AA1592" t="inlineStr">
        <is>
          <t>n.a.</t>
        </is>
      </c>
      <c r="AB1592" s="6" t="n">
        <v>46112</v>
      </c>
      <c r="AC1592" t="inlineStr"/>
      <c r="AD1592" s="6" t="n">
        <v>45961</v>
      </c>
    </row>
    <row r="1593">
      <c r="A1593" t="inlineStr">
        <is>
          <t>V200059</t>
        </is>
      </c>
      <c r="B1593" t="inlineStr">
        <is>
          <t>2022-0021</t>
        </is>
      </c>
      <c r="C1593" t="n">
        <v>16</v>
      </c>
      <c r="D1593" t="inlineStr">
        <is>
          <t>37 80 4561 383-3</t>
        </is>
      </c>
      <c r="E1593" t="inlineStr">
        <is>
          <t>LION Logistics GmbH</t>
        </is>
      </c>
      <c r="F1593" t="inlineStr">
        <is>
          <t>DME</t>
        </is>
      </c>
      <c r="G1593" t="inlineStr">
        <is>
          <t>80' 4-A CW</t>
        </is>
      </c>
      <c r="I1593" s="6" t="n"/>
      <c r="J1593" s="6" t="n"/>
      <c r="K1593" t="inlineStr">
        <is>
          <t>run_prolonged</t>
        </is>
      </c>
      <c r="L1593" s="6" t="n">
        <v>44835</v>
      </c>
      <c r="M1593" s="6" t="n">
        <v>46112</v>
      </c>
      <c r="N1593" t="n">
        <v>761</v>
      </c>
      <c r="O1593" s="6" t="n">
        <v>46112</v>
      </c>
      <c r="S1593" t="inlineStr">
        <is>
          <t>n.a.</t>
        </is>
      </c>
      <c r="T1593" s="6" t="n"/>
      <c r="U1593" s="6" t="n"/>
      <c r="V1593" t="n">
        <v>0</v>
      </c>
      <c r="W1593" t="n">
        <v>3</v>
      </c>
      <c r="X1593" s="6" t="n"/>
      <c r="Z1593" s="6" t="n">
        <v>46022</v>
      </c>
      <c r="AA1593" t="inlineStr">
        <is>
          <t>n.a.</t>
        </is>
      </c>
      <c r="AB1593" s="6" t="n">
        <v>46112</v>
      </c>
      <c r="AC1593" t="inlineStr"/>
      <c r="AD1593" s="6" t="n">
        <v>45961</v>
      </c>
    </row>
    <row r="1594">
      <c r="A1594" t="inlineStr">
        <is>
          <t>V200059</t>
        </is>
      </c>
      <c r="B1594" t="inlineStr">
        <is>
          <t>2022-0021</t>
        </is>
      </c>
      <c r="C1594" t="n">
        <v>17</v>
      </c>
      <c r="D1594" t="inlineStr">
        <is>
          <t>37 80 4561 384-1</t>
        </is>
      </c>
      <c r="E1594" t="inlineStr">
        <is>
          <t>LION Logistics GmbH</t>
        </is>
      </c>
      <c r="F1594" t="inlineStr">
        <is>
          <t>DME</t>
        </is>
      </c>
      <c r="G1594" t="inlineStr">
        <is>
          <t>80' 4-A CW</t>
        </is>
      </c>
      <c r="I1594" s="6" t="n"/>
      <c r="J1594" s="6" t="n"/>
      <c r="K1594" t="inlineStr">
        <is>
          <t>run_prolonged</t>
        </is>
      </c>
      <c r="L1594" s="6" t="n">
        <v>44835</v>
      </c>
      <c r="M1594" s="6" t="n">
        <v>46112</v>
      </c>
      <c r="N1594" t="n">
        <v>761</v>
      </c>
      <c r="O1594" s="6" t="n">
        <v>46112</v>
      </c>
      <c r="S1594" t="inlineStr">
        <is>
          <t>n.a.</t>
        </is>
      </c>
      <c r="T1594" s="6" t="n"/>
      <c r="U1594" s="6" t="n"/>
      <c r="V1594" t="n">
        <v>0</v>
      </c>
      <c r="W1594" t="n">
        <v>3</v>
      </c>
      <c r="X1594" s="6" t="n"/>
      <c r="Z1594" s="6" t="n">
        <v>46022</v>
      </c>
      <c r="AA1594" t="inlineStr">
        <is>
          <t>n.a.</t>
        </is>
      </c>
      <c r="AB1594" s="6" t="n">
        <v>46112</v>
      </c>
      <c r="AC1594" t="inlineStr"/>
      <c r="AD1594" s="6" t="n">
        <v>45961</v>
      </c>
    </row>
    <row r="1595">
      <c r="A1595" t="inlineStr">
        <is>
          <t>V200059</t>
        </is>
      </c>
      <c r="B1595" t="inlineStr">
        <is>
          <t>2022-0021</t>
        </is>
      </c>
      <c r="C1595" t="n">
        <v>18</v>
      </c>
      <c r="D1595" t="inlineStr">
        <is>
          <t>37 80 4561 385-8</t>
        </is>
      </c>
      <c r="E1595" t="inlineStr">
        <is>
          <t>LION Logistics GmbH</t>
        </is>
      </c>
      <c r="F1595" t="inlineStr">
        <is>
          <t>DME</t>
        </is>
      </c>
      <c r="G1595" t="inlineStr">
        <is>
          <t>80' 4-A CW</t>
        </is>
      </c>
      <c r="I1595" s="6" t="n"/>
      <c r="J1595" s="6" t="n"/>
      <c r="K1595" t="inlineStr">
        <is>
          <t>run_prolonged</t>
        </is>
      </c>
      <c r="L1595" s="6" t="n">
        <v>44835</v>
      </c>
      <c r="M1595" s="6" t="n">
        <v>46112</v>
      </c>
      <c r="N1595" t="n">
        <v>761</v>
      </c>
      <c r="O1595" s="6" t="n">
        <v>46112</v>
      </c>
      <c r="S1595" t="inlineStr">
        <is>
          <t>n.a.</t>
        </is>
      </c>
      <c r="T1595" s="6" t="n"/>
      <c r="U1595" s="6" t="n"/>
      <c r="V1595" t="n">
        <v>0</v>
      </c>
      <c r="W1595" t="n">
        <v>3</v>
      </c>
      <c r="X1595" s="6" t="n"/>
      <c r="Z1595" s="6" t="n">
        <v>46022</v>
      </c>
      <c r="AA1595" t="inlineStr">
        <is>
          <t>n.a.</t>
        </is>
      </c>
      <c r="AB1595" s="6" t="n">
        <v>46112</v>
      </c>
      <c r="AC1595" t="inlineStr"/>
      <c r="AD1595" s="6" t="n">
        <v>45961</v>
      </c>
    </row>
    <row r="1596">
      <c r="A1596" t="inlineStr">
        <is>
          <t>V200059</t>
        </is>
      </c>
      <c r="B1596" t="inlineStr">
        <is>
          <t>2022-0021</t>
        </is>
      </c>
      <c r="C1596" t="n">
        <v>19</v>
      </c>
      <c r="D1596" t="inlineStr">
        <is>
          <t>37 80 4561 386-6</t>
        </is>
      </c>
      <c r="E1596" t="inlineStr">
        <is>
          <t>LION Logistics GmbH</t>
        </is>
      </c>
      <c r="F1596" t="inlineStr">
        <is>
          <t>DME</t>
        </is>
      </c>
      <c r="G1596" t="inlineStr">
        <is>
          <t>80' 4-A CW</t>
        </is>
      </c>
      <c r="I1596" s="6" t="n"/>
      <c r="J1596" s="6" t="n"/>
      <c r="K1596" t="inlineStr">
        <is>
          <t>run_prolonged</t>
        </is>
      </c>
      <c r="L1596" s="6" t="n">
        <v>44835</v>
      </c>
      <c r="M1596" s="6" t="n">
        <v>46112</v>
      </c>
      <c r="N1596" t="n">
        <v>761</v>
      </c>
      <c r="O1596" s="6" t="n">
        <v>46112</v>
      </c>
      <c r="S1596" t="inlineStr">
        <is>
          <t>n.a.</t>
        </is>
      </c>
      <c r="T1596" s="6" t="n"/>
      <c r="U1596" s="6" t="n"/>
      <c r="V1596" t="n">
        <v>0</v>
      </c>
      <c r="W1596" t="n">
        <v>3</v>
      </c>
      <c r="X1596" s="6" t="n"/>
      <c r="Z1596" s="6" t="n">
        <v>46022</v>
      </c>
      <c r="AA1596" t="inlineStr">
        <is>
          <t>n.a.</t>
        </is>
      </c>
      <c r="AB1596" s="6" t="n">
        <v>46112</v>
      </c>
      <c r="AC1596" t="inlineStr"/>
      <c r="AD1596" s="6" t="n">
        <v>45961</v>
      </c>
    </row>
    <row r="1597">
      <c r="A1597" t="inlineStr">
        <is>
          <t>V200059</t>
        </is>
      </c>
      <c r="B1597" t="inlineStr">
        <is>
          <t>2022-0021</t>
        </is>
      </c>
      <c r="C1597" t="n">
        <v>20</v>
      </c>
      <c r="D1597" t="inlineStr">
        <is>
          <t>37 80 4561 387-4</t>
        </is>
      </c>
      <c r="E1597" t="inlineStr">
        <is>
          <t>LION Logistics GmbH</t>
        </is>
      </c>
      <c r="F1597" t="inlineStr">
        <is>
          <t>DME</t>
        </is>
      </c>
      <c r="G1597" t="inlineStr">
        <is>
          <t>80' 4-A CW</t>
        </is>
      </c>
      <c r="I1597" s="6" t="n"/>
      <c r="J1597" s="6" t="n"/>
      <c r="K1597" t="inlineStr">
        <is>
          <t>run_prolonged</t>
        </is>
      </c>
      <c r="L1597" s="6" t="n">
        <v>44835</v>
      </c>
      <c r="M1597" s="6" t="n">
        <v>46112</v>
      </c>
      <c r="N1597" t="n">
        <v>761</v>
      </c>
      <c r="O1597" s="6" t="n">
        <v>46112</v>
      </c>
      <c r="S1597" t="inlineStr">
        <is>
          <t>n.a.</t>
        </is>
      </c>
      <c r="T1597" s="6" t="n"/>
      <c r="U1597" s="6" t="n"/>
      <c r="V1597" t="n">
        <v>0</v>
      </c>
      <c r="W1597" t="n">
        <v>3</v>
      </c>
      <c r="X1597" s="6" t="n"/>
      <c r="Z1597" s="6" t="n">
        <v>46022</v>
      </c>
      <c r="AA1597" t="inlineStr">
        <is>
          <t>n.a.</t>
        </is>
      </c>
      <c r="AB1597" s="6" t="n">
        <v>46112</v>
      </c>
      <c r="AC1597" t="inlineStr"/>
      <c r="AD1597" s="6" t="n">
        <v>45961</v>
      </c>
    </row>
    <row r="1598">
      <c r="A1598" t="inlineStr">
        <is>
          <t>V200059</t>
        </is>
      </c>
      <c r="B1598" t="inlineStr">
        <is>
          <t>2022-0021</t>
        </is>
      </c>
      <c r="C1598" t="n">
        <v>21</v>
      </c>
      <c r="D1598" t="inlineStr">
        <is>
          <t>37 80 4561 388-2</t>
        </is>
      </c>
      <c r="E1598" t="inlineStr">
        <is>
          <t>LION Logistics GmbH</t>
        </is>
      </c>
      <c r="F1598" t="inlineStr">
        <is>
          <t>DME</t>
        </is>
      </c>
      <c r="G1598" t="inlineStr">
        <is>
          <t>80' 4-A CW</t>
        </is>
      </c>
      <c r="I1598" s="6" t="n"/>
      <c r="J1598" s="6" t="n"/>
      <c r="K1598" t="inlineStr">
        <is>
          <t>run_prolonged</t>
        </is>
      </c>
      <c r="L1598" s="6" t="n">
        <v>44835</v>
      </c>
      <c r="M1598" s="6" t="n">
        <v>46112</v>
      </c>
      <c r="N1598" t="n">
        <v>761</v>
      </c>
      <c r="O1598" s="6" t="n">
        <v>46112</v>
      </c>
      <c r="S1598" t="inlineStr">
        <is>
          <t>n.a.</t>
        </is>
      </c>
      <c r="T1598" s="6" t="n"/>
      <c r="U1598" s="6" t="n"/>
      <c r="V1598" t="n">
        <v>0</v>
      </c>
      <c r="W1598" t="n">
        <v>3</v>
      </c>
      <c r="X1598" s="6" t="n"/>
      <c r="Z1598" s="6" t="n">
        <v>46022</v>
      </c>
      <c r="AA1598" t="inlineStr">
        <is>
          <t>n.a.</t>
        </is>
      </c>
      <c r="AB1598" s="6" t="n">
        <v>46112</v>
      </c>
      <c r="AC1598" t="inlineStr"/>
      <c r="AD1598" s="6" t="n">
        <v>45961</v>
      </c>
    </row>
    <row r="1599">
      <c r="A1599" t="inlineStr">
        <is>
          <t>V200059</t>
        </is>
      </c>
      <c r="B1599" t="inlineStr">
        <is>
          <t>2022-0021</t>
        </is>
      </c>
      <c r="C1599" t="n">
        <v>22</v>
      </c>
      <c r="D1599" t="inlineStr">
        <is>
          <t>37 80 4561 389-0</t>
        </is>
      </c>
      <c r="E1599" t="inlineStr">
        <is>
          <t>LION Logistics GmbH</t>
        </is>
      </c>
      <c r="F1599" t="inlineStr">
        <is>
          <t>DME</t>
        </is>
      </c>
      <c r="G1599" t="inlineStr">
        <is>
          <t>80' 4-A CW</t>
        </is>
      </c>
      <c r="I1599" s="6" t="n"/>
      <c r="J1599" s="6" t="n"/>
      <c r="K1599" t="inlineStr">
        <is>
          <t>run_prolonged</t>
        </is>
      </c>
      <c r="L1599" s="6" t="n">
        <v>44835</v>
      </c>
      <c r="M1599" s="6" t="n">
        <v>46112</v>
      </c>
      <c r="N1599" t="n">
        <v>761</v>
      </c>
      <c r="O1599" s="6" t="n">
        <v>46112</v>
      </c>
      <c r="S1599" t="inlineStr">
        <is>
          <t>n.a.</t>
        </is>
      </c>
      <c r="T1599" s="6" t="n"/>
      <c r="U1599" s="6" t="n"/>
      <c r="V1599" t="n">
        <v>0</v>
      </c>
      <c r="W1599" t="n">
        <v>3</v>
      </c>
      <c r="X1599" s="6" t="n"/>
      <c r="Z1599" s="6" t="n">
        <v>46022</v>
      </c>
      <c r="AA1599" t="inlineStr">
        <is>
          <t>n.a.</t>
        </is>
      </c>
      <c r="AB1599" s="6" t="n">
        <v>46112</v>
      </c>
      <c r="AC1599" t="inlineStr"/>
      <c r="AD1599" s="6" t="n">
        <v>45961</v>
      </c>
    </row>
    <row r="1600">
      <c r="A1600" t="inlineStr">
        <is>
          <t>V720003</t>
        </is>
      </c>
      <c r="B1600" t="inlineStr">
        <is>
          <t>2025-0007</t>
        </is>
      </c>
      <c r="C1600" t="n">
        <v>1</v>
      </c>
      <c r="D1600" t="inlineStr">
        <is>
          <t>37 80 4992 776-7</t>
        </is>
      </c>
      <c r="E1600" t="inlineStr">
        <is>
          <t>LION Logistics GmbH</t>
        </is>
      </c>
      <c r="F1600" t="inlineStr">
        <is>
          <t>DME</t>
        </is>
      </c>
      <c r="G1600" t="inlineStr">
        <is>
          <t>DPW</t>
        </is>
      </c>
      <c r="H1600" t="inlineStr">
        <is>
          <t>PAYG</t>
        </is>
      </c>
      <c r="I1600" s="6" t="n">
        <v>45627</v>
      </c>
      <c r="J1600" s="6" t="n">
        <v>46022</v>
      </c>
      <c r="K1600" t="inlineStr">
        <is>
          <t>run_initial</t>
        </is>
      </c>
      <c r="L1600" s="6" t="n">
        <v>45627</v>
      </c>
      <c r="M1600" s="6" t="n">
        <v>46022</v>
      </c>
      <c r="N1600" t="n">
        <v>395</v>
      </c>
      <c r="O1600" s="6" t="n">
        <v>46022</v>
      </c>
      <c r="S1600" t="inlineStr">
        <is>
          <t>with as-of date</t>
        </is>
      </c>
      <c r="T1600" s="6" t="n">
        <v>45627</v>
      </c>
      <c r="U1600" s="6" t="n"/>
      <c r="V1600" t="n">
        <v>1</v>
      </c>
      <c r="W1600" t="n">
        <v>1</v>
      </c>
      <c r="X1600" s="6" t="n"/>
      <c r="Z1600" s="6" t="n">
        <v>46053</v>
      </c>
      <c r="AA1600" t="inlineStr">
        <is>
          <t>as-of, case 2-4</t>
        </is>
      </c>
      <c r="AB1600" s="6" t="n">
        <v>46081</v>
      </c>
      <c r="AC1600" t="inlineStr"/>
      <c r="AD1600" s="6" t="n">
        <v>45928</v>
      </c>
    </row>
    <row r="1601">
      <c r="A1601" t="inlineStr">
        <is>
          <t>V300042</t>
        </is>
      </c>
      <c r="B1601" t="inlineStr">
        <is>
          <t>2023-0040</t>
        </is>
      </c>
      <c r="C1601" t="n">
        <v>2</v>
      </c>
      <c r="D1601" t="inlineStr">
        <is>
          <t>37 80 4993 286-6</t>
        </is>
      </c>
      <c r="E1601" t="inlineStr">
        <is>
          <t>LTE Logistik- und Transport GmbH</t>
        </is>
      </c>
      <c r="F1601" t="inlineStr">
        <is>
          <t>TNO</t>
        </is>
      </c>
      <c r="G1601" t="inlineStr">
        <is>
          <t>DPW</t>
        </is>
      </c>
      <c r="I1601" s="6" t="n"/>
      <c r="J1601" s="6" t="n"/>
      <c r="K1601" t="inlineStr">
        <is>
          <t>run_prolonged</t>
        </is>
      </c>
      <c r="L1601" s="6" t="n">
        <v>45322</v>
      </c>
      <c r="M1601" s="6" t="n">
        <v>46387</v>
      </c>
      <c r="N1601" t="n">
        <v>381</v>
      </c>
      <c r="O1601" s="6" t="n">
        <v>46387</v>
      </c>
      <c r="S1601" t="inlineStr">
        <is>
          <t>n.a.</t>
        </is>
      </c>
      <c r="T1601" s="6" t="n"/>
      <c r="U1601" s="6" t="n"/>
      <c r="V1601" t="n">
        <v>0</v>
      </c>
      <c r="W1601" t="n">
        <v>3</v>
      </c>
      <c r="X1601" s="6" t="n"/>
      <c r="Z1601" s="6" t="n">
        <v>46295</v>
      </c>
      <c r="AA1601" t="inlineStr">
        <is>
          <t>n.a.</t>
        </is>
      </c>
      <c r="AB1601" s="6" t="n">
        <v>46387</v>
      </c>
      <c r="AC1601" t="inlineStr"/>
      <c r="AD1601" s="6" t="n">
        <v>46234</v>
      </c>
    </row>
    <row r="1602">
      <c r="A1602" t="inlineStr">
        <is>
          <t>V300042</t>
        </is>
      </c>
      <c r="B1602" t="inlineStr">
        <is>
          <t>2023-0040</t>
        </is>
      </c>
      <c r="C1602" t="n">
        <v>4</v>
      </c>
      <c r="D1602" t="inlineStr">
        <is>
          <t>37 80 4993 288-2</t>
        </is>
      </c>
      <c r="E1602" t="inlineStr">
        <is>
          <t>LTE Logistik- und Transport GmbH</t>
        </is>
      </c>
      <c r="F1602" t="inlineStr">
        <is>
          <t>TNO</t>
        </is>
      </c>
      <c r="G1602" t="inlineStr">
        <is>
          <t>DPW</t>
        </is>
      </c>
      <c r="I1602" s="6" t="n"/>
      <c r="J1602" s="6" t="n"/>
      <c r="K1602" t="inlineStr">
        <is>
          <t>run_prolonged</t>
        </is>
      </c>
      <c r="L1602" s="6" t="n">
        <v>45322</v>
      </c>
      <c r="M1602" s="6" t="n">
        <v>46387</v>
      </c>
      <c r="N1602" t="n">
        <v>381</v>
      </c>
      <c r="O1602" s="6" t="n">
        <v>46387</v>
      </c>
      <c r="S1602" t="inlineStr">
        <is>
          <t>n.a.</t>
        </is>
      </c>
      <c r="T1602" s="6" t="n"/>
      <c r="U1602" s="6" t="n"/>
      <c r="V1602" t="n">
        <v>0</v>
      </c>
      <c r="W1602" t="n">
        <v>3</v>
      </c>
      <c r="X1602" s="6" t="n"/>
      <c r="Z1602" s="6" t="n">
        <v>46295</v>
      </c>
      <c r="AA1602" t="inlineStr">
        <is>
          <t>n.a.</t>
        </is>
      </c>
      <c r="AB1602" s="6" t="n">
        <v>46387</v>
      </c>
      <c r="AC1602" t="inlineStr"/>
      <c r="AD1602" s="6" t="n">
        <v>46234</v>
      </c>
    </row>
    <row r="1603">
      <c r="A1603" t="inlineStr">
        <is>
          <t>V300042</t>
        </is>
      </c>
      <c r="B1603" t="inlineStr">
        <is>
          <t>2023-0040</t>
        </is>
      </c>
      <c r="C1603" t="n">
        <v>5</v>
      </c>
      <c r="D1603" t="inlineStr">
        <is>
          <t>37 80 4993 289-0</t>
        </is>
      </c>
      <c r="E1603" t="inlineStr">
        <is>
          <t>LTE Logistik- und Transport GmbH</t>
        </is>
      </c>
      <c r="F1603" t="inlineStr">
        <is>
          <t>TNO</t>
        </is>
      </c>
      <c r="G1603" t="inlineStr">
        <is>
          <t>DPW</t>
        </is>
      </c>
      <c r="I1603" s="6" t="n"/>
      <c r="J1603" s="6" t="n"/>
      <c r="K1603" t="inlineStr">
        <is>
          <t>run_prolonged</t>
        </is>
      </c>
      <c r="L1603" s="6" t="n">
        <v>45322</v>
      </c>
      <c r="M1603" s="6" t="n">
        <v>46387</v>
      </c>
      <c r="N1603" t="n">
        <v>381</v>
      </c>
      <c r="O1603" s="6" t="n">
        <v>46387</v>
      </c>
      <c r="S1603" t="inlineStr">
        <is>
          <t>n.a.</t>
        </is>
      </c>
      <c r="T1603" s="6" t="n"/>
      <c r="U1603" s="6" t="n"/>
      <c r="V1603" t="n">
        <v>0</v>
      </c>
      <c r="W1603" t="n">
        <v>3</v>
      </c>
      <c r="X1603" s="6" t="n"/>
      <c r="Z1603" s="6" t="n">
        <v>46295</v>
      </c>
      <c r="AA1603" t="inlineStr">
        <is>
          <t>n.a.</t>
        </is>
      </c>
      <c r="AB1603" s="6" t="n">
        <v>46387</v>
      </c>
      <c r="AC1603" t="inlineStr"/>
      <c r="AD1603" s="6" t="n">
        <v>46234</v>
      </c>
    </row>
    <row r="1604">
      <c r="A1604" t="inlineStr">
        <is>
          <t>V300042</t>
        </is>
      </c>
      <c r="B1604" t="inlineStr">
        <is>
          <t>2023-0040</t>
        </is>
      </c>
      <c r="C1604" t="n">
        <v>6</v>
      </c>
      <c r="D1604" t="inlineStr">
        <is>
          <t>37 80 4993 290-8</t>
        </is>
      </c>
      <c r="E1604" t="inlineStr">
        <is>
          <t>LTE Logistik- und Transport GmbH</t>
        </is>
      </c>
      <c r="F1604" t="inlineStr">
        <is>
          <t>TNO</t>
        </is>
      </c>
      <c r="G1604" t="inlineStr">
        <is>
          <t>DPW</t>
        </is>
      </c>
      <c r="I1604" s="6" t="n"/>
      <c r="J1604" s="6" t="n"/>
      <c r="K1604" t="inlineStr">
        <is>
          <t>run_prolonged</t>
        </is>
      </c>
      <c r="L1604" s="6" t="n">
        <v>45322</v>
      </c>
      <c r="M1604" s="6" t="n">
        <v>46387</v>
      </c>
      <c r="N1604" t="n">
        <v>381</v>
      </c>
      <c r="O1604" s="6" t="n">
        <v>46387</v>
      </c>
      <c r="S1604" t="inlineStr">
        <is>
          <t>n.a.</t>
        </is>
      </c>
      <c r="T1604" s="6" t="n"/>
      <c r="U1604" s="6" t="n"/>
      <c r="V1604" t="n">
        <v>0</v>
      </c>
      <c r="W1604" t="n">
        <v>3</v>
      </c>
      <c r="X1604" s="6" t="n"/>
      <c r="Z1604" s="6" t="n">
        <v>46295</v>
      </c>
      <c r="AA1604" t="inlineStr">
        <is>
          <t>n.a.</t>
        </is>
      </c>
      <c r="AB1604" s="6" t="n">
        <v>46387</v>
      </c>
      <c r="AC1604" t="inlineStr"/>
      <c r="AD1604" s="6" t="n">
        <v>46234</v>
      </c>
    </row>
    <row r="1605">
      <c r="A1605" t="inlineStr">
        <is>
          <t>V300042</t>
        </is>
      </c>
      <c r="B1605" t="inlineStr">
        <is>
          <t>2023-0040</t>
        </is>
      </c>
      <c r="C1605" t="n">
        <v>7</v>
      </c>
      <c r="D1605" t="inlineStr">
        <is>
          <t>37 80 4993 291-6</t>
        </is>
      </c>
      <c r="E1605" t="inlineStr">
        <is>
          <t>LTE Logistik- und Transport GmbH</t>
        </is>
      </c>
      <c r="F1605" t="inlineStr">
        <is>
          <t>TNO</t>
        </is>
      </c>
      <c r="G1605" t="inlineStr">
        <is>
          <t>DPW</t>
        </is>
      </c>
      <c r="I1605" s="6" t="n"/>
      <c r="J1605" s="6" t="n"/>
      <c r="K1605" t="inlineStr">
        <is>
          <t>run_prolonged</t>
        </is>
      </c>
      <c r="L1605" s="6" t="n">
        <v>45322</v>
      </c>
      <c r="M1605" s="6" t="n">
        <v>46387</v>
      </c>
      <c r="N1605" t="n">
        <v>381</v>
      </c>
      <c r="O1605" s="6" t="n">
        <v>46387</v>
      </c>
      <c r="S1605" t="inlineStr">
        <is>
          <t>n.a.</t>
        </is>
      </c>
      <c r="T1605" s="6" t="n"/>
      <c r="U1605" s="6" t="n"/>
      <c r="V1605" t="n">
        <v>0</v>
      </c>
      <c r="W1605" t="n">
        <v>3</v>
      </c>
      <c r="X1605" s="6" t="n"/>
      <c r="Z1605" s="6" t="n">
        <v>46295</v>
      </c>
      <c r="AA1605" t="inlineStr">
        <is>
          <t>n.a.</t>
        </is>
      </c>
      <c r="AB1605" s="6" t="n">
        <v>46387</v>
      </c>
      <c r="AC1605" t="inlineStr"/>
      <c r="AD1605" s="6" t="n">
        <v>46234</v>
      </c>
    </row>
    <row r="1606">
      <c r="A1606" t="inlineStr">
        <is>
          <t>V300042</t>
        </is>
      </c>
      <c r="B1606" t="inlineStr">
        <is>
          <t>2023-0040</t>
        </is>
      </c>
      <c r="C1606" t="n">
        <v>8</v>
      </c>
      <c r="D1606" t="inlineStr">
        <is>
          <t>37 80 4993 292-4</t>
        </is>
      </c>
      <c r="E1606" t="inlineStr">
        <is>
          <t>LTE Logistik- und Transport GmbH</t>
        </is>
      </c>
      <c r="F1606" t="inlineStr">
        <is>
          <t>TNO</t>
        </is>
      </c>
      <c r="G1606" t="inlineStr">
        <is>
          <t>DPW</t>
        </is>
      </c>
      <c r="I1606" s="6" t="n"/>
      <c r="J1606" s="6" t="n"/>
      <c r="K1606" t="inlineStr">
        <is>
          <t>run_prolonged</t>
        </is>
      </c>
      <c r="L1606" s="6" t="n">
        <v>45322</v>
      </c>
      <c r="M1606" s="6" t="n">
        <v>46387</v>
      </c>
      <c r="N1606" t="n">
        <v>381</v>
      </c>
      <c r="O1606" s="6" t="n">
        <v>46387</v>
      </c>
      <c r="S1606" t="inlineStr">
        <is>
          <t>n.a.</t>
        </is>
      </c>
      <c r="T1606" s="6" t="n"/>
      <c r="U1606" s="6" t="n"/>
      <c r="V1606" t="n">
        <v>0</v>
      </c>
      <c r="W1606" t="n">
        <v>3</v>
      </c>
      <c r="X1606" s="6" t="n"/>
      <c r="Z1606" s="6" t="n">
        <v>46295</v>
      </c>
      <c r="AA1606" t="inlineStr">
        <is>
          <t>n.a.</t>
        </is>
      </c>
      <c r="AB1606" s="6" t="n">
        <v>46387</v>
      </c>
      <c r="AC1606" t="inlineStr"/>
      <c r="AD1606" s="6" t="n">
        <v>46234</v>
      </c>
    </row>
    <row r="1607">
      <c r="A1607" t="inlineStr">
        <is>
          <t>V300042</t>
        </is>
      </c>
      <c r="B1607" t="inlineStr">
        <is>
          <t>2023-0040</t>
        </is>
      </c>
      <c r="C1607" t="n">
        <v>9</v>
      </c>
      <c r="D1607" t="inlineStr">
        <is>
          <t>37 80 4993 293-2</t>
        </is>
      </c>
      <c r="E1607" t="inlineStr">
        <is>
          <t>LTE Logistik- und Transport GmbH</t>
        </is>
      </c>
      <c r="F1607" t="inlineStr">
        <is>
          <t>TNO</t>
        </is>
      </c>
      <c r="G1607" t="inlineStr">
        <is>
          <t>DPW</t>
        </is>
      </c>
      <c r="I1607" s="6" t="n"/>
      <c r="J1607" s="6" t="n"/>
      <c r="K1607" t="inlineStr">
        <is>
          <t>run_prolonged</t>
        </is>
      </c>
      <c r="L1607" s="6" t="n">
        <v>45322</v>
      </c>
      <c r="M1607" s="6" t="n">
        <v>46387</v>
      </c>
      <c r="N1607" t="n">
        <v>381</v>
      </c>
      <c r="O1607" s="6" t="n">
        <v>46387</v>
      </c>
      <c r="S1607" t="inlineStr">
        <is>
          <t>n.a.</t>
        </is>
      </c>
      <c r="T1607" s="6" t="n"/>
      <c r="U1607" s="6" t="n"/>
      <c r="V1607" t="n">
        <v>0</v>
      </c>
      <c r="W1607" t="n">
        <v>3</v>
      </c>
      <c r="X1607" s="6" t="n"/>
      <c r="Z1607" s="6" t="n">
        <v>46295</v>
      </c>
      <c r="AA1607" t="inlineStr">
        <is>
          <t>n.a.</t>
        </is>
      </c>
      <c r="AB1607" s="6" t="n">
        <v>46387</v>
      </c>
      <c r="AC1607" t="inlineStr"/>
      <c r="AD1607" s="6" t="n">
        <v>46234</v>
      </c>
    </row>
    <row r="1608">
      <c r="A1608" t="inlineStr">
        <is>
          <t>V300042</t>
        </is>
      </c>
      <c r="B1608" t="inlineStr">
        <is>
          <t>2023-0040</t>
        </is>
      </c>
      <c r="C1608" t="n">
        <v>10</v>
      </c>
      <c r="D1608" t="inlineStr">
        <is>
          <t>37 80 4993 294-0</t>
        </is>
      </c>
      <c r="E1608" t="inlineStr">
        <is>
          <t>LTE Logistik- und Transport GmbH</t>
        </is>
      </c>
      <c r="F1608" t="inlineStr">
        <is>
          <t>TNO</t>
        </is>
      </c>
      <c r="G1608" t="inlineStr">
        <is>
          <t>DPW</t>
        </is>
      </c>
      <c r="I1608" s="6" t="n"/>
      <c r="J1608" s="6" t="n"/>
      <c r="K1608" t="inlineStr">
        <is>
          <t>run_prolonged</t>
        </is>
      </c>
      <c r="L1608" s="6" t="n">
        <v>45322</v>
      </c>
      <c r="M1608" s="6" t="n">
        <v>46387</v>
      </c>
      <c r="N1608" t="n">
        <v>381</v>
      </c>
      <c r="O1608" s="6" t="n">
        <v>46387</v>
      </c>
      <c r="S1608" t="inlineStr">
        <is>
          <t>n.a.</t>
        </is>
      </c>
      <c r="T1608" s="6" t="n"/>
      <c r="U1608" s="6" t="n"/>
      <c r="V1608" t="n">
        <v>0</v>
      </c>
      <c r="W1608" t="n">
        <v>3</v>
      </c>
      <c r="X1608" s="6" t="n"/>
      <c r="Z1608" s="6" t="n">
        <v>46295</v>
      </c>
      <c r="AA1608" t="inlineStr">
        <is>
          <t>n.a.</t>
        </is>
      </c>
      <c r="AB1608" s="6" t="n">
        <v>46387</v>
      </c>
      <c r="AC1608" t="inlineStr"/>
      <c r="AD1608" s="6" t="n">
        <v>46234</v>
      </c>
    </row>
    <row r="1609">
      <c r="A1609" t="inlineStr">
        <is>
          <t>V300042</t>
        </is>
      </c>
      <c r="B1609" t="inlineStr">
        <is>
          <t>2023-0040</t>
        </is>
      </c>
      <c r="C1609" t="n">
        <v>11</v>
      </c>
      <c r="D1609" t="inlineStr">
        <is>
          <t>37 80 4993 295-7</t>
        </is>
      </c>
      <c r="E1609" t="inlineStr">
        <is>
          <t>LTE Logistik- und Transport GmbH</t>
        </is>
      </c>
      <c r="F1609" t="inlineStr">
        <is>
          <t>TNO</t>
        </is>
      </c>
      <c r="G1609" t="inlineStr">
        <is>
          <t>DPW</t>
        </is>
      </c>
      <c r="I1609" s="6" t="n"/>
      <c r="J1609" s="6" t="n"/>
      <c r="K1609" t="inlineStr">
        <is>
          <t>run_prolonged</t>
        </is>
      </c>
      <c r="L1609" s="6" t="n">
        <v>45322</v>
      </c>
      <c r="M1609" s="6" t="n">
        <v>46387</v>
      </c>
      <c r="N1609" t="n">
        <v>381</v>
      </c>
      <c r="O1609" s="6" t="n">
        <v>46387</v>
      </c>
      <c r="S1609" t="inlineStr">
        <is>
          <t>n.a.</t>
        </is>
      </c>
      <c r="T1609" s="6" t="n"/>
      <c r="U1609" s="6" t="n"/>
      <c r="V1609" t="n">
        <v>0</v>
      </c>
      <c r="W1609" t="n">
        <v>3</v>
      </c>
      <c r="X1609" s="6" t="n"/>
      <c r="Z1609" s="6" t="n">
        <v>46295</v>
      </c>
      <c r="AA1609" t="inlineStr">
        <is>
          <t>n.a.</t>
        </is>
      </c>
      <c r="AB1609" s="6" t="n">
        <v>46387</v>
      </c>
      <c r="AC1609" t="inlineStr"/>
      <c r="AD1609" s="6" t="n">
        <v>46234</v>
      </c>
    </row>
    <row r="1610">
      <c r="A1610" t="inlineStr">
        <is>
          <t>V300042</t>
        </is>
      </c>
      <c r="B1610" t="inlineStr">
        <is>
          <t>2023-0040</t>
        </is>
      </c>
      <c r="C1610" t="n">
        <v>12</v>
      </c>
      <c r="D1610" t="inlineStr">
        <is>
          <t>37 80 4993 296-5</t>
        </is>
      </c>
      <c r="E1610" t="inlineStr">
        <is>
          <t>LTE Logistik- und Transport GmbH</t>
        </is>
      </c>
      <c r="F1610" t="inlineStr">
        <is>
          <t>TNO</t>
        </is>
      </c>
      <c r="G1610" t="inlineStr">
        <is>
          <t>DPW</t>
        </is>
      </c>
      <c r="I1610" s="6" t="n"/>
      <c r="J1610" s="6" t="n"/>
      <c r="K1610" t="inlineStr">
        <is>
          <t>run_prolonged</t>
        </is>
      </c>
      <c r="L1610" s="6" t="n">
        <v>45322</v>
      </c>
      <c r="M1610" s="6" t="n">
        <v>46387</v>
      </c>
      <c r="N1610" t="n">
        <v>381</v>
      </c>
      <c r="O1610" s="6" t="n">
        <v>46387</v>
      </c>
      <c r="S1610" t="inlineStr">
        <is>
          <t>n.a.</t>
        </is>
      </c>
      <c r="T1610" s="6" t="n"/>
      <c r="U1610" s="6" t="n"/>
      <c r="V1610" t="n">
        <v>0</v>
      </c>
      <c r="W1610" t="n">
        <v>3</v>
      </c>
      <c r="X1610" s="6" t="n"/>
      <c r="Z1610" s="6" t="n">
        <v>46295</v>
      </c>
      <c r="AA1610" t="inlineStr">
        <is>
          <t>n.a.</t>
        </is>
      </c>
      <c r="AB1610" s="6" t="n">
        <v>46387</v>
      </c>
      <c r="AC1610" t="inlineStr"/>
      <c r="AD1610" s="6" t="n">
        <v>46234</v>
      </c>
    </row>
    <row r="1611">
      <c r="A1611" t="inlineStr">
        <is>
          <t>V300042</t>
        </is>
      </c>
      <c r="B1611" t="inlineStr">
        <is>
          <t>2023-0040</t>
        </is>
      </c>
      <c r="C1611" t="n">
        <v>13</v>
      </c>
      <c r="D1611" t="inlineStr">
        <is>
          <t>37 80 4993 297-3</t>
        </is>
      </c>
      <c r="E1611" t="inlineStr">
        <is>
          <t>LTE Logistik- und Transport GmbH</t>
        </is>
      </c>
      <c r="F1611" t="inlineStr">
        <is>
          <t>TNO</t>
        </is>
      </c>
      <c r="G1611" t="inlineStr">
        <is>
          <t>DPW</t>
        </is>
      </c>
      <c r="I1611" s="6" t="n"/>
      <c r="J1611" s="6" t="n"/>
      <c r="K1611" t="inlineStr">
        <is>
          <t>run_prolonged</t>
        </is>
      </c>
      <c r="L1611" s="6" t="n">
        <v>45322</v>
      </c>
      <c r="M1611" s="6" t="n">
        <v>46387</v>
      </c>
      <c r="N1611" t="n">
        <v>381</v>
      </c>
      <c r="O1611" s="6" t="n">
        <v>46387</v>
      </c>
      <c r="S1611" t="inlineStr">
        <is>
          <t>n.a.</t>
        </is>
      </c>
      <c r="T1611" s="6" t="n"/>
      <c r="U1611" s="6" t="n"/>
      <c r="V1611" t="n">
        <v>0</v>
      </c>
      <c r="W1611" t="n">
        <v>3</v>
      </c>
      <c r="X1611" s="6" t="n"/>
      <c r="Z1611" s="6" t="n">
        <v>46295</v>
      </c>
      <c r="AA1611" t="inlineStr">
        <is>
          <t>n.a.</t>
        </is>
      </c>
      <c r="AB1611" s="6" t="n">
        <v>46387</v>
      </c>
      <c r="AC1611" t="inlineStr"/>
      <c r="AD1611" s="6" t="n">
        <v>46234</v>
      </c>
    </row>
    <row r="1612">
      <c r="A1612" t="inlineStr">
        <is>
          <t>V300042</t>
        </is>
      </c>
      <c r="B1612" t="inlineStr">
        <is>
          <t>2023-0040</t>
        </is>
      </c>
      <c r="C1612" t="n">
        <v>14</v>
      </c>
      <c r="D1612" t="inlineStr">
        <is>
          <t>37 80 4993 298-1</t>
        </is>
      </c>
      <c r="E1612" t="inlineStr">
        <is>
          <t>LTE Logistik- und Transport GmbH</t>
        </is>
      </c>
      <c r="F1612" t="inlineStr">
        <is>
          <t>TNO</t>
        </is>
      </c>
      <c r="G1612" t="inlineStr">
        <is>
          <t>DPW</t>
        </is>
      </c>
      <c r="I1612" s="6" t="n"/>
      <c r="J1612" s="6" t="n"/>
      <c r="K1612" t="inlineStr">
        <is>
          <t>run_prolonged</t>
        </is>
      </c>
      <c r="L1612" s="6" t="n">
        <v>45322</v>
      </c>
      <c r="M1612" s="6" t="n">
        <v>46387</v>
      </c>
      <c r="N1612" t="n">
        <v>381</v>
      </c>
      <c r="O1612" s="6" t="n">
        <v>46387</v>
      </c>
      <c r="S1612" t="inlineStr">
        <is>
          <t>n.a.</t>
        </is>
      </c>
      <c r="T1612" s="6" t="n"/>
      <c r="U1612" s="6" t="n"/>
      <c r="V1612" t="n">
        <v>0</v>
      </c>
      <c r="W1612" t="n">
        <v>3</v>
      </c>
      <c r="X1612" s="6" t="n"/>
      <c r="Z1612" s="6" t="n">
        <v>46295</v>
      </c>
      <c r="AA1612" t="inlineStr">
        <is>
          <t>n.a.</t>
        </is>
      </c>
      <c r="AB1612" s="6" t="n">
        <v>46387</v>
      </c>
      <c r="AC1612" t="inlineStr"/>
      <c r="AD1612" s="6" t="n">
        <v>46234</v>
      </c>
    </row>
    <row r="1613">
      <c r="A1613" t="inlineStr">
        <is>
          <t>V300042</t>
        </is>
      </c>
      <c r="B1613" t="inlineStr">
        <is>
          <t>2023-0040</t>
        </is>
      </c>
      <c r="C1613" t="n">
        <v>17</v>
      </c>
      <c r="D1613" t="inlineStr">
        <is>
          <t>37 80 4993 301-3</t>
        </is>
      </c>
      <c r="E1613" t="inlineStr">
        <is>
          <t>LTE Logistik- und Transport GmbH</t>
        </is>
      </c>
      <c r="F1613" t="inlineStr">
        <is>
          <t>TNO</t>
        </is>
      </c>
      <c r="G1613" t="inlineStr">
        <is>
          <t>DPW</t>
        </is>
      </c>
      <c r="I1613" s="6" t="n"/>
      <c r="J1613" s="6" t="n"/>
      <c r="K1613" t="inlineStr">
        <is>
          <t>run_prolonged</t>
        </is>
      </c>
      <c r="L1613" s="6" t="n">
        <v>45322</v>
      </c>
      <c r="M1613" s="6" t="n">
        <v>46387</v>
      </c>
      <c r="N1613" t="n">
        <v>381</v>
      </c>
      <c r="O1613" s="6" t="n">
        <v>46387</v>
      </c>
      <c r="S1613" t="inlineStr">
        <is>
          <t>n.a.</t>
        </is>
      </c>
      <c r="T1613" s="6" t="n"/>
      <c r="U1613" s="6" t="n"/>
      <c r="V1613" t="n">
        <v>0</v>
      </c>
      <c r="W1613" t="n">
        <v>3</v>
      </c>
      <c r="X1613" s="6" t="n"/>
      <c r="Z1613" s="6" t="n">
        <v>46295</v>
      </c>
      <c r="AA1613" t="inlineStr">
        <is>
          <t>n.a.</t>
        </is>
      </c>
      <c r="AB1613" s="6" t="n">
        <v>46387</v>
      </c>
      <c r="AC1613" t="inlineStr"/>
      <c r="AD1613" s="6" t="n">
        <v>46234</v>
      </c>
    </row>
    <row r="1614">
      <c r="A1614" t="inlineStr">
        <is>
          <t>V300042</t>
        </is>
      </c>
      <c r="B1614" t="inlineStr">
        <is>
          <t>2023-0040</t>
        </is>
      </c>
      <c r="C1614" t="n">
        <v>18</v>
      </c>
      <c r="D1614" t="inlineStr">
        <is>
          <t>37 80 4993 302-1</t>
        </is>
      </c>
      <c r="E1614" t="inlineStr">
        <is>
          <t>LTE Logistik- und Transport GmbH</t>
        </is>
      </c>
      <c r="F1614" t="inlineStr">
        <is>
          <t>TNO</t>
        </is>
      </c>
      <c r="G1614" t="inlineStr">
        <is>
          <t>DPW</t>
        </is>
      </c>
      <c r="I1614" s="6" t="n"/>
      <c r="J1614" s="6" t="n"/>
      <c r="K1614" t="inlineStr">
        <is>
          <t>run_prolonged</t>
        </is>
      </c>
      <c r="L1614" s="6" t="n">
        <v>45322</v>
      </c>
      <c r="M1614" s="6" t="n">
        <v>46387</v>
      </c>
      <c r="N1614" t="n">
        <v>381</v>
      </c>
      <c r="O1614" s="6" t="n">
        <v>46387</v>
      </c>
      <c r="S1614" t="inlineStr">
        <is>
          <t>n.a.</t>
        </is>
      </c>
      <c r="T1614" s="6" t="n"/>
      <c r="U1614" s="6" t="n"/>
      <c r="V1614" t="n">
        <v>0</v>
      </c>
      <c r="W1614" t="n">
        <v>3</v>
      </c>
      <c r="X1614" s="6" t="n"/>
      <c r="Z1614" s="6" t="n">
        <v>46295</v>
      </c>
      <c r="AA1614" t="inlineStr">
        <is>
          <t>n.a.</t>
        </is>
      </c>
      <c r="AB1614" s="6" t="n">
        <v>46387</v>
      </c>
      <c r="AC1614" t="inlineStr"/>
      <c r="AD1614" s="6" t="n">
        <v>46234</v>
      </c>
    </row>
    <row r="1615">
      <c r="A1615" t="inlineStr">
        <is>
          <t>V300042</t>
        </is>
      </c>
      <c r="B1615" t="inlineStr">
        <is>
          <t>2023-0040</t>
        </is>
      </c>
      <c r="C1615" t="n">
        <v>19</v>
      </c>
      <c r="D1615" t="inlineStr">
        <is>
          <t>37 80 4993 303-9</t>
        </is>
      </c>
      <c r="E1615" t="inlineStr">
        <is>
          <t>LTE Logistik- und Transport GmbH</t>
        </is>
      </c>
      <c r="F1615" t="inlineStr">
        <is>
          <t>TNO</t>
        </is>
      </c>
      <c r="G1615" t="inlineStr">
        <is>
          <t>DPW</t>
        </is>
      </c>
      <c r="I1615" s="6" t="n"/>
      <c r="J1615" s="6" t="n"/>
      <c r="K1615" t="inlineStr">
        <is>
          <t>run_prolonged</t>
        </is>
      </c>
      <c r="L1615" s="6" t="n">
        <v>45322</v>
      </c>
      <c r="M1615" s="6" t="n">
        <v>46387</v>
      </c>
      <c r="N1615" t="n">
        <v>381</v>
      </c>
      <c r="O1615" s="6" t="n">
        <v>46387</v>
      </c>
      <c r="S1615" t="inlineStr">
        <is>
          <t>n.a.</t>
        </is>
      </c>
      <c r="T1615" s="6" t="n"/>
      <c r="U1615" s="6" t="n"/>
      <c r="V1615" t="n">
        <v>0</v>
      </c>
      <c r="W1615" t="n">
        <v>3</v>
      </c>
      <c r="X1615" s="6" t="n"/>
      <c r="Z1615" s="6" t="n">
        <v>46295</v>
      </c>
      <c r="AA1615" t="inlineStr">
        <is>
          <t>n.a.</t>
        </is>
      </c>
      <c r="AB1615" s="6" t="n">
        <v>46387</v>
      </c>
      <c r="AC1615" t="inlineStr"/>
      <c r="AD1615" s="6" t="n">
        <v>46234</v>
      </c>
    </row>
    <row r="1616">
      <c r="A1616" t="inlineStr">
        <is>
          <t>V300042</t>
        </is>
      </c>
      <c r="B1616" t="inlineStr">
        <is>
          <t>2023-0040</t>
        </is>
      </c>
      <c r="C1616" t="n">
        <v>20</v>
      </c>
      <c r="D1616" t="inlineStr">
        <is>
          <t>37 80 4993 304-7</t>
        </is>
      </c>
      <c r="E1616" t="inlineStr">
        <is>
          <t>LTE Logistik- und Transport GmbH</t>
        </is>
      </c>
      <c r="F1616" t="inlineStr">
        <is>
          <t>TNO</t>
        </is>
      </c>
      <c r="G1616" t="inlineStr">
        <is>
          <t>DPW</t>
        </is>
      </c>
      <c r="I1616" s="6" t="n"/>
      <c r="J1616" s="6" t="n"/>
      <c r="K1616" t="inlineStr">
        <is>
          <t>run_prolonged</t>
        </is>
      </c>
      <c r="L1616" s="6" t="n">
        <v>45322</v>
      </c>
      <c r="M1616" s="6" t="n">
        <v>46387</v>
      </c>
      <c r="N1616" t="n">
        <v>381</v>
      </c>
      <c r="O1616" s="6" t="n">
        <v>46387</v>
      </c>
      <c r="S1616" t="inlineStr">
        <is>
          <t>n.a.</t>
        </is>
      </c>
      <c r="T1616" s="6" t="n"/>
      <c r="U1616" s="6" t="n"/>
      <c r="V1616" t="n">
        <v>0</v>
      </c>
      <c r="W1616" t="n">
        <v>3</v>
      </c>
      <c r="X1616" s="6" t="n"/>
      <c r="Z1616" s="6" t="n">
        <v>46295</v>
      </c>
      <c r="AA1616" t="inlineStr">
        <is>
          <t>n.a.</t>
        </is>
      </c>
      <c r="AB1616" s="6" t="n">
        <v>46387</v>
      </c>
      <c r="AC1616" t="inlineStr"/>
      <c r="AD1616" s="6" t="n">
        <v>46234</v>
      </c>
    </row>
    <row r="1617">
      <c r="A1617" t="inlineStr">
        <is>
          <t>V730004</t>
        </is>
      </c>
      <c r="B1617" t="inlineStr">
        <is>
          <t>2023-0040</t>
        </is>
      </c>
      <c r="C1617" t="n">
        <v>1</v>
      </c>
      <c r="D1617" t="inlineStr">
        <is>
          <t>37 80 4993 287-4</t>
        </is>
      </c>
      <c r="E1617" t="inlineStr">
        <is>
          <t>LTE Logistik- und Transport GmbH</t>
        </is>
      </c>
      <c r="F1617" t="inlineStr">
        <is>
          <t>TNO</t>
        </is>
      </c>
      <c r="G1617" t="inlineStr">
        <is>
          <t>DPW</t>
        </is>
      </c>
      <c r="H1617" t="inlineStr">
        <is>
          <t>PAYG-Abrg</t>
        </is>
      </c>
      <c r="I1617" s="6" t="n">
        <v>45880</v>
      </c>
      <c r="J1617" s="6" t="n">
        <v>46387</v>
      </c>
      <c r="K1617" t="inlineStr">
        <is>
          <t>run_prolonged</t>
        </is>
      </c>
      <c r="L1617" s="6" t="n">
        <v>45880</v>
      </c>
      <c r="M1617" s="6" t="n">
        <v>46387</v>
      </c>
      <c r="N1617" t="n">
        <v>381</v>
      </c>
      <c r="O1617" s="6" t="n">
        <v>46387</v>
      </c>
      <c r="S1617" t="inlineStr">
        <is>
          <t>n.a.</t>
        </is>
      </c>
      <c r="T1617" s="6" t="n"/>
      <c r="U1617" s="6" t="n"/>
      <c r="V1617" t="n">
        <v>0</v>
      </c>
      <c r="W1617" t="n">
        <v>3</v>
      </c>
      <c r="X1617" s="6" t="n"/>
      <c r="Z1617" s="6" t="n">
        <v>46295</v>
      </c>
      <c r="AA1617" t="inlineStr">
        <is>
          <t>n.a.</t>
        </is>
      </c>
      <c r="AB1617" s="6" t="n">
        <v>46387</v>
      </c>
      <c r="AC1617" t="inlineStr">
        <is>
          <t>PAYG-Abrg</t>
        </is>
      </c>
      <c r="AD1617" s="6" t="n">
        <v>46234</v>
      </c>
    </row>
    <row r="1618">
      <c r="A1618" t="inlineStr">
        <is>
          <t>V730004</t>
        </is>
      </c>
      <c r="B1618" t="inlineStr">
        <is>
          <t>2023-0040</t>
        </is>
      </c>
      <c r="C1618" t="n">
        <v>2</v>
      </c>
      <c r="D1618" t="inlineStr">
        <is>
          <t>37 80 4993 285-8</t>
        </is>
      </c>
      <c r="E1618" t="inlineStr">
        <is>
          <t>LTE Logistik- und Transport GmbH</t>
        </is>
      </c>
      <c r="F1618" t="inlineStr">
        <is>
          <t>TNO</t>
        </is>
      </c>
      <c r="G1618" t="inlineStr">
        <is>
          <t>DPW</t>
        </is>
      </c>
      <c r="H1618" t="inlineStr">
        <is>
          <t>PAYG-Abrg</t>
        </is>
      </c>
      <c r="I1618" s="6" t="n">
        <v>45880</v>
      </c>
      <c r="J1618" s="6" t="n">
        <v>46387</v>
      </c>
      <c r="K1618" t="inlineStr">
        <is>
          <t>run_prolonged</t>
        </is>
      </c>
      <c r="L1618" s="6" t="n">
        <v>45898</v>
      </c>
      <c r="M1618" s="6" t="n">
        <v>46387</v>
      </c>
      <c r="N1618" t="n">
        <v>381</v>
      </c>
      <c r="O1618" s="6" t="n">
        <v>46387</v>
      </c>
      <c r="S1618" t="inlineStr">
        <is>
          <t>n.a.</t>
        </is>
      </c>
      <c r="T1618" s="6" t="n"/>
      <c r="U1618" s="6" t="n"/>
      <c r="V1618" t="n">
        <v>0</v>
      </c>
      <c r="W1618" t="n">
        <v>3</v>
      </c>
      <c r="X1618" s="6" t="n"/>
      <c r="Z1618" s="6" t="n">
        <v>46295</v>
      </c>
      <c r="AA1618" t="inlineStr">
        <is>
          <t>n.a.</t>
        </is>
      </c>
      <c r="AB1618" s="6" t="n">
        <v>46387</v>
      </c>
      <c r="AC1618" t="inlineStr">
        <is>
          <t>PAYG-Abrg</t>
        </is>
      </c>
      <c r="AD1618" s="6" t="n">
        <v>46234</v>
      </c>
    </row>
    <row r="1619">
      <c r="A1619" t="inlineStr">
        <is>
          <t>V730004</t>
        </is>
      </c>
      <c r="B1619" t="inlineStr">
        <is>
          <t>2023-0040</t>
        </is>
      </c>
      <c r="C1619" t="n">
        <v>3</v>
      </c>
      <c r="D1619" t="inlineStr">
        <is>
          <t>37 80 4993 299-9</t>
        </is>
      </c>
      <c r="E1619" t="inlineStr">
        <is>
          <t>LTE Logistik- und Transport GmbH</t>
        </is>
      </c>
      <c r="F1619" t="inlineStr">
        <is>
          <t>TNO</t>
        </is>
      </c>
      <c r="G1619" t="inlineStr">
        <is>
          <t>DPW</t>
        </is>
      </c>
      <c r="H1619" t="inlineStr">
        <is>
          <t>PAYG-Abrg</t>
        </is>
      </c>
      <c r="I1619" s="6" t="n">
        <v>45880</v>
      </c>
      <c r="J1619" s="6" t="n">
        <v>46387</v>
      </c>
      <c r="K1619" t="inlineStr">
        <is>
          <t>run_prolonged</t>
        </is>
      </c>
      <c r="L1619" s="6" t="n">
        <v>45898</v>
      </c>
      <c r="M1619" s="6" t="n">
        <v>46387</v>
      </c>
      <c r="N1619" t="n">
        <v>381</v>
      </c>
      <c r="O1619" s="6" t="n">
        <v>46387</v>
      </c>
      <c r="S1619" t="inlineStr">
        <is>
          <t>n.a.</t>
        </is>
      </c>
      <c r="T1619" s="6" t="n"/>
      <c r="U1619" s="6" t="n"/>
      <c r="V1619" t="n">
        <v>0</v>
      </c>
      <c r="W1619" t="n">
        <v>3</v>
      </c>
      <c r="X1619" s="6" t="n"/>
      <c r="Z1619" s="6" t="n">
        <v>46295</v>
      </c>
      <c r="AA1619" t="inlineStr">
        <is>
          <t>n.a.</t>
        </is>
      </c>
      <c r="AB1619" s="6" t="n">
        <v>46387</v>
      </c>
      <c r="AC1619" t="inlineStr">
        <is>
          <t>PAYG-Abrg</t>
        </is>
      </c>
      <c r="AD1619" s="6" t="n">
        <v>46234</v>
      </c>
    </row>
    <row r="1620">
      <c r="A1620" t="inlineStr">
        <is>
          <t>V730004</t>
        </is>
      </c>
      <c r="B1620" t="inlineStr">
        <is>
          <t>2023-0040</t>
        </is>
      </c>
      <c r="C1620" t="n">
        <v>4</v>
      </c>
      <c r="D1620" t="inlineStr">
        <is>
          <t>37 80 4993 300-5</t>
        </is>
      </c>
      <c r="E1620" t="inlineStr">
        <is>
          <t>LTE Logistik- und Transport GmbH</t>
        </is>
      </c>
      <c r="F1620" t="inlineStr">
        <is>
          <t>TNO</t>
        </is>
      </c>
      <c r="G1620" t="inlineStr">
        <is>
          <t>DPW</t>
        </is>
      </c>
      <c r="H1620" t="inlineStr">
        <is>
          <t>PAYG-Abrg</t>
        </is>
      </c>
      <c r="I1620" s="6" t="n">
        <v>45880</v>
      </c>
      <c r="J1620" s="6" t="n">
        <v>46387</v>
      </c>
      <c r="K1620" t="inlineStr">
        <is>
          <t>run_prolonged</t>
        </is>
      </c>
      <c r="L1620" s="6" t="n">
        <v>45898</v>
      </c>
      <c r="M1620" s="6" t="n">
        <v>46387</v>
      </c>
      <c r="N1620" t="n">
        <v>381</v>
      </c>
      <c r="O1620" s="6" t="n">
        <v>46387</v>
      </c>
      <c r="S1620" t="inlineStr">
        <is>
          <t>n.a.</t>
        </is>
      </c>
      <c r="T1620" s="6" t="n"/>
      <c r="U1620" s="6" t="n"/>
      <c r="V1620" t="n">
        <v>0</v>
      </c>
      <c r="W1620" t="n">
        <v>3</v>
      </c>
      <c r="X1620" s="6" t="n"/>
      <c r="Z1620" s="6" t="n">
        <v>46295</v>
      </c>
      <c r="AA1620" t="inlineStr">
        <is>
          <t>n.a.</t>
        </is>
      </c>
      <c r="AB1620" s="6" t="n">
        <v>46387</v>
      </c>
      <c r="AC1620" t="inlineStr">
        <is>
          <t>PAYG-Abrg</t>
        </is>
      </c>
      <c r="AD1620" s="6" t="n">
        <v>46234</v>
      </c>
    </row>
    <row r="1621">
      <c r="A1621" t="inlineStr">
        <is>
          <t>V300048</t>
        </is>
      </c>
      <c r="B1621" t="inlineStr">
        <is>
          <t>2024-0018</t>
        </is>
      </c>
      <c r="C1621" t="n">
        <v>1</v>
      </c>
      <c r="D1621" t="inlineStr">
        <is>
          <t>37 80 4564 503-3</t>
        </is>
      </c>
      <c r="E1621" t="inlineStr">
        <is>
          <t>LTE Logistik- und Transport GmbH</t>
        </is>
      </c>
      <c r="F1621" t="inlineStr">
        <is>
          <t>TNO</t>
        </is>
      </c>
      <c r="G1621" t="inlineStr">
        <is>
          <t>60' CW</t>
        </is>
      </c>
      <c r="H1621" t="n">
        <v>0</v>
      </c>
      <c r="I1621" s="6" t="n">
        <v>0</v>
      </c>
      <c r="J1621" s="6" t="n">
        <v>0</v>
      </c>
      <c r="K1621" t="inlineStr">
        <is>
          <t>run_prolonged</t>
        </is>
      </c>
      <c r="L1621" s="6" t="n">
        <v>45448</v>
      </c>
      <c r="M1621" s="6" t="n">
        <v>46387</v>
      </c>
      <c r="N1621" t="n">
        <v>258</v>
      </c>
      <c r="O1621" s="6" t="n">
        <v>46387</v>
      </c>
      <c r="S1621" t="inlineStr">
        <is>
          <t>n.a.</t>
        </is>
      </c>
      <c r="T1621" s="6" t="n"/>
      <c r="U1621" s="6" t="n"/>
      <c r="V1621" t="n">
        <v>0</v>
      </c>
      <c r="W1621" t="n">
        <v>3</v>
      </c>
      <c r="X1621" s="6" t="n"/>
      <c r="Z1621" s="6" t="n">
        <v>46295</v>
      </c>
      <c r="AA1621" t="inlineStr">
        <is>
          <t>n.a.</t>
        </is>
      </c>
      <c r="AB1621" s="6" t="n">
        <v>46387</v>
      </c>
      <c r="AC1621" t="inlineStr"/>
      <c r="AD1621" s="6" t="n">
        <v>46234</v>
      </c>
    </row>
    <row r="1622">
      <c r="A1622" t="inlineStr">
        <is>
          <t>V300048</t>
        </is>
      </c>
      <c r="B1622" t="inlineStr">
        <is>
          <t>2024-0018</t>
        </is>
      </c>
      <c r="C1622" t="n">
        <v>2</v>
      </c>
      <c r="D1622" t="inlineStr">
        <is>
          <t>37 80 4564 507-4</t>
        </is>
      </c>
      <c r="E1622" t="inlineStr">
        <is>
          <t>LTE Logistik- und Transport GmbH</t>
        </is>
      </c>
      <c r="F1622" t="inlineStr">
        <is>
          <t>TNO</t>
        </is>
      </c>
      <c r="G1622" t="inlineStr">
        <is>
          <t>60' CW</t>
        </is>
      </c>
      <c r="H1622" t="n">
        <v>0</v>
      </c>
      <c r="I1622" s="6" t="n">
        <v>0</v>
      </c>
      <c r="J1622" s="6" t="n">
        <v>0</v>
      </c>
      <c r="K1622" t="inlineStr">
        <is>
          <t>run_prolonged</t>
        </is>
      </c>
      <c r="L1622" s="6" t="n">
        <v>45448</v>
      </c>
      <c r="M1622" s="6" t="n">
        <v>46387</v>
      </c>
      <c r="N1622" t="n">
        <v>258</v>
      </c>
      <c r="O1622" s="6" t="n">
        <v>46387</v>
      </c>
      <c r="S1622" t="inlineStr">
        <is>
          <t>n.a.</t>
        </is>
      </c>
      <c r="T1622" s="6" t="n"/>
      <c r="U1622" s="6" t="n"/>
      <c r="V1622" t="n">
        <v>0</v>
      </c>
      <c r="W1622" t="n">
        <v>3</v>
      </c>
      <c r="X1622" s="6" t="n"/>
      <c r="Z1622" s="6" t="n">
        <v>46295</v>
      </c>
      <c r="AA1622" t="inlineStr">
        <is>
          <t>n.a.</t>
        </is>
      </c>
      <c r="AB1622" s="6" t="n">
        <v>46387</v>
      </c>
      <c r="AC1622" t="inlineStr"/>
      <c r="AD1622" s="6" t="n">
        <v>46234</v>
      </c>
    </row>
    <row r="1623">
      <c r="A1623" t="inlineStr">
        <is>
          <t>V300048</t>
        </is>
      </c>
      <c r="B1623" t="inlineStr">
        <is>
          <t>2024-0018</t>
        </is>
      </c>
      <c r="C1623" t="n">
        <v>3</v>
      </c>
      <c r="D1623" t="inlineStr">
        <is>
          <t>37 80 4564 666-8</t>
        </is>
      </c>
      <c r="E1623" t="inlineStr">
        <is>
          <t>LTE Logistik- und Transport GmbH</t>
        </is>
      </c>
      <c r="F1623" t="inlineStr">
        <is>
          <t>TNO</t>
        </is>
      </c>
      <c r="G1623" t="inlineStr">
        <is>
          <t>60' CW</t>
        </is>
      </c>
      <c r="H1623" t="n">
        <v>0</v>
      </c>
      <c r="I1623" s="6" t="n">
        <v>0</v>
      </c>
      <c r="J1623" s="6" t="n">
        <v>0</v>
      </c>
      <c r="K1623" t="inlineStr">
        <is>
          <t>run_prolonged</t>
        </is>
      </c>
      <c r="L1623" s="6" t="n">
        <v>45448</v>
      </c>
      <c r="M1623" s="6" t="n">
        <v>46387</v>
      </c>
      <c r="N1623" t="n">
        <v>258</v>
      </c>
      <c r="O1623" s="6" t="n">
        <v>46387</v>
      </c>
      <c r="S1623" t="inlineStr">
        <is>
          <t>n.a.</t>
        </is>
      </c>
      <c r="T1623" s="6" t="n"/>
      <c r="U1623" s="6" t="n"/>
      <c r="V1623" t="n">
        <v>0</v>
      </c>
      <c r="W1623" t="n">
        <v>3</v>
      </c>
      <c r="X1623" s="6" t="n"/>
      <c r="Z1623" s="6" t="n">
        <v>46295</v>
      </c>
      <c r="AA1623" t="inlineStr">
        <is>
          <t>n.a.</t>
        </is>
      </c>
      <c r="AB1623" s="6" t="n">
        <v>46387</v>
      </c>
      <c r="AC1623" t="inlineStr"/>
      <c r="AD1623" s="6" t="n">
        <v>46234</v>
      </c>
    </row>
    <row r="1624">
      <c r="A1624" t="inlineStr">
        <is>
          <t>V300048</t>
        </is>
      </c>
      <c r="B1624" t="inlineStr">
        <is>
          <t>2024-0018</t>
        </is>
      </c>
      <c r="C1624" t="n">
        <v>4</v>
      </c>
      <c r="D1624" t="inlineStr">
        <is>
          <t>37 80 4564 686-6</t>
        </is>
      </c>
      <c r="E1624" t="inlineStr">
        <is>
          <t>LTE Logistik- und Transport GmbH</t>
        </is>
      </c>
      <c r="F1624" t="inlineStr">
        <is>
          <t>TNO</t>
        </is>
      </c>
      <c r="G1624" t="inlineStr">
        <is>
          <t>60' CW</t>
        </is>
      </c>
      <c r="H1624" t="n">
        <v>0</v>
      </c>
      <c r="I1624" s="6" t="n">
        <v>0</v>
      </c>
      <c r="J1624" s="6" t="n">
        <v>0</v>
      </c>
      <c r="K1624" t="inlineStr">
        <is>
          <t>run_prolonged</t>
        </is>
      </c>
      <c r="L1624" s="6" t="n">
        <v>45448</v>
      </c>
      <c r="M1624" s="6" t="n">
        <v>46387</v>
      </c>
      <c r="N1624" t="n">
        <v>258</v>
      </c>
      <c r="O1624" s="6" t="n">
        <v>46387</v>
      </c>
      <c r="S1624" t="inlineStr">
        <is>
          <t>n.a.</t>
        </is>
      </c>
      <c r="T1624" s="6" t="n"/>
      <c r="U1624" s="6" t="n"/>
      <c r="V1624" t="n">
        <v>0</v>
      </c>
      <c r="W1624" t="n">
        <v>3</v>
      </c>
      <c r="X1624" s="6" t="n"/>
      <c r="Z1624" s="6" t="n">
        <v>46295</v>
      </c>
      <c r="AA1624" t="inlineStr">
        <is>
          <t>n.a.</t>
        </is>
      </c>
      <c r="AB1624" s="6" t="n">
        <v>46387</v>
      </c>
      <c r="AC1624" t="inlineStr"/>
      <c r="AD1624" s="6" t="n">
        <v>46234</v>
      </c>
    </row>
    <row r="1625">
      <c r="A1625" t="inlineStr">
        <is>
          <t>V300048</t>
        </is>
      </c>
      <c r="B1625" t="inlineStr">
        <is>
          <t>2024-0018</t>
        </is>
      </c>
      <c r="C1625" t="n">
        <v>5</v>
      </c>
      <c r="D1625" t="inlineStr">
        <is>
          <t>37 80 4565 526-3</t>
        </is>
      </c>
      <c r="E1625" t="inlineStr">
        <is>
          <t>LTE Logistik- und Transport GmbH</t>
        </is>
      </c>
      <c r="F1625" t="inlineStr">
        <is>
          <t>TNO</t>
        </is>
      </c>
      <c r="G1625" t="inlineStr">
        <is>
          <t>60' CW</t>
        </is>
      </c>
      <c r="H1625" t="n">
        <v>0</v>
      </c>
      <c r="I1625" s="6" t="n">
        <v>0</v>
      </c>
      <c r="J1625" s="6" t="n">
        <v>0</v>
      </c>
      <c r="K1625" t="inlineStr">
        <is>
          <t>run_prolonged</t>
        </is>
      </c>
      <c r="L1625" s="6" t="n">
        <v>45448</v>
      </c>
      <c r="M1625" s="6" t="n">
        <v>46387</v>
      </c>
      <c r="N1625" t="n">
        <v>258</v>
      </c>
      <c r="O1625" s="6" t="n">
        <v>46387</v>
      </c>
      <c r="S1625" t="inlineStr">
        <is>
          <t>n.a.</t>
        </is>
      </c>
      <c r="T1625" s="6" t="n"/>
      <c r="U1625" s="6" t="n"/>
      <c r="V1625" t="n">
        <v>0</v>
      </c>
      <c r="W1625" t="n">
        <v>3</v>
      </c>
      <c r="X1625" s="6" t="n"/>
      <c r="Z1625" s="6" t="n">
        <v>46295</v>
      </c>
      <c r="AA1625" t="inlineStr">
        <is>
          <t>n.a.</t>
        </is>
      </c>
      <c r="AB1625" s="6" t="n">
        <v>46387</v>
      </c>
      <c r="AC1625" t="inlineStr"/>
      <c r="AD1625" s="6" t="n">
        <v>46234</v>
      </c>
    </row>
    <row r="1626">
      <c r="A1626" t="inlineStr">
        <is>
          <t>V300048</t>
        </is>
      </c>
      <c r="B1626" t="inlineStr">
        <is>
          <t>2024-0018</t>
        </is>
      </c>
      <c r="C1626" t="n">
        <v>6</v>
      </c>
      <c r="D1626" t="inlineStr">
        <is>
          <t>37 80 4565 531-3</t>
        </is>
      </c>
      <c r="E1626" t="inlineStr">
        <is>
          <t>LTE Logistik- und Transport GmbH</t>
        </is>
      </c>
      <c r="F1626" t="inlineStr">
        <is>
          <t>TNO</t>
        </is>
      </c>
      <c r="G1626" t="inlineStr">
        <is>
          <t>60' CW</t>
        </is>
      </c>
      <c r="H1626" t="n">
        <v>0</v>
      </c>
      <c r="I1626" s="6" t="n">
        <v>0</v>
      </c>
      <c r="J1626" s="6" t="n">
        <v>0</v>
      </c>
      <c r="K1626" t="inlineStr">
        <is>
          <t>run_prolonged</t>
        </is>
      </c>
      <c r="L1626" s="6" t="n">
        <v>45448</v>
      </c>
      <c r="M1626" s="6" t="n">
        <v>46387</v>
      </c>
      <c r="N1626" t="n">
        <v>258</v>
      </c>
      <c r="O1626" s="6" t="n">
        <v>46387</v>
      </c>
      <c r="S1626" t="inlineStr">
        <is>
          <t>n.a.</t>
        </is>
      </c>
      <c r="T1626" s="6" t="n"/>
      <c r="U1626" s="6" t="n"/>
      <c r="V1626" t="n">
        <v>0</v>
      </c>
      <c r="W1626" t="n">
        <v>3</v>
      </c>
      <c r="X1626" s="6" t="n"/>
      <c r="Z1626" s="6" t="n">
        <v>46295</v>
      </c>
      <c r="AA1626" t="inlineStr">
        <is>
          <t>n.a.</t>
        </is>
      </c>
      <c r="AB1626" s="6" t="n">
        <v>46387</v>
      </c>
      <c r="AC1626" t="inlineStr"/>
      <c r="AD1626" s="6" t="n">
        <v>46234</v>
      </c>
    </row>
    <row r="1627">
      <c r="A1627" t="inlineStr">
        <is>
          <t>V300048</t>
        </is>
      </c>
      <c r="B1627" t="inlineStr">
        <is>
          <t>2024-0018</t>
        </is>
      </c>
      <c r="C1627" t="n">
        <v>9</v>
      </c>
      <c r="D1627" t="inlineStr">
        <is>
          <t>37 80 4565 574-3</t>
        </is>
      </c>
      <c r="E1627" t="inlineStr">
        <is>
          <t>LTE Logistik- und Transport GmbH</t>
        </is>
      </c>
      <c r="F1627" t="inlineStr">
        <is>
          <t>TNO</t>
        </is>
      </c>
      <c r="G1627" t="inlineStr">
        <is>
          <t>60' CW</t>
        </is>
      </c>
      <c r="H1627" t="n">
        <v>0</v>
      </c>
      <c r="I1627" s="6" t="n">
        <v>0</v>
      </c>
      <c r="J1627" s="6" t="n">
        <v>0</v>
      </c>
      <c r="K1627" t="inlineStr">
        <is>
          <t>run_prolonged</t>
        </is>
      </c>
      <c r="L1627" s="6" t="n">
        <v>46023</v>
      </c>
      <c r="M1627" s="6" t="n">
        <v>46387</v>
      </c>
      <c r="N1627" t="n">
        <v>258</v>
      </c>
      <c r="O1627" s="6" t="n">
        <v>46387</v>
      </c>
      <c r="S1627" t="inlineStr">
        <is>
          <t>n.a.</t>
        </is>
      </c>
      <c r="T1627" s="6" t="n"/>
      <c r="U1627" s="6" t="n"/>
      <c r="V1627" t="n">
        <v>0</v>
      </c>
      <c r="W1627" t="n">
        <v>3</v>
      </c>
      <c r="X1627" s="6" t="n"/>
      <c r="Z1627" s="6" t="n">
        <v>46295</v>
      </c>
      <c r="AA1627" t="inlineStr">
        <is>
          <t>n.a.</t>
        </is>
      </c>
      <c r="AB1627" s="6" t="n">
        <v>46387</v>
      </c>
      <c r="AC1627" t="inlineStr"/>
      <c r="AD1627" s="6" t="n">
        <v>46234</v>
      </c>
    </row>
    <row r="1628">
      <c r="A1628" t="inlineStr">
        <is>
          <t>V300048</t>
        </is>
      </c>
      <c r="B1628" t="inlineStr">
        <is>
          <t>2024-0018</t>
        </is>
      </c>
      <c r="C1628" t="n">
        <v>10</v>
      </c>
      <c r="D1628" t="inlineStr">
        <is>
          <t>37 80 4565 584-2</t>
        </is>
      </c>
      <c r="E1628" t="inlineStr">
        <is>
          <t>LTE Logistik- und Transport GmbH</t>
        </is>
      </c>
      <c r="F1628" t="inlineStr">
        <is>
          <t>TNO</t>
        </is>
      </c>
      <c r="G1628" t="inlineStr">
        <is>
          <t>60' CW</t>
        </is>
      </c>
      <c r="H1628" t="n">
        <v>0</v>
      </c>
      <c r="I1628" s="6" t="n">
        <v>0</v>
      </c>
      <c r="J1628" s="6" t="n">
        <v>0</v>
      </c>
      <c r="K1628" t="inlineStr">
        <is>
          <t>run_prolonged</t>
        </is>
      </c>
      <c r="L1628" s="6" t="n">
        <v>46023</v>
      </c>
      <c r="M1628" s="6" t="n">
        <v>46387</v>
      </c>
      <c r="N1628" t="n">
        <v>258</v>
      </c>
      <c r="O1628" s="6" t="n">
        <v>46387</v>
      </c>
      <c r="S1628" t="inlineStr">
        <is>
          <t>n.a.</t>
        </is>
      </c>
      <c r="T1628" s="6" t="n"/>
      <c r="U1628" s="6" t="n"/>
      <c r="V1628" t="n">
        <v>0</v>
      </c>
      <c r="W1628" t="n">
        <v>3</v>
      </c>
      <c r="X1628" s="6" t="n"/>
      <c r="Z1628" s="6" t="n">
        <v>46295</v>
      </c>
      <c r="AA1628" t="inlineStr">
        <is>
          <t>n.a.</t>
        </is>
      </c>
      <c r="AB1628" s="6" t="n">
        <v>46387</v>
      </c>
      <c r="AC1628" t="inlineStr"/>
      <c r="AD1628" s="6" t="n">
        <v>46234</v>
      </c>
    </row>
    <row r="1629">
      <c r="A1629" t="inlineStr">
        <is>
          <t>V730010</t>
        </is>
      </c>
      <c r="B1629" t="inlineStr">
        <is>
          <t>2024-0018</t>
        </is>
      </c>
      <c r="C1629" t="n">
        <v>2</v>
      </c>
      <c r="D1629" t="inlineStr"/>
      <c r="E1629" t="inlineStr">
        <is>
          <t>LTE Logistik- und Transport GmbH</t>
        </is>
      </c>
      <c r="F1629" t="inlineStr">
        <is>
          <t>TNO</t>
        </is>
      </c>
      <c r="G1629" t="inlineStr">
        <is>
          <t>60' CW</t>
        </is>
      </c>
      <c r="H1629" t="inlineStr">
        <is>
          <t>PAYG</t>
        </is>
      </c>
      <c r="I1629" s="6" t="n">
        <v>46023</v>
      </c>
      <c r="J1629" s="6" t="n">
        <v>46387</v>
      </c>
      <c r="K1629" t="inlineStr">
        <is>
          <t>run_initial</t>
        </is>
      </c>
      <c r="L1629" s="6" t="n">
        <v>46023</v>
      </c>
      <c r="M1629" s="6" t="n">
        <v>46387</v>
      </c>
      <c r="N1629" t="n">
        <v>258</v>
      </c>
      <c r="O1629" s="6" t="n">
        <v>46387</v>
      </c>
      <c r="S1629" t="inlineStr">
        <is>
          <t>with as-of date</t>
        </is>
      </c>
      <c r="T1629" s="6" t="n"/>
      <c r="U1629" s="6" t="n"/>
      <c r="V1629" t="n">
        <v>0</v>
      </c>
      <c r="W1629" t="n">
        <v>3</v>
      </c>
      <c r="X1629" s="6" t="n"/>
      <c r="Z1629" s="6" t="n">
        <v>45292</v>
      </c>
      <c r="AB1629" s="6" t="n"/>
      <c r="AC1629" t="inlineStr">
        <is>
          <t>PAYG</t>
        </is>
      </c>
      <c r="AD1629" s="6" t="n"/>
    </row>
    <row r="1630">
      <c r="A1630" t="inlineStr">
        <is>
          <t>V300086</t>
        </is>
      </c>
      <c r="B1630" t="inlineStr">
        <is>
          <t>2025-0042</t>
        </is>
      </c>
      <c r="C1630" t="n">
        <v>1</v>
      </c>
      <c r="D1630" t="inlineStr"/>
      <c r="E1630" t="inlineStr">
        <is>
          <t>LTE Logistik- und Transport GmbH</t>
        </is>
      </c>
      <c r="F1630" t="inlineStr">
        <is>
          <t>WBA</t>
        </is>
      </c>
      <c r="G1630" t="inlineStr">
        <is>
          <t>90' CW</t>
        </is>
      </c>
      <c r="H1630" t="n">
        <v>0</v>
      </c>
      <c r="I1630" s="6" t="n"/>
      <c r="J1630" s="6" t="n"/>
      <c r="K1630" t="inlineStr">
        <is>
          <t>plan_deliver_fleet</t>
        </is>
      </c>
      <c r="L1630" s="6" t="n">
        <v>46069</v>
      </c>
      <c r="M1630" s="6" t="n">
        <v>46752</v>
      </c>
      <c r="N1630" t="n">
        <v>683</v>
      </c>
      <c r="O1630" s="6" t="n">
        <v>46752</v>
      </c>
      <c r="S1630" t="inlineStr">
        <is>
          <t>with cut-off date</t>
        </is>
      </c>
      <c r="T1630" s="6" t="n">
        <v>46387</v>
      </c>
      <c r="U1630" s="6" t="n"/>
      <c r="V1630" t="n">
        <v>3</v>
      </c>
      <c r="W1630" t="n">
        <v>3</v>
      </c>
      <c r="X1630" s="6" t="n"/>
      <c r="Z1630" s="6" t="n">
        <v>46295</v>
      </c>
      <c r="AA1630" t="inlineStr">
        <is>
          <t>cut-off 1, case 1 or 2</t>
        </is>
      </c>
      <c r="AB1630" s="6" t="n">
        <v>46387</v>
      </c>
      <c r="AC1630" t="inlineStr"/>
      <c r="AD1630" s="6" t="n">
        <v>46234</v>
      </c>
    </row>
    <row r="1631">
      <c r="A1631" t="inlineStr">
        <is>
          <t>V300086</t>
        </is>
      </c>
      <c r="B1631" t="inlineStr">
        <is>
          <t>2025-0042</t>
        </is>
      </c>
      <c r="C1631" t="n">
        <v>2</v>
      </c>
      <c r="D1631" t="inlineStr"/>
      <c r="E1631" t="inlineStr">
        <is>
          <t>LTE Logistik- und Transport GmbH</t>
        </is>
      </c>
      <c r="F1631" t="inlineStr">
        <is>
          <t>WBA</t>
        </is>
      </c>
      <c r="G1631" t="inlineStr">
        <is>
          <t>90' CW</t>
        </is>
      </c>
      <c r="H1631" t="n">
        <v>0</v>
      </c>
      <c r="I1631" s="6" t="n"/>
      <c r="J1631" s="6" t="n"/>
      <c r="K1631" t="inlineStr">
        <is>
          <t>plan_deliver_fleet</t>
        </is>
      </c>
      <c r="L1631" s="6" t="n">
        <v>46069</v>
      </c>
      <c r="M1631" s="6" t="n">
        <v>46752</v>
      </c>
      <c r="N1631" t="n">
        <v>683</v>
      </c>
      <c r="O1631" s="6" t="n">
        <v>46752</v>
      </c>
      <c r="S1631" t="inlineStr">
        <is>
          <t>with cut-off date</t>
        </is>
      </c>
      <c r="T1631" s="6" t="n">
        <v>46387</v>
      </c>
      <c r="U1631" s="6" t="n"/>
      <c r="V1631" t="n">
        <v>3</v>
      </c>
      <c r="W1631" t="n">
        <v>3</v>
      </c>
      <c r="X1631" s="6" t="n"/>
      <c r="Z1631" s="6" t="n">
        <v>46295</v>
      </c>
      <c r="AA1631" t="inlineStr">
        <is>
          <t>cut-off 1, case 1 or 2</t>
        </is>
      </c>
      <c r="AB1631" s="6" t="n">
        <v>46387</v>
      </c>
      <c r="AC1631" t="inlineStr"/>
      <c r="AD1631" s="6" t="n">
        <v>46234</v>
      </c>
    </row>
    <row r="1632">
      <c r="A1632" t="inlineStr">
        <is>
          <t>V300086</t>
        </is>
      </c>
      <c r="B1632" t="inlineStr">
        <is>
          <t>2025-0042</t>
        </is>
      </c>
      <c r="C1632" t="n">
        <v>3</v>
      </c>
      <c r="D1632" t="inlineStr"/>
      <c r="E1632" t="inlineStr">
        <is>
          <t>LTE Logistik- und Transport GmbH</t>
        </is>
      </c>
      <c r="F1632" t="inlineStr">
        <is>
          <t>WBA</t>
        </is>
      </c>
      <c r="G1632" t="inlineStr">
        <is>
          <t>90' CW</t>
        </is>
      </c>
      <c r="H1632" t="n">
        <v>0</v>
      </c>
      <c r="I1632" s="6" t="n"/>
      <c r="J1632" s="6" t="n"/>
      <c r="K1632" t="inlineStr">
        <is>
          <t>plan_deliver_fleet</t>
        </is>
      </c>
      <c r="L1632" s="6" t="n">
        <v>46069</v>
      </c>
      <c r="M1632" s="6" t="n">
        <v>46752</v>
      </c>
      <c r="N1632" t="n">
        <v>683</v>
      </c>
      <c r="O1632" s="6" t="n">
        <v>46752</v>
      </c>
      <c r="S1632" t="inlineStr">
        <is>
          <t>with cut-off date</t>
        </is>
      </c>
      <c r="T1632" s="6" t="n">
        <v>46387</v>
      </c>
      <c r="U1632" s="6" t="n"/>
      <c r="V1632" t="n">
        <v>3</v>
      </c>
      <c r="W1632" t="n">
        <v>3</v>
      </c>
      <c r="X1632" s="6" t="n"/>
      <c r="Z1632" s="6" t="n">
        <v>46295</v>
      </c>
      <c r="AA1632" t="inlineStr">
        <is>
          <t>cut-off 1, case 1 or 2</t>
        </is>
      </c>
      <c r="AB1632" s="6" t="n">
        <v>46387</v>
      </c>
      <c r="AC1632" t="inlineStr"/>
      <c r="AD1632" s="6" t="n">
        <v>46234</v>
      </c>
    </row>
    <row r="1633">
      <c r="A1633" t="inlineStr">
        <is>
          <t>V300086</t>
        </is>
      </c>
      <c r="B1633" t="inlineStr">
        <is>
          <t>2025-0042</t>
        </is>
      </c>
      <c r="C1633" t="n">
        <v>4</v>
      </c>
      <c r="D1633" t="inlineStr"/>
      <c r="E1633" t="inlineStr">
        <is>
          <t>LTE Logistik- und Transport GmbH</t>
        </is>
      </c>
      <c r="F1633" t="inlineStr">
        <is>
          <t>WBA</t>
        </is>
      </c>
      <c r="G1633" t="inlineStr">
        <is>
          <t>90' CW</t>
        </is>
      </c>
      <c r="H1633" t="n">
        <v>0</v>
      </c>
      <c r="I1633" s="6" t="n"/>
      <c r="J1633" s="6" t="n"/>
      <c r="K1633" t="inlineStr">
        <is>
          <t>plan_deliver_fleet</t>
        </is>
      </c>
      <c r="L1633" s="6" t="n">
        <v>46069</v>
      </c>
      <c r="M1633" s="6" t="n">
        <v>46752</v>
      </c>
      <c r="N1633" t="n">
        <v>683</v>
      </c>
      <c r="O1633" s="6" t="n">
        <v>46752</v>
      </c>
      <c r="S1633" t="inlineStr">
        <is>
          <t>with cut-off date</t>
        </is>
      </c>
      <c r="T1633" s="6" t="n">
        <v>46387</v>
      </c>
      <c r="U1633" s="6" t="n"/>
      <c r="V1633" t="n">
        <v>3</v>
      </c>
      <c r="W1633" t="n">
        <v>3</v>
      </c>
      <c r="X1633" s="6" t="n"/>
      <c r="Z1633" s="6" t="n">
        <v>46295</v>
      </c>
      <c r="AA1633" t="inlineStr">
        <is>
          <t>cut-off 1, case 1 or 2</t>
        </is>
      </c>
      <c r="AB1633" s="6" t="n">
        <v>46387</v>
      </c>
      <c r="AC1633" t="inlineStr"/>
      <c r="AD1633" s="6" t="n">
        <v>46234</v>
      </c>
    </row>
    <row r="1634">
      <c r="A1634" t="inlineStr">
        <is>
          <t>V300086</t>
        </is>
      </c>
      <c r="B1634" t="inlineStr">
        <is>
          <t>2025-0042</t>
        </is>
      </c>
      <c r="C1634" t="n">
        <v>5</v>
      </c>
      <c r="D1634" t="inlineStr"/>
      <c r="E1634" t="inlineStr">
        <is>
          <t>LTE Logistik- und Transport GmbH</t>
        </is>
      </c>
      <c r="F1634" t="inlineStr">
        <is>
          <t>WBA</t>
        </is>
      </c>
      <c r="G1634" t="inlineStr">
        <is>
          <t>90' CW</t>
        </is>
      </c>
      <c r="H1634" t="n">
        <v>0</v>
      </c>
      <c r="I1634" s="6" t="n"/>
      <c r="J1634" s="6" t="n"/>
      <c r="K1634" t="inlineStr">
        <is>
          <t>plan_deliver_fleet</t>
        </is>
      </c>
      <c r="L1634" s="6" t="n">
        <v>46069</v>
      </c>
      <c r="M1634" s="6" t="n">
        <v>46752</v>
      </c>
      <c r="N1634" t="n">
        <v>683</v>
      </c>
      <c r="O1634" s="6" t="n">
        <v>46752</v>
      </c>
      <c r="S1634" t="inlineStr">
        <is>
          <t>with cut-off date</t>
        </is>
      </c>
      <c r="T1634" s="6" t="n">
        <v>46387</v>
      </c>
      <c r="U1634" s="6" t="n"/>
      <c r="V1634" t="n">
        <v>3</v>
      </c>
      <c r="W1634" t="n">
        <v>3</v>
      </c>
      <c r="X1634" s="6" t="n"/>
      <c r="Z1634" s="6" t="n">
        <v>46295</v>
      </c>
      <c r="AA1634" t="inlineStr">
        <is>
          <t>cut-off 1, case 1 or 2</t>
        </is>
      </c>
      <c r="AB1634" s="6" t="n">
        <v>46387</v>
      </c>
      <c r="AC1634" t="inlineStr"/>
      <c r="AD1634" s="6" t="n">
        <v>46234</v>
      </c>
    </row>
    <row r="1635">
      <c r="A1635" t="inlineStr">
        <is>
          <t>V300086</t>
        </is>
      </c>
      <c r="B1635" t="inlineStr">
        <is>
          <t>2025-0042</t>
        </is>
      </c>
      <c r="C1635" t="n">
        <v>6</v>
      </c>
      <c r="D1635" t="inlineStr"/>
      <c r="E1635" t="inlineStr">
        <is>
          <t>LTE Logistik- und Transport GmbH</t>
        </is>
      </c>
      <c r="F1635" t="inlineStr">
        <is>
          <t>WBA</t>
        </is>
      </c>
      <c r="G1635" t="inlineStr">
        <is>
          <t>90' CW</t>
        </is>
      </c>
      <c r="H1635" t="n">
        <v>0</v>
      </c>
      <c r="I1635" s="6" t="n"/>
      <c r="J1635" s="6" t="n"/>
      <c r="K1635" t="inlineStr">
        <is>
          <t>plan_deliver_fleet</t>
        </is>
      </c>
      <c r="L1635" s="6" t="n">
        <v>46069</v>
      </c>
      <c r="M1635" s="6" t="n">
        <v>46752</v>
      </c>
      <c r="N1635" t="n">
        <v>683</v>
      </c>
      <c r="O1635" s="6" t="n">
        <v>46752</v>
      </c>
      <c r="S1635" t="inlineStr">
        <is>
          <t>with cut-off date</t>
        </is>
      </c>
      <c r="T1635" s="6" t="n">
        <v>46387</v>
      </c>
      <c r="U1635" s="6" t="n"/>
      <c r="V1635" t="n">
        <v>3</v>
      </c>
      <c r="W1635" t="n">
        <v>3</v>
      </c>
      <c r="X1635" s="6" t="n"/>
      <c r="Z1635" s="6" t="n">
        <v>46295</v>
      </c>
      <c r="AA1635" t="inlineStr">
        <is>
          <t>cut-off 1, case 1 or 2</t>
        </is>
      </c>
      <c r="AB1635" s="6" t="n">
        <v>46387</v>
      </c>
      <c r="AC1635" t="inlineStr"/>
      <c r="AD1635" s="6" t="n">
        <v>46234</v>
      </c>
    </row>
    <row r="1636">
      <c r="A1636" t="inlineStr">
        <is>
          <t>V300086</t>
        </is>
      </c>
      <c r="B1636" t="inlineStr">
        <is>
          <t>2025-0042</t>
        </is>
      </c>
      <c r="C1636" t="n">
        <v>7</v>
      </c>
      <c r="D1636" t="inlineStr"/>
      <c r="E1636" t="inlineStr">
        <is>
          <t>LTE Logistik- und Transport GmbH</t>
        </is>
      </c>
      <c r="F1636" t="inlineStr">
        <is>
          <t>WBA</t>
        </is>
      </c>
      <c r="G1636" t="inlineStr">
        <is>
          <t>90' CW</t>
        </is>
      </c>
      <c r="H1636" t="n">
        <v>0</v>
      </c>
      <c r="I1636" s="6" t="n"/>
      <c r="J1636" s="6" t="n"/>
      <c r="K1636" t="inlineStr">
        <is>
          <t>plan_deliver_fleet</t>
        </is>
      </c>
      <c r="L1636" s="6" t="n">
        <v>46069</v>
      </c>
      <c r="M1636" s="6" t="n">
        <v>46752</v>
      </c>
      <c r="N1636" t="n">
        <v>683</v>
      </c>
      <c r="O1636" s="6" t="n">
        <v>46752</v>
      </c>
      <c r="S1636" t="inlineStr">
        <is>
          <t>with cut-off date</t>
        </is>
      </c>
      <c r="T1636" s="6" t="n">
        <v>46387</v>
      </c>
      <c r="U1636" s="6" t="n"/>
      <c r="V1636" t="n">
        <v>3</v>
      </c>
      <c r="W1636" t="n">
        <v>3</v>
      </c>
      <c r="X1636" s="6" t="n"/>
      <c r="Z1636" s="6" t="n">
        <v>46295</v>
      </c>
      <c r="AA1636" t="inlineStr">
        <is>
          <t>cut-off 1, case 1 or 2</t>
        </is>
      </c>
      <c r="AB1636" s="6" t="n">
        <v>46387</v>
      </c>
      <c r="AC1636" t="inlineStr"/>
      <c r="AD1636" s="6" t="n">
        <v>46234</v>
      </c>
    </row>
    <row r="1637">
      <c r="A1637" t="inlineStr">
        <is>
          <t>V300086</t>
        </is>
      </c>
      <c r="B1637" t="inlineStr">
        <is>
          <t>2025-0042</t>
        </is>
      </c>
      <c r="C1637" t="n">
        <v>8</v>
      </c>
      <c r="D1637" t="inlineStr"/>
      <c r="E1637" t="inlineStr">
        <is>
          <t>LTE Logistik- und Transport GmbH</t>
        </is>
      </c>
      <c r="F1637" t="inlineStr">
        <is>
          <t>WBA</t>
        </is>
      </c>
      <c r="G1637" t="inlineStr">
        <is>
          <t>90' CW</t>
        </is>
      </c>
      <c r="H1637" t="n">
        <v>0</v>
      </c>
      <c r="I1637" s="6" t="n"/>
      <c r="J1637" s="6" t="n"/>
      <c r="K1637" t="inlineStr">
        <is>
          <t>plan_deliver_fleet</t>
        </is>
      </c>
      <c r="L1637" s="6" t="n">
        <v>46069</v>
      </c>
      <c r="M1637" s="6" t="n">
        <v>46752</v>
      </c>
      <c r="N1637" t="n">
        <v>683</v>
      </c>
      <c r="O1637" s="6" t="n">
        <v>46752</v>
      </c>
      <c r="S1637" t="inlineStr">
        <is>
          <t>with cut-off date</t>
        </is>
      </c>
      <c r="T1637" s="6" t="n">
        <v>46387</v>
      </c>
      <c r="U1637" s="6" t="n"/>
      <c r="V1637" t="n">
        <v>3</v>
      </c>
      <c r="W1637" t="n">
        <v>3</v>
      </c>
      <c r="X1637" s="6" t="n"/>
      <c r="Z1637" s="6" t="n">
        <v>46295</v>
      </c>
      <c r="AA1637" t="inlineStr">
        <is>
          <t>cut-off 1, case 1 or 2</t>
        </is>
      </c>
      <c r="AB1637" s="6" t="n">
        <v>46387</v>
      </c>
      <c r="AC1637" t="inlineStr"/>
      <c r="AD1637" s="6" t="n">
        <v>46234</v>
      </c>
    </row>
    <row r="1638">
      <c r="A1638" t="inlineStr">
        <is>
          <t>V300086</t>
        </is>
      </c>
      <c r="B1638" t="inlineStr">
        <is>
          <t>2025-0042</t>
        </is>
      </c>
      <c r="C1638" t="n">
        <v>9</v>
      </c>
      <c r="D1638" t="inlineStr"/>
      <c r="E1638" t="inlineStr">
        <is>
          <t>LTE Logistik- und Transport GmbH</t>
        </is>
      </c>
      <c r="F1638" t="inlineStr">
        <is>
          <t>WBA</t>
        </is>
      </c>
      <c r="G1638" t="inlineStr">
        <is>
          <t>90' CW</t>
        </is>
      </c>
      <c r="H1638" t="n">
        <v>0</v>
      </c>
      <c r="I1638" s="6" t="n"/>
      <c r="J1638" s="6" t="n"/>
      <c r="K1638" t="inlineStr">
        <is>
          <t>plan_deliver_fleet</t>
        </is>
      </c>
      <c r="L1638" s="6" t="n">
        <v>46069</v>
      </c>
      <c r="M1638" s="6" t="n">
        <v>46752</v>
      </c>
      <c r="N1638" t="n">
        <v>683</v>
      </c>
      <c r="O1638" s="6" t="n">
        <v>46752</v>
      </c>
      <c r="S1638" t="inlineStr">
        <is>
          <t>with cut-off date</t>
        </is>
      </c>
      <c r="T1638" s="6" t="n">
        <v>46387</v>
      </c>
      <c r="U1638" s="6" t="n"/>
      <c r="V1638" t="n">
        <v>3</v>
      </c>
      <c r="W1638" t="n">
        <v>3</v>
      </c>
      <c r="X1638" s="6" t="n"/>
      <c r="Z1638" s="6" t="n">
        <v>46295</v>
      </c>
      <c r="AA1638" t="inlineStr">
        <is>
          <t>cut-off 1, case 1 or 2</t>
        </is>
      </c>
      <c r="AB1638" s="6" t="n">
        <v>46387</v>
      </c>
      <c r="AC1638" t="inlineStr"/>
      <c r="AD1638" s="6" t="n">
        <v>46234</v>
      </c>
    </row>
    <row r="1639">
      <c r="A1639" t="inlineStr">
        <is>
          <t>V300086</t>
        </is>
      </c>
      <c r="B1639" t="inlineStr">
        <is>
          <t>2025-0042</t>
        </is>
      </c>
      <c r="C1639" t="n">
        <v>10</v>
      </c>
      <c r="D1639" t="inlineStr"/>
      <c r="E1639" t="inlineStr">
        <is>
          <t>LTE Logistik- und Transport GmbH</t>
        </is>
      </c>
      <c r="F1639" t="inlineStr">
        <is>
          <t>WBA</t>
        </is>
      </c>
      <c r="G1639" t="inlineStr">
        <is>
          <t>90' CW</t>
        </is>
      </c>
      <c r="H1639" t="n">
        <v>0</v>
      </c>
      <c r="I1639" s="6" t="n"/>
      <c r="J1639" s="6" t="n"/>
      <c r="K1639" t="inlineStr">
        <is>
          <t>plan_deliver_fleet</t>
        </is>
      </c>
      <c r="L1639" s="6" t="n">
        <v>46069</v>
      </c>
      <c r="M1639" s="6" t="n">
        <v>46752</v>
      </c>
      <c r="N1639" t="n">
        <v>683</v>
      </c>
      <c r="O1639" s="6" t="n">
        <v>46752</v>
      </c>
      <c r="S1639" t="inlineStr">
        <is>
          <t>with cut-off date</t>
        </is>
      </c>
      <c r="T1639" s="6" t="n">
        <v>46387</v>
      </c>
      <c r="U1639" s="6" t="n"/>
      <c r="V1639" t="n">
        <v>3</v>
      </c>
      <c r="W1639" t="n">
        <v>3</v>
      </c>
      <c r="X1639" s="6" t="n"/>
      <c r="Z1639" s="6" t="n">
        <v>46295</v>
      </c>
      <c r="AA1639" t="inlineStr">
        <is>
          <t>cut-off 1, case 1 or 2</t>
        </is>
      </c>
      <c r="AB1639" s="6" t="n">
        <v>46387</v>
      </c>
      <c r="AC1639" t="inlineStr"/>
      <c r="AD1639" s="6" t="n">
        <v>46234</v>
      </c>
    </row>
    <row r="1640">
      <c r="A1640" t="inlineStr">
        <is>
          <t>V300086</t>
        </is>
      </c>
      <c r="B1640" t="inlineStr">
        <is>
          <t>2025-0042</t>
        </is>
      </c>
      <c r="C1640" t="n">
        <v>11</v>
      </c>
      <c r="D1640" t="inlineStr"/>
      <c r="E1640" t="inlineStr">
        <is>
          <t>LTE Logistik- und Transport GmbH</t>
        </is>
      </c>
      <c r="F1640" t="inlineStr">
        <is>
          <t>WBA</t>
        </is>
      </c>
      <c r="G1640" t="inlineStr">
        <is>
          <t>90' CW</t>
        </is>
      </c>
      <c r="H1640" t="n">
        <v>0</v>
      </c>
      <c r="I1640" s="6" t="n"/>
      <c r="J1640" s="6" t="n"/>
      <c r="K1640" t="inlineStr">
        <is>
          <t>plan_deliver_fleet</t>
        </is>
      </c>
      <c r="L1640" s="6" t="n">
        <v>46069</v>
      </c>
      <c r="M1640" s="6" t="n">
        <v>46752</v>
      </c>
      <c r="N1640" t="n">
        <v>683</v>
      </c>
      <c r="O1640" s="6" t="n">
        <v>46752</v>
      </c>
      <c r="S1640" t="inlineStr">
        <is>
          <t>with cut-off date</t>
        </is>
      </c>
      <c r="T1640" s="6" t="n">
        <v>46387</v>
      </c>
      <c r="U1640" s="6" t="n"/>
      <c r="V1640" t="n">
        <v>3</v>
      </c>
      <c r="W1640" t="n">
        <v>3</v>
      </c>
      <c r="X1640" s="6" t="n"/>
      <c r="Z1640" s="6" t="n">
        <v>46295</v>
      </c>
      <c r="AA1640" t="inlineStr">
        <is>
          <t>cut-off 1, case 1 or 2</t>
        </is>
      </c>
      <c r="AB1640" s="6" t="n">
        <v>46387</v>
      </c>
      <c r="AC1640" t="inlineStr"/>
      <c r="AD1640" s="6" t="n">
        <v>46234</v>
      </c>
    </row>
    <row r="1641">
      <c r="A1641" t="inlineStr">
        <is>
          <t>V300086</t>
        </is>
      </c>
      <c r="B1641" t="inlineStr">
        <is>
          <t>2025-0042</t>
        </is>
      </c>
      <c r="C1641" t="n">
        <v>12</v>
      </c>
      <c r="D1641" t="inlineStr"/>
      <c r="E1641" t="inlineStr">
        <is>
          <t>LTE Logistik- und Transport GmbH</t>
        </is>
      </c>
      <c r="F1641" t="inlineStr">
        <is>
          <t>WBA</t>
        </is>
      </c>
      <c r="G1641" t="inlineStr">
        <is>
          <t>90' CW</t>
        </is>
      </c>
      <c r="H1641" t="n">
        <v>0</v>
      </c>
      <c r="I1641" s="6" t="n"/>
      <c r="J1641" s="6" t="n"/>
      <c r="K1641" t="inlineStr">
        <is>
          <t>plan_deliver_fleet</t>
        </is>
      </c>
      <c r="L1641" s="6" t="n">
        <v>46069</v>
      </c>
      <c r="M1641" s="6" t="n">
        <v>46752</v>
      </c>
      <c r="N1641" t="n">
        <v>683</v>
      </c>
      <c r="O1641" s="6" t="n">
        <v>46752</v>
      </c>
      <c r="S1641" t="inlineStr">
        <is>
          <t>with cut-off date</t>
        </is>
      </c>
      <c r="T1641" s="6" t="n">
        <v>46387</v>
      </c>
      <c r="U1641" s="6" t="n"/>
      <c r="V1641" t="n">
        <v>3</v>
      </c>
      <c r="W1641" t="n">
        <v>3</v>
      </c>
      <c r="X1641" s="6" t="n"/>
      <c r="Z1641" s="6" t="n">
        <v>46295</v>
      </c>
      <c r="AA1641" t="inlineStr">
        <is>
          <t>cut-off 1, case 1 or 2</t>
        </is>
      </c>
      <c r="AB1641" s="6" t="n">
        <v>46387</v>
      </c>
      <c r="AC1641" t="inlineStr"/>
      <c r="AD1641" s="6" t="n">
        <v>46234</v>
      </c>
    </row>
    <row r="1642">
      <c r="A1642" t="inlineStr">
        <is>
          <t>V300086</t>
        </is>
      </c>
      <c r="B1642" t="inlineStr">
        <is>
          <t>2025-0042</t>
        </is>
      </c>
      <c r="C1642" t="n">
        <v>13</v>
      </c>
      <c r="D1642" t="inlineStr"/>
      <c r="E1642" t="inlineStr">
        <is>
          <t>LTE Logistik- und Transport GmbH</t>
        </is>
      </c>
      <c r="F1642" t="inlineStr">
        <is>
          <t>WBA</t>
        </is>
      </c>
      <c r="G1642" t="inlineStr">
        <is>
          <t>90' CW</t>
        </is>
      </c>
      <c r="H1642" t="n">
        <v>0</v>
      </c>
      <c r="I1642" s="6" t="n"/>
      <c r="J1642" s="6" t="n"/>
      <c r="K1642" t="inlineStr">
        <is>
          <t>plan_deliver_fleet</t>
        </is>
      </c>
      <c r="L1642" s="6" t="n">
        <v>46069</v>
      </c>
      <c r="M1642" s="6" t="n">
        <v>46752</v>
      </c>
      <c r="N1642" t="n">
        <v>683</v>
      </c>
      <c r="O1642" s="6" t="n">
        <v>46752</v>
      </c>
      <c r="S1642" t="inlineStr">
        <is>
          <t>with cut-off date</t>
        </is>
      </c>
      <c r="T1642" s="6" t="n">
        <v>46387</v>
      </c>
      <c r="U1642" s="6" t="n"/>
      <c r="V1642" t="n">
        <v>3</v>
      </c>
      <c r="W1642" t="n">
        <v>3</v>
      </c>
      <c r="X1642" s="6" t="n"/>
      <c r="Z1642" s="6" t="n">
        <v>46295</v>
      </c>
      <c r="AA1642" t="inlineStr">
        <is>
          <t>cut-off 1, case 1 or 2</t>
        </is>
      </c>
      <c r="AB1642" s="6" t="n">
        <v>46387</v>
      </c>
      <c r="AC1642" t="inlineStr"/>
      <c r="AD1642" s="6" t="n">
        <v>46234</v>
      </c>
    </row>
    <row r="1643">
      <c r="A1643" t="inlineStr">
        <is>
          <t>V300086</t>
        </is>
      </c>
      <c r="B1643" t="inlineStr">
        <is>
          <t>2025-0042</t>
        </is>
      </c>
      <c r="C1643" t="n">
        <v>14</v>
      </c>
      <c r="D1643" t="inlineStr"/>
      <c r="E1643" t="inlineStr">
        <is>
          <t>LTE Logistik- und Transport GmbH</t>
        </is>
      </c>
      <c r="F1643" t="inlineStr">
        <is>
          <t>WBA</t>
        </is>
      </c>
      <c r="G1643" t="inlineStr">
        <is>
          <t>90' CW</t>
        </is>
      </c>
      <c r="H1643" t="n">
        <v>0</v>
      </c>
      <c r="I1643" s="6" t="n"/>
      <c r="J1643" s="6" t="n"/>
      <c r="K1643" t="inlineStr">
        <is>
          <t>plan_deliver_fleet</t>
        </is>
      </c>
      <c r="L1643" s="6" t="n">
        <v>46069</v>
      </c>
      <c r="M1643" s="6" t="n">
        <v>46752</v>
      </c>
      <c r="N1643" t="n">
        <v>683</v>
      </c>
      <c r="O1643" s="6" t="n">
        <v>46752</v>
      </c>
      <c r="S1643" t="inlineStr">
        <is>
          <t>with cut-off date</t>
        </is>
      </c>
      <c r="T1643" s="6" t="n">
        <v>46387</v>
      </c>
      <c r="U1643" s="6" t="n"/>
      <c r="V1643" t="n">
        <v>3</v>
      </c>
      <c r="W1643" t="n">
        <v>3</v>
      </c>
      <c r="X1643" s="6" t="n"/>
      <c r="Z1643" s="6" t="n">
        <v>46295</v>
      </c>
      <c r="AA1643" t="inlineStr">
        <is>
          <t>cut-off 1, case 1 or 2</t>
        </is>
      </c>
      <c r="AB1643" s="6" t="n">
        <v>46387</v>
      </c>
      <c r="AC1643" t="inlineStr"/>
      <c r="AD1643" s="6" t="n">
        <v>46234</v>
      </c>
    </row>
    <row r="1644">
      <c r="A1644" t="inlineStr">
        <is>
          <t>V300086</t>
        </is>
      </c>
      <c r="B1644" t="inlineStr">
        <is>
          <t>2025-0042</t>
        </is>
      </c>
      <c r="C1644" t="n">
        <v>15</v>
      </c>
      <c r="D1644" t="inlineStr"/>
      <c r="E1644" t="inlineStr">
        <is>
          <t>LTE Logistik- und Transport GmbH</t>
        </is>
      </c>
      <c r="F1644" t="inlineStr">
        <is>
          <t>WBA</t>
        </is>
      </c>
      <c r="G1644" t="inlineStr">
        <is>
          <t>90' CW</t>
        </is>
      </c>
      <c r="H1644" t="n">
        <v>0</v>
      </c>
      <c r="I1644" s="6" t="n"/>
      <c r="J1644" s="6" t="n"/>
      <c r="K1644" t="inlineStr">
        <is>
          <t>plan_deliver_fleet</t>
        </is>
      </c>
      <c r="L1644" s="6" t="n">
        <v>46069</v>
      </c>
      <c r="M1644" s="6" t="n">
        <v>46752</v>
      </c>
      <c r="N1644" t="n">
        <v>683</v>
      </c>
      <c r="O1644" s="6" t="n">
        <v>46752</v>
      </c>
      <c r="S1644" t="inlineStr">
        <is>
          <t>with cut-off date</t>
        </is>
      </c>
      <c r="T1644" s="6" t="n">
        <v>46387</v>
      </c>
      <c r="U1644" s="6" t="n"/>
      <c r="V1644" t="n">
        <v>3</v>
      </c>
      <c r="W1644" t="n">
        <v>3</v>
      </c>
      <c r="X1644" s="6" t="n"/>
      <c r="Z1644" s="6" t="n">
        <v>46295</v>
      </c>
      <c r="AA1644" t="inlineStr">
        <is>
          <t>cut-off 1, case 1 or 2</t>
        </is>
      </c>
      <c r="AB1644" s="6" t="n">
        <v>46387</v>
      </c>
      <c r="AC1644" t="inlineStr"/>
      <c r="AD1644" s="6" t="n">
        <v>46234</v>
      </c>
    </row>
    <row r="1645">
      <c r="A1645" t="inlineStr">
        <is>
          <t>V300086</t>
        </is>
      </c>
      <c r="B1645" t="inlineStr">
        <is>
          <t>2025-0042</t>
        </is>
      </c>
      <c r="C1645" t="n">
        <v>16</v>
      </c>
      <c r="D1645" t="inlineStr"/>
      <c r="E1645" t="inlineStr">
        <is>
          <t>LTE Logistik- und Transport GmbH</t>
        </is>
      </c>
      <c r="F1645" t="inlineStr">
        <is>
          <t>WBA</t>
        </is>
      </c>
      <c r="G1645" t="inlineStr">
        <is>
          <t>90' CW</t>
        </is>
      </c>
      <c r="H1645" t="n">
        <v>0</v>
      </c>
      <c r="I1645" s="6" t="n"/>
      <c r="J1645" s="6" t="n"/>
      <c r="K1645" t="inlineStr">
        <is>
          <t>plan_deliver_fleet</t>
        </is>
      </c>
      <c r="L1645" s="6" t="n">
        <v>46069</v>
      </c>
      <c r="M1645" s="6" t="n">
        <v>46752</v>
      </c>
      <c r="N1645" t="n">
        <v>683</v>
      </c>
      <c r="O1645" s="6" t="n">
        <v>46752</v>
      </c>
      <c r="S1645" t="inlineStr">
        <is>
          <t>with cut-off date</t>
        </is>
      </c>
      <c r="T1645" s="6" t="n">
        <v>46387</v>
      </c>
      <c r="U1645" s="6" t="n"/>
      <c r="V1645" t="n">
        <v>3</v>
      </c>
      <c r="W1645" t="n">
        <v>3</v>
      </c>
      <c r="X1645" s="6" t="n"/>
      <c r="Z1645" s="6" t="n">
        <v>46295</v>
      </c>
      <c r="AA1645" t="inlineStr">
        <is>
          <t>cut-off 1, case 1 or 2</t>
        </is>
      </c>
      <c r="AB1645" s="6" t="n">
        <v>46387</v>
      </c>
      <c r="AC1645" t="inlineStr"/>
      <c r="AD1645" s="6" t="n">
        <v>46234</v>
      </c>
    </row>
    <row r="1646">
      <c r="A1646" t="inlineStr">
        <is>
          <t>V300086</t>
        </is>
      </c>
      <c r="B1646" t="inlineStr">
        <is>
          <t>2025-0042</t>
        </is>
      </c>
      <c r="C1646" t="n">
        <v>17</v>
      </c>
      <c r="D1646" t="inlineStr"/>
      <c r="E1646" t="inlineStr">
        <is>
          <t>LTE Logistik- und Transport GmbH</t>
        </is>
      </c>
      <c r="F1646" t="inlineStr">
        <is>
          <t>WBA</t>
        </is>
      </c>
      <c r="G1646" t="inlineStr">
        <is>
          <t>90' CW</t>
        </is>
      </c>
      <c r="H1646" t="n">
        <v>0</v>
      </c>
      <c r="I1646" s="6" t="n"/>
      <c r="J1646" s="6" t="n"/>
      <c r="K1646" t="inlineStr">
        <is>
          <t>plan_deliver_fleet</t>
        </is>
      </c>
      <c r="L1646" s="6" t="n">
        <v>46069</v>
      </c>
      <c r="M1646" s="6" t="n">
        <v>46752</v>
      </c>
      <c r="N1646" t="n">
        <v>683</v>
      </c>
      <c r="O1646" s="6" t="n">
        <v>46752</v>
      </c>
      <c r="S1646" t="inlineStr">
        <is>
          <t>with cut-off date</t>
        </is>
      </c>
      <c r="T1646" s="6" t="n">
        <v>46387</v>
      </c>
      <c r="U1646" s="6" t="n"/>
      <c r="V1646" t="n">
        <v>3</v>
      </c>
      <c r="W1646" t="n">
        <v>3</v>
      </c>
      <c r="X1646" s="6" t="n"/>
      <c r="Z1646" s="6" t="n">
        <v>46295</v>
      </c>
      <c r="AA1646" t="inlineStr">
        <is>
          <t>cut-off 1, case 1 or 2</t>
        </is>
      </c>
      <c r="AB1646" s="6" t="n">
        <v>46387</v>
      </c>
      <c r="AC1646" t="inlineStr"/>
      <c r="AD1646" s="6" t="n">
        <v>46234</v>
      </c>
    </row>
    <row r="1647">
      <c r="A1647" t="inlineStr">
        <is>
          <t>V300086</t>
        </is>
      </c>
      <c r="B1647" t="inlineStr">
        <is>
          <t>2025-0042</t>
        </is>
      </c>
      <c r="C1647" t="n">
        <v>18</v>
      </c>
      <c r="D1647" t="inlineStr"/>
      <c r="E1647" t="inlineStr">
        <is>
          <t>LTE Logistik- und Transport GmbH</t>
        </is>
      </c>
      <c r="F1647" t="inlineStr">
        <is>
          <t>WBA</t>
        </is>
      </c>
      <c r="G1647" t="inlineStr">
        <is>
          <t>90' CW</t>
        </is>
      </c>
      <c r="H1647" t="n">
        <v>0</v>
      </c>
      <c r="I1647" s="6" t="n"/>
      <c r="J1647" s="6" t="n"/>
      <c r="K1647" t="inlineStr">
        <is>
          <t>plan_deliver_fleet</t>
        </is>
      </c>
      <c r="L1647" s="6" t="n">
        <v>46069</v>
      </c>
      <c r="M1647" s="6" t="n">
        <v>46752</v>
      </c>
      <c r="N1647" t="n">
        <v>683</v>
      </c>
      <c r="O1647" s="6" t="n">
        <v>46752</v>
      </c>
      <c r="S1647" t="inlineStr">
        <is>
          <t>with cut-off date</t>
        </is>
      </c>
      <c r="T1647" s="6" t="n">
        <v>46387</v>
      </c>
      <c r="U1647" s="6" t="n"/>
      <c r="V1647" t="n">
        <v>3</v>
      </c>
      <c r="W1647" t="n">
        <v>3</v>
      </c>
      <c r="X1647" s="6" t="n"/>
      <c r="Z1647" s="6" t="n">
        <v>46295</v>
      </c>
      <c r="AA1647" t="inlineStr">
        <is>
          <t>cut-off 1, case 1 or 2</t>
        </is>
      </c>
      <c r="AB1647" s="6" t="n">
        <v>46387</v>
      </c>
      <c r="AC1647" t="inlineStr"/>
      <c r="AD1647" s="6" t="n">
        <v>46234</v>
      </c>
    </row>
    <row r="1648">
      <c r="A1648" t="inlineStr">
        <is>
          <t>V300086</t>
        </is>
      </c>
      <c r="B1648" t="inlineStr">
        <is>
          <t>2025-0042</t>
        </is>
      </c>
      <c r="C1648" t="n">
        <v>19</v>
      </c>
      <c r="D1648" t="inlineStr"/>
      <c r="E1648" t="inlineStr">
        <is>
          <t>LTE Logistik- und Transport GmbH</t>
        </is>
      </c>
      <c r="F1648" t="inlineStr">
        <is>
          <t>WBA</t>
        </is>
      </c>
      <c r="G1648" t="inlineStr">
        <is>
          <t>90' CW</t>
        </is>
      </c>
      <c r="H1648" t="n">
        <v>0</v>
      </c>
      <c r="I1648" s="6" t="n"/>
      <c r="J1648" s="6" t="n"/>
      <c r="K1648" t="inlineStr">
        <is>
          <t>plan_deliver_fleet</t>
        </is>
      </c>
      <c r="L1648" s="6" t="n">
        <v>46069</v>
      </c>
      <c r="M1648" s="6" t="n">
        <v>46752</v>
      </c>
      <c r="N1648" t="n">
        <v>683</v>
      </c>
      <c r="O1648" s="6" t="n">
        <v>46752</v>
      </c>
      <c r="S1648" t="inlineStr">
        <is>
          <t>with cut-off date</t>
        </is>
      </c>
      <c r="T1648" s="6" t="n">
        <v>46387</v>
      </c>
      <c r="U1648" s="6" t="n"/>
      <c r="V1648" t="n">
        <v>3</v>
      </c>
      <c r="W1648" t="n">
        <v>3</v>
      </c>
      <c r="X1648" s="6" t="n"/>
      <c r="Z1648" s="6" t="n">
        <v>46295</v>
      </c>
      <c r="AA1648" t="inlineStr">
        <is>
          <t>cut-off 1, case 1 or 2</t>
        </is>
      </c>
      <c r="AB1648" s="6" t="n">
        <v>46387</v>
      </c>
      <c r="AC1648" t="inlineStr"/>
      <c r="AD1648" s="6" t="n">
        <v>46234</v>
      </c>
    </row>
    <row r="1649">
      <c r="A1649" t="inlineStr">
        <is>
          <t>V730011</t>
        </is>
      </c>
      <c r="B1649" t="inlineStr">
        <is>
          <t>2025-0042</t>
        </is>
      </c>
      <c r="C1649" t="n">
        <v>1</v>
      </c>
      <c r="D1649" t="inlineStr"/>
      <c r="E1649" t="inlineStr">
        <is>
          <t>LTE Logistik- und Transport GmbH</t>
        </is>
      </c>
      <c r="F1649" t="inlineStr">
        <is>
          <t>WBA</t>
        </is>
      </c>
      <c r="G1649" t="inlineStr">
        <is>
          <t>90' CW</t>
        </is>
      </c>
      <c r="H1649" t="inlineStr">
        <is>
          <t>PAYG-Abrg</t>
        </is>
      </c>
      <c r="I1649" s="6" t="n">
        <v>46069</v>
      </c>
      <c r="J1649" s="6" t="n">
        <v>46250</v>
      </c>
      <c r="K1649" t="inlineStr">
        <is>
          <t>plan_deliver_fleet</t>
        </is>
      </c>
      <c r="L1649" s="6" t="n">
        <v>46069</v>
      </c>
      <c r="M1649" s="6" t="n">
        <v>46752</v>
      </c>
      <c r="N1649" t="n">
        <v>683</v>
      </c>
      <c r="O1649" s="6" t="n">
        <v>46752</v>
      </c>
      <c r="S1649" t="inlineStr">
        <is>
          <t>with cut-off date</t>
        </is>
      </c>
      <c r="T1649" s="6" t="n">
        <v>46250</v>
      </c>
      <c r="U1649" s="6" t="n">
        <v>46387</v>
      </c>
      <c r="V1649" t="n">
        <v>2</v>
      </c>
      <c r="W1649" t="n">
        <v>3</v>
      </c>
      <c r="X1649" s="6" t="n"/>
      <c r="Z1649" s="6" t="n">
        <v>46189</v>
      </c>
      <c r="AA1649" t="inlineStr">
        <is>
          <t>cut-off 2, case 1</t>
        </is>
      </c>
      <c r="AB1649" s="6" t="n">
        <v>46250</v>
      </c>
      <c r="AC1649" t="inlineStr"/>
      <c r="AD1649" s="6" t="n">
        <v>46097</v>
      </c>
    </row>
    <row r="1650">
      <c r="A1650" t="inlineStr">
        <is>
          <t>V730011</t>
        </is>
      </c>
      <c r="B1650" t="inlineStr">
        <is>
          <t>2025-0042</t>
        </is>
      </c>
      <c r="C1650" t="n">
        <v>2</v>
      </c>
      <c r="D1650" t="inlineStr"/>
      <c r="E1650" t="inlineStr">
        <is>
          <t>LTE Logistik- und Transport GmbH</t>
        </is>
      </c>
      <c r="F1650" t="inlineStr">
        <is>
          <t>WBA</t>
        </is>
      </c>
      <c r="G1650" t="inlineStr">
        <is>
          <t>90' CW</t>
        </is>
      </c>
      <c r="H1650" t="inlineStr">
        <is>
          <t>PAYG-Abrg</t>
        </is>
      </c>
      <c r="I1650" s="6" t="n">
        <v>46069</v>
      </c>
      <c r="J1650" s="6" t="n">
        <v>46250</v>
      </c>
      <c r="K1650" t="inlineStr">
        <is>
          <t>plan_deliver_fleet</t>
        </is>
      </c>
      <c r="L1650" s="6" t="n">
        <v>46069</v>
      </c>
      <c r="M1650" s="6" t="n">
        <v>46752</v>
      </c>
      <c r="N1650" t="n">
        <v>683</v>
      </c>
      <c r="O1650" s="6" t="n">
        <v>46752</v>
      </c>
      <c r="S1650" t="inlineStr">
        <is>
          <t>with cut-off date</t>
        </is>
      </c>
      <c r="T1650" s="6" t="n">
        <v>46250</v>
      </c>
      <c r="U1650" s="6" t="n">
        <v>46387</v>
      </c>
      <c r="V1650" t="n">
        <v>2</v>
      </c>
      <c r="W1650" t="n">
        <v>3</v>
      </c>
      <c r="X1650" s="6" t="n"/>
      <c r="Z1650" s="6" t="n">
        <v>46189</v>
      </c>
      <c r="AA1650" t="inlineStr">
        <is>
          <t>cut-off 2, case 1</t>
        </is>
      </c>
      <c r="AB1650" s="6" t="n">
        <v>46250</v>
      </c>
      <c r="AC1650" t="inlineStr"/>
      <c r="AD1650" s="6" t="n">
        <v>46097</v>
      </c>
    </row>
    <row r="1651">
      <c r="A1651" t="inlineStr">
        <is>
          <t>V730011</t>
        </is>
      </c>
      <c r="B1651" t="inlineStr">
        <is>
          <t>2025-0042</t>
        </is>
      </c>
      <c r="C1651" t="n">
        <v>3</v>
      </c>
      <c r="D1651" t="inlineStr"/>
      <c r="E1651" t="inlineStr">
        <is>
          <t>LTE Logistik- und Transport GmbH</t>
        </is>
      </c>
      <c r="F1651" t="inlineStr">
        <is>
          <t>WBA</t>
        </is>
      </c>
      <c r="G1651" t="inlineStr">
        <is>
          <t>90' CW</t>
        </is>
      </c>
      <c r="H1651" t="inlineStr">
        <is>
          <t>PAYG-Abrg</t>
        </is>
      </c>
      <c r="I1651" s="6" t="n">
        <v>46069</v>
      </c>
      <c r="J1651" s="6" t="n">
        <v>46250</v>
      </c>
      <c r="K1651" t="inlineStr">
        <is>
          <t>plan_deliver_fleet</t>
        </is>
      </c>
      <c r="L1651" s="6" t="n">
        <v>46069</v>
      </c>
      <c r="M1651" s="6" t="n">
        <v>46752</v>
      </c>
      <c r="N1651" t="n">
        <v>683</v>
      </c>
      <c r="O1651" s="6" t="n">
        <v>46752</v>
      </c>
      <c r="S1651" t="inlineStr">
        <is>
          <t>with cut-off date</t>
        </is>
      </c>
      <c r="T1651" s="6" t="n">
        <v>46250</v>
      </c>
      <c r="U1651" s="6" t="n">
        <v>46387</v>
      </c>
      <c r="V1651" t="n">
        <v>2</v>
      </c>
      <c r="W1651" t="n">
        <v>3</v>
      </c>
      <c r="X1651" s="6" t="n"/>
      <c r="Z1651" s="6" t="n">
        <v>46189</v>
      </c>
      <c r="AA1651" t="inlineStr">
        <is>
          <t>cut-off 2, case 1</t>
        </is>
      </c>
      <c r="AB1651" s="6" t="n">
        <v>46250</v>
      </c>
      <c r="AC1651" t="inlineStr"/>
      <c r="AD1651" s="6" t="n">
        <v>46097</v>
      </c>
    </row>
    <row r="1652">
      <c r="A1652" t="inlineStr">
        <is>
          <t>V730011</t>
        </is>
      </c>
      <c r="B1652" t="inlineStr">
        <is>
          <t>2025-0042</t>
        </is>
      </c>
      <c r="C1652" t="n">
        <v>4</v>
      </c>
      <c r="D1652" t="inlineStr"/>
      <c r="E1652" t="inlineStr">
        <is>
          <t>LTE Logistik- und Transport GmbH</t>
        </is>
      </c>
      <c r="F1652" t="inlineStr">
        <is>
          <t>WBA</t>
        </is>
      </c>
      <c r="G1652" t="inlineStr">
        <is>
          <t>90' CW</t>
        </is>
      </c>
      <c r="H1652" t="inlineStr">
        <is>
          <t>PAYG-Abrg</t>
        </is>
      </c>
      <c r="I1652" s="6" t="n">
        <v>46069</v>
      </c>
      <c r="J1652" s="6" t="n">
        <v>46250</v>
      </c>
      <c r="K1652" t="inlineStr">
        <is>
          <t>plan_deliver_fleet</t>
        </is>
      </c>
      <c r="L1652" s="6" t="n">
        <v>46069</v>
      </c>
      <c r="M1652" s="6" t="n">
        <v>46752</v>
      </c>
      <c r="N1652" t="n">
        <v>683</v>
      </c>
      <c r="O1652" s="6" t="n">
        <v>46752</v>
      </c>
      <c r="S1652" t="inlineStr">
        <is>
          <t>with cut-off date</t>
        </is>
      </c>
      <c r="T1652" s="6" t="n">
        <v>46250</v>
      </c>
      <c r="U1652" s="6" t="n">
        <v>46387</v>
      </c>
      <c r="V1652" t="n">
        <v>2</v>
      </c>
      <c r="W1652" t="n">
        <v>3</v>
      </c>
      <c r="X1652" s="6" t="n"/>
      <c r="Z1652" s="6" t="n">
        <v>46189</v>
      </c>
      <c r="AA1652" t="inlineStr">
        <is>
          <t>cut-off 2, case 1</t>
        </is>
      </c>
      <c r="AB1652" s="6" t="n">
        <v>46250</v>
      </c>
      <c r="AC1652" t="inlineStr"/>
      <c r="AD1652" s="6" t="n">
        <v>46097</v>
      </c>
    </row>
    <row r="1653">
      <c r="A1653" t="inlineStr">
        <is>
          <t>V730011</t>
        </is>
      </c>
      <c r="B1653" t="inlineStr">
        <is>
          <t>2025-0042</t>
        </is>
      </c>
      <c r="C1653" t="n">
        <v>5</v>
      </c>
      <c r="D1653" t="inlineStr"/>
      <c r="E1653" t="inlineStr">
        <is>
          <t>LTE Logistik- und Transport GmbH</t>
        </is>
      </c>
      <c r="F1653" t="inlineStr">
        <is>
          <t>WBA</t>
        </is>
      </c>
      <c r="G1653" t="inlineStr">
        <is>
          <t>90' CW</t>
        </is>
      </c>
      <c r="H1653" t="inlineStr">
        <is>
          <t>PAYG-Abrg</t>
        </is>
      </c>
      <c r="I1653" s="6" t="n">
        <v>46069</v>
      </c>
      <c r="J1653" s="6" t="n">
        <v>46250</v>
      </c>
      <c r="K1653" t="inlineStr">
        <is>
          <t>plan_deliver_fleet</t>
        </is>
      </c>
      <c r="L1653" s="6" t="n">
        <v>46069</v>
      </c>
      <c r="M1653" s="6" t="n">
        <v>46752</v>
      </c>
      <c r="N1653" t="n">
        <v>683</v>
      </c>
      <c r="O1653" s="6" t="n">
        <v>46752</v>
      </c>
      <c r="S1653" t="inlineStr">
        <is>
          <t>with cut-off date</t>
        </is>
      </c>
      <c r="T1653" s="6" t="n">
        <v>46250</v>
      </c>
      <c r="U1653" s="6" t="n">
        <v>46387</v>
      </c>
      <c r="V1653" t="n">
        <v>2</v>
      </c>
      <c r="W1653" t="n">
        <v>3</v>
      </c>
      <c r="X1653" s="6" t="n"/>
      <c r="Z1653" s="6" t="n">
        <v>46189</v>
      </c>
      <c r="AA1653" t="inlineStr">
        <is>
          <t>cut-off 2, case 1</t>
        </is>
      </c>
      <c r="AB1653" s="6" t="n">
        <v>46250</v>
      </c>
      <c r="AC1653" t="inlineStr"/>
      <c r="AD1653" s="6" t="n">
        <v>46097</v>
      </c>
    </row>
    <row r="1654">
      <c r="A1654" t="inlineStr">
        <is>
          <t>V730011</t>
        </is>
      </c>
      <c r="B1654" t="inlineStr">
        <is>
          <t>2025-0042</t>
        </is>
      </c>
      <c r="C1654" t="n">
        <v>6</v>
      </c>
      <c r="D1654" t="inlineStr"/>
      <c r="E1654" t="inlineStr">
        <is>
          <t>LTE Logistik- und Transport GmbH</t>
        </is>
      </c>
      <c r="F1654" t="inlineStr">
        <is>
          <t>WBA</t>
        </is>
      </c>
      <c r="G1654" t="inlineStr">
        <is>
          <t>90' CW</t>
        </is>
      </c>
      <c r="H1654" t="inlineStr">
        <is>
          <t>PAYG-Abrg</t>
        </is>
      </c>
      <c r="I1654" s="6" t="n">
        <v>46069</v>
      </c>
      <c r="J1654" s="6" t="n">
        <v>46250</v>
      </c>
      <c r="K1654" t="inlineStr">
        <is>
          <t>plan_deliver_fleet</t>
        </is>
      </c>
      <c r="L1654" s="6" t="n">
        <v>46069</v>
      </c>
      <c r="M1654" s="6" t="n">
        <v>46752</v>
      </c>
      <c r="N1654" t="n">
        <v>683</v>
      </c>
      <c r="O1654" s="6" t="n">
        <v>46752</v>
      </c>
      <c r="S1654" t="inlineStr">
        <is>
          <t>with cut-off date</t>
        </is>
      </c>
      <c r="T1654" s="6" t="n">
        <v>46250</v>
      </c>
      <c r="U1654" s="6" t="n">
        <v>46387</v>
      </c>
      <c r="V1654" t="n">
        <v>2</v>
      </c>
      <c r="W1654" t="n">
        <v>3</v>
      </c>
      <c r="X1654" s="6" t="n"/>
      <c r="Z1654" s="6" t="n">
        <v>46189</v>
      </c>
      <c r="AA1654" t="inlineStr">
        <is>
          <t>cut-off 2, case 1</t>
        </is>
      </c>
      <c r="AB1654" s="6" t="n">
        <v>46250</v>
      </c>
      <c r="AC1654" t="inlineStr"/>
      <c r="AD1654" s="6" t="n">
        <v>46097</v>
      </c>
    </row>
    <row r="1655">
      <c r="A1655" t="inlineStr">
        <is>
          <t>V730011</t>
        </is>
      </c>
      <c r="B1655" t="inlineStr">
        <is>
          <t>2025-0042</t>
        </is>
      </c>
      <c r="C1655" t="n">
        <v>7</v>
      </c>
      <c r="D1655" t="inlineStr"/>
      <c r="E1655" t="inlineStr">
        <is>
          <t>LTE Logistik- und Transport GmbH</t>
        </is>
      </c>
      <c r="F1655" t="inlineStr">
        <is>
          <t>WBA</t>
        </is>
      </c>
      <c r="G1655" t="inlineStr">
        <is>
          <t>90' CW</t>
        </is>
      </c>
      <c r="H1655" t="inlineStr">
        <is>
          <t>PAYG-Abrg</t>
        </is>
      </c>
      <c r="I1655" s="6" t="n">
        <v>46069</v>
      </c>
      <c r="J1655" s="6" t="n">
        <v>46250</v>
      </c>
      <c r="K1655" t="inlineStr">
        <is>
          <t>plan_deliver_fleet</t>
        </is>
      </c>
      <c r="L1655" s="6" t="n">
        <v>46069</v>
      </c>
      <c r="M1655" s="6" t="n">
        <v>46752</v>
      </c>
      <c r="N1655" t="n">
        <v>683</v>
      </c>
      <c r="O1655" s="6" t="n">
        <v>46752</v>
      </c>
      <c r="S1655" t="inlineStr">
        <is>
          <t>with cut-off date</t>
        </is>
      </c>
      <c r="T1655" s="6" t="n">
        <v>46250</v>
      </c>
      <c r="U1655" s="6" t="n">
        <v>46387</v>
      </c>
      <c r="V1655" t="n">
        <v>2</v>
      </c>
      <c r="W1655" t="n">
        <v>3</v>
      </c>
      <c r="X1655" s="6" t="n"/>
      <c r="Z1655" s="6" t="n">
        <v>46189</v>
      </c>
      <c r="AA1655" t="inlineStr">
        <is>
          <t>cut-off 2, case 1</t>
        </is>
      </c>
      <c r="AB1655" s="6" t="n">
        <v>46250</v>
      </c>
      <c r="AC1655" t="inlineStr"/>
      <c r="AD1655" s="6" t="n">
        <v>46097</v>
      </c>
    </row>
    <row r="1656">
      <c r="A1656" t="inlineStr">
        <is>
          <t>V730011</t>
        </is>
      </c>
      <c r="B1656" t="inlineStr">
        <is>
          <t>2025-0042</t>
        </is>
      </c>
      <c r="C1656" t="n">
        <v>8</v>
      </c>
      <c r="D1656" t="inlineStr"/>
      <c r="E1656" t="inlineStr">
        <is>
          <t>LTE Logistik- und Transport GmbH</t>
        </is>
      </c>
      <c r="F1656" t="inlineStr">
        <is>
          <t>WBA</t>
        </is>
      </c>
      <c r="G1656" t="inlineStr">
        <is>
          <t>90' CW</t>
        </is>
      </c>
      <c r="H1656" t="inlineStr">
        <is>
          <t>PAYG-Abrg</t>
        </is>
      </c>
      <c r="I1656" s="6" t="n">
        <v>46069</v>
      </c>
      <c r="J1656" s="6" t="n">
        <v>46250</v>
      </c>
      <c r="K1656" t="inlineStr">
        <is>
          <t>plan_deliver_fleet</t>
        </is>
      </c>
      <c r="L1656" s="6" t="n">
        <v>46069</v>
      </c>
      <c r="M1656" s="6" t="n">
        <v>46752</v>
      </c>
      <c r="N1656" t="n">
        <v>683</v>
      </c>
      <c r="O1656" s="6" t="n">
        <v>46752</v>
      </c>
      <c r="S1656" t="inlineStr">
        <is>
          <t>with cut-off date</t>
        </is>
      </c>
      <c r="T1656" s="6" t="n">
        <v>46250</v>
      </c>
      <c r="U1656" s="6" t="n">
        <v>46387</v>
      </c>
      <c r="V1656" t="n">
        <v>2</v>
      </c>
      <c r="W1656" t="n">
        <v>3</v>
      </c>
      <c r="X1656" s="6" t="n"/>
      <c r="Z1656" s="6" t="n">
        <v>46189</v>
      </c>
      <c r="AA1656" t="inlineStr">
        <is>
          <t>cut-off 2, case 1</t>
        </is>
      </c>
      <c r="AB1656" s="6" t="n">
        <v>46250</v>
      </c>
      <c r="AC1656" t="inlineStr"/>
      <c r="AD1656" s="6" t="n">
        <v>46097</v>
      </c>
    </row>
    <row r="1657">
      <c r="A1657" t="inlineStr">
        <is>
          <t>V730011</t>
        </is>
      </c>
      <c r="B1657" t="inlineStr">
        <is>
          <t>2025-0042</t>
        </is>
      </c>
      <c r="C1657" t="n">
        <v>9</v>
      </c>
      <c r="D1657" t="inlineStr"/>
      <c r="E1657" t="inlineStr">
        <is>
          <t>LTE Logistik- und Transport GmbH</t>
        </is>
      </c>
      <c r="F1657" t="inlineStr">
        <is>
          <t>WBA</t>
        </is>
      </c>
      <c r="G1657" t="inlineStr">
        <is>
          <t>90' CW</t>
        </is>
      </c>
      <c r="H1657" t="inlineStr">
        <is>
          <t>PAYG-Abrg</t>
        </is>
      </c>
      <c r="I1657" s="6" t="n">
        <v>46069</v>
      </c>
      <c r="J1657" s="6" t="n">
        <v>46250</v>
      </c>
      <c r="K1657" t="inlineStr">
        <is>
          <t>plan_deliver_fleet</t>
        </is>
      </c>
      <c r="L1657" s="6" t="n">
        <v>46069</v>
      </c>
      <c r="M1657" s="6" t="n">
        <v>46752</v>
      </c>
      <c r="N1657" t="n">
        <v>683</v>
      </c>
      <c r="O1657" s="6" t="n">
        <v>46752</v>
      </c>
      <c r="S1657" t="inlineStr">
        <is>
          <t>with cut-off date</t>
        </is>
      </c>
      <c r="T1657" s="6" t="n">
        <v>46250</v>
      </c>
      <c r="U1657" s="6" t="n">
        <v>46387</v>
      </c>
      <c r="V1657" t="n">
        <v>2</v>
      </c>
      <c r="W1657" t="n">
        <v>3</v>
      </c>
      <c r="X1657" s="6" t="n"/>
      <c r="Z1657" s="6" t="n">
        <v>46189</v>
      </c>
      <c r="AA1657" t="inlineStr">
        <is>
          <t>cut-off 2, case 1</t>
        </is>
      </c>
      <c r="AB1657" s="6" t="n">
        <v>46250</v>
      </c>
      <c r="AC1657" t="inlineStr"/>
      <c r="AD1657" s="6" t="n">
        <v>46097</v>
      </c>
    </row>
    <row r="1658">
      <c r="A1658" t="inlineStr">
        <is>
          <t>V730011</t>
        </is>
      </c>
      <c r="B1658" t="inlineStr">
        <is>
          <t>2025-0042</t>
        </is>
      </c>
      <c r="C1658" t="n">
        <v>10</v>
      </c>
      <c r="D1658" t="inlineStr"/>
      <c r="E1658" t="inlineStr">
        <is>
          <t>LTE Logistik- und Transport GmbH</t>
        </is>
      </c>
      <c r="F1658" t="inlineStr">
        <is>
          <t>WBA</t>
        </is>
      </c>
      <c r="G1658" t="inlineStr">
        <is>
          <t>90' CW</t>
        </is>
      </c>
      <c r="H1658" t="inlineStr">
        <is>
          <t>PAYG-Abrg</t>
        </is>
      </c>
      <c r="I1658" s="6" t="n">
        <v>46069</v>
      </c>
      <c r="J1658" s="6" t="n">
        <v>46250</v>
      </c>
      <c r="K1658" t="inlineStr">
        <is>
          <t>plan_deliver_fleet</t>
        </is>
      </c>
      <c r="L1658" s="6" t="n">
        <v>46069</v>
      </c>
      <c r="M1658" s="6" t="n">
        <v>46752</v>
      </c>
      <c r="N1658" t="n">
        <v>683</v>
      </c>
      <c r="O1658" s="6" t="n">
        <v>46752</v>
      </c>
      <c r="S1658" t="inlineStr">
        <is>
          <t>with cut-off date</t>
        </is>
      </c>
      <c r="T1658" s="6" t="n">
        <v>46250</v>
      </c>
      <c r="U1658" s="6" t="n">
        <v>46387</v>
      </c>
      <c r="V1658" t="n">
        <v>2</v>
      </c>
      <c r="W1658" t="n">
        <v>3</v>
      </c>
      <c r="X1658" s="6" t="n"/>
      <c r="Z1658" s="6" t="n">
        <v>46189</v>
      </c>
      <c r="AA1658" t="inlineStr">
        <is>
          <t>cut-off 2, case 1</t>
        </is>
      </c>
      <c r="AB1658" s="6" t="n">
        <v>46250</v>
      </c>
      <c r="AC1658" t="inlineStr"/>
      <c r="AD1658" s="6" t="n">
        <v>46097</v>
      </c>
    </row>
    <row r="1659">
      <c r="A1659" t="inlineStr">
        <is>
          <t>V730011</t>
        </is>
      </c>
      <c r="B1659" t="inlineStr">
        <is>
          <t>2025-0042</t>
        </is>
      </c>
      <c r="C1659" t="n">
        <v>11</v>
      </c>
      <c r="D1659" t="inlineStr"/>
      <c r="E1659" t="inlineStr">
        <is>
          <t>LTE Logistik- und Transport GmbH</t>
        </is>
      </c>
      <c r="F1659" t="inlineStr">
        <is>
          <t>WBA</t>
        </is>
      </c>
      <c r="G1659" t="inlineStr">
        <is>
          <t>90' CW</t>
        </is>
      </c>
      <c r="H1659" t="inlineStr">
        <is>
          <t>PAYG-Abrg</t>
        </is>
      </c>
      <c r="I1659" s="6" t="n">
        <v>46069</v>
      </c>
      <c r="J1659" s="6" t="n">
        <v>46250</v>
      </c>
      <c r="K1659" t="inlineStr">
        <is>
          <t>plan_deliver_fleet</t>
        </is>
      </c>
      <c r="L1659" s="6" t="n">
        <v>46069</v>
      </c>
      <c r="M1659" s="6" t="n">
        <v>46752</v>
      </c>
      <c r="N1659" t="n">
        <v>683</v>
      </c>
      <c r="O1659" s="6" t="n">
        <v>46752</v>
      </c>
      <c r="S1659" t="inlineStr">
        <is>
          <t>with cut-off date</t>
        </is>
      </c>
      <c r="T1659" s="6" t="n">
        <v>46250</v>
      </c>
      <c r="U1659" s="6" t="n">
        <v>46387</v>
      </c>
      <c r="V1659" t="n">
        <v>2</v>
      </c>
      <c r="W1659" t="n">
        <v>3</v>
      </c>
      <c r="X1659" s="6" t="n"/>
      <c r="Z1659" s="6" t="n">
        <v>46189</v>
      </c>
      <c r="AA1659" t="inlineStr">
        <is>
          <t>cut-off 2, case 1</t>
        </is>
      </c>
      <c r="AB1659" s="6" t="n">
        <v>46250</v>
      </c>
      <c r="AC1659" t="inlineStr"/>
      <c r="AD1659" s="6" t="n">
        <v>46097</v>
      </c>
    </row>
    <row r="1660">
      <c r="A1660" t="inlineStr">
        <is>
          <t>V730011</t>
        </is>
      </c>
      <c r="B1660" t="inlineStr">
        <is>
          <t>2025-0042</t>
        </is>
      </c>
      <c r="C1660" t="n">
        <v>12</v>
      </c>
      <c r="D1660" t="inlineStr"/>
      <c r="E1660" t="inlineStr">
        <is>
          <t>LTE Logistik- und Transport GmbH</t>
        </is>
      </c>
      <c r="F1660" t="inlineStr">
        <is>
          <t>WBA</t>
        </is>
      </c>
      <c r="G1660" t="inlineStr">
        <is>
          <t>90' CW</t>
        </is>
      </c>
      <c r="H1660" t="inlineStr">
        <is>
          <t>PAYG-Abrg</t>
        </is>
      </c>
      <c r="I1660" s="6" t="n">
        <v>46069</v>
      </c>
      <c r="J1660" s="6" t="n">
        <v>46250</v>
      </c>
      <c r="K1660" t="inlineStr">
        <is>
          <t>plan_deliver_fleet</t>
        </is>
      </c>
      <c r="L1660" s="6" t="n">
        <v>46069</v>
      </c>
      <c r="M1660" s="6" t="n">
        <v>46752</v>
      </c>
      <c r="N1660" t="n">
        <v>683</v>
      </c>
      <c r="O1660" s="6" t="n">
        <v>46752</v>
      </c>
      <c r="S1660" t="inlineStr">
        <is>
          <t>with cut-off date</t>
        </is>
      </c>
      <c r="T1660" s="6" t="n">
        <v>46250</v>
      </c>
      <c r="U1660" s="6" t="n">
        <v>46387</v>
      </c>
      <c r="V1660" t="n">
        <v>2</v>
      </c>
      <c r="W1660" t="n">
        <v>3</v>
      </c>
      <c r="X1660" s="6" t="n"/>
      <c r="Z1660" s="6" t="n">
        <v>46189</v>
      </c>
      <c r="AA1660" t="inlineStr">
        <is>
          <t>cut-off 2, case 1</t>
        </is>
      </c>
      <c r="AB1660" s="6" t="n">
        <v>46250</v>
      </c>
      <c r="AC1660" t="inlineStr"/>
      <c r="AD1660" s="6" t="n">
        <v>46097</v>
      </c>
    </row>
    <row r="1661">
      <c r="A1661" t="inlineStr">
        <is>
          <t>V730011</t>
        </is>
      </c>
      <c r="B1661" t="inlineStr">
        <is>
          <t>2025-0042</t>
        </is>
      </c>
      <c r="C1661" t="n">
        <v>13</v>
      </c>
      <c r="D1661" t="inlineStr"/>
      <c r="E1661" t="inlineStr">
        <is>
          <t>LTE Logistik- und Transport GmbH</t>
        </is>
      </c>
      <c r="F1661" t="inlineStr">
        <is>
          <t>WBA</t>
        </is>
      </c>
      <c r="G1661" t="inlineStr">
        <is>
          <t>90' CW</t>
        </is>
      </c>
      <c r="H1661" t="inlineStr">
        <is>
          <t>PAYG-Abrg</t>
        </is>
      </c>
      <c r="I1661" s="6" t="n">
        <v>46069</v>
      </c>
      <c r="J1661" s="6" t="n">
        <v>46250</v>
      </c>
      <c r="K1661" t="inlineStr">
        <is>
          <t>plan_deliver_fleet</t>
        </is>
      </c>
      <c r="L1661" s="6" t="n">
        <v>46069</v>
      </c>
      <c r="M1661" s="6" t="n">
        <v>46752</v>
      </c>
      <c r="N1661" t="n">
        <v>683</v>
      </c>
      <c r="O1661" s="6" t="n">
        <v>46752</v>
      </c>
      <c r="S1661" t="inlineStr">
        <is>
          <t>with cut-off date</t>
        </is>
      </c>
      <c r="T1661" s="6" t="n">
        <v>46250</v>
      </c>
      <c r="U1661" s="6" t="n">
        <v>46387</v>
      </c>
      <c r="V1661" t="n">
        <v>2</v>
      </c>
      <c r="W1661" t="n">
        <v>3</v>
      </c>
      <c r="X1661" s="6" t="n"/>
      <c r="Z1661" s="6" t="n">
        <v>46189</v>
      </c>
      <c r="AA1661" t="inlineStr">
        <is>
          <t>cut-off 2, case 1</t>
        </is>
      </c>
      <c r="AB1661" s="6" t="n">
        <v>46250</v>
      </c>
      <c r="AC1661" t="inlineStr"/>
      <c r="AD1661" s="6" t="n">
        <v>46097</v>
      </c>
    </row>
    <row r="1662">
      <c r="A1662" t="inlineStr">
        <is>
          <t>V730011</t>
        </is>
      </c>
      <c r="B1662" t="inlineStr">
        <is>
          <t>2025-0042</t>
        </is>
      </c>
      <c r="C1662" t="n">
        <v>14</v>
      </c>
      <c r="D1662" t="inlineStr"/>
      <c r="E1662" t="inlineStr">
        <is>
          <t>LTE Logistik- und Transport GmbH</t>
        </is>
      </c>
      <c r="F1662" t="inlineStr">
        <is>
          <t>WBA</t>
        </is>
      </c>
      <c r="G1662" t="inlineStr">
        <is>
          <t>90' CW</t>
        </is>
      </c>
      <c r="H1662" t="inlineStr">
        <is>
          <t>PAYG-Abrg</t>
        </is>
      </c>
      <c r="I1662" s="6" t="n">
        <v>46069</v>
      </c>
      <c r="J1662" s="6" t="n">
        <v>46250</v>
      </c>
      <c r="K1662" t="inlineStr">
        <is>
          <t>plan_deliver_fleet</t>
        </is>
      </c>
      <c r="L1662" s="6" t="n">
        <v>46069</v>
      </c>
      <c r="M1662" s="6" t="n">
        <v>46752</v>
      </c>
      <c r="N1662" t="n">
        <v>683</v>
      </c>
      <c r="O1662" s="6" t="n">
        <v>46752</v>
      </c>
      <c r="S1662" t="inlineStr">
        <is>
          <t>with cut-off date</t>
        </is>
      </c>
      <c r="T1662" s="6" t="n">
        <v>46250</v>
      </c>
      <c r="U1662" s="6" t="n">
        <v>46387</v>
      </c>
      <c r="V1662" t="n">
        <v>2</v>
      </c>
      <c r="W1662" t="n">
        <v>3</v>
      </c>
      <c r="X1662" s="6" t="n"/>
      <c r="Z1662" s="6" t="n">
        <v>46189</v>
      </c>
      <c r="AA1662" t="inlineStr">
        <is>
          <t>cut-off 2, case 1</t>
        </is>
      </c>
      <c r="AB1662" s="6" t="n">
        <v>46250</v>
      </c>
      <c r="AC1662" t="inlineStr"/>
      <c r="AD1662" s="6" t="n">
        <v>46097</v>
      </c>
    </row>
    <row r="1663">
      <c r="A1663" t="inlineStr">
        <is>
          <t>V730011</t>
        </is>
      </c>
      <c r="B1663" t="inlineStr">
        <is>
          <t>2025-0042</t>
        </is>
      </c>
      <c r="C1663" t="n">
        <v>15</v>
      </c>
      <c r="D1663" t="inlineStr"/>
      <c r="E1663" t="inlineStr">
        <is>
          <t>LTE Logistik- und Transport GmbH</t>
        </is>
      </c>
      <c r="F1663" t="inlineStr">
        <is>
          <t>WBA</t>
        </is>
      </c>
      <c r="G1663" t="inlineStr">
        <is>
          <t>90' CW</t>
        </is>
      </c>
      <c r="H1663" t="inlineStr">
        <is>
          <t>PAYG-Abrg</t>
        </is>
      </c>
      <c r="I1663" s="6" t="n">
        <v>46069</v>
      </c>
      <c r="J1663" s="6" t="n">
        <v>46250</v>
      </c>
      <c r="K1663" t="inlineStr">
        <is>
          <t>plan_deliver_fleet</t>
        </is>
      </c>
      <c r="L1663" s="6" t="n">
        <v>46069</v>
      </c>
      <c r="M1663" s="6" t="n">
        <v>46752</v>
      </c>
      <c r="N1663" t="n">
        <v>683</v>
      </c>
      <c r="O1663" s="6" t="n">
        <v>46752</v>
      </c>
      <c r="S1663" t="inlineStr">
        <is>
          <t>with cut-off date</t>
        </is>
      </c>
      <c r="T1663" s="6" t="n">
        <v>46250</v>
      </c>
      <c r="U1663" s="6" t="n">
        <v>46387</v>
      </c>
      <c r="V1663" t="n">
        <v>2</v>
      </c>
      <c r="W1663" t="n">
        <v>3</v>
      </c>
      <c r="X1663" s="6" t="n"/>
      <c r="Z1663" s="6" t="n">
        <v>46189</v>
      </c>
      <c r="AA1663" t="inlineStr">
        <is>
          <t>cut-off 2, case 1</t>
        </is>
      </c>
      <c r="AB1663" s="6" t="n">
        <v>46250</v>
      </c>
      <c r="AC1663" t="inlineStr"/>
      <c r="AD1663" s="6" t="n">
        <v>46097</v>
      </c>
    </row>
    <row r="1664">
      <c r="A1664" t="inlineStr">
        <is>
          <t>V730011</t>
        </is>
      </c>
      <c r="B1664" t="inlineStr">
        <is>
          <t>2025-0042</t>
        </is>
      </c>
      <c r="C1664" t="n">
        <v>16</v>
      </c>
      <c r="D1664" t="inlineStr"/>
      <c r="E1664" t="inlineStr">
        <is>
          <t>LTE Logistik- und Transport GmbH</t>
        </is>
      </c>
      <c r="F1664" t="inlineStr">
        <is>
          <t>WBA</t>
        </is>
      </c>
      <c r="G1664" t="inlineStr">
        <is>
          <t>90' CW</t>
        </is>
      </c>
      <c r="H1664" t="inlineStr">
        <is>
          <t>PAYG-Abrg</t>
        </is>
      </c>
      <c r="I1664" s="6" t="n">
        <v>46069</v>
      </c>
      <c r="J1664" s="6" t="n">
        <v>46250</v>
      </c>
      <c r="K1664" t="inlineStr">
        <is>
          <t>plan_deliver_fleet</t>
        </is>
      </c>
      <c r="L1664" s="6" t="n">
        <v>46069</v>
      </c>
      <c r="M1664" s="6" t="n">
        <v>46752</v>
      </c>
      <c r="N1664" t="n">
        <v>683</v>
      </c>
      <c r="O1664" s="6" t="n">
        <v>46752</v>
      </c>
      <c r="S1664" t="inlineStr">
        <is>
          <t>with cut-off date</t>
        </is>
      </c>
      <c r="T1664" s="6" t="n">
        <v>46250</v>
      </c>
      <c r="U1664" s="6" t="n">
        <v>46387</v>
      </c>
      <c r="V1664" t="n">
        <v>2</v>
      </c>
      <c r="W1664" t="n">
        <v>3</v>
      </c>
      <c r="X1664" s="6" t="n"/>
      <c r="Z1664" s="6" t="n">
        <v>46189</v>
      </c>
      <c r="AA1664" t="inlineStr">
        <is>
          <t>cut-off 2, case 1</t>
        </is>
      </c>
      <c r="AB1664" s="6" t="n">
        <v>46250</v>
      </c>
      <c r="AC1664" t="inlineStr"/>
      <c r="AD1664" s="6" t="n">
        <v>46097</v>
      </c>
    </row>
    <row r="1665">
      <c r="A1665" t="inlineStr">
        <is>
          <t>V730011</t>
        </is>
      </c>
      <c r="B1665" t="inlineStr">
        <is>
          <t>2025-0042</t>
        </is>
      </c>
      <c r="C1665" t="n">
        <v>17</v>
      </c>
      <c r="D1665" t="inlineStr"/>
      <c r="E1665" t="inlineStr">
        <is>
          <t>LTE Logistik- und Transport GmbH</t>
        </is>
      </c>
      <c r="F1665" t="inlineStr">
        <is>
          <t>WBA</t>
        </is>
      </c>
      <c r="G1665" t="inlineStr">
        <is>
          <t>90' CW</t>
        </is>
      </c>
      <c r="H1665" t="inlineStr">
        <is>
          <t>PAYG-Abrg</t>
        </is>
      </c>
      <c r="I1665" s="6" t="n">
        <v>46069</v>
      </c>
      <c r="J1665" s="6" t="n">
        <v>46250</v>
      </c>
      <c r="K1665" t="inlineStr">
        <is>
          <t>plan_deliver_fleet</t>
        </is>
      </c>
      <c r="L1665" s="6" t="n">
        <v>46069</v>
      </c>
      <c r="M1665" s="6" t="n">
        <v>46752</v>
      </c>
      <c r="N1665" t="n">
        <v>683</v>
      </c>
      <c r="O1665" s="6" t="n">
        <v>46752</v>
      </c>
      <c r="S1665" t="inlineStr">
        <is>
          <t>with cut-off date</t>
        </is>
      </c>
      <c r="T1665" s="6" t="n">
        <v>46250</v>
      </c>
      <c r="U1665" s="6" t="n">
        <v>46387</v>
      </c>
      <c r="V1665" t="n">
        <v>2</v>
      </c>
      <c r="W1665" t="n">
        <v>3</v>
      </c>
      <c r="X1665" s="6" t="n"/>
      <c r="Z1665" s="6" t="n">
        <v>46189</v>
      </c>
      <c r="AA1665" t="inlineStr">
        <is>
          <t>cut-off 2, case 1</t>
        </is>
      </c>
      <c r="AB1665" s="6" t="n">
        <v>46250</v>
      </c>
      <c r="AC1665" t="inlineStr"/>
      <c r="AD1665" s="6" t="n">
        <v>46097</v>
      </c>
    </row>
    <row r="1666">
      <c r="A1666" t="inlineStr">
        <is>
          <t>V730011</t>
        </is>
      </c>
      <c r="B1666" t="inlineStr">
        <is>
          <t>2025-0042</t>
        </is>
      </c>
      <c r="C1666" t="n">
        <v>18</v>
      </c>
      <c r="D1666" t="inlineStr"/>
      <c r="E1666" t="inlineStr">
        <is>
          <t>LTE Logistik- und Transport GmbH</t>
        </is>
      </c>
      <c r="F1666" t="inlineStr">
        <is>
          <t>WBA</t>
        </is>
      </c>
      <c r="G1666" t="inlineStr">
        <is>
          <t>90' CW</t>
        </is>
      </c>
      <c r="H1666" t="inlineStr">
        <is>
          <t>PAYG-Abrg</t>
        </is>
      </c>
      <c r="I1666" s="6" t="n">
        <v>46069</v>
      </c>
      <c r="J1666" s="6" t="n">
        <v>46250</v>
      </c>
      <c r="K1666" t="inlineStr">
        <is>
          <t>plan_deliver_fleet</t>
        </is>
      </c>
      <c r="L1666" s="6" t="n">
        <v>46069</v>
      </c>
      <c r="M1666" s="6" t="n">
        <v>46752</v>
      </c>
      <c r="N1666" t="n">
        <v>683</v>
      </c>
      <c r="O1666" s="6" t="n">
        <v>46752</v>
      </c>
      <c r="S1666" t="inlineStr">
        <is>
          <t>with cut-off date</t>
        </is>
      </c>
      <c r="T1666" s="6" t="n">
        <v>46250</v>
      </c>
      <c r="U1666" s="6" t="n">
        <v>46387</v>
      </c>
      <c r="V1666" t="n">
        <v>2</v>
      </c>
      <c r="W1666" t="n">
        <v>3</v>
      </c>
      <c r="X1666" s="6" t="n"/>
      <c r="Z1666" s="6" t="n">
        <v>46189</v>
      </c>
      <c r="AA1666" t="inlineStr">
        <is>
          <t>cut-off 2, case 1</t>
        </is>
      </c>
      <c r="AB1666" s="6" t="n">
        <v>46250</v>
      </c>
      <c r="AC1666" t="inlineStr"/>
      <c r="AD1666" s="6" t="n">
        <v>46097</v>
      </c>
    </row>
    <row r="1667">
      <c r="A1667" t="inlineStr">
        <is>
          <t>V730011</t>
        </is>
      </c>
      <c r="B1667" t="inlineStr">
        <is>
          <t>2025-0042</t>
        </is>
      </c>
      <c r="C1667" t="n">
        <v>19</v>
      </c>
      <c r="D1667" t="inlineStr"/>
      <c r="E1667" t="inlineStr">
        <is>
          <t>LTE Logistik- und Transport GmbH</t>
        </is>
      </c>
      <c r="F1667" t="inlineStr">
        <is>
          <t>WBA</t>
        </is>
      </c>
      <c r="G1667" t="inlineStr">
        <is>
          <t>90' CW</t>
        </is>
      </c>
      <c r="H1667" t="inlineStr">
        <is>
          <t>PAYG-Abrg</t>
        </is>
      </c>
      <c r="I1667" s="6" t="n">
        <v>46069</v>
      </c>
      <c r="J1667" s="6" t="n">
        <v>46250</v>
      </c>
      <c r="K1667" t="inlineStr">
        <is>
          <t>plan_deliver_fleet</t>
        </is>
      </c>
      <c r="L1667" s="6" t="n">
        <v>46069</v>
      </c>
      <c r="M1667" s="6" t="n">
        <v>46752</v>
      </c>
      <c r="N1667" t="n">
        <v>683</v>
      </c>
      <c r="O1667" s="6" t="n">
        <v>46752</v>
      </c>
      <c r="S1667" t="inlineStr">
        <is>
          <t>with cut-off date</t>
        </is>
      </c>
      <c r="T1667" s="6" t="n">
        <v>46250</v>
      </c>
      <c r="U1667" s="6" t="n">
        <v>46387</v>
      </c>
      <c r="V1667" t="n">
        <v>2</v>
      </c>
      <c r="W1667" t="n">
        <v>3</v>
      </c>
      <c r="X1667" s="6" t="n"/>
      <c r="Z1667" s="6" t="n">
        <v>46189</v>
      </c>
      <c r="AA1667" t="inlineStr">
        <is>
          <t>cut-off 2, case 1</t>
        </is>
      </c>
      <c r="AB1667" s="6" t="n">
        <v>46250</v>
      </c>
      <c r="AC1667" t="inlineStr"/>
      <c r="AD1667" s="6" t="n">
        <v>46097</v>
      </c>
    </row>
    <row r="1668">
      <c r="A1668" t="inlineStr">
        <is>
          <t>V730011</t>
        </is>
      </c>
      <c r="B1668" t="inlineStr">
        <is>
          <t>2025-0042</t>
        </is>
      </c>
      <c r="C1668" t="n">
        <v>20</v>
      </c>
      <c r="D1668" t="inlineStr"/>
      <c r="E1668" t="inlineStr">
        <is>
          <t>LTE Logistik- und Transport GmbH</t>
        </is>
      </c>
      <c r="F1668" t="inlineStr">
        <is>
          <t>WBA</t>
        </is>
      </c>
      <c r="G1668" t="inlineStr">
        <is>
          <t>90' CW</t>
        </is>
      </c>
      <c r="H1668" t="inlineStr">
        <is>
          <t>PAYG-Abrg</t>
        </is>
      </c>
      <c r="I1668" s="6" t="n">
        <v>46069</v>
      </c>
      <c r="J1668" s="6" t="n">
        <v>46250</v>
      </c>
      <c r="K1668" t="inlineStr">
        <is>
          <t>plan_deliver_fleet</t>
        </is>
      </c>
      <c r="L1668" s="6" t="n">
        <v>46069</v>
      </c>
      <c r="M1668" s="6" t="n">
        <v>46752</v>
      </c>
      <c r="N1668" t="n">
        <v>683</v>
      </c>
      <c r="O1668" s="6" t="n">
        <v>46752</v>
      </c>
      <c r="S1668" t="inlineStr">
        <is>
          <t>with cut-off date</t>
        </is>
      </c>
      <c r="T1668" s="6" t="n">
        <v>46250</v>
      </c>
      <c r="U1668" s="6" t="n">
        <v>46387</v>
      </c>
      <c r="V1668" t="n">
        <v>2</v>
      </c>
      <c r="W1668" t="n">
        <v>3</v>
      </c>
      <c r="X1668" s="6" t="n"/>
      <c r="Z1668" s="6" t="n">
        <v>46189</v>
      </c>
      <c r="AA1668" t="inlineStr">
        <is>
          <t>cut-off 2, case 1</t>
        </is>
      </c>
      <c r="AB1668" s="6" t="n">
        <v>46250</v>
      </c>
      <c r="AC1668" t="inlineStr"/>
      <c r="AD1668" s="6" t="n">
        <v>46097</v>
      </c>
    </row>
    <row r="1669">
      <c r="A1669" t="inlineStr">
        <is>
          <t>V730011</t>
        </is>
      </c>
      <c r="B1669" t="inlineStr">
        <is>
          <t>2025-0042</t>
        </is>
      </c>
      <c r="C1669" t="n">
        <v>21</v>
      </c>
      <c r="D1669" t="inlineStr"/>
      <c r="E1669" t="inlineStr">
        <is>
          <t>LTE Logistik- und Transport GmbH</t>
        </is>
      </c>
      <c r="F1669" t="inlineStr">
        <is>
          <t>WBA</t>
        </is>
      </c>
      <c r="G1669" t="inlineStr">
        <is>
          <t>90' CW</t>
        </is>
      </c>
      <c r="H1669" t="inlineStr">
        <is>
          <t>PAYG-Abrg</t>
        </is>
      </c>
      <c r="I1669" s="6" t="n">
        <v>46069</v>
      </c>
      <c r="J1669" s="6" t="n">
        <v>46250</v>
      </c>
      <c r="K1669" t="inlineStr">
        <is>
          <t>plan_deliver_fleet</t>
        </is>
      </c>
      <c r="L1669" s="6" t="n">
        <v>46069</v>
      </c>
      <c r="M1669" s="6" t="n">
        <v>46752</v>
      </c>
      <c r="N1669" t="n">
        <v>683</v>
      </c>
      <c r="O1669" s="6" t="n">
        <v>46752</v>
      </c>
      <c r="S1669" t="inlineStr">
        <is>
          <t>with cut-off date</t>
        </is>
      </c>
      <c r="T1669" s="6" t="n">
        <v>46250</v>
      </c>
      <c r="U1669" s="6" t="n">
        <v>46387</v>
      </c>
      <c r="V1669" t="n">
        <v>2</v>
      </c>
      <c r="W1669" t="n">
        <v>3</v>
      </c>
      <c r="X1669" s="6" t="n"/>
      <c r="Z1669" s="6" t="n">
        <v>46189</v>
      </c>
      <c r="AA1669" t="inlineStr">
        <is>
          <t>cut-off 2, case 1</t>
        </is>
      </c>
      <c r="AB1669" s="6" t="n">
        <v>46250</v>
      </c>
      <c r="AC1669" t="inlineStr"/>
      <c r="AD1669" s="6" t="n">
        <v>46097</v>
      </c>
    </row>
    <row r="1670">
      <c r="A1670" t="inlineStr">
        <is>
          <t>V200038</t>
        </is>
      </c>
      <c r="B1670" t="inlineStr">
        <is>
          <t>2024-0006</t>
        </is>
      </c>
      <c r="C1670" t="n">
        <v>3</v>
      </c>
      <c r="D1670" t="inlineStr">
        <is>
          <t>37 80 4993 271-8</t>
        </is>
      </c>
      <c r="E1670" t="inlineStr">
        <is>
          <t>Mars Logistics AS</t>
        </is>
      </c>
      <c r="F1670" t="inlineStr">
        <is>
          <t>WBA</t>
        </is>
      </c>
      <c r="G1670" t="inlineStr">
        <is>
          <t>DPW</t>
        </is>
      </c>
      <c r="H1670" t="n">
        <v>0</v>
      </c>
      <c r="I1670" s="6" t="n">
        <v>0</v>
      </c>
      <c r="J1670" s="6" t="n">
        <v>0</v>
      </c>
      <c r="K1670" t="inlineStr">
        <is>
          <t>run_initial_fixed_duration</t>
        </is>
      </c>
      <c r="L1670" s="6" t="n">
        <v>45413</v>
      </c>
      <c r="M1670" s="6" t="n">
        <v>46507</v>
      </c>
      <c r="N1670" t="n">
        <v>1394</v>
      </c>
      <c r="O1670" s="6" t="n">
        <v>46507</v>
      </c>
      <c r="S1670" t="inlineStr">
        <is>
          <t>n.a.</t>
        </is>
      </c>
      <c r="T1670" s="6" t="n"/>
      <c r="U1670" s="6" t="n"/>
      <c r="V1670" t="n">
        <v>0</v>
      </c>
      <c r="W1670" t="n">
        <v>0</v>
      </c>
      <c r="X1670" s="6" t="n"/>
      <c r="Z1670" s="6" t="n">
        <v>46507</v>
      </c>
      <c r="AA1670" t="inlineStr">
        <is>
          <t>n.a.</t>
        </is>
      </c>
      <c r="AB1670" s="6" t="n">
        <v>46507</v>
      </c>
      <c r="AC1670" t="inlineStr"/>
      <c r="AD1670" s="6" t="n">
        <v>46356</v>
      </c>
    </row>
    <row r="1671">
      <c r="A1671" t="inlineStr">
        <is>
          <t>V200038</t>
        </is>
      </c>
      <c r="B1671" t="inlineStr">
        <is>
          <t>2024-0006</t>
        </is>
      </c>
      <c r="C1671" t="n">
        <v>4</v>
      </c>
      <c r="D1671" t="inlineStr">
        <is>
          <t>37 80 4993 272-6</t>
        </is>
      </c>
      <c r="E1671" t="inlineStr">
        <is>
          <t>Mars Logistics AS</t>
        </is>
      </c>
      <c r="F1671" t="inlineStr">
        <is>
          <t>WBA</t>
        </is>
      </c>
      <c r="G1671" t="inlineStr">
        <is>
          <t>DPW</t>
        </is>
      </c>
      <c r="H1671" t="n">
        <v>0</v>
      </c>
      <c r="I1671" s="6" t="n">
        <v>0</v>
      </c>
      <c r="J1671" s="6" t="n">
        <v>0</v>
      </c>
      <c r="K1671" t="inlineStr">
        <is>
          <t>run_initial_fixed_duration</t>
        </is>
      </c>
      <c r="L1671" s="6" t="n">
        <v>45413</v>
      </c>
      <c r="M1671" s="6" t="n">
        <v>46507</v>
      </c>
      <c r="N1671" t="n">
        <v>1394</v>
      </c>
      <c r="O1671" s="6" t="n">
        <v>46507</v>
      </c>
      <c r="S1671" t="inlineStr">
        <is>
          <t>n.a.</t>
        </is>
      </c>
      <c r="T1671" s="6" t="n"/>
      <c r="U1671" s="6" t="n"/>
      <c r="V1671" t="n">
        <v>0</v>
      </c>
      <c r="W1671" t="n">
        <v>0</v>
      </c>
      <c r="X1671" s="6" t="n"/>
      <c r="Z1671" s="6" t="n">
        <v>46507</v>
      </c>
      <c r="AA1671" t="inlineStr">
        <is>
          <t>n.a.</t>
        </is>
      </c>
      <c r="AB1671" s="6" t="n">
        <v>46507</v>
      </c>
      <c r="AC1671" t="inlineStr"/>
      <c r="AD1671" s="6" t="n">
        <v>46356</v>
      </c>
    </row>
    <row r="1672">
      <c r="A1672" t="inlineStr">
        <is>
          <t>V200038</t>
        </is>
      </c>
      <c r="B1672" t="inlineStr">
        <is>
          <t>2024-0006</t>
        </is>
      </c>
      <c r="C1672" t="n">
        <v>5</v>
      </c>
      <c r="D1672" t="inlineStr">
        <is>
          <t>37 80 4993 273-4</t>
        </is>
      </c>
      <c r="E1672" t="inlineStr">
        <is>
          <t>Mars Logistics AS</t>
        </is>
      </c>
      <c r="F1672" t="inlineStr">
        <is>
          <t>WBA</t>
        </is>
      </c>
      <c r="G1672" t="inlineStr">
        <is>
          <t>DPW</t>
        </is>
      </c>
      <c r="H1672" t="n">
        <v>0</v>
      </c>
      <c r="I1672" s="6" t="n">
        <v>0</v>
      </c>
      <c r="J1672" s="6" t="n">
        <v>0</v>
      </c>
      <c r="K1672" t="inlineStr">
        <is>
          <t>run_initial_fixed_duration</t>
        </is>
      </c>
      <c r="L1672" s="6" t="n">
        <v>45413</v>
      </c>
      <c r="M1672" s="6" t="n">
        <v>46507</v>
      </c>
      <c r="N1672" t="n">
        <v>1394</v>
      </c>
      <c r="O1672" s="6" t="n">
        <v>46507</v>
      </c>
      <c r="S1672" t="inlineStr">
        <is>
          <t>n.a.</t>
        </is>
      </c>
      <c r="T1672" s="6" t="n"/>
      <c r="U1672" s="6" t="n"/>
      <c r="V1672" t="n">
        <v>0</v>
      </c>
      <c r="W1672" t="n">
        <v>0</v>
      </c>
      <c r="X1672" s="6" t="n"/>
      <c r="Z1672" s="6" t="n">
        <v>46507</v>
      </c>
      <c r="AA1672" t="inlineStr">
        <is>
          <t>n.a.</t>
        </is>
      </c>
      <c r="AB1672" s="6" t="n">
        <v>46507</v>
      </c>
      <c r="AC1672" t="inlineStr"/>
      <c r="AD1672" s="6" t="n">
        <v>46356</v>
      </c>
    </row>
    <row r="1673">
      <c r="A1673" t="inlineStr">
        <is>
          <t>V200038</t>
        </is>
      </c>
      <c r="B1673" t="inlineStr">
        <is>
          <t>2024-0006</t>
        </is>
      </c>
      <c r="C1673" t="n">
        <v>6</v>
      </c>
      <c r="D1673" t="inlineStr">
        <is>
          <t>37 80 4993 274-2</t>
        </is>
      </c>
      <c r="E1673" t="inlineStr">
        <is>
          <t>Mars Logistics AS</t>
        </is>
      </c>
      <c r="F1673" t="inlineStr">
        <is>
          <t>WBA</t>
        </is>
      </c>
      <c r="G1673" t="inlineStr">
        <is>
          <t>DPW</t>
        </is>
      </c>
      <c r="H1673" t="n">
        <v>0</v>
      </c>
      <c r="I1673" s="6" t="n">
        <v>0</v>
      </c>
      <c r="J1673" s="6" t="n">
        <v>0</v>
      </c>
      <c r="K1673" t="inlineStr">
        <is>
          <t>run_initial_fixed_duration</t>
        </is>
      </c>
      <c r="L1673" s="6" t="n">
        <v>45413</v>
      </c>
      <c r="M1673" s="6" t="n">
        <v>46507</v>
      </c>
      <c r="N1673" t="n">
        <v>1394</v>
      </c>
      <c r="O1673" s="6" t="n">
        <v>46507</v>
      </c>
      <c r="S1673" t="inlineStr">
        <is>
          <t>n.a.</t>
        </is>
      </c>
      <c r="T1673" s="6" t="n"/>
      <c r="U1673" s="6" t="n"/>
      <c r="V1673" t="n">
        <v>0</v>
      </c>
      <c r="W1673" t="n">
        <v>0</v>
      </c>
      <c r="X1673" s="6" t="n"/>
      <c r="Z1673" s="6" t="n">
        <v>46507</v>
      </c>
      <c r="AA1673" t="inlineStr">
        <is>
          <t>n.a.</t>
        </is>
      </c>
      <c r="AB1673" s="6" t="n">
        <v>46507</v>
      </c>
      <c r="AC1673" t="inlineStr"/>
      <c r="AD1673" s="6" t="n">
        <v>46356</v>
      </c>
    </row>
    <row r="1674">
      <c r="A1674" t="inlineStr">
        <is>
          <t>V200038</t>
        </is>
      </c>
      <c r="B1674" t="inlineStr">
        <is>
          <t>2024-0006</t>
        </is>
      </c>
      <c r="C1674" t="n">
        <v>7</v>
      </c>
      <c r="D1674" t="inlineStr">
        <is>
          <t>37 80 4993 275-9</t>
        </is>
      </c>
      <c r="E1674" t="inlineStr">
        <is>
          <t>Mars Logistics AS</t>
        </is>
      </c>
      <c r="F1674" t="inlineStr">
        <is>
          <t>WBA</t>
        </is>
      </c>
      <c r="G1674" t="inlineStr">
        <is>
          <t>DPW</t>
        </is>
      </c>
      <c r="H1674" t="n">
        <v>0</v>
      </c>
      <c r="I1674" s="6" t="n">
        <v>0</v>
      </c>
      <c r="J1674" s="6" t="n">
        <v>0</v>
      </c>
      <c r="K1674" t="inlineStr">
        <is>
          <t>run_initial_fixed_duration</t>
        </is>
      </c>
      <c r="L1674" s="6" t="n">
        <v>45413</v>
      </c>
      <c r="M1674" s="6" t="n">
        <v>46507</v>
      </c>
      <c r="N1674" t="n">
        <v>1394</v>
      </c>
      <c r="O1674" s="6" t="n">
        <v>46507</v>
      </c>
      <c r="S1674" t="inlineStr">
        <is>
          <t>n.a.</t>
        </is>
      </c>
      <c r="T1674" s="6" t="n"/>
      <c r="U1674" s="6" t="n"/>
      <c r="V1674" t="n">
        <v>0</v>
      </c>
      <c r="W1674" t="n">
        <v>0</v>
      </c>
      <c r="X1674" s="6" t="n"/>
      <c r="Z1674" s="6" t="n">
        <v>46507</v>
      </c>
      <c r="AA1674" t="inlineStr">
        <is>
          <t>n.a.</t>
        </is>
      </c>
      <c r="AB1674" s="6" t="n">
        <v>46507</v>
      </c>
      <c r="AC1674" t="inlineStr"/>
      <c r="AD1674" s="6" t="n">
        <v>46356</v>
      </c>
    </row>
    <row r="1675">
      <c r="A1675" t="inlineStr">
        <is>
          <t>V200038</t>
        </is>
      </c>
      <c r="B1675" t="inlineStr">
        <is>
          <t>2024-0006</t>
        </is>
      </c>
      <c r="C1675" t="n">
        <v>8</v>
      </c>
      <c r="D1675" t="inlineStr">
        <is>
          <t>37 80 4993 276-7</t>
        </is>
      </c>
      <c r="E1675" t="inlineStr">
        <is>
          <t>Mars Logistics AS</t>
        </is>
      </c>
      <c r="F1675" t="inlineStr">
        <is>
          <t>WBA</t>
        </is>
      </c>
      <c r="G1675" t="inlineStr">
        <is>
          <t>DPW</t>
        </is>
      </c>
      <c r="H1675" t="n">
        <v>0</v>
      </c>
      <c r="I1675" s="6" t="n">
        <v>0</v>
      </c>
      <c r="J1675" s="6" t="n">
        <v>0</v>
      </c>
      <c r="K1675" t="inlineStr">
        <is>
          <t>run_initial_fixed_duration</t>
        </is>
      </c>
      <c r="L1675" s="6" t="n">
        <v>45413</v>
      </c>
      <c r="M1675" s="6" t="n">
        <v>46507</v>
      </c>
      <c r="N1675" t="n">
        <v>1394</v>
      </c>
      <c r="O1675" s="6" t="n">
        <v>46507</v>
      </c>
      <c r="S1675" t="inlineStr">
        <is>
          <t>n.a.</t>
        </is>
      </c>
      <c r="T1675" s="6" t="n"/>
      <c r="U1675" s="6" t="n"/>
      <c r="V1675" t="n">
        <v>0</v>
      </c>
      <c r="W1675" t="n">
        <v>0</v>
      </c>
      <c r="X1675" s="6" t="n"/>
      <c r="Z1675" s="6" t="n">
        <v>46507</v>
      </c>
      <c r="AA1675" t="inlineStr">
        <is>
          <t>n.a.</t>
        </is>
      </c>
      <c r="AB1675" s="6" t="n">
        <v>46507</v>
      </c>
      <c r="AC1675" t="inlineStr"/>
      <c r="AD1675" s="6" t="n">
        <v>46356</v>
      </c>
    </row>
    <row r="1676">
      <c r="A1676" t="inlineStr">
        <is>
          <t>V200038</t>
        </is>
      </c>
      <c r="B1676" t="inlineStr">
        <is>
          <t>2024-0006</t>
        </is>
      </c>
      <c r="C1676" t="n">
        <v>9</v>
      </c>
      <c r="D1676" t="inlineStr">
        <is>
          <t>37 80 4993 277-5</t>
        </is>
      </c>
      <c r="E1676" t="inlineStr">
        <is>
          <t>Mars Logistics AS</t>
        </is>
      </c>
      <c r="F1676" t="inlineStr">
        <is>
          <t>WBA</t>
        </is>
      </c>
      <c r="G1676" t="inlineStr">
        <is>
          <t>DPW</t>
        </is>
      </c>
      <c r="H1676" t="n">
        <v>0</v>
      </c>
      <c r="I1676" s="6" t="n">
        <v>0</v>
      </c>
      <c r="J1676" s="6" t="n">
        <v>0</v>
      </c>
      <c r="K1676" t="inlineStr">
        <is>
          <t>run_initial_fixed_duration</t>
        </is>
      </c>
      <c r="L1676" s="6" t="n">
        <v>45413</v>
      </c>
      <c r="M1676" s="6" t="n">
        <v>46507</v>
      </c>
      <c r="N1676" t="n">
        <v>1394</v>
      </c>
      <c r="O1676" s="6" t="n">
        <v>46507</v>
      </c>
      <c r="S1676" t="inlineStr">
        <is>
          <t>n.a.</t>
        </is>
      </c>
      <c r="T1676" s="6" t="n"/>
      <c r="U1676" s="6" t="n"/>
      <c r="V1676" t="n">
        <v>0</v>
      </c>
      <c r="W1676" t="n">
        <v>0</v>
      </c>
      <c r="X1676" s="6" t="n"/>
      <c r="Z1676" s="6" t="n">
        <v>46507</v>
      </c>
      <c r="AA1676" t="inlineStr">
        <is>
          <t>n.a.</t>
        </is>
      </c>
      <c r="AB1676" s="6" t="n">
        <v>46507</v>
      </c>
      <c r="AC1676" t="inlineStr"/>
      <c r="AD1676" s="6" t="n">
        <v>46356</v>
      </c>
    </row>
    <row r="1677">
      <c r="A1677" t="inlineStr">
        <is>
          <t>V200038</t>
        </is>
      </c>
      <c r="B1677" t="inlineStr">
        <is>
          <t>2024-0006</t>
        </is>
      </c>
      <c r="C1677" t="n">
        <v>10</v>
      </c>
      <c r="D1677" t="inlineStr">
        <is>
          <t>37 80 4993 278-3</t>
        </is>
      </c>
      <c r="E1677" t="inlineStr">
        <is>
          <t>Mars Logistics AS</t>
        </is>
      </c>
      <c r="F1677" t="inlineStr">
        <is>
          <t>WBA</t>
        </is>
      </c>
      <c r="G1677" t="inlineStr">
        <is>
          <t>DPW</t>
        </is>
      </c>
      <c r="H1677" t="n">
        <v>0</v>
      </c>
      <c r="I1677" s="6" t="n">
        <v>0</v>
      </c>
      <c r="J1677" s="6" t="n">
        <v>0</v>
      </c>
      <c r="K1677" t="inlineStr">
        <is>
          <t>run_initial_fixed_duration</t>
        </is>
      </c>
      <c r="L1677" s="6" t="n">
        <v>45413</v>
      </c>
      <c r="M1677" s="6" t="n">
        <v>46507</v>
      </c>
      <c r="N1677" t="n">
        <v>1394</v>
      </c>
      <c r="O1677" s="6" t="n">
        <v>46507</v>
      </c>
      <c r="S1677" t="inlineStr">
        <is>
          <t>n.a.</t>
        </is>
      </c>
      <c r="T1677" s="6" t="n"/>
      <c r="U1677" s="6" t="n"/>
      <c r="V1677" t="n">
        <v>0</v>
      </c>
      <c r="W1677" t="n">
        <v>0</v>
      </c>
      <c r="X1677" s="6" t="n"/>
      <c r="Z1677" s="6" t="n">
        <v>46507</v>
      </c>
      <c r="AA1677" t="inlineStr">
        <is>
          <t>n.a.</t>
        </is>
      </c>
      <c r="AB1677" s="6" t="n">
        <v>46507</v>
      </c>
      <c r="AC1677" t="inlineStr"/>
      <c r="AD1677" s="6" t="n">
        <v>46356</v>
      </c>
    </row>
    <row r="1678">
      <c r="A1678" t="inlineStr">
        <is>
          <t>V200038</t>
        </is>
      </c>
      <c r="B1678" t="inlineStr">
        <is>
          <t>2024-0006</t>
        </is>
      </c>
      <c r="C1678" t="n">
        <v>11</v>
      </c>
      <c r="D1678" t="inlineStr">
        <is>
          <t>37 80 4993 279-1</t>
        </is>
      </c>
      <c r="E1678" t="inlineStr">
        <is>
          <t>Mars Logistics AS</t>
        </is>
      </c>
      <c r="F1678" t="inlineStr">
        <is>
          <t>WBA</t>
        </is>
      </c>
      <c r="G1678" t="inlineStr">
        <is>
          <t>DPW</t>
        </is>
      </c>
      <c r="H1678" t="n">
        <v>0</v>
      </c>
      <c r="I1678" s="6" t="n">
        <v>0</v>
      </c>
      <c r="J1678" s="6" t="n">
        <v>0</v>
      </c>
      <c r="K1678" t="inlineStr">
        <is>
          <t>run_initial_fixed_duration</t>
        </is>
      </c>
      <c r="L1678" s="6" t="n">
        <v>45413</v>
      </c>
      <c r="M1678" s="6" t="n">
        <v>46507</v>
      </c>
      <c r="N1678" t="n">
        <v>1394</v>
      </c>
      <c r="O1678" s="6" t="n">
        <v>46507</v>
      </c>
      <c r="S1678" t="inlineStr">
        <is>
          <t>n.a.</t>
        </is>
      </c>
      <c r="T1678" s="6" t="n"/>
      <c r="U1678" s="6" t="n"/>
      <c r="V1678" t="n">
        <v>0</v>
      </c>
      <c r="W1678" t="n">
        <v>0</v>
      </c>
      <c r="X1678" s="6" t="n"/>
      <c r="Z1678" s="6" t="n">
        <v>46507</v>
      </c>
      <c r="AA1678" t="inlineStr">
        <is>
          <t>n.a.</t>
        </is>
      </c>
      <c r="AB1678" s="6" t="n">
        <v>46507</v>
      </c>
      <c r="AC1678" t="inlineStr"/>
      <c r="AD1678" s="6" t="n">
        <v>46356</v>
      </c>
    </row>
    <row r="1679">
      <c r="A1679" t="inlineStr">
        <is>
          <t>V200038</t>
        </is>
      </c>
      <c r="B1679" t="inlineStr">
        <is>
          <t>2024-0006</t>
        </is>
      </c>
      <c r="C1679" t="n">
        <v>12</v>
      </c>
      <c r="D1679" t="inlineStr">
        <is>
          <t>37 80 4993 280-9</t>
        </is>
      </c>
      <c r="E1679" t="inlineStr">
        <is>
          <t>Mars Logistics AS</t>
        </is>
      </c>
      <c r="F1679" t="inlineStr">
        <is>
          <t>WBA</t>
        </is>
      </c>
      <c r="G1679" t="inlineStr">
        <is>
          <t>DPW</t>
        </is>
      </c>
      <c r="H1679" t="n">
        <v>0</v>
      </c>
      <c r="I1679" s="6" t="n">
        <v>0</v>
      </c>
      <c r="J1679" s="6" t="n">
        <v>0</v>
      </c>
      <c r="K1679" t="inlineStr">
        <is>
          <t>run_initial_fixed_duration</t>
        </is>
      </c>
      <c r="L1679" s="6" t="n">
        <v>45413</v>
      </c>
      <c r="M1679" s="6" t="n">
        <v>46507</v>
      </c>
      <c r="N1679" t="n">
        <v>1394</v>
      </c>
      <c r="O1679" s="6" t="n">
        <v>46507</v>
      </c>
      <c r="S1679" t="inlineStr">
        <is>
          <t>n.a.</t>
        </is>
      </c>
      <c r="T1679" s="6" t="n"/>
      <c r="U1679" s="6" t="n"/>
      <c r="V1679" t="n">
        <v>0</v>
      </c>
      <c r="W1679" t="n">
        <v>0</v>
      </c>
      <c r="X1679" s="6" t="n"/>
      <c r="Z1679" s="6" t="n">
        <v>46507</v>
      </c>
      <c r="AA1679" t="inlineStr">
        <is>
          <t>n.a.</t>
        </is>
      </c>
      <c r="AB1679" s="6" t="n">
        <v>46507</v>
      </c>
      <c r="AC1679" t="inlineStr"/>
      <c r="AD1679" s="6" t="n">
        <v>46356</v>
      </c>
    </row>
    <row r="1680">
      <c r="A1680" t="inlineStr">
        <is>
          <t>V200038</t>
        </is>
      </c>
      <c r="B1680" t="inlineStr">
        <is>
          <t>2024-0006</t>
        </is>
      </c>
      <c r="C1680" t="n">
        <v>13</v>
      </c>
      <c r="D1680" t="inlineStr">
        <is>
          <t>37 80 4993 281-7</t>
        </is>
      </c>
      <c r="E1680" t="inlineStr">
        <is>
          <t>Mars Logistics AS</t>
        </is>
      </c>
      <c r="F1680" t="inlineStr">
        <is>
          <t>WBA</t>
        </is>
      </c>
      <c r="G1680" t="inlineStr">
        <is>
          <t>DPW</t>
        </is>
      </c>
      <c r="H1680" t="n">
        <v>0</v>
      </c>
      <c r="I1680" s="6" t="n">
        <v>0</v>
      </c>
      <c r="J1680" s="6" t="n">
        <v>0</v>
      </c>
      <c r="K1680" t="inlineStr">
        <is>
          <t>run_initial_fixed_duration</t>
        </is>
      </c>
      <c r="L1680" s="6" t="n">
        <v>45413</v>
      </c>
      <c r="M1680" s="6" t="n">
        <v>46507</v>
      </c>
      <c r="N1680" t="n">
        <v>1394</v>
      </c>
      <c r="O1680" s="6" t="n">
        <v>46507</v>
      </c>
      <c r="S1680" t="inlineStr">
        <is>
          <t>n.a.</t>
        </is>
      </c>
      <c r="T1680" s="6" t="n"/>
      <c r="U1680" s="6" t="n"/>
      <c r="V1680" t="n">
        <v>0</v>
      </c>
      <c r="W1680" t="n">
        <v>0</v>
      </c>
      <c r="X1680" s="6" t="n"/>
      <c r="Z1680" s="6" t="n">
        <v>46507</v>
      </c>
      <c r="AA1680" t="inlineStr">
        <is>
          <t>n.a.</t>
        </is>
      </c>
      <c r="AB1680" s="6" t="n">
        <v>46507</v>
      </c>
      <c r="AC1680" t="inlineStr"/>
      <c r="AD1680" s="6" t="n">
        <v>46356</v>
      </c>
    </row>
    <row r="1681">
      <c r="A1681" t="inlineStr">
        <is>
          <t>V200038</t>
        </is>
      </c>
      <c r="B1681" t="inlineStr">
        <is>
          <t>2024-0006</t>
        </is>
      </c>
      <c r="C1681" t="n">
        <v>14</v>
      </c>
      <c r="D1681" t="inlineStr">
        <is>
          <t>37 80 4993 282-5</t>
        </is>
      </c>
      <c r="E1681" t="inlineStr">
        <is>
          <t>Mars Logistics AS</t>
        </is>
      </c>
      <c r="F1681" t="inlineStr">
        <is>
          <t>WBA</t>
        </is>
      </c>
      <c r="G1681" t="inlineStr">
        <is>
          <t>DPW</t>
        </is>
      </c>
      <c r="H1681" t="n">
        <v>0</v>
      </c>
      <c r="I1681" s="6" t="n">
        <v>0</v>
      </c>
      <c r="J1681" s="6" t="n">
        <v>0</v>
      </c>
      <c r="K1681" t="inlineStr">
        <is>
          <t>run_initial_fixed_duration</t>
        </is>
      </c>
      <c r="L1681" s="6" t="n">
        <v>45413</v>
      </c>
      <c r="M1681" s="6" t="n">
        <v>46507</v>
      </c>
      <c r="N1681" t="n">
        <v>1394</v>
      </c>
      <c r="O1681" s="6" t="n">
        <v>46507</v>
      </c>
      <c r="S1681" t="inlineStr">
        <is>
          <t>n.a.</t>
        </is>
      </c>
      <c r="T1681" s="6" t="n"/>
      <c r="U1681" s="6" t="n"/>
      <c r="V1681" t="n">
        <v>0</v>
      </c>
      <c r="W1681" t="n">
        <v>0</v>
      </c>
      <c r="X1681" s="6" t="n"/>
      <c r="Z1681" s="6" t="n">
        <v>46507</v>
      </c>
      <c r="AA1681" t="inlineStr">
        <is>
          <t>n.a.</t>
        </is>
      </c>
      <c r="AB1681" s="6" t="n">
        <v>46507</v>
      </c>
      <c r="AC1681" t="inlineStr"/>
      <c r="AD1681" s="6" t="n">
        <v>46356</v>
      </c>
    </row>
    <row r="1682">
      <c r="A1682" t="inlineStr">
        <is>
          <t>V200038</t>
        </is>
      </c>
      <c r="B1682" t="inlineStr">
        <is>
          <t>2024-0006</t>
        </is>
      </c>
      <c r="C1682" t="n">
        <v>15</v>
      </c>
      <c r="D1682" t="inlineStr">
        <is>
          <t>37 80 4993 284-1</t>
        </is>
      </c>
      <c r="E1682" t="inlineStr">
        <is>
          <t>Mars Logistics AS</t>
        </is>
      </c>
      <c r="F1682" t="inlineStr">
        <is>
          <t>WBA</t>
        </is>
      </c>
      <c r="G1682" t="inlineStr">
        <is>
          <t>DPW</t>
        </is>
      </c>
      <c r="H1682" t="n">
        <v>0</v>
      </c>
      <c r="I1682" s="6" t="n">
        <v>0</v>
      </c>
      <c r="J1682" s="6" t="n">
        <v>0</v>
      </c>
      <c r="K1682" t="inlineStr">
        <is>
          <t>run_initial_fixed_duration</t>
        </is>
      </c>
      <c r="L1682" s="6" t="n">
        <v>45413</v>
      </c>
      <c r="M1682" s="6" t="n">
        <v>46507</v>
      </c>
      <c r="N1682" t="n">
        <v>1394</v>
      </c>
      <c r="O1682" s="6" t="n">
        <v>46507</v>
      </c>
      <c r="S1682" t="inlineStr">
        <is>
          <t>n.a.</t>
        </is>
      </c>
      <c r="T1682" s="6" t="n"/>
      <c r="U1682" s="6" t="n"/>
      <c r="V1682" t="n">
        <v>0</v>
      </c>
      <c r="W1682" t="n">
        <v>0</v>
      </c>
      <c r="X1682" s="6" t="n"/>
      <c r="Z1682" s="6" t="n">
        <v>46507</v>
      </c>
      <c r="AA1682" t="inlineStr">
        <is>
          <t>n.a.</t>
        </is>
      </c>
      <c r="AB1682" s="6" t="n">
        <v>46507</v>
      </c>
      <c r="AC1682" t="inlineStr"/>
      <c r="AD1682" s="6" t="n">
        <v>46356</v>
      </c>
    </row>
    <row r="1683">
      <c r="A1683" t="inlineStr">
        <is>
          <t>V200038</t>
        </is>
      </c>
      <c r="B1683" t="inlineStr">
        <is>
          <t>2024-0006</t>
        </is>
      </c>
      <c r="C1683" t="n">
        <v>16</v>
      </c>
      <c r="D1683" t="inlineStr">
        <is>
          <t>37 80 4993 283-3</t>
        </is>
      </c>
      <c r="E1683" t="inlineStr">
        <is>
          <t>Mars Logistics AS</t>
        </is>
      </c>
      <c r="F1683" t="inlineStr">
        <is>
          <t>WBA</t>
        </is>
      </c>
      <c r="G1683" t="inlineStr">
        <is>
          <t>DPW</t>
        </is>
      </c>
      <c r="H1683" t="n">
        <v>0</v>
      </c>
      <c r="I1683" s="6" t="n">
        <v>0</v>
      </c>
      <c r="J1683" s="6" t="n">
        <v>0</v>
      </c>
      <c r="K1683" t="inlineStr">
        <is>
          <t>run_initial_fixed_duration</t>
        </is>
      </c>
      <c r="L1683" s="6" t="n">
        <v>45413</v>
      </c>
      <c r="M1683" s="6" t="n">
        <v>46507</v>
      </c>
      <c r="N1683" t="n">
        <v>1394</v>
      </c>
      <c r="O1683" s="6" t="n">
        <v>46507</v>
      </c>
      <c r="S1683" t="inlineStr">
        <is>
          <t>n.a.</t>
        </is>
      </c>
      <c r="T1683" s="6" t="n"/>
      <c r="U1683" s="6" t="n"/>
      <c r="V1683" t="n">
        <v>0</v>
      </c>
      <c r="W1683" t="n">
        <v>0</v>
      </c>
      <c r="X1683" s="6" t="n"/>
      <c r="Z1683" s="6" t="n">
        <v>46507</v>
      </c>
      <c r="AA1683" t="inlineStr">
        <is>
          <t>n.a.</t>
        </is>
      </c>
      <c r="AB1683" s="6" t="n">
        <v>46507</v>
      </c>
      <c r="AC1683" t="inlineStr"/>
      <c r="AD1683" s="6" t="n">
        <v>46356</v>
      </c>
    </row>
    <row r="1684">
      <c r="A1684" t="inlineStr">
        <is>
          <t>V200038</t>
        </is>
      </c>
      <c r="B1684" t="inlineStr">
        <is>
          <t>2024-0006</t>
        </is>
      </c>
      <c r="C1684" t="n">
        <v>17</v>
      </c>
      <c r="D1684" t="inlineStr">
        <is>
          <t>37 80 4993 269-2</t>
        </is>
      </c>
      <c r="E1684" t="inlineStr">
        <is>
          <t>Mars Logistics AS</t>
        </is>
      </c>
      <c r="F1684" t="inlineStr">
        <is>
          <t>WBA</t>
        </is>
      </c>
      <c r="G1684" t="inlineStr">
        <is>
          <t>DPW</t>
        </is>
      </c>
      <c r="H1684" t="n">
        <v>0</v>
      </c>
      <c r="I1684" s="6" t="n">
        <v>0</v>
      </c>
      <c r="J1684" s="6" t="n">
        <v>0</v>
      </c>
      <c r="K1684" t="inlineStr">
        <is>
          <t>run_initial_fixed_duration</t>
        </is>
      </c>
      <c r="L1684" s="6" t="n">
        <v>45413</v>
      </c>
      <c r="M1684" s="6" t="n">
        <v>46507</v>
      </c>
      <c r="N1684" t="n">
        <v>1394</v>
      </c>
      <c r="O1684" s="6" t="n">
        <v>46507</v>
      </c>
      <c r="S1684" t="inlineStr">
        <is>
          <t>n.a.</t>
        </is>
      </c>
      <c r="T1684" s="6" t="n"/>
      <c r="U1684" s="6" t="n"/>
      <c r="V1684" t="n">
        <v>0</v>
      </c>
      <c r="W1684" t="n">
        <v>0</v>
      </c>
      <c r="X1684" s="6" t="n"/>
      <c r="Z1684" s="6" t="n">
        <v>46507</v>
      </c>
      <c r="AA1684" t="inlineStr">
        <is>
          <t>n.a.</t>
        </is>
      </c>
      <c r="AB1684" s="6" t="n">
        <v>46507</v>
      </c>
      <c r="AC1684" t="inlineStr"/>
      <c r="AD1684" s="6" t="n">
        <v>46356</v>
      </c>
    </row>
    <row r="1685">
      <c r="A1685" t="inlineStr">
        <is>
          <t>V200038</t>
        </is>
      </c>
      <c r="B1685" t="inlineStr">
        <is>
          <t>2024-0006</t>
        </is>
      </c>
      <c r="C1685" t="n">
        <v>18</v>
      </c>
      <c r="D1685" t="inlineStr">
        <is>
          <t>37 80 4993 270-0</t>
        </is>
      </c>
      <c r="E1685" t="inlineStr">
        <is>
          <t>Mars Logistics AS</t>
        </is>
      </c>
      <c r="F1685" t="inlineStr">
        <is>
          <t>WBA</t>
        </is>
      </c>
      <c r="G1685" t="inlineStr">
        <is>
          <t>DPW</t>
        </is>
      </c>
      <c r="H1685" t="n">
        <v>0</v>
      </c>
      <c r="I1685" s="6" t="n">
        <v>0</v>
      </c>
      <c r="J1685" s="6" t="n">
        <v>0</v>
      </c>
      <c r="K1685" t="inlineStr">
        <is>
          <t>run_initial_fixed_duration</t>
        </is>
      </c>
      <c r="L1685" s="6" t="n">
        <v>45413</v>
      </c>
      <c r="M1685" s="6" t="n">
        <v>46507</v>
      </c>
      <c r="N1685" t="n">
        <v>1394</v>
      </c>
      <c r="O1685" s="6" t="n">
        <v>46507</v>
      </c>
      <c r="S1685" t="inlineStr">
        <is>
          <t>n.a.</t>
        </is>
      </c>
      <c r="T1685" s="6" t="n"/>
      <c r="U1685" s="6" t="n"/>
      <c r="V1685" t="n">
        <v>0</v>
      </c>
      <c r="W1685" t="n">
        <v>0</v>
      </c>
      <c r="X1685" s="6" t="n"/>
      <c r="Z1685" s="6" t="n">
        <v>46507</v>
      </c>
      <c r="AA1685" t="inlineStr">
        <is>
          <t>n.a.</t>
        </is>
      </c>
      <c r="AB1685" s="6" t="n">
        <v>46507</v>
      </c>
      <c r="AC1685" t="inlineStr"/>
      <c r="AD1685" s="6" t="n">
        <v>46356</v>
      </c>
    </row>
    <row r="1686">
      <c r="A1686" t="inlineStr">
        <is>
          <t>V200038</t>
        </is>
      </c>
      <c r="B1686" t="inlineStr">
        <is>
          <t>2024-0006</t>
        </is>
      </c>
      <c r="C1686" t="n">
        <v>19</v>
      </c>
      <c r="D1686" t="inlineStr">
        <is>
          <t>37 80 4993 317-9</t>
        </is>
      </c>
      <c r="E1686" t="inlineStr">
        <is>
          <t>Mars Logistics AS</t>
        </is>
      </c>
      <c r="F1686" t="inlineStr">
        <is>
          <t>WBA</t>
        </is>
      </c>
      <c r="G1686" t="inlineStr">
        <is>
          <t>DPW</t>
        </is>
      </c>
      <c r="H1686" t="n">
        <v>0</v>
      </c>
      <c r="I1686" s="6" t="n">
        <v>0</v>
      </c>
      <c r="J1686" s="6" t="n">
        <v>0</v>
      </c>
      <c r="K1686" t="inlineStr">
        <is>
          <t>run_initial_fixed_duration</t>
        </is>
      </c>
      <c r="L1686" s="6" t="n">
        <v>45414</v>
      </c>
      <c r="M1686" s="6" t="n">
        <v>46508</v>
      </c>
      <c r="N1686" t="n">
        <v>1394</v>
      </c>
      <c r="O1686" s="6" t="n">
        <v>46508</v>
      </c>
      <c r="S1686" t="inlineStr">
        <is>
          <t>n.a.</t>
        </is>
      </c>
      <c r="T1686" s="6" t="n"/>
      <c r="U1686" s="6" t="n"/>
      <c r="V1686" t="n">
        <v>0</v>
      </c>
      <c r="W1686" t="n">
        <v>0</v>
      </c>
      <c r="X1686" s="6" t="n"/>
      <c r="Z1686" s="6" t="n">
        <v>46508</v>
      </c>
      <c r="AA1686" t="inlineStr">
        <is>
          <t>n.a.</t>
        </is>
      </c>
      <c r="AB1686" s="6" t="n">
        <v>46508</v>
      </c>
      <c r="AC1686" t="inlineStr"/>
      <c r="AD1686" s="6" t="n">
        <v>46357</v>
      </c>
    </row>
    <row r="1687">
      <c r="A1687" t="inlineStr">
        <is>
          <t>V200038</t>
        </is>
      </c>
      <c r="B1687" t="inlineStr">
        <is>
          <t>2024-0006</t>
        </is>
      </c>
      <c r="C1687" t="n">
        <v>20</v>
      </c>
      <c r="D1687" t="inlineStr">
        <is>
          <t>37 80 4993 318-7</t>
        </is>
      </c>
      <c r="E1687" t="inlineStr">
        <is>
          <t>Mars Logistics AS</t>
        </is>
      </c>
      <c r="F1687" t="inlineStr">
        <is>
          <t>WBA</t>
        </is>
      </c>
      <c r="G1687" t="inlineStr">
        <is>
          <t>DPW</t>
        </is>
      </c>
      <c r="H1687" t="n">
        <v>0</v>
      </c>
      <c r="I1687" s="6" t="n">
        <v>0</v>
      </c>
      <c r="J1687" s="6" t="n">
        <v>0</v>
      </c>
      <c r="K1687" t="inlineStr">
        <is>
          <t>run_initial_fixed_duration</t>
        </is>
      </c>
      <c r="L1687" s="6" t="n">
        <v>45414</v>
      </c>
      <c r="M1687" s="6" t="n">
        <v>46508</v>
      </c>
      <c r="N1687" t="n">
        <v>1394</v>
      </c>
      <c r="O1687" s="6" t="n">
        <v>46508</v>
      </c>
      <c r="S1687" t="inlineStr">
        <is>
          <t>n.a.</t>
        </is>
      </c>
      <c r="T1687" s="6" t="n"/>
      <c r="U1687" s="6" t="n"/>
      <c r="V1687" t="n">
        <v>0</v>
      </c>
      <c r="W1687" t="n">
        <v>0</v>
      </c>
      <c r="X1687" s="6" t="n"/>
      <c r="Z1687" s="6" t="n">
        <v>46508</v>
      </c>
      <c r="AA1687" t="inlineStr">
        <is>
          <t>n.a.</t>
        </is>
      </c>
      <c r="AB1687" s="6" t="n">
        <v>46508</v>
      </c>
      <c r="AC1687" t="inlineStr"/>
      <c r="AD1687" s="6" t="n">
        <v>46357</v>
      </c>
    </row>
    <row r="1688">
      <c r="A1688" t="inlineStr">
        <is>
          <t>V200038</t>
        </is>
      </c>
      <c r="B1688" t="inlineStr">
        <is>
          <t>2024-0006</t>
        </is>
      </c>
      <c r="C1688" t="n">
        <v>21</v>
      </c>
      <c r="D1688" t="inlineStr">
        <is>
          <t>37 80 4993 319-5</t>
        </is>
      </c>
      <c r="E1688" t="inlineStr">
        <is>
          <t>Mars Logistics AS</t>
        </is>
      </c>
      <c r="F1688" t="inlineStr">
        <is>
          <t>WBA</t>
        </is>
      </c>
      <c r="G1688" t="inlineStr">
        <is>
          <t>DPW</t>
        </is>
      </c>
      <c r="H1688" t="n">
        <v>0</v>
      </c>
      <c r="I1688" s="6" t="n">
        <v>0</v>
      </c>
      <c r="J1688" s="6" t="n">
        <v>0</v>
      </c>
      <c r="K1688" t="inlineStr">
        <is>
          <t>run_initial_fixed_duration</t>
        </is>
      </c>
      <c r="L1688" s="6" t="n">
        <v>45414</v>
      </c>
      <c r="M1688" s="6" t="n">
        <v>46508</v>
      </c>
      <c r="N1688" t="n">
        <v>1394</v>
      </c>
      <c r="O1688" s="6" t="n">
        <v>46508</v>
      </c>
      <c r="S1688" t="inlineStr">
        <is>
          <t>n.a.</t>
        </is>
      </c>
      <c r="T1688" s="6" t="n"/>
      <c r="U1688" s="6" t="n"/>
      <c r="V1688" t="n">
        <v>0</v>
      </c>
      <c r="W1688" t="n">
        <v>0</v>
      </c>
      <c r="X1688" s="6" t="n"/>
      <c r="Z1688" s="6" t="n">
        <v>46508</v>
      </c>
      <c r="AA1688" t="inlineStr">
        <is>
          <t>n.a.</t>
        </is>
      </c>
      <c r="AB1688" s="6" t="n">
        <v>46508</v>
      </c>
      <c r="AC1688" t="inlineStr"/>
      <c r="AD1688" s="6" t="n">
        <v>46357</v>
      </c>
    </row>
    <row r="1689">
      <c r="A1689" t="inlineStr">
        <is>
          <t>V200038</t>
        </is>
      </c>
      <c r="B1689" t="inlineStr">
        <is>
          <t>2024-0006</t>
        </is>
      </c>
      <c r="C1689" t="n">
        <v>22</v>
      </c>
      <c r="D1689" t="inlineStr">
        <is>
          <t>37 80 4993 320-3</t>
        </is>
      </c>
      <c r="E1689" t="inlineStr">
        <is>
          <t>Mars Logistics AS</t>
        </is>
      </c>
      <c r="F1689" t="inlineStr">
        <is>
          <t>WBA</t>
        </is>
      </c>
      <c r="G1689" t="inlineStr">
        <is>
          <t>DPW</t>
        </is>
      </c>
      <c r="H1689" t="n">
        <v>0</v>
      </c>
      <c r="I1689" s="6" t="n">
        <v>0</v>
      </c>
      <c r="J1689" s="6" t="n">
        <v>0</v>
      </c>
      <c r="K1689" t="inlineStr">
        <is>
          <t>run_initial_fixed_duration</t>
        </is>
      </c>
      <c r="L1689" s="6" t="n">
        <v>45414</v>
      </c>
      <c r="M1689" s="6" t="n">
        <v>46508</v>
      </c>
      <c r="N1689" t="n">
        <v>1394</v>
      </c>
      <c r="O1689" s="6" t="n">
        <v>46508</v>
      </c>
      <c r="S1689" t="inlineStr">
        <is>
          <t>n.a.</t>
        </is>
      </c>
      <c r="T1689" s="6" t="n"/>
      <c r="U1689" s="6" t="n"/>
      <c r="V1689" t="n">
        <v>0</v>
      </c>
      <c r="W1689" t="n">
        <v>0</v>
      </c>
      <c r="X1689" s="6" t="n"/>
      <c r="Z1689" s="6" t="n">
        <v>46508</v>
      </c>
      <c r="AA1689" t="inlineStr">
        <is>
          <t>n.a.</t>
        </is>
      </c>
      <c r="AB1689" s="6" t="n">
        <v>46508</v>
      </c>
      <c r="AC1689" t="inlineStr"/>
      <c r="AD1689" s="6" t="n">
        <v>46357</v>
      </c>
    </row>
    <row r="1690">
      <c r="A1690" t="inlineStr">
        <is>
          <t>V200038</t>
        </is>
      </c>
      <c r="B1690" t="inlineStr">
        <is>
          <t>2024-0006</t>
        </is>
      </c>
      <c r="C1690" t="n">
        <v>23</v>
      </c>
      <c r="D1690" t="inlineStr">
        <is>
          <t>37 80 4993 321-1</t>
        </is>
      </c>
      <c r="E1690" t="inlineStr">
        <is>
          <t>Mars Logistics AS</t>
        </is>
      </c>
      <c r="F1690" t="inlineStr">
        <is>
          <t>WBA</t>
        </is>
      </c>
      <c r="G1690" t="inlineStr">
        <is>
          <t>DPW</t>
        </is>
      </c>
      <c r="H1690" t="n">
        <v>0</v>
      </c>
      <c r="I1690" s="6" t="n">
        <v>0</v>
      </c>
      <c r="J1690" s="6" t="n">
        <v>0</v>
      </c>
      <c r="K1690" t="inlineStr">
        <is>
          <t>run_initial_fixed_duration</t>
        </is>
      </c>
      <c r="L1690" s="6" t="n">
        <v>45414</v>
      </c>
      <c r="M1690" s="6" t="n">
        <v>46508</v>
      </c>
      <c r="N1690" t="n">
        <v>1394</v>
      </c>
      <c r="O1690" s="6" t="n">
        <v>46508</v>
      </c>
      <c r="S1690" t="inlineStr">
        <is>
          <t>n.a.</t>
        </is>
      </c>
      <c r="T1690" s="6" t="n"/>
      <c r="U1690" s="6" t="n"/>
      <c r="V1690" t="n">
        <v>0</v>
      </c>
      <c r="W1690" t="n">
        <v>0</v>
      </c>
      <c r="X1690" s="6" t="n"/>
      <c r="Z1690" s="6" t="n">
        <v>46508</v>
      </c>
      <c r="AA1690" t="inlineStr">
        <is>
          <t>n.a.</t>
        </is>
      </c>
      <c r="AB1690" s="6" t="n">
        <v>46508</v>
      </c>
      <c r="AC1690" t="inlineStr"/>
      <c r="AD1690" s="6" t="n">
        <v>46357</v>
      </c>
    </row>
    <row r="1691">
      <c r="A1691" t="inlineStr">
        <is>
          <t>V200038</t>
        </is>
      </c>
      <c r="B1691" t="inlineStr">
        <is>
          <t>2024-0006</t>
        </is>
      </c>
      <c r="C1691" t="n">
        <v>24</v>
      </c>
      <c r="D1691" t="inlineStr">
        <is>
          <t>37 80 4993 322-9</t>
        </is>
      </c>
      <c r="E1691" t="inlineStr">
        <is>
          <t>Mars Logistics AS</t>
        </is>
      </c>
      <c r="F1691" t="inlineStr">
        <is>
          <t>WBA</t>
        </is>
      </c>
      <c r="G1691" t="inlineStr">
        <is>
          <t>DPW</t>
        </is>
      </c>
      <c r="H1691" t="n">
        <v>0</v>
      </c>
      <c r="I1691" s="6" t="n">
        <v>0</v>
      </c>
      <c r="J1691" s="6" t="n">
        <v>0</v>
      </c>
      <c r="K1691" t="inlineStr">
        <is>
          <t>run_initial_fixed_duration</t>
        </is>
      </c>
      <c r="L1691" s="6" t="n">
        <v>45414</v>
      </c>
      <c r="M1691" s="6" t="n">
        <v>46508</v>
      </c>
      <c r="N1691" t="n">
        <v>1394</v>
      </c>
      <c r="O1691" s="6" t="n">
        <v>46508</v>
      </c>
      <c r="S1691" t="inlineStr">
        <is>
          <t>n.a.</t>
        </is>
      </c>
      <c r="T1691" s="6" t="n"/>
      <c r="U1691" s="6" t="n"/>
      <c r="V1691" t="n">
        <v>0</v>
      </c>
      <c r="W1691" t="n">
        <v>0</v>
      </c>
      <c r="X1691" s="6" t="n"/>
      <c r="Z1691" s="6" t="n">
        <v>46508</v>
      </c>
      <c r="AA1691" t="inlineStr">
        <is>
          <t>n.a.</t>
        </is>
      </c>
      <c r="AB1691" s="6" t="n">
        <v>46508</v>
      </c>
      <c r="AC1691" t="inlineStr"/>
      <c r="AD1691" s="6" t="n">
        <v>46357</v>
      </c>
    </row>
    <row r="1692">
      <c r="A1692" t="inlineStr">
        <is>
          <t>V200038</t>
        </is>
      </c>
      <c r="B1692" t="inlineStr">
        <is>
          <t>2024-0006</t>
        </is>
      </c>
      <c r="C1692" t="n">
        <v>25</v>
      </c>
      <c r="D1692" t="inlineStr">
        <is>
          <t>37 80 4993 323-7</t>
        </is>
      </c>
      <c r="E1692" t="inlineStr">
        <is>
          <t>Mars Logistics AS</t>
        </is>
      </c>
      <c r="F1692" t="inlineStr">
        <is>
          <t>WBA</t>
        </is>
      </c>
      <c r="G1692" t="inlineStr">
        <is>
          <t>DPW</t>
        </is>
      </c>
      <c r="H1692" t="n">
        <v>0</v>
      </c>
      <c r="I1692" s="6" t="n">
        <v>0</v>
      </c>
      <c r="J1692" s="6" t="n">
        <v>0</v>
      </c>
      <c r="K1692" t="inlineStr">
        <is>
          <t>run_initial_fixed_duration</t>
        </is>
      </c>
      <c r="L1692" s="6" t="n">
        <v>45414</v>
      </c>
      <c r="M1692" s="6" t="n">
        <v>46508</v>
      </c>
      <c r="N1692" t="n">
        <v>1394</v>
      </c>
      <c r="O1692" s="6" t="n">
        <v>46508</v>
      </c>
      <c r="S1692" t="inlineStr">
        <is>
          <t>n.a.</t>
        </is>
      </c>
      <c r="T1692" s="6" t="n"/>
      <c r="U1692" s="6" t="n"/>
      <c r="V1692" t="n">
        <v>0</v>
      </c>
      <c r="W1692" t="n">
        <v>0</v>
      </c>
      <c r="X1692" s="6" t="n"/>
      <c r="Z1692" s="6" t="n">
        <v>46508</v>
      </c>
      <c r="AA1692" t="inlineStr">
        <is>
          <t>n.a.</t>
        </is>
      </c>
      <c r="AB1692" s="6" t="n">
        <v>46508</v>
      </c>
      <c r="AC1692" t="inlineStr"/>
      <c r="AD1692" s="6" t="n">
        <v>46357</v>
      </c>
    </row>
    <row r="1693">
      <c r="A1693" t="inlineStr">
        <is>
          <t>V200038</t>
        </is>
      </c>
      <c r="B1693" t="inlineStr">
        <is>
          <t>2024-0006</t>
        </is>
      </c>
      <c r="C1693" t="n">
        <v>26</v>
      </c>
      <c r="D1693" t="inlineStr">
        <is>
          <t>37 80 4993 324-5</t>
        </is>
      </c>
      <c r="E1693" t="inlineStr">
        <is>
          <t>Mars Logistics AS</t>
        </is>
      </c>
      <c r="F1693" t="inlineStr">
        <is>
          <t>WBA</t>
        </is>
      </c>
      <c r="G1693" t="inlineStr">
        <is>
          <t>DPW</t>
        </is>
      </c>
      <c r="H1693" t="n">
        <v>0</v>
      </c>
      <c r="I1693" s="6" t="n">
        <v>0</v>
      </c>
      <c r="J1693" s="6" t="n">
        <v>0</v>
      </c>
      <c r="K1693" t="inlineStr">
        <is>
          <t>run_initial_fixed_duration</t>
        </is>
      </c>
      <c r="L1693" s="6" t="n">
        <v>45414</v>
      </c>
      <c r="M1693" s="6" t="n">
        <v>46508</v>
      </c>
      <c r="N1693" t="n">
        <v>1394</v>
      </c>
      <c r="O1693" s="6" t="n">
        <v>46508</v>
      </c>
      <c r="S1693" t="inlineStr">
        <is>
          <t>n.a.</t>
        </is>
      </c>
      <c r="T1693" s="6" t="n"/>
      <c r="U1693" s="6" t="n"/>
      <c r="V1693" t="n">
        <v>0</v>
      </c>
      <c r="W1693" t="n">
        <v>0</v>
      </c>
      <c r="X1693" s="6" t="n"/>
      <c r="Z1693" s="6" t="n">
        <v>46508</v>
      </c>
      <c r="AA1693" t="inlineStr">
        <is>
          <t>n.a.</t>
        </is>
      </c>
      <c r="AB1693" s="6" t="n">
        <v>46508</v>
      </c>
      <c r="AC1693" t="inlineStr"/>
      <c r="AD1693" s="6" t="n">
        <v>46357</v>
      </c>
    </row>
    <row r="1694">
      <c r="A1694" t="inlineStr">
        <is>
          <t>V200038</t>
        </is>
      </c>
      <c r="B1694" t="inlineStr">
        <is>
          <t>2024-0006</t>
        </is>
      </c>
      <c r="C1694" t="n">
        <v>27</v>
      </c>
      <c r="D1694" t="inlineStr">
        <is>
          <t>37 80 4993 325-2</t>
        </is>
      </c>
      <c r="E1694" t="inlineStr">
        <is>
          <t>Mars Logistics AS</t>
        </is>
      </c>
      <c r="F1694" t="inlineStr">
        <is>
          <t>WBA</t>
        </is>
      </c>
      <c r="G1694" t="inlineStr">
        <is>
          <t>DPW</t>
        </is>
      </c>
      <c r="H1694" t="n">
        <v>0</v>
      </c>
      <c r="I1694" s="6" t="n">
        <v>0</v>
      </c>
      <c r="J1694" s="6" t="n">
        <v>0</v>
      </c>
      <c r="K1694" t="inlineStr">
        <is>
          <t>run_initial_fixed_duration</t>
        </is>
      </c>
      <c r="L1694" s="6" t="n">
        <v>45414</v>
      </c>
      <c r="M1694" s="6" t="n">
        <v>46508</v>
      </c>
      <c r="N1694" t="n">
        <v>1394</v>
      </c>
      <c r="O1694" s="6" t="n">
        <v>46508</v>
      </c>
      <c r="S1694" t="inlineStr">
        <is>
          <t>n.a.</t>
        </is>
      </c>
      <c r="T1694" s="6" t="n"/>
      <c r="U1694" s="6" t="n"/>
      <c r="V1694" t="n">
        <v>0</v>
      </c>
      <c r="W1694" t="n">
        <v>0</v>
      </c>
      <c r="X1694" s="6" t="n"/>
      <c r="Z1694" s="6" t="n">
        <v>46508</v>
      </c>
      <c r="AA1694" t="inlineStr">
        <is>
          <t>n.a.</t>
        </is>
      </c>
      <c r="AB1694" s="6" t="n">
        <v>46508</v>
      </c>
      <c r="AC1694" t="inlineStr"/>
      <c r="AD1694" s="6" t="n">
        <v>46357</v>
      </c>
    </row>
    <row r="1695">
      <c r="A1695" t="inlineStr">
        <is>
          <t>V200038</t>
        </is>
      </c>
      <c r="B1695" t="inlineStr">
        <is>
          <t>2024-0006</t>
        </is>
      </c>
      <c r="C1695" t="n">
        <v>28</v>
      </c>
      <c r="D1695" t="inlineStr">
        <is>
          <t>37 80 4993 326-0</t>
        </is>
      </c>
      <c r="E1695" t="inlineStr">
        <is>
          <t>Mars Logistics AS</t>
        </is>
      </c>
      <c r="F1695" t="inlineStr">
        <is>
          <t>WBA</t>
        </is>
      </c>
      <c r="G1695" t="inlineStr">
        <is>
          <t>DPW</t>
        </is>
      </c>
      <c r="H1695" t="n">
        <v>0</v>
      </c>
      <c r="I1695" s="6" t="n">
        <v>0</v>
      </c>
      <c r="J1695" s="6" t="n">
        <v>0</v>
      </c>
      <c r="K1695" t="inlineStr">
        <is>
          <t>run_initial_fixed_duration</t>
        </is>
      </c>
      <c r="L1695" s="6" t="n">
        <v>45414</v>
      </c>
      <c r="M1695" s="6" t="n">
        <v>46508</v>
      </c>
      <c r="N1695" t="n">
        <v>1394</v>
      </c>
      <c r="O1695" s="6" t="n">
        <v>46508</v>
      </c>
      <c r="S1695" t="inlineStr">
        <is>
          <t>n.a.</t>
        </is>
      </c>
      <c r="T1695" s="6" t="n"/>
      <c r="U1695" s="6" t="n"/>
      <c r="V1695" t="n">
        <v>0</v>
      </c>
      <c r="W1695" t="n">
        <v>0</v>
      </c>
      <c r="X1695" s="6" t="n"/>
      <c r="Z1695" s="6" t="n">
        <v>46508</v>
      </c>
      <c r="AA1695" t="inlineStr">
        <is>
          <t>n.a.</t>
        </is>
      </c>
      <c r="AB1695" s="6" t="n">
        <v>46508</v>
      </c>
      <c r="AC1695" t="inlineStr"/>
      <c r="AD1695" s="6" t="n">
        <v>46357</v>
      </c>
    </row>
    <row r="1696">
      <c r="A1696" t="inlineStr">
        <is>
          <t>V200038</t>
        </is>
      </c>
      <c r="B1696" t="inlineStr">
        <is>
          <t>2024-0006</t>
        </is>
      </c>
      <c r="C1696" t="n">
        <v>29</v>
      </c>
      <c r="D1696" t="inlineStr">
        <is>
          <t>37 80 4993 327-8</t>
        </is>
      </c>
      <c r="E1696" t="inlineStr">
        <is>
          <t>Mars Logistics AS</t>
        </is>
      </c>
      <c r="F1696" t="inlineStr">
        <is>
          <t>WBA</t>
        </is>
      </c>
      <c r="G1696" t="inlineStr">
        <is>
          <t>DPW</t>
        </is>
      </c>
      <c r="H1696" t="n">
        <v>0</v>
      </c>
      <c r="I1696" s="6" t="n">
        <v>0</v>
      </c>
      <c r="J1696" s="6" t="n">
        <v>0</v>
      </c>
      <c r="K1696" t="inlineStr">
        <is>
          <t>run_initial_fixed_duration</t>
        </is>
      </c>
      <c r="L1696" s="6" t="n">
        <v>45414</v>
      </c>
      <c r="M1696" s="6" t="n">
        <v>46508</v>
      </c>
      <c r="N1696" t="n">
        <v>1394</v>
      </c>
      <c r="O1696" s="6" t="n">
        <v>46508</v>
      </c>
      <c r="S1696" t="inlineStr">
        <is>
          <t>n.a.</t>
        </is>
      </c>
      <c r="T1696" s="6" t="n"/>
      <c r="U1696" s="6" t="n"/>
      <c r="V1696" t="n">
        <v>0</v>
      </c>
      <c r="W1696" t="n">
        <v>0</v>
      </c>
      <c r="X1696" s="6" t="n"/>
      <c r="Z1696" s="6" t="n">
        <v>46508</v>
      </c>
      <c r="AA1696" t="inlineStr">
        <is>
          <t>n.a.</t>
        </is>
      </c>
      <c r="AB1696" s="6" t="n">
        <v>46508</v>
      </c>
      <c r="AC1696" t="inlineStr"/>
      <c r="AD1696" s="6" t="n">
        <v>46357</v>
      </c>
    </row>
    <row r="1697">
      <c r="A1697" t="inlineStr">
        <is>
          <t>V200038</t>
        </is>
      </c>
      <c r="B1697" t="inlineStr">
        <is>
          <t>2024-0006</t>
        </is>
      </c>
      <c r="C1697" t="n">
        <v>30</v>
      </c>
      <c r="D1697" t="inlineStr">
        <is>
          <t>37 80 4993 328-6</t>
        </is>
      </c>
      <c r="E1697" t="inlineStr">
        <is>
          <t>Mars Logistics AS</t>
        </is>
      </c>
      <c r="F1697" t="inlineStr">
        <is>
          <t>WBA</t>
        </is>
      </c>
      <c r="G1697" t="inlineStr">
        <is>
          <t>DPW</t>
        </is>
      </c>
      <c r="H1697" t="n">
        <v>0</v>
      </c>
      <c r="I1697" s="6" t="n">
        <v>0</v>
      </c>
      <c r="J1697" s="6" t="n">
        <v>0</v>
      </c>
      <c r="K1697" t="inlineStr">
        <is>
          <t>run_initial_fixed_duration</t>
        </is>
      </c>
      <c r="L1697" s="6" t="n">
        <v>45414</v>
      </c>
      <c r="M1697" s="6" t="n">
        <v>46508</v>
      </c>
      <c r="N1697" t="n">
        <v>1394</v>
      </c>
      <c r="O1697" s="6" t="n">
        <v>46508</v>
      </c>
      <c r="S1697" t="inlineStr">
        <is>
          <t>n.a.</t>
        </is>
      </c>
      <c r="T1697" s="6" t="n"/>
      <c r="U1697" s="6" t="n"/>
      <c r="V1697" t="n">
        <v>0</v>
      </c>
      <c r="W1697" t="n">
        <v>0</v>
      </c>
      <c r="X1697" s="6" t="n"/>
      <c r="Z1697" s="6" t="n">
        <v>46508</v>
      </c>
      <c r="AA1697" t="inlineStr">
        <is>
          <t>n.a.</t>
        </is>
      </c>
      <c r="AB1697" s="6" t="n">
        <v>46508</v>
      </c>
      <c r="AC1697" t="inlineStr"/>
      <c r="AD1697" s="6" t="n">
        <v>46357</v>
      </c>
    </row>
    <row r="1698">
      <c r="A1698" t="inlineStr">
        <is>
          <t>V200038</t>
        </is>
      </c>
      <c r="B1698" t="inlineStr">
        <is>
          <t>2024-0006</t>
        </is>
      </c>
      <c r="C1698" t="n">
        <v>31</v>
      </c>
      <c r="D1698" t="inlineStr">
        <is>
          <t>37 80 4993 329-4</t>
        </is>
      </c>
      <c r="E1698" t="inlineStr">
        <is>
          <t>Mars Logistics AS</t>
        </is>
      </c>
      <c r="F1698" t="inlineStr">
        <is>
          <t>WBA</t>
        </is>
      </c>
      <c r="G1698" t="inlineStr">
        <is>
          <t>DPW</t>
        </is>
      </c>
      <c r="H1698" t="n">
        <v>0</v>
      </c>
      <c r="I1698" s="6" t="n">
        <v>0</v>
      </c>
      <c r="J1698" s="6" t="n">
        <v>0</v>
      </c>
      <c r="K1698" t="inlineStr">
        <is>
          <t>run_initial_fixed_duration</t>
        </is>
      </c>
      <c r="L1698" s="6" t="n">
        <v>45414</v>
      </c>
      <c r="M1698" s="6" t="n">
        <v>46508</v>
      </c>
      <c r="N1698" t="n">
        <v>1394</v>
      </c>
      <c r="O1698" s="6" t="n">
        <v>46508</v>
      </c>
      <c r="S1698" t="inlineStr">
        <is>
          <t>n.a.</t>
        </is>
      </c>
      <c r="T1698" s="6" t="n"/>
      <c r="U1698" s="6" t="n"/>
      <c r="V1698" t="n">
        <v>0</v>
      </c>
      <c r="W1698" t="n">
        <v>0</v>
      </c>
      <c r="X1698" s="6" t="n"/>
      <c r="Z1698" s="6" t="n">
        <v>46508</v>
      </c>
      <c r="AA1698" t="inlineStr">
        <is>
          <t>n.a.</t>
        </is>
      </c>
      <c r="AB1698" s="6" t="n">
        <v>46508</v>
      </c>
      <c r="AC1698" t="inlineStr"/>
      <c r="AD1698" s="6" t="n">
        <v>46357</v>
      </c>
    </row>
    <row r="1699">
      <c r="A1699" t="inlineStr">
        <is>
          <t>V200038</t>
        </is>
      </c>
      <c r="B1699" t="inlineStr">
        <is>
          <t>2024-0006</t>
        </is>
      </c>
      <c r="C1699" t="n">
        <v>32</v>
      </c>
      <c r="D1699" t="inlineStr">
        <is>
          <t>37 80 4993 330-2</t>
        </is>
      </c>
      <c r="E1699" t="inlineStr">
        <is>
          <t>Mars Logistics AS</t>
        </is>
      </c>
      <c r="F1699" t="inlineStr">
        <is>
          <t>WBA</t>
        </is>
      </c>
      <c r="G1699" t="inlineStr">
        <is>
          <t>DPW</t>
        </is>
      </c>
      <c r="H1699" t="n">
        <v>0</v>
      </c>
      <c r="I1699" s="6" t="n">
        <v>0</v>
      </c>
      <c r="J1699" s="6" t="n">
        <v>0</v>
      </c>
      <c r="K1699" t="inlineStr">
        <is>
          <t>run_initial_fixed_duration</t>
        </is>
      </c>
      <c r="L1699" s="6" t="n">
        <v>45414</v>
      </c>
      <c r="M1699" s="6" t="n">
        <v>46508</v>
      </c>
      <c r="N1699" t="n">
        <v>1394</v>
      </c>
      <c r="O1699" s="6" t="n">
        <v>46508</v>
      </c>
      <c r="S1699" t="inlineStr">
        <is>
          <t>n.a.</t>
        </is>
      </c>
      <c r="T1699" s="6" t="n"/>
      <c r="U1699" s="6" t="n"/>
      <c r="V1699" t="n">
        <v>0</v>
      </c>
      <c r="W1699" t="n">
        <v>0</v>
      </c>
      <c r="X1699" s="6" t="n"/>
      <c r="Z1699" s="6" t="n">
        <v>46508</v>
      </c>
      <c r="AA1699" t="inlineStr">
        <is>
          <t>n.a.</t>
        </is>
      </c>
      <c r="AB1699" s="6" t="n">
        <v>46508</v>
      </c>
      <c r="AC1699" t="inlineStr"/>
      <c r="AD1699" s="6" t="n">
        <v>46357</v>
      </c>
    </row>
    <row r="1700">
      <c r="A1700" t="inlineStr">
        <is>
          <t>V200038</t>
        </is>
      </c>
      <c r="B1700" t="inlineStr">
        <is>
          <t>2024-0006</t>
        </is>
      </c>
      <c r="C1700" t="n">
        <v>33</v>
      </c>
      <c r="D1700" t="inlineStr">
        <is>
          <t>37 80 4993 331-0</t>
        </is>
      </c>
      <c r="E1700" t="inlineStr">
        <is>
          <t>Mars Logistics AS</t>
        </is>
      </c>
      <c r="F1700" t="inlineStr">
        <is>
          <t>WBA</t>
        </is>
      </c>
      <c r="G1700" t="inlineStr">
        <is>
          <t>DPW</t>
        </is>
      </c>
      <c r="H1700" t="n">
        <v>0</v>
      </c>
      <c r="I1700" s="6" t="n">
        <v>0</v>
      </c>
      <c r="J1700" s="6" t="n">
        <v>0</v>
      </c>
      <c r="K1700" t="inlineStr">
        <is>
          <t>run_initial_fixed_duration</t>
        </is>
      </c>
      <c r="L1700" s="6" t="n">
        <v>45414</v>
      </c>
      <c r="M1700" s="6" t="n">
        <v>46508</v>
      </c>
      <c r="N1700" t="n">
        <v>1394</v>
      </c>
      <c r="O1700" s="6" t="n">
        <v>46508</v>
      </c>
      <c r="S1700" t="inlineStr">
        <is>
          <t>n.a.</t>
        </is>
      </c>
      <c r="T1700" s="6" t="n"/>
      <c r="U1700" s="6" t="n"/>
      <c r="V1700" t="n">
        <v>0</v>
      </c>
      <c r="W1700" t="n">
        <v>0</v>
      </c>
      <c r="X1700" s="6" t="n"/>
      <c r="Z1700" s="6" t="n">
        <v>46508</v>
      </c>
      <c r="AA1700" t="inlineStr">
        <is>
          <t>n.a.</t>
        </is>
      </c>
      <c r="AB1700" s="6" t="n">
        <v>46508</v>
      </c>
      <c r="AC1700" t="inlineStr"/>
      <c r="AD1700" s="6" t="n">
        <v>46357</v>
      </c>
    </row>
    <row r="1701">
      <c r="A1701" t="inlineStr">
        <is>
          <t>V200038</t>
        </is>
      </c>
      <c r="B1701" t="inlineStr">
        <is>
          <t>2024-0006</t>
        </is>
      </c>
      <c r="C1701" t="n">
        <v>34</v>
      </c>
      <c r="D1701" t="inlineStr">
        <is>
          <t>37 80 4993 332-8</t>
        </is>
      </c>
      <c r="E1701" t="inlineStr">
        <is>
          <t>Mars Logistics AS</t>
        </is>
      </c>
      <c r="F1701" t="inlineStr">
        <is>
          <t>WBA</t>
        </is>
      </c>
      <c r="G1701" t="inlineStr">
        <is>
          <t>DPW</t>
        </is>
      </c>
      <c r="H1701" t="n">
        <v>0</v>
      </c>
      <c r="I1701" s="6" t="n">
        <v>0</v>
      </c>
      <c r="J1701" s="6" t="n">
        <v>0</v>
      </c>
      <c r="K1701" t="inlineStr">
        <is>
          <t>run_initial_fixed_duration</t>
        </is>
      </c>
      <c r="L1701" s="6" t="n">
        <v>45414</v>
      </c>
      <c r="M1701" s="6" t="n">
        <v>46508</v>
      </c>
      <c r="N1701" t="n">
        <v>1394</v>
      </c>
      <c r="O1701" s="6" t="n">
        <v>46508</v>
      </c>
      <c r="S1701" t="inlineStr">
        <is>
          <t>n.a.</t>
        </is>
      </c>
      <c r="T1701" s="6" t="n"/>
      <c r="U1701" s="6" t="n"/>
      <c r="V1701" t="n">
        <v>0</v>
      </c>
      <c r="W1701" t="n">
        <v>0</v>
      </c>
      <c r="X1701" s="6" t="n"/>
      <c r="Z1701" s="6" t="n">
        <v>46508</v>
      </c>
      <c r="AA1701" t="inlineStr">
        <is>
          <t>n.a.</t>
        </is>
      </c>
      <c r="AB1701" s="6" t="n">
        <v>46508</v>
      </c>
      <c r="AC1701" t="inlineStr"/>
      <c r="AD1701" s="6" t="n">
        <v>46357</v>
      </c>
    </row>
    <row r="1702">
      <c r="A1702" t="inlineStr">
        <is>
          <t>V200038</t>
        </is>
      </c>
      <c r="B1702" t="inlineStr">
        <is>
          <t>2024-0006</t>
        </is>
      </c>
      <c r="C1702" t="n">
        <v>35</v>
      </c>
      <c r="D1702" t="inlineStr">
        <is>
          <t>37 80 4955 131-0</t>
        </is>
      </c>
      <c r="E1702" t="inlineStr">
        <is>
          <t>Mars Logistics AS</t>
        </is>
      </c>
      <c r="F1702" t="inlineStr">
        <is>
          <t>WBA</t>
        </is>
      </c>
      <c r="G1702" t="inlineStr">
        <is>
          <t>DPW</t>
        </is>
      </c>
      <c r="H1702" t="n">
        <v>0</v>
      </c>
      <c r="I1702" s="6" t="n">
        <v>0</v>
      </c>
      <c r="J1702" s="6" t="n">
        <v>0</v>
      </c>
      <c r="K1702" t="inlineStr">
        <is>
          <t>run_initial_fixed_duration</t>
        </is>
      </c>
      <c r="L1702" s="6" t="n">
        <v>45673</v>
      </c>
      <c r="M1702" s="6" t="n">
        <v>46767</v>
      </c>
      <c r="N1702" t="n">
        <v>1394</v>
      </c>
      <c r="O1702" s="6" t="n">
        <v>46767</v>
      </c>
      <c r="S1702" t="inlineStr">
        <is>
          <t>n.a.</t>
        </is>
      </c>
      <c r="T1702" s="6" t="n"/>
      <c r="U1702" s="6" t="n"/>
      <c r="V1702" t="n">
        <v>0</v>
      </c>
      <c r="W1702" t="n">
        <v>0</v>
      </c>
      <c r="X1702" s="6" t="n"/>
      <c r="Z1702" s="6" t="n">
        <v>46767</v>
      </c>
      <c r="AA1702" t="inlineStr">
        <is>
          <t>n.a.</t>
        </is>
      </c>
      <c r="AB1702" s="6" t="n">
        <v>46767</v>
      </c>
      <c r="AC1702" t="inlineStr"/>
      <c r="AD1702" s="6" t="n">
        <v>46614</v>
      </c>
    </row>
    <row r="1703">
      <c r="A1703" t="inlineStr">
        <is>
          <t>V200038</t>
        </is>
      </c>
      <c r="B1703" t="inlineStr">
        <is>
          <t>2024-0006</t>
        </is>
      </c>
      <c r="C1703" t="n">
        <v>36</v>
      </c>
      <c r="D1703" t="inlineStr">
        <is>
          <t>37 80 4955 132-8</t>
        </is>
      </c>
      <c r="E1703" t="inlineStr">
        <is>
          <t>Mars Logistics AS</t>
        </is>
      </c>
      <c r="F1703" t="inlineStr">
        <is>
          <t>WBA</t>
        </is>
      </c>
      <c r="G1703" t="inlineStr">
        <is>
          <t>DPW</t>
        </is>
      </c>
      <c r="H1703" t="n">
        <v>0</v>
      </c>
      <c r="I1703" s="6" t="n">
        <v>0</v>
      </c>
      <c r="J1703" s="6" t="n">
        <v>0</v>
      </c>
      <c r="K1703" t="inlineStr">
        <is>
          <t>run_initial_fixed_duration</t>
        </is>
      </c>
      <c r="L1703" s="6" t="n">
        <v>45673</v>
      </c>
      <c r="M1703" s="6" t="n">
        <v>46767</v>
      </c>
      <c r="N1703" t="n">
        <v>1394</v>
      </c>
      <c r="O1703" s="6" t="n">
        <v>46767</v>
      </c>
      <c r="S1703" t="inlineStr">
        <is>
          <t>n.a.</t>
        </is>
      </c>
      <c r="T1703" s="6" t="n"/>
      <c r="U1703" s="6" t="n"/>
      <c r="V1703" t="n">
        <v>0</v>
      </c>
      <c r="W1703" t="n">
        <v>0</v>
      </c>
      <c r="X1703" s="6" t="n"/>
      <c r="Z1703" s="6" t="n">
        <v>46767</v>
      </c>
      <c r="AA1703" t="inlineStr">
        <is>
          <t>n.a.</t>
        </is>
      </c>
      <c r="AB1703" s="6" t="n">
        <v>46767</v>
      </c>
      <c r="AC1703" t="inlineStr"/>
      <c r="AD1703" s="6" t="n">
        <v>46614</v>
      </c>
    </row>
    <row r="1704">
      <c r="A1704" t="inlineStr">
        <is>
          <t>V200038</t>
        </is>
      </c>
      <c r="B1704" t="inlineStr">
        <is>
          <t>2024-0006</t>
        </is>
      </c>
      <c r="C1704" t="n">
        <v>37</v>
      </c>
      <c r="D1704" t="inlineStr">
        <is>
          <t>37 80 4955 133-6</t>
        </is>
      </c>
      <c r="E1704" t="inlineStr">
        <is>
          <t>Mars Logistics AS</t>
        </is>
      </c>
      <c r="F1704" t="inlineStr">
        <is>
          <t>WBA</t>
        </is>
      </c>
      <c r="G1704" t="inlineStr">
        <is>
          <t>DPW</t>
        </is>
      </c>
      <c r="H1704" t="n">
        <v>0</v>
      </c>
      <c r="I1704" s="6" t="n">
        <v>0</v>
      </c>
      <c r="J1704" s="6" t="n">
        <v>0</v>
      </c>
      <c r="K1704" t="inlineStr">
        <is>
          <t>run_initial_fixed_duration</t>
        </is>
      </c>
      <c r="L1704" s="6" t="n">
        <v>45673</v>
      </c>
      <c r="M1704" s="6" t="n">
        <v>46767</v>
      </c>
      <c r="N1704" t="n">
        <v>1394</v>
      </c>
      <c r="O1704" s="6" t="n">
        <v>46767</v>
      </c>
      <c r="S1704" t="inlineStr">
        <is>
          <t>n.a.</t>
        </is>
      </c>
      <c r="T1704" s="6" t="n"/>
      <c r="U1704" s="6" t="n"/>
      <c r="V1704" t="n">
        <v>0</v>
      </c>
      <c r="W1704" t="n">
        <v>0</v>
      </c>
      <c r="X1704" s="6" t="n"/>
      <c r="Z1704" s="6" t="n">
        <v>46767</v>
      </c>
      <c r="AA1704" t="inlineStr">
        <is>
          <t>n.a.</t>
        </is>
      </c>
      <c r="AB1704" s="6" t="n">
        <v>46767</v>
      </c>
      <c r="AC1704" t="inlineStr"/>
      <c r="AD1704" s="6" t="n">
        <v>46614</v>
      </c>
    </row>
    <row r="1705">
      <c r="A1705" t="inlineStr">
        <is>
          <t>V200038</t>
        </is>
      </c>
      <c r="B1705" t="inlineStr">
        <is>
          <t>2024-0006</t>
        </is>
      </c>
      <c r="C1705" t="n">
        <v>38</v>
      </c>
      <c r="D1705" t="inlineStr">
        <is>
          <t>37 80 4955 134-4</t>
        </is>
      </c>
      <c r="E1705" t="inlineStr">
        <is>
          <t>Mars Logistics AS</t>
        </is>
      </c>
      <c r="F1705" t="inlineStr">
        <is>
          <t>WBA</t>
        </is>
      </c>
      <c r="G1705" t="inlineStr">
        <is>
          <t>DPW</t>
        </is>
      </c>
      <c r="H1705" t="n">
        <v>0</v>
      </c>
      <c r="I1705" s="6" t="n">
        <v>0</v>
      </c>
      <c r="J1705" s="6" t="n">
        <v>0</v>
      </c>
      <c r="K1705" t="inlineStr">
        <is>
          <t>run_initial_fixed_duration</t>
        </is>
      </c>
      <c r="L1705" s="6" t="n">
        <v>45673</v>
      </c>
      <c r="M1705" s="6" t="n">
        <v>46767</v>
      </c>
      <c r="N1705" t="n">
        <v>1394</v>
      </c>
      <c r="O1705" s="6" t="n">
        <v>46767</v>
      </c>
      <c r="S1705" t="inlineStr">
        <is>
          <t>n.a.</t>
        </is>
      </c>
      <c r="T1705" s="6" t="n"/>
      <c r="U1705" s="6" t="n"/>
      <c r="V1705" t="n">
        <v>0</v>
      </c>
      <c r="W1705" t="n">
        <v>0</v>
      </c>
      <c r="X1705" s="6" t="n"/>
      <c r="Z1705" s="6" t="n">
        <v>46767</v>
      </c>
      <c r="AA1705" t="inlineStr">
        <is>
          <t>n.a.</t>
        </is>
      </c>
      <c r="AB1705" s="6" t="n">
        <v>46767</v>
      </c>
      <c r="AC1705" t="inlineStr"/>
      <c r="AD1705" s="6" t="n">
        <v>46614</v>
      </c>
    </row>
    <row r="1706">
      <c r="A1706" t="inlineStr">
        <is>
          <t>V200038</t>
        </is>
      </c>
      <c r="B1706" t="inlineStr">
        <is>
          <t>2024-0006</t>
        </is>
      </c>
      <c r="C1706" t="n">
        <v>39</v>
      </c>
      <c r="D1706" t="inlineStr">
        <is>
          <t>37 80 4955 135-1</t>
        </is>
      </c>
      <c r="E1706" t="inlineStr">
        <is>
          <t>Mars Logistics AS</t>
        </is>
      </c>
      <c r="F1706" t="inlineStr">
        <is>
          <t>WBA</t>
        </is>
      </c>
      <c r="G1706" t="inlineStr">
        <is>
          <t>DPW</t>
        </is>
      </c>
      <c r="H1706" t="n">
        <v>0</v>
      </c>
      <c r="I1706" s="6" t="n">
        <v>0</v>
      </c>
      <c r="J1706" s="6" t="n">
        <v>0</v>
      </c>
      <c r="K1706" t="inlineStr">
        <is>
          <t>run_initial_fixed_duration</t>
        </is>
      </c>
      <c r="L1706" s="6" t="n">
        <v>45673</v>
      </c>
      <c r="M1706" s="6" t="n">
        <v>46767</v>
      </c>
      <c r="N1706" t="n">
        <v>1394</v>
      </c>
      <c r="O1706" s="6" t="n">
        <v>46767</v>
      </c>
      <c r="S1706" t="inlineStr">
        <is>
          <t>n.a.</t>
        </is>
      </c>
      <c r="T1706" s="6" t="n"/>
      <c r="U1706" s="6" t="n"/>
      <c r="V1706" t="n">
        <v>0</v>
      </c>
      <c r="W1706" t="n">
        <v>0</v>
      </c>
      <c r="X1706" s="6" t="n"/>
      <c r="Z1706" s="6" t="n">
        <v>46767</v>
      </c>
      <c r="AA1706" t="inlineStr">
        <is>
          <t>n.a.</t>
        </is>
      </c>
      <c r="AB1706" s="6" t="n">
        <v>46767</v>
      </c>
      <c r="AC1706" t="inlineStr"/>
      <c r="AD1706" s="6" t="n">
        <v>46614</v>
      </c>
    </row>
    <row r="1707">
      <c r="A1707" t="inlineStr">
        <is>
          <t>V200038</t>
        </is>
      </c>
      <c r="B1707" t="inlineStr">
        <is>
          <t>2024-0006</t>
        </is>
      </c>
      <c r="C1707" t="n">
        <v>40</v>
      </c>
      <c r="D1707" t="inlineStr">
        <is>
          <t>37 80 4955 136-9</t>
        </is>
      </c>
      <c r="E1707" t="inlineStr">
        <is>
          <t>Mars Logistics AS</t>
        </is>
      </c>
      <c r="F1707" t="inlineStr">
        <is>
          <t>WBA</t>
        </is>
      </c>
      <c r="G1707" t="inlineStr">
        <is>
          <t>DPW</t>
        </is>
      </c>
      <c r="H1707" t="n">
        <v>0</v>
      </c>
      <c r="I1707" s="6" t="n">
        <v>0</v>
      </c>
      <c r="J1707" s="6" t="n">
        <v>0</v>
      </c>
      <c r="K1707" t="inlineStr">
        <is>
          <t>run_initial_fixed_duration</t>
        </is>
      </c>
      <c r="L1707" s="6" t="n">
        <v>45673</v>
      </c>
      <c r="M1707" s="6" t="n">
        <v>46767</v>
      </c>
      <c r="N1707" t="n">
        <v>1394</v>
      </c>
      <c r="O1707" s="6" t="n">
        <v>46767</v>
      </c>
      <c r="S1707" t="inlineStr">
        <is>
          <t>n.a.</t>
        </is>
      </c>
      <c r="T1707" s="6" t="n"/>
      <c r="U1707" s="6" t="n"/>
      <c r="V1707" t="n">
        <v>0</v>
      </c>
      <c r="W1707" t="n">
        <v>0</v>
      </c>
      <c r="X1707" s="6" t="n"/>
      <c r="Z1707" s="6" t="n">
        <v>46767</v>
      </c>
      <c r="AA1707" t="inlineStr">
        <is>
          <t>n.a.</t>
        </is>
      </c>
      <c r="AB1707" s="6" t="n">
        <v>46767</v>
      </c>
      <c r="AC1707" t="inlineStr"/>
      <c r="AD1707" s="6" t="n">
        <v>46614</v>
      </c>
    </row>
    <row r="1708">
      <c r="A1708" t="inlineStr">
        <is>
          <t>V200038</t>
        </is>
      </c>
      <c r="B1708" t="inlineStr">
        <is>
          <t>2024-0006</t>
        </is>
      </c>
      <c r="C1708" t="n">
        <v>41</v>
      </c>
      <c r="D1708" t="inlineStr">
        <is>
          <t>37 80 4955 137-7</t>
        </is>
      </c>
      <c r="E1708" t="inlineStr">
        <is>
          <t>Mars Logistics AS</t>
        </is>
      </c>
      <c r="F1708" t="inlineStr">
        <is>
          <t>WBA</t>
        </is>
      </c>
      <c r="G1708" t="inlineStr">
        <is>
          <t>DPW</t>
        </is>
      </c>
      <c r="H1708" t="n">
        <v>0</v>
      </c>
      <c r="I1708" s="6" t="n">
        <v>0</v>
      </c>
      <c r="J1708" s="6" t="n">
        <v>0</v>
      </c>
      <c r="K1708" t="inlineStr">
        <is>
          <t>run_initial_fixed_duration</t>
        </is>
      </c>
      <c r="L1708" s="6" t="n">
        <v>45673</v>
      </c>
      <c r="M1708" s="6" t="n">
        <v>46767</v>
      </c>
      <c r="N1708" t="n">
        <v>1394</v>
      </c>
      <c r="O1708" s="6" t="n">
        <v>46767</v>
      </c>
      <c r="S1708" t="inlineStr">
        <is>
          <t>n.a.</t>
        </is>
      </c>
      <c r="T1708" s="6" t="n"/>
      <c r="U1708" s="6" t="n"/>
      <c r="V1708" t="n">
        <v>0</v>
      </c>
      <c r="W1708" t="n">
        <v>0</v>
      </c>
      <c r="X1708" s="6" t="n"/>
      <c r="Z1708" s="6" t="n">
        <v>46767</v>
      </c>
      <c r="AA1708" t="inlineStr">
        <is>
          <t>n.a.</t>
        </is>
      </c>
      <c r="AB1708" s="6" t="n">
        <v>46767</v>
      </c>
      <c r="AC1708" t="inlineStr"/>
      <c r="AD1708" s="6" t="n">
        <v>46614</v>
      </c>
    </row>
    <row r="1709">
      <c r="A1709" t="inlineStr">
        <is>
          <t>V200038</t>
        </is>
      </c>
      <c r="B1709" t="inlineStr">
        <is>
          <t>2024-0006</t>
        </is>
      </c>
      <c r="C1709" t="n">
        <v>42</v>
      </c>
      <c r="D1709" t="inlineStr">
        <is>
          <t>37 80 4955 138-5</t>
        </is>
      </c>
      <c r="E1709" t="inlineStr">
        <is>
          <t>Mars Logistics AS</t>
        </is>
      </c>
      <c r="F1709" t="inlineStr">
        <is>
          <t>WBA</t>
        </is>
      </c>
      <c r="G1709" t="inlineStr">
        <is>
          <t>DPW</t>
        </is>
      </c>
      <c r="H1709" t="n">
        <v>0</v>
      </c>
      <c r="I1709" s="6" t="n">
        <v>0</v>
      </c>
      <c r="J1709" s="6" t="n">
        <v>0</v>
      </c>
      <c r="K1709" t="inlineStr">
        <is>
          <t>run_initial_fixed_duration</t>
        </is>
      </c>
      <c r="L1709" s="6" t="n">
        <v>45673</v>
      </c>
      <c r="M1709" s="6" t="n">
        <v>46767</v>
      </c>
      <c r="N1709" t="n">
        <v>1394</v>
      </c>
      <c r="O1709" s="6" t="n">
        <v>46767</v>
      </c>
      <c r="S1709" t="inlineStr">
        <is>
          <t>n.a.</t>
        </is>
      </c>
      <c r="T1709" s="6" t="n"/>
      <c r="U1709" s="6" t="n"/>
      <c r="V1709" t="n">
        <v>0</v>
      </c>
      <c r="W1709" t="n">
        <v>0</v>
      </c>
      <c r="X1709" s="6" t="n"/>
      <c r="Z1709" s="6" t="n">
        <v>46767</v>
      </c>
      <c r="AA1709" t="inlineStr">
        <is>
          <t>n.a.</t>
        </is>
      </c>
      <c r="AB1709" s="6" t="n">
        <v>46767</v>
      </c>
      <c r="AC1709" t="inlineStr"/>
      <c r="AD1709" s="6" t="n">
        <v>46614</v>
      </c>
    </row>
    <row r="1710">
      <c r="A1710" t="inlineStr">
        <is>
          <t>V200038</t>
        </is>
      </c>
      <c r="B1710" t="inlineStr">
        <is>
          <t>2024-0006</t>
        </is>
      </c>
      <c r="C1710" t="n">
        <v>43</v>
      </c>
      <c r="D1710" t="inlineStr">
        <is>
          <t>37 80 4955 139-3</t>
        </is>
      </c>
      <c r="E1710" t="inlineStr">
        <is>
          <t>Mars Logistics AS</t>
        </is>
      </c>
      <c r="F1710" t="inlineStr">
        <is>
          <t>WBA</t>
        </is>
      </c>
      <c r="G1710" t="inlineStr">
        <is>
          <t>DPW</t>
        </is>
      </c>
      <c r="H1710" t="n">
        <v>0</v>
      </c>
      <c r="I1710" s="6" t="n">
        <v>0</v>
      </c>
      <c r="J1710" s="6" t="n">
        <v>0</v>
      </c>
      <c r="K1710" t="inlineStr">
        <is>
          <t>run_initial_fixed_duration</t>
        </is>
      </c>
      <c r="L1710" s="6" t="n">
        <v>45673</v>
      </c>
      <c r="M1710" s="6" t="n">
        <v>46767</v>
      </c>
      <c r="N1710" t="n">
        <v>1394</v>
      </c>
      <c r="O1710" s="6" t="n">
        <v>46767</v>
      </c>
      <c r="S1710" t="inlineStr">
        <is>
          <t>n.a.</t>
        </is>
      </c>
      <c r="T1710" s="6" t="n"/>
      <c r="U1710" s="6" t="n"/>
      <c r="V1710" t="n">
        <v>0</v>
      </c>
      <c r="W1710" t="n">
        <v>0</v>
      </c>
      <c r="X1710" s="6" t="n"/>
      <c r="Z1710" s="6" t="n">
        <v>46767</v>
      </c>
      <c r="AA1710" t="inlineStr">
        <is>
          <t>n.a.</t>
        </is>
      </c>
      <c r="AB1710" s="6" t="n">
        <v>46767</v>
      </c>
      <c r="AC1710" t="inlineStr"/>
      <c r="AD1710" s="6" t="n">
        <v>46614</v>
      </c>
    </row>
    <row r="1711">
      <c r="A1711" t="inlineStr">
        <is>
          <t>V200038</t>
        </is>
      </c>
      <c r="B1711" t="inlineStr">
        <is>
          <t>2024-0006</t>
        </is>
      </c>
      <c r="C1711" t="n">
        <v>44</v>
      </c>
      <c r="D1711" t="inlineStr">
        <is>
          <t>37 80 4955 140-1</t>
        </is>
      </c>
      <c r="E1711" t="inlineStr">
        <is>
          <t>Mars Logistics AS</t>
        </is>
      </c>
      <c r="F1711" t="inlineStr">
        <is>
          <t>WBA</t>
        </is>
      </c>
      <c r="G1711" t="inlineStr">
        <is>
          <t>DPW</t>
        </is>
      </c>
      <c r="H1711" t="n">
        <v>0</v>
      </c>
      <c r="I1711" s="6" t="n">
        <v>0</v>
      </c>
      <c r="J1711" s="6" t="n">
        <v>0</v>
      </c>
      <c r="K1711" t="inlineStr">
        <is>
          <t>run_initial_fixed_duration</t>
        </is>
      </c>
      <c r="L1711" s="6" t="n">
        <v>45673</v>
      </c>
      <c r="M1711" s="6" t="n">
        <v>46767</v>
      </c>
      <c r="N1711" t="n">
        <v>1394</v>
      </c>
      <c r="O1711" s="6" t="n">
        <v>46767</v>
      </c>
      <c r="S1711" t="inlineStr">
        <is>
          <t>n.a.</t>
        </is>
      </c>
      <c r="T1711" s="6" t="n"/>
      <c r="U1711" s="6" t="n"/>
      <c r="V1711" t="n">
        <v>0</v>
      </c>
      <c r="W1711" t="n">
        <v>0</v>
      </c>
      <c r="X1711" s="6" t="n"/>
      <c r="Z1711" s="6" t="n">
        <v>46767</v>
      </c>
      <c r="AA1711" t="inlineStr">
        <is>
          <t>n.a.</t>
        </is>
      </c>
      <c r="AB1711" s="6" t="n">
        <v>46767</v>
      </c>
      <c r="AC1711" t="inlineStr"/>
      <c r="AD1711" s="6" t="n">
        <v>46614</v>
      </c>
    </row>
    <row r="1712">
      <c r="A1712" t="inlineStr">
        <is>
          <t>V200038</t>
        </is>
      </c>
      <c r="B1712" t="inlineStr">
        <is>
          <t>2024-0006</t>
        </is>
      </c>
      <c r="C1712" t="n">
        <v>45</v>
      </c>
      <c r="D1712" t="inlineStr">
        <is>
          <t>37 80 4955 141-9</t>
        </is>
      </c>
      <c r="E1712" t="inlineStr">
        <is>
          <t>Mars Logistics AS</t>
        </is>
      </c>
      <c r="F1712" t="inlineStr">
        <is>
          <t>WBA</t>
        </is>
      </c>
      <c r="G1712" t="inlineStr">
        <is>
          <t>DPW</t>
        </is>
      </c>
      <c r="H1712" t="n">
        <v>0</v>
      </c>
      <c r="I1712" s="6" t="n">
        <v>0</v>
      </c>
      <c r="J1712" s="6" t="n">
        <v>0</v>
      </c>
      <c r="K1712" t="inlineStr">
        <is>
          <t>run_initial_fixed_duration</t>
        </is>
      </c>
      <c r="L1712" s="6" t="n">
        <v>45673</v>
      </c>
      <c r="M1712" s="6" t="n">
        <v>46767</v>
      </c>
      <c r="N1712" t="n">
        <v>1394</v>
      </c>
      <c r="O1712" s="6" t="n">
        <v>46767</v>
      </c>
      <c r="S1712" t="inlineStr">
        <is>
          <t>n.a.</t>
        </is>
      </c>
      <c r="T1712" s="6" t="n"/>
      <c r="U1712" s="6" t="n"/>
      <c r="V1712" t="n">
        <v>0</v>
      </c>
      <c r="W1712" t="n">
        <v>0</v>
      </c>
      <c r="X1712" s="6" t="n"/>
      <c r="Z1712" s="6" t="n">
        <v>46767</v>
      </c>
      <c r="AA1712" t="inlineStr">
        <is>
          <t>n.a.</t>
        </is>
      </c>
      <c r="AB1712" s="6" t="n">
        <v>46767</v>
      </c>
      <c r="AC1712" t="inlineStr"/>
      <c r="AD1712" s="6" t="n">
        <v>46614</v>
      </c>
    </row>
    <row r="1713">
      <c r="A1713" t="inlineStr">
        <is>
          <t>V200038</t>
        </is>
      </c>
      <c r="B1713" t="inlineStr">
        <is>
          <t>2024-0006</t>
        </is>
      </c>
      <c r="C1713" t="n">
        <v>46</v>
      </c>
      <c r="D1713" t="inlineStr">
        <is>
          <t>37 80 4955 142-7</t>
        </is>
      </c>
      <c r="E1713" t="inlineStr">
        <is>
          <t>Mars Logistics AS</t>
        </is>
      </c>
      <c r="F1713" t="inlineStr">
        <is>
          <t>WBA</t>
        </is>
      </c>
      <c r="G1713" t="inlineStr">
        <is>
          <t>DPW</t>
        </is>
      </c>
      <c r="H1713" t="n">
        <v>0</v>
      </c>
      <c r="I1713" s="6" t="n">
        <v>0</v>
      </c>
      <c r="J1713" s="6" t="n">
        <v>0</v>
      </c>
      <c r="K1713" t="inlineStr">
        <is>
          <t>run_initial_fixed_duration</t>
        </is>
      </c>
      <c r="L1713" s="6" t="n">
        <v>45673</v>
      </c>
      <c r="M1713" s="6" t="n">
        <v>46767</v>
      </c>
      <c r="N1713" t="n">
        <v>1394</v>
      </c>
      <c r="O1713" s="6" t="n">
        <v>46767</v>
      </c>
      <c r="S1713" t="inlineStr">
        <is>
          <t>n.a.</t>
        </is>
      </c>
      <c r="T1713" s="6" t="n"/>
      <c r="U1713" s="6" t="n"/>
      <c r="V1713" t="n">
        <v>0</v>
      </c>
      <c r="W1713" t="n">
        <v>0</v>
      </c>
      <c r="X1713" s="6" t="n"/>
      <c r="Z1713" s="6" t="n">
        <v>46767</v>
      </c>
      <c r="AA1713" t="inlineStr">
        <is>
          <t>n.a.</t>
        </is>
      </c>
      <c r="AB1713" s="6" t="n">
        <v>46767</v>
      </c>
      <c r="AC1713" t="inlineStr"/>
      <c r="AD1713" s="6" t="n">
        <v>46614</v>
      </c>
    </row>
    <row r="1714">
      <c r="A1714" t="inlineStr">
        <is>
          <t>V200038</t>
        </is>
      </c>
      <c r="B1714" t="inlineStr">
        <is>
          <t>2024-0006</t>
        </is>
      </c>
      <c r="C1714" t="n">
        <v>47</v>
      </c>
      <c r="D1714" t="inlineStr">
        <is>
          <t>37 80 4955 143-5</t>
        </is>
      </c>
      <c r="E1714" t="inlineStr">
        <is>
          <t>Mars Logistics AS</t>
        </is>
      </c>
      <c r="F1714" t="inlineStr">
        <is>
          <t>WBA</t>
        </is>
      </c>
      <c r="G1714" t="inlineStr">
        <is>
          <t>DPW</t>
        </is>
      </c>
      <c r="H1714" t="n">
        <v>0</v>
      </c>
      <c r="I1714" s="6" t="n">
        <v>0</v>
      </c>
      <c r="J1714" s="6" t="n">
        <v>0</v>
      </c>
      <c r="K1714" t="inlineStr">
        <is>
          <t>run_initial_fixed_duration</t>
        </is>
      </c>
      <c r="L1714" s="6" t="n">
        <v>45673</v>
      </c>
      <c r="M1714" s="6" t="n">
        <v>46767</v>
      </c>
      <c r="N1714" t="n">
        <v>1394</v>
      </c>
      <c r="O1714" s="6" t="n">
        <v>46767</v>
      </c>
      <c r="S1714" t="inlineStr">
        <is>
          <t>n.a.</t>
        </is>
      </c>
      <c r="T1714" s="6" t="n"/>
      <c r="U1714" s="6" t="n"/>
      <c r="V1714" t="n">
        <v>0</v>
      </c>
      <c r="W1714" t="n">
        <v>0</v>
      </c>
      <c r="X1714" s="6" t="n"/>
      <c r="Z1714" s="6" t="n">
        <v>46767</v>
      </c>
      <c r="AA1714" t="inlineStr">
        <is>
          <t>n.a.</t>
        </is>
      </c>
      <c r="AB1714" s="6" t="n">
        <v>46767</v>
      </c>
      <c r="AC1714" t="inlineStr"/>
      <c r="AD1714" s="6" t="n">
        <v>46614</v>
      </c>
    </row>
    <row r="1715">
      <c r="A1715" t="inlineStr">
        <is>
          <t>V200038</t>
        </is>
      </c>
      <c r="B1715" t="inlineStr">
        <is>
          <t>2024-0006</t>
        </is>
      </c>
      <c r="C1715" t="n">
        <v>48</v>
      </c>
      <c r="D1715" t="inlineStr">
        <is>
          <t>37 80 4955 144-3</t>
        </is>
      </c>
      <c r="E1715" t="inlineStr">
        <is>
          <t>Mars Logistics AS</t>
        </is>
      </c>
      <c r="F1715" t="inlineStr">
        <is>
          <t>WBA</t>
        </is>
      </c>
      <c r="G1715" t="inlineStr">
        <is>
          <t>DPW</t>
        </is>
      </c>
      <c r="H1715" t="n">
        <v>0</v>
      </c>
      <c r="I1715" s="6" t="n">
        <v>0</v>
      </c>
      <c r="J1715" s="6" t="n">
        <v>0</v>
      </c>
      <c r="K1715" t="inlineStr">
        <is>
          <t>run_initial_fixed_duration</t>
        </is>
      </c>
      <c r="L1715" s="6" t="n">
        <v>45673</v>
      </c>
      <c r="M1715" s="6" t="n">
        <v>46767</v>
      </c>
      <c r="N1715" t="n">
        <v>1394</v>
      </c>
      <c r="O1715" s="6" t="n">
        <v>46767</v>
      </c>
      <c r="S1715" t="inlineStr">
        <is>
          <t>n.a.</t>
        </is>
      </c>
      <c r="T1715" s="6" t="n"/>
      <c r="U1715" s="6" t="n"/>
      <c r="V1715" t="n">
        <v>0</v>
      </c>
      <c r="W1715" t="n">
        <v>0</v>
      </c>
      <c r="X1715" s="6" t="n"/>
      <c r="Z1715" s="6" t="n">
        <v>46767</v>
      </c>
      <c r="AA1715" t="inlineStr">
        <is>
          <t>n.a.</t>
        </is>
      </c>
      <c r="AB1715" s="6" t="n">
        <v>46767</v>
      </c>
      <c r="AC1715" t="inlineStr"/>
      <c r="AD1715" s="6" t="n">
        <v>46614</v>
      </c>
    </row>
    <row r="1716">
      <c r="A1716" t="inlineStr">
        <is>
          <t>V200038</t>
        </is>
      </c>
      <c r="B1716" t="inlineStr">
        <is>
          <t>2024-0006</t>
        </is>
      </c>
      <c r="C1716" t="n">
        <v>49</v>
      </c>
      <c r="D1716" t="inlineStr">
        <is>
          <t>37 80 4955 145-0</t>
        </is>
      </c>
      <c r="E1716" t="inlineStr">
        <is>
          <t>Mars Logistics AS</t>
        </is>
      </c>
      <c r="F1716" t="inlineStr">
        <is>
          <t>WBA</t>
        </is>
      </c>
      <c r="G1716" t="inlineStr">
        <is>
          <t>DPW</t>
        </is>
      </c>
      <c r="H1716" t="n">
        <v>0</v>
      </c>
      <c r="I1716" s="6" t="n">
        <v>0</v>
      </c>
      <c r="J1716" s="6" t="n">
        <v>0</v>
      </c>
      <c r="K1716" t="inlineStr">
        <is>
          <t>run_initial_fixed_duration</t>
        </is>
      </c>
      <c r="L1716" s="6" t="n">
        <v>45673</v>
      </c>
      <c r="M1716" s="6" t="n">
        <v>46767</v>
      </c>
      <c r="N1716" t="n">
        <v>1394</v>
      </c>
      <c r="O1716" s="6" t="n">
        <v>46767</v>
      </c>
      <c r="S1716" t="inlineStr">
        <is>
          <t>n.a.</t>
        </is>
      </c>
      <c r="T1716" s="6" t="n"/>
      <c r="U1716" s="6" t="n"/>
      <c r="V1716" t="n">
        <v>0</v>
      </c>
      <c r="W1716" t="n">
        <v>0</v>
      </c>
      <c r="X1716" s="6" t="n"/>
      <c r="Z1716" s="6" t="n">
        <v>46767</v>
      </c>
      <c r="AA1716" t="inlineStr">
        <is>
          <t>n.a.</t>
        </is>
      </c>
      <c r="AB1716" s="6" t="n">
        <v>46767</v>
      </c>
      <c r="AC1716" t="inlineStr"/>
      <c r="AD1716" s="6" t="n">
        <v>46614</v>
      </c>
    </row>
    <row r="1717">
      <c r="A1717" t="inlineStr">
        <is>
          <t>V200038</t>
        </is>
      </c>
      <c r="B1717" t="inlineStr">
        <is>
          <t>2024-0006</t>
        </is>
      </c>
      <c r="C1717" t="n">
        <v>50</v>
      </c>
      <c r="D1717" t="inlineStr">
        <is>
          <t>37 80 4993 305-4</t>
        </is>
      </c>
      <c r="E1717" t="inlineStr">
        <is>
          <t>Mars Logistics AS</t>
        </is>
      </c>
      <c r="F1717" t="inlineStr">
        <is>
          <t>WBA</t>
        </is>
      </c>
      <c r="G1717" t="inlineStr">
        <is>
          <t>DPW</t>
        </is>
      </c>
      <c r="H1717" t="n">
        <v>0</v>
      </c>
      <c r="I1717" s="6" t="n">
        <v>0</v>
      </c>
      <c r="J1717" s="6" t="n">
        <v>0</v>
      </c>
      <c r="K1717" t="inlineStr">
        <is>
          <t>run_initial_fixed_duration</t>
        </is>
      </c>
      <c r="L1717" s="6" t="n">
        <v>45673</v>
      </c>
      <c r="M1717" s="6" t="n">
        <v>46767</v>
      </c>
      <c r="N1717" t="n">
        <v>1394</v>
      </c>
      <c r="O1717" s="6" t="n">
        <v>46767</v>
      </c>
      <c r="S1717" t="inlineStr">
        <is>
          <t>n.a.</t>
        </is>
      </c>
      <c r="T1717" s="6" t="n"/>
      <c r="U1717" s="6" t="n"/>
      <c r="V1717" t="n">
        <v>0</v>
      </c>
      <c r="W1717" t="n">
        <v>0</v>
      </c>
      <c r="X1717" s="6" t="n"/>
      <c r="Z1717" s="6" t="n">
        <v>46767</v>
      </c>
      <c r="AA1717" t="inlineStr">
        <is>
          <t>n.a.</t>
        </is>
      </c>
      <c r="AB1717" s="6" t="n">
        <v>46767</v>
      </c>
      <c r="AC1717" t="inlineStr"/>
      <c r="AD1717" s="6" t="n">
        <v>46614</v>
      </c>
    </row>
    <row r="1718">
      <c r="A1718" t="inlineStr">
        <is>
          <t>V200038</t>
        </is>
      </c>
      <c r="B1718" t="inlineStr">
        <is>
          <t>2024-0006</t>
        </is>
      </c>
      <c r="C1718" t="n">
        <v>51</v>
      </c>
      <c r="D1718" t="inlineStr">
        <is>
          <t>37 80 4993 306-2</t>
        </is>
      </c>
      <c r="E1718" t="inlineStr">
        <is>
          <t>Mars Logistics AS</t>
        </is>
      </c>
      <c r="F1718" t="inlineStr">
        <is>
          <t>WBA</t>
        </is>
      </c>
      <c r="G1718" t="inlineStr">
        <is>
          <t>DPW</t>
        </is>
      </c>
      <c r="H1718" t="n">
        <v>0</v>
      </c>
      <c r="I1718" s="6" t="n">
        <v>0</v>
      </c>
      <c r="J1718" s="6" t="n">
        <v>0</v>
      </c>
      <c r="K1718" t="inlineStr">
        <is>
          <t>run_initial_fixed_duration</t>
        </is>
      </c>
      <c r="L1718" s="6" t="n">
        <v>45673</v>
      </c>
      <c r="M1718" s="6" t="n">
        <v>46767</v>
      </c>
      <c r="N1718" t="n">
        <v>1394</v>
      </c>
      <c r="O1718" s="6" t="n">
        <v>46767</v>
      </c>
      <c r="S1718" t="inlineStr">
        <is>
          <t>n.a.</t>
        </is>
      </c>
      <c r="T1718" s="6" t="n"/>
      <c r="U1718" s="6" t="n"/>
      <c r="V1718" t="n">
        <v>0</v>
      </c>
      <c r="W1718" t="n">
        <v>0</v>
      </c>
      <c r="X1718" s="6" t="n"/>
      <c r="Z1718" s="6" t="n">
        <v>46767</v>
      </c>
      <c r="AA1718" t="inlineStr">
        <is>
          <t>n.a.</t>
        </is>
      </c>
      <c r="AB1718" s="6" t="n">
        <v>46767</v>
      </c>
      <c r="AC1718" t="inlineStr"/>
      <c r="AD1718" s="6" t="n">
        <v>46614</v>
      </c>
    </row>
    <row r="1719">
      <c r="A1719" t="inlineStr">
        <is>
          <t>V200038</t>
        </is>
      </c>
      <c r="B1719" t="inlineStr">
        <is>
          <t>2024-0006</t>
        </is>
      </c>
      <c r="C1719" t="n">
        <v>52</v>
      </c>
      <c r="D1719" t="inlineStr">
        <is>
          <t>37 80 4993 307-0</t>
        </is>
      </c>
      <c r="E1719" t="inlineStr">
        <is>
          <t>Mars Logistics AS</t>
        </is>
      </c>
      <c r="F1719" t="inlineStr">
        <is>
          <t>WBA</t>
        </is>
      </c>
      <c r="G1719" t="inlineStr">
        <is>
          <t>DPW</t>
        </is>
      </c>
      <c r="H1719" t="n">
        <v>0</v>
      </c>
      <c r="I1719" s="6" t="n">
        <v>0</v>
      </c>
      <c r="J1719" s="6" t="n">
        <v>0</v>
      </c>
      <c r="K1719" t="inlineStr">
        <is>
          <t>run_initial_fixed_duration</t>
        </is>
      </c>
      <c r="L1719" s="6" t="n">
        <v>45673</v>
      </c>
      <c r="M1719" s="6" t="n">
        <v>46767</v>
      </c>
      <c r="N1719" t="n">
        <v>1394</v>
      </c>
      <c r="O1719" s="6" t="n">
        <v>46767</v>
      </c>
      <c r="S1719" t="inlineStr">
        <is>
          <t>n.a.</t>
        </is>
      </c>
      <c r="T1719" s="6" t="n"/>
      <c r="U1719" s="6" t="n"/>
      <c r="V1719" t="n">
        <v>0</v>
      </c>
      <c r="W1719" t="n">
        <v>0</v>
      </c>
      <c r="X1719" s="6" t="n"/>
      <c r="Z1719" s="6" t="n">
        <v>46767</v>
      </c>
      <c r="AA1719" t="inlineStr">
        <is>
          <t>n.a.</t>
        </is>
      </c>
      <c r="AB1719" s="6" t="n">
        <v>46767</v>
      </c>
      <c r="AC1719" t="inlineStr"/>
      <c r="AD1719" s="6" t="n">
        <v>46614</v>
      </c>
    </row>
    <row r="1720">
      <c r="A1720" t="inlineStr">
        <is>
          <t>V200038</t>
        </is>
      </c>
      <c r="B1720" t="inlineStr">
        <is>
          <t>2024-0006</t>
        </is>
      </c>
      <c r="C1720" t="n">
        <v>53</v>
      </c>
      <c r="D1720" t="inlineStr">
        <is>
          <t>37 80 4993 308-8</t>
        </is>
      </c>
      <c r="E1720" t="inlineStr">
        <is>
          <t>Mars Logistics AS</t>
        </is>
      </c>
      <c r="F1720" t="inlineStr">
        <is>
          <t>WBA</t>
        </is>
      </c>
      <c r="G1720" t="inlineStr">
        <is>
          <t>DPW</t>
        </is>
      </c>
      <c r="H1720" t="n">
        <v>0</v>
      </c>
      <c r="I1720" s="6" t="n">
        <v>0</v>
      </c>
      <c r="J1720" s="6" t="n">
        <v>0</v>
      </c>
      <c r="K1720" t="inlineStr">
        <is>
          <t>run_initial_fixed_duration</t>
        </is>
      </c>
      <c r="L1720" s="6" t="n">
        <v>45673</v>
      </c>
      <c r="M1720" s="6" t="n">
        <v>46767</v>
      </c>
      <c r="N1720" t="n">
        <v>1394</v>
      </c>
      <c r="O1720" s="6" t="n">
        <v>46767</v>
      </c>
      <c r="S1720" t="inlineStr">
        <is>
          <t>n.a.</t>
        </is>
      </c>
      <c r="T1720" s="6" t="n"/>
      <c r="U1720" s="6" t="n"/>
      <c r="V1720" t="n">
        <v>0</v>
      </c>
      <c r="W1720" t="n">
        <v>0</v>
      </c>
      <c r="X1720" s="6" t="n"/>
      <c r="Z1720" s="6" t="n">
        <v>46767</v>
      </c>
      <c r="AA1720" t="inlineStr">
        <is>
          <t>n.a.</t>
        </is>
      </c>
      <c r="AB1720" s="6" t="n">
        <v>46767</v>
      </c>
      <c r="AC1720" t="inlineStr"/>
      <c r="AD1720" s="6" t="n">
        <v>46614</v>
      </c>
    </row>
    <row r="1721">
      <c r="A1721" t="inlineStr">
        <is>
          <t>V200038</t>
        </is>
      </c>
      <c r="B1721" t="inlineStr">
        <is>
          <t>2024-0006</t>
        </is>
      </c>
      <c r="C1721" t="n">
        <v>54</v>
      </c>
      <c r="D1721" t="inlineStr">
        <is>
          <t>37 80 4993 309-6</t>
        </is>
      </c>
      <c r="E1721" t="inlineStr">
        <is>
          <t>Mars Logistics AS</t>
        </is>
      </c>
      <c r="F1721" t="inlineStr">
        <is>
          <t>WBA</t>
        </is>
      </c>
      <c r="G1721" t="inlineStr">
        <is>
          <t>DPW</t>
        </is>
      </c>
      <c r="H1721" t="n">
        <v>0</v>
      </c>
      <c r="I1721" s="6" t="n">
        <v>0</v>
      </c>
      <c r="J1721" s="6" t="n">
        <v>0</v>
      </c>
      <c r="K1721" t="inlineStr">
        <is>
          <t>run_initial_fixed_duration</t>
        </is>
      </c>
      <c r="L1721" s="6" t="n">
        <v>45673</v>
      </c>
      <c r="M1721" s="6" t="n">
        <v>46767</v>
      </c>
      <c r="N1721" t="n">
        <v>1394</v>
      </c>
      <c r="O1721" s="6" t="n">
        <v>46767</v>
      </c>
      <c r="S1721" t="inlineStr">
        <is>
          <t>n.a.</t>
        </is>
      </c>
      <c r="T1721" s="6" t="n"/>
      <c r="U1721" s="6" t="n"/>
      <c r="V1721" t="n">
        <v>0</v>
      </c>
      <c r="W1721" t="n">
        <v>0</v>
      </c>
      <c r="X1721" s="6" t="n"/>
      <c r="Z1721" s="6" t="n">
        <v>46767</v>
      </c>
      <c r="AA1721" t="inlineStr">
        <is>
          <t>n.a.</t>
        </is>
      </c>
      <c r="AB1721" s="6" t="n">
        <v>46767</v>
      </c>
      <c r="AC1721" t="inlineStr"/>
      <c r="AD1721" s="6" t="n">
        <v>46614</v>
      </c>
    </row>
    <row r="1722">
      <c r="A1722" t="inlineStr">
        <is>
          <t>V200038</t>
        </is>
      </c>
      <c r="B1722" t="inlineStr">
        <is>
          <t>2024-0006</t>
        </is>
      </c>
      <c r="C1722" t="n">
        <v>55</v>
      </c>
      <c r="D1722" t="inlineStr">
        <is>
          <t>37 80 4993 310-4</t>
        </is>
      </c>
      <c r="E1722" t="inlineStr">
        <is>
          <t>Mars Logistics AS</t>
        </is>
      </c>
      <c r="F1722" t="inlineStr">
        <is>
          <t>WBA</t>
        </is>
      </c>
      <c r="G1722" t="inlineStr">
        <is>
          <t>DPW</t>
        </is>
      </c>
      <c r="H1722" t="n">
        <v>0</v>
      </c>
      <c r="I1722" s="6" t="n">
        <v>0</v>
      </c>
      <c r="J1722" s="6" t="n">
        <v>0</v>
      </c>
      <c r="K1722" t="inlineStr">
        <is>
          <t>run_initial_fixed_duration</t>
        </is>
      </c>
      <c r="L1722" s="6" t="n">
        <v>45673</v>
      </c>
      <c r="M1722" s="6" t="n">
        <v>46767</v>
      </c>
      <c r="N1722" t="n">
        <v>1394</v>
      </c>
      <c r="O1722" s="6" t="n">
        <v>46767</v>
      </c>
      <c r="S1722" t="inlineStr">
        <is>
          <t>n.a.</t>
        </is>
      </c>
      <c r="T1722" s="6" t="n"/>
      <c r="U1722" s="6" t="n"/>
      <c r="V1722" t="n">
        <v>0</v>
      </c>
      <c r="W1722" t="n">
        <v>0</v>
      </c>
      <c r="X1722" s="6" t="n"/>
      <c r="Z1722" s="6" t="n">
        <v>46767</v>
      </c>
      <c r="AA1722" t="inlineStr">
        <is>
          <t>n.a.</t>
        </is>
      </c>
      <c r="AB1722" s="6" t="n">
        <v>46767</v>
      </c>
      <c r="AC1722" t="inlineStr"/>
      <c r="AD1722" s="6" t="n">
        <v>46614</v>
      </c>
    </row>
    <row r="1723">
      <c r="A1723" t="inlineStr">
        <is>
          <t>V200038</t>
        </is>
      </c>
      <c r="B1723" t="inlineStr">
        <is>
          <t>2024-0006</t>
        </is>
      </c>
      <c r="C1723" t="n">
        <v>56</v>
      </c>
      <c r="D1723" t="inlineStr">
        <is>
          <t>37 80 4993 311-2</t>
        </is>
      </c>
      <c r="E1723" t="inlineStr">
        <is>
          <t>Mars Logistics AS</t>
        </is>
      </c>
      <c r="F1723" t="inlineStr">
        <is>
          <t>WBA</t>
        </is>
      </c>
      <c r="G1723" t="inlineStr">
        <is>
          <t>DPW</t>
        </is>
      </c>
      <c r="H1723" t="n">
        <v>0</v>
      </c>
      <c r="I1723" s="6" t="n">
        <v>0</v>
      </c>
      <c r="J1723" s="6" t="n">
        <v>0</v>
      </c>
      <c r="K1723" t="inlineStr">
        <is>
          <t>run_initial_fixed_duration</t>
        </is>
      </c>
      <c r="L1723" s="6" t="n">
        <v>45673</v>
      </c>
      <c r="M1723" s="6" t="n">
        <v>46767</v>
      </c>
      <c r="N1723" t="n">
        <v>1394</v>
      </c>
      <c r="O1723" s="6" t="n">
        <v>46767</v>
      </c>
      <c r="S1723" t="inlineStr">
        <is>
          <t>n.a.</t>
        </is>
      </c>
      <c r="T1723" s="6" t="n"/>
      <c r="U1723" s="6" t="n"/>
      <c r="V1723" t="n">
        <v>0</v>
      </c>
      <c r="W1723" t="n">
        <v>0</v>
      </c>
      <c r="X1723" s="6" t="n"/>
      <c r="Z1723" s="6" t="n">
        <v>46767</v>
      </c>
      <c r="AA1723" t="inlineStr">
        <is>
          <t>n.a.</t>
        </is>
      </c>
      <c r="AB1723" s="6" t="n">
        <v>46767</v>
      </c>
      <c r="AC1723" t="inlineStr"/>
      <c r="AD1723" s="6" t="n">
        <v>46614</v>
      </c>
    </row>
    <row r="1724">
      <c r="A1724" t="inlineStr">
        <is>
          <t>V200038</t>
        </is>
      </c>
      <c r="B1724" t="inlineStr">
        <is>
          <t>2024-0006</t>
        </is>
      </c>
      <c r="C1724" t="n">
        <v>57</v>
      </c>
      <c r="D1724" t="inlineStr">
        <is>
          <t>37 80 4993 312-0</t>
        </is>
      </c>
      <c r="E1724" t="inlineStr">
        <is>
          <t>Mars Logistics AS</t>
        </is>
      </c>
      <c r="F1724" t="inlineStr">
        <is>
          <t>WBA</t>
        </is>
      </c>
      <c r="G1724" t="inlineStr">
        <is>
          <t>DPW</t>
        </is>
      </c>
      <c r="H1724" t="n">
        <v>0</v>
      </c>
      <c r="I1724" s="6" t="n">
        <v>0</v>
      </c>
      <c r="J1724" s="6" t="n">
        <v>0</v>
      </c>
      <c r="K1724" t="inlineStr">
        <is>
          <t>run_initial_fixed_duration</t>
        </is>
      </c>
      <c r="L1724" s="6" t="n">
        <v>45673</v>
      </c>
      <c r="M1724" s="6" t="n">
        <v>46767</v>
      </c>
      <c r="N1724" t="n">
        <v>1394</v>
      </c>
      <c r="O1724" s="6" t="n">
        <v>46767</v>
      </c>
      <c r="S1724" t="inlineStr">
        <is>
          <t>n.a.</t>
        </is>
      </c>
      <c r="T1724" s="6" t="n"/>
      <c r="U1724" s="6" t="n"/>
      <c r="V1724" t="n">
        <v>0</v>
      </c>
      <c r="W1724" t="n">
        <v>0</v>
      </c>
      <c r="X1724" s="6" t="n"/>
      <c r="Z1724" s="6" t="n">
        <v>46767</v>
      </c>
      <c r="AA1724" t="inlineStr">
        <is>
          <t>n.a.</t>
        </is>
      </c>
      <c r="AB1724" s="6" t="n">
        <v>46767</v>
      </c>
      <c r="AC1724" t="inlineStr"/>
      <c r="AD1724" s="6" t="n">
        <v>46614</v>
      </c>
    </row>
    <row r="1725">
      <c r="A1725" t="inlineStr">
        <is>
          <t>V200038</t>
        </is>
      </c>
      <c r="B1725" t="inlineStr">
        <is>
          <t>2024-0006</t>
        </is>
      </c>
      <c r="C1725" t="n">
        <v>58</v>
      </c>
      <c r="D1725" t="inlineStr">
        <is>
          <t>37 80 4993 313-8</t>
        </is>
      </c>
      <c r="E1725" t="inlineStr">
        <is>
          <t>Mars Logistics AS</t>
        </is>
      </c>
      <c r="F1725" t="inlineStr">
        <is>
          <t>WBA</t>
        </is>
      </c>
      <c r="G1725" t="inlineStr">
        <is>
          <t>DPW</t>
        </is>
      </c>
      <c r="H1725" t="n">
        <v>0</v>
      </c>
      <c r="I1725" s="6" t="n">
        <v>0</v>
      </c>
      <c r="J1725" s="6" t="n">
        <v>0</v>
      </c>
      <c r="K1725" t="inlineStr">
        <is>
          <t>run_initial_fixed_duration</t>
        </is>
      </c>
      <c r="L1725" s="6" t="n">
        <v>45673</v>
      </c>
      <c r="M1725" s="6" t="n">
        <v>46767</v>
      </c>
      <c r="N1725" t="n">
        <v>1394</v>
      </c>
      <c r="O1725" s="6" t="n">
        <v>46767</v>
      </c>
      <c r="S1725" t="inlineStr">
        <is>
          <t>n.a.</t>
        </is>
      </c>
      <c r="T1725" s="6" t="n"/>
      <c r="U1725" s="6" t="n"/>
      <c r="V1725" t="n">
        <v>0</v>
      </c>
      <c r="W1725" t="n">
        <v>0</v>
      </c>
      <c r="X1725" s="6" t="n"/>
      <c r="Z1725" s="6" t="n">
        <v>46767</v>
      </c>
      <c r="AA1725" t="inlineStr">
        <is>
          <t>n.a.</t>
        </is>
      </c>
      <c r="AB1725" s="6" t="n">
        <v>46767</v>
      </c>
      <c r="AC1725" t="inlineStr"/>
      <c r="AD1725" s="6" t="n">
        <v>46614</v>
      </c>
    </row>
    <row r="1726">
      <c r="A1726" t="inlineStr">
        <is>
          <t>V200038</t>
        </is>
      </c>
      <c r="B1726" t="inlineStr">
        <is>
          <t>2024-0006</t>
        </is>
      </c>
      <c r="C1726" t="n">
        <v>59</v>
      </c>
      <c r="D1726" t="inlineStr">
        <is>
          <t>37 80 4993 314-6</t>
        </is>
      </c>
      <c r="E1726" t="inlineStr">
        <is>
          <t>Mars Logistics AS</t>
        </is>
      </c>
      <c r="F1726" t="inlineStr">
        <is>
          <t>WBA</t>
        </is>
      </c>
      <c r="G1726" t="inlineStr">
        <is>
          <t>DPW</t>
        </is>
      </c>
      <c r="H1726" t="n">
        <v>0</v>
      </c>
      <c r="I1726" s="6" t="n">
        <v>0</v>
      </c>
      <c r="J1726" s="6" t="n">
        <v>0</v>
      </c>
      <c r="K1726" t="inlineStr">
        <is>
          <t>run_initial_fixed_duration</t>
        </is>
      </c>
      <c r="L1726" s="6" t="n">
        <v>45673</v>
      </c>
      <c r="M1726" s="6" t="n">
        <v>46767</v>
      </c>
      <c r="N1726" t="n">
        <v>1394</v>
      </c>
      <c r="O1726" s="6" t="n">
        <v>46767</v>
      </c>
      <c r="S1726" t="inlineStr">
        <is>
          <t>n.a.</t>
        </is>
      </c>
      <c r="T1726" s="6" t="n"/>
      <c r="U1726" s="6" t="n"/>
      <c r="V1726" t="n">
        <v>0</v>
      </c>
      <c r="W1726" t="n">
        <v>0</v>
      </c>
      <c r="X1726" s="6" t="n"/>
      <c r="Z1726" s="6" t="n">
        <v>46767</v>
      </c>
      <c r="AA1726" t="inlineStr">
        <is>
          <t>n.a.</t>
        </is>
      </c>
      <c r="AB1726" s="6" t="n">
        <v>46767</v>
      </c>
      <c r="AC1726" t="inlineStr"/>
      <c r="AD1726" s="6" t="n">
        <v>46614</v>
      </c>
    </row>
    <row r="1727">
      <c r="A1727" t="inlineStr">
        <is>
          <t>V200038</t>
        </is>
      </c>
      <c r="B1727" t="inlineStr">
        <is>
          <t>2024-0006</t>
        </is>
      </c>
      <c r="C1727" t="n">
        <v>60</v>
      </c>
      <c r="D1727" t="inlineStr">
        <is>
          <t>37 80 4993 315-3</t>
        </is>
      </c>
      <c r="E1727" t="inlineStr">
        <is>
          <t>Mars Logistics AS</t>
        </is>
      </c>
      <c r="F1727" t="inlineStr">
        <is>
          <t>WBA</t>
        </is>
      </c>
      <c r="G1727" t="inlineStr">
        <is>
          <t>DPW</t>
        </is>
      </c>
      <c r="H1727" t="n">
        <v>0</v>
      </c>
      <c r="I1727" s="6" t="n">
        <v>0</v>
      </c>
      <c r="J1727" s="6" t="n">
        <v>0</v>
      </c>
      <c r="K1727" t="inlineStr">
        <is>
          <t>run_initial_fixed_duration</t>
        </is>
      </c>
      <c r="L1727" s="6" t="n">
        <v>45673</v>
      </c>
      <c r="M1727" s="6" t="n">
        <v>46767</v>
      </c>
      <c r="N1727" t="n">
        <v>1394</v>
      </c>
      <c r="O1727" s="6" t="n">
        <v>46767</v>
      </c>
      <c r="S1727" t="inlineStr">
        <is>
          <t>n.a.</t>
        </is>
      </c>
      <c r="T1727" s="6" t="n"/>
      <c r="U1727" s="6" t="n"/>
      <c r="V1727" t="n">
        <v>0</v>
      </c>
      <c r="W1727" t="n">
        <v>0</v>
      </c>
      <c r="X1727" s="6" t="n"/>
      <c r="Z1727" s="6" t="n">
        <v>46767</v>
      </c>
      <c r="AA1727" t="inlineStr">
        <is>
          <t>n.a.</t>
        </is>
      </c>
      <c r="AB1727" s="6" t="n">
        <v>46767</v>
      </c>
      <c r="AC1727" t="inlineStr"/>
      <c r="AD1727" s="6" t="n">
        <v>46614</v>
      </c>
    </row>
    <row r="1728">
      <c r="A1728" t="inlineStr">
        <is>
          <t>V200038</t>
        </is>
      </c>
      <c r="B1728" t="inlineStr">
        <is>
          <t>2024-0006</t>
        </is>
      </c>
      <c r="C1728" t="n">
        <v>61</v>
      </c>
      <c r="D1728" t="inlineStr">
        <is>
          <t>37 80 4993 316-1</t>
        </is>
      </c>
      <c r="E1728" t="inlineStr">
        <is>
          <t>Mars Logistics AS</t>
        </is>
      </c>
      <c r="F1728" t="inlineStr">
        <is>
          <t>WBA</t>
        </is>
      </c>
      <c r="G1728" t="inlineStr">
        <is>
          <t>DPW</t>
        </is>
      </c>
      <c r="H1728" t="n">
        <v>0</v>
      </c>
      <c r="I1728" s="6" t="n">
        <v>0</v>
      </c>
      <c r="J1728" s="6" t="n">
        <v>0</v>
      </c>
      <c r="K1728" t="inlineStr">
        <is>
          <t>run_initial_fixed_duration</t>
        </is>
      </c>
      <c r="L1728" s="6" t="n">
        <v>45673</v>
      </c>
      <c r="M1728" s="6" t="n">
        <v>46767</v>
      </c>
      <c r="N1728" t="n">
        <v>1394</v>
      </c>
      <c r="O1728" s="6" t="n">
        <v>46767</v>
      </c>
      <c r="S1728" t="inlineStr">
        <is>
          <t>n.a.</t>
        </is>
      </c>
      <c r="T1728" s="6" t="n"/>
      <c r="U1728" s="6" t="n"/>
      <c r="V1728" t="n">
        <v>0</v>
      </c>
      <c r="W1728" t="n">
        <v>0</v>
      </c>
      <c r="X1728" s="6" t="n"/>
      <c r="Z1728" s="6" t="n">
        <v>46767</v>
      </c>
      <c r="AA1728" t="inlineStr">
        <is>
          <t>n.a.</t>
        </is>
      </c>
      <c r="AB1728" s="6" t="n">
        <v>46767</v>
      </c>
      <c r="AC1728" t="inlineStr"/>
      <c r="AD1728" s="6" t="n">
        <v>46614</v>
      </c>
    </row>
    <row r="1729">
      <c r="A1729" t="inlineStr">
        <is>
          <t>V200038</t>
        </is>
      </c>
      <c r="B1729" t="inlineStr">
        <is>
          <t>2024-0006</t>
        </is>
      </c>
      <c r="C1729" t="n">
        <v>62</v>
      </c>
      <c r="D1729" t="inlineStr">
        <is>
          <t>37 80 4992 883-1</t>
        </is>
      </c>
      <c r="E1729" t="inlineStr">
        <is>
          <t>Mars Logistics AS</t>
        </is>
      </c>
      <c r="F1729" t="inlineStr">
        <is>
          <t>WBA</t>
        </is>
      </c>
      <c r="G1729" t="inlineStr">
        <is>
          <t>DPW</t>
        </is>
      </c>
      <c r="H1729" t="n">
        <v>0</v>
      </c>
      <c r="I1729" s="6" t="n">
        <v>0</v>
      </c>
      <c r="J1729" s="6" t="n">
        <v>0</v>
      </c>
      <c r="K1729" t="inlineStr">
        <is>
          <t>run_initial_fixed_duration</t>
        </is>
      </c>
      <c r="L1729" s="6" t="n">
        <v>45710</v>
      </c>
      <c r="M1729" s="6" t="n">
        <v>46804</v>
      </c>
      <c r="N1729" t="n">
        <v>1394</v>
      </c>
      <c r="O1729" s="6" t="n">
        <v>46804</v>
      </c>
      <c r="S1729" t="inlineStr">
        <is>
          <t>n.a.</t>
        </is>
      </c>
      <c r="T1729" s="6" t="n"/>
      <c r="U1729" s="6" t="n"/>
      <c r="V1729" t="n">
        <v>0</v>
      </c>
      <c r="W1729" t="n">
        <v>0</v>
      </c>
      <c r="X1729" s="6" t="n"/>
      <c r="Z1729" s="6" t="n">
        <v>46804</v>
      </c>
      <c r="AA1729" t="inlineStr">
        <is>
          <t>n.a.</t>
        </is>
      </c>
      <c r="AB1729" s="6" t="n">
        <v>46804</v>
      </c>
      <c r="AC1729" t="inlineStr"/>
      <c r="AD1729" s="6" t="n">
        <v>46651</v>
      </c>
    </row>
    <row r="1730">
      <c r="A1730" t="inlineStr">
        <is>
          <t>V200038</t>
        </is>
      </c>
      <c r="B1730" t="inlineStr">
        <is>
          <t>2024-0006</t>
        </is>
      </c>
      <c r="C1730" t="n">
        <v>63</v>
      </c>
      <c r="D1730" t="inlineStr">
        <is>
          <t>37 80 4992 884-9</t>
        </is>
      </c>
      <c r="E1730" t="inlineStr">
        <is>
          <t>Mars Logistics AS</t>
        </is>
      </c>
      <c r="F1730" t="inlineStr">
        <is>
          <t>WBA</t>
        </is>
      </c>
      <c r="G1730" t="inlineStr">
        <is>
          <t>DPW</t>
        </is>
      </c>
      <c r="H1730" t="n">
        <v>0</v>
      </c>
      <c r="I1730" s="6" t="n">
        <v>0</v>
      </c>
      <c r="J1730" s="6" t="n">
        <v>0</v>
      </c>
      <c r="K1730" t="inlineStr">
        <is>
          <t>run_initial_fixed_duration</t>
        </is>
      </c>
      <c r="L1730" s="6" t="n">
        <v>45710</v>
      </c>
      <c r="M1730" s="6" t="n">
        <v>46804</v>
      </c>
      <c r="N1730" t="n">
        <v>1394</v>
      </c>
      <c r="O1730" s="6" t="n">
        <v>46804</v>
      </c>
      <c r="S1730" t="inlineStr">
        <is>
          <t>n.a.</t>
        </is>
      </c>
      <c r="T1730" s="6" t="n"/>
      <c r="U1730" s="6" t="n"/>
      <c r="V1730" t="n">
        <v>0</v>
      </c>
      <c r="W1730" t="n">
        <v>0</v>
      </c>
      <c r="X1730" s="6" t="n"/>
      <c r="Z1730" s="6" t="n">
        <v>46804</v>
      </c>
      <c r="AA1730" t="inlineStr">
        <is>
          <t>n.a.</t>
        </is>
      </c>
      <c r="AB1730" s="6" t="n">
        <v>46804</v>
      </c>
      <c r="AC1730" t="inlineStr"/>
      <c r="AD1730" s="6" t="n">
        <v>46651</v>
      </c>
    </row>
    <row r="1731">
      <c r="A1731" t="inlineStr">
        <is>
          <t>V200038</t>
        </is>
      </c>
      <c r="B1731" t="inlineStr">
        <is>
          <t>2024-0006</t>
        </is>
      </c>
      <c r="C1731" t="n">
        <v>64</v>
      </c>
      <c r="D1731" t="inlineStr">
        <is>
          <t>37 80 4992 885-6</t>
        </is>
      </c>
      <c r="E1731" t="inlineStr">
        <is>
          <t>Mars Logistics AS</t>
        </is>
      </c>
      <c r="F1731" t="inlineStr">
        <is>
          <t>WBA</t>
        </is>
      </c>
      <c r="G1731" t="inlineStr">
        <is>
          <t>DPW</t>
        </is>
      </c>
      <c r="H1731" t="n">
        <v>0</v>
      </c>
      <c r="I1731" s="6" t="n">
        <v>0</v>
      </c>
      <c r="J1731" s="6" t="n">
        <v>0</v>
      </c>
      <c r="K1731" t="inlineStr">
        <is>
          <t>run_initial_fixed_duration</t>
        </is>
      </c>
      <c r="L1731" s="6" t="n">
        <v>45710</v>
      </c>
      <c r="M1731" s="6" t="n">
        <v>46804</v>
      </c>
      <c r="N1731" t="n">
        <v>1394</v>
      </c>
      <c r="O1731" s="6" t="n">
        <v>46804</v>
      </c>
      <c r="S1731" t="inlineStr">
        <is>
          <t>n.a.</t>
        </is>
      </c>
      <c r="T1731" s="6" t="n"/>
      <c r="U1731" s="6" t="n"/>
      <c r="V1731" t="n">
        <v>0</v>
      </c>
      <c r="W1731" t="n">
        <v>0</v>
      </c>
      <c r="X1731" s="6" t="n"/>
      <c r="Z1731" s="6" t="n">
        <v>46804</v>
      </c>
      <c r="AA1731" t="inlineStr">
        <is>
          <t>n.a.</t>
        </is>
      </c>
      <c r="AB1731" s="6" t="n">
        <v>46804</v>
      </c>
      <c r="AC1731" t="inlineStr"/>
      <c r="AD1731" s="6" t="n">
        <v>46651</v>
      </c>
    </row>
    <row r="1732">
      <c r="A1732" t="inlineStr">
        <is>
          <t>V200038</t>
        </is>
      </c>
      <c r="B1732" t="inlineStr">
        <is>
          <t>2024-0006</t>
        </is>
      </c>
      <c r="C1732" t="n">
        <v>65</v>
      </c>
      <c r="D1732" t="inlineStr">
        <is>
          <t>37 80 4992 886-4</t>
        </is>
      </c>
      <c r="E1732" t="inlineStr">
        <is>
          <t>Mars Logistics AS</t>
        </is>
      </c>
      <c r="F1732" t="inlineStr">
        <is>
          <t>WBA</t>
        </is>
      </c>
      <c r="G1732" t="inlineStr">
        <is>
          <t>DPW</t>
        </is>
      </c>
      <c r="H1732" t="n">
        <v>0</v>
      </c>
      <c r="I1732" s="6" t="n">
        <v>0</v>
      </c>
      <c r="J1732" s="6" t="n">
        <v>0</v>
      </c>
      <c r="K1732" t="inlineStr">
        <is>
          <t>run_initial_fixed_duration</t>
        </is>
      </c>
      <c r="L1732" s="6" t="n">
        <v>45710</v>
      </c>
      <c r="M1732" s="6" t="n">
        <v>46804</v>
      </c>
      <c r="N1732" t="n">
        <v>1394</v>
      </c>
      <c r="O1732" s="6" t="n">
        <v>46804</v>
      </c>
      <c r="S1732" t="inlineStr">
        <is>
          <t>n.a.</t>
        </is>
      </c>
      <c r="T1732" s="6" t="n"/>
      <c r="U1732" s="6" t="n"/>
      <c r="V1732" t="n">
        <v>0</v>
      </c>
      <c r="W1732" t="n">
        <v>0</v>
      </c>
      <c r="X1732" s="6" t="n"/>
      <c r="Z1732" s="6" t="n">
        <v>46804</v>
      </c>
      <c r="AA1732" t="inlineStr">
        <is>
          <t>n.a.</t>
        </is>
      </c>
      <c r="AB1732" s="6" t="n">
        <v>46804</v>
      </c>
      <c r="AC1732" t="inlineStr"/>
      <c r="AD1732" s="6" t="n">
        <v>46651</v>
      </c>
    </row>
    <row r="1733">
      <c r="A1733" t="inlineStr">
        <is>
          <t>V200038</t>
        </is>
      </c>
      <c r="B1733" t="inlineStr">
        <is>
          <t>2024-0006</t>
        </is>
      </c>
      <c r="C1733" t="n">
        <v>66</v>
      </c>
      <c r="D1733" t="inlineStr">
        <is>
          <t>37 80 4992 887-2</t>
        </is>
      </c>
      <c r="E1733" t="inlineStr">
        <is>
          <t>Mars Logistics AS</t>
        </is>
      </c>
      <c r="F1733" t="inlineStr">
        <is>
          <t>WBA</t>
        </is>
      </c>
      <c r="G1733" t="inlineStr">
        <is>
          <t>DPW</t>
        </is>
      </c>
      <c r="H1733" t="n">
        <v>0</v>
      </c>
      <c r="I1733" s="6" t="n">
        <v>0</v>
      </c>
      <c r="J1733" s="6" t="n">
        <v>0</v>
      </c>
      <c r="K1733" t="inlineStr">
        <is>
          <t>run_initial_fixed_duration</t>
        </is>
      </c>
      <c r="L1733" s="6" t="n">
        <v>45710</v>
      </c>
      <c r="M1733" s="6" t="n">
        <v>46804</v>
      </c>
      <c r="N1733" t="n">
        <v>1394</v>
      </c>
      <c r="O1733" s="6" t="n">
        <v>46804</v>
      </c>
      <c r="S1733" t="inlineStr">
        <is>
          <t>n.a.</t>
        </is>
      </c>
      <c r="T1733" s="6" t="n"/>
      <c r="U1733" s="6" t="n"/>
      <c r="V1733" t="n">
        <v>0</v>
      </c>
      <c r="W1733" t="n">
        <v>0</v>
      </c>
      <c r="X1733" s="6" t="n"/>
      <c r="Z1733" s="6" t="n">
        <v>46804</v>
      </c>
      <c r="AA1733" t="inlineStr">
        <is>
          <t>n.a.</t>
        </is>
      </c>
      <c r="AB1733" s="6" t="n">
        <v>46804</v>
      </c>
      <c r="AC1733" t="inlineStr"/>
      <c r="AD1733" s="6" t="n">
        <v>46651</v>
      </c>
    </row>
    <row r="1734">
      <c r="A1734" t="inlineStr">
        <is>
          <t>V200038</t>
        </is>
      </c>
      <c r="B1734" t="inlineStr">
        <is>
          <t>2024-0006</t>
        </is>
      </c>
      <c r="C1734" t="n">
        <v>67</v>
      </c>
      <c r="D1734" t="inlineStr">
        <is>
          <t>37 80 4992 888-0</t>
        </is>
      </c>
      <c r="E1734" t="inlineStr">
        <is>
          <t>Mars Logistics AS</t>
        </is>
      </c>
      <c r="F1734" t="inlineStr">
        <is>
          <t>WBA</t>
        </is>
      </c>
      <c r="G1734" t="inlineStr">
        <is>
          <t>DPW</t>
        </is>
      </c>
      <c r="H1734" t="n">
        <v>0</v>
      </c>
      <c r="I1734" s="6" t="n">
        <v>0</v>
      </c>
      <c r="J1734" s="6" t="n">
        <v>0</v>
      </c>
      <c r="K1734" t="inlineStr">
        <is>
          <t>run_initial_fixed_duration</t>
        </is>
      </c>
      <c r="L1734" s="6" t="n">
        <v>45710</v>
      </c>
      <c r="M1734" s="6" t="n">
        <v>46804</v>
      </c>
      <c r="N1734" t="n">
        <v>1394</v>
      </c>
      <c r="O1734" s="6" t="n">
        <v>46804</v>
      </c>
      <c r="S1734" t="inlineStr">
        <is>
          <t>n.a.</t>
        </is>
      </c>
      <c r="T1734" s="6" t="n"/>
      <c r="U1734" s="6" t="n"/>
      <c r="V1734" t="n">
        <v>0</v>
      </c>
      <c r="W1734" t="n">
        <v>0</v>
      </c>
      <c r="X1734" s="6" t="n"/>
      <c r="Z1734" s="6" t="n">
        <v>46804</v>
      </c>
      <c r="AA1734" t="inlineStr">
        <is>
          <t>n.a.</t>
        </is>
      </c>
      <c r="AB1734" s="6" t="n">
        <v>46804</v>
      </c>
      <c r="AC1734" t="inlineStr"/>
      <c r="AD1734" s="6" t="n">
        <v>46651</v>
      </c>
    </row>
    <row r="1735">
      <c r="A1735" t="inlineStr">
        <is>
          <t>V200038</t>
        </is>
      </c>
      <c r="B1735" t="inlineStr">
        <is>
          <t>2024-0006</t>
        </is>
      </c>
      <c r="C1735" t="n">
        <v>68</v>
      </c>
      <c r="D1735" t="inlineStr">
        <is>
          <t>37 80 4992 889-8</t>
        </is>
      </c>
      <c r="E1735" t="inlineStr">
        <is>
          <t>Mars Logistics AS</t>
        </is>
      </c>
      <c r="F1735" t="inlineStr">
        <is>
          <t>WBA</t>
        </is>
      </c>
      <c r="G1735" t="inlineStr">
        <is>
          <t>DPW</t>
        </is>
      </c>
      <c r="H1735" t="n">
        <v>0</v>
      </c>
      <c r="I1735" s="6" t="n">
        <v>0</v>
      </c>
      <c r="J1735" s="6" t="n">
        <v>0</v>
      </c>
      <c r="K1735" t="inlineStr">
        <is>
          <t>run_initial_fixed_duration</t>
        </is>
      </c>
      <c r="L1735" s="6" t="n">
        <v>45710</v>
      </c>
      <c r="M1735" s="6" t="n">
        <v>46804</v>
      </c>
      <c r="N1735" t="n">
        <v>1394</v>
      </c>
      <c r="O1735" s="6" t="n">
        <v>46804</v>
      </c>
      <c r="S1735" t="inlineStr">
        <is>
          <t>n.a.</t>
        </is>
      </c>
      <c r="T1735" s="6" t="n"/>
      <c r="U1735" s="6" t="n"/>
      <c r="V1735" t="n">
        <v>0</v>
      </c>
      <c r="W1735" t="n">
        <v>0</v>
      </c>
      <c r="X1735" s="6" t="n"/>
      <c r="Z1735" s="6" t="n">
        <v>46804</v>
      </c>
      <c r="AA1735" t="inlineStr">
        <is>
          <t>n.a.</t>
        </is>
      </c>
      <c r="AB1735" s="6" t="n">
        <v>46804</v>
      </c>
      <c r="AC1735" t="inlineStr"/>
      <c r="AD1735" s="6" t="n">
        <v>46651</v>
      </c>
    </row>
    <row r="1736">
      <c r="A1736" t="inlineStr">
        <is>
          <t>V200038</t>
        </is>
      </c>
      <c r="B1736" t="inlineStr">
        <is>
          <t>2024-0006</t>
        </is>
      </c>
      <c r="C1736" t="n">
        <v>69</v>
      </c>
      <c r="D1736" t="inlineStr">
        <is>
          <t>37 80 4992 890-6</t>
        </is>
      </c>
      <c r="E1736" t="inlineStr">
        <is>
          <t>Mars Logistics AS</t>
        </is>
      </c>
      <c r="F1736" t="inlineStr">
        <is>
          <t>WBA</t>
        </is>
      </c>
      <c r="G1736" t="inlineStr">
        <is>
          <t>DPW</t>
        </is>
      </c>
      <c r="H1736" t="n">
        <v>0</v>
      </c>
      <c r="I1736" s="6" t="n">
        <v>0</v>
      </c>
      <c r="J1736" s="6" t="n">
        <v>0</v>
      </c>
      <c r="K1736" t="inlineStr">
        <is>
          <t>run_initial_fixed_duration</t>
        </is>
      </c>
      <c r="L1736" s="6" t="n">
        <v>45710</v>
      </c>
      <c r="M1736" s="6" t="n">
        <v>46804</v>
      </c>
      <c r="N1736" t="n">
        <v>1394</v>
      </c>
      <c r="O1736" s="6" t="n">
        <v>46804</v>
      </c>
      <c r="S1736" t="inlineStr">
        <is>
          <t>n.a.</t>
        </is>
      </c>
      <c r="T1736" s="6" t="n"/>
      <c r="U1736" s="6" t="n"/>
      <c r="V1736" t="n">
        <v>0</v>
      </c>
      <c r="W1736" t="n">
        <v>0</v>
      </c>
      <c r="X1736" s="6" t="n"/>
      <c r="Z1736" s="6" t="n">
        <v>46804</v>
      </c>
      <c r="AA1736" t="inlineStr">
        <is>
          <t>n.a.</t>
        </is>
      </c>
      <c r="AB1736" s="6" t="n">
        <v>46804</v>
      </c>
      <c r="AC1736" t="inlineStr"/>
      <c r="AD1736" s="6" t="n">
        <v>46651</v>
      </c>
    </row>
    <row r="1737">
      <c r="A1737" t="inlineStr">
        <is>
          <t>V200038</t>
        </is>
      </c>
      <c r="B1737" t="inlineStr">
        <is>
          <t>2024-0006</t>
        </is>
      </c>
      <c r="C1737" t="n">
        <v>70</v>
      </c>
      <c r="D1737" t="inlineStr">
        <is>
          <t>37 80 4992 891-4</t>
        </is>
      </c>
      <c r="E1737" t="inlineStr">
        <is>
          <t>Mars Logistics AS</t>
        </is>
      </c>
      <c r="F1737" t="inlineStr">
        <is>
          <t>WBA</t>
        </is>
      </c>
      <c r="G1737" t="inlineStr">
        <is>
          <t>DPW</t>
        </is>
      </c>
      <c r="H1737" t="n">
        <v>0</v>
      </c>
      <c r="I1737" s="6" t="n">
        <v>0</v>
      </c>
      <c r="J1737" s="6" t="n">
        <v>0</v>
      </c>
      <c r="K1737" t="inlineStr">
        <is>
          <t>run_initial_fixed_duration</t>
        </is>
      </c>
      <c r="L1737" s="6" t="n">
        <v>45710</v>
      </c>
      <c r="M1737" s="6" t="n">
        <v>46804</v>
      </c>
      <c r="N1737" t="n">
        <v>1394</v>
      </c>
      <c r="O1737" s="6" t="n">
        <v>46804</v>
      </c>
      <c r="S1737" t="inlineStr">
        <is>
          <t>n.a.</t>
        </is>
      </c>
      <c r="T1737" s="6" t="n"/>
      <c r="U1737" s="6" t="n"/>
      <c r="V1737" t="n">
        <v>0</v>
      </c>
      <c r="W1737" t="n">
        <v>0</v>
      </c>
      <c r="X1737" s="6" t="n"/>
      <c r="Z1737" s="6" t="n">
        <v>46804</v>
      </c>
      <c r="AA1737" t="inlineStr">
        <is>
          <t>n.a.</t>
        </is>
      </c>
      <c r="AB1737" s="6" t="n">
        <v>46804</v>
      </c>
      <c r="AC1737" t="inlineStr"/>
      <c r="AD1737" s="6" t="n">
        <v>46651</v>
      </c>
    </row>
    <row r="1738">
      <c r="A1738" t="inlineStr">
        <is>
          <t>V200038</t>
        </is>
      </c>
      <c r="B1738" t="inlineStr">
        <is>
          <t>2024-0006</t>
        </is>
      </c>
      <c r="C1738" t="n">
        <v>71</v>
      </c>
      <c r="D1738" t="inlineStr">
        <is>
          <t>37 80 4992 892-2</t>
        </is>
      </c>
      <c r="E1738" t="inlineStr">
        <is>
          <t>Mars Logistics AS</t>
        </is>
      </c>
      <c r="F1738" t="inlineStr">
        <is>
          <t>WBA</t>
        </is>
      </c>
      <c r="G1738" t="inlineStr">
        <is>
          <t>DPW</t>
        </is>
      </c>
      <c r="H1738" t="n">
        <v>0</v>
      </c>
      <c r="I1738" s="6" t="n">
        <v>0</v>
      </c>
      <c r="J1738" s="6" t="n">
        <v>0</v>
      </c>
      <c r="K1738" t="inlineStr">
        <is>
          <t>run_initial_fixed_duration</t>
        </is>
      </c>
      <c r="L1738" s="6" t="n">
        <v>45710</v>
      </c>
      <c r="M1738" s="6" t="n">
        <v>46804</v>
      </c>
      <c r="N1738" t="n">
        <v>1394</v>
      </c>
      <c r="O1738" s="6" t="n">
        <v>46804</v>
      </c>
      <c r="S1738" t="inlineStr">
        <is>
          <t>n.a.</t>
        </is>
      </c>
      <c r="T1738" s="6" t="n"/>
      <c r="U1738" s="6" t="n"/>
      <c r="V1738" t="n">
        <v>0</v>
      </c>
      <c r="W1738" t="n">
        <v>0</v>
      </c>
      <c r="X1738" s="6" t="n"/>
      <c r="Z1738" s="6" t="n">
        <v>46804</v>
      </c>
      <c r="AA1738" t="inlineStr">
        <is>
          <t>n.a.</t>
        </is>
      </c>
      <c r="AB1738" s="6" t="n">
        <v>46804</v>
      </c>
      <c r="AC1738" t="inlineStr"/>
      <c r="AD1738" s="6" t="n">
        <v>46651</v>
      </c>
    </row>
    <row r="1739">
      <c r="A1739" t="inlineStr">
        <is>
          <t>V200038</t>
        </is>
      </c>
      <c r="B1739" t="inlineStr">
        <is>
          <t>2024-0006</t>
        </is>
      </c>
      <c r="C1739" t="n">
        <v>72</v>
      </c>
      <c r="D1739" t="inlineStr">
        <is>
          <t>37 80 4992 893-0</t>
        </is>
      </c>
      <c r="E1739" t="inlineStr">
        <is>
          <t>Mars Logistics AS</t>
        </is>
      </c>
      <c r="F1739" t="inlineStr">
        <is>
          <t>WBA</t>
        </is>
      </c>
      <c r="G1739" t="inlineStr">
        <is>
          <t>DPW</t>
        </is>
      </c>
      <c r="H1739" t="n">
        <v>0</v>
      </c>
      <c r="I1739" s="6" t="n">
        <v>0</v>
      </c>
      <c r="J1739" s="6" t="n">
        <v>0</v>
      </c>
      <c r="K1739" t="inlineStr">
        <is>
          <t>run_initial_fixed_duration</t>
        </is>
      </c>
      <c r="L1739" s="6" t="n">
        <v>45710</v>
      </c>
      <c r="M1739" s="6" t="n">
        <v>46804</v>
      </c>
      <c r="N1739" t="n">
        <v>1394</v>
      </c>
      <c r="O1739" s="6" t="n">
        <v>46804</v>
      </c>
      <c r="S1739" t="inlineStr">
        <is>
          <t>n.a.</t>
        </is>
      </c>
      <c r="T1739" s="6" t="n"/>
      <c r="U1739" s="6" t="n"/>
      <c r="V1739" t="n">
        <v>0</v>
      </c>
      <c r="W1739" t="n">
        <v>0</v>
      </c>
      <c r="X1739" s="6" t="n"/>
      <c r="Z1739" s="6" t="n">
        <v>46804</v>
      </c>
      <c r="AA1739" t="inlineStr">
        <is>
          <t>n.a.</t>
        </is>
      </c>
      <c r="AB1739" s="6" t="n">
        <v>46804</v>
      </c>
      <c r="AC1739" t="inlineStr"/>
      <c r="AD1739" s="6" t="n">
        <v>46651</v>
      </c>
    </row>
    <row r="1740">
      <c r="A1740" t="inlineStr">
        <is>
          <t>V200038</t>
        </is>
      </c>
      <c r="B1740" t="inlineStr">
        <is>
          <t>2024-0006</t>
        </is>
      </c>
      <c r="C1740" t="n">
        <v>73</v>
      </c>
      <c r="D1740" t="inlineStr">
        <is>
          <t>37 80 4992 894-8</t>
        </is>
      </c>
      <c r="E1740" t="inlineStr">
        <is>
          <t>Mars Logistics AS</t>
        </is>
      </c>
      <c r="F1740" t="inlineStr">
        <is>
          <t>WBA</t>
        </is>
      </c>
      <c r="G1740" t="inlineStr">
        <is>
          <t>DPW</t>
        </is>
      </c>
      <c r="H1740" t="n">
        <v>0</v>
      </c>
      <c r="I1740" s="6" t="n">
        <v>0</v>
      </c>
      <c r="J1740" s="6" t="n">
        <v>0</v>
      </c>
      <c r="K1740" t="inlineStr">
        <is>
          <t>run_initial_fixed_duration</t>
        </is>
      </c>
      <c r="L1740" s="6" t="n">
        <v>45710</v>
      </c>
      <c r="M1740" s="6" t="n">
        <v>46804</v>
      </c>
      <c r="N1740" t="n">
        <v>1394</v>
      </c>
      <c r="O1740" s="6" t="n">
        <v>46804</v>
      </c>
      <c r="S1740" t="inlineStr">
        <is>
          <t>n.a.</t>
        </is>
      </c>
      <c r="T1740" s="6" t="n"/>
      <c r="U1740" s="6" t="n"/>
      <c r="V1740" t="n">
        <v>0</v>
      </c>
      <c r="W1740" t="n">
        <v>0</v>
      </c>
      <c r="X1740" s="6" t="n"/>
      <c r="Z1740" s="6" t="n">
        <v>46804</v>
      </c>
      <c r="AA1740" t="inlineStr">
        <is>
          <t>n.a.</t>
        </is>
      </c>
      <c r="AB1740" s="6" t="n">
        <v>46804</v>
      </c>
      <c r="AC1740" t="inlineStr"/>
      <c r="AD1740" s="6" t="n">
        <v>46651</v>
      </c>
    </row>
    <row r="1741">
      <c r="A1741" t="inlineStr">
        <is>
          <t>V200038</t>
        </is>
      </c>
      <c r="B1741" t="inlineStr">
        <is>
          <t>2024-0006</t>
        </is>
      </c>
      <c r="C1741" t="n">
        <v>74</v>
      </c>
      <c r="D1741" t="inlineStr">
        <is>
          <t>37 80 4992 895-5</t>
        </is>
      </c>
      <c r="E1741" t="inlineStr">
        <is>
          <t>Mars Logistics AS</t>
        </is>
      </c>
      <c r="F1741" t="inlineStr">
        <is>
          <t>WBA</t>
        </is>
      </c>
      <c r="G1741" t="inlineStr">
        <is>
          <t>DPW</t>
        </is>
      </c>
      <c r="H1741" t="n">
        <v>0</v>
      </c>
      <c r="I1741" s="6" t="n">
        <v>0</v>
      </c>
      <c r="J1741" s="6" t="n">
        <v>0</v>
      </c>
      <c r="K1741" t="inlineStr">
        <is>
          <t>run_initial_fixed_duration</t>
        </is>
      </c>
      <c r="L1741" s="6" t="n">
        <v>45710</v>
      </c>
      <c r="M1741" s="6" t="n">
        <v>46804</v>
      </c>
      <c r="N1741" t="n">
        <v>1394</v>
      </c>
      <c r="O1741" s="6" t="n">
        <v>46804</v>
      </c>
      <c r="S1741" t="inlineStr">
        <is>
          <t>n.a.</t>
        </is>
      </c>
      <c r="T1741" s="6" t="n"/>
      <c r="U1741" s="6" t="n"/>
      <c r="V1741" t="n">
        <v>0</v>
      </c>
      <c r="W1741" t="n">
        <v>0</v>
      </c>
      <c r="X1741" s="6" t="n"/>
      <c r="Z1741" s="6" t="n">
        <v>46804</v>
      </c>
      <c r="AA1741" t="inlineStr">
        <is>
          <t>n.a.</t>
        </is>
      </c>
      <c r="AB1741" s="6" t="n">
        <v>46804</v>
      </c>
      <c r="AC1741" t="inlineStr"/>
      <c r="AD1741" s="6" t="n">
        <v>46651</v>
      </c>
    </row>
    <row r="1742">
      <c r="A1742" t="inlineStr">
        <is>
          <t>V200038</t>
        </is>
      </c>
      <c r="B1742" t="inlineStr">
        <is>
          <t>2024-0006</t>
        </is>
      </c>
      <c r="C1742" t="n">
        <v>75</v>
      </c>
      <c r="D1742" t="inlineStr">
        <is>
          <t>37 80 4992 896-3</t>
        </is>
      </c>
      <c r="E1742" t="inlineStr">
        <is>
          <t>Mars Logistics AS</t>
        </is>
      </c>
      <c r="F1742" t="inlineStr">
        <is>
          <t>WBA</t>
        </is>
      </c>
      <c r="G1742" t="inlineStr">
        <is>
          <t>DPW</t>
        </is>
      </c>
      <c r="H1742" t="n">
        <v>0</v>
      </c>
      <c r="I1742" s="6" t="n">
        <v>0</v>
      </c>
      <c r="J1742" s="6" t="n">
        <v>0</v>
      </c>
      <c r="K1742" t="inlineStr">
        <is>
          <t>run_initial_fixed_duration</t>
        </is>
      </c>
      <c r="L1742" s="6" t="n">
        <v>45710</v>
      </c>
      <c r="M1742" s="6" t="n">
        <v>46804</v>
      </c>
      <c r="N1742" t="n">
        <v>1394</v>
      </c>
      <c r="O1742" s="6" t="n">
        <v>46804</v>
      </c>
      <c r="S1742" t="inlineStr">
        <is>
          <t>n.a.</t>
        </is>
      </c>
      <c r="T1742" s="6" t="n"/>
      <c r="U1742" s="6" t="n"/>
      <c r="V1742" t="n">
        <v>0</v>
      </c>
      <c r="W1742" t="n">
        <v>0</v>
      </c>
      <c r="X1742" s="6" t="n"/>
      <c r="Z1742" s="6" t="n">
        <v>46804</v>
      </c>
      <c r="AA1742" t="inlineStr">
        <is>
          <t>n.a.</t>
        </is>
      </c>
      <c r="AB1742" s="6" t="n">
        <v>46804</v>
      </c>
      <c r="AC1742" t="inlineStr"/>
      <c r="AD1742" s="6" t="n">
        <v>46651</v>
      </c>
    </row>
    <row r="1743">
      <c r="A1743" t="inlineStr">
        <is>
          <t>V200038</t>
        </is>
      </c>
      <c r="B1743" t="inlineStr">
        <is>
          <t>2024-0006</t>
        </is>
      </c>
      <c r="C1743" t="n">
        <v>77</v>
      </c>
      <c r="D1743" t="inlineStr">
        <is>
          <t>37 80 4992 897-1</t>
        </is>
      </c>
      <c r="E1743" t="inlineStr">
        <is>
          <t>Mars Logistics AS</t>
        </is>
      </c>
      <c r="F1743" t="inlineStr">
        <is>
          <t>WBA</t>
        </is>
      </c>
      <c r="G1743" t="inlineStr">
        <is>
          <t>DPW</t>
        </is>
      </c>
      <c r="H1743" t="n">
        <v>0</v>
      </c>
      <c r="I1743" s="6" t="n">
        <v>0</v>
      </c>
      <c r="J1743" s="6" t="n">
        <v>0</v>
      </c>
      <c r="K1743" t="inlineStr">
        <is>
          <t>run_initial_fixed_duration</t>
        </is>
      </c>
      <c r="L1743" s="6" t="n">
        <v>45710</v>
      </c>
      <c r="M1743" s="6" t="n">
        <v>46804</v>
      </c>
      <c r="N1743" t="n">
        <v>1394</v>
      </c>
      <c r="O1743" s="6" t="n">
        <v>46804</v>
      </c>
      <c r="S1743" t="inlineStr">
        <is>
          <t>n.a.</t>
        </is>
      </c>
      <c r="T1743" s="6" t="n"/>
      <c r="U1743" s="6" t="n"/>
      <c r="V1743" t="n">
        <v>0</v>
      </c>
      <c r="W1743" t="n">
        <v>0</v>
      </c>
      <c r="X1743" s="6" t="n"/>
      <c r="Z1743" s="6" t="n">
        <v>46804</v>
      </c>
      <c r="AA1743" t="inlineStr">
        <is>
          <t>n.a.</t>
        </is>
      </c>
      <c r="AB1743" s="6" t="n">
        <v>46804</v>
      </c>
      <c r="AC1743" t="inlineStr"/>
      <c r="AD1743" s="6" t="n">
        <v>46651</v>
      </c>
    </row>
    <row r="1744">
      <c r="A1744" t="inlineStr">
        <is>
          <t>V200038</t>
        </is>
      </c>
      <c r="B1744" t="inlineStr">
        <is>
          <t>2024-0006</t>
        </is>
      </c>
      <c r="C1744" t="n">
        <v>78</v>
      </c>
      <c r="D1744" t="inlineStr">
        <is>
          <t>37 80 4992 898-9</t>
        </is>
      </c>
      <c r="E1744" t="inlineStr">
        <is>
          <t>Mars Logistics AS</t>
        </is>
      </c>
      <c r="F1744" t="inlineStr">
        <is>
          <t>WBA</t>
        </is>
      </c>
      <c r="G1744" t="inlineStr">
        <is>
          <t>DPW</t>
        </is>
      </c>
      <c r="H1744" t="n">
        <v>0</v>
      </c>
      <c r="I1744" s="6" t="n">
        <v>0</v>
      </c>
      <c r="J1744" s="6" t="n">
        <v>0</v>
      </c>
      <c r="K1744" t="inlineStr">
        <is>
          <t>run_initial_fixed_duration</t>
        </is>
      </c>
      <c r="L1744" s="6" t="n">
        <v>45710</v>
      </c>
      <c r="M1744" s="6" t="n">
        <v>46804</v>
      </c>
      <c r="N1744" t="n">
        <v>1394</v>
      </c>
      <c r="O1744" s="6" t="n">
        <v>46804</v>
      </c>
      <c r="S1744" t="inlineStr">
        <is>
          <t>n.a.</t>
        </is>
      </c>
      <c r="T1744" s="6" t="n"/>
      <c r="U1744" s="6" t="n"/>
      <c r="V1744" t="n">
        <v>0</v>
      </c>
      <c r="W1744" t="n">
        <v>0</v>
      </c>
      <c r="X1744" s="6" t="n"/>
      <c r="Z1744" s="6" t="n">
        <v>46804</v>
      </c>
      <c r="AA1744" t="inlineStr">
        <is>
          <t>n.a.</t>
        </is>
      </c>
      <c r="AB1744" s="6" t="n">
        <v>46804</v>
      </c>
      <c r="AC1744" t="inlineStr"/>
      <c r="AD1744" s="6" t="n">
        <v>46651</v>
      </c>
    </row>
    <row r="1745">
      <c r="A1745" t="inlineStr">
        <is>
          <t>V300065</t>
        </is>
      </c>
      <c r="B1745" t="inlineStr">
        <is>
          <t>2025-0003</t>
        </is>
      </c>
      <c r="C1745" t="n">
        <v>1</v>
      </c>
      <c r="D1745" t="inlineStr">
        <is>
          <t>33 80 4960 151-5</t>
        </is>
      </c>
      <c r="E1745" t="inlineStr">
        <is>
          <t>Martin Tolksdorf Logistics GmbH</t>
        </is>
      </c>
      <c r="F1745" t="inlineStr">
        <is>
          <t>DME</t>
        </is>
      </c>
      <c r="G1745" t="inlineStr">
        <is>
          <t>80' 6-A CW</t>
        </is>
      </c>
      <c r="H1745" t="inlineStr">
        <is>
          <t>PAYG-Abrg</t>
        </is>
      </c>
      <c r="I1745" s="6" t="n">
        <v>45709</v>
      </c>
      <c r="J1745" s="6" t="n">
        <v>45950</v>
      </c>
      <c r="K1745" t="inlineStr">
        <is>
          <t>run_initial</t>
        </is>
      </c>
      <c r="L1745" s="6" t="n">
        <v>45709</v>
      </c>
      <c r="M1745" s="6" t="n">
        <v>46132</v>
      </c>
      <c r="N1745" t="n">
        <v>364</v>
      </c>
      <c r="O1745" s="6" t="n">
        <v>46132</v>
      </c>
      <c r="S1745" t="inlineStr">
        <is>
          <t>with cut-off date</t>
        </is>
      </c>
      <c r="T1745" s="6" t="n">
        <v>45889</v>
      </c>
      <c r="U1745" s="6" t="n"/>
      <c r="V1745" t="n">
        <v>1</v>
      </c>
      <c r="W1745" t="n">
        <v>3</v>
      </c>
      <c r="X1745" s="6" t="n"/>
      <c r="Z1745" s="6" t="n">
        <v>46042</v>
      </c>
      <c r="AA1745" t="inlineStr">
        <is>
          <t>Endschlaufe - EndOfContract - DulyTP</t>
        </is>
      </c>
      <c r="AB1745" s="6" t="n">
        <v>46132</v>
      </c>
      <c r="AC1745" t="inlineStr"/>
      <c r="AD1745" s="6" t="n">
        <v>45981</v>
      </c>
    </row>
    <row r="1746">
      <c r="A1746" t="inlineStr">
        <is>
          <t>V300065</t>
        </is>
      </c>
      <c r="B1746" t="inlineStr">
        <is>
          <t>2025-0003</t>
        </is>
      </c>
      <c r="C1746" t="n">
        <v>2</v>
      </c>
      <c r="D1746" t="inlineStr">
        <is>
          <t>37 80 4980 261-4</t>
        </is>
      </c>
      <c r="E1746" t="inlineStr">
        <is>
          <t>Martin Tolksdorf Logistics GmbH</t>
        </is>
      </c>
      <c r="F1746" t="inlineStr">
        <is>
          <t>DME</t>
        </is>
      </c>
      <c r="G1746" t="inlineStr">
        <is>
          <t>80' 6-A CW</t>
        </is>
      </c>
      <c r="H1746" t="inlineStr">
        <is>
          <t>PAYG-Abrg</t>
        </is>
      </c>
      <c r="I1746" s="6" t="n">
        <v>45709</v>
      </c>
      <c r="J1746" s="6" t="n">
        <v>45950</v>
      </c>
      <c r="K1746" t="inlineStr">
        <is>
          <t>run_initial</t>
        </is>
      </c>
      <c r="L1746" s="6" t="n">
        <v>45717</v>
      </c>
      <c r="M1746" s="6" t="n">
        <v>46132</v>
      </c>
      <c r="N1746" t="n">
        <v>364</v>
      </c>
      <c r="O1746" s="6" t="n">
        <v>46132</v>
      </c>
      <c r="S1746" t="inlineStr">
        <is>
          <t>with cut-off date</t>
        </is>
      </c>
      <c r="T1746" s="6" t="n">
        <v>45889</v>
      </c>
      <c r="U1746" s="6" t="n"/>
      <c r="V1746" t="n">
        <v>1</v>
      </c>
      <c r="W1746" t="n">
        <v>3</v>
      </c>
      <c r="X1746" s="6" t="n"/>
      <c r="Z1746" s="6" t="n">
        <v>46042</v>
      </c>
      <c r="AA1746" t="inlineStr">
        <is>
          <t>Endschlaufe - EndOfContract - DulyTP</t>
        </is>
      </c>
      <c r="AB1746" s="6" t="n">
        <v>46132</v>
      </c>
      <c r="AC1746" t="inlineStr"/>
      <c r="AD1746" s="6" t="n">
        <v>45981</v>
      </c>
    </row>
    <row r="1747">
      <c r="A1747" t="inlineStr">
        <is>
          <t>V300065</t>
        </is>
      </c>
      <c r="B1747" t="inlineStr">
        <is>
          <t>2025-0003</t>
        </is>
      </c>
      <c r="C1747" t="n">
        <v>3</v>
      </c>
      <c r="D1747" t="inlineStr">
        <is>
          <t>37 80 4980 263-0</t>
        </is>
      </c>
      <c r="E1747" t="inlineStr">
        <is>
          <t>Martin Tolksdorf Logistics GmbH</t>
        </is>
      </c>
      <c r="F1747" t="inlineStr">
        <is>
          <t>DME</t>
        </is>
      </c>
      <c r="G1747" t="inlineStr">
        <is>
          <t>80' 6-A CW</t>
        </is>
      </c>
      <c r="H1747" t="inlineStr">
        <is>
          <t>PAYG-Abrg</t>
        </is>
      </c>
      <c r="I1747" s="6" t="n">
        <v>45709</v>
      </c>
      <c r="J1747" s="6" t="n">
        <v>45950</v>
      </c>
      <c r="K1747" t="inlineStr">
        <is>
          <t>run_initial</t>
        </is>
      </c>
      <c r="L1747" s="6" t="n">
        <v>45709</v>
      </c>
      <c r="M1747" s="6" t="n">
        <v>46132</v>
      </c>
      <c r="N1747" t="n">
        <v>364</v>
      </c>
      <c r="O1747" s="6" t="n">
        <v>46132</v>
      </c>
      <c r="S1747" t="inlineStr">
        <is>
          <t>with cut-off date</t>
        </is>
      </c>
      <c r="T1747" s="6" t="n">
        <v>45889</v>
      </c>
      <c r="U1747" s="6" t="n"/>
      <c r="V1747" t="n">
        <v>1</v>
      </c>
      <c r="W1747" t="n">
        <v>3</v>
      </c>
      <c r="X1747" s="6" t="n"/>
      <c r="Z1747" s="6" t="n">
        <v>46042</v>
      </c>
      <c r="AA1747" t="inlineStr">
        <is>
          <t>Endschlaufe - EndOfContract - DulyTP</t>
        </is>
      </c>
      <c r="AB1747" s="6" t="n">
        <v>46132</v>
      </c>
      <c r="AC1747" t="inlineStr"/>
      <c r="AD1747" s="6" t="n">
        <v>45981</v>
      </c>
    </row>
    <row r="1748">
      <c r="A1748" t="inlineStr">
        <is>
          <t>V300065</t>
        </is>
      </c>
      <c r="B1748" t="inlineStr">
        <is>
          <t>2025-0003</t>
        </is>
      </c>
      <c r="C1748" t="n">
        <v>4</v>
      </c>
      <c r="D1748" t="inlineStr">
        <is>
          <t>37 80 4980 267-1</t>
        </is>
      </c>
      <c r="E1748" t="inlineStr">
        <is>
          <t>Martin Tolksdorf Logistics GmbH</t>
        </is>
      </c>
      <c r="F1748" t="inlineStr">
        <is>
          <t>DME</t>
        </is>
      </c>
      <c r="G1748" t="inlineStr">
        <is>
          <t>80' 6-A CW</t>
        </is>
      </c>
      <c r="H1748" t="inlineStr">
        <is>
          <t>PAYG-Abrg</t>
        </is>
      </c>
      <c r="I1748" s="6" t="n">
        <v>45709</v>
      </c>
      <c r="J1748" s="6" t="n">
        <v>45950</v>
      </c>
      <c r="K1748" t="inlineStr">
        <is>
          <t>run_initial</t>
        </is>
      </c>
      <c r="L1748" s="6" t="n">
        <v>45709</v>
      </c>
      <c r="M1748" s="6" t="n">
        <v>46132</v>
      </c>
      <c r="N1748" t="n">
        <v>364</v>
      </c>
      <c r="O1748" s="6" t="n">
        <v>46132</v>
      </c>
      <c r="S1748" t="inlineStr">
        <is>
          <t>with cut-off date</t>
        </is>
      </c>
      <c r="T1748" s="6" t="n">
        <v>45889</v>
      </c>
      <c r="U1748" s="6" t="n"/>
      <c r="V1748" t="n">
        <v>1</v>
      </c>
      <c r="W1748" t="n">
        <v>3</v>
      </c>
      <c r="X1748" s="6" t="n"/>
      <c r="Z1748" s="6" t="n">
        <v>46042</v>
      </c>
      <c r="AA1748" t="inlineStr">
        <is>
          <t>Endschlaufe - EndOfContract - DulyTP</t>
        </is>
      </c>
      <c r="AB1748" s="6" t="n">
        <v>46132</v>
      </c>
      <c r="AC1748" t="inlineStr"/>
      <c r="AD1748" s="6" t="n">
        <v>45981</v>
      </c>
    </row>
    <row r="1749">
      <c r="A1749" t="inlineStr">
        <is>
          <t>V300065</t>
        </is>
      </c>
      <c r="B1749" t="inlineStr">
        <is>
          <t>2025-0003</t>
        </is>
      </c>
      <c r="C1749" t="n">
        <v>5</v>
      </c>
      <c r="D1749" t="inlineStr">
        <is>
          <t>37 80 4980 268-9</t>
        </is>
      </c>
      <c r="E1749" t="inlineStr">
        <is>
          <t>Martin Tolksdorf Logistics GmbH</t>
        </is>
      </c>
      <c r="F1749" t="inlineStr">
        <is>
          <t>DME</t>
        </is>
      </c>
      <c r="G1749" t="inlineStr">
        <is>
          <t>80' 6-A CW</t>
        </is>
      </c>
      <c r="H1749" t="inlineStr">
        <is>
          <t>PAYG-Abrg</t>
        </is>
      </c>
      <c r="I1749" s="6" t="n">
        <v>45709</v>
      </c>
      <c r="J1749" s="6" t="n">
        <v>45950</v>
      </c>
      <c r="K1749" t="inlineStr">
        <is>
          <t>run_initial</t>
        </is>
      </c>
      <c r="L1749" s="6" t="n">
        <v>45709</v>
      </c>
      <c r="M1749" s="6" t="n">
        <v>46132</v>
      </c>
      <c r="N1749" t="n">
        <v>364</v>
      </c>
      <c r="O1749" s="6" t="n">
        <v>46132</v>
      </c>
      <c r="S1749" t="inlineStr">
        <is>
          <t>with cut-off date</t>
        </is>
      </c>
      <c r="T1749" s="6" t="n">
        <v>45889</v>
      </c>
      <c r="U1749" s="6" t="n"/>
      <c r="V1749" t="n">
        <v>1</v>
      </c>
      <c r="W1749" t="n">
        <v>3</v>
      </c>
      <c r="X1749" s="6" t="n"/>
      <c r="Z1749" s="6" t="n">
        <v>46042</v>
      </c>
      <c r="AA1749" t="inlineStr">
        <is>
          <t>Endschlaufe - EndOfContract - DulyTP</t>
        </is>
      </c>
      <c r="AB1749" s="6" t="n">
        <v>46132</v>
      </c>
      <c r="AC1749" t="inlineStr"/>
      <c r="AD1749" s="6" t="n">
        <v>45981</v>
      </c>
    </row>
    <row r="1750">
      <c r="A1750" t="inlineStr">
        <is>
          <t>V300065</t>
        </is>
      </c>
      <c r="B1750" t="inlineStr">
        <is>
          <t>2025-0003</t>
        </is>
      </c>
      <c r="C1750" t="n">
        <v>6</v>
      </c>
      <c r="D1750" t="inlineStr">
        <is>
          <t>37 80 4980 270-5</t>
        </is>
      </c>
      <c r="E1750" t="inlineStr">
        <is>
          <t>Martin Tolksdorf Logistics GmbH</t>
        </is>
      </c>
      <c r="F1750" t="inlineStr">
        <is>
          <t>DME</t>
        </is>
      </c>
      <c r="G1750" t="inlineStr">
        <is>
          <t>80' 6-A CW</t>
        </is>
      </c>
      <c r="H1750" t="inlineStr">
        <is>
          <t>PAYG-Abrg</t>
        </is>
      </c>
      <c r="I1750" s="6" t="n">
        <v>45709</v>
      </c>
      <c r="J1750" s="6" t="n">
        <v>45950</v>
      </c>
      <c r="K1750" t="inlineStr">
        <is>
          <t>run_initial</t>
        </is>
      </c>
      <c r="L1750" s="6" t="n">
        <v>45709</v>
      </c>
      <c r="M1750" s="6" t="n">
        <v>46132</v>
      </c>
      <c r="N1750" t="n">
        <v>364</v>
      </c>
      <c r="O1750" s="6" t="n">
        <v>46132</v>
      </c>
      <c r="S1750" t="inlineStr">
        <is>
          <t>with cut-off date</t>
        </is>
      </c>
      <c r="T1750" s="6" t="n">
        <v>45889</v>
      </c>
      <c r="U1750" s="6" t="n"/>
      <c r="V1750" t="n">
        <v>1</v>
      </c>
      <c r="W1750" t="n">
        <v>3</v>
      </c>
      <c r="X1750" s="6" t="n"/>
      <c r="Z1750" s="6" t="n">
        <v>46042</v>
      </c>
      <c r="AA1750" t="inlineStr">
        <is>
          <t>Endschlaufe - EndOfContract - DulyTP</t>
        </is>
      </c>
      <c r="AB1750" s="6" t="n">
        <v>46132</v>
      </c>
      <c r="AC1750" t="inlineStr"/>
      <c r="AD1750" s="6" t="n">
        <v>45981</v>
      </c>
    </row>
    <row r="1751">
      <c r="A1751" t="inlineStr">
        <is>
          <t>V300065</t>
        </is>
      </c>
      <c r="B1751" t="inlineStr">
        <is>
          <t>2025-0003</t>
        </is>
      </c>
      <c r="C1751" t="n">
        <v>7</v>
      </c>
      <c r="D1751" t="inlineStr">
        <is>
          <t>37 80 4980 272-1</t>
        </is>
      </c>
      <c r="E1751" t="inlineStr">
        <is>
          <t>Martin Tolksdorf Logistics GmbH</t>
        </is>
      </c>
      <c r="F1751" t="inlineStr">
        <is>
          <t>DME</t>
        </is>
      </c>
      <c r="G1751" t="inlineStr">
        <is>
          <t>80' 6-A CW</t>
        </is>
      </c>
      <c r="H1751" t="inlineStr">
        <is>
          <t>PAYG-Abrg</t>
        </is>
      </c>
      <c r="I1751" s="6" t="n">
        <v>45709</v>
      </c>
      <c r="J1751" s="6" t="n">
        <v>45950</v>
      </c>
      <c r="K1751" t="inlineStr">
        <is>
          <t>run_initial</t>
        </is>
      </c>
      <c r="L1751" s="6" t="n">
        <v>45709</v>
      </c>
      <c r="M1751" s="6" t="n">
        <v>46132</v>
      </c>
      <c r="N1751" t="n">
        <v>364</v>
      </c>
      <c r="O1751" s="6" t="n">
        <v>46132</v>
      </c>
      <c r="S1751" t="inlineStr">
        <is>
          <t>with cut-off date</t>
        </is>
      </c>
      <c r="T1751" s="6" t="n">
        <v>45889</v>
      </c>
      <c r="U1751" s="6" t="n"/>
      <c r="V1751" t="n">
        <v>1</v>
      </c>
      <c r="W1751" t="n">
        <v>3</v>
      </c>
      <c r="X1751" s="6" t="n"/>
      <c r="Z1751" s="6" t="n">
        <v>46042</v>
      </c>
      <c r="AA1751" t="inlineStr">
        <is>
          <t>Endschlaufe - EndOfContract - DulyTP</t>
        </is>
      </c>
      <c r="AB1751" s="6" t="n">
        <v>46132</v>
      </c>
      <c r="AC1751" t="inlineStr"/>
      <c r="AD1751" s="6" t="n">
        <v>45981</v>
      </c>
    </row>
    <row r="1752">
      <c r="A1752" t="inlineStr">
        <is>
          <t>V300065</t>
        </is>
      </c>
      <c r="B1752" t="inlineStr">
        <is>
          <t>2025-0003</t>
        </is>
      </c>
      <c r="C1752" t="n">
        <v>8</v>
      </c>
      <c r="D1752" t="inlineStr">
        <is>
          <t>37 80 4980 273-9</t>
        </is>
      </c>
      <c r="E1752" t="inlineStr">
        <is>
          <t>Martin Tolksdorf Logistics GmbH</t>
        </is>
      </c>
      <c r="F1752" t="inlineStr">
        <is>
          <t>DME</t>
        </is>
      </c>
      <c r="G1752" t="inlineStr">
        <is>
          <t>80' 6-A CW</t>
        </is>
      </c>
      <c r="H1752" t="inlineStr">
        <is>
          <t>PAYG-Abrg</t>
        </is>
      </c>
      <c r="I1752" s="6" t="n">
        <v>45709</v>
      </c>
      <c r="J1752" s="6" t="n">
        <v>45950</v>
      </c>
      <c r="K1752" t="inlineStr">
        <is>
          <t>run_initial</t>
        </is>
      </c>
      <c r="L1752" s="6" t="n">
        <v>45709</v>
      </c>
      <c r="M1752" s="6" t="n">
        <v>46132</v>
      </c>
      <c r="N1752" t="n">
        <v>364</v>
      </c>
      <c r="O1752" s="6" t="n">
        <v>46132</v>
      </c>
      <c r="S1752" t="inlineStr">
        <is>
          <t>with cut-off date</t>
        </is>
      </c>
      <c r="T1752" s="6" t="n">
        <v>45889</v>
      </c>
      <c r="U1752" s="6" t="n"/>
      <c r="V1752" t="n">
        <v>1</v>
      </c>
      <c r="W1752" t="n">
        <v>3</v>
      </c>
      <c r="X1752" s="6" t="n"/>
      <c r="Z1752" s="6" t="n">
        <v>46042</v>
      </c>
      <c r="AA1752" t="inlineStr">
        <is>
          <t>Endschlaufe - EndOfContract - DulyTP</t>
        </is>
      </c>
      <c r="AB1752" s="6" t="n">
        <v>46132</v>
      </c>
      <c r="AC1752" t="inlineStr"/>
      <c r="AD1752" s="6" t="n">
        <v>45981</v>
      </c>
    </row>
    <row r="1753">
      <c r="A1753" t="inlineStr">
        <is>
          <t>V300065</t>
        </is>
      </c>
      <c r="B1753" t="inlineStr">
        <is>
          <t>2025-0003</t>
        </is>
      </c>
      <c r="C1753" t="n">
        <v>9</v>
      </c>
      <c r="D1753" t="inlineStr">
        <is>
          <t>37 80 4980 275-4</t>
        </is>
      </c>
      <c r="E1753" t="inlineStr">
        <is>
          <t>Martin Tolksdorf Logistics GmbH</t>
        </is>
      </c>
      <c r="F1753" t="inlineStr">
        <is>
          <t>DME</t>
        </is>
      </c>
      <c r="G1753" t="inlineStr">
        <is>
          <t>80' 6-A CW</t>
        </is>
      </c>
      <c r="H1753" t="inlineStr">
        <is>
          <t>PAYG-Abrg</t>
        </is>
      </c>
      <c r="I1753" s="6" t="n">
        <v>45709</v>
      </c>
      <c r="J1753" s="6" t="n">
        <v>45950</v>
      </c>
      <c r="K1753" t="inlineStr">
        <is>
          <t>run_initial</t>
        </is>
      </c>
      <c r="L1753" s="6" t="n">
        <v>45709</v>
      </c>
      <c r="M1753" s="6" t="n">
        <v>46132</v>
      </c>
      <c r="N1753" t="n">
        <v>364</v>
      </c>
      <c r="O1753" s="6" t="n">
        <v>46132</v>
      </c>
      <c r="S1753" t="inlineStr">
        <is>
          <t>with cut-off date</t>
        </is>
      </c>
      <c r="T1753" s="6" t="n">
        <v>45889</v>
      </c>
      <c r="U1753" s="6" t="n"/>
      <c r="V1753" t="n">
        <v>1</v>
      </c>
      <c r="W1753" t="n">
        <v>3</v>
      </c>
      <c r="X1753" s="6" t="n"/>
      <c r="Z1753" s="6" t="n">
        <v>46042</v>
      </c>
      <c r="AA1753" t="inlineStr">
        <is>
          <t>Endschlaufe - EndOfContract - DulyTP</t>
        </is>
      </c>
      <c r="AB1753" s="6" t="n">
        <v>46132</v>
      </c>
      <c r="AC1753" t="inlineStr"/>
      <c r="AD1753" s="6" t="n">
        <v>45981</v>
      </c>
    </row>
    <row r="1754">
      <c r="A1754" t="inlineStr">
        <is>
          <t>V300065</t>
        </is>
      </c>
      <c r="B1754" t="inlineStr">
        <is>
          <t>2025-0003</t>
        </is>
      </c>
      <c r="C1754" t="n">
        <v>10</v>
      </c>
      <c r="D1754" t="inlineStr">
        <is>
          <t>37 80 4980 280-4</t>
        </is>
      </c>
      <c r="E1754" t="inlineStr">
        <is>
          <t>Martin Tolksdorf Logistics GmbH</t>
        </is>
      </c>
      <c r="F1754" t="inlineStr">
        <is>
          <t>DME</t>
        </is>
      </c>
      <c r="G1754" t="inlineStr">
        <is>
          <t>80' 6-A CW</t>
        </is>
      </c>
      <c r="H1754" t="inlineStr">
        <is>
          <t>PAYG-Abrg</t>
        </is>
      </c>
      <c r="I1754" s="6" t="n">
        <v>45709</v>
      </c>
      <c r="J1754" s="6" t="n">
        <v>45950</v>
      </c>
      <c r="K1754" t="inlineStr">
        <is>
          <t>run_initial</t>
        </is>
      </c>
      <c r="L1754" s="6" t="n">
        <v>45709</v>
      </c>
      <c r="M1754" s="6" t="n">
        <v>46132</v>
      </c>
      <c r="N1754" t="n">
        <v>364</v>
      </c>
      <c r="O1754" s="6" t="n">
        <v>46132</v>
      </c>
      <c r="S1754" t="inlineStr">
        <is>
          <t>with cut-off date</t>
        </is>
      </c>
      <c r="T1754" s="6" t="n">
        <v>45889</v>
      </c>
      <c r="U1754" s="6" t="n"/>
      <c r="V1754" t="n">
        <v>1</v>
      </c>
      <c r="W1754" t="n">
        <v>3</v>
      </c>
      <c r="X1754" s="6" t="n"/>
      <c r="Z1754" s="6" t="n">
        <v>46042</v>
      </c>
      <c r="AA1754" t="inlineStr">
        <is>
          <t>Endschlaufe - EndOfContract - DulyTP</t>
        </is>
      </c>
      <c r="AB1754" s="6" t="n">
        <v>46132</v>
      </c>
      <c r="AC1754" t="inlineStr"/>
      <c r="AD1754" s="6" t="n">
        <v>45981</v>
      </c>
    </row>
    <row r="1755">
      <c r="A1755" t="inlineStr">
        <is>
          <t>V300065</t>
        </is>
      </c>
      <c r="B1755" t="inlineStr">
        <is>
          <t>2025-0003</t>
        </is>
      </c>
      <c r="C1755" t="n">
        <v>11</v>
      </c>
      <c r="D1755" t="inlineStr">
        <is>
          <t>37 80 4980 285-3</t>
        </is>
      </c>
      <c r="E1755" t="inlineStr">
        <is>
          <t>Martin Tolksdorf Logistics GmbH</t>
        </is>
      </c>
      <c r="F1755" t="inlineStr">
        <is>
          <t>DME</t>
        </is>
      </c>
      <c r="G1755" t="inlineStr">
        <is>
          <t>80' 6-A CW</t>
        </is>
      </c>
      <c r="H1755" t="inlineStr">
        <is>
          <t>PAYG-Abrg</t>
        </is>
      </c>
      <c r="I1755" s="6" t="n">
        <v>45709</v>
      </c>
      <c r="J1755" s="6" t="n">
        <v>45950</v>
      </c>
      <c r="K1755" t="inlineStr">
        <is>
          <t>run_initial</t>
        </is>
      </c>
      <c r="L1755" s="6" t="n">
        <v>45709</v>
      </c>
      <c r="M1755" s="6" t="n">
        <v>46132</v>
      </c>
      <c r="N1755" t="n">
        <v>364</v>
      </c>
      <c r="O1755" s="6" t="n">
        <v>46132</v>
      </c>
      <c r="S1755" t="inlineStr">
        <is>
          <t>with cut-off date</t>
        </is>
      </c>
      <c r="T1755" s="6" t="n">
        <v>45889</v>
      </c>
      <c r="U1755" s="6" t="n"/>
      <c r="V1755" t="n">
        <v>1</v>
      </c>
      <c r="W1755" t="n">
        <v>3</v>
      </c>
      <c r="X1755" s="6" t="n"/>
      <c r="Z1755" s="6" t="n">
        <v>46042</v>
      </c>
      <c r="AA1755" t="inlineStr">
        <is>
          <t>Endschlaufe - EndOfContract - DulyTP</t>
        </is>
      </c>
      <c r="AB1755" s="6" t="n">
        <v>46132</v>
      </c>
      <c r="AC1755" t="inlineStr"/>
      <c r="AD1755" s="6" t="n">
        <v>45981</v>
      </c>
    </row>
    <row r="1756">
      <c r="A1756" t="inlineStr">
        <is>
          <t>V300065</t>
        </is>
      </c>
      <c r="B1756" t="inlineStr">
        <is>
          <t>2025-0003</t>
        </is>
      </c>
      <c r="C1756" t="n">
        <v>12</v>
      </c>
      <c r="D1756" t="inlineStr">
        <is>
          <t>37 80 4980 638-3</t>
        </is>
      </c>
      <c r="E1756" t="inlineStr">
        <is>
          <t>Martin Tolksdorf Logistics GmbH</t>
        </is>
      </c>
      <c r="F1756" t="inlineStr">
        <is>
          <t>DME</t>
        </is>
      </c>
      <c r="G1756" t="inlineStr">
        <is>
          <t>80' 6-A CW</t>
        </is>
      </c>
      <c r="H1756" t="inlineStr">
        <is>
          <t>PAYG-Abrg</t>
        </is>
      </c>
      <c r="I1756" s="6" t="n">
        <v>45709</v>
      </c>
      <c r="J1756" s="6" t="n">
        <v>45950</v>
      </c>
      <c r="K1756" t="inlineStr">
        <is>
          <t>run_initial</t>
        </is>
      </c>
      <c r="L1756" s="6" t="n">
        <v>45709</v>
      </c>
      <c r="M1756" s="6" t="n">
        <v>46132</v>
      </c>
      <c r="N1756" t="n">
        <v>364</v>
      </c>
      <c r="O1756" s="6" t="n">
        <v>46132</v>
      </c>
      <c r="S1756" t="inlineStr">
        <is>
          <t>with cut-off date</t>
        </is>
      </c>
      <c r="T1756" s="6" t="n">
        <v>45889</v>
      </c>
      <c r="U1756" s="6" t="n"/>
      <c r="V1756" t="n">
        <v>1</v>
      </c>
      <c r="W1756" t="n">
        <v>3</v>
      </c>
      <c r="X1756" s="6" t="n"/>
      <c r="Z1756" s="6" t="n">
        <v>46042</v>
      </c>
      <c r="AA1756" t="inlineStr">
        <is>
          <t>Endschlaufe - EndOfContract - DulyTP</t>
        </is>
      </c>
      <c r="AB1756" s="6" t="n">
        <v>46132</v>
      </c>
      <c r="AC1756" t="inlineStr"/>
      <c r="AD1756" s="6" t="n">
        <v>45981</v>
      </c>
    </row>
    <row r="1757">
      <c r="A1757" t="inlineStr">
        <is>
          <t>V300065</t>
        </is>
      </c>
      <c r="B1757" t="inlineStr">
        <is>
          <t>2025-0003</t>
        </is>
      </c>
      <c r="C1757" t="n">
        <v>13</v>
      </c>
      <c r="D1757" t="inlineStr">
        <is>
          <t>37 80 4980 692-0</t>
        </is>
      </c>
      <c r="E1757" t="inlineStr">
        <is>
          <t>Martin Tolksdorf Logistics GmbH</t>
        </is>
      </c>
      <c r="F1757" t="inlineStr">
        <is>
          <t>DME</t>
        </is>
      </c>
      <c r="G1757" t="inlineStr">
        <is>
          <t>80' 6-A CW</t>
        </is>
      </c>
      <c r="H1757" t="inlineStr">
        <is>
          <t>PAYG-Abrg</t>
        </is>
      </c>
      <c r="I1757" s="6" t="n">
        <v>45709</v>
      </c>
      <c r="J1757" s="6" t="n">
        <v>45950</v>
      </c>
      <c r="K1757" t="inlineStr">
        <is>
          <t>run_initial</t>
        </is>
      </c>
      <c r="L1757" s="6" t="n">
        <v>45709</v>
      </c>
      <c r="M1757" s="6" t="n">
        <v>46132</v>
      </c>
      <c r="N1757" t="n">
        <v>364</v>
      </c>
      <c r="O1757" s="6" t="n">
        <v>46132</v>
      </c>
      <c r="S1757" t="inlineStr">
        <is>
          <t>with cut-off date</t>
        </is>
      </c>
      <c r="T1757" s="6" t="n">
        <v>45889</v>
      </c>
      <c r="U1757" s="6" t="n"/>
      <c r="V1757" t="n">
        <v>1</v>
      </c>
      <c r="W1757" t="n">
        <v>3</v>
      </c>
      <c r="X1757" s="6" t="n"/>
      <c r="Z1757" s="6" t="n">
        <v>46042</v>
      </c>
      <c r="AA1757" t="inlineStr">
        <is>
          <t>Endschlaufe - EndOfContract - DulyTP</t>
        </is>
      </c>
      <c r="AB1757" s="6" t="n">
        <v>46132</v>
      </c>
      <c r="AC1757" t="inlineStr"/>
      <c r="AD1757" s="6" t="n">
        <v>45981</v>
      </c>
    </row>
    <row r="1758">
      <c r="A1758" t="inlineStr">
        <is>
          <t>V300065</t>
        </is>
      </c>
      <c r="B1758" t="inlineStr">
        <is>
          <t>2025-0003</t>
        </is>
      </c>
      <c r="C1758" t="n">
        <v>14</v>
      </c>
      <c r="D1758" t="inlineStr">
        <is>
          <t>37 80 4980 786-0</t>
        </is>
      </c>
      <c r="E1758" t="inlineStr">
        <is>
          <t>Martin Tolksdorf Logistics GmbH</t>
        </is>
      </c>
      <c r="F1758" t="inlineStr">
        <is>
          <t>DME</t>
        </is>
      </c>
      <c r="G1758" t="inlineStr">
        <is>
          <t>80' 6-A CW</t>
        </is>
      </c>
      <c r="H1758" t="inlineStr">
        <is>
          <t>PAYG-Abrg</t>
        </is>
      </c>
      <c r="I1758" s="6" t="n">
        <v>45709</v>
      </c>
      <c r="J1758" s="6" t="n">
        <v>45950</v>
      </c>
      <c r="K1758" t="inlineStr">
        <is>
          <t>run_initial</t>
        </is>
      </c>
      <c r="L1758" s="6" t="n">
        <v>45709</v>
      </c>
      <c r="M1758" s="6" t="n">
        <v>46132</v>
      </c>
      <c r="N1758" t="n">
        <v>364</v>
      </c>
      <c r="O1758" s="6" t="n">
        <v>46132</v>
      </c>
      <c r="S1758" t="inlineStr">
        <is>
          <t>with cut-off date</t>
        </is>
      </c>
      <c r="T1758" s="6" t="n">
        <v>45889</v>
      </c>
      <c r="U1758" s="6" t="n"/>
      <c r="V1758" t="n">
        <v>1</v>
      </c>
      <c r="W1758" t="n">
        <v>3</v>
      </c>
      <c r="X1758" s="6" t="n"/>
      <c r="Z1758" s="6" t="n">
        <v>46042</v>
      </c>
      <c r="AA1758" t="inlineStr">
        <is>
          <t>Endschlaufe - EndOfContract - DulyTP</t>
        </is>
      </c>
      <c r="AB1758" s="6" t="n">
        <v>46132</v>
      </c>
      <c r="AC1758" t="inlineStr"/>
      <c r="AD1758" s="6" t="n">
        <v>45981</v>
      </c>
    </row>
    <row r="1759">
      <c r="A1759" t="inlineStr">
        <is>
          <t>V300065</t>
        </is>
      </c>
      <c r="B1759" t="inlineStr">
        <is>
          <t>2025-0003</t>
        </is>
      </c>
      <c r="C1759" t="n">
        <v>15</v>
      </c>
      <c r="D1759" t="inlineStr">
        <is>
          <t>37 80 4980 788-6</t>
        </is>
      </c>
      <c r="E1759" t="inlineStr">
        <is>
          <t>Martin Tolksdorf Logistics GmbH</t>
        </is>
      </c>
      <c r="F1759" t="inlineStr">
        <is>
          <t>DME</t>
        </is>
      </c>
      <c r="G1759" t="inlineStr">
        <is>
          <t>80' 6-A CW</t>
        </is>
      </c>
      <c r="H1759" t="inlineStr">
        <is>
          <t>PAYG-Abrg</t>
        </is>
      </c>
      <c r="I1759" s="6" t="n">
        <v>45709</v>
      </c>
      <c r="J1759" s="6" t="n">
        <v>45950</v>
      </c>
      <c r="K1759" t="inlineStr">
        <is>
          <t>run_initial</t>
        </is>
      </c>
      <c r="L1759" s="6" t="n">
        <v>45709</v>
      </c>
      <c r="M1759" s="6" t="n">
        <v>46132</v>
      </c>
      <c r="N1759" t="n">
        <v>364</v>
      </c>
      <c r="O1759" s="6" t="n">
        <v>46132</v>
      </c>
      <c r="S1759" t="inlineStr">
        <is>
          <t>with cut-off date</t>
        </is>
      </c>
      <c r="T1759" s="6" t="n">
        <v>45889</v>
      </c>
      <c r="U1759" s="6" t="n"/>
      <c r="V1759" t="n">
        <v>1</v>
      </c>
      <c r="W1759" t="n">
        <v>3</v>
      </c>
      <c r="X1759" s="6" t="n"/>
      <c r="Z1759" s="6" t="n">
        <v>46042</v>
      </c>
      <c r="AA1759" t="inlineStr">
        <is>
          <t>Endschlaufe - EndOfContract - DulyTP</t>
        </is>
      </c>
      <c r="AB1759" s="6" t="n">
        <v>46132</v>
      </c>
      <c r="AC1759" t="inlineStr"/>
      <c r="AD1759" s="6" t="n">
        <v>45981</v>
      </c>
    </row>
    <row r="1760">
      <c r="A1760" t="inlineStr">
        <is>
          <t>V300065</t>
        </is>
      </c>
      <c r="B1760" t="inlineStr">
        <is>
          <t>2025-0003</t>
        </is>
      </c>
      <c r="C1760" t="n">
        <v>16</v>
      </c>
      <c r="D1760" t="inlineStr">
        <is>
          <t>37 80 4980 792-8</t>
        </is>
      </c>
      <c r="E1760" t="inlineStr">
        <is>
          <t>Martin Tolksdorf Logistics GmbH</t>
        </is>
      </c>
      <c r="F1760" t="inlineStr">
        <is>
          <t>DME</t>
        </is>
      </c>
      <c r="G1760" t="inlineStr">
        <is>
          <t>80' 6-A CW</t>
        </is>
      </c>
      <c r="H1760" t="inlineStr">
        <is>
          <t>PAYG-Abrg</t>
        </is>
      </c>
      <c r="I1760" s="6" t="n">
        <v>45709</v>
      </c>
      <c r="J1760" s="6" t="n">
        <v>45950</v>
      </c>
      <c r="K1760" t="inlineStr">
        <is>
          <t>run_initial</t>
        </is>
      </c>
      <c r="L1760" s="6" t="n">
        <v>45709</v>
      </c>
      <c r="M1760" s="6" t="n">
        <v>46132</v>
      </c>
      <c r="N1760" t="n">
        <v>364</v>
      </c>
      <c r="O1760" s="6" t="n">
        <v>46132</v>
      </c>
      <c r="S1760" t="inlineStr">
        <is>
          <t>with cut-off date</t>
        </is>
      </c>
      <c r="T1760" s="6" t="n">
        <v>45889</v>
      </c>
      <c r="U1760" s="6" t="n"/>
      <c r="V1760" t="n">
        <v>1</v>
      </c>
      <c r="W1760" t="n">
        <v>3</v>
      </c>
      <c r="X1760" s="6" t="n"/>
      <c r="Z1760" s="6" t="n">
        <v>46042</v>
      </c>
      <c r="AA1760" t="inlineStr">
        <is>
          <t>Endschlaufe - EndOfContract - DulyTP</t>
        </is>
      </c>
      <c r="AB1760" s="6" t="n">
        <v>46132</v>
      </c>
      <c r="AC1760" t="inlineStr"/>
      <c r="AD1760" s="6" t="n">
        <v>45981</v>
      </c>
    </row>
    <row r="1761">
      <c r="A1761" t="inlineStr">
        <is>
          <t>V300065</t>
        </is>
      </c>
      <c r="B1761" t="inlineStr">
        <is>
          <t>2025-0003</t>
        </is>
      </c>
      <c r="C1761" t="n">
        <v>17</v>
      </c>
      <c r="D1761" t="inlineStr">
        <is>
          <t>37 80 4980 796-9</t>
        </is>
      </c>
      <c r="E1761" t="inlineStr">
        <is>
          <t>Martin Tolksdorf Logistics GmbH</t>
        </is>
      </c>
      <c r="F1761" t="inlineStr">
        <is>
          <t>DME</t>
        </is>
      </c>
      <c r="G1761" t="inlineStr">
        <is>
          <t>80' 6-A CW</t>
        </is>
      </c>
      <c r="H1761" t="inlineStr">
        <is>
          <t>PAYG-Abrg</t>
        </is>
      </c>
      <c r="I1761" s="6" t="n">
        <v>45709</v>
      </c>
      <c r="J1761" s="6" t="n">
        <v>45950</v>
      </c>
      <c r="K1761" t="inlineStr">
        <is>
          <t>run_initial</t>
        </is>
      </c>
      <c r="L1761" s="6" t="n">
        <v>45709</v>
      </c>
      <c r="M1761" s="6" t="n">
        <v>46132</v>
      </c>
      <c r="N1761" t="n">
        <v>364</v>
      </c>
      <c r="O1761" s="6" t="n">
        <v>46132</v>
      </c>
      <c r="S1761" t="inlineStr">
        <is>
          <t>with cut-off date</t>
        </is>
      </c>
      <c r="T1761" s="6" t="n">
        <v>45889</v>
      </c>
      <c r="U1761" s="6" t="n"/>
      <c r="V1761" t="n">
        <v>1</v>
      </c>
      <c r="W1761" t="n">
        <v>3</v>
      </c>
      <c r="X1761" s="6" t="n"/>
      <c r="Z1761" s="6" t="n">
        <v>46042</v>
      </c>
      <c r="AA1761" t="inlineStr">
        <is>
          <t>Endschlaufe - EndOfContract - DulyTP</t>
        </is>
      </c>
      <c r="AB1761" s="6" t="n">
        <v>46132</v>
      </c>
      <c r="AC1761" t="inlineStr"/>
      <c r="AD1761" s="6" t="n">
        <v>45981</v>
      </c>
    </row>
    <row r="1762">
      <c r="A1762" t="inlineStr">
        <is>
          <t>V300065</t>
        </is>
      </c>
      <c r="B1762" t="inlineStr">
        <is>
          <t>2025-0003</t>
        </is>
      </c>
      <c r="C1762" t="n">
        <v>18</v>
      </c>
      <c r="D1762" t="inlineStr">
        <is>
          <t>37 80 4980 800-9</t>
        </is>
      </c>
      <c r="E1762" t="inlineStr">
        <is>
          <t>Martin Tolksdorf Logistics GmbH</t>
        </is>
      </c>
      <c r="F1762" t="inlineStr">
        <is>
          <t>DME</t>
        </is>
      </c>
      <c r="G1762" t="inlineStr">
        <is>
          <t>80' 6-A CW</t>
        </is>
      </c>
      <c r="H1762" t="inlineStr">
        <is>
          <t>PAYG-Abrg</t>
        </is>
      </c>
      <c r="I1762" s="6" t="n">
        <v>45709</v>
      </c>
      <c r="J1762" s="6" t="n">
        <v>45950</v>
      </c>
      <c r="K1762" t="inlineStr">
        <is>
          <t>run_initial</t>
        </is>
      </c>
      <c r="L1762" s="6" t="n">
        <v>45717</v>
      </c>
      <c r="M1762" s="6" t="n">
        <v>46132</v>
      </c>
      <c r="N1762" t="n">
        <v>364</v>
      </c>
      <c r="O1762" s="6" t="n">
        <v>46132</v>
      </c>
      <c r="S1762" t="inlineStr">
        <is>
          <t>with cut-off date</t>
        </is>
      </c>
      <c r="T1762" s="6" t="n">
        <v>45889</v>
      </c>
      <c r="U1762" s="6" t="n"/>
      <c r="V1762" t="n">
        <v>1</v>
      </c>
      <c r="W1762" t="n">
        <v>3</v>
      </c>
      <c r="X1762" s="6" t="n"/>
      <c r="Z1762" s="6" t="n">
        <v>46042</v>
      </c>
      <c r="AA1762" t="inlineStr">
        <is>
          <t>Endschlaufe - EndOfContract - DulyTP</t>
        </is>
      </c>
      <c r="AB1762" s="6" t="n">
        <v>46132</v>
      </c>
      <c r="AC1762" t="inlineStr"/>
      <c r="AD1762" s="6" t="n">
        <v>45981</v>
      </c>
    </row>
    <row r="1763">
      <c r="A1763" t="inlineStr">
        <is>
          <t>V300065</t>
        </is>
      </c>
      <c r="B1763" t="inlineStr">
        <is>
          <t>2025-0003</t>
        </is>
      </c>
      <c r="C1763" t="n">
        <v>19</v>
      </c>
      <c r="D1763" t="inlineStr">
        <is>
          <t>37 80 4980 812-4</t>
        </is>
      </c>
      <c r="E1763" t="inlineStr">
        <is>
          <t>Martin Tolksdorf Logistics GmbH</t>
        </is>
      </c>
      <c r="F1763" t="inlineStr">
        <is>
          <t>DME</t>
        </is>
      </c>
      <c r="G1763" t="inlineStr">
        <is>
          <t>80' 6-A CW</t>
        </is>
      </c>
      <c r="H1763" t="inlineStr">
        <is>
          <t>PAYG-Abrg</t>
        </is>
      </c>
      <c r="I1763" s="6" t="n">
        <v>45709</v>
      </c>
      <c r="J1763" s="6" t="n">
        <v>45950</v>
      </c>
      <c r="K1763" t="inlineStr">
        <is>
          <t>run_initial</t>
        </is>
      </c>
      <c r="L1763" s="6" t="n">
        <v>45709</v>
      </c>
      <c r="M1763" s="6" t="n">
        <v>46132</v>
      </c>
      <c r="N1763" t="n">
        <v>364</v>
      </c>
      <c r="O1763" s="6" t="n">
        <v>46132</v>
      </c>
      <c r="S1763" t="inlineStr">
        <is>
          <t>with cut-off date</t>
        </is>
      </c>
      <c r="T1763" s="6" t="n">
        <v>45889</v>
      </c>
      <c r="U1763" s="6" t="n"/>
      <c r="V1763" t="n">
        <v>1</v>
      </c>
      <c r="W1763" t="n">
        <v>3</v>
      </c>
      <c r="X1763" s="6" t="n"/>
      <c r="Z1763" s="6" t="n">
        <v>46042</v>
      </c>
      <c r="AA1763" t="inlineStr">
        <is>
          <t>Endschlaufe - EndOfContract - DulyTP</t>
        </is>
      </c>
      <c r="AB1763" s="6" t="n">
        <v>46132</v>
      </c>
      <c r="AC1763" t="inlineStr"/>
      <c r="AD1763" s="6" t="n">
        <v>45981</v>
      </c>
    </row>
    <row r="1764">
      <c r="A1764" t="inlineStr">
        <is>
          <t>V300065</t>
        </is>
      </c>
      <c r="B1764" t="inlineStr">
        <is>
          <t>2025-0003</t>
        </is>
      </c>
      <c r="C1764" t="n">
        <v>20</v>
      </c>
      <c r="D1764" t="inlineStr">
        <is>
          <t>37 80 4980 821-5</t>
        </is>
      </c>
      <c r="E1764" t="inlineStr">
        <is>
          <t>Martin Tolksdorf Logistics GmbH</t>
        </is>
      </c>
      <c r="F1764" t="inlineStr">
        <is>
          <t>DME</t>
        </is>
      </c>
      <c r="G1764" t="inlineStr">
        <is>
          <t>80' 6-A CW</t>
        </is>
      </c>
      <c r="H1764" t="inlineStr">
        <is>
          <t>PAYG-Abrg</t>
        </is>
      </c>
      <c r="I1764" s="6" t="n">
        <v>45709</v>
      </c>
      <c r="J1764" s="6" t="n">
        <v>45950</v>
      </c>
      <c r="K1764" t="inlineStr">
        <is>
          <t>run_initial</t>
        </is>
      </c>
      <c r="L1764" s="6" t="n">
        <v>45709</v>
      </c>
      <c r="M1764" s="6" t="n">
        <v>46132</v>
      </c>
      <c r="N1764" t="n">
        <v>364</v>
      </c>
      <c r="O1764" s="6" t="n">
        <v>46132</v>
      </c>
      <c r="S1764" t="inlineStr">
        <is>
          <t>with cut-off date</t>
        </is>
      </c>
      <c r="T1764" s="6" t="n">
        <v>45889</v>
      </c>
      <c r="U1764" s="6" t="n"/>
      <c r="V1764" t="n">
        <v>1</v>
      </c>
      <c r="W1764" t="n">
        <v>3</v>
      </c>
      <c r="X1764" s="6" t="n"/>
      <c r="Z1764" s="6" t="n">
        <v>46042</v>
      </c>
      <c r="AA1764" t="inlineStr">
        <is>
          <t>Endschlaufe - EndOfContract - DulyTP</t>
        </is>
      </c>
      <c r="AB1764" s="6" t="n">
        <v>46132</v>
      </c>
      <c r="AC1764" t="inlineStr"/>
      <c r="AD1764" s="6" t="n">
        <v>45981</v>
      </c>
    </row>
    <row r="1765">
      <c r="A1765" t="inlineStr">
        <is>
          <t>V300065</t>
        </is>
      </c>
      <c r="B1765" t="inlineStr">
        <is>
          <t>2025-0003</t>
        </is>
      </c>
      <c r="C1765" t="n">
        <v>21</v>
      </c>
      <c r="D1765" t="inlineStr">
        <is>
          <t>37 80 4980 824-9</t>
        </is>
      </c>
      <c r="E1765" t="inlineStr">
        <is>
          <t>Martin Tolksdorf Logistics GmbH</t>
        </is>
      </c>
      <c r="F1765" t="inlineStr">
        <is>
          <t>DME</t>
        </is>
      </c>
      <c r="G1765" t="inlineStr">
        <is>
          <t>80' 6-A CW</t>
        </is>
      </c>
      <c r="H1765" t="inlineStr">
        <is>
          <t>PAYG-Abrg</t>
        </is>
      </c>
      <c r="I1765" s="6" t="n">
        <v>45709</v>
      </c>
      <c r="J1765" s="6" t="n">
        <v>45950</v>
      </c>
      <c r="K1765" t="inlineStr">
        <is>
          <t>run_initial</t>
        </is>
      </c>
      <c r="L1765" s="6" t="n">
        <v>45709</v>
      </c>
      <c r="M1765" s="6" t="n">
        <v>46132</v>
      </c>
      <c r="N1765" t="n">
        <v>364</v>
      </c>
      <c r="O1765" s="6" t="n">
        <v>46132</v>
      </c>
      <c r="S1765" t="inlineStr">
        <is>
          <t>with cut-off date</t>
        </is>
      </c>
      <c r="T1765" s="6" t="n">
        <v>45889</v>
      </c>
      <c r="U1765" s="6" t="n"/>
      <c r="V1765" t="n">
        <v>1</v>
      </c>
      <c r="W1765" t="n">
        <v>3</v>
      </c>
      <c r="X1765" s="6" t="n"/>
      <c r="Z1765" s="6" t="n">
        <v>46042</v>
      </c>
      <c r="AA1765" t="inlineStr">
        <is>
          <t>Endschlaufe - EndOfContract - DulyTP</t>
        </is>
      </c>
      <c r="AB1765" s="6" t="n">
        <v>46132</v>
      </c>
      <c r="AC1765" t="inlineStr"/>
      <c r="AD1765" s="6" t="n">
        <v>45981</v>
      </c>
    </row>
    <row r="1766">
      <c r="A1766" t="inlineStr">
        <is>
          <t>V300065</t>
        </is>
      </c>
      <c r="B1766" t="inlineStr">
        <is>
          <t>2025-0003</t>
        </is>
      </c>
      <c r="C1766" t="n">
        <v>22</v>
      </c>
      <c r="D1766" t="inlineStr">
        <is>
          <t>37 80 4980 828-0</t>
        </is>
      </c>
      <c r="E1766" t="inlineStr">
        <is>
          <t>Martin Tolksdorf Logistics GmbH</t>
        </is>
      </c>
      <c r="F1766" t="inlineStr">
        <is>
          <t>DME</t>
        </is>
      </c>
      <c r="G1766" t="inlineStr">
        <is>
          <t>80' 6-A CW</t>
        </is>
      </c>
      <c r="H1766" t="inlineStr">
        <is>
          <t>PAYG-Abrg</t>
        </is>
      </c>
      <c r="I1766" s="6" t="n">
        <v>45709</v>
      </c>
      <c r="J1766" s="6" t="n">
        <v>45950</v>
      </c>
      <c r="K1766" t="inlineStr">
        <is>
          <t>run_initial</t>
        </is>
      </c>
      <c r="L1766" s="6" t="n">
        <v>45709</v>
      </c>
      <c r="M1766" s="6" t="n">
        <v>46132</v>
      </c>
      <c r="N1766" t="n">
        <v>364</v>
      </c>
      <c r="O1766" s="6" t="n">
        <v>46132</v>
      </c>
      <c r="S1766" t="inlineStr">
        <is>
          <t>with cut-off date</t>
        </is>
      </c>
      <c r="T1766" s="6" t="n">
        <v>45889</v>
      </c>
      <c r="U1766" s="6" t="n"/>
      <c r="V1766" t="n">
        <v>1</v>
      </c>
      <c r="W1766" t="n">
        <v>3</v>
      </c>
      <c r="X1766" s="6" t="n"/>
      <c r="Z1766" s="6" t="n">
        <v>46042</v>
      </c>
      <c r="AA1766" t="inlineStr">
        <is>
          <t>Endschlaufe - EndOfContract - DulyTP</t>
        </is>
      </c>
      <c r="AB1766" s="6" t="n">
        <v>46132</v>
      </c>
      <c r="AC1766" t="inlineStr"/>
      <c r="AD1766" s="6" t="n">
        <v>45981</v>
      </c>
    </row>
    <row r="1767">
      <c r="A1767" t="inlineStr">
        <is>
          <t>V300065</t>
        </is>
      </c>
      <c r="B1767" t="inlineStr">
        <is>
          <t>2025-0003</t>
        </is>
      </c>
      <c r="C1767" t="n">
        <v>23</v>
      </c>
      <c r="D1767" t="inlineStr">
        <is>
          <t>37 80 4980 829-8</t>
        </is>
      </c>
      <c r="E1767" t="inlineStr">
        <is>
          <t>Martin Tolksdorf Logistics GmbH</t>
        </is>
      </c>
      <c r="F1767" t="inlineStr">
        <is>
          <t>DME</t>
        </is>
      </c>
      <c r="G1767" t="inlineStr">
        <is>
          <t>80' 6-A CW</t>
        </is>
      </c>
      <c r="H1767" t="inlineStr">
        <is>
          <t>PAYG-Abrg</t>
        </is>
      </c>
      <c r="I1767" s="6" t="n">
        <v>45709</v>
      </c>
      <c r="J1767" s="6" t="n">
        <v>45950</v>
      </c>
      <c r="K1767" t="inlineStr">
        <is>
          <t>run_initial</t>
        </is>
      </c>
      <c r="L1767" s="6" t="n">
        <v>45709</v>
      </c>
      <c r="M1767" s="6" t="n">
        <v>46132</v>
      </c>
      <c r="N1767" t="n">
        <v>364</v>
      </c>
      <c r="O1767" s="6" t="n">
        <v>46132</v>
      </c>
      <c r="S1767" t="inlineStr">
        <is>
          <t>with cut-off date</t>
        </is>
      </c>
      <c r="T1767" s="6" t="n">
        <v>45889</v>
      </c>
      <c r="U1767" s="6" t="n"/>
      <c r="V1767" t="n">
        <v>1</v>
      </c>
      <c r="W1767" t="n">
        <v>3</v>
      </c>
      <c r="X1767" s="6" t="n"/>
      <c r="Z1767" s="6" t="n">
        <v>46042</v>
      </c>
      <c r="AA1767" t="inlineStr">
        <is>
          <t>Endschlaufe - EndOfContract - DulyTP</t>
        </is>
      </c>
      <c r="AB1767" s="6" t="n">
        <v>46132</v>
      </c>
      <c r="AC1767" t="inlineStr"/>
      <c r="AD1767" s="6" t="n">
        <v>45981</v>
      </c>
    </row>
    <row r="1768">
      <c r="A1768" t="inlineStr">
        <is>
          <t>V300065</t>
        </is>
      </c>
      <c r="B1768" t="inlineStr">
        <is>
          <t>2025-0003</t>
        </is>
      </c>
      <c r="C1768" t="n">
        <v>24</v>
      </c>
      <c r="D1768" t="inlineStr">
        <is>
          <t>37 80 4980 839-7</t>
        </is>
      </c>
      <c r="E1768" t="inlineStr">
        <is>
          <t>Martin Tolksdorf Logistics GmbH</t>
        </is>
      </c>
      <c r="F1768" t="inlineStr">
        <is>
          <t>DME</t>
        </is>
      </c>
      <c r="G1768" t="inlineStr">
        <is>
          <t>80' 6-A CW</t>
        </is>
      </c>
      <c r="H1768" t="inlineStr">
        <is>
          <t>PAYG-Abrg</t>
        </is>
      </c>
      <c r="I1768" s="6" t="n">
        <v>45709</v>
      </c>
      <c r="J1768" s="6" t="n">
        <v>45950</v>
      </c>
      <c r="K1768" t="inlineStr">
        <is>
          <t>run_initial</t>
        </is>
      </c>
      <c r="L1768" s="6" t="n">
        <v>45709</v>
      </c>
      <c r="M1768" s="6" t="n">
        <v>46132</v>
      </c>
      <c r="N1768" t="n">
        <v>364</v>
      </c>
      <c r="O1768" s="6" t="n">
        <v>46132</v>
      </c>
      <c r="S1768" t="inlineStr">
        <is>
          <t>with cut-off date</t>
        </is>
      </c>
      <c r="T1768" s="6" t="n">
        <v>45889</v>
      </c>
      <c r="U1768" s="6" t="n"/>
      <c r="V1768" t="n">
        <v>1</v>
      </c>
      <c r="W1768" t="n">
        <v>3</v>
      </c>
      <c r="X1768" s="6" t="n"/>
      <c r="Z1768" s="6" t="n">
        <v>46042</v>
      </c>
      <c r="AA1768" t="inlineStr">
        <is>
          <t>Endschlaufe - EndOfContract - DulyTP</t>
        </is>
      </c>
      <c r="AB1768" s="6" t="n">
        <v>46132</v>
      </c>
      <c r="AC1768" t="inlineStr"/>
      <c r="AD1768" s="6" t="n">
        <v>45981</v>
      </c>
    </row>
    <row r="1769">
      <c r="A1769" t="inlineStr">
        <is>
          <t>V300065</t>
        </is>
      </c>
      <c r="B1769" t="inlineStr">
        <is>
          <t>2025-0003</t>
        </is>
      </c>
      <c r="C1769" t="n">
        <v>25</v>
      </c>
      <c r="D1769" t="inlineStr">
        <is>
          <t>37 80 4980 849-6</t>
        </is>
      </c>
      <c r="E1769" t="inlineStr">
        <is>
          <t>Martin Tolksdorf Logistics GmbH</t>
        </is>
      </c>
      <c r="F1769" t="inlineStr">
        <is>
          <t>DME</t>
        </is>
      </c>
      <c r="G1769" t="inlineStr">
        <is>
          <t>80' 6-A CW</t>
        </is>
      </c>
      <c r="H1769" t="inlineStr">
        <is>
          <t>PAYG-Abrg</t>
        </is>
      </c>
      <c r="I1769" s="6" t="n">
        <v>45709</v>
      </c>
      <c r="J1769" s="6" t="n">
        <v>45950</v>
      </c>
      <c r="K1769" t="inlineStr">
        <is>
          <t>run_initial</t>
        </is>
      </c>
      <c r="L1769" s="6" t="n">
        <v>45709</v>
      </c>
      <c r="M1769" s="6" t="n">
        <v>46132</v>
      </c>
      <c r="N1769" t="n">
        <v>364</v>
      </c>
      <c r="O1769" s="6" t="n">
        <v>46132</v>
      </c>
      <c r="S1769" t="inlineStr">
        <is>
          <t>with cut-off date</t>
        </is>
      </c>
      <c r="T1769" s="6" t="n">
        <v>45889</v>
      </c>
      <c r="U1769" s="6" t="n"/>
      <c r="V1769" t="n">
        <v>1</v>
      </c>
      <c r="W1769" t="n">
        <v>3</v>
      </c>
      <c r="X1769" s="6" t="n"/>
      <c r="Z1769" s="6" t="n">
        <v>46042</v>
      </c>
      <c r="AA1769" t="inlineStr">
        <is>
          <t>Endschlaufe - EndOfContract - DulyTP</t>
        </is>
      </c>
      <c r="AB1769" s="6" t="n">
        <v>46132</v>
      </c>
      <c r="AC1769" t="inlineStr"/>
      <c r="AD1769" s="6" t="n">
        <v>45981</v>
      </c>
    </row>
    <row r="1770">
      <c r="A1770" t="inlineStr">
        <is>
          <t>V730008</t>
        </is>
      </c>
      <c r="B1770" t="inlineStr">
        <is>
          <t>2025-0034</t>
        </is>
      </c>
      <c r="C1770" t="n">
        <v>1</v>
      </c>
      <c r="D1770" t="inlineStr"/>
      <c r="E1770" t="inlineStr">
        <is>
          <t>Martin Tolksdorf Logistics GmbH</t>
        </is>
      </c>
      <c r="F1770" t="inlineStr">
        <is>
          <t>WBA</t>
        </is>
      </c>
      <c r="G1770" t="inlineStr">
        <is>
          <t>DPW</t>
        </is>
      </c>
      <c r="H1770" t="inlineStr">
        <is>
          <t>PAYG</t>
        </is>
      </c>
      <c r="I1770" s="6" t="n">
        <v>45992</v>
      </c>
      <c r="J1770" s="6" t="n">
        <v>46387</v>
      </c>
      <c r="K1770" t="inlineStr">
        <is>
          <t>run_initial</t>
        </is>
      </c>
      <c r="L1770" s="6" t="n">
        <v>45992</v>
      </c>
      <c r="M1770" s="6" t="n">
        <v>46387</v>
      </c>
      <c r="N1770" t="n">
        <v>395</v>
      </c>
      <c r="O1770" s="6" t="n">
        <v>46387</v>
      </c>
      <c r="S1770" t="inlineStr">
        <is>
          <t>with as-of date</t>
        </is>
      </c>
      <c r="T1770" s="6" t="n">
        <v>45992</v>
      </c>
      <c r="U1770" s="6" t="n"/>
      <c r="V1770" t="n">
        <v>1</v>
      </c>
      <c r="W1770" t="n">
        <v>1</v>
      </c>
      <c r="X1770" s="6" t="n"/>
      <c r="Z1770" s="6" t="n">
        <v>46053</v>
      </c>
      <c r="AA1770" t="inlineStr">
        <is>
          <t>as-of, case 2-4</t>
        </is>
      </c>
      <c r="AB1770" s="6" t="n">
        <v>46081</v>
      </c>
      <c r="AC1770" t="inlineStr">
        <is>
          <t>PAYG</t>
        </is>
      </c>
      <c r="AD1770" s="6" t="n">
        <v>45928</v>
      </c>
    </row>
    <row r="1771">
      <c r="A1771" t="inlineStr">
        <is>
          <t>V730008</t>
        </is>
      </c>
      <c r="B1771" t="inlineStr">
        <is>
          <t>2025-0034</t>
        </is>
      </c>
      <c r="C1771" t="n">
        <v>2</v>
      </c>
      <c r="D1771" t="inlineStr"/>
      <c r="E1771" t="inlineStr">
        <is>
          <t>Martin Tolksdorf Logistics GmbH</t>
        </is>
      </c>
      <c r="F1771" t="inlineStr">
        <is>
          <t>WBA</t>
        </is>
      </c>
      <c r="G1771" t="inlineStr">
        <is>
          <t>DPW</t>
        </is>
      </c>
      <c r="H1771" t="inlineStr">
        <is>
          <t>PAYG</t>
        </is>
      </c>
      <c r="I1771" s="6" t="n">
        <v>45992</v>
      </c>
      <c r="J1771" s="6" t="n">
        <v>46387</v>
      </c>
      <c r="K1771" t="inlineStr">
        <is>
          <t>run_initial</t>
        </is>
      </c>
      <c r="L1771" s="6" t="n">
        <v>45992</v>
      </c>
      <c r="M1771" s="6" t="n">
        <v>46387</v>
      </c>
      <c r="N1771" t="n">
        <v>395</v>
      </c>
      <c r="O1771" s="6" t="n">
        <v>46387</v>
      </c>
      <c r="S1771" t="inlineStr">
        <is>
          <t>with as-of date</t>
        </is>
      </c>
      <c r="T1771" s="6" t="n">
        <v>45992</v>
      </c>
      <c r="U1771" s="6" t="n"/>
      <c r="V1771" t="n">
        <v>1</v>
      </c>
      <c r="W1771" t="n">
        <v>1</v>
      </c>
      <c r="X1771" s="6" t="n"/>
      <c r="Z1771" s="6" t="n">
        <v>46053</v>
      </c>
      <c r="AA1771" t="inlineStr">
        <is>
          <t>as-of, case 2-4</t>
        </is>
      </c>
      <c r="AB1771" s="6" t="n">
        <v>46081</v>
      </c>
      <c r="AC1771" t="inlineStr">
        <is>
          <t>PAYG</t>
        </is>
      </c>
      <c r="AD1771" s="6" t="n">
        <v>45928</v>
      </c>
    </row>
    <row r="1772">
      <c r="A1772" t="inlineStr">
        <is>
          <t>V730008</t>
        </is>
      </c>
      <c r="B1772" t="inlineStr">
        <is>
          <t>2025-0034</t>
        </is>
      </c>
      <c r="C1772" t="n">
        <v>3</v>
      </c>
      <c r="D1772" t="inlineStr"/>
      <c r="E1772" t="inlineStr">
        <is>
          <t>Martin Tolksdorf Logistics GmbH</t>
        </is>
      </c>
      <c r="F1772" t="inlineStr">
        <is>
          <t>WBA</t>
        </is>
      </c>
      <c r="G1772" t="inlineStr">
        <is>
          <t>DPW</t>
        </is>
      </c>
      <c r="H1772" t="inlineStr">
        <is>
          <t>PAYG</t>
        </is>
      </c>
      <c r="I1772" s="6" t="n">
        <v>45992</v>
      </c>
      <c r="J1772" s="6" t="n">
        <v>46387</v>
      </c>
      <c r="K1772" t="inlineStr">
        <is>
          <t>run_initial</t>
        </is>
      </c>
      <c r="L1772" s="6" t="n">
        <v>45992</v>
      </c>
      <c r="M1772" s="6" t="n">
        <v>46387</v>
      </c>
      <c r="N1772" t="n">
        <v>395</v>
      </c>
      <c r="O1772" s="6" t="n">
        <v>46387</v>
      </c>
      <c r="S1772" t="inlineStr">
        <is>
          <t>with as-of date</t>
        </is>
      </c>
      <c r="T1772" s="6" t="n">
        <v>45992</v>
      </c>
      <c r="U1772" s="6" t="n"/>
      <c r="V1772" t="n">
        <v>1</v>
      </c>
      <c r="W1772" t="n">
        <v>1</v>
      </c>
      <c r="X1772" s="6" t="n"/>
      <c r="Z1772" s="6" t="n">
        <v>46053</v>
      </c>
      <c r="AA1772" t="inlineStr">
        <is>
          <t>as-of, case 2-4</t>
        </is>
      </c>
      <c r="AB1772" s="6" t="n">
        <v>46081</v>
      </c>
      <c r="AC1772" t="inlineStr">
        <is>
          <t>PAYG</t>
        </is>
      </c>
      <c r="AD1772" s="6" t="n">
        <v>45928</v>
      </c>
    </row>
    <row r="1773">
      <c r="A1773" t="inlineStr">
        <is>
          <t>V730008</t>
        </is>
      </c>
      <c r="B1773" t="inlineStr">
        <is>
          <t>2025-0034</t>
        </is>
      </c>
      <c r="C1773" t="n">
        <v>4</v>
      </c>
      <c r="D1773" t="inlineStr"/>
      <c r="E1773" t="inlineStr">
        <is>
          <t>Martin Tolksdorf Logistics GmbH</t>
        </is>
      </c>
      <c r="F1773" t="inlineStr">
        <is>
          <t>WBA</t>
        </is>
      </c>
      <c r="G1773" t="inlineStr">
        <is>
          <t>DPW</t>
        </is>
      </c>
      <c r="H1773" t="inlineStr">
        <is>
          <t>PAYG</t>
        </is>
      </c>
      <c r="I1773" s="6" t="n">
        <v>45992</v>
      </c>
      <c r="J1773" s="6" t="n">
        <v>46387</v>
      </c>
      <c r="K1773" t="inlineStr">
        <is>
          <t>run_initial</t>
        </is>
      </c>
      <c r="L1773" s="6" t="n">
        <v>45992</v>
      </c>
      <c r="M1773" s="6" t="n">
        <v>46387</v>
      </c>
      <c r="N1773" t="n">
        <v>395</v>
      </c>
      <c r="O1773" s="6" t="n">
        <v>46387</v>
      </c>
      <c r="S1773" t="inlineStr">
        <is>
          <t>with as-of date</t>
        </is>
      </c>
      <c r="T1773" s="6" t="n">
        <v>45992</v>
      </c>
      <c r="U1773" s="6" t="n"/>
      <c r="V1773" t="n">
        <v>1</v>
      </c>
      <c r="W1773" t="n">
        <v>1</v>
      </c>
      <c r="X1773" s="6" t="n"/>
      <c r="Z1773" s="6" t="n">
        <v>46053</v>
      </c>
      <c r="AA1773" t="inlineStr">
        <is>
          <t>as-of, case 2-4</t>
        </is>
      </c>
      <c r="AB1773" s="6" t="n">
        <v>46081</v>
      </c>
      <c r="AC1773" t="inlineStr">
        <is>
          <t>PAYG</t>
        </is>
      </c>
      <c r="AD1773" s="6" t="n">
        <v>45928</v>
      </c>
    </row>
    <row r="1774">
      <c r="A1774" t="inlineStr">
        <is>
          <t>V730008</t>
        </is>
      </c>
      <c r="B1774" t="inlineStr">
        <is>
          <t>2025-0034</t>
        </is>
      </c>
      <c r="C1774" t="n">
        <v>5</v>
      </c>
      <c r="D1774" t="inlineStr"/>
      <c r="E1774" t="inlineStr">
        <is>
          <t>Martin Tolksdorf Logistics GmbH</t>
        </is>
      </c>
      <c r="F1774" t="inlineStr">
        <is>
          <t>WBA</t>
        </is>
      </c>
      <c r="G1774" t="inlineStr">
        <is>
          <t>DPW</t>
        </is>
      </c>
      <c r="H1774" t="inlineStr">
        <is>
          <t>PAYG</t>
        </is>
      </c>
      <c r="I1774" s="6" t="n">
        <v>45992</v>
      </c>
      <c r="J1774" s="6" t="n">
        <v>46387</v>
      </c>
      <c r="K1774" t="inlineStr">
        <is>
          <t>run_initial</t>
        </is>
      </c>
      <c r="L1774" s="6" t="n">
        <v>45992</v>
      </c>
      <c r="M1774" s="6" t="n">
        <v>46387</v>
      </c>
      <c r="N1774" t="n">
        <v>395</v>
      </c>
      <c r="O1774" s="6" t="n">
        <v>46387</v>
      </c>
      <c r="S1774" t="inlineStr">
        <is>
          <t>with as-of date</t>
        </is>
      </c>
      <c r="T1774" s="6" t="n">
        <v>45992</v>
      </c>
      <c r="U1774" s="6" t="n"/>
      <c r="V1774" t="n">
        <v>1</v>
      </c>
      <c r="W1774" t="n">
        <v>1</v>
      </c>
      <c r="X1774" s="6" t="n"/>
      <c r="Z1774" s="6" t="n">
        <v>46053</v>
      </c>
      <c r="AA1774" t="inlineStr">
        <is>
          <t>as-of, case 2-4</t>
        </is>
      </c>
      <c r="AB1774" s="6" t="n">
        <v>46081</v>
      </c>
      <c r="AC1774" t="inlineStr">
        <is>
          <t>PAYG</t>
        </is>
      </c>
      <c r="AD1774" s="6" t="n">
        <v>45928</v>
      </c>
    </row>
    <row r="1775">
      <c r="A1775" t="inlineStr">
        <is>
          <t>V730008</t>
        </is>
      </c>
      <c r="B1775" t="inlineStr">
        <is>
          <t>2025-0034</t>
        </is>
      </c>
      <c r="C1775" t="n">
        <v>6</v>
      </c>
      <c r="D1775" t="inlineStr"/>
      <c r="E1775" t="inlineStr">
        <is>
          <t>Martin Tolksdorf Logistics GmbH</t>
        </is>
      </c>
      <c r="F1775" t="inlineStr">
        <is>
          <t>WBA</t>
        </is>
      </c>
      <c r="G1775" t="inlineStr">
        <is>
          <t>DPW</t>
        </is>
      </c>
      <c r="H1775" t="inlineStr">
        <is>
          <t>PAYG</t>
        </is>
      </c>
      <c r="I1775" s="6" t="n">
        <v>45992</v>
      </c>
      <c r="J1775" s="6" t="n">
        <v>46387</v>
      </c>
      <c r="K1775" t="inlineStr">
        <is>
          <t>run_initial</t>
        </is>
      </c>
      <c r="L1775" s="6" t="n">
        <v>45992</v>
      </c>
      <c r="M1775" s="6" t="n">
        <v>46387</v>
      </c>
      <c r="N1775" t="n">
        <v>395</v>
      </c>
      <c r="O1775" s="6" t="n">
        <v>46387</v>
      </c>
      <c r="S1775" t="inlineStr">
        <is>
          <t>with as-of date</t>
        </is>
      </c>
      <c r="T1775" s="6" t="n">
        <v>45992</v>
      </c>
      <c r="U1775" s="6" t="n"/>
      <c r="V1775" t="n">
        <v>1</v>
      </c>
      <c r="W1775" t="n">
        <v>1</v>
      </c>
      <c r="X1775" s="6" t="n"/>
      <c r="Z1775" s="6" t="n">
        <v>46053</v>
      </c>
      <c r="AA1775" t="inlineStr">
        <is>
          <t>as-of, case 2-4</t>
        </is>
      </c>
      <c r="AB1775" s="6" t="n">
        <v>46081</v>
      </c>
      <c r="AC1775" t="inlineStr">
        <is>
          <t>PAYG</t>
        </is>
      </c>
      <c r="AD1775" s="6" t="n">
        <v>45928</v>
      </c>
    </row>
    <row r="1776">
      <c r="A1776" t="inlineStr">
        <is>
          <t>V730008</t>
        </is>
      </c>
      <c r="B1776" t="inlineStr">
        <is>
          <t>2025-0034</t>
        </is>
      </c>
      <c r="C1776" t="n">
        <v>7</v>
      </c>
      <c r="D1776" t="inlineStr"/>
      <c r="E1776" t="inlineStr">
        <is>
          <t>Martin Tolksdorf Logistics GmbH</t>
        </is>
      </c>
      <c r="F1776" t="inlineStr">
        <is>
          <t>WBA</t>
        </is>
      </c>
      <c r="G1776" t="inlineStr">
        <is>
          <t>DPW</t>
        </is>
      </c>
      <c r="H1776" t="inlineStr">
        <is>
          <t>PAYG</t>
        </is>
      </c>
      <c r="I1776" s="6" t="n">
        <v>45992</v>
      </c>
      <c r="J1776" s="6" t="n">
        <v>46387</v>
      </c>
      <c r="K1776" t="inlineStr">
        <is>
          <t>run_initial</t>
        </is>
      </c>
      <c r="L1776" s="6" t="n">
        <v>45992</v>
      </c>
      <c r="M1776" s="6" t="n">
        <v>46387</v>
      </c>
      <c r="N1776" t="n">
        <v>395</v>
      </c>
      <c r="O1776" s="6" t="n">
        <v>46387</v>
      </c>
      <c r="S1776" t="inlineStr">
        <is>
          <t>with as-of date</t>
        </is>
      </c>
      <c r="T1776" s="6" t="n">
        <v>45992</v>
      </c>
      <c r="U1776" s="6" t="n"/>
      <c r="V1776" t="n">
        <v>1</v>
      </c>
      <c r="W1776" t="n">
        <v>1</v>
      </c>
      <c r="X1776" s="6" t="n"/>
      <c r="Z1776" s="6" t="n">
        <v>46053</v>
      </c>
      <c r="AA1776" t="inlineStr">
        <is>
          <t>as-of, case 2-4</t>
        </is>
      </c>
      <c r="AB1776" s="6" t="n">
        <v>46081</v>
      </c>
      <c r="AC1776" t="inlineStr">
        <is>
          <t>PAYG</t>
        </is>
      </c>
      <c r="AD1776" s="6" t="n">
        <v>45928</v>
      </c>
    </row>
    <row r="1777">
      <c r="A1777" t="inlineStr">
        <is>
          <t>V730008</t>
        </is>
      </c>
      <c r="B1777" t="inlineStr">
        <is>
          <t>2025-0034</t>
        </is>
      </c>
      <c r="C1777" t="n">
        <v>8</v>
      </c>
      <c r="D1777" t="inlineStr"/>
      <c r="E1777" t="inlineStr">
        <is>
          <t>Martin Tolksdorf Logistics GmbH</t>
        </is>
      </c>
      <c r="F1777" t="inlineStr">
        <is>
          <t>WBA</t>
        </is>
      </c>
      <c r="G1777" t="inlineStr">
        <is>
          <t>DPW</t>
        </is>
      </c>
      <c r="H1777" t="inlineStr">
        <is>
          <t>PAYG</t>
        </is>
      </c>
      <c r="I1777" s="6" t="n">
        <v>45992</v>
      </c>
      <c r="J1777" s="6" t="n">
        <v>46387</v>
      </c>
      <c r="K1777" t="inlineStr">
        <is>
          <t>run_initial</t>
        </is>
      </c>
      <c r="L1777" s="6" t="n">
        <v>45992</v>
      </c>
      <c r="M1777" s="6" t="n">
        <v>46387</v>
      </c>
      <c r="N1777" t="n">
        <v>395</v>
      </c>
      <c r="O1777" s="6" t="n">
        <v>46387</v>
      </c>
      <c r="S1777" t="inlineStr">
        <is>
          <t>with as-of date</t>
        </is>
      </c>
      <c r="T1777" s="6" t="n">
        <v>45992</v>
      </c>
      <c r="U1777" s="6" t="n"/>
      <c r="V1777" t="n">
        <v>1</v>
      </c>
      <c r="W1777" t="n">
        <v>1</v>
      </c>
      <c r="X1777" s="6" t="n"/>
      <c r="Z1777" s="6" t="n">
        <v>46053</v>
      </c>
      <c r="AA1777" t="inlineStr">
        <is>
          <t>as-of, case 2-4</t>
        </is>
      </c>
      <c r="AB1777" s="6" t="n">
        <v>46081</v>
      </c>
      <c r="AC1777" t="inlineStr">
        <is>
          <t>PAYG</t>
        </is>
      </c>
      <c r="AD1777" s="6" t="n">
        <v>45928</v>
      </c>
    </row>
    <row r="1778">
      <c r="A1778" t="inlineStr">
        <is>
          <t>V730008</t>
        </is>
      </c>
      <c r="B1778" t="inlineStr">
        <is>
          <t>2025-0034</t>
        </is>
      </c>
      <c r="C1778" t="n">
        <v>9</v>
      </c>
      <c r="D1778" t="inlineStr"/>
      <c r="E1778" t="inlineStr">
        <is>
          <t>Martin Tolksdorf Logistics GmbH</t>
        </is>
      </c>
      <c r="F1778" t="inlineStr">
        <is>
          <t>WBA</t>
        </is>
      </c>
      <c r="G1778" t="inlineStr">
        <is>
          <t>DPW</t>
        </is>
      </c>
      <c r="H1778" t="inlineStr">
        <is>
          <t>PAYG</t>
        </is>
      </c>
      <c r="I1778" s="6" t="n">
        <v>45992</v>
      </c>
      <c r="J1778" s="6" t="n">
        <v>46387</v>
      </c>
      <c r="K1778" t="inlineStr">
        <is>
          <t>run_initial</t>
        </is>
      </c>
      <c r="L1778" s="6" t="n">
        <v>45992</v>
      </c>
      <c r="M1778" s="6" t="n">
        <v>46387</v>
      </c>
      <c r="N1778" t="n">
        <v>395</v>
      </c>
      <c r="O1778" s="6" t="n">
        <v>46387</v>
      </c>
      <c r="S1778" t="inlineStr">
        <is>
          <t>with as-of date</t>
        </is>
      </c>
      <c r="T1778" s="6" t="n">
        <v>45992</v>
      </c>
      <c r="U1778" s="6" t="n"/>
      <c r="V1778" t="n">
        <v>1</v>
      </c>
      <c r="W1778" t="n">
        <v>1</v>
      </c>
      <c r="X1778" s="6" t="n"/>
      <c r="Z1778" s="6" t="n">
        <v>46053</v>
      </c>
      <c r="AA1778" t="inlineStr">
        <is>
          <t>as-of, case 2-4</t>
        </is>
      </c>
      <c r="AB1778" s="6" t="n">
        <v>46081</v>
      </c>
      <c r="AC1778" t="inlineStr">
        <is>
          <t>PAYG</t>
        </is>
      </c>
      <c r="AD1778" s="6" t="n">
        <v>45928</v>
      </c>
    </row>
    <row r="1779">
      <c r="A1779" t="inlineStr">
        <is>
          <t>V730008</t>
        </is>
      </c>
      <c r="B1779" t="inlineStr">
        <is>
          <t>2025-0034</t>
        </is>
      </c>
      <c r="C1779" t="n">
        <v>10</v>
      </c>
      <c r="D1779" t="inlineStr"/>
      <c r="E1779" t="inlineStr">
        <is>
          <t>Martin Tolksdorf Logistics GmbH</t>
        </is>
      </c>
      <c r="F1779" t="inlineStr">
        <is>
          <t>WBA</t>
        </is>
      </c>
      <c r="G1779" t="inlineStr">
        <is>
          <t>DPW</t>
        </is>
      </c>
      <c r="H1779" t="inlineStr">
        <is>
          <t>PAYG</t>
        </is>
      </c>
      <c r="I1779" s="6" t="n">
        <v>45992</v>
      </c>
      <c r="J1779" s="6" t="n">
        <v>46387</v>
      </c>
      <c r="K1779" t="inlineStr">
        <is>
          <t>run_initial</t>
        </is>
      </c>
      <c r="L1779" s="6" t="n">
        <v>45992</v>
      </c>
      <c r="M1779" s="6" t="n">
        <v>46387</v>
      </c>
      <c r="N1779" t="n">
        <v>395</v>
      </c>
      <c r="O1779" s="6" t="n">
        <v>46387</v>
      </c>
      <c r="S1779" t="inlineStr">
        <is>
          <t>with as-of date</t>
        </is>
      </c>
      <c r="T1779" s="6" t="n">
        <v>45992</v>
      </c>
      <c r="U1779" s="6" t="n"/>
      <c r="V1779" t="n">
        <v>1</v>
      </c>
      <c r="W1779" t="n">
        <v>1</v>
      </c>
      <c r="X1779" s="6" t="n"/>
      <c r="Z1779" s="6" t="n">
        <v>46053</v>
      </c>
      <c r="AA1779" t="inlineStr">
        <is>
          <t>as-of, case 2-4</t>
        </is>
      </c>
      <c r="AB1779" s="6" t="n">
        <v>46081</v>
      </c>
      <c r="AC1779" t="inlineStr">
        <is>
          <t>PAYG</t>
        </is>
      </c>
      <c r="AD1779" s="6" t="n">
        <v>45928</v>
      </c>
    </row>
    <row r="1780">
      <c r="A1780" t="inlineStr">
        <is>
          <t>V730008</t>
        </is>
      </c>
      <c r="B1780" t="inlineStr">
        <is>
          <t>2025-0034</t>
        </is>
      </c>
      <c r="C1780" t="n">
        <v>11</v>
      </c>
      <c r="D1780" t="inlineStr"/>
      <c r="E1780" t="inlineStr">
        <is>
          <t>Martin Tolksdorf Logistics GmbH</t>
        </is>
      </c>
      <c r="F1780" t="inlineStr">
        <is>
          <t>WBA</t>
        </is>
      </c>
      <c r="G1780" t="inlineStr">
        <is>
          <t>DPW</t>
        </is>
      </c>
      <c r="H1780" t="inlineStr">
        <is>
          <t>PAYG</t>
        </is>
      </c>
      <c r="I1780" s="6" t="n">
        <v>45992</v>
      </c>
      <c r="J1780" s="6" t="n">
        <v>46387</v>
      </c>
      <c r="K1780" t="inlineStr">
        <is>
          <t>run_initial</t>
        </is>
      </c>
      <c r="L1780" s="6" t="n">
        <v>45992</v>
      </c>
      <c r="M1780" s="6" t="n">
        <v>46387</v>
      </c>
      <c r="N1780" t="n">
        <v>395</v>
      </c>
      <c r="O1780" s="6" t="n">
        <v>46387</v>
      </c>
      <c r="S1780" t="inlineStr">
        <is>
          <t>with as-of date</t>
        </is>
      </c>
      <c r="T1780" s="6" t="n">
        <v>45992</v>
      </c>
      <c r="U1780" s="6" t="n"/>
      <c r="V1780" t="n">
        <v>1</v>
      </c>
      <c r="W1780" t="n">
        <v>1</v>
      </c>
      <c r="X1780" s="6" t="n"/>
      <c r="Z1780" s="6" t="n">
        <v>46053</v>
      </c>
      <c r="AA1780" t="inlineStr">
        <is>
          <t>as-of, case 2-4</t>
        </is>
      </c>
      <c r="AB1780" s="6" t="n">
        <v>46081</v>
      </c>
      <c r="AC1780" t="inlineStr">
        <is>
          <t>PAYG</t>
        </is>
      </c>
      <c r="AD1780" s="6" t="n">
        <v>45928</v>
      </c>
    </row>
    <row r="1781">
      <c r="A1781" t="inlineStr">
        <is>
          <t>V730008</t>
        </is>
      </c>
      <c r="B1781" t="inlineStr">
        <is>
          <t>2025-0034</t>
        </is>
      </c>
      <c r="C1781" t="n">
        <v>12</v>
      </c>
      <c r="D1781" t="inlineStr"/>
      <c r="E1781" t="inlineStr">
        <is>
          <t>Martin Tolksdorf Logistics GmbH</t>
        </is>
      </c>
      <c r="F1781" t="inlineStr">
        <is>
          <t>WBA</t>
        </is>
      </c>
      <c r="G1781" t="inlineStr">
        <is>
          <t>DPW</t>
        </is>
      </c>
      <c r="H1781" t="inlineStr">
        <is>
          <t>PAYG</t>
        </is>
      </c>
      <c r="I1781" s="6" t="n">
        <v>45992</v>
      </c>
      <c r="J1781" s="6" t="n">
        <v>46387</v>
      </c>
      <c r="K1781" t="inlineStr">
        <is>
          <t>run_initial</t>
        </is>
      </c>
      <c r="L1781" s="6" t="n">
        <v>45992</v>
      </c>
      <c r="M1781" s="6" t="n">
        <v>46387</v>
      </c>
      <c r="N1781" t="n">
        <v>395</v>
      </c>
      <c r="O1781" s="6" t="n">
        <v>46387</v>
      </c>
      <c r="S1781" t="inlineStr">
        <is>
          <t>with as-of date</t>
        </is>
      </c>
      <c r="T1781" s="6" t="n">
        <v>45992</v>
      </c>
      <c r="U1781" s="6" t="n"/>
      <c r="V1781" t="n">
        <v>1</v>
      </c>
      <c r="W1781" t="n">
        <v>1</v>
      </c>
      <c r="X1781" s="6" t="n"/>
      <c r="Z1781" s="6" t="n">
        <v>46053</v>
      </c>
      <c r="AA1781" t="inlineStr">
        <is>
          <t>as-of, case 2-4</t>
        </is>
      </c>
      <c r="AB1781" s="6" t="n">
        <v>46081</v>
      </c>
      <c r="AC1781" t="inlineStr">
        <is>
          <t>PAYG</t>
        </is>
      </c>
      <c r="AD1781" s="6" t="n">
        <v>45928</v>
      </c>
    </row>
    <row r="1782">
      <c r="A1782" t="inlineStr">
        <is>
          <t>V730008</t>
        </is>
      </c>
      <c r="B1782" t="inlineStr">
        <is>
          <t>2025-0034</t>
        </is>
      </c>
      <c r="C1782" t="n">
        <v>13</v>
      </c>
      <c r="D1782" t="inlineStr"/>
      <c r="E1782" t="inlineStr">
        <is>
          <t>Martin Tolksdorf Logistics GmbH</t>
        </is>
      </c>
      <c r="F1782" t="inlineStr">
        <is>
          <t>WBA</t>
        </is>
      </c>
      <c r="G1782" t="inlineStr">
        <is>
          <t>DPW</t>
        </is>
      </c>
      <c r="H1782" t="inlineStr">
        <is>
          <t>PAYG</t>
        </is>
      </c>
      <c r="I1782" s="6" t="n">
        <v>45992</v>
      </c>
      <c r="J1782" s="6" t="n">
        <v>46387</v>
      </c>
      <c r="K1782" t="inlineStr">
        <is>
          <t>run_initial</t>
        </is>
      </c>
      <c r="L1782" s="6" t="n">
        <v>45992</v>
      </c>
      <c r="M1782" s="6" t="n">
        <v>46387</v>
      </c>
      <c r="N1782" t="n">
        <v>395</v>
      </c>
      <c r="O1782" s="6" t="n">
        <v>46387</v>
      </c>
      <c r="S1782" t="inlineStr">
        <is>
          <t>with as-of date</t>
        </is>
      </c>
      <c r="T1782" s="6" t="n">
        <v>45992</v>
      </c>
      <c r="U1782" s="6" t="n"/>
      <c r="V1782" t="n">
        <v>1</v>
      </c>
      <c r="W1782" t="n">
        <v>1</v>
      </c>
      <c r="X1782" s="6" t="n"/>
      <c r="Z1782" s="6" t="n">
        <v>46053</v>
      </c>
      <c r="AA1782" t="inlineStr">
        <is>
          <t>as-of, case 2-4</t>
        </is>
      </c>
      <c r="AB1782" s="6" t="n">
        <v>46081</v>
      </c>
      <c r="AC1782" t="inlineStr">
        <is>
          <t>PAYG</t>
        </is>
      </c>
      <c r="AD1782" s="6" t="n">
        <v>45928</v>
      </c>
    </row>
    <row r="1783">
      <c r="A1783" t="inlineStr">
        <is>
          <t>V730008</t>
        </is>
      </c>
      <c r="B1783" t="inlineStr">
        <is>
          <t>2025-0034</t>
        </is>
      </c>
      <c r="C1783" t="n">
        <v>14</v>
      </c>
      <c r="D1783" t="inlineStr"/>
      <c r="E1783" t="inlineStr">
        <is>
          <t>Martin Tolksdorf Logistics GmbH</t>
        </is>
      </c>
      <c r="F1783" t="inlineStr">
        <is>
          <t>WBA</t>
        </is>
      </c>
      <c r="G1783" t="inlineStr">
        <is>
          <t>DPW</t>
        </is>
      </c>
      <c r="H1783" t="inlineStr">
        <is>
          <t>PAYG</t>
        </is>
      </c>
      <c r="I1783" s="6" t="n">
        <v>45992</v>
      </c>
      <c r="J1783" s="6" t="n">
        <v>46387</v>
      </c>
      <c r="K1783" t="inlineStr">
        <is>
          <t>run_initial</t>
        </is>
      </c>
      <c r="L1783" s="6" t="n">
        <v>45992</v>
      </c>
      <c r="M1783" s="6" t="n">
        <v>46387</v>
      </c>
      <c r="N1783" t="n">
        <v>395</v>
      </c>
      <c r="O1783" s="6" t="n">
        <v>46387</v>
      </c>
      <c r="S1783" t="inlineStr">
        <is>
          <t>with as-of date</t>
        </is>
      </c>
      <c r="T1783" s="6" t="n">
        <v>45992</v>
      </c>
      <c r="U1783" s="6" t="n"/>
      <c r="V1783" t="n">
        <v>1</v>
      </c>
      <c r="W1783" t="n">
        <v>1</v>
      </c>
      <c r="X1783" s="6" t="n"/>
      <c r="Z1783" s="6" t="n">
        <v>46053</v>
      </c>
      <c r="AA1783" t="inlineStr">
        <is>
          <t>as-of, case 2-4</t>
        </is>
      </c>
      <c r="AB1783" s="6" t="n">
        <v>46081</v>
      </c>
      <c r="AC1783" t="inlineStr">
        <is>
          <t>PAYG</t>
        </is>
      </c>
      <c r="AD1783" s="6" t="n">
        <v>45928</v>
      </c>
    </row>
    <row r="1784">
      <c r="A1784" t="inlineStr">
        <is>
          <t>V730008</t>
        </is>
      </c>
      <c r="B1784" t="inlineStr">
        <is>
          <t>2025-0034</t>
        </is>
      </c>
      <c r="C1784" t="n">
        <v>15</v>
      </c>
      <c r="D1784" t="inlineStr"/>
      <c r="E1784" t="inlineStr">
        <is>
          <t>Martin Tolksdorf Logistics GmbH</t>
        </is>
      </c>
      <c r="F1784" t="inlineStr">
        <is>
          <t>WBA</t>
        </is>
      </c>
      <c r="G1784" t="inlineStr">
        <is>
          <t>DPW</t>
        </is>
      </c>
      <c r="H1784" t="inlineStr">
        <is>
          <t>PAYG</t>
        </is>
      </c>
      <c r="I1784" s="6" t="n">
        <v>45992</v>
      </c>
      <c r="J1784" s="6" t="n">
        <v>46387</v>
      </c>
      <c r="K1784" t="inlineStr">
        <is>
          <t>run_initial</t>
        </is>
      </c>
      <c r="L1784" s="6" t="n">
        <v>45992</v>
      </c>
      <c r="M1784" s="6" t="n">
        <v>46387</v>
      </c>
      <c r="N1784" t="n">
        <v>395</v>
      </c>
      <c r="O1784" s="6" t="n">
        <v>46387</v>
      </c>
      <c r="S1784" t="inlineStr">
        <is>
          <t>with as-of date</t>
        </is>
      </c>
      <c r="T1784" s="6" t="n">
        <v>45992</v>
      </c>
      <c r="U1784" s="6" t="n"/>
      <c r="V1784" t="n">
        <v>1</v>
      </c>
      <c r="W1784" t="n">
        <v>1</v>
      </c>
      <c r="X1784" s="6" t="n"/>
      <c r="Z1784" s="6" t="n">
        <v>46053</v>
      </c>
      <c r="AA1784" t="inlineStr">
        <is>
          <t>as-of, case 2-4</t>
        </is>
      </c>
      <c r="AB1784" s="6" t="n">
        <v>46081</v>
      </c>
      <c r="AC1784" t="inlineStr">
        <is>
          <t>PAYG</t>
        </is>
      </c>
      <c r="AD1784" s="6" t="n">
        <v>45928</v>
      </c>
    </row>
    <row r="1785">
      <c r="A1785" t="inlineStr">
        <is>
          <t>V730008</t>
        </is>
      </c>
      <c r="B1785" t="inlineStr">
        <is>
          <t>2025-0034</t>
        </is>
      </c>
      <c r="C1785" t="n">
        <v>16</v>
      </c>
      <c r="D1785" t="inlineStr"/>
      <c r="E1785" t="inlineStr">
        <is>
          <t>Martin Tolksdorf Logistics GmbH</t>
        </is>
      </c>
      <c r="F1785" t="inlineStr">
        <is>
          <t>WBA</t>
        </is>
      </c>
      <c r="G1785" t="inlineStr">
        <is>
          <t>DPW</t>
        </is>
      </c>
      <c r="H1785" t="inlineStr">
        <is>
          <t>PAYG</t>
        </is>
      </c>
      <c r="I1785" s="6" t="n">
        <v>45992</v>
      </c>
      <c r="J1785" s="6" t="n">
        <v>46387</v>
      </c>
      <c r="K1785" t="inlineStr">
        <is>
          <t>run_initial</t>
        </is>
      </c>
      <c r="L1785" s="6" t="n">
        <v>45992</v>
      </c>
      <c r="M1785" s="6" t="n">
        <v>46387</v>
      </c>
      <c r="N1785" t="n">
        <v>395</v>
      </c>
      <c r="O1785" s="6" t="n">
        <v>46387</v>
      </c>
      <c r="S1785" t="inlineStr">
        <is>
          <t>with as-of date</t>
        </is>
      </c>
      <c r="T1785" s="6" t="n">
        <v>45992</v>
      </c>
      <c r="U1785" s="6" t="n"/>
      <c r="V1785" t="n">
        <v>1</v>
      </c>
      <c r="W1785" t="n">
        <v>1</v>
      </c>
      <c r="X1785" s="6" t="n"/>
      <c r="Z1785" s="6" t="n">
        <v>46053</v>
      </c>
      <c r="AA1785" t="inlineStr">
        <is>
          <t>as-of, case 2-4</t>
        </is>
      </c>
      <c r="AB1785" s="6" t="n">
        <v>46081</v>
      </c>
      <c r="AC1785" t="inlineStr">
        <is>
          <t>PAYG</t>
        </is>
      </c>
      <c r="AD1785" s="6" t="n">
        <v>45928</v>
      </c>
    </row>
    <row r="1786">
      <c r="A1786" t="inlineStr">
        <is>
          <t>V730008</t>
        </is>
      </c>
      <c r="B1786" t="inlineStr">
        <is>
          <t>2025-0034</t>
        </is>
      </c>
      <c r="C1786" t="n">
        <v>17</v>
      </c>
      <c r="D1786" t="inlineStr"/>
      <c r="E1786" t="inlineStr">
        <is>
          <t>Martin Tolksdorf Logistics GmbH</t>
        </is>
      </c>
      <c r="F1786" t="inlineStr">
        <is>
          <t>WBA</t>
        </is>
      </c>
      <c r="G1786" t="inlineStr">
        <is>
          <t>DPW</t>
        </is>
      </c>
      <c r="H1786" t="inlineStr">
        <is>
          <t>PAYG</t>
        </is>
      </c>
      <c r="I1786" s="6" t="n">
        <v>45992</v>
      </c>
      <c r="J1786" s="6" t="n">
        <v>46387</v>
      </c>
      <c r="K1786" t="inlineStr">
        <is>
          <t>run_initial</t>
        </is>
      </c>
      <c r="L1786" s="6" t="n">
        <v>45992</v>
      </c>
      <c r="M1786" s="6" t="n">
        <v>46387</v>
      </c>
      <c r="N1786" t="n">
        <v>395</v>
      </c>
      <c r="O1786" s="6" t="n">
        <v>46387</v>
      </c>
      <c r="S1786" t="inlineStr">
        <is>
          <t>with as-of date</t>
        </is>
      </c>
      <c r="T1786" s="6" t="n">
        <v>45992</v>
      </c>
      <c r="U1786" s="6" t="n"/>
      <c r="V1786" t="n">
        <v>1</v>
      </c>
      <c r="W1786" t="n">
        <v>1</v>
      </c>
      <c r="X1786" s="6" t="n"/>
      <c r="Z1786" s="6" t="n">
        <v>46053</v>
      </c>
      <c r="AA1786" t="inlineStr">
        <is>
          <t>as-of, case 2-4</t>
        </is>
      </c>
      <c r="AB1786" s="6" t="n">
        <v>46081</v>
      </c>
      <c r="AC1786" t="inlineStr">
        <is>
          <t>PAYG</t>
        </is>
      </c>
      <c r="AD1786" s="6" t="n">
        <v>45928</v>
      </c>
    </row>
    <row r="1787">
      <c r="A1787" t="inlineStr">
        <is>
          <t>V730008</t>
        </is>
      </c>
      <c r="B1787" t="inlineStr">
        <is>
          <t>2025-0034</t>
        </is>
      </c>
      <c r="C1787" t="n">
        <v>18</v>
      </c>
      <c r="D1787" t="inlineStr"/>
      <c r="E1787" t="inlineStr">
        <is>
          <t>Martin Tolksdorf Logistics GmbH</t>
        </is>
      </c>
      <c r="F1787" t="inlineStr">
        <is>
          <t>WBA</t>
        </is>
      </c>
      <c r="G1787" t="inlineStr">
        <is>
          <t>DPW</t>
        </is>
      </c>
      <c r="H1787" t="inlineStr">
        <is>
          <t>PAYG</t>
        </is>
      </c>
      <c r="I1787" s="6" t="n">
        <v>45992</v>
      </c>
      <c r="J1787" s="6" t="n">
        <v>46387</v>
      </c>
      <c r="K1787" t="inlineStr">
        <is>
          <t>run_initial</t>
        </is>
      </c>
      <c r="L1787" s="6" t="n">
        <v>45992</v>
      </c>
      <c r="M1787" s="6" t="n">
        <v>46387</v>
      </c>
      <c r="N1787" t="n">
        <v>395</v>
      </c>
      <c r="O1787" s="6" t="n">
        <v>46387</v>
      </c>
      <c r="S1787" t="inlineStr">
        <is>
          <t>with as-of date</t>
        </is>
      </c>
      <c r="T1787" s="6" t="n">
        <v>45992</v>
      </c>
      <c r="U1787" s="6" t="n"/>
      <c r="V1787" t="n">
        <v>1</v>
      </c>
      <c r="W1787" t="n">
        <v>1</v>
      </c>
      <c r="X1787" s="6" t="n"/>
      <c r="Z1787" s="6" t="n">
        <v>46053</v>
      </c>
      <c r="AA1787" t="inlineStr">
        <is>
          <t>as-of, case 2-4</t>
        </is>
      </c>
      <c r="AB1787" s="6" t="n">
        <v>46081</v>
      </c>
      <c r="AC1787" t="inlineStr">
        <is>
          <t>PAYG</t>
        </is>
      </c>
      <c r="AD1787" s="6" t="n">
        <v>45928</v>
      </c>
    </row>
    <row r="1788">
      <c r="A1788" t="inlineStr">
        <is>
          <t>V730008</t>
        </is>
      </c>
      <c r="B1788" t="inlineStr">
        <is>
          <t>2025-0034</t>
        </is>
      </c>
      <c r="C1788" t="n">
        <v>19</v>
      </c>
      <c r="D1788" t="inlineStr"/>
      <c r="E1788" t="inlineStr">
        <is>
          <t>Martin Tolksdorf Logistics GmbH</t>
        </is>
      </c>
      <c r="F1788" t="inlineStr">
        <is>
          <t>WBA</t>
        </is>
      </c>
      <c r="G1788" t="inlineStr">
        <is>
          <t>DPW</t>
        </is>
      </c>
      <c r="H1788" t="inlineStr">
        <is>
          <t>PAYG</t>
        </is>
      </c>
      <c r="I1788" s="6" t="n">
        <v>45992</v>
      </c>
      <c r="J1788" s="6" t="n">
        <v>46387</v>
      </c>
      <c r="K1788" t="inlineStr">
        <is>
          <t>run_initial</t>
        </is>
      </c>
      <c r="L1788" s="6" t="n">
        <v>45992</v>
      </c>
      <c r="M1788" s="6" t="n">
        <v>46387</v>
      </c>
      <c r="N1788" t="n">
        <v>395</v>
      </c>
      <c r="O1788" s="6" t="n">
        <v>46387</v>
      </c>
      <c r="S1788" t="inlineStr">
        <is>
          <t>with as-of date</t>
        </is>
      </c>
      <c r="T1788" s="6" t="n">
        <v>45992</v>
      </c>
      <c r="U1788" s="6" t="n"/>
      <c r="V1788" t="n">
        <v>1</v>
      </c>
      <c r="W1788" t="n">
        <v>1</v>
      </c>
      <c r="X1788" s="6" t="n"/>
      <c r="Z1788" s="6" t="n">
        <v>46053</v>
      </c>
      <c r="AA1788" t="inlineStr">
        <is>
          <t>as-of, case 2-4</t>
        </is>
      </c>
      <c r="AB1788" s="6" t="n">
        <v>46081</v>
      </c>
      <c r="AC1788" t="inlineStr">
        <is>
          <t>PAYG</t>
        </is>
      </c>
      <c r="AD1788" s="6" t="n">
        <v>45928</v>
      </c>
    </row>
    <row r="1789">
      <c r="A1789" t="inlineStr">
        <is>
          <t>V730008</t>
        </is>
      </c>
      <c r="B1789" t="inlineStr">
        <is>
          <t>2025-0034</t>
        </is>
      </c>
      <c r="C1789" t="n">
        <v>20</v>
      </c>
      <c r="D1789" t="inlineStr"/>
      <c r="E1789" t="inlineStr">
        <is>
          <t>Martin Tolksdorf Logistics GmbH</t>
        </is>
      </c>
      <c r="F1789" t="inlineStr">
        <is>
          <t>WBA</t>
        </is>
      </c>
      <c r="G1789" t="inlineStr">
        <is>
          <t>DPW</t>
        </is>
      </c>
      <c r="H1789" t="inlineStr">
        <is>
          <t>PAYG</t>
        </is>
      </c>
      <c r="I1789" s="6" t="n">
        <v>45992</v>
      </c>
      <c r="J1789" s="6" t="n">
        <v>46387</v>
      </c>
      <c r="K1789" t="inlineStr">
        <is>
          <t>run_initial</t>
        </is>
      </c>
      <c r="L1789" s="6" t="n">
        <v>45992</v>
      </c>
      <c r="M1789" s="6" t="n">
        <v>46387</v>
      </c>
      <c r="N1789" t="n">
        <v>395</v>
      </c>
      <c r="O1789" s="6" t="n">
        <v>46387</v>
      </c>
      <c r="S1789" t="inlineStr">
        <is>
          <t>with as-of date</t>
        </is>
      </c>
      <c r="T1789" s="6" t="n">
        <v>45992</v>
      </c>
      <c r="U1789" s="6" t="n"/>
      <c r="V1789" t="n">
        <v>1</v>
      </c>
      <c r="W1789" t="n">
        <v>1</v>
      </c>
      <c r="X1789" s="6" t="n"/>
      <c r="Z1789" s="6" t="n">
        <v>46053</v>
      </c>
      <c r="AA1789" t="inlineStr">
        <is>
          <t>as-of, case 2-4</t>
        </is>
      </c>
      <c r="AB1789" s="6" t="n">
        <v>46081</v>
      </c>
      <c r="AC1789" t="inlineStr">
        <is>
          <t>PAYG</t>
        </is>
      </c>
      <c r="AD1789" s="6" t="n">
        <v>45928</v>
      </c>
    </row>
    <row r="1790">
      <c r="A1790" t="inlineStr">
        <is>
          <t>V730008</t>
        </is>
      </c>
      <c r="B1790" t="inlineStr">
        <is>
          <t>2025-0034</t>
        </is>
      </c>
      <c r="C1790" t="n">
        <v>21</v>
      </c>
      <c r="D1790" t="inlineStr"/>
      <c r="E1790" t="inlineStr">
        <is>
          <t>Martin Tolksdorf Logistics GmbH</t>
        </is>
      </c>
      <c r="F1790" t="inlineStr">
        <is>
          <t>WBA</t>
        </is>
      </c>
      <c r="G1790" t="inlineStr">
        <is>
          <t>DPW</t>
        </is>
      </c>
      <c r="H1790" t="inlineStr">
        <is>
          <t>PAYG</t>
        </is>
      </c>
      <c r="I1790" s="6" t="n">
        <v>45992</v>
      </c>
      <c r="J1790" s="6" t="n">
        <v>46387</v>
      </c>
      <c r="K1790" t="inlineStr">
        <is>
          <t>run_initial</t>
        </is>
      </c>
      <c r="L1790" s="6" t="n">
        <v>45992</v>
      </c>
      <c r="M1790" s="6" t="n">
        <v>46387</v>
      </c>
      <c r="N1790" t="n">
        <v>395</v>
      </c>
      <c r="O1790" s="6" t="n">
        <v>46387</v>
      </c>
      <c r="S1790" t="inlineStr">
        <is>
          <t>with as-of date</t>
        </is>
      </c>
      <c r="T1790" s="6" t="n">
        <v>45992</v>
      </c>
      <c r="U1790" s="6" t="n"/>
      <c r="V1790" t="n">
        <v>1</v>
      </c>
      <c r="W1790" t="n">
        <v>1</v>
      </c>
      <c r="X1790" s="6" t="n"/>
      <c r="Z1790" s="6" t="n">
        <v>46053</v>
      </c>
      <c r="AA1790" t="inlineStr">
        <is>
          <t>as-of, case 2-4</t>
        </is>
      </c>
      <c r="AB1790" s="6" t="n">
        <v>46081</v>
      </c>
      <c r="AC1790" t="inlineStr">
        <is>
          <t>PAYG</t>
        </is>
      </c>
      <c r="AD1790" s="6" t="n">
        <v>45928</v>
      </c>
    </row>
    <row r="1791">
      <c r="A1791" t="inlineStr">
        <is>
          <t>V730008</t>
        </is>
      </c>
      <c r="B1791" t="inlineStr">
        <is>
          <t>2025-0034</t>
        </is>
      </c>
      <c r="C1791" t="n">
        <v>22</v>
      </c>
      <c r="D1791" t="inlineStr"/>
      <c r="E1791" t="inlineStr">
        <is>
          <t>Martin Tolksdorf Logistics GmbH</t>
        </is>
      </c>
      <c r="F1791" t="inlineStr">
        <is>
          <t>WBA</t>
        </is>
      </c>
      <c r="G1791" t="inlineStr">
        <is>
          <t>DPW</t>
        </is>
      </c>
      <c r="H1791" t="inlineStr">
        <is>
          <t>PAYG</t>
        </is>
      </c>
      <c r="I1791" s="6" t="n">
        <v>45992</v>
      </c>
      <c r="J1791" s="6" t="n">
        <v>46387</v>
      </c>
      <c r="K1791" t="inlineStr">
        <is>
          <t>run_initial</t>
        </is>
      </c>
      <c r="L1791" s="6" t="n">
        <v>45992</v>
      </c>
      <c r="M1791" s="6" t="n">
        <v>46387</v>
      </c>
      <c r="N1791" t="n">
        <v>395</v>
      </c>
      <c r="O1791" s="6" t="n">
        <v>46387</v>
      </c>
      <c r="S1791" t="inlineStr">
        <is>
          <t>with as-of date</t>
        </is>
      </c>
      <c r="T1791" s="6" t="n">
        <v>45992</v>
      </c>
      <c r="U1791" s="6" t="n"/>
      <c r="V1791" t="n">
        <v>1</v>
      </c>
      <c r="W1791" t="n">
        <v>1</v>
      </c>
      <c r="X1791" s="6" t="n"/>
      <c r="Z1791" s="6" t="n">
        <v>46053</v>
      </c>
      <c r="AA1791" t="inlineStr">
        <is>
          <t>as-of, case 2-4</t>
        </is>
      </c>
      <c r="AB1791" s="6" t="n">
        <v>46081</v>
      </c>
      <c r="AC1791" t="inlineStr">
        <is>
          <t>PAYG</t>
        </is>
      </c>
      <c r="AD1791" s="6" t="n">
        <v>45928</v>
      </c>
    </row>
    <row r="1792">
      <c r="A1792" t="inlineStr">
        <is>
          <t>V730008</t>
        </is>
      </c>
      <c r="B1792" t="inlineStr">
        <is>
          <t>2025-0034</t>
        </is>
      </c>
      <c r="C1792" t="n">
        <v>23</v>
      </c>
      <c r="D1792" t="inlineStr"/>
      <c r="E1792" t="inlineStr">
        <is>
          <t>Martin Tolksdorf Logistics GmbH</t>
        </is>
      </c>
      <c r="F1792" t="inlineStr">
        <is>
          <t>WBA</t>
        </is>
      </c>
      <c r="G1792" t="inlineStr">
        <is>
          <t>DPW</t>
        </is>
      </c>
      <c r="H1792" t="inlineStr">
        <is>
          <t>PAYG</t>
        </is>
      </c>
      <c r="I1792" s="6" t="n">
        <v>45992</v>
      </c>
      <c r="J1792" s="6" t="n">
        <v>46387</v>
      </c>
      <c r="K1792" t="inlineStr">
        <is>
          <t>run_initial</t>
        </is>
      </c>
      <c r="L1792" s="6" t="n">
        <v>45992</v>
      </c>
      <c r="M1792" s="6" t="n">
        <v>46387</v>
      </c>
      <c r="N1792" t="n">
        <v>395</v>
      </c>
      <c r="O1792" s="6" t="n">
        <v>46387</v>
      </c>
      <c r="S1792" t="inlineStr">
        <is>
          <t>with as-of date</t>
        </is>
      </c>
      <c r="T1792" s="6" t="n">
        <v>45992</v>
      </c>
      <c r="U1792" s="6" t="n"/>
      <c r="V1792" t="n">
        <v>1</v>
      </c>
      <c r="W1792" t="n">
        <v>1</v>
      </c>
      <c r="X1792" s="6" t="n"/>
      <c r="Z1792" s="6" t="n">
        <v>46053</v>
      </c>
      <c r="AA1792" t="inlineStr">
        <is>
          <t>as-of, case 2-4</t>
        </is>
      </c>
      <c r="AB1792" s="6" t="n">
        <v>46081</v>
      </c>
      <c r="AC1792" t="inlineStr">
        <is>
          <t>PAYG</t>
        </is>
      </c>
      <c r="AD1792" s="6" t="n">
        <v>45928</v>
      </c>
    </row>
    <row r="1793">
      <c r="A1793" t="inlineStr">
        <is>
          <t>V730008</t>
        </is>
      </c>
      <c r="B1793" t="inlineStr">
        <is>
          <t>2025-0034</t>
        </is>
      </c>
      <c r="C1793" t="n">
        <v>24</v>
      </c>
      <c r="D1793" t="inlineStr"/>
      <c r="E1793" t="inlineStr">
        <is>
          <t>Martin Tolksdorf Logistics GmbH</t>
        </is>
      </c>
      <c r="F1793" t="inlineStr">
        <is>
          <t>WBA</t>
        </is>
      </c>
      <c r="G1793" t="inlineStr">
        <is>
          <t>DPW</t>
        </is>
      </c>
      <c r="H1793" t="inlineStr">
        <is>
          <t>PAYG</t>
        </is>
      </c>
      <c r="I1793" s="6" t="n">
        <v>45992</v>
      </c>
      <c r="J1793" s="6" t="n">
        <v>46387</v>
      </c>
      <c r="K1793" t="inlineStr">
        <is>
          <t>run_initial</t>
        </is>
      </c>
      <c r="L1793" s="6" t="n">
        <v>45992</v>
      </c>
      <c r="M1793" s="6" t="n">
        <v>46387</v>
      </c>
      <c r="N1793" t="n">
        <v>395</v>
      </c>
      <c r="O1793" s="6" t="n">
        <v>46387</v>
      </c>
      <c r="S1793" t="inlineStr">
        <is>
          <t>with as-of date</t>
        </is>
      </c>
      <c r="T1793" s="6" t="n">
        <v>45992</v>
      </c>
      <c r="U1793" s="6" t="n"/>
      <c r="V1793" t="n">
        <v>1</v>
      </c>
      <c r="W1793" t="n">
        <v>1</v>
      </c>
      <c r="X1793" s="6" t="n"/>
      <c r="Z1793" s="6" t="n">
        <v>46053</v>
      </c>
      <c r="AA1793" t="inlineStr">
        <is>
          <t>as-of, case 2-4</t>
        </is>
      </c>
      <c r="AB1793" s="6" t="n">
        <v>46081</v>
      </c>
      <c r="AC1793" t="inlineStr">
        <is>
          <t>PAYG</t>
        </is>
      </c>
      <c r="AD1793" s="6" t="n">
        <v>45928</v>
      </c>
    </row>
    <row r="1794">
      <c r="A1794" t="inlineStr">
        <is>
          <t>V730008</t>
        </is>
      </c>
      <c r="B1794" t="inlineStr">
        <is>
          <t>2025-0034</t>
        </is>
      </c>
      <c r="C1794" t="n">
        <v>25</v>
      </c>
      <c r="D1794" t="inlineStr"/>
      <c r="E1794" t="inlineStr">
        <is>
          <t>Martin Tolksdorf Logistics GmbH</t>
        </is>
      </c>
      <c r="F1794" t="inlineStr">
        <is>
          <t>WBA</t>
        </is>
      </c>
      <c r="G1794" t="inlineStr">
        <is>
          <t>DPW</t>
        </is>
      </c>
      <c r="H1794" t="inlineStr">
        <is>
          <t>PAYG</t>
        </is>
      </c>
      <c r="I1794" s="6" t="n">
        <v>45992</v>
      </c>
      <c r="J1794" s="6" t="n">
        <v>46387</v>
      </c>
      <c r="K1794" t="inlineStr">
        <is>
          <t>run_initial</t>
        </is>
      </c>
      <c r="L1794" s="6" t="n">
        <v>45992</v>
      </c>
      <c r="M1794" s="6" t="n">
        <v>46387</v>
      </c>
      <c r="N1794" t="n">
        <v>395</v>
      </c>
      <c r="O1794" s="6" t="n">
        <v>46387</v>
      </c>
      <c r="S1794" t="inlineStr">
        <is>
          <t>with as-of date</t>
        </is>
      </c>
      <c r="T1794" s="6" t="n">
        <v>45992</v>
      </c>
      <c r="U1794" s="6" t="n"/>
      <c r="V1794" t="n">
        <v>1</v>
      </c>
      <c r="W1794" t="n">
        <v>1</v>
      </c>
      <c r="X1794" s="6" t="n"/>
      <c r="Z1794" s="6" t="n">
        <v>46053</v>
      </c>
      <c r="AA1794" t="inlineStr">
        <is>
          <t>as-of, case 2-4</t>
        </is>
      </c>
      <c r="AB1794" s="6" t="n">
        <v>46081</v>
      </c>
      <c r="AC1794" t="inlineStr">
        <is>
          <t>PAYG</t>
        </is>
      </c>
      <c r="AD1794" s="6" t="n">
        <v>45928</v>
      </c>
    </row>
    <row r="1795">
      <c r="A1795" t="inlineStr">
        <is>
          <t>V730008</t>
        </is>
      </c>
      <c r="B1795" t="inlineStr">
        <is>
          <t>2025-0034</t>
        </is>
      </c>
      <c r="C1795" t="n">
        <v>26</v>
      </c>
      <c r="D1795" t="inlineStr"/>
      <c r="E1795" t="inlineStr">
        <is>
          <t>Martin Tolksdorf Logistics GmbH</t>
        </is>
      </c>
      <c r="F1795" t="inlineStr">
        <is>
          <t>WBA</t>
        </is>
      </c>
      <c r="G1795" t="inlineStr">
        <is>
          <t>DPW</t>
        </is>
      </c>
      <c r="H1795" t="inlineStr">
        <is>
          <t>PAYG</t>
        </is>
      </c>
      <c r="I1795" s="6" t="n">
        <v>45992</v>
      </c>
      <c r="J1795" s="6" t="n">
        <v>46387</v>
      </c>
      <c r="K1795" t="inlineStr">
        <is>
          <t>run_initial</t>
        </is>
      </c>
      <c r="L1795" s="6" t="n">
        <v>45992</v>
      </c>
      <c r="M1795" s="6" t="n">
        <v>46387</v>
      </c>
      <c r="N1795" t="n">
        <v>395</v>
      </c>
      <c r="O1795" s="6" t="n">
        <v>46387</v>
      </c>
      <c r="S1795" t="inlineStr">
        <is>
          <t>with as-of date</t>
        </is>
      </c>
      <c r="T1795" s="6" t="n">
        <v>45992</v>
      </c>
      <c r="U1795" s="6" t="n"/>
      <c r="V1795" t="n">
        <v>1</v>
      </c>
      <c r="W1795" t="n">
        <v>1</v>
      </c>
      <c r="X1795" s="6" t="n"/>
      <c r="Z1795" s="6" t="n">
        <v>46053</v>
      </c>
      <c r="AA1795" t="inlineStr">
        <is>
          <t>as-of, case 2-4</t>
        </is>
      </c>
      <c r="AB1795" s="6" t="n">
        <v>46081</v>
      </c>
      <c r="AC1795" t="inlineStr">
        <is>
          <t>PAYG</t>
        </is>
      </c>
      <c r="AD1795" s="6" t="n">
        <v>45928</v>
      </c>
    </row>
    <row r="1796">
      <c r="A1796" t="inlineStr">
        <is>
          <t>V730008</t>
        </is>
      </c>
      <c r="B1796" t="inlineStr">
        <is>
          <t>2025-0034</t>
        </is>
      </c>
      <c r="C1796" t="n">
        <v>27</v>
      </c>
      <c r="D1796" t="inlineStr"/>
      <c r="E1796" t="inlineStr">
        <is>
          <t>Martin Tolksdorf Logistics GmbH</t>
        </is>
      </c>
      <c r="F1796" t="inlineStr">
        <is>
          <t>WBA</t>
        </is>
      </c>
      <c r="G1796" t="inlineStr">
        <is>
          <t>DPW</t>
        </is>
      </c>
      <c r="H1796" t="inlineStr">
        <is>
          <t>PAYG</t>
        </is>
      </c>
      <c r="I1796" s="6" t="n">
        <v>45992</v>
      </c>
      <c r="J1796" s="6" t="n">
        <v>46387</v>
      </c>
      <c r="K1796" t="inlineStr">
        <is>
          <t>run_initial</t>
        </is>
      </c>
      <c r="L1796" s="6" t="n">
        <v>45992</v>
      </c>
      <c r="M1796" s="6" t="n">
        <v>46387</v>
      </c>
      <c r="N1796" t="n">
        <v>395</v>
      </c>
      <c r="O1796" s="6" t="n">
        <v>46387</v>
      </c>
      <c r="S1796" t="inlineStr">
        <is>
          <t>with as-of date</t>
        </is>
      </c>
      <c r="T1796" s="6" t="n">
        <v>45992</v>
      </c>
      <c r="U1796" s="6" t="n"/>
      <c r="V1796" t="n">
        <v>1</v>
      </c>
      <c r="W1796" t="n">
        <v>1</v>
      </c>
      <c r="X1796" s="6" t="n"/>
      <c r="Z1796" s="6" t="n">
        <v>46053</v>
      </c>
      <c r="AA1796" t="inlineStr">
        <is>
          <t>as-of, case 2-4</t>
        </is>
      </c>
      <c r="AB1796" s="6" t="n">
        <v>46081</v>
      </c>
      <c r="AC1796" t="inlineStr">
        <is>
          <t>PAYG</t>
        </is>
      </c>
      <c r="AD1796" s="6" t="n">
        <v>45928</v>
      </c>
    </row>
    <row r="1797">
      <c r="A1797" t="inlineStr">
        <is>
          <t>V730008</t>
        </is>
      </c>
      <c r="B1797" t="inlineStr">
        <is>
          <t>2025-0034</t>
        </is>
      </c>
      <c r="C1797" t="n">
        <v>28</v>
      </c>
      <c r="D1797" t="inlineStr"/>
      <c r="E1797" t="inlineStr">
        <is>
          <t>Martin Tolksdorf Logistics GmbH</t>
        </is>
      </c>
      <c r="F1797" t="inlineStr">
        <is>
          <t>WBA</t>
        </is>
      </c>
      <c r="G1797" t="inlineStr">
        <is>
          <t>DPW</t>
        </is>
      </c>
      <c r="H1797" t="inlineStr">
        <is>
          <t>PAYG</t>
        </is>
      </c>
      <c r="I1797" s="6" t="n">
        <v>45992</v>
      </c>
      <c r="J1797" s="6" t="n">
        <v>46387</v>
      </c>
      <c r="K1797" t="inlineStr">
        <is>
          <t>run_initial</t>
        </is>
      </c>
      <c r="L1797" s="6" t="n">
        <v>45992</v>
      </c>
      <c r="M1797" s="6" t="n">
        <v>46387</v>
      </c>
      <c r="N1797" t="n">
        <v>395</v>
      </c>
      <c r="O1797" s="6" t="n">
        <v>46387</v>
      </c>
      <c r="S1797" t="inlineStr">
        <is>
          <t>with as-of date</t>
        </is>
      </c>
      <c r="T1797" s="6" t="n">
        <v>45992</v>
      </c>
      <c r="U1797" s="6" t="n"/>
      <c r="V1797" t="n">
        <v>1</v>
      </c>
      <c r="W1797" t="n">
        <v>1</v>
      </c>
      <c r="X1797" s="6" t="n"/>
      <c r="Z1797" s="6" t="n">
        <v>46053</v>
      </c>
      <c r="AA1797" t="inlineStr">
        <is>
          <t>as-of, case 2-4</t>
        </is>
      </c>
      <c r="AB1797" s="6" t="n">
        <v>46081</v>
      </c>
      <c r="AC1797" t="inlineStr">
        <is>
          <t>PAYG</t>
        </is>
      </c>
      <c r="AD1797" s="6" t="n">
        <v>45928</v>
      </c>
    </row>
    <row r="1798">
      <c r="A1798" t="inlineStr">
        <is>
          <t>V730008</t>
        </is>
      </c>
      <c r="B1798" t="inlineStr">
        <is>
          <t>2025-0034</t>
        </is>
      </c>
      <c r="C1798" t="n">
        <v>29</v>
      </c>
      <c r="D1798" t="inlineStr"/>
      <c r="E1798" t="inlineStr">
        <is>
          <t>Martin Tolksdorf Logistics GmbH</t>
        </is>
      </c>
      <c r="F1798" t="inlineStr">
        <is>
          <t>WBA</t>
        </is>
      </c>
      <c r="G1798" t="inlineStr">
        <is>
          <t>DPW</t>
        </is>
      </c>
      <c r="H1798" t="inlineStr">
        <is>
          <t>PAYG</t>
        </is>
      </c>
      <c r="I1798" s="6" t="n">
        <v>45992</v>
      </c>
      <c r="J1798" s="6" t="n">
        <v>46387</v>
      </c>
      <c r="K1798" t="inlineStr">
        <is>
          <t>run_initial</t>
        </is>
      </c>
      <c r="L1798" s="6" t="n">
        <v>45992</v>
      </c>
      <c r="M1798" s="6" t="n">
        <v>46387</v>
      </c>
      <c r="N1798" t="n">
        <v>395</v>
      </c>
      <c r="O1798" s="6" t="n">
        <v>46387</v>
      </c>
      <c r="S1798" t="inlineStr">
        <is>
          <t>with as-of date</t>
        </is>
      </c>
      <c r="T1798" s="6" t="n">
        <v>45992</v>
      </c>
      <c r="U1798" s="6" t="n"/>
      <c r="V1798" t="n">
        <v>1</v>
      </c>
      <c r="W1798" t="n">
        <v>1</v>
      </c>
      <c r="X1798" s="6" t="n"/>
      <c r="Z1798" s="6" t="n">
        <v>46053</v>
      </c>
      <c r="AA1798" t="inlineStr">
        <is>
          <t>as-of, case 2-4</t>
        </is>
      </c>
      <c r="AB1798" s="6" t="n">
        <v>46081</v>
      </c>
      <c r="AC1798" t="inlineStr">
        <is>
          <t>PAYG</t>
        </is>
      </c>
      <c r="AD1798" s="6" t="n">
        <v>45928</v>
      </c>
    </row>
    <row r="1799">
      <c r="A1799" t="inlineStr">
        <is>
          <t>V730008</t>
        </is>
      </c>
      <c r="B1799" t="inlineStr">
        <is>
          <t>2025-0034</t>
        </is>
      </c>
      <c r="C1799" t="n">
        <v>30</v>
      </c>
      <c r="D1799" t="inlineStr"/>
      <c r="E1799" t="inlineStr">
        <is>
          <t>Martin Tolksdorf Logistics GmbH</t>
        </is>
      </c>
      <c r="F1799" t="inlineStr">
        <is>
          <t>WBA</t>
        </is>
      </c>
      <c r="G1799" t="inlineStr">
        <is>
          <t>DPW</t>
        </is>
      </c>
      <c r="H1799" t="inlineStr">
        <is>
          <t>PAYG</t>
        </is>
      </c>
      <c r="I1799" s="6" t="n">
        <v>45992</v>
      </c>
      <c r="J1799" s="6" t="n">
        <v>46387</v>
      </c>
      <c r="K1799" t="inlineStr">
        <is>
          <t>run_initial</t>
        </is>
      </c>
      <c r="L1799" s="6" t="n">
        <v>45992</v>
      </c>
      <c r="M1799" s="6" t="n">
        <v>46387</v>
      </c>
      <c r="N1799" t="n">
        <v>395</v>
      </c>
      <c r="O1799" s="6" t="n">
        <v>46387</v>
      </c>
      <c r="S1799" t="inlineStr">
        <is>
          <t>with as-of date</t>
        </is>
      </c>
      <c r="T1799" s="6" t="n">
        <v>45992</v>
      </c>
      <c r="U1799" s="6" t="n"/>
      <c r="V1799" t="n">
        <v>1</v>
      </c>
      <c r="W1799" t="n">
        <v>1</v>
      </c>
      <c r="X1799" s="6" t="n"/>
      <c r="Z1799" s="6" t="n">
        <v>46053</v>
      </c>
      <c r="AA1799" t="inlineStr">
        <is>
          <t>as-of, case 2-4</t>
        </is>
      </c>
      <c r="AB1799" s="6" t="n">
        <v>46081</v>
      </c>
      <c r="AC1799" t="inlineStr">
        <is>
          <t>PAYG</t>
        </is>
      </c>
      <c r="AD1799" s="6" t="n">
        <v>45928</v>
      </c>
    </row>
    <row r="1800">
      <c r="A1800" t="inlineStr">
        <is>
          <t>V730008</t>
        </is>
      </c>
      <c r="B1800" t="inlineStr">
        <is>
          <t>2025-0034</t>
        </is>
      </c>
      <c r="C1800" t="n">
        <v>31</v>
      </c>
      <c r="D1800" t="inlineStr"/>
      <c r="E1800" t="inlineStr">
        <is>
          <t>Martin Tolksdorf Logistics GmbH</t>
        </is>
      </c>
      <c r="F1800" t="inlineStr">
        <is>
          <t>WBA</t>
        </is>
      </c>
      <c r="G1800" t="inlineStr">
        <is>
          <t>DPW</t>
        </is>
      </c>
      <c r="H1800" t="inlineStr">
        <is>
          <t>PAYG</t>
        </is>
      </c>
      <c r="I1800" s="6" t="n">
        <v>45992</v>
      </c>
      <c r="J1800" s="6" t="n">
        <v>46387</v>
      </c>
      <c r="K1800" t="inlineStr">
        <is>
          <t>run_initial</t>
        </is>
      </c>
      <c r="L1800" s="6" t="n">
        <v>45992</v>
      </c>
      <c r="M1800" s="6" t="n">
        <v>46387</v>
      </c>
      <c r="N1800" t="n">
        <v>395</v>
      </c>
      <c r="O1800" s="6" t="n">
        <v>46387</v>
      </c>
      <c r="S1800" t="inlineStr">
        <is>
          <t>with as-of date</t>
        </is>
      </c>
      <c r="T1800" s="6" t="n">
        <v>45992</v>
      </c>
      <c r="U1800" s="6" t="n"/>
      <c r="V1800" t="n">
        <v>1</v>
      </c>
      <c r="W1800" t="n">
        <v>1</v>
      </c>
      <c r="X1800" s="6" t="n"/>
      <c r="Z1800" s="6" t="n">
        <v>46053</v>
      </c>
      <c r="AA1800" t="inlineStr">
        <is>
          <t>as-of, case 2-4</t>
        </is>
      </c>
      <c r="AB1800" s="6" t="n">
        <v>46081</v>
      </c>
      <c r="AC1800" t="inlineStr">
        <is>
          <t>PAYG</t>
        </is>
      </c>
      <c r="AD1800" s="6" t="n">
        <v>45928</v>
      </c>
    </row>
    <row r="1801">
      <c r="A1801" t="inlineStr">
        <is>
          <t>V730008</t>
        </is>
      </c>
      <c r="B1801" t="inlineStr">
        <is>
          <t>2025-0034</t>
        </is>
      </c>
      <c r="C1801" t="n">
        <v>32</v>
      </c>
      <c r="D1801" t="inlineStr"/>
      <c r="E1801" t="inlineStr">
        <is>
          <t>Martin Tolksdorf Logistics GmbH</t>
        </is>
      </c>
      <c r="F1801" t="inlineStr">
        <is>
          <t>WBA</t>
        </is>
      </c>
      <c r="G1801" t="inlineStr">
        <is>
          <t>DPW</t>
        </is>
      </c>
      <c r="H1801" t="inlineStr">
        <is>
          <t>PAYG</t>
        </is>
      </c>
      <c r="I1801" s="6" t="n">
        <v>45992</v>
      </c>
      <c r="J1801" s="6" t="n">
        <v>46387</v>
      </c>
      <c r="K1801" t="inlineStr">
        <is>
          <t>run_initial</t>
        </is>
      </c>
      <c r="L1801" s="6" t="n">
        <v>45992</v>
      </c>
      <c r="M1801" s="6" t="n">
        <v>46387</v>
      </c>
      <c r="N1801" t="n">
        <v>395</v>
      </c>
      <c r="O1801" s="6" t="n">
        <v>46387</v>
      </c>
      <c r="S1801" t="inlineStr">
        <is>
          <t>with as-of date</t>
        </is>
      </c>
      <c r="T1801" s="6" t="n">
        <v>45992</v>
      </c>
      <c r="U1801" s="6" t="n"/>
      <c r="V1801" t="n">
        <v>1</v>
      </c>
      <c r="W1801" t="n">
        <v>1</v>
      </c>
      <c r="X1801" s="6" t="n"/>
      <c r="Z1801" s="6" t="n">
        <v>46053</v>
      </c>
      <c r="AA1801" t="inlineStr">
        <is>
          <t>as-of, case 2-4</t>
        </is>
      </c>
      <c r="AB1801" s="6" t="n">
        <v>46081</v>
      </c>
      <c r="AC1801" t="inlineStr">
        <is>
          <t>PAYG</t>
        </is>
      </c>
      <c r="AD1801" s="6" t="n">
        <v>45928</v>
      </c>
    </row>
    <row r="1802">
      <c r="A1802" t="inlineStr">
        <is>
          <t>V730008</t>
        </is>
      </c>
      <c r="B1802" t="inlineStr">
        <is>
          <t>2025-0034</t>
        </is>
      </c>
      <c r="C1802" t="n">
        <v>33</v>
      </c>
      <c r="D1802" t="inlineStr"/>
      <c r="E1802" t="inlineStr">
        <is>
          <t>Martin Tolksdorf Logistics GmbH</t>
        </is>
      </c>
      <c r="F1802" t="inlineStr">
        <is>
          <t>WBA</t>
        </is>
      </c>
      <c r="G1802" t="inlineStr">
        <is>
          <t>DPW</t>
        </is>
      </c>
      <c r="H1802" t="inlineStr">
        <is>
          <t>PAYG</t>
        </is>
      </c>
      <c r="I1802" s="6" t="n">
        <v>45992</v>
      </c>
      <c r="J1802" s="6" t="n">
        <v>46387</v>
      </c>
      <c r="K1802" t="inlineStr">
        <is>
          <t>run_initial</t>
        </is>
      </c>
      <c r="L1802" s="6" t="n">
        <v>45992</v>
      </c>
      <c r="M1802" s="6" t="n">
        <v>46387</v>
      </c>
      <c r="N1802" t="n">
        <v>395</v>
      </c>
      <c r="O1802" s="6" t="n">
        <v>46387</v>
      </c>
      <c r="S1802" t="inlineStr">
        <is>
          <t>with as-of date</t>
        </is>
      </c>
      <c r="T1802" s="6" t="n">
        <v>45992</v>
      </c>
      <c r="U1802" s="6" t="n"/>
      <c r="V1802" t="n">
        <v>1</v>
      </c>
      <c r="W1802" t="n">
        <v>1</v>
      </c>
      <c r="X1802" s="6" t="n"/>
      <c r="Z1802" s="6" t="n">
        <v>46053</v>
      </c>
      <c r="AA1802" t="inlineStr">
        <is>
          <t>as-of, case 2-4</t>
        </is>
      </c>
      <c r="AB1802" s="6" t="n">
        <v>46081</v>
      </c>
      <c r="AC1802" t="inlineStr">
        <is>
          <t>PAYG</t>
        </is>
      </c>
      <c r="AD1802" s="6" t="n">
        <v>45928</v>
      </c>
    </row>
    <row r="1803">
      <c r="A1803" t="inlineStr">
        <is>
          <t>V730008</t>
        </is>
      </c>
      <c r="B1803" t="inlineStr">
        <is>
          <t>2025-0034</t>
        </is>
      </c>
      <c r="C1803" t="n">
        <v>34</v>
      </c>
      <c r="D1803" t="inlineStr"/>
      <c r="E1803" t="inlineStr">
        <is>
          <t>Martin Tolksdorf Logistics GmbH</t>
        </is>
      </c>
      <c r="F1803" t="inlineStr">
        <is>
          <t>WBA</t>
        </is>
      </c>
      <c r="G1803" t="inlineStr">
        <is>
          <t>DPW</t>
        </is>
      </c>
      <c r="H1803" t="inlineStr">
        <is>
          <t>PAYG</t>
        </is>
      </c>
      <c r="I1803" s="6" t="n">
        <v>45992</v>
      </c>
      <c r="J1803" s="6" t="n">
        <v>46387</v>
      </c>
      <c r="K1803" t="inlineStr">
        <is>
          <t>run_initial</t>
        </is>
      </c>
      <c r="L1803" s="6" t="n">
        <v>45992</v>
      </c>
      <c r="M1803" s="6" t="n">
        <v>46387</v>
      </c>
      <c r="N1803" t="n">
        <v>395</v>
      </c>
      <c r="O1803" s="6" t="n">
        <v>46387</v>
      </c>
      <c r="S1803" t="inlineStr">
        <is>
          <t>with as-of date</t>
        </is>
      </c>
      <c r="T1803" s="6" t="n">
        <v>45992</v>
      </c>
      <c r="U1803" s="6" t="n"/>
      <c r="V1803" t="n">
        <v>1</v>
      </c>
      <c r="W1803" t="n">
        <v>1</v>
      </c>
      <c r="X1803" s="6" t="n"/>
      <c r="Z1803" s="6" t="n">
        <v>46053</v>
      </c>
      <c r="AA1803" t="inlineStr">
        <is>
          <t>as-of, case 2-4</t>
        </is>
      </c>
      <c r="AB1803" s="6" t="n">
        <v>46081</v>
      </c>
      <c r="AC1803" t="inlineStr">
        <is>
          <t>PAYG</t>
        </is>
      </c>
      <c r="AD1803" s="6" t="n">
        <v>45928</v>
      </c>
    </row>
    <row r="1804">
      <c r="A1804" t="inlineStr">
        <is>
          <t>V730008</t>
        </is>
      </c>
      <c r="B1804" t="inlineStr">
        <is>
          <t>2025-0034</t>
        </is>
      </c>
      <c r="C1804" t="n">
        <v>35</v>
      </c>
      <c r="D1804" t="inlineStr"/>
      <c r="E1804" t="inlineStr">
        <is>
          <t>Martin Tolksdorf Logistics GmbH</t>
        </is>
      </c>
      <c r="F1804" t="inlineStr">
        <is>
          <t>WBA</t>
        </is>
      </c>
      <c r="G1804" t="inlineStr">
        <is>
          <t>DPW</t>
        </is>
      </c>
      <c r="H1804" t="inlineStr">
        <is>
          <t>PAYG</t>
        </is>
      </c>
      <c r="I1804" s="6" t="n">
        <v>45992</v>
      </c>
      <c r="J1804" s="6" t="n">
        <v>46387</v>
      </c>
      <c r="K1804" t="inlineStr">
        <is>
          <t>run_initial</t>
        </is>
      </c>
      <c r="L1804" s="6" t="n">
        <v>45992</v>
      </c>
      <c r="M1804" s="6" t="n">
        <v>46387</v>
      </c>
      <c r="N1804" t="n">
        <v>395</v>
      </c>
      <c r="O1804" s="6" t="n">
        <v>46387</v>
      </c>
      <c r="S1804" t="inlineStr">
        <is>
          <t>with as-of date</t>
        </is>
      </c>
      <c r="T1804" s="6" t="n">
        <v>45992</v>
      </c>
      <c r="U1804" s="6" t="n"/>
      <c r="V1804" t="n">
        <v>1</v>
      </c>
      <c r="W1804" t="n">
        <v>1</v>
      </c>
      <c r="X1804" s="6" t="n"/>
      <c r="Z1804" s="6" t="n">
        <v>46053</v>
      </c>
      <c r="AA1804" t="inlineStr">
        <is>
          <t>as-of, case 2-4</t>
        </is>
      </c>
      <c r="AB1804" s="6" t="n">
        <v>46081</v>
      </c>
      <c r="AC1804" t="inlineStr">
        <is>
          <t>PAYG</t>
        </is>
      </c>
      <c r="AD1804" s="6" t="n">
        <v>45928</v>
      </c>
    </row>
    <row r="1805">
      <c r="A1805" t="inlineStr">
        <is>
          <t>V730008</t>
        </is>
      </c>
      <c r="B1805" t="inlineStr">
        <is>
          <t>2025-0034</t>
        </is>
      </c>
      <c r="C1805" t="n">
        <v>36</v>
      </c>
      <c r="D1805" t="inlineStr"/>
      <c r="E1805" t="inlineStr">
        <is>
          <t>Martin Tolksdorf Logistics GmbH</t>
        </is>
      </c>
      <c r="F1805" t="inlineStr">
        <is>
          <t>WBA</t>
        </is>
      </c>
      <c r="G1805" t="inlineStr">
        <is>
          <t>DPW</t>
        </is>
      </c>
      <c r="H1805" t="inlineStr">
        <is>
          <t>PAYG</t>
        </is>
      </c>
      <c r="I1805" s="6" t="n">
        <v>45992</v>
      </c>
      <c r="J1805" s="6" t="n">
        <v>46387</v>
      </c>
      <c r="K1805" t="inlineStr">
        <is>
          <t>run_initial</t>
        </is>
      </c>
      <c r="L1805" s="6" t="n">
        <v>45992</v>
      </c>
      <c r="M1805" s="6" t="n">
        <v>46387</v>
      </c>
      <c r="N1805" t="n">
        <v>395</v>
      </c>
      <c r="O1805" s="6" t="n">
        <v>46387</v>
      </c>
      <c r="S1805" t="inlineStr">
        <is>
          <t>with as-of date</t>
        </is>
      </c>
      <c r="T1805" s="6" t="n">
        <v>45992</v>
      </c>
      <c r="U1805" s="6" t="n"/>
      <c r="V1805" t="n">
        <v>1</v>
      </c>
      <c r="W1805" t="n">
        <v>1</v>
      </c>
      <c r="X1805" s="6" t="n"/>
      <c r="Z1805" s="6" t="n">
        <v>46053</v>
      </c>
      <c r="AA1805" t="inlineStr">
        <is>
          <t>as-of, case 2-4</t>
        </is>
      </c>
      <c r="AB1805" s="6" t="n">
        <v>46081</v>
      </c>
      <c r="AC1805" t="inlineStr">
        <is>
          <t>PAYG</t>
        </is>
      </c>
      <c r="AD1805" s="6" t="n">
        <v>45928</v>
      </c>
    </row>
    <row r="1806">
      <c r="A1806" t="inlineStr">
        <is>
          <t>V730008</t>
        </is>
      </c>
      <c r="B1806" t="inlineStr">
        <is>
          <t>2025-0034</t>
        </is>
      </c>
      <c r="C1806" t="n">
        <v>37</v>
      </c>
      <c r="D1806" t="inlineStr"/>
      <c r="E1806" t="inlineStr">
        <is>
          <t>Martin Tolksdorf Logistics GmbH</t>
        </is>
      </c>
      <c r="F1806" t="inlineStr">
        <is>
          <t>WBA</t>
        </is>
      </c>
      <c r="G1806" t="inlineStr">
        <is>
          <t>DPW</t>
        </is>
      </c>
      <c r="H1806" t="inlineStr">
        <is>
          <t>PAYG</t>
        </is>
      </c>
      <c r="I1806" s="6" t="n">
        <v>45992</v>
      </c>
      <c r="J1806" s="6" t="n">
        <v>46387</v>
      </c>
      <c r="K1806" t="inlineStr">
        <is>
          <t>run_initial</t>
        </is>
      </c>
      <c r="L1806" s="6" t="n">
        <v>45992</v>
      </c>
      <c r="M1806" s="6" t="n">
        <v>46387</v>
      </c>
      <c r="N1806" t="n">
        <v>395</v>
      </c>
      <c r="O1806" s="6" t="n">
        <v>46387</v>
      </c>
      <c r="S1806" t="inlineStr">
        <is>
          <t>with as-of date</t>
        </is>
      </c>
      <c r="T1806" s="6" t="n">
        <v>45992</v>
      </c>
      <c r="U1806" s="6" t="n"/>
      <c r="V1806" t="n">
        <v>1</v>
      </c>
      <c r="W1806" t="n">
        <v>1</v>
      </c>
      <c r="X1806" s="6" t="n"/>
      <c r="Z1806" s="6" t="n">
        <v>46053</v>
      </c>
      <c r="AA1806" t="inlineStr">
        <is>
          <t>as-of, case 2-4</t>
        </is>
      </c>
      <c r="AB1806" s="6" t="n">
        <v>46081</v>
      </c>
      <c r="AC1806" t="inlineStr">
        <is>
          <t>PAYG</t>
        </is>
      </c>
      <c r="AD1806" s="6" t="n">
        <v>45928</v>
      </c>
    </row>
    <row r="1807">
      <c r="A1807" t="inlineStr">
        <is>
          <t>V730008</t>
        </is>
      </c>
      <c r="B1807" t="inlineStr">
        <is>
          <t>2025-0034</t>
        </is>
      </c>
      <c r="C1807" t="n">
        <v>38</v>
      </c>
      <c r="D1807" t="inlineStr"/>
      <c r="E1807" t="inlineStr">
        <is>
          <t>Martin Tolksdorf Logistics GmbH</t>
        </is>
      </c>
      <c r="F1807" t="inlineStr">
        <is>
          <t>WBA</t>
        </is>
      </c>
      <c r="G1807" t="inlineStr">
        <is>
          <t>DPW</t>
        </is>
      </c>
      <c r="H1807" t="inlineStr">
        <is>
          <t>PAYG</t>
        </is>
      </c>
      <c r="I1807" s="6" t="n">
        <v>45992</v>
      </c>
      <c r="J1807" s="6" t="n">
        <v>46387</v>
      </c>
      <c r="K1807" t="inlineStr">
        <is>
          <t>run_initial</t>
        </is>
      </c>
      <c r="L1807" s="6" t="n">
        <v>45992</v>
      </c>
      <c r="M1807" s="6" t="n">
        <v>46387</v>
      </c>
      <c r="N1807" t="n">
        <v>395</v>
      </c>
      <c r="O1807" s="6" t="n">
        <v>46387</v>
      </c>
      <c r="S1807" t="inlineStr">
        <is>
          <t>with as-of date</t>
        </is>
      </c>
      <c r="T1807" s="6" t="n">
        <v>45992</v>
      </c>
      <c r="U1807" s="6" t="n"/>
      <c r="V1807" t="n">
        <v>1</v>
      </c>
      <c r="W1807" t="n">
        <v>1</v>
      </c>
      <c r="X1807" s="6" t="n"/>
      <c r="Z1807" s="6" t="n">
        <v>46053</v>
      </c>
      <c r="AA1807" t="inlineStr">
        <is>
          <t>as-of, case 2-4</t>
        </is>
      </c>
      <c r="AB1807" s="6" t="n">
        <v>46081</v>
      </c>
      <c r="AC1807" t="inlineStr">
        <is>
          <t>PAYG</t>
        </is>
      </c>
      <c r="AD1807" s="6" t="n">
        <v>45928</v>
      </c>
    </row>
    <row r="1808">
      <c r="A1808" t="inlineStr">
        <is>
          <t>V730008</t>
        </is>
      </c>
      <c r="B1808" t="inlineStr">
        <is>
          <t>2025-0034</t>
        </is>
      </c>
      <c r="C1808" t="n">
        <v>39</v>
      </c>
      <c r="D1808" t="inlineStr"/>
      <c r="E1808" t="inlineStr">
        <is>
          <t>Martin Tolksdorf Logistics GmbH</t>
        </is>
      </c>
      <c r="F1808" t="inlineStr">
        <is>
          <t>WBA</t>
        </is>
      </c>
      <c r="G1808" t="inlineStr">
        <is>
          <t>DPW</t>
        </is>
      </c>
      <c r="H1808" t="inlineStr">
        <is>
          <t>PAYG</t>
        </is>
      </c>
      <c r="I1808" s="6" t="n">
        <v>45992</v>
      </c>
      <c r="J1808" s="6" t="n">
        <v>46387</v>
      </c>
      <c r="K1808" t="inlineStr">
        <is>
          <t>run_initial</t>
        </is>
      </c>
      <c r="L1808" s="6" t="n">
        <v>45992</v>
      </c>
      <c r="M1808" s="6" t="n">
        <v>46387</v>
      </c>
      <c r="N1808" t="n">
        <v>395</v>
      </c>
      <c r="O1808" s="6" t="n">
        <v>46387</v>
      </c>
      <c r="S1808" t="inlineStr">
        <is>
          <t>with as-of date</t>
        </is>
      </c>
      <c r="T1808" s="6" t="n">
        <v>45992</v>
      </c>
      <c r="U1808" s="6" t="n"/>
      <c r="V1808" t="n">
        <v>1</v>
      </c>
      <c r="W1808" t="n">
        <v>1</v>
      </c>
      <c r="X1808" s="6" t="n"/>
      <c r="Z1808" s="6" t="n">
        <v>46053</v>
      </c>
      <c r="AA1808" t="inlineStr">
        <is>
          <t>as-of, case 2-4</t>
        </is>
      </c>
      <c r="AB1808" s="6" t="n">
        <v>46081</v>
      </c>
      <c r="AC1808" t="inlineStr">
        <is>
          <t>PAYG</t>
        </is>
      </c>
      <c r="AD1808" s="6" t="n">
        <v>45928</v>
      </c>
    </row>
    <row r="1809">
      <c r="A1809" t="inlineStr">
        <is>
          <t>V730008</t>
        </is>
      </c>
      <c r="B1809" t="inlineStr">
        <is>
          <t>2025-0034</t>
        </is>
      </c>
      <c r="C1809" t="n">
        <v>40</v>
      </c>
      <c r="D1809" t="inlineStr"/>
      <c r="E1809" t="inlineStr">
        <is>
          <t>Martin Tolksdorf Logistics GmbH</t>
        </is>
      </c>
      <c r="F1809" t="inlineStr">
        <is>
          <t>WBA</t>
        </is>
      </c>
      <c r="G1809" t="inlineStr">
        <is>
          <t>DPW</t>
        </is>
      </c>
      <c r="H1809" t="inlineStr">
        <is>
          <t>PAYG</t>
        </is>
      </c>
      <c r="I1809" s="6" t="n">
        <v>45992</v>
      </c>
      <c r="J1809" s="6" t="n">
        <v>46387</v>
      </c>
      <c r="K1809" t="inlineStr">
        <is>
          <t>run_initial</t>
        </is>
      </c>
      <c r="L1809" s="6" t="n">
        <v>45992</v>
      </c>
      <c r="M1809" s="6" t="n">
        <v>46387</v>
      </c>
      <c r="N1809" t="n">
        <v>395</v>
      </c>
      <c r="O1809" s="6" t="n">
        <v>46387</v>
      </c>
      <c r="S1809" t="inlineStr">
        <is>
          <t>with as-of date</t>
        </is>
      </c>
      <c r="T1809" s="6" t="n">
        <v>45992</v>
      </c>
      <c r="U1809" s="6" t="n"/>
      <c r="V1809" t="n">
        <v>1</v>
      </c>
      <c r="W1809" t="n">
        <v>1</v>
      </c>
      <c r="X1809" s="6" t="n"/>
      <c r="Z1809" s="6" t="n">
        <v>46053</v>
      </c>
      <c r="AA1809" t="inlineStr">
        <is>
          <t>as-of, case 2-4</t>
        </is>
      </c>
      <c r="AB1809" s="6" t="n">
        <v>46081</v>
      </c>
      <c r="AC1809" t="inlineStr">
        <is>
          <t>PAYG</t>
        </is>
      </c>
      <c r="AD1809" s="6" t="n">
        <v>45928</v>
      </c>
    </row>
    <row r="1810">
      <c r="A1810" t="inlineStr">
        <is>
          <t>V730008</t>
        </is>
      </c>
      <c r="B1810" t="inlineStr">
        <is>
          <t>2025-0034</t>
        </is>
      </c>
      <c r="C1810" t="n">
        <v>41</v>
      </c>
      <c r="D1810" t="inlineStr"/>
      <c r="E1810" t="inlineStr">
        <is>
          <t>Martin Tolksdorf Logistics GmbH</t>
        </is>
      </c>
      <c r="F1810" t="inlineStr">
        <is>
          <t>WBA</t>
        </is>
      </c>
      <c r="G1810" t="inlineStr">
        <is>
          <t>DPW</t>
        </is>
      </c>
      <c r="H1810" t="inlineStr">
        <is>
          <t>PAYG</t>
        </is>
      </c>
      <c r="I1810" s="6" t="n">
        <v>45992</v>
      </c>
      <c r="J1810" s="6" t="n">
        <v>46387</v>
      </c>
      <c r="K1810" t="inlineStr">
        <is>
          <t>run_initial</t>
        </is>
      </c>
      <c r="L1810" s="6" t="n">
        <v>45992</v>
      </c>
      <c r="M1810" s="6" t="n">
        <v>46387</v>
      </c>
      <c r="N1810" t="n">
        <v>395</v>
      </c>
      <c r="O1810" s="6" t="n">
        <v>46387</v>
      </c>
      <c r="S1810" t="inlineStr">
        <is>
          <t>with as-of date</t>
        </is>
      </c>
      <c r="T1810" s="6" t="n">
        <v>45992</v>
      </c>
      <c r="U1810" s="6" t="n"/>
      <c r="V1810" t="n">
        <v>1</v>
      </c>
      <c r="W1810" t="n">
        <v>1</v>
      </c>
      <c r="X1810" s="6" t="n"/>
      <c r="Z1810" s="6" t="n">
        <v>46053</v>
      </c>
      <c r="AA1810" t="inlineStr">
        <is>
          <t>as-of, case 2-4</t>
        </is>
      </c>
      <c r="AB1810" s="6" t="n">
        <v>46081</v>
      </c>
      <c r="AC1810" t="inlineStr">
        <is>
          <t>PAYG</t>
        </is>
      </c>
      <c r="AD1810" s="6" t="n">
        <v>45928</v>
      </c>
    </row>
    <row r="1811">
      <c r="A1811" t="inlineStr">
        <is>
          <t>V730008</t>
        </is>
      </c>
      <c r="B1811" t="inlineStr">
        <is>
          <t>2025-0034</t>
        </is>
      </c>
      <c r="C1811" t="n">
        <v>42</v>
      </c>
      <c r="D1811" t="inlineStr"/>
      <c r="E1811" t="inlineStr">
        <is>
          <t>Martin Tolksdorf Logistics GmbH</t>
        </is>
      </c>
      <c r="F1811" t="inlineStr">
        <is>
          <t>WBA</t>
        </is>
      </c>
      <c r="G1811" t="inlineStr">
        <is>
          <t>DPW</t>
        </is>
      </c>
      <c r="H1811" t="inlineStr">
        <is>
          <t>PAYG</t>
        </is>
      </c>
      <c r="I1811" s="6" t="n">
        <v>45992</v>
      </c>
      <c r="J1811" s="6" t="n">
        <v>46387</v>
      </c>
      <c r="K1811" t="inlineStr">
        <is>
          <t>run_initial</t>
        </is>
      </c>
      <c r="L1811" s="6" t="n">
        <v>45992</v>
      </c>
      <c r="M1811" s="6" t="n">
        <v>46387</v>
      </c>
      <c r="N1811" t="n">
        <v>395</v>
      </c>
      <c r="O1811" s="6" t="n">
        <v>46387</v>
      </c>
      <c r="S1811" t="inlineStr">
        <is>
          <t>with as-of date</t>
        </is>
      </c>
      <c r="T1811" s="6" t="n">
        <v>45992</v>
      </c>
      <c r="U1811" s="6" t="n"/>
      <c r="V1811" t="n">
        <v>1</v>
      </c>
      <c r="W1811" t="n">
        <v>1</v>
      </c>
      <c r="X1811" s="6" t="n"/>
      <c r="Z1811" s="6" t="n">
        <v>46053</v>
      </c>
      <c r="AA1811" t="inlineStr">
        <is>
          <t>as-of, case 2-4</t>
        </is>
      </c>
      <c r="AB1811" s="6" t="n">
        <v>46081</v>
      </c>
      <c r="AC1811" t="inlineStr">
        <is>
          <t>PAYG</t>
        </is>
      </c>
      <c r="AD1811" s="6" t="n">
        <v>45928</v>
      </c>
    </row>
    <row r="1812">
      <c r="A1812" t="inlineStr">
        <is>
          <t>V730008</t>
        </is>
      </c>
      <c r="B1812" t="inlineStr">
        <is>
          <t>2025-0034</t>
        </is>
      </c>
      <c r="C1812" t="n">
        <v>43</v>
      </c>
      <c r="D1812" t="inlineStr"/>
      <c r="E1812" t="inlineStr">
        <is>
          <t>Martin Tolksdorf Logistics GmbH</t>
        </is>
      </c>
      <c r="F1812" t="inlineStr">
        <is>
          <t>WBA</t>
        </is>
      </c>
      <c r="G1812" t="inlineStr">
        <is>
          <t>DPW</t>
        </is>
      </c>
      <c r="H1812" t="inlineStr">
        <is>
          <t>PAYG</t>
        </is>
      </c>
      <c r="I1812" s="6" t="n">
        <v>45992</v>
      </c>
      <c r="J1812" s="6" t="n">
        <v>46387</v>
      </c>
      <c r="K1812" t="inlineStr">
        <is>
          <t>run_initial</t>
        </is>
      </c>
      <c r="L1812" s="6" t="n">
        <v>45992</v>
      </c>
      <c r="M1812" s="6" t="n">
        <v>46387</v>
      </c>
      <c r="N1812" t="n">
        <v>395</v>
      </c>
      <c r="O1812" s="6" t="n">
        <v>46387</v>
      </c>
      <c r="S1812" t="inlineStr">
        <is>
          <t>with as-of date</t>
        </is>
      </c>
      <c r="T1812" s="6" t="n">
        <v>45992</v>
      </c>
      <c r="U1812" s="6" t="n"/>
      <c r="V1812" t="n">
        <v>1</v>
      </c>
      <c r="W1812" t="n">
        <v>1</v>
      </c>
      <c r="X1812" s="6" t="n"/>
      <c r="Z1812" s="6" t="n">
        <v>46053</v>
      </c>
      <c r="AA1812" t="inlineStr">
        <is>
          <t>as-of, case 2-4</t>
        </is>
      </c>
      <c r="AB1812" s="6" t="n">
        <v>46081</v>
      </c>
      <c r="AC1812" t="inlineStr">
        <is>
          <t>PAYG</t>
        </is>
      </c>
      <c r="AD1812" s="6" t="n">
        <v>45928</v>
      </c>
    </row>
    <row r="1813">
      <c r="A1813" t="inlineStr">
        <is>
          <t>V730008</t>
        </is>
      </c>
      <c r="B1813" t="inlineStr">
        <is>
          <t>2025-0034</t>
        </is>
      </c>
      <c r="C1813" t="n">
        <v>44</v>
      </c>
      <c r="D1813" t="inlineStr"/>
      <c r="E1813" t="inlineStr">
        <is>
          <t>Martin Tolksdorf Logistics GmbH</t>
        </is>
      </c>
      <c r="F1813" t="inlineStr">
        <is>
          <t>WBA</t>
        </is>
      </c>
      <c r="G1813" t="inlineStr">
        <is>
          <t>DPW</t>
        </is>
      </c>
      <c r="H1813" t="inlineStr">
        <is>
          <t>PAYG</t>
        </is>
      </c>
      <c r="I1813" s="6" t="n">
        <v>45992</v>
      </c>
      <c r="J1813" s="6" t="n">
        <v>46387</v>
      </c>
      <c r="K1813" t="inlineStr">
        <is>
          <t>run_initial</t>
        </is>
      </c>
      <c r="L1813" s="6" t="n">
        <v>45992</v>
      </c>
      <c r="M1813" s="6" t="n">
        <v>46387</v>
      </c>
      <c r="N1813" t="n">
        <v>395</v>
      </c>
      <c r="O1813" s="6" t="n">
        <v>46387</v>
      </c>
      <c r="S1813" t="inlineStr">
        <is>
          <t>with as-of date</t>
        </is>
      </c>
      <c r="T1813" s="6" t="n">
        <v>45992</v>
      </c>
      <c r="U1813" s="6" t="n"/>
      <c r="V1813" t="n">
        <v>1</v>
      </c>
      <c r="W1813" t="n">
        <v>1</v>
      </c>
      <c r="X1813" s="6" t="n"/>
      <c r="Z1813" s="6" t="n">
        <v>46053</v>
      </c>
      <c r="AA1813" t="inlineStr">
        <is>
          <t>as-of, case 2-4</t>
        </is>
      </c>
      <c r="AB1813" s="6" t="n">
        <v>46081</v>
      </c>
      <c r="AC1813" t="inlineStr">
        <is>
          <t>PAYG</t>
        </is>
      </c>
      <c r="AD1813" s="6" t="n">
        <v>45928</v>
      </c>
    </row>
    <row r="1814">
      <c r="A1814" t="inlineStr">
        <is>
          <t>V730008</t>
        </is>
      </c>
      <c r="B1814" t="inlineStr">
        <is>
          <t>2025-0034</t>
        </is>
      </c>
      <c r="C1814" t="n">
        <v>45</v>
      </c>
      <c r="D1814" t="inlineStr"/>
      <c r="E1814" t="inlineStr">
        <is>
          <t>Martin Tolksdorf Logistics GmbH</t>
        </is>
      </c>
      <c r="F1814" t="inlineStr">
        <is>
          <t>WBA</t>
        </is>
      </c>
      <c r="G1814" t="inlineStr">
        <is>
          <t>DPW</t>
        </is>
      </c>
      <c r="H1814" t="inlineStr">
        <is>
          <t>PAYG</t>
        </is>
      </c>
      <c r="I1814" s="6" t="n">
        <v>45992</v>
      </c>
      <c r="J1814" s="6" t="n">
        <v>46387</v>
      </c>
      <c r="K1814" t="inlineStr">
        <is>
          <t>run_initial</t>
        </is>
      </c>
      <c r="L1814" s="6" t="n">
        <v>45992</v>
      </c>
      <c r="M1814" s="6" t="n">
        <v>46387</v>
      </c>
      <c r="N1814" t="n">
        <v>395</v>
      </c>
      <c r="O1814" s="6" t="n">
        <v>46387</v>
      </c>
      <c r="S1814" t="inlineStr">
        <is>
          <t>with as-of date</t>
        </is>
      </c>
      <c r="T1814" s="6" t="n">
        <v>45992</v>
      </c>
      <c r="U1814" s="6" t="n"/>
      <c r="V1814" t="n">
        <v>1</v>
      </c>
      <c r="W1814" t="n">
        <v>1</v>
      </c>
      <c r="X1814" s="6" t="n"/>
      <c r="Z1814" s="6" t="n">
        <v>46053</v>
      </c>
      <c r="AA1814" t="inlineStr">
        <is>
          <t>as-of, case 2-4</t>
        </is>
      </c>
      <c r="AB1814" s="6" t="n">
        <v>46081</v>
      </c>
      <c r="AC1814" t="inlineStr">
        <is>
          <t>PAYG</t>
        </is>
      </c>
      <c r="AD1814" s="6" t="n">
        <v>45928</v>
      </c>
    </row>
    <row r="1815">
      <c r="A1815" t="inlineStr">
        <is>
          <t>V730008</t>
        </is>
      </c>
      <c r="B1815" t="inlineStr">
        <is>
          <t>2025-0034</t>
        </is>
      </c>
      <c r="C1815" t="n">
        <v>46</v>
      </c>
      <c r="D1815" t="inlineStr"/>
      <c r="E1815" t="inlineStr">
        <is>
          <t>Martin Tolksdorf Logistics GmbH</t>
        </is>
      </c>
      <c r="F1815" t="inlineStr">
        <is>
          <t>WBA</t>
        </is>
      </c>
      <c r="G1815" t="inlineStr">
        <is>
          <t>DPW</t>
        </is>
      </c>
      <c r="H1815" t="inlineStr">
        <is>
          <t>PAYG</t>
        </is>
      </c>
      <c r="I1815" s="6" t="n">
        <v>45992</v>
      </c>
      <c r="J1815" s="6" t="n">
        <v>46387</v>
      </c>
      <c r="K1815" t="inlineStr">
        <is>
          <t>run_initial</t>
        </is>
      </c>
      <c r="L1815" s="6" t="n">
        <v>45992</v>
      </c>
      <c r="M1815" s="6" t="n">
        <v>46387</v>
      </c>
      <c r="N1815" t="n">
        <v>395</v>
      </c>
      <c r="O1815" s="6" t="n">
        <v>46387</v>
      </c>
      <c r="S1815" t="inlineStr">
        <is>
          <t>with as-of date</t>
        </is>
      </c>
      <c r="T1815" s="6" t="n">
        <v>45992</v>
      </c>
      <c r="U1815" s="6" t="n"/>
      <c r="V1815" t="n">
        <v>1</v>
      </c>
      <c r="W1815" t="n">
        <v>1</v>
      </c>
      <c r="X1815" s="6" t="n"/>
      <c r="Z1815" s="6" t="n">
        <v>46053</v>
      </c>
      <c r="AA1815" t="inlineStr">
        <is>
          <t>as-of, case 2-4</t>
        </is>
      </c>
      <c r="AB1815" s="6" t="n">
        <v>46081</v>
      </c>
      <c r="AC1815" t="inlineStr">
        <is>
          <t>PAYG</t>
        </is>
      </c>
      <c r="AD1815" s="6" t="n">
        <v>45928</v>
      </c>
    </row>
    <row r="1816">
      <c r="A1816" t="inlineStr">
        <is>
          <t>V730008</t>
        </is>
      </c>
      <c r="B1816" t="inlineStr">
        <is>
          <t>2025-0034</t>
        </is>
      </c>
      <c r="C1816" t="n">
        <v>47</v>
      </c>
      <c r="D1816" t="inlineStr"/>
      <c r="E1816" t="inlineStr">
        <is>
          <t>Martin Tolksdorf Logistics GmbH</t>
        </is>
      </c>
      <c r="F1816" t="inlineStr">
        <is>
          <t>WBA</t>
        </is>
      </c>
      <c r="G1816" t="inlineStr">
        <is>
          <t>DPW</t>
        </is>
      </c>
      <c r="H1816" t="inlineStr">
        <is>
          <t>PAYG</t>
        </is>
      </c>
      <c r="I1816" s="6" t="n">
        <v>45992</v>
      </c>
      <c r="J1816" s="6" t="n">
        <v>46387</v>
      </c>
      <c r="K1816" t="inlineStr">
        <is>
          <t>run_initial</t>
        </is>
      </c>
      <c r="L1816" s="6" t="n">
        <v>45992</v>
      </c>
      <c r="M1816" s="6" t="n">
        <v>46387</v>
      </c>
      <c r="N1816" t="n">
        <v>395</v>
      </c>
      <c r="O1816" s="6" t="n">
        <v>46387</v>
      </c>
      <c r="S1816" t="inlineStr">
        <is>
          <t>with as-of date</t>
        </is>
      </c>
      <c r="T1816" s="6" t="n">
        <v>45992</v>
      </c>
      <c r="U1816" s="6" t="n"/>
      <c r="V1816" t="n">
        <v>1</v>
      </c>
      <c r="W1816" t="n">
        <v>1</v>
      </c>
      <c r="X1816" s="6" t="n"/>
      <c r="Z1816" s="6" t="n">
        <v>46053</v>
      </c>
      <c r="AA1816" t="inlineStr">
        <is>
          <t>as-of, case 2-4</t>
        </is>
      </c>
      <c r="AB1816" s="6" t="n">
        <v>46081</v>
      </c>
      <c r="AC1816" t="inlineStr">
        <is>
          <t>PAYG</t>
        </is>
      </c>
      <c r="AD1816" s="6" t="n">
        <v>45928</v>
      </c>
    </row>
    <row r="1817">
      <c r="A1817" t="inlineStr">
        <is>
          <t>V730008</t>
        </is>
      </c>
      <c r="B1817" t="inlineStr">
        <is>
          <t>2025-0034</t>
        </is>
      </c>
      <c r="C1817" t="n">
        <v>48</v>
      </c>
      <c r="D1817" t="inlineStr"/>
      <c r="E1817" t="inlineStr">
        <is>
          <t>Martin Tolksdorf Logistics GmbH</t>
        </is>
      </c>
      <c r="F1817" t="inlineStr">
        <is>
          <t>WBA</t>
        </is>
      </c>
      <c r="G1817" t="inlineStr">
        <is>
          <t>DPW</t>
        </is>
      </c>
      <c r="H1817" t="inlineStr">
        <is>
          <t>PAYG</t>
        </is>
      </c>
      <c r="I1817" s="6" t="n">
        <v>45992</v>
      </c>
      <c r="J1817" s="6" t="n">
        <v>46387</v>
      </c>
      <c r="K1817" t="inlineStr">
        <is>
          <t>run_initial</t>
        </is>
      </c>
      <c r="L1817" s="6" t="n">
        <v>45992</v>
      </c>
      <c r="M1817" s="6" t="n">
        <v>46387</v>
      </c>
      <c r="N1817" t="n">
        <v>395</v>
      </c>
      <c r="O1817" s="6" t="n">
        <v>46387</v>
      </c>
      <c r="S1817" t="inlineStr">
        <is>
          <t>with as-of date</t>
        </is>
      </c>
      <c r="T1817" s="6" t="n">
        <v>45992</v>
      </c>
      <c r="U1817" s="6" t="n"/>
      <c r="V1817" t="n">
        <v>1</v>
      </c>
      <c r="W1817" t="n">
        <v>1</v>
      </c>
      <c r="X1817" s="6" t="n"/>
      <c r="Z1817" s="6" t="n">
        <v>46053</v>
      </c>
      <c r="AA1817" t="inlineStr">
        <is>
          <t>as-of, case 2-4</t>
        </is>
      </c>
      <c r="AB1817" s="6" t="n">
        <v>46081</v>
      </c>
      <c r="AC1817" t="inlineStr">
        <is>
          <t>PAYG</t>
        </is>
      </c>
      <c r="AD1817" s="6" t="n">
        <v>45928</v>
      </c>
    </row>
    <row r="1818">
      <c r="A1818" t="inlineStr">
        <is>
          <t>V300067</t>
        </is>
      </c>
      <c r="B1818" t="inlineStr">
        <is>
          <t>2025-0002</t>
        </is>
      </c>
      <c r="C1818" t="n">
        <v>1</v>
      </c>
      <c r="D1818" t="inlineStr">
        <is>
          <t>35 80 4950 131-7</t>
        </is>
      </c>
      <c r="E1818" t="inlineStr">
        <is>
          <t>Mindener Kreisbahnen GmbH</t>
        </is>
      </c>
      <c r="F1818" t="inlineStr">
        <is>
          <t>DME</t>
        </is>
      </c>
      <c r="G1818" t="inlineStr">
        <is>
          <t>80' 6-A CW</t>
        </is>
      </c>
      <c r="H1818" t="n">
        <v>0</v>
      </c>
      <c r="I1818" s="6" t="n"/>
      <c r="J1818" s="6" t="n"/>
      <c r="K1818" t="inlineStr">
        <is>
          <t>run_initial</t>
        </is>
      </c>
      <c r="L1818" s="6" t="n">
        <v>45727</v>
      </c>
      <c r="M1818" s="6" t="n">
        <v>46095</v>
      </c>
      <c r="N1818" t="n">
        <v>364</v>
      </c>
      <c r="O1818" s="6" t="n">
        <v>46095</v>
      </c>
      <c r="S1818" t="inlineStr">
        <is>
          <t>n.a.</t>
        </is>
      </c>
      <c r="T1818" s="6" t="n"/>
      <c r="U1818" s="6" t="n"/>
      <c r="V1818" t="n">
        <v>0</v>
      </c>
      <c r="W1818" t="n">
        <v>3</v>
      </c>
      <c r="X1818" s="6" t="n"/>
      <c r="Z1818" s="6" t="n">
        <v>46005</v>
      </c>
      <c r="AA1818" t="inlineStr">
        <is>
          <t>n.a.</t>
        </is>
      </c>
      <c r="AB1818" s="6" t="n">
        <v>46095</v>
      </c>
      <c r="AC1818" t="inlineStr"/>
      <c r="AD1818" s="6" t="n">
        <v>45944</v>
      </c>
    </row>
    <row r="1819">
      <c r="A1819" t="inlineStr">
        <is>
          <t>V300067</t>
        </is>
      </c>
      <c r="B1819" t="inlineStr">
        <is>
          <t>2025-0002</t>
        </is>
      </c>
      <c r="C1819" t="n">
        <v>2</v>
      </c>
      <c r="D1819" t="inlineStr">
        <is>
          <t>35 80 4950 132-5</t>
        </is>
      </c>
      <c r="E1819" t="inlineStr">
        <is>
          <t>Mindener Kreisbahnen GmbH</t>
        </is>
      </c>
      <c r="F1819" t="inlineStr">
        <is>
          <t>DME</t>
        </is>
      </c>
      <c r="G1819" t="inlineStr">
        <is>
          <t>80' 6-A CW</t>
        </is>
      </c>
      <c r="H1819" t="n">
        <v>0</v>
      </c>
      <c r="I1819" s="6" t="n"/>
      <c r="J1819" s="6" t="n"/>
      <c r="K1819" t="inlineStr">
        <is>
          <t>run_initial</t>
        </is>
      </c>
      <c r="L1819" s="6" t="n">
        <v>45727</v>
      </c>
      <c r="M1819" s="6" t="n">
        <v>46095</v>
      </c>
      <c r="N1819" t="n">
        <v>364</v>
      </c>
      <c r="O1819" s="6" t="n">
        <v>46095</v>
      </c>
      <c r="S1819" t="inlineStr">
        <is>
          <t>n.a.</t>
        </is>
      </c>
      <c r="T1819" s="6" t="n"/>
      <c r="U1819" s="6" t="n"/>
      <c r="V1819" t="n">
        <v>0</v>
      </c>
      <c r="W1819" t="n">
        <v>3</v>
      </c>
      <c r="X1819" s="6" t="n"/>
      <c r="Z1819" s="6" t="n">
        <v>46005</v>
      </c>
      <c r="AA1819" t="inlineStr">
        <is>
          <t>n.a.</t>
        </is>
      </c>
      <c r="AB1819" s="6" t="n">
        <v>46095</v>
      </c>
      <c r="AC1819" t="inlineStr"/>
      <c r="AD1819" s="6" t="n">
        <v>45944</v>
      </c>
    </row>
    <row r="1820">
      <c r="A1820" t="inlineStr">
        <is>
          <t>V300067</t>
        </is>
      </c>
      <c r="B1820" t="inlineStr">
        <is>
          <t>2025-0002</t>
        </is>
      </c>
      <c r="C1820" t="n">
        <v>3</v>
      </c>
      <c r="D1820" t="inlineStr">
        <is>
          <t>35 80 4950 133-3</t>
        </is>
      </c>
      <c r="E1820" t="inlineStr">
        <is>
          <t>Mindener Kreisbahnen GmbH</t>
        </is>
      </c>
      <c r="F1820" t="inlineStr">
        <is>
          <t>DME</t>
        </is>
      </c>
      <c r="G1820" t="inlineStr">
        <is>
          <t>80' 6-A CW</t>
        </is>
      </c>
      <c r="H1820" t="n">
        <v>0</v>
      </c>
      <c r="I1820" s="6" t="n"/>
      <c r="J1820" s="6" t="n"/>
      <c r="K1820" t="inlineStr">
        <is>
          <t>run_initial</t>
        </is>
      </c>
      <c r="L1820" s="6" t="n">
        <v>45727</v>
      </c>
      <c r="M1820" s="6" t="n">
        <v>46095</v>
      </c>
      <c r="N1820" t="n">
        <v>364</v>
      </c>
      <c r="O1820" s="6" t="n">
        <v>46095</v>
      </c>
      <c r="S1820" t="inlineStr">
        <is>
          <t>n.a.</t>
        </is>
      </c>
      <c r="T1820" s="6" t="n"/>
      <c r="U1820" s="6" t="n"/>
      <c r="V1820" t="n">
        <v>0</v>
      </c>
      <c r="W1820" t="n">
        <v>3</v>
      </c>
      <c r="X1820" s="6" t="n"/>
      <c r="Z1820" s="6" t="n">
        <v>46005</v>
      </c>
      <c r="AA1820" t="inlineStr">
        <is>
          <t>n.a.</t>
        </is>
      </c>
      <c r="AB1820" s="6" t="n">
        <v>46095</v>
      </c>
      <c r="AC1820" t="inlineStr"/>
      <c r="AD1820" s="6" t="n">
        <v>45944</v>
      </c>
    </row>
    <row r="1821">
      <c r="A1821" t="inlineStr">
        <is>
          <t>V300067</t>
        </is>
      </c>
      <c r="B1821" t="inlineStr">
        <is>
          <t>2025-0002</t>
        </is>
      </c>
      <c r="C1821" t="n">
        <v>4</v>
      </c>
      <c r="D1821" t="inlineStr">
        <is>
          <t>35 80 4950 134-1</t>
        </is>
      </c>
      <c r="E1821" t="inlineStr">
        <is>
          <t>Mindener Kreisbahnen GmbH</t>
        </is>
      </c>
      <c r="F1821" t="inlineStr">
        <is>
          <t>DME</t>
        </is>
      </c>
      <c r="G1821" t="inlineStr">
        <is>
          <t>80' 6-A CW</t>
        </is>
      </c>
      <c r="H1821" t="n">
        <v>0</v>
      </c>
      <c r="I1821" s="6" t="n"/>
      <c r="J1821" s="6" t="n"/>
      <c r="K1821" t="inlineStr">
        <is>
          <t>run_initial</t>
        </is>
      </c>
      <c r="L1821" s="6" t="n">
        <v>45727</v>
      </c>
      <c r="M1821" s="6" t="n">
        <v>46095</v>
      </c>
      <c r="N1821" t="n">
        <v>364</v>
      </c>
      <c r="O1821" s="6" t="n">
        <v>46095</v>
      </c>
      <c r="S1821" t="inlineStr">
        <is>
          <t>n.a.</t>
        </is>
      </c>
      <c r="T1821" s="6" t="n"/>
      <c r="U1821" s="6" t="n"/>
      <c r="V1821" t="n">
        <v>0</v>
      </c>
      <c r="W1821" t="n">
        <v>3</v>
      </c>
      <c r="X1821" s="6" t="n"/>
      <c r="Z1821" s="6" t="n">
        <v>46005</v>
      </c>
      <c r="AA1821" t="inlineStr">
        <is>
          <t>n.a.</t>
        </is>
      </c>
      <c r="AB1821" s="6" t="n">
        <v>46095</v>
      </c>
      <c r="AC1821" t="inlineStr"/>
      <c r="AD1821" s="6" t="n">
        <v>45944</v>
      </c>
    </row>
    <row r="1822">
      <c r="A1822" t="inlineStr">
        <is>
          <t>V300067</t>
        </is>
      </c>
      <c r="B1822" t="inlineStr">
        <is>
          <t>2025-0002</t>
        </is>
      </c>
      <c r="C1822" t="n">
        <v>5</v>
      </c>
      <c r="D1822" t="inlineStr">
        <is>
          <t>35 80 4950 135-8</t>
        </is>
      </c>
      <c r="E1822" t="inlineStr">
        <is>
          <t>Mindener Kreisbahnen GmbH</t>
        </is>
      </c>
      <c r="F1822" t="inlineStr">
        <is>
          <t>DME</t>
        </is>
      </c>
      <c r="G1822" t="inlineStr">
        <is>
          <t>80' 6-A CW</t>
        </is>
      </c>
      <c r="H1822" t="n">
        <v>0</v>
      </c>
      <c r="I1822" s="6" t="n"/>
      <c r="J1822" s="6" t="n"/>
      <c r="K1822" t="inlineStr">
        <is>
          <t>run_initial</t>
        </is>
      </c>
      <c r="L1822" s="6" t="n">
        <v>45727</v>
      </c>
      <c r="M1822" s="6" t="n">
        <v>46095</v>
      </c>
      <c r="N1822" t="n">
        <v>364</v>
      </c>
      <c r="O1822" s="6" t="n">
        <v>46095</v>
      </c>
      <c r="S1822" t="inlineStr">
        <is>
          <t>n.a.</t>
        </is>
      </c>
      <c r="T1822" s="6" t="n"/>
      <c r="U1822" s="6" t="n"/>
      <c r="V1822" t="n">
        <v>0</v>
      </c>
      <c r="W1822" t="n">
        <v>3</v>
      </c>
      <c r="X1822" s="6" t="n"/>
      <c r="Z1822" s="6" t="n">
        <v>46005</v>
      </c>
      <c r="AA1822" t="inlineStr">
        <is>
          <t>n.a.</t>
        </is>
      </c>
      <c r="AB1822" s="6" t="n">
        <v>46095</v>
      </c>
      <c r="AC1822" t="inlineStr"/>
      <c r="AD1822" s="6" t="n">
        <v>45944</v>
      </c>
    </row>
    <row r="1823">
      <c r="A1823" t="inlineStr">
        <is>
          <t>V300067</t>
        </is>
      </c>
      <c r="B1823" t="inlineStr">
        <is>
          <t>2025-0002</t>
        </is>
      </c>
      <c r="C1823" t="n">
        <v>6</v>
      </c>
      <c r="D1823" t="inlineStr">
        <is>
          <t>35 80 4950 141-6</t>
        </is>
      </c>
      <c r="E1823" t="inlineStr">
        <is>
          <t>Mindener Kreisbahnen GmbH</t>
        </is>
      </c>
      <c r="F1823" t="inlineStr">
        <is>
          <t>DME</t>
        </is>
      </c>
      <c r="G1823" t="inlineStr">
        <is>
          <t>80' 6-A CW</t>
        </is>
      </c>
      <c r="H1823" t="n">
        <v>0</v>
      </c>
      <c r="I1823" s="6" t="n"/>
      <c r="J1823" s="6" t="n"/>
      <c r="K1823" t="inlineStr">
        <is>
          <t>run_initial</t>
        </is>
      </c>
      <c r="L1823" s="6" t="n">
        <v>45727</v>
      </c>
      <c r="M1823" s="6" t="n">
        <v>46095</v>
      </c>
      <c r="N1823" t="n">
        <v>364</v>
      </c>
      <c r="O1823" s="6" t="n">
        <v>46095</v>
      </c>
      <c r="S1823" t="inlineStr">
        <is>
          <t>n.a.</t>
        </is>
      </c>
      <c r="T1823" s="6" t="n"/>
      <c r="U1823" s="6" t="n"/>
      <c r="V1823" t="n">
        <v>0</v>
      </c>
      <c r="W1823" t="n">
        <v>3</v>
      </c>
      <c r="X1823" s="6" t="n"/>
      <c r="Z1823" s="6" t="n">
        <v>46005</v>
      </c>
      <c r="AA1823" t="inlineStr">
        <is>
          <t>n.a.</t>
        </is>
      </c>
      <c r="AB1823" s="6" t="n">
        <v>46095</v>
      </c>
      <c r="AC1823" t="inlineStr"/>
      <c r="AD1823" s="6" t="n">
        <v>45944</v>
      </c>
    </row>
    <row r="1824">
      <c r="A1824" t="inlineStr">
        <is>
          <t>V300067</t>
        </is>
      </c>
      <c r="B1824" t="inlineStr">
        <is>
          <t>2025-0002</t>
        </is>
      </c>
      <c r="C1824" t="n">
        <v>7</v>
      </c>
      <c r="D1824" t="inlineStr">
        <is>
          <t>35 80 4950 142-4</t>
        </is>
      </c>
      <c r="E1824" t="inlineStr">
        <is>
          <t>Mindener Kreisbahnen GmbH</t>
        </is>
      </c>
      <c r="F1824" t="inlineStr">
        <is>
          <t>DME</t>
        </is>
      </c>
      <c r="G1824" t="inlineStr">
        <is>
          <t>80' 6-A CW</t>
        </is>
      </c>
      <c r="H1824" t="n">
        <v>0</v>
      </c>
      <c r="I1824" s="6" t="n"/>
      <c r="J1824" s="6" t="n"/>
      <c r="K1824" t="inlineStr">
        <is>
          <t>run_initial</t>
        </is>
      </c>
      <c r="L1824" s="6" t="n">
        <v>45727</v>
      </c>
      <c r="M1824" s="6" t="n">
        <v>46095</v>
      </c>
      <c r="N1824" t="n">
        <v>364</v>
      </c>
      <c r="O1824" s="6" t="n">
        <v>46095</v>
      </c>
      <c r="S1824" t="inlineStr">
        <is>
          <t>n.a.</t>
        </is>
      </c>
      <c r="T1824" s="6" t="n"/>
      <c r="U1824" s="6" t="n"/>
      <c r="V1824" t="n">
        <v>0</v>
      </c>
      <c r="W1824" t="n">
        <v>3</v>
      </c>
      <c r="X1824" s="6" t="n"/>
      <c r="Z1824" s="6" t="n">
        <v>46005</v>
      </c>
      <c r="AA1824" t="inlineStr">
        <is>
          <t>n.a.</t>
        </is>
      </c>
      <c r="AB1824" s="6" t="n">
        <v>46095</v>
      </c>
      <c r="AC1824" t="inlineStr"/>
      <c r="AD1824" s="6" t="n">
        <v>45944</v>
      </c>
    </row>
    <row r="1825">
      <c r="A1825" t="inlineStr">
        <is>
          <t>V300067</t>
        </is>
      </c>
      <c r="B1825" t="inlineStr">
        <is>
          <t>2025-0002</t>
        </is>
      </c>
      <c r="C1825" t="n">
        <v>8</v>
      </c>
      <c r="D1825" t="inlineStr">
        <is>
          <t>35 80 4950 144-0</t>
        </is>
      </c>
      <c r="E1825" t="inlineStr">
        <is>
          <t>Mindener Kreisbahnen GmbH</t>
        </is>
      </c>
      <c r="F1825" t="inlineStr">
        <is>
          <t>DME</t>
        </is>
      </c>
      <c r="G1825" t="inlineStr">
        <is>
          <t>80' 6-A CW</t>
        </is>
      </c>
      <c r="H1825" t="n">
        <v>0</v>
      </c>
      <c r="I1825" s="6" t="n"/>
      <c r="J1825" s="6" t="n"/>
      <c r="K1825" t="inlineStr">
        <is>
          <t>run_initial</t>
        </is>
      </c>
      <c r="L1825" s="6" t="n">
        <v>45727</v>
      </c>
      <c r="M1825" s="6" t="n">
        <v>46095</v>
      </c>
      <c r="N1825" t="n">
        <v>364</v>
      </c>
      <c r="O1825" s="6" t="n">
        <v>46095</v>
      </c>
      <c r="S1825" t="inlineStr">
        <is>
          <t>n.a.</t>
        </is>
      </c>
      <c r="T1825" s="6" t="n"/>
      <c r="U1825" s="6" t="n"/>
      <c r="V1825" t="n">
        <v>0</v>
      </c>
      <c r="W1825" t="n">
        <v>3</v>
      </c>
      <c r="X1825" s="6" t="n"/>
      <c r="Z1825" s="6" t="n">
        <v>46005</v>
      </c>
      <c r="AA1825" t="inlineStr">
        <is>
          <t>n.a.</t>
        </is>
      </c>
      <c r="AB1825" s="6" t="n">
        <v>46095</v>
      </c>
      <c r="AC1825" t="inlineStr"/>
      <c r="AD1825" s="6" t="n">
        <v>45944</v>
      </c>
    </row>
    <row r="1826">
      <c r="A1826" t="inlineStr">
        <is>
          <t>V300067</t>
        </is>
      </c>
      <c r="B1826" t="inlineStr">
        <is>
          <t>2025-0002</t>
        </is>
      </c>
      <c r="C1826" t="n">
        <v>9</v>
      </c>
      <c r="D1826" t="inlineStr">
        <is>
          <t>35 80 4950 145-7</t>
        </is>
      </c>
      <c r="E1826" t="inlineStr">
        <is>
          <t>Mindener Kreisbahnen GmbH</t>
        </is>
      </c>
      <c r="F1826" t="inlineStr">
        <is>
          <t>DME</t>
        </is>
      </c>
      <c r="G1826" t="inlineStr">
        <is>
          <t>80' 6-A CW</t>
        </is>
      </c>
      <c r="H1826" t="n">
        <v>0</v>
      </c>
      <c r="I1826" s="6" t="n"/>
      <c r="J1826" s="6" t="n"/>
      <c r="K1826" t="inlineStr">
        <is>
          <t>run_initial</t>
        </is>
      </c>
      <c r="L1826" s="6" t="n">
        <v>45727</v>
      </c>
      <c r="M1826" s="6" t="n">
        <v>46095</v>
      </c>
      <c r="N1826" t="n">
        <v>364</v>
      </c>
      <c r="O1826" s="6" t="n">
        <v>46095</v>
      </c>
      <c r="S1826" t="inlineStr">
        <is>
          <t>n.a.</t>
        </is>
      </c>
      <c r="T1826" s="6" t="n"/>
      <c r="U1826" s="6" t="n"/>
      <c r="V1826" t="n">
        <v>0</v>
      </c>
      <c r="W1826" t="n">
        <v>3</v>
      </c>
      <c r="X1826" s="6" t="n"/>
      <c r="Z1826" s="6" t="n">
        <v>46005</v>
      </c>
      <c r="AA1826" t="inlineStr">
        <is>
          <t>n.a.</t>
        </is>
      </c>
      <c r="AB1826" s="6" t="n">
        <v>46095</v>
      </c>
      <c r="AC1826" t="inlineStr"/>
      <c r="AD1826" s="6" t="n">
        <v>45944</v>
      </c>
    </row>
    <row r="1827">
      <c r="A1827" t="inlineStr">
        <is>
          <t>V300067</t>
        </is>
      </c>
      <c r="B1827" t="inlineStr">
        <is>
          <t>2025-0002</t>
        </is>
      </c>
      <c r="C1827" t="n">
        <v>10</v>
      </c>
      <c r="D1827" t="inlineStr">
        <is>
          <t>35 80 4950 146-5</t>
        </is>
      </c>
      <c r="E1827" t="inlineStr">
        <is>
          <t>Mindener Kreisbahnen GmbH</t>
        </is>
      </c>
      <c r="F1827" t="inlineStr">
        <is>
          <t>DME</t>
        </is>
      </c>
      <c r="G1827" t="inlineStr">
        <is>
          <t>80' 6-A CW</t>
        </is>
      </c>
      <c r="H1827" t="n">
        <v>0</v>
      </c>
      <c r="I1827" s="6" t="n"/>
      <c r="J1827" s="6" t="n"/>
      <c r="K1827" t="inlineStr">
        <is>
          <t>run_initial</t>
        </is>
      </c>
      <c r="L1827" s="6" t="n">
        <v>45727</v>
      </c>
      <c r="M1827" s="6" t="n">
        <v>46095</v>
      </c>
      <c r="N1827" t="n">
        <v>364</v>
      </c>
      <c r="O1827" s="6" t="n">
        <v>46095</v>
      </c>
      <c r="S1827" t="inlineStr">
        <is>
          <t>n.a.</t>
        </is>
      </c>
      <c r="T1827" s="6" t="n"/>
      <c r="U1827" s="6" t="n"/>
      <c r="V1827" t="n">
        <v>0</v>
      </c>
      <c r="W1827" t="n">
        <v>3</v>
      </c>
      <c r="X1827" s="6" t="n"/>
      <c r="Z1827" s="6" t="n">
        <v>46005</v>
      </c>
      <c r="AA1827" t="inlineStr">
        <is>
          <t>n.a.</t>
        </is>
      </c>
      <c r="AB1827" s="6" t="n">
        <v>46095</v>
      </c>
      <c r="AC1827" t="inlineStr"/>
      <c r="AD1827" s="6" t="n">
        <v>45944</v>
      </c>
    </row>
    <row r="1828">
      <c r="A1828" t="inlineStr">
        <is>
          <t>V300067</t>
        </is>
      </c>
      <c r="B1828" t="inlineStr">
        <is>
          <t>2025-0002</t>
        </is>
      </c>
      <c r="C1828" t="n">
        <v>11</v>
      </c>
      <c r="D1828" t="inlineStr">
        <is>
          <t>35 80 4950 147-3</t>
        </is>
      </c>
      <c r="E1828" t="inlineStr">
        <is>
          <t>Mindener Kreisbahnen GmbH</t>
        </is>
      </c>
      <c r="F1828" t="inlineStr">
        <is>
          <t>DME</t>
        </is>
      </c>
      <c r="G1828" t="inlineStr">
        <is>
          <t>80' 6-A CW</t>
        </is>
      </c>
      <c r="H1828" t="n">
        <v>0</v>
      </c>
      <c r="I1828" s="6" t="n"/>
      <c r="J1828" s="6" t="n"/>
      <c r="K1828" t="inlineStr">
        <is>
          <t>run_initial</t>
        </is>
      </c>
      <c r="L1828" s="6" t="n">
        <v>45727</v>
      </c>
      <c r="M1828" s="6" t="n">
        <v>46095</v>
      </c>
      <c r="N1828" t="n">
        <v>364</v>
      </c>
      <c r="O1828" s="6" t="n">
        <v>46095</v>
      </c>
      <c r="S1828" t="inlineStr">
        <is>
          <t>n.a.</t>
        </is>
      </c>
      <c r="T1828" s="6" t="n"/>
      <c r="U1828" s="6" t="n"/>
      <c r="V1828" t="n">
        <v>0</v>
      </c>
      <c r="W1828" t="n">
        <v>3</v>
      </c>
      <c r="X1828" s="6" t="n"/>
      <c r="Z1828" s="6" t="n">
        <v>46005</v>
      </c>
      <c r="AA1828" t="inlineStr">
        <is>
          <t>n.a.</t>
        </is>
      </c>
      <c r="AB1828" s="6" t="n">
        <v>46095</v>
      </c>
      <c r="AC1828" t="inlineStr"/>
      <c r="AD1828" s="6" t="n">
        <v>45944</v>
      </c>
    </row>
    <row r="1829">
      <c r="A1829" t="inlineStr">
        <is>
          <t>V300067</t>
        </is>
      </c>
      <c r="B1829" t="inlineStr">
        <is>
          <t>2025-0002</t>
        </is>
      </c>
      <c r="C1829" t="n">
        <v>12</v>
      </c>
      <c r="D1829" t="inlineStr">
        <is>
          <t>35 80 4950 148-1</t>
        </is>
      </c>
      <c r="E1829" t="inlineStr">
        <is>
          <t>Mindener Kreisbahnen GmbH</t>
        </is>
      </c>
      <c r="F1829" t="inlineStr">
        <is>
          <t>DME</t>
        </is>
      </c>
      <c r="G1829" t="inlineStr">
        <is>
          <t>80' 6-A CW</t>
        </is>
      </c>
      <c r="H1829" t="n">
        <v>0</v>
      </c>
      <c r="I1829" s="6" t="n"/>
      <c r="J1829" s="6" t="n"/>
      <c r="K1829" t="inlineStr">
        <is>
          <t>run_initial</t>
        </is>
      </c>
      <c r="L1829" s="6" t="n">
        <v>45727</v>
      </c>
      <c r="M1829" s="6" t="n">
        <v>46095</v>
      </c>
      <c r="N1829" t="n">
        <v>364</v>
      </c>
      <c r="O1829" s="6" t="n">
        <v>46095</v>
      </c>
      <c r="S1829" t="inlineStr">
        <is>
          <t>n.a.</t>
        </is>
      </c>
      <c r="T1829" s="6" t="n"/>
      <c r="U1829" s="6" t="n"/>
      <c r="V1829" t="n">
        <v>0</v>
      </c>
      <c r="W1829" t="n">
        <v>3</v>
      </c>
      <c r="X1829" s="6" t="n"/>
      <c r="Z1829" s="6" t="n">
        <v>46005</v>
      </c>
      <c r="AA1829" t="inlineStr">
        <is>
          <t>n.a.</t>
        </is>
      </c>
      <c r="AB1829" s="6" t="n">
        <v>46095</v>
      </c>
      <c r="AC1829" t="inlineStr"/>
      <c r="AD1829" s="6" t="n">
        <v>45944</v>
      </c>
    </row>
    <row r="1830">
      <c r="A1830" t="inlineStr">
        <is>
          <t>V300067</t>
        </is>
      </c>
      <c r="B1830" t="inlineStr">
        <is>
          <t>2025-0002</t>
        </is>
      </c>
      <c r="C1830" t="n">
        <v>13</v>
      </c>
      <c r="D1830" t="inlineStr">
        <is>
          <t>35 80 4950 149-9</t>
        </is>
      </c>
      <c r="E1830" t="inlineStr">
        <is>
          <t>Mindener Kreisbahnen GmbH</t>
        </is>
      </c>
      <c r="F1830" t="inlineStr">
        <is>
          <t>DME</t>
        </is>
      </c>
      <c r="G1830" t="inlineStr">
        <is>
          <t>80' 6-A CW</t>
        </is>
      </c>
      <c r="H1830" t="n">
        <v>0</v>
      </c>
      <c r="I1830" s="6" t="n"/>
      <c r="J1830" s="6" t="n"/>
      <c r="K1830" t="inlineStr">
        <is>
          <t>run_initial</t>
        </is>
      </c>
      <c r="L1830" s="6" t="n">
        <v>45727</v>
      </c>
      <c r="M1830" s="6" t="n">
        <v>46095</v>
      </c>
      <c r="N1830" t="n">
        <v>364</v>
      </c>
      <c r="O1830" s="6" t="n">
        <v>46095</v>
      </c>
      <c r="S1830" t="inlineStr">
        <is>
          <t>n.a.</t>
        </is>
      </c>
      <c r="T1830" s="6" t="n"/>
      <c r="U1830" s="6" t="n"/>
      <c r="V1830" t="n">
        <v>0</v>
      </c>
      <c r="W1830" t="n">
        <v>3</v>
      </c>
      <c r="X1830" s="6" t="n"/>
      <c r="Z1830" s="6" t="n">
        <v>46005</v>
      </c>
      <c r="AA1830" t="inlineStr">
        <is>
          <t>n.a.</t>
        </is>
      </c>
      <c r="AB1830" s="6" t="n">
        <v>46095</v>
      </c>
      <c r="AC1830" t="inlineStr"/>
      <c r="AD1830" s="6" t="n">
        <v>45944</v>
      </c>
    </row>
    <row r="1831">
      <c r="A1831" t="inlineStr">
        <is>
          <t>V300067</t>
        </is>
      </c>
      <c r="B1831" t="inlineStr">
        <is>
          <t>2025-0002</t>
        </is>
      </c>
      <c r="C1831" t="n">
        <v>14</v>
      </c>
      <c r="D1831" t="inlineStr">
        <is>
          <t>35 80 4950 150-7</t>
        </is>
      </c>
      <c r="E1831" t="inlineStr">
        <is>
          <t>Mindener Kreisbahnen GmbH</t>
        </is>
      </c>
      <c r="F1831" t="inlineStr">
        <is>
          <t>DME</t>
        </is>
      </c>
      <c r="G1831" t="inlineStr">
        <is>
          <t>80' 6-A CW</t>
        </is>
      </c>
      <c r="H1831" t="n">
        <v>0</v>
      </c>
      <c r="I1831" s="6" t="n"/>
      <c r="J1831" s="6" t="n"/>
      <c r="K1831" t="inlineStr">
        <is>
          <t>run_initial</t>
        </is>
      </c>
      <c r="L1831" s="6" t="n">
        <v>45727</v>
      </c>
      <c r="M1831" s="6" t="n">
        <v>46095</v>
      </c>
      <c r="N1831" t="n">
        <v>364</v>
      </c>
      <c r="O1831" s="6" t="n">
        <v>46095</v>
      </c>
      <c r="S1831" t="inlineStr">
        <is>
          <t>n.a.</t>
        </is>
      </c>
      <c r="T1831" s="6" t="n"/>
      <c r="U1831" s="6" t="n"/>
      <c r="V1831" t="n">
        <v>0</v>
      </c>
      <c r="W1831" t="n">
        <v>3</v>
      </c>
      <c r="X1831" s="6" t="n"/>
      <c r="Z1831" s="6" t="n">
        <v>46005</v>
      </c>
      <c r="AA1831" t="inlineStr">
        <is>
          <t>n.a.</t>
        </is>
      </c>
      <c r="AB1831" s="6" t="n">
        <v>46095</v>
      </c>
      <c r="AC1831" t="inlineStr"/>
      <c r="AD1831" s="6" t="n">
        <v>45944</v>
      </c>
    </row>
    <row r="1832">
      <c r="A1832" t="inlineStr">
        <is>
          <t>V300067</t>
        </is>
      </c>
      <c r="B1832" t="inlineStr">
        <is>
          <t>2025-0002</t>
        </is>
      </c>
      <c r="C1832" t="n">
        <v>15</v>
      </c>
      <c r="D1832" t="inlineStr">
        <is>
          <t>35 80 4950 151-5</t>
        </is>
      </c>
      <c r="E1832" t="inlineStr">
        <is>
          <t>Mindener Kreisbahnen GmbH</t>
        </is>
      </c>
      <c r="F1832" t="inlineStr">
        <is>
          <t>DME</t>
        </is>
      </c>
      <c r="G1832" t="inlineStr">
        <is>
          <t>80' 6-A CW</t>
        </is>
      </c>
      <c r="H1832" t="n">
        <v>0</v>
      </c>
      <c r="I1832" s="6" t="n"/>
      <c r="J1832" s="6" t="n"/>
      <c r="K1832" t="inlineStr">
        <is>
          <t>run_initial</t>
        </is>
      </c>
      <c r="L1832" s="6" t="n">
        <v>45727</v>
      </c>
      <c r="M1832" s="6" t="n">
        <v>46095</v>
      </c>
      <c r="N1832" t="n">
        <v>364</v>
      </c>
      <c r="O1832" s="6" t="n">
        <v>46095</v>
      </c>
      <c r="S1832" t="inlineStr">
        <is>
          <t>n.a.</t>
        </is>
      </c>
      <c r="T1832" s="6" t="n"/>
      <c r="U1832" s="6" t="n"/>
      <c r="V1832" t="n">
        <v>0</v>
      </c>
      <c r="W1832" t="n">
        <v>3</v>
      </c>
      <c r="X1832" s="6" t="n"/>
      <c r="Z1832" s="6" t="n">
        <v>46005</v>
      </c>
      <c r="AA1832" t="inlineStr">
        <is>
          <t>n.a.</t>
        </is>
      </c>
      <c r="AB1832" s="6" t="n">
        <v>46095</v>
      </c>
      <c r="AC1832" t="inlineStr"/>
      <c r="AD1832" s="6" t="n">
        <v>45944</v>
      </c>
    </row>
    <row r="1833">
      <c r="A1833" t="inlineStr">
        <is>
          <t>V300067</t>
        </is>
      </c>
      <c r="B1833" t="inlineStr">
        <is>
          <t>2025-0002</t>
        </is>
      </c>
      <c r="C1833" t="n">
        <v>16</v>
      </c>
      <c r="D1833" t="inlineStr">
        <is>
          <t>35 80 4950 152-3</t>
        </is>
      </c>
      <c r="E1833" t="inlineStr">
        <is>
          <t>Mindener Kreisbahnen GmbH</t>
        </is>
      </c>
      <c r="F1833" t="inlineStr">
        <is>
          <t>DME</t>
        </is>
      </c>
      <c r="G1833" t="inlineStr">
        <is>
          <t>80' 6-A CW</t>
        </is>
      </c>
      <c r="H1833" t="n">
        <v>0</v>
      </c>
      <c r="I1833" s="6" t="n"/>
      <c r="J1833" s="6" t="n"/>
      <c r="K1833" t="inlineStr">
        <is>
          <t>run_initial</t>
        </is>
      </c>
      <c r="L1833" s="6" t="n">
        <v>45727</v>
      </c>
      <c r="M1833" s="6" t="n">
        <v>46095</v>
      </c>
      <c r="N1833" t="n">
        <v>364</v>
      </c>
      <c r="O1833" s="6" t="n">
        <v>46095</v>
      </c>
      <c r="S1833" t="inlineStr">
        <is>
          <t>n.a.</t>
        </is>
      </c>
      <c r="T1833" s="6" t="n"/>
      <c r="U1833" s="6" t="n"/>
      <c r="V1833" t="n">
        <v>0</v>
      </c>
      <c r="W1833" t="n">
        <v>3</v>
      </c>
      <c r="X1833" s="6" t="n"/>
      <c r="Z1833" s="6" t="n">
        <v>46005</v>
      </c>
      <c r="AA1833" t="inlineStr">
        <is>
          <t>n.a.</t>
        </is>
      </c>
      <c r="AB1833" s="6" t="n">
        <v>46095</v>
      </c>
      <c r="AC1833" t="inlineStr"/>
      <c r="AD1833" s="6" t="n">
        <v>45944</v>
      </c>
    </row>
    <row r="1834">
      <c r="A1834" t="inlineStr">
        <is>
          <t>V300067</t>
        </is>
      </c>
      <c r="B1834" t="inlineStr">
        <is>
          <t>2025-0002</t>
        </is>
      </c>
      <c r="C1834" t="n">
        <v>17</v>
      </c>
      <c r="D1834" t="inlineStr">
        <is>
          <t>37 80 4850 902-0</t>
        </is>
      </c>
      <c r="E1834" t="inlineStr">
        <is>
          <t>Mindener Kreisbahnen GmbH</t>
        </is>
      </c>
      <c r="F1834" t="inlineStr">
        <is>
          <t>DME</t>
        </is>
      </c>
      <c r="G1834" t="inlineStr">
        <is>
          <t>80' 6-A CW</t>
        </is>
      </c>
      <c r="H1834" t="n">
        <v>0</v>
      </c>
      <c r="I1834" s="6" t="n"/>
      <c r="J1834" s="6" t="n"/>
      <c r="K1834" t="inlineStr">
        <is>
          <t>run_initial</t>
        </is>
      </c>
      <c r="L1834" s="6" t="n">
        <v>45727</v>
      </c>
      <c r="M1834" s="6" t="n">
        <v>46095</v>
      </c>
      <c r="N1834" t="n">
        <v>364</v>
      </c>
      <c r="O1834" s="6" t="n">
        <v>46095</v>
      </c>
      <c r="S1834" t="inlineStr">
        <is>
          <t>n.a.</t>
        </is>
      </c>
      <c r="T1834" s="6" t="n"/>
      <c r="U1834" s="6" t="n"/>
      <c r="V1834" t="n">
        <v>0</v>
      </c>
      <c r="W1834" t="n">
        <v>3</v>
      </c>
      <c r="X1834" s="6" t="n"/>
      <c r="Z1834" s="6" t="n">
        <v>46005</v>
      </c>
      <c r="AA1834" t="inlineStr">
        <is>
          <t>n.a.</t>
        </is>
      </c>
      <c r="AB1834" s="6" t="n">
        <v>46095</v>
      </c>
      <c r="AC1834" t="inlineStr"/>
      <c r="AD1834" s="6" t="n">
        <v>45944</v>
      </c>
    </row>
    <row r="1835">
      <c r="A1835" t="inlineStr">
        <is>
          <t>V300067</t>
        </is>
      </c>
      <c r="B1835" t="inlineStr">
        <is>
          <t>2025-0002</t>
        </is>
      </c>
      <c r="C1835" t="n">
        <v>18</v>
      </c>
      <c r="D1835" t="inlineStr">
        <is>
          <t>37 80 4850 908-7</t>
        </is>
      </c>
      <c r="E1835" t="inlineStr">
        <is>
          <t>Mindener Kreisbahnen GmbH</t>
        </is>
      </c>
      <c r="F1835" t="inlineStr">
        <is>
          <t>DME</t>
        </is>
      </c>
      <c r="G1835" t="inlineStr">
        <is>
          <t>80' 6-A CW</t>
        </is>
      </c>
      <c r="H1835" t="n">
        <v>0</v>
      </c>
      <c r="I1835" s="6" t="n"/>
      <c r="J1835" s="6" t="n"/>
      <c r="K1835" t="inlineStr">
        <is>
          <t>run_initial</t>
        </is>
      </c>
      <c r="L1835" s="6" t="n">
        <v>45727</v>
      </c>
      <c r="M1835" s="6" t="n">
        <v>46095</v>
      </c>
      <c r="N1835" t="n">
        <v>364</v>
      </c>
      <c r="O1835" s="6" t="n">
        <v>46095</v>
      </c>
      <c r="S1835" t="inlineStr">
        <is>
          <t>n.a.</t>
        </is>
      </c>
      <c r="T1835" s="6" t="n"/>
      <c r="U1835" s="6" t="n"/>
      <c r="V1835" t="n">
        <v>0</v>
      </c>
      <c r="W1835" t="n">
        <v>3</v>
      </c>
      <c r="X1835" s="6" t="n"/>
      <c r="Z1835" s="6" t="n">
        <v>46005</v>
      </c>
      <c r="AA1835" t="inlineStr">
        <is>
          <t>n.a.</t>
        </is>
      </c>
      <c r="AB1835" s="6" t="n">
        <v>46095</v>
      </c>
      <c r="AC1835" t="inlineStr"/>
      <c r="AD1835" s="6" t="n">
        <v>45944</v>
      </c>
    </row>
    <row r="1836">
      <c r="A1836" t="inlineStr">
        <is>
          <t>V300067</t>
        </is>
      </c>
      <c r="B1836" t="inlineStr">
        <is>
          <t>2025-0002</t>
        </is>
      </c>
      <c r="C1836" t="n">
        <v>19</v>
      </c>
      <c r="D1836" t="inlineStr">
        <is>
          <t>37 80 4850 915-2</t>
        </is>
      </c>
      <c r="E1836" t="inlineStr">
        <is>
          <t>Mindener Kreisbahnen GmbH</t>
        </is>
      </c>
      <c r="F1836" t="inlineStr">
        <is>
          <t>DME</t>
        </is>
      </c>
      <c r="G1836" t="inlineStr">
        <is>
          <t>80' 6-A CW</t>
        </is>
      </c>
      <c r="H1836" t="n">
        <v>0</v>
      </c>
      <c r="I1836" s="6" t="n"/>
      <c r="J1836" s="6" t="n"/>
      <c r="K1836" t="inlineStr">
        <is>
          <t>run_initial</t>
        </is>
      </c>
      <c r="L1836" s="6" t="n">
        <v>45727</v>
      </c>
      <c r="M1836" s="6" t="n">
        <v>46095</v>
      </c>
      <c r="N1836" t="n">
        <v>364</v>
      </c>
      <c r="O1836" s="6" t="n">
        <v>46095</v>
      </c>
      <c r="S1836" t="inlineStr">
        <is>
          <t>n.a.</t>
        </is>
      </c>
      <c r="T1836" s="6" t="n"/>
      <c r="U1836" s="6" t="n"/>
      <c r="V1836" t="n">
        <v>0</v>
      </c>
      <c r="W1836" t="n">
        <v>3</v>
      </c>
      <c r="X1836" s="6" t="n"/>
      <c r="Z1836" s="6" t="n">
        <v>46005</v>
      </c>
      <c r="AA1836" t="inlineStr">
        <is>
          <t>n.a.</t>
        </is>
      </c>
      <c r="AB1836" s="6" t="n">
        <v>46095</v>
      </c>
      <c r="AC1836" t="inlineStr"/>
      <c r="AD1836" s="6" t="n">
        <v>45944</v>
      </c>
    </row>
    <row r="1837">
      <c r="A1837" t="inlineStr">
        <is>
          <t>V300067</t>
        </is>
      </c>
      <c r="B1837" t="inlineStr">
        <is>
          <t>2025-0002</t>
        </is>
      </c>
      <c r="C1837" t="n">
        <v>20</v>
      </c>
      <c r="D1837" t="inlineStr">
        <is>
          <t>37 80 4850 917-8</t>
        </is>
      </c>
      <c r="E1837" t="inlineStr">
        <is>
          <t>Mindener Kreisbahnen GmbH</t>
        </is>
      </c>
      <c r="F1837" t="inlineStr">
        <is>
          <t>DME</t>
        </is>
      </c>
      <c r="G1837" t="inlineStr">
        <is>
          <t>80' 6-A CW</t>
        </is>
      </c>
      <c r="H1837" t="n">
        <v>0</v>
      </c>
      <c r="I1837" s="6" t="n"/>
      <c r="J1837" s="6" t="n"/>
      <c r="K1837" t="inlineStr">
        <is>
          <t>run_initial</t>
        </is>
      </c>
      <c r="L1837" s="6" t="n">
        <v>45727</v>
      </c>
      <c r="M1837" s="6" t="n">
        <v>46095</v>
      </c>
      <c r="N1837" t="n">
        <v>364</v>
      </c>
      <c r="O1837" s="6" t="n">
        <v>46095</v>
      </c>
      <c r="S1837" t="inlineStr">
        <is>
          <t>n.a.</t>
        </is>
      </c>
      <c r="T1837" s="6" t="n"/>
      <c r="U1837" s="6" t="n"/>
      <c r="V1837" t="n">
        <v>0</v>
      </c>
      <c r="W1837" t="n">
        <v>3</v>
      </c>
      <c r="X1837" s="6" t="n"/>
      <c r="Z1837" s="6" t="n">
        <v>46005</v>
      </c>
      <c r="AA1837" t="inlineStr">
        <is>
          <t>n.a.</t>
        </is>
      </c>
      <c r="AB1837" s="6" t="n">
        <v>46095</v>
      </c>
      <c r="AC1837" t="inlineStr"/>
      <c r="AD1837" s="6" t="n">
        <v>45944</v>
      </c>
    </row>
    <row r="1838">
      <c r="A1838" t="inlineStr">
        <is>
          <t>V300067</t>
        </is>
      </c>
      <c r="B1838" t="inlineStr">
        <is>
          <t>2025-0002</t>
        </is>
      </c>
      <c r="C1838" t="n">
        <v>21</v>
      </c>
      <c r="D1838" t="inlineStr">
        <is>
          <t>37 80 4960 977-9</t>
        </is>
      </c>
      <c r="E1838" t="inlineStr">
        <is>
          <t>Mindener Kreisbahnen GmbH</t>
        </is>
      </c>
      <c r="F1838" t="inlineStr">
        <is>
          <t>DME</t>
        </is>
      </c>
      <c r="G1838" t="inlineStr">
        <is>
          <t>80' 6-A CW</t>
        </is>
      </c>
      <c r="H1838" t="n">
        <v>0</v>
      </c>
      <c r="I1838" s="6" t="n"/>
      <c r="J1838" s="6" t="n"/>
      <c r="K1838" t="inlineStr">
        <is>
          <t>run_initial</t>
        </is>
      </c>
      <c r="L1838" s="6" t="n">
        <v>45736</v>
      </c>
      <c r="M1838" s="6" t="n">
        <v>46095</v>
      </c>
      <c r="N1838" t="n">
        <v>364</v>
      </c>
      <c r="O1838" s="6" t="n">
        <v>46095</v>
      </c>
      <c r="S1838" t="inlineStr">
        <is>
          <t>n.a.</t>
        </is>
      </c>
      <c r="T1838" s="6" t="n"/>
      <c r="U1838" s="6" t="n"/>
      <c r="V1838" t="n">
        <v>0</v>
      </c>
      <c r="W1838" t="n">
        <v>3</v>
      </c>
      <c r="X1838" s="6" t="n"/>
      <c r="Z1838" s="6" t="n">
        <v>46005</v>
      </c>
      <c r="AA1838" t="inlineStr">
        <is>
          <t>n.a.</t>
        </is>
      </c>
      <c r="AB1838" s="6" t="n">
        <v>46095</v>
      </c>
      <c r="AC1838" t="inlineStr"/>
      <c r="AD1838" s="6" t="n">
        <v>45944</v>
      </c>
    </row>
    <row r="1839">
      <c r="A1839" t="inlineStr">
        <is>
          <t>V300067</t>
        </is>
      </c>
      <c r="B1839" t="inlineStr">
        <is>
          <t>2025-0002</t>
        </is>
      </c>
      <c r="C1839" t="n">
        <v>22</v>
      </c>
      <c r="D1839" t="inlineStr">
        <is>
          <t>37 80 4960 978-7</t>
        </is>
      </c>
      <c r="E1839" t="inlineStr">
        <is>
          <t>Mindener Kreisbahnen GmbH</t>
        </is>
      </c>
      <c r="F1839" t="inlineStr">
        <is>
          <t>DME</t>
        </is>
      </c>
      <c r="G1839" t="inlineStr">
        <is>
          <t>80' 6-A CW</t>
        </is>
      </c>
      <c r="H1839" t="n">
        <v>0</v>
      </c>
      <c r="I1839" s="6" t="n"/>
      <c r="J1839" s="6" t="n"/>
      <c r="K1839" t="inlineStr">
        <is>
          <t>run_initial</t>
        </is>
      </c>
      <c r="L1839" s="6" t="n">
        <v>45736</v>
      </c>
      <c r="M1839" s="6" t="n">
        <v>46095</v>
      </c>
      <c r="N1839" t="n">
        <v>364</v>
      </c>
      <c r="O1839" s="6" t="n">
        <v>46095</v>
      </c>
      <c r="S1839" t="inlineStr">
        <is>
          <t>n.a.</t>
        </is>
      </c>
      <c r="T1839" s="6" t="n"/>
      <c r="U1839" s="6" t="n"/>
      <c r="V1839" t="n">
        <v>0</v>
      </c>
      <c r="W1839" t="n">
        <v>3</v>
      </c>
      <c r="X1839" s="6" t="n"/>
      <c r="Z1839" s="6" t="n">
        <v>46005</v>
      </c>
      <c r="AA1839" t="inlineStr">
        <is>
          <t>n.a.</t>
        </is>
      </c>
      <c r="AB1839" s="6" t="n">
        <v>46095</v>
      </c>
      <c r="AC1839" t="inlineStr"/>
      <c r="AD1839" s="6" t="n">
        <v>45944</v>
      </c>
    </row>
    <row r="1840">
      <c r="A1840" t="inlineStr">
        <is>
          <t>V300067</t>
        </is>
      </c>
      <c r="B1840" t="inlineStr">
        <is>
          <t>2025-0002</t>
        </is>
      </c>
      <c r="C1840" t="n">
        <v>23</v>
      </c>
      <c r="D1840" t="inlineStr">
        <is>
          <t>37 80 4960 982-9</t>
        </is>
      </c>
      <c r="E1840" t="inlineStr">
        <is>
          <t>Mindener Kreisbahnen GmbH</t>
        </is>
      </c>
      <c r="F1840" t="inlineStr">
        <is>
          <t>DME</t>
        </is>
      </c>
      <c r="G1840" t="inlineStr">
        <is>
          <t>80' 6-A CW</t>
        </is>
      </c>
      <c r="H1840" t="n">
        <v>0</v>
      </c>
      <c r="I1840" s="6" t="n"/>
      <c r="J1840" s="6" t="n"/>
      <c r="K1840" t="inlineStr">
        <is>
          <t>run_initial</t>
        </is>
      </c>
      <c r="L1840" s="6" t="n">
        <v>45736</v>
      </c>
      <c r="M1840" s="6" t="n">
        <v>46095</v>
      </c>
      <c r="N1840" t="n">
        <v>364</v>
      </c>
      <c r="O1840" s="6" t="n">
        <v>46095</v>
      </c>
      <c r="S1840" t="inlineStr">
        <is>
          <t>n.a.</t>
        </is>
      </c>
      <c r="T1840" s="6" t="n"/>
      <c r="U1840" s="6" t="n"/>
      <c r="V1840" t="n">
        <v>0</v>
      </c>
      <c r="W1840" t="n">
        <v>3</v>
      </c>
      <c r="X1840" s="6" t="n"/>
      <c r="Z1840" s="6" t="n">
        <v>46005</v>
      </c>
      <c r="AA1840" t="inlineStr">
        <is>
          <t>n.a.</t>
        </is>
      </c>
      <c r="AB1840" s="6" t="n">
        <v>46095</v>
      </c>
      <c r="AC1840" t="inlineStr"/>
      <c r="AD1840" s="6" t="n">
        <v>45944</v>
      </c>
    </row>
    <row r="1841">
      <c r="A1841" t="inlineStr">
        <is>
          <t>V300067</t>
        </is>
      </c>
      <c r="B1841" t="inlineStr">
        <is>
          <t>2025-0002</t>
        </is>
      </c>
      <c r="C1841" t="n">
        <v>24</v>
      </c>
      <c r="D1841" t="inlineStr">
        <is>
          <t>37 80 4960 983-7</t>
        </is>
      </c>
      <c r="E1841" t="inlineStr">
        <is>
          <t>Mindener Kreisbahnen GmbH</t>
        </is>
      </c>
      <c r="F1841" t="inlineStr">
        <is>
          <t>DME</t>
        </is>
      </c>
      <c r="G1841" t="inlineStr">
        <is>
          <t>80' 6-A CW</t>
        </is>
      </c>
      <c r="H1841" t="n">
        <v>0</v>
      </c>
      <c r="I1841" s="6" t="n"/>
      <c r="J1841" s="6" t="n"/>
      <c r="K1841" t="inlineStr">
        <is>
          <t>run_initial</t>
        </is>
      </c>
      <c r="L1841" s="6" t="n">
        <v>45736</v>
      </c>
      <c r="M1841" s="6" t="n">
        <v>46095</v>
      </c>
      <c r="N1841" t="n">
        <v>364</v>
      </c>
      <c r="O1841" s="6" t="n">
        <v>46095</v>
      </c>
      <c r="S1841" t="inlineStr">
        <is>
          <t>n.a.</t>
        </is>
      </c>
      <c r="T1841" s="6" t="n"/>
      <c r="U1841" s="6" t="n"/>
      <c r="V1841" t="n">
        <v>0</v>
      </c>
      <c r="W1841" t="n">
        <v>3</v>
      </c>
      <c r="X1841" s="6" t="n"/>
      <c r="Z1841" s="6" t="n">
        <v>46005</v>
      </c>
      <c r="AA1841" t="inlineStr">
        <is>
          <t>n.a.</t>
        </is>
      </c>
      <c r="AB1841" s="6" t="n">
        <v>46095</v>
      </c>
      <c r="AC1841" t="inlineStr"/>
      <c r="AD1841" s="6" t="n">
        <v>45944</v>
      </c>
    </row>
    <row r="1842">
      <c r="A1842" t="inlineStr">
        <is>
          <t>V730003</t>
        </is>
      </c>
      <c r="B1842" t="inlineStr">
        <is>
          <t>2025-0004</t>
        </is>
      </c>
      <c r="C1842" t="n">
        <v>1</v>
      </c>
      <c r="D1842" t="inlineStr">
        <is>
          <t>35 80 4950 139-0</t>
        </is>
      </c>
      <c r="E1842" t="inlineStr">
        <is>
          <t>Mindener Kreisbahnen GmbH</t>
        </is>
      </c>
      <c r="F1842" t="inlineStr">
        <is>
          <t>DME</t>
        </is>
      </c>
      <c r="G1842" t="inlineStr">
        <is>
          <t>80' 6-A CW</t>
        </is>
      </c>
      <c r="H1842" t="inlineStr">
        <is>
          <t>PAYG-Abrg</t>
        </is>
      </c>
      <c r="I1842" s="6" t="n">
        <v>45731</v>
      </c>
      <c r="J1842" s="6" t="n">
        <v>46095</v>
      </c>
      <c r="K1842" t="inlineStr">
        <is>
          <t>run_initial</t>
        </is>
      </c>
      <c r="L1842" s="6" t="n">
        <v>45739</v>
      </c>
      <c r="M1842" s="6" t="n">
        <v>46095</v>
      </c>
      <c r="N1842" t="n">
        <v>364</v>
      </c>
      <c r="O1842" s="6" t="n">
        <v>46095</v>
      </c>
      <c r="S1842" t="inlineStr">
        <is>
          <t>n.a.</t>
        </is>
      </c>
      <c r="T1842" s="6" t="n"/>
      <c r="U1842" s="6" t="n"/>
      <c r="V1842" t="n">
        <v>0</v>
      </c>
      <c r="W1842" t="n">
        <v>1</v>
      </c>
      <c r="X1842" s="6" t="n"/>
      <c r="Z1842" s="6" t="n">
        <v>46067</v>
      </c>
      <c r="AA1842" t="inlineStr">
        <is>
          <t>n.a.</t>
        </is>
      </c>
      <c r="AB1842" s="6" t="n">
        <v>46095</v>
      </c>
      <c r="AC1842" t="inlineStr">
        <is>
          <t>PAYG-Abrg</t>
        </is>
      </c>
      <c r="AD1842" s="6" t="n">
        <v>45944</v>
      </c>
    </row>
    <row r="1843">
      <c r="A1843" t="inlineStr">
        <is>
          <t>V730003</t>
        </is>
      </c>
      <c r="B1843" t="inlineStr">
        <is>
          <t>2025-0004</t>
        </is>
      </c>
      <c r="C1843" t="n">
        <v>2</v>
      </c>
      <c r="D1843" t="inlineStr">
        <is>
          <t>35 80 4950 170-5</t>
        </is>
      </c>
      <c r="E1843" t="inlineStr">
        <is>
          <t>Mindener Kreisbahnen GmbH</t>
        </is>
      </c>
      <c r="F1843" t="inlineStr">
        <is>
          <t>DME</t>
        </is>
      </c>
      <c r="G1843" t="inlineStr">
        <is>
          <t>80' 6-A CW</t>
        </is>
      </c>
      <c r="H1843" t="inlineStr">
        <is>
          <t>PAYG-Abrg</t>
        </is>
      </c>
      <c r="I1843" s="6" t="n">
        <v>45731</v>
      </c>
      <c r="J1843" s="6" t="n">
        <v>46095</v>
      </c>
      <c r="K1843" t="inlineStr">
        <is>
          <t>run_initial</t>
        </is>
      </c>
      <c r="L1843" s="6" t="n">
        <v>45739</v>
      </c>
      <c r="M1843" s="6" t="n">
        <v>46095</v>
      </c>
      <c r="N1843" t="n">
        <v>364</v>
      </c>
      <c r="O1843" s="6" t="n">
        <v>46095</v>
      </c>
      <c r="S1843" t="inlineStr">
        <is>
          <t>n.a.</t>
        </is>
      </c>
      <c r="T1843" s="6" t="n"/>
      <c r="U1843" s="6" t="n"/>
      <c r="V1843" t="n">
        <v>0</v>
      </c>
      <c r="W1843" t="n">
        <v>1</v>
      </c>
      <c r="X1843" s="6" t="n"/>
      <c r="Z1843" s="6" t="n">
        <v>46067</v>
      </c>
      <c r="AA1843" t="inlineStr">
        <is>
          <t>n.a.</t>
        </is>
      </c>
      <c r="AB1843" s="6" t="n">
        <v>46095</v>
      </c>
      <c r="AC1843" t="inlineStr">
        <is>
          <t>PAYG-Abrg</t>
        </is>
      </c>
      <c r="AD1843" s="6" t="n">
        <v>45944</v>
      </c>
    </row>
    <row r="1844">
      <c r="A1844" t="inlineStr">
        <is>
          <t>V730003</t>
        </is>
      </c>
      <c r="B1844" t="inlineStr">
        <is>
          <t>2025-0004</t>
        </is>
      </c>
      <c r="C1844" t="n">
        <v>3</v>
      </c>
      <c r="D1844" t="inlineStr">
        <is>
          <t>35 80 4950 173-9</t>
        </is>
      </c>
      <c r="E1844" t="inlineStr">
        <is>
          <t>Mindener Kreisbahnen GmbH</t>
        </is>
      </c>
      <c r="F1844" t="inlineStr">
        <is>
          <t>DME</t>
        </is>
      </c>
      <c r="G1844" t="inlineStr">
        <is>
          <t>80' 6-A CW</t>
        </is>
      </c>
      <c r="H1844" t="inlineStr">
        <is>
          <t>PAYG-Abrg</t>
        </is>
      </c>
      <c r="I1844" s="6" t="n">
        <v>45731</v>
      </c>
      <c r="J1844" s="6" t="n">
        <v>46095</v>
      </c>
      <c r="K1844" t="inlineStr">
        <is>
          <t>run_initial</t>
        </is>
      </c>
      <c r="L1844" s="6" t="n">
        <v>45739</v>
      </c>
      <c r="M1844" s="6" t="n">
        <v>46095</v>
      </c>
      <c r="N1844" t="n">
        <v>364</v>
      </c>
      <c r="O1844" s="6" t="n">
        <v>46095</v>
      </c>
      <c r="S1844" t="inlineStr">
        <is>
          <t>n.a.</t>
        </is>
      </c>
      <c r="T1844" s="6" t="n"/>
      <c r="U1844" s="6" t="n"/>
      <c r="V1844" t="n">
        <v>0</v>
      </c>
      <c r="W1844" t="n">
        <v>1</v>
      </c>
      <c r="X1844" s="6" t="n"/>
      <c r="Z1844" s="6" t="n">
        <v>46067</v>
      </c>
      <c r="AA1844" t="inlineStr">
        <is>
          <t>n.a.</t>
        </is>
      </c>
      <c r="AB1844" s="6" t="n">
        <v>46095</v>
      </c>
      <c r="AC1844" t="inlineStr">
        <is>
          <t>PAYG-Abrg</t>
        </is>
      </c>
      <c r="AD1844" s="6" t="n">
        <v>45944</v>
      </c>
    </row>
    <row r="1845">
      <c r="A1845" t="inlineStr">
        <is>
          <t>V300082</t>
        </is>
      </c>
      <c r="B1845" t="inlineStr">
        <is>
          <t>2025-0029</t>
        </is>
      </c>
      <c r="C1845" t="n">
        <v>1</v>
      </c>
      <c r="D1845" t="inlineStr">
        <is>
          <t>33 80 4960 225-7</t>
        </is>
      </c>
      <c r="E1845" t="inlineStr">
        <is>
          <t>NAVILAND CARGO SAS</t>
        </is>
      </c>
      <c r="F1845" t="inlineStr">
        <is>
          <t>LSA</t>
        </is>
      </c>
      <c r="G1845" t="inlineStr">
        <is>
          <t>80' 6-A CW</t>
        </is>
      </c>
      <c r="H1845" t="n">
        <v>0</v>
      </c>
      <c r="I1845" s="6" t="n">
        <v>0</v>
      </c>
      <c r="J1845" s="6" t="n">
        <v>0</v>
      </c>
      <c r="K1845" t="inlineStr">
        <is>
          <t>run_initial</t>
        </is>
      </c>
      <c r="L1845" s="6" t="n">
        <v>45992</v>
      </c>
      <c r="M1845" s="6" t="n">
        <v>46721</v>
      </c>
      <c r="N1845" t="n">
        <v>729</v>
      </c>
      <c r="O1845" s="6" t="n">
        <v>46721</v>
      </c>
      <c r="S1845" t="inlineStr">
        <is>
          <t>with as-of date</t>
        </is>
      </c>
      <c r="T1845" s="6" t="n">
        <v>46477</v>
      </c>
      <c r="U1845" s="6" t="n"/>
      <c r="V1845" t="n">
        <v>3</v>
      </c>
      <c r="W1845" t="n">
        <v>3</v>
      </c>
      <c r="X1845" s="6" t="n"/>
      <c r="Z1845" s="6" t="n">
        <v>46387</v>
      </c>
      <c r="AA1845" t="inlineStr">
        <is>
          <t>as-of, case 1</t>
        </is>
      </c>
      <c r="AB1845" s="6" t="n">
        <v>46477</v>
      </c>
      <c r="AC1845" t="inlineStr"/>
      <c r="AD1845" s="6" t="n">
        <v>46326</v>
      </c>
    </row>
    <row r="1846">
      <c r="A1846" t="inlineStr">
        <is>
          <t>V300082</t>
        </is>
      </c>
      <c r="B1846" t="inlineStr">
        <is>
          <t>2025-0029</t>
        </is>
      </c>
      <c r="C1846" t="n">
        <v>2</v>
      </c>
      <c r="D1846" t="inlineStr">
        <is>
          <t>33 80 4960 226-5</t>
        </is>
      </c>
      <c r="E1846" t="inlineStr">
        <is>
          <t>NAVILAND CARGO SAS</t>
        </is>
      </c>
      <c r="F1846" t="inlineStr">
        <is>
          <t>LSA</t>
        </is>
      </c>
      <c r="G1846" t="inlineStr">
        <is>
          <t>80' 6-A CW</t>
        </is>
      </c>
      <c r="H1846" t="n">
        <v>0</v>
      </c>
      <c r="I1846" s="6" t="n">
        <v>0</v>
      </c>
      <c r="J1846" s="6" t="n">
        <v>0</v>
      </c>
      <c r="K1846" t="inlineStr">
        <is>
          <t>run_initial</t>
        </is>
      </c>
      <c r="L1846" s="6" t="n">
        <v>45992</v>
      </c>
      <c r="M1846" s="6" t="n">
        <v>46721</v>
      </c>
      <c r="N1846" t="n">
        <v>729</v>
      </c>
      <c r="O1846" s="6" t="n">
        <v>46721</v>
      </c>
      <c r="S1846" t="inlineStr">
        <is>
          <t>with as-of date</t>
        </is>
      </c>
      <c r="T1846" s="6" t="n">
        <v>46477</v>
      </c>
      <c r="U1846" s="6" t="n"/>
      <c r="V1846" t="n">
        <v>3</v>
      </c>
      <c r="W1846" t="n">
        <v>3</v>
      </c>
      <c r="X1846" s="6" t="n"/>
      <c r="Z1846" s="6" t="n">
        <v>46387</v>
      </c>
      <c r="AA1846" t="inlineStr">
        <is>
          <t>as-of, case 1</t>
        </is>
      </c>
      <c r="AB1846" s="6" t="n">
        <v>46477</v>
      </c>
      <c r="AC1846" t="inlineStr"/>
      <c r="AD1846" s="6" t="n">
        <v>46326</v>
      </c>
    </row>
    <row r="1847">
      <c r="A1847" t="inlineStr">
        <is>
          <t>V300082</t>
        </is>
      </c>
      <c r="B1847" t="inlineStr">
        <is>
          <t>2025-0029</t>
        </is>
      </c>
      <c r="C1847" t="n">
        <v>3</v>
      </c>
      <c r="D1847" t="inlineStr">
        <is>
          <t>33 80 4960 238-0</t>
        </is>
      </c>
      <c r="E1847" t="inlineStr">
        <is>
          <t>NAVILAND CARGO SAS</t>
        </is>
      </c>
      <c r="F1847" t="inlineStr">
        <is>
          <t>LSA</t>
        </is>
      </c>
      <c r="G1847" t="inlineStr">
        <is>
          <t>80' 6-A CW</t>
        </is>
      </c>
      <c r="H1847" t="n">
        <v>0</v>
      </c>
      <c r="I1847" s="6" t="n">
        <v>0</v>
      </c>
      <c r="J1847" s="6" t="n">
        <v>0</v>
      </c>
      <c r="K1847" t="inlineStr">
        <is>
          <t>run_initial</t>
        </is>
      </c>
      <c r="L1847" s="6" t="n">
        <v>45992</v>
      </c>
      <c r="M1847" s="6" t="n">
        <v>46721</v>
      </c>
      <c r="N1847" t="n">
        <v>729</v>
      </c>
      <c r="O1847" s="6" t="n">
        <v>46721</v>
      </c>
      <c r="S1847" t="inlineStr">
        <is>
          <t>with as-of date</t>
        </is>
      </c>
      <c r="T1847" s="6" t="n">
        <v>46477</v>
      </c>
      <c r="U1847" s="6" t="n"/>
      <c r="V1847" t="n">
        <v>3</v>
      </c>
      <c r="W1847" t="n">
        <v>3</v>
      </c>
      <c r="X1847" s="6" t="n"/>
      <c r="Z1847" s="6" t="n">
        <v>46387</v>
      </c>
      <c r="AA1847" t="inlineStr">
        <is>
          <t>as-of, case 1</t>
        </is>
      </c>
      <c r="AB1847" s="6" t="n">
        <v>46477</v>
      </c>
      <c r="AC1847" t="inlineStr"/>
      <c r="AD1847" s="6" t="n">
        <v>46326</v>
      </c>
    </row>
    <row r="1848">
      <c r="A1848" t="inlineStr">
        <is>
          <t>V300082</t>
        </is>
      </c>
      <c r="B1848" t="inlineStr">
        <is>
          <t>2025-0029</t>
        </is>
      </c>
      <c r="C1848" t="n">
        <v>4</v>
      </c>
      <c r="D1848" t="inlineStr">
        <is>
          <t>33 80 4960 244-8</t>
        </is>
      </c>
      <c r="E1848" t="inlineStr">
        <is>
          <t>NAVILAND CARGO SAS</t>
        </is>
      </c>
      <c r="F1848" t="inlineStr">
        <is>
          <t>LSA</t>
        </is>
      </c>
      <c r="G1848" t="inlineStr">
        <is>
          <t>80' 6-A CW</t>
        </is>
      </c>
      <c r="H1848" t="n">
        <v>0</v>
      </c>
      <c r="I1848" s="6" t="n">
        <v>0</v>
      </c>
      <c r="J1848" s="6" t="n">
        <v>0</v>
      </c>
      <c r="K1848" t="inlineStr">
        <is>
          <t>run_initial</t>
        </is>
      </c>
      <c r="L1848" s="6" t="n">
        <v>45992</v>
      </c>
      <c r="M1848" s="6" t="n">
        <v>46721</v>
      </c>
      <c r="N1848" t="n">
        <v>729</v>
      </c>
      <c r="O1848" s="6" t="n">
        <v>46721</v>
      </c>
      <c r="S1848" t="inlineStr">
        <is>
          <t>with as-of date</t>
        </is>
      </c>
      <c r="T1848" s="6" t="n">
        <v>46477</v>
      </c>
      <c r="U1848" s="6" t="n"/>
      <c r="V1848" t="n">
        <v>3</v>
      </c>
      <c r="W1848" t="n">
        <v>3</v>
      </c>
      <c r="X1848" s="6" t="n"/>
      <c r="Z1848" s="6" t="n">
        <v>46387</v>
      </c>
      <c r="AA1848" t="inlineStr">
        <is>
          <t>as-of, case 1</t>
        </is>
      </c>
      <c r="AB1848" s="6" t="n">
        <v>46477</v>
      </c>
      <c r="AC1848" t="inlineStr"/>
      <c r="AD1848" s="6" t="n">
        <v>46326</v>
      </c>
    </row>
    <row r="1849">
      <c r="A1849" t="inlineStr">
        <is>
          <t>V300082</t>
        </is>
      </c>
      <c r="B1849" t="inlineStr">
        <is>
          <t>2025-0029</t>
        </is>
      </c>
      <c r="C1849" t="n">
        <v>5</v>
      </c>
      <c r="D1849" t="inlineStr">
        <is>
          <t>33 80 4960 245-5</t>
        </is>
      </c>
      <c r="E1849" t="inlineStr">
        <is>
          <t>NAVILAND CARGO SAS</t>
        </is>
      </c>
      <c r="F1849" t="inlineStr">
        <is>
          <t>LSA</t>
        </is>
      </c>
      <c r="G1849" t="inlineStr">
        <is>
          <t>80' 6-A CW</t>
        </is>
      </c>
      <c r="H1849" t="n">
        <v>0</v>
      </c>
      <c r="I1849" s="6" t="n">
        <v>0</v>
      </c>
      <c r="J1849" s="6" t="n">
        <v>0</v>
      </c>
      <c r="K1849" t="inlineStr">
        <is>
          <t>run_initial</t>
        </is>
      </c>
      <c r="L1849" s="6" t="n">
        <v>45992</v>
      </c>
      <c r="M1849" s="6" t="n">
        <v>46721</v>
      </c>
      <c r="N1849" t="n">
        <v>729</v>
      </c>
      <c r="O1849" s="6" t="n">
        <v>46721</v>
      </c>
      <c r="S1849" t="inlineStr">
        <is>
          <t>with as-of date</t>
        </is>
      </c>
      <c r="T1849" s="6" t="n">
        <v>46477</v>
      </c>
      <c r="U1849" s="6" t="n"/>
      <c r="V1849" t="n">
        <v>3</v>
      </c>
      <c r="W1849" t="n">
        <v>3</v>
      </c>
      <c r="X1849" s="6" t="n"/>
      <c r="Z1849" s="6" t="n">
        <v>46387</v>
      </c>
      <c r="AA1849" t="inlineStr">
        <is>
          <t>as-of, case 1</t>
        </is>
      </c>
      <c r="AB1849" s="6" t="n">
        <v>46477</v>
      </c>
      <c r="AC1849" t="inlineStr"/>
      <c r="AD1849" s="6" t="n">
        <v>46326</v>
      </c>
    </row>
    <row r="1850">
      <c r="A1850" t="inlineStr">
        <is>
          <t>V300082</t>
        </is>
      </c>
      <c r="B1850" t="inlineStr">
        <is>
          <t>2025-0029</t>
        </is>
      </c>
      <c r="C1850" t="n">
        <v>6</v>
      </c>
      <c r="D1850" t="inlineStr">
        <is>
          <t>33 80 4960 246-3</t>
        </is>
      </c>
      <c r="E1850" t="inlineStr">
        <is>
          <t>NAVILAND CARGO SAS</t>
        </is>
      </c>
      <c r="F1850" t="inlineStr">
        <is>
          <t>LSA</t>
        </is>
      </c>
      <c r="G1850" t="inlineStr">
        <is>
          <t>80' 6-A CW</t>
        </is>
      </c>
      <c r="H1850" t="n">
        <v>0</v>
      </c>
      <c r="I1850" s="6" t="n">
        <v>0</v>
      </c>
      <c r="J1850" s="6" t="n">
        <v>0</v>
      </c>
      <c r="K1850" t="inlineStr">
        <is>
          <t>run_initial</t>
        </is>
      </c>
      <c r="L1850" s="6" t="n">
        <v>45992</v>
      </c>
      <c r="M1850" s="6" t="n">
        <v>46721</v>
      </c>
      <c r="N1850" t="n">
        <v>729</v>
      </c>
      <c r="O1850" s="6" t="n">
        <v>46721</v>
      </c>
      <c r="S1850" t="inlineStr">
        <is>
          <t>with as-of date</t>
        </is>
      </c>
      <c r="T1850" s="6" t="n">
        <v>46477</v>
      </c>
      <c r="U1850" s="6" t="n"/>
      <c r="V1850" t="n">
        <v>3</v>
      </c>
      <c r="W1850" t="n">
        <v>3</v>
      </c>
      <c r="X1850" s="6" t="n"/>
      <c r="Z1850" s="6" t="n">
        <v>46387</v>
      </c>
      <c r="AA1850" t="inlineStr">
        <is>
          <t>as-of, case 1</t>
        </is>
      </c>
      <c r="AB1850" s="6" t="n">
        <v>46477</v>
      </c>
      <c r="AC1850" t="inlineStr"/>
      <c r="AD1850" s="6" t="n">
        <v>46326</v>
      </c>
    </row>
    <row r="1851">
      <c r="A1851" t="inlineStr">
        <is>
          <t>V300082</t>
        </is>
      </c>
      <c r="B1851" t="inlineStr">
        <is>
          <t>2025-0029</t>
        </is>
      </c>
      <c r="C1851" t="n">
        <v>7</v>
      </c>
      <c r="D1851" t="inlineStr">
        <is>
          <t>33 80 4960 247-1</t>
        </is>
      </c>
      <c r="E1851" t="inlineStr">
        <is>
          <t>NAVILAND CARGO SAS</t>
        </is>
      </c>
      <c r="F1851" t="inlineStr">
        <is>
          <t>LSA</t>
        </is>
      </c>
      <c r="G1851" t="inlineStr">
        <is>
          <t>80' 6-A CW</t>
        </is>
      </c>
      <c r="H1851" t="n">
        <v>0</v>
      </c>
      <c r="I1851" s="6" t="n">
        <v>0</v>
      </c>
      <c r="J1851" s="6" t="n">
        <v>0</v>
      </c>
      <c r="K1851" t="inlineStr">
        <is>
          <t>run_initial</t>
        </is>
      </c>
      <c r="L1851" s="6" t="n">
        <v>45992</v>
      </c>
      <c r="M1851" s="6" t="n">
        <v>46721</v>
      </c>
      <c r="N1851" t="n">
        <v>729</v>
      </c>
      <c r="O1851" s="6" t="n">
        <v>46721</v>
      </c>
      <c r="S1851" t="inlineStr">
        <is>
          <t>with as-of date</t>
        </is>
      </c>
      <c r="T1851" s="6" t="n">
        <v>46477</v>
      </c>
      <c r="U1851" s="6" t="n"/>
      <c r="V1851" t="n">
        <v>3</v>
      </c>
      <c r="W1851" t="n">
        <v>3</v>
      </c>
      <c r="X1851" s="6" t="n"/>
      <c r="Z1851" s="6" t="n">
        <v>46387</v>
      </c>
      <c r="AA1851" t="inlineStr">
        <is>
          <t>as-of, case 1</t>
        </is>
      </c>
      <c r="AB1851" s="6" t="n">
        <v>46477</v>
      </c>
      <c r="AC1851" t="inlineStr"/>
      <c r="AD1851" s="6" t="n">
        <v>46326</v>
      </c>
    </row>
    <row r="1852">
      <c r="A1852" t="inlineStr">
        <is>
          <t>V300082</t>
        </is>
      </c>
      <c r="B1852" t="inlineStr">
        <is>
          <t>2025-0029</t>
        </is>
      </c>
      <c r="C1852" t="n">
        <v>8</v>
      </c>
      <c r="D1852" t="inlineStr">
        <is>
          <t>33 80 4960 248-9</t>
        </is>
      </c>
      <c r="E1852" t="inlineStr">
        <is>
          <t>NAVILAND CARGO SAS</t>
        </is>
      </c>
      <c r="F1852" t="inlineStr">
        <is>
          <t>LSA</t>
        </is>
      </c>
      <c r="G1852" t="inlineStr">
        <is>
          <t>80' 6-A CW</t>
        </is>
      </c>
      <c r="H1852" t="n">
        <v>0</v>
      </c>
      <c r="I1852" s="6" t="n">
        <v>0</v>
      </c>
      <c r="J1852" s="6" t="n">
        <v>0</v>
      </c>
      <c r="K1852" t="inlineStr">
        <is>
          <t>run_initial</t>
        </is>
      </c>
      <c r="L1852" s="6" t="n">
        <v>45992</v>
      </c>
      <c r="M1852" s="6" t="n">
        <v>46721</v>
      </c>
      <c r="N1852" t="n">
        <v>729</v>
      </c>
      <c r="O1852" s="6" t="n">
        <v>46721</v>
      </c>
      <c r="S1852" t="inlineStr">
        <is>
          <t>with as-of date</t>
        </is>
      </c>
      <c r="T1852" s="6" t="n">
        <v>46477</v>
      </c>
      <c r="U1852" s="6" t="n"/>
      <c r="V1852" t="n">
        <v>3</v>
      </c>
      <c r="W1852" t="n">
        <v>3</v>
      </c>
      <c r="X1852" s="6" t="n"/>
      <c r="Z1852" s="6" t="n">
        <v>46387</v>
      </c>
      <c r="AA1852" t="inlineStr">
        <is>
          <t>as-of, case 1</t>
        </is>
      </c>
      <c r="AB1852" s="6" t="n">
        <v>46477</v>
      </c>
      <c r="AC1852" t="inlineStr"/>
      <c r="AD1852" s="6" t="n">
        <v>46326</v>
      </c>
    </row>
    <row r="1853">
      <c r="A1853" t="inlineStr">
        <is>
          <t>V300082</t>
        </is>
      </c>
      <c r="B1853" t="inlineStr">
        <is>
          <t>2025-0029</t>
        </is>
      </c>
      <c r="C1853" t="n">
        <v>9</v>
      </c>
      <c r="D1853" t="inlineStr">
        <is>
          <t>33 80 4960 250-5</t>
        </is>
      </c>
      <c r="E1853" t="inlineStr">
        <is>
          <t>NAVILAND CARGO SAS</t>
        </is>
      </c>
      <c r="F1853" t="inlineStr">
        <is>
          <t>LSA</t>
        </is>
      </c>
      <c r="G1853" t="inlineStr">
        <is>
          <t>80' 6-A CW</t>
        </is>
      </c>
      <c r="H1853" t="n">
        <v>0</v>
      </c>
      <c r="I1853" s="6" t="n">
        <v>0</v>
      </c>
      <c r="J1853" s="6" t="n">
        <v>0</v>
      </c>
      <c r="K1853" t="inlineStr">
        <is>
          <t>run_initial</t>
        </is>
      </c>
      <c r="L1853" s="6" t="n">
        <v>45992</v>
      </c>
      <c r="M1853" s="6" t="n">
        <v>46721</v>
      </c>
      <c r="N1853" t="n">
        <v>729</v>
      </c>
      <c r="O1853" s="6" t="n">
        <v>46721</v>
      </c>
      <c r="S1853" t="inlineStr">
        <is>
          <t>with as-of date</t>
        </is>
      </c>
      <c r="T1853" s="6" t="n">
        <v>46477</v>
      </c>
      <c r="U1853" s="6" t="n"/>
      <c r="V1853" t="n">
        <v>3</v>
      </c>
      <c r="W1853" t="n">
        <v>3</v>
      </c>
      <c r="X1853" s="6" t="n"/>
      <c r="Z1853" s="6" t="n">
        <v>46387</v>
      </c>
      <c r="AA1853" t="inlineStr">
        <is>
          <t>as-of, case 1</t>
        </is>
      </c>
      <c r="AB1853" s="6" t="n">
        <v>46477</v>
      </c>
      <c r="AC1853" t="inlineStr"/>
      <c r="AD1853" s="6" t="n">
        <v>46326</v>
      </c>
    </row>
    <row r="1854">
      <c r="A1854" t="inlineStr">
        <is>
          <t>V300082</t>
        </is>
      </c>
      <c r="B1854" t="inlineStr">
        <is>
          <t>2025-0029</t>
        </is>
      </c>
      <c r="C1854" t="n">
        <v>10</v>
      </c>
      <c r="D1854" t="inlineStr">
        <is>
          <t>33 80 4960 251-3</t>
        </is>
      </c>
      <c r="E1854" t="inlineStr">
        <is>
          <t>NAVILAND CARGO SAS</t>
        </is>
      </c>
      <c r="F1854" t="inlineStr">
        <is>
          <t>LSA</t>
        </is>
      </c>
      <c r="G1854" t="inlineStr">
        <is>
          <t>80' 6-A CW</t>
        </is>
      </c>
      <c r="H1854" t="n">
        <v>0</v>
      </c>
      <c r="I1854" s="6" t="n">
        <v>0</v>
      </c>
      <c r="J1854" s="6" t="n">
        <v>0</v>
      </c>
      <c r="K1854" t="inlineStr">
        <is>
          <t>run_initial</t>
        </is>
      </c>
      <c r="L1854" s="6" t="n">
        <v>45992</v>
      </c>
      <c r="M1854" s="6" t="n">
        <v>46721</v>
      </c>
      <c r="N1854" t="n">
        <v>729</v>
      </c>
      <c r="O1854" s="6" t="n">
        <v>46721</v>
      </c>
      <c r="S1854" t="inlineStr">
        <is>
          <t>with as-of date</t>
        </is>
      </c>
      <c r="T1854" s="6" t="n">
        <v>46477</v>
      </c>
      <c r="U1854" s="6" t="n"/>
      <c r="V1854" t="n">
        <v>3</v>
      </c>
      <c r="W1854" t="n">
        <v>3</v>
      </c>
      <c r="X1854" s="6" t="n"/>
      <c r="Z1854" s="6" t="n">
        <v>46387</v>
      </c>
      <c r="AA1854" t="inlineStr">
        <is>
          <t>as-of, case 1</t>
        </is>
      </c>
      <c r="AB1854" s="6" t="n">
        <v>46477</v>
      </c>
      <c r="AC1854" t="inlineStr"/>
      <c r="AD1854" s="6" t="n">
        <v>46326</v>
      </c>
    </row>
    <row r="1855">
      <c r="A1855" t="inlineStr">
        <is>
          <t>V300082</t>
        </is>
      </c>
      <c r="B1855" t="inlineStr">
        <is>
          <t>2025-0029</t>
        </is>
      </c>
      <c r="C1855" t="n">
        <v>11</v>
      </c>
      <c r="D1855" t="inlineStr">
        <is>
          <t>33 80 4960 252-1</t>
        </is>
      </c>
      <c r="E1855" t="inlineStr">
        <is>
          <t>NAVILAND CARGO SAS</t>
        </is>
      </c>
      <c r="F1855" t="inlineStr">
        <is>
          <t>LSA</t>
        </is>
      </c>
      <c r="G1855" t="inlineStr">
        <is>
          <t>80' 6-A CW</t>
        </is>
      </c>
      <c r="H1855" t="n">
        <v>0</v>
      </c>
      <c r="I1855" s="6" t="n">
        <v>0</v>
      </c>
      <c r="J1855" s="6" t="n">
        <v>0</v>
      </c>
      <c r="K1855" t="inlineStr">
        <is>
          <t>run_initial</t>
        </is>
      </c>
      <c r="L1855" s="6" t="n">
        <v>45992</v>
      </c>
      <c r="M1855" s="6" t="n">
        <v>46721</v>
      </c>
      <c r="N1855" t="n">
        <v>729</v>
      </c>
      <c r="O1855" s="6" t="n">
        <v>46721</v>
      </c>
      <c r="S1855" t="inlineStr">
        <is>
          <t>with as-of date</t>
        </is>
      </c>
      <c r="T1855" s="6" t="n">
        <v>46477</v>
      </c>
      <c r="U1855" s="6" t="n"/>
      <c r="V1855" t="n">
        <v>3</v>
      </c>
      <c r="W1855" t="n">
        <v>3</v>
      </c>
      <c r="X1855" s="6" t="n"/>
      <c r="Z1855" s="6" t="n">
        <v>46387</v>
      </c>
      <c r="AA1855" t="inlineStr">
        <is>
          <t>as-of, case 1</t>
        </is>
      </c>
      <c r="AB1855" s="6" t="n">
        <v>46477</v>
      </c>
      <c r="AC1855" t="inlineStr"/>
      <c r="AD1855" s="6" t="n">
        <v>46326</v>
      </c>
    </row>
    <row r="1856">
      <c r="A1856" t="inlineStr">
        <is>
          <t>V300082</t>
        </is>
      </c>
      <c r="B1856" t="inlineStr">
        <is>
          <t>2025-0029</t>
        </is>
      </c>
      <c r="C1856" t="n">
        <v>12</v>
      </c>
      <c r="D1856" t="inlineStr">
        <is>
          <t>33 80 4960 253-9</t>
        </is>
      </c>
      <c r="E1856" t="inlineStr">
        <is>
          <t>NAVILAND CARGO SAS</t>
        </is>
      </c>
      <c r="F1856" t="inlineStr">
        <is>
          <t>LSA</t>
        </is>
      </c>
      <c r="G1856" t="inlineStr">
        <is>
          <t>80' 6-A CW</t>
        </is>
      </c>
      <c r="H1856" t="n">
        <v>0</v>
      </c>
      <c r="I1856" s="6" t="n">
        <v>0</v>
      </c>
      <c r="J1856" s="6" t="n">
        <v>0</v>
      </c>
      <c r="K1856" t="inlineStr">
        <is>
          <t>run_initial</t>
        </is>
      </c>
      <c r="L1856" s="6" t="n">
        <v>45992</v>
      </c>
      <c r="M1856" s="6" t="n">
        <v>46721</v>
      </c>
      <c r="N1856" t="n">
        <v>729</v>
      </c>
      <c r="O1856" s="6" t="n">
        <v>46721</v>
      </c>
      <c r="S1856" t="inlineStr">
        <is>
          <t>with as-of date</t>
        </is>
      </c>
      <c r="T1856" s="6" t="n">
        <v>46477</v>
      </c>
      <c r="U1856" s="6" t="n"/>
      <c r="V1856" t="n">
        <v>3</v>
      </c>
      <c r="W1856" t="n">
        <v>3</v>
      </c>
      <c r="X1856" s="6" t="n"/>
      <c r="Z1856" s="6" t="n">
        <v>46387</v>
      </c>
      <c r="AA1856" t="inlineStr">
        <is>
          <t>as-of, case 1</t>
        </is>
      </c>
      <c r="AB1856" s="6" t="n">
        <v>46477</v>
      </c>
      <c r="AC1856" t="inlineStr"/>
      <c r="AD1856" s="6" t="n">
        <v>46326</v>
      </c>
    </row>
    <row r="1857">
      <c r="A1857" t="inlineStr">
        <is>
          <t>V300082</t>
        </is>
      </c>
      <c r="B1857" t="inlineStr">
        <is>
          <t>2025-0029</t>
        </is>
      </c>
      <c r="C1857" t="n">
        <v>13</v>
      </c>
      <c r="D1857" t="inlineStr">
        <is>
          <t>33 80 4960 254-7</t>
        </is>
      </c>
      <c r="E1857" t="inlineStr">
        <is>
          <t>NAVILAND CARGO SAS</t>
        </is>
      </c>
      <c r="F1857" t="inlineStr">
        <is>
          <t>LSA</t>
        </is>
      </c>
      <c r="G1857" t="inlineStr">
        <is>
          <t>80' 6-A CW</t>
        </is>
      </c>
      <c r="H1857" t="n">
        <v>0</v>
      </c>
      <c r="I1857" s="6" t="n">
        <v>0</v>
      </c>
      <c r="J1857" s="6" t="n">
        <v>0</v>
      </c>
      <c r="K1857" t="inlineStr">
        <is>
          <t>run_initial</t>
        </is>
      </c>
      <c r="L1857" s="6" t="n">
        <v>45992</v>
      </c>
      <c r="M1857" s="6" t="n">
        <v>46721</v>
      </c>
      <c r="N1857" t="n">
        <v>729</v>
      </c>
      <c r="O1857" s="6" t="n">
        <v>46721</v>
      </c>
      <c r="S1857" t="inlineStr">
        <is>
          <t>with as-of date</t>
        </is>
      </c>
      <c r="T1857" s="6" t="n">
        <v>46477</v>
      </c>
      <c r="U1857" s="6" t="n"/>
      <c r="V1857" t="n">
        <v>3</v>
      </c>
      <c r="W1857" t="n">
        <v>3</v>
      </c>
      <c r="X1857" s="6" t="n"/>
      <c r="Z1857" s="6" t="n">
        <v>46387</v>
      </c>
      <c r="AA1857" t="inlineStr">
        <is>
          <t>as-of, case 1</t>
        </is>
      </c>
      <c r="AB1857" s="6" t="n">
        <v>46477</v>
      </c>
      <c r="AC1857" t="inlineStr"/>
      <c r="AD1857" s="6" t="n">
        <v>46326</v>
      </c>
    </row>
    <row r="1858">
      <c r="A1858" t="inlineStr">
        <is>
          <t>V300082</t>
        </is>
      </c>
      <c r="B1858" t="inlineStr">
        <is>
          <t>2025-0029</t>
        </is>
      </c>
      <c r="C1858" t="n">
        <v>14</v>
      </c>
      <c r="D1858" t="inlineStr">
        <is>
          <t>33 80 4960 256-2</t>
        </is>
      </c>
      <c r="E1858" t="inlineStr">
        <is>
          <t>NAVILAND CARGO SAS</t>
        </is>
      </c>
      <c r="F1858" t="inlineStr">
        <is>
          <t>LSA</t>
        </is>
      </c>
      <c r="G1858" t="inlineStr">
        <is>
          <t>80' 6-A CW</t>
        </is>
      </c>
      <c r="H1858" t="n">
        <v>0</v>
      </c>
      <c r="I1858" s="6" t="n">
        <v>0</v>
      </c>
      <c r="J1858" s="6" t="n">
        <v>0</v>
      </c>
      <c r="K1858" t="inlineStr">
        <is>
          <t>run_initial</t>
        </is>
      </c>
      <c r="L1858" s="6" t="n">
        <v>45992</v>
      </c>
      <c r="M1858" s="6" t="n">
        <v>46721</v>
      </c>
      <c r="N1858" t="n">
        <v>729</v>
      </c>
      <c r="O1858" s="6" t="n">
        <v>46721</v>
      </c>
      <c r="S1858" t="inlineStr">
        <is>
          <t>with as-of date</t>
        </is>
      </c>
      <c r="T1858" s="6" t="n">
        <v>46477</v>
      </c>
      <c r="U1858" s="6" t="n"/>
      <c r="V1858" t="n">
        <v>3</v>
      </c>
      <c r="W1858" t="n">
        <v>3</v>
      </c>
      <c r="X1858" s="6" t="n"/>
      <c r="Z1858" s="6" t="n">
        <v>46387</v>
      </c>
      <c r="AA1858" t="inlineStr">
        <is>
          <t>as-of, case 1</t>
        </is>
      </c>
      <c r="AB1858" s="6" t="n">
        <v>46477</v>
      </c>
      <c r="AC1858" t="inlineStr"/>
      <c r="AD1858" s="6" t="n">
        <v>46326</v>
      </c>
    </row>
    <row r="1859">
      <c r="A1859" t="inlineStr">
        <is>
          <t>V300082</t>
        </is>
      </c>
      <c r="B1859" t="inlineStr">
        <is>
          <t>2025-0029</t>
        </is>
      </c>
      <c r="C1859" t="n">
        <v>15</v>
      </c>
      <c r="D1859" t="inlineStr">
        <is>
          <t>33 80 4960 258-8</t>
        </is>
      </c>
      <c r="E1859" t="inlineStr">
        <is>
          <t>NAVILAND CARGO SAS</t>
        </is>
      </c>
      <c r="F1859" t="inlineStr">
        <is>
          <t>LSA</t>
        </is>
      </c>
      <c r="G1859" t="inlineStr">
        <is>
          <t>80' 6-A CW</t>
        </is>
      </c>
      <c r="H1859" t="n">
        <v>0</v>
      </c>
      <c r="I1859" s="6" t="n">
        <v>0</v>
      </c>
      <c r="J1859" s="6" t="n">
        <v>0</v>
      </c>
      <c r="K1859" t="inlineStr">
        <is>
          <t>run_initial</t>
        </is>
      </c>
      <c r="L1859" s="6" t="n">
        <v>45992</v>
      </c>
      <c r="M1859" s="6" t="n">
        <v>46721</v>
      </c>
      <c r="N1859" t="n">
        <v>729</v>
      </c>
      <c r="O1859" s="6" t="n">
        <v>46721</v>
      </c>
      <c r="S1859" t="inlineStr">
        <is>
          <t>with as-of date</t>
        </is>
      </c>
      <c r="T1859" s="6" t="n">
        <v>46477</v>
      </c>
      <c r="U1859" s="6" t="n"/>
      <c r="V1859" t="n">
        <v>3</v>
      </c>
      <c r="W1859" t="n">
        <v>3</v>
      </c>
      <c r="X1859" s="6" t="n"/>
      <c r="Z1859" s="6" t="n">
        <v>46387</v>
      </c>
      <c r="AA1859" t="inlineStr">
        <is>
          <t>as-of, case 1</t>
        </is>
      </c>
      <c r="AB1859" s="6" t="n">
        <v>46477</v>
      </c>
      <c r="AC1859" t="inlineStr"/>
      <c r="AD1859" s="6" t="n">
        <v>46326</v>
      </c>
    </row>
    <row r="1860">
      <c r="A1860" t="inlineStr">
        <is>
          <t>V300082</t>
        </is>
      </c>
      <c r="B1860" t="inlineStr">
        <is>
          <t>2025-0029</t>
        </is>
      </c>
      <c r="C1860" t="n">
        <v>16</v>
      </c>
      <c r="D1860" t="inlineStr">
        <is>
          <t>33 80 4960 259-6</t>
        </is>
      </c>
      <c r="E1860" t="inlineStr">
        <is>
          <t>NAVILAND CARGO SAS</t>
        </is>
      </c>
      <c r="F1860" t="inlineStr">
        <is>
          <t>LSA</t>
        </is>
      </c>
      <c r="G1860" t="inlineStr">
        <is>
          <t>80' 6-A CW</t>
        </is>
      </c>
      <c r="H1860" t="n">
        <v>0</v>
      </c>
      <c r="I1860" s="6" t="n">
        <v>0</v>
      </c>
      <c r="J1860" s="6" t="n">
        <v>0</v>
      </c>
      <c r="K1860" t="inlineStr">
        <is>
          <t>run_initial</t>
        </is>
      </c>
      <c r="L1860" s="6" t="n">
        <v>45992</v>
      </c>
      <c r="M1860" s="6" t="n">
        <v>46721</v>
      </c>
      <c r="N1860" t="n">
        <v>729</v>
      </c>
      <c r="O1860" s="6" t="n">
        <v>46721</v>
      </c>
      <c r="S1860" t="inlineStr">
        <is>
          <t>with as-of date</t>
        </is>
      </c>
      <c r="T1860" s="6" t="n">
        <v>46477</v>
      </c>
      <c r="U1860" s="6" t="n"/>
      <c r="V1860" t="n">
        <v>3</v>
      </c>
      <c r="W1860" t="n">
        <v>3</v>
      </c>
      <c r="X1860" s="6" t="n"/>
      <c r="Z1860" s="6" t="n">
        <v>46387</v>
      </c>
      <c r="AA1860" t="inlineStr">
        <is>
          <t>as-of, case 1</t>
        </is>
      </c>
      <c r="AB1860" s="6" t="n">
        <v>46477</v>
      </c>
      <c r="AC1860" t="inlineStr"/>
      <c r="AD1860" s="6" t="n">
        <v>46326</v>
      </c>
    </row>
    <row r="1861">
      <c r="A1861" t="inlineStr">
        <is>
          <t>V300082</t>
        </is>
      </c>
      <c r="B1861" t="inlineStr">
        <is>
          <t>2025-0029</t>
        </is>
      </c>
      <c r="C1861" t="n">
        <v>17</v>
      </c>
      <c r="D1861" t="inlineStr">
        <is>
          <t>33 80 4960 260-4</t>
        </is>
      </c>
      <c r="E1861" t="inlineStr">
        <is>
          <t>NAVILAND CARGO SAS</t>
        </is>
      </c>
      <c r="F1861" t="inlineStr">
        <is>
          <t>LSA</t>
        </is>
      </c>
      <c r="G1861" t="inlineStr">
        <is>
          <t>80' 6-A CW</t>
        </is>
      </c>
      <c r="H1861" t="n">
        <v>0</v>
      </c>
      <c r="I1861" s="6" t="n">
        <v>0</v>
      </c>
      <c r="J1861" s="6" t="n">
        <v>0</v>
      </c>
      <c r="K1861" t="inlineStr">
        <is>
          <t>run_initial</t>
        </is>
      </c>
      <c r="L1861" s="6" t="n">
        <v>45992</v>
      </c>
      <c r="M1861" s="6" t="n">
        <v>46721</v>
      </c>
      <c r="N1861" t="n">
        <v>729</v>
      </c>
      <c r="O1861" s="6" t="n">
        <v>46721</v>
      </c>
      <c r="S1861" t="inlineStr">
        <is>
          <t>with as-of date</t>
        </is>
      </c>
      <c r="T1861" s="6" t="n">
        <v>46477</v>
      </c>
      <c r="U1861" s="6" t="n"/>
      <c r="V1861" t="n">
        <v>3</v>
      </c>
      <c r="W1861" t="n">
        <v>3</v>
      </c>
      <c r="X1861" s="6" t="n"/>
      <c r="Z1861" s="6" t="n">
        <v>46387</v>
      </c>
      <c r="AA1861" t="inlineStr">
        <is>
          <t>as-of, case 1</t>
        </is>
      </c>
      <c r="AB1861" s="6" t="n">
        <v>46477</v>
      </c>
      <c r="AC1861" t="inlineStr"/>
      <c r="AD1861" s="6" t="n">
        <v>46326</v>
      </c>
    </row>
    <row r="1862">
      <c r="A1862" t="inlineStr">
        <is>
          <t>V300082</t>
        </is>
      </c>
      <c r="B1862" t="inlineStr">
        <is>
          <t>2025-0029</t>
        </is>
      </c>
      <c r="C1862" t="n">
        <v>18</v>
      </c>
      <c r="D1862" t="inlineStr">
        <is>
          <t>33 80 4960 261-2</t>
        </is>
      </c>
      <c r="E1862" t="inlineStr">
        <is>
          <t>NAVILAND CARGO SAS</t>
        </is>
      </c>
      <c r="F1862" t="inlineStr">
        <is>
          <t>LSA</t>
        </is>
      </c>
      <c r="G1862" t="inlineStr">
        <is>
          <t>80' 6-A CW</t>
        </is>
      </c>
      <c r="H1862" t="n">
        <v>0</v>
      </c>
      <c r="I1862" s="6" t="n">
        <v>0</v>
      </c>
      <c r="J1862" s="6" t="n">
        <v>0</v>
      </c>
      <c r="K1862" t="inlineStr">
        <is>
          <t>run_initial</t>
        </is>
      </c>
      <c r="L1862" s="6" t="n">
        <v>45992</v>
      </c>
      <c r="M1862" s="6" t="n">
        <v>46721</v>
      </c>
      <c r="N1862" t="n">
        <v>729</v>
      </c>
      <c r="O1862" s="6" t="n">
        <v>46721</v>
      </c>
      <c r="S1862" t="inlineStr">
        <is>
          <t>with as-of date</t>
        </is>
      </c>
      <c r="T1862" s="6" t="n">
        <v>46477</v>
      </c>
      <c r="U1862" s="6" t="n"/>
      <c r="V1862" t="n">
        <v>3</v>
      </c>
      <c r="W1862" t="n">
        <v>3</v>
      </c>
      <c r="X1862" s="6" t="n"/>
      <c r="Z1862" s="6" t="n">
        <v>46387</v>
      </c>
      <c r="AA1862" t="inlineStr">
        <is>
          <t>as-of, case 1</t>
        </is>
      </c>
      <c r="AB1862" s="6" t="n">
        <v>46477</v>
      </c>
      <c r="AC1862" t="inlineStr"/>
      <c r="AD1862" s="6" t="n">
        <v>46326</v>
      </c>
    </row>
    <row r="1863">
      <c r="A1863" t="inlineStr">
        <is>
          <t>V300082</t>
        </is>
      </c>
      <c r="B1863" t="inlineStr">
        <is>
          <t>2025-0029</t>
        </is>
      </c>
      <c r="C1863" t="n">
        <v>19</v>
      </c>
      <c r="D1863" t="inlineStr">
        <is>
          <t>33 80 4960 263-8</t>
        </is>
      </c>
      <c r="E1863" t="inlineStr">
        <is>
          <t>NAVILAND CARGO SAS</t>
        </is>
      </c>
      <c r="F1863" t="inlineStr">
        <is>
          <t>LSA</t>
        </is>
      </c>
      <c r="G1863" t="inlineStr">
        <is>
          <t>80' 6-A CW</t>
        </is>
      </c>
      <c r="H1863" t="n">
        <v>0</v>
      </c>
      <c r="I1863" s="6" t="n">
        <v>0</v>
      </c>
      <c r="J1863" s="6" t="n">
        <v>0</v>
      </c>
      <c r="K1863" t="inlineStr">
        <is>
          <t>run_initial</t>
        </is>
      </c>
      <c r="L1863" s="6" t="n">
        <v>45992</v>
      </c>
      <c r="M1863" s="6" t="n">
        <v>46721</v>
      </c>
      <c r="N1863" t="n">
        <v>729</v>
      </c>
      <c r="O1863" s="6" t="n">
        <v>46721</v>
      </c>
      <c r="S1863" t="inlineStr">
        <is>
          <t>with as-of date</t>
        </is>
      </c>
      <c r="T1863" s="6" t="n">
        <v>46538</v>
      </c>
      <c r="U1863" s="6" t="n"/>
      <c r="V1863" t="n">
        <v>5</v>
      </c>
      <c r="W1863" t="n">
        <v>3</v>
      </c>
      <c r="X1863" s="6" t="n"/>
      <c r="Z1863" s="6" t="n">
        <v>46387</v>
      </c>
      <c r="AA1863" t="inlineStr">
        <is>
          <t>as-of, case 1</t>
        </is>
      </c>
      <c r="AB1863" s="6" t="n">
        <v>46538</v>
      </c>
      <c r="AC1863" t="inlineStr"/>
      <c r="AD1863" s="6" t="n">
        <v>46387</v>
      </c>
    </row>
    <row r="1864">
      <c r="A1864" t="inlineStr">
        <is>
          <t>V300082</t>
        </is>
      </c>
      <c r="B1864" t="inlineStr">
        <is>
          <t>2025-0029</t>
        </is>
      </c>
      <c r="C1864" t="n">
        <v>20</v>
      </c>
      <c r="D1864" t="inlineStr">
        <is>
          <t>33 80 4960 264-6</t>
        </is>
      </c>
      <c r="E1864" t="inlineStr">
        <is>
          <t>NAVILAND CARGO SAS</t>
        </is>
      </c>
      <c r="F1864" t="inlineStr">
        <is>
          <t>LSA</t>
        </is>
      </c>
      <c r="G1864" t="inlineStr">
        <is>
          <t>80' 6-A CW</t>
        </is>
      </c>
      <c r="H1864" t="n">
        <v>0</v>
      </c>
      <c r="I1864" s="6" t="n">
        <v>0</v>
      </c>
      <c r="J1864" s="6" t="n">
        <v>0</v>
      </c>
      <c r="K1864" t="inlineStr">
        <is>
          <t>run_initial</t>
        </is>
      </c>
      <c r="L1864" s="6" t="n">
        <v>45992</v>
      </c>
      <c r="M1864" s="6" t="n">
        <v>46721</v>
      </c>
      <c r="N1864" t="n">
        <v>729</v>
      </c>
      <c r="O1864" s="6" t="n">
        <v>46721</v>
      </c>
      <c r="S1864" t="inlineStr">
        <is>
          <t>with as-of date</t>
        </is>
      </c>
      <c r="T1864" s="6" t="n">
        <v>46538</v>
      </c>
      <c r="U1864" s="6" t="n"/>
      <c r="V1864" t="n">
        <v>5</v>
      </c>
      <c r="W1864" t="n">
        <v>3</v>
      </c>
      <c r="X1864" s="6" t="n"/>
      <c r="Z1864" s="6" t="n">
        <v>46387</v>
      </c>
      <c r="AA1864" t="inlineStr">
        <is>
          <t>as-of, case 1</t>
        </is>
      </c>
      <c r="AB1864" s="6" t="n">
        <v>46538</v>
      </c>
      <c r="AC1864" t="inlineStr"/>
      <c r="AD1864" s="6" t="n">
        <v>46387</v>
      </c>
    </row>
    <row r="1865">
      <c r="A1865" t="inlineStr">
        <is>
          <t>V300082</t>
        </is>
      </c>
      <c r="B1865" t="inlineStr">
        <is>
          <t>2025-0029</t>
        </is>
      </c>
      <c r="C1865" t="n">
        <v>21</v>
      </c>
      <c r="D1865" t="inlineStr">
        <is>
          <t>33 80 4960 265-3</t>
        </is>
      </c>
      <c r="E1865" t="inlineStr">
        <is>
          <t>NAVILAND CARGO SAS</t>
        </is>
      </c>
      <c r="F1865" t="inlineStr">
        <is>
          <t>LSA</t>
        </is>
      </c>
      <c r="G1865" t="inlineStr">
        <is>
          <t>80' 6-A CW</t>
        </is>
      </c>
      <c r="H1865" t="n">
        <v>0</v>
      </c>
      <c r="I1865" s="6" t="n">
        <v>0</v>
      </c>
      <c r="J1865" s="6" t="n">
        <v>0</v>
      </c>
      <c r="K1865" t="inlineStr">
        <is>
          <t>run_initial</t>
        </is>
      </c>
      <c r="L1865" s="6" t="n">
        <v>45992</v>
      </c>
      <c r="M1865" s="6" t="n">
        <v>46721</v>
      </c>
      <c r="N1865" t="n">
        <v>729</v>
      </c>
      <c r="O1865" s="6" t="n">
        <v>46721</v>
      </c>
      <c r="S1865" t="inlineStr">
        <is>
          <t>with as-of date</t>
        </is>
      </c>
      <c r="T1865" s="6" t="n">
        <v>46538</v>
      </c>
      <c r="U1865" s="6" t="n"/>
      <c r="V1865" t="n">
        <v>5</v>
      </c>
      <c r="W1865" t="n">
        <v>3</v>
      </c>
      <c r="X1865" s="6" t="n"/>
      <c r="Z1865" s="6" t="n">
        <v>46387</v>
      </c>
      <c r="AA1865" t="inlineStr">
        <is>
          <t>as-of, case 1</t>
        </is>
      </c>
      <c r="AB1865" s="6" t="n">
        <v>46538</v>
      </c>
      <c r="AC1865" t="inlineStr"/>
      <c r="AD1865" s="6" t="n">
        <v>46387</v>
      </c>
    </row>
    <row r="1866">
      <c r="A1866" t="inlineStr">
        <is>
          <t>V300082</t>
        </is>
      </c>
      <c r="B1866" t="inlineStr">
        <is>
          <t>2025-0029</t>
        </is>
      </c>
      <c r="C1866" t="n">
        <v>22</v>
      </c>
      <c r="D1866" t="inlineStr">
        <is>
          <t>33 80 4960 200-0</t>
        </is>
      </c>
      <c r="E1866" t="inlineStr">
        <is>
          <t>NAVILAND CARGO SAS</t>
        </is>
      </c>
      <c r="F1866" t="inlineStr">
        <is>
          <t>LSA</t>
        </is>
      </c>
      <c r="G1866" t="inlineStr">
        <is>
          <t>80' 6-A CW</t>
        </is>
      </c>
      <c r="H1866" t="n">
        <v>0</v>
      </c>
      <c r="I1866" s="6" t="n">
        <v>0</v>
      </c>
      <c r="J1866" s="6" t="n">
        <v>0</v>
      </c>
      <c r="K1866" t="inlineStr">
        <is>
          <t>run_initial</t>
        </is>
      </c>
      <c r="L1866" s="6" t="n">
        <v>45992</v>
      </c>
      <c r="M1866" s="6" t="n">
        <v>46721</v>
      </c>
      <c r="N1866" t="n">
        <v>729</v>
      </c>
      <c r="O1866" s="6" t="n">
        <v>46721</v>
      </c>
      <c r="S1866" t="inlineStr">
        <is>
          <t>with as-of date</t>
        </is>
      </c>
      <c r="T1866" s="6" t="n">
        <v>46538</v>
      </c>
      <c r="U1866" s="6" t="n"/>
      <c r="V1866" t="n">
        <v>5</v>
      </c>
      <c r="W1866" t="n">
        <v>3</v>
      </c>
      <c r="X1866" s="6" t="n"/>
      <c r="Z1866" s="6" t="n">
        <v>46387</v>
      </c>
      <c r="AA1866" t="inlineStr">
        <is>
          <t>as-of, case 1</t>
        </is>
      </c>
      <c r="AB1866" s="6" t="n">
        <v>46538</v>
      </c>
      <c r="AC1866" t="inlineStr"/>
      <c r="AD1866" s="6" t="n">
        <v>46387</v>
      </c>
    </row>
    <row r="1867">
      <c r="A1867" t="inlineStr">
        <is>
          <t>V300082</t>
        </is>
      </c>
      <c r="B1867" t="inlineStr">
        <is>
          <t>2025-0029</t>
        </is>
      </c>
      <c r="C1867" t="n">
        <v>23</v>
      </c>
      <c r="D1867" t="inlineStr">
        <is>
          <t>33 80 4960 201-8</t>
        </is>
      </c>
      <c r="E1867" t="inlineStr">
        <is>
          <t>NAVILAND CARGO SAS</t>
        </is>
      </c>
      <c r="F1867" t="inlineStr">
        <is>
          <t>LSA</t>
        </is>
      </c>
      <c r="G1867" t="inlineStr">
        <is>
          <t>80' 6-A CW</t>
        </is>
      </c>
      <c r="H1867" t="n">
        <v>0</v>
      </c>
      <c r="I1867" s="6" t="n">
        <v>0</v>
      </c>
      <c r="J1867" s="6" t="n">
        <v>0</v>
      </c>
      <c r="K1867" t="inlineStr">
        <is>
          <t>run_initial</t>
        </is>
      </c>
      <c r="L1867" s="6" t="n">
        <v>45992</v>
      </c>
      <c r="M1867" s="6" t="n">
        <v>46721</v>
      </c>
      <c r="N1867" t="n">
        <v>729</v>
      </c>
      <c r="O1867" s="6" t="n">
        <v>46721</v>
      </c>
      <c r="S1867" t="inlineStr">
        <is>
          <t>with as-of date</t>
        </is>
      </c>
      <c r="T1867" s="6" t="n">
        <v>46538</v>
      </c>
      <c r="U1867" s="6" t="n"/>
      <c r="V1867" t="n">
        <v>5</v>
      </c>
      <c r="W1867" t="n">
        <v>3</v>
      </c>
      <c r="X1867" s="6" t="n"/>
      <c r="Z1867" s="6" t="n">
        <v>46387</v>
      </c>
      <c r="AA1867" t="inlineStr">
        <is>
          <t>as-of, case 1</t>
        </is>
      </c>
      <c r="AB1867" s="6" t="n">
        <v>46538</v>
      </c>
      <c r="AC1867" t="inlineStr"/>
      <c r="AD1867" s="6" t="n">
        <v>46387</v>
      </c>
    </row>
    <row r="1868">
      <c r="A1868" t="inlineStr">
        <is>
          <t>V300082</t>
        </is>
      </c>
      <c r="B1868" t="inlineStr">
        <is>
          <t>2025-0029</t>
        </is>
      </c>
      <c r="C1868" t="n">
        <v>24</v>
      </c>
      <c r="D1868" t="inlineStr">
        <is>
          <t>33 80 4960 202-6</t>
        </is>
      </c>
      <c r="E1868" t="inlineStr">
        <is>
          <t>NAVILAND CARGO SAS</t>
        </is>
      </c>
      <c r="F1868" t="inlineStr">
        <is>
          <t>LSA</t>
        </is>
      </c>
      <c r="G1868" t="inlineStr">
        <is>
          <t>80' 6-A CW</t>
        </is>
      </c>
      <c r="H1868" t="n">
        <v>0</v>
      </c>
      <c r="I1868" s="6" t="n">
        <v>0</v>
      </c>
      <c r="J1868" s="6" t="n">
        <v>0</v>
      </c>
      <c r="K1868" t="inlineStr">
        <is>
          <t>run_initial</t>
        </is>
      </c>
      <c r="L1868" s="6" t="n">
        <v>45992</v>
      </c>
      <c r="M1868" s="6" t="n">
        <v>46721</v>
      </c>
      <c r="N1868" t="n">
        <v>729</v>
      </c>
      <c r="O1868" s="6" t="n">
        <v>46721</v>
      </c>
      <c r="S1868" t="inlineStr">
        <is>
          <t>with as-of date</t>
        </is>
      </c>
      <c r="T1868" s="6" t="n">
        <v>46538</v>
      </c>
      <c r="U1868" s="6" t="n"/>
      <c r="V1868" t="n">
        <v>5</v>
      </c>
      <c r="W1868" t="n">
        <v>3</v>
      </c>
      <c r="X1868" s="6" t="n"/>
      <c r="Z1868" s="6" t="n">
        <v>46387</v>
      </c>
      <c r="AA1868" t="inlineStr">
        <is>
          <t>as-of, case 1</t>
        </is>
      </c>
      <c r="AB1868" s="6" t="n">
        <v>46538</v>
      </c>
      <c r="AC1868" t="inlineStr"/>
      <c r="AD1868" s="6" t="n">
        <v>46387</v>
      </c>
    </row>
    <row r="1869">
      <c r="A1869" t="inlineStr">
        <is>
          <t>V300082</t>
        </is>
      </c>
      <c r="B1869" t="inlineStr">
        <is>
          <t>2025-0029</t>
        </is>
      </c>
      <c r="C1869" t="n">
        <v>25</v>
      </c>
      <c r="D1869" t="inlineStr">
        <is>
          <t>33 80 4960 203-4</t>
        </is>
      </c>
      <c r="E1869" t="inlineStr">
        <is>
          <t>NAVILAND CARGO SAS</t>
        </is>
      </c>
      <c r="F1869" t="inlineStr">
        <is>
          <t>LSA</t>
        </is>
      </c>
      <c r="G1869" t="inlineStr">
        <is>
          <t>80' 6-A CW</t>
        </is>
      </c>
      <c r="H1869" t="n">
        <v>0</v>
      </c>
      <c r="I1869" s="6" t="n">
        <v>0</v>
      </c>
      <c r="J1869" s="6" t="n">
        <v>0</v>
      </c>
      <c r="K1869" t="inlineStr">
        <is>
          <t>run_initial</t>
        </is>
      </c>
      <c r="L1869" s="6" t="n">
        <v>45992</v>
      </c>
      <c r="M1869" s="6" t="n">
        <v>46721</v>
      </c>
      <c r="N1869" t="n">
        <v>729</v>
      </c>
      <c r="O1869" s="6" t="n">
        <v>46721</v>
      </c>
      <c r="S1869" t="inlineStr">
        <is>
          <t>with as-of date</t>
        </is>
      </c>
      <c r="T1869" s="6" t="n">
        <v>46538</v>
      </c>
      <c r="U1869" s="6" t="n"/>
      <c r="V1869" t="n">
        <v>5</v>
      </c>
      <c r="W1869" t="n">
        <v>3</v>
      </c>
      <c r="X1869" s="6" t="n"/>
      <c r="Z1869" s="6" t="n">
        <v>46387</v>
      </c>
      <c r="AA1869" t="inlineStr">
        <is>
          <t>as-of, case 1</t>
        </is>
      </c>
      <c r="AB1869" s="6" t="n">
        <v>46538</v>
      </c>
      <c r="AC1869" t="inlineStr"/>
      <c r="AD1869" s="6" t="n">
        <v>46387</v>
      </c>
    </row>
    <row r="1870">
      <c r="A1870" t="inlineStr">
        <is>
          <t>V300082</t>
        </is>
      </c>
      <c r="B1870" t="inlineStr">
        <is>
          <t>2025-0029</t>
        </is>
      </c>
      <c r="C1870" t="n">
        <v>26</v>
      </c>
      <c r="D1870" t="inlineStr">
        <is>
          <t>33 80 4960 204-2</t>
        </is>
      </c>
      <c r="E1870" t="inlineStr">
        <is>
          <t>NAVILAND CARGO SAS</t>
        </is>
      </c>
      <c r="F1870" t="inlineStr">
        <is>
          <t>LSA</t>
        </is>
      </c>
      <c r="G1870" t="inlineStr">
        <is>
          <t>80' 6-A CW</t>
        </is>
      </c>
      <c r="H1870" t="n">
        <v>0</v>
      </c>
      <c r="I1870" s="6" t="n">
        <v>0</v>
      </c>
      <c r="J1870" s="6" t="n">
        <v>0</v>
      </c>
      <c r="K1870" t="inlineStr">
        <is>
          <t>run_initial</t>
        </is>
      </c>
      <c r="L1870" s="6" t="n">
        <v>45992</v>
      </c>
      <c r="M1870" s="6" t="n">
        <v>46721</v>
      </c>
      <c r="N1870" t="n">
        <v>729</v>
      </c>
      <c r="O1870" s="6" t="n">
        <v>46721</v>
      </c>
      <c r="S1870" t="inlineStr">
        <is>
          <t>with as-of date</t>
        </is>
      </c>
      <c r="T1870" s="6" t="n">
        <v>46538</v>
      </c>
      <c r="U1870" s="6" t="n"/>
      <c r="V1870" t="n">
        <v>5</v>
      </c>
      <c r="W1870" t="n">
        <v>3</v>
      </c>
      <c r="X1870" s="6" t="n"/>
      <c r="Z1870" s="6" t="n">
        <v>46387</v>
      </c>
      <c r="AA1870" t="inlineStr">
        <is>
          <t>as-of, case 1</t>
        </is>
      </c>
      <c r="AB1870" s="6" t="n">
        <v>46538</v>
      </c>
      <c r="AC1870" t="inlineStr"/>
      <c r="AD1870" s="6" t="n">
        <v>46387</v>
      </c>
    </row>
    <row r="1871">
      <c r="A1871" t="inlineStr">
        <is>
          <t>V300082</t>
        </is>
      </c>
      <c r="B1871" t="inlineStr">
        <is>
          <t>2025-0029</t>
        </is>
      </c>
      <c r="C1871" t="n">
        <v>27</v>
      </c>
      <c r="D1871" t="inlineStr">
        <is>
          <t>33 80 4960 205-9</t>
        </is>
      </c>
      <c r="E1871" t="inlineStr">
        <is>
          <t>NAVILAND CARGO SAS</t>
        </is>
      </c>
      <c r="F1871" t="inlineStr">
        <is>
          <t>LSA</t>
        </is>
      </c>
      <c r="G1871" t="inlineStr">
        <is>
          <t>80' 6-A CW</t>
        </is>
      </c>
      <c r="H1871" t="n">
        <v>0</v>
      </c>
      <c r="I1871" s="6" t="n">
        <v>0</v>
      </c>
      <c r="J1871" s="6" t="n">
        <v>0</v>
      </c>
      <c r="K1871" t="inlineStr">
        <is>
          <t>run_initial</t>
        </is>
      </c>
      <c r="L1871" s="6" t="n">
        <v>45992</v>
      </c>
      <c r="M1871" s="6" t="n">
        <v>46721</v>
      </c>
      <c r="N1871" t="n">
        <v>729</v>
      </c>
      <c r="O1871" s="6" t="n">
        <v>46721</v>
      </c>
      <c r="S1871" t="inlineStr">
        <is>
          <t>with as-of date</t>
        </is>
      </c>
      <c r="T1871" s="6" t="n">
        <v>46538</v>
      </c>
      <c r="U1871" s="6" t="n"/>
      <c r="V1871" t="n">
        <v>5</v>
      </c>
      <c r="W1871" t="n">
        <v>3</v>
      </c>
      <c r="X1871" s="6" t="n"/>
      <c r="Z1871" s="6" t="n">
        <v>46387</v>
      </c>
      <c r="AA1871" t="inlineStr">
        <is>
          <t>as-of, case 1</t>
        </is>
      </c>
      <c r="AB1871" s="6" t="n">
        <v>46538</v>
      </c>
      <c r="AC1871" t="inlineStr"/>
      <c r="AD1871" s="6" t="n">
        <v>46387</v>
      </c>
    </row>
    <row r="1872">
      <c r="A1872" t="inlineStr">
        <is>
          <t>V300082</t>
        </is>
      </c>
      <c r="B1872" t="inlineStr">
        <is>
          <t>2025-0029</t>
        </is>
      </c>
      <c r="C1872" t="n">
        <v>28</v>
      </c>
      <c r="D1872" t="inlineStr">
        <is>
          <t>33 80 4960 206-7</t>
        </is>
      </c>
      <c r="E1872" t="inlineStr">
        <is>
          <t>NAVILAND CARGO SAS</t>
        </is>
      </c>
      <c r="F1872" t="inlineStr">
        <is>
          <t>LSA</t>
        </is>
      </c>
      <c r="G1872" t="inlineStr">
        <is>
          <t>80' 6-A CW</t>
        </is>
      </c>
      <c r="H1872" t="n">
        <v>0</v>
      </c>
      <c r="I1872" s="6" t="n">
        <v>0</v>
      </c>
      <c r="J1872" s="6" t="n">
        <v>0</v>
      </c>
      <c r="K1872" t="inlineStr">
        <is>
          <t>run_initial</t>
        </is>
      </c>
      <c r="L1872" s="6" t="n">
        <v>45992</v>
      </c>
      <c r="M1872" s="6" t="n">
        <v>46721</v>
      </c>
      <c r="N1872" t="n">
        <v>729</v>
      </c>
      <c r="O1872" s="6" t="n">
        <v>46721</v>
      </c>
      <c r="S1872" t="inlineStr">
        <is>
          <t>with as-of date</t>
        </is>
      </c>
      <c r="T1872" s="6" t="n">
        <v>46538</v>
      </c>
      <c r="U1872" s="6" t="n"/>
      <c r="V1872" t="n">
        <v>5</v>
      </c>
      <c r="W1872" t="n">
        <v>3</v>
      </c>
      <c r="X1872" s="6" t="n"/>
      <c r="Z1872" s="6" t="n">
        <v>46387</v>
      </c>
      <c r="AA1872" t="inlineStr">
        <is>
          <t>as-of, case 1</t>
        </is>
      </c>
      <c r="AB1872" s="6" t="n">
        <v>46538</v>
      </c>
      <c r="AC1872" t="inlineStr"/>
      <c r="AD1872" s="6" t="n">
        <v>46387</v>
      </c>
    </row>
    <row r="1873">
      <c r="A1873" t="inlineStr">
        <is>
          <t>V300082</t>
        </is>
      </c>
      <c r="B1873" t="inlineStr">
        <is>
          <t>2025-0029</t>
        </is>
      </c>
      <c r="C1873" t="n">
        <v>29</v>
      </c>
      <c r="D1873" t="inlineStr">
        <is>
          <t>33 80 4960 207-5</t>
        </is>
      </c>
      <c r="E1873" t="inlineStr">
        <is>
          <t>NAVILAND CARGO SAS</t>
        </is>
      </c>
      <c r="F1873" t="inlineStr">
        <is>
          <t>LSA</t>
        </is>
      </c>
      <c r="G1873" t="inlineStr">
        <is>
          <t>80' 6-A CW</t>
        </is>
      </c>
      <c r="H1873" t="n">
        <v>0</v>
      </c>
      <c r="I1873" s="6" t="n">
        <v>0</v>
      </c>
      <c r="J1873" s="6" t="n">
        <v>0</v>
      </c>
      <c r="K1873" t="inlineStr">
        <is>
          <t>run_initial</t>
        </is>
      </c>
      <c r="L1873" s="6" t="n">
        <v>45992</v>
      </c>
      <c r="M1873" s="6" t="n">
        <v>46721</v>
      </c>
      <c r="N1873" t="n">
        <v>729</v>
      </c>
      <c r="O1873" s="6" t="n">
        <v>46721</v>
      </c>
      <c r="S1873" t="inlineStr">
        <is>
          <t>with as-of date</t>
        </is>
      </c>
      <c r="T1873" s="6" t="n">
        <v>46538</v>
      </c>
      <c r="U1873" s="6" t="n"/>
      <c r="V1873" t="n">
        <v>5</v>
      </c>
      <c r="W1873" t="n">
        <v>3</v>
      </c>
      <c r="X1873" s="6" t="n"/>
      <c r="Z1873" s="6" t="n">
        <v>46387</v>
      </c>
      <c r="AA1873" t="inlineStr">
        <is>
          <t>as-of, case 1</t>
        </is>
      </c>
      <c r="AB1873" s="6" t="n">
        <v>46538</v>
      </c>
      <c r="AC1873" t="inlineStr"/>
      <c r="AD1873" s="6" t="n">
        <v>46387</v>
      </c>
    </row>
    <row r="1874">
      <c r="A1874" t="inlineStr">
        <is>
          <t>V300082</t>
        </is>
      </c>
      <c r="B1874" t="inlineStr">
        <is>
          <t>2025-0029</t>
        </is>
      </c>
      <c r="C1874" t="n">
        <v>30</v>
      </c>
      <c r="D1874" t="inlineStr">
        <is>
          <t>33 80 4960 208-3</t>
        </is>
      </c>
      <c r="E1874" t="inlineStr">
        <is>
          <t>NAVILAND CARGO SAS</t>
        </is>
      </c>
      <c r="F1874" t="inlineStr">
        <is>
          <t>LSA</t>
        </is>
      </c>
      <c r="G1874" t="inlineStr">
        <is>
          <t>80' 6-A CW</t>
        </is>
      </c>
      <c r="H1874" t="n">
        <v>0</v>
      </c>
      <c r="I1874" s="6" t="n">
        <v>0</v>
      </c>
      <c r="J1874" s="6" t="n">
        <v>0</v>
      </c>
      <c r="K1874" t="inlineStr">
        <is>
          <t>run_initial</t>
        </is>
      </c>
      <c r="L1874" s="6" t="n">
        <v>45992</v>
      </c>
      <c r="M1874" s="6" t="n">
        <v>46721</v>
      </c>
      <c r="N1874" t="n">
        <v>729</v>
      </c>
      <c r="O1874" s="6" t="n">
        <v>46721</v>
      </c>
      <c r="S1874" t="inlineStr">
        <is>
          <t>with as-of date</t>
        </is>
      </c>
      <c r="T1874" s="6" t="n">
        <v>46538</v>
      </c>
      <c r="U1874" s="6" t="n"/>
      <c r="V1874" t="n">
        <v>5</v>
      </c>
      <c r="W1874" t="n">
        <v>3</v>
      </c>
      <c r="X1874" s="6" t="n"/>
      <c r="Z1874" s="6" t="n">
        <v>46387</v>
      </c>
      <c r="AA1874" t="inlineStr">
        <is>
          <t>as-of, case 1</t>
        </is>
      </c>
      <c r="AB1874" s="6" t="n">
        <v>46538</v>
      </c>
      <c r="AC1874" t="inlineStr"/>
      <c r="AD1874" s="6" t="n">
        <v>46387</v>
      </c>
    </row>
    <row r="1875">
      <c r="A1875" t="inlineStr">
        <is>
          <t>V300082</t>
        </is>
      </c>
      <c r="B1875" t="inlineStr">
        <is>
          <t>2025-0029</t>
        </is>
      </c>
      <c r="C1875" t="n">
        <v>31</v>
      </c>
      <c r="D1875" t="inlineStr">
        <is>
          <t>33 80 4960 210-9</t>
        </is>
      </c>
      <c r="E1875" t="inlineStr">
        <is>
          <t>NAVILAND CARGO SAS</t>
        </is>
      </c>
      <c r="F1875" t="inlineStr">
        <is>
          <t>LSA</t>
        </is>
      </c>
      <c r="G1875" t="inlineStr">
        <is>
          <t>80' 6-A CW</t>
        </is>
      </c>
      <c r="H1875" t="n">
        <v>0</v>
      </c>
      <c r="I1875" s="6" t="n">
        <v>0</v>
      </c>
      <c r="J1875" s="6" t="n">
        <v>0</v>
      </c>
      <c r="K1875" t="inlineStr">
        <is>
          <t>run_initial</t>
        </is>
      </c>
      <c r="L1875" s="6" t="n">
        <v>45992</v>
      </c>
      <c r="M1875" s="6" t="n">
        <v>46721</v>
      </c>
      <c r="N1875" t="n">
        <v>729</v>
      </c>
      <c r="O1875" s="6" t="n">
        <v>46721</v>
      </c>
      <c r="S1875" t="inlineStr">
        <is>
          <t>with as-of date</t>
        </is>
      </c>
      <c r="T1875" s="6" t="n">
        <v>46538</v>
      </c>
      <c r="U1875" s="6" t="n"/>
      <c r="V1875" t="n">
        <v>5</v>
      </c>
      <c r="W1875" t="n">
        <v>3</v>
      </c>
      <c r="X1875" s="6" t="n"/>
      <c r="Z1875" s="6" t="n">
        <v>46387</v>
      </c>
      <c r="AA1875" t="inlineStr">
        <is>
          <t>as-of, case 1</t>
        </is>
      </c>
      <c r="AB1875" s="6" t="n">
        <v>46538</v>
      </c>
      <c r="AC1875" t="inlineStr"/>
      <c r="AD1875" s="6" t="n">
        <v>46387</v>
      </c>
    </row>
    <row r="1876">
      <c r="A1876" t="inlineStr">
        <is>
          <t>V300082</t>
        </is>
      </c>
      <c r="B1876" t="inlineStr">
        <is>
          <t>2025-0029</t>
        </is>
      </c>
      <c r="C1876" t="n">
        <v>32</v>
      </c>
      <c r="D1876" t="inlineStr">
        <is>
          <t>33 80 4960 212-5</t>
        </is>
      </c>
      <c r="E1876" t="inlineStr">
        <is>
          <t>NAVILAND CARGO SAS</t>
        </is>
      </c>
      <c r="F1876" t="inlineStr">
        <is>
          <t>LSA</t>
        </is>
      </c>
      <c r="G1876" t="inlineStr">
        <is>
          <t>80' 6-A CW</t>
        </is>
      </c>
      <c r="H1876" t="n">
        <v>0</v>
      </c>
      <c r="I1876" s="6" t="n">
        <v>0</v>
      </c>
      <c r="J1876" s="6" t="n">
        <v>0</v>
      </c>
      <c r="K1876" t="inlineStr">
        <is>
          <t>run_initial</t>
        </is>
      </c>
      <c r="L1876" s="6" t="n">
        <v>45992</v>
      </c>
      <c r="M1876" s="6" t="n">
        <v>46721</v>
      </c>
      <c r="N1876" t="n">
        <v>729</v>
      </c>
      <c r="O1876" s="6" t="n">
        <v>46721</v>
      </c>
      <c r="S1876" t="inlineStr">
        <is>
          <t>with as-of date</t>
        </is>
      </c>
      <c r="T1876" s="6" t="n">
        <v>46538</v>
      </c>
      <c r="U1876" s="6" t="n"/>
      <c r="V1876" t="n">
        <v>5</v>
      </c>
      <c r="W1876" t="n">
        <v>3</v>
      </c>
      <c r="X1876" s="6" t="n"/>
      <c r="Z1876" s="6" t="n">
        <v>46387</v>
      </c>
      <c r="AA1876" t="inlineStr">
        <is>
          <t>as-of, case 1</t>
        </is>
      </c>
      <c r="AB1876" s="6" t="n">
        <v>46538</v>
      </c>
      <c r="AC1876" t="inlineStr"/>
      <c r="AD1876" s="6" t="n">
        <v>46387</v>
      </c>
    </row>
    <row r="1877">
      <c r="A1877" t="inlineStr">
        <is>
          <t>V300082</t>
        </is>
      </c>
      <c r="B1877" t="inlineStr">
        <is>
          <t>2025-0029</t>
        </is>
      </c>
      <c r="C1877" t="n">
        <v>33</v>
      </c>
      <c r="D1877" t="inlineStr">
        <is>
          <t>33 80 4960 213-3</t>
        </is>
      </c>
      <c r="E1877" t="inlineStr">
        <is>
          <t>NAVILAND CARGO SAS</t>
        </is>
      </c>
      <c r="F1877" t="inlineStr">
        <is>
          <t>LSA</t>
        </is>
      </c>
      <c r="G1877" t="inlineStr">
        <is>
          <t>80' 6-A CW</t>
        </is>
      </c>
      <c r="H1877" t="n">
        <v>0</v>
      </c>
      <c r="I1877" s="6" t="n">
        <v>0</v>
      </c>
      <c r="J1877" s="6" t="n">
        <v>0</v>
      </c>
      <c r="K1877" t="inlineStr">
        <is>
          <t>run_initial</t>
        </is>
      </c>
      <c r="L1877" s="6" t="n">
        <v>45992</v>
      </c>
      <c r="M1877" s="6" t="n">
        <v>46721</v>
      </c>
      <c r="N1877" t="n">
        <v>729</v>
      </c>
      <c r="O1877" s="6" t="n">
        <v>46721</v>
      </c>
      <c r="S1877" t="inlineStr">
        <is>
          <t>with as-of date</t>
        </is>
      </c>
      <c r="T1877" s="6" t="n">
        <v>46538</v>
      </c>
      <c r="U1877" s="6" t="n"/>
      <c r="V1877" t="n">
        <v>5</v>
      </c>
      <c r="W1877" t="n">
        <v>3</v>
      </c>
      <c r="X1877" s="6" t="n"/>
      <c r="Z1877" s="6" t="n">
        <v>46387</v>
      </c>
      <c r="AA1877" t="inlineStr">
        <is>
          <t>as-of, case 1</t>
        </is>
      </c>
      <c r="AB1877" s="6" t="n">
        <v>46538</v>
      </c>
      <c r="AC1877" t="inlineStr"/>
      <c r="AD1877" s="6" t="n">
        <v>46387</v>
      </c>
    </row>
    <row r="1878">
      <c r="A1878" t="inlineStr">
        <is>
          <t>V300082</t>
        </is>
      </c>
      <c r="B1878" t="inlineStr">
        <is>
          <t>2025-0029</t>
        </is>
      </c>
      <c r="C1878" t="n">
        <v>34</v>
      </c>
      <c r="D1878" t="inlineStr">
        <is>
          <t>33 80 4960 214-1</t>
        </is>
      </c>
      <c r="E1878" t="inlineStr">
        <is>
          <t>NAVILAND CARGO SAS</t>
        </is>
      </c>
      <c r="F1878" t="inlineStr">
        <is>
          <t>LSA</t>
        </is>
      </c>
      <c r="G1878" t="inlineStr">
        <is>
          <t>80' 6-A CW</t>
        </is>
      </c>
      <c r="H1878" t="n">
        <v>0</v>
      </c>
      <c r="I1878" s="6" t="n">
        <v>0</v>
      </c>
      <c r="J1878" s="6" t="n">
        <v>0</v>
      </c>
      <c r="K1878" t="inlineStr">
        <is>
          <t>run_initial</t>
        </is>
      </c>
      <c r="L1878" s="6" t="n">
        <v>45992</v>
      </c>
      <c r="M1878" s="6" t="n">
        <v>46721</v>
      </c>
      <c r="N1878" t="n">
        <v>729</v>
      </c>
      <c r="O1878" s="6" t="n">
        <v>46721</v>
      </c>
      <c r="S1878" t="inlineStr">
        <is>
          <t>with as-of date</t>
        </is>
      </c>
      <c r="T1878" s="6" t="n">
        <v>46538</v>
      </c>
      <c r="U1878" s="6" t="n"/>
      <c r="V1878" t="n">
        <v>5</v>
      </c>
      <c r="W1878" t="n">
        <v>3</v>
      </c>
      <c r="X1878" s="6" t="n"/>
      <c r="Z1878" s="6" t="n">
        <v>46387</v>
      </c>
      <c r="AA1878" t="inlineStr">
        <is>
          <t>as-of, case 1</t>
        </is>
      </c>
      <c r="AB1878" s="6" t="n">
        <v>46538</v>
      </c>
      <c r="AC1878" t="inlineStr"/>
      <c r="AD1878" s="6" t="n">
        <v>46387</v>
      </c>
    </row>
    <row r="1879">
      <c r="A1879" t="inlineStr">
        <is>
          <t>V300082</t>
        </is>
      </c>
      <c r="B1879" t="inlineStr">
        <is>
          <t>2025-0029</t>
        </is>
      </c>
      <c r="C1879" t="n">
        <v>35</v>
      </c>
      <c r="D1879" t="inlineStr">
        <is>
          <t>33 80 4960 215-8</t>
        </is>
      </c>
      <c r="E1879" t="inlineStr">
        <is>
          <t>NAVILAND CARGO SAS</t>
        </is>
      </c>
      <c r="F1879" t="inlineStr">
        <is>
          <t>LSA</t>
        </is>
      </c>
      <c r="G1879" t="inlineStr">
        <is>
          <t>80' 6-A CW</t>
        </is>
      </c>
      <c r="H1879" t="n">
        <v>0</v>
      </c>
      <c r="I1879" s="6" t="n">
        <v>0</v>
      </c>
      <c r="J1879" s="6" t="n">
        <v>0</v>
      </c>
      <c r="K1879" t="inlineStr">
        <is>
          <t>run_initial</t>
        </is>
      </c>
      <c r="L1879" s="6" t="n">
        <v>45992</v>
      </c>
      <c r="M1879" s="6" t="n">
        <v>46721</v>
      </c>
      <c r="N1879" t="n">
        <v>729</v>
      </c>
      <c r="O1879" s="6" t="n">
        <v>46721</v>
      </c>
      <c r="S1879" t="inlineStr">
        <is>
          <t>with as-of date</t>
        </is>
      </c>
      <c r="T1879" s="6" t="n">
        <v>46538</v>
      </c>
      <c r="U1879" s="6" t="n"/>
      <c r="V1879" t="n">
        <v>5</v>
      </c>
      <c r="W1879" t="n">
        <v>3</v>
      </c>
      <c r="X1879" s="6" t="n"/>
      <c r="Z1879" s="6" t="n">
        <v>46387</v>
      </c>
      <c r="AA1879" t="inlineStr">
        <is>
          <t>as-of, case 1</t>
        </is>
      </c>
      <c r="AB1879" s="6" t="n">
        <v>46538</v>
      </c>
      <c r="AC1879" t="inlineStr"/>
      <c r="AD1879" s="6" t="n">
        <v>46387</v>
      </c>
    </row>
    <row r="1880">
      <c r="A1880" t="inlineStr">
        <is>
          <t>V300082</t>
        </is>
      </c>
      <c r="B1880" t="inlineStr">
        <is>
          <t>2025-0029</t>
        </is>
      </c>
      <c r="C1880" t="n">
        <v>36</v>
      </c>
      <c r="D1880" t="inlineStr">
        <is>
          <t>33 80 4960 216-6</t>
        </is>
      </c>
      <c r="E1880" t="inlineStr">
        <is>
          <t>NAVILAND CARGO SAS</t>
        </is>
      </c>
      <c r="F1880" t="inlineStr">
        <is>
          <t>LSA</t>
        </is>
      </c>
      <c r="G1880" t="inlineStr">
        <is>
          <t>80' 6-A CW</t>
        </is>
      </c>
      <c r="H1880" t="n">
        <v>0</v>
      </c>
      <c r="I1880" s="6" t="n">
        <v>0</v>
      </c>
      <c r="J1880" s="6" t="n">
        <v>0</v>
      </c>
      <c r="K1880" t="inlineStr">
        <is>
          <t>run_initial</t>
        </is>
      </c>
      <c r="L1880" s="6" t="n">
        <v>45992</v>
      </c>
      <c r="M1880" s="6" t="n">
        <v>46721</v>
      </c>
      <c r="N1880" t="n">
        <v>729</v>
      </c>
      <c r="O1880" s="6" t="n">
        <v>46721</v>
      </c>
      <c r="S1880" t="inlineStr">
        <is>
          <t>with as-of date</t>
        </is>
      </c>
      <c r="T1880" s="6" t="n">
        <v>46538</v>
      </c>
      <c r="U1880" s="6" t="n"/>
      <c r="V1880" t="n">
        <v>5</v>
      </c>
      <c r="W1880" t="n">
        <v>3</v>
      </c>
      <c r="X1880" s="6" t="n"/>
      <c r="Z1880" s="6" t="n">
        <v>46387</v>
      </c>
      <c r="AA1880" t="inlineStr">
        <is>
          <t>as-of, case 1</t>
        </is>
      </c>
      <c r="AB1880" s="6" t="n">
        <v>46538</v>
      </c>
      <c r="AC1880" t="inlineStr"/>
      <c r="AD1880" s="6" t="n">
        <v>46387</v>
      </c>
    </row>
    <row r="1881">
      <c r="A1881" t="inlineStr">
        <is>
          <t>V300082</t>
        </is>
      </c>
      <c r="B1881" t="inlineStr">
        <is>
          <t>2025-0029</t>
        </is>
      </c>
      <c r="C1881" t="n">
        <v>37</v>
      </c>
      <c r="D1881" t="inlineStr">
        <is>
          <t>33 80 4960 218-2</t>
        </is>
      </c>
      <c r="E1881" t="inlineStr">
        <is>
          <t>NAVILAND CARGO SAS</t>
        </is>
      </c>
      <c r="F1881" t="inlineStr">
        <is>
          <t>LSA</t>
        </is>
      </c>
      <c r="G1881" t="inlineStr">
        <is>
          <t>80' 6-A CW</t>
        </is>
      </c>
      <c r="H1881" t="n">
        <v>0</v>
      </c>
      <c r="I1881" s="6" t="n">
        <v>0</v>
      </c>
      <c r="J1881" s="6" t="n">
        <v>0</v>
      </c>
      <c r="K1881" t="inlineStr">
        <is>
          <t>run_initial</t>
        </is>
      </c>
      <c r="L1881" s="6" t="n">
        <v>45992</v>
      </c>
      <c r="M1881" s="6" t="n">
        <v>46721</v>
      </c>
      <c r="N1881" t="n">
        <v>729</v>
      </c>
      <c r="O1881" s="6" t="n">
        <v>46721</v>
      </c>
      <c r="S1881" t="inlineStr">
        <is>
          <t>with as-of date</t>
        </is>
      </c>
      <c r="T1881" s="6" t="n">
        <v>46477</v>
      </c>
      <c r="U1881" s="6" t="n"/>
      <c r="V1881" t="n">
        <v>3</v>
      </c>
      <c r="W1881" t="n">
        <v>3</v>
      </c>
      <c r="X1881" s="6" t="n"/>
      <c r="Z1881" s="6" t="n">
        <v>46387</v>
      </c>
      <c r="AA1881" t="inlineStr">
        <is>
          <t>as-of, case 1</t>
        </is>
      </c>
      <c r="AB1881" s="6" t="n">
        <v>46477</v>
      </c>
      <c r="AC1881" t="inlineStr"/>
      <c r="AD1881" s="6" t="n">
        <v>46326</v>
      </c>
    </row>
    <row r="1882">
      <c r="A1882" t="inlineStr">
        <is>
          <t>V300082</t>
        </is>
      </c>
      <c r="B1882" t="inlineStr">
        <is>
          <t>2025-0029</t>
        </is>
      </c>
      <c r="C1882" t="n">
        <v>38</v>
      </c>
      <c r="D1882" t="inlineStr">
        <is>
          <t>33 80 4960 219-0</t>
        </is>
      </c>
      <c r="E1882" t="inlineStr">
        <is>
          <t>NAVILAND CARGO SAS</t>
        </is>
      </c>
      <c r="F1882" t="inlineStr">
        <is>
          <t>LSA</t>
        </is>
      </c>
      <c r="G1882" t="inlineStr">
        <is>
          <t>80' 6-A CW</t>
        </is>
      </c>
      <c r="H1882" t="n">
        <v>0</v>
      </c>
      <c r="I1882" s="6" t="n">
        <v>0</v>
      </c>
      <c r="J1882" s="6" t="n">
        <v>0</v>
      </c>
      <c r="K1882" t="inlineStr">
        <is>
          <t>run_initial</t>
        </is>
      </c>
      <c r="L1882" s="6" t="n">
        <v>45992</v>
      </c>
      <c r="M1882" s="6" t="n">
        <v>46721</v>
      </c>
      <c r="N1882" t="n">
        <v>729</v>
      </c>
      <c r="O1882" s="6" t="n">
        <v>46721</v>
      </c>
      <c r="S1882" t="inlineStr">
        <is>
          <t>with as-of date</t>
        </is>
      </c>
      <c r="T1882" s="6" t="n">
        <v>46477</v>
      </c>
      <c r="U1882" s="6" t="n"/>
      <c r="V1882" t="n">
        <v>3</v>
      </c>
      <c r="W1882" t="n">
        <v>3</v>
      </c>
      <c r="X1882" s="6" t="n"/>
      <c r="Z1882" s="6" t="n">
        <v>46387</v>
      </c>
      <c r="AA1882" t="inlineStr">
        <is>
          <t>as-of, case 1</t>
        </is>
      </c>
      <c r="AB1882" s="6" t="n">
        <v>46477</v>
      </c>
      <c r="AC1882" t="inlineStr"/>
      <c r="AD1882" s="6" t="n">
        <v>46326</v>
      </c>
    </row>
    <row r="1883">
      <c r="A1883" t="inlineStr">
        <is>
          <t>V300082</t>
        </is>
      </c>
      <c r="B1883" t="inlineStr">
        <is>
          <t>2025-0029</t>
        </is>
      </c>
      <c r="C1883" t="n">
        <v>39</v>
      </c>
      <c r="D1883" t="inlineStr">
        <is>
          <t>33 80 4960 220-8</t>
        </is>
      </c>
      <c r="E1883" t="inlineStr">
        <is>
          <t>NAVILAND CARGO SAS</t>
        </is>
      </c>
      <c r="F1883" t="inlineStr">
        <is>
          <t>LSA</t>
        </is>
      </c>
      <c r="G1883" t="inlineStr">
        <is>
          <t>80' 6-A CW</t>
        </is>
      </c>
      <c r="H1883" t="n">
        <v>0</v>
      </c>
      <c r="I1883" s="6" t="n">
        <v>0</v>
      </c>
      <c r="J1883" s="6" t="n">
        <v>0</v>
      </c>
      <c r="K1883" t="inlineStr">
        <is>
          <t>run_initial</t>
        </is>
      </c>
      <c r="L1883" s="6" t="n">
        <v>45992</v>
      </c>
      <c r="M1883" s="6" t="n">
        <v>46721</v>
      </c>
      <c r="N1883" t="n">
        <v>729</v>
      </c>
      <c r="O1883" s="6" t="n">
        <v>46721</v>
      </c>
      <c r="S1883" t="inlineStr">
        <is>
          <t>with as-of date</t>
        </is>
      </c>
      <c r="T1883" s="6" t="n">
        <v>46477</v>
      </c>
      <c r="U1883" s="6" t="n"/>
      <c r="V1883" t="n">
        <v>3</v>
      </c>
      <c r="W1883" t="n">
        <v>3</v>
      </c>
      <c r="X1883" s="6" t="n"/>
      <c r="Z1883" s="6" t="n">
        <v>46387</v>
      </c>
      <c r="AA1883" t="inlineStr">
        <is>
          <t>as-of, case 1</t>
        </is>
      </c>
      <c r="AB1883" s="6" t="n">
        <v>46477</v>
      </c>
      <c r="AC1883" t="inlineStr"/>
      <c r="AD1883" s="6" t="n">
        <v>46326</v>
      </c>
    </row>
    <row r="1884">
      <c r="A1884" t="inlineStr">
        <is>
          <t>V300082</t>
        </is>
      </c>
      <c r="B1884" t="inlineStr">
        <is>
          <t>2025-0029</t>
        </is>
      </c>
      <c r="C1884" t="n">
        <v>40</v>
      </c>
      <c r="D1884" t="inlineStr">
        <is>
          <t>33 80 4960 221-6</t>
        </is>
      </c>
      <c r="E1884" t="inlineStr">
        <is>
          <t>NAVILAND CARGO SAS</t>
        </is>
      </c>
      <c r="F1884" t="inlineStr">
        <is>
          <t>LSA</t>
        </is>
      </c>
      <c r="G1884" t="inlineStr">
        <is>
          <t>80' 6-A CW</t>
        </is>
      </c>
      <c r="H1884" t="n">
        <v>0</v>
      </c>
      <c r="I1884" s="6" t="n">
        <v>0</v>
      </c>
      <c r="J1884" s="6" t="n">
        <v>0</v>
      </c>
      <c r="K1884" t="inlineStr">
        <is>
          <t>run_initial</t>
        </is>
      </c>
      <c r="L1884" s="6" t="n">
        <v>45992</v>
      </c>
      <c r="M1884" s="6" t="n">
        <v>46721</v>
      </c>
      <c r="N1884" t="n">
        <v>729</v>
      </c>
      <c r="O1884" s="6" t="n">
        <v>46721</v>
      </c>
      <c r="S1884" t="inlineStr">
        <is>
          <t>with as-of date</t>
        </is>
      </c>
      <c r="T1884" s="6" t="n">
        <v>46477</v>
      </c>
      <c r="U1884" s="6" t="n"/>
      <c r="V1884" t="n">
        <v>3</v>
      </c>
      <c r="W1884" t="n">
        <v>3</v>
      </c>
      <c r="X1884" s="6" t="n"/>
      <c r="Z1884" s="6" t="n">
        <v>46387</v>
      </c>
      <c r="AA1884" t="inlineStr">
        <is>
          <t>as-of, case 1</t>
        </is>
      </c>
      <c r="AB1884" s="6" t="n">
        <v>46477</v>
      </c>
      <c r="AC1884" t="inlineStr"/>
      <c r="AD1884" s="6" t="n">
        <v>46326</v>
      </c>
    </row>
    <row r="1885">
      <c r="A1885" t="inlineStr">
        <is>
          <t>V300082</t>
        </is>
      </c>
      <c r="B1885" t="inlineStr">
        <is>
          <t>2025-0029</t>
        </is>
      </c>
      <c r="C1885" t="n">
        <v>41</v>
      </c>
      <c r="D1885" t="inlineStr">
        <is>
          <t>33 80 4960 048-3</t>
        </is>
      </c>
      <c r="E1885" t="inlineStr">
        <is>
          <t>NAVILAND CARGO SAS</t>
        </is>
      </c>
      <c r="F1885" t="inlineStr">
        <is>
          <t>LSA</t>
        </is>
      </c>
      <c r="G1885" t="inlineStr">
        <is>
          <t>80' 6-A CW</t>
        </is>
      </c>
      <c r="H1885" t="n">
        <v>0</v>
      </c>
      <c r="I1885" s="6" t="n">
        <v>0</v>
      </c>
      <c r="J1885" s="6" t="n">
        <v>0</v>
      </c>
      <c r="K1885" t="inlineStr">
        <is>
          <t>run_initial</t>
        </is>
      </c>
      <c r="L1885" s="6" t="n">
        <v>45992</v>
      </c>
      <c r="M1885" s="6" t="n">
        <v>46721</v>
      </c>
      <c r="N1885" t="n">
        <v>729</v>
      </c>
      <c r="O1885" s="6" t="n">
        <v>46721</v>
      </c>
      <c r="S1885" t="inlineStr">
        <is>
          <t>with as-of date</t>
        </is>
      </c>
      <c r="T1885" s="6" t="n">
        <v>46477</v>
      </c>
      <c r="U1885" s="6" t="n"/>
      <c r="V1885" t="n">
        <v>3</v>
      </c>
      <c r="W1885" t="n">
        <v>3</v>
      </c>
      <c r="X1885" s="6" t="n"/>
      <c r="Z1885" s="6" t="n">
        <v>46387</v>
      </c>
      <c r="AA1885" t="inlineStr">
        <is>
          <t>as-of, case 1</t>
        </is>
      </c>
      <c r="AB1885" s="6" t="n">
        <v>46477</v>
      </c>
      <c r="AC1885" t="inlineStr"/>
      <c r="AD1885" s="6" t="n">
        <v>46326</v>
      </c>
    </row>
    <row r="1886">
      <c r="A1886" t="inlineStr">
        <is>
          <t>V300082</t>
        </is>
      </c>
      <c r="B1886" t="inlineStr">
        <is>
          <t>2025-0029</t>
        </is>
      </c>
      <c r="C1886" t="n">
        <v>42</v>
      </c>
      <c r="D1886" t="inlineStr">
        <is>
          <t>33 80 4960 050-9</t>
        </is>
      </c>
      <c r="E1886" t="inlineStr">
        <is>
          <t>NAVILAND CARGO SAS</t>
        </is>
      </c>
      <c r="F1886" t="inlineStr">
        <is>
          <t>LSA</t>
        </is>
      </c>
      <c r="G1886" t="inlineStr">
        <is>
          <t>80' 6-A CW</t>
        </is>
      </c>
      <c r="H1886" t="n">
        <v>0</v>
      </c>
      <c r="I1886" s="6" t="n">
        <v>0</v>
      </c>
      <c r="J1886" s="6" t="n">
        <v>0</v>
      </c>
      <c r="K1886" t="inlineStr">
        <is>
          <t>run_initial</t>
        </is>
      </c>
      <c r="L1886" s="6" t="n">
        <v>45992</v>
      </c>
      <c r="M1886" s="6" t="n">
        <v>46721</v>
      </c>
      <c r="N1886" t="n">
        <v>729</v>
      </c>
      <c r="O1886" s="6" t="n">
        <v>46721</v>
      </c>
      <c r="S1886" t="inlineStr">
        <is>
          <t>with as-of date</t>
        </is>
      </c>
      <c r="T1886" s="6" t="n">
        <v>46477</v>
      </c>
      <c r="U1886" s="6" t="n"/>
      <c r="V1886" t="n">
        <v>3</v>
      </c>
      <c r="W1886" t="n">
        <v>3</v>
      </c>
      <c r="X1886" s="6" t="n"/>
      <c r="Z1886" s="6" t="n">
        <v>46387</v>
      </c>
      <c r="AA1886" t="inlineStr">
        <is>
          <t>as-of, case 1</t>
        </is>
      </c>
      <c r="AB1886" s="6" t="n">
        <v>46477</v>
      </c>
      <c r="AC1886" t="inlineStr"/>
      <c r="AD1886" s="6" t="n">
        <v>46326</v>
      </c>
    </row>
    <row r="1887">
      <c r="A1887" t="inlineStr">
        <is>
          <t>V300082</t>
        </is>
      </c>
      <c r="B1887" t="inlineStr">
        <is>
          <t>2025-0029</t>
        </is>
      </c>
      <c r="C1887" t="n">
        <v>43</v>
      </c>
      <c r="D1887" t="inlineStr">
        <is>
          <t>33 80 4960 060-8</t>
        </is>
      </c>
      <c r="E1887" t="inlineStr">
        <is>
          <t>NAVILAND CARGO SAS</t>
        </is>
      </c>
      <c r="F1887" t="inlineStr">
        <is>
          <t>LSA</t>
        </is>
      </c>
      <c r="G1887" t="inlineStr">
        <is>
          <t>80' 6-A CW</t>
        </is>
      </c>
      <c r="H1887" t="n">
        <v>0</v>
      </c>
      <c r="I1887" s="6" t="n">
        <v>0</v>
      </c>
      <c r="J1887" s="6" t="n">
        <v>0</v>
      </c>
      <c r="K1887" t="inlineStr">
        <is>
          <t>run_initial</t>
        </is>
      </c>
      <c r="L1887" s="6" t="n">
        <v>45992</v>
      </c>
      <c r="M1887" s="6" t="n">
        <v>46721</v>
      </c>
      <c r="N1887" t="n">
        <v>729</v>
      </c>
      <c r="O1887" s="6" t="n">
        <v>46721</v>
      </c>
      <c r="S1887" t="inlineStr">
        <is>
          <t>with as-of date</t>
        </is>
      </c>
      <c r="T1887" s="6" t="n">
        <v>46477</v>
      </c>
      <c r="U1887" s="6" t="n"/>
      <c r="V1887" t="n">
        <v>3</v>
      </c>
      <c r="W1887" t="n">
        <v>3</v>
      </c>
      <c r="X1887" s="6" t="n"/>
      <c r="Z1887" s="6" t="n">
        <v>46387</v>
      </c>
      <c r="AA1887" t="inlineStr">
        <is>
          <t>as-of, case 1</t>
        </is>
      </c>
      <c r="AB1887" s="6" t="n">
        <v>46477</v>
      </c>
      <c r="AC1887" t="inlineStr"/>
      <c r="AD1887" s="6" t="n">
        <v>46326</v>
      </c>
    </row>
    <row r="1888">
      <c r="A1888" t="inlineStr">
        <is>
          <t>V300082</t>
        </is>
      </c>
      <c r="B1888" t="inlineStr">
        <is>
          <t>2025-0029</t>
        </is>
      </c>
      <c r="C1888" t="n">
        <v>44</v>
      </c>
      <c r="D1888" t="inlineStr">
        <is>
          <t>33 80 4960 067-3</t>
        </is>
      </c>
      <c r="E1888" t="inlineStr">
        <is>
          <t>NAVILAND CARGO SAS</t>
        </is>
      </c>
      <c r="F1888" t="inlineStr">
        <is>
          <t>LSA</t>
        </is>
      </c>
      <c r="G1888" t="inlineStr">
        <is>
          <t>80' 6-A CW</t>
        </is>
      </c>
      <c r="H1888" t="n">
        <v>0</v>
      </c>
      <c r="I1888" s="6" t="n">
        <v>0</v>
      </c>
      <c r="J1888" s="6" t="n">
        <v>0</v>
      </c>
      <c r="K1888" t="inlineStr">
        <is>
          <t>run_initial</t>
        </is>
      </c>
      <c r="L1888" s="6" t="n">
        <v>45992</v>
      </c>
      <c r="M1888" s="6" t="n">
        <v>46721</v>
      </c>
      <c r="N1888" t="n">
        <v>729</v>
      </c>
      <c r="O1888" s="6" t="n">
        <v>46721</v>
      </c>
      <c r="S1888" t="inlineStr">
        <is>
          <t>with as-of date</t>
        </is>
      </c>
      <c r="T1888" s="6" t="n">
        <v>46477</v>
      </c>
      <c r="U1888" s="6" t="n"/>
      <c r="V1888" t="n">
        <v>3</v>
      </c>
      <c r="W1888" t="n">
        <v>3</v>
      </c>
      <c r="X1888" s="6" t="n"/>
      <c r="Z1888" s="6" t="n">
        <v>46387</v>
      </c>
      <c r="AA1888" t="inlineStr">
        <is>
          <t>as-of, case 1</t>
        </is>
      </c>
      <c r="AB1888" s="6" t="n">
        <v>46477</v>
      </c>
      <c r="AC1888" t="inlineStr"/>
      <c r="AD1888" s="6" t="n">
        <v>46326</v>
      </c>
    </row>
    <row r="1889">
      <c r="A1889" t="inlineStr">
        <is>
          <t>V300082</t>
        </is>
      </c>
      <c r="B1889" t="inlineStr">
        <is>
          <t>2025-0029</t>
        </is>
      </c>
      <c r="C1889" t="n">
        <v>45</v>
      </c>
      <c r="D1889" t="inlineStr">
        <is>
          <t>33 80 4960 071-5</t>
        </is>
      </c>
      <c r="E1889" t="inlineStr">
        <is>
          <t>NAVILAND CARGO SAS</t>
        </is>
      </c>
      <c r="F1889" t="inlineStr">
        <is>
          <t>LSA</t>
        </is>
      </c>
      <c r="G1889" t="inlineStr">
        <is>
          <t>80' 6-A CW</t>
        </is>
      </c>
      <c r="H1889" t="n">
        <v>0</v>
      </c>
      <c r="I1889" s="6" t="n">
        <v>0</v>
      </c>
      <c r="J1889" s="6" t="n">
        <v>0</v>
      </c>
      <c r="K1889" t="inlineStr">
        <is>
          <t>run_initial</t>
        </is>
      </c>
      <c r="L1889" s="6" t="n">
        <v>45992</v>
      </c>
      <c r="M1889" s="6" t="n">
        <v>46721</v>
      </c>
      <c r="N1889" t="n">
        <v>729</v>
      </c>
      <c r="O1889" s="6" t="n">
        <v>46721</v>
      </c>
      <c r="S1889" t="inlineStr">
        <is>
          <t>with as-of date</t>
        </is>
      </c>
      <c r="T1889" s="6" t="n">
        <v>46477</v>
      </c>
      <c r="U1889" s="6" t="n"/>
      <c r="V1889" t="n">
        <v>3</v>
      </c>
      <c r="W1889" t="n">
        <v>3</v>
      </c>
      <c r="X1889" s="6" t="n"/>
      <c r="Z1889" s="6" t="n">
        <v>46387</v>
      </c>
      <c r="AA1889" t="inlineStr">
        <is>
          <t>as-of, case 1</t>
        </is>
      </c>
      <c r="AB1889" s="6" t="n">
        <v>46477</v>
      </c>
      <c r="AC1889" t="inlineStr"/>
      <c r="AD1889" s="6" t="n">
        <v>46326</v>
      </c>
    </row>
    <row r="1890">
      <c r="A1890" t="inlineStr">
        <is>
          <t>V300082</t>
        </is>
      </c>
      <c r="B1890" t="inlineStr">
        <is>
          <t>2025-0029</t>
        </is>
      </c>
      <c r="C1890" t="n">
        <v>46</v>
      </c>
      <c r="D1890" t="inlineStr">
        <is>
          <t>33 80 4960 072-3</t>
        </is>
      </c>
      <c r="E1890" t="inlineStr">
        <is>
          <t>NAVILAND CARGO SAS</t>
        </is>
      </c>
      <c r="F1890" t="inlineStr">
        <is>
          <t>LSA</t>
        </is>
      </c>
      <c r="G1890" t="inlineStr">
        <is>
          <t>80' 6-A CW</t>
        </is>
      </c>
      <c r="H1890" t="n">
        <v>0</v>
      </c>
      <c r="I1890" s="6" t="n">
        <v>0</v>
      </c>
      <c r="J1890" s="6" t="n">
        <v>0</v>
      </c>
      <c r="K1890" t="inlineStr">
        <is>
          <t>run_initial</t>
        </is>
      </c>
      <c r="L1890" s="6" t="n">
        <v>45992</v>
      </c>
      <c r="M1890" s="6" t="n">
        <v>46721</v>
      </c>
      <c r="N1890" t="n">
        <v>729</v>
      </c>
      <c r="O1890" s="6" t="n">
        <v>46721</v>
      </c>
      <c r="S1890" t="inlineStr">
        <is>
          <t>with as-of date</t>
        </is>
      </c>
      <c r="T1890" s="6" t="n">
        <v>46477</v>
      </c>
      <c r="U1890" s="6" t="n"/>
      <c r="V1890" t="n">
        <v>3</v>
      </c>
      <c r="W1890" t="n">
        <v>3</v>
      </c>
      <c r="X1890" s="6" t="n"/>
      <c r="Z1890" s="6" t="n">
        <v>46387</v>
      </c>
      <c r="AA1890" t="inlineStr">
        <is>
          <t>as-of, case 1</t>
        </is>
      </c>
      <c r="AB1890" s="6" t="n">
        <v>46477</v>
      </c>
      <c r="AC1890" t="inlineStr"/>
      <c r="AD1890" s="6" t="n">
        <v>46326</v>
      </c>
    </row>
    <row r="1891">
      <c r="A1891" t="inlineStr">
        <is>
          <t>V300082</t>
        </is>
      </c>
      <c r="B1891" t="inlineStr">
        <is>
          <t>2025-0029</t>
        </is>
      </c>
      <c r="C1891" t="n">
        <v>47</v>
      </c>
      <c r="D1891" t="inlineStr">
        <is>
          <t>33 80 4960 073-1</t>
        </is>
      </c>
      <c r="E1891" t="inlineStr">
        <is>
          <t>NAVILAND CARGO SAS</t>
        </is>
      </c>
      <c r="F1891" t="inlineStr">
        <is>
          <t>LSA</t>
        </is>
      </c>
      <c r="G1891" t="inlineStr">
        <is>
          <t>80' 6-A CW</t>
        </is>
      </c>
      <c r="H1891" t="n">
        <v>0</v>
      </c>
      <c r="I1891" s="6" t="n">
        <v>0</v>
      </c>
      <c r="J1891" s="6" t="n">
        <v>0</v>
      </c>
      <c r="K1891" t="inlineStr">
        <is>
          <t>run_initial</t>
        </is>
      </c>
      <c r="L1891" s="6" t="n">
        <v>45992</v>
      </c>
      <c r="M1891" s="6" t="n">
        <v>46721</v>
      </c>
      <c r="N1891" t="n">
        <v>729</v>
      </c>
      <c r="O1891" s="6" t="n">
        <v>46721</v>
      </c>
      <c r="S1891" t="inlineStr">
        <is>
          <t>with as-of date</t>
        </is>
      </c>
      <c r="T1891" s="6" t="n">
        <v>46477</v>
      </c>
      <c r="U1891" s="6" t="n"/>
      <c r="V1891" t="n">
        <v>3</v>
      </c>
      <c r="W1891" t="n">
        <v>3</v>
      </c>
      <c r="X1891" s="6" t="n"/>
      <c r="Z1891" s="6" t="n">
        <v>46387</v>
      </c>
      <c r="AA1891" t="inlineStr">
        <is>
          <t>as-of, case 1</t>
        </is>
      </c>
      <c r="AB1891" s="6" t="n">
        <v>46477</v>
      </c>
      <c r="AC1891" t="inlineStr"/>
      <c r="AD1891" s="6" t="n">
        <v>46326</v>
      </c>
    </row>
    <row r="1892">
      <c r="A1892" t="inlineStr">
        <is>
          <t>V300082</t>
        </is>
      </c>
      <c r="B1892" t="inlineStr">
        <is>
          <t>2025-0029</t>
        </is>
      </c>
      <c r="C1892" t="n">
        <v>48</v>
      </c>
      <c r="D1892" t="inlineStr">
        <is>
          <t>33 80 4960 074-9</t>
        </is>
      </c>
      <c r="E1892" t="inlineStr">
        <is>
          <t>NAVILAND CARGO SAS</t>
        </is>
      </c>
      <c r="F1892" t="inlineStr">
        <is>
          <t>LSA</t>
        </is>
      </c>
      <c r="G1892" t="inlineStr">
        <is>
          <t>80' 6-A CW</t>
        </is>
      </c>
      <c r="H1892" t="n">
        <v>0</v>
      </c>
      <c r="I1892" s="6" t="n">
        <v>0</v>
      </c>
      <c r="J1892" s="6" t="n">
        <v>0</v>
      </c>
      <c r="K1892" t="inlineStr">
        <is>
          <t>run_initial</t>
        </is>
      </c>
      <c r="L1892" s="6" t="n">
        <v>45992</v>
      </c>
      <c r="M1892" s="6" t="n">
        <v>46721</v>
      </c>
      <c r="N1892" t="n">
        <v>729</v>
      </c>
      <c r="O1892" s="6" t="n">
        <v>46721</v>
      </c>
      <c r="S1892" t="inlineStr">
        <is>
          <t>with as-of date</t>
        </is>
      </c>
      <c r="T1892" s="6" t="n">
        <v>46477</v>
      </c>
      <c r="U1892" s="6" t="n"/>
      <c r="V1892" t="n">
        <v>3</v>
      </c>
      <c r="W1892" t="n">
        <v>3</v>
      </c>
      <c r="X1892" s="6" t="n"/>
      <c r="Z1892" s="6" t="n">
        <v>46387</v>
      </c>
      <c r="AA1892" t="inlineStr">
        <is>
          <t>as-of, case 1</t>
        </is>
      </c>
      <c r="AB1892" s="6" t="n">
        <v>46477</v>
      </c>
      <c r="AC1892" t="inlineStr"/>
      <c r="AD1892" s="6" t="n">
        <v>46326</v>
      </c>
    </row>
    <row r="1893">
      <c r="A1893" t="inlineStr">
        <is>
          <t>V300082</t>
        </is>
      </c>
      <c r="B1893" t="inlineStr">
        <is>
          <t>2025-0029</t>
        </is>
      </c>
      <c r="C1893" t="n">
        <v>49</v>
      </c>
      <c r="D1893" t="inlineStr">
        <is>
          <t>33 80 4960 076-4</t>
        </is>
      </c>
      <c r="E1893" t="inlineStr">
        <is>
          <t>NAVILAND CARGO SAS</t>
        </is>
      </c>
      <c r="F1893" t="inlineStr">
        <is>
          <t>LSA</t>
        </is>
      </c>
      <c r="G1893" t="inlineStr">
        <is>
          <t>80' 6-A CW</t>
        </is>
      </c>
      <c r="H1893" t="n">
        <v>0</v>
      </c>
      <c r="I1893" s="6" t="n">
        <v>0</v>
      </c>
      <c r="J1893" s="6" t="n">
        <v>0</v>
      </c>
      <c r="K1893" t="inlineStr">
        <is>
          <t>run_initial</t>
        </is>
      </c>
      <c r="L1893" s="6" t="n">
        <v>45992</v>
      </c>
      <c r="M1893" s="6" t="n">
        <v>46721</v>
      </c>
      <c r="N1893" t="n">
        <v>729</v>
      </c>
      <c r="O1893" s="6" t="n">
        <v>46721</v>
      </c>
      <c r="S1893" t="inlineStr">
        <is>
          <t>with as-of date</t>
        </is>
      </c>
      <c r="T1893" s="6" t="n">
        <v>46477</v>
      </c>
      <c r="U1893" s="6" t="n"/>
      <c r="V1893" t="n">
        <v>3</v>
      </c>
      <c r="W1893" t="n">
        <v>3</v>
      </c>
      <c r="X1893" s="6" t="n"/>
      <c r="Z1893" s="6" t="n">
        <v>46387</v>
      </c>
      <c r="AA1893" t="inlineStr">
        <is>
          <t>as-of, case 1</t>
        </is>
      </c>
      <c r="AB1893" s="6" t="n">
        <v>46477</v>
      </c>
      <c r="AC1893" t="inlineStr"/>
      <c r="AD1893" s="6" t="n">
        <v>46326</v>
      </c>
    </row>
    <row r="1894">
      <c r="A1894" t="inlineStr">
        <is>
          <t>V300082</t>
        </is>
      </c>
      <c r="B1894" t="inlineStr">
        <is>
          <t>2025-0029</t>
        </is>
      </c>
      <c r="C1894" t="n">
        <v>50</v>
      </c>
      <c r="D1894" t="inlineStr">
        <is>
          <t>33 80 4960 077-2</t>
        </is>
      </c>
      <c r="E1894" t="inlineStr">
        <is>
          <t>NAVILAND CARGO SAS</t>
        </is>
      </c>
      <c r="F1894" t="inlineStr">
        <is>
          <t>LSA</t>
        </is>
      </c>
      <c r="G1894" t="inlineStr">
        <is>
          <t>80' 6-A CW</t>
        </is>
      </c>
      <c r="H1894" t="n">
        <v>0</v>
      </c>
      <c r="I1894" s="6" t="n">
        <v>0</v>
      </c>
      <c r="J1894" s="6" t="n">
        <v>0</v>
      </c>
      <c r="K1894" t="inlineStr">
        <is>
          <t>run_initial</t>
        </is>
      </c>
      <c r="L1894" s="6" t="n">
        <v>45992</v>
      </c>
      <c r="M1894" s="6" t="n">
        <v>46721</v>
      </c>
      <c r="N1894" t="n">
        <v>729</v>
      </c>
      <c r="O1894" s="6" t="n">
        <v>46721</v>
      </c>
      <c r="S1894" t="inlineStr">
        <is>
          <t>with as-of date</t>
        </is>
      </c>
      <c r="T1894" s="6" t="n">
        <v>46477</v>
      </c>
      <c r="U1894" s="6" t="n"/>
      <c r="V1894" t="n">
        <v>3</v>
      </c>
      <c r="W1894" t="n">
        <v>3</v>
      </c>
      <c r="X1894" s="6" t="n"/>
      <c r="Z1894" s="6" t="n">
        <v>46387</v>
      </c>
      <c r="AA1894" t="inlineStr">
        <is>
          <t>as-of, case 1</t>
        </is>
      </c>
      <c r="AB1894" s="6" t="n">
        <v>46477</v>
      </c>
      <c r="AC1894" t="inlineStr"/>
      <c r="AD1894" s="6" t="n">
        <v>46326</v>
      </c>
    </row>
    <row r="1895">
      <c r="A1895" t="inlineStr">
        <is>
          <t>V300082</t>
        </is>
      </c>
      <c r="B1895" t="inlineStr">
        <is>
          <t>2025-0029</t>
        </is>
      </c>
      <c r="C1895" t="n">
        <v>51</v>
      </c>
      <c r="D1895" t="inlineStr">
        <is>
          <t>33 80 4960 079-8</t>
        </is>
      </c>
      <c r="E1895" t="inlineStr">
        <is>
          <t>NAVILAND CARGO SAS</t>
        </is>
      </c>
      <c r="F1895" t="inlineStr">
        <is>
          <t>LSA</t>
        </is>
      </c>
      <c r="G1895" t="inlineStr">
        <is>
          <t>80' 6-A CW</t>
        </is>
      </c>
      <c r="H1895" t="n">
        <v>0</v>
      </c>
      <c r="I1895" s="6" t="n">
        <v>0</v>
      </c>
      <c r="J1895" s="6" t="n">
        <v>0</v>
      </c>
      <c r="K1895" t="inlineStr">
        <is>
          <t>run_initial</t>
        </is>
      </c>
      <c r="L1895" s="6" t="n">
        <v>45992</v>
      </c>
      <c r="M1895" s="6" t="n">
        <v>46721</v>
      </c>
      <c r="N1895" t="n">
        <v>729</v>
      </c>
      <c r="O1895" s="6" t="n">
        <v>46721</v>
      </c>
      <c r="S1895" t="inlineStr">
        <is>
          <t>with as-of date</t>
        </is>
      </c>
      <c r="T1895" s="6" t="n">
        <v>46477</v>
      </c>
      <c r="U1895" s="6" t="n"/>
      <c r="V1895" t="n">
        <v>3</v>
      </c>
      <c r="W1895" t="n">
        <v>3</v>
      </c>
      <c r="X1895" s="6" t="n"/>
      <c r="Z1895" s="6" t="n">
        <v>46387</v>
      </c>
      <c r="AA1895" t="inlineStr">
        <is>
          <t>as-of, case 1</t>
        </is>
      </c>
      <c r="AB1895" s="6" t="n">
        <v>46477</v>
      </c>
      <c r="AC1895" t="inlineStr"/>
      <c r="AD1895" s="6" t="n">
        <v>46326</v>
      </c>
    </row>
    <row r="1896">
      <c r="A1896" t="inlineStr">
        <is>
          <t>V300082</t>
        </is>
      </c>
      <c r="B1896" t="inlineStr">
        <is>
          <t>2025-0029</t>
        </is>
      </c>
      <c r="C1896" t="n">
        <v>52</v>
      </c>
      <c r="D1896" t="inlineStr">
        <is>
          <t>33 80 4960 081-4</t>
        </is>
      </c>
      <c r="E1896" t="inlineStr">
        <is>
          <t>NAVILAND CARGO SAS</t>
        </is>
      </c>
      <c r="F1896" t="inlineStr">
        <is>
          <t>LSA</t>
        </is>
      </c>
      <c r="G1896" t="inlineStr">
        <is>
          <t>80' 6-A CW</t>
        </is>
      </c>
      <c r="H1896" t="n">
        <v>0</v>
      </c>
      <c r="I1896" s="6" t="n">
        <v>0</v>
      </c>
      <c r="J1896" s="6" t="n">
        <v>0</v>
      </c>
      <c r="K1896" t="inlineStr">
        <is>
          <t>run_initial</t>
        </is>
      </c>
      <c r="L1896" s="6" t="n">
        <v>45992</v>
      </c>
      <c r="M1896" s="6" t="n">
        <v>46721</v>
      </c>
      <c r="N1896" t="n">
        <v>729</v>
      </c>
      <c r="O1896" s="6" t="n">
        <v>46721</v>
      </c>
      <c r="S1896" t="inlineStr">
        <is>
          <t>with as-of date</t>
        </is>
      </c>
      <c r="T1896" s="6" t="n">
        <v>46477</v>
      </c>
      <c r="U1896" s="6" t="n"/>
      <c r="V1896" t="n">
        <v>3</v>
      </c>
      <c r="W1896" t="n">
        <v>3</v>
      </c>
      <c r="X1896" s="6" t="n"/>
      <c r="Z1896" s="6" t="n">
        <v>46387</v>
      </c>
      <c r="AA1896" t="inlineStr">
        <is>
          <t>as-of, case 1</t>
        </is>
      </c>
      <c r="AB1896" s="6" t="n">
        <v>46477</v>
      </c>
      <c r="AC1896" t="inlineStr"/>
      <c r="AD1896" s="6" t="n">
        <v>46326</v>
      </c>
    </row>
    <row r="1897">
      <c r="A1897" t="inlineStr">
        <is>
          <t>V300082</t>
        </is>
      </c>
      <c r="B1897" t="inlineStr">
        <is>
          <t>2025-0029</t>
        </is>
      </c>
      <c r="C1897" t="n">
        <v>53</v>
      </c>
      <c r="D1897" t="inlineStr">
        <is>
          <t>33 80 4960 082-2</t>
        </is>
      </c>
      <c r="E1897" t="inlineStr">
        <is>
          <t>NAVILAND CARGO SAS</t>
        </is>
      </c>
      <c r="F1897" t="inlineStr">
        <is>
          <t>LSA</t>
        </is>
      </c>
      <c r="G1897" t="inlineStr">
        <is>
          <t>80' 6-A CW</t>
        </is>
      </c>
      <c r="H1897" t="n">
        <v>0</v>
      </c>
      <c r="I1897" s="6" t="n">
        <v>0</v>
      </c>
      <c r="J1897" s="6" t="n">
        <v>0</v>
      </c>
      <c r="K1897" t="inlineStr">
        <is>
          <t>run_initial</t>
        </is>
      </c>
      <c r="L1897" s="6" t="n">
        <v>45992</v>
      </c>
      <c r="M1897" s="6" t="n">
        <v>46721</v>
      </c>
      <c r="N1897" t="n">
        <v>729</v>
      </c>
      <c r="O1897" s="6" t="n">
        <v>46721</v>
      </c>
      <c r="S1897" t="inlineStr">
        <is>
          <t>with as-of date</t>
        </is>
      </c>
      <c r="T1897" s="6" t="n">
        <v>46477</v>
      </c>
      <c r="U1897" s="6" t="n"/>
      <c r="V1897" t="n">
        <v>3</v>
      </c>
      <c r="W1897" t="n">
        <v>3</v>
      </c>
      <c r="X1897" s="6" t="n"/>
      <c r="Z1897" s="6" t="n">
        <v>46387</v>
      </c>
      <c r="AA1897" t="inlineStr">
        <is>
          <t>as-of, case 1</t>
        </is>
      </c>
      <c r="AB1897" s="6" t="n">
        <v>46477</v>
      </c>
      <c r="AC1897" t="inlineStr"/>
      <c r="AD1897" s="6" t="n">
        <v>46326</v>
      </c>
    </row>
    <row r="1898">
      <c r="A1898" t="inlineStr">
        <is>
          <t>V300082</t>
        </is>
      </c>
      <c r="B1898" t="inlineStr">
        <is>
          <t>2025-0029</t>
        </is>
      </c>
      <c r="C1898" t="n">
        <v>54</v>
      </c>
      <c r="D1898" t="inlineStr">
        <is>
          <t>33 80 4960 083-0</t>
        </is>
      </c>
      <c r="E1898" t="inlineStr">
        <is>
          <t>NAVILAND CARGO SAS</t>
        </is>
      </c>
      <c r="F1898" t="inlineStr">
        <is>
          <t>LSA</t>
        </is>
      </c>
      <c r="G1898" t="inlineStr">
        <is>
          <t>80' 6-A CW</t>
        </is>
      </c>
      <c r="H1898" t="n">
        <v>0</v>
      </c>
      <c r="I1898" s="6" t="n">
        <v>0</v>
      </c>
      <c r="J1898" s="6" t="n">
        <v>0</v>
      </c>
      <c r="K1898" t="inlineStr">
        <is>
          <t>run_initial</t>
        </is>
      </c>
      <c r="L1898" s="6" t="n">
        <v>45992</v>
      </c>
      <c r="M1898" s="6" t="n">
        <v>46721</v>
      </c>
      <c r="N1898" t="n">
        <v>729</v>
      </c>
      <c r="O1898" s="6" t="n">
        <v>46721</v>
      </c>
      <c r="S1898" t="inlineStr">
        <is>
          <t>with as-of date</t>
        </is>
      </c>
      <c r="T1898" s="6" t="n">
        <v>46477</v>
      </c>
      <c r="U1898" s="6" t="n"/>
      <c r="V1898" t="n">
        <v>3</v>
      </c>
      <c r="W1898" t="n">
        <v>3</v>
      </c>
      <c r="X1898" s="6" t="n"/>
      <c r="Z1898" s="6" t="n">
        <v>46387</v>
      </c>
      <c r="AA1898" t="inlineStr">
        <is>
          <t>as-of, case 1</t>
        </is>
      </c>
      <c r="AB1898" s="6" t="n">
        <v>46477</v>
      </c>
      <c r="AC1898" t="inlineStr"/>
      <c r="AD1898" s="6" t="n">
        <v>46326</v>
      </c>
    </row>
    <row r="1899">
      <c r="A1899" t="inlineStr">
        <is>
          <t>V300082</t>
        </is>
      </c>
      <c r="B1899" t="inlineStr">
        <is>
          <t>2025-0029</t>
        </is>
      </c>
      <c r="C1899" t="n">
        <v>55</v>
      </c>
      <c r="D1899" t="inlineStr">
        <is>
          <t>33 80 4960 084-8</t>
        </is>
      </c>
      <c r="E1899" t="inlineStr">
        <is>
          <t>NAVILAND CARGO SAS</t>
        </is>
      </c>
      <c r="F1899" t="inlineStr">
        <is>
          <t>LSA</t>
        </is>
      </c>
      <c r="G1899" t="inlineStr">
        <is>
          <t>80' 6-A CW</t>
        </is>
      </c>
      <c r="H1899" t="n">
        <v>0</v>
      </c>
      <c r="I1899" s="6" t="n">
        <v>0</v>
      </c>
      <c r="J1899" s="6" t="n">
        <v>0</v>
      </c>
      <c r="K1899" t="inlineStr">
        <is>
          <t>run_initial</t>
        </is>
      </c>
      <c r="L1899" s="6" t="n">
        <v>45992</v>
      </c>
      <c r="M1899" s="6" t="n">
        <v>46721</v>
      </c>
      <c r="N1899" t="n">
        <v>729</v>
      </c>
      <c r="O1899" s="6" t="n">
        <v>46721</v>
      </c>
      <c r="S1899" t="inlineStr">
        <is>
          <t>with as-of date</t>
        </is>
      </c>
      <c r="T1899" s="6" t="n">
        <v>46599</v>
      </c>
      <c r="U1899" s="6" t="n"/>
      <c r="V1899" t="n">
        <v>7</v>
      </c>
      <c r="W1899" t="n">
        <v>3</v>
      </c>
      <c r="X1899" s="6" t="n"/>
      <c r="Z1899" s="6" t="n">
        <v>46387</v>
      </c>
      <c r="AA1899" t="inlineStr">
        <is>
          <t>as-of, case 1</t>
        </is>
      </c>
      <c r="AB1899" s="6" t="n">
        <v>46599</v>
      </c>
      <c r="AC1899" t="inlineStr"/>
      <c r="AD1899" s="6" t="n">
        <v>46446</v>
      </c>
    </row>
    <row r="1900">
      <c r="A1900" t="inlineStr">
        <is>
          <t>V300082</t>
        </is>
      </c>
      <c r="B1900" t="inlineStr">
        <is>
          <t>2025-0029</t>
        </is>
      </c>
      <c r="C1900" t="n">
        <v>56</v>
      </c>
      <c r="D1900" t="inlineStr">
        <is>
          <t>33 80 4960 085-5</t>
        </is>
      </c>
      <c r="E1900" t="inlineStr">
        <is>
          <t>NAVILAND CARGO SAS</t>
        </is>
      </c>
      <c r="F1900" t="inlineStr">
        <is>
          <t>LSA</t>
        </is>
      </c>
      <c r="G1900" t="inlineStr">
        <is>
          <t>80' 6-A CW</t>
        </is>
      </c>
      <c r="H1900" t="n">
        <v>0</v>
      </c>
      <c r="I1900" s="6" t="n">
        <v>0</v>
      </c>
      <c r="J1900" s="6" t="n">
        <v>0</v>
      </c>
      <c r="K1900" t="inlineStr">
        <is>
          <t>run_initial</t>
        </is>
      </c>
      <c r="L1900" s="6" t="n">
        <v>45992</v>
      </c>
      <c r="M1900" s="6" t="n">
        <v>46721</v>
      </c>
      <c r="N1900" t="n">
        <v>729</v>
      </c>
      <c r="O1900" s="6" t="n">
        <v>46721</v>
      </c>
      <c r="S1900" t="inlineStr">
        <is>
          <t>with as-of date</t>
        </is>
      </c>
      <c r="T1900" s="6" t="n">
        <v>46599</v>
      </c>
      <c r="U1900" s="6" t="n"/>
      <c r="V1900" t="n">
        <v>7</v>
      </c>
      <c r="W1900" t="n">
        <v>3</v>
      </c>
      <c r="X1900" s="6" t="n"/>
      <c r="Z1900" s="6" t="n">
        <v>46387</v>
      </c>
      <c r="AA1900" t="inlineStr">
        <is>
          <t>as-of, case 1</t>
        </is>
      </c>
      <c r="AB1900" s="6" t="n">
        <v>46599</v>
      </c>
      <c r="AC1900" t="inlineStr"/>
      <c r="AD1900" s="6" t="n">
        <v>46446</v>
      </c>
    </row>
    <row r="1901">
      <c r="A1901" t="inlineStr">
        <is>
          <t>V300082</t>
        </is>
      </c>
      <c r="B1901" t="inlineStr">
        <is>
          <t>2025-0029</t>
        </is>
      </c>
      <c r="C1901" t="n">
        <v>57</v>
      </c>
      <c r="D1901" t="inlineStr">
        <is>
          <t>33 80 4960 086-3</t>
        </is>
      </c>
      <c r="E1901" t="inlineStr">
        <is>
          <t>NAVILAND CARGO SAS</t>
        </is>
      </c>
      <c r="F1901" t="inlineStr">
        <is>
          <t>LSA</t>
        </is>
      </c>
      <c r="G1901" t="inlineStr">
        <is>
          <t>80' 6-A CW</t>
        </is>
      </c>
      <c r="H1901" t="n">
        <v>0</v>
      </c>
      <c r="I1901" s="6" t="n">
        <v>0</v>
      </c>
      <c r="J1901" s="6" t="n">
        <v>0</v>
      </c>
      <c r="K1901" t="inlineStr">
        <is>
          <t>run_initial</t>
        </is>
      </c>
      <c r="L1901" s="6" t="n">
        <v>45992</v>
      </c>
      <c r="M1901" s="6" t="n">
        <v>46721</v>
      </c>
      <c r="N1901" t="n">
        <v>729</v>
      </c>
      <c r="O1901" s="6" t="n">
        <v>46721</v>
      </c>
      <c r="S1901" t="inlineStr">
        <is>
          <t>with as-of date</t>
        </is>
      </c>
      <c r="T1901" s="6" t="n">
        <v>46599</v>
      </c>
      <c r="U1901" s="6" t="n"/>
      <c r="V1901" t="n">
        <v>7</v>
      </c>
      <c r="W1901" t="n">
        <v>3</v>
      </c>
      <c r="X1901" s="6" t="n"/>
      <c r="Z1901" s="6" t="n">
        <v>46387</v>
      </c>
      <c r="AA1901" t="inlineStr">
        <is>
          <t>as-of, case 1</t>
        </is>
      </c>
      <c r="AB1901" s="6" t="n">
        <v>46599</v>
      </c>
      <c r="AC1901" t="inlineStr"/>
      <c r="AD1901" s="6" t="n">
        <v>46446</v>
      </c>
    </row>
    <row r="1902">
      <c r="A1902" t="inlineStr">
        <is>
          <t>V300082</t>
        </is>
      </c>
      <c r="B1902" t="inlineStr">
        <is>
          <t>2025-0029</t>
        </is>
      </c>
      <c r="C1902" t="n">
        <v>58</v>
      </c>
      <c r="D1902" t="inlineStr">
        <is>
          <t>33 80 4960 087-1</t>
        </is>
      </c>
      <c r="E1902" t="inlineStr">
        <is>
          <t>NAVILAND CARGO SAS</t>
        </is>
      </c>
      <c r="F1902" t="inlineStr">
        <is>
          <t>LSA</t>
        </is>
      </c>
      <c r="G1902" t="inlineStr">
        <is>
          <t>80' 6-A CW</t>
        </is>
      </c>
      <c r="H1902" t="n">
        <v>0</v>
      </c>
      <c r="I1902" s="6" t="n">
        <v>0</v>
      </c>
      <c r="J1902" s="6" t="n">
        <v>0</v>
      </c>
      <c r="K1902" t="inlineStr">
        <is>
          <t>run_initial</t>
        </is>
      </c>
      <c r="L1902" s="6" t="n">
        <v>45992</v>
      </c>
      <c r="M1902" s="6" t="n">
        <v>46721</v>
      </c>
      <c r="N1902" t="n">
        <v>729</v>
      </c>
      <c r="O1902" s="6" t="n">
        <v>46721</v>
      </c>
      <c r="S1902" t="inlineStr">
        <is>
          <t>with as-of date</t>
        </is>
      </c>
      <c r="T1902" s="6" t="n">
        <v>46599</v>
      </c>
      <c r="U1902" s="6" t="n"/>
      <c r="V1902" t="n">
        <v>7</v>
      </c>
      <c r="W1902" t="n">
        <v>3</v>
      </c>
      <c r="X1902" s="6" t="n"/>
      <c r="Z1902" s="6" t="n">
        <v>46387</v>
      </c>
      <c r="AA1902" t="inlineStr">
        <is>
          <t>as-of, case 1</t>
        </is>
      </c>
      <c r="AB1902" s="6" t="n">
        <v>46599</v>
      </c>
      <c r="AC1902" t="inlineStr"/>
      <c r="AD1902" s="6" t="n">
        <v>46446</v>
      </c>
    </row>
    <row r="1903">
      <c r="A1903" t="inlineStr">
        <is>
          <t>V300082</t>
        </is>
      </c>
      <c r="B1903" t="inlineStr">
        <is>
          <t>2025-0029</t>
        </is>
      </c>
      <c r="C1903" t="n">
        <v>59</v>
      </c>
      <c r="D1903" t="inlineStr">
        <is>
          <t>33 80 4960 088-9</t>
        </is>
      </c>
      <c r="E1903" t="inlineStr">
        <is>
          <t>NAVILAND CARGO SAS</t>
        </is>
      </c>
      <c r="F1903" t="inlineStr">
        <is>
          <t>LSA</t>
        </is>
      </c>
      <c r="G1903" t="inlineStr">
        <is>
          <t>80' 6-A CW</t>
        </is>
      </c>
      <c r="H1903" t="n">
        <v>0</v>
      </c>
      <c r="I1903" s="6" t="n">
        <v>0</v>
      </c>
      <c r="J1903" s="6" t="n">
        <v>0</v>
      </c>
      <c r="K1903" t="inlineStr">
        <is>
          <t>run_initial</t>
        </is>
      </c>
      <c r="L1903" s="6" t="n">
        <v>45992</v>
      </c>
      <c r="M1903" s="6" t="n">
        <v>46721</v>
      </c>
      <c r="N1903" t="n">
        <v>729</v>
      </c>
      <c r="O1903" s="6" t="n">
        <v>46721</v>
      </c>
      <c r="S1903" t="inlineStr">
        <is>
          <t>with as-of date</t>
        </is>
      </c>
      <c r="T1903" s="6" t="n">
        <v>46599</v>
      </c>
      <c r="U1903" s="6" t="n"/>
      <c r="V1903" t="n">
        <v>7</v>
      </c>
      <c r="W1903" t="n">
        <v>3</v>
      </c>
      <c r="X1903" s="6" t="n"/>
      <c r="Z1903" s="6" t="n">
        <v>46387</v>
      </c>
      <c r="AA1903" t="inlineStr">
        <is>
          <t>as-of, case 1</t>
        </is>
      </c>
      <c r="AB1903" s="6" t="n">
        <v>46599</v>
      </c>
      <c r="AC1903" t="inlineStr"/>
      <c r="AD1903" s="6" t="n">
        <v>46446</v>
      </c>
    </row>
    <row r="1904">
      <c r="A1904" t="inlineStr">
        <is>
          <t>V300082</t>
        </is>
      </c>
      <c r="B1904" t="inlineStr">
        <is>
          <t>2025-0029</t>
        </is>
      </c>
      <c r="C1904" t="n">
        <v>60</v>
      </c>
      <c r="D1904" t="inlineStr">
        <is>
          <t>33 80 4960 100-2</t>
        </is>
      </c>
      <c r="E1904" t="inlineStr">
        <is>
          <t>NAVILAND CARGO SAS</t>
        </is>
      </c>
      <c r="F1904" t="inlineStr">
        <is>
          <t>LSA</t>
        </is>
      </c>
      <c r="G1904" t="inlineStr">
        <is>
          <t>80' 6-A CW</t>
        </is>
      </c>
      <c r="H1904" t="n">
        <v>0</v>
      </c>
      <c r="I1904" s="6" t="n">
        <v>0</v>
      </c>
      <c r="J1904" s="6" t="n">
        <v>0</v>
      </c>
      <c r="K1904" t="inlineStr">
        <is>
          <t>run_initial</t>
        </is>
      </c>
      <c r="L1904" s="6" t="n">
        <v>45992</v>
      </c>
      <c r="M1904" s="6" t="n">
        <v>46721</v>
      </c>
      <c r="N1904" t="n">
        <v>729</v>
      </c>
      <c r="O1904" s="6" t="n">
        <v>46721</v>
      </c>
      <c r="S1904" t="inlineStr">
        <is>
          <t>with as-of date</t>
        </is>
      </c>
      <c r="T1904" s="6" t="n">
        <v>46599</v>
      </c>
      <c r="U1904" s="6" t="n"/>
      <c r="V1904" t="n">
        <v>7</v>
      </c>
      <c r="W1904" t="n">
        <v>3</v>
      </c>
      <c r="X1904" s="6" t="n"/>
      <c r="Z1904" s="6" t="n">
        <v>46387</v>
      </c>
      <c r="AA1904" t="inlineStr">
        <is>
          <t>as-of, case 1</t>
        </is>
      </c>
      <c r="AB1904" s="6" t="n">
        <v>46599</v>
      </c>
      <c r="AC1904" t="inlineStr"/>
      <c r="AD1904" s="6" t="n">
        <v>46446</v>
      </c>
    </row>
    <row r="1905">
      <c r="A1905" t="inlineStr">
        <is>
          <t>V300082</t>
        </is>
      </c>
      <c r="B1905" t="inlineStr">
        <is>
          <t>2025-0029</t>
        </is>
      </c>
      <c r="C1905" t="n">
        <v>61</v>
      </c>
      <c r="D1905" t="inlineStr">
        <is>
          <t>33 80 4960 059-0</t>
        </is>
      </c>
      <c r="E1905" t="inlineStr">
        <is>
          <t>NAVILAND CARGO SAS</t>
        </is>
      </c>
      <c r="F1905" t="inlineStr">
        <is>
          <t>LSA</t>
        </is>
      </c>
      <c r="G1905" t="inlineStr">
        <is>
          <t>80' 6-A CW</t>
        </is>
      </c>
      <c r="H1905" t="n">
        <v>0</v>
      </c>
      <c r="I1905" s="6" t="n">
        <v>0</v>
      </c>
      <c r="J1905" s="6" t="n">
        <v>0</v>
      </c>
      <c r="K1905" t="inlineStr">
        <is>
          <t>run_initial</t>
        </is>
      </c>
      <c r="L1905" s="6" t="n">
        <v>45992</v>
      </c>
      <c r="M1905" s="6" t="n">
        <v>46721</v>
      </c>
      <c r="N1905" t="n">
        <v>729</v>
      </c>
      <c r="O1905" s="6" t="n">
        <v>46721</v>
      </c>
      <c r="S1905" t="inlineStr">
        <is>
          <t>with as-of date</t>
        </is>
      </c>
      <c r="T1905" s="6" t="n">
        <v>46599</v>
      </c>
      <c r="U1905" s="6" t="n"/>
      <c r="V1905" t="n">
        <v>7</v>
      </c>
      <c r="W1905" t="n">
        <v>3</v>
      </c>
      <c r="X1905" s="6" t="n"/>
      <c r="Z1905" s="6" t="n">
        <v>46387</v>
      </c>
      <c r="AA1905" t="inlineStr">
        <is>
          <t>as-of, case 1</t>
        </is>
      </c>
      <c r="AB1905" s="6" t="n">
        <v>46599</v>
      </c>
      <c r="AC1905" t="inlineStr"/>
      <c r="AD1905" s="6" t="n">
        <v>46446</v>
      </c>
    </row>
    <row r="1906">
      <c r="A1906" t="inlineStr">
        <is>
          <t>V300082</t>
        </is>
      </c>
      <c r="B1906" t="inlineStr">
        <is>
          <t>2025-0029</t>
        </is>
      </c>
      <c r="C1906" t="n">
        <v>62</v>
      </c>
      <c r="D1906" t="inlineStr">
        <is>
          <t>33 80 4960 064-0</t>
        </is>
      </c>
      <c r="E1906" t="inlineStr">
        <is>
          <t>NAVILAND CARGO SAS</t>
        </is>
      </c>
      <c r="F1906" t="inlineStr">
        <is>
          <t>LSA</t>
        </is>
      </c>
      <c r="G1906" t="inlineStr">
        <is>
          <t>80' 6-A CW</t>
        </is>
      </c>
      <c r="H1906" t="n">
        <v>0</v>
      </c>
      <c r="I1906" s="6" t="n">
        <v>0</v>
      </c>
      <c r="J1906" s="6" t="n">
        <v>0</v>
      </c>
      <c r="K1906" t="inlineStr">
        <is>
          <t>run_initial</t>
        </is>
      </c>
      <c r="L1906" s="6" t="n">
        <v>45992</v>
      </c>
      <c r="M1906" s="6" t="n">
        <v>46721</v>
      </c>
      <c r="N1906" t="n">
        <v>729</v>
      </c>
      <c r="O1906" s="6" t="n">
        <v>46721</v>
      </c>
      <c r="S1906" t="inlineStr">
        <is>
          <t>with as-of date</t>
        </is>
      </c>
      <c r="T1906" s="6" t="n">
        <v>46599</v>
      </c>
      <c r="U1906" s="6" t="n"/>
      <c r="V1906" t="n">
        <v>7</v>
      </c>
      <c r="W1906" t="n">
        <v>3</v>
      </c>
      <c r="X1906" s="6" t="n"/>
      <c r="Z1906" s="6" t="n">
        <v>46387</v>
      </c>
      <c r="AA1906" t="inlineStr">
        <is>
          <t>as-of, case 1</t>
        </is>
      </c>
      <c r="AB1906" s="6" t="n">
        <v>46599</v>
      </c>
      <c r="AC1906" t="inlineStr"/>
      <c r="AD1906" s="6" t="n">
        <v>46446</v>
      </c>
    </row>
    <row r="1907">
      <c r="A1907" t="inlineStr">
        <is>
          <t>V300082</t>
        </is>
      </c>
      <c r="B1907" t="inlineStr">
        <is>
          <t>2025-0029</t>
        </is>
      </c>
      <c r="C1907" t="n">
        <v>63</v>
      </c>
      <c r="D1907" t="inlineStr">
        <is>
          <t>33 80 4960 066-5</t>
        </is>
      </c>
      <c r="E1907" t="inlineStr">
        <is>
          <t>NAVILAND CARGO SAS</t>
        </is>
      </c>
      <c r="F1907" t="inlineStr">
        <is>
          <t>LSA</t>
        </is>
      </c>
      <c r="G1907" t="inlineStr">
        <is>
          <t>80' 6-A CW</t>
        </is>
      </c>
      <c r="H1907" t="n">
        <v>0</v>
      </c>
      <c r="I1907" s="6" t="n">
        <v>0</v>
      </c>
      <c r="J1907" s="6" t="n">
        <v>0</v>
      </c>
      <c r="K1907" t="inlineStr">
        <is>
          <t>run_initial</t>
        </is>
      </c>
      <c r="L1907" s="6" t="n">
        <v>45992</v>
      </c>
      <c r="M1907" s="6" t="n">
        <v>46721</v>
      </c>
      <c r="N1907" t="n">
        <v>729</v>
      </c>
      <c r="O1907" s="6" t="n">
        <v>46721</v>
      </c>
      <c r="S1907" t="inlineStr">
        <is>
          <t>with as-of date</t>
        </is>
      </c>
      <c r="T1907" s="6" t="n">
        <v>46599</v>
      </c>
      <c r="U1907" s="6" t="n"/>
      <c r="V1907" t="n">
        <v>7</v>
      </c>
      <c r="W1907" t="n">
        <v>3</v>
      </c>
      <c r="X1907" s="6" t="n"/>
      <c r="Z1907" s="6" t="n">
        <v>46387</v>
      </c>
      <c r="AA1907" t="inlineStr">
        <is>
          <t>as-of, case 1</t>
        </is>
      </c>
      <c r="AB1907" s="6" t="n">
        <v>46599</v>
      </c>
      <c r="AC1907" t="inlineStr"/>
      <c r="AD1907" s="6" t="n">
        <v>46446</v>
      </c>
    </row>
    <row r="1908">
      <c r="A1908" t="inlineStr">
        <is>
          <t>V300082</t>
        </is>
      </c>
      <c r="B1908" t="inlineStr">
        <is>
          <t>2025-0029</t>
        </is>
      </c>
      <c r="C1908" t="n">
        <v>64</v>
      </c>
      <c r="D1908" t="inlineStr">
        <is>
          <t>33 80 4960 057-4</t>
        </is>
      </c>
      <c r="E1908" t="inlineStr">
        <is>
          <t>NAVILAND CARGO SAS</t>
        </is>
      </c>
      <c r="F1908" t="inlineStr">
        <is>
          <t>LSA</t>
        </is>
      </c>
      <c r="G1908" t="inlineStr">
        <is>
          <t>80' 6-A CW</t>
        </is>
      </c>
      <c r="H1908" t="n">
        <v>0</v>
      </c>
      <c r="I1908" s="6" t="n">
        <v>0</v>
      </c>
      <c r="J1908" s="6" t="n">
        <v>0</v>
      </c>
      <c r="K1908" t="inlineStr">
        <is>
          <t>run_initial</t>
        </is>
      </c>
      <c r="L1908" s="6" t="n">
        <v>45992</v>
      </c>
      <c r="M1908" s="6" t="n">
        <v>46721</v>
      </c>
      <c r="N1908" t="n">
        <v>729</v>
      </c>
      <c r="O1908" s="6" t="n">
        <v>46721</v>
      </c>
      <c r="S1908" t="inlineStr">
        <is>
          <t>with as-of date</t>
        </is>
      </c>
      <c r="T1908" s="6" t="n">
        <v>46599</v>
      </c>
      <c r="U1908" s="6" t="n"/>
      <c r="V1908" t="n">
        <v>7</v>
      </c>
      <c r="W1908" t="n">
        <v>3</v>
      </c>
      <c r="X1908" s="6" t="n"/>
      <c r="Z1908" s="6" t="n">
        <v>46387</v>
      </c>
      <c r="AA1908" t="inlineStr">
        <is>
          <t>as-of, case 1</t>
        </is>
      </c>
      <c r="AB1908" s="6" t="n">
        <v>46599</v>
      </c>
      <c r="AC1908" t="inlineStr"/>
      <c r="AD1908" s="6" t="n">
        <v>46446</v>
      </c>
    </row>
    <row r="1909">
      <c r="A1909" t="inlineStr">
        <is>
          <t>V300082</t>
        </is>
      </c>
      <c r="B1909" t="inlineStr">
        <is>
          <t>2025-0029</t>
        </is>
      </c>
      <c r="C1909" t="n">
        <v>65</v>
      </c>
      <c r="D1909" t="inlineStr">
        <is>
          <t>33 80 4960 211-7</t>
        </is>
      </c>
      <c r="E1909" t="inlineStr">
        <is>
          <t>NAVILAND CARGO SAS</t>
        </is>
      </c>
      <c r="F1909" t="inlineStr">
        <is>
          <t>LSA</t>
        </is>
      </c>
      <c r="G1909" t="inlineStr">
        <is>
          <t>80' 6-A CW</t>
        </is>
      </c>
      <c r="H1909" t="n">
        <v>0</v>
      </c>
      <c r="I1909" s="6" t="n">
        <v>0</v>
      </c>
      <c r="J1909" s="6" t="n">
        <v>0</v>
      </c>
      <c r="K1909" t="inlineStr">
        <is>
          <t>run_initial</t>
        </is>
      </c>
      <c r="L1909" s="6" t="n">
        <v>45992</v>
      </c>
      <c r="M1909" s="6" t="n">
        <v>46721</v>
      </c>
      <c r="N1909" t="n">
        <v>729</v>
      </c>
      <c r="O1909" s="6" t="n">
        <v>46721</v>
      </c>
      <c r="S1909" t="inlineStr">
        <is>
          <t>with as-of date</t>
        </is>
      </c>
      <c r="T1909" s="6" t="n">
        <v>46599</v>
      </c>
      <c r="U1909" s="6" t="n"/>
      <c r="V1909" t="n">
        <v>7</v>
      </c>
      <c r="W1909" t="n">
        <v>3</v>
      </c>
      <c r="X1909" s="6" t="n"/>
      <c r="Z1909" s="6" t="n">
        <v>46387</v>
      </c>
      <c r="AA1909" t="inlineStr">
        <is>
          <t>as-of, case 1</t>
        </is>
      </c>
      <c r="AB1909" s="6" t="n">
        <v>46599</v>
      </c>
      <c r="AC1909" t="inlineStr"/>
      <c r="AD1909" s="6" t="n">
        <v>46446</v>
      </c>
    </row>
    <row r="1910">
      <c r="A1910" t="inlineStr">
        <is>
          <t>V300082</t>
        </is>
      </c>
      <c r="B1910" t="inlineStr">
        <is>
          <t>2025-0029</t>
        </is>
      </c>
      <c r="C1910" t="n">
        <v>66</v>
      </c>
      <c r="D1910" t="inlineStr">
        <is>
          <t>33 80 4960 222-4</t>
        </is>
      </c>
      <c r="E1910" t="inlineStr">
        <is>
          <t>NAVILAND CARGO SAS</t>
        </is>
      </c>
      <c r="F1910" t="inlineStr">
        <is>
          <t>LSA</t>
        </is>
      </c>
      <c r="G1910" t="inlineStr">
        <is>
          <t>80' 6-A CW</t>
        </is>
      </c>
      <c r="H1910" t="n">
        <v>0</v>
      </c>
      <c r="I1910" s="6" t="n">
        <v>0</v>
      </c>
      <c r="J1910" s="6" t="n">
        <v>0</v>
      </c>
      <c r="K1910" t="inlineStr">
        <is>
          <t>run_initial</t>
        </is>
      </c>
      <c r="L1910" s="6" t="n">
        <v>45992</v>
      </c>
      <c r="M1910" s="6" t="n">
        <v>46721</v>
      </c>
      <c r="N1910" t="n">
        <v>729</v>
      </c>
      <c r="O1910" s="6" t="n">
        <v>46721</v>
      </c>
      <c r="S1910" t="inlineStr">
        <is>
          <t>with as-of date</t>
        </is>
      </c>
      <c r="T1910" s="6" t="n">
        <v>46599</v>
      </c>
      <c r="U1910" s="6" t="n"/>
      <c r="V1910" t="n">
        <v>7</v>
      </c>
      <c r="W1910" t="n">
        <v>3</v>
      </c>
      <c r="X1910" s="6" t="n"/>
      <c r="Z1910" s="6" t="n">
        <v>46387</v>
      </c>
      <c r="AA1910" t="inlineStr">
        <is>
          <t>as-of, case 1</t>
        </is>
      </c>
      <c r="AB1910" s="6" t="n">
        <v>46599</v>
      </c>
      <c r="AC1910" t="inlineStr"/>
      <c r="AD1910" s="6" t="n">
        <v>46446</v>
      </c>
    </row>
    <row r="1911">
      <c r="A1911" t="inlineStr">
        <is>
          <t>V300082</t>
        </is>
      </c>
      <c r="B1911" t="inlineStr">
        <is>
          <t>2025-0029</t>
        </is>
      </c>
      <c r="C1911" t="n">
        <v>67</v>
      </c>
      <c r="D1911" t="inlineStr">
        <is>
          <t>33 80 4960 223-2</t>
        </is>
      </c>
      <c r="E1911" t="inlineStr">
        <is>
          <t>NAVILAND CARGO SAS</t>
        </is>
      </c>
      <c r="F1911" t="inlineStr">
        <is>
          <t>LSA</t>
        </is>
      </c>
      <c r="G1911" t="inlineStr">
        <is>
          <t>80' 6-A CW</t>
        </is>
      </c>
      <c r="H1911" t="n">
        <v>0</v>
      </c>
      <c r="I1911" s="6" t="n">
        <v>0</v>
      </c>
      <c r="J1911" s="6" t="n">
        <v>0</v>
      </c>
      <c r="K1911" t="inlineStr">
        <is>
          <t>run_initial</t>
        </is>
      </c>
      <c r="L1911" s="6" t="n">
        <v>45992</v>
      </c>
      <c r="M1911" s="6" t="n">
        <v>46721</v>
      </c>
      <c r="N1911" t="n">
        <v>729</v>
      </c>
      <c r="O1911" s="6" t="n">
        <v>46721</v>
      </c>
      <c r="S1911" t="inlineStr">
        <is>
          <t>with as-of date</t>
        </is>
      </c>
      <c r="T1911" s="6" t="n">
        <v>46599</v>
      </c>
      <c r="U1911" s="6" t="n"/>
      <c r="V1911" t="n">
        <v>7</v>
      </c>
      <c r="W1911" t="n">
        <v>3</v>
      </c>
      <c r="X1911" s="6" t="n"/>
      <c r="Z1911" s="6" t="n">
        <v>46387</v>
      </c>
      <c r="AA1911" t="inlineStr">
        <is>
          <t>as-of, case 1</t>
        </is>
      </c>
      <c r="AB1911" s="6" t="n">
        <v>46599</v>
      </c>
      <c r="AC1911" t="inlineStr"/>
      <c r="AD1911" s="6" t="n">
        <v>46446</v>
      </c>
    </row>
    <row r="1912">
      <c r="A1912" t="inlineStr">
        <is>
          <t>V300082</t>
        </is>
      </c>
      <c r="B1912" t="inlineStr">
        <is>
          <t>2025-0029</t>
        </is>
      </c>
      <c r="C1912" t="n">
        <v>68</v>
      </c>
      <c r="D1912" t="inlineStr">
        <is>
          <t>33 80 4960 224-0</t>
        </is>
      </c>
      <c r="E1912" t="inlineStr">
        <is>
          <t>NAVILAND CARGO SAS</t>
        </is>
      </c>
      <c r="F1912" t="inlineStr">
        <is>
          <t>LSA</t>
        </is>
      </c>
      <c r="G1912" t="inlineStr">
        <is>
          <t>80' 6-A CW</t>
        </is>
      </c>
      <c r="H1912" t="n">
        <v>0</v>
      </c>
      <c r="I1912" s="6" t="n">
        <v>0</v>
      </c>
      <c r="J1912" s="6" t="n">
        <v>0</v>
      </c>
      <c r="K1912" t="inlineStr">
        <is>
          <t>run_initial</t>
        </is>
      </c>
      <c r="L1912" s="6" t="n">
        <v>45992</v>
      </c>
      <c r="M1912" s="6" t="n">
        <v>46721</v>
      </c>
      <c r="N1912" t="n">
        <v>729</v>
      </c>
      <c r="O1912" s="6" t="n">
        <v>46721</v>
      </c>
      <c r="S1912" t="inlineStr">
        <is>
          <t>with as-of date</t>
        </is>
      </c>
      <c r="T1912" s="6" t="n">
        <v>46599</v>
      </c>
      <c r="U1912" s="6" t="n"/>
      <c r="V1912" t="n">
        <v>7</v>
      </c>
      <c r="W1912" t="n">
        <v>3</v>
      </c>
      <c r="X1912" s="6" t="n"/>
      <c r="Z1912" s="6" t="n">
        <v>46387</v>
      </c>
      <c r="AA1912" t="inlineStr">
        <is>
          <t>as-of, case 1</t>
        </is>
      </c>
      <c r="AB1912" s="6" t="n">
        <v>46599</v>
      </c>
      <c r="AC1912" t="inlineStr"/>
      <c r="AD1912" s="6" t="n">
        <v>46446</v>
      </c>
    </row>
    <row r="1913">
      <c r="A1913" t="inlineStr">
        <is>
          <t>V300082</t>
        </is>
      </c>
      <c r="B1913" t="inlineStr">
        <is>
          <t>2025-0029</t>
        </is>
      </c>
      <c r="C1913" t="n">
        <v>69</v>
      </c>
      <c r="D1913" t="inlineStr">
        <is>
          <t>33 80 4960 227-3</t>
        </is>
      </c>
      <c r="E1913" t="inlineStr">
        <is>
          <t>NAVILAND CARGO SAS</t>
        </is>
      </c>
      <c r="F1913" t="inlineStr">
        <is>
          <t>LSA</t>
        </is>
      </c>
      <c r="G1913" t="inlineStr">
        <is>
          <t>80' 6-A CW</t>
        </is>
      </c>
      <c r="H1913" t="n">
        <v>0</v>
      </c>
      <c r="I1913" s="6" t="n">
        <v>0</v>
      </c>
      <c r="J1913" s="6" t="n">
        <v>0</v>
      </c>
      <c r="K1913" t="inlineStr">
        <is>
          <t>run_initial</t>
        </is>
      </c>
      <c r="L1913" s="6" t="n">
        <v>45992</v>
      </c>
      <c r="M1913" s="6" t="n">
        <v>46721</v>
      </c>
      <c r="N1913" t="n">
        <v>729</v>
      </c>
      <c r="O1913" s="6" t="n">
        <v>46721</v>
      </c>
      <c r="S1913" t="inlineStr">
        <is>
          <t>with as-of date</t>
        </is>
      </c>
      <c r="T1913" s="6" t="n">
        <v>46599</v>
      </c>
      <c r="U1913" s="6" t="n"/>
      <c r="V1913" t="n">
        <v>7</v>
      </c>
      <c r="W1913" t="n">
        <v>3</v>
      </c>
      <c r="X1913" s="6" t="n"/>
      <c r="Z1913" s="6" t="n">
        <v>46387</v>
      </c>
      <c r="AA1913" t="inlineStr">
        <is>
          <t>as-of, case 1</t>
        </is>
      </c>
      <c r="AB1913" s="6" t="n">
        <v>46599</v>
      </c>
      <c r="AC1913" t="inlineStr"/>
      <c r="AD1913" s="6" t="n">
        <v>46446</v>
      </c>
    </row>
    <row r="1914">
      <c r="A1914" t="inlineStr">
        <is>
          <t>V300082</t>
        </is>
      </c>
      <c r="B1914" t="inlineStr">
        <is>
          <t>2025-0029</t>
        </is>
      </c>
      <c r="C1914" t="n">
        <v>70</v>
      </c>
      <c r="D1914" t="inlineStr">
        <is>
          <t>33 80 4960 228-1</t>
        </is>
      </c>
      <c r="E1914" t="inlineStr">
        <is>
          <t>NAVILAND CARGO SAS</t>
        </is>
      </c>
      <c r="F1914" t="inlineStr">
        <is>
          <t>LSA</t>
        </is>
      </c>
      <c r="G1914" t="inlineStr">
        <is>
          <t>80' 6-A CW</t>
        </is>
      </c>
      <c r="H1914" t="n">
        <v>0</v>
      </c>
      <c r="I1914" s="6" t="n">
        <v>0</v>
      </c>
      <c r="J1914" s="6" t="n">
        <v>0</v>
      </c>
      <c r="K1914" t="inlineStr">
        <is>
          <t>run_initial</t>
        </is>
      </c>
      <c r="L1914" s="6" t="n">
        <v>45992</v>
      </c>
      <c r="M1914" s="6" t="n">
        <v>46721</v>
      </c>
      <c r="N1914" t="n">
        <v>729</v>
      </c>
      <c r="O1914" s="6" t="n">
        <v>46721</v>
      </c>
      <c r="S1914" t="inlineStr">
        <is>
          <t>with as-of date</t>
        </is>
      </c>
      <c r="T1914" s="6" t="n">
        <v>46599</v>
      </c>
      <c r="U1914" s="6" t="n"/>
      <c r="V1914" t="n">
        <v>7</v>
      </c>
      <c r="W1914" t="n">
        <v>3</v>
      </c>
      <c r="X1914" s="6" t="n"/>
      <c r="Z1914" s="6" t="n">
        <v>46387</v>
      </c>
      <c r="AA1914" t="inlineStr">
        <is>
          <t>as-of, case 1</t>
        </is>
      </c>
      <c r="AB1914" s="6" t="n">
        <v>46599</v>
      </c>
      <c r="AC1914" t="inlineStr"/>
      <c r="AD1914" s="6" t="n">
        <v>46446</v>
      </c>
    </row>
    <row r="1915">
      <c r="A1915" t="inlineStr">
        <is>
          <t>V300082</t>
        </is>
      </c>
      <c r="B1915" t="inlineStr">
        <is>
          <t>2025-0029</t>
        </is>
      </c>
      <c r="C1915" t="n">
        <v>71</v>
      </c>
      <c r="D1915" t="inlineStr">
        <is>
          <t>33 80 4960 229-9</t>
        </is>
      </c>
      <c r="E1915" t="inlineStr">
        <is>
          <t>NAVILAND CARGO SAS</t>
        </is>
      </c>
      <c r="F1915" t="inlineStr">
        <is>
          <t>LSA</t>
        </is>
      </c>
      <c r="G1915" t="inlineStr">
        <is>
          <t>80' 6-A CW</t>
        </is>
      </c>
      <c r="H1915" t="n">
        <v>0</v>
      </c>
      <c r="I1915" s="6" t="n">
        <v>0</v>
      </c>
      <c r="J1915" s="6" t="n">
        <v>0</v>
      </c>
      <c r="K1915" t="inlineStr">
        <is>
          <t>run_initial</t>
        </is>
      </c>
      <c r="L1915" s="6" t="n">
        <v>45992</v>
      </c>
      <c r="M1915" s="6" t="n">
        <v>46721</v>
      </c>
      <c r="N1915" t="n">
        <v>729</v>
      </c>
      <c r="O1915" s="6" t="n">
        <v>46721</v>
      </c>
      <c r="S1915" t="inlineStr">
        <is>
          <t>with as-of date</t>
        </is>
      </c>
      <c r="T1915" s="6" t="n">
        <v>46599</v>
      </c>
      <c r="U1915" s="6" t="n"/>
      <c r="V1915" t="n">
        <v>7</v>
      </c>
      <c r="W1915" t="n">
        <v>3</v>
      </c>
      <c r="X1915" s="6" t="n"/>
      <c r="Z1915" s="6" t="n">
        <v>46387</v>
      </c>
      <c r="AA1915" t="inlineStr">
        <is>
          <t>as-of, case 1</t>
        </is>
      </c>
      <c r="AB1915" s="6" t="n">
        <v>46599</v>
      </c>
      <c r="AC1915" t="inlineStr"/>
      <c r="AD1915" s="6" t="n">
        <v>46446</v>
      </c>
    </row>
    <row r="1916">
      <c r="A1916" t="inlineStr">
        <is>
          <t>V300082</t>
        </is>
      </c>
      <c r="B1916" t="inlineStr">
        <is>
          <t>2025-0029</t>
        </is>
      </c>
      <c r="C1916" t="n">
        <v>72</v>
      </c>
      <c r="D1916" t="inlineStr">
        <is>
          <t>33 80 4960 230-7</t>
        </is>
      </c>
      <c r="E1916" t="inlineStr">
        <is>
          <t>NAVILAND CARGO SAS</t>
        </is>
      </c>
      <c r="F1916" t="inlineStr">
        <is>
          <t>LSA</t>
        </is>
      </c>
      <c r="G1916" t="inlineStr">
        <is>
          <t>80' 6-A CW</t>
        </is>
      </c>
      <c r="H1916" t="n">
        <v>0</v>
      </c>
      <c r="I1916" s="6" t="n">
        <v>0</v>
      </c>
      <c r="J1916" s="6" t="n">
        <v>0</v>
      </c>
      <c r="K1916" t="inlineStr">
        <is>
          <t>run_initial</t>
        </is>
      </c>
      <c r="L1916" s="6" t="n">
        <v>45992</v>
      </c>
      <c r="M1916" s="6" t="n">
        <v>46721</v>
      </c>
      <c r="N1916" t="n">
        <v>729</v>
      </c>
      <c r="O1916" s="6" t="n">
        <v>46721</v>
      </c>
      <c r="S1916" t="inlineStr">
        <is>
          <t>with as-of date</t>
        </is>
      </c>
      <c r="T1916" s="6" t="n">
        <v>46599</v>
      </c>
      <c r="U1916" s="6" t="n"/>
      <c r="V1916" t="n">
        <v>7</v>
      </c>
      <c r="W1916" t="n">
        <v>3</v>
      </c>
      <c r="X1916" s="6" t="n"/>
      <c r="Z1916" s="6" t="n">
        <v>46387</v>
      </c>
      <c r="AA1916" t="inlineStr">
        <is>
          <t>as-of, case 1</t>
        </is>
      </c>
      <c r="AB1916" s="6" t="n">
        <v>46599</v>
      </c>
      <c r="AC1916" t="inlineStr"/>
      <c r="AD1916" s="6" t="n">
        <v>46446</v>
      </c>
    </row>
    <row r="1917">
      <c r="A1917" t="inlineStr">
        <is>
          <t>V300082</t>
        </is>
      </c>
      <c r="B1917" t="inlineStr">
        <is>
          <t>2025-0029</t>
        </is>
      </c>
      <c r="C1917" t="n">
        <v>73</v>
      </c>
      <c r="D1917" t="inlineStr">
        <is>
          <t>33 80 4960 231-5</t>
        </is>
      </c>
      <c r="E1917" t="inlineStr">
        <is>
          <t>NAVILAND CARGO SAS</t>
        </is>
      </c>
      <c r="F1917" t="inlineStr">
        <is>
          <t>LSA</t>
        </is>
      </c>
      <c r="G1917" t="inlineStr">
        <is>
          <t>80' 6-A CW</t>
        </is>
      </c>
      <c r="H1917" t="n">
        <v>0</v>
      </c>
      <c r="I1917" s="6" t="n">
        <v>0</v>
      </c>
      <c r="J1917" s="6" t="n">
        <v>0</v>
      </c>
      <c r="K1917" t="inlineStr">
        <is>
          <t>run_initial</t>
        </is>
      </c>
      <c r="L1917" s="6" t="n">
        <v>45992</v>
      </c>
      <c r="M1917" s="6" t="n">
        <v>46721</v>
      </c>
      <c r="N1917" t="n">
        <v>729</v>
      </c>
      <c r="O1917" s="6" t="n">
        <v>46721</v>
      </c>
      <c r="S1917" t="inlineStr">
        <is>
          <t>with as-of date</t>
        </is>
      </c>
      <c r="T1917" s="6" t="n">
        <v>46599</v>
      </c>
      <c r="U1917" s="6" t="n"/>
      <c r="V1917" t="n">
        <v>7</v>
      </c>
      <c r="W1917" t="n">
        <v>3</v>
      </c>
      <c r="X1917" s="6" t="n"/>
      <c r="Z1917" s="6" t="n">
        <v>46387</v>
      </c>
      <c r="AA1917" t="inlineStr">
        <is>
          <t>as-of, case 1</t>
        </is>
      </c>
      <c r="AB1917" s="6" t="n">
        <v>46599</v>
      </c>
      <c r="AC1917" t="inlineStr"/>
      <c r="AD1917" s="6" t="n">
        <v>46446</v>
      </c>
    </row>
    <row r="1918">
      <c r="A1918" t="inlineStr">
        <is>
          <t>V300082</t>
        </is>
      </c>
      <c r="B1918" t="inlineStr">
        <is>
          <t>2025-0029</t>
        </is>
      </c>
      <c r="C1918" t="n">
        <v>74</v>
      </c>
      <c r="D1918" t="inlineStr">
        <is>
          <t>33 80 4960 232-3</t>
        </is>
      </c>
      <c r="E1918" t="inlineStr">
        <is>
          <t>NAVILAND CARGO SAS</t>
        </is>
      </c>
      <c r="F1918" t="inlineStr">
        <is>
          <t>LSA</t>
        </is>
      </c>
      <c r="G1918" t="inlineStr">
        <is>
          <t>80' 6-A CW</t>
        </is>
      </c>
      <c r="H1918" t="n">
        <v>0</v>
      </c>
      <c r="I1918" s="6" t="n">
        <v>0</v>
      </c>
      <c r="J1918" s="6" t="n">
        <v>0</v>
      </c>
      <c r="K1918" t="inlineStr">
        <is>
          <t>run_initial</t>
        </is>
      </c>
      <c r="L1918" s="6" t="n">
        <v>45992</v>
      </c>
      <c r="M1918" s="6" t="n">
        <v>46721</v>
      </c>
      <c r="N1918" t="n">
        <v>729</v>
      </c>
      <c r="O1918" s="6" t="n">
        <v>46721</v>
      </c>
      <c r="S1918" t="inlineStr">
        <is>
          <t>with as-of date</t>
        </is>
      </c>
      <c r="T1918" s="6" t="n">
        <v>46599</v>
      </c>
      <c r="U1918" s="6" t="n"/>
      <c r="V1918" t="n">
        <v>7</v>
      </c>
      <c r="W1918" t="n">
        <v>3</v>
      </c>
      <c r="X1918" s="6" t="n"/>
      <c r="Z1918" s="6" t="n">
        <v>46387</v>
      </c>
      <c r="AA1918" t="inlineStr">
        <is>
          <t>as-of, case 1</t>
        </is>
      </c>
      <c r="AB1918" s="6" t="n">
        <v>46599</v>
      </c>
      <c r="AC1918" t="inlineStr"/>
      <c r="AD1918" s="6" t="n">
        <v>46446</v>
      </c>
    </row>
    <row r="1919">
      <c r="A1919" t="inlineStr">
        <is>
          <t>V300082</t>
        </is>
      </c>
      <c r="B1919" t="inlineStr">
        <is>
          <t>2025-0029</t>
        </is>
      </c>
      <c r="C1919" t="n">
        <v>75</v>
      </c>
      <c r="D1919" t="inlineStr">
        <is>
          <t>33 80 4960 235-6</t>
        </is>
      </c>
      <c r="E1919" t="inlineStr">
        <is>
          <t>NAVILAND CARGO SAS</t>
        </is>
      </c>
      <c r="F1919" t="inlineStr">
        <is>
          <t>LSA</t>
        </is>
      </c>
      <c r="G1919" t="inlineStr">
        <is>
          <t>80' 6-A CW</t>
        </is>
      </c>
      <c r="H1919" t="n">
        <v>0</v>
      </c>
      <c r="I1919" s="6" t="n">
        <v>0</v>
      </c>
      <c r="J1919" s="6" t="n">
        <v>0</v>
      </c>
      <c r="K1919" t="inlineStr">
        <is>
          <t>run_initial</t>
        </is>
      </c>
      <c r="L1919" s="6" t="n">
        <v>45992</v>
      </c>
      <c r="M1919" s="6" t="n">
        <v>46721</v>
      </c>
      <c r="N1919" t="n">
        <v>729</v>
      </c>
      <c r="O1919" s="6" t="n">
        <v>46721</v>
      </c>
      <c r="S1919" t="inlineStr">
        <is>
          <t>with as-of date</t>
        </is>
      </c>
      <c r="T1919" s="6" t="n">
        <v>46599</v>
      </c>
      <c r="U1919" s="6" t="n"/>
      <c r="V1919" t="n">
        <v>7</v>
      </c>
      <c r="W1919" t="n">
        <v>3</v>
      </c>
      <c r="X1919" s="6" t="n"/>
      <c r="Z1919" s="6" t="n">
        <v>46387</v>
      </c>
      <c r="AA1919" t="inlineStr">
        <is>
          <t>as-of, case 1</t>
        </is>
      </c>
      <c r="AB1919" s="6" t="n">
        <v>46599</v>
      </c>
      <c r="AC1919" t="inlineStr"/>
      <c r="AD1919" s="6" t="n">
        <v>46446</v>
      </c>
    </row>
    <row r="1920">
      <c r="A1920" t="inlineStr">
        <is>
          <t>V300082</t>
        </is>
      </c>
      <c r="B1920" t="inlineStr">
        <is>
          <t>2025-0029</t>
        </is>
      </c>
      <c r="C1920" t="n">
        <v>76</v>
      </c>
      <c r="D1920" t="inlineStr">
        <is>
          <t>33 80 4960 236-4</t>
        </is>
      </c>
      <c r="E1920" t="inlineStr">
        <is>
          <t>NAVILAND CARGO SAS</t>
        </is>
      </c>
      <c r="F1920" t="inlineStr">
        <is>
          <t>LSA</t>
        </is>
      </c>
      <c r="G1920" t="inlineStr">
        <is>
          <t>80' 6-A CW</t>
        </is>
      </c>
      <c r="H1920" t="n">
        <v>0</v>
      </c>
      <c r="I1920" s="6" t="n">
        <v>0</v>
      </c>
      <c r="J1920" s="6" t="n">
        <v>0</v>
      </c>
      <c r="K1920" t="inlineStr">
        <is>
          <t>run_initial</t>
        </is>
      </c>
      <c r="L1920" s="6" t="n">
        <v>45992</v>
      </c>
      <c r="M1920" s="6" t="n">
        <v>46721</v>
      </c>
      <c r="N1920" t="n">
        <v>729</v>
      </c>
      <c r="O1920" s="6" t="n">
        <v>46721</v>
      </c>
      <c r="S1920" t="inlineStr">
        <is>
          <t>with as-of date</t>
        </is>
      </c>
      <c r="T1920" s="6" t="n">
        <v>46599</v>
      </c>
      <c r="U1920" s="6" t="n"/>
      <c r="V1920" t="n">
        <v>7</v>
      </c>
      <c r="W1920" t="n">
        <v>3</v>
      </c>
      <c r="X1920" s="6" t="n"/>
      <c r="Z1920" s="6" t="n">
        <v>46387</v>
      </c>
      <c r="AA1920" t="inlineStr">
        <is>
          <t>as-of, case 1</t>
        </is>
      </c>
      <c r="AB1920" s="6" t="n">
        <v>46599</v>
      </c>
      <c r="AC1920" t="inlineStr"/>
      <c r="AD1920" s="6" t="n">
        <v>46446</v>
      </c>
    </row>
    <row r="1921">
      <c r="A1921" t="inlineStr">
        <is>
          <t>V300082</t>
        </is>
      </c>
      <c r="B1921" t="inlineStr">
        <is>
          <t>2025-0029</t>
        </is>
      </c>
      <c r="C1921" t="n">
        <v>77</v>
      </c>
      <c r="D1921" t="inlineStr">
        <is>
          <t>33 80 4960 237-2</t>
        </is>
      </c>
      <c r="E1921" t="inlineStr">
        <is>
          <t>NAVILAND CARGO SAS</t>
        </is>
      </c>
      <c r="F1921" t="inlineStr">
        <is>
          <t>LSA</t>
        </is>
      </c>
      <c r="G1921" t="inlineStr">
        <is>
          <t>80' 6-A CW</t>
        </is>
      </c>
      <c r="H1921" t="n">
        <v>0</v>
      </c>
      <c r="I1921" s="6" t="n">
        <v>0</v>
      </c>
      <c r="J1921" s="6" t="n">
        <v>0</v>
      </c>
      <c r="K1921" t="inlineStr">
        <is>
          <t>run_initial</t>
        </is>
      </c>
      <c r="L1921" s="6" t="n">
        <v>45992</v>
      </c>
      <c r="M1921" s="6" t="n">
        <v>46721</v>
      </c>
      <c r="N1921" t="n">
        <v>729</v>
      </c>
      <c r="O1921" s="6" t="n">
        <v>46721</v>
      </c>
      <c r="S1921" t="inlineStr">
        <is>
          <t>with as-of date</t>
        </is>
      </c>
      <c r="T1921" s="6" t="n">
        <v>46599</v>
      </c>
      <c r="U1921" s="6" t="n"/>
      <c r="V1921" t="n">
        <v>7</v>
      </c>
      <c r="W1921" t="n">
        <v>3</v>
      </c>
      <c r="X1921" s="6" t="n"/>
      <c r="Z1921" s="6" t="n">
        <v>46387</v>
      </c>
      <c r="AA1921" t="inlineStr">
        <is>
          <t>as-of, case 1</t>
        </is>
      </c>
      <c r="AB1921" s="6" t="n">
        <v>46599</v>
      </c>
      <c r="AC1921" t="inlineStr"/>
      <c r="AD1921" s="6" t="n">
        <v>46446</v>
      </c>
    </row>
    <row r="1922">
      <c r="A1922" t="inlineStr">
        <is>
          <t>V300082</t>
        </is>
      </c>
      <c r="B1922" t="inlineStr">
        <is>
          <t>2025-0029</t>
        </is>
      </c>
      <c r="C1922" t="n">
        <v>78</v>
      </c>
      <c r="D1922" t="inlineStr">
        <is>
          <t>33 80 4960 239-8</t>
        </is>
      </c>
      <c r="E1922" t="inlineStr">
        <is>
          <t>NAVILAND CARGO SAS</t>
        </is>
      </c>
      <c r="F1922" t="inlineStr">
        <is>
          <t>LSA</t>
        </is>
      </c>
      <c r="G1922" t="inlineStr">
        <is>
          <t>80' 6-A CW</t>
        </is>
      </c>
      <c r="H1922" t="n">
        <v>0</v>
      </c>
      <c r="I1922" s="6" t="n">
        <v>0</v>
      </c>
      <c r="J1922" s="6" t="n">
        <v>0</v>
      </c>
      <c r="K1922" t="inlineStr">
        <is>
          <t>run_initial</t>
        </is>
      </c>
      <c r="L1922" s="6" t="n">
        <v>45992</v>
      </c>
      <c r="M1922" s="6" t="n">
        <v>46721</v>
      </c>
      <c r="N1922" t="n">
        <v>729</v>
      </c>
      <c r="O1922" s="6" t="n">
        <v>46721</v>
      </c>
      <c r="S1922" t="inlineStr">
        <is>
          <t>with as-of date</t>
        </is>
      </c>
      <c r="T1922" s="6" t="n">
        <v>46599</v>
      </c>
      <c r="U1922" s="6" t="n"/>
      <c r="V1922" t="n">
        <v>7</v>
      </c>
      <c r="W1922" t="n">
        <v>3</v>
      </c>
      <c r="X1922" s="6" t="n"/>
      <c r="Z1922" s="6" t="n">
        <v>46387</v>
      </c>
      <c r="AA1922" t="inlineStr">
        <is>
          <t>as-of, case 1</t>
        </is>
      </c>
      <c r="AB1922" s="6" t="n">
        <v>46599</v>
      </c>
      <c r="AC1922" t="inlineStr"/>
      <c r="AD1922" s="6" t="n">
        <v>46446</v>
      </c>
    </row>
    <row r="1923">
      <c r="A1923" t="inlineStr">
        <is>
          <t>V300082</t>
        </is>
      </c>
      <c r="B1923" t="inlineStr">
        <is>
          <t>2025-0029</t>
        </is>
      </c>
      <c r="C1923" t="n">
        <v>79</v>
      </c>
      <c r="D1923" t="inlineStr">
        <is>
          <t>33 80 4960 240-6</t>
        </is>
      </c>
      <c r="E1923" t="inlineStr">
        <is>
          <t>NAVILAND CARGO SAS</t>
        </is>
      </c>
      <c r="F1923" t="inlineStr">
        <is>
          <t>LSA</t>
        </is>
      </c>
      <c r="G1923" t="inlineStr">
        <is>
          <t>80' 6-A CW</t>
        </is>
      </c>
      <c r="H1923" t="n">
        <v>0</v>
      </c>
      <c r="I1923" s="6" t="n">
        <v>0</v>
      </c>
      <c r="J1923" s="6" t="n">
        <v>0</v>
      </c>
      <c r="K1923" t="inlineStr">
        <is>
          <t>run_initial</t>
        </is>
      </c>
      <c r="L1923" s="6" t="n">
        <v>45992</v>
      </c>
      <c r="M1923" s="6" t="n">
        <v>46721</v>
      </c>
      <c r="N1923" t="n">
        <v>729</v>
      </c>
      <c r="O1923" s="6" t="n">
        <v>46721</v>
      </c>
      <c r="S1923" t="inlineStr">
        <is>
          <t>with as-of date</t>
        </is>
      </c>
      <c r="T1923" s="6" t="n">
        <v>46599</v>
      </c>
      <c r="U1923" s="6" t="n"/>
      <c r="V1923" t="n">
        <v>7</v>
      </c>
      <c r="W1923" t="n">
        <v>3</v>
      </c>
      <c r="X1923" s="6" t="n"/>
      <c r="Z1923" s="6" t="n">
        <v>46387</v>
      </c>
      <c r="AA1923" t="inlineStr">
        <is>
          <t>as-of, case 1</t>
        </is>
      </c>
      <c r="AB1923" s="6" t="n">
        <v>46599</v>
      </c>
      <c r="AC1923" t="inlineStr"/>
      <c r="AD1923" s="6" t="n">
        <v>46446</v>
      </c>
    </row>
    <row r="1924">
      <c r="A1924" t="inlineStr">
        <is>
          <t>V300082</t>
        </is>
      </c>
      <c r="B1924" t="inlineStr">
        <is>
          <t>2025-0029</t>
        </is>
      </c>
      <c r="C1924" t="n">
        <v>80</v>
      </c>
      <c r="D1924" t="inlineStr">
        <is>
          <t>33 80 4960 243-0</t>
        </is>
      </c>
      <c r="E1924" t="inlineStr">
        <is>
          <t>NAVILAND CARGO SAS</t>
        </is>
      </c>
      <c r="F1924" t="inlineStr">
        <is>
          <t>LSA</t>
        </is>
      </c>
      <c r="G1924" t="inlineStr">
        <is>
          <t>80' 6-A CW</t>
        </is>
      </c>
      <c r="H1924" t="n">
        <v>0</v>
      </c>
      <c r="I1924" s="6" t="n">
        <v>0</v>
      </c>
      <c r="J1924" s="6" t="n">
        <v>0</v>
      </c>
      <c r="K1924" t="inlineStr">
        <is>
          <t>run_initial</t>
        </is>
      </c>
      <c r="L1924" s="6" t="n">
        <v>45992</v>
      </c>
      <c r="M1924" s="6" t="n">
        <v>46721</v>
      </c>
      <c r="N1924" t="n">
        <v>729</v>
      </c>
      <c r="O1924" s="6" t="n">
        <v>46721</v>
      </c>
      <c r="S1924" t="inlineStr">
        <is>
          <t>with as-of date</t>
        </is>
      </c>
      <c r="T1924" s="6" t="n">
        <v>46599</v>
      </c>
      <c r="U1924" s="6" t="n"/>
      <c r="V1924" t="n">
        <v>7</v>
      </c>
      <c r="W1924" t="n">
        <v>3</v>
      </c>
      <c r="X1924" s="6" t="n"/>
      <c r="Z1924" s="6" t="n">
        <v>46387</v>
      </c>
      <c r="AA1924" t="inlineStr">
        <is>
          <t>as-of, case 1</t>
        </is>
      </c>
      <c r="AB1924" s="6" t="n">
        <v>46599</v>
      </c>
      <c r="AC1924" t="inlineStr"/>
      <c r="AD1924" s="6" t="n">
        <v>46446</v>
      </c>
    </row>
    <row r="1925">
      <c r="A1925" t="inlineStr">
        <is>
          <t>V300082</t>
        </is>
      </c>
      <c r="B1925" t="inlineStr">
        <is>
          <t>2025-0029</t>
        </is>
      </c>
      <c r="C1925" t="n">
        <v>81</v>
      </c>
      <c r="D1925" t="inlineStr">
        <is>
          <t>33 80 4960 270-3</t>
        </is>
      </c>
      <c r="E1925" t="inlineStr">
        <is>
          <t>NAVILAND CARGO SAS</t>
        </is>
      </c>
      <c r="F1925" t="inlineStr">
        <is>
          <t>LSA</t>
        </is>
      </c>
      <c r="G1925" t="inlineStr">
        <is>
          <t>80' 6-A CW</t>
        </is>
      </c>
      <c r="H1925" t="n">
        <v>0</v>
      </c>
      <c r="I1925" s="6" t="n">
        <v>0</v>
      </c>
      <c r="J1925" s="6" t="n">
        <v>0</v>
      </c>
      <c r="K1925" t="inlineStr">
        <is>
          <t>run_initial</t>
        </is>
      </c>
      <c r="L1925" s="6" t="n">
        <v>45992</v>
      </c>
      <c r="M1925" s="6" t="n">
        <v>46721</v>
      </c>
      <c r="N1925" t="n">
        <v>729</v>
      </c>
      <c r="O1925" s="6" t="n">
        <v>46721</v>
      </c>
      <c r="S1925" t="inlineStr">
        <is>
          <t>with as-of date</t>
        </is>
      </c>
      <c r="T1925" s="6" t="n">
        <v>46599</v>
      </c>
      <c r="U1925" s="6" t="n"/>
      <c r="V1925" t="n">
        <v>7</v>
      </c>
      <c r="W1925" t="n">
        <v>3</v>
      </c>
      <c r="X1925" s="6" t="n"/>
      <c r="Z1925" s="6" t="n">
        <v>46387</v>
      </c>
      <c r="AA1925" t="inlineStr">
        <is>
          <t>as-of, case 1</t>
        </is>
      </c>
      <c r="AB1925" s="6" t="n">
        <v>46599</v>
      </c>
      <c r="AC1925" t="inlineStr"/>
      <c r="AD1925" s="6" t="n">
        <v>46446</v>
      </c>
    </row>
    <row r="1926">
      <c r="A1926" t="inlineStr">
        <is>
          <t>V300082</t>
        </is>
      </c>
      <c r="B1926" t="inlineStr">
        <is>
          <t>2025-0029</t>
        </is>
      </c>
      <c r="C1926" t="n">
        <v>82</v>
      </c>
      <c r="D1926" t="inlineStr">
        <is>
          <t>33 80 4960 273-7</t>
        </is>
      </c>
      <c r="E1926" t="inlineStr">
        <is>
          <t>NAVILAND CARGO SAS</t>
        </is>
      </c>
      <c r="F1926" t="inlineStr">
        <is>
          <t>LSA</t>
        </is>
      </c>
      <c r="G1926" t="inlineStr">
        <is>
          <t>80' 6-A CW</t>
        </is>
      </c>
      <c r="H1926" t="n">
        <v>0</v>
      </c>
      <c r="I1926" s="6" t="n">
        <v>0</v>
      </c>
      <c r="J1926" s="6" t="n">
        <v>0</v>
      </c>
      <c r="K1926" t="inlineStr">
        <is>
          <t>run_initial</t>
        </is>
      </c>
      <c r="L1926" s="6" t="n">
        <v>45992</v>
      </c>
      <c r="M1926" s="6" t="n">
        <v>46721</v>
      </c>
      <c r="N1926" t="n">
        <v>729</v>
      </c>
      <c r="O1926" s="6" t="n">
        <v>46721</v>
      </c>
      <c r="S1926" t="inlineStr">
        <is>
          <t>with as-of date</t>
        </is>
      </c>
      <c r="T1926" s="6" t="n">
        <v>46599</v>
      </c>
      <c r="U1926" s="6" t="n"/>
      <c r="V1926" t="n">
        <v>7</v>
      </c>
      <c r="W1926" t="n">
        <v>3</v>
      </c>
      <c r="X1926" s="6" t="n"/>
      <c r="Z1926" s="6" t="n">
        <v>46387</v>
      </c>
      <c r="AA1926" t="inlineStr">
        <is>
          <t>as-of, case 1</t>
        </is>
      </c>
      <c r="AB1926" s="6" t="n">
        <v>46599</v>
      </c>
      <c r="AC1926" t="inlineStr"/>
      <c r="AD1926" s="6" t="n">
        <v>46446</v>
      </c>
    </row>
    <row r="1927">
      <c r="A1927" t="inlineStr">
        <is>
          <t>V300082</t>
        </is>
      </c>
      <c r="B1927" t="inlineStr">
        <is>
          <t>2025-0029</t>
        </is>
      </c>
      <c r="C1927" t="n">
        <v>83</v>
      </c>
      <c r="D1927" t="inlineStr">
        <is>
          <t>33 80 4960 279-4</t>
        </is>
      </c>
      <c r="E1927" t="inlineStr">
        <is>
          <t>NAVILAND CARGO SAS</t>
        </is>
      </c>
      <c r="F1927" t="inlineStr">
        <is>
          <t>LSA</t>
        </is>
      </c>
      <c r="G1927" t="inlineStr">
        <is>
          <t>80' 6-A CW</t>
        </is>
      </c>
      <c r="H1927" t="n">
        <v>0</v>
      </c>
      <c r="I1927" s="6" t="n">
        <v>0</v>
      </c>
      <c r="J1927" s="6" t="n">
        <v>0</v>
      </c>
      <c r="K1927" t="inlineStr">
        <is>
          <t>run_initial</t>
        </is>
      </c>
      <c r="L1927" s="6" t="n">
        <v>45992</v>
      </c>
      <c r="M1927" s="6" t="n">
        <v>46721</v>
      </c>
      <c r="N1927" t="n">
        <v>729</v>
      </c>
      <c r="O1927" s="6" t="n">
        <v>46721</v>
      </c>
      <c r="S1927" t="inlineStr">
        <is>
          <t>with as-of date</t>
        </is>
      </c>
      <c r="T1927" s="6" t="n">
        <v>46599</v>
      </c>
      <c r="U1927" s="6" t="n"/>
      <c r="V1927" t="n">
        <v>7</v>
      </c>
      <c r="W1927" t="n">
        <v>3</v>
      </c>
      <c r="X1927" s="6" t="n"/>
      <c r="Z1927" s="6" t="n">
        <v>46387</v>
      </c>
      <c r="AA1927" t="inlineStr">
        <is>
          <t>as-of, case 1</t>
        </is>
      </c>
      <c r="AB1927" s="6" t="n">
        <v>46599</v>
      </c>
      <c r="AC1927" t="inlineStr"/>
      <c r="AD1927" s="6" t="n">
        <v>46446</v>
      </c>
    </row>
    <row r="1928">
      <c r="A1928" t="inlineStr">
        <is>
          <t>V300082</t>
        </is>
      </c>
      <c r="B1928" t="inlineStr">
        <is>
          <t>2025-0029</t>
        </is>
      </c>
      <c r="C1928" t="n">
        <v>84</v>
      </c>
      <c r="D1928" t="inlineStr">
        <is>
          <t>33 80 4960 070-7</t>
        </is>
      </c>
      <c r="E1928" t="inlineStr">
        <is>
          <t>NAVILAND CARGO SAS</t>
        </is>
      </c>
      <c r="F1928" t="inlineStr">
        <is>
          <t>LSA</t>
        </is>
      </c>
      <c r="G1928" t="inlineStr">
        <is>
          <t>80' 6-A CW</t>
        </is>
      </c>
      <c r="H1928" t="n">
        <v>0</v>
      </c>
      <c r="I1928" s="6" t="n">
        <v>0</v>
      </c>
      <c r="J1928" s="6" t="n">
        <v>0</v>
      </c>
      <c r="K1928" t="inlineStr">
        <is>
          <t>run_initial</t>
        </is>
      </c>
      <c r="L1928" s="6" t="n">
        <v>45992</v>
      </c>
      <c r="M1928" s="6" t="n">
        <v>46721</v>
      </c>
      <c r="N1928" t="n">
        <v>729</v>
      </c>
      <c r="O1928" s="6" t="n">
        <v>46721</v>
      </c>
      <c r="S1928" t="inlineStr">
        <is>
          <t>with as-of date</t>
        </is>
      </c>
      <c r="T1928" s="6" t="n">
        <v>46599</v>
      </c>
      <c r="U1928" s="6" t="n"/>
      <c r="V1928" t="n">
        <v>7</v>
      </c>
      <c r="W1928" t="n">
        <v>3</v>
      </c>
      <c r="X1928" s="6" t="n"/>
      <c r="Z1928" s="6" t="n">
        <v>46387</v>
      </c>
      <c r="AA1928" t="inlineStr">
        <is>
          <t>as-of, case 1</t>
        </is>
      </c>
      <c r="AB1928" s="6" t="n">
        <v>46599</v>
      </c>
      <c r="AC1928" t="inlineStr"/>
      <c r="AD1928" s="6" t="n">
        <v>46446</v>
      </c>
    </row>
    <row r="1929">
      <c r="A1929" t="inlineStr">
        <is>
          <t>V300082</t>
        </is>
      </c>
      <c r="B1929" t="inlineStr">
        <is>
          <t>2025-0029</t>
        </is>
      </c>
      <c r="C1929" t="n">
        <v>85</v>
      </c>
      <c r="D1929" t="inlineStr">
        <is>
          <t>33 80 4960 078-0</t>
        </is>
      </c>
      <c r="E1929" t="inlineStr">
        <is>
          <t>NAVILAND CARGO SAS</t>
        </is>
      </c>
      <c r="F1929" t="inlineStr">
        <is>
          <t>LSA</t>
        </is>
      </c>
      <c r="G1929" t="inlineStr">
        <is>
          <t>80' 6-A CW</t>
        </is>
      </c>
      <c r="H1929" t="n">
        <v>0</v>
      </c>
      <c r="I1929" s="6" t="n">
        <v>0</v>
      </c>
      <c r="J1929" s="6" t="n">
        <v>0</v>
      </c>
      <c r="K1929" t="inlineStr">
        <is>
          <t>run_initial</t>
        </is>
      </c>
      <c r="L1929" s="6" t="n">
        <v>45992</v>
      </c>
      <c r="M1929" s="6" t="n">
        <v>46721</v>
      </c>
      <c r="N1929" t="n">
        <v>729</v>
      </c>
      <c r="O1929" s="6" t="n">
        <v>46721</v>
      </c>
      <c r="S1929" t="inlineStr">
        <is>
          <t>with as-of date</t>
        </is>
      </c>
      <c r="T1929" s="6" t="n">
        <v>46599</v>
      </c>
      <c r="U1929" s="6" t="n"/>
      <c r="V1929" t="n">
        <v>7</v>
      </c>
      <c r="W1929" t="n">
        <v>3</v>
      </c>
      <c r="X1929" s="6" t="n"/>
      <c r="Z1929" s="6" t="n">
        <v>46387</v>
      </c>
      <c r="AA1929" t="inlineStr">
        <is>
          <t>as-of, case 1</t>
        </is>
      </c>
      <c r="AB1929" s="6" t="n">
        <v>46599</v>
      </c>
      <c r="AC1929" t="inlineStr"/>
      <c r="AD1929" s="6" t="n">
        <v>46446</v>
      </c>
    </row>
    <row r="1930">
      <c r="A1930" t="inlineStr">
        <is>
          <t>V300082</t>
        </is>
      </c>
      <c r="B1930" t="inlineStr">
        <is>
          <t>2025-0029</t>
        </is>
      </c>
      <c r="C1930" t="n">
        <v>86</v>
      </c>
      <c r="D1930" t="inlineStr">
        <is>
          <t>33 80 4960 080-6</t>
        </is>
      </c>
      <c r="E1930" t="inlineStr">
        <is>
          <t>NAVILAND CARGO SAS</t>
        </is>
      </c>
      <c r="F1930" t="inlineStr">
        <is>
          <t>LSA</t>
        </is>
      </c>
      <c r="G1930" t="inlineStr">
        <is>
          <t>80' 6-A CW</t>
        </is>
      </c>
      <c r="H1930" t="n">
        <v>0</v>
      </c>
      <c r="I1930" s="6" t="n">
        <v>0</v>
      </c>
      <c r="J1930" s="6" t="n">
        <v>0</v>
      </c>
      <c r="K1930" t="inlineStr">
        <is>
          <t>run_initial</t>
        </is>
      </c>
      <c r="L1930" s="6" t="n">
        <v>45992</v>
      </c>
      <c r="M1930" s="6" t="n">
        <v>46721</v>
      </c>
      <c r="N1930" t="n">
        <v>729</v>
      </c>
      <c r="O1930" s="6" t="n">
        <v>46721</v>
      </c>
      <c r="S1930" t="inlineStr">
        <is>
          <t>with as-of date</t>
        </is>
      </c>
      <c r="T1930" s="6" t="n">
        <v>46599</v>
      </c>
      <c r="U1930" s="6" t="n"/>
      <c r="V1930" t="n">
        <v>7</v>
      </c>
      <c r="W1930" t="n">
        <v>3</v>
      </c>
      <c r="X1930" s="6" t="n"/>
      <c r="Z1930" s="6" t="n">
        <v>46387</v>
      </c>
      <c r="AA1930" t="inlineStr">
        <is>
          <t>as-of, case 1</t>
        </is>
      </c>
      <c r="AB1930" s="6" t="n">
        <v>46599</v>
      </c>
      <c r="AC1930" t="inlineStr"/>
      <c r="AD1930" s="6" t="n">
        <v>46446</v>
      </c>
    </row>
    <row r="1931">
      <c r="A1931" t="inlineStr">
        <is>
          <t>V300082</t>
        </is>
      </c>
      <c r="B1931" t="inlineStr">
        <is>
          <t>2025-0029</t>
        </is>
      </c>
      <c r="C1931" t="n">
        <v>87</v>
      </c>
      <c r="D1931" t="inlineStr">
        <is>
          <t>37 80 4980 640-9</t>
        </is>
      </c>
      <c r="E1931" t="inlineStr">
        <is>
          <t>NAVILAND CARGO SAS</t>
        </is>
      </c>
      <c r="F1931" t="inlineStr">
        <is>
          <t>LSA</t>
        </is>
      </c>
      <c r="G1931" t="inlineStr">
        <is>
          <t>80' 6-A CW</t>
        </is>
      </c>
      <c r="H1931" t="n">
        <v>0</v>
      </c>
      <c r="I1931" s="6" t="n">
        <v>0</v>
      </c>
      <c r="J1931" s="6" t="n">
        <v>0</v>
      </c>
      <c r="K1931" t="inlineStr">
        <is>
          <t>run_initial</t>
        </is>
      </c>
      <c r="L1931" s="6" t="n">
        <v>45992</v>
      </c>
      <c r="M1931" s="6" t="n">
        <v>46721</v>
      </c>
      <c r="N1931" t="n">
        <v>729</v>
      </c>
      <c r="O1931" s="6" t="n">
        <v>46721</v>
      </c>
      <c r="S1931" t="inlineStr">
        <is>
          <t>with as-of date</t>
        </is>
      </c>
      <c r="T1931" s="6" t="n">
        <v>46599</v>
      </c>
      <c r="U1931" s="6" t="n"/>
      <c r="V1931" t="n">
        <v>7</v>
      </c>
      <c r="W1931" t="n">
        <v>3</v>
      </c>
      <c r="X1931" s="6" t="n"/>
      <c r="Z1931" s="6" t="n">
        <v>46387</v>
      </c>
      <c r="AA1931" t="inlineStr">
        <is>
          <t>as-of, case 1</t>
        </is>
      </c>
      <c r="AB1931" s="6" t="n">
        <v>46599</v>
      </c>
      <c r="AC1931" t="inlineStr"/>
      <c r="AD1931" s="6" t="n">
        <v>46446</v>
      </c>
    </row>
    <row r="1932">
      <c r="A1932" t="inlineStr">
        <is>
          <t>V300082</t>
        </is>
      </c>
      <c r="B1932" t="inlineStr">
        <is>
          <t>2025-0029</t>
        </is>
      </c>
      <c r="C1932" t="n">
        <v>88</v>
      </c>
      <c r="D1932" t="inlineStr">
        <is>
          <t>33 80 4960 249-7</t>
        </is>
      </c>
      <c r="E1932" t="inlineStr">
        <is>
          <t>NAVILAND CARGO SAS</t>
        </is>
      </c>
      <c r="F1932" t="inlineStr">
        <is>
          <t>LSA</t>
        </is>
      </c>
      <c r="G1932" t="inlineStr">
        <is>
          <t>80' 6-A CW</t>
        </is>
      </c>
      <c r="H1932" t="n">
        <v>0</v>
      </c>
      <c r="I1932" s="6" t="n">
        <v>0</v>
      </c>
      <c r="J1932" s="6" t="n">
        <v>0</v>
      </c>
      <c r="K1932" t="inlineStr">
        <is>
          <t>run_initial</t>
        </is>
      </c>
      <c r="L1932" s="6" t="n">
        <v>45992</v>
      </c>
      <c r="M1932" s="6" t="n">
        <v>46721</v>
      </c>
      <c r="N1932" t="n">
        <v>729</v>
      </c>
      <c r="O1932" s="6" t="n">
        <v>46721</v>
      </c>
      <c r="S1932" t="inlineStr">
        <is>
          <t>with as-of date</t>
        </is>
      </c>
      <c r="T1932" s="6" t="n">
        <v>46599</v>
      </c>
      <c r="U1932" s="6" t="n"/>
      <c r="V1932" t="n">
        <v>7</v>
      </c>
      <c r="W1932" t="n">
        <v>3</v>
      </c>
      <c r="X1932" s="6" t="n"/>
      <c r="Z1932" s="6" t="n">
        <v>46387</v>
      </c>
      <c r="AA1932" t="inlineStr">
        <is>
          <t>as-of, case 1</t>
        </is>
      </c>
      <c r="AB1932" s="6" t="n">
        <v>46599</v>
      </c>
      <c r="AC1932" t="inlineStr"/>
      <c r="AD1932" s="6" t="n">
        <v>46446</v>
      </c>
    </row>
    <row r="1933">
      <c r="A1933" t="inlineStr">
        <is>
          <t>V300082</t>
        </is>
      </c>
      <c r="B1933" t="inlineStr">
        <is>
          <t>2025-0029</t>
        </is>
      </c>
      <c r="C1933" t="n">
        <v>89</v>
      </c>
      <c r="D1933" t="inlineStr">
        <is>
          <t>33 80 4960 217-4</t>
        </is>
      </c>
      <c r="E1933" t="inlineStr">
        <is>
          <t>NAVILAND CARGO SAS</t>
        </is>
      </c>
      <c r="F1933" t="inlineStr">
        <is>
          <t>LSA</t>
        </is>
      </c>
      <c r="G1933" t="inlineStr">
        <is>
          <t>80' 6-A CW</t>
        </is>
      </c>
      <c r="H1933" t="n">
        <v>0</v>
      </c>
      <c r="I1933" s="6" t="n">
        <v>0</v>
      </c>
      <c r="J1933" s="6" t="n">
        <v>0</v>
      </c>
      <c r="K1933" t="inlineStr">
        <is>
          <t>run_initial</t>
        </is>
      </c>
      <c r="L1933" s="6" t="n">
        <v>45992</v>
      </c>
      <c r="M1933" s="6" t="n">
        <v>46721</v>
      </c>
      <c r="N1933" t="n">
        <v>729</v>
      </c>
      <c r="O1933" s="6" t="n">
        <v>46721</v>
      </c>
      <c r="S1933" t="inlineStr">
        <is>
          <t>with as-of date</t>
        </is>
      </c>
      <c r="T1933" s="6" t="n">
        <v>46599</v>
      </c>
      <c r="U1933" s="6" t="n"/>
      <c r="V1933" t="n">
        <v>7</v>
      </c>
      <c r="W1933" t="n">
        <v>3</v>
      </c>
      <c r="X1933" s="6" t="n"/>
      <c r="Z1933" s="6" t="n">
        <v>46387</v>
      </c>
      <c r="AA1933" t="inlineStr">
        <is>
          <t>as-of, case 1</t>
        </is>
      </c>
      <c r="AB1933" s="6" t="n">
        <v>46599</v>
      </c>
      <c r="AC1933" t="inlineStr"/>
      <c r="AD1933" s="6" t="n">
        <v>46446</v>
      </c>
    </row>
    <row r="1934">
      <c r="A1934" t="inlineStr">
        <is>
          <t>V300082</t>
        </is>
      </c>
      <c r="B1934" t="inlineStr">
        <is>
          <t>2025-0029</t>
        </is>
      </c>
      <c r="C1934" t="n">
        <v>90</v>
      </c>
      <c r="D1934" t="inlineStr">
        <is>
          <t>33 80 4960 209-1</t>
        </is>
      </c>
      <c r="E1934" t="inlineStr">
        <is>
          <t>NAVILAND CARGO SAS</t>
        </is>
      </c>
      <c r="F1934" t="inlineStr">
        <is>
          <t>LSA</t>
        </is>
      </c>
      <c r="G1934" t="inlineStr">
        <is>
          <t>80' 6-A CW</t>
        </is>
      </c>
      <c r="H1934" t="n">
        <v>0</v>
      </c>
      <c r="I1934" s="6" t="n">
        <v>0</v>
      </c>
      <c r="J1934" s="6" t="n">
        <v>0</v>
      </c>
      <c r="K1934" t="inlineStr">
        <is>
          <t>run_initial</t>
        </is>
      </c>
      <c r="L1934" s="6" t="n">
        <v>45992</v>
      </c>
      <c r="M1934" s="6" t="n">
        <v>46721</v>
      </c>
      <c r="N1934" t="n">
        <v>729</v>
      </c>
      <c r="O1934" s="6" t="n">
        <v>46721</v>
      </c>
      <c r="S1934" t="inlineStr">
        <is>
          <t>with as-of date</t>
        </is>
      </c>
      <c r="T1934" s="6" t="n">
        <v>46599</v>
      </c>
      <c r="U1934" s="6" t="n"/>
      <c r="V1934" t="n">
        <v>7</v>
      </c>
      <c r="W1934" t="n">
        <v>3</v>
      </c>
      <c r="X1934" s="6" t="n"/>
      <c r="Z1934" s="6" t="n">
        <v>46387</v>
      </c>
      <c r="AA1934" t="inlineStr">
        <is>
          <t>as-of, case 1</t>
        </is>
      </c>
      <c r="AB1934" s="6" t="n">
        <v>46599</v>
      </c>
      <c r="AC1934" t="inlineStr"/>
      <c r="AD1934" s="6" t="n">
        <v>46446</v>
      </c>
    </row>
    <row r="1935">
      <c r="A1935" t="inlineStr">
        <is>
          <t>V730009</t>
        </is>
      </c>
      <c r="B1935" t="inlineStr">
        <is>
          <t>2025-0030</t>
        </is>
      </c>
      <c r="C1935" t="n">
        <v>1</v>
      </c>
      <c r="D1935" t="inlineStr">
        <is>
          <t>33 80 4960 026-9</t>
        </is>
      </c>
      <c r="E1935" t="inlineStr">
        <is>
          <t>NAVILAND CARGO SAS</t>
        </is>
      </c>
      <c r="F1935" t="inlineStr">
        <is>
          <t>LSA</t>
        </is>
      </c>
      <c r="G1935" t="inlineStr">
        <is>
          <t>80' 6-A CW</t>
        </is>
      </c>
      <c r="H1935" t="inlineStr">
        <is>
          <t>PAYG</t>
        </is>
      </c>
      <c r="I1935" s="6" t="n">
        <v>45992</v>
      </c>
      <c r="J1935" s="6" t="n">
        <v>46721</v>
      </c>
      <c r="K1935" t="inlineStr">
        <is>
          <t>run_initial</t>
        </is>
      </c>
      <c r="L1935" s="6" t="n">
        <v>45992</v>
      </c>
      <c r="M1935" s="6" t="n">
        <v>46721</v>
      </c>
      <c r="N1935" t="n">
        <v>729</v>
      </c>
      <c r="O1935" s="6" t="n">
        <v>46721</v>
      </c>
      <c r="S1935" t="inlineStr">
        <is>
          <t>with as-of date</t>
        </is>
      </c>
      <c r="T1935" s="6" t="n">
        <v>45992</v>
      </c>
      <c r="U1935" s="6" t="n"/>
      <c r="V1935" t="n">
        <v>1</v>
      </c>
      <c r="W1935" t="n">
        <v>1</v>
      </c>
      <c r="X1935" s="6" t="n"/>
      <c r="Z1935" s="6" t="n">
        <v>46053</v>
      </c>
      <c r="AA1935" t="inlineStr">
        <is>
          <t>as-of, case 2-4</t>
        </is>
      </c>
      <c r="AB1935" s="6" t="n">
        <v>46081</v>
      </c>
      <c r="AC1935" t="inlineStr">
        <is>
          <t>PAYG</t>
        </is>
      </c>
      <c r="AD1935" s="6" t="n">
        <v>45928</v>
      </c>
    </row>
    <row r="1936">
      <c r="A1936" t="inlineStr">
        <is>
          <t>V730009</t>
        </is>
      </c>
      <c r="B1936" t="inlineStr">
        <is>
          <t>2025-0030</t>
        </is>
      </c>
      <c r="C1936" t="n">
        <v>2</v>
      </c>
      <c r="D1936" t="inlineStr">
        <is>
          <t>33 80 4960 027-7</t>
        </is>
      </c>
      <c r="E1936" t="inlineStr">
        <is>
          <t>NAVILAND CARGO SAS</t>
        </is>
      </c>
      <c r="F1936" t="inlineStr">
        <is>
          <t>LSA</t>
        </is>
      </c>
      <c r="G1936" t="inlineStr">
        <is>
          <t>80' 6-A CW</t>
        </is>
      </c>
      <c r="H1936" t="inlineStr">
        <is>
          <t>PAYG</t>
        </is>
      </c>
      <c r="I1936" s="6" t="n">
        <v>45992</v>
      </c>
      <c r="J1936" s="6" t="n">
        <v>46721</v>
      </c>
      <c r="K1936" t="inlineStr">
        <is>
          <t>run_initial</t>
        </is>
      </c>
      <c r="L1936" s="6" t="n">
        <v>45992</v>
      </c>
      <c r="M1936" s="6" t="n">
        <v>46721</v>
      </c>
      <c r="N1936" t="n">
        <v>729</v>
      </c>
      <c r="O1936" s="6" t="n">
        <v>46721</v>
      </c>
      <c r="S1936" t="inlineStr">
        <is>
          <t>with as-of date</t>
        </is>
      </c>
      <c r="T1936" s="6" t="n">
        <v>45992</v>
      </c>
      <c r="U1936" s="6" t="n"/>
      <c r="V1936" t="n">
        <v>1</v>
      </c>
      <c r="W1936" t="n">
        <v>1</v>
      </c>
      <c r="X1936" s="6" t="n"/>
      <c r="Z1936" s="6" t="n">
        <v>46053</v>
      </c>
      <c r="AA1936" t="inlineStr">
        <is>
          <t>as-of, case 2-4</t>
        </is>
      </c>
      <c r="AB1936" s="6" t="n">
        <v>46081</v>
      </c>
      <c r="AC1936" t="inlineStr">
        <is>
          <t>PAYG</t>
        </is>
      </c>
      <c r="AD1936" s="6" t="n">
        <v>45928</v>
      </c>
    </row>
    <row r="1937">
      <c r="A1937" t="inlineStr">
        <is>
          <t>V730009</t>
        </is>
      </c>
      <c r="B1937" t="inlineStr">
        <is>
          <t>2025-0030</t>
        </is>
      </c>
      <c r="C1937" t="n">
        <v>3</v>
      </c>
      <c r="D1937" t="inlineStr">
        <is>
          <t>33 80 4960 030-1</t>
        </is>
      </c>
      <c r="E1937" t="inlineStr">
        <is>
          <t>NAVILAND CARGO SAS</t>
        </is>
      </c>
      <c r="F1937" t="inlineStr">
        <is>
          <t>LSA</t>
        </is>
      </c>
      <c r="G1937" t="inlineStr">
        <is>
          <t>80' 6-A CW</t>
        </is>
      </c>
      <c r="H1937" t="inlineStr">
        <is>
          <t>PAYG</t>
        </is>
      </c>
      <c r="I1937" s="6" t="n">
        <v>45992</v>
      </c>
      <c r="J1937" s="6" t="n">
        <v>46721</v>
      </c>
      <c r="K1937" t="inlineStr">
        <is>
          <t>run_initial</t>
        </is>
      </c>
      <c r="L1937" s="6" t="n">
        <v>45992</v>
      </c>
      <c r="M1937" s="6" t="n">
        <v>46721</v>
      </c>
      <c r="N1937" t="n">
        <v>729</v>
      </c>
      <c r="O1937" s="6" t="n">
        <v>46721</v>
      </c>
      <c r="S1937" t="inlineStr">
        <is>
          <t>with as-of date</t>
        </is>
      </c>
      <c r="T1937" s="6" t="n">
        <v>45992</v>
      </c>
      <c r="U1937" s="6" t="n"/>
      <c r="V1937" t="n">
        <v>1</v>
      </c>
      <c r="W1937" t="n">
        <v>1</v>
      </c>
      <c r="X1937" s="6" t="n"/>
      <c r="Z1937" s="6" t="n">
        <v>46053</v>
      </c>
      <c r="AA1937" t="inlineStr">
        <is>
          <t>as-of, case 2-4</t>
        </is>
      </c>
      <c r="AB1937" s="6" t="n">
        <v>46081</v>
      </c>
      <c r="AC1937" t="inlineStr">
        <is>
          <t>PAYG</t>
        </is>
      </c>
      <c r="AD1937" s="6" t="n">
        <v>45928</v>
      </c>
    </row>
    <row r="1938">
      <c r="A1938" t="inlineStr">
        <is>
          <t>V730009</t>
        </is>
      </c>
      <c r="B1938" t="inlineStr">
        <is>
          <t>2025-0030</t>
        </is>
      </c>
      <c r="C1938" t="n">
        <v>4</v>
      </c>
      <c r="D1938" t="inlineStr">
        <is>
          <t>33 80 4960 031-9</t>
        </is>
      </c>
      <c r="E1938" t="inlineStr">
        <is>
          <t>NAVILAND CARGO SAS</t>
        </is>
      </c>
      <c r="F1938" t="inlineStr">
        <is>
          <t>LSA</t>
        </is>
      </c>
      <c r="G1938" t="inlineStr">
        <is>
          <t>80' 6-A CW</t>
        </is>
      </c>
      <c r="H1938" t="inlineStr">
        <is>
          <t>PAYG</t>
        </is>
      </c>
      <c r="I1938" s="6" t="n">
        <v>45992</v>
      </c>
      <c r="J1938" s="6" t="n">
        <v>46721</v>
      </c>
      <c r="K1938" t="inlineStr">
        <is>
          <t>run_initial</t>
        </is>
      </c>
      <c r="L1938" s="6" t="n">
        <v>45992</v>
      </c>
      <c r="M1938" s="6" t="n">
        <v>46721</v>
      </c>
      <c r="N1938" t="n">
        <v>729</v>
      </c>
      <c r="O1938" s="6" t="n">
        <v>46721</v>
      </c>
      <c r="S1938" t="inlineStr">
        <is>
          <t>with as-of date</t>
        </is>
      </c>
      <c r="T1938" s="6" t="n">
        <v>45992</v>
      </c>
      <c r="U1938" s="6" t="n"/>
      <c r="V1938" t="n">
        <v>1</v>
      </c>
      <c r="W1938" t="n">
        <v>1</v>
      </c>
      <c r="X1938" s="6" t="n"/>
      <c r="Z1938" s="6" t="n">
        <v>46053</v>
      </c>
      <c r="AA1938" t="inlineStr">
        <is>
          <t>as-of, case 2-4</t>
        </is>
      </c>
      <c r="AB1938" s="6" t="n">
        <v>46081</v>
      </c>
      <c r="AC1938" t="inlineStr">
        <is>
          <t>PAYG</t>
        </is>
      </c>
      <c r="AD1938" s="6" t="n">
        <v>45928</v>
      </c>
    </row>
    <row r="1939">
      <c r="A1939" t="inlineStr">
        <is>
          <t>V730009</t>
        </is>
      </c>
      <c r="B1939" t="inlineStr">
        <is>
          <t>2025-0030</t>
        </is>
      </c>
      <c r="C1939" t="n">
        <v>5</v>
      </c>
      <c r="D1939" t="inlineStr">
        <is>
          <t>33 80 4960 041-8</t>
        </is>
      </c>
      <c r="E1939" t="inlineStr">
        <is>
          <t>NAVILAND CARGO SAS</t>
        </is>
      </c>
      <c r="F1939" t="inlineStr">
        <is>
          <t>LSA</t>
        </is>
      </c>
      <c r="G1939" t="inlineStr">
        <is>
          <t>80' 6-A CW</t>
        </is>
      </c>
      <c r="H1939" t="inlineStr">
        <is>
          <t>PAYG</t>
        </is>
      </c>
      <c r="I1939" s="6" t="n">
        <v>45992</v>
      </c>
      <c r="J1939" s="6" t="n">
        <v>46721</v>
      </c>
      <c r="K1939" t="inlineStr">
        <is>
          <t>run_initial</t>
        </is>
      </c>
      <c r="L1939" s="6" t="n">
        <v>45992</v>
      </c>
      <c r="M1939" s="6" t="n">
        <v>46721</v>
      </c>
      <c r="N1939" t="n">
        <v>729</v>
      </c>
      <c r="O1939" s="6" t="n">
        <v>46721</v>
      </c>
      <c r="S1939" t="inlineStr">
        <is>
          <t>with as-of date</t>
        </is>
      </c>
      <c r="T1939" s="6" t="n">
        <v>45992</v>
      </c>
      <c r="U1939" s="6" t="n"/>
      <c r="V1939" t="n">
        <v>1</v>
      </c>
      <c r="W1939" t="n">
        <v>1</v>
      </c>
      <c r="X1939" s="6" t="n"/>
      <c r="Z1939" s="6" t="n">
        <v>46053</v>
      </c>
      <c r="AA1939" t="inlineStr">
        <is>
          <t>as-of, case 2-4</t>
        </is>
      </c>
      <c r="AB1939" s="6" t="n">
        <v>46081</v>
      </c>
      <c r="AC1939" t="inlineStr">
        <is>
          <t>PAYG</t>
        </is>
      </c>
      <c r="AD1939" s="6" t="n">
        <v>45928</v>
      </c>
    </row>
    <row r="1940">
      <c r="A1940" t="inlineStr">
        <is>
          <t>V730009</t>
        </is>
      </c>
      <c r="B1940" t="inlineStr">
        <is>
          <t>2025-0030</t>
        </is>
      </c>
      <c r="C1940" t="n">
        <v>6</v>
      </c>
      <c r="D1940" t="inlineStr">
        <is>
          <t>33 80 4960 042-6</t>
        </is>
      </c>
      <c r="E1940" t="inlineStr">
        <is>
          <t>NAVILAND CARGO SAS</t>
        </is>
      </c>
      <c r="F1940" t="inlineStr">
        <is>
          <t>LSA</t>
        </is>
      </c>
      <c r="G1940" t="inlineStr">
        <is>
          <t>80' 6-A CW</t>
        </is>
      </c>
      <c r="H1940" t="inlineStr">
        <is>
          <t>PAYG</t>
        </is>
      </c>
      <c r="I1940" s="6" t="n">
        <v>45992</v>
      </c>
      <c r="J1940" s="6" t="n">
        <v>46721</v>
      </c>
      <c r="K1940" t="inlineStr">
        <is>
          <t>run_initial</t>
        </is>
      </c>
      <c r="L1940" s="6" t="n">
        <v>45992</v>
      </c>
      <c r="M1940" s="6" t="n">
        <v>46721</v>
      </c>
      <c r="N1940" t="n">
        <v>729</v>
      </c>
      <c r="O1940" s="6" t="n">
        <v>46721</v>
      </c>
      <c r="S1940" t="inlineStr">
        <is>
          <t>with as-of date</t>
        </is>
      </c>
      <c r="T1940" s="6" t="n">
        <v>45992</v>
      </c>
      <c r="U1940" s="6" t="n"/>
      <c r="V1940" t="n">
        <v>1</v>
      </c>
      <c r="W1940" t="n">
        <v>1</v>
      </c>
      <c r="X1940" s="6" t="n"/>
      <c r="Z1940" s="6" t="n">
        <v>46053</v>
      </c>
      <c r="AA1940" t="inlineStr">
        <is>
          <t>as-of, case 2-4</t>
        </is>
      </c>
      <c r="AB1940" s="6" t="n">
        <v>46081</v>
      </c>
      <c r="AC1940" t="inlineStr">
        <is>
          <t>PAYG</t>
        </is>
      </c>
      <c r="AD1940" s="6" t="n">
        <v>45928</v>
      </c>
    </row>
    <row r="1941">
      <c r="A1941" t="inlineStr">
        <is>
          <t>V730009</t>
        </is>
      </c>
      <c r="B1941" t="inlineStr">
        <is>
          <t>2025-0030</t>
        </is>
      </c>
      <c r="C1941" t="n">
        <v>7</v>
      </c>
      <c r="D1941" t="inlineStr">
        <is>
          <t>33 80 4960 044-2</t>
        </is>
      </c>
      <c r="E1941" t="inlineStr">
        <is>
          <t>NAVILAND CARGO SAS</t>
        </is>
      </c>
      <c r="F1941" t="inlineStr">
        <is>
          <t>LSA</t>
        </is>
      </c>
      <c r="G1941" t="inlineStr">
        <is>
          <t>80' 6-A CW</t>
        </is>
      </c>
      <c r="H1941" t="inlineStr">
        <is>
          <t>PAYG</t>
        </is>
      </c>
      <c r="I1941" s="6" t="n">
        <v>45992</v>
      </c>
      <c r="J1941" s="6" t="n">
        <v>46721</v>
      </c>
      <c r="K1941" t="inlineStr">
        <is>
          <t>run_initial</t>
        </is>
      </c>
      <c r="L1941" s="6" t="n">
        <v>45992</v>
      </c>
      <c r="M1941" s="6" t="n">
        <v>46721</v>
      </c>
      <c r="N1941" t="n">
        <v>729</v>
      </c>
      <c r="O1941" s="6" t="n">
        <v>46721</v>
      </c>
      <c r="S1941" t="inlineStr">
        <is>
          <t>with as-of date</t>
        </is>
      </c>
      <c r="T1941" s="6" t="n">
        <v>45992</v>
      </c>
      <c r="U1941" s="6" t="n"/>
      <c r="V1941" t="n">
        <v>1</v>
      </c>
      <c r="W1941" t="n">
        <v>1</v>
      </c>
      <c r="X1941" s="6" t="n"/>
      <c r="Z1941" s="6" t="n">
        <v>46053</v>
      </c>
      <c r="AA1941" t="inlineStr">
        <is>
          <t>as-of, case 2-4</t>
        </is>
      </c>
      <c r="AB1941" s="6" t="n">
        <v>46081</v>
      </c>
      <c r="AC1941" t="inlineStr">
        <is>
          <t>PAYG</t>
        </is>
      </c>
      <c r="AD1941" s="6" t="n">
        <v>45928</v>
      </c>
    </row>
    <row r="1942">
      <c r="A1942" t="inlineStr">
        <is>
          <t>V730009</t>
        </is>
      </c>
      <c r="B1942" t="inlineStr">
        <is>
          <t>2025-0030</t>
        </is>
      </c>
      <c r="C1942" t="n">
        <v>8</v>
      </c>
      <c r="D1942" t="inlineStr">
        <is>
          <t>33 80 4960 046-7</t>
        </is>
      </c>
      <c r="E1942" t="inlineStr">
        <is>
          <t>NAVILAND CARGO SAS</t>
        </is>
      </c>
      <c r="F1942" t="inlineStr">
        <is>
          <t>LSA</t>
        </is>
      </c>
      <c r="G1942" t="inlineStr">
        <is>
          <t>80' 6-A CW</t>
        </is>
      </c>
      <c r="H1942" t="inlineStr">
        <is>
          <t>PAYG</t>
        </is>
      </c>
      <c r="I1942" s="6" t="n">
        <v>45992</v>
      </c>
      <c r="J1942" s="6" t="n">
        <v>46721</v>
      </c>
      <c r="K1942" t="inlineStr">
        <is>
          <t>run_initial</t>
        </is>
      </c>
      <c r="L1942" s="6" t="n">
        <v>45992</v>
      </c>
      <c r="M1942" s="6" t="n">
        <v>46721</v>
      </c>
      <c r="N1942" t="n">
        <v>729</v>
      </c>
      <c r="O1942" s="6" t="n">
        <v>46721</v>
      </c>
      <c r="S1942" t="inlineStr">
        <is>
          <t>with as-of date</t>
        </is>
      </c>
      <c r="T1942" s="6" t="n">
        <v>45992</v>
      </c>
      <c r="U1942" s="6" t="n"/>
      <c r="V1942" t="n">
        <v>1</v>
      </c>
      <c r="W1942" t="n">
        <v>1</v>
      </c>
      <c r="X1942" s="6" t="n"/>
      <c r="Z1942" s="6" t="n">
        <v>46053</v>
      </c>
      <c r="AA1942" t="inlineStr">
        <is>
          <t>as-of, case 2-4</t>
        </is>
      </c>
      <c r="AB1942" s="6" t="n">
        <v>46081</v>
      </c>
      <c r="AC1942" t="inlineStr">
        <is>
          <t>PAYG</t>
        </is>
      </c>
      <c r="AD1942" s="6" t="n">
        <v>45928</v>
      </c>
    </row>
    <row r="1943">
      <c r="A1943" t="inlineStr">
        <is>
          <t>V730009</t>
        </is>
      </c>
      <c r="B1943" t="inlineStr">
        <is>
          <t>2025-0030</t>
        </is>
      </c>
      <c r="C1943" t="n">
        <v>9</v>
      </c>
      <c r="D1943" t="inlineStr">
        <is>
          <t>33 80 4960 054-1</t>
        </is>
      </c>
      <c r="E1943" t="inlineStr">
        <is>
          <t>NAVILAND CARGO SAS</t>
        </is>
      </c>
      <c r="F1943" t="inlineStr">
        <is>
          <t>LSA</t>
        </is>
      </c>
      <c r="G1943" t="inlineStr">
        <is>
          <t>80' 6-A CW</t>
        </is>
      </c>
      <c r="H1943" t="inlineStr">
        <is>
          <t>PAYG</t>
        </is>
      </c>
      <c r="I1943" s="6" t="n">
        <v>45992</v>
      </c>
      <c r="J1943" s="6" t="n">
        <v>46721</v>
      </c>
      <c r="K1943" t="inlineStr">
        <is>
          <t>run_initial</t>
        </is>
      </c>
      <c r="L1943" s="6" t="n">
        <v>45992</v>
      </c>
      <c r="M1943" s="6" t="n">
        <v>46721</v>
      </c>
      <c r="N1943" t="n">
        <v>729</v>
      </c>
      <c r="O1943" s="6" t="n">
        <v>46721</v>
      </c>
      <c r="S1943" t="inlineStr">
        <is>
          <t>with as-of date</t>
        </is>
      </c>
      <c r="T1943" s="6" t="n">
        <v>45992</v>
      </c>
      <c r="U1943" s="6" t="n"/>
      <c r="V1943" t="n">
        <v>1</v>
      </c>
      <c r="W1943" t="n">
        <v>1</v>
      </c>
      <c r="X1943" s="6" t="n"/>
      <c r="Z1943" s="6" t="n">
        <v>46053</v>
      </c>
      <c r="AA1943" t="inlineStr">
        <is>
          <t>as-of, case 2-4</t>
        </is>
      </c>
      <c r="AB1943" s="6" t="n">
        <v>46081</v>
      </c>
      <c r="AC1943" t="inlineStr">
        <is>
          <t>PAYG</t>
        </is>
      </c>
      <c r="AD1943" s="6" t="n">
        <v>45928</v>
      </c>
    </row>
    <row r="1944">
      <c r="A1944" t="inlineStr">
        <is>
          <t>V730009</t>
        </is>
      </c>
      <c r="B1944" t="inlineStr">
        <is>
          <t>2025-0030</t>
        </is>
      </c>
      <c r="C1944" t="n">
        <v>10</v>
      </c>
      <c r="D1944" t="inlineStr">
        <is>
          <t>33 80 4960 056-6</t>
        </is>
      </c>
      <c r="E1944" t="inlineStr">
        <is>
          <t>NAVILAND CARGO SAS</t>
        </is>
      </c>
      <c r="F1944" t="inlineStr">
        <is>
          <t>LSA</t>
        </is>
      </c>
      <c r="G1944" t="inlineStr">
        <is>
          <t>80' 6-A CW</t>
        </is>
      </c>
      <c r="H1944" t="inlineStr">
        <is>
          <t>PAYG</t>
        </is>
      </c>
      <c r="I1944" s="6" t="n">
        <v>45992</v>
      </c>
      <c r="J1944" s="6" t="n">
        <v>46721</v>
      </c>
      <c r="K1944" t="inlineStr">
        <is>
          <t>run_initial</t>
        </is>
      </c>
      <c r="L1944" s="6" t="n">
        <v>45992</v>
      </c>
      <c r="M1944" s="6" t="n">
        <v>46721</v>
      </c>
      <c r="N1944" t="n">
        <v>729</v>
      </c>
      <c r="O1944" s="6" t="n">
        <v>46721</v>
      </c>
      <c r="S1944" t="inlineStr">
        <is>
          <t>with as-of date</t>
        </is>
      </c>
      <c r="T1944" s="6" t="n">
        <v>45992</v>
      </c>
      <c r="U1944" s="6" t="n"/>
      <c r="V1944" t="n">
        <v>1</v>
      </c>
      <c r="W1944" t="n">
        <v>1</v>
      </c>
      <c r="X1944" s="6" t="n"/>
      <c r="Z1944" s="6" t="n">
        <v>46053</v>
      </c>
      <c r="AA1944" t="inlineStr">
        <is>
          <t>as-of, case 2-4</t>
        </is>
      </c>
      <c r="AB1944" s="6" t="n">
        <v>46081</v>
      </c>
      <c r="AC1944" t="inlineStr">
        <is>
          <t>PAYG</t>
        </is>
      </c>
      <c r="AD1944" s="6" t="n">
        <v>45928</v>
      </c>
    </row>
    <row r="1945">
      <c r="A1945" t="inlineStr">
        <is>
          <t>V730009</t>
        </is>
      </c>
      <c r="B1945" t="inlineStr">
        <is>
          <t>2025-0030</t>
        </is>
      </c>
      <c r="C1945" t="n">
        <v>11</v>
      </c>
      <c r="D1945" t="inlineStr">
        <is>
          <t>33 80 4960 061-6</t>
        </is>
      </c>
      <c r="E1945" t="inlineStr">
        <is>
          <t>NAVILAND CARGO SAS</t>
        </is>
      </c>
      <c r="F1945" t="inlineStr">
        <is>
          <t>LSA</t>
        </is>
      </c>
      <c r="G1945" t="inlineStr">
        <is>
          <t>80' 6-A CW</t>
        </is>
      </c>
      <c r="H1945" t="inlineStr">
        <is>
          <t>PAYG</t>
        </is>
      </c>
      <c r="I1945" s="6" t="n">
        <v>45992</v>
      </c>
      <c r="J1945" s="6" t="n">
        <v>46721</v>
      </c>
      <c r="K1945" t="inlineStr">
        <is>
          <t>run_initial</t>
        </is>
      </c>
      <c r="L1945" s="6" t="n">
        <v>45992</v>
      </c>
      <c r="M1945" s="6" t="n">
        <v>46721</v>
      </c>
      <c r="N1945" t="n">
        <v>729</v>
      </c>
      <c r="O1945" s="6" t="n">
        <v>46721</v>
      </c>
      <c r="S1945" t="inlineStr">
        <is>
          <t>with as-of date</t>
        </is>
      </c>
      <c r="T1945" s="6" t="n">
        <v>45992</v>
      </c>
      <c r="U1945" s="6" t="n"/>
      <c r="V1945" t="n">
        <v>1</v>
      </c>
      <c r="W1945" t="n">
        <v>1</v>
      </c>
      <c r="X1945" s="6" t="n"/>
      <c r="Z1945" s="6" t="n">
        <v>46053</v>
      </c>
      <c r="AA1945" t="inlineStr">
        <is>
          <t>as-of, case 2-4</t>
        </is>
      </c>
      <c r="AB1945" s="6" t="n">
        <v>46081</v>
      </c>
      <c r="AC1945" t="inlineStr">
        <is>
          <t>PAYG</t>
        </is>
      </c>
      <c r="AD1945" s="6" t="n">
        <v>45928</v>
      </c>
    </row>
    <row r="1946">
      <c r="A1946" t="inlineStr">
        <is>
          <t>V730009</t>
        </is>
      </c>
      <c r="B1946" t="inlineStr">
        <is>
          <t>2025-0030</t>
        </is>
      </c>
      <c r="C1946" t="n">
        <v>12</v>
      </c>
      <c r="D1946" t="inlineStr">
        <is>
          <t>33 80 4960 093-9</t>
        </is>
      </c>
      <c r="E1946" t="inlineStr">
        <is>
          <t>NAVILAND CARGO SAS</t>
        </is>
      </c>
      <c r="F1946" t="inlineStr">
        <is>
          <t>LSA</t>
        </is>
      </c>
      <c r="G1946" t="inlineStr">
        <is>
          <t>80' 6-A CW</t>
        </is>
      </c>
      <c r="H1946" t="inlineStr">
        <is>
          <t>PAYG</t>
        </is>
      </c>
      <c r="I1946" s="6" t="n">
        <v>45992</v>
      </c>
      <c r="J1946" s="6" t="n">
        <v>46721</v>
      </c>
      <c r="K1946" t="inlineStr">
        <is>
          <t>run_initial</t>
        </is>
      </c>
      <c r="L1946" s="6" t="n">
        <v>45992</v>
      </c>
      <c r="M1946" s="6" t="n">
        <v>46721</v>
      </c>
      <c r="N1946" t="n">
        <v>729</v>
      </c>
      <c r="O1946" s="6" t="n">
        <v>46721</v>
      </c>
      <c r="S1946" t="inlineStr">
        <is>
          <t>with as-of date</t>
        </is>
      </c>
      <c r="T1946" s="6" t="n">
        <v>45992</v>
      </c>
      <c r="U1946" s="6" t="n"/>
      <c r="V1946" t="n">
        <v>1</v>
      </c>
      <c r="W1946" t="n">
        <v>1</v>
      </c>
      <c r="X1946" s="6" t="n"/>
      <c r="Z1946" s="6" t="n">
        <v>46053</v>
      </c>
      <c r="AA1946" t="inlineStr">
        <is>
          <t>as-of, case 2-4</t>
        </is>
      </c>
      <c r="AB1946" s="6" t="n">
        <v>46081</v>
      </c>
      <c r="AC1946" t="inlineStr">
        <is>
          <t>PAYG</t>
        </is>
      </c>
      <c r="AD1946" s="6" t="n">
        <v>45928</v>
      </c>
    </row>
    <row r="1947">
      <c r="A1947" t="inlineStr">
        <is>
          <t>V730009</t>
        </is>
      </c>
      <c r="B1947" t="inlineStr">
        <is>
          <t>2025-0030</t>
        </is>
      </c>
      <c r="C1947" t="n">
        <v>13</v>
      </c>
      <c r="D1947" t="inlineStr">
        <is>
          <t>33 80 4960 097-0</t>
        </is>
      </c>
      <c r="E1947" t="inlineStr">
        <is>
          <t>NAVILAND CARGO SAS</t>
        </is>
      </c>
      <c r="F1947" t="inlineStr">
        <is>
          <t>LSA</t>
        </is>
      </c>
      <c r="G1947" t="inlineStr">
        <is>
          <t>80' 6-A CW</t>
        </is>
      </c>
      <c r="H1947" t="inlineStr">
        <is>
          <t>PAYG</t>
        </is>
      </c>
      <c r="I1947" s="6" t="n">
        <v>45992</v>
      </c>
      <c r="J1947" s="6" t="n">
        <v>46721</v>
      </c>
      <c r="K1947" t="inlineStr">
        <is>
          <t>run_initial</t>
        </is>
      </c>
      <c r="L1947" s="6" t="n">
        <v>45992</v>
      </c>
      <c r="M1947" s="6" t="n">
        <v>46721</v>
      </c>
      <c r="N1947" t="n">
        <v>729</v>
      </c>
      <c r="O1947" s="6" t="n">
        <v>46721</v>
      </c>
      <c r="S1947" t="inlineStr">
        <is>
          <t>with as-of date</t>
        </is>
      </c>
      <c r="T1947" s="6" t="n">
        <v>45992</v>
      </c>
      <c r="U1947" s="6" t="n"/>
      <c r="V1947" t="n">
        <v>1</v>
      </c>
      <c r="W1947" t="n">
        <v>1</v>
      </c>
      <c r="X1947" s="6" t="n"/>
      <c r="Z1947" s="6" t="n">
        <v>46053</v>
      </c>
      <c r="AA1947" t="inlineStr">
        <is>
          <t>as-of, case 2-4</t>
        </is>
      </c>
      <c r="AB1947" s="6" t="n">
        <v>46081</v>
      </c>
      <c r="AC1947" t="inlineStr">
        <is>
          <t>PAYG</t>
        </is>
      </c>
      <c r="AD1947" s="6" t="n">
        <v>45928</v>
      </c>
    </row>
    <row r="1948">
      <c r="A1948" t="inlineStr">
        <is>
          <t>V730009</t>
        </is>
      </c>
      <c r="B1948" t="inlineStr">
        <is>
          <t>2025-0030</t>
        </is>
      </c>
      <c r="C1948" t="n">
        <v>14</v>
      </c>
      <c r="D1948" t="inlineStr">
        <is>
          <t>33 80 4960 101-0</t>
        </is>
      </c>
      <c r="E1948" t="inlineStr">
        <is>
          <t>NAVILAND CARGO SAS</t>
        </is>
      </c>
      <c r="F1948" t="inlineStr">
        <is>
          <t>LSA</t>
        </is>
      </c>
      <c r="G1948" t="inlineStr">
        <is>
          <t>80' 6-A CW</t>
        </is>
      </c>
      <c r="H1948" t="inlineStr">
        <is>
          <t>PAYG</t>
        </is>
      </c>
      <c r="I1948" s="6" t="n">
        <v>45992</v>
      </c>
      <c r="J1948" s="6" t="n">
        <v>46721</v>
      </c>
      <c r="K1948" t="inlineStr">
        <is>
          <t>run_initial</t>
        </is>
      </c>
      <c r="L1948" s="6" t="n">
        <v>45992</v>
      </c>
      <c r="M1948" s="6" t="n">
        <v>46721</v>
      </c>
      <c r="N1948" t="n">
        <v>729</v>
      </c>
      <c r="O1948" s="6" t="n">
        <v>46721</v>
      </c>
      <c r="S1948" t="inlineStr">
        <is>
          <t>with as-of date</t>
        </is>
      </c>
      <c r="T1948" s="6" t="n">
        <v>45992</v>
      </c>
      <c r="U1948" s="6" t="n"/>
      <c r="V1948" t="n">
        <v>1</v>
      </c>
      <c r="W1948" t="n">
        <v>1</v>
      </c>
      <c r="X1948" s="6" t="n"/>
      <c r="Z1948" s="6" t="n">
        <v>46053</v>
      </c>
      <c r="AA1948" t="inlineStr">
        <is>
          <t>as-of, case 2-4</t>
        </is>
      </c>
      <c r="AB1948" s="6" t="n">
        <v>46081</v>
      </c>
      <c r="AC1948" t="inlineStr">
        <is>
          <t>PAYG</t>
        </is>
      </c>
      <c r="AD1948" s="6" t="n">
        <v>45928</v>
      </c>
    </row>
    <row r="1949">
      <c r="A1949" t="inlineStr">
        <is>
          <t>V730009</t>
        </is>
      </c>
      <c r="B1949" t="inlineStr">
        <is>
          <t>2025-0030</t>
        </is>
      </c>
      <c r="C1949" t="n">
        <v>15</v>
      </c>
      <c r="D1949" t="inlineStr">
        <is>
          <t>33 80 4960 194-5</t>
        </is>
      </c>
      <c r="E1949" t="inlineStr">
        <is>
          <t>NAVILAND CARGO SAS</t>
        </is>
      </c>
      <c r="F1949" t="inlineStr">
        <is>
          <t>LSA</t>
        </is>
      </c>
      <c r="G1949" t="inlineStr">
        <is>
          <t>80' 6-A CW</t>
        </is>
      </c>
      <c r="H1949" t="inlineStr">
        <is>
          <t>PAYG</t>
        </is>
      </c>
      <c r="I1949" s="6" t="n">
        <v>45992</v>
      </c>
      <c r="J1949" s="6" t="n">
        <v>46721</v>
      </c>
      <c r="K1949" t="inlineStr">
        <is>
          <t>run_initial</t>
        </is>
      </c>
      <c r="L1949" s="6" t="n">
        <v>45992</v>
      </c>
      <c r="M1949" s="6" t="n">
        <v>46721</v>
      </c>
      <c r="N1949" t="n">
        <v>729</v>
      </c>
      <c r="O1949" s="6" t="n">
        <v>46721</v>
      </c>
      <c r="S1949" t="inlineStr">
        <is>
          <t>with as-of date</t>
        </is>
      </c>
      <c r="T1949" s="6" t="n">
        <v>45992</v>
      </c>
      <c r="U1949" s="6" t="n"/>
      <c r="V1949" t="n">
        <v>1</v>
      </c>
      <c r="W1949" t="n">
        <v>1</v>
      </c>
      <c r="X1949" s="6" t="n"/>
      <c r="Z1949" s="6" t="n">
        <v>46053</v>
      </c>
      <c r="AA1949" t="inlineStr">
        <is>
          <t>as-of, case 2-4</t>
        </is>
      </c>
      <c r="AB1949" s="6" t="n">
        <v>46081</v>
      </c>
      <c r="AC1949" t="inlineStr">
        <is>
          <t>PAYG</t>
        </is>
      </c>
      <c r="AD1949" s="6" t="n">
        <v>45928</v>
      </c>
    </row>
    <row r="1950">
      <c r="A1950" t="inlineStr">
        <is>
          <t>V730009</t>
        </is>
      </c>
      <c r="B1950" t="inlineStr">
        <is>
          <t>2025-0030</t>
        </is>
      </c>
      <c r="C1950" t="n">
        <v>16</v>
      </c>
      <c r="D1950" t="inlineStr">
        <is>
          <t>33 80 4960 196-0</t>
        </is>
      </c>
      <c r="E1950" t="inlineStr">
        <is>
          <t>NAVILAND CARGO SAS</t>
        </is>
      </c>
      <c r="F1950" t="inlineStr">
        <is>
          <t>LSA</t>
        </is>
      </c>
      <c r="G1950" t="inlineStr">
        <is>
          <t>80' 6-A CW</t>
        </is>
      </c>
      <c r="H1950" t="inlineStr">
        <is>
          <t>PAYG</t>
        </is>
      </c>
      <c r="I1950" s="6" t="n">
        <v>45992</v>
      </c>
      <c r="J1950" s="6" t="n">
        <v>46721</v>
      </c>
      <c r="K1950" t="inlineStr">
        <is>
          <t>run_initial</t>
        </is>
      </c>
      <c r="L1950" s="6" t="n">
        <v>45992</v>
      </c>
      <c r="M1950" s="6" t="n">
        <v>46721</v>
      </c>
      <c r="N1950" t="n">
        <v>729</v>
      </c>
      <c r="O1950" s="6" t="n">
        <v>46721</v>
      </c>
      <c r="S1950" t="inlineStr">
        <is>
          <t>with as-of date</t>
        </is>
      </c>
      <c r="T1950" s="6" t="n">
        <v>45992</v>
      </c>
      <c r="U1950" s="6" t="n"/>
      <c r="V1950" t="n">
        <v>1</v>
      </c>
      <c r="W1950" t="n">
        <v>1</v>
      </c>
      <c r="X1950" s="6" t="n"/>
      <c r="Z1950" s="6" t="n">
        <v>46053</v>
      </c>
      <c r="AA1950" t="inlineStr">
        <is>
          <t>as-of, case 2-4</t>
        </is>
      </c>
      <c r="AB1950" s="6" t="n">
        <v>46081</v>
      </c>
      <c r="AC1950" t="inlineStr">
        <is>
          <t>PAYG</t>
        </is>
      </c>
      <c r="AD1950" s="6" t="n">
        <v>45928</v>
      </c>
    </row>
    <row r="1951">
      <c r="A1951" t="inlineStr">
        <is>
          <t>V730009</t>
        </is>
      </c>
      <c r="B1951" t="inlineStr">
        <is>
          <t>2025-0030</t>
        </is>
      </c>
      <c r="C1951" t="n">
        <v>17</v>
      </c>
      <c r="D1951" t="inlineStr">
        <is>
          <t>33 80 4960 199-4</t>
        </is>
      </c>
      <c r="E1951" t="inlineStr">
        <is>
          <t>NAVILAND CARGO SAS</t>
        </is>
      </c>
      <c r="F1951" t="inlineStr">
        <is>
          <t>LSA</t>
        </is>
      </c>
      <c r="G1951" t="inlineStr">
        <is>
          <t>80' 6-A CW</t>
        </is>
      </c>
      <c r="H1951" t="inlineStr">
        <is>
          <t>PAYG</t>
        </is>
      </c>
      <c r="I1951" s="6" t="n">
        <v>45992</v>
      </c>
      <c r="J1951" s="6" t="n">
        <v>46721</v>
      </c>
      <c r="K1951" t="inlineStr">
        <is>
          <t>run_initial</t>
        </is>
      </c>
      <c r="L1951" s="6" t="n">
        <v>45992</v>
      </c>
      <c r="M1951" s="6" t="n">
        <v>46721</v>
      </c>
      <c r="N1951" t="n">
        <v>729</v>
      </c>
      <c r="O1951" s="6" t="n">
        <v>46721</v>
      </c>
      <c r="S1951" t="inlineStr">
        <is>
          <t>with as-of date</t>
        </is>
      </c>
      <c r="T1951" s="6" t="n">
        <v>45992</v>
      </c>
      <c r="U1951" s="6" t="n"/>
      <c r="V1951" t="n">
        <v>1</v>
      </c>
      <c r="W1951" t="n">
        <v>1</v>
      </c>
      <c r="X1951" s="6" t="n"/>
      <c r="Z1951" s="6" t="n">
        <v>46053</v>
      </c>
      <c r="AA1951" t="inlineStr">
        <is>
          <t>as-of, case 2-4</t>
        </is>
      </c>
      <c r="AB1951" s="6" t="n">
        <v>46081</v>
      </c>
      <c r="AC1951" t="inlineStr">
        <is>
          <t>PAYG</t>
        </is>
      </c>
      <c r="AD1951" s="6" t="n">
        <v>45928</v>
      </c>
    </row>
    <row r="1952">
      <c r="A1952" t="inlineStr">
        <is>
          <t>V730009</t>
        </is>
      </c>
      <c r="B1952" t="inlineStr">
        <is>
          <t>2025-0030</t>
        </is>
      </c>
      <c r="C1952" t="n">
        <v>18</v>
      </c>
      <c r="D1952" t="inlineStr">
        <is>
          <t>37 80 4980 299-4</t>
        </is>
      </c>
      <c r="E1952" t="inlineStr">
        <is>
          <t>NAVILAND CARGO SAS</t>
        </is>
      </c>
      <c r="F1952" t="inlineStr">
        <is>
          <t>LSA</t>
        </is>
      </c>
      <c r="G1952" t="inlineStr">
        <is>
          <t>80' 6-A CW</t>
        </is>
      </c>
      <c r="H1952" t="inlineStr">
        <is>
          <t>PAYG</t>
        </is>
      </c>
      <c r="I1952" s="6" t="n">
        <v>45992</v>
      </c>
      <c r="J1952" s="6" t="n">
        <v>46721</v>
      </c>
      <c r="K1952" t="inlineStr">
        <is>
          <t>run_initial</t>
        </is>
      </c>
      <c r="L1952" s="6" t="n">
        <v>45992</v>
      </c>
      <c r="M1952" s="6" t="n">
        <v>46721</v>
      </c>
      <c r="N1952" t="n">
        <v>729</v>
      </c>
      <c r="O1952" s="6" t="n">
        <v>46721</v>
      </c>
      <c r="S1952" t="inlineStr">
        <is>
          <t>with as-of date</t>
        </is>
      </c>
      <c r="T1952" s="6" t="n">
        <v>45992</v>
      </c>
      <c r="U1952" s="6" t="n"/>
      <c r="V1952" t="n">
        <v>1</v>
      </c>
      <c r="W1952" t="n">
        <v>1</v>
      </c>
      <c r="X1952" s="6" t="n"/>
      <c r="Z1952" s="6" t="n">
        <v>46053</v>
      </c>
      <c r="AA1952" t="inlineStr">
        <is>
          <t>as-of, case 2-4</t>
        </is>
      </c>
      <c r="AB1952" s="6" t="n">
        <v>46081</v>
      </c>
      <c r="AC1952" t="inlineStr">
        <is>
          <t>PAYG</t>
        </is>
      </c>
      <c r="AD1952" s="6" t="n">
        <v>45928</v>
      </c>
    </row>
    <row r="1953">
      <c r="A1953" t="inlineStr">
        <is>
          <t>V730009</t>
        </is>
      </c>
      <c r="B1953" t="inlineStr">
        <is>
          <t>2025-0030</t>
        </is>
      </c>
      <c r="C1953" t="n">
        <v>19</v>
      </c>
      <c r="D1953" t="inlineStr">
        <is>
          <t>37 80 4980 612-8</t>
        </is>
      </c>
      <c r="E1953" t="inlineStr">
        <is>
          <t>NAVILAND CARGO SAS</t>
        </is>
      </c>
      <c r="F1953" t="inlineStr">
        <is>
          <t>LSA</t>
        </is>
      </c>
      <c r="G1953" t="inlineStr">
        <is>
          <t>80' 6-A CW</t>
        </is>
      </c>
      <c r="H1953" t="inlineStr">
        <is>
          <t>PAYG</t>
        </is>
      </c>
      <c r="I1953" s="6" t="n">
        <v>45992</v>
      </c>
      <c r="J1953" s="6" t="n">
        <v>46721</v>
      </c>
      <c r="K1953" t="inlineStr">
        <is>
          <t>run_initial</t>
        </is>
      </c>
      <c r="L1953" s="6" t="n">
        <v>45992</v>
      </c>
      <c r="M1953" s="6" t="n">
        <v>46721</v>
      </c>
      <c r="N1953" t="n">
        <v>729</v>
      </c>
      <c r="O1953" s="6" t="n">
        <v>46721</v>
      </c>
      <c r="S1953" t="inlineStr">
        <is>
          <t>with as-of date</t>
        </is>
      </c>
      <c r="T1953" s="6" t="n">
        <v>45992</v>
      </c>
      <c r="U1953" s="6" t="n"/>
      <c r="V1953" t="n">
        <v>1</v>
      </c>
      <c r="W1953" t="n">
        <v>1</v>
      </c>
      <c r="X1953" s="6" t="n"/>
      <c r="Z1953" s="6" t="n">
        <v>46053</v>
      </c>
      <c r="AA1953" t="inlineStr">
        <is>
          <t>as-of, case 2-4</t>
        </is>
      </c>
      <c r="AB1953" s="6" t="n">
        <v>46081</v>
      </c>
      <c r="AC1953" t="inlineStr">
        <is>
          <t>PAYG</t>
        </is>
      </c>
      <c r="AD1953" s="6" t="n">
        <v>45928</v>
      </c>
    </row>
    <row r="1954">
      <c r="A1954" t="inlineStr">
        <is>
          <t>V730009</t>
        </is>
      </c>
      <c r="B1954" t="inlineStr">
        <is>
          <t>2025-0030</t>
        </is>
      </c>
      <c r="C1954" t="n">
        <v>20</v>
      </c>
      <c r="D1954" t="inlineStr">
        <is>
          <t>37 80 4980 630-0</t>
        </is>
      </c>
      <c r="E1954" t="inlineStr">
        <is>
          <t>NAVILAND CARGO SAS</t>
        </is>
      </c>
      <c r="F1954" t="inlineStr">
        <is>
          <t>LSA</t>
        </is>
      </c>
      <c r="G1954" t="inlineStr">
        <is>
          <t>80' 6-A CW</t>
        </is>
      </c>
      <c r="H1954" t="inlineStr">
        <is>
          <t>PAYG</t>
        </is>
      </c>
      <c r="I1954" s="6" t="n">
        <v>45992</v>
      </c>
      <c r="J1954" s="6" t="n">
        <v>46721</v>
      </c>
      <c r="K1954" t="inlineStr">
        <is>
          <t>run_initial</t>
        </is>
      </c>
      <c r="L1954" s="6" t="n">
        <v>45992</v>
      </c>
      <c r="M1954" s="6" t="n">
        <v>46721</v>
      </c>
      <c r="N1954" t="n">
        <v>729</v>
      </c>
      <c r="O1954" s="6" t="n">
        <v>46721</v>
      </c>
      <c r="S1954" t="inlineStr">
        <is>
          <t>with as-of date</t>
        </is>
      </c>
      <c r="T1954" s="6" t="n">
        <v>45992</v>
      </c>
      <c r="U1954" s="6" t="n"/>
      <c r="V1954" t="n">
        <v>1</v>
      </c>
      <c r="W1954" t="n">
        <v>1</v>
      </c>
      <c r="X1954" s="6" t="n"/>
      <c r="Z1954" s="6" t="n">
        <v>46053</v>
      </c>
      <c r="AA1954" t="inlineStr">
        <is>
          <t>as-of, case 2-4</t>
        </is>
      </c>
      <c r="AB1954" s="6" t="n">
        <v>46081</v>
      </c>
      <c r="AC1954" t="inlineStr">
        <is>
          <t>PAYG</t>
        </is>
      </c>
      <c r="AD1954" s="6" t="n">
        <v>45928</v>
      </c>
    </row>
    <row r="1955">
      <c r="A1955" t="inlineStr">
        <is>
          <t>V200054</t>
        </is>
      </c>
      <c r="B1955" t="inlineStr">
        <is>
          <t>2025-0024</t>
        </is>
      </c>
      <c r="C1955" t="n">
        <v>1</v>
      </c>
      <c r="D1955" t="inlineStr">
        <is>
          <t>37 80 4960 908-4</t>
        </is>
      </c>
      <c r="E1955" t="inlineStr">
        <is>
          <t>Necoss GmbH</t>
        </is>
      </c>
      <c r="F1955" t="inlineStr">
        <is>
          <t>DME</t>
        </is>
      </c>
      <c r="G1955" t="inlineStr">
        <is>
          <t>80' 6-A CW</t>
        </is>
      </c>
      <c r="H1955" t="n">
        <v>0</v>
      </c>
      <c r="I1955" s="6" t="n">
        <v>0</v>
      </c>
      <c r="J1955" s="6" t="n">
        <v>0</v>
      </c>
      <c r="K1955" t="inlineStr">
        <is>
          <t>run_initial</t>
        </is>
      </c>
      <c r="L1955" s="6" t="n">
        <v>46023</v>
      </c>
      <c r="M1955" s="6" t="n">
        <v>46752</v>
      </c>
      <c r="N1955" t="n">
        <v>760</v>
      </c>
      <c r="O1955" s="6" t="n">
        <v>46752</v>
      </c>
      <c r="S1955" t="inlineStr">
        <is>
          <t>n.a.</t>
        </is>
      </c>
      <c r="T1955" s="6" t="n">
        <v>0</v>
      </c>
      <c r="U1955" s="6" t="n">
        <v>0</v>
      </c>
      <c r="V1955" t="n">
        <v>0</v>
      </c>
      <c r="W1955" t="n">
        <v>3</v>
      </c>
      <c r="X1955" s="6" t="n"/>
      <c r="Z1955" s="6" t="n">
        <v>46660</v>
      </c>
      <c r="AA1955" t="inlineStr">
        <is>
          <t>n.a.</t>
        </is>
      </c>
      <c r="AB1955" s="6" t="n">
        <v>46752</v>
      </c>
      <c r="AC1955" t="inlineStr"/>
      <c r="AD1955" s="6" t="n">
        <v>46599</v>
      </c>
    </row>
    <row r="1956">
      <c r="A1956" t="inlineStr">
        <is>
          <t>V200054</t>
        </is>
      </c>
      <c r="B1956" t="inlineStr">
        <is>
          <t>2025-0024</t>
        </is>
      </c>
      <c r="C1956" t="n">
        <v>2</v>
      </c>
      <c r="D1956" t="inlineStr">
        <is>
          <t>37 80 4960 911-8</t>
        </is>
      </c>
      <c r="E1956" t="inlineStr">
        <is>
          <t>Necoss GmbH</t>
        </is>
      </c>
      <c r="F1956" t="inlineStr">
        <is>
          <t>DME</t>
        </is>
      </c>
      <c r="G1956" t="inlineStr">
        <is>
          <t>80' 6-A CW</t>
        </is>
      </c>
      <c r="H1956" t="n">
        <v>0</v>
      </c>
      <c r="I1956" s="6" t="n">
        <v>0</v>
      </c>
      <c r="J1956" s="6" t="n">
        <v>0</v>
      </c>
      <c r="K1956" t="inlineStr">
        <is>
          <t>run_initial</t>
        </is>
      </c>
      <c r="L1956" s="6" t="n">
        <v>46023</v>
      </c>
      <c r="M1956" s="6" t="n">
        <v>46752</v>
      </c>
      <c r="N1956" t="n">
        <v>760</v>
      </c>
      <c r="O1956" s="6" t="n">
        <v>46752</v>
      </c>
      <c r="S1956" t="inlineStr">
        <is>
          <t>n.a.</t>
        </is>
      </c>
      <c r="T1956" s="6" t="n">
        <v>0</v>
      </c>
      <c r="U1956" s="6" t="n">
        <v>0</v>
      </c>
      <c r="V1956" t="n">
        <v>0</v>
      </c>
      <c r="W1956" t="n">
        <v>3</v>
      </c>
      <c r="X1956" s="6" t="n"/>
      <c r="Z1956" s="6" t="n">
        <v>46660</v>
      </c>
      <c r="AA1956" t="inlineStr">
        <is>
          <t>n.a.</t>
        </is>
      </c>
      <c r="AB1956" s="6" t="n">
        <v>46752</v>
      </c>
      <c r="AC1956" t="inlineStr"/>
      <c r="AD1956" s="6" t="n">
        <v>46599</v>
      </c>
    </row>
    <row r="1957">
      <c r="A1957" t="inlineStr">
        <is>
          <t>V200054</t>
        </is>
      </c>
      <c r="B1957" t="inlineStr">
        <is>
          <t>2025-0024</t>
        </is>
      </c>
      <c r="C1957" t="n">
        <v>3</v>
      </c>
      <c r="D1957" t="inlineStr">
        <is>
          <t>37 80 4960 918-3</t>
        </is>
      </c>
      <c r="E1957" t="inlineStr">
        <is>
          <t>Necoss GmbH</t>
        </is>
      </c>
      <c r="F1957" t="inlineStr">
        <is>
          <t>DME</t>
        </is>
      </c>
      <c r="G1957" t="inlineStr">
        <is>
          <t>80' 6-A CW</t>
        </is>
      </c>
      <c r="H1957" t="n">
        <v>0</v>
      </c>
      <c r="I1957" s="6" t="n">
        <v>0</v>
      </c>
      <c r="J1957" s="6" t="n">
        <v>0</v>
      </c>
      <c r="K1957" t="inlineStr">
        <is>
          <t>run_initial</t>
        </is>
      </c>
      <c r="L1957" s="6" t="n">
        <v>46023</v>
      </c>
      <c r="M1957" s="6" t="n">
        <v>46752</v>
      </c>
      <c r="N1957" t="n">
        <v>760</v>
      </c>
      <c r="O1957" s="6" t="n">
        <v>46752</v>
      </c>
      <c r="S1957" t="inlineStr">
        <is>
          <t>n.a.</t>
        </is>
      </c>
      <c r="T1957" s="6" t="n">
        <v>0</v>
      </c>
      <c r="U1957" s="6" t="n">
        <v>0</v>
      </c>
      <c r="V1957" t="n">
        <v>0</v>
      </c>
      <c r="W1957" t="n">
        <v>3</v>
      </c>
      <c r="X1957" s="6" t="n"/>
      <c r="Z1957" s="6" t="n">
        <v>46660</v>
      </c>
      <c r="AA1957" t="inlineStr">
        <is>
          <t>n.a.</t>
        </is>
      </c>
      <c r="AB1957" s="6" t="n">
        <v>46752</v>
      </c>
      <c r="AC1957" t="inlineStr"/>
      <c r="AD1957" s="6" t="n">
        <v>46599</v>
      </c>
    </row>
    <row r="1958">
      <c r="A1958" t="inlineStr">
        <is>
          <t>V200054</t>
        </is>
      </c>
      <c r="B1958" t="inlineStr">
        <is>
          <t>2025-0024</t>
        </is>
      </c>
      <c r="C1958" t="n">
        <v>4</v>
      </c>
      <c r="D1958" t="inlineStr">
        <is>
          <t>37 80 4960 919-1</t>
        </is>
      </c>
      <c r="E1958" t="inlineStr">
        <is>
          <t>Necoss GmbH</t>
        </is>
      </c>
      <c r="F1958" t="inlineStr">
        <is>
          <t>DME</t>
        </is>
      </c>
      <c r="G1958" t="inlineStr">
        <is>
          <t>80' 6-A CW</t>
        </is>
      </c>
      <c r="H1958" t="n">
        <v>0</v>
      </c>
      <c r="I1958" s="6" t="n">
        <v>0</v>
      </c>
      <c r="J1958" s="6" t="n">
        <v>0</v>
      </c>
      <c r="K1958" t="inlineStr">
        <is>
          <t>run_initial</t>
        </is>
      </c>
      <c r="L1958" s="6" t="n">
        <v>46023</v>
      </c>
      <c r="M1958" s="6" t="n">
        <v>46752</v>
      </c>
      <c r="N1958" t="n">
        <v>760</v>
      </c>
      <c r="O1958" s="6" t="n">
        <v>46752</v>
      </c>
      <c r="S1958" t="inlineStr">
        <is>
          <t>n.a.</t>
        </is>
      </c>
      <c r="T1958" s="6" t="n">
        <v>0</v>
      </c>
      <c r="U1958" s="6" t="n">
        <v>0</v>
      </c>
      <c r="V1958" t="n">
        <v>0</v>
      </c>
      <c r="W1958" t="n">
        <v>3</v>
      </c>
      <c r="X1958" s="6" t="n"/>
      <c r="Z1958" s="6" t="n">
        <v>46660</v>
      </c>
      <c r="AA1958" t="inlineStr">
        <is>
          <t>n.a.</t>
        </is>
      </c>
      <c r="AB1958" s="6" t="n">
        <v>46752</v>
      </c>
      <c r="AC1958" t="inlineStr"/>
      <c r="AD1958" s="6" t="n">
        <v>46599</v>
      </c>
    </row>
    <row r="1959">
      <c r="A1959" t="inlineStr">
        <is>
          <t>V200054</t>
        </is>
      </c>
      <c r="B1959" t="inlineStr">
        <is>
          <t>2025-0024</t>
        </is>
      </c>
      <c r="C1959" t="n">
        <v>5</v>
      </c>
      <c r="D1959" t="inlineStr">
        <is>
          <t>37 80 4960 920-9</t>
        </is>
      </c>
      <c r="E1959" t="inlineStr">
        <is>
          <t>Necoss GmbH</t>
        </is>
      </c>
      <c r="F1959" t="inlineStr">
        <is>
          <t>DME</t>
        </is>
      </c>
      <c r="G1959" t="inlineStr">
        <is>
          <t>80' 6-A CW</t>
        </is>
      </c>
      <c r="H1959" t="n">
        <v>0</v>
      </c>
      <c r="I1959" s="6" t="n">
        <v>0</v>
      </c>
      <c r="J1959" s="6" t="n">
        <v>0</v>
      </c>
      <c r="K1959" t="inlineStr">
        <is>
          <t>run_initial</t>
        </is>
      </c>
      <c r="L1959" s="6" t="n">
        <v>46023</v>
      </c>
      <c r="M1959" s="6" t="n">
        <v>46752</v>
      </c>
      <c r="N1959" t="n">
        <v>760</v>
      </c>
      <c r="O1959" s="6" t="n">
        <v>46752</v>
      </c>
      <c r="S1959" t="inlineStr">
        <is>
          <t>n.a.</t>
        </is>
      </c>
      <c r="T1959" s="6" t="n">
        <v>0</v>
      </c>
      <c r="U1959" s="6" t="n">
        <v>0</v>
      </c>
      <c r="V1959" t="n">
        <v>0</v>
      </c>
      <c r="W1959" t="n">
        <v>3</v>
      </c>
      <c r="X1959" s="6" t="n"/>
      <c r="Z1959" s="6" t="n">
        <v>46660</v>
      </c>
      <c r="AA1959" t="inlineStr">
        <is>
          <t>n.a.</t>
        </is>
      </c>
      <c r="AB1959" s="6" t="n">
        <v>46752</v>
      </c>
      <c r="AC1959" t="inlineStr"/>
      <c r="AD1959" s="6" t="n">
        <v>46599</v>
      </c>
    </row>
    <row r="1960">
      <c r="A1960" t="inlineStr">
        <is>
          <t>V200054</t>
        </is>
      </c>
      <c r="B1960" t="inlineStr">
        <is>
          <t>2025-0024</t>
        </is>
      </c>
      <c r="C1960" t="n">
        <v>6</v>
      </c>
      <c r="D1960" t="inlineStr">
        <is>
          <t>37 80 4960 921-7</t>
        </is>
      </c>
      <c r="E1960" t="inlineStr">
        <is>
          <t>Necoss GmbH</t>
        </is>
      </c>
      <c r="F1960" t="inlineStr">
        <is>
          <t>DME</t>
        </is>
      </c>
      <c r="G1960" t="inlineStr">
        <is>
          <t>80' 6-A CW</t>
        </is>
      </c>
      <c r="H1960" t="n">
        <v>0</v>
      </c>
      <c r="I1960" s="6" t="n">
        <v>0</v>
      </c>
      <c r="J1960" s="6" t="n">
        <v>0</v>
      </c>
      <c r="K1960" t="inlineStr">
        <is>
          <t>run_initial</t>
        </is>
      </c>
      <c r="L1960" s="6" t="n">
        <v>46023</v>
      </c>
      <c r="M1960" s="6" t="n">
        <v>46752</v>
      </c>
      <c r="N1960" t="n">
        <v>760</v>
      </c>
      <c r="O1960" s="6" t="n">
        <v>46752</v>
      </c>
      <c r="S1960" t="inlineStr">
        <is>
          <t>n.a.</t>
        </is>
      </c>
      <c r="T1960" s="6" t="n">
        <v>0</v>
      </c>
      <c r="U1960" s="6" t="n">
        <v>0</v>
      </c>
      <c r="V1960" t="n">
        <v>0</v>
      </c>
      <c r="W1960" t="n">
        <v>3</v>
      </c>
      <c r="X1960" s="6" t="n"/>
      <c r="Z1960" s="6" t="n">
        <v>46660</v>
      </c>
      <c r="AA1960" t="inlineStr">
        <is>
          <t>n.a.</t>
        </is>
      </c>
      <c r="AB1960" s="6" t="n">
        <v>46752</v>
      </c>
      <c r="AC1960" t="inlineStr"/>
      <c r="AD1960" s="6" t="n">
        <v>46599</v>
      </c>
    </row>
    <row r="1961">
      <c r="A1961" t="inlineStr">
        <is>
          <t>V200054</t>
        </is>
      </c>
      <c r="B1961" t="inlineStr">
        <is>
          <t>2025-0024</t>
        </is>
      </c>
      <c r="C1961" t="n">
        <v>7</v>
      </c>
      <c r="D1961" t="inlineStr">
        <is>
          <t>37 80 4960 922-5</t>
        </is>
      </c>
      <c r="E1961" t="inlineStr">
        <is>
          <t>Necoss GmbH</t>
        </is>
      </c>
      <c r="F1961" t="inlineStr">
        <is>
          <t>DME</t>
        </is>
      </c>
      <c r="G1961" t="inlineStr">
        <is>
          <t>80' 6-A CW</t>
        </is>
      </c>
      <c r="H1961" t="n">
        <v>0</v>
      </c>
      <c r="I1961" s="6" t="n">
        <v>0</v>
      </c>
      <c r="J1961" s="6" t="n">
        <v>0</v>
      </c>
      <c r="K1961" t="inlineStr">
        <is>
          <t>run_initial</t>
        </is>
      </c>
      <c r="L1961" s="6" t="n">
        <v>46023</v>
      </c>
      <c r="M1961" s="6" t="n">
        <v>46752</v>
      </c>
      <c r="N1961" t="n">
        <v>760</v>
      </c>
      <c r="O1961" s="6" t="n">
        <v>46752</v>
      </c>
      <c r="S1961" t="inlineStr">
        <is>
          <t>n.a.</t>
        </is>
      </c>
      <c r="T1961" s="6" t="n">
        <v>0</v>
      </c>
      <c r="U1961" s="6" t="n">
        <v>0</v>
      </c>
      <c r="V1961" t="n">
        <v>0</v>
      </c>
      <c r="W1961" t="n">
        <v>3</v>
      </c>
      <c r="X1961" s="6" t="n"/>
      <c r="Z1961" s="6" t="n">
        <v>46660</v>
      </c>
      <c r="AA1961" t="inlineStr">
        <is>
          <t>n.a.</t>
        </is>
      </c>
      <c r="AB1961" s="6" t="n">
        <v>46752</v>
      </c>
      <c r="AC1961" t="inlineStr"/>
      <c r="AD1961" s="6" t="n">
        <v>46599</v>
      </c>
    </row>
    <row r="1962">
      <c r="A1962" t="inlineStr">
        <is>
          <t>V200054</t>
        </is>
      </c>
      <c r="B1962" t="inlineStr">
        <is>
          <t>2025-0024</t>
        </is>
      </c>
      <c r="C1962" t="n">
        <v>8</v>
      </c>
      <c r="D1962" t="inlineStr">
        <is>
          <t>37 80 4960 924-1</t>
        </is>
      </c>
      <c r="E1962" t="inlineStr">
        <is>
          <t>Necoss GmbH</t>
        </is>
      </c>
      <c r="F1962" t="inlineStr">
        <is>
          <t>DME</t>
        </is>
      </c>
      <c r="G1962" t="inlineStr">
        <is>
          <t>80' 6-A CW</t>
        </is>
      </c>
      <c r="H1962" t="n">
        <v>0</v>
      </c>
      <c r="I1962" s="6" t="n">
        <v>0</v>
      </c>
      <c r="J1962" s="6" t="n">
        <v>0</v>
      </c>
      <c r="K1962" t="inlineStr">
        <is>
          <t>run_initial</t>
        </is>
      </c>
      <c r="L1962" s="6" t="n">
        <v>46023</v>
      </c>
      <c r="M1962" s="6" t="n">
        <v>46752</v>
      </c>
      <c r="N1962" t="n">
        <v>760</v>
      </c>
      <c r="O1962" s="6" t="n">
        <v>46752</v>
      </c>
      <c r="S1962" t="inlineStr">
        <is>
          <t>n.a.</t>
        </is>
      </c>
      <c r="T1962" s="6" t="n">
        <v>0</v>
      </c>
      <c r="U1962" s="6" t="n">
        <v>0</v>
      </c>
      <c r="V1962" t="n">
        <v>0</v>
      </c>
      <c r="W1962" t="n">
        <v>3</v>
      </c>
      <c r="X1962" s="6" t="n"/>
      <c r="Z1962" s="6" t="n">
        <v>46660</v>
      </c>
      <c r="AA1962" t="inlineStr">
        <is>
          <t>n.a.</t>
        </is>
      </c>
      <c r="AB1962" s="6" t="n">
        <v>46752</v>
      </c>
      <c r="AC1962" t="inlineStr"/>
      <c r="AD1962" s="6" t="n">
        <v>46599</v>
      </c>
    </row>
    <row r="1963">
      <c r="A1963" t="inlineStr">
        <is>
          <t>V200054</t>
        </is>
      </c>
      <c r="B1963" t="inlineStr">
        <is>
          <t>2025-0024</t>
        </is>
      </c>
      <c r="C1963" t="n">
        <v>9</v>
      </c>
      <c r="D1963" t="inlineStr">
        <is>
          <t>37 80 4960 926-6</t>
        </is>
      </c>
      <c r="E1963" t="inlineStr">
        <is>
          <t>Necoss GmbH</t>
        </is>
      </c>
      <c r="F1963" t="inlineStr">
        <is>
          <t>DME</t>
        </is>
      </c>
      <c r="G1963" t="inlineStr">
        <is>
          <t>80' 6-A CW</t>
        </is>
      </c>
      <c r="H1963" t="n">
        <v>0</v>
      </c>
      <c r="I1963" s="6" t="n">
        <v>0</v>
      </c>
      <c r="J1963" s="6" t="n">
        <v>0</v>
      </c>
      <c r="K1963" t="inlineStr">
        <is>
          <t>run_initial</t>
        </is>
      </c>
      <c r="L1963" s="6" t="n">
        <v>46023</v>
      </c>
      <c r="M1963" s="6" t="n">
        <v>46752</v>
      </c>
      <c r="N1963" t="n">
        <v>760</v>
      </c>
      <c r="O1963" s="6" t="n">
        <v>46752</v>
      </c>
      <c r="S1963" t="inlineStr">
        <is>
          <t>n.a.</t>
        </is>
      </c>
      <c r="T1963" s="6" t="n">
        <v>0</v>
      </c>
      <c r="U1963" s="6" t="n">
        <v>0</v>
      </c>
      <c r="V1963" t="n">
        <v>0</v>
      </c>
      <c r="W1963" t="n">
        <v>3</v>
      </c>
      <c r="X1963" s="6" t="n"/>
      <c r="Z1963" s="6" t="n">
        <v>46660</v>
      </c>
      <c r="AA1963" t="inlineStr">
        <is>
          <t>n.a.</t>
        </is>
      </c>
      <c r="AB1963" s="6" t="n">
        <v>46752</v>
      </c>
      <c r="AC1963" t="inlineStr"/>
      <c r="AD1963" s="6" t="n">
        <v>46599</v>
      </c>
    </row>
    <row r="1964">
      <c r="A1964" t="inlineStr">
        <is>
          <t>V200054</t>
        </is>
      </c>
      <c r="B1964" t="inlineStr">
        <is>
          <t>2025-0024</t>
        </is>
      </c>
      <c r="C1964" t="n">
        <v>10</v>
      </c>
      <c r="D1964" t="inlineStr">
        <is>
          <t>37 80 4960 932-4</t>
        </is>
      </c>
      <c r="E1964" t="inlineStr">
        <is>
          <t>Necoss GmbH</t>
        </is>
      </c>
      <c r="F1964" t="inlineStr">
        <is>
          <t>DME</t>
        </is>
      </c>
      <c r="G1964" t="inlineStr">
        <is>
          <t>80' 6-A CW</t>
        </is>
      </c>
      <c r="H1964" t="n">
        <v>0</v>
      </c>
      <c r="I1964" s="6" t="n">
        <v>0</v>
      </c>
      <c r="J1964" s="6" t="n">
        <v>0</v>
      </c>
      <c r="K1964" t="inlineStr">
        <is>
          <t>run_initial</t>
        </is>
      </c>
      <c r="L1964" s="6" t="n">
        <v>46023</v>
      </c>
      <c r="M1964" s="6" t="n">
        <v>46752</v>
      </c>
      <c r="N1964" t="n">
        <v>760</v>
      </c>
      <c r="O1964" s="6" t="n">
        <v>46752</v>
      </c>
      <c r="S1964" t="inlineStr">
        <is>
          <t>n.a.</t>
        </is>
      </c>
      <c r="T1964" s="6" t="n">
        <v>0</v>
      </c>
      <c r="U1964" s="6" t="n">
        <v>0</v>
      </c>
      <c r="V1964" t="n">
        <v>0</v>
      </c>
      <c r="W1964" t="n">
        <v>3</v>
      </c>
      <c r="X1964" s="6" t="n"/>
      <c r="Z1964" s="6" t="n">
        <v>46660</v>
      </c>
      <c r="AA1964" t="inlineStr">
        <is>
          <t>n.a.</t>
        </is>
      </c>
      <c r="AB1964" s="6" t="n">
        <v>46752</v>
      </c>
      <c r="AC1964" t="inlineStr"/>
      <c r="AD1964" s="6" t="n">
        <v>46599</v>
      </c>
    </row>
    <row r="1965">
      <c r="A1965" t="inlineStr">
        <is>
          <t>V200054</t>
        </is>
      </c>
      <c r="B1965" t="inlineStr">
        <is>
          <t>2025-0024</t>
        </is>
      </c>
      <c r="C1965" t="n">
        <v>11</v>
      </c>
      <c r="D1965" t="inlineStr">
        <is>
          <t>37 80 4960 937-3</t>
        </is>
      </c>
      <c r="E1965" t="inlineStr">
        <is>
          <t>Necoss GmbH</t>
        </is>
      </c>
      <c r="F1965" t="inlineStr">
        <is>
          <t>DME</t>
        </is>
      </c>
      <c r="G1965" t="inlineStr">
        <is>
          <t>80' 6-A CW</t>
        </is>
      </c>
      <c r="H1965" t="n">
        <v>0</v>
      </c>
      <c r="I1965" s="6" t="n">
        <v>0</v>
      </c>
      <c r="J1965" s="6" t="n">
        <v>0</v>
      </c>
      <c r="K1965" t="inlineStr">
        <is>
          <t>run_initial</t>
        </is>
      </c>
      <c r="L1965" s="6" t="n">
        <v>46023</v>
      </c>
      <c r="M1965" s="6" t="n">
        <v>46752</v>
      </c>
      <c r="N1965" t="n">
        <v>760</v>
      </c>
      <c r="O1965" s="6" t="n">
        <v>46752</v>
      </c>
      <c r="S1965" t="inlineStr">
        <is>
          <t>n.a.</t>
        </is>
      </c>
      <c r="T1965" s="6" t="n">
        <v>0</v>
      </c>
      <c r="U1965" s="6" t="n">
        <v>0</v>
      </c>
      <c r="V1965" t="n">
        <v>0</v>
      </c>
      <c r="W1965" t="n">
        <v>3</v>
      </c>
      <c r="X1965" s="6" t="n"/>
      <c r="Z1965" s="6" t="n">
        <v>46660</v>
      </c>
      <c r="AA1965" t="inlineStr">
        <is>
          <t>n.a.</t>
        </is>
      </c>
      <c r="AB1965" s="6" t="n">
        <v>46752</v>
      </c>
      <c r="AC1965" t="inlineStr"/>
      <c r="AD1965" s="6" t="n">
        <v>46599</v>
      </c>
    </row>
    <row r="1966">
      <c r="A1966" t="inlineStr">
        <is>
          <t>V200054</t>
        </is>
      </c>
      <c r="B1966" t="inlineStr">
        <is>
          <t>2025-0024</t>
        </is>
      </c>
      <c r="C1966" t="n">
        <v>12</v>
      </c>
      <c r="D1966" t="inlineStr">
        <is>
          <t>37 80 4960 941-5</t>
        </is>
      </c>
      <c r="E1966" t="inlineStr">
        <is>
          <t>Necoss GmbH</t>
        </is>
      </c>
      <c r="F1966" t="inlineStr">
        <is>
          <t>DME</t>
        </is>
      </c>
      <c r="G1966" t="inlineStr">
        <is>
          <t>80' 6-A CW</t>
        </is>
      </c>
      <c r="H1966" t="n">
        <v>0</v>
      </c>
      <c r="I1966" s="6" t="n">
        <v>0</v>
      </c>
      <c r="J1966" s="6" t="n">
        <v>0</v>
      </c>
      <c r="K1966" t="inlineStr">
        <is>
          <t>run_initial</t>
        </is>
      </c>
      <c r="L1966" s="6" t="n">
        <v>46023</v>
      </c>
      <c r="M1966" s="6" t="n">
        <v>46752</v>
      </c>
      <c r="N1966" t="n">
        <v>760</v>
      </c>
      <c r="O1966" s="6" t="n">
        <v>46752</v>
      </c>
      <c r="S1966" t="inlineStr">
        <is>
          <t>n.a.</t>
        </is>
      </c>
      <c r="T1966" s="6" t="n">
        <v>0</v>
      </c>
      <c r="U1966" s="6" t="n">
        <v>0</v>
      </c>
      <c r="V1966" t="n">
        <v>0</v>
      </c>
      <c r="W1966" t="n">
        <v>3</v>
      </c>
      <c r="X1966" s="6" t="n"/>
      <c r="Z1966" s="6" t="n">
        <v>46660</v>
      </c>
      <c r="AA1966" t="inlineStr">
        <is>
          <t>n.a.</t>
        </is>
      </c>
      <c r="AB1966" s="6" t="n">
        <v>46752</v>
      </c>
      <c r="AC1966" t="inlineStr"/>
      <c r="AD1966" s="6" t="n">
        <v>46599</v>
      </c>
    </row>
    <row r="1967">
      <c r="A1967" t="inlineStr">
        <is>
          <t>V200054</t>
        </is>
      </c>
      <c r="B1967" t="inlineStr">
        <is>
          <t>2025-0024</t>
        </is>
      </c>
      <c r="C1967" t="n">
        <v>13</v>
      </c>
      <c r="D1967" t="inlineStr">
        <is>
          <t>37 80 4960 993-6</t>
        </is>
      </c>
      <c r="E1967" t="inlineStr">
        <is>
          <t>Necoss GmbH</t>
        </is>
      </c>
      <c r="F1967" t="inlineStr">
        <is>
          <t>DME</t>
        </is>
      </c>
      <c r="G1967" t="inlineStr">
        <is>
          <t>80' 6-A CW</t>
        </is>
      </c>
      <c r="H1967" t="n">
        <v>0</v>
      </c>
      <c r="I1967" s="6" t="n">
        <v>0</v>
      </c>
      <c r="J1967" s="6" t="n">
        <v>0</v>
      </c>
      <c r="K1967" t="inlineStr">
        <is>
          <t>run_initial</t>
        </is>
      </c>
      <c r="L1967" s="6" t="n">
        <v>46023</v>
      </c>
      <c r="M1967" s="6" t="n">
        <v>46752</v>
      </c>
      <c r="N1967" t="n">
        <v>760</v>
      </c>
      <c r="O1967" s="6" t="n">
        <v>46752</v>
      </c>
      <c r="S1967" t="inlineStr">
        <is>
          <t>n.a.</t>
        </is>
      </c>
      <c r="T1967" s="6" t="n">
        <v>0</v>
      </c>
      <c r="U1967" s="6" t="n">
        <v>0</v>
      </c>
      <c r="V1967" t="n">
        <v>0</v>
      </c>
      <c r="W1967" t="n">
        <v>3</v>
      </c>
      <c r="X1967" s="6" t="n"/>
      <c r="Z1967" s="6" t="n">
        <v>46660</v>
      </c>
      <c r="AA1967" t="inlineStr">
        <is>
          <t>n.a.</t>
        </is>
      </c>
      <c r="AB1967" s="6" t="n">
        <v>46752</v>
      </c>
      <c r="AC1967" t="inlineStr"/>
      <c r="AD1967" s="6" t="n">
        <v>46599</v>
      </c>
    </row>
    <row r="1968">
      <c r="A1968" t="inlineStr">
        <is>
          <t>V200054</t>
        </is>
      </c>
      <c r="B1968" t="inlineStr">
        <is>
          <t>2025-0024</t>
        </is>
      </c>
      <c r="C1968" t="n">
        <v>14</v>
      </c>
      <c r="D1968" t="inlineStr">
        <is>
          <t>37 80 4980 421-4</t>
        </is>
      </c>
      <c r="E1968" t="inlineStr">
        <is>
          <t>Necoss GmbH</t>
        </is>
      </c>
      <c r="F1968" t="inlineStr">
        <is>
          <t>DME</t>
        </is>
      </c>
      <c r="G1968" t="inlineStr">
        <is>
          <t>80' 6-A CW</t>
        </is>
      </c>
      <c r="H1968" t="n">
        <v>0</v>
      </c>
      <c r="I1968" s="6" t="n">
        <v>0</v>
      </c>
      <c r="J1968" s="6" t="n">
        <v>0</v>
      </c>
      <c r="K1968" t="inlineStr">
        <is>
          <t>run_initial</t>
        </is>
      </c>
      <c r="L1968" s="6" t="n">
        <v>46023</v>
      </c>
      <c r="M1968" s="6" t="n">
        <v>46752</v>
      </c>
      <c r="N1968" t="n">
        <v>760</v>
      </c>
      <c r="O1968" s="6" t="n">
        <v>46752</v>
      </c>
      <c r="S1968" t="inlineStr">
        <is>
          <t>n.a.</t>
        </is>
      </c>
      <c r="T1968" s="6" t="n">
        <v>0</v>
      </c>
      <c r="U1968" s="6" t="n">
        <v>0</v>
      </c>
      <c r="V1968" t="n">
        <v>0</v>
      </c>
      <c r="W1968" t="n">
        <v>3</v>
      </c>
      <c r="X1968" s="6" t="n"/>
      <c r="Z1968" s="6" t="n">
        <v>46660</v>
      </c>
      <c r="AA1968" t="inlineStr">
        <is>
          <t>n.a.</t>
        </is>
      </c>
      <c r="AB1968" s="6" t="n">
        <v>46752</v>
      </c>
      <c r="AC1968" t="inlineStr"/>
      <c r="AD1968" s="6" t="n">
        <v>46599</v>
      </c>
    </row>
    <row r="1969">
      <c r="A1969" t="inlineStr">
        <is>
          <t>V200054</t>
        </is>
      </c>
      <c r="B1969" t="inlineStr">
        <is>
          <t>2025-0024</t>
        </is>
      </c>
      <c r="C1969" t="n">
        <v>15</v>
      </c>
      <c r="D1969" t="inlineStr">
        <is>
          <t>37 80 4980 423-0</t>
        </is>
      </c>
      <c r="E1969" t="inlineStr">
        <is>
          <t>Necoss GmbH</t>
        </is>
      </c>
      <c r="F1969" t="inlineStr">
        <is>
          <t>DME</t>
        </is>
      </c>
      <c r="G1969" t="inlineStr">
        <is>
          <t>80' 6-A CW</t>
        </is>
      </c>
      <c r="H1969" t="n">
        <v>0</v>
      </c>
      <c r="I1969" s="6" t="n">
        <v>0</v>
      </c>
      <c r="J1969" s="6" t="n">
        <v>0</v>
      </c>
      <c r="K1969" t="inlineStr">
        <is>
          <t>run_initial</t>
        </is>
      </c>
      <c r="L1969" s="6" t="n">
        <v>46023</v>
      </c>
      <c r="M1969" s="6" t="n">
        <v>46752</v>
      </c>
      <c r="N1969" t="n">
        <v>760</v>
      </c>
      <c r="O1969" s="6" t="n">
        <v>46752</v>
      </c>
      <c r="S1969" t="inlineStr">
        <is>
          <t>n.a.</t>
        </is>
      </c>
      <c r="T1969" s="6" t="n">
        <v>0</v>
      </c>
      <c r="U1969" s="6" t="n">
        <v>0</v>
      </c>
      <c r="V1969" t="n">
        <v>0</v>
      </c>
      <c r="W1969" t="n">
        <v>3</v>
      </c>
      <c r="X1969" s="6" t="n"/>
      <c r="Z1969" s="6" t="n">
        <v>46660</v>
      </c>
      <c r="AA1969" t="inlineStr">
        <is>
          <t>n.a.</t>
        </is>
      </c>
      <c r="AB1969" s="6" t="n">
        <v>46752</v>
      </c>
      <c r="AC1969" t="inlineStr"/>
      <c r="AD1969" s="6" t="n">
        <v>46599</v>
      </c>
    </row>
    <row r="1970">
      <c r="A1970" t="inlineStr">
        <is>
          <t>V200054</t>
        </is>
      </c>
      <c r="B1970" t="inlineStr">
        <is>
          <t>2025-0024</t>
        </is>
      </c>
      <c r="C1970" t="n">
        <v>16</v>
      </c>
      <c r="D1970" t="inlineStr">
        <is>
          <t>37 80 4980 424-8</t>
        </is>
      </c>
      <c r="E1970" t="inlineStr">
        <is>
          <t>Necoss GmbH</t>
        </is>
      </c>
      <c r="F1970" t="inlineStr">
        <is>
          <t>DME</t>
        </is>
      </c>
      <c r="G1970" t="inlineStr">
        <is>
          <t>80' 6-A CW</t>
        </is>
      </c>
      <c r="H1970" t="n">
        <v>0</v>
      </c>
      <c r="I1970" s="6" t="n">
        <v>0</v>
      </c>
      <c r="J1970" s="6" t="n">
        <v>0</v>
      </c>
      <c r="K1970" t="inlineStr">
        <is>
          <t>run_initial</t>
        </is>
      </c>
      <c r="L1970" s="6" t="n">
        <v>46023</v>
      </c>
      <c r="M1970" s="6" t="n">
        <v>46752</v>
      </c>
      <c r="N1970" t="n">
        <v>760</v>
      </c>
      <c r="O1970" s="6" t="n">
        <v>46752</v>
      </c>
      <c r="S1970" t="inlineStr">
        <is>
          <t>n.a.</t>
        </is>
      </c>
      <c r="T1970" s="6" t="n">
        <v>0</v>
      </c>
      <c r="U1970" s="6" t="n">
        <v>0</v>
      </c>
      <c r="V1970" t="n">
        <v>0</v>
      </c>
      <c r="W1970" t="n">
        <v>3</v>
      </c>
      <c r="X1970" s="6" t="n"/>
      <c r="Z1970" s="6" t="n">
        <v>46660</v>
      </c>
      <c r="AA1970" t="inlineStr">
        <is>
          <t>n.a.</t>
        </is>
      </c>
      <c r="AB1970" s="6" t="n">
        <v>46752</v>
      </c>
      <c r="AC1970" t="inlineStr"/>
      <c r="AD1970" s="6" t="n">
        <v>46599</v>
      </c>
    </row>
    <row r="1971">
      <c r="A1971" t="inlineStr">
        <is>
          <t>V200054</t>
        </is>
      </c>
      <c r="B1971" t="inlineStr">
        <is>
          <t>2025-0024</t>
        </is>
      </c>
      <c r="C1971" t="n">
        <v>17</v>
      </c>
      <c r="D1971" t="inlineStr">
        <is>
          <t>37 80 4980 425-5</t>
        </is>
      </c>
      <c r="E1971" t="inlineStr">
        <is>
          <t>Necoss GmbH</t>
        </is>
      </c>
      <c r="F1971" t="inlineStr">
        <is>
          <t>DME</t>
        </is>
      </c>
      <c r="G1971" t="inlineStr">
        <is>
          <t>80' 6-A CW</t>
        </is>
      </c>
      <c r="H1971" t="n">
        <v>0</v>
      </c>
      <c r="I1971" s="6" t="n">
        <v>0</v>
      </c>
      <c r="J1971" s="6" t="n">
        <v>0</v>
      </c>
      <c r="K1971" t="inlineStr">
        <is>
          <t>run_initial</t>
        </is>
      </c>
      <c r="L1971" s="6" t="n">
        <v>46023</v>
      </c>
      <c r="M1971" s="6" t="n">
        <v>46752</v>
      </c>
      <c r="N1971" t="n">
        <v>760</v>
      </c>
      <c r="O1971" s="6" t="n">
        <v>46752</v>
      </c>
      <c r="S1971" t="inlineStr">
        <is>
          <t>n.a.</t>
        </is>
      </c>
      <c r="T1971" s="6" t="n">
        <v>0</v>
      </c>
      <c r="U1971" s="6" t="n">
        <v>0</v>
      </c>
      <c r="V1971" t="n">
        <v>0</v>
      </c>
      <c r="W1971" t="n">
        <v>3</v>
      </c>
      <c r="X1971" s="6" t="n"/>
      <c r="Z1971" s="6" t="n">
        <v>46660</v>
      </c>
      <c r="AA1971" t="inlineStr">
        <is>
          <t>n.a.</t>
        </is>
      </c>
      <c r="AB1971" s="6" t="n">
        <v>46752</v>
      </c>
      <c r="AC1971" t="inlineStr"/>
      <c r="AD1971" s="6" t="n">
        <v>46599</v>
      </c>
    </row>
    <row r="1972">
      <c r="A1972" t="inlineStr">
        <is>
          <t>V200054</t>
        </is>
      </c>
      <c r="B1972" t="inlineStr">
        <is>
          <t>2025-0024</t>
        </is>
      </c>
      <c r="C1972" t="n">
        <v>18</v>
      </c>
      <c r="D1972" t="inlineStr">
        <is>
          <t>37 80 4980 426-3</t>
        </is>
      </c>
      <c r="E1972" t="inlineStr">
        <is>
          <t>Necoss GmbH</t>
        </is>
      </c>
      <c r="F1972" t="inlineStr">
        <is>
          <t>DME</t>
        </is>
      </c>
      <c r="G1972" t="inlineStr">
        <is>
          <t>80' 6-A CW</t>
        </is>
      </c>
      <c r="H1972" t="n">
        <v>0</v>
      </c>
      <c r="I1972" s="6" t="n">
        <v>0</v>
      </c>
      <c r="J1972" s="6" t="n">
        <v>0</v>
      </c>
      <c r="K1972" t="inlineStr">
        <is>
          <t>run_initial</t>
        </is>
      </c>
      <c r="L1972" s="6" t="n">
        <v>46023</v>
      </c>
      <c r="M1972" s="6" t="n">
        <v>46752</v>
      </c>
      <c r="N1972" t="n">
        <v>760</v>
      </c>
      <c r="O1972" s="6" t="n">
        <v>46752</v>
      </c>
      <c r="S1972" t="inlineStr">
        <is>
          <t>n.a.</t>
        </is>
      </c>
      <c r="T1972" s="6" t="n">
        <v>0</v>
      </c>
      <c r="U1972" s="6" t="n">
        <v>0</v>
      </c>
      <c r="V1972" t="n">
        <v>0</v>
      </c>
      <c r="W1972" t="n">
        <v>3</v>
      </c>
      <c r="X1972" s="6" t="n"/>
      <c r="Z1972" s="6" t="n">
        <v>46660</v>
      </c>
      <c r="AA1972" t="inlineStr">
        <is>
          <t>n.a.</t>
        </is>
      </c>
      <c r="AB1972" s="6" t="n">
        <v>46752</v>
      </c>
      <c r="AC1972" t="inlineStr"/>
      <c r="AD1972" s="6" t="n">
        <v>46599</v>
      </c>
    </row>
    <row r="1973">
      <c r="A1973" t="inlineStr">
        <is>
          <t>V200054</t>
        </is>
      </c>
      <c r="B1973" t="inlineStr">
        <is>
          <t>2025-0024</t>
        </is>
      </c>
      <c r="C1973" t="n">
        <v>19</v>
      </c>
      <c r="D1973" t="inlineStr">
        <is>
          <t>37 80 4980 427-1</t>
        </is>
      </c>
      <c r="E1973" t="inlineStr">
        <is>
          <t>Necoss GmbH</t>
        </is>
      </c>
      <c r="F1973" t="inlineStr">
        <is>
          <t>DME</t>
        </is>
      </c>
      <c r="G1973" t="inlineStr">
        <is>
          <t>80' 6-A CW</t>
        </is>
      </c>
      <c r="H1973" t="n">
        <v>0</v>
      </c>
      <c r="I1973" s="6" t="n">
        <v>0</v>
      </c>
      <c r="J1973" s="6" t="n">
        <v>0</v>
      </c>
      <c r="K1973" t="inlineStr">
        <is>
          <t>run_initial</t>
        </is>
      </c>
      <c r="L1973" s="6" t="n">
        <v>46023</v>
      </c>
      <c r="M1973" s="6" t="n">
        <v>46752</v>
      </c>
      <c r="N1973" t="n">
        <v>760</v>
      </c>
      <c r="O1973" s="6" t="n">
        <v>46752</v>
      </c>
      <c r="S1973" t="inlineStr">
        <is>
          <t>n.a.</t>
        </is>
      </c>
      <c r="T1973" s="6" t="n">
        <v>0</v>
      </c>
      <c r="U1973" s="6" t="n">
        <v>0</v>
      </c>
      <c r="V1973" t="n">
        <v>0</v>
      </c>
      <c r="W1973" t="n">
        <v>3</v>
      </c>
      <c r="X1973" s="6" t="n"/>
      <c r="Z1973" s="6" t="n">
        <v>46660</v>
      </c>
      <c r="AA1973" t="inlineStr">
        <is>
          <t>n.a.</t>
        </is>
      </c>
      <c r="AB1973" s="6" t="n">
        <v>46752</v>
      </c>
      <c r="AC1973" t="inlineStr"/>
      <c r="AD1973" s="6" t="n">
        <v>46599</v>
      </c>
    </row>
    <row r="1974">
      <c r="A1974" t="inlineStr">
        <is>
          <t>V200054</t>
        </is>
      </c>
      <c r="B1974" t="inlineStr">
        <is>
          <t>2025-0024</t>
        </is>
      </c>
      <c r="C1974" t="n">
        <v>20</v>
      </c>
      <c r="D1974" t="inlineStr">
        <is>
          <t>37 80 4980 428-9</t>
        </is>
      </c>
      <c r="E1974" t="inlineStr">
        <is>
          <t>Necoss GmbH</t>
        </is>
      </c>
      <c r="F1974" t="inlineStr">
        <is>
          <t>DME</t>
        </is>
      </c>
      <c r="G1974" t="inlineStr">
        <is>
          <t>80' 6-A CW</t>
        </is>
      </c>
      <c r="H1974" t="n">
        <v>0</v>
      </c>
      <c r="I1974" s="6" t="n">
        <v>0</v>
      </c>
      <c r="J1974" s="6" t="n">
        <v>0</v>
      </c>
      <c r="K1974" t="inlineStr">
        <is>
          <t>run_initial</t>
        </is>
      </c>
      <c r="L1974" s="6" t="n">
        <v>46023</v>
      </c>
      <c r="M1974" s="6" t="n">
        <v>46752</v>
      </c>
      <c r="N1974" t="n">
        <v>760</v>
      </c>
      <c r="O1974" s="6" t="n">
        <v>46752</v>
      </c>
      <c r="S1974" t="inlineStr">
        <is>
          <t>n.a.</t>
        </is>
      </c>
      <c r="T1974" s="6" t="n">
        <v>0</v>
      </c>
      <c r="U1974" s="6" t="n">
        <v>0</v>
      </c>
      <c r="V1974" t="n">
        <v>0</v>
      </c>
      <c r="W1974" t="n">
        <v>3</v>
      </c>
      <c r="X1974" s="6" t="n"/>
      <c r="Z1974" s="6" t="n">
        <v>46660</v>
      </c>
      <c r="AA1974" t="inlineStr">
        <is>
          <t>n.a.</t>
        </is>
      </c>
      <c r="AB1974" s="6" t="n">
        <v>46752</v>
      </c>
      <c r="AC1974" t="inlineStr"/>
      <c r="AD1974" s="6" t="n">
        <v>46599</v>
      </c>
    </row>
    <row r="1975">
      <c r="A1975" t="inlineStr">
        <is>
          <t>V200054</t>
        </is>
      </c>
      <c r="B1975" t="inlineStr">
        <is>
          <t>2025-0024</t>
        </is>
      </c>
      <c r="C1975" t="n">
        <v>21</v>
      </c>
      <c r="D1975" t="inlineStr">
        <is>
          <t>37 80 4980 429-7</t>
        </is>
      </c>
      <c r="E1975" t="inlineStr">
        <is>
          <t>Necoss GmbH</t>
        </is>
      </c>
      <c r="F1975" t="inlineStr">
        <is>
          <t>DME</t>
        </is>
      </c>
      <c r="G1975" t="inlineStr">
        <is>
          <t>80' 6-A CW</t>
        </is>
      </c>
      <c r="H1975" t="n">
        <v>0</v>
      </c>
      <c r="I1975" s="6" t="n">
        <v>0</v>
      </c>
      <c r="J1975" s="6" t="n">
        <v>0</v>
      </c>
      <c r="K1975" t="inlineStr">
        <is>
          <t>run_initial</t>
        </is>
      </c>
      <c r="L1975" s="6" t="n">
        <v>46023</v>
      </c>
      <c r="M1975" s="6" t="n">
        <v>46752</v>
      </c>
      <c r="N1975" t="n">
        <v>760</v>
      </c>
      <c r="O1975" s="6" t="n">
        <v>46752</v>
      </c>
      <c r="S1975" t="inlineStr">
        <is>
          <t>n.a.</t>
        </is>
      </c>
      <c r="T1975" s="6" t="n">
        <v>0</v>
      </c>
      <c r="U1975" s="6" t="n">
        <v>0</v>
      </c>
      <c r="V1975" t="n">
        <v>0</v>
      </c>
      <c r="W1975" t="n">
        <v>3</v>
      </c>
      <c r="X1975" s="6" t="n"/>
      <c r="Z1975" s="6" t="n">
        <v>46660</v>
      </c>
      <c r="AA1975" t="inlineStr">
        <is>
          <t>n.a.</t>
        </is>
      </c>
      <c r="AB1975" s="6" t="n">
        <v>46752</v>
      </c>
      <c r="AC1975" t="inlineStr"/>
      <c r="AD1975" s="6" t="n">
        <v>46599</v>
      </c>
    </row>
    <row r="1976">
      <c r="A1976" t="inlineStr">
        <is>
          <t>V200054</t>
        </is>
      </c>
      <c r="B1976" t="inlineStr">
        <is>
          <t>2025-0024</t>
        </is>
      </c>
      <c r="C1976" t="n">
        <v>22</v>
      </c>
      <c r="D1976" t="inlineStr">
        <is>
          <t>37 80 4980 430-5</t>
        </is>
      </c>
      <c r="E1976" t="inlineStr">
        <is>
          <t>Necoss GmbH</t>
        </is>
      </c>
      <c r="F1976" t="inlineStr">
        <is>
          <t>DME</t>
        </is>
      </c>
      <c r="G1976" t="inlineStr">
        <is>
          <t>80' 6-A CW</t>
        </is>
      </c>
      <c r="H1976" t="n">
        <v>0</v>
      </c>
      <c r="I1976" s="6" t="n">
        <v>0</v>
      </c>
      <c r="J1976" s="6" t="n">
        <v>0</v>
      </c>
      <c r="K1976" t="inlineStr">
        <is>
          <t>run_initial</t>
        </is>
      </c>
      <c r="L1976" s="6" t="n">
        <v>46023</v>
      </c>
      <c r="M1976" s="6" t="n">
        <v>46752</v>
      </c>
      <c r="N1976" t="n">
        <v>760</v>
      </c>
      <c r="O1976" s="6" t="n">
        <v>46752</v>
      </c>
      <c r="S1976" t="inlineStr">
        <is>
          <t>n.a.</t>
        </is>
      </c>
      <c r="T1976" s="6" t="n">
        <v>0</v>
      </c>
      <c r="U1976" s="6" t="n">
        <v>0</v>
      </c>
      <c r="V1976" t="n">
        <v>0</v>
      </c>
      <c r="W1976" t="n">
        <v>3</v>
      </c>
      <c r="X1976" s="6" t="n"/>
      <c r="Z1976" s="6" t="n">
        <v>46660</v>
      </c>
      <c r="AA1976" t="inlineStr">
        <is>
          <t>n.a.</t>
        </is>
      </c>
      <c r="AB1976" s="6" t="n">
        <v>46752</v>
      </c>
      <c r="AC1976" t="inlineStr"/>
      <c r="AD1976" s="6" t="n">
        <v>46599</v>
      </c>
    </row>
    <row r="1977">
      <c r="A1977" t="inlineStr">
        <is>
          <t>V200054</t>
        </is>
      </c>
      <c r="B1977" t="inlineStr">
        <is>
          <t>2025-0024</t>
        </is>
      </c>
      <c r="C1977" t="n">
        <v>23</v>
      </c>
      <c r="D1977" t="inlineStr">
        <is>
          <t>37 80 4980 432-1</t>
        </is>
      </c>
      <c r="E1977" t="inlineStr">
        <is>
          <t>Necoss GmbH</t>
        </is>
      </c>
      <c r="F1977" t="inlineStr">
        <is>
          <t>DME</t>
        </is>
      </c>
      <c r="G1977" t="inlineStr">
        <is>
          <t>80' 6-A CW</t>
        </is>
      </c>
      <c r="H1977" t="n">
        <v>0</v>
      </c>
      <c r="I1977" s="6" t="n">
        <v>0</v>
      </c>
      <c r="J1977" s="6" t="n">
        <v>0</v>
      </c>
      <c r="K1977" t="inlineStr">
        <is>
          <t>run_initial</t>
        </is>
      </c>
      <c r="L1977" s="6" t="n">
        <v>46023</v>
      </c>
      <c r="M1977" s="6" t="n">
        <v>46752</v>
      </c>
      <c r="N1977" t="n">
        <v>760</v>
      </c>
      <c r="O1977" s="6" t="n">
        <v>46752</v>
      </c>
      <c r="S1977" t="inlineStr">
        <is>
          <t>n.a.</t>
        </is>
      </c>
      <c r="T1977" s="6" t="n">
        <v>0</v>
      </c>
      <c r="U1977" s="6" t="n">
        <v>0</v>
      </c>
      <c r="V1977" t="n">
        <v>0</v>
      </c>
      <c r="W1977" t="n">
        <v>3</v>
      </c>
      <c r="X1977" s="6" t="n"/>
      <c r="Z1977" s="6" t="n">
        <v>46660</v>
      </c>
      <c r="AA1977" t="inlineStr">
        <is>
          <t>n.a.</t>
        </is>
      </c>
      <c r="AB1977" s="6" t="n">
        <v>46752</v>
      </c>
      <c r="AC1977" t="inlineStr"/>
      <c r="AD1977" s="6" t="n">
        <v>46599</v>
      </c>
    </row>
    <row r="1978">
      <c r="A1978" t="inlineStr">
        <is>
          <t>V200054</t>
        </is>
      </c>
      <c r="B1978" t="inlineStr">
        <is>
          <t>2025-0024</t>
        </is>
      </c>
      <c r="C1978" t="n">
        <v>24</v>
      </c>
      <c r="D1978" t="inlineStr">
        <is>
          <t>37 80 4980 434-7</t>
        </is>
      </c>
      <c r="E1978" t="inlineStr">
        <is>
          <t>Necoss GmbH</t>
        </is>
      </c>
      <c r="F1978" t="inlineStr">
        <is>
          <t>DME</t>
        </is>
      </c>
      <c r="G1978" t="inlineStr">
        <is>
          <t>80' 6-A CW</t>
        </is>
      </c>
      <c r="H1978" t="n">
        <v>0</v>
      </c>
      <c r="I1978" s="6" t="n">
        <v>0</v>
      </c>
      <c r="J1978" s="6" t="n">
        <v>0</v>
      </c>
      <c r="K1978" t="inlineStr">
        <is>
          <t>run_initial</t>
        </is>
      </c>
      <c r="L1978" s="6" t="n">
        <v>46023</v>
      </c>
      <c r="M1978" s="6" t="n">
        <v>46752</v>
      </c>
      <c r="N1978" t="n">
        <v>760</v>
      </c>
      <c r="O1978" s="6" t="n">
        <v>46752</v>
      </c>
      <c r="S1978" t="inlineStr">
        <is>
          <t>n.a.</t>
        </is>
      </c>
      <c r="T1978" s="6" t="n">
        <v>0</v>
      </c>
      <c r="U1978" s="6" t="n">
        <v>0</v>
      </c>
      <c r="V1978" t="n">
        <v>0</v>
      </c>
      <c r="W1978" t="n">
        <v>3</v>
      </c>
      <c r="X1978" s="6" t="n"/>
      <c r="Z1978" s="6" t="n">
        <v>46660</v>
      </c>
      <c r="AA1978" t="inlineStr">
        <is>
          <t>n.a.</t>
        </is>
      </c>
      <c r="AB1978" s="6" t="n">
        <v>46752</v>
      </c>
      <c r="AC1978" t="inlineStr"/>
      <c r="AD1978" s="6" t="n">
        <v>46599</v>
      </c>
    </row>
    <row r="1979">
      <c r="A1979" t="inlineStr">
        <is>
          <t>V200054</t>
        </is>
      </c>
      <c r="B1979" t="inlineStr">
        <is>
          <t>2025-0024</t>
        </is>
      </c>
      <c r="C1979" t="n">
        <v>25</v>
      </c>
      <c r="D1979" t="inlineStr">
        <is>
          <t>37 80 4980 435-4</t>
        </is>
      </c>
      <c r="E1979" t="inlineStr">
        <is>
          <t>Necoss GmbH</t>
        </is>
      </c>
      <c r="F1979" t="inlineStr">
        <is>
          <t>DME</t>
        </is>
      </c>
      <c r="G1979" t="inlineStr">
        <is>
          <t>80' 6-A CW</t>
        </is>
      </c>
      <c r="H1979" t="n">
        <v>0</v>
      </c>
      <c r="I1979" s="6" t="n">
        <v>0</v>
      </c>
      <c r="J1979" s="6" t="n">
        <v>0</v>
      </c>
      <c r="K1979" t="inlineStr">
        <is>
          <t>run_initial</t>
        </is>
      </c>
      <c r="L1979" s="6" t="n">
        <v>46023</v>
      </c>
      <c r="M1979" s="6" t="n">
        <v>46752</v>
      </c>
      <c r="N1979" t="n">
        <v>760</v>
      </c>
      <c r="O1979" s="6" t="n">
        <v>46752</v>
      </c>
      <c r="S1979" t="inlineStr">
        <is>
          <t>n.a.</t>
        </is>
      </c>
      <c r="T1979" s="6" t="n">
        <v>0</v>
      </c>
      <c r="U1979" s="6" t="n">
        <v>0</v>
      </c>
      <c r="V1979" t="n">
        <v>0</v>
      </c>
      <c r="W1979" t="n">
        <v>3</v>
      </c>
      <c r="X1979" s="6" t="n"/>
      <c r="Z1979" s="6" t="n">
        <v>46660</v>
      </c>
      <c r="AA1979" t="inlineStr">
        <is>
          <t>n.a.</t>
        </is>
      </c>
      <c r="AB1979" s="6" t="n">
        <v>46752</v>
      </c>
      <c r="AC1979" t="inlineStr"/>
      <c r="AD1979" s="6" t="n">
        <v>46599</v>
      </c>
    </row>
    <row r="1980">
      <c r="A1980" t="inlineStr">
        <is>
          <t>V200054</t>
        </is>
      </c>
      <c r="B1980" t="inlineStr">
        <is>
          <t>2025-0024</t>
        </is>
      </c>
      <c r="C1980" t="n">
        <v>26</v>
      </c>
      <c r="D1980" t="inlineStr">
        <is>
          <t>37 80 4980 436-2</t>
        </is>
      </c>
      <c r="E1980" t="inlineStr">
        <is>
          <t>Necoss GmbH</t>
        </is>
      </c>
      <c r="F1980" t="inlineStr">
        <is>
          <t>DME</t>
        </is>
      </c>
      <c r="G1980" t="inlineStr">
        <is>
          <t>80' 6-A CW</t>
        </is>
      </c>
      <c r="H1980" t="n">
        <v>0</v>
      </c>
      <c r="I1980" s="6" t="n">
        <v>0</v>
      </c>
      <c r="J1980" s="6" t="n">
        <v>0</v>
      </c>
      <c r="K1980" t="inlineStr">
        <is>
          <t>run_initial</t>
        </is>
      </c>
      <c r="L1980" s="6" t="n">
        <v>46023</v>
      </c>
      <c r="M1980" s="6" t="n">
        <v>46752</v>
      </c>
      <c r="N1980" t="n">
        <v>760</v>
      </c>
      <c r="O1980" s="6" t="n">
        <v>46752</v>
      </c>
      <c r="S1980" t="inlineStr">
        <is>
          <t>n.a.</t>
        </is>
      </c>
      <c r="T1980" s="6" t="n">
        <v>0</v>
      </c>
      <c r="U1980" s="6" t="n">
        <v>0</v>
      </c>
      <c r="V1980" t="n">
        <v>0</v>
      </c>
      <c r="W1980" t="n">
        <v>3</v>
      </c>
      <c r="X1980" s="6" t="n"/>
      <c r="Z1980" s="6" t="n">
        <v>46660</v>
      </c>
      <c r="AA1980" t="inlineStr">
        <is>
          <t>n.a.</t>
        </is>
      </c>
      <c r="AB1980" s="6" t="n">
        <v>46752</v>
      </c>
      <c r="AC1980" t="inlineStr"/>
      <c r="AD1980" s="6" t="n">
        <v>46599</v>
      </c>
    </row>
    <row r="1981">
      <c r="A1981" t="inlineStr">
        <is>
          <t>V200054</t>
        </is>
      </c>
      <c r="B1981" t="inlineStr">
        <is>
          <t>2025-0024</t>
        </is>
      </c>
      <c r="C1981" t="n">
        <v>27</v>
      </c>
      <c r="D1981" t="inlineStr">
        <is>
          <t>37 80 4980 438-8</t>
        </is>
      </c>
      <c r="E1981" t="inlineStr">
        <is>
          <t>Necoss GmbH</t>
        </is>
      </c>
      <c r="F1981" t="inlineStr">
        <is>
          <t>DME</t>
        </is>
      </c>
      <c r="G1981" t="inlineStr">
        <is>
          <t>80' 6-A CW</t>
        </is>
      </c>
      <c r="H1981" t="n">
        <v>0</v>
      </c>
      <c r="I1981" s="6" t="n">
        <v>0</v>
      </c>
      <c r="J1981" s="6" t="n">
        <v>0</v>
      </c>
      <c r="K1981" t="inlineStr">
        <is>
          <t>run_initial</t>
        </is>
      </c>
      <c r="L1981" s="6" t="n">
        <v>46023</v>
      </c>
      <c r="M1981" s="6" t="n">
        <v>46752</v>
      </c>
      <c r="N1981" t="n">
        <v>760</v>
      </c>
      <c r="O1981" s="6" t="n">
        <v>46752</v>
      </c>
      <c r="S1981" t="inlineStr">
        <is>
          <t>n.a.</t>
        </is>
      </c>
      <c r="T1981" s="6" t="n">
        <v>0</v>
      </c>
      <c r="U1981" s="6" t="n">
        <v>0</v>
      </c>
      <c r="V1981" t="n">
        <v>0</v>
      </c>
      <c r="W1981" t="n">
        <v>3</v>
      </c>
      <c r="X1981" s="6" t="n"/>
      <c r="Z1981" s="6" t="n">
        <v>46660</v>
      </c>
      <c r="AA1981" t="inlineStr">
        <is>
          <t>n.a.</t>
        </is>
      </c>
      <c r="AB1981" s="6" t="n">
        <v>46752</v>
      </c>
      <c r="AC1981" t="inlineStr"/>
      <c r="AD1981" s="6" t="n">
        <v>46599</v>
      </c>
    </row>
    <row r="1982">
      <c r="A1982" t="inlineStr">
        <is>
          <t>V200054</t>
        </is>
      </c>
      <c r="B1982" t="inlineStr">
        <is>
          <t>2025-0024</t>
        </is>
      </c>
      <c r="C1982" t="n">
        <v>28</v>
      </c>
      <c r="D1982" t="inlineStr">
        <is>
          <t>37 80 4980 440-4</t>
        </is>
      </c>
      <c r="E1982" t="inlineStr">
        <is>
          <t>Necoss GmbH</t>
        </is>
      </c>
      <c r="F1982" t="inlineStr">
        <is>
          <t>DME</t>
        </is>
      </c>
      <c r="G1982" t="inlineStr">
        <is>
          <t>80' 6-A CW</t>
        </is>
      </c>
      <c r="H1982" t="n">
        <v>0</v>
      </c>
      <c r="I1982" s="6" t="n">
        <v>0</v>
      </c>
      <c r="J1982" s="6" t="n">
        <v>0</v>
      </c>
      <c r="K1982" t="inlineStr">
        <is>
          <t>run_initial</t>
        </is>
      </c>
      <c r="L1982" s="6" t="n">
        <v>46023</v>
      </c>
      <c r="M1982" s="6" t="n">
        <v>46752</v>
      </c>
      <c r="N1982" t="n">
        <v>760</v>
      </c>
      <c r="O1982" s="6" t="n">
        <v>46752</v>
      </c>
      <c r="S1982" t="inlineStr">
        <is>
          <t>n.a.</t>
        </is>
      </c>
      <c r="T1982" s="6" t="n">
        <v>0</v>
      </c>
      <c r="U1982" s="6" t="n">
        <v>0</v>
      </c>
      <c r="V1982" t="n">
        <v>0</v>
      </c>
      <c r="W1982" t="n">
        <v>3</v>
      </c>
      <c r="X1982" s="6" t="n"/>
      <c r="Z1982" s="6" t="n">
        <v>46660</v>
      </c>
      <c r="AA1982" t="inlineStr">
        <is>
          <t>n.a.</t>
        </is>
      </c>
      <c r="AB1982" s="6" t="n">
        <v>46752</v>
      </c>
      <c r="AC1982" t="inlineStr"/>
      <c r="AD1982" s="6" t="n">
        <v>46599</v>
      </c>
    </row>
    <row r="1983">
      <c r="A1983" t="inlineStr">
        <is>
          <t>V200054</t>
        </is>
      </c>
      <c r="B1983" t="inlineStr">
        <is>
          <t>2025-0024</t>
        </is>
      </c>
      <c r="C1983" t="n">
        <v>29</v>
      </c>
      <c r="D1983" t="inlineStr">
        <is>
          <t>37 80 4980 441-2</t>
        </is>
      </c>
      <c r="E1983" t="inlineStr">
        <is>
          <t>Necoss GmbH</t>
        </is>
      </c>
      <c r="F1983" t="inlineStr">
        <is>
          <t>DME</t>
        </is>
      </c>
      <c r="G1983" t="inlineStr">
        <is>
          <t>80' 6-A CW</t>
        </is>
      </c>
      <c r="H1983" t="n">
        <v>0</v>
      </c>
      <c r="I1983" s="6" t="n">
        <v>0</v>
      </c>
      <c r="J1983" s="6" t="n">
        <v>0</v>
      </c>
      <c r="K1983" t="inlineStr">
        <is>
          <t>run_initial</t>
        </is>
      </c>
      <c r="L1983" s="6" t="n">
        <v>46023</v>
      </c>
      <c r="M1983" s="6" t="n">
        <v>46752</v>
      </c>
      <c r="N1983" t="n">
        <v>760</v>
      </c>
      <c r="O1983" s="6" t="n">
        <v>46752</v>
      </c>
      <c r="S1983" t="inlineStr">
        <is>
          <t>n.a.</t>
        </is>
      </c>
      <c r="T1983" s="6" t="n">
        <v>0</v>
      </c>
      <c r="U1983" s="6" t="n">
        <v>0</v>
      </c>
      <c r="V1983" t="n">
        <v>0</v>
      </c>
      <c r="W1983" t="n">
        <v>3</v>
      </c>
      <c r="X1983" s="6" t="n"/>
      <c r="Z1983" s="6" t="n">
        <v>46660</v>
      </c>
      <c r="AA1983" t="inlineStr">
        <is>
          <t>n.a.</t>
        </is>
      </c>
      <c r="AB1983" s="6" t="n">
        <v>46752</v>
      </c>
      <c r="AC1983" t="inlineStr"/>
      <c r="AD1983" s="6" t="n">
        <v>46599</v>
      </c>
    </row>
    <row r="1984">
      <c r="A1984" t="inlineStr">
        <is>
          <t>V200054</t>
        </is>
      </c>
      <c r="B1984" t="inlineStr">
        <is>
          <t>2025-0024</t>
        </is>
      </c>
      <c r="C1984" t="n">
        <v>30</v>
      </c>
      <c r="D1984" t="inlineStr">
        <is>
          <t>37 80 4980 445-3</t>
        </is>
      </c>
      <c r="E1984" t="inlineStr">
        <is>
          <t>Necoss GmbH</t>
        </is>
      </c>
      <c r="F1984" t="inlineStr">
        <is>
          <t>DME</t>
        </is>
      </c>
      <c r="G1984" t="inlineStr">
        <is>
          <t>80' 6-A CW</t>
        </is>
      </c>
      <c r="H1984" t="n">
        <v>0</v>
      </c>
      <c r="I1984" s="6" t="n">
        <v>0</v>
      </c>
      <c r="J1984" s="6" t="n">
        <v>0</v>
      </c>
      <c r="K1984" t="inlineStr">
        <is>
          <t>run_initial</t>
        </is>
      </c>
      <c r="L1984" s="6" t="n">
        <v>46023</v>
      </c>
      <c r="M1984" s="6" t="n">
        <v>46752</v>
      </c>
      <c r="N1984" t="n">
        <v>760</v>
      </c>
      <c r="O1984" s="6" t="n">
        <v>46752</v>
      </c>
      <c r="S1984" t="inlineStr">
        <is>
          <t>n.a.</t>
        </is>
      </c>
      <c r="T1984" s="6" t="n">
        <v>0</v>
      </c>
      <c r="U1984" s="6" t="n">
        <v>0</v>
      </c>
      <c r="V1984" t="n">
        <v>0</v>
      </c>
      <c r="W1984" t="n">
        <v>3</v>
      </c>
      <c r="X1984" s="6" t="n"/>
      <c r="Z1984" s="6" t="n">
        <v>46660</v>
      </c>
      <c r="AA1984" t="inlineStr">
        <is>
          <t>n.a.</t>
        </is>
      </c>
      <c r="AB1984" s="6" t="n">
        <v>46752</v>
      </c>
      <c r="AC1984" t="inlineStr"/>
      <c r="AD1984" s="6" t="n">
        <v>46599</v>
      </c>
    </row>
    <row r="1985">
      <c r="A1985" t="inlineStr">
        <is>
          <t>V200054</t>
        </is>
      </c>
      <c r="B1985" t="inlineStr">
        <is>
          <t>2025-0024</t>
        </is>
      </c>
      <c r="C1985" t="n">
        <v>31</v>
      </c>
      <c r="D1985" t="inlineStr">
        <is>
          <t>37 80 4980 448-7</t>
        </is>
      </c>
      <c r="E1985" t="inlineStr">
        <is>
          <t>Necoss GmbH</t>
        </is>
      </c>
      <c r="F1985" t="inlineStr">
        <is>
          <t>DME</t>
        </is>
      </c>
      <c r="G1985" t="inlineStr">
        <is>
          <t>80' 6-A CW</t>
        </is>
      </c>
      <c r="H1985" t="n">
        <v>0</v>
      </c>
      <c r="I1985" s="6" t="n">
        <v>0</v>
      </c>
      <c r="J1985" s="6" t="n">
        <v>0</v>
      </c>
      <c r="K1985" t="inlineStr">
        <is>
          <t>run_initial</t>
        </is>
      </c>
      <c r="L1985" s="6" t="n">
        <v>46023</v>
      </c>
      <c r="M1985" s="6" t="n">
        <v>46752</v>
      </c>
      <c r="N1985" t="n">
        <v>760</v>
      </c>
      <c r="O1985" s="6" t="n">
        <v>46752</v>
      </c>
      <c r="S1985" t="inlineStr">
        <is>
          <t>n.a.</t>
        </is>
      </c>
      <c r="T1985" s="6" t="n">
        <v>0</v>
      </c>
      <c r="U1985" s="6" t="n">
        <v>0</v>
      </c>
      <c r="V1985" t="n">
        <v>0</v>
      </c>
      <c r="W1985" t="n">
        <v>3</v>
      </c>
      <c r="X1985" s="6" t="n"/>
      <c r="Z1985" s="6" t="n">
        <v>46660</v>
      </c>
      <c r="AA1985" t="inlineStr">
        <is>
          <t>n.a.</t>
        </is>
      </c>
      <c r="AB1985" s="6" t="n">
        <v>46752</v>
      </c>
      <c r="AC1985" t="inlineStr"/>
      <c r="AD1985" s="6" t="n">
        <v>46599</v>
      </c>
    </row>
    <row r="1986">
      <c r="A1986" t="inlineStr">
        <is>
          <t>V200054</t>
        </is>
      </c>
      <c r="B1986" t="inlineStr">
        <is>
          <t>2025-0024</t>
        </is>
      </c>
      <c r="C1986" t="n">
        <v>32</v>
      </c>
      <c r="D1986" t="inlineStr">
        <is>
          <t>37 80 4980 449-5</t>
        </is>
      </c>
      <c r="E1986" t="inlineStr">
        <is>
          <t>Necoss GmbH</t>
        </is>
      </c>
      <c r="F1986" t="inlineStr">
        <is>
          <t>DME</t>
        </is>
      </c>
      <c r="G1986" t="inlineStr">
        <is>
          <t>80' 6-A CW</t>
        </is>
      </c>
      <c r="H1986" t="n">
        <v>0</v>
      </c>
      <c r="I1986" s="6" t="n">
        <v>0</v>
      </c>
      <c r="J1986" s="6" t="n">
        <v>0</v>
      </c>
      <c r="K1986" t="inlineStr">
        <is>
          <t>run_initial</t>
        </is>
      </c>
      <c r="L1986" s="6" t="n">
        <v>46023</v>
      </c>
      <c r="M1986" s="6" t="n">
        <v>46752</v>
      </c>
      <c r="N1986" t="n">
        <v>760</v>
      </c>
      <c r="O1986" s="6" t="n">
        <v>46752</v>
      </c>
      <c r="S1986" t="inlineStr">
        <is>
          <t>n.a.</t>
        </is>
      </c>
      <c r="T1986" s="6" t="n">
        <v>0</v>
      </c>
      <c r="U1986" s="6" t="n">
        <v>0</v>
      </c>
      <c r="V1986" t="n">
        <v>0</v>
      </c>
      <c r="W1986" t="n">
        <v>3</v>
      </c>
      <c r="X1986" s="6" t="n"/>
      <c r="Z1986" s="6" t="n">
        <v>46660</v>
      </c>
      <c r="AA1986" t="inlineStr">
        <is>
          <t>n.a.</t>
        </is>
      </c>
      <c r="AB1986" s="6" t="n">
        <v>46752</v>
      </c>
      <c r="AC1986" t="inlineStr"/>
      <c r="AD1986" s="6" t="n">
        <v>46599</v>
      </c>
    </row>
    <row r="1987">
      <c r="A1987" t="inlineStr">
        <is>
          <t>V200054</t>
        </is>
      </c>
      <c r="B1987" t="inlineStr">
        <is>
          <t>2025-0024</t>
        </is>
      </c>
      <c r="C1987" t="n">
        <v>33</v>
      </c>
      <c r="D1987" t="inlineStr">
        <is>
          <t>37 80 4980 459-4</t>
        </is>
      </c>
      <c r="E1987" t="inlineStr">
        <is>
          <t>Necoss GmbH</t>
        </is>
      </c>
      <c r="F1987" t="inlineStr">
        <is>
          <t>DME</t>
        </is>
      </c>
      <c r="G1987" t="inlineStr">
        <is>
          <t>80' 6-A CW</t>
        </is>
      </c>
      <c r="H1987" t="n">
        <v>0</v>
      </c>
      <c r="I1987" s="6" t="n">
        <v>0</v>
      </c>
      <c r="J1987" s="6" t="n">
        <v>0</v>
      </c>
      <c r="K1987" t="inlineStr">
        <is>
          <t>run_initial</t>
        </is>
      </c>
      <c r="L1987" s="6" t="n">
        <v>46023</v>
      </c>
      <c r="M1987" s="6" t="n">
        <v>46752</v>
      </c>
      <c r="N1987" t="n">
        <v>760</v>
      </c>
      <c r="O1987" s="6" t="n">
        <v>46752</v>
      </c>
      <c r="S1987" t="inlineStr">
        <is>
          <t>n.a.</t>
        </is>
      </c>
      <c r="T1987" s="6" t="n">
        <v>0</v>
      </c>
      <c r="U1987" s="6" t="n">
        <v>0</v>
      </c>
      <c r="V1987" t="n">
        <v>0</v>
      </c>
      <c r="W1987" t="n">
        <v>3</v>
      </c>
      <c r="X1987" s="6" t="n"/>
      <c r="Z1987" s="6" t="n">
        <v>46660</v>
      </c>
      <c r="AA1987" t="inlineStr">
        <is>
          <t>n.a.</t>
        </is>
      </c>
      <c r="AB1987" s="6" t="n">
        <v>46752</v>
      </c>
      <c r="AC1987" t="inlineStr"/>
      <c r="AD1987" s="6" t="n">
        <v>46599</v>
      </c>
    </row>
    <row r="1988">
      <c r="A1988" t="inlineStr">
        <is>
          <t>V200054</t>
        </is>
      </c>
      <c r="B1988" t="inlineStr">
        <is>
          <t>2025-0024</t>
        </is>
      </c>
      <c r="C1988" t="n">
        <v>34</v>
      </c>
      <c r="D1988" t="inlineStr">
        <is>
          <t>37 80 4980 460-2</t>
        </is>
      </c>
      <c r="E1988" t="inlineStr">
        <is>
          <t>Necoss GmbH</t>
        </is>
      </c>
      <c r="F1988" t="inlineStr">
        <is>
          <t>DME</t>
        </is>
      </c>
      <c r="G1988" t="inlineStr">
        <is>
          <t>80' 6-A CW</t>
        </is>
      </c>
      <c r="H1988" t="n">
        <v>0</v>
      </c>
      <c r="I1988" s="6" t="n">
        <v>0</v>
      </c>
      <c r="J1988" s="6" t="n">
        <v>0</v>
      </c>
      <c r="K1988" t="inlineStr">
        <is>
          <t>run_initial</t>
        </is>
      </c>
      <c r="L1988" s="6" t="n">
        <v>46023</v>
      </c>
      <c r="M1988" s="6" t="n">
        <v>46783</v>
      </c>
      <c r="N1988" t="n">
        <v>760</v>
      </c>
      <c r="O1988" s="6" t="n">
        <v>46783</v>
      </c>
      <c r="S1988" t="inlineStr">
        <is>
          <t>n.a.</t>
        </is>
      </c>
      <c r="T1988" s="6" t="n">
        <v>0</v>
      </c>
      <c r="U1988" s="6" t="n">
        <v>0</v>
      </c>
      <c r="V1988" t="n">
        <v>0</v>
      </c>
      <c r="W1988" t="n">
        <v>3</v>
      </c>
      <c r="X1988" s="6" t="n"/>
      <c r="Z1988" s="6" t="n">
        <v>46691</v>
      </c>
      <c r="AA1988" t="inlineStr">
        <is>
          <t>n.a.</t>
        </is>
      </c>
      <c r="AB1988" s="6" t="n">
        <v>46783</v>
      </c>
      <c r="AC1988" t="inlineStr"/>
      <c r="AD1988" s="6" t="n">
        <v>46630</v>
      </c>
    </row>
    <row r="1989">
      <c r="A1989" t="inlineStr">
        <is>
          <t>V200054</t>
        </is>
      </c>
      <c r="B1989" t="inlineStr">
        <is>
          <t>2025-0024</t>
        </is>
      </c>
      <c r="C1989" t="n">
        <v>35</v>
      </c>
      <c r="D1989" t="inlineStr">
        <is>
          <t>37 80 4980 461-0</t>
        </is>
      </c>
      <c r="E1989" t="inlineStr">
        <is>
          <t>Necoss GmbH</t>
        </is>
      </c>
      <c r="F1989" t="inlineStr">
        <is>
          <t>DME</t>
        </is>
      </c>
      <c r="G1989" t="inlineStr">
        <is>
          <t>80' 6-A CW</t>
        </is>
      </c>
      <c r="H1989" t="n">
        <v>0</v>
      </c>
      <c r="I1989" s="6" t="n">
        <v>0</v>
      </c>
      <c r="J1989" s="6" t="n">
        <v>0</v>
      </c>
      <c r="K1989" t="inlineStr">
        <is>
          <t>run_initial</t>
        </is>
      </c>
      <c r="L1989" s="6" t="n">
        <v>46023</v>
      </c>
      <c r="M1989" s="6" t="n">
        <v>46783</v>
      </c>
      <c r="N1989" t="n">
        <v>760</v>
      </c>
      <c r="O1989" s="6" t="n">
        <v>46783</v>
      </c>
      <c r="S1989" t="inlineStr">
        <is>
          <t>n.a.</t>
        </is>
      </c>
      <c r="T1989" s="6" t="n">
        <v>0</v>
      </c>
      <c r="U1989" s="6" t="n">
        <v>0</v>
      </c>
      <c r="V1989" t="n">
        <v>0</v>
      </c>
      <c r="W1989" t="n">
        <v>3</v>
      </c>
      <c r="X1989" s="6" t="n"/>
      <c r="Z1989" s="6" t="n">
        <v>46691</v>
      </c>
      <c r="AA1989" t="inlineStr">
        <is>
          <t>n.a.</t>
        </is>
      </c>
      <c r="AB1989" s="6" t="n">
        <v>46783</v>
      </c>
      <c r="AC1989" t="inlineStr"/>
      <c r="AD1989" s="6" t="n">
        <v>46630</v>
      </c>
    </row>
    <row r="1990">
      <c r="A1990" t="inlineStr">
        <is>
          <t>V200054</t>
        </is>
      </c>
      <c r="B1990" t="inlineStr">
        <is>
          <t>2025-0024</t>
        </is>
      </c>
      <c r="C1990" t="n">
        <v>36</v>
      </c>
      <c r="D1990" t="inlineStr">
        <is>
          <t>37 80 4980 462-8</t>
        </is>
      </c>
      <c r="E1990" t="inlineStr">
        <is>
          <t>Necoss GmbH</t>
        </is>
      </c>
      <c r="F1990" t="inlineStr">
        <is>
          <t>DME</t>
        </is>
      </c>
      <c r="G1990" t="inlineStr">
        <is>
          <t>80' 6-A CW</t>
        </is>
      </c>
      <c r="H1990" t="n">
        <v>0</v>
      </c>
      <c r="I1990" s="6" t="n">
        <v>0</v>
      </c>
      <c r="J1990" s="6" t="n">
        <v>0</v>
      </c>
      <c r="K1990" t="inlineStr">
        <is>
          <t>run_initial</t>
        </is>
      </c>
      <c r="L1990" s="6" t="n">
        <v>46023</v>
      </c>
      <c r="M1990" s="6" t="n">
        <v>46783</v>
      </c>
      <c r="N1990" t="n">
        <v>760</v>
      </c>
      <c r="O1990" s="6" t="n">
        <v>46783</v>
      </c>
      <c r="S1990" t="inlineStr">
        <is>
          <t>n.a.</t>
        </is>
      </c>
      <c r="T1990" s="6" t="n">
        <v>0</v>
      </c>
      <c r="U1990" s="6" t="n">
        <v>0</v>
      </c>
      <c r="V1990" t="n">
        <v>0</v>
      </c>
      <c r="W1990" t="n">
        <v>3</v>
      </c>
      <c r="X1990" s="6" t="n"/>
      <c r="Z1990" s="6" t="n">
        <v>46691</v>
      </c>
      <c r="AA1990" t="inlineStr">
        <is>
          <t>n.a.</t>
        </is>
      </c>
      <c r="AB1990" s="6" t="n">
        <v>46783</v>
      </c>
      <c r="AC1990" t="inlineStr"/>
      <c r="AD1990" s="6" t="n">
        <v>46630</v>
      </c>
    </row>
    <row r="1991">
      <c r="A1991" t="inlineStr">
        <is>
          <t>V200054</t>
        </is>
      </c>
      <c r="B1991" t="inlineStr">
        <is>
          <t>2025-0024</t>
        </is>
      </c>
      <c r="C1991" t="n">
        <v>37</v>
      </c>
      <c r="D1991" t="inlineStr">
        <is>
          <t>37 80 4980 463-6</t>
        </is>
      </c>
      <c r="E1991" t="inlineStr">
        <is>
          <t>Necoss GmbH</t>
        </is>
      </c>
      <c r="F1991" t="inlineStr">
        <is>
          <t>DME</t>
        </is>
      </c>
      <c r="G1991" t="inlineStr">
        <is>
          <t>80' 6-A CW</t>
        </is>
      </c>
      <c r="H1991" t="n">
        <v>0</v>
      </c>
      <c r="I1991" s="6" t="n">
        <v>0</v>
      </c>
      <c r="J1991" s="6" t="n">
        <v>0</v>
      </c>
      <c r="K1991" t="inlineStr">
        <is>
          <t>run_initial</t>
        </is>
      </c>
      <c r="L1991" s="6" t="n">
        <v>46023</v>
      </c>
      <c r="M1991" s="6" t="n">
        <v>46783</v>
      </c>
      <c r="N1991" t="n">
        <v>760</v>
      </c>
      <c r="O1991" s="6" t="n">
        <v>46783</v>
      </c>
      <c r="S1991" t="inlineStr">
        <is>
          <t>n.a.</t>
        </is>
      </c>
      <c r="T1991" s="6" t="n">
        <v>0</v>
      </c>
      <c r="U1991" s="6" t="n">
        <v>0</v>
      </c>
      <c r="V1991" t="n">
        <v>0</v>
      </c>
      <c r="W1991" t="n">
        <v>3</v>
      </c>
      <c r="X1991" s="6" t="n"/>
      <c r="Z1991" s="6" t="n">
        <v>46691</v>
      </c>
      <c r="AA1991" t="inlineStr">
        <is>
          <t>n.a.</t>
        </is>
      </c>
      <c r="AB1991" s="6" t="n">
        <v>46783</v>
      </c>
      <c r="AC1991" t="inlineStr"/>
      <c r="AD1991" s="6" t="n">
        <v>46630</v>
      </c>
    </row>
    <row r="1992">
      <c r="A1992" t="inlineStr">
        <is>
          <t>V200054</t>
        </is>
      </c>
      <c r="B1992" t="inlineStr">
        <is>
          <t>2025-0024</t>
        </is>
      </c>
      <c r="C1992" t="n">
        <v>38</v>
      </c>
      <c r="D1992" t="inlineStr">
        <is>
          <t>37 80 4980 466-9</t>
        </is>
      </c>
      <c r="E1992" t="inlineStr">
        <is>
          <t>Necoss GmbH</t>
        </is>
      </c>
      <c r="F1992" t="inlineStr">
        <is>
          <t>DME</t>
        </is>
      </c>
      <c r="G1992" t="inlineStr">
        <is>
          <t>80' 6-A CW</t>
        </is>
      </c>
      <c r="H1992" t="n">
        <v>0</v>
      </c>
      <c r="I1992" s="6" t="n">
        <v>0</v>
      </c>
      <c r="J1992" s="6" t="n">
        <v>0</v>
      </c>
      <c r="K1992" t="inlineStr">
        <is>
          <t>run_initial</t>
        </is>
      </c>
      <c r="L1992" s="6" t="n">
        <v>46023</v>
      </c>
      <c r="M1992" s="6" t="n">
        <v>46783</v>
      </c>
      <c r="N1992" t="n">
        <v>760</v>
      </c>
      <c r="O1992" s="6" t="n">
        <v>46783</v>
      </c>
      <c r="S1992" t="inlineStr">
        <is>
          <t>n.a.</t>
        </is>
      </c>
      <c r="T1992" s="6" t="n">
        <v>0</v>
      </c>
      <c r="U1992" s="6" t="n">
        <v>0</v>
      </c>
      <c r="V1992" t="n">
        <v>0</v>
      </c>
      <c r="W1992" t="n">
        <v>3</v>
      </c>
      <c r="X1992" s="6" t="n"/>
      <c r="Z1992" s="6" t="n">
        <v>46691</v>
      </c>
      <c r="AA1992" t="inlineStr">
        <is>
          <t>n.a.</t>
        </is>
      </c>
      <c r="AB1992" s="6" t="n">
        <v>46783</v>
      </c>
      <c r="AC1992" t="inlineStr"/>
      <c r="AD1992" s="6" t="n">
        <v>46630</v>
      </c>
    </row>
    <row r="1993">
      <c r="A1993" t="inlineStr">
        <is>
          <t>V200054</t>
        </is>
      </c>
      <c r="B1993" t="inlineStr">
        <is>
          <t>2025-0024</t>
        </is>
      </c>
      <c r="C1993" t="n">
        <v>39</v>
      </c>
      <c r="D1993" t="inlineStr">
        <is>
          <t>37 80 4980 468-5</t>
        </is>
      </c>
      <c r="E1993" t="inlineStr">
        <is>
          <t>Necoss GmbH</t>
        </is>
      </c>
      <c r="F1993" t="inlineStr">
        <is>
          <t>DME</t>
        </is>
      </c>
      <c r="G1993" t="inlineStr">
        <is>
          <t>80' 6-A CW</t>
        </is>
      </c>
      <c r="H1993" t="n">
        <v>0</v>
      </c>
      <c r="I1993" s="6" t="n">
        <v>0</v>
      </c>
      <c r="J1993" s="6" t="n">
        <v>0</v>
      </c>
      <c r="K1993" t="inlineStr">
        <is>
          <t>run_initial</t>
        </is>
      </c>
      <c r="L1993" s="6" t="n">
        <v>46023</v>
      </c>
      <c r="M1993" s="6" t="n">
        <v>46783</v>
      </c>
      <c r="N1993" t="n">
        <v>760</v>
      </c>
      <c r="O1993" s="6" t="n">
        <v>46783</v>
      </c>
      <c r="S1993" t="inlineStr">
        <is>
          <t>n.a.</t>
        </is>
      </c>
      <c r="T1993" s="6" t="n">
        <v>0</v>
      </c>
      <c r="U1993" s="6" t="n">
        <v>0</v>
      </c>
      <c r="V1993" t="n">
        <v>0</v>
      </c>
      <c r="W1993" t="n">
        <v>3</v>
      </c>
      <c r="X1993" s="6" t="n"/>
      <c r="Z1993" s="6" t="n">
        <v>46691</v>
      </c>
      <c r="AA1993" t="inlineStr">
        <is>
          <t>n.a.</t>
        </is>
      </c>
      <c r="AB1993" s="6" t="n">
        <v>46783</v>
      </c>
      <c r="AC1993" t="inlineStr"/>
      <c r="AD1993" s="6" t="n">
        <v>46630</v>
      </c>
    </row>
    <row r="1994">
      <c r="A1994" t="inlineStr">
        <is>
          <t>V200054</t>
        </is>
      </c>
      <c r="B1994" t="inlineStr">
        <is>
          <t>2025-0024</t>
        </is>
      </c>
      <c r="C1994" t="n">
        <v>40</v>
      </c>
      <c r="D1994" t="inlineStr">
        <is>
          <t>37 80 4980 469-3</t>
        </is>
      </c>
      <c r="E1994" t="inlineStr">
        <is>
          <t>Necoss GmbH</t>
        </is>
      </c>
      <c r="F1994" t="inlineStr">
        <is>
          <t>DME</t>
        </is>
      </c>
      <c r="G1994" t="inlineStr">
        <is>
          <t>80' 6-A CW</t>
        </is>
      </c>
      <c r="H1994" t="n">
        <v>0</v>
      </c>
      <c r="I1994" s="6" t="n">
        <v>0</v>
      </c>
      <c r="J1994" s="6" t="n">
        <v>0</v>
      </c>
      <c r="K1994" t="inlineStr">
        <is>
          <t>run_initial</t>
        </is>
      </c>
      <c r="L1994" s="6" t="n">
        <v>46023</v>
      </c>
      <c r="M1994" s="6" t="n">
        <v>46783</v>
      </c>
      <c r="N1994" t="n">
        <v>760</v>
      </c>
      <c r="O1994" s="6" t="n">
        <v>46783</v>
      </c>
      <c r="S1994" t="inlineStr">
        <is>
          <t>n.a.</t>
        </is>
      </c>
      <c r="T1994" s="6" t="n">
        <v>0</v>
      </c>
      <c r="U1994" s="6" t="n">
        <v>0</v>
      </c>
      <c r="V1994" t="n">
        <v>0</v>
      </c>
      <c r="W1994" t="n">
        <v>3</v>
      </c>
      <c r="X1994" s="6" t="n"/>
      <c r="Z1994" s="6" t="n">
        <v>46691</v>
      </c>
      <c r="AA1994" t="inlineStr">
        <is>
          <t>n.a.</t>
        </is>
      </c>
      <c r="AB1994" s="6" t="n">
        <v>46783</v>
      </c>
      <c r="AC1994" t="inlineStr"/>
      <c r="AD1994" s="6" t="n">
        <v>46630</v>
      </c>
    </row>
    <row r="1995">
      <c r="A1995" t="inlineStr">
        <is>
          <t>V200054</t>
        </is>
      </c>
      <c r="B1995" t="inlineStr">
        <is>
          <t>2025-0024</t>
        </is>
      </c>
      <c r="C1995" t="n">
        <v>41</v>
      </c>
      <c r="D1995" t="inlineStr">
        <is>
          <t>37 80 4980 470-1</t>
        </is>
      </c>
      <c r="E1995" t="inlineStr">
        <is>
          <t>Necoss GmbH</t>
        </is>
      </c>
      <c r="F1995" t="inlineStr">
        <is>
          <t>DME</t>
        </is>
      </c>
      <c r="G1995" t="inlineStr">
        <is>
          <t>80' 6-A CW</t>
        </is>
      </c>
      <c r="H1995" t="n">
        <v>0</v>
      </c>
      <c r="I1995" s="6" t="n">
        <v>0</v>
      </c>
      <c r="J1995" s="6" t="n">
        <v>0</v>
      </c>
      <c r="K1995" t="inlineStr">
        <is>
          <t>run_initial</t>
        </is>
      </c>
      <c r="L1995" s="6" t="n">
        <v>46023</v>
      </c>
      <c r="M1995" s="6" t="n">
        <v>46783</v>
      </c>
      <c r="N1995" t="n">
        <v>760</v>
      </c>
      <c r="O1995" s="6" t="n">
        <v>46783</v>
      </c>
      <c r="S1995" t="inlineStr">
        <is>
          <t>n.a.</t>
        </is>
      </c>
      <c r="T1995" s="6" t="n">
        <v>0</v>
      </c>
      <c r="U1995" s="6" t="n">
        <v>0</v>
      </c>
      <c r="V1995" t="n">
        <v>0</v>
      </c>
      <c r="W1995" t="n">
        <v>3</v>
      </c>
      <c r="X1995" s="6" t="n"/>
      <c r="Z1995" s="6" t="n">
        <v>46691</v>
      </c>
      <c r="AA1995" t="inlineStr">
        <is>
          <t>n.a.</t>
        </is>
      </c>
      <c r="AB1995" s="6" t="n">
        <v>46783</v>
      </c>
      <c r="AC1995" t="inlineStr"/>
      <c r="AD1995" s="6" t="n">
        <v>46630</v>
      </c>
    </row>
    <row r="1996">
      <c r="A1996" t="inlineStr">
        <is>
          <t>V200054</t>
        </is>
      </c>
      <c r="B1996" t="inlineStr">
        <is>
          <t>2025-0024</t>
        </is>
      </c>
      <c r="C1996" t="n">
        <v>42</v>
      </c>
      <c r="D1996" t="inlineStr">
        <is>
          <t>37 80 4980 739-9</t>
        </is>
      </c>
      <c r="E1996" t="inlineStr">
        <is>
          <t>Necoss GmbH</t>
        </is>
      </c>
      <c r="F1996" t="inlineStr">
        <is>
          <t>DME</t>
        </is>
      </c>
      <c r="G1996" t="inlineStr">
        <is>
          <t>80' 6-A CW</t>
        </is>
      </c>
      <c r="H1996" t="n">
        <v>0</v>
      </c>
      <c r="I1996" s="6" t="n">
        <v>0</v>
      </c>
      <c r="J1996" s="6" t="n">
        <v>0</v>
      </c>
      <c r="K1996" t="inlineStr">
        <is>
          <t>run_initial</t>
        </is>
      </c>
      <c r="L1996" s="6" t="n">
        <v>46023</v>
      </c>
      <c r="M1996" s="6" t="n">
        <v>46783</v>
      </c>
      <c r="N1996" t="n">
        <v>760</v>
      </c>
      <c r="O1996" s="6" t="n">
        <v>46783</v>
      </c>
      <c r="S1996" t="inlineStr">
        <is>
          <t>n.a.</t>
        </is>
      </c>
      <c r="T1996" s="6" t="n">
        <v>0</v>
      </c>
      <c r="U1996" s="6" t="n">
        <v>0</v>
      </c>
      <c r="V1996" t="n">
        <v>0</v>
      </c>
      <c r="W1996" t="n">
        <v>3</v>
      </c>
      <c r="X1996" s="6" t="n"/>
      <c r="Z1996" s="6" t="n">
        <v>46691</v>
      </c>
      <c r="AA1996" t="inlineStr">
        <is>
          <t>n.a.</t>
        </is>
      </c>
      <c r="AB1996" s="6" t="n">
        <v>46783</v>
      </c>
      <c r="AC1996" t="inlineStr"/>
      <c r="AD1996" s="6" t="n">
        <v>46630</v>
      </c>
    </row>
    <row r="1997">
      <c r="A1997" t="inlineStr">
        <is>
          <t>V200054</t>
        </is>
      </c>
      <c r="B1997" t="inlineStr">
        <is>
          <t>2025-0024</t>
        </is>
      </c>
      <c r="C1997" t="n">
        <v>43</v>
      </c>
      <c r="D1997" t="inlineStr">
        <is>
          <t>37 80 4980 743-1</t>
        </is>
      </c>
      <c r="E1997" t="inlineStr">
        <is>
          <t>Necoss GmbH</t>
        </is>
      </c>
      <c r="F1997" t="inlineStr">
        <is>
          <t>DME</t>
        </is>
      </c>
      <c r="G1997" t="inlineStr">
        <is>
          <t>80' 6-A CW</t>
        </is>
      </c>
      <c r="H1997" t="n">
        <v>0</v>
      </c>
      <c r="I1997" s="6" t="n">
        <v>0</v>
      </c>
      <c r="J1997" s="6" t="n">
        <v>0</v>
      </c>
      <c r="K1997" t="inlineStr">
        <is>
          <t>run_initial</t>
        </is>
      </c>
      <c r="L1997" s="6" t="n">
        <v>46023</v>
      </c>
      <c r="M1997" s="6" t="n">
        <v>46783</v>
      </c>
      <c r="N1997" t="n">
        <v>760</v>
      </c>
      <c r="O1997" s="6" t="n">
        <v>46783</v>
      </c>
      <c r="S1997" t="inlineStr">
        <is>
          <t>n.a.</t>
        </is>
      </c>
      <c r="T1997" s="6" t="n">
        <v>0</v>
      </c>
      <c r="U1997" s="6" t="n">
        <v>0</v>
      </c>
      <c r="V1997" t="n">
        <v>0</v>
      </c>
      <c r="W1997" t="n">
        <v>3</v>
      </c>
      <c r="X1997" s="6" t="n"/>
      <c r="Z1997" s="6" t="n">
        <v>46691</v>
      </c>
      <c r="AA1997" t="inlineStr">
        <is>
          <t>n.a.</t>
        </is>
      </c>
      <c r="AB1997" s="6" t="n">
        <v>46783</v>
      </c>
      <c r="AC1997" t="inlineStr"/>
      <c r="AD1997" s="6" t="n">
        <v>46630</v>
      </c>
    </row>
    <row r="1998">
      <c r="A1998" t="inlineStr">
        <is>
          <t>V200054</t>
        </is>
      </c>
      <c r="B1998" t="inlineStr">
        <is>
          <t>2025-0024</t>
        </is>
      </c>
      <c r="C1998" t="n">
        <v>44</v>
      </c>
      <c r="D1998" t="inlineStr">
        <is>
          <t>37 80 4980 744-9</t>
        </is>
      </c>
      <c r="E1998" t="inlineStr">
        <is>
          <t>Necoss GmbH</t>
        </is>
      </c>
      <c r="F1998" t="inlineStr">
        <is>
          <t>DME</t>
        </is>
      </c>
      <c r="G1998" t="inlineStr">
        <is>
          <t>80' 6-A CW</t>
        </is>
      </c>
      <c r="H1998" t="n">
        <v>0</v>
      </c>
      <c r="I1998" s="6" t="n">
        <v>0</v>
      </c>
      <c r="J1998" s="6" t="n">
        <v>0</v>
      </c>
      <c r="K1998" t="inlineStr">
        <is>
          <t>run_initial</t>
        </is>
      </c>
      <c r="L1998" s="6" t="n">
        <v>46023</v>
      </c>
      <c r="M1998" s="6" t="n">
        <v>46783</v>
      </c>
      <c r="N1998" t="n">
        <v>760</v>
      </c>
      <c r="O1998" s="6" t="n">
        <v>46783</v>
      </c>
      <c r="S1998" t="inlineStr">
        <is>
          <t>n.a.</t>
        </is>
      </c>
      <c r="T1998" s="6" t="n">
        <v>0</v>
      </c>
      <c r="U1998" s="6" t="n">
        <v>0</v>
      </c>
      <c r="V1998" t="n">
        <v>0</v>
      </c>
      <c r="W1998" t="n">
        <v>3</v>
      </c>
      <c r="X1998" s="6" t="n"/>
      <c r="Z1998" s="6" t="n">
        <v>46691</v>
      </c>
      <c r="AA1998" t="inlineStr">
        <is>
          <t>n.a.</t>
        </is>
      </c>
      <c r="AB1998" s="6" t="n">
        <v>46783</v>
      </c>
      <c r="AC1998" t="inlineStr"/>
      <c r="AD1998" s="6" t="n">
        <v>46630</v>
      </c>
    </row>
    <row r="1999">
      <c r="A1999" t="inlineStr">
        <is>
          <t>V200054</t>
        </is>
      </c>
      <c r="B1999" t="inlineStr">
        <is>
          <t>2025-0024</t>
        </is>
      </c>
      <c r="C1999" t="n">
        <v>45</v>
      </c>
      <c r="D1999" t="inlineStr">
        <is>
          <t>37 80 4980 750-6</t>
        </is>
      </c>
      <c r="E1999" t="inlineStr">
        <is>
          <t>Necoss GmbH</t>
        </is>
      </c>
      <c r="F1999" t="inlineStr">
        <is>
          <t>DME</t>
        </is>
      </c>
      <c r="G1999" t="inlineStr">
        <is>
          <t>80' 6-A CW</t>
        </is>
      </c>
      <c r="H1999" t="n">
        <v>0</v>
      </c>
      <c r="I1999" s="6" t="n">
        <v>0</v>
      </c>
      <c r="J1999" s="6" t="n">
        <v>0</v>
      </c>
      <c r="K1999" t="inlineStr">
        <is>
          <t>run_initial</t>
        </is>
      </c>
      <c r="L1999" s="6" t="n">
        <v>46023</v>
      </c>
      <c r="M1999" s="6" t="n">
        <v>46783</v>
      </c>
      <c r="N1999" t="n">
        <v>760</v>
      </c>
      <c r="O1999" s="6" t="n">
        <v>46783</v>
      </c>
      <c r="S1999" t="inlineStr">
        <is>
          <t>n.a.</t>
        </is>
      </c>
      <c r="T1999" s="6" t="n">
        <v>0</v>
      </c>
      <c r="U1999" s="6" t="n">
        <v>0</v>
      </c>
      <c r="V1999" t="n">
        <v>0</v>
      </c>
      <c r="W1999" t="n">
        <v>3</v>
      </c>
      <c r="X1999" s="6" t="n"/>
      <c r="Z1999" s="6" t="n">
        <v>46691</v>
      </c>
      <c r="AA1999" t="inlineStr">
        <is>
          <t>n.a.</t>
        </is>
      </c>
      <c r="AB1999" s="6" t="n">
        <v>46783</v>
      </c>
      <c r="AC1999" t="inlineStr"/>
      <c r="AD1999" s="6" t="n">
        <v>46630</v>
      </c>
    </row>
    <row r="2000">
      <c r="A2000" t="inlineStr">
        <is>
          <t>V200054</t>
        </is>
      </c>
      <c r="B2000" t="inlineStr">
        <is>
          <t>2025-0024</t>
        </is>
      </c>
      <c r="C2000" t="n">
        <v>46</v>
      </c>
      <c r="D2000" t="inlineStr">
        <is>
          <t>37 80 4980 753-0</t>
        </is>
      </c>
      <c r="E2000" t="inlineStr">
        <is>
          <t>Necoss GmbH</t>
        </is>
      </c>
      <c r="F2000" t="inlineStr">
        <is>
          <t>DME</t>
        </is>
      </c>
      <c r="G2000" t="inlineStr">
        <is>
          <t>80' 6-A CW</t>
        </is>
      </c>
      <c r="H2000" t="n">
        <v>0</v>
      </c>
      <c r="I2000" s="6" t="n">
        <v>0</v>
      </c>
      <c r="J2000" s="6" t="n">
        <v>0</v>
      </c>
      <c r="K2000" t="inlineStr">
        <is>
          <t>run_initial</t>
        </is>
      </c>
      <c r="L2000" s="6" t="n">
        <v>46023</v>
      </c>
      <c r="M2000" s="6" t="n">
        <v>46783</v>
      </c>
      <c r="N2000" t="n">
        <v>760</v>
      </c>
      <c r="O2000" s="6" t="n">
        <v>46783</v>
      </c>
      <c r="S2000" t="inlineStr">
        <is>
          <t>n.a.</t>
        </is>
      </c>
      <c r="T2000" s="6" t="n">
        <v>0</v>
      </c>
      <c r="U2000" s="6" t="n">
        <v>0</v>
      </c>
      <c r="V2000" t="n">
        <v>0</v>
      </c>
      <c r="W2000" t="n">
        <v>3</v>
      </c>
      <c r="X2000" s="6" t="n"/>
      <c r="Z2000" s="6" t="n">
        <v>46691</v>
      </c>
      <c r="AA2000" t="inlineStr">
        <is>
          <t>n.a.</t>
        </is>
      </c>
      <c r="AB2000" s="6" t="n">
        <v>46783</v>
      </c>
      <c r="AC2000" t="inlineStr"/>
      <c r="AD2000" s="6" t="n">
        <v>46630</v>
      </c>
    </row>
    <row r="2001">
      <c r="A2001" t="inlineStr">
        <is>
          <t>V200054</t>
        </is>
      </c>
      <c r="B2001" t="inlineStr">
        <is>
          <t>2025-0024</t>
        </is>
      </c>
      <c r="C2001" t="n">
        <v>47</v>
      </c>
      <c r="D2001" t="inlineStr">
        <is>
          <t>37 80 4980 754-8</t>
        </is>
      </c>
      <c r="E2001" t="inlineStr">
        <is>
          <t>Necoss GmbH</t>
        </is>
      </c>
      <c r="F2001" t="inlineStr">
        <is>
          <t>DME</t>
        </is>
      </c>
      <c r="G2001" t="inlineStr">
        <is>
          <t>80' 6-A CW</t>
        </is>
      </c>
      <c r="H2001" t="n">
        <v>0</v>
      </c>
      <c r="I2001" s="6" t="n">
        <v>0</v>
      </c>
      <c r="J2001" s="6" t="n">
        <v>0</v>
      </c>
      <c r="K2001" t="inlineStr">
        <is>
          <t>run_initial</t>
        </is>
      </c>
      <c r="L2001" s="6" t="n">
        <v>46023</v>
      </c>
      <c r="M2001" s="6" t="n">
        <v>46783</v>
      </c>
      <c r="N2001" t="n">
        <v>760</v>
      </c>
      <c r="O2001" s="6" t="n">
        <v>46783</v>
      </c>
      <c r="S2001" t="inlineStr">
        <is>
          <t>n.a.</t>
        </is>
      </c>
      <c r="T2001" s="6" t="n">
        <v>0</v>
      </c>
      <c r="U2001" s="6" t="n">
        <v>0</v>
      </c>
      <c r="V2001" t="n">
        <v>0</v>
      </c>
      <c r="W2001" t="n">
        <v>3</v>
      </c>
      <c r="X2001" s="6" t="n"/>
      <c r="Z2001" s="6" t="n">
        <v>46691</v>
      </c>
      <c r="AA2001" t="inlineStr">
        <is>
          <t>n.a.</t>
        </is>
      </c>
      <c r="AB2001" s="6" t="n">
        <v>46783</v>
      </c>
      <c r="AC2001" t="inlineStr"/>
      <c r="AD2001" s="6" t="n">
        <v>46630</v>
      </c>
    </row>
    <row r="2002">
      <c r="A2002" t="inlineStr">
        <is>
          <t>V200054</t>
        </is>
      </c>
      <c r="B2002" t="inlineStr">
        <is>
          <t>2025-0024</t>
        </is>
      </c>
      <c r="C2002" t="n">
        <v>48</v>
      </c>
      <c r="D2002" t="inlineStr">
        <is>
          <t>37 80 4980 755-5</t>
        </is>
      </c>
      <c r="E2002" t="inlineStr">
        <is>
          <t>Necoss GmbH</t>
        </is>
      </c>
      <c r="F2002" t="inlineStr">
        <is>
          <t>DME</t>
        </is>
      </c>
      <c r="G2002" t="inlineStr">
        <is>
          <t>80' 6-A CW</t>
        </is>
      </c>
      <c r="H2002" t="n">
        <v>0</v>
      </c>
      <c r="I2002" s="6" t="n">
        <v>0</v>
      </c>
      <c r="J2002" s="6" t="n">
        <v>0</v>
      </c>
      <c r="K2002" t="inlineStr">
        <is>
          <t>run_initial</t>
        </is>
      </c>
      <c r="L2002" s="6" t="n">
        <v>46023</v>
      </c>
      <c r="M2002" s="6" t="n">
        <v>46783</v>
      </c>
      <c r="N2002" t="n">
        <v>760</v>
      </c>
      <c r="O2002" s="6" t="n">
        <v>46783</v>
      </c>
      <c r="S2002" t="inlineStr">
        <is>
          <t>n.a.</t>
        </is>
      </c>
      <c r="T2002" s="6" t="n">
        <v>0</v>
      </c>
      <c r="U2002" s="6" t="n">
        <v>0</v>
      </c>
      <c r="V2002" t="n">
        <v>0</v>
      </c>
      <c r="W2002" t="n">
        <v>3</v>
      </c>
      <c r="X2002" s="6" t="n"/>
      <c r="Z2002" s="6" t="n">
        <v>46691</v>
      </c>
      <c r="AA2002" t="inlineStr">
        <is>
          <t>n.a.</t>
        </is>
      </c>
      <c r="AB2002" s="6" t="n">
        <v>46783</v>
      </c>
      <c r="AC2002" t="inlineStr"/>
      <c r="AD2002" s="6" t="n">
        <v>46630</v>
      </c>
    </row>
    <row r="2003">
      <c r="A2003" t="inlineStr">
        <is>
          <t>V200054</t>
        </is>
      </c>
      <c r="B2003" t="inlineStr">
        <is>
          <t>2025-0024</t>
        </is>
      </c>
      <c r="C2003" t="n">
        <v>49</v>
      </c>
      <c r="D2003" t="inlineStr">
        <is>
          <t>37 80 4980 756-3</t>
        </is>
      </c>
      <c r="E2003" t="inlineStr">
        <is>
          <t>Necoss GmbH</t>
        </is>
      </c>
      <c r="F2003" t="inlineStr">
        <is>
          <t>DME</t>
        </is>
      </c>
      <c r="G2003" t="inlineStr">
        <is>
          <t>80' 6-A CW</t>
        </is>
      </c>
      <c r="H2003" t="n">
        <v>0</v>
      </c>
      <c r="I2003" s="6" t="n">
        <v>0</v>
      </c>
      <c r="J2003" s="6" t="n">
        <v>0</v>
      </c>
      <c r="K2003" t="inlineStr">
        <is>
          <t>run_initial</t>
        </is>
      </c>
      <c r="L2003" s="6" t="n">
        <v>46023</v>
      </c>
      <c r="M2003" s="6" t="n">
        <v>46783</v>
      </c>
      <c r="N2003" t="n">
        <v>760</v>
      </c>
      <c r="O2003" s="6" t="n">
        <v>46783</v>
      </c>
      <c r="S2003" t="inlineStr">
        <is>
          <t>n.a.</t>
        </is>
      </c>
      <c r="T2003" s="6" t="n">
        <v>0</v>
      </c>
      <c r="U2003" s="6" t="n">
        <v>0</v>
      </c>
      <c r="V2003" t="n">
        <v>0</v>
      </c>
      <c r="W2003" t="n">
        <v>3</v>
      </c>
      <c r="X2003" s="6" t="n"/>
      <c r="Z2003" s="6" t="n">
        <v>46691</v>
      </c>
      <c r="AA2003" t="inlineStr">
        <is>
          <t>n.a.</t>
        </is>
      </c>
      <c r="AB2003" s="6" t="n">
        <v>46783</v>
      </c>
      <c r="AC2003" t="inlineStr"/>
      <c r="AD2003" s="6" t="n">
        <v>46630</v>
      </c>
    </row>
    <row r="2004">
      <c r="A2004" t="inlineStr">
        <is>
          <t>V200054</t>
        </is>
      </c>
      <c r="B2004" t="inlineStr">
        <is>
          <t>2025-0024</t>
        </is>
      </c>
      <c r="C2004" t="n">
        <v>50</v>
      </c>
      <c r="D2004" t="inlineStr">
        <is>
          <t>37 80 4980 757-1</t>
        </is>
      </c>
      <c r="E2004" t="inlineStr">
        <is>
          <t>Necoss GmbH</t>
        </is>
      </c>
      <c r="F2004" t="inlineStr">
        <is>
          <t>DME</t>
        </is>
      </c>
      <c r="G2004" t="inlineStr">
        <is>
          <t>80' 6-A CW</t>
        </is>
      </c>
      <c r="H2004" t="n">
        <v>0</v>
      </c>
      <c r="I2004" s="6" t="n">
        <v>0</v>
      </c>
      <c r="J2004" s="6" t="n">
        <v>0</v>
      </c>
      <c r="K2004" t="inlineStr">
        <is>
          <t>run_initial</t>
        </is>
      </c>
      <c r="L2004" s="6" t="n">
        <v>46023</v>
      </c>
      <c r="M2004" s="6" t="n">
        <v>46783</v>
      </c>
      <c r="N2004" t="n">
        <v>760</v>
      </c>
      <c r="O2004" s="6" t="n">
        <v>46783</v>
      </c>
      <c r="S2004" t="inlineStr">
        <is>
          <t>n.a.</t>
        </is>
      </c>
      <c r="T2004" s="6" t="n">
        <v>0</v>
      </c>
      <c r="U2004" s="6" t="n">
        <v>0</v>
      </c>
      <c r="V2004" t="n">
        <v>0</v>
      </c>
      <c r="W2004" t="n">
        <v>3</v>
      </c>
      <c r="X2004" s="6" t="n"/>
      <c r="Z2004" s="6" t="n">
        <v>46691</v>
      </c>
      <c r="AA2004" t="inlineStr">
        <is>
          <t>n.a.</t>
        </is>
      </c>
      <c r="AB2004" s="6" t="n">
        <v>46783</v>
      </c>
      <c r="AC2004" t="inlineStr"/>
      <c r="AD2004" s="6" t="n">
        <v>46630</v>
      </c>
    </row>
    <row r="2005">
      <c r="A2005" t="inlineStr">
        <is>
          <t>V200054</t>
        </is>
      </c>
      <c r="B2005" t="inlineStr">
        <is>
          <t>2025-0024</t>
        </is>
      </c>
      <c r="C2005" t="n">
        <v>51</v>
      </c>
      <c r="D2005" t="inlineStr">
        <is>
          <t>37 80 4980 758-9</t>
        </is>
      </c>
      <c r="E2005" t="inlineStr">
        <is>
          <t>Necoss GmbH</t>
        </is>
      </c>
      <c r="F2005" t="inlineStr">
        <is>
          <t>DME</t>
        </is>
      </c>
      <c r="G2005" t="inlineStr">
        <is>
          <t>80' 6-A CW</t>
        </is>
      </c>
      <c r="H2005" t="n">
        <v>0</v>
      </c>
      <c r="I2005" s="6" t="n">
        <v>0</v>
      </c>
      <c r="J2005" s="6" t="n">
        <v>0</v>
      </c>
      <c r="K2005" t="inlineStr">
        <is>
          <t>run_initial</t>
        </is>
      </c>
      <c r="L2005" s="6" t="n">
        <v>46023</v>
      </c>
      <c r="M2005" s="6" t="n">
        <v>46783</v>
      </c>
      <c r="N2005" t="n">
        <v>760</v>
      </c>
      <c r="O2005" s="6" t="n">
        <v>46783</v>
      </c>
      <c r="S2005" t="inlineStr">
        <is>
          <t>n.a.</t>
        </is>
      </c>
      <c r="T2005" s="6" t="n">
        <v>0</v>
      </c>
      <c r="U2005" s="6" t="n">
        <v>0</v>
      </c>
      <c r="V2005" t="n">
        <v>0</v>
      </c>
      <c r="W2005" t="n">
        <v>3</v>
      </c>
      <c r="X2005" s="6" t="n"/>
      <c r="Z2005" s="6" t="n">
        <v>46691</v>
      </c>
      <c r="AA2005" t="inlineStr">
        <is>
          <t>n.a.</t>
        </is>
      </c>
      <c r="AB2005" s="6" t="n">
        <v>46783</v>
      </c>
      <c r="AC2005" t="inlineStr"/>
      <c r="AD2005" s="6" t="n">
        <v>46630</v>
      </c>
    </row>
    <row r="2006">
      <c r="A2006" t="inlineStr">
        <is>
          <t>V200054</t>
        </is>
      </c>
      <c r="B2006" t="inlineStr">
        <is>
          <t>2025-0024</t>
        </is>
      </c>
      <c r="C2006" t="n">
        <v>52</v>
      </c>
      <c r="D2006" t="inlineStr">
        <is>
          <t>37 80 4980 759-7</t>
        </is>
      </c>
      <c r="E2006" t="inlineStr">
        <is>
          <t>Necoss GmbH</t>
        </is>
      </c>
      <c r="F2006" t="inlineStr">
        <is>
          <t>DME</t>
        </is>
      </c>
      <c r="G2006" t="inlineStr">
        <is>
          <t>80' 6-A CW</t>
        </is>
      </c>
      <c r="H2006" t="n">
        <v>0</v>
      </c>
      <c r="I2006" s="6" t="n">
        <v>0</v>
      </c>
      <c r="J2006" s="6" t="n">
        <v>0</v>
      </c>
      <c r="K2006" t="inlineStr">
        <is>
          <t>run_initial</t>
        </is>
      </c>
      <c r="L2006" s="6" t="n">
        <v>46023</v>
      </c>
      <c r="M2006" s="6" t="n">
        <v>46783</v>
      </c>
      <c r="N2006" t="n">
        <v>760</v>
      </c>
      <c r="O2006" s="6" t="n">
        <v>46783</v>
      </c>
      <c r="S2006" t="inlineStr">
        <is>
          <t>n.a.</t>
        </is>
      </c>
      <c r="T2006" s="6" t="n">
        <v>0</v>
      </c>
      <c r="U2006" s="6" t="n">
        <v>0</v>
      </c>
      <c r="V2006" t="n">
        <v>0</v>
      </c>
      <c r="W2006" t="n">
        <v>3</v>
      </c>
      <c r="X2006" s="6" t="n"/>
      <c r="Z2006" s="6" t="n">
        <v>46691</v>
      </c>
      <c r="AA2006" t="inlineStr">
        <is>
          <t>n.a.</t>
        </is>
      </c>
      <c r="AB2006" s="6" t="n">
        <v>46783</v>
      </c>
      <c r="AC2006" t="inlineStr"/>
      <c r="AD2006" s="6" t="n">
        <v>46630</v>
      </c>
    </row>
    <row r="2007">
      <c r="A2007" t="inlineStr">
        <is>
          <t>V200054</t>
        </is>
      </c>
      <c r="B2007" t="inlineStr">
        <is>
          <t>2025-0024</t>
        </is>
      </c>
      <c r="C2007" t="n">
        <v>53</v>
      </c>
      <c r="D2007" t="inlineStr">
        <is>
          <t>37 80 4980 760-5</t>
        </is>
      </c>
      <c r="E2007" t="inlineStr">
        <is>
          <t>Necoss GmbH</t>
        </is>
      </c>
      <c r="F2007" t="inlineStr">
        <is>
          <t>DME</t>
        </is>
      </c>
      <c r="G2007" t="inlineStr">
        <is>
          <t>80' 6-A CW</t>
        </is>
      </c>
      <c r="H2007" t="n">
        <v>0</v>
      </c>
      <c r="I2007" s="6" t="n">
        <v>0</v>
      </c>
      <c r="J2007" s="6" t="n">
        <v>0</v>
      </c>
      <c r="K2007" t="inlineStr">
        <is>
          <t>run_initial</t>
        </is>
      </c>
      <c r="L2007" s="6" t="n">
        <v>46023</v>
      </c>
      <c r="M2007" s="6" t="n">
        <v>46783</v>
      </c>
      <c r="N2007" t="n">
        <v>760</v>
      </c>
      <c r="O2007" s="6" t="n">
        <v>46783</v>
      </c>
      <c r="S2007" t="inlineStr">
        <is>
          <t>n.a.</t>
        </is>
      </c>
      <c r="T2007" s="6" t="n">
        <v>0</v>
      </c>
      <c r="U2007" s="6" t="n">
        <v>0</v>
      </c>
      <c r="V2007" t="n">
        <v>0</v>
      </c>
      <c r="W2007" t="n">
        <v>3</v>
      </c>
      <c r="X2007" s="6" t="n"/>
      <c r="Z2007" s="6" t="n">
        <v>46691</v>
      </c>
      <c r="AA2007" t="inlineStr">
        <is>
          <t>n.a.</t>
        </is>
      </c>
      <c r="AB2007" s="6" t="n">
        <v>46783</v>
      </c>
      <c r="AC2007" t="inlineStr"/>
      <c r="AD2007" s="6" t="n">
        <v>46630</v>
      </c>
    </row>
    <row r="2008">
      <c r="A2008" t="inlineStr">
        <is>
          <t>V200054</t>
        </is>
      </c>
      <c r="B2008" t="inlineStr">
        <is>
          <t>2025-0024</t>
        </is>
      </c>
      <c r="C2008" t="n">
        <v>54</v>
      </c>
      <c r="D2008" t="inlineStr">
        <is>
          <t>37 80 4980 761-3</t>
        </is>
      </c>
      <c r="E2008" t="inlineStr">
        <is>
          <t>Necoss GmbH</t>
        </is>
      </c>
      <c r="F2008" t="inlineStr">
        <is>
          <t>DME</t>
        </is>
      </c>
      <c r="G2008" t="inlineStr">
        <is>
          <t>80' 6-A CW</t>
        </is>
      </c>
      <c r="H2008" t="n">
        <v>0</v>
      </c>
      <c r="I2008" s="6" t="n">
        <v>0</v>
      </c>
      <c r="J2008" s="6" t="n">
        <v>0</v>
      </c>
      <c r="K2008" t="inlineStr">
        <is>
          <t>run_initial</t>
        </is>
      </c>
      <c r="L2008" s="6" t="n">
        <v>46023</v>
      </c>
      <c r="M2008" s="6" t="n">
        <v>46783</v>
      </c>
      <c r="N2008" t="n">
        <v>760</v>
      </c>
      <c r="O2008" s="6" t="n">
        <v>46783</v>
      </c>
      <c r="S2008" t="inlineStr">
        <is>
          <t>n.a.</t>
        </is>
      </c>
      <c r="T2008" s="6" t="n">
        <v>0</v>
      </c>
      <c r="U2008" s="6" t="n">
        <v>0</v>
      </c>
      <c r="V2008" t="n">
        <v>0</v>
      </c>
      <c r="W2008" t="n">
        <v>3</v>
      </c>
      <c r="X2008" s="6" t="n"/>
      <c r="Z2008" s="6" t="n">
        <v>46691</v>
      </c>
      <c r="AA2008" t="inlineStr">
        <is>
          <t>n.a.</t>
        </is>
      </c>
      <c r="AB2008" s="6" t="n">
        <v>46783</v>
      </c>
      <c r="AC2008" t="inlineStr"/>
      <c r="AD2008" s="6" t="n">
        <v>46630</v>
      </c>
    </row>
    <row r="2009">
      <c r="A2009" t="inlineStr">
        <is>
          <t>V200054</t>
        </is>
      </c>
      <c r="B2009" t="inlineStr">
        <is>
          <t>2025-0024</t>
        </is>
      </c>
      <c r="C2009" t="n">
        <v>55</v>
      </c>
      <c r="D2009" t="inlineStr">
        <is>
          <t>37 80 4980 762-1</t>
        </is>
      </c>
      <c r="E2009" t="inlineStr">
        <is>
          <t>Necoss GmbH</t>
        </is>
      </c>
      <c r="F2009" t="inlineStr">
        <is>
          <t>DME</t>
        </is>
      </c>
      <c r="G2009" t="inlineStr">
        <is>
          <t>80' 6-A CW</t>
        </is>
      </c>
      <c r="H2009" t="n">
        <v>0</v>
      </c>
      <c r="I2009" s="6" t="n">
        <v>0</v>
      </c>
      <c r="J2009" s="6" t="n">
        <v>0</v>
      </c>
      <c r="K2009" t="inlineStr">
        <is>
          <t>run_initial</t>
        </is>
      </c>
      <c r="L2009" s="6" t="n">
        <v>46023</v>
      </c>
      <c r="M2009" s="6" t="n">
        <v>46783</v>
      </c>
      <c r="N2009" t="n">
        <v>760</v>
      </c>
      <c r="O2009" s="6" t="n">
        <v>46783</v>
      </c>
      <c r="S2009" t="inlineStr">
        <is>
          <t>n.a.</t>
        </is>
      </c>
      <c r="T2009" s="6" t="n">
        <v>0</v>
      </c>
      <c r="U2009" s="6" t="n">
        <v>0</v>
      </c>
      <c r="V2009" t="n">
        <v>0</v>
      </c>
      <c r="W2009" t="n">
        <v>3</v>
      </c>
      <c r="X2009" s="6" t="n"/>
      <c r="Z2009" s="6" t="n">
        <v>46691</v>
      </c>
      <c r="AA2009" t="inlineStr">
        <is>
          <t>n.a.</t>
        </is>
      </c>
      <c r="AB2009" s="6" t="n">
        <v>46783</v>
      </c>
      <c r="AC2009" t="inlineStr"/>
      <c r="AD2009" s="6" t="n">
        <v>46630</v>
      </c>
    </row>
    <row r="2010">
      <c r="A2010" t="inlineStr">
        <is>
          <t>V200054</t>
        </is>
      </c>
      <c r="B2010" t="inlineStr">
        <is>
          <t>2025-0024</t>
        </is>
      </c>
      <c r="C2010" t="n">
        <v>56</v>
      </c>
      <c r="D2010" t="inlineStr">
        <is>
          <t>37 80 4980 764-7</t>
        </is>
      </c>
      <c r="E2010" t="inlineStr">
        <is>
          <t>Necoss GmbH</t>
        </is>
      </c>
      <c r="F2010" t="inlineStr">
        <is>
          <t>DME</t>
        </is>
      </c>
      <c r="G2010" t="inlineStr">
        <is>
          <t>80' 6-A CW</t>
        </is>
      </c>
      <c r="H2010" t="n">
        <v>0</v>
      </c>
      <c r="I2010" s="6" t="n">
        <v>0</v>
      </c>
      <c r="J2010" s="6" t="n">
        <v>0</v>
      </c>
      <c r="K2010" t="inlineStr">
        <is>
          <t>run_initial</t>
        </is>
      </c>
      <c r="L2010" s="6" t="n">
        <v>46023</v>
      </c>
      <c r="M2010" s="6" t="n">
        <v>46783</v>
      </c>
      <c r="N2010" t="n">
        <v>760</v>
      </c>
      <c r="O2010" s="6" t="n">
        <v>46783</v>
      </c>
      <c r="S2010" t="inlineStr">
        <is>
          <t>n.a.</t>
        </is>
      </c>
      <c r="T2010" s="6" t="n">
        <v>0</v>
      </c>
      <c r="U2010" s="6" t="n">
        <v>0</v>
      </c>
      <c r="V2010" t="n">
        <v>0</v>
      </c>
      <c r="W2010" t="n">
        <v>3</v>
      </c>
      <c r="X2010" s="6" t="n"/>
      <c r="Z2010" s="6" t="n">
        <v>46691</v>
      </c>
      <c r="AA2010" t="inlineStr">
        <is>
          <t>n.a.</t>
        </is>
      </c>
      <c r="AB2010" s="6" t="n">
        <v>46783</v>
      </c>
      <c r="AC2010" t="inlineStr"/>
      <c r="AD2010" s="6" t="n">
        <v>46630</v>
      </c>
    </row>
    <row r="2011">
      <c r="A2011" t="inlineStr">
        <is>
          <t>V200054</t>
        </is>
      </c>
      <c r="B2011" t="inlineStr">
        <is>
          <t>2025-0024</t>
        </is>
      </c>
      <c r="C2011" t="n">
        <v>57</v>
      </c>
      <c r="D2011" t="inlineStr">
        <is>
          <t>37 80 4980 765-4</t>
        </is>
      </c>
      <c r="E2011" t="inlineStr">
        <is>
          <t>Necoss GmbH</t>
        </is>
      </c>
      <c r="F2011" t="inlineStr">
        <is>
          <t>DME</t>
        </is>
      </c>
      <c r="G2011" t="inlineStr">
        <is>
          <t>80' 6-A CW</t>
        </is>
      </c>
      <c r="H2011" t="n">
        <v>0</v>
      </c>
      <c r="I2011" s="6" t="n">
        <v>0</v>
      </c>
      <c r="J2011" s="6" t="n">
        <v>0</v>
      </c>
      <c r="K2011" t="inlineStr">
        <is>
          <t>run_initial</t>
        </is>
      </c>
      <c r="L2011" s="6" t="n">
        <v>46023</v>
      </c>
      <c r="M2011" s="6" t="n">
        <v>46783</v>
      </c>
      <c r="N2011" t="n">
        <v>760</v>
      </c>
      <c r="O2011" s="6" t="n">
        <v>46783</v>
      </c>
      <c r="S2011" t="inlineStr">
        <is>
          <t>n.a.</t>
        </is>
      </c>
      <c r="T2011" s="6" t="n">
        <v>0</v>
      </c>
      <c r="U2011" s="6" t="n">
        <v>0</v>
      </c>
      <c r="V2011" t="n">
        <v>0</v>
      </c>
      <c r="W2011" t="n">
        <v>3</v>
      </c>
      <c r="X2011" s="6" t="n"/>
      <c r="Z2011" s="6" t="n">
        <v>46691</v>
      </c>
      <c r="AA2011" t="inlineStr">
        <is>
          <t>n.a.</t>
        </is>
      </c>
      <c r="AB2011" s="6" t="n">
        <v>46783</v>
      </c>
      <c r="AC2011" t="inlineStr"/>
      <c r="AD2011" s="6" t="n">
        <v>46630</v>
      </c>
    </row>
    <row r="2012">
      <c r="A2012" t="inlineStr">
        <is>
          <t>V200054</t>
        </is>
      </c>
      <c r="B2012" t="inlineStr">
        <is>
          <t>2025-0024</t>
        </is>
      </c>
      <c r="C2012" t="n">
        <v>58</v>
      </c>
      <c r="D2012" t="inlineStr">
        <is>
          <t>37 80 4980 768-8</t>
        </is>
      </c>
      <c r="E2012" t="inlineStr">
        <is>
          <t>Necoss GmbH</t>
        </is>
      </c>
      <c r="F2012" t="inlineStr">
        <is>
          <t>DME</t>
        </is>
      </c>
      <c r="G2012" t="inlineStr">
        <is>
          <t>80' 6-A CW</t>
        </is>
      </c>
      <c r="H2012" t="n">
        <v>0</v>
      </c>
      <c r="I2012" s="6" t="n">
        <v>0</v>
      </c>
      <c r="J2012" s="6" t="n">
        <v>0</v>
      </c>
      <c r="K2012" t="inlineStr">
        <is>
          <t>run_initial</t>
        </is>
      </c>
      <c r="L2012" s="6" t="n">
        <v>46023</v>
      </c>
      <c r="M2012" s="6" t="n">
        <v>46783</v>
      </c>
      <c r="N2012" t="n">
        <v>760</v>
      </c>
      <c r="O2012" s="6" t="n">
        <v>46783</v>
      </c>
      <c r="S2012" t="inlineStr">
        <is>
          <t>n.a.</t>
        </is>
      </c>
      <c r="T2012" s="6" t="n">
        <v>0</v>
      </c>
      <c r="U2012" s="6" t="n">
        <v>0</v>
      </c>
      <c r="V2012" t="n">
        <v>0</v>
      </c>
      <c r="W2012" t="n">
        <v>3</v>
      </c>
      <c r="X2012" s="6" t="n"/>
      <c r="Z2012" s="6" t="n">
        <v>46691</v>
      </c>
      <c r="AA2012" t="inlineStr">
        <is>
          <t>n.a.</t>
        </is>
      </c>
      <c r="AB2012" s="6" t="n">
        <v>46783</v>
      </c>
      <c r="AC2012" t="inlineStr"/>
      <c r="AD2012" s="6" t="n">
        <v>46630</v>
      </c>
    </row>
    <row r="2013">
      <c r="A2013" t="inlineStr">
        <is>
          <t>V200054</t>
        </is>
      </c>
      <c r="B2013" t="inlineStr">
        <is>
          <t>2025-0024</t>
        </is>
      </c>
      <c r="C2013" t="n">
        <v>59</v>
      </c>
      <c r="D2013" t="inlineStr">
        <is>
          <t>37 80 4980 769-6</t>
        </is>
      </c>
      <c r="E2013" t="inlineStr">
        <is>
          <t>Necoss GmbH</t>
        </is>
      </c>
      <c r="F2013" t="inlineStr">
        <is>
          <t>DME</t>
        </is>
      </c>
      <c r="G2013" t="inlineStr">
        <is>
          <t>80' 6-A CW</t>
        </is>
      </c>
      <c r="H2013" t="n">
        <v>0</v>
      </c>
      <c r="I2013" s="6" t="n">
        <v>0</v>
      </c>
      <c r="J2013" s="6" t="n">
        <v>0</v>
      </c>
      <c r="K2013" t="inlineStr">
        <is>
          <t>run_initial</t>
        </is>
      </c>
      <c r="L2013" s="6" t="n">
        <v>46023</v>
      </c>
      <c r="M2013" s="6" t="n">
        <v>46783</v>
      </c>
      <c r="N2013" t="n">
        <v>760</v>
      </c>
      <c r="O2013" s="6" t="n">
        <v>46783</v>
      </c>
      <c r="S2013" t="inlineStr">
        <is>
          <t>n.a.</t>
        </is>
      </c>
      <c r="T2013" s="6" t="n">
        <v>0</v>
      </c>
      <c r="U2013" s="6" t="n">
        <v>0</v>
      </c>
      <c r="V2013" t="n">
        <v>0</v>
      </c>
      <c r="W2013" t="n">
        <v>3</v>
      </c>
      <c r="X2013" s="6" t="n"/>
      <c r="Z2013" s="6" t="n">
        <v>46691</v>
      </c>
      <c r="AA2013" t="inlineStr">
        <is>
          <t>n.a.</t>
        </is>
      </c>
      <c r="AB2013" s="6" t="n">
        <v>46783</v>
      </c>
      <c r="AC2013" t="inlineStr"/>
      <c r="AD2013" s="6" t="n">
        <v>46630</v>
      </c>
    </row>
    <row r="2014">
      <c r="A2014" t="inlineStr">
        <is>
          <t>V200054</t>
        </is>
      </c>
      <c r="B2014" t="inlineStr">
        <is>
          <t>2025-0024</t>
        </is>
      </c>
      <c r="C2014" t="n">
        <v>60</v>
      </c>
      <c r="D2014" t="inlineStr">
        <is>
          <t>37 80 4980 770-4</t>
        </is>
      </c>
      <c r="E2014" t="inlineStr">
        <is>
          <t>Necoss GmbH</t>
        </is>
      </c>
      <c r="F2014" t="inlineStr">
        <is>
          <t>DME</t>
        </is>
      </c>
      <c r="G2014" t="inlineStr">
        <is>
          <t>80' 6-A CW</t>
        </is>
      </c>
      <c r="H2014" t="n">
        <v>0</v>
      </c>
      <c r="I2014" s="6" t="n">
        <v>0</v>
      </c>
      <c r="J2014" s="6" t="n">
        <v>0</v>
      </c>
      <c r="K2014" t="inlineStr">
        <is>
          <t>run_initial</t>
        </is>
      </c>
      <c r="L2014" s="6" t="n">
        <v>46023</v>
      </c>
      <c r="M2014" s="6" t="n">
        <v>46783</v>
      </c>
      <c r="N2014" t="n">
        <v>760</v>
      </c>
      <c r="O2014" s="6" t="n">
        <v>46783</v>
      </c>
      <c r="S2014" t="inlineStr">
        <is>
          <t>n.a.</t>
        </is>
      </c>
      <c r="T2014" s="6" t="n">
        <v>0</v>
      </c>
      <c r="U2014" s="6" t="n">
        <v>0</v>
      </c>
      <c r="V2014" t="n">
        <v>0</v>
      </c>
      <c r="W2014" t="n">
        <v>3</v>
      </c>
      <c r="X2014" s="6" t="n"/>
      <c r="Z2014" s="6" t="n">
        <v>46691</v>
      </c>
      <c r="AA2014" t="inlineStr">
        <is>
          <t>n.a.</t>
        </is>
      </c>
      <c r="AB2014" s="6" t="n">
        <v>46783</v>
      </c>
      <c r="AC2014" t="inlineStr"/>
      <c r="AD2014" s="6" t="n">
        <v>46630</v>
      </c>
    </row>
    <row r="2015">
      <c r="A2015" t="inlineStr">
        <is>
          <t>V200054</t>
        </is>
      </c>
      <c r="B2015" t="inlineStr">
        <is>
          <t>2025-0024</t>
        </is>
      </c>
      <c r="C2015" t="n">
        <v>61</v>
      </c>
      <c r="D2015" t="inlineStr">
        <is>
          <t>37 80 4980 773-8</t>
        </is>
      </c>
      <c r="E2015" t="inlineStr">
        <is>
          <t>Necoss GmbH</t>
        </is>
      </c>
      <c r="F2015" t="inlineStr">
        <is>
          <t>DME</t>
        </is>
      </c>
      <c r="G2015" t="inlineStr">
        <is>
          <t>80' 6-A CW</t>
        </is>
      </c>
      <c r="H2015" t="n">
        <v>0</v>
      </c>
      <c r="I2015" s="6" t="n">
        <v>0</v>
      </c>
      <c r="J2015" s="6" t="n">
        <v>0</v>
      </c>
      <c r="K2015" t="inlineStr">
        <is>
          <t>run_initial</t>
        </is>
      </c>
      <c r="L2015" s="6" t="n">
        <v>46023</v>
      </c>
      <c r="M2015" s="6" t="n">
        <v>46783</v>
      </c>
      <c r="N2015" t="n">
        <v>760</v>
      </c>
      <c r="O2015" s="6" t="n">
        <v>46783</v>
      </c>
      <c r="S2015" t="inlineStr">
        <is>
          <t>n.a.</t>
        </is>
      </c>
      <c r="T2015" s="6" t="n">
        <v>0</v>
      </c>
      <c r="U2015" s="6" t="n">
        <v>0</v>
      </c>
      <c r="V2015" t="n">
        <v>0</v>
      </c>
      <c r="W2015" t="n">
        <v>3</v>
      </c>
      <c r="X2015" s="6" t="n"/>
      <c r="Z2015" s="6" t="n">
        <v>46691</v>
      </c>
      <c r="AA2015" t="inlineStr">
        <is>
          <t>n.a.</t>
        </is>
      </c>
      <c r="AB2015" s="6" t="n">
        <v>46783</v>
      </c>
      <c r="AC2015" t="inlineStr"/>
      <c r="AD2015" s="6" t="n">
        <v>46630</v>
      </c>
    </row>
    <row r="2016">
      <c r="A2016" t="inlineStr">
        <is>
          <t>V200054</t>
        </is>
      </c>
      <c r="B2016" t="inlineStr">
        <is>
          <t>2025-0024</t>
        </is>
      </c>
      <c r="C2016" t="n">
        <v>62</v>
      </c>
      <c r="D2016" t="inlineStr">
        <is>
          <t>37 80 4980 774-6</t>
        </is>
      </c>
      <c r="E2016" t="inlineStr">
        <is>
          <t>Necoss GmbH</t>
        </is>
      </c>
      <c r="F2016" t="inlineStr">
        <is>
          <t>DME</t>
        </is>
      </c>
      <c r="G2016" t="inlineStr">
        <is>
          <t>80' 6-A CW</t>
        </is>
      </c>
      <c r="H2016" t="n">
        <v>0</v>
      </c>
      <c r="I2016" s="6" t="n">
        <v>0</v>
      </c>
      <c r="J2016" s="6" t="n">
        <v>0</v>
      </c>
      <c r="K2016" t="inlineStr">
        <is>
          <t>run_initial</t>
        </is>
      </c>
      <c r="L2016" s="6" t="n">
        <v>46023</v>
      </c>
      <c r="M2016" s="6" t="n">
        <v>46783</v>
      </c>
      <c r="N2016" t="n">
        <v>760</v>
      </c>
      <c r="O2016" s="6" t="n">
        <v>46783</v>
      </c>
      <c r="S2016" t="inlineStr">
        <is>
          <t>n.a.</t>
        </is>
      </c>
      <c r="T2016" s="6" t="n">
        <v>0</v>
      </c>
      <c r="U2016" s="6" t="n">
        <v>0</v>
      </c>
      <c r="V2016" t="n">
        <v>0</v>
      </c>
      <c r="W2016" t="n">
        <v>3</v>
      </c>
      <c r="X2016" s="6" t="n"/>
      <c r="Z2016" s="6" t="n">
        <v>46691</v>
      </c>
      <c r="AA2016" t="inlineStr">
        <is>
          <t>n.a.</t>
        </is>
      </c>
      <c r="AB2016" s="6" t="n">
        <v>46783</v>
      </c>
      <c r="AC2016" t="inlineStr"/>
      <c r="AD2016" s="6" t="n">
        <v>46630</v>
      </c>
    </row>
    <row r="2017">
      <c r="A2017" t="inlineStr">
        <is>
          <t>V200054</t>
        </is>
      </c>
      <c r="B2017" t="inlineStr">
        <is>
          <t>2025-0024</t>
        </is>
      </c>
      <c r="C2017" t="n">
        <v>63</v>
      </c>
      <c r="D2017" t="inlineStr">
        <is>
          <t>37 80 4980 776-1</t>
        </is>
      </c>
      <c r="E2017" t="inlineStr">
        <is>
          <t>Necoss GmbH</t>
        </is>
      </c>
      <c r="F2017" t="inlineStr">
        <is>
          <t>DME</t>
        </is>
      </c>
      <c r="G2017" t="inlineStr">
        <is>
          <t>80' 6-A CW</t>
        </is>
      </c>
      <c r="H2017" t="n">
        <v>0</v>
      </c>
      <c r="I2017" s="6" t="n">
        <v>0</v>
      </c>
      <c r="J2017" s="6" t="n">
        <v>0</v>
      </c>
      <c r="K2017" t="inlineStr">
        <is>
          <t>run_initial</t>
        </is>
      </c>
      <c r="L2017" s="6" t="n">
        <v>46023</v>
      </c>
      <c r="M2017" s="6" t="n">
        <v>46783</v>
      </c>
      <c r="N2017" t="n">
        <v>760</v>
      </c>
      <c r="O2017" s="6" t="n">
        <v>46783</v>
      </c>
      <c r="S2017" t="inlineStr">
        <is>
          <t>n.a.</t>
        </is>
      </c>
      <c r="T2017" s="6" t="n">
        <v>0</v>
      </c>
      <c r="U2017" s="6" t="n">
        <v>0</v>
      </c>
      <c r="V2017" t="n">
        <v>0</v>
      </c>
      <c r="W2017" t="n">
        <v>3</v>
      </c>
      <c r="X2017" s="6" t="n"/>
      <c r="Z2017" s="6" t="n">
        <v>46691</v>
      </c>
      <c r="AA2017" t="inlineStr">
        <is>
          <t>n.a.</t>
        </is>
      </c>
      <c r="AB2017" s="6" t="n">
        <v>46783</v>
      </c>
      <c r="AC2017" t="inlineStr"/>
      <c r="AD2017" s="6" t="n">
        <v>46630</v>
      </c>
    </row>
    <row r="2018">
      <c r="A2018" t="inlineStr">
        <is>
          <t>V200054</t>
        </is>
      </c>
      <c r="B2018" t="inlineStr">
        <is>
          <t>2025-0024</t>
        </is>
      </c>
      <c r="C2018" t="n">
        <v>64</v>
      </c>
      <c r="D2018" t="inlineStr">
        <is>
          <t>37 80 4980 780-3</t>
        </is>
      </c>
      <c r="E2018" t="inlineStr">
        <is>
          <t>Necoss GmbH</t>
        </is>
      </c>
      <c r="F2018" t="inlineStr">
        <is>
          <t>DME</t>
        </is>
      </c>
      <c r="G2018" t="inlineStr">
        <is>
          <t>80' 6-A CW</t>
        </is>
      </c>
      <c r="H2018" t="n">
        <v>0</v>
      </c>
      <c r="I2018" s="6" t="n">
        <v>0</v>
      </c>
      <c r="J2018" s="6" t="n">
        <v>0</v>
      </c>
      <c r="K2018" t="inlineStr">
        <is>
          <t>run_initial</t>
        </is>
      </c>
      <c r="L2018" s="6" t="n">
        <v>46023</v>
      </c>
      <c r="M2018" s="6" t="n">
        <v>46783</v>
      </c>
      <c r="N2018" t="n">
        <v>760</v>
      </c>
      <c r="O2018" s="6" t="n">
        <v>46783</v>
      </c>
      <c r="S2018" t="inlineStr">
        <is>
          <t>n.a.</t>
        </is>
      </c>
      <c r="T2018" s="6" t="n">
        <v>0</v>
      </c>
      <c r="U2018" s="6" t="n">
        <v>0</v>
      </c>
      <c r="V2018" t="n">
        <v>0</v>
      </c>
      <c r="W2018" t="n">
        <v>3</v>
      </c>
      <c r="X2018" s="6" t="n"/>
      <c r="Z2018" s="6" t="n">
        <v>46691</v>
      </c>
      <c r="AA2018" t="inlineStr">
        <is>
          <t>n.a.</t>
        </is>
      </c>
      <c r="AB2018" s="6" t="n">
        <v>46783</v>
      </c>
      <c r="AC2018" t="inlineStr"/>
      <c r="AD2018" s="6" t="n">
        <v>46630</v>
      </c>
    </row>
    <row r="2019">
      <c r="A2019" t="inlineStr">
        <is>
          <t>V200054</t>
        </is>
      </c>
      <c r="B2019" t="inlineStr">
        <is>
          <t>2025-0024</t>
        </is>
      </c>
      <c r="C2019" t="n">
        <v>65</v>
      </c>
      <c r="D2019" t="inlineStr">
        <is>
          <t>37 80 4980 863-7</t>
        </is>
      </c>
      <c r="E2019" t="inlineStr">
        <is>
          <t>Necoss GmbH</t>
        </is>
      </c>
      <c r="F2019" t="inlineStr">
        <is>
          <t>DME</t>
        </is>
      </c>
      <c r="G2019" t="inlineStr">
        <is>
          <t>80' 6-A CW</t>
        </is>
      </c>
      <c r="H2019" t="n">
        <v>0</v>
      </c>
      <c r="I2019" s="6" t="n">
        <v>0</v>
      </c>
      <c r="J2019" s="6" t="n">
        <v>0</v>
      </c>
      <c r="K2019" t="inlineStr">
        <is>
          <t>run_initial</t>
        </is>
      </c>
      <c r="L2019" s="6" t="n">
        <v>46023</v>
      </c>
      <c r="M2019" s="6" t="n">
        <v>46783</v>
      </c>
      <c r="N2019" t="n">
        <v>760</v>
      </c>
      <c r="O2019" s="6" t="n">
        <v>46783</v>
      </c>
      <c r="S2019" t="inlineStr">
        <is>
          <t>n.a.</t>
        </is>
      </c>
      <c r="T2019" s="6" t="n">
        <v>0</v>
      </c>
      <c r="U2019" s="6" t="n">
        <v>0</v>
      </c>
      <c r="V2019" t="n">
        <v>0</v>
      </c>
      <c r="W2019" t="n">
        <v>3</v>
      </c>
      <c r="X2019" s="6" t="n"/>
      <c r="Z2019" s="6" t="n">
        <v>46691</v>
      </c>
      <c r="AA2019" t="inlineStr">
        <is>
          <t>n.a.</t>
        </is>
      </c>
      <c r="AB2019" s="6" t="n">
        <v>46783</v>
      </c>
      <c r="AC2019" t="inlineStr"/>
      <c r="AD2019" s="6" t="n">
        <v>46630</v>
      </c>
    </row>
    <row r="2020">
      <c r="A2020" t="inlineStr">
        <is>
          <t>V200054</t>
        </is>
      </c>
      <c r="B2020" t="inlineStr">
        <is>
          <t>2025-0024</t>
        </is>
      </c>
      <c r="C2020" t="n">
        <v>66</v>
      </c>
      <c r="D2020" t="inlineStr">
        <is>
          <t>37 80 4980 874-4</t>
        </is>
      </c>
      <c r="E2020" t="inlineStr">
        <is>
          <t>Necoss GmbH</t>
        </is>
      </c>
      <c r="F2020" t="inlineStr">
        <is>
          <t>DME</t>
        </is>
      </c>
      <c r="G2020" t="inlineStr">
        <is>
          <t>80' 6-A CW</t>
        </is>
      </c>
      <c r="H2020" t="n">
        <v>0</v>
      </c>
      <c r="I2020" s="6" t="n">
        <v>0</v>
      </c>
      <c r="J2020" s="6" t="n">
        <v>0</v>
      </c>
      <c r="K2020" t="inlineStr">
        <is>
          <t>run_initial</t>
        </is>
      </c>
      <c r="L2020" s="6" t="n">
        <v>46023</v>
      </c>
      <c r="M2020" s="6" t="n">
        <v>46783</v>
      </c>
      <c r="N2020" t="n">
        <v>760</v>
      </c>
      <c r="O2020" s="6" t="n">
        <v>46783</v>
      </c>
      <c r="S2020" t="inlineStr">
        <is>
          <t>n.a.</t>
        </is>
      </c>
      <c r="T2020" s="6" t="n">
        <v>0</v>
      </c>
      <c r="U2020" s="6" t="n">
        <v>0</v>
      </c>
      <c r="V2020" t="n">
        <v>0</v>
      </c>
      <c r="W2020" t="n">
        <v>3</v>
      </c>
      <c r="X2020" s="6" t="n"/>
      <c r="Z2020" s="6" t="n">
        <v>46691</v>
      </c>
      <c r="AA2020" t="inlineStr">
        <is>
          <t>n.a.</t>
        </is>
      </c>
      <c r="AB2020" s="6" t="n">
        <v>46783</v>
      </c>
      <c r="AC2020" t="inlineStr"/>
      <c r="AD2020" s="6" t="n">
        <v>46630</v>
      </c>
    </row>
    <row r="2021">
      <c r="A2021" t="inlineStr">
        <is>
          <t>V200054</t>
        </is>
      </c>
      <c r="B2021" t="inlineStr">
        <is>
          <t>2025-0024</t>
        </is>
      </c>
      <c r="C2021" t="n">
        <v>67</v>
      </c>
      <c r="D2021" t="inlineStr">
        <is>
          <t>37 80 4980 878-5</t>
        </is>
      </c>
      <c r="E2021" t="inlineStr">
        <is>
          <t>Necoss GmbH</t>
        </is>
      </c>
      <c r="F2021" t="inlineStr">
        <is>
          <t>DME</t>
        </is>
      </c>
      <c r="G2021" t="inlineStr">
        <is>
          <t>80' 6-A CW</t>
        </is>
      </c>
      <c r="H2021" t="n">
        <v>0</v>
      </c>
      <c r="I2021" s="6" t="n">
        <v>0</v>
      </c>
      <c r="J2021" s="6" t="n">
        <v>0</v>
      </c>
      <c r="K2021" t="inlineStr">
        <is>
          <t>run_initial</t>
        </is>
      </c>
      <c r="L2021" s="6" t="n">
        <v>46023</v>
      </c>
      <c r="M2021" s="6" t="n">
        <v>46783</v>
      </c>
      <c r="N2021" t="n">
        <v>760</v>
      </c>
      <c r="O2021" s="6" t="n">
        <v>46783</v>
      </c>
      <c r="S2021" t="inlineStr">
        <is>
          <t>n.a.</t>
        </is>
      </c>
      <c r="T2021" s="6" t="n">
        <v>0</v>
      </c>
      <c r="U2021" s="6" t="n">
        <v>0</v>
      </c>
      <c r="V2021" t="n">
        <v>0</v>
      </c>
      <c r="W2021" t="n">
        <v>3</v>
      </c>
      <c r="X2021" s="6" t="n"/>
      <c r="Z2021" s="6" t="n">
        <v>46691</v>
      </c>
      <c r="AA2021" t="inlineStr">
        <is>
          <t>n.a.</t>
        </is>
      </c>
      <c r="AB2021" s="6" t="n">
        <v>46783</v>
      </c>
      <c r="AC2021" t="inlineStr"/>
      <c r="AD2021" s="6" t="n">
        <v>46630</v>
      </c>
    </row>
    <row r="2022">
      <c r="A2022" t="inlineStr">
        <is>
          <t>V720004</t>
        </is>
      </c>
      <c r="B2022" t="inlineStr">
        <is>
          <t>2025-0025</t>
        </is>
      </c>
      <c r="C2022" t="n">
        <v>1</v>
      </c>
      <c r="D2022" t="inlineStr">
        <is>
          <t>35 80 4950 136-6</t>
        </is>
      </c>
      <c r="E2022" t="inlineStr">
        <is>
          <t>Necoss GmbH</t>
        </is>
      </c>
      <c r="F2022" t="inlineStr">
        <is>
          <t>DME</t>
        </is>
      </c>
      <c r="G2022" t="inlineStr">
        <is>
          <t>80' 6-A CW</t>
        </is>
      </c>
      <c r="H2022" t="inlineStr">
        <is>
          <t>PAYG</t>
        </is>
      </c>
      <c r="I2022" s="6" t="n">
        <v>46023</v>
      </c>
      <c r="J2022" s="6" t="n">
        <v>46387</v>
      </c>
      <c r="K2022" t="inlineStr">
        <is>
          <t>run_initial</t>
        </is>
      </c>
      <c r="L2022" s="6" t="n">
        <v>46023</v>
      </c>
      <c r="M2022" s="6" t="n">
        <v>46387</v>
      </c>
      <c r="N2022" t="n">
        <v>364</v>
      </c>
      <c r="O2022" s="6" t="n">
        <v>46387</v>
      </c>
      <c r="S2022" t="inlineStr">
        <is>
          <t>with as-of date</t>
        </is>
      </c>
      <c r="T2022" s="6" t="n">
        <v>46023</v>
      </c>
      <c r="U2022" s="6" t="n"/>
      <c r="V2022" t="n">
        <v>1</v>
      </c>
      <c r="W2022" t="n">
        <v>1</v>
      </c>
      <c r="X2022" s="6" t="n"/>
      <c r="Z2022" s="6" t="n">
        <v>46053</v>
      </c>
      <c r="AA2022" t="inlineStr">
        <is>
          <t>as-of, case 2-4</t>
        </is>
      </c>
      <c r="AB2022" s="6" t="n">
        <v>46081</v>
      </c>
      <c r="AC2022" t="inlineStr">
        <is>
          <t>PAYG</t>
        </is>
      </c>
      <c r="AD2022" s="6" t="n">
        <v>45928</v>
      </c>
    </row>
    <row r="2023">
      <c r="A2023" t="inlineStr">
        <is>
          <t>V720004</t>
        </is>
      </c>
      <c r="B2023" t="inlineStr">
        <is>
          <t>2025-0025</t>
        </is>
      </c>
      <c r="C2023" t="n">
        <v>2</v>
      </c>
      <c r="D2023" t="inlineStr">
        <is>
          <t>35 80 4950 137-4</t>
        </is>
      </c>
      <c r="E2023" t="inlineStr">
        <is>
          <t>Necoss GmbH</t>
        </is>
      </c>
      <c r="F2023" t="inlineStr">
        <is>
          <t>DME</t>
        </is>
      </c>
      <c r="G2023" t="inlineStr">
        <is>
          <t>80' 6-A CW</t>
        </is>
      </c>
      <c r="H2023" t="inlineStr">
        <is>
          <t>PAYG</t>
        </is>
      </c>
      <c r="I2023" s="6" t="n">
        <v>46023</v>
      </c>
      <c r="J2023" s="6" t="n">
        <v>46387</v>
      </c>
      <c r="K2023" t="inlineStr">
        <is>
          <t>run_initial</t>
        </is>
      </c>
      <c r="L2023" s="6" t="n">
        <v>46023</v>
      </c>
      <c r="M2023" s="6" t="n">
        <v>46387</v>
      </c>
      <c r="N2023" t="n">
        <v>364</v>
      </c>
      <c r="O2023" s="6" t="n">
        <v>46387</v>
      </c>
      <c r="S2023" t="inlineStr">
        <is>
          <t>with as-of date</t>
        </is>
      </c>
      <c r="T2023" s="6" t="n">
        <v>46023</v>
      </c>
      <c r="U2023" s="6" t="n"/>
      <c r="V2023" t="n">
        <v>1</v>
      </c>
      <c r="W2023" t="n">
        <v>1</v>
      </c>
      <c r="X2023" s="6" t="n"/>
      <c r="Z2023" s="6" t="n">
        <v>46053</v>
      </c>
      <c r="AA2023" t="inlineStr">
        <is>
          <t>as-of, case 2-4</t>
        </is>
      </c>
      <c r="AB2023" s="6" t="n">
        <v>46081</v>
      </c>
      <c r="AC2023" t="inlineStr">
        <is>
          <t>PAYG</t>
        </is>
      </c>
      <c r="AD2023" s="6" t="n">
        <v>45928</v>
      </c>
    </row>
    <row r="2024">
      <c r="A2024" t="inlineStr">
        <is>
          <t>V720004</t>
        </is>
      </c>
      <c r="B2024" t="inlineStr">
        <is>
          <t>2025-0025</t>
        </is>
      </c>
      <c r="C2024" t="n">
        <v>3</v>
      </c>
      <c r="D2024" t="inlineStr">
        <is>
          <t>35 80 4950 138-2</t>
        </is>
      </c>
      <c r="E2024" t="inlineStr">
        <is>
          <t>Necoss GmbH</t>
        </is>
      </c>
      <c r="F2024" t="inlineStr">
        <is>
          <t>DME</t>
        </is>
      </c>
      <c r="G2024" t="inlineStr">
        <is>
          <t>80' 6-A CW</t>
        </is>
      </c>
      <c r="H2024" t="inlineStr">
        <is>
          <t>PAYG</t>
        </is>
      </c>
      <c r="I2024" s="6" t="n">
        <v>46023</v>
      </c>
      <c r="J2024" s="6" t="n">
        <v>46387</v>
      </c>
      <c r="K2024" t="inlineStr">
        <is>
          <t>run_initial</t>
        </is>
      </c>
      <c r="L2024" s="6" t="n">
        <v>46023</v>
      </c>
      <c r="M2024" s="6" t="n">
        <v>46387</v>
      </c>
      <c r="N2024" t="n">
        <v>364</v>
      </c>
      <c r="O2024" s="6" t="n">
        <v>46387</v>
      </c>
      <c r="S2024" t="inlineStr">
        <is>
          <t>with as-of date</t>
        </is>
      </c>
      <c r="T2024" s="6" t="n">
        <v>46023</v>
      </c>
      <c r="U2024" s="6" t="n"/>
      <c r="V2024" t="n">
        <v>1</v>
      </c>
      <c r="W2024" t="n">
        <v>1</v>
      </c>
      <c r="X2024" s="6" t="n"/>
      <c r="Z2024" s="6" t="n">
        <v>46053</v>
      </c>
      <c r="AA2024" t="inlineStr">
        <is>
          <t>as-of, case 2-4</t>
        </is>
      </c>
      <c r="AB2024" s="6" t="n">
        <v>46081</v>
      </c>
      <c r="AC2024" t="inlineStr">
        <is>
          <t>PAYG</t>
        </is>
      </c>
      <c r="AD2024" s="6" t="n">
        <v>45928</v>
      </c>
    </row>
    <row r="2025">
      <c r="A2025" t="inlineStr">
        <is>
          <t>V720004</t>
        </is>
      </c>
      <c r="B2025" t="inlineStr">
        <is>
          <t>2025-0025</t>
        </is>
      </c>
      <c r="C2025" t="n">
        <v>4</v>
      </c>
      <c r="D2025" t="inlineStr">
        <is>
          <t>35 80 4950 140-8</t>
        </is>
      </c>
      <c r="E2025" t="inlineStr">
        <is>
          <t>Necoss GmbH</t>
        </is>
      </c>
      <c r="F2025" t="inlineStr">
        <is>
          <t>DME</t>
        </is>
      </c>
      <c r="G2025" t="inlineStr">
        <is>
          <t>80' 6-A CW</t>
        </is>
      </c>
      <c r="H2025" t="inlineStr">
        <is>
          <t>PAYG</t>
        </is>
      </c>
      <c r="I2025" s="6" t="n">
        <v>46023</v>
      </c>
      <c r="J2025" s="6" t="n">
        <v>46387</v>
      </c>
      <c r="K2025" t="inlineStr">
        <is>
          <t>run_initial</t>
        </is>
      </c>
      <c r="L2025" s="6" t="n">
        <v>46023</v>
      </c>
      <c r="M2025" s="6" t="n">
        <v>46387</v>
      </c>
      <c r="N2025" t="n">
        <v>364</v>
      </c>
      <c r="O2025" s="6" t="n">
        <v>46387</v>
      </c>
      <c r="S2025" t="inlineStr">
        <is>
          <t>with as-of date</t>
        </is>
      </c>
      <c r="T2025" s="6" t="n">
        <v>46023</v>
      </c>
      <c r="U2025" s="6" t="n"/>
      <c r="V2025" t="n">
        <v>1</v>
      </c>
      <c r="W2025" t="n">
        <v>1</v>
      </c>
      <c r="X2025" s="6" t="n"/>
      <c r="Z2025" s="6" t="n">
        <v>46053</v>
      </c>
      <c r="AA2025" t="inlineStr">
        <is>
          <t>as-of, case 2-4</t>
        </is>
      </c>
      <c r="AB2025" s="6" t="n">
        <v>46081</v>
      </c>
      <c r="AC2025" t="inlineStr">
        <is>
          <t>PAYG</t>
        </is>
      </c>
      <c r="AD2025" s="6" t="n">
        <v>45928</v>
      </c>
    </row>
    <row r="2026">
      <c r="A2026" t="inlineStr">
        <is>
          <t>V720004</t>
        </is>
      </c>
      <c r="B2026" t="inlineStr">
        <is>
          <t>2025-0025</t>
        </is>
      </c>
      <c r="C2026" t="n">
        <v>5</v>
      </c>
      <c r="D2026" t="inlineStr">
        <is>
          <t>35 80 4950 143-2</t>
        </is>
      </c>
      <c r="E2026" t="inlineStr">
        <is>
          <t>Necoss GmbH</t>
        </is>
      </c>
      <c r="F2026" t="inlineStr">
        <is>
          <t>DME</t>
        </is>
      </c>
      <c r="G2026" t="inlineStr">
        <is>
          <t>80' 6-A CW</t>
        </is>
      </c>
      <c r="H2026" t="inlineStr">
        <is>
          <t>PAYG</t>
        </is>
      </c>
      <c r="I2026" s="6" t="n">
        <v>46023</v>
      </c>
      <c r="J2026" s="6" t="n">
        <v>46387</v>
      </c>
      <c r="K2026" t="inlineStr">
        <is>
          <t>run_initial</t>
        </is>
      </c>
      <c r="L2026" s="6" t="n">
        <v>46023</v>
      </c>
      <c r="M2026" s="6" t="n">
        <v>46387</v>
      </c>
      <c r="N2026" t="n">
        <v>364</v>
      </c>
      <c r="O2026" s="6" t="n">
        <v>46387</v>
      </c>
      <c r="S2026" t="inlineStr">
        <is>
          <t>with as-of date</t>
        </is>
      </c>
      <c r="T2026" s="6" t="n">
        <v>46023</v>
      </c>
      <c r="U2026" s="6" t="n"/>
      <c r="V2026" t="n">
        <v>1</v>
      </c>
      <c r="W2026" t="n">
        <v>1</v>
      </c>
      <c r="X2026" s="6" t="n"/>
      <c r="Z2026" s="6" t="n">
        <v>46053</v>
      </c>
      <c r="AA2026" t="inlineStr">
        <is>
          <t>as-of, case 2-4</t>
        </is>
      </c>
      <c r="AB2026" s="6" t="n">
        <v>46081</v>
      </c>
      <c r="AC2026" t="inlineStr">
        <is>
          <t>PAYG</t>
        </is>
      </c>
      <c r="AD2026" s="6" t="n">
        <v>45928</v>
      </c>
    </row>
    <row r="2027">
      <c r="A2027" t="inlineStr">
        <is>
          <t>V720004</t>
        </is>
      </c>
      <c r="B2027" t="inlineStr">
        <is>
          <t>2025-0025</t>
        </is>
      </c>
      <c r="C2027" t="n">
        <v>6</v>
      </c>
      <c r="D2027" t="inlineStr">
        <is>
          <t>35 80 4950 153-1</t>
        </is>
      </c>
      <c r="E2027" t="inlineStr">
        <is>
          <t>Necoss GmbH</t>
        </is>
      </c>
      <c r="F2027" t="inlineStr">
        <is>
          <t>DME</t>
        </is>
      </c>
      <c r="G2027" t="inlineStr">
        <is>
          <t>80' 6-A CW</t>
        </is>
      </c>
      <c r="H2027" t="inlineStr">
        <is>
          <t>PAYG</t>
        </is>
      </c>
      <c r="I2027" s="6" t="n">
        <v>46023</v>
      </c>
      <c r="J2027" s="6" t="n">
        <v>46387</v>
      </c>
      <c r="K2027" t="inlineStr">
        <is>
          <t>run_initial</t>
        </is>
      </c>
      <c r="L2027" s="6" t="n">
        <v>46023</v>
      </c>
      <c r="M2027" s="6" t="n">
        <v>46387</v>
      </c>
      <c r="N2027" t="n">
        <v>364</v>
      </c>
      <c r="O2027" s="6" t="n">
        <v>46387</v>
      </c>
      <c r="S2027" t="inlineStr">
        <is>
          <t>with as-of date</t>
        </is>
      </c>
      <c r="T2027" s="6" t="n">
        <v>46023</v>
      </c>
      <c r="U2027" s="6" t="n"/>
      <c r="V2027" t="n">
        <v>1</v>
      </c>
      <c r="W2027" t="n">
        <v>1</v>
      </c>
      <c r="X2027" s="6" t="n"/>
      <c r="Z2027" s="6" t="n">
        <v>46053</v>
      </c>
      <c r="AA2027" t="inlineStr">
        <is>
          <t>as-of, case 2-4</t>
        </is>
      </c>
      <c r="AB2027" s="6" t="n">
        <v>46081</v>
      </c>
      <c r="AC2027" t="inlineStr">
        <is>
          <t>PAYG</t>
        </is>
      </c>
      <c r="AD2027" s="6" t="n">
        <v>45928</v>
      </c>
    </row>
    <row r="2028">
      <c r="A2028" t="inlineStr">
        <is>
          <t>V720004</t>
        </is>
      </c>
      <c r="B2028" t="inlineStr">
        <is>
          <t>2025-0025</t>
        </is>
      </c>
      <c r="C2028" t="n">
        <v>7</v>
      </c>
      <c r="D2028" t="inlineStr">
        <is>
          <t>35 80 4950 154-9</t>
        </is>
      </c>
      <c r="E2028" t="inlineStr">
        <is>
          <t>Necoss GmbH</t>
        </is>
      </c>
      <c r="F2028" t="inlineStr">
        <is>
          <t>DME</t>
        </is>
      </c>
      <c r="G2028" t="inlineStr">
        <is>
          <t>80' 6-A CW</t>
        </is>
      </c>
      <c r="H2028" t="inlineStr">
        <is>
          <t>PAYG</t>
        </is>
      </c>
      <c r="I2028" s="6" t="n">
        <v>46023</v>
      </c>
      <c r="J2028" s="6" t="n">
        <v>46387</v>
      </c>
      <c r="K2028" t="inlineStr">
        <is>
          <t>run_initial</t>
        </is>
      </c>
      <c r="L2028" s="6" t="n">
        <v>46023</v>
      </c>
      <c r="M2028" s="6" t="n">
        <v>46387</v>
      </c>
      <c r="N2028" t="n">
        <v>364</v>
      </c>
      <c r="O2028" s="6" t="n">
        <v>46387</v>
      </c>
      <c r="S2028" t="inlineStr">
        <is>
          <t>with as-of date</t>
        </is>
      </c>
      <c r="T2028" s="6" t="n">
        <v>46023</v>
      </c>
      <c r="U2028" s="6" t="n"/>
      <c r="V2028" t="n">
        <v>1</v>
      </c>
      <c r="W2028" t="n">
        <v>1</v>
      </c>
      <c r="X2028" s="6" t="n"/>
      <c r="Z2028" s="6" t="n">
        <v>46053</v>
      </c>
      <c r="AA2028" t="inlineStr">
        <is>
          <t>as-of, case 2-4</t>
        </is>
      </c>
      <c r="AB2028" s="6" t="n">
        <v>46081</v>
      </c>
      <c r="AC2028" t="inlineStr">
        <is>
          <t>PAYG</t>
        </is>
      </c>
      <c r="AD2028" s="6" t="n">
        <v>45928</v>
      </c>
    </row>
    <row r="2029">
      <c r="A2029" t="inlineStr">
        <is>
          <t>V720004</t>
        </is>
      </c>
      <c r="B2029" t="inlineStr">
        <is>
          <t>2025-0025</t>
        </is>
      </c>
      <c r="C2029" t="n">
        <v>8</v>
      </c>
      <c r="D2029" t="inlineStr">
        <is>
          <t>35 80 4950 155-6</t>
        </is>
      </c>
      <c r="E2029" t="inlineStr">
        <is>
          <t>Necoss GmbH</t>
        </is>
      </c>
      <c r="F2029" t="inlineStr">
        <is>
          <t>DME</t>
        </is>
      </c>
      <c r="G2029" t="inlineStr">
        <is>
          <t>80' 6-A CW</t>
        </is>
      </c>
      <c r="H2029" t="inlineStr">
        <is>
          <t>PAYG</t>
        </is>
      </c>
      <c r="I2029" s="6" t="n">
        <v>46023</v>
      </c>
      <c r="J2029" s="6" t="n">
        <v>46387</v>
      </c>
      <c r="K2029" t="inlineStr">
        <is>
          <t>run_initial</t>
        </is>
      </c>
      <c r="L2029" s="6" t="n">
        <v>46023</v>
      </c>
      <c r="M2029" s="6" t="n">
        <v>46387</v>
      </c>
      <c r="N2029" t="n">
        <v>364</v>
      </c>
      <c r="O2029" s="6" t="n">
        <v>46387</v>
      </c>
      <c r="S2029" t="inlineStr">
        <is>
          <t>with as-of date</t>
        </is>
      </c>
      <c r="T2029" s="6" t="n">
        <v>46023</v>
      </c>
      <c r="U2029" s="6" t="n"/>
      <c r="V2029" t="n">
        <v>1</v>
      </c>
      <c r="W2029" t="n">
        <v>1</v>
      </c>
      <c r="X2029" s="6" t="n"/>
      <c r="Z2029" s="6" t="n">
        <v>46053</v>
      </c>
      <c r="AA2029" t="inlineStr">
        <is>
          <t>as-of, case 2-4</t>
        </is>
      </c>
      <c r="AB2029" s="6" t="n">
        <v>46081</v>
      </c>
      <c r="AC2029" t="inlineStr">
        <is>
          <t>PAYG</t>
        </is>
      </c>
      <c r="AD2029" s="6" t="n">
        <v>45928</v>
      </c>
    </row>
    <row r="2030">
      <c r="A2030" t="inlineStr">
        <is>
          <t>V720004</t>
        </is>
      </c>
      <c r="B2030" t="inlineStr">
        <is>
          <t>2025-0025</t>
        </is>
      </c>
      <c r="C2030" t="n">
        <v>9</v>
      </c>
      <c r="D2030" t="inlineStr">
        <is>
          <t>35 80 4950 156-4</t>
        </is>
      </c>
      <c r="E2030" t="inlineStr">
        <is>
          <t>Necoss GmbH</t>
        </is>
      </c>
      <c r="F2030" t="inlineStr">
        <is>
          <t>DME</t>
        </is>
      </c>
      <c r="G2030" t="inlineStr">
        <is>
          <t>80' 6-A CW</t>
        </is>
      </c>
      <c r="H2030" t="inlineStr">
        <is>
          <t>PAYG</t>
        </is>
      </c>
      <c r="I2030" s="6" t="n">
        <v>46023</v>
      </c>
      <c r="J2030" s="6" t="n">
        <v>46387</v>
      </c>
      <c r="K2030" t="inlineStr">
        <is>
          <t>run_initial</t>
        </is>
      </c>
      <c r="L2030" s="6" t="n">
        <v>46023</v>
      </c>
      <c r="M2030" s="6" t="n">
        <v>46387</v>
      </c>
      <c r="N2030" t="n">
        <v>364</v>
      </c>
      <c r="O2030" s="6" t="n">
        <v>46387</v>
      </c>
      <c r="S2030" t="inlineStr">
        <is>
          <t>with as-of date</t>
        </is>
      </c>
      <c r="T2030" s="6" t="n">
        <v>46023</v>
      </c>
      <c r="U2030" s="6" t="n"/>
      <c r="V2030" t="n">
        <v>1</v>
      </c>
      <c r="W2030" t="n">
        <v>1</v>
      </c>
      <c r="X2030" s="6" t="n"/>
      <c r="Z2030" s="6" t="n">
        <v>46053</v>
      </c>
      <c r="AA2030" t="inlineStr">
        <is>
          <t>as-of, case 2-4</t>
        </is>
      </c>
      <c r="AB2030" s="6" t="n">
        <v>46081</v>
      </c>
      <c r="AC2030" t="inlineStr">
        <is>
          <t>PAYG</t>
        </is>
      </c>
      <c r="AD2030" s="6" t="n">
        <v>45928</v>
      </c>
    </row>
    <row r="2031">
      <c r="A2031" t="inlineStr">
        <is>
          <t>V720004</t>
        </is>
      </c>
      <c r="B2031" t="inlineStr">
        <is>
          <t>2025-0025</t>
        </is>
      </c>
      <c r="C2031" t="n">
        <v>10</v>
      </c>
      <c r="D2031" t="inlineStr">
        <is>
          <t>35 80 4950 157-2</t>
        </is>
      </c>
      <c r="E2031" t="inlineStr">
        <is>
          <t>Necoss GmbH</t>
        </is>
      </c>
      <c r="F2031" t="inlineStr">
        <is>
          <t>DME</t>
        </is>
      </c>
      <c r="G2031" t="inlineStr">
        <is>
          <t>80' 6-A CW</t>
        </is>
      </c>
      <c r="H2031" t="inlineStr">
        <is>
          <t>PAYG</t>
        </is>
      </c>
      <c r="I2031" s="6" t="n">
        <v>46023</v>
      </c>
      <c r="J2031" s="6" t="n">
        <v>46387</v>
      </c>
      <c r="K2031" t="inlineStr">
        <is>
          <t>run_initial</t>
        </is>
      </c>
      <c r="L2031" s="6" t="n">
        <v>46023</v>
      </c>
      <c r="M2031" s="6" t="n">
        <v>46387</v>
      </c>
      <c r="N2031" t="n">
        <v>364</v>
      </c>
      <c r="O2031" s="6" t="n">
        <v>46387</v>
      </c>
      <c r="S2031" t="inlineStr">
        <is>
          <t>with as-of date</t>
        </is>
      </c>
      <c r="T2031" s="6" t="n">
        <v>46023</v>
      </c>
      <c r="U2031" s="6" t="n"/>
      <c r="V2031" t="n">
        <v>1</v>
      </c>
      <c r="W2031" t="n">
        <v>1</v>
      </c>
      <c r="X2031" s="6" t="n"/>
      <c r="Z2031" s="6" t="n">
        <v>46053</v>
      </c>
      <c r="AA2031" t="inlineStr">
        <is>
          <t>as-of, case 2-4</t>
        </is>
      </c>
      <c r="AB2031" s="6" t="n">
        <v>46081</v>
      </c>
      <c r="AC2031" t="inlineStr">
        <is>
          <t>PAYG</t>
        </is>
      </c>
      <c r="AD2031" s="6" t="n">
        <v>45928</v>
      </c>
    </row>
    <row r="2032">
      <c r="A2032" t="inlineStr">
        <is>
          <t>V720004</t>
        </is>
      </c>
      <c r="B2032" t="inlineStr">
        <is>
          <t>2025-0025</t>
        </is>
      </c>
      <c r="C2032" t="n">
        <v>11</v>
      </c>
      <c r="D2032" t="inlineStr">
        <is>
          <t>35 80 4950 158-0</t>
        </is>
      </c>
      <c r="E2032" t="inlineStr">
        <is>
          <t>Necoss GmbH</t>
        </is>
      </c>
      <c r="F2032" t="inlineStr">
        <is>
          <t>DME</t>
        </is>
      </c>
      <c r="G2032" t="inlineStr">
        <is>
          <t>80' 6-A CW</t>
        </is>
      </c>
      <c r="H2032" t="inlineStr">
        <is>
          <t>PAYG</t>
        </is>
      </c>
      <c r="I2032" s="6" t="n">
        <v>46023</v>
      </c>
      <c r="J2032" s="6" t="n">
        <v>46387</v>
      </c>
      <c r="K2032" t="inlineStr">
        <is>
          <t>run_initial</t>
        </is>
      </c>
      <c r="L2032" s="6" t="n">
        <v>46023</v>
      </c>
      <c r="M2032" s="6" t="n">
        <v>46387</v>
      </c>
      <c r="N2032" t="n">
        <v>364</v>
      </c>
      <c r="O2032" s="6" t="n">
        <v>46387</v>
      </c>
      <c r="S2032" t="inlineStr">
        <is>
          <t>with as-of date</t>
        </is>
      </c>
      <c r="T2032" s="6" t="n">
        <v>46023</v>
      </c>
      <c r="U2032" s="6" t="n"/>
      <c r="V2032" t="n">
        <v>1</v>
      </c>
      <c r="W2032" t="n">
        <v>1</v>
      </c>
      <c r="X2032" s="6" t="n"/>
      <c r="Z2032" s="6" t="n">
        <v>46053</v>
      </c>
      <c r="AA2032" t="inlineStr">
        <is>
          <t>as-of, case 2-4</t>
        </is>
      </c>
      <c r="AB2032" s="6" t="n">
        <v>46081</v>
      </c>
      <c r="AC2032" t="inlineStr">
        <is>
          <t>PAYG</t>
        </is>
      </c>
      <c r="AD2032" s="6" t="n">
        <v>45928</v>
      </c>
    </row>
    <row r="2033">
      <c r="A2033" t="inlineStr">
        <is>
          <t>V720004</t>
        </is>
      </c>
      <c r="B2033" t="inlineStr">
        <is>
          <t>2025-0025</t>
        </is>
      </c>
      <c r="C2033" t="n">
        <v>12</v>
      </c>
      <c r="D2033" t="inlineStr">
        <is>
          <t>35 80 4950 159-8</t>
        </is>
      </c>
      <c r="E2033" t="inlineStr">
        <is>
          <t>Necoss GmbH</t>
        </is>
      </c>
      <c r="F2033" t="inlineStr">
        <is>
          <t>DME</t>
        </is>
      </c>
      <c r="G2033" t="inlineStr">
        <is>
          <t>80' 6-A CW</t>
        </is>
      </c>
      <c r="H2033" t="inlineStr">
        <is>
          <t>PAYG</t>
        </is>
      </c>
      <c r="I2033" s="6" t="n">
        <v>46023</v>
      </c>
      <c r="J2033" s="6" t="n">
        <v>46387</v>
      </c>
      <c r="K2033" t="inlineStr">
        <is>
          <t>run_initial</t>
        </is>
      </c>
      <c r="L2033" s="6" t="n">
        <v>46023</v>
      </c>
      <c r="M2033" s="6" t="n">
        <v>46387</v>
      </c>
      <c r="N2033" t="n">
        <v>364</v>
      </c>
      <c r="O2033" s="6" t="n">
        <v>46387</v>
      </c>
      <c r="S2033" t="inlineStr">
        <is>
          <t>with as-of date</t>
        </is>
      </c>
      <c r="T2033" s="6" t="n">
        <v>46023</v>
      </c>
      <c r="U2033" s="6" t="n"/>
      <c r="V2033" t="n">
        <v>1</v>
      </c>
      <c r="W2033" t="n">
        <v>1</v>
      </c>
      <c r="X2033" s="6" t="n"/>
      <c r="Z2033" s="6" t="n">
        <v>46053</v>
      </c>
      <c r="AA2033" t="inlineStr">
        <is>
          <t>as-of, case 2-4</t>
        </is>
      </c>
      <c r="AB2033" s="6" t="n">
        <v>46081</v>
      </c>
      <c r="AC2033" t="inlineStr">
        <is>
          <t>PAYG</t>
        </is>
      </c>
      <c r="AD2033" s="6" t="n">
        <v>45928</v>
      </c>
    </row>
    <row r="2034">
      <c r="A2034" t="inlineStr">
        <is>
          <t>V720004</t>
        </is>
      </c>
      <c r="B2034" t="inlineStr">
        <is>
          <t>2025-0025</t>
        </is>
      </c>
      <c r="C2034" t="n">
        <v>13</v>
      </c>
      <c r="D2034" t="inlineStr">
        <is>
          <t>35 80 4950 160-6</t>
        </is>
      </c>
      <c r="E2034" t="inlineStr">
        <is>
          <t>Necoss GmbH</t>
        </is>
      </c>
      <c r="F2034" t="inlineStr">
        <is>
          <t>DME</t>
        </is>
      </c>
      <c r="G2034" t="inlineStr">
        <is>
          <t>80' 6-A CW</t>
        </is>
      </c>
      <c r="H2034" t="inlineStr">
        <is>
          <t>PAYG</t>
        </is>
      </c>
      <c r="I2034" s="6" t="n">
        <v>46023</v>
      </c>
      <c r="J2034" s="6" t="n">
        <v>46387</v>
      </c>
      <c r="K2034" t="inlineStr">
        <is>
          <t>run_initial</t>
        </is>
      </c>
      <c r="L2034" s="6" t="n">
        <v>46023</v>
      </c>
      <c r="M2034" s="6" t="n">
        <v>46387</v>
      </c>
      <c r="N2034" t="n">
        <v>364</v>
      </c>
      <c r="O2034" s="6" t="n">
        <v>46387</v>
      </c>
      <c r="S2034" t="inlineStr">
        <is>
          <t>with as-of date</t>
        </is>
      </c>
      <c r="T2034" s="6" t="n">
        <v>46023</v>
      </c>
      <c r="U2034" s="6" t="n"/>
      <c r="V2034" t="n">
        <v>1</v>
      </c>
      <c r="W2034" t="n">
        <v>1</v>
      </c>
      <c r="X2034" s="6" t="n"/>
      <c r="Z2034" s="6" t="n">
        <v>46053</v>
      </c>
      <c r="AA2034" t="inlineStr">
        <is>
          <t>as-of, case 2-4</t>
        </is>
      </c>
      <c r="AB2034" s="6" t="n">
        <v>46081</v>
      </c>
      <c r="AC2034" t="inlineStr">
        <is>
          <t>PAYG</t>
        </is>
      </c>
      <c r="AD2034" s="6" t="n">
        <v>45928</v>
      </c>
    </row>
    <row r="2035">
      <c r="A2035" t="inlineStr">
        <is>
          <t>V720004</t>
        </is>
      </c>
      <c r="B2035" t="inlineStr">
        <is>
          <t>2025-0025</t>
        </is>
      </c>
      <c r="C2035" t="n">
        <v>14</v>
      </c>
      <c r="D2035" t="inlineStr">
        <is>
          <t>35 80 4950 161-4</t>
        </is>
      </c>
      <c r="E2035" t="inlineStr">
        <is>
          <t>Necoss GmbH</t>
        </is>
      </c>
      <c r="F2035" t="inlineStr">
        <is>
          <t>DME</t>
        </is>
      </c>
      <c r="G2035" t="inlineStr">
        <is>
          <t>80' 6-A CW</t>
        </is>
      </c>
      <c r="H2035" t="inlineStr">
        <is>
          <t>PAYG</t>
        </is>
      </c>
      <c r="I2035" s="6" t="n">
        <v>46023</v>
      </c>
      <c r="J2035" s="6" t="n">
        <v>46387</v>
      </c>
      <c r="K2035" t="inlineStr">
        <is>
          <t>run_initial</t>
        </is>
      </c>
      <c r="L2035" s="6" t="n">
        <v>46023</v>
      </c>
      <c r="M2035" s="6" t="n">
        <v>46387</v>
      </c>
      <c r="N2035" t="n">
        <v>364</v>
      </c>
      <c r="O2035" s="6" t="n">
        <v>46387</v>
      </c>
      <c r="S2035" t="inlineStr">
        <is>
          <t>with as-of date</t>
        </is>
      </c>
      <c r="T2035" s="6" t="n">
        <v>46023</v>
      </c>
      <c r="U2035" s="6" t="n"/>
      <c r="V2035" t="n">
        <v>1</v>
      </c>
      <c r="W2035" t="n">
        <v>1</v>
      </c>
      <c r="X2035" s="6" t="n"/>
      <c r="Z2035" s="6" t="n">
        <v>46053</v>
      </c>
      <c r="AA2035" t="inlineStr">
        <is>
          <t>as-of, case 2-4</t>
        </is>
      </c>
      <c r="AB2035" s="6" t="n">
        <v>46081</v>
      </c>
      <c r="AC2035" t="inlineStr">
        <is>
          <t>PAYG</t>
        </is>
      </c>
      <c r="AD2035" s="6" t="n">
        <v>45928</v>
      </c>
    </row>
    <row r="2036">
      <c r="A2036" t="inlineStr">
        <is>
          <t>V720004</t>
        </is>
      </c>
      <c r="B2036" t="inlineStr">
        <is>
          <t>2025-0025</t>
        </is>
      </c>
      <c r="C2036" t="n">
        <v>15</v>
      </c>
      <c r="D2036" t="inlineStr">
        <is>
          <t>35 80 4950 162-2</t>
        </is>
      </c>
      <c r="E2036" t="inlineStr">
        <is>
          <t>Necoss GmbH</t>
        </is>
      </c>
      <c r="F2036" t="inlineStr">
        <is>
          <t>DME</t>
        </is>
      </c>
      <c r="G2036" t="inlineStr">
        <is>
          <t>80' 6-A CW</t>
        </is>
      </c>
      <c r="H2036" t="inlineStr">
        <is>
          <t>PAYG</t>
        </is>
      </c>
      <c r="I2036" s="6" t="n">
        <v>46023</v>
      </c>
      <c r="J2036" s="6" t="n">
        <v>46387</v>
      </c>
      <c r="K2036" t="inlineStr">
        <is>
          <t>run_initial</t>
        </is>
      </c>
      <c r="L2036" s="6" t="n">
        <v>46023</v>
      </c>
      <c r="M2036" s="6" t="n">
        <v>46387</v>
      </c>
      <c r="N2036" t="n">
        <v>364</v>
      </c>
      <c r="O2036" s="6" t="n">
        <v>46387</v>
      </c>
      <c r="S2036" t="inlineStr">
        <is>
          <t>with as-of date</t>
        </is>
      </c>
      <c r="T2036" s="6" t="n">
        <v>46023</v>
      </c>
      <c r="U2036" s="6" t="n"/>
      <c r="V2036" t="n">
        <v>1</v>
      </c>
      <c r="W2036" t="n">
        <v>1</v>
      </c>
      <c r="X2036" s="6" t="n"/>
      <c r="Z2036" s="6" t="n">
        <v>46053</v>
      </c>
      <c r="AA2036" t="inlineStr">
        <is>
          <t>as-of, case 2-4</t>
        </is>
      </c>
      <c r="AB2036" s="6" t="n">
        <v>46081</v>
      </c>
      <c r="AC2036" t="inlineStr">
        <is>
          <t>PAYG</t>
        </is>
      </c>
      <c r="AD2036" s="6" t="n">
        <v>45928</v>
      </c>
    </row>
    <row r="2037">
      <c r="A2037" t="inlineStr">
        <is>
          <t>V720004</t>
        </is>
      </c>
      <c r="B2037" t="inlineStr">
        <is>
          <t>2025-0025</t>
        </is>
      </c>
      <c r="C2037" t="n">
        <v>16</v>
      </c>
      <c r="D2037" t="inlineStr">
        <is>
          <t>35 80 4950 163-0</t>
        </is>
      </c>
      <c r="E2037" t="inlineStr">
        <is>
          <t>Necoss GmbH</t>
        </is>
      </c>
      <c r="F2037" t="inlineStr">
        <is>
          <t>DME</t>
        </is>
      </c>
      <c r="G2037" t="inlineStr">
        <is>
          <t>80' 6-A CW</t>
        </is>
      </c>
      <c r="H2037" t="inlineStr">
        <is>
          <t>PAYG</t>
        </is>
      </c>
      <c r="I2037" s="6" t="n">
        <v>46023</v>
      </c>
      <c r="J2037" s="6" t="n">
        <v>46387</v>
      </c>
      <c r="K2037" t="inlineStr">
        <is>
          <t>run_initial</t>
        </is>
      </c>
      <c r="L2037" s="6" t="n">
        <v>46023</v>
      </c>
      <c r="M2037" s="6" t="n">
        <v>46387</v>
      </c>
      <c r="N2037" t="n">
        <v>364</v>
      </c>
      <c r="O2037" s="6" t="n">
        <v>46387</v>
      </c>
      <c r="S2037" t="inlineStr">
        <is>
          <t>with as-of date</t>
        </is>
      </c>
      <c r="T2037" s="6" t="n">
        <v>46023</v>
      </c>
      <c r="U2037" s="6" t="n"/>
      <c r="V2037" t="n">
        <v>1</v>
      </c>
      <c r="W2037" t="n">
        <v>1</v>
      </c>
      <c r="X2037" s="6" t="n"/>
      <c r="Z2037" s="6" t="n">
        <v>46053</v>
      </c>
      <c r="AA2037" t="inlineStr">
        <is>
          <t>as-of, case 2-4</t>
        </is>
      </c>
      <c r="AB2037" s="6" t="n">
        <v>46081</v>
      </c>
      <c r="AC2037" t="inlineStr">
        <is>
          <t>PAYG</t>
        </is>
      </c>
      <c r="AD2037" s="6" t="n">
        <v>45928</v>
      </c>
    </row>
    <row r="2038">
      <c r="A2038" t="inlineStr">
        <is>
          <t>V720004</t>
        </is>
      </c>
      <c r="B2038" t="inlineStr">
        <is>
          <t>2025-0025</t>
        </is>
      </c>
      <c r="C2038" t="n">
        <v>17</v>
      </c>
      <c r="D2038" t="inlineStr">
        <is>
          <t>35 80 4950 164-8</t>
        </is>
      </c>
      <c r="E2038" t="inlineStr">
        <is>
          <t>Necoss GmbH</t>
        </is>
      </c>
      <c r="F2038" t="inlineStr">
        <is>
          <t>DME</t>
        </is>
      </c>
      <c r="G2038" t="inlineStr">
        <is>
          <t>80' 6-A CW</t>
        </is>
      </c>
      <c r="H2038" t="inlineStr">
        <is>
          <t>PAYG</t>
        </is>
      </c>
      <c r="I2038" s="6" t="n">
        <v>46023</v>
      </c>
      <c r="J2038" s="6" t="n">
        <v>46387</v>
      </c>
      <c r="K2038" t="inlineStr">
        <is>
          <t>run_initial</t>
        </is>
      </c>
      <c r="L2038" s="6" t="n">
        <v>46023</v>
      </c>
      <c r="M2038" s="6" t="n">
        <v>46387</v>
      </c>
      <c r="N2038" t="n">
        <v>364</v>
      </c>
      <c r="O2038" s="6" t="n">
        <v>46387</v>
      </c>
      <c r="S2038" t="inlineStr">
        <is>
          <t>with as-of date</t>
        </is>
      </c>
      <c r="T2038" s="6" t="n">
        <v>46023</v>
      </c>
      <c r="U2038" s="6" t="n"/>
      <c r="V2038" t="n">
        <v>1</v>
      </c>
      <c r="W2038" t="n">
        <v>1</v>
      </c>
      <c r="X2038" s="6" t="n"/>
      <c r="Z2038" s="6" t="n">
        <v>46053</v>
      </c>
      <c r="AA2038" t="inlineStr">
        <is>
          <t>as-of, case 2-4</t>
        </is>
      </c>
      <c r="AB2038" s="6" t="n">
        <v>46081</v>
      </c>
      <c r="AC2038" t="inlineStr">
        <is>
          <t>PAYG</t>
        </is>
      </c>
      <c r="AD2038" s="6" t="n">
        <v>45928</v>
      </c>
    </row>
    <row r="2039">
      <c r="A2039" t="inlineStr">
        <is>
          <t>V720004</t>
        </is>
      </c>
      <c r="B2039" t="inlineStr">
        <is>
          <t>2025-0025</t>
        </is>
      </c>
      <c r="C2039" t="n">
        <v>18</v>
      </c>
      <c r="D2039" t="inlineStr">
        <is>
          <t>35 80 4950 165-5</t>
        </is>
      </c>
      <c r="E2039" t="inlineStr">
        <is>
          <t>Necoss GmbH</t>
        </is>
      </c>
      <c r="F2039" t="inlineStr">
        <is>
          <t>DME</t>
        </is>
      </c>
      <c r="G2039" t="inlineStr">
        <is>
          <t>80' 6-A CW</t>
        </is>
      </c>
      <c r="H2039" t="inlineStr">
        <is>
          <t>PAYG</t>
        </is>
      </c>
      <c r="I2039" s="6" t="n">
        <v>46023</v>
      </c>
      <c r="J2039" s="6" t="n">
        <v>46387</v>
      </c>
      <c r="K2039" t="inlineStr">
        <is>
          <t>run_initial</t>
        </is>
      </c>
      <c r="L2039" s="6" t="n">
        <v>46023</v>
      </c>
      <c r="M2039" s="6" t="n">
        <v>46387</v>
      </c>
      <c r="N2039" t="n">
        <v>364</v>
      </c>
      <c r="O2039" s="6" t="n">
        <v>46387</v>
      </c>
      <c r="S2039" t="inlineStr">
        <is>
          <t>with as-of date</t>
        </is>
      </c>
      <c r="T2039" s="6" t="n">
        <v>46023</v>
      </c>
      <c r="U2039" s="6" t="n"/>
      <c r="V2039" t="n">
        <v>1</v>
      </c>
      <c r="W2039" t="n">
        <v>1</v>
      </c>
      <c r="X2039" s="6" t="n"/>
      <c r="Z2039" s="6" t="n">
        <v>46053</v>
      </c>
      <c r="AA2039" t="inlineStr">
        <is>
          <t>as-of, case 2-4</t>
        </is>
      </c>
      <c r="AB2039" s="6" t="n">
        <v>46081</v>
      </c>
      <c r="AC2039" t="inlineStr">
        <is>
          <t>PAYG</t>
        </is>
      </c>
      <c r="AD2039" s="6" t="n">
        <v>45928</v>
      </c>
    </row>
    <row r="2040">
      <c r="A2040" t="inlineStr">
        <is>
          <t>V720004</t>
        </is>
      </c>
      <c r="B2040" t="inlineStr">
        <is>
          <t>2025-0025</t>
        </is>
      </c>
      <c r="C2040" t="n">
        <v>19</v>
      </c>
      <c r="D2040" t="inlineStr">
        <is>
          <t>35 80 4950 166-3</t>
        </is>
      </c>
      <c r="E2040" t="inlineStr">
        <is>
          <t>Necoss GmbH</t>
        </is>
      </c>
      <c r="F2040" t="inlineStr">
        <is>
          <t>DME</t>
        </is>
      </c>
      <c r="G2040" t="inlineStr">
        <is>
          <t>80' 6-A CW</t>
        </is>
      </c>
      <c r="H2040" t="inlineStr">
        <is>
          <t>PAYG</t>
        </is>
      </c>
      <c r="I2040" s="6" t="n">
        <v>46023</v>
      </c>
      <c r="J2040" s="6" t="n">
        <v>46387</v>
      </c>
      <c r="K2040" t="inlineStr">
        <is>
          <t>run_initial</t>
        </is>
      </c>
      <c r="L2040" s="6" t="n">
        <v>46023</v>
      </c>
      <c r="M2040" s="6" t="n">
        <v>46387</v>
      </c>
      <c r="N2040" t="n">
        <v>364</v>
      </c>
      <c r="O2040" s="6" t="n">
        <v>46387</v>
      </c>
      <c r="S2040" t="inlineStr">
        <is>
          <t>with as-of date</t>
        </is>
      </c>
      <c r="T2040" s="6" t="n">
        <v>46023</v>
      </c>
      <c r="U2040" s="6" t="n"/>
      <c r="V2040" t="n">
        <v>1</v>
      </c>
      <c r="W2040" t="n">
        <v>1</v>
      </c>
      <c r="X2040" s="6" t="n"/>
      <c r="Z2040" s="6" t="n">
        <v>46053</v>
      </c>
      <c r="AA2040" t="inlineStr">
        <is>
          <t>as-of, case 2-4</t>
        </is>
      </c>
      <c r="AB2040" s="6" t="n">
        <v>46081</v>
      </c>
      <c r="AC2040" t="inlineStr">
        <is>
          <t>PAYG</t>
        </is>
      </c>
      <c r="AD2040" s="6" t="n">
        <v>45928</v>
      </c>
    </row>
    <row r="2041">
      <c r="A2041" t="inlineStr">
        <is>
          <t>V720004</t>
        </is>
      </c>
      <c r="B2041" t="inlineStr">
        <is>
          <t>2025-0025</t>
        </is>
      </c>
      <c r="C2041" t="n">
        <v>20</v>
      </c>
      <c r="D2041" t="inlineStr">
        <is>
          <t>35 80 4950 167-1</t>
        </is>
      </c>
      <c r="E2041" t="inlineStr">
        <is>
          <t>Necoss GmbH</t>
        </is>
      </c>
      <c r="F2041" t="inlineStr">
        <is>
          <t>DME</t>
        </is>
      </c>
      <c r="G2041" t="inlineStr">
        <is>
          <t>80' 6-A CW</t>
        </is>
      </c>
      <c r="H2041" t="inlineStr">
        <is>
          <t>PAYG</t>
        </is>
      </c>
      <c r="I2041" s="6" t="n">
        <v>46023</v>
      </c>
      <c r="J2041" s="6" t="n">
        <v>46387</v>
      </c>
      <c r="K2041" t="inlineStr">
        <is>
          <t>run_initial</t>
        </is>
      </c>
      <c r="L2041" s="6" t="n">
        <v>46023</v>
      </c>
      <c r="M2041" s="6" t="n">
        <v>46387</v>
      </c>
      <c r="N2041" t="n">
        <v>364</v>
      </c>
      <c r="O2041" s="6" t="n">
        <v>46387</v>
      </c>
      <c r="S2041" t="inlineStr">
        <is>
          <t>with as-of date</t>
        </is>
      </c>
      <c r="T2041" s="6" t="n">
        <v>46023</v>
      </c>
      <c r="U2041" s="6" t="n"/>
      <c r="V2041" t="n">
        <v>1</v>
      </c>
      <c r="W2041" t="n">
        <v>1</v>
      </c>
      <c r="X2041" s="6" t="n"/>
      <c r="Z2041" s="6" t="n">
        <v>46053</v>
      </c>
      <c r="AA2041" t="inlineStr">
        <is>
          <t>as-of, case 2-4</t>
        </is>
      </c>
      <c r="AB2041" s="6" t="n">
        <v>46081</v>
      </c>
      <c r="AC2041" t="inlineStr">
        <is>
          <t>PAYG</t>
        </is>
      </c>
      <c r="AD2041" s="6" t="n">
        <v>45928</v>
      </c>
    </row>
    <row r="2042">
      <c r="A2042" t="inlineStr">
        <is>
          <t>V720004</t>
        </is>
      </c>
      <c r="B2042" t="inlineStr">
        <is>
          <t>2025-0025</t>
        </is>
      </c>
      <c r="C2042" t="n">
        <v>21</v>
      </c>
      <c r="D2042" t="inlineStr">
        <is>
          <t>35 80 4950 168-9</t>
        </is>
      </c>
      <c r="E2042" t="inlineStr">
        <is>
          <t>Necoss GmbH</t>
        </is>
      </c>
      <c r="F2042" t="inlineStr">
        <is>
          <t>DME</t>
        </is>
      </c>
      <c r="G2042" t="inlineStr">
        <is>
          <t>80' 6-A CW</t>
        </is>
      </c>
      <c r="H2042" t="inlineStr">
        <is>
          <t>PAYG</t>
        </is>
      </c>
      <c r="I2042" s="6" t="n">
        <v>46023</v>
      </c>
      <c r="J2042" s="6" t="n">
        <v>46387</v>
      </c>
      <c r="K2042" t="inlineStr">
        <is>
          <t>run_initial</t>
        </is>
      </c>
      <c r="L2042" s="6" t="n">
        <v>46023</v>
      </c>
      <c r="M2042" s="6" t="n">
        <v>46387</v>
      </c>
      <c r="N2042" t="n">
        <v>364</v>
      </c>
      <c r="O2042" s="6" t="n">
        <v>46387</v>
      </c>
      <c r="S2042" t="inlineStr">
        <is>
          <t>with as-of date</t>
        </is>
      </c>
      <c r="T2042" s="6" t="n">
        <v>46023</v>
      </c>
      <c r="U2042" s="6" t="n"/>
      <c r="V2042" t="n">
        <v>1</v>
      </c>
      <c r="W2042" t="n">
        <v>1</v>
      </c>
      <c r="X2042" s="6" t="n"/>
      <c r="Z2042" s="6" t="n">
        <v>46053</v>
      </c>
      <c r="AA2042" t="inlineStr">
        <is>
          <t>as-of, case 2-4</t>
        </is>
      </c>
      <c r="AB2042" s="6" t="n">
        <v>46081</v>
      </c>
      <c r="AC2042" t="inlineStr">
        <is>
          <t>PAYG</t>
        </is>
      </c>
      <c r="AD2042" s="6" t="n">
        <v>45928</v>
      </c>
    </row>
    <row r="2043">
      <c r="A2043" t="inlineStr">
        <is>
          <t>V720004</t>
        </is>
      </c>
      <c r="B2043" t="inlineStr">
        <is>
          <t>2025-0025</t>
        </is>
      </c>
      <c r="C2043" t="n">
        <v>22</v>
      </c>
      <c r="D2043" t="inlineStr">
        <is>
          <t>35 80 4950 169-7</t>
        </is>
      </c>
      <c r="E2043" t="inlineStr">
        <is>
          <t>Necoss GmbH</t>
        </is>
      </c>
      <c r="F2043" t="inlineStr">
        <is>
          <t>DME</t>
        </is>
      </c>
      <c r="G2043" t="inlineStr">
        <is>
          <t>80' 6-A CW</t>
        </is>
      </c>
      <c r="H2043" t="inlineStr">
        <is>
          <t>PAYG</t>
        </is>
      </c>
      <c r="I2043" s="6" t="n">
        <v>46023</v>
      </c>
      <c r="J2043" s="6" t="n">
        <v>46387</v>
      </c>
      <c r="K2043" t="inlineStr">
        <is>
          <t>run_initial</t>
        </is>
      </c>
      <c r="L2043" s="6" t="n">
        <v>46023</v>
      </c>
      <c r="M2043" s="6" t="n">
        <v>46387</v>
      </c>
      <c r="N2043" t="n">
        <v>364</v>
      </c>
      <c r="O2043" s="6" t="n">
        <v>46387</v>
      </c>
      <c r="S2043" t="inlineStr">
        <is>
          <t>with as-of date</t>
        </is>
      </c>
      <c r="T2043" s="6" t="n">
        <v>46023</v>
      </c>
      <c r="U2043" s="6" t="n"/>
      <c r="V2043" t="n">
        <v>1</v>
      </c>
      <c r="W2043" t="n">
        <v>1</v>
      </c>
      <c r="X2043" s="6" t="n"/>
      <c r="Z2043" s="6" t="n">
        <v>46053</v>
      </c>
      <c r="AA2043" t="inlineStr">
        <is>
          <t>as-of, case 2-4</t>
        </is>
      </c>
      <c r="AB2043" s="6" t="n">
        <v>46081</v>
      </c>
      <c r="AC2043" t="inlineStr">
        <is>
          <t>PAYG</t>
        </is>
      </c>
      <c r="AD2043" s="6" t="n">
        <v>45928</v>
      </c>
    </row>
    <row r="2044">
      <c r="A2044" t="inlineStr">
        <is>
          <t>V720004</t>
        </is>
      </c>
      <c r="B2044" t="inlineStr">
        <is>
          <t>2025-0025</t>
        </is>
      </c>
      <c r="C2044" t="n">
        <v>23</v>
      </c>
      <c r="D2044" t="inlineStr">
        <is>
          <t>35 80 4950 171-3</t>
        </is>
      </c>
      <c r="E2044" t="inlineStr">
        <is>
          <t>Necoss GmbH</t>
        </is>
      </c>
      <c r="F2044" t="inlineStr">
        <is>
          <t>DME</t>
        </is>
      </c>
      <c r="G2044" t="inlineStr">
        <is>
          <t>80' 6-A CW</t>
        </is>
      </c>
      <c r="H2044" t="inlineStr">
        <is>
          <t>PAYG</t>
        </is>
      </c>
      <c r="I2044" s="6" t="n">
        <v>46023</v>
      </c>
      <c r="J2044" s="6" t="n">
        <v>46387</v>
      </c>
      <c r="K2044" t="inlineStr">
        <is>
          <t>run_initial</t>
        </is>
      </c>
      <c r="L2044" s="6" t="n">
        <v>46023</v>
      </c>
      <c r="M2044" s="6" t="n">
        <v>46387</v>
      </c>
      <c r="N2044" t="n">
        <v>364</v>
      </c>
      <c r="O2044" s="6" t="n">
        <v>46387</v>
      </c>
      <c r="S2044" t="inlineStr">
        <is>
          <t>with as-of date</t>
        </is>
      </c>
      <c r="T2044" s="6" t="n">
        <v>46023</v>
      </c>
      <c r="U2044" s="6" t="n"/>
      <c r="V2044" t="n">
        <v>1</v>
      </c>
      <c r="W2044" t="n">
        <v>1</v>
      </c>
      <c r="X2044" s="6" t="n"/>
      <c r="Z2044" s="6" t="n">
        <v>46053</v>
      </c>
      <c r="AA2044" t="inlineStr">
        <is>
          <t>as-of, case 2-4</t>
        </is>
      </c>
      <c r="AB2044" s="6" t="n">
        <v>46081</v>
      </c>
      <c r="AC2044" t="inlineStr">
        <is>
          <t>PAYG</t>
        </is>
      </c>
      <c r="AD2044" s="6" t="n">
        <v>45928</v>
      </c>
    </row>
    <row r="2045">
      <c r="A2045" t="inlineStr">
        <is>
          <t>V720004</t>
        </is>
      </c>
      <c r="B2045" t="inlineStr">
        <is>
          <t>2025-0025</t>
        </is>
      </c>
      <c r="C2045" t="n">
        <v>24</v>
      </c>
      <c r="D2045" t="inlineStr">
        <is>
          <t>35 80 4950 172-1</t>
        </is>
      </c>
      <c r="E2045" t="inlineStr">
        <is>
          <t>Necoss GmbH</t>
        </is>
      </c>
      <c r="F2045" t="inlineStr">
        <is>
          <t>DME</t>
        </is>
      </c>
      <c r="G2045" t="inlineStr">
        <is>
          <t>80' 6-A CW</t>
        </is>
      </c>
      <c r="H2045" t="inlineStr">
        <is>
          <t>PAYG</t>
        </is>
      </c>
      <c r="I2045" s="6" t="n">
        <v>46023</v>
      </c>
      <c r="J2045" s="6" t="n">
        <v>46387</v>
      </c>
      <c r="K2045" t="inlineStr">
        <is>
          <t>run_initial</t>
        </is>
      </c>
      <c r="L2045" s="6" t="n">
        <v>46023</v>
      </c>
      <c r="M2045" s="6" t="n">
        <v>46387</v>
      </c>
      <c r="N2045" t="n">
        <v>364</v>
      </c>
      <c r="O2045" s="6" t="n">
        <v>46387</v>
      </c>
      <c r="S2045" t="inlineStr">
        <is>
          <t>with as-of date</t>
        </is>
      </c>
      <c r="T2045" s="6" t="n">
        <v>46023</v>
      </c>
      <c r="U2045" s="6" t="n"/>
      <c r="V2045" t="n">
        <v>1</v>
      </c>
      <c r="W2045" t="n">
        <v>1</v>
      </c>
      <c r="X2045" s="6" t="n"/>
      <c r="Z2045" s="6" t="n">
        <v>46053</v>
      </c>
      <c r="AA2045" t="inlineStr">
        <is>
          <t>as-of, case 2-4</t>
        </is>
      </c>
      <c r="AB2045" s="6" t="n">
        <v>46081</v>
      </c>
      <c r="AC2045" t="inlineStr">
        <is>
          <t>PAYG</t>
        </is>
      </c>
      <c r="AD2045" s="6" t="n">
        <v>45928</v>
      </c>
    </row>
    <row r="2046">
      <c r="A2046" t="inlineStr">
        <is>
          <t>V720004</t>
        </is>
      </c>
      <c r="B2046" t="inlineStr">
        <is>
          <t>2025-0025</t>
        </is>
      </c>
      <c r="C2046" t="n">
        <v>25</v>
      </c>
      <c r="D2046" t="inlineStr">
        <is>
          <t>35 80 4950 174-7</t>
        </is>
      </c>
      <c r="E2046" t="inlineStr">
        <is>
          <t>Necoss GmbH</t>
        </is>
      </c>
      <c r="F2046" t="inlineStr">
        <is>
          <t>DME</t>
        </is>
      </c>
      <c r="G2046" t="inlineStr">
        <is>
          <t>80' 6-A CW</t>
        </is>
      </c>
      <c r="H2046" t="inlineStr">
        <is>
          <t>PAYG</t>
        </is>
      </c>
      <c r="I2046" s="6" t="n">
        <v>46023</v>
      </c>
      <c r="J2046" s="6" t="n">
        <v>46387</v>
      </c>
      <c r="K2046" t="inlineStr">
        <is>
          <t>run_initial</t>
        </is>
      </c>
      <c r="L2046" s="6" t="n">
        <v>46023</v>
      </c>
      <c r="M2046" s="6" t="n">
        <v>46387</v>
      </c>
      <c r="N2046" t="n">
        <v>364</v>
      </c>
      <c r="O2046" s="6" t="n">
        <v>46387</v>
      </c>
      <c r="S2046" t="inlineStr">
        <is>
          <t>with as-of date</t>
        </is>
      </c>
      <c r="T2046" s="6" t="n">
        <v>46023</v>
      </c>
      <c r="U2046" s="6" t="n"/>
      <c r="V2046" t="n">
        <v>1</v>
      </c>
      <c r="W2046" t="n">
        <v>1</v>
      </c>
      <c r="X2046" s="6" t="n"/>
      <c r="Z2046" s="6" t="n">
        <v>46053</v>
      </c>
      <c r="AA2046" t="inlineStr">
        <is>
          <t>as-of, case 2-4</t>
        </is>
      </c>
      <c r="AB2046" s="6" t="n">
        <v>46081</v>
      </c>
      <c r="AC2046" t="inlineStr">
        <is>
          <t>PAYG</t>
        </is>
      </c>
      <c r="AD2046" s="6" t="n">
        <v>45928</v>
      </c>
    </row>
    <row r="2047">
      <c r="A2047" t="inlineStr">
        <is>
          <t>V300023</t>
        </is>
      </c>
      <c r="B2047" t="inlineStr">
        <is>
          <t>2022-0006</t>
        </is>
      </c>
      <c r="C2047" t="n">
        <v>3</v>
      </c>
      <c r="D2047" t="inlineStr">
        <is>
          <t>35 80 4956 103-0</t>
        </is>
      </c>
      <c r="E2047" t="inlineStr">
        <is>
          <t>Oceanogate Italia SpA</t>
        </is>
      </c>
      <c r="F2047" t="inlineStr">
        <is>
          <t>BRI</t>
        </is>
      </c>
      <c r="G2047" t="inlineStr">
        <is>
          <t>DPW</t>
        </is>
      </c>
      <c r="I2047" s="6" t="n"/>
      <c r="J2047" s="6" t="n"/>
      <c r="K2047" t="inlineStr">
        <is>
          <t>run_prolonged</t>
        </is>
      </c>
      <c r="L2047" s="6" t="n">
        <v>44930</v>
      </c>
      <c r="M2047" s="6" t="n">
        <v>46387</v>
      </c>
      <c r="N2047" t="n">
        <v>730</v>
      </c>
      <c r="O2047" s="6" t="n">
        <v>46387</v>
      </c>
      <c r="S2047" t="inlineStr">
        <is>
          <t>n.a.</t>
        </is>
      </c>
      <c r="T2047" s="6" t="n"/>
      <c r="U2047" s="6" t="n"/>
      <c r="V2047" t="n">
        <v>0</v>
      </c>
      <c r="W2047" t="n">
        <v>3</v>
      </c>
      <c r="X2047" s="6" t="n"/>
      <c r="Z2047" s="6" t="n">
        <v>46295</v>
      </c>
      <c r="AA2047" t="inlineStr">
        <is>
          <t>n.a.</t>
        </is>
      </c>
      <c r="AB2047" s="6" t="n">
        <v>46387</v>
      </c>
      <c r="AC2047" t="inlineStr"/>
      <c r="AD2047" s="6" t="n">
        <v>46234</v>
      </c>
    </row>
    <row r="2048">
      <c r="A2048" t="inlineStr">
        <is>
          <t>V300023</t>
        </is>
      </c>
      <c r="B2048" t="inlineStr">
        <is>
          <t>2022-0006</t>
        </is>
      </c>
      <c r="C2048" t="n">
        <v>4</v>
      </c>
      <c r="D2048" t="inlineStr">
        <is>
          <t>35 80 4956 104-8</t>
        </is>
      </c>
      <c r="E2048" t="inlineStr">
        <is>
          <t>Oceanogate Italia SpA</t>
        </is>
      </c>
      <c r="F2048" t="inlineStr">
        <is>
          <t>BRI</t>
        </is>
      </c>
      <c r="G2048" t="inlineStr">
        <is>
          <t>DPW</t>
        </is>
      </c>
      <c r="I2048" s="6" t="n"/>
      <c r="J2048" s="6" t="n"/>
      <c r="K2048" t="inlineStr">
        <is>
          <t>run_prolonged</t>
        </is>
      </c>
      <c r="L2048" s="6" t="n">
        <v>44930</v>
      </c>
      <c r="M2048" s="6" t="n">
        <v>46387</v>
      </c>
      <c r="N2048" t="n">
        <v>730</v>
      </c>
      <c r="O2048" s="6" t="n">
        <v>46387</v>
      </c>
      <c r="S2048" t="inlineStr">
        <is>
          <t>n.a.</t>
        </is>
      </c>
      <c r="T2048" s="6" t="n"/>
      <c r="U2048" s="6" t="n"/>
      <c r="V2048" t="n">
        <v>0</v>
      </c>
      <c r="W2048" t="n">
        <v>3</v>
      </c>
      <c r="X2048" s="6" t="n"/>
      <c r="Z2048" s="6" t="n">
        <v>46295</v>
      </c>
      <c r="AA2048" t="inlineStr">
        <is>
          <t>n.a.</t>
        </is>
      </c>
      <c r="AB2048" s="6" t="n">
        <v>46387</v>
      </c>
      <c r="AC2048" t="inlineStr"/>
      <c r="AD2048" s="6" t="n">
        <v>46234</v>
      </c>
    </row>
    <row r="2049">
      <c r="A2049" t="inlineStr">
        <is>
          <t>V300023</t>
        </is>
      </c>
      <c r="B2049" t="inlineStr">
        <is>
          <t>2022-0006</t>
        </is>
      </c>
      <c r="C2049" t="n">
        <v>5</v>
      </c>
      <c r="D2049" t="inlineStr">
        <is>
          <t>35 80 4956 105-5</t>
        </is>
      </c>
      <c r="E2049" t="inlineStr">
        <is>
          <t>Oceanogate Italia SpA</t>
        </is>
      </c>
      <c r="F2049" t="inlineStr">
        <is>
          <t>BRI</t>
        </is>
      </c>
      <c r="G2049" t="inlineStr">
        <is>
          <t>DPW</t>
        </is>
      </c>
      <c r="I2049" s="6" t="n"/>
      <c r="J2049" s="6" t="n"/>
      <c r="K2049" t="inlineStr">
        <is>
          <t>run_prolonged</t>
        </is>
      </c>
      <c r="L2049" s="6" t="n">
        <v>44930</v>
      </c>
      <c r="M2049" s="6" t="n">
        <v>46387</v>
      </c>
      <c r="N2049" t="n">
        <v>730</v>
      </c>
      <c r="O2049" s="6" t="n">
        <v>46387</v>
      </c>
      <c r="S2049" t="inlineStr">
        <is>
          <t>n.a.</t>
        </is>
      </c>
      <c r="T2049" s="6" t="n"/>
      <c r="U2049" s="6" t="n"/>
      <c r="V2049" t="n">
        <v>0</v>
      </c>
      <c r="W2049" t="n">
        <v>3</v>
      </c>
      <c r="X2049" s="6" t="n"/>
      <c r="Z2049" s="6" t="n">
        <v>46295</v>
      </c>
      <c r="AA2049" t="inlineStr">
        <is>
          <t>n.a.</t>
        </is>
      </c>
      <c r="AB2049" s="6" t="n">
        <v>46387</v>
      </c>
      <c r="AC2049" t="inlineStr"/>
      <c r="AD2049" s="6" t="n">
        <v>46234</v>
      </c>
    </row>
    <row r="2050">
      <c r="A2050" t="inlineStr">
        <is>
          <t>V300023</t>
        </is>
      </c>
      <c r="B2050" t="inlineStr">
        <is>
          <t>2022-0006</t>
        </is>
      </c>
      <c r="C2050" t="n">
        <v>6</v>
      </c>
      <c r="D2050" t="inlineStr">
        <is>
          <t>35 80 4956 106-3</t>
        </is>
      </c>
      <c r="E2050" t="inlineStr">
        <is>
          <t>Oceanogate Italia SpA</t>
        </is>
      </c>
      <c r="F2050" t="inlineStr">
        <is>
          <t>BRI</t>
        </is>
      </c>
      <c r="G2050" t="inlineStr">
        <is>
          <t>DPW</t>
        </is>
      </c>
      <c r="I2050" s="6" t="n"/>
      <c r="J2050" s="6" t="n"/>
      <c r="K2050" t="inlineStr">
        <is>
          <t>run_prolonged</t>
        </is>
      </c>
      <c r="L2050" s="6" t="n">
        <v>44930</v>
      </c>
      <c r="M2050" s="6" t="n">
        <v>46387</v>
      </c>
      <c r="N2050" t="n">
        <v>730</v>
      </c>
      <c r="O2050" s="6" t="n">
        <v>46387</v>
      </c>
      <c r="S2050" t="inlineStr">
        <is>
          <t>n.a.</t>
        </is>
      </c>
      <c r="T2050" s="6" t="n"/>
      <c r="U2050" s="6" t="n"/>
      <c r="V2050" t="n">
        <v>0</v>
      </c>
      <c r="W2050" t="n">
        <v>3</v>
      </c>
      <c r="X2050" s="6" t="n"/>
      <c r="Z2050" s="6" t="n">
        <v>46295</v>
      </c>
      <c r="AA2050" t="inlineStr">
        <is>
          <t>n.a.</t>
        </is>
      </c>
      <c r="AB2050" s="6" t="n">
        <v>46387</v>
      </c>
      <c r="AC2050" t="inlineStr"/>
      <c r="AD2050" s="6" t="n">
        <v>46234</v>
      </c>
    </row>
    <row r="2051">
      <c r="A2051" t="inlineStr">
        <is>
          <t>V300023</t>
        </is>
      </c>
      <c r="B2051" t="inlineStr">
        <is>
          <t>2022-0006</t>
        </is>
      </c>
      <c r="C2051" t="n">
        <v>7</v>
      </c>
      <c r="D2051" t="inlineStr">
        <is>
          <t>35 80 4956 107-1</t>
        </is>
      </c>
      <c r="E2051" t="inlineStr">
        <is>
          <t>Oceanogate Italia SpA</t>
        </is>
      </c>
      <c r="F2051" t="inlineStr">
        <is>
          <t>BRI</t>
        </is>
      </c>
      <c r="G2051" t="inlineStr">
        <is>
          <t>DPW</t>
        </is>
      </c>
      <c r="I2051" s="6" t="n"/>
      <c r="J2051" s="6" t="n"/>
      <c r="K2051" t="inlineStr">
        <is>
          <t>run_prolonged</t>
        </is>
      </c>
      <c r="L2051" s="6" t="n">
        <v>44930</v>
      </c>
      <c r="M2051" s="6" t="n">
        <v>46387</v>
      </c>
      <c r="N2051" t="n">
        <v>730</v>
      </c>
      <c r="O2051" s="6" t="n">
        <v>46387</v>
      </c>
      <c r="S2051" t="inlineStr">
        <is>
          <t>n.a.</t>
        </is>
      </c>
      <c r="T2051" s="6" t="n"/>
      <c r="U2051" s="6" t="n"/>
      <c r="V2051" t="n">
        <v>0</v>
      </c>
      <c r="W2051" t="n">
        <v>3</v>
      </c>
      <c r="X2051" s="6" t="n"/>
      <c r="Z2051" s="6" t="n">
        <v>46295</v>
      </c>
      <c r="AA2051" t="inlineStr">
        <is>
          <t>n.a.</t>
        </is>
      </c>
      <c r="AB2051" s="6" t="n">
        <v>46387</v>
      </c>
      <c r="AC2051" t="inlineStr"/>
      <c r="AD2051" s="6" t="n">
        <v>46234</v>
      </c>
    </row>
    <row r="2052">
      <c r="A2052" t="inlineStr">
        <is>
          <t>V300023</t>
        </is>
      </c>
      <c r="B2052" t="inlineStr">
        <is>
          <t>2022-0006</t>
        </is>
      </c>
      <c r="C2052" t="n">
        <v>8</v>
      </c>
      <c r="D2052" t="inlineStr">
        <is>
          <t>35 80 4956 108-9</t>
        </is>
      </c>
      <c r="E2052" t="inlineStr">
        <is>
          <t>Oceanogate Italia SpA</t>
        </is>
      </c>
      <c r="F2052" t="inlineStr">
        <is>
          <t>BRI</t>
        </is>
      </c>
      <c r="G2052" t="inlineStr">
        <is>
          <t>DPW</t>
        </is>
      </c>
      <c r="I2052" s="6" t="n"/>
      <c r="J2052" s="6" t="n"/>
      <c r="K2052" t="inlineStr">
        <is>
          <t>run_prolonged</t>
        </is>
      </c>
      <c r="L2052" s="6" t="n">
        <v>44930</v>
      </c>
      <c r="M2052" s="6" t="n">
        <v>46387</v>
      </c>
      <c r="N2052" t="n">
        <v>730</v>
      </c>
      <c r="O2052" s="6" t="n">
        <v>46387</v>
      </c>
      <c r="S2052" t="inlineStr">
        <is>
          <t>n.a.</t>
        </is>
      </c>
      <c r="T2052" s="6" t="n"/>
      <c r="U2052" s="6" t="n"/>
      <c r="V2052" t="n">
        <v>0</v>
      </c>
      <c r="W2052" t="n">
        <v>3</v>
      </c>
      <c r="X2052" s="6" t="n"/>
      <c r="Z2052" s="6" t="n">
        <v>46295</v>
      </c>
      <c r="AA2052" t="inlineStr">
        <is>
          <t>n.a.</t>
        </is>
      </c>
      <c r="AB2052" s="6" t="n">
        <v>46387</v>
      </c>
      <c r="AC2052" t="inlineStr"/>
      <c r="AD2052" s="6" t="n">
        <v>46234</v>
      </c>
    </row>
    <row r="2053">
      <c r="A2053" t="inlineStr">
        <is>
          <t>V300023</t>
        </is>
      </c>
      <c r="B2053" t="inlineStr">
        <is>
          <t>2022-0006</t>
        </is>
      </c>
      <c r="C2053" t="n">
        <v>9</v>
      </c>
      <c r="D2053" t="inlineStr">
        <is>
          <t>35 80 4956 111-3</t>
        </is>
      </c>
      <c r="E2053" t="inlineStr">
        <is>
          <t>Oceanogate Italia SpA</t>
        </is>
      </c>
      <c r="F2053" t="inlineStr">
        <is>
          <t>BRI</t>
        </is>
      </c>
      <c r="G2053" t="inlineStr">
        <is>
          <t>DPW</t>
        </is>
      </c>
      <c r="I2053" s="6" t="n"/>
      <c r="J2053" s="6" t="n"/>
      <c r="K2053" t="inlineStr">
        <is>
          <t>run_prolonged</t>
        </is>
      </c>
      <c r="L2053" s="6" t="n">
        <v>44930</v>
      </c>
      <c r="M2053" s="6" t="n">
        <v>46387</v>
      </c>
      <c r="N2053" t="n">
        <v>730</v>
      </c>
      <c r="O2053" s="6" t="n">
        <v>46387</v>
      </c>
      <c r="S2053" t="inlineStr">
        <is>
          <t>n.a.</t>
        </is>
      </c>
      <c r="T2053" s="6" t="n"/>
      <c r="U2053" s="6" t="n"/>
      <c r="V2053" t="n">
        <v>0</v>
      </c>
      <c r="W2053" t="n">
        <v>3</v>
      </c>
      <c r="X2053" s="6" t="n"/>
      <c r="Z2053" s="6" t="n">
        <v>46295</v>
      </c>
      <c r="AA2053" t="inlineStr">
        <is>
          <t>n.a.</t>
        </is>
      </c>
      <c r="AB2053" s="6" t="n">
        <v>46387</v>
      </c>
      <c r="AC2053" t="inlineStr"/>
      <c r="AD2053" s="6" t="n">
        <v>46234</v>
      </c>
    </row>
    <row r="2054">
      <c r="A2054" t="inlineStr">
        <is>
          <t>V300023</t>
        </is>
      </c>
      <c r="B2054" t="inlineStr">
        <is>
          <t>2022-0006</t>
        </is>
      </c>
      <c r="C2054" t="n">
        <v>10</v>
      </c>
      <c r="D2054" t="inlineStr">
        <is>
          <t>35 80 4956 113-9</t>
        </is>
      </c>
      <c r="E2054" t="inlineStr">
        <is>
          <t>Oceanogate Italia SpA</t>
        </is>
      </c>
      <c r="F2054" t="inlineStr">
        <is>
          <t>BRI</t>
        </is>
      </c>
      <c r="G2054" t="inlineStr">
        <is>
          <t>DPW</t>
        </is>
      </c>
      <c r="I2054" s="6" t="n"/>
      <c r="J2054" s="6" t="n"/>
      <c r="K2054" t="inlineStr">
        <is>
          <t>run_prolonged</t>
        </is>
      </c>
      <c r="L2054" s="6" t="n">
        <v>44945</v>
      </c>
      <c r="M2054" s="6" t="n">
        <v>46387</v>
      </c>
      <c r="N2054" t="n">
        <v>730</v>
      </c>
      <c r="O2054" s="6" t="n">
        <v>46387</v>
      </c>
      <c r="S2054" t="inlineStr">
        <is>
          <t>n.a.</t>
        </is>
      </c>
      <c r="T2054" s="6" t="n"/>
      <c r="U2054" s="6" t="n"/>
      <c r="V2054" t="n">
        <v>0</v>
      </c>
      <c r="W2054" t="n">
        <v>3</v>
      </c>
      <c r="X2054" s="6" t="n"/>
      <c r="Z2054" s="6" t="n">
        <v>46295</v>
      </c>
      <c r="AA2054" t="inlineStr">
        <is>
          <t>n.a.</t>
        </is>
      </c>
      <c r="AB2054" s="6" t="n">
        <v>46387</v>
      </c>
      <c r="AC2054" t="inlineStr"/>
      <c r="AD2054" s="6" t="n">
        <v>46234</v>
      </c>
    </row>
    <row r="2055">
      <c r="A2055" t="inlineStr">
        <is>
          <t>V300023</t>
        </is>
      </c>
      <c r="B2055" t="inlineStr">
        <is>
          <t>2022-0006</t>
        </is>
      </c>
      <c r="C2055" t="n">
        <v>11</v>
      </c>
      <c r="D2055" t="inlineStr">
        <is>
          <t>35 80 4956 114-7</t>
        </is>
      </c>
      <c r="E2055" t="inlineStr">
        <is>
          <t>Oceanogate Italia SpA</t>
        </is>
      </c>
      <c r="F2055" t="inlineStr">
        <is>
          <t>BRI</t>
        </is>
      </c>
      <c r="G2055" t="inlineStr">
        <is>
          <t>DPW</t>
        </is>
      </c>
      <c r="I2055" s="6" t="n"/>
      <c r="J2055" s="6" t="n"/>
      <c r="K2055" t="inlineStr">
        <is>
          <t>run_prolonged</t>
        </is>
      </c>
      <c r="L2055" s="6" t="n">
        <v>44945</v>
      </c>
      <c r="M2055" s="6" t="n">
        <v>46387</v>
      </c>
      <c r="N2055" t="n">
        <v>730</v>
      </c>
      <c r="O2055" s="6" t="n">
        <v>46387</v>
      </c>
      <c r="S2055" t="inlineStr">
        <is>
          <t>n.a.</t>
        </is>
      </c>
      <c r="T2055" s="6" t="n"/>
      <c r="U2055" s="6" t="n"/>
      <c r="V2055" t="n">
        <v>0</v>
      </c>
      <c r="W2055" t="n">
        <v>3</v>
      </c>
      <c r="X2055" s="6" t="n"/>
      <c r="Z2055" s="6" t="n">
        <v>46295</v>
      </c>
      <c r="AA2055" t="inlineStr">
        <is>
          <t>n.a.</t>
        </is>
      </c>
      <c r="AB2055" s="6" t="n">
        <v>46387</v>
      </c>
      <c r="AC2055" t="inlineStr"/>
      <c r="AD2055" s="6" t="n">
        <v>46234</v>
      </c>
    </row>
    <row r="2056">
      <c r="A2056" t="inlineStr">
        <is>
          <t>V300023</t>
        </is>
      </c>
      <c r="B2056" t="inlineStr">
        <is>
          <t>2022-0006</t>
        </is>
      </c>
      <c r="C2056" t="n">
        <v>12</v>
      </c>
      <c r="D2056" t="inlineStr">
        <is>
          <t>35 80 4956 115-4</t>
        </is>
      </c>
      <c r="E2056" t="inlineStr">
        <is>
          <t>Oceanogate Italia SpA</t>
        </is>
      </c>
      <c r="F2056" t="inlineStr">
        <is>
          <t>BRI</t>
        </is>
      </c>
      <c r="G2056" t="inlineStr">
        <is>
          <t>DPW</t>
        </is>
      </c>
      <c r="I2056" s="6" t="n"/>
      <c r="J2056" s="6" t="n"/>
      <c r="K2056" t="inlineStr">
        <is>
          <t>run_prolonged</t>
        </is>
      </c>
      <c r="L2056" s="6" t="n">
        <v>44945</v>
      </c>
      <c r="M2056" s="6" t="n">
        <v>46387</v>
      </c>
      <c r="N2056" t="n">
        <v>730</v>
      </c>
      <c r="O2056" s="6" t="n">
        <v>46387</v>
      </c>
      <c r="S2056" t="inlineStr">
        <is>
          <t>n.a.</t>
        </is>
      </c>
      <c r="T2056" s="6" t="n"/>
      <c r="U2056" s="6" t="n"/>
      <c r="V2056" t="n">
        <v>0</v>
      </c>
      <c r="W2056" t="n">
        <v>3</v>
      </c>
      <c r="X2056" s="6" t="n"/>
      <c r="Z2056" s="6" t="n">
        <v>46295</v>
      </c>
      <c r="AA2056" t="inlineStr">
        <is>
          <t>n.a.</t>
        </is>
      </c>
      <c r="AB2056" s="6" t="n">
        <v>46387</v>
      </c>
      <c r="AC2056" t="inlineStr"/>
      <c r="AD2056" s="6" t="n">
        <v>46234</v>
      </c>
    </row>
    <row r="2057">
      <c r="A2057" t="inlineStr">
        <is>
          <t>V300023</t>
        </is>
      </c>
      <c r="B2057" t="inlineStr">
        <is>
          <t>2022-0006</t>
        </is>
      </c>
      <c r="C2057" t="n">
        <v>13</v>
      </c>
      <c r="D2057" t="inlineStr">
        <is>
          <t>35 80 4956 116-2</t>
        </is>
      </c>
      <c r="E2057" t="inlineStr">
        <is>
          <t>Oceanogate Italia SpA</t>
        </is>
      </c>
      <c r="F2057" t="inlineStr">
        <is>
          <t>BRI</t>
        </is>
      </c>
      <c r="G2057" t="inlineStr">
        <is>
          <t>DPW</t>
        </is>
      </c>
      <c r="I2057" s="6" t="n"/>
      <c r="J2057" s="6" t="n"/>
      <c r="K2057" t="inlineStr">
        <is>
          <t>run_prolonged</t>
        </is>
      </c>
      <c r="L2057" s="6" t="n">
        <v>44945</v>
      </c>
      <c r="M2057" s="6" t="n">
        <v>46387</v>
      </c>
      <c r="N2057" t="n">
        <v>730</v>
      </c>
      <c r="O2057" s="6" t="n">
        <v>46387</v>
      </c>
      <c r="S2057" t="inlineStr">
        <is>
          <t>n.a.</t>
        </is>
      </c>
      <c r="T2057" s="6" t="n"/>
      <c r="U2057" s="6" t="n"/>
      <c r="V2057" t="n">
        <v>0</v>
      </c>
      <c r="W2057" t="n">
        <v>3</v>
      </c>
      <c r="X2057" s="6" t="n"/>
      <c r="Z2057" s="6" t="n">
        <v>46295</v>
      </c>
      <c r="AA2057" t="inlineStr">
        <is>
          <t>n.a.</t>
        </is>
      </c>
      <c r="AB2057" s="6" t="n">
        <v>46387</v>
      </c>
      <c r="AC2057" t="inlineStr"/>
      <c r="AD2057" s="6" t="n">
        <v>46234</v>
      </c>
    </row>
    <row r="2058">
      <c r="A2058" t="inlineStr">
        <is>
          <t>V300023</t>
        </is>
      </c>
      <c r="B2058" t="inlineStr">
        <is>
          <t>2022-0006</t>
        </is>
      </c>
      <c r="C2058" t="n">
        <v>14</v>
      </c>
      <c r="D2058" t="inlineStr">
        <is>
          <t>35 80 4956 117-0</t>
        </is>
      </c>
      <c r="E2058" t="inlineStr">
        <is>
          <t>Oceanogate Italia SpA</t>
        </is>
      </c>
      <c r="F2058" t="inlineStr">
        <is>
          <t>BRI</t>
        </is>
      </c>
      <c r="G2058" t="inlineStr">
        <is>
          <t>DPW</t>
        </is>
      </c>
      <c r="I2058" s="6" t="n"/>
      <c r="J2058" s="6" t="n"/>
      <c r="K2058" t="inlineStr">
        <is>
          <t>run_prolonged</t>
        </is>
      </c>
      <c r="L2058" s="6" t="n">
        <v>44945</v>
      </c>
      <c r="M2058" s="6" t="n">
        <v>46387</v>
      </c>
      <c r="N2058" t="n">
        <v>730</v>
      </c>
      <c r="O2058" s="6" t="n">
        <v>46387</v>
      </c>
      <c r="S2058" t="inlineStr">
        <is>
          <t>n.a.</t>
        </is>
      </c>
      <c r="T2058" s="6" t="n"/>
      <c r="U2058" s="6" t="n"/>
      <c r="V2058" t="n">
        <v>0</v>
      </c>
      <c r="W2058" t="n">
        <v>3</v>
      </c>
      <c r="X2058" s="6" t="n"/>
      <c r="Z2058" s="6" t="n">
        <v>46295</v>
      </c>
      <c r="AA2058" t="inlineStr">
        <is>
          <t>n.a.</t>
        </is>
      </c>
      <c r="AB2058" s="6" t="n">
        <v>46387</v>
      </c>
      <c r="AC2058" t="inlineStr"/>
      <c r="AD2058" s="6" t="n">
        <v>46234</v>
      </c>
    </row>
    <row r="2059">
      <c r="A2059" t="inlineStr">
        <is>
          <t>V300023</t>
        </is>
      </c>
      <c r="B2059" t="inlineStr">
        <is>
          <t>2022-0006</t>
        </is>
      </c>
      <c r="C2059" t="n">
        <v>15</v>
      </c>
      <c r="D2059" t="inlineStr">
        <is>
          <t>35 80 4956 118-8</t>
        </is>
      </c>
      <c r="E2059" t="inlineStr">
        <is>
          <t>Oceanogate Italia SpA</t>
        </is>
      </c>
      <c r="F2059" t="inlineStr">
        <is>
          <t>BRI</t>
        </is>
      </c>
      <c r="G2059" t="inlineStr">
        <is>
          <t>DPW</t>
        </is>
      </c>
      <c r="I2059" s="6" t="n"/>
      <c r="J2059" s="6" t="n"/>
      <c r="K2059" t="inlineStr">
        <is>
          <t>run_prolonged</t>
        </is>
      </c>
      <c r="L2059" s="6" t="n">
        <v>44945</v>
      </c>
      <c r="M2059" s="6" t="n">
        <v>46387</v>
      </c>
      <c r="N2059" t="n">
        <v>730</v>
      </c>
      <c r="O2059" s="6" t="n">
        <v>46387</v>
      </c>
      <c r="S2059" t="inlineStr">
        <is>
          <t>n.a.</t>
        </is>
      </c>
      <c r="T2059" s="6" t="n"/>
      <c r="U2059" s="6" t="n"/>
      <c r="V2059" t="n">
        <v>0</v>
      </c>
      <c r="W2059" t="n">
        <v>3</v>
      </c>
      <c r="X2059" s="6" t="n"/>
      <c r="Z2059" s="6" t="n">
        <v>46295</v>
      </c>
      <c r="AA2059" t="inlineStr">
        <is>
          <t>n.a.</t>
        </is>
      </c>
      <c r="AB2059" s="6" t="n">
        <v>46387</v>
      </c>
      <c r="AC2059" t="inlineStr"/>
      <c r="AD2059" s="6" t="n">
        <v>46234</v>
      </c>
    </row>
    <row r="2060">
      <c r="A2060" t="inlineStr">
        <is>
          <t>V300023</t>
        </is>
      </c>
      <c r="B2060" t="inlineStr">
        <is>
          <t>2022-0006</t>
        </is>
      </c>
      <c r="C2060" t="n">
        <v>16</v>
      </c>
      <c r="D2060" t="inlineStr">
        <is>
          <t>35 80 4956 119-6</t>
        </is>
      </c>
      <c r="E2060" t="inlineStr">
        <is>
          <t>Oceanogate Italia SpA</t>
        </is>
      </c>
      <c r="F2060" t="inlineStr">
        <is>
          <t>BRI</t>
        </is>
      </c>
      <c r="G2060" t="inlineStr">
        <is>
          <t>DPW</t>
        </is>
      </c>
      <c r="I2060" s="6" t="n"/>
      <c r="J2060" s="6" t="n"/>
      <c r="K2060" t="inlineStr">
        <is>
          <t>run_prolonged</t>
        </is>
      </c>
      <c r="L2060" s="6" t="n">
        <v>44945</v>
      </c>
      <c r="M2060" s="6" t="n">
        <v>46387</v>
      </c>
      <c r="N2060" t="n">
        <v>730</v>
      </c>
      <c r="O2060" s="6" t="n">
        <v>46387</v>
      </c>
      <c r="S2060" t="inlineStr">
        <is>
          <t>n.a.</t>
        </is>
      </c>
      <c r="T2060" s="6" t="n"/>
      <c r="U2060" s="6" t="n"/>
      <c r="V2060" t="n">
        <v>0</v>
      </c>
      <c r="W2060" t="n">
        <v>3</v>
      </c>
      <c r="X2060" s="6" t="n"/>
      <c r="Z2060" s="6" t="n">
        <v>46295</v>
      </c>
      <c r="AA2060" t="inlineStr">
        <is>
          <t>n.a.</t>
        </is>
      </c>
      <c r="AB2060" s="6" t="n">
        <v>46387</v>
      </c>
      <c r="AC2060" t="inlineStr"/>
      <c r="AD2060" s="6" t="n">
        <v>46234</v>
      </c>
    </row>
    <row r="2061">
      <c r="A2061" t="inlineStr">
        <is>
          <t>V300023</t>
        </is>
      </c>
      <c r="B2061" t="inlineStr">
        <is>
          <t>2022-0006</t>
        </is>
      </c>
      <c r="C2061" t="n">
        <v>17</v>
      </c>
      <c r="D2061" t="inlineStr">
        <is>
          <t>35 80 4956 120-4</t>
        </is>
      </c>
      <c r="E2061" t="inlineStr">
        <is>
          <t>Oceanogate Italia SpA</t>
        </is>
      </c>
      <c r="F2061" t="inlineStr">
        <is>
          <t>BRI</t>
        </is>
      </c>
      <c r="G2061" t="inlineStr">
        <is>
          <t>DPW</t>
        </is>
      </c>
      <c r="I2061" s="6" t="n"/>
      <c r="J2061" s="6" t="n"/>
      <c r="K2061" t="inlineStr">
        <is>
          <t>run_prolonged</t>
        </is>
      </c>
      <c r="L2061" s="6" t="n">
        <v>44945</v>
      </c>
      <c r="M2061" s="6" t="n">
        <v>46387</v>
      </c>
      <c r="N2061" t="n">
        <v>730</v>
      </c>
      <c r="O2061" s="6" t="n">
        <v>46387</v>
      </c>
      <c r="S2061" t="inlineStr">
        <is>
          <t>n.a.</t>
        </is>
      </c>
      <c r="T2061" s="6" t="n"/>
      <c r="U2061" s="6" t="n"/>
      <c r="V2061" t="n">
        <v>0</v>
      </c>
      <c r="W2061" t="n">
        <v>3</v>
      </c>
      <c r="X2061" s="6" t="n"/>
      <c r="Z2061" s="6" t="n">
        <v>46295</v>
      </c>
      <c r="AA2061" t="inlineStr">
        <is>
          <t>n.a.</t>
        </is>
      </c>
      <c r="AB2061" s="6" t="n">
        <v>46387</v>
      </c>
      <c r="AC2061" t="inlineStr"/>
      <c r="AD2061" s="6" t="n">
        <v>46234</v>
      </c>
    </row>
    <row r="2062">
      <c r="A2062" t="inlineStr">
        <is>
          <t>V300023</t>
        </is>
      </c>
      <c r="B2062" t="inlineStr">
        <is>
          <t>2022-0006</t>
        </is>
      </c>
      <c r="C2062" t="n">
        <v>18</v>
      </c>
      <c r="D2062" t="inlineStr">
        <is>
          <t>35 80 4956 121-2</t>
        </is>
      </c>
      <c r="E2062" t="inlineStr">
        <is>
          <t>Oceanogate Italia SpA</t>
        </is>
      </c>
      <c r="F2062" t="inlineStr">
        <is>
          <t>BRI</t>
        </is>
      </c>
      <c r="G2062" t="inlineStr">
        <is>
          <t>DPW</t>
        </is>
      </c>
      <c r="I2062" s="6" t="n"/>
      <c r="J2062" s="6" t="n"/>
      <c r="K2062" t="inlineStr">
        <is>
          <t>run_prolonged</t>
        </is>
      </c>
      <c r="L2062" s="6" t="n">
        <v>44945</v>
      </c>
      <c r="M2062" s="6" t="n">
        <v>46387</v>
      </c>
      <c r="N2062" t="n">
        <v>730</v>
      </c>
      <c r="O2062" s="6" t="n">
        <v>46387</v>
      </c>
      <c r="S2062" t="inlineStr">
        <is>
          <t>n.a.</t>
        </is>
      </c>
      <c r="T2062" s="6" t="n"/>
      <c r="U2062" s="6" t="n"/>
      <c r="V2062" t="n">
        <v>0</v>
      </c>
      <c r="W2062" t="n">
        <v>3</v>
      </c>
      <c r="X2062" s="6" t="n"/>
      <c r="Z2062" s="6" t="n">
        <v>46295</v>
      </c>
      <c r="AA2062" t="inlineStr">
        <is>
          <t>n.a.</t>
        </is>
      </c>
      <c r="AB2062" s="6" t="n">
        <v>46387</v>
      </c>
      <c r="AC2062" t="inlineStr"/>
      <c r="AD2062" s="6" t="n">
        <v>46234</v>
      </c>
    </row>
    <row r="2063">
      <c r="A2063" t="inlineStr">
        <is>
          <t>V300023</t>
        </is>
      </c>
      <c r="B2063" t="inlineStr">
        <is>
          <t>2022-0006</t>
        </is>
      </c>
      <c r="C2063" t="n">
        <v>19</v>
      </c>
      <c r="D2063" t="inlineStr">
        <is>
          <t>35 80 4956 122-0</t>
        </is>
      </c>
      <c r="E2063" t="inlineStr">
        <is>
          <t>Oceanogate Italia SpA</t>
        </is>
      </c>
      <c r="F2063" t="inlineStr">
        <is>
          <t>BRI</t>
        </is>
      </c>
      <c r="G2063" t="inlineStr">
        <is>
          <t>DPW</t>
        </is>
      </c>
      <c r="I2063" s="6" t="n"/>
      <c r="J2063" s="6" t="n"/>
      <c r="K2063" t="inlineStr">
        <is>
          <t>run_prolonged</t>
        </is>
      </c>
      <c r="L2063" s="6" t="n">
        <v>44945</v>
      </c>
      <c r="M2063" s="6" t="n">
        <v>46387</v>
      </c>
      <c r="N2063" t="n">
        <v>730</v>
      </c>
      <c r="O2063" s="6" t="n">
        <v>46387</v>
      </c>
      <c r="S2063" t="inlineStr">
        <is>
          <t>n.a.</t>
        </is>
      </c>
      <c r="T2063" s="6" t="n"/>
      <c r="U2063" s="6" t="n"/>
      <c r="V2063" t="n">
        <v>0</v>
      </c>
      <c r="W2063" t="n">
        <v>3</v>
      </c>
      <c r="X2063" s="6" t="n"/>
      <c r="Z2063" s="6" t="n">
        <v>46295</v>
      </c>
      <c r="AA2063" t="inlineStr">
        <is>
          <t>n.a.</t>
        </is>
      </c>
      <c r="AB2063" s="6" t="n">
        <v>46387</v>
      </c>
      <c r="AC2063" t="inlineStr"/>
      <c r="AD2063" s="6" t="n">
        <v>46234</v>
      </c>
    </row>
    <row r="2064">
      <c r="A2064" t="inlineStr">
        <is>
          <t>V300023</t>
        </is>
      </c>
      <c r="B2064" t="inlineStr">
        <is>
          <t>2022-0006</t>
        </is>
      </c>
      <c r="C2064" t="n">
        <v>20</v>
      </c>
      <c r="D2064" t="inlineStr">
        <is>
          <t>35 80 4956 123-8</t>
        </is>
      </c>
      <c r="E2064" t="inlineStr">
        <is>
          <t>Oceanogate Italia SpA</t>
        </is>
      </c>
      <c r="F2064" t="inlineStr">
        <is>
          <t>BRI</t>
        </is>
      </c>
      <c r="G2064" t="inlineStr">
        <is>
          <t>DPW</t>
        </is>
      </c>
      <c r="I2064" s="6" t="n"/>
      <c r="J2064" s="6" t="n"/>
      <c r="K2064" t="inlineStr">
        <is>
          <t>run_prolonged</t>
        </is>
      </c>
      <c r="L2064" s="6" t="n">
        <v>44945</v>
      </c>
      <c r="M2064" s="6" t="n">
        <v>46387</v>
      </c>
      <c r="N2064" t="n">
        <v>730</v>
      </c>
      <c r="O2064" s="6" t="n">
        <v>46387</v>
      </c>
      <c r="S2064" t="inlineStr">
        <is>
          <t>n.a.</t>
        </is>
      </c>
      <c r="T2064" s="6" t="n"/>
      <c r="U2064" s="6" t="n"/>
      <c r="V2064" t="n">
        <v>0</v>
      </c>
      <c r="W2064" t="n">
        <v>3</v>
      </c>
      <c r="X2064" s="6" t="n"/>
      <c r="Z2064" s="6" t="n">
        <v>46295</v>
      </c>
      <c r="AA2064" t="inlineStr">
        <is>
          <t>n.a.</t>
        </is>
      </c>
      <c r="AB2064" s="6" t="n">
        <v>46387</v>
      </c>
      <c r="AC2064" t="inlineStr"/>
      <c r="AD2064" s="6" t="n">
        <v>46234</v>
      </c>
    </row>
    <row r="2065">
      <c r="A2065" t="inlineStr">
        <is>
          <t>V300023</t>
        </is>
      </c>
      <c r="B2065" t="inlineStr">
        <is>
          <t>2022-0006</t>
        </is>
      </c>
      <c r="C2065" t="n">
        <v>21</v>
      </c>
      <c r="D2065" t="inlineStr">
        <is>
          <t>35 80 4956 124-6</t>
        </is>
      </c>
      <c r="E2065" t="inlineStr">
        <is>
          <t>Oceanogate Italia SpA</t>
        </is>
      </c>
      <c r="F2065" t="inlineStr">
        <is>
          <t>BRI</t>
        </is>
      </c>
      <c r="G2065" t="inlineStr">
        <is>
          <t>DPW</t>
        </is>
      </c>
      <c r="I2065" s="6" t="n"/>
      <c r="J2065" s="6" t="n"/>
      <c r="K2065" t="inlineStr">
        <is>
          <t>run_prolonged</t>
        </is>
      </c>
      <c r="L2065" s="6" t="n">
        <v>44945</v>
      </c>
      <c r="M2065" s="6" t="n">
        <v>46387</v>
      </c>
      <c r="N2065" t="n">
        <v>730</v>
      </c>
      <c r="O2065" s="6" t="n">
        <v>46387</v>
      </c>
      <c r="S2065" t="inlineStr">
        <is>
          <t>n.a.</t>
        </is>
      </c>
      <c r="T2065" s="6" t="n"/>
      <c r="U2065" s="6" t="n"/>
      <c r="V2065" t="n">
        <v>0</v>
      </c>
      <c r="W2065" t="n">
        <v>3</v>
      </c>
      <c r="X2065" s="6" t="n"/>
      <c r="Z2065" s="6" t="n">
        <v>46295</v>
      </c>
      <c r="AA2065" t="inlineStr">
        <is>
          <t>n.a.</t>
        </is>
      </c>
      <c r="AB2065" s="6" t="n">
        <v>46387</v>
      </c>
      <c r="AC2065" t="inlineStr"/>
      <c r="AD2065" s="6" t="n">
        <v>46234</v>
      </c>
    </row>
    <row r="2066">
      <c r="A2066" t="inlineStr">
        <is>
          <t>V300023</t>
        </is>
      </c>
      <c r="B2066" t="inlineStr">
        <is>
          <t>2022-0006</t>
        </is>
      </c>
      <c r="C2066" t="n">
        <v>22</v>
      </c>
      <c r="D2066" t="inlineStr">
        <is>
          <t>35 80 4956 125-3</t>
        </is>
      </c>
      <c r="E2066" t="inlineStr">
        <is>
          <t>Oceanogate Italia SpA</t>
        </is>
      </c>
      <c r="F2066" t="inlineStr">
        <is>
          <t>BRI</t>
        </is>
      </c>
      <c r="G2066" t="inlineStr">
        <is>
          <t>DPW</t>
        </is>
      </c>
      <c r="I2066" s="6" t="n"/>
      <c r="J2066" s="6" t="n"/>
      <c r="K2066" t="inlineStr">
        <is>
          <t>run_prolonged</t>
        </is>
      </c>
      <c r="L2066" s="6" t="n">
        <v>44945</v>
      </c>
      <c r="M2066" s="6" t="n">
        <v>46387</v>
      </c>
      <c r="N2066" t="n">
        <v>730</v>
      </c>
      <c r="O2066" s="6" t="n">
        <v>46387</v>
      </c>
      <c r="S2066" t="inlineStr">
        <is>
          <t>n.a.</t>
        </is>
      </c>
      <c r="T2066" s="6" t="n"/>
      <c r="U2066" s="6" t="n"/>
      <c r="V2066" t="n">
        <v>0</v>
      </c>
      <c r="W2066" t="n">
        <v>3</v>
      </c>
      <c r="X2066" s="6" t="n"/>
      <c r="Z2066" s="6" t="n">
        <v>46295</v>
      </c>
      <c r="AA2066" t="inlineStr">
        <is>
          <t>n.a.</t>
        </is>
      </c>
      <c r="AB2066" s="6" t="n">
        <v>46387</v>
      </c>
      <c r="AC2066" t="inlineStr"/>
      <c r="AD2066" s="6" t="n">
        <v>46234</v>
      </c>
    </row>
    <row r="2067">
      <c r="A2067" t="inlineStr">
        <is>
          <t>V300023</t>
        </is>
      </c>
      <c r="B2067" t="inlineStr">
        <is>
          <t>2022-0006</t>
        </is>
      </c>
      <c r="C2067" t="n">
        <v>23</v>
      </c>
      <c r="D2067" t="inlineStr">
        <is>
          <t>35 80 4956 126-1</t>
        </is>
      </c>
      <c r="E2067" t="inlineStr">
        <is>
          <t>Oceanogate Italia SpA</t>
        </is>
      </c>
      <c r="F2067" t="inlineStr">
        <is>
          <t>BRI</t>
        </is>
      </c>
      <c r="G2067" t="inlineStr">
        <is>
          <t>DPW</t>
        </is>
      </c>
      <c r="I2067" s="6" t="n"/>
      <c r="J2067" s="6" t="n"/>
      <c r="K2067" t="inlineStr">
        <is>
          <t>run_prolonged</t>
        </is>
      </c>
      <c r="L2067" s="6" t="n">
        <v>44945</v>
      </c>
      <c r="M2067" s="6" t="n">
        <v>46387</v>
      </c>
      <c r="N2067" t="n">
        <v>730</v>
      </c>
      <c r="O2067" s="6" t="n">
        <v>46387</v>
      </c>
      <c r="S2067" t="inlineStr">
        <is>
          <t>n.a.</t>
        </is>
      </c>
      <c r="T2067" s="6" t="n"/>
      <c r="U2067" s="6" t="n"/>
      <c r="V2067" t="n">
        <v>0</v>
      </c>
      <c r="W2067" t="n">
        <v>3</v>
      </c>
      <c r="X2067" s="6" t="n"/>
      <c r="Z2067" s="6" t="n">
        <v>46295</v>
      </c>
      <c r="AA2067" t="inlineStr">
        <is>
          <t>n.a.</t>
        </is>
      </c>
      <c r="AB2067" s="6" t="n">
        <v>46387</v>
      </c>
      <c r="AC2067" t="inlineStr"/>
      <c r="AD2067" s="6" t="n">
        <v>46234</v>
      </c>
    </row>
    <row r="2068">
      <c r="A2068" t="inlineStr">
        <is>
          <t>V300023</t>
        </is>
      </c>
      <c r="B2068" t="inlineStr">
        <is>
          <t>2022-0006</t>
        </is>
      </c>
      <c r="C2068" t="n">
        <v>24</v>
      </c>
      <c r="D2068" t="inlineStr">
        <is>
          <t>35 80 4956 127-9</t>
        </is>
      </c>
      <c r="E2068" t="inlineStr">
        <is>
          <t>Oceanogate Italia SpA</t>
        </is>
      </c>
      <c r="F2068" t="inlineStr">
        <is>
          <t>BRI</t>
        </is>
      </c>
      <c r="G2068" t="inlineStr">
        <is>
          <t>DPW</t>
        </is>
      </c>
      <c r="I2068" s="6" t="n"/>
      <c r="J2068" s="6" t="n"/>
      <c r="K2068" t="inlineStr">
        <is>
          <t>run_prolonged</t>
        </is>
      </c>
      <c r="L2068" s="6" t="n">
        <v>44945</v>
      </c>
      <c r="M2068" s="6" t="n">
        <v>46387</v>
      </c>
      <c r="N2068" t="n">
        <v>730</v>
      </c>
      <c r="O2068" s="6" t="n">
        <v>46387</v>
      </c>
      <c r="S2068" t="inlineStr">
        <is>
          <t>n.a.</t>
        </is>
      </c>
      <c r="T2068" s="6" t="n"/>
      <c r="U2068" s="6" t="n"/>
      <c r="V2068" t="n">
        <v>0</v>
      </c>
      <c r="W2068" t="n">
        <v>3</v>
      </c>
      <c r="X2068" s="6" t="n"/>
      <c r="Z2068" s="6" t="n">
        <v>46295</v>
      </c>
      <c r="AA2068" t="inlineStr">
        <is>
          <t>n.a.</t>
        </is>
      </c>
      <c r="AB2068" s="6" t="n">
        <v>46387</v>
      </c>
      <c r="AC2068" t="inlineStr"/>
      <c r="AD2068" s="6" t="n">
        <v>46234</v>
      </c>
    </row>
    <row r="2069">
      <c r="A2069" t="inlineStr">
        <is>
          <t>V300023</t>
        </is>
      </c>
      <c r="B2069" t="inlineStr">
        <is>
          <t>2022-0006</t>
        </is>
      </c>
      <c r="C2069" t="n">
        <v>25</v>
      </c>
      <c r="D2069" t="inlineStr">
        <is>
          <t>35 80 4956 128-7</t>
        </is>
      </c>
      <c r="E2069" t="inlineStr">
        <is>
          <t>Oceanogate Italia SpA</t>
        </is>
      </c>
      <c r="F2069" t="inlineStr">
        <is>
          <t>BRI</t>
        </is>
      </c>
      <c r="G2069" t="inlineStr">
        <is>
          <t>DPW</t>
        </is>
      </c>
      <c r="I2069" s="6" t="n"/>
      <c r="J2069" s="6" t="n"/>
      <c r="K2069" t="inlineStr">
        <is>
          <t>run_prolonged</t>
        </is>
      </c>
      <c r="L2069" s="6" t="n">
        <v>44945</v>
      </c>
      <c r="M2069" s="6" t="n">
        <v>46387</v>
      </c>
      <c r="N2069" t="n">
        <v>730</v>
      </c>
      <c r="O2069" s="6" t="n">
        <v>46387</v>
      </c>
      <c r="S2069" t="inlineStr">
        <is>
          <t>n.a.</t>
        </is>
      </c>
      <c r="T2069" s="6" t="n"/>
      <c r="U2069" s="6" t="n"/>
      <c r="V2069" t="n">
        <v>0</v>
      </c>
      <c r="W2069" t="n">
        <v>3</v>
      </c>
      <c r="X2069" s="6" t="n"/>
      <c r="Z2069" s="6" t="n">
        <v>46295</v>
      </c>
      <c r="AA2069" t="inlineStr">
        <is>
          <t>n.a.</t>
        </is>
      </c>
      <c r="AB2069" s="6" t="n">
        <v>46387</v>
      </c>
      <c r="AC2069" t="inlineStr"/>
      <c r="AD2069" s="6" t="n">
        <v>46234</v>
      </c>
    </row>
    <row r="2070">
      <c r="A2070" t="inlineStr">
        <is>
          <t>V300026</t>
        </is>
      </c>
      <c r="B2070" t="inlineStr">
        <is>
          <t>2023-0005</t>
        </is>
      </c>
      <c r="C2070" t="n">
        <v>1</v>
      </c>
      <c r="D2070" t="inlineStr">
        <is>
          <t>37 80 4956 211-9</t>
        </is>
      </c>
      <c r="E2070" t="inlineStr">
        <is>
          <t>Oceanogate Italia SpA</t>
        </is>
      </c>
      <c r="F2070" t="inlineStr">
        <is>
          <t>BRI</t>
        </is>
      </c>
      <c r="G2070" t="inlineStr">
        <is>
          <t>DPW</t>
        </is>
      </c>
      <c r="I2070" s="6" t="n"/>
      <c r="J2070" s="6" t="n"/>
      <c r="K2070" t="inlineStr">
        <is>
          <t>run_prolonged</t>
        </is>
      </c>
      <c r="L2070" s="6" t="n">
        <v>45017</v>
      </c>
      <c r="M2070" s="6" t="n">
        <v>46387</v>
      </c>
      <c r="N2070" t="n">
        <v>730</v>
      </c>
      <c r="O2070" s="6" t="n">
        <v>46387</v>
      </c>
      <c r="S2070" t="inlineStr">
        <is>
          <t>n.a.</t>
        </is>
      </c>
      <c r="T2070" s="6" t="n"/>
      <c r="U2070" s="6" t="n"/>
      <c r="V2070" t="n">
        <v>0</v>
      </c>
      <c r="W2070" t="n">
        <v>3</v>
      </c>
      <c r="X2070" s="6" t="n"/>
      <c r="Z2070" s="6" t="n">
        <v>46295</v>
      </c>
      <c r="AA2070" t="inlineStr">
        <is>
          <t>n.a.</t>
        </is>
      </c>
      <c r="AB2070" s="6" t="n">
        <v>46387</v>
      </c>
      <c r="AC2070" t="inlineStr"/>
      <c r="AD2070" s="6" t="n">
        <v>46234</v>
      </c>
    </row>
    <row r="2071">
      <c r="A2071" t="inlineStr">
        <is>
          <t>V300026</t>
        </is>
      </c>
      <c r="B2071" t="inlineStr">
        <is>
          <t>2023-0005</t>
        </is>
      </c>
      <c r="C2071" t="n">
        <v>2</v>
      </c>
      <c r="D2071" t="inlineStr">
        <is>
          <t>37 80 4956 213-5</t>
        </is>
      </c>
      <c r="E2071" t="inlineStr">
        <is>
          <t>Oceanogate Italia SpA</t>
        </is>
      </c>
      <c r="F2071" t="inlineStr">
        <is>
          <t>BRI</t>
        </is>
      </c>
      <c r="G2071" t="inlineStr">
        <is>
          <t>DPW</t>
        </is>
      </c>
      <c r="I2071" s="6" t="n"/>
      <c r="J2071" s="6" t="n"/>
      <c r="K2071" t="inlineStr">
        <is>
          <t>run_prolonged</t>
        </is>
      </c>
      <c r="L2071" s="6" t="n">
        <v>45017</v>
      </c>
      <c r="M2071" s="6" t="n">
        <v>46387</v>
      </c>
      <c r="N2071" t="n">
        <v>730</v>
      </c>
      <c r="O2071" s="6" t="n">
        <v>46387</v>
      </c>
      <c r="S2071" t="inlineStr">
        <is>
          <t>n.a.</t>
        </is>
      </c>
      <c r="T2071" s="6" t="n"/>
      <c r="U2071" s="6" t="n"/>
      <c r="V2071" t="n">
        <v>0</v>
      </c>
      <c r="W2071" t="n">
        <v>3</v>
      </c>
      <c r="X2071" s="6" t="n"/>
      <c r="Z2071" s="6" t="n">
        <v>46295</v>
      </c>
      <c r="AA2071" t="inlineStr">
        <is>
          <t>n.a.</t>
        </is>
      </c>
      <c r="AB2071" s="6" t="n">
        <v>46387</v>
      </c>
      <c r="AC2071" t="inlineStr"/>
      <c r="AD2071" s="6" t="n">
        <v>46234</v>
      </c>
    </row>
    <row r="2072">
      <c r="A2072" t="inlineStr">
        <is>
          <t>V300026</t>
        </is>
      </c>
      <c r="B2072" t="inlineStr">
        <is>
          <t>2023-0005</t>
        </is>
      </c>
      <c r="C2072" t="n">
        <v>3</v>
      </c>
      <c r="D2072" t="inlineStr">
        <is>
          <t>37 80 4956 214-3</t>
        </is>
      </c>
      <c r="E2072" t="inlineStr">
        <is>
          <t>Oceanogate Italia SpA</t>
        </is>
      </c>
      <c r="F2072" t="inlineStr">
        <is>
          <t>BRI</t>
        </is>
      </c>
      <c r="G2072" t="inlineStr">
        <is>
          <t>DPW</t>
        </is>
      </c>
      <c r="I2072" s="6" t="n"/>
      <c r="J2072" s="6" t="n"/>
      <c r="K2072" t="inlineStr">
        <is>
          <t>run_prolonged</t>
        </is>
      </c>
      <c r="L2072" s="6" t="n">
        <v>45017</v>
      </c>
      <c r="M2072" s="6" t="n">
        <v>46387</v>
      </c>
      <c r="N2072" t="n">
        <v>730</v>
      </c>
      <c r="O2072" s="6" t="n">
        <v>46387</v>
      </c>
      <c r="S2072" t="inlineStr">
        <is>
          <t>n.a.</t>
        </is>
      </c>
      <c r="T2072" s="6" t="n"/>
      <c r="U2072" s="6" t="n"/>
      <c r="V2072" t="n">
        <v>0</v>
      </c>
      <c r="W2072" t="n">
        <v>3</v>
      </c>
      <c r="X2072" s="6" t="n"/>
      <c r="Z2072" s="6" t="n">
        <v>46295</v>
      </c>
      <c r="AA2072" t="inlineStr">
        <is>
          <t>n.a.</t>
        </is>
      </c>
      <c r="AB2072" s="6" t="n">
        <v>46387</v>
      </c>
      <c r="AC2072" t="inlineStr"/>
      <c r="AD2072" s="6" t="n">
        <v>46234</v>
      </c>
    </row>
    <row r="2073">
      <c r="A2073" t="inlineStr">
        <is>
          <t>V300026</t>
        </is>
      </c>
      <c r="B2073" t="inlineStr">
        <is>
          <t>2023-0005</t>
        </is>
      </c>
      <c r="C2073" t="n">
        <v>4</v>
      </c>
      <c r="D2073" t="inlineStr">
        <is>
          <t>37 80 4956 215-0</t>
        </is>
      </c>
      <c r="E2073" t="inlineStr">
        <is>
          <t>Oceanogate Italia SpA</t>
        </is>
      </c>
      <c r="F2073" t="inlineStr">
        <is>
          <t>BRI</t>
        </is>
      </c>
      <c r="G2073" t="inlineStr">
        <is>
          <t>DPW</t>
        </is>
      </c>
      <c r="I2073" s="6" t="n"/>
      <c r="J2073" s="6" t="n"/>
      <c r="K2073" t="inlineStr">
        <is>
          <t>run_prolonged</t>
        </is>
      </c>
      <c r="L2073" s="6" t="n">
        <v>45017</v>
      </c>
      <c r="M2073" s="6" t="n">
        <v>46387</v>
      </c>
      <c r="N2073" t="n">
        <v>730</v>
      </c>
      <c r="O2073" s="6" t="n">
        <v>46387</v>
      </c>
      <c r="S2073" t="inlineStr">
        <is>
          <t>n.a.</t>
        </is>
      </c>
      <c r="T2073" s="6" t="n"/>
      <c r="U2073" s="6" t="n"/>
      <c r="V2073" t="n">
        <v>0</v>
      </c>
      <c r="W2073" t="n">
        <v>3</v>
      </c>
      <c r="X2073" s="6" t="n"/>
      <c r="Z2073" s="6" t="n">
        <v>46295</v>
      </c>
      <c r="AA2073" t="inlineStr">
        <is>
          <t>n.a.</t>
        </is>
      </c>
      <c r="AB2073" s="6" t="n">
        <v>46387</v>
      </c>
      <c r="AC2073" t="inlineStr"/>
      <c r="AD2073" s="6" t="n">
        <v>46234</v>
      </c>
    </row>
    <row r="2074">
      <c r="A2074" t="inlineStr">
        <is>
          <t>V300026</t>
        </is>
      </c>
      <c r="B2074" t="inlineStr">
        <is>
          <t>2023-0005</t>
        </is>
      </c>
      <c r="C2074" t="n">
        <v>5</v>
      </c>
      <c r="D2074" t="inlineStr">
        <is>
          <t>37 80 4956 220-0</t>
        </is>
      </c>
      <c r="E2074" t="inlineStr">
        <is>
          <t>Oceanogate Italia SpA</t>
        </is>
      </c>
      <c r="F2074" t="inlineStr">
        <is>
          <t>BRI</t>
        </is>
      </c>
      <c r="G2074" t="inlineStr">
        <is>
          <t>DPW</t>
        </is>
      </c>
      <c r="I2074" s="6" t="n"/>
      <c r="J2074" s="6" t="n"/>
      <c r="K2074" t="inlineStr">
        <is>
          <t>run_prolonged</t>
        </is>
      </c>
      <c r="L2074" s="6" t="n">
        <v>45017</v>
      </c>
      <c r="M2074" s="6" t="n">
        <v>46387</v>
      </c>
      <c r="N2074" t="n">
        <v>730</v>
      </c>
      <c r="O2074" s="6" t="n">
        <v>46387</v>
      </c>
      <c r="S2074" t="inlineStr">
        <is>
          <t>n.a.</t>
        </is>
      </c>
      <c r="T2074" s="6" t="n"/>
      <c r="U2074" s="6" t="n"/>
      <c r="V2074" t="n">
        <v>0</v>
      </c>
      <c r="W2074" t="n">
        <v>3</v>
      </c>
      <c r="X2074" s="6" t="n"/>
      <c r="Z2074" s="6" t="n">
        <v>46295</v>
      </c>
      <c r="AA2074" t="inlineStr">
        <is>
          <t>n.a.</t>
        </is>
      </c>
      <c r="AB2074" s="6" t="n">
        <v>46387</v>
      </c>
      <c r="AC2074" t="inlineStr"/>
      <c r="AD2074" s="6" t="n">
        <v>46234</v>
      </c>
    </row>
    <row r="2075">
      <c r="A2075" t="inlineStr">
        <is>
          <t>V300026</t>
        </is>
      </c>
      <c r="B2075" t="inlineStr">
        <is>
          <t>2023-0005</t>
        </is>
      </c>
      <c r="C2075" t="n">
        <v>6</v>
      </c>
      <c r="D2075" t="inlineStr">
        <is>
          <t>37 80 4956 221-8</t>
        </is>
      </c>
      <c r="E2075" t="inlineStr">
        <is>
          <t>Oceanogate Italia SpA</t>
        </is>
      </c>
      <c r="F2075" t="inlineStr">
        <is>
          <t>BRI</t>
        </is>
      </c>
      <c r="G2075" t="inlineStr">
        <is>
          <t>DPW</t>
        </is>
      </c>
      <c r="I2075" s="6" t="n"/>
      <c r="J2075" s="6" t="n"/>
      <c r="K2075" t="inlineStr">
        <is>
          <t>run_prolonged</t>
        </is>
      </c>
      <c r="L2075" s="6" t="n">
        <v>45017</v>
      </c>
      <c r="M2075" s="6" t="n">
        <v>46387</v>
      </c>
      <c r="N2075" t="n">
        <v>730</v>
      </c>
      <c r="O2075" s="6" t="n">
        <v>46387</v>
      </c>
      <c r="S2075" t="inlineStr">
        <is>
          <t>n.a.</t>
        </is>
      </c>
      <c r="T2075" s="6" t="n"/>
      <c r="U2075" s="6" t="n"/>
      <c r="V2075" t="n">
        <v>0</v>
      </c>
      <c r="W2075" t="n">
        <v>3</v>
      </c>
      <c r="X2075" s="6" t="n"/>
      <c r="Z2075" s="6" t="n">
        <v>46295</v>
      </c>
      <c r="AA2075" t="inlineStr">
        <is>
          <t>n.a.</t>
        </is>
      </c>
      <c r="AB2075" s="6" t="n">
        <v>46387</v>
      </c>
      <c r="AC2075" t="inlineStr"/>
      <c r="AD2075" s="6" t="n">
        <v>46234</v>
      </c>
    </row>
    <row r="2076">
      <c r="A2076" t="inlineStr">
        <is>
          <t>V300026</t>
        </is>
      </c>
      <c r="B2076" t="inlineStr">
        <is>
          <t>2023-0005</t>
        </is>
      </c>
      <c r="C2076" t="n">
        <v>7</v>
      </c>
      <c r="D2076" t="inlineStr">
        <is>
          <t>37 80 4956 222-6</t>
        </is>
      </c>
      <c r="E2076" t="inlineStr">
        <is>
          <t>Oceanogate Italia SpA</t>
        </is>
      </c>
      <c r="F2076" t="inlineStr">
        <is>
          <t>BRI</t>
        </is>
      </c>
      <c r="G2076" t="inlineStr">
        <is>
          <t>DPW</t>
        </is>
      </c>
      <c r="I2076" s="6" t="n"/>
      <c r="J2076" s="6" t="n"/>
      <c r="K2076" t="inlineStr">
        <is>
          <t>run_prolonged</t>
        </is>
      </c>
      <c r="L2076" s="6" t="n">
        <v>45017</v>
      </c>
      <c r="M2076" s="6" t="n">
        <v>46387</v>
      </c>
      <c r="N2076" t="n">
        <v>730</v>
      </c>
      <c r="O2076" s="6" t="n">
        <v>46387</v>
      </c>
      <c r="S2076" t="inlineStr">
        <is>
          <t>n.a.</t>
        </is>
      </c>
      <c r="T2076" s="6" t="n"/>
      <c r="U2076" s="6" t="n"/>
      <c r="V2076" t="n">
        <v>0</v>
      </c>
      <c r="W2076" t="n">
        <v>3</v>
      </c>
      <c r="X2076" s="6" t="n"/>
      <c r="Z2076" s="6" t="n">
        <v>46295</v>
      </c>
      <c r="AA2076" t="inlineStr">
        <is>
          <t>n.a.</t>
        </is>
      </c>
      <c r="AB2076" s="6" t="n">
        <v>46387</v>
      </c>
      <c r="AC2076" t="inlineStr"/>
      <c r="AD2076" s="6" t="n">
        <v>46234</v>
      </c>
    </row>
    <row r="2077">
      <c r="A2077" t="inlineStr">
        <is>
          <t>V300026</t>
        </is>
      </c>
      <c r="B2077" t="inlineStr">
        <is>
          <t>2023-0005</t>
        </is>
      </c>
      <c r="C2077" t="n">
        <v>8</v>
      </c>
      <c r="D2077" t="inlineStr">
        <is>
          <t>37 80 4956 223-4</t>
        </is>
      </c>
      <c r="E2077" t="inlineStr">
        <is>
          <t>Oceanogate Italia SpA</t>
        </is>
      </c>
      <c r="F2077" t="inlineStr">
        <is>
          <t>BRI</t>
        </is>
      </c>
      <c r="G2077" t="inlineStr">
        <is>
          <t>DPW</t>
        </is>
      </c>
      <c r="I2077" s="6" t="n"/>
      <c r="J2077" s="6" t="n"/>
      <c r="K2077" t="inlineStr">
        <is>
          <t>run_prolonged</t>
        </is>
      </c>
      <c r="L2077" s="6" t="n">
        <v>45017</v>
      </c>
      <c r="M2077" s="6" t="n">
        <v>46387</v>
      </c>
      <c r="N2077" t="n">
        <v>730</v>
      </c>
      <c r="O2077" s="6" t="n">
        <v>46387</v>
      </c>
      <c r="S2077" t="inlineStr">
        <is>
          <t>n.a.</t>
        </is>
      </c>
      <c r="T2077" s="6" t="n"/>
      <c r="U2077" s="6" t="n"/>
      <c r="V2077" t="n">
        <v>0</v>
      </c>
      <c r="W2077" t="n">
        <v>3</v>
      </c>
      <c r="X2077" s="6" t="n"/>
      <c r="Z2077" s="6" t="n">
        <v>46295</v>
      </c>
      <c r="AA2077" t="inlineStr">
        <is>
          <t>n.a.</t>
        </is>
      </c>
      <c r="AB2077" s="6" t="n">
        <v>46387</v>
      </c>
      <c r="AC2077" t="inlineStr"/>
      <c r="AD2077" s="6" t="n">
        <v>46234</v>
      </c>
    </row>
    <row r="2078">
      <c r="A2078" t="inlineStr">
        <is>
          <t>V300026</t>
        </is>
      </c>
      <c r="B2078" t="inlineStr">
        <is>
          <t>2023-0005</t>
        </is>
      </c>
      <c r="C2078" t="n">
        <v>9</v>
      </c>
      <c r="D2078" t="inlineStr">
        <is>
          <t>37 80 4956 224-2</t>
        </is>
      </c>
      <c r="E2078" t="inlineStr">
        <is>
          <t>Oceanogate Italia SpA</t>
        </is>
      </c>
      <c r="F2078" t="inlineStr">
        <is>
          <t>BRI</t>
        </is>
      </c>
      <c r="G2078" t="inlineStr">
        <is>
          <t>DPW</t>
        </is>
      </c>
      <c r="I2078" s="6" t="n"/>
      <c r="J2078" s="6" t="n"/>
      <c r="K2078" t="inlineStr">
        <is>
          <t>run_prolonged</t>
        </is>
      </c>
      <c r="L2078" s="6" t="n">
        <v>45017</v>
      </c>
      <c r="M2078" s="6" t="n">
        <v>46387</v>
      </c>
      <c r="N2078" t="n">
        <v>730</v>
      </c>
      <c r="O2078" s="6" t="n">
        <v>46387</v>
      </c>
      <c r="S2078" t="inlineStr">
        <is>
          <t>n.a.</t>
        </is>
      </c>
      <c r="T2078" s="6" t="n"/>
      <c r="U2078" s="6" t="n"/>
      <c r="V2078" t="n">
        <v>0</v>
      </c>
      <c r="W2078" t="n">
        <v>3</v>
      </c>
      <c r="X2078" s="6" t="n"/>
      <c r="Z2078" s="6" t="n">
        <v>46295</v>
      </c>
      <c r="AA2078" t="inlineStr">
        <is>
          <t>n.a.</t>
        </is>
      </c>
      <c r="AB2078" s="6" t="n">
        <v>46387</v>
      </c>
      <c r="AC2078" t="inlineStr"/>
      <c r="AD2078" s="6" t="n">
        <v>46234</v>
      </c>
    </row>
    <row r="2079">
      <c r="A2079" t="inlineStr">
        <is>
          <t>V300026</t>
        </is>
      </c>
      <c r="B2079" t="inlineStr">
        <is>
          <t>2023-0005</t>
        </is>
      </c>
      <c r="C2079" t="n">
        <v>10</v>
      </c>
      <c r="D2079" t="inlineStr">
        <is>
          <t>37 80 4956 225-9</t>
        </is>
      </c>
      <c r="E2079" t="inlineStr">
        <is>
          <t>Oceanogate Italia SpA</t>
        </is>
      </c>
      <c r="F2079" t="inlineStr">
        <is>
          <t>BRI</t>
        </is>
      </c>
      <c r="G2079" t="inlineStr">
        <is>
          <t>DPW</t>
        </is>
      </c>
      <c r="I2079" s="6" t="n"/>
      <c r="J2079" s="6" t="n"/>
      <c r="K2079" t="inlineStr">
        <is>
          <t>run_prolonged</t>
        </is>
      </c>
      <c r="L2079" s="6" t="n">
        <v>45017</v>
      </c>
      <c r="M2079" s="6" t="n">
        <v>46387</v>
      </c>
      <c r="N2079" t="n">
        <v>730</v>
      </c>
      <c r="O2079" s="6" t="n">
        <v>46387</v>
      </c>
      <c r="S2079" t="inlineStr">
        <is>
          <t>n.a.</t>
        </is>
      </c>
      <c r="T2079" s="6" t="n"/>
      <c r="U2079" s="6" t="n"/>
      <c r="V2079" t="n">
        <v>0</v>
      </c>
      <c r="W2079" t="n">
        <v>3</v>
      </c>
      <c r="X2079" s="6" t="n"/>
      <c r="Z2079" s="6" t="n">
        <v>46295</v>
      </c>
      <c r="AA2079" t="inlineStr">
        <is>
          <t>n.a.</t>
        </is>
      </c>
      <c r="AB2079" s="6" t="n">
        <v>46387</v>
      </c>
      <c r="AC2079" t="inlineStr"/>
      <c r="AD2079" s="6" t="n">
        <v>46234</v>
      </c>
    </row>
    <row r="2080">
      <c r="A2080" t="inlineStr">
        <is>
          <t>V300026</t>
        </is>
      </c>
      <c r="B2080" t="inlineStr">
        <is>
          <t>2023-0005</t>
        </is>
      </c>
      <c r="C2080" t="n">
        <v>11</v>
      </c>
      <c r="D2080" t="inlineStr">
        <is>
          <t>37 80 4992 527-4</t>
        </is>
      </c>
      <c r="E2080" t="inlineStr">
        <is>
          <t>Oceanogate Italia SpA</t>
        </is>
      </c>
      <c r="F2080" t="inlineStr">
        <is>
          <t>BRI</t>
        </is>
      </c>
      <c r="G2080" t="inlineStr">
        <is>
          <t>DPW</t>
        </is>
      </c>
      <c r="I2080" s="6" t="n"/>
      <c r="J2080" s="6" t="n"/>
      <c r="K2080" t="inlineStr">
        <is>
          <t>run_prolonged</t>
        </is>
      </c>
      <c r="L2080" s="6" t="n">
        <v>45017</v>
      </c>
      <c r="M2080" s="6" t="n">
        <v>46387</v>
      </c>
      <c r="N2080" t="n">
        <v>730</v>
      </c>
      <c r="O2080" s="6" t="n">
        <v>46387</v>
      </c>
      <c r="S2080" t="inlineStr">
        <is>
          <t>n.a.</t>
        </is>
      </c>
      <c r="T2080" s="6" t="n"/>
      <c r="U2080" s="6" t="n"/>
      <c r="V2080" t="n">
        <v>0</v>
      </c>
      <c r="W2080" t="n">
        <v>3</v>
      </c>
      <c r="X2080" s="6" t="n"/>
      <c r="Z2080" s="6" t="n">
        <v>46295</v>
      </c>
      <c r="AA2080" t="inlineStr">
        <is>
          <t>n.a.</t>
        </is>
      </c>
      <c r="AB2080" s="6" t="n">
        <v>46387</v>
      </c>
      <c r="AC2080" t="inlineStr"/>
      <c r="AD2080" s="6" t="n">
        <v>46234</v>
      </c>
    </row>
    <row r="2081">
      <c r="A2081" t="inlineStr">
        <is>
          <t>V300026</t>
        </is>
      </c>
      <c r="B2081" t="inlineStr">
        <is>
          <t>2023-0005</t>
        </is>
      </c>
      <c r="C2081" t="n">
        <v>12</v>
      </c>
      <c r="D2081" t="inlineStr">
        <is>
          <t>37 80 4992 533-2</t>
        </is>
      </c>
      <c r="E2081" t="inlineStr">
        <is>
          <t>Oceanogate Italia SpA</t>
        </is>
      </c>
      <c r="F2081" t="inlineStr">
        <is>
          <t>BRI</t>
        </is>
      </c>
      <c r="G2081" t="inlineStr">
        <is>
          <t>DPW</t>
        </is>
      </c>
      <c r="I2081" s="6" t="n"/>
      <c r="J2081" s="6" t="n"/>
      <c r="K2081" t="inlineStr">
        <is>
          <t>run_prolonged</t>
        </is>
      </c>
      <c r="L2081" s="6" t="n">
        <v>45017</v>
      </c>
      <c r="M2081" s="6" t="n">
        <v>46387</v>
      </c>
      <c r="N2081" t="n">
        <v>730</v>
      </c>
      <c r="O2081" s="6" t="n">
        <v>46387</v>
      </c>
      <c r="S2081" t="inlineStr">
        <is>
          <t>n.a.</t>
        </is>
      </c>
      <c r="T2081" s="6" t="n"/>
      <c r="U2081" s="6" t="n"/>
      <c r="V2081" t="n">
        <v>0</v>
      </c>
      <c r="W2081" t="n">
        <v>3</v>
      </c>
      <c r="X2081" s="6" t="n"/>
      <c r="Z2081" s="6" t="n">
        <v>46295</v>
      </c>
      <c r="AA2081" t="inlineStr">
        <is>
          <t>n.a.</t>
        </is>
      </c>
      <c r="AB2081" s="6" t="n">
        <v>46387</v>
      </c>
      <c r="AC2081" t="inlineStr"/>
      <c r="AD2081" s="6" t="n">
        <v>46234</v>
      </c>
    </row>
    <row r="2082">
      <c r="A2082" t="inlineStr">
        <is>
          <t>V300026</t>
        </is>
      </c>
      <c r="B2082" t="inlineStr">
        <is>
          <t>2023-0005</t>
        </is>
      </c>
      <c r="C2082" t="n">
        <v>13</v>
      </c>
      <c r="D2082" t="inlineStr">
        <is>
          <t>37 80 4992 535-7</t>
        </is>
      </c>
      <c r="E2082" t="inlineStr">
        <is>
          <t>Oceanogate Italia SpA</t>
        </is>
      </c>
      <c r="F2082" t="inlineStr">
        <is>
          <t>BRI</t>
        </is>
      </c>
      <c r="G2082" t="inlineStr">
        <is>
          <t>DPW</t>
        </is>
      </c>
      <c r="I2082" s="6" t="n"/>
      <c r="J2082" s="6" t="n"/>
      <c r="K2082" t="inlineStr">
        <is>
          <t>run_prolonged</t>
        </is>
      </c>
      <c r="L2082" s="6" t="n">
        <v>45017</v>
      </c>
      <c r="M2082" s="6" t="n">
        <v>46387</v>
      </c>
      <c r="N2082" t="n">
        <v>730</v>
      </c>
      <c r="O2082" s="6" t="n">
        <v>46387</v>
      </c>
      <c r="S2082" t="inlineStr">
        <is>
          <t>n.a.</t>
        </is>
      </c>
      <c r="T2082" s="6" t="n"/>
      <c r="U2082" s="6" t="n"/>
      <c r="V2082" t="n">
        <v>0</v>
      </c>
      <c r="W2082" t="n">
        <v>3</v>
      </c>
      <c r="X2082" s="6" t="n"/>
      <c r="Z2082" s="6" t="n">
        <v>46295</v>
      </c>
      <c r="AA2082" t="inlineStr">
        <is>
          <t>n.a.</t>
        </is>
      </c>
      <c r="AB2082" s="6" t="n">
        <v>46387</v>
      </c>
      <c r="AC2082" t="inlineStr"/>
      <c r="AD2082" s="6" t="n">
        <v>46234</v>
      </c>
    </row>
    <row r="2083">
      <c r="A2083" t="inlineStr">
        <is>
          <t>V300026</t>
        </is>
      </c>
      <c r="B2083" t="inlineStr">
        <is>
          <t>2023-0005</t>
        </is>
      </c>
      <c r="C2083" t="n">
        <v>14</v>
      </c>
      <c r="D2083" t="inlineStr">
        <is>
          <t>37 80 4992 536-5</t>
        </is>
      </c>
      <c r="E2083" t="inlineStr">
        <is>
          <t>Oceanogate Italia SpA</t>
        </is>
      </c>
      <c r="F2083" t="inlineStr">
        <is>
          <t>BRI</t>
        </is>
      </c>
      <c r="G2083" t="inlineStr">
        <is>
          <t>DPW</t>
        </is>
      </c>
      <c r="I2083" s="6" t="n"/>
      <c r="J2083" s="6" t="n"/>
      <c r="K2083" t="inlineStr">
        <is>
          <t>run_prolonged</t>
        </is>
      </c>
      <c r="L2083" s="6" t="n">
        <v>45017</v>
      </c>
      <c r="M2083" s="6" t="n">
        <v>46387</v>
      </c>
      <c r="N2083" t="n">
        <v>730</v>
      </c>
      <c r="O2083" s="6" t="n">
        <v>46387</v>
      </c>
      <c r="S2083" t="inlineStr">
        <is>
          <t>n.a.</t>
        </is>
      </c>
      <c r="T2083" s="6" t="n"/>
      <c r="U2083" s="6" t="n"/>
      <c r="V2083" t="n">
        <v>0</v>
      </c>
      <c r="W2083" t="n">
        <v>3</v>
      </c>
      <c r="X2083" s="6" t="n"/>
      <c r="Z2083" s="6" t="n">
        <v>46295</v>
      </c>
      <c r="AA2083" t="inlineStr">
        <is>
          <t>n.a.</t>
        </is>
      </c>
      <c r="AB2083" s="6" t="n">
        <v>46387</v>
      </c>
      <c r="AC2083" t="inlineStr"/>
      <c r="AD2083" s="6" t="n">
        <v>46234</v>
      </c>
    </row>
    <row r="2084">
      <c r="A2084" t="inlineStr">
        <is>
          <t>V200044</t>
        </is>
      </c>
      <c r="B2084" t="inlineStr">
        <is>
          <t>2023-0016-1</t>
        </is>
      </c>
      <c r="C2084" t="n">
        <v>1</v>
      </c>
      <c r="D2084" t="inlineStr">
        <is>
          <t>37 80 4564 226-1</t>
        </is>
      </c>
      <c r="E2084" t="inlineStr">
        <is>
          <t>PCC Intermodal S.A.</t>
        </is>
      </c>
      <c r="F2084" t="inlineStr">
        <is>
          <t>TNO</t>
        </is>
      </c>
      <c r="G2084" t="inlineStr">
        <is>
          <t>60' CW</t>
        </is>
      </c>
      <c r="I2084" s="6" t="n"/>
      <c r="J2084" s="6" t="n"/>
      <c r="K2084" t="inlineStr">
        <is>
          <t>run_initial</t>
        </is>
      </c>
      <c r="L2084" s="6" t="n">
        <v>45145</v>
      </c>
      <c r="M2084" s="6" t="n">
        <v>46356</v>
      </c>
      <c r="N2084" t="n">
        <v>1095</v>
      </c>
      <c r="O2084" s="6" t="n">
        <v>46356</v>
      </c>
      <c r="S2084" t="inlineStr">
        <is>
          <t>with as-of date</t>
        </is>
      </c>
      <c r="T2084" s="6" t="n">
        <v>45510</v>
      </c>
      <c r="U2084" s="6" t="n"/>
      <c r="V2084" t="n">
        <v>6</v>
      </c>
      <c r="W2084" t="n">
        <v>0</v>
      </c>
      <c r="X2084" s="6" t="n"/>
      <c r="Z2084" s="6" t="n">
        <v>46053</v>
      </c>
      <c r="AA2084" t="inlineStr">
        <is>
          <t>as-of, case 2-4</t>
        </is>
      </c>
      <c r="AB2084" s="6" t="n">
        <v>46234</v>
      </c>
      <c r="AC2084" t="inlineStr"/>
      <c r="AD2084" s="6" t="n">
        <v>46081</v>
      </c>
    </row>
    <row r="2085">
      <c r="A2085" t="inlineStr">
        <is>
          <t>V200044</t>
        </is>
      </c>
      <c r="B2085" t="inlineStr">
        <is>
          <t>2023-0016-1</t>
        </is>
      </c>
      <c r="C2085" t="n">
        <v>2</v>
      </c>
      <c r="D2085" t="inlineStr">
        <is>
          <t>37 80 4564 230-3</t>
        </is>
      </c>
      <c r="E2085" t="inlineStr">
        <is>
          <t>PCC Intermodal S.A.</t>
        </is>
      </c>
      <c r="F2085" t="inlineStr">
        <is>
          <t>TNO</t>
        </is>
      </c>
      <c r="G2085" t="inlineStr">
        <is>
          <t>60' CW</t>
        </is>
      </c>
      <c r="I2085" s="6" t="n"/>
      <c r="J2085" s="6" t="n"/>
      <c r="K2085" t="inlineStr">
        <is>
          <t>run_initial</t>
        </is>
      </c>
      <c r="L2085" s="6" t="n">
        <v>45145</v>
      </c>
      <c r="M2085" s="6" t="n">
        <v>46356</v>
      </c>
      <c r="N2085" t="n">
        <v>1095</v>
      </c>
      <c r="O2085" s="6" t="n">
        <v>46356</v>
      </c>
      <c r="S2085" t="inlineStr">
        <is>
          <t>with as-of date</t>
        </is>
      </c>
      <c r="T2085" s="6" t="n">
        <v>45510</v>
      </c>
      <c r="U2085" s="6" t="n"/>
      <c r="V2085" t="n">
        <v>6</v>
      </c>
      <c r="W2085" t="n">
        <v>0</v>
      </c>
      <c r="X2085" s="6" t="n"/>
      <c r="Z2085" s="6" t="n">
        <v>46053</v>
      </c>
      <c r="AA2085" t="inlineStr">
        <is>
          <t>as-of, case 2-4</t>
        </is>
      </c>
      <c r="AB2085" s="6" t="n">
        <v>46234</v>
      </c>
      <c r="AC2085" t="inlineStr"/>
      <c r="AD2085" s="6" t="n">
        <v>46081</v>
      </c>
    </row>
    <row r="2086">
      <c r="A2086" t="inlineStr">
        <is>
          <t>V200044</t>
        </is>
      </c>
      <c r="B2086" t="inlineStr">
        <is>
          <t>2023-0016-1</t>
        </is>
      </c>
      <c r="C2086" t="n">
        <v>3</v>
      </c>
      <c r="D2086" t="inlineStr">
        <is>
          <t>37 80 4564 231-1</t>
        </is>
      </c>
      <c r="E2086" t="inlineStr">
        <is>
          <t>PCC Intermodal S.A.</t>
        </is>
      </c>
      <c r="F2086" t="inlineStr">
        <is>
          <t>TNO</t>
        </is>
      </c>
      <c r="G2086" t="inlineStr">
        <is>
          <t>60' CW</t>
        </is>
      </c>
      <c r="I2086" s="6" t="n"/>
      <c r="J2086" s="6" t="n"/>
      <c r="K2086" t="inlineStr">
        <is>
          <t>run_initial</t>
        </is>
      </c>
      <c r="L2086" s="6" t="n">
        <v>45145</v>
      </c>
      <c r="M2086" s="6" t="n">
        <v>46356</v>
      </c>
      <c r="N2086" t="n">
        <v>1095</v>
      </c>
      <c r="O2086" s="6" t="n">
        <v>46356</v>
      </c>
      <c r="S2086" t="inlineStr">
        <is>
          <t>with as-of date</t>
        </is>
      </c>
      <c r="T2086" s="6" t="n">
        <v>45510</v>
      </c>
      <c r="U2086" s="6" t="n"/>
      <c r="V2086" t="n">
        <v>6</v>
      </c>
      <c r="W2086" t="n">
        <v>0</v>
      </c>
      <c r="X2086" s="6" t="n"/>
      <c r="Z2086" s="6" t="n">
        <v>46053</v>
      </c>
      <c r="AA2086" t="inlineStr">
        <is>
          <t>as-of, case 2-4</t>
        </is>
      </c>
      <c r="AB2086" s="6" t="n">
        <v>46234</v>
      </c>
      <c r="AC2086" t="inlineStr"/>
      <c r="AD2086" s="6" t="n">
        <v>46081</v>
      </c>
    </row>
    <row r="2087">
      <c r="A2087" t="inlineStr">
        <is>
          <t>V200044</t>
        </is>
      </c>
      <c r="B2087" t="inlineStr">
        <is>
          <t>2023-0016-1</t>
        </is>
      </c>
      <c r="C2087" t="n">
        <v>4</v>
      </c>
      <c r="D2087" t="inlineStr">
        <is>
          <t>37 80 4564 232-9</t>
        </is>
      </c>
      <c r="E2087" t="inlineStr">
        <is>
          <t>PCC Intermodal S.A.</t>
        </is>
      </c>
      <c r="F2087" t="inlineStr">
        <is>
          <t>TNO</t>
        </is>
      </c>
      <c r="G2087" t="inlineStr">
        <is>
          <t>60' CW</t>
        </is>
      </c>
      <c r="I2087" s="6" t="n"/>
      <c r="J2087" s="6" t="n"/>
      <c r="K2087" t="inlineStr">
        <is>
          <t>run_initial</t>
        </is>
      </c>
      <c r="L2087" s="6" t="n">
        <v>45145</v>
      </c>
      <c r="M2087" s="6" t="n">
        <v>46356</v>
      </c>
      <c r="N2087" t="n">
        <v>1095</v>
      </c>
      <c r="O2087" s="6" t="n">
        <v>46356</v>
      </c>
      <c r="S2087" t="inlineStr">
        <is>
          <t>with as-of date</t>
        </is>
      </c>
      <c r="T2087" s="6" t="n">
        <v>45510</v>
      </c>
      <c r="U2087" s="6" t="n"/>
      <c r="V2087" t="n">
        <v>6</v>
      </c>
      <c r="W2087" t="n">
        <v>0</v>
      </c>
      <c r="X2087" s="6" t="n"/>
      <c r="Z2087" s="6" t="n">
        <v>46053</v>
      </c>
      <c r="AA2087" t="inlineStr">
        <is>
          <t>as-of, case 2-4</t>
        </is>
      </c>
      <c r="AB2087" s="6" t="n">
        <v>46234</v>
      </c>
      <c r="AC2087" t="inlineStr"/>
      <c r="AD2087" s="6" t="n">
        <v>46081</v>
      </c>
    </row>
    <row r="2088">
      <c r="A2088" t="inlineStr">
        <is>
          <t>V200044</t>
        </is>
      </c>
      <c r="B2088" t="inlineStr">
        <is>
          <t>2023-0016-1</t>
        </is>
      </c>
      <c r="C2088" t="n">
        <v>5</v>
      </c>
      <c r="D2088" t="inlineStr">
        <is>
          <t>37 80 4564 233-7</t>
        </is>
      </c>
      <c r="E2088" t="inlineStr">
        <is>
          <t>PCC Intermodal S.A.</t>
        </is>
      </c>
      <c r="F2088" t="inlineStr">
        <is>
          <t>TNO</t>
        </is>
      </c>
      <c r="G2088" t="inlineStr">
        <is>
          <t>60' CW</t>
        </is>
      </c>
      <c r="I2088" s="6" t="n"/>
      <c r="J2088" s="6" t="n"/>
      <c r="K2088" t="inlineStr">
        <is>
          <t>run_initial</t>
        </is>
      </c>
      <c r="L2088" s="6" t="n">
        <v>45145</v>
      </c>
      <c r="M2088" s="6" t="n">
        <v>46356</v>
      </c>
      <c r="N2088" t="n">
        <v>1095</v>
      </c>
      <c r="O2088" s="6" t="n">
        <v>46356</v>
      </c>
      <c r="S2088" t="inlineStr">
        <is>
          <t>with as-of date</t>
        </is>
      </c>
      <c r="T2088" s="6" t="n">
        <v>45510</v>
      </c>
      <c r="U2088" s="6" t="n"/>
      <c r="V2088" t="n">
        <v>6</v>
      </c>
      <c r="W2088" t="n">
        <v>0</v>
      </c>
      <c r="X2088" s="6" t="n"/>
      <c r="Z2088" s="6" t="n">
        <v>46053</v>
      </c>
      <c r="AA2088" t="inlineStr">
        <is>
          <t>as-of, case 2-4</t>
        </is>
      </c>
      <c r="AB2088" s="6" t="n">
        <v>46234</v>
      </c>
      <c r="AC2088" t="inlineStr"/>
      <c r="AD2088" s="6" t="n">
        <v>46081</v>
      </c>
    </row>
    <row r="2089">
      <c r="A2089" t="inlineStr">
        <is>
          <t>V200044</t>
        </is>
      </c>
      <c r="B2089" t="inlineStr">
        <is>
          <t>2023-0016-1</t>
        </is>
      </c>
      <c r="C2089" t="n">
        <v>6</v>
      </c>
      <c r="D2089" t="inlineStr">
        <is>
          <t>37 80 4564 234-5</t>
        </is>
      </c>
      <c r="E2089" t="inlineStr">
        <is>
          <t>PCC Intermodal S.A.</t>
        </is>
      </c>
      <c r="F2089" t="inlineStr">
        <is>
          <t>TNO</t>
        </is>
      </c>
      <c r="G2089" t="inlineStr">
        <is>
          <t>60' CW</t>
        </is>
      </c>
      <c r="I2089" s="6" t="n"/>
      <c r="J2089" s="6" t="n"/>
      <c r="K2089" t="inlineStr">
        <is>
          <t>run_initial</t>
        </is>
      </c>
      <c r="L2089" s="6" t="n">
        <v>45145</v>
      </c>
      <c r="M2089" s="6" t="n">
        <v>46356</v>
      </c>
      <c r="N2089" t="n">
        <v>1095</v>
      </c>
      <c r="O2089" s="6" t="n">
        <v>46356</v>
      </c>
      <c r="S2089" t="inlineStr">
        <is>
          <t>with as-of date</t>
        </is>
      </c>
      <c r="T2089" s="6" t="n">
        <v>45510</v>
      </c>
      <c r="U2089" s="6" t="n"/>
      <c r="V2089" t="n">
        <v>6</v>
      </c>
      <c r="W2089" t="n">
        <v>0</v>
      </c>
      <c r="X2089" s="6" t="n"/>
      <c r="Z2089" s="6" t="n">
        <v>46053</v>
      </c>
      <c r="AA2089" t="inlineStr">
        <is>
          <t>as-of, case 2-4</t>
        </is>
      </c>
      <c r="AB2089" s="6" t="n">
        <v>46234</v>
      </c>
      <c r="AC2089" t="inlineStr"/>
      <c r="AD2089" s="6" t="n">
        <v>46081</v>
      </c>
    </row>
    <row r="2090">
      <c r="A2090" t="inlineStr">
        <is>
          <t>V200044</t>
        </is>
      </c>
      <c r="B2090" t="inlineStr">
        <is>
          <t>2023-0016-1</t>
        </is>
      </c>
      <c r="C2090" t="n">
        <v>7</v>
      </c>
      <c r="D2090" t="inlineStr">
        <is>
          <t>37 80 4564 235-2</t>
        </is>
      </c>
      <c r="E2090" t="inlineStr">
        <is>
          <t>PCC Intermodal S.A.</t>
        </is>
      </c>
      <c r="F2090" t="inlineStr">
        <is>
          <t>TNO</t>
        </is>
      </c>
      <c r="G2090" t="inlineStr">
        <is>
          <t>60' CW</t>
        </is>
      </c>
      <c r="I2090" s="6" t="n"/>
      <c r="J2090" s="6" t="n"/>
      <c r="K2090" t="inlineStr">
        <is>
          <t>run_initial</t>
        </is>
      </c>
      <c r="L2090" s="6" t="n">
        <v>45145</v>
      </c>
      <c r="M2090" s="6" t="n">
        <v>46356</v>
      </c>
      <c r="N2090" t="n">
        <v>1095</v>
      </c>
      <c r="O2090" s="6" t="n">
        <v>46356</v>
      </c>
      <c r="S2090" t="inlineStr">
        <is>
          <t>with as-of date</t>
        </is>
      </c>
      <c r="T2090" s="6" t="n">
        <v>45510</v>
      </c>
      <c r="U2090" s="6" t="n"/>
      <c r="V2090" t="n">
        <v>6</v>
      </c>
      <c r="W2090" t="n">
        <v>0</v>
      </c>
      <c r="X2090" s="6" t="n"/>
      <c r="Z2090" s="6" t="n">
        <v>46053</v>
      </c>
      <c r="AA2090" t="inlineStr">
        <is>
          <t>as-of, case 2-4</t>
        </is>
      </c>
      <c r="AB2090" s="6" t="n">
        <v>46234</v>
      </c>
      <c r="AC2090" t="inlineStr"/>
      <c r="AD2090" s="6" t="n">
        <v>46081</v>
      </c>
    </row>
    <row r="2091">
      <c r="A2091" t="inlineStr">
        <is>
          <t>V200044</t>
        </is>
      </c>
      <c r="B2091" t="inlineStr">
        <is>
          <t>2023-0016-1</t>
        </is>
      </c>
      <c r="C2091" t="n">
        <v>8</v>
      </c>
      <c r="D2091" t="inlineStr">
        <is>
          <t>37 80 4564 341-8</t>
        </is>
      </c>
      <c r="E2091" t="inlineStr">
        <is>
          <t>PCC Intermodal S.A.</t>
        </is>
      </c>
      <c r="F2091" t="inlineStr">
        <is>
          <t>TNO</t>
        </is>
      </c>
      <c r="G2091" t="inlineStr">
        <is>
          <t>60' CW</t>
        </is>
      </c>
      <c r="I2091" s="6" t="n"/>
      <c r="J2091" s="6" t="n"/>
      <c r="K2091" t="inlineStr">
        <is>
          <t>run_initial</t>
        </is>
      </c>
      <c r="L2091" s="6" t="n">
        <v>45145</v>
      </c>
      <c r="M2091" s="6" t="n">
        <v>46356</v>
      </c>
      <c r="N2091" t="n">
        <v>1095</v>
      </c>
      <c r="O2091" s="6" t="n">
        <v>46356</v>
      </c>
      <c r="S2091" t="inlineStr">
        <is>
          <t>with as-of date</t>
        </is>
      </c>
      <c r="T2091" s="6" t="n">
        <v>45510</v>
      </c>
      <c r="U2091" s="6" t="n"/>
      <c r="V2091" t="n">
        <v>6</v>
      </c>
      <c r="W2091" t="n">
        <v>0</v>
      </c>
      <c r="X2091" s="6" t="n"/>
      <c r="Z2091" s="6" t="n">
        <v>46053</v>
      </c>
      <c r="AA2091" t="inlineStr">
        <is>
          <t>as-of, case 2-4</t>
        </is>
      </c>
      <c r="AB2091" s="6" t="n">
        <v>46234</v>
      </c>
      <c r="AC2091" t="inlineStr"/>
      <c r="AD2091" s="6" t="n">
        <v>46081</v>
      </c>
    </row>
    <row r="2092">
      <c r="A2092" t="inlineStr">
        <is>
          <t>V200044</t>
        </is>
      </c>
      <c r="B2092" t="inlineStr">
        <is>
          <t>2023-0016-1</t>
        </is>
      </c>
      <c r="C2092" t="n">
        <v>9</v>
      </c>
      <c r="D2092" t="inlineStr">
        <is>
          <t>37 80 4564 342-6</t>
        </is>
      </c>
      <c r="E2092" t="inlineStr">
        <is>
          <t>PCC Intermodal S.A.</t>
        </is>
      </c>
      <c r="F2092" t="inlineStr">
        <is>
          <t>TNO</t>
        </is>
      </c>
      <c r="G2092" t="inlineStr">
        <is>
          <t>60' CW</t>
        </is>
      </c>
      <c r="I2092" s="6" t="n"/>
      <c r="J2092" s="6" t="n"/>
      <c r="K2092" t="inlineStr">
        <is>
          <t>run_initial</t>
        </is>
      </c>
      <c r="L2092" s="6" t="n">
        <v>45145</v>
      </c>
      <c r="M2092" s="6" t="n">
        <v>46356</v>
      </c>
      <c r="N2092" t="n">
        <v>1095</v>
      </c>
      <c r="O2092" s="6" t="n">
        <v>46356</v>
      </c>
      <c r="S2092" t="inlineStr">
        <is>
          <t>with as-of date</t>
        </is>
      </c>
      <c r="T2092" s="6" t="n">
        <v>45510</v>
      </c>
      <c r="U2092" s="6" t="n"/>
      <c r="V2092" t="n">
        <v>6</v>
      </c>
      <c r="W2092" t="n">
        <v>0</v>
      </c>
      <c r="X2092" s="6" t="n"/>
      <c r="Z2092" s="6" t="n">
        <v>46053</v>
      </c>
      <c r="AA2092" t="inlineStr">
        <is>
          <t>as-of, case 2-4</t>
        </is>
      </c>
      <c r="AB2092" s="6" t="n">
        <v>46234</v>
      </c>
      <c r="AC2092" t="inlineStr"/>
      <c r="AD2092" s="6" t="n">
        <v>46081</v>
      </c>
    </row>
    <row r="2093">
      <c r="A2093" t="inlineStr">
        <is>
          <t>V200044</t>
        </is>
      </c>
      <c r="B2093" t="inlineStr">
        <is>
          <t>2023-0016-1</t>
        </is>
      </c>
      <c r="C2093" t="n">
        <v>10</v>
      </c>
      <c r="D2093" t="inlineStr">
        <is>
          <t>37 80 4564 343-4</t>
        </is>
      </c>
      <c r="E2093" t="inlineStr">
        <is>
          <t>PCC Intermodal S.A.</t>
        </is>
      </c>
      <c r="F2093" t="inlineStr">
        <is>
          <t>TNO</t>
        </is>
      </c>
      <c r="G2093" t="inlineStr">
        <is>
          <t>60' CW</t>
        </is>
      </c>
      <c r="I2093" s="6" t="n"/>
      <c r="J2093" s="6" t="n"/>
      <c r="K2093" t="inlineStr">
        <is>
          <t>run_initial</t>
        </is>
      </c>
      <c r="L2093" s="6" t="n">
        <v>45145</v>
      </c>
      <c r="M2093" s="6" t="n">
        <v>46356</v>
      </c>
      <c r="N2093" t="n">
        <v>1095</v>
      </c>
      <c r="O2093" s="6" t="n">
        <v>46356</v>
      </c>
      <c r="S2093" t="inlineStr">
        <is>
          <t>with as-of date</t>
        </is>
      </c>
      <c r="T2093" s="6" t="n">
        <v>45510</v>
      </c>
      <c r="U2093" s="6" t="n"/>
      <c r="V2093" t="n">
        <v>6</v>
      </c>
      <c r="W2093" t="n">
        <v>0</v>
      </c>
      <c r="X2093" s="6" t="n"/>
      <c r="Z2093" s="6" t="n">
        <v>46053</v>
      </c>
      <c r="AA2093" t="inlineStr">
        <is>
          <t>as-of, case 2-4</t>
        </is>
      </c>
      <c r="AB2093" s="6" t="n">
        <v>46234</v>
      </c>
      <c r="AC2093" t="inlineStr"/>
      <c r="AD2093" s="6" t="n">
        <v>46081</v>
      </c>
    </row>
    <row r="2094">
      <c r="A2094" t="inlineStr">
        <is>
          <t>V200044</t>
        </is>
      </c>
      <c r="B2094" t="inlineStr">
        <is>
          <t>2023-0016-1</t>
        </is>
      </c>
      <c r="C2094" t="n">
        <v>11</v>
      </c>
      <c r="D2094" t="inlineStr">
        <is>
          <t>37 80 4564 344-2</t>
        </is>
      </c>
      <c r="E2094" t="inlineStr">
        <is>
          <t>PCC Intermodal S.A.</t>
        </is>
      </c>
      <c r="F2094" t="inlineStr">
        <is>
          <t>TNO</t>
        </is>
      </c>
      <c r="G2094" t="inlineStr">
        <is>
          <t>60' CW</t>
        </is>
      </c>
      <c r="I2094" s="6" t="n"/>
      <c r="J2094" s="6" t="n"/>
      <c r="K2094" t="inlineStr">
        <is>
          <t>run_initial</t>
        </is>
      </c>
      <c r="L2094" s="6" t="n">
        <v>45145</v>
      </c>
      <c r="M2094" s="6" t="n">
        <v>46356</v>
      </c>
      <c r="N2094" t="n">
        <v>1095</v>
      </c>
      <c r="O2094" s="6" t="n">
        <v>46356</v>
      </c>
      <c r="S2094" t="inlineStr">
        <is>
          <t>with as-of date</t>
        </is>
      </c>
      <c r="T2094" s="6" t="n">
        <v>45510</v>
      </c>
      <c r="U2094" s="6" t="n"/>
      <c r="V2094" t="n">
        <v>6</v>
      </c>
      <c r="W2094" t="n">
        <v>0</v>
      </c>
      <c r="X2094" s="6" t="n"/>
      <c r="Z2094" s="6" t="n">
        <v>46053</v>
      </c>
      <c r="AA2094" t="inlineStr">
        <is>
          <t>as-of, case 2-4</t>
        </is>
      </c>
      <c r="AB2094" s="6" t="n">
        <v>46234</v>
      </c>
      <c r="AC2094" t="inlineStr"/>
      <c r="AD2094" s="6" t="n">
        <v>46081</v>
      </c>
    </row>
    <row r="2095">
      <c r="A2095" t="inlineStr">
        <is>
          <t>V200044</t>
        </is>
      </c>
      <c r="B2095" t="inlineStr">
        <is>
          <t>2023-0016-1</t>
        </is>
      </c>
      <c r="C2095" t="n">
        <v>12</v>
      </c>
      <c r="D2095" t="inlineStr">
        <is>
          <t>37 80 4564 345-9</t>
        </is>
      </c>
      <c r="E2095" t="inlineStr">
        <is>
          <t>PCC Intermodal S.A.</t>
        </is>
      </c>
      <c r="F2095" t="inlineStr">
        <is>
          <t>TNO</t>
        </is>
      </c>
      <c r="G2095" t="inlineStr">
        <is>
          <t>60' CW</t>
        </is>
      </c>
      <c r="I2095" s="6" t="n"/>
      <c r="J2095" s="6" t="n"/>
      <c r="K2095" t="inlineStr">
        <is>
          <t>run_initial</t>
        </is>
      </c>
      <c r="L2095" s="6" t="n">
        <v>45145</v>
      </c>
      <c r="M2095" s="6" t="n">
        <v>46356</v>
      </c>
      <c r="N2095" t="n">
        <v>1095</v>
      </c>
      <c r="O2095" s="6" t="n">
        <v>46356</v>
      </c>
      <c r="S2095" t="inlineStr">
        <is>
          <t>with as-of date</t>
        </is>
      </c>
      <c r="T2095" s="6" t="n">
        <v>45510</v>
      </c>
      <c r="U2095" s="6" t="n"/>
      <c r="V2095" t="n">
        <v>6</v>
      </c>
      <c r="W2095" t="n">
        <v>0</v>
      </c>
      <c r="X2095" s="6" t="n"/>
      <c r="Z2095" s="6" t="n">
        <v>46053</v>
      </c>
      <c r="AA2095" t="inlineStr">
        <is>
          <t>as-of, case 2-4</t>
        </is>
      </c>
      <c r="AB2095" s="6" t="n">
        <v>46234</v>
      </c>
      <c r="AC2095" t="inlineStr"/>
      <c r="AD2095" s="6" t="n">
        <v>46081</v>
      </c>
    </row>
    <row r="2096">
      <c r="A2096" t="inlineStr">
        <is>
          <t>V200044</t>
        </is>
      </c>
      <c r="B2096" t="inlineStr">
        <is>
          <t>2023-0016-1</t>
        </is>
      </c>
      <c r="C2096" t="n">
        <v>13</v>
      </c>
      <c r="D2096" t="inlineStr">
        <is>
          <t>37 80 4564 346-7</t>
        </is>
      </c>
      <c r="E2096" t="inlineStr">
        <is>
          <t>PCC Intermodal S.A.</t>
        </is>
      </c>
      <c r="F2096" t="inlineStr">
        <is>
          <t>TNO</t>
        </is>
      </c>
      <c r="G2096" t="inlineStr">
        <is>
          <t>60' CW</t>
        </is>
      </c>
      <c r="I2096" s="6" t="n"/>
      <c r="J2096" s="6" t="n"/>
      <c r="K2096" t="inlineStr">
        <is>
          <t>run_initial</t>
        </is>
      </c>
      <c r="L2096" s="6" t="n">
        <v>45145</v>
      </c>
      <c r="M2096" s="6" t="n">
        <v>46356</v>
      </c>
      <c r="N2096" t="n">
        <v>1095</v>
      </c>
      <c r="O2096" s="6" t="n">
        <v>46356</v>
      </c>
      <c r="S2096" t="inlineStr">
        <is>
          <t>with as-of date</t>
        </is>
      </c>
      <c r="T2096" s="6" t="n">
        <v>45510</v>
      </c>
      <c r="U2096" s="6" t="n"/>
      <c r="V2096" t="n">
        <v>6</v>
      </c>
      <c r="W2096" t="n">
        <v>0</v>
      </c>
      <c r="X2096" s="6" t="n"/>
      <c r="Z2096" s="6" t="n">
        <v>46053</v>
      </c>
      <c r="AA2096" t="inlineStr">
        <is>
          <t>as-of, case 2-4</t>
        </is>
      </c>
      <c r="AB2096" s="6" t="n">
        <v>46234</v>
      </c>
      <c r="AC2096" t="inlineStr"/>
      <c r="AD2096" s="6" t="n">
        <v>46081</v>
      </c>
    </row>
    <row r="2097">
      <c r="A2097" t="inlineStr">
        <is>
          <t>V200044</t>
        </is>
      </c>
      <c r="B2097" t="inlineStr">
        <is>
          <t>2023-0016-1</t>
        </is>
      </c>
      <c r="C2097" t="n">
        <v>14</v>
      </c>
      <c r="D2097" t="inlineStr">
        <is>
          <t>37 80 4564 347-5</t>
        </is>
      </c>
      <c r="E2097" t="inlineStr">
        <is>
          <t>PCC Intermodal S.A.</t>
        </is>
      </c>
      <c r="F2097" t="inlineStr">
        <is>
          <t>TNO</t>
        </is>
      </c>
      <c r="G2097" t="inlineStr">
        <is>
          <t>60' CW</t>
        </is>
      </c>
      <c r="I2097" s="6" t="n"/>
      <c r="J2097" s="6" t="n"/>
      <c r="K2097" t="inlineStr">
        <is>
          <t>run_initial</t>
        </is>
      </c>
      <c r="L2097" s="6" t="n">
        <v>45145</v>
      </c>
      <c r="M2097" s="6" t="n">
        <v>46356</v>
      </c>
      <c r="N2097" t="n">
        <v>1095</v>
      </c>
      <c r="O2097" s="6" t="n">
        <v>46356</v>
      </c>
      <c r="S2097" t="inlineStr">
        <is>
          <t>with as-of date</t>
        </is>
      </c>
      <c r="T2097" s="6" t="n">
        <v>45510</v>
      </c>
      <c r="U2097" s="6" t="n"/>
      <c r="V2097" t="n">
        <v>6</v>
      </c>
      <c r="W2097" t="n">
        <v>0</v>
      </c>
      <c r="X2097" s="6" t="n"/>
      <c r="Z2097" s="6" t="n">
        <v>46053</v>
      </c>
      <c r="AA2097" t="inlineStr">
        <is>
          <t>as-of, case 2-4</t>
        </is>
      </c>
      <c r="AB2097" s="6" t="n">
        <v>46234</v>
      </c>
      <c r="AC2097" t="inlineStr"/>
      <c r="AD2097" s="6" t="n">
        <v>46081</v>
      </c>
    </row>
    <row r="2098">
      <c r="A2098" t="inlineStr">
        <is>
          <t>V200044</t>
        </is>
      </c>
      <c r="B2098" t="inlineStr">
        <is>
          <t>2023-0016-1</t>
        </is>
      </c>
      <c r="C2098" t="n">
        <v>15</v>
      </c>
      <c r="D2098" t="inlineStr">
        <is>
          <t>37 80 4564 348-3</t>
        </is>
      </c>
      <c r="E2098" t="inlineStr">
        <is>
          <t>PCC Intermodal S.A.</t>
        </is>
      </c>
      <c r="F2098" t="inlineStr">
        <is>
          <t>TNO</t>
        </is>
      </c>
      <c r="G2098" t="inlineStr">
        <is>
          <t>60' CW</t>
        </is>
      </c>
      <c r="I2098" s="6" t="n"/>
      <c r="J2098" s="6" t="n"/>
      <c r="K2098" t="inlineStr">
        <is>
          <t>run_initial</t>
        </is>
      </c>
      <c r="L2098" s="6" t="n">
        <v>45145</v>
      </c>
      <c r="M2098" s="6" t="n">
        <v>46356</v>
      </c>
      <c r="N2098" t="n">
        <v>1095</v>
      </c>
      <c r="O2098" s="6" t="n">
        <v>46356</v>
      </c>
      <c r="S2098" t="inlineStr">
        <is>
          <t>with as-of date</t>
        </is>
      </c>
      <c r="T2098" s="6" t="n">
        <v>45510</v>
      </c>
      <c r="U2098" s="6" t="n"/>
      <c r="V2098" t="n">
        <v>6</v>
      </c>
      <c r="W2098" t="n">
        <v>0</v>
      </c>
      <c r="X2098" s="6" t="n"/>
      <c r="Z2098" s="6" t="n">
        <v>46053</v>
      </c>
      <c r="AA2098" t="inlineStr">
        <is>
          <t>as-of, case 2-4</t>
        </is>
      </c>
      <c r="AB2098" s="6" t="n">
        <v>46234</v>
      </c>
      <c r="AC2098" t="inlineStr"/>
      <c r="AD2098" s="6" t="n">
        <v>46081</v>
      </c>
    </row>
    <row r="2099">
      <c r="A2099" t="inlineStr">
        <is>
          <t>V200044</t>
        </is>
      </c>
      <c r="B2099" t="inlineStr">
        <is>
          <t>2023-0016-1</t>
        </is>
      </c>
      <c r="C2099" t="n">
        <v>16</v>
      </c>
      <c r="D2099" t="inlineStr">
        <is>
          <t>37 80 4564 349-1</t>
        </is>
      </c>
      <c r="E2099" t="inlineStr">
        <is>
          <t>PCC Intermodal S.A.</t>
        </is>
      </c>
      <c r="F2099" t="inlineStr">
        <is>
          <t>TNO</t>
        </is>
      </c>
      <c r="G2099" t="inlineStr">
        <is>
          <t>60' CW</t>
        </is>
      </c>
      <c r="I2099" s="6" t="n"/>
      <c r="J2099" s="6" t="n"/>
      <c r="K2099" t="inlineStr">
        <is>
          <t>run_initial</t>
        </is>
      </c>
      <c r="L2099" s="6" t="n">
        <v>45145</v>
      </c>
      <c r="M2099" s="6" t="n">
        <v>46356</v>
      </c>
      <c r="N2099" t="n">
        <v>1095</v>
      </c>
      <c r="O2099" s="6" t="n">
        <v>46356</v>
      </c>
      <c r="S2099" t="inlineStr">
        <is>
          <t>with as-of date</t>
        </is>
      </c>
      <c r="T2099" s="6" t="n">
        <v>45510</v>
      </c>
      <c r="U2099" s="6" t="n"/>
      <c r="V2099" t="n">
        <v>6</v>
      </c>
      <c r="W2099" t="n">
        <v>0</v>
      </c>
      <c r="X2099" s="6" t="n"/>
      <c r="Z2099" s="6" t="n">
        <v>46053</v>
      </c>
      <c r="AA2099" t="inlineStr">
        <is>
          <t>as-of, case 2-4</t>
        </is>
      </c>
      <c r="AB2099" s="6" t="n">
        <v>46234</v>
      </c>
      <c r="AC2099" t="inlineStr"/>
      <c r="AD2099" s="6" t="n">
        <v>46081</v>
      </c>
    </row>
    <row r="2100">
      <c r="A2100" t="inlineStr">
        <is>
          <t>V200044</t>
        </is>
      </c>
      <c r="B2100" t="inlineStr">
        <is>
          <t>2023-0016-1</t>
        </is>
      </c>
      <c r="C2100" t="n">
        <v>17</v>
      </c>
      <c r="D2100" t="inlineStr">
        <is>
          <t>37 80 4564 351-7</t>
        </is>
      </c>
      <c r="E2100" t="inlineStr">
        <is>
          <t>PCC Intermodal S.A.</t>
        </is>
      </c>
      <c r="F2100" t="inlineStr">
        <is>
          <t>TNO</t>
        </is>
      </c>
      <c r="G2100" t="inlineStr">
        <is>
          <t>60' CW</t>
        </is>
      </c>
      <c r="I2100" s="6" t="n"/>
      <c r="J2100" s="6" t="n"/>
      <c r="K2100" t="inlineStr">
        <is>
          <t>run_initial</t>
        </is>
      </c>
      <c r="L2100" s="6" t="n">
        <v>45145</v>
      </c>
      <c r="M2100" s="6" t="n">
        <v>46356</v>
      </c>
      <c r="N2100" t="n">
        <v>1095</v>
      </c>
      <c r="O2100" s="6" t="n">
        <v>46356</v>
      </c>
      <c r="S2100" t="inlineStr">
        <is>
          <t>with as-of date</t>
        </is>
      </c>
      <c r="T2100" s="6" t="n">
        <v>45510</v>
      </c>
      <c r="U2100" s="6" t="n"/>
      <c r="V2100" t="n">
        <v>6</v>
      </c>
      <c r="W2100" t="n">
        <v>0</v>
      </c>
      <c r="X2100" s="6" t="n"/>
      <c r="Z2100" s="6" t="n">
        <v>46053</v>
      </c>
      <c r="AA2100" t="inlineStr">
        <is>
          <t>as-of, case 2-4</t>
        </is>
      </c>
      <c r="AB2100" s="6" t="n">
        <v>46234</v>
      </c>
      <c r="AC2100" t="inlineStr"/>
      <c r="AD2100" s="6" t="n">
        <v>46081</v>
      </c>
    </row>
    <row r="2101">
      <c r="A2101" t="inlineStr">
        <is>
          <t>V200044</t>
        </is>
      </c>
      <c r="B2101" t="inlineStr">
        <is>
          <t>2023-0016-1</t>
        </is>
      </c>
      <c r="C2101" t="n">
        <v>18</v>
      </c>
      <c r="D2101" t="inlineStr">
        <is>
          <t>37 80 4564 352-5</t>
        </is>
      </c>
      <c r="E2101" t="inlineStr">
        <is>
          <t>PCC Intermodal S.A.</t>
        </is>
      </c>
      <c r="F2101" t="inlineStr">
        <is>
          <t>TNO</t>
        </is>
      </c>
      <c r="G2101" t="inlineStr">
        <is>
          <t>60' CW</t>
        </is>
      </c>
      <c r="I2101" s="6" t="n"/>
      <c r="J2101" s="6" t="n"/>
      <c r="K2101" t="inlineStr">
        <is>
          <t>run_initial_fixed_duration</t>
        </is>
      </c>
      <c r="L2101" s="6" t="n">
        <v>45145</v>
      </c>
      <c r="M2101" s="6" t="n">
        <v>46356</v>
      </c>
      <c r="N2101" t="n">
        <v>1095</v>
      </c>
      <c r="O2101" s="6" t="n">
        <v>46356</v>
      </c>
      <c r="S2101" t="inlineStr">
        <is>
          <t>with various options</t>
        </is>
      </c>
      <c r="T2101" s="6" t="n"/>
      <c r="U2101" s="6" t="n"/>
      <c r="V2101" t="n">
        <v>0</v>
      </c>
      <c r="W2101" t="n">
        <v>0</v>
      </c>
      <c r="X2101" s="6" t="n"/>
      <c r="Z2101" s="6" t="n">
        <v>46356</v>
      </c>
      <c r="AA2101" t="inlineStr">
        <is>
          <t>Endschlaufe - EndOfContract - DulyTP</t>
        </is>
      </c>
      <c r="AB2101" s="6" t="n">
        <v>46356</v>
      </c>
      <c r="AC2101" t="inlineStr"/>
      <c r="AD2101" s="6" t="n">
        <v>46203</v>
      </c>
    </row>
    <row r="2102">
      <c r="A2102" t="inlineStr">
        <is>
          <t>V200044</t>
        </is>
      </c>
      <c r="B2102" t="inlineStr">
        <is>
          <t>2023-0016-1</t>
        </is>
      </c>
      <c r="C2102" t="n">
        <v>19</v>
      </c>
      <c r="D2102" t="inlineStr">
        <is>
          <t>37 80 4564 353-3</t>
        </is>
      </c>
      <c r="E2102" t="inlineStr">
        <is>
          <t>PCC Intermodal S.A.</t>
        </is>
      </c>
      <c r="F2102" t="inlineStr">
        <is>
          <t>TNO</t>
        </is>
      </c>
      <c r="G2102" t="inlineStr">
        <is>
          <t>60' CW</t>
        </is>
      </c>
      <c r="I2102" s="6" t="n"/>
      <c r="J2102" s="6" t="n"/>
      <c r="K2102" t="inlineStr">
        <is>
          <t>run_initial_fixed_duration</t>
        </is>
      </c>
      <c r="L2102" s="6" t="n">
        <v>45145</v>
      </c>
      <c r="M2102" s="6" t="n">
        <v>46356</v>
      </c>
      <c r="N2102" t="n">
        <v>1095</v>
      </c>
      <c r="O2102" s="6" t="n">
        <v>46356</v>
      </c>
      <c r="S2102" t="inlineStr">
        <is>
          <t>with various options</t>
        </is>
      </c>
      <c r="T2102" s="6" t="n"/>
      <c r="U2102" s="6" t="n"/>
      <c r="V2102" t="n">
        <v>0</v>
      </c>
      <c r="W2102" t="n">
        <v>0</v>
      </c>
      <c r="X2102" s="6" t="n"/>
      <c r="Z2102" s="6" t="n">
        <v>46356</v>
      </c>
      <c r="AA2102" t="inlineStr">
        <is>
          <t>Endschlaufe - EndOfContract - DulyTP</t>
        </is>
      </c>
      <c r="AB2102" s="6" t="n">
        <v>46356</v>
      </c>
      <c r="AC2102" t="inlineStr"/>
      <c r="AD2102" s="6" t="n">
        <v>46203</v>
      </c>
    </row>
    <row r="2103">
      <c r="A2103" t="inlineStr">
        <is>
          <t>V200044</t>
        </is>
      </c>
      <c r="B2103" t="inlineStr">
        <is>
          <t>2023-0016-1</t>
        </is>
      </c>
      <c r="C2103" t="n">
        <v>20</v>
      </c>
      <c r="D2103" t="inlineStr">
        <is>
          <t>37 80 4564 355-8</t>
        </is>
      </c>
      <c r="E2103" t="inlineStr">
        <is>
          <t>PCC Intermodal S.A.</t>
        </is>
      </c>
      <c r="F2103" t="inlineStr">
        <is>
          <t>TNO</t>
        </is>
      </c>
      <c r="G2103" t="inlineStr">
        <is>
          <t>60' CW</t>
        </is>
      </c>
      <c r="I2103" s="6" t="n"/>
      <c r="J2103" s="6" t="n"/>
      <c r="K2103" t="inlineStr">
        <is>
          <t>run_initial_fixed_duration</t>
        </is>
      </c>
      <c r="L2103" s="6" t="n">
        <v>45145</v>
      </c>
      <c r="M2103" s="6" t="n">
        <v>46356</v>
      </c>
      <c r="N2103" t="n">
        <v>1095</v>
      </c>
      <c r="O2103" s="6" t="n">
        <v>46356</v>
      </c>
      <c r="S2103" t="inlineStr">
        <is>
          <t>with various options</t>
        </is>
      </c>
      <c r="T2103" s="6" t="n"/>
      <c r="U2103" s="6" t="n"/>
      <c r="V2103" t="n">
        <v>0</v>
      </c>
      <c r="W2103" t="n">
        <v>0</v>
      </c>
      <c r="X2103" s="6" t="n"/>
      <c r="Z2103" s="6" t="n">
        <v>46356</v>
      </c>
      <c r="AA2103" t="inlineStr">
        <is>
          <t>Endschlaufe - EndOfContract - DulyTP</t>
        </is>
      </c>
      <c r="AB2103" s="6" t="n">
        <v>46356</v>
      </c>
      <c r="AC2103" t="inlineStr"/>
      <c r="AD2103" s="6" t="n">
        <v>46203</v>
      </c>
    </row>
    <row r="2104">
      <c r="A2104" t="inlineStr">
        <is>
          <t>V200044</t>
        </is>
      </c>
      <c r="B2104" t="inlineStr">
        <is>
          <t>2023-0016-1</t>
        </is>
      </c>
      <c r="C2104" t="n">
        <v>21</v>
      </c>
      <c r="D2104" t="inlineStr">
        <is>
          <t>37 80 4564 356-6</t>
        </is>
      </c>
      <c r="E2104" t="inlineStr">
        <is>
          <t>PCC Intermodal S.A.</t>
        </is>
      </c>
      <c r="F2104" t="inlineStr">
        <is>
          <t>TNO</t>
        </is>
      </c>
      <c r="G2104" t="inlineStr">
        <is>
          <t>60' CW</t>
        </is>
      </c>
      <c r="I2104" s="6" t="n"/>
      <c r="J2104" s="6" t="n"/>
      <c r="K2104" t="inlineStr">
        <is>
          <t>run_initial_fixed_duration</t>
        </is>
      </c>
      <c r="L2104" s="6" t="n">
        <v>45145</v>
      </c>
      <c r="M2104" s="6" t="n">
        <v>46356</v>
      </c>
      <c r="N2104" t="n">
        <v>1095</v>
      </c>
      <c r="O2104" s="6" t="n">
        <v>46356</v>
      </c>
      <c r="S2104" t="inlineStr">
        <is>
          <t>with various options</t>
        </is>
      </c>
      <c r="T2104" s="6" t="n"/>
      <c r="U2104" s="6" t="n"/>
      <c r="V2104" t="n">
        <v>0</v>
      </c>
      <c r="W2104" t="n">
        <v>0</v>
      </c>
      <c r="X2104" s="6" t="n"/>
      <c r="Z2104" s="6" t="n">
        <v>46356</v>
      </c>
      <c r="AA2104" t="inlineStr">
        <is>
          <t>Endschlaufe - EndOfContract - DulyTP</t>
        </is>
      </c>
      <c r="AB2104" s="6" t="n">
        <v>46356</v>
      </c>
      <c r="AC2104" t="inlineStr"/>
      <c r="AD2104" s="6" t="n">
        <v>46203</v>
      </c>
    </row>
    <row r="2105">
      <c r="A2105" t="inlineStr">
        <is>
          <t>V200044</t>
        </is>
      </c>
      <c r="B2105" t="inlineStr">
        <is>
          <t>2023-0016-1</t>
        </is>
      </c>
      <c r="C2105" t="n">
        <v>22</v>
      </c>
      <c r="D2105" t="inlineStr">
        <is>
          <t>37 80 4564 357-4</t>
        </is>
      </c>
      <c r="E2105" t="inlineStr">
        <is>
          <t>PCC Intermodal S.A.</t>
        </is>
      </c>
      <c r="F2105" t="inlineStr">
        <is>
          <t>TNO</t>
        </is>
      </c>
      <c r="G2105" t="inlineStr">
        <is>
          <t>60' CW</t>
        </is>
      </c>
      <c r="I2105" s="6" t="n"/>
      <c r="J2105" s="6" t="n"/>
      <c r="K2105" t="inlineStr">
        <is>
          <t>run_initial_fixed_duration</t>
        </is>
      </c>
      <c r="L2105" s="6" t="n">
        <v>45145</v>
      </c>
      <c r="M2105" s="6" t="n">
        <v>46356</v>
      </c>
      <c r="N2105" t="n">
        <v>1095</v>
      </c>
      <c r="O2105" s="6" t="n">
        <v>46356</v>
      </c>
      <c r="S2105" t="inlineStr">
        <is>
          <t>with various options</t>
        </is>
      </c>
      <c r="T2105" s="6" t="n"/>
      <c r="U2105" s="6" t="n"/>
      <c r="V2105" t="n">
        <v>0</v>
      </c>
      <c r="W2105" t="n">
        <v>0</v>
      </c>
      <c r="X2105" s="6" t="n"/>
      <c r="Z2105" s="6" t="n">
        <v>46356</v>
      </c>
      <c r="AA2105" t="inlineStr">
        <is>
          <t>Endschlaufe - EndOfContract - DulyTP</t>
        </is>
      </c>
      <c r="AB2105" s="6" t="n">
        <v>46356</v>
      </c>
      <c r="AC2105" t="inlineStr"/>
      <c r="AD2105" s="6" t="n">
        <v>46203</v>
      </c>
    </row>
    <row r="2106">
      <c r="A2106" t="inlineStr">
        <is>
          <t>V200044</t>
        </is>
      </c>
      <c r="B2106" t="inlineStr">
        <is>
          <t>2023-0016-1</t>
        </is>
      </c>
      <c r="C2106" t="n">
        <v>23</v>
      </c>
      <c r="D2106" t="inlineStr">
        <is>
          <t>37 80 4564 358-2</t>
        </is>
      </c>
      <c r="E2106" t="inlineStr">
        <is>
          <t>PCC Intermodal S.A.</t>
        </is>
      </c>
      <c r="F2106" t="inlineStr">
        <is>
          <t>TNO</t>
        </is>
      </c>
      <c r="G2106" t="inlineStr">
        <is>
          <t>60' CW</t>
        </is>
      </c>
      <c r="I2106" s="6" t="n"/>
      <c r="J2106" s="6" t="n"/>
      <c r="K2106" t="inlineStr">
        <is>
          <t>run_initial_fixed_duration</t>
        </is>
      </c>
      <c r="L2106" s="6" t="n">
        <v>45145</v>
      </c>
      <c r="M2106" s="6" t="n">
        <v>46356</v>
      </c>
      <c r="N2106" t="n">
        <v>1095</v>
      </c>
      <c r="O2106" s="6" t="n">
        <v>46356</v>
      </c>
      <c r="S2106" t="inlineStr">
        <is>
          <t>with various options</t>
        </is>
      </c>
      <c r="T2106" s="6" t="n"/>
      <c r="U2106" s="6" t="n"/>
      <c r="V2106" t="n">
        <v>0</v>
      </c>
      <c r="W2106" t="n">
        <v>0</v>
      </c>
      <c r="X2106" s="6" t="n"/>
      <c r="Z2106" s="6" t="n">
        <v>46356</v>
      </c>
      <c r="AA2106" t="inlineStr">
        <is>
          <t>Endschlaufe - EndOfContract - DulyTP</t>
        </is>
      </c>
      <c r="AB2106" s="6" t="n">
        <v>46356</v>
      </c>
      <c r="AC2106" t="inlineStr"/>
      <c r="AD2106" s="6" t="n">
        <v>46203</v>
      </c>
    </row>
    <row r="2107">
      <c r="A2107" t="inlineStr">
        <is>
          <t>V200044</t>
        </is>
      </c>
      <c r="B2107" t="inlineStr">
        <is>
          <t>2023-0016-1</t>
        </is>
      </c>
      <c r="C2107" t="n">
        <v>24</v>
      </c>
      <c r="D2107" t="inlineStr">
        <is>
          <t>37 80 4564 360-8</t>
        </is>
      </c>
      <c r="E2107" t="inlineStr">
        <is>
          <t>PCC Intermodal S.A.</t>
        </is>
      </c>
      <c r="F2107" t="inlineStr">
        <is>
          <t>TNO</t>
        </is>
      </c>
      <c r="G2107" t="inlineStr">
        <is>
          <t>60' CW</t>
        </is>
      </c>
      <c r="I2107" s="6" t="n"/>
      <c r="J2107" s="6" t="n"/>
      <c r="K2107" t="inlineStr">
        <is>
          <t>run_initial_fixed_duration</t>
        </is>
      </c>
      <c r="L2107" s="6" t="n">
        <v>45145</v>
      </c>
      <c r="M2107" s="6" t="n">
        <v>46356</v>
      </c>
      <c r="N2107" t="n">
        <v>1095</v>
      </c>
      <c r="O2107" s="6" t="n">
        <v>46356</v>
      </c>
      <c r="S2107" t="inlineStr">
        <is>
          <t>with various options</t>
        </is>
      </c>
      <c r="T2107" s="6" t="n"/>
      <c r="U2107" s="6" t="n"/>
      <c r="V2107" t="n">
        <v>0</v>
      </c>
      <c r="W2107" t="n">
        <v>0</v>
      </c>
      <c r="X2107" s="6" t="n"/>
      <c r="Z2107" s="6" t="n">
        <v>46356</v>
      </c>
      <c r="AA2107" t="inlineStr">
        <is>
          <t>Endschlaufe - EndOfContract - DulyTP</t>
        </is>
      </c>
      <c r="AB2107" s="6" t="n">
        <v>46356</v>
      </c>
      <c r="AC2107" t="inlineStr"/>
      <c r="AD2107" s="6" t="n">
        <v>46203</v>
      </c>
    </row>
    <row r="2108">
      <c r="A2108" t="inlineStr">
        <is>
          <t>V200044</t>
        </is>
      </c>
      <c r="B2108" t="inlineStr">
        <is>
          <t>2023-0016-1</t>
        </is>
      </c>
      <c r="C2108" t="n">
        <v>25</v>
      </c>
      <c r="D2108" t="inlineStr">
        <is>
          <t>37 80 4564 362-4</t>
        </is>
      </c>
      <c r="E2108" t="inlineStr">
        <is>
          <t>PCC Intermodal S.A.</t>
        </is>
      </c>
      <c r="F2108" t="inlineStr">
        <is>
          <t>TNO</t>
        </is>
      </c>
      <c r="G2108" t="inlineStr">
        <is>
          <t>60' CW</t>
        </is>
      </c>
      <c r="I2108" s="6" t="n"/>
      <c r="J2108" s="6" t="n"/>
      <c r="K2108" t="inlineStr">
        <is>
          <t>run_initial_fixed_duration</t>
        </is>
      </c>
      <c r="L2108" s="6" t="n">
        <v>45145</v>
      </c>
      <c r="M2108" s="6" t="n">
        <v>46356</v>
      </c>
      <c r="N2108" t="n">
        <v>1095</v>
      </c>
      <c r="O2108" s="6" t="n">
        <v>46356</v>
      </c>
      <c r="S2108" t="inlineStr">
        <is>
          <t>with various options</t>
        </is>
      </c>
      <c r="T2108" s="6" t="n"/>
      <c r="U2108" s="6" t="n"/>
      <c r="V2108" t="n">
        <v>0</v>
      </c>
      <c r="W2108" t="n">
        <v>0</v>
      </c>
      <c r="X2108" s="6" t="n"/>
      <c r="Z2108" s="6" t="n">
        <v>46356</v>
      </c>
      <c r="AA2108" t="inlineStr">
        <is>
          <t>Endschlaufe - EndOfContract - DulyTP</t>
        </is>
      </c>
      <c r="AB2108" s="6" t="n">
        <v>46356</v>
      </c>
      <c r="AC2108" t="inlineStr"/>
      <c r="AD2108" s="6" t="n">
        <v>46203</v>
      </c>
    </row>
    <row r="2109">
      <c r="A2109" t="inlineStr">
        <is>
          <t>V200044</t>
        </is>
      </c>
      <c r="B2109" t="inlineStr">
        <is>
          <t>2023-0016-1</t>
        </is>
      </c>
      <c r="C2109" t="n">
        <v>26</v>
      </c>
      <c r="D2109" t="inlineStr">
        <is>
          <t>37 80 4564 363-2</t>
        </is>
      </c>
      <c r="E2109" t="inlineStr">
        <is>
          <t>PCC Intermodal S.A.</t>
        </is>
      </c>
      <c r="F2109" t="inlineStr">
        <is>
          <t>TNO</t>
        </is>
      </c>
      <c r="G2109" t="inlineStr">
        <is>
          <t>60' CW</t>
        </is>
      </c>
      <c r="I2109" s="6" t="n"/>
      <c r="J2109" s="6" t="n"/>
      <c r="K2109" t="inlineStr">
        <is>
          <t>run_initial_fixed_duration</t>
        </is>
      </c>
      <c r="L2109" s="6" t="n">
        <v>45145</v>
      </c>
      <c r="M2109" s="6" t="n">
        <v>46356</v>
      </c>
      <c r="N2109" t="n">
        <v>1095</v>
      </c>
      <c r="O2109" s="6" t="n">
        <v>46356</v>
      </c>
      <c r="S2109" t="inlineStr">
        <is>
          <t>with various options</t>
        </is>
      </c>
      <c r="T2109" s="6" t="n"/>
      <c r="U2109" s="6" t="n"/>
      <c r="V2109" t="n">
        <v>0</v>
      </c>
      <c r="W2109" t="n">
        <v>0</v>
      </c>
      <c r="X2109" s="6" t="n"/>
      <c r="Z2109" s="6" t="n">
        <v>46356</v>
      </c>
      <c r="AA2109" t="inlineStr">
        <is>
          <t>Endschlaufe - EndOfContract - DulyTP</t>
        </is>
      </c>
      <c r="AB2109" s="6" t="n">
        <v>46356</v>
      </c>
      <c r="AC2109" t="inlineStr"/>
      <c r="AD2109" s="6" t="n">
        <v>46203</v>
      </c>
    </row>
    <row r="2110">
      <c r="A2110" t="inlineStr">
        <is>
          <t>V200044</t>
        </is>
      </c>
      <c r="B2110" t="inlineStr">
        <is>
          <t>2023-0016-1</t>
        </is>
      </c>
      <c r="C2110" t="n">
        <v>27</v>
      </c>
      <c r="D2110" t="inlineStr">
        <is>
          <t>37 80 4564 364-0</t>
        </is>
      </c>
      <c r="E2110" t="inlineStr">
        <is>
          <t>PCC Intermodal S.A.</t>
        </is>
      </c>
      <c r="F2110" t="inlineStr">
        <is>
          <t>TNO</t>
        </is>
      </c>
      <c r="G2110" t="inlineStr">
        <is>
          <t>60' CW</t>
        </is>
      </c>
      <c r="I2110" s="6" t="n"/>
      <c r="J2110" s="6" t="n"/>
      <c r="K2110" t="inlineStr">
        <is>
          <t>run_initial_fixed_duration</t>
        </is>
      </c>
      <c r="L2110" s="6" t="n">
        <v>45145</v>
      </c>
      <c r="M2110" s="6" t="n">
        <v>46356</v>
      </c>
      <c r="N2110" t="n">
        <v>1095</v>
      </c>
      <c r="O2110" s="6" t="n">
        <v>46356</v>
      </c>
      <c r="S2110" t="inlineStr">
        <is>
          <t>with various options</t>
        </is>
      </c>
      <c r="T2110" s="6" t="n"/>
      <c r="U2110" s="6" t="n"/>
      <c r="V2110" t="n">
        <v>0</v>
      </c>
      <c r="W2110" t="n">
        <v>0</v>
      </c>
      <c r="X2110" s="6" t="n"/>
      <c r="Z2110" s="6" t="n">
        <v>46356</v>
      </c>
      <c r="AA2110" t="inlineStr">
        <is>
          <t>Endschlaufe - EndOfContract - DulyTP</t>
        </is>
      </c>
      <c r="AB2110" s="6" t="n">
        <v>46356</v>
      </c>
      <c r="AC2110" t="inlineStr"/>
      <c r="AD2110" s="6" t="n">
        <v>46203</v>
      </c>
    </row>
    <row r="2111">
      <c r="A2111" t="inlineStr">
        <is>
          <t>V200044</t>
        </is>
      </c>
      <c r="B2111" t="inlineStr">
        <is>
          <t>2023-0016-1</t>
        </is>
      </c>
      <c r="C2111" t="n">
        <v>28</v>
      </c>
      <c r="D2111" t="inlineStr">
        <is>
          <t>37 80 4564 365-7</t>
        </is>
      </c>
      <c r="E2111" t="inlineStr">
        <is>
          <t>PCC Intermodal S.A.</t>
        </is>
      </c>
      <c r="F2111" t="inlineStr">
        <is>
          <t>TNO</t>
        </is>
      </c>
      <c r="G2111" t="inlineStr">
        <is>
          <t>60' CW</t>
        </is>
      </c>
      <c r="I2111" s="6" t="n"/>
      <c r="J2111" s="6" t="n"/>
      <c r="K2111" t="inlineStr">
        <is>
          <t>run_initial_fixed_duration</t>
        </is>
      </c>
      <c r="L2111" s="6" t="n">
        <v>45145</v>
      </c>
      <c r="M2111" s="6" t="n">
        <v>46356</v>
      </c>
      <c r="N2111" t="n">
        <v>1095</v>
      </c>
      <c r="O2111" s="6" t="n">
        <v>46356</v>
      </c>
      <c r="S2111" t="inlineStr">
        <is>
          <t>with various options</t>
        </is>
      </c>
      <c r="T2111" s="6" t="n"/>
      <c r="U2111" s="6" t="n"/>
      <c r="V2111" t="n">
        <v>0</v>
      </c>
      <c r="W2111" t="n">
        <v>0</v>
      </c>
      <c r="X2111" s="6" t="n"/>
      <c r="Z2111" s="6" t="n">
        <v>46356</v>
      </c>
      <c r="AA2111" t="inlineStr">
        <is>
          <t>Endschlaufe - EndOfContract - DulyTP</t>
        </is>
      </c>
      <c r="AB2111" s="6" t="n">
        <v>46356</v>
      </c>
      <c r="AC2111" t="inlineStr"/>
      <c r="AD2111" s="6" t="n">
        <v>46203</v>
      </c>
    </row>
    <row r="2112">
      <c r="A2112" t="inlineStr">
        <is>
          <t>V200044</t>
        </is>
      </c>
      <c r="B2112" t="inlineStr">
        <is>
          <t>2023-0016-1</t>
        </is>
      </c>
      <c r="C2112" t="n">
        <v>29</v>
      </c>
      <c r="D2112" t="inlineStr">
        <is>
          <t>37 80 4564 311-1</t>
        </is>
      </c>
      <c r="E2112" t="inlineStr">
        <is>
          <t>PCC Intermodal S.A.</t>
        </is>
      </c>
      <c r="F2112" t="inlineStr">
        <is>
          <t>TNO</t>
        </is>
      </c>
      <c r="G2112" t="inlineStr">
        <is>
          <t>60' CW</t>
        </is>
      </c>
      <c r="I2112" s="6" t="n"/>
      <c r="J2112" s="6" t="n"/>
      <c r="K2112" t="inlineStr">
        <is>
          <t>run_initial_fixed_duration</t>
        </is>
      </c>
      <c r="L2112" s="6" t="n">
        <v>45174</v>
      </c>
      <c r="M2112" s="6" t="n">
        <v>46356</v>
      </c>
      <c r="N2112" t="n">
        <v>1095</v>
      </c>
      <c r="O2112" s="6" t="n">
        <v>46356</v>
      </c>
      <c r="S2112" t="inlineStr">
        <is>
          <t>with various options</t>
        </is>
      </c>
      <c r="T2112" s="6" t="n"/>
      <c r="U2112" s="6" t="n"/>
      <c r="V2112" t="n">
        <v>0</v>
      </c>
      <c r="W2112" t="n">
        <v>0</v>
      </c>
      <c r="X2112" s="6" t="n"/>
      <c r="Z2112" s="6" t="n">
        <v>46356</v>
      </c>
      <c r="AA2112" t="inlineStr">
        <is>
          <t>Endschlaufe - EndOfContract - DulyTP</t>
        </is>
      </c>
      <c r="AB2112" s="6" t="n">
        <v>46356</v>
      </c>
      <c r="AC2112" t="inlineStr"/>
      <c r="AD2112" s="6" t="n">
        <v>46203</v>
      </c>
    </row>
    <row r="2113">
      <c r="A2113" t="inlineStr">
        <is>
          <t>V200044</t>
        </is>
      </c>
      <c r="B2113" t="inlineStr">
        <is>
          <t>2023-0016-1</t>
        </is>
      </c>
      <c r="C2113" t="n">
        <v>30</v>
      </c>
      <c r="D2113" t="inlineStr">
        <is>
          <t>37 80 4564 312-9</t>
        </is>
      </c>
      <c r="E2113" t="inlineStr">
        <is>
          <t>PCC Intermodal S.A.</t>
        </is>
      </c>
      <c r="F2113" t="inlineStr">
        <is>
          <t>TNO</t>
        </is>
      </c>
      <c r="G2113" t="inlineStr">
        <is>
          <t>60' CW</t>
        </is>
      </c>
      <c r="I2113" s="6" t="n"/>
      <c r="J2113" s="6" t="n"/>
      <c r="K2113" t="inlineStr">
        <is>
          <t>run_initial_fixed_duration</t>
        </is>
      </c>
      <c r="L2113" s="6" t="n">
        <v>45174</v>
      </c>
      <c r="M2113" s="6" t="n">
        <v>46356</v>
      </c>
      <c r="N2113" t="n">
        <v>1095</v>
      </c>
      <c r="O2113" s="6" t="n">
        <v>46356</v>
      </c>
      <c r="S2113" t="inlineStr">
        <is>
          <t>with various options</t>
        </is>
      </c>
      <c r="T2113" s="6" t="n"/>
      <c r="U2113" s="6" t="n"/>
      <c r="V2113" t="n">
        <v>0</v>
      </c>
      <c r="W2113" t="n">
        <v>0</v>
      </c>
      <c r="X2113" s="6" t="n"/>
      <c r="Z2113" s="6" t="n">
        <v>46356</v>
      </c>
      <c r="AA2113" t="inlineStr">
        <is>
          <t>Endschlaufe - EndOfContract - DulyTP</t>
        </is>
      </c>
      <c r="AB2113" s="6" t="n">
        <v>46356</v>
      </c>
      <c r="AC2113" t="inlineStr"/>
      <c r="AD2113" s="6" t="n">
        <v>46203</v>
      </c>
    </row>
    <row r="2114">
      <c r="A2114" t="inlineStr">
        <is>
          <t>V200044</t>
        </is>
      </c>
      <c r="B2114" t="inlineStr">
        <is>
          <t>2023-0016-1</t>
        </is>
      </c>
      <c r="C2114" t="n">
        <v>31</v>
      </c>
      <c r="D2114" t="inlineStr">
        <is>
          <t>37 80 4564 313-7</t>
        </is>
      </c>
      <c r="E2114" t="inlineStr">
        <is>
          <t>PCC Intermodal S.A.</t>
        </is>
      </c>
      <c r="F2114" t="inlineStr">
        <is>
          <t>TNO</t>
        </is>
      </c>
      <c r="G2114" t="inlineStr">
        <is>
          <t>60' CW</t>
        </is>
      </c>
      <c r="I2114" s="6" t="n"/>
      <c r="J2114" s="6" t="n"/>
      <c r="K2114" t="inlineStr">
        <is>
          <t>run_initial_fixed_duration</t>
        </is>
      </c>
      <c r="L2114" s="6" t="n">
        <v>45174</v>
      </c>
      <c r="M2114" s="6" t="n">
        <v>46356</v>
      </c>
      <c r="N2114" t="n">
        <v>1095</v>
      </c>
      <c r="O2114" s="6" t="n">
        <v>46356</v>
      </c>
      <c r="S2114" t="inlineStr">
        <is>
          <t>with various options</t>
        </is>
      </c>
      <c r="T2114" s="6" t="n"/>
      <c r="U2114" s="6" t="n"/>
      <c r="V2114" t="n">
        <v>0</v>
      </c>
      <c r="W2114" t="n">
        <v>0</v>
      </c>
      <c r="X2114" s="6" t="n"/>
      <c r="Z2114" s="6" t="n">
        <v>46356</v>
      </c>
      <c r="AA2114" t="inlineStr">
        <is>
          <t>Endschlaufe - EndOfContract - DulyTP</t>
        </is>
      </c>
      <c r="AB2114" s="6" t="n">
        <v>46356</v>
      </c>
      <c r="AC2114" t="inlineStr"/>
      <c r="AD2114" s="6" t="n">
        <v>46203</v>
      </c>
    </row>
    <row r="2115">
      <c r="A2115" t="inlineStr">
        <is>
          <t>V200044</t>
        </is>
      </c>
      <c r="B2115" t="inlineStr">
        <is>
          <t>2023-0016-1</t>
        </is>
      </c>
      <c r="C2115" t="n">
        <v>32</v>
      </c>
      <c r="D2115" t="inlineStr">
        <is>
          <t>37 80 4564 314-5</t>
        </is>
      </c>
      <c r="E2115" t="inlineStr">
        <is>
          <t>PCC Intermodal S.A.</t>
        </is>
      </c>
      <c r="F2115" t="inlineStr">
        <is>
          <t>TNO</t>
        </is>
      </c>
      <c r="G2115" t="inlineStr">
        <is>
          <t>60' CW</t>
        </is>
      </c>
      <c r="I2115" s="6" t="n"/>
      <c r="J2115" s="6" t="n"/>
      <c r="K2115" t="inlineStr">
        <is>
          <t>run_initial_fixed_duration</t>
        </is>
      </c>
      <c r="L2115" s="6" t="n">
        <v>45174</v>
      </c>
      <c r="M2115" s="6" t="n">
        <v>46356</v>
      </c>
      <c r="N2115" t="n">
        <v>1095</v>
      </c>
      <c r="O2115" s="6" t="n">
        <v>46356</v>
      </c>
      <c r="S2115" t="inlineStr">
        <is>
          <t>with various options</t>
        </is>
      </c>
      <c r="T2115" s="6" t="n"/>
      <c r="U2115" s="6" t="n"/>
      <c r="V2115" t="n">
        <v>0</v>
      </c>
      <c r="W2115" t="n">
        <v>0</v>
      </c>
      <c r="X2115" s="6" t="n"/>
      <c r="Z2115" s="6" t="n">
        <v>46356</v>
      </c>
      <c r="AA2115" t="inlineStr">
        <is>
          <t>Endschlaufe - EndOfContract - DulyTP</t>
        </is>
      </c>
      <c r="AB2115" s="6" t="n">
        <v>46356</v>
      </c>
      <c r="AC2115" t="inlineStr"/>
      <c r="AD2115" s="6" t="n">
        <v>46203</v>
      </c>
    </row>
    <row r="2116">
      <c r="A2116" t="inlineStr">
        <is>
          <t>V200044</t>
        </is>
      </c>
      <c r="B2116" t="inlineStr">
        <is>
          <t>2023-0016-1</t>
        </is>
      </c>
      <c r="C2116" t="n">
        <v>33</v>
      </c>
      <c r="D2116" t="inlineStr">
        <is>
          <t>37 80 4564 315-2</t>
        </is>
      </c>
      <c r="E2116" t="inlineStr">
        <is>
          <t>PCC Intermodal S.A.</t>
        </is>
      </c>
      <c r="F2116" t="inlineStr">
        <is>
          <t>TNO</t>
        </is>
      </c>
      <c r="G2116" t="inlineStr">
        <is>
          <t>60' CW</t>
        </is>
      </c>
      <c r="I2116" s="6" t="n"/>
      <c r="J2116" s="6" t="n"/>
      <c r="K2116" t="inlineStr">
        <is>
          <t>run_initial_fixed_duration</t>
        </is>
      </c>
      <c r="L2116" s="6" t="n">
        <v>45174</v>
      </c>
      <c r="M2116" s="6" t="n">
        <v>46356</v>
      </c>
      <c r="N2116" t="n">
        <v>1095</v>
      </c>
      <c r="O2116" s="6" t="n">
        <v>46356</v>
      </c>
      <c r="S2116" t="inlineStr">
        <is>
          <t>with various options</t>
        </is>
      </c>
      <c r="T2116" s="6" t="n"/>
      <c r="U2116" s="6" t="n"/>
      <c r="V2116" t="n">
        <v>0</v>
      </c>
      <c r="W2116" t="n">
        <v>0</v>
      </c>
      <c r="X2116" s="6" t="n"/>
      <c r="Z2116" s="6" t="n">
        <v>46356</v>
      </c>
      <c r="AA2116" t="inlineStr">
        <is>
          <t>Endschlaufe - EndOfContract - DulyTP</t>
        </is>
      </c>
      <c r="AB2116" s="6" t="n">
        <v>46356</v>
      </c>
      <c r="AC2116" t="inlineStr"/>
      <c r="AD2116" s="6" t="n">
        <v>46203</v>
      </c>
    </row>
    <row r="2117">
      <c r="A2117" t="inlineStr">
        <is>
          <t>V200044</t>
        </is>
      </c>
      <c r="B2117" t="inlineStr">
        <is>
          <t>2023-0016-1</t>
        </is>
      </c>
      <c r="C2117" t="n">
        <v>34</v>
      </c>
      <c r="D2117" t="inlineStr">
        <is>
          <t>37 80 4564 316-0</t>
        </is>
      </c>
      <c r="E2117" t="inlineStr">
        <is>
          <t>PCC Intermodal S.A.</t>
        </is>
      </c>
      <c r="F2117" t="inlineStr">
        <is>
          <t>TNO</t>
        </is>
      </c>
      <c r="G2117" t="inlineStr">
        <is>
          <t>60' CW</t>
        </is>
      </c>
      <c r="I2117" s="6" t="n"/>
      <c r="J2117" s="6" t="n"/>
      <c r="K2117" t="inlineStr">
        <is>
          <t>run_initial_fixed_duration</t>
        </is>
      </c>
      <c r="L2117" s="6" t="n">
        <v>45174</v>
      </c>
      <c r="M2117" s="6" t="n">
        <v>46356</v>
      </c>
      <c r="N2117" t="n">
        <v>1095</v>
      </c>
      <c r="O2117" s="6" t="n">
        <v>46356</v>
      </c>
      <c r="S2117" t="inlineStr">
        <is>
          <t>with various options</t>
        </is>
      </c>
      <c r="T2117" s="6" t="n"/>
      <c r="U2117" s="6" t="n"/>
      <c r="V2117" t="n">
        <v>0</v>
      </c>
      <c r="W2117" t="n">
        <v>0</v>
      </c>
      <c r="X2117" s="6" t="n"/>
      <c r="Z2117" s="6" t="n">
        <v>46356</v>
      </c>
      <c r="AA2117" t="inlineStr">
        <is>
          <t>Endschlaufe - EndOfContract - DulyTP</t>
        </is>
      </c>
      <c r="AB2117" s="6" t="n">
        <v>46356</v>
      </c>
      <c r="AC2117" t="inlineStr"/>
      <c r="AD2117" s="6" t="n">
        <v>46203</v>
      </c>
    </row>
    <row r="2118">
      <c r="A2118" t="inlineStr">
        <is>
          <t>V200044</t>
        </is>
      </c>
      <c r="B2118" t="inlineStr">
        <is>
          <t>2023-0016-1</t>
        </is>
      </c>
      <c r="C2118" t="n">
        <v>35</v>
      </c>
      <c r="D2118" t="inlineStr">
        <is>
          <t>37 80 4564 317-8</t>
        </is>
      </c>
      <c r="E2118" t="inlineStr">
        <is>
          <t>PCC Intermodal S.A.</t>
        </is>
      </c>
      <c r="F2118" t="inlineStr">
        <is>
          <t>TNO</t>
        </is>
      </c>
      <c r="G2118" t="inlineStr">
        <is>
          <t>60' CW</t>
        </is>
      </c>
      <c r="I2118" s="6" t="n"/>
      <c r="J2118" s="6" t="n"/>
      <c r="K2118" t="inlineStr">
        <is>
          <t>run_initial_fixed_duration</t>
        </is>
      </c>
      <c r="L2118" s="6" t="n">
        <v>45174</v>
      </c>
      <c r="M2118" s="6" t="n">
        <v>46356</v>
      </c>
      <c r="N2118" t="n">
        <v>1095</v>
      </c>
      <c r="O2118" s="6" t="n">
        <v>46356</v>
      </c>
      <c r="S2118" t="inlineStr">
        <is>
          <t>with various options</t>
        </is>
      </c>
      <c r="T2118" s="6" t="n"/>
      <c r="U2118" s="6" t="n"/>
      <c r="V2118" t="n">
        <v>0</v>
      </c>
      <c r="W2118" t="n">
        <v>0</v>
      </c>
      <c r="X2118" s="6" t="n"/>
      <c r="Z2118" s="6" t="n">
        <v>46356</v>
      </c>
      <c r="AA2118" t="inlineStr">
        <is>
          <t>Endschlaufe - EndOfContract - DulyTP</t>
        </is>
      </c>
      <c r="AB2118" s="6" t="n">
        <v>46356</v>
      </c>
      <c r="AC2118" t="inlineStr"/>
      <c r="AD2118" s="6" t="n">
        <v>46203</v>
      </c>
    </row>
    <row r="2119">
      <c r="A2119" t="inlineStr">
        <is>
          <t>V200044</t>
        </is>
      </c>
      <c r="B2119" t="inlineStr">
        <is>
          <t>2023-0016-1</t>
        </is>
      </c>
      <c r="C2119" t="n">
        <v>36</v>
      </c>
      <c r="D2119" t="inlineStr">
        <is>
          <t>37 80 4564 318-6</t>
        </is>
      </c>
      <c r="E2119" t="inlineStr">
        <is>
          <t>PCC Intermodal S.A.</t>
        </is>
      </c>
      <c r="F2119" t="inlineStr">
        <is>
          <t>TNO</t>
        </is>
      </c>
      <c r="G2119" t="inlineStr">
        <is>
          <t>60' CW</t>
        </is>
      </c>
      <c r="I2119" s="6" t="n"/>
      <c r="J2119" s="6" t="n"/>
      <c r="K2119" t="inlineStr">
        <is>
          <t>run_initial_fixed_duration</t>
        </is>
      </c>
      <c r="L2119" s="6" t="n">
        <v>45174</v>
      </c>
      <c r="M2119" s="6" t="n">
        <v>46356</v>
      </c>
      <c r="N2119" t="n">
        <v>1095</v>
      </c>
      <c r="O2119" s="6" t="n">
        <v>46356</v>
      </c>
      <c r="S2119" t="inlineStr">
        <is>
          <t>with various options</t>
        </is>
      </c>
      <c r="T2119" s="6" t="n"/>
      <c r="U2119" s="6" t="n"/>
      <c r="V2119" t="n">
        <v>0</v>
      </c>
      <c r="W2119" t="n">
        <v>0</v>
      </c>
      <c r="X2119" s="6" t="n"/>
      <c r="Z2119" s="6" t="n">
        <v>46356</v>
      </c>
      <c r="AA2119" t="inlineStr">
        <is>
          <t>Endschlaufe - EndOfContract - DulyTP</t>
        </is>
      </c>
      <c r="AB2119" s="6" t="n">
        <v>46356</v>
      </c>
      <c r="AC2119" t="inlineStr"/>
      <c r="AD2119" s="6" t="n">
        <v>46203</v>
      </c>
    </row>
    <row r="2120">
      <c r="A2120" t="inlineStr">
        <is>
          <t>V200044</t>
        </is>
      </c>
      <c r="B2120" t="inlineStr">
        <is>
          <t>2023-0016-1</t>
        </is>
      </c>
      <c r="C2120" t="n">
        <v>37</v>
      </c>
      <c r="D2120" t="inlineStr">
        <is>
          <t>37 80 4564 319-4</t>
        </is>
      </c>
      <c r="E2120" t="inlineStr">
        <is>
          <t>PCC Intermodal S.A.</t>
        </is>
      </c>
      <c r="F2120" t="inlineStr">
        <is>
          <t>TNO</t>
        </is>
      </c>
      <c r="G2120" t="inlineStr">
        <is>
          <t>60' CW</t>
        </is>
      </c>
      <c r="I2120" s="6" t="n"/>
      <c r="J2120" s="6" t="n"/>
      <c r="K2120" t="inlineStr">
        <is>
          <t>run_initial_fixed_duration</t>
        </is>
      </c>
      <c r="L2120" s="6" t="n">
        <v>45174</v>
      </c>
      <c r="M2120" s="6" t="n">
        <v>46356</v>
      </c>
      <c r="N2120" t="n">
        <v>1095</v>
      </c>
      <c r="O2120" s="6" t="n">
        <v>46356</v>
      </c>
      <c r="S2120" t="inlineStr">
        <is>
          <t>with various options</t>
        </is>
      </c>
      <c r="T2120" s="6" t="n"/>
      <c r="U2120" s="6" t="n"/>
      <c r="V2120" t="n">
        <v>0</v>
      </c>
      <c r="W2120" t="n">
        <v>0</v>
      </c>
      <c r="X2120" s="6" t="n"/>
      <c r="Z2120" s="6" t="n">
        <v>46356</v>
      </c>
      <c r="AA2120" t="inlineStr">
        <is>
          <t>Endschlaufe - EndOfContract - DulyTP</t>
        </is>
      </c>
      <c r="AB2120" s="6" t="n">
        <v>46356</v>
      </c>
      <c r="AC2120" t="inlineStr"/>
      <c r="AD2120" s="6" t="n">
        <v>46203</v>
      </c>
    </row>
    <row r="2121">
      <c r="A2121" t="inlineStr">
        <is>
          <t>V200044</t>
        </is>
      </c>
      <c r="B2121" t="inlineStr">
        <is>
          <t>2023-0016-1</t>
        </is>
      </c>
      <c r="C2121" t="n">
        <v>38</v>
      </c>
      <c r="D2121" t="inlineStr">
        <is>
          <t>37 80 4564 320-2</t>
        </is>
      </c>
      <c r="E2121" t="inlineStr">
        <is>
          <t>PCC Intermodal S.A.</t>
        </is>
      </c>
      <c r="F2121" t="inlineStr">
        <is>
          <t>TNO</t>
        </is>
      </c>
      <c r="G2121" t="inlineStr">
        <is>
          <t>60' CW</t>
        </is>
      </c>
      <c r="I2121" s="6" t="n"/>
      <c r="J2121" s="6" t="n"/>
      <c r="K2121" t="inlineStr">
        <is>
          <t>run_initial_fixed_duration</t>
        </is>
      </c>
      <c r="L2121" s="6" t="n">
        <v>45174</v>
      </c>
      <c r="M2121" s="6" t="n">
        <v>46356</v>
      </c>
      <c r="N2121" t="n">
        <v>1095</v>
      </c>
      <c r="O2121" s="6" t="n">
        <v>46356</v>
      </c>
      <c r="S2121" t="inlineStr">
        <is>
          <t>with various options</t>
        </is>
      </c>
      <c r="T2121" s="6" t="n"/>
      <c r="U2121" s="6" t="n"/>
      <c r="V2121" t="n">
        <v>0</v>
      </c>
      <c r="W2121" t="n">
        <v>0</v>
      </c>
      <c r="X2121" s="6" t="n"/>
      <c r="Z2121" s="6" t="n">
        <v>46356</v>
      </c>
      <c r="AA2121" t="inlineStr">
        <is>
          <t>Endschlaufe - EndOfContract - DulyTP</t>
        </is>
      </c>
      <c r="AB2121" s="6" t="n">
        <v>46356</v>
      </c>
      <c r="AC2121" t="inlineStr"/>
      <c r="AD2121" s="6" t="n">
        <v>46203</v>
      </c>
    </row>
    <row r="2122">
      <c r="A2122" t="inlineStr">
        <is>
          <t>V200044</t>
        </is>
      </c>
      <c r="B2122" t="inlineStr">
        <is>
          <t>2023-0016-1</t>
        </is>
      </c>
      <c r="C2122" t="n">
        <v>39</v>
      </c>
      <c r="D2122" t="inlineStr">
        <is>
          <t>37 80 4564 321-0</t>
        </is>
      </c>
      <c r="E2122" t="inlineStr">
        <is>
          <t>PCC Intermodal S.A.</t>
        </is>
      </c>
      <c r="F2122" t="inlineStr">
        <is>
          <t>TNO</t>
        </is>
      </c>
      <c r="G2122" t="inlineStr">
        <is>
          <t>60' CW</t>
        </is>
      </c>
      <c r="I2122" s="6" t="n"/>
      <c r="J2122" s="6" t="n"/>
      <c r="K2122" t="inlineStr">
        <is>
          <t>run_initial_fixed_duration</t>
        </is>
      </c>
      <c r="L2122" s="6" t="n">
        <v>45174</v>
      </c>
      <c r="M2122" s="6" t="n">
        <v>46356</v>
      </c>
      <c r="N2122" t="n">
        <v>1095</v>
      </c>
      <c r="O2122" s="6" t="n">
        <v>46356</v>
      </c>
      <c r="S2122" t="inlineStr">
        <is>
          <t>with various options</t>
        </is>
      </c>
      <c r="T2122" s="6" t="n"/>
      <c r="U2122" s="6" t="n"/>
      <c r="V2122" t="n">
        <v>0</v>
      </c>
      <c r="W2122" t="n">
        <v>0</v>
      </c>
      <c r="X2122" s="6" t="n"/>
      <c r="Z2122" s="6" t="n">
        <v>46356</v>
      </c>
      <c r="AA2122" t="inlineStr">
        <is>
          <t>Endschlaufe - EndOfContract - DulyTP</t>
        </is>
      </c>
      <c r="AB2122" s="6" t="n">
        <v>46356</v>
      </c>
      <c r="AC2122" t="inlineStr"/>
      <c r="AD2122" s="6" t="n">
        <v>46203</v>
      </c>
    </row>
    <row r="2123">
      <c r="A2123" t="inlineStr">
        <is>
          <t>V200044</t>
        </is>
      </c>
      <c r="B2123" t="inlineStr">
        <is>
          <t>2023-0016-1</t>
        </is>
      </c>
      <c r="C2123" t="n">
        <v>40</v>
      </c>
      <c r="D2123" t="inlineStr">
        <is>
          <t>37 80 4564 323-6</t>
        </is>
      </c>
      <c r="E2123" t="inlineStr">
        <is>
          <t>PCC Intermodal S.A.</t>
        </is>
      </c>
      <c r="F2123" t="inlineStr">
        <is>
          <t>TNO</t>
        </is>
      </c>
      <c r="G2123" t="inlineStr">
        <is>
          <t>60' CW</t>
        </is>
      </c>
      <c r="I2123" s="6" t="n"/>
      <c r="J2123" s="6" t="n"/>
      <c r="K2123" t="inlineStr">
        <is>
          <t>run_initial_fixed_duration</t>
        </is>
      </c>
      <c r="L2123" s="6" t="n">
        <v>45174</v>
      </c>
      <c r="M2123" s="6" t="n">
        <v>46356</v>
      </c>
      <c r="N2123" t="n">
        <v>1095</v>
      </c>
      <c r="O2123" s="6" t="n">
        <v>46356</v>
      </c>
      <c r="S2123" t="inlineStr">
        <is>
          <t>with various options</t>
        </is>
      </c>
      <c r="T2123" s="6" t="n"/>
      <c r="U2123" s="6" t="n"/>
      <c r="V2123" t="n">
        <v>0</v>
      </c>
      <c r="W2123" t="n">
        <v>0</v>
      </c>
      <c r="X2123" s="6" t="n"/>
      <c r="Z2123" s="6" t="n">
        <v>46356</v>
      </c>
      <c r="AA2123" t="inlineStr">
        <is>
          <t>Endschlaufe - EndOfContract - DulyTP</t>
        </is>
      </c>
      <c r="AB2123" s="6" t="n">
        <v>46356</v>
      </c>
      <c r="AC2123" t="inlineStr"/>
      <c r="AD2123" s="6" t="n">
        <v>46203</v>
      </c>
    </row>
    <row r="2124">
      <c r="A2124" t="inlineStr">
        <is>
          <t>V200044</t>
        </is>
      </c>
      <c r="B2124" t="inlineStr">
        <is>
          <t>2023-0016-1</t>
        </is>
      </c>
      <c r="C2124" t="n">
        <v>41</v>
      </c>
      <c r="D2124" t="inlineStr">
        <is>
          <t>37 80 4564 324-4</t>
        </is>
      </c>
      <c r="E2124" t="inlineStr">
        <is>
          <t>PCC Intermodal S.A.</t>
        </is>
      </c>
      <c r="F2124" t="inlineStr">
        <is>
          <t>TNO</t>
        </is>
      </c>
      <c r="G2124" t="inlineStr">
        <is>
          <t>60' CW</t>
        </is>
      </c>
      <c r="I2124" s="6" t="n"/>
      <c r="J2124" s="6" t="n"/>
      <c r="K2124" t="inlineStr">
        <is>
          <t>run_initial_fixed_duration</t>
        </is>
      </c>
      <c r="L2124" s="6" t="n">
        <v>45174</v>
      </c>
      <c r="M2124" s="6" t="n">
        <v>46356</v>
      </c>
      <c r="N2124" t="n">
        <v>1095</v>
      </c>
      <c r="O2124" s="6" t="n">
        <v>46356</v>
      </c>
      <c r="S2124" t="inlineStr">
        <is>
          <t>with various options</t>
        </is>
      </c>
      <c r="T2124" s="6" t="n"/>
      <c r="U2124" s="6" t="n"/>
      <c r="V2124" t="n">
        <v>0</v>
      </c>
      <c r="W2124" t="n">
        <v>0</v>
      </c>
      <c r="X2124" s="6" t="n"/>
      <c r="Z2124" s="6" t="n">
        <v>46356</v>
      </c>
      <c r="AA2124" t="inlineStr">
        <is>
          <t>Endschlaufe - EndOfContract - DulyTP</t>
        </is>
      </c>
      <c r="AB2124" s="6" t="n">
        <v>46356</v>
      </c>
      <c r="AC2124" t="inlineStr"/>
      <c r="AD2124" s="6" t="n">
        <v>46203</v>
      </c>
    </row>
    <row r="2125">
      <c r="A2125" t="inlineStr">
        <is>
          <t>V200044</t>
        </is>
      </c>
      <c r="B2125" t="inlineStr">
        <is>
          <t>2023-0016-1</t>
        </is>
      </c>
      <c r="C2125" t="n">
        <v>42</v>
      </c>
      <c r="D2125" t="inlineStr">
        <is>
          <t>37 80 4564 327-7</t>
        </is>
      </c>
      <c r="E2125" t="inlineStr">
        <is>
          <t>PCC Intermodal S.A.</t>
        </is>
      </c>
      <c r="F2125" t="inlineStr">
        <is>
          <t>TNO</t>
        </is>
      </c>
      <c r="G2125" t="inlineStr">
        <is>
          <t>60' CW</t>
        </is>
      </c>
      <c r="I2125" s="6" t="n"/>
      <c r="J2125" s="6" t="n"/>
      <c r="K2125" t="inlineStr">
        <is>
          <t>run_initial_fixed_duration</t>
        </is>
      </c>
      <c r="L2125" s="6" t="n">
        <v>45174</v>
      </c>
      <c r="M2125" s="6" t="n">
        <v>46356</v>
      </c>
      <c r="N2125" t="n">
        <v>1095</v>
      </c>
      <c r="O2125" s="6" t="n">
        <v>46356</v>
      </c>
      <c r="S2125" t="inlineStr">
        <is>
          <t>with various options</t>
        </is>
      </c>
      <c r="T2125" s="6" t="n"/>
      <c r="U2125" s="6" t="n"/>
      <c r="V2125" t="n">
        <v>0</v>
      </c>
      <c r="W2125" t="n">
        <v>0</v>
      </c>
      <c r="X2125" s="6" t="n"/>
      <c r="Z2125" s="6" t="n">
        <v>46356</v>
      </c>
      <c r="AA2125" t="inlineStr">
        <is>
          <t>Endschlaufe - EndOfContract - DulyTP</t>
        </is>
      </c>
      <c r="AB2125" s="6" t="n">
        <v>46356</v>
      </c>
      <c r="AC2125" t="inlineStr"/>
      <c r="AD2125" s="6" t="n">
        <v>46203</v>
      </c>
    </row>
    <row r="2126">
      <c r="A2126" t="inlineStr">
        <is>
          <t>V200044</t>
        </is>
      </c>
      <c r="B2126" t="inlineStr">
        <is>
          <t>2023-0016-1</t>
        </is>
      </c>
      <c r="C2126" t="n">
        <v>43</v>
      </c>
      <c r="D2126" t="inlineStr">
        <is>
          <t>37 80 4564 328-5</t>
        </is>
      </c>
      <c r="E2126" t="inlineStr">
        <is>
          <t>PCC Intermodal S.A.</t>
        </is>
      </c>
      <c r="F2126" t="inlineStr">
        <is>
          <t>TNO</t>
        </is>
      </c>
      <c r="G2126" t="inlineStr">
        <is>
          <t>60' CW</t>
        </is>
      </c>
      <c r="I2126" s="6" t="n"/>
      <c r="J2126" s="6" t="n"/>
      <c r="K2126" t="inlineStr">
        <is>
          <t>run_initial_fixed_duration</t>
        </is>
      </c>
      <c r="L2126" s="6" t="n">
        <v>45174</v>
      </c>
      <c r="M2126" s="6" t="n">
        <v>46356</v>
      </c>
      <c r="N2126" t="n">
        <v>1095</v>
      </c>
      <c r="O2126" s="6" t="n">
        <v>46356</v>
      </c>
      <c r="S2126" t="inlineStr">
        <is>
          <t>with various options</t>
        </is>
      </c>
      <c r="T2126" s="6" t="n"/>
      <c r="U2126" s="6" t="n"/>
      <c r="V2126" t="n">
        <v>0</v>
      </c>
      <c r="W2126" t="n">
        <v>0</v>
      </c>
      <c r="X2126" s="6" t="n"/>
      <c r="Z2126" s="6" t="n">
        <v>46356</v>
      </c>
      <c r="AA2126" t="inlineStr">
        <is>
          <t>Endschlaufe - EndOfContract - DulyTP</t>
        </is>
      </c>
      <c r="AB2126" s="6" t="n">
        <v>46356</v>
      </c>
      <c r="AC2126" t="inlineStr"/>
      <c r="AD2126" s="6" t="n">
        <v>46203</v>
      </c>
    </row>
    <row r="2127">
      <c r="A2127" t="inlineStr">
        <is>
          <t>V200044</t>
        </is>
      </c>
      <c r="B2127" t="inlineStr">
        <is>
          <t>2023-0016-1</t>
        </is>
      </c>
      <c r="C2127" t="n">
        <v>44</v>
      </c>
      <c r="D2127" t="inlineStr">
        <is>
          <t>37 80 4564 329-3</t>
        </is>
      </c>
      <c r="E2127" t="inlineStr">
        <is>
          <t>PCC Intermodal S.A.</t>
        </is>
      </c>
      <c r="F2127" t="inlineStr">
        <is>
          <t>TNO</t>
        </is>
      </c>
      <c r="G2127" t="inlineStr">
        <is>
          <t>60' CW</t>
        </is>
      </c>
      <c r="I2127" s="6" t="n"/>
      <c r="J2127" s="6" t="n"/>
      <c r="K2127" t="inlineStr">
        <is>
          <t>run_initial_fixed_duration</t>
        </is>
      </c>
      <c r="L2127" s="6" t="n">
        <v>45174</v>
      </c>
      <c r="M2127" s="6" t="n">
        <v>46356</v>
      </c>
      <c r="N2127" t="n">
        <v>1095</v>
      </c>
      <c r="O2127" s="6" t="n">
        <v>46356</v>
      </c>
      <c r="S2127" t="inlineStr">
        <is>
          <t>with various options</t>
        </is>
      </c>
      <c r="T2127" s="6" t="n"/>
      <c r="U2127" s="6" t="n"/>
      <c r="V2127" t="n">
        <v>0</v>
      </c>
      <c r="W2127" t="n">
        <v>0</v>
      </c>
      <c r="X2127" s="6" t="n"/>
      <c r="Z2127" s="6" t="n">
        <v>46356</v>
      </c>
      <c r="AA2127" t="inlineStr">
        <is>
          <t>Endschlaufe - EndOfContract - DulyTP</t>
        </is>
      </c>
      <c r="AB2127" s="6" t="n">
        <v>46356</v>
      </c>
      <c r="AC2127" t="inlineStr"/>
      <c r="AD2127" s="6" t="n">
        <v>46203</v>
      </c>
    </row>
    <row r="2128">
      <c r="A2128" t="inlineStr">
        <is>
          <t>V200044</t>
        </is>
      </c>
      <c r="B2128" t="inlineStr">
        <is>
          <t>2023-0016-1</t>
        </is>
      </c>
      <c r="C2128" t="n">
        <v>45</v>
      </c>
      <c r="D2128" t="inlineStr">
        <is>
          <t>37 80 4564 330-1</t>
        </is>
      </c>
      <c r="E2128" t="inlineStr">
        <is>
          <t>PCC Intermodal S.A.</t>
        </is>
      </c>
      <c r="F2128" t="inlineStr">
        <is>
          <t>TNO</t>
        </is>
      </c>
      <c r="G2128" t="inlineStr">
        <is>
          <t>60' CW</t>
        </is>
      </c>
      <c r="I2128" s="6" t="n"/>
      <c r="J2128" s="6" t="n"/>
      <c r="K2128" t="inlineStr">
        <is>
          <t>run_initial_fixed_duration</t>
        </is>
      </c>
      <c r="L2128" s="6" t="n">
        <v>45174</v>
      </c>
      <c r="M2128" s="6" t="n">
        <v>46356</v>
      </c>
      <c r="N2128" t="n">
        <v>1095</v>
      </c>
      <c r="O2128" s="6" t="n">
        <v>46356</v>
      </c>
      <c r="S2128" t="inlineStr">
        <is>
          <t>with various options</t>
        </is>
      </c>
      <c r="T2128" s="6" t="n"/>
      <c r="U2128" s="6" t="n"/>
      <c r="V2128" t="n">
        <v>0</v>
      </c>
      <c r="W2128" t="n">
        <v>0</v>
      </c>
      <c r="X2128" s="6" t="n"/>
      <c r="Z2128" s="6" t="n">
        <v>46356</v>
      </c>
      <c r="AA2128" t="inlineStr">
        <is>
          <t>Endschlaufe - EndOfContract - DulyTP</t>
        </is>
      </c>
      <c r="AB2128" s="6" t="n">
        <v>46356</v>
      </c>
      <c r="AC2128" t="inlineStr"/>
      <c r="AD2128" s="6" t="n">
        <v>46203</v>
      </c>
    </row>
    <row r="2129">
      <c r="A2129" t="inlineStr">
        <is>
          <t>V200044</t>
        </is>
      </c>
      <c r="B2129" t="inlineStr">
        <is>
          <t>2023-0016-1</t>
        </is>
      </c>
      <c r="C2129" t="n">
        <v>46</v>
      </c>
      <c r="D2129" t="inlineStr">
        <is>
          <t>37 80 4564 331-9</t>
        </is>
      </c>
      <c r="E2129" t="inlineStr">
        <is>
          <t>PCC Intermodal S.A.</t>
        </is>
      </c>
      <c r="F2129" t="inlineStr">
        <is>
          <t>TNO</t>
        </is>
      </c>
      <c r="G2129" t="inlineStr">
        <is>
          <t>60' CW</t>
        </is>
      </c>
      <c r="I2129" s="6" t="n"/>
      <c r="J2129" s="6" t="n"/>
      <c r="K2129" t="inlineStr">
        <is>
          <t>run_initial_fixed_duration</t>
        </is>
      </c>
      <c r="L2129" s="6" t="n">
        <v>45174</v>
      </c>
      <c r="M2129" s="6" t="n">
        <v>46356</v>
      </c>
      <c r="N2129" t="n">
        <v>1095</v>
      </c>
      <c r="O2129" s="6" t="n">
        <v>46356</v>
      </c>
      <c r="S2129" t="inlineStr">
        <is>
          <t>with various options</t>
        </is>
      </c>
      <c r="T2129" s="6" t="n"/>
      <c r="U2129" s="6" t="n"/>
      <c r="V2129" t="n">
        <v>0</v>
      </c>
      <c r="W2129" t="n">
        <v>0</v>
      </c>
      <c r="X2129" s="6" t="n"/>
      <c r="Z2129" s="6" t="n">
        <v>46356</v>
      </c>
      <c r="AA2129" t="inlineStr">
        <is>
          <t>Endschlaufe - EndOfContract - DulyTP</t>
        </is>
      </c>
      <c r="AB2129" s="6" t="n">
        <v>46356</v>
      </c>
      <c r="AC2129" t="inlineStr"/>
      <c r="AD2129" s="6" t="n">
        <v>46203</v>
      </c>
    </row>
    <row r="2130">
      <c r="A2130" t="inlineStr">
        <is>
          <t>V200044</t>
        </is>
      </c>
      <c r="B2130" t="inlineStr">
        <is>
          <t>2023-0016-1</t>
        </is>
      </c>
      <c r="C2130" t="n">
        <v>47</v>
      </c>
      <c r="D2130" t="inlineStr">
        <is>
          <t>37 80 4564 334-3</t>
        </is>
      </c>
      <c r="E2130" t="inlineStr">
        <is>
          <t>PCC Intermodal S.A.</t>
        </is>
      </c>
      <c r="F2130" t="inlineStr">
        <is>
          <t>TNO</t>
        </is>
      </c>
      <c r="G2130" t="inlineStr">
        <is>
          <t>60' CW</t>
        </is>
      </c>
      <c r="I2130" s="6" t="n"/>
      <c r="J2130" s="6" t="n"/>
      <c r="K2130" t="inlineStr">
        <is>
          <t>run_initial_fixed_duration</t>
        </is>
      </c>
      <c r="L2130" s="6" t="n">
        <v>45174</v>
      </c>
      <c r="M2130" s="6" t="n">
        <v>46356</v>
      </c>
      <c r="N2130" t="n">
        <v>1095</v>
      </c>
      <c r="O2130" s="6" t="n">
        <v>46356</v>
      </c>
      <c r="S2130" t="inlineStr">
        <is>
          <t>with various options</t>
        </is>
      </c>
      <c r="T2130" s="6" t="n"/>
      <c r="U2130" s="6" t="n"/>
      <c r="V2130" t="n">
        <v>0</v>
      </c>
      <c r="W2130" t="n">
        <v>0</v>
      </c>
      <c r="X2130" s="6" t="n"/>
      <c r="Z2130" s="6" t="n">
        <v>46356</v>
      </c>
      <c r="AA2130" t="inlineStr">
        <is>
          <t>Endschlaufe - EndOfContract - DulyTP</t>
        </is>
      </c>
      <c r="AB2130" s="6" t="n">
        <v>46356</v>
      </c>
      <c r="AC2130" t="inlineStr"/>
      <c r="AD2130" s="6" t="n">
        <v>46203</v>
      </c>
    </row>
    <row r="2131">
      <c r="A2131" t="inlineStr">
        <is>
          <t>V200044</t>
        </is>
      </c>
      <c r="B2131" t="inlineStr">
        <is>
          <t>2023-0016-1</t>
        </is>
      </c>
      <c r="C2131" t="n">
        <v>48</v>
      </c>
      <c r="D2131" t="inlineStr">
        <is>
          <t>37 80 4564 335-0</t>
        </is>
      </c>
      <c r="E2131" t="inlineStr">
        <is>
          <t>PCC Intermodal S.A.</t>
        </is>
      </c>
      <c r="F2131" t="inlineStr">
        <is>
          <t>TNO</t>
        </is>
      </c>
      <c r="G2131" t="inlineStr">
        <is>
          <t>60' CW</t>
        </is>
      </c>
      <c r="I2131" s="6" t="n"/>
      <c r="J2131" s="6" t="n"/>
      <c r="K2131" t="inlineStr">
        <is>
          <t>run_initial_fixed_duration</t>
        </is>
      </c>
      <c r="L2131" s="6" t="n">
        <v>45174</v>
      </c>
      <c r="M2131" s="6" t="n">
        <v>46356</v>
      </c>
      <c r="N2131" t="n">
        <v>1095</v>
      </c>
      <c r="O2131" s="6" t="n">
        <v>46356</v>
      </c>
      <c r="S2131" t="inlineStr">
        <is>
          <t>with various options</t>
        </is>
      </c>
      <c r="T2131" s="6" t="n"/>
      <c r="U2131" s="6" t="n"/>
      <c r="V2131" t="n">
        <v>0</v>
      </c>
      <c r="W2131" t="n">
        <v>0</v>
      </c>
      <c r="X2131" s="6" t="n"/>
      <c r="Z2131" s="6" t="n">
        <v>46356</v>
      </c>
      <c r="AA2131" t="inlineStr">
        <is>
          <t>Endschlaufe - EndOfContract - DulyTP</t>
        </is>
      </c>
      <c r="AB2131" s="6" t="n">
        <v>46356</v>
      </c>
      <c r="AC2131" t="inlineStr"/>
      <c r="AD2131" s="6" t="n">
        <v>46203</v>
      </c>
    </row>
    <row r="2132">
      <c r="A2132" t="inlineStr">
        <is>
          <t>V200044</t>
        </is>
      </c>
      <c r="B2132" t="inlineStr">
        <is>
          <t>2023-0016-1</t>
        </is>
      </c>
      <c r="C2132" t="n">
        <v>49</v>
      </c>
      <c r="D2132" t="inlineStr">
        <is>
          <t>37 80 4564 337-6</t>
        </is>
      </c>
      <c r="E2132" t="inlineStr">
        <is>
          <t>PCC Intermodal S.A.</t>
        </is>
      </c>
      <c r="F2132" t="inlineStr">
        <is>
          <t>TNO</t>
        </is>
      </c>
      <c r="G2132" t="inlineStr">
        <is>
          <t>60' CW</t>
        </is>
      </c>
      <c r="I2132" s="6" t="n"/>
      <c r="J2132" s="6" t="n"/>
      <c r="K2132" t="inlineStr">
        <is>
          <t>run_initial_fixed_duration</t>
        </is>
      </c>
      <c r="L2132" s="6" t="n">
        <v>45174</v>
      </c>
      <c r="M2132" s="6" t="n">
        <v>46356</v>
      </c>
      <c r="N2132" t="n">
        <v>1095</v>
      </c>
      <c r="O2132" s="6" t="n">
        <v>46356</v>
      </c>
      <c r="S2132" t="inlineStr">
        <is>
          <t>with various options</t>
        </is>
      </c>
      <c r="T2132" s="6" t="n"/>
      <c r="U2132" s="6" t="n"/>
      <c r="V2132" t="n">
        <v>0</v>
      </c>
      <c r="W2132" t="n">
        <v>0</v>
      </c>
      <c r="X2132" s="6" t="n"/>
      <c r="Z2132" s="6" t="n">
        <v>46356</v>
      </c>
      <c r="AA2132" t="inlineStr">
        <is>
          <t>Endschlaufe - EndOfContract - DulyTP</t>
        </is>
      </c>
      <c r="AB2132" s="6" t="n">
        <v>46356</v>
      </c>
      <c r="AC2132" t="inlineStr"/>
      <c r="AD2132" s="6" t="n">
        <v>46203</v>
      </c>
    </row>
    <row r="2133">
      <c r="A2133" t="inlineStr">
        <is>
          <t>V200044</t>
        </is>
      </c>
      <c r="B2133" t="inlineStr">
        <is>
          <t>2023-0016-1</t>
        </is>
      </c>
      <c r="C2133" t="n">
        <v>50</v>
      </c>
      <c r="D2133" t="inlineStr">
        <is>
          <t>37 80 4564 338-4</t>
        </is>
      </c>
      <c r="E2133" t="inlineStr">
        <is>
          <t>PCC Intermodal S.A.</t>
        </is>
      </c>
      <c r="F2133" t="inlineStr">
        <is>
          <t>TNO</t>
        </is>
      </c>
      <c r="G2133" t="inlineStr">
        <is>
          <t>60' CW</t>
        </is>
      </c>
      <c r="I2133" s="6" t="n"/>
      <c r="J2133" s="6" t="n"/>
      <c r="K2133" t="inlineStr">
        <is>
          <t>run_initial_fixed_duration</t>
        </is>
      </c>
      <c r="L2133" s="6" t="n">
        <v>45174</v>
      </c>
      <c r="M2133" s="6" t="n">
        <v>46356</v>
      </c>
      <c r="N2133" t="n">
        <v>1095</v>
      </c>
      <c r="O2133" s="6" t="n">
        <v>46356</v>
      </c>
      <c r="S2133" t="inlineStr">
        <is>
          <t>with various options</t>
        </is>
      </c>
      <c r="T2133" s="6" t="n"/>
      <c r="U2133" s="6" t="n"/>
      <c r="V2133" t="n">
        <v>0</v>
      </c>
      <c r="W2133" t="n">
        <v>0</v>
      </c>
      <c r="X2133" s="6" t="n"/>
      <c r="Z2133" s="6" t="n">
        <v>46356</v>
      </c>
      <c r="AA2133" t="inlineStr">
        <is>
          <t>Endschlaufe - EndOfContract - DulyTP</t>
        </is>
      </c>
      <c r="AB2133" s="6" t="n">
        <v>46356</v>
      </c>
      <c r="AC2133" t="inlineStr"/>
      <c r="AD2133" s="6" t="n">
        <v>46203</v>
      </c>
    </row>
    <row r="2134">
      <c r="A2134" t="inlineStr">
        <is>
          <t>V200044</t>
        </is>
      </c>
      <c r="B2134" t="inlineStr">
        <is>
          <t>2023-0016-1</t>
        </is>
      </c>
      <c r="C2134" t="n">
        <v>51</v>
      </c>
      <c r="D2134" t="inlineStr">
        <is>
          <t>37 80 4564 339-2</t>
        </is>
      </c>
      <c r="E2134" t="inlineStr">
        <is>
          <t>PCC Intermodal S.A.</t>
        </is>
      </c>
      <c r="F2134" t="inlineStr">
        <is>
          <t>TNO</t>
        </is>
      </c>
      <c r="G2134" t="inlineStr">
        <is>
          <t>60' CW</t>
        </is>
      </c>
      <c r="I2134" s="6" t="n"/>
      <c r="J2134" s="6" t="n"/>
      <c r="K2134" t="inlineStr">
        <is>
          <t>run_initial_fixed_duration</t>
        </is>
      </c>
      <c r="L2134" s="6" t="n">
        <v>45174</v>
      </c>
      <c r="M2134" s="6" t="n">
        <v>46356</v>
      </c>
      <c r="N2134" t="n">
        <v>1095</v>
      </c>
      <c r="O2134" s="6" t="n">
        <v>46356</v>
      </c>
      <c r="S2134" t="inlineStr">
        <is>
          <t>with various options</t>
        </is>
      </c>
      <c r="T2134" s="6" t="n"/>
      <c r="U2134" s="6" t="n"/>
      <c r="V2134" t="n">
        <v>0</v>
      </c>
      <c r="W2134" t="n">
        <v>0</v>
      </c>
      <c r="X2134" s="6" t="n"/>
      <c r="Z2134" s="6" t="n">
        <v>46356</v>
      </c>
      <c r="AA2134" t="inlineStr">
        <is>
          <t>Endschlaufe - EndOfContract - DulyTP</t>
        </is>
      </c>
      <c r="AB2134" s="6" t="n">
        <v>46356</v>
      </c>
      <c r="AC2134" t="inlineStr"/>
      <c r="AD2134" s="6" t="n">
        <v>46203</v>
      </c>
    </row>
    <row r="2135">
      <c r="A2135" t="inlineStr">
        <is>
          <t>V200044</t>
        </is>
      </c>
      <c r="B2135" t="inlineStr">
        <is>
          <t>2023-0016-1</t>
        </is>
      </c>
      <c r="C2135" t="n">
        <v>52</v>
      </c>
      <c r="D2135" t="inlineStr">
        <is>
          <t>37 80 4564 340-0</t>
        </is>
      </c>
      <c r="E2135" t="inlineStr">
        <is>
          <t>PCC Intermodal S.A.</t>
        </is>
      </c>
      <c r="F2135" t="inlineStr">
        <is>
          <t>TNO</t>
        </is>
      </c>
      <c r="G2135" t="inlineStr">
        <is>
          <t>60' CW</t>
        </is>
      </c>
      <c r="I2135" s="6" t="n"/>
      <c r="J2135" s="6" t="n"/>
      <c r="K2135" t="inlineStr">
        <is>
          <t>run_initial_fixed_duration</t>
        </is>
      </c>
      <c r="L2135" s="6" t="n">
        <v>45174</v>
      </c>
      <c r="M2135" s="6" t="n">
        <v>46356</v>
      </c>
      <c r="N2135" t="n">
        <v>1095</v>
      </c>
      <c r="O2135" s="6" t="n">
        <v>46356</v>
      </c>
      <c r="S2135" t="inlineStr">
        <is>
          <t>with various options</t>
        </is>
      </c>
      <c r="T2135" s="6" t="n"/>
      <c r="U2135" s="6" t="n"/>
      <c r="V2135" t="n">
        <v>0</v>
      </c>
      <c r="W2135" t="n">
        <v>0</v>
      </c>
      <c r="X2135" s="6" t="n"/>
      <c r="Z2135" s="6" t="n">
        <v>46356</v>
      </c>
      <c r="AA2135" t="inlineStr">
        <is>
          <t>Endschlaufe - EndOfContract - DulyTP</t>
        </is>
      </c>
      <c r="AB2135" s="6" t="n">
        <v>46356</v>
      </c>
      <c r="AC2135" t="inlineStr"/>
      <c r="AD2135" s="6" t="n">
        <v>46203</v>
      </c>
    </row>
    <row r="2136">
      <c r="A2136" t="inlineStr">
        <is>
          <t>V200044</t>
        </is>
      </c>
      <c r="B2136" t="inlineStr">
        <is>
          <t>2023-0016-1</t>
        </is>
      </c>
      <c r="C2136" t="n">
        <v>53</v>
      </c>
      <c r="D2136" t="inlineStr">
        <is>
          <t>37 80 4565 468-8</t>
        </is>
      </c>
      <c r="E2136" t="inlineStr">
        <is>
          <t>PCC Intermodal S.A.</t>
        </is>
      </c>
      <c r="F2136" t="inlineStr">
        <is>
          <t>TNO</t>
        </is>
      </c>
      <c r="G2136" t="inlineStr">
        <is>
          <t>60' CW</t>
        </is>
      </c>
      <c r="I2136" s="6" t="n"/>
      <c r="J2136" s="6" t="n"/>
      <c r="K2136" t="inlineStr">
        <is>
          <t>run_initial_fixed_duration</t>
        </is>
      </c>
      <c r="L2136" s="6" t="n">
        <v>45174</v>
      </c>
      <c r="M2136" s="6" t="n">
        <v>46356</v>
      </c>
      <c r="N2136" t="n">
        <v>1095</v>
      </c>
      <c r="O2136" s="6" t="n">
        <v>46356</v>
      </c>
      <c r="S2136" t="inlineStr">
        <is>
          <t>with various options</t>
        </is>
      </c>
      <c r="T2136" s="6" t="n"/>
      <c r="U2136" s="6" t="n"/>
      <c r="V2136" t="n">
        <v>0</v>
      </c>
      <c r="W2136" t="n">
        <v>0</v>
      </c>
      <c r="X2136" s="6" t="n"/>
      <c r="Z2136" s="6" t="n">
        <v>46356</v>
      </c>
      <c r="AA2136" t="inlineStr">
        <is>
          <t>Endschlaufe - EndOfContract - DulyTP</t>
        </is>
      </c>
      <c r="AB2136" s="6" t="n">
        <v>46356</v>
      </c>
      <c r="AC2136" t="inlineStr"/>
      <c r="AD2136" s="6" t="n">
        <v>46203</v>
      </c>
    </row>
    <row r="2137">
      <c r="A2137" t="inlineStr">
        <is>
          <t>V200044</t>
        </is>
      </c>
      <c r="B2137" t="inlineStr">
        <is>
          <t>2023-0016-1</t>
        </is>
      </c>
      <c r="C2137" t="n">
        <v>54</v>
      </c>
      <c r="D2137" t="inlineStr">
        <is>
          <t>37 80 4565 471-2</t>
        </is>
      </c>
      <c r="E2137" t="inlineStr">
        <is>
          <t>PCC Intermodal S.A.</t>
        </is>
      </c>
      <c r="F2137" t="inlineStr">
        <is>
          <t>TNO</t>
        </is>
      </c>
      <c r="G2137" t="inlineStr">
        <is>
          <t>60' CW</t>
        </is>
      </c>
      <c r="I2137" s="6" t="n"/>
      <c r="J2137" s="6" t="n"/>
      <c r="K2137" t="inlineStr">
        <is>
          <t>run_initial_fixed_duration</t>
        </is>
      </c>
      <c r="L2137" s="6" t="n">
        <v>45174</v>
      </c>
      <c r="M2137" s="6" t="n">
        <v>46356</v>
      </c>
      <c r="N2137" t="n">
        <v>1095</v>
      </c>
      <c r="O2137" s="6" t="n">
        <v>46356</v>
      </c>
      <c r="S2137" t="inlineStr">
        <is>
          <t>with various options</t>
        </is>
      </c>
      <c r="T2137" s="6" t="n"/>
      <c r="U2137" s="6" t="n"/>
      <c r="V2137" t="n">
        <v>0</v>
      </c>
      <c r="W2137" t="n">
        <v>0</v>
      </c>
      <c r="X2137" s="6" t="n"/>
      <c r="Z2137" s="6" t="n">
        <v>46356</v>
      </c>
      <c r="AA2137" t="inlineStr">
        <is>
          <t>Endschlaufe - EndOfContract - DulyTP</t>
        </is>
      </c>
      <c r="AB2137" s="6" t="n">
        <v>46356</v>
      </c>
      <c r="AC2137" t="inlineStr"/>
      <c r="AD2137" s="6" t="n">
        <v>46203</v>
      </c>
    </row>
    <row r="2138">
      <c r="A2138" t="inlineStr">
        <is>
          <t>V200044</t>
        </is>
      </c>
      <c r="B2138" t="inlineStr">
        <is>
          <t>2023-0016-1</t>
        </is>
      </c>
      <c r="C2138" t="n">
        <v>55</v>
      </c>
      <c r="D2138" t="inlineStr">
        <is>
          <t>37 80 4565 472-0</t>
        </is>
      </c>
      <c r="E2138" t="inlineStr">
        <is>
          <t>PCC Intermodal S.A.</t>
        </is>
      </c>
      <c r="F2138" t="inlineStr">
        <is>
          <t>TNO</t>
        </is>
      </c>
      <c r="G2138" t="inlineStr">
        <is>
          <t>60' CW</t>
        </is>
      </c>
      <c r="I2138" s="6" t="n"/>
      <c r="J2138" s="6" t="n"/>
      <c r="K2138" t="inlineStr">
        <is>
          <t>run_initial_fixed_duration</t>
        </is>
      </c>
      <c r="L2138" s="6" t="n">
        <v>45174</v>
      </c>
      <c r="M2138" s="6" t="n">
        <v>46356</v>
      </c>
      <c r="N2138" t="n">
        <v>1095</v>
      </c>
      <c r="O2138" s="6" t="n">
        <v>46356</v>
      </c>
      <c r="S2138" t="inlineStr">
        <is>
          <t>with various options</t>
        </is>
      </c>
      <c r="T2138" s="6" t="n"/>
      <c r="U2138" s="6" t="n"/>
      <c r="V2138" t="n">
        <v>0</v>
      </c>
      <c r="W2138" t="n">
        <v>0</v>
      </c>
      <c r="X2138" s="6" t="n"/>
      <c r="Z2138" s="6" t="n">
        <v>46356</v>
      </c>
      <c r="AA2138" t="inlineStr">
        <is>
          <t>Endschlaufe - EndOfContract - DulyTP</t>
        </is>
      </c>
      <c r="AB2138" s="6" t="n">
        <v>46356</v>
      </c>
      <c r="AC2138" t="inlineStr"/>
      <c r="AD2138" s="6" t="n">
        <v>46203</v>
      </c>
    </row>
    <row r="2139">
      <c r="A2139" t="inlineStr">
        <is>
          <t>V200044</t>
        </is>
      </c>
      <c r="B2139" t="inlineStr">
        <is>
          <t>2023-0016-1</t>
        </is>
      </c>
      <c r="C2139" t="n">
        <v>56</v>
      </c>
      <c r="D2139" t="inlineStr">
        <is>
          <t>37 80 4565 480-3</t>
        </is>
      </c>
      <c r="E2139" t="inlineStr">
        <is>
          <t>PCC Intermodal S.A.</t>
        </is>
      </c>
      <c r="F2139" t="inlineStr">
        <is>
          <t>TNO</t>
        </is>
      </c>
      <c r="G2139" t="inlineStr">
        <is>
          <t>60' CW</t>
        </is>
      </c>
      <c r="I2139" s="6" t="n"/>
      <c r="J2139" s="6" t="n"/>
      <c r="K2139" t="inlineStr">
        <is>
          <t>run_initial_fixed_duration</t>
        </is>
      </c>
      <c r="L2139" s="6" t="n">
        <v>45174</v>
      </c>
      <c r="M2139" s="6" t="n">
        <v>46356</v>
      </c>
      <c r="N2139" t="n">
        <v>1095</v>
      </c>
      <c r="O2139" s="6" t="n">
        <v>46356</v>
      </c>
      <c r="S2139" t="inlineStr">
        <is>
          <t>with various options</t>
        </is>
      </c>
      <c r="T2139" s="6" t="n"/>
      <c r="U2139" s="6" t="n"/>
      <c r="V2139" t="n">
        <v>0</v>
      </c>
      <c r="W2139" t="n">
        <v>0</v>
      </c>
      <c r="X2139" s="6" t="n"/>
      <c r="Z2139" s="6" t="n">
        <v>46356</v>
      </c>
      <c r="AA2139" t="inlineStr">
        <is>
          <t>Endschlaufe - EndOfContract - DulyTP</t>
        </is>
      </c>
      <c r="AB2139" s="6" t="n">
        <v>46356</v>
      </c>
      <c r="AC2139" t="inlineStr"/>
      <c r="AD2139" s="6" t="n">
        <v>46203</v>
      </c>
    </row>
    <row r="2140">
      <c r="A2140" t="inlineStr">
        <is>
          <t>V200044</t>
        </is>
      </c>
      <c r="B2140" t="inlineStr">
        <is>
          <t>2023-0016-1</t>
        </is>
      </c>
      <c r="C2140" t="n">
        <v>57</v>
      </c>
      <c r="D2140" t="inlineStr">
        <is>
          <t>37 80 4564 371-5</t>
        </is>
      </c>
      <c r="E2140" t="inlineStr">
        <is>
          <t>PCC Intermodal S.A.</t>
        </is>
      </c>
      <c r="F2140" t="inlineStr">
        <is>
          <t>TNO</t>
        </is>
      </c>
      <c r="G2140" t="inlineStr">
        <is>
          <t>60' CW</t>
        </is>
      </c>
      <c r="I2140" s="6" t="n"/>
      <c r="J2140" s="6" t="n"/>
      <c r="K2140" t="inlineStr">
        <is>
          <t>run_initial_fixed_duration</t>
        </is>
      </c>
      <c r="L2140" s="6" t="n">
        <v>45217</v>
      </c>
      <c r="M2140" s="6" t="n">
        <v>46356</v>
      </c>
      <c r="N2140" t="n">
        <v>1095</v>
      </c>
      <c r="O2140" s="6" t="n">
        <v>46356</v>
      </c>
      <c r="S2140" t="inlineStr">
        <is>
          <t>with various options</t>
        </is>
      </c>
      <c r="T2140" s="6" t="n"/>
      <c r="U2140" s="6" t="n"/>
      <c r="V2140" t="n">
        <v>0</v>
      </c>
      <c r="W2140" t="n">
        <v>0</v>
      </c>
      <c r="X2140" s="6" t="n"/>
      <c r="Z2140" s="6" t="n">
        <v>46356</v>
      </c>
      <c r="AA2140" t="inlineStr">
        <is>
          <t>Endschlaufe - EndOfContract - DulyTP</t>
        </is>
      </c>
      <c r="AB2140" s="6" t="n">
        <v>46356</v>
      </c>
      <c r="AC2140" t="inlineStr"/>
      <c r="AD2140" s="6" t="n">
        <v>46203</v>
      </c>
    </row>
    <row r="2141">
      <c r="A2141" t="inlineStr">
        <is>
          <t>V200044</t>
        </is>
      </c>
      <c r="B2141" t="inlineStr">
        <is>
          <t>2023-0016-1</t>
        </is>
      </c>
      <c r="C2141" t="n">
        <v>58</v>
      </c>
      <c r="D2141" t="inlineStr">
        <is>
          <t>37 80 4564 372-3</t>
        </is>
      </c>
      <c r="E2141" t="inlineStr">
        <is>
          <t>PCC Intermodal S.A.</t>
        </is>
      </c>
      <c r="F2141" t="inlineStr">
        <is>
          <t>TNO</t>
        </is>
      </c>
      <c r="G2141" t="inlineStr">
        <is>
          <t>60' CW</t>
        </is>
      </c>
      <c r="I2141" s="6" t="n"/>
      <c r="J2141" s="6" t="n"/>
      <c r="K2141" t="inlineStr">
        <is>
          <t>run_initial_fixed_duration</t>
        </is>
      </c>
      <c r="L2141" s="6" t="n">
        <v>45217</v>
      </c>
      <c r="M2141" s="6" t="n">
        <v>46356</v>
      </c>
      <c r="N2141" t="n">
        <v>1095</v>
      </c>
      <c r="O2141" s="6" t="n">
        <v>46356</v>
      </c>
      <c r="S2141" t="inlineStr">
        <is>
          <t>with various options</t>
        </is>
      </c>
      <c r="T2141" s="6" t="n"/>
      <c r="U2141" s="6" t="n"/>
      <c r="V2141" t="n">
        <v>0</v>
      </c>
      <c r="W2141" t="n">
        <v>0</v>
      </c>
      <c r="X2141" s="6" t="n"/>
      <c r="Z2141" s="6" t="n">
        <v>46356</v>
      </c>
      <c r="AA2141" t="inlineStr">
        <is>
          <t>Endschlaufe - EndOfContract - DulyTP</t>
        </is>
      </c>
      <c r="AB2141" s="6" t="n">
        <v>46356</v>
      </c>
      <c r="AC2141" t="inlineStr"/>
      <c r="AD2141" s="6" t="n">
        <v>46203</v>
      </c>
    </row>
    <row r="2142">
      <c r="A2142" t="inlineStr">
        <is>
          <t>V200044</t>
        </is>
      </c>
      <c r="B2142" t="inlineStr">
        <is>
          <t>2023-0016-1</t>
        </is>
      </c>
      <c r="C2142" t="n">
        <v>59</v>
      </c>
      <c r="D2142" t="inlineStr">
        <is>
          <t>37 80 4564 373-1</t>
        </is>
      </c>
      <c r="E2142" t="inlineStr">
        <is>
          <t>PCC Intermodal S.A.</t>
        </is>
      </c>
      <c r="F2142" t="inlineStr">
        <is>
          <t>TNO</t>
        </is>
      </c>
      <c r="G2142" t="inlineStr">
        <is>
          <t>60' CW</t>
        </is>
      </c>
      <c r="I2142" s="6" t="n"/>
      <c r="J2142" s="6" t="n"/>
      <c r="K2142" t="inlineStr">
        <is>
          <t>run_initial_fixed_duration</t>
        </is>
      </c>
      <c r="L2142" s="6" t="n">
        <v>45217</v>
      </c>
      <c r="M2142" s="6" t="n">
        <v>46356</v>
      </c>
      <c r="N2142" t="n">
        <v>1095</v>
      </c>
      <c r="O2142" s="6" t="n">
        <v>46356</v>
      </c>
      <c r="S2142" t="inlineStr">
        <is>
          <t>with various options</t>
        </is>
      </c>
      <c r="T2142" s="6" t="n"/>
      <c r="U2142" s="6" t="n"/>
      <c r="V2142" t="n">
        <v>0</v>
      </c>
      <c r="W2142" t="n">
        <v>0</v>
      </c>
      <c r="X2142" s="6" t="n"/>
      <c r="Z2142" s="6" t="n">
        <v>46356</v>
      </c>
      <c r="AA2142" t="inlineStr">
        <is>
          <t>Endschlaufe - EndOfContract - DulyTP</t>
        </is>
      </c>
      <c r="AB2142" s="6" t="n">
        <v>46356</v>
      </c>
      <c r="AC2142" t="inlineStr"/>
      <c r="AD2142" s="6" t="n">
        <v>46203</v>
      </c>
    </row>
    <row r="2143">
      <c r="A2143" t="inlineStr">
        <is>
          <t>V200044</t>
        </is>
      </c>
      <c r="B2143" t="inlineStr">
        <is>
          <t>2023-0016-1</t>
        </is>
      </c>
      <c r="C2143" t="n">
        <v>60</v>
      </c>
      <c r="D2143" t="inlineStr">
        <is>
          <t>37 80 4564 374-9</t>
        </is>
      </c>
      <c r="E2143" t="inlineStr">
        <is>
          <t>PCC Intermodal S.A.</t>
        </is>
      </c>
      <c r="F2143" t="inlineStr">
        <is>
          <t>TNO</t>
        </is>
      </c>
      <c r="G2143" t="inlineStr">
        <is>
          <t>60' CW</t>
        </is>
      </c>
      <c r="I2143" s="6" t="n"/>
      <c r="J2143" s="6" t="n"/>
      <c r="K2143" t="inlineStr">
        <is>
          <t>run_initial_fixed_duration</t>
        </is>
      </c>
      <c r="L2143" s="6" t="n">
        <v>45217</v>
      </c>
      <c r="M2143" s="6" t="n">
        <v>46356</v>
      </c>
      <c r="N2143" t="n">
        <v>1095</v>
      </c>
      <c r="O2143" s="6" t="n">
        <v>46356</v>
      </c>
      <c r="S2143" t="inlineStr">
        <is>
          <t>with various options</t>
        </is>
      </c>
      <c r="T2143" s="6" t="n"/>
      <c r="U2143" s="6" t="n"/>
      <c r="V2143" t="n">
        <v>0</v>
      </c>
      <c r="W2143" t="n">
        <v>0</v>
      </c>
      <c r="X2143" s="6" t="n"/>
      <c r="Z2143" s="6" t="n">
        <v>46356</v>
      </c>
      <c r="AA2143" t="inlineStr">
        <is>
          <t>Endschlaufe - EndOfContract - DulyTP</t>
        </is>
      </c>
      <c r="AB2143" s="6" t="n">
        <v>46356</v>
      </c>
      <c r="AC2143" t="inlineStr"/>
      <c r="AD2143" s="6" t="n">
        <v>46203</v>
      </c>
    </row>
    <row r="2144">
      <c r="A2144" t="inlineStr">
        <is>
          <t>V200044</t>
        </is>
      </c>
      <c r="B2144" t="inlineStr">
        <is>
          <t>2023-0016-1</t>
        </is>
      </c>
      <c r="C2144" t="n">
        <v>61</v>
      </c>
      <c r="D2144" t="inlineStr">
        <is>
          <t>37 80 4564 375-6</t>
        </is>
      </c>
      <c r="E2144" t="inlineStr">
        <is>
          <t>PCC Intermodal S.A.</t>
        </is>
      </c>
      <c r="F2144" t="inlineStr">
        <is>
          <t>TNO</t>
        </is>
      </c>
      <c r="G2144" t="inlineStr">
        <is>
          <t>60' CW</t>
        </is>
      </c>
      <c r="I2144" s="6" t="n"/>
      <c r="J2144" s="6" t="n"/>
      <c r="K2144" t="inlineStr">
        <is>
          <t>run_initial_fixed_duration</t>
        </is>
      </c>
      <c r="L2144" s="6" t="n">
        <v>45217</v>
      </c>
      <c r="M2144" s="6" t="n">
        <v>46356</v>
      </c>
      <c r="N2144" t="n">
        <v>1095</v>
      </c>
      <c r="O2144" s="6" t="n">
        <v>46356</v>
      </c>
      <c r="S2144" t="inlineStr">
        <is>
          <t>with various options</t>
        </is>
      </c>
      <c r="T2144" s="6" t="n"/>
      <c r="U2144" s="6" t="n"/>
      <c r="V2144" t="n">
        <v>0</v>
      </c>
      <c r="W2144" t="n">
        <v>0</v>
      </c>
      <c r="X2144" s="6" t="n"/>
      <c r="Z2144" s="6" t="n">
        <v>46356</v>
      </c>
      <c r="AA2144" t="inlineStr">
        <is>
          <t>Endschlaufe - EndOfContract - DulyTP</t>
        </is>
      </c>
      <c r="AB2144" s="6" t="n">
        <v>46356</v>
      </c>
      <c r="AC2144" t="inlineStr"/>
      <c r="AD2144" s="6" t="n">
        <v>46203</v>
      </c>
    </row>
    <row r="2145">
      <c r="A2145" t="inlineStr">
        <is>
          <t>V200044</t>
        </is>
      </c>
      <c r="B2145" t="inlineStr">
        <is>
          <t>2023-0016-1</t>
        </is>
      </c>
      <c r="C2145" t="n">
        <v>62</v>
      </c>
      <c r="D2145" t="inlineStr">
        <is>
          <t>37 80 4564 376-4</t>
        </is>
      </c>
      <c r="E2145" t="inlineStr">
        <is>
          <t>PCC Intermodal S.A.</t>
        </is>
      </c>
      <c r="F2145" t="inlineStr">
        <is>
          <t>TNO</t>
        </is>
      </c>
      <c r="G2145" t="inlineStr">
        <is>
          <t>60' CW</t>
        </is>
      </c>
      <c r="I2145" s="6" t="n"/>
      <c r="J2145" s="6" t="n"/>
      <c r="K2145" t="inlineStr">
        <is>
          <t>run_initial_fixed_duration</t>
        </is>
      </c>
      <c r="L2145" s="6" t="n">
        <v>45217</v>
      </c>
      <c r="M2145" s="6" t="n">
        <v>46356</v>
      </c>
      <c r="N2145" t="n">
        <v>1095</v>
      </c>
      <c r="O2145" s="6" t="n">
        <v>46356</v>
      </c>
      <c r="S2145" t="inlineStr">
        <is>
          <t>with various options</t>
        </is>
      </c>
      <c r="T2145" s="6" t="n"/>
      <c r="U2145" s="6" t="n"/>
      <c r="V2145" t="n">
        <v>0</v>
      </c>
      <c r="W2145" t="n">
        <v>0</v>
      </c>
      <c r="X2145" s="6" t="n"/>
      <c r="Z2145" s="6" t="n">
        <v>46356</v>
      </c>
      <c r="AA2145" t="inlineStr">
        <is>
          <t>Endschlaufe - EndOfContract - DulyTP</t>
        </is>
      </c>
      <c r="AB2145" s="6" t="n">
        <v>46356</v>
      </c>
      <c r="AC2145" t="inlineStr"/>
      <c r="AD2145" s="6" t="n">
        <v>46203</v>
      </c>
    </row>
    <row r="2146">
      <c r="A2146" t="inlineStr">
        <is>
          <t>V200044</t>
        </is>
      </c>
      <c r="B2146" t="inlineStr">
        <is>
          <t>2023-0016-1</t>
        </is>
      </c>
      <c r="C2146" t="n">
        <v>63</v>
      </c>
      <c r="D2146" t="inlineStr">
        <is>
          <t>37 80 4564 377-2</t>
        </is>
      </c>
      <c r="E2146" t="inlineStr">
        <is>
          <t>PCC Intermodal S.A.</t>
        </is>
      </c>
      <c r="F2146" t="inlineStr">
        <is>
          <t>TNO</t>
        </is>
      </c>
      <c r="G2146" t="inlineStr">
        <is>
          <t>60' CW</t>
        </is>
      </c>
      <c r="I2146" s="6" t="n"/>
      <c r="J2146" s="6" t="n"/>
      <c r="K2146" t="inlineStr">
        <is>
          <t>run_initial_fixed_duration</t>
        </is>
      </c>
      <c r="L2146" s="6" t="n">
        <v>45217</v>
      </c>
      <c r="M2146" s="6" t="n">
        <v>46356</v>
      </c>
      <c r="N2146" t="n">
        <v>1095</v>
      </c>
      <c r="O2146" s="6" t="n">
        <v>46356</v>
      </c>
      <c r="S2146" t="inlineStr">
        <is>
          <t>with various options</t>
        </is>
      </c>
      <c r="T2146" s="6" t="n"/>
      <c r="U2146" s="6" t="n"/>
      <c r="V2146" t="n">
        <v>0</v>
      </c>
      <c r="W2146" t="n">
        <v>0</v>
      </c>
      <c r="X2146" s="6" t="n"/>
      <c r="Z2146" s="6" t="n">
        <v>46356</v>
      </c>
      <c r="AA2146" t="inlineStr">
        <is>
          <t>Endschlaufe - EndOfContract - DulyTP</t>
        </is>
      </c>
      <c r="AB2146" s="6" t="n">
        <v>46356</v>
      </c>
      <c r="AC2146" t="inlineStr"/>
      <c r="AD2146" s="6" t="n">
        <v>46203</v>
      </c>
    </row>
    <row r="2147">
      <c r="A2147" t="inlineStr">
        <is>
          <t>V200044</t>
        </is>
      </c>
      <c r="B2147" t="inlineStr">
        <is>
          <t>2023-0016-1</t>
        </is>
      </c>
      <c r="C2147" t="n">
        <v>64</v>
      </c>
      <c r="D2147" t="inlineStr">
        <is>
          <t>37 80 4564 378-0</t>
        </is>
      </c>
      <c r="E2147" t="inlineStr">
        <is>
          <t>PCC Intermodal S.A.</t>
        </is>
      </c>
      <c r="F2147" t="inlineStr">
        <is>
          <t>TNO</t>
        </is>
      </c>
      <c r="G2147" t="inlineStr">
        <is>
          <t>60' CW</t>
        </is>
      </c>
      <c r="I2147" s="6" t="n"/>
      <c r="J2147" s="6" t="n"/>
      <c r="K2147" t="inlineStr">
        <is>
          <t>run_initial_fixed_duration</t>
        </is>
      </c>
      <c r="L2147" s="6" t="n">
        <v>45217</v>
      </c>
      <c r="M2147" s="6" t="n">
        <v>46356</v>
      </c>
      <c r="N2147" t="n">
        <v>1095</v>
      </c>
      <c r="O2147" s="6" t="n">
        <v>46356</v>
      </c>
      <c r="S2147" t="inlineStr">
        <is>
          <t>with various options</t>
        </is>
      </c>
      <c r="T2147" s="6" t="n"/>
      <c r="U2147" s="6" t="n"/>
      <c r="V2147" t="n">
        <v>0</v>
      </c>
      <c r="W2147" t="n">
        <v>0</v>
      </c>
      <c r="X2147" s="6" t="n"/>
      <c r="Z2147" s="6" t="n">
        <v>46356</v>
      </c>
      <c r="AA2147" t="inlineStr">
        <is>
          <t>Endschlaufe - EndOfContract - DulyTP</t>
        </is>
      </c>
      <c r="AB2147" s="6" t="n">
        <v>46356</v>
      </c>
      <c r="AC2147" t="inlineStr"/>
      <c r="AD2147" s="6" t="n">
        <v>46203</v>
      </c>
    </row>
    <row r="2148">
      <c r="A2148" t="inlineStr">
        <is>
          <t>V200044</t>
        </is>
      </c>
      <c r="B2148" t="inlineStr">
        <is>
          <t>2023-0016-1</t>
        </is>
      </c>
      <c r="C2148" t="n">
        <v>65</v>
      </c>
      <c r="D2148" t="inlineStr">
        <is>
          <t>37 80 4564 379-8</t>
        </is>
      </c>
      <c r="E2148" t="inlineStr">
        <is>
          <t>PCC Intermodal S.A.</t>
        </is>
      </c>
      <c r="F2148" t="inlineStr">
        <is>
          <t>TNO</t>
        </is>
      </c>
      <c r="G2148" t="inlineStr">
        <is>
          <t>60' CW</t>
        </is>
      </c>
      <c r="I2148" s="6" t="n"/>
      <c r="J2148" s="6" t="n"/>
      <c r="K2148" t="inlineStr">
        <is>
          <t>run_initial_fixed_duration</t>
        </is>
      </c>
      <c r="L2148" s="6" t="n">
        <v>45217</v>
      </c>
      <c r="M2148" s="6" t="n">
        <v>46356</v>
      </c>
      <c r="N2148" t="n">
        <v>1095</v>
      </c>
      <c r="O2148" s="6" t="n">
        <v>46356</v>
      </c>
      <c r="S2148" t="inlineStr">
        <is>
          <t>with various options</t>
        </is>
      </c>
      <c r="T2148" s="6" t="n"/>
      <c r="U2148" s="6" t="n"/>
      <c r="V2148" t="n">
        <v>0</v>
      </c>
      <c r="W2148" t="n">
        <v>0</v>
      </c>
      <c r="X2148" s="6" t="n"/>
      <c r="Z2148" s="6" t="n">
        <v>46356</v>
      </c>
      <c r="AA2148" t="inlineStr">
        <is>
          <t>Endschlaufe - EndOfContract - DulyTP</t>
        </is>
      </c>
      <c r="AB2148" s="6" t="n">
        <v>46356</v>
      </c>
      <c r="AC2148" t="inlineStr"/>
      <c r="AD2148" s="6" t="n">
        <v>46203</v>
      </c>
    </row>
    <row r="2149">
      <c r="A2149" t="inlineStr">
        <is>
          <t>V200044</t>
        </is>
      </c>
      <c r="B2149" t="inlineStr">
        <is>
          <t>2023-0016-1</t>
        </is>
      </c>
      <c r="C2149" t="n">
        <v>66</v>
      </c>
      <c r="D2149" t="inlineStr">
        <is>
          <t>37 80 4564 380-6</t>
        </is>
      </c>
      <c r="E2149" t="inlineStr">
        <is>
          <t>PCC Intermodal S.A.</t>
        </is>
      </c>
      <c r="F2149" t="inlineStr">
        <is>
          <t>TNO</t>
        </is>
      </c>
      <c r="G2149" t="inlineStr">
        <is>
          <t>60' CW</t>
        </is>
      </c>
      <c r="I2149" s="6" t="n"/>
      <c r="J2149" s="6" t="n"/>
      <c r="K2149" t="inlineStr">
        <is>
          <t>run_initial_fixed_duration</t>
        </is>
      </c>
      <c r="L2149" s="6" t="n">
        <v>45217</v>
      </c>
      <c r="M2149" s="6" t="n">
        <v>46356</v>
      </c>
      <c r="N2149" t="n">
        <v>1095</v>
      </c>
      <c r="O2149" s="6" t="n">
        <v>46356</v>
      </c>
      <c r="S2149" t="inlineStr">
        <is>
          <t>with various options</t>
        </is>
      </c>
      <c r="T2149" s="6" t="n"/>
      <c r="U2149" s="6" t="n"/>
      <c r="V2149" t="n">
        <v>0</v>
      </c>
      <c r="W2149" t="n">
        <v>0</v>
      </c>
      <c r="X2149" s="6" t="n"/>
      <c r="Z2149" s="6" t="n">
        <v>46356</v>
      </c>
      <c r="AA2149" t="inlineStr">
        <is>
          <t>Endschlaufe - EndOfContract - DulyTP</t>
        </is>
      </c>
      <c r="AB2149" s="6" t="n">
        <v>46356</v>
      </c>
      <c r="AC2149" t="inlineStr"/>
      <c r="AD2149" s="6" t="n">
        <v>46203</v>
      </c>
    </row>
    <row r="2150">
      <c r="A2150" t="inlineStr">
        <is>
          <t>V200044</t>
        </is>
      </c>
      <c r="B2150" t="inlineStr">
        <is>
          <t>2023-0016-1</t>
        </is>
      </c>
      <c r="C2150" t="n">
        <v>67</v>
      </c>
      <c r="D2150" t="inlineStr">
        <is>
          <t>37 80 4564 381-4</t>
        </is>
      </c>
      <c r="E2150" t="inlineStr">
        <is>
          <t>PCC Intermodal S.A.</t>
        </is>
      </c>
      <c r="F2150" t="inlineStr">
        <is>
          <t>TNO</t>
        </is>
      </c>
      <c r="G2150" t="inlineStr">
        <is>
          <t>60' CW</t>
        </is>
      </c>
      <c r="I2150" s="6" t="n"/>
      <c r="J2150" s="6" t="n"/>
      <c r="K2150" t="inlineStr">
        <is>
          <t>run_initial_fixed_duration</t>
        </is>
      </c>
      <c r="L2150" s="6" t="n">
        <v>45217</v>
      </c>
      <c r="M2150" s="6" t="n">
        <v>46356</v>
      </c>
      <c r="N2150" t="n">
        <v>1095</v>
      </c>
      <c r="O2150" s="6" t="n">
        <v>46356</v>
      </c>
      <c r="S2150" t="inlineStr">
        <is>
          <t>with various options</t>
        </is>
      </c>
      <c r="T2150" s="6" t="n"/>
      <c r="U2150" s="6" t="n"/>
      <c r="V2150" t="n">
        <v>0</v>
      </c>
      <c r="W2150" t="n">
        <v>0</v>
      </c>
      <c r="X2150" s="6" t="n"/>
      <c r="Z2150" s="6" t="n">
        <v>46356</v>
      </c>
      <c r="AA2150" t="inlineStr">
        <is>
          <t>Endschlaufe - EndOfContract - DulyTP</t>
        </is>
      </c>
      <c r="AB2150" s="6" t="n">
        <v>46356</v>
      </c>
      <c r="AC2150" t="inlineStr"/>
      <c r="AD2150" s="6" t="n">
        <v>46203</v>
      </c>
    </row>
    <row r="2151">
      <c r="A2151" t="inlineStr">
        <is>
          <t>V200044</t>
        </is>
      </c>
      <c r="B2151" t="inlineStr">
        <is>
          <t>2023-0016-1</t>
        </is>
      </c>
      <c r="C2151" t="n">
        <v>68</v>
      </c>
      <c r="D2151" t="inlineStr">
        <is>
          <t>37 80 4564 382-2</t>
        </is>
      </c>
      <c r="E2151" t="inlineStr">
        <is>
          <t>PCC Intermodal S.A.</t>
        </is>
      </c>
      <c r="F2151" t="inlineStr">
        <is>
          <t>TNO</t>
        </is>
      </c>
      <c r="G2151" t="inlineStr">
        <is>
          <t>60' CW</t>
        </is>
      </c>
      <c r="I2151" s="6" t="n"/>
      <c r="J2151" s="6" t="n"/>
      <c r="K2151" t="inlineStr">
        <is>
          <t>run_initial_fixed_duration</t>
        </is>
      </c>
      <c r="L2151" s="6" t="n">
        <v>45217</v>
      </c>
      <c r="M2151" s="6" t="n">
        <v>46356</v>
      </c>
      <c r="N2151" t="n">
        <v>1095</v>
      </c>
      <c r="O2151" s="6" t="n">
        <v>46356</v>
      </c>
      <c r="S2151" t="inlineStr">
        <is>
          <t>with various options</t>
        </is>
      </c>
      <c r="T2151" s="6" t="n"/>
      <c r="U2151" s="6" t="n"/>
      <c r="V2151" t="n">
        <v>0</v>
      </c>
      <c r="W2151" t="n">
        <v>0</v>
      </c>
      <c r="X2151" s="6" t="n"/>
      <c r="Z2151" s="6" t="n">
        <v>46356</v>
      </c>
      <c r="AA2151" t="inlineStr">
        <is>
          <t>Endschlaufe - EndOfContract - DulyTP</t>
        </is>
      </c>
      <c r="AB2151" s="6" t="n">
        <v>46356</v>
      </c>
      <c r="AC2151" t="inlineStr"/>
      <c r="AD2151" s="6" t="n">
        <v>46203</v>
      </c>
    </row>
    <row r="2152">
      <c r="A2152" t="inlineStr">
        <is>
          <t>V200044</t>
        </is>
      </c>
      <c r="B2152" t="inlineStr">
        <is>
          <t>2023-0016-1</t>
        </is>
      </c>
      <c r="C2152" t="n">
        <v>69</v>
      </c>
      <c r="D2152" t="inlineStr">
        <is>
          <t>37 80 4564 383-0</t>
        </is>
      </c>
      <c r="E2152" t="inlineStr">
        <is>
          <t>PCC Intermodal S.A.</t>
        </is>
      </c>
      <c r="F2152" t="inlineStr">
        <is>
          <t>TNO</t>
        </is>
      </c>
      <c r="G2152" t="inlineStr">
        <is>
          <t>60' CW</t>
        </is>
      </c>
      <c r="I2152" s="6" t="n"/>
      <c r="J2152" s="6" t="n"/>
      <c r="K2152" t="inlineStr">
        <is>
          <t>run_initial_fixed_duration</t>
        </is>
      </c>
      <c r="L2152" s="6" t="n">
        <v>45217</v>
      </c>
      <c r="M2152" s="6" t="n">
        <v>46356</v>
      </c>
      <c r="N2152" t="n">
        <v>1095</v>
      </c>
      <c r="O2152" s="6" t="n">
        <v>46356</v>
      </c>
      <c r="S2152" t="inlineStr">
        <is>
          <t>with various options</t>
        </is>
      </c>
      <c r="T2152" s="6" t="n"/>
      <c r="U2152" s="6" t="n"/>
      <c r="V2152" t="n">
        <v>0</v>
      </c>
      <c r="W2152" t="n">
        <v>0</v>
      </c>
      <c r="X2152" s="6" t="n"/>
      <c r="Z2152" s="6" t="n">
        <v>46356</v>
      </c>
      <c r="AA2152" t="inlineStr">
        <is>
          <t>Endschlaufe - EndOfContract - DulyTP</t>
        </is>
      </c>
      <c r="AB2152" s="6" t="n">
        <v>46356</v>
      </c>
      <c r="AC2152" t="inlineStr"/>
      <c r="AD2152" s="6" t="n">
        <v>46203</v>
      </c>
    </row>
    <row r="2153">
      <c r="A2153" t="inlineStr">
        <is>
          <t>V200044</t>
        </is>
      </c>
      <c r="B2153" t="inlineStr">
        <is>
          <t>2023-0016-1</t>
        </is>
      </c>
      <c r="C2153" t="n">
        <v>70</v>
      </c>
      <c r="D2153" t="inlineStr">
        <is>
          <t>37 80 4564 384-8</t>
        </is>
      </c>
      <c r="E2153" t="inlineStr">
        <is>
          <t>PCC Intermodal S.A.</t>
        </is>
      </c>
      <c r="F2153" t="inlineStr">
        <is>
          <t>TNO</t>
        </is>
      </c>
      <c r="G2153" t="inlineStr">
        <is>
          <t>60' CW</t>
        </is>
      </c>
      <c r="I2153" s="6" t="n"/>
      <c r="J2153" s="6" t="n"/>
      <c r="K2153" t="inlineStr">
        <is>
          <t>run_initial_fixed_duration</t>
        </is>
      </c>
      <c r="L2153" s="6" t="n">
        <v>45217</v>
      </c>
      <c r="M2153" s="6" t="n">
        <v>46356</v>
      </c>
      <c r="N2153" t="n">
        <v>1095</v>
      </c>
      <c r="O2153" s="6" t="n">
        <v>46356</v>
      </c>
      <c r="S2153" t="inlineStr">
        <is>
          <t>with various options</t>
        </is>
      </c>
      <c r="T2153" s="6" t="n"/>
      <c r="U2153" s="6" t="n"/>
      <c r="V2153" t="n">
        <v>0</v>
      </c>
      <c r="W2153" t="n">
        <v>0</v>
      </c>
      <c r="X2153" s="6" t="n"/>
      <c r="Z2153" s="6" t="n">
        <v>46356</v>
      </c>
      <c r="AA2153" t="inlineStr">
        <is>
          <t>Endschlaufe - EndOfContract - DulyTP</t>
        </is>
      </c>
      <c r="AB2153" s="6" t="n">
        <v>46356</v>
      </c>
      <c r="AC2153" t="inlineStr"/>
      <c r="AD2153" s="6" t="n">
        <v>46203</v>
      </c>
    </row>
    <row r="2154">
      <c r="A2154" t="inlineStr">
        <is>
          <t>V200044</t>
        </is>
      </c>
      <c r="B2154" t="inlineStr">
        <is>
          <t>2023-0016-1</t>
        </is>
      </c>
      <c r="C2154" t="n">
        <v>71</v>
      </c>
      <c r="D2154" t="inlineStr">
        <is>
          <t>37 80 4564 385-5</t>
        </is>
      </c>
      <c r="E2154" t="inlineStr">
        <is>
          <t>PCC Intermodal S.A.</t>
        </is>
      </c>
      <c r="F2154" t="inlineStr">
        <is>
          <t>TNO</t>
        </is>
      </c>
      <c r="G2154" t="inlineStr">
        <is>
          <t>60' CW</t>
        </is>
      </c>
      <c r="I2154" s="6" t="n"/>
      <c r="J2154" s="6" t="n"/>
      <c r="K2154" t="inlineStr">
        <is>
          <t>run_initial_fixed_duration</t>
        </is>
      </c>
      <c r="L2154" s="6" t="n">
        <v>45261</v>
      </c>
      <c r="M2154" s="6" t="n">
        <v>46356</v>
      </c>
      <c r="N2154" t="n">
        <v>1095</v>
      </c>
      <c r="O2154" s="6" t="n">
        <v>46356</v>
      </c>
      <c r="S2154" t="inlineStr">
        <is>
          <t>with various options</t>
        </is>
      </c>
      <c r="T2154" s="6" t="n"/>
      <c r="U2154" s="6" t="n"/>
      <c r="V2154" t="n">
        <v>0</v>
      </c>
      <c r="W2154" t="n">
        <v>0</v>
      </c>
      <c r="X2154" s="6" t="n"/>
      <c r="Z2154" s="6" t="n">
        <v>46356</v>
      </c>
      <c r="AA2154" t="inlineStr">
        <is>
          <t>Endschlaufe - EndOfContract - DulyTP</t>
        </is>
      </c>
      <c r="AB2154" s="6" t="n">
        <v>46356</v>
      </c>
      <c r="AC2154" t="inlineStr"/>
      <c r="AD2154" s="6" t="n">
        <v>46203</v>
      </c>
    </row>
    <row r="2155">
      <c r="A2155" t="inlineStr">
        <is>
          <t>V200044</t>
        </is>
      </c>
      <c r="B2155" t="inlineStr">
        <is>
          <t>2023-0016-1</t>
        </is>
      </c>
      <c r="C2155" t="n">
        <v>72</v>
      </c>
      <c r="D2155" t="inlineStr">
        <is>
          <t>37 80 4564 386-3</t>
        </is>
      </c>
      <c r="E2155" t="inlineStr">
        <is>
          <t>PCC Intermodal S.A.</t>
        </is>
      </c>
      <c r="F2155" t="inlineStr">
        <is>
          <t>TNO</t>
        </is>
      </c>
      <c r="G2155" t="inlineStr">
        <is>
          <t>60' CW</t>
        </is>
      </c>
      <c r="I2155" s="6" t="n"/>
      <c r="J2155" s="6" t="n"/>
      <c r="K2155" t="inlineStr">
        <is>
          <t>run_initial_fixed_duration</t>
        </is>
      </c>
      <c r="L2155" s="6" t="n">
        <v>45261</v>
      </c>
      <c r="M2155" s="6" t="n">
        <v>46356</v>
      </c>
      <c r="N2155" t="n">
        <v>1095</v>
      </c>
      <c r="O2155" s="6" t="n">
        <v>46356</v>
      </c>
      <c r="S2155" t="inlineStr">
        <is>
          <t>with various options</t>
        </is>
      </c>
      <c r="T2155" s="6" t="n"/>
      <c r="U2155" s="6" t="n"/>
      <c r="V2155" t="n">
        <v>0</v>
      </c>
      <c r="W2155" t="n">
        <v>0</v>
      </c>
      <c r="X2155" s="6" t="n"/>
      <c r="Z2155" s="6" t="n">
        <v>46356</v>
      </c>
      <c r="AA2155" t="inlineStr">
        <is>
          <t>Endschlaufe - EndOfContract - DulyTP</t>
        </is>
      </c>
      <c r="AB2155" s="6" t="n">
        <v>46356</v>
      </c>
      <c r="AC2155" t="inlineStr"/>
      <c r="AD2155" s="6" t="n">
        <v>46203</v>
      </c>
    </row>
    <row r="2156">
      <c r="A2156" t="inlineStr">
        <is>
          <t>V200044</t>
        </is>
      </c>
      <c r="B2156" t="inlineStr">
        <is>
          <t>2023-0016-1</t>
        </is>
      </c>
      <c r="C2156" t="n">
        <v>73</v>
      </c>
      <c r="D2156" t="inlineStr">
        <is>
          <t>37 80 4564 387-1</t>
        </is>
      </c>
      <c r="E2156" t="inlineStr">
        <is>
          <t>PCC Intermodal S.A.</t>
        </is>
      </c>
      <c r="F2156" t="inlineStr">
        <is>
          <t>TNO</t>
        </is>
      </c>
      <c r="G2156" t="inlineStr">
        <is>
          <t>60' CW</t>
        </is>
      </c>
      <c r="I2156" s="6" t="n"/>
      <c r="J2156" s="6" t="n"/>
      <c r="K2156" t="inlineStr">
        <is>
          <t>run_initial_fixed_duration</t>
        </is>
      </c>
      <c r="L2156" s="6" t="n">
        <v>45261</v>
      </c>
      <c r="M2156" s="6" t="n">
        <v>46356</v>
      </c>
      <c r="N2156" t="n">
        <v>1095</v>
      </c>
      <c r="O2156" s="6" t="n">
        <v>46356</v>
      </c>
      <c r="S2156" t="inlineStr">
        <is>
          <t>with various options</t>
        </is>
      </c>
      <c r="T2156" s="6" t="n"/>
      <c r="U2156" s="6" t="n"/>
      <c r="V2156" t="n">
        <v>0</v>
      </c>
      <c r="W2156" t="n">
        <v>0</v>
      </c>
      <c r="X2156" s="6" t="n"/>
      <c r="Z2156" s="6" t="n">
        <v>46356</v>
      </c>
      <c r="AA2156" t="inlineStr">
        <is>
          <t>Endschlaufe - EndOfContract - DulyTP</t>
        </is>
      </c>
      <c r="AB2156" s="6" t="n">
        <v>46356</v>
      </c>
      <c r="AC2156" t="inlineStr"/>
      <c r="AD2156" s="6" t="n">
        <v>46203</v>
      </c>
    </row>
    <row r="2157">
      <c r="A2157" t="inlineStr">
        <is>
          <t>V200044</t>
        </is>
      </c>
      <c r="B2157" t="inlineStr">
        <is>
          <t>2023-0016-1</t>
        </is>
      </c>
      <c r="C2157" t="n">
        <v>74</v>
      </c>
      <c r="D2157" t="inlineStr">
        <is>
          <t>37 80 4564 388-9</t>
        </is>
      </c>
      <c r="E2157" t="inlineStr">
        <is>
          <t>PCC Intermodal S.A.</t>
        </is>
      </c>
      <c r="F2157" t="inlineStr">
        <is>
          <t>TNO</t>
        </is>
      </c>
      <c r="G2157" t="inlineStr">
        <is>
          <t>60' CW</t>
        </is>
      </c>
      <c r="I2157" s="6" t="n"/>
      <c r="J2157" s="6" t="n"/>
      <c r="K2157" t="inlineStr">
        <is>
          <t>run_initial_fixed_duration</t>
        </is>
      </c>
      <c r="L2157" s="6" t="n">
        <v>45261</v>
      </c>
      <c r="M2157" s="6" t="n">
        <v>46356</v>
      </c>
      <c r="N2157" t="n">
        <v>1095</v>
      </c>
      <c r="O2157" s="6" t="n">
        <v>46356</v>
      </c>
      <c r="S2157" t="inlineStr">
        <is>
          <t>with various options</t>
        </is>
      </c>
      <c r="T2157" s="6" t="n"/>
      <c r="U2157" s="6" t="n"/>
      <c r="V2157" t="n">
        <v>0</v>
      </c>
      <c r="W2157" t="n">
        <v>0</v>
      </c>
      <c r="X2157" s="6" t="n"/>
      <c r="Z2157" s="6" t="n">
        <v>46356</v>
      </c>
      <c r="AA2157" t="inlineStr">
        <is>
          <t>Endschlaufe - EndOfContract - DulyTP</t>
        </is>
      </c>
      <c r="AB2157" s="6" t="n">
        <v>46356</v>
      </c>
      <c r="AC2157" t="inlineStr"/>
      <c r="AD2157" s="6" t="n">
        <v>46203</v>
      </c>
    </row>
    <row r="2158">
      <c r="A2158" t="inlineStr">
        <is>
          <t>V200044</t>
        </is>
      </c>
      <c r="B2158" t="inlineStr">
        <is>
          <t>2023-0016-1</t>
        </is>
      </c>
      <c r="C2158" t="n">
        <v>75</v>
      </c>
      <c r="D2158" t="inlineStr">
        <is>
          <t>37 80 4564 389-7</t>
        </is>
      </c>
      <c r="E2158" t="inlineStr">
        <is>
          <t>PCC Intermodal S.A.</t>
        </is>
      </c>
      <c r="F2158" t="inlineStr">
        <is>
          <t>TNO</t>
        </is>
      </c>
      <c r="G2158" t="inlineStr">
        <is>
          <t>60' CW</t>
        </is>
      </c>
      <c r="I2158" s="6" t="n"/>
      <c r="J2158" s="6" t="n"/>
      <c r="K2158" t="inlineStr">
        <is>
          <t>run_initial_fixed_duration</t>
        </is>
      </c>
      <c r="L2158" s="6" t="n">
        <v>45261</v>
      </c>
      <c r="M2158" s="6" t="n">
        <v>46356</v>
      </c>
      <c r="N2158" t="n">
        <v>1095</v>
      </c>
      <c r="O2158" s="6" t="n">
        <v>46356</v>
      </c>
      <c r="S2158" t="inlineStr">
        <is>
          <t>with various options</t>
        </is>
      </c>
      <c r="T2158" s="6" t="n"/>
      <c r="U2158" s="6" t="n"/>
      <c r="V2158" t="n">
        <v>0</v>
      </c>
      <c r="W2158" t="n">
        <v>0</v>
      </c>
      <c r="X2158" s="6" t="n"/>
      <c r="Z2158" s="6" t="n">
        <v>46356</v>
      </c>
      <c r="AA2158" t="inlineStr">
        <is>
          <t>Endschlaufe - EndOfContract - DulyTP</t>
        </is>
      </c>
      <c r="AB2158" s="6" t="n">
        <v>46356</v>
      </c>
      <c r="AC2158" t="inlineStr"/>
      <c r="AD2158" s="6" t="n">
        <v>46203</v>
      </c>
    </row>
    <row r="2159">
      <c r="A2159" t="inlineStr">
        <is>
          <t>V200044</t>
        </is>
      </c>
      <c r="B2159" t="inlineStr">
        <is>
          <t>2023-0016-1</t>
        </is>
      </c>
      <c r="C2159" t="n">
        <v>76</v>
      </c>
      <c r="D2159" t="inlineStr">
        <is>
          <t>37 80 4564 390-5</t>
        </is>
      </c>
      <c r="E2159" t="inlineStr">
        <is>
          <t>PCC Intermodal S.A.</t>
        </is>
      </c>
      <c r="F2159" t="inlineStr">
        <is>
          <t>TNO</t>
        </is>
      </c>
      <c r="G2159" t="inlineStr">
        <is>
          <t>60' CW</t>
        </is>
      </c>
      <c r="I2159" s="6" t="n"/>
      <c r="J2159" s="6" t="n"/>
      <c r="K2159" t="inlineStr">
        <is>
          <t>run_initial_fixed_duration</t>
        </is>
      </c>
      <c r="L2159" s="6" t="n">
        <v>45261</v>
      </c>
      <c r="M2159" s="6" t="n">
        <v>46356</v>
      </c>
      <c r="N2159" t="n">
        <v>1095</v>
      </c>
      <c r="O2159" s="6" t="n">
        <v>46356</v>
      </c>
      <c r="S2159" t="inlineStr">
        <is>
          <t>with various options</t>
        </is>
      </c>
      <c r="T2159" s="6" t="n"/>
      <c r="U2159" s="6" t="n"/>
      <c r="V2159" t="n">
        <v>0</v>
      </c>
      <c r="W2159" t="n">
        <v>0</v>
      </c>
      <c r="X2159" s="6" t="n"/>
      <c r="Z2159" s="6" t="n">
        <v>46356</v>
      </c>
      <c r="AA2159" t="inlineStr">
        <is>
          <t>Endschlaufe - EndOfContract - DulyTP</t>
        </is>
      </c>
      <c r="AB2159" s="6" t="n">
        <v>46356</v>
      </c>
      <c r="AC2159" t="inlineStr"/>
      <c r="AD2159" s="6" t="n">
        <v>46203</v>
      </c>
    </row>
    <row r="2160">
      <c r="A2160" t="inlineStr">
        <is>
          <t>V200044</t>
        </is>
      </c>
      <c r="B2160" t="inlineStr">
        <is>
          <t>2023-0016-1</t>
        </is>
      </c>
      <c r="C2160" t="n">
        <v>77</v>
      </c>
      <c r="D2160" t="inlineStr">
        <is>
          <t>37 80 4564 391-3</t>
        </is>
      </c>
      <c r="E2160" t="inlineStr">
        <is>
          <t>PCC Intermodal S.A.</t>
        </is>
      </c>
      <c r="F2160" t="inlineStr">
        <is>
          <t>TNO</t>
        </is>
      </c>
      <c r="G2160" t="inlineStr">
        <is>
          <t>60' CW</t>
        </is>
      </c>
      <c r="I2160" s="6" t="n"/>
      <c r="J2160" s="6" t="n"/>
      <c r="K2160" t="inlineStr">
        <is>
          <t>run_initial_fixed_duration</t>
        </is>
      </c>
      <c r="L2160" s="6" t="n">
        <v>45261</v>
      </c>
      <c r="M2160" s="6" t="n">
        <v>46356</v>
      </c>
      <c r="N2160" t="n">
        <v>1095</v>
      </c>
      <c r="O2160" s="6" t="n">
        <v>46356</v>
      </c>
      <c r="S2160" t="inlineStr">
        <is>
          <t>with various options</t>
        </is>
      </c>
      <c r="T2160" s="6" t="n"/>
      <c r="U2160" s="6" t="n"/>
      <c r="V2160" t="n">
        <v>0</v>
      </c>
      <c r="W2160" t="n">
        <v>0</v>
      </c>
      <c r="X2160" s="6" t="n"/>
      <c r="Z2160" s="6" t="n">
        <v>46356</v>
      </c>
      <c r="AA2160" t="inlineStr">
        <is>
          <t>Endschlaufe - EndOfContract - DulyTP</t>
        </is>
      </c>
      <c r="AB2160" s="6" t="n">
        <v>46356</v>
      </c>
      <c r="AC2160" t="inlineStr"/>
      <c r="AD2160" s="6" t="n">
        <v>46203</v>
      </c>
    </row>
    <row r="2161">
      <c r="A2161" t="inlineStr">
        <is>
          <t>V200044</t>
        </is>
      </c>
      <c r="B2161" t="inlineStr">
        <is>
          <t>2023-0016-1</t>
        </is>
      </c>
      <c r="C2161" t="n">
        <v>78</v>
      </c>
      <c r="D2161" t="inlineStr">
        <is>
          <t>37 80 4564 392-1</t>
        </is>
      </c>
      <c r="E2161" t="inlineStr">
        <is>
          <t>PCC Intermodal S.A.</t>
        </is>
      </c>
      <c r="F2161" t="inlineStr">
        <is>
          <t>TNO</t>
        </is>
      </c>
      <c r="G2161" t="inlineStr">
        <is>
          <t>60' CW</t>
        </is>
      </c>
      <c r="I2161" s="6" t="n"/>
      <c r="J2161" s="6" t="n"/>
      <c r="K2161" t="inlineStr">
        <is>
          <t>run_initial_fixed_duration</t>
        </is>
      </c>
      <c r="L2161" s="6" t="n">
        <v>45261</v>
      </c>
      <c r="M2161" s="6" t="n">
        <v>46356</v>
      </c>
      <c r="N2161" t="n">
        <v>1095</v>
      </c>
      <c r="O2161" s="6" t="n">
        <v>46356</v>
      </c>
      <c r="S2161" t="inlineStr">
        <is>
          <t>with various options</t>
        </is>
      </c>
      <c r="T2161" s="6" t="n"/>
      <c r="U2161" s="6" t="n"/>
      <c r="V2161" t="n">
        <v>0</v>
      </c>
      <c r="W2161" t="n">
        <v>0</v>
      </c>
      <c r="X2161" s="6" t="n"/>
      <c r="Z2161" s="6" t="n">
        <v>46356</v>
      </c>
      <c r="AA2161" t="inlineStr">
        <is>
          <t>Endschlaufe - EndOfContract - DulyTP</t>
        </is>
      </c>
      <c r="AB2161" s="6" t="n">
        <v>46356</v>
      </c>
      <c r="AC2161" t="inlineStr"/>
      <c r="AD2161" s="6" t="n">
        <v>46203</v>
      </c>
    </row>
    <row r="2162">
      <c r="A2162" t="inlineStr">
        <is>
          <t>V200044</t>
        </is>
      </c>
      <c r="B2162" t="inlineStr">
        <is>
          <t>2023-0016-1</t>
        </is>
      </c>
      <c r="C2162" t="n">
        <v>79</v>
      </c>
      <c r="D2162" t="inlineStr">
        <is>
          <t>37 80 4564 393-9</t>
        </is>
      </c>
      <c r="E2162" t="inlineStr">
        <is>
          <t>PCC Intermodal S.A.</t>
        </is>
      </c>
      <c r="F2162" t="inlineStr">
        <is>
          <t>TNO</t>
        </is>
      </c>
      <c r="G2162" t="inlineStr">
        <is>
          <t>60' CW</t>
        </is>
      </c>
      <c r="I2162" s="6" t="n"/>
      <c r="J2162" s="6" t="n"/>
      <c r="K2162" t="inlineStr">
        <is>
          <t>run_initial_fixed_duration</t>
        </is>
      </c>
      <c r="L2162" s="6" t="n">
        <v>45261</v>
      </c>
      <c r="M2162" s="6" t="n">
        <v>46356</v>
      </c>
      <c r="N2162" t="n">
        <v>1095</v>
      </c>
      <c r="O2162" s="6" t="n">
        <v>46356</v>
      </c>
      <c r="S2162" t="inlineStr">
        <is>
          <t>with various options</t>
        </is>
      </c>
      <c r="T2162" s="6" t="n"/>
      <c r="U2162" s="6" t="n"/>
      <c r="V2162" t="n">
        <v>0</v>
      </c>
      <c r="W2162" t="n">
        <v>0</v>
      </c>
      <c r="X2162" s="6" t="n"/>
      <c r="Z2162" s="6" t="n">
        <v>46356</v>
      </c>
      <c r="AA2162" t="inlineStr">
        <is>
          <t>Endschlaufe - EndOfContract - DulyTP</t>
        </is>
      </c>
      <c r="AB2162" s="6" t="n">
        <v>46356</v>
      </c>
      <c r="AC2162" t="inlineStr"/>
      <c r="AD2162" s="6" t="n">
        <v>46203</v>
      </c>
    </row>
    <row r="2163">
      <c r="A2163" t="inlineStr">
        <is>
          <t>V200044</t>
        </is>
      </c>
      <c r="B2163" t="inlineStr">
        <is>
          <t>2023-0016-1</t>
        </is>
      </c>
      <c r="C2163" t="n">
        <v>80</v>
      </c>
      <c r="D2163" t="inlineStr">
        <is>
          <t>37 80 4564 394-7</t>
        </is>
      </c>
      <c r="E2163" t="inlineStr">
        <is>
          <t>PCC Intermodal S.A.</t>
        </is>
      </c>
      <c r="F2163" t="inlineStr">
        <is>
          <t>TNO</t>
        </is>
      </c>
      <c r="G2163" t="inlineStr">
        <is>
          <t>60' CW</t>
        </is>
      </c>
      <c r="I2163" s="6" t="n"/>
      <c r="J2163" s="6" t="n"/>
      <c r="K2163" t="inlineStr">
        <is>
          <t>run_initial_fixed_duration</t>
        </is>
      </c>
      <c r="L2163" s="6" t="n">
        <v>45261</v>
      </c>
      <c r="M2163" s="6" t="n">
        <v>46356</v>
      </c>
      <c r="N2163" t="n">
        <v>1095</v>
      </c>
      <c r="O2163" s="6" t="n">
        <v>46356</v>
      </c>
      <c r="S2163" t="inlineStr">
        <is>
          <t>with various options</t>
        </is>
      </c>
      <c r="T2163" s="6" t="n"/>
      <c r="U2163" s="6" t="n"/>
      <c r="V2163" t="n">
        <v>0</v>
      </c>
      <c r="W2163" t="n">
        <v>0</v>
      </c>
      <c r="X2163" s="6" t="n"/>
      <c r="Z2163" s="6" t="n">
        <v>46356</v>
      </c>
      <c r="AA2163" t="inlineStr">
        <is>
          <t>Endschlaufe - EndOfContract - DulyTP</t>
        </is>
      </c>
      <c r="AB2163" s="6" t="n">
        <v>46356</v>
      </c>
      <c r="AC2163" t="inlineStr"/>
      <c r="AD2163" s="6" t="n">
        <v>46203</v>
      </c>
    </row>
    <row r="2164">
      <c r="A2164" t="inlineStr">
        <is>
          <t>V200044</t>
        </is>
      </c>
      <c r="B2164" t="inlineStr">
        <is>
          <t>2023-0016-1</t>
        </is>
      </c>
      <c r="C2164" t="n">
        <v>81</v>
      </c>
      <c r="D2164" t="inlineStr">
        <is>
          <t>37 80 4564 395-4</t>
        </is>
      </c>
      <c r="E2164" t="inlineStr">
        <is>
          <t>PCC Intermodal S.A.</t>
        </is>
      </c>
      <c r="F2164" t="inlineStr">
        <is>
          <t>TNO</t>
        </is>
      </c>
      <c r="G2164" t="inlineStr">
        <is>
          <t>60' CW</t>
        </is>
      </c>
      <c r="I2164" s="6" t="n"/>
      <c r="J2164" s="6" t="n"/>
      <c r="K2164" t="inlineStr">
        <is>
          <t>run_initial_fixed_duration</t>
        </is>
      </c>
      <c r="L2164" s="6" t="n">
        <v>45261</v>
      </c>
      <c r="M2164" s="6" t="n">
        <v>46356</v>
      </c>
      <c r="N2164" t="n">
        <v>1095</v>
      </c>
      <c r="O2164" s="6" t="n">
        <v>46356</v>
      </c>
      <c r="S2164" t="inlineStr">
        <is>
          <t>with various options</t>
        </is>
      </c>
      <c r="T2164" s="6" t="n"/>
      <c r="U2164" s="6" t="n"/>
      <c r="V2164" t="n">
        <v>0</v>
      </c>
      <c r="W2164" t="n">
        <v>0</v>
      </c>
      <c r="X2164" s="6" t="n"/>
      <c r="Z2164" s="6" t="n">
        <v>46356</v>
      </c>
      <c r="AA2164" t="inlineStr">
        <is>
          <t>Endschlaufe - EndOfContract - DulyTP</t>
        </is>
      </c>
      <c r="AB2164" s="6" t="n">
        <v>46356</v>
      </c>
      <c r="AC2164" t="inlineStr"/>
      <c r="AD2164" s="6" t="n">
        <v>46203</v>
      </c>
    </row>
    <row r="2165">
      <c r="A2165" t="inlineStr">
        <is>
          <t>V200044</t>
        </is>
      </c>
      <c r="B2165" t="inlineStr">
        <is>
          <t>2023-0016-1</t>
        </is>
      </c>
      <c r="C2165" t="n">
        <v>82</v>
      </c>
      <c r="D2165" t="inlineStr">
        <is>
          <t>37 80 4564 396-2</t>
        </is>
      </c>
      <c r="E2165" t="inlineStr">
        <is>
          <t>PCC Intermodal S.A.</t>
        </is>
      </c>
      <c r="F2165" t="inlineStr">
        <is>
          <t>TNO</t>
        </is>
      </c>
      <c r="G2165" t="inlineStr">
        <is>
          <t>60' CW</t>
        </is>
      </c>
      <c r="I2165" s="6" t="n"/>
      <c r="J2165" s="6" t="n"/>
      <c r="K2165" t="inlineStr">
        <is>
          <t>run_initial_fixed_duration</t>
        </is>
      </c>
      <c r="L2165" s="6" t="n">
        <v>45261</v>
      </c>
      <c r="M2165" s="6" t="n">
        <v>46356</v>
      </c>
      <c r="N2165" t="n">
        <v>1095</v>
      </c>
      <c r="O2165" s="6" t="n">
        <v>46356</v>
      </c>
      <c r="S2165" t="inlineStr">
        <is>
          <t>with various options</t>
        </is>
      </c>
      <c r="T2165" s="6" t="n"/>
      <c r="U2165" s="6" t="n"/>
      <c r="V2165" t="n">
        <v>0</v>
      </c>
      <c r="W2165" t="n">
        <v>0</v>
      </c>
      <c r="X2165" s="6" t="n"/>
      <c r="Z2165" s="6" t="n">
        <v>46356</v>
      </c>
      <c r="AA2165" t="inlineStr">
        <is>
          <t>Endschlaufe - EndOfContract - DulyTP</t>
        </is>
      </c>
      <c r="AB2165" s="6" t="n">
        <v>46356</v>
      </c>
      <c r="AC2165" t="inlineStr"/>
      <c r="AD2165" s="6" t="n">
        <v>46203</v>
      </c>
    </row>
    <row r="2166">
      <c r="A2166" t="inlineStr">
        <is>
          <t>V200044</t>
        </is>
      </c>
      <c r="B2166" t="inlineStr">
        <is>
          <t>2023-0016-1</t>
        </is>
      </c>
      <c r="C2166" t="n">
        <v>83</v>
      </c>
      <c r="D2166" t="inlineStr">
        <is>
          <t>37 80 4564 397-0</t>
        </is>
      </c>
      <c r="E2166" t="inlineStr">
        <is>
          <t>PCC Intermodal S.A.</t>
        </is>
      </c>
      <c r="F2166" t="inlineStr">
        <is>
          <t>TNO</t>
        </is>
      </c>
      <c r="G2166" t="inlineStr">
        <is>
          <t>60' CW</t>
        </is>
      </c>
      <c r="I2166" s="6" t="n"/>
      <c r="J2166" s="6" t="n"/>
      <c r="K2166" t="inlineStr">
        <is>
          <t>run_initial_fixed_duration</t>
        </is>
      </c>
      <c r="L2166" s="6" t="n">
        <v>45261</v>
      </c>
      <c r="M2166" s="6" t="n">
        <v>46356</v>
      </c>
      <c r="N2166" t="n">
        <v>1095</v>
      </c>
      <c r="O2166" s="6" t="n">
        <v>46356</v>
      </c>
      <c r="S2166" t="inlineStr">
        <is>
          <t>with various options</t>
        </is>
      </c>
      <c r="T2166" s="6" t="n"/>
      <c r="U2166" s="6" t="n"/>
      <c r="V2166" t="n">
        <v>0</v>
      </c>
      <c r="W2166" t="n">
        <v>0</v>
      </c>
      <c r="X2166" s="6" t="n"/>
      <c r="Z2166" s="6" t="n">
        <v>46356</v>
      </c>
      <c r="AA2166" t="inlineStr">
        <is>
          <t>Endschlaufe - EndOfContract - DulyTP</t>
        </is>
      </c>
      <c r="AB2166" s="6" t="n">
        <v>46356</v>
      </c>
      <c r="AC2166" t="inlineStr"/>
      <c r="AD2166" s="6" t="n">
        <v>46203</v>
      </c>
    </row>
    <row r="2167">
      <c r="A2167" t="inlineStr">
        <is>
          <t>V200044</t>
        </is>
      </c>
      <c r="B2167" t="inlineStr">
        <is>
          <t>2023-0016-1</t>
        </is>
      </c>
      <c r="C2167" t="n">
        <v>84</v>
      </c>
      <c r="D2167" t="inlineStr">
        <is>
          <t>37 80 4564 398-8</t>
        </is>
      </c>
      <c r="E2167" t="inlineStr">
        <is>
          <t>PCC Intermodal S.A.</t>
        </is>
      </c>
      <c r="F2167" t="inlineStr">
        <is>
          <t>TNO</t>
        </is>
      </c>
      <c r="G2167" t="inlineStr">
        <is>
          <t>60' CW</t>
        </is>
      </c>
      <c r="I2167" s="6" t="n"/>
      <c r="J2167" s="6" t="n"/>
      <c r="K2167" t="inlineStr">
        <is>
          <t>run_initial_fixed_duration</t>
        </is>
      </c>
      <c r="L2167" s="6" t="n">
        <v>45261</v>
      </c>
      <c r="M2167" s="6" t="n">
        <v>46356</v>
      </c>
      <c r="N2167" t="n">
        <v>1095</v>
      </c>
      <c r="O2167" s="6" t="n">
        <v>46356</v>
      </c>
      <c r="S2167" t="inlineStr">
        <is>
          <t>with various options</t>
        </is>
      </c>
      <c r="T2167" s="6" t="n"/>
      <c r="U2167" s="6" t="n"/>
      <c r="V2167" t="n">
        <v>0</v>
      </c>
      <c r="W2167" t="n">
        <v>0</v>
      </c>
      <c r="X2167" s="6" t="n"/>
      <c r="Z2167" s="6" t="n">
        <v>46356</v>
      </c>
      <c r="AA2167" t="inlineStr">
        <is>
          <t>Endschlaufe - EndOfContract - DulyTP</t>
        </is>
      </c>
      <c r="AB2167" s="6" t="n">
        <v>46356</v>
      </c>
      <c r="AC2167" t="inlineStr"/>
      <c r="AD2167" s="6" t="n">
        <v>46203</v>
      </c>
    </row>
    <row r="2168">
      <c r="A2168" t="inlineStr">
        <is>
          <t>V200040</t>
        </is>
      </c>
      <c r="B2168" t="inlineStr">
        <is>
          <t>2024-0021</t>
        </is>
      </c>
      <c r="C2168" t="n">
        <v>31</v>
      </c>
      <c r="D2168" t="inlineStr">
        <is>
          <t>37 80 4564 296-4</t>
        </is>
      </c>
      <c r="E2168" t="inlineStr">
        <is>
          <t>PCC Intermodal S.A.</t>
        </is>
      </c>
      <c r="F2168" t="inlineStr">
        <is>
          <t>TNO</t>
        </is>
      </c>
      <c r="G2168" t="inlineStr">
        <is>
          <t>60' CW</t>
        </is>
      </c>
      <c r="H2168" t="n">
        <v>0</v>
      </c>
      <c r="I2168" s="6" t="n">
        <v>0</v>
      </c>
      <c r="J2168" s="6" t="n">
        <v>0</v>
      </c>
      <c r="K2168" t="inlineStr">
        <is>
          <t>run_initial_fixed_duration</t>
        </is>
      </c>
      <c r="L2168" s="6" t="n">
        <v>45574</v>
      </c>
      <c r="M2168" s="6" t="n">
        <v>47004</v>
      </c>
      <c r="N2168" t="n">
        <v>1587</v>
      </c>
      <c r="O2168" s="6" t="n">
        <v>47004</v>
      </c>
      <c r="S2168" t="inlineStr">
        <is>
          <t>n.a.</t>
        </is>
      </c>
      <c r="T2168" s="6" t="n"/>
      <c r="U2168" s="6" t="n"/>
      <c r="V2168" t="n">
        <v>0</v>
      </c>
      <c r="W2168" t="n">
        <v>0</v>
      </c>
      <c r="X2168" s="6" t="n"/>
      <c r="Z2168" s="6" t="n">
        <v>47004</v>
      </c>
      <c r="AA2168" t="inlineStr">
        <is>
          <t>n.a.</t>
        </is>
      </c>
      <c r="AB2168" s="6" t="n">
        <v>47004</v>
      </c>
      <c r="AC2168" t="inlineStr"/>
      <c r="AD2168" s="6" t="n">
        <v>46851</v>
      </c>
    </row>
    <row r="2169">
      <c r="A2169" t="inlineStr">
        <is>
          <t>V200040</t>
        </is>
      </c>
      <c r="B2169" t="inlineStr">
        <is>
          <t>2024-0021</t>
        </is>
      </c>
      <c r="C2169" t="n">
        <v>32</v>
      </c>
      <c r="D2169" t="inlineStr">
        <is>
          <t>37 80 4564 297-2</t>
        </is>
      </c>
      <c r="E2169" t="inlineStr">
        <is>
          <t>PCC Intermodal S.A.</t>
        </is>
      </c>
      <c r="F2169" t="inlineStr">
        <is>
          <t>TNO</t>
        </is>
      </c>
      <c r="G2169" t="inlineStr">
        <is>
          <t>60' CW</t>
        </is>
      </c>
      <c r="H2169" t="n">
        <v>0</v>
      </c>
      <c r="I2169" s="6" t="n">
        <v>0</v>
      </c>
      <c r="J2169" s="6" t="n">
        <v>0</v>
      </c>
      <c r="K2169" t="inlineStr">
        <is>
          <t>run_initial_fixed_duration</t>
        </is>
      </c>
      <c r="L2169" s="6" t="n">
        <v>45574</v>
      </c>
      <c r="M2169" s="6" t="n">
        <v>47004</v>
      </c>
      <c r="N2169" t="n">
        <v>1587</v>
      </c>
      <c r="O2169" s="6" t="n">
        <v>47004</v>
      </c>
      <c r="S2169" t="inlineStr">
        <is>
          <t>n.a.</t>
        </is>
      </c>
      <c r="T2169" s="6" t="n"/>
      <c r="U2169" s="6" t="n"/>
      <c r="V2169" t="n">
        <v>0</v>
      </c>
      <c r="W2169" t="n">
        <v>0</v>
      </c>
      <c r="X2169" s="6" t="n"/>
      <c r="Z2169" s="6" t="n">
        <v>47004</v>
      </c>
      <c r="AA2169" t="inlineStr">
        <is>
          <t>n.a.</t>
        </is>
      </c>
      <c r="AB2169" s="6" t="n">
        <v>47004</v>
      </c>
      <c r="AC2169" t="inlineStr"/>
      <c r="AD2169" s="6" t="n">
        <v>46851</v>
      </c>
    </row>
    <row r="2170">
      <c r="A2170" t="inlineStr">
        <is>
          <t>V200040</t>
        </is>
      </c>
      <c r="B2170" t="inlineStr">
        <is>
          <t>2024-0021</t>
        </is>
      </c>
      <c r="C2170" t="n">
        <v>33</v>
      </c>
      <c r="D2170" t="inlineStr">
        <is>
          <t>37 80 4564 292-3</t>
        </is>
      </c>
      <c r="E2170" t="inlineStr">
        <is>
          <t>PCC Intermodal S.A.</t>
        </is>
      </c>
      <c r="F2170" t="inlineStr">
        <is>
          <t>TNO</t>
        </is>
      </c>
      <c r="G2170" t="inlineStr">
        <is>
          <t>60' CW</t>
        </is>
      </c>
      <c r="H2170" t="n">
        <v>0</v>
      </c>
      <c r="I2170" s="6" t="n">
        <v>0</v>
      </c>
      <c r="J2170" s="6" t="n">
        <v>0</v>
      </c>
      <c r="K2170" t="inlineStr">
        <is>
          <t>run_initial_fixed_duration</t>
        </is>
      </c>
      <c r="L2170" s="6" t="n">
        <v>45574</v>
      </c>
      <c r="M2170" s="6" t="n">
        <v>47004</v>
      </c>
      <c r="N2170" t="n">
        <v>1587</v>
      </c>
      <c r="O2170" s="6" t="n">
        <v>47004</v>
      </c>
      <c r="S2170" t="inlineStr">
        <is>
          <t>n.a.</t>
        </is>
      </c>
      <c r="T2170" s="6" t="n"/>
      <c r="U2170" s="6" t="n"/>
      <c r="V2170" t="n">
        <v>0</v>
      </c>
      <c r="W2170" t="n">
        <v>0</v>
      </c>
      <c r="X2170" s="6" t="n"/>
      <c r="Z2170" s="6" t="n">
        <v>47004</v>
      </c>
      <c r="AA2170" t="inlineStr">
        <is>
          <t>n.a.</t>
        </is>
      </c>
      <c r="AB2170" s="6" t="n">
        <v>47004</v>
      </c>
      <c r="AC2170" t="inlineStr"/>
      <c r="AD2170" s="6" t="n">
        <v>46851</v>
      </c>
    </row>
    <row r="2171">
      <c r="A2171" t="inlineStr">
        <is>
          <t>V200040</t>
        </is>
      </c>
      <c r="B2171" t="inlineStr">
        <is>
          <t>2024-0021</t>
        </is>
      </c>
      <c r="C2171" t="n">
        <v>34</v>
      </c>
      <c r="D2171" t="inlineStr">
        <is>
          <t>37 80 4564 290-7</t>
        </is>
      </c>
      <c r="E2171" t="inlineStr">
        <is>
          <t>PCC Intermodal S.A.</t>
        </is>
      </c>
      <c r="F2171" t="inlineStr">
        <is>
          <t>TNO</t>
        </is>
      </c>
      <c r="G2171" t="inlineStr">
        <is>
          <t>60' CW</t>
        </is>
      </c>
      <c r="H2171" t="n">
        <v>0</v>
      </c>
      <c r="I2171" s="6" t="n">
        <v>0</v>
      </c>
      <c r="J2171" s="6" t="n">
        <v>0</v>
      </c>
      <c r="K2171" t="inlineStr">
        <is>
          <t>run_initial_fixed_duration</t>
        </is>
      </c>
      <c r="L2171" s="6" t="n">
        <v>45574</v>
      </c>
      <c r="M2171" s="6" t="n">
        <v>47004</v>
      </c>
      <c r="N2171" t="n">
        <v>1587</v>
      </c>
      <c r="O2171" s="6" t="n">
        <v>47004</v>
      </c>
      <c r="S2171" t="inlineStr">
        <is>
          <t>n.a.</t>
        </is>
      </c>
      <c r="T2171" s="6" t="n"/>
      <c r="U2171" s="6" t="n"/>
      <c r="V2171" t="n">
        <v>0</v>
      </c>
      <c r="W2171" t="n">
        <v>0</v>
      </c>
      <c r="X2171" s="6" t="n"/>
      <c r="Z2171" s="6" t="n">
        <v>47004</v>
      </c>
      <c r="AA2171" t="inlineStr">
        <is>
          <t>n.a.</t>
        </is>
      </c>
      <c r="AB2171" s="6" t="n">
        <v>47004</v>
      </c>
      <c r="AC2171" t="inlineStr"/>
      <c r="AD2171" s="6" t="n">
        <v>46851</v>
      </c>
    </row>
    <row r="2172">
      <c r="A2172" t="inlineStr">
        <is>
          <t>V200040</t>
        </is>
      </c>
      <c r="B2172" t="inlineStr">
        <is>
          <t>2024-0021</t>
        </is>
      </c>
      <c r="C2172" t="n">
        <v>35</v>
      </c>
      <c r="D2172" t="inlineStr">
        <is>
          <t>37 80 4564 288-1</t>
        </is>
      </c>
      <c r="E2172" t="inlineStr">
        <is>
          <t>PCC Intermodal S.A.</t>
        </is>
      </c>
      <c r="F2172" t="inlineStr">
        <is>
          <t>TNO</t>
        </is>
      </c>
      <c r="G2172" t="inlineStr">
        <is>
          <t>60' CW</t>
        </is>
      </c>
      <c r="H2172" t="n">
        <v>0</v>
      </c>
      <c r="I2172" s="6" t="n">
        <v>0</v>
      </c>
      <c r="J2172" s="6" t="n">
        <v>0</v>
      </c>
      <c r="K2172" t="inlineStr">
        <is>
          <t>run_initial_fixed_duration</t>
        </is>
      </c>
      <c r="L2172" s="6" t="n">
        <v>45574</v>
      </c>
      <c r="M2172" s="6" t="n">
        <v>47004</v>
      </c>
      <c r="N2172" t="n">
        <v>1587</v>
      </c>
      <c r="O2172" s="6" t="n">
        <v>47004</v>
      </c>
      <c r="S2172" t="inlineStr">
        <is>
          <t>n.a.</t>
        </is>
      </c>
      <c r="T2172" s="6" t="n"/>
      <c r="U2172" s="6" t="n"/>
      <c r="V2172" t="n">
        <v>0</v>
      </c>
      <c r="W2172" t="n">
        <v>0</v>
      </c>
      <c r="X2172" s="6" t="n"/>
      <c r="Z2172" s="6" t="n">
        <v>47004</v>
      </c>
      <c r="AA2172" t="inlineStr">
        <is>
          <t>n.a.</t>
        </is>
      </c>
      <c r="AB2172" s="6" t="n">
        <v>47004</v>
      </c>
      <c r="AC2172" t="inlineStr"/>
      <c r="AD2172" s="6" t="n">
        <v>46851</v>
      </c>
    </row>
    <row r="2173">
      <c r="A2173" t="inlineStr">
        <is>
          <t>V200040</t>
        </is>
      </c>
      <c r="B2173" t="inlineStr">
        <is>
          <t>2024-0021</t>
        </is>
      </c>
      <c r="C2173" t="n">
        <v>36</v>
      </c>
      <c r="D2173" t="inlineStr">
        <is>
          <t>37 80 4564 280-8</t>
        </is>
      </c>
      <c r="E2173" t="inlineStr">
        <is>
          <t>PCC Intermodal S.A.</t>
        </is>
      </c>
      <c r="F2173" t="inlineStr">
        <is>
          <t>TNO</t>
        </is>
      </c>
      <c r="G2173" t="inlineStr">
        <is>
          <t>60' CW</t>
        </is>
      </c>
      <c r="H2173" t="n">
        <v>0</v>
      </c>
      <c r="I2173" s="6" t="n">
        <v>0</v>
      </c>
      <c r="J2173" s="6" t="n">
        <v>0</v>
      </c>
      <c r="K2173" t="inlineStr">
        <is>
          <t>run_initial_fixed_duration</t>
        </is>
      </c>
      <c r="L2173" s="6" t="n">
        <v>45574</v>
      </c>
      <c r="M2173" s="6" t="n">
        <v>47004</v>
      </c>
      <c r="N2173" t="n">
        <v>1587</v>
      </c>
      <c r="O2173" s="6" t="n">
        <v>47004</v>
      </c>
      <c r="S2173" t="inlineStr">
        <is>
          <t>n.a.</t>
        </is>
      </c>
      <c r="T2173" s="6" t="n"/>
      <c r="U2173" s="6" t="n"/>
      <c r="V2173" t="n">
        <v>0</v>
      </c>
      <c r="W2173" t="n">
        <v>0</v>
      </c>
      <c r="X2173" s="6" t="n"/>
      <c r="Z2173" s="6" t="n">
        <v>47004</v>
      </c>
      <c r="AA2173" t="inlineStr">
        <is>
          <t>n.a.</t>
        </is>
      </c>
      <c r="AB2173" s="6" t="n">
        <v>47004</v>
      </c>
      <c r="AC2173" t="inlineStr"/>
      <c r="AD2173" s="6" t="n">
        <v>46851</v>
      </c>
    </row>
    <row r="2174">
      <c r="A2174" t="inlineStr">
        <is>
          <t>V200040</t>
        </is>
      </c>
      <c r="B2174" t="inlineStr">
        <is>
          <t>2024-0021</t>
        </is>
      </c>
      <c r="C2174" t="n">
        <v>37</v>
      </c>
      <c r="D2174" t="inlineStr">
        <is>
          <t>37 80 4564 279-0</t>
        </is>
      </c>
      <c r="E2174" t="inlineStr">
        <is>
          <t>PCC Intermodal S.A.</t>
        </is>
      </c>
      <c r="F2174" t="inlineStr">
        <is>
          <t>TNO</t>
        </is>
      </c>
      <c r="G2174" t="inlineStr">
        <is>
          <t>60' CW</t>
        </is>
      </c>
      <c r="H2174" t="n">
        <v>0</v>
      </c>
      <c r="I2174" s="6" t="n">
        <v>0</v>
      </c>
      <c r="J2174" s="6" t="n">
        <v>0</v>
      </c>
      <c r="K2174" t="inlineStr">
        <is>
          <t>run_initial_fixed_duration</t>
        </is>
      </c>
      <c r="L2174" s="6" t="n">
        <v>45574</v>
      </c>
      <c r="M2174" s="6" t="n">
        <v>47004</v>
      </c>
      <c r="N2174" t="n">
        <v>1587</v>
      </c>
      <c r="O2174" s="6" t="n">
        <v>47004</v>
      </c>
      <c r="S2174" t="inlineStr">
        <is>
          <t>n.a.</t>
        </is>
      </c>
      <c r="T2174" s="6" t="n"/>
      <c r="U2174" s="6" t="n"/>
      <c r="V2174" t="n">
        <v>0</v>
      </c>
      <c r="W2174" t="n">
        <v>0</v>
      </c>
      <c r="X2174" s="6" t="n"/>
      <c r="Z2174" s="6" t="n">
        <v>47004</v>
      </c>
      <c r="AA2174" t="inlineStr">
        <is>
          <t>n.a.</t>
        </is>
      </c>
      <c r="AB2174" s="6" t="n">
        <v>47004</v>
      </c>
      <c r="AC2174" t="inlineStr"/>
      <c r="AD2174" s="6" t="n">
        <v>46851</v>
      </c>
    </row>
    <row r="2175">
      <c r="A2175" t="inlineStr">
        <is>
          <t>V200040</t>
        </is>
      </c>
      <c r="B2175" t="inlineStr">
        <is>
          <t>2024-0021</t>
        </is>
      </c>
      <c r="C2175" t="n">
        <v>38</v>
      </c>
      <c r="D2175" t="inlineStr">
        <is>
          <t>37 80 4564 275-8</t>
        </is>
      </c>
      <c r="E2175" t="inlineStr">
        <is>
          <t>PCC Intermodal S.A.</t>
        </is>
      </c>
      <c r="F2175" t="inlineStr">
        <is>
          <t>TNO</t>
        </is>
      </c>
      <c r="G2175" t="inlineStr">
        <is>
          <t>60' CW</t>
        </is>
      </c>
      <c r="H2175" t="n">
        <v>0</v>
      </c>
      <c r="I2175" s="6" t="n">
        <v>0</v>
      </c>
      <c r="J2175" s="6" t="n">
        <v>0</v>
      </c>
      <c r="K2175" t="inlineStr">
        <is>
          <t>run_initial_fixed_duration</t>
        </is>
      </c>
      <c r="L2175" s="6" t="n">
        <v>45574</v>
      </c>
      <c r="M2175" s="6" t="n">
        <v>47004</v>
      </c>
      <c r="N2175" t="n">
        <v>1587</v>
      </c>
      <c r="O2175" s="6" t="n">
        <v>47004</v>
      </c>
      <c r="S2175" t="inlineStr">
        <is>
          <t>n.a.</t>
        </is>
      </c>
      <c r="T2175" s="6" t="n"/>
      <c r="U2175" s="6" t="n"/>
      <c r="V2175" t="n">
        <v>0</v>
      </c>
      <c r="W2175" t="n">
        <v>0</v>
      </c>
      <c r="X2175" s="6" t="n"/>
      <c r="Z2175" s="6" t="n">
        <v>47004</v>
      </c>
      <c r="AA2175" t="inlineStr">
        <is>
          <t>n.a.</t>
        </is>
      </c>
      <c r="AB2175" s="6" t="n">
        <v>47004</v>
      </c>
      <c r="AC2175" t="inlineStr"/>
      <c r="AD2175" s="6" t="n">
        <v>46851</v>
      </c>
    </row>
    <row r="2176">
      <c r="A2176" t="inlineStr">
        <is>
          <t>V200040</t>
        </is>
      </c>
      <c r="B2176" t="inlineStr">
        <is>
          <t>2024-0021</t>
        </is>
      </c>
      <c r="C2176" t="n">
        <v>39</v>
      </c>
      <c r="D2176" t="inlineStr">
        <is>
          <t>37 80 4564 277-4</t>
        </is>
      </c>
      <c r="E2176" t="inlineStr">
        <is>
          <t>PCC Intermodal S.A.</t>
        </is>
      </c>
      <c r="F2176" t="inlineStr">
        <is>
          <t>TNO</t>
        </is>
      </c>
      <c r="G2176" t="inlineStr">
        <is>
          <t>60' CW</t>
        </is>
      </c>
      <c r="H2176" t="n">
        <v>0</v>
      </c>
      <c r="I2176" s="6" t="n">
        <v>0</v>
      </c>
      <c r="J2176" s="6" t="n">
        <v>0</v>
      </c>
      <c r="K2176" t="inlineStr">
        <is>
          <t>run_initial_fixed_duration</t>
        </is>
      </c>
      <c r="L2176" s="6" t="n">
        <v>45574</v>
      </c>
      <c r="M2176" s="6" t="n">
        <v>47004</v>
      </c>
      <c r="N2176" t="n">
        <v>1587</v>
      </c>
      <c r="O2176" s="6" t="n">
        <v>47004</v>
      </c>
      <c r="S2176" t="inlineStr">
        <is>
          <t>n.a.</t>
        </is>
      </c>
      <c r="T2176" s="6" t="n"/>
      <c r="U2176" s="6" t="n"/>
      <c r="V2176" t="n">
        <v>0</v>
      </c>
      <c r="W2176" t="n">
        <v>0</v>
      </c>
      <c r="X2176" s="6" t="n"/>
      <c r="Z2176" s="6" t="n">
        <v>47004</v>
      </c>
      <c r="AA2176" t="inlineStr">
        <is>
          <t>n.a.</t>
        </is>
      </c>
      <c r="AB2176" s="6" t="n">
        <v>47004</v>
      </c>
      <c r="AC2176" t="inlineStr"/>
      <c r="AD2176" s="6" t="n">
        <v>46851</v>
      </c>
    </row>
    <row r="2177">
      <c r="A2177" t="inlineStr">
        <is>
          <t>V200040</t>
        </is>
      </c>
      <c r="B2177" t="inlineStr">
        <is>
          <t>2024-0021</t>
        </is>
      </c>
      <c r="C2177" t="n">
        <v>40</v>
      </c>
      <c r="D2177" t="inlineStr">
        <is>
          <t>37 80 4564 273-3</t>
        </is>
      </c>
      <c r="E2177" t="inlineStr">
        <is>
          <t>PCC Intermodal S.A.</t>
        </is>
      </c>
      <c r="F2177" t="inlineStr">
        <is>
          <t>TNO</t>
        </is>
      </c>
      <c r="G2177" t="inlineStr">
        <is>
          <t>60' CW</t>
        </is>
      </c>
      <c r="H2177" t="n">
        <v>0</v>
      </c>
      <c r="I2177" s="6" t="n">
        <v>0</v>
      </c>
      <c r="J2177" s="6" t="n">
        <v>0</v>
      </c>
      <c r="K2177" t="inlineStr">
        <is>
          <t>run_initial_fixed_duration</t>
        </is>
      </c>
      <c r="L2177" s="6" t="n">
        <v>45574</v>
      </c>
      <c r="M2177" s="6" t="n">
        <v>47004</v>
      </c>
      <c r="N2177" t="n">
        <v>1587</v>
      </c>
      <c r="O2177" s="6" t="n">
        <v>47004</v>
      </c>
      <c r="S2177" t="inlineStr">
        <is>
          <t>n.a.</t>
        </is>
      </c>
      <c r="T2177" s="6" t="n"/>
      <c r="U2177" s="6" t="n"/>
      <c r="V2177" t="n">
        <v>0</v>
      </c>
      <c r="W2177" t="n">
        <v>0</v>
      </c>
      <c r="X2177" s="6" t="n"/>
      <c r="Z2177" s="6" t="n">
        <v>47004</v>
      </c>
      <c r="AA2177" t="inlineStr">
        <is>
          <t>n.a.</t>
        </is>
      </c>
      <c r="AB2177" s="6" t="n">
        <v>47004</v>
      </c>
      <c r="AC2177" t="inlineStr"/>
      <c r="AD2177" s="6" t="n">
        <v>46851</v>
      </c>
    </row>
    <row r="2178">
      <c r="A2178" t="inlineStr">
        <is>
          <t>V200040</t>
        </is>
      </c>
      <c r="B2178" t="inlineStr">
        <is>
          <t>2024-0021</t>
        </is>
      </c>
      <c r="C2178" t="n">
        <v>41</v>
      </c>
      <c r="D2178" t="inlineStr">
        <is>
          <t>37 80 4564 269-1</t>
        </is>
      </c>
      <c r="E2178" t="inlineStr">
        <is>
          <t>PCC Intermodal S.A.</t>
        </is>
      </c>
      <c r="F2178" t="inlineStr">
        <is>
          <t>TNO</t>
        </is>
      </c>
      <c r="G2178" t="inlineStr">
        <is>
          <t>60' CW</t>
        </is>
      </c>
      <c r="H2178" t="n">
        <v>0</v>
      </c>
      <c r="I2178" s="6" t="n">
        <v>0</v>
      </c>
      <c r="J2178" s="6" t="n">
        <v>0</v>
      </c>
      <c r="K2178" t="inlineStr">
        <is>
          <t>run_initial_fixed_duration</t>
        </is>
      </c>
      <c r="L2178" s="6" t="n">
        <v>45574</v>
      </c>
      <c r="M2178" s="6" t="n">
        <v>47004</v>
      </c>
      <c r="N2178" t="n">
        <v>1587</v>
      </c>
      <c r="O2178" s="6" t="n">
        <v>47004</v>
      </c>
      <c r="S2178" t="inlineStr">
        <is>
          <t>n.a.</t>
        </is>
      </c>
      <c r="T2178" s="6" t="n"/>
      <c r="U2178" s="6" t="n"/>
      <c r="V2178" t="n">
        <v>0</v>
      </c>
      <c r="W2178" t="n">
        <v>0</v>
      </c>
      <c r="X2178" s="6" t="n"/>
      <c r="Z2178" s="6" t="n">
        <v>47004</v>
      </c>
      <c r="AA2178" t="inlineStr">
        <is>
          <t>n.a.</t>
        </is>
      </c>
      <c r="AB2178" s="6" t="n">
        <v>47004</v>
      </c>
      <c r="AC2178" t="inlineStr"/>
      <c r="AD2178" s="6" t="n">
        <v>46851</v>
      </c>
    </row>
    <row r="2179">
      <c r="A2179" t="inlineStr">
        <is>
          <t>V200040</t>
        </is>
      </c>
      <c r="B2179" t="inlineStr">
        <is>
          <t>2024-0021</t>
        </is>
      </c>
      <c r="C2179" t="n">
        <v>42</v>
      </c>
      <c r="D2179" t="inlineStr">
        <is>
          <t>37 80 4564 259-2</t>
        </is>
      </c>
      <c r="E2179" t="inlineStr">
        <is>
          <t>PCC Intermodal S.A.</t>
        </is>
      </c>
      <c r="F2179" t="inlineStr">
        <is>
          <t>TNO</t>
        </is>
      </c>
      <c r="G2179" t="inlineStr">
        <is>
          <t>60' CW</t>
        </is>
      </c>
      <c r="H2179" t="n">
        <v>0</v>
      </c>
      <c r="I2179" s="6" t="n">
        <v>0</v>
      </c>
      <c r="J2179" s="6" t="n">
        <v>0</v>
      </c>
      <c r="K2179" t="inlineStr">
        <is>
          <t>run_initial_fixed_duration</t>
        </is>
      </c>
      <c r="L2179" s="6" t="n">
        <v>45574</v>
      </c>
      <c r="M2179" s="6" t="n">
        <v>47004</v>
      </c>
      <c r="N2179" t="n">
        <v>1587</v>
      </c>
      <c r="O2179" s="6" t="n">
        <v>47004</v>
      </c>
      <c r="S2179" t="inlineStr">
        <is>
          <t>n.a.</t>
        </is>
      </c>
      <c r="T2179" s="6" t="n"/>
      <c r="U2179" s="6" t="n"/>
      <c r="V2179" t="n">
        <v>0</v>
      </c>
      <c r="W2179" t="n">
        <v>0</v>
      </c>
      <c r="X2179" s="6" t="n"/>
      <c r="Z2179" s="6" t="n">
        <v>47004</v>
      </c>
      <c r="AA2179" t="inlineStr">
        <is>
          <t>n.a.</t>
        </is>
      </c>
      <c r="AB2179" s="6" t="n">
        <v>47004</v>
      </c>
      <c r="AC2179" t="inlineStr"/>
      <c r="AD2179" s="6" t="n">
        <v>46851</v>
      </c>
    </row>
    <row r="2180">
      <c r="A2180" t="inlineStr">
        <is>
          <t>V200040</t>
        </is>
      </c>
      <c r="B2180" t="inlineStr">
        <is>
          <t>2024-0021</t>
        </is>
      </c>
      <c r="C2180" t="n">
        <v>43</v>
      </c>
      <c r="D2180" t="inlineStr">
        <is>
          <t>37 80 4564 239-4</t>
        </is>
      </c>
      <c r="E2180" t="inlineStr">
        <is>
          <t>PCC Intermodal S.A.</t>
        </is>
      </c>
      <c r="F2180" t="inlineStr">
        <is>
          <t>TNO</t>
        </is>
      </c>
      <c r="G2180" t="inlineStr">
        <is>
          <t>60' CW</t>
        </is>
      </c>
      <c r="H2180" t="n">
        <v>0</v>
      </c>
      <c r="I2180" s="6" t="n">
        <v>0</v>
      </c>
      <c r="J2180" s="6" t="n">
        <v>0</v>
      </c>
      <c r="K2180" t="inlineStr">
        <is>
          <t>run_initial_fixed_duration</t>
        </is>
      </c>
      <c r="L2180" s="6" t="n">
        <v>45574</v>
      </c>
      <c r="M2180" s="6" t="n">
        <v>47004</v>
      </c>
      <c r="N2180" t="n">
        <v>1587</v>
      </c>
      <c r="O2180" s="6" t="n">
        <v>47004</v>
      </c>
      <c r="S2180" t="inlineStr">
        <is>
          <t>n.a.</t>
        </is>
      </c>
      <c r="T2180" s="6" t="n"/>
      <c r="U2180" s="6" t="n"/>
      <c r="V2180" t="n">
        <v>0</v>
      </c>
      <c r="W2180" t="n">
        <v>0</v>
      </c>
      <c r="X2180" s="6" t="n"/>
      <c r="Z2180" s="6" t="n">
        <v>47004</v>
      </c>
      <c r="AA2180" t="inlineStr">
        <is>
          <t>n.a.</t>
        </is>
      </c>
      <c r="AB2180" s="6" t="n">
        <v>47004</v>
      </c>
      <c r="AC2180" t="inlineStr"/>
      <c r="AD2180" s="6" t="n">
        <v>46851</v>
      </c>
    </row>
    <row r="2181">
      <c r="A2181" t="inlineStr">
        <is>
          <t>V200040</t>
        </is>
      </c>
      <c r="B2181" t="inlineStr">
        <is>
          <t>2024-0021</t>
        </is>
      </c>
      <c r="C2181" t="n">
        <v>44</v>
      </c>
      <c r="D2181" t="inlineStr">
        <is>
          <t>37 80 4564 247-7</t>
        </is>
      </c>
      <c r="E2181" t="inlineStr">
        <is>
          <t>PCC Intermodal S.A.</t>
        </is>
      </c>
      <c r="F2181" t="inlineStr">
        <is>
          <t>TNO</t>
        </is>
      </c>
      <c r="G2181" t="inlineStr">
        <is>
          <t>60' CW</t>
        </is>
      </c>
      <c r="H2181" t="n">
        <v>0</v>
      </c>
      <c r="I2181" s="6" t="n">
        <v>0</v>
      </c>
      <c r="J2181" s="6" t="n">
        <v>0</v>
      </c>
      <c r="K2181" t="inlineStr">
        <is>
          <t>run_initial_fixed_duration</t>
        </is>
      </c>
      <c r="L2181" s="6" t="n">
        <v>45574</v>
      </c>
      <c r="M2181" s="6" t="n">
        <v>47004</v>
      </c>
      <c r="N2181" t="n">
        <v>1587</v>
      </c>
      <c r="O2181" s="6" t="n">
        <v>47004</v>
      </c>
      <c r="S2181" t="inlineStr">
        <is>
          <t>n.a.</t>
        </is>
      </c>
      <c r="T2181" s="6" t="n"/>
      <c r="U2181" s="6" t="n"/>
      <c r="V2181" t="n">
        <v>0</v>
      </c>
      <c r="W2181" t="n">
        <v>0</v>
      </c>
      <c r="X2181" s="6" t="n"/>
      <c r="Z2181" s="6" t="n">
        <v>47004</v>
      </c>
      <c r="AA2181" t="inlineStr">
        <is>
          <t>n.a.</t>
        </is>
      </c>
      <c r="AB2181" s="6" t="n">
        <v>47004</v>
      </c>
      <c r="AC2181" t="inlineStr"/>
      <c r="AD2181" s="6" t="n">
        <v>46851</v>
      </c>
    </row>
    <row r="2182">
      <c r="A2182" t="inlineStr">
        <is>
          <t>V200040</t>
        </is>
      </c>
      <c r="B2182" t="inlineStr">
        <is>
          <t>2024-0021</t>
        </is>
      </c>
      <c r="C2182" t="n">
        <v>46</v>
      </c>
      <c r="D2182" t="inlineStr">
        <is>
          <t>37 80 4564 216-2</t>
        </is>
      </c>
      <c r="E2182" t="inlineStr">
        <is>
          <t>PCC Intermodal S.A.</t>
        </is>
      </c>
      <c r="F2182" t="inlineStr">
        <is>
          <t>TNO</t>
        </is>
      </c>
      <c r="G2182" t="inlineStr">
        <is>
          <t>60' CW</t>
        </is>
      </c>
      <c r="H2182" t="n">
        <v>0</v>
      </c>
      <c r="I2182" s="6" t="n">
        <v>0</v>
      </c>
      <c r="J2182" s="6" t="n">
        <v>0</v>
      </c>
      <c r="K2182" t="inlineStr">
        <is>
          <t>run_initial_fixed_duration</t>
        </is>
      </c>
      <c r="L2182" s="6" t="n">
        <v>45574</v>
      </c>
      <c r="M2182" s="6" t="n">
        <v>47004</v>
      </c>
      <c r="N2182" t="n">
        <v>1587</v>
      </c>
      <c r="O2182" s="6" t="n">
        <v>47004</v>
      </c>
      <c r="S2182" t="inlineStr">
        <is>
          <t>n.a.</t>
        </is>
      </c>
      <c r="T2182" s="6" t="n"/>
      <c r="U2182" s="6" t="n"/>
      <c r="V2182" t="n">
        <v>0</v>
      </c>
      <c r="W2182" t="n">
        <v>0</v>
      </c>
      <c r="X2182" s="6" t="n"/>
      <c r="Z2182" s="6" t="n">
        <v>47004</v>
      </c>
      <c r="AA2182" t="inlineStr">
        <is>
          <t>n.a.</t>
        </is>
      </c>
      <c r="AB2182" s="6" t="n">
        <v>47004</v>
      </c>
      <c r="AC2182" t="inlineStr"/>
      <c r="AD2182" s="6" t="n">
        <v>46851</v>
      </c>
    </row>
    <row r="2183">
      <c r="A2183" t="inlineStr">
        <is>
          <t>V200040</t>
        </is>
      </c>
      <c r="B2183" t="inlineStr">
        <is>
          <t>2024-0021</t>
        </is>
      </c>
      <c r="C2183" t="n">
        <v>47</v>
      </c>
      <c r="D2183" t="inlineStr">
        <is>
          <t>37 80 4564 208-9</t>
        </is>
      </c>
      <c r="E2183" t="inlineStr">
        <is>
          <t>PCC Intermodal S.A.</t>
        </is>
      </c>
      <c r="F2183" t="inlineStr">
        <is>
          <t>TNO</t>
        </is>
      </c>
      <c r="G2183" t="inlineStr">
        <is>
          <t>60' CW</t>
        </is>
      </c>
      <c r="H2183" t="n">
        <v>0</v>
      </c>
      <c r="I2183" s="6" t="n">
        <v>0</v>
      </c>
      <c r="J2183" s="6" t="n">
        <v>0</v>
      </c>
      <c r="K2183" t="inlineStr">
        <is>
          <t>run_initial_fixed_duration</t>
        </is>
      </c>
      <c r="L2183" s="6" t="n">
        <v>45574</v>
      </c>
      <c r="M2183" s="6" t="n">
        <v>47004</v>
      </c>
      <c r="N2183" t="n">
        <v>1587</v>
      </c>
      <c r="O2183" s="6" t="n">
        <v>47004</v>
      </c>
      <c r="S2183" t="inlineStr">
        <is>
          <t>n.a.</t>
        </is>
      </c>
      <c r="T2183" s="6" t="n"/>
      <c r="U2183" s="6" t="n"/>
      <c r="V2183" t="n">
        <v>0</v>
      </c>
      <c r="W2183" t="n">
        <v>0</v>
      </c>
      <c r="X2183" s="6" t="n"/>
      <c r="Z2183" s="6" t="n">
        <v>47004</v>
      </c>
      <c r="AA2183" t="inlineStr">
        <is>
          <t>n.a.</t>
        </is>
      </c>
      <c r="AB2183" s="6" t="n">
        <v>47004</v>
      </c>
      <c r="AC2183" t="inlineStr"/>
      <c r="AD2183" s="6" t="n">
        <v>46851</v>
      </c>
    </row>
    <row r="2184">
      <c r="A2184" t="inlineStr">
        <is>
          <t>V200040</t>
        </is>
      </c>
      <c r="B2184" t="inlineStr">
        <is>
          <t>2024-0021</t>
        </is>
      </c>
      <c r="C2184" t="n">
        <v>48</v>
      </c>
      <c r="D2184" t="inlineStr">
        <is>
          <t>37 80 4564 206-3</t>
        </is>
      </c>
      <c r="E2184" t="inlineStr">
        <is>
          <t>PCC Intermodal S.A.</t>
        </is>
      </c>
      <c r="F2184" t="inlineStr">
        <is>
          <t>TNO</t>
        </is>
      </c>
      <c r="G2184" t="inlineStr">
        <is>
          <t>60' CW</t>
        </is>
      </c>
      <c r="H2184" t="n">
        <v>0</v>
      </c>
      <c r="I2184" s="6" t="n">
        <v>0</v>
      </c>
      <c r="J2184" s="6" t="n">
        <v>0</v>
      </c>
      <c r="K2184" t="inlineStr">
        <is>
          <t>run_initial_fixed_duration</t>
        </is>
      </c>
      <c r="L2184" s="6" t="n">
        <v>45574</v>
      </c>
      <c r="M2184" s="6" t="n">
        <v>47004</v>
      </c>
      <c r="N2184" t="n">
        <v>1587</v>
      </c>
      <c r="O2184" s="6" t="n">
        <v>47004</v>
      </c>
      <c r="S2184" t="inlineStr">
        <is>
          <t>n.a.</t>
        </is>
      </c>
      <c r="T2184" s="6" t="n"/>
      <c r="U2184" s="6" t="n"/>
      <c r="V2184" t="n">
        <v>0</v>
      </c>
      <c r="W2184" t="n">
        <v>0</v>
      </c>
      <c r="X2184" s="6" t="n"/>
      <c r="Z2184" s="6" t="n">
        <v>47004</v>
      </c>
      <c r="AA2184" t="inlineStr">
        <is>
          <t>n.a.</t>
        </is>
      </c>
      <c r="AB2184" s="6" t="n">
        <v>47004</v>
      </c>
      <c r="AC2184" t="inlineStr"/>
      <c r="AD2184" s="6" t="n">
        <v>46851</v>
      </c>
    </row>
    <row r="2185">
      <c r="A2185" t="inlineStr">
        <is>
          <t>V200040</t>
        </is>
      </c>
      <c r="B2185" t="inlineStr">
        <is>
          <t>2024-0021</t>
        </is>
      </c>
      <c r="C2185" t="n">
        <v>49</v>
      </c>
      <c r="D2185" t="inlineStr">
        <is>
          <t>37 80 4564 194-1</t>
        </is>
      </c>
      <c r="E2185" t="inlineStr">
        <is>
          <t>PCC Intermodal S.A.</t>
        </is>
      </c>
      <c r="F2185" t="inlineStr">
        <is>
          <t>TNO</t>
        </is>
      </c>
      <c r="G2185" t="inlineStr">
        <is>
          <t>60' CW</t>
        </is>
      </c>
      <c r="H2185" t="n">
        <v>0</v>
      </c>
      <c r="I2185" s="6" t="n">
        <v>0</v>
      </c>
      <c r="J2185" s="6" t="n">
        <v>0</v>
      </c>
      <c r="K2185" t="inlineStr">
        <is>
          <t>run_initial_fixed_duration</t>
        </is>
      </c>
      <c r="L2185" s="6" t="n">
        <v>45574</v>
      </c>
      <c r="M2185" s="6" t="n">
        <v>47004</v>
      </c>
      <c r="N2185" t="n">
        <v>1587</v>
      </c>
      <c r="O2185" s="6" t="n">
        <v>47004</v>
      </c>
      <c r="S2185" t="inlineStr">
        <is>
          <t>n.a.</t>
        </is>
      </c>
      <c r="T2185" s="6" t="n"/>
      <c r="U2185" s="6" t="n"/>
      <c r="V2185" t="n">
        <v>0</v>
      </c>
      <c r="W2185" t="n">
        <v>0</v>
      </c>
      <c r="X2185" s="6" t="n"/>
      <c r="Z2185" s="6" t="n">
        <v>47004</v>
      </c>
      <c r="AA2185" t="inlineStr">
        <is>
          <t>n.a.</t>
        </is>
      </c>
      <c r="AB2185" s="6" t="n">
        <v>47004</v>
      </c>
      <c r="AC2185" t="inlineStr"/>
      <c r="AD2185" s="6" t="n">
        <v>46851</v>
      </c>
    </row>
    <row r="2186">
      <c r="A2186" t="inlineStr">
        <is>
          <t>V200040</t>
        </is>
      </c>
      <c r="B2186" t="inlineStr">
        <is>
          <t>2024-0021</t>
        </is>
      </c>
      <c r="C2186" t="n">
        <v>50</v>
      </c>
      <c r="D2186" t="inlineStr">
        <is>
          <t>37 80 4564 190-9</t>
        </is>
      </c>
      <c r="E2186" t="inlineStr">
        <is>
          <t>PCC Intermodal S.A.</t>
        </is>
      </c>
      <c r="F2186" t="inlineStr">
        <is>
          <t>TNO</t>
        </is>
      </c>
      <c r="G2186" t="inlineStr">
        <is>
          <t>60' CW</t>
        </is>
      </c>
      <c r="H2186" t="n">
        <v>0</v>
      </c>
      <c r="I2186" s="6" t="n">
        <v>0</v>
      </c>
      <c r="J2186" s="6" t="n">
        <v>0</v>
      </c>
      <c r="K2186" t="inlineStr">
        <is>
          <t>run_initial_fixed_duration</t>
        </is>
      </c>
      <c r="L2186" s="6" t="n">
        <v>45574</v>
      </c>
      <c r="M2186" s="6" t="n">
        <v>47004</v>
      </c>
      <c r="N2186" t="n">
        <v>1587</v>
      </c>
      <c r="O2186" s="6" t="n">
        <v>47004</v>
      </c>
      <c r="S2186" t="inlineStr">
        <is>
          <t>n.a.</t>
        </is>
      </c>
      <c r="T2186" s="6" t="n"/>
      <c r="U2186" s="6" t="n"/>
      <c r="V2186" t="n">
        <v>0</v>
      </c>
      <c r="W2186" t="n">
        <v>0</v>
      </c>
      <c r="X2186" s="6" t="n"/>
      <c r="Z2186" s="6" t="n">
        <v>47004</v>
      </c>
      <c r="AA2186" t="inlineStr">
        <is>
          <t>n.a.</t>
        </is>
      </c>
      <c r="AB2186" s="6" t="n">
        <v>47004</v>
      </c>
      <c r="AC2186" t="inlineStr"/>
      <c r="AD2186" s="6" t="n">
        <v>46851</v>
      </c>
    </row>
    <row r="2187">
      <c r="A2187" t="inlineStr">
        <is>
          <t>V200040</t>
        </is>
      </c>
      <c r="B2187" t="inlineStr">
        <is>
          <t>2024-0021</t>
        </is>
      </c>
      <c r="C2187" t="n">
        <v>51</v>
      </c>
      <c r="D2187" t="inlineStr">
        <is>
          <t>37 80 4564 189-1</t>
        </is>
      </c>
      <c r="E2187" t="inlineStr">
        <is>
          <t>PCC Intermodal S.A.</t>
        </is>
      </c>
      <c r="F2187" t="inlineStr">
        <is>
          <t>TNO</t>
        </is>
      </c>
      <c r="G2187" t="inlineStr">
        <is>
          <t>60' CW</t>
        </is>
      </c>
      <c r="H2187" t="n">
        <v>0</v>
      </c>
      <c r="I2187" s="6" t="n">
        <v>0</v>
      </c>
      <c r="J2187" s="6" t="n">
        <v>0</v>
      </c>
      <c r="K2187" t="inlineStr">
        <is>
          <t>run_initial_fixed_duration</t>
        </is>
      </c>
      <c r="L2187" s="6" t="n">
        <v>45574</v>
      </c>
      <c r="M2187" s="6" t="n">
        <v>47004</v>
      </c>
      <c r="N2187" t="n">
        <v>1587</v>
      </c>
      <c r="O2187" s="6" t="n">
        <v>47004</v>
      </c>
      <c r="S2187" t="inlineStr">
        <is>
          <t>n.a.</t>
        </is>
      </c>
      <c r="T2187" s="6" t="n"/>
      <c r="U2187" s="6" t="n"/>
      <c r="V2187" t="n">
        <v>0</v>
      </c>
      <c r="W2187" t="n">
        <v>0</v>
      </c>
      <c r="X2187" s="6" t="n"/>
      <c r="Z2187" s="6" t="n">
        <v>47004</v>
      </c>
      <c r="AA2187" t="inlineStr">
        <is>
          <t>n.a.</t>
        </is>
      </c>
      <c r="AB2187" s="6" t="n">
        <v>47004</v>
      </c>
      <c r="AC2187" t="inlineStr"/>
      <c r="AD2187" s="6" t="n">
        <v>46851</v>
      </c>
    </row>
    <row r="2188">
      <c r="A2188" t="inlineStr">
        <is>
          <t>V200040</t>
        </is>
      </c>
      <c r="B2188" t="inlineStr">
        <is>
          <t>2024-0021</t>
        </is>
      </c>
      <c r="C2188" t="n">
        <v>52</v>
      </c>
      <c r="D2188" t="inlineStr">
        <is>
          <t>37 80 4564 182-6</t>
        </is>
      </c>
      <c r="E2188" t="inlineStr">
        <is>
          <t>PCC Intermodal S.A.</t>
        </is>
      </c>
      <c r="F2188" t="inlineStr">
        <is>
          <t>TNO</t>
        </is>
      </c>
      <c r="G2188" t="inlineStr">
        <is>
          <t>60' CW</t>
        </is>
      </c>
      <c r="H2188" t="n">
        <v>0</v>
      </c>
      <c r="I2188" s="6" t="n">
        <v>0</v>
      </c>
      <c r="J2188" s="6" t="n">
        <v>0</v>
      </c>
      <c r="K2188" t="inlineStr">
        <is>
          <t>run_initial_fixed_duration</t>
        </is>
      </c>
      <c r="L2188" s="6" t="n">
        <v>45574</v>
      </c>
      <c r="M2188" s="6" t="n">
        <v>47004</v>
      </c>
      <c r="N2188" t="n">
        <v>1587</v>
      </c>
      <c r="O2188" s="6" t="n">
        <v>47004</v>
      </c>
      <c r="S2188" t="inlineStr">
        <is>
          <t>n.a.</t>
        </is>
      </c>
      <c r="T2188" s="6" t="n"/>
      <c r="U2188" s="6" t="n"/>
      <c r="V2188" t="n">
        <v>0</v>
      </c>
      <c r="W2188" t="n">
        <v>0</v>
      </c>
      <c r="X2188" s="6" t="n"/>
      <c r="Z2188" s="6" t="n">
        <v>47004</v>
      </c>
      <c r="AA2188" t="inlineStr">
        <is>
          <t>n.a.</t>
        </is>
      </c>
      <c r="AB2188" s="6" t="n">
        <v>47004</v>
      </c>
      <c r="AC2188" t="inlineStr"/>
      <c r="AD2188" s="6" t="n">
        <v>46851</v>
      </c>
    </row>
    <row r="2189">
      <c r="A2189" t="inlineStr">
        <is>
          <t>V200040</t>
        </is>
      </c>
      <c r="B2189" t="inlineStr">
        <is>
          <t>2024-0021</t>
        </is>
      </c>
      <c r="C2189" t="n">
        <v>53</v>
      </c>
      <c r="D2189" t="inlineStr">
        <is>
          <t>37 80 4564 177-6</t>
        </is>
      </c>
      <c r="E2189" t="inlineStr">
        <is>
          <t>PCC Intermodal S.A.</t>
        </is>
      </c>
      <c r="F2189" t="inlineStr">
        <is>
          <t>TNO</t>
        </is>
      </c>
      <c r="G2189" t="inlineStr">
        <is>
          <t>60' CW</t>
        </is>
      </c>
      <c r="H2189" t="n">
        <v>0</v>
      </c>
      <c r="I2189" s="6" t="n">
        <v>0</v>
      </c>
      <c r="J2189" s="6" t="n">
        <v>0</v>
      </c>
      <c r="K2189" t="inlineStr">
        <is>
          <t>run_initial_fixed_duration</t>
        </is>
      </c>
      <c r="L2189" s="6" t="n">
        <v>45574</v>
      </c>
      <c r="M2189" s="6" t="n">
        <v>47004</v>
      </c>
      <c r="N2189" t="n">
        <v>1587</v>
      </c>
      <c r="O2189" s="6" t="n">
        <v>47004</v>
      </c>
      <c r="S2189" t="inlineStr">
        <is>
          <t>n.a.</t>
        </is>
      </c>
      <c r="T2189" s="6" t="n"/>
      <c r="U2189" s="6" t="n"/>
      <c r="V2189" t="n">
        <v>0</v>
      </c>
      <c r="W2189" t="n">
        <v>0</v>
      </c>
      <c r="X2189" s="6" t="n"/>
      <c r="Z2189" s="6" t="n">
        <v>47004</v>
      </c>
      <c r="AA2189" t="inlineStr">
        <is>
          <t>n.a.</t>
        </is>
      </c>
      <c r="AB2189" s="6" t="n">
        <v>47004</v>
      </c>
      <c r="AC2189" t="inlineStr"/>
      <c r="AD2189" s="6" t="n">
        <v>46851</v>
      </c>
    </row>
    <row r="2190">
      <c r="A2190" t="inlineStr">
        <is>
          <t>V200040</t>
        </is>
      </c>
      <c r="B2190" t="inlineStr">
        <is>
          <t>2024-0021</t>
        </is>
      </c>
      <c r="C2190" t="n">
        <v>54</v>
      </c>
      <c r="D2190" t="inlineStr">
        <is>
          <t>37 80 4564 427-5</t>
        </is>
      </c>
      <c r="E2190" t="inlineStr">
        <is>
          <t>PCC Intermodal S.A.</t>
        </is>
      </c>
      <c r="F2190" t="inlineStr">
        <is>
          <t>TNO</t>
        </is>
      </c>
      <c r="G2190" t="inlineStr">
        <is>
          <t>60' CW</t>
        </is>
      </c>
      <c r="H2190" t="n">
        <v>0</v>
      </c>
      <c r="I2190" s="6" t="n">
        <v>0</v>
      </c>
      <c r="J2190" s="6" t="n">
        <v>0</v>
      </c>
      <c r="K2190" t="inlineStr">
        <is>
          <t>run_initial_fixed_duration</t>
        </is>
      </c>
      <c r="L2190" s="6" t="n">
        <v>45574</v>
      </c>
      <c r="M2190" s="6" t="n">
        <v>47004</v>
      </c>
      <c r="N2190" t="n">
        <v>1587</v>
      </c>
      <c r="O2190" s="6" t="n">
        <v>47004</v>
      </c>
      <c r="S2190" t="inlineStr">
        <is>
          <t>n.a.</t>
        </is>
      </c>
      <c r="T2190" s="6" t="n"/>
      <c r="U2190" s="6" t="n"/>
      <c r="V2190" t="n">
        <v>0</v>
      </c>
      <c r="W2190" t="n">
        <v>0</v>
      </c>
      <c r="X2190" s="6" t="n"/>
      <c r="Z2190" s="6" t="n">
        <v>47004</v>
      </c>
      <c r="AA2190" t="inlineStr">
        <is>
          <t>n.a.</t>
        </is>
      </c>
      <c r="AB2190" s="6" t="n">
        <v>47004</v>
      </c>
      <c r="AC2190" t="inlineStr"/>
      <c r="AD2190" s="6" t="n">
        <v>46851</v>
      </c>
    </row>
    <row r="2191">
      <c r="A2191" t="inlineStr">
        <is>
          <t>V200040</t>
        </is>
      </c>
      <c r="B2191" t="inlineStr">
        <is>
          <t>2024-0021</t>
        </is>
      </c>
      <c r="C2191" t="n">
        <v>55</v>
      </c>
      <c r="D2191" t="inlineStr">
        <is>
          <t>37 80 4564 419-2</t>
        </is>
      </c>
      <c r="E2191" t="inlineStr">
        <is>
          <t>PCC Intermodal S.A.</t>
        </is>
      </c>
      <c r="F2191" t="inlineStr">
        <is>
          <t>TNO</t>
        </is>
      </c>
      <c r="G2191" t="inlineStr">
        <is>
          <t>60' CW</t>
        </is>
      </c>
      <c r="H2191" t="n">
        <v>0</v>
      </c>
      <c r="I2191" s="6" t="n">
        <v>0</v>
      </c>
      <c r="J2191" s="6" t="n">
        <v>0</v>
      </c>
      <c r="K2191" t="inlineStr">
        <is>
          <t>run_initial_fixed_duration</t>
        </is>
      </c>
      <c r="L2191" s="6" t="n">
        <v>45574</v>
      </c>
      <c r="M2191" s="6" t="n">
        <v>47004</v>
      </c>
      <c r="N2191" t="n">
        <v>1587</v>
      </c>
      <c r="O2191" s="6" t="n">
        <v>47004</v>
      </c>
      <c r="S2191" t="inlineStr">
        <is>
          <t>n.a.</t>
        </is>
      </c>
      <c r="T2191" s="6" t="n"/>
      <c r="U2191" s="6" t="n"/>
      <c r="V2191" t="n">
        <v>0</v>
      </c>
      <c r="W2191" t="n">
        <v>0</v>
      </c>
      <c r="X2191" s="6" t="n"/>
      <c r="Z2191" s="6" t="n">
        <v>47004</v>
      </c>
      <c r="AA2191" t="inlineStr">
        <is>
          <t>n.a.</t>
        </is>
      </c>
      <c r="AB2191" s="6" t="n">
        <v>47004</v>
      </c>
      <c r="AC2191" t="inlineStr"/>
      <c r="AD2191" s="6" t="n">
        <v>46851</v>
      </c>
    </row>
    <row r="2192">
      <c r="A2192" t="inlineStr">
        <is>
          <t>V200040</t>
        </is>
      </c>
      <c r="B2192" t="inlineStr">
        <is>
          <t>2024-0021</t>
        </is>
      </c>
      <c r="C2192" t="n">
        <v>56</v>
      </c>
      <c r="D2192" t="inlineStr">
        <is>
          <t>37 80 4564 274-1</t>
        </is>
      </c>
      <c r="E2192" t="inlineStr">
        <is>
          <t>PCC Intermodal S.A.</t>
        </is>
      </c>
      <c r="F2192" t="inlineStr">
        <is>
          <t>TNO</t>
        </is>
      </c>
      <c r="G2192" t="inlineStr">
        <is>
          <t>60' CW</t>
        </is>
      </c>
      <c r="H2192" t="n">
        <v>0</v>
      </c>
      <c r="I2192" s="6" t="n">
        <v>0</v>
      </c>
      <c r="J2192" s="6" t="n">
        <v>0</v>
      </c>
      <c r="K2192" t="inlineStr">
        <is>
          <t>run_initial_fixed_duration</t>
        </is>
      </c>
      <c r="L2192" s="6" t="n">
        <v>45574</v>
      </c>
      <c r="M2192" s="6" t="n">
        <v>47004</v>
      </c>
      <c r="N2192" t="n">
        <v>1587</v>
      </c>
      <c r="O2192" s="6" t="n">
        <v>47004</v>
      </c>
      <c r="S2192" t="inlineStr">
        <is>
          <t>n.a.</t>
        </is>
      </c>
      <c r="T2192" s="6" t="n"/>
      <c r="U2192" s="6" t="n"/>
      <c r="V2192" t="n">
        <v>0</v>
      </c>
      <c r="W2192" t="n">
        <v>0</v>
      </c>
      <c r="X2192" s="6" t="n"/>
      <c r="Z2192" s="6" t="n">
        <v>47004</v>
      </c>
      <c r="AA2192" t="inlineStr">
        <is>
          <t>n.a.</t>
        </is>
      </c>
      <c r="AB2192" s="6" t="n">
        <v>47004</v>
      </c>
      <c r="AC2192" t="inlineStr"/>
      <c r="AD2192" s="6" t="n">
        <v>46851</v>
      </c>
    </row>
    <row r="2193">
      <c r="A2193" t="inlineStr">
        <is>
          <t>V200040</t>
        </is>
      </c>
      <c r="B2193" t="inlineStr">
        <is>
          <t>2024-0021</t>
        </is>
      </c>
      <c r="C2193" t="n">
        <v>57</v>
      </c>
      <c r="D2193" t="inlineStr">
        <is>
          <t>37 80 4564 420-0</t>
        </is>
      </c>
      <c r="E2193" t="inlineStr">
        <is>
          <t>PCC Intermodal S.A.</t>
        </is>
      </c>
      <c r="F2193" t="inlineStr">
        <is>
          <t>TNO</t>
        </is>
      </c>
      <c r="G2193" t="inlineStr">
        <is>
          <t>60' CW</t>
        </is>
      </c>
      <c r="H2193" t="n">
        <v>0</v>
      </c>
      <c r="I2193" s="6" t="n">
        <v>0</v>
      </c>
      <c r="J2193" s="6" t="n">
        <v>0</v>
      </c>
      <c r="K2193" t="inlineStr">
        <is>
          <t>run_initial_fixed_duration</t>
        </is>
      </c>
      <c r="L2193" s="6" t="n">
        <v>45574</v>
      </c>
      <c r="M2193" s="6" t="n">
        <v>47004</v>
      </c>
      <c r="N2193" t="n">
        <v>1587</v>
      </c>
      <c r="O2193" s="6" t="n">
        <v>47004</v>
      </c>
      <c r="S2193" t="inlineStr">
        <is>
          <t>n.a.</t>
        </is>
      </c>
      <c r="T2193" s="6" t="n"/>
      <c r="U2193" s="6" t="n"/>
      <c r="V2193" t="n">
        <v>0</v>
      </c>
      <c r="W2193" t="n">
        <v>0</v>
      </c>
      <c r="X2193" s="6" t="n"/>
      <c r="Z2193" s="6" t="n">
        <v>47004</v>
      </c>
      <c r="AA2193" t="inlineStr">
        <is>
          <t>n.a.</t>
        </is>
      </c>
      <c r="AB2193" s="6" t="n">
        <v>47004</v>
      </c>
      <c r="AC2193" t="inlineStr"/>
      <c r="AD2193" s="6" t="n">
        <v>46851</v>
      </c>
    </row>
    <row r="2194">
      <c r="A2194" t="inlineStr">
        <is>
          <t>V200040</t>
        </is>
      </c>
      <c r="B2194" t="inlineStr">
        <is>
          <t>2024-0021</t>
        </is>
      </c>
      <c r="C2194" t="n">
        <v>58</v>
      </c>
      <c r="D2194" t="inlineStr">
        <is>
          <t>37 80 4564 416-8</t>
        </is>
      </c>
      <c r="E2194" t="inlineStr">
        <is>
          <t>PCC Intermodal S.A.</t>
        </is>
      </c>
      <c r="F2194" t="inlineStr">
        <is>
          <t>TNO</t>
        </is>
      </c>
      <c r="G2194" t="inlineStr">
        <is>
          <t>60' CW</t>
        </is>
      </c>
      <c r="H2194" t="n">
        <v>0</v>
      </c>
      <c r="I2194" s="6" t="n">
        <v>0</v>
      </c>
      <c r="J2194" s="6" t="n">
        <v>0</v>
      </c>
      <c r="K2194" t="inlineStr">
        <is>
          <t>run_initial_fixed_duration</t>
        </is>
      </c>
      <c r="L2194" s="6" t="n">
        <v>45574</v>
      </c>
      <c r="M2194" s="6" t="n">
        <v>47004</v>
      </c>
      <c r="N2194" t="n">
        <v>1587</v>
      </c>
      <c r="O2194" s="6" t="n">
        <v>47004</v>
      </c>
      <c r="S2194" t="inlineStr">
        <is>
          <t>n.a.</t>
        </is>
      </c>
      <c r="T2194" s="6" t="n"/>
      <c r="U2194" s="6" t="n"/>
      <c r="V2194" t="n">
        <v>0</v>
      </c>
      <c r="W2194" t="n">
        <v>0</v>
      </c>
      <c r="X2194" s="6" t="n"/>
      <c r="Z2194" s="6" t="n">
        <v>47004</v>
      </c>
      <c r="AA2194" t="inlineStr">
        <is>
          <t>n.a.</t>
        </is>
      </c>
      <c r="AB2194" s="6" t="n">
        <v>47004</v>
      </c>
      <c r="AC2194" t="inlineStr"/>
      <c r="AD2194" s="6" t="n">
        <v>46851</v>
      </c>
    </row>
    <row r="2195">
      <c r="A2195" t="inlineStr">
        <is>
          <t>V200040</t>
        </is>
      </c>
      <c r="B2195" t="inlineStr">
        <is>
          <t>2024-0021</t>
        </is>
      </c>
      <c r="C2195" t="n">
        <v>59</v>
      </c>
      <c r="D2195" t="inlineStr">
        <is>
          <t>37 80 4564 257-6</t>
        </is>
      </c>
      <c r="E2195" t="inlineStr">
        <is>
          <t>PCC Intermodal S.A.</t>
        </is>
      </c>
      <c r="F2195" t="inlineStr">
        <is>
          <t>TNO</t>
        </is>
      </c>
      <c r="G2195" t="inlineStr">
        <is>
          <t>60' CW</t>
        </is>
      </c>
      <c r="H2195" t="n">
        <v>0</v>
      </c>
      <c r="I2195" s="6" t="n">
        <v>0</v>
      </c>
      <c r="J2195" s="6" t="n">
        <v>0</v>
      </c>
      <c r="K2195" t="inlineStr">
        <is>
          <t>run_initial_fixed_duration</t>
        </is>
      </c>
      <c r="L2195" s="6" t="n">
        <v>45574</v>
      </c>
      <c r="M2195" s="6" t="n">
        <v>47004</v>
      </c>
      <c r="N2195" t="n">
        <v>1587</v>
      </c>
      <c r="O2195" s="6" t="n">
        <v>47004</v>
      </c>
      <c r="S2195" t="inlineStr">
        <is>
          <t>n.a.</t>
        </is>
      </c>
      <c r="T2195" s="6" t="n"/>
      <c r="U2195" s="6" t="n"/>
      <c r="V2195" t="n">
        <v>0</v>
      </c>
      <c r="W2195" t="n">
        <v>0</v>
      </c>
      <c r="X2195" s="6" t="n"/>
      <c r="Z2195" s="6" t="n">
        <v>47004</v>
      </c>
      <c r="AA2195" t="inlineStr">
        <is>
          <t>n.a.</t>
        </is>
      </c>
      <c r="AB2195" s="6" t="n">
        <v>47004</v>
      </c>
      <c r="AC2195" t="inlineStr"/>
      <c r="AD2195" s="6" t="n">
        <v>46851</v>
      </c>
    </row>
    <row r="2196">
      <c r="A2196" t="inlineStr">
        <is>
          <t>V200040</t>
        </is>
      </c>
      <c r="B2196" t="inlineStr">
        <is>
          <t>2024-0021</t>
        </is>
      </c>
      <c r="C2196" t="n">
        <v>60</v>
      </c>
      <c r="D2196" t="inlineStr">
        <is>
          <t>37 80 4564 252-7</t>
        </is>
      </c>
      <c r="E2196" t="inlineStr">
        <is>
          <t>PCC Intermodal S.A.</t>
        </is>
      </c>
      <c r="F2196" t="inlineStr">
        <is>
          <t>TNO</t>
        </is>
      </c>
      <c r="G2196" t="inlineStr">
        <is>
          <t>60' CW</t>
        </is>
      </c>
      <c r="H2196" t="n">
        <v>0</v>
      </c>
      <c r="I2196" s="6" t="n">
        <v>0</v>
      </c>
      <c r="J2196" s="6" t="n">
        <v>0</v>
      </c>
      <c r="K2196" t="inlineStr">
        <is>
          <t>run_initial_fixed_duration</t>
        </is>
      </c>
      <c r="L2196" s="6" t="n">
        <v>45574</v>
      </c>
      <c r="M2196" s="6" t="n">
        <v>47004</v>
      </c>
      <c r="N2196" t="n">
        <v>1587</v>
      </c>
      <c r="O2196" s="6" t="n">
        <v>47004</v>
      </c>
      <c r="S2196" t="inlineStr">
        <is>
          <t>n.a.</t>
        </is>
      </c>
      <c r="T2196" s="6" t="n"/>
      <c r="U2196" s="6" t="n"/>
      <c r="V2196" t="n">
        <v>0</v>
      </c>
      <c r="W2196" t="n">
        <v>0</v>
      </c>
      <c r="X2196" s="6" t="n"/>
      <c r="Z2196" s="6" t="n">
        <v>47004</v>
      </c>
      <c r="AA2196" t="inlineStr">
        <is>
          <t>n.a.</t>
        </is>
      </c>
      <c r="AB2196" s="6" t="n">
        <v>47004</v>
      </c>
      <c r="AC2196" t="inlineStr"/>
      <c r="AD2196" s="6" t="n">
        <v>46851</v>
      </c>
    </row>
    <row r="2197">
      <c r="A2197" t="inlineStr">
        <is>
          <t>V200040</t>
        </is>
      </c>
      <c r="B2197" t="inlineStr">
        <is>
          <t>2024-0021</t>
        </is>
      </c>
      <c r="C2197" t="n">
        <v>61</v>
      </c>
      <c r="D2197" t="inlineStr">
        <is>
          <t>37 80 4564 223-8</t>
        </is>
      </c>
      <c r="E2197" t="inlineStr">
        <is>
          <t>PCC Intermodal S.A.</t>
        </is>
      </c>
      <c r="F2197" t="inlineStr">
        <is>
          <t>TNO</t>
        </is>
      </c>
      <c r="G2197" t="inlineStr">
        <is>
          <t>60' CW</t>
        </is>
      </c>
      <c r="H2197" t="n">
        <v>0</v>
      </c>
      <c r="I2197" s="6" t="n">
        <v>0</v>
      </c>
      <c r="J2197" s="6" t="n">
        <v>0</v>
      </c>
      <c r="K2197" t="inlineStr">
        <is>
          <t>run_initial_fixed_duration</t>
        </is>
      </c>
      <c r="L2197" s="6" t="n">
        <v>45574</v>
      </c>
      <c r="M2197" s="6" t="n">
        <v>47004</v>
      </c>
      <c r="N2197" t="n">
        <v>1587</v>
      </c>
      <c r="O2197" s="6" t="n">
        <v>47004</v>
      </c>
      <c r="S2197" t="inlineStr">
        <is>
          <t>n.a.</t>
        </is>
      </c>
      <c r="T2197" s="6" t="n"/>
      <c r="U2197" s="6" t="n"/>
      <c r="V2197" t="n">
        <v>0</v>
      </c>
      <c r="W2197" t="n">
        <v>0</v>
      </c>
      <c r="X2197" s="6" t="n"/>
      <c r="Z2197" s="6" t="n">
        <v>47004</v>
      </c>
      <c r="AA2197" t="inlineStr">
        <is>
          <t>n.a.</t>
        </is>
      </c>
      <c r="AB2197" s="6" t="n">
        <v>47004</v>
      </c>
      <c r="AC2197" t="inlineStr"/>
      <c r="AD2197" s="6" t="n">
        <v>46851</v>
      </c>
    </row>
    <row r="2198">
      <c r="A2198" t="inlineStr">
        <is>
          <t>V200040</t>
        </is>
      </c>
      <c r="B2198" t="inlineStr">
        <is>
          <t>2024-0021</t>
        </is>
      </c>
      <c r="C2198" t="n">
        <v>62</v>
      </c>
      <c r="D2198" t="inlineStr">
        <is>
          <t>37 80 4564 172-7</t>
        </is>
      </c>
      <c r="E2198" t="inlineStr">
        <is>
          <t>PCC Intermodal S.A.</t>
        </is>
      </c>
      <c r="F2198" t="inlineStr">
        <is>
          <t>TNO</t>
        </is>
      </c>
      <c r="G2198" t="inlineStr">
        <is>
          <t>60' CW</t>
        </is>
      </c>
      <c r="H2198" t="n">
        <v>0</v>
      </c>
      <c r="I2198" s="6" t="n">
        <v>0</v>
      </c>
      <c r="J2198" s="6" t="n">
        <v>0</v>
      </c>
      <c r="K2198" t="inlineStr">
        <is>
          <t>run_initial_fixed_duration</t>
        </is>
      </c>
      <c r="L2198" s="6" t="n">
        <v>45609</v>
      </c>
      <c r="M2198" s="6" t="n">
        <v>47069</v>
      </c>
      <c r="N2198" t="n">
        <v>1587</v>
      </c>
      <c r="O2198" s="6" t="n">
        <v>47069</v>
      </c>
      <c r="S2198" t="inlineStr">
        <is>
          <t>n.a.</t>
        </is>
      </c>
      <c r="T2198" s="6" t="n"/>
      <c r="U2198" s="6" t="n"/>
      <c r="V2198" t="n">
        <v>0</v>
      </c>
      <c r="W2198" t="n">
        <v>0</v>
      </c>
      <c r="X2198" s="6" t="n"/>
      <c r="Z2198" s="6" t="n">
        <v>47069</v>
      </c>
      <c r="AA2198" t="inlineStr">
        <is>
          <t>n.a.</t>
        </is>
      </c>
      <c r="AB2198" s="6" t="n">
        <v>47069</v>
      </c>
      <c r="AC2198" t="inlineStr"/>
      <c r="AD2198" s="6" t="n">
        <v>46916</v>
      </c>
    </row>
    <row r="2199">
      <c r="A2199" t="inlineStr">
        <is>
          <t>V200040</t>
        </is>
      </c>
      <c r="B2199" t="inlineStr">
        <is>
          <t>2024-0021</t>
        </is>
      </c>
      <c r="C2199" t="n">
        <v>63</v>
      </c>
      <c r="D2199" t="inlineStr">
        <is>
          <t>37 80 4564 184-2</t>
        </is>
      </c>
      <c r="E2199" t="inlineStr">
        <is>
          <t>PCC Intermodal S.A.</t>
        </is>
      </c>
      <c r="F2199" t="inlineStr">
        <is>
          <t>TNO</t>
        </is>
      </c>
      <c r="G2199" t="inlineStr">
        <is>
          <t>60' CW</t>
        </is>
      </c>
      <c r="H2199" t="n">
        <v>0</v>
      </c>
      <c r="I2199" s="6" t="n">
        <v>0</v>
      </c>
      <c r="J2199" s="6" t="n">
        <v>0</v>
      </c>
      <c r="K2199" t="inlineStr">
        <is>
          <t>run_initial_fixed_duration</t>
        </is>
      </c>
      <c r="L2199" s="6" t="n">
        <v>45609</v>
      </c>
      <c r="M2199" s="6" t="n">
        <v>47069</v>
      </c>
      <c r="N2199" t="n">
        <v>1587</v>
      </c>
      <c r="O2199" s="6" t="n">
        <v>47069</v>
      </c>
      <c r="S2199" t="inlineStr">
        <is>
          <t>n.a.</t>
        </is>
      </c>
      <c r="T2199" s="6" t="n"/>
      <c r="U2199" s="6" t="n"/>
      <c r="V2199" t="n">
        <v>0</v>
      </c>
      <c r="W2199" t="n">
        <v>0</v>
      </c>
      <c r="X2199" s="6" t="n"/>
      <c r="Z2199" s="6" t="n">
        <v>47069</v>
      </c>
      <c r="AA2199" t="inlineStr">
        <is>
          <t>n.a.</t>
        </is>
      </c>
      <c r="AB2199" s="6" t="n">
        <v>47069</v>
      </c>
      <c r="AC2199" t="inlineStr"/>
      <c r="AD2199" s="6" t="n">
        <v>46916</v>
      </c>
    </row>
    <row r="2200">
      <c r="A2200" t="inlineStr">
        <is>
          <t>V200040</t>
        </is>
      </c>
      <c r="B2200" t="inlineStr">
        <is>
          <t>2024-0021</t>
        </is>
      </c>
      <c r="C2200" t="n">
        <v>64</v>
      </c>
      <c r="D2200" t="inlineStr">
        <is>
          <t>37 80 4564 196-6</t>
        </is>
      </c>
      <c r="E2200" t="inlineStr">
        <is>
          <t>PCC Intermodal S.A.</t>
        </is>
      </c>
      <c r="F2200" t="inlineStr">
        <is>
          <t>TNO</t>
        </is>
      </c>
      <c r="G2200" t="inlineStr">
        <is>
          <t>60' CW</t>
        </is>
      </c>
      <c r="H2200" t="n">
        <v>0</v>
      </c>
      <c r="I2200" s="6" t="n">
        <v>0</v>
      </c>
      <c r="J2200" s="6" t="n">
        <v>0</v>
      </c>
      <c r="K2200" t="inlineStr">
        <is>
          <t>run_initial_fixed_duration</t>
        </is>
      </c>
      <c r="L2200" s="6" t="n">
        <v>45609</v>
      </c>
      <c r="M2200" s="6" t="n">
        <v>47069</v>
      </c>
      <c r="N2200" t="n">
        <v>1587</v>
      </c>
      <c r="O2200" s="6" t="n">
        <v>47069</v>
      </c>
      <c r="S2200" t="inlineStr">
        <is>
          <t>n.a.</t>
        </is>
      </c>
      <c r="T2200" s="6" t="n"/>
      <c r="U2200" s="6" t="n"/>
      <c r="V2200" t="n">
        <v>0</v>
      </c>
      <c r="W2200" t="n">
        <v>0</v>
      </c>
      <c r="X2200" s="6" t="n"/>
      <c r="Z2200" s="6" t="n">
        <v>47069</v>
      </c>
      <c r="AA2200" t="inlineStr">
        <is>
          <t>n.a.</t>
        </is>
      </c>
      <c r="AB2200" s="6" t="n">
        <v>47069</v>
      </c>
      <c r="AC2200" t="inlineStr"/>
      <c r="AD2200" s="6" t="n">
        <v>46916</v>
      </c>
    </row>
    <row r="2201">
      <c r="A2201" t="inlineStr">
        <is>
          <t>V200040</t>
        </is>
      </c>
      <c r="B2201" t="inlineStr">
        <is>
          <t>2024-0021</t>
        </is>
      </c>
      <c r="C2201" t="n">
        <v>65</v>
      </c>
      <c r="D2201" t="inlineStr">
        <is>
          <t>37 80 4564 198-2</t>
        </is>
      </c>
      <c r="E2201" t="inlineStr">
        <is>
          <t>PCC Intermodal S.A.</t>
        </is>
      </c>
      <c r="F2201" t="inlineStr">
        <is>
          <t>TNO</t>
        </is>
      </c>
      <c r="G2201" t="inlineStr">
        <is>
          <t>60' CW</t>
        </is>
      </c>
      <c r="H2201" t="n">
        <v>0</v>
      </c>
      <c r="I2201" s="6" t="n">
        <v>0</v>
      </c>
      <c r="J2201" s="6" t="n">
        <v>0</v>
      </c>
      <c r="K2201" t="inlineStr">
        <is>
          <t>run_initial_fixed_duration</t>
        </is>
      </c>
      <c r="L2201" s="6" t="n">
        <v>45609</v>
      </c>
      <c r="M2201" s="6" t="n">
        <v>47069</v>
      </c>
      <c r="N2201" t="n">
        <v>1587</v>
      </c>
      <c r="O2201" s="6" t="n">
        <v>47069</v>
      </c>
      <c r="S2201" t="inlineStr">
        <is>
          <t>n.a.</t>
        </is>
      </c>
      <c r="T2201" s="6" t="n"/>
      <c r="U2201" s="6" t="n"/>
      <c r="V2201" t="n">
        <v>0</v>
      </c>
      <c r="W2201" t="n">
        <v>0</v>
      </c>
      <c r="X2201" s="6" t="n"/>
      <c r="Z2201" s="6" t="n">
        <v>47069</v>
      </c>
      <c r="AA2201" t="inlineStr">
        <is>
          <t>n.a.</t>
        </is>
      </c>
      <c r="AB2201" s="6" t="n">
        <v>47069</v>
      </c>
      <c r="AC2201" t="inlineStr"/>
      <c r="AD2201" s="6" t="n">
        <v>46916</v>
      </c>
    </row>
    <row r="2202">
      <c r="A2202" t="inlineStr">
        <is>
          <t>V200040</t>
        </is>
      </c>
      <c r="B2202" t="inlineStr">
        <is>
          <t>2024-0021</t>
        </is>
      </c>
      <c r="C2202" t="n">
        <v>66</v>
      </c>
      <c r="D2202" t="inlineStr">
        <is>
          <t>37 80 4564 202-2</t>
        </is>
      </c>
      <c r="E2202" t="inlineStr">
        <is>
          <t>PCC Intermodal S.A.</t>
        </is>
      </c>
      <c r="F2202" t="inlineStr">
        <is>
          <t>TNO</t>
        </is>
      </c>
      <c r="G2202" t="inlineStr">
        <is>
          <t>60' CW</t>
        </is>
      </c>
      <c r="H2202" t="n">
        <v>0</v>
      </c>
      <c r="I2202" s="6" t="n">
        <v>0</v>
      </c>
      <c r="J2202" s="6" t="n">
        <v>0</v>
      </c>
      <c r="K2202" t="inlineStr">
        <is>
          <t>run_initial_fixed_duration</t>
        </is>
      </c>
      <c r="L2202" s="6" t="n">
        <v>45609</v>
      </c>
      <c r="M2202" s="6" t="n">
        <v>47069</v>
      </c>
      <c r="N2202" t="n">
        <v>1587</v>
      </c>
      <c r="O2202" s="6" t="n">
        <v>47069</v>
      </c>
      <c r="S2202" t="inlineStr">
        <is>
          <t>n.a.</t>
        </is>
      </c>
      <c r="T2202" s="6" t="n"/>
      <c r="U2202" s="6" t="n"/>
      <c r="V2202" t="n">
        <v>0</v>
      </c>
      <c r="W2202" t="n">
        <v>0</v>
      </c>
      <c r="X2202" s="6" t="n"/>
      <c r="Z2202" s="6" t="n">
        <v>47069</v>
      </c>
      <c r="AA2202" t="inlineStr">
        <is>
          <t>n.a.</t>
        </is>
      </c>
      <c r="AB2202" s="6" t="n">
        <v>47069</v>
      </c>
      <c r="AC2202" t="inlineStr"/>
      <c r="AD2202" s="6" t="n">
        <v>46916</v>
      </c>
    </row>
    <row r="2203">
      <c r="A2203" t="inlineStr">
        <is>
          <t>V200040</t>
        </is>
      </c>
      <c r="B2203" t="inlineStr">
        <is>
          <t>2024-0021</t>
        </is>
      </c>
      <c r="C2203" t="n">
        <v>67</v>
      </c>
      <c r="D2203" t="inlineStr">
        <is>
          <t>37 80 4564 209-7</t>
        </is>
      </c>
      <c r="E2203" t="inlineStr">
        <is>
          <t>PCC Intermodal S.A.</t>
        </is>
      </c>
      <c r="F2203" t="inlineStr">
        <is>
          <t>TNO</t>
        </is>
      </c>
      <c r="G2203" t="inlineStr">
        <is>
          <t>60' CW</t>
        </is>
      </c>
      <c r="H2203" t="n">
        <v>0</v>
      </c>
      <c r="I2203" s="6" t="n">
        <v>0</v>
      </c>
      <c r="J2203" s="6" t="n">
        <v>0</v>
      </c>
      <c r="K2203" t="inlineStr">
        <is>
          <t>run_initial_fixed_duration</t>
        </is>
      </c>
      <c r="L2203" s="6" t="n">
        <v>45609</v>
      </c>
      <c r="M2203" s="6" t="n">
        <v>47069</v>
      </c>
      <c r="N2203" t="n">
        <v>1587</v>
      </c>
      <c r="O2203" s="6" t="n">
        <v>47069</v>
      </c>
      <c r="S2203" t="inlineStr">
        <is>
          <t>n.a.</t>
        </is>
      </c>
      <c r="T2203" s="6" t="n"/>
      <c r="U2203" s="6" t="n"/>
      <c r="V2203" t="n">
        <v>0</v>
      </c>
      <c r="W2203" t="n">
        <v>0</v>
      </c>
      <c r="X2203" s="6" t="n"/>
      <c r="Z2203" s="6" t="n">
        <v>47069</v>
      </c>
      <c r="AA2203" t="inlineStr">
        <is>
          <t>n.a.</t>
        </is>
      </c>
      <c r="AB2203" s="6" t="n">
        <v>47069</v>
      </c>
      <c r="AC2203" t="inlineStr"/>
      <c r="AD2203" s="6" t="n">
        <v>46916</v>
      </c>
    </row>
    <row r="2204">
      <c r="A2204" t="inlineStr">
        <is>
          <t>V200040</t>
        </is>
      </c>
      <c r="B2204" t="inlineStr">
        <is>
          <t>2024-0021</t>
        </is>
      </c>
      <c r="C2204" t="n">
        <v>68</v>
      </c>
      <c r="D2204" t="inlineStr">
        <is>
          <t>37 80 4564 210-5</t>
        </is>
      </c>
      <c r="E2204" t="inlineStr">
        <is>
          <t>PCC Intermodal S.A.</t>
        </is>
      </c>
      <c r="F2204" t="inlineStr">
        <is>
          <t>TNO</t>
        </is>
      </c>
      <c r="G2204" t="inlineStr">
        <is>
          <t>60' CW</t>
        </is>
      </c>
      <c r="H2204" t="n">
        <v>0</v>
      </c>
      <c r="I2204" s="6" t="n">
        <v>0</v>
      </c>
      <c r="J2204" s="6" t="n">
        <v>0</v>
      </c>
      <c r="K2204" t="inlineStr">
        <is>
          <t>run_initial_fixed_duration</t>
        </is>
      </c>
      <c r="L2204" s="6" t="n">
        <v>45609</v>
      </c>
      <c r="M2204" s="6" t="n">
        <v>47069</v>
      </c>
      <c r="N2204" t="n">
        <v>1587</v>
      </c>
      <c r="O2204" s="6" t="n">
        <v>47069</v>
      </c>
      <c r="S2204" t="inlineStr">
        <is>
          <t>n.a.</t>
        </is>
      </c>
      <c r="T2204" s="6" t="n"/>
      <c r="U2204" s="6" t="n"/>
      <c r="V2204" t="n">
        <v>0</v>
      </c>
      <c r="W2204" t="n">
        <v>0</v>
      </c>
      <c r="X2204" s="6" t="n"/>
      <c r="Z2204" s="6" t="n">
        <v>47069</v>
      </c>
      <c r="AA2204" t="inlineStr">
        <is>
          <t>n.a.</t>
        </is>
      </c>
      <c r="AB2204" s="6" t="n">
        <v>47069</v>
      </c>
      <c r="AC2204" t="inlineStr"/>
      <c r="AD2204" s="6" t="n">
        <v>46916</v>
      </c>
    </row>
    <row r="2205">
      <c r="A2205" t="inlineStr">
        <is>
          <t>V200040</t>
        </is>
      </c>
      <c r="B2205" t="inlineStr">
        <is>
          <t>2024-0021</t>
        </is>
      </c>
      <c r="C2205" t="n">
        <v>69</v>
      </c>
      <c r="D2205" t="inlineStr">
        <is>
          <t>37 80 4564 214-7</t>
        </is>
      </c>
      <c r="E2205" t="inlineStr">
        <is>
          <t>PCC Intermodal S.A.</t>
        </is>
      </c>
      <c r="F2205" t="inlineStr">
        <is>
          <t>TNO</t>
        </is>
      </c>
      <c r="G2205" t="inlineStr">
        <is>
          <t>60' CW</t>
        </is>
      </c>
      <c r="H2205" t="n">
        <v>0</v>
      </c>
      <c r="I2205" s="6" t="n">
        <v>0</v>
      </c>
      <c r="J2205" s="6" t="n">
        <v>0</v>
      </c>
      <c r="K2205" t="inlineStr">
        <is>
          <t>run_initial_fixed_duration</t>
        </is>
      </c>
      <c r="L2205" s="6" t="n">
        <v>45609</v>
      </c>
      <c r="M2205" s="6" t="n">
        <v>47069</v>
      </c>
      <c r="N2205" t="n">
        <v>1587</v>
      </c>
      <c r="O2205" s="6" t="n">
        <v>47069</v>
      </c>
      <c r="S2205" t="inlineStr">
        <is>
          <t>n.a.</t>
        </is>
      </c>
      <c r="T2205" s="6" t="n"/>
      <c r="U2205" s="6" t="n"/>
      <c r="V2205" t="n">
        <v>0</v>
      </c>
      <c r="W2205" t="n">
        <v>0</v>
      </c>
      <c r="X2205" s="6" t="n"/>
      <c r="Z2205" s="6" t="n">
        <v>47069</v>
      </c>
      <c r="AA2205" t="inlineStr">
        <is>
          <t>n.a.</t>
        </is>
      </c>
      <c r="AB2205" s="6" t="n">
        <v>47069</v>
      </c>
      <c r="AC2205" t="inlineStr"/>
      <c r="AD2205" s="6" t="n">
        <v>46916</v>
      </c>
    </row>
    <row r="2206">
      <c r="A2206" t="inlineStr">
        <is>
          <t>V200040</t>
        </is>
      </c>
      <c r="B2206" t="inlineStr">
        <is>
          <t>2024-0021</t>
        </is>
      </c>
      <c r="C2206" t="n">
        <v>70</v>
      </c>
      <c r="D2206" t="inlineStr">
        <is>
          <t>37 80 4564 220-4</t>
        </is>
      </c>
      <c r="E2206" t="inlineStr">
        <is>
          <t>PCC Intermodal S.A.</t>
        </is>
      </c>
      <c r="F2206" t="inlineStr">
        <is>
          <t>TNO</t>
        </is>
      </c>
      <c r="G2206" t="inlineStr">
        <is>
          <t>60' CW</t>
        </is>
      </c>
      <c r="H2206" t="n">
        <v>0</v>
      </c>
      <c r="I2206" s="6" t="n">
        <v>0</v>
      </c>
      <c r="J2206" s="6" t="n">
        <v>0</v>
      </c>
      <c r="K2206" t="inlineStr">
        <is>
          <t>run_initial_fixed_duration</t>
        </is>
      </c>
      <c r="L2206" s="6" t="n">
        <v>45609</v>
      </c>
      <c r="M2206" s="6" t="n">
        <v>47069</v>
      </c>
      <c r="N2206" t="n">
        <v>1587</v>
      </c>
      <c r="O2206" s="6" t="n">
        <v>47069</v>
      </c>
      <c r="S2206" t="inlineStr">
        <is>
          <t>n.a.</t>
        </is>
      </c>
      <c r="T2206" s="6" t="n"/>
      <c r="U2206" s="6" t="n"/>
      <c r="V2206" t="n">
        <v>0</v>
      </c>
      <c r="W2206" t="n">
        <v>0</v>
      </c>
      <c r="X2206" s="6" t="n"/>
      <c r="Z2206" s="6" t="n">
        <v>47069</v>
      </c>
      <c r="AA2206" t="inlineStr">
        <is>
          <t>n.a.</t>
        </is>
      </c>
      <c r="AB2206" s="6" t="n">
        <v>47069</v>
      </c>
      <c r="AC2206" t="inlineStr"/>
      <c r="AD2206" s="6" t="n">
        <v>46916</v>
      </c>
    </row>
    <row r="2207">
      <c r="A2207" t="inlineStr">
        <is>
          <t>V200040</t>
        </is>
      </c>
      <c r="B2207" t="inlineStr">
        <is>
          <t>2024-0021</t>
        </is>
      </c>
      <c r="C2207" t="n">
        <v>71</v>
      </c>
      <c r="D2207" t="inlineStr">
        <is>
          <t>37 80 4564 224-6</t>
        </is>
      </c>
      <c r="E2207" t="inlineStr">
        <is>
          <t>PCC Intermodal S.A.</t>
        </is>
      </c>
      <c r="F2207" t="inlineStr">
        <is>
          <t>TNO</t>
        </is>
      </c>
      <c r="G2207" t="inlineStr">
        <is>
          <t>60' CW</t>
        </is>
      </c>
      <c r="H2207" t="n">
        <v>0</v>
      </c>
      <c r="I2207" s="6" t="n">
        <v>0</v>
      </c>
      <c r="J2207" s="6" t="n">
        <v>0</v>
      </c>
      <c r="K2207" t="inlineStr">
        <is>
          <t>run_initial_fixed_duration</t>
        </is>
      </c>
      <c r="L2207" s="6" t="n">
        <v>45609</v>
      </c>
      <c r="M2207" s="6" t="n">
        <v>47069</v>
      </c>
      <c r="N2207" t="n">
        <v>1587</v>
      </c>
      <c r="O2207" s="6" t="n">
        <v>47069</v>
      </c>
      <c r="S2207" t="inlineStr">
        <is>
          <t>n.a.</t>
        </is>
      </c>
      <c r="T2207" s="6" t="n"/>
      <c r="U2207" s="6" t="n"/>
      <c r="V2207" t="n">
        <v>0</v>
      </c>
      <c r="W2207" t="n">
        <v>0</v>
      </c>
      <c r="X2207" s="6" t="n"/>
      <c r="Z2207" s="6" t="n">
        <v>47069</v>
      </c>
      <c r="AA2207" t="inlineStr">
        <is>
          <t>n.a.</t>
        </is>
      </c>
      <c r="AB2207" s="6" t="n">
        <v>47069</v>
      </c>
      <c r="AC2207" t="inlineStr"/>
      <c r="AD2207" s="6" t="n">
        <v>46916</v>
      </c>
    </row>
    <row r="2208">
      <c r="A2208" t="inlineStr">
        <is>
          <t>V200040</t>
        </is>
      </c>
      <c r="B2208" t="inlineStr">
        <is>
          <t>2024-0021</t>
        </is>
      </c>
      <c r="C2208" t="n">
        <v>72</v>
      </c>
      <c r="D2208" t="inlineStr">
        <is>
          <t>37 80 4564 238-6</t>
        </is>
      </c>
      <c r="E2208" t="inlineStr">
        <is>
          <t>PCC Intermodal S.A.</t>
        </is>
      </c>
      <c r="F2208" t="inlineStr">
        <is>
          <t>TNO</t>
        </is>
      </c>
      <c r="G2208" t="inlineStr">
        <is>
          <t>60' CW</t>
        </is>
      </c>
      <c r="H2208" t="n">
        <v>0</v>
      </c>
      <c r="I2208" s="6" t="n">
        <v>0</v>
      </c>
      <c r="J2208" s="6" t="n">
        <v>0</v>
      </c>
      <c r="K2208" t="inlineStr">
        <is>
          <t>run_initial_fixed_duration</t>
        </is>
      </c>
      <c r="L2208" s="6" t="n">
        <v>45609</v>
      </c>
      <c r="M2208" s="6" t="n">
        <v>47069</v>
      </c>
      <c r="N2208" t="n">
        <v>1587</v>
      </c>
      <c r="O2208" s="6" t="n">
        <v>47069</v>
      </c>
      <c r="S2208" t="inlineStr">
        <is>
          <t>n.a.</t>
        </is>
      </c>
      <c r="T2208" s="6" t="n"/>
      <c r="U2208" s="6" t="n"/>
      <c r="V2208" t="n">
        <v>0</v>
      </c>
      <c r="W2208" t="n">
        <v>0</v>
      </c>
      <c r="X2208" s="6" t="n"/>
      <c r="Z2208" s="6" t="n">
        <v>47069</v>
      </c>
      <c r="AA2208" t="inlineStr">
        <is>
          <t>n.a.</t>
        </is>
      </c>
      <c r="AB2208" s="6" t="n">
        <v>47069</v>
      </c>
      <c r="AC2208" t="inlineStr"/>
      <c r="AD2208" s="6" t="n">
        <v>46916</v>
      </c>
    </row>
    <row r="2209">
      <c r="A2209" t="inlineStr">
        <is>
          <t>V200040</t>
        </is>
      </c>
      <c r="B2209" t="inlineStr">
        <is>
          <t>2024-0021</t>
        </is>
      </c>
      <c r="C2209" t="n">
        <v>73</v>
      </c>
      <c r="D2209" t="inlineStr">
        <is>
          <t>37 80 4564 244-4</t>
        </is>
      </c>
      <c r="E2209" t="inlineStr">
        <is>
          <t>PCC Intermodal S.A.</t>
        </is>
      </c>
      <c r="F2209" t="inlineStr">
        <is>
          <t>TNO</t>
        </is>
      </c>
      <c r="G2209" t="inlineStr">
        <is>
          <t>60' CW</t>
        </is>
      </c>
      <c r="H2209" t="n">
        <v>0</v>
      </c>
      <c r="I2209" s="6" t="n">
        <v>0</v>
      </c>
      <c r="J2209" s="6" t="n">
        <v>0</v>
      </c>
      <c r="K2209" t="inlineStr">
        <is>
          <t>run_initial_fixed_duration</t>
        </is>
      </c>
      <c r="L2209" s="6" t="n">
        <v>45609</v>
      </c>
      <c r="M2209" s="6" t="n">
        <v>47069</v>
      </c>
      <c r="N2209" t="n">
        <v>1587</v>
      </c>
      <c r="O2209" s="6" t="n">
        <v>47069</v>
      </c>
      <c r="S2209" t="inlineStr">
        <is>
          <t>n.a.</t>
        </is>
      </c>
      <c r="T2209" s="6" t="n"/>
      <c r="U2209" s="6" t="n"/>
      <c r="V2209" t="n">
        <v>0</v>
      </c>
      <c r="W2209" t="n">
        <v>0</v>
      </c>
      <c r="X2209" s="6" t="n"/>
      <c r="Z2209" s="6" t="n">
        <v>47069</v>
      </c>
      <c r="AA2209" t="inlineStr">
        <is>
          <t>n.a.</t>
        </is>
      </c>
      <c r="AB2209" s="6" t="n">
        <v>47069</v>
      </c>
      <c r="AC2209" t="inlineStr"/>
      <c r="AD2209" s="6" t="n">
        <v>46916</v>
      </c>
    </row>
    <row r="2210">
      <c r="A2210" t="inlineStr">
        <is>
          <t>V200040</t>
        </is>
      </c>
      <c r="B2210" t="inlineStr">
        <is>
          <t>2024-0021</t>
        </is>
      </c>
      <c r="C2210" t="n">
        <v>74</v>
      </c>
      <c r="D2210" t="inlineStr">
        <is>
          <t>37 80 4564 258-4</t>
        </is>
      </c>
      <c r="E2210" t="inlineStr">
        <is>
          <t>PCC Intermodal S.A.</t>
        </is>
      </c>
      <c r="F2210" t="inlineStr">
        <is>
          <t>TNO</t>
        </is>
      </c>
      <c r="G2210" t="inlineStr">
        <is>
          <t>60' CW</t>
        </is>
      </c>
      <c r="H2210" t="n">
        <v>0</v>
      </c>
      <c r="I2210" s="6" t="n">
        <v>0</v>
      </c>
      <c r="J2210" s="6" t="n">
        <v>0</v>
      </c>
      <c r="K2210" t="inlineStr">
        <is>
          <t>run_initial_fixed_duration</t>
        </is>
      </c>
      <c r="L2210" s="6" t="n">
        <v>45609</v>
      </c>
      <c r="M2210" s="6" t="n">
        <v>47069</v>
      </c>
      <c r="N2210" t="n">
        <v>1587</v>
      </c>
      <c r="O2210" s="6" t="n">
        <v>47069</v>
      </c>
      <c r="S2210" t="inlineStr">
        <is>
          <t>n.a.</t>
        </is>
      </c>
      <c r="T2210" s="6" t="n"/>
      <c r="U2210" s="6" t="n"/>
      <c r="V2210" t="n">
        <v>0</v>
      </c>
      <c r="W2210" t="n">
        <v>0</v>
      </c>
      <c r="X2210" s="6" t="n"/>
      <c r="Z2210" s="6" t="n">
        <v>47069</v>
      </c>
      <c r="AA2210" t="inlineStr">
        <is>
          <t>n.a.</t>
        </is>
      </c>
      <c r="AB2210" s="6" t="n">
        <v>47069</v>
      </c>
      <c r="AC2210" t="inlineStr"/>
      <c r="AD2210" s="6" t="n">
        <v>46916</v>
      </c>
    </row>
    <row r="2211">
      <c r="A2211" t="inlineStr">
        <is>
          <t>V200040</t>
        </is>
      </c>
      <c r="B2211" t="inlineStr">
        <is>
          <t>2024-0021</t>
        </is>
      </c>
      <c r="C2211" t="n">
        <v>75</v>
      </c>
      <c r="D2211" t="inlineStr">
        <is>
          <t>37 80 4564 272-5</t>
        </is>
      </c>
      <c r="E2211" t="inlineStr">
        <is>
          <t>PCC Intermodal S.A.</t>
        </is>
      </c>
      <c r="F2211" t="inlineStr">
        <is>
          <t>TNO</t>
        </is>
      </c>
      <c r="G2211" t="inlineStr">
        <is>
          <t>60' CW</t>
        </is>
      </c>
      <c r="H2211" t="n">
        <v>0</v>
      </c>
      <c r="I2211" s="6" t="n">
        <v>0</v>
      </c>
      <c r="J2211" s="6" t="n">
        <v>0</v>
      </c>
      <c r="K2211" t="inlineStr">
        <is>
          <t>run_initial_fixed_duration</t>
        </is>
      </c>
      <c r="L2211" s="6" t="n">
        <v>45609</v>
      </c>
      <c r="M2211" s="6" t="n">
        <v>47069</v>
      </c>
      <c r="N2211" t="n">
        <v>1587</v>
      </c>
      <c r="O2211" s="6" t="n">
        <v>47069</v>
      </c>
      <c r="S2211" t="inlineStr">
        <is>
          <t>n.a.</t>
        </is>
      </c>
      <c r="T2211" s="6" t="n"/>
      <c r="U2211" s="6" t="n"/>
      <c r="V2211" t="n">
        <v>0</v>
      </c>
      <c r="W2211" t="n">
        <v>0</v>
      </c>
      <c r="X2211" s="6" t="n"/>
      <c r="Z2211" s="6" t="n">
        <v>47069</v>
      </c>
      <c r="AA2211" t="inlineStr">
        <is>
          <t>n.a.</t>
        </is>
      </c>
      <c r="AB2211" s="6" t="n">
        <v>47069</v>
      </c>
      <c r="AC2211" t="inlineStr"/>
      <c r="AD2211" s="6" t="n">
        <v>46916</v>
      </c>
    </row>
    <row r="2212">
      <c r="A2212" t="inlineStr">
        <is>
          <t>V200040</t>
        </is>
      </c>
      <c r="B2212" t="inlineStr">
        <is>
          <t>2024-0021</t>
        </is>
      </c>
      <c r="C2212" t="n">
        <v>76</v>
      </c>
      <c r="D2212" t="inlineStr">
        <is>
          <t>37 80 4564 278-2</t>
        </is>
      </c>
      <c r="E2212" t="inlineStr">
        <is>
          <t>PCC Intermodal S.A.</t>
        </is>
      </c>
      <c r="F2212" t="inlineStr">
        <is>
          <t>TNO</t>
        </is>
      </c>
      <c r="G2212" t="inlineStr">
        <is>
          <t>60' CW</t>
        </is>
      </c>
      <c r="H2212" t="n">
        <v>0</v>
      </c>
      <c r="I2212" s="6" t="n">
        <v>0</v>
      </c>
      <c r="J2212" s="6" t="n">
        <v>0</v>
      </c>
      <c r="K2212" t="inlineStr">
        <is>
          <t>run_initial_fixed_duration</t>
        </is>
      </c>
      <c r="L2212" s="6" t="n">
        <v>45609</v>
      </c>
      <c r="M2212" s="6" t="n">
        <v>47069</v>
      </c>
      <c r="N2212" t="n">
        <v>1587</v>
      </c>
      <c r="O2212" s="6" t="n">
        <v>47069</v>
      </c>
      <c r="S2212" t="inlineStr">
        <is>
          <t>n.a.</t>
        </is>
      </c>
      <c r="T2212" s="6" t="n"/>
      <c r="U2212" s="6" t="n"/>
      <c r="V2212" t="n">
        <v>0</v>
      </c>
      <c r="W2212" t="n">
        <v>0</v>
      </c>
      <c r="X2212" s="6" t="n"/>
      <c r="Z2212" s="6" t="n">
        <v>47069</v>
      </c>
      <c r="AA2212" t="inlineStr">
        <is>
          <t>n.a.</t>
        </is>
      </c>
      <c r="AB2212" s="6" t="n">
        <v>47069</v>
      </c>
      <c r="AC2212" t="inlineStr"/>
      <c r="AD2212" s="6" t="n">
        <v>46916</v>
      </c>
    </row>
    <row r="2213">
      <c r="A2213" t="inlineStr">
        <is>
          <t>V200040</t>
        </is>
      </c>
      <c r="B2213" t="inlineStr">
        <is>
          <t>2024-0021</t>
        </is>
      </c>
      <c r="C2213" t="n">
        <v>77</v>
      </c>
      <c r="D2213" t="inlineStr">
        <is>
          <t>37 80 4564 285-7</t>
        </is>
      </c>
      <c r="E2213" t="inlineStr">
        <is>
          <t>PCC Intermodal S.A.</t>
        </is>
      </c>
      <c r="F2213" t="inlineStr">
        <is>
          <t>TNO</t>
        </is>
      </c>
      <c r="G2213" t="inlineStr">
        <is>
          <t>60' CW</t>
        </is>
      </c>
      <c r="H2213" t="n">
        <v>0</v>
      </c>
      <c r="I2213" s="6" t="n">
        <v>0</v>
      </c>
      <c r="J2213" s="6" t="n">
        <v>0</v>
      </c>
      <c r="K2213" t="inlineStr">
        <is>
          <t>run_initial_fixed_duration</t>
        </is>
      </c>
      <c r="L2213" s="6" t="n">
        <v>45609</v>
      </c>
      <c r="M2213" s="6" t="n">
        <v>47069</v>
      </c>
      <c r="N2213" t="n">
        <v>1587</v>
      </c>
      <c r="O2213" s="6" t="n">
        <v>47069</v>
      </c>
      <c r="S2213" t="inlineStr">
        <is>
          <t>n.a.</t>
        </is>
      </c>
      <c r="T2213" s="6" t="n"/>
      <c r="U2213" s="6" t="n"/>
      <c r="V2213" t="n">
        <v>0</v>
      </c>
      <c r="W2213" t="n">
        <v>0</v>
      </c>
      <c r="X2213" s="6" t="n"/>
      <c r="Z2213" s="6" t="n">
        <v>47069</v>
      </c>
      <c r="AA2213" t="inlineStr">
        <is>
          <t>n.a.</t>
        </is>
      </c>
      <c r="AB2213" s="6" t="n">
        <v>47069</v>
      </c>
      <c r="AC2213" t="inlineStr"/>
      <c r="AD2213" s="6" t="n">
        <v>46916</v>
      </c>
    </row>
    <row r="2214">
      <c r="A2214" t="inlineStr">
        <is>
          <t>V200040</t>
        </is>
      </c>
      <c r="B2214" t="inlineStr">
        <is>
          <t>2024-0021</t>
        </is>
      </c>
      <c r="C2214" t="n">
        <v>78</v>
      </c>
      <c r="D2214" t="inlineStr">
        <is>
          <t>37 80 4564 300-4</t>
        </is>
      </c>
      <c r="E2214" t="inlineStr">
        <is>
          <t>PCC Intermodal S.A.</t>
        </is>
      </c>
      <c r="F2214" t="inlineStr">
        <is>
          <t>TNO</t>
        </is>
      </c>
      <c r="G2214" t="inlineStr">
        <is>
          <t>60' CW</t>
        </is>
      </c>
      <c r="H2214" t="n">
        <v>0</v>
      </c>
      <c r="I2214" s="6" t="n">
        <v>0</v>
      </c>
      <c r="J2214" s="6" t="n">
        <v>0</v>
      </c>
      <c r="K2214" t="inlineStr">
        <is>
          <t>run_initial_fixed_duration</t>
        </is>
      </c>
      <c r="L2214" s="6" t="n">
        <v>45609</v>
      </c>
      <c r="M2214" s="6" t="n">
        <v>47069</v>
      </c>
      <c r="N2214" t="n">
        <v>1587</v>
      </c>
      <c r="O2214" s="6" t="n">
        <v>47069</v>
      </c>
      <c r="S2214" t="inlineStr">
        <is>
          <t>n.a.</t>
        </is>
      </c>
      <c r="T2214" s="6" t="n"/>
      <c r="U2214" s="6" t="n"/>
      <c r="V2214" t="n">
        <v>0</v>
      </c>
      <c r="W2214" t="n">
        <v>0</v>
      </c>
      <c r="X2214" s="6" t="n"/>
      <c r="Z2214" s="6" t="n">
        <v>47069</v>
      </c>
      <c r="AA2214" t="inlineStr">
        <is>
          <t>n.a.</t>
        </is>
      </c>
      <c r="AB2214" s="6" t="n">
        <v>47069</v>
      </c>
      <c r="AC2214" t="inlineStr"/>
      <c r="AD2214" s="6" t="n">
        <v>46916</v>
      </c>
    </row>
    <row r="2215">
      <c r="A2215" t="inlineStr">
        <is>
          <t>V200040</t>
        </is>
      </c>
      <c r="B2215" t="inlineStr">
        <is>
          <t>2024-0021</t>
        </is>
      </c>
      <c r="C2215" t="n">
        <v>79</v>
      </c>
      <c r="D2215" t="inlineStr">
        <is>
          <t>37 80 4564 304-6</t>
        </is>
      </c>
      <c r="E2215" t="inlineStr">
        <is>
          <t>PCC Intermodal S.A.</t>
        </is>
      </c>
      <c r="F2215" t="inlineStr">
        <is>
          <t>TNO</t>
        </is>
      </c>
      <c r="G2215" t="inlineStr">
        <is>
          <t>60' CW</t>
        </is>
      </c>
      <c r="H2215" t="n">
        <v>0</v>
      </c>
      <c r="I2215" s="6" t="n">
        <v>0</v>
      </c>
      <c r="J2215" s="6" t="n">
        <v>0</v>
      </c>
      <c r="K2215" t="inlineStr">
        <is>
          <t>run_initial_fixed_duration</t>
        </is>
      </c>
      <c r="L2215" s="6" t="n">
        <v>45609</v>
      </c>
      <c r="M2215" s="6" t="n">
        <v>47069</v>
      </c>
      <c r="N2215" t="n">
        <v>1587</v>
      </c>
      <c r="O2215" s="6" t="n">
        <v>47069</v>
      </c>
      <c r="S2215" t="inlineStr">
        <is>
          <t>n.a.</t>
        </is>
      </c>
      <c r="T2215" s="6" t="n"/>
      <c r="U2215" s="6" t="n"/>
      <c r="V2215" t="n">
        <v>0</v>
      </c>
      <c r="W2215" t="n">
        <v>0</v>
      </c>
      <c r="X2215" s="6" t="n"/>
      <c r="Z2215" s="6" t="n">
        <v>47069</v>
      </c>
      <c r="AA2215" t="inlineStr">
        <is>
          <t>n.a.</t>
        </is>
      </c>
      <c r="AB2215" s="6" t="n">
        <v>47069</v>
      </c>
      <c r="AC2215" t="inlineStr"/>
      <c r="AD2215" s="6" t="n">
        <v>46916</v>
      </c>
    </row>
    <row r="2216">
      <c r="A2216" t="inlineStr">
        <is>
          <t>V200040</t>
        </is>
      </c>
      <c r="B2216" t="inlineStr">
        <is>
          <t>2024-0021</t>
        </is>
      </c>
      <c r="C2216" t="n">
        <v>80</v>
      </c>
      <c r="D2216" t="inlineStr">
        <is>
          <t>37 80 4564 305-3</t>
        </is>
      </c>
      <c r="E2216" t="inlineStr">
        <is>
          <t>PCC Intermodal S.A.</t>
        </is>
      </c>
      <c r="F2216" t="inlineStr">
        <is>
          <t>TNO</t>
        </is>
      </c>
      <c r="G2216" t="inlineStr">
        <is>
          <t>60' CW</t>
        </is>
      </c>
      <c r="H2216" t="n">
        <v>0</v>
      </c>
      <c r="I2216" s="6" t="n">
        <v>0</v>
      </c>
      <c r="J2216" s="6" t="n">
        <v>0</v>
      </c>
      <c r="K2216" t="inlineStr">
        <is>
          <t>run_initial_fixed_duration</t>
        </is>
      </c>
      <c r="L2216" s="6" t="n">
        <v>45609</v>
      </c>
      <c r="M2216" s="6" t="n">
        <v>47069</v>
      </c>
      <c r="N2216" t="n">
        <v>1587</v>
      </c>
      <c r="O2216" s="6" t="n">
        <v>47069</v>
      </c>
      <c r="S2216" t="inlineStr">
        <is>
          <t>n.a.</t>
        </is>
      </c>
      <c r="T2216" s="6" t="n"/>
      <c r="U2216" s="6" t="n"/>
      <c r="V2216" t="n">
        <v>0</v>
      </c>
      <c r="W2216" t="n">
        <v>0</v>
      </c>
      <c r="X2216" s="6" t="n"/>
      <c r="Z2216" s="6" t="n">
        <v>47069</v>
      </c>
      <c r="AA2216" t="inlineStr">
        <is>
          <t>n.a.</t>
        </is>
      </c>
      <c r="AB2216" s="6" t="n">
        <v>47069</v>
      </c>
      <c r="AC2216" t="inlineStr"/>
      <c r="AD2216" s="6" t="n">
        <v>46916</v>
      </c>
    </row>
    <row r="2217">
      <c r="A2217" t="inlineStr">
        <is>
          <t>V200040</t>
        </is>
      </c>
      <c r="B2217" t="inlineStr">
        <is>
          <t>2024-0021</t>
        </is>
      </c>
      <c r="C2217" t="n">
        <v>81</v>
      </c>
      <c r="D2217" t="inlineStr">
        <is>
          <t>37 80 4564 306-1</t>
        </is>
      </c>
      <c r="E2217" t="inlineStr">
        <is>
          <t>PCC Intermodal S.A.</t>
        </is>
      </c>
      <c r="F2217" t="inlineStr">
        <is>
          <t>TNO</t>
        </is>
      </c>
      <c r="G2217" t="inlineStr">
        <is>
          <t>60' CW</t>
        </is>
      </c>
      <c r="H2217" t="n">
        <v>0</v>
      </c>
      <c r="I2217" s="6" t="n">
        <v>0</v>
      </c>
      <c r="J2217" s="6" t="n">
        <v>0</v>
      </c>
      <c r="K2217" t="inlineStr">
        <is>
          <t>run_initial_fixed_duration</t>
        </is>
      </c>
      <c r="L2217" s="6" t="n">
        <v>45609</v>
      </c>
      <c r="M2217" s="6" t="n">
        <v>47069</v>
      </c>
      <c r="N2217" t="n">
        <v>1587</v>
      </c>
      <c r="O2217" s="6" t="n">
        <v>47069</v>
      </c>
      <c r="S2217" t="inlineStr">
        <is>
          <t>n.a.</t>
        </is>
      </c>
      <c r="T2217" s="6" t="n"/>
      <c r="U2217" s="6" t="n"/>
      <c r="V2217" t="n">
        <v>0</v>
      </c>
      <c r="W2217" t="n">
        <v>0</v>
      </c>
      <c r="X2217" s="6" t="n"/>
      <c r="Z2217" s="6" t="n">
        <v>47069</v>
      </c>
      <c r="AA2217" t="inlineStr">
        <is>
          <t>n.a.</t>
        </is>
      </c>
      <c r="AB2217" s="6" t="n">
        <v>47069</v>
      </c>
      <c r="AC2217" t="inlineStr"/>
      <c r="AD2217" s="6" t="n">
        <v>46916</v>
      </c>
    </row>
    <row r="2218">
      <c r="A2218" t="inlineStr">
        <is>
          <t>V200040</t>
        </is>
      </c>
      <c r="B2218" t="inlineStr">
        <is>
          <t>2024-0021</t>
        </is>
      </c>
      <c r="C2218" t="n">
        <v>82</v>
      </c>
      <c r="D2218" t="inlineStr">
        <is>
          <t>37 80 4564 307-9</t>
        </is>
      </c>
      <c r="E2218" t="inlineStr">
        <is>
          <t>PCC Intermodal S.A.</t>
        </is>
      </c>
      <c r="F2218" t="inlineStr">
        <is>
          <t>TNO</t>
        </is>
      </c>
      <c r="G2218" t="inlineStr">
        <is>
          <t>60' CW</t>
        </is>
      </c>
      <c r="H2218" t="n">
        <v>0</v>
      </c>
      <c r="I2218" s="6" t="n">
        <v>0</v>
      </c>
      <c r="J2218" s="6" t="n">
        <v>0</v>
      </c>
      <c r="K2218" t="inlineStr">
        <is>
          <t>run_initial_fixed_duration</t>
        </is>
      </c>
      <c r="L2218" s="6" t="n">
        <v>45609</v>
      </c>
      <c r="M2218" s="6" t="n">
        <v>47069</v>
      </c>
      <c r="N2218" t="n">
        <v>1587</v>
      </c>
      <c r="O2218" s="6" t="n">
        <v>47069</v>
      </c>
      <c r="S2218" t="inlineStr">
        <is>
          <t>n.a.</t>
        </is>
      </c>
      <c r="T2218" s="6" t="n"/>
      <c r="U2218" s="6" t="n"/>
      <c r="V2218" t="n">
        <v>0</v>
      </c>
      <c r="W2218" t="n">
        <v>0</v>
      </c>
      <c r="X2218" s="6" t="n"/>
      <c r="Z2218" s="6" t="n">
        <v>47069</v>
      </c>
      <c r="AA2218" t="inlineStr">
        <is>
          <t>n.a.</t>
        </is>
      </c>
      <c r="AB2218" s="6" t="n">
        <v>47069</v>
      </c>
      <c r="AC2218" t="inlineStr"/>
      <c r="AD2218" s="6" t="n">
        <v>46916</v>
      </c>
    </row>
    <row r="2219">
      <c r="A2219" t="inlineStr">
        <is>
          <t>V200040</t>
        </is>
      </c>
      <c r="B2219" t="inlineStr">
        <is>
          <t>2024-0021</t>
        </is>
      </c>
      <c r="C2219" t="n">
        <v>83</v>
      </c>
      <c r="D2219" t="inlineStr">
        <is>
          <t>37 80 4564 308-7</t>
        </is>
      </c>
      <c r="E2219" t="inlineStr">
        <is>
          <t>PCC Intermodal S.A.</t>
        </is>
      </c>
      <c r="F2219" t="inlineStr">
        <is>
          <t>TNO</t>
        </is>
      </c>
      <c r="G2219" t="inlineStr">
        <is>
          <t>60' CW</t>
        </is>
      </c>
      <c r="H2219" t="n">
        <v>0</v>
      </c>
      <c r="I2219" s="6" t="n">
        <v>0</v>
      </c>
      <c r="J2219" s="6" t="n">
        <v>0</v>
      </c>
      <c r="K2219" t="inlineStr">
        <is>
          <t>run_initial_fixed_duration</t>
        </is>
      </c>
      <c r="L2219" s="6" t="n">
        <v>45609</v>
      </c>
      <c r="M2219" s="6" t="n">
        <v>47069</v>
      </c>
      <c r="N2219" t="n">
        <v>1587</v>
      </c>
      <c r="O2219" s="6" t="n">
        <v>47069</v>
      </c>
      <c r="S2219" t="inlineStr">
        <is>
          <t>n.a.</t>
        </is>
      </c>
      <c r="T2219" s="6" t="n"/>
      <c r="U2219" s="6" t="n"/>
      <c r="V2219" t="n">
        <v>0</v>
      </c>
      <c r="W2219" t="n">
        <v>0</v>
      </c>
      <c r="X2219" s="6" t="n"/>
      <c r="Z2219" s="6" t="n">
        <v>47069</v>
      </c>
      <c r="AA2219" t="inlineStr">
        <is>
          <t>n.a.</t>
        </is>
      </c>
      <c r="AB2219" s="6" t="n">
        <v>47069</v>
      </c>
      <c r="AC2219" t="inlineStr"/>
      <c r="AD2219" s="6" t="n">
        <v>46916</v>
      </c>
    </row>
    <row r="2220">
      <c r="A2220" t="inlineStr">
        <is>
          <t>V200040</t>
        </is>
      </c>
      <c r="B2220" t="inlineStr">
        <is>
          <t>2024-0021</t>
        </is>
      </c>
      <c r="C2220" t="n">
        <v>84</v>
      </c>
      <c r="D2220" t="inlineStr">
        <is>
          <t>37 80 4564 309-5</t>
        </is>
      </c>
      <c r="E2220" t="inlineStr">
        <is>
          <t>PCC Intermodal S.A.</t>
        </is>
      </c>
      <c r="F2220" t="inlineStr">
        <is>
          <t>TNO</t>
        </is>
      </c>
      <c r="G2220" t="inlineStr">
        <is>
          <t>60' CW</t>
        </is>
      </c>
      <c r="H2220" t="n">
        <v>0</v>
      </c>
      <c r="I2220" s="6" t="n">
        <v>0</v>
      </c>
      <c r="J2220" s="6" t="n">
        <v>0</v>
      </c>
      <c r="K2220" t="inlineStr">
        <is>
          <t>run_initial_fixed_duration</t>
        </is>
      </c>
      <c r="L2220" s="6" t="n">
        <v>45609</v>
      </c>
      <c r="M2220" s="6" t="n">
        <v>47069</v>
      </c>
      <c r="N2220" t="n">
        <v>1587</v>
      </c>
      <c r="O2220" s="6" t="n">
        <v>47069</v>
      </c>
      <c r="S2220" t="inlineStr">
        <is>
          <t>n.a.</t>
        </is>
      </c>
      <c r="T2220" s="6" t="n"/>
      <c r="U2220" s="6" t="n"/>
      <c r="V2220" t="n">
        <v>0</v>
      </c>
      <c r="W2220" t="n">
        <v>0</v>
      </c>
      <c r="X2220" s="6" t="n"/>
      <c r="Z2220" s="6" t="n">
        <v>47069</v>
      </c>
      <c r="AA2220" t="inlineStr">
        <is>
          <t>n.a.</t>
        </is>
      </c>
      <c r="AB2220" s="6" t="n">
        <v>47069</v>
      </c>
      <c r="AC2220" t="inlineStr"/>
      <c r="AD2220" s="6" t="n">
        <v>46916</v>
      </c>
    </row>
    <row r="2221">
      <c r="A2221" t="inlineStr">
        <is>
          <t>V200040</t>
        </is>
      </c>
      <c r="B2221" t="inlineStr">
        <is>
          <t>2024-0021</t>
        </is>
      </c>
      <c r="C2221" t="n">
        <v>85</v>
      </c>
      <c r="D2221" t="inlineStr">
        <is>
          <t>37 80 4564 350-9</t>
        </is>
      </c>
      <c r="E2221" t="inlineStr">
        <is>
          <t>PCC Intermodal S.A.</t>
        </is>
      </c>
      <c r="F2221" t="inlineStr">
        <is>
          <t>TNO</t>
        </is>
      </c>
      <c r="G2221" t="inlineStr">
        <is>
          <t>60' CW</t>
        </is>
      </c>
      <c r="H2221" t="n">
        <v>0</v>
      </c>
      <c r="I2221" s="6" t="n">
        <v>0</v>
      </c>
      <c r="J2221" s="6" t="n">
        <v>0</v>
      </c>
      <c r="K2221" t="inlineStr">
        <is>
          <t>run_initial_fixed_duration</t>
        </is>
      </c>
      <c r="L2221" s="6" t="n">
        <v>45609</v>
      </c>
      <c r="M2221" s="6" t="n">
        <v>47069</v>
      </c>
      <c r="N2221" t="n">
        <v>1587</v>
      </c>
      <c r="O2221" s="6" t="n">
        <v>47069</v>
      </c>
      <c r="S2221" t="inlineStr">
        <is>
          <t>n.a.</t>
        </is>
      </c>
      <c r="T2221" s="6" t="n"/>
      <c r="U2221" s="6" t="n"/>
      <c r="V2221" t="n">
        <v>0</v>
      </c>
      <c r="W2221" t="n">
        <v>0</v>
      </c>
      <c r="X2221" s="6" t="n"/>
      <c r="Z2221" s="6" t="n">
        <v>47069</v>
      </c>
      <c r="AA2221" t="inlineStr">
        <is>
          <t>n.a.</t>
        </is>
      </c>
      <c r="AB2221" s="6" t="n">
        <v>47069</v>
      </c>
      <c r="AC2221" t="inlineStr"/>
      <c r="AD2221" s="6" t="n">
        <v>46916</v>
      </c>
    </row>
    <row r="2222">
      <c r="A2222" t="inlineStr">
        <is>
          <t>V200040</t>
        </is>
      </c>
      <c r="B2222" t="inlineStr">
        <is>
          <t>2024-0021</t>
        </is>
      </c>
      <c r="C2222" t="n">
        <v>86</v>
      </c>
      <c r="D2222" t="inlineStr">
        <is>
          <t>37 80 4564 421-8</t>
        </is>
      </c>
      <c r="E2222" t="inlineStr">
        <is>
          <t>PCC Intermodal S.A.</t>
        </is>
      </c>
      <c r="F2222" t="inlineStr">
        <is>
          <t>TNO</t>
        </is>
      </c>
      <c r="G2222" t="inlineStr">
        <is>
          <t>60' CW</t>
        </is>
      </c>
      <c r="H2222" t="n">
        <v>0</v>
      </c>
      <c r="I2222" s="6" t="n">
        <v>0</v>
      </c>
      <c r="J2222" s="6" t="n">
        <v>0</v>
      </c>
      <c r="K2222" t="inlineStr">
        <is>
          <t>run_initial_fixed_duration</t>
        </is>
      </c>
      <c r="L2222" s="6" t="n">
        <v>45609</v>
      </c>
      <c r="M2222" s="6" t="n">
        <v>47069</v>
      </c>
      <c r="N2222" t="n">
        <v>1587</v>
      </c>
      <c r="O2222" s="6" t="n">
        <v>47069</v>
      </c>
      <c r="S2222" t="inlineStr">
        <is>
          <t>n.a.</t>
        </is>
      </c>
      <c r="T2222" s="6" t="n"/>
      <c r="U2222" s="6" t="n"/>
      <c r="V2222" t="n">
        <v>0</v>
      </c>
      <c r="W2222" t="n">
        <v>0</v>
      </c>
      <c r="X2222" s="6" t="n"/>
      <c r="Z2222" s="6" t="n">
        <v>47069</v>
      </c>
      <c r="AA2222" t="inlineStr">
        <is>
          <t>n.a.</t>
        </is>
      </c>
      <c r="AB2222" s="6" t="n">
        <v>47069</v>
      </c>
      <c r="AC2222" t="inlineStr"/>
      <c r="AD2222" s="6" t="n">
        <v>46916</v>
      </c>
    </row>
    <row r="2223">
      <c r="A2223" t="inlineStr">
        <is>
          <t>V200040</t>
        </is>
      </c>
      <c r="B2223" t="inlineStr">
        <is>
          <t>2024-0021</t>
        </is>
      </c>
      <c r="C2223" t="n">
        <v>87</v>
      </c>
      <c r="D2223" t="inlineStr">
        <is>
          <t>37 80 4564 422-6</t>
        </is>
      </c>
      <c r="E2223" t="inlineStr">
        <is>
          <t>PCC Intermodal S.A.</t>
        </is>
      </c>
      <c r="F2223" t="inlineStr">
        <is>
          <t>TNO</t>
        </is>
      </c>
      <c r="G2223" t="inlineStr">
        <is>
          <t>60' CW</t>
        </is>
      </c>
      <c r="H2223" t="n">
        <v>0</v>
      </c>
      <c r="I2223" s="6" t="n">
        <v>0</v>
      </c>
      <c r="J2223" s="6" t="n">
        <v>0</v>
      </c>
      <c r="K2223" t="inlineStr">
        <is>
          <t>run_initial_fixed_duration</t>
        </is>
      </c>
      <c r="L2223" s="6" t="n">
        <v>45609</v>
      </c>
      <c r="M2223" s="6" t="n">
        <v>47069</v>
      </c>
      <c r="N2223" t="n">
        <v>1587</v>
      </c>
      <c r="O2223" s="6" t="n">
        <v>47069</v>
      </c>
      <c r="S2223" t="inlineStr">
        <is>
          <t>n.a.</t>
        </is>
      </c>
      <c r="T2223" s="6" t="n"/>
      <c r="U2223" s="6" t="n"/>
      <c r="V2223" t="n">
        <v>0</v>
      </c>
      <c r="W2223" t="n">
        <v>0</v>
      </c>
      <c r="X2223" s="6" t="n"/>
      <c r="Z2223" s="6" t="n">
        <v>47069</v>
      </c>
      <c r="AA2223" t="inlineStr">
        <is>
          <t>n.a.</t>
        </is>
      </c>
      <c r="AB2223" s="6" t="n">
        <v>47069</v>
      </c>
      <c r="AC2223" t="inlineStr"/>
      <c r="AD2223" s="6" t="n">
        <v>46916</v>
      </c>
    </row>
    <row r="2224">
      <c r="A2224" t="inlineStr">
        <is>
          <t>V200040</t>
        </is>
      </c>
      <c r="B2224" t="inlineStr">
        <is>
          <t>2024-0021</t>
        </is>
      </c>
      <c r="C2224" t="n">
        <v>88</v>
      </c>
      <c r="D2224" t="inlineStr">
        <is>
          <t>37 80 4564 430-9</t>
        </is>
      </c>
      <c r="E2224" t="inlineStr">
        <is>
          <t>PCC Intermodal S.A.</t>
        </is>
      </c>
      <c r="F2224" t="inlineStr">
        <is>
          <t>TNO</t>
        </is>
      </c>
      <c r="G2224" t="inlineStr">
        <is>
          <t>60' CW</t>
        </is>
      </c>
      <c r="H2224" t="n">
        <v>0</v>
      </c>
      <c r="I2224" s="6" t="n">
        <v>0</v>
      </c>
      <c r="J2224" s="6" t="n">
        <v>0</v>
      </c>
      <c r="K2224" t="inlineStr">
        <is>
          <t>run_initial_fixed_duration</t>
        </is>
      </c>
      <c r="L2224" s="6" t="n">
        <v>45609</v>
      </c>
      <c r="M2224" s="6" t="n">
        <v>47069</v>
      </c>
      <c r="N2224" t="n">
        <v>1587</v>
      </c>
      <c r="O2224" s="6" t="n">
        <v>47069</v>
      </c>
      <c r="S2224" t="inlineStr">
        <is>
          <t>n.a.</t>
        </is>
      </c>
      <c r="T2224" s="6" t="n"/>
      <c r="U2224" s="6" t="n"/>
      <c r="V2224" t="n">
        <v>0</v>
      </c>
      <c r="W2224" t="n">
        <v>0</v>
      </c>
      <c r="X2224" s="6" t="n"/>
      <c r="Z2224" s="6" t="n">
        <v>47069</v>
      </c>
      <c r="AA2224" t="inlineStr">
        <is>
          <t>n.a.</t>
        </is>
      </c>
      <c r="AB2224" s="6" t="n">
        <v>47069</v>
      </c>
      <c r="AC2224" t="inlineStr"/>
      <c r="AD2224" s="6" t="n">
        <v>46916</v>
      </c>
    </row>
    <row r="2225">
      <c r="A2225" t="inlineStr">
        <is>
          <t>V200040</t>
        </is>
      </c>
      <c r="B2225" t="inlineStr">
        <is>
          <t>2024-0021</t>
        </is>
      </c>
      <c r="C2225" t="n">
        <v>89</v>
      </c>
      <c r="D2225" t="inlineStr">
        <is>
          <t>37 80 4564 431-7</t>
        </is>
      </c>
      <c r="E2225" t="inlineStr">
        <is>
          <t>PCC Intermodal S.A.</t>
        </is>
      </c>
      <c r="F2225" t="inlineStr">
        <is>
          <t>TNO</t>
        </is>
      </c>
      <c r="G2225" t="inlineStr">
        <is>
          <t>60' CW</t>
        </is>
      </c>
      <c r="H2225" t="n">
        <v>0</v>
      </c>
      <c r="I2225" s="6" t="n">
        <v>0</v>
      </c>
      <c r="J2225" s="6" t="n">
        <v>0</v>
      </c>
      <c r="K2225" t="inlineStr">
        <is>
          <t>run_initial_fixed_duration</t>
        </is>
      </c>
      <c r="L2225" s="6" t="n">
        <v>45609</v>
      </c>
      <c r="M2225" s="6" t="n">
        <v>47069</v>
      </c>
      <c r="N2225" t="n">
        <v>1587</v>
      </c>
      <c r="O2225" s="6" t="n">
        <v>47069</v>
      </c>
      <c r="S2225" t="inlineStr">
        <is>
          <t>n.a.</t>
        </is>
      </c>
      <c r="T2225" s="6" t="n"/>
      <c r="U2225" s="6" t="n"/>
      <c r="V2225" t="n">
        <v>0</v>
      </c>
      <c r="W2225" t="n">
        <v>0</v>
      </c>
      <c r="X2225" s="6" t="n"/>
      <c r="Z2225" s="6" t="n">
        <v>47069</v>
      </c>
      <c r="AA2225" t="inlineStr">
        <is>
          <t>n.a.</t>
        </is>
      </c>
      <c r="AB2225" s="6" t="n">
        <v>47069</v>
      </c>
      <c r="AC2225" t="inlineStr"/>
      <c r="AD2225" s="6" t="n">
        <v>46916</v>
      </c>
    </row>
    <row r="2226">
      <c r="A2226" t="inlineStr">
        <is>
          <t>V200040</t>
        </is>
      </c>
      <c r="B2226" t="inlineStr">
        <is>
          <t>2024-0021</t>
        </is>
      </c>
      <c r="C2226" t="n">
        <v>90</v>
      </c>
      <c r="D2226" t="inlineStr">
        <is>
          <t>37 80 4564 432-5</t>
        </is>
      </c>
      <c r="E2226" t="inlineStr">
        <is>
          <t>PCC Intermodal S.A.</t>
        </is>
      </c>
      <c r="F2226" t="inlineStr">
        <is>
          <t>TNO</t>
        </is>
      </c>
      <c r="G2226" t="inlineStr">
        <is>
          <t>60' CW</t>
        </is>
      </c>
      <c r="H2226" t="n">
        <v>0</v>
      </c>
      <c r="I2226" s="6" t="n">
        <v>0</v>
      </c>
      <c r="J2226" s="6" t="n">
        <v>0</v>
      </c>
      <c r="K2226" t="inlineStr">
        <is>
          <t>run_initial_fixed_duration</t>
        </is>
      </c>
      <c r="L2226" s="6" t="n">
        <v>45609</v>
      </c>
      <c r="M2226" s="6" t="n">
        <v>47069</v>
      </c>
      <c r="N2226" t="n">
        <v>1587</v>
      </c>
      <c r="O2226" s="6" t="n">
        <v>47069</v>
      </c>
      <c r="S2226" t="inlineStr">
        <is>
          <t>n.a.</t>
        </is>
      </c>
      <c r="T2226" s="6" t="n"/>
      <c r="U2226" s="6" t="n"/>
      <c r="V2226" t="n">
        <v>0</v>
      </c>
      <c r="W2226" t="n">
        <v>0</v>
      </c>
      <c r="X2226" s="6" t="n"/>
      <c r="Z2226" s="6" t="n">
        <v>47069</v>
      </c>
      <c r="AA2226" t="inlineStr">
        <is>
          <t>n.a.</t>
        </is>
      </c>
      <c r="AB2226" s="6" t="n">
        <v>47069</v>
      </c>
      <c r="AC2226" t="inlineStr"/>
      <c r="AD2226" s="6" t="n">
        <v>46916</v>
      </c>
    </row>
    <row r="2227">
      <c r="A2227" t="inlineStr">
        <is>
          <t>V200040</t>
        </is>
      </c>
      <c r="B2227" t="inlineStr">
        <is>
          <t>2024-0021</t>
        </is>
      </c>
      <c r="C2227" t="n">
        <v>91</v>
      </c>
      <c r="D2227" t="inlineStr">
        <is>
          <t>37 80 4564 425-9</t>
        </is>
      </c>
      <c r="E2227" t="inlineStr">
        <is>
          <t>PCC Intermodal S.A.</t>
        </is>
      </c>
      <c r="F2227" t="inlineStr">
        <is>
          <t>TNO</t>
        </is>
      </c>
      <c r="G2227" t="inlineStr">
        <is>
          <t>60' CW</t>
        </is>
      </c>
      <c r="H2227" t="n">
        <v>0</v>
      </c>
      <c r="I2227" s="6" t="n">
        <v>0</v>
      </c>
      <c r="J2227" s="6" t="n">
        <v>0</v>
      </c>
      <c r="K2227" t="inlineStr">
        <is>
          <t>run_initial_fixed_duration</t>
        </is>
      </c>
      <c r="L2227" s="6" t="n">
        <v>45609</v>
      </c>
      <c r="M2227" s="6" t="n">
        <v>47069</v>
      </c>
      <c r="N2227" t="n">
        <v>1587</v>
      </c>
      <c r="O2227" s="6" t="n">
        <v>47069</v>
      </c>
      <c r="S2227" t="inlineStr">
        <is>
          <t>n.a.</t>
        </is>
      </c>
      <c r="T2227" s="6" t="n"/>
      <c r="U2227" s="6" t="n"/>
      <c r="V2227" t="n">
        <v>0</v>
      </c>
      <c r="W2227" t="n">
        <v>0</v>
      </c>
      <c r="X2227" s="6" t="n"/>
      <c r="Z2227" s="6" t="n">
        <v>47069</v>
      </c>
      <c r="AA2227" t="inlineStr">
        <is>
          <t>n.a.</t>
        </is>
      </c>
      <c r="AB2227" s="6" t="n">
        <v>47069</v>
      </c>
      <c r="AC2227" t="inlineStr"/>
      <c r="AD2227" s="6" t="n">
        <v>46916</v>
      </c>
    </row>
    <row r="2228">
      <c r="A2228" t="inlineStr">
        <is>
          <t>V200049</t>
        </is>
      </c>
      <c r="B2228" t="inlineStr">
        <is>
          <t>2024-0040</t>
        </is>
      </c>
      <c r="C2228" t="n">
        <v>1</v>
      </c>
      <c r="D2228" t="inlineStr">
        <is>
          <t>37 80 4963 211-0</t>
        </is>
      </c>
      <c r="E2228" t="inlineStr">
        <is>
          <t>PCC Intermodal S.A.</t>
        </is>
      </c>
      <c r="F2228" t="inlineStr">
        <is>
          <t>TNO</t>
        </is>
      </c>
      <c r="G2228" t="inlineStr">
        <is>
          <t>90' CW</t>
        </is>
      </c>
      <c r="H2228" t="n">
        <v>0</v>
      </c>
      <c r="I2228" s="6" t="n">
        <v>0</v>
      </c>
      <c r="J2228" s="6" t="n">
        <v>0</v>
      </c>
      <c r="K2228" t="inlineStr">
        <is>
          <t>run_initial_fixed_duration</t>
        </is>
      </c>
      <c r="L2228" s="6" t="n">
        <v>45677</v>
      </c>
      <c r="M2228" s="6" t="n">
        <v>47867</v>
      </c>
      <c r="N2228" t="n">
        <v>2190</v>
      </c>
      <c r="O2228" s="6" t="n">
        <v>47867</v>
      </c>
      <c r="S2228" t="inlineStr">
        <is>
          <t>n.a.</t>
        </is>
      </c>
      <c r="T2228" s="6" t="n">
        <v>0</v>
      </c>
      <c r="U2228" s="6" t="n">
        <v>0</v>
      </c>
      <c r="V2228" t="n">
        <v>0</v>
      </c>
      <c r="W2228" t="n">
        <v>0</v>
      </c>
      <c r="X2228" s="6" t="n"/>
      <c r="Z2228" s="6" t="n">
        <v>47867</v>
      </c>
      <c r="AA2228" t="inlineStr">
        <is>
          <t>n.a.</t>
        </is>
      </c>
      <c r="AB2228" s="6" t="n">
        <v>47867</v>
      </c>
      <c r="AC2228" t="inlineStr"/>
      <c r="AD2228" s="6" t="n">
        <v>47714</v>
      </c>
    </row>
    <row r="2229">
      <c r="A2229" t="inlineStr">
        <is>
          <t>V200049</t>
        </is>
      </c>
      <c r="B2229" t="inlineStr">
        <is>
          <t>2024-0040</t>
        </is>
      </c>
      <c r="C2229" t="n">
        <v>2</v>
      </c>
      <c r="D2229" t="inlineStr">
        <is>
          <t>37 80 4963 212-8</t>
        </is>
      </c>
      <c r="E2229" t="inlineStr">
        <is>
          <t>PCC Intermodal S.A.</t>
        </is>
      </c>
      <c r="F2229" t="inlineStr">
        <is>
          <t>TNO</t>
        </is>
      </c>
      <c r="G2229" t="inlineStr">
        <is>
          <t>90' CW</t>
        </is>
      </c>
      <c r="H2229" t="n">
        <v>0</v>
      </c>
      <c r="I2229" s="6" t="n">
        <v>0</v>
      </c>
      <c r="J2229" s="6" t="n">
        <v>0</v>
      </c>
      <c r="K2229" t="inlineStr">
        <is>
          <t>run_initial_fixed_duration</t>
        </is>
      </c>
      <c r="L2229" s="6" t="n">
        <v>45677</v>
      </c>
      <c r="M2229" s="6" t="n">
        <v>47867</v>
      </c>
      <c r="N2229" t="n">
        <v>2190</v>
      </c>
      <c r="O2229" s="6" t="n">
        <v>47867</v>
      </c>
      <c r="S2229" t="inlineStr">
        <is>
          <t>n.a.</t>
        </is>
      </c>
      <c r="T2229" s="6" t="n">
        <v>0</v>
      </c>
      <c r="U2229" s="6" t="n">
        <v>0</v>
      </c>
      <c r="V2229" t="n">
        <v>0</v>
      </c>
      <c r="W2229" t="n">
        <v>0</v>
      </c>
      <c r="X2229" s="6" t="n"/>
      <c r="Z2229" s="6" t="n">
        <v>47867</v>
      </c>
      <c r="AA2229" t="inlineStr">
        <is>
          <t>n.a.</t>
        </is>
      </c>
      <c r="AB2229" s="6" t="n">
        <v>47867</v>
      </c>
      <c r="AC2229" t="inlineStr"/>
      <c r="AD2229" s="6" t="n">
        <v>47714</v>
      </c>
    </row>
    <row r="2230">
      <c r="A2230" t="inlineStr">
        <is>
          <t>V200049</t>
        </is>
      </c>
      <c r="B2230" t="inlineStr">
        <is>
          <t>2024-0040</t>
        </is>
      </c>
      <c r="C2230" t="n">
        <v>3</v>
      </c>
      <c r="D2230" t="inlineStr">
        <is>
          <t>37 80 4963 221-9</t>
        </is>
      </c>
      <c r="E2230" t="inlineStr">
        <is>
          <t>PCC Intermodal S.A.</t>
        </is>
      </c>
      <c r="F2230" t="inlineStr">
        <is>
          <t>TNO</t>
        </is>
      </c>
      <c r="G2230" t="inlineStr">
        <is>
          <t>90' CW</t>
        </is>
      </c>
      <c r="H2230" t="n">
        <v>0</v>
      </c>
      <c r="I2230" s="6" t="n">
        <v>0</v>
      </c>
      <c r="J2230" s="6" t="n">
        <v>0</v>
      </c>
      <c r="K2230" t="inlineStr">
        <is>
          <t>run_initial_fixed_duration</t>
        </is>
      </c>
      <c r="L2230" s="6" t="n">
        <v>45677</v>
      </c>
      <c r="M2230" s="6" t="n">
        <v>47867</v>
      </c>
      <c r="N2230" t="n">
        <v>2190</v>
      </c>
      <c r="O2230" s="6" t="n">
        <v>47867</v>
      </c>
      <c r="S2230" t="inlineStr">
        <is>
          <t>n.a.</t>
        </is>
      </c>
      <c r="T2230" s="6" t="n">
        <v>0</v>
      </c>
      <c r="U2230" s="6" t="n">
        <v>0</v>
      </c>
      <c r="V2230" t="n">
        <v>0</v>
      </c>
      <c r="W2230" t="n">
        <v>0</v>
      </c>
      <c r="X2230" s="6" t="n"/>
      <c r="Z2230" s="6" t="n">
        <v>47867</v>
      </c>
      <c r="AA2230" t="inlineStr">
        <is>
          <t>n.a.</t>
        </is>
      </c>
      <c r="AB2230" s="6" t="n">
        <v>47867</v>
      </c>
      <c r="AC2230" t="inlineStr"/>
      <c r="AD2230" s="6" t="n">
        <v>47714</v>
      </c>
    </row>
    <row r="2231">
      <c r="A2231" t="inlineStr">
        <is>
          <t>V200049</t>
        </is>
      </c>
      <c r="B2231" t="inlineStr">
        <is>
          <t>2024-0040</t>
        </is>
      </c>
      <c r="C2231" t="n">
        <v>4</v>
      </c>
      <c r="D2231" t="inlineStr">
        <is>
          <t>37 80 4963 222-7</t>
        </is>
      </c>
      <c r="E2231" t="inlineStr">
        <is>
          <t>PCC Intermodal S.A.</t>
        </is>
      </c>
      <c r="F2231" t="inlineStr">
        <is>
          <t>TNO</t>
        </is>
      </c>
      <c r="G2231" t="inlineStr">
        <is>
          <t>90' CW</t>
        </is>
      </c>
      <c r="H2231" t="n">
        <v>0</v>
      </c>
      <c r="I2231" s="6" t="n">
        <v>0</v>
      </c>
      <c r="J2231" s="6" t="n">
        <v>0</v>
      </c>
      <c r="K2231" t="inlineStr">
        <is>
          <t>run_initial_fixed_duration</t>
        </is>
      </c>
      <c r="L2231" s="6" t="n">
        <v>45677</v>
      </c>
      <c r="M2231" s="6" t="n">
        <v>47867</v>
      </c>
      <c r="N2231" t="n">
        <v>2190</v>
      </c>
      <c r="O2231" s="6" t="n">
        <v>47867</v>
      </c>
      <c r="S2231" t="inlineStr">
        <is>
          <t>n.a.</t>
        </is>
      </c>
      <c r="T2231" s="6" t="n">
        <v>0</v>
      </c>
      <c r="U2231" s="6" t="n">
        <v>0</v>
      </c>
      <c r="V2231" t="n">
        <v>0</v>
      </c>
      <c r="W2231" t="n">
        <v>0</v>
      </c>
      <c r="X2231" s="6" t="n"/>
      <c r="Z2231" s="6" t="n">
        <v>47867</v>
      </c>
      <c r="AA2231" t="inlineStr">
        <is>
          <t>n.a.</t>
        </is>
      </c>
      <c r="AB2231" s="6" t="n">
        <v>47867</v>
      </c>
      <c r="AC2231" t="inlineStr"/>
      <c r="AD2231" s="6" t="n">
        <v>47714</v>
      </c>
    </row>
    <row r="2232">
      <c r="A2232" t="inlineStr">
        <is>
          <t>V200049</t>
        </is>
      </c>
      <c r="B2232" t="inlineStr">
        <is>
          <t>2024-0040</t>
        </is>
      </c>
      <c r="C2232" t="n">
        <v>5</v>
      </c>
      <c r="D2232" t="inlineStr">
        <is>
          <t>37 80 4963 229-2</t>
        </is>
      </c>
      <c r="E2232" t="inlineStr">
        <is>
          <t>PCC Intermodal S.A.</t>
        </is>
      </c>
      <c r="F2232" t="inlineStr">
        <is>
          <t>TNO</t>
        </is>
      </c>
      <c r="G2232" t="inlineStr">
        <is>
          <t>90' CW</t>
        </is>
      </c>
      <c r="H2232" t="n">
        <v>0</v>
      </c>
      <c r="I2232" s="6" t="n">
        <v>0</v>
      </c>
      <c r="J2232" s="6" t="n">
        <v>0</v>
      </c>
      <c r="K2232" t="inlineStr">
        <is>
          <t>run_initial_fixed_duration</t>
        </is>
      </c>
      <c r="L2232" s="6" t="n">
        <v>45677</v>
      </c>
      <c r="M2232" s="6" t="n">
        <v>47867</v>
      </c>
      <c r="N2232" t="n">
        <v>2190</v>
      </c>
      <c r="O2232" s="6" t="n">
        <v>47867</v>
      </c>
      <c r="S2232" t="inlineStr">
        <is>
          <t>n.a.</t>
        </is>
      </c>
      <c r="T2232" s="6" t="n">
        <v>0</v>
      </c>
      <c r="U2232" s="6" t="n">
        <v>0</v>
      </c>
      <c r="V2232" t="n">
        <v>0</v>
      </c>
      <c r="W2232" t="n">
        <v>0</v>
      </c>
      <c r="X2232" s="6" t="n"/>
      <c r="Z2232" s="6" t="n">
        <v>47867</v>
      </c>
      <c r="AA2232" t="inlineStr">
        <is>
          <t>n.a.</t>
        </is>
      </c>
      <c r="AB2232" s="6" t="n">
        <v>47867</v>
      </c>
      <c r="AC2232" t="inlineStr"/>
      <c r="AD2232" s="6" t="n">
        <v>47714</v>
      </c>
    </row>
    <row r="2233">
      <c r="A2233" t="inlineStr">
        <is>
          <t>V200049</t>
        </is>
      </c>
      <c r="B2233" t="inlineStr">
        <is>
          <t>2024-0040</t>
        </is>
      </c>
      <c r="C2233" t="n">
        <v>6</v>
      </c>
      <c r="D2233" t="inlineStr">
        <is>
          <t>37 80 4963 240-9</t>
        </is>
      </c>
      <c r="E2233" t="inlineStr">
        <is>
          <t>PCC Intermodal S.A.</t>
        </is>
      </c>
      <c r="F2233" t="inlineStr">
        <is>
          <t>TNO</t>
        </is>
      </c>
      <c r="G2233" t="inlineStr">
        <is>
          <t>90' CW</t>
        </is>
      </c>
      <c r="H2233" t="n">
        <v>0</v>
      </c>
      <c r="I2233" s="6" t="n">
        <v>0</v>
      </c>
      <c r="J2233" s="6" t="n">
        <v>0</v>
      </c>
      <c r="K2233" t="inlineStr">
        <is>
          <t>run_initial_fixed_duration</t>
        </is>
      </c>
      <c r="L2233" s="6" t="n">
        <v>45677</v>
      </c>
      <c r="M2233" s="6" t="n">
        <v>47867</v>
      </c>
      <c r="N2233" t="n">
        <v>2190</v>
      </c>
      <c r="O2233" s="6" t="n">
        <v>47867</v>
      </c>
      <c r="S2233" t="inlineStr">
        <is>
          <t>n.a.</t>
        </is>
      </c>
      <c r="T2233" s="6" t="n">
        <v>0</v>
      </c>
      <c r="U2233" s="6" t="n">
        <v>0</v>
      </c>
      <c r="V2233" t="n">
        <v>0</v>
      </c>
      <c r="W2233" t="n">
        <v>0</v>
      </c>
      <c r="X2233" s="6" t="n"/>
      <c r="Z2233" s="6" t="n">
        <v>47867</v>
      </c>
      <c r="AA2233" t="inlineStr">
        <is>
          <t>n.a.</t>
        </is>
      </c>
      <c r="AB2233" s="6" t="n">
        <v>47867</v>
      </c>
      <c r="AC2233" t="inlineStr"/>
      <c r="AD2233" s="6" t="n">
        <v>47714</v>
      </c>
    </row>
    <row r="2234">
      <c r="A2234" t="inlineStr">
        <is>
          <t>V200049</t>
        </is>
      </c>
      <c r="B2234" t="inlineStr">
        <is>
          <t>2024-0040</t>
        </is>
      </c>
      <c r="C2234" t="n">
        <v>7</v>
      </c>
      <c r="D2234" t="inlineStr">
        <is>
          <t>37 80 4963 244-1</t>
        </is>
      </c>
      <c r="E2234" t="inlineStr">
        <is>
          <t>PCC Intermodal S.A.</t>
        </is>
      </c>
      <c r="F2234" t="inlineStr">
        <is>
          <t>TNO</t>
        </is>
      </c>
      <c r="G2234" t="inlineStr">
        <is>
          <t>90' CW</t>
        </is>
      </c>
      <c r="H2234" t="n">
        <v>0</v>
      </c>
      <c r="I2234" s="6" t="n">
        <v>0</v>
      </c>
      <c r="J2234" s="6" t="n">
        <v>0</v>
      </c>
      <c r="K2234" t="inlineStr">
        <is>
          <t>run_initial_fixed_duration</t>
        </is>
      </c>
      <c r="L2234" s="6" t="n">
        <v>45677</v>
      </c>
      <c r="M2234" s="6" t="n">
        <v>47867</v>
      </c>
      <c r="N2234" t="n">
        <v>2190</v>
      </c>
      <c r="O2234" s="6" t="n">
        <v>47867</v>
      </c>
      <c r="S2234" t="inlineStr">
        <is>
          <t>n.a.</t>
        </is>
      </c>
      <c r="T2234" s="6" t="n">
        <v>0</v>
      </c>
      <c r="U2234" s="6" t="n">
        <v>0</v>
      </c>
      <c r="V2234" t="n">
        <v>0</v>
      </c>
      <c r="W2234" t="n">
        <v>0</v>
      </c>
      <c r="X2234" s="6" t="n"/>
      <c r="Z2234" s="6" t="n">
        <v>47867</v>
      </c>
      <c r="AA2234" t="inlineStr">
        <is>
          <t>n.a.</t>
        </is>
      </c>
      <c r="AB2234" s="6" t="n">
        <v>47867</v>
      </c>
      <c r="AC2234" t="inlineStr"/>
      <c r="AD2234" s="6" t="n">
        <v>47714</v>
      </c>
    </row>
    <row r="2235">
      <c r="A2235" t="inlineStr">
        <is>
          <t>V200049</t>
        </is>
      </c>
      <c r="B2235" t="inlineStr">
        <is>
          <t>2024-0040</t>
        </is>
      </c>
      <c r="C2235" t="n">
        <v>8</v>
      </c>
      <c r="D2235" t="inlineStr">
        <is>
          <t>37 80 4963 245-8</t>
        </is>
      </c>
      <c r="E2235" t="inlineStr">
        <is>
          <t>PCC Intermodal S.A.</t>
        </is>
      </c>
      <c r="F2235" t="inlineStr">
        <is>
          <t>TNO</t>
        </is>
      </c>
      <c r="G2235" t="inlineStr">
        <is>
          <t>90' CW</t>
        </is>
      </c>
      <c r="H2235" t="n">
        <v>0</v>
      </c>
      <c r="I2235" s="6" t="n">
        <v>0</v>
      </c>
      <c r="J2235" s="6" t="n">
        <v>0</v>
      </c>
      <c r="K2235" t="inlineStr">
        <is>
          <t>run_initial_fixed_duration</t>
        </is>
      </c>
      <c r="L2235" s="6" t="n">
        <v>45677</v>
      </c>
      <c r="M2235" s="6" t="n">
        <v>47867</v>
      </c>
      <c r="N2235" t="n">
        <v>2190</v>
      </c>
      <c r="O2235" s="6" t="n">
        <v>47867</v>
      </c>
      <c r="S2235" t="inlineStr">
        <is>
          <t>n.a.</t>
        </is>
      </c>
      <c r="T2235" s="6" t="n">
        <v>0</v>
      </c>
      <c r="U2235" s="6" t="n">
        <v>0</v>
      </c>
      <c r="V2235" t="n">
        <v>0</v>
      </c>
      <c r="W2235" t="n">
        <v>0</v>
      </c>
      <c r="X2235" s="6" t="n"/>
      <c r="Z2235" s="6" t="n">
        <v>47867</v>
      </c>
      <c r="AA2235" t="inlineStr">
        <is>
          <t>n.a.</t>
        </is>
      </c>
      <c r="AB2235" s="6" t="n">
        <v>47867</v>
      </c>
      <c r="AC2235" t="inlineStr"/>
      <c r="AD2235" s="6" t="n">
        <v>47714</v>
      </c>
    </row>
    <row r="2236">
      <c r="A2236" t="inlineStr">
        <is>
          <t>V200049</t>
        </is>
      </c>
      <c r="B2236" t="inlineStr">
        <is>
          <t>2024-0040</t>
        </is>
      </c>
      <c r="C2236" t="n">
        <v>9</v>
      </c>
      <c r="D2236" t="inlineStr">
        <is>
          <t>37 80 4963 249-0</t>
        </is>
      </c>
      <c r="E2236" t="inlineStr">
        <is>
          <t>PCC Intermodal S.A.</t>
        </is>
      </c>
      <c r="F2236" t="inlineStr">
        <is>
          <t>TNO</t>
        </is>
      </c>
      <c r="G2236" t="inlineStr">
        <is>
          <t>90' CW</t>
        </is>
      </c>
      <c r="H2236" t="n">
        <v>0</v>
      </c>
      <c r="I2236" s="6" t="n">
        <v>0</v>
      </c>
      <c r="J2236" s="6" t="n">
        <v>0</v>
      </c>
      <c r="K2236" t="inlineStr">
        <is>
          <t>run_initial_fixed_duration</t>
        </is>
      </c>
      <c r="L2236" s="6" t="n">
        <v>45677</v>
      </c>
      <c r="M2236" s="6" t="n">
        <v>47867</v>
      </c>
      <c r="N2236" t="n">
        <v>2190</v>
      </c>
      <c r="O2236" s="6" t="n">
        <v>47867</v>
      </c>
      <c r="S2236" t="inlineStr">
        <is>
          <t>n.a.</t>
        </is>
      </c>
      <c r="T2236" s="6" t="n">
        <v>0</v>
      </c>
      <c r="U2236" s="6" t="n">
        <v>0</v>
      </c>
      <c r="V2236" t="n">
        <v>0</v>
      </c>
      <c r="W2236" t="n">
        <v>0</v>
      </c>
      <c r="X2236" s="6" t="n"/>
      <c r="Z2236" s="6" t="n">
        <v>47867</v>
      </c>
      <c r="AA2236" t="inlineStr">
        <is>
          <t>n.a.</t>
        </is>
      </c>
      <c r="AB2236" s="6" t="n">
        <v>47867</v>
      </c>
      <c r="AC2236" t="inlineStr"/>
      <c r="AD2236" s="6" t="n">
        <v>47714</v>
      </c>
    </row>
    <row r="2237">
      <c r="A2237" t="inlineStr">
        <is>
          <t>V200049</t>
        </is>
      </c>
      <c r="B2237" t="inlineStr">
        <is>
          <t>2024-0040</t>
        </is>
      </c>
      <c r="C2237" t="n">
        <v>10</v>
      </c>
      <c r="D2237" t="inlineStr">
        <is>
          <t>37 80 4963 250-8</t>
        </is>
      </c>
      <c r="E2237" t="inlineStr">
        <is>
          <t>PCC Intermodal S.A.</t>
        </is>
      </c>
      <c r="F2237" t="inlineStr">
        <is>
          <t>TNO</t>
        </is>
      </c>
      <c r="G2237" t="inlineStr">
        <is>
          <t>90' CW</t>
        </is>
      </c>
      <c r="H2237" t="n">
        <v>0</v>
      </c>
      <c r="I2237" s="6" t="n">
        <v>0</v>
      </c>
      <c r="J2237" s="6" t="n">
        <v>0</v>
      </c>
      <c r="K2237" t="inlineStr">
        <is>
          <t>run_initial_fixed_duration</t>
        </is>
      </c>
      <c r="L2237" s="6" t="n">
        <v>45677</v>
      </c>
      <c r="M2237" s="6" t="n">
        <v>47867</v>
      </c>
      <c r="N2237" t="n">
        <v>2190</v>
      </c>
      <c r="O2237" s="6" t="n">
        <v>47867</v>
      </c>
      <c r="S2237" t="inlineStr">
        <is>
          <t>n.a.</t>
        </is>
      </c>
      <c r="T2237" s="6" t="n">
        <v>0</v>
      </c>
      <c r="U2237" s="6" t="n">
        <v>0</v>
      </c>
      <c r="V2237" t="n">
        <v>0</v>
      </c>
      <c r="W2237" t="n">
        <v>0</v>
      </c>
      <c r="X2237" s="6" t="n"/>
      <c r="Z2237" s="6" t="n">
        <v>47867</v>
      </c>
      <c r="AA2237" t="inlineStr">
        <is>
          <t>n.a.</t>
        </is>
      </c>
      <c r="AB2237" s="6" t="n">
        <v>47867</v>
      </c>
      <c r="AC2237" t="inlineStr"/>
      <c r="AD2237" s="6" t="n">
        <v>47714</v>
      </c>
    </row>
    <row r="2238">
      <c r="A2238" t="inlineStr">
        <is>
          <t>V200049</t>
        </is>
      </c>
      <c r="B2238" t="inlineStr">
        <is>
          <t>2024-0040</t>
        </is>
      </c>
      <c r="C2238" t="n">
        <v>11</v>
      </c>
      <c r="D2238" t="inlineStr">
        <is>
          <t>37 80 4953 377-1</t>
        </is>
      </c>
      <c r="E2238" t="inlineStr">
        <is>
          <t>PCC Intermodal S.A.</t>
        </is>
      </c>
      <c r="F2238" t="inlineStr">
        <is>
          <t>TNO</t>
        </is>
      </c>
      <c r="G2238" t="inlineStr">
        <is>
          <t>90' CW</t>
        </is>
      </c>
      <c r="H2238" t="n">
        <v>0</v>
      </c>
      <c r="I2238" s="6" t="n">
        <v>0</v>
      </c>
      <c r="J2238" s="6" t="n">
        <v>0</v>
      </c>
      <c r="K2238" t="inlineStr">
        <is>
          <t>run_initial_fixed_duration</t>
        </is>
      </c>
      <c r="L2238" s="6" t="n">
        <v>45677</v>
      </c>
      <c r="M2238" s="6" t="n">
        <v>47867</v>
      </c>
      <c r="N2238" t="n">
        <v>2190</v>
      </c>
      <c r="O2238" s="6" t="n">
        <v>47867</v>
      </c>
      <c r="S2238" t="inlineStr">
        <is>
          <t>n.a.</t>
        </is>
      </c>
      <c r="T2238" s="6" t="n">
        <v>0</v>
      </c>
      <c r="U2238" s="6" t="n">
        <v>0</v>
      </c>
      <c r="V2238" t="n">
        <v>0</v>
      </c>
      <c r="W2238" t="n">
        <v>0</v>
      </c>
      <c r="X2238" s="6" t="n"/>
      <c r="Z2238" s="6" t="n">
        <v>47867</v>
      </c>
      <c r="AA2238" t="inlineStr">
        <is>
          <t>n.a.</t>
        </is>
      </c>
      <c r="AB2238" s="6" t="n">
        <v>47867</v>
      </c>
      <c r="AC2238" t="inlineStr"/>
      <c r="AD2238" s="6" t="n">
        <v>47714</v>
      </c>
    </row>
    <row r="2239">
      <c r="A2239" t="inlineStr">
        <is>
          <t>V200049</t>
        </is>
      </c>
      <c r="B2239" t="inlineStr">
        <is>
          <t>2024-0040</t>
        </is>
      </c>
      <c r="C2239" t="n">
        <v>12</v>
      </c>
      <c r="D2239" t="inlineStr">
        <is>
          <t>37 80 4953 384-7</t>
        </is>
      </c>
      <c r="E2239" t="inlineStr">
        <is>
          <t>PCC Intermodal S.A.</t>
        </is>
      </c>
      <c r="F2239" t="inlineStr">
        <is>
          <t>TNO</t>
        </is>
      </c>
      <c r="G2239" t="inlineStr">
        <is>
          <t>90' CW</t>
        </is>
      </c>
      <c r="H2239" t="n">
        <v>0</v>
      </c>
      <c r="I2239" s="6" t="n">
        <v>0</v>
      </c>
      <c r="J2239" s="6" t="n">
        <v>0</v>
      </c>
      <c r="K2239" t="inlineStr">
        <is>
          <t>run_initial_fixed_duration</t>
        </is>
      </c>
      <c r="L2239" s="6" t="n">
        <v>45677</v>
      </c>
      <c r="M2239" s="6" t="n">
        <v>47867</v>
      </c>
      <c r="N2239" t="n">
        <v>2190</v>
      </c>
      <c r="O2239" s="6" t="n">
        <v>47867</v>
      </c>
      <c r="S2239" t="inlineStr">
        <is>
          <t>n.a.</t>
        </is>
      </c>
      <c r="T2239" s="6" t="n">
        <v>0</v>
      </c>
      <c r="U2239" s="6" t="n">
        <v>0</v>
      </c>
      <c r="V2239" t="n">
        <v>0</v>
      </c>
      <c r="W2239" t="n">
        <v>0</v>
      </c>
      <c r="X2239" s="6" t="n"/>
      <c r="Z2239" s="6" t="n">
        <v>47867</v>
      </c>
      <c r="AA2239" t="inlineStr">
        <is>
          <t>n.a.</t>
        </is>
      </c>
      <c r="AB2239" s="6" t="n">
        <v>47867</v>
      </c>
      <c r="AC2239" t="inlineStr"/>
      <c r="AD2239" s="6" t="n">
        <v>47714</v>
      </c>
    </row>
    <row r="2240">
      <c r="A2240" t="inlineStr">
        <is>
          <t>V200049</t>
        </is>
      </c>
      <c r="B2240" t="inlineStr">
        <is>
          <t>2024-0040</t>
        </is>
      </c>
      <c r="C2240" t="n">
        <v>13</v>
      </c>
      <c r="D2240" t="inlineStr">
        <is>
          <t>37 80 4953 389-6</t>
        </is>
      </c>
      <c r="E2240" t="inlineStr">
        <is>
          <t>PCC Intermodal S.A.</t>
        </is>
      </c>
      <c r="F2240" t="inlineStr">
        <is>
          <t>TNO</t>
        </is>
      </c>
      <c r="G2240" t="inlineStr">
        <is>
          <t>90' CW</t>
        </is>
      </c>
      <c r="H2240" t="n">
        <v>0</v>
      </c>
      <c r="I2240" s="6" t="n">
        <v>0</v>
      </c>
      <c r="J2240" s="6" t="n">
        <v>0</v>
      </c>
      <c r="K2240" t="inlineStr">
        <is>
          <t>run_initial_fixed_duration</t>
        </is>
      </c>
      <c r="L2240" s="6" t="n">
        <v>45677</v>
      </c>
      <c r="M2240" s="6" t="n">
        <v>47867</v>
      </c>
      <c r="N2240" t="n">
        <v>2190</v>
      </c>
      <c r="O2240" s="6" t="n">
        <v>47867</v>
      </c>
      <c r="S2240" t="inlineStr">
        <is>
          <t>n.a.</t>
        </is>
      </c>
      <c r="T2240" s="6" t="n">
        <v>0</v>
      </c>
      <c r="U2240" s="6" t="n">
        <v>0</v>
      </c>
      <c r="V2240" t="n">
        <v>0</v>
      </c>
      <c r="W2240" t="n">
        <v>0</v>
      </c>
      <c r="X2240" s="6" t="n"/>
      <c r="Z2240" s="6" t="n">
        <v>47867</v>
      </c>
      <c r="AA2240" t="inlineStr">
        <is>
          <t>n.a.</t>
        </is>
      </c>
      <c r="AB2240" s="6" t="n">
        <v>47867</v>
      </c>
      <c r="AC2240" t="inlineStr"/>
      <c r="AD2240" s="6" t="n">
        <v>47714</v>
      </c>
    </row>
    <row r="2241">
      <c r="A2241" t="inlineStr">
        <is>
          <t>V200049</t>
        </is>
      </c>
      <c r="B2241" t="inlineStr">
        <is>
          <t>2024-0040</t>
        </is>
      </c>
      <c r="C2241" t="n">
        <v>14</v>
      </c>
      <c r="D2241" t="inlineStr">
        <is>
          <t>37 80 4953 391-2</t>
        </is>
      </c>
      <c r="E2241" t="inlineStr">
        <is>
          <t>PCC Intermodal S.A.</t>
        </is>
      </c>
      <c r="F2241" t="inlineStr">
        <is>
          <t>TNO</t>
        </is>
      </c>
      <c r="G2241" t="inlineStr">
        <is>
          <t>90' CW</t>
        </is>
      </c>
      <c r="H2241" t="n">
        <v>0</v>
      </c>
      <c r="I2241" s="6" t="n">
        <v>0</v>
      </c>
      <c r="J2241" s="6" t="n">
        <v>0</v>
      </c>
      <c r="K2241" t="inlineStr">
        <is>
          <t>run_initial_fixed_duration</t>
        </is>
      </c>
      <c r="L2241" s="6" t="n">
        <v>45677</v>
      </c>
      <c r="M2241" s="6" t="n">
        <v>47867</v>
      </c>
      <c r="N2241" t="n">
        <v>2190</v>
      </c>
      <c r="O2241" s="6" t="n">
        <v>47867</v>
      </c>
      <c r="S2241" t="inlineStr">
        <is>
          <t>n.a.</t>
        </is>
      </c>
      <c r="T2241" s="6" t="n">
        <v>0</v>
      </c>
      <c r="U2241" s="6" t="n">
        <v>0</v>
      </c>
      <c r="V2241" t="n">
        <v>0</v>
      </c>
      <c r="W2241" t="n">
        <v>0</v>
      </c>
      <c r="X2241" s="6" t="n"/>
      <c r="Z2241" s="6" t="n">
        <v>47867</v>
      </c>
      <c r="AA2241" t="inlineStr">
        <is>
          <t>n.a.</t>
        </is>
      </c>
      <c r="AB2241" s="6" t="n">
        <v>47867</v>
      </c>
      <c r="AC2241" t="inlineStr"/>
      <c r="AD2241" s="6" t="n">
        <v>47714</v>
      </c>
    </row>
    <row r="2242">
      <c r="A2242" t="inlineStr">
        <is>
          <t>V200049</t>
        </is>
      </c>
      <c r="B2242" t="inlineStr">
        <is>
          <t>2024-0040</t>
        </is>
      </c>
      <c r="C2242" t="n">
        <v>15</v>
      </c>
      <c r="D2242" t="inlineStr">
        <is>
          <t>37 80 4953 392-0</t>
        </is>
      </c>
      <c r="E2242" t="inlineStr">
        <is>
          <t>PCC Intermodal S.A.</t>
        </is>
      </c>
      <c r="F2242" t="inlineStr">
        <is>
          <t>TNO</t>
        </is>
      </c>
      <c r="G2242" t="inlineStr">
        <is>
          <t>90' CW</t>
        </is>
      </c>
      <c r="H2242" t="n">
        <v>0</v>
      </c>
      <c r="I2242" s="6" t="n">
        <v>0</v>
      </c>
      <c r="J2242" s="6" t="n">
        <v>0</v>
      </c>
      <c r="K2242" t="inlineStr">
        <is>
          <t>run_initial_fixed_duration</t>
        </is>
      </c>
      <c r="L2242" s="6" t="n">
        <v>45677</v>
      </c>
      <c r="M2242" s="6" t="n">
        <v>47867</v>
      </c>
      <c r="N2242" t="n">
        <v>2190</v>
      </c>
      <c r="O2242" s="6" t="n">
        <v>47867</v>
      </c>
      <c r="S2242" t="inlineStr">
        <is>
          <t>n.a.</t>
        </is>
      </c>
      <c r="T2242" s="6" t="n">
        <v>0</v>
      </c>
      <c r="U2242" s="6" t="n">
        <v>0</v>
      </c>
      <c r="V2242" t="n">
        <v>0</v>
      </c>
      <c r="W2242" t="n">
        <v>0</v>
      </c>
      <c r="X2242" s="6" t="n"/>
      <c r="Z2242" s="6" t="n">
        <v>47867</v>
      </c>
      <c r="AA2242" t="inlineStr">
        <is>
          <t>n.a.</t>
        </is>
      </c>
      <c r="AB2242" s="6" t="n">
        <v>47867</v>
      </c>
      <c r="AC2242" t="inlineStr"/>
      <c r="AD2242" s="6" t="n">
        <v>47714</v>
      </c>
    </row>
    <row r="2243">
      <c r="A2243" t="inlineStr">
        <is>
          <t>V200049</t>
        </is>
      </c>
      <c r="B2243" t="inlineStr">
        <is>
          <t>2024-0040</t>
        </is>
      </c>
      <c r="C2243" t="n">
        <v>16</v>
      </c>
      <c r="D2243" t="inlineStr">
        <is>
          <t>37 80 4953 393-8</t>
        </is>
      </c>
      <c r="E2243" t="inlineStr">
        <is>
          <t>PCC Intermodal S.A.</t>
        </is>
      </c>
      <c r="F2243" t="inlineStr">
        <is>
          <t>TNO</t>
        </is>
      </c>
      <c r="G2243" t="inlineStr">
        <is>
          <t>90' CW</t>
        </is>
      </c>
      <c r="H2243" t="n">
        <v>0</v>
      </c>
      <c r="I2243" s="6" t="n">
        <v>0</v>
      </c>
      <c r="J2243" s="6" t="n">
        <v>0</v>
      </c>
      <c r="K2243" t="inlineStr">
        <is>
          <t>run_initial_fixed_duration</t>
        </is>
      </c>
      <c r="L2243" s="6" t="n">
        <v>45677</v>
      </c>
      <c r="M2243" s="6" t="n">
        <v>47867</v>
      </c>
      <c r="N2243" t="n">
        <v>2190</v>
      </c>
      <c r="O2243" s="6" t="n">
        <v>47867</v>
      </c>
      <c r="S2243" t="inlineStr">
        <is>
          <t>n.a.</t>
        </is>
      </c>
      <c r="T2243" s="6" t="n">
        <v>0</v>
      </c>
      <c r="U2243" s="6" t="n">
        <v>0</v>
      </c>
      <c r="V2243" t="n">
        <v>0</v>
      </c>
      <c r="W2243" t="n">
        <v>0</v>
      </c>
      <c r="X2243" s="6" t="n"/>
      <c r="Z2243" s="6" t="n">
        <v>47867</v>
      </c>
      <c r="AA2243" t="inlineStr">
        <is>
          <t>n.a.</t>
        </is>
      </c>
      <c r="AB2243" s="6" t="n">
        <v>47867</v>
      </c>
      <c r="AC2243" t="inlineStr"/>
      <c r="AD2243" s="6" t="n">
        <v>47714</v>
      </c>
    </row>
    <row r="2244">
      <c r="A2244" t="inlineStr">
        <is>
          <t>V200049</t>
        </is>
      </c>
      <c r="B2244" t="inlineStr">
        <is>
          <t>2024-0040</t>
        </is>
      </c>
      <c r="C2244" t="n">
        <v>17</v>
      </c>
      <c r="D2244" t="inlineStr">
        <is>
          <t>37 80 4953 394-6</t>
        </is>
      </c>
      <c r="E2244" t="inlineStr">
        <is>
          <t>PCC Intermodal S.A.</t>
        </is>
      </c>
      <c r="F2244" t="inlineStr">
        <is>
          <t>TNO</t>
        </is>
      </c>
      <c r="G2244" t="inlineStr">
        <is>
          <t>90' CW</t>
        </is>
      </c>
      <c r="H2244" t="n">
        <v>0</v>
      </c>
      <c r="I2244" s="6" t="n">
        <v>0</v>
      </c>
      <c r="J2244" s="6" t="n">
        <v>0</v>
      </c>
      <c r="K2244" t="inlineStr">
        <is>
          <t>run_initial_fixed_duration</t>
        </is>
      </c>
      <c r="L2244" s="6" t="n">
        <v>45677</v>
      </c>
      <c r="M2244" s="6" t="n">
        <v>47867</v>
      </c>
      <c r="N2244" t="n">
        <v>2190</v>
      </c>
      <c r="O2244" s="6" t="n">
        <v>47867</v>
      </c>
      <c r="S2244" t="inlineStr">
        <is>
          <t>n.a.</t>
        </is>
      </c>
      <c r="T2244" s="6" t="n">
        <v>0</v>
      </c>
      <c r="U2244" s="6" t="n">
        <v>0</v>
      </c>
      <c r="V2244" t="n">
        <v>0</v>
      </c>
      <c r="W2244" t="n">
        <v>0</v>
      </c>
      <c r="X2244" s="6" t="n"/>
      <c r="Z2244" s="6" t="n">
        <v>47867</v>
      </c>
      <c r="AA2244" t="inlineStr">
        <is>
          <t>n.a.</t>
        </is>
      </c>
      <c r="AB2244" s="6" t="n">
        <v>47867</v>
      </c>
      <c r="AC2244" t="inlineStr"/>
      <c r="AD2244" s="6" t="n">
        <v>47714</v>
      </c>
    </row>
    <row r="2245">
      <c r="A2245" t="inlineStr">
        <is>
          <t>V200049</t>
        </is>
      </c>
      <c r="B2245" t="inlineStr">
        <is>
          <t>2024-0040</t>
        </is>
      </c>
      <c r="C2245" t="n">
        <v>18</v>
      </c>
      <c r="D2245" t="inlineStr">
        <is>
          <t>37 80 4953 395-3</t>
        </is>
      </c>
      <c r="E2245" t="inlineStr">
        <is>
          <t>PCC Intermodal S.A.</t>
        </is>
      </c>
      <c r="F2245" t="inlineStr">
        <is>
          <t>TNO</t>
        </is>
      </c>
      <c r="G2245" t="inlineStr">
        <is>
          <t>90' CW</t>
        </is>
      </c>
      <c r="H2245" t="n">
        <v>0</v>
      </c>
      <c r="I2245" s="6" t="n">
        <v>0</v>
      </c>
      <c r="J2245" s="6" t="n">
        <v>0</v>
      </c>
      <c r="K2245" t="inlineStr">
        <is>
          <t>run_initial_fixed_duration</t>
        </is>
      </c>
      <c r="L2245" s="6" t="n">
        <v>45677</v>
      </c>
      <c r="M2245" s="6" t="n">
        <v>47867</v>
      </c>
      <c r="N2245" t="n">
        <v>2190</v>
      </c>
      <c r="O2245" s="6" t="n">
        <v>47867</v>
      </c>
      <c r="S2245" t="inlineStr">
        <is>
          <t>n.a.</t>
        </is>
      </c>
      <c r="T2245" s="6" t="n">
        <v>0</v>
      </c>
      <c r="U2245" s="6" t="n">
        <v>0</v>
      </c>
      <c r="V2245" t="n">
        <v>0</v>
      </c>
      <c r="W2245" t="n">
        <v>0</v>
      </c>
      <c r="X2245" s="6" t="n"/>
      <c r="Z2245" s="6" t="n">
        <v>47867</v>
      </c>
      <c r="AA2245" t="inlineStr">
        <is>
          <t>n.a.</t>
        </is>
      </c>
      <c r="AB2245" s="6" t="n">
        <v>47867</v>
      </c>
      <c r="AC2245" t="inlineStr"/>
      <c r="AD2245" s="6" t="n">
        <v>47714</v>
      </c>
    </row>
    <row r="2246">
      <c r="A2246" t="inlineStr">
        <is>
          <t>V200049</t>
        </is>
      </c>
      <c r="B2246" t="inlineStr">
        <is>
          <t>2024-0040</t>
        </is>
      </c>
      <c r="C2246" t="n">
        <v>19</v>
      </c>
      <c r="D2246" t="inlineStr">
        <is>
          <t>37 80 4953 397-9</t>
        </is>
      </c>
      <c r="E2246" t="inlineStr">
        <is>
          <t>PCC Intermodal S.A.</t>
        </is>
      </c>
      <c r="F2246" t="inlineStr">
        <is>
          <t>TNO</t>
        </is>
      </c>
      <c r="G2246" t="inlineStr">
        <is>
          <t>90' CW</t>
        </is>
      </c>
      <c r="H2246" t="n">
        <v>0</v>
      </c>
      <c r="I2246" s="6" t="n">
        <v>0</v>
      </c>
      <c r="J2246" s="6" t="n">
        <v>0</v>
      </c>
      <c r="K2246" t="inlineStr">
        <is>
          <t>run_initial_fixed_duration</t>
        </is>
      </c>
      <c r="L2246" s="6" t="n">
        <v>45677</v>
      </c>
      <c r="M2246" s="6" t="n">
        <v>47867</v>
      </c>
      <c r="N2246" t="n">
        <v>2190</v>
      </c>
      <c r="O2246" s="6" t="n">
        <v>47867</v>
      </c>
      <c r="S2246" t="inlineStr">
        <is>
          <t>n.a.</t>
        </is>
      </c>
      <c r="T2246" s="6" t="n">
        <v>0</v>
      </c>
      <c r="U2246" s="6" t="n">
        <v>0</v>
      </c>
      <c r="V2246" t="n">
        <v>0</v>
      </c>
      <c r="W2246" t="n">
        <v>0</v>
      </c>
      <c r="X2246" s="6" t="n"/>
      <c r="Z2246" s="6" t="n">
        <v>47867</v>
      </c>
      <c r="AA2246" t="inlineStr">
        <is>
          <t>n.a.</t>
        </is>
      </c>
      <c r="AB2246" s="6" t="n">
        <v>47867</v>
      </c>
      <c r="AC2246" t="inlineStr"/>
      <c r="AD2246" s="6" t="n">
        <v>47714</v>
      </c>
    </row>
    <row r="2247">
      <c r="A2247" t="inlineStr">
        <is>
          <t>V200049</t>
        </is>
      </c>
      <c r="B2247" t="inlineStr">
        <is>
          <t>2024-0040</t>
        </is>
      </c>
      <c r="C2247" t="n">
        <v>20</v>
      </c>
      <c r="D2247" t="inlineStr">
        <is>
          <t>37 80 4953 401-9</t>
        </is>
      </c>
      <c r="E2247" t="inlineStr">
        <is>
          <t>PCC Intermodal S.A.</t>
        </is>
      </c>
      <c r="F2247" t="inlineStr">
        <is>
          <t>TNO</t>
        </is>
      </c>
      <c r="G2247" t="inlineStr">
        <is>
          <t>90' CW</t>
        </is>
      </c>
      <c r="H2247" t="n">
        <v>0</v>
      </c>
      <c r="I2247" s="6" t="n">
        <v>0</v>
      </c>
      <c r="J2247" s="6" t="n">
        <v>0</v>
      </c>
      <c r="K2247" t="inlineStr">
        <is>
          <t>run_initial_fixed_duration</t>
        </is>
      </c>
      <c r="L2247" s="6" t="n">
        <v>45677</v>
      </c>
      <c r="M2247" s="6" t="n">
        <v>47867</v>
      </c>
      <c r="N2247" t="n">
        <v>2190</v>
      </c>
      <c r="O2247" s="6" t="n">
        <v>47867</v>
      </c>
      <c r="S2247" t="inlineStr">
        <is>
          <t>n.a.</t>
        </is>
      </c>
      <c r="T2247" s="6" t="n">
        <v>0</v>
      </c>
      <c r="U2247" s="6" t="n">
        <v>0</v>
      </c>
      <c r="V2247" t="n">
        <v>0</v>
      </c>
      <c r="W2247" t="n">
        <v>0</v>
      </c>
      <c r="X2247" s="6" t="n"/>
      <c r="Z2247" s="6" t="n">
        <v>47867</v>
      </c>
      <c r="AA2247" t="inlineStr">
        <is>
          <t>n.a.</t>
        </is>
      </c>
      <c r="AB2247" s="6" t="n">
        <v>47867</v>
      </c>
      <c r="AC2247" t="inlineStr"/>
      <c r="AD2247" s="6" t="n">
        <v>47714</v>
      </c>
    </row>
    <row r="2248">
      <c r="A2248" t="inlineStr">
        <is>
          <t>V200046</t>
        </is>
      </c>
      <c r="B2248" t="inlineStr">
        <is>
          <t>2024-0034</t>
        </is>
      </c>
      <c r="C2248" t="n">
        <v>1</v>
      </c>
      <c r="D2248" t="inlineStr">
        <is>
          <t>33 80 4960 310-7</t>
        </is>
      </c>
      <c r="E2248" t="inlineStr">
        <is>
          <t>Pimk Rail PLS</t>
        </is>
      </c>
      <c r="F2248" t="inlineStr">
        <is>
          <t>IGA</t>
        </is>
      </c>
      <c r="G2248" t="inlineStr">
        <is>
          <t>80' 6-A CW</t>
        </is>
      </c>
      <c r="H2248" t="n">
        <v>0</v>
      </c>
      <c r="I2248" s="6" t="n">
        <v>0</v>
      </c>
      <c r="J2248" s="6" t="n">
        <v>0</v>
      </c>
      <c r="K2248" t="inlineStr">
        <is>
          <t>run_prolonged</t>
        </is>
      </c>
      <c r="L2248" s="6" t="n">
        <v>45625</v>
      </c>
      <c r="M2248" s="6" t="n">
        <v>46203</v>
      </c>
      <c r="N2248" t="n">
        <v>364</v>
      </c>
      <c r="O2248" s="6" t="n">
        <v>46203</v>
      </c>
      <c r="S2248" t="inlineStr">
        <is>
          <t>n.a.</t>
        </is>
      </c>
      <c r="T2248" s="6" t="n"/>
      <c r="U2248" s="6" t="n"/>
      <c r="V2248" t="n">
        <v>0</v>
      </c>
      <c r="W2248" t="n">
        <v>3</v>
      </c>
      <c r="X2248" s="6" t="n"/>
      <c r="Z2248" s="6" t="n">
        <v>46111</v>
      </c>
      <c r="AA2248" t="inlineStr">
        <is>
          <t>n.a.</t>
        </is>
      </c>
      <c r="AB2248" s="6" t="n">
        <v>46203</v>
      </c>
      <c r="AC2248" t="inlineStr"/>
      <c r="AD2248" s="6" t="n">
        <v>46052</v>
      </c>
    </row>
    <row r="2249">
      <c r="A2249" t="inlineStr">
        <is>
          <t>V200046</t>
        </is>
      </c>
      <c r="B2249" t="inlineStr">
        <is>
          <t>2024-0034</t>
        </is>
      </c>
      <c r="C2249" t="n">
        <v>2</v>
      </c>
      <c r="D2249" t="inlineStr">
        <is>
          <t>33 80 4960 311-5</t>
        </is>
      </c>
      <c r="E2249" t="inlineStr">
        <is>
          <t>Pimk Rail PLS</t>
        </is>
      </c>
      <c r="F2249" t="inlineStr">
        <is>
          <t>IGA</t>
        </is>
      </c>
      <c r="G2249" t="inlineStr">
        <is>
          <t>80' 6-A CW</t>
        </is>
      </c>
      <c r="H2249" t="n">
        <v>0</v>
      </c>
      <c r="I2249" s="6" t="n">
        <v>0</v>
      </c>
      <c r="J2249" s="6" t="n">
        <v>0</v>
      </c>
      <c r="K2249" t="inlineStr">
        <is>
          <t>run_prolonged</t>
        </is>
      </c>
      <c r="L2249" s="6" t="n">
        <v>45625</v>
      </c>
      <c r="M2249" s="6" t="n">
        <v>46203</v>
      </c>
      <c r="N2249" t="n">
        <v>364</v>
      </c>
      <c r="O2249" s="6" t="n">
        <v>46203</v>
      </c>
      <c r="S2249" t="inlineStr">
        <is>
          <t>n.a.</t>
        </is>
      </c>
      <c r="T2249" s="6" t="n"/>
      <c r="U2249" s="6" t="n"/>
      <c r="V2249" t="n">
        <v>0</v>
      </c>
      <c r="W2249" t="n">
        <v>3</v>
      </c>
      <c r="X2249" s="6" t="n"/>
      <c r="Z2249" s="6" t="n">
        <v>46111</v>
      </c>
      <c r="AA2249" t="inlineStr">
        <is>
          <t>n.a.</t>
        </is>
      </c>
      <c r="AB2249" s="6" t="n">
        <v>46203</v>
      </c>
      <c r="AC2249" t="inlineStr"/>
      <c r="AD2249" s="6" t="n">
        <v>46052</v>
      </c>
    </row>
    <row r="2250">
      <c r="A2250" t="inlineStr">
        <is>
          <t>V200046</t>
        </is>
      </c>
      <c r="B2250" t="inlineStr">
        <is>
          <t>2024-0034</t>
        </is>
      </c>
      <c r="C2250" t="n">
        <v>3</v>
      </c>
      <c r="D2250" t="inlineStr">
        <is>
          <t>33 80 4960 312-3</t>
        </is>
      </c>
      <c r="E2250" t="inlineStr">
        <is>
          <t>Pimk Rail PLS</t>
        </is>
      </c>
      <c r="F2250" t="inlineStr">
        <is>
          <t>IGA</t>
        </is>
      </c>
      <c r="G2250" t="inlineStr">
        <is>
          <t>80' 6-A CW</t>
        </is>
      </c>
      <c r="H2250" t="n">
        <v>0</v>
      </c>
      <c r="I2250" s="6" t="n">
        <v>0</v>
      </c>
      <c r="J2250" s="6" t="n">
        <v>0</v>
      </c>
      <c r="K2250" t="inlineStr">
        <is>
          <t>run_prolonged</t>
        </is>
      </c>
      <c r="L2250" s="6" t="n">
        <v>45625</v>
      </c>
      <c r="M2250" s="6" t="n">
        <v>46203</v>
      </c>
      <c r="N2250" t="n">
        <v>364</v>
      </c>
      <c r="O2250" s="6" t="n">
        <v>46203</v>
      </c>
      <c r="S2250" t="inlineStr">
        <is>
          <t>n.a.</t>
        </is>
      </c>
      <c r="T2250" s="6" t="n"/>
      <c r="U2250" s="6" t="n"/>
      <c r="V2250" t="n">
        <v>0</v>
      </c>
      <c r="W2250" t="n">
        <v>3</v>
      </c>
      <c r="X2250" s="6" t="n"/>
      <c r="Z2250" s="6" t="n">
        <v>46111</v>
      </c>
      <c r="AA2250" t="inlineStr">
        <is>
          <t>n.a.</t>
        </is>
      </c>
      <c r="AB2250" s="6" t="n">
        <v>46203</v>
      </c>
      <c r="AC2250" t="inlineStr"/>
      <c r="AD2250" s="6" t="n">
        <v>46052</v>
      </c>
    </row>
    <row r="2251">
      <c r="A2251" t="inlineStr">
        <is>
          <t>V200046</t>
        </is>
      </c>
      <c r="B2251" t="inlineStr">
        <is>
          <t>2024-0034</t>
        </is>
      </c>
      <c r="C2251" t="n">
        <v>4</v>
      </c>
      <c r="D2251" t="inlineStr">
        <is>
          <t>33 80 4960 313-1</t>
        </is>
      </c>
      <c r="E2251" t="inlineStr">
        <is>
          <t>Pimk Rail PLS</t>
        </is>
      </c>
      <c r="F2251" t="inlineStr">
        <is>
          <t>IGA</t>
        </is>
      </c>
      <c r="G2251" t="inlineStr">
        <is>
          <t>80' 6-A CW</t>
        </is>
      </c>
      <c r="H2251" t="n">
        <v>0</v>
      </c>
      <c r="I2251" s="6" t="n">
        <v>0</v>
      </c>
      <c r="J2251" s="6" t="n">
        <v>0</v>
      </c>
      <c r="K2251" t="inlineStr">
        <is>
          <t>run_prolonged</t>
        </is>
      </c>
      <c r="L2251" s="6" t="n">
        <v>45625</v>
      </c>
      <c r="M2251" s="6" t="n">
        <v>46203</v>
      </c>
      <c r="N2251" t="n">
        <v>364</v>
      </c>
      <c r="O2251" s="6" t="n">
        <v>46203</v>
      </c>
      <c r="S2251" t="inlineStr">
        <is>
          <t>n.a.</t>
        </is>
      </c>
      <c r="T2251" s="6" t="n"/>
      <c r="U2251" s="6" t="n"/>
      <c r="V2251" t="n">
        <v>0</v>
      </c>
      <c r="W2251" t="n">
        <v>3</v>
      </c>
      <c r="X2251" s="6" t="n"/>
      <c r="Z2251" s="6" t="n">
        <v>46111</v>
      </c>
      <c r="AA2251" t="inlineStr">
        <is>
          <t>n.a.</t>
        </is>
      </c>
      <c r="AB2251" s="6" t="n">
        <v>46203</v>
      </c>
      <c r="AC2251" t="inlineStr"/>
      <c r="AD2251" s="6" t="n">
        <v>46052</v>
      </c>
    </row>
    <row r="2252">
      <c r="A2252" t="inlineStr">
        <is>
          <t>V200046</t>
        </is>
      </c>
      <c r="B2252" t="inlineStr">
        <is>
          <t>2024-0034</t>
        </is>
      </c>
      <c r="C2252" t="n">
        <v>5</v>
      </c>
      <c r="D2252" t="inlineStr">
        <is>
          <t>33 80 4960 314-9</t>
        </is>
      </c>
      <c r="E2252" t="inlineStr">
        <is>
          <t>Pimk Rail PLS</t>
        </is>
      </c>
      <c r="F2252" t="inlineStr">
        <is>
          <t>IGA</t>
        </is>
      </c>
      <c r="G2252" t="inlineStr">
        <is>
          <t>80' 6-A CW</t>
        </is>
      </c>
      <c r="H2252" t="n">
        <v>0</v>
      </c>
      <c r="I2252" s="6" t="n">
        <v>0</v>
      </c>
      <c r="J2252" s="6" t="n">
        <v>0</v>
      </c>
      <c r="K2252" t="inlineStr">
        <is>
          <t>run_prolonged</t>
        </is>
      </c>
      <c r="L2252" s="6" t="n">
        <v>45625</v>
      </c>
      <c r="M2252" s="6" t="n">
        <v>46203</v>
      </c>
      <c r="N2252" t="n">
        <v>364</v>
      </c>
      <c r="O2252" s="6" t="n">
        <v>46203</v>
      </c>
      <c r="S2252" t="inlineStr">
        <is>
          <t>n.a.</t>
        </is>
      </c>
      <c r="T2252" s="6" t="n"/>
      <c r="U2252" s="6" t="n"/>
      <c r="V2252" t="n">
        <v>0</v>
      </c>
      <c r="W2252" t="n">
        <v>3</v>
      </c>
      <c r="X2252" s="6" t="n"/>
      <c r="Z2252" s="6" t="n">
        <v>46111</v>
      </c>
      <c r="AA2252" t="inlineStr">
        <is>
          <t>n.a.</t>
        </is>
      </c>
      <c r="AB2252" s="6" t="n">
        <v>46203</v>
      </c>
      <c r="AC2252" t="inlineStr"/>
      <c r="AD2252" s="6" t="n">
        <v>46052</v>
      </c>
    </row>
    <row r="2253">
      <c r="A2253" t="inlineStr">
        <is>
          <t>V200046</t>
        </is>
      </c>
      <c r="B2253" t="inlineStr">
        <is>
          <t>2024-0034</t>
        </is>
      </c>
      <c r="C2253" t="n">
        <v>6</v>
      </c>
      <c r="D2253" t="inlineStr">
        <is>
          <t>33 80 4960 315-6</t>
        </is>
      </c>
      <c r="E2253" t="inlineStr">
        <is>
          <t>Pimk Rail PLS</t>
        </is>
      </c>
      <c r="F2253" t="inlineStr">
        <is>
          <t>IGA</t>
        </is>
      </c>
      <c r="G2253" t="inlineStr">
        <is>
          <t>80' 6-A CW</t>
        </is>
      </c>
      <c r="H2253" t="n">
        <v>0</v>
      </c>
      <c r="I2253" s="6" t="n">
        <v>0</v>
      </c>
      <c r="J2253" s="6" t="n">
        <v>0</v>
      </c>
      <c r="K2253" t="inlineStr">
        <is>
          <t>run_prolonged</t>
        </is>
      </c>
      <c r="L2253" s="6" t="n">
        <v>45625</v>
      </c>
      <c r="M2253" s="6" t="n">
        <v>46203</v>
      </c>
      <c r="N2253" t="n">
        <v>364</v>
      </c>
      <c r="O2253" s="6" t="n">
        <v>46203</v>
      </c>
      <c r="S2253" t="inlineStr">
        <is>
          <t>n.a.</t>
        </is>
      </c>
      <c r="T2253" s="6" t="n"/>
      <c r="U2253" s="6" t="n"/>
      <c r="V2253" t="n">
        <v>0</v>
      </c>
      <c r="W2253" t="n">
        <v>3</v>
      </c>
      <c r="X2253" s="6" t="n"/>
      <c r="Z2253" s="6" t="n">
        <v>46111</v>
      </c>
      <c r="AA2253" t="inlineStr">
        <is>
          <t>n.a.</t>
        </is>
      </c>
      <c r="AB2253" s="6" t="n">
        <v>46203</v>
      </c>
      <c r="AC2253" t="inlineStr"/>
      <c r="AD2253" s="6" t="n">
        <v>46052</v>
      </c>
    </row>
    <row r="2254">
      <c r="A2254" t="inlineStr">
        <is>
          <t>V200046</t>
        </is>
      </c>
      <c r="B2254" t="inlineStr">
        <is>
          <t>2024-0034</t>
        </is>
      </c>
      <c r="C2254" t="n">
        <v>7</v>
      </c>
      <c r="D2254" t="inlineStr">
        <is>
          <t>33 80 4960 316-4</t>
        </is>
      </c>
      <c r="E2254" t="inlineStr">
        <is>
          <t>Pimk Rail PLS</t>
        </is>
      </c>
      <c r="F2254" t="inlineStr">
        <is>
          <t>IGA</t>
        </is>
      </c>
      <c r="G2254" t="inlineStr">
        <is>
          <t>80' 6-A CW</t>
        </is>
      </c>
      <c r="H2254" t="n">
        <v>0</v>
      </c>
      <c r="I2254" s="6" t="n">
        <v>0</v>
      </c>
      <c r="J2254" s="6" t="n">
        <v>0</v>
      </c>
      <c r="K2254" t="inlineStr">
        <is>
          <t>run_prolonged</t>
        </is>
      </c>
      <c r="L2254" s="6" t="n">
        <v>45625</v>
      </c>
      <c r="M2254" s="6" t="n">
        <v>46203</v>
      </c>
      <c r="N2254" t="n">
        <v>364</v>
      </c>
      <c r="O2254" s="6" t="n">
        <v>46203</v>
      </c>
      <c r="S2254" t="inlineStr">
        <is>
          <t>n.a.</t>
        </is>
      </c>
      <c r="T2254" s="6" t="n"/>
      <c r="U2254" s="6" t="n"/>
      <c r="V2254" t="n">
        <v>0</v>
      </c>
      <c r="W2254" t="n">
        <v>3</v>
      </c>
      <c r="X2254" s="6" t="n"/>
      <c r="Z2254" s="6" t="n">
        <v>46111</v>
      </c>
      <c r="AA2254" t="inlineStr">
        <is>
          <t>n.a.</t>
        </is>
      </c>
      <c r="AB2254" s="6" t="n">
        <v>46203</v>
      </c>
      <c r="AC2254" t="inlineStr"/>
      <c r="AD2254" s="6" t="n">
        <v>46052</v>
      </c>
    </row>
    <row r="2255">
      <c r="A2255" t="inlineStr">
        <is>
          <t>V200046</t>
        </is>
      </c>
      <c r="B2255" t="inlineStr">
        <is>
          <t>2024-0034</t>
        </is>
      </c>
      <c r="C2255" t="n">
        <v>8</v>
      </c>
      <c r="D2255" t="inlineStr">
        <is>
          <t>33 80 4960 317-2</t>
        </is>
      </c>
      <c r="E2255" t="inlineStr">
        <is>
          <t>Pimk Rail PLS</t>
        </is>
      </c>
      <c r="F2255" t="inlineStr">
        <is>
          <t>IGA</t>
        </is>
      </c>
      <c r="G2255" t="inlineStr">
        <is>
          <t>80' 6-A CW</t>
        </is>
      </c>
      <c r="H2255" t="n">
        <v>0</v>
      </c>
      <c r="I2255" s="6" t="n">
        <v>0</v>
      </c>
      <c r="J2255" s="6" t="n">
        <v>0</v>
      </c>
      <c r="K2255" t="inlineStr">
        <is>
          <t>run_prolonged</t>
        </is>
      </c>
      <c r="L2255" s="6" t="n">
        <v>45625</v>
      </c>
      <c r="M2255" s="6" t="n">
        <v>46203</v>
      </c>
      <c r="N2255" t="n">
        <v>364</v>
      </c>
      <c r="O2255" s="6" t="n">
        <v>46203</v>
      </c>
      <c r="S2255" t="inlineStr">
        <is>
          <t>n.a.</t>
        </is>
      </c>
      <c r="T2255" s="6" t="n"/>
      <c r="U2255" s="6" t="n"/>
      <c r="V2255" t="n">
        <v>0</v>
      </c>
      <c r="W2255" t="n">
        <v>3</v>
      </c>
      <c r="X2255" s="6" t="n"/>
      <c r="Z2255" s="6" t="n">
        <v>46111</v>
      </c>
      <c r="AA2255" t="inlineStr">
        <is>
          <t>n.a.</t>
        </is>
      </c>
      <c r="AB2255" s="6" t="n">
        <v>46203</v>
      </c>
      <c r="AC2255" t="inlineStr"/>
      <c r="AD2255" s="6" t="n">
        <v>46052</v>
      </c>
    </row>
    <row r="2256">
      <c r="A2256" t="inlineStr">
        <is>
          <t>V200046</t>
        </is>
      </c>
      <c r="B2256" t="inlineStr">
        <is>
          <t>2024-0034</t>
        </is>
      </c>
      <c r="C2256" t="n">
        <v>9</v>
      </c>
      <c r="D2256" t="inlineStr">
        <is>
          <t>33 80 4960 318-0</t>
        </is>
      </c>
      <c r="E2256" t="inlineStr">
        <is>
          <t>Pimk Rail PLS</t>
        </is>
      </c>
      <c r="F2256" t="inlineStr">
        <is>
          <t>IGA</t>
        </is>
      </c>
      <c r="G2256" t="inlineStr">
        <is>
          <t>80' 6-A CW</t>
        </is>
      </c>
      <c r="H2256" t="n">
        <v>0</v>
      </c>
      <c r="I2256" s="6" t="n">
        <v>0</v>
      </c>
      <c r="J2256" s="6" t="n">
        <v>0</v>
      </c>
      <c r="K2256" t="inlineStr">
        <is>
          <t>run_prolonged</t>
        </is>
      </c>
      <c r="L2256" s="6" t="n">
        <v>45625</v>
      </c>
      <c r="M2256" s="6" t="n">
        <v>46203</v>
      </c>
      <c r="N2256" t="n">
        <v>364</v>
      </c>
      <c r="O2256" s="6" t="n">
        <v>46203</v>
      </c>
      <c r="S2256" t="inlineStr">
        <is>
          <t>n.a.</t>
        </is>
      </c>
      <c r="T2256" s="6" t="n"/>
      <c r="U2256" s="6" t="n"/>
      <c r="V2256" t="n">
        <v>0</v>
      </c>
      <c r="W2256" t="n">
        <v>3</v>
      </c>
      <c r="X2256" s="6" t="n"/>
      <c r="Z2256" s="6" t="n">
        <v>46111</v>
      </c>
      <c r="AA2256" t="inlineStr">
        <is>
          <t>n.a.</t>
        </is>
      </c>
      <c r="AB2256" s="6" t="n">
        <v>46203</v>
      </c>
      <c r="AC2256" t="inlineStr"/>
      <c r="AD2256" s="6" t="n">
        <v>46052</v>
      </c>
    </row>
    <row r="2257">
      <c r="A2257" t="inlineStr">
        <is>
          <t>V200046</t>
        </is>
      </c>
      <c r="B2257" t="inlineStr">
        <is>
          <t>2024-0034</t>
        </is>
      </c>
      <c r="C2257" t="n">
        <v>10</v>
      </c>
      <c r="D2257" t="inlineStr">
        <is>
          <t>33 80 4960 319-8</t>
        </is>
      </c>
      <c r="E2257" t="inlineStr">
        <is>
          <t>Pimk Rail PLS</t>
        </is>
      </c>
      <c r="F2257" t="inlineStr">
        <is>
          <t>IGA</t>
        </is>
      </c>
      <c r="G2257" t="inlineStr">
        <is>
          <t>80' 6-A CW</t>
        </is>
      </c>
      <c r="H2257" t="n">
        <v>0</v>
      </c>
      <c r="I2257" s="6" t="n">
        <v>0</v>
      </c>
      <c r="J2257" s="6" t="n">
        <v>0</v>
      </c>
      <c r="K2257" t="inlineStr">
        <is>
          <t>run_prolonged</t>
        </is>
      </c>
      <c r="L2257" s="6" t="n">
        <v>45625</v>
      </c>
      <c r="M2257" s="6" t="n">
        <v>46203</v>
      </c>
      <c r="N2257" t="n">
        <v>364</v>
      </c>
      <c r="O2257" s="6" t="n">
        <v>46203</v>
      </c>
      <c r="S2257" t="inlineStr">
        <is>
          <t>n.a.</t>
        </is>
      </c>
      <c r="T2257" s="6" t="n"/>
      <c r="U2257" s="6" t="n"/>
      <c r="V2257" t="n">
        <v>0</v>
      </c>
      <c r="W2257" t="n">
        <v>3</v>
      </c>
      <c r="X2257" s="6" t="n"/>
      <c r="Z2257" s="6" t="n">
        <v>46111</v>
      </c>
      <c r="AA2257" t="inlineStr">
        <is>
          <t>n.a.</t>
        </is>
      </c>
      <c r="AB2257" s="6" t="n">
        <v>46203</v>
      </c>
      <c r="AC2257" t="inlineStr"/>
      <c r="AD2257" s="6" t="n">
        <v>46052</v>
      </c>
    </row>
    <row r="2258">
      <c r="A2258" t="inlineStr">
        <is>
          <t>V200046</t>
        </is>
      </c>
      <c r="B2258" t="inlineStr">
        <is>
          <t>2024-0034</t>
        </is>
      </c>
      <c r="C2258" t="n">
        <v>11</v>
      </c>
      <c r="D2258" t="inlineStr">
        <is>
          <t>33 80 4960 320-6</t>
        </is>
      </c>
      <c r="E2258" t="inlineStr">
        <is>
          <t>Pimk Rail PLS</t>
        </is>
      </c>
      <c r="F2258" t="inlineStr">
        <is>
          <t>IGA</t>
        </is>
      </c>
      <c r="G2258" t="inlineStr">
        <is>
          <t>80' 6-A CW</t>
        </is>
      </c>
      <c r="H2258" t="n">
        <v>0</v>
      </c>
      <c r="I2258" s="6" t="n">
        <v>0</v>
      </c>
      <c r="J2258" s="6" t="n">
        <v>0</v>
      </c>
      <c r="K2258" t="inlineStr">
        <is>
          <t>run_prolonged</t>
        </is>
      </c>
      <c r="L2258" s="6" t="n">
        <v>45625</v>
      </c>
      <c r="M2258" s="6" t="n">
        <v>46203</v>
      </c>
      <c r="N2258" t="n">
        <v>364</v>
      </c>
      <c r="O2258" s="6" t="n">
        <v>46203</v>
      </c>
      <c r="S2258" t="inlineStr">
        <is>
          <t>n.a.</t>
        </is>
      </c>
      <c r="T2258" s="6" t="n"/>
      <c r="U2258" s="6" t="n"/>
      <c r="V2258" t="n">
        <v>0</v>
      </c>
      <c r="W2258" t="n">
        <v>3</v>
      </c>
      <c r="X2258" s="6" t="n"/>
      <c r="Z2258" s="6" t="n">
        <v>46111</v>
      </c>
      <c r="AA2258" t="inlineStr">
        <is>
          <t>n.a.</t>
        </is>
      </c>
      <c r="AB2258" s="6" t="n">
        <v>46203</v>
      </c>
      <c r="AC2258" t="inlineStr"/>
      <c r="AD2258" s="6" t="n">
        <v>46052</v>
      </c>
    </row>
    <row r="2259">
      <c r="A2259" t="inlineStr">
        <is>
          <t>V200046</t>
        </is>
      </c>
      <c r="B2259" t="inlineStr">
        <is>
          <t>2024-0034</t>
        </is>
      </c>
      <c r="C2259" t="n">
        <v>12</v>
      </c>
      <c r="D2259" t="inlineStr">
        <is>
          <t>33 80 4960 321-4</t>
        </is>
      </c>
      <c r="E2259" t="inlineStr">
        <is>
          <t>Pimk Rail PLS</t>
        </is>
      </c>
      <c r="F2259" t="inlineStr">
        <is>
          <t>IGA</t>
        </is>
      </c>
      <c r="G2259" t="inlineStr">
        <is>
          <t>80' 6-A CW</t>
        </is>
      </c>
      <c r="H2259" t="n">
        <v>0</v>
      </c>
      <c r="I2259" s="6" t="n">
        <v>0</v>
      </c>
      <c r="J2259" s="6" t="n">
        <v>0</v>
      </c>
      <c r="K2259" t="inlineStr">
        <is>
          <t>run_prolonged</t>
        </is>
      </c>
      <c r="L2259" s="6" t="n">
        <v>45625</v>
      </c>
      <c r="M2259" s="6" t="n">
        <v>46203</v>
      </c>
      <c r="N2259" t="n">
        <v>364</v>
      </c>
      <c r="O2259" s="6" t="n">
        <v>46203</v>
      </c>
      <c r="S2259" t="inlineStr">
        <is>
          <t>n.a.</t>
        </is>
      </c>
      <c r="T2259" s="6" t="n"/>
      <c r="U2259" s="6" t="n"/>
      <c r="V2259" t="n">
        <v>0</v>
      </c>
      <c r="W2259" t="n">
        <v>3</v>
      </c>
      <c r="X2259" s="6" t="n"/>
      <c r="Z2259" s="6" t="n">
        <v>46111</v>
      </c>
      <c r="AA2259" t="inlineStr">
        <is>
          <t>n.a.</t>
        </is>
      </c>
      <c r="AB2259" s="6" t="n">
        <v>46203</v>
      </c>
      <c r="AC2259" t="inlineStr"/>
      <c r="AD2259" s="6" t="n">
        <v>46052</v>
      </c>
    </row>
    <row r="2260">
      <c r="A2260" t="inlineStr">
        <is>
          <t>V200046</t>
        </is>
      </c>
      <c r="B2260" t="inlineStr">
        <is>
          <t>2024-0034</t>
        </is>
      </c>
      <c r="C2260" t="n">
        <v>13</v>
      </c>
      <c r="D2260" t="inlineStr">
        <is>
          <t>33 80 4960 322-2</t>
        </is>
      </c>
      <c r="E2260" t="inlineStr">
        <is>
          <t>Pimk Rail PLS</t>
        </is>
      </c>
      <c r="F2260" t="inlineStr">
        <is>
          <t>IGA</t>
        </is>
      </c>
      <c r="G2260" t="inlineStr">
        <is>
          <t>80' 6-A CW</t>
        </is>
      </c>
      <c r="H2260" t="n">
        <v>0</v>
      </c>
      <c r="I2260" s="6" t="n">
        <v>0</v>
      </c>
      <c r="J2260" s="6" t="n">
        <v>0</v>
      </c>
      <c r="K2260" t="inlineStr">
        <is>
          <t>run_prolonged</t>
        </is>
      </c>
      <c r="L2260" s="6" t="n">
        <v>45625</v>
      </c>
      <c r="M2260" s="6" t="n">
        <v>46203</v>
      </c>
      <c r="N2260" t="n">
        <v>364</v>
      </c>
      <c r="O2260" s="6" t="n">
        <v>46203</v>
      </c>
      <c r="S2260" t="inlineStr">
        <is>
          <t>n.a.</t>
        </is>
      </c>
      <c r="T2260" s="6" t="n"/>
      <c r="U2260" s="6" t="n"/>
      <c r="V2260" t="n">
        <v>0</v>
      </c>
      <c r="W2260" t="n">
        <v>3</v>
      </c>
      <c r="X2260" s="6" t="n"/>
      <c r="Z2260" s="6" t="n">
        <v>46111</v>
      </c>
      <c r="AA2260" t="inlineStr">
        <is>
          <t>n.a.</t>
        </is>
      </c>
      <c r="AB2260" s="6" t="n">
        <v>46203</v>
      </c>
      <c r="AC2260" t="inlineStr"/>
      <c r="AD2260" s="6" t="n">
        <v>46052</v>
      </c>
    </row>
    <row r="2261">
      <c r="A2261" t="inlineStr">
        <is>
          <t>V200046</t>
        </is>
      </c>
      <c r="B2261" t="inlineStr">
        <is>
          <t>2024-0034</t>
        </is>
      </c>
      <c r="C2261" t="n">
        <v>14</v>
      </c>
      <c r="D2261" t="inlineStr">
        <is>
          <t>33 80 4960 323-0</t>
        </is>
      </c>
      <c r="E2261" t="inlineStr">
        <is>
          <t>Pimk Rail PLS</t>
        </is>
      </c>
      <c r="F2261" t="inlineStr">
        <is>
          <t>IGA</t>
        </is>
      </c>
      <c r="G2261" t="inlineStr">
        <is>
          <t>80' 6-A CW</t>
        </is>
      </c>
      <c r="H2261" t="n">
        <v>0</v>
      </c>
      <c r="I2261" s="6" t="n">
        <v>0</v>
      </c>
      <c r="J2261" s="6" t="n">
        <v>0</v>
      </c>
      <c r="K2261" t="inlineStr">
        <is>
          <t>run_prolonged</t>
        </is>
      </c>
      <c r="L2261" s="6" t="n">
        <v>45625</v>
      </c>
      <c r="M2261" s="6" t="n">
        <v>46203</v>
      </c>
      <c r="N2261" t="n">
        <v>364</v>
      </c>
      <c r="O2261" s="6" t="n">
        <v>46203</v>
      </c>
      <c r="S2261" t="inlineStr">
        <is>
          <t>n.a.</t>
        </is>
      </c>
      <c r="T2261" s="6" t="n"/>
      <c r="U2261" s="6" t="n"/>
      <c r="V2261" t="n">
        <v>0</v>
      </c>
      <c r="W2261" t="n">
        <v>3</v>
      </c>
      <c r="X2261" s="6" t="n"/>
      <c r="Z2261" s="6" t="n">
        <v>46111</v>
      </c>
      <c r="AA2261" t="inlineStr">
        <is>
          <t>n.a.</t>
        </is>
      </c>
      <c r="AB2261" s="6" t="n">
        <v>46203</v>
      </c>
      <c r="AC2261" t="inlineStr"/>
      <c r="AD2261" s="6" t="n">
        <v>46052</v>
      </c>
    </row>
    <row r="2262">
      <c r="A2262" t="inlineStr">
        <is>
          <t>V200046</t>
        </is>
      </c>
      <c r="B2262" t="inlineStr">
        <is>
          <t>2024-0034</t>
        </is>
      </c>
      <c r="C2262" t="n">
        <v>15</v>
      </c>
      <c r="D2262" t="inlineStr">
        <is>
          <t>33 80 4960 324-8</t>
        </is>
      </c>
      <c r="E2262" t="inlineStr">
        <is>
          <t>Pimk Rail PLS</t>
        </is>
      </c>
      <c r="F2262" t="inlineStr">
        <is>
          <t>IGA</t>
        </is>
      </c>
      <c r="G2262" t="inlineStr">
        <is>
          <t>80' 6-A CW</t>
        </is>
      </c>
      <c r="H2262" t="n">
        <v>0</v>
      </c>
      <c r="I2262" s="6" t="n">
        <v>0</v>
      </c>
      <c r="J2262" s="6" t="n">
        <v>0</v>
      </c>
      <c r="K2262" t="inlineStr">
        <is>
          <t>run_prolonged</t>
        </is>
      </c>
      <c r="L2262" s="6" t="n">
        <v>45625</v>
      </c>
      <c r="M2262" s="6" t="n">
        <v>46203</v>
      </c>
      <c r="N2262" t="n">
        <v>364</v>
      </c>
      <c r="O2262" s="6" t="n">
        <v>46203</v>
      </c>
      <c r="S2262" t="inlineStr">
        <is>
          <t>n.a.</t>
        </is>
      </c>
      <c r="T2262" s="6" t="n"/>
      <c r="U2262" s="6" t="n"/>
      <c r="V2262" t="n">
        <v>0</v>
      </c>
      <c r="W2262" t="n">
        <v>3</v>
      </c>
      <c r="X2262" s="6" t="n"/>
      <c r="Z2262" s="6" t="n">
        <v>46111</v>
      </c>
      <c r="AA2262" t="inlineStr">
        <is>
          <t>n.a.</t>
        </is>
      </c>
      <c r="AB2262" s="6" t="n">
        <v>46203</v>
      </c>
      <c r="AC2262" t="inlineStr"/>
      <c r="AD2262" s="6" t="n">
        <v>46052</v>
      </c>
    </row>
    <row r="2263">
      <c r="A2263" t="inlineStr">
        <is>
          <t>V200046</t>
        </is>
      </c>
      <c r="B2263" t="inlineStr">
        <is>
          <t>2024-0034</t>
        </is>
      </c>
      <c r="C2263" t="n">
        <v>16</v>
      </c>
      <c r="D2263" t="inlineStr">
        <is>
          <t>33 80 4960 325-5</t>
        </is>
      </c>
      <c r="E2263" t="inlineStr">
        <is>
          <t>Pimk Rail PLS</t>
        </is>
      </c>
      <c r="F2263" t="inlineStr">
        <is>
          <t>IGA</t>
        </is>
      </c>
      <c r="G2263" t="inlineStr">
        <is>
          <t>80' 6-A CW</t>
        </is>
      </c>
      <c r="H2263" t="n">
        <v>0</v>
      </c>
      <c r="I2263" s="6" t="n">
        <v>0</v>
      </c>
      <c r="J2263" s="6" t="n">
        <v>0</v>
      </c>
      <c r="K2263" t="inlineStr">
        <is>
          <t>run_prolonged</t>
        </is>
      </c>
      <c r="L2263" s="6" t="n">
        <v>45625</v>
      </c>
      <c r="M2263" s="6" t="n">
        <v>46203</v>
      </c>
      <c r="N2263" t="n">
        <v>364</v>
      </c>
      <c r="O2263" s="6" t="n">
        <v>46203</v>
      </c>
      <c r="S2263" t="inlineStr">
        <is>
          <t>n.a.</t>
        </is>
      </c>
      <c r="T2263" s="6" t="n"/>
      <c r="U2263" s="6" t="n"/>
      <c r="V2263" t="n">
        <v>0</v>
      </c>
      <c r="W2263" t="n">
        <v>3</v>
      </c>
      <c r="X2263" s="6" t="n"/>
      <c r="Z2263" s="6" t="n">
        <v>46111</v>
      </c>
      <c r="AA2263" t="inlineStr">
        <is>
          <t>n.a.</t>
        </is>
      </c>
      <c r="AB2263" s="6" t="n">
        <v>46203</v>
      </c>
      <c r="AC2263" t="inlineStr"/>
      <c r="AD2263" s="6" t="n">
        <v>46052</v>
      </c>
    </row>
    <row r="2264">
      <c r="A2264" t="inlineStr">
        <is>
          <t>V200046</t>
        </is>
      </c>
      <c r="B2264" t="inlineStr">
        <is>
          <t>2024-0034</t>
        </is>
      </c>
      <c r="C2264" t="n">
        <v>17</v>
      </c>
      <c r="D2264" t="inlineStr">
        <is>
          <t>33 80 4960 326-3</t>
        </is>
      </c>
      <c r="E2264" t="inlineStr">
        <is>
          <t>Pimk Rail PLS</t>
        </is>
      </c>
      <c r="F2264" t="inlineStr">
        <is>
          <t>IGA</t>
        </is>
      </c>
      <c r="G2264" t="inlineStr">
        <is>
          <t>80' 6-A CW</t>
        </is>
      </c>
      <c r="H2264" t="n">
        <v>0</v>
      </c>
      <c r="I2264" s="6" t="n">
        <v>0</v>
      </c>
      <c r="J2264" s="6" t="n">
        <v>0</v>
      </c>
      <c r="K2264" t="inlineStr">
        <is>
          <t>run_prolonged</t>
        </is>
      </c>
      <c r="L2264" s="6" t="n">
        <v>45625</v>
      </c>
      <c r="M2264" s="6" t="n">
        <v>46203</v>
      </c>
      <c r="N2264" t="n">
        <v>364</v>
      </c>
      <c r="O2264" s="6" t="n">
        <v>46203</v>
      </c>
      <c r="S2264" t="inlineStr">
        <is>
          <t>n.a.</t>
        </is>
      </c>
      <c r="T2264" s="6" t="n"/>
      <c r="U2264" s="6" t="n"/>
      <c r="V2264" t="n">
        <v>0</v>
      </c>
      <c r="W2264" t="n">
        <v>3</v>
      </c>
      <c r="X2264" s="6" t="n"/>
      <c r="Z2264" s="6" t="n">
        <v>46111</v>
      </c>
      <c r="AA2264" t="inlineStr">
        <is>
          <t>n.a.</t>
        </is>
      </c>
      <c r="AB2264" s="6" t="n">
        <v>46203</v>
      </c>
      <c r="AC2264" t="inlineStr"/>
      <c r="AD2264" s="6" t="n">
        <v>46052</v>
      </c>
    </row>
    <row r="2265">
      <c r="A2265" t="inlineStr">
        <is>
          <t>V200046</t>
        </is>
      </c>
      <c r="B2265" t="inlineStr">
        <is>
          <t>2024-0034</t>
        </is>
      </c>
      <c r="C2265" t="n">
        <v>18</v>
      </c>
      <c r="D2265" t="inlineStr">
        <is>
          <t>33 80 4960 327-1</t>
        </is>
      </c>
      <c r="E2265" t="inlineStr">
        <is>
          <t>Pimk Rail PLS</t>
        </is>
      </c>
      <c r="F2265" t="inlineStr">
        <is>
          <t>IGA</t>
        </is>
      </c>
      <c r="G2265" t="inlineStr">
        <is>
          <t>80' 6-A CW</t>
        </is>
      </c>
      <c r="H2265" t="n">
        <v>0</v>
      </c>
      <c r="I2265" s="6" t="n">
        <v>0</v>
      </c>
      <c r="J2265" s="6" t="n">
        <v>0</v>
      </c>
      <c r="K2265" t="inlineStr">
        <is>
          <t>run_prolonged</t>
        </is>
      </c>
      <c r="L2265" s="6" t="n">
        <v>45625</v>
      </c>
      <c r="M2265" s="6" t="n">
        <v>46203</v>
      </c>
      <c r="N2265" t="n">
        <v>364</v>
      </c>
      <c r="O2265" s="6" t="n">
        <v>46203</v>
      </c>
      <c r="S2265" t="inlineStr">
        <is>
          <t>n.a.</t>
        </is>
      </c>
      <c r="T2265" s="6" t="n"/>
      <c r="U2265" s="6" t="n"/>
      <c r="V2265" t="n">
        <v>0</v>
      </c>
      <c r="W2265" t="n">
        <v>3</v>
      </c>
      <c r="X2265" s="6" t="n"/>
      <c r="Z2265" s="6" t="n">
        <v>46111</v>
      </c>
      <c r="AA2265" t="inlineStr">
        <is>
          <t>n.a.</t>
        </is>
      </c>
      <c r="AB2265" s="6" t="n">
        <v>46203</v>
      </c>
      <c r="AC2265" t="inlineStr"/>
      <c r="AD2265" s="6" t="n">
        <v>46052</v>
      </c>
    </row>
    <row r="2266">
      <c r="A2266" t="inlineStr">
        <is>
          <t>V200046</t>
        </is>
      </c>
      <c r="B2266" t="inlineStr">
        <is>
          <t>2024-0034</t>
        </is>
      </c>
      <c r="C2266" t="n">
        <v>19</v>
      </c>
      <c r="D2266" t="inlineStr">
        <is>
          <t>33 80 4960 328-9</t>
        </is>
      </c>
      <c r="E2266" t="inlineStr">
        <is>
          <t>Pimk Rail PLS</t>
        </is>
      </c>
      <c r="F2266" t="inlineStr">
        <is>
          <t>IGA</t>
        </is>
      </c>
      <c r="G2266" t="inlineStr">
        <is>
          <t>80' 6-A CW</t>
        </is>
      </c>
      <c r="H2266" t="n">
        <v>0</v>
      </c>
      <c r="I2266" s="6" t="n">
        <v>0</v>
      </c>
      <c r="J2266" s="6" t="n">
        <v>0</v>
      </c>
      <c r="K2266" t="inlineStr">
        <is>
          <t>run_prolonged</t>
        </is>
      </c>
      <c r="L2266" s="6" t="n">
        <v>45625</v>
      </c>
      <c r="M2266" s="6" t="n">
        <v>46203</v>
      </c>
      <c r="N2266" t="n">
        <v>364</v>
      </c>
      <c r="O2266" s="6" t="n">
        <v>46203</v>
      </c>
      <c r="S2266" t="inlineStr">
        <is>
          <t>n.a.</t>
        </is>
      </c>
      <c r="T2266" s="6" t="n"/>
      <c r="U2266" s="6" t="n"/>
      <c r="V2266" t="n">
        <v>0</v>
      </c>
      <c r="W2266" t="n">
        <v>3</v>
      </c>
      <c r="X2266" s="6" t="n"/>
      <c r="Z2266" s="6" t="n">
        <v>46111</v>
      </c>
      <c r="AA2266" t="inlineStr">
        <is>
          <t>n.a.</t>
        </is>
      </c>
      <c r="AB2266" s="6" t="n">
        <v>46203</v>
      </c>
      <c r="AC2266" t="inlineStr"/>
      <c r="AD2266" s="6" t="n">
        <v>46052</v>
      </c>
    </row>
    <row r="2267">
      <c r="A2267" t="inlineStr">
        <is>
          <t>V200046</t>
        </is>
      </c>
      <c r="B2267" t="inlineStr">
        <is>
          <t>2024-0034</t>
        </is>
      </c>
      <c r="C2267" t="n">
        <v>20</v>
      </c>
      <c r="D2267" t="inlineStr">
        <is>
          <t>33 80 4960 329-7</t>
        </is>
      </c>
      <c r="E2267" t="inlineStr">
        <is>
          <t>Pimk Rail PLS</t>
        </is>
      </c>
      <c r="F2267" t="inlineStr">
        <is>
          <t>IGA</t>
        </is>
      </c>
      <c r="G2267" t="inlineStr">
        <is>
          <t>80' 6-A CW</t>
        </is>
      </c>
      <c r="H2267" t="n">
        <v>0</v>
      </c>
      <c r="I2267" s="6" t="n">
        <v>0</v>
      </c>
      <c r="J2267" s="6" t="n">
        <v>0</v>
      </c>
      <c r="K2267" t="inlineStr">
        <is>
          <t>run_prolonged</t>
        </is>
      </c>
      <c r="L2267" s="6" t="n">
        <v>45625</v>
      </c>
      <c r="M2267" s="6" t="n">
        <v>46203</v>
      </c>
      <c r="N2267" t="n">
        <v>364</v>
      </c>
      <c r="O2267" s="6" t="n">
        <v>46203</v>
      </c>
      <c r="S2267" t="inlineStr">
        <is>
          <t>n.a.</t>
        </is>
      </c>
      <c r="T2267" s="6" t="n"/>
      <c r="U2267" s="6" t="n"/>
      <c r="V2267" t="n">
        <v>0</v>
      </c>
      <c r="W2267" t="n">
        <v>3</v>
      </c>
      <c r="X2267" s="6" t="n"/>
      <c r="Z2267" s="6" t="n">
        <v>46111</v>
      </c>
      <c r="AA2267" t="inlineStr">
        <is>
          <t>n.a.</t>
        </is>
      </c>
      <c r="AB2267" s="6" t="n">
        <v>46203</v>
      </c>
      <c r="AC2267" t="inlineStr"/>
      <c r="AD2267" s="6" t="n">
        <v>46052</v>
      </c>
    </row>
    <row r="2268">
      <c r="A2268" t="inlineStr">
        <is>
          <t>V200046</t>
        </is>
      </c>
      <c r="B2268" t="inlineStr">
        <is>
          <t>2024-0034</t>
        </is>
      </c>
      <c r="C2268" t="n">
        <v>21</v>
      </c>
      <c r="D2268" t="inlineStr">
        <is>
          <t>33 80 4960 330-5</t>
        </is>
      </c>
      <c r="E2268" t="inlineStr">
        <is>
          <t>Pimk Rail PLS</t>
        </is>
      </c>
      <c r="F2268" t="inlineStr">
        <is>
          <t>IGA</t>
        </is>
      </c>
      <c r="G2268" t="inlineStr">
        <is>
          <t>80' 6-A CW</t>
        </is>
      </c>
      <c r="H2268" t="n">
        <v>0</v>
      </c>
      <c r="I2268" s="6" t="n">
        <v>0</v>
      </c>
      <c r="J2268" s="6" t="n">
        <v>0</v>
      </c>
      <c r="K2268" t="inlineStr">
        <is>
          <t>run_prolonged</t>
        </is>
      </c>
      <c r="L2268" s="6" t="n">
        <v>45625</v>
      </c>
      <c r="M2268" s="6" t="n">
        <v>46203</v>
      </c>
      <c r="N2268" t="n">
        <v>364</v>
      </c>
      <c r="O2268" s="6" t="n">
        <v>46203</v>
      </c>
      <c r="S2268" t="inlineStr">
        <is>
          <t>n.a.</t>
        </is>
      </c>
      <c r="T2268" s="6" t="n"/>
      <c r="U2268" s="6" t="n"/>
      <c r="V2268" t="n">
        <v>0</v>
      </c>
      <c r="W2268" t="n">
        <v>3</v>
      </c>
      <c r="X2268" s="6" t="n"/>
      <c r="Z2268" s="6" t="n">
        <v>46111</v>
      </c>
      <c r="AA2268" t="inlineStr">
        <is>
          <t>n.a.</t>
        </is>
      </c>
      <c r="AB2268" s="6" t="n">
        <v>46203</v>
      </c>
      <c r="AC2268" t="inlineStr"/>
      <c r="AD2268" s="6" t="n">
        <v>46052</v>
      </c>
    </row>
    <row r="2269">
      <c r="A2269" t="inlineStr">
        <is>
          <t>V200046</t>
        </is>
      </c>
      <c r="B2269" t="inlineStr">
        <is>
          <t>2024-0034</t>
        </is>
      </c>
      <c r="C2269" t="n">
        <v>22</v>
      </c>
      <c r="D2269" t="inlineStr">
        <is>
          <t>33 80 4960 331-3</t>
        </is>
      </c>
      <c r="E2269" t="inlineStr">
        <is>
          <t>Pimk Rail PLS</t>
        </is>
      </c>
      <c r="F2269" t="inlineStr">
        <is>
          <t>IGA</t>
        </is>
      </c>
      <c r="G2269" t="inlineStr">
        <is>
          <t>80' 6-A CW</t>
        </is>
      </c>
      <c r="H2269" t="n">
        <v>0</v>
      </c>
      <c r="I2269" s="6" t="n">
        <v>0</v>
      </c>
      <c r="J2269" s="6" t="n">
        <v>0</v>
      </c>
      <c r="K2269" t="inlineStr">
        <is>
          <t>run_prolonged</t>
        </is>
      </c>
      <c r="L2269" s="6" t="n">
        <v>45625</v>
      </c>
      <c r="M2269" s="6" t="n">
        <v>46203</v>
      </c>
      <c r="N2269" t="n">
        <v>364</v>
      </c>
      <c r="O2269" s="6" t="n">
        <v>46203</v>
      </c>
      <c r="S2269" t="inlineStr">
        <is>
          <t>n.a.</t>
        </is>
      </c>
      <c r="T2269" s="6" t="n"/>
      <c r="U2269" s="6" t="n"/>
      <c r="V2269" t="n">
        <v>0</v>
      </c>
      <c r="W2269" t="n">
        <v>3</v>
      </c>
      <c r="X2269" s="6" t="n"/>
      <c r="Z2269" s="6" t="n">
        <v>46111</v>
      </c>
      <c r="AA2269" t="inlineStr">
        <is>
          <t>n.a.</t>
        </is>
      </c>
      <c r="AB2269" s="6" t="n">
        <v>46203</v>
      </c>
      <c r="AC2269" t="inlineStr"/>
      <c r="AD2269" s="6" t="n">
        <v>46052</v>
      </c>
    </row>
    <row r="2270">
      <c r="A2270" t="inlineStr">
        <is>
          <t>V200039</t>
        </is>
      </c>
      <c r="B2270" t="inlineStr">
        <is>
          <t>2024-0019</t>
        </is>
      </c>
      <c r="C2270" t="n">
        <v>1</v>
      </c>
      <c r="D2270" t="inlineStr">
        <is>
          <t>37 80 4963 493-4</t>
        </is>
      </c>
      <c r="E2270" t="inlineStr">
        <is>
          <t>railCare AG</t>
        </is>
      </c>
      <c r="F2270" t="inlineStr">
        <is>
          <t>WBA</t>
        </is>
      </c>
      <c r="G2270" t="inlineStr">
        <is>
          <t>104' CW</t>
        </is>
      </c>
      <c r="H2270" t="n">
        <v>0</v>
      </c>
      <c r="I2270" s="6" t="n">
        <v>0</v>
      </c>
      <c r="J2270" s="6" t="n">
        <v>0</v>
      </c>
      <c r="K2270" t="inlineStr">
        <is>
          <t>run_initial</t>
        </is>
      </c>
      <c r="L2270" s="6" t="n">
        <v>45798</v>
      </c>
      <c r="M2270" s="6" t="n">
        <v>47968</v>
      </c>
      <c r="N2270" t="n">
        <v>2190</v>
      </c>
      <c r="O2270" s="6" t="n">
        <v>47968</v>
      </c>
      <c r="S2270" t="inlineStr">
        <is>
          <t>with as-of date</t>
        </is>
      </c>
      <c r="T2270" s="6" t="n">
        <v>46873</v>
      </c>
      <c r="U2270" s="6" t="n"/>
      <c r="V2270" t="n">
        <v>3</v>
      </c>
      <c r="W2270" t="n">
        <v>3</v>
      </c>
      <c r="X2270" s="6" t="n"/>
      <c r="Z2270" s="6" t="n">
        <v>46782</v>
      </c>
      <c r="AA2270" t="inlineStr">
        <is>
          <t>as-of, case 1</t>
        </is>
      </c>
      <c r="AB2270" s="6" t="n">
        <v>46873</v>
      </c>
      <c r="AC2270" t="inlineStr"/>
      <c r="AD2270" s="6" t="n">
        <v>46721</v>
      </c>
    </row>
    <row r="2271">
      <c r="A2271" t="inlineStr">
        <is>
          <t>V200039</t>
        </is>
      </c>
      <c r="B2271" t="inlineStr">
        <is>
          <t>2024-0019</t>
        </is>
      </c>
      <c r="C2271" t="n">
        <v>2</v>
      </c>
      <c r="D2271" t="inlineStr">
        <is>
          <t>37 80 4963 494-2</t>
        </is>
      </c>
      <c r="E2271" t="inlineStr">
        <is>
          <t>railCare AG</t>
        </is>
      </c>
      <c r="F2271" t="inlineStr">
        <is>
          <t>WBA</t>
        </is>
      </c>
      <c r="G2271" t="inlineStr">
        <is>
          <t>104' CW</t>
        </is>
      </c>
      <c r="H2271" t="n">
        <v>0</v>
      </c>
      <c r="I2271" s="6" t="n">
        <v>0</v>
      </c>
      <c r="J2271" s="6" t="n">
        <v>0</v>
      </c>
      <c r="K2271" t="inlineStr">
        <is>
          <t>run_initial</t>
        </is>
      </c>
      <c r="L2271" s="6" t="n">
        <v>45798</v>
      </c>
      <c r="M2271" s="6" t="n">
        <v>47968</v>
      </c>
      <c r="N2271" t="n">
        <v>2190</v>
      </c>
      <c r="O2271" s="6" t="n">
        <v>47968</v>
      </c>
      <c r="S2271" t="inlineStr">
        <is>
          <t>with as-of date</t>
        </is>
      </c>
      <c r="T2271" s="6" t="n">
        <v>46873</v>
      </c>
      <c r="U2271" s="6" t="n"/>
      <c r="V2271" t="n">
        <v>3</v>
      </c>
      <c r="W2271" t="n">
        <v>3</v>
      </c>
      <c r="X2271" s="6" t="n"/>
      <c r="Z2271" s="6" t="n">
        <v>46782</v>
      </c>
      <c r="AA2271" t="inlineStr">
        <is>
          <t>as-of, case 1</t>
        </is>
      </c>
      <c r="AB2271" s="6" t="n">
        <v>46873</v>
      </c>
      <c r="AC2271" t="inlineStr"/>
      <c r="AD2271" s="6" t="n">
        <v>46721</v>
      </c>
    </row>
    <row r="2272">
      <c r="A2272" t="inlineStr">
        <is>
          <t>V200039</t>
        </is>
      </c>
      <c r="B2272" t="inlineStr">
        <is>
          <t>2024-0019</t>
        </is>
      </c>
      <c r="C2272" t="n">
        <v>3</v>
      </c>
      <c r="D2272" t="inlineStr">
        <is>
          <t>37 80 4963 495-9</t>
        </is>
      </c>
      <c r="E2272" t="inlineStr">
        <is>
          <t>railCare AG</t>
        </is>
      </c>
      <c r="F2272" t="inlineStr">
        <is>
          <t>WBA</t>
        </is>
      </c>
      <c r="G2272" t="inlineStr">
        <is>
          <t>104' CW</t>
        </is>
      </c>
      <c r="H2272" t="n">
        <v>0</v>
      </c>
      <c r="I2272" s="6" t="n">
        <v>0</v>
      </c>
      <c r="J2272" s="6" t="n">
        <v>0</v>
      </c>
      <c r="K2272" t="inlineStr">
        <is>
          <t>run_initial</t>
        </is>
      </c>
      <c r="L2272" s="6" t="n">
        <v>45798</v>
      </c>
      <c r="M2272" s="6" t="n">
        <v>47968</v>
      </c>
      <c r="N2272" t="n">
        <v>2190</v>
      </c>
      <c r="O2272" s="6" t="n">
        <v>47968</v>
      </c>
      <c r="S2272" t="inlineStr">
        <is>
          <t>with as-of date</t>
        </is>
      </c>
      <c r="T2272" s="6" t="n">
        <v>46873</v>
      </c>
      <c r="U2272" s="6" t="n"/>
      <c r="V2272" t="n">
        <v>3</v>
      </c>
      <c r="W2272" t="n">
        <v>3</v>
      </c>
      <c r="X2272" s="6" t="n"/>
      <c r="Z2272" s="6" t="n">
        <v>46782</v>
      </c>
      <c r="AA2272" t="inlineStr">
        <is>
          <t>as-of, case 1</t>
        </is>
      </c>
      <c r="AB2272" s="6" t="n">
        <v>46873</v>
      </c>
      <c r="AC2272" t="inlineStr"/>
      <c r="AD2272" s="6" t="n">
        <v>46721</v>
      </c>
    </row>
    <row r="2273">
      <c r="A2273" t="inlineStr">
        <is>
          <t>V200039</t>
        </is>
      </c>
      <c r="B2273" t="inlineStr">
        <is>
          <t>2024-0019</t>
        </is>
      </c>
      <c r="C2273" t="n">
        <v>4</v>
      </c>
      <c r="D2273" t="inlineStr">
        <is>
          <t>37 80 4963 496-7</t>
        </is>
      </c>
      <c r="E2273" t="inlineStr">
        <is>
          <t>railCare AG</t>
        </is>
      </c>
      <c r="F2273" t="inlineStr">
        <is>
          <t>WBA</t>
        </is>
      </c>
      <c r="G2273" t="inlineStr">
        <is>
          <t>104' CW</t>
        </is>
      </c>
      <c r="H2273" t="n">
        <v>0</v>
      </c>
      <c r="I2273" s="6" t="n">
        <v>0</v>
      </c>
      <c r="J2273" s="6" t="n">
        <v>0</v>
      </c>
      <c r="K2273" t="inlineStr">
        <is>
          <t>run_initial</t>
        </is>
      </c>
      <c r="L2273" s="6" t="n">
        <v>45798</v>
      </c>
      <c r="M2273" s="6" t="n">
        <v>47968</v>
      </c>
      <c r="N2273" t="n">
        <v>2190</v>
      </c>
      <c r="O2273" s="6" t="n">
        <v>47968</v>
      </c>
      <c r="S2273" t="inlineStr">
        <is>
          <t>with as-of date</t>
        </is>
      </c>
      <c r="T2273" s="6" t="n">
        <v>46873</v>
      </c>
      <c r="U2273" s="6" t="n"/>
      <c r="V2273" t="n">
        <v>3</v>
      </c>
      <c r="W2273" t="n">
        <v>3</v>
      </c>
      <c r="X2273" s="6" t="n"/>
      <c r="Z2273" s="6" t="n">
        <v>46782</v>
      </c>
      <c r="AA2273" t="inlineStr">
        <is>
          <t>as-of, case 1</t>
        </is>
      </c>
      <c r="AB2273" s="6" t="n">
        <v>46873</v>
      </c>
      <c r="AC2273" t="inlineStr"/>
      <c r="AD2273" s="6" t="n">
        <v>46721</v>
      </c>
    </row>
    <row r="2274">
      <c r="A2274" t="inlineStr">
        <is>
          <t>V200039</t>
        </is>
      </c>
      <c r="B2274" t="inlineStr">
        <is>
          <t>2024-0019</t>
        </is>
      </c>
      <c r="C2274" t="n">
        <v>5</v>
      </c>
      <c r="D2274" t="inlineStr">
        <is>
          <t>37 80 4963 498-3</t>
        </is>
      </c>
      <c r="E2274" t="inlineStr">
        <is>
          <t>railCare AG</t>
        </is>
      </c>
      <c r="F2274" t="inlineStr">
        <is>
          <t>WBA</t>
        </is>
      </c>
      <c r="G2274" t="inlineStr">
        <is>
          <t>104' CW</t>
        </is>
      </c>
      <c r="H2274" t="n">
        <v>0</v>
      </c>
      <c r="I2274" s="6" t="n">
        <v>0</v>
      </c>
      <c r="J2274" s="6" t="n">
        <v>0</v>
      </c>
      <c r="K2274" t="inlineStr">
        <is>
          <t>run_initial</t>
        </is>
      </c>
      <c r="L2274" s="6" t="n">
        <v>45798</v>
      </c>
      <c r="M2274" s="6" t="n">
        <v>47968</v>
      </c>
      <c r="N2274" t="n">
        <v>2190</v>
      </c>
      <c r="O2274" s="6" t="n">
        <v>47968</v>
      </c>
      <c r="S2274" t="inlineStr">
        <is>
          <t>with as-of date</t>
        </is>
      </c>
      <c r="T2274" s="6" t="n">
        <v>46873</v>
      </c>
      <c r="U2274" s="6" t="n"/>
      <c r="V2274" t="n">
        <v>3</v>
      </c>
      <c r="W2274" t="n">
        <v>3</v>
      </c>
      <c r="X2274" s="6" t="n"/>
      <c r="Z2274" s="6" t="n">
        <v>46782</v>
      </c>
      <c r="AA2274" t="inlineStr">
        <is>
          <t>as-of, case 1</t>
        </is>
      </c>
      <c r="AB2274" s="6" t="n">
        <v>46873</v>
      </c>
      <c r="AC2274" t="inlineStr"/>
      <c r="AD2274" s="6" t="n">
        <v>46721</v>
      </c>
    </row>
    <row r="2275">
      <c r="A2275" t="inlineStr">
        <is>
          <t>V200039</t>
        </is>
      </c>
      <c r="B2275" t="inlineStr">
        <is>
          <t>2024-0019</t>
        </is>
      </c>
      <c r="C2275" t="n">
        <v>6</v>
      </c>
      <c r="D2275" t="inlineStr">
        <is>
          <t>37 80 4963 500-6</t>
        </is>
      </c>
      <c r="E2275" t="inlineStr">
        <is>
          <t>railCare AG</t>
        </is>
      </c>
      <c r="F2275" t="inlineStr">
        <is>
          <t>WBA</t>
        </is>
      </c>
      <c r="G2275" t="inlineStr">
        <is>
          <t>104' CW</t>
        </is>
      </c>
      <c r="H2275" t="n">
        <v>0</v>
      </c>
      <c r="I2275" s="6" t="n">
        <v>0</v>
      </c>
      <c r="J2275" s="6" t="n">
        <v>0</v>
      </c>
      <c r="K2275" t="inlineStr">
        <is>
          <t>run_initial</t>
        </is>
      </c>
      <c r="L2275" s="6" t="n">
        <v>45798</v>
      </c>
      <c r="M2275" s="6" t="n">
        <v>47968</v>
      </c>
      <c r="N2275" t="n">
        <v>2190</v>
      </c>
      <c r="O2275" s="6" t="n">
        <v>47968</v>
      </c>
      <c r="S2275" t="inlineStr">
        <is>
          <t>with as-of date</t>
        </is>
      </c>
      <c r="T2275" s="6" t="n">
        <v>46873</v>
      </c>
      <c r="U2275" s="6" t="n"/>
      <c r="V2275" t="n">
        <v>3</v>
      </c>
      <c r="W2275" t="n">
        <v>3</v>
      </c>
      <c r="X2275" s="6" t="n"/>
      <c r="Z2275" s="6" t="n">
        <v>46782</v>
      </c>
      <c r="AA2275" t="inlineStr">
        <is>
          <t>as-of, case 1</t>
        </is>
      </c>
      <c r="AB2275" s="6" t="n">
        <v>46873</v>
      </c>
      <c r="AC2275" t="inlineStr"/>
      <c r="AD2275" s="6" t="n">
        <v>46721</v>
      </c>
    </row>
    <row r="2276">
      <c r="A2276" t="inlineStr">
        <is>
          <t>V200039</t>
        </is>
      </c>
      <c r="B2276" t="inlineStr">
        <is>
          <t>2024-0019</t>
        </is>
      </c>
      <c r="C2276" t="n">
        <v>7</v>
      </c>
      <c r="D2276" t="inlineStr">
        <is>
          <t>37 80 4963 501-4</t>
        </is>
      </c>
      <c r="E2276" t="inlineStr">
        <is>
          <t>railCare AG</t>
        </is>
      </c>
      <c r="F2276" t="inlineStr">
        <is>
          <t>WBA</t>
        </is>
      </c>
      <c r="G2276" t="inlineStr">
        <is>
          <t>104' CW</t>
        </is>
      </c>
      <c r="H2276" t="n">
        <v>0</v>
      </c>
      <c r="I2276" s="6" t="n">
        <v>0</v>
      </c>
      <c r="J2276" s="6" t="n">
        <v>0</v>
      </c>
      <c r="K2276" t="inlineStr">
        <is>
          <t>run_initial</t>
        </is>
      </c>
      <c r="L2276" s="6" t="n">
        <v>45798</v>
      </c>
      <c r="M2276" s="6" t="n">
        <v>47968</v>
      </c>
      <c r="N2276" t="n">
        <v>2190</v>
      </c>
      <c r="O2276" s="6" t="n">
        <v>47968</v>
      </c>
      <c r="S2276" t="inlineStr">
        <is>
          <t>with as-of date</t>
        </is>
      </c>
      <c r="T2276" s="6" t="n">
        <v>46873</v>
      </c>
      <c r="U2276" s="6" t="n"/>
      <c r="V2276" t="n">
        <v>3</v>
      </c>
      <c r="W2276" t="n">
        <v>3</v>
      </c>
      <c r="X2276" s="6" t="n"/>
      <c r="Z2276" s="6" t="n">
        <v>46782</v>
      </c>
      <c r="AA2276" t="inlineStr">
        <is>
          <t>as-of, case 1</t>
        </is>
      </c>
      <c r="AB2276" s="6" t="n">
        <v>46873</v>
      </c>
      <c r="AC2276" t="inlineStr"/>
      <c r="AD2276" s="6" t="n">
        <v>46721</v>
      </c>
    </row>
    <row r="2277">
      <c r="A2277" t="inlineStr">
        <is>
          <t>V200039</t>
        </is>
      </c>
      <c r="B2277" t="inlineStr">
        <is>
          <t>2024-0019</t>
        </is>
      </c>
      <c r="C2277" t="n">
        <v>8</v>
      </c>
      <c r="D2277" t="inlineStr">
        <is>
          <t>37 80 4963 502-2</t>
        </is>
      </c>
      <c r="E2277" t="inlineStr">
        <is>
          <t>railCare AG</t>
        </is>
      </c>
      <c r="F2277" t="inlineStr">
        <is>
          <t>WBA</t>
        </is>
      </c>
      <c r="G2277" t="inlineStr">
        <is>
          <t>104' CW</t>
        </is>
      </c>
      <c r="H2277" t="n">
        <v>0</v>
      </c>
      <c r="I2277" s="6" t="n">
        <v>0</v>
      </c>
      <c r="J2277" s="6" t="n">
        <v>0</v>
      </c>
      <c r="K2277" t="inlineStr">
        <is>
          <t>run_initial</t>
        </is>
      </c>
      <c r="L2277" s="6" t="n">
        <v>45798</v>
      </c>
      <c r="M2277" s="6" t="n">
        <v>47968</v>
      </c>
      <c r="N2277" t="n">
        <v>2190</v>
      </c>
      <c r="O2277" s="6" t="n">
        <v>47968</v>
      </c>
      <c r="S2277" t="inlineStr">
        <is>
          <t>with as-of date</t>
        </is>
      </c>
      <c r="T2277" s="6" t="n">
        <v>46873</v>
      </c>
      <c r="U2277" s="6" t="n"/>
      <c r="V2277" t="n">
        <v>3</v>
      </c>
      <c r="W2277" t="n">
        <v>3</v>
      </c>
      <c r="X2277" s="6" t="n"/>
      <c r="Z2277" s="6" t="n">
        <v>46782</v>
      </c>
      <c r="AA2277" t="inlineStr">
        <is>
          <t>as-of, case 1</t>
        </is>
      </c>
      <c r="AB2277" s="6" t="n">
        <v>46873</v>
      </c>
      <c r="AC2277" t="inlineStr"/>
      <c r="AD2277" s="6" t="n">
        <v>46721</v>
      </c>
    </row>
    <row r="2278">
      <c r="A2278" t="inlineStr">
        <is>
          <t>V200039</t>
        </is>
      </c>
      <c r="B2278" t="inlineStr">
        <is>
          <t>2024-0019</t>
        </is>
      </c>
      <c r="C2278" t="n">
        <v>9</v>
      </c>
      <c r="D2278" t="inlineStr">
        <is>
          <t>37 80 4963 503-0</t>
        </is>
      </c>
      <c r="E2278" t="inlineStr">
        <is>
          <t>railCare AG</t>
        </is>
      </c>
      <c r="F2278" t="inlineStr">
        <is>
          <t>WBA</t>
        </is>
      </c>
      <c r="G2278" t="inlineStr">
        <is>
          <t>104' CW</t>
        </is>
      </c>
      <c r="H2278" t="n">
        <v>0</v>
      </c>
      <c r="I2278" s="6" t="n">
        <v>0</v>
      </c>
      <c r="J2278" s="6" t="n">
        <v>0</v>
      </c>
      <c r="K2278" t="inlineStr">
        <is>
          <t>run_initial</t>
        </is>
      </c>
      <c r="L2278" s="6" t="n">
        <v>45798</v>
      </c>
      <c r="M2278" s="6" t="n">
        <v>47968</v>
      </c>
      <c r="N2278" t="n">
        <v>2190</v>
      </c>
      <c r="O2278" s="6" t="n">
        <v>47968</v>
      </c>
      <c r="S2278" t="inlineStr">
        <is>
          <t>with as-of date</t>
        </is>
      </c>
      <c r="T2278" s="6" t="n">
        <v>46873</v>
      </c>
      <c r="U2278" s="6" t="n"/>
      <c r="V2278" t="n">
        <v>3</v>
      </c>
      <c r="W2278" t="n">
        <v>3</v>
      </c>
      <c r="X2278" s="6" t="n"/>
      <c r="Z2278" s="6" t="n">
        <v>46782</v>
      </c>
      <c r="AA2278" t="inlineStr">
        <is>
          <t>as-of, case 1</t>
        </is>
      </c>
      <c r="AB2278" s="6" t="n">
        <v>46873</v>
      </c>
      <c r="AC2278" t="inlineStr"/>
      <c r="AD2278" s="6" t="n">
        <v>46721</v>
      </c>
    </row>
    <row r="2279">
      <c r="A2279" t="inlineStr">
        <is>
          <t>V200039</t>
        </is>
      </c>
      <c r="B2279" t="inlineStr">
        <is>
          <t>2024-0019</t>
        </is>
      </c>
      <c r="C2279" t="n">
        <v>10</v>
      </c>
      <c r="D2279" t="inlineStr">
        <is>
          <t>37 80 4963 505-5</t>
        </is>
      </c>
      <c r="E2279" t="inlineStr">
        <is>
          <t>railCare AG</t>
        </is>
      </c>
      <c r="F2279" t="inlineStr">
        <is>
          <t>WBA</t>
        </is>
      </c>
      <c r="G2279" t="inlineStr">
        <is>
          <t>104' CW</t>
        </is>
      </c>
      <c r="H2279" t="n">
        <v>0</v>
      </c>
      <c r="I2279" s="6" t="n">
        <v>0</v>
      </c>
      <c r="J2279" s="6" t="n">
        <v>0</v>
      </c>
      <c r="K2279" t="inlineStr">
        <is>
          <t>run_initial</t>
        </is>
      </c>
      <c r="L2279" s="6" t="n">
        <v>45798</v>
      </c>
      <c r="M2279" s="6" t="n">
        <v>47968</v>
      </c>
      <c r="N2279" t="n">
        <v>2190</v>
      </c>
      <c r="O2279" s="6" t="n">
        <v>47968</v>
      </c>
      <c r="S2279" t="inlineStr">
        <is>
          <t>with as-of date</t>
        </is>
      </c>
      <c r="T2279" s="6" t="n">
        <v>46873</v>
      </c>
      <c r="U2279" s="6" t="n"/>
      <c r="V2279" t="n">
        <v>3</v>
      </c>
      <c r="W2279" t="n">
        <v>3</v>
      </c>
      <c r="X2279" s="6" t="n"/>
      <c r="Z2279" s="6" t="n">
        <v>46782</v>
      </c>
      <c r="AA2279" t="inlineStr">
        <is>
          <t>as-of, case 1</t>
        </is>
      </c>
      <c r="AB2279" s="6" t="n">
        <v>46873</v>
      </c>
      <c r="AC2279" t="inlineStr"/>
      <c r="AD2279" s="6" t="n">
        <v>46721</v>
      </c>
    </row>
    <row r="2280">
      <c r="A2280" t="inlineStr">
        <is>
          <t>V200039</t>
        </is>
      </c>
      <c r="B2280" t="inlineStr">
        <is>
          <t>2024-0019</t>
        </is>
      </c>
      <c r="C2280" t="n">
        <v>11</v>
      </c>
      <c r="D2280" t="inlineStr">
        <is>
          <t>37 80 4963 491-8</t>
        </is>
      </c>
      <c r="E2280" t="inlineStr">
        <is>
          <t>railCare AG</t>
        </is>
      </c>
      <c r="F2280" t="inlineStr">
        <is>
          <t>WBA</t>
        </is>
      </c>
      <c r="G2280" t="inlineStr">
        <is>
          <t>104' CW</t>
        </is>
      </c>
      <c r="H2280" t="n">
        <v>0</v>
      </c>
      <c r="I2280" s="6" t="n">
        <v>0</v>
      </c>
      <c r="J2280" s="6" t="n">
        <v>0</v>
      </c>
      <c r="K2280" t="inlineStr">
        <is>
          <t>run_initial</t>
        </is>
      </c>
      <c r="L2280" s="6" t="n">
        <v>45810</v>
      </c>
      <c r="M2280" s="6" t="n">
        <v>47968</v>
      </c>
      <c r="N2280" t="n">
        <v>2190</v>
      </c>
      <c r="O2280" s="6" t="n">
        <v>47968</v>
      </c>
      <c r="S2280" t="inlineStr">
        <is>
          <t>with as-of date</t>
        </is>
      </c>
      <c r="T2280" s="6" t="n">
        <v>46873</v>
      </c>
      <c r="U2280" s="6" t="n"/>
      <c r="V2280" t="n">
        <v>3</v>
      </c>
      <c r="W2280" t="n">
        <v>3</v>
      </c>
      <c r="X2280" s="6" t="n"/>
      <c r="Z2280" s="6" t="n">
        <v>46782</v>
      </c>
      <c r="AA2280" t="inlineStr">
        <is>
          <t>as-of, case 1</t>
        </is>
      </c>
      <c r="AB2280" s="6" t="n">
        <v>46873</v>
      </c>
      <c r="AC2280" t="inlineStr"/>
      <c r="AD2280" s="6" t="n">
        <v>46721</v>
      </c>
    </row>
    <row r="2281">
      <c r="A2281" t="inlineStr">
        <is>
          <t>V200039</t>
        </is>
      </c>
      <c r="B2281" t="inlineStr">
        <is>
          <t>2024-0019</t>
        </is>
      </c>
      <c r="C2281" t="n">
        <v>12</v>
      </c>
      <c r="D2281" t="inlineStr">
        <is>
          <t>37 80 4963 492-6</t>
        </is>
      </c>
      <c r="E2281" t="inlineStr">
        <is>
          <t>railCare AG</t>
        </is>
      </c>
      <c r="F2281" t="inlineStr">
        <is>
          <t>WBA</t>
        </is>
      </c>
      <c r="G2281" t="inlineStr">
        <is>
          <t>104' CW</t>
        </is>
      </c>
      <c r="H2281" t="n">
        <v>0</v>
      </c>
      <c r="I2281" s="6" t="n">
        <v>0</v>
      </c>
      <c r="J2281" s="6" t="n">
        <v>0</v>
      </c>
      <c r="K2281" t="inlineStr">
        <is>
          <t>run_initial</t>
        </is>
      </c>
      <c r="L2281" s="6" t="n">
        <v>45810</v>
      </c>
      <c r="M2281" s="6" t="n">
        <v>47968</v>
      </c>
      <c r="N2281" t="n">
        <v>2190</v>
      </c>
      <c r="O2281" s="6" t="n">
        <v>47968</v>
      </c>
      <c r="S2281" t="inlineStr">
        <is>
          <t>with as-of date</t>
        </is>
      </c>
      <c r="T2281" s="6" t="n">
        <v>46873</v>
      </c>
      <c r="U2281" s="6" t="n"/>
      <c r="V2281" t="n">
        <v>3</v>
      </c>
      <c r="W2281" t="n">
        <v>3</v>
      </c>
      <c r="X2281" s="6" t="n"/>
      <c r="Z2281" s="6" t="n">
        <v>46782</v>
      </c>
      <c r="AA2281" t="inlineStr">
        <is>
          <t>as-of, case 1</t>
        </is>
      </c>
      <c r="AB2281" s="6" t="n">
        <v>46873</v>
      </c>
      <c r="AC2281" t="inlineStr"/>
      <c r="AD2281" s="6" t="n">
        <v>46721</v>
      </c>
    </row>
    <row r="2282">
      <c r="A2282" t="inlineStr">
        <is>
          <t>V200039</t>
        </is>
      </c>
      <c r="B2282" t="inlineStr">
        <is>
          <t>2024-0019</t>
        </is>
      </c>
      <c r="C2282" t="n">
        <v>13</v>
      </c>
      <c r="D2282" t="inlineStr">
        <is>
          <t>37 80 4963 497-5</t>
        </is>
      </c>
      <c r="E2282" t="inlineStr">
        <is>
          <t>railCare AG</t>
        </is>
      </c>
      <c r="F2282" t="inlineStr">
        <is>
          <t>WBA</t>
        </is>
      </c>
      <c r="G2282" t="inlineStr">
        <is>
          <t>104' CW</t>
        </is>
      </c>
      <c r="H2282" t="n">
        <v>0</v>
      </c>
      <c r="I2282" s="6" t="n">
        <v>0</v>
      </c>
      <c r="J2282" s="6" t="n">
        <v>0</v>
      </c>
      <c r="K2282" t="inlineStr">
        <is>
          <t>run_initial</t>
        </is>
      </c>
      <c r="L2282" s="6" t="n">
        <v>45810</v>
      </c>
      <c r="M2282" s="6" t="n">
        <v>47968</v>
      </c>
      <c r="N2282" t="n">
        <v>2190</v>
      </c>
      <c r="O2282" s="6" t="n">
        <v>47968</v>
      </c>
      <c r="S2282" t="inlineStr">
        <is>
          <t>with as-of date</t>
        </is>
      </c>
      <c r="T2282" s="6" t="n">
        <v>46873</v>
      </c>
      <c r="U2282" s="6" t="n"/>
      <c r="V2282" t="n">
        <v>3</v>
      </c>
      <c r="W2282" t="n">
        <v>3</v>
      </c>
      <c r="X2282" s="6" t="n"/>
      <c r="Z2282" s="6" t="n">
        <v>46782</v>
      </c>
      <c r="AA2282" t="inlineStr">
        <is>
          <t>as-of, case 1</t>
        </is>
      </c>
      <c r="AB2282" s="6" t="n">
        <v>46873</v>
      </c>
      <c r="AC2282" t="inlineStr"/>
      <c r="AD2282" s="6" t="n">
        <v>46721</v>
      </c>
    </row>
    <row r="2283">
      <c r="A2283" t="inlineStr">
        <is>
          <t>V200039</t>
        </is>
      </c>
      <c r="B2283" t="inlineStr">
        <is>
          <t>2024-0019</t>
        </is>
      </c>
      <c r="C2283" t="n">
        <v>14</v>
      </c>
      <c r="D2283" t="inlineStr">
        <is>
          <t>37 80 4963 499-1</t>
        </is>
      </c>
      <c r="E2283" t="inlineStr">
        <is>
          <t>railCare AG</t>
        </is>
      </c>
      <c r="F2283" t="inlineStr">
        <is>
          <t>WBA</t>
        </is>
      </c>
      <c r="G2283" t="inlineStr">
        <is>
          <t>104' CW</t>
        </is>
      </c>
      <c r="H2283" t="n">
        <v>0</v>
      </c>
      <c r="I2283" s="6" t="n">
        <v>0</v>
      </c>
      <c r="J2283" s="6" t="n">
        <v>0</v>
      </c>
      <c r="K2283" t="inlineStr">
        <is>
          <t>run_initial</t>
        </is>
      </c>
      <c r="L2283" s="6" t="n">
        <v>45810</v>
      </c>
      <c r="M2283" s="6" t="n">
        <v>47968</v>
      </c>
      <c r="N2283" t="n">
        <v>2190</v>
      </c>
      <c r="O2283" s="6" t="n">
        <v>47968</v>
      </c>
      <c r="S2283" t="inlineStr">
        <is>
          <t>with as-of date</t>
        </is>
      </c>
      <c r="T2283" s="6" t="n">
        <v>46873</v>
      </c>
      <c r="U2283" s="6" t="n"/>
      <c r="V2283" t="n">
        <v>3</v>
      </c>
      <c r="W2283" t="n">
        <v>3</v>
      </c>
      <c r="X2283" s="6" t="n"/>
      <c r="Z2283" s="6" t="n">
        <v>46782</v>
      </c>
      <c r="AA2283" t="inlineStr">
        <is>
          <t>as-of, case 1</t>
        </is>
      </c>
      <c r="AB2283" s="6" t="n">
        <v>46873</v>
      </c>
      <c r="AC2283" t="inlineStr"/>
      <c r="AD2283" s="6" t="n">
        <v>46721</v>
      </c>
    </row>
    <row r="2284">
      <c r="A2284" t="inlineStr">
        <is>
          <t>V200039</t>
        </is>
      </c>
      <c r="B2284" t="inlineStr">
        <is>
          <t>2024-0019</t>
        </is>
      </c>
      <c r="C2284" t="n">
        <v>15</v>
      </c>
      <c r="D2284" t="inlineStr">
        <is>
          <t>37 80 4963 504-8</t>
        </is>
      </c>
      <c r="E2284" t="inlineStr">
        <is>
          <t>railCare AG</t>
        </is>
      </c>
      <c r="F2284" t="inlineStr">
        <is>
          <t>WBA</t>
        </is>
      </c>
      <c r="G2284" t="inlineStr">
        <is>
          <t>104' CW</t>
        </is>
      </c>
      <c r="H2284" t="n">
        <v>0</v>
      </c>
      <c r="I2284" s="6" t="n">
        <v>0</v>
      </c>
      <c r="J2284" s="6" t="n">
        <v>0</v>
      </c>
      <c r="K2284" t="inlineStr">
        <is>
          <t>run_initial</t>
        </is>
      </c>
      <c r="L2284" s="6" t="n">
        <v>45810</v>
      </c>
      <c r="M2284" s="6" t="n">
        <v>47968</v>
      </c>
      <c r="N2284" t="n">
        <v>2190</v>
      </c>
      <c r="O2284" s="6" t="n">
        <v>47968</v>
      </c>
      <c r="S2284" t="inlineStr">
        <is>
          <t>with as-of date</t>
        </is>
      </c>
      <c r="T2284" s="6" t="n">
        <v>46873</v>
      </c>
      <c r="U2284" s="6" t="n"/>
      <c r="V2284" t="n">
        <v>3</v>
      </c>
      <c r="W2284" t="n">
        <v>3</v>
      </c>
      <c r="X2284" s="6" t="n"/>
      <c r="Z2284" s="6" t="n">
        <v>46782</v>
      </c>
      <c r="AA2284" t="inlineStr">
        <is>
          <t>as-of, case 1</t>
        </is>
      </c>
      <c r="AB2284" s="6" t="n">
        <v>46873</v>
      </c>
      <c r="AC2284" t="inlineStr"/>
      <c r="AD2284" s="6" t="n">
        <v>46721</v>
      </c>
    </row>
    <row r="2285">
      <c r="A2285" t="inlineStr">
        <is>
          <t>V200039</t>
        </is>
      </c>
      <c r="B2285" t="inlineStr">
        <is>
          <t>2024-0019</t>
        </is>
      </c>
      <c r="C2285" t="n">
        <v>16</v>
      </c>
      <c r="D2285" t="inlineStr">
        <is>
          <t>37 80 4963 506-3</t>
        </is>
      </c>
      <c r="E2285" t="inlineStr">
        <is>
          <t>railCare AG</t>
        </is>
      </c>
      <c r="F2285" t="inlineStr">
        <is>
          <t>WBA</t>
        </is>
      </c>
      <c r="G2285" t="inlineStr">
        <is>
          <t>104' CW</t>
        </is>
      </c>
      <c r="H2285" t="n">
        <v>0</v>
      </c>
      <c r="I2285" s="6" t="n">
        <v>0</v>
      </c>
      <c r="J2285" s="6" t="n">
        <v>0</v>
      </c>
      <c r="K2285" t="inlineStr">
        <is>
          <t>run_initial</t>
        </is>
      </c>
      <c r="L2285" s="6" t="n">
        <v>45810</v>
      </c>
      <c r="M2285" s="6" t="n">
        <v>47968</v>
      </c>
      <c r="N2285" t="n">
        <v>2190</v>
      </c>
      <c r="O2285" s="6" t="n">
        <v>47968</v>
      </c>
      <c r="S2285" t="inlineStr">
        <is>
          <t>with as-of date</t>
        </is>
      </c>
      <c r="T2285" s="6" t="n">
        <v>46873</v>
      </c>
      <c r="U2285" s="6" t="n"/>
      <c r="V2285" t="n">
        <v>3</v>
      </c>
      <c r="W2285" t="n">
        <v>3</v>
      </c>
      <c r="X2285" s="6" t="n"/>
      <c r="Z2285" s="6" t="n">
        <v>46782</v>
      </c>
      <c r="AA2285" t="inlineStr">
        <is>
          <t>as-of, case 1</t>
        </is>
      </c>
      <c r="AB2285" s="6" t="n">
        <v>46873</v>
      </c>
      <c r="AC2285" t="inlineStr"/>
      <c r="AD2285" s="6" t="n">
        <v>46721</v>
      </c>
    </row>
    <row r="2286">
      <c r="A2286" t="inlineStr">
        <is>
          <t>V200039</t>
        </is>
      </c>
      <c r="B2286" t="inlineStr">
        <is>
          <t>2024-0019</t>
        </is>
      </c>
      <c r="C2286" t="n">
        <v>17</v>
      </c>
      <c r="D2286" t="inlineStr">
        <is>
          <t>37 80 4963 507-1</t>
        </is>
      </c>
      <c r="E2286" t="inlineStr">
        <is>
          <t>railCare AG</t>
        </is>
      </c>
      <c r="F2286" t="inlineStr">
        <is>
          <t>WBA</t>
        </is>
      </c>
      <c r="G2286" t="inlineStr">
        <is>
          <t>104' CW</t>
        </is>
      </c>
      <c r="H2286" t="n">
        <v>0</v>
      </c>
      <c r="I2286" s="6" t="n">
        <v>0</v>
      </c>
      <c r="J2286" s="6" t="n">
        <v>0</v>
      </c>
      <c r="K2286" t="inlineStr">
        <is>
          <t>run_initial</t>
        </is>
      </c>
      <c r="L2286" s="6" t="n">
        <v>45810</v>
      </c>
      <c r="M2286" s="6" t="n">
        <v>47968</v>
      </c>
      <c r="N2286" t="n">
        <v>2190</v>
      </c>
      <c r="O2286" s="6" t="n">
        <v>47968</v>
      </c>
      <c r="S2286" t="inlineStr">
        <is>
          <t>with as-of date</t>
        </is>
      </c>
      <c r="T2286" s="6" t="n">
        <v>46873</v>
      </c>
      <c r="U2286" s="6" t="n"/>
      <c r="V2286" t="n">
        <v>3</v>
      </c>
      <c r="W2286" t="n">
        <v>3</v>
      </c>
      <c r="X2286" s="6" t="n"/>
      <c r="Z2286" s="6" t="n">
        <v>46782</v>
      </c>
      <c r="AA2286" t="inlineStr">
        <is>
          <t>as-of, case 1</t>
        </is>
      </c>
      <c r="AB2286" s="6" t="n">
        <v>46873</v>
      </c>
      <c r="AC2286" t="inlineStr"/>
      <c r="AD2286" s="6" t="n">
        <v>46721</v>
      </c>
    </row>
    <row r="2287">
      <c r="A2287" t="inlineStr">
        <is>
          <t>V200039</t>
        </is>
      </c>
      <c r="B2287" t="inlineStr">
        <is>
          <t>2024-0019</t>
        </is>
      </c>
      <c r="C2287" t="n">
        <v>18</v>
      </c>
      <c r="D2287" t="inlineStr">
        <is>
          <t>37 80 4963 508-9</t>
        </is>
      </c>
      <c r="E2287" t="inlineStr">
        <is>
          <t>railCare AG</t>
        </is>
      </c>
      <c r="F2287" t="inlineStr">
        <is>
          <t>WBA</t>
        </is>
      </c>
      <c r="G2287" t="inlineStr">
        <is>
          <t>104' CW</t>
        </is>
      </c>
      <c r="H2287" t="n">
        <v>0</v>
      </c>
      <c r="I2287" s="6" t="n">
        <v>0</v>
      </c>
      <c r="J2287" s="6" t="n">
        <v>0</v>
      </c>
      <c r="K2287" t="inlineStr">
        <is>
          <t>run_initial</t>
        </is>
      </c>
      <c r="L2287" s="6" t="n">
        <v>45810</v>
      </c>
      <c r="M2287" s="6" t="n">
        <v>47968</v>
      </c>
      <c r="N2287" t="n">
        <v>2190</v>
      </c>
      <c r="O2287" s="6" t="n">
        <v>47968</v>
      </c>
      <c r="S2287" t="inlineStr">
        <is>
          <t>with as-of date</t>
        </is>
      </c>
      <c r="T2287" s="6" t="n">
        <v>46873</v>
      </c>
      <c r="U2287" s="6" t="n"/>
      <c r="V2287" t="n">
        <v>3</v>
      </c>
      <c r="W2287" t="n">
        <v>3</v>
      </c>
      <c r="X2287" s="6" t="n"/>
      <c r="Z2287" s="6" t="n">
        <v>46782</v>
      </c>
      <c r="AA2287" t="inlineStr">
        <is>
          <t>as-of, case 1</t>
        </is>
      </c>
      <c r="AB2287" s="6" t="n">
        <v>46873</v>
      </c>
      <c r="AC2287" t="inlineStr"/>
      <c r="AD2287" s="6" t="n">
        <v>46721</v>
      </c>
    </row>
    <row r="2288">
      <c r="A2288" t="inlineStr">
        <is>
          <t>V200039</t>
        </is>
      </c>
      <c r="B2288" t="inlineStr">
        <is>
          <t>2024-0019</t>
        </is>
      </c>
      <c r="C2288" t="n">
        <v>19</v>
      </c>
      <c r="D2288" t="inlineStr">
        <is>
          <t>37 80 4963 509-7</t>
        </is>
      </c>
      <c r="E2288" t="inlineStr">
        <is>
          <t>railCare AG</t>
        </is>
      </c>
      <c r="F2288" t="inlineStr">
        <is>
          <t>WBA</t>
        </is>
      </c>
      <c r="G2288" t="inlineStr">
        <is>
          <t>104' CW</t>
        </is>
      </c>
      <c r="H2288" t="n">
        <v>0</v>
      </c>
      <c r="I2288" s="6" t="n">
        <v>0</v>
      </c>
      <c r="J2288" s="6" t="n">
        <v>0</v>
      </c>
      <c r="K2288" t="inlineStr">
        <is>
          <t>run_initial</t>
        </is>
      </c>
      <c r="L2288" s="6" t="n">
        <v>45810</v>
      </c>
      <c r="M2288" s="6" t="n">
        <v>47968</v>
      </c>
      <c r="N2288" t="n">
        <v>2190</v>
      </c>
      <c r="O2288" s="6" t="n">
        <v>47968</v>
      </c>
      <c r="S2288" t="inlineStr">
        <is>
          <t>with as-of date</t>
        </is>
      </c>
      <c r="T2288" s="6" t="n">
        <v>46873</v>
      </c>
      <c r="U2288" s="6" t="n"/>
      <c r="V2288" t="n">
        <v>3</v>
      </c>
      <c r="W2288" t="n">
        <v>3</v>
      </c>
      <c r="X2288" s="6" t="n"/>
      <c r="Z2288" s="6" t="n">
        <v>46782</v>
      </c>
      <c r="AA2288" t="inlineStr">
        <is>
          <t>as-of, case 1</t>
        </is>
      </c>
      <c r="AB2288" s="6" t="n">
        <v>46873</v>
      </c>
      <c r="AC2288" t="inlineStr"/>
      <c r="AD2288" s="6" t="n">
        <v>46721</v>
      </c>
    </row>
    <row r="2289">
      <c r="A2289" t="inlineStr">
        <is>
          <t>V200039</t>
        </is>
      </c>
      <c r="B2289" t="inlineStr">
        <is>
          <t>2024-0019</t>
        </is>
      </c>
      <c r="C2289" t="n">
        <v>20</v>
      </c>
      <c r="D2289" t="inlineStr">
        <is>
          <t>37 80 4963 510-5</t>
        </is>
      </c>
      <c r="E2289" t="inlineStr">
        <is>
          <t>railCare AG</t>
        </is>
      </c>
      <c r="F2289" t="inlineStr">
        <is>
          <t>WBA</t>
        </is>
      </c>
      <c r="G2289" t="inlineStr">
        <is>
          <t>104' CW</t>
        </is>
      </c>
      <c r="H2289" t="n">
        <v>0</v>
      </c>
      <c r="I2289" s="6" t="n">
        <v>0</v>
      </c>
      <c r="J2289" s="6" t="n">
        <v>0</v>
      </c>
      <c r="K2289" t="inlineStr">
        <is>
          <t>run_initial</t>
        </is>
      </c>
      <c r="L2289" s="6" t="n">
        <v>45810</v>
      </c>
      <c r="M2289" s="6" t="n">
        <v>47968</v>
      </c>
      <c r="N2289" t="n">
        <v>2190</v>
      </c>
      <c r="O2289" s="6" t="n">
        <v>47968</v>
      </c>
      <c r="S2289" t="inlineStr">
        <is>
          <t>with as-of date</t>
        </is>
      </c>
      <c r="T2289" s="6" t="n">
        <v>46873</v>
      </c>
      <c r="U2289" s="6" t="n"/>
      <c r="V2289" t="n">
        <v>3</v>
      </c>
      <c r="W2289" t="n">
        <v>3</v>
      </c>
      <c r="X2289" s="6" t="n"/>
      <c r="Z2289" s="6" t="n">
        <v>46782</v>
      </c>
      <c r="AA2289" t="inlineStr">
        <is>
          <t>as-of, case 1</t>
        </is>
      </c>
      <c r="AB2289" s="6" t="n">
        <v>46873</v>
      </c>
      <c r="AC2289" t="inlineStr"/>
      <c r="AD2289" s="6" t="n">
        <v>46721</v>
      </c>
    </row>
    <row r="2290">
      <c r="A2290" t="inlineStr">
        <is>
          <t>V200053</t>
        </is>
      </c>
      <c r="B2290" t="inlineStr">
        <is>
          <t>2025-0011</t>
        </is>
      </c>
      <c r="C2290" t="n">
        <v>1</v>
      </c>
      <c r="D2290" t="inlineStr">
        <is>
          <t>33 80 4960 268-7</t>
        </is>
      </c>
      <c r="E2290" t="inlineStr">
        <is>
          <t>RAILDOX GmbH &amp; Co. KG</t>
        </is>
      </c>
      <c r="F2290" t="inlineStr">
        <is>
          <t>DME</t>
        </is>
      </c>
      <c r="G2290" t="inlineStr">
        <is>
          <t>80' 6-A CW</t>
        </is>
      </c>
      <c r="H2290" t="n">
        <v>0</v>
      </c>
      <c r="I2290" s="6" t="n">
        <v>0</v>
      </c>
      <c r="J2290" s="6" t="n">
        <v>0</v>
      </c>
      <c r="K2290" t="inlineStr">
        <is>
          <t>run_initial</t>
        </is>
      </c>
      <c r="L2290" s="6" t="n">
        <v>45908</v>
      </c>
      <c r="M2290" s="6" t="n">
        <v>46387</v>
      </c>
      <c r="N2290" t="n">
        <v>486</v>
      </c>
      <c r="O2290" s="6" t="n">
        <v>46387</v>
      </c>
      <c r="S2290" t="inlineStr">
        <is>
          <t>with cut-off date</t>
        </is>
      </c>
      <c r="T2290" s="6" t="n">
        <v>46022</v>
      </c>
      <c r="U2290" s="6" t="n"/>
      <c r="V2290" t="n">
        <v>1</v>
      </c>
      <c r="W2290" t="n">
        <v>3</v>
      </c>
      <c r="X2290" s="6" t="n"/>
      <c r="Z2290" s="6" t="n">
        <v>46295</v>
      </c>
      <c r="AA2290" t="inlineStr">
        <is>
          <t>Endschlaufe - EndOfContract - DulyTP</t>
        </is>
      </c>
      <c r="AB2290" s="6" t="n">
        <v>46387</v>
      </c>
      <c r="AC2290" t="inlineStr"/>
      <c r="AD2290" s="6" t="n">
        <v>46234</v>
      </c>
    </row>
    <row r="2291">
      <c r="A2291" t="inlineStr">
        <is>
          <t>V200053</t>
        </is>
      </c>
      <c r="B2291" t="inlineStr">
        <is>
          <t>2025-0011</t>
        </is>
      </c>
      <c r="C2291" t="n">
        <v>2</v>
      </c>
      <c r="D2291" t="inlineStr">
        <is>
          <t>33 80 4960 284-4</t>
        </is>
      </c>
      <c r="E2291" t="inlineStr">
        <is>
          <t>RAILDOX GmbH &amp; Co. KG</t>
        </is>
      </c>
      <c r="F2291" t="inlineStr">
        <is>
          <t>DME</t>
        </is>
      </c>
      <c r="G2291" t="inlineStr">
        <is>
          <t>80' 6-A CW</t>
        </is>
      </c>
      <c r="H2291" t="n">
        <v>0</v>
      </c>
      <c r="I2291" s="6" t="n">
        <v>0</v>
      </c>
      <c r="J2291" s="6" t="n">
        <v>0</v>
      </c>
      <c r="K2291" t="inlineStr">
        <is>
          <t>run_initial</t>
        </is>
      </c>
      <c r="L2291" s="6" t="n">
        <v>45908</v>
      </c>
      <c r="M2291" s="6" t="n">
        <v>46387</v>
      </c>
      <c r="N2291" t="n">
        <v>486</v>
      </c>
      <c r="O2291" s="6" t="n">
        <v>46387</v>
      </c>
      <c r="S2291" t="inlineStr">
        <is>
          <t>with cut-off date</t>
        </is>
      </c>
      <c r="T2291" s="6" t="n">
        <v>46022</v>
      </c>
      <c r="U2291" s="6" t="n"/>
      <c r="V2291" t="n">
        <v>1</v>
      </c>
      <c r="W2291" t="n">
        <v>3</v>
      </c>
      <c r="X2291" s="6" t="n"/>
      <c r="Z2291" s="6" t="n">
        <v>46295</v>
      </c>
      <c r="AA2291" t="inlineStr">
        <is>
          <t>Endschlaufe - EndOfContract - DulyTP</t>
        </is>
      </c>
      <c r="AB2291" s="6" t="n">
        <v>46387</v>
      </c>
      <c r="AC2291" t="inlineStr"/>
      <c r="AD2291" s="6" t="n">
        <v>46234</v>
      </c>
    </row>
    <row r="2292">
      <c r="A2292" t="inlineStr">
        <is>
          <t>V200053</t>
        </is>
      </c>
      <c r="B2292" t="inlineStr">
        <is>
          <t>2025-0011</t>
        </is>
      </c>
      <c r="C2292" t="n">
        <v>3</v>
      </c>
      <c r="D2292" t="inlineStr">
        <is>
          <t>33 80 4960 285-1</t>
        </is>
      </c>
      <c r="E2292" t="inlineStr">
        <is>
          <t>RAILDOX GmbH &amp; Co. KG</t>
        </is>
      </c>
      <c r="F2292" t="inlineStr">
        <is>
          <t>DME</t>
        </is>
      </c>
      <c r="G2292" t="inlineStr">
        <is>
          <t>80' 6-A CW</t>
        </is>
      </c>
      <c r="H2292" t="n">
        <v>0</v>
      </c>
      <c r="I2292" s="6" t="n">
        <v>0</v>
      </c>
      <c r="J2292" s="6" t="n">
        <v>0</v>
      </c>
      <c r="K2292" t="inlineStr">
        <is>
          <t>run_initial</t>
        </is>
      </c>
      <c r="L2292" s="6" t="n">
        <v>45908</v>
      </c>
      <c r="M2292" s="6" t="n">
        <v>46387</v>
      </c>
      <c r="N2292" t="n">
        <v>486</v>
      </c>
      <c r="O2292" s="6" t="n">
        <v>46387</v>
      </c>
      <c r="S2292" t="inlineStr">
        <is>
          <t>with cut-off date</t>
        </is>
      </c>
      <c r="T2292" s="6" t="n">
        <v>46022</v>
      </c>
      <c r="U2292" s="6" t="n"/>
      <c r="V2292" t="n">
        <v>1</v>
      </c>
      <c r="W2292" t="n">
        <v>3</v>
      </c>
      <c r="X2292" s="6" t="n"/>
      <c r="Z2292" s="6" t="n">
        <v>46295</v>
      </c>
      <c r="AA2292" t="inlineStr">
        <is>
          <t>Endschlaufe - EndOfContract - DulyTP</t>
        </is>
      </c>
      <c r="AB2292" s="6" t="n">
        <v>46387</v>
      </c>
      <c r="AC2292" t="inlineStr"/>
      <c r="AD2292" s="6" t="n">
        <v>46234</v>
      </c>
    </row>
    <row r="2293">
      <c r="A2293" t="inlineStr">
        <is>
          <t>V200053</t>
        </is>
      </c>
      <c r="B2293" t="inlineStr">
        <is>
          <t>2025-0011</t>
        </is>
      </c>
      <c r="C2293" t="n">
        <v>4</v>
      </c>
      <c r="D2293" t="inlineStr">
        <is>
          <t>37 80 4960 979-5</t>
        </is>
      </c>
      <c r="E2293" t="inlineStr">
        <is>
          <t>RAILDOX GmbH &amp; Co. KG</t>
        </is>
      </c>
      <c r="F2293" t="inlineStr">
        <is>
          <t>DME</t>
        </is>
      </c>
      <c r="G2293" t="inlineStr">
        <is>
          <t>80' 6-A CW</t>
        </is>
      </c>
      <c r="H2293" t="n">
        <v>0</v>
      </c>
      <c r="I2293" s="6" t="n">
        <v>0</v>
      </c>
      <c r="J2293" s="6" t="n">
        <v>0</v>
      </c>
      <c r="K2293" t="inlineStr">
        <is>
          <t>run_initial</t>
        </is>
      </c>
      <c r="L2293" s="6" t="n">
        <v>45908</v>
      </c>
      <c r="M2293" s="6" t="n">
        <v>46387</v>
      </c>
      <c r="N2293" t="n">
        <v>486</v>
      </c>
      <c r="O2293" s="6" t="n">
        <v>46387</v>
      </c>
      <c r="S2293" t="inlineStr">
        <is>
          <t>with cut-off date</t>
        </is>
      </c>
      <c r="T2293" s="6" t="n">
        <v>46022</v>
      </c>
      <c r="U2293" s="6" t="n"/>
      <c r="V2293" t="n">
        <v>1</v>
      </c>
      <c r="W2293" t="n">
        <v>3</v>
      </c>
      <c r="X2293" s="6" t="n"/>
      <c r="Z2293" s="6" t="n">
        <v>46295</v>
      </c>
      <c r="AA2293" t="inlineStr">
        <is>
          <t>Endschlaufe - EndOfContract - DulyTP</t>
        </is>
      </c>
      <c r="AB2293" s="6" t="n">
        <v>46387</v>
      </c>
      <c r="AC2293" t="inlineStr"/>
      <c r="AD2293" s="6" t="n">
        <v>46234</v>
      </c>
    </row>
    <row r="2294">
      <c r="A2294" t="inlineStr">
        <is>
          <t>V200053</t>
        </is>
      </c>
      <c r="B2294" t="inlineStr">
        <is>
          <t>2025-0011</t>
        </is>
      </c>
      <c r="C2294" t="n">
        <v>5</v>
      </c>
      <c r="D2294" t="inlineStr">
        <is>
          <t>37 80 4980 295-2</t>
        </is>
      </c>
      <c r="E2294" t="inlineStr">
        <is>
          <t>RAILDOX GmbH &amp; Co. KG</t>
        </is>
      </c>
      <c r="F2294" t="inlineStr">
        <is>
          <t>DME</t>
        </is>
      </c>
      <c r="G2294" t="inlineStr">
        <is>
          <t>80' 6-A CW</t>
        </is>
      </c>
      <c r="H2294" t="n">
        <v>0</v>
      </c>
      <c r="I2294" s="6" t="n">
        <v>0</v>
      </c>
      <c r="J2294" s="6" t="n">
        <v>0</v>
      </c>
      <c r="K2294" t="inlineStr">
        <is>
          <t>run_initial</t>
        </is>
      </c>
      <c r="L2294" s="6" t="n">
        <v>45908</v>
      </c>
      <c r="M2294" s="6" t="n">
        <v>46387</v>
      </c>
      <c r="N2294" t="n">
        <v>486</v>
      </c>
      <c r="O2294" s="6" t="n">
        <v>46387</v>
      </c>
      <c r="S2294" t="inlineStr">
        <is>
          <t>with cut-off date</t>
        </is>
      </c>
      <c r="T2294" s="6" t="n">
        <v>46022</v>
      </c>
      <c r="U2294" s="6" t="n"/>
      <c r="V2294" t="n">
        <v>1</v>
      </c>
      <c r="W2294" t="n">
        <v>3</v>
      </c>
      <c r="X2294" s="6" t="n"/>
      <c r="Z2294" s="6" t="n">
        <v>46295</v>
      </c>
      <c r="AA2294" t="inlineStr">
        <is>
          <t>Endschlaufe - EndOfContract - DulyTP</t>
        </is>
      </c>
      <c r="AB2294" s="6" t="n">
        <v>46387</v>
      </c>
      <c r="AC2294" t="inlineStr"/>
      <c r="AD2294" s="6" t="n">
        <v>46234</v>
      </c>
    </row>
    <row r="2295">
      <c r="A2295" t="inlineStr">
        <is>
          <t>V200053</t>
        </is>
      </c>
      <c r="B2295" t="inlineStr">
        <is>
          <t>2025-0011</t>
        </is>
      </c>
      <c r="C2295" t="n">
        <v>6</v>
      </c>
      <c r="D2295" t="inlineStr">
        <is>
          <t>37 80 4980 298-6</t>
        </is>
      </c>
      <c r="E2295" t="inlineStr">
        <is>
          <t>RAILDOX GmbH &amp; Co. KG</t>
        </is>
      </c>
      <c r="F2295" t="inlineStr">
        <is>
          <t>DME</t>
        </is>
      </c>
      <c r="G2295" t="inlineStr">
        <is>
          <t>80' 6-A CW</t>
        </is>
      </c>
      <c r="H2295" t="n">
        <v>0</v>
      </c>
      <c r="I2295" s="6" t="n">
        <v>0</v>
      </c>
      <c r="J2295" s="6" t="n">
        <v>0</v>
      </c>
      <c r="K2295" t="inlineStr">
        <is>
          <t>run_initial</t>
        </is>
      </c>
      <c r="L2295" s="6" t="n">
        <v>45908</v>
      </c>
      <c r="M2295" s="6" t="n">
        <v>46387</v>
      </c>
      <c r="N2295" t="n">
        <v>486</v>
      </c>
      <c r="O2295" s="6" t="n">
        <v>46387</v>
      </c>
      <c r="S2295" t="inlineStr">
        <is>
          <t>with cut-off date</t>
        </is>
      </c>
      <c r="T2295" s="6" t="n">
        <v>46022</v>
      </c>
      <c r="U2295" s="6" t="n"/>
      <c r="V2295" t="n">
        <v>1</v>
      </c>
      <c r="W2295" t="n">
        <v>3</v>
      </c>
      <c r="X2295" s="6" t="n"/>
      <c r="Z2295" s="6" t="n">
        <v>46295</v>
      </c>
      <c r="AA2295" t="inlineStr">
        <is>
          <t>Endschlaufe - EndOfContract - DulyTP</t>
        </is>
      </c>
      <c r="AB2295" s="6" t="n">
        <v>46387</v>
      </c>
      <c r="AC2295" t="inlineStr"/>
      <c r="AD2295" s="6" t="n">
        <v>46234</v>
      </c>
    </row>
    <row r="2296">
      <c r="A2296" t="inlineStr">
        <is>
          <t>V200053</t>
        </is>
      </c>
      <c r="B2296" t="inlineStr">
        <is>
          <t>2025-0011</t>
        </is>
      </c>
      <c r="C2296" t="n">
        <v>7</v>
      </c>
      <c r="D2296" t="inlineStr">
        <is>
          <t>37 80 4980 401-6</t>
        </is>
      </c>
      <c r="E2296" t="inlineStr">
        <is>
          <t>RAILDOX GmbH &amp; Co. KG</t>
        </is>
      </c>
      <c r="F2296" t="inlineStr">
        <is>
          <t>DME</t>
        </is>
      </c>
      <c r="G2296" t="inlineStr">
        <is>
          <t>80' 6-A CW</t>
        </is>
      </c>
      <c r="H2296" t="n">
        <v>0</v>
      </c>
      <c r="I2296" s="6" t="n">
        <v>0</v>
      </c>
      <c r="J2296" s="6" t="n">
        <v>0</v>
      </c>
      <c r="K2296" t="inlineStr">
        <is>
          <t>run_initial</t>
        </is>
      </c>
      <c r="L2296" s="6" t="n">
        <v>45908</v>
      </c>
      <c r="M2296" s="6" t="n">
        <v>46387</v>
      </c>
      <c r="N2296" t="n">
        <v>486</v>
      </c>
      <c r="O2296" s="6" t="n">
        <v>46387</v>
      </c>
      <c r="S2296" t="inlineStr">
        <is>
          <t>with cut-off date</t>
        </is>
      </c>
      <c r="T2296" s="6" t="n">
        <v>46022</v>
      </c>
      <c r="U2296" s="6" t="n"/>
      <c r="V2296" t="n">
        <v>1</v>
      </c>
      <c r="W2296" t="n">
        <v>3</v>
      </c>
      <c r="X2296" s="6" t="n"/>
      <c r="Z2296" s="6" t="n">
        <v>46295</v>
      </c>
      <c r="AA2296" t="inlineStr">
        <is>
          <t>Endschlaufe - EndOfContract - DulyTP</t>
        </is>
      </c>
      <c r="AB2296" s="6" t="n">
        <v>46387</v>
      </c>
      <c r="AC2296" t="inlineStr"/>
      <c r="AD2296" s="6" t="n">
        <v>46234</v>
      </c>
    </row>
    <row r="2297">
      <c r="A2297" t="inlineStr">
        <is>
          <t>V200053</t>
        </is>
      </c>
      <c r="B2297" t="inlineStr">
        <is>
          <t>2025-0011</t>
        </is>
      </c>
      <c r="C2297" t="n">
        <v>8</v>
      </c>
      <c r="D2297" t="inlineStr">
        <is>
          <t>37 80 4980 402-4</t>
        </is>
      </c>
      <c r="E2297" t="inlineStr">
        <is>
          <t>RAILDOX GmbH &amp; Co. KG</t>
        </is>
      </c>
      <c r="F2297" t="inlineStr">
        <is>
          <t>DME</t>
        </is>
      </c>
      <c r="G2297" t="inlineStr">
        <is>
          <t>80' 6-A CW</t>
        </is>
      </c>
      <c r="H2297" t="n">
        <v>0</v>
      </c>
      <c r="I2297" s="6" t="n">
        <v>0</v>
      </c>
      <c r="J2297" s="6" t="n">
        <v>0</v>
      </c>
      <c r="K2297" t="inlineStr">
        <is>
          <t>run_initial</t>
        </is>
      </c>
      <c r="L2297" s="6" t="n">
        <v>45908</v>
      </c>
      <c r="M2297" s="6" t="n">
        <v>46387</v>
      </c>
      <c r="N2297" t="n">
        <v>486</v>
      </c>
      <c r="O2297" s="6" t="n">
        <v>46387</v>
      </c>
      <c r="S2297" t="inlineStr">
        <is>
          <t>with cut-off date</t>
        </is>
      </c>
      <c r="T2297" s="6" t="n">
        <v>46022</v>
      </c>
      <c r="U2297" s="6" t="n"/>
      <c r="V2297" t="n">
        <v>1</v>
      </c>
      <c r="W2297" t="n">
        <v>3</v>
      </c>
      <c r="X2297" s="6" t="n"/>
      <c r="Z2297" s="6" t="n">
        <v>46295</v>
      </c>
      <c r="AA2297" t="inlineStr">
        <is>
          <t>Endschlaufe - EndOfContract - DulyTP</t>
        </is>
      </c>
      <c r="AB2297" s="6" t="n">
        <v>46387</v>
      </c>
      <c r="AC2297" t="inlineStr"/>
      <c r="AD2297" s="6" t="n">
        <v>46234</v>
      </c>
    </row>
    <row r="2298">
      <c r="A2298" t="inlineStr">
        <is>
          <t>V200053</t>
        </is>
      </c>
      <c r="B2298" t="inlineStr">
        <is>
          <t>2025-0011</t>
        </is>
      </c>
      <c r="C2298" t="n">
        <v>9</v>
      </c>
      <c r="D2298" t="inlineStr">
        <is>
          <t>37 80 4980 403-2</t>
        </is>
      </c>
      <c r="E2298" t="inlineStr">
        <is>
          <t>RAILDOX GmbH &amp; Co. KG</t>
        </is>
      </c>
      <c r="F2298" t="inlineStr">
        <is>
          <t>DME</t>
        </is>
      </c>
      <c r="G2298" t="inlineStr">
        <is>
          <t>80' 6-A CW</t>
        </is>
      </c>
      <c r="H2298" t="n">
        <v>0</v>
      </c>
      <c r="I2298" s="6" t="n">
        <v>0</v>
      </c>
      <c r="J2298" s="6" t="n">
        <v>0</v>
      </c>
      <c r="K2298" t="inlineStr">
        <is>
          <t>run_initial</t>
        </is>
      </c>
      <c r="L2298" s="6" t="n">
        <v>45908</v>
      </c>
      <c r="M2298" s="6" t="n">
        <v>46387</v>
      </c>
      <c r="N2298" t="n">
        <v>486</v>
      </c>
      <c r="O2298" s="6" t="n">
        <v>46387</v>
      </c>
      <c r="S2298" t="inlineStr">
        <is>
          <t>with cut-off date</t>
        </is>
      </c>
      <c r="T2298" s="6" t="n">
        <v>46022</v>
      </c>
      <c r="U2298" s="6" t="n"/>
      <c r="V2298" t="n">
        <v>1</v>
      </c>
      <c r="W2298" t="n">
        <v>3</v>
      </c>
      <c r="X2298" s="6" t="n"/>
      <c r="Z2298" s="6" t="n">
        <v>46295</v>
      </c>
      <c r="AA2298" t="inlineStr">
        <is>
          <t>Endschlaufe - EndOfContract - DulyTP</t>
        </is>
      </c>
      <c r="AB2298" s="6" t="n">
        <v>46387</v>
      </c>
      <c r="AC2298" t="inlineStr"/>
      <c r="AD2298" s="6" t="n">
        <v>46234</v>
      </c>
    </row>
    <row r="2299">
      <c r="A2299" t="inlineStr">
        <is>
          <t>V200053</t>
        </is>
      </c>
      <c r="B2299" t="inlineStr">
        <is>
          <t>2025-0011</t>
        </is>
      </c>
      <c r="C2299" t="n">
        <v>10</v>
      </c>
      <c r="D2299" t="inlineStr">
        <is>
          <t>37 80 4980 404-0</t>
        </is>
      </c>
      <c r="E2299" t="inlineStr">
        <is>
          <t>RAILDOX GmbH &amp; Co. KG</t>
        </is>
      </c>
      <c r="F2299" t="inlineStr">
        <is>
          <t>DME</t>
        </is>
      </c>
      <c r="G2299" t="inlineStr">
        <is>
          <t>80' 6-A CW</t>
        </is>
      </c>
      <c r="H2299" t="n">
        <v>0</v>
      </c>
      <c r="I2299" s="6" t="n">
        <v>0</v>
      </c>
      <c r="J2299" s="6" t="n">
        <v>0</v>
      </c>
      <c r="K2299" t="inlineStr">
        <is>
          <t>run_initial</t>
        </is>
      </c>
      <c r="L2299" s="6" t="n">
        <v>45908</v>
      </c>
      <c r="M2299" s="6" t="n">
        <v>46387</v>
      </c>
      <c r="N2299" t="n">
        <v>486</v>
      </c>
      <c r="O2299" s="6" t="n">
        <v>46387</v>
      </c>
      <c r="S2299" t="inlineStr">
        <is>
          <t>with cut-off date</t>
        </is>
      </c>
      <c r="T2299" s="6" t="n">
        <v>46022</v>
      </c>
      <c r="U2299" s="6" t="n"/>
      <c r="V2299" t="n">
        <v>1</v>
      </c>
      <c r="W2299" t="n">
        <v>3</v>
      </c>
      <c r="X2299" s="6" t="n"/>
      <c r="Z2299" s="6" t="n">
        <v>46295</v>
      </c>
      <c r="AA2299" t="inlineStr">
        <is>
          <t>Endschlaufe - EndOfContract - DulyTP</t>
        </is>
      </c>
      <c r="AB2299" s="6" t="n">
        <v>46387</v>
      </c>
      <c r="AC2299" t="inlineStr"/>
      <c r="AD2299" s="6" t="n">
        <v>46234</v>
      </c>
    </row>
    <row r="2300">
      <c r="A2300" t="inlineStr">
        <is>
          <t>V200053</t>
        </is>
      </c>
      <c r="B2300" t="inlineStr">
        <is>
          <t>2025-0011</t>
        </is>
      </c>
      <c r="C2300" t="n">
        <v>11</v>
      </c>
      <c r="D2300" t="inlineStr">
        <is>
          <t>37 80 4980 405-7</t>
        </is>
      </c>
      <c r="E2300" t="inlineStr">
        <is>
          <t>RAILDOX GmbH &amp; Co. KG</t>
        </is>
      </c>
      <c r="F2300" t="inlineStr">
        <is>
          <t>DME</t>
        </is>
      </c>
      <c r="G2300" t="inlineStr">
        <is>
          <t>80' 6-A CW</t>
        </is>
      </c>
      <c r="H2300" t="n">
        <v>0</v>
      </c>
      <c r="I2300" s="6" t="n">
        <v>0</v>
      </c>
      <c r="J2300" s="6" t="n">
        <v>0</v>
      </c>
      <c r="K2300" t="inlineStr">
        <is>
          <t>run_initial</t>
        </is>
      </c>
      <c r="L2300" s="6" t="n">
        <v>45908</v>
      </c>
      <c r="M2300" s="6" t="n">
        <v>46387</v>
      </c>
      <c r="N2300" t="n">
        <v>486</v>
      </c>
      <c r="O2300" s="6" t="n">
        <v>46387</v>
      </c>
      <c r="S2300" t="inlineStr">
        <is>
          <t>with cut-off date</t>
        </is>
      </c>
      <c r="T2300" s="6" t="n">
        <v>46022</v>
      </c>
      <c r="U2300" s="6" t="n"/>
      <c r="V2300" t="n">
        <v>1</v>
      </c>
      <c r="W2300" t="n">
        <v>3</v>
      </c>
      <c r="X2300" s="6" t="n"/>
      <c r="Z2300" s="6" t="n">
        <v>46295</v>
      </c>
      <c r="AA2300" t="inlineStr">
        <is>
          <t>Endschlaufe - EndOfContract - DulyTP</t>
        </is>
      </c>
      <c r="AB2300" s="6" t="n">
        <v>46387</v>
      </c>
      <c r="AC2300" t="inlineStr"/>
      <c r="AD2300" s="6" t="n">
        <v>46234</v>
      </c>
    </row>
    <row r="2301">
      <c r="A2301" t="inlineStr">
        <is>
          <t>V200053</t>
        </is>
      </c>
      <c r="B2301" t="inlineStr">
        <is>
          <t>2025-0011</t>
        </is>
      </c>
      <c r="C2301" t="n">
        <v>12</v>
      </c>
      <c r="D2301" t="inlineStr">
        <is>
          <t>37 80 4980 407-3</t>
        </is>
      </c>
      <c r="E2301" t="inlineStr">
        <is>
          <t>RAILDOX GmbH &amp; Co. KG</t>
        </is>
      </c>
      <c r="F2301" t="inlineStr">
        <is>
          <t>DME</t>
        </is>
      </c>
      <c r="G2301" t="inlineStr">
        <is>
          <t>80' 6-A CW</t>
        </is>
      </c>
      <c r="H2301" t="n">
        <v>0</v>
      </c>
      <c r="I2301" s="6" t="n">
        <v>0</v>
      </c>
      <c r="J2301" s="6" t="n">
        <v>0</v>
      </c>
      <c r="K2301" t="inlineStr">
        <is>
          <t>run_initial</t>
        </is>
      </c>
      <c r="L2301" s="6" t="n">
        <v>45908</v>
      </c>
      <c r="M2301" s="6" t="n">
        <v>46387</v>
      </c>
      <c r="N2301" t="n">
        <v>486</v>
      </c>
      <c r="O2301" s="6" t="n">
        <v>46387</v>
      </c>
      <c r="S2301" t="inlineStr">
        <is>
          <t>with cut-off date</t>
        </is>
      </c>
      <c r="T2301" s="6" t="n">
        <v>46022</v>
      </c>
      <c r="U2301" s="6" t="n"/>
      <c r="V2301" t="n">
        <v>1</v>
      </c>
      <c r="W2301" t="n">
        <v>3</v>
      </c>
      <c r="X2301" s="6" t="n"/>
      <c r="Z2301" s="6" t="n">
        <v>46295</v>
      </c>
      <c r="AA2301" t="inlineStr">
        <is>
          <t>Endschlaufe - EndOfContract - DulyTP</t>
        </is>
      </c>
      <c r="AB2301" s="6" t="n">
        <v>46387</v>
      </c>
      <c r="AC2301" t="inlineStr"/>
      <c r="AD2301" s="6" t="n">
        <v>46234</v>
      </c>
    </row>
    <row r="2302">
      <c r="A2302" t="inlineStr">
        <is>
          <t>V200053</t>
        </is>
      </c>
      <c r="B2302" t="inlineStr">
        <is>
          <t>2025-0011</t>
        </is>
      </c>
      <c r="C2302" t="n">
        <v>13</v>
      </c>
      <c r="D2302" t="inlineStr">
        <is>
          <t>37 80 4980 408-1</t>
        </is>
      </c>
      <c r="E2302" t="inlineStr">
        <is>
          <t>RAILDOX GmbH &amp; Co. KG</t>
        </is>
      </c>
      <c r="F2302" t="inlineStr">
        <is>
          <t>DME</t>
        </is>
      </c>
      <c r="G2302" t="inlineStr">
        <is>
          <t>80' 6-A CW</t>
        </is>
      </c>
      <c r="H2302" t="n">
        <v>0</v>
      </c>
      <c r="I2302" s="6" t="n">
        <v>0</v>
      </c>
      <c r="J2302" s="6" t="n">
        <v>0</v>
      </c>
      <c r="K2302" t="inlineStr">
        <is>
          <t>run_initial</t>
        </is>
      </c>
      <c r="L2302" s="6" t="n">
        <v>45908</v>
      </c>
      <c r="M2302" s="6" t="n">
        <v>46387</v>
      </c>
      <c r="N2302" t="n">
        <v>486</v>
      </c>
      <c r="O2302" s="6" t="n">
        <v>46387</v>
      </c>
      <c r="S2302" t="inlineStr">
        <is>
          <t>with cut-off date</t>
        </is>
      </c>
      <c r="T2302" s="6" t="n">
        <v>46022</v>
      </c>
      <c r="U2302" s="6" t="n"/>
      <c r="V2302" t="n">
        <v>1</v>
      </c>
      <c r="W2302" t="n">
        <v>3</v>
      </c>
      <c r="X2302" s="6" t="n"/>
      <c r="Z2302" s="6" t="n">
        <v>46295</v>
      </c>
      <c r="AA2302" t="inlineStr">
        <is>
          <t>Endschlaufe - EndOfContract - DulyTP</t>
        </is>
      </c>
      <c r="AB2302" s="6" t="n">
        <v>46387</v>
      </c>
      <c r="AC2302" t="inlineStr"/>
      <c r="AD2302" s="6" t="n">
        <v>46234</v>
      </c>
    </row>
    <row r="2303">
      <c r="A2303" t="inlineStr">
        <is>
          <t>V200053</t>
        </is>
      </c>
      <c r="B2303" t="inlineStr">
        <is>
          <t>2025-0011</t>
        </is>
      </c>
      <c r="C2303" t="n">
        <v>14</v>
      </c>
      <c r="D2303" t="inlineStr">
        <is>
          <t>37 80 4980 409-9</t>
        </is>
      </c>
      <c r="E2303" t="inlineStr">
        <is>
          <t>RAILDOX GmbH &amp; Co. KG</t>
        </is>
      </c>
      <c r="F2303" t="inlineStr">
        <is>
          <t>DME</t>
        </is>
      </c>
      <c r="G2303" t="inlineStr">
        <is>
          <t>80' 6-A CW</t>
        </is>
      </c>
      <c r="H2303" t="n">
        <v>0</v>
      </c>
      <c r="I2303" s="6" t="n">
        <v>0</v>
      </c>
      <c r="J2303" s="6" t="n">
        <v>0</v>
      </c>
      <c r="K2303" t="inlineStr">
        <is>
          <t>run_initial</t>
        </is>
      </c>
      <c r="L2303" s="6" t="n">
        <v>45908</v>
      </c>
      <c r="M2303" s="6" t="n">
        <v>46387</v>
      </c>
      <c r="N2303" t="n">
        <v>486</v>
      </c>
      <c r="O2303" s="6" t="n">
        <v>46387</v>
      </c>
      <c r="S2303" t="inlineStr">
        <is>
          <t>with cut-off date</t>
        </is>
      </c>
      <c r="T2303" s="6" t="n">
        <v>46022</v>
      </c>
      <c r="U2303" s="6" t="n"/>
      <c r="V2303" t="n">
        <v>1</v>
      </c>
      <c r="W2303" t="n">
        <v>3</v>
      </c>
      <c r="X2303" s="6" t="n"/>
      <c r="Z2303" s="6" t="n">
        <v>46295</v>
      </c>
      <c r="AA2303" t="inlineStr">
        <is>
          <t>Endschlaufe - EndOfContract - DulyTP</t>
        </is>
      </c>
      <c r="AB2303" s="6" t="n">
        <v>46387</v>
      </c>
      <c r="AC2303" t="inlineStr"/>
      <c r="AD2303" s="6" t="n">
        <v>46234</v>
      </c>
    </row>
    <row r="2304">
      <c r="A2304" t="inlineStr">
        <is>
          <t>V200053</t>
        </is>
      </c>
      <c r="B2304" t="inlineStr">
        <is>
          <t>2025-0011</t>
        </is>
      </c>
      <c r="C2304" t="n">
        <v>15</v>
      </c>
      <c r="D2304" t="inlineStr">
        <is>
          <t>37 80 4980 410-7</t>
        </is>
      </c>
      <c r="E2304" t="inlineStr">
        <is>
          <t>RAILDOX GmbH &amp; Co. KG</t>
        </is>
      </c>
      <c r="F2304" t="inlineStr">
        <is>
          <t>DME</t>
        </is>
      </c>
      <c r="G2304" t="inlineStr">
        <is>
          <t>80' 6-A CW</t>
        </is>
      </c>
      <c r="H2304" t="n">
        <v>0</v>
      </c>
      <c r="I2304" s="6" t="n">
        <v>0</v>
      </c>
      <c r="J2304" s="6" t="n">
        <v>0</v>
      </c>
      <c r="K2304" t="inlineStr">
        <is>
          <t>run_initial</t>
        </is>
      </c>
      <c r="L2304" s="6" t="n">
        <v>45908</v>
      </c>
      <c r="M2304" s="6" t="n">
        <v>46387</v>
      </c>
      <c r="N2304" t="n">
        <v>486</v>
      </c>
      <c r="O2304" s="6" t="n">
        <v>46387</v>
      </c>
      <c r="S2304" t="inlineStr">
        <is>
          <t>with cut-off date</t>
        </is>
      </c>
      <c r="T2304" s="6" t="n">
        <v>46022</v>
      </c>
      <c r="U2304" s="6" t="n"/>
      <c r="V2304" t="n">
        <v>1</v>
      </c>
      <c r="W2304" t="n">
        <v>3</v>
      </c>
      <c r="X2304" s="6" t="n"/>
      <c r="Z2304" s="6" t="n">
        <v>46295</v>
      </c>
      <c r="AA2304" t="inlineStr">
        <is>
          <t>Endschlaufe - EndOfContract - DulyTP</t>
        </is>
      </c>
      <c r="AB2304" s="6" t="n">
        <v>46387</v>
      </c>
      <c r="AC2304" t="inlineStr"/>
      <c r="AD2304" s="6" t="n">
        <v>46234</v>
      </c>
    </row>
    <row r="2305">
      <c r="A2305" t="inlineStr">
        <is>
          <t>V200053</t>
        </is>
      </c>
      <c r="B2305" t="inlineStr">
        <is>
          <t>2025-0011</t>
        </is>
      </c>
      <c r="C2305" t="n">
        <v>16</v>
      </c>
      <c r="D2305" t="inlineStr">
        <is>
          <t>37 80 4980 411-5</t>
        </is>
      </c>
      <c r="E2305" t="inlineStr">
        <is>
          <t>RAILDOX GmbH &amp; Co. KG</t>
        </is>
      </c>
      <c r="F2305" t="inlineStr">
        <is>
          <t>DME</t>
        </is>
      </c>
      <c r="G2305" t="inlineStr">
        <is>
          <t>80' 6-A CW</t>
        </is>
      </c>
      <c r="H2305" t="n">
        <v>0</v>
      </c>
      <c r="I2305" s="6" t="n">
        <v>0</v>
      </c>
      <c r="J2305" s="6" t="n">
        <v>0</v>
      </c>
      <c r="K2305" t="inlineStr">
        <is>
          <t>run_initial</t>
        </is>
      </c>
      <c r="L2305" s="6" t="n">
        <v>45908</v>
      </c>
      <c r="M2305" s="6" t="n">
        <v>46387</v>
      </c>
      <c r="N2305" t="n">
        <v>486</v>
      </c>
      <c r="O2305" s="6" t="n">
        <v>46387</v>
      </c>
      <c r="S2305" t="inlineStr">
        <is>
          <t>with cut-off date</t>
        </is>
      </c>
      <c r="T2305" s="6" t="n">
        <v>46022</v>
      </c>
      <c r="U2305" s="6" t="n"/>
      <c r="V2305" t="n">
        <v>1</v>
      </c>
      <c r="W2305" t="n">
        <v>3</v>
      </c>
      <c r="X2305" s="6" t="n"/>
      <c r="Z2305" s="6" t="n">
        <v>46295</v>
      </c>
      <c r="AA2305" t="inlineStr">
        <is>
          <t>Endschlaufe - EndOfContract - DulyTP</t>
        </is>
      </c>
      <c r="AB2305" s="6" t="n">
        <v>46387</v>
      </c>
      <c r="AC2305" t="inlineStr"/>
      <c r="AD2305" s="6" t="n">
        <v>46234</v>
      </c>
    </row>
    <row r="2306">
      <c r="A2306" t="inlineStr">
        <is>
          <t>V200053</t>
        </is>
      </c>
      <c r="B2306" t="inlineStr">
        <is>
          <t>2025-0011</t>
        </is>
      </c>
      <c r="C2306" t="n">
        <v>17</v>
      </c>
      <c r="D2306" t="inlineStr">
        <is>
          <t>37 80 4980 412-3</t>
        </is>
      </c>
      <c r="E2306" t="inlineStr">
        <is>
          <t>RAILDOX GmbH &amp; Co. KG</t>
        </is>
      </c>
      <c r="F2306" t="inlineStr">
        <is>
          <t>DME</t>
        </is>
      </c>
      <c r="G2306" t="inlineStr">
        <is>
          <t>80' 6-A CW</t>
        </is>
      </c>
      <c r="H2306" t="n">
        <v>0</v>
      </c>
      <c r="I2306" s="6" t="n">
        <v>0</v>
      </c>
      <c r="J2306" s="6" t="n">
        <v>0</v>
      </c>
      <c r="K2306" t="inlineStr">
        <is>
          <t>run_initial</t>
        </is>
      </c>
      <c r="L2306" s="6" t="n">
        <v>45908</v>
      </c>
      <c r="M2306" s="6" t="n">
        <v>46387</v>
      </c>
      <c r="N2306" t="n">
        <v>486</v>
      </c>
      <c r="O2306" s="6" t="n">
        <v>46387</v>
      </c>
      <c r="S2306" t="inlineStr">
        <is>
          <t>with cut-off date</t>
        </is>
      </c>
      <c r="T2306" s="6" t="n">
        <v>46022</v>
      </c>
      <c r="U2306" s="6" t="n"/>
      <c r="V2306" t="n">
        <v>1</v>
      </c>
      <c r="W2306" t="n">
        <v>3</v>
      </c>
      <c r="X2306" s="6" t="n"/>
      <c r="Z2306" s="6" t="n">
        <v>46295</v>
      </c>
      <c r="AA2306" t="inlineStr">
        <is>
          <t>Endschlaufe - EndOfContract - DulyTP</t>
        </is>
      </c>
      <c r="AB2306" s="6" t="n">
        <v>46387</v>
      </c>
      <c r="AC2306" t="inlineStr"/>
      <c r="AD2306" s="6" t="n">
        <v>46234</v>
      </c>
    </row>
    <row r="2307">
      <c r="A2307" t="inlineStr">
        <is>
          <t>V200053</t>
        </is>
      </c>
      <c r="B2307" t="inlineStr">
        <is>
          <t>2025-0011</t>
        </is>
      </c>
      <c r="C2307" t="n">
        <v>18</v>
      </c>
      <c r="D2307" t="inlineStr">
        <is>
          <t>37 80 4980 413-1</t>
        </is>
      </c>
      <c r="E2307" t="inlineStr">
        <is>
          <t>RAILDOX GmbH &amp; Co. KG</t>
        </is>
      </c>
      <c r="F2307" t="inlineStr">
        <is>
          <t>DME</t>
        </is>
      </c>
      <c r="G2307" t="inlineStr">
        <is>
          <t>80' 6-A CW</t>
        </is>
      </c>
      <c r="H2307" t="n">
        <v>0</v>
      </c>
      <c r="I2307" s="6" t="n">
        <v>0</v>
      </c>
      <c r="J2307" s="6" t="n">
        <v>0</v>
      </c>
      <c r="K2307" t="inlineStr">
        <is>
          <t>run_initial</t>
        </is>
      </c>
      <c r="L2307" s="6" t="n">
        <v>45908</v>
      </c>
      <c r="M2307" s="6" t="n">
        <v>46387</v>
      </c>
      <c r="N2307" t="n">
        <v>486</v>
      </c>
      <c r="O2307" s="6" t="n">
        <v>46387</v>
      </c>
      <c r="S2307" t="inlineStr">
        <is>
          <t>with cut-off date</t>
        </is>
      </c>
      <c r="T2307" s="6" t="n">
        <v>46022</v>
      </c>
      <c r="U2307" s="6" t="n"/>
      <c r="V2307" t="n">
        <v>1</v>
      </c>
      <c r="W2307" t="n">
        <v>3</v>
      </c>
      <c r="X2307" s="6" t="n"/>
      <c r="Z2307" s="6" t="n">
        <v>46295</v>
      </c>
      <c r="AA2307" t="inlineStr">
        <is>
          <t>Endschlaufe - EndOfContract - DulyTP</t>
        </is>
      </c>
      <c r="AB2307" s="6" t="n">
        <v>46387</v>
      </c>
      <c r="AC2307" t="inlineStr"/>
      <c r="AD2307" s="6" t="n">
        <v>46234</v>
      </c>
    </row>
    <row r="2308">
      <c r="A2308" t="inlineStr">
        <is>
          <t>V200053</t>
        </is>
      </c>
      <c r="B2308" t="inlineStr">
        <is>
          <t>2025-0011</t>
        </is>
      </c>
      <c r="C2308" t="n">
        <v>19</v>
      </c>
      <c r="D2308" t="inlineStr">
        <is>
          <t>37 80 4980 414-9</t>
        </is>
      </c>
      <c r="E2308" t="inlineStr">
        <is>
          <t>RAILDOX GmbH &amp; Co. KG</t>
        </is>
      </c>
      <c r="F2308" t="inlineStr">
        <is>
          <t>DME</t>
        </is>
      </c>
      <c r="G2308" t="inlineStr">
        <is>
          <t>80' 6-A CW</t>
        </is>
      </c>
      <c r="H2308" t="n">
        <v>0</v>
      </c>
      <c r="I2308" s="6" t="n">
        <v>0</v>
      </c>
      <c r="J2308" s="6" t="n">
        <v>0</v>
      </c>
      <c r="K2308" t="inlineStr">
        <is>
          <t>run_initial</t>
        </is>
      </c>
      <c r="L2308" s="6" t="n">
        <v>45908</v>
      </c>
      <c r="M2308" s="6" t="n">
        <v>46387</v>
      </c>
      <c r="N2308" t="n">
        <v>486</v>
      </c>
      <c r="O2308" s="6" t="n">
        <v>46387</v>
      </c>
      <c r="S2308" t="inlineStr">
        <is>
          <t>with cut-off date</t>
        </is>
      </c>
      <c r="T2308" s="6" t="n">
        <v>46022</v>
      </c>
      <c r="U2308" s="6" t="n"/>
      <c r="V2308" t="n">
        <v>1</v>
      </c>
      <c r="W2308" t="n">
        <v>3</v>
      </c>
      <c r="X2308" s="6" t="n"/>
      <c r="Z2308" s="6" t="n">
        <v>46295</v>
      </c>
      <c r="AA2308" t="inlineStr">
        <is>
          <t>Endschlaufe - EndOfContract - DulyTP</t>
        </is>
      </c>
      <c r="AB2308" s="6" t="n">
        <v>46387</v>
      </c>
      <c r="AC2308" t="inlineStr"/>
      <c r="AD2308" s="6" t="n">
        <v>46234</v>
      </c>
    </row>
    <row r="2309">
      <c r="A2309" t="inlineStr">
        <is>
          <t>V200053</t>
        </is>
      </c>
      <c r="B2309" t="inlineStr">
        <is>
          <t>2025-0011</t>
        </is>
      </c>
      <c r="C2309" t="n">
        <v>20</v>
      </c>
      <c r="D2309" t="inlineStr">
        <is>
          <t>37 80 4980 415-6</t>
        </is>
      </c>
      <c r="E2309" t="inlineStr">
        <is>
          <t>RAILDOX GmbH &amp; Co. KG</t>
        </is>
      </c>
      <c r="F2309" t="inlineStr">
        <is>
          <t>DME</t>
        </is>
      </c>
      <c r="G2309" t="inlineStr">
        <is>
          <t>80' 6-A CW</t>
        </is>
      </c>
      <c r="H2309" t="n">
        <v>0</v>
      </c>
      <c r="I2309" s="6" t="n">
        <v>0</v>
      </c>
      <c r="J2309" s="6" t="n">
        <v>0</v>
      </c>
      <c r="K2309" t="inlineStr">
        <is>
          <t>run_initial</t>
        </is>
      </c>
      <c r="L2309" s="6" t="n">
        <v>45908</v>
      </c>
      <c r="M2309" s="6" t="n">
        <v>46387</v>
      </c>
      <c r="N2309" t="n">
        <v>486</v>
      </c>
      <c r="O2309" s="6" t="n">
        <v>46387</v>
      </c>
      <c r="S2309" t="inlineStr">
        <is>
          <t>with cut-off date</t>
        </is>
      </c>
      <c r="T2309" s="6" t="n">
        <v>46022</v>
      </c>
      <c r="U2309" s="6" t="n"/>
      <c r="V2309" t="n">
        <v>1</v>
      </c>
      <c r="W2309" t="n">
        <v>3</v>
      </c>
      <c r="X2309" s="6" t="n"/>
      <c r="Z2309" s="6" t="n">
        <v>46295</v>
      </c>
      <c r="AA2309" t="inlineStr">
        <is>
          <t>Endschlaufe - EndOfContract - DulyTP</t>
        </is>
      </c>
      <c r="AB2309" s="6" t="n">
        <v>46387</v>
      </c>
      <c r="AC2309" t="inlineStr"/>
      <c r="AD2309" s="6" t="n">
        <v>46234</v>
      </c>
    </row>
    <row r="2310">
      <c r="A2310" t="inlineStr">
        <is>
          <t>V200053</t>
        </is>
      </c>
      <c r="B2310" t="inlineStr">
        <is>
          <t>2025-0011</t>
        </is>
      </c>
      <c r="C2310" t="n">
        <v>21</v>
      </c>
      <c r="D2310" t="inlineStr">
        <is>
          <t>37 80 4980 416-4</t>
        </is>
      </c>
      <c r="E2310" t="inlineStr">
        <is>
          <t>RAILDOX GmbH &amp; Co. KG</t>
        </is>
      </c>
      <c r="F2310" t="inlineStr">
        <is>
          <t>DME</t>
        </is>
      </c>
      <c r="G2310" t="inlineStr">
        <is>
          <t>80' 6-A CW</t>
        </is>
      </c>
      <c r="H2310" t="n">
        <v>0</v>
      </c>
      <c r="I2310" s="6" t="n">
        <v>0</v>
      </c>
      <c r="J2310" s="6" t="n">
        <v>0</v>
      </c>
      <c r="K2310" t="inlineStr">
        <is>
          <t>run_initial</t>
        </is>
      </c>
      <c r="L2310" s="6" t="n">
        <v>45908</v>
      </c>
      <c r="M2310" s="6" t="n">
        <v>46387</v>
      </c>
      <c r="N2310" t="n">
        <v>486</v>
      </c>
      <c r="O2310" s="6" t="n">
        <v>46387</v>
      </c>
      <c r="S2310" t="inlineStr">
        <is>
          <t>with cut-off date</t>
        </is>
      </c>
      <c r="T2310" s="6" t="n">
        <v>46022</v>
      </c>
      <c r="U2310" s="6" t="n"/>
      <c r="V2310" t="n">
        <v>1</v>
      </c>
      <c r="W2310" t="n">
        <v>3</v>
      </c>
      <c r="X2310" s="6" t="n"/>
      <c r="Z2310" s="6" t="n">
        <v>46295</v>
      </c>
      <c r="AA2310" t="inlineStr">
        <is>
          <t>Endschlaufe - EndOfContract - DulyTP</t>
        </is>
      </c>
      <c r="AB2310" s="6" t="n">
        <v>46387</v>
      </c>
      <c r="AC2310" t="inlineStr"/>
      <c r="AD2310" s="6" t="n">
        <v>46234</v>
      </c>
    </row>
    <row r="2311">
      <c r="A2311" t="inlineStr">
        <is>
          <t>V200053</t>
        </is>
      </c>
      <c r="B2311" t="inlineStr">
        <is>
          <t>2025-0011</t>
        </is>
      </c>
      <c r="C2311" t="n">
        <v>22</v>
      </c>
      <c r="D2311" t="inlineStr">
        <is>
          <t>37 80 4980 417-2</t>
        </is>
      </c>
      <c r="E2311" t="inlineStr">
        <is>
          <t>RAILDOX GmbH &amp; Co. KG</t>
        </is>
      </c>
      <c r="F2311" t="inlineStr">
        <is>
          <t>DME</t>
        </is>
      </c>
      <c r="G2311" t="inlineStr">
        <is>
          <t>80' 6-A CW</t>
        </is>
      </c>
      <c r="H2311" t="n">
        <v>0</v>
      </c>
      <c r="I2311" s="6" t="n">
        <v>0</v>
      </c>
      <c r="J2311" s="6" t="n">
        <v>0</v>
      </c>
      <c r="K2311" t="inlineStr">
        <is>
          <t>run_initial</t>
        </is>
      </c>
      <c r="L2311" s="6" t="n">
        <v>45908</v>
      </c>
      <c r="M2311" s="6" t="n">
        <v>46387</v>
      </c>
      <c r="N2311" t="n">
        <v>486</v>
      </c>
      <c r="O2311" s="6" t="n">
        <v>46387</v>
      </c>
      <c r="S2311" t="inlineStr">
        <is>
          <t>with cut-off date</t>
        </is>
      </c>
      <c r="T2311" s="6" t="n">
        <v>46022</v>
      </c>
      <c r="U2311" s="6" t="n"/>
      <c r="V2311" t="n">
        <v>1</v>
      </c>
      <c r="W2311" t="n">
        <v>3</v>
      </c>
      <c r="X2311" s="6" t="n"/>
      <c r="Z2311" s="6" t="n">
        <v>46295</v>
      </c>
      <c r="AA2311" t="inlineStr">
        <is>
          <t>Endschlaufe - EndOfContract - DulyTP</t>
        </is>
      </c>
      <c r="AB2311" s="6" t="n">
        <v>46387</v>
      </c>
      <c r="AC2311" t="inlineStr"/>
      <c r="AD2311" s="6" t="n">
        <v>46234</v>
      </c>
    </row>
    <row r="2312">
      <c r="A2312" t="inlineStr">
        <is>
          <t>V200053</t>
        </is>
      </c>
      <c r="B2312" t="inlineStr">
        <is>
          <t>2025-0011</t>
        </is>
      </c>
      <c r="C2312" t="n">
        <v>23</v>
      </c>
      <c r="D2312" t="inlineStr">
        <is>
          <t>37 80 4980 418-0</t>
        </is>
      </c>
      <c r="E2312" t="inlineStr">
        <is>
          <t>RAILDOX GmbH &amp; Co. KG</t>
        </is>
      </c>
      <c r="F2312" t="inlineStr">
        <is>
          <t>DME</t>
        </is>
      </c>
      <c r="G2312" t="inlineStr">
        <is>
          <t>80' 6-A CW</t>
        </is>
      </c>
      <c r="H2312" t="n">
        <v>0</v>
      </c>
      <c r="I2312" s="6" t="n">
        <v>0</v>
      </c>
      <c r="J2312" s="6" t="n">
        <v>0</v>
      </c>
      <c r="K2312" t="inlineStr">
        <is>
          <t>run_initial</t>
        </is>
      </c>
      <c r="L2312" s="6" t="n">
        <v>45908</v>
      </c>
      <c r="M2312" s="6" t="n">
        <v>46387</v>
      </c>
      <c r="N2312" t="n">
        <v>486</v>
      </c>
      <c r="O2312" s="6" t="n">
        <v>46387</v>
      </c>
      <c r="S2312" t="inlineStr">
        <is>
          <t>with cut-off date</t>
        </is>
      </c>
      <c r="T2312" s="6" t="n">
        <v>46022</v>
      </c>
      <c r="U2312" s="6" t="n"/>
      <c r="V2312" t="n">
        <v>1</v>
      </c>
      <c r="W2312" t="n">
        <v>3</v>
      </c>
      <c r="X2312" s="6" t="n"/>
      <c r="Z2312" s="6" t="n">
        <v>46295</v>
      </c>
      <c r="AA2312" t="inlineStr">
        <is>
          <t>Endschlaufe - EndOfContract - DulyTP</t>
        </is>
      </c>
      <c r="AB2312" s="6" t="n">
        <v>46387</v>
      </c>
      <c r="AC2312" t="inlineStr"/>
      <c r="AD2312" s="6" t="n">
        <v>46234</v>
      </c>
    </row>
    <row r="2313">
      <c r="A2313" t="inlineStr">
        <is>
          <t>V200053</t>
        </is>
      </c>
      <c r="B2313" t="inlineStr">
        <is>
          <t>2025-0011</t>
        </is>
      </c>
      <c r="C2313" t="n">
        <v>24</v>
      </c>
      <c r="D2313" t="inlineStr">
        <is>
          <t>37 80 4980 419-8</t>
        </is>
      </c>
      <c r="E2313" t="inlineStr">
        <is>
          <t>RAILDOX GmbH &amp; Co. KG</t>
        </is>
      </c>
      <c r="F2313" t="inlineStr">
        <is>
          <t>DME</t>
        </is>
      </c>
      <c r="G2313" t="inlineStr">
        <is>
          <t>80' 6-A CW</t>
        </is>
      </c>
      <c r="H2313" t="n">
        <v>0</v>
      </c>
      <c r="I2313" s="6" t="n">
        <v>0</v>
      </c>
      <c r="J2313" s="6" t="n">
        <v>0</v>
      </c>
      <c r="K2313" t="inlineStr">
        <is>
          <t>run_initial</t>
        </is>
      </c>
      <c r="L2313" s="6" t="n">
        <v>45908</v>
      </c>
      <c r="M2313" s="6" t="n">
        <v>46387</v>
      </c>
      <c r="N2313" t="n">
        <v>486</v>
      </c>
      <c r="O2313" s="6" t="n">
        <v>46387</v>
      </c>
      <c r="S2313" t="inlineStr">
        <is>
          <t>with cut-off date</t>
        </is>
      </c>
      <c r="T2313" s="6" t="n">
        <v>46022</v>
      </c>
      <c r="U2313" s="6" t="n"/>
      <c r="V2313" t="n">
        <v>1</v>
      </c>
      <c r="W2313" t="n">
        <v>3</v>
      </c>
      <c r="X2313" s="6" t="n"/>
      <c r="Z2313" s="6" t="n">
        <v>46295</v>
      </c>
      <c r="AA2313" t="inlineStr">
        <is>
          <t>Endschlaufe - EndOfContract - DulyTP</t>
        </is>
      </c>
      <c r="AB2313" s="6" t="n">
        <v>46387</v>
      </c>
      <c r="AC2313" t="inlineStr"/>
      <c r="AD2313" s="6" t="n">
        <v>46234</v>
      </c>
    </row>
    <row r="2314">
      <c r="A2314" t="inlineStr">
        <is>
          <t>V200053</t>
        </is>
      </c>
      <c r="B2314" t="inlineStr">
        <is>
          <t>2025-0011</t>
        </is>
      </c>
      <c r="C2314" t="n">
        <v>25</v>
      </c>
      <c r="D2314" t="inlineStr">
        <is>
          <t>37 80 4980 420-6</t>
        </is>
      </c>
      <c r="E2314" t="inlineStr">
        <is>
          <t>RAILDOX GmbH &amp; Co. KG</t>
        </is>
      </c>
      <c r="F2314" t="inlineStr">
        <is>
          <t>DME</t>
        </is>
      </c>
      <c r="G2314" t="inlineStr">
        <is>
          <t>80' 6-A CW</t>
        </is>
      </c>
      <c r="H2314" t="n">
        <v>0</v>
      </c>
      <c r="I2314" s="6" t="n">
        <v>0</v>
      </c>
      <c r="J2314" s="6" t="n">
        <v>0</v>
      </c>
      <c r="K2314" t="inlineStr">
        <is>
          <t>run_initial</t>
        </is>
      </c>
      <c r="L2314" s="6" t="n">
        <v>45908</v>
      </c>
      <c r="M2314" s="6" t="n">
        <v>46387</v>
      </c>
      <c r="N2314" t="n">
        <v>486</v>
      </c>
      <c r="O2314" s="6" t="n">
        <v>46387</v>
      </c>
      <c r="S2314" t="inlineStr">
        <is>
          <t>with cut-off date</t>
        </is>
      </c>
      <c r="T2314" s="6" t="n">
        <v>46022</v>
      </c>
      <c r="U2314" s="6" t="n"/>
      <c r="V2314" t="n">
        <v>1</v>
      </c>
      <c r="W2314" t="n">
        <v>3</v>
      </c>
      <c r="X2314" s="6" t="n"/>
      <c r="Z2314" s="6" t="n">
        <v>46295</v>
      </c>
      <c r="AA2314" t="inlineStr">
        <is>
          <t>Endschlaufe - EndOfContract - DulyTP</t>
        </is>
      </c>
      <c r="AB2314" s="6" t="n">
        <v>46387</v>
      </c>
      <c r="AC2314" t="inlineStr"/>
      <c r="AD2314" s="6" t="n">
        <v>46234</v>
      </c>
    </row>
    <row r="2315">
      <c r="A2315" t="inlineStr">
        <is>
          <t>V300061</t>
        </is>
      </c>
      <c r="B2315" t="inlineStr">
        <is>
          <t>2024-0043</t>
        </is>
      </c>
      <c r="C2315" t="n">
        <v>1</v>
      </c>
      <c r="D2315" t="inlineStr"/>
      <c r="E2315" t="inlineStr">
        <is>
          <t>Railport Brück GmbH</t>
        </is>
      </c>
      <c r="F2315" t="inlineStr">
        <is>
          <t>DME</t>
        </is>
      </c>
      <c r="G2315" t="inlineStr">
        <is>
          <t>DPW</t>
        </is>
      </c>
      <c r="H2315" t="inlineStr">
        <is>
          <t>PAYG-Abrg</t>
        </is>
      </c>
      <c r="I2315" s="6" t="n">
        <v>45901</v>
      </c>
      <c r="J2315" s="6" t="n">
        <v>46022</v>
      </c>
      <c r="K2315" t="inlineStr">
        <is>
          <t>plan_deliver_fleet</t>
        </is>
      </c>
      <c r="L2315" s="6" t="n">
        <v>46266</v>
      </c>
      <c r="M2315" s="6" t="n">
        <v>46630</v>
      </c>
      <c r="N2315" t="n">
        <v>363</v>
      </c>
      <c r="O2315" s="6" t="n">
        <v>46630</v>
      </c>
      <c r="S2315" t="inlineStr">
        <is>
          <t>n.a.</t>
        </is>
      </c>
      <c r="T2315" s="6" t="n"/>
      <c r="U2315" s="6" t="n"/>
      <c r="V2315" t="n">
        <v>0</v>
      </c>
      <c r="W2315" t="n">
        <v>3</v>
      </c>
      <c r="X2315" s="6" t="n"/>
      <c r="Z2315" s="6" t="n">
        <v>46538</v>
      </c>
      <c r="AA2315" t="inlineStr">
        <is>
          <t>n.a.</t>
        </is>
      </c>
      <c r="AB2315" s="6" t="n">
        <v>46630</v>
      </c>
      <c r="AC2315" t="inlineStr"/>
      <c r="AD2315" s="6" t="n">
        <v>46477</v>
      </c>
    </row>
    <row r="2316">
      <c r="A2316" t="inlineStr">
        <is>
          <t>V300061</t>
        </is>
      </c>
      <c r="B2316" t="inlineStr">
        <is>
          <t>2024-0043</t>
        </is>
      </c>
      <c r="C2316" t="n">
        <v>2</v>
      </c>
      <c r="D2316" t="inlineStr"/>
      <c r="E2316" t="inlineStr">
        <is>
          <t>Railport Brück GmbH</t>
        </is>
      </c>
      <c r="F2316" t="inlineStr">
        <is>
          <t>DME</t>
        </is>
      </c>
      <c r="G2316" t="inlineStr">
        <is>
          <t>DPW</t>
        </is>
      </c>
      <c r="H2316" t="inlineStr">
        <is>
          <t>PAYG-Abrg</t>
        </is>
      </c>
      <c r="I2316" s="6" t="n">
        <v>45901</v>
      </c>
      <c r="J2316" s="6" t="n">
        <v>46022</v>
      </c>
      <c r="K2316" t="inlineStr">
        <is>
          <t>plan_deliver_fleet</t>
        </is>
      </c>
      <c r="L2316" s="6" t="n">
        <v>46266</v>
      </c>
      <c r="M2316" s="6" t="n">
        <v>46630</v>
      </c>
      <c r="N2316" t="n">
        <v>363</v>
      </c>
      <c r="O2316" s="6" t="n">
        <v>46630</v>
      </c>
      <c r="S2316" t="inlineStr">
        <is>
          <t>n.a.</t>
        </is>
      </c>
      <c r="T2316" s="6" t="n"/>
      <c r="U2316" s="6" t="n"/>
      <c r="V2316" t="n">
        <v>0</v>
      </c>
      <c r="W2316" t="n">
        <v>3</v>
      </c>
      <c r="X2316" s="6" t="n"/>
      <c r="Z2316" s="6" t="n">
        <v>46538</v>
      </c>
      <c r="AA2316" t="inlineStr">
        <is>
          <t>n.a.</t>
        </is>
      </c>
      <c r="AB2316" s="6" t="n">
        <v>46630</v>
      </c>
      <c r="AC2316" t="inlineStr"/>
      <c r="AD2316" s="6" t="n">
        <v>46477</v>
      </c>
    </row>
    <row r="2317">
      <c r="A2317" t="inlineStr">
        <is>
          <t>V300061</t>
        </is>
      </c>
      <c r="B2317" t="inlineStr">
        <is>
          <t>2024-0043</t>
        </is>
      </c>
      <c r="C2317" t="n">
        <v>3</v>
      </c>
      <c r="D2317" t="inlineStr"/>
      <c r="E2317" t="inlineStr">
        <is>
          <t>Railport Brück GmbH</t>
        </is>
      </c>
      <c r="F2317" t="inlineStr">
        <is>
          <t>DME</t>
        </is>
      </c>
      <c r="G2317" t="inlineStr">
        <is>
          <t>DPW</t>
        </is>
      </c>
      <c r="H2317" t="inlineStr">
        <is>
          <t>PAYG-Abrg</t>
        </is>
      </c>
      <c r="I2317" s="6" t="n">
        <v>45901</v>
      </c>
      <c r="J2317" s="6" t="n">
        <v>46022</v>
      </c>
      <c r="K2317" t="inlineStr">
        <is>
          <t>plan_deliver_fleet</t>
        </is>
      </c>
      <c r="L2317" s="6" t="n">
        <v>46266</v>
      </c>
      <c r="M2317" s="6" t="n">
        <v>46630</v>
      </c>
      <c r="N2317" t="n">
        <v>363</v>
      </c>
      <c r="O2317" s="6" t="n">
        <v>46630</v>
      </c>
      <c r="S2317" t="inlineStr">
        <is>
          <t>n.a.</t>
        </is>
      </c>
      <c r="T2317" s="6" t="n"/>
      <c r="U2317" s="6" t="n"/>
      <c r="V2317" t="n">
        <v>0</v>
      </c>
      <c r="W2317" t="n">
        <v>3</v>
      </c>
      <c r="X2317" s="6" t="n"/>
      <c r="Z2317" s="6" t="n">
        <v>46538</v>
      </c>
      <c r="AA2317" t="inlineStr">
        <is>
          <t>n.a.</t>
        </is>
      </c>
      <c r="AB2317" s="6" t="n">
        <v>46630</v>
      </c>
      <c r="AC2317" t="inlineStr"/>
      <c r="AD2317" s="6" t="n">
        <v>46477</v>
      </c>
    </row>
    <row r="2318">
      <c r="A2318" t="inlineStr">
        <is>
          <t>V300061</t>
        </is>
      </c>
      <c r="B2318" t="inlineStr">
        <is>
          <t>2024-0043</t>
        </is>
      </c>
      <c r="C2318" t="n">
        <v>4</v>
      </c>
      <c r="D2318" t="inlineStr"/>
      <c r="E2318" t="inlineStr">
        <is>
          <t>Railport Brück GmbH</t>
        </is>
      </c>
      <c r="F2318" t="inlineStr">
        <is>
          <t>DME</t>
        </is>
      </c>
      <c r="G2318" t="inlineStr">
        <is>
          <t>DPW</t>
        </is>
      </c>
      <c r="H2318" t="inlineStr">
        <is>
          <t>PAYG-Abrg</t>
        </is>
      </c>
      <c r="I2318" s="6" t="n">
        <v>45901</v>
      </c>
      <c r="J2318" s="6" t="n">
        <v>46022</v>
      </c>
      <c r="K2318" t="inlineStr">
        <is>
          <t>plan_deliver_fleet</t>
        </is>
      </c>
      <c r="L2318" s="6" t="n">
        <v>46266</v>
      </c>
      <c r="M2318" s="6" t="n">
        <v>46630</v>
      </c>
      <c r="N2318" t="n">
        <v>363</v>
      </c>
      <c r="O2318" s="6" t="n">
        <v>46630</v>
      </c>
      <c r="S2318" t="inlineStr">
        <is>
          <t>n.a.</t>
        </is>
      </c>
      <c r="T2318" s="6" t="n"/>
      <c r="U2318" s="6" t="n"/>
      <c r="V2318" t="n">
        <v>0</v>
      </c>
      <c r="W2318" t="n">
        <v>3</v>
      </c>
      <c r="X2318" s="6" t="n"/>
      <c r="Z2318" s="6" t="n">
        <v>46538</v>
      </c>
      <c r="AA2318" t="inlineStr">
        <is>
          <t>n.a.</t>
        </is>
      </c>
      <c r="AB2318" s="6" t="n">
        <v>46630</v>
      </c>
      <c r="AC2318" t="inlineStr"/>
      <c r="AD2318" s="6" t="n">
        <v>46477</v>
      </c>
    </row>
    <row r="2319">
      <c r="A2319" t="inlineStr">
        <is>
          <t>V300061</t>
        </is>
      </c>
      <c r="B2319" t="inlineStr">
        <is>
          <t>2024-0043</t>
        </is>
      </c>
      <c r="C2319" t="n">
        <v>5</v>
      </c>
      <c r="D2319" t="inlineStr"/>
      <c r="E2319" t="inlineStr">
        <is>
          <t>Railport Brück GmbH</t>
        </is>
      </c>
      <c r="F2319" t="inlineStr">
        <is>
          <t>DME</t>
        </is>
      </c>
      <c r="G2319" t="inlineStr">
        <is>
          <t>DPW</t>
        </is>
      </c>
      <c r="H2319" t="inlineStr">
        <is>
          <t>PAYG-Abrg</t>
        </is>
      </c>
      <c r="I2319" s="6" t="n">
        <v>45901</v>
      </c>
      <c r="J2319" s="6" t="n">
        <v>46022</v>
      </c>
      <c r="K2319" t="inlineStr">
        <is>
          <t>plan_deliver_fleet</t>
        </is>
      </c>
      <c r="L2319" s="6" t="n">
        <v>46266</v>
      </c>
      <c r="M2319" s="6" t="n">
        <v>46630</v>
      </c>
      <c r="N2319" t="n">
        <v>363</v>
      </c>
      <c r="O2319" s="6" t="n">
        <v>46630</v>
      </c>
      <c r="S2319" t="inlineStr">
        <is>
          <t>n.a.</t>
        </is>
      </c>
      <c r="T2319" s="6" t="n"/>
      <c r="U2319" s="6" t="n"/>
      <c r="V2319" t="n">
        <v>0</v>
      </c>
      <c r="W2319" t="n">
        <v>3</v>
      </c>
      <c r="X2319" s="6" t="n"/>
      <c r="Z2319" s="6" t="n">
        <v>46538</v>
      </c>
      <c r="AA2319" t="inlineStr">
        <is>
          <t>n.a.</t>
        </is>
      </c>
      <c r="AB2319" s="6" t="n">
        <v>46630</v>
      </c>
      <c r="AC2319" t="inlineStr"/>
      <c r="AD2319" s="6" t="n">
        <v>46477</v>
      </c>
    </row>
    <row r="2320">
      <c r="A2320" t="inlineStr">
        <is>
          <t>V300061</t>
        </is>
      </c>
      <c r="B2320" t="inlineStr">
        <is>
          <t>2024-0043</t>
        </is>
      </c>
      <c r="C2320" t="n">
        <v>6</v>
      </c>
      <c r="D2320" t="inlineStr"/>
      <c r="E2320" t="inlineStr">
        <is>
          <t>Railport Brück GmbH</t>
        </is>
      </c>
      <c r="F2320" t="inlineStr">
        <is>
          <t>DME</t>
        </is>
      </c>
      <c r="G2320" t="inlineStr">
        <is>
          <t>DPW</t>
        </is>
      </c>
      <c r="H2320" t="inlineStr">
        <is>
          <t>PAYG-Abrg</t>
        </is>
      </c>
      <c r="I2320" s="6" t="n">
        <v>45901</v>
      </c>
      <c r="J2320" s="6" t="n">
        <v>46022</v>
      </c>
      <c r="K2320" t="inlineStr">
        <is>
          <t>plan_deliver_fleet</t>
        </is>
      </c>
      <c r="L2320" s="6" t="n">
        <v>46266</v>
      </c>
      <c r="M2320" s="6" t="n">
        <v>46630</v>
      </c>
      <c r="N2320" t="n">
        <v>363</v>
      </c>
      <c r="O2320" s="6" t="n">
        <v>46630</v>
      </c>
      <c r="S2320" t="inlineStr">
        <is>
          <t>n.a.</t>
        </is>
      </c>
      <c r="T2320" s="6" t="n"/>
      <c r="U2320" s="6" t="n"/>
      <c r="V2320" t="n">
        <v>0</v>
      </c>
      <c r="W2320" t="n">
        <v>3</v>
      </c>
      <c r="X2320" s="6" t="n"/>
      <c r="Z2320" s="6" t="n">
        <v>46538</v>
      </c>
      <c r="AA2320" t="inlineStr">
        <is>
          <t>n.a.</t>
        </is>
      </c>
      <c r="AB2320" s="6" t="n">
        <v>46630</v>
      </c>
      <c r="AC2320" t="inlineStr"/>
      <c r="AD2320" s="6" t="n">
        <v>46477</v>
      </c>
    </row>
    <row r="2321">
      <c r="A2321" t="inlineStr">
        <is>
          <t>V300061</t>
        </is>
      </c>
      <c r="B2321" t="inlineStr">
        <is>
          <t>2024-0043</t>
        </is>
      </c>
      <c r="C2321" t="n">
        <v>7</v>
      </c>
      <c r="D2321" t="inlineStr"/>
      <c r="E2321" t="inlineStr">
        <is>
          <t>Railport Brück GmbH</t>
        </is>
      </c>
      <c r="F2321" t="inlineStr">
        <is>
          <t>DME</t>
        </is>
      </c>
      <c r="G2321" t="inlineStr">
        <is>
          <t>DPW</t>
        </is>
      </c>
      <c r="H2321" t="inlineStr">
        <is>
          <t>PAYG-Abrg</t>
        </is>
      </c>
      <c r="I2321" s="6" t="n">
        <v>45901</v>
      </c>
      <c r="J2321" s="6" t="n">
        <v>46022</v>
      </c>
      <c r="K2321" t="inlineStr">
        <is>
          <t>plan_deliver_fleet</t>
        </is>
      </c>
      <c r="L2321" s="6" t="n">
        <v>46266</v>
      </c>
      <c r="M2321" s="6" t="n">
        <v>46630</v>
      </c>
      <c r="N2321" t="n">
        <v>363</v>
      </c>
      <c r="O2321" s="6" t="n">
        <v>46630</v>
      </c>
      <c r="S2321" t="inlineStr">
        <is>
          <t>n.a.</t>
        </is>
      </c>
      <c r="T2321" s="6" t="n"/>
      <c r="U2321" s="6" t="n"/>
      <c r="V2321" t="n">
        <v>0</v>
      </c>
      <c r="W2321" t="n">
        <v>3</v>
      </c>
      <c r="X2321" s="6" t="n"/>
      <c r="Z2321" s="6" t="n">
        <v>46538</v>
      </c>
      <c r="AA2321" t="inlineStr">
        <is>
          <t>n.a.</t>
        </is>
      </c>
      <c r="AB2321" s="6" t="n">
        <v>46630</v>
      </c>
      <c r="AC2321" t="inlineStr"/>
      <c r="AD2321" s="6" t="n">
        <v>46477</v>
      </c>
    </row>
    <row r="2322">
      <c r="A2322" t="inlineStr">
        <is>
          <t>V300061</t>
        </is>
      </c>
      <c r="B2322" t="inlineStr">
        <is>
          <t>2024-0043</t>
        </is>
      </c>
      <c r="C2322" t="n">
        <v>8</v>
      </c>
      <c r="D2322" t="inlineStr"/>
      <c r="E2322" t="inlineStr">
        <is>
          <t>Railport Brück GmbH</t>
        </is>
      </c>
      <c r="F2322" t="inlineStr">
        <is>
          <t>DME</t>
        </is>
      </c>
      <c r="G2322" t="inlineStr">
        <is>
          <t>DPW</t>
        </is>
      </c>
      <c r="H2322" t="inlineStr">
        <is>
          <t>PAYG-Abrg</t>
        </is>
      </c>
      <c r="I2322" s="6" t="n">
        <v>45901</v>
      </c>
      <c r="J2322" s="6" t="n">
        <v>46022</v>
      </c>
      <c r="K2322" t="inlineStr">
        <is>
          <t>plan_deliver_fleet</t>
        </is>
      </c>
      <c r="L2322" s="6" t="n">
        <v>46266</v>
      </c>
      <c r="M2322" s="6" t="n">
        <v>46630</v>
      </c>
      <c r="N2322" t="n">
        <v>363</v>
      </c>
      <c r="O2322" s="6" t="n">
        <v>46630</v>
      </c>
      <c r="S2322" t="inlineStr">
        <is>
          <t>n.a.</t>
        </is>
      </c>
      <c r="T2322" s="6" t="n"/>
      <c r="U2322" s="6" t="n"/>
      <c r="V2322" t="n">
        <v>0</v>
      </c>
      <c r="W2322" t="n">
        <v>3</v>
      </c>
      <c r="X2322" s="6" t="n"/>
      <c r="Z2322" s="6" t="n">
        <v>46538</v>
      </c>
      <c r="AA2322" t="inlineStr">
        <is>
          <t>n.a.</t>
        </is>
      </c>
      <c r="AB2322" s="6" t="n">
        <v>46630</v>
      </c>
      <c r="AC2322" t="inlineStr"/>
      <c r="AD2322" s="6" t="n">
        <v>46477</v>
      </c>
    </row>
    <row r="2323">
      <c r="A2323" t="inlineStr">
        <is>
          <t>V300061</t>
        </is>
      </c>
      <c r="B2323" t="inlineStr">
        <is>
          <t>2024-0043</t>
        </is>
      </c>
      <c r="C2323" t="n">
        <v>9</v>
      </c>
      <c r="D2323" t="inlineStr"/>
      <c r="E2323" t="inlineStr">
        <is>
          <t>Railport Brück GmbH</t>
        </is>
      </c>
      <c r="F2323" t="inlineStr">
        <is>
          <t>DME</t>
        </is>
      </c>
      <c r="G2323" t="inlineStr">
        <is>
          <t>DPW</t>
        </is>
      </c>
      <c r="H2323" t="inlineStr">
        <is>
          <t>PAYG-Abrg</t>
        </is>
      </c>
      <c r="I2323" s="6" t="n">
        <v>45901</v>
      </c>
      <c r="J2323" s="6" t="n">
        <v>46022</v>
      </c>
      <c r="K2323" t="inlineStr">
        <is>
          <t>plan_deliver_fleet</t>
        </is>
      </c>
      <c r="L2323" s="6" t="n">
        <v>46266</v>
      </c>
      <c r="M2323" s="6" t="n">
        <v>46630</v>
      </c>
      <c r="N2323" t="n">
        <v>363</v>
      </c>
      <c r="O2323" s="6" t="n">
        <v>46630</v>
      </c>
      <c r="S2323" t="inlineStr">
        <is>
          <t>n.a.</t>
        </is>
      </c>
      <c r="T2323" s="6" t="n"/>
      <c r="U2323" s="6" t="n"/>
      <c r="V2323" t="n">
        <v>0</v>
      </c>
      <c r="W2323" t="n">
        <v>3</v>
      </c>
      <c r="X2323" s="6" t="n"/>
      <c r="Z2323" s="6" t="n">
        <v>46538</v>
      </c>
      <c r="AA2323" t="inlineStr">
        <is>
          <t>n.a.</t>
        </is>
      </c>
      <c r="AB2323" s="6" t="n">
        <v>46630</v>
      </c>
      <c r="AC2323" t="inlineStr"/>
      <c r="AD2323" s="6" t="n">
        <v>46477</v>
      </c>
    </row>
    <row r="2324">
      <c r="A2324" t="inlineStr">
        <is>
          <t>V300061</t>
        </is>
      </c>
      <c r="B2324" t="inlineStr">
        <is>
          <t>2024-0043</t>
        </is>
      </c>
      <c r="C2324" t="n">
        <v>10</v>
      </c>
      <c r="D2324" t="inlineStr"/>
      <c r="E2324" t="inlineStr">
        <is>
          <t>Railport Brück GmbH</t>
        </is>
      </c>
      <c r="F2324" t="inlineStr">
        <is>
          <t>DME</t>
        </is>
      </c>
      <c r="G2324" t="inlineStr">
        <is>
          <t>DPW</t>
        </is>
      </c>
      <c r="H2324" t="inlineStr">
        <is>
          <t>PAYG-Abrg</t>
        </is>
      </c>
      <c r="I2324" s="6" t="n">
        <v>45901</v>
      </c>
      <c r="J2324" s="6" t="n">
        <v>46022</v>
      </c>
      <c r="K2324" t="inlineStr">
        <is>
          <t>plan_deliver_fleet</t>
        </is>
      </c>
      <c r="L2324" s="6" t="n">
        <v>46266</v>
      </c>
      <c r="M2324" s="6" t="n">
        <v>46630</v>
      </c>
      <c r="N2324" t="n">
        <v>363</v>
      </c>
      <c r="O2324" s="6" t="n">
        <v>46630</v>
      </c>
      <c r="S2324" t="inlineStr">
        <is>
          <t>n.a.</t>
        </is>
      </c>
      <c r="T2324" s="6" t="n"/>
      <c r="U2324" s="6" t="n"/>
      <c r="V2324" t="n">
        <v>0</v>
      </c>
      <c r="W2324" t="n">
        <v>3</v>
      </c>
      <c r="X2324" s="6" t="n"/>
      <c r="Z2324" s="6" t="n">
        <v>46538</v>
      </c>
      <c r="AA2324" t="inlineStr">
        <is>
          <t>n.a.</t>
        </is>
      </c>
      <c r="AB2324" s="6" t="n">
        <v>46630</v>
      </c>
      <c r="AC2324" t="inlineStr"/>
      <c r="AD2324" s="6" t="n">
        <v>46477</v>
      </c>
    </row>
    <row r="2325">
      <c r="A2325" t="inlineStr">
        <is>
          <t>V300061</t>
        </is>
      </c>
      <c r="B2325" t="inlineStr">
        <is>
          <t>2024-0043</t>
        </is>
      </c>
      <c r="C2325" t="n">
        <v>11</v>
      </c>
      <c r="D2325" t="inlineStr"/>
      <c r="E2325" t="inlineStr">
        <is>
          <t>Railport Brück GmbH</t>
        </is>
      </c>
      <c r="F2325" t="inlineStr">
        <is>
          <t>DME</t>
        </is>
      </c>
      <c r="G2325" t="inlineStr">
        <is>
          <t>DPW</t>
        </is>
      </c>
      <c r="H2325" t="inlineStr">
        <is>
          <t>PAYG-Abrg</t>
        </is>
      </c>
      <c r="I2325" s="6" t="n">
        <v>45901</v>
      </c>
      <c r="J2325" s="6" t="n">
        <v>46022</v>
      </c>
      <c r="K2325" t="inlineStr">
        <is>
          <t>plan_deliver_fleet</t>
        </is>
      </c>
      <c r="L2325" s="6" t="n">
        <v>46266</v>
      </c>
      <c r="M2325" s="6" t="n">
        <v>46630</v>
      </c>
      <c r="N2325" t="n">
        <v>363</v>
      </c>
      <c r="O2325" s="6" t="n">
        <v>46630</v>
      </c>
      <c r="S2325" t="inlineStr">
        <is>
          <t>n.a.</t>
        </is>
      </c>
      <c r="T2325" s="6" t="n"/>
      <c r="U2325" s="6" t="n"/>
      <c r="V2325" t="n">
        <v>0</v>
      </c>
      <c r="W2325" t="n">
        <v>3</v>
      </c>
      <c r="X2325" s="6" t="n"/>
      <c r="Z2325" s="6" t="n">
        <v>46538</v>
      </c>
      <c r="AA2325" t="inlineStr">
        <is>
          <t>n.a.</t>
        </is>
      </c>
      <c r="AB2325" s="6" t="n">
        <v>46630</v>
      </c>
      <c r="AC2325" t="inlineStr"/>
      <c r="AD2325" s="6" t="n">
        <v>46477</v>
      </c>
    </row>
    <row r="2326">
      <c r="A2326" t="inlineStr">
        <is>
          <t>V300061</t>
        </is>
      </c>
      <c r="B2326" t="inlineStr">
        <is>
          <t>2024-0043</t>
        </is>
      </c>
      <c r="C2326" t="n">
        <v>12</v>
      </c>
      <c r="D2326" t="inlineStr"/>
      <c r="E2326" t="inlineStr">
        <is>
          <t>Railport Brück GmbH</t>
        </is>
      </c>
      <c r="F2326" t="inlineStr">
        <is>
          <t>DME</t>
        </is>
      </c>
      <c r="G2326" t="inlineStr">
        <is>
          <t>DPW</t>
        </is>
      </c>
      <c r="H2326" t="inlineStr">
        <is>
          <t>PAYG-Abrg</t>
        </is>
      </c>
      <c r="I2326" s="6" t="n">
        <v>45901</v>
      </c>
      <c r="J2326" s="6" t="n">
        <v>46022</v>
      </c>
      <c r="K2326" t="inlineStr">
        <is>
          <t>plan_deliver_fleet</t>
        </is>
      </c>
      <c r="L2326" s="6" t="n">
        <v>46266</v>
      </c>
      <c r="M2326" s="6" t="n">
        <v>46630</v>
      </c>
      <c r="N2326" t="n">
        <v>363</v>
      </c>
      <c r="O2326" s="6" t="n">
        <v>46630</v>
      </c>
      <c r="S2326" t="inlineStr">
        <is>
          <t>n.a.</t>
        </is>
      </c>
      <c r="T2326" s="6" t="n"/>
      <c r="U2326" s="6" t="n"/>
      <c r="V2326" t="n">
        <v>0</v>
      </c>
      <c r="W2326" t="n">
        <v>3</v>
      </c>
      <c r="X2326" s="6" t="n"/>
      <c r="Z2326" s="6" t="n">
        <v>46538</v>
      </c>
      <c r="AA2326" t="inlineStr">
        <is>
          <t>n.a.</t>
        </is>
      </c>
      <c r="AB2326" s="6" t="n">
        <v>46630</v>
      </c>
      <c r="AC2326" t="inlineStr"/>
      <c r="AD2326" s="6" t="n">
        <v>46477</v>
      </c>
    </row>
    <row r="2327">
      <c r="A2327" t="inlineStr">
        <is>
          <t>V300061</t>
        </is>
      </c>
      <c r="B2327" t="inlineStr">
        <is>
          <t>2024-0043</t>
        </is>
      </c>
      <c r="C2327" t="n">
        <v>13</v>
      </c>
      <c r="D2327" t="inlineStr"/>
      <c r="E2327" t="inlineStr">
        <is>
          <t>Railport Brück GmbH</t>
        </is>
      </c>
      <c r="F2327" t="inlineStr">
        <is>
          <t>DME</t>
        </is>
      </c>
      <c r="G2327" t="inlineStr">
        <is>
          <t>DPW</t>
        </is>
      </c>
      <c r="H2327" t="inlineStr">
        <is>
          <t>PAYG-Abrg</t>
        </is>
      </c>
      <c r="I2327" s="6" t="n">
        <v>45901</v>
      </c>
      <c r="J2327" s="6" t="n">
        <v>46022</v>
      </c>
      <c r="K2327" t="inlineStr">
        <is>
          <t>plan_deliver_fleet</t>
        </is>
      </c>
      <c r="L2327" s="6" t="n">
        <v>46266</v>
      </c>
      <c r="M2327" s="6" t="n">
        <v>46630</v>
      </c>
      <c r="N2327" t="n">
        <v>363</v>
      </c>
      <c r="O2327" s="6" t="n">
        <v>46630</v>
      </c>
      <c r="S2327" t="inlineStr">
        <is>
          <t>n.a.</t>
        </is>
      </c>
      <c r="T2327" s="6" t="n"/>
      <c r="U2327" s="6" t="n"/>
      <c r="V2327" t="n">
        <v>0</v>
      </c>
      <c r="W2327" t="n">
        <v>3</v>
      </c>
      <c r="X2327" s="6" t="n"/>
      <c r="Z2327" s="6" t="n">
        <v>46538</v>
      </c>
      <c r="AA2327" t="inlineStr">
        <is>
          <t>n.a.</t>
        </is>
      </c>
      <c r="AB2327" s="6" t="n">
        <v>46630</v>
      </c>
      <c r="AC2327" t="inlineStr"/>
      <c r="AD2327" s="6" t="n">
        <v>46477</v>
      </c>
    </row>
    <row r="2328">
      <c r="A2328" t="inlineStr">
        <is>
          <t>V300061</t>
        </is>
      </c>
      <c r="B2328" t="inlineStr">
        <is>
          <t>2024-0043</t>
        </is>
      </c>
      <c r="C2328" t="n">
        <v>14</v>
      </c>
      <c r="D2328" t="inlineStr"/>
      <c r="E2328" t="inlineStr">
        <is>
          <t>Railport Brück GmbH</t>
        </is>
      </c>
      <c r="F2328" t="inlineStr">
        <is>
          <t>DME</t>
        </is>
      </c>
      <c r="G2328" t="inlineStr">
        <is>
          <t>DPW</t>
        </is>
      </c>
      <c r="H2328" t="inlineStr">
        <is>
          <t>PAYG-Abrg</t>
        </is>
      </c>
      <c r="I2328" s="6" t="n">
        <v>45901</v>
      </c>
      <c r="J2328" s="6" t="n">
        <v>46022</v>
      </c>
      <c r="K2328" t="inlineStr">
        <is>
          <t>plan_deliver_fleet</t>
        </is>
      </c>
      <c r="L2328" s="6" t="n">
        <v>46266</v>
      </c>
      <c r="M2328" s="6" t="n">
        <v>46630</v>
      </c>
      <c r="N2328" t="n">
        <v>363</v>
      </c>
      <c r="O2328" s="6" t="n">
        <v>46630</v>
      </c>
      <c r="S2328" t="inlineStr">
        <is>
          <t>n.a.</t>
        </is>
      </c>
      <c r="T2328" s="6" t="n"/>
      <c r="U2328" s="6" t="n"/>
      <c r="V2328" t="n">
        <v>0</v>
      </c>
      <c r="W2328" t="n">
        <v>3</v>
      </c>
      <c r="X2328" s="6" t="n"/>
      <c r="Z2328" s="6" t="n">
        <v>46538</v>
      </c>
      <c r="AA2328" t="inlineStr">
        <is>
          <t>n.a.</t>
        </is>
      </c>
      <c r="AB2328" s="6" t="n">
        <v>46630</v>
      </c>
      <c r="AC2328" t="inlineStr"/>
      <c r="AD2328" s="6" t="n">
        <v>46477</v>
      </c>
    </row>
    <row r="2329">
      <c r="A2329" t="inlineStr">
        <is>
          <t>V300061</t>
        </is>
      </c>
      <c r="B2329" t="inlineStr">
        <is>
          <t>2024-0043</t>
        </is>
      </c>
      <c r="C2329" t="n">
        <v>15</v>
      </c>
      <c r="D2329" t="inlineStr"/>
      <c r="E2329" t="inlineStr">
        <is>
          <t>Railport Brück GmbH</t>
        </is>
      </c>
      <c r="F2329" t="inlineStr">
        <is>
          <t>DME</t>
        </is>
      </c>
      <c r="G2329" t="inlineStr">
        <is>
          <t>DPW</t>
        </is>
      </c>
      <c r="H2329" t="inlineStr">
        <is>
          <t>PAYG-Abrg</t>
        </is>
      </c>
      <c r="I2329" s="6" t="n">
        <v>45901</v>
      </c>
      <c r="J2329" s="6" t="n">
        <v>46022</v>
      </c>
      <c r="K2329" t="inlineStr">
        <is>
          <t>plan_deliver_fleet</t>
        </is>
      </c>
      <c r="L2329" s="6" t="n">
        <v>46266</v>
      </c>
      <c r="M2329" s="6" t="n">
        <v>46630</v>
      </c>
      <c r="N2329" t="n">
        <v>363</v>
      </c>
      <c r="O2329" s="6" t="n">
        <v>46630</v>
      </c>
      <c r="S2329" t="inlineStr">
        <is>
          <t>n.a.</t>
        </is>
      </c>
      <c r="T2329" s="6" t="n"/>
      <c r="U2329" s="6" t="n"/>
      <c r="V2329" t="n">
        <v>0</v>
      </c>
      <c r="W2329" t="n">
        <v>3</v>
      </c>
      <c r="X2329" s="6" t="n"/>
      <c r="Z2329" s="6" t="n">
        <v>46538</v>
      </c>
      <c r="AA2329" t="inlineStr">
        <is>
          <t>n.a.</t>
        </is>
      </c>
      <c r="AB2329" s="6" t="n">
        <v>46630</v>
      </c>
      <c r="AC2329" t="inlineStr"/>
      <c r="AD2329" s="6" t="n">
        <v>46477</v>
      </c>
    </row>
    <row r="2330">
      <c r="A2330" t="inlineStr">
        <is>
          <t>V300061</t>
        </is>
      </c>
      <c r="B2330" t="inlineStr">
        <is>
          <t>2024-0043</t>
        </is>
      </c>
      <c r="C2330" t="n">
        <v>16</v>
      </c>
      <c r="D2330" t="inlineStr"/>
      <c r="E2330" t="inlineStr">
        <is>
          <t>Railport Brück GmbH</t>
        </is>
      </c>
      <c r="F2330" t="inlineStr">
        <is>
          <t>DME</t>
        </is>
      </c>
      <c r="G2330" t="inlineStr">
        <is>
          <t>DPW</t>
        </is>
      </c>
      <c r="H2330" t="inlineStr">
        <is>
          <t>PAYG-Abrg</t>
        </is>
      </c>
      <c r="I2330" s="6" t="n">
        <v>45901</v>
      </c>
      <c r="J2330" s="6" t="n">
        <v>46022</v>
      </c>
      <c r="K2330" t="inlineStr">
        <is>
          <t>plan_deliver_fleet</t>
        </is>
      </c>
      <c r="L2330" s="6" t="n">
        <v>46266</v>
      </c>
      <c r="M2330" s="6" t="n">
        <v>46630</v>
      </c>
      <c r="N2330" t="n">
        <v>363</v>
      </c>
      <c r="O2330" s="6" t="n">
        <v>46630</v>
      </c>
      <c r="S2330" t="inlineStr">
        <is>
          <t>n.a.</t>
        </is>
      </c>
      <c r="T2330" s="6" t="n"/>
      <c r="U2330" s="6" t="n"/>
      <c r="V2330" t="n">
        <v>0</v>
      </c>
      <c r="W2330" t="n">
        <v>3</v>
      </c>
      <c r="X2330" s="6" t="n"/>
      <c r="Z2330" s="6" t="n">
        <v>46538</v>
      </c>
      <c r="AA2330" t="inlineStr">
        <is>
          <t>n.a.</t>
        </is>
      </c>
      <c r="AB2330" s="6" t="n">
        <v>46630</v>
      </c>
      <c r="AC2330" t="inlineStr"/>
      <c r="AD2330" s="6" t="n">
        <v>46477</v>
      </c>
    </row>
    <row r="2331">
      <c r="A2331" t="inlineStr">
        <is>
          <t>V300061</t>
        </is>
      </c>
      <c r="B2331" t="inlineStr">
        <is>
          <t>2024-0043</t>
        </is>
      </c>
      <c r="C2331" t="n">
        <v>17</v>
      </c>
      <c r="D2331" t="inlineStr"/>
      <c r="E2331" t="inlineStr">
        <is>
          <t>Railport Brück GmbH</t>
        </is>
      </c>
      <c r="F2331" t="inlineStr">
        <is>
          <t>DME</t>
        </is>
      </c>
      <c r="G2331" t="inlineStr">
        <is>
          <t>DPW</t>
        </is>
      </c>
      <c r="H2331" t="inlineStr">
        <is>
          <t>PAYG-Abrg</t>
        </is>
      </c>
      <c r="I2331" s="6" t="n">
        <v>45901</v>
      </c>
      <c r="J2331" s="6" t="n">
        <v>46022</v>
      </c>
      <c r="K2331" t="inlineStr">
        <is>
          <t>plan_deliver_fleet</t>
        </is>
      </c>
      <c r="L2331" s="6" t="n">
        <v>46266</v>
      </c>
      <c r="M2331" s="6" t="n">
        <v>46630</v>
      </c>
      <c r="N2331" t="n">
        <v>363</v>
      </c>
      <c r="O2331" s="6" t="n">
        <v>46630</v>
      </c>
      <c r="S2331" t="inlineStr">
        <is>
          <t>n.a.</t>
        </is>
      </c>
      <c r="T2331" s="6" t="n"/>
      <c r="U2331" s="6" t="n"/>
      <c r="V2331" t="n">
        <v>0</v>
      </c>
      <c r="W2331" t="n">
        <v>3</v>
      </c>
      <c r="X2331" s="6" t="n"/>
      <c r="Z2331" s="6" t="n">
        <v>46538</v>
      </c>
      <c r="AA2331" t="inlineStr">
        <is>
          <t>n.a.</t>
        </is>
      </c>
      <c r="AB2331" s="6" t="n">
        <v>46630</v>
      </c>
      <c r="AC2331" t="inlineStr"/>
      <c r="AD2331" s="6" t="n">
        <v>46477</v>
      </c>
    </row>
    <row r="2332">
      <c r="A2332" t="inlineStr">
        <is>
          <t>V100013</t>
        </is>
      </c>
      <c r="B2332" t="inlineStr">
        <is>
          <t>2021-0035</t>
        </is>
      </c>
      <c r="C2332" t="n">
        <v>1</v>
      </c>
      <c r="D2332" t="inlineStr">
        <is>
          <t>37 80 4956 558-3</t>
        </is>
      </c>
      <c r="E2332" t="inlineStr">
        <is>
          <t>Rail Cargo Austria AG</t>
        </is>
      </c>
      <c r="F2332" t="inlineStr">
        <is>
          <t>WBA</t>
        </is>
      </c>
      <c r="G2332" t="inlineStr">
        <is>
          <t>DPW</t>
        </is>
      </c>
      <c r="I2332" s="6" t="n"/>
      <c r="J2332" s="6" t="n"/>
      <c r="K2332" t="inlineStr">
        <is>
          <t>run_prolonged_fixed_duration</t>
        </is>
      </c>
      <c r="L2332" s="6" t="n">
        <v>44501</v>
      </c>
      <c r="M2332" s="6" t="n">
        <v>46326</v>
      </c>
      <c r="N2332" t="n">
        <v>1824</v>
      </c>
      <c r="O2332" s="6" t="n">
        <v>46326</v>
      </c>
      <c r="S2332" t="inlineStr">
        <is>
          <t>n.a.</t>
        </is>
      </c>
      <c r="T2332" s="6" t="n"/>
      <c r="U2332" s="6" t="n"/>
      <c r="V2332" t="n">
        <v>0</v>
      </c>
      <c r="W2332" t="n">
        <v>0</v>
      </c>
      <c r="X2332" s="6" t="n"/>
      <c r="Z2332" s="6" t="n">
        <v>46326</v>
      </c>
      <c r="AA2332" t="inlineStr">
        <is>
          <t>n.a.</t>
        </is>
      </c>
      <c r="AB2332" s="6" t="n">
        <v>46326</v>
      </c>
      <c r="AC2332" t="inlineStr"/>
      <c r="AD2332" s="6" t="n">
        <v>46173</v>
      </c>
    </row>
    <row r="2333">
      <c r="A2333" t="inlineStr">
        <is>
          <t>V100013</t>
        </is>
      </c>
      <c r="B2333" t="inlineStr">
        <is>
          <t>2021-0035</t>
        </is>
      </c>
      <c r="C2333" t="n">
        <v>2</v>
      </c>
      <c r="D2333" t="inlineStr">
        <is>
          <t>37 80 4956 559-1</t>
        </is>
      </c>
      <c r="E2333" t="inlineStr">
        <is>
          <t>Rail Cargo Austria AG</t>
        </is>
      </c>
      <c r="F2333" t="inlineStr">
        <is>
          <t>WBA</t>
        </is>
      </c>
      <c r="G2333" t="inlineStr">
        <is>
          <t>DPW</t>
        </is>
      </c>
      <c r="I2333" s="6" t="n"/>
      <c r="J2333" s="6" t="n"/>
      <c r="K2333" t="inlineStr">
        <is>
          <t>run_prolonged_fixed_duration</t>
        </is>
      </c>
      <c r="L2333" s="6" t="n">
        <v>44501</v>
      </c>
      <c r="M2333" s="6" t="n">
        <v>46326</v>
      </c>
      <c r="N2333" t="n">
        <v>1824</v>
      </c>
      <c r="O2333" s="6" t="n">
        <v>46326</v>
      </c>
      <c r="S2333" t="inlineStr">
        <is>
          <t>n.a.</t>
        </is>
      </c>
      <c r="T2333" s="6" t="n"/>
      <c r="U2333" s="6" t="n"/>
      <c r="V2333" t="n">
        <v>0</v>
      </c>
      <c r="W2333" t="n">
        <v>0</v>
      </c>
      <c r="X2333" s="6" t="n"/>
      <c r="Z2333" s="6" t="n">
        <v>46326</v>
      </c>
      <c r="AA2333" t="inlineStr">
        <is>
          <t>n.a.</t>
        </is>
      </c>
      <c r="AB2333" s="6" t="n">
        <v>46326</v>
      </c>
      <c r="AC2333" t="inlineStr"/>
      <c r="AD2333" s="6" t="n">
        <v>46173</v>
      </c>
    </row>
    <row r="2334">
      <c r="A2334" t="inlineStr">
        <is>
          <t>V100013</t>
        </is>
      </c>
      <c r="B2334" t="inlineStr">
        <is>
          <t>2021-0035</t>
        </is>
      </c>
      <c r="C2334" t="n">
        <v>3</v>
      </c>
      <c r="D2334" t="inlineStr">
        <is>
          <t>37 80 4956 560-9</t>
        </is>
      </c>
      <c r="E2334" t="inlineStr">
        <is>
          <t>Rail Cargo Austria AG</t>
        </is>
      </c>
      <c r="F2334" t="inlineStr">
        <is>
          <t>WBA</t>
        </is>
      </c>
      <c r="G2334" t="inlineStr">
        <is>
          <t>DPW</t>
        </is>
      </c>
      <c r="I2334" s="6" t="n"/>
      <c r="J2334" s="6" t="n"/>
      <c r="K2334" t="inlineStr">
        <is>
          <t>run_prolonged_fixed_duration</t>
        </is>
      </c>
      <c r="L2334" s="6" t="n">
        <v>44501</v>
      </c>
      <c r="M2334" s="6" t="n">
        <v>46326</v>
      </c>
      <c r="N2334" t="n">
        <v>1824</v>
      </c>
      <c r="O2334" s="6" t="n">
        <v>46326</v>
      </c>
      <c r="S2334" t="inlineStr">
        <is>
          <t>n.a.</t>
        </is>
      </c>
      <c r="T2334" s="6" t="n"/>
      <c r="U2334" s="6" t="n"/>
      <c r="V2334" t="n">
        <v>0</v>
      </c>
      <c r="W2334" t="n">
        <v>0</v>
      </c>
      <c r="X2334" s="6" t="n"/>
      <c r="Z2334" s="6" t="n">
        <v>46326</v>
      </c>
      <c r="AA2334" t="inlineStr">
        <is>
          <t>n.a.</t>
        </is>
      </c>
      <c r="AB2334" s="6" t="n">
        <v>46326</v>
      </c>
      <c r="AC2334" t="inlineStr"/>
      <c r="AD2334" s="6" t="n">
        <v>46173</v>
      </c>
    </row>
    <row r="2335">
      <c r="A2335" t="inlineStr">
        <is>
          <t>V100013</t>
        </is>
      </c>
      <c r="B2335" t="inlineStr">
        <is>
          <t>2021-0035</t>
        </is>
      </c>
      <c r="C2335" t="n">
        <v>6</v>
      </c>
      <c r="D2335" t="inlineStr">
        <is>
          <t>37 80 4956 563-3</t>
        </is>
      </c>
      <c r="E2335" t="inlineStr">
        <is>
          <t>Rail Cargo Austria AG</t>
        </is>
      </c>
      <c r="F2335" t="inlineStr">
        <is>
          <t>WBA</t>
        </is>
      </c>
      <c r="G2335" t="inlineStr">
        <is>
          <t>DPW</t>
        </is>
      </c>
      <c r="I2335" s="6" t="n"/>
      <c r="J2335" s="6" t="n"/>
      <c r="K2335" t="inlineStr">
        <is>
          <t>run_prolonged_fixed_duration</t>
        </is>
      </c>
      <c r="L2335" s="6" t="n">
        <v>44501</v>
      </c>
      <c r="M2335" s="6" t="n">
        <v>46326</v>
      </c>
      <c r="N2335" t="n">
        <v>1824</v>
      </c>
      <c r="O2335" s="6" t="n">
        <v>46326</v>
      </c>
      <c r="S2335" t="inlineStr">
        <is>
          <t>n.a.</t>
        </is>
      </c>
      <c r="T2335" s="6" t="n"/>
      <c r="U2335" s="6" t="n"/>
      <c r="V2335" t="n">
        <v>0</v>
      </c>
      <c r="W2335" t="n">
        <v>0</v>
      </c>
      <c r="X2335" s="6" t="n"/>
      <c r="Z2335" s="6" t="n">
        <v>46326</v>
      </c>
      <c r="AA2335" t="inlineStr">
        <is>
          <t>n.a.</t>
        </is>
      </c>
      <c r="AB2335" s="6" t="n">
        <v>46326</v>
      </c>
      <c r="AC2335" t="inlineStr"/>
      <c r="AD2335" s="6" t="n">
        <v>46173</v>
      </c>
    </row>
    <row r="2336">
      <c r="A2336" t="inlineStr">
        <is>
          <t>V100013</t>
        </is>
      </c>
      <c r="B2336" t="inlineStr">
        <is>
          <t>2021-0035</t>
        </is>
      </c>
      <c r="C2336" t="n">
        <v>8</v>
      </c>
      <c r="D2336" t="inlineStr">
        <is>
          <t>37 80 4956 565-8</t>
        </is>
      </c>
      <c r="E2336" t="inlineStr">
        <is>
          <t>Rail Cargo Austria AG</t>
        </is>
      </c>
      <c r="F2336" t="inlineStr">
        <is>
          <t>WBA</t>
        </is>
      </c>
      <c r="G2336" t="inlineStr">
        <is>
          <t>DPW</t>
        </is>
      </c>
      <c r="I2336" s="6" t="n"/>
      <c r="J2336" s="6" t="n"/>
      <c r="K2336" t="inlineStr">
        <is>
          <t>run_prolonged_fixed_duration</t>
        </is>
      </c>
      <c r="L2336" s="6" t="n">
        <v>44501</v>
      </c>
      <c r="M2336" s="6" t="n">
        <v>46326</v>
      </c>
      <c r="N2336" t="n">
        <v>1824</v>
      </c>
      <c r="O2336" s="6" t="n">
        <v>46326</v>
      </c>
      <c r="S2336" t="inlineStr">
        <is>
          <t>n.a.</t>
        </is>
      </c>
      <c r="T2336" s="6" t="n"/>
      <c r="U2336" s="6" t="n"/>
      <c r="V2336" t="n">
        <v>0</v>
      </c>
      <c r="W2336" t="n">
        <v>0</v>
      </c>
      <c r="X2336" s="6" t="n"/>
      <c r="Z2336" s="6" t="n">
        <v>46326</v>
      </c>
      <c r="AA2336" t="inlineStr">
        <is>
          <t>n.a.</t>
        </is>
      </c>
      <c r="AB2336" s="6" t="n">
        <v>46326</v>
      </c>
      <c r="AC2336" t="inlineStr"/>
      <c r="AD2336" s="6" t="n">
        <v>46173</v>
      </c>
    </row>
    <row r="2337">
      <c r="A2337" t="inlineStr">
        <is>
          <t>V100013</t>
        </is>
      </c>
      <c r="B2337" t="inlineStr">
        <is>
          <t>2021-0035</t>
        </is>
      </c>
      <c r="C2337" t="n">
        <v>10</v>
      </c>
      <c r="D2337" t="inlineStr">
        <is>
          <t>37 80 4956 567-4</t>
        </is>
      </c>
      <c r="E2337" t="inlineStr">
        <is>
          <t>Rail Cargo Austria AG</t>
        </is>
      </c>
      <c r="F2337" t="inlineStr">
        <is>
          <t>WBA</t>
        </is>
      </c>
      <c r="G2337" t="inlineStr">
        <is>
          <t>DPW</t>
        </is>
      </c>
      <c r="I2337" s="6" t="n"/>
      <c r="J2337" s="6" t="n"/>
      <c r="K2337" t="inlineStr">
        <is>
          <t>run_prolonged_fixed_duration</t>
        </is>
      </c>
      <c r="L2337" s="6" t="n">
        <v>44501</v>
      </c>
      <c r="M2337" s="6" t="n">
        <v>46326</v>
      </c>
      <c r="N2337" t="n">
        <v>1824</v>
      </c>
      <c r="O2337" s="6" t="n">
        <v>46326</v>
      </c>
      <c r="S2337" t="inlineStr">
        <is>
          <t>n.a.</t>
        </is>
      </c>
      <c r="T2337" s="6" t="n"/>
      <c r="U2337" s="6" t="n"/>
      <c r="V2337" t="n">
        <v>0</v>
      </c>
      <c r="W2337" t="n">
        <v>0</v>
      </c>
      <c r="X2337" s="6" t="n"/>
      <c r="Z2337" s="6" t="n">
        <v>46326</v>
      </c>
      <c r="AA2337" t="inlineStr">
        <is>
          <t>n.a.</t>
        </is>
      </c>
      <c r="AB2337" s="6" t="n">
        <v>46326</v>
      </c>
      <c r="AC2337" t="inlineStr"/>
      <c r="AD2337" s="6" t="n">
        <v>46173</v>
      </c>
    </row>
    <row r="2338">
      <c r="A2338" t="inlineStr">
        <is>
          <t>V100013</t>
        </is>
      </c>
      <c r="B2338" t="inlineStr">
        <is>
          <t>2021-0035</t>
        </is>
      </c>
      <c r="C2338" t="n">
        <v>11</v>
      </c>
      <c r="D2338" t="inlineStr">
        <is>
          <t>37 80 4956 568-2</t>
        </is>
      </c>
      <c r="E2338" t="inlineStr">
        <is>
          <t>Rail Cargo Austria AG</t>
        </is>
      </c>
      <c r="F2338" t="inlineStr">
        <is>
          <t>WBA</t>
        </is>
      </c>
      <c r="G2338" t="inlineStr">
        <is>
          <t>DPW</t>
        </is>
      </c>
      <c r="I2338" s="6" t="n"/>
      <c r="J2338" s="6" t="n"/>
      <c r="K2338" t="inlineStr">
        <is>
          <t>run_prolonged_fixed_duration</t>
        </is>
      </c>
      <c r="L2338" s="6" t="n">
        <v>44501</v>
      </c>
      <c r="M2338" s="6" t="n">
        <v>46326</v>
      </c>
      <c r="N2338" t="n">
        <v>1824</v>
      </c>
      <c r="O2338" s="6" t="n">
        <v>46326</v>
      </c>
      <c r="S2338" t="inlineStr">
        <is>
          <t>n.a.</t>
        </is>
      </c>
      <c r="T2338" s="6" t="n"/>
      <c r="U2338" s="6" t="n"/>
      <c r="V2338" t="n">
        <v>0</v>
      </c>
      <c r="W2338" t="n">
        <v>0</v>
      </c>
      <c r="X2338" s="6" t="n"/>
      <c r="Z2338" s="6" t="n">
        <v>46326</v>
      </c>
      <c r="AA2338" t="inlineStr">
        <is>
          <t>n.a.</t>
        </is>
      </c>
      <c r="AB2338" s="6" t="n">
        <v>46326</v>
      </c>
      <c r="AC2338" t="inlineStr"/>
      <c r="AD2338" s="6" t="n">
        <v>46173</v>
      </c>
    </row>
    <row r="2339">
      <c r="A2339" t="inlineStr">
        <is>
          <t>V100013</t>
        </is>
      </c>
      <c r="B2339" t="inlineStr">
        <is>
          <t>2021-0035</t>
        </is>
      </c>
      <c r="C2339" t="n">
        <v>12</v>
      </c>
      <c r="D2339" t="inlineStr">
        <is>
          <t>37 80 4956 569-0</t>
        </is>
      </c>
      <c r="E2339" t="inlineStr">
        <is>
          <t>Rail Cargo Austria AG</t>
        </is>
      </c>
      <c r="F2339" t="inlineStr">
        <is>
          <t>WBA</t>
        </is>
      </c>
      <c r="G2339" t="inlineStr">
        <is>
          <t>DPW</t>
        </is>
      </c>
      <c r="I2339" s="6" t="n"/>
      <c r="J2339" s="6" t="n"/>
      <c r="K2339" t="inlineStr">
        <is>
          <t>run_prolonged_fixed_duration</t>
        </is>
      </c>
      <c r="L2339" s="6" t="n">
        <v>44501</v>
      </c>
      <c r="M2339" s="6" t="n">
        <v>46326</v>
      </c>
      <c r="N2339" t="n">
        <v>1824</v>
      </c>
      <c r="O2339" s="6" t="n">
        <v>46326</v>
      </c>
      <c r="S2339" t="inlineStr">
        <is>
          <t>n.a.</t>
        </is>
      </c>
      <c r="T2339" s="6" t="n"/>
      <c r="U2339" s="6" t="n"/>
      <c r="V2339" t="n">
        <v>0</v>
      </c>
      <c r="W2339" t="n">
        <v>0</v>
      </c>
      <c r="X2339" s="6" t="n"/>
      <c r="Z2339" s="6" t="n">
        <v>46326</v>
      </c>
      <c r="AA2339" t="inlineStr">
        <is>
          <t>n.a.</t>
        </is>
      </c>
      <c r="AB2339" s="6" t="n">
        <v>46326</v>
      </c>
      <c r="AC2339" t="inlineStr"/>
      <c r="AD2339" s="6" t="n">
        <v>46173</v>
      </c>
    </row>
    <row r="2340">
      <c r="A2340" t="inlineStr">
        <is>
          <t>V100013</t>
        </is>
      </c>
      <c r="B2340" t="inlineStr">
        <is>
          <t>2021-0035</t>
        </is>
      </c>
      <c r="C2340" t="n">
        <v>13</v>
      </c>
      <c r="D2340" t="inlineStr">
        <is>
          <t>37 80 4956 570-8</t>
        </is>
      </c>
      <c r="E2340" t="inlineStr">
        <is>
          <t>Rail Cargo Austria AG</t>
        </is>
      </c>
      <c r="F2340" t="inlineStr">
        <is>
          <t>WBA</t>
        </is>
      </c>
      <c r="G2340" t="inlineStr">
        <is>
          <t>DPW</t>
        </is>
      </c>
      <c r="I2340" s="6" t="n"/>
      <c r="J2340" s="6" t="n"/>
      <c r="K2340" t="inlineStr">
        <is>
          <t>run_prolonged_fixed_duration</t>
        </is>
      </c>
      <c r="L2340" s="6" t="n">
        <v>44501</v>
      </c>
      <c r="M2340" s="6" t="n">
        <v>46326</v>
      </c>
      <c r="N2340" t="n">
        <v>1824</v>
      </c>
      <c r="O2340" s="6" t="n">
        <v>46326</v>
      </c>
      <c r="S2340" t="inlineStr">
        <is>
          <t>n.a.</t>
        </is>
      </c>
      <c r="T2340" s="6" t="n"/>
      <c r="U2340" s="6" t="n"/>
      <c r="V2340" t="n">
        <v>0</v>
      </c>
      <c r="W2340" t="n">
        <v>0</v>
      </c>
      <c r="X2340" s="6" t="n"/>
      <c r="Z2340" s="6" t="n">
        <v>46326</v>
      </c>
      <c r="AA2340" t="inlineStr">
        <is>
          <t>n.a.</t>
        </is>
      </c>
      <c r="AB2340" s="6" t="n">
        <v>46326</v>
      </c>
      <c r="AC2340" t="inlineStr"/>
      <c r="AD2340" s="6" t="n">
        <v>46173</v>
      </c>
    </row>
    <row r="2341">
      <c r="A2341" t="inlineStr">
        <is>
          <t>V100013</t>
        </is>
      </c>
      <c r="B2341" t="inlineStr">
        <is>
          <t>2021-0035</t>
        </is>
      </c>
      <c r="C2341" t="n">
        <v>14</v>
      </c>
      <c r="D2341" t="inlineStr">
        <is>
          <t>37 80 4956 571-6</t>
        </is>
      </c>
      <c r="E2341" t="inlineStr">
        <is>
          <t>Rail Cargo Austria AG</t>
        </is>
      </c>
      <c r="F2341" t="inlineStr">
        <is>
          <t>WBA</t>
        </is>
      </c>
      <c r="G2341" t="inlineStr">
        <is>
          <t>DPW</t>
        </is>
      </c>
      <c r="I2341" s="6" t="n"/>
      <c r="J2341" s="6" t="n"/>
      <c r="K2341" t="inlineStr">
        <is>
          <t>run_prolonged_fixed_duration</t>
        </is>
      </c>
      <c r="L2341" s="6" t="n">
        <v>44501</v>
      </c>
      <c r="M2341" s="6" t="n">
        <v>46326</v>
      </c>
      <c r="N2341" t="n">
        <v>1824</v>
      </c>
      <c r="O2341" s="6" t="n">
        <v>46326</v>
      </c>
      <c r="S2341" t="inlineStr">
        <is>
          <t>n.a.</t>
        </is>
      </c>
      <c r="T2341" s="6" t="n"/>
      <c r="U2341" s="6" t="n"/>
      <c r="V2341" t="n">
        <v>0</v>
      </c>
      <c r="W2341" t="n">
        <v>0</v>
      </c>
      <c r="X2341" s="6" t="n"/>
      <c r="Z2341" s="6" t="n">
        <v>46326</v>
      </c>
      <c r="AA2341" t="inlineStr">
        <is>
          <t>n.a.</t>
        </is>
      </c>
      <c r="AB2341" s="6" t="n">
        <v>46326</v>
      </c>
      <c r="AC2341" t="inlineStr"/>
      <c r="AD2341" s="6" t="n">
        <v>46173</v>
      </c>
    </row>
    <row r="2342">
      <c r="A2342" t="inlineStr">
        <is>
          <t>V100013</t>
        </is>
      </c>
      <c r="B2342" t="inlineStr">
        <is>
          <t>2021-0035</t>
        </is>
      </c>
      <c r="C2342" t="n">
        <v>15</v>
      </c>
      <c r="D2342" t="inlineStr">
        <is>
          <t>37 80 4956 572-4</t>
        </is>
      </c>
      <c r="E2342" t="inlineStr">
        <is>
          <t>Rail Cargo Austria AG</t>
        </is>
      </c>
      <c r="F2342" t="inlineStr">
        <is>
          <t>WBA</t>
        </is>
      </c>
      <c r="G2342" t="inlineStr">
        <is>
          <t>DPW</t>
        </is>
      </c>
      <c r="I2342" s="6" t="n"/>
      <c r="J2342" s="6" t="n"/>
      <c r="K2342" t="inlineStr">
        <is>
          <t>run_prolonged_fixed_duration</t>
        </is>
      </c>
      <c r="L2342" s="6" t="n">
        <v>44501</v>
      </c>
      <c r="M2342" s="6" t="n">
        <v>46326</v>
      </c>
      <c r="N2342" t="n">
        <v>1824</v>
      </c>
      <c r="O2342" s="6" t="n">
        <v>46326</v>
      </c>
      <c r="S2342" t="inlineStr">
        <is>
          <t>n.a.</t>
        </is>
      </c>
      <c r="T2342" s="6" t="n"/>
      <c r="U2342" s="6" t="n"/>
      <c r="V2342" t="n">
        <v>0</v>
      </c>
      <c r="W2342" t="n">
        <v>0</v>
      </c>
      <c r="X2342" s="6" t="n"/>
      <c r="Z2342" s="6" t="n">
        <v>46326</v>
      </c>
      <c r="AA2342" t="inlineStr">
        <is>
          <t>n.a.</t>
        </is>
      </c>
      <c r="AB2342" s="6" t="n">
        <v>46326</v>
      </c>
      <c r="AC2342" t="inlineStr"/>
      <c r="AD2342" s="6" t="n">
        <v>46173</v>
      </c>
    </row>
    <row r="2343">
      <c r="A2343" t="inlineStr">
        <is>
          <t>V100013</t>
        </is>
      </c>
      <c r="B2343" t="inlineStr">
        <is>
          <t>2021-0035</t>
        </is>
      </c>
      <c r="C2343" t="n">
        <v>16</v>
      </c>
      <c r="D2343" t="inlineStr">
        <is>
          <t>37 80 4956 573-2</t>
        </is>
      </c>
      <c r="E2343" t="inlineStr">
        <is>
          <t>Rail Cargo Austria AG</t>
        </is>
      </c>
      <c r="F2343" t="inlineStr">
        <is>
          <t>WBA</t>
        </is>
      </c>
      <c r="G2343" t="inlineStr">
        <is>
          <t>DPW</t>
        </is>
      </c>
      <c r="I2343" s="6" t="n"/>
      <c r="J2343" s="6" t="n"/>
      <c r="K2343" t="inlineStr">
        <is>
          <t>run_prolonged_fixed_duration</t>
        </is>
      </c>
      <c r="L2343" s="6" t="n">
        <v>44501</v>
      </c>
      <c r="M2343" s="6" t="n">
        <v>46326</v>
      </c>
      <c r="N2343" t="n">
        <v>1824</v>
      </c>
      <c r="O2343" s="6" t="n">
        <v>46326</v>
      </c>
      <c r="S2343" t="inlineStr">
        <is>
          <t>n.a.</t>
        </is>
      </c>
      <c r="T2343" s="6" t="n"/>
      <c r="U2343" s="6" t="n"/>
      <c r="V2343" t="n">
        <v>0</v>
      </c>
      <c r="W2343" t="n">
        <v>0</v>
      </c>
      <c r="X2343" s="6" t="n"/>
      <c r="Z2343" s="6" t="n">
        <v>46326</v>
      </c>
      <c r="AA2343" t="inlineStr">
        <is>
          <t>n.a.</t>
        </is>
      </c>
      <c r="AB2343" s="6" t="n">
        <v>46326</v>
      </c>
      <c r="AC2343" t="inlineStr"/>
      <c r="AD2343" s="6" t="n">
        <v>46173</v>
      </c>
    </row>
    <row r="2344">
      <c r="A2344" t="inlineStr">
        <is>
          <t>V100013</t>
        </is>
      </c>
      <c r="B2344" t="inlineStr">
        <is>
          <t>2021-0035</t>
        </is>
      </c>
      <c r="C2344" t="n">
        <v>17</v>
      </c>
      <c r="D2344" t="inlineStr">
        <is>
          <t>37 80 4956 574-0</t>
        </is>
      </c>
      <c r="E2344" t="inlineStr">
        <is>
          <t>Rail Cargo Austria AG</t>
        </is>
      </c>
      <c r="F2344" t="inlineStr">
        <is>
          <t>WBA</t>
        </is>
      </c>
      <c r="G2344" t="inlineStr">
        <is>
          <t>DPW</t>
        </is>
      </c>
      <c r="I2344" s="6" t="n"/>
      <c r="J2344" s="6" t="n"/>
      <c r="K2344" t="inlineStr">
        <is>
          <t>run_prolonged_fixed_duration</t>
        </is>
      </c>
      <c r="L2344" s="6" t="n">
        <v>44501</v>
      </c>
      <c r="M2344" s="6" t="n">
        <v>46326</v>
      </c>
      <c r="N2344" t="n">
        <v>1824</v>
      </c>
      <c r="O2344" s="6" t="n">
        <v>46326</v>
      </c>
      <c r="S2344" t="inlineStr">
        <is>
          <t>n.a.</t>
        </is>
      </c>
      <c r="T2344" s="6" t="n"/>
      <c r="U2344" s="6" t="n"/>
      <c r="V2344" t="n">
        <v>0</v>
      </c>
      <c r="W2344" t="n">
        <v>0</v>
      </c>
      <c r="X2344" s="6" t="n"/>
      <c r="Z2344" s="6" t="n">
        <v>46326</v>
      </c>
      <c r="AA2344" t="inlineStr">
        <is>
          <t>n.a.</t>
        </is>
      </c>
      <c r="AB2344" s="6" t="n">
        <v>46326</v>
      </c>
      <c r="AC2344" t="inlineStr"/>
      <c r="AD2344" s="6" t="n">
        <v>46173</v>
      </c>
    </row>
    <row r="2345">
      <c r="A2345" t="inlineStr">
        <is>
          <t>V100013</t>
        </is>
      </c>
      <c r="B2345" t="inlineStr">
        <is>
          <t>2021-0035</t>
        </is>
      </c>
      <c r="C2345" t="n">
        <v>18</v>
      </c>
      <c r="D2345" t="inlineStr">
        <is>
          <t>37 80 4956 575-7</t>
        </is>
      </c>
      <c r="E2345" t="inlineStr">
        <is>
          <t>Rail Cargo Austria AG</t>
        </is>
      </c>
      <c r="F2345" t="inlineStr">
        <is>
          <t>WBA</t>
        </is>
      </c>
      <c r="G2345" t="inlineStr">
        <is>
          <t>DPW</t>
        </is>
      </c>
      <c r="I2345" s="6" t="n"/>
      <c r="J2345" s="6" t="n"/>
      <c r="K2345" t="inlineStr">
        <is>
          <t>run_prolonged_fixed_duration</t>
        </is>
      </c>
      <c r="L2345" s="6" t="n">
        <v>44501</v>
      </c>
      <c r="M2345" s="6" t="n">
        <v>46326</v>
      </c>
      <c r="N2345" t="n">
        <v>1824</v>
      </c>
      <c r="O2345" s="6" t="n">
        <v>46326</v>
      </c>
      <c r="S2345" t="inlineStr">
        <is>
          <t>n.a.</t>
        </is>
      </c>
      <c r="T2345" s="6" t="n"/>
      <c r="U2345" s="6" t="n"/>
      <c r="V2345" t="n">
        <v>0</v>
      </c>
      <c r="W2345" t="n">
        <v>0</v>
      </c>
      <c r="X2345" s="6" t="n"/>
      <c r="Z2345" s="6" t="n">
        <v>46326</v>
      </c>
      <c r="AA2345" t="inlineStr">
        <is>
          <t>n.a.</t>
        </is>
      </c>
      <c r="AB2345" s="6" t="n">
        <v>46326</v>
      </c>
      <c r="AC2345" t="inlineStr"/>
      <c r="AD2345" s="6" t="n">
        <v>46173</v>
      </c>
    </row>
    <row r="2346">
      <c r="A2346" t="inlineStr">
        <is>
          <t>V100013</t>
        </is>
      </c>
      <c r="B2346" t="inlineStr">
        <is>
          <t>2021-0035</t>
        </is>
      </c>
      <c r="C2346" t="n">
        <v>20</v>
      </c>
      <c r="D2346" t="inlineStr">
        <is>
          <t>37 80 4956 577-3</t>
        </is>
      </c>
      <c r="E2346" t="inlineStr">
        <is>
          <t>Rail Cargo Austria AG</t>
        </is>
      </c>
      <c r="F2346" t="inlineStr">
        <is>
          <t>WBA</t>
        </is>
      </c>
      <c r="G2346" t="inlineStr">
        <is>
          <t>DPW</t>
        </is>
      </c>
      <c r="I2346" s="6" t="n"/>
      <c r="J2346" s="6" t="n"/>
      <c r="K2346" t="inlineStr">
        <is>
          <t>run_prolonged_fixed_duration</t>
        </is>
      </c>
      <c r="L2346" s="6" t="n">
        <v>44501</v>
      </c>
      <c r="M2346" s="6" t="n">
        <v>46326</v>
      </c>
      <c r="N2346" t="n">
        <v>1824</v>
      </c>
      <c r="O2346" s="6" t="n">
        <v>46326</v>
      </c>
      <c r="S2346" t="inlineStr">
        <is>
          <t>n.a.</t>
        </is>
      </c>
      <c r="T2346" s="6" t="n"/>
      <c r="U2346" s="6" t="n"/>
      <c r="V2346" t="n">
        <v>0</v>
      </c>
      <c r="W2346" t="n">
        <v>0</v>
      </c>
      <c r="X2346" s="6" t="n"/>
      <c r="Z2346" s="6" t="n">
        <v>46326</v>
      </c>
      <c r="AA2346" t="inlineStr">
        <is>
          <t>n.a.</t>
        </is>
      </c>
      <c r="AB2346" s="6" t="n">
        <v>46326</v>
      </c>
      <c r="AC2346" t="inlineStr"/>
      <c r="AD2346" s="6" t="n">
        <v>46173</v>
      </c>
    </row>
    <row r="2347">
      <c r="A2347" t="inlineStr">
        <is>
          <t>V100013</t>
        </is>
      </c>
      <c r="B2347" t="inlineStr">
        <is>
          <t>2021-0035</t>
        </is>
      </c>
      <c r="C2347" t="n">
        <v>38</v>
      </c>
      <c r="D2347" t="inlineStr">
        <is>
          <t>37 80 4955 112-0</t>
        </is>
      </c>
      <c r="E2347" t="inlineStr">
        <is>
          <t>Rail Cargo Austria AG</t>
        </is>
      </c>
      <c r="F2347" t="inlineStr">
        <is>
          <t>WBA</t>
        </is>
      </c>
      <c r="G2347" t="inlineStr">
        <is>
          <t>DPW</t>
        </is>
      </c>
      <c r="I2347" s="6" t="n"/>
      <c r="J2347" s="6" t="n"/>
      <c r="K2347" t="inlineStr">
        <is>
          <t>run_initial_fixed_duration</t>
        </is>
      </c>
      <c r="L2347" s="6" t="n">
        <v>45531</v>
      </c>
      <c r="M2347" s="6" t="n">
        <v>46326</v>
      </c>
      <c r="N2347" t="n">
        <v>1824</v>
      </c>
      <c r="O2347" s="6" t="n">
        <v>46326</v>
      </c>
      <c r="S2347" t="inlineStr">
        <is>
          <t>n.a.</t>
        </is>
      </c>
      <c r="T2347" s="6" t="n"/>
      <c r="U2347" s="6" t="n"/>
      <c r="V2347" t="n">
        <v>0</v>
      </c>
      <c r="W2347" t="n">
        <v>0</v>
      </c>
      <c r="X2347" s="6" t="n"/>
      <c r="Z2347" s="6" t="n">
        <v>46326</v>
      </c>
      <c r="AA2347" t="inlineStr">
        <is>
          <t>n.a.</t>
        </is>
      </c>
      <c r="AB2347" s="6" t="n">
        <v>46326</v>
      </c>
      <c r="AC2347" t="inlineStr"/>
      <c r="AD2347" s="6" t="n">
        <v>46173</v>
      </c>
    </row>
    <row r="2348">
      <c r="A2348" t="inlineStr">
        <is>
          <t>V100013</t>
        </is>
      </c>
      <c r="B2348" t="inlineStr">
        <is>
          <t>2021-0035</t>
        </is>
      </c>
      <c r="C2348" t="n">
        <v>52</v>
      </c>
      <c r="D2348" t="inlineStr">
        <is>
          <t>37 80 4955 116-1</t>
        </is>
      </c>
      <c r="E2348" t="inlineStr">
        <is>
          <t>Rail Cargo Austria AG</t>
        </is>
      </c>
      <c r="F2348" t="inlineStr">
        <is>
          <t>WBA</t>
        </is>
      </c>
      <c r="G2348" t="inlineStr">
        <is>
          <t>DPW</t>
        </is>
      </c>
      <c r="I2348" s="6" t="n"/>
      <c r="J2348" s="6" t="n"/>
      <c r="K2348" t="inlineStr">
        <is>
          <t>run_initial_fixed_duration</t>
        </is>
      </c>
      <c r="L2348" s="6" t="n">
        <v>45545</v>
      </c>
      <c r="M2348" s="6" t="n">
        <v>46326</v>
      </c>
      <c r="N2348" t="n">
        <v>1824</v>
      </c>
      <c r="O2348" s="6" t="n">
        <v>46326</v>
      </c>
      <c r="S2348" t="inlineStr">
        <is>
          <t>n.a.</t>
        </is>
      </c>
      <c r="T2348" s="6" t="n"/>
      <c r="U2348" s="6" t="n"/>
      <c r="V2348" t="n">
        <v>0</v>
      </c>
      <c r="W2348" t="n">
        <v>0</v>
      </c>
      <c r="X2348" s="6" t="n"/>
      <c r="Z2348" s="6" t="n">
        <v>46326</v>
      </c>
      <c r="AA2348" t="inlineStr">
        <is>
          <t>n.a.</t>
        </is>
      </c>
      <c r="AB2348" s="6" t="n">
        <v>46326</v>
      </c>
      <c r="AC2348" t="inlineStr"/>
      <c r="AD2348" s="6" t="n">
        <v>46173</v>
      </c>
    </row>
    <row r="2349">
      <c r="A2349" t="inlineStr">
        <is>
          <t>V100013</t>
        </is>
      </c>
      <c r="B2349" t="inlineStr">
        <is>
          <t>2021-0035</t>
        </is>
      </c>
      <c r="C2349" t="n">
        <v>62</v>
      </c>
      <c r="D2349" t="inlineStr">
        <is>
          <t>35 80 4956 032-1</t>
        </is>
      </c>
      <c r="E2349" t="inlineStr">
        <is>
          <t>Rail Cargo Austria AG</t>
        </is>
      </c>
      <c r="F2349" t="inlineStr">
        <is>
          <t>WBA</t>
        </is>
      </c>
      <c r="G2349" t="inlineStr">
        <is>
          <t>DPW</t>
        </is>
      </c>
      <c r="I2349" s="6" t="n"/>
      <c r="J2349" s="6" t="n"/>
      <c r="K2349" t="inlineStr">
        <is>
          <t>run_initial_fixed_duration</t>
        </is>
      </c>
      <c r="L2349" s="6" t="n">
        <v>45931</v>
      </c>
      <c r="M2349" s="6" t="n">
        <v>46326</v>
      </c>
      <c r="N2349" t="n">
        <v>1824</v>
      </c>
      <c r="O2349" s="6" t="n">
        <v>46326</v>
      </c>
      <c r="S2349" t="inlineStr">
        <is>
          <t>n.a.</t>
        </is>
      </c>
      <c r="T2349" s="6" t="n"/>
      <c r="U2349" s="6" t="n"/>
      <c r="V2349" t="n">
        <v>0</v>
      </c>
      <c r="W2349" t="n">
        <v>0</v>
      </c>
      <c r="X2349" s="6" t="n"/>
      <c r="Z2349" s="6" t="n">
        <v>46326</v>
      </c>
      <c r="AA2349" t="inlineStr">
        <is>
          <t>n.a.</t>
        </is>
      </c>
      <c r="AB2349" s="6" t="n">
        <v>46326</v>
      </c>
      <c r="AC2349" t="inlineStr"/>
      <c r="AD2349" s="6" t="n">
        <v>46173</v>
      </c>
    </row>
    <row r="2350">
      <c r="A2350" t="inlineStr">
        <is>
          <t>V100013</t>
        </is>
      </c>
      <c r="B2350" t="inlineStr">
        <is>
          <t>2021-0035</t>
        </is>
      </c>
      <c r="C2350" t="n">
        <v>63</v>
      </c>
      <c r="D2350" t="inlineStr">
        <is>
          <t>35 80 4956 036-2</t>
        </is>
      </c>
      <c r="E2350" t="inlineStr">
        <is>
          <t>Rail Cargo Austria AG</t>
        </is>
      </c>
      <c r="F2350" t="inlineStr">
        <is>
          <t>WBA</t>
        </is>
      </c>
      <c r="G2350" t="inlineStr">
        <is>
          <t>DPW</t>
        </is>
      </c>
      <c r="I2350" s="6" t="n"/>
      <c r="J2350" s="6" t="n"/>
      <c r="K2350" t="inlineStr">
        <is>
          <t>run_initial_fixed_duration</t>
        </is>
      </c>
      <c r="L2350" s="6" t="n">
        <v>45931</v>
      </c>
      <c r="M2350" s="6" t="n">
        <v>46326</v>
      </c>
      <c r="N2350" t="n">
        <v>1824</v>
      </c>
      <c r="O2350" s="6" t="n">
        <v>46326</v>
      </c>
      <c r="S2350" t="inlineStr">
        <is>
          <t>n.a.</t>
        </is>
      </c>
      <c r="T2350" s="6" t="n"/>
      <c r="U2350" s="6" t="n"/>
      <c r="V2350" t="n">
        <v>0</v>
      </c>
      <c r="W2350" t="n">
        <v>0</v>
      </c>
      <c r="X2350" s="6" t="n"/>
      <c r="Z2350" s="6" t="n">
        <v>46326</v>
      </c>
      <c r="AA2350" t="inlineStr">
        <is>
          <t>n.a.</t>
        </is>
      </c>
      <c r="AB2350" s="6" t="n">
        <v>46326</v>
      </c>
      <c r="AC2350" t="inlineStr"/>
      <c r="AD2350" s="6" t="n">
        <v>46173</v>
      </c>
    </row>
    <row r="2351">
      <c r="A2351" t="inlineStr">
        <is>
          <t>V100013</t>
        </is>
      </c>
      <c r="B2351" t="inlineStr">
        <is>
          <t>2021-0035</t>
        </is>
      </c>
      <c r="C2351" t="n">
        <v>64</v>
      </c>
      <c r="D2351" t="inlineStr">
        <is>
          <t>35 80 4956 037-0</t>
        </is>
      </c>
      <c r="E2351" t="inlineStr">
        <is>
          <t>Rail Cargo Austria AG</t>
        </is>
      </c>
      <c r="F2351" t="inlineStr">
        <is>
          <t>WBA</t>
        </is>
      </c>
      <c r="G2351" t="inlineStr">
        <is>
          <t>DPW</t>
        </is>
      </c>
      <c r="I2351" s="6" t="n"/>
      <c r="J2351" s="6" t="n"/>
      <c r="K2351" t="inlineStr">
        <is>
          <t>run_initial_fixed_duration</t>
        </is>
      </c>
      <c r="L2351" s="6" t="n">
        <v>45931</v>
      </c>
      <c r="M2351" s="6" t="n">
        <v>46326</v>
      </c>
      <c r="N2351" t="n">
        <v>1824</v>
      </c>
      <c r="O2351" s="6" t="n">
        <v>46326</v>
      </c>
      <c r="S2351" t="inlineStr">
        <is>
          <t>n.a.</t>
        </is>
      </c>
      <c r="T2351" s="6" t="n"/>
      <c r="U2351" s="6" t="n"/>
      <c r="V2351" t="n">
        <v>0</v>
      </c>
      <c r="W2351" t="n">
        <v>0</v>
      </c>
      <c r="X2351" s="6" t="n"/>
      <c r="Z2351" s="6" t="n">
        <v>46326</v>
      </c>
      <c r="AA2351" t="inlineStr">
        <is>
          <t>n.a.</t>
        </is>
      </c>
      <c r="AB2351" s="6" t="n">
        <v>46326</v>
      </c>
      <c r="AC2351" t="inlineStr"/>
      <c r="AD2351" s="6" t="n">
        <v>46173</v>
      </c>
    </row>
    <row r="2352">
      <c r="A2352" t="inlineStr">
        <is>
          <t>V100013</t>
        </is>
      </c>
      <c r="B2352" t="inlineStr">
        <is>
          <t>2021-0035</t>
        </is>
      </c>
      <c r="C2352" t="n">
        <v>65</v>
      </c>
      <c r="D2352" t="inlineStr">
        <is>
          <t>35 80 4956 038-8</t>
        </is>
      </c>
      <c r="E2352" t="inlineStr">
        <is>
          <t>Rail Cargo Austria AG</t>
        </is>
      </c>
      <c r="F2352" t="inlineStr">
        <is>
          <t>WBA</t>
        </is>
      </c>
      <c r="G2352" t="inlineStr">
        <is>
          <t>DPW</t>
        </is>
      </c>
      <c r="I2352" s="6" t="n"/>
      <c r="J2352" s="6" t="n"/>
      <c r="K2352" t="inlineStr">
        <is>
          <t>run_initial_fixed_duration</t>
        </is>
      </c>
      <c r="L2352" s="6" t="n">
        <v>45931</v>
      </c>
      <c r="M2352" s="6" t="n">
        <v>46326</v>
      </c>
      <c r="N2352" t="n">
        <v>1824</v>
      </c>
      <c r="O2352" s="6" t="n">
        <v>46326</v>
      </c>
      <c r="S2352" t="inlineStr">
        <is>
          <t>n.a.</t>
        </is>
      </c>
      <c r="T2352" s="6" t="n"/>
      <c r="U2352" s="6" t="n"/>
      <c r="V2352" t="n">
        <v>0</v>
      </c>
      <c r="W2352" t="n">
        <v>0</v>
      </c>
      <c r="X2352" s="6" t="n"/>
      <c r="Z2352" s="6" t="n">
        <v>46326</v>
      </c>
      <c r="AA2352" t="inlineStr">
        <is>
          <t>n.a.</t>
        </is>
      </c>
      <c r="AB2352" s="6" t="n">
        <v>46326</v>
      </c>
      <c r="AC2352" t="inlineStr"/>
      <c r="AD2352" s="6" t="n">
        <v>46173</v>
      </c>
    </row>
    <row r="2353">
      <c r="A2353" t="inlineStr">
        <is>
          <t>V100013</t>
        </is>
      </c>
      <c r="B2353" t="inlineStr">
        <is>
          <t>2021-0035</t>
        </is>
      </c>
      <c r="C2353" t="n">
        <v>66</v>
      </c>
      <c r="D2353" t="inlineStr">
        <is>
          <t>35 80 4956 042-0</t>
        </is>
      </c>
      <c r="E2353" t="inlineStr">
        <is>
          <t>Rail Cargo Austria AG</t>
        </is>
      </c>
      <c r="F2353" t="inlineStr">
        <is>
          <t>WBA</t>
        </is>
      </c>
      <c r="G2353" t="inlineStr">
        <is>
          <t>DPW</t>
        </is>
      </c>
      <c r="I2353" s="6" t="n"/>
      <c r="J2353" s="6" t="n"/>
      <c r="K2353" t="inlineStr">
        <is>
          <t>run_initial_fixed_duration</t>
        </is>
      </c>
      <c r="L2353" s="6" t="n">
        <v>45931</v>
      </c>
      <c r="M2353" s="6" t="n">
        <v>46326</v>
      </c>
      <c r="N2353" t="n">
        <v>1824</v>
      </c>
      <c r="O2353" s="6" t="n">
        <v>46326</v>
      </c>
      <c r="S2353" t="inlineStr">
        <is>
          <t>n.a.</t>
        </is>
      </c>
      <c r="T2353" s="6" t="n"/>
      <c r="U2353" s="6" t="n"/>
      <c r="V2353" t="n">
        <v>0</v>
      </c>
      <c r="W2353" t="n">
        <v>0</v>
      </c>
      <c r="X2353" s="6" t="n"/>
      <c r="Z2353" s="6" t="n">
        <v>46326</v>
      </c>
      <c r="AA2353" t="inlineStr">
        <is>
          <t>n.a.</t>
        </is>
      </c>
      <c r="AB2353" s="6" t="n">
        <v>46326</v>
      </c>
      <c r="AC2353" t="inlineStr"/>
      <c r="AD2353" s="6" t="n">
        <v>46173</v>
      </c>
    </row>
    <row r="2354">
      <c r="A2354" t="inlineStr">
        <is>
          <t>V100013</t>
        </is>
      </c>
      <c r="B2354" t="inlineStr">
        <is>
          <t>2021-0035</t>
        </is>
      </c>
      <c r="C2354" t="n">
        <v>67</v>
      </c>
      <c r="D2354" t="inlineStr">
        <is>
          <t>35 80 4956 043-8</t>
        </is>
      </c>
      <c r="E2354" t="inlineStr">
        <is>
          <t>Rail Cargo Austria AG</t>
        </is>
      </c>
      <c r="F2354" t="inlineStr">
        <is>
          <t>WBA</t>
        </is>
      </c>
      <c r="G2354" t="inlineStr">
        <is>
          <t>DPW</t>
        </is>
      </c>
      <c r="I2354" s="6" t="n"/>
      <c r="J2354" s="6" t="n"/>
      <c r="K2354" t="inlineStr">
        <is>
          <t>run_initial_fixed_duration</t>
        </is>
      </c>
      <c r="L2354" s="6" t="n">
        <v>45931</v>
      </c>
      <c r="M2354" s="6" t="n">
        <v>46326</v>
      </c>
      <c r="N2354" t="n">
        <v>1824</v>
      </c>
      <c r="O2354" s="6" t="n">
        <v>46326</v>
      </c>
      <c r="S2354" t="inlineStr">
        <is>
          <t>n.a.</t>
        </is>
      </c>
      <c r="T2354" s="6" t="n"/>
      <c r="U2354" s="6" t="n"/>
      <c r="V2354" t="n">
        <v>0</v>
      </c>
      <c r="W2354" t="n">
        <v>0</v>
      </c>
      <c r="X2354" s="6" t="n"/>
      <c r="Z2354" s="6" t="n">
        <v>46326</v>
      </c>
      <c r="AA2354" t="inlineStr">
        <is>
          <t>n.a.</t>
        </is>
      </c>
      <c r="AB2354" s="6" t="n">
        <v>46326</v>
      </c>
      <c r="AC2354" t="inlineStr"/>
      <c r="AD2354" s="6" t="n">
        <v>46173</v>
      </c>
    </row>
    <row r="2355">
      <c r="A2355" t="inlineStr">
        <is>
          <t>V100013</t>
        </is>
      </c>
      <c r="B2355" t="inlineStr">
        <is>
          <t>2021-0035</t>
        </is>
      </c>
      <c r="C2355" t="n">
        <v>68</v>
      </c>
      <c r="D2355" t="inlineStr">
        <is>
          <t>37 80 4992 310-5</t>
        </is>
      </c>
      <c r="E2355" t="inlineStr">
        <is>
          <t>Rail Cargo Austria AG</t>
        </is>
      </c>
      <c r="F2355" t="inlineStr">
        <is>
          <t>WBA</t>
        </is>
      </c>
      <c r="G2355" t="inlineStr">
        <is>
          <t>DPW</t>
        </is>
      </c>
      <c r="I2355" s="6" t="n"/>
      <c r="J2355" s="6" t="n"/>
      <c r="K2355" t="inlineStr">
        <is>
          <t>run_initial_fixed_duration</t>
        </is>
      </c>
      <c r="L2355" s="6" t="n">
        <v>45931</v>
      </c>
      <c r="M2355" s="6" t="n">
        <v>46326</v>
      </c>
      <c r="N2355" t="n">
        <v>1824</v>
      </c>
      <c r="O2355" s="6" t="n">
        <v>46326</v>
      </c>
      <c r="S2355" t="inlineStr">
        <is>
          <t>n.a.</t>
        </is>
      </c>
      <c r="T2355" s="6" t="n"/>
      <c r="U2355" s="6" t="n"/>
      <c r="V2355" t="n">
        <v>0</v>
      </c>
      <c r="W2355" t="n">
        <v>0</v>
      </c>
      <c r="X2355" s="6" t="n"/>
      <c r="Z2355" s="6" t="n">
        <v>46326</v>
      </c>
      <c r="AA2355" t="inlineStr">
        <is>
          <t>n.a.</t>
        </is>
      </c>
      <c r="AB2355" s="6" t="n">
        <v>46326</v>
      </c>
      <c r="AC2355" t="inlineStr"/>
      <c r="AD2355" s="6" t="n">
        <v>46173</v>
      </c>
    </row>
    <row r="2356">
      <c r="A2356" t="inlineStr">
        <is>
          <t>V100013</t>
        </is>
      </c>
      <c r="B2356" t="inlineStr">
        <is>
          <t>2021-0035</t>
        </is>
      </c>
      <c r="C2356" t="n">
        <v>69</v>
      </c>
      <c r="D2356" t="inlineStr">
        <is>
          <t>37 80 4992 313-9</t>
        </is>
      </c>
      <c r="E2356" t="inlineStr">
        <is>
          <t>Rail Cargo Austria AG</t>
        </is>
      </c>
      <c r="F2356" t="inlineStr">
        <is>
          <t>WBA</t>
        </is>
      </c>
      <c r="G2356" t="inlineStr">
        <is>
          <t>DPW</t>
        </is>
      </c>
      <c r="I2356" s="6" t="n"/>
      <c r="J2356" s="6" t="n"/>
      <c r="K2356" t="inlineStr">
        <is>
          <t>run_initial_fixed_duration</t>
        </is>
      </c>
      <c r="L2356" s="6" t="n">
        <v>45931</v>
      </c>
      <c r="M2356" s="6" t="n">
        <v>46326</v>
      </c>
      <c r="N2356" t="n">
        <v>1824</v>
      </c>
      <c r="O2356" s="6" t="n">
        <v>46326</v>
      </c>
      <c r="S2356" t="inlineStr">
        <is>
          <t>n.a.</t>
        </is>
      </c>
      <c r="T2356" s="6" t="n"/>
      <c r="U2356" s="6" t="n"/>
      <c r="V2356" t="n">
        <v>0</v>
      </c>
      <c r="W2356" t="n">
        <v>0</v>
      </c>
      <c r="X2356" s="6" t="n"/>
      <c r="Z2356" s="6" t="n">
        <v>46326</v>
      </c>
      <c r="AA2356" t="inlineStr">
        <is>
          <t>n.a.</t>
        </is>
      </c>
      <c r="AB2356" s="6" t="n">
        <v>46326</v>
      </c>
      <c r="AC2356" t="inlineStr"/>
      <c r="AD2356" s="6" t="n">
        <v>46173</v>
      </c>
    </row>
    <row r="2357">
      <c r="A2357" t="inlineStr">
        <is>
          <t>V100013</t>
        </is>
      </c>
      <c r="B2357" t="inlineStr">
        <is>
          <t>2021-0035</t>
        </is>
      </c>
      <c r="C2357" t="n">
        <v>70</v>
      </c>
      <c r="D2357" t="inlineStr">
        <is>
          <t>37 80 4992 315-4</t>
        </is>
      </c>
      <c r="E2357" t="inlineStr">
        <is>
          <t>Rail Cargo Austria AG</t>
        </is>
      </c>
      <c r="F2357" t="inlineStr">
        <is>
          <t>WBA</t>
        </is>
      </c>
      <c r="G2357" t="inlineStr">
        <is>
          <t>DPW</t>
        </is>
      </c>
      <c r="I2357" s="6" t="n"/>
      <c r="J2357" s="6" t="n"/>
      <c r="K2357" t="inlineStr">
        <is>
          <t>run_initial_fixed_duration</t>
        </is>
      </c>
      <c r="L2357" s="6" t="n">
        <v>45931</v>
      </c>
      <c r="M2357" s="6" t="n">
        <v>46326</v>
      </c>
      <c r="N2357" t="n">
        <v>1824</v>
      </c>
      <c r="O2357" s="6" t="n">
        <v>46326</v>
      </c>
      <c r="S2357" t="inlineStr">
        <is>
          <t>n.a.</t>
        </is>
      </c>
      <c r="T2357" s="6" t="n"/>
      <c r="U2357" s="6" t="n"/>
      <c r="V2357" t="n">
        <v>0</v>
      </c>
      <c r="W2357" t="n">
        <v>0</v>
      </c>
      <c r="X2357" s="6" t="n"/>
      <c r="Z2357" s="6" t="n">
        <v>46326</v>
      </c>
      <c r="AA2357" t="inlineStr">
        <is>
          <t>n.a.</t>
        </is>
      </c>
      <c r="AB2357" s="6" t="n">
        <v>46326</v>
      </c>
      <c r="AC2357" t="inlineStr"/>
      <c r="AD2357" s="6" t="n">
        <v>46173</v>
      </c>
    </row>
    <row r="2358">
      <c r="A2358" t="inlineStr">
        <is>
          <t>V100013</t>
        </is>
      </c>
      <c r="B2358" t="inlineStr">
        <is>
          <t>2021-0035</t>
        </is>
      </c>
      <c r="C2358" t="n">
        <v>71</v>
      </c>
      <c r="D2358" t="inlineStr">
        <is>
          <t>37 80 4992 319-6</t>
        </is>
      </c>
      <c r="E2358" t="inlineStr">
        <is>
          <t>Rail Cargo Austria AG</t>
        </is>
      </c>
      <c r="F2358" t="inlineStr">
        <is>
          <t>WBA</t>
        </is>
      </c>
      <c r="G2358" t="inlineStr">
        <is>
          <t>DPW</t>
        </is>
      </c>
      <c r="I2358" s="6" t="n"/>
      <c r="J2358" s="6" t="n"/>
      <c r="K2358" t="inlineStr">
        <is>
          <t>run_initial_fixed_duration</t>
        </is>
      </c>
      <c r="L2358" s="6" t="n">
        <v>45931</v>
      </c>
      <c r="M2358" s="6" t="n">
        <v>46326</v>
      </c>
      <c r="N2358" t="n">
        <v>1824</v>
      </c>
      <c r="O2358" s="6" t="n">
        <v>46326</v>
      </c>
      <c r="S2358" t="inlineStr">
        <is>
          <t>n.a.</t>
        </is>
      </c>
      <c r="T2358" s="6" t="n"/>
      <c r="U2358" s="6" t="n"/>
      <c r="V2358" t="n">
        <v>0</v>
      </c>
      <c r="W2358" t="n">
        <v>0</v>
      </c>
      <c r="X2358" s="6" t="n"/>
      <c r="Z2358" s="6" t="n">
        <v>46326</v>
      </c>
      <c r="AA2358" t="inlineStr">
        <is>
          <t>n.a.</t>
        </is>
      </c>
      <c r="AB2358" s="6" t="n">
        <v>46326</v>
      </c>
      <c r="AC2358" t="inlineStr"/>
      <c r="AD2358" s="6" t="n">
        <v>46173</v>
      </c>
    </row>
    <row r="2359">
      <c r="A2359" t="inlineStr">
        <is>
          <t>V100013</t>
        </is>
      </c>
      <c r="B2359" t="inlineStr">
        <is>
          <t>2021-0035</t>
        </is>
      </c>
      <c r="C2359" t="n">
        <v>72</v>
      </c>
      <c r="D2359" t="inlineStr">
        <is>
          <t>37 80 4992 320-4</t>
        </is>
      </c>
      <c r="E2359" t="inlineStr">
        <is>
          <t>Rail Cargo Austria AG</t>
        </is>
      </c>
      <c r="F2359" t="inlineStr">
        <is>
          <t>WBA</t>
        </is>
      </c>
      <c r="G2359" t="inlineStr">
        <is>
          <t>DPW</t>
        </is>
      </c>
      <c r="I2359" s="6" t="n"/>
      <c r="J2359" s="6" t="n"/>
      <c r="K2359" t="inlineStr">
        <is>
          <t>run_initial_fixed_duration</t>
        </is>
      </c>
      <c r="L2359" s="6" t="n">
        <v>45931</v>
      </c>
      <c r="M2359" s="6" t="n">
        <v>46326</v>
      </c>
      <c r="N2359" t="n">
        <v>1824</v>
      </c>
      <c r="O2359" s="6" t="n">
        <v>46326</v>
      </c>
      <c r="S2359" t="inlineStr">
        <is>
          <t>n.a.</t>
        </is>
      </c>
      <c r="T2359" s="6" t="n"/>
      <c r="U2359" s="6" t="n"/>
      <c r="V2359" t="n">
        <v>0</v>
      </c>
      <c r="W2359" t="n">
        <v>0</v>
      </c>
      <c r="X2359" s="6" t="n"/>
      <c r="Z2359" s="6" t="n">
        <v>46326</v>
      </c>
      <c r="AA2359" t="inlineStr">
        <is>
          <t>n.a.</t>
        </is>
      </c>
      <c r="AB2359" s="6" t="n">
        <v>46326</v>
      </c>
      <c r="AC2359" t="inlineStr"/>
      <c r="AD2359" s="6" t="n">
        <v>46173</v>
      </c>
    </row>
    <row r="2360">
      <c r="A2360" t="inlineStr">
        <is>
          <t>V100013</t>
        </is>
      </c>
      <c r="B2360" t="inlineStr">
        <is>
          <t>2021-0035</t>
        </is>
      </c>
      <c r="C2360" t="n">
        <v>73</v>
      </c>
      <c r="D2360" t="inlineStr">
        <is>
          <t>37 80 4992 321-2</t>
        </is>
      </c>
      <c r="E2360" t="inlineStr">
        <is>
          <t>Rail Cargo Austria AG</t>
        </is>
      </c>
      <c r="F2360" t="inlineStr">
        <is>
          <t>WBA</t>
        </is>
      </c>
      <c r="G2360" t="inlineStr">
        <is>
          <t>DPW</t>
        </is>
      </c>
      <c r="I2360" s="6" t="n"/>
      <c r="J2360" s="6" t="n"/>
      <c r="K2360" t="inlineStr">
        <is>
          <t>run_initial_fixed_duration</t>
        </is>
      </c>
      <c r="L2360" s="6" t="n">
        <v>45931</v>
      </c>
      <c r="M2360" s="6" t="n">
        <v>46326</v>
      </c>
      <c r="N2360" t="n">
        <v>1824</v>
      </c>
      <c r="O2360" s="6" t="n">
        <v>46326</v>
      </c>
      <c r="S2360" t="inlineStr">
        <is>
          <t>n.a.</t>
        </is>
      </c>
      <c r="T2360" s="6" t="n"/>
      <c r="U2360" s="6" t="n"/>
      <c r="V2360" t="n">
        <v>0</v>
      </c>
      <c r="W2360" t="n">
        <v>0</v>
      </c>
      <c r="X2360" s="6" t="n"/>
      <c r="Z2360" s="6" t="n">
        <v>46326</v>
      </c>
      <c r="AA2360" t="inlineStr">
        <is>
          <t>n.a.</t>
        </is>
      </c>
      <c r="AB2360" s="6" t="n">
        <v>46326</v>
      </c>
      <c r="AC2360" t="inlineStr"/>
      <c r="AD2360" s="6" t="n">
        <v>46173</v>
      </c>
    </row>
    <row r="2361">
      <c r="A2361" t="inlineStr">
        <is>
          <t>V100013</t>
        </is>
      </c>
      <c r="B2361" t="inlineStr">
        <is>
          <t>2021-0035</t>
        </is>
      </c>
      <c r="C2361" t="n">
        <v>74</v>
      </c>
      <c r="D2361" t="inlineStr">
        <is>
          <t>37 80 4992 322-0</t>
        </is>
      </c>
      <c r="E2361" t="inlineStr">
        <is>
          <t>Rail Cargo Austria AG</t>
        </is>
      </c>
      <c r="F2361" t="inlineStr">
        <is>
          <t>WBA</t>
        </is>
      </c>
      <c r="G2361" t="inlineStr">
        <is>
          <t>DPW</t>
        </is>
      </c>
      <c r="I2361" s="6" t="n"/>
      <c r="J2361" s="6" t="n"/>
      <c r="K2361" t="inlineStr">
        <is>
          <t>run_initial_fixed_duration</t>
        </is>
      </c>
      <c r="L2361" s="6" t="n">
        <v>45931</v>
      </c>
      <c r="M2361" s="6" t="n">
        <v>46326</v>
      </c>
      <c r="N2361" t="n">
        <v>1824</v>
      </c>
      <c r="O2361" s="6" t="n">
        <v>46326</v>
      </c>
      <c r="S2361" t="inlineStr">
        <is>
          <t>n.a.</t>
        </is>
      </c>
      <c r="T2361" s="6" t="n"/>
      <c r="U2361" s="6" t="n"/>
      <c r="V2361" t="n">
        <v>0</v>
      </c>
      <c r="W2361" t="n">
        <v>0</v>
      </c>
      <c r="X2361" s="6" t="n"/>
      <c r="Z2361" s="6" t="n">
        <v>46326</v>
      </c>
      <c r="AA2361" t="inlineStr">
        <is>
          <t>n.a.</t>
        </is>
      </c>
      <c r="AB2361" s="6" t="n">
        <v>46326</v>
      </c>
      <c r="AC2361" t="inlineStr"/>
      <c r="AD2361" s="6" t="n">
        <v>46173</v>
      </c>
    </row>
    <row r="2362">
      <c r="A2362" t="inlineStr">
        <is>
          <t>V100019</t>
        </is>
      </c>
      <c r="B2362" t="inlineStr">
        <is>
          <t>2021-0036</t>
        </is>
      </c>
      <c r="C2362" t="n">
        <v>2</v>
      </c>
      <c r="D2362" t="inlineStr">
        <is>
          <t>37 80 4956 596-3</t>
        </is>
      </c>
      <c r="E2362" t="inlineStr">
        <is>
          <t>Rail Cargo Austria AG</t>
        </is>
      </c>
      <c r="F2362" t="inlineStr">
        <is>
          <t>WBA</t>
        </is>
      </c>
      <c r="G2362" t="inlineStr">
        <is>
          <t>DPW</t>
        </is>
      </c>
      <c r="I2362" s="6" t="n"/>
      <c r="J2362" s="6" t="n"/>
      <c r="K2362" t="inlineStr">
        <is>
          <t>run_prolonged_fixed_duration</t>
        </is>
      </c>
      <c r="L2362" s="6" t="n">
        <v>44635</v>
      </c>
      <c r="M2362" s="6" t="n">
        <v>46326</v>
      </c>
      <c r="N2362" t="n">
        <v>1691</v>
      </c>
      <c r="O2362" s="6" t="n">
        <v>46326</v>
      </c>
      <c r="S2362" t="inlineStr">
        <is>
          <t>n.a.</t>
        </is>
      </c>
      <c r="T2362" s="6" t="n"/>
      <c r="U2362" s="6" t="n"/>
      <c r="V2362" t="n">
        <v>0</v>
      </c>
      <c r="W2362" t="n">
        <v>0</v>
      </c>
      <c r="X2362" s="6" t="n"/>
      <c r="Z2362" s="6" t="n">
        <v>46326</v>
      </c>
      <c r="AA2362" t="inlineStr">
        <is>
          <t>n.a.</t>
        </is>
      </c>
      <c r="AB2362" s="6" t="n">
        <v>46326</v>
      </c>
      <c r="AC2362" t="inlineStr"/>
      <c r="AD2362" s="6" t="n">
        <v>46173</v>
      </c>
    </row>
    <row r="2363">
      <c r="A2363" t="inlineStr">
        <is>
          <t>V100019</t>
        </is>
      </c>
      <c r="B2363" t="inlineStr">
        <is>
          <t>2021-0036</t>
        </is>
      </c>
      <c r="C2363" t="n">
        <v>5</v>
      </c>
      <c r="D2363" t="inlineStr">
        <is>
          <t>37 80 4956 599-7</t>
        </is>
      </c>
      <c r="E2363" t="inlineStr">
        <is>
          <t>Rail Cargo Austria AG</t>
        </is>
      </c>
      <c r="F2363" t="inlineStr">
        <is>
          <t>WBA</t>
        </is>
      </c>
      <c r="G2363" t="inlineStr">
        <is>
          <t>DPW</t>
        </is>
      </c>
      <c r="I2363" s="6" t="n"/>
      <c r="J2363" s="6" t="n"/>
      <c r="K2363" t="inlineStr">
        <is>
          <t>run_prolonged_fixed_duration</t>
        </is>
      </c>
      <c r="L2363" s="6" t="n">
        <v>44635</v>
      </c>
      <c r="M2363" s="6" t="n">
        <v>46326</v>
      </c>
      <c r="N2363" t="n">
        <v>1691</v>
      </c>
      <c r="O2363" s="6" t="n">
        <v>46326</v>
      </c>
      <c r="S2363" t="inlineStr">
        <is>
          <t>n.a.</t>
        </is>
      </c>
      <c r="T2363" s="6" t="n"/>
      <c r="U2363" s="6" t="n"/>
      <c r="V2363" t="n">
        <v>0</v>
      </c>
      <c r="W2363" t="n">
        <v>0</v>
      </c>
      <c r="X2363" s="6" t="n"/>
      <c r="Z2363" s="6" t="n">
        <v>46326</v>
      </c>
      <c r="AA2363" t="inlineStr">
        <is>
          <t>n.a.</t>
        </is>
      </c>
      <c r="AB2363" s="6" t="n">
        <v>46326</v>
      </c>
      <c r="AC2363" t="inlineStr"/>
      <c r="AD2363" s="6" t="n">
        <v>46173</v>
      </c>
    </row>
    <row r="2364">
      <c r="A2364" t="inlineStr">
        <is>
          <t>V100019</t>
        </is>
      </c>
      <c r="B2364" t="inlineStr">
        <is>
          <t>2021-0036</t>
        </is>
      </c>
      <c r="C2364" t="n">
        <v>6</v>
      </c>
      <c r="D2364" t="inlineStr">
        <is>
          <t>37 80 4956 600-3</t>
        </is>
      </c>
      <c r="E2364" t="inlineStr">
        <is>
          <t>Rail Cargo Austria AG</t>
        </is>
      </c>
      <c r="F2364" t="inlineStr">
        <is>
          <t>WBA</t>
        </is>
      </c>
      <c r="G2364" t="inlineStr">
        <is>
          <t>DPW</t>
        </is>
      </c>
      <c r="I2364" s="6" t="n"/>
      <c r="J2364" s="6" t="n"/>
      <c r="K2364" t="inlineStr">
        <is>
          <t>run_prolonged_fixed_duration</t>
        </is>
      </c>
      <c r="L2364" s="6" t="n">
        <v>44635</v>
      </c>
      <c r="M2364" s="6" t="n">
        <v>46326</v>
      </c>
      <c r="N2364" t="n">
        <v>1691</v>
      </c>
      <c r="O2364" s="6" t="n">
        <v>46326</v>
      </c>
      <c r="S2364" t="inlineStr">
        <is>
          <t>n.a.</t>
        </is>
      </c>
      <c r="T2364" s="6" t="n"/>
      <c r="U2364" s="6" t="n"/>
      <c r="V2364" t="n">
        <v>0</v>
      </c>
      <c r="W2364" t="n">
        <v>0</v>
      </c>
      <c r="X2364" s="6" t="n"/>
      <c r="Z2364" s="6" t="n">
        <v>46326</v>
      </c>
      <c r="AA2364" t="inlineStr">
        <is>
          <t>n.a.</t>
        </is>
      </c>
      <c r="AB2364" s="6" t="n">
        <v>46326</v>
      </c>
      <c r="AC2364" t="inlineStr"/>
      <c r="AD2364" s="6" t="n">
        <v>46173</v>
      </c>
    </row>
    <row r="2365">
      <c r="A2365" t="inlineStr">
        <is>
          <t>V100019</t>
        </is>
      </c>
      <c r="B2365" t="inlineStr">
        <is>
          <t>2021-0036</t>
        </is>
      </c>
      <c r="C2365" t="n">
        <v>8</v>
      </c>
      <c r="D2365" t="inlineStr">
        <is>
          <t>37 80 4956 602-9</t>
        </is>
      </c>
      <c r="E2365" t="inlineStr">
        <is>
          <t>Rail Cargo Austria AG</t>
        </is>
      </c>
      <c r="F2365" t="inlineStr">
        <is>
          <t>WBA</t>
        </is>
      </c>
      <c r="G2365" t="inlineStr">
        <is>
          <t>DPW</t>
        </is>
      </c>
      <c r="I2365" s="6" t="n"/>
      <c r="J2365" s="6" t="n"/>
      <c r="K2365" t="inlineStr">
        <is>
          <t>run_prolonged_fixed_duration</t>
        </is>
      </c>
      <c r="L2365" s="6" t="n">
        <v>44635</v>
      </c>
      <c r="M2365" s="6" t="n">
        <v>46326</v>
      </c>
      <c r="N2365" t="n">
        <v>1691</v>
      </c>
      <c r="O2365" s="6" t="n">
        <v>46326</v>
      </c>
      <c r="S2365" t="inlineStr">
        <is>
          <t>n.a.</t>
        </is>
      </c>
      <c r="T2365" s="6" t="n"/>
      <c r="U2365" s="6" t="n"/>
      <c r="V2365" t="n">
        <v>0</v>
      </c>
      <c r="W2365" t="n">
        <v>0</v>
      </c>
      <c r="X2365" s="6" t="n"/>
      <c r="Z2365" s="6" t="n">
        <v>46326</v>
      </c>
      <c r="AA2365" t="inlineStr">
        <is>
          <t>n.a.</t>
        </is>
      </c>
      <c r="AB2365" s="6" t="n">
        <v>46326</v>
      </c>
      <c r="AC2365" t="inlineStr"/>
      <c r="AD2365" s="6" t="n">
        <v>46173</v>
      </c>
    </row>
    <row r="2366">
      <c r="A2366" t="inlineStr">
        <is>
          <t>V100019</t>
        </is>
      </c>
      <c r="B2366" t="inlineStr">
        <is>
          <t>2021-0036</t>
        </is>
      </c>
      <c r="C2366" t="n">
        <v>9</v>
      </c>
      <c r="D2366" t="inlineStr">
        <is>
          <t>37 80 4956 603-7</t>
        </is>
      </c>
      <c r="E2366" t="inlineStr">
        <is>
          <t>Rail Cargo Austria AG</t>
        </is>
      </c>
      <c r="F2366" t="inlineStr">
        <is>
          <t>WBA</t>
        </is>
      </c>
      <c r="G2366" t="inlineStr">
        <is>
          <t>DPW</t>
        </is>
      </c>
      <c r="I2366" s="6" t="n"/>
      <c r="J2366" s="6" t="n"/>
      <c r="K2366" t="inlineStr">
        <is>
          <t>run_prolonged_fixed_duration</t>
        </is>
      </c>
      <c r="L2366" s="6" t="n">
        <v>44635</v>
      </c>
      <c r="M2366" s="6" t="n">
        <v>46326</v>
      </c>
      <c r="N2366" t="n">
        <v>1691</v>
      </c>
      <c r="O2366" s="6" t="n">
        <v>46326</v>
      </c>
      <c r="S2366" t="inlineStr">
        <is>
          <t>n.a.</t>
        </is>
      </c>
      <c r="T2366" s="6" t="n"/>
      <c r="U2366" s="6" t="n"/>
      <c r="V2366" t="n">
        <v>0</v>
      </c>
      <c r="W2366" t="n">
        <v>0</v>
      </c>
      <c r="X2366" s="6" t="n"/>
      <c r="Z2366" s="6" t="n">
        <v>46326</v>
      </c>
      <c r="AA2366" t="inlineStr">
        <is>
          <t>n.a.</t>
        </is>
      </c>
      <c r="AB2366" s="6" t="n">
        <v>46326</v>
      </c>
      <c r="AC2366" t="inlineStr"/>
      <c r="AD2366" s="6" t="n">
        <v>46173</v>
      </c>
    </row>
    <row r="2367">
      <c r="A2367" t="inlineStr">
        <is>
          <t>V100019</t>
        </is>
      </c>
      <c r="B2367" t="inlineStr">
        <is>
          <t>2021-0036</t>
        </is>
      </c>
      <c r="C2367" t="n">
        <v>11</v>
      </c>
      <c r="D2367" t="inlineStr">
        <is>
          <t>37 80 4956 605-2</t>
        </is>
      </c>
      <c r="E2367" t="inlineStr">
        <is>
          <t>Rail Cargo Austria AG</t>
        </is>
      </c>
      <c r="F2367" t="inlineStr">
        <is>
          <t>WBA</t>
        </is>
      </c>
      <c r="G2367" t="inlineStr">
        <is>
          <t>DPW</t>
        </is>
      </c>
      <c r="I2367" s="6" t="n"/>
      <c r="J2367" s="6" t="n"/>
      <c r="K2367" t="inlineStr">
        <is>
          <t>run_prolonged_fixed_duration</t>
        </is>
      </c>
      <c r="L2367" s="6" t="n">
        <v>44635</v>
      </c>
      <c r="M2367" s="6" t="n">
        <v>46326</v>
      </c>
      <c r="N2367" t="n">
        <v>1691</v>
      </c>
      <c r="O2367" s="6" t="n">
        <v>46326</v>
      </c>
      <c r="S2367" t="inlineStr">
        <is>
          <t>n.a.</t>
        </is>
      </c>
      <c r="T2367" s="6" t="n"/>
      <c r="U2367" s="6" t="n"/>
      <c r="V2367" t="n">
        <v>0</v>
      </c>
      <c r="W2367" t="n">
        <v>0</v>
      </c>
      <c r="X2367" s="6" t="n"/>
      <c r="Z2367" s="6" t="n">
        <v>46326</v>
      </c>
      <c r="AA2367" t="inlineStr">
        <is>
          <t>n.a.</t>
        </is>
      </c>
      <c r="AB2367" s="6" t="n">
        <v>46326</v>
      </c>
      <c r="AC2367" t="inlineStr"/>
      <c r="AD2367" s="6" t="n">
        <v>46173</v>
      </c>
    </row>
    <row r="2368">
      <c r="A2368" t="inlineStr">
        <is>
          <t>V100019</t>
        </is>
      </c>
      <c r="B2368" t="inlineStr">
        <is>
          <t>2021-0036</t>
        </is>
      </c>
      <c r="C2368" t="n">
        <v>12</v>
      </c>
      <c r="D2368" t="inlineStr">
        <is>
          <t>37 80 4956 606-0</t>
        </is>
      </c>
      <c r="E2368" t="inlineStr">
        <is>
          <t>Rail Cargo Austria AG</t>
        </is>
      </c>
      <c r="F2368" t="inlineStr">
        <is>
          <t>WBA</t>
        </is>
      </c>
      <c r="G2368" t="inlineStr">
        <is>
          <t>DPW</t>
        </is>
      </c>
      <c r="I2368" s="6" t="n"/>
      <c r="J2368" s="6" t="n"/>
      <c r="K2368" t="inlineStr">
        <is>
          <t>run_prolonged_fixed_duration</t>
        </is>
      </c>
      <c r="L2368" s="6" t="n">
        <v>44635</v>
      </c>
      <c r="M2368" s="6" t="n">
        <v>46326</v>
      </c>
      <c r="N2368" t="n">
        <v>1691</v>
      </c>
      <c r="O2368" s="6" t="n">
        <v>46326</v>
      </c>
      <c r="S2368" t="inlineStr">
        <is>
          <t>n.a.</t>
        </is>
      </c>
      <c r="T2368" s="6" t="n"/>
      <c r="U2368" s="6" t="n"/>
      <c r="V2368" t="n">
        <v>0</v>
      </c>
      <c r="W2368" t="n">
        <v>0</v>
      </c>
      <c r="X2368" s="6" t="n"/>
      <c r="Z2368" s="6" t="n">
        <v>46326</v>
      </c>
      <c r="AA2368" t="inlineStr">
        <is>
          <t>n.a.</t>
        </is>
      </c>
      <c r="AB2368" s="6" t="n">
        <v>46326</v>
      </c>
      <c r="AC2368" t="inlineStr"/>
      <c r="AD2368" s="6" t="n">
        <v>46173</v>
      </c>
    </row>
    <row r="2369">
      <c r="A2369" t="inlineStr">
        <is>
          <t>V100019</t>
        </is>
      </c>
      <c r="B2369" t="inlineStr">
        <is>
          <t>2021-0036</t>
        </is>
      </c>
      <c r="C2369" t="n">
        <v>13</v>
      </c>
      <c r="D2369" t="inlineStr">
        <is>
          <t>37 80 4956 607-8</t>
        </is>
      </c>
      <c r="E2369" t="inlineStr">
        <is>
          <t>Rail Cargo Austria AG</t>
        </is>
      </c>
      <c r="F2369" t="inlineStr">
        <is>
          <t>WBA</t>
        </is>
      </c>
      <c r="G2369" t="inlineStr">
        <is>
          <t>DPW</t>
        </is>
      </c>
      <c r="I2369" s="6" t="n"/>
      <c r="J2369" s="6" t="n"/>
      <c r="K2369" t="inlineStr">
        <is>
          <t>run_prolonged_fixed_duration</t>
        </is>
      </c>
      <c r="L2369" s="6" t="n">
        <v>44635</v>
      </c>
      <c r="M2369" s="6" t="n">
        <v>46326</v>
      </c>
      <c r="N2369" t="n">
        <v>1691</v>
      </c>
      <c r="O2369" s="6" t="n">
        <v>46326</v>
      </c>
      <c r="S2369" t="inlineStr">
        <is>
          <t>n.a.</t>
        </is>
      </c>
      <c r="T2369" s="6" t="n"/>
      <c r="U2369" s="6" t="n"/>
      <c r="V2369" t="n">
        <v>0</v>
      </c>
      <c r="W2369" t="n">
        <v>0</v>
      </c>
      <c r="X2369" s="6" t="n"/>
      <c r="Z2369" s="6" t="n">
        <v>46326</v>
      </c>
      <c r="AA2369" t="inlineStr">
        <is>
          <t>n.a.</t>
        </is>
      </c>
      <c r="AB2369" s="6" t="n">
        <v>46326</v>
      </c>
      <c r="AC2369" t="inlineStr"/>
      <c r="AD2369" s="6" t="n">
        <v>46173</v>
      </c>
    </row>
    <row r="2370">
      <c r="A2370" t="inlineStr">
        <is>
          <t>V100019</t>
        </is>
      </c>
      <c r="B2370" t="inlineStr">
        <is>
          <t>2021-0036</t>
        </is>
      </c>
      <c r="C2370" t="n">
        <v>14</v>
      </c>
      <c r="D2370" t="inlineStr">
        <is>
          <t>37 80 4956 608-6</t>
        </is>
      </c>
      <c r="E2370" t="inlineStr">
        <is>
          <t>Rail Cargo Austria AG</t>
        </is>
      </c>
      <c r="F2370" t="inlineStr">
        <is>
          <t>WBA</t>
        </is>
      </c>
      <c r="G2370" t="inlineStr">
        <is>
          <t>DPW</t>
        </is>
      </c>
      <c r="I2370" s="6" t="n"/>
      <c r="J2370" s="6" t="n"/>
      <c r="K2370" t="inlineStr">
        <is>
          <t>run_prolonged_fixed_duration</t>
        </is>
      </c>
      <c r="L2370" s="6" t="n">
        <v>44635</v>
      </c>
      <c r="M2370" s="6" t="n">
        <v>46326</v>
      </c>
      <c r="N2370" t="n">
        <v>1691</v>
      </c>
      <c r="O2370" s="6" t="n">
        <v>46326</v>
      </c>
      <c r="S2370" t="inlineStr">
        <is>
          <t>n.a.</t>
        </is>
      </c>
      <c r="T2370" s="6" t="n"/>
      <c r="U2370" s="6" t="n"/>
      <c r="V2370" t="n">
        <v>0</v>
      </c>
      <c r="W2370" t="n">
        <v>0</v>
      </c>
      <c r="X2370" s="6" t="n"/>
      <c r="Z2370" s="6" t="n">
        <v>46326</v>
      </c>
      <c r="AA2370" t="inlineStr">
        <is>
          <t>n.a.</t>
        </is>
      </c>
      <c r="AB2370" s="6" t="n">
        <v>46326</v>
      </c>
      <c r="AC2370" t="inlineStr"/>
      <c r="AD2370" s="6" t="n">
        <v>46173</v>
      </c>
    </row>
    <row r="2371">
      <c r="A2371" t="inlineStr">
        <is>
          <t>V100019</t>
        </is>
      </c>
      <c r="B2371" t="inlineStr">
        <is>
          <t>2021-0036</t>
        </is>
      </c>
      <c r="C2371" t="n">
        <v>19</v>
      </c>
      <c r="D2371" t="inlineStr">
        <is>
          <t>37 80 4993 336-9</t>
        </is>
      </c>
      <c r="E2371" t="inlineStr">
        <is>
          <t>Rail Cargo Austria AG</t>
        </is>
      </c>
      <c r="F2371" t="inlineStr">
        <is>
          <t>WBA</t>
        </is>
      </c>
      <c r="G2371" t="inlineStr">
        <is>
          <t>DPW</t>
        </is>
      </c>
      <c r="I2371" s="6" t="n"/>
      <c r="J2371" s="6" t="n"/>
      <c r="K2371" t="inlineStr">
        <is>
          <t>run_prolonged_fixed_duration</t>
        </is>
      </c>
      <c r="L2371" s="6" t="n">
        <v>45531</v>
      </c>
      <c r="M2371" s="6" t="n">
        <v>46326</v>
      </c>
      <c r="N2371" t="n">
        <v>1691</v>
      </c>
      <c r="O2371" s="6" t="n">
        <v>46326</v>
      </c>
      <c r="S2371" t="inlineStr">
        <is>
          <t>n.a.</t>
        </is>
      </c>
      <c r="T2371" s="6" t="n"/>
      <c r="U2371" s="6" t="n"/>
      <c r="V2371" t="n">
        <v>0</v>
      </c>
      <c r="W2371" t="n">
        <v>0</v>
      </c>
      <c r="X2371" s="6" t="n"/>
      <c r="Z2371" s="6" t="n">
        <v>46326</v>
      </c>
      <c r="AA2371" t="inlineStr">
        <is>
          <t>n.a.</t>
        </is>
      </c>
      <c r="AB2371" s="6" t="n">
        <v>46326</v>
      </c>
      <c r="AC2371" t="inlineStr"/>
      <c r="AD2371" s="6" t="n">
        <v>46173</v>
      </c>
    </row>
    <row r="2372">
      <c r="A2372" t="inlineStr">
        <is>
          <t>V100019</t>
        </is>
      </c>
      <c r="B2372" t="inlineStr">
        <is>
          <t>2021-0036</t>
        </is>
      </c>
      <c r="C2372" t="n">
        <v>22</v>
      </c>
      <c r="D2372" t="inlineStr">
        <is>
          <t>37 80 4993 339-3</t>
        </is>
      </c>
      <c r="E2372" t="inlineStr">
        <is>
          <t>Rail Cargo Austria AG</t>
        </is>
      </c>
      <c r="F2372" t="inlineStr">
        <is>
          <t>WBA</t>
        </is>
      </c>
      <c r="G2372" t="inlineStr">
        <is>
          <t>DPW</t>
        </is>
      </c>
      <c r="I2372" s="6" t="n"/>
      <c r="J2372" s="6" t="n"/>
      <c r="K2372" t="inlineStr">
        <is>
          <t>run_prolonged_fixed_duration</t>
        </is>
      </c>
      <c r="L2372" s="6" t="n">
        <v>45531</v>
      </c>
      <c r="M2372" s="6" t="n">
        <v>46326</v>
      </c>
      <c r="N2372" t="n">
        <v>1691</v>
      </c>
      <c r="O2372" s="6" t="n">
        <v>46326</v>
      </c>
      <c r="S2372" t="inlineStr">
        <is>
          <t>n.a.</t>
        </is>
      </c>
      <c r="T2372" s="6" t="n"/>
      <c r="U2372" s="6" t="n"/>
      <c r="V2372" t="n">
        <v>0</v>
      </c>
      <c r="W2372" t="n">
        <v>0</v>
      </c>
      <c r="X2372" s="6" t="n"/>
      <c r="Z2372" s="6" t="n">
        <v>46326</v>
      </c>
      <c r="AA2372" t="inlineStr">
        <is>
          <t>n.a.</t>
        </is>
      </c>
      <c r="AB2372" s="6" t="n">
        <v>46326</v>
      </c>
      <c r="AC2372" t="inlineStr"/>
      <c r="AD2372" s="6" t="n">
        <v>46173</v>
      </c>
    </row>
    <row r="2373">
      <c r="A2373" t="inlineStr">
        <is>
          <t>V100019</t>
        </is>
      </c>
      <c r="B2373" t="inlineStr">
        <is>
          <t>2021-0036</t>
        </is>
      </c>
      <c r="C2373" t="n">
        <v>24</v>
      </c>
      <c r="D2373" t="inlineStr">
        <is>
          <t>37 80 4955 106-2</t>
        </is>
      </c>
      <c r="E2373" t="inlineStr">
        <is>
          <t>Rail Cargo Austria AG</t>
        </is>
      </c>
      <c r="F2373" t="inlineStr">
        <is>
          <t>WBA</t>
        </is>
      </c>
      <c r="G2373" t="inlineStr">
        <is>
          <t>DPW</t>
        </is>
      </c>
      <c r="I2373" s="6" t="n"/>
      <c r="J2373" s="6" t="n"/>
      <c r="K2373" t="inlineStr">
        <is>
          <t>run_prolonged_fixed_duration</t>
        </is>
      </c>
      <c r="L2373" s="6" t="n">
        <v>45531</v>
      </c>
      <c r="M2373" s="6" t="n">
        <v>46326</v>
      </c>
      <c r="N2373" t="n">
        <v>1691</v>
      </c>
      <c r="O2373" s="6" t="n">
        <v>46326</v>
      </c>
      <c r="S2373" t="inlineStr">
        <is>
          <t>n.a.</t>
        </is>
      </c>
      <c r="T2373" s="6" t="n"/>
      <c r="U2373" s="6" t="n"/>
      <c r="V2373" t="n">
        <v>0</v>
      </c>
      <c r="W2373" t="n">
        <v>0</v>
      </c>
      <c r="X2373" s="6" t="n"/>
      <c r="Z2373" s="6" t="n">
        <v>46326</v>
      </c>
      <c r="AA2373" t="inlineStr">
        <is>
          <t>n.a.</t>
        </is>
      </c>
      <c r="AB2373" s="6" t="n">
        <v>46326</v>
      </c>
      <c r="AC2373" t="inlineStr"/>
      <c r="AD2373" s="6" t="n">
        <v>46173</v>
      </c>
    </row>
    <row r="2374">
      <c r="A2374" t="inlineStr">
        <is>
          <t>V100019</t>
        </is>
      </c>
      <c r="B2374" t="inlineStr">
        <is>
          <t>2021-0036</t>
        </is>
      </c>
      <c r="C2374" t="n">
        <v>29</v>
      </c>
      <c r="D2374" t="inlineStr">
        <is>
          <t>37 80 4955 111-2</t>
        </is>
      </c>
      <c r="E2374" t="inlineStr">
        <is>
          <t>Rail Cargo Austria AG</t>
        </is>
      </c>
      <c r="F2374" t="inlineStr">
        <is>
          <t>WBA</t>
        </is>
      </c>
      <c r="G2374" t="inlineStr">
        <is>
          <t>DPW</t>
        </is>
      </c>
      <c r="I2374" s="6" t="n"/>
      <c r="J2374" s="6" t="n"/>
      <c r="K2374" t="inlineStr">
        <is>
          <t>run_prolonged_fixed_duration</t>
        </is>
      </c>
      <c r="L2374" s="6" t="n">
        <v>45531</v>
      </c>
      <c r="M2374" s="6" t="n">
        <v>46326</v>
      </c>
      <c r="N2374" t="n">
        <v>1691</v>
      </c>
      <c r="O2374" s="6" t="n">
        <v>46326</v>
      </c>
      <c r="S2374" t="inlineStr">
        <is>
          <t>n.a.</t>
        </is>
      </c>
      <c r="T2374" s="6" t="n"/>
      <c r="U2374" s="6" t="n"/>
      <c r="V2374" t="n">
        <v>0</v>
      </c>
      <c r="W2374" t="n">
        <v>0</v>
      </c>
      <c r="X2374" s="6" t="n"/>
      <c r="Z2374" s="6" t="n">
        <v>46326</v>
      </c>
      <c r="AA2374" t="inlineStr">
        <is>
          <t>n.a.</t>
        </is>
      </c>
      <c r="AB2374" s="6" t="n">
        <v>46326</v>
      </c>
      <c r="AC2374" t="inlineStr"/>
      <c r="AD2374" s="6" t="n">
        <v>46173</v>
      </c>
    </row>
    <row r="2375">
      <c r="A2375" t="inlineStr">
        <is>
          <t>V100019</t>
        </is>
      </c>
      <c r="B2375" t="inlineStr">
        <is>
          <t>2021-0036</t>
        </is>
      </c>
      <c r="C2375" t="n">
        <v>32</v>
      </c>
      <c r="D2375" t="inlineStr">
        <is>
          <t>37 80 4992 323-8</t>
        </is>
      </c>
      <c r="E2375" t="inlineStr">
        <is>
          <t>Rail Cargo Austria AG</t>
        </is>
      </c>
      <c r="F2375" t="inlineStr">
        <is>
          <t>WBA</t>
        </is>
      </c>
      <c r="G2375" t="inlineStr">
        <is>
          <t>DPW</t>
        </is>
      </c>
      <c r="I2375" s="6" t="n"/>
      <c r="J2375" s="6" t="n"/>
      <c r="K2375" t="inlineStr">
        <is>
          <t>run_prolonged_fixed_duration</t>
        </is>
      </c>
      <c r="L2375" s="6" t="n">
        <v>45931</v>
      </c>
      <c r="M2375" s="6" t="n">
        <v>46326</v>
      </c>
      <c r="N2375" t="n">
        <v>1691</v>
      </c>
      <c r="O2375" s="6" t="n">
        <v>46326</v>
      </c>
      <c r="S2375" t="inlineStr">
        <is>
          <t>n.a.</t>
        </is>
      </c>
      <c r="T2375" s="6" t="n"/>
      <c r="U2375" s="6" t="n"/>
      <c r="V2375" t="n">
        <v>0</v>
      </c>
      <c r="W2375" t="n">
        <v>0</v>
      </c>
      <c r="X2375" s="6" t="n"/>
      <c r="Z2375" s="6" t="n">
        <v>46326</v>
      </c>
      <c r="AA2375" t="inlineStr">
        <is>
          <t>n.a.</t>
        </is>
      </c>
      <c r="AB2375" s="6" t="n">
        <v>46326</v>
      </c>
      <c r="AC2375" t="inlineStr"/>
      <c r="AD2375" s="6" t="n">
        <v>46173</v>
      </c>
    </row>
    <row r="2376">
      <c r="A2376" t="inlineStr">
        <is>
          <t>V100019</t>
        </is>
      </c>
      <c r="B2376" t="inlineStr">
        <is>
          <t>2021-0036</t>
        </is>
      </c>
      <c r="C2376" t="n">
        <v>33</v>
      </c>
      <c r="D2376" t="inlineStr">
        <is>
          <t>37 80 4992 324-6</t>
        </is>
      </c>
      <c r="E2376" t="inlineStr">
        <is>
          <t>Rail Cargo Austria AG</t>
        </is>
      </c>
      <c r="F2376" t="inlineStr">
        <is>
          <t>WBA</t>
        </is>
      </c>
      <c r="G2376" t="inlineStr">
        <is>
          <t>DPW</t>
        </is>
      </c>
      <c r="I2376" s="6" t="n"/>
      <c r="J2376" s="6" t="n"/>
      <c r="K2376" t="inlineStr">
        <is>
          <t>run_prolonged_fixed_duration</t>
        </is>
      </c>
      <c r="L2376" s="6" t="n">
        <v>45931</v>
      </c>
      <c r="M2376" s="6" t="n">
        <v>46326</v>
      </c>
      <c r="N2376" t="n">
        <v>1691</v>
      </c>
      <c r="O2376" s="6" t="n">
        <v>46326</v>
      </c>
      <c r="S2376" t="inlineStr">
        <is>
          <t>n.a.</t>
        </is>
      </c>
      <c r="T2376" s="6" t="n"/>
      <c r="U2376" s="6" t="n"/>
      <c r="V2376" t="n">
        <v>0</v>
      </c>
      <c r="W2376" t="n">
        <v>0</v>
      </c>
      <c r="X2376" s="6" t="n"/>
      <c r="Z2376" s="6" t="n">
        <v>46326</v>
      </c>
      <c r="AA2376" t="inlineStr">
        <is>
          <t>n.a.</t>
        </is>
      </c>
      <c r="AB2376" s="6" t="n">
        <v>46326</v>
      </c>
      <c r="AC2376" t="inlineStr"/>
      <c r="AD2376" s="6" t="n">
        <v>46173</v>
      </c>
    </row>
    <row r="2377">
      <c r="A2377" t="inlineStr">
        <is>
          <t>V100019</t>
        </is>
      </c>
      <c r="B2377" t="inlineStr">
        <is>
          <t>2021-0036</t>
        </is>
      </c>
      <c r="C2377" t="n">
        <v>34</v>
      </c>
      <c r="D2377" t="inlineStr">
        <is>
          <t>37 80 4992 326-1</t>
        </is>
      </c>
      <c r="E2377" t="inlineStr">
        <is>
          <t>Rail Cargo Austria AG</t>
        </is>
      </c>
      <c r="F2377" t="inlineStr">
        <is>
          <t>WBA</t>
        </is>
      </c>
      <c r="G2377" t="inlineStr">
        <is>
          <t>DPW</t>
        </is>
      </c>
      <c r="I2377" s="6" t="n"/>
      <c r="J2377" s="6" t="n"/>
      <c r="K2377" t="inlineStr">
        <is>
          <t>run_prolonged_fixed_duration</t>
        </is>
      </c>
      <c r="L2377" s="6" t="n">
        <v>45931</v>
      </c>
      <c r="M2377" s="6" t="n">
        <v>46326</v>
      </c>
      <c r="N2377" t="n">
        <v>1691</v>
      </c>
      <c r="O2377" s="6" t="n">
        <v>46326</v>
      </c>
      <c r="S2377" t="inlineStr">
        <is>
          <t>n.a.</t>
        </is>
      </c>
      <c r="T2377" s="6" t="n"/>
      <c r="U2377" s="6" t="n"/>
      <c r="V2377" t="n">
        <v>0</v>
      </c>
      <c r="W2377" t="n">
        <v>0</v>
      </c>
      <c r="X2377" s="6" t="n"/>
      <c r="Z2377" s="6" t="n">
        <v>46326</v>
      </c>
      <c r="AA2377" t="inlineStr">
        <is>
          <t>n.a.</t>
        </is>
      </c>
      <c r="AB2377" s="6" t="n">
        <v>46326</v>
      </c>
      <c r="AC2377" t="inlineStr"/>
      <c r="AD2377" s="6" t="n">
        <v>46173</v>
      </c>
    </row>
    <row r="2378">
      <c r="A2378" t="inlineStr">
        <is>
          <t>V100019</t>
        </is>
      </c>
      <c r="B2378" t="inlineStr">
        <is>
          <t>2021-0036</t>
        </is>
      </c>
      <c r="C2378" t="n">
        <v>35</v>
      </c>
      <c r="D2378" t="inlineStr">
        <is>
          <t>37 80 4992 327-9</t>
        </is>
      </c>
      <c r="E2378" t="inlineStr">
        <is>
          <t>Rail Cargo Austria AG</t>
        </is>
      </c>
      <c r="F2378" t="inlineStr">
        <is>
          <t>WBA</t>
        </is>
      </c>
      <c r="G2378" t="inlineStr">
        <is>
          <t>DPW</t>
        </is>
      </c>
      <c r="I2378" s="6" t="n"/>
      <c r="J2378" s="6" t="n"/>
      <c r="K2378" t="inlineStr">
        <is>
          <t>run_prolonged_fixed_duration</t>
        </is>
      </c>
      <c r="L2378" s="6" t="n">
        <v>45931</v>
      </c>
      <c r="M2378" s="6" t="n">
        <v>46326</v>
      </c>
      <c r="N2378" t="n">
        <v>1691</v>
      </c>
      <c r="O2378" s="6" t="n">
        <v>46326</v>
      </c>
      <c r="S2378" t="inlineStr">
        <is>
          <t>n.a.</t>
        </is>
      </c>
      <c r="T2378" s="6" t="n"/>
      <c r="U2378" s="6" t="n"/>
      <c r="V2378" t="n">
        <v>0</v>
      </c>
      <c r="W2378" t="n">
        <v>0</v>
      </c>
      <c r="X2378" s="6" t="n"/>
      <c r="Z2378" s="6" t="n">
        <v>46326</v>
      </c>
      <c r="AA2378" t="inlineStr">
        <is>
          <t>n.a.</t>
        </is>
      </c>
      <c r="AB2378" s="6" t="n">
        <v>46326</v>
      </c>
      <c r="AC2378" t="inlineStr"/>
      <c r="AD2378" s="6" t="n">
        <v>46173</v>
      </c>
    </row>
    <row r="2379">
      <c r="A2379" t="inlineStr">
        <is>
          <t>V100019</t>
        </is>
      </c>
      <c r="B2379" t="inlineStr">
        <is>
          <t>2021-0036</t>
        </is>
      </c>
      <c r="C2379" t="n">
        <v>36</v>
      </c>
      <c r="D2379" t="inlineStr">
        <is>
          <t>37 80 4992 328-7</t>
        </is>
      </c>
      <c r="E2379" t="inlineStr">
        <is>
          <t>Rail Cargo Austria AG</t>
        </is>
      </c>
      <c r="F2379" t="inlineStr">
        <is>
          <t>WBA</t>
        </is>
      </c>
      <c r="G2379" t="inlineStr">
        <is>
          <t>DPW</t>
        </is>
      </c>
      <c r="I2379" s="6" t="n"/>
      <c r="J2379" s="6" t="n"/>
      <c r="K2379" t="inlineStr">
        <is>
          <t>run_prolonged_fixed_duration</t>
        </is>
      </c>
      <c r="L2379" s="6" t="n">
        <v>45931</v>
      </c>
      <c r="M2379" s="6" t="n">
        <v>46326</v>
      </c>
      <c r="N2379" t="n">
        <v>1691</v>
      </c>
      <c r="O2379" s="6" t="n">
        <v>46326</v>
      </c>
      <c r="S2379" t="inlineStr">
        <is>
          <t>n.a.</t>
        </is>
      </c>
      <c r="T2379" s="6" t="n"/>
      <c r="U2379" s="6" t="n"/>
      <c r="V2379" t="n">
        <v>0</v>
      </c>
      <c r="W2379" t="n">
        <v>0</v>
      </c>
      <c r="X2379" s="6" t="n"/>
      <c r="Z2379" s="6" t="n">
        <v>46326</v>
      </c>
      <c r="AA2379" t="inlineStr">
        <is>
          <t>n.a.</t>
        </is>
      </c>
      <c r="AB2379" s="6" t="n">
        <v>46326</v>
      </c>
      <c r="AC2379" t="inlineStr"/>
      <c r="AD2379" s="6" t="n">
        <v>46173</v>
      </c>
    </row>
    <row r="2380">
      <c r="A2380" t="inlineStr">
        <is>
          <t>V100019</t>
        </is>
      </c>
      <c r="B2380" t="inlineStr">
        <is>
          <t>2021-0036</t>
        </is>
      </c>
      <c r="C2380" t="n">
        <v>37</v>
      </c>
      <c r="D2380" t="inlineStr">
        <is>
          <t>37 80 4992 329-5</t>
        </is>
      </c>
      <c r="E2380" t="inlineStr">
        <is>
          <t>Rail Cargo Austria AG</t>
        </is>
      </c>
      <c r="F2380" t="inlineStr">
        <is>
          <t>WBA</t>
        </is>
      </c>
      <c r="G2380" t="inlineStr">
        <is>
          <t>DPW</t>
        </is>
      </c>
      <c r="I2380" s="6" t="n"/>
      <c r="J2380" s="6" t="n"/>
      <c r="K2380" t="inlineStr">
        <is>
          <t>run_prolonged_fixed_duration</t>
        </is>
      </c>
      <c r="L2380" s="6" t="n">
        <v>45931</v>
      </c>
      <c r="M2380" s="6" t="n">
        <v>46326</v>
      </c>
      <c r="N2380" t="n">
        <v>1691</v>
      </c>
      <c r="O2380" s="6" t="n">
        <v>46326</v>
      </c>
      <c r="S2380" t="inlineStr">
        <is>
          <t>n.a.</t>
        </is>
      </c>
      <c r="T2380" s="6" t="n"/>
      <c r="U2380" s="6" t="n"/>
      <c r="V2380" t="n">
        <v>0</v>
      </c>
      <c r="W2380" t="n">
        <v>0</v>
      </c>
      <c r="X2380" s="6" t="n"/>
      <c r="Z2380" s="6" t="n">
        <v>46326</v>
      </c>
      <c r="AA2380" t="inlineStr">
        <is>
          <t>n.a.</t>
        </is>
      </c>
      <c r="AB2380" s="6" t="n">
        <v>46326</v>
      </c>
      <c r="AC2380" t="inlineStr"/>
      <c r="AD2380" s="6" t="n">
        <v>46173</v>
      </c>
    </row>
    <row r="2381">
      <c r="A2381" t="inlineStr">
        <is>
          <t>V100019</t>
        </is>
      </c>
      <c r="B2381" t="inlineStr">
        <is>
          <t>2021-0036</t>
        </is>
      </c>
      <c r="C2381" t="n">
        <v>38</v>
      </c>
      <c r="D2381" t="inlineStr">
        <is>
          <t>37 80 4992 332-9</t>
        </is>
      </c>
      <c r="E2381" t="inlineStr">
        <is>
          <t>Rail Cargo Austria AG</t>
        </is>
      </c>
      <c r="F2381" t="inlineStr">
        <is>
          <t>WBA</t>
        </is>
      </c>
      <c r="G2381" t="inlineStr">
        <is>
          <t>DPW</t>
        </is>
      </c>
      <c r="I2381" s="6" t="n"/>
      <c r="J2381" s="6" t="n"/>
      <c r="K2381" t="inlineStr">
        <is>
          <t>run_prolonged_fixed_duration</t>
        </is>
      </c>
      <c r="L2381" s="6" t="n">
        <v>45931</v>
      </c>
      <c r="M2381" s="6" t="n">
        <v>46326</v>
      </c>
      <c r="N2381" t="n">
        <v>1691</v>
      </c>
      <c r="O2381" s="6" t="n">
        <v>46326</v>
      </c>
      <c r="S2381" t="inlineStr">
        <is>
          <t>n.a.</t>
        </is>
      </c>
      <c r="T2381" s="6" t="n"/>
      <c r="U2381" s="6" t="n"/>
      <c r="V2381" t="n">
        <v>0</v>
      </c>
      <c r="W2381" t="n">
        <v>0</v>
      </c>
      <c r="X2381" s="6" t="n"/>
      <c r="Z2381" s="6" t="n">
        <v>46326</v>
      </c>
      <c r="AA2381" t="inlineStr">
        <is>
          <t>n.a.</t>
        </is>
      </c>
      <c r="AB2381" s="6" t="n">
        <v>46326</v>
      </c>
      <c r="AC2381" t="inlineStr"/>
      <c r="AD2381" s="6" t="n">
        <v>46173</v>
      </c>
    </row>
    <row r="2382">
      <c r="A2382" t="inlineStr">
        <is>
          <t>V100019</t>
        </is>
      </c>
      <c r="B2382" t="inlineStr">
        <is>
          <t>2021-0036</t>
        </is>
      </c>
      <c r="C2382" t="n">
        <v>40</v>
      </c>
      <c r="D2382" t="inlineStr">
        <is>
          <t>37 80 4992 334-5</t>
        </is>
      </c>
      <c r="E2382" t="inlineStr">
        <is>
          <t>Rail Cargo Austria AG</t>
        </is>
      </c>
      <c r="F2382" t="inlineStr">
        <is>
          <t>WBA</t>
        </is>
      </c>
      <c r="G2382" t="inlineStr">
        <is>
          <t>DPW</t>
        </is>
      </c>
      <c r="I2382" s="6" t="n"/>
      <c r="J2382" s="6" t="n"/>
      <c r="K2382" t="inlineStr">
        <is>
          <t>run_prolonged_fixed_duration</t>
        </is>
      </c>
      <c r="L2382" s="6" t="n">
        <v>45931</v>
      </c>
      <c r="M2382" s="6" t="n">
        <v>46326</v>
      </c>
      <c r="N2382" t="n">
        <v>1691</v>
      </c>
      <c r="O2382" s="6" t="n">
        <v>46326</v>
      </c>
      <c r="S2382" t="inlineStr">
        <is>
          <t>n.a.</t>
        </is>
      </c>
      <c r="T2382" s="6" t="n"/>
      <c r="U2382" s="6" t="n"/>
      <c r="V2382" t="n">
        <v>0</v>
      </c>
      <c r="W2382" t="n">
        <v>0</v>
      </c>
      <c r="X2382" s="6" t="n"/>
      <c r="Z2382" s="6" t="n">
        <v>46326</v>
      </c>
      <c r="AA2382" t="inlineStr">
        <is>
          <t>n.a.</t>
        </is>
      </c>
      <c r="AB2382" s="6" t="n">
        <v>46326</v>
      </c>
      <c r="AC2382" t="inlineStr"/>
      <c r="AD2382" s="6" t="n">
        <v>46173</v>
      </c>
    </row>
    <row r="2383">
      <c r="A2383" t="inlineStr">
        <is>
          <t>V100019</t>
        </is>
      </c>
      <c r="B2383" t="inlineStr">
        <is>
          <t>2021-0036</t>
        </is>
      </c>
      <c r="C2383" t="n">
        <v>41</v>
      </c>
      <c r="D2383" t="inlineStr">
        <is>
          <t>37 80 4992 336-0</t>
        </is>
      </c>
      <c r="E2383" t="inlineStr">
        <is>
          <t>Rail Cargo Austria AG</t>
        </is>
      </c>
      <c r="F2383" t="inlineStr">
        <is>
          <t>WBA</t>
        </is>
      </c>
      <c r="G2383" t="inlineStr">
        <is>
          <t>DPW</t>
        </is>
      </c>
      <c r="I2383" s="6" t="n"/>
      <c r="J2383" s="6" t="n"/>
      <c r="K2383" t="inlineStr">
        <is>
          <t>run_prolonged_fixed_duration</t>
        </is>
      </c>
      <c r="L2383" s="6" t="n">
        <v>45931</v>
      </c>
      <c r="M2383" s="6" t="n">
        <v>46326</v>
      </c>
      <c r="N2383" t="n">
        <v>1691</v>
      </c>
      <c r="O2383" s="6" t="n">
        <v>46326</v>
      </c>
      <c r="S2383" t="inlineStr">
        <is>
          <t>n.a.</t>
        </is>
      </c>
      <c r="T2383" s="6" t="n"/>
      <c r="U2383" s="6" t="n"/>
      <c r="V2383" t="n">
        <v>0</v>
      </c>
      <c r="W2383" t="n">
        <v>0</v>
      </c>
      <c r="X2383" s="6" t="n"/>
      <c r="Z2383" s="6" t="n">
        <v>46326</v>
      </c>
      <c r="AA2383" t="inlineStr">
        <is>
          <t>n.a.</t>
        </is>
      </c>
      <c r="AB2383" s="6" t="n">
        <v>46326</v>
      </c>
      <c r="AC2383" t="inlineStr"/>
      <c r="AD2383" s="6" t="n">
        <v>46173</v>
      </c>
    </row>
    <row r="2384">
      <c r="A2384" t="inlineStr">
        <is>
          <t>V100019</t>
        </is>
      </c>
      <c r="B2384" t="inlineStr">
        <is>
          <t>2021-0036</t>
        </is>
      </c>
      <c r="C2384" t="n">
        <v>42</v>
      </c>
      <c r="D2384" t="inlineStr">
        <is>
          <t>37 80 4992 337-8</t>
        </is>
      </c>
      <c r="E2384" t="inlineStr">
        <is>
          <t>Rail Cargo Austria AG</t>
        </is>
      </c>
      <c r="F2384" t="inlineStr">
        <is>
          <t>WBA</t>
        </is>
      </c>
      <c r="G2384" t="inlineStr">
        <is>
          <t>DPW</t>
        </is>
      </c>
      <c r="I2384" s="6" t="n"/>
      <c r="J2384" s="6" t="n"/>
      <c r="K2384" t="inlineStr">
        <is>
          <t>run_prolonged_fixed_duration</t>
        </is>
      </c>
      <c r="L2384" s="6" t="n">
        <v>45931</v>
      </c>
      <c r="M2384" s="6" t="n">
        <v>46326</v>
      </c>
      <c r="N2384" t="n">
        <v>1691</v>
      </c>
      <c r="O2384" s="6" t="n">
        <v>46326</v>
      </c>
      <c r="S2384" t="inlineStr">
        <is>
          <t>n.a.</t>
        </is>
      </c>
      <c r="T2384" s="6" t="n"/>
      <c r="U2384" s="6" t="n"/>
      <c r="V2384" t="n">
        <v>0</v>
      </c>
      <c r="W2384" t="n">
        <v>0</v>
      </c>
      <c r="X2384" s="6" t="n"/>
      <c r="Z2384" s="6" t="n">
        <v>46326</v>
      </c>
      <c r="AA2384" t="inlineStr">
        <is>
          <t>n.a.</t>
        </is>
      </c>
      <c r="AB2384" s="6" t="n">
        <v>46326</v>
      </c>
      <c r="AC2384" t="inlineStr"/>
      <c r="AD2384" s="6" t="n">
        <v>46173</v>
      </c>
    </row>
    <row r="2385">
      <c r="A2385" t="inlineStr">
        <is>
          <t>V100019</t>
        </is>
      </c>
      <c r="B2385" t="inlineStr">
        <is>
          <t>2021-0036</t>
        </is>
      </c>
      <c r="C2385" t="n">
        <v>43</v>
      </c>
      <c r="D2385" t="inlineStr">
        <is>
          <t>37 80 4992 338-6</t>
        </is>
      </c>
      <c r="E2385" t="inlineStr">
        <is>
          <t>Rail Cargo Austria AG</t>
        </is>
      </c>
      <c r="F2385" t="inlineStr">
        <is>
          <t>WBA</t>
        </is>
      </c>
      <c r="G2385" t="inlineStr">
        <is>
          <t>DPW</t>
        </is>
      </c>
      <c r="I2385" s="6" t="n"/>
      <c r="J2385" s="6" t="n"/>
      <c r="K2385" t="inlineStr">
        <is>
          <t>run_prolonged_fixed_duration</t>
        </is>
      </c>
      <c r="L2385" s="6" t="n">
        <v>45931</v>
      </c>
      <c r="M2385" s="6" t="n">
        <v>46326</v>
      </c>
      <c r="N2385" t="n">
        <v>1691</v>
      </c>
      <c r="O2385" s="6" t="n">
        <v>46326</v>
      </c>
      <c r="S2385" t="inlineStr">
        <is>
          <t>n.a.</t>
        </is>
      </c>
      <c r="T2385" s="6" t="n"/>
      <c r="U2385" s="6" t="n"/>
      <c r="V2385" t="n">
        <v>0</v>
      </c>
      <c r="W2385" t="n">
        <v>0</v>
      </c>
      <c r="X2385" s="6" t="n"/>
      <c r="Z2385" s="6" t="n">
        <v>46326</v>
      </c>
      <c r="AA2385" t="inlineStr">
        <is>
          <t>n.a.</t>
        </is>
      </c>
      <c r="AB2385" s="6" t="n">
        <v>46326</v>
      </c>
      <c r="AC2385" t="inlineStr"/>
      <c r="AD2385" s="6" t="n">
        <v>46173</v>
      </c>
    </row>
    <row r="2386">
      <c r="A2386" t="inlineStr">
        <is>
          <t>V100019</t>
        </is>
      </c>
      <c r="B2386" t="inlineStr">
        <is>
          <t>2021-0036</t>
        </is>
      </c>
      <c r="C2386" t="n">
        <v>44</v>
      </c>
      <c r="D2386" t="inlineStr">
        <is>
          <t>37 80 4992 339-4</t>
        </is>
      </c>
      <c r="E2386" t="inlineStr">
        <is>
          <t>Rail Cargo Austria AG</t>
        </is>
      </c>
      <c r="F2386" t="inlineStr">
        <is>
          <t>WBA</t>
        </is>
      </c>
      <c r="G2386" t="inlineStr">
        <is>
          <t>DPW</t>
        </is>
      </c>
      <c r="I2386" s="6" t="n"/>
      <c r="J2386" s="6" t="n"/>
      <c r="K2386" t="inlineStr">
        <is>
          <t>run_prolonged_fixed_duration</t>
        </is>
      </c>
      <c r="L2386" s="6" t="n">
        <v>45931</v>
      </c>
      <c r="M2386" s="6" t="n">
        <v>46326</v>
      </c>
      <c r="N2386" t="n">
        <v>1691</v>
      </c>
      <c r="O2386" s="6" t="n">
        <v>46326</v>
      </c>
      <c r="S2386" t="inlineStr">
        <is>
          <t>n.a.</t>
        </is>
      </c>
      <c r="T2386" s="6" t="n"/>
      <c r="U2386" s="6" t="n"/>
      <c r="V2386" t="n">
        <v>0</v>
      </c>
      <c r="W2386" t="n">
        <v>0</v>
      </c>
      <c r="X2386" s="6" t="n"/>
      <c r="Z2386" s="6" t="n">
        <v>46326</v>
      </c>
      <c r="AA2386" t="inlineStr">
        <is>
          <t>n.a.</t>
        </is>
      </c>
      <c r="AB2386" s="6" t="n">
        <v>46326</v>
      </c>
      <c r="AC2386" t="inlineStr"/>
      <c r="AD2386" s="6" t="n">
        <v>46173</v>
      </c>
    </row>
    <row r="2387">
      <c r="A2387" t="inlineStr">
        <is>
          <t>V100019</t>
        </is>
      </c>
      <c r="B2387" t="inlineStr">
        <is>
          <t>2021-0036</t>
        </is>
      </c>
      <c r="C2387" t="n">
        <v>45</v>
      </c>
      <c r="D2387" t="inlineStr">
        <is>
          <t>37 80 4992 340-2</t>
        </is>
      </c>
      <c r="E2387" t="inlineStr">
        <is>
          <t>Rail Cargo Austria AG</t>
        </is>
      </c>
      <c r="F2387" t="inlineStr">
        <is>
          <t>WBA</t>
        </is>
      </c>
      <c r="G2387" t="inlineStr">
        <is>
          <t>DPW</t>
        </is>
      </c>
      <c r="I2387" s="6" t="n"/>
      <c r="J2387" s="6" t="n"/>
      <c r="K2387" t="inlineStr">
        <is>
          <t>run_prolonged_fixed_duration</t>
        </is>
      </c>
      <c r="L2387" s="6" t="n">
        <v>45931</v>
      </c>
      <c r="M2387" s="6" t="n">
        <v>46326</v>
      </c>
      <c r="N2387" t="n">
        <v>1691</v>
      </c>
      <c r="O2387" s="6" t="n">
        <v>46326</v>
      </c>
      <c r="S2387" t="inlineStr">
        <is>
          <t>n.a.</t>
        </is>
      </c>
      <c r="T2387" s="6" t="n"/>
      <c r="U2387" s="6" t="n"/>
      <c r="V2387" t="n">
        <v>0</v>
      </c>
      <c r="W2387" t="n">
        <v>0</v>
      </c>
      <c r="X2387" s="6" t="n"/>
      <c r="Z2387" s="6" t="n">
        <v>46326</v>
      </c>
      <c r="AA2387" t="inlineStr">
        <is>
          <t>n.a.</t>
        </is>
      </c>
      <c r="AB2387" s="6" t="n">
        <v>46326</v>
      </c>
      <c r="AC2387" t="inlineStr"/>
      <c r="AD2387" s="6" t="n">
        <v>46173</v>
      </c>
    </row>
    <row r="2388">
      <c r="A2388" t="inlineStr">
        <is>
          <t>V100019</t>
        </is>
      </c>
      <c r="B2388" t="inlineStr">
        <is>
          <t>2021-0036</t>
        </is>
      </c>
      <c r="C2388" t="n">
        <v>46</v>
      </c>
      <c r="D2388" t="inlineStr">
        <is>
          <t>37 80 4992 341-0</t>
        </is>
      </c>
      <c r="E2388" t="inlineStr">
        <is>
          <t>Rail Cargo Austria AG</t>
        </is>
      </c>
      <c r="F2388" t="inlineStr">
        <is>
          <t>WBA</t>
        </is>
      </c>
      <c r="G2388" t="inlineStr">
        <is>
          <t>DPW</t>
        </is>
      </c>
      <c r="I2388" s="6" t="n"/>
      <c r="J2388" s="6" t="n"/>
      <c r="K2388" t="inlineStr">
        <is>
          <t>run_prolonged_fixed_duration</t>
        </is>
      </c>
      <c r="L2388" s="6" t="n">
        <v>45931</v>
      </c>
      <c r="M2388" s="6" t="n">
        <v>46326</v>
      </c>
      <c r="N2388" t="n">
        <v>1691</v>
      </c>
      <c r="O2388" s="6" t="n">
        <v>46326</v>
      </c>
      <c r="S2388" t="inlineStr">
        <is>
          <t>n.a.</t>
        </is>
      </c>
      <c r="T2388" s="6" t="n"/>
      <c r="U2388" s="6" t="n"/>
      <c r="V2388" t="n">
        <v>0</v>
      </c>
      <c r="W2388" t="n">
        <v>0</v>
      </c>
      <c r="X2388" s="6" t="n"/>
      <c r="Z2388" s="6" t="n">
        <v>46326</v>
      </c>
      <c r="AA2388" t="inlineStr">
        <is>
          <t>n.a.</t>
        </is>
      </c>
      <c r="AB2388" s="6" t="n">
        <v>46326</v>
      </c>
      <c r="AC2388" t="inlineStr"/>
      <c r="AD2388" s="6" t="n">
        <v>46173</v>
      </c>
    </row>
    <row r="2389">
      <c r="A2389" t="inlineStr">
        <is>
          <t>V100019</t>
        </is>
      </c>
      <c r="B2389" t="inlineStr">
        <is>
          <t>2021-0036</t>
        </is>
      </c>
      <c r="C2389" t="n">
        <v>48</v>
      </c>
      <c r="D2389" t="inlineStr">
        <is>
          <t>37 80 4992 333-7</t>
        </is>
      </c>
      <c r="E2389" t="inlineStr">
        <is>
          <t>Rail Cargo Austria AG</t>
        </is>
      </c>
      <c r="F2389" t="inlineStr">
        <is>
          <t>WBA</t>
        </is>
      </c>
      <c r="G2389" t="inlineStr">
        <is>
          <t>DPW</t>
        </is>
      </c>
      <c r="I2389" s="6" t="n"/>
      <c r="J2389" s="6" t="n"/>
      <c r="K2389" t="inlineStr">
        <is>
          <t>run_prolonged_fixed_duration</t>
        </is>
      </c>
      <c r="L2389" s="6" t="n">
        <v>45962</v>
      </c>
      <c r="M2389" s="6" t="n">
        <v>46326</v>
      </c>
      <c r="N2389" t="n">
        <v>1691</v>
      </c>
      <c r="O2389" s="6" t="n">
        <v>46326</v>
      </c>
      <c r="S2389" t="inlineStr">
        <is>
          <t>n.a.</t>
        </is>
      </c>
      <c r="T2389" s="6" t="n"/>
      <c r="U2389" s="6" t="n"/>
      <c r="V2389" t="n">
        <v>0</v>
      </c>
      <c r="W2389" t="n">
        <v>0</v>
      </c>
      <c r="X2389" s="6" t="n"/>
      <c r="Z2389" s="6" t="n">
        <v>46326</v>
      </c>
      <c r="AA2389" t="inlineStr">
        <is>
          <t>n.a.</t>
        </is>
      </c>
      <c r="AB2389" s="6" t="n">
        <v>46326</v>
      </c>
      <c r="AC2389" t="inlineStr"/>
      <c r="AD2389" s="6" t="n">
        <v>46173</v>
      </c>
    </row>
    <row r="2390">
      <c r="A2390" t="inlineStr">
        <is>
          <t>V100030</t>
        </is>
      </c>
      <c r="B2390" t="inlineStr">
        <is>
          <t>2022-0011</t>
        </is>
      </c>
      <c r="C2390" t="n">
        <v>1</v>
      </c>
      <c r="D2390" t="inlineStr">
        <is>
          <t>37 80 4953 349-0</t>
        </is>
      </c>
      <c r="E2390" t="inlineStr">
        <is>
          <t>Rail Cargo Austria AG</t>
        </is>
      </c>
      <c r="F2390" t="inlineStr">
        <is>
          <t>WBA</t>
        </is>
      </c>
      <c r="G2390" t="inlineStr">
        <is>
          <t>90' CW</t>
        </is>
      </c>
      <c r="I2390" s="6" t="n"/>
      <c r="J2390" s="6" t="n"/>
      <c r="K2390" t="inlineStr">
        <is>
          <t>run_prolonged_fixed_duration</t>
        </is>
      </c>
      <c r="L2390" s="6" t="n">
        <v>44774</v>
      </c>
      <c r="M2390" s="6" t="n">
        <v>46203</v>
      </c>
      <c r="N2390" t="n">
        <v>1036</v>
      </c>
      <c r="O2390" s="6" t="n">
        <v>46203</v>
      </c>
      <c r="S2390" t="inlineStr">
        <is>
          <t>n.a.</t>
        </is>
      </c>
      <c r="T2390" s="6" t="n"/>
      <c r="U2390" s="6" t="n"/>
      <c r="V2390" t="n">
        <v>0</v>
      </c>
      <c r="W2390" t="n">
        <v>0</v>
      </c>
      <c r="X2390" s="6" t="n"/>
      <c r="Z2390" s="6" t="n">
        <v>46203</v>
      </c>
      <c r="AA2390" t="inlineStr">
        <is>
          <t>n.a.</t>
        </is>
      </c>
      <c r="AB2390" s="6" t="n">
        <v>46203</v>
      </c>
      <c r="AC2390" t="inlineStr"/>
      <c r="AD2390" s="6" t="n">
        <v>46052</v>
      </c>
    </row>
    <row r="2391">
      <c r="A2391" t="inlineStr">
        <is>
          <t>V100030</t>
        </is>
      </c>
      <c r="B2391" t="inlineStr">
        <is>
          <t>2022-0011</t>
        </is>
      </c>
      <c r="C2391" t="n">
        <v>2</v>
      </c>
      <c r="D2391" t="inlineStr">
        <is>
          <t>37 80 4953 350-8</t>
        </is>
      </c>
      <c r="E2391" t="inlineStr">
        <is>
          <t>Rail Cargo Austria AG</t>
        </is>
      </c>
      <c r="F2391" t="inlineStr">
        <is>
          <t>WBA</t>
        </is>
      </c>
      <c r="G2391" t="inlineStr">
        <is>
          <t>90' CW</t>
        </is>
      </c>
      <c r="I2391" s="6" t="n"/>
      <c r="J2391" s="6" t="n"/>
      <c r="K2391" t="inlineStr">
        <is>
          <t>run_prolonged_fixed_duration</t>
        </is>
      </c>
      <c r="L2391" s="6" t="n">
        <v>44774</v>
      </c>
      <c r="M2391" s="6" t="n">
        <v>46203</v>
      </c>
      <c r="N2391" t="n">
        <v>1036</v>
      </c>
      <c r="O2391" s="6" t="n">
        <v>46203</v>
      </c>
      <c r="S2391" t="inlineStr">
        <is>
          <t>n.a.</t>
        </is>
      </c>
      <c r="T2391" s="6" t="n"/>
      <c r="U2391" s="6" t="n"/>
      <c r="V2391" t="n">
        <v>0</v>
      </c>
      <c r="W2391" t="n">
        <v>0</v>
      </c>
      <c r="X2391" s="6" t="n"/>
      <c r="Z2391" s="6" t="n">
        <v>46203</v>
      </c>
      <c r="AA2391" t="inlineStr">
        <is>
          <t>n.a.</t>
        </is>
      </c>
      <c r="AB2391" s="6" t="n">
        <v>46203</v>
      </c>
      <c r="AC2391" t="inlineStr"/>
      <c r="AD2391" s="6" t="n">
        <v>46052</v>
      </c>
    </row>
    <row r="2392">
      <c r="A2392" t="inlineStr">
        <is>
          <t>V100030</t>
        </is>
      </c>
      <c r="B2392" t="inlineStr">
        <is>
          <t>2022-0011</t>
        </is>
      </c>
      <c r="C2392" t="n">
        <v>3</v>
      </c>
      <c r="D2392" t="inlineStr">
        <is>
          <t>37 80 4953 356-5</t>
        </is>
      </c>
      <c r="E2392" t="inlineStr">
        <is>
          <t>Rail Cargo Austria AG</t>
        </is>
      </c>
      <c r="F2392" t="inlineStr">
        <is>
          <t>WBA</t>
        </is>
      </c>
      <c r="G2392" t="inlineStr">
        <is>
          <t>90' CW</t>
        </is>
      </c>
      <c r="I2392" s="6" t="n"/>
      <c r="J2392" s="6" t="n"/>
      <c r="K2392" t="inlineStr">
        <is>
          <t>run_prolonged_fixed_duration</t>
        </is>
      </c>
      <c r="L2392" s="6" t="n">
        <v>44774</v>
      </c>
      <c r="M2392" s="6" t="n">
        <v>46203</v>
      </c>
      <c r="N2392" t="n">
        <v>1036</v>
      </c>
      <c r="O2392" s="6" t="n">
        <v>46203</v>
      </c>
      <c r="S2392" t="inlineStr">
        <is>
          <t>n.a.</t>
        </is>
      </c>
      <c r="T2392" s="6" t="n"/>
      <c r="U2392" s="6" t="n"/>
      <c r="V2392" t="n">
        <v>0</v>
      </c>
      <c r="W2392" t="n">
        <v>0</v>
      </c>
      <c r="X2392" s="6" t="n"/>
      <c r="Z2392" s="6" t="n">
        <v>46203</v>
      </c>
      <c r="AA2392" t="inlineStr">
        <is>
          <t>n.a.</t>
        </is>
      </c>
      <c r="AB2392" s="6" t="n">
        <v>46203</v>
      </c>
      <c r="AC2392" t="inlineStr"/>
      <c r="AD2392" s="6" t="n">
        <v>46052</v>
      </c>
    </row>
    <row r="2393">
      <c r="A2393" t="inlineStr">
        <is>
          <t>V100030</t>
        </is>
      </c>
      <c r="B2393" t="inlineStr">
        <is>
          <t>2022-0011</t>
        </is>
      </c>
      <c r="C2393" t="n">
        <v>4</v>
      </c>
      <c r="D2393" t="inlineStr">
        <is>
          <t>37 80 4953 359-9</t>
        </is>
      </c>
      <c r="E2393" t="inlineStr">
        <is>
          <t>Rail Cargo Austria AG</t>
        </is>
      </c>
      <c r="F2393" t="inlineStr">
        <is>
          <t>WBA</t>
        </is>
      </c>
      <c r="G2393" t="inlineStr">
        <is>
          <t>90' CW</t>
        </is>
      </c>
      <c r="I2393" s="6" t="n"/>
      <c r="J2393" s="6" t="n"/>
      <c r="K2393" t="inlineStr">
        <is>
          <t>run_prolonged_fixed_duration</t>
        </is>
      </c>
      <c r="L2393" s="6" t="n">
        <v>44774</v>
      </c>
      <c r="M2393" s="6" t="n">
        <v>46203</v>
      </c>
      <c r="N2393" t="n">
        <v>1036</v>
      </c>
      <c r="O2393" s="6" t="n">
        <v>46203</v>
      </c>
      <c r="S2393" t="inlineStr">
        <is>
          <t>n.a.</t>
        </is>
      </c>
      <c r="T2393" s="6" t="n"/>
      <c r="U2393" s="6" t="n"/>
      <c r="V2393" t="n">
        <v>0</v>
      </c>
      <c r="W2393" t="n">
        <v>0</v>
      </c>
      <c r="X2393" s="6" t="n"/>
      <c r="Z2393" s="6" t="n">
        <v>46203</v>
      </c>
      <c r="AA2393" t="inlineStr">
        <is>
          <t>n.a.</t>
        </is>
      </c>
      <c r="AB2393" s="6" t="n">
        <v>46203</v>
      </c>
      <c r="AC2393" t="inlineStr"/>
      <c r="AD2393" s="6" t="n">
        <v>46052</v>
      </c>
    </row>
    <row r="2394">
      <c r="A2394" t="inlineStr">
        <is>
          <t>V100030</t>
        </is>
      </c>
      <c r="B2394" t="inlineStr">
        <is>
          <t>2022-0011</t>
        </is>
      </c>
      <c r="C2394" t="n">
        <v>5</v>
      </c>
      <c r="D2394" t="inlineStr">
        <is>
          <t>37 80 4953 360-7</t>
        </is>
      </c>
      <c r="E2394" t="inlineStr">
        <is>
          <t>Rail Cargo Austria AG</t>
        </is>
      </c>
      <c r="F2394" t="inlineStr">
        <is>
          <t>WBA</t>
        </is>
      </c>
      <c r="G2394" t="inlineStr">
        <is>
          <t>90' CW</t>
        </is>
      </c>
      <c r="I2394" s="6" t="n"/>
      <c r="J2394" s="6" t="n"/>
      <c r="K2394" t="inlineStr">
        <is>
          <t>run_prolonged_fixed_duration</t>
        </is>
      </c>
      <c r="L2394" s="6" t="n">
        <v>44774</v>
      </c>
      <c r="M2394" s="6" t="n">
        <v>46203</v>
      </c>
      <c r="N2394" t="n">
        <v>1036</v>
      </c>
      <c r="O2394" s="6" t="n">
        <v>46203</v>
      </c>
      <c r="S2394" t="inlineStr">
        <is>
          <t>n.a.</t>
        </is>
      </c>
      <c r="T2394" s="6" t="n"/>
      <c r="U2394" s="6" t="n"/>
      <c r="V2394" t="n">
        <v>0</v>
      </c>
      <c r="W2394" t="n">
        <v>0</v>
      </c>
      <c r="X2394" s="6" t="n"/>
      <c r="Z2394" s="6" t="n">
        <v>46203</v>
      </c>
      <c r="AA2394" t="inlineStr">
        <is>
          <t>n.a.</t>
        </is>
      </c>
      <c r="AB2394" s="6" t="n">
        <v>46203</v>
      </c>
      <c r="AC2394" t="inlineStr"/>
      <c r="AD2394" s="6" t="n">
        <v>46052</v>
      </c>
    </row>
    <row r="2395">
      <c r="A2395" t="inlineStr">
        <is>
          <t>V100030</t>
        </is>
      </c>
      <c r="B2395" t="inlineStr">
        <is>
          <t>2022-0011</t>
        </is>
      </c>
      <c r="C2395" t="n">
        <v>6</v>
      </c>
      <c r="D2395" t="inlineStr">
        <is>
          <t>37 80 4953 361-5</t>
        </is>
      </c>
      <c r="E2395" t="inlineStr">
        <is>
          <t>Rail Cargo Austria AG</t>
        </is>
      </c>
      <c r="F2395" t="inlineStr">
        <is>
          <t>WBA</t>
        </is>
      </c>
      <c r="G2395" t="inlineStr">
        <is>
          <t>90' CW</t>
        </is>
      </c>
      <c r="I2395" s="6" t="n"/>
      <c r="J2395" s="6" t="n"/>
      <c r="K2395" t="inlineStr">
        <is>
          <t>run_prolonged_fixed_duration</t>
        </is>
      </c>
      <c r="L2395" s="6" t="n">
        <v>44774</v>
      </c>
      <c r="M2395" s="6" t="n">
        <v>46203</v>
      </c>
      <c r="N2395" t="n">
        <v>1036</v>
      </c>
      <c r="O2395" s="6" t="n">
        <v>46203</v>
      </c>
      <c r="S2395" t="inlineStr">
        <is>
          <t>n.a.</t>
        </is>
      </c>
      <c r="T2395" s="6" t="n"/>
      <c r="U2395" s="6" t="n"/>
      <c r="V2395" t="n">
        <v>0</v>
      </c>
      <c r="W2395" t="n">
        <v>0</v>
      </c>
      <c r="X2395" s="6" t="n"/>
      <c r="Z2395" s="6" t="n">
        <v>46203</v>
      </c>
      <c r="AA2395" t="inlineStr">
        <is>
          <t>n.a.</t>
        </is>
      </c>
      <c r="AB2395" s="6" t="n">
        <v>46203</v>
      </c>
      <c r="AC2395" t="inlineStr"/>
      <c r="AD2395" s="6" t="n">
        <v>46052</v>
      </c>
    </row>
    <row r="2396">
      <c r="A2396" t="inlineStr">
        <is>
          <t>V100030</t>
        </is>
      </c>
      <c r="B2396" t="inlineStr">
        <is>
          <t>2022-0011</t>
        </is>
      </c>
      <c r="C2396" t="n">
        <v>7</v>
      </c>
      <c r="D2396" t="inlineStr">
        <is>
          <t>37 80 4953 362-3</t>
        </is>
      </c>
      <c r="E2396" t="inlineStr">
        <is>
          <t>Rail Cargo Austria AG</t>
        </is>
      </c>
      <c r="F2396" t="inlineStr">
        <is>
          <t>WBA</t>
        </is>
      </c>
      <c r="G2396" t="inlineStr">
        <is>
          <t>90' CW</t>
        </is>
      </c>
      <c r="I2396" s="6" t="n"/>
      <c r="J2396" s="6" t="n"/>
      <c r="K2396" t="inlineStr">
        <is>
          <t>run_prolonged_fixed_duration</t>
        </is>
      </c>
      <c r="L2396" s="6" t="n">
        <v>44774</v>
      </c>
      <c r="M2396" s="6" t="n">
        <v>46203</v>
      </c>
      <c r="N2396" t="n">
        <v>1036</v>
      </c>
      <c r="O2396" s="6" t="n">
        <v>46203</v>
      </c>
      <c r="S2396" t="inlineStr">
        <is>
          <t>n.a.</t>
        </is>
      </c>
      <c r="T2396" s="6" t="n"/>
      <c r="U2396" s="6" t="n"/>
      <c r="V2396" t="n">
        <v>0</v>
      </c>
      <c r="W2396" t="n">
        <v>0</v>
      </c>
      <c r="X2396" s="6" t="n"/>
      <c r="Z2396" s="6" t="n">
        <v>46203</v>
      </c>
      <c r="AA2396" t="inlineStr">
        <is>
          <t>n.a.</t>
        </is>
      </c>
      <c r="AB2396" s="6" t="n">
        <v>46203</v>
      </c>
      <c r="AC2396" t="inlineStr"/>
      <c r="AD2396" s="6" t="n">
        <v>46052</v>
      </c>
    </row>
    <row r="2397">
      <c r="A2397" t="inlineStr">
        <is>
          <t>V100030</t>
        </is>
      </c>
      <c r="B2397" t="inlineStr">
        <is>
          <t>2022-0011</t>
        </is>
      </c>
      <c r="C2397" t="n">
        <v>8</v>
      </c>
      <c r="D2397" t="inlineStr">
        <is>
          <t>37 80 4953 363-1</t>
        </is>
      </c>
      <c r="E2397" t="inlineStr">
        <is>
          <t>Rail Cargo Austria AG</t>
        </is>
      </c>
      <c r="F2397" t="inlineStr">
        <is>
          <t>WBA</t>
        </is>
      </c>
      <c r="G2397" t="inlineStr">
        <is>
          <t>90' CW</t>
        </is>
      </c>
      <c r="I2397" s="6" t="n"/>
      <c r="J2397" s="6" t="n"/>
      <c r="K2397" t="inlineStr">
        <is>
          <t>run_prolonged_fixed_duration</t>
        </is>
      </c>
      <c r="L2397" s="6" t="n">
        <v>44774</v>
      </c>
      <c r="M2397" s="6" t="n">
        <v>46203</v>
      </c>
      <c r="N2397" t="n">
        <v>1036</v>
      </c>
      <c r="O2397" s="6" t="n">
        <v>46203</v>
      </c>
      <c r="S2397" t="inlineStr">
        <is>
          <t>n.a.</t>
        </is>
      </c>
      <c r="T2397" s="6" t="n"/>
      <c r="U2397" s="6" t="n"/>
      <c r="V2397" t="n">
        <v>0</v>
      </c>
      <c r="W2397" t="n">
        <v>0</v>
      </c>
      <c r="X2397" s="6" t="n"/>
      <c r="Z2397" s="6" t="n">
        <v>46203</v>
      </c>
      <c r="AA2397" t="inlineStr">
        <is>
          <t>n.a.</t>
        </is>
      </c>
      <c r="AB2397" s="6" t="n">
        <v>46203</v>
      </c>
      <c r="AC2397" t="inlineStr"/>
      <c r="AD2397" s="6" t="n">
        <v>46052</v>
      </c>
    </row>
    <row r="2398">
      <c r="A2398" t="inlineStr">
        <is>
          <t>V100030</t>
        </is>
      </c>
      <c r="B2398" t="inlineStr">
        <is>
          <t>2022-0011</t>
        </is>
      </c>
      <c r="C2398" t="n">
        <v>9</v>
      </c>
      <c r="D2398" t="inlineStr">
        <is>
          <t>37 80 4953 367-2</t>
        </is>
      </c>
      <c r="E2398" t="inlineStr">
        <is>
          <t>Rail Cargo Austria AG</t>
        </is>
      </c>
      <c r="F2398" t="inlineStr">
        <is>
          <t>WBA</t>
        </is>
      </c>
      <c r="G2398" t="inlineStr">
        <is>
          <t>90' CW</t>
        </is>
      </c>
      <c r="I2398" s="6" t="n"/>
      <c r="J2398" s="6" t="n"/>
      <c r="K2398" t="inlineStr">
        <is>
          <t>run_prolonged_fixed_duration</t>
        </is>
      </c>
      <c r="L2398" s="6" t="n">
        <v>44774</v>
      </c>
      <c r="M2398" s="6" t="n">
        <v>46203</v>
      </c>
      <c r="N2398" t="n">
        <v>1036</v>
      </c>
      <c r="O2398" s="6" t="n">
        <v>46203</v>
      </c>
      <c r="S2398" t="inlineStr">
        <is>
          <t>n.a.</t>
        </is>
      </c>
      <c r="T2398" s="6" t="n"/>
      <c r="U2398" s="6" t="n"/>
      <c r="V2398" t="n">
        <v>0</v>
      </c>
      <c r="W2398" t="n">
        <v>0</v>
      </c>
      <c r="X2398" s="6" t="n"/>
      <c r="Z2398" s="6" t="n">
        <v>46203</v>
      </c>
      <c r="AA2398" t="inlineStr">
        <is>
          <t>n.a.</t>
        </is>
      </c>
      <c r="AB2398" s="6" t="n">
        <v>46203</v>
      </c>
      <c r="AC2398" t="inlineStr"/>
      <c r="AD2398" s="6" t="n">
        <v>46052</v>
      </c>
    </row>
    <row r="2399">
      <c r="A2399" t="inlineStr">
        <is>
          <t>V100030</t>
        </is>
      </c>
      <c r="B2399" t="inlineStr">
        <is>
          <t>2022-0011</t>
        </is>
      </c>
      <c r="C2399" t="n">
        <v>10</v>
      </c>
      <c r="D2399" t="inlineStr">
        <is>
          <t>37 80 4953 368-0</t>
        </is>
      </c>
      <c r="E2399" t="inlineStr">
        <is>
          <t>Rail Cargo Austria AG</t>
        </is>
      </c>
      <c r="F2399" t="inlineStr">
        <is>
          <t>WBA</t>
        </is>
      </c>
      <c r="G2399" t="inlineStr">
        <is>
          <t>90' CW</t>
        </is>
      </c>
      <c r="I2399" s="6" t="n"/>
      <c r="J2399" s="6" t="n"/>
      <c r="K2399" t="inlineStr">
        <is>
          <t>run_prolonged_fixed_duration</t>
        </is>
      </c>
      <c r="L2399" s="6" t="n">
        <v>44774</v>
      </c>
      <c r="M2399" s="6" t="n">
        <v>46203</v>
      </c>
      <c r="N2399" t="n">
        <v>1036</v>
      </c>
      <c r="O2399" s="6" t="n">
        <v>46203</v>
      </c>
      <c r="S2399" t="inlineStr">
        <is>
          <t>n.a.</t>
        </is>
      </c>
      <c r="T2399" s="6" t="n"/>
      <c r="U2399" s="6" t="n"/>
      <c r="V2399" t="n">
        <v>0</v>
      </c>
      <c r="W2399" t="n">
        <v>0</v>
      </c>
      <c r="X2399" s="6" t="n"/>
      <c r="Z2399" s="6" t="n">
        <v>46203</v>
      </c>
      <c r="AA2399" t="inlineStr">
        <is>
          <t>n.a.</t>
        </is>
      </c>
      <c r="AB2399" s="6" t="n">
        <v>46203</v>
      </c>
      <c r="AC2399" t="inlineStr"/>
      <c r="AD2399" s="6" t="n">
        <v>46052</v>
      </c>
    </row>
    <row r="2400">
      <c r="A2400" t="inlineStr">
        <is>
          <t>V100030</t>
        </is>
      </c>
      <c r="B2400" t="inlineStr">
        <is>
          <t>2022-0011</t>
        </is>
      </c>
      <c r="C2400" t="n">
        <v>11</v>
      </c>
      <c r="D2400" t="inlineStr">
        <is>
          <t>37 80 4953 369-8</t>
        </is>
      </c>
      <c r="E2400" t="inlineStr">
        <is>
          <t>Rail Cargo Austria AG</t>
        </is>
      </c>
      <c r="F2400" t="inlineStr">
        <is>
          <t>WBA</t>
        </is>
      </c>
      <c r="G2400" t="inlineStr">
        <is>
          <t>90' CW</t>
        </is>
      </c>
      <c r="I2400" s="6" t="n"/>
      <c r="J2400" s="6" t="n"/>
      <c r="K2400" t="inlineStr">
        <is>
          <t>run_prolonged_fixed_duration</t>
        </is>
      </c>
      <c r="L2400" s="6" t="n">
        <v>44774</v>
      </c>
      <c r="M2400" s="6" t="n">
        <v>46203</v>
      </c>
      <c r="N2400" t="n">
        <v>1036</v>
      </c>
      <c r="O2400" s="6" t="n">
        <v>46203</v>
      </c>
      <c r="S2400" t="inlineStr">
        <is>
          <t>n.a.</t>
        </is>
      </c>
      <c r="T2400" s="6" t="n"/>
      <c r="U2400" s="6" t="n"/>
      <c r="V2400" t="n">
        <v>0</v>
      </c>
      <c r="W2400" t="n">
        <v>0</v>
      </c>
      <c r="X2400" s="6" t="n"/>
      <c r="Z2400" s="6" t="n">
        <v>46203</v>
      </c>
      <c r="AA2400" t="inlineStr">
        <is>
          <t>n.a.</t>
        </is>
      </c>
      <c r="AB2400" s="6" t="n">
        <v>46203</v>
      </c>
      <c r="AC2400" t="inlineStr"/>
      <c r="AD2400" s="6" t="n">
        <v>46052</v>
      </c>
    </row>
    <row r="2401">
      <c r="A2401" t="inlineStr">
        <is>
          <t>V100030</t>
        </is>
      </c>
      <c r="B2401" t="inlineStr">
        <is>
          <t>2022-0011</t>
        </is>
      </c>
      <c r="C2401" t="n">
        <v>12</v>
      </c>
      <c r="D2401" t="inlineStr">
        <is>
          <t>37 80 4953 358-1</t>
        </is>
      </c>
      <c r="E2401" t="inlineStr">
        <is>
          <t>Rail Cargo Austria AG</t>
        </is>
      </c>
      <c r="F2401" t="inlineStr">
        <is>
          <t>WBA</t>
        </is>
      </c>
      <c r="G2401" t="inlineStr">
        <is>
          <t>90' CW</t>
        </is>
      </c>
      <c r="I2401" s="6" t="n"/>
      <c r="J2401" s="6" t="n"/>
      <c r="K2401" t="inlineStr">
        <is>
          <t>run_prolonged_fixed_duration</t>
        </is>
      </c>
      <c r="L2401" s="6" t="n">
        <v>44774</v>
      </c>
      <c r="M2401" s="6" t="n">
        <v>46203</v>
      </c>
      <c r="N2401" t="n">
        <v>1036</v>
      </c>
      <c r="O2401" s="6" t="n">
        <v>46203</v>
      </c>
      <c r="S2401" t="inlineStr">
        <is>
          <t>n.a.</t>
        </is>
      </c>
      <c r="T2401" s="6" t="n"/>
      <c r="U2401" s="6" t="n"/>
      <c r="V2401" t="n">
        <v>0</v>
      </c>
      <c r="W2401" t="n">
        <v>0</v>
      </c>
      <c r="X2401" s="6" t="n"/>
      <c r="Z2401" s="6" t="n">
        <v>46203</v>
      </c>
      <c r="AA2401" t="inlineStr">
        <is>
          <t>n.a.</t>
        </is>
      </c>
      <c r="AB2401" s="6" t="n">
        <v>46203</v>
      </c>
      <c r="AC2401" t="inlineStr"/>
      <c r="AD2401" s="6" t="n">
        <v>46052</v>
      </c>
    </row>
    <row r="2402">
      <c r="A2402" t="inlineStr">
        <is>
          <t>V100030</t>
        </is>
      </c>
      <c r="B2402" t="inlineStr">
        <is>
          <t>2022-0011</t>
        </is>
      </c>
      <c r="C2402" t="n">
        <v>13</v>
      </c>
      <c r="D2402" t="inlineStr">
        <is>
          <t>37 80 4953 348-2</t>
        </is>
      </c>
      <c r="E2402" t="inlineStr">
        <is>
          <t>Rail Cargo Austria AG</t>
        </is>
      </c>
      <c r="F2402" t="inlineStr">
        <is>
          <t>WBA</t>
        </is>
      </c>
      <c r="G2402" t="inlineStr">
        <is>
          <t>90' CW</t>
        </is>
      </c>
      <c r="I2402" s="6" t="n"/>
      <c r="J2402" s="6" t="n"/>
      <c r="K2402" t="inlineStr">
        <is>
          <t>run_prolonged_fixed_duration</t>
        </is>
      </c>
      <c r="L2402" s="6" t="n">
        <v>44805</v>
      </c>
      <c r="M2402" s="6" t="n">
        <v>46203</v>
      </c>
      <c r="N2402" t="n">
        <v>1036</v>
      </c>
      <c r="O2402" s="6" t="n">
        <v>46203</v>
      </c>
      <c r="S2402" t="inlineStr">
        <is>
          <t>n.a.</t>
        </is>
      </c>
      <c r="T2402" s="6" t="n"/>
      <c r="U2402" s="6" t="n"/>
      <c r="V2402" t="n">
        <v>0</v>
      </c>
      <c r="W2402" t="n">
        <v>0</v>
      </c>
      <c r="X2402" s="6" t="n"/>
      <c r="Z2402" s="6" t="n">
        <v>46203</v>
      </c>
      <c r="AA2402" t="inlineStr">
        <is>
          <t>n.a.</t>
        </is>
      </c>
      <c r="AB2402" s="6" t="n">
        <v>46203</v>
      </c>
      <c r="AC2402" t="inlineStr"/>
      <c r="AD2402" s="6" t="n">
        <v>46052</v>
      </c>
    </row>
    <row r="2403">
      <c r="A2403" t="inlineStr">
        <is>
          <t>V100030</t>
        </is>
      </c>
      <c r="B2403" t="inlineStr">
        <is>
          <t>2022-0011</t>
        </is>
      </c>
      <c r="C2403" t="n">
        <v>14</v>
      </c>
      <c r="D2403" t="inlineStr">
        <is>
          <t>37 80 4953 351-6</t>
        </is>
      </c>
      <c r="E2403" t="inlineStr">
        <is>
          <t>Rail Cargo Austria AG</t>
        </is>
      </c>
      <c r="F2403" t="inlineStr">
        <is>
          <t>WBA</t>
        </is>
      </c>
      <c r="G2403" t="inlineStr">
        <is>
          <t>90' CW</t>
        </is>
      </c>
      <c r="I2403" s="6" t="n"/>
      <c r="J2403" s="6" t="n"/>
      <c r="K2403" t="inlineStr">
        <is>
          <t>run_prolonged_fixed_duration</t>
        </is>
      </c>
      <c r="L2403" s="6" t="n">
        <v>44805</v>
      </c>
      <c r="M2403" s="6" t="n">
        <v>46203</v>
      </c>
      <c r="N2403" t="n">
        <v>1036</v>
      </c>
      <c r="O2403" s="6" t="n">
        <v>46203</v>
      </c>
      <c r="S2403" t="inlineStr">
        <is>
          <t>n.a.</t>
        </is>
      </c>
      <c r="T2403" s="6" t="n"/>
      <c r="U2403" s="6" t="n"/>
      <c r="V2403" t="n">
        <v>0</v>
      </c>
      <c r="W2403" t="n">
        <v>0</v>
      </c>
      <c r="X2403" s="6" t="n"/>
      <c r="Z2403" s="6" t="n">
        <v>46203</v>
      </c>
      <c r="AA2403" t="inlineStr">
        <is>
          <t>n.a.</t>
        </is>
      </c>
      <c r="AB2403" s="6" t="n">
        <v>46203</v>
      </c>
      <c r="AC2403" t="inlineStr"/>
      <c r="AD2403" s="6" t="n">
        <v>46052</v>
      </c>
    </row>
    <row r="2404">
      <c r="A2404" t="inlineStr">
        <is>
          <t>V100030</t>
        </is>
      </c>
      <c r="B2404" t="inlineStr">
        <is>
          <t>2022-0011</t>
        </is>
      </c>
      <c r="C2404" t="n">
        <v>15</v>
      </c>
      <c r="D2404" t="inlineStr">
        <is>
          <t>37 80 4953 352-4</t>
        </is>
      </c>
      <c r="E2404" t="inlineStr">
        <is>
          <t>Rail Cargo Austria AG</t>
        </is>
      </c>
      <c r="F2404" t="inlineStr">
        <is>
          <t>WBA</t>
        </is>
      </c>
      <c r="G2404" t="inlineStr">
        <is>
          <t>90' CW</t>
        </is>
      </c>
      <c r="I2404" s="6" t="n"/>
      <c r="J2404" s="6" t="n"/>
      <c r="K2404" t="inlineStr">
        <is>
          <t>run_prolonged_fixed_duration</t>
        </is>
      </c>
      <c r="L2404" s="6" t="n">
        <v>44805</v>
      </c>
      <c r="M2404" s="6" t="n">
        <v>46203</v>
      </c>
      <c r="N2404" t="n">
        <v>1036</v>
      </c>
      <c r="O2404" s="6" t="n">
        <v>46203</v>
      </c>
      <c r="S2404" t="inlineStr">
        <is>
          <t>n.a.</t>
        </is>
      </c>
      <c r="T2404" s="6" t="n"/>
      <c r="U2404" s="6" t="n"/>
      <c r="V2404" t="n">
        <v>0</v>
      </c>
      <c r="W2404" t="n">
        <v>0</v>
      </c>
      <c r="X2404" s="6" t="n"/>
      <c r="Z2404" s="6" t="n">
        <v>46203</v>
      </c>
      <c r="AA2404" t="inlineStr">
        <is>
          <t>n.a.</t>
        </is>
      </c>
      <c r="AB2404" s="6" t="n">
        <v>46203</v>
      </c>
      <c r="AC2404" t="inlineStr"/>
      <c r="AD2404" s="6" t="n">
        <v>46052</v>
      </c>
    </row>
    <row r="2405">
      <c r="A2405" t="inlineStr">
        <is>
          <t>V100030</t>
        </is>
      </c>
      <c r="B2405" t="inlineStr">
        <is>
          <t>2022-0011</t>
        </is>
      </c>
      <c r="C2405" t="n">
        <v>16</v>
      </c>
      <c r="D2405" t="inlineStr">
        <is>
          <t>37 80 4953 353-2</t>
        </is>
      </c>
      <c r="E2405" t="inlineStr">
        <is>
          <t>Rail Cargo Austria AG</t>
        </is>
      </c>
      <c r="F2405" t="inlineStr">
        <is>
          <t>WBA</t>
        </is>
      </c>
      <c r="G2405" t="inlineStr">
        <is>
          <t>90' CW</t>
        </is>
      </c>
      <c r="I2405" s="6" t="n"/>
      <c r="J2405" s="6" t="n"/>
      <c r="K2405" t="inlineStr">
        <is>
          <t>run_prolonged_fixed_duration</t>
        </is>
      </c>
      <c r="L2405" s="6" t="n">
        <v>44805</v>
      </c>
      <c r="M2405" s="6" t="n">
        <v>46203</v>
      </c>
      <c r="N2405" t="n">
        <v>1036</v>
      </c>
      <c r="O2405" s="6" t="n">
        <v>46203</v>
      </c>
      <c r="S2405" t="inlineStr">
        <is>
          <t>n.a.</t>
        </is>
      </c>
      <c r="T2405" s="6" t="n"/>
      <c r="U2405" s="6" t="n"/>
      <c r="V2405" t="n">
        <v>0</v>
      </c>
      <c r="W2405" t="n">
        <v>0</v>
      </c>
      <c r="X2405" s="6" t="n"/>
      <c r="Z2405" s="6" t="n">
        <v>46203</v>
      </c>
      <c r="AA2405" t="inlineStr">
        <is>
          <t>n.a.</t>
        </is>
      </c>
      <c r="AB2405" s="6" t="n">
        <v>46203</v>
      </c>
      <c r="AC2405" t="inlineStr"/>
      <c r="AD2405" s="6" t="n">
        <v>46052</v>
      </c>
    </row>
    <row r="2406">
      <c r="A2406" t="inlineStr">
        <is>
          <t>V100030</t>
        </is>
      </c>
      <c r="B2406" t="inlineStr">
        <is>
          <t>2022-0011</t>
        </is>
      </c>
      <c r="C2406" t="n">
        <v>17</v>
      </c>
      <c r="D2406" t="inlineStr">
        <is>
          <t>37 80 4953 354-0</t>
        </is>
      </c>
      <c r="E2406" t="inlineStr">
        <is>
          <t>Rail Cargo Austria AG</t>
        </is>
      </c>
      <c r="F2406" t="inlineStr">
        <is>
          <t>WBA</t>
        </is>
      </c>
      <c r="G2406" t="inlineStr">
        <is>
          <t>90' CW</t>
        </is>
      </c>
      <c r="I2406" s="6" t="n"/>
      <c r="J2406" s="6" t="n"/>
      <c r="K2406" t="inlineStr">
        <is>
          <t>run_prolonged_fixed_duration</t>
        </is>
      </c>
      <c r="L2406" s="6" t="n">
        <v>44805</v>
      </c>
      <c r="M2406" s="6" t="n">
        <v>46203</v>
      </c>
      <c r="N2406" t="n">
        <v>1036</v>
      </c>
      <c r="O2406" s="6" t="n">
        <v>46203</v>
      </c>
      <c r="S2406" t="inlineStr">
        <is>
          <t>n.a.</t>
        </is>
      </c>
      <c r="T2406" s="6" t="n"/>
      <c r="U2406" s="6" t="n"/>
      <c r="V2406" t="n">
        <v>0</v>
      </c>
      <c r="W2406" t="n">
        <v>0</v>
      </c>
      <c r="X2406" s="6" t="n"/>
      <c r="Z2406" s="6" t="n">
        <v>46203</v>
      </c>
      <c r="AA2406" t="inlineStr">
        <is>
          <t>n.a.</t>
        </is>
      </c>
      <c r="AB2406" s="6" t="n">
        <v>46203</v>
      </c>
      <c r="AC2406" t="inlineStr"/>
      <c r="AD2406" s="6" t="n">
        <v>46052</v>
      </c>
    </row>
    <row r="2407">
      <c r="A2407" t="inlineStr">
        <is>
          <t>V100030</t>
        </is>
      </c>
      <c r="B2407" t="inlineStr">
        <is>
          <t>2022-0011</t>
        </is>
      </c>
      <c r="C2407" t="n">
        <v>18</v>
      </c>
      <c r="D2407" t="inlineStr">
        <is>
          <t>37 80 4953 355-7</t>
        </is>
      </c>
      <c r="E2407" t="inlineStr">
        <is>
          <t>Rail Cargo Austria AG</t>
        </is>
      </c>
      <c r="F2407" t="inlineStr">
        <is>
          <t>WBA</t>
        </is>
      </c>
      <c r="G2407" t="inlineStr">
        <is>
          <t>90' CW</t>
        </is>
      </c>
      <c r="I2407" s="6" t="n"/>
      <c r="J2407" s="6" t="n"/>
      <c r="K2407" t="inlineStr">
        <is>
          <t>run_prolonged_fixed_duration</t>
        </is>
      </c>
      <c r="L2407" s="6" t="n">
        <v>44805</v>
      </c>
      <c r="M2407" s="6" t="n">
        <v>46203</v>
      </c>
      <c r="N2407" t="n">
        <v>1036</v>
      </c>
      <c r="O2407" s="6" t="n">
        <v>46203</v>
      </c>
      <c r="S2407" t="inlineStr">
        <is>
          <t>n.a.</t>
        </is>
      </c>
      <c r="T2407" s="6" t="n"/>
      <c r="U2407" s="6" t="n"/>
      <c r="V2407" t="n">
        <v>0</v>
      </c>
      <c r="W2407" t="n">
        <v>0</v>
      </c>
      <c r="X2407" s="6" t="n"/>
      <c r="Z2407" s="6" t="n">
        <v>46203</v>
      </c>
      <c r="AA2407" t="inlineStr">
        <is>
          <t>n.a.</t>
        </is>
      </c>
      <c r="AB2407" s="6" t="n">
        <v>46203</v>
      </c>
      <c r="AC2407" t="inlineStr"/>
      <c r="AD2407" s="6" t="n">
        <v>46052</v>
      </c>
    </row>
    <row r="2408">
      <c r="A2408" t="inlineStr">
        <is>
          <t>V100030</t>
        </is>
      </c>
      <c r="B2408" t="inlineStr">
        <is>
          <t>2022-0011</t>
        </is>
      </c>
      <c r="C2408" t="n">
        <v>19</v>
      </c>
      <c r="D2408" t="inlineStr">
        <is>
          <t>37 80 4953 357-3</t>
        </is>
      </c>
      <c r="E2408" t="inlineStr">
        <is>
          <t>Rail Cargo Austria AG</t>
        </is>
      </c>
      <c r="F2408" t="inlineStr">
        <is>
          <t>WBA</t>
        </is>
      </c>
      <c r="G2408" t="inlineStr">
        <is>
          <t>90' CW</t>
        </is>
      </c>
      <c r="I2408" s="6" t="n"/>
      <c r="J2408" s="6" t="n"/>
      <c r="K2408" t="inlineStr">
        <is>
          <t>run_prolonged_fixed_duration</t>
        </is>
      </c>
      <c r="L2408" s="6" t="n">
        <v>44805</v>
      </c>
      <c r="M2408" s="6" t="n">
        <v>46203</v>
      </c>
      <c r="N2408" t="n">
        <v>1036</v>
      </c>
      <c r="O2408" s="6" t="n">
        <v>46203</v>
      </c>
      <c r="S2408" t="inlineStr">
        <is>
          <t>n.a.</t>
        </is>
      </c>
      <c r="T2408" s="6" t="n"/>
      <c r="U2408" s="6" t="n"/>
      <c r="V2408" t="n">
        <v>0</v>
      </c>
      <c r="W2408" t="n">
        <v>0</v>
      </c>
      <c r="X2408" s="6" t="n"/>
      <c r="Z2408" s="6" t="n">
        <v>46203</v>
      </c>
      <c r="AA2408" t="inlineStr">
        <is>
          <t>n.a.</t>
        </is>
      </c>
      <c r="AB2408" s="6" t="n">
        <v>46203</v>
      </c>
      <c r="AC2408" t="inlineStr"/>
      <c r="AD2408" s="6" t="n">
        <v>46052</v>
      </c>
    </row>
    <row r="2409">
      <c r="A2409" t="inlineStr">
        <is>
          <t>V100030</t>
        </is>
      </c>
      <c r="B2409" t="inlineStr">
        <is>
          <t>2022-0011</t>
        </is>
      </c>
      <c r="C2409" t="n">
        <v>20</v>
      </c>
      <c r="D2409" t="inlineStr">
        <is>
          <t>37 80 4953 364-9</t>
        </is>
      </c>
      <c r="E2409" t="inlineStr">
        <is>
          <t>Rail Cargo Austria AG</t>
        </is>
      </c>
      <c r="F2409" t="inlineStr">
        <is>
          <t>WBA</t>
        </is>
      </c>
      <c r="G2409" t="inlineStr">
        <is>
          <t>90' CW</t>
        </is>
      </c>
      <c r="I2409" s="6" t="n"/>
      <c r="J2409" s="6" t="n"/>
      <c r="K2409" t="inlineStr">
        <is>
          <t>run_prolonged_fixed_duration</t>
        </is>
      </c>
      <c r="L2409" s="6" t="n">
        <v>44805</v>
      </c>
      <c r="M2409" s="6" t="n">
        <v>46203</v>
      </c>
      <c r="N2409" t="n">
        <v>1036</v>
      </c>
      <c r="O2409" s="6" t="n">
        <v>46203</v>
      </c>
      <c r="S2409" t="inlineStr">
        <is>
          <t>n.a.</t>
        </is>
      </c>
      <c r="T2409" s="6" t="n"/>
      <c r="U2409" s="6" t="n"/>
      <c r="V2409" t="n">
        <v>0</v>
      </c>
      <c r="W2409" t="n">
        <v>0</v>
      </c>
      <c r="X2409" s="6" t="n"/>
      <c r="Z2409" s="6" t="n">
        <v>46203</v>
      </c>
      <c r="AA2409" t="inlineStr">
        <is>
          <t>n.a.</t>
        </is>
      </c>
      <c r="AB2409" s="6" t="n">
        <v>46203</v>
      </c>
      <c r="AC2409" t="inlineStr"/>
      <c r="AD2409" s="6" t="n">
        <v>46052</v>
      </c>
    </row>
    <row r="2410">
      <c r="A2410" t="inlineStr">
        <is>
          <t>V100030</t>
        </is>
      </c>
      <c r="B2410" t="inlineStr">
        <is>
          <t>2022-0011</t>
        </is>
      </c>
      <c r="C2410" t="n">
        <v>21</v>
      </c>
      <c r="D2410" t="inlineStr">
        <is>
          <t>37 80 4953 366-4</t>
        </is>
      </c>
      <c r="E2410" t="inlineStr">
        <is>
          <t>Rail Cargo Austria AG</t>
        </is>
      </c>
      <c r="F2410" t="inlineStr">
        <is>
          <t>WBA</t>
        </is>
      </c>
      <c r="G2410" t="inlineStr">
        <is>
          <t>90' CW</t>
        </is>
      </c>
      <c r="I2410" s="6" t="n"/>
      <c r="J2410" s="6" t="n"/>
      <c r="K2410" t="inlineStr">
        <is>
          <t>run_prolonged_fixed_duration</t>
        </is>
      </c>
      <c r="L2410" s="6" t="n">
        <v>44805</v>
      </c>
      <c r="M2410" s="6" t="n">
        <v>46203</v>
      </c>
      <c r="N2410" t="n">
        <v>1036</v>
      </c>
      <c r="O2410" s="6" t="n">
        <v>46203</v>
      </c>
      <c r="S2410" t="inlineStr">
        <is>
          <t>n.a.</t>
        </is>
      </c>
      <c r="T2410" s="6" t="n"/>
      <c r="U2410" s="6" t="n"/>
      <c r="V2410" t="n">
        <v>0</v>
      </c>
      <c r="W2410" t="n">
        <v>0</v>
      </c>
      <c r="X2410" s="6" t="n"/>
      <c r="Z2410" s="6" t="n">
        <v>46203</v>
      </c>
      <c r="AA2410" t="inlineStr">
        <is>
          <t>n.a.</t>
        </is>
      </c>
      <c r="AB2410" s="6" t="n">
        <v>46203</v>
      </c>
      <c r="AC2410" t="inlineStr"/>
      <c r="AD2410" s="6" t="n">
        <v>46052</v>
      </c>
    </row>
    <row r="2411">
      <c r="A2411" t="inlineStr">
        <is>
          <t>V100030</t>
        </is>
      </c>
      <c r="B2411" t="inlineStr">
        <is>
          <t>2022-0011</t>
        </is>
      </c>
      <c r="C2411" t="n">
        <v>22</v>
      </c>
      <c r="D2411" t="inlineStr">
        <is>
          <t>37 80 4953 374-8</t>
        </is>
      </c>
      <c r="E2411" t="inlineStr">
        <is>
          <t>Rail Cargo Austria AG</t>
        </is>
      </c>
      <c r="F2411" t="inlineStr">
        <is>
          <t>WBA</t>
        </is>
      </c>
      <c r="G2411" t="inlineStr">
        <is>
          <t>90' CW</t>
        </is>
      </c>
      <c r="I2411" s="6" t="n"/>
      <c r="J2411" s="6" t="n"/>
      <c r="K2411" t="inlineStr">
        <is>
          <t>run_prolonged_fixed_duration</t>
        </is>
      </c>
      <c r="L2411" s="6" t="n">
        <v>44805</v>
      </c>
      <c r="M2411" s="6" t="n">
        <v>46203</v>
      </c>
      <c r="N2411" t="n">
        <v>1036</v>
      </c>
      <c r="O2411" s="6" t="n">
        <v>46203</v>
      </c>
      <c r="S2411" t="inlineStr">
        <is>
          <t>n.a.</t>
        </is>
      </c>
      <c r="T2411" s="6" t="n"/>
      <c r="U2411" s="6" t="n"/>
      <c r="V2411" t="n">
        <v>0</v>
      </c>
      <c r="W2411" t="n">
        <v>0</v>
      </c>
      <c r="X2411" s="6" t="n"/>
      <c r="Z2411" s="6" t="n">
        <v>46203</v>
      </c>
      <c r="AA2411" t="inlineStr">
        <is>
          <t>n.a.</t>
        </is>
      </c>
      <c r="AB2411" s="6" t="n">
        <v>46203</v>
      </c>
      <c r="AC2411" t="inlineStr"/>
      <c r="AD2411" s="6" t="n">
        <v>46052</v>
      </c>
    </row>
    <row r="2412">
      <c r="A2412" t="inlineStr">
        <is>
          <t>V100030</t>
        </is>
      </c>
      <c r="B2412" t="inlineStr">
        <is>
          <t>2022-0011</t>
        </is>
      </c>
      <c r="C2412" t="n">
        <v>23</v>
      </c>
      <c r="D2412" t="inlineStr">
        <is>
          <t>37 80 4953 375-5</t>
        </is>
      </c>
      <c r="E2412" t="inlineStr">
        <is>
          <t>Rail Cargo Austria AG</t>
        </is>
      </c>
      <c r="F2412" t="inlineStr">
        <is>
          <t>WBA</t>
        </is>
      </c>
      <c r="G2412" t="inlineStr">
        <is>
          <t>90' CW</t>
        </is>
      </c>
      <c r="I2412" s="6" t="n"/>
      <c r="J2412" s="6" t="n"/>
      <c r="K2412" t="inlineStr">
        <is>
          <t>run_prolonged_fixed_duration</t>
        </is>
      </c>
      <c r="L2412" s="6" t="n">
        <v>44805</v>
      </c>
      <c r="M2412" s="6" t="n">
        <v>46203</v>
      </c>
      <c r="N2412" t="n">
        <v>1036</v>
      </c>
      <c r="O2412" s="6" t="n">
        <v>46203</v>
      </c>
      <c r="S2412" t="inlineStr">
        <is>
          <t>n.a.</t>
        </is>
      </c>
      <c r="T2412" s="6" t="n"/>
      <c r="U2412" s="6" t="n"/>
      <c r="V2412" t="n">
        <v>0</v>
      </c>
      <c r="W2412" t="n">
        <v>0</v>
      </c>
      <c r="X2412" s="6" t="n"/>
      <c r="Z2412" s="6" t="n">
        <v>46203</v>
      </c>
      <c r="AA2412" t="inlineStr">
        <is>
          <t>n.a.</t>
        </is>
      </c>
      <c r="AB2412" s="6" t="n">
        <v>46203</v>
      </c>
      <c r="AC2412" t="inlineStr"/>
      <c r="AD2412" s="6" t="n">
        <v>46052</v>
      </c>
    </row>
    <row r="2413">
      <c r="A2413" t="inlineStr">
        <is>
          <t>V100030</t>
        </is>
      </c>
      <c r="B2413" t="inlineStr">
        <is>
          <t>2022-0011</t>
        </is>
      </c>
      <c r="C2413" t="n">
        <v>24</v>
      </c>
      <c r="D2413" t="inlineStr">
        <is>
          <t>37 80 4953 376-3</t>
        </is>
      </c>
      <c r="E2413" t="inlineStr">
        <is>
          <t>Rail Cargo Austria AG</t>
        </is>
      </c>
      <c r="F2413" t="inlineStr">
        <is>
          <t>WBA</t>
        </is>
      </c>
      <c r="G2413" t="inlineStr">
        <is>
          <t>90' CW</t>
        </is>
      </c>
      <c r="I2413" s="6" t="n"/>
      <c r="J2413" s="6" t="n"/>
      <c r="K2413" t="inlineStr">
        <is>
          <t>run_prolonged_fixed_duration</t>
        </is>
      </c>
      <c r="L2413" s="6" t="n">
        <v>44805</v>
      </c>
      <c r="M2413" s="6" t="n">
        <v>46203</v>
      </c>
      <c r="N2413" t="n">
        <v>1036</v>
      </c>
      <c r="O2413" s="6" t="n">
        <v>46203</v>
      </c>
      <c r="S2413" t="inlineStr">
        <is>
          <t>n.a.</t>
        </is>
      </c>
      <c r="T2413" s="6" t="n"/>
      <c r="U2413" s="6" t="n"/>
      <c r="V2413" t="n">
        <v>0</v>
      </c>
      <c r="W2413" t="n">
        <v>0</v>
      </c>
      <c r="X2413" s="6" t="n"/>
      <c r="Z2413" s="6" t="n">
        <v>46203</v>
      </c>
      <c r="AA2413" t="inlineStr">
        <is>
          <t>n.a.</t>
        </is>
      </c>
      <c r="AB2413" s="6" t="n">
        <v>46203</v>
      </c>
      <c r="AC2413" t="inlineStr"/>
      <c r="AD2413" s="6" t="n">
        <v>46052</v>
      </c>
    </row>
    <row r="2414">
      <c r="A2414" t="inlineStr">
        <is>
          <t>V100039</t>
        </is>
      </c>
      <c r="B2414" t="inlineStr">
        <is>
          <t>2022-0023</t>
        </is>
      </c>
      <c r="C2414" t="n">
        <v>1</v>
      </c>
      <c r="D2414" t="inlineStr">
        <is>
          <t>35 80 4956 129-5</t>
        </is>
      </c>
      <c r="E2414" t="inlineStr">
        <is>
          <t>Rail Cargo Austria AG</t>
        </is>
      </c>
      <c r="F2414" t="inlineStr">
        <is>
          <t>WBA</t>
        </is>
      </c>
      <c r="G2414" t="inlineStr">
        <is>
          <t>DPW</t>
        </is>
      </c>
      <c r="I2414" s="6" t="n"/>
      <c r="J2414" s="6" t="n"/>
      <c r="K2414" t="inlineStr">
        <is>
          <t>run_initial_fixed_duration</t>
        </is>
      </c>
      <c r="L2414" s="6" t="n">
        <v>44958</v>
      </c>
      <c r="M2414" s="6" t="n">
        <v>46203</v>
      </c>
      <c r="N2414" t="n">
        <v>1245</v>
      </c>
      <c r="O2414" s="6" t="n">
        <v>46203</v>
      </c>
      <c r="S2414" t="inlineStr">
        <is>
          <t>n.a.</t>
        </is>
      </c>
      <c r="T2414" s="6" t="n"/>
      <c r="U2414" s="6" t="n"/>
      <c r="V2414" t="n">
        <v>0</v>
      </c>
      <c r="W2414" t="n">
        <v>0</v>
      </c>
      <c r="X2414" s="6" t="n"/>
      <c r="Z2414" s="6" t="n">
        <v>46203</v>
      </c>
      <c r="AA2414" t="inlineStr">
        <is>
          <t>n.a.</t>
        </is>
      </c>
      <c r="AB2414" s="6" t="n">
        <v>46203</v>
      </c>
      <c r="AC2414" t="inlineStr"/>
      <c r="AD2414" s="6" t="n">
        <v>46052</v>
      </c>
    </row>
    <row r="2415">
      <c r="A2415" t="inlineStr">
        <is>
          <t>V100039</t>
        </is>
      </c>
      <c r="B2415" t="inlineStr">
        <is>
          <t>2022-0023</t>
        </is>
      </c>
      <c r="C2415" t="n">
        <v>2</v>
      </c>
      <c r="D2415" t="inlineStr">
        <is>
          <t>35 80 4956 130-3</t>
        </is>
      </c>
      <c r="E2415" t="inlineStr">
        <is>
          <t>Rail Cargo Austria AG</t>
        </is>
      </c>
      <c r="F2415" t="inlineStr">
        <is>
          <t>WBA</t>
        </is>
      </c>
      <c r="G2415" t="inlineStr">
        <is>
          <t>DPW</t>
        </is>
      </c>
      <c r="I2415" s="6" t="n"/>
      <c r="J2415" s="6" t="n"/>
      <c r="K2415" t="inlineStr">
        <is>
          <t>run_initial_fixed_duration</t>
        </is>
      </c>
      <c r="L2415" s="6" t="n">
        <v>44958</v>
      </c>
      <c r="M2415" s="6" t="n">
        <v>46203</v>
      </c>
      <c r="N2415" t="n">
        <v>1245</v>
      </c>
      <c r="O2415" s="6" t="n">
        <v>46203</v>
      </c>
      <c r="S2415" t="inlineStr">
        <is>
          <t>n.a.</t>
        </is>
      </c>
      <c r="T2415" s="6" t="n"/>
      <c r="U2415" s="6" t="n"/>
      <c r="V2415" t="n">
        <v>0</v>
      </c>
      <c r="W2415" t="n">
        <v>0</v>
      </c>
      <c r="X2415" s="6" t="n"/>
      <c r="Z2415" s="6" t="n">
        <v>46203</v>
      </c>
      <c r="AA2415" t="inlineStr">
        <is>
          <t>n.a.</t>
        </is>
      </c>
      <c r="AB2415" s="6" t="n">
        <v>46203</v>
      </c>
      <c r="AC2415" t="inlineStr"/>
      <c r="AD2415" s="6" t="n">
        <v>46052</v>
      </c>
    </row>
    <row r="2416">
      <c r="A2416" t="inlineStr">
        <is>
          <t>V100039</t>
        </is>
      </c>
      <c r="B2416" t="inlineStr">
        <is>
          <t>2022-0023</t>
        </is>
      </c>
      <c r="C2416" t="n">
        <v>3</v>
      </c>
      <c r="D2416" t="inlineStr">
        <is>
          <t>35 80 4956 131-1</t>
        </is>
      </c>
      <c r="E2416" t="inlineStr">
        <is>
          <t>Rail Cargo Austria AG</t>
        </is>
      </c>
      <c r="F2416" t="inlineStr">
        <is>
          <t>WBA</t>
        </is>
      </c>
      <c r="G2416" t="inlineStr">
        <is>
          <t>DPW</t>
        </is>
      </c>
      <c r="I2416" s="6" t="n"/>
      <c r="J2416" s="6" t="n"/>
      <c r="K2416" t="inlineStr">
        <is>
          <t>run_initial_fixed_duration</t>
        </is>
      </c>
      <c r="L2416" s="6" t="n">
        <v>44958</v>
      </c>
      <c r="M2416" s="6" t="n">
        <v>46203</v>
      </c>
      <c r="N2416" t="n">
        <v>1245</v>
      </c>
      <c r="O2416" s="6" t="n">
        <v>46203</v>
      </c>
      <c r="S2416" t="inlineStr">
        <is>
          <t>n.a.</t>
        </is>
      </c>
      <c r="T2416" s="6" t="n"/>
      <c r="U2416" s="6" t="n"/>
      <c r="V2416" t="n">
        <v>0</v>
      </c>
      <c r="W2416" t="n">
        <v>0</v>
      </c>
      <c r="X2416" s="6" t="n"/>
      <c r="Z2416" s="6" t="n">
        <v>46203</v>
      </c>
      <c r="AA2416" t="inlineStr">
        <is>
          <t>n.a.</t>
        </is>
      </c>
      <c r="AB2416" s="6" t="n">
        <v>46203</v>
      </c>
      <c r="AC2416" t="inlineStr"/>
      <c r="AD2416" s="6" t="n">
        <v>46052</v>
      </c>
    </row>
    <row r="2417">
      <c r="A2417" t="inlineStr">
        <is>
          <t>V100039</t>
        </is>
      </c>
      <c r="B2417" t="inlineStr">
        <is>
          <t>2022-0023</t>
        </is>
      </c>
      <c r="C2417" t="n">
        <v>4</v>
      </c>
      <c r="D2417" t="inlineStr">
        <is>
          <t>35 80 4956 132-9</t>
        </is>
      </c>
      <c r="E2417" t="inlineStr">
        <is>
          <t>Rail Cargo Austria AG</t>
        </is>
      </c>
      <c r="F2417" t="inlineStr">
        <is>
          <t>WBA</t>
        </is>
      </c>
      <c r="G2417" t="inlineStr">
        <is>
          <t>DPW</t>
        </is>
      </c>
      <c r="I2417" s="6" t="n"/>
      <c r="J2417" s="6" t="n"/>
      <c r="K2417" t="inlineStr">
        <is>
          <t>run_initial_fixed_duration</t>
        </is>
      </c>
      <c r="L2417" s="6" t="n">
        <v>44958</v>
      </c>
      <c r="M2417" s="6" t="n">
        <v>46203</v>
      </c>
      <c r="N2417" t="n">
        <v>1245</v>
      </c>
      <c r="O2417" s="6" t="n">
        <v>46203</v>
      </c>
      <c r="S2417" t="inlineStr">
        <is>
          <t>n.a.</t>
        </is>
      </c>
      <c r="T2417" s="6" t="n"/>
      <c r="U2417" s="6" t="n"/>
      <c r="V2417" t="n">
        <v>0</v>
      </c>
      <c r="W2417" t="n">
        <v>0</v>
      </c>
      <c r="X2417" s="6" t="n"/>
      <c r="Z2417" s="6" t="n">
        <v>46203</v>
      </c>
      <c r="AA2417" t="inlineStr">
        <is>
          <t>n.a.</t>
        </is>
      </c>
      <c r="AB2417" s="6" t="n">
        <v>46203</v>
      </c>
      <c r="AC2417" t="inlineStr"/>
      <c r="AD2417" s="6" t="n">
        <v>46052</v>
      </c>
    </row>
    <row r="2418">
      <c r="A2418" t="inlineStr">
        <is>
          <t>V100039</t>
        </is>
      </c>
      <c r="B2418" t="inlineStr">
        <is>
          <t>2022-0023</t>
        </is>
      </c>
      <c r="C2418" t="n">
        <v>5</v>
      </c>
      <c r="D2418" t="inlineStr">
        <is>
          <t>35 80 4956 133-7</t>
        </is>
      </c>
      <c r="E2418" t="inlineStr">
        <is>
          <t>Rail Cargo Austria AG</t>
        </is>
      </c>
      <c r="F2418" t="inlineStr">
        <is>
          <t>WBA</t>
        </is>
      </c>
      <c r="G2418" t="inlineStr">
        <is>
          <t>DPW</t>
        </is>
      </c>
      <c r="I2418" s="6" t="n"/>
      <c r="J2418" s="6" t="n"/>
      <c r="K2418" t="inlineStr">
        <is>
          <t>run_initial_fixed_duration</t>
        </is>
      </c>
      <c r="L2418" s="6" t="n">
        <v>44958</v>
      </c>
      <c r="M2418" s="6" t="n">
        <v>46203</v>
      </c>
      <c r="N2418" t="n">
        <v>1245</v>
      </c>
      <c r="O2418" s="6" t="n">
        <v>46203</v>
      </c>
      <c r="S2418" t="inlineStr">
        <is>
          <t>n.a.</t>
        </is>
      </c>
      <c r="T2418" s="6" t="n"/>
      <c r="U2418" s="6" t="n"/>
      <c r="V2418" t="n">
        <v>0</v>
      </c>
      <c r="W2418" t="n">
        <v>0</v>
      </c>
      <c r="X2418" s="6" t="n"/>
      <c r="Z2418" s="6" t="n">
        <v>46203</v>
      </c>
      <c r="AA2418" t="inlineStr">
        <is>
          <t>n.a.</t>
        </is>
      </c>
      <c r="AB2418" s="6" t="n">
        <v>46203</v>
      </c>
      <c r="AC2418" t="inlineStr"/>
      <c r="AD2418" s="6" t="n">
        <v>46052</v>
      </c>
    </row>
    <row r="2419">
      <c r="A2419" t="inlineStr">
        <is>
          <t>V100039</t>
        </is>
      </c>
      <c r="B2419" t="inlineStr">
        <is>
          <t>2022-0023</t>
        </is>
      </c>
      <c r="C2419" t="n">
        <v>6</v>
      </c>
      <c r="D2419" t="inlineStr">
        <is>
          <t>35 80 4956 134-5</t>
        </is>
      </c>
      <c r="E2419" t="inlineStr">
        <is>
          <t>Rail Cargo Austria AG</t>
        </is>
      </c>
      <c r="F2419" t="inlineStr">
        <is>
          <t>WBA</t>
        </is>
      </c>
      <c r="G2419" t="inlineStr">
        <is>
          <t>DPW</t>
        </is>
      </c>
      <c r="I2419" s="6" t="n"/>
      <c r="J2419" s="6" t="n"/>
      <c r="K2419" t="inlineStr">
        <is>
          <t>run_initial_fixed_duration</t>
        </is>
      </c>
      <c r="L2419" s="6" t="n">
        <v>44958</v>
      </c>
      <c r="M2419" s="6" t="n">
        <v>46203</v>
      </c>
      <c r="N2419" t="n">
        <v>1245</v>
      </c>
      <c r="O2419" s="6" t="n">
        <v>46203</v>
      </c>
      <c r="S2419" t="inlineStr">
        <is>
          <t>n.a.</t>
        </is>
      </c>
      <c r="T2419" s="6" t="n"/>
      <c r="U2419" s="6" t="n"/>
      <c r="V2419" t="n">
        <v>0</v>
      </c>
      <c r="W2419" t="n">
        <v>0</v>
      </c>
      <c r="X2419" s="6" t="n"/>
      <c r="Z2419" s="6" t="n">
        <v>46203</v>
      </c>
      <c r="AA2419" t="inlineStr">
        <is>
          <t>n.a.</t>
        </is>
      </c>
      <c r="AB2419" s="6" t="n">
        <v>46203</v>
      </c>
      <c r="AC2419" t="inlineStr"/>
      <c r="AD2419" s="6" t="n">
        <v>46052</v>
      </c>
    </row>
    <row r="2420">
      <c r="A2420" t="inlineStr">
        <is>
          <t>V100039</t>
        </is>
      </c>
      <c r="B2420" t="inlineStr">
        <is>
          <t>2022-0023</t>
        </is>
      </c>
      <c r="C2420" t="n">
        <v>7</v>
      </c>
      <c r="D2420" t="inlineStr">
        <is>
          <t>35 80 4956 135-2</t>
        </is>
      </c>
      <c r="E2420" t="inlineStr">
        <is>
          <t>Rail Cargo Austria AG</t>
        </is>
      </c>
      <c r="F2420" t="inlineStr">
        <is>
          <t>WBA</t>
        </is>
      </c>
      <c r="G2420" t="inlineStr">
        <is>
          <t>DPW</t>
        </is>
      </c>
      <c r="I2420" s="6" t="n"/>
      <c r="J2420" s="6" t="n"/>
      <c r="K2420" t="inlineStr">
        <is>
          <t>run_initial_fixed_duration</t>
        </is>
      </c>
      <c r="L2420" s="6" t="n">
        <v>44958</v>
      </c>
      <c r="M2420" s="6" t="n">
        <v>46203</v>
      </c>
      <c r="N2420" t="n">
        <v>1245</v>
      </c>
      <c r="O2420" s="6" t="n">
        <v>46203</v>
      </c>
      <c r="S2420" t="inlineStr">
        <is>
          <t>n.a.</t>
        </is>
      </c>
      <c r="T2420" s="6" t="n"/>
      <c r="U2420" s="6" t="n"/>
      <c r="V2420" t="n">
        <v>0</v>
      </c>
      <c r="W2420" t="n">
        <v>0</v>
      </c>
      <c r="X2420" s="6" t="n"/>
      <c r="Z2420" s="6" t="n">
        <v>46203</v>
      </c>
      <c r="AA2420" t="inlineStr">
        <is>
          <t>n.a.</t>
        </is>
      </c>
      <c r="AB2420" s="6" t="n">
        <v>46203</v>
      </c>
      <c r="AC2420" t="inlineStr"/>
      <c r="AD2420" s="6" t="n">
        <v>46052</v>
      </c>
    </row>
    <row r="2421">
      <c r="A2421" t="inlineStr">
        <is>
          <t>V100039</t>
        </is>
      </c>
      <c r="B2421" t="inlineStr">
        <is>
          <t>2022-0023</t>
        </is>
      </c>
      <c r="C2421" t="n">
        <v>8</v>
      </c>
      <c r="D2421" t="inlineStr">
        <is>
          <t>35 80 4956 136-0</t>
        </is>
      </c>
      <c r="E2421" t="inlineStr">
        <is>
          <t>Rail Cargo Austria AG</t>
        </is>
      </c>
      <c r="F2421" t="inlineStr">
        <is>
          <t>WBA</t>
        </is>
      </c>
      <c r="G2421" t="inlineStr">
        <is>
          <t>DPW</t>
        </is>
      </c>
      <c r="I2421" s="6" t="n"/>
      <c r="J2421" s="6" t="n"/>
      <c r="K2421" t="inlineStr">
        <is>
          <t>run_initial_fixed_duration</t>
        </is>
      </c>
      <c r="L2421" s="6" t="n">
        <v>44958</v>
      </c>
      <c r="M2421" s="6" t="n">
        <v>46203</v>
      </c>
      <c r="N2421" t="n">
        <v>1245</v>
      </c>
      <c r="O2421" s="6" t="n">
        <v>46203</v>
      </c>
      <c r="S2421" t="inlineStr">
        <is>
          <t>n.a.</t>
        </is>
      </c>
      <c r="T2421" s="6" t="n"/>
      <c r="U2421" s="6" t="n"/>
      <c r="V2421" t="n">
        <v>0</v>
      </c>
      <c r="W2421" t="n">
        <v>0</v>
      </c>
      <c r="X2421" s="6" t="n"/>
      <c r="Z2421" s="6" t="n">
        <v>46203</v>
      </c>
      <c r="AA2421" t="inlineStr">
        <is>
          <t>n.a.</t>
        </is>
      </c>
      <c r="AB2421" s="6" t="n">
        <v>46203</v>
      </c>
      <c r="AC2421" t="inlineStr"/>
      <c r="AD2421" s="6" t="n">
        <v>46052</v>
      </c>
    </row>
    <row r="2422">
      <c r="A2422" t="inlineStr">
        <is>
          <t>V100039</t>
        </is>
      </c>
      <c r="B2422" t="inlineStr">
        <is>
          <t>2022-0023</t>
        </is>
      </c>
      <c r="C2422" t="n">
        <v>9</v>
      </c>
      <c r="D2422" t="inlineStr">
        <is>
          <t>35 80 4956 137-8</t>
        </is>
      </c>
      <c r="E2422" t="inlineStr">
        <is>
          <t>Rail Cargo Austria AG</t>
        </is>
      </c>
      <c r="F2422" t="inlineStr">
        <is>
          <t>WBA</t>
        </is>
      </c>
      <c r="G2422" t="inlineStr">
        <is>
          <t>DPW</t>
        </is>
      </c>
      <c r="I2422" s="6" t="n"/>
      <c r="J2422" s="6" t="n"/>
      <c r="K2422" t="inlineStr">
        <is>
          <t>run_initial_fixed_duration</t>
        </is>
      </c>
      <c r="L2422" s="6" t="n">
        <v>44958</v>
      </c>
      <c r="M2422" s="6" t="n">
        <v>46203</v>
      </c>
      <c r="N2422" t="n">
        <v>1245</v>
      </c>
      <c r="O2422" s="6" t="n">
        <v>46203</v>
      </c>
      <c r="S2422" t="inlineStr">
        <is>
          <t>n.a.</t>
        </is>
      </c>
      <c r="T2422" s="6" t="n"/>
      <c r="U2422" s="6" t="n"/>
      <c r="V2422" t="n">
        <v>0</v>
      </c>
      <c r="W2422" t="n">
        <v>0</v>
      </c>
      <c r="X2422" s="6" t="n"/>
      <c r="Z2422" s="6" t="n">
        <v>46203</v>
      </c>
      <c r="AA2422" t="inlineStr">
        <is>
          <t>n.a.</t>
        </is>
      </c>
      <c r="AB2422" s="6" t="n">
        <v>46203</v>
      </c>
      <c r="AC2422" t="inlineStr"/>
      <c r="AD2422" s="6" t="n">
        <v>46052</v>
      </c>
    </row>
    <row r="2423">
      <c r="A2423" t="inlineStr">
        <is>
          <t>V100039</t>
        </is>
      </c>
      <c r="B2423" t="inlineStr">
        <is>
          <t>2022-0023</t>
        </is>
      </c>
      <c r="C2423" t="n">
        <v>10</v>
      </c>
      <c r="D2423" t="inlineStr">
        <is>
          <t>35 80 4956 138-6</t>
        </is>
      </c>
      <c r="E2423" t="inlineStr">
        <is>
          <t>Rail Cargo Austria AG</t>
        </is>
      </c>
      <c r="F2423" t="inlineStr">
        <is>
          <t>WBA</t>
        </is>
      </c>
      <c r="G2423" t="inlineStr">
        <is>
          <t>DPW</t>
        </is>
      </c>
      <c r="I2423" s="6" t="n"/>
      <c r="J2423" s="6" t="n"/>
      <c r="K2423" t="inlineStr">
        <is>
          <t>run_initial_fixed_duration</t>
        </is>
      </c>
      <c r="L2423" s="6" t="n">
        <v>44958</v>
      </c>
      <c r="M2423" s="6" t="n">
        <v>46203</v>
      </c>
      <c r="N2423" t="n">
        <v>1245</v>
      </c>
      <c r="O2423" s="6" t="n">
        <v>46203</v>
      </c>
      <c r="S2423" t="inlineStr">
        <is>
          <t>n.a.</t>
        </is>
      </c>
      <c r="T2423" s="6" t="n"/>
      <c r="U2423" s="6" t="n"/>
      <c r="V2423" t="n">
        <v>0</v>
      </c>
      <c r="W2423" t="n">
        <v>0</v>
      </c>
      <c r="X2423" s="6" t="n"/>
      <c r="Z2423" s="6" t="n">
        <v>46203</v>
      </c>
      <c r="AA2423" t="inlineStr">
        <is>
          <t>n.a.</t>
        </is>
      </c>
      <c r="AB2423" s="6" t="n">
        <v>46203</v>
      </c>
      <c r="AC2423" t="inlineStr"/>
      <c r="AD2423" s="6" t="n">
        <v>46052</v>
      </c>
    </row>
    <row r="2424">
      <c r="A2424" t="inlineStr">
        <is>
          <t>V100039</t>
        </is>
      </c>
      <c r="B2424" t="inlineStr">
        <is>
          <t>2022-0023</t>
        </is>
      </c>
      <c r="C2424" t="n">
        <v>11</v>
      </c>
      <c r="D2424" t="inlineStr">
        <is>
          <t>35 80 4956 139-4</t>
        </is>
      </c>
      <c r="E2424" t="inlineStr">
        <is>
          <t>Rail Cargo Austria AG</t>
        </is>
      </c>
      <c r="F2424" t="inlineStr">
        <is>
          <t>WBA</t>
        </is>
      </c>
      <c r="G2424" t="inlineStr">
        <is>
          <t>DPW</t>
        </is>
      </c>
      <c r="I2424" s="6" t="n"/>
      <c r="J2424" s="6" t="n"/>
      <c r="K2424" t="inlineStr">
        <is>
          <t>run_initial_fixed_duration</t>
        </is>
      </c>
      <c r="L2424" s="6" t="n">
        <v>44958</v>
      </c>
      <c r="M2424" s="6" t="n">
        <v>46203</v>
      </c>
      <c r="N2424" t="n">
        <v>1245</v>
      </c>
      <c r="O2424" s="6" t="n">
        <v>46203</v>
      </c>
      <c r="S2424" t="inlineStr">
        <is>
          <t>n.a.</t>
        </is>
      </c>
      <c r="T2424" s="6" t="n"/>
      <c r="U2424" s="6" t="n"/>
      <c r="V2424" t="n">
        <v>0</v>
      </c>
      <c r="W2424" t="n">
        <v>0</v>
      </c>
      <c r="X2424" s="6" t="n"/>
      <c r="Z2424" s="6" t="n">
        <v>46203</v>
      </c>
      <c r="AA2424" t="inlineStr">
        <is>
          <t>n.a.</t>
        </is>
      </c>
      <c r="AB2424" s="6" t="n">
        <v>46203</v>
      </c>
      <c r="AC2424" t="inlineStr"/>
      <c r="AD2424" s="6" t="n">
        <v>46052</v>
      </c>
    </row>
    <row r="2425">
      <c r="A2425" t="inlineStr">
        <is>
          <t>V100039</t>
        </is>
      </c>
      <c r="B2425" t="inlineStr">
        <is>
          <t>2022-0023</t>
        </is>
      </c>
      <c r="C2425" t="n">
        <v>12</v>
      </c>
      <c r="D2425" t="inlineStr">
        <is>
          <t>35 80 4956 140-2</t>
        </is>
      </c>
      <c r="E2425" t="inlineStr">
        <is>
          <t>Rail Cargo Austria AG</t>
        </is>
      </c>
      <c r="F2425" t="inlineStr">
        <is>
          <t>WBA</t>
        </is>
      </c>
      <c r="G2425" t="inlineStr">
        <is>
          <t>DPW</t>
        </is>
      </c>
      <c r="I2425" s="6" t="n"/>
      <c r="J2425" s="6" t="n"/>
      <c r="K2425" t="inlineStr">
        <is>
          <t>run_initial_fixed_duration</t>
        </is>
      </c>
      <c r="L2425" s="6" t="n">
        <v>44958</v>
      </c>
      <c r="M2425" s="6" t="n">
        <v>46203</v>
      </c>
      <c r="N2425" t="n">
        <v>1245</v>
      </c>
      <c r="O2425" s="6" t="n">
        <v>46203</v>
      </c>
      <c r="S2425" t="inlineStr">
        <is>
          <t>n.a.</t>
        </is>
      </c>
      <c r="T2425" s="6" t="n"/>
      <c r="U2425" s="6" t="n"/>
      <c r="V2425" t="n">
        <v>0</v>
      </c>
      <c r="W2425" t="n">
        <v>0</v>
      </c>
      <c r="X2425" s="6" t="n"/>
      <c r="Z2425" s="6" t="n">
        <v>46203</v>
      </c>
      <c r="AA2425" t="inlineStr">
        <is>
          <t>n.a.</t>
        </is>
      </c>
      <c r="AB2425" s="6" t="n">
        <v>46203</v>
      </c>
      <c r="AC2425" t="inlineStr"/>
      <c r="AD2425" s="6" t="n">
        <v>46052</v>
      </c>
    </row>
    <row r="2426">
      <c r="A2426" t="inlineStr">
        <is>
          <t>V100039</t>
        </is>
      </c>
      <c r="B2426" t="inlineStr">
        <is>
          <t>2022-0023</t>
        </is>
      </c>
      <c r="C2426" t="n">
        <v>13</v>
      </c>
      <c r="D2426" t="inlineStr">
        <is>
          <t>35 80 4956 141-0</t>
        </is>
      </c>
      <c r="E2426" t="inlineStr">
        <is>
          <t>Rail Cargo Austria AG</t>
        </is>
      </c>
      <c r="F2426" t="inlineStr">
        <is>
          <t>WBA</t>
        </is>
      </c>
      <c r="G2426" t="inlineStr">
        <is>
          <t>DPW</t>
        </is>
      </c>
      <c r="I2426" s="6" t="n"/>
      <c r="J2426" s="6" t="n"/>
      <c r="K2426" t="inlineStr">
        <is>
          <t>run_initial_fixed_duration</t>
        </is>
      </c>
      <c r="L2426" s="6" t="n">
        <v>44958</v>
      </c>
      <c r="M2426" s="6" t="n">
        <v>46203</v>
      </c>
      <c r="N2426" t="n">
        <v>1245</v>
      </c>
      <c r="O2426" s="6" t="n">
        <v>46203</v>
      </c>
      <c r="S2426" t="inlineStr">
        <is>
          <t>n.a.</t>
        </is>
      </c>
      <c r="T2426" s="6" t="n"/>
      <c r="U2426" s="6" t="n"/>
      <c r="V2426" t="n">
        <v>0</v>
      </c>
      <c r="W2426" t="n">
        <v>0</v>
      </c>
      <c r="X2426" s="6" t="n"/>
      <c r="Z2426" s="6" t="n">
        <v>46203</v>
      </c>
      <c r="AA2426" t="inlineStr">
        <is>
          <t>n.a.</t>
        </is>
      </c>
      <c r="AB2426" s="6" t="n">
        <v>46203</v>
      </c>
      <c r="AC2426" t="inlineStr"/>
      <c r="AD2426" s="6" t="n">
        <v>46052</v>
      </c>
    </row>
    <row r="2427">
      <c r="A2427" t="inlineStr">
        <is>
          <t>V100039</t>
        </is>
      </c>
      <c r="B2427" t="inlineStr">
        <is>
          <t>2022-0023</t>
        </is>
      </c>
      <c r="C2427" t="n">
        <v>14</v>
      </c>
      <c r="D2427" t="inlineStr">
        <is>
          <t>35 80 4956 142-8</t>
        </is>
      </c>
      <c r="E2427" t="inlineStr">
        <is>
          <t>Rail Cargo Austria AG</t>
        </is>
      </c>
      <c r="F2427" t="inlineStr">
        <is>
          <t>WBA</t>
        </is>
      </c>
      <c r="G2427" t="inlineStr">
        <is>
          <t>DPW</t>
        </is>
      </c>
      <c r="I2427" s="6" t="n"/>
      <c r="J2427" s="6" t="n"/>
      <c r="K2427" t="inlineStr">
        <is>
          <t>run_initial_fixed_duration</t>
        </is>
      </c>
      <c r="L2427" s="6" t="n">
        <v>44958</v>
      </c>
      <c r="M2427" s="6" t="n">
        <v>46203</v>
      </c>
      <c r="N2427" t="n">
        <v>1245</v>
      </c>
      <c r="O2427" s="6" t="n">
        <v>46203</v>
      </c>
      <c r="S2427" t="inlineStr">
        <is>
          <t>n.a.</t>
        </is>
      </c>
      <c r="T2427" s="6" t="n"/>
      <c r="U2427" s="6" t="n"/>
      <c r="V2427" t="n">
        <v>0</v>
      </c>
      <c r="W2427" t="n">
        <v>0</v>
      </c>
      <c r="X2427" s="6" t="n"/>
      <c r="Z2427" s="6" t="n">
        <v>46203</v>
      </c>
      <c r="AA2427" t="inlineStr">
        <is>
          <t>n.a.</t>
        </is>
      </c>
      <c r="AB2427" s="6" t="n">
        <v>46203</v>
      </c>
      <c r="AC2427" t="inlineStr"/>
      <c r="AD2427" s="6" t="n">
        <v>46052</v>
      </c>
    </row>
    <row r="2428">
      <c r="A2428" t="inlineStr">
        <is>
          <t>V100039</t>
        </is>
      </c>
      <c r="B2428" t="inlineStr">
        <is>
          <t>2022-0023</t>
        </is>
      </c>
      <c r="C2428" t="n">
        <v>15</v>
      </c>
      <c r="D2428" t="inlineStr">
        <is>
          <t>35 80 4956 143-6</t>
        </is>
      </c>
      <c r="E2428" t="inlineStr">
        <is>
          <t>Rail Cargo Austria AG</t>
        </is>
      </c>
      <c r="F2428" t="inlineStr">
        <is>
          <t>WBA</t>
        </is>
      </c>
      <c r="G2428" t="inlineStr">
        <is>
          <t>DPW</t>
        </is>
      </c>
      <c r="I2428" s="6" t="n"/>
      <c r="J2428" s="6" t="n"/>
      <c r="K2428" t="inlineStr">
        <is>
          <t>run_initial_fixed_duration</t>
        </is>
      </c>
      <c r="L2428" s="6" t="n">
        <v>44958</v>
      </c>
      <c r="M2428" s="6" t="n">
        <v>46203</v>
      </c>
      <c r="N2428" t="n">
        <v>1245</v>
      </c>
      <c r="O2428" s="6" t="n">
        <v>46203</v>
      </c>
      <c r="S2428" t="inlineStr">
        <is>
          <t>n.a.</t>
        </is>
      </c>
      <c r="T2428" s="6" t="n"/>
      <c r="U2428" s="6" t="n"/>
      <c r="V2428" t="n">
        <v>0</v>
      </c>
      <c r="W2428" t="n">
        <v>0</v>
      </c>
      <c r="X2428" s="6" t="n"/>
      <c r="Z2428" s="6" t="n">
        <v>46203</v>
      </c>
      <c r="AA2428" t="inlineStr">
        <is>
          <t>n.a.</t>
        </is>
      </c>
      <c r="AB2428" s="6" t="n">
        <v>46203</v>
      </c>
      <c r="AC2428" t="inlineStr"/>
      <c r="AD2428" s="6" t="n">
        <v>46052</v>
      </c>
    </row>
    <row r="2429">
      <c r="A2429" t="inlineStr">
        <is>
          <t>V100039</t>
        </is>
      </c>
      <c r="B2429" t="inlineStr">
        <is>
          <t>2022-0023</t>
        </is>
      </c>
      <c r="C2429" t="n">
        <v>16</v>
      </c>
      <c r="D2429" t="inlineStr">
        <is>
          <t>37 80 4992 730-4</t>
        </is>
      </c>
      <c r="E2429" t="inlineStr">
        <is>
          <t>Rail Cargo Austria AG</t>
        </is>
      </c>
      <c r="F2429" t="inlineStr">
        <is>
          <t>WBA</t>
        </is>
      </c>
      <c r="G2429" t="inlineStr">
        <is>
          <t>DPW</t>
        </is>
      </c>
      <c r="I2429" s="6" t="n"/>
      <c r="J2429" s="6" t="n"/>
      <c r="K2429" t="inlineStr">
        <is>
          <t>run_initial_fixed_duration</t>
        </is>
      </c>
      <c r="L2429" s="6" t="n">
        <v>44958</v>
      </c>
      <c r="M2429" s="6" t="n">
        <v>46203</v>
      </c>
      <c r="N2429" t="n">
        <v>1245</v>
      </c>
      <c r="O2429" s="6" t="n">
        <v>46203</v>
      </c>
      <c r="S2429" t="inlineStr">
        <is>
          <t>n.a.</t>
        </is>
      </c>
      <c r="T2429" s="6" t="n"/>
      <c r="U2429" s="6" t="n"/>
      <c r="V2429" t="n">
        <v>0</v>
      </c>
      <c r="W2429" t="n">
        <v>0</v>
      </c>
      <c r="X2429" s="6" t="n"/>
      <c r="Z2429" s="6" t="n">
        <v>46203</v>
      </c>
      <c r="AA2429" t="inlineStr">
        <is>
          <t>n.a.</t>
        </is>
      </c>
      <c r="AB2429" s="6" t="n">
        <v>46203</v>
      </c>
      <c r="AC2429" t="inlineStr"/>
      <c r="AD2429" s="6" t="n">
        <v>46052</v>
      </c>
    </row>
    <row r="2430">
      <c r="A2430" t="inlineStr">
        <is>
          <t>V100039</t>
        </is>
      </c>
      <c r="B2430" t="inlineStr">
        <is>
          <t>2022-0023</t>
        </is>
      </c>
      <c r="C2430" t="n">
        <v>17</v>
      </c>
      <c r="D2430" t="inlineStr">
        <is>
          <t>37 80 4992 731-2</t>
        </is>
      </c>
      <c r="E2430" t="inlineStr">
        <is>
          <t>Rail Cargo Austria AG</t>
        </is>
      </c>
      <c r="F2430" t="inlineStr">
        <is>
          <t>WBA</t>
        </is>
      </c>
      <c r="G2430" t="inlineStr">
        <is>
          <t>DPW</t>
        </is>
      </c>
      <c r="I2430" s="6" t="n"/>
      <c r="J2430" s="6" t="n"/>
      <c r="K2430" t="inlineStr">
        <is>
          <t>run_initial_fixed_duration</t>
        </is>
      </c>
      <c r="L2430" s="6" t="n">
        <v>44958</v>
      </c>
      <c r="M2430" s="6" t="n">
        <v>46203</v>
      </c>
      <c r="N2430" t="n">
        <v>1245</v>
      </c>
      <c r="O2430" s="6" t="n">
        <v>46203</v>
      </c>
      <c r="S2430" t="inlineStr">
        <is>
          <t>n.a.</t>
        </is>
      </c>
      <c r="T2430" s="6" t="n"/>
      <c r="U2430" s="6" t="n"/>
      <c r="V2430" t="n">
        <v>0</v>
      </c>
      <c r="W2430" t="n">
        <v>0</v>
      </c>
      <c r="X2430" s="6" t="n"/>
      <c r="Z2430" s="6" t="n">
        <v>46203</v>
      </c>
      <c r="AA2430" t="inlineStr">
        <is>
          <t>n.a.</t>
        </is>
      </c>
      <c r="AB2430" s="6" t="n">
        <v>46203</v>
      </c>
      <c r="AC2430" t="inlineStr"/>
      <c r="AD2430" s="6" t="n">
        <v>46052</v>
      </c>
    </row>
    <row r="2431">
      <c r="A2431" t="inlineStr">
        <is>
          <t>V100039</t>
        </is>
      </c>
      <c r="B2431" t="inlineStr">
        <is>
          <t>2022-0023</t>
        </is>
      </c>
      <c r="C2431" t="n">
        <v>19</v>
      </c>
      <c r="D2431" t="inlineStr">
        <is>
          <t>35 80 4956 736-7</t>
        </is>
      </c>
      <c r="E2431" t="inlineStr">
        <is>
          <t>Rail Cargo Austria AG</t>
        </is>
      </c>
      <c r="F2431" t="inlineStr">
        <is>
          <t>WBA</t>
        </is>
      </c>
      <c r="G2431" t="inlineStr">
        <is>
          <t>DPW</t>
        </is>
      </c>
      <c r="I2431" s="6" t="n"/>
      <c r="J2431" s="6" t="n"/>
      <c r="K2431" t="inlineStr">
        <is>
          <t>run_initial_fixed_duration</t>
        </is>
      </c>
      <c r="L2431" s="6" t="n">
        <v>45055</v>
      </c>
      <c r="M2431" s="6" t="n">
        <v>46203</v>
      </c>
      <c r="N2431" t="n">
        <v>1245</v>
      </c>
      <c r="O2431" s="6" t="n">
        <v>46203</v>
      </c>
      <c r="S2431" t="inlineStr">
        <is>
          <t>n.a.</t>
        </is>
      </c>
      <c r="T2431" s="6" t="n"/>
      <c r="U2431" s="6" t="n"/>
      <c r="V2431" t="n">
        <v>0</v>
      </c>
      <c r="W2431" t="n">
        <v>0</v>
      </c>
      <c r="X2431" s="6" t="n"/>
      <c r="Z2431" s="6" t="n">
        <v>46203</v>
      </c>
      <c r="AA2431" t="inlineStr">
        <is>
          <t>n.a.</t>
        </is>
      </c>
      <c r="AB2431" s="6" t="n">
        <v>46203</v>
      </c>
      <c r="AC2431" t="inlineStr"/>
      <c r="AD2431" s="6" t="n">
        <v>46052</v>
      </c>
    </row>
    <row r="2432">
      <c r="A2432" t="inlineStr">
        <is>
          <t>V100039</t>
        </is>
      </c>
      <c r="B2432" t="inlineStr">
        <is>
          <t>2022-0023</t>
        </is>
      </c>
      <c r="C2432" t="n">
        <v>20</v>
      </c>
      <c r="D2432" t="inlineStr">
        <is>
          <t>35 80 4956 737-5</t>
        </is>
      </c>
      <c r="E2432" t="inlineStr">
        <is>
          <t>Rail Cargo Austria AG</t>
        </is>
      </c>
      <c r="F2432" t="inlineStr">
        <is>
          <t>WBA</t>
        </is>
      </c>
      <c r="G2432" t="inlineStr">
        <is>
          <t>DPW</t>
        </is>
      </c>
      <c r="I2432" s="6" t="n"/>
      <c r="J2432" s="6" t="n"/>
      <c r="K2432" t="inlineStr">
        <is>
          <t>run_initial_fixed_duration</t>
        </is>
      </c>
      <c r="L2432" s="6" t="n">
        <v>45055</v>
      </c>
      <c r="M2432" s="6" t="n">
        <v>46203</v>
      </c>
      <c r="N2432" t="n">
        <v>1245</v>
      </c>
      <c r="O2432" s="6" t="n">
        <v>46203</v>
      </c>
      <c r="S2432" t="inlineStr">
        <is>
          <t>n.a.</t>
        </is>
      </c>
      <c r="T2432" s="6" t="n"/>
      <c r="U2432" s="6" t="n"/>
      <c r="V2432" t="n">
        <v>0</v>
      </c>
      <c r="W2432" t="n">
        <v>0</v>
      </c>
      <c r="X2432" s="6" t="n"/>
      <c r="Z2432" s="6" t="n">
        <v>46203</v>
      </c>
      <c r="AA2432" t="inlineStr">
        <is>
          <t>n.a.</t>
        </is>
      </c>
      <c r="AB2432" s="6" t="n">
        <v>46203</v>
      </c>
      <c r="AC2432" t="inlineStr"/>
      <c r="AD2432" s="6" t="n">
        <v>46052</v>
      </c>
    </row>
    <row r="2433">
      <c r="A2433" t="inlineStr">
        <is>
          <t>V100039</t>
        </is>
      </c>
      <c r="B2433" t="inlineStr">
        <is>
          <t>2022-0023</t>
        </is>
      </c>
      <c r="C2433" t="n">
        <v>21</v>
      </c>
      <c r="D2433" t="inlineStr">
        <is>
          <t>35 80 4956 738-3</t>
        </is>
      </c>
      <c r="E2433" t="inlineStr">
        <is>
          <t>Rail Cargo Austria AG</t>
        </is>
      </c>
      <c r="F2433" t="inlineStr">
        <is>
          <t>WBA</t>
        </is>
      </c>
      <c r="G2433" t="inlineStr">
        <is>
          <t>DPW</t>
        </is>
      </c>
      <c r="I2433" s="6" t="n"/>
      <c r="J2433" s="6" t="n"/>
      <c r="K2433" t="inlineStr">
        <is>
          <t>run_initial_fixed_duration</t>
        </is>
      </c>
      <c r="L2433" s="6" t="n">
        <v>45055</v>
      </c>
      <c r="M2433" s="6" t="n">
        <v>46203</v>
      </c>
      <c r="N2433" t="n">
        <v>1245</v>
      </c>
      <c r="O2433" s="6" t="n">
        <v>46203</v>
      </c>
      <c r="S2433" t="inlineStr">
        <is>
          <t>n.a.</t>
        </is>
      </c>
      <c r="T2433" s="6" t="n"/>
      <c r="U2433" s="6" t="n"/>
      <c r="V2433" t="n">
        <v>0</v>
      </c>
      <c r="W2433" t="n">
        <v>0</v>
      </c>
      <c r="X2433" s="6" t="n"/>
      <c r="Z2433" s="6" t="n">
        <v>46203</v>
      </c>
      <c r="AA2433" t="inlineStr">
        <is>
          <t>n.a.</t>
        </is>
      </c>
      <c r="AB2433" s="6" t="n">
        <v>46203</v>
      </c>
      <c r="AC2433" t="inlineStr"/>
      <c r="AD2433" s="6" t="n">
        <v>46052</v>
      </c>
    </row>
    <row r="2434">
      <c r="A2434" t="inlineStr">
        <is>
          <t>V100039</t>
        </is>
      </c>
      <c r="B2434" t="inlineStr">
        <is>
          <t>2022-0023</t>
        </is>
      </c>
      <c r="C2434" t="n">
        <v>22</v>
      </c>
      <c r="D2434" t="inlineStr">
        <is>
          <t>35 80 4956 739-1</t>
        </is>
      </c>
      <c r="E2434" t="inlineStr">
        <is>
          <t>Rail Cargo Austria AG</t>
        </is>
      </c>
      <c r="F2434" t="inlineStr">
        <is>
          <t>WBA</t>
        </is>
      </c>
      <c r="G2434" t="inlineStr">
        <is>
          <t>DPW</t>
        </is>
      </c>
      <c r="I2434" s="6" t="n"/>
      <c r="J2434" s="6" t="n"/>
      <c r="K2434" t="inlineStr">
        <is>
          <t>run_initial_fixed_duration</t>
        </is>
      </c>
      <c r="L2434" s="6" t="n">
        <v>45055</v>
      </c>
      <c r="M2434" s="6" t="n">
        <v>46203</v>
      </c>
      <c r="N2434" t="n">
        <v>1245</v>
      </c>
      <c r="O2434" s="6" t="n">
        <v>46203</v>
      </c>
      <c r="S2434" t="inlineStr">
        <is>
          <t>n.a.</t>
        </is>
      </c>
      <c r="T2434" s="6" t="n"/>
      <c r="U2434" s="6" t="n"/>
      <c r="V2434" t="n">
        <v>0</v>
      </c>
      <c r="W2434" t="n">
        <v>0</v>
      </c>
      <c r="X2434" s="6" t="n"/>
      <c r="Z2434" s="6" t="n">
        <v>46203</v>
      </c>
      <c r="AA2434" t="inlineStr">
        <is>
          <t>n.a.</t>
        </is>
      </c>
      <c r="AB2434" s="6" t="n">
        <v>46203</v>
      </c>
      <c r="AC2434" t="inlineStr"/>
      <c r="AD2434" s="6" t="n">
        <v>46052</v>
      </c>
    </row>
    <row r="2435">
      <c r="A2435" t="inlineStr">
        <is>
          <t>V100039</t>
        </is>
      </c>
      <c r="B2435" t="inlineStr">
        <is>
          <t>2022-0023</t>
        </is>
      </c>
      <c r="C2435" t="n">
        <v>23</v>
      </c>
      <c r="D2435" t="inlineStr">
        <is>
          <t>35 80 4956 740-9</t>
        </is>
      </c>
      <c r="E2435" t="inlineStr">
        <is>
          <t>Rail Cargo Austria AG</t>
        </is>
      </c>
      <c r="F2435" t="inlineStr">
        <is>
          <t>WBA</t>
        </is>
      </c>
      <c r="G2435" t="inlineStr">
        <is>
          <t>DPW</t>
        </is>
      </c>
      <c r="I2435" s="6" t="n"/>
      <c r="J2435" s="6" t="n"/>
      <c r="K2435" t="inlineStr">
        <is>
          <t>run_initial_fixed_duration</t>
        </is>
      </c>
      <c r="L2435" s="6" t="n">
        <v>45055</v>
      </c>
      <c r="M2435" s="6" t="n">
        <v>46203</v>
      </c>
      <c r="N2435" t="n">
        <v>1245</v>
      </c>
      <c r="O2435" s="6" t="n">
        <v>46203</v>
      </c>
      <c r="S2435" t="inlineStr">
        <is>
          <t>n.a.</t>
        </is>
      </c>
      <c r="T2435" s="6" t="n"/>
      <c r="U2435" s="6" t="n"/>
      <c r="V2435" t="n">
        <v>0</v>
      </c>
      <c r="W2435" t="n">
        <v>0</v>
      </c>
      <c r="X2435" s="6" t="n"/>
      <c r="Z2435" s="6" t="n">
        <v>46203</v>
      </c>
      <c r="AA2435" t="inlineStr">
        <is>
          <t>n.a.</t>
        </is>
      </c>
      <c r="AB2435" s="6" t="n">
        <v>46203</v>
      </c>
      <c r="AC2435" t="inlineStr"/>
      <c r="AD2435" s="6" t="n">
        <v>46052</v>
      </c>
    </row>
    <row r="2436">
      <c r="A2436" t="inlineStr">
        <is>
          <t>V100039</t>
        </is>
      </c>
      <c r="B2436" t="inlineStr">
        <is>
          <t>2022-0023</t>
        </is>
      </c>
      <c r="C2436" t="n">
        <v>24</v>
      </c>
      <c r="D2436" t="inlineStr">
        <is>
          <t>35 80 4956 741-7</t>
        </is>
      </c>
      <c r="E2436" t="inlineStr">
        <is>
          <t>Rail Cargo Austria AG</t>
        </is>
      </c>
      <c r="F2436" t="inlineStr">
        <is>
          <t>WBA</t>
        </is>
      </c>
      <c r="G2436" t="inlineStr">
        <is>
          <t>DPW</t>
        </is>
      </c>
      <c r="I2436" s="6" t="n"/>
      <c r="J2436" s="6" t="n"/>
      <c r="K2436" t="inlineStr">
        <is>
          <t>run_initial_fixed_duration</t>
        </is>
      </c>
      <c r="L2436" s="6" t="n">
        <v>45055</v>
      </c>
      <c r="M2436" s="6" t="n">
        <v>46203</v>
      </c>
      <c r="N2436" t="n">
        <v>1245</v>
      </c>
      <c r="O2436" s="6" t="n">
        <v>46203</v>
      </c>
      <c r="S2436" t="inlineStr">
        <is>
          <t>n.a.</t>
        </is>
      </c>
      <c r="T2436" s="6" t="n"/>
      <c r="U2436" s="6" t="n"/>
      <c r="V2436" t="n">
        <v>0</v>
      </c>
      <c r="W2436" t="n">
        <v>0</v>
      </c>
      <c r="X2436" s="6" t="n"/>
      <c r="Z2436" s="6" t="n">
        <v>46203</v>
      </c>
      <c r="AA2436" t="inlineStr">
        <is>
          <t>n.a.</t>
        </is>
      </c>
      <c r="AB2436" s="6" t="n">
        <v>46203</v>
      </c>
      <c r="AC2436" t="inlineStr"/>
      <c r="AD2436" s="6" t="n">
        <v>46052</v>
      </c>
    </row>
    <row r="2437">
      <c r="A2437" t="inlineStr">
        <is>
          <t>V100039</t>
        </is>
      </c>
      <c r="B2437" t="inlineStr">
        <is>
          <t>2022-0023</t>
        </is>
      </c>
      <c r="C2437" t="n">
        <v>25</v>
      </c>
      <c r="D2437" t="inlineStr">
        <is>
          <t>35 80 4956 742-5</t>
        </is>
      </c>
      <c r="E2437" t="inlineStr">
        <is>
          <t>Rail Cargo Austria AG</t>
        </is>
      </c>
      <c r="F2437" t="inlineStr">
        <is>
          <t>WBA</t>
        </is>
      </c>
      <c r="G2437" t="inlineStr">
        <is>
          <t>DPW</t>
        </is>
      </c>
      <c r="I2437" s="6" t="n"/>
      <c r="J2437" s="6" t="n"/>
      <c r="K2437" t="inlineStr">
        <is>
          <t>run_initial_fixed_duration</t>
        </is>
      </c>
      <c r="L2437" s="6" t="n">
        <v>45055</v>
      </c>
      <c r="M2437" s="6" t="n">
        <v>46203</v>
      </c>
      <c r="N2437" t="n">
        <v>1245</v>
      </c>
      <c r="O2437" s="6" t="n">
        <v>46203</v>
      </c>
      <c r="S2437" t="inlineStr">
        <is>
          <t>n.a.</t>
        </is>
      </c>
      <c r="T2437" s="6" t="n"/>
      <c r="U2437" s="6" t="n"/>
      <c r="V2437" t="n">
        <v>0</v>
      </c>
      <c r="W2437" t="n">
        <v>0</v>
      </c>
      <c r="X2437" s="6" t="n"/>
      <c r="Z2437" s="6" t="n">
        <v>46203</v>
      </c>
      <c r="AA2437" t="inlineStr">
        <is>
          <t>n.a.</t>
        </is>
      </c>
      <c r="AB2437" s="6" t="n">
        <v>46203</v>
      </c>
      <c r="AC2437" t="inlineStr"/>
      <c r="AD2437" s="6" t="n">
        <v>46052</v>
      </c>
    </row>
    <row r="2438">
      <c r="A2438" t="inlineStr">
        <is>
          <t>V100039</t>
        </is>
      </c>
      <c r="B2438" t="inlineStr">
        <is>
          <t>2022-0023</t>
        </is>
      </c>
      <c r="C2438" t="n">
        <v>26</v>
      </c>
      <c r="D2438" t="inlineStr">
        <is>
          <t>35 80 4956 743-3</t>
        </is>
      </c>
      <c r="E2438" t="inlineStr">
        <is>
          <t>Rail Cargo Austria AG</t>
        </is>
      </c>
      <c r="F2438" t="inlineStr">
        <is>
          <t>WBA</t>
        </is>
      </c>
      <c r="G2438" t="inlineStr">
        <is>
          <t>DPW</t>
        </is>
      </c>
      <c r="I2438" s="6" t="n"/>
      <c r="J2438" s="6" t="n"/>
      <c r="K2438" t="inlineStr">
        <is>
          <t>run_initial_fixed_duration</t>
        </is>
      </c>
      <c r="L2438" s="6" t="n">
        <v>45055</v>
      </c>
      <c r="M2438" s="6" t="n">
        <v>46203</v>
      </c>
      <c r="N2438" t="n">
        <v>1245</v>
      </c>
      <c r="O2438" s="6" t="n">
        <v>46203</v>
      </c>
      <c r="S2438" t="inlineStr">
        <is>
          <t>n.a.</t>
        </is>
      </c>
      <c r="T2438" s="6" t="n"/>
      <c r="U2438" s="6" t="n"/>
      <c r="V2438" t="n">
        <v>0</v>
      </c>
      <c r="W2438" t="n">
        <v>0</v>
      </c>
      <c r="X2438" s="6" t="n"/>
      <c r="Z2438" s="6" t="n">
        <v>46203</v>
      </c>
      <c r="AA2438" t="inlineStr">
        <is>
          <t>n.a.</t>
        </is>
      </c>
      <c r="AB2438" s="6" t="n">
        <v>46203</v>
      </c>
      <c r="AC2438" t="inlineStr"/>
      <c r="AD2438" s="6" t="n">
        <v>46052</v>
      </c>
    </row>
    <row r="2439">
      <c r="A2439" t="inlineStr">
        <is>
          <t>V100039</t>
        </is>
      </c>
      <c r="B2439" t="inlineStr">
        <is>
          <t>2022-0023</t>
        </is>
      </c>
      <c r="C2439" t="n">
        <v>27</v>
      </c>
      <c r="D2439" t="inlineStr">
        <is>
          <t>35 80 4956 744-1</t>
        </is>
      </c>
      <c r="E2439" t="inlineStr">
        <is>
          <t>Rail Cargo Austria AG</t>
        </is>
      </c>
      <c r="F2439" t="inlineStr">
        <is>
          <t>WBA</t>
        </is>
      </c>
      <c r="G2439" t="inlineStr">
        <is>
          <t>DPW</t>
        </is>
      </c>
      <c r="I2439" s="6" t="n"/>
      <c r="J2439" s="6" t="n"/>
      <c r="K2439" t="inlineStr">
        <is>
          <t>run_initial_fixed_duration</t>
        </is>
      </c>
      <c r="L2439" s="6" t="n">
        <v>45055</v>
      </c>
      <c r="M2439" s="6" t="n">
        <v>46203</v>
      </c>
      <c r="N2439" t="n">
        <v>1245</v>
      </c>
      <c r="O2439" s="6" t="n">
        <v>46203</v>
      </c>
      <c r="S2439" t="inlineStr">
        <is>
          <t>n.a.</t>
        </is>
      </c>
      <c r="T2439" s="6" t="n"/>
      <c r="U2439" s="6" t="n"/>
      <c r="V2439" t="n">
        <v>0</v>
      </c>
      <c r="W2439" t="n">
        <v>0</v>
      </c>
      <c r="X2439" s="6" t="n"/>
      <c r="Z2439" s="6" t="n">
        <v>46203</v>
      </c>
      <c r="AA2439" t="inlineStr">
        <is>
          <t>n.a.</t>
        </is>
      </c>
      <c r="AB2439" s="6" t="n">
        <v>46203</v>
      </c>
      <c r="AC2439" t="inlineStr"/>
      <c r="AD2439" s="6" t="n">
        <v>46052</v>
      </c>
    </row>
    <row r="2440">
      <c r="A2440" t="inlineStr">
        <is>
          <t>V100039</t>
        </is>
      </c>
      <c r="B2440" t="inlineStr">
        <is>
          <t>2022-0023</t>
        </is>
      </c>
      <c r="C2440" t="n">
        <v>28</v>
      </c>
      <c r="D2440" t="inlineStr">
        <is>
          <t>35 80 4956 745-8</t>
        </is>
      </c>
      <c r="E2440" t="inlineStr">
        <is>
          <t>Rail Cargo Austria AG</t>
        </is>
      </c>
      <c r="F2440" t="inlineStr">
        <is>
          <t>WBA</t>
        </is>
      </c>
      <c r="G2440" t="inlineStr">
        <is>
          <t>DPW</t>
        </is>
      </c>
      <c r="I2440" s="6" t="n"/>
      <c r="J2440" s="6" t="n"/>
      <c r="K2440" t="inlineStr">
        <is>
          <t>run_initial_fixed_duration</t>
        </is>
      </c>
      <c r="L2440" s="6" t="n">
        <v>45055</v>
      </c>
      <c r="M2440" s="6" t="n">
        <v>46203</v>
      </c>
      <c r="N2440" t="n">
        <v>1245</v>
      </c>
      <c r="O2440" s="6" t="n">
        <v>46203</v>
      </c>
      <c r="S2440" t="inlineStr">
        <is>
          <t>n.a.</t>
        </is>
      </c>
      <c r="T2440" s="6" t="n"/>
      <c r="U2440" s="6" t="n"/>
      <c r="V2440" t="n">
        <v>0</v>
      </c>
      <c r="W2440" t="n">
        <v>0</v>
      </c>
      <c r="X2440" s="6" t="n"/>
      <c r="Z2440" s="6" t="n">
        <v>46203</v>
      </c>
      <c r="AA2440" t="inlineStr">
        <is>
          <t>n.a.</t>
        </is>
      </c>
      <c r="AB2440" s="6" t="n">
        <v>46203</v>
      </c>
      <c r="AC2440" t="inlineStr"/>
      <c r="AD2440" s="6" t="n">
        <v>46052</v>
      </c>
    </row>
    <row r="2441">
      <c r="A2441" t="inlineStr">
        <is>
          <t>V100039</t>
        </is>
      </c>
      <c r="B2441" t="inlineStr">
        <is>
          <t>2022-0023</t>
        </is>
      </c>
      <c r="C2441" t="n">
        <v>29</v>
      </c>
      <c r="D2441" t="inlineStr">
        <is>
          <t>35 80 4956 746-6</t>
        </is>
      </c>
      <c r="E2441" t="inlineStr">
        <is>
          <t>Rail Cargo Austria AG</t>
        </is>
      </c>
      <c r="F2441" t="inlineStr">
        <is>
          <t>WBA</t>
        </is>
      </c>
      <c r="G2441" t="inlineStr">
        <is>
          <t>DPW</t>
        </is>
      </c>
      <c r="I2441" s="6" t="n"/>
      <c r="J2441" s="6" t="n"/>
      <c r="K2441" t="inlineStr">
        <is>
          <t>run_initial_fixed_duration</t>
        </is>
      </c>
      <c r="L2441" s="6" t="n">
        <v>45055</v>
      </c>
      <c r="M2441" s="6" t="n">
        <v>46203</v>
      </c>
      <c r="N2441" t="n">
        <v>1245</v>
      </c>
      <c r="O2441" s="6" t="n">
        <v>46203</v>
      </c>
      <c r="S2441" t="inlineStr">
        <is>
          <t>n.a.</t>
        </is>
      </c>
      <c r="T2441" s="6" t="n"/>
      <c r="U2441" s="6" t="n"/>
      <c r="V2441" t="n">
        <v>0</v>
      </c>
      <c r="W2441" t="n">
        <v>0</v>
      </c>
      <c r="X2441" s="6" t="n"/>
      <c r="Z2441" s="6" t="n">
        <v>46203</v>
      </c>
      <c r="AA2441" t="inlineStr">
        <is>
          <t>n.a.</t>
        </is>
      </c>
      <c r="AB2441" s="6" t="n">
        <v>46203</v>
      </c>
      <c r="AC2441" t="inlineStr"/>
      <c r="AD2441" s="6" t="n">
        <v>46052</v>
      </c>
    </row>
    <row r="2442">
      <c r="A2442" t="inlineStr">
        <is>
          <t>V100039</t>
        </is>
      </c>
      <c r="B2442" t="inlineStr">
        <is>
          <t>2022-0023</t>
        </is>
      </c>
      <c r="C2442" t="n">
        <v>30</v>
      </c>
      <c r="D2442" t="inlineStr">
        <is>
          <t>35 80 4956 747-4</t>
        </is>
      </c>
      <c r="E2442" t="inlineStr">
        <is>
          <t>Rail Cargo Austria AG</t>
        </is>
      </c>
      <c r="F2442" t="inlineStr">
        <is>
          <t>WBA</t>
        </is>
      </c>
      <c r="G2442" t="inlineStr">
        <is>
          <t>DPW</t>
        </is>
      </c>
      <c r="I2442" s="6" t="n"/>
      <c r="J2442" s="6" t="n"/>
      <c r="K2442" t="inlineStr">
        <is>
          <t>run_initial_fixed_duration</t>
        </is>
      </c>
      <c r="L2442" s="6" t="n">
        <v>45055</v>
      </c>
      <c r="M2442" s="6" t="n">
        <v>46203</v>
      </c>
      <c r="N2442" t="n">
        <v>1245</v>
      </c>
      <c r="O2442" s="6" t="n">
        <v>46203</v>
      </c>
      <c r="S2442" t="inlineStr">
        <is>
          <t>n.a.</t>
        </is>
      </c>
      <c r="T2442" s="6" t="n"/>
      <c r="U2442" s="6" t="n"/>
      <c r="V2442" t="n">
        <v>0</v>
      </c>
      <c r="W2442" t="n">
        <v>0</v>
      </c>
      <c r="X2442" s="6" t="n"/>
      <c r="Z2442" s="6" t="n">
        <v>46203</v>
      </c>
      <c r="AA2442" t="inlineStr">
        <is>
          <t>n.a.</t>
        </is>
      </c>
      <c r="AB2442" s="6" t="n">
        <v>46203</v>
      </c>
      <c r="AC2442" t="inlineStr"/>
      <c r="AD2442" s="6" t="n">
        <v>46052</v>
      </c>
    </row>
    <row r="2443">
      <c r="A2443" t="inlineStr">
        <is>
          <t>V100039</t>
        </is>
      </c>
      <c r="B2443" t="inlineStr">
        <is>
          <t>2022-0023</t>
        </is>
      </c>
      <c r="C2443" t="n">
        <v>31</v>
      </c>
      <c r="D2443" t="inlineStr">
        <is>
          <t>35 80 4956 748-2</t>
        </is>
      </c>
      <c r="E2443" t="inlineStr">
        <is>
          <t>Rail Cargo Austria AG</t>
        </is>
      </c>
      <c r="F2443" t="inlineStr">
        <is>
          <t>WBA</t>
        </is>
      </c>
      <c r="G2443" t="inlineStr">
        <is>
          <t>DPW</t>
        </is>
      </c>
      <c r="I2443" s="6" t="n"/>
      <c r="J2443" s="6" t="n"/>
      <c r="K2443" t="inlineStr">
        <is>
          <t>run_initial_fixed_duration</t>
        </is>
      </c>
      <c r="L2443" s="6" t="n">
        <v>45055</v>
      </c>
      <c r="M2443" s="6" t="n">
        <v>46203</v>
      </c>
      <c r="N2443" t="n">
        <v>1245</v>
      </c>
      <c r="O2443" s="6" t="n">
        <v>46203</v>
      </c>
      <c r="S2443" t="inlineStr">
        <is>
          <t>n.a.</t>
        </is>
      </c>
      <c r="T2443" s="6" t="n"/>
      <c r="U2443" s="6" t="n"/>
      <c r="V2443" t="n">
        <v>0</v>
      </c>
      <c r="W2443" t="n">
        <v>0</v>
      </c>
      <c r="X2443" s="6" t="n"/>
      <c r="Z2443" s="6" t="n">
        <v>46203</v>
      </c>
      <c r="AA2443" t="inlineStr">
        <is>
          <t>n.a.</t>
        </is>
      </c>
      <c r="AB2443" s="6" t="n">
        <v>46203</v>
      </c>
      <c r="AC2443" t="inlineStr"/>
      <c r="AD2443" s="6" t="n">
        <v>46052</v>
      </c>
    </row>
    <row r="2444">
      <c r="A2444" t="inlineStr">
        <is>
          <t>V100039</t>
        </is>
      </c>
      <c r="B2444" t="inlineStr">
        <is>
          <t>2022-0023</t>
        </is>
      </c>
      <c r="C2444" t="n">
        <v>32</v>
      </c>
      <c r="D2444" t="inlineStr">
        <is>
          <t>35 80 4956 749-0</t>
        </is>
      </c>
      <c r="E2444" t="inlineStr">
        <is>
          <t>Rail Cargo Austria AG</t>
        </is>
      </c>
      <c r="F2444" t="inlineStr">
        <is>
          <t>WBA</t>
        </is>
      </c>
      <c r="G2444" t="inlineStr">
        <is>
          <t>DPW</t>
        </is>
      </c>
      <c r="I2444" s="6" t="n"/>
      <c r="J2444" s="6" t="n"/>
      <c r="K2444" t="inlineStr">
        <is>
          <t>run_initial_fixed_duration</t>
        </is>
      </c>
      <c r="L2444" s="6" t="n">
        <v>45055</v>
      </c>
      <c r="M2444" s="6" t="n">
        <v>46203</v>
      </c>
      <c r="N2444" t="n">
        <v>1245</v>
      </c>
      <c r="O2444" s="6" t="n">
        <v>46203</v>
      </c>
      <c r="S2444" t="inlineStr">
        <is>
          <t>n.a.</t>
        </is>
      </c>
      <c r="T2444" s="6" t="n"/>
      <c r="U2444" s="6" t="n"/>
      <c r="V2444" t="n">
        <v>0</v>
      </c>
      <c r="W2444" t="n">
        <v>0</v>
      </c>
      <c r="X2444" s="6" t="n"/>
      <c r="Z2444" s="6" t="n">
        <v>46203</v>
      </c>
      <c r="AA2444" t="inlineStr">
        <is>
          <t>n.a.</t>
        </is>
      </c>
      <c r="AB2444" s="6" t="n">
        <v>46203</v>
      </c>
      <c r="AC2444" t="inlineStr"/>
      <c r="AD2444" s="6" t="n">
        <v>46052</v>
      </c>
    </row>
    <row r="2445">
      <c r="A2445" t="inlineStr">
        <is>
          <t>V100039</t>
        </is>
      </c>
      <c r="B2445" t="inlineStr">
        <is>
          <t>2022-0023</t>
        </is>
      </c>
      <c r="C2445" t="n">
        <v>33</v>
      </c>
      <c r="D2445" t="inlineStr">
        <is>
          <t>35 80 4956 750-8</t>
        </is>
      </c>
      <c r="E2445" t="inlineStr">
        <is>
          <t>Rail Cargo Austria AG</t>
        </is>
      </c>
      <c r="F2445" t="inlineStr">
        <is>
          <t>WBA</t>
        </is>
      </c>
      <c r="G2445" t="inlineStr">
        <is>
          <t>DPW</t>
        </is>
      </c>
      <c r="I2445" s="6" t="n"/>
      <c r="J2445" s="6" t="n"/>
      <c r="K2445" t="inlineStr">
        <is>
          <t>run_initial_fixed_duration</t>
        </is>
      </c>
      <c r="L2445" s="6" t="n">
        <v>45055</v>
      </c>
      <c r="M2445" s="6" t="n">
        <v>46203</v>
      </c>
      <c r="N2445" t="n">
        <v>1245</v>
      </c>
      <c r="O2445" s="6" t="n">
        <v>46203</v>
      </c>
      <c r="S2445" t="inlineStr">
        <is>
          <t>n.a.</t>
        </is>
      </c>
      <c r="T2445" s="6" t="n"/>
      <c r="U2445" s="6" t="n"/>
      <c r="V2445" t="n">
        <v>0</v>
      </c>
      <c r="W2445" t="n">
        <v>0</v>
      </c>
      <c r="X2445" s="6" t="n"/>
      <c r="Z2445" s="6" t="n">
        <v>46203</v>
      </c>
      <c r="AA2445" t="inlineStr">
        <is>
          <t>n.a.</t>
        </is>
      </c>
      <c r="AB2445" s="6" t="n">
        <v>46203</v>
      </c>
      <c r="AC2445" t="inlineStr"/>
      <c r="AD2445" s="6" t="n">
        <v>46052</v>
      </c>
    </row>
    <row r="2446">
      <c r="A2446" t="inlineStr">
        <is>
          <t>V100039</t>
        </is>
      </c>
      <c r="B2446" t="inlineStr">
        <is>
          <t>2022-0023</t>
        </is>
      </c>
      <c r="C2446" t="n">
        <v>34</v>
      </c>
      <c r="D2446" t="inlineStr">
        <is>
          <t>35 80 4956 751-6</t>
        </is>
      </c>
      <c r="E2446" t="inlineStr">
        <is>
          <t>Rail Cargo Austria AG</t>
        </is>
      </c>
      <c r="F2446" t="inlineStr">
        <is>
          <t>WBA</t>
        </is>
      </c>
      <c r="G2446" t="inlineStr">
        <is>
          <t>DPW</t>
        </is>
      </c>
      <c r="I2446" s="6" t="n"/>
      <c r="J2446" s="6" t="n"/>
      <c r="K2446" t="inlineStr">
        <is>
          <t>run_initial_fixed_duration</t>
        </is>
      </c>
      <c r="L2446" s="6" t="n">
        <v>45055</v>
      </c>
      <c r="M2446" s="6" t="n">
        <v>46203</v>
      </c>
      <c r="N2446" t="n">
        <v>1245</v>
      </c>
      <c r="O2446" s="6" t="n">
        <v>46203</v>
      </c>
      <c r="S2446" t="inlineStr">
        <is>
          <t>n.a.</t>
        </is>
      </c>
      <c r="T2446" s="6" t="n"/>
      <c r="U2446" s="6" t="n"/>
      <c r="V2446" t="n">
        <v>0</v>
      </c>
      <c r="W2446" t="n">
        <v>0</v>
      </c>
      <c r="X2446" s="6" t="n"/>
      <c r="Z2446" s="6" t="n">
        <v>46203</v>
      </c>
      <c r="AA2446" t="inlineStr">
        <is>
          <t>n.a.</t>
        </is>
      </c>
      <c r="AB2446" s="6" t="n">
        <v>46203</v>
      </c>
      <c r="AC2446" t="inlineStr"/>
      <c r="AD2446" s="6" t="n">
        <v>46052</v>
      </c>
    </row>
    <row r="2447">
      <c r="A2447" t="inlineStr">
        <is>
          <t>V100039</t>
        </is>
      </c>
      <c r="B2447" t="inlineStr">
        <is>
          <t>2022-0023</t>
        </is>
      </c>
      <c r="C2447" t="n">
        <v>35</v>
      </c>
      <c r="D2447" t="inlineStr">
        <is>
          <t>35 80 4956 752-4</t>
        </is>
      </c>
      <c r="E2447" t="inlineStr">
        <is>
          <t>Rail Cargo Austria AG</t>
        </is>
      </c>
      <c r="F2447" t="inlineStr">
        <is>
          <t>WBA</t>
        </is>
      </c>
      <c r="G2447" t="inlineStr">
        <is>
          <t>DPW</t>
        </is>
      </c>
      <c r="I2447" s="6" t="n"/>
      <c r="J2447" s="6" t="n"/>
      <c r="K2447" t="inlineStr">
        <is>
          <t>run_initial_fixed_duration</t>
        </is>
      </c>
      <c r="L2447" s="6" t="n">
        <v>45055</v>
      </c>
      <c r="M2447" s="6" t="n">
        <v>46203</v>
      </c>
      <c r="N2447" t="n">
        <v>1245</v>
      </c>
      <c r="O2447" s="6" t="n">
        <v>46203</v>
      </c>
      <c r="S2447" t="inlineStr">
        <is>
          <t>n.a.</t>
        </is>
      </c>
      <c r="T2447" s="6" t="n"/>
      <c r="U2447" s="6" t="n"/>
      <c r="V2447" t="n">
        <v>0</v>
      </c>
      <c r="W2447" t="n">
        <v>0</v>
      </c>
      <c r="X2447" s="6" t="n"/>
      <c r="Z2447" s="6" t="n">
        <v>46203</v>
      </c>
      <c r="AA2447" t="inlineStr">
        <is>
          <t>n.a.</t>
        </is>
      </c>
      <c r="AB2447" s="6" t="n">
        <v>46203</v>
      </c>
      <c r="AC2447" t="inlineStr"/>
      <c r="AD2447" s="6" t="n">
        <v>46052</v>
      </c>
    </row>
    <row r="2448">
      <c r="A2448" t="inlineStr">
        <is>
          <t>V100039</t>
        </is>
      </c>
      <c r="B2448" t="inlineStr">
        <is>
          <t>2022-0023</t>
        </is>
      </c>
      <c r="C2448" t="n">
        <v>36</v>
      </c>
      <c r="D2448" t="inlineStr">
        <is>
          <t>35 80 4956 753-2</t>
        </is>
      </c>
      <c r="E2448" t="inlineStr">
        <is>
          <t>Rail Cargo Austria AG</t>
        </is>
      </c>
      <c r="F2448" t="inlineStr">
        <is>
          <t>WBA</t>
        </is>
      </c>
      <c r="G2448" t="inlineStr">
        <is>
          <t>DPW</t>
        </is>
      </c>
      <c r="I2448" s="6" t="n"/>
      <c r="J2448" s="6" t="n"/>
      <c r="K2448" t="inlineStr">
        <is>
          <t>run_initial_fixed_duration</t>
        </is>
      </c>
      <c r="L2448" s="6" t="n">
        <v>45076</v>
      </c>
      <c r="M2448" s="6" t="n">
        <v>46203</v>
      </c>
      <c r="N2448" t="n">
        <v>1245</v>
      </c>
      <c r="O2448" s="6" t="n">
        <v>46203</v>
      </c>
      <c r="S2448" t="inlineStr">
        <is>
          <t>n.a.</t>
        </is>
      </c>
      <c r="T2448" s="6" t="n"/>
      <c r="U2448" s="6" t="n"/>
      <c r="V2448" t="n">
        <v>0</v>
      </c>
      <c r="W2448" t="n">
        <v>0</v>
      </c>
      <c r="X2448" s="6" t="n"/>
      <c r="Z2448" s="6" t="n">
        <v>46203</v>
      </c>
      <c r="AA2448" t="inlineStr">
        <is>
          <t>n.a.</t>
        </is>
      </c>
      <c r="AB2448" s="6" t="n">
        <v>46203</v>
      </c>
      <c r="AC2448" t="inlineStr"/>
      <c r="AD2448" s="6" t="n">
        <v>46052</v>
      </c>
    </row>
    <row r="2449">
      <c r="A2449" t="inlineStr">
        <is>
          <t>V100039</t>
        </is>
      </c>
      <c r="B2449" t="inlineStr">
        <is>
          <t>2022-0023</t>
        </is>
      </c>
      <c r="C2449" t="n">
        <v>37</v>
      </c>
      <c r="D2449" t="inlineStr">
        <is>
          <t>35 80 4956 754-0</t>
        </is>
      </c>
      <c r="E2449" t="inlineStr">
        <is>
          <t>Rail Cargo Austria AG</t>
        </is>
      </c>
      <c r="F2449" t="inlineStr">
        <is>
          <t>WBA</t>
        </is>
      </c>
      <c r="G2449" t="inlineStr">
        <is>
          <t>DPW</t>
        </is>
      </c>
      <c r="I2449" s="6" t="n"/>
      <c r="J2449" s="6" t="n"/>
      <c r="K2449" t="inlineStr">
        <is>
          <t>run_initial_fixed_duration</t>
        </is>
      </c>
      <c r="L2449" s="6" t="n">
        <v>45076</v>
      </c>
      <c r="M2449" s="6" t="n">
        <v>46203</v>
      </c>
      <c r="N2449" t="n">
        <v>1245</v>
      </c>
      <c r="O2449" s="6" t="n">
        <v>46203</v>
      </c>
      <c r="S2449" t="inlineStr">
        <is>
          <t>n.a.</t>
        </is>
      </c>
      <c r="T2449" s="6" t="n"/>
      <c r="U2449" s="6" t="n"/>
      <c r="V2449" t="n">
        <v>0</v>
      </c>
      <c r="W2449" t="n">
        <v>0</v>
      </c>
      <c r="X2449" s="6" t="n"/>
      <c r="Z2449" s="6" t="n">
        <v>46203</v>
      </c>
      <c r="AA2449" t="inlineStr">
        <is>
          <t>n.a.</t>
        </is>
      </c>
      <c r="AB2449" s="6" t="n">
        <v>46203</v>
      </c>
      <c r="AC2449" t="inlineStr"/>
      <c r="AD2449" s="6" t="n">
        <v>46052</v>
      </c>
    </row>
    <row r="2450">
      <c r="A2450" t="inlineStr">
        <is>
          <t>V100039</t>
        </is>
      </c>
      <c r="B2450" t="inlineStr">
        <is>
          <t>2022-0023</t>
        </is>
      </c>
      <c r="C2450" t="n">
        <v>38</v>
      </c>
      <c r="D2450" t="inlineStr">
        <is>
          <t>35 80 4956 755-7</t>
        </is>
      </c>
      <c r="E2450" t="inlineStr">
        <is>
          <t>Rail Cargo Austria AG</t>
        </is>
      </c>
      <c r="F2450" t="inlineStr">
        <is>
          <t>WBA</t>
        </is>
      </c>
      <c r="G2450" t="inlineStr">
        <is>
          <t>DPW</t>
        </is>
      </c>
      <c r="I2450" s="6" t="n"/>
      <c r="J2450" s="6" t="n"/>
      <c r="K2450" t="inlineStr">
        <is>
          <t>run_initial_fixed_duration</t>
        </is>
      </c>
      <c r="L2450" s="6" t="n">
        <v>45076</v>
      </c>
      <c r="M2450" s="6" t="n">
        <v>46203</v>
      </c>
      <c r="N2450" t="n">
        <v>1245</v>
      </c>
      <c r="O2450" s="6" t="n">
        <v>46203</v>
      </c>
      <c r="S2450" t="inlineStr">
        <is>
          <t>n.a.</t>
        </is>
      </c>
      <c r="T2450" s="6" t="n"/>
      <c r="U2450" s="6" t="n"/>
      <c r="V2450" t="n">
        <v>0</v>
      </c>
      <c r="W2450" t="n">
        <v>0</v>
      </c>
      <c r="X2450" s="6" t="n"/>
      <c r="Z2450" s="6" t="n">
        <v>46203</v>
      </c>
      <c r="AA2450" t="inlineStr">
        <is>
          <t>n.a.</t>
        </is>
      </c>
      <c r="AB2450" s="6" t="n">
        <v>46203</v>
      </c>
      <c r="AC2450" t="inlineStr"/>
      <c r="AD2450" s="6" t="n">
        <v>46052</v>
      </c>
    </row>
    <row r="2451">
      <c r="A2451" t="inlineStr">
        <is>
          <t>V100039</t>
        </is>
      </c>
      <c r="B2451" t="inlineStr">
        <is>
          <t>2022-0023</t>
        </is>
      </c>
      <c r="C2451" t="n">
        <v>39</v>
      </c>
      <c r="D2451" t="inlineStr">
        <is>
          <t>35 80 4956 756-5</t>
        </is>
      </c>
      <c r="E2451" t="inlineStr">
        <is>
          <t>Rail Cargo Austria AG</t>
        </is>
      </c>
      <c r="F2451" t="inlineStr">
        <is>
          <t>WBA</t>
        </is>
      </c>
      <c r="G2451" t="inlineStr">
        <is>
          <t>DPW</t>
        </is>
      </c>
      <c r="I2451" s="6" t="n"/>
      <c r="J2451" s="6" t="n"/>
      <c r="K2451" t="inlineStr">
        <is>
          <t>run_initial_fixed_duration</t>
        </is>
      </c>
      <c r="L2451" s="6" t="n">
        <v>45076</v>
      </c>
      <c r="M2451" s="6" t="n">
        <v>46203</v>
      </c>
      <c r="N2451" t="n">
        <v>1245</v>
      </c>
      <c r="O2451" s="6" t="n">
        <v>46203</v>
      </c>
      <c r="S2451" t="inlineStr">
        <is>
          <t>n.a.</t>
        </is>
      </c>
      <c r="T2451" s="6" t="n"/>
      <c r="U2451" s="6" t="n"/>
      <c r="V2451" t="n">
        <v>0</v>
      </c>
      <c r="W2451" t="n">
        <v>0</v>
      </c>
      <c r="X2451" s="6" t="n"/>
      <c r="Z2451" s="6" t="n">
        <v>46203</v>
      </c>
      <c r="AA2451" t="inlineStr">
        <is>
          <t>n.a.</t>
        </is>
      </c>
      <c r="AB2451" s="6" t="n">
        <v>46203</v>
      </c>
      <c r="AC2451" t="inlineStr"/>
      <c r="AD2451" s="6" t="n">
        <v>46052</v>
      </c>
    </row>
    <row r="2452">
      <c r="A2452" t="inlineStr">
        <is>
          <t>V100039</t>
        </is>
      </c>
      <c r="B2452" t="inlineStr">
        <is>
          <t>2022-0023</t>
        </is>
      </c>
      <c r="C2452" t="n">
        <v>40</v>
      </c>
      <c r="D2452" t="inlineStr">
        <is>
          <t>35 80 4956 757-3</t>
        </is>
      </c>
      <c r="E2452" t="inlineStr">
        <is>
          <t>Rail Cargo Austria AG</t>
        </is>
      </c>
      <c r="F2452" t="inlineStr">
        <is>
          <t>WBA</t>
        </is>
      </c>
      <c r="G2452" t="inlineStr">
        <is>
          <t>DPW</t>
        </is>
      </c>
      <c r="I2452" s="6" t="n"/>
      <c r="J2452" s="6" t="n"/>
      <c r="K2452" t="inlineStr">
        <is>
          <t>run_initial_fixed_duration</t>
        </is>
      </c>
      <c r="L2452" s="6" t="n">
        <v>45076</v>
      </c>
      <c r="M2452" s="6" t="n">
        <v>46203</v>
      </c>
      <c r="N2452" t="n">
        <v>1245</v>
      </c>
      <c r="O2452" s="6" t="n">
        <v>46203</v>
      </c>
      <c r="S2452" t="inlineStr">
        <is>
          <t>n.a.</t>
        </is>
      </c>
      <c r="T2452" s="6" t="n"/>
      <c r="U2452" s="6" t="n"/>
      <c r="V2452" t="n">
        <v>0</v>
      </c>
      <c r="W2452" t="n">
        <v>0</v>
      </c>
      <c r="X2452" s="6" t="n"/>
      <c r="Z2452" s="6" t="n">
        <v>46203</v>
      </c>
      <c r="AA2452" t="inlineStr">
        <is>
          <t>n.a.</t>
        </is>
      </c>
      <c r="AB2452" s="6" t="n">
        <v>46203</v>
      </c>
      <c r="AC2452" t="inlineStr"/>
      <c r="AD2452" s="6" t="n">
        <v>46052</v>
      </c>
    </row>
    <row r="2453">
      <c r="A2453" t="inlineStr">
        <is>
          <t>V100039</t>
        </is>
      </c>
      <c r="B2453" t="inlineStr">
        <is>
          <t>2022-0023</t>
        </is>
      </c>
      <c r="C2453" t="n">
        <v>41</v>
      </c>
      <c r="D2453" t="inlineStr">
        <is>
          <t>35 80 4956 758-1</t>
        </is>
      </c>
      <c r="E2453" t="inlineStr">
        <is>
          <t>Rail Cargo Austria AG</t>
        </is>
      </c>
      <c r="F2453" t="inlineStr">
        <is>
          <t>WBA</t>
        </is>
      </c>
      <c r="G2453" t="inlineStr">
        <is>
          <t>DPW</t>
        </is>
      </c>
      <c r="I2453" s="6" t="n"/>
      <c r="J2453" s="6" t="n"/>
      <c r="K2453" t="inlineStr">
        <is>
          <t>run_initial_fixed_duration</t>
        </is>
      </c>
      <c r="L2453" s="6" t="n">
        <v>45076</v>
      </c>
      <c r="M2453" s="6" t="n">
        <v>46203</v>
      </c>
      <c r="N2453" t="n">
        <v>1245</v>
      </c>
      <c r="O2453" s="6" t="n">
        <v>46203</v>
      </c>
      <c r="S2453" t="inlineStr">
        <is>
          <t>n.a.</t>
        </is>
      </c>
      <c r="T2453" s="6" t="n"/>
      <c r="U2453" s="6" t="n"/>
      <c r="V2453" t="n">
        <v>0</v>
      </c>
      <c r="W2453" t="n">
        <v>0</v>
      </c>
      <c r="X2453" s="6" t="n"/>
      <c r="Z2453" s="6" t="n">
        <v>46203</v>
      </c>
      <c r="AA2453" t="inlineStr">
        <is>
          <t>n.a.</t>
        </is>
      </c>
      <c r="AB2453" s="6" t="n">
        <v>46203</v>
      </c>
      <c r="AC2453" t="inlineStr"/>
      <c r="AD2453" s="6" t="n">
        <v>46052</v>
      </c>
    </row>
    <row r="2454">
      <c r="A2454" t="inlineStr">
        <is>
          <t>V100039</t>
        </is>
      </c>
      <c r="B2454" t="inlineStr">
        <is>
          <t>2022-0023</t>
        </is>
      </c>
      <c r="C2454" t="n">
        <v>42</v>
      </c>
      <c r="D2454" t="inlineStr">
        <is>
          <t>35 80 4956 759-9</t>
        </is>
      </c>
      <c r="E2454" t="inlineStr">
        <is>
          <t>Rail Cargo Austria AG</t>
        </is>
      </c>
      <c r="F2454" t="inlineStr">
        <is>
          <t>WBA</t>
        </is>
      </c>
      <c r="G2454" t="inlineStr">
        <is>
          <t>DPW</t>
        </is>
      </c>
      <c r="I2454" s="6" t="n"/>
      <c r="J2454" s="6" t="n"/>
      <c r="K2454" t="inlineStr">
        <is>
          <t>run_initial_fixed_duration</t>
        </is>
      </c>
      <c r="L2454" s="6" t="n">
        <v>45076</v>
      </c>
      <c r="M2454" s="6" t="n">
        <v>46203</v>
      </c>
      <c r="N2454" t="n">
        <v>1245</v>
      </c>
      <c r="O2454" s="6" t="n">
        <v>46203</v>
      </c>
      <c r="S2454" t="inlineStr">
        <is>
          <t>n.a.</t>
        </is>
      </c>
      <c r="T2454" s="6" t="n"/>
      <c r="U2454" s="6" t="n"/>
      <c r="V2454" t="n">
        <v>0</v>
      </c>
      <c r="W2454" t="n">
        <v>0</v>
      </c>
      <c r="X2454" s="6" t="n"/>
      <c r="Z2454" s="6" t="n">
        <v>46203</v>
      </c>
      <c r="AA2454" t="inlineStr">
        <is>
          <t>n.a.</t>
        </is>
      </c>
      <c r="AB2454" s="6" t="n">
        <v>46203</v>
      </c>
      <c r="AC2454" t="inlineStr"/>
      <c r="AD2454" s="6" t="n">
        <v>46052</v>
      </c>
    </row>
    <row r="2455">
      <c r="A2455" t="inlineStr">
        <is>
          <t>V100039</t>
        </is>
      </c>
      <c r="B2455" t="inlineStr">
        <is>
          <t>2022-0023</t>
        </is>
      </c>
      <c r="C2455" t="n">
        <v>43</v>
      </c>
      <c r="D2455" t="inlineStr">
        <is>
          <t>35 80 4956 760-7</t>
        </is>
      </c>
      <c r="E2455" t="inlineStr">
        <is>
          <t>Rail Cargo Austria AG</t>
        </is>
      </c>
      <c r="F2455" t="inlineStr">
        <is>
          <t>WBA</t>
        </is>
      </c>
      <c r="G2455" t="inlineStr">
        <is>
          <t>DPW</t>
        </is>
      </c>
      <c r="I2455" s="6" t="n"/>
      <c r="J2455" s="6" t="n"/>
      <c r="K2455" t="inlineStr">
        <is>
          <t>run_initial_fixed_duration</t>
        </is>
      </c>
      <c r="L2455" s="6" t="n">
        <v>45076</v>
      </c>
      <c r="M2455" s="6" t="n">
        <v>46203</v>
      </c>
      <c r="N2455" t="n">
        <v>1245</v>
      </c>
      <c r="O2455" s="6" t="n">
        <v>46203</v>
      </c>
      <c r="S2455" t="inlineStr">
        <is>
          <t>n.a.</t>
        </is>
      </c>
      <c r="T2455" s="6" t="n"/>
      <c r="U2455" s="6" t="n"/>
      <c r="V2455" t="n">
        <v>0</v>
      </c>
      <c r="W2455" t="n">
        <v>0</v>
      </c>
      <c r="X2455" s="6" t="n"/>
      <c r="Z2455" s="6" t="n">
        <v>46203</v>
      </c>
      <c r="AA2455" t="inlineStr">
        <is>
          <t>n.a.</t>
        </is>
      </c>
      <c r="AB2455" s="6" t="n">
        <v>46203</v>
      </c>
      <c r="AC2455" t="inlineStr"/>
      <c r="AD2455" s="6" t="n">
        <v>46052</v>
      </c>
    </row>
    <row r="2456">
      <c r="A2456" t="inlineStr">
        <is>
          <t>V100039</t>
        </is>
      </c>
      <c r="B2456" t="inlineStr">
        <is>
          <t>2022-0023</t>
        </is>
      </c>
      <c r="C2456" t="n">
        <v>44</v>
      </c>
      <c r="D2456" t="inlineStr">
        <is>
          <t>35 80 4956 761-5</t>
        </is>
      </c>
      <c r="E2456" t="inlineStr">
        <is>
          <t>Rail Cargo Austria AG</t>
        </is>
      </c>
      <c r="F2456" t="inlineStr">
        <is>
          <t>WBA</t>
        </is>
      </c>
      <c r="G2456" t="inlineStr">
        <is>
          <t>DPW</t>
        </is>
      </c>
      <c r="I2456" s="6" t="n"/>
      <c r="J2456" s="6" t="n"/>
      <c r="K2456" t="inlineStr">
        <is>
          <t>run_initial_fixed_duration</t>
        </is>
      </c>
      <c r="L2456" s="6" t="n">
        <v>45076</v>
      </c>
      <c r="M2456" s="6" t="n">
        <v>46203</v>
      </c>
      <c r="N2456" t="n">
        <v>1245</v>
      </c>
      <c r="O2456" s="6" t="n">
        <v>46203</v>
      </c>
      <c r="S2456" t="inlineStr">
        <is>
          <t>n.a.</t>
        </is>
      </c>
      <c r="T2456" s="6" t="n"/>
      <c r="U2456" s="6" t="n"/>
      <c r="V2456" t="n">
        <v>0</v>
      </c>
      <c r="W2456" t="n">
        <v>0</v>
      </c>
      <c r="X2456" s="6" t="n"/>
      <c r="Z2456" s="6" t="n">
        <v>46203</v>
      </c>
      <c r="AA2456" t="inlineStr">
        <is>
          <t>n.a.</t>
        </is>
      </c>
      <c r="AB2456" s="6" t="n">
        <v>46203</v>
      </c>
      <c r="AC2456" t="inlineStr"/>
      <c r="AD2456" s="6" t="n">
        <v>46052</v>
      </c>
    </row>
    <row r="2457">
      <c r="A2457" t="inlineStr">
        <is>
          <t>V100039</t>
        </is>
      </c>
      <c r="B2457" t="inlineStr">
        <is>
          <t>2022-0023</t>
        </is>
      </c>
      <c r="C2457" t="n">
        <v>45</v>
      </c>
      <c r="D2457" t="inlineStr">
        <is>
          <t>35 80 4956 762-3</t>
        </is>
      </c>
      <c r="E2457" t="inlineStr">
        <is>
          <t>Rail Cargo Austria AG</t>
        </is>
      </c>
      <c r="F2457" t="inlineStr">
        <is>
          <t>WBA</t>
        </is>
      </c>
      <c r="G2457" t="inlineStr">
        <is>
          <t>DPW</t>
        </is>
      </c>
      <c r="I2457" s="6" t="n"/>
      <c r="J2457" s="6" t="n"/>
      <c r="K2457" t="inlineStr">
        <is>
          <t>run_initial_fixed_duration</t>
        </is>
      </c>
      <c r="L2457" s="6" t="n">
        <v>45076</v>
      </c>
      <c r="M2457" s="6" t="n">
        <v>46203</v>
      </c>
      <c r="N2457" t="n">
        <v>1245</v>
      </c>
      <c r="O2457" s="6" t="n">
        <v>46203</v>
      </c>
      <c r="S2457" t="inlineStr">
        <is>
          <t>n.a.</t>
        </is>
      </c>
      <c r="T2457" s="6" t="n"/>
      <c r="U2457" s="6" t="n"/>
      <c r="V2457" t="n">
        <v>0</v>
      </c>
      <c r="W2457" t="n">
        <v>0</v>
      </c>
      <c r="X2457" s="6" t="n"/>
      <c r="Z2457" s="6" t="n">
        <v>46203</v>
      </c>
      <c r="AA2457" t="inlineStr">
        <is>
          <t>n.a.</t>
        </is>
      </c>
      <c r="AB2457" s="6" t="n">
        <v>46203</v>
      </c>
      <c r="AC2457" t="inlineStr"/>
      <c r="AD2457" s="6" t="n">
        <v>46052</v>
      </c>
    </row>
    <row r="2458">
      <c r="A2458" t="inlineStr">
        <is>
          <t>V100039</t>
        </is>
      </c>
      <c r="B2458" t="inlineStr">
        <is>
          <t>2022-0023</t>
        </is>
      </c>
      <c r="C2458" t="n">
        <v>46</v>
      </c>
      <c r="D2458" t="inlineStr">
        <is>
          <t>35 80 4956 763-1</t>
        </is>
      </c>
      <c r="E2458" t="inlineStr">
        <is>
          <t>Rail Cargo Austria AG</t>
        </is>
      </c>
      <c r="F2458" t="inlineStr">
        <is>
          <t>WBA</t>
        </is>
      </c>
      <c r="G2458" t="inlineStr">
        <is>
          <t>DPW</t>
        </is>
      </c>
      <c r="I2458" s="6" t="n"/>
      <c r="J2458" s="6" t="n"/>
      <c r="K2458" t="inlineStr">
        <is>
          <t>run_initial_fixed_duration</t>
        </is>
      </c>
      <c r="L2458" s="6" t="n">
        <v>45076</v>
      </c>
      <c r="M2458" s="6" t="n">
        <v>46203</v>
      </c>
      <c r="N2458" t="n">
        <v>1245</v>
      </c>
      <c r="O2458" s="6" t="n">
        <v>46203</v>
      </c>
      <c r="S2458" t="inlineStr">
        <is>
          <t>n.a.</t>
        </is>
      </c>
      <c r="T2458" s="6" t="n"/>
      <c r="U2458" s="6" t="n"/>
      <c r="V2458" t="n">
        <v>0</v>
      </c>
      <c r="W2458" t="n">
        <v>0</v>
      </c>
      <c r="X2458" s="6" t="n"/>
      <c r="Z2458" s="6" t="n">
        <v>46203</v>
      </c>
      <c r="AA2458" t="inlineStr">
        <is>
          <t>n.a.</t>
        </is>
      </c>
      <c r="AB2458" s="6" t="n">
        <v>46203</v>
      </c>
      <c r="AC2458" t="inlineStr"/>
      <c r="AD2458" s="6" t="n">
        <v>46052</v>
      </c>
    </row>
    <row r="2459">
      <c r="A2459" t="inlineStr">
        <is>
          <t>V100039</t>
        </is>
      </c>
      <c r="B2459" t="inlineStr">
        <is>
          <t>2022-0023</t>
        </is>
      </c>
      <c r="C2459" t="n">
        <v>47</v>
      </c>
      <c r="D2459" t="inlineStr">
        <is>
          <t>35 80 4956 764-9</t>
        </is>
      </c>
      <c r="E2459" t="inlineStr">
        <is>
          <t>Rail Cargo Austria AG</t>
        </is>
      </c>
      <c r="F2459" t="inlineStr">
        <is>
          <t>WBA</t>
        </is>
      </c>
      <c r="G2459" t="inlineStr">
        <is>
          <t>DPW</t>
        </is>
      </c>
      <c r="I2459" s="6" t="n"/>
      <c r="J2459" s="6" t="n"/>
      <c r="K2459" t="inlineStr">
        <is>
          <t>run_initial_fixed_duration</t>
        </is>
      </c>
      <c r="L2459" s="6" t="n">
        <v>45076</v>
      </c>
      <c r="M2459" s="6" t="n">
        <v>46203</v>
      </c>
      <c r="N2459" t="n">
        <v>1245</v>
      </c>
      <c r="O2459" s="6" t="n">
        <v>46203</v>
      </c>
      <c r="S2459" t="inlineStr">
        <is>
          <t>n.a.</t>
        </is>
      </c>
      <c r="T2459" s="6" t="n"/>
      <c r="U2459" s="6" t="n"/>
      <c r="V2459" t="n">
        <v>0</v>
      </c>
      <c r="W2459" t="n">
        <v>0</v>
      </c>
      <c r="X2459" s="6" t="n"/>
      <c r="Z2459" s="6" t="n">
        <v>46203</v>
      </c>
      <c r="AA2459" t="inlineStr">
        <is>
          <t>n.a.</t>
        </is>
      </c>
      <c r="AB2459" s="6" t="n">
        <v>46203</v>
      </c>
      <c r="AC2459" t="inlineStr"/>
      <c r="AD2459" s="6" t="n">
        <v>46052</v>
      </c>
    </row>
    <row r="2460">
      <c r="A2460" t="inlineStr">
        <is>
          <t>V100039</t>
        </is>
      </c>
      <c r="B2460" t="inlineStr">
        <is>
          <t>2022-0023</t>
        </is>
      </c>
      <c r="C2460" t="n">
        <v>48</v>
      </c>
      <c r="D2460" t="inlineStr">
        <is>
          <t>35 80 4956 765-6</t>
        </is>
      </c>
      <c r="E2460" t="inlineStr">
        <is>
          <t>Rail Cargo Austria AG</t>
        </is>
      </c>
      <c r="F2460" t="inlineStr">
        <is>
          <t>WBA</t>
        </is>
      </c>
      <c r="G2460" t="inlineStr">
        <is>
          <t>DPW</t>
        </is>
      </c>
      <c r="I2460" s="6" t="n"/>
      <c r="J2460" s="6" t="n"/>
      <c r="K2460" t="inlineStr">
        <is>
          <t>run_initial_fixed_duration</t>
        </is>
      </c>
      <c r="L2460" s="6" t="n">
        <v>45076</v>
      </c>
      <c r="M2460" s="6" t="n">
        <v>46203</v>
      </c>
      <c r="N2460" t="n">
        <v>1245</v>
      </c>
      <c r="O2460" s="6" t="n">
        <v>46203</v>
      </c>
      <c r="S2460" t="inlineStr">
        <is>
          <t>n.a.</t>
        </is>
      </c>
      <c r="T2460" s="6" t="n"/>
      <c r="U2460" s="6" t="n"/>
      <c r="V2460" t="n">
        <v>0</v>
      </c>
      <c r="W2460" t="n">
        <v>0</v>
      </c>
      <c r="X2460" s="6" t="n"/>
      <c r="Z2460" s="6" t="n">
        <v>46203</v>
      </c>
      <c r="AA2460" t="inlineStr">
        <is>
          <t>n.a.</t>
        </is>
      </c>
      <c r="AB2460" s="6" t="n">
        <v>46203</v>
      </c>
      <c r="AC2460" t="inlineStr"/>
      <c r="AD2460" s="6" t="n">
        <v>46052</v>
      </c>
    </row>
    <row r="2461">
      <c r="A2461" t="inlineStr">
        <is>
          <t>V100039</t>
        </is>
      </c>
      <c r="B2461" t="inlineStr">
        <is>
          <t>2022-0023</t>
        </is>
      </c>
      <c r="C2461" t="n">
        <v>49</v>
      </c>
      <c r="D2461" t="inlineStr">
        <is>
          <t>35 80 4956 766-4</t>
        </is>
      </c>
      <c r="E2461" t="inlineStr">
        <is>
          <t>Rail Cargo Austria AG</t>
        </is>
      </c>
      <c r="F2461" t="inlineStr">
        <is>
          <t>WBA</t>
        </is>
      </c>
      <c r="G2461" t="inlineStr">
        <is>
          <t>DPW</t>
        </is>
      </c>
      <c r="I2461" s="6" t="n"/>
      <c r="J2461" s="6" t="n"/>
      <c r="K2461" t="inlineStr">
        <is>
          <t>run_initial_fixed_duration</t>
        </is>
      </c>
      <c r="L2461" s="6" t="n">
        <v>45076</v>
      </c>
      <c r="M2461" s="6" t="n">
        <v>46203</v>
      </c>
      <c r="N2461" t="n">
        <v>1245</v>
      </c>
      <c r="O2461" s="6" t="n">
        <v>46203</v>
      </c>
      <c r="S2461" t="inlineStr">
        <is>
          <t>n.a.</t>
        </is>
      </c>
      <c r="T2461" s="6" t="n"/>
      <c r="U2461" s="6" t="n"/>
      <c r="V2461" t="n">
        <v>0</v>
      </c>
      <c r="W2461" t="n">
        <v>0</v>
      </c>
      <c r="X2461" s="6" t="n"/>
      <c r="Z2461" s="6" t="n">
        <v>46203</v>
      </c>
      <c r="AA2461" t="inlineStr">
        <is>
          <t>n.a.</t>
        </is>
      </c>
      <c r="AB2461" s="6" t="n">
        <v>46203</v>
      </c>
      <c r="AC2461" t="inlineStr"/>
      <c r="AD2461" s="6" t="n">
        <v>46052</v>
      </c>
    </row>
    <row r="2462">
      <c r="A2462" t="inlineStr">
        <is>
          <t>V100039</t>
        </is>
      </c>
      <c r="B2462" t="inlineStr">
        <is>
          <t>2022-0023</t>
        </is>
      </c>
      <c r="C2462" t="n">
        <v>50</v>
      </c>
      <c r="D2462" t="inlineStr">
        <is>
          <t>35 80 4956 767-2</t>
        </is>
      </c>
      <c r="E2462" t="inlineStr">
        <is>
          <t>Rail Cargo Austria AG</t>
        </is>
      </c>
      <c r="F2462" t="inlineStr">
        <is>
          <t>WBA</t>
        </is>
      </c>
      <c r="G2462" t="inlineStr">
        <is>
          <t>DPW</t>
        </is>
      </c>
      <c r="I2462" s="6" t="n"/>
      <c r="J2462" s="6" t="n"/>
      <c r="K2462" t="inlineStr">
        <is>
          <t>run_initial_fixed_duration</t>
        </is>
      </c>
      <c r="L2462" s="6" t="n">
        <v>45076</v>
      </c>
      <c r="M2462" s="6" t="n">
        <v>46203</v>
      </c>
      <c r="N2462" t="n">
        <v>1245</v>
      </c>
      <c r="O2462" s="6" t="n">
        <v>46203</v>
      </c>
      <c r="S2462" t="inlineStr">
        <is>
          <t>n.a.</t>
        </is>
      </c>
      <c r="T2462" s="6" t="n"/>
      <c r="U2462" s="6" t="n"/>
      <c r="V2462" t="n">
        <v>0</v>
      </c>
      <c r="W2462" t="n">
        <v>0</v>
      </c>
      <c r="X2462" s="6" t="n"/>
      <c r="Z2462" s="6" t="n">
        <v>46203</v>
      </c>
      <c r="AA2462" t="inlineStr">
        <is>
          <t>n.a.</t>
        </is>
      </c>
      <c r="AB2462" s="6" t="n">
        <v>46203</v>
      </c>
      <c r="AC2462" t="inlineStr"/>
      <c r="AD2462" s="6" t="n">
        <v>46052</v>
      </c>
    </row>
    <row r="2463">
      <c r="A2463" t="inlineStr">
        <is>
          <t>V100039</t>
        </is>
      </c>
      <c r="B2463" t="inlineStr">
        <is>
          <t>2022-0023</t>
        </is>
      </c>
      <c r="C2463" t="n">
        <v>51</v>
      </c>
      <c r="D2463" t="inlineStr">
        <is>
          <t>35 80 4956 768-0</t>
        </is>
      </c>
      <c r="E2463" t="inlineStr">
        <is>
          <t>Rail Cargo Austria AG</t>
        </is>
      </c>
      <c r="F2463" t="inlineStr">
        <is>
          <t>WBA</t>
        </is>
      </c>
      <c r="G2463" t="inlineStr">
        <is>
          <t>DPW</t>
        </is>
      </c>
      <c r="I2463" s="6" t="n"/>
      <c r="J2463" s="6" t="n"/>
      <c r="K2463" t="inlineStr">
        <is>
          <t>run_initial_fixed_duration</t>
        </is>
      </c>
      <c r="L2463" s="6" t="n">
        <v>45076</v>
      </c>
      <c r="M2463" s="6" t="n">
        <v>46203</v>
      </c>
      <c r="N2463" t="n">
        <v>1245</v>
      </c>
      <c r="O2463" s="6" t="n">
        <v>46203</v>
      </c>
      <c r="S2463" t="inlineStr">
        <is>
          <t>n.a.</t>
        </is>
      </c>
      <c r="T2463" s="6" t="n"/>
      <c r="U2463" s="6" t="n"/>
      <c r="V2463" t="n">
        <v>0</v>
      </c>
      <c r="W2463" t="n">
        <v>0</v>
      </c>
      <c r="X2463" s="6" t="n"/>
      <c r="Z2463" s="6" t="n">
        <v>46203</v>
      </c>
      <c r="AA2463" t="inlineStr">
        <is>
          <t>n.a.</t>
        </is>
      </c>
      <c r="AB2463" s="6" t="n">
        <v>46203</v>
      </c>
      <c r="AC2463" t="inlineStr"/>
      <c r="AD2463" s="6" t="n">
        <v>46052</v>
      </c>
    </row>
    <row r="2464">
      <c r="A2464" t="inlineStr">
        <is>
          <t>V100039</t>
        </is>
      </c>
      <c r="B2464" t="inlineStr">
        <is>
          <t>2022-0023</t>
        </is>
      </c>
      <c r="C2464" t="n">
        <v>52</v>
      </c>
      <c r="D2464" t="inlineStr">
        <is>
          <t>35 80 4956 769-8</t>
        </is>
      </c>
      <c r="E2464" t="inlineStr">
        <is>
          <t>Rail Cargo Austria AG</t>
        </is>
      </c>
      <c r="F2464" t="inlineStr">
        <is>
          <t>WBA</t>
        </is>
      </c>
      <c r="G2464" t="inlineStr">
        <is>
          <t>DPW</t>
        </is>
      </c>
      <c r="I2464" s="6" t="n"/>
      <c r="J2464" s="6" t="n"/>
      <c r="K2464" t="inlineStr">
        <is>
          <t>run_initial_fixed_duration</t>
        </is>
      </c>
      <c r="L2464" s="6" t="n">
        <v>45076</v>
      </c>
      <c r="M2464" s="6" t="n">
        <v>46203</v>
      </c>
      <c r="N2464" t="n">
        <v>1245</v>
      </c>
      <c r="O2464" s="6" t="n">
        <v>46203</v>
      </c>
      <c r="S2464" t="inlineStr">
        <is>
          <t>n.a.</t>
        </is>
      </c>
      <c r="T2464" s="6" t="n"/>
      <c r="U2464" s="6" t="n"/>
      <c r="V2464" t="n">
        <v>0</v>
      </c>
      <c r="W2464" t="n">
        <v>0</v>
      </c>
      <c r="X2464" s="6" t="n"/>
      <c r="Z2464" s="6" t="n">
        <v>46203</v>
      </c>
      <c r="AA2464" t="inlineStr">
        <is>
          <t>n.a.</t>
        </is>
      </c>
      <c r="AB2464" s="6" t="n">
        <v>46203</v>
      </c>
      <c r="AC2464" t="inlineStr"/>
      <c r="AD2464" s="6" t="n">
        <v>46052</v>
      </c>
    </row>
    <row r="2465">
      <c r="A2465" t="inlineStr">
        <is>
          <t>V100039</t>
        </is>
      </c>
      <c r="B2465" t="inlineStr">
        <is>
          <t>2022-0023</t>
        </is>
      </c>
      <c r="C2465" t="n">
        <v>55</v>
      </c>
      <c r="D2465" t="inlineStr">
        <is>
          <t>35 80 4956 787-0</t>
        </is>
      </c>
      <c r="E2465" t="inlineStr">
        <is>
          <t>Rail Cargo Austria AG</t>
        </is>
      </c>
      <c r="F2465" t="inlineStr">
        <is>
          <t>WBA</t>
        </is>
      </c>
      <c r="G2465" t="inlineStr">
        <is>
          <t>DPW</t>
        </is>
      </c>
      <c r="I2465" s="6" t="n"/>
      <c r="J2465" s="6" t="n"/>
      <c r="K2465" t="inlineStr">
        <is>
          <t>run_initial_fixed_duration</t>
        </is>
      </c>
      <c r="L2465" s="6" t="n">
        <v>45145</v>
      </c>
      <c r="M2465" s="6" t="n">
        <v>46203</v>
      </c>
      <c r="N2465" t="n">
        <v>1245</v>
      </c>
      <c r="O2465" s="6" t="n">
        <v>46203</v>
      </c>
      <c r="S2465" t="inlineStr">
        <is>
          <t>n.a.</t>
        </is>
      </c>
      <c r="T2465" s="6" t="n"/>
      <c r="U2465" s="6" t="n"/>
      <c r="V2465" t="n">
        <v>0</v>
      </c>
      <c r="W2465" t="n">
        <v>0</v>
      </c>
      <c r="X2465" s="6" t="n"/>
      <c r="Z2465" s="6" t="n">
        <v>46203</v>
      </c>
      <c r="AA2465" t="inlineStr">
        <is>
          <t>n.a.</t>
        </is>
      </c>
      <c r="AB2465" s="6" t="n">
        <v>46203</v>
      </c>
      <c r="AC2465" t="inlineStr"/>
      <c r="AD2465" s="6" t="n">
        <v>46052</v>
      </c>
    </row>
    <row r="2466">
      <c r="A2466" t="inlineStr">
        <is>
          <t>V100039</t>
        </is>
      </c>
      <c r="B2466" t="inlineStr">
        <is>
          <t>2022-0023</t>
        </is>
      </c>
      <c r="C2466" t="n">
        <v>56</v>
      </c>
      <c r="D2466" t="inlineStr">
        <is>
          <t>35 80 4956 788-8</t>
        </is>
      </c>
      <c r="E2466" t="inlineStr">
        <is>
          <t>Rail Cargo Austria AG</t>
        </is>
      </c>
      <c r="F2466" t="inlineStr">
        <is>
          <t>WBA</t>
        </is>
      </c>
      <c r="G2466" t="inlineStr">
        <is>
          <t>DPW</t>
        </is>
      </c>
      <c r="I2466" s="6" t="n"/>
      <c r="J2466" s="6" t="n"/>
      <c r="K2466" t="inlineStr">
        <is>
          <t>run_initial_fixed_duration</t>
        </is>
      </c>
      <c r="L2466" s="6" t="n">
        <v>45145</v>
      </c>
      <c r="M2466" s="6" t="n">
        <v>46203</v>
      </c>
      <c r="N2466" t="n">
        <v>1245</v>
      </c>
      <c r="O2466" s="6" t="n">
        <v>46203</v>
      </c>
      <c r="S2466" t="inlineStr">
        <is>
          <t>n.a.</t>
        </is>
      </c>
      <c r="T2466" s="6" t="n"/>
      <c r="U2466" s="6" t="n"/>
      <c r="V2466" t="n">
        <v>0</v>
      </c>
      <c r="W2466" t="n">
        <v>0</v>
      </c>
      <c r="X2466" s="6" t="n"/>
      <c r="Z2466" s="6" t="n">
        <v>46203</v>
      </c>
      <c r="AA2466" t="inlineStr">
        <is>
          <t>n.a.</t>
        </is>
      </c>
      <c r="AB2466" s="6" t="n">
        <v>46203</v>
      </c>
      <c r="AC2466" t="inlineStr"/>
      <c r="AD2466" s="6" t="n">
        <v>46052</v>
      </c>
    </row>
    <row r="2467">
      <c r="A2467" t="inlineStr">
        <is>
          <t>V100039</t>
        </is>
      </c>
      <c r="B2467" t="inlineStr">
        <is>
          <t>2022-0023</t>
        </is>
      </c>
      <c r="C2467" t="n">
        <v>57</v>
      </c>
      <c r="D2467" t="inlineStr">
        <is>
          <t>35 80 4956 789-6</t>
        </is>
      </c>
      <c r="E2467" t="inlineStr">
        <is>
          <t>Rail Cargo Austria AG</t>
        </is>
      </c>
      <c r="F2467" t="inlineStr">
        <is>
          <t>WBA</t>
        </is>
      </c>
      <c r="G2467" t="inlineStr">
        <is>
          <t>DPW</t>
        </is>
      </c>
      <c r="I2467" s="6" t="n"/>
      <c r="J2467" s="6" t="n"/>
      <c r="K2467" t="inlineStr">
        <is>
          <t>run_initial_fixed_duration</t>
        </is>
      </c>
      <c r="L2467" s="6" t="n">
        <v>45145</v>
      </c>
      <c r="M2467" s="6" t="n">
        <v>46203</v>
      </c>
      <c r="N2467" t="n">
        <v>1245</v>
      </c>
      <c r="O2467" s="6" t="n">
        <v>46203</v>
      </c>
      <c r="S2467" t="inlineStr">
        <is>
          <t>n.a.</t>
        </is>
      </c>
      <c r="T2467" s="6" t="n"/>
      <c r="U2467" s="6" t="n"/>
      <c r="V2467" t="n">
        <v>0</v>
      </c>
      <c r="W2467" t="n">
        <v>0</v>
      </c>
      <c r="X2467" s="6" t="n"/>
      <c r="Z2467" s="6" t="n">
        <v>46203</v>
      </c>
      <c r="AA2467" t="inlineStr">
        <is>
          <t>n.a.</t>
        </is>
      </c>
      <c r="AB2467" s="6" t="n">
        <v>46203</v>
      </c>
      <c r="AC2467" t="inlineStr"/>
      <c r="AD2467" s="6" t="n">
        <v>46052</v>
      </c>
    </row>
    <row r="2468">
      <c r="A2468" t="inlineStr">
        <is>
          <t>V100039</t>
        </is>
      </c>
      <c r="B2468" t="inlineStr">
        <is>
          <t>2022-0023</t>
        </is>
      </c>
      <c r="C2468" t="n">
        <v>58</v>
      </c>
      <c r="D2468" t="inlineStr">
        <is>
          <t>35 80 4956 790-4</t>
        </is>
      </c>
      <c r="E2468" t="inlineStr">
        <is>
          <t>Rail Cargo Austria AG</t>
        </is>
      </c>
      <c r="F2468" t="inlineStr">
        <is>
          <t>WBA</t>
        </is>
      </c>
      <c r="G2468" t="inlineStr">
        <is>
          <t>DPW</t>
        </is>
      </c>
      <c r="I2468" s="6" t="n"/>
      <c r="J2468" s="6" t="n"/>
      <c r="K2468" t="inlineStr">
        <is>
          <t>run_initial_fixed_duration</t>
        </is>
      </c>
      <c r="L2468" s="6" t="n">
        <v>45145</v>
      </c>
      <c r="M2468" s="6" t="n">
        <v>46203</v>
      </c>
      <c r="N2468" t="n">
        <v>1245</v>
      </c>
      <c r="O2468" s="6" t="n">
        <v>46203</v>
      </c>
      <c r="S2468" t="inlineStr">
        <is>
          <t>n.a.</t>
        </is>
      </c>
      <c r="T2468" s="6" t="n"/>
      <c r="U2468" s="6" t="n"/>
      <c r="V2468" t="n">
        <v>0</v>
      </c>
      <c r="W2468" t="n">
        <v>0</v>
      </c>
      <c r="X2468" s="6" t="n"/>
      <c r="Z2468" s="6" t="n">
        <v>46203</v>
      </c>
      <c r="AA2468" t="inlineStr">
        <is>
          <t>n.a.</t>
        </is>
      </c>
      <c r="AB2468" s="6" t="n">
        <v>46203</v>
      </c>
      <c r="AC2468" t="inlineStr"/>
      <c r="AD2468" s="6" t="n">
        <v>46052</v>
      </c>
    </row>
    <row r="2469">
      <c r="A2469" t="inlineStr">
        <is>
          <t>V100039</t>
        </is>
      </c>
      <c r="B2469" t="inlineStr">
        <is>
          <t>2022-0023</t>
        </is>
      </c>
      <c r="C2469" t="n">
        <v>59</v>
      </c>
      <c r="D2469" t="inlineStr">
        <is>
          <t>35 80 4956 791-2</t>
        </is>
      </c>
      <c r="E2469" t="inlineStr">
        <is>
          <t>Rail Cargo Austria AG</t>
        </is>
      </c>
      <c r="F2469" t="inlineStr">
        <is>
          <t>WBA</t>
        </is>
      </c>
      <c r="G2469" t="inlineStr">
        <is>
          <t>DPW</t>
        </is>
      </c>
      <c r="I2469" s="6" t="n"/>
      <c r="J2469" s="6" t="n"/>
      <c r="K2469" t="inlineStr">
        <is>
          <t>run_initial_fixed_duration</t>
        </is>
      </c>
      <c r="L2469" s="6" t="n">
        <v>45145</v>
      </c>
      <c r="M2469" s="6" t="n">
        <v>46203</v>
      </c>
      <c r="N2469" t="n">
        <v>1245</v>
      </c>
      <c r="O2469" s="6" t="n">
        <v>46203</v>
      </c>
      <c r="S2469" t="inlineStr">
        <is>
          <t>n.a.</t>
        </is>
      </c>
      <c r="T2469" s="6" t="n"/>
      <c r="U2469" s="6" t="n"/>
      <c r="V2469" t="n">
        <v>0</v>
      </c>
      <c r="W2469" t="n">
        <v>0</v>
      </c>
      <c r="X2469" s="6" t="n"/>
      <c r="Z2469" s="6" t="n">
        <v>46203</v>
      </c>
      <c r="AA2469" t="inlineStr">
        <is>
          <t>n.a.</t>
        </is>
      </c>
      <c r="AB2469" s="6" t="n">
        <v>46203</v>
      </c>
      <c r="AC2469" t="inlineStr"/>
      <c r="AD2469" s="6" t="n">
        <v>46052</v>
      </c>
    </row>
    <row r="2470">
      <c r="A2470" t="inlineStr">
        <is>
          <t>V100039</t>
        </is>
      </c>
      <c r="B2470" t="inlineStr">
        <is>
          <t>2022-0023</t>
        </is>
      </c>
      <c r="C2470" t="n">
        <v>60</v>
      </c>
      <c r="D2470" t="inlineStr">
        <is>
          <t>35 80 4956 792-0</t>
        </is>
      </c>
      <c r="E2470" t="inlineStr">
        <is>
          <t>Rail Cargo Austria AG</t>
        </is>
      </c>
      <c r="F2470" t="inlineStr">
        <is>
          <t>WBA</t>
        </is>
      </c>
      <c r="G2470" t="inlineStr">
        <is>
          <t>DPW</t>
        </is>
      </c>
      <c r="I2470" s="6" t="n"/>
      <c r="J2470" s="6" t="n"/>
      <c r="K2470" t="inlineStr">
        <is>
          <t>run_initial_fixed_duration</t>
        </is>
      </c>
      <c r="L2470" s="6" t="n">
        <v>45145</v>
      </c>
      <c r="M2470" s="6" t="n">
        <v>46203</v>
      </c>
      <c r="N2470" t="n">
        <v>1245</v>
      </c>
      <c r="O2470" s="6" t="n">
        <v>46203</v>
      </c>
      <c r="S2470" t="inlineStr">
        <is>
          <t>n.a.</t>
        </is>
      </c>
      <c r="T2470" s="6" t="n"/>
      <c r="U2470" s="6" t="n"/>
      <c r="V2470" t="n">
        <v>0</v>
      </c>
      <c r="W2470" t="n">
        <v>0</v>
      </c>
      <c r="X2470" s="6" t="n"/>
      <c r="Z2470" s="6" t="n">
        <v>46203</v>
      </c>
      <c r="AA2470" t="inlineStr">
        <is>
          <t>n.a.</t>
        </is>
      </c>
      <c r="AB2470" s="6" t="n">
        <v>46203</v>
      </c>
      <c r="AC2470" t="inlineStr"/>
      <c r="AD2470" s="6" t="n">
        <v>46052</v>
      </c>
    </row>
    <row r="2471">
      <c r="A2471" t="inlineStr">
        <is>
          <t>V100039</t>
        </is>
      </c>
      <c r="B2471" t="inlineStr">
        <is>
          <t>2022-0023</t>
        </is>
      </c>
      <c r="C2471" t="n">
        <v>61</v>
      </c>
      <c r="D2471" t="inlineStr">
        <is>
          <t>35 80 4956 793-8</t>
        </is>
      </c>
      <c r="E2471" t="inlineStr">
        <is>
          <t>Rail Cargo Austria AG</t>
        </is>
      </c>
      <c r="F2471" t="inlineStr">
        <is>
          <t>WBA</t>
        </is>
      </c>
      <c r="G2471" t="inlineStr">
        <is>
          <t>DPW</t>
        </is>
      </c>
      <c r="I2471" s="6" t="n"/>
      <c r="J2471" s="6" t="n"/>
      <c r="K2471" t="inlineStr">
        <is>
          <t>run_initial_fixed_duration</t>
        </is>
      </c>
      <c r="L2471" s="6" t="n">
        <v>45145</v>
      </c>
      <c r="M2471" s="6" t="n">
        <v>46203</v>
      </c>
      <c r="N2471" t="n">
        <v>1245</v>
      </c>
      <c r="O2471" s="6" t="n">
        <v>46203</v>
      </c>
      <c r="S2471" t="inlineStr">
        <is>
          <t>n.a.</t>
        </is>
      </c>
      <c r="T2471" s="6" t="n"/>
      <c r="U2471" s="6" t="n"/>
      <c r="V2471" t="n">
        <v>0</v>
      </c>
      <c r="W2471" t="n">
        <v>0</v>
      </c>
      <c r="X2471" s="6" t="n"/>
      <c r="Z2471" s="6" t="n">
        <v>46203</v>
      </c>
      <c r="AA2471" t="inlineStr">
        <is>
          <t>n.a.</t>
        </is>
      </c>
      <c r="AB2471" s="6" t="n">
        <v>46203</v>
      </c>
      <c r="AC2471" t="inlineStr"/>
      <c r="AD2471" s="6" t="n">
        <v>46052</v>
      </c>
    </row>
    <row r="2472">
      <c r="A2472" t="inlineStr">
        <is>
          <t>V100039</t>
        </is>
      </c>
      <c r="B2472" t="inlineStr">
        <is>
          <t>2022-0023</t>
        </is>
      </c>
      <c r="C2472" t="n">
        <v>62</v>
      </c>
      <c r="D2472" t="inlineStr">
        <is>
          <t>35 80 4956 794-6</t>
        </is>
      </c>
      <c r="E2472" t="inlineStr">
        <is>
          <t>Rail Cargo Austria AG</t>
        </is>
      </c>
      <c r="F2472" t="inlineStr">
        <is>
          <t>WBA</t>
        </is>
      </c>
      <c r="G2472" t="inlineStr">
        <is>
          <t>DPW</t>
        </is>
      </c>
      <c r="I2472" s="6" t="n"/>
      <c r="J2472" s="6" t="n"/>
      <c r="K2472" t="inlineStr">
        <is>
          <t>run_initial_fixed_duration</t>
        </is>
      </c>
      <c r="L2472" s="6" t="n">
        <v>45145</v>
      </c>
      <c r="M2472" s="6" t="n">
        <v>46203</v>
      </c>
      <c r="N2472" t="n">
        <v>1245</v>
      </c>
      <c r="O2472" s="6" t="n">
        <v>46203</v>
      </c>
      <c r="S2472" t="inlineStr">
        <is>
          <t>n.a.</t>
        </is>
      </c>
      <c r="T2472" s="6" t="n"/>
      <c r="U2472" s="6" t="n"/>
      <c r="V2472" t="n">
        <v>0</v>
      </c>
      <c r="W2472" t="n">
        <v>0</v>
      </c>
      <c r="X2472" s="6" t="n"/>
      <c r="Z2472" s="6" t="n">
        <v>46203</v>
      </c>
      <c r="AA2472" t="inlineStr">
        <is>
          <t>n.a.</t>
        </is>
      </c>
      <c r="AB2472" s="6" t="n">
        <v>46203</v>
      </c>
      <c r="AC2472" t="inlineStr"/>
      <c r="AD2472" s="6" t="n">
        <v>46052</v>
      </c>
    </row>
    <row r="2473">
      <c r="A2473" t="inlineStr">
        <is>
          <t>V100039</t>
        </is>
      </c>
      <c r="B2473" t="inlineStr">
        <is>
          <t>2022-0023</t>
        </is>
      </c>
      <c r="C2473" t="n">
        <v>63</v>
      </c>
      <c r="D2473" t="inlineStr">
        <is>
          <t>35 80 4956 795-3</t>
        </is>
      </c>
      <c r="E2473" t="inlineStr">
        <is>
          <t>Rail Cargo Austria AG</t>
        </is>
      </c>
      <c r="F2473" t="inlineStr">
        <is>
          <t>WBA</t>
        </is>
      </c>
      <c r="G2473" t="inlineStr">
        <is>
          <t>DPW</t>
        </is>
      </c>
      <c r="I2473" s="6" t="n"/>
      <c r="J2473" s="6" t="n"/>
      <c r="K2473" t="inlineStr">
        <is>
          <t>run_initial_fixed_duration</t>
        </is>
      </c>
      <c r="L2473" s="6" t="n">
        <v>45145</v>
      </c>
      <c r="M2473" s="6" t="n">
        <v>46203</v>
      </c>
      <c r="N2473" t="n">
        <v>1245</v>
      </c>
      <c r="O2473" s="6" t="n">
        <v>46203</v>
      </c>
      <c r="S2473" t="inlineStr">
        <is>
          <t>n.a.</t>
        </is>
      </c>
      <c r="T2473" s="6" t="n"/>
      <c r="U2473" s="6" t="n"/>
      <c r="V2473" t="n">
        <v>0</v>
      </c>
      <c r="W2473" t="n">
        <v>0</v>
      </c>
      <c r="X2473" s="6" t="n"/>
      <c r="Z2473" s="6" t="n">
        <v>46203</v>
      </c>
      <c r="AA2473" t="inlineStr">
        <is>
          <t>n.a.</t>
        </is>
      </c>
      <c r="AB2473" s="6" t="n">
        <v>46203</v>
      </c>
      <c r="AC2473" t="inlineStr"/>
      <c r="AD2473" s="6" t="n">
        <v>46052</v>
      </c>
    </row>
    <row r="2474">
      <c r="A2474" t="inlineStr">
        <is>
          <t>V100039</t>
        </is>
      </c>
      <c r="B2474" t="inlineStr">
        <is>
          <t>2022-0023</t>
        </is>
      </c>
      <c r="C2474" t="n">
        <v>64</v>
      </c>
      <c r="D2474" t="inlineStr">
        <is>
          <t>35 80 4956 796-1</t>
        </is>
      </c>
      <c r="E2474" t="inlineStr">
        <is>
          <t>Rail Cargo Austria AG</t>
        </is>
      </c>
      <c r="F2474" t="inlineStr">
        <is>
          <t>WBA</t>
        </is>
      </c>
      <c r="G2474" t="inlineStr">
        <is>
          <t>DPW</t>
        </is>
      </c>
      <c r="I2474" s="6" t="n"/>
      <c r="J2474" s="6" t="n"/>
      <c r="K2474" t="inlineStr">
        <is>
          <t>run_initial_fixed_duration</t>
        </is>
      </c>
      <c r="L2474" s="6" t="n">
        <v>45145</v>
      </c>
      <c r="M2474" s="6" t="n">
        <v>46203</v>
      </c>
      <c r="N2474" t="n">
        <v>1245</v>
      </c>
      <c r="O2474" s="6" t="n">
        <v>46203</v>
      </c>
      <c r="S2474" t="inlineStr">
        <is>
          <t>n.a.</t>
        </is>
      </c>
      <c r="T2474" s="6" t="n"/>
      <c r="U2474" s="6" t="n"/>
      <c r="V2474" t="n">
        <v>0</v>
      </c>
      <c r="W2474" t="n">
        <v>0</v>
      </c>
      <c r="X2474" s="6" t="n"/>
      <c r="Z2474" s="6" t="n">
        <v>46203</v>
      </c>
      <c r="AA2474" t="inlineStr">
        <is>
          <t>n.a.</t>
        </is>
      </c>
      <c r="AB2474" s="6" t="n">
        <v>46203</v>
      </c>
      <c r="AC2474" t="inlineStr"/>
      <c r="AD2474" s="6" t="n">
        <v>46052</v>
      </c>
    </row>
    <row r="2475">
      <c r="A2475" t="inlineStr">
        <is>
          <t>V100039</t>
        </is>
      </c>
      <c r="B2475" t="inlineStr">
        <is>
          <t>2022-0023</t>
        </is>
      </c>
      <c r="C2475" t="n">
        <v>65</v>
      </c>
      <c r="D2475" t="inlineStr">
        <is>
          <t>35 80 4956 797-9</t>
        </is>
      </c>
      <c r="E2475" t="inlineStr">
        <is>
          <t>Rail Cargo Austria AG</t>
        </is>
      </c>
      <c r="F2475" t="inlineStr">
        <is>
          <t>WBA</t>
        </is>
      </c>
      <c r="G2475" t="inlineStr">
        <is>
          <t>DPW</t>
        </is>
      </c>
      <c r="I2475" s="6" t="n"/>
      <c r="J2475" s="6" t="n"/>
      <c r="K2475" t="inlineStr">
        <is>
          <t>run_initial_fixed_duration</t>
        </is>
      </c>
      <c r="L2475" s="6" t="n">
        <v>45145</v>
      </c>
      <c r="M2475" s="6" t="n">
        <v>46203</v>
      </c>
      <c r="N2475" t="n">
        <v>1245</v>
      </c>
      <c r="O2475" s="6" t="n">
        <v>46203</v>
      </c>
      <c r="S2475" t="inlineStr">
        <is>
          <t>n.a.</t>
        </is>
      </c>
      <c r="T2475" s="6" t="n"/>
      <c r="U2475" s="6" t="n"/>
      <c r="V2475" t="n">
        <v>0</v>
      </c>
      <c r="W2475" t="n">
        <v>0</v>
      </c>
      <c r="X2475" s="6" t="n"/>
      <c r="Z2475" s="6" t="n">
        <v>46203</v>
      </c>
      <c r="AA2475" t="inlineStr">
        <is>
          <t>n.a.</t>
        </is>
      </c>
      <c r="AB2475" s="6" t="n">
        <v>46203</v>
      </c>
      <c r="AC2475" t="inlineStr"/>
      <c r="AD2475" s="6" t="n">
        <v>46052</v>
      </c>
    </row>
    <row r="2476">
      <c r="A2476" t="inlineStr">
        <is>
          <t>V100039</t>
        </is>
      </c>
      <c r="B2476" t="inlineStr">
        <is>
          <t>2022-0023</t>
        </is>
      </c>
      <c r="C2476" t="n">
        <v>66</v>
      </c>
      <c r="D2476" t="inlineStr">
        <is>
          <t>35 80 4956 798-7</t>
        </is>
      </c>
      <c r="E2476" t="inlineStr">
        <is>
          <t>Rail Cargo Austria AG</t>
        </is>
      </c>
      <c r="F2476" t="inlineStr">
        <is>
          <t>WBA</t>
        </is>
      </c>
      <c r="G2476" t="inlineStr">
        <is>
          <t>DPW</t>
        </is>
      </c>
      <c r="I2476" s="6" t="n"/>
      <c r="J2476" s="6" t="n"/>
      <c r="K2476" t="inlineStr">
        <is>
          <t>run_initial_fixed_duration</t>
        </is>
      </c>
      <c r="L2476" s="6" t="n">
        <v>45145</v>
      </c>
      <c r="M2476" s="6" t="n">
        <v>46203</v>
      </c>
      <c r="N2476" t="n">
        <v>1245</v>
      </c>
      <c r="O2476" s="6" t="n">
        <v>46203</v>
      </c>
      <c r="S2476" t="inlineStr">
        <is>
          <t>n.a.</t>
        </is>
      </c>
      <c r="T2476" s="6" t="n"/>
      <c r="U2476" s="6" t="n"/>
      <c r="V2476" t="n">
        <v>0</v>
      </c>
      <c r="W2476" t="n">
        <v>0</v>
      </c>
      <c r="X2476" s="6" t="n"/>
      <c r="Z2476" s="6" t="n">
        <v>46203</v>
      </c>
      <c r="AA2476" t="inlineStr">
        <is>
          <t>n.a.</t>
        </is>
      </c>
      <c r="AB2476" s="6" t="n">
        <v>46203</v>
      </c>
      <c r="AC2476" t="inlineStr"/>
      <c r="AD2476" s="6" t="n">
        <v>46052</v>
      </c>
    </row>
    <row r="2477">
      <c r="A2477" t="inlineStr">
        <is>
          <t>V100039</t>
        </is>
      </c>
      <c r="B2477" t="inlineStr">
        <is>
          <t>2022-0023</t>
        </is>
      </c>
      <c r="C2477" t="n">
        <v>67</v>
      </c>
      <c r="D2477" t="inlineStr">
        <is>
          <t>35 80 4956 799-5</t>
        </is>
      </c>
      <c r="E2477" t="inlineStr">
        <is>
          <t>Rail Cargo Austria AG</t>
        </is>
      </c>
      <c r="F2477" t="inlineStr">
        <is>
          <t>WBA</t>
        </is>
      </c>
      <c r="G2477" t="inlineStr">
        <is>
          <t>DPW</t>
        </is>
      </c>
      <c r="I2477" s="6" t="n"/>
      <c r="J2477" s="6" t="n"/>
      <c r="K2477" t="inlineStr">
        <is>
          <t>run_initial_fixed_duration</t>
        </is>
      </c>
      <c r="L2477" s="6" t="n">
        <v>45145</v>
      </c>
      <c r="M2477" s="6" t="n">
        <v>46203</v>
      </c>
      <c r="N2477" t="n">
        <v>1245</v>
      </c>
      <c r="O2477" s="6" t="n">
        <v>46203</v>
      </c>
      <c r="S2477" t="inlineStr">
        <is>
          <t>n.a.</t>
        </is>
      </c>
      <c r="T2477" s="6" t="n"/>
      <c r="U2477" s="6" t="n"/>
      <c r="V2477" t="n">
        <v>0</v>
      </c>
      <c r="W2477" t="n">
        <v>0</v>
      </c>
      <c r="X2477" s="6" t="n"/>
      <c r="Z2477" s="6" t="n">
        <v>46203</v>
      </c>
      <c r="AA2477" t="inlineStr">
        <is>
          <t>n.a.</t>
        </is>
      </c>
      <c r="AB2477" s="6" t="n">
        <v>46203</v>
      </c>
      <c r="AC2477" t="inlineStr"/>
      <c r="AD2477" s="6" t="n">
        <v>46052</v>
      </c>
    </row>
    <row r="2478">
      <c r="A2478" t="inlineStr">
        <is>
          <t>V100039</t>
        </is>
      </c>
      <c r="B2478" t="inlineStr">
        <is>
          <t>2022-0023</t>
        </is>
      </c>
      <c r="C2478" t="n">
        <v>68</v>
      </c>
      <c r="D2478" t="inlineStr">
        <is>
          <t>35 80 4956 800-1</t>
        </is>
      </c>
      <c r="E2478" t="inlineStr">
        <is>
          <t>Rail Cargo Austria AG</t>
        </is>
      </c>
      <c r="F2478" t="inlineStr">
        <is>
          <t>WBA</t>
        </is>
      </c>
      <c r="G2478" t="inlineStr">
        <is>
          <t>DPW</t>
        </is>
      </c>
      <c r="I2478" s="6" t="n"/>
      <c r="J2478" s="6" t="n"/>
      <c r="K2478" t="inlineStr">
        <is>
          <t>run_initial_fixed_duration</t>
        </is>
      </c>
      <c r="L2478" s="6" t="n">
        <v>45145</v>
      </c>
      <c r="M2478" s="6" t="n">
        <v>46203</v>
      </c>
      <c r="N2478" t="n">
        <v>1245</v>
      </c>
      <c r="O2478" s="6" t="n">
        <v>46203</v>
      </c>
      <c r="S2478" t="inlineStr">
        <is>
          <t>n.a.</t>
        </is>
      </c>
      <c r="T2478" s="6" t="n"/>
      <c r="U2478" s="6" t="n"/>
      <c r="V2478" t="n">
        <v>0</v>
      </c>
      <c r="W2478" t="n">
        <v>0</v>
      </c>
      <c r="X2478" s="6" t="n"/>
      <c r="Z2478" s="6" t="n">
        <v>46203</v>
      </c>
      <c r="AA2478" t="inlineStr">
        <is>
          <t>n.a.</t>
        </is>
      </c>
      <c r="AB2478" s="6" t="n">
        <v>46203</v>
      </c>
      <c r="AC2478" t="inlineStr"/>
      <c r="AD2478" s="6" t="n">
        <v>46052</v>
      </c>
    </row>
    <row r="2479">
      <c r="A2479" t="inlineStr">
        <is>
          <t>V100039</t>
        </is>
      </c>
      <c r="B2479" t="inlineStr">
        <is>
          <t>2022-0023</t>
        </is>
      </c>
      <c r="C2479" t="n">
        <v>69</v>
      </c>
      <c r="D2479" t="inlineStr">
        <is>
          <t>35 80 4956 801-9</t>
        </is>
      </c>
      <c r="E2479" t="inlineStr">
        <is>
          <t>Rail Cargo Austria AG</t>
        </is>
      </c>
      <c r="F2479" t="inlineStr">
        <is>
          <t>WBA</t>
        </is>
      </c>
      <c r="G2479" t="inlineStr">
        <is>
          <t>DPW</t>
        </is>
      </c>
      <c r="I2479" s="6" t="n"/>
      <c r="J2479" s="6" t="n"/>
      <c r="K2479" t="inlineStr">
        <is>
          <t>run_initial_fixed_duration</t>
        </is>
      </c>
      <c r="L2479" s="6" t="n">
        <v>45145</v>
      </c>
      <c r="M2479" s="6" t="n">
        <v>46203</v>
      </c>
      <c r="N2479" t="n">
        <v>1245</v>
      </c>
      <c r="O2479" s="6" t="n">
        <v>46203</v>
      </c>
      <c r="S2479" t="inlineStr">
        <is>
          <t>n.a.</t>
        </is>
      </c>
      <c r="T2479" s="6" t="n"/>
      <c r="U2479" s="6" t="n"/>
      <c r="V2479" t="n">
        <v>0</v>
      </c>
      <c r="W2479" t="n">
        <v>0</v>
      </c>
      <c r="X2479" s="6" t="n"/>
      <c r="Z2479" s="6" t="n">
        <v>46203</v>
      </c>
      <c r="AA2479" t="inlineStr">
        <is>
          <t>n.a.</t>
        </is>
      </c>
      <c r="AB2479" s="6" t="n">
        <v>46203</v>
      </c>
      <c r="AC2479" t="inlineStr"/>
      <c r="AD2479" s="6" t="n">
        <v>46052</v>
      </c>
    </row>
    <row r="2480">
      <c r="A2480" t="inlineStr">
        <is>
          <t>V100039</t>
        </is>
      </c>
      <c r="B2480" t="inlineStr">
        <is>
          <t>2022-0023</t>
        </is>
      </c>
      <c r="C2480" t="n">
        <v>70</v>
      </c>
      <c r="D2480" t="inlineStr">
        <is>
          <t>35 80 4956 802-7</t>
        </is>
      </c>
      <c r="E2480" t="inlineStr">
        <is>
          <t>Rail Cargo Austria AG</t>
        </is>
      </c>
      <c r="F2480" t="inlineStr">
        <is>
          <t>WBA</t>
        </is>
      </c>
      <c r="G2480" t="inlineStr">
        <is>
          <t>DPW</t>
        </is>
      </c>
      <c r="I2480" s="6" t="n"/>
      <c r="J2480" s="6" t="n"/>
      <c r="K2480" t="inlineStr">
        <is>
          <t>run_initial_fixed_duration</t>
        </is>
      </c>
      <c r="L2480" s="6" t="n">
        <v>45145</v>
      </c>
      <c r="M2480" s="6" t="n">
        <v>46203</v>
      </c>
      <c r="N2480" t="n">
        <v>1245</v>
      </c>
      <c r="O2480" s="6" t="n">
        <v>46203</v>
      </c>
      <c r="S2480" t="inlineStr">
        <is>
          <t>n.a.</t>
        </is>
      </c>
      <c r="T2480" s="6" t="n"/>
      <c r="U2480" s="6" t="n"/>
      <c r="V2480" t="n">
        <v>0</v>
      </c>
      <c r="W2480" t="n">
        <v>0</v>
      </c>
      <c r="X2480" s="6" t="n"/>
      <c r="Z2480" s="6" t="n">
        <v>46203</v>
      </c>
      <c r="AA2480" t="inlineStr">
        <is>
          <t>n.a.</t>
        </is>
      </c>
      <c r="AB2480" s="6" t="n">
        <v>46203</v>
      </c>
      <c r="AC2480" t="inlineStr"/>
      <c r="AD2480" s="6" t="n">
        <v>46052</v>
      </c>
    </row>
    <row r="2481">
      <c r="A2481" t="inlineStr">
        <is>
          <t>V100039</t>
        </is>
      </c>
      <c r="B2481" t="inlineStr">
        <is>
          <t>2022-0023</t>
        </is>
      </c>
      <c r="C2481" t="n">
        <v>71</v>
      </c>
      <c r="D2481" t="inlineStr">
        <is>
          <t>35 80 4956 770-6</t>
        </is>
      </c>
      <c r="E2481" t="inlineStr">
        <is>
          <t>Rail Cargo Austria AG</t>
        </is>
      </c>
      <c r="F2481" t="inlineStr">
        <is>
          <t>WBA</t>
        </is>
      </c>
      <c r="G2481" t="inlineStr">
        <is>
          <t>DPW</t>
        </is>
      </c>
      <c r="I2481" s="6" t="n"/>
      <c r="J2481" s="6" t="n"/>
      <c r="K2481" t="inlineStr">
        <is>
          <t>run_initial_fixed_duration</t>
        </is>
      </c>
      <c r="L2481" s="6" t="n">
        <v>45170</v>
      </c>
      <c r="M2481" s="6" t="n">
        <v>46203</v>
      </c>
      <c r="N2481" t="n">
        <v>1245</v>
      </c>
      <c r="O2481" s="6" t="n">
        <v>46203</v>
      </c>
      <c r="S2481" t="inlineStr">
        <is>
          <t>n.a.</t>
        </is>
      </c>
      <c r="T2481" s="6" t="n"/>
      <c r="U2481" s="6" t="n"/>
      <c r="V2481" t="n">
        <v>0</v>
      </c>
      <c r="W2481" t="n">
        <v>0</v>
      </c>
      <c r="X2481" s="6" t="n"/>
      <c r="Z2481" s="6" t="n">
        <v>46203</v>
      </c>
      <c r="AA2481" t="inlineStr">
        <is>
          <t>n.a.</t>
        </is>
      </c>
      <c r="AB2481" s="6" t="n">
        <v>46203</v>
      </c>
      <c r="AC2481" t="inlineStr"/>
      <c r="AD2481" s="6" t="n">
        <v>46052</v>
      </c>
    </row>
    <row r="2482">
      <c r="A2482" t="inlineStr">
        <is>
          <t>V100039</t>
        </is>
      </c>
      <c r="B2482" t="inlineStr">
        <is>
          <t>2022-0023</t>
        </is>
      </c>
      <c r="C2482" t="n">
        <v>72</v>
      </c>
      <c r="D2482" t="inlineStr">
        <is>
          <t>35 80 4956 771-4</t>
        </is>
      </c>
      <c r="E2482" t="inlineStr">
        <is>
          <t>Rail Cargo Austria AG</t>
        </is>
      </c>
      <c r="F2482" t="inlineStr">
        <is>
          <t>WBA</t>
        </is>
      </c>
      <c r="G2482" t="inlineStr">
        <is>
          <t>DPW</t>
        </is>
      </c>
      <c r="I2482" s="6" t="n"/>
      <c r="J2482" s="6" t="n"/>
      <c r="K2482" t="inlineStr">
        <is>
          <t>run_initial_fixed_duration</t>
        </is>
      </c>
      <c r="L2482" s="6" t="n">
        <v>45170</v>
      </c>
      <c r="M2482" s="6" t="n">
        <v>46203</v>
      </c>
      <c r="N2482" t="n">
        <v>1245</v>
      </c>
      <c r="O2482" s="6" t="n">
        <v>46203</v>
      </c>
      <c r="S2482" t="inlineStr">
        <is>
          <t>n.a.</t>
        </is>
      </c>
      <c r="T2482" s="6" t="n"/>
      <c r="U2482" s="6" t="n"/>
      <c r="V2482" t="n">
        <v>0</v>
      </c>
      <c r="W2482" t="n">
        <v>0</v>
      </c>
      <c r="X2482" s="6" t="n"/>
      <c r="Z2482" s="6" t="n">
        <v>46203</v>
      </c>
      <c r="AA2482" t="inlineStr">
        <is>
          <t>n.a.</t>
        </is>
      </c>
      <c r="AB2482" s="6" t="n">
        <v>46203</v>
      </c>
      <c r="AC2482" t="inlineStr"/>
      <c r="AD2482" s="6" t="n">
        <v>46052</v>
      </c>
    </row>
    <row r="2483">
      <c r="A2483" t="inlineStr">
        <is>
          <t>V100039</t>
        </is>
      </c>
      <c r="B2483" t="inlineStr">
        <is>
          <t>2022-0023</t>
        </is>
      </c>
      <c r="C2483" t="n">
        <v>73</v>
      </c>
      <c r="D2483" t="inlineStr">
        <is>
          <t>35 80 4956 772-2</t>
        </is>
      </c>
      <c r="E2483" t="inlineStr">
        <is>
          <t>Rail Cargo Austria AG</t>
        </is>
      </c>
      <c r="F2483" t="inlineStr">
        <is>
          <t>WBA</t>
        </is>
      </c>
      <c r="G2483" t="inlineStr">
        <is>
          <t>DPW</t>
        </is>
      </c>
      <c r="I2483" s="6" t="n"/>
      <c r="J2483" s="6" t="n"/>
      <c r="K2483" t="inlineStr">
        <is>
          <t>run_initial_fixed_duration</t>
        </is>
      </c>
      <c r="L2483" s="6" t="n">
        <v>45170</v>
      </c>
      <c r="M2483" s="6" t="n">
        <v>46203</v>
      </c>
      <c r="N2483" t="n">
        <v>1245</v>
      </c>
      <c r="O2483" s="6" t="n">
        <v>46203</v>
      </c>
      <c r="S2483" t="inlineStr">
        <is>
          <t>n.a.</t>
        </is>
      </c>
      <c r="T2483" s="6" t="n"/>
      <c r="U2483" s="6" t="n"/>
      <c r="V2483" t="n">
        <v>0</v>
      </c>
      <c r="W2483" t="n">
        <v>0</v>
      </c>
      <c r="X2483" s="6" t="n"/>
      <c r="Z2483" s="6" t="n">
        <v>46203</v>
      </c>
      <c r="AA2483" t="inlineStr">
        <is>
          <t>n.a.</t>
        </is>
      </c>
      <c r="AB2483" s="6" t="n">
        <v>46203</v>
      </c>
      <c r="AC2483" t="inlineStr"/>
      <c r="AD2483" s="6" t="n">
        <v>46052</v>
      </c>
    </row>
    <row r="2484">
      <c r="A2484" t="inlineStr">
        <is>
          <t>V100039</t>
        </is>
      </c>
      <c r="B2484" t="inlineStr">
        <is>
          <t>2022-0023</t>
        </is>
      </c>
      <c r="C2484" t="n">
        <v>74</v>
      </c>
      <c r="D2484" t="inlineStr">
        <is>
          <t>35 80 4956 773-0</t>
        </is>
      </c>
      <c r="E2484" t="inlineStr">
        <is>
          <t>Rail Cargo Austria AG</t>
        </is>
      </c>
      <c r="F2484" t="inlineStr">
        <is>
          <t>WBA</t>
        </is>
      </c>
      <c r="G2484" t="inlineStr">
        <is>
          <t>DPW</t>
        </is>
      </c>
      <c r="I2484" s="6" t="n"/>
      <c r="J2484" s="6" t="n"/>
      <c r="K2484" t="inlineStr">
        <is>
          <t>run_initial_fixed_duration</t>
        </is>
      </c>
      <c r="L2484" s="6" t="n">
        <v>45170</v>
      </c>
      <c r="M2484" s="6" t="n">
        <v>46203</v>
      </c>
      <c r="N2484" t="n">
        <v>1245</v>
      </c>
      <c r="O2484" s="6" t="n">
        <v>46203</v>
      </c>
      <c r="S2484" t="inlineStr">
        <is>
          <t>n.a.</t>
        </is>
      </c>
      <c r="T2484" s="6" t="n"/>
      <c r="U2484" s="6" t="n"/>
      <c r="V2484" t="n">
        <v>0</v>
      </c>
      <c r="W2484" t="n">
        <v>0</v>
      </c>
      <c r="X2484" s="6" t="n"/>
      <c r="Z2484" s="6" t="n">
        <v>46203</v>
      </c>
      <c r="AA2484" t="inlineStr">
        <is>
          <t>n.a.</t>
        </is>
      </c>
      <c r="AB2484" s="6" t="n">
        <v>46203</v>
      </c>
      <c r="AC2484" t="inlineStr"/>
      <c r="AD2484" s="6" t="n">
        <v>46052</v>
      </c>
    </row>
    <row r="2485">
      <c r="A2485" t="inlineStr">
        <is>
          <t>V100039</t>
        </is>
      </c>
      <c r="B2485" t="inlineStr">
        <is>
          <t>2022-0023</t>
        </is>
      </c>
      <c r="C2485" t="n">
        <v>75</v>
      </c>
      <c r="D2485" t="inlineStr">
        <is>
          <t>35 80 4956 774-8</t>
        </is>
      </c>
      <c r="E2485" t="inlineStr">
        <is>
          <t>Rail Cargo Austria AG</t>
        </is>
      </c>
      <c r="F2485" t="inlineStr">
        <is>
          <t>WBA</t>
        </is>
      </c>
      <c r="G2485" t="inlineStr">
        <is>
          <t>DPW</t>
        </is>
      </c>
      <c r="I2485" s="6" t="n"/>
      <c r="J2485" s="6" t="n"/>
      <c r="K2485" t="inlineStr">
        <is>
          <t>run_initial_fixed_duration</t>
        </is>
      </c>
      <c r="L2485" s="6" t="n">
        <v>45170</v>
      </c>
      <c r="M2485" s="6" t="n">
        <v>46203</v>
      </c>
      <c r="N2485" t="n">
        <v>1245</v>
      </c>
      <c r="O2485" s="6" t="n">
        <v>46203</v>
      </c>
      <c r="S2485" t="inlineStr">
        <is>
          <t>n.a.</t>
        </is>
      </c>
      <c r="T2485" s="6" t="n"/>
      <c r="U2485" s="6" t="n"/>
      <c r="V2485" t="n">
        <v>0</v>
      </c>
      <c r="W2485" t="n">
        <v>0</v>
      </c>
      <c r="X2485" s="6" t="n"/>
      <c r="Z2485" s="6" t="n">
        <v>46203</v>
      </c>
      <c r="AA2485" t="inlineStr">
        <is>
          <t>n.a.</t>
        </is>
      </c>
      <c r="AB2485" s="6" t="n">
        <v>46203</v>
      </c>
      <c r="AC2485" t="inlineStr"/>
      <c r="AD2485" s="6" t="n">
        <v>46052</v>
      </c>
    </row>
    <row r="2486">
      <c r="A2486" t="inlineStr">
        <is>
          <t>V100039</t>
        </is>
      </c>
      <c r="B2486" t="inlineStr">
        <is>
          <t>2022-0023</t>
        </is>
      </c>
      <c r="C2486" t="n">
        <v>76</v>
      </c>
      <c r="D2486" t="inlineStr">
        <is>
          <t>35 80 4956 775-5</t>
        </is>
      </c>
      <c r="E2486" t="inlineStr">
        <is>
          <t>Rail Cargo Austria AG</t>
        </is>
      </c>
      <c r="F2486" t="inlineStr">
        <is>
          <t>WBA</t>
        </is>
      </c>
      <c r="G2486" t="inlineStr">
        <is>
          <t>DPW</t>
        </is>
      </c>
      <c r="I2486" s="6" t="n"/>
      <c r="J2486" s="6" t="n"/>
      <c r="K2486" t="inlineStr">
        <is>
          <t>run_initial_fixed_duration</t>
        </is>
      </c>
      <c r="L2486" s="6" t="n">
        <v>45170</v>
      </c>
      <c r="M2486" s="6" t="n">
        <v>46203</v>
      </c>
      <c r="N2486" t="n">
        <v>1245</v>
      </c>
      <c r="O2486" s="6" t="n">
        <v>46203</v>
      </c>
      <c r="S2486" t="inlineStr">
        <is>
          <t>n.a.</t>
        </is>
      </c>
      <c r="T2486" s="6" t="n"/>
      <c r="U2486" s="6" t="n"/>
      <c r="V2486" t="n">
        <v>0</v>
      </c>
      <c r="W2486" t="n">
        <v>0</v>
      </c>
      <c r="X2486" s="6" t="n"/>
      <c r="Z2486" s="6" t="n">
        <v>46203</v>
      </c>
      <c r="AA2486" t="inlineStr">
        <is>
          <t>n.a.</t>
        </is>
      </c>
      <c r="AB2486" s="6" t="n">
        <v>46203</v>
      </c>
      <c r="AC2486" t="inlineStr"/>
      <c r="AD2486" s="6" t="n">
        <v>46052</v>
      </c>
    </row>
    <row r="2487">
      <c r="A2487" t="inlineStr">
        <is>
          <t>V100039</t>
        </is>
      </c>
      <c r="B2487" t="inlineStr">
        <is>
          <t>2022-0023</t>
        </is>
      </c>
      <c r="C2487" t="n">
        <v>77</v>
      </c>
      <c r="D2487" t="inlineStr">
        <is>
          <t>35 80 4956 776-3</t>
        </is>
      </c>
      <c r="E2487" t="inlineStr">
        <is>
          <t>Rail Cargo Austria AG</t>
        </is>
      </c>
      <c r="F2487" t="inlineStr">
        <is>
          <t>WBA</t>
        </is>
      </c>
      <c r="G2487" t="inlineStr">
        <is>
          <t>DPW</t>
        </is>
      </c>
      <c r="I2487" s="6" t="n"/>
      <c r="J2487" s="6" t="n"/>
      <c r="K2487" t="inlineStr">
        <is>
          <t>run_initial_fixed_duration</t>
        </is>
      </c>
      <c r="L2487" s="6" t="n">
        <v>45170</v>
      </c>
      <c r="M2487" s="6" t="n">
        <v>46203</v>
      </c>
      <c r="N2487" t="n">
        <v>1245</v>
      </c>
      <c r="O2487" s="6" t="n">
        <v>46203</v>
      </c>
      <c r="S2487" t="inlineStr">
        <is>
          <t>n.a.</t>
        </is>
      </c>
      <c r="T2487" s="6" t="n"/>
      <c r="U2487" s="6" t="n"/>
      <c r="V2487" t="n">
        <v>0</v>
      </c>
      <c r="W2487" t="n">
        <v>0</v>
      </c>
      <c r="X2487" s="6" t="n"/>
      <c r="Z2487" s="6" t="n">
        <v>46203</v>
      </c>
      <c r="AA2487" t="inlineStr">
        <is>
          <t>n.a.</t>
        </is>
      </c>
      <c r="AB2487" s="6" t="n">
        <v>46203</v>
      </c>
      <c r="AC2487" t="inlineStr"/>
      <c r="AD2487" s="6" t="n">
        <v>46052</v>
      </c>
    </row>
    <row r="2488">
      <c r="A2488" t="inlineStr">
        <is>
          <t>V100039</t>
        </is>
      </c>
      <c r="B2488" t="inlineStr">
        <is>
          <t>2022-0023</t>
        </is>
      </c>
      <c r="C2488" t="n">
        <v>78</v>
      </c>
      <c r="D2488" t="inlineStr">
        <is>
          <t>35 80 4956 777-1</t>
        </is>
      </c>
      <c r="E2488" t="inlineStr">
        <is>
          <t>Rail Cargo Austria AG</t>
        </is>
      </c>
      <c r="F2488" t="inlineStr">
        <is>
          <t>WBA</t>
        </is>
      </c>
      <c r="G2488" t="inlineStr">
        <is>
          <t>DPW</t>
        </is>
      </c>
      <c r="I2488" s="6" t="n"/>
      <c r="J2488" s="6" t="n"/>
      <c r="K2488" t="inlineStr">
        <is>
          <t>run_initial_fixed_duration</t>
        </is>
      </c>
      <c r="L2488" s="6" t="n">
        <v>45170</v>
      </c>
      <c r="M2488" s="6" t="n">
        <v>46203</v>
      </c>
      <c r="N2488" t="n">
        <v>1245</v>
      </c>
      <c r="O2488" s="6" t="n">
        <v>46203</v>
      </c>
      <c r="S2488" t="inlineStr">
        <is>
          <t>n.a.</t>
        </is>
      </c>
      <c r="T2488" s="6" t="n"/>
      <c r="U2488" s="6" t="n"/>
      <c r="V2488" t="n">
        <v>0</v>
      </c>
      <c r="W2488" t="n">
        <v>0</v>
      </c>
      <c r="X2488" s="6" t="n"/>
      <c r="Z2488" s="6" t="n">
        <v>46203</v>
      </c>
      <c r="AA2488" t="inlineStr">
        <is>
          <t>n.a.</t>
        </is>
      </c>
      <c r="AB2488" s="6" t="n">
        <v>46203</v>
      </c>
      <c r="AC2488" t="inlineStr"/>
      <c r="AD2488" s="6" t="n">
        <v>46052</v>
      </c>
    </row>
    <row r="2489">
      <c r="A2489" t="inlineStr">
        <is>
          <t>V100039</t>
        </is>
      </c>
      <c r="B2489" t="inlineStr">
        <is>
          <t>2022-0023</t>
        </is>
      </c>
      <c r="C2489" t="n">
        <v>79</v>
      </c>
      <c r="D2489" t="inlineStr">
        <is>
          <t>35 80 4956 778-9</t>
        </is>
      </c>
      <c r="E2489" t="inlineStr">
        <is>
          <t>Rail Cargo Austria AG</t>
        </is>
      </c>
      <c r="F2489" t="inlineStr">
        <is>
          <t>WBA</t>
        </is>
      </c>
      <c r="G2489" t="inlineStr">
        <is>
          <t>DPW</t>
        </is>
      </c>
      <c r="I2489" s="6" t="n"/>
      <c r="J2489" s="6" t="n"/>
      <c r="K2489" t="inlineStr">
        <is>
          <t>run_initial_fixed_duration</t>
        </is>
      </c>
      <c r="L2489" s="6" t="n">
        <v>45170</v>
      </c>
      <c r="M2489" s="6" t="n">
        <v>46203</v>
      </c>
      <c r="N2489" t="n">
        <v>1245</v>
      </c>
      <c r="O2489" s="6" t="n">
        <v>46203</v>
      </c>
      <c r="S2489" t="inlineStr">
        <is>
          <t>n.a.</t>
        </is>
      </c>
      <c r="T2489" s="6" t="n"/>
      <c r="U2489" s="6" t="n"/>
      <c r="V2489" t="n">
        <v>0</v>
      </c>
      <c r="W2489" t="n">
        <v>0</v>
      </c>
      <c r="X2489" s="6" t="n"/>
      <c r="Z2489" s="6" t="n">
        <v>46203</v>
      </c>
      <c r="AA2489" t="inlineStr">
        <is>
          <t>n.a.</t>
        </is>
      </c>
      <c r="AB2489" s="6" t="n">
        <v>46203</v>
      </c>
      <c r="AC2489" t="inlineStr"/>
      <c r="AD2489" s="6" t="n">
        <v>46052</v>
      </c>
    </row>
    <row r="2490">
      <c r="A2490" t="inlineStr">
        <is>
          <t>V100039</t>
        </is>
      </c>
      <c r="B2490" t="inlineStr">
        <is>
          <t>2022-0023</t>
        </is>
      </c>
      <c r="C2490" t="n">
        <v>80</v>
      </c>
      <c r="D2490" t="inlineStr">
        <is>
          <t>35 80 4956 779-7</t>
        </is>
      </c>
      <c r="E2490" t="inlineStr">
        <is>
          <t>Rail Cargo Austria AG</t>
        </is>
      </c>
      <c r="F2490" t="inlineStr">
        <is>
          <t>WBA</t>
        </is>
      </c>
      <c r="G2490" t="inlineStr">
        <is>
          <t>DPW</t>
        </is>
      </c>
      <c r="I2490" s="6" t="n"/>
      <c r="J2490" s="6" t="n"/>
      <c r="K2490" t="inlineStr">
        <is>
          <t>run_initial_fixed_duration</t>
        </is>
      </c>
      <c r="L2490" s="6" t="n">
        <v>45170</v>
      </c>
      <c r="M2490" s="6" t="n">
        <v>46203</v>
      </c>
      <c r="N2490" t="n">
        <v>1245</v>
      </c>
      <c r="O2490" s="6" t="n">
        <v>46203</v>
      </c>
      <c r="S2490" t="inlineStr">
        <is>
          <t>n.a.</t>
        </is>
      </c>
      <c r="T2490" s="6" t="n"/>
      <c r="U2490" s="6" t="n"/>
      <c r="V2490" t="n">
        <v>0</v>
      </c>
      <c r="W2490" t="n">
        <v>0</v>
      </c>
      <c r="X2490" s="6" t="n"/>
      <c r="Z2490" s="6" t="n">
        <v>46203</v>
      </c>
      <c r="AA2490" t="inlineStr">
        <is>
          <t>n.a.</t>
        </is>
      </c>
      <c r="AB2490" s="6" t="n">
        <v>46203</v>
      </c>
      <c r="AC2490" t="inlineStr"/>
      <c r="AD2490" s="6" t="n">
        <v>46052</v>
      </c>
    </row>
    <row r="2491">
      <c r="A2491" t="inlineStr">
        <is>
          <t>V100039</t>
        </is>
      </c>
      <c r="B2491" t="inlineStr">
        <is>
          <t>2022-0023</t>
        </is>
      </c>
      <c r="C2491" t="n">
        <v>81</v>
      </c>
      <c r="D2491" t="inlineStr">
        <is>
          <t>35 80 4956 780-5</t>
        </is>
      </c>
      <c r="E2491" t="inlineStr">
        <is>
          <t>Rail Cargo Austria AG</t>
        </is>
      </c>
      <c r="F2491" t="inlineStr">
        <is>
          <t>WBA</t>
        </is>
      </c>
      <c r="G2491" t="inlineStr">
        <is>
          <t>DPW</t>
        </is>
      </c>
      <c r="I2491" s="6" t="n"/>
      <c r="J2491" s="6" t="n"/>
      <c r="K2491" t="inlineStr">
        <is>
          <t>run_initial_fixed_duration</t>
        </is>
      </c>
      <c r="L2491" s="6" t="n">
        <v>45170</v>
      </c>
      <c r="M2491" s="6" t="n">
        <v>46203</v>
      </c>
      <c r="N2491" t="n">
        <v>1245</v>
      </c>
      <c r="O2491" s="6" t="n">
        <v>46203</v>
      </c>
      <c r="S2491" t="inlineStr">
        <is>
          <t>n.a.</t>
        </is>
      </c>
      <c r="T2491" s="6" t="n"/>
      <c r="U2491" s="6" t="n"/>
      <c r="V2491" t="n">
        <v>0</v>
      </c>
      <c r="W2491" t="n">
        <v>0</v>
      </c>
      <c r="X2491" s="6" t="n"/>
      <c r="Z2491" s="6" t="n">
        <v>46203</v>
      </c>
      <c r="AA2491" t="inlineStr">
        <is>
          <t>n.a.</t>
        </is>
      </c>
      <c r="AB2491" s="6" t="n">
        <v>46203</v>
      </c>
      <c r="AC2491" t="inlineStr"/>
      <c r="AD2491" s="6" t="n">
        <v>46052</v>
      </c>
    </row>
    <row r="2492">
      <c r="A2492" t="inlineStr">
        <is>
          <t>V100039</t>
        </is>
      </c>
      <c r="B2492" t="inlineStr">
        <is>
          <t>2022-0023</t>
        </is>
      </c>
      <c r="C2492" t="n">
        <v>82</v>
      </c>
      <c r="D2492" t="inlineStr">
        <is>
          <t>35 80 4956 781-3</t>
        </is>
      </c>
      <c r="E2492" t="inlineStr">
        <is>
          <t>Rail Cargo Austria AG</t>
        </is>
      </c>
      <c r="F2492" t="inlineStr">
        <is>
          <t>WBA</t>
        </is>
      </c>
      <c r="G2492" t="inlineStr">
        <is>
          <t>DPW</t>
        </is>
      </c>
      <c r="I2492" s="6" t="n"/>
      <c r="J2492" s="6" t="n"/>
      <c r="K2492" t="inlineStr">
        <is>
          <t>run_initial_fixed_duration</t>
        </is>
      </c>
      <c r="L2492" s="6" t="n">
        <v>45170</v>
      </c>
      <c r="M2492" s="6" t="n">
        <v>46203</v>
      </c>
      <c r="N2492" t="n">
        <v>1245</v>
      </c>
      <c r="O2492" s="6" t="n">
        <v>46203</v>
      </c>
      <c r="S2492" t="inlineStr">
        <is>
          <t>n.a.</t>
        </is>
      </c>
      <c r="T2492" s="6" t="n"/>
      <c r="U2492" s="6" t="n"/>
      <c r="V2492" t="n">
        <v>0</v>
      </c>
      <c r="W2492" t="n">
        <v>0</v>
      </c>
      <c r="X2492" s="6" t="n"/>
      <c r="Z2492" s="6" t="n">
        <v>46203</v>
      </c>
      <c r="AA2492" t="inlineStr">
        <is>
          <t>n.a.</t>
        </is>
      </c>
      <c r="AB2492" s="6" t="n">
        <v>46203</v>
      </c>
      <c r="AC2492" t="inlineStr"/>
      <c r="AD2492" s="6" t="n">
        <v>46052</v>
      </c>
    </row>
    <row r="2493">
      <c r="A2493" t="inlineStr">
        <is>
          <t>V100039</t>
        </is>
      </c>
      <c r="B2493" t="inlineStr">
        <is>
          <t>2022-0023</t>
        </is>
      </c>
      <c r="C2493" t="n">
        <v>83</v>
      </c>
      <c r="D2493" t="inlineStr">
        <is>
          <t>35 80 4956 782-1</t>
        </is>
      </c>
      <c r="E2493" t="inlineStr">
        <is>
          <t>Rail Cargo Austria AG</t>
        </is>
      </c>
      <c r="F2493" t="inlineStr">
        <is>
          <t>WBA</t>
        </is>
      </c>
      <c r="G2493" t="inlineStr">
        <is>
          <t>DPW</t>
        </is>
      </c>
      <c r="I2493" s="6" t="n"/>
      <c r="J2493" s="6" t="n"/>
      <c r="K2493" t="inlineStr">
        <is>
          <t>run_initial_fixed_duration</t>
        </is>
      </c>
      <c r="L2493" s="6" t="n">
        <v>45170</v>
      </c>
      <c r="M2493" s="6" t="n">
        <v>46203</v>
      </c>
      <c r="N2493" t="n">
        <v>1245</v>
      </c>
      <c r="O2493" s="6" t="n">
        <v>46203</v>
      </c>
      <c r="S2493" t="inlineStr">
        <is>
          <t>n.a.</t>
        </is>
      </c>
      <c r="T2493" s="6" t="n"/>
      <c r="U2493" s="6" t="n"/>
      <c r="V2493" t="n">
        <v>0</v>
      </c>
      <c r="W2493" t="n">
        <v>0</v>
      </c>
      <c r="X2493" s="6" t="n"/>
      <c r="Z2493" s="6" t="n">
        <v>46203</v>
      </c>
      <c r="AA2493" t="inlineStr">
        <is>
          <t>n.a.</t>
        </is>
      </c>
      <c r="AB2493" s="6" t="n">
        <v>46203</v>
      </c>
      <c r="AC2493" t="inlineStr"/>
      <c r="AD2493" s="6" t="n">
        <v>46052</v>
      </c>
    </row>
    <row r="2494">
      <c r="A2494" t="inlineStr">
        <is>
          <t>V100039</t>
        </is>
      </c>
      <c r="B2494" t="inlineStr">
        <is>
          <t>2022-0023</t>
        </is>
      </c>
      <c r="C2494" t="n">
        <v>84</v>
      </c>
      <c r="D2494" t="inlineStr">
        <is>
          <t>35 80 4956 783-9</t>
        </is>
      </c>
      <c r="E2494" t="inlineStr">
        <is>
          <t>Rail Cargo Austria AG</t>
        </is>
      </c>
      <c r="F2494" t="inlineStr">
        <is>
          <t>WBA</t>
        </is>
      </c>
      <c r="G2494" t="inlineStr">
        <is>
          <t>DPW</t>
        </is>
      </c>
      <c r="I2494" s="6" t="n"/>
      <c r="J2494" s="6" t="n"/>
      <c r="K2494" t="inlineStr">
        <is>
          <t>run_initial_fixed_duration</t>
        </is>
      </c>
      <c r="L2494" s="6" t="n">
        <v>45170</v>
      </c>
      <c r="M2494" s="6" t="n">
        <v>46203</v>
      </c>
      <c r="N2494" t="n">
        <v>1245</v>
      </c>
      <c r="O2494" s="6" t="n">
        <v>46203</v>
      </c>
      <c r="S2494" t="inlineStr">
        <is>
          <t>n.a.</t>
        </is>
      </c>
      <c r="T2494" s="6" t="n"/>
      <c r="U2494" s="6" t="n"/>
      <c r="V2494" t="n">
        <v>0</v>
      </c>
      <c r="W2494" t="n">
        <v>0</v>
      </c>
      <c r="X2494" s="6" t="n"/>
      <c r="Z2494" s="6" t="n">
        <v>46203</v>
      </c>
      <c r="AA2494" t="inlineStr">
        <is>
          <t>n.a.</t>
        </is>
      </c>
      <c r="AB2494" s="6" t="n">
        <v>46203</v>
      </c>
      <c r="AC2494" t="inlineStr"/>
      <c r="AD2494" s="6" t="n">
        <v>46052</v>
      </c>
    </row>
    <row r="2495">
      <c r="A2495" t="inlineStr">
        <is>
          <t>V100039</t>
        </is>
      </c>
      <c r="B2495" t="inlineStr">
        <is>
          <t>2022-0023</t>
        </is>
      </c>
      <c r="C2495" t="n">
        <v>85</v>
      </c>
      <c r="D2495" t="inlineStr">
        <is>
          <t>35 80 4956 784-7</t>
        </is>
      </c>
      <c r="E2495" t="inlineStr">
        <is>
          <t>Rail Cargo Austria AG</t>
        </is>
      </c>
      <c r="F2495" t="inlineStr">
        <is>
          <t>WBA</t>
        </is>
      </c>
      <c r="G2495" t="inlineStr">
        <is>
          <t>DPW</t>
        </is>
      </c>
      <c r="I2495" s="6" t="n"/>
      <c r="J2495" s="6" t="n"/>
      <c r="K2495" t="inlineStr">
        <is>
          <t>run_initial_fixed_duration</t>
        </is>
      </c>
      <c r="L2495" s="6" t="n">
        <v>45170</v>
      </c>
      <c r="M2495" s="6" t="n">
        <v>46203</v>
      </c>
      <c r="N2495" t="n">
        <v>1245</v>
      </c>
      <c r="O2495" s="6" t="n">
        <v>46203</v>
      </c>
      <c r="S2495" t="inlineStr">
        <is>
          <t>n.a.</t>
        </is>
      </c>
      <c r="T2495" s="6" t="n"/>
      <c r="U2495" s="6" t="n"/>
      <c r="V2495" t="n">
        <v>0</v>
      </c>
      <c r="W2495" t="n">
        <v>0</v>
      </c>
      <c r="X2495" s="6" t="n"/>
      <c r="Z2495" s="6" t="n">
        <v>46203</v>
      </c>
      <c r="AA2495" t="inlineStr">
        <is>
          <t>n.a.</t>
        </is>
      </c>
      <c r="AB2495" s="6" t="n">
        <v>46203</v>
      </c>
      <c r="AC2495" t="inlineStr"/>
      <c r="AD2495" s="6" t="n">
        <v>46052</v>
      </c>
    </row>
    <row r="2496">
      <c r="A2496" t="inlineStr">
        <is>
          <t>V100039</t>
        </is>
      </c>
      <c r="B2496" t="inlineStr">
        <is>
          <t>2022-0023</t>
        </is>
      </c>
      <c r="C2496" t="n">
        <v>86</v>
      </c>
      <c r="D2496" t="inlineStr">
        <is>
          <t>35 80 4956 785-4</t>
        </is>
      </c>
      <c r="E2496" t="inlineStr">
        <is>
          <t>Rail Cargo Austria AG</t>
        </is>
      </c>
      <c r="F2496" t="inlineStr">
        <is>
          <t>WBA</t>
        </is>
      </c>
      <c r="G2496" t="inlineStr">
        <is>
          <t>DPW</t>
        </is>
      </c>
      <c r="I2496" s="6" t="n"/>
      <c r="J2496" s="6" t="n"/>
      <c r="K2496" t="inlineStr">
        <is>
          <t>run_initial_fixed_duration</t>
        </is>
      </c>
      <c r="L2496" s="6" t="n">
        <v>45170</v>
      </c>
      <c r="M2496" s="6" t="n">
        <v>46203</v>
      </c>
      <c r="N2496" t="n">
        <v>1245</v>
      </c>
      <c r="O2496" s="6" t="n">
        <v>46203</v>
      </c>
      <c r="S2496" t="inlineStr">
        <is>
          <t>n.a.</t>
        </is>
      </c>
      <c r="T2496" s="6" t="n"/>
      <c r="U2496" s="6" t="n"/>
      <c r="V2496" t="n">
        <v>0</v>
      </c>
      <c r="W2496" t="n">
        <v>0</v>
      </c>
      <c r="X2496" s="6" t="n"/>
      <c r="Z2496" s="6" t="n">
        <v>46203</v>
      </c>
      <c r="AA2496" t="inlineStr">
        <is>
          <t>n.a.</t>
        </is>
      </c>
      <c r="AB2496" s="6" t="n">
        <v>46203</v>
      </c>
      <c r="AC2496" t="inlineStr"/>
      <c r="AD2496" s="6" t="n">
        <v>46052</v>
      </c>
    </row>
    <row r="2497">
      <c r="A2497" t="inlineStr">
        <is>
          <t>V100039</t>
        </is>
      </c>
      <c r="B2497" t="inlineStr">
        <is>
          <t>2022-0023</t>
        </is>
      </c>
      <c r="C2497" t="n">
        <v>87</v>
      </c>
      <c r="D2497" t="inlineStr">
        <is>
          <t>35 80 4956 786-2</t>
        </is>
      </c>
      <c r="E2497" t="inlineStr">
        <is>
          <t>Rail Cargo Austria AG</t>
        </is>
      </c>
      <c r="F2497" t="inlineStr">
        <is>
          <t>WBA</t>
        </is>
      </c>
      <c r="G2497" t="inlineStr">
        <is>
          <t>DPW</t>
        </is>
      </c>
      <c r="I2497" s="6" t="n"/>
      <c r="J2497" s="6" t="n"/>
      <c r="K2497" t="inlineStr">
        <is>
          <t>run_initial_fixed_duration</t>
        </is>
      </c>
      <c r="L2497" s="6" t="n">
        <v>45170</v>
      </c>
      <c r="M2497" s="6" t="n">
        <v>46203</v>
      </c>
      <c r="N2497" t="n">
        <v>1245</v>
      </c>
      <c r="O2497" s="6" t="n">
        <v>46203</v>
      </c>
      <c r="S2497" t="inlineStr">
        <is>
          <t>n.a.</t>
        </is>
      </c>
      <c r="T2497" s="6" t="n"/>
      <c r="U2497" s="6" t="n"/>
      <c r="V2497" t="n">
        <v>0</v>
      </c>
      <c r="W2497" t="n">
        <v>0</v>
      </c>
      <c r="X2497" s="6" t="n"/>
      <c r="Z2497" s="6" t="n">
        <v>46203</v>
      </c>
      <c r="AA2497" t="inlineStr">
        <is>
          <t>n.a.</t>
        </is>
      </c>
      <c r="AB2497" s="6" t="n">
        <v>46203</v>
      </c>
      <c r="AC2497" t="inlineStr"/>
      <c r="AD2497" s="6" t="n">
        <v>46052</v>
      </c>
    </row>
    <row r="2498">
      <c r="A2498" t="inlineStr">
        <is>
          <t>V100039</t>
        </is>
      </c>
      <c r="B2498" t="inlineStr">
        <is>
          <t>2022-0023</t>
        </is>
      </c>
      <c r="C2498" t="n">
        <v>88</v>
      </c>
      <c r="D2498" t="inlineStr">
        <is>
          <t>35 80 4956 803-5</t>
        </is>
      </c>
      <c r="E2498" t="inlineStr">
        <is>
          <t>Rail Cargo Austria AG</t>
        </is>
      </c>
      <c r="F2498" t="inlineStr">
        <is>
          <t>WBA</t>
        </is>
      </c>
      <c r="G2498" t="inlineStr">
        <is>
          <t>DPW</t>
        </is>
      </c>
      <c r="I2498" s="6" t="n"/>
      <c r="J2498" s="6" t="n"/>
      <c r="K2498" t="inlineStr">
        <is>
          <t>run_initial_fixed_duration</t>
        </is>
      </c>
      <c r="L2498" s="6" t="n">
        <v>45108</v>
      </c>
      <c r="M2498" s="6" t="n">
        <v>46203</v>
      </c>
      <c r="N2498" t="n">
        <v>1245</v>
      </c>
      <c r="O2498" s="6" t="n">
        <v>46203</v>
      </c>
      <c r="S2498" t="inlineStr">
        <is>
          <t>n.a.</t>
        </is>
      </c>
      <c r="T2498" s="6" t="n"/>
      <c r="U2498" s="6" t="n"/>
      <c r="V2498" t="n">
        <v>0</v>
      </c>
      <c r="W2498" t="n">
        <v>0</v>
      </c>
      <c r="X2498" s="6" t="n"/>
      <c r="Z2498" s="6" t="n">
        <v>46203</v>
      </c>
      <c r="AA2498" t="inlineStr">
        <is>
          <t>n.a.</t>
        </is>
      </c>
      <c r="AB2498" s="6" t="n">
        <v>46203</v>
      </c>
      <c r="AC2498" t="inlineStr"/>
      <c r="AD2498" s="6" t="n">
        <v>46052</v>
      </c>
    </row>
    <row r="2499">
      <c r="A2499" t="inlineStr">
        <is>
          <t>V100039</t>
        </is>
      </c>
      <c r="B2499" t="inlineStr">
        <is>
          <t>2022-0023</t>
        </is>
      </c>
      <c r="C2499" t="n">
        <v>89</v>
      </c>
      <c r="D2499" t="inlineStr">
        <is>
          <t>35 80 4956 804-3</t>
        </is>
      </c>
      <c r="E2499" t="inlineStr">
        <is>
          <t>Rail Cargo Austria AG</t>
        </is>
      </c>
      <c r="F2499" t="inlineStr">
        <is>
          <t>WBA</t>
        </is>
      </c>
      <c r="G2499" t="inlineStr">
        <is>
          <t>DPW</t>
        </is>
      </c>
      <c r="I2499" s="6" t="n"/>
      <c r="J2499" s="6" t="n"/>
      <c r="K2499" t="inlineStr">
        <is>
          <t>run_initial_fixed_duration</t>
        </is>
      </c>
      <c r="L2499" s="6" t="n">
        <v>45108</v>
      </c>
      <c r="M2499" s="6" t="n">
        <v>46203</v>
      </c>
      <c r="N2499" t="n">
        <v>1245</v>
      </c>
      <c r="O2499" s="6" t="n">
        <v>46203</v>
      </c>
      <c r="S2499" t="inlineStr">
        <is>
          <t>n.a.</t>
        </is>
      </c>
      <c r="T2499" s="6" t="n"/>
      <c r="U2499" s="6" t="n"/>
      <c r="V2499" t="n">
        <v>0</v>
      </c>
      <c r="W2499" t="n">
        <v>0</v>
      </c>
      <c r="X2499" s="6" t="n"/>
      <c r="Z2499" s="6" t="n">
        <v>46203</v>
      </c>
      <c r="AA2499" t="inlineStr">
        <is>
          <t>n.a.</t>
        </is>
      </c>
      <c r="AB2499" s="6" t="n">
        <v>46203</v>
      </c>
      <c r="AC2499" t="inlineStr"/>
      <c r="AD2499" s="6" t="n">
        <v>46052</v>
      </c>
    </row>
    <row r="2500">
      <c r="A2500" t="inlineStr">
        <is>
          <t>V100039</t>
        </is>
      </c>
      <c r="B2500" t="inlineStr">
        <is>
          <t>2022-0023</t>
        </is>
      </c>
      <c r="C2500" t="n">
        <v>90</v>
      </c>
      <c r="D2500" t="inlineStr">
        <is>
          <t>35 80 4956 805-0</t>
        </is>
      </c>
      <c r="E2500" t="inlineStr">
        <is>
          <t>Rail Cargo Austria AG</t>
        </is>
      </c>
      <c r="F2500" t="inlineStr">
        <is>
          <t>WBA</t>
        </is>
      </c>
      <c r="G2500" t="inlineStr">
        <is>
          <t>DPW</t>
        </is>
      </c>
      <c r="I2500" s="6" t="n"/>
      <c r="J2500" s="6" t="n"/>
      <c r="K2500" t="inlineStr">
        <is>
          <t>run_initial_fixed_duration</t>
        </is>
      </c>
      <c r="L2500" s="6" t="n">
        <v>45108</v>
      </c>
      <c r="M2500" s="6" t="n">
        <v>46203</v>
      </c>
      <c r="N2500" t="n">
        <v>1245</v>
      </c>
      <c r="O2500" s="6" t="n">
        <v>46203</v>
      </c>
      <c r="S2500" t="inlineStr">
        <is>
          <t>n.a.</t>
        </is>
      </c>
      <c r="T2500" s="6" t="n"/>
      <c r="U2500" s="6" t="n"/>
      <c r="V2500" t="n">
        <v>0</v>
      </c>
      <c r="W2500" t="n">
        <v>0</v>
      </c>
      <c r="X2500" s="6" t="n"/>
      <c r="Z2500" s="6" t="n">
        <v>46203</v>
      </c>
      <c r="AA2500" t="inlineStr">
        <is>
          <t>n.a.</t>
        </is>
      </c>
      <c r="AB2500" s="6" t="n">
        <v>46203</v>
      </c>
      <c r="AC2500" t="inlineStr"/>
      <c r="AD2500" s="6" t="n">
        <v>46052</v>
      </c>
    </row>
    <row r="2501">
      <c r="A2501" t="inlineStr">
        <is>
          <t>V100039</t>
        </is>
      </c>
      <c r="B2501" t="inlineStr">
        <is>
          <t>2022-0023</t>
        </is>
      </c>
      <c r="C2501" t="n">
        <v>91</v>
      </c>
      <c r="D2501" t="inlineStr">
        <is>
          <t>35 80 4956 806-8</t>
        </is>
      </c>
      <c r="E2501" t="inlineStr">
        <is>
          <t>Rail Cargo Austria AG</t>
        </is>
      </c>
      <c r="F2501" t="inlineStr">
        <is>
          <t>WBA</t>
        </is>
      </c>
      <c r="G2501" t="inlineStr">
        <is>
          <t>DPW</t>
        </is>
      </c>
      <c r="I2501" s="6" t="n"/>
      <c r="J2501" s="6" t="n"/>
      <c r="K2501" t="inlineStr">
        <is>
          <t>run_initial_fixed_duration</t>
        </is>
      </c>
      <c r="L2501" s="6" t="n">
        <v>45108</v>
      </c>
      <c r="M2501" s="6" t="n">
        <v>46203</v>
      </c>
      <c r="N2501" t="n">
        <v>1245</v>
      </c>
      <c r="O2501" s="6" t="n">
        <v>46203</v>
      </c>
      <c r="S2501" t="inlineStr">
        <is>
          <t>n.a.</t>
        </is>
      </c>
      <c r="T2501" s="6" t="n"/>
      <c r="U2501" s="6" t="n"/>
      <c r="V2501" t="n">
        <v>0</v>
      </c>
      <c r="W2501" t="n">
        <v>0</v>
      </c>
      <c r="X2501" s="6" t="n"/>
      <c r="Z2501" s="6" t="n">
        <v>46203</v>
      </c>
      <c r="AA2501" t="inlineStr">
        <is>
          <t>n.a.</t>
        </is>
      </c>
      <c r="AB2501" s="6" t="n">
        <v>46203</v>
      </c>
      <c r="AC2501" t="inlineStr"/>
      <c r="AD2501" s="6" t="n">
        <v>46052</v>
      </c>
    </row>
    <row r="2502">
      <c r="A2502" t="inlineStr">
        <is>
          <t>V100039</t>
        </is>
      </c>
      <c r="B2502" t="inlineStr">
        <is>
          <t>2022-0023</t>
        </is>
      </c>
      <c r="C2502" t="n">
        <v>92</v>
      </c>
      <c r="D2502" t="inlineStr">
        <is>
          <t>35 80 4956 807-6</t>
        </is>
      </c>
      <c r="E2502" t="inlineStr">
        <is>
          <t>Rail Cargo Austria AG</t>
        </is>
      </c>
      <c r="F2502" t="inlineStr">
        <is>
          <t>WBA</t>
        </is>
      </c>
      <c r="G2502" t="inlineStr">
        <is>
          <t>DPW</t>
        </is>
      </c>
      <c r="I2502" s="6" t="n"/>
      <c r="J2502" s="6" t="n"/>
      <c r="K2502" t="inlineStr">
        <is>
          <t>run_initial_fixed_duration</t>
        </is>
      </c>
      <c r="L2502" s="6" t="n">
        <v>45108</v>
      </c>
      <c r="M2502" s="6" t="n">
        <v>46203</v>
      </c>
      <c r="N2502" t="n">
        <v>1245</v>
      </c>
      <c r="O2502" s="6" t="n">
        <v>46203</v>
      </c>
      <c r="S2502" t="inlineStr">
        <is>
          <t>n.a.</t>
        </is>
      </c>
      <c r="T2502" s="6" t="n"/>
      <c r="U2502" s="6" t="n"/>
      <c r="V2502" t="n">
        <v>0</v>
      </c>
      <c r="W2502" t="n">
        <v>0</v>
      </c>
      <c r="X2502" s="6" t="n"/>
      <c r="Z2502" s="6" t="n">
        <v>46203</v>
      </c>
      <c r="AA2502" t="inlineStr">
        <is>
          <t>n.a.</t>
        </is>
      </c>
      <c r="AB2502" s="6" t="n">
        <v>46203</v>
      </c>
      <c r="AC2502" t="inlineStr"/>
      <c r="AD2502" s="6" t="n">
        <v>46052</v>
      </c>
    </row>
    <row r="2503">
      <c r="A2503" t="inlineStr">
        <is>
          <t>V100039</t>
        </is>
      </c>
      <c r="B2503" t="inlineStr">
        <is>
          <t>2022-0023</t>
        </is>
      </c>
      <c r="C2503" t="n">
        <v>93</v>
      </c>
      <c r="D2503" t="inlineStr">
        <is>
          <t>35 80 4956 808-4</t>
        </is>
      </c>
      <c r="E2503" t="inlineStr">
        <is>
          <t>Rail Cargo Austria AG</t>
        </is>
      </c>
      <c r="F2503" t="inlineStr">
        <is>
          <t>WBA</t>
        </is>
      </c>
      <c r="G2503" t="inlineStr">
        <is>
          <t>DPW</t>
        </is>
      </c>
      <c r="I2503" s="6" t="n"/>
      <c r="J2503" s="6" t="n"/>
      <c r="K2503" t="inlineStr">
        <is>
          <t>run_initial_fixed_duration</t>
        </is>
      </c>
      <c r="L2503" s="6" t="n">
        <v>45108</v>
      </c>
      <c r="M2503" s="6" t="n">
        <v>46203</v>
      </c>
      <c r="N2503" t="n">
        <v>1245</v>
      </c>
      <c r="O2503" s="6" t="n">
        <v>46203</v>
      </c>
      <c r="S2503" t="inlineStr">
        <is>
          <t>n.a.</t>
        </is>
      </c>
      <c r="T2503" s="6" t="n"/>
      <c r="U2503" s="6" t="n"/>
      <c r="V2503" t="n">
        <v>0</v>
      </c>
      <c r="W2503" t="n">
        <v>0</v>
      </c>
      <c r="X2503" s="6" t="n"/>
      <c r="Z2503" s="6" t="n">
        <v>46203</v>
      </c>
      <c r="AA2503" t="inlineStr">
        <is>
          <t>n.a.</t>
        </is>
      </c>
      <c r="AB2503" s="6" t="n">
        <v>46203</v>
      </c>
      <c r="AC2503" t="inlineStr"/>
      <c r="AD2503" s="6" t="n">
        <v>46052</v>
      </c>
    </row>
    <row r="2504">
      <c r="A2504" t="inlineStr">
        <is>
          <t>V100039</t>
        </is>
      </c>
      <c r="B2504" t="inlineStr">
        <is>
          <t>2022-0023</t>
        </is>
      </c>
      <c r="C2504" t="n">
        <v>94</v>
      </c>
      <c r="D2504" t="inlineStr">
        <is>
          <t>35 80 4956 809-2</t>
        </is>
      </c>
      <c r="E2504" t="inlineStr">
        <is>
          <t>Rail Cargo Austria AG</t>
        </is>
      </c>
      <c r="F2504" t="inlineStr">
        <is>
          <t>WBA</t>
        </is>
      </c>
      <c r="G2504" t="inlineStr">
        <is>
          <t>DPW</t>
        </is>
      </c>
      <c r="I2504" s="6" t="n"/>
      <c r="J2504" s="6" t="n"/>
      <c r="K2504" t="inlineStr">
        <is>
          <t>run_initial_fixed_duration</t>
        </is>
      </c>
      <c r="L2504" s="6" t="n">
        <v>45108</v>
      </c>
      <c r="M2504" s="6" t="n">
        <v>46203</v>
      </c>
      <c r="N2504" t="n">
        <v>1245</v>
      </c>
      <c r="O2504" s="6" t="n">
        <v>46203</v>
      </c>
      <c r="S2504" t="inlineStr">
        <is>
          <t>n.a.</t>
        </is>
      </c>
      <c r="T2504" s="6" t="n"/>
      <c r="U2504" s="6" t="n"/>
      <c r="V2504" t="n">
        <v>0</v>
      </c>
      <c r="W2504" t="n">
        <v>0</v>
      </c>
      <c r="X2504" s="6" t="n"/>
      <c r="Z2504" s="6" t="n">
        <v>46203</v>
      </c>
      <c r="AA2504" t="inlineStr">
        <is>
          <t>n.a.</t>
        </is>
      </c>
      <c r="AB2504" s="6" t="n">
        <v>46203</v>
      </c>
      <c r="AC2504" t="inlineStr"/>
      <c r="AD2504" s="6" t="n">
        <v>46052</v>
      </c>
    </row>
    <row r="2505">
      <c r="A2505" t="inlineStr">
        <is>
          <t>V100039</t>
        </is>
      </c>
      <c r="B2505" t="inlineStr">
        <is>
          <t>2022-0023</t>
        </is>
      </c>
      <c r="C2505" t="n">
        <v>95</v>
      </c>
      <c r="D2505" t="inlineStr">
        <is>
          <t>35 80 4956 810-0</t>
        </is>
      </c>
      <c r="E2505" t="inlineStr">
        <is>
          <t>Rail Cargo Austria AG</t>
        </is>
      </c>
      <c r="F2505" t="inlineStr">
        <is>
          <t>WBA</t>
        </is>
      </c>
      <c r="G2505" t="inlineStr">
        <is>
          <t>DPW</t>
        </is>
      </c>
      <c r="I2505" s="6" t="n"/>
      <c r="J2505" s="6" t="n"/>
      <c r="K2505" t="inlineStr">
        <is>
          <t>run_initial_fixed_duration</t>
        </is>
      </c>
      <c r="L2505" s="6" t="n">
        <v>45108</v>
      </c>
      <c r="M2505" s="6" t="n">
        <v>46203</v>
      </c>
      <c r="N2505" t="n">
        <v>1245</v>
      </c>
      <c r="O2505" s="6" t="n">
        <v>46203</v>
      </c>
      <c r="S2505" t="inlineStr">
        <is>
          <t>n.a.</t>
        </is>
      </c>
      <c r="T2505" s="6" t="n"/>
      <c r="U2505" s="6" t="n"/>
      <c r="V2505" t="n">
        <v>0</v>
      </c>
      <c r="W2505" t="n">
        <v>0</v>
      </c>
      <c r="X2505" s="6" t="n"/>
      <c r="Z2505" s="6" t="n">
        <v>46203</v>
      </c>
      <c r="AA2505" t="inlineStr">
        <is>
          <t>n.a.</t>
        </is>
      </c>
      <c r="AB2505" s="6" t="n">
        <v>46203</v>
      </c>
      <c r="AC2505" t="inlineStr"/>
      <c r="AD2505" s="6" t="n">
        <v>46052</v>
      </c>
    </row>
    <row r="2506">
      <c r="A2506" t="inlineStr">
        <is>
          <t>V100039</t>
        </is>
      </c>
      <c r="B2506" t="inlineStr">
        <is>
          <t>2022-0023</t>
        </is>
      </c>
      <c r="C2506" t="n">
        <v>96</v>
      </c>
      <c r="D2506" t="inlineStr">
        <is>
          <t>35 80 4956 811-8</t>
        </is>
      </c>
      <c r="E2506" t="inlineStr">
        <is>
          <t>Rail Cargo Austria AG</t>
        </is>
      </c>
      <c r="F2506" t="inlineStr">
        <is>
          <t>WBA</t>
        </is>
      </c>
      <c r="G2506" t="inlineStr">
        <is>
          <t>DPW</t>
        </is>
      </c>
      <c r="I2506" s="6" t="n"/>
      <c r="J2506" s="6" t="n"/>
      <c r="K2506" t="inlineStr">
        <is>
          <t>run_initial_fixed_duration</t>
        </is>
      </c>
      <c r="L2506" s="6" t="n">
        <v>45108</v>
      </c>
      <c r="M2506" s="6" t="n">
        <v>46203</v>
      </c>
      <c r="N2506" t="n">
        <v>1245</v>
      </c>
      <c r="O2506" s="6" t="n">
        <v>46203</v>
      </c>
      <c r="S2506" t="inlineStr">
        <is>
          <t>n.a.</t>
        </is>
      </c>
      <c r="T2506" s="6" t="n"/>
      <c r="U2506" s="6" t="n"/>
      <c r="V2506" t="n">
        <v>0</v>
      </c>
      <c r="W2506" t="n">
        <v>0</v>
      </c>
      <c r="X2506" s="6" t="n"/>
      <c r="Z2506" s="6" t="n">
        <v>46203</v>
      </c>
      <c r="AA2506" t="inlineStr">
        <is>
          <t>n.a.</t>
        </is>
      </c>
      <c r="AB2506" s="6" t="n">
        <v>46203</v>
      </c>
      <c r="AC2506" t="inlineStr"/>
      <c r="AD2506" s="6" t="n">
        <v>46052</v>
      </c>
    </row>
    <row r="2507">
      <c r="A2507" t="inlineStr">
        <is>
          <t>V100039</t>
        </is>
      </c>
      <c r="B2507" t="inlineStr">
        <is>
          <t>2022-0023</t>
        </is>
      </c>
      <c r="C2507" t="n">
        <v>97</v>
      </c>
      <c r="D2507" t="inlineStr">
        <is>
          <t>35 80 4956 812-6</t>
        </is>
      </c>
      <c r="E2507" t="inlineStr">
        <is>
          <t>Rail Cargo Austria AG</t>
        </is>
      </c>
      <c r="F2507" t="inlineStr">
        <is>
          <t>WBA</t>
        </is>
      </c>
      <c r="G2507" t="inlineStr">
        <is>
          <t>DPW</t>
        </is>
      </c>
      <c r="I2507" s="6" t="n"/>
      <c r="J2507" s="6" t="n"/>
      <c r="K2507" t="inlineStr">
        <is>
          <t>run_initial_fixed_duration</t>
        </is>
      </c>
      <c r="L2507" s="6" t="n">
        <v>45108</v>
      </c>
      <c r="M2507" s="6" t="n">
        <v>46203</v>
      </c>
      <c r="N2507" t="n">
        <v>1245</v>
      </c>
      <c r="O2507" s="6" t="n">
        <v>46203</v>
      </c>
      <c r="S2507" t="inlineStr">
        <is>
          <t>n.a.</t>
        </is>
      </c>
      <c r="T2507" s="6" t="n"/>
      <c r="U2507" s="6" t="n"/>
      <c r="V2507" t="n">
        <v>0</v>
      </c>
      <c r="W2507" t="n">
        <v>0</v>
      </c>
      <c r="X2507" s="6" t="n"/>
      <c r="Z2507" s="6" t="n">
        <v>46203</v>
      </c>
      <c r="AA2507" t="inlineStr">
        <is>
          <t>n.a.</t>
        </is>
      </c>
      <c r="AB2507" s="6" t="n">
        <v>46203</v>
      </c>
      <c r="AC2507" t="inlineStr"/>
      <c r="AD2507" s="6" t="n">
        <v>46052</v>
      </c>
    </row>
    <row r="2508">
      <c r="A2508" t="inlineStr">
        <is>
          <t>V100039</t>
        </is>
      </c>
      <c r="B2508" t="inlineStr">
        <is>
          <t>2022-0023</t>
        </is>
      </c>
      <c r="C2508" t="n">
        <v>98</v>
      </c>
      <c r="D2508" t="inlineStr">
        <is>
          <t>35 80 4956 813-4</t>
        </is>
      </c>
      <c r="E2508" t="inlineStr">
        <is>
          <t>Rail Cargo Austria AG</t>
        </is>
      </c>
      <c r="F2508" t="inlineStr">
        <is>
          <t>WBA</t>
        </is>
      </c>
      <c r="G2508" t="inlineStr">
        <is>
          <t>DPW</t>
        </is>
      </c>
      <c r="I2508" s="6" t="n"/>
      <c r="J2508" s="6" t="n"/>
      <c r="K2508" t="inlineStr">
        <is>
          <t>run_initial_fixed_duration</t>
        </is>
      </c>
      <c r="L2508" s="6" t="n">
        <v>45108</v>
      </c>
      <c r="M2508" s="6" t="n">
        <v>46203</v>
      </c>
      <c r="N2508" t="n">
        <v>1245</v>
      </c>
      <c r="O2508" s="6" t="n">
        <v>46203</v>
      </c>
      <c r="S2508" t="inlineStr">
        <is>
          <t>n.a.</t>
        </is>
      </c>
      <c r="T2508" s="6" t="n"/>
      <c r="U2508" s="6" t="n"/>
      <c r="V2508" t="n">
        <v>0</v>
      </c>
      <c r="W2508" t="n">
        <v>0</v>
      </c>
      <c r="X2508" s="6" t="n"/>
      <c r="Z2508" s="6" t="n">
        <v>46203</v>
      </c>
      <c r="AA2508" t="inlineStr">
        <is>
          <t>n.a.</t>
        </is>
      </c>
      <c r="AB2508" s="6" t="n">
        <v>46203</v>
      </c>
      <c r="AC2508" t="inlineStr"/>
      <c r="AD2508" s="6" t="n">
        <v>46052</v>
      </c>
    </row>
    <row r="2509">
      <c r="A2509" t="inlineStr">
        <is>
          <t>V100039</t>
        </is>
      </c>
      <c r="B2509" t="inlineStr">
        <is>
          <t>2022-0023</t>
        </is>
      </c>
      <c r="C2509" t="n">
        <v>99</v>
      </c>
      <c r="D2509" t="inlineStr">
        <is>
          <t>35 80 4956 814-2</t>
        </is>
      </c>
      <c r="E2509" t="inlineStr">
        <is>
          <t>Rail Cargo Austria AG</t>
        </is>
      </c>
      <c r="F2509" t="inlineStr">
        <is>
          <t>WBA</t>
        </is>
      </c>
      <c r="G2509" t="inlineStr">
        <is>
          <t>DPW</t>
        </is>
      </c>
      <c r="I2509" s="6" t="n"/>
      <c r="J2509" s="6" t="n"/>
      <c r="K2509" t="inlineStr">
        <is>
          <t>run_initial_fixed_duration</t>
        </is>
      </c>
      <c r="L2509" s="6" t="n">
        <v>45108</v>
      </c>
      <c r="M2509" s="6" t="n">
        <v>46203</v>
      </c>
      <c r="N2509" t="n">
        <v>1245</v>
      </c>
      <c r="O2509" s="6" t="n">
        <v>46203</v>
      </c>
      <c r="S2509" t="inlineStr">
        <is>
          <t>n.a.</t>
        </is>
      </c>
      <c r="T2509" s="6" t="n"/>
      <c r="U2509" s="6" t="n"/>
      <c r="V2509" t="n">
        <v>0</v>
      </c>
      <c r="W2509" t="n">
        <v>0</v>
      </c>
      <c r="X2509" s="6" t="n"/>
      <c r="Z2509" s="6" t="n">
        <v>46203</v>
      </c>
      <c r="AA2509" t="inlineStr">
        <is>
          <t>n.a.</t>
        </is>
      </c>
      <c r="AB2509" s="6" t="n">
        <v>46203</v>
      </c>
      <c r="AC2509" t="inlineStr"/>
      <c r="AD2509" s="6" t="n">
        <v>46052</v>
      </c>
    </row>
    <row r="2510">
      <c r="A2510" t="inlineStr">
        <is>
          <t>V100039</t>
        </is>
      </c>
      <c r="B2510" t="inlineStr">
        <is>
          <t>2022-0023</t>
        </is>
      </c>
      <c r="C2510" t="n">
        <v>100</v>
      </c>
      <c r="D2510" t="inlineStr">
        <is>
          <t>35 80 4956 815-9</t>
        </is>
      </c>
      <c r="E2510" t="inlineStr">
        <is>
          <t>Rail Cargo Austria AG</t>
        </is>
      </c>
      <c r="F2510" t="inlineStr">
        <is>
          <t>WBA</t>
        </is>
      </c>
      <c r="G2510" t="inlineStr">
        <is>
          <t>DPW</t>
        </is>
      </c>
      <c r="I2510" s="6" t="n"/>
      <c r="J2510" s="6" t="n"/>
      <c r="K2510" t="inlineStr">
        <is>
          <t>run_initial_fixed_duration</t>
        </is>
      </c>
      <c r="L2510" s="6" t="n">
        <v>45108</v>
      </c>
      <c r="M2510" s="6" t="n">
        <v>46203</v>
      </c>
      <c r="N2510" t="n">
        <v>1245</v>
      </c>
      <c r="O2510" s="6" t="n">
        <v>46203</v>
      </c>
      <c r="S2510" t="inlineStr">
        <is>
          <t>n.a.</t>
        </is>
      </c>
      <c r="T2510" s="6" t="n"/>
      <c r="U2510" s="6" t="n"/>
      <c r="V2510" t="n">
        <v>0</v>
      </c>
      <c r="W2510" t="n">
        <v>0</v>
      </c>
      <c r="X2510" s="6" t="n"/>
      <c r="Z2510" s="6" t="n">
        <v>46203</v>
      </c>
      <c r="AA2510" t="inlineStr">
        <is>
          <t>n.a.</t>
        </is>
      </c>
      <c r="AB2510" s="6" t="n">
        <v>46203</v>
      </c>
      <c r="AC2510" t="inlineStr"/>
      <c r="AD2510" s="6" t="n">
        <v>46052</v>
      </c>
    </row>
    <row r="2511">
      <c r="A2511" t="inlineStr">
        <is>
          <t>V100039</t>
        </is>
      </c>
      <c r="B2511" t="inlineStr">
        <is>
          <t>2022-0023</t>
        </is>
      </c>
      <c r="C2511" t="n">
        <v>101</v>
      </c>
      <c r="D2511" t="inlineStr">
        <is>
          <t>35 80 4956 816-7</t>
        </is>
      </c>
      <c r="E2511" t="inlineStr">
        <is>
          <t>Rail Cargo Austria AG</t>
        </is>
      </c>
      <c r="F2511" t="inlineStr">
        <is>
          <t>WBA</t>
        </is>
      </c>
      <c r="G2511" t="inlineStr">
        <is>
          <t>DPW</t>
        </is>
      </c>
      <c r="I2511" s="6" t="n"/>
      <c r="J2511" s="6" t="n"/>
      <c r="K2511" t="inlineStr">
        <is>
          <t>run_initial_fixed_duration</t>
        </is>
      </c>
      <c r="L2511" s="6" t="n">
        <v>45108</v>
      </c>
      <c r="M2511" s="6" t="n">
        <v>46203</v>
      </c>
      <c r="N2511" t="n">
        <v>1245</v>
      </c>
      <c r="O2511" s="6" t="n">
        <v>46203</v>
      </c>
      <c r="S2511" t="inlineStr">
        <is>
          <t>n.a.</t>
        </is>
      </c>
      <c r="T2511" s="6" t="n"/>
      <c r="U2511" s="6" t="n"/>
      <c r="V2511" t="n">
        <v>0</v>
      </c>
      <c r="W2511" t="n">
        <v>0</v>
      </c>
      <c r="X2511" s="6" t="n"/>
      <c r="Z2511" s="6" t="n">
        <v>46203</v>
      </c>
      <c r="AA2511" t="inlineStr">
        <is>
          <t>n.a.</t>
        </is>
      </c>
      <c r="AB2511" s="6" t="n">
        <v>46203</v>
      </c>
      <c r="AC2511" t="inlineStr"/>
      <c r="AD2511" s="6" t="n">
        <v>46052</v>
      </c>
    </row>
    <row r="2512">
      <c r="A2512" t="inlineStr">
        <is>
          <t>V100039</t>
        </is>
      </c>
      <c r="B2512" t="inlineStr">
        <is>
          <t>2022-0023</t>
        </is>
      </c>
      <c r="C2512" t="n">
        <v>102</v>
      </c>
      <c r="D2512" t="inlineStr">
        <is>
          <t>35 80 4956 817-5</t>
        </is>
      </c>
      <c r="E2512" t="inlineStr">
        <is>
          <t>Rail Cargo Austria AG</t>
        </is>
      </c>
      <c r="F2512" t="inlineStr">
        <is>
          <t>WBA</t>
        </is>
      </c>
      <c r="G2512" t="inlineStr">
        <is>
          <t>DPW</t>
        </is>
      </c>
      <c r="I2512" s="6" t="n"/>
      <c r="J2512" s="6" t="n"/>
      <c r="K2512" t="inlineStr">
        <is>
          <t>run_initial_fixed_duration</t>
        </is>
      </c>
      <c r="L2512" s="6" t="n">
        <v>45108</v>
      </c>
      <c r="M2512" s="6" t="n">
        <v>46203</v>
      </c>
      <c r="N2512" t="n">
        <v>1245</v>
      </c>
      <c r="O2512" s="6" t="n">
        <v>46203</v>
      </c>
      <c r="S2512" t="inlineStr">
        <is>
          <t>n.a.</t>
        </is>
      </c>
      <c r="T2512" s="6" t="n"/>
      <c r="U2512" s="6" t="n"/>
      <c r="V2512" t="n">
        <v>0</v>
      </c>
      <c r="W2512" t="n">
        <v>0</v>
      </c>
      <c r="X2512" s="6" t="n"/>
      <c r="Z2512" s="6" t="n">
        <v>46203</v>
      </c>
      <c r="AA2512" t="inlineStr">
        <is>
          <t>n.a.</t>
        </is>
      </c>
      <c r="AB2512" s="6" t="n">
        <v>46203</v>
      </c>
      <c r="AC2512" t="inlineStr"/>
      <c r="AD2512" s="6" t="n">
        <v>46052</v>
      </c>
    </row>
    <row r="2513">
      <c r="A2513" t="inlineStr">
        <is>
          <t>V100039</t>
        </is>
      </c>
      <c r="B2513" t="inlineStr">
        <is>
          <t>2022-0023</t>
        </is>
      </c>
      <c r="C2513" t="n">
        <v>103</v>
      </c>
      <c r="D2513" t="inlineStr">
        <is>
          <t>35 80 4956 818-3</t>
        </is>
      </c>
      <c r="E2513" t="inlineStr">
        <is>
          <t>Rail Cargo Austria AG</t>
        </is>
      </c>
      <c r="F2513" t="inlineStr">
        <is>
          <t>WBA</t>
        </is>
      </c>
      <c r="G2513" t="inlineStr">
        <is>
          <t>DPW</t>
        </is>
      </c>
      <c r="I2513" s="6" t="n"/>
      <c r="J2513" s="6" t="n"/>
      <c r="K2513" t="inlineStr">
        <is>
          <t>run_initial_fixed_duration</t>
        </is>
      </c>
      <c r="L2513" s="6" t="n">
        <v>45108</v>
      </c>
      <c r="M2513" s="6" t="n">
        <v>46203</v>
      </c>
      <c r="N2513" t="n">
        <v>1245</v>
      </c>
      <c r="O2513" s="6" t="n">
        <v>46203</v>
      </c>
      <c r="S2513" t="inlineStr">
        <is>
          <t>n.a.</t>
        </is>
      </c>
      <c r="T2513" s="6" t="n"/>
      <c r="U2513" s="6" t="n"/>
      <c r="V2513" t="n">
        <v>0</v>
      </c>
      <c r="W2513" t="n">
        <v>0</v>
      </c>
      <c r="X2513" s="6" t="n"/>
      <c r="Z2513" s="6" t="n">
        <v>46203</v>
      </c>
      <c r="AA2513" t="inlineStr">
        <is>
          <t>n.a.</t>
        </is>
      </c>
      <c r="AB2513" s="6" t="n">
        <v>46203</v>
      </c>
      <c r="AC2513" t="inlineStr"/>
      <c r="AD2513" s="6" t="n">
        <v>46052</v>
      </c>
    </row>
    <row r="2514">
      <c r="A2514" t="inlineStr">
        <is>
          <t>V100039</t>
        </is>
      </c>
      <c r="B2514" t="inlineStr">
        <is>
          <t>2022-0023</t>
        </is>
      </c>
      <c r="C2514" t="n">
        <v>104</v>
      </c>
      <c r="D2514" t="inlineStr">
        <is>
          <t>35 80 4956 819-1</t>
        </is>
      </c>
      <c r="E2514" t="inlineStr">
        <is>
          <t>Rail Cargo Austria AG</t>
        </is>
      </c>
      <c r="F2514" t="inlineStr">
        <is>
          <t>WBA</t>
        </is>
      </c>
      <c r="G2514" t="inlineStr">
        <is>
          <t>DPW</t>
        </is>
      </c>
      <c r="I2514" s="6" t="n"/>
      <c r="J2514" s="6" t="n"/>
      <c r="K2514" t="inlineStr">
        <is>
          <t>run_initial_fixed_duration</t>
        </is>
      </c>
      <c r="L2514" s="6" t="n">
        <v>45108</v>
      </c>
      <c r="M2514" s="6" t="n">
        <v>46203</v>
      </c>
      <c r="N2514" t="n">
        <v>1245</v>
      </c>
      <c r="O2514" s="6" t="n">
        <v>46203</v>
      </c>
      <c r="S2514" t="inlineStr">
        <is>
          <t>n.a.</t>
        </is>
      </c>
      <c r="T2514" s="6" t="n"/>
      <c r="U2514" s="6" t="n"/>
      <c r="V2514" t="n">
        <v>0</v>
      </c>
      <c r="W2514" t="n">
        <v>0</v>
      </c>
      <c r="X2514" s="6" t="n"/>
      <c r="Z2514" s="6" t="n">
        <v>46203</v>
      </c>
      <c r="AA2514" t="inlineStr">
        <is>
          <t>n.a.</t>
        </is>
      </c>
      <c r="AB2514" s="6" t="n">
        <v>46203</v>
      </c>
      <c r="AC2514" t="inlineStr"/>
      <c r="AD2514" s="6" t="n">
        <v>46052</v>
      </c>
    </row>
    <row r="2515">
      <c r="A2515" t="inlineStr">
        <is>
          <t>V100042</t>
        </is>
      </c>
      <c r="B2515" t="inlineStr">
        <is>
          <t>2022-0015</t>
        </is>
      </c>
      <c r="C2515" t="n">
        <v>1</v>
      </c>
      <c r="D2515" t="inlineStr">
        <is>
          <t>33 80 4505 546-8</t>
        </is>
      </c>
      <c r="E2515" t="inlineStr">
        <is>
          <t>Rail Cargo Austria AG</t>
        </is>
      </c>
      <c r="F2515" t="inlineStr">
        <is>
          <t>WBA</t>
        </is>
      </c>
      <c r="G2515" t="inlineStr">
        <is>
          <t>40' CW</t>
        </is>
      </c>
      <c r="I2515" s="6" t="n"/>
      <c r="J2515" s="6" t="n"/>
      <c r="K2515" t="inlineStr">
        <is>
          <t>run_initial_fixed_duration</t>
        </is>
      </c>
      <c r="L2515" s="6" t="n">
        <v>45082</v>
      </c>
      <c r="M2515" s="6" t="n">
        <v>46053</v>
      </c>
      <c r="N2515" t="n">
        <v>940</v>
      </c>
      <c r="O2515" s="6" t="n">
        <v>46053</v>
      </c>
      <c r="P2515" t="n">
        <v>45894</v>
      </c>
      <c r="S2515" t="inlineStr">
        <is>
          <t>n.a.</t>
        </is>
      </c>
      <c r="T2515" s="6" t="n"/>
      <c r="U2515" s="6" t="n"/>
      <c r="V2515" t="n">
        <v>0</v>
      </c>
      <c r="W2515" t="n">
        <v>0</v>
      </c>
      <c r="X2515" s="6" t="n"/>
      <c r="Z2515" s="6" t="n">
        <v>46053</v>
      </c>
      <c r="AA2515" t="inlineStr">
        <is>
          <t>n.a.</t>
        </is>
      </c>
      <c r="AB2515" s="6" t="n">
        <v>46053</v>
      </c>
      <c r="AC2515" t="inlineStr"/>
      <c r="AD2515" s="6" t="n">
        <v>45900</v>
      </c>
    </row>
    <row r="2516">
      <c r="A2516" t="inlineStr">
        <is>
          <t>V100042</t>
        </is>
      </c>
      <c r="B2516" t="inlineStr">
        <is>
          <t>2022-0015</t>
        </is>
      </c>
      <c r="C2516" t="n">
        <v>2</v>
      </c>
      <c r="D2516" t="inlineStr">
        <is>
          <t>33 80 4505 547-6</t>
        </is>
      </c>
      <c r="E2516" t="inlineStr">
        <is>
          <t>Rail Cargo Austria AG</t>
        </is>
      </c>
      <c r="F2516" t="inlineStr">
        <is>
          <t>WBA</t>
        </is>
      </c>
      <c r="G2516" t="inlineStr">
        <is>
          <t>40' CW</t>
        </is>
      </c>
      <c r="I2516" s="6" t="n"/>
      <c r="J2516" s="6" t="n"/>
      <c r="K2516" t="inlineStr">
        <is>
          <t>run_initial_fixed_duration</t>
        </is>
      </c>
      <c r="L2516" s="6" t="n">
        <v>45082</v>
      </c>
      <c r="M2516" s="6" t="n">
        <v>46053</v>
      </c>
      <c r="N2516" t="n">
        <v>940</v>
      </c>
      <c r="O2516" s="6" t="n">
        <v>46053</v>
      </c>
      <c r="P2516" t="n">
        <v>45894</v>
      </c>
      <c r="S2516" t="inlineStr">
        <is>
          <t>n.a.</t>
        </is>
      </c>
      <c r="T2516" s="6" t="n"/>
      <c r="U2516" s="6" t="n"/>
      <c r="V2516" t="n">
        <v>0</v>
      </c>
      <c r="W2516" t="n">
        <v>0</v>
      </c>
      <c r="X2516" s="6" t="n"/>
      <c r="Z2516" s="6" t="n">
        <v>46053</v>
      </c>
      <c r="AA2516" t="inlineStr">
        <is>
          <t>n.a.</t>
        </is>
      </c>
      <c r="AB2516" s="6" t="n">
        <v>46053</v>
      </c>
      <c r="AC2516" t="inlineStr"/>
      <c r="AD2516" s="6" t="n">
        <v>45900</v>
      </c>
    </row>
    <row r="2517">
      <c r="A2517" t="inlineStr">
        <is>
          <t>V100042</t>
        </is>
      </c>
      <c r="B2517" t="inlineStr">
        <is>
          <t>2022-0015</t>
        </is>
      </c>
      <c r="C2517" t="n">
        <v>3</v>
      </c>
      <c r="D2517" t="inlineStr">
        <is>
          <t>33 80 4505 548-4</t>
        </is>
      </c>
      <c r="E2517" t="inlineStr">
        <is>
          <t>Rail Cargo Austria AG</t>
        </is>
      </c>
      <c r="F2517" t="inlineStr">
        <is>
          <t>WBA</t>
        </is>
      </c>
      <c r="G2517" t="inlineStr">
        <is>
          <t>40' CW</t>
        </is>
      </c>
      <c r="I2517" s="6" t="n"/>
      <c r="J2517" s="6" t="n"/>
      <c r="K2517" t="inlineStr">
        <is>
          <t>run_initial_fixed_duration</t>
        </is>
      </c>
      <c r="L2517" s="6" t="n">
        <v>45082</v>
      </c>
      <c r="M2517" s="6" t="n">
        <v>46053</v>
      </c>
      <c r="N2517" t="n">
        <v>940</v>
      </c>
      <c r="O2517" s="6" t="n">
        <v>46053</v>
      </c>
      <c r="P2517" t="n">
        <v>45894</v>
      </c>
      <c r="S2517" t="inlineStr">
        <is>
          <t>n.a.</t>
        </is>
      </c>
      <c r="T2517" s="6" t="n"/>
      <c r="U2517" s="6" t="n"/>
      <c r="V2517" t="n">
        <v>0</v>
      </c>
      <c r="W2517" t="n">
        <v>0</v>
      </c>
      <c r="X2517" s="6" t="n"/>
      <c r="Z2517" s="6" t="n">
        <v>46053</v>
      </c>
      <c r="AA2517" t="inlineStr">
        <is>
          <t>n.a.</t>
        </is>
      </c>
      <c r="AB2517" s="6" t="n">
        <v>46053</v>
      </c>
      <c r="AC2517" t="inlineStr"/>
      <c r="AD2517" s="6" t="n">
        <v>45900</v>
      </c>
    </row>
    <row r="2518">
      <c r="A2518" t="inlineStr">
        <is>
          <t>V100042</t>
        </is>
      </c>
      <c r="B2518" t="inlineStr">
        <is>
          <t>2022-0015</t>
        </is>
      </c>
      <c r="C2518" t="n">
        <v>4</v>
      </c>
      <c r="D2518" t="inlineStr">
        <is>
          <t>33 80 4505 549-2</t>
        </is>
      </c>
      <c r="E2518" t="inlineStr">
        <is>
          <t>Rail Cargo Austria AG</t>
        </is>
      </c>
      <c r="F2518" t="inlineStr">
        <is>
          <t>WBA</t>
        </is>
      </c>
      <c r="G2518" t="inlineStr">
        <is>
          <t>40' CW</t>
        </is>
      </c>
      <c r="I2518" s="6" t="n"/>
      <c r="J2518" s="6" t="n"/>
      <c r="K2518" t="inlineStr">
        <is>
          <t>run_initial_fixed_duration</t>
        </is>
      </c>
      <c r="L2518" s="6" t="n">
        <v>45082</v>
      </c>
      <c r="M2518" s="6" t="n">
        <v>46053</v>
      </c>
      <c r="N2518" t="n">
        <v>940</v>
      </c>
      <c r="O2518" s="6" t="n">
        <v>46053</v>
      </c>
      <c r="P2518" t="n">
        <v>45894</v>
      </c>
      <c r="S2518" t="inlineStr">
        <is>
          <t>n.a.</t>
        </is>
      </c>
      <c r="T2518" s="6" t="n"/>
      <c r="U2518" s="6" t="n"/>
      <c r="V2518" t="n">
        <v>0</v>
      </c>
      <c r="W2518" t="n">
        <v>0</v>
      </c>
      <c r="X2518" s="6" t="n"/>
      <c r="Z2518" s="6" t="n">
        <v>46053</v>
      </c>
      <c r="AA2518" t="inlineStr">
        <is>
          <t>n.a.</t>
        </is>
      </c>
      <c r="AB2518" s="6" t="n">
        <v>46053</v>
      </c>
      <c r="AC2518" t="inlineStr"/>
      <c r="AD2518" s="6" t="n">
        <v>45900</v>
      </c>
    </row>
    <row r="2519">
      <c r="A2519" t="inlineStr">
        <is>
          <t>V100042</t>
        </is>
      </c>
      <c r="B2519" t="inlineStr">
        <is>
          <t>2022-0015</t>
        </is>
      </c>
      <c r="C2519" t="n">
        <v>5</v>
      </c>
      <c r="D2519" t="inlineStr">
        <is>
          <t>33 80 4505 550-0</t>
        </is>
      </c>
      <c r="E2519" t="inlineStr">
        <is>
          <t>Rail Cargo Austria AG</t>
        </is>
      </c>
      <c r="F2519" t="inlineStr">
        <is>
          <t>WBA</t>
        </is>
      </c>
      <c r="G2519" t="inlineStr">
        <is>
          <t>40' CW</t>
        </is>
      </c>
      <c r="I2519" s="6" t="n"/>
      <c r="J2519" s="6" t="n"/>
      <c r="K2519" t="inlineStr">
        <is>
          <t>run_initial_fixed_duration</t>
        </is>
      </c>
      <c r="L2519" s="6" t="n">
        <v>45082</v>
      </c>
      <c r="M2519" s="6" t="n">
        <v>46053</v>
      </c>
      <c r="N2519" t="n">
        <v>940</v>
      </c>
      <c r="O2519" s="6" t="n">
        <v>46053</v>
      </c>
      <c r="P2519" t="n">
        <v>45894</v>
      </c>
      <c r="S2519" t="inlineStr">
        <is>
          <t>n.a.</t>
        </is>
      </c>
      <c r="T2519" s="6" t="n"/>
      <c r="U2519" s="6" t="n"/>
      <c r="V2519" t="n">
        <v>0</v>
      </c>
      <c r="W2519" t="n">
        <v>0</v>
      </c>
      <c r="X2519" s="6" t="n"/>
      <c r="Z2519" s="6" t="n">
        <v>46053</v>
      </c>
      <c r="AA2519" t="inlineStr">
        <is>
          <t>n.a.</t>
        </is>
      </c>
      <c r="AB2519" s="6" t="n">
        <v>46053</v>
      </c>
      <c r="AC2519" t="inlineStr"/>
      <c r="AD2519" s="6" t="n">
        <v>45900</v>
      </c>
    </row>
    <row r="2520">
      <c r="A2520" t="inlineStr">
        <is>
          <t>V100042</t>
        </is>
      </c>
      <c r="B2520" t="inlineStr">
        <is>
          <t>2022-0015</t>
        </is>
      </c>
      <c r="C2520" t="n">
        <v>6</v>
      </c>
      <c r="D2520" t="inlineStr">
        <is>
          <t>33 80 4505 551-8</t>
        </is>
      </c>
      <c r="E2520" t="inlineStr">
        <is>
          <t>Rail Cargo Austria AG</t>
        </is>
      </c>
      <c r="F2520" t="inlineStr">
        <is>
          <t>WBA</t>
        </is>
      </c>
      <c r="G2520" t="inlineStr">
        <is>
          <t>40' CW</t>
        </is>
      </c>
      <c r="I2520" s="6" t="n"/>
      <c r="J2520" s="6" t="n"/>
      <c r="K2520" t="inlineStr">
        <is>
          <t>run_initial_fixed_duration</t>
        </is>
      </c>
      <c r="L2520" s="6" t="n">
        <v>45082</v>
      </c>
      <c r="M2520" s="6" t="n">
        <v>46053</v>
      </c>
      <c r="N2520" t="n">
        <v>940</v>
      </c>
      <c r="O2520" s="6" t="n">
        <v>46053</v>
      </c>
      <c r="P2520" t="n">
        <v>45894</v>
      </c>
      <c r="S2520" t="inlineStr">
        <is>
          <t>n.a.</t>
        </is>
      </c>
      <c r="T2520" s="6" t="n"/>
      <c r="U2520" s="6" t="n"/>
      <c r="V2520" t="n">
        <v>0</v>
      </c>
      <c r="W2520" t="n">
        <v>0</v>
      </c>
      <c r="X2520" s="6" t="n"/>
      <c r="Z2520" s="6" t="n">
        <v>46053</v>
      </c>
      <c r="AA2520" t="inlineStr">
        <is>
          <t>n.a.</t>
        </is>
      </c>
      <c r="AB2520" s="6" t="n">
        <v>46053</v>
      </c>
      <c r="AC2520" t="inlineStr"/>
      <c r="AD2520" s="6" t="n">
        <v>45900</v>
      </c>
    </row>
    <row r="2521">
      <c r="A2521" t="inlineStr">
        <is>
          <t>V100042</t>
        </is>
      </c>
      <c r="B2521" t="inlineStr">
        <is>
          <t>2022-0015</t>
        </is>
      </c>
      <c r="C2521" t="n">
        <v>7</v>
      </c>
      <c r="D2521" t="inlineStr">
        <is>
          <t>33 80 4505 552-6</t>
        </is>
      </c>
      <c r="E2521" t="inlineStr">
        <is>
          <t>Rail Cargo Austria AG</t>
        </is>
      </c>
      <c r="F2521" t="inlineStr">
        <is>
          <t>WBA</t>
        </is>
      </c>
      <c r="G2521" t="inlineStr">
        <is>
          <t>40' CW</t>
        </is>
      </c>
      <c r="I2521" s="6" t="n"/>
      <c r="J2521" s="6" t="n"/>
      <c r="K2521" t="inlineStr">
        <is>
          <t>run_initial_fixed_duration</t>
        </is>
      </c>
      <c r="L2521" s="6" t="n">
        <v>45082</v>
      </c>
      <c r="M2521" s="6" t="n">
        <v>46053</v>
      </c>
      <c r="N2521" t="n">
        <v>940</v>
      </c>
      <c r="O2521" s="6" t="n">
        <v>46053</v>
      </c>
      <c r="P2521" t="n">
        <v>45894</v>
      </c>
      <c r="S2521" t="inlineStr">
        <is>
          <t>n.a.</t>
        </is>
      </c>
      <c r="T2521" s="6" t="n"/>
      <c r="U2521" s="6" t="n"/>
      <c r="V2521" t="n">
        <v>0</v>
      </c>
      <c r="W2521" t="n">
        <v>0</v>
      </c>
      <c r="X2521" s="6" t="n"/>
      <c r="Z2521" s="6" t="n">
        <v>46053</v>
      </c>
      <c r="AA2521" t="inlineStr">
        <is>
          <t>n.a.</t>
        </is>
      </c>
      <c r="AB2521" s="6" t="n">
        <v>46053</v>
      </c>
      <c r="AC2521" t="inlineStr"/>
      <c r="AD2521" s="6" t="n">
        <v>45900</v>
      </c>
    </row>
    <row r="2522">
      <c r="A2522" t="inlineStr">
        <is>
          <t>V100042</t>
        </is>
      </c>
      <c r="B2522" t="inlineStr">
        <is>
          <t>2022-0015</t>
        </is>
      </c>
      <c r="C2522" t="n">
        <v>8</v>
      </c>
      <c r="D2522" t="inlineStr">
        <is>
          <t>33 80 4505 553-4</t>
        </is>
      </c>
      <c r="E2522" t="inlineStr">
        <is>
          <t>Rail Cargo Austria AG</t>
        </is>
      </c>
      <c r="F2522" t="inlineStr">
        <is>
          <t>WBA</t>
        </is>
      </c>
      <c r="G2522" t="inlineStr">
        <is>
          <t>40' CW</t>
        </is>
      </c>
      <c r="I2522" s="6" t="n"/>
      <c r="J2522" s="6" t="n"/>
      <c r="K2522" t="inlineStr">
        <is>
          <t>run_initial_fixed_duration</t>
        </is>
      </c>
      <c r="L2522" s="6" t="n">
        <v>45082</v>
      </c>
      <c r="M2522" s="6" t="n">
        <v>46053</v>
      </c>
      <c r="N2522" t="n">
        <v>940</v>
      </c>
      <c r="O2522" s="6" t="n">
        <v>46053</v>
      </c>
      <c r="P2522" t="n">
        <v>45894</v>
      </c>
      <c r="S2522" t="inlineStr">
        <is>
          <t>n.a.</t>
        </is>
      </c>
      <c r="T2522" s="6" t="n"/>
      <c r="U2522" s="6" t="n"/>
      <c r="V2522" t="n">
        <v>0</v>
      </c>
      <c r="W2522" t="n">
        <v>0</v>
      </c>
      <c r="X2522" s="6" t="n"/>
      <c r="Z2522" s="6" t="n">
        <v>46053</v>
      </c>
      <c r="AA2522" t="inlineStr">
        <is>
          <t>n.a.</t>
        </is>
      </c>
      <c r="AB2522" s="6" t="n">
        <v>46053</v>
      </c>
      <c r="AC2522" t="inlineStr"/>
      <c r="AD2522" s="6" t="n">
        <v>45900</v>
      </c>
    </row>
    <row r="2523">
      <c r="A2523" t="inlineStr">
        <is>
          <t>V100042</t>
        </is>
      </c>
      <c r="B2523" t="inlineStr">
        <is>
          <t>2022-0015</t>
        </is>
      </c>
      <c r="C2523" t="n">
        <v>9</v>
      </c>
      <c r="D2523" t="inlineStr">
        <is>
          <t>33 80 4505 554-2</t>
        </is>
      </c>
      <c r="E2523" t="inlineStr">
        <is>
          <t>Rail Cargo Austria AG</t>
        </is>
      </c>
      <c r="F2523" t="inlineStr">
        <is>
          <t>WBA</t>
        </is>
      </c>
      <c r="G2523" t="inlineStr">
        <is>
          <t>40' CW</t>
        </is>
      </c>
      <c r="I2523" s="6" t="n"/>
      <c r="J2523" s="6" t="n"/>
      <c r="K2523" t="inlineStr">
        <is>
          <t>run_initial_fixed_duration</t>
        </is>
      </c>
      <c r="L2523" s="6" t="n">
        <v>45082</v>
      </c>
      <c r="M2523" s="6" t="n">
        <v>46053</v>
      </c>
      <c r="N2523" t="n">
        <v>940</v>
      </c>
      <c r="O2523" s="6" t="n">
        <v>46053</v>
      </c>
      <c r="P2523" t="n">
        <v>45894</v>
      </c>
      <c r="S2523" t="inlineStr">
        <is>
          <t>n.a.</t>
        </is>
      </c>
      <c r="T2523" s="6" t="n"/>
      <c r="U2523" s="6" t="n"/>
      <c r="V2523" t="n">
        <v>0</v>
      </c>
      <c r="W2523" t="n">
        <v>0</v>
      </c>
      <c r="X2523" s="6" t="n"/>
      <c r="Z2523" s="6" t="n">
        <v>46053</v>
      </c>
      <c r="AA2523" t="inlineStr">
        <is>
          <t>n.a.</t>
        </is>
      </c>
      <c r="AB2523" s="6" t="n">
        <v>46053</v>
      </c>
      <c r="AC2523" t="inlineStr"/>
      <c r="AD2523" s="6" t="n">
        <v>45900</v>
      </c>
    </row>
    <row r="2524">
      <c r="A2524" t="inlineStr">
        <is>
          <t>V100042</t>
        </is>
      </c>
      <c r="B2524" t="inlineStr">
        <is>
          <t>2022-0015</t>
        </is>
      </c>
      <c r="C2524" t="n">
        <v>10</v>
      </c>
      <c r="D2524" t="inlineStr">
        <is>
          <t>33 80 4505 555-9</t>
        </is>
      </c>
      <c r="E2524" t="inlineStr">
        <is>
          <t>Rail Cargo Austria AG</t>
        </is>
      </c>
      <c r="F2524" t="inlineStr">
        <is>
          <t>WBA</t>
        </is>
      </c>
      <c r="G2524" t="inlineStr">
        <is>
          <t>40' CW</t>
        </is>
      </c>
      <c r="I2524" s="6" t="n"/>
      <c r="J2524" s="6" t="n"/>
      <c r="K2524" t="inlineStr">
        <is>
          <t>run_initial_fixed_duration</t>
        </is>
      </c>
      <c r="L2524" s="6" t="n">
        <v>45082</v>
      </c>
      <c r="M2524" s="6" t="n">
        <v>46053</v>
      </c>
      <c r="N2524" t="n">
        <v>940</v>
      </c>
      <c r="O2524" s="6" t="n">
        <v>46053</v>
      </c>
      <c r="P2524" t="n">
        <v>45894</v>
      </c>
      <c r="S2524" t="inlineStr">
        <is>
          <t>n.a.</t>
        </is>
      </c>
      <c r="T2524" s="6" t="n"/>
      <c r="U2524" s="6" t="n"/>
      <c r="V2524" t="n">
        <v>0</v>
      </c>
      <c r="W2524" t="n">
        <v>0</v>
      </c>
      <c r="X2524" s="6" t="n"/>
      <c r="Z2524" s="6" t="n">
        <v>46053</v>
      </c>
      <c r="AA2524" t="inlineStr">
        <is>
          <t>n.a.</t>
        </is>
      </c>
      <c r="AB2524" s="6" t="n">
        <v>46053</v>
      </c>
      <c r="AC2524" t="inlineStr"/>
      <c r="AD2524" s="6" t="n">
        <v>45900</v>
      </c>
    </row>
    <row r="2525">
      <c r="A2525" t="inlineStr">
        <is>
          <t>V100042</t>
        </is>
      </c>
      <c r="B2525" t="inlineStr">
        <is>
          <t>2022-0015</t>
        </is>
      </c>
      <c r="C2525" t="n">
        <v>11</v>
      </c>
      <c r="D2525" t="inlineStr">
        <is>
          <t>33 80 4505 556-7</t>
        </is>
      </c>
      <c r="E2525" t="inlineStr">
        <is>
          <t>Rail Cargo Austria AG</t>
        </is>
      </c>
      <c r="F2525" t="inlineStr">
        <is>
          <t>WBA</t>
        </is>
      </c>
      <c r="G2525" t="inlineStr">
        <is>
          <t>40' CW</t>
        </is>
      </c>
      <c r="I2525" s="6" t="n"/>
      <c r="J2525" s="6" t="n"/>
      <c r="K2525" t="inlineStr">
        <is>
          <t>run_initial_fixed_duration</t>
        </is>
      </c>
      <c r="L2525" s="6" t="n">
        <v>45082</v>
      </c>
      <c r="M2525" s="6" t="n">
        <v>46053</v>
      </c>
      <c r="N2525" t="n">
        <v>940</v>
      </c>
      <c r="O2525" s="6" t="n">
        <v>46053</v>
      </c>
      <c r="P2525" t="n">
        <v>45894</v>
      </c>
      <c r="S2525" t="inlineStr">
        <is>
          <t>n.a.</t>
        </is>
      </c>
      <c r="T2525" s="6" t="n"/>
      <c r="U2525" s="6" t="n"/>
      <c r="V2525" t="n">
        <v>0</v>
      </c>
      <c r="W2525" t="n">
        <v>0</v>
      </c>
      <c r="X2525" s="6" t="n"/>
      <c r="Z2525" s="6" t="n">
        <v>46053</v>
      </c>
      <c r="AA2525" t="inlineStr">
        <is>
          <t>n.a.</t>
        </is>
      </c>
      <c r="AB2525" s="6" t="n">
        <v>46053</v>
      </c>
      <c r="AC2525" t="inlineStr"/>
      <c r="AD2525" s="6" t="n">
        <v>45900</v>
      </c>
    </row>
    <row r="2526">
      <c r="A2526" t="inlineStr">
        <is>
          <t>V100042</t>
        </is>
      </c>
      <c r="B2526" t="inlineStr">
        <is>
          <t>2022-0015</t>
        </is>
      </c>
      <c r="C2526" t="n">
        <v>12</v>
      </c>
      <c r="D2526" t="inlineStr">
        <is>
          <t>33 80 4505 557-5</t>
        </is>
      </c>
      <c r="E2526" t="inlineStr">
        <is>
          <t>Rail Cargo Austria AG</t>
        </is>
      </c>
      <c r="F2526" t="inlineStr">
        <is>
          <t>WBA</t>
        </is>
      </c>
      <c r="G2526" t="inlineStr">
        <is>
          <t>40' CW</t>
        </is>
      </c>
      <c r="I2526" s="6" t="n"/>
      <c r="J2526" s="6" t="n"/>
      <c r="K2526" t="inlineStr">
        <is>
          <t>run_initial_fixed_duration</t>
        </is>
      </c>
      <c r="L2526" s="6" t="n">
        <v>45082</v>
      </c>
      <c r="M2526" s="6" t="n">
        <v>46053</v>
      </c>
      <c r="N2526" t="n">
        <v>940</v>
      </c>
      <c r="O2526" s="6" t="n">
        <v>46053</v>
      </c>
      <c r="P2526" t="n">
        <v>45894</v>
      </c>
      <c r="S2526" t="inlineStr">
        <is>
          <t>n.a.</t>
        </is>
      </c>
      <c r="T2526" s="6" t="n"/>
      <c r="U2526" s="6" t="n"/>
      <c r="V2526" t="n">
        <v>0</v>
      </c>
      <c r="W2526" t="n">
        <v>0</v>
      </c>
      <c r="X2526" s="6" t="n"/>
      <c r="Z2526" s="6" t="n">
        <v>46053</v>
      </c>
      <c r="AA2526" t="inlineStr">
        <is>
          <t>n.a.</t>
        </is>
      </c>
      <c r="AB2526" s="6" t="n">
        <v>46053</v>
      </c>
      <c r="AC2526" t="inlineStr"/>
      <c r="AD2526" s="6" t="n">
        <v>45900</v>
      </c>
    </row>
    <row r="2527">
      <c r="A2527" t="inlineStr">
        <is>
          <t>V100042</t>
        </is>
      </c>
      <c r="B2527" t="inlineStr">
        <is>
          <t>2022-0015</t>
        </is>
      </c>
      <c r="C2527" t="n">
        <v>13</v>
      </c>
      <c r="D2527" t="inlineStr">
        <is>
          <t>33 80 4505 558-3</t>
        </is>
      </c>
      <c r="E2527" t="inlineStr">
        <is>
          <t>Rail Cargo Austria AG</t>
        </is>
      </c>
      <c r="F2527" t="inlineStr">
        <is>
          <t>WBA</t>
        </is>
      </c>
      <c r="G2527" t="inlineStr">
        <is>
          <t>40' CW</t>
        </is>
      </c>
      <c r="I2527" s="6" t="n"/>
      <c r="J2527" s="6" t="n"/>
      <c r="K2527" t="inlineStr">
        <is>
          <t>run_initial_fixed_duration</t>
        </is>
      </c>
      <c r="L2527" s="6" t="n">
        <v>45082</v>
      </c>
      <c r="M2527" s="6" t="n">
        <v>46053</v>
      </c>
      <c r="N2527" t="n">
        <v>940</v>
      </c>
      <c r="O2527" s="6" t="n">
        <v>46053</v>
      </c>
      <c r="P2527" t="n">
        <v>45894</v>
      </c>
      <c r="S2527" t="inlineStr">
        <is>
          <t>n.a.</t>
        </is>
      </c>
      <c r="T2527" s="6" t="n"/>
      <c r="U2527" s="6" t="n"/>
      <c r="V2527" t="n">
        <v>0</v>
      </c>
      <c r="W2527" t="n">
        <v>0</v>
      </c>
      <c r="X2527" s="6" t="n"/>
      <c r="Z2527" s="6" t="n">
        <v>46053</v>
      </c>
      <c r="AA2527" t="inlineStr">
        <is>
          <t>n.a.</t>
        </is>
      </c>
      <c r="AB2527" s="6" t="n">
        <v>46053</v>
      </c>
      <c r="AC2527" t="inlineStr"/>
      <c r="AD2527" s="6" t="n">
        <v>45900</v>
      </c>
    </row>
    <row r="2528">
      <c r="A2528" t="inlineStr">
        <is>
          <t>V100042</t>
        </is>
      </c>
      <c r="B2528" t="inlineStr">
        <is>
          <t>2022-0015</t>
        </is>
      </c>
      <c r="C2528" t="n">
        <v>14</v>
      </c>
      <c r="D2528" t="inlineStr">
        <is>
          <t>33 80 4505 559-1</t>
        </is>
      </c>
      <c r="E2528" t="inlineStr">
        <is>
          <t>Rail Cargo Austria AG</t>
        </is>
      </c>
      <c r="F2528" t="inlineStr">
        <is>
          <t>WBA</t>
        </is>
      </c>
      <c r="G2528" t="inlineStr">
        <is>
          <t>40' CW</t>
        </is>
      </c>
      <c r="I2528" s="6" t="n"/>
      <c r="J2528" s="6" t="n"/>
      <c r="K2528" t="inlineStr">
        <is>
          <t>run_initial_fixed_duration</t>
        </is>
      </c>
      <c r="L2528" s="6" t="n">
        <v>45082</v>
      </c>
      <c r="M2528" s="6" t="n">
        <v>46053</v>
      </c>
      <c r="N2528" t="n">
        <v>940</v>
      </c>
      <c r="O2528" s="6" t="n">
        <v>46053</v>
      </c>
      <c r="P2528" t="n">
        <v>45894</v>
      </c>
      <c r="S2528" t="inlineStr">
        <is>
          <t>n.a.</t>
        </is>
      </c>
      <c r="T2528" s="6" t="n"/>
      <c r="U2528" s="6" t="n"/>
      <c r="V2528" t="n">
        <v>0</v>
      </c>
      <c r="W2528" t="n">
        <v>0</v>
      </c>
      <c r="X2528" s="6" t="n"/>
      <c r="Z2528" s="6" t="n">
        <v>46053</v>
      </c>
      <c r="AA2528" t="inlineStr">
        <is>
          <t>n.a.</t>
        </is>
      </c>
      <c r="AB2528" s="6" t="n">
        <v>46053</v>
      </c>
      <c r="AC2528" t="inlineStr"/>
      <c r="AD2528" s="6" t="n">
        <v>45900</v>
      </c>
    </row>
    <row r="2529">
      <c r="A2529" t="inlineStr">
        <is>
          <t>V100042</t>
        </is>
      </c>
      <c r="B2529" t="inlineStr">
        <is>
          <t>2022-0015</t>
        </is>
      </c>
      <c r="C2529" t="n">
        <v>15</v>
      </c>
      <c r="D2529" t="inlineStr">
        <is>
          <t>33 80 4505 560-9</t>
        </is>
      </c>
      <c r="E2529" t="inlineStr">
        <is>
          <t>Rail Cargo Austria AG</t>
        </is>
      </c>
      <c r="F2529" t="inlineStr">
        <is>
          <t>WBA</t>
        </is>
      </c>
      <c r="G2529" t="inlineStr">
        <is>
          <t>40' CW</t>
        </is>
      </c>
      <c r="I2529" s="6" t="n"/>
      <c r="J2529" s="6" t="n"/>
      <c r="K2529" t="inlineStr">
        <is>
          <t>run_initial_fixed_duration</t>
        </is>
      </c>
      <c r="L2529" s="6" t="n">
        <v>45082</v>
      </c>
      <c r="M2529" s="6" t="n">
        <v>46053</v>
      </c>
      <c r="N2529" t="n">
        <v>940</v>
      </c>
      <c r="O2529" s="6" t="n">
        <v>46053</v>
      </c>
      <c r="P2529" t="n">
        <v>45894</v>
      </c>
      <c r="S2529" t="inlineStr">
        <is>
          <t>n.a.</t>
        </is>
      </c>
      <c r="T2529" s="6" t="n"/>
      <c r="U2529" s="6" t="n"/>
      <c r="V2529" t="n">
        <v>0</v>
      </c>
      <c r="W2529" t="n">
        <v>0</v>
      </c>
      <c r="X2529" s="6" t="n"/>
      <c r="Z2529" s="6" t="n">
        <v>46053</v>
      </c>
      <c r="AA2529" t="inlineStr">
        <is>
          <t>n.a.</t>
        </is>
      </c>
      <c r="AB2529" s="6" t="n">
        <v>46053</v>
      </c>
      <c r="AC2529" t="inlineStr"/>
      <c r="AD2529" s="6" t="n">
        <v>45900</v>
      </c>
    </row>
    <row r="2530">
      <c r="A2530" t="inlineStr">
        <is>
          <t>V100042</t>
        </is>
      </c>
      <c r="B2530" t="inlineStr">
        <is>
          <t>2022-0015</t>
        </is>
      </c>
      <c r="C2530" t="n">
        <v>16</v>
      </c>
      <c r="D2530" t="inlineStr">
        <is>
          <t>33 80 4505 561-7</t>
        </is>
      </c>
      <c r="E2530" t="inlineStr">
        <is>
          <t>Rail Cargo Austria AG</t>
        </is>
      </c>
      <c r="F2530" t="inlineStr">
        <is>
          <t>WBA</t>
        </is>
      </c>
      <c r="G2530" t="inlineStr">
        <is>
          <t>40' CW</t>
        </is>
      </c>
      <c r="I2530" s="6" t="n"/>
      <c r="J2530" s="6" t="n"/>
      <c r="K2530" t="inlineStr">
        <is>
          <t>run_initial_fixed_duration</t>
        </is>
      </c>
      <c r="L2530" s="6" t="n">
        <v>45082</v>
      </c>
      <c r="M2530" s="6" t="n">
        <v>46053</v>
      </c>
      <c r="N2530" t="n">
        <v>940</v>
      </c>
      <c r="O2530" s="6" t="n">
        <v>46053</v>
      </c>
      <c r="P2530" t="n">
        <v>45894</v>
      </c>
      <c r="S2530" t="inlineStr">
        <is>
          <t>n.a.</t>
        </is>
      </c>
      <c r="T2530" s="6" t="n"/>
      <c r="U2530" s="6" t="n"/>
      <c r="V2530" t="n">
        <v>0</v>
      </c>
      <c r="W2530" t="n">
        <v>0</v>
      </c>
      <c r="X2530" s="6" t="n"/>
      <c r="Z2530" s="6" t="n">
        <v>46053</v>
      </c>
      <c r="AA2530" t="inlineStr">
        <is>
          <t>n.a.</t>
        </is>
      </c>
      <c r="AB2530" s="6" t="n">
        <v>46053</v>
      </c>
      <c r="AC2530" t="inlineStr"/>
      <c r="AD2530" s="6" t="n">
        <v>45900</v>
      </c>
    </row>
    <row r="2531">
      <c r="A2531" t="inlineStr">
        <is>
          <t>V100042</t>
        </is>
      </c>
      <c r="B2531" t="inlineStr">
        <is>
          <t>2022-0015</t>
        </is>
      </c>
      <c r="C2531" t="n">
        <v>17</v>
      </c>
      <c r="D2531" t="inlineStr">
        <is>
          <t>33 80 4505 562-5</t>
        </is>
      </c>
      <c r="E2531" t="inlineStr">
        <is>
          <t>Rail Cargo Austria AG</t>
        </is>
      </c>
      <c r="F2531" t="inlineStr">
        <is>
          <t>WBA</t>
        </is>
      </c>
      <c r="G2531" t="inlineStr">
        <is>
          <t>40' CW</t>
        </is>
      </c>
      <c r="I2531" s="6" t="n"/>
      <c r="J2531" s="6" t="n"/>
      <c r="K2531" t="inlineStr">
        <is>
          <t>run_initial_fixed_duration</t>
        </is>
      </c>
      <c r="L2531" s="6" t="n">
        <v>45082</v>
      </c>
      <c r="M2531" s="6" t="n">
        <v>46053</v>
      </c>
      <c r="N2531" t="n">
        <v>940</v>
      </c>
      <c r="O2531" s="6" t="n">
        <v>46053</v>
      </c>
      <c r="P2531" t="n">
        <v>45894</v>
      </c>
      <c r="S2531" t="inlineStr">
        <is>
          <t>n.a.</t>
        </is>
      </c>
      <c r="T2531" s="6" t="n"/>
      <c r="U2531" s="6" t="n"/>
      <c r="V2531" t="n">
        <v>0</v>
      </c>
      <c r="W2531" t="n">
        <v>0</v>
      </c>
      <c r="X2531" s="6" t="n"/>
      <c r="Z2531" s="6" t="n">
        <v>46053</v>
      </c>
      <c r="AA2531" t="inlineStr">
        <is>
          <t>n.a.</t>
        </is>
      </c>
      <c r="AB2531" s="6" t="n">
        <v>46053</v>
      </c>
      <c r="AC2531" t="inlineStr"/>
      <c r="AD2531" s="6" t="n">
        <v>45900</v>
      </c>
    </row>
    <row r="2532">
      <c r="A2532" t="inlineStr">
        <is>
          <t>V100042</t>
        </is>
      </c>
      <c r="B2532" t="inlineStr">
        <is>
          <t>2022-0015</t>
        </is>
      </c>
      <c r="C2532" t="n">
        <v>18</v>
      </c>
      <c r="D2532" t="inlineStr">
        <is>
          <t>33 80 4505 563-3</t>
        </is>
      </c>
      <c r="E2532" t="inlineStr">
        <is>
          <t>Rail Cargo Austria AG</t>
        </is>
      </c>
      <c r="F2532" t="inlineStr">
        <is>
          <t>WBA</t>
        </is>
      </c>
      <c r="G2532" t="inlineStr">
        <is>
          <t>40' CW</t>
        </is>
      </c>
      <c r="I2532" s="6" t="n"/>
      <c r="J2532" s="6" t="n"/>
      <c r="K2532" t="inlineStr">
        <is>
          <t>run_initial_fixed_duration</t>
        </is>
      </c>
      <c r="L2532" s="6" t="n">
        <v>45082</v>
      </c>
      <c r="M2532" s="6" t="n">
        <v>46053</v>
      </c>
      <c r="N2532" t="n">
        <v>940</v>
      </c>
      <c r="O2532" s="6" t="n">
        <v>46053</v>
      </c>
      <c r="P2532" t="n">
        <v>45894</v>
      </c>
      <c r="S2532" t="inlineStr">
        <is>
          <t>n.a.</t>
        </is>
      </c>
      <c r="T2532" s="6" t="n"/>
      <c r="U2532" s="6" t="n"/>
      <c r="V2532" t="n">
        <v>0</v>
      </c>
      <c r="W2532" t="n">
        <v>0</v>
      </c>
      <c r="X2532" s="6" t="n"/>
      <c r="Z2532" s="6" t="n">
        <v>46053</v>
      </c>
      <c r="AA2532" t="inlineStr">
        <is>
          <t>n.a.</t>
        </is>
      </c>
      <c r="AB2532" s="6" t="n">
        <v>46053</v>
      </c>
      <c r="AC2532" t="inlineStr"/>
      <c r="AD2532" s="6" t="n">
        <v>45900</v>
      </c>
    </row>
    <row r="2533">
      <c r="A2533" t="inlineStr">
        <is>
          <t>V100050</t>
        </is>
      </c>
      <c r="B2533" t="inlineStr">
        <is>
          <t>2023-0038</t>
        </is>
      </c>
      <c r="C2533" t="n">
        <v>1</v>
      </c>
      <c r="D2533" t="inlineStr">
        <is>
          <t>31 80 4657 353-7</t>
        </is>
      </c>
      <c r="E2533" t="inlineStr">
        <is>
          <t>Rail Cargo Austria AG</t>
        </is>
      </c>
      <c r="F2533" t="inlineStr">
        <is>
          <t>WBA</t>
        </is>
      </c>
      <c r="G2533" t="inlineStr">
        <is>
          <t>60' Mobiler</t>
        </is>
      </c>
      <c r="H2533" t="n">
        <v>0</v>
      </c>
      <c r="I2533" s="6" t="n">
        <v>0</v>
      </c>
      <c r="J2533" s="6" t="n">
        <v>0</v>
      </c>
      <c r="K2533" t="inlineStr">
        <is>
          <t>run_initial_fixed_duration</t>
        </is>
      </c>
      <c r="L2533" s="6" t="n">
        <v>45302</v>
      </c>
      <c r="M2533" s="6" t="n">
        <v>46391</v>
      </c>
      <c r="N2533" t="n">
        <v>1082</v>
      </c>
      <c r="O2533" s="6" t="n">
        <v>46391</v>
      </c>
      <c r="S2533" t="inlineStr">
        <is>
          <t>n.a.</t>
        </is>
      </c>
      <c r="T2533" s="6" t="n"/>
      <c r="U2533" s="6" t="n"/>
      <c r="V2533" t="n">
        <v>0</v>
      </c>
      <c r="W2533" t="n">
        <v>0</v>
      </c>
      <c r="X2533" s="6" t="n"/>
      <c r="Z2533" s="6" t="n">
        <v>46391</v>
      </c>
      <c r="AA2533" t="inlineStr">
        <is>
          <t>n.a.</t>
        </is>
      </c>
      <c r="AB2533" s="6" t="n">
        <v>46391</v>
      </c>
      <c r="AC2533" t="inlineStr"/>
      <c r="AD2533" s="6" t="n">
        <v>46238</v>
      </c>
    </row>
    <row r="2534">
      <c r="A2534" t="inlineStr">
        <is>
          <t>V100050</t>
        </is>
      </c>
      <c r="B2534" t="inlineStr">
        <is>
          <t>2023-0038</t>
        </is>
      </c>
      <c r="C2534" t="n">
        <v>2</v>
      </c>
      <c r="D2534" t="inlineStr">
        <is>
          <t>31 80 4657 354-5</t>
        </is>
      </c>
      <c r="E2534" t="inlineStr">
        <is>
          <t>Rail Cargo Austria AG</t>
        </is>
      </c>
      <c r="F2534" t="inlineStr">
        <is>
          <t>WBA</t>
        </is>
      </c>
      <c r="G2534" t="inlineStr">
        <is>
          <t>60' Mobiler</t>
        </is>
      </c>
      <c r="H2534" t="n">
        <v>0</v>
      </c>
      <c r="I2534" s="6" t="n">
        <v>0</v>
      </c>
      <c r="J2534" s="6" t="n">
        <v>0</v>
      </c>
      <c r="K2534" t="inlineStr">
        <is>
          <t>run_initial_fixed_duration</t>
        </is>
      </c>
      <c r="L2534" s="6" t="n">
        <v>45302</v>
      </c>
      <c r="M2534" s="6" t="n">
        <v>46391</v>
      </c>
      <c r="N2534" t="n">
        <v>1082</v>
      </c>
      <c r="O2534" s="6" t="n">
        <v>46391</v>
      </c>
      <c r="S2534" t="inlineStr">
        <is>
          <t>n.a.</t>
        </is>
      </c>
      <c r="T2534" s="6" t="n"/>
      <c r="U2534" s="6" t="n"/>
      <c r="V2534" t="n">
        <v>0</v>
      </c>
      <c r="W2534" t="n">
        <v>0</v>
      </c>
      <c r="X2534" s="6" t="n"/>
      <c r="Z2534" s="6" t="n">
        <v>46391</v>
      </c>
      <c r="AA2534" t="inlineStr">
        <is>
          <t>n.a.</t>
        </is>
      </c>
      <c r="AB2534" s="6" t="n">
        <v>46391</v>
      </c>
      <c r="AC2534" t="inlineStr"/>
      <c r="AD2534" s="6" t="n">
        <v>46238</v>
      </c>
    </row>
    <row r="2535">
      <c r="A2535" t="inlineStr">
        <is>
          <t>V100050</t>
        </is>
      </c>
      <c r="B2535" t="inlineStr">
        <is>
          <t>2023-0038</t>
        </is>
      </c>
      <c r="C2535" t="n">
        <v>3</v>
      </c>
      <c r="D2535" t="inlineStr">
        <is>
          <t>31 80 4657 355-2</t>
        </is>
      </c>
      <c r="E2535" t="inlineStr">
        <is>
          <t>Rail Cargo Austria AG</t>
        </is>
      </c>
      <c r="F2535" t="inlineStr">
        <is>
          <t>WBA</t>
        </is>
      </c>
      <c r="G2535" t="inlineStr">
        <is>
          <t>60' Mobiler</t>
        </is>
      </c>
      <c r="H2535" t="n">
        <v>0</v>
      </c>
      <c r="I2535" s="6" t="n">
        <v>0</v>
      </c>
      <c r="J2535" s="6" t="n">
        <v>0</v>
      </c>
      <c r="K2535" t="inlineStr">
        <is>
          <t>run_initial_fixed_duration</t>
        </is>
      </c>
      <c r="L2535" s="6" t="n">
        <v>45302</v>
      </c>
      <c r="M2535" s="6" t="n">
        <v>46391</v>
      </c>
      <c r="N2535" t="n">
        <v>1082</v>
      </c>
      <c r="O2535" s="6" t="n">
        <v>46391</v>
      </c>
      <c r="S2535" t="inlineStr">
        <is>
          <t>n.a.</t>
        </is>
      </c>
      <c r="T2535" s="6" t="n"/>
      <c r="U2535" s="6" t="n"/>
      <c r="V2535" t="n">
        <v>0</v>
      </c>
      <c r="W2535" t="n">
        <v>0</v>
      </c>
      <c r="X2535" s="6" t="n"/>
      <c r="Z2535" s="6" t="n">
        <v>46391</v>
      </c>
      <c r="AA2535" t="inlineStr">
        <is>
          <t>n.a.</t>
        </is>
      </c>
      <c r="AB2535" s="6" t="n">
        <v>46391</v>
      </c>
      <c r="AC2535" t="inlineStr"/>
      <c r="AD2535" s="6" t="n">
        <v>46238</v>
      </c>
    </row>
    <row r="2536">
      <c r="A2536" t="inlineStr">
        <is>
          <t>V100050</t>
        </is>
      </c>
      <c r="B2536" t="inlineStr">
        <is>
          <t>2023-0038</t>
        </is>
      </c>
      <c r="C2536" t="n">
        <v>4</v>
      </c>
      <c r="D2536" t="inlineStr">
        <is>
          <t>31 80 4657 356-0</t>
        </is>
      </c>
      <c r="E2536" t="inlineStr">
        <is>
          <t>Rail Cargo Austria AG</t>
        </is>
      </c>
      <c r="F2536" t="inlineStr">
        <is>
          <t>WBA</t>
        </is>
      </c>
      <c r="G2536" t="inlineStr">
        <is>
          <t>60' Mobiler</t>
        </is>
      </c>
      <c r="H2536" t="n">
        <v>0</v>
      </c>
      <c r="I2536" s="6" t="n">
        <v>0</v>
      </c>
      <c r="J2536" s="6" t="n">
        <v>0</v>
      </c>
      <c r="K2536" t="inlineStr">
        <is>
          <t>run_initial_fixed_duration</t>
        </is>
      </c>
      <c r="L2536" s="6" t="n">
        <v>45302</v>
      </c>
      <c r="M2536" s="6" t="n">
        <v>46391</v>
      </c>
      <c r="N2536" t="n">
        <v>1082</v>
      </c>
      <c r="O2536" s="6" t="n">
        <v>46391</v>
      </c>
      <c r="S2536" t="inlineStr">
        <is>
          <t>n.a.</t>
        </is>
      </c>
      <c r="T2536" s="6" t="n"/>
      <c r="U2536" s="6" t="n"/>
      <c r="V2536" t="n">
        <v>0</v>
      </c>
      <c r="W2536" t="n">
        <v>0</v>
      </c>
      <c r="X2536" s="6" t="n"/>
      <c r="Z2536" s="6" t="n">
        <v>46391</v>
      </c>
      <c r="AA2536" t="inlineStr">
        <is>
          <t>n.a.</t>
        </is>
      </c>
      <c r="AB2536" s="6" t="n">
        <v>46391</v>
      </c>
      <c r="AC2536" t="inlineStr"/>
      <c r="AD2536" s="6" t="n">
        <v>46238</v>
      </c>
    </row>
    <row r="2537">
      <c r="A2537" t="inlineStr">
        <is>
          <t>V100050</t>
        </is>
      </c>
      <c r="B2537" t="inlineStr">
        <is>
          <t>2023-0038</t>
        </is>
      </c>
      <c r="C2537" t="n">
        <v>5</v>
      </c>
      <c r="D2537" t="inlineStr">
        <is>
          <t>31 80 4657 357-8</t>
        </is>
      </c>
      <c r="E2537" t="inlineStr">
        <is>
          <t>Rail Cargo Austria AG</t>
        </is>
      </c>
      <c r="F2537" t="inlineStr">
        <is>
          <t>WBA</t>
        </is>
      </c>
      <c r="G2537" t="inlineStr">
        <is>
          <t>60' Mobiler</t>
        </is>
      </c>
      <c r="H2537" t="n">
        <v>0</v>
      </c>
      <c r="I2537" s="6" t="n">
        <v>0</v>
      </c>
      <c r="J2537" s="6" t="n">
        <v>0</v>
      </c>
      <c r="K2537" t="inlineStr">
        <is>
          <t>run_initial_fixed_duration</t>
        </is>
      </c>
      <c r="L2537" s="6" t="n">
        <v>45302</v>
      </c>
      <c r="M2537" s="6" t="n">
        <v>46391</v>
      </c>
      <c r="N2537" t="n">
        <v>1082</v>
      </c>
      <c r="O2537" s="6" t="n">
        <v>46391</v>
      </c>
      <c r="S2537" t="inlineStr">
        <is>
          <t>n.a.</t>
        </is>
      </c>
      <c r="T2537" s="6" t="n"/>
      <c r="U2537" s="6" t="n"/>
      <c r="V2537" t="n">
        <v>0</v>
      </c>
      <c r="W2537" t="n">
        <v>0</v>
      </c>
      <c r="X2537" s="6" t="n"/>
      <c r="Z2537" s="6" t="n">
        <v>46391</v>
      </c>
      <c r="AA2537" t="inlineStr">
        <is>
          <t>n.a.</t>
        </is>
      </c>
      <c r="AB2537" s="6" t="n">
        <v>46391</v>
      </c>
      <c r="AC2537" t="inlineStr"/>
      <c r="AD2537" s="6" t="n">
        <v>46238</v>
      </c>
    </row>
    <row r="2538">
      <c r="A2538" t="inlineStr">
        <is>
          <t>V100050</t>
        </is>
      </c>
      <c r="B2538" t="inlineStr">
        <is>
          <t>2023-0038</t>
        </is>
      </c>
      <c r="C2538" t="n">
        <v>6</v>
      </c>
      <c r="D2538" t="inlineStr">
        <is>
          <t>31 80 4657 358-6</t>
        </is>
      </c>
      <c r="E2538" t="inlineStr">
        <is>
          <t>Rail Cargo Austria AG</t>
        </is>
      </c>
      <c r="F2538" t="inlineStr">
        <is>
          <t>WBA</t>
        </is>
      </c>
      <c r="G2538" t="inlineStr">
        <is>
          <t>60' Mobiler</t>
        </is>
      </c>
      <c r="H2538" t="n">
        <v>0</v>
      </c>
      <c r="I2538" s="6" t="n">
        <v>0</v>
      </c>
      <c r="J2538" s="6" t="n">
        <v>0</v>
      </c>
      <c r="K2538" t="inlineStr">
        <is>
          <t>run_initial_fixed_duration</t>
        </is>
      </c>
      <c r="L2538" s="6" t="n">
        <v>45302</v>
      </c>
      <c r="M2538" s="6" t="n">
        <v>46391</v>
      </c>
      <c r="N2538" t="n">
        <v>1082</v>
      </c>
      <c r="O2538" s="6" t="n">
        <v>46391</v>
      </c>
      <c r="S2538" t="inlineStr">
        <is>
          <t>n.a.</t>
        </is>
      </c>
      <c r="T2538" s="6" t="n"/>
      <c r="U2538" s="6" t="n"/>
      <c r="V2538" t="n">
        <v>0</v>
      </c>
      <c r="W2538" t="n">
        <v>0</v>
      </c>
      <c r="X2538" s="6" t="n"/>
      <c r="Z2538" s="6" t="n">
        <v>46391</v>
      </c>
      <c r="AA2538" t="inlineStr">
        <is>
          <t>n.a.</t>
        </is>
      </c>
      <c r="AB2538" s="6" t="n">
        <v>46391</v>
      </c>
      <c r="AC2538" t="inlineStr"/>
      <c r="AD2538" s="6" t="n">
        <v>46238</v>
      </c>
    </row>
    <row r="2539">
      <c r="A2539" t="inlineStr">
        <is>
          <t>V100050</t>
        </is>
      </c>
      <c r="B2539" t="inlineStr">
        <is>
          <t>2023-0038</t>
        </is>
      </c>
      <c r="C2539" t="n">
        <v>7</v>
      </c>
      <c r="D2539" t="inlineStr">
        <is>
          <t>31 80 4657 359-4</t>
        </is>
      </c>
      <c r="E2539" t="inlineStr">
        <is>
          <t>Rail Cargo Austria AG</t>
        </is>
      </c>
      <c r="F2539" t="inlineStr">
        <is>
          <t>WBA</t>
        </is>
      </c>
      <c r="G2539" t="inlineStr">
        <is>
          <t>60' Mobiler</t>
        </is>
      </c>
      <c r="H2539" t="n">
        <v>0</v>
      </c>
      <c r="I2539" s="6" t="n">
        <v>0</v>
      </c>
      <c r="J2539" s="6" t="n">
        <v>0</v>
      </c>
      <c r="K2539" t="inlineStr">
        <is>
          <t>run_initial_fixed_duration</t>
        </is>
      </c>
      <c r="L2539" s="6" t="n">
        <v>45302</v>
      </c>
      <c r="M2539" s="6" t="n">
        <v>46391</v>
      </c>
      <c r="N2539" t="n">
        <v>1082</v>
      </c>
      <c r="O2539" s="6" t="n">
        <v>46391</v>
      </c>
      <c r="S2539" t="inlineStr">
        <is>
          <t>n.a.</t>
        </is>
      </c>
      <c r="T2539" s="6" t="n"/>
      <c r="U2539" s="6" t="n"/>
      <c r="V2539" t="n">
        <v>0</v>
      </c>
      <c r="W2539" t="n">
        <v>0</v>
      </c>
      <c r="X2539" s="6" t="n"/>
      <c r="Z2539" s="6" t="n">
        <v>46391</v>
      </c>
      <c r="AA2539" t="inlineStr">
        <is>
          <t>n.a.</t>
        </is>
      </c>
      <c r="AB2539" s="6" t="n">
        <v>46391</v>
      </c>
      <c r="AC2539" t="inlineStr"/>
      <c r="AD2539" s="6" t="n">
        <v>46238</v>
      </c>
    </row>
    <row r="2540">
      <c r="A2540" t="inlineStr">
        <is>
          <t>V100050</t>
        </is>
      </c>
      <c r="B2540" t="inlineStr">
        <is>
          <t>2023-0038</t>
        </is>
      </c>
      <c r="C2540" t="n">
        <v>8</v>
      </c>
      <c r="D2540" t="inlineStr">
        <is>
          <t>31 80 4657 360-2</t>
        </is>
      </c>
      <c r="E2540" t="inlineStr">
        <is>
          <t>Rail Cargo Austria AG</t>
        </is>
      </c>
      <c r="F2540" t="inlineStr">
        <is>
          <t>WBA</t>
        </is>
      </c>
      <c r="G2540" t="inlineStr">
        <is>
          <t>60' Mobiler</t>
        </is>
      </c>
      <c r="H2540" t="n">
        <v>0</v>
      </c>
      <c r="I2540" s="6" t="n">
        <v>0</v>
      </c>
      <c r="J2540" s="6" t="n">
        <v>0</v>
      </c>
      <c r="K2540" t="inlineStr">
        <is>
          <t>run_initial_fixed_duration</t>
        </is>
      </c>
      <c r="L2540" s="6" t="n">
        <v>45302</v>
      </c>
      <c r="M2540" s="6" t="n">
        <v>46391</v>
      </c>
      <c r="N2540" t="n">
        <v>1082</v>
      </c>
      <c r="O2540" s="6" t="n">
        <v>46391</v>
      </c>
      <c r="S2540" t="inlineStr">
        <is>
          <t>n.a.</t>
        </is>
      </c>
      <c r="T2540" s="6" t="n"/>
      <c r="U2540" s="6" t="n"/>
      <c r="V2540" t="n">
        <v>0</v>
      </c>
      <c r="W2540" t="n">
        <v>0</v>
      </c>
      <c r="X2540" s="6" t="n"/>
      <c r="Z2540" s="6" t="n">
        <v>46391</v>
      </c>
      <c r="AA2540" t="inlineStr">
        <is>
          <t>n.a.</t>
        </is>
      </c>
      <c r="AB2540" s="6" t="n">
        <v>46391</v>
      </c>
      <c r="AC2540" t="inlineStr"/>
      <c r="AD2540" s="6" t="n">
        <v>46238</v>
      </c>
    </row>
    <row r="2541">
      <c r="A2541" t="inlineStr">
        <is>
          <t>V100050</t>
        </is>
      </c>
      <c r="B2541" t="inlineStr">
        <is>
          <t>2023-0038</t>
        </is>
      </c>
      <c r="C2541" t="n">
        <v>9</v>
      </c>
      <c r="D2541" t="inlineStr">
        <is>
          <t>31 80 4657 361-0</t>
        </is>
      </c>
      <c r="E2541" t="inlineStr">
        <is>
          <t>Rail Cargo Austria AG</t>
        </is>
      </c>
      <c r="F2541" t="inlineStr">
        <is>
          <t>WBA</t>
        </is>
      </c>
      <c r="G2541" t="inlineStr">
        <is>
          <t>60' Mobiler</t>
        </is>
      </c>
      <c r="H2541" t="n">
        <v>0</v>
      </c>
      <c r="I2541" s="6" t="n">
        <v>0</v>
      </c>
      <c r="J2541" s="6" t="n">
        <v>0</v>
      </c>
      <c r="K2541" t="inlineStr">
        <is>
          <t>run_initial_fixed_duration</t>
        </is>
      </c>
      <c r="L2541" s="6" t="n">
        <v>45302</v>
      </c>
      <c r="M2541" s="6" t="n">
        <v>46391</v>
      </c>
      <c r="N2541" t="n">
        <v>1082</v>
      </c>
      <c r="O2541" s="6" t="n">
        <v>46391</v>
      </c>
      <c r="S2541" t="inlineStr">
        <is>
          <t>n.a.</t>
        </is>
      </c>
      <c r="T2541" s="6" t="n"/>
      <c r="U2541" s="6" t="n"/>
      <c r="V2541" t="n">
        <v>0</v>
      </c>
      <c r="W2541" t="n">
        <v>0</v>
      </c>
      <c r="X2541" s="6" t="n"/>
      <c r="Z2541" s="6" t="n">
        <v>46391</v>
      </c>
      <c r="AA2541" t="inlineStr">
        <is>
          <t>n.a.</t>
        </is>
      </c>
      <c r="AB2541" s="6" t="n">
        <v>46391</v>
      </c>
      <c r="AC2541" t="inlineStr"/>
      <c r="AD2541" s="6" t="n">
        <v>46238</v>
      </c>
    </row>
    <row r="2542">
      <c r="A2542" t="inlineStr">
        <is>
          <t>V100050</t>
        </is>
      </c>
      <c r="B2542" t="inlineStr">
        <is>
          <t>2023-0038</t>
        </is>
      </c>
      <c r="C2542" t="n">
        <v>10</v>
      </c>
      <c r="D2542" t="inlineStr">
        <is>
          <t>31 80 4657 362-8</t>
        </is>
      </c>
      <c r="E2542" t="inlineStr">
        <is>
          <t>Rail Cargo Austria AG</t>
        </is>
      </c>
      <c r="F2542" t="inlineStr">
        <is>
          <t>WBA</t>
        </is>
      </c>
      <c r="G2542" t="inlineStr">
        <is>
          <t>60' Mobiler</t>
        </is>
      </c>
      <c r="H2542" t="n">
        <v>0</v>
      </c>
      <c r="I2542" s="6" t="n">
        <v>0</v>
      </c>
      <c r="J2542" s="6" t="n">
        <v>0</v>
      </c>
      <c r="K2542" t="inlineStr">
        <is>
          <t>run_initial_fixed_duration</t>
        </is>
      </c>
      <c r="L2542" s="6" t="n">
        <v>45302</v>
      </c>
      <c r="M2542" s="6" t="n">
        <v>46391</v>
      </c>
      <c r="N2542" t="n">
        <v>1082</v>
      </c>
      <c r="O2542" s="6" t="n">
        <v>46391</v>
      </c>
      <c r="S2542" t="inlineStr">
        <is>
          <t>n.a.</t>
        </is>
      </c>
      <c r="T2542" s="6" t="n"/>
      <c r="U2542" s="6" t="n"/>
      <c r="V2542" t="n">
        <v>0</v>
      </c>
      <c r="W2542" t="n">
        <v>0</v>
      </c>
      <c r="X2542" s="6" t="n"/>
      <c r="Z2542" s="6" t="n">
        <v>46391</v>
      </c>
      <c r="AA2542" t="inlineStr">
        <is>
          <t>n.a.</t>
        </is>
      </c>
      <c r="AB2542" s="6" t="n">
        <v>46391</v>
      </c>
      <c r="AC2542" t="inlineStr"/>
      <c r="AD2542" s="6" t="n">
        <v>46238</v>
      </c>
    </row>
    <row r="2543">
      <c r="A2543" t="inlineStr">
        <is>
          <t>V100050</t>
        </is>
      </c>
      <c r="B2543" t="inlineStr">
        <is>
          <t>2023-0038</t>
        </is>
      </c>
      <c r="C2543" t="n">
        <v>11</v>
      </c>
      <c r="D2543" t="inlineStr">
        <is>
          <t>31 80 4657 363-6</t>
        </is>
      </c>
      <c r="E2543" t="inlineStr">
        <is>
          <t>Rail Cargo Austria AG</t>
        </is>
      </c>
      <c r="F2543" t="inlineStr">
        <is>
          <t>WBA</t>
        </is>
      </c>
      <c r="G2543" t="inlineStr">
        <is>
          <t>60' Mobiler</t>
        </is>
      </c>
      <c r="H2543" t="n">
        <v>0</v>
      </c>
      <c r="I2543" s="6" t="n">
        <v>0</v>
      </c>
      <c r="J2543" s="6" t="n">
        <v>0</v>
      </c>
      <c r="K2543" t="inlineStr">
        <is>
          <t>run_initial_fixed_duration</t>
        </is>
      </c>
      <c r="L2543" s="6" t="n">
        <v>45302</v>
      </c>
      <c r="M2543" s="6" t="n">
        <v>46391</v>
      </c>
      <c r="N2543" t="n">
        <v>1082</v>
      </c>
      <c r="O2543" s="6" t="n">
        <v>46391</v>
      </c>
      <c r="S2543" t="inlineStr">
        <is>
          <t>n.a.</t>
        </is>
      </c>
      <c r="T2543" s="6" t="n"/>
      <c r="U2543" s="6" t="n"/>
      <c r="V2543" t="n">
        <v>0</v>
      </c>
      <c r="W2543" t="n">
        <v>0</v>
      </c>
      <c r="X2543" s="6" t="n"/>
      <c r="Z2543" s="6" t="n">
        <v>46391</v>
      </c>
      <c r="AA2543" t="inlineStr">
        <is>
          <t>n.a.</t>
        </is>
      </c>
      <c r="AB2543" s="6" t="n">
        <v>46391</v>
      </c>
      <c r="AC2543" t="inlineStr"/>
      <c r="AD2543" s="6" t="n">
        <v>46238</v>
      </c>
    </row>
    <row r="2544">
      <c r="A2544" t="inlineStr">
        <is>
          <t>V100050</t>
        </is>
      </c>
      <c r="B2544" t="inlineStr">
        <is>
          <t>2023-0038</t>
        </is>
      </c>
      <c r="C2544" t="n">
        <v>12</v>
      </c>
      <c r="D2544" t="inlineStr">
        <is>
          <t>31 80 4657 364-4</t>
        </is>
      </c>
      <c r="E2544" t="inlineStr">
        <is>
          <t>Rail Cargo Austria AG</t>
        </is>
      </c>
      <c r="F2544" t="inlineStr">
        <is>
          <t>WBA</t>
        </is>
      </c>
      <c r="G2544" t="inlineStr">
        <is>
          <t>60' Mobiler</t>
        </is>
      </c>
      <c r="H2544" t="n">
        <v>0</v>
      </c>
      <c r="I2544" s="6" t="n">
        <v>0</v>
      </c>
      <c r="J2544" s="6" t="n">
        <v>0</v>
      </c>
      <c r="K2544" t="inlineStr">
        <is>
          <t>run_initial_fixed_duration</t>
        </is>
      </c>
      <c r="L2544" s="6" t="n">
        <v>45302</v>
      </c>
      <c r="M2544" s="6" t="n">
        <v>46391</v>
      </c>
      <c r="N2544" t="n">
        <v>1082</v>
      </c>
      <c r="O2544" s="6" t="n">
        <v>46391</v>
      </c>
      <c r="S2544" t="inlineStr">
        <is>
          <t>n.a.</t>
        </is>
      </c>
      <c r="T2544" s="6" t="n"/>
      <c r="U2544" s="6" t="n"/>
      <c r="V2544" t="n">
        <v>0</v>
      </c>
      <c r="W2544" t="n">
        <v>0</v>
      </c>
      <c r="X2544" s="6" t="n"/>
      <c r="Z2544" s="6" t="n">
        <v>46391</v>
      </c>
      <c r="AA2544" t="inlineStr">
        <is>
          <t>n.a.</t>
        </is>
      </c>
      <c r="AB2544" s="6" t="n">
        <v>46391</v>
      </c>
      <c r="AC2544" t="inlineStr"/>
      <c r="AD2544" s="6" t="n">
        <v>46238</v>
      </c>
    </row>
    <row r="2545">
      <c r="A2545" t="inlineStr">
        <is>
          <t>V100050</t>
        </is>
      </c>
      <c r="B2545" t="inlineStr">
        <is>
          <t>2023-0038</t>
        </is>
      </c>
      <c r="C2545" t="n">
        <v>13</v>
      </c>
      <c r="D2545" t="inlineStr">
        <is>
          <t>31 80 4657 365-1</t>
        </is>
      </c>
      <c r="E2545" t="inlineStr">
        <is>
          <t>Rail Cargo Austria AG</t>
        </is>
      </c>
      <c r="F2545" t="inlineStr">
        <is>
          <t>WBA</t>
        </is>
      </c>
      <c r="G2545" t="inlineStr">
        <is>
          <t>60' Mobiler</t>
        </is>
      </c>
      <c r="H2545" t="n">
        <v>0</v>
      </c>
      <c r="I2545" s="6" t="n">
        <v>0</v>
      </c>
      <c r="J2545" s="6" t="n">
        <v>0</v>
      </c>
      <c r="K2545" t="inlineStr">
        <is>
          <t>run_initial_fixed_duration</t>
        </is>
      </c>
      <c r="L2545" s="6" t="n">
        <v>45372</v>
      </c>
      <c r="M2545" s="6" t="n">
        <v>46391</v>
      </c>
      <c r="N2545" t="n">
        <v>1082</v>
      </c>
      <c r="O2545" s="6" t="n">
        <v>46391</v>
      </c>
      <c r="S2545" t="inlineStr">
        <is>
          <t>n.a.</t>
        </is>
      </c>
      <c r="T2545" s="6" t="n"/>
      <c r="U2545" s="6" t="n"/>
      <c r="V2545" t="n">
        <v>0</v>
      </c>
      <c r="W2545" t="n">
        <v>0</v>
      </c>
      <c r="X2545" s="6" t="n"/>
      <c r="Z2545" s="6" t="n">
        <v>46391</v>
      </c>
      <c r="AA2545" t="inlineStr">
        <is>
          <t>n.a.</t>
        </is>
      </c>
      <c r="AB2545" s="6" t="n">
        <v>46391</v>
      </c>
      <c r="AC2545" t="inlineStr"/>
      <c r="AD2545" s="6" t="n">
        <v>46238</v>
      </c>
    </row>
    <row r="2546">
      <c r="A2546" t="inlineStr">
        <is>
          <t>V100050</t>
        </is>
      </c>
      <c r="B2546" t="inlineStr">
        <is>
          <t>2023-0038</t>
        </is>
      </c>
      <c r="C2546" t="n">
        <v>14</v>
      </c>
      <c r="D2546" t="inlineStr">
        <is>
          <t>31 80 4657 366-9</t>
        </is>
      </c>
      <c r="E2546" t="inlineStr">
        <is>
          <t>Rail Cargo Austria AG</t>
        </is>
      </c>
      <c r="F2546" t="inlineStr">
        <is>
          <t>WBA</t>
        </is>
      </c>
      <c r="G2546" t="inlineStr">
        <is>
          <t>60' Mobiler</t>
        </is>
      </c>
      <c r="H2546" t="n">
        <v>0</v>
      </c>
      <c r="I2546" s="6" t="n">
        <v>0</v>
      </c>
      <c r="J2546" s="6" t="n">
        <v>0</v>
      </c>
      <c r="K2546" t="inlineStr">
        <is>
          <t>run_initial_fixed_duration</t>
        </is>
      </c>
      <c r="L2546" s="6" t="n">
        <v>45372</v>
      </c>
      <c r="M2546" s="6" t="n">
        <v>46391</v>
      </c>
      <c r="N2546" t="n">
        <v>1082</v>
      </c>
      <c r="O2546" s="6" t="n">
        <v>46391</v>
      </c>
      <c r="S2546" t="inlineStr">
        <is>
          <t>n.a.</t>
        </is>
      </c>
      <c r="T2546" s="6" t="n"/>
      <c r="U2546" s="6" t="n"/>
      <c r="V2546" t="n">
        <v>0</v>
      </c>
      <c r="W2546" t="n">
        <v>0</v>
      </c>
      <c r="X2546" s="6" t="n"/>
      <c r="Z2546" s="6" t="n">
        <v>46391</v>
      </c>
      <c r="AA2546" t="inlineStr">
        <is>
          <t>n.a.</t>
        </is>
      </c>
      <c r="AB2546" s="6" t="n">
        <v>46391</v>
      </c>
      <c r="AC2546" t="inlineStr"/>
      <c r="AD2546" s="6" t="n">
        <v>46238</v>
      </c>
    </row>
    <row r="2547">
      <c r="A2547" t="inlineStr">
        <is>
          <t>V100050</t>
        </is>
      </c>
      <c r="B2547" t="inlineStr">
        <is>
          <t>2023-0038</t>
        </is>
      </c>
      <c r="C2547" t="n">
        <v>15</v>
      </c>
      <c r="D2547" t="inlineStr">
        <is>
          <t>31 80 4657 367-7</t>
        </is>
      </c>
      <c r="E2547" t="inlineStr">
        <is>
          <t>Rail Cargo Austria AG</t>
        </is>
      </c>
      <c r="F2547" t="inlineStr">
        <is>
          <t>WBA</t>
        </is>
      </c>
      <c r="G2547" t="inlineStr">
        <is>
          <t>60' Mobiler</t>
        </is>
      </c>
      <c r="H2547" t="n">
        <v>0</v>
      </c>
      <c r="I2547" s="6" t="n">
        <v>0</v>
      </c>
      <c r="J2547" s="6" t="n">
        <v>0</v>
      </c>
      <c r="K2547" t="inlineStr">
        <is>
          <t>run_initial_fixed_duration</t>
        </is>
      </c>
      <c r="L2547" s="6" t="n">
        <v>45372</v>
      </c>
      <c r="M2547" s="6" t="n">
        <v>46391</v>
      </c>
      <c r="N2547" t="n">
        <v>1082</v>
      </c>
      <c r="O2547" s="6" t="n">
        <v>46391</v>
      </c>
      <c r="S2547" t="inlineStr">
        <is>
          <t>n.a.</t>
        </is>
      </c>
      <c r="T2547" s="6" t="n"/>
      <c r="U2547" s="6" t="n"/>
      <c r="V2547" t="n">
        <v>0</v>
      </c>
      <c r="W2547" t="n">
        <v>0</v>
      </c>
      <c r="X2547" s="6" t="n"/>
      <c r="Z2547" s="6" t="n">
        <v>46391</v>
      </c>
      <c r="AA2547" t="inlineStr">
        <is>
          <t>n.a.</t>
        </is>
      </c>
      <c r="AB2547" s="6" t="n">
        <v>46391</v>
      </c>
      <c r="AC2547" t="inlineStr"/>
      <c r="AD2547" s="6" t="n">
        <v>46238</v>
      </c>
    </row>
    <row r="2548">
      <c r="A2548" t="inlineStr">
        <is>
          <t>V100050</t>
        </is>
      </c>
      <c r="B2548" t="inlineStr">
        <is>
          <t>2023-0038</t>
        </is>
      </c>
      <c r="C2548" t="n">
        <v>16</v>
      </c>
      <c r="D2548" t="inlineStr">
        <is>
          <t>31 80 4657 368-5</t>
        </is>
      </c>
      <c r="E2548" t="inlineStr">
        <is>
          <t>Rail Cargo Austria AG</t>
        </is>
      </c>
      <c r="F2548" t="inlineStr">
        <is>
          <t>WBA</t>
        </is>
      </c>
      <c r="G2548" t="inlineStr">
        <is>
          <t>60' Mobiler</t>
        </is>
      </c>
      <c r="H2548" t="n">
        <v>0</v>
      </c>
      <c r="I2548" s="6" t="n">
        <v>0</v>
      </c>
      <c r="J2548" s="6" t="n">
        <v>0</v>
      </c>
      <c r="K2548" t="inlineStr">
        <is>
          <t>run_initial_fixed_duration</t>
        </is>
      </c>
      <c r="L2548" s="6" t="n">
        <v>45372</v>
      </c>
      <c r="M2548" s="6" t="n">
        <v>46391</v>
      </c>
      <c r="N2548" t="n">
        <v>1082</v>
      </c>
      <c r="O2548" s="6" t="n">
        <v>46391</v>
      </c>
      <c r="S2548" t="inlineStr">
        <is>
          <t>n.a.</t>
        </is>
      </c>
      <c r="T2548" s="6" t="n"/>
      <c r="U2548" s="6" t="n"/>
      <c r="V2548" t="n">
        <v>0</v>
      </c>
      <c r="W2548" t="n">
        <v>0</v>
      </c>
      <c r="X2548" s="6" t="n"/>
      <c r="Z2548" s="6" t="n">
        <v>46391</v>
      </c>
      <c r="AA2548" t="inlineStr">
        <is>
          <t>n.a.</t>
        </is>
      </c>
      <c r="AB2548" s="6" t="n">
        <v>46391</v>
      </c>
      <c r="AC2548" t="inlineStr"/>
      <c r="AD2548" s="6" t="n">
        <v>46238</v>
      </c>
    </row>
    <row r="2549">
      <c r="A2549" t="inlineStr">
        <is>
          <t>V100050</t>
        </is>
      </c>
      <c r="B2549" t="inlineStr">
        <is>
          <t>2023-0038</t>
        </is>
      </c>
      <c r="C2549" t="n">
        <v>17</v>
      </c>
      <c r="D2549" t="inlineStr">
        <is>
          <t>31 80 4657 369-3</t>
        </is>
      </c>
      <c r="E2549" t="inlineStr">
        <is>
          <t>Rail Cargo Austria AG</t>
        </is>
      </c>
      <c r="F2549" t="inlineStr">
        <is>
          <t>WBA</t>
        </is>
      </c>
      <c r="G2549" t="inlineStr">
        <is>
          <t>60' Mobiler</t>
        </is>
      </c>
      <c r="H2549" t="n">
        <v>0</v>
      </c>
      <c r="I2549" s="6" t="n">
        <v>0</v>
      </c>
      <c r="J2549" s="6" t="n">
        <v>0</v>
      </c>
      <c r="K2549" t="inlineStr">
        <is>
          <t>run_initial_fixed_duration</t>
        </is>
      </c>
      <c r="L2549" s="6" t="n">
        <v>45372</v>
      </c>
      <c r="M2549" s="6" t="n">
        <v>46391</v>
      </c>
      <c r="N2549" t="n">
        <v>1082</v>
      </c>
      <c r="O2549" s="6" t="n">
        <v>46391</v>
      </c>
      <c r="S2549" t="inlineStr">
        <is>
          <t>n.a.</t>
        </is>
      </c>
      <c r="T2549" s="6" t="n"/>
      <c r="U2549" s="6" t="n"/>
      <c r="V2549" t="n">
        <v>0</v>
      </c>
      <c r="W2549" t="n">
        <v>0</v>
      </c>
      <c r="X2549" s="6" t="n"/>
      <c r="Z2549" s="6" t="n">
        <v>46391</v>
      </c>
      <c r="AA2549" t="inlineStr">
        <is>
          <t>n.a.</t>
        </is>
      </c>
      <c r="AB2549" s="6" t="n">
        <v>46391</v>
      </c>
      <c r="AC2549" t="inlineStr"/>
      <c r="AD2549" s="6" t="n">
        <v>46238</v>
      </c>
    </row>
    <row r="2550">
      <c r="A2550" t="inlineStr">
        <is>
          <t>V100050</t>
        </is>
      </c>
      <c r="B2550" t="inlineStr">
        <is>
          <t>2023-0038</t>
        </is>
      </c>
      <c r="C2550" t="n">
        <v>18</v>
      </c>
      <c r="D2550" t="inlineStr">
        <is>
          <t>31 80 4657 370-1</t>
        </is>
      </c>
      <c r="E2550" t="inlineStr">
        <is>
          <t>Rail Cargo Austria AG</t>
        </is>
      </c>
      <c r="F2550" t="inlineStr">
        <is>
          <t>WBA</t>
        </is>
      </c>
      <c r="G2550" t="inlineStr">
        <is>
          <t>60' Mobiler</t>
        </is>
      </c>
      <c r="H2550" t="n">
        <v>0</v>
      </c>
      <c r="I2550" s="6" t="n">
        <v>0</v>
      </c>
      <c r="J2550" s="6" t="n">
        <v>0</v>
      </c>
      <c r="K2550" t="inlineStr">
        <is>
          <t>run_initial_fixed_duration</t>
        </is>
      </c>
      <c r="L2550" s="6" t="n">
        <v>45372</v>
      </c>
      <c r="M2550" s="6" t="n">
        <v>46391</v>
      </c>
      <c r="N2550" t="n">
        <v>1082</v>
      </c>
      <c r="O2550" s="6" t="n">
        <v>46391</v>
      </c>
      <c r="S2550" t="inlineStr">
        <is>
          <t>n.a.</t>
        </is>
      </c>
      <c r="T2550" s="6" t="n"/>
      <c r="U2550" s="6" t="n"/>
      <c r="V2550" t="n">
        <v>0</v>
      </c>
      <c r="W2550" t="n">
        <v>0</v>
      </c>
      <c r="X2550" s="6" t="n"/>
      <c r="Z2550" s="6" t="n">
        <v>46391</v>
      </c>
      <c r="AA2550" t="inlineStr">
        <is>
          <t>n.a.</t>
        </is>
      </c>
      <c r="AB2550" s="6" t="n">
        <v>46391</v>
      </c>
      <c r="AC2550" t="inlineStr"/>
      <c r="AD2550" s="6" t="n">
        <v>46238</v>
      </c>
    </row>
    <row r="2551">
      <c r="A2551" t="inlineStr">
        <is>
          <t>V100050</t>
        </is>
      </c>
      <c r="B2551" t="inlineStr">
        <is>
          <t>2023-0038</t>
        </is>
      </c>
      <c r="C2551" t="n">
        <v>19</v>
      </c>
      <c r="D2551" t="inlineStr">
        <is>
          <t>31 80 4657 371-9</t>
        </is>
      </c>
      <c r="E2551" t="inlineStr">
        <is>
          <t>Rail Cargo Austria AG</t>
        </is>
      </c>
      <c r="F2551" t="inlineStr">
        <is>
          <t>WBA</t>
        </is>
      </c>
      <c r="G2551" t="inlineStr">
        <is>
          <t>60' Mobiler</t>
        </is>
      </c>
      <c r="H2551" t="n">
        <v>0</v>
      </c>
      <c r="I2551" s="6" t="n">
        <v>0</v>
      </c>
      <c r="J2551" s="6" t="n">
        <v>0</v>
      </c>
      <c r="K2551" t="inlineStr">
        <is>
          <t>run_initial_fixed_duration</t>
        </is>
      </c>
      <c r="L2551" s="6" t="n">
        <v>45372</v>
      </c>
      <c r="M2551" s="6" t="n">
        <v>46391</v>
      </c>
      <c r="N2551" t="n">
        <v>1082</v>
      </c>
      <c r="O2551" s="6" t="n">
        <v>46391</v>
      </c>
      <c r="S2551" t="inlineStr">
        <is>
          <t>n.a.</t>
        </is>
      </c>
      <c r="T2551" s="6" t="n"/>
      <c r="U2551" s="6" t="n"/>
      <c r="V2551" t="n">
        <v>0</v>
      </c>
      <c r="W2551" t="n">
        <v>0</v>
      </c>
      <c r="X2551" s="6" t="n"/>
      <c r="Z2551" s="6" t="n">
        <v>46391</v>
      </c>
      <c r="AA2551" t="inlineStr">
        <is>
          <t>n.a.</t>
        </is>
      </c>
      <c r="AB2551" s="6" t="n">
        <v>46391</v>
      </c>
      <c r="AC2551" t="inlineStr"/>
      <c r="AD2551" s="6" t="n">
        <v>46238</v>
      </c>
    </row>
    <row r="2552">
      <c r="A2552" t="inlineStr">
        <is>
          <t>V100050</t>
        </is>
      </c>
      <c r="B2552" t="inlineStr">
        <is>
          <t>2023-0038</t>
        </is>
      </c>
      <c r="C2552" t="n">
        <v>20</v>
      </c>
      <c r="D2552" t="inlineStr">
        <is>
          <t>31 80 4657 372-7</t>
        </is>
      </c>
      <c r="E2552" t="inlineStr">
        <is>
          <t>Rail Cargo Austria AG</t>
        </is>
      </c>
      <c r="F2552" t="inlineStr">
        <is>
          <t>WBA</t>
        </is>
      </c>
      <c r="G2552" t="inlineStr">
        <is>
          <t>60' Mobiler</t>
        </is>
      </c>
      <c r="H2552" t="n">
        <v>0</v>
      </c>
      <c r="I2552" s="6" t="n">
        <v>0</v>
      </c>
      <c r="J2552" s="6" t="n">
        <v>0</v>
      </c>
      <c r="K2552" t="inlineStr">
        <is>
          <t>run_initial_fixed_duration</t>
        </is>
      </c>
      <c r="L2552" s="6" t="n">
        <v>45372</v>
      </c>
      <c r="M2552" s="6" t="n">
        <v>46391</v>
      </c>
      <c r="N2552" t="n">
        <v>1082</v>
      </c>
      <c r="O2552" s="6" t="n">
        <v>46391</v>
      </c>
      <c r="S2552" t="inlineStr">
        <is>
          <t>n.a.</t>
        </is>
      </c>
      <c r="T2552" s="6" t="n"/>
      <c r="U2552" s="6" t="n"/>
      <c r="V2552" t="n">
        <v>0</v>
      </c>
      <c r="W2552" t="n">
        <v>0</v>
      </c>
      <c r="X2552" s="6" t="n"/>
      <c r="Z2552" s="6" t="n">
        <v>46391</v>
      </c>
      <c r="AA2552" t="inlineStr">
        <is>
          <t>n.a.</t>
        </is>
      </c>
      <c r="AB2552" s="6" t="n">
        <v>46391</v>
      </c>
      <c r="AC2552" t="inlineStr"/>
      <c r="AD2552" s="6" t="n">
        <v>46238</v>
      </c>
    </row>
    <row r="2553">
      <c r="A2553" t="inlineStr">
        <is>
          <t>V100050</t>
        </is>
      </c>
      <c r="B2553" t="inlineStr">
        <is>
          <t>2023-0038</t>
        </is>
      </c>
      <c r="C2553" t="n">
        <v>21</v>
      </c>
      <c r="D2553" t="inlineStr">
        <is>
          <t>31 80 4657 373-5</t>
        </is>
      </c>
      <c r="E2553" t="inlineStr">
        <is>
          <t>Rail Cargo Austria AG</t>
        </is>
      </c>
      <c r="F2553" t="inlineStr">
        <is>
          <t>WBA</t>
        </is>
      </c>
      <c r="G2553" t="inlineStr">
        <is>
          <t>60' Mobiler</t>
        </is>
      </c>
      <c r="H2553" t="n">
        <v>0</v>
      </c>
      <c r="I2553" s="6" t="n">
        <v>0</v>
      </c>
      <c r="J2553" s="6" t="n">
        <v>0</v>
      </c>
      <c r="K2553" t="inlineStr">
        <is>
          <t>run_initial_fixed_duration</t>
        </is>
      </c>
      <c r="L2553" s="6" t="n">
        <v>45372</v>
      </c>
      <c r="M2553" s="6" t="n">
        <v>46391</v>
      </c>
      <c r="N2553" t="n">
        <v>1082</v>
      </c>
      <c r="O2553" s="6" t="n">
        <v>46391</v>
      </c>
      <c r="S2553" t="inlineStr">
        <is>
          <t>n.a.</t>
        </is>
      </c>
      <c r="T2553" s="6" t="n"/>
      <c r="U2553" s="6" t="n"/>
      <c r="V2553" t="n">
        <v>0</v>
      </c>
      <c r="W2553" t="n">
        <v>0</v>
      </c>
      <c r="X2553" s="6" t="n"/>
      <c r="Z2553" s="6" t="n">
        <v>46391</v>
      </c>
      <c r="AA2553" t="inlineStr">
        <is>
          <t>n.a.</t>
        </is>
      </c>
      <c r="AB2553" s="6" t="n">
        <v>46391</v>
      </c>
      <c r="AC2553" t="inlineStr"/>
      <c r="AD2553" s="6" t="n">
        <v>46238</v>
      </c>
    </row>
    <row r="2554">
      <c r="A2554" t="inlineStr">
        <is>
          <t>V100050</t>
        </is>
      </c>
      <c r="B2554" t="inlineStr">
        <is>
          <t>2023-0038</t>
        </is>
      </c>
      <c r="C2554" t="n">
        <v>22</v>
      </c>
      <c r="D2554" t="inlineStr">
        <is>
          <t>31 80 4657 374-3</t>
        </is>
      </c>
      <c r="E2554" t="inlineStr">
        <is>
          <t>Rail Cargo Austria AG</t>
        </is>
      </c>
      <c r="F2554" t="inlineStr">
        <is>
          <t>WBA</t>
        </is>
      </c>
      <c r="G2554" t="inlineStr">
        <is>
          <t>60' Mobiler</t>
        </is>
      </c>
      <c r="H2554" t="n">
        <v>0</v>
      </c>
      <c r="I2554" s="6" t="n">
        <v>0</v>
      </c>
      <c r="J2554" s="6" t="n">
        <v>0</v>
      </c>
      <c r="K2554" t="inlineStr">
        <is>
          <t>run_initial_fixed_duration</t>
        </is>
      </c>
      <c r="L2554" s="6" t="n">
        <v>45372</v>
      </c>
      <c r="M2554" s="6" t="n">
        <v>46391</v>
      </c>
      <c r="N2554" t="n">
        <v>1082</v>
      </c>
      <c r="O2554" s="6" t="n">
        <v>46391</v>
      </c>
      <c r="S2554" t="inlineStr">
        <is>
          <t>n.a.</t>
        </is>
      </c>
      <c r="T2554" s="6" t="n"/>
      <c r="U2554" s="6" t="n"/>
      <c r="V2554" t="n">
        <v>0</v>
      </c>
      <c r="W2554" t="n">
        <v>0</v>
      </c>
      <c r="X2554" s="6" t="n"/>
      <c r="Z2554" s="6" t="n">
        <v>46391</v>
      </c>
      <c r="AA2554" t="inlineStr">
        <is>
          <t>n.a.</t>
        </is>
      </c>
      <c r="AB2554" s="6" t="n">
        <v>46391</v>
      </c>
      <c r="AC2554" t="inlineStr"/>
      <c r="AD2554" s="6" t="n">
        <v>46238</v>
      </c>
    </row>
    <row r="2555">
      <c r="A2555" t="inlineStr">
        <is>
          <t>V100050</t>
        </is>
      </c>
      <c r="B2555" t="inlineStr">
        <is>
          <t>2023-0038</t>
        </is>
      </c>
      <c r="C2555" t="n">
        <v>23</v>
      </c>
      <c r="D2555" t="inlineStr">
        <is>
          <t>31 80 4657 375-0</t>
        </is>
      </c>
      <c r="E2555" t="inlineStr">
        <is>
          <t>Rail Cargo Austria AG</t>
        </is>
      </c>
      <c r="F2555" t="inlineStr">
        <is>
          <t>WBA</t>
        </is>
      </c>
      <c r="G2555" t="inlineStr">
        <is>
          <t>60' Mobiler</t>
        </is>
      </c>
      <c r="H2555" t="n">
        <v>0</v>
      </c>
      <c r="I2555" s="6" t="n">
        <v>0</v>
      </c>
      <c r="J2555" s="6" t="n">
        <v>0</v>
      </c>
      <c r="K2555" t="inlineStr">
        <is>
          <t>run_initial_fixed_duration</t>
        </is>
      </c>
      <c r="L2555" s="6" t="n">
        <v>45372</v>
      </c>
      <c r="M2555" s="6" t="n">
        <v>46391</v>
      </c>
      <c r="N2555" t="n">
        <v>1082</v>
      </c>
      <c r="O2555" s="6" t="n">
        <v>46391</v>
      </c>
      <c r="S2555" t="inlineStr">
        <is>
          <t>n.a.</t>
        </is>
      </c>
      <c r="T2555" s="6" t="n"/>
      <c r="U2555" s="6" t="n"/>
      <c r="V2555" t="n">
        <v>0</v>
      </c>
      <c r="W2555" t="n">
        <v>0</v>
      </c>
      <c r="X2555" s="6" t="n"/>
      <c r="Z2555" s="6" t="n">
        <v>46391</v>
      </c>
      <c r="AA2555" t="inlineStr">
        <is>
          <t>n.a.</t>
        </is>
      </c>
      <c r="AB2555" s="6" t="n">
        <v>46391</v>
      </c>
      <c r="AC2555" t="inlineStr"/>
      <c r="AD2555" s="6" t="n">
        <v>46238</v>
      </c>
    </row>
    <row r="2556">
      <c r="A2556" t="inlineStr">
        <is>
          <t>V100050</t>
        </is>
      </c>
      <c r="B2556" t="inlineStr">
        <is>
          <t>2023-0038</t>
        </is>
      </c>
      <c r="C2556" t="n">
        <v>24</v>
      </c>
      <c r="D2556" t="inlineStr">
        <is>
          <t>31 80 4657 376-8</t>
        </is>
      </c>
      <c r="E2556" t="inlineStr">
        <is>
          <t>Rail Cargo Austria AG</t>
        </is>
      </c>
      <c r="F2556" t="inlineStr">
        <is>
          <t>WBA</t>
        </is>
      </c>
      <c r="G2556" t="inlineStr">
        <is>
          <t>60' Mobiler</t>
        </is>
      </c>
      <c r="H2556" t="n">
        <v>0</v>
      </c>
      <c r="I2556" s="6" t="n">
        <v>0</v>
      </c>
      <c r="J2556" s="6" t="n">
        <v>0</v>
      </c>
      <c r="K2556" t="inlineStr">
        <is>
          <t>run_initial_fixed_duration</t>
        </is>
      </c>
      <c r="L2556" s="6" t="n">
        <v>45372</v>
      </c>
      <c r="M2556" s="6" t="n">
        <v>46391</v>
      </c>
      <c r="N2556" t="n">
        <v>1082</v>
      </c>
      <c r="O2556" s="6" t="n">
        <v>46391</v>
      </c>
      <c r="S2556" t="inlineStr">
        <is>
          <t>n.a.</t>
        </is>
      </c>
      <c r="T2556" s="6" t="n"/>
      <c r="U2556" s="6" t="n"/>
      <c r="V2556" t="n">
        <v>0</v>
      </c>
      <c r="W2556" t="n">
        <v>0</v>
      </c>
      <c r="X2556" s="6" t="n"/>
      <c r="Z2556" s="6" t="n">
        <v>46391</v>
      </c>
      <c r="AA2556" t="inlineStr">
        <is>
          <t>n.a.</t>
        </is>
      </c>
      <c r="AB2556" s="6" t="n">
        <v>46391</v>
      </c>
      <c r="AC2556" t="inlineStr"/>
      <c r="AD2556" s="6" t="n">
        <v>46238</v>
      </c>
    </row>
    <row r="2557">
      <c r="A2557" t="inlineStr">
        <is>
          <t>V100050</t>
        </is>
      </c>
      <c r="B2557" t="inlineStr">
        <is>
          <t>2023-0038</t>
        </is>
      </c>
      <c r="C2557" t="n">
        <v>25</v>
      </c>
      <c r="D2557" t="inlineStr">
        <is>
          <t>31 80 4657 377-6</t>
        </is>
      </c>
      <c r="E2557" t="inlineStr">
        <is>
          <t>Rail Cargo Austria AG</t>
        </is>
      </c>
      <c r="F2557" t="inlineStr">
        <is>
          <t>WBA</t>
        </is>
      </c>
      <c r="G2557" t="inlineStr">
        <is>
          <t>60' Mobiler</t>
        </is>
      </c>
      <c r="H2557" t="n">
        <v>0</v>
      </c>
      <c r="I2557" s="6" t="n">
        <v>0</v>
      </c>
      <c r="J2557" s="6" t="n">
        <v>0</v>
      </c>
      <c r="K2557" t="inlineStr">
        <is>
          <t>run_initial_fixed_duration</t>
        </is>
      </c>
      <c r="L2557" s="6" t="n">
        <v>45412</v>
      </c>
      <c r="M2557" s="6" t="n">
        <v>46391</v>
      </c>
      <c r="N2557" t="n">
        <v>1082</v>
      </c>
      <c r="O2557" s="6" t="n">
        <v>46391</v>
      </c>
      <c r="S2557" t="inlineStr">
        <is>
          <t>n.a.</t>
        </is>
      </c>
      <c r="T2557" s="6" t="n"/>
      <c r="U2557" s="6" t="n"/>
      <c r="V2557" t="n">
        <v>0</v>
      </c>
      <c r="W2557" t="n">
        <v>0</v>
      </c>
      <c r="X2557" s="6" t="n"/>
      <c r="Z2557" s="6" t="n">
        <v>46391</v>
      </c>
      <c r="AA2557" t="inlineStr">
        <is>
          <t>n.a.</t>
        </is>
      </c>
      <c r="AB2557" s="6" t="n">
        <v>46391</v>
      </c>
      <c r="AC2557" t="inlineStr"/>
      <c r="AD2557" s="6" t="n">
        <v>46238</v>
      </c>
    </row>
    <row r="2558">
      <c r="A2558" t="inlineStr">
        <is>
          <t>V100050</t>
        </is>
      </c>
      <c r="B2558" t="inlineStr">
        <is>
          <t>2023-0038</t>
        </is>
      </c>
      <c r="C2558" t="n">
        <v>26</v>
      </c>
      <c r="D2558" t="inlineStr">
        <is>
          <t>31 80 4657 378-4</t>
        </is>
      </c>
      <c r="E2558" t="inlineStr">
        <is>
          <t>Rail Cargo Austria AG</t>
        </is>
      </c>
      <c r="F2558" t="inlineStr">
        <is>
          <t>WBA</t>
        </is>
      </c>
      <c r="G2558" t="inlineStr">
        <is>
          <t>60' Mobiler</t>
        </is>
      </c>
      <c r="H2558" t="n">
        <v>0</v>
      </c>
      <c r="I2558" s="6" t="n">
        <v>0</v>
      </c>
      <c r="J2558" s="6" t="n">
        <v>0</v>
      </c>
      <c r="K2558" t="inlineStr">
        <is>
          <t>run_initial_fixed_duration</t>
        </is>
      </c>
      <c r="L2558" s="6" t="n">
        <v>45412</v>
      </c>
      <c r="M2558" s="6" t="n">
        <v>46391</v>
      </c>
      <c r="N2558" t="n">
        <v>1082</v>
      </c>
      <c r="O2558" s="6" t="n">
        <v>46391</v>
      </c>
      <c r="S2558" t="inlineStr">
        <is>
          <t>n.a.</t>
        </is>
      </c>
      <c r="T2558" s="6" t="n"/>
      <c r="U2558" s="6" t="n"/>
      <c r="V2558" t="n">
        <v>0</v>
      </c>
      <c r="W2558" t="n">
        <v>0</v>
      </c>
      <c r="X2558" s="6" t="n"/>
      <c r="Z2558" s="6" t="n">
        <v>46391</v>
      </c>
      <c r="AA2558" t="inlineStr">
        <is>
          <t>n.a.</t>
        </is>
      </c>
      <c r="AB2558" s="6" t="n">
        <v>46391</v>
      </c>
      <c r="AC2558" t="inlineStr"/>
      <c r="AD2558" s="6" t="n">
        <v>46238</v>
      </c>
    </row>
    <row r="2559">
      <c r="A2559" t="inlineStr">
        <is>
          <t>V100050</t>
        </is>
      </c>
      <c r="B2559" t="inlineStr">
        <is>
          <t>2023-0038</t>
        </is>
      </c>
      <c r="C2559" t="n">
        <v>27</v>
      </c>
      <c r="D2559" t="inlineStr">
        <is>
          <t>31 80 4657 379-2</t>
        </is>
      </c>
      <c r="E2559" t="inlineStr">
        <is>
          <t>Rail Cargo Austria AG</t>
        </is>
      </c>
      <c r="F2559" t="inlineStr">
        <is>
          <t>WBA</t>
        </is>
      </c>
      <c r="G2559" t="inlineStr">
        <is>
          <t>60' Mobiler</t>
        </is>
      </c>
      <c r="H2559" t="n">
        <v>0</v>
      </c>
      <c r="I2559" s="6" t="n">
        <v>0</v>
      </c>
      <c r="J2559" s="6" t="n">
        <v>0</v>
      </c>
      <c r="K2559" t="inlineStr">
        <is>
          <t>run_initial_fixed_duration</t>
        </is>
      </c>
      <c r="L2559" s="6" t="n">
        <v>45412</v>
      </c>
      <c r="M2559" s="6" t="n">
        <v>46391</v>
      </c>
      <c r="N2559" t="n">
        <v>1082</v>
      </c>
      <c r="O2559" s="6" t="n">
        <v>46391</v>
      </c>
      <c r="S2559" t="inlineStr">
        <is>
          <t>n.a.</t>
        </is>
      </c>
      <c r="T2559" s="6" t="n"/>
      <c r="U2559" s="6" t="n"/>
      <c r="V2559" t="n">
        <v>0</v>
      </c>
      <c r="W2559" t="n">
        <v>0</v>
      </c>
      <c r="X2559" s="6" t="n"/>
      <c r="Z2559" s="6" t="n">
        <v>46391</v>
      </c>
      <c r="AA2559" t="inlineStr">
        <is>
          <t>n.a.</t>
        </is>
      </c>
      <c r="AB2559" s="6" t="n">
        <v>46391</v>
      </c>
      <c r="AC2559" t="inlineStr"/>
      <c r="AD2559" s="6" t="n">
        <v>46238</v>
      </c>
    </row>
    <row r="2560">
      <c r="A2560" t="inlineStr">
        <is>
          <t>V100050</t>
        </is>
      </c>
      <c r="B2560" t="inlineStr">
        <is>
          <t>2023-0038</t>
        </is>
      </c>
      <c r="C2560" t="n">
        <v>28</v>
      </c>
      <c r="D2560" t="inlineStr">
        <is>
          <t>31 80 4657 380-0</t>
        </is>
      </c>
      <c r="E2560" t="inlineStr">
        <is>
          <t>Rail Cargo Austria AG</t>
        </is>
      </c>
      <c r="F2560" t="inlineStr">
        <is>
          <t>WBA</t>
        </is>
      </c>
      <c r="G2560" t="inlineStr">
        <is>
          <t>60' Mobiler</t>
        </is>
      </c>
      <c r="H2560" t="n">
        <v>0</v>
      </c>
      <c r="I2560" s="6" t="n">
        <v>0</v>
      </c>
      <c r="J2560" s="6" t="n">
        <v>0</v>
      </c>
      <c r="K2560" t="inlineStr">
        <is>
          <t>run_initial_fixed_duration</t>
        </is>
      </c>
      <c r="L2560" s="6" t="n">
        <v>45412</v>
      </c>
      <c r="M2560" s="6" t="n">
        <v>46391</v>
      </c>
      <c r="N2560" t="n">
        <v>1082</v>
      </c>
      <c r="O2560" s="6" t="n">
        <v>46391</v>
      </c>
      <c r="S2560" t="inlineStr">
        <is>
          <t>n.a.</t>
        </is>
      </c>
      <c r="T2560" s="6" t="n"/>
      <c r="U2560" s="6" t="n"/>
      <c r="V2560" t="n">
        <v>0</v>
      </c>
      <c r="W2560" t="n">
        <v>0</v>
      </c>
      <c r="X2560" s="6" t="n"/>
      <c r="Z2560" s="6" t="n">
        <v>46391</v>
      </c>
      <c r="AA2560" t="inlineStr">
        <is>
          <t>n.a.</t>
        </is>
      </c>
      <c r="AB2560" s="6" t="n">
        <v>46391</v>
      </c>
      <c r="AC2560" t="inlineStr"/>
      <c r="AD2560" s="6" t="n">
        <v>46238</v>
      </c>
    </row>
    <row r="2561">
      <c r="A2561" t="inlineStr">
        <is>
          <t>V100050</t>
        </is>
      </c>
      <c r="B2561" t="inlineStr">
        <is>
          <t>2023-0038</t>
        </is>
      </c>
      <c r="C2561" t="n">
        <v>29</v>
      </c>
      <c r="D2561" t="inlineStr">
        <is>
          <t>31 80 4657 381-8</t>
        </is>
      </c>
      <c r="E2561" t="inlineStr">
        <is>
          <t>Rail Cargo Austria AG</t>
        </is>
      </c>
      <c r="F2561" t="inlineStr">
        <is>
          <t>WBA</t>
        </is>
      </c>
      <c r="G2561" t="inlineStr">
        <is>
          <t>60' Mobiler</t>
        </is>
      </c>
      <c r="H2561" t="n">
        <v>0</v>
      </c>
      <c r="I2561" s="6" t="n">
        <v>0</v>
      </c>
      <c r="J2561" s="6" t="n">
        <v>0</v>
      </c>
      <c r="K2561" t="inlineStr">
        <is>
          <t>run_initial_fixed_duration</t>
        </is>
      </c>
      <c r="L2561" s="6" t="n">
        <v>45412</v>
      </c>
      <c r="M2561" s="6" t="n">
        <v>46391</v>
      </c>
      <c r="N2561" t="n">
        <v>1082</v>
      </c>
      <c r="O2561" s="6" t="n">
        <v>46391</v>
      </c>
      <c r="S2561" t="inlineStr">
        <is>
          <t>n.a.</t>
        </is>
      </c>
      <c r="T2561" s="6" t="n"/>
      <c r="U2561" s="6" t="n"/>
      <c r="V2561" t="n">
        <v>0</v>
      </c>
      <c r="W2561" t="n">
        <v>0</v>
      </c>
      <c r="X2561" s="6" t="n"/>
      <c r="Z2561" s="6" t="n">
        <v>46391</v>
      </c>
      <c r="AA2561" t="inlineStr">
        <is>
          <t>n.a.</t>
        </is>
      </c>
      <c r="AB2561" s="6" t="n">
        <v>46391</v>
      </c>
      <c r="AC2561" t="inlineStr"/>
      <c r="AD2561" s="6" t="n">
        <v>46238</v>
      </c>
    </row>
    <row r="2562">
      <c r="A2562" t="inlineStr">
        <is>
          <t>V100050</t>
        </is>
      </c>
      <c r="B2562" t="inlineStr">
        <is>
          <t>2023-0038</t>
        </is>
      </c>
      <c r="C2562" t="n">
        <v>30</v>
      </c>
      <c r="D2562" t="inlineStr">
        <is>
          <t>31 80 4657 382-6</t>
        </is>
      </c>
      <c r="E2562" t="inlineStr">
        <is>
          <t>Rail Cargo Austria AG</t>
        </is>
      </c>
      <c r="F2562" t="inlineStr">
        <is>
          <t>WBA</t>
        </is>
      </c>
      <c r="G2562" t="inlineStr">
        <is>
          <t>60' Mobiler</t>
        </is>
      </c>
      <c r="H2562" t="n">
        <v>0</v>
      </c>
      <c r="I2562" s="6" t="n">
        <v>0</v>
      </c>
      <c r="J2562" s="6" t="n">
        <v>0</v>
      </c>
      <c r="K2562" t="inlineStr">
        <is>
          <t>run_initial_fixed_duration</t>
        </is>
      </c>
      <c r="L2562" s="6" t="n">
        <v>45412</v>
      </c>
      <c r="M2562" s="6" t="n">
        <v>46391</v>
      </c>
      <c r="N2562" t="n">
        <v>1082</v>
      </c>
      <c r="O2562" s="6" t="n">
        <v>46391</v>
      </c>
      <c r="S2562" t="inlineStr">
        <is>
          <t>n.a.</t>
        </is>
      </c>
      <c r="T2562" s="6" t="n"/>
      <c r="U2562" s="6" t="n"/>
      <c r="V2562" t="n">
        <v>0</v>
      </c>
      <c r="W2562" t="n">
        <v>0</v>
      </c>
      <c r="X2562" s="6" t="n"/>
      <c r="Z2562" s="6" t="n">
        <v>46391</v>
      </c>
      <c r="AA2562" t="inlineStr">
        <is>
          <t>n.a.</t>
        </is>
      </c>
      <c r="AB2562" s="6" t="n">
        <v>46391</v>
      </c>
      <c r="AC2562" t="inlineStr"/>
      <c r="AD2562" s="6" t="n">
        <v>46238</v>
      </c>
    </row>
    <row r="2563">
      <c r="A2563" t="inlineStr">
        <is>
          <t>V100050</t>
        </is>
      </c>
      <c r="B2563" t="inlineStr">
        <is>
          <t>2023-0038</t>
        </is>
      </c>
      <c r="C2563" t="n">
        <v>31</v>
      </c>
      <c r="D2563" t="inlineStr">
        <is>
          <t>31 80 4657 383-4</t>
        </is>
      </c>
      <c r="E2563" t="inlineStr">
        <is>
          <t>Rail Cargo Austria AG</t>
        </is>
      </c>
      <c r="F2563" t="inlineStr">
        <is>
          <t>WBA</t>
        </is>
      </c>
      <c r="G2563" t="inlineStr">
        <is>
          <t>60' Mobiler</t>
        </is>
      </c>
      <c r="H2563" t="n">
        <v>0</v>
      </c>
      <c r="I2563" s="6" t="n">
        <v>0</v>
      </c>
      <c r="J2563" s="6" t="n">
        <v>0</v>
      </c>
      <c r="K2563" t="inlineStr">
        <is>
          <t>run_initial_fixed_duration</t>
        </is>
      </c>
      <c r="L2563" s="6" t="n">
        <v>45412</v>
      </c>
      <c r="M2563" s="6" t="n">
        <v>46391</v>
      </c>
      <c r="N2563" t="n">
        <v>1082</v>
      </c>
      <c r="O2563" s="6" t="n">
        <v>46391</v>
      </c>
      <c r="S2563" t="inlineStr">
        <is>
          <t>n.a.</t>
        </is>
      </c>
      <c r="T2563" s="6" t="n"/>
      <c r="U2563" s="6" t="n"/>
      <c r="V2563" t="n">
        <v>0</v>
      </c>
      <c r="W2563" t="n">
        <v>0</v>
      </c>
      <c r="X2563" s="6" t="n"/>
      <c r="Z2563" s="6" t="n">
        <v>46391</v>
      </c>
      <c r="AA2563" t="inlineStr">
        <is>
          <t>n.a.</t>
        </is>
      </c>
      <c r="AB2563" s="6" t="n">
        <v>46391</v>
      </c>
      <c r="AC2563" t="inlineStr"/>
      <c r="AD2563" s="6" t="n">
        <v>46238</v>
      </c>
    </row>
    <row r="2564">
      <c r="A2564" t="inlineStr">
        <is>
          <t>V100050</t>
        </is>
      </c>
      <c r="B2564" t="inlineStr">
        <is>
          <t>2023-0038</t>
        </is>
      </c>
      <c r="C2564" t="n">
        <v>32</v>
      </c>
      <c r="D2564" t="inlineStr">
        <is>
          <t>31 80 4657 384-2</t>
        </is>
      </c>
      <c r="E2564" t="inlineStr">
        <is>
          <t>Rail Cargo Austria AG</t>
        </is>
      </c>
      <c r="F2564" t="inlineStr">
        <is>
          <t>WBA</t>
        </is>
      </c>
      <c r="G2564" t="inlineStr">
        <is>
          <t>60' Mobiler</t>
        </is>
      </c>
      <c r="H2564" t="n">
        <v>0</v>
      </c>
      <c r="I2564" s="6" t="n">
        <v>0</v>
      </c>
      <c r="J2564" s="6" t="n">
        <v>0</v>
      </c>
      <c r="K2564" t="inlineStr">
        <is>
          <t>run_initial_fixed_duration</t>
        </is>
      </c>
      <c r="L2564" s="6" t="n">
        <v>45412</v>
      </c>
      <c r="M2564" s="6" t="n">
        <v>46391</v>
      </c>
      <c r="N2564" t="n">
        <v>1082</v>
      </c>
      <c r="O2564" s="6" t="n">
        <v>46391</v>
      </c>
      <c r="S2564" t="inlineStr">
        <is>
          <t>n.a.</t>
        </is>
      </c>
      <c r="T2564" s="6" t="n"/>
      <c r="U2564" s="6" t="n"/>
      <c r="V2564" t="n">
        <v>0</v>
      </c>
      <c r="W2564" t="n">
        <v>0</v>
      </c>
      <c r="X2564" s="6" t="n"/>
      <c r="Z2564" s="6" t="n">
        <v>46391</v>
      </c>
      <c r="AA2564" t="inlineStr">
        <is>
          <t>n.a.</t>
        </is>
      </c>
      <c r="AB2564" s="6" t="n">
        <v>46391</v>
      </c>
      <c r="AC2564" t="inlineStr"/>
      <c r="AD2564" s="6" t="n">
        <v>46238</v>
      </c>
    </row>
    <row r="2565">
      <c r="A2565" t="inlineStr">
        <is>
          <t>V100050</t>
        </is>
      </c>
      <c r="B2565" t="inlineStr">
        <is>
          <t>2023-0038</t>
        </is>
      </c>
      <c r="C2565" t="n">
        <v>33</v>
      </c>
      <c r="D2565" t="inlineStr">
        <is>
          <t>31 80 4657 385-9</t>
        </is>
      </c>
      <c r="E2565" t="inlineStr">
        <is>
          <t>Rail Cargo Austria AG</t>
        </is>
      </c>
      <c r="F2565" t="inlineStr">
        <is>
          <t>WBA</t>
        </is>
      </c>
      <c r="G2565" t="inlineStr">
        <is>
          <t>60' Mobiler</t>
        </is>
      </c>
      <c r="H2565" t="n">
        <v>0</v>
      </c>
      <c r="I2565" s="6" t="n">
        <v>0</v>
      </c>
      <c r="J2565" s="6" t="n">
        <v>0</v>
      </c>
      <c r="K2565" t="inlineStr">
        <is>
          <t>run_initial_fixed_duration</t>
        </is>
      </c>
      <c r="L2565" s="6" t="n">
        <v>45412</v>
      </c>
      <c r="M2565" s="6" t="n">
        <v>46391</v>
      </c>
      <c r="N2565" t="n">
        <v>1082</v>
      </c>
      <c r="O2565" s="6" t="n">
        <v>46391</v>
      </c>
      <c r="S2565" t="inlineStr">
        <is>
          <t>n.a.</t>
        </is>
      </c>
      <c r="T2565" s="6" t="n"/>
      <c r="U2565" s="6" t="n"/>
      <c r="V2565" t="n">
        <v>0</v>
      </c>
      <c r="W2565" t="n">
        <v>0</v>
      </c>
      <c r="X2565" s="6" t="n"/>
      <c r="Z2565" s="6" t="n">
        <v>46391</v>
      </c>
      <c r="AA2565" t="inlineStr">
        <is>
          <t>n.a.</t>
        </is>
      </c>
      <c r="AB2565" s="6" t="n">
        <v>46391</v>
      </c>
      <c r="AC2565" t="inlineStr"/>
      <c r="AD2565" s="6" t="n">
        <v>46238</v>
      </c>
    </row>
    <row r="2566">
      <c r="A2566" t="inlineStr">
        <is>
          <t>V100050</t>
        </is>
      </c>
      <c r="B2566" t="inlineStr">
        <is>
          <t>2023-0038</t>
        </is>
      </c>
      <c r="C2566" t="n">
        <v>34</v>
      </c>
      <c r="D2566" t="inlineStr">
        <is>
          <t>31 80 4657 386-7</t>
        </is>
      </c>
      <c r="E2566" t="inlineStr">
        <is>
          <t>Rail Cargo Austria AG</t>
        </is>
      </c>
      <c r="F2566" t="inlineStr">
        <is>
          <t>WBA</t>
        </is>
      </c>
      <c r="G2566" t="inlineStr">
        <is>
          <t>60' Mobiler</t>
        </is>
      </c>
      <c r="H2566" t="n">
        <v>0</v>
      </c>
      <c r="I2566" s="6" t="n">
        <v>0</v>
      </c>
      <c r="J2566" s="6" t="n">
        <v>0</v>
      </c>
      <c r="K2566" t="inlineStr">
        <is>
          <t>run_initial_fixed_duration</t>
        </is>
      </c>
      <c r="L2566" s="6" t="n">
        <v>45412</v>
      </c>
      <c r="M2566" s="6" t="n">
        <v>46391</v>
      </c>
      <c r="N2566" t="n">
        <v>1082</v>
      </c>
      <c r="O2566" s="6" t="n">
        <v>46391</v>
      </c>
      <c r="S2566" t="inlineStr">
        <is>
          <t>n.a.</t>
        </is>
      </c>
      <c r="T2566" s="6" t="n"/>
      <c r="U2566" s="6" t="n"/>
      <c r="V2566" t="n">
        <v>0</v>
      </c>
      <c r="W2566" t="n">
        <v>0</v>
      </c>
      <c r="X2566" s="6" t="n"/>
      <c r="Z2566" s="6" t="n">
        <v>46391</v>
      </c>
      <c r="AA2566" t="inlineStr">
        <is>
          <t>n.a.</t>
        </is>
      </c>
      <c r="AB2566" s="6" t="n">
        <v>46391</v>
      </c>
      <c r="AC2566" t="inlineStr"/>
      <c r="AD2566" s="6" t="n">
        <v>46238</v>
      </c>
    </row>
    <row r="2567">
      <c r="A2567" t="inlineStr">
        <is>
          <t>V100050</t>
        </is>
      </c>
      <c r="B2567" t="inlineStr">
        <is>
          <t>2023-0038</t>
        </is>
      </c>
      <c r="C2567" t="n">
        <v>35</v>
      </c>
      <c r="D2567" t="inlineStr">
        <is>
          <t>31 80 4657 387-5</t>
        </is>
      </c>
      <c r="E2567" t="inlineStr">
        <is>
          <t>Rail Cargo Austria AG</t>
        </is>
      </c>
      <c r="F2567" t="inlineStr">
        <is>
          <t>WBA</t>
        </is>
      </c>
      <c r="G2567" t="inlineStr">
        <is>
          <t>60' Mobiler</t>
        </is>
      </c>
      <c r="H2567" t="n">
        <v>0</v>
      </c>
      <c r="I2567" s="6" t="n">
        <v>0</v>
      </c>
      <c r="J2567" s="6" t="n">
        <v>0</v>
      </c>
      <c r="K2567" t="inlineStr">
        <is>
          <t>run_initial_fixed_duration</t>
        </is>
      </c>
      <c r="L2567" s="6" t="n">
        <v>45412</v>
      </c>
      <c r="M2567" s="6" t="n">
        <v>46391</v>
      </c>
      <c r="N2567" t="n">
        <v>1082</v>
      </c>
      <c r="O2567" s="6" t="n">
        <v>46391</v>
      </c>
      <c r="S2567" t="inlineStr">
        <is>
          <t>n.a.</t>
        </is>
      </c>
      <c r="T2567" s="6" t="n"/>
      <c r="U2567" s="6" t="n"/>
      <c r="V2567" t="n">
        <v>0</v>
      </c>
      <c r="W2567" t="n">
        <v>0</v>
      </c>
      <c r="X2567" s="6" t="n"/>
      <c r="Z2567" s="6" t="n">
        <v>46391</v>
      </c>
      <c r="AA2567" t="inlineStr">
        <is>
          <t>n.a.</t>
        </is>
      </c>
      <c r="AB2567" s="6" t="n">
        <v>46391</v>
      </c>
      <c r="AC2567" t="inlineStr"/>
      <c r="AD2567" s="6" t="n">
        <v>46238</v>
      </c>
    </row>
    <row r="2568">
      <c r="A2568" t="inlineStr">
        <is>
          <t>V100050</t>
        </is>
      </c>
      <c r="B2568" t="inlineStr">
        <is>
          <t>2023-0038</t>
        </is>
      </c>
      <c r="C2568" t="n">
        <v>36</v>
      </c>
      <c r="D2568" t="inlineStr">
        <is>
          <t>31 80 4657 388-3</t>
        </is>
      </c>
      <c r="E2568" t="inlineStr">
        <is>
          <t>Rail Cargo Austria AG</t>
        </is>
      </c>
      <c r="F2568" t="inlineStr">
        <is>
          <t>WBA</t>
        </is>
      </c>
      <c r="G2568" t="inlineStr">
        <is>
          <t>60' Mobiler</t>
        </is>
      </c>
      <c r="H2568" t="n">
        <v>0</v>
      </c>
      <c r="I2568" s="6" t="n">
        <v>0</v>
      </c>
      <c r="J2568" s="6" t="n">
        <v>0</v>
      </c>
      <c r="K2568" t="inlineStr">
        <is>
          <t>run_initial_fixed_duration</t>
        </is>
      </c>
      <c r="L2568" s="6" t="n">
        <v>45412</v>
      </c>
      <c r="M2568" s="6" t="n">
        <v>46391</v>
      </c>
      <c r="N2568" t="n">
        <v>1082</v>
      </c>
      <c r="O2568" s="6" t="n">
        <v>46391</v>
      </c>
      <c r="S2568" t="inlineStr">
        <is>
          <t>n.a.</t>
        </is>
      </c>
      <c r="T2568" s="6" t="n"/>
      <c r="U2568" s="6" t="n"/>
      <c r="V2568" t="n">
        <v>0</v>
      </c>
      <c r="W2568" t="n">
        <v>0</v>
      </c>
      <c r="X2568" s="6" t="n"/>
      <c r="Z2568" s="6" t="n">
        <v>46391</v>
      </c>
      <c r="AA2568" t="inlineStr">
        <is>
          <t>n.a.</t>
        </is>
      </c>
      <c r="AB2568" s="6" t="n">
        <v>46391</v>
      </c>
      <c r="AC2568" t="inlineStr"/>
      <c r="AD2568" s="6" t="n">
        <v>46238</v>
      </c>
    </row>
    <row r="2569">
      <c r="A2569" t="inlineStr">
        <is>
          <t>V100050</t>
        </is>
      </c>
      <c r="B2569" t="inlineStr">
        <is>
          <t>2023-0038</t>
        </is>
      </c>
      <c r="C2569" t="n">
        <v>37</v>
      </c>
      <c r="D2569" t="inlineStr">
        <is>
          <t>31 80 4657 389-1</t>
        </is>
      </c>
      <c r="E2569" t="inlineStr">
        <is>
          <t>Rail Cargo Austria AG</t>
        </is>
      </c>
      <c r="F2569" t="inlineStr">
        <is>
          <t>WBA</t>
        </is>
      </c>
      <c r="G2569" t="inlineStr">
        <is>
          <t>60' Mobiler</t>
        </is>
      </c>
      <c r="H2569" t="n">
        <v>0</v>
      </c>
      <c r="I2569" s="6" t="n">
        <v>0</v>
      </c>
      <c r="J2569" s="6" t="n">
        <v>0</v>
      </c>
      <c r="K2569" t="inlineStr">
        <is>
          <t>run_initial_fixed_duration</t>
        </is>
      </c>
      <c r="L2569" s="6" t="n">
        <v>45448</v>
      </c>
      <c r="M2569" s="6" t="n">
        <v>46391</v>
      </c>
      <c r="N2569" t="n">
        <v>1082</v>
      </c>
      <c r="O2569" s="6" t="n">
        <v>46391</v>
      </c>
      <c r="S2569" t="inlineStr">
        <is>
          <t>n.a.</t>
        </is>
      </c>
      <c r="T2569" s="6" t="n"/>
      <c r="U2569" s="6" t="n"/>
      <c r="V2569" t="n">
        <v>0</v>
      </c>
      <c r="W2569" t="n">
        <v>0</v>
      </c>
      <c r="X2569" s="6" t="n"/>
      <c r="Z2569" s="6" t="n">
        <v>46391</v>
      </c>
      <c r="AA2569" t="inlineStr">
        <is>
          <t>n.a.</t>
        </is>
      </c>
      <c r="AB2569" s="6" t="n">
        <v>46391</v>
      </c>
      <c r="AC2569" t="inlineStr"/>
      <c r="AD2569" s="6" t="n">
        <v>46238</v>
      </c>
    </row>
    <row r="2570">
      <c r="A2570" t="inlineStr">
        <is>
          <t>V100050</t>
        </is>
      </c>
      <c r="B2570" t="inlineStr">
        <is>
          <t>2023-0038</t>
        </is>
      </c>
      <c r="C2570" t="n">
        <v>38</v>
      </c>
      <c r="D2570" t="inlineStr">
        <is>
          <t>31 80 4657 390-9</t>
        </is>
      </c>
      <c r="E2570" t="inlineStr">
        <is>
          <t>Rail Cargo Austria AG</t>
        </is>
      </c>
      <c r="F2570" t="inlineStr">
        <is>
          <t>WBA</t>
        </is>
      </c>
      <c r="G2570" t="inlineStr">
        <is>
          <t>60' Mobiler</t>
        </is>
      </c>
      <c r="H2570" t="n">
        <v>0</v>
      </c>
      <c r="I2570" s="6" t="n">
        <v>0</v>
      </c>
      <c r="J2570" s="6" t="n">
        <v>0</v>
      </c>
      <c r="K2570" t="inlineStr">
        <is>
          <t>run_initial_fixed_duration</t>
        </is>
      </c>
      <c r="L2570" s="6" t="n">
        <v>45448</v>
      </c>
      <c r="M2570" s="6" t="n">
        <v>46391</v>
      </c>
      <c r="N2570" t="n">
        <v>1082</v>
      </c>
      <c r="O2570" s="6" t="n">
        <v>46391</v>
      </c>
      <c r="S2570" t="inlineStr">
        <is>
          <t>n.a.</t>
        </is>
      </c>
      <c r="T2570" s="6" t="n"/>
      <c r="U2570" s="6" t="n"/>
      <c r="V2570" t="n">
        <v>0</v>
      </c>
      <c r="W2570" t="n">
        <v>0</v>
      </c>
      <c r="X2570" s="6" t="n"/>
      <c r="Z2570" s="6" t="n">
        <v>46391</v>
      </c>
      <c r="AA2570" t="inlineStr">
        <is>
          <t>n.a.</t>
        </is>
      </c>
      <c r="AB2570" s="6" t="n">
        <v>46391</v>
      </c>
      <c r="AC2570" t="inlineStr"/>
      <c r="AD2570" s="6" t="n">
        <v>46238</v>
      </c>
    </row>
    <row r="2571">
      <c r="A2571" t="inlineStr">
        <is>
          <t>V100050</t>
        </is>
      </c>
      <c r="B2571" t="inlineStr">
        <is>
          <t>2023-0038</t>
        </is>
      </c>
      <c r="C2571" t="n">
        <v>39</v>
      </c>
      <c r="D2571" t="inlineStr">
        <is>
          <t>31 80 4657 391-7</t>
        </is>
      </c>
      <c r="E2571" t="inlineStr">
        <is>
          <t>Rail Cargo Austria AG</t>
        </is>
      </c>
      <c r="F2571" t="inlineStr">
        <is>
          <t>WBA</t>
        </is>
      </c>
      <c r="G2571" t="inlineStr">
        <is>
          <t>60' Mobiler</t>
        </is>
      </c>
      <c r="H2571" t="n">
        <v>0</v>
      </c>
      <c r="I2571" s="6" t="n">
        <v>0</v>
      </c>
      <c r="J2571" s="6" t="n">
        <v>0</v>
      </c>
      <c r="K2571" t="inlineStr">
        <is>
          <t>run_initial_fixed_duration</t>
        </is>
      </c>
      <c r="L2571" s="6" t="n">
        <v>45448</v>
      </c>
      <c r="M2571" s="6" t="n">
        <v>46391</v>
      </c>
      <c r="N2571" t="n">
        <v>1082</v>
      </c>
      <c r="O2571" s="6" t="n">
        <v>46391</v>
      </c>
      <c r="S2571" t="inlineStr">
        <is>
          <t>n.a.</t>
        </is>
      </c>
      <c r="T2571" s="6" t="n"/>
      <c r="U2571" s="6" t="n"/>
      <c r="V2571" t="n">
        <v>0</v>
      </c>
      <c r="W2571" t="n">
        <v>0</v>
      </c>
      <c r="X2571" s="6" t="n"/>
      <c r="Z2571" s="6" t="n">
        <v>46391</v>
      </c>
      <c r="AA2571" t="inlineStr">
        <is>
          <t>n.a.</t>
        </is>
      </c>
      <c r="AB2571" s="6" t="n">
        <v>46391</v>
      </c>
      <c r="AC2571" t="inlineStr"/>
      <c r="AD2571" s="6" t="n">
        <v>46238</v>
      </c>
    </row>
    <row r="2572">
      <c r="A2572" t="inlineStr">
        <is>
          <t>V100050</t>
        </is>
      </c>
      <c r="B2572" t="inlineStr">
        <is>
          <t>2023-0038</t>
        </is>
      </c>
      <c r="C2572" t="n">
        <v>40</v>
      </c>
      <c r="D2572" t="inlineStr">
        <is>
          <t>31 80 4657 392-5</t>
        </is>
      </c>
      <c r="E2572" t="inlineStr">
        <is>
          <t>Rail Cargo Austria AG</t>
        </is>
      </c>
      <c r="F2572" t="inlineStr">
        <is>
          <t>WBA</t>
        </is>
      </c>
      <c r="G2572" t="inlineStr">
        <is>
          <t>60' Mobiler</t>
        </is>
      </c>
      <c r="H2572" t="n">
        <v>0</v>
      </c>
      <c r="I2572" s="6" t="n">
        <v>0</v>
      </c>
      <c r="J2572" s="6" t="n">
        <v>0</v>
      </c>
      <c r="K2572" t="inlineStr">
        <is>
          <t>run_initial_fixed_duration</t>
        </is>
      </c>
      <c r="L2572" s="6" t="n">
        <v>45448</v>
      </c>
      <c r="M2572" s="6" t="n">
        <v>46391</v>
      </c>
      <c r="N2572" t="n">
        <v>1082</v>
      </c>
      <c r="O2572" s="6" t="n">
        <v>46391</v>
      </c>
      <c r="S2572" t="inlineStr">
        <is>
          <t>n.a.</t>
        </is>
      </c>
      <c r="T2572" s="6" t="n"/>
      <c r="U2572" s="6" t="n"/>
      <c r="V2572" t="n">
        <v>0</v>
      </c>
      <c r="W2572" t="n">
        <v>0</v>
      </c>
      <c r="X2572" s="6" t="n"/>
      <c r="Z2572" s="6" t="n">
        <v>46391</v>
      </c>
      <c r="AA2572" t="inlineStr">
        <is>
          <t>n.a.</t>
        </is>
      </c>
      <c r="AB2572" s="6" t="n">
        <v>46391</v>
      </c>
      <c r="AC2572" t="inlineStr"/>
      <c r="AD2572" s="6" t="n">
        <v>46238</v>
      </c>
    </row>
    <row r="2573">
      <c r="A2573" t="inlineStr">
        <is>
          <t>V100050</t>
        </is>
      </c>
      <c r="B2573" t="inlineStr">
        <is>
          <t>2023-0038</t>
        </is>
      </c>
      <c r="C2573" t="n">
        <v>41</v>
      </c>
      <c r="D2573" t="inlineStr">
        <is>
          <t>31 80 4657 393-3</t>
        </is>
      </c>
      <c r="E2573" t="inlineStr">
        <is>
          <t>Rail Cargo Austria AG</t>
        </is>
      </c>
      <c r="F2573" t="inlineStr">
        <is>
          <t>WBA</t>
        </is>
      </c>
      <c r="G2573" t="inlineStr">
        <is>
          <t>60' Mobiler</t>
        </is>
      </c>
      <c r="H2573" t="n">
        <v>0</v>
      </c>
      <c r="I2573" s="6" t="n">
        <v>0</v>
      </c>
      <c r="J2573" s="6" t="n">
        <v>0</v>
      </c>
      <c r="K2573" t="inlineStr">
        <is>
          <t>run_initial_fixed_duration</t>
        </is>
      </c>
      <c r="L2573" s="6" t="n">
        <v>45448</v>
      </c>
      <c r="M2573" s="6" t="n">
        <v>46391</v>
      </c>
      <c r="N2573" t="n">
        <v>1082</v>
      </c>
      <c r="O2573" s="6" t="n">
        <v>46391</v>
      </c>
      <c r="S2573" t="inlineStr">
        <is>
          <t>n.a.</t>
        </is>
      </c>
      <c r="T2573" s="6" t="n"/>
      <c r="U2573" s="6" t="n"/>
      <c r="V2573" t="n">
        <v>0</v>
      </c>
      <c r="W2573" t="n">
        <v>0</v>
      </c>
      <c r="X2573" s="6" t="n"/>
      <c r="Z2573" s="6" t="n">
        <v>46391</v>
      </c>
      <c r="AA2573" t="inlineStr">
        <is>
          <t>n.a.</t>
        </is>
      </c>
      <c r="AB2573" s="6" t="n">
        <v>46391</v>
      </c>
      <c r="AC2573" t="inlineStr"/>
      <c r="AD2573" s="6" t="n">
        <v>46238</v>
      </c>
    </row>
    <row r="2574">
      <c r="A2574" t="inlineStr">
        <is>
          <t>V100050</t>
        </is>
      </c>
      <c r="B2574" t="inlineStr">
        <is>
          <t>2023-0038</t>
        </is>
      </c>
      <c r="C2574" t="n">
        <v>42</v>
      </c>
      <c r="D2574" t="inlineStr">
        <is>
          <t>31 80 4657 394-1</t>
        </is>
      </c>
      <c r="E2574" t="inlineStr">
        <is>
          <t>Rail Cargo Austria AG</t>
        </is>
      </c>
      <c r="F2574" t="inlineStr">
        <is>
          <t>WBA</t>
        </is>
      </c>
      <c r="G2574" t="inlineStr">
        <is>
          <t>60' Mobiler</t>
        </is>
      </c>
      <c r="H2574" t="n">
        <v>0</v>
      </c>
      <c r="I2574" s="6" t="n">
        <v>0</v>
      </c>
      <c r="J2574" s="6" t="n">
        <v>0</v>
      </c>
      <c r="K2574" t="inlineStr">
        <is>
          <t>run_initial_fixed_duration</t>
        </is>
      </c>
      <c r="L2574" s="6" t="n">
        <v>45448</v>
      </c>
      <c r="M2574" s="6" t="n">
        <v>46391</v>
      </c>
      <c r="N2574" t="n">
        <v>1082</v>
      </c>
      <c r="O2574" s="6" t="n">
        <v>46391</v>
      </c>
      <c r="S2574" t="inlineStr">
        <is>
          <t>n.a.</t>
        </is>
      </c>
      <c r="T2574" s="6" t="n"/>
      <c r="U2574" s="6" t="n"/>
      <c r="V2574" t="n">
        <v>0</v>
      </c>
      <c r="W2574" t="n">
        <v>0</v>
      </c>
      <c r="X2574" s="6" t="n"/>
      <c r="Z2574" s="6" t="n">
        <v>46391</v>
      </c>
      <c r="AA2574" t="inlineStr">
        <is>
          <t>n.a.</t>
        </is>
      </c>
      <c r="AB2574" s="6" t="n">
        <v>46391</v>
      </c>
      <c r="AC2574" t="inlineStr"/>
      <c r="AD2574" s="6" t="n">
        <v>46238</v>
      </c>
    </row>
    <row r="2575">
      <c r="A2575" t="inlineStr">
        <is>
          <t>V100050</t>
        </is>
      </c>
      <c r="B2575" t="inlineStr">
        <is>
          <t>2023-0038</t>
        </is>
      </c>
      <c r="C2575" t="n">
        <v>43</v>
      </c>
      <c r="D2575" t="inlineStr">
        <is>
          <t>31 80 4657 395-8</t>
        </is>
      </c>
      <c r="E2575" t="inlineStr">
        <is>
          <t>Rail Cargo Austria AG</t>
        </is>
      </c>
      <c r="F2575" t="inlineStr">
        <is>
          <t>WBA</t>
        </is>
      </c>
      <c r="G2575" t="inlineStr">
        <is>
          <t>60' Mobiler</t>
        </is>
      </c>
      <c r="H2575" t="n">
        <v>0</v>
      </c>
      <c r="I2575" s="6" t="n">
        <v>0</v>
      </c>
      <c r="J2575" s="6" t="n">
        <v>0</v>
      </c>
      <c r="K2575" t="inlineStr">
        <is>
          <t>run_initial_fixed_duration</t>
        </is>
      </c>
      <c r="L2575" s="6" t="n">
        <v>45448</v>
      </c>
      <c r="M2575" s="6" t="n">
        <v>46391</v>
      </c>
      <c r="N2575" t="n">
        <v>1082</v>
      </c>
      <c r="O2575" s="6" t="n">
        <v>46391</v>
      </c>
      <c r="S2575" t="inlineStr">
        <is>
          <t>n.a.</t>
        </is>
      </c>
      <c r="T2575" s="6" t="n"/>
      <c r="U2575" s="6" t="n"/>
      <c r="V2575" t="n">
        <v>0</v>
      </c>
      <c r="W2575" t="n">
        <v>0</v>
      </c>
      <c r="X2575" s="6" t="n"/>
      <c r="Z2575" s="6" t="n">
        <v>46391</v>
      </c>
      <c r="AA2575" t="inlineStr">
        <is>
          <t>n.a.</t>
        </is>
      </c>
      <c r="AB2575" s="6" t="n">
        <v>46391</v>
      </c>
      <c r="AC2575" t="inlineStr"/>
      <c r="AD2575" s="6" t="n">
        <v>46238</v>
      </c>
    </row>
    <row r="2576">
      <c r="A2576" t="inlineStr">
        <is>
          <t>V100050</t>
        </is>
      </c>
      <c r="B2576" t="inlineStr">
        <is>
          <t>2023-0038</t>
        </is>
      </c>
      <c r="C2576" t="n">
        <v>44</v>
      </c>
      <c r="D2576" t="inlineStr">
        <is>
          <t>31 80 4657 396-6</t>
        </is>
      </c>
      <c r="E2576" t="inlineStr">
        <is>
          <t>Rail Cargo Austria AG</t>
        </is>
      </c>
      <c r="F2576" t="inlineStr">
        <is>
          <t>WBA</t>
        </is>
      </c>
      <c r="G2576" t="inlineStr">
        <is>
          <t>60' Mobiler</t>
        </is>
      </c>
      <c r="H2576" t="n">
        <v>0</v>
      </c>
      <c r="I2576" s="6" t="n">
        <v>0</v>
      </c>
      <c r="J2576" s="6" t="n">
        <v>0</v>
      </c>
      <c r="K2576" t="inlineStr">
        <is>
          <t>run_initial_fixed_duration</t>
        </is>
      </c>
      <c r="L2576" s="6" t="n">
        <v>45448</v>
      </c>
      <c r="M2576" s="6" t="n">
        <v>46391</v>
      </c>
      <c r="N2576" t="n">
        <v>1082</v>
      </c>
      <c r="O2576" s="6" t="n">
        <v>46391</v>
      </c>
      <c r="S2576" t="inlineStr">
        <is>
          <t>n.a.</t>
        </is>
      </c>
      <c r="T2576" s="6" t="n"/>
      <c r="U2576" s="6" t="n"/>
      <c r="V2576" t="n">
        <v>0</v>
      </c>
      <c r="W2576" t="n">
        <v>0</v>
      </c>
      <c r="X2576" s="6" t="n"/>
      <c r="Z2576" s="6" t="n">
        <v>46391</v>
      </c>
      <c r="AA2576" t="inlineStr">
        <is>
          <t>n.a.</t>
        </is>
      </c>
      <c r="AB2576" s="6" t="n">
        <v>46391</v>
      </c>
      <c r="AC2576" t="inlineStr"/>
      <c r="AD2576" s="6" t="n">
        <v>46238</v>
      </c>
    </row>
    <row r="2577">
      <c r="A2577" t="inlineStr">
        <is>
          <t>V100050</t>
        </is>
      </c>
      <c r="B2577" t="inlineStr">
        <is>
          <t>2023-0038</t>
        </is>
      </c>
      <c r="C2577" t="n">
        <v>45</v>
      </c>
      <c r="D2577" t="inlineStr">
        <is>
          <t>31 80 4657 397-4</t>
        </is>
      </c>
      <c r="E2577" t="inlineStr">
        <is>
          <t>Rail Cargo Austria AG</t>
        </is>
      </c>
      <c r="F2577" t="inlineStr">
        <is>
          <t>WBA</t>
        </is>
      </c>
      <c r="G2577" t="inlineStr">
        <is>
          <t>60' Mobiler</t>
        </is>
      </c>
      <c r="H2577" t="n">
        <v>0</v>
      </c>
      <c r="I2577" s="6" t="n">
        <v>0</v>
      </c>
      <c r="J2577" s="6" t="n">
        <v>0</v>
      </c>
      <c r="K2577" t="inlineStr">
        <is>
          <t>run_initial_fixed_duration</t>
        </is>
      </c>
      <c r="L2577" s="6" t="n">
        <v>45448</v>
      </c>
      <c r="M2577" s="6" t="n">
        <v>46391</v>
      </c>
      <c r="N2577" t="n">
        <v>1082</v>
      </c>
      <c r="O2577" s="6" t="n">
        <v>46391</v>
      </c>
      <c r="S2577" t="inlineStr">
        <is>
          <t>n.a.</t>
        </is>
      </c>
      <c r="T2577" s="6" t="n"/>
      <c r="U2577" s="6" t="n"/>
      <c r="V2577" t="n">
        <v>0</v>
      </c>
      <c r="W2577" t="n">
        <v>0</v>
      </c>
      <c r="X2577" s="6" t="n"/>
      <c r="Z2577" s="6" t="n">
        <v>46391</v>
      </c>
      <c r="AA2577" t="inlineStr">
        <is>
          <t>n.a.</t>
        </is>
      </c>
      <c r="AB2577" s="6" t="n">
        <v>46391</v>
      </c>
      <c r="AC2577" t="inlineStr"/>
      <c r="AD2577" s="6" t="n">
        <v>46238</v>
      </c>
    </row>
    <row r="2578">
      <c r="A2578" t="inlineStr">
        <is>
          <t>V100050</t>
        </is>
      </c>
      <c r="B2578" t="inlineStr">
        <is>
          <t>2023-0038</t>
        </is>
      </c>
      <c r="C2578" t="n">
        <v>46</v>
      </c>
      <c r="D2578" t="inlineStr">
        <is>
          <t>31 80 4657 398-2</t>
        </is>
      </c>
      <c r="E2578" t="inlineStr">
        <is>
          <t>Rail Cargo Austria AG</t>
        </is>
      </c>
      <c r="F2578" t="inlineStr">
        <is>
          <t>WBA</t>
        </is>
      </c>
      <c r="G2578" t="inlineStr">
        <is>
          <t>60' Mobiler</t>
        </is>
      </c>
      <c r="H2578" t="n">
        <v>0</v>
      </c>
      <c r="I2578" s="6" t="n">
        <v>0</v>
      </c>
      <c r="J2578" s="6" t="n">
        <v>0</v>
      </c>
      <c r="K2578" t="inlineStr">
        <is>
          <t>run_initial_fixed_duration</t>
        </is>
      </c>
      <c r="L2578" s="6" t="n">
        <v>45448</v>
      </c>
      <c r="M2578" s="6" t="n">
        <v>46391</v>
      </c>
      <c r="N2578" t="n">
        <v>1082</v>
      </c>
      <c r="O2578" s="6" t="n">
        <v>46391</v>
      </c>
      <c r="S2578" t="inlineStr">
        <is>
          <t>n.a.</t>
        </is>
      </c>
      <c r="T2578" s="6" t="n"/>
      <c r="U2578" s="6" t="n"/>
      <c r="V2578" t="n">
        <v>0</v>
      </c>
      <c r="W2578" t="n">
        <v>0</v>
      </c>
      <c r="X2578" s="6" t="n"/>
      <c r="Z2578" s="6" t="n">
        <v>46391</v>
      </c>
      <c r="AA2578" t="inlineStr">
        <is>
          <t>n.a.</t>
        </is>
      </c>
      <c r="AB2578" s="6" t="n">
        <v>46391</v>
      </c>
      <c r="AC2578" t="inlineStr"/>
      <c r="AD2578" s="6" t="n">
        <v>46238</v>
      </c>
    </row>
    <row r="2579">
      <c r="A2579" t="inlineStr">
        <is>
          <t>V100050</t>
        </is>
      </c>
      <c r="B2579" t="inlineStr">
        <is>
          <t>2023-0038</t>
        </is>
      </c>
      <c r="C2579" t="n">
        <v>47</v>
      </c>
      <c r="D2579" t="inlineStr">
        <is>
          <t>31 80 4657 399-0</t>
        </is>
      </c>
      <c r="E2579" t="inlineStr">
        <is>
          <t>Rail Cargo Austria AG</t>
        </is>
      </c>
      <c r="F2579" t="inlineStr">
        <is>
          <t>WBA</t>
        </is>
      </c>
      <c r="G2579" t="inlineStr">
        <is>
          <t>60' Mobiler</t>
        </is>
      </c>
      <c r="H2579" t="n">
        <v>0</v>
      </c>
      <c r="I2579" s="6" t="n">
        <v>0</v>
      </c>
      <c r="J2579" s="6" t="n">
        <v>0</v>
      </c>
      <c r="K2579" t="inlineStr">
        <is>
          <t>run_initial_fixed_duration</t>
        </is>
      </c>
      <c r="L2579" s="6" t="n">
        <v>45448</v>
      </c>
      <c r="M2579" s="6" t="n">
        <v>46391</v>
      </c>
      <c r="N2579" t="n">
        <v>1082</v>
      </c>
      <c r="O2579" s="6" t="n">
        <v>46391</v>
      </c>
      <c r="S2579" t="inlineStr">
        <is>
          <t>n.a.</t>
        </is>
      </c>
      <c r="T2579" s="6" t="n"/>
      <c r="U2579" s="6" t="n"/>
      <c r="V2579" t="n">
        <v>0</v>
      </c>
      <c r="W2579" t="n">
        <v>0</v>
      </c>
      <c r="X2579" s="6" t="n"/>
      <c r="Z2579" s="6" t="n">
        <v>46391</v>
      </c>
      <c r="AA2579" t="inlineStr">
        <is>
          <t>n.a.</t>
        </is>
      </c>
      <c r="AB2579" s="6" t="n">
        <v>46391</v>
      </c>
      <c r="AC2579" t="inlineStr"/>
      <c r="AD2579" s="6" t="n">
        <v>46238</v>
      </c>
    </row>
    <row r="2580">
      <c r="A2580" t="inlineStr">
        <is>
          <t>V100050</t>
        </is>
      </c>
      <c r="B2580" t="inlineStr">
        <is>
          <t>2023-0038</t>
        </is>
      </c>
      <c r="C2580" t="n">
        <v>48</v>
      </c>
      <c r="D2580" t="inlineStr">
        <is>
          <t>31 80 4657 400-6</t>
        </is>
      </c>
      <c r="E2580" t="inlineStr">
        <is>
          <t>Rail Cargo Austria AG</t>
        </is>
      </c>
      <c r="F2580" t="inlineStr">
        <is>
          <t>WBA</t>
        </is>
      </c>
      <c r="G2580" t="inlineStr">
        <is>
          <t>60' Mobiler</t>
        </is>
      </c>
      <c r="H2580" t="n">
        <v>0</v>
      </c>
      <c r="I2580" s="6" t="n">
        <v>0</v>
      </c>
      <c r="J2580" s="6" t="n">
        <v>0</v>
      </c>
      <c r="K2580" t="inlineStr">
        <is>
          <t>run_initial_fixed_duration</t>
        </is>
      </c>
      <c r="L2580" s="6" t="n">
        <v>45448</v>
      </c>
      <c r="M2580" s="6" t="n">
        <v>46391</v>
      </c>
      <c r="N2580" t="n">
        <v>1082</v>
      </c>
      <c r="O2580" s="6" t="n">
        <v>46391</v>
      </c>
      <c r="S2580" t="inlineStr">
        <is>
          <t>n.a.</t>
        </is>
      </c>
      <c r="T2580" s="6" t="n"/>
      <c r="U2580" s="6" t="n"/>
      <c r="V2580" t="n">
        <v>0</v>
      </c>
      <c r="W2580" t="n">
        <v>0</v>
      </c>
      <c r="X2580" s="6" t="n"/>
      <c r="Z2580" s="6" t="n">
        <v>46391</v>
      </c>
      <c r="AA2580" t="inlineStr">
        <is>
          <t>n.a.</t>
        </is>
      </c>
      <c r="AB2580" s="6" t="n">
        <v>46391</v>
      </c>
      <c r="AC2580" t="inlineStr"/>
      <c r="AD2580" s="6" t="n">
        <v>46238</v>
      </c>
    </row>
    <row r="2581">
      <c r="A2581" t="inlineStr">
        <is>
          <t>V100054</t>
        </is>
      </c>
      <c r="B2581" t="inlineStr">
        <is>
          <t>2024-0007</t>
        </is>
      </c>
      <c r="C2581" t="n">
        <v>1</v>
      </c>
      <c r="D2581" t="inlineStr">
        <is>
          <t>31 80 4657 401-4</t>
        </is>
      </c>
      <c r="E2581" t="inlineStr">
        <is>
          <t>Rail Cargo Austria AG</t>
        </is>
      </c>
      <c r="F2581" t="inlineStr">
        <is>
          <t>WBA</t>
        </is>
      </c>
      <c r="G2581" t="inlineStr">
        <is>
          <t>60' Mobiler</t>
        </is>
      </c>
      <c r="H2581" t="n">
        <v>0</v>
      </c>
      <c r="I2581" s="6" t="n">
        <v>0</v>
      </c>
      <c r="J2581" s="6" t="n">
        <v>0</v>
      </c>
      <c r="K2581" t="inlineStr">
        <is>
          <t>run_initial_fixed_duration</t>
        </is>
      </c>
      <c r="L2581" s="6" t="n">
        <v>45532</v>
      </c>
      <c r="M2581" s="6" t="n">
        <v>46603</v>
      </c>
      <c r="N2581" t="n">
        <v>1094</v>
      </c>
      <c r="O2581" s="6" t="n">
        <v>46603</v>
      </c>
      <c r="S2581" t="inlineStr">
        <is>
          <t>n.a.</t>
        </is>
      </c>
      <c r="T2581" s="6" t="n"/>
      <c r="U2581" s="6" t="n"/>
      <c r="V2581" t="n">
        <v>0</v>
      </c>
      <c r="W2581" t="n">
        <v>0</v>
      </c>
      <c r="X2581" s="6" t="n"/>
      <c r="Z2581" s="6" t="n">
        <v>46603</v>
      </c>
      <c r="AA2581" t="inlineStr">
        <is>
          <t>n.a.</t>
        </is>
      </c>
      <c r="AB2581" s="6" t="n">
        <v>46603</v>
      </c>
      <c r="AC2581" t="inlineStr"/>
      <c r="AD2581" s="6" t="n">
        <v>46450</v>
      </c>
    </row>
    <row r="2582">
      <c r="A2582" t="inlineStr">
        <is>
          <t>V100054</t>
        </is>
      </c>
      <c r="B2582" t="inlineStr">
        <is>
          <t>2024-0007</t>
        </is>
      </c>
      <c r="C2582" t="n">
        <v>2</v>
      </c>
      <c r="D2582" t="inlineStr">
        <is>
          <t>31 80 4657 402-2</t>
        </is>
      </c>
      <c r="E2582" t="inlineStr">
        <is>
          <t>Rail Cargo Austria AG</t>
        </is>
      </c>
      <c r="F2582" t="inlineStr">
        <is>
          <t>WBA</t>
        </is>
      </c>
      <c r="G2582" t="inlineStr">
        <is>
          <t>60' Mobiler</t>
        </is>
      </c>
      <c r="H2582" t="n">
        <v>0</v>
      </c>
      <c r="I2582" s="6" t="n">
        <v>0</v>
      </c>
      <c r="J2582" s="6" t="n">
        <v>0</v>
      </c>
      <c r="K2582" t="inlineStr">
        <is>
          <t>run_initial_fixed_duration</t>
        </is>
      </c>
      <c r="L2582" s="6" t="n">
        <v>45532</v>
      </c>
      <c r="M2582" s="6" t="n">
        <v>46603</v>
      </c>
      <c r="N2582" t="n">
        <v>1094</v>
      </c>
      <c r="O2582" s="6" t="n">
        <v>46603</v>
      </c>
      <c r="S2582" t="inlineStr">
        <is>
          <t>n.a.</t>
        </is>
      </c>
      <c r="T2582" s="6" t="n"/>
      <c r="U2582" s="6" t="n"/>
      <c r="V2582" t="n">
        <v>0</v>
      </c>
      <c r="W2582" t="n">
        <v>0</v>
      </c>
      <c r="X2582" s="6" t="n"/>
      <c r="Z2582" s="6" t="n">
        <v>46603</v>
      </c>
      <c r="AA2582" t="inlineStr">
        <is>
          <t>n.a.</t>
        </is>
      </c>
      <c r="AB2582" s="6" t="n">
        <v>46603</v>
      </c>
      <c r="AC2582" t="inlineStr"/>
      <c r="AD2582" s="6" t="n">
        <v>46450</v>
      </c>
    </row>
    <row r="2583">
      <c r="A2583" t="inlineStr">
        <is>
          <t>V100054</t>
        </is>
      </c>
      <c r="B2583" t="inlineStr">
        <is>
          <t>2024-0007</t>
        </is>
      </c>
      <c r="C2583" t="n">
        <v>3</v>
      </c>
      <c r="D2583" t="inlineStr">
        <is>
          <t>37 80 4657 300-2</t>
        </is>
      </c>
      <c r="E2583" t="inlineStr">
        <is>
          <t>Rail Cargo Austria AG</t>
        </is>
      </c>
      <c r="F2583" t="inlineStr">
        <is>
          <t>WBA</t>
        </is>
      </c>
      <c r="G2583" t="inlineStr">
        <is>
          <t>60' Mobiler</t>
        </is>
      </c>
      <c r="H2583" t="n">
        <v>0</v>
      </c>
      <c r="I2583" s="6" t="n">
        <v>0</v>
      </c>
      <c r="J2583" s="6" t="n">
        <v>0</v>
      </c>
      <c r="K2583" t="inlineStr">
        <is>
          <t>run_initial_fixed_duration</t>
        </is>
      </c>
      <c r="L2583" s="6" t="n">
        <v>45532</v>
      </c>
      <c r="M2583" s="6" t="n">
        <v>46603</v>
      </c>
      <c r="N2583" t="n">
        <v>1094</v>
      </c>
      <c r="O2583" s="6" t="n">
        <v>46603</v>
      </c>
      <c r="S2583" t="inlineStr">
        <is>
          <t>n.a.</t>
        </is>
      </c>
      <c r="T2583" s="6" t="n"/>
      <c r="U2583" s="6" t="n"/>
      <c r="V2583" t="n">
        <v>0</v>
      </c>
      <c r="W2583" t="n">
        <v>0</v>
      </c>
      <c r="X2583" s="6" t="n"/>
      <c r="Z2583" s="6" t="n">
        <v>46603</v>
      </c>
      <c r="AA2583" t="inlineStr">
        <is>
          <t>n.a.</t>
        </is>
      </c>
      <c r="AB2583" s="6" t="n">
        <v>46603</v>
      </c>
      <c r="AC2583" t="inlineStr"/>
      <c r="AD2583" s="6" t="n">
        <v>46450</v>
      </c>
    </row>
    <row r="2584">
      <c r="A2584" t="inlineStr">
        <is>
          <t>V100054</t>
        </is>
      </c>
      <c r="B2584" t="inlineStr">
        <is>
          <t>2024-0007</t>
        </is>
      </c>
      <c r="C2584" t="n">
        <v>4</v>
      </c>
      <c r="D2584" t="inlineStr">
        <is>
          <t>37 80 4657 301-0</t>
        </is>
      </c>
      <c r="E2584" t="inlineStr">
        <is>
          <t>Rail Cargo Austria AG</t>
        </is>
      </c>
      <c r="F2584" t="inlineStr">
        <is>
          <t>WBA</t>
        </is>
      </c>
      <c r="G2584" t="inlineStr">
        <is>
          <t>60' Mobiler</t>
        </is>
      </c>
      <c r="H2584" t="n">
        <v>0</v>
      </c>
      <c r="I2584" s="6" t="n">
        <v>0</v>
      </c>
      <c r="J2584" s="6" t="n">
        <v>0</v>
      </c>
      <c r="K2584" t="inlineStr">
        <is>
          <t>run_initial_fixed_duration</t>
        </is>
      </c>
      <c r="L2584" s="6" t="n">
        <v>45532</v>
      </c>
      <c r="M2584" s="6" t="n">
        <v>46603</v>
      </c>
      <c r="N2584" t="n">
        <v>1094</v>
      </c>
      <c r="O2584" s="6" t="n">
        <v>46603</v>
      </c>
      <c r="S2584" t="inlineStr">
        <is>
          <t>n.a.</t>
        </is>
      </c>
      <c r="T2584" s="6" t="n"/>
      <c r="U2584" s="6" t="n"/>
      <c r="V2584" t="n">
        <v>0</v>
      </c>
      <c r="W2584" t="n">
        <v>0</v>
      </c>
      <c r="X2584" s="6" t="n"/>
      <c r="Z2584" s="6" t="n">
        <v>46603</v>
      </c>
      <c r="AA2584" t="inlineStr">
        <is>
          <t>n.a.</t>
        </is>
      </c>
      <c r="AB2584" s="6" t="n">
        <v>46603</v>
      </c>
      <c r="AC2584" t="inlineStr"/>
      <c r="AD2584" s="6" t="n">
        <v>46450</v>
      </c>
    </row>
    <row r="2585">
      <c r="A2585" t="inlineStr">
        <is>
          <t>V100054</t>
        </is>
      </c>
      <c r="B2585" t="inlineStr">
        <is>
          <t>2024-0007</t>
        </is>
      </c>
      <c r="C2585" t="n">
        <v>5</v>
      </c>
      <c r="D2585" t="inlineStr">
        <is>
          <t>37 80 4657 302-8</t>
        </is>
      </c>
      <c r="E2585" t="inlineStr">
        <is>
          <t>Rail Cargo Austria AG</t>
        </is>
      </c>
      <c r="F2585" t="inlineStr">
        <is>
          <t>WBA</t>
        </is>
      </c>
      <c r="G2585" t="inlineStr">
        <is>
          <t>60' Mobiler</t>
        </is>
      </c>
      <c r="H2585" t="n">
        <v>0</v>
      </c>
      <c r="I2585" s="6" t="n">
        <v>0</v>
      </c>
      <c r="J2585" s="6" t="n">
        <v>0</v>
      </c>
      <c r="K2585" t="inlineStr">
        <is>
          <t>run_initial_fixed_duration</t>
        </is>
      </c>
      <c r="L2585" s="6" t="n">
        <v>45532</v>
      </c>
      <c r="M2585" s="6" t="n">
        <v>46603</v>
      </c>
      <c r="N2585" t="n">
        <v>1094</v>
      </c>
      <c r="O2585" s="6" t="n">
        <v>46603</v>
      </c>
      <c r="S2585" t="inlineStr">
        <is>
          <t>n.a.</t>
        </is>
      </c>
      <c r="T2585" s="6" t="n"/>
      <c r="U2585" s="6" t="n"/>
      <c r="V2585" t="n">
        <v>0</v>
      </c>
      <c r="W2585" t="n">
        <v>0</v>
      </c>
      <c r="X2585" s="6" t="n"/>
      <c r="Z2585" s="6" t="n">
        <v>46603</v>
      </c>
      <c r="AA2585" t="inlineStr">
        <is>
          <t>n.a.</t>
        </is>
      </c>
      <c r="AB2585" s="6" t="n">
        <v>46603</v>
      </c>
      <c r="AC2585" t="inlineStr"/>
      <c r="AD2585" s="6" t="n">
        <v>46450</v>
      </c>
    </row>
    <row r="2586">
      <c r="A2586" t="inlineStr">
        <is>
          <t>V100054</t>
        </is>
      </c>
      <c r="B2586" t="inlineStr">
        <is>
          <t>2024-0007</t>
        </is>
      </c>
      <c r="C2586" t="n">
        <v>6</v>
      </c>
      <c r="D2586" t="inlineStr">
        <is>
          <t>37 80 4657 303-6</t>
        </is>
      </c>
      <c r="E2586" t="inlineStr">
        <is>
          <t>Rail Cargo Austria AG</t>
        </is>
      </c>
      <c r="F2586" t="inlineStr">
        <is>
          <t>WBA</t>
        </is>
      </c>
      <c r="G2586" t="inlineStr">
        <is>
          <t>60' Mobiler</t>
        </is>
      </c>
      <c r="H2586" t="n">
        <v>0</v>
      </c>
      <c r="I2586" s="6" t="n">
        <v>0</v>
      </c>
      <c r="J2586" s="6" t="n">
        <v>0</v>
      </c>
      <c r="K2586" t="inlineStr">
        <is>
          <t>run_initial_fixed_duration</t>
        </is>
      </c>
      <c r="L2586" s="6" t="n">
        <v>45532</v>
      </c>
      <c r="M2586" s="6" t="n">
        <v>46603</v>
      </c>
      <c r="N2586" t="n">
        <v>1094</v>
      </c>
      <c r="O2586" s="6" t="n">
        <v>46603</v>
      </c>
      <c r="S2586" t="inlineStr">
        <is>
          <t>n.a.</t>
        </is>
      </c>
      <c r="T2586" s="6" t="n"/>
      <c r="U2586" s="6" t="n"/>
      <c r="V2586" t="n">
        <v>0</v>
      </c>
      <c r="W2586" t="n">
        <v>0</v>
      </c>
      <c r="X2586" s="6" t="n"/>
      <c r="Z2586" s="6" t="n">
        <v>46603</v>
      </c>
      <c r="AA2586" t="inlineStr">
        <is>
          <t>n.a.</t>
        </is>
      </c>
      <c r="AB2586" s="6" t="n">
        <v>46603</v>
      </c>
      <c r="AC2586" t="inlineStr"/>
      <c r="AD2586" s="6" t="n">
        <v>46450</v>
      </c>
    </row>
    <row r="2587">
      <c r="A2587" t="inlineStr">
        <is>
          <t>V100054</t>
        </is>
      </c>
      <c r="B2587" t="inlineStr">
        <is>
          <t>2024-0007</t>
        </is>
      </c>
      <c r="C2587" t="n">
        <v>7</v>
      </c>
      <c r="D2587" t="inlineStr">
        <is>
          <t>37 80 4657 304-4</t>
        </is>
      </c>
      <c r="E2587" t="inlineStr">
        <is>
          <t>Rail Cargo Austria AG</t>
        </is>
      </c>
      <c r="F2587" t="inlineStr">
        <is>
          <t>WBA</t>
        </is>
      </c>
      <c r="G2587" t="inlineStr">
        <is>
          <t>60' Mobiler</t>
        </is>
      </c>
      <c r="H2587" t="n">
        <v>0</v>
      </c>
      <c r="I2587" s="6" t="n">
        <v>0</v>
      </c>
      <c r="J2587" s="6" t="n">
        <v>0</v>
      </c>
      <c r="K2587" t="inlineStr">
        <is>
          <t>run_initial_fixed_duration</t>
        </is>
      </c>
      <c r="L2587" s="6" t="n">
        <v>45532</v>
      </c>
      <c r="M2587" s="6" t="n">
        <v>46603</v>
      </c>
      <c r="N2587" t="n">
        <v>1094</v>
      </c>
      <c r="O2587" s="6" t="n">
        <v>46603</v>
      </c>
      <c r="S2587" t="inlineStr">
        <is>
          <t>n.a.</t>
        </is>
      </c>
      <c r="T2587" s="6" t="n"/>
      <c r="U2587" s="6" t="n"/>
      <c r="V2587" t="n">
        <v>0</v>
      </c>
      <c r="W2587" t="n">
        <v>0</v>
      </c>
      <c r="X2587" s="6" t="n"/>
      <c r="Z2587" s="6" t="n">
        <v>46603</v>
      </c>
      <c r="AA2587" t="inlineStr">
        <is>
          <t>n.a.</t>
        </is>
      </c>
      <c r="AB2587" s="6" t="n">
        <v>46603</v>
      </c>
      <c r="AC2587" t="inlineStr"/>
      <c r="AD2587" s="6" t="n">
        <v>46450</v>
      </c>
    </row>
    <row r="2588">
      <c r="A2588" t="inlineStr">
        <is>
          <t>V100054</t>
        </is>
      </c>
      <c r="B2588" t="inlineStr">
        <is>
          <t>2024-0007</t>
        </is>
      </c>
      <c r="C2588" t="n">
        <v>8</v>
      </c>
      <c r="D2588" t="inlineStr">
        <is>
          <t>37 80 4657 305-1</t>
        </is>
      </c>
      <c r="E2588" t="inlineStr">
        <is>
          <t>Rail Cargo Austria AG</t>
        </is>
      </c>
      <c r="F2588" t="inlineStr">
        <is>
          <t>WBA</t>
        </is>
      </c>
      <c r="G2588" t="inlineStr">
        <is>
          <t>60' Mobiler</t>
        </is>
      </c>
      <c r="H2588" t="n">
        <v>0</v>
      </c>
      <c r="I2588" s="6" t="n">
        <v>0</v>
      </c>
      <c r="J2588" s="6" t="n">
        <v>0</v>
      </c>
      <c r="K2588" t="inlineStr">
        <is>
          <t>run_initial_fixed_duration</t>
        </is>
      </c>
      <c r="L2588" s="6" t="n">
        <v>45532</v>
      </c>
      <c r="M2588" s="6" t="n">
        <v>46603</v>
      </c>
      <c r="N2588" t="n">
        <v>1094</v>
      </c>
      <c r="O2588" s="6" t="n">
        <v>46603</v>
      </c>
      <c r="S2588" t="inlineStr">
        <is>
          <t>n.a.</t>
        </is>
      </c>
      <c r="T2588" s="6" t="n"/>
      <c r="U2588" s="6" t="n"/>
      <c r="V2588" t="n">
        <v>0</v>
      </c>
      <c r="W2588" t="n">
        <v>0</v>
      </c>
      <c r="X2588" s="6" t="n"/>
      <c r="Z2588" s="6" t="n">
        <v>46603</v>
      </c>
      <c r="AA2588" t="inlineStr">
        <is>
          <t>n.a.</t>
        </is>
      </c>
      <c r="AB2588" s="6" t="n">
        <v>46603</v>
      </c>
      <c r="AC2588" t="inlineStr"/>
      <c r="AD2588" s="6" t="n">
        <v>46450</v>
      </c>
    </row>
    <row r="2589">
      <c r="A2589" t="inlineStr">
        <is>
          <t>V100054</t>
        </is>
      </c>
      <c r="B2589" t="inlineStr">
        <is>
          <t>2024-0007</t>
        </is>
      </c>
      <c r="C2589" t="n">
        <v>9</v>
      </c>
      <c r="D2589" t="inlineStr">
        <is>
          <t>37 80 4657 306-9</t>
        </is>
      </c>
      <c r="E2589" t="inlineStr">
        <is>
          <t>Rail Cargo Austria AG</t>
        </is>
      </c>
      <c r="F2589" t="inlineStr">
        <is>
          <t>WBA</t>
        </is>
      </c>
      <c r="G2589" t="inlineStr">
        <is>
          <t>60' Mobiler</t>
        </is>
      </c>
      <c r="H2589" t="n">
        <v>0</v>
      </c>
      <c r="I2589" s="6" t="n">
        <v>0</v>
      </c>
      <c r="J2589" s="6" t="n">
        <v>0</v>
      </c>
      <c r="K2589" t="inlineStr">
        <is>
          <t>run_initial_fixed_duration</t>
        </is>
      </c>
      <c r="L2589" s="6" t="n">
        <v>45532</v>
      </c>
      <c r="M2589" s="6" t="n">
        <v>46603</v>
      </c>
      <c r="N2589" t="n">
        <v>1094</v>
      </c>
      <c r="O2589" s="6" t="n">
        <v>46603</v>
      </c>
      <c r="S2589" t="inlineStr">
        <is>
          <t>n.a.</t>
        </is>
      </c>
      <c r="T2589" s="6" t="n"/>
      <c r="U2589" s="6" t="n"/>
      <c r="V2589" t="n">
        <v>0</v>
      </c>
      <c r="W2589" t="n">
        <v>0</v>
      </c>
      <c r="X2589" s="6" t="n"/>
      <c r="Z2589" s="6" t="n">
        <v>46603</v>
      </c>
      <c r="AA2589" t="inlineStr">
        <is>
          <t>n.a.</t>
        </is>
      </c>
      <c r="AB2589" s="6" t="n">
        <v>46603</v>
      </c>
      <c r="AC2589" t="inlineStr"/>
      <c r="AD2589" s="6" t="n">
        <v>46450</v>
      </c>
    </row>
    <row r="2590">
      <c r="A2590" t="inlineStr">
        <is>
          <t>V100054</t>
        </is>
      </c>
      <c r="B2590" t="inlineStr">
        <is>
          <t>2024-0007</t>
        </is>
      </c>
      <c r="C2590" t="n">
        <v>10</v>
      </c>
      <c r="D2590" t="inlineStr">
        <is>
          <t>37 80 4657 307-7</t>
        </is>
      </c>
      <c r="E2590" t="inlineStr">
        <is>
          <t>Rail Cargo Austria AG</t>
        </is>
      </c>
      <c r="F2590" t="inlineStr">
        <is>
          <t>WBA</t>
        </is>
      </c>
      <c r="G2590" t="inlineStr">
        <is>
          <t>60' Mobiler</t>
        </is>
      </c>
      <c r="H2590" t="n">
        <v>0</v>
      </c>
      <c r="I2590" s="6" t="n">
        <v>0</v>
      </c>
      <c r="J2590" s="6" t="n">
        <v>0</v>
      </c>
      <c r="K2590" t="inlineStr">
        <is>
          <t>run_initial_fixed_duration</t>
        </is>
      </c>
      <c r="L2590" s="6" t="n">
        <v>45532</v>
      </c>
      <c r="M2590" s="6" t="n">
        <v>46603</v>
      </c>
      <c r="N2590" t="n">
        <v>1094</v>
      </c>
      <c r="O2590" s="6" t="n">
        <v>46603</v>
      </c>
      <c r="S2590" t="inlineStr">
        <is>
          <t>n.a.</t>
        </is>
      </c>
      <c r="T2590" s="6" t="n"/>
      <c r="U2590" s="6" t="n"/>
      <c r="V2590" t="n">
        <v>0</v>
      </c>
      <c r="W2590" t="n">
        <v>0</v>
      </c>
      <c r="X2590" s="6" t="n"/>
      <c r="Z2590" s="6" t="n">
        <v>46603</v>
      </c>
      <c r="AA2590" t="inlineStr">
        <is>
          <t>n.a.</t>
        </is>
      </c>
      <c r="AB2590" s="6" t="n">
        <v>46603</v>
      </c>
      <c r="AC2590" t="inlineStr"/>
      <c r="AD2590" s="6" t="n">
        <v>46450</v>
      </c>
    </row>
    <row r="2591">
      <c r="A2591" t="inlineStr">
        <is>
          <t>V100054</t>
        </is>
      </c>
      <c r="B2591" t="inlineStr">
        <is>
          <t>2024-0007</t>
        </is>
      </c>
      <c r="C2591" t="n">
        <v>11</v>
      </c>
      <c r="D2591" t="inlineStr">
        <is>
          <t>37 80 4657 308-5</t>
        </is>
      </c>
      <c r="E2591" t="inlineStr">
        <is>
          <t>Rail Cargo Austria AG</t>
        </is>
      </c>
      <c r="F2591" t="inlineStr">
        <is>
          <t>WBA</t>
        </is>
      </c>
      <c r="G2591" t="inlineStr">
        <is>
          <t>60' Mobiler</t>
        </is>
      </c>
      <c r="H2591" t="n">
        <v>0</v>
      </c>
      <c r="I2591" s="6" t="n">
        <v>0</v>
      </c>
      <c r="J2591" s="6" t="n">
        <v>0</v>
      </c>
      <c r="K2591" t="inlineStr">
        <is>
          <t>run_initial_fixed_duration</t>
        </is>
      </c>
      <c r="L2591" s="6" t="n">
        <v>45532</v>
      </c>
      <c r="M2591" s="6" t="n">
        <v>46603</v>
      </c>
      <c r="N2591" t="n">
        <v>1094</v>
      </c>
      <c r="O2591" s="6" t="n">
        <v>46603</v>
      </c>
      <c r="S2591" t="inlineStr">
        <is>
          <t>n.a.</t>
        </is>
      </c>
      <c r="T2591" s="6" t="n"/>
      <c r="U2591" s="6" t="n"/>
      <c r="V2591" t="n">
        <v>0</v>
      </c>
      <c r="W2591" t="n">
        <v>0</v>
      </c>
      <c r="X2591" s="6" t="n"/>
      <c r="Z2591" s="6" t="n">
        <v>46603</v>
      </c>
      <c r="AA2591" t="inlineStr">
        <is>
          <t>n.a.</t>
        </is>
      </c>
      <c r="AB2591" s="6" t="n">
        <v>46603</v>
      </c>
      <c r="AC2591" t="inlineStr"/>
      <c r="AD2591" s="6" t="n">
        <v>46450</v>
      </c>
    </row>
    <row r="2592">
      <c r="A2592" t="inlineStr">
        <is>
          <t>V100054</t>
        </is>
      </c>
      <c r="B2592" t="inlineStr">
        <is>
          <t>2024-0007</t>
        </is>
      </c>
      <c r="C2592" t="n">
        <v>12</v>
      </c>
      <c r="D2592" t="inlineStr">
        <is>
          <t>37 80 4657 309-3</t>
        </is>
      </c>
      <c r="E2592" t="inlineStr">
        <is>
          <t>Rail Cargo Austria AG</t>
        </is>
      </c>
      <c r="F2592" t="inlineStr">
        <is>
          <t>WBA</t>
        </is>
      </c>
      <c r="G2592" t="inlineStr">
        <is>
          <t>60' Mobiler</t>
        </is>
      </c>
      <c r="H2592" t="n">
        <v>0</v>
      </c>
      <c r="I2592" s="6" t="n">
        <v>0</v>
      </c>
      <c r="J2592" s="6" t="n">
        <v>0</v>
      </c>
      <c r="K2592" t="inlineStr">
        <is>
          <t>run_initial_fixed_duration</t>
        </is>
      </c>
      <c r="L2592" s="6" t="n">
        <v>45532</v>
      </c>
      <c r="M2592" s="6" t="n">
        <v>46603</v>
      </c>
      <c r="N2592" t="n">
        <v>1094</v>
      </c>
      <c r="O2592" s="6" t="n">
        <v>46603</v>
      </c>
      <c r="S2592" t="inlineStr">
        <is>
          <t>n.a.</t>
        </is>
      </c>
      <c r="T2592" s="6" t="n"/>
      <c r="U2592" s="6" t="n"/>
      <c r="V2592" t="n">
        <v>0</v>
      </c>
      <c r="W2592" t="n">
        <v>0</v>
      </c>
      <c r="X2592" s="6" t="n"/>
      <c r="Z2592" s="6" t="n">
        <v>46603</v>
      </c>
      <c r="AA2592" t="inlineStr">
        <is>
          <t>n.a.</t>
        </is>
      </c>
      <c r="AB2592" s="6" t="n">
        <v>46603</v>
      </c>
      <c r="AC2592" t="inlineStr"/>
      <c r="AD2592" s="6" t="n">
        <v>46450</v>
      </c>
    </row>
    <row r="2593">
      <c r="A2593" t="inlineStr">
        <is>
          <t>V100054</t>
        </is>
      </c>
      <c r="B2593" t="inlineStr">
        <is>
          <t>2024-0007</t>
        </is>
      </c>
      <c r="C2593" t="n">
        <v>13</v>
      </c>
      <c r="D2593" t="inlineStr">
        <is>
          <t>37 80 4657 310-1</t>
        </is>
      </c>
      <c r="E2593" t="inlineStr">
        <is>
          <t>Rail Cargo Austria AG</t>
        </is>
      </c>
      <c r="F2593" t="inlineStr">
        <is>
          <t>WBA</t>
        </is>
      </c>
      <c r="G2593" t="inlineStr">
        <is>
          <t>60' Mobiler</t>
        </is>
      </c>
      <c r="H2593" t="n">
        <v>0</v>
      </c>
      <c r="I2593" s="6" t="n">
        <v>0</v>
      </c>
      <c r="J2593" s="6" t="n">
        <v>0</v>
      </c>
      <c r="K2593" t="inlineStr">
        <is>
          <t>run_initial_fixed_duration</t>
        </is>
      </c>
      <c r="L2593" s="6" t="n">
        <v>45576</v>
      </c>
      <c r="M2593" s="6" t="n">
        <v>46603</v>
      </c>
      <c r="N2593" t="n">
        <v>1094</v>
      </c>
      <c r="O2593" s="6" t="n">
        <v>46603</v>
      </c>
      <c r="S2593" t="inlineStr">
        <is>
          <t>n.a.</t>
        </is>
      </c>
      <c r="T2593" s="6" t="n"/>
      <c r="U2593" s="6" t="n"/>
      <c r="V2593" t="n">
        <v>0</v>
      </c>
      <c r="W2593" t="n">
        <v>0</v>
      </c>
      <c r="X2593" s="6" t="n"/>
      <c r="Z2593" s="6" t="n">
        <v>46603</v>
      </c>
      <c r="AA2593" t="inlineStr">
        <is>
          <t>n.a.</t>
        </is>
      </c>
      <c r="AB2593" s="6" t="n">
        <v>46603</v>
      </c>
      <c r="AC2593" t="inlineStr"/>
      <c r="AD2593" s="6" t="n">
        <v>46450</v>
      </c>
    </row>
    <row r="2594">
      <c r="A2594" t="inlineStr">
        <is>
          <t>V100054</t>
        </is>
      </c>
      <c r="B2594" t="inlineStr">
        <is>
          <t>2024-0007</t>
        </is>
      </c>
      <c r="C2594" t="n">
        <v>14</v>
      </c>
      <c r="D2594" t="inlineStr">
        <is>
          <t>37 80 4657 311-9</t>
        </is>
      </c>
      <c r="E2594" t="inlineStr">
        <is>
          <t>Rail Cargo Austria AG</t>
        </is>
      </c>
      <c r="F2594" t="inlineStr">
        <is>
          <t>WBA</t>
        </is>
      </c>
      <c r="G2594" t="inlineStr">
        <is>
          <t>60' Mobiler</t>
        </is>
      </c>
      <c r="H2594" t="n">
        <v>0</v>
      </c>
      <c r="I2594" s="6" t="n">
        <v>0</v>
      </c>
      <c r="J2594" s="6" t="n">
        <v>0</v>
      </c>
      <c r="K2594" t="inlineStr">
        <is>
          <t>run_initial_fixed_duration</t>
        </is>
      </c>
      <c r="L2594" s="6" t="n">
        <v>45576</v>
      </c>
      <c r="M2594" s="6" t="n">
        <v>46603</v>
      </c>
      <c r="N2594" t="n">
        <v>1094</v>
      </c>
      <c r="O2594" s="6" t="n">
        <v>46603</v>
      </c>
      <c r="S2594" t="inlineStr">
        <is>
          <t>n.a.</t>
        </is>
      </c>
      <c r="T2594" s="6" t="n"/>
      <c r="U2594" s="6" t="n"/>
      <c r="V2594" t="n">
        <v>0</v>
      </c>
      <c r="W2594" t="n">
        <v>0</v>
      </c>
      <c r="X2594" s="6" t="n"/>
      <c r="Z2594" s="6" t="n">
        <v>46603</v>
      </c>
      <c r="AA2594" t="inlineStr">
        <is>
          <t>n.a.</t>
        </is>
      </c>
      <c r="AB2594" s="6" t="n">
        <v>46603</v>
      </c>
      <c r="AC2594" t="inlineStr"/>
      <c r="AD2594" s="6" t="n">
        <v>46450</v>
      </c>
    </row>
    <row r="2595">
      <c r="A2595" t="inlineStr">
        <is>
          <t>V100054</t>
        </is>
      </c>
      <c r="B2595" t="inlineStr">
        <is>
          <t>2024-0007</t>
        </is>
      </c>
      <c r="C2595" t="n">
        <v>15</v>
      </c>
      <c r="D2595" t="inlineStr">
        <is>
          <t>37 80 4657 312-7</t>
        </is>
      </c>
      <c r="E2595" t="inlineStr">
        <is>
          <t>Rail Cargo Austria AG</t>
        </is>
      </c>
      <c r="F2595" t="inlineStr">
        <is>
          <t>WBA</t>
        </is>
      </c>
      <c r="G2595" t="inlineStr">
        <is>
          <t>60' Mobiler</t>
        </is>
      </c>
      <c r="H2595" t="n">
        <v>0</v>
      </c>
      <c r="I2595" s="6" t="n">
        <v>0</v>
      </c>
      <c r="J2595" s="6" t="n">
        <v>0</v>
      </c>
      <c r="K2595" t="inlineStr">
        <is>
          <t>run_initial_fixed_duration</t>
        </is>
      </c>
      <c r="L2595" s="6" t="n">
        <v>45576</v>
      </c>
      <c r="M2595" s="6" t="n">
        <v>46603</v>
      </c>
      <c r="N2595" t="n">
        <v>1094</v>
      </c>
      <c r="O2595" s="6" t="n">
        <v>46603</v>
      </c>
      <c r="S2595" t="inlineStr">
        <is>
          <t>n.a.</t>
        </is>
      </c>
      <c r="T2595" s="6" t="n"/>
      <c r="U2595" s="6" t="n"/>
      <c r="V2595" t="n">
        <v>0</v>
      </c>
      <c r="W2595" t="n">
        <v>0</v>
      </c>
      <c r="X2595" s="6" t="n"/>
      <c r="Z2595" s="6" t="n">
        <v>46603</v>
      </c>
      <c r="AA2595" t="inlineStr">
        <is>
          <t>n.a.</t>
        </is>
      </c>
      <c r="AB2595" s="6" t="n">
        <v>46603</v>
      </c>
      <c r="AC2595" t="inlineStr"/>
      <c r="AD2595" s="6" t="n">
        <v>46450</v>
      </c>
    </row>
    <row r="2596">
      <c r="A2596" t="inlineStr">
        <is>
          <t>V100054</t>
        </is>
      </c>
      <c r="B2596" t="inlineStr">
        <is>
          <t>2024-0007</t>
        </is>
      </c>
      <c r="C2596" t="n">
        <v>16</v>
      </c>
      <c r="D2596" t="inlineStr">
        <is>
          <t>37 80 4657 313-5</t>
        </is>
      </c>
      <c r="E2596" t="inlineStr">
        <is>
          <t>Rail Cargo Austria AG</t>
        </is>
      </c>
      <c r="F2596" t="inlineStr">
        <is>
          <t>WBA</t>
        </is>
      </c>
      <c r="G2596" t="inlineStr">
        <is>
          <t>60' Mobiler</t>
        </is>
      </c>
      <c r="H2596" t="n">
        <v>0</v>
      </c>
      <c r="I2596" s="6" t="n">
        <v>0</v>
      </c>
      <c r="J2596" s="6" t="n">
        <v>0</v>
      </c>
      <c r="K2596" t="inlineStr">
        <is>
          <t>run_initial_fixed_duration</t>
        </is>
      </c>
      <c r="L2596" s="6" t="n">
        <v>45576</v>
      </c>
      <c r="M2596" s="6" t="n">
        <v>46603</v>
      </c>
      <c r="N2596" t="n">
        <v>1094</v>
      </c>
      <c r="O2596" s="6" t="n">
        <v>46603</v>
      </c>
      <c r="S2596" t="inlineStr">
        <is>
          <t>n.a.</t>
        </is>
      </c>
      <c r="T2596" s="6" t="n"/>
      <c r="U2596" s="6" t="n"/>
      <c r="V2596" t="n">
        <v>0</v>
      </c>
      <c r="W2596" t="n">
        <v>0</v>
      </c>
      <c r="X2596" s="6" t="n"/>
      <c r="Z2596" s="6" t="n">
        <v>46603</v>
      </c>
      <c r="AA2596" t="inlineStr">
        <is>
          <t>n.a.</t>
        </is>
      </c>
      <c r="AB2596" s="6" t="n">
        <v>46603</v>
      </c>
      <c r="AC2596" t="inlineStr"/>
      <c r="AD2596" s="6" t="n">
        <v>46450</v>
      </c>
    </row>
    <row r="2597">
      <c r="A2597" t="inlineStr">
        <is>
          <t>V100054</t>
        </is>
      </c>
      <c r="B2597" t="inlineStr">
        <is>
          <t>2024-0007</t>
        </is>
      </c>
      <c r="C2597" t="n">
        <v>17</v>
      </c>
      <c r="D2597" t="inlineStr">
        <is>
          <t>37 80 4657 314-3</t>
        </is>
      </c>
      <c r="E2597" t="inlineStr">
        <is>
          <t>Rail Cargo Austria AG</t>
        </is>
      </c>
      <c r="F2597" t="inlineStr">
        <is>
          <t>WBA</t>
        </is>
      </c>
      <c r="G2597" t="inlineStr">
        <is>
          <t>60' Mobiler</t>
        </is>
      </c>
      <c r="H2597" t="n">
        <v>0</v>
      </c>
      <c r="I2597" s="6" t="n">
        <v>0</v>
      </c>
      <c r="J2597" s="6" t="n">
        <v>0</v>
      </c>
      <c r="K2597" t="inlineStr">
        <is>
          <t>run_initial_fixed_duration</t>
        </is>
      </c>
      <c r="L2597" s="6" t="n">
        <v>45576</v>
      </c>
      <c r="M2597" s="6" t="n">
        <v>46603</v>
      </c>
      <c r="N2597" t="n">
        <v>1094</v>
      </c>
      <c r="O2597" s="6" t="n">
        <v>46603</v>
      </c>
      <c r="S2597" t="inlineStr">
        <is>
          <t>n.a.</t>
        </is>
      </c>
      <c r="T2597" s="6" t="n"/>
      <c r="U2597" s="6" t="n"/>
      <c r="V2597" t="n">
        <v>0</v>
      </c>
      <c r="W2597" t="n">
        <v>0</v>
      </c>
      <c r="X2597" s="6" t="n"/>
      <c r="Z2597" s="6" t="n">
        <v>46603</v>
      </c>
      <c r="AA2597" t="inlineStr">
        <is>
          <t>n.a.</t>
        </is>
      </c>
      <c r="AB2597" s="6" t="n">
        <v>46603</v>
      </c>
      <c r="AC2597" t="inlineStr"/>
      <c r="AD2597" s="6" t="n">
        <v>46450</v>
      </c>
    </row>
    <row r="2598">
      <c r="A2598" t="inlineStr">
        <is>
          <t>V100054</t>
        </is>
      </c>
      <c r="B2598" t="inlineStr">
        <is>
          <t>2024-0007</t>
        </is>
      </c>
      <c r="C2598" t="n">
        <v>18</v>
      </c>
      <c r="D2598" t="inlineStr">
        <is>
          <t>37 80 4657 315-0</t>
        </is>
      </c>
      <c r="E2598" t="inlineStr">
        <is>
          <t>Rail Cargo Austria AG</t>
        </is>
      </c>
      <c r="F2598" t="inlineStr">
        <is>
          <t>WBA</t>
        </is>
      </c>
      <c r="G2598" t="inlineStr">
        <is>
          <t>60' Mobiler</t>
        </is>
      </c>
      <c r="H2598" t="n">
        <v>0</v>
      </c>
      <c r="I2598" s="6" t="n">
        <v>0</v>
      </c>
      <c r="J2598" s="6" t="n">
        <v>0</v>
      </c>
      <c r="K2598" t="inlineStr">
        <is>
          <t>run_initial_fixed_duration</t>
        </is>
      </c>
      <c r="L2598" s="6" t="n">
        <v>45576</v>
      </c>
      <c r="M2598" s="6" t="n">
        <v>46603</v>
      </c>
      <c r="N2598" t="n">
        <v>1094</v>
      </c>
      <c r="O2598" s="6" t="n">
        <v>46603</v>
      </c>
      <c r="S2598" t="inlineStr">
        <is>
          <t>n.a.</t>
        </is>
      </c>
      <c r="T2598" s="6" t="n"/>
      <c r="U2598" s="6" t="n"/>
      <c r="V2598" t="n">
        <v>0</v>
      </c>
      <c r="W2598" t="n">
        <v>0</v>
      </c>
      <c r="X2598" s="6" t="n"/>
      <c r="Z2598" s="6" t="n">
        <v>46603</v>
      </c>
      <c r="AA2598" t="inlineStr">
        <is>
          <t>n.a.</t>
        </is>
      </c>
      <c r="AB2598" s="6" t="n">
        <v>46603</v>
      </c>
      <c r="AC2598" t="inlineStr"/>
      <c r="AD2598" s="6" t="n">
        <v>46450</v>
      </c>
    </row>
    <row r="2599">
      <c r="A2599" t="inlineStr">
        <is>
          <t>V100054</t>
        </is>
      </c>
      <c r="B2599" t="inlineStr">
        <is>
          <t>2024-0007</t>
        </is>
      </c>
      <c r="C2599" t="n">
        <v>19</v>
      </c>
      <c r="D2599" t="inlineStr">
        <is>
          <t>37 80 4657 316-8</t>
        </is>
      </c>
      <c r="E2599" t="inlineStr">
        <is>
          <t>Rail Cargo Austria AG</t>
        </is>
      </c>
      <c r="F2599" t="inlineStr">
        <is>
          <t>WBA</t>
        </is>
      </c>
      <c r="G2599" t="inlineStr">
        <is>
          <t>60' Mobiler</t>
        </is>
      </c>
      <c r="H2599" t="n">
        <v>0</v>
      </c>
      <c r="I2599" s="6" t="n">
        <v>0</v>
      </c>
      <c r="J2599" s="6" t="n">
        <v>0</v>
      </c>
      <c r="K2599" t="inlineStr">
        <is>
          <t>run_initial_fixed_duration</t>
        </is>
      </c>
      <c r="L2599" s="6" t="n">
        <v>45576</v>
      </c>
      <c r="M2599" s="6" t="n">
        <v>46603</v>
      </c>
      <c r="N2599" t="n">
        <v>1094</v>
      </c>
      <c r="O2599" s="6" t="n">
        <v>46603</v>
      </c>
      <c r="S2599" t="inlineStr">
        <is>
          <t>n.a.</t>
        </is>
      </c>
      <c r="T2599" s="6" t="n"/>
      <c r="U2599" s="6" t="n"/>
      <c r="V2599" t="n">
        <v>0</v>
      </c>
      <c r="W2599" t="n">
        <v>0</v>
      </c>
      <c r="X2599" s="6" t="n"/>
      <c r="Z2599" s="6" t="n">
        <v>46603</v>
      </c>
      <c r="AA2599" t="inlineStr">
        <is>
          <t>n.a.</t>
        </is>
      </c>
      <c r="AB2599" s="6" t="n">
        <v>46603</v>
      </c>
      <c r="AC2599" t="inlineStr"/>
      <c r="AD2599" s="6" t="n">
        <v>46450</v>
      </c>
    </row>
    <row r="2600">
      <c r="A2600" t="inlineStr">
        <is>
          <t>V100054</t>
        </is>
      </c>
      <c r="B2600" t="inlineStr">
        <is>
          <t>2024-0007</t>
        </is>
      </c>
      <c r="C2600" t="n">
        <v>20</v>
      </c>
      <c r="D2600" t="inlineStr">
        <is>
          <t>37 80 4657 317-6</t>
        </is>
      </c>
      <c r="E2600" t="inlineStr">
        <is>
          <t>Rail Cargo Austria AG</t>
        </is>
      </c>
      <c r="F2600" t="inlineStr">
        <is>
          <t>WBA</t>
        </is>
      </c>
      <c r="G2600" t="inlineStr">
        <is>
          <t>60' Mobiler</t>
        </is>
      </c>
      <c r="H2600" t="n">
        <v>0</v>
      </c>
      <c r="I2600" s="6" t="n">
        <v>0</v>
      </c>
      <c r="J2600" s="6" t="n">
        <v>0</v>
      </c>
      <c r="K2600" t="inlineStr">
        <is>
          <t>run_initial_fixed_duration</t>
        </is>
      </c>
      <c r="L2600" s="6" t="n">
        <v>45576</v>
      </c>
      <c r="M2600" s="6" t="n">
        <v>46603</v>
      </c>
      <c r="N2600" t="n">
        <v>1094</v>
      </c>
      <c r="O2600" s="6" t="n">
        <v>46603</v>
      </c>
      <c r="S2600" t="inlineStr">
        <is>
          <t>n.a.</t>
        </is>
      </c>
      <c r="T2600" s="6" t="n"/>
      <c r="U2600" s="6" t="n"/>
      <c r="V2600" t="n">
        <v>0</v>
      </c>
      <c r="W2600" t="n">
        <v>0</v>
      </c>
      <c r="X2600" s="6" t="n"/>
      <c r="Z2600" s="6" t="n">
        <v>46603</v>
      </c>
      <c r="AA2600" t="inlineStr">
        <is>
          <t>n.a.</t>
        </is>
      </c>
      <c r="AB2600" s="6" t="n">
        <v>46603</v>
      </c>
      <c r="AC2600" t="inlineStr"/>
      <c r="AD2600" s="6" t="n">
        <v>46450</v>
      </c>
    </row>
    <row r="2601">
      <c r="A2601" t="inlineStr">
        <is>
          <t>V100054</t>
        </is>
      </c>
      <c r="B2601" t="inlineStr">
        <is>
          <t>2024-0007</t>
        </is>
      </c>
      <c r="C2601" t="n">
        <v>21</v>
      </c>
      <c r="D2601" t="inlineStr">
        <is>
          <t>37 80 4657 318-4</t>
        </is>
      </c>
      <c r="E2601" t="inlineStr">
        <is>
          <t>Rail Cargo Austria AG</t>
        </is>
      </c>
      <c r="F2601" t="inlineStr">
        <is>
          <t>WBA</t>
        </is>
      </c>
      <c r="G2601" t="inlineStr">
        <is>
          <t>60' Mobiler</t>
        </is>
      </c>
      <c r="H2601" t="n">
        <v>0</v>
      </c>
      <c r="I2601" s="6" t="n">
        <v>0</v>
      </c>
      <c r="J2601" s="6" t="n">
        <v>0</v>
      </c>
      <c r="K2601" t="inlineStr">
        <is>
          <t>run_initial_fixed_duration</t>
        </is>
      </c>
      <c r="L2601" s="6" t="n">
        <v>45576</v>
      </c>
      <c r="M2601" s="6" t="n">
        <v>46603</v>
      </c>
      <c r="N2601" t="n">
        <v>1094</v>
      </c>
      <c r="O2601" s="6" t="n">
        <v>46603</v>
      </c>
      <c r="S2601" t="inlineStr">
        <is>
          <t>n.a.</t>
        </is>
      </c>
      <c r="T2601" s="6" t="n"/>
      <c r="U2601" s="6" t="n"/>
      <c r="V2601" t="n">
        <v>0</v>
      </c>
      <c r="W2601" t="n">
        <v>0</v>
      </c>
      <c r="X2601" s="6" t="n"/>
      <c r="Z2601" s="6" t="n">
        <v>46603</v>
      </c>
      <c r="AA2601" t="inlineStr">
        <is>
          <t>n.a.</t>
        </is>
      </c>
      <c r="AB2601" s="6" t="n">
        <v>46603</v>
      </c>
      <c r="AC2601" t="inlineStr"/>
      <c r="AD2601" s="6" t="n">
        <v>46450</v>
      </c>
    </row>
    <row r="2602">
      <c r="A2602" t="inlineStr">
        <is>
          <t>V100054</t>
        </is>
      </c>
      <c r="B2602" t="inlineStr">
        <is>
          <t>2024-0007</t>
        </is>
      </c>
      <c r="C2602" t="n">
        <v>22</v>
      </c>
      <c r="D2602" t="inlineStr">
        <is>
          <t>37 80 4657 319-2</t>
        </is>
      </c>
      <c r="E2602" t="inlineStr">
        <is>
          <t>Rail Cargo Austria AG</t>
        </is>
      </c>
      <c r="F2602" t="inlineStr">
        <is>
          <t>WBA</t>
        </is>
      </c>
      <c r="G2602" t="inlineStr">
        <is>
          <t>60' Mobiler</t>
        </is>
      </c>
      <c r="H2602" t="n">
        <v>0</v>
      </c>
      <c r="I2602" s="6" t="n">
        <v>0</v>
      </c>
      <c r="J2602" s="6" t="n">
        <v>0</v>
      </c>
      <c r="K2602" t="inlineStr">
        <is>
          <t>run_initial_fixed_duration</t>
        </is>
      </c>
      <c r="L2602" s="6" t="n">
        <v>45576</v>
      </c>
      <c r="M2602" s="6" t="n">
        <v>46603</v>
      </c>
      <c r="N2602" t="n">
        <v>1094</v>
      </c>
      <c r="O2602" s="6" t="n">
        <v>46603</v>
      </c>
      <c r="S2602" t="inlineStr">
        <is>
          <t>n.a.</t>
        </is>
      </c>
      <c r="T2602" s="6" t="n"/>
      <c r="U2602" s="6" t="n"/>
      <c r="V2602" t="n">
        <v>0</v>
      </c>
      <c r="W2602" t="n">
        <v>0</v>
      </c>
      <c r="X2602" s="6" t="n"/>
      <c r="Z2602" s="6" t="n">
        <v>46603</v>
      </c>
      <c r="AA2602" t="inlineStr">
        <is>
          <t>n.a.</t>
        </is>
      </c>
      <c r="AB2602" s="6" t="n">
        <v>46603</v>
      </c>
      <c r="AC2602" t="inlineStr"/>
      <c r="AD2602" s="6" t="n">
        <v>46450</v>
      </c>
    </row>
    <row r="2603">
      <c r="A2603" t="inlineStr">
        <is>
          <t>V100054</t>
        </is>
      </c>
      <c r="B2603" t="inlineStr">
        <is>
          <t>2024-0007</t>
        </is>
      </c>
      <c r="C2603" t="n">
        <v>23</v>
      </c>
      <c r="D2603" t="inlineStr">
        <is>
          <t>37 80 4657 320-0</t>
        </is>
      </c>
      <c r="E2603" t="inlineStr">
        <is>
          <t>Rail Cargo Austria AG</t>
        </is>
      </c>
      <c r="F2603" t="inlineStr">
        <is>
          <t>WBA</t>
        </is>
      </c>
      <c r="G2603" t="inlineStr">
        <is>
          <t>60' Mobiler</t>
        </is>
      </c>
      <c r="H2603" t="n">
        <v>0</v>
      </c>
      <c r="I2603" s="6" t="n">
        <v>0</v>
      </c>
      <c r="J2603" s="6" t="n">
        <v>0</v>
      </c>
      <c r="K2603" t="inlineStr">
        <is>
          <t>run_initial_fixed_duration</t>
        </is>
      </c>
      <c r="L2603" s="6" t="n">
        <v>45576</v>
      </c>
      <c r="M2603" s="6" t="n">
        <v>46603</v>
      </c>
      <c r="N2603" t="n">
        <v>1094</v>
      </c>
      <c r="O2603" s="6" t="n">
        <v>46603</v>
      </c>
      <c r="S2603" t="inlineStr">
        <is>
          <t>n.a.</t>
        </is>
      </c>
      <c r="T2603" s="6" t="n"/>
      <c r="U2603" s="6" t="n"/>
      <c r="V2603" t="n">
        <v>0</v>
      </c>
      <c r="W2603" t="n">
        <v>0</v>
      </c>
      <c r="X2603" s="6" t="n"/>
      <c r="Z2603" s="6" t="n">
        <v>46603</v>
      </c>
      <c r="AA2603" t="inlineStr">
        <is>
          <t>n.a.</t>
        </is>
      </c>
      <c r="AB2603" s="6" t="n">
        <v>46603</v>
      </c>
      <c r="AC2603" t="inlineStr"/>
      <c r="AD2603" s="6" t="n">
        <v>46450</v>
      </c>
    </row>
    <row r="2604">
      <c r="A2604" t="inlineStr">
        <is>
          <t>V100054</t>
        </is>
      </c>
      <c r="B2604" t="inlineStr">
        <is>
          <t>2024-0007</t>
        </is>
      </c>
      <c r="C2604" t="n">
        <v>24</v>
      </c>
      <c r="D2604" t="inlineStr">
        <is>
          <t>37 80 4657 321-8</t>
        </is>
      </c>
      <c r="E2604" t="inlineStr">
        <is>
          <t>Rail Cargo Austria AG</t>
        </is>
      </c>
      <c r="F2604" t="inlineStr">
        <is>
          <t>WBA</t>
        </is>
      </c>
      <c r="G2604" t="inlineStr">
        <is>
          <t>60' Mobiler</t>
        </is>
      </c>
      <c r="H2604" t="n">
        <v>0</v>
      </c>
      <c r="I2604" s="6" t="n">
        <v>0</v>
      </c>
      <c r="J2604" s="6" t="n">
        <v>0</v>
      </c>
      <c r="K2604" t="inlineStr">
        <is>
          <t>run_initial_fixed_duration</t>
        </is>
      </c>
      <c r="L2604" s="6" t="n">
        <v>45576</v>
      </c>
      <c r="M2604" s="6" t="n">
        <v>46603</v>
      </c>
      <c r="N2604" t="n">
        <v>1094</v>
      </c>
      <c r="O2604" s="6" t="n">
        <v>46603</v>
      </c>
      <c r="S2604" t="inlineStr">
        <is>
          <t>n.a.</t>
        </is>
      </c>
      <c r="T2604" s="6" t="n"/>
      <c r="U2604" s="6" t="n"/>
      <c r="V2604" t="n">
        <v>0</v>
      </c>
      <c r="W2604" t="n">
        <v>0</v>
      </c>
      <c r="X2604" s="6" t="n"/>
      <c r="Z2604" s="6" t="n">
        <v>46603</v>
      </c>
      <c r="AA2604" t="inlineStr">
        <is>
          <t>n.a.</t>
        </is>
      </c>
      <c r="AB2604" s="6" t="n">
        <v>46603</v>
      </c>
      <c r="AC2604" t="inlineStr"/>
      <c r="AD2604" s="6" t="n">
        <v>46450</v>
      </c>
    </row>
    <row r="2605">
      <c r="A2605" t="inlineStr">
        <is>
          <t>V100054</t>
        </is>
      </c>
      <c r="B2605" t="inlineStr">
        <is>
          <t>2024-0007</t>
        </is>
      </c>
      <c r="C2605" t="n">
        <v>25</v>
      </c>
      <c r="D2605" t="inlineStr">
        <is>
          <t>37 80 4657 322-6</t>
        </is>
      </c>
      <c r="E2605" t="inlineStr">
        <is>
          <t>Rail Cargo Austria AG</t>
        </is>
      </c>
      <c r="F2605" t="inlineStr">
        <is>
          <t>WBA</t>
        </is>
      </c>
      <c r="G2605" t="inlineStr">
        <is>
          <t>60' Mobiler</t>
        </is>
      </c>
      <c r="H2605" t="n">
        <v>0</v>
      </c>
      <c r="I2605" s="6" t="n">
        <v>0</v>
      </c>
      <c r="J2605" s="6" t="n">
        <v>0</v>
      </c>
      <c r="K2605" t="inlineStr">
        <is>
          <t>run_initial_fixed_duration</t>
        </is>
      </c>
      <c r="L2605" s="6" t="n">
        <v>45617</v>
      </c>
      <c r="M2605" s="6" t="n">
        <v>46603</v>
      </c>
      <c r="N2605" t="n">
        <v>1094</v>
      </c>
      <c r="O2605" s="6" t="n">
        <v>46603</v>
      </c>
      <c r="S2605" t="inlineStr">
        <is>
          <t>n.a.</t>
        </is>
      </c>
      <c r="T2605" s="6" t="n"/>
      <c r="U2605" s="6" t="n"/>
      <c r="V2605" t="n">
        <v>0</v>
      </c>
      <c r="W2605" t="n">
        <v>0</v>
      </c>
      <c r="X2605" s="6" t="n"/>
      <c r="Z2605" s="6" t="n">
        <v>46603</v>
      </c>
      <c r="AA2605" t="inlineStr">
        <is>
          <t>n.a.</t>
        </is>
      </c>
      <c r="AB2605" s="6" t="n">
        <v>46603</v>
      </c>
      <c r="AC2605" t="inlineStr"/>
      <c r="AD2605" s="6" t="n">
        <v>46450</v>
      </c>
    </row>
    <row r="2606">
      <c r="A2606" t="inlineStr">
        <is>
          <t>V100054</t>
        </is>
      </c>
      <c r="B2606" t="inlineStr">
        <is>
          <t>2024-0007</t>
        </is>
      </c>
      <c r="C2606" t="n">
        <v>26</v>
      </c>
      <c r="D2606" t="inlineStr">
        <is>
          <t>37 80 4657 323-4</t>
        </is>
      </c>
      <c r="E2606" t="inlineStr">
        <is>
          <t>Rail Cargo Austria AG</t>
        </is>
      </c>
      <c r="F2606" t="inlineStr">
        <is>
          <t>WBA</t>
        </is>
      </c>
      <c r="G2606" t="inlineStr">
        <is>
          <t>60' Mobiler</t>
        </is>
      </c>
      <c r="H2606" t="n">
        <v>0</v>
      </c>
      <c r="I2606" s="6" t="n">
        <v>0</v>
      </c>
      <c r="J2606" s="6" t="n">
        <v>0</v>
      </c>
      <c r="K2606" t="inlineStr">
        <is>
          <t>run_initial_fixed_duration</t>
        </is>
      </c>
      <c r="L2606" s="6" t="n">
        <v>45617</v>
      </c>
      <c r="M2606" s="6" t="n">
        <v>46603</v>
      </c>
      <c r="N2606" t="n">
        <v>1094</v>
      </c>
      <c r="O2606" s="6" t="n">
        <v>46603</v>
      </c>
      <c r="S2606" t="inlineStr">
        <is>
          <t>n.a.</t>
        </is>
      </c>
      <c r="T2606" s="6" t="n"/>
      <c r="U2606" s="6" t="n"/>
      <c r="V2606" t="n">
        <v>0</v>
      </c>
      <c r="W2606" t="n">
        <v>0</v>
      </c>
      <c r="X2606" s="6" t="n"/>
      <c r="Z2606" s="6" t="n">
        <v>46603</v>
      </c>
      <c r="AA2606" t="inlineStr">
        <is>
          <t>n.a.</t>
        </is>
      </c>
      <c r="AB2606" s="6" t="n">
        <v>46603</v>
      </c>
      <c r="AC2606" t="inlineStr"/>
      <c r="AD2606" s="6" t="n">
        <v>46450</v>
      </c>
    </row>
    <row r="2607">
      <c r="A2607" t="inlineStr">
        <is>
          <t>V100054</t>
        </is>
      </c>
      <c r="B2607" t="inlineStr">
        <is>
          <t>2024-0007</t>
        </is>
      </c>
      <c r="C2607" t="n">
        <v>27</v>
      </c>
      <c r="D2607" t="inlineStr">
        <is>
          <t>37 80 4657 324-2</t>
        </is>
      </c>
      <c r="E2607" t="inlineStr">
        <is>
          <t>Rail Cargo Austria AG</t>
        </is>
      </c>
      <c r="F2607" t="inlineStr">
        <is>
          <t>WBA</t>
        </is>
      </c>
      <c r="G2607" t="inlineStr">
        <is>
          <t>60' Mobiler</t>
        </is>
      </c>
      <c r="H2607" t="n">
        <v>0</v>
      </c>
      <c r="I2607" s="6" t="n">
        <v>0</v>
      </c>
      <c r="J2607" s="6" t="n">
        <v>0</v>
      </c>
      <c r="K2607" t="inlineStr">
        <is>
          <t>run_initial_fixed_duration</t>
        </is>
      </c>
      <c r="L2607" s="6" t="n">
        <v>45617</v>
      </c>
      <c r="M2607" s="6" t="n">
        <v>46603</v>
      </c>
      <c r="N2607" t="n">
        <v>1094</v>
      </c>
      <c r="O2607" s="6" t="n">
        <v>46603</v>
      </c>
      <c r="S2607" t="inlineStr">
        <is>
          <t>n.a.</t>
        </is>
      </c>
      <c r="T2607" s="6" t="n"/>
      <c r="U2607" s="6" t="n"/>
      <c r="V2607" t="n">
        <v>0</v>
      </c>
      <c r="W2607" t="n">
        <v>0</v>
      </c>
      <c r="X2607" s="6" t="n"/>
      <c r="Z2607" s="6" t="n">
        <v>46603</v>
      </c>
      <c r="AA2607" t="inlineStr">
        <is>
          <t>n.a.</t>
        </is>
      </c>
      <c r="AB2607" s="6" t="n">
        <v>46603</v>
      </c>
      <c r="AC2607" t="inlineStr"/>
      <c r="AD2607" s="6" t="n">
        <v>46450</v>
      </c>
    </row>
    <row r="2608">
      <c r="A2608" t="inlineStr">
        <is>
          <t>V100054</t>
        </is>
      </c>
      <c r="B2608" t="inlineStr">
        <is>
          <t>2024-0007</t>
        </is>
      </c>
      <c r="C2608" t="n">
        <v>28</v>
      </c>
      <c r="D2608" t="inlineStr">
        <is>
          <t>37 80 4657 325-9</t>
        </is>
      </c>
      <c r="E2608" t="inlineStr">
        <is>
          <t>Rail Cargo Austria AG</t>
        </is>
      </c>
      <c r="F2608" t="inlineStr">
        <is>
          <t>WBA</t>
        </is>
      </c>
      <c r="G2608" t="inlineStr">
        <is>
          <t>60' Mobiler</t>
        </is>
      </c>
      <c r="H2608" t="n">
        <v>0</v>
      </c>
      <c r="I2608" s="6" t="n">
        <v>0</v>
      </c>
      <c r="J2608" s="6" t="n">
        <v>0</v>
      </c>
      <c r="K2608" t="inlineStr">
        <is>
          <t>run_initial_fixed_duration</t>
        </is>
      </c>
      <c r="L2608" s="6" t="n">
        <v>45617</v>
      </c>
      <c r="M2608" s="6" t="n">
        <v>46603</v>
      </c>
      <c r="N2608" t="n">
        <v>1094</v>
      </c>
      <c r="O2608" s="6" t="n">
        <v>46603</v>
      </c>
      <c r="S2608" t="inlineStr">
        <is>
          <t>n.a.</t>
        </is>
      </c>
      <c r="T2608" s="6" t="n"/>
      <c r="U2608" s="6" t="n"/>
      <c r="V2608" t="n">
        <v>0</v>
      </c>
      <c r="W2608" t="n">
        <v>0</v>
      </c>
      <c r="X2608" s="6" t="n"/>
      <c r="Z2608" s="6" t="n">
        <v>46603</v>
      </c>
      <c r="AA2608" t="inlineStr">
        <is>
          <t>n.a.</t>
        </is>
      </c>
      <c r="AB2608" s="6" t="n">
        <v>46603</v>
      </c>
      <c r="AC2608" t="inlineStr"/>
      <c r="AD2608" s="6" t="n">
        <v>46450</v>
      </c>
    </row>
    <row r="2609">
      <c r="A2609" t="inlineStr">
        <is>
          <t>V100054</t>
        </is>
      </c>
      <c r="B2609" t="inlineStr">
        <is>
          <t>2024-0007</t>
        </is>
      </c>
      <c r="C2609" t="n">
        <v>29</v>
      </c>
      <c r="D2609" t="inlineStr">
        <is>
          <t>37 80 4657 326-7</t>
        </is>
      </c>
      <c r="E2609" t="inlineStr">
        <is>
          <t>Rail Cargo Austria AG</t>
        </is>
      </c>
      <c r="F2609" t="inlineStr">
        <is>
          <t>WBA</t>
        </is>
      </c>
      <c r="G2609" t="inlineStr">
        <is>
          <t>60' Mobiler</t>
        </is>
      </c>
      <c r="H2609" t="n">
        <v>0</v>
      </c>
      <c r="I2609" s="6" t="n">
        <v>0</v>
      </c>
      <c r="J2609" s="6" t="n">
        <v>0</v>
      </c>
      <c r="K2609" t="inlineStr">
        <is>
          <t>run_initial_fixed_duration</t>
        </is>
      </c>
      <c r="L2609" s="6" t="n">
        <v>45617</v>
      </c>
      <c r="M2609" s="6" t="n">
        <v>46603</v>
      </c>
      <c r="N2609" t="n">
        <v>1094</v>
      </c>
      <c r="O2609" s="6" t="n">
        <v>46603</v>
      </c>
      <c r="S2609" t="inlineStr">
        <is>
          <t>n.a.</t>
        </is>
      </c>
      <c r="T2609" s="6" t="n"/>
      <c r="U2609" s="6" t="n"/>
      <c r="V2609" t="n">
        <v>0</v>
      </c>
      <c r="W2609" t="n">
        <v>0</v>
      </c>
      <c r="X2609" s="6" t="n"/>
      <c r="Z2609" s="6" t="n">
        <v>46603</v>
      </c>
      <c r="AA2609" t="inlineStr">
        <is>
          <t>n.a.</t>
        </is>
      </c>
      <c r="AB2609" s="6" t="n">
        <v>46603</v>
      </c>
      <c r="AC2609" t="inlineStr"/>
      <c r="AD2609" s="6" t="n">
        <v>46450</v>
      </c>
    </row>
    <row r="2610">
      <c r="A2610" t="inlineStr">
        <is>
          <t>V100054</t>
        </is>
      </c>
      <c r="B2610" t="inlineStr">
        <is>
          <t>2024-0007</t>
        </is>
      </c>
      <c r="C2610" t="n">
        <v>30</v>
      </c>
      <c r="D2610" t="inlineStr">
        <is>
          <t>37 80 4657 327-5</t>
        </is>
      </c>
      <c r="E2610" t="inlineStr">
        <is>
          <t>Rail Cargo Austria AG</t>
        </is>
      </c>
      <c r="F2610" t="inlineStr">
        <is>
          <t>WBA</t>
        </is>
      </c>
      <c r="G2610" t="inlineStr">
        <is>
          <t>60' Mobiler</t>
        </is>
      </c>
      <c r="H2610" t="n">
        <v>0</v>
      </c>
      <c r="I2610" s="6" t="n">
        <v>0</v>
      </c>
      <c r="J2610" s="6" t="n">
        <v>0</v>
      </c>
      <c r="K2610" t="inlineStr">
        <is>
          <t>run_initial_fixed_duration</t>
        </is>
      </c>
      <c r="L2610" s="6" t="n">
        <v>45617</v>
      </c>
      <c r="M2610" s="6" t="n">
        <v>46603</v>
      </c>
      <c r="N2610" t="n">
        <v>1094</v>
      </c>
      <c r="O2610" s="6" t="n">
        <v>46603</v>
      </c>
      <c r="S2610" t="inlineStr">
        <is>
          <t>n.a.</t>
        </is>
      </c>
      <c r="T2610" s="6" t="n"/>
      <c r="U2610" s="6" t="n"/>
      <c r="V2610" t="n">
        <v>0</v>
      </c>
      <c r="W2610" t="n">
        <v>0</v>
      </c>
      <c r="X2610" s="6" t="n"/>
      <c r="Z2610" s="6" t="n">
        <v>46603</v>
      </c>
      <c r="AA2610" t="inlineStr">
        <is>
          <t>n.a.</t>
        </is>
      </c>
      <c r="AB2610" s="6" t="n">
        <v>46603</v>
      </c>
      <c r="AC2610" t="inlineStr"/>
      <c r="AD2610" s="6" t="n">
        <v>46450</v>
      </c>
    </row>
    <row r="2611">
      <c r="A2611" t="inlineStr">
        <is>
          <t>V100054</t>
        </is>
      </c>
      <c r="B2611" t="inlineStr">
        <is>
          <t>2024-0007</t>
        </is>
      </c>
      <c r="C2611" t="n">
        <v>31</v>
      </c>
      <c r="D2611" t="inlineStr">
        <is>
          <t>37 80 4657 328-3</t>
        </is>
      </c>
      <c r="E2611" t="inlineStr">
        <is>
          <t>Rail Cargo Austria AG</t>
        </is>
      </c>
      <c r="F2611" t="inlineStr">
        <is>
          <t>WBA</t>
        </is>
      </c>
      <c r="G2611" t="inlineStr">
        <is>
          <t>60' Mobiler</t>
        </is>
      </c>
      <c r="H2611" t="n">
        <v>0</v>
      </c>
      <c r="I2611" s="6" t="n">
        <v>0</v>
      </c>
      <c r="J2611" s="6" t="n">
        <v>0</v>
      </c>
      <c r="K2611" t="inlineStr">
        <is>
          <t>run_initial_fixed_duration</t>
        </is>
      </c>
      <c r="L2611" s="6" t="n">
        <v>45617</v>
      </c>
      <c r="M2611" s="6" t="n">
        <v>46603</v>
      </c>
      <c r="N2611" t="n">
        <v>1094</v>
      </c>
      <c r="O2611" s="6" t="n">
        <v>46603</v>
      </c>
      <c r="S2611" t="inlineStr">
        <is>
          <t>n.a.</t>
        </is>
      </c>
      <c r="T2611" s="6" t="n"/>
      <c r="U2611" s="6" t="n"/>
      <c r="V2611" t="n">
        <v>0</v>
      </c>
      <c r="W2611" t="n">
        <v>0</v>
      </c>
      <c r="X2611" s="6" t="n"/>
      <c r="Z2611" s="6" t="n">
        <v>46603</v>
      </c>
      <c r="AA2611" t="inlineStr">
        <is>
          <t>n.a.</t>
        </is>
      </c>
      <c r="AB2611" s="6" t="n">
        <v>46603</v>
      </c>
      <c r="AC2611" t="inlineStr"/>
      <c r="AD2611" s="6" t="n">
        <v>46450</v>
      </c>
    </row>
    <row r="2612">
      <c r="A2612" t="inlineStr">
        <is>
          <t>V100054</t>
        </is>
      </c>
      <c r="B2612" t="inlineStr">
        <is>
          <t>2024-0007</t>
        </is>
      </c>
      <c r="C2612" t="n">
        <v>32</v>
      </c>
      <c r="D2612" t="inlineStr">
        <is>
          <t>37 80 4657 329-1</t>
        </is>
      </c>
      <c r="E2612" t="inlineStr">
        <is>
          <t>Rail Cargo Austria AG</t>
        </is>
      </c>
      <c r="F2612" t="inlineStr">
        <is>
          <t>WBA</t>
        </is>
      </c>
      <c r="G2612" t="inlineStr">
        <is>
          <t>60' Mobiler</t>
        </is>
      </c>
      <c r="H2612" t="n">
        <v>0</v>
      </c>
      <c r="I2612" s="6" t="n">
        <v>0</v>
      </c>
      <c r="J2612" s="6" t="n">
        <v>0</v>
      </c>
      <c r="K2612" t="inlineStr">
        <is>
          <t>run_initial_fixed_duration</t>
        </is>
      </c>
      <c r="L2612" s="6" t="n">
        <v>45617</v>
      </c>
      <c r="M2612" s="6" t="n">
        <v>46603</v>
      </c>
      <c r="N2612" t="n">
        <v>1094</v>
      </c>
      <c r="O2612" s="6" t="n">
        <v>46603</v>
      </c>
      <c r="S2612" t="inlineStr">
        <is>
          <t>n.a.</t>
        </is>
      </c>
      <c r="T2612" s="6" t="n"/>
      <c r="U2612" s="6" t="n"/>
      <c r="V2612" t="n">
        <v>0</v>
      </c>
      <c r="W2612" t="n">
        <v>0</v>
      </c>
      <c r="X2612" s="6" t="n"/>
      <c r="Z2612" s="6" t="n">
        <v>46603</v>
      </c>
      <c r="AA2612" t="inlineStr">
        <is>
          <t>n.a.</t>
        </is>
      </c>
      <c r="AB2612" s="6" t="n">
        <v>46603</v>
      </c>
      <c r="AC2612" t="inlineStr"/>
      <c r="AD2612" s="6" t="n">
        <v>46450</v>
      </c>
    </row>
    <row r="2613">
      <c r="A2613" t="inlineStr">
        <is>
          <t>V100054</t>
        </is>
      </c>
      <c r="B2613" t="inlineStr">
        <is>
          <t>2024-0007</t>
        </is>
      </c>
      <c r="C2613" t="n">
        <v>33</v>
      </c>
      <c r="D2613" t="inlineStr">
        <is>
          <t>37 80 4657 330-9</t>
        </is>
      </c>
      <c r="E2613" t="inlineStr">
        <is>
          <t>Rail Cargo Austria AG</t>
        </is>
      </c>
      <c r="F2613" t="inlineStr">
        <is>
          <t>WBA</t>
        </is>
      </c>
      <c r="G2613" t="inlineStr">
        <is>
          <t>60' Mobiler</t>
        </is>
      </c>
      <c r="H2613" t="n">
        <v>0</v>
      </c>
      <c r="I2613" s="6" t="n">
        <v>0</v>
      </c>
      <c r="J2613" s="6" t="n">
        <v>0</v>
      </c>
      <c r="K2613" t="inlineStr">
        <is>
          <t>run_initial_fixed_duration</t>
        </is>
      </c>
      <c r="L2613" s="6" t="n">
        <v>45617</v>
      </c>
      <c r="M2613" s="6" t="n">
        <v>46603</v>
      </c>
      <c r="N2613" t="n">
        <v>1094</v>
      </c>
      <c r="O2613" s="6" t="n">
        <v>46603</v>
      </c>
      <c r="S2613" t="inlineStr">
        <is>
          <t>n.a.</t>
        </is>
      </c>
      <c r="T2613" s="6" t="n"/>
      <c r="U2613" s="6" t="n"/>
      <c r="V2613" t="n">
        <v>0</v>
      </c>
      <c r="W2613" t="n">
        <v>0</v>
      </c>
      <c r="X2613" s="6" t="n"/>
      <c r="Z2613" s="6" t="n">
        <v>46603</v>
      </c>
      <c r="AA2613" t="inlineStr">
        <is>
          <t>n.a.</t>
        </is>
      </c>
      <c r="AB2613" s="6" t="n">
        <v>46603</v>
      </c>
      <c r="AC2613" t="inlineStr"/>
      <c r="AD2613" s="6" t="n">
        <v>46450</v>
      </c>
    </row>
    <row r="2614">
      <c r="A2614" t="inlineStr">
        <is>
          <t>V100054</t>
        </is>
      </c>
      <c r="B2614" t="inlineStr">
        <is>
          <t>2024-0007</t>
        </is>
      </c>
      <c r="C2614" t="n">
        <v>34</v>
      </c>
      <c r="D2614" t="inlineStr">
        <is>
          <t>37 80 4657 331-7</t>
        </is>
      </c>
      <c r="E2614" t="inlineStr">
        <is>
          <t>Rail Cargo Austria AG</t>
        </is>
      </c>
      <c r="F2614" t="inlineStr">
        <is>
          <t>WBA</t>
        </is>
      </c>
      <c r="G2614" t="inlineStr">
        <is>
          <t>60' Mobiler</t>
        </is>
      </c>
      <c r="H2614" t="n">
        <v>0</v>
      </c>
      <c r="I2614" s="6" t="n">
        <v>0</v>
      </c>
      <c r="J2614" s="6" t="n">
        <v>0</v>
      </c>
      <c r="K2614" t="inlineStr">
        <is>
          <t>run_initial_fixed_duration</t>
        </is>
      </c>
      <c r="L2614" s="6" t="n">
        <v>45617</v>
      </c>
      <c r="M2614" s="6" t="n">
        <v>46603</v>
      </c>
      <c r="N2614" t="n">
        <v>1094</v>
      </c>
      <c r="O2614" s="6" t="n">
        <v>46603</v>
      </c>
      <c r="S2614" t="inlineStr">
        <is>
          <t>n.a.</t>
        </is>
      </c>
      <c r="T2614" s="6" t="n"/>
      <c r="U2614" s="6" t="n"/>
      <c r="V2614" t="n">
        <v>0</v>
      </c>
      <c r="W2614" t="n">
        <v>0</v>
      </c>
      <c r="X2614" s="6" t="n"/>
      <c r="Z2614" s="6" t="n">
        <v>46603</v>
      </c>
      <c r="AA2614" t="inlineStr">
        <is>
          <t>n.a.</t>
        </is>
      </c>
      <c r="AB2614" s="6" t="n">
        <v>46603</v>
      </c>
      <c r="AC2614" t="inlineStr"/>
      <c r="AD2614" s="6" t="n">
        <v>46450</v>
      </c>
    </row>
    <row r="2615">
      <c r="A2615" t="inlineStr">
        <is>
          <t>V100054</t>
        </is>
      </c>
      <c r="B2615" t="inlineStr">
        <is>
          <t>2024-0007</t>
        </is>
      </c>
      <c r="C2615" t="n">
        <v>35</v>
      </c>
      <c r="D2615" t="inlineStr">
        <is>
          <t>37 80 4657 332-5</t>
        </is>
      </c>
      <c r="E2615" t="inlineStr">
        <is>
          <t>Rail Cargo Austria AG</t>
        </is>
      </c>
      <c r="F2615" t="inlineStr">
        <is>
          <t>WBA</t>
        </is>
      </c>
      <c r="G2615" t="inlineStr">
        <is>
          <t>60' Mobiler</t>
        </is>
      </c>
      <c r="H2615" t="n">
        <v>0</v>
      </c>
      <c r="I2615" s="6" t="n">
        <v>0</v>
      </c>
      <c r="J2615" s="6" t="n">
        <v>0</v>
      </c>
      <c r="K2615" t="inlineStr">
        <is>
          <t>run_initial_fixed_duration</t>
        </is>
      </c>
      <c r="L2615" s="6" t="n">
        <v>45617</v>
      </c>
      <c r="M2615" s="6" t="n">
        <v>46603</v>
      </c>
      <c r="N2615" t="n">
        <v>1094</v>
      </c>
      <c r="O2615" s="6" t="n">
        <v>46603</v>
      </c>
      <c r="S2615" t="inlineStr">
        <is>
          <t>n.a.</t>
        </is>
      </c>
      <c r="T2615" s="6" t="n"/>
      <c r="U2615" s="6" t="n"/>
      <c r="V2615" t="n">
        <v>0</v>
      </c>
      <c r="W2615" t="n">
        <v>0</v>
      </c>
      <c r="X2615" s="6" t="n"/>
      <c r="Z2615" s="6" t="n">
        <v>46603</v>
      </c>
      <c r="AA2615" t="inlineStr">
        <is>
          <t>n.a.</t>
        </is>
      </c>
      <c r="AB2615" s="6" t="n">
        <v>46603</v>
      </c>
      <c r="AC2615" t="inlineStr"/>
      <c r="AD2615" s="6" t="n">
        <v>46450</v>
      </c>
    </row>
    <row r="2616">
      <c r="A2616" t="inlineStr">
        <is>
          <t>V100054</t>
        </is>
      </c>
      <c r="B2616" t="inlineStr">
        <is>
          <t>2024-0007</t>
        </is>
      </c>
      <c r="C2616" t="n">
        <v>36</v>
      </c>
      <c r="D2616" t="inlineStr">
        <is>
          <t>37 80 4657 333-3</t>
        </is>
      </c>
      <c r="E2616" t="inlineStr">
        <is>
          <t>Rail Cargo Austria AG</t>
        </is>
      </c>
      <c r="F2616" t="inlineStr">
        <is>
          <t>WBA</t>
        </is>
      </c>
      <c r="G2616" t="inlineStr">
        <is>
          <t>60' Mobiler</t>
        </is>
      </c>
      <c r="H2616" t="n">
        <v>0</v>
      </c>
      <c r="I2616" s="6" t="n">
        <v>0</v>
      </c>
      <c r="J2616" s="6" t="n">
        <v>0</v>
      </c>
      <c r="K2616" t="inlineStr">
        <is>
          <t>run_initial_fixed_duration</t>
        </is>
      </c>
      <c r="L2616" s="6" t="n">
        <v>45617</v>
      </c>
      <c r="M2616" s="6" t="n">
        <v>46603</v>
      </c>
      <c r="N2616" t="n">
        <v>1094</v>
      </c>
      <c r="O2616" s="6" t="n">
        <v>46603</v>
      </c>
      <c r="S2616" t="inlineStr">
        <is>
          <t>n.a.</t>
        </is>
      </c>
      <c r="T2616" s="6" t="n"/>
      <c r="U2616" s="6" t="n"/>
      <c r="V2616" t="n">
        <v>0</v>
      </c>
      <c r="W2616" t="n">
        <v>0</v>
      </c>
      <c r="X2616" s="6" t="n"/>
      <c r="Z2616" s="6" t="n">
        <v>46603</v>
      </c>
      <c r="AA2616" t="inlineStr">
        <is>
          <t>n.a.</t>
        </is>
      </c>
      <c r="AB2616" s="6" t="n">
        <v>46603</v>
      </c>
      <c r="AC2616" t="inlineStr"/>
      <c r="AD2616" s="6" t="n">
        <v>46450</v>
      </c>
    </row>
    <row r="2617">
      <c r="A2617" t="inlineStr">
        <is>
          <t>V100054</t>
        </is>
      </c>
      <c r="B2617" t="inlineStr">
        <is>
          <t>2024-0007</t>
        </is>
      </c>
      <c r="C2617" t="n">
        <v>37</v>
      </c>
      <c r="D2617" t="inlineStr">
        <is>
          <t>37 80 4657 334-1</t>
        </is>
      </c>
      <c r="E2617" t="inlineStr">
        <is>
          <t>Rail Cargo Austria AG</t>
        </is>
      </c>
      <c r="F2617" t="inlineStr">
        <is>
          <t>WBA</t>
        </is>
      </c>
      <c r="G2617" t="inlineStr">
        <is>
          <t>60' Mobiler</t>
        </is>
      </c>
      <c r="H2617" t="n">
        <v>0</v>
      </c>
      <c r="I2617" s="6" t="n">
        <v>0</v>
      </c>
      <c r="J2617" s="6" t="n">
        <v>0</v>
      </c>
      <c r="K2617" t="inlineStr">
        <is>
          <t>run_initial_fixed_duration</t>
        </is>
      </c>
      <c r="L2617" s="6" t="n">
        <v>45674</v>
      </c>
      <c r="M2617" s="6" t="n">
        <v>46603</v>
      </c>
      <c r="N2617" t="n">
        <v>1094</v>
      </c>
      <c r="O2617" s="6" t="n">
        <v>46603</v>
      </c>
      <c r="S2617" t="inlineStr">
        <is>
          <t>n.a.</t>
        </is>
      </c>
      <c r="T2617" s="6" t="n"/>
      <c r="U2617" s="6" t="n"/>
      <c r="V2617" t="n">
        <v>0</v>
      </c>
      <c r="W2617" t="n">
        <v>0</v>
      </c>
      <c r="X2617" s="6" t="n"/>
      <c r="Z2617" s="6" t="n">
        <v>46603</v>
      </c>
      <c r="AA2617" t="inlineStr">
        <is>
          <t>n.a.</t>
        </is>
      </c>
      <c r="AB2617" s="6" t="n">
        <v>46603</v>
      </c>
      <c r="AC2617" t="inlineStr"/>
      <c r="AD2617" s="6" t="n">
        <v>46450</v>
      </c>
    </row>
    <row r="2618">
      <c r="A2618" t="inlineStr">
        <is>
          <t>V100054</t>
        </is>
      </c>
      <c r="B2618" t="inlineStr">
        <is>
          <t>2024-0007</t>
        </is>
      </c>
      <c r="C2618" t="n">
        <v>38</v>
      </c>
      <c r="D2618" t="inlineStr">
        <is>
          <t>37 80 4657 335-8</t>
        </is>
      </c>
      <c r="E2618" t="inlineStr">
        <is>
          <t>Rail Cargo Austria AG</t>
        </is>
      </c>
      <c r="F2618" t="inlineStr">
        <is>
          <t>WBA</t>
        </is>
      </c>
      <c r="G2618" t="inlineStr">
        <is>
          <t>60' Mobiler</t>
        </is>
      </c>
      <c r="H2618" t="n">
        <v>0</v>
      </c>
      <c r="I2618" s="6" t="n">
        <v>0</v>
      </c>
      <c r="J2618" s="6" t="n">
        <v>0</v>
      </c>
      <c r="K2618" t="inlineStr">
        <is>
          <t>run_initial_fixed_duration</t>
        </is>
      </c>
      <c r="L2618" s="6" t="n">
        <v>45674</v>
      </c>
      <c r="M2618" s="6" t="n">
        <v>46603</v>
      </c>
      <c r="N2618" t="n">
        <v>1094</v>
      </c>
      <c r="O2618" s="6" t="n">
        <v>46603</v>
      </c>
      <c r="S2618" t="inlineStr">
        <is>
          <t>n.a.</t>
        </is>
      </c>
      <c r="T2618" s="6" t="n"/>
      <c r="U2618" s="6" t="n"/>
      <c r="V2618" t="n">
        <v>0</v>
      </c>
      <c r="W2618" t="n">
        <v>0</v>
      </c>
      <c r="X2618" s="6" t="n"/>
      <c r="Z2618" s="6" t="n">
        <v>46603</v>
      </c>
      <c r="AA2618" t="inlineStr">
        <is>
          <t>n.a.</t>
        </is>
      </c>
      <c r="AB2618" s="6" t="n">
        <v>46603</v>
      </c>
      <c r="AC2618" t="inlineStr"/>
      <c r="AD2618" s="6" t="n">
        <v>46450</v>
      </c>
    </row>
    <row r="2619">
      <c r="A2619" t="inlineStr">
        <is>
          <t>V100054</t>
        </is>
      </c>
      <c r="B2619" t="inlineStr">
        <is>
          <t>2024-0007</t>
        </is>
      </c>
      <c r="C2619" t="n">
        <v>39</v>
      </c>
      <c r="D2619" t="inlineStr">
        <is>
          <t>37 80 4657 336-6</t>
        </is>
      </c>
      <c r="E2619" t="inlineStr">
        <is>
          <t>Rail Cargo Austria AG</t>
        </is>
      </c>
      <c r="F2619" t="inlineStr">
        <is>
          <t>WBA</t>
        </is>
      </c>
      <c r="G2619" t="inlineStr">
        <is>
          <t>60' Mobiler</t>
        </is>
      </c>
      <c r="H2619" t="n">
        <v>0</v>
      </c>
      <c r="I2619" s="6" t="n">
        <v>0</v>
      </c>
      <c r="J2619" s="6" t="n">
        <v>0</v>
      </c>
      <c r="K2619" t="inlineStr">
        <is>
          <t>run_initial_fixed_duration</t>
        </is>
      </c>
      <c r="L2619" s="6" t="n">
        <v>45674</v>
      </c>
      <c r="M2619" s="6" t="n">
        <v>46603</v>
      </c>
      <c r="N2619" t="n">
        <v>1094</v>
      </c>
      <c r="O2619" s="6" t="n">
        <v>46603</v>
      </c>
      <c r="S2619" t="inlineStr">
        <is>
          <t>n.a.</t>
        </is>
      </c>
      <c r="T2619" s="6" t="n"/>
      <c r="U2619" s="6" t="n"/>
      <c r="V2619" t="n">
        <v>0</v>
      </c>
      <c r="W2619" t="n">
        <v>0</v>
      </c>
      <c r="X2619" s="6" t="n"/>
      <c r="Z2619" s="6" t="n">
        <v>46603</v>
      </c>
      <c r="AA2619" t="inlineStr">
        <is>
          <t>n.a.</t>
        </is>
      </c>
      <c r="AB2619" s="6" t="n">
        <v>46603</v>
      </c>
      <c r="AC2619" t="inlineStr"/>
      <c r="AD2619" s="6" t="n">
        <v>46450</v>
      </c>
    </row>
    <row r="2620">
      <c r="A2620" t="inlineStr">
        <is>
          <t>V100054</t>
        </is>
      </c>
      <c r="B2620" t="inlineStr">
        <is>
          <t>2024-0007</t>
        </is>
      </c>
      <c r="C2620" t="n">
        <v>40</v>
      </c>
      <c r="D2620" t="inlineStr">
        <is>
          <t>37 80 4657 337-4</t>
        </is>
      </c>
      <c r="E2620" t="inlineStr">
        <is>
          <t>Rail Cargo Austria AG</t>
        </is>
      </c>
      <c r="F2620" t="inlineStr">
        <is>
          <t>WBA</t>
        </is>
      </c>
      <c r="G2620" t="inlineStr">
        <is>
          <t>60' Mobiler</t>
        </is>
      </c>
      <c r="H2620" t="n">
        <v>0</v>
      </c>
      <c r="I2620" s="6" t="n">
        <v>0</v>
      </c>
      <c r="J2620" s="6" t="n">
        <v>0</v>
      </c>
      <c r="K2620" t="inlineStr">
        <is>
          <t>run_initial_fixed_duration</t>
        </is>
      </c>
      <c r="L2620" s="6" t="n">
        <v>45674</v>
      </c>
      <c r="M2620" s="6" t="n">
        <v>46603</v>
      </c>
      <c r="N2620" t="n">
        <v>1094</v>
      </c>
      <c r="O2620" s="6" t="n">
        <v>46603</v>
      </c>
      <c r="S2620" t="inlineStr">
        <is>
          <t>n.a.</t>
        </is>
      </c>
      <c r="T2620" s="6" t="n"/>
      <c r="U2620" s="6" t="n"/>
      <c r="V2620" t="n">
        <v>0</v>
      </c>
      <c r="W2620" t="n">
        <v>0</v>
      </c>
      <c r="X2620" s="6" t="n"/>
      <c r="Z2620" s="6" t="n">
        <v>46603</v>
      </c>
      <c r="AA2620" t="inlineStr">
        <is>
          <t>n.a.</t>
        </is>
      </c>
      <c r="AB2620" s="6" t="n">
        <v>46603</v>
      </c>
      <c r="AC2620" t="inlineStr"/>
      <c r="AD2620" s="6" t="n">
        <v>46450</v>
      </c>
    </row>
    <row r="2621">
      <c r="A2621" t="inlineStr">
        <is>
          <t>V100054</t>
        </is>
      </c>
      <c r="B2621" t="inlineStr">
        <is>
          <t>2024-0007</t>
        </is>
      </c>
      <c r="C2621" t="n">
        <v>41</v>
      </c>
      <c r="D2621" t="inlineStr">
        <is>
          <t>37 80 4657 338-2</t>
        </is>
      </c>
      <c r="E2621" t="inlineStr">
        <is>
          <t>Rail Cargo Austria AG</t>
        </is>
      </c>
      <c r="F2621" t="inlineStr">
        <is>
          <t>WBA</t>
        </is>
      </c>
      <c r="G2621" t="inlineStr">
        <is>
          <t>60' Mobiler</t>
        </is>
      </c>
      <c r="H2621" t="n">
        <v>0</v>
      </c>
      <c r="I2621" s="6" t="n">
        <v>0</v>
      </c>
      <c r="J2621" s="6" t="n">
        <v>0</v>
      </c>
      <c r="K2621" t="inlineStr">
        <is>
          <t>run_initial_fixed_duration</t>
        </is>
      </c>
      <c r="L2621" s="6" t="n">
        <v>45674</v>
      </c>
      <c r="M2621" s="6" t="n">
        <v>46603</v>
      </c>
      <c r="N2621" t="n">
        <v>1094</v>
      </c>
      <c r="O2621" s="6" t="n">
        <v>46603</v>
      </c>
      <c r="S2621" t="inlineStr">
        <is>
          <t>n.a.</t>
        </is>
      </c>
      <c r="T2621" s="6" t="n"/>
      <c r="U2621" s="6" t="n"/>
      <c r="V2621" t="n">
        <v>0</v>
      </c>
      <c r="W2621" t="n">
        <v>0</v>
      </c>
      <c r="X2621" s="6" t="n"/>
      <c r="Z2621" s="6" t="n">
        <v>46603</v>
      </c>
      <c r="AA2621" t="inlineStr">
        <is>
          <t>n.a.</t>
        </is>
      </c>
      <c r="AB2621" s="6" t="n">
        <v>46603</v>
      </c>
      <c r="AC2621" t="inlineStr"/>
      <c r="AD2621" s="6" t="n">
        <v>46450</v>
      </c>
    </row>
    <row r="2622">
      <c r="A2622" t="inlineStr">
        <is>
          <t>V100054</t>
        </is>
      </c>
      <c r="B2622" t="inlineStr">
        <is>
          <t>2024-0007</t>
        </is>
      </c>
      <c r="C2622" t="n">
        <v>42</v>
      </c>
      <c r="D2622" t="inlineStr">
        <is>
          <t>37 80 4657 339-0</t>
        </is>
      </c>
      <c r="E2622" t="inlineStr">
        <is>
          <t>Rail Cargo Austria AG</t>
        </is>
      </c>
      <c r="F2622" t="inlineStr">
        <is>
          <t>WBA</t>
        </is>
      </c>
      <c r="G2622" t="inlineStr">
        <is>
          <t>60' Mobiler</t>
        </is>
      </c>
      <c r="H2622" t="n">
        <v>0</v>
      </c>
      <c r="I2622" s="6" t="n">
        <v>0</v>
      </c>
      <c r="J2622" s="6" t="n">
        <v>0</v>
      </c>
      <c r="K2622" t="inlineStr">
        <is>
          <t>run_initial_fixed_duration</t>
        </is>
      </c>
      <c r="L2622" s="6" t="n">
        <v>45674</v>
      </c>
      <c r="M2622" s="6" t="n">
        <v>46603</v>
      </c>
      <c r="N2622" t="n">
        <v>1094</v>
      </c>
      <c r="O2622" s="6" t="n">
        <v>46603</v>
      </c>
      <c r="S2622" t="inlineStr">
        <is>
          <t>n.a.</t>
        </is>
      </c>
      <c r="T2622" s="6" t="n"/>
      <c r="U2622" s="6" t="n"/>
      <c r="V2622" t="n">
        <v>0</v>
      </c>
      <c r="W2622" t="n">
        <v>0</v>
      </c>
      <c r="X2622" s="6" t="n"/>
      <c r="Z2622" s="6" t="n">
        <v>46603</v>
      </c>
      <c r="AA2622" t="inlineStr">
        <is>
          <t>n.a.</t>
        </is>
      </c>
      <c r="AB2622" s="6" t="n">
        <v>46603</v>
      </c>
      <c r="AC2622" t="inlineStr"/>
      <c r="AD2622" s="6" t="n">
        <v>46450</v>
      </c>
    </row>
    <row r="2623">
      <c r="A2623" t="inlineStr">
        <is>
          <t>V100054</t>
        </is>
      </c>
      <c r="B2623" t="inlineStr">
        <is>
          <t>2024-0007</t>
        </is>
      </c>
      <c r="C2623" t="n">
        <v>43</v>
      </c>
      <c r="D2623" t="inlineStr">
        <is>
          <t>37 80 4657 340-8</t>
        </is>
      </c>
      <c r="E2623" t="inlineStr">
        <is>
          <t>Rail Cargo Austria AG</t>
        </is>
      </c>
      <c r="F2623" t="inlineStr">
        <is>
          <t>WBA</t>
        </is>
      </c>
      <c r="G2623" t="inlineStr">
        <is>
          <t>60' Mobiler</t>
        </is>
      </c>
      <c r="H2623" t="n">
        <v>0</v>
      </c>
      <c r="I2623" s="6" t="n">
        <v>0</v>
      </c>
      <c r="J2623" s="6" t="n">
        <v>0</v>
      </c>
      <c r="K2623" t="inlineStr">
        <is>
          <t>run_initial_fixed_duration</t>
        </is>
      </c>
      <c r="L2623" s="6" t="n">
        <v>45674</v>
      </c>
      <c r="M2623" s="6" t="n">
        <v>46603</v>
      </c>
      <c r="N2623" t="n">
        <v>1094</v>
      </c>
      <c r="O2623" s="6" t="n">
        <v>46603</v>
      </c>
      <c r="S2623" t="inlineStr">
        <is>
          <t>n.a.</t>
        </is>
      </c>
      <c r="T2623" s="6" t="n"/>
      <c r="U2623" s="6" t="n"/>
      <c r="V2623" t="n">
        <v>0</v>
      </c>
      <c r="W2623" t="n">
        <v>0</v>
      </c>
      <c r="X2623" s="6" t="n"/>
      <c r="Z2623" s="6" t="n">
        <v>46603</v>
      </c>
      <c r="AA2623" t="inlineStr">
        <is>
          <t>n.a.</t>
        </is>
      </c>
      <c r="AB2623" s="6" t="n">
        <v>46603</v>
      </c>
      <c r="AC2623" t="inlineStr"/>
      <c r="AD2623" s="6" t="n">
        <v>46450</v>
      </c>
    </row>
    <row r="2624">
      <c r="A2624" t="inlineStr">
        <is>
          <t>V100054</t>
        </is>
      </c>
      <c r="B2624" t="inlineStr">
        <is>
          <t>2024-0007</t>
        </is>
      </c>
      <c r="C2624" t="n">
        <v>44</v>
      </c>
      <c r="D2624" t="inlineStr">
        <is>
          <t>37 80 4657 341-6</t>
        </is>
      </c>
      <c r="E2624" t="inlineStr">
        <is>
          <t>Rail Cargo Austria AG</t>
        </is>
      </c>
      <c r="F2624" t="inlineStr">
        <is>
          <t>WBA</t>
        </is>
      </c>
      <c r="G2624" t="inlineStr">
        <is>
          <t>60' Mobiler</t>
        </is>
      </c>
      <c r="H2624" t="n">
        <v>0</v>
      </c>
      <c r="I2624" s="6" t="n">
        <v>0</v>
      </c>
      <c r="J2624" s="6" t="n">
        <v>0</v>
      </c>
      <c r="K2624" t="inlineStr">
        <is>
          <t>run_initial_fixed_duration</t>
        </is>
      </c>
      <c r="L2624" s="6" t="n">
        <v>45674</v>
      </c>
      <c r="M2624" s="6" t="n">
        <v>46603</v>
      </c>
      <c r="N2624" t="n">
        <v>1094</v>
      </c>
      <c r="O2624" s="6" t="n">
        <v>46603</v>
      </c>
      <c r="S2624" t="inlineStr">
        <is>
          <t>n.a.</t>
        </is>
      </c>
      <c r="T2624" s="6" t="n"/>
      <c r="U2624" s="6" t="n"/>
      <c r="V2624" t="n">
        <v>0</v>
      </c>
      <c r="W2624" t="n">
        <v>0</v>
      </c>
      <c r="X2624" s="6" t="n"/>
      <c r="Z2624" s="6" t="n">
        <v>46603</v>
      </c>
      <c r="AA2624" t="inlineStr">
        <is>
          <t>n.a.</t>
        </is>
      </c>
      <c r="AB2624" s="6" t="n">
        <v>46603</v>
      </c>
      <c r="AC2624" t="inlineStr"/>
      <c r="AD2624" s="6" t="n">
        <v>46450</v>
      </c>
    </row>
    <row r="2625">
      <c r="A2625" t="inlineStr">
        <is>
          <t>V100054</t>
        </is>
      </c>
      <c r="B2625" t="inlineStr">
        <is>
          <t>2024-0007</t>
        </is>
      </c>
      <c r="C2625" t="n">
        <v>45</v>
      </c>
      <c r="D2625" t="inlineStr">
        <is>
          <t>37 80 4657 342-4</t>
        </is>
      </c>
      <c r="E2625" t="inlineStr">
        <is>
          <t>Rail Cargo Austria AG</t>
        </is>
      </c>
      <c r="F2625" t="inlineStr">
        <is>
          <t>WBA</t>
        </is>
      </c>
      <c r="G2625" t="inlineStr">
        <is>
          <t>60' Mobiler</t>
        </is>
      </c>
      <c r="H2625" t="n">
        <v>0</v>
      </c>
      <c r="I2625" s="6" t="n">
        <v>0</v>
      </c>
      <c r="J2625" s="6" t="n">
        <v>0</v>
      </c>
      <c r="K2625" t="inlineStr">
        <is>
          <t>run_initial_fixed_duration</t>
        </is>
      </c>
      <c r="L2625" s="6" t="n">
        <v>45674</v>
      </c>
      <c r="M2625" s="6" t="n">
        <v>46603</v>
      </c>
      <c r="N2625" t="n">
        <v>1094</v>
      </c>
      <c r="O2625" s="6" t="n">
        <v>46603</v>
      </c>
      <c r="S2625" t="inlineStr">
        <is>
          <t>n.a.</t>
        </is>
      </c>
      <c r="T2625" s="6" t="n"/>
      <c r="U2625" s="6" t="n"/>
      <c r="V2625" t="n">
        <v>0</v>
      </c>
      <c r="W2625" t="n">
        <v>0</v>
      </c>
      <c r="X2625" s="6" t="n"/>
      <c r="Z2625" s="6" t="n">
        <v>46603</v>
      </c>
      <c r="AA2625" t="inlineStr">
        <is>
          <t>n.a.</t>
        </is>
      </c>
      <c r="AB2625" s="6" t="n">
        <v>46603</v>
      </c>
      <c r="AC2625" t="inlineStr"/>
      <c r="AD2625" s="6" t="n">
        <v>46450</v>
      </c>
    </row>
    <row r="2626">
      <c r="A2626" t="inlineStr">
        <is>
          <t>V100054</t>
        </is>
      </c>
      <c r="B2626" t="inlineStr">
        <is>
          <t>2024-0007</t>
        </is>
      </c>
      <c r="C2626" t="n">
        <v>46</v>
      </c>
      <c r="D2626" t="inlineStr">
        <is>
          <t>37 80 4657 343-2</t>
        </is>
      </c>
      <c r="E2626" t="inlineStr">
        <is>
          <t>Rail Cargo Austria AG</t>
        </is>
      </c>
      <c r="F2626" t="inlineStr">
        <is>
          <t>WBA</t>
        </is>
      </c>
      <c r="G2626" t="inlineStr">
        <is>
          <t>60' Mobiler</t>
        </is>
      </c>
      <c r="H2626" t="n">
        <v>0</v>
      </c>
      <c r="I2626" s="6" t="n">
        <v>0</v>
      </c>
      <c r="J2626" s="6" t="n">
        <v>0</v>
      </c>
      <c r="K2626" t="inlineStr">
        <is>
          <t>run_initial_fixed_duration</t>
        </is>
      </c>
      <c r="L2626" s="6" t="n">
        <v>45674</v>
      </c>
      <c r="M2626" s="6" t="n">
        <v>46603</v>
      </c>
      <c r="N2626" t="n">
        <v>1094</v>
      </c>
      <c r="O2626" s="6" t="n">
        <v>46603</v>
      </c>
      <c r="S2626" t="inlineStr">
        <is>
          <t>n.a.</t>
        </is>
      </c>
      <c r="T2626" s="6" t="n"/>
      <c r="U2626" s="6" t="n"/>
      <c r="V2626" t="n">
        <v>0</v>
      </c>
      <c r="W2626" t="n">
        <v>0</v>
      </c>
      <c r="X2626" s="6" t="n"/>
      <c r="Z2626" s="6" t="n">
        <v>46603</v>
      </c>
      <c r="AA2626" t="inlineStr">
        <is>
          <t>n.a.</t>
        </is>
      </c>
      <c r="AB2626" s="6" t="n">
        <v>46603</v>
      </c>
      <c r="AC2626" t="inlineStr"/>
      <c r="AD2626" s="6" t="n">
        <v>46450</v>
      </c>
    </row>
    <row r="2627">
      <c r="A2627" t="inlineStr">
        <is>
          <t>V100054</t>
        </is>
      </c>
      <c r="B2627" t="inlineStr">
        <is>
          <t>2024-0007</t>
        </is>
      </c>
      <c r="C2627" t="n">
        <v>47</v>
      </c>
      <c r="D2627" t="inlineStr">
        <is>
          <t>37 80 4657 344-0</t>
        </is>
      </c>
      <c r="E2627" t="inlineStr">
        <is>
          <t>Rail Cargo Austria AG</t>
        </is>
      </c>
      <c r="F2627" t="inlineStr">
        <is>
          <t>WBA</t>
        </is>
      </c>
      <c r="G2627" t="inlineStr">
        <is>
          <t>60' Mobiler</t>
        </is>
      </c>
      <c r="H2627" t="n">
        <v>0</v>
      </c>
      <c r="I2627" s="6" t="n">
        <v>0</v>
      </c>
      <c r="J2627" s="6" t="n">
        <v>0</v>
      </c>
      <c r="K2627" t="inlineStr">
        <is>
          <t>run_initial_fixed_duration</t>
        </is>
      </c>
      <c r="L2627" s="6" t="n">
        <v>45674</v>
      </c>
      <c r="M2627" s="6" t="n">
        <v>46603</v>
      </c>
      <c r="N2627" t="n">
        <v>1094</v>
      </c>
      <c r="O2627" s="6" t="n">
        <v>46603</v>
      </c>
      <c r="S2627" t="inlineStr">
        <is>
          <t>n.a.</t>
        </is>
      </c>
      <c r="T2627" s="6" t="n"/>
      <c r="U2627" s="6" t="n"/>
      <c r="V2627" t="n">
        <v>0</v>
      </c>
      <c r="W2627" t="n">
        <v>0</v>
      </c>
      <c r="X2627" s="6" t="n"/>
      <c r="Z2627" s="6" t="n">
        <v>46603</v>
      </c>
      <c r="AA2627" t="inlineStr">
        <is>
          <t>n.a.</t>
        </is>
      </c>
      <c r="AB2627" s="6" t="n">
        <v>46603</v>
      </c>
      <c r="AC2627" t="inlineStr"/>
      <c r="AD2627" s="6" t="n">
        <v>46450</v>
      </c>
    </row>
    <row r="2628">
      <c r="A2628" t="inlineStr">
        <is>
          <t>V100054</t>
        </is>
      </c>
      <c r="B2628" t="inlineStr">
        <is>
          <t>2024-0007</t>
        </is>
      </c>
      <c r="C2628" t="n">
        <v>48</v>
      </c>
      <c r="D2628" t="inlineStr">
        <is>
          <t>37 80 4657 345-7</t>
        </is>
      </c>
      <c r="E2628" t="inlineStr">
        <is>
          <t>Rail Cargo Austria AG</t>
        </is>
      </c>
      <c r="F2628" t="inlineStr">
        <is>
          <t>WBA</t>
        </is>
      </c>
      <c r="G2628" t="inlineStr">
        <is>
          <t>60' Mobiler</t>
        </is>
      </c>
      <c r="H2628" t="n">
        <v>0</v>
      </c>
      <c r="I2628" s="6" t="n">
        <v>0</v>
      </c>
      <c r="J2628" s="6" t="n">
        <v>0</v>
      </c>
      <c r="K2628" t="inlineStr">
        <is>
          <t>run_initial_fixed_duration</t>
        </is>
      </c>
      <c r="L2628" s="6" t="n">
        <v>45674</v>
      </c>
      <c r="M2628" s="6" t="n">
        <v>46603</v>
      </c>
      <c r="N2628" t="n">
        <v>1094</v>
      </c>
      <c r="O2628" s="6" t="n">
        <v>46603</v>
      </c>
      <c r="S2628" t="inlineStr">
        <is>
          <t>n.a.</t>
        </is>
      </c>
      <c r="T2628" s="6" t="n"/>
      <c r="U2628" s="6" t="n"/>
      <c r="V2628" t="n">
        <v>0</v>
      </c>
      <c r="W2628" t="n">
        <v>0</v>
      </c>
      <c r="X2628" s="6" t="n"/>
      <c r="Z2628" s="6" t="n">
        <v>46603</v>
      </c>
      <c r="AA2628" t="inlineStr">
        <is>
          <t>n.a.</t>
        </is>
      </c>
      <c r="AB2628" s="6" t="n">
        <v>46603</v>
      </c>
      <c r="AC2628" t="inlineStr"/>
      <c r="AD2628" s="6" t="n">
        <v>46450</v>
      </c>
    </row>
    <row r="2629">
      <c r="A2629" t="inlineStr">
        <is>
          <t>V100047</t>
        </is>
      </c>
      <c r="B2629" t="inlineStr">
        <is>
          <t>2023-0010</t>
        </is>
      </c>
      <c r="C2629" t="n">
        <v>1</v>
      </c>
      <c r="D2629" t="inlineStr">
        <is>
          <t>37 80 4657 171-7</t>
        </is>
      </c>
      <c r="E2629" t="inlineStr">
        <is>
          <t>Rail Cargo Austria AG</t>
        </is>
      </c>
      <c r="F2629" t="inlineStr">
        <is>
          <t>WBA</t>
        </is>
      </c>
      <c r="G2629" t="inlineStr">
        <is>
          <t>60' Mobiler</t>
        </is>
      </c>
      <c r="I2629" s="6" t="n"/>
      <c r="J2629" s="6" t="n"/>
      <c r="K2629" t="inlineStr">
        <is>
          <t>run_initial_fixed_duration</t>
        </is>
      </c>
      <c r="L2629" s="6" t="n">
        <v>45118</v>
      </c>
      <c r="M2629" s="6" t="n">
        <v>46203</v>
      </c>
      <c r="N2629" t="n">
        <v>1085</v>
      </c>
      <c r="O2629" s="6" t="n">
        <v>46203</v>
      </c>
      <c r="S2629" t="inlineStr">
        <is>
          <t>n.a.</t>
        </is>
      </c>
      <c r="T2629" s="6" t="n"/>
      <c r="U2629" s="6" t="n"/>
      <c r="V2629" t="n">
        <v>0</v>
      </c>
      <c r="W2629" t="n">
        <v>0</v>
      </c>
      <c r="X2629" s="6" t="n"/>
      <c r="Z2629" s="6" t="n">
        <v>46203</v>
      </c>
      <c r="AA2629" t="inlineStr">
        <is>
          <t>n.a.</t>
        </is>
      </c>
      <c r="AB2629" s="6" t="n">
        <v>46203</v>
      </c>
      <c r="AC2629" t="inlineStr"/>
      <c r="AD2629" s="6" t="n">
        <v>46052</v>
      </c>
    </row>
    <row r="2630">
      <c r="A2630" t="inlineStr">
        <is>
          <t>V100047</t>
        </is>
      </c>
      <c r="B2630" t="inlineStr">
        <is>
          <t>2023-0010</t>
        </is>
      </c>
      <c r="C2630" t="n">
        <v>2</v>
      </c>
      <c r="D2630" t="inlineStr">
        <is>
          <t>37 80 4657 172-5</t>
        </is>
      </c>
      <c r="E2630" t="inlineStr">
        <is>
          <t>Rail Cargo Austria AG</t>
        </is>
      </c>
      <c r="F2630" t="inlineStr">
        <is>
          <t>WBA</t>
        </is>
      </c>
      <c r="G2630" t="inlineStr">
        <is>
          <t>60' Mobiler</t>
        </is>
      </c>
      <c r="I2630" s="6" t="n"/>
      <c r="J2630" s="6" t="n"/>
      <c r="K2630" t="inlineStr">
        <is>
          <t>run_initial_fixed_duration</t>
        </is>
      </c>
      <c r="L2630" s="6" t="n">
        <v>45118</v>
      </c>
      <c r="M2630" s="6" t="n">
        <v>46203</v>
      </c>
      <c r="N2630" t="n">
        <v>1085</v>
      </c>
      <c r="O2630" s="6" t="n">
        <v>46203</v>
      </c>
      <c r="S2630" t="inlineStr">
        <is>
          <t>n.a.</t>
        </is>
      </c>
      <c r="T2630" s="6" t="n"/>
      <c r="U2630" s="6" t="n"/>
      <c r="V2630" t="n">
        <v>0</v>
      </c>
      <c r="W2630" t="n">
        <v>0</v>
      </c>
      <c r="X2630" s="6" t="n"/>
      <c r="Z2630" s="6" t="n">
        <v>46203</v>
      </c>
      <c r="AA2630" t="inlineStr">
        <is>
          <t>n.a.</t>
        </is>
      </c>
      <c r="AB2630" s="6" t="n">
        <v>46203</v>
      </c>
      <c r="AC2630" t="inlineStr"/>
      <c r="AD2630" s="6" t="n">
        <v>46052</v>
      </c>
    </row>
    <row r="2631">
      <c r="A2631" t="inlineStr">
        <is>
          <t>V100047</t>
        </is>
      </c>
      <c r="B2631" t="inlineStr">
        <is>
          <t>2023-0010</t>
        </is>
      </c>
      <c r="C2631" t="n">
        <v>3</v>
      </c>
      <c r="D2631" t="inlineStr">
        <is>
          <t>37 80 4657 173-3</t>
        </is>
      </c>
      <c r="E2631" t="inlineStr">
        <is>
          <t>Rail Cargo Austria AG</t>
        </is>
      </c>
      <c r="F2631" t="inlineStr">
        <is>
          <t>WBA</t>
        </is>
      </c>
      <c r="G2631" t="inlineStr">
        <is>
          <t>60' Mobiler</t>
        </is>
      </c>
      <c r="I2631" s="6" t="n"/>
      <c r="J2631" s="6" t="n"/>
      <c r="K2631" t="inlineStr">
        <is>
          <t>run_initial_fixed_duration</t>
        </is>
      </c>
      <c r="L2631" s="6" t="n">
        <v>45118</v>
      </c>
      <c r="M2631" s="6" t="n">
        <v>46203</v>
      </c>
      <c r="N2631" t="n">
        <v>1085</v>
      </c>
      <c r="O2631" s="6" t="n">
        <v>46203</v>
      </c>
      <c r="S2631" t="inlineStr">
        <is>
          <t>n.a.</t>
        </is>
      </c>
      <c r="T2631" s="6" t="n"/>
      <c r="U2631" s="6" t="n"/>
      <c r="V2631" t="n">
        <v>0</v>
      </c>
      <c r="W2631" t="n">
        <v>0</v>
      </c>
      <c r="X2631" s="6" t="n"/>
      <c r="Z2631" s="6" t="n">
        <v>46203</v>
      </c>
      <c r="AA2631" t="inlineStr">
        <is>
          <t>n.a.</t>
        </is>
      </c>
      <c r="AB2631" s="6" t="n">
        <v>46203</v>
      </c>
      <c r="AC2631" t="inlineStr"/>
      <c r="AD2631" s="6" t="n">
        <v>46052</v>
      </c>
    </row>
    <row r="2632">
      <c r="A2632" t="inlineStr">
        <is>
          <t>V100047</t>
        </is>
      </c>
      <c r="B2632" t="inlineStr">
        <is>
          <t>2023-0010</t>
        </is>
      </c>
      <c r="C2632" t="n">
        <v>4</v>
      </c>
      <c r="D2632" t="inlineStr">
        <is>
          <t>37 80 4657 174-1</t>
        </is>
      </c>
      <c r="E2632" t="inlineStr">
        <is>
          <t>Rail Cargo Austria AG</t>
        </is>
      </c>
      <c r="F2632" t="inlineStr">
        <is>
          <t>WBA</t>
        </is>
      </c>
      <c r="G2632" t="inlineStr">
        <is>
          <t>60' Mobiler</t>
        </is>
      </c>
      <c r="I2632" s="6" t="n"/>
      <c r="J2632" s="6" t="n"/>
      <c r="K2632" t="inlineStr">
        <is>
          <t>run_initial_fixed_duration</t>
        </is>
      </c>
      <c r="L2632" s="6" t="n">
        <v>45118</v>
      </c>
      <c r="M2632" s="6" t="n">
        <v>46203</v>
      </c>
      <c r="N2632" t="n">
        <v>1085</v>
      </c>
      <c r="O2632" s="6" t="n">
        <v>46203</v>
      </c>
      <c r="S2632" t="inlineStr">
        <is>
          <t>n.a.</t>
        </is>
      </c>
      <c r="T2632" s="6" t="n"/>
      <c r="U2632" s="6" t="n"/>
      <c r="V2632" t="n">
        <v>0</v>
      </c>
      <c r="W2632" t="n">
        <v>0</v>
      </c>
      <c r="X2632" s="6" t="n"/>
      <c r="Z2632" s="6" t="n">
        <v>46203</v>
      </c>
      <c r="AA2632" t="inlineStr">
        <is>
          <t>n.a.</t>
        </is>
      </c>
      <c r="AB2632" s="6" t="n">
        <v>46203</v>
      </c>
      <c r="AC2632" t="inlineStr"/>
      <c r="AD2632" s="6" t="n">
        <v>46052</v>
      </c>
    </row>
    <row r="2633">
      <c r="A2633" t="inlineStr">
        <is>
          <t>V100047</t>
        </is>
      </c>
      <c r="B2633" t="inlineStr">
        <is>
          <t>2023-0010</t>
        </is>
      </c>
      <c r="C2633" t="n">
        <v>5</v>
      </c>
      <c r="D2633" t="inlineStr">
        <is>
          <t>37 80 4657 175-8</t>
        </is>
      </c>
      <c r="E2633" t="inlineStr">
        <is>
          <t>Rail Cargo Austria AG</t>
        </is>
      </c>
      <c r="F2633" t="inlineStr">
        <is>
          <t>WBA</t>
        </is>
      </c>
      <c r="G2633" t="inlineStr">
        <is>
          <t>60' Mobiler</t>
        </is>
      </c>
      <c r="I2633" s="6" t="n"/>
      <c r="J2633" s="6" t="n"/>
      <c r="K2633" t="inlineStr">
        <is>
          <t>run_initial_fixed_duration</t>
        </is>
      </c>
      <c r="L2633" s="6" t="n">
        <v>45118</v>
      </c>
      <c r="M2633" s="6" t="n">
        <v>46203</v>
      </c>
      <c r="N2633" t="n">
        <v>1085</v>
      </c>
      <c r="O2633" s="6" t="n">
        <v>46203</v>
      </c>
      <c r="S2633" t="inlineStr">
        <is>
          <t>n.a.</t>
        </is>
      </c>
      <c r="T2633" s="6" t="n"/>
      <c r="U2633" s="6" t="n"/>
      <c r="V2633" t="n">
        <v>0</v>
      </c>
      <c r="W2633" t="n">
        <v>0</v>
      </c>
      <c r="X2633" s="6" t="n"/>
      <c r="Z2633" s="6" t="n">
        <v>46203</v>
      </c>
      <c r="AA2633" t="inlineStr">
        <is>
          <t>n.a.</t>
        </is>
      </c>
      <c r="AB2633" s="6" t="n">
        <v>46203</v>
      </c>
      <c r="AC2633" t="inlineStr"/>
      <c r="AD2633" s="6" t="n">
        <v>46052</v>
      </c>
    </row>
    <row r="2634">
      <c r="A2634" t="inlineStr">
        <is>
          <t>V100047</t>
        </is>
      </c>
      <c r="B2634" t="inlineStr">
        <is>
          <t>2023-0010</t>
        </is>
      </c>
      <c r="C2634" t="n">
        <v>6</v>
      </c>
      <c r="D2634" t="inlineStr">
        <is>
          <t>37 80 4657 176-6</t>
        </is>
      </c>
      <c r="E2634" t="inlineStr">
        <is>
          <t>Rail Cargo Austria AG</t>
        </is>
      </c>
      <c r="F2634" t="inlineStr">
        <is>
          <t>WBA</t>
        </is>
      </c>
      <c r="G2634" t="inlineStr">
        <is>
          <t>60' Mobiler</t>
        </is>
      </c>
      <c r="I2634" s="6" t="n"/>
      <c r="J2634" s="6" t="n"/>
      <c r="K2634" t="inlineStr">
        <is>
          <t>run_initial_fixed_duration</t>
        </is>
      </c>
      <c r="L2634" s="6" t="n">
        <v>45118</v>
      </c>
      <c r="M2634" s="6" t="n">
        <v>46203</v>
      </c>
      <c r="N2634" t="n">
        <v>1085</v>
      </c>
      <c r="O2634" s="6" t="n">
        <v>46203</v>
      </c>
      <c r="S2634" t="inlineStr">
        <is>
          <t>n.a.</t>
        </is>
      </c>
      <c r="T2634" s="6" t="n"/>
      <c r="U2634" s="6" t="n"/>
      <c r="V2634" t="n">
        <v>0</v>
      </c>
      <c r="W2634" t="n">
        <v>0</v>
      </c>
      <c r="X2634" s="6" t="n"/>
      <c r="Z2634" s="6" t="n">
        <v>46203</v>
      </c>
      <c r="AA2634" t="inlineStr">
        <is>
          <t>n.a.</t>
        </is>
      </c>
      <c r="AB2634" s="6" t="n">
        <v>46203</v>
      </c>
      <c r="AC2634" t="inlineStr"/>
      <c r="AD2634" s="6" t="n">
        <v>46052</v>
      </c>
    </row>
    <row r="2635">
      <c r="A2635" t="inlineStr">
        <is>
          <t>V100047</t>
        </is>
      </c>
      <c r="B2635" t="inlineStr">
        <is>
          <t>2023-0010</t>
        </is>
      </c>
      <c r="C2635" t="n">
        <v>7</v>
      </c>
      <c r="D2635" t="inlineStr">
        <is>
          <t>37 80 4657 177-4</t>
        </is>
      </c>
      <c r="E2635" t="inlineStr">
        <is>
          <t>Rail Cargo Austria AG</t>
        </is>
      </c>
      <c r="F2635" t="inlineStr">
        <is>
          <t>WBA</t>
        </is>
      </c>
      <c r="G2635" t="inlineStr">
        <is>
          <t>60' Mobiler</t>
        </is>
      </c>
      <c r="I2635" s="6" t="n"/>
      <c r="J2635" s="6" t="n"/>
      <c r="K2635" t="inlineStr">
        <is>
          <t>run_initial_fixed_duration</t>
        </is>
      </c>
      <c r="L2635" s="6" t="n">
        <v>45118</v>
      </c>
      <c r="M2635" s="6" t="n">
        <v>46203</v>
      </c>
      <c r="N2635" t="n">
        <v>1085</v>
      </c>
      <c r="O2635" s="6" t="n">
        <v>46203</v>
      </c>
      <c r="S2635" t="inlineStr">
        <is>
          <t>n.a.</t>
        </is>
      </c>
      <c r="T2635" s="6" t="n"/>
      <c r="U2635" s="6" t="n"/>
      <c r="V2635" t="n">
        <v>0</v>
      </c>
      <c r="W2635" t="n">
        <v>0</v>
      </c>
      <c r="X2635" s="6" t="n"/>
      <c r="Z2635" s="6" t="n">
        <v>46203</v>
      </c>
      <c r="AA2635" t="inlineStr">
        <is>
          <t>n.a.</t>
        </is>
      </c>
      <c r="AB2635" s="6" t="n">
        <v>46203</v>
      </c>
      <c r="AC2635" t="inlineStr"/>
      <c r="AD2635" s="6" t="n">
        <v>46052</v>
      </c>
    </row>
    <row r="2636">
      <c r="A2636" t="inlineStr">
        <is>
          <t>V100047</t>
        </is>
      </c>
      <c r="B2636" t="inlineStr">
        <is>
          <t>2023-0010</t>
        </is>
      </c>
      <c r="C2636" t="n">
        <v>8</v>
      </c>
      <c r="D2636" t="inlineStr">
        <is>
          <t>37 80 4657 178-2</t>
        </is>
      </c>
      <c r="E2636" t="inlineStr">
        <is>
          <t>Rail Cargo Austria AG</t>
        </is>
      </c>
      <c r="F2636" t="inlineStr">
        <is>
          <t>WBA</t>
        </is>
      </c>
      <c r="G2636" t="inlineStr">
        <is>
          <t>60' Mobiler</t>
        </is>
      </c>
      <c r="I2636" s="6" t="n"/>
      <c r="J2636" s="6" t="n"/>
      <c r="K2636" t="inlineStr">
        <is>
          <t>run_initial_fixed_duration</t>
        </is>
      </c>
      <c r="L2636" s="6" t="n">
        <v>45118</v>
      </c>
      <c r="M2636" s="6" t="n">
        <v>46203</v>
      </c>
      <c r="N2636" t="n">
        <v>1085</v>
      </c>
      <c r="O2636" s="6" t="n">
        <v>46203</v>
      </c>
      <c r="S2636" t="inlineStr">
        <is>
          <t>n.a.</t>
        </is>
      </c>
      <c r="T2636" s="6" t="n"/>
      <c r="U2636" s="6" t="n"/>
      <c r="V2636" t="n">
        <v>0</v>
      </c>
      <c r="W2636" t="n">
        <v>0</v>
      </c>
      <c r="X2636" s="6" t="n"/>
      <c r="Z2636" s="6" t="n">
        <v>46203</v>
      </c>
      <c r="AA2636" t="inlineStr">
        <is>
          <t>n.a.</t>
        </is>
      </c>
      <c r="AB2636" s="6" t="n">
        <v>46203</v>
      </c>
      <c r="AC2636" t="inlineStr"/>
      <c r="AD2636" s="6" t="n">
        <v>46052</v>
      </c>
    </row>
    <row r="2637">
      <c r="A2637" t="inlineStr">
        <is>
          <t>V100047</t>
        </is>
      </c>
      <c r="B2637" t="inlineStr">
        <is>
          <t>2023-0010</t>
        </is>
      </c>
      <c r="C2637" t="n">
        <v>9</v>
      </c>
      <c r="D2637" t="inlineStr">
        <is>
          <t>37 80 4657 179-0</t>
        </is>
      </c>
      <c r="E2637" t="inlineStr">
        <is>
          <t>Rail Cargo Austria AG</t>
        </is>
      </c>
      <c r="F2637" t="inlineStr">
        <is>
          <t>WBA</t>
        </is>
      </c>
      <c r="G2637" t="inlineStr">
        <is>
          <t>60' Mobiler</t>
        </is>
      </c>
      <c r="I2637" s="6" t="n"/>
      <c r="J2637" s="6" t="n"/>
      <c r="K2637" t="inlineStr">
        <is>
          <t>run_initial_fixed_duration</t>
        </is>
      </c>
      <c r="L2637" s="6" t="n">
        <v>45118</v>
      </c>
      <c r="M2637" s="6" t="n">
        <v>46203</v>
      </c>
      <c r="N2637" t="n">
        <v>1085</v>
      </c>
      <c r="O2637" s="6" t="n">
        <v>46203</v>
      </c>
      <c r="S2637" t="inlineStr">
        <is>
          <t>n.a.</t>
        </is>
      </c>
      <c r="T2637" s="6" t="n"/>
      <c r="U2637" s="6" t="n"/>
      <c r="V2637" t="n">
        <v>0</v>
      </c>
      <c r="W2637" t="n">
        <v>0</v>
      </c>
      <c r="X2637" s="6" t="n"/>
      <c r="Z2637" s="6" t="n">
        <v>46203</v>
      </c>
      <c r="AA2637" t="inlineStr">
        <is>
          <t>n.a.</t>
        </is>
      </c>
      <c r="AB2637" s="6" t="n">
        <v>46203</v>
      </c>
      <c r="AC2637" t="inlineStr"/>
      <c r="AD2637" s="6" t="n">
        <v>46052</v>
      </c>
    </row>
    <row r="2638">
      <c r="A2638" t="inlineStr">
        <is>
          <t>V100047</t>
        </is>
      </c>
      <c r="B2638" t="inlineStr">
        <is>
          <t>2023-0010</t>
        </is>
      </c>
      <c r="C2638" t="n">
        <v>10</v>
      </c>
      <c r="D2638" t="inlineStr">
        <is>
          <t>37 80 4657 180-8</t>
        </is>
      </c>
      <c r="E2638" t="inlineStr">
        <is>
          <t>Rail Cargo Austria AG</t>
        </is>
      </c>
      <c r="F2638" t="inlineStr">
        <is>
          <t>WBA</t>
        </is>
      </c>
      <c r="G2638" t="inlineStr">
        <is>
          <t>60' Mobiler</t>
        </is>
      </c>
      <c r="I2638" s="6" t="n"/>
      <c r="J2638" s="6" t="n"/>
      <c r="K2638" t="inlineStr">
        <is>
          <t>run_initial_fixed_duration</t>
        </is>
      </c>
      <c r="L2638" s="6" t="n">
        <v>45118</v>
      </c>
      <c r="M2638" s="6" t="n">
        <v>46203</v>
      </c>
      <c r="N2638" t="n">
        <v>1085</v>
      </c>
      <c r="O2638" s="6" t="n">
        <v>46203</v>
      </c>
      <c r="S2638" t="inlineStr">
        <is>
          <t>n.a.</t>
        </is>
      </c>
      <c r="T2638" s="6" t="n"/>
      <c r="U2638" s="6" t="n"/>
      <c r="V2638" t="n">
        <v>0</v>
      </c>
      <c r="W2638" t="n">
        <v>0</v>
      </c>
      <c r="X2638" s="6" t="n"/>
      <c r="Z2638" s="6" t="n">
        <v>46203</v>
      </c>
      <c r="AA2638" t="inlineStr">
        <is>
          <t>n.a.</t>
        </is>
      </c>
      <c r="AB2638" s="6" t="n">
        <v>46203</v>
      </c>
      <c r="AC2638" t="inlineStr"/>
      <c r="AD2638" s="6" t="n">
        <v>46052</v>
      </c>
    </row>
    <row r="2639">
      <c r="A2639" t="inlineStr">
        <is>
          <t>V100047</t>
        </is>
      </c>
      <c r="B2639" t="inlineStr">
        <is>
          <t>2023-0010</t>
        </is>
      </c>
      <c r="C2639" t="n">
        <v>11</v>
      </c>
      <c r="D2639" t="inlineStr">
        <is>
          <t>37 80 4657 181-6</t>
        </is>
      </c>
      <c r="E2639" t="inlineStr">
        <is>
          <t>Rail Cargo Austria AG</t>
        </is>
      </c>
      <c r="F2639" t="inlineStr">
        <is>
          <t>WBA</t>
        </is>
      </c>
      <c r="G2639" t="inlineStr">
        <is>
          <t>60' Mobiler</t>
        </is>
      </c>
      <c r="I2639" s="6" t="n"/>
      <c r="J2639" s="6" t="n"/>
      <c r="K2639" t="inlineStr">
        <is>
          <t>run_initial_fixed_duration</t>
        </is>
      </c>
      <c r="L2639" s="6" t="n">
        <v>45118</v>
      </c>
      <c r="M2639" s="6" t="n">
        <v>46203</v>
      </c>
      <c r="N2639" t="n">
        <v>1085</v>
      </c>
      <c r="O2639" s="6" t="n">
        <v>46203</v>
      </c>
      <c r="S2639" t="inlineStr">
        <is>
          <t>n.a.</t>
        </is>
      </c>
      <c r="T2639" s="6" t="n"/>
      <c r="U2639" s="6" t="n"/>
      <c r="V2639" t="n">
        <v>0</v>
      </c>
      <c r="W2639" t="n">
        <v>0</v>
      </c>
      <c r="X2639" s="6" t="n"/>
      <c r="Z2639" s="6" t="n">
        <v>46203</v>
      </c>
      <c r="AA2639" t="inlineStr">
        <is>
          <t>n.a.</t>
        </is>
      </c>
      <c r="AB2639" s="6" t="n">
        <v>46203</v>
      </c>
      <c r="AC2639" t="inlineStr"/>
      <c r="AD2639" s="6" t="n">
        <v>46052</v>
      </c>
    </row>
    <row r="2640">
      <c r="A2640" t="inlineStr">
        <is>
          <t>V100047</t>
        </is>
      </c>
      <c r="B2640" t="inlineStr">
        <is>
          <t>2023-0010</t>
        </is>
      </c>
      <c r="C2640" t="n">
        <v>12</v>
      </c>
      <c r="D2640" t="inlineStr">
        <is>
          <t>37 80 4657 182-4</t>
        </is>
      </c>
      <c r="E2640" t="inlineStr">
        <is>
          <t>Rail Cargo Austria AG</t>
        </is>
      </c>
      <c r="F2640" t="inlineStr">
        <is>
          <t>WBA</t>
        </is>
      </c>
      <c r="G2640" t="inlineStr">
        <is>
          <t>60' Mobiler</t>
        </is>
      </c>
      <c r="I2640" s="6" t="n"/>
      <c r="J2640" s="6" t="n"/>
      <c r="K2640" t="inlineStr">
        <is>
          <t>run_initial_fixed_duration</t>
        </is>
      </c>
      <c r="L2640" s="6" t="n">
        <v>45118</v>
      </c>
      <c r="M2640" s="6" t="n">
        <v>46203</v>
      </c>
      <c r="N2640" t="n">
        <v>1085</v>
      </c>
      <c r="O2640" s="6" t="n">
        <v>46203</v>
      </c>
      <c r="S2640" t="inlineStr">
        <is>
          <t>n.a.</t>
        </is>
      </c>
      <c r="T2640" s="6" t="n"/>
      <c r="U2640" s="6" t="n"/>
      <c r="V2640" t="n">
        <v>0</v>
      </c>
      <c r="W2640" t="n">
        <v>0</v>
      </c>
      <c r="X2640" s="6" t="n"/>
      <c r="Z2640" s="6" t="n">
        <v>46203</v>
      </c>
      <c r="AA2640" t="inlineStr">
        <is>
          <t>n.a.</t>
        </is>
      </c>
      <c r="AB2640" s="6" t="n">
        <v>46203</v>
      </c>
      <c r="AC2640" t="inlineStr"/>
      <c r="AD2640" s="6" t="n">
        <v>46052</v>
      </c>
    </row>
    <row r="2641">
      <c r="A2641" t="inlineStr">
        <is>
          <t>V100047</t>
        </is>
      </c>
      <c r="B2641" t="inlineStr">
        <is>
          <t>2023-0010</t>
        </is>
      </c>
      <c r="C2641" t="n">
        <v>13</v>
      </c>
      <c r="D2641" t="inlineStr">
        <is>
          <t>37 80 4657 183-2</t>
        </is>
      </c>
      <c r="E2641" t="inlineStr">
        <is>
          <t>Rail Cargo Austria AG</t>
        </is>
      </c>
      <c r="F2641" t="inlineStr">
        <is>
          <t>WBA</t>
        </is>
      </c>
      <c r="G2641" t="inlineStr">
        <is>
          <t>60' Mobiler</t>
        </is>
      </c>
      <c r="I2641" s="6" t="n"/>
      <c r="J2641" s="6" t="n"/>
      <c r="K2641" t="inlineStr">
        <is>
          <t>run_initial_fixed_duration</t>
        </is>
      </c>
      <c r="L2641" s="6" t="n">
        <v>45146</v>
      </c>
      <c r="M2641" s="6" t="n">
        <v>46203</v>
      </c>
      <c r="N2641" t="n">
        <v>1085</v>
      </c>
      <c r="O2641" s="6" t="n">
        <v>46203</v>
      </c>
      <c r="S2641" t="inlineStr">
        <is>
          <t>n.a.</t>
        </is>
      </c>
      <c r="T2641" s="6" t="n"/>
      <c r="U2641" s="6" t="n"/>
      <c r="V2641" t="n">
        <v>0</v>
      </c>
      <c r="W2641" t="n">
        <v>0</v>
      </c>
      <c r="X2641" s="6" t="n"/>
      <c r="Z2641" s="6" t="n">
        <v>46203</v>
      </c>
      <c r="AA2641" t="inlineStr">
        <is>
          <t>n.a.</t>
        </is>
      </c>
      <c r="AB2641" s="6" t="n">
        <v>46203</v>
      </c>
      <c r="AC2641" t="inlineStr"/>
      <c r="AD2641" s="6" t="n">
        <v>46052</v>
      </c>
    </row>
    <row r="2642">
      <c r="A2642" t="inlineStr">
        <is>
          <t>V100047</t>
        </is>
      </c>
      <c r="B2642" t="inlineStr">
        <is>
          <t>2023-0010</t>
        </is>
      </c>
      <c r="C2642" t="n">
        <v>14</v>
      </c>
      <c r="D2642" t="inlineStr">
        <is>
          <t>37 80 4657 184-0</t>
        </is>
      </c>
      <c r="E2642" t="inlineStr">
        <is>
          <t>Rail Cargo Austria AG</t>
        </is>
      </c>
      <c r="F2642" t="inlineStr">
        <is>
          <t>WBA</t>
        </is>
      </c>
      <c r="G2642" t="inlineStr">
        <is>
          <t>60' Mobiler</t>
        </is>
      </c>
      <c r="I2642" s="6" t="n"/>
      <c r="J2642" s="6" t="n"/>
      <c r="K2642" t="inlineStr">
        <is>
          <t>run_initial_fixed_duration</t>
        </is>
      </c>
      <c r="L2642" s="6" t="n">
        <v>45146</v>
      </c>
      <c r="M2642" s="6" t="n">
        <v>46203</v>
      </c>
      <c r="N2642" t="n">
        <v>1085</v>
      </c>
      <c r="O2642" s="6" t="n">
        <v>46203</v>
      </c>
      <c r="S2642" t="inlineStr">
        <is>
          <t>n.a.</t>
        </is>
      </c>
      <c r="T2642" s="6" t="n"/>
      <c r="U2642" s="6" t="n"/>
      <c r="V2642" t="n">
        <v>0</v>
      </c>
      <c r="W2642" t="n">
        <v>0</v>
      </c>
      <c r="X2642" s="6" t="n"/>
      <c r="Z2642" s="6" t="n">
        <v>46203</v>
      </c>
      <c r="AA2642" t="inlineStr">
        <is>
          <t>n.a.</t>
        </is>
      </c>
      <c r="AB2642" s="6" t="n">
        <v>46203</v>
      </c>
      <c r="AC2642" t="inlineStr"/>
      <c r="AD2642" s="6" t="n">
        <v>46052</v>
      </c>
    </row>
    <row r="2643">
      <c r="A2643" t="inlineStr">
        <is>
          <t>V100047</t>
        </is>
      </c>
      <c r="B2643" t="inlineStr">
        <is>
          <t>2023-0010</t>
        </is>
      </c>
      <c r="C2643" t="n">
        <v>15</v>
      </c>
      <c r="D2643" t="inlineStr">
        <is>
          <t>37 80 4657 185-7</t>
        </is>
      </c>
      <c r="E2643" t="inlineStr">
        <is>
          <t>Rail Cargo Austria AG</t>
        </is>
      </c>
      <c r="F2643" t="inlineStr">
        <is>
          <t>WBA</t>
        </is>
      </c>
      <c r="G2643" t="inlineStr">
        <is>
          <t>60' Mobiler</t>
        </is>
      </c>
      <c r="I2643" s="6" t="n"/>
      <c r="J2643" s="6" t="n"/>
      <c r="K2643" t="inlineStr">
        <is>
          <t>run_initial_fixed_duration</t>
        </is>
      </c>
      <c r="L2643" s="6" t="n">
        <v>45146</v>
      </c>
      <c r="M2643" s="6" t="n">
        <v>46203</v>
      </c>
      <c r="N2643" t="n">
        <v>1085</v>
      </c>
      <c r="O2643" s="6" t="n">
        <v>46203</v>
      </c>
      <c r="S2643" t="inlineStr">
        <is>
          <t>n.a.</t>
        </is>
      </c>
      <c r="T2643" s="6" t="n"/>
      <c r="U2643" s="6" t="n"/>
      <c r="V2643" t="n">
        <v>0</v>
      </c>
      <c r="W2643" t="n">
        <v>0</v>
      </c>
      <c r="X2643" s="6" t="n"/>
      <c r="Z2643" s="6" t="n">
        <v>46203</v>
      </c>
      <c r="AA2643" t="inlineStr">
        <is>
          <t>n.a.</t>
        </is>
      </c>
      <c r="AB2643" s="6" t="n">
        <v>46203</v>
      </c>
      <c r="AC2643" t="inlineStr"/>
      <c r="AD2643" s="6" t="n">
        <v>46052</v>
      </c>
    </row>
    <row r="2644">
      <c r="A2644" t="inlineStr">
        <is>
          <t>V100047</t>
        </is>
      </c>
      <c r="B2644" t="inlineStr">
        <is>
          <t>2023-0010</t>
        </is>
      </c>
      <c r="C2644" t="n">
        <v>16</v>
      </c>
      <c r="D2644" t="inlineStr">
        <is>
          <t>37 80 4657 186-5</t>
        </is>
      </c>
      <c r="E2644" t="inlineStr">
        <is>
          <t>Rail Cargo Austria AG</t>
        </is>
      </c>
      <c r="F2644" t="inlineStr">
        <is>
          <t>WBA</t>
        </is>
      </c>
      <c r="G2644" t="inlineStr">
        <is>
          <t>60' Mobiler</t>
        </is>
      </c>
      <c r="I2644" s="6" t="n"/>
      <c r="J2644" s="6" t="n"/>
      <c r="K2644" t="inlineStr">
        <is>
          <t>run_initial_fixed_duration</t>
        </is>
      </c>
      <c r="L2644" s="6" t="n">
        <v>45146</v>
      </c>
      <c r="M2644" s="6" t="n">
        <v>46203</v>
      </c>
      <c r="N2644" t="n">
        <v>1085</v>
      </c>
      <c r="O2644" s="6" t="n">
        <v>46203</v>
      </c>
      <c r="S2644" t="inlineStr">
        <is>
          <t>n.a.</t>
        </is>
      </c>
      <c r="T2644" s="6" t="n"/>
      <c r="U2644" s="6" t="n"/>
      <c r="V2644" t="n">
        <v>0</v>
      </c>
      <c r="W2644" t="n">
        <v>0</v>
      </c>
      <c r="X2644" s="6" t="n"/>
      <c r="Z2644" s="6" t="n">
        <v>46203</v>
      </c>
      <c r="AA2644" t="inlineStr">
        <is>
          <t>n.a.</t>
        </is>
      </c>
      <c r="AB2644" s="6" t="n">
        <v>46203</v>
      </c>
      <c r="AC2644" t="inlineStr"/>
      <c r="AD2644" s="6" t="n">
        <v>46052</v>
      </c>
    </row>
    <row r="2645">
      <c r="A2645" t="inlineStr">
        <is>
          <t>V100047</t>
        </is>
      </c>
      <c r="B2645" t="inlineStr">
        <is>
          <t>2023-0010</t>
        </is>
      </c>
      <c r="C2645" t="n">
        <v>17</v>
      </c>
      <c r="D2645" t="inlineStr">
        <is>
          <t>37 80 4657 187-3</t>
        </is>
      </c>
      <c r="E2645" t="inlineStr">
        <is>
          <t>Rail Cargo Austria AG</t>
        </is>
      </c>
      <c r="F2645" t="inlineStr">
        <is>
          <t>WBA</t>
        </is>
      </c>
      <c r="G2645" t="inlineStr">
        <is>
          <t>60' Mobiler</t>
        </is>
      </c>
      <c r="I2645" s="6" t="n"/>
      <c r="J2645" s="6" t="n"/>
      <c r="K2645" t="inlineStr">
        <is>
          <t>run_initial_fixed_duration</t>
        </is>
      </c>
      <c r="L2645" s="6" t="n">
        <v>45146</v>
      </c>
      <c r="M2645" s="6" t="n">
        <v>46203</v>
      </c>
      <c r="N2645" t="n">
        <v>1085</v>
      </c>
      <c r="O2645" s="6" t="n">
        <v>46203</v>
      </c>
      <c r="S2645" t="inlineStr">
        <is>
          <t>n.a.</t>
        </is>
      </c>
      <c r="T2645" s="6" t="n"/>
      <c r="U2645" s="6" t="n"/>
      <c r="V2645" t="n">
        <v>0</v>
      </c>
      <c r="W2645" t="n">
        <v>0</v>
      </c>
      <c r="X2645" s="6" t="n"/>
      <c r="Z2645" s="6" t="n">
        <v>46203</v>
      </c>
      <c r="AA2645" t="inlineStr">
        <is>
          <t>n.a.</t>
        </is>
      </c>
      <c r="AB2645" s="6" t="n">
        <v>46203</v>
      </c>
      <c r="AC2645" t="inlineStr"/>
      <c r="AD2645" s="6" t="n">
        <v>46052</v>
      </c>
    </row>
    <row r="2646">
      <c r="A2646" t="inlineStr">
        <is>
          <t>V100047</t>
        </is>
      </c>
      <c r="B2646" t="inlineStr">
        <is>
          <t>2023-0010</t>
        </is>
      </c>
      <c r="C2646" t="n">
        <v>18</v>
      </c>
      <c r="D2646" t="inlineStr">
        <is>
          <t>37 80 4657 188-1</t>
        </is>
      </c>
      <c r="E2646" t="inlineStr">
        <is>
          <t>Rail Cargo Austria AG</t>
        </is>
      </c>
      <c r="F2646" t="inlineStr">
        <is>
          <t>WBA</t>
        </is>
      </c>
      <c r="G2646" t="inlineStr">
        <is>
          <t>60' Mobiler</t>
        </is>
      </c>
      <c r="I2646" s="6" t="n"/>
      <c r="J2646" s="6" t="n"/>
      <c r="K2646" t="inlineStr">
        <is>
          <t>run_initial_fixed_duration</t>
        </is>
      </c>
      <c r="L2646" s="6" t="n">
        <v>45146</v>
      </c>
      <c r="M2646" s="6" t="n">
        <v>46203</v>
      </c>
      <c r="N2646" t="n">
        <v>1085</v>
      </c>
      <c r="O2646" s="6" t="n">
        <v>46203</v>
      </c>
      <c r="S2646" t="inlineStr">
        <is>
          <t>n.a.</t>
        </is>
      </c>
      <c r="T2646" s="6" t="n"/>
      <c r="U2646" s="6" t="n"/>
      <c r="V2646" t="n">
        <v>0</v>
      </c>
      <c r="W2646" t="n">
        <v>0</v>
      </c>
      <c r="X2646" s="6" t="n"/>
      <c r="Z2646" s="6" t="n">
        <v>46203</v>
      </c>
      <c r="AA2646" t="inlineStr">
        <is>
          <t>n.a.</t>
        </is>
      </c>
      <c r="AB2646" s="6" t="n">
        <v>46203</v>
      </c>
      <c r="AC2646" t="inlineStr"/>
      <c r="AD2646" s="6" t="n">
        <v>46052</v>
      </c>
    </row>
    <row r="2647">
      <c r="A2647" t="inlineStr">
        <is>
          <t>V100047</t>
        </is>
      </c>
      <c r="B2647" t="inlineStr">
        <is>
          <t>2023-0010</t>
        </is>
      </c>
      <c r="C2647" t="n">
        <v>19</v>
      </c>
      <c r="D2647" t="inlineStr">
        <is>
          <t>37 80 4657 189-9</t>
        </is>
      </c>
      <c r="E2647" t="inlineStr">
        <is>
          <t>Rail Cargo Austria AG</t>
        </is>
      </c>
      <c r="F2647" t="inlineStr">
        <is>
          <t>WBA</t>
        </is>
      </c>
      <c r="G2647" t="inlineStr">
        <is>
          <t>60' Mobiler</t>
        </is>
      </c>
      <c r="I2647" s="6" t="n"/>
      <c r="J2647" s="6" t="n"/>
      <c r="K2647" t="inlineStr">
        <is>
          <t>run_initial_fixed_duration</t>
        </is>
      </c>
      <c r="L2647" s="6" t="n">
        <v>45146</v>
      </c>
      <c r="M2647" s="6" t="n">
        <v>46203</v>
      </c>
      <c r="N2647" t="n">
        <v>1085</v>
      </c>
      <c r="O2647" s="6" t="n">
        <v>46203</v>
      </c>
      <c r="S2647" t="inlineStr">
        <is>
          <t>n.a.</t>
        </is>
      </c>
      <c r="T2647" s="6" t="n"/>
      <c r="U2647" s="6" t="n"/>
      <c r="V2647" t="n">
        <v>0</v>
      </c>
      <c r="W2647" t="n">
        <v>0</v>
      </c>
      <c r="X2647" s="6" t="n"/>
      <c r="Z2647" s="6" t="n">
        <v>46203</v>
      </c>
      <c r="AA2647" t="inlineStr">
        <is>
          <t>n.a.</t>
        </is>
      </c>
      <c r="AB2647" s="6" t="n">
        <v>46203</v>
      </c>
      <c r="AC2647" t="inlineStr"/>
      <c r="AD2647" s="6" t="n">
        <v>46052</v>
      </c>
    </row>
    <row r="2648">
      <c r="A2648" t="inlineStr">
        <is>
          <t>V100047</t>
        </is>
      </c>
      <c r="B2648" t="inlineStr">
        <is>
          <t>2023-0010</t>
        </is>
      </c>
      <c r="C2648" t="n">
        <v>20</v>
      </c>
      <c r="D2648" t="inlineStr">
        <is>
          <t>37 80 4657 190-7</t>
        </is>
      </c>
      <c r="E2648" t="inlineStr">
        <is>
          <t>Rail Cargo Austria AG</t>
        </is>
      </c>
      <c r="F2648" t="inlineStr">
        <is>
          <t>WBA</t>
        </is>
      </c>
      <c r="G2648" t="inlineStr">
        <is>
          <t>60' Mobiler</t>
        </is>
      </c>
      <c r="I2648" s="6" t="n"/>
      <c r="J2648" s="6" t="n"/>
      <c r="K2648" t="inlineStr">
        <is>
          <t>run_initial_fixed_duration</t>
        </is>
      </c>
      <c r="L2648" s="6" t="n">
        <v>45146</v>
      </c>
      <c r="M2648" s="6" t="n">
        <v>46203</v>
      </c>
      <c r="N2648" t="n">
        <v>1085</v>
      </c>
      <c r="O2648" s="6" t="n">
        <v>46203</v>
      </c>
      <c r="S2648" t="inlineStr">
        <is>
          <t>n.a.</t>
        </is>
      </c>
      <c r="T2648" s="6" t="n"/>
      <c r="U2648" s="6" t="n"/>
      <c r="V2648" t="n">
        <v>0</v>
      </c>
      <c r="W2648" t="n">
        <v>0</v>
      </c>
      <c r="X2648" s="6" t="n"/>
      <c r="Z2648" s="6" t="n">
        <v>46203</v>
      </c>
      <c r="AA2648" t="inlineStr">
        <is>
          <t>n.a.</t>
        </is>
      </c>
      <c r="AB2648" s="6" t="n">
        <v>46203</v>
      </c>
      <c r="AC2648" t="inlineStr"/>
      <c r="AD2648" s="6" t="n">
        <v>46052</v>
      </c>
    </row>
    <row r="2649">
      <c r="A2649" t="inlineStr">
        <is>
          <t>V100047</t>
        </is>
      </c>
      <c r="B2649" t="inlineStr">
        <is>
          <t>2023-0010</t>
        </is>
      </c>
      <c r="C2649" t="n">
        <v>21</v>
      </c>
      <c r="D2649" t="inlineStr">
        <is>
          <t>37 80 4657 191-5</t>
        </is>
      </c>
      <c r="E2649" t="inlineStr">
        <is>
          <t>Rail Cargo Austria AG</t>
        </is>
      </c>
      <c r="F2649" t="inlineStr">
        <is>
          <t>WBA</t>
        </is>
      </c>
      <c r="G2649" t="inlineStr">
        <is>
          <t>60' Mobiler</t>
        </is>
      </c>
      <c r="I2649" s="6" t="n"/>
      <c r="J2649" s="6" t="n"/>
      <c r="K2649" t="inlineStr">
        <is>
          <t>run_initial_fixed_duration</t>
        </is>
      </c>
      <c r="L2649" s="6" t="n">
        <v>45146</v>
      </c>
      <c r="M2649" s="6" t="n">
        <v>46203</v>
      </c>
      <c r="N2649" t="n">
        <v>1085</v>
      </c>
      <c r="O2649" s="6" t="n">
        <v>46203</v>
      </c>
      <c r="S2649" t="inlineStr">
        <is>
          <t>n.a.</t>
        </is>
      </c>
      <c r="T2649" s="6" t="n"/>
      <c r="U2649" s="6" t="n"/>
      <c r="V2649" t="n">
        <v>0</v>
      </c>
      <c r="W2649" t="n">
        <v>0</v>
      </c>
      <c r="X2649" s="6" t="n"/>
      <c r="Z2649" s="6" t="n">
        <v>46203</v>
      </c>
      <c r="AA2649" t="inlineStr">
        <is>
          <t>n.a.</t>
        </is>
      </c>
      <c r="AB2649" s="6" t="n">
        <v>46203</v>
      </c>
      <c r="AC2649" t="inlineStr"/>
      <c r="AD2649" s="6" t="n">
        <v>46052</v>
      </c>
    </row>
    <row r="2650">
      <c r="A2650" t="inlineStr">
        <is>
          <t>V100047</t>
        </is>
      </c>
      <c r="B2650" t="inlineStr">
        <is>
          <t>2023-0010</t>
        </is>
      </c>
      <c r="C2650" t="n">
        <v>22</v>
      </c>
      <c r="D2650" t="inlineStr">
        <is>
          <t>37 80 4657 192-3</t>
        </is>
      </c>
      <c r="E2650" t="inlineStr">
        <is>
          <t>Rail Cargo Austria AG</t>
        </is>
      </c>
      <c r="F2650" t="inlineStr">
        <is>
          <t>WBA</t>
        </is>
      </c>
      <c r="G2650" t="inlineStr">
        <is>
          <t>60' Mobiler</t>
        </is>
      </c>
      <c r="I2650" s="6" t="n"/>
      <c r="J2650" s="6" t="n"/>
      <c r="K2650" t="inlineStr">
        <is>
          <t>run_initial_fixed_duration</t>
        </is>
      </c>
      <c r="L2650" s="6" t="n">
        <v>45146</v>
      </c>
      <c r="M2650" s="6" t="n">
        <v>46203</v>
      </c>
      <c r="N2650" t="n">
        <v>1085</v>
      </c>
      <c r="O2650" s="6" t="n">
        <v>46203</v>
      </c>
      <c r="S2650" t="inlineStr">
        <is>
          <t>n.a.</t>
        </is>
      </c>
      <c r="T2650" s="6" t="n"/>
      <c r="U2650" s="6" t="n"/>
      <c r="V2650" t="n">
        <v>0</v>
      </c>
      <c r="W2650" t="n">
        <v>0</v>
      </c>
      <c r="X2650" s="6" t="n"/>
      <c r="Z2650" s="6" t="n">
        <v>46203</v>
      </c>
      <c r="AA2650" t="inlineStr">
        <is>
          <t>n.a.</t>
        </is>
      </c>
      <c r="AB2650" s="6" t="n">
        <v>46203</v>
      </c>
      <c r="AC2650" t="inlineStr"/>
      <c r="AD2650" s="6" t="n">
        <v>46052</v>
      </c>
    </row>
    <row r="2651">
      <c r="A2651" t="inlineStr">
        <is>
          <t>V100047</t>
        </is>
      </c>
      <c r="B2651" t="inlineStr">
        <is>
          <t>2023-0010</t>
        </is>
      </c>
      <c r="C2651" t="n">
        <v>23</v>
      </c>
      <c r="D2651" t="inlineStr">
        <is>
          <t>37 80 4657 193-1</t>
        </is>
      </c>
      <c r="E2651" t="inlineStr">
        <is>
          <t>Rail Cargo Austria AG</t>
        </is>
      </c>
      <c r="F2651" t="inlineStr">
        <is>
          <t>WBA</t>
        </is>
      </c>
      <c r="G2651" t="inlineStr">
        <is>
          <t>60' Mobiler</t>
        </is>
      </c>
      <c r="I2651" s="6" t="n"/>
      <c r="J2651" s="6" t="n"/>
      <c r="K2651" t="inlineStr">
        <is>
          <t>run_initial_fixed_duration</t>
        </is>
      </c>
      <c r="L2651" s="6" t="n">
        <v>45146</v>
      </c>
      <c r="M2651" s="6" t="n">
        <v>46203</v>
      </c>
      <c r="N2651" t="n">
        <v>1085</v>
      </c>
      <c r="O2651" s="6" t="n">
        <v>46203</v>
      </c>
      <c r="S2651" t="inlineStr">
        <is>
          <t>n.a.</t>
        </is>
      </c>
      <c r="T2651" s="6" t="n"/>
      <c r="U2651" s="6" t="n"/>
      <c r="V2651" t="n">
        <v>0</v>
      </c>
      <c r="W2651" t="n">
        <v>0</v>
      </c>
      <c r="X2651" s="6" t="n"/>
      <c r="Z2651" s="6" t="n">
        <v>46203</v>
      </c>
      <c r="AA2651" t="inlineStr">
        <is>
          <t>n.a.</t>
        </is>
      </c>
      <c r="AB2651" s="6" t="n">
        <v>46203</v>
      </c>
      <c r="AC2651" t="inlineStr"/>
      <c r="AD2651" s="6" t="n">
        <v>46052</v>
      </c>
    </row>
    <row r="2652">
      <c r="A2652" t="inlineStr">
        <is>
          <t>V100047</t>
        </is>
      </c>
      <c r="B2652" t="inlineStr">
        <is>
          <t>2023-0010</t>
        </is>
      </c>
      <c r="C2652" t="n">
        <v>24</v>
      </c>
      <c r="D2652" t="inlineStr">
        <is>
          <t>37 80 4657 194-9</t>
        </is>
      </c>
      <c r="E2652" t="inlineStr">
        <is>
          <t>Rail Cargo Austria AG</t>
        </is>
      </c>
      <c r="F2652" t="inlineStr">
        <is>
          <t>WBA</t>
        </is>
      </c>
      <c r="G2652" t="inlineStr">
        <is>
          <t>60' Mobiler</t>
        </is>
      </c>
      <c r="I2652" s="6" t="n"/>
      <c r="J2652" s="6" t="n"/>
      <c r="K2652" t="inlineStr">
        <is>
          <t>run_initial_fixed_duration</t>
        </is>
      </c>
      <c r="L2652" s="6" t="n">
        <v>45146</v>
      </c>
      <c r="M2652" s="6" t="n">
        <v>46203</v>
      </c>
      <c r="N2652" t="n">
        <v>1085</v>
      </c>
      <c r="O2652" s="6" t="n">
        <v>46203</v>
      </c>
      <c r="S2652" t="inlineStr">
        <is>
          <t>n.a.</t>
        </is>
      </c>
      <c r="T2652" s="6" t="n"/>
      <c r="U2652" s="6" t="n"/>
      <c r="V2652" t="n">
        <v>0</v>
      </c>
      <c r="W2652" t="n">
        <v>0</v>
      </c>
      <c r="X2652" s="6" t="n"/>
      <c r="Z2652" s="6" t="n">
        <v>46203</v>
      </c>
      <c r="AA2652" t="inlineStr">
        <is>
          <t>n.a.</t>
        </is>
      </c>
      <c r="AB2652" s="6" t="n">
        <v>46203</v>
      </c>
      <c r="AC2652" t="inlineStr"/>
      <c r="AD2652" s="6" t="n">
        <v>46052</v>
      </c>
    </row>
    <row r="2653">
      <c r="A2653" t="inlineStr">
        <is>
          <t>V100047</t>
        </is>
      </c>
      <c r="B2653" t="inlineStr">
        <is>
          <t>2023-0010</t>
        </is>
      </c>
      <c r="C2653" t="n">
        <v>25</v>
      </c>
      <c r="D2653" t="inlineStr">
        <is>
          <t>37 80 4657 195-6</t>
        </is>
      </c>
      <c r="E2653" t="inlineStr">
        <is>
          <t>Rail Cargo Austria AG</t>
        </is>
      </c>
      <c r="F2653" t="inlineStr">
        <is>
          <t>WBA</t>
        </is>
      </c>
      <c r="G2653" t="inlineStr">
        <is>
          <t>60' Mobiler</t>
        </is>
      </c>
      <c r="I2653" s="6" t="n"/>
      <c r="J2653" s="6" t="n"/>
      <c r="K2653" t="inlineStr">
        <is>
          <t>run_initial_fixed_duration</t>
        </is>
      </c>
      <c r="L2653" s="6" t="n">
        <v>45181</v>
      </c>
      <c r="M2653" s="6" t="n">
        <v>46203</v>
      </c>
      <c r="N2653" t="n">
        <v>1085</v>
      </c>
      <c r="O2653" s="6" t="n">
        <v>46203</v>
      </c>
      <c r="S2653" t="inlineStr">
        <is>
          <t>n.a.</t>
        </is>
      </c>
      <c r="T2653" s="6" t="n"/>
      <c r="U2653" s="6" t="n"/>
      <c r="V2653" t="n">
        <v>0</v>
      </c>
      <c r="W2653" t="n">
        <v>0</v>
      </c>
      <c r="X2653" s="6" t="n"/>
      <c r="Z2653" s="6" t="n">
        <v>46203</v>
      </c>
      <c r="AA2653" t="inlineStr">
        <is>
          <t>n.a.</t>
        </is>
      </c>
      <c r="AB2653" s="6" t="n">
        <v>46203</v>
      </c>
      <c r="AC2653" t="inlineStr"/>
      <c r="AD2653" s="6" t="n">
        <v>46052</v>
      </c>
    </row>
    <row r="2654">
      <c r="A2654" t="inlineStr">
        <is>
          <t>V100047</t>
        </is>
      </c>
      <c r="B2654" t="inlineStr">
        <is>
          <t>2023-0010</t>
        </is>
      </c>
      <c r="C2654" t="n">
        <v>26</v>
      </c>
      <c r="D2654" t="inlineStr">
        <is>
          <t>37 80 4657 196-4</t>
        </is>
      </c>
      <c r="E2654" t="inlineStr">
        <is>
          <t>Rail Cargo Austria AG</t>
        </is>
      </c>
      <c r="F2654" t="inlineStr">
        <is>
          <t>WBA</t>
        </is>
      </c>
      <c r="G2654" t="inlineStr">
        <is>
          <t>60' Mobiler</t>
        </is>
      </c>
      <c r="I2654" s="6" t="n"/>
      <c r="J2654" s="6" t="n"/>
      <c r="K2654" t="inlineStr">
        <is>
          <t>run_initial_fixed_duration</t>
        </is>
      </c>
      <c r="L2654" s="6" t="n">
        <v>45181</v>
      </c>
      <c r="M2654" s="6" t="n">
        <v>46203</v>
      </c>
      <c r="N2654" t="n">
        <v>1085</v>
      </c>
      <c r="O2654" s="6" t="n">
        <v>46203</v>
      </c>
      <c r="S2654" t="inlineStr">
        <is>
          <t>n.a.</t>
        </is>
      </c>
      <c r="T2654" s="6" t="n"/>
      <c r="U2654" s="6" t="n"/>
      <c r="V2654" t="n">
        <v>0</v>
      </c>
      <c r="W2654" t="n">
        <v>0</v>
      </c>
      <c r="X2654" s="6" t="n"/>
      <c r="Z2654" s="6" t="n">
        <v>46203</v>
      </c>
      <c r="AA2654" t="inlineStr">
        <is>
          <t>n.a.</t>
        </is>
      </c>
      <c r="AB2654" s="6" t="n">
        <v>46203</v>
      </c>
      <c r="AC2654" t="inlineStr"/>
      <c r="AD2654" s="6" t="n">
        <v>46052</v>
      </c>
    </row>
    <row r="2655">
      <c r="A2655" t="inlineStr">
        <is>
          <t>V100047</t>
        </is>
      </c>
      <c r="B2655" t="inlineStr">
        <is>
          <t>2023-0010</t>
        </is>
      </c>
      <c r="C2655" t="n">
        <v>27</v>
      </c>
      <c r="D2655" t="inlineStr">
        <is>
          <t>37 80 4657 197-2</t>
        </is>
      </c>
      <c r="E2655" t="inlineStr">
        <is>
          <t>Rail Cargo Austria AG</t>
        </is>
      </c>
      <c r="F2655" t="inlineStr">
        <is>
          <t>WBA</t>
        </is>
      </c>
      <c r="G2655" t="inlineStr">
        <is>
          <t>60' Mobiler</t>
        </is>
      </c>
      <c r="I2655" s="6" t="n"/>
      <c r="J2655" s="6" t="n"/>
      <c r="K2655" t="inlineStr">
        <is>
          <t>run_initial_fixed_duration</t>
        </is>
      </c>
      <c r="L2655" s="6" t="n">
        <v>45181</v>
      </c>
      <c r="M2655" s="6" t="n">
        <v>46203</v>
      </c>
      <c r="N2655" t="n">
        <v>1085</v>
      </c>
      <c r="O2655" s="6" t="n">
        <v>46203</v>
      </c>
      <c r="S2655" t="inlineStr">
        <is>
          <t>n.a.</t>
        </is>
      </c>
      <c r="T2655" s="6" t="n"/>
      <c r="U2655" s="6" t="n"/>
      <c r="V2655" t="n">
        <v>0</v>
      </c>
      <c r="W2655" t="n">
        <v>0</v>
      </c>
      <c r="X2655" s="6" t="n"/>
      <c r="Z2655" s="6" t="n">
        <v>46203</v>
      </c>
      <c r="AA2655" t="inlineStr">
        <is>
          <t>n.a.</t>
        </is>
      </c>
      <c r="AB2655" s="6" t="n">
        <v>46203</v>
      </c>
      <c r="AC2655" t="inlineStr"/>
      <c r="AD2655" s="6" t="n">
        <v>46052</v>
      </c>
    </row>
    <row r="2656">
      <c r="A2656" t="inlineStr">
        <is>
          <t>V100047</t>
        </is>
      </c>
      <c r="B2656" t="inlineStr">
        <is>
          <t>2023-0010</t>
        </is>
      </c>
      <c r="C2656" t="n">
        <v>28</v>
      </c>
      <c r="D2656" t="inlineStr">
        <is>
          <t>37 80 4657 198-0</t>
        </is>
      </c>
      <c r="E2656" t="inlineStr">
        <is>
          <t>Rail Cargo Austria AG</t>
        </is>
      </c>
      <c r="F2656" t="inlineStr">
        <is>
          <t>WBA</t>
        </is>
      </c>
      <c r="G2656" t="inlineStr">
        <is>
          <t>60' Mobiler</t>
        </is>
      </c>
      <c r="I2656" s="6" t="n"/>
      <c r="J2656" s="6" t="n"/>
      <c r="K2656" t="inlineStr">
        <is>
          <t>run_initial_fixed_duration</t>
        </is>
      </c>
      <c r="L2656" s="6" t="n">
        <v>45181</v>
      </c>
      <c r="M2656" s="6" t="n">
        <v>46203</v>
      </c>
      <c r="N2656" t="n">
        <v>1085</v>
      </c>
      <c r="O2656" s="6" t="n">
        <v>46203</v>
      </c>
      <c r="S2656" t="inlineStr">
        <is>
          <t>n.a.</t>
        </is>
      </c>
      <c r="T2656" s="6" t="n"/>
      <c r="U2656" s="6" t="n"/>
      <c r="V2656" t="n">
        <v>0</v>
      </c>
      <c r="W2656" t="n">
        <v>0</v>
      </c>
      <c r="X2656" s="6" t="n"/>
      <c r="Z2656" s="6" t="n">
        <v>46203</v>
      </c>
      <c r="AA2656" t="inlineStr">
        <is>
          <t>n.a.</t>
        </is>
      </c>
      <c r="AB2656" s="6" t="n">
        <v>46203</v>
      </c>
      <c r="AC2656" t="inlineStr"/>
      <c r="AD2656" s="6" t="n">
        <v>46052</v>
      </c>
    </row>
    <row r="2657">
      <c r="A2657" t="inlineStr">
        <is>
          <t>V100047</t>
        </is>
      </c>
      <c r="B2657" t="inlineStr">
        <is>
          <t>2023-0010</t>
        </is>
      </c>
      <c r="C2657" t="n">
        <v>29</v>
      </c>
      <c r="D2657" t="inlineStr">
        <is>
          <t>37 80 4657 199-8</t>
        </is>
      </c>
      <c r="E2657" t="inlineStr">
        <is>
          <t>Rail Cargo Austria AG</t>
        </is>
      </c>
      <c r="F2657" t="inlineStr">
        <is>
          <t>WBA</t>
        </is>
      </c>
      <c r="G2657" t="inlineStr">
        <is>
          <t>60' Mobiler</t>
        </is>
      </c>
      <c r="I2657" s="6" t="n"/>
      <c r="J2657" s="6" t="n"/>
      <c r="K2657" t="inlineStr">
        <is>
          <t>run_initial_fixed_duration</t>
        </is>
      </c>
      <c r="L2657" s="6" t="n">
        <v>45181</v>
      </c>
      <c r="M2657" s="6" t="n">
        <v>46203</v>
      </c>
      <c r="N2657" t="n">
        <v>1085</v>
      </c>
      <c r="O2657" s="6" t="n">
        <v>46203</v>
      </c>
      <c r="S2657" t="inlineStr">
        <is>
          <t>n.a.</t>
        </is>
      </c>
      <c r="T2657" s="6" t="n"/>
      <c r="U2657" s="6" t="n"/>
      <c r="V2657" t="n">
        <v>0</v>
      </c>
      <c r="W2657" t="n">
        <v>0</v>
      </c>
      <c r="X2657" s="6" t="n"/>
      <c r="Z2657" s="6" t="n">
        <v>46203</v>
      </c>
      <c r="AA2657" t="inlineStr">
        <is>
          <t>n.a.</t>
        </is>
      </c>
      <c r="AB2657" s="6" t="n">
        <v>46203</v>
      </c>
      <c r="AC2657" t="inlineStr"/>
      <c r="AD2657" s="6" t="n">
        <v>46052</v>
      </c>
    </row>
    <row r="2658">
      <c r="A2658" t="inlineStr">
        <is>
          <t>V100047</t>
        </is>
      </c>
      <c r="B2658" t="inlineStr">
        <is>
          <t>2023-0010</t>
        </is>
      </c>
      <c r="C2658" t="n">
        <v>30</v>
      </c>
      <c r="D2658" t="inlineStr">
        <is>
          <t>37 80 4657 200-4</t>
        </is>
      </c>
      <c r="E2658" t="inlineStr">
        <is>
          <t>Rail Cargo Austria AG</t>
        </is>
      </c>
      <c r="F2658" t="inlineStr">
        <is>
          <t>WBA</t>
        </is>
      </c>
      <c r="G2658" t="inlineStr">
        <is>
          <t>60' Mobiler</t>
        </is>
      </c>
      <c r="I2658" s="6" t="n"/>
      <c r="J2658" s="6" t="n"/>
      <c r="K2658" t="inlineStr">
        <is>
          <t>run_initial_fixed_duration</t>
        </is>
      </c>
      <c r="L2658" s="6" t="n">
        <v>45181</v>
      </c>
      <c r="M2658" s="6" t="n">
        <v>46203</v>
      </c>
      <c r="N2658" t="n">
        <v>1085</v>
      </c>
      <c r="O2658" s="6" t="n">
        <v>46203</v>
      </c>
      <c r="S2658" t="inlineStr">
        <is>
          <t>n.a.</t>
        </is>
      </c>
      <c r="T2658" s="6" t="n"/>
      <c r="U2658" s="6" t="n"/>
      <c r="V2658" t="n">
        <v>0</v>
      </c>
      <c r="W2658" t="n">
        <v>0</v>
      </c>
      <c r="X2658" s="6" t="n"/>
      <c r="Z2658" s="6" t="n">
        <v>46203</v>
      </c>
      <c r="AA2658" t="inlineStr">
        <is>
          <t>n.a.</t>
        </is>
      </c>
      <c r="AB2658" s="6" t="n">
        <v>46203</v>
      </c>
      <c r="AC2658" t="inlineStr"/>
      <c r="AD2658" s="6" t="n">
        <v>46052</v>
      </c>
    </row>
    <row r="2659">
      <c r="A2659" t="inlineStr">
        <is>
          <t>V100047</t>
        </is>
      </c>
      <c r="B2659" t="inlineStr">
        <is>
          <t>2023-0010</t>
        </is>
      </c>
      <c r="C2659" t="n">
        <v>31</v>
      </c>
      <c r="D2659" t="inlineStr">
        <is>
          <t>37 80 4657 201-2</t>
        </is>
      </c>
      <c r="E2659" t="inlineStr">
        <is>
          <t>Rail Cargo Austria AG</t>
        </is>
      </c>
      <c r="F2659" t="inlineStr">
        <is>
          <t>WBA</t>
        </is>
      </c>
      <c r="G2659" t="inlineStr">
        <is>
          <t>60' Mobiler</t>
        </is>
      </c>
      <c r="I2659" s="6" t="n"/>
      <c r="J2659" s="6" t="n"/>
      <c r="K2659" t="inlineStr">
        <is>
          <t>run_initial_fixed_duration</t>
        </is>
      </c>
      <c r="L2659" s="6" t="n">
        <v>45181</v>
      </c>
      <c r="M2659" s="6" t="n">
        <v>46203</v>
      </c>
      <c r="N2659" t="n">
        <v>1085</v>
      </c>
      <c r="O2659" s="6" t="n">
        <v>46203</v>
      </c>
      <c r="S2659" t="inlineStr">
        <is>
          <t>n.a.</t>
        </is>
      </c>
      <c r="T2659" s="6" t="n"/>
      <c r="U2659" s="6" t="n"/>
      <c r="V2659" t="n">
        <v>0</v>
      </c>
      <c r="W2659" t="n">
        <v>0</v>
      </c>
      <c r="X2659" s="6" t="n"/>
      <c r="Z2659" s="6" t="n">
        <v>46203</v>
      </c>
      <c r="AA2659" t="inlineStr">
        <is>
          <t>n.a.</t>
        </is>
      </c>
      <c r="AB2659" s="6" t="n">
        <v>46203</v>
      </c>
      <c r="AC2659" t="inlineStr"/>
      <c r="AD2659" s="6" t="n">
        <v>46052</v>
      </c>
    </row>
    <row r="2660">
      <c r="A2660" t="inlineStr">
        <is>
          <t>V100047</t>
        </is>
      </c>
      <c r="B2660" t="inlineStr">
        <is>
          <t>2023-0010</t>
        </is>
      </c>
      <c r="C2660" t="n">
        <v>32</v>
      </c>
      <c r="D2660" t="inlineStr">
        <is>
          <t>37 80 4657 202-0</t>
        </is>
      </c>
      <c r="E2660" t="inlineStr">
        <is>
          <t>Rail Cargo Austria AG</t>
        </is>
      </c>
      <c r="F2660" t="inlineStr">
        <is>
          <t>WBA</t>
        </is>
      </c>
      <c r="G2660" t="inlineStr">
        <is>
          <t>60' Mobiler</t>
        </is>
      </c>
      <c r="I2660" s="6" t="n"/>
      <c r="J2660" s="6" t="n"/>
      <c r="K2660" t="inlineStr">
        <is>
          <t>run_initial_fixed_duration</t>
        </is>
      </c>
      <c r="L2660" s="6" t="n">
        <v>45181</v>
      </c>
      <c r="M2660" s="6" t="n">
        <v>46203</v>
      </c>
      <c r="N2660" t="n">
        <v>1085</v>
      </c>
      <c r="O2660" s="6" t="n">
        <v>46203</v>
      </c>
      <c r="S2660" t="inlineStr">
        <is>
          <t>n.a.</t>
        </is>
      </c>
      <c r="T2660" s="6" t="n"/>
      <c r="U2660" s="6" t="n"/>
      <c r="V2660" t="n">
        <v>0</v>
      </c>
      <c r="W2660" t="n">
        <v>0</v>
      </c>
      <c r="X2660" s="6" t="n"/>
      <c r="Z2660" s="6" t="n">
        <v>46203</v>
      </c>
      <c r="AA2660" t="inlineStr">
        <is>
          <t>n.a.</t>
        </is>
      </c>
      <c r="AB2660" s="6" t="n">
        <v>46203</v>
      </c>
      <c r="AC2660" t="inlineStr"/>
      <c r="AD2660" s="6" t="n">
        <v>46052</v>
      </c>
    </row>
    <row r="2661">
      <c r="A2661" t="inlineStr">
        <is>
          <t>V100047</t>
        </is>
      </c>
      <c r="B2661" t="inlineStr">
        <is>
          <t>2023-0010</t>
        </is>
      </c>
      <c r="C2661" t="n">
        <v>33</v>
      </c>
      <c r="D2661" t="inlineStr">
        <is>
          <t>37 80 4657 203-8</t>
        </is>
      </c>
      <c r="E2661" t="inlineStr">
        <is>
          <t>Rail Cargo Austria AG</t>
        </is>
      </c>
      <c r="F2661" t="inlineStr">
        <is>
          <t>WBA</t>
        </is>
      </c>
      <c r="G2661" t="inlineStr">
        <is>
          <t>60' Mobiler</t>
        </is>
      </c>
      <c r="I2661" s="6" t="n"/>
      <c r="J2661" s="6" t="n"/>
      <c r="K2661" t="inlineStr">
        <is>
          <t>run_initial_fixed_duration</t>
        </is>
      </c>
      <c r="L2661" s="6" t="n">
        <v>45181</v>
      </c>
      <c r="M2661" s="6" t="n">
        <v>46203</v>
      </c>
      <c r="N2661" t="n">
        <v>1085</v>
      </c>
      <c r="O2661" s="6" t="n">
        <v>46203</v>
      </c>
      <c r="S2661" t="inlineStr">
        <is>
          <t>n.a.</t>
        </is>
      </c>
      <c r="T2661" s="6" t="n"/>
      <c r="U2661" s="6" t="n"/>
      <c r="V2661" t="n">
        <v>0</v>
      </c>
      <c r="W2661" t="n">
        <v>0</v>
      </c>
      <c r="X2661" s="6" t="n"/>
      <c r="Z2661" s="6" t="n">
        <v>46203</v>
      </c>
      <c r="AA2661" t="inlineStr">
        <is>
          <t>n.a.</t>
        </is>
      </c>
      <c r="AB2661" s="6" t="n">
        <v>46203</v>
      </c>
      <c r="AC2661" t="inlineStr"/>
      <c r="AD2661" s="6" t="n">
        <v>46052</v>
      </c>
    </row>
    <row r="2662">
      <c r="A2662" t="inlineStr">
        <is>
          <t>V100047</t>
        </is>
      </c>
      <c r="B2662" t="inlineStr">
        <is>
          <t>2023-0010</t>
        </is>
      </c>
      <c r="C2662" t="n">
        <v>34</v>
      </c>
      <c r="D2662" t="inlineStr">
        <is>
          <t>37 80 4657 204-6</t>
        </is>
      </c>
      <c r="E2662" t="inlineStr">
        <is>
          <t>Rail Cargo Austria AG</t>
        </is>
      </c>
      <c r="F2662" t="inlineStr">
        <is>
          <t>WBA</t>
        </is>
      </c>
      <c r="G2662" t="inlineStr">
        <is>
          <t>60' Mobiler</t>
        </is>
      </c>
      <c r="I2662" s="6" t="n"/>
      <c r="J2662" s="6" t="n"/>
      <c r="K2662" t="inlineStr">
        <is>
          <t>run_initial_fixed_duration</t>
        </is>
      </c>
      <c r="L2662" s="6" t="n">
        <v>45181</v>
      </c>
      <c r="M2662" s="6" t="n">
        <v>46203</v>
      </c>
      <c r="N2662" t="n">
        <v>1085</v>
      </c>
      <c r="O2662" s="6" t="n">
        <v>46203</v>
      </c>
      <c r="S2662" t="inlineStr">
        <is>
          <t>n.a.</t>
        </is>
      </c>
      <c r="T2662" s="6" t="n"/>
      <c r="U2662" s="6" t="n"/>
      <c r="V2662" t="n">
        <v>0</v>
      </c>
      <c r="W2662" t="n">
        <v>0</v>
      </c>
      <c r="X2662" s="6" t="n"/>
      <c r="Z2662" s="6" t="n">
        <v>46203</v>
      </c>
      <c r="AA2662" t="inlineStr">
        <is>
          <t>n.a.</t>
        </is>
      </c>
      <c r="AB2662" s="6" t="n">
        <v>46203</v>
      </c>
      <c r="AC2662" t="inlineStr"/>
      <c r="AD2662" s="6" t="n">
        <v>46052</v>
      </c>
    </row>
    <row r="2663">
      <c r="A2663" t="inlineStr">
        <is>
          <t>V100047</t>
        </is>
      </c>
      <c r="B2663" t="inlineStr">
        <is>
          <t>2023-0010</t>
        </is>
      </c>
      <c r="C2663" t="n">
        <v>35</v>
      </c>
      <c r="D2663" t="inlineStr">
        <is>
          <t>37 80 4657 205-3</t>
        </is>
      </c>
      <c r="E2663" t="inlineStr">
        <is>
          <t>Rail Cargo Austria AG</t>
        </is>
      </c>
      <c r="F2663" t="inlineStr">
        <is>
          <t>WBA</t>
        </is>
      </c>
      <c r="G2663" t="inlineStr">
        <is>
          <t>60' Mobiler</t>
        </is>
      </c>
      <c r="I2663" s="6" t="n"/>
      <c r="J2663" s="6" t="n"/>
      <c r="K2663" t="inlineStr">
        <is>
          <t>run_initial_fixed_duration</t>
        </is>
      </c>
      <c r="L2663" s="6" t="n">
        <v>45181</v>
      </c>
      <c r="M2663" s="6" t="n">
        <v>46203</v>
      </c>
      <c r="N2663" t="n">
        <v>1085</v>
      </c>
      <c r="O2663" s="6" t="n">
        <v>46203</v>
      </c>
      <c r="S2663" t="inlineStr">
        <is>
          <t>n.a.</t>
        </is>
      </c>
      <c r="T2663" s="6" t="n"/>
      <c r="U2663" s="6" t="n"/>
      <c r="V2663" t="n">
        <v>0</v>
      </c>
      <c r="W2663" t="n">
        <v>0</v>
      </c>
      <c r="X2663" s="6" t="n"/>
      <c r="Z2663" s="6" t="n">
        <v>46203</v>
      </c>
      <c r="AA2663" t="inlineStr">
        <is>
          <t>n.a.</t>
        </is>
      </c>
      <c r="AB2663" s="6" t="n">
        <v>46203</v>
      </c>
      <c r="AC2663" t="inlineStr"/>
      <c r="AD2663" s="6" t="n">
        <v>46052</v>
      </c>
    </row>
    <row r="2664">
      <c r="A2664" t="inlineStr">
        <is>
          <t>V100047</t>
        </is>
      </c>
      <c r="B2664" t="inlineStr">
        <is>
          <t>2023-0010</t>
        </is>
      </c>
      <c r="C2664" t="n">
        <v>36</v>
      </c>
      <c r="D2664" t="inlineStr">
        <is>
          <t>37 80 4657 206-1</t>
        </is>
      </c>
      <c r="E2664" t="inlineStr">
        <is>
          <t>Rail Cargo Austria AG</t>
        </is>
      </c>
      <c r="F2664" t="inlineStr">
        <is>
          <t>WBA</t>
        </is>
      </c>
      <c r="G2664" t="inlineStr">
        <is>
          <t>60' Mobiler</t>
        </is>
      </c>
      <c r="I2664" s="6" t="n"/>
      <c r="J2664" s="6" t="n"/>
      <c r="K2664" t="inlineStr">
        <is>
          <t>run_initial_fixed_duration</t>
        </is>
      </c>
      <c r="L2664" s="6" t="n">
        <v>45181</v>
      </c>
      <c r="M2664" s="6" t="n">
        <v>46203</v>
      </c>
      <c r="N2664" t="n">
        <v>1085</v>
      </c>
      <c r="O2664" s="6" t="n">
        <v>46203</v>
      </c>
      <c r="S2664" t="inlineStr">
        <is>
          <t>n.a.</t>
        </is>
      </c>
      <c r="T2664" s="6" t="n"/>
      <c r="U2664" s="6" t="n"/>
      <c r="V2664" t="n">
        <v>0</v>
      </c>
      <c r="W2664" t="n">
        <v>0</v>
      </c>
      <c r="X2664" s="6" t="n"/>
      <c r="Z2664" s="6" t="n">
        <v>46203</v>
      </c>
      <c r="AA2664" t="inlineStr">
        <is>
          <t>n.a.</t>
        </is>
      </c>
      <c r="AB2664" s="6" t="n">
        <v>46203</v>
      </c>
      <c r="AC2664" t="inlineStr"/>
      <c r="AD2664" s="6" t="n">
        <v>46052</v>
      </c>
    </row>
    <row r="2665">
      <c r="A2665" t="inlineStr">
        <is>
          <t>V100047</t>
        </is>
      </c>
      <c r="B2665" t="inlineStr">
        <is>
          <t>2023-0010</t>
        </is>
      </c>
      <c r="C2665" t="n">
        <v>37</v>
      </c>
      <c r="D2665" t="inlineStr">
        <is>
          <t>37 80 4657 207-9</t>
        </is>
      </c>
      <c r="E2665" t="inlineStr">
        <is>
          <t>Rail Cargo Austria AG</t>
        </is>
      </c>
      <c r="F2665" t="inlineStr">
        <is>
          <t>WBA</t>
        </is>
      </c>
      <c r="G2665" t="inlineStr">
        <is>
          <t>60' Mobiler</t>
        </is>
      </c>
      <c r="I2665" s="6" t="n"/>
      <c r="J2665" s="6" t="n"/>
      <c r="K2665" t="inlineStr">
        <is>
          <t>run_initial_fixed_duration</t>
        </is>
      </c>
      <c r="L2665" s="6" t="n">
        <v>45211</v>
      </c>
      <c r="M2665" s="6" t="n">
        <v>46203</v>
      </c>
      <c r="N2665" t="n">
        <v>1085</v>
      </c>
      <c r="O2665" s="6" t="n">
        <v>46203</v>
      </c>
      <c r="S2665" t="inlineStr">
        <is>
          <t>n.a.</t>
        </is>
      </c>
      <c r="T2665" s="6" t="n"/>
      <c r="U2665" s="6" t="n"/>
      <c r="V2665" t="n">
        <v>0</v>
      </c>
      <c r="W2665" t="n">
        <v>0</v>
      </c>
      <c r="X2665" s="6" t="n"/>
      <c r="Z2665" s="6" t="n">
        <v>46203</v>
      </c>
      <c r="AA2665" t="inlineStr">
        <is>
          <t>n.a.</t>
        </is>
      </c>
      <c r="AB2665" s="6" t="n">
        <v>46203</v>
      </c>
      <c r="AC2665" t="inlineStr"/>
      <c r="AD2665" s="6" t="n">
        <v>46052</v>
      </c>
    </row>
    <row r="2666">
      <c r="A2666" t="inlineStr">
        <is>
          <t>V100047</t>
        </is>
      </c>
      <c r="B2666" t="inlineStr">
        <is>
          <t>2023-0010</t>
        </is>
      </c>
      <c r="C2666" t="n">
        <v>38</v>
      </c>
      <c r="D2666" t="inlineStr">
        <is>
          <t>37 80 4657 208-7</t>
        </is>
      </c>
      <c r="E2666" t="inlineStr">
        <is>
          <t>Rail Cargo Austria AG</t>
        </is>
      </c>
      <c r="F2666" t="inlineStr">
        <is>
          <t>WBA</t>
        </is>
      </c>
      <c r="G2666" t="inlineStr">
        <is>
          <t>60' Mobiler</t>
        </is>
      </c>
      <c r="I2666" s="6" t="n"/>
      <c r="J2666" s="6" t="n"/>
      <c r="K2666" t="inlineStr">
        <is>
          <t>run_initial_fixed_duration</t>
        </is>
      </c>
      <c r="L2666" s="6" t="n">
        <v>45211</v>
      </c>
      <c r="M2666" s="6" t="n">
        <v>46203</v>
      </c>
      <c r="N2666" t="n">
        <v>1085</v>
      </c>
      <c r="O2666" s="6" t="n">
        <v>46203</v>
      </c>
      <c r="S2666" t="inlineStr">
        <is>
          <t>n.a.</t>
        </is>
      </c>
      <c r="T2666" s="6" t="n"/>
      <c r="U2666" s="6" t="n"/>
      <c r="V2666" t="n">
        <v>0</v>
      </c>
      <c r="W2666" t="n">
        <v>0</v>
      </c>
      <c r="X2666" s="6" t="n"/>
      <c r="Z2666" s="6" t="n">
        <v>46203</v>
      </c>
      <c r="AA2666" t="inlineStr">
        <is>
          <t>n.a.</t>
        </is>
      </c>
      <c r="AB2666" s="6" t="n">
        <v>46203</v>
      </c>
      <c r="AC2666" t="inlineStr"/>
      <c r="AD2666" s="6" t="n">
        <v>46052</v>
      </c>
    </row>
    <row r="2667">
      <c r="A2667" t="inlineStr">
        <is>
          <t>V100047</t>
        </is>
      </c>
      <c r="B2667" t="inlineStr">
        <is>
          <t>2023-0010</t>
        </is>
      </c>
      <c r="C2667" t="n">
        <v>39</v>
      </c>
      <c r="D2667" t="inlineStr">
        <is>
          <t>37 80 4657 209-5</t>
        </is>
      </c>
      <c r="E2667" t="inlineStr">
        <is>
          <t>Rail Cargo Austria AG</t>
        </is>
      </c>
      <c r="F2667" t="inlineStr">
        <is>
          <t>WBA</t>
        </is>
      </c>
      <c r="G2667" t="inlineStr">
        <is>
          <t>60' Mobiler</t>
        </is>
      </c>
      <c r="I2667" s="6" t="n"/>
      <c r="J2667" s="6" t="n"/>
      <c r="K2667" t="inlineStr">
        <is>
          <t>run_initial_fixed_duration</t>
        </is>
      </c>
      <c r="L2667" s="6" t="n">
        <v>45211</v>
      </c>
      <c r="M2667" s="6" t="n">
        <v>46203</v>
      </c>
      <c r="N2667" t="n">
        <v>1085</v>
      </c>
      <c r="O2667" s="6" t="n">
        <v>46203</v>
      </c>
      <c r="S2667" t="inlineStr">
        <is>
          <t>n.a.</t>
        </is>
      </c>
      <c r="T2667" s="6" t="n"/>
      <c r="U2667" s="6" t="n"/>
      <c r="V2667" t="n">
        <v>0</v>
      </c>
      <c r="W2667" t="n">
        <v>0</v>
      </c>
      <c r="X2667" s="6" t="n"/>
      <c r="Z2667" s="6" t="n">
        <v>46203</v>
      </c>
      <c r="AA2667" t="inlineStr">
        <is>
          <t>n.a.</t>
        </is>
      </c>
      <c r="AB2667" s="6" t="n">
        <v>46203</v>
      </c>
      <c r="AC2667" t="inlineStr"/>
      <c r="AD2667" s="6" t="n">
        <v>46052</v>
      </c>
    </row>
    <row r="2668">
      <c r="A2668" t="inlineStr">
        <is>
          <t>V100047</t>
        </is>
      </c>
      <c r="B2668" t="inlineStr">
        <is>
          <t>2023-0010</t>
        </is>
      </c>
      <c r="C2668" t="n">
        <v>40</v>
      </c>
      <c r="D2668" t="inlineStr">
        <is>
          <t>37 80 4657 210-3</t>
        </is>
      </c>
      <c r="E2668" t="inlineStr">
        <is>
          <t>Rail Cargo Austria AG</t>
        </is>
      </c>
      <c r="F2668" t="inlineStr">
        <is>
          <t>WBA</t>
        </is>
      </c>
      <c r="G2668" t="inlineStr">
        <is>
          <t>60' Mobiler</t>
        </is>
      </c>
      <c r="I2668" s="6" t="n"/>
      <c r="J2668" s="6" t="n"/>
      <c r="K2668" t="inlineStr">
        <is>
          <t>run_initial_fixed_duration</t>
        </is>
      </c>
      <c r="L2668" s="6" t="n">
        <v>45211</v>
      </c>
      <c r="M2668" s="6" t="n">
        <v>46203</v>
      </c>
      <c r="N2668" t="n">
        <v>1085</v>
      </c>
      <c r="O2668" s="6" t="n">
        <v>46203</v>
      </c>
      <c r="S2668" t="inlineStr">
        <is>
          <t>n.a.</t>
        </is>
      </c>
      <c r="T2668" s="6" t="n"/>
      <c r="U2668" s="6" t="n"/>
      <c r="V2668" t="n">
        <v>0</v>
      </c>
      <c r="W2668" t="n">
        <v>0</v>
      </c>
      <c r="X2668" s="6" t="n"/>
      <c r="Z2668" s="6" t="n">
        <v>46203</v>
      </c>
      <c r="AA2668" t="inlineStr">
        <is>
          <t>n.a.</t>
        </is>
      </c>
      <c r="AB2668" s="6" t="n">
        <v>46203</v>
      </c>
      <c r="AC2668" t="inlineStr"/>
      <c r="AD2668" s="6" t="n">
        <v>46052</v>
      </c>
    </row>
    <row r="2669">
      <c r="A2669" t="inlineStr">
        <is>
          <t>V100047</t>
        </is>
      </c>
      <c r="B2669" t="inlineStr">
        <is>
          <t>2023-0010</t>
        </is>
      </c>
      <c r="C2669" t="n">
        <v>41</v>
      </c>
      <c r="D2669" t="inlineStr">
        <is>
          <t>37 80 4657 211-1</t>
        </is>
      </c>
      <c r="E2669" t="inlineStr">
        <is>
          <t>Rail Cargo Austria AG</t>
        </is>
      </c>
      <c r="F2669" t="inlineStr">
        <is>
          <t>WBA</t>
        </is>
      </c>
      <c r="G2669" t="inlineStr">
        <is>
          <t>60' Mobiler</t>
        </is>
      </c>
      <c r="I2669" s="6" t="n"/>
      <c r="J2669" s="6" t="n"/>
      <c r="K2669" t="inlineStr">
        <is>
          <t>run_initial_fixed_duration</t>
        </is>
      </c>
      <c r="L2669" s="6" t="n">
        <v>45211</v>
      </c>
      <c r="M2669" s="6" t="n">
        <v>46203</v>
      </c>
      <c r="N2669" t="n">
        <v>1085</v>
      </c>
      <c r="O2669" s="6" t="n">
        <v>46203</v>
      </c>
      <c r="S2669" t="inlineStr">
        <is>
          <t>n.a.</t>
        </is>
      </c>
      <c r="T2669" s="6" t="n"/>
      <c r="U2669" s="6" t="n"/>
      <c r="V2669" t="n">
        <v>0</v>
      </c>
      <c r="W2669" t="n">
        <v>0</v>
      </c>
      <c r="X2669" s="6" t="n"/>
      <c r="Z2669" s="6" t="n">
        <v>46203</v>
      </c>
      <c r="AA2669" t="inlineStr">
        <is>
          <t>n.a.</t>
        </is>
      </c>
      <c r="AB2669" s="6" t="n">
        <v>46203</v>
      </c>
      <c r="AC2669" t="inlineStr"/>
      <c r="AD2669" s="6" t="n">
        <v>46052</v>
      </c>
    </row>
    <row r="2670">
      <c r="A2670" t="inlineStr">
        <is>
          <t>V100047</t>
        </is>
      </c>
      <c r="B2670" t="inlineStr">
        <is>
          <t>2023-0010</t>
        </is>
      </c>
      <c r="C2670" t="n">
        <v>42</v>
      </c>
      <c r="D2670" t="inlineStr">
        <is>
          <t>37 80 4657 212-9</t>
        </is>
      </c>
      <c r="E2670" t="inlineStr">
        <is>
          <t>Rail Cargo Austria AG</t>
        </is>
      </c>
      <c r="F2670" t="inlineStr">
        <is>
          <t>WBA</t>
        </is>
      </c>
      <c r="G2670" t="inlineStr">
        <is>
          <t>60' Mobiler</t>
        </is>
      </c>
      <c r="I2670" s="6" t="n"/>
      <c r="J2670" s="6" t="n"/>
      <c r="K2670" t="inlineStr">
        <is>
          <t>run_initial_fixed_duration</t>
        </is>
      </c>
      <c r="L2670" s="6" t="n">
        <v>45211</v>
      </c>
      <c r="M2670" s="6" t="n">
        <v>46203</v>
      </c>
      <c r="N2670" t="n">
        <v>1085</v>
      </c>
      <c r="O2670" s="6" t="n">
        <v>46203</v>
      </c>
      <c r="S2670" t="inlineStr">
        <is>
          <t>n.a.</t>
        </is>
      </c>
      <c r="T2670" s="6" t="n"/>
      <c r="U2670" s="6" t="n"/>
      <c r="V2670" t="n">
        <v>0</v>
      </c>
      <c r="W2670" t="n">
        <v>0</v>
      </c>
      <c r="X2670" s="6" t="n"/>
      <c r="Z2670" s="6" t="n">
        <v>46203</v>
      </c>
      <c r="AA2670" t="inlineStr">
        <is>
          <t>n.a.</t>
        </is>
      </c>
      <c r="AB2670" s="6" t="n">
        <v>46203</v>
      </c>
      <c r="AC2670" t="inlineStr"/>
      <c r="AD2670" s="6" t="n">
        <v>46052</v>
      </c>
    </row>
    <row r="2671">
      <c r="A2671" t="inlineStr">
        <is>
          <t>V100047</t>
        </is>
      </c>
      <c r="B2671" t="inlineStr">
        <is>
          <t>2023-0010</t>
        </is>
      </c>
      <c r="C2671" t="n">
        <v>43</v>
      </c>
      <c r="D2671" t="inlineStr">
        <is>
          <t>37 80 4657 213-7</t>
        </is>
      </c>
      <c r="E2671" t="inlineStr">
        <is>
          <t>Rail Cargo Austria AG</t>
        </is>
      </c>
      <c r="F2671" t="inlineStr">
        <is>
          <t>WBA</t>
        </is>
      </c>
      <c r="G2671" t="inlineStr">
        <is>
          <t>60' Mobiler</t>
        </is>
      </c>
      <c r="I2671" s="6" t="n"/>
      <c r="J2671" s="6" t="n"/>
      <c r="K2671" t="inlineStr">
        <is>
          <t>run_initial_fixed_duration</t>
        </is>
      </c>
      <c r="L2671" s="6" t="n">
        <v>45211</v>
      </c>
      <c r="M2671" s="6" t="n">
        <v>46203</v>
      </c>
      <c r="N2671" t="n">
        <v>1085</v>
      </c>
      <c r="O2671" s="6" t="n">
        <v>46203</v>
      </c>
      <c r="S2671" t="inlineStr">
        <is>
          <t>n.a.</t>
        </is>
      </c>
      <c r="T2671" s="6" t="n"/>
      <c r="U2671" s="6" t="n"/>
      <c r="V2671" t="n">
        <v>0</v>
      </c>
      <c r="W2671" t="n">
        <v>0</v>
      </c>
      <c r="X2671" s="6" t="n"/>
      <c r="Z2671" s="6" t="n">
        <v>46203</v>
      </c>
      <c r="AA2671" t="inlineStr">
        <is>
          <t>n.a.</t>
        </is>
      </c>
      <c r="AB2671" s="6" t="n">
        <v>46203</v>
      </c>
      <c r="AC2671" t="inlineStr"/>
      <c r="AD2671" s="6" t="n">
        <v>46052</v>
      </c>
    </row>
    <row r="2672">
      <c r="A2672" t="inlineStr">
        <is>
          <t>V100047</t>
        </is>
      </c>
      <c r="B2672" t="inlineStr">
        <is>
          <t>2023-0010</t>
        </is>
      </c>
      <c r="C2672" t="n">
        <v>44</v>
      </c>
      <c r="D2672" t="inlineStr">
        <is>
          <t>37 80 4657 214-5</t>
        </is>
      </c>
      <c r="E2672" t="inlineStr">
        <is>
          <t>Rail Cargo Austria AG</t>
        </is>
      </c>
      <c r="F2672" t="inlineStr">
        <is>
          <t>WBA</t>
        </is>
      </c>
      <c r="G2672" t="inlineStr">
        <is>
          <t>60' Mobiler</t>
        </is>
      </c>
      <c r="I2672" s="6" t="n"/>
      <c r="J2672" s="6" t="n"/>
      <c r="K2672" t="inlineStr">
        <is>
          <t>run_initial_fixed_duration</t>
        </is>
      </c>
      <c r="L2672" s="6" t="n">
        <v>45211</v>
      </c>
      <c r="M2672" s="6" t="n">
        <v>46203</v>
      </c>
      <c r="N2672" t="n">
        <v>1085</v>
      </c>
      <c r="O2672" s="6" t="n">
        <v>46203</v>
      </c>
      <c r="S2672" t="inlineStr">
        <is>
          <t>n.a.</t>
        </is>
      </c>
      <c r="T2672" s="6" t="n"/>
      <c r="U2672" s="6" t="n"/>
      <c r="V2672" t="n">
        <v>0</v>
      </c>
      <c r="W2672" t="n">
        <v>0</v>
      </c>
      <c r="X2672" s="6" t="n"/>
      <c r="Z2672" s="6" t="n">
        <v>46203</v>
      </c>
      <c r="AA2672" t="inlineStr">
        <is>
          <t>n.a.</t>
        </is>
      </c>
      <c r="AB2672" s="6" t="n">
        <v>46203</v>
      </c>
      <c r="AC2672" t="inlineStr"/>
      <c r="AD2672" s="6" t="n">
        <v>46052</v>
      </c>
    </row>
    <row r="2673">
      <c r="A2673" t="inlineStr">
        <is>
          <t>V100047</t>
        </is>
      </c>
      <c r="B2673" t="inlineStr">
        <is>
          <t>2023-0010</t>
        </is>
      </c>
      <c r="C2673" t="n">
        <v>45</v>
      </c>
      <c r="D2673" t="inlineStr">
        <is>
          <t>37 80 4657 215-2</t>
        </is>
      </c>
      <c r="E2673" t="inlineStr">
        <is>
          <t>Rail Cargo Austria AG</t>
        </is>
      </c>
      <c r="F2673" t="inlineStr">
        <is>
          <t>WBA</t>
        </is>
      </c>
      <c r="G2673" t="inlineStr">
        <is>
          <t>60' Mobiler</t>
        </is>
      </c>
      <c r="I2673" s="6" t="n"/>
      <c r="J2673" s="6" t="n"/>
      <c r="K2673" t="inlineStr">
        <is>
          <t>run_initial_fixed_duration</t>
        </is>
      </c>
      <c r="L2673" s="6" t="n">
        <v>45211</v>
      </c>
      <c r="M2673" s="6" t="n">
        <v>46203</v>
      </c>
      <c r="N2673" t="n">
        <v>1085</v>
      </c>
      <c r="O2673" s="6" t="n">
        <v>46203</v>
      </c>
      <c r="S2673" t="inlineStr">
        <is>
          <t>n.a.</t>
        </is>
      </c>
      <c r="T2673" s="6" t="n"/>
      <c r="U2673" s="6" t="n"/>
      <c r="V2673" t="n">
        <v>0</v>
      </c>
      <c r="W2673" t="n">
        <v>0</v>
      </c>
      <c r="X2673" s="6" t="n"/>
      <c r="Z2673" s="6" t="n">
        <v>46203</v>
      </c>
      <c r="AA2673" t="inlineStr">
        <is>
          <t>n.a.</t>
        </is>
      </c>
      <c r="AB2673" s="6" t="n">
        <v>46203</v>
      </c>
      <c r="AC2673" t="inlineStr"/>
      <c r="AD2673" s="6" t="n">
        <v>46052</v>
      </c>
    </row>
    <row r="2674">
      <c r="A2674" t="inlineStr">
        <is>
          <t>V100047</t>
        </is>
      </c>
      <c r="B2674" t="inlineStr">
        <is>
          <t>2023-0010</t>
        </is>
      </c>
      <c r="C2674" t="n">
        <v>46</v>
      </c>
      <c r="D2674" t="inlineStr">
        <is>
          <t>37 80 4657 216-0</t>
        </is>
      </c>
      <c r="E2674" t="inlineStr">
        <is>
          <t>Rail Cargo Austria AG</t>
        </is>
      </c>
      <c r="F2674" t="inlineStr">
        <is>
          <t>WBA</t>
        </is>
      </c>
      <c r="G2674" t="inlineStr">
        <is>
          <t>60' Mobiler</t>
        </is>
      </c>
      <c r="I2674" s="6" t="n"/>
      <c r="J2674" s="6" t="n"/>
      <c r="K2674" t="inlineStr">
        <is>
          <t>run_initial_fixed_duration</t>
        </is>
      </c>
      <c r="L2674" s="6" t="n">
        <v>45211</v>
      </c>
      <c r="M2674" s="6" t="n">
        <v>46203</v>
      </c>
      <c r="N2674" t="n">
        <v>1085</v>
      </c>
      <c r="O2674" s="6" t="n">
        <v>46203</v>
      </c>
      <c r="S2674" t="inlineStr">
        <is>
          <t>n.a.</t>
        </is>
      </c>
      <c r="T2674" s="6" t="n"/>
      <c r="U2674" s="6" t="n"/>
      <c r="V2674" t="n">
        <v>0</v>
      </c>
      <c r="W2674" t="n">
        <v>0</v>
      </c>
      <c r="X2674" s="6" t="n"/>
      <c r="Z2674" s="6" t="n">
        <v>46203</v>
      </c>
      <c r="AA2674" t="inlineStr">
        <is>
          <t>n.a.</t>
        </is>
      </c>
      <c r="AB2674" s="6" t="n">
        <v>46203</v>
      </c>
      <c r="AC2674" t="inlineStr"/>
      <c r="AD2674" s="6" t="n">
        <v>46052</v>
      </c>
    </row>
    <row r="2675">
      <c r="A2675" t="inlineStr">
        <is>
          <t>V100047</t>
        </is>
      </c>
      <c r="B2675" t="inlineStr">
        <is>
          <t>2023-0010</t>
        </is>
      </c>
      <c r="C2675" t="n">
        <v>47</v>
      </c>
      <c r="D2675" t="inlineStr">
        <is>
          <t>37 80 4657 217-8</t>
        </is>
      </c>
      <c r="E2675" t="inlineStr">
        <is>
          <t>Rail Cargo Austria AG</t>
        </is>
      </c>
      <c r="F2675" t="inlineStr">
        <is>
          <t>WBA</t>
        </is>
      </c>
      <c r="G2675" t="inlineStr">
        <is>
          <t>60' Mobiler</t>
        </is>
      </c>
      <c r="I2675" s="6" t="n"/>
      <c r="J2675" s="6" t="n"/>
      <c r="K2675" t="inlineStr">
        <is>
          <t>run_initial_fixed_duration</t>
        </is>
      </c>
      <c r="L2675" s="6" t="n">
        <v>45211</v>
      </c>
      <c r="M2675" s="6" t="n">
        <v>46203</v>
      </c>
      <c r="N2675" t="n">
        <v>1085</v>
      </c>
      <c r="O2675" s="6" t="n">
        <v>46203</v>
      </c>
      <c r="S2675" t="inlineStr">
        <is>
          <t>n.a.</t>
        </is>
      </c>
      <c r="T2675" s="6" t="n"/>
      <c r="U2675" s="6" t="n"/>
      <c r="V2675" t="n">
        <v>0</v>
      </c>
      <c r="W2675" t="n">
        <v>0</v>
      </c>
      <c r="X2675" s="6" t="n"/>
      <c r="Z2675" s="6" t="n">
        <v>46203</v>
      </c>
      <c r="AA2675" t="inlineStr">
        <is>
          <t>n.a.</t>
        </is>
      </c>
      <c r="AB2675" s="6" t="n">
        <v>46203</v>
      </c>
      <c r="AC2675" t="inlineStr"/>
      <c r="AD2675" s="6" t="n">
        <v>46052</v>
      </c>
    </row>
    <row r="2676">
      <c r="A2676" t="inlineStr">
        <is>
          <t>V100047</t>
        </is>
      </c>
      <c r="B2676" t="inlineStr">
        <is>
          <t>2023-0010</t>
        </is>
      </c>
      <c r="C2676" t="n">
        <v>48</v>
      </c>
      <c r="D2676" t="inlineStr">
        <is>
          <t>37 80 4657 218-6</t>
        </is>
      </c>
      <c r="E2676" t="inlineStr">
        <is>
          <t>Rail Cargo Austria AG</t>
        </is>
      </c>
      <c r="F2676" t="inlineStr">
        <is>
          <t>WBA</t>
        </is>
      </c>
      <c r="G2676" t="inlineStr">
        <is>
          <t>60' Mobiler</t>
        </is>
      </c>
      <c r="I2676" s="6" t="n"/>
      <c r="J2676" s="6" t="n"/>
      <c r="K2676" t="inlineStr">
        <is>
          <t>run_initial_fixed_duration</t>
        </is>
      </c>
      <c r="L2676" s="6" t="n">
        <v>45211</v>
      </c>
      <c r="M2676" s="6" t="n">
        <v>46203</v>
      </c>
      <c r="N2676" t="n">
        <v>1085</v>
      </c>
      <c r="O2676" s="6" t="n">
        <v>46203</v>
      </c>
      <c r="S2676" t="inlineStr">
        <is>
          <t>n.a.</t>
        </is>
      </c>
      <c r="T2676" s="6" t="n"/>
      <c r="U2676" s="6" t="n"/>
      <c r="V2676" t="n">
        <v>0</v>
      </c>
      <c r="W2676" t="n">
        <v>0</v>
      </c>
      <c r="X2676" s="6" t="n"/>
      <c r="Z2676" s="6" t="n">
        <v>46203</v>
      </c>
      <c r="AA2676" t="inlineStr">
        <is>
          <t>n.a.</t>
        </is>
      </c>
      <c r="AB2676" s="6" t="n">
        <v>46203</v>
      </c>
      <c r="AC2676" t="inlineStr"/>
      <c r="AD2676" s="6" t="n">
        <v>46052</v>
      </c>
    </row>
    <row r="2677">
      <c r="A2677" t="inlineStr">
        <is>
          <t>V100047</t>
        </is>
      </c>
      <c r="B2677" t="inlineStr">
        <is>
          <t>2023-0010</t>
        </is>
      </c>
      <c r="C2677" t="n">
        <v>49</v>
      </c>
      <c r="D2677" t="inlineStr">
        <is>
          <t>37 80 4657 219-4</t>
        </is>
      </c>
      <c r="E2677" t="inlineStr">
        <is>
          <t>Rail Cargo Austria AG</t>
        </is>
      </c>
      <c r="F2677" t="inlineStr">
        <is>
          <t>WBA</t>
        </is>
      </c>
      <c r="G2677" t="inlineStr">
        <is>
          <t>60' Mobiler</t>
        </is>
      </c>
      <c r="I2677" s="6" t="n"/>
      <c r="J2677" s="6" t="n"/>
      <c r="K2677" t="inlineStr">
        <is>
          <t>run_initial_fixed_duration</t>
        </is>
      </c>
      <c r="L2677" s="6" t="n">
        <v>45302</v>
      </c>
      <c r="M2677" s="6" t="n">
        <v>46203</v>
      </c>
      <c r="N2677" t="n">
        <v>1085</v>
      </c>
      <c r="O2677" s="6" t="n">
        <v>46203</v>
      </c>
      <c r="S2677" t="inlineStr">
        <is>
          <t>n.a.</t>
        </is>
      </c>
      <c r="T2677" s="6" t="n"/>
      <c r="U2677" s="6" t="n"/>
      <c r="V2677" t="n">
        <v>0</v>
      </c>
      <c r="W2677" t="n">
        <v>0</v>
      </c>
      <c r="X2677" s="6" t="n"/>
      <c r="Z2677" s="6" t="n">
        <v>46203</v>
      </c>
      <c r="AA2677" t="inlineStr">
        <is>
          <t>n.a.</t>
        </is>
      </c>
      <c r="AB2677" s="6" t="n">
        <v>46203</v>
      </c>
      <c r="AC2677" t="inlineStr"/>
      <c r="AD2677" s="6" t="n">
        <v>46052</v>
      </c>
    </row>
    <row r="2678">
      <c r="A2678" t="inlineStr">
        <is>
          <t>V100047</t>
        </is>
      </c>
      <c r="B2678" t="inlineStr">
        <is>
          <t>2023-0010</t>
        </is>
      </c>
      <c r="C2678" t="n">
        <v>50</v>
      </c>
      <c r="D2678" t="inlineStr">
        <is>
          <t>37 80 4657 220-2</t>
        </is>
      </c>
      <c r="E2678" t="inlineStr">
        <is>
          <t>Rail Cargo Austria AG</t>
        </is>
      </c>
      <c r="F2678" t="inlineStr">
        <is>
          <t>WBA</t>
        </is>
      </c>
      <c r="G2678" t="inlineStr">
        <is>
          <t>60' Mobiler</t>
        </is>
      </c>
      <c r="I2678" s="6" t="n"/>
      <c r="J2678" s="6" t="n"/>
      <c r="K2678" t="inlineStr">
        <is>
          <t>run_initial_fixed_duration</t>
        </is>
      </c>
      <c r="L2678" s="6" t="n">
        <v>45302</v>
      </c>
      <c r="M2678" s="6" t="n">
        <v>46203</v>
      </c>
      <c r="N2678" t="n">
        <v>1085</v>
      </c>
      <c r="O2678" s="6" t="n">
        <v>46203</v>
      </c>
      <c r="S2678" t="inlineStr">
        <is>
          <t>n.a.</t>
        </is>
      </c>
      <c r="T2678" s="6" t="n"/>
      <c r="U2678" s="6" t="n"/>
      <c r="V2678" t="n">
        <v>0</v>
      </c>
      <c r="W2678" t="n">
        <v>0</v>
      </c>
      <c r="X2678" s="6" t="n"/>
      <c r="Z2678" s="6" t="n">
        <v>46203</v>
      </c>
      <c r="AA2678" t="inlineStr">
        <is>
          <t>n.a.</t>
        </is>
      </c>
      <c r="AB2678" s="6" t="n">
        <v>46203</v>
      </c>
      <c r="AC2678" t="inlineStr"/>
      <c r="AD2678" s="6" t="n">
        <v>46052</v>
      </c>
    </row>
    <row r="2679">
      <c r="A2679" t="inlineStr">
        <is>
          <t>V100059</t>
        </is>
      </c>
      <c r="B2679" t="inlineStr">
        <is>
          <t>2024-0030</t>
        </is>
      </c>
      <c r="C2679" t="n">
        <v>1</v>
      </c>
      <c r="D2679" t="inlineStr">
        <is>
          <t>37 80 4657 221-0</t>
        </is>
      </c>
      <c r="E2679" t="inlineStr">
        <is>
          <t>Rail Cargo Austria AG</t>
        </is>
      </c>
      <c r="F2679" t="inlineStr">
        <is>
          <t>WBA</t>
        </is>
      </c>
      <c r="G2679" t="inlineStr">
        <is>
          <t>60' Mobiler</t>
        </is>
      </c>
      <c r="H2679" t="n">
        <v>0</v>
      </c>
      <c r="I2679" s="6" t="n">
        <v>0</v>
      </c>
      <c r="J2679" s="6" t="n">
        <v>0</v>
      </c>
      <c r="K2679" t="inlineStr">
        <is>
          <t>run_initial_fixed_duration</t>
        </is>
      </c>
      <c r="L2679" s="6" t="n">
        <v>45748</v>
      </c>
      <c r="M2679" s="6" t="n">
        <v>46799</v>
      </c>
      <c r="N2679" t="n">
        <v>1051</v>
      </c>
      <c r="O2679" s="6" t="n">
        <v>46799</v>
      </c>
      <c r="S2679" t="inlineStr">
        <is>
          <t>n.a.</t>
        </is>
      </c>
      <c r="T2679" s="6" t="n"/>
      <c r="U2679" s="6" t="n"/>
      <c r="V2679" t="n">
        <v>0</v>
      </c>
      <c r="W2679" t="n">
        <v>0</v>
      </c>
      <c r="X2679" s="6" t="n"/>
      <c r="Z2679" s="6" t="n">
        <v>46799</v>
      </c>
      <c r="AA2679" t="inlineStr">
        <is>
          <t>n.a.</t>
        </is>
      </c>
      <c r="AB2679" s="6" t="n">
        <v>46799</v>
      </c>
      <c r="AC2679" t="inlineStr"/>
      <c r="AD2679" s="6" t="n">
        <v>46646</v>
      </c>
    </row>
    <row r="2680">
      <c r="A2680" t="inlineStr">
        <is>
          <t>V100059</t>
        </is>
      </c>
      <c r="B2680" t="inlineStr">
        <is>
          <t>2024-0030</t>
        </is>
      </c>
      <c r="C2680" t="n">
        <v>2</v>
      </c>
      <c r="D2680" t="inlineStr">
        <is>
          <t>37 80 4657 222-8</t>
        </is>
      </c>
      <c r="E2680" t="inlineStr">
        <is>
          <t>Rail Cargo Austria AG</t>
        </is>
      </c>
      <c r="F2680" t="inlineStr">
        <is>
          <t>WBA</t>
        </is>
      </c>
      <c r="G2680" t="inlineStr">
        <is>
          <t>60' Mobiler</t>
        </is>
      </c>
      <c r="H2680" t="n">
        <v>0</v>
      </c>
      <c r="I2680" s="6" t="n">
        <v>0</v>
      </c>
      <c r="J2680" s="6" t="n">
        <v>0</v>
      </c>
      <c r="K2680" t="inlineStr">
        <is>
          <t>run_initial_fixed_duration</t>
        </is>
      </c>
      <c r="L2680" s="6" t="n">
        <v>45748</v>
      </c>
      <c r="M2680" s="6" t="n">
        <v>46799</v>
      </c>
      <c r="N2680" t="n">
        <v>1051</v>
      </c>
      <c r="O2680" s="6" t="n">
        <v>46799</v>
      </c>
      <c r="S2680" t="inlineStr">
        <is>
          <t>n.a.</t>
        </is>
      </c>
      <c r="T2680" s="6" t="n"/>
      <c r="U2680" s="6" t="n"/>
      <c r="V2680" t="n">
        <v>0</v>
      </c>
      <c r="W2680" t="n">
        <v>0</v>
      </c>
      <c r="X2680" s="6" t="n"/>
      <c r="Z2680" s="6" t="n">
        <v>46799</v>
      </c>
      <c r="AA2680" t="inlineStr">
        <is>
          <t>n.a.</t>
        </is>
      </c>
      <c r="AB2680" s="6" t="n">
        <v>46799</v>
      </c>
      <c r="AC2680" t="inlineStr"/>
      <c r="AD2680" s="6" t="n">
        <v>46646</v>
      </c>
    </row>
    <row r="2681">
      <c r="A2681" t="inlineStr">
        <is>
          <t>V100059</t>
        </is>
      </c>
      <c r="B2681" t="inlineStr">
        <is>
          <t>2024-0030</t>
        </is>
      </c>
      <c r="C2681" t="n">
        <v>3</v>
      </c>
      <c r="D2681" t="inlineStr">
        <is>
          <t>37 80 4657 223-6</t>
        </is>
      </c>
      <c r="E2681" t="inlineStr">
        <is>
          <t>Rail Cargo Austria AG</t>
        </is>
      </c>
      <c r="F2681" t="inlineStr">
        <is>
          <t>WBA</t>
        </is>
      </c>
      <c r="G2681" t="inlineStr">
        <is>
          <t>60' Mobiler</t>
        </is>
      </c>
      <c r="H2681" t="n">
        <v>0</v>
      </c>
      <c r="I2681" s="6" t="n">
        <v>0</v>
      </c>
      <c r="J2681" s="6" t="n">
        <v>0</v>
      </c>
      <c r="K2681" t="inlineStr">
        <is>
          <t>run_initial_fixed_duration</t>
        </is>
      </c>
      <c r="L2681" s="6" t="n">
        <v>45748</v>
      </c>
      <c r="M2681" s="6" t="n">
        <v>46799</v>
      </c>
      <c r="N2681" t="n">
        <v>1051</v>
      </c>
      <c r="O2681" s="6" t="n">
        <v>46799</v>
      </c>
      <c r="S2681" t="inlineStr">
        <is>
          <t>n.a.</t>
        </is>
      </c>
      <c r="T2681" s="6" t="n"/>
      <c r="U2681" s="6" t="n"/>
      <c r="V2681" t="n">
        <v>0</v>
      </c>
      <c r="W2681" t="n">
        <v>0</v>
      </c>
      <c r="X2681" s="6" t="n"/>
      <c r="Z2681" s="6" t="n">
        <v>46799</v>
      </c>
      <c r="AA2681" t="inlineStr">
        <is>
          <t>n.a.</t>
        </is>
      </c>
      <c r="AB2681" s="6" t="n">
        <v>46799</v>
      </c>
      <c r="AC2681" t="inlineStr"/>
      <c r="AD2681" s="6" t="n">
        <v>46646</v>
      </c>
    </row>
    <row r="2682">
      <c r="A2682" t="inlineStr">
        <is>
          <t>V100059</t>
        </is>
      </c>
      <c r="B2682" t="inlineStr">
        <is>
          <t>2024-0030</t>
        </is>
      </c>
      <c r="C2682" t="n">
        <v>4</v>
      </c>
      <c r="D2682" t="inlineStr">
        <is>
          <t>37 80 4657 224-4</t>
        </is>
      </c>
      <c r="E2682" t="inlineStr">
        <is>
          <t>Rail Cargo Austria AG</t>
        </is>
      </c>
      <c r="F2682" t="inlineStr">
        <is>
          <t>WBA</t>
        </is>
      </c>
      <c r="G2682" t="inlineStr">
        <is>
          <t>60' Mobiler</t>
        </is>
      </c>
      <c r="H2682" t="n">
        <v>0</v>
      </c>
      <c r="I2682" s="6" t="n">
        <v>0</v>
      </c>
      <c r="J2682" s="6" t="n">
        <v>0</v>
      </c>
      <c r="K2682" t="inlineStr">
        <is>
          <t>run_initial_fixed_duration</t>
        </is>
      </c>
      <c r="L2682" s="6" t="n">
        <v>45748</v>
      </c>
      <c r="M2682" s="6" t="n">
        <v>46799</v>
      </c>
      <c r="N2682" t="n">
        <v>1051</v>
      </c>
      <c r="O2682" s="6" t="n">
        <v>46799</v>
      </c>
      <c r="S2682" t="inlineStr">
        <is>
          <t>n.a.</t>
        </is>
      </c>
      <c r="T2682" s="6" t="n"/>
      <c r="U2682" s="6" t="n"/>
      <c r="V2682" t="n">
        <v>0</v>
      </c>
      <c r="W2682" t="n">
        <v>0</v>
      </c>
      <c r="X2682" s="6" t="n"/>
      <c r="Z2682" s="6" t="n">
        <v>46799</v>
      </c>
      <c r="AA2682" t="inlineStr">
        <is>
          <t>n.a.</t>
        </is>
      </c>
      <c r="AB2682" s="6" t="n">
        <v>46799</v>
      </c>
      <c r="AC2682" t="inlineStr"/>
      <c r="AD2682" s="6" t="n">
        <v>46646</v>
      </c>
    </row>
    <row r="2683">
      <c r="A2683" t="inlineStr">
        <is>
          <t>V100059</t>
        </is>
      </c>
      <c r="B2683" t="inlineStr">
        <is>
          <t>2024-0030</t>
        </is>
      </c>
      <c r="C2683" t="n">
        <v>5</v>
      </c>
      <c r="D2683" t="inlineStr">
        <is>
          <t>37 80 4657 225-1</t>
        </is>
      </c>
      <c r="E2683" t="inlineStr">
        <is>
          <t>Rail Cargo Austria AG</t>
        </is>
      </c>
      <c r="F2683" t="inlineStr">
        <is>
          <t>WBA</t>
        </is>
      </c>
      <c r="G2683" t="inlineStr">
        <is>
          <t>60' Mobiler</t>
        </is>
      </c>
      <c r="H2683" t="n">
        <v>0</v>
      </c>
      <c r="I2683" s="6" t="n">
        <v>0</v>
      </c>
      <c r="J2683" s="6" t="n">
        <v>0</v>
      </c>
      <c r="K2683" t="inlineStr">
        <is>
          <t>run_initial_fixed_duration</t>
        </is>
      </c>
      <c r="L2683" s="6" t="n">
        <v>45748</v>
      </c>
      <c r="M2683" s="6" t="n">
        <v>46799</v>
      </c>
      <c r="N2683" t="n">
        <v>1051</v>
      </c>
      <c r="O2683" s="6" t="n">
        <v>46799</v>
      </c>
      <c r="S2683" t="inlineStr">
        <is>
          <t>n.a.</t>
        </is>
      </c>
      <c r="T2683" s="6" t="n"/>
      <c r="U2683" s="6" t="n"/>
      <c r="V2683" t="n">
        <v>0</v>
      </c>
      <c r="W2683" t="n">
        <v>0</v>
      </c>
      <c r="X2683" s="6" t="n"/>
      <c r="Z2683" s="6" t="n">
        <v>46799</v>
      </c>
      <c r="AA2683" t="inlineStr">
        <is>
          <t>n.a.</t>
        </is>
      </c>
      <c r="AB2683" s="6" t="n">
        <v>46799</v>
      </c>
      <c r="AC2683" t="inlineStr"/>
      <c r="AD2683" s="6" t="n">
        <v>46646</v>
      </c>
    </row>
    <row r="2684">
      <c r="A2684" t="inlineStr">
        <is>
          <t>V100059</t>
        </is>
      </c>
      <c r="B2684" t="inlineStr">
        <is>
          <t>2024-0030</t>
        </is>
      </c>
      <c r="C2684" t="n">
        <v>6</v>
      </c>
      <c r="D2684" t="inlineStr">
        <is>
          <t>37 80 4657 226-9</t>
        </is>
      </c>
      <c r="E2684" t="inlineStr">
        <is>
          <t>Rail Cargo Austria AG</t>
        </is>
      </c>
      <c r="F2684" t="inlineStr">
        <is>
          <t>WBA</t>
        </is>
      </c>
      <c r="G2684" t="inlineStr">
        <is>
          <t>60' Mobiler</t>
        </is>
      </c>
      <c r="H2684" t="n">
        <v>0</v>
      </c>
      <c r="I2684" s="6" t="n">
        <v>0</v>
      </c>
      <c r="J2684" s="6" t="n">
        <v>0</v>
      </c>
      <c r="K2684" t="inlineStr">
        <is>
          <t>run_initial_fixed_duration</t>
        </is>
      </c>
      <c r="L2684" s="6" t="n">
        <v>45748</v>
      </c>
      <c r="M2684" s="6" t="n">
        <v>46799</v>
      </c>
      <c r="N2684" t="n">
        <v>1051</v>
      </c>
      <c r="O2684" s="6" t="n">
        <v>46799</v>
      </c>
      <c r="S2684" t="inlineStr">
        <is>
          <t>n.a.</t>
        </is>
      </c>
      <c r="T2684" s="6" t="n"/>
      <c r="U2684" s="6" t="n"/>
      <c r="V2684" t="n">
        <v>0</v>
      </c>
      <c r="W2684" t="n">
        <v>0</v>
      </c>
      <c r="X2684" s="6" t="n"/>
      <c r="Z2684" s="6" t="n">
        <v>46799</v>
      </c>
      <c r="AA2684" t="inlineStr">
        <is>
          <t>n.a.</t>
        </is>
      </c>
      <c r="AB2684" s="6" t="n">
        <v>46799</v>
      </c>
      <c r="AC2684" t="inlineStr"/>
      <c r="AD2684" s="6" t="n">
        <v>46646</v>
      </c>
    </row>
    <row r="2685">
      <c r="A2685" t="inlineStr">
        <is>
          <t>V100059</t>
        </is>
      </c>
      <c r="B2685" t="inlineStr">
        <is>
          <t>2024-0030</t>
        </is>
      </c>
      <c r="C2685" t="n">
        <v>7</v>
      </c>
      <c r="D2685" t="inlineStr">
        <is>
          <t>37 80 4657 227-7</t>
        </is>
      </c>
      <c r="E2685" t="inlineStr">
        <is>
          <t>Rail Cargo Austria AG</t>
        </is>
      </c>
      <c r="F2685" t="inlineStr">
        <is>
          <t>WBA</t>
        </is>
      </c>
      <c r="G2685" t="inlineStr">
        <is>
          <t>60' Mobiler</t>
        </is>
      </c>
      <c r="H2685" t="n">
        <v>0</v>
      </c>
      <c r="I2685" s="6" t="n">
        <v>0</v>
      </c>
      <c r="J2685" s="6" t="n">
        <v>0</v>
      </c>
      <c r="K2685" t="inlineStr">
        <is>
          <t>run_initial_fixed_duration</t>
        </is>
      </c>
      <c r="L2685" s="6" t="n">
        <v>45748</v>
      </c>
      <c r="M2685" s="6" t="n">
        <v>46799</v>
      </c>
      <c r="N2685" t="n">
        <v>1051</v>
      </c>
      <c r="O2685" s="6" t="n">
        <v>46799</v>
      </c>
      <c r="S2685" t="inlineStr">
        <is>
          <t>n.a.</t>
        </is>
      </c>
      <c r="T2685" s="6" t="n"/>
      <c r="U2685" s="6" t="n"/>
      <c r="V2685" t="n">
        <v>0</v>
      </c>
      <c r="W2685" t="n">
        <v>0</v>
      </c>
      <c r="X2685" s="6" t="n"/>
      <c r="Z2685" s="6" t="n">
        <v>46799</v>
      </c>
      <c r="AA2685" t="inlineStr">
        <is>
          <t>n.a.</t>
        </is>
      </c>
      <c r="AB2685" s="6" t="n">
        <v>46799</v>
      </c>
      <c r="AC2685" t="inlineStr"/>
      <c r="AD2685" s="6" t="n">
        <v>46646</v>
      </c>
    </row>
    <row r="2686">
      <c r="A2686" t="inlineStr">
        <is>
          <t>V100059</t>
        </is>
      </c>
      <c r="B2686" t="inlineStr">
        <is>
          <t>2024-0030</t>
        </is>
      </c>
      <c r="C2686" t="n">
        <v>8</v>
      </c>
      <c r="D2686" t="inlineStr">
        <is>
          <t>37 80 4657 228-5</t>
        </is>
      </c>
      <c r="E2686" t="inlineStr">
        <is>
          <t>Rail Cargo Austria AG</t>
        </is>
      </c>
      <c r="F2686" t="inlineStr">
        <is>
          <t>WBA</t>
        </is>
      </c>
      <c r="G2686" t="inlineStr">
        <is>
          <t>60' Mobiler</t>
        </is>
      </c>
      <c r="H2686" t="n">
        <v>0</v>
      </c>
      <c r="I2686" s="6" t="n">
        <v>0</v>
      </c>
      <c r="J2686" s="6" t="n">
        <v>0</v>
      </c>
      <c r="K2686" t="inlineStr">
        <is>
          <t>run_initial_fixed_duration</t>
        </is>
      </c>
      <c r="L2686" s="6" t="n">
        <v>45748</v>
      </c>
      <c r="M2686" s="6" t="n">
        <v>46799</v>
      </c>
      <c r="N2686" t="n">
        <v>1051</v>
      </c>
      <c r="O2686" s="6" t="n">
        <v>46799</v>
      </c>
      <c r="S2686" t="inlineStr">
        <is>
          <t>n.a.</t>
        </is>
      </c>
      <c r="T2686" s="6" t="n"/>
      <c r="U2686" s="6" t="n"/>
      <c r="V2686" t="n">
        <v>0</v>
      </c>
      <c r="W2686" t="n">
        <v>0</v>
      </c>
      <c r="X2686" s="6" t="n"/>
      <c r="Z2686" s="6" t="n">
        <v>46799</v>
      </c>
      <c r="AA2686" t="inlineStr">
        <is>
          <t>n.a.</t>
        </is>
      </c>
      <c r="AB2686" s="6" t="n">
        <v>46799</v>
      </c>
      <c r="AC2686" t="inlineStr"/>
      <c r="AD2686" s="6" t="n">
        <v>46646</v>
      </c>
    </row>
    <row r="2687">
      <c r="A2687" t="inlineStr">
        <is>
          <t>V100059</t>
        </is>
      </c>
      <c r="B2687" t="inlineStr">
        <is>
          <t>2024-0030</t>
        </is>
      </c>
      <c r="C2687" t="n">
        <v>9</v>
      </c>
      <c r="D2687" t="inlineStr">
        <is>
          <t>37 80 4657 229-3</t>
        </is>
      </c>
      <c r="E2687" t="inlineStr">
        <is>
          <t>Rail Cargo Austria AG</t>
        </is>
      </c>
      <c r="F2687" t="inlineStr">
        <is>
          <t>WBA</t>
        </is>
      </c>
      <c r="G2687" t="inlineStr">
        <is>
          <t>60' Mobiler</t>
        </is>
      </c>
      <c r="H2687" t="n">
        <v>0</v>
      </c>
      <c r="I2687" s="6" t="n">
        <v>0</v>
      </c>
      <c r="J2687" s="6" t="n">
        <v>0</v>
      </c>
      <c r="K2687" t="inlineStr">
        <is>
          <t>run_initial_fixed_duration</t>
        </is>
      </c>
      <c r="L2687" s="6" t="n">
        <v>45748</v>
      </c>
      <c r="M2687" s="6" t="n">
        <v>46799</v>
      </c>
      <c r="N2687" t="n">
        <v>1051</v>
      </c>
      <c r="O2687" s="6" t="n">
        <v>46799</v>
      </c>
      <c r="S2687" t="inlineStr">
        <is>
          <t>n.a.</t>
        </is>
      </c>
      <c r="T2687" s="6" t="n"/>
      <c r="U2687" s="6" t="n"/>
      <c r="V2687" t="n">
        <v>0</v>
      </c>
      <c r="W2687" t="n">
        <v>0</v>
      </c>
      <c r="X2687" s="6" t="n"/>
      <c r="Z2687" s="6" t="n">
        <v>46799</v>
      </c>
      <c r="AA2687" t="inlineStr">
        <is>
          <t>n.a.</t>
        </is>
      </c>
      <c r="AB2687" s="6" t="n">
        <v>46799</v>
      </c>
      <c r="AC2687" t="inlineStr"/>
      <c r="AD2687" s="6" t="n">
        <v>46646</v>
      </c>
    </row>
    <row r="2688">
      <c r="A2688" t="inlineStr">
        <is>
          <t>V100059</t>
        </is>
      </c>
      <c r="B2688" t="inlineStr">
        <is>
          <t>2024-0030</t>
        </is>
      </c>
      <c r="C2688" t="n">
        <v>10</v>
      </c>
      <c r="D2688" t="inlineStr">
        <is>
          <t>37 80 4657 230-1</t>
        </is>
      </c>
      <c r="E2688" t="inlineStr">
        <is>
          <t>Rail Cargo Austria AG</t>
        </is>
      </c>
      <c r="F2688" t="inlineStr">
        <is>
          <t>WBA</t>
        </is>
      </c>
      <c r="G2688" t="inlineStr">
        <is>
          <t>60' Mobiler</t>
        </is>
      </c>
      <c r="H2688" t="n">
        <v>0</v>
      </c>
      <c r="I2688" s="6" t="n">
        <v>0</v>
      </c>
      <c r="J2688" s="6" t="n">
        <v>0</v>
      </c>
      <c r="K2688" t="inlineStr">
        <is>
          <t>run_initial_fixed_duration</t>
        </is>
      </c>
      <c r="L2688" s="6" t="n">
        <v>45748</v>
      </c>
      <c r="M2688" s="6" t="n">
        <v>46799</v>
      </c>
      <c r="N2688" t="n">
        <v>1051</v>
      </c>
      <c r="O2688" s="6" t="n">
        <v>46799</v>
      </c>
      <c r="S2688" t="inlineStr">
        <is>
          <t>n.a.</t>
        </is>
      </c>
      <c r="T2688" s="6" t="n"/>
      <c r="U2688" s="6" t="n"/>
      <c r="V2688" t="n">
        <v>0</v>
      </c>
      <c r="W2688" t="n">
        <v>0</v>
      </c>
      <c r="X2688" s="6" t="n"/>
      <c r="Z2688" s="6" t="n">
        <v>46799</v>
      </c>
      <c r="AA2688" t="inlineStr">
        <is>
          <t>n.a.</t>
        </is>
      </c>
      <c r="AB2688" s="6" t="n">
        <v>46799</v>
      </c>
      <c r="AC2688" t="inlineStr"/>
      <c r="AD2688" s="6" t="n">
        <v>46646</v>
      </c>
    </row>
    <row r="2689">
      <c r="A2689" t="inlineStr">
        <is>
          <t>V100059</t>
        </is>
      </c>
      <c r="B2689" t="inlineStr">
        <is>
          <t>2024-0030</t>
        </is>
      </c>
      <c r="C2689" t="n">
        <v>11</v>
      </c>
      <c r="D2689" t="inlineStr">
        <is>
          <t>37 80 4657 231-9</t>
        </is>
      </c>
      <c r="E2689" t="inlineStr">
        <is>
          <t>Rail Cargo Austria AG</t>
        </is>
      </c>
      <c r="F2689" t="inlineStr">
        <is>
          <t>WBA</t>
        </is>
      </c>
      <c r="G2689" t="inlineStr">
        <is>
          <t>60' Mobiler</t>
        </is>
      </c>
      <c r="H2689" t="n">
        <v>0</v>
      </c>
      <c r="I2689" s="6" t="n">
        <v>0</v>
      </c>
      <c r="J2689" s="6" t="n">
        <v>0</v>
      </c>
      <c r="K2689" t="inlineStr">
        <is>
          <t>run_initial_fixed_duration</t>
        </is>
      </c>
      <c r="L2689" s="6" t="n">
        <v>45748</v>
      </c>
      <c r="M2689" s="6" t="n">
        <v>46799</v>
      </c>
      <c r="N2689" t="n">
        <v>1051</v>
      </c>
      <c r="O2689" s="6" t="n">
        <v>46799</v>
      </c>
      <c r="S2689" t="inlineStr">
        <is>
          <t>n.a.</t>
        </is>
      </c>
      <c r="T2689" s="6" t="n"/>
      <c r="U2689" s="6" t="n"/>
      <c r="V2689" t="n">
        <v>0</v>
      </c>
      <c r="W2689" t="n">
        <v>0</v>
      </c>
      <c r="X2689" s="6" t="n"/>
      <c r="Z2689" s="6" t="n">
        <v>46799</v>
      </c>
      <c r="AA2689" t="inlineStr">
        <is>
          <t>n.a.</t>
        </is>
      </c>
      <c r="AB2689" s="6" t="n">
        <v>46799</v>
      </c>
      <c r="AC2689" t="inlineStr"/>
      <c r="AD2689" s="6" t="n">
        <v>46646</v>
      </c>
    </row>
    <row r="2690">
      <c r="A2690" t="inlineStr">
        <is>
          <t>V100059</t>
        </is>
      </c>
      <c r="B2690" t="inlineStr">
        <is>
          <t>2024-0030</t>
        </is>
      </c>
      <c r="C2690" t="n">
        <v>12</v>
      </c>
      <c r="D2690" t="inlineStr">
        <is>
          <t>37 80 4657 232-7</t>
        </is>
      </c>
      <c r="E2690" t="inlineStr">
        <is>
          <t>Rail Cargo Austria AG</t>
        </is>
      </c>
      <c r="F2690" t="inlineStr">
        <is>
          <t>WBA</t>
        </is>
      </c>
      <c r="G2690" t="inlineStr">
        <is>
          <t>60' Mobiler</t>
        </is>
      </c>
      <c r="H2690" t="n">
        <v>0</v>
      </c>
      <c r="I2690" s="6" t="n">
        <v>0</v>
      </c>
      <c r="J2690" s="6" t="n">
        <v>0</v>
      </c>
      <c r="K2690" t="inlineStr">
        <is>
          <t>run_initial_fixed_duration</t>
        </is>
      </c>
      <c r="L2690" s="6" t="n">
        <v>45748</v>
      </c>
      <c r="M2690" s="6" t="n">
        <v>46799</v>
      </c>
      <c r="N2690" t="n">
        <v>1051</v>
      </c>
      <c r="O2690" s="6" t="n">
        <v>46799</v>
      </c>
      <c r="S2690" t="inlineStr">
        <is>
          <t>n.a.</t>
        </is>
      </c>
      <c r="T2690" s="6" t="n"/>
      <c r="U2690" s="6" t="n"/>
      <c r="V2690" t="n">
        <v>0</v>
      </c>
      <c r="W2690" t="n">
        <v>0</v>
      </c>
      <c r="X2690" s="6" t="n"/>
      <c r="Z2690" s="6" t="n">
        <v>46799</v>
      </c>
      <c r="AA2690" t="inlineStr">
        <is>
          <t>n.a.</t>
        </is>
      </c>
      <c r="AB2690" s="6" t="n">
        <v>46799</v>
      </c>
      <c r="AC2690" t="inlineStr"/>
      <c r="AD2690" s="6" t="n">
        <v>46646</v>
      </c>
    </row>
    <row r="2691">
      <c r="A2691" t="inlineStr">
        <is>
          <t>V100059</t>
        </is>
      </c>
      <c r="B2691" t="inlineStr">
        <is>
          <t>2024-0030</t>
        </is>
      </c>
      <c r="C2691" t="n">
        <v>13</v>
      </c>
      <c r="D2691" t="inlineStr">
        <is>
          <t>37 80 4657 233-5</t>
        </is>
      </c>
      <c r="E2691" t="inlineStr">
        <is>
          <t>Rail Cargo Austria AG</t>
        </is>
      </c>
      <c r="F2691" t="inlineStr">
        <is>
          <t>WBA</t>
        </is>
      </c>
      <c r="G2691" t="inlineStr">
        <is>
          <t>60' Mobiler</t>
        </is>
      </c>
      <c r="H2691" t="n">
        <v>0</v>
      </c>
      <c r="I2691" s="6" t="n">
        <v>0</v>
      </c>
      <c r="J2691" s="6" t="n">
        <v>0</v>
      </c>
      <c r="K2691" t="inlineStr">
        <is>
          <t>run_initial_fixed_duration</t>
        </is>
      </c>
      <c r="L2691" s="6" t="n">
        <v>45776</v>
      </c>
      <c r="M2691" s="6" t="n">
        <v>46799</v>
      </c>
      <c r="N2691" t="n">
        <v>1051</v>
      </c>
      <c r="O2691" s="6" t="n">
        <v>46799</v>
      </c>
      <c r="S2691" t="inlineStr">
        <is>
          <t>n.a.</t>
        </is>
      </c>
      <c r="T2691" s="6" t="n"/>
      <c r="U2691" s="6" t="n"/>
      <c r="V2691" t="n">
        <v>0</v>
      </c>
      <c r="W2691" t="n">
        <v>0</v>
      </c>
      <c r="X2691" s="6" t="n"/>
      <c r="Z2691" s="6" t="n">
        <v>46799</v>
      </c>
      <c r="AA2691" t="inlineStr">
        <is>
          <t>n.a.</t>
        </is>
      </c>
      <c r="AB2691" s="6" t="n">
        <v>46799</v>
      </c>
      <c r="AC2691" t="inlineStr"/>
      <c r="AD2691" s="6" t="n">
        <v>46646</v>
      </c>
    </row>
    <row r="2692">
      <c r="A2692" t="inlineStr">
        <is>
          <t>V100059</t>
        </is>
      </c>
      <c r="B2692" t="inlineStr">
        <is>
          <t>2024-0030</t>
        </is>
      </c>
      <c r="C2692" t="n">
        <v>14</v>
      </c>
      <c r="D2692" t="inlineStr">
        <is>
          <t>37 80 4657 234-3</t>
        </is>
      </c>
      <c r="E2692" t="inlineStr">
        <is>
          <t>Rail Cargo Austria AG</t>
        </is>
      </c>
      <c r="F2692" t="inlineStr">
        <is>
          <t>WBA</t>
        </is>
      </c>
      <c r="G2692" t="inlineStr">
        <is>
          <t>60' Mobiler</t>
        </is>
      </c>
      <c r="H2692" t="n">
        <v>0</v>
      </c>
      <c r="I2692" s="6" t="n">
        <v>0</v>
      </c>
      <c r="J2692" s="6" t="n">
        <v>0</v>
      </c>
      <c r="K2692" t="inlineStr">
        <is>
          <t>run_initial_fixed_duration</t>
        </is>
      </c>
      <c r="L2692" s="6" t="n">
        <v>45776</v>
      </c>
      <c r="M2692" s="6" t="n">
        <v>46799</v>
      </c>
      <c r="N2692" t="n">
        <v>1051</v>
      </c>
      <c r="O2692" s="6" t="n">
        <v>46799</v>
      </c>
      <c r="S2692" t="inlineStr">
        <is>
          <t>n.a.</t>
        </is>
      </c>
      <c r="T2692" s="6" t="n"/>
      <c r="U2692" s="6" t="n"/>
      <c r="V2692" t="n">
        <v>0</v>
      </c>
      <c r="W2692" t="n">
        <v>0</v>
      </c>
      <c r="X2692" s="6" t="n"/>
      <c r="Z2692" s="6" t="n">
        <v>46799</v>
      </c>
      <c r="AA2692" t="inlineStr">
        <is>
          <t>n.a.</t>
        </is>
      </c>
      <c r="AB2692" s="6" t="n">
        <v>46799</v>
      </c>
      <c r="AC2692" t="inlineStr"/>
      <c r="AD2692" s="6" t="n">
        <v>46646</v>
      </c>
    </row>
    <row r="2693">
      <c r="A2693" t="inlineStr">
        <is>
          <t>V100059</t>
        </is>
      </c>
      <c r="B2693" t="inlineStr">
        <is>
          <t>2024-0030</t>
        </is>
      </c>
      <c r="C2693" t="n">
        <v>15</v>
      </c>
      <c r="D2693" t="inlineStr">
        <is>
          <t>37 80 4657 235-0</t>
        </is>
      </c>
      <c r="E2693" t="inlineStr">
        <is>
          <t>Rail Cargo Austria AG</t>
        </is>
      </c>
      <c r="F2693" t="inlineStr">
        <is>
          <t>WBA</t>
        </is>
      </c>
      <c r="G2693" t="inlineStr">
        <is>
          <t>60' Mobiler</t>
        </is>
      </c>
      <c r="H2693" t="n">
        <v>0</v>
      </c>
      <c r="I2693" s="6" t="n">
        <v>0</v>
      </c>
      <c r="J2693" s="6" t="n">
        <v>0</v>
      </c>
      <c r="K2693" t="inlineStr">
        <is>
          <t>run_initial_fixed_duration</t>
        </is>
      </c>
      <c r="L2693" s="6" t="n">
        <v>45776</v>
      </c>
      <c r="M2693" s="6" t="n">
        <v>46799</v>
      </c>
      <c r="N2693" t="n">
        <v>1051</v>
      </c>
      <c r="O2693" s="6" t="n">
        <v>46799</v>
      </c>
      <c r="S2693" t="inlineStr">
        <is>
          <t>n.a.</t>
        </is>
      </c>
      <c r="T2693" s="6" t="n"/>
      <c r="U2693" s="6" t="n"/>
      <c r="V2693" t="n">
        <v>0</v>
      </c>
      <c r="W2693" t="n">
        <v>0</v>
      </c>
      <c r="X2693" s="6" t="n"/>
      <c r="Z2693" s="6" t="n">
        <v>46799</v>
      </c>
      <c r="AA2693" t="inlineStr">
        <is>
          <t>n.a.</t>
        </is>
      </c>
      <c r="AB2693" s="6" t="n">
        <v>46799</v>
      </c>
      <c r="AC2693" t="inlineStr"/>
      <c r="AD2693" s="6" t="n">
        <v>46646</v>
      </c>
    </row>
    <row r="2694">
      <c r="A2694" t="inlineStr">
        <is>
          <t>V100059</t>
        </is>
      </c>
      <c r="B2694" t="inlineStr">
        <is>
          <t>2024-0030</t>
        </is>
      </c>
      <c r="C2694" t="n">
        <v>16</v>
      </c>
      <c r="D2694" t="inlineStr">
        <is>
          <t>37 80 4657 236-8</t>
        </is>
      </c>
      <c r="E2694" t="inlineStr">
        <is>
          <t>Rail Cargo Austria AG</t>
        </is>
      </c>
      <c r="F2694" t="inlineStr">
        <is>
          <t>WBA</t>
        </is>
      </c>
      <c r="G2694" t="inlineStr">
        <is>
          <t>60' Mobiler</t>
        </is>
      </c>
      <c r="H2694" t="n">
        <v>0</v>
      </c>
      <c r="I2694" s="6" t="n">
        <v>0</v>
      </c>
      <c r="J2694" s="6" t="n">
        <v>0</v>
      </c>
      <c r="K2694" t="inlineStr">
        <is>
          <t>run_initial_fixed_duration</t>
        </is>
      </c>
      <c r="L2694" s="6" t="n">
        <v>45776</v>
      </c>
      <c r="M2694" s="6" t="n">
        <v>46799</v>
      </c>
      <c r="N2694" t="n">
        <v>1051</v>
      </c>
      <c r="O2694" s="6" t="n">
        <v>46799</v>
      </c>
      <c r="S2694" t="inlineStr">
        <is>
          <t>n.a.</t>
        </is>
      </c>
      <c r="T2694" s="6" t="n"/>
      <c r="U2694" s="6" t="n"/>
      <c r="V2694" t="n">
        <v>0</v>
      </c>
      <c r="W2694" t="n">
        <v>0</v>
      </c>
      <c r="X2694" s="6" t="n"/>
      <c r="Z2694" s="6" t="n">
        <v>46799</v>
      </c>
      <c r="AA2694" t="inlineStr">
        <is>
          <t>n.a.</t>
        </is>
      </c>
      <c r="AB2694" s="6" t="n">
        <v>46799</v>
      </c>
      <c r="AC2694" t="inlineStr"/>
      <c r="AD2694" s="6" t="n">
        <v>46646</v>
      </c>
    </row>
    <row r="2695">
      <c r="A2695" t="inlineStr">
        <is>
          <t>V100059</t>
        </is>
      </c>
      <c r="B2695" t="inlineStr">
        <is>
          <t>2024-0030</t>
        </is>
      </c>
      <c r="C2695" t="n">
        <v>17</v>
      </c>
      <c r="D2695" t="inlineStr">
        <is>
          <t>37 80 4657 237-6</t>
        </is>
      </c>
      <c r="E2695" t="inlineStr">
        <is>
          <t>Rail Cargo Austria AG</t>
        </is>
      </c>
      <c r="F2695" t="inlineStr">
        <is>
          <t>WBA</t>
        </is>
      </c>
      <c r="G2695" t="inlineStr">
        <is>
          <t>60' Mobiler</t>
        </is>
      </c>
      <c r="H2695" t="n">
        <v>0</v>
      </c>
      <c r="I2695" s="6" t="n">
        <v>0</v>
      </c>
      <c r="J2695" s="6" t="n">
        <v>0</v>
      </c>
      <c r="K2695" t="inlineStr">
        <is>
          <t>run_initial_fixed_duration</t>
        </is>
      </c>
      <c r="L2695" s="6" t="n">
        <v>45776</v>
      </c>
      <c r="M2695" s="6" t="n">
        <v>46799</v>
      </c>
      <c r="N2695" t="n">
        <v>1051</v>
      </c>
      <c r="O2695" s="6" t="n">
        <v>46799</v>
      </c>
      <c r="S2695" t="inlineStr">
        <is>
          <t>n.a.</t>
        </is>
      </c>
      <c r="T2695" s="6" t="n"/>
      <c r="U2695" s="6" t="n"/>
      <c r="V2695" t="n">
        <v>0</v>
      </c>
      <c r="W2695" t="n">
        <v>0</v>
      </c>
      <c r="X2695" s="6" t="n"/>
      <c r="Z2695" s="6" t="n">
        <v>46799</v>
      </c>
      <c r="AA2695" t="inlineStr">
        <is>
          <t>n.a.</t>
        </is>
      </c>
      <c r="AB2695" s="6" t="n">
        <v>46799</v>
      </c>
      <c r="AC2695" t="inlineStr"/>
      <c r="AD2695" s="6" t="n">
        <v>46646</v>
      </c>
    </row>
    <row r="2696">
      <c r="A2696" t="inlineStr">
        <is>
          <t>V100059</t>
        </is>
      </c>
      <c r="B2696" t="inlineStr">
        <is>
          <t>2024-0030</t>
        </is>
      </c>
      <c r="C2696" t="n">
        <v>18</v>
      </c>
      <c r="D2696" t="inlineStr">
        <is>
          <t>37 80 4657 238-4</t>
        </is>
      </c>
      <c r="E2696" t="inlineStr">
        <is>
          <t>Rail Cargo Austria AG</t>
        </is>
      </c>
      <c r="F2696" t="inlineStr">
        <is>
          <t>WBA</t>
        </is>
      </c>
      <c r="G2696" t="inlineStr">
        <is>
          <t>60' Mobiler</t>
        </is>
      </c>
      <c r="H2696" t="n">
        <v>0</v>
      </c>
      <c r="I2696" s="6" t="n">
        <v>0</v>
      </c>
      <c r="J2696" s="6" t="n">
        <v>0</v>
      </c>
      <c r="K2696" t="inlineStr">
        <is>
          <t>run_initial_fixed_duration</t>
        </is>
      </c>
      <c r="L2696" s="6" t="n">
        <v>45776</v>
      </c>
      <c r="M2696" s="6" t="n">
        <v>46799</v>
      </c>
      <c r="N2696" t="n">
        <v>1051</v>
      </c>
      <c r="O2696" s="6" t="n">
        <v>46799</v>
      </c>
      <c r="S2696" t="inlineStr">
        <is>
          <t>n.a.</t>
        </is>
      </c>
      <c r="T2696" s="6" t="n"/>
      <c r="U2696" s="6" t="n"/>
      <c r="V2696" t="n">
        <v>0</v>
      </c>
      <c r="W2696" t="n">
        <v>0</v>
      </c>
      <c r="X2696" s="6" t="n"/>
      <c r="Z2696" s="6" t="n">
        <v>46799</v>
      </c>
      <c r="AA2696" t="inlineStr">
        <is>
          <t>n.a.</t>
        </is>
      </c>
      <c r="AB2696" s="6" t="n">
        <v>46799</v>
      </c>
      <c r="AC2696" t="inlineStr"/>
      <c r="AD2696" s="6" t="n">
        <v>46646</v>
      </c>
    </row>
    <row r="2697">
      <c r="A2697" t="inlineStr">
        <is>
          <t>V100059</t>
        </is>
      </c>
      <c r="B2697" t="inlineStr">
        <is>
          <t>2024-0030</t>
        </is>
      </c>
      <c r="C2697" t="n">
        <v>19</v>
      </c>
      <c r="D2697" t="inlineStr">
        <is>
          <t>37 80 4657 239-2</t>
        </is>
      </c>
      <c r="E2697" t="inlineStr">
        <is>
          <t>Rail Cargo Austria AG</t>
        </is>
      </c>
      <c r="F2697" t="inlineStr">
        <is>
          <t>WBA</t>
        </is>
      </c>
      <c r="G2697" t="inlineStr">
        <is>
          <t>60' Mobiler</t>
        </is>
      </c>
      <c r="H2697" t="n">
        <v>0</v>
      </c>
      <c r="I2697" s="6" t="n">
        <v>0</v>
      </c>
      <c r="J2697" s="6" t="n">
        <v>0</v>
      </c>
      <c r="K2697" t="inlineStr">
        <is>
          <t>run_initial_fixed_duration</t>
        </is>
      </c>
      <c r="L2697" s="6" t="n">
        <v>45776</v>
      </c>
      <c r="M2697" s="6" t="n">
        <v>46799</v>
      </c>
      <c r="N2697" t="n">
        <v>1051</v>
      </c>
      <c r="O2697" s="6" t="n">
        <v>46799</v>
      </c>
      <c r="S2697" t="inlineStr">
        <is>
          <t>n.a.</t>
        </is>
      </c>
      <c r="T2697" s="6" t="n"/>
      <c r="U2697" s="6" t="n"/>
      <c r="V2697" t="n">
        <v>0</v>
      </c>
      <c r="W2697" t="n">
        <v>0</v>
      </c>
      <c r="X2697" s="6" t="n"/>
      <c r="Z2697" s="6" t="n">
        <v>46799</v>
      </c>
      <c r="AA2697" t="inlineStr">
        <is>
          <t>n.a.</t>
        </is>
      </c>
      <c r="AB2697" s="6" t="n">
        <v>46799</v>
      </c>
      <c r="AC2697" t="inlineStr"/>
      <c r="AD2697" s="6" t="n">
        <v>46646</v>
      </c>
    </row>
    <row r="2698">
      <c r="A2698" t="inlineStr">
        <is>
          <t>V100059</t>
        </is>
      </c>
      <c r="B2698" t="inlineStr">
        <is>
          <t>2024-0030</t>
        </is>
      </c>
      <c r="C2698" t="n">
        <v>20</v>
      </c>
      <c r="D2698" t="inlineStr">
        <is>
          <t>37 80 4657 240-0</t>
        </is>
      </c>
      <c r="E2698" t="inlineStr">
        <is>
          <t>Rail Cargo Austria AG</t>
        </is>
      </c>
      <c r="F2698" t="inlineStr">
        <is>
          <t>WBA</t>
        </is>
      </c>
      <c r="G2698" t="inlineStr">
        <is>
          <t>60' Mobiler</t>
        </is>
      </c>
      <c r="H2698" t="n">
        <v>0</v>
      </c>
      <c r="I2698" s="6" t="n">
        <v>0</v>
      </c>
      <c r="J2698" s="6" t="n">
        <v>0</v>
      </c>
      <c r="K2698" t="inlineStr">
        <is>
          <t>run_initial_fixed_duration</t>
        </is>
      </c>
      <c r="L2698" s="6" t="n">
        <v>45776</v>
      </c>
      <c r="M2698" s="6" t="n">
        <v>46799</v>
      </c>
      <c r="N2698" t="n">
        <v>1051</v>
      </c>
      <c r="O2698" s="6" t="n">
        <v>46799</v>
      </c>
      <c r="S2698" t="inlineStr">
        <is>
          <t>n.a.</t>
        </is>
      </c>
      <c r="T2698" s="6" t="n"/>
      <c r="U2698" s="6" t="n"/>
      <c r="V2698" t="n">
        <v>0</v>
      </c>
      <c r="W2698" t="n">
        <v>0</v>
      </c>
      <c r="X2698" s="6" t="n"/>
      <c r="Z2698" s="6" t="n">
        <v>46799</v>
      </c>
      <c r="AA2698" t="inlineStr">
        <is>
          <t>n.a.</t>
        </is>
      </c>
      <c r="AB2698" s="6" t="n">
        <v>46799</v>
      </c>
      <c r="AC2698" t="inlineStr"/>
      <c r="AD2698" s="6" t="n">
        <v>46646</v>
      </c>
    </row>
    <row r="2699">
      <c r="A2699" t="inlineStr">
        <is>
          <t>V100059</t>
        </is>
      </c>
      <c r="B2699" t="inlineStr">
        <is>
          <t>2024-0030</t>
        </is>
      </c>
      <c r="C2699" t="n">
        <v>21</v>
      </c>
      <c r="D2699" t="inlineStr">
        <is>
          <t>37 80 4657 241-8</t>
        </is>
      </c>
      <c r="E2699" t="inlineStr">
        <is>
          <t>Rail Cargo Austria AG</t>
        </is>
      </c>
      <c r="F2699" t="inlineStr">
        <is>
          <t>WBA</t>
        </is>
      </c>
      <c r="G2699" t="inlineStr">
        <is>
          <t>60' Mobiler</t>
        </is>
      </c>
      <c r="H2699" t="n">
        <v>0</v>
      </c>
      <c r="I2699" s="6" t="n">
        <v>0</v>
      </c>
      <c r="J2699" s="6" t="n">
        <v>0</v>
      </c>
      <c r="K2699" t="inlineStr">
        <is>
          <t>run_initial_fixed_duration</t>
        </is>
      </c>
      <c r="L2699" s="6" t="n">
        <v>45776</v>
      </c>
      <c r="M2699" s="6" t="n">
        <v>46799</v>
      </c>
      <c r="N2699" t="n">
        <v>1051</v>
      </c>
      <c r="O2699" s="6" t="n">
        <v>46799</v>
      </c>
      <c r="S2699" t="inlineStr">
        <is>
          <t>n.a.</t>
        </is>
      </c>
      <c r="T2699" s="6" t="n"/>
      <c r="U2699" s="6" t="n"/>
      <c r="V2699" t="n">
        <v>0</v>
      </c>
      <c r="W2699" t="n">
        <v>0</v>
      </c>
      <c r="X2699" s="6" t="n"/>
      <c r="Z2699" s="6" t="n">
        <v>46799</v>
      </c>
      <c r="AA2699" t="inlineStr">
        <is>
          <t>n.a.</t>
        </is>
      </c>
      <c r="AB2699" s="6" t="n">
        <v>46799</v>
      </c>
      <c r="AC2699" t="inlineStr"/>
      <c r="AD2699" s="6" t="n">
        <v>46646</v>
      </c>
    </row>
    <row r="2700">
      <c r="A2700" t="inlineStr">
        <is>
          <t>V100059</t>
        </is>
      </c>
      <c r="B2700" t="inlineStr">
        <is>
          <t>2024-0030</t>
        </is>
      </c>
      <c r="C2700" t="n">
        <v>22</v>
      </c>
      <c r="D2700" t="inlineStr">
        <is>
          <t>37 80 4657 242-6</t>
        </is>
      </c>
      <c r="E2700" t="inlineStr">
        <is>
          <t>Rail Cargo Austria AG</t>
        </is>
      </c>
      <c r="F2700" t="inlineStr">
        <is>
          <t>WBA</t>
        </is>
      </c>
      <c r="G2700" t="inlineStr">
        <is>
          <t>60' Mobiler</t>
        </is>
      </c>
      <c r="H2700" t="n">
        <v>0</v>
      </c>
      <c r="I2700" s="6" t="n">
        <v>0</v>
      </c>
      <c r="J2700" s="6" t="n">
        <v>0</v>
      </c>
      <c r="K2700" t="inlineStr">
        <is>
          <t>run_initial_fixed_duration</t>
        </is>
      </c>
      <c r="L2700" s="6" t="n">
        <v>45776</v>
      </c>
      <c r="M2700" s="6" t="n">
        <v>46799</v>
      </c>
      <c r="N2700" t="n">
        <v>1051</v>
      </c>
      <c r="O2700" s="6" t="n">
        <v>46799</v>
      </c>
      <c r="S2700" t="inlineStr">
        <is>
          <t>n.a.</t>
        </is>
      </c>
      <c r="T2700" s="6" t="n"/>
      <c r="U2700" s="6" t="n"/>
      <c r="V2700" t="n">
        <v>0</v>
      </c>
      <c r="W2700" t="n">
        <v>0</v>
      </c>
      <c r="X2700" s="6" t="n"/>
      <c r="Z2700" s="6" t="n">
        <v>46799</v>
      </c>
      <c r="AA2700" t="inlineStr">
        <is>
          <t>n.a.</t>
        </is>
      </c>
      <c r="AB2700" s="6" t="n">
        <v>46799</v>
      </c>
      <c r="AC2700" t="inlineStr"/>
      <c r="AD2700" s="6" t="n">
        <v>46646</v>
      </c>
    </row>
    <row r="2701">
      <c r="A2701" t="inlineStr">
        <is>
          <t>V100059</t>
        </is>
      </c>
      <c r="B2701" t="inlineStr">
        <is>
          <t>2024-0030</t>
        </is>
      </c>
      <c r="C2701" t="n">
        <v>23</v>
      </c>
      <c r="D2701" t="inlineStr">
        <is>
          <t>37 80 4657 243-4</t>
        </is>
      </c>
      <c r="E2701" t="inlineStr">
        <is>
          <t>Rail Cargo Austria AG</t>
        </is>
      </c>
      <c r="F2701" t="inlineStr">
        <is>
          <t>WBA</t>
        </is>
      </c>
      <c r="G2701" t="inlineStr">
        <is>
          <t>60' Mobiler</t>
        </is>
      </c>
      <c r="H2701" t="n">
        <v>0</v>
      </c>
      <c r="I2701" s="6" t="n">
        <v>0</v>
      </c>
      <c r="J2701" s="6" t="n">
        <v>0</v>
      </c>
      <c r="K2701" t="inlineStr">
        <is>
          <t>run_initial_fixed_duration</t>
        </is>
      </c>
      <c r="L2701" s="6" t="n">
        <v>45776</v>
      </c>
      <c r="M2701" s="6" t="n">
        <v>46799</v>
      </c>
      <c r="N2701" t="n">
        <v>1051</v>
      </c>
      <c r="O2701" s="6" t="n">
        <v>46799</v>
      </c>
      <c r="S2701" t="inlineStr">
        <is>
          <t>n.a.</t>
        </is>
      </c>
      <c r="T2701" s="6" t="n"/>
      <c r="U2701" s="6" t="n"/>
      <c r="V2701" t="n">
        <v>0</v>
      </c>
      <c r="W2701" t="n">
        <v>0</v>
      </c>
      <c r="X2701" s="6" t="n"/>
      <c r="Z2701" s="6" t="n">
        <v>46799</v>
      </c>
      <c r="AA2701" t="inlineStr">
        <is>
          <t>n.a.</t>
        </is>
      </c>
      <c r="AB2701" s="6" t="n">
        <v>46799</v>
      </c>
      <c r="AC2701" t="inlineStr"/>
      <c r="AD2701" s="6" t="n">
        <v>46646</v>
      </c>
    </row>
    <row r="2702">
      <c r="A2702" t="inlineStr">
        <is>
          <t>V100059</t>
        </is>
      </c>
      <c r="B2702" t="inlineStr">
        <is>
          <t>2024-0030</t>
        </is>
      </c>
      <c r="C2702" t="n">
        <v>24</v>
      </c>
      <c r="D2702" t="inlineStr">
        <is>
          <t>37 80 4657 244-2</t>
        </is>
      </c>
      <c r="E2702" t="inlineStr">
        <is>
          <t>Rail Cargo Austria AG</t>
        </is>
      </c>
      <c r="F2702" t="inlineStr">
        <is>
          <t>WBA</t>
        </is>
      </c>
      <c r="G2702" t="inlineStr">
        <is>
          <t>60' Mobiler</t>
        </is>
      </c>
      <c r="H2702" t="n">
        <v>0</v>
      </c>
      <c r="I2702" s="6" t="n">
        <v>0</v>
      </c>
      <c r="J2702" s="6" t="n">
        <v>0</v>
      </c>
      <c r="K2702" t="inlineStr">
        <is>
          <t>run_initial_fixed_duration</t>
        </is>
      </c>
      <c r="L2702" s="6" t="n">
        <v>45776</v>
      </c>
      <c r="M2702" s="6" t="n">
        <v>46799</v>
      </c>
      <c r="N2702" t="n">
        <v>1051</v>
      </c>
      <c r="O2702" s="6" t="n">
        <v>46799</v>
      </c>
      <c r="S2702" t="inlineStr">
        <is>
          <t>n.a.</t>
        </is>
      </c>
      <c r="T2702" s="6" t="n"/>
      <c r="U2702" s="6" t="n"/>
      <c r="V2702" t="n">
        <v>0</v>
      </c>
      <c r="W2702" t="n">
        <v>0</v>
      </c>
      <c r="X2702" s="6" t="n"/>
      <c r="Z2702" s="6" t="n">
        <v>46799</v>
      </c>
      <c r="AA2702" t="inlineStr">
        <is>
          <t>n.a.</t>
        </is>
      </c>
      <c r="AB2702" s="6" t="n">
        <v>46799</v>
      </c>
      <c r="AC2702" t="inlineStr"/>
      <c r="AD2702" s="6" t="n">
        <v>46646</v>
      </c>
    </row>
    <row r="2703">
      <c r="A2703" t="inlineStr">
        <is>
          <t>V100059</t>
        </is>
      </c>
      <c r="B2703" t="inlineStr">
        <is>
          <t>2024-0030</t>
        </is>
      </c>
      <c r="C2703" t="n">
        <v>25</v>
      </c>
      <c r="D2703" t="inlineStr">
        <is>
          <t>37 80 4657 245-9</t>
        </is>
      </c>
      <c r="E2703" t="inlineStr">
        <is>
          <t>Rail Cargo Austria AG</t>
        </is>
      </c>
      <c r="F2703" t="inlineStr">
        <is>
          <t>WBA</t>
        </is>
      </c>
      <c r="G2703" t="inlineStr">
        <is>
          <t>60' Mobiler</t>
        </is>
      </c>
      <c r="H2703" t="n">
        <v>0</v>
      </c>
      <c r="I2703" s="6" t="n">
        <v>0</v>
      </c>
      <c r="J2703" s="6" t="n">
        <v>0</v>
      </c>
      <c r="K2703" t="inlineStr">
        <is>
          <t>run_initial_fixed_duration</t>
        </is>
      </c>
      <c r="L2703" s="6" t="n">
        <v>45820</v>
      </c>
      <c r="M2703" s="6" t="n">
        <v>46799</v>
      </c>
      <c r="N2703" t="n">
        <v>1051</v>
      </c>
      <c r="O2703" s="6" t="n">
        <v>46799</v>
      </c>
      <c r="S2703" t="inlineStr">
        <is>
          <t>n.a.</t>
        </is>
      </c>
      <c r="T2703" s="6" t="n"/>
      <c r="U2703" s="6" t="n"/>
      <c r="V2703" t="n">
        <v>0</v>
      </c>
      <c r="W2703" t="n">
        <v>0</v>
      </c>
      <c r="X2703" s="6" t="n"/>
      <c r="Z2703" s="6" t="n">
        <v>46799</v>
      </c>
      <c r="AA2703" t="inlineStr">
        <is>
          <t>n.a.</t>
        </is>
      </c>
      <c r="AB2703" s="6" t="n">
        <v>46799</v>
      </c>
      <c r="AC2703" t="inlineStr"/>
      <c r="AD2703" s="6" t="n">
        <v>46646</v>
      </c>
    </row>
    <row r="2704">
      <c r="A2704" t="inlineStr">
        <is>
          <t>V100059</t>
        </is>
      </c>
      <c r="B2704" t="inlineStr">
        <is>
          <t>2024-0030</t>
        </is>
      </c>
      <c r="C2704" t="n">
        <v>26</v>
      </c>
      <c r="D2704" t="inlineStr">
        <is>
          <t>37 80 4657 246-7</t>
        </is>
      </c>
      <c r="E2704" t="inlineStr">
        <is>
          <t>Rail Cargo Austria AG</t>
        </is>
      </c>
      <c r="F2704" t="inlineStr">
        <is>
          <t>WBA</t>
        </is>
      </c>
      <c r="G2704" t="inlineStr">
        <is>
          <t>60' Mobiler</t>
        </is>
      </c>
      <c r="H2704" t="n">
        <v>0</v>
      </c>
      <c r="I2704" s="6" t="n">
        <v>0</v>
      </c>
      <c r="J2704" s="6" t="n">
        <v>0</v>
      </c>
      <c r="K2704" t="inlineStr">
        <is>
          <t>run_initial_fixed_duration</t>
        </is>
      </c>
      <c r="L2704" s="6" t="n">
        <v>45820</v>
      </c>
      <c r="M2704" s="6" t="n">
        <v>46799</v>
      </c>
      <c r="N2704" t="n">
        <v>1051</v>
      </c>
      <c r="O2704" s="6" t="n">
        <v>46799</v>
      </c>
      <c r="S2704" t="inlineStr">
        <is>
          <t>n.a.</t>
        </is>
      </c>
      <c r="T2704" s="6" t="n"/>
      <c r="U2704" s="6" t="n"/>
      <c r="V2704" t="n">
        <v>0</v>
      </c>
      <c r="W2704" t="n">
        <v>0</v>
      </c>
      <c r="X2704" s="6" t="n"/>
      <c r="Z2704" s="6" t="n">
        <v>46799</v>
      </c>
      <c r="AA2704" t="inlineStr">
        <is>
          <t>n.a.</t>
        </is>
      </c>
      <c r="AB2704" s="6" t="n">
        <v>46799</v>
      </c>
      <c r="AC2704" t="inlineStr"/>
      <c r="AD2704" s="6" t="n">
        <v>46646</v>
      </c>
    </row>
    <row r="2705">
      <c r="A2705" t="inlineStr">
        <is>
          <t>V100059</t>
        </is>
      </c>
      <c r="B2705" t="inlineStr">
        <is>
          <t>2024-0030</t>
        </is>
      </c>
      <c r="C2705" t="n">
        <v>27</v>
      </c>
      <c r="D2705" t="inlineStr">
        <is>
          <t>37 80 4657 247-5</t>
        </is>
      </c>
      <c r="E2705" t="inlineStr">
        <is>
          <t>Rail Cargo Austria AG</t>
        </is>
      </c>
      <c r="F2705" t="inlineStr">
        <is>
          <t>WBA</t>
        </is>
      </c>
      <c r="G2705" t="inlineStr">
        <is>
          <t>60' Mobiler</t>
        </is>
      </c>
      <c r="H2705" t="n">
        <v>0</v>
      </c>
      <c r="I2705" s="6" t="n">
        <v>0</v>
      </c>
      <c r="J2705" s="6" t="n">
        <v>0</v>
      </c>
      <c r="K2705" t="inlineStr">
        <is>
          <t>run_initial_fixed_duration</t>
        </is>
      </c>
      <c r="L2705" s="6" t="n">
        <v>45820</v>
      </c>
      <c r="M2705" s="6" t="n">
        <v>46799</v>
      </c>
      <c r="N2705" t="n">
        <v>1051</v>
      </c>
      <c r="O2705" s="6" t="n">
        <v>46799</v>
      </c>
      <c r="S2705" t="inlineStr">
        <is>
          <t>n.a.</t>
        </is>
      </c>
      <c r="T2705" s="6" t="n"/>
      <c r="U2705" s="6" t="n"/>
      <c r="V2705" t="n">
        <v>0</v>
      </c>
      <c r="W2705" t="n">
        <v>0</v>
      </c>
      <c r="X2705" s="6" t="n"/>
      <c r="Z2705" s="6" t="n">
        <v>46799</v>
      </c>
      <c r="AA2705" t="inlineStr">
        <is>
          <t>n.a.</t>
        </is>
      </c>
      <c r="AB2705" s="6" t="n">
        <v>46799</v>
      </c>
      <c r="AC2705" t="inlineStr"/>
      <c r="AD2705" s="6" t="n">
        <v>46646</v>
      </c>
    </row>
    <row r="2706">
      <c r="A2706" t="inlineStr">
        <is>
          <t>V100059</t>
        </is>
      </c>
      <c r="B2706" t="inlineStr">
        <is>
          <t>2024-0030</t>
        </is>
      </c>
      <c r="C2706" t="n">
        <v>28</v>
      </c>
      <c r="D2706" t="inlineStr">
        <is>
          <t>37 80 4657 248-3</t>
        </is>
      </c>
      <c r="E2706" t="inlineStr">
        <is>
          <t>Rail Cargo Austria AG</t>
        </is>
      </c>
      <c r="F2706" t="inlineStr">
        <is>
          <t>WBA</t>
        </is>
      </c>
      <c r="G2706" t="inlineStr">
        <is>
          <t>60' Mobiler</t>
        </is>
      </c>
      <c r="H2706" t="n">
        <v>0</v>
      </c>
      <c r="I2706" s="6" t="n">
        <v>0</v>
      </c>
      <c r="J2706" s="6" t="n">
        <v>0</v>
      </c>
      <c r="K2706" t="inlineStr">
        <is>
          <t>run_initial_fixed_duration</t>
        </is>
      </c>
      <c r="L2706" s="6" t="n">
        <v>45820</v>
      </c>
      <c r="M2706" s="6" t="n">
        <v>46799</v>
      </c>
      <c r="N2706" t="n">
        <v>1051</v>
      </c>
      <c r="O2706" s="6" t="n">
        <v>46799</v>
      </c>
      <c r="S2706" t="inlineStr">
        <is>
          <t>n.a.</t>
        </is>
      </c>
      <c r="T2706" s="6" t="n"/>
      <c r="U2706" s="6" t="n"/>
      <c r="V2706" t="n">
        <v>0</v>
      </c>
      <c r="W2706" t="n">
        <v>0</v>
      </c>
      <c r="X2706" s="6" t="n"/>
      <c r="Z2706" s="6" t="n">
        <v>46799</v>
      </c>
      <c r="AA2706" t="inlineStr">
        <is>
          <t>n.a.</t>
        </is>
      </c>
      <c r="AB2706" s="6" t="n">
        <v>46799</v>
      </c>
      <c r="AC2706" t="inlineStr"/>
      <c r="AD2706" s="6" t="n">
        <v>46646</v>
      </c>
    </row>
    <row r="2707">
      <c r="A2707" t="inlineStr">
        <is>
          <t>V100059</t>
        </is>
      </c>
      <c r="B2707" t="inlineStr">
        <is>
          <t>2024-0030</t>
        </is>
      </c>
      <c r="C2707" t="n">
        <v>29</v>
      </c>
      <c r="D2707" t="inlineStr">
        <is>
          <t>37 80 4657 249-1</t>
        </is>
      </c>
      <c r="E2707" t="inlineStr">
        <is>
          <t>Rail Cargo Austria AG</t>
        </is>
      </c>
      <c r="F2707" t="inlineStr">
        <is>
          <t>WBA</t>
        </is>
      </c>
      <c r="G2707" t="inlineStr">
        <is>
          <t>60' Mobiler</t>
        </is>
      </c>
      <c r="H2707" t="n">
        <v>0</v>
      </c>
      <c r="I2707" s="6" t="n">
        <v>0</v>
      </c>
      <c r="J2707" s="6" t="n">
        <v>0</v>
      </c>
      <c r="K2707" t="inlineStr">
        <is>
          <t>run_initial_fixed_duration</t>
        </is>
      </c>
      <c r="L2707" s="6" t="n">
        <v>45820</v>
      </c>
      <c r="M2707" s="6" t="n">
        <v>46799</v>
      </c>
      <c r="N2707" t="n">
        <v>1051</v>
      </c>
      <c r="O2707" s="6" t="n">
        <v>46799</v>
      </c>
      <c r="S2707" t="inlineStr">
        <is>
          <t>n.a.</t>
        </is>
      </c>
      <c r="T2707" s="6" t="n"/>
      <c r="U2707" s="6" t="n"/>
      <c r="V2707" t="n">
        <v>0</v>
      </c>
      <c r="W2707" t="n">
        <v>0</v>
      </c>
      <c r="X2707" s="6" t="n"/>
      <c r="Z2707" s="6" t="n">
        <v>46799</v>
      </c>
      <c r="AA2707" t="inlineStr">
        <is>
          <t>n.a.</t>
        </is>
      </c>
      <c r="AB2707" s="6" t="n">
        <v>46799</v>
      </c>
      <c r="AC2707" t="inlineStr"/>
      <c r="AD2707" s="6" t="n">
        <v>46646</v>
      </c>
    </row>
    <row r="2708">
      <c r="A2708" t="inlineStr">
        <is>
          <t>V100059</t>
        </is>
      </c>
      <c r="B2708" t="inlineStr">
        <is>
          <t>2024-0030</t>
        </is>
      </c>
      <c r="C2708" t="n">
        <v>30</v>
      </c>
      <c r="D2708" t="inlineStr">
        <is>
          <t>37 80 4657 250-9</t>
        </is>
      </c>
      <c r="E2708" t="inlineStr">
        <is>
          <t>Rail Cargo Austria AG</t>
        </is>
      </c>
      <c r="F2708" t="inlineStr">
        <is>
          <t>WBA</t>
        </is>
      </c>
      <c r="G2708" t="inlineStr">
        <is>
          <t>60' Mobiler</t>
        </is>
      </c>
      <c r="H2708" t="n">
        <v>0</v>
      </c>
      <c r="I2708" s="6" t="n">
        <v>0</v>
      </c>
      <c r="J2708" s="6" t="n">
        <v>0</v>
      </c>
      <c r="K2708" t="inlineStr">
        <is>
          <t>run_initial_fixed_duration</t>
        </is>
      </c>
      <c r="L2708" s="6" t="n">
        <v>45820</v>
      </c>
      <c r="M2708" s="6" t="n">
        <v>46799</v>
      </c>
      <c r="N2708" t="n">
        <v>1051</v>
      </c>
      <c r="O2708" s="6" t="n">
        <v>46799</v>
      </c>
      <c r="S2708" t="inlineStr">
        <is>
          <t>n.a.</t>
        </is>
      </c>
      <c r="T2708" s="6" t="n"/>
      <c r="U2708" s="6" t="n"/>
      <c r="V2708" t="n">
        <v>0</v>
      </c>
      <c r="W2708" t="n">
        <v>0</v>
      </c>
      <c r="X2708" s="6" t="n"/>
      <c r="Z2708" s="6" t="n">
        <v>46799</v>
      </c>
      <c r="AA2708" t="inlineStr">
        <is>
          <t>n.a.</t>
        </is>
      </c>
      <c r="AB2708" s="6" t="n">
        <v>46799</v>
      </c>
      <c r="AC2708" t="inlineStr"/>
      <c r="AD2708" s="6" t="n">
        <v>46646</v>
      </c>
    </row>
    <row r="2709">
      <c r="A2709" t="inlineStr">
        <is>
          <t>V100059</t>
        </is>
      </c>
      <c r="B2709" t="inlineStr">
        <is>
          <t>2024-0030</t>
        </is>
      </c>
      <c r="C2709" t="n">
        <v>31</v>
      </c>
      <c r="D2709" t="inlineStr">
        <is>
          <t>37 80 4657 251-7</t>
        </is>
      </c>
      <c r="E2709" t="inlineStr">
        <is>
          <t>Rail Cargo Austria AG</t>
        </is>
      </c>
      <c r="F2709" t="inlineStr">
        <is>
          <t>WBA</t>
        </is>
      </c>
      <c r="G2709" t="inlineStr">
        <is>
          <t>60' Mobiler</t>
        </is>
      </c>
      <c r="H2709" t="n">
        <v>0</v>
      </c>
      <c r="I2709" s="6" t="n">
        <v>0</v>
      </c>
      <c r="J2709" s="6" t="n">
        <v>0</v>
      </c>
      <c r="K2709" t="inlineStr">
        <is>
          <t>run_initial_fixed_duration</t>
        </is>
      </c>
      <c r="L2709" s="6" t="n">
        <v>45820</v>
      </c>
      <c r="M2709" s="6" t="n">
        <v>46799</v>
      </c>
      <c r="N2709" t="n">
        <v>1051</v>
      </c>
      <c r="O2709" s="6" t="n">
        <v>46799</v>
      </c>
      <c r="S2709" t="inlineStr">
        <is>
          <t>n.a.</t>
        </is>
      </c>
      <c r="T2709" s="6" t="n"/>
      <c r="U2709" s="6" t="n"/>
      <c r="V2709" t="n">
        <v>0</v>
      </c>
      <c r="W2709" t="n">
        <v>0</v>
      </c>
      <c r="X2709" s="6" t="n"/>
      <c r="Z2709" s="6" t="n">
        <v>46799</v>
      </c>
      <c r="AA2709" t="inlineStr">
        <is>
          <t>n.a.</t>
        </is>
      </c>
      <c r="AB2709" s="6" t="n">
        <v>46799</v>
      </c>
      <c r="AC2709" t="inlineStr"/>
      <c r="AD2709" s="6" t="n">
        <v>46646</v>
      </c>
    </row>
    <row r="2710">
      <c r="A2710" t="inlineStr">
        <is>
          <t>V100059</t>
        </is>
      </c>
      <c r="B2710" t="inlineStr">
        <is>
          <t>2024-0030</t>
        </is>
      </c>
      <c r="C2710" t="n">
        <v>32</v>
      </c>
      <c r="D2710" t="inlineStr">
        <is>
          <t>37 80 4657 252-5</t>
        </is>
      </c>
      <c r="E2710" t="inlineStr">
        <is>
          <t>Rail Cargo Austria AG</t>
        </is>
      </c>
      <c r="F2710" t="inlineStr">
        <is>
          <t>WBA</t>
        </is>
      </c>
      <c r="G2710" t="inlineStr">
        <is>
          <t>60' Mobiler</t>
        </is>
      </c>
      <c r="H2710" t="n">
        <v>0</v>
      </c>
      <c r="I2710" s="6" t="n">
        <v>0</v>
      </c>
      <c r="J2710" s="6" t="n">
        <v>0</v>
      </c>
      <c r="K2710" t="inlineStr">
        <is>
          <t>run_initial_fixed_duration</t>
        </is>
      </c>
      <c r="L2710" s="6" t="n">
        <v>45824</v>
      </c>
      <c r="M2710" s="6" t="n">
        <v>46799</v>
      </c>
      <c r="N2710" t="n">
        <v>1051</v>
      </c>
      <c r="O2710" s="6" t="n">
        <v>46799</v>
      </c>
      <c r="S2710" t="inlineStr">
        <is>
          <t>n.a.</t>
        </is>
      </c>
      <c r="T2710" s="6" t="n"/>
      <c r="U2710" s="6" t="n"/>
      <c r="V2710" t="n">
        <v>0</v>
      </c>
      <c r="W2710" t="n">
        <v>0</v>
      </c>
      <c r="X2710" s="6" t="n"/>
      <c r="Z2710" s="6" t="n">
        <v>46799</v>
      </c>
      <c r="AA2710" t="inlineStr">
        <is>
          <t>n.a.</t>
        </is>
      </c>
      <c r="AB2710" s="6" t="n">
        <v>46799</v>
      </c>
      <c r="AC2710" t="inlineStr"/>
      <c r="AD2710" s="6" t="n">
        <v>46646</v>
      </c>
    </row>
    <row r="2711">
      <c r="A2711" t="inlineStr">
        <is>
          <t>V100059</t>
        </is>
      </c>
      <c r="B2711" t="inlineStr">
        <is>
          <t>2024-0030</t>
        </is>
      </c>
      <c r="C2711" t="n">
        <v>33</v>
      </c>
      <c r="D2711" t="inlineStr">
        <is>
          <t>37 80 4657 253-3</t>
        </is>
      </c>
      <c r="E2711" t="inlineStr">
        <is>
          <t>Rail Cargo Austria AG</t>
        </is>
      </c>
      <c r="F2711" t="inlineStr">
        <is>
          <t>WBA</t>
        </is>
      </c>
      <c r="G2711" t="inlineStr">
        <is>
          <t>60' Mobiler</t>
        </is>
      </c>
      <c r="H2711" t="n">
        <v>0</v>
      </c>
      <c r="I2711" s="6" t="n">
        <v>0</v>
      </c>
      <c r="J2711" s="6" t="n">
        <v>0</v>
      </c>
      <c r="K2711" t="inlineStr">
        <is>
          <t>run_initial_fixed_duration</t>
        </is>
      </c>
      <c r="L2711" s="6" t="n">
        <v>45820</v>
      </c>
      <c r="M2711" s="6" t="n">
        <v>46799</v>
      </c>
      <c r="N2711" t="n">
        <v>1051</v>
      </c>
      <c r="O2711" s="6" t="n">
        <v>46799</v>
      </c>
      <c r="S2711" t="inlineStr">
        <is>
          <t>n.a.</t>
        </is>
      </c>
      <c r="T2711" s="6" t="n"/>
      <c r="U2711" s="6" t="n"/>
      <c r="V2711" t="n">
        <v>0</v>
      </c>
      <c r="W2711" t="n">
        <v>0</v>
      </c>
      <c r="X2711" s="6" t="n"/>
      <c r="Z2711" s="6" t="n">
        <v>46799</v>
      </c>
      <c r="AA2711" t="inlineStr">
        <is>
          <t>n.a.</t>
        </is>
      </c>
      <c r="AB2711" s="6" t="n">
        <v>46799</v>
      </c>
      <c r="AC2711" t="inlineStr"/>
      <c r="AD2711" s="6" t="n">
        <v>46646</v>
      </c>
    </row>
    <row r="2712">
      <c r="A2712" t="inlineStr">
        <is>
          <t>V100059</t>
        </is>
      </c>
      <c r="B2712" t="inlineStr">
        <is>
          <t>2024-0030</t>
        </is>
      </c>
      <c r="C2712" t="n">
        <v>34</v>
      </c>
      <c r="D2712" t="inlineStr">
        <is>
          <t>37 80 4657 254-1</t>
        </is>
      </c>
      <c r="E2712" t="inlineStr">
        <is>
          <t>Rail Cargo Austria AG</t>
        </is>
      </c>
      <c r="F2712" t="inlineStr">
        <is>
          <t>WBA</t>
        </is>
      </c>
      <c r="G2712" t="inlineStr">
        <is>
          <t>60' Mobiler</t>
        </is>
      </c>
      <c r="H2712" t="n">
        <v>0</v>
      </c>
      <c r="I2712" s="6" t="n">
        <v>0</v>
      </c>
      <c r="J2712" s="6" t="n">
        <v>0</v>
      </c>
      <c r="K2712" t="inlineStr">
        <is>
          <t>run_initial_fixed_duration</t>
        </is>
      </c>
      <c r="L2712" s="6" t="n">
        <v>45820</v>
      </c>
      <c r="M2712" s="6" t="n">
        <v>46799</v>
      </c>
      <c r="N2712" t="n">
        <v>1051</v>
      </c>
      <c r="O2712" s="6" t="n">
        <v>46799</v>
      </c>
      <c r="S2712" t="inlineStr">
        <is>
          <t>n.a.</t>
        </is>
      </c>
      <c r="T2712" s="6" t="n"/>
      <c r="U2712" s="6" t="n"/>
      <c r="V2712" t="n">
        <v>0</v>
      </c>
      <c r="W2712" t="n">
        <v>0</v>
      </c>
      <c r="X2712" s="6" t="n"/>
      <c r="Z2712" s="6" t="n">
        <v>46799</v>
      </c>
      <c r="AA2712" t="inlineStr">
        <is>
          <t>n.a.</t>
        </is>
      </c>
      <c r="AB2712" s="6" t="n">
        <v>46799</v>
      </c>
      <c r="AC2712" t="inlineStr"/>
      <c r="AD2712" s="6" t="n">
        <v>46646</v>
      </c>
    </row>
    <row r="2713">
      <c r="A2713" t="inlineStr">
        <is>
          <t>V100059</t>
        </is>
      </c>
      <c r="B2713" t="inlineStr">
        <is>
          <t>2024-0030</t>
        </is>
      </c>
      <c r="C2713" t="n">
        <v>35</v>
      </c>
      <c r="D2713" t="inlineStr">
        <is>
          <t>37 80 4657 255-8</t>
        </is>
      </c>
      <c r="E2713" t="inlineStr">
        <is>
          <t>Rail Cargo Austria AG</t>
        </is>
      </c>
      <c r="F2713" t="inlineStr">
        <is>
          <t>WBA</t>
        </is>
      </c>
      <c r="G2713" t="inlineStr">
        <is>
          <t>60' Mobiler</t>
        </is>
      </c>
      <c r="H2713" t="n">
        <v>0</v>
      </c>
      <c r="I2713" s="6" t="n">
        <v>0</v>
      </c>
      <c r="J2713" s="6" t="n">
        <v>0</v>
      </c>
      <c r="K2713" t="inlineStr">
        <is>
          <t>run_initial_fixed_duration</t>
        </is>
      </c>
      <c r="L2713" s="6" t="n">
        <v>45820</v>
      </c>
      <c r="M2713" s="6" t="n">
        <v>46799</v>
      </c>
      <c r="N2713" t="n">
        <v>1051</v>
      </c>
      <c r="O2713" s="6" t="n">
        <v>46799</v>
      </c>
      <c r="S2713" t="inlineStr">
        <is>
          <t>n.a.</t>
        </is>
      </c>
      <c r="T2713" s="6" t="n"/>
      <c r="U2713" s="6" t="n"/>
      <c r="V2713" t="n">
        <v>0</v>
      </c>
      <c r="W2713" t="n">
        <v>0</v>
      </c>
      <c r="X2713" s="6" t="n"/>
      <c r="Z2713" s="6" t="n">
        <v>46799</v>
      </c>
      <c r="AA2713" t="inlineStr">
        <is>
          <t>n.a.</t>
        </is>
      </c>
      <c r="AB2713" s="6" t="n">
        <v>46799</v>
      </c>
      <c r="AC2713" t="inlineStr"/>
      <c r="AD2713" s="6" t="n">
        <v>46646</v>
      </c>
    </row>
    <row r="2714">
      <c r="A2714" t="inlineStr">
        <is>
          <t>V100059</t>
        </is>
      </c>
      <c r="B2714" t="inlineStr">
        <is>
          <t>2024-0030</t>
        </is>
      </c>
      <c r="C2714" t="n">
        <v>36</v>
      </c>
      <c r="D2714" t="inlineStr">
        <is>
          <t>37 80 4657 256-6</t>
        </is>
      </c>
      <c r="E2714" t="inlineStr">
        <is>
          <t>Rail Cargo Austria AG</t>
        </is>
      </c>
      <c r="F2714" t="inlineStr">
        <is>
          <t>WBA</t>
        </is>
      </c>
      <c r="G2714" t="inlineStr">
        <is>
          <t>60' Mobiler</t>
        </is>
      </c>
      <c r="H2714" t="n">
        <v>0</v>
      </c>
      <c r="I2714" s="6" t="n">
        <v>0</v>
      </c>
      <c r="J2714" s="6" t="n">
        <v>0</v>
      </c>
      <c r="K2714" t="inlineStr">
        <is>
          <t>run_initial_fixed_duration</t>
        </is>
      </c>
      <c r="L2714" s="6" t="n">
        <v>45820</v>
      </c>
      <c r="M2714" s="6" t="n">
        <v>46799</v>
      </c>
      <c r="N2714" t="n">
        <v>1051</v>
      </c>
      <c r="O2714" s="6" t="n">
        <v>46799</v>
      </c>
      <c r="S2714" t="inlineStr">
        <is>
          <t>n.a.</t>
        </is>
      </c>
      <c r="T2714" s="6" t="n"/>
      <c r="U2714" s="6" t="n"/>
      <c r="V2714" t="n">
        <v>0</v>
      </c>
      <c r="W2714" t="n">
        <v>0</v>
      </c>
      <c r="X2714" s="6" t="n"/>
      <c r="Z2714" s="6" t="n">
        <v>46799</v>
      </c>
      <c r="AA2714" t="inlineStr">
        <is>
          <t>n.a.</t>
        </is>
      </c>
      <c r="AB2714" s="6" t="n">
        <v>46799</v>
      </c>
      <c r="AC2714" t="inlineStr"/>
      <c r="AD2714" s="6" t="n">
        <v>46646</v>
      </c>
    </row>
    <row r="2715">
      <c r="A2715" t="inlineStr">
        <is>
          <t>V100059</t>
        </is>
      </c>
      <c r="B2715" t="inlineStr">
        <is>
          <t>2024-0030</t>
        </is>
      </c>
      <c r="C2715" t="n">
        <v>37</v>
      </c>
      <c r="D2715" t="inlineStr">
        <is>
          <t>37 80 4657 257-4</t>
        </is>
      </c>
      <c r="E2715" t="inlineStr">
        <is>
          <t>Rail Cargo Austria AG</t>
        </is>
      </c>
      <c r="F2715" t="inlineStr">
        <is>
          <t>WBA</t>
        </is>
      </c>
      <c r="G2715" t="inlineStr">
        <is>
          <t>60' Mobiler</t>
        </is>
      </c>
      <c r="H2715" t="n">
        <v>0</v>
      </c>
      <c r="I2715" s="6" t="n">
        <v>0</v>
      </c>
      <c r="J2715" s="6" t="n">
        <v>0</v>
      </c>
      <c r="K2715" t="inlineStr">
        <is>
          <t>run_prolonged_fixed_duration</t>
        </is>
      </c>
      <c r="L2715" s="6" t="n">
        <v>45862</v>
      </c>
      <c r="M2715" s="6" t="n">
        <v>46799</v>
      </c>
      <c r="N2715" t="n">
        <v>1051</v>
      </c>
      <c r="O2715" s="6" t="n">
        <v>46799</v>
      </c>
      <c r="S2715" t="inlineStr">
        <is>
          <t>n.a.</t>
        </is>
      </c>
      <c r="T2715" s="6" t="n"/>
      <c r="U2715" s="6" t="n"/>
      <c r="V2715" t="n">
        <v>0</v>
      </c>
      <c r="W2715" t="n">
        <v>0</v>
      </c>
      <c r="X2715" s="6" t="n"/>
      <c r="Z2715" s="6" t="n">
        <v>46799</v>
      </c>
      <c r="AA2715" t="inlineStr">
        <is>
          <t>n.a.</t>
        </is>
      </c>
      <c r="AB2715" s="6" t="n">
        <v>46799</v>
      </c>
      <c r="AC2715" t="inlineStr"/>
      <c r="AD2715" s="6" t="n">
        <v>46646</v>
      </c>
    </row>
    <row r="2716">
      <c r="A2716" t="inlineStr">
        <is>
          <t>V100059</t>
        </is>
      </c>
      <c r="B2716" t="inlineStr">
        <is>
          <t>2024-0030</t>
        </is>
      </c>
      <c r="C2716" t="n">
        <v>38</v>
      </c>
      <c r="D2716" t="inlineStr">
        <is>
          <t>37 80 4657 258-2</t>
        </is>
      </c>
      <c r="E2716" t="inlineStr">
        <is>
          <t>Rail Cargo Austria AG</t>
        </is>
      </c>
      <c r="F2716" t="inlineStr">
        <is>
          <t>WBA</t>
        </is>
      </c>
      <c r="G2716" t="inlineStr">
        <is>
          <t>60' Mobiler</t>
        </is>
      </c>
      <c r="H2716" t="n">
        <v>0</v>
      </c>
      <c r="I2716" s="6" t="n">
        <v>0</v>
      </c>
      <c r="J2716" s="6" t="n">
        <v>0</v>
      </c>
      <c r="K2716" t="inlineStr">
        <is>
          <t>run_prolonged_fixed_duration</t>
        </is>
      </c>
      <c r="L2716" s="6" t="n">
        <v>45862</v>
      </c>
      <c r="M2716" s="6" t="n">
        <v>46799</v>
      </c>
      <c r="N2716" t="n">
        <v>1051</v>
      </c>
      <c r="O2716" s="6" t="n">
        <v>46799</v>
      </c>
      <c r="S2716" t="inlineStr">
        <is>
          <t>n.a.</t>
        </is>
      </c>
      <c r="T2716" s="6" t="n"/>
      <c r="U2716" s="6" t="n"/>
      <c r="V2716" t="n">
        <v>0</v>
      </c>
      <c r="W2716" t="n">
        <v>0</v>
      </c>
      <c r="X2716" s="6" t="n"/>
      <c r="Z2716" s="6" t="n">
        <v>46799</v>
      </c>
      <c r="AA2716" t="inlineStr">
        <is>
          <t>n.a.</t>
        </is>
      </c>
      <c r="AB2716" s="6" t="n">
        <v>46799</v>
      </c>
      <c r="AC2716" t="inlineStr"/>
      <c r="AD2716" s="6" t="n">
        <v>46646</v>
      </c>
    </row>
    <row r="2717">
      <c r="A2717" t="inlineStr">
        <is>
          <t>V100059</t>
        </is>
      </c>
      <c r="B2717" t="inlineStr">
        <is>
          <t>2024-0030</t>
        </is>
      </c>
      <c r="C2717" t="n">
        <v>39</v>
      </c>
      <c r="D2717" t="inlineStr">
        <is>
          <t>37 80 4657 259-0</t>
        </is>
      </c>
      <c r="E2717" t="inlineStr">
        <is>
          <t>Rail Cargo Austria AG</t>
        </is>
      </c>
      <c r="F2717" t="inlineStr">
        <is>
          <t>WBA</t>
        </is>
      </c>
      <c r="G2717" t="inlineStr">
        <is>
          <t>60' Mobiler</t>
        </is>
      </c>
      <c r="H2717" t="n">
        <v>0</v>
      </c>
      <c r="I2717" s="6" t="n">
        <v>0</v>
      </c>
      <c r="J2717" s="6" t="n">
        <v>0</v>
      </c>
      <c r="K2717" t="inlineStr">
        <is>
          <t>run_prolonged_fixed_duration</t>
        </is>
      </c>
      <c r="L2717" s="6" t="n">
        <v>45862</v>
      </c>
      <c r="M2717" s="6" t="n">
        <v>46799</v>
      </c>
      <c r="N2717" t="n">
        <v>1051</v>
      </c>
      <c r="O2717" s="6" t="n">
        <v>46799</v>
      </c>
      <c r="S2717" t="inlineStr">
        <is>
          <t>n.a.</t>
        </is>
      </c>
      <c r="T2717" s="6" t="n"/>
      <c r="U2717" s="6" t="n"/>
      <c r="V2717" t="n">
        <v>0</v>
      </c>
      <c r="W2717" t="n">
        <v>0</v>
      </c>
      <c r="X2717" s="6" t="n"/>
      <c r="Z2717" s="6" t="n">
        <v>46799</v>
      </c>
      <c r="AA2717" t="inlineStr">
        <is>
          <t>n.a.</t>
        </is>
      </c>
      <c r="AB2717" s="6" t="n">
        <v>46799</v>
      </c>
      <c r="AC2717" t="inlineStr"/>
      <c r="AD2717" s="6" t="n">
        <v>46646</v>
      </c>
    </row>
    <row r="2718">
      <c r="A2718" t="inlineStr">
        <is>
          <t>V100059</t>
        </is>
      </c>
      <c r="B2718" t="inlineStr">
        <is>
          <t>2024-0030</t>
        </is>
      </c>
      <c r="C2718" t="n">
        <v>40</v>
      </c>
      <c r="D2718" t="inlineStr">
        <is>
          <t>37 80 4657 260-8</t>
        </is>
      </c>
      <c r="E2718" t="inlineStr">
        <is>
          <t>Rail Cargo Austria AG</t>
        </is>
      </c>
      <c r="F2718" t="inlineStr">
        <is>
          <t>WBA</t>
        </is>
      </c>
      <c r="G2718" t="inlineStr">
        <is>
          <t>60' Mobiler</t>
        </is>
      </c>
      <c r="H2718" t="n">
        <v>0</v>
      </c>
      <c r="I2718" s="6" t="n">
        <v>0</v>
      </c>
      <c r="J2718" s="6" t="n">
        <v>0</v>
      </c>
      <c r="K2718" t="inlineStr">
        <is>
          <t>run_prolonged_fixed_duration</t>
        </is>
      </c>
      <c r="L2718" s="6" t="n">
        <v>45862</v>
      </c>
      <c r="M2718" s="6" t="n">
        <v>46799</v>
      </c>
      <c r="N2718" t="n">
        <v>1051</v>
      </c>
      <c r="O2718" s="6" t="n">
        <v>46799</v>
      </c>
      <c r="S2718" t="inlineStr">
        <is>
          <t>n.a.</t>
        </is>
      </c>
      <c r="T2718" s="6" t="n"/>
      <c r="U2718" s="6" t="n"/>
      <c r="V2718" t="n">
        <v>0</v>
      </c>
      <c r="W2718" t="n">
        <v>0</v>
      </c>
      <c r="X2718" s="6" t="n"/>
      <c r="Z2718" s="6" t="n">
        <v>46799</v>
      </c>
      <c r="AA2718" t="inlineStr">
        <is>
          <t>n.a.</t>
        </is>
      </c>
      <c r="AB2718" s="6" t="n">
        <v>46799</v>
      </c>
      <c r="AC2718" t="inlineStr"/>
      <c r="AD2718" s="6" t="n">
        <v>46646</v>
      </c>
    </row>
    <row r="2719">
      <c r="A2719" t="inlineStr">
        <is>
          <t>V100059</t>
        </is>
      </c>
      <c r="B2719" t="inlineStr">
        <is>
          <t>2024-0030</t>
        </is>
      </c>
      <c r="C2719" t="n">
        <v>41</v>
      </c>
      <c r="D2719" t="inlineStr">
        <is>
          <t>37 80 4657 261-6</t>
        </is>
      </c>
      <c r="E2719" t="inlineStr">
        <is>
          <t>Rail Cargo Austria AG</t>
        </is>
      </c>
      <c r="F2719" t="inlineStr">
        <is>
          <t>WBA</t>
        </is>
      </c>
      <c r="G2719" t="inlineStr">
        <is>
          <t>60' Mobiler</t>
        </is>
      </c>
      <c r="H2719" t="n">
        <v>0</v>
      </c>
      <c r="I2719" s="6" t="n">
        <v>0</v>
      </c>
      <c r="J2719" s="6" t="n">
        <v>0</v>
      </c>
      <c r="K2719" t="inlineStr">
        <is>
          <t>run_prolonged_fixed_duration</t>
        </is>
      </c>
      <c r="L2719" s="6" t="n">
        <v>45862</v>
      </c>
      <c r="M2719" s="6" t="n">
        <v>46799</v>
      </c>
      <c r="N2719" t="n">
        <v>1051</v>
      </c>
      <c r="O2719" s="6" t="n">
        <v>46799</v>
      </c>
      <c r="S2719" t="inlineStr">
        <is>
          <t>n.a.</t>
        </is>
      </c>
      <c r="T2719" s="6" t="n"/>
      <c r="U2719" s="6" t="n"/>
      <c r="V2719" t="n">
        <v>0</v>
      </c>
      <c r="W2719" t="n">
        <v>0</v>
      </c>
      <c r="X2719" s="6" t="n"/>
      <c r="Z2719" s="6" t="n">
        <v>46799</v>
      </c>
      <c r="AA2719" t="inlineStr">
        <is>
          <t>n.a.</t>
        </is>
      </c>
      <c r="AB2719" s="6" t="n">
        <v>46799</v>
      </c>
      <c r="AC2719" t="inlineStr"/>
      <c r="AD2719" s="6" t="n">
        <v>46646</v>
      </c>
    </row>
    <row r="2720">
      <c r="A2720" t="inlineStr">
        <is>
          <t>V100059</t>
        </is>
      </c>
      <c r="B2720" t="inlineStr">
        <is>
          <t>2024-0030</t>
        </is>
      </c>
      <c r="C2720" t="n">
        <v>42</v>
      </c>
      <c r="D2720" t="inlineStr">
        <is>
          <t>37 80 4657 262-4</t>
        </is>
      </c>
      <c r="E2720" t="inlineStr">
        <is>
          <t>Rail Cargo Austria AG</t>
        </is>
      </c>
      <c r="F2720" t="inlineStr">
        <is>
          <t>WBA</t>
        </is>
      </c>
      <c r="G2720" t="inlineStr">
        <is>
          <t>60' Mobiler</t>
        </is>
      </c>
      <c r="H2720" t="n">
        <v>0</v>
      </c>
      <c r="I2720" s="6" t="n">
        <v>0</v>
      </c>
      <c r="J2720" s="6" t="n">
        <v>0</v>
      </c>
      <c r="K2720" t="inlineStr">
        <is>
          <t>run_prolonged_fixed_duration</t>
        </is>
      </c>
      <c r="L2720" s="6" t="n">
        <v>45862</v>
      </c>
      <c r="M2720" s="6" t="n">
        <v>46799</v>
      </c>
      <c r="N2720" t="n">
        <v>1051</v>
      </c>
      <c r="O2720" s="6" t="n">
        <v>46799</v>
      </c>
      <c r="S2720" t="inlineStr">
        <is>
          <t>n.a.</t>
        </is>
      </c>
      <c r="T2720" s="6" t="n"/>
      <c r="U2720" s="6" t="n"/>
      <c r="V2720" t="n">
        <v>0</v>
      </c>
      <c r="W2720" t="n">
        <v>0</v>
      </c>
      <c r="X2720" s="6" t="n"/>
      <c r="Z2720" s="6" t="n">
        <v>46799</v>
      </c>
      <c r="AA2720" t="inlineStr">
        <is>
          <t>n.a.</t>
        </is>
      </c>
      <c r="AB2720" s="6" t="n">
        <v>46799</v>
      </c>
      <c r="AC2720" t="inlineStr"/>
      <c r="AD2720" s="6" t="n">
        <v>46646</v>
      </c>
    </row>
    <row r="2721">
      <c r="A2721" t="inlineStr">
        <is>
          <t>V100059</t>
        </is>
      </c>
      <c r="B2721" t="inlineStr">
        <is>
          <t>2024-0030</t>
        </is>
      </c>
      <c r="C2721" t="n">
        <v>43</v>
      </c>
      <c r="D2721" t="inlineStr">
        <is>
          <t>37 80 4657 263-2</t>
        </is>
      </c>
      <c r="E2721" t="inlineStr">
        <is>
          <t>Rail Cargo Austria AG</t>
        </is>
      </c>
      <c r="F2721" t="inlineStr">
        <is>
          <t>WBA</t>
        </is>
      </c>
      <c r="G2721" t="inlineStr">
        <is>
          <t>60' Mobiler</t>
        </is>
      </c>
      <c r="H2721" t="n">
        <v>0</v>
      </c>
      <c r="I2721" s="6" t="n">
        <v>0</v>
      </c>
      <c r="J2721" s="6" t="n">
        <v>0</v>
      </c>
      <c r="K2721" t="inlineStr">
        <is>
          <t>run_prolonged_fixed_duration</t>
        </is>
      </c>
      <c r="L2721" s="6" t="n">
        <v>45862</v>
      </c>
      <c r="M2721" s="6" t="n">
        <v>46799</v>
      </c>
      <c r="N2721" t="n">
        <v>1051</v>
      </c>
      <c r="O2721" s="6" t="n">
        <v>46799</v>
      </c>
      <c r="S2721" t="inlineStr">
        <is>
          <t>n.a.</t>
        </is>
      </c>
      <c r="T2721" s="6" t="n"/>
      <c r="U2721" s="6" t="n"/>
      <c r="V2721" t="n">
        <v>0</v>
      </c>
      <c r="W2721" t="n">
        <v>0</v>
      </c>
      <c r="X2721" s="6" t="n"/>
      <c r="Z2721" s="6" t="n">
        <v>46799</v>
      </c>
      <c r="AA2721" t="inlineStr">
        <is>
          <t>n.a.</t>
        </is>
      </c>
      <c r="AB2721" s="6" t="n">
        <v>46799</v>
      </c>
      <c r="AC2721" t="inlineStr"/>
      <c r="AD2721" s="6" t="n">
        <v>46646</v>
      </c>
    </row>
    <row r="2722">
      <c r="A2722" t="inlineStr">
        <is>
          <t>V100059</t>
        </is>
      </c>
      <c r="B2722" t="inlineStr">
        <is>
          <t>2024-0030</t>
        </is>
      </c>
      <c r="C2722" t="n">
        <v>44</v>
      </c>
      <c r="D2722" t="inlineStr">
        <is>
          <t>37 80 4657 264-0</t>
        </is>
      </c>
      <c r="E2722" t="inlineStr">
        <is>
          <t>Rail Cargo Austria AG</t>
        </is>
      </c>
      <c r="F2722" t="inlineStr">
        <is>
          <t>WBA</t>
        </is>
      </c>
      <c r="G2722" t="inlineStr">
        <is>
          <t>60' Mobiler</t>
        </is>
      </c>
      <c r="H2722" t="n">
        <v>0</v>
      </c>
      <c r="I2722" s="6" t="n">
        <v>0</v>
      </c>
      <c r="J2722" s="6" t="n">
        <v>0</v>
      </c>
      <c r="K2722" t="inlineStr">
        <is>
          <t>run_prolonged_fixed_duration</t>
        </is>
      </c>
      <c r="L2722" s="6" t="n">
        <v>45862</v>
      </c>
      <c r="M2722" s="6" t="n">
        <v>46799</v>
      </c>
      <c r="N2722" t="n">
        <v>1051</v>
      </c>
      <c r="O2722" s="6" t="n">
        <v>46799</v>
      </c>
      <c r="S2722" t="inlineStr">
        <is>
          <t>n.a.</t>
        </is>
      </c>
      <c r="T2722" s="6" t="n"/>
      <c r="U2722" s="6" t="n"/>
      <c r="V2722" t="n">
        <v>0</v>
      </c>
      <c r="W2722" t="n">
        <v>0</v>
      </c>
      <c r="X2722" s="6" t="n"/>
      <c r="Z2722" s="6" t="n">
        <v>46799</v>
      </c>
      <c r="AA2722" t="inlineStr">
        <is>
          <t>n.a.</t>
        </is>
      </c>
      <c r="AB2722" s="6" t="n">
        <v>46799</v>
      </c>
      <c r="AC2722" t="inlineStr"/>
      <c r="AD2722" s="6" t="n">
        <v>46646</v>
      </c>
    </row>
    <row r="2723">
      <c r="A2723" t="inlineStr">
        <is>
          <t>V100059</t>
        </is>
      </c>
      <c r="B2723" t="inlineStr">
        <is>
          <t>2024-0030</t>
        </is>
      </c>
      <c r="C2723" t="n">
        <v>45</v>
      </c>
      <c r="D2723" t="inlineStr">
        <is>
          <t>37 80 4657 265-7</t>
        </is>
      </c>
      <c r="E2723" t="inlineStr">
        <is>
          <t>Rail Cargo Austria AG</t>
        </is>
      </c>
      <c r="F2723" t="inlineStr">
        <is>
          <t>WBA</t>
        </is>
      </c>
      <c r="G2723" t="inlineStr">
        <is>
          <t>60' Mobiler</t>
        </is>
      </c>
      <c r="H2723" t="n">
        <v>0</v>
      </c>
      <c r="I2723" s="6" t="n">
        <v>0</v>
      </c>
      <c r="J2723" s="6" t="n">
        <v>0</v>
      </c>
      <c r="K2723" t="inlineStr">
        <is>
          <t>run_prolonged_fixed_duration</t>
        </is>
      </c>
      <c r="L2723" s="6" t="n">
        <v>45862</v>
      </c>
      <c r="M2723" s="6" t="n">
        <v>46799</v>
      </c>
      <c r="N2723" t="n">
        <v>1051</v>
      </c>
      <c r="O2723" s="6" t="n">
        <v>46799</v>
      </c>
      <c r="S2723" t="inlineStr">
        <is>
          <t>n.a.</t>
        </is>
      </c>
      <c r="T2723" s="6" t="n"/>
      <c r="U2723" s="6" t="n"/>
      <c r="V2723" t="n">
        <v>0</v>
      </c>
      <c r="W2723" t="n">
        <v>0</v>
      </c>
      <c r="X2723" s="6" t="n"/>
      <c r="Z2723" s="6" t="n">
        <v>46799</v>
      </c>
      <c r="AA2723" t="inlineStr">
        <is>
          <t>n.a.</t>
        </is>
      </c>
      <c r="AB2723" s="6" t="n">
        <v>46799</v>
      </c>
      <c r="AC2723" t="inlineStr"/>
      <c r="AD2723" s="6" t="n">
        <v>46646</v>
      </c>
    </row>
    <row r="2724">
      <c r="A2724" t="inlineStr">
        <is>
          <t>V100059</t>
        </is>
      </c>
      <c r="B2724" t="inlineStr">
        <is>
          <t>2024-0030</t>
        </is>
      </c>
      <c r="C2724" t="n">
        <v>46</v>
      </c>
      <c r="D2724" t="inlineStr">
        <is>
          <t>37 80 4657 266-5</t>
        </is>
      </c>
      <c r="E2724" t="inlineStr">
        <is>
          <t>Rail Cargo Austria AG</t>
        </is>
      </c>
      <c r="F2724" t="inlineStr">
        <is>
          <t>WBA</t>
        </is>
      </c>
      <c r="G2724" t="inlineStr">
        <is>
          <t>60' Mobiler</t>
        </is>
      </c>
      <c r="H2724" t="n">
        <v>0</v>
      </c>
      <c r="I2724" s="6" t="n">
        <v>0</v>
      </c>
      <c r="J2724" s="6" t="n">
        <v>0</v>
      </c>
      <c r="K2724" t="inlineStr">
        <is>
          <t>run_prolonged_fixed_duration</t>
        </is>
      </c>
      <c r="L2724" s="6" t="n">
        <v>45862</v>
      </c>
      <c r="M2724" s="6" t="n">
        <v>46799</v>
      </c>
      <c r="N2724" t="n">
        <v>1051</v>
      </c>
      <c r="O2724" s="6" t="n">
        <v>46799</v>
      </c>
      <c r="S2724" t="inlineStr">
        <is>
          <t>n.a.</t>
        </is>
      </c>
      <c r="T2724" s="6" t="n"/>
      <c r="U2724" s="6" t="n"/>
      <c r="V2724" t="n">
        <v>0</v>
      </c>
      <c r="W2724" t="n">
        <v>0</v>
      </c>
      <c r="X2724" s="6" t="n"/>
      <c r="Z2724" s="6" t="n">
        <v>46799</v>
      </c>
      <c r="AA2724" t="inlineStr">
        <is>
          <t>n.a.</t>
        </is>
      </c>
      <c r="AB2724" s="6" t="n">
        <v>46799</v>
      </c>
      <c r="AC2724" t="inlineStr"/>
      <c r="AD2724" s="6" t="n">
        <v>46646</v>
      </c>
    </row>
    <row r="2725">
      <c r="A2725" t="inlineStr">
        <is>
          <t>V100059</t>
        </is>
      </c>
      <c r="B2725" t="inlineStr">
        <is>
          <t>2024-0030</t>
        </is>
      </c>
      <c r="C2725" t="n">
        <v>47</v>
      </c>
      <c r="D2725" t="inlineStr">
        <is>
          <t>37 80 4657 267-3</t>
        </is>
      </c>
      <c r="E2725" t="inlineStr">
        <is>
          <t>Rail Cargo Austria AG</t>
        </is>
      </c>
      <c r="F2725" t="inlineStr">
        <is>
          <t>WBA</t>
        </is>
      </c>
      <c r="G2725" t="inlineStr">
        <is>
          <t>60' Mobiler</t>
        </is>
      </c>
      <c r="H2725" t="n">
        <v>0</v>
      </c>
      <c r="I2725" s="6" t="n">
        <v>0</v>
      </c>
      <c r="J2725" s="6" t="n">
        <v>0</v>
      </c>
      <c r="K2725" t="inlineStr">
        <is>
          <t>run_prolonged_fixed_duration</t>
        </is>
      </c>
      <c r="L2725" s="6" t="n">
        <v>45862</v>
      </c>
      <c r="M2725" s="6" t="n">
        <v>46799</v>
      </c>
      <c r="N2725" t="n">
        <v>1051</v>
      </c>
      <c r="O2725" s="6" t="n">
        <v>46799</v>
      </c>
      <c r="S2725" t="inlineStr">
        <is>
          <t>n.a.</t>
        </is>
      </c>
      <c r="T2725" s="6" t="n"/>
      <c r="U2725" s="6" t="n"/>
      <c r="V2725" t="n">
        <v>0</v>
      </c>
      <c r="W2725" t="n">
        <v>0</v>
      </c>
      <c r="X2725" s="6" t="n"/>
      <c r="Z2725" s="6" t="n">
        <v>46799</v>
      </c>
      <c r="AA2725" t="inlineStr">
        <is>
          <t>n.a.</t>
        </is>
      </c>
      <c r="AB2725" s="6" t="n">
        <v>46799</v>
      </c>
      <c r="AC2725" t="inlineStr"/>
      <c r="AD2725" s="6" t="n">
        <v>46646</v>
      </c>
    </row>
    <row r="2726">
      <c r="A2726" t="inlineStr">
        <is>
          <t>V100059</t>
        </is>
      </c>
      <c r="B2726" t="inlineStr">
        <is>
          <t>2024-0030</t>
        </is>
      </c>
      <c r="C2726" t="n">
        <v>48</v>
      </c>
      <c r="D2726" t="inlineStr">
        <is>
          <t>37 80 4657 268-1</t>
        </is>
      </c>
      <c r="E2726" t="inlineStr">
        <is>
          <t>Rail Cargo Austria AG</t>
        </is>
      </c>
      <c r="F2726" t="inlineStr">
        <is>
          <t>WBA</t>
        </is>
      </c>
      <c r="G2726" t="inlineStr">
        <is>
          <t>60' Mobiler</t>
        </is>
      </c>
      <c r="H2726" t="n">
        <v>0</v>
      </c>
      <c r="I2726" s="6" t="n">
        <v>0</v>
      </c>
      <c r="J2726" s="6" t="n">
        <v>0</v>
      </c>
      <c r="K2726" t="inlineStr">
        <is>
          <t>run_prolonged_fixed_duration</t>
        </is>
      </c>
      <c r="L2726" s="6" t="n">
        <v>45862</v>
      </c>
      <c r="M2726" s="6" t="n">
        <v>46799</v>
      </c>
      <c r="N2726" t="n">
        <v>1051</v>
      </c>
      <c r="O2726" s="6" t="n">
        <v>46799</v>
      </c>
      <c r="S2726" t="inlineStr">
        <is>
          <t>n.a.</t>
        </is>
      </c>
      <c r="T2726" s="6" t="n"/>
      <c r="U2726" s="6" t="n"/>
      <c r="V2726" t="n">
        <v>0</v>
      </c>
      <c r="W2726" t="n">
        <v>0</v>
      </c>
      <c r="X2726" s="6" t="n"/>
      <c r="Z2726" s="6" t="n">
        <v>46799</v>
      </c>
      <c r="AA2726" t="inlineStr">
        <is>
          <t>n.a.</t>
        </is>
      </c>
      <c r="AB2726" s="6" t="n">
        <v>46799</v>
      </c>
      <c r="AC2726" t="inlineStr"/>
      <c r="AD2726" s="6" t="n">
        <v>46646</v>
      </c>
    </row>
    <row r="2727">
      <c r="A2727" t="inlineStr">
        <is>
          <t>V100062</t>
        </is>
      </c>
      <c r="B2727" t="inlineStr">
        <is>
          <t>2025-0010</t>
        </is>
      </c>
      <c r="C2727" t="n">
        <v>1</v>
      </c>
      <c r="D2727" t="inlineStr">
        <is>
          <t>37 80 4942 001-1</t>
        </is>
      </c>
      <c r="E2727" t="inlineStr">
        <is>
          <t>Rail Cargo Austria AG</t>
        </is>
      </c>
      <c r="F2727" t="inlineStr">
        <is>
          <t>WBA</t>
        </is>
      </c>
      <c r="G2727" t="inlineStr">
        <is>
          <t>60' Mobiler</t>
        </is>
      </c>
      <c r="I2727" s="6" t="n"/>
      <c r="J2727" s="6" t="n"/>
      <c r="K2727" t="inlineStr">
        <is>
          <t>run_initial_fixed_duration</t>
        </is>
      </c>
      <c r="L2727" s="6" t="n">
        <v>45985</v>
      </c>
      <c r="M2727" s="6" t="n">
        <v>47038</v>
      </c>
      <c r="N2727" t="n">
        <v>1095</v>
      </c>
      <c r="O2727" s="6" t="n">
        <v>47038</v>
      </c>
      <c r="S2727" t="inlineStr">
        <is>
          <t>n.a.</t>
        </is>
      </c>
      <c r="T2727" s="6" t="n"/>
      <c r="U2727" s="6" t="n"/>
      <c r="V2727" t="n">
        <v>0</v>
      </c>
      <c r="W2727" t="n">
        <v>0</v>
      </c>
      <c r="X2727" s="6" t="n"/>
      <c r="Z2727" s="6" t="n">
        <v>47038</v>
      </c>
      <c r="AA2727" t="inlineStr">
        <is>
          <t>n.a.</t>
        </is>
      </c>
      <c r="AB2727" s="6" t="n">
        <v>47038</v>
      </c>
      <c r="AC2727" t="inlineStr"/>
      <c r="AD2727" s="6" t="n">
        <v>46885</v>
      </c>
    </row>
    <row r="2728">
      <c r="A2728" t="inlineStr">
        <is>
          <t>V100062</t>
        </is>
      </c>
      <c r="B2728" t="inlineStr">
        <is>
          <t>2025-0010</t>
        </is>
      </c>
      <c r="C2728" t="n">
        <v>2</v>
      </c>
      <c r="D2728" t="inlineStr">
        <is>
          <t>37 80 4942 002-9</t>
        </is>
      </c>
      <c r="E2728" t="inlineStr">
        <is>
          <t>Rail Cargo Austria AG</t>
        </is>
      </c>
      <c r="F2728" t="inlineStr">
        <is>
          <t>WBA</t>
        </is>
      </c>
      <c r="G2728" t="inlineStr">
        <is>
          <t>60' Mobiler</t>
        </is>
      </c>
      <c r="I2728" s="6" t="n"/>
      <c r="J2728" s="6" t="n"/>
      <c r="K2728" t="inlineStr">
        <is>
          <t>run_initial_fixed_duration</t>
        </is>
      </c>
      <c r="L2728" s="6" t="n">
        <v>45985</v>
      </c>
      <c r="M2728" s="6" t="n">
        <v>47038</v>
      </c>
      <c r="N2728" t="n">
        <v>1095</v>
      </c>
      <c r="O2728" s="6" t="n">
        <v>47038</v>
      </c>
      <c r="S2728" t="inlineStr">
        <is>
          <t>n.a.</t>
        </is>
      </c>
      <c r="T2728" s="6" t="n"/>
      <c r="U2728" s="6" t="n"/>
      <c r="V2728" t="n">
        <v>0</v>
      </c>
      <c r="W2728" t="n">
        <v>0</v>
      </c>
      <c r="X2728" s="6" t="n"/>
      <c r="Z2728" s="6" t="n">
        <v>47038</v>
      </c>
      <c r="AA2728" t="inlineStr">
        <is>
          <t>n.a.</t>
        </is>
      </c>
      <c r="AB2728" s="6" t="n">
        <v>47038</v>
      </c>
      <c r="AC2728" t="inlineStr"/>
      <c r="AD2728" s="6" t="n">
        <v>46885</v>
      </c>
    </row>
    <row r="2729">
      <c r="A2729" t="inlineStr">
        <is>
          <t>V100062</t>
        </is>
      </c>
      <c r="B2729" t="inlineStr">
        <is>
          <t>2025-0010</t>
        </is>
      </c>
      <c r="C2729" t="n">
        <v>3</v>
      </c>
      <c r="D2729" t="inlineStr">
        <is>
          <t>37 80 4942 003-7</t>
        </is>
      </c>
      <c r="E2729" t="inlineStr">
        <is>
          <t>Rail Cargo Austria AG</t>
        </is>
      </c>
      <c r="F2729" t="inlineStr">
        <is>
          <t>WBA</t>
        </is>
      </c>
      <c r="G2729" t="inlineStr">
        <is>
          <t>60' Mobiler</t>
        </is>
      </c>
      <c r="I2729" s="6" t="n"/>
      <c r="J2729" s="6" t="n"/>
      <c r="K2729" t="inlineStr">
        <is>
          <t>run_initial_fixed_duration</t>
        </is>
      </c>
      <c r="L2729" s="6" t="n">
        <v>45985</v>
      </c>
      <c r="M2729" s="6" t="n">
        <v>47038</v>
      </c>
      <c r="N2729" t="n">
        <v>1095</v>
      </c>
      <c r="O2729" s="6" t="n">
        <v>47038</v>
      </c>
      <c r="S2729" t="inlineStr">
        <is>
          <t>n.a.</t>
        </is>
      </c>
      <c r="T2729" s="6" t="n"/>
      <c r="U2729" s="6" t="n"/>
      <c r="V2729" t="n">
        <v>0</v>
      </c>
      <c r="W2729" t="n">
        <v>0</v>
      </c>
      <c r="X2729" s="6" t="n"/>
      <c r="Z2729" s="6" t="n">
        <v>47038</v>
      </c>
      <c r="AA2729" t="inlineStr">
        <is>
          <t>n.a.</t>
        </is>
      </c>
      <c r="AB2729" s="6" t="n">
        <v>47038</v>
      </c>
      <c r="AC2729" t="inlineStr"/>
      <c r="AD2729" s="6" t="n">
        <v>46885</v>
      </c>
    </row>
    <row r="2730">
      <c r="A2730" t="inlineStr">
        <is>
          <t>V100062</t>
        </is>
      </c>
      <c r="B2730" t="inlineStr">
        <is>
          <t>2025-0010</t>
        </is>
      </c>
      <c r="C2730" t="n">
        <v>4</v>
      </c>
      <c r="D2730" t="inlineStr">
        <is>
          <t>37 80 4942 004-5</t>
        </is>
      </c>
      <c r="E2730" t="inlineStr">
        <is>
          <t>Rail Cargo Austria AG</t>
        </is>
      </c>
      <c r="F2730" t="inlineStr">
        <is>
          <t>WBA</t>
        </is>
      </c>
      <c r="G2730" t="inlineStr">
        <is>
          <t>60' Mobiler</t>
        </is>
      </c>
      <c r="I2730" s="6" t="n"/>
      <c r="J2730" s="6" t="n"/>
      <c r="K2730" t="inlineStr">
        <is>
          <t>run_initial_fixed_duration</t>
        </is>
      </c>
      <c r="L2730" s="6" t="n">
        <v>45985</v>
      </c>
      <c r="M2730" s="6" t="n">
        <v>47038</v>
      </c>
      <c r="N2730" t="n">
        <v>1095</v>
      </c>
      <c r="O2730" s="6" t="n">
        <v>47038</v>
      </c>
      <c r="S2730" t="inlineStr">
        <is>
          <t>n.a.</t>
        </is>
      </c>
      <c r="T2730" s="6" t="n"/>
      <c r="U2730" s="6" t="n"/>
      <c r="V2730" t="n">
        <v>0</v>
      </c>
      <c r="W2730" t="n">
        <v>0</v>
      </c>
      <c r="X2730" s="6" t="n"/>
      <c r="Z2730" s="6" t="n">
        <v>47038</v>
      </c>
      <c r="AA2730" t="inlineStr">
        <is>
          <t>n.a.</t>
        </is>
      </c>
      <c r="AB2730" s="6" t="n">
        <v>47038</v>
      </c>
      <c r="AC2730" t="inlineStr"/>
      <c r="AD2730" s="6" t="n">
        <v>46885</v>
      </c>
    </row>
    <row r="2731">
      <c r="A2731" t="inlineStr">
        <is>
          <t>V100062</t>
        </is>
      </c>
      <c r="B2731" t="inlineStr">
        <is>
          <t>2025-0010</t>
        </is>
      </c>
      <c r="C2731" t="n">
        <v>5</v>
      </c>
      <c r="D2731" t="inlineStr">
        <is>
          <t>37 80 4942 005-2</t>
        </is>
      </c>
      <c r="E2731" t="inlineStr">
        <is>
          <t>Rail Cargo Austria AG</t>
        </is>
      </c>
      <c r="F2731" t="inlineStr">
        <is>
          <t>WBA</t>
        </is>
      </c>
      <c r="G2731" t="inlineStr">
        <is>
          <t>60' Mobiler</t>
        </is>
      </c>
      <c r="I2731" s="6" t="n"/>
      <c r="J2731" s="6" t="n"/>
      <c r="K2731" t="inlineStr">
        <is>
          <t>run_initial_fixed_duration</t>
        </is>
      </c>
      <c r="L2731" s="6" t="n">
        <v>45985</v>
      </c>
      <c r="M2731" s="6" t="n">
        <v>47038</v>
      </c>
      <c r="N2731" t="n">
        <v>1095</v>
      </c>
      <c r="O2731" s="6" t="n">
        <v>47038</v>
      </c>
      <c r="S2731" t="inlineStr">
        <is>
          <t>n.a.</t>
        </is>
      </c>
      <c r="T2731" s="6" t="n"/>
      <c r="U2731" s="6" t="n"/>
      <c r="V2731" t="n">
        <v>0</v>
      </c>
      <c r="W2731" t="n">
        <v>0</v>
      </c>
      <c r="X2731" s="6" t="n"/>
      <c r="Z2731" s="6" t="n">
        <v>47038</v>
      </c>
      <c r="AA2731" t="inlineStr">
        <is>
          <t>n.a.</t>
        </is>
      </c>
      <c r="AB2731" s="6" t="n">
        <v>47038</v>
      </c>
      <c r="AC2731" t="inlineStr"/>
      <c r="AD2731" s="6" t="n">
        <v>46885</v>
      </c>
    </row>
    <row r="2732">
      <c r="A2732" t="inlineStr">
        <is>
          <t>V100062</t>
        </is>
      </c>
      <c r="B2732" t="inlineStr">
        <is>
          <t>2025-0010</t>
        </is>
      </c>
      <c r="C2732" t="n">
        <v>6</v>
      </c>
      <c r="D2732" t="inlineStr">
        <is>
          <t>37 80 4942 006-0</t>
        </is>
      </c>
      <c r="E2732" t="inlineStr">
        <is>
          <t>Rail Cargo Austria AG</t>
        </is>
      </c>
      <c r="F2732" t="inlineStr">
        <is>
          <t>WBA</t>
        </is>
      </c>
      <c r="G2732" t="inlineStr">
        <is>
          <t>60' Mobiler</t>
        </is>
      </c>
      <c r="I2732" s="6" t="n"/>
      <c r="J2732" s="6" t="n"/>
      <c r="K2732" t="inlineStr">
        <is>
          <t>run_initial_fixed_duration</t>
        </is>
      </c>
      <c r="L2732" s="6" t="n">
        <v>45985</v>
      </c>
      <c r="M2732" s="6" t="n">
        <v>47038</v>
      </c>
      <c r="N2732" t="n">
        <v>1095</v>
      </c>
      <c r="O2732" s="6" t="n">
        <v>47038</v>
      </c>
      <c r="S2732" t="inlineStr">
        <is>
          <t>n.a.</t>
        </is>
      </c>
      <c r="T2732" s="6" t="n"/>
      <c r="U2732" s="6" t="n"/>
      <c r="V2732" t="n">
        <v>0</v>
      </c>
      <c r="W2732" t="n">
        <v>0</v>
      </c>
      <c r="X2732" s="6" t="n"/>
      <c r="Z2732" s="6" t="n">
        <v>47038</v>
      </c>
      <c r="AA2732" t="inlineStr">
        <is>
          <t>n.a.</t>
        </is>
      </c>
      <c r="AB2732" s="6" t="n">
        <v>47038</v>
      </c>
      <c r="AC2732" t="inlineStr"/>
      <c r="AD2732" s="6" t="n">
        <v>46885</v>
      </c>
    </row>
    <row r="2733">
      <c r="A2733" t="inlineStr">
        <is>
          <t>V100062</t>
        </is>
      </c>
      <c r="B2733" t="inlineStr">
        <is>
          <t>2025-0010</t>
        </is>
      </c>
      <c r="C2733" t="n">
        <v>7</v>
      </c>
      <c r="D2733" t="inlineStr">
        <is>
          <t>37 80 4942 007-8</t>
        </is>
      </c>
      <c r="E2733" t="inlineStr">
        <is>
          <t>Rail Cargo Austria AG</t>
        </is>
      </c>
      <c r="F2733" t="inlineStr">
        <is>
          <t>WBA</t>
        </is>
      </c>
      <c r="G2733" t="inlineStr">
        <is>
          <t>60' Mobiler</t>
        </is>
      </c>
      <c r="I2733" s="6" t="n"/>
      <c r="J2733" s="6" t="n"/>
      <c r="K2733" t="inlineStr">
        <is>
          <t>run_initial_fixed_duration</t>
        </is>
      </c>
      <c r="L2733" s="6" t="n">
        <v>45985</v>
      </c>
      <c r="M2733" s="6" t="n">
        <v>47038</v>
      </c>
      <c r="N2733" t="n">
        <v>1095</v>
      </c>
      <c r="O2733" s="6" t="n">
        <v>47038</v>
      </c>
      <c r="S2733" t="inlineStr">
        <is>
          <t>n.a.</t>
        </is>
      </c>
      <c r="T2733" s="6" t="n"/>
      <c r="U2733" s="6" t="n"/>
      <c r="V2733" t="n">
        <v>0</v>
      </c>
      <c r="W2733" t="n">
        <v>0</v>
      </c>
      <c r="X2733" s="6" t="n"/>
      <c r="Z2733" s="6" t="n">
        <v>47038</v>
      </c>
      <c r="AA2733" t="inlineStr">
        <is>
          <t>n.a.</t>
        </is>
      </c>
      <c r="AB2733" s="6" t="n">
        <v>47038</v>
      </c>
      <c r="AC2733" t="inlineStr"/>
      <c r="AD2733" s="6" t="n">
        <v>46885</v>
      </c>
    </row>
    <row r="2734">
      <c r="A2734" t="inlineStr">
        <is>
          <t>V100062</t>
        </is>
      </c>
      <c r="B2734" t="inlineStr">
        <is>
          <t>2025-0010</t>
        </is>
      </c>
      <c r="C2734" t="n">
        <v>8</v>
      </c>
      <c r="D2734" t="inlineStr">
        <is>
          <t>37 80 4942 008-6</t>
        </is>
      </c>
      <c r="E2734" t="inlineStr">
        <is>
          <t>Rail Cargo Austria AG</t>
        </is>
      </c>
      <c r="F2734" t="inlineStr">
        <is>
          <t>WBA</t>
        </is>
      </c>
      <c r="G2734" t="inlineStr">
        <is>
          <t>60' Mobiler</t>
        </is>
      </c>
      <c r="I2734" s="6" t="n"/>
      <c r="J2734" s="6" t="n"/>
      <c r="K2734" t="inlineStr">
        <is>
          <t>run_initial_fixed_duration</t>
        </is>
      </c>
      <c r="L2734" s="6" t="n">
        <v>45985</v>
      </c>
      <c r="M2734" s="6" t="n">
        <v>47038</v>
      </c>
      <c r="N2734" t="n">
        <v>1095</v>
      </c>
      <c r="O2734" s="6" t="n">
        <v>47038</v>
      </c>
      <c r="S2734" t="inlineStr">
        <is>
          <t>n.a.</t>
        </is>
      </c>
      <c r="T2734" s="6" t="n"/>
      <c r="U2734" s="6" t="n"/>
      <c r="V2734" t="n">
        <v>0</v>
      </c>
      <c r="W2734" t="n">
        <v>0</v>
      </c>
      <c r="X2734" s="6" t="n"/>
      <c r="Z2734" s="6" t="n">
        <v>47038</v>
      </c>
      <c r="AA2734" t="inlineStr">
        <is>
          <t>n.a.</t>
        </is>
      </c>
      <c r="AB2734" s="6" t="n">
        <v>47038</v>
      </c>
      <c r="AC2734" t="inlineStr"/>
      <c r="AD2734" s="6" t="n">
        <v>46885</v>
      </c>
    </row>
    <row r="2735">
      <c r="A2735" t="inlineStr">
        <is>
          <t>V100062</t>
        </is>
      </c>
      <c r="B2735" t="inlineStr">
        <is>
          <t>2025-0010</t>
        </is>
      </c>
      <c r="C2735" t="n">
        <v>9</v>
      </c>
      <c r="D2735" t="inlineStr">
        <is>
          <t>37 80 4942 009-4</t>
        </is>
      </c>
      <c r="E2735" t="inlineStr">
        <is>
          <t>Rail Cargo Austria AG</t>
        </is>
      </c>
      <c r="F2735" t="inlineStr">
        <is>
          <t>WBA</t>
        </is>
      </c>
      <c r="G2735" t="inlineStr">
        <is>
          <t>60' Mobiler</t>
        </is>
      </c>
      <c r="I2735" s="6" t="n"/>
      <c r="J2735" s="6" t="n"/>
      <c r="K2735" t="inlineStr">
        <is>
          <t>run_initial_fixed_duration</t>
        </is>
      </c>
      <c r="L2735" s="6" t="n">
        <v>45985</v>
      </c>
      <c r="M2735" s="6" t="n">
        <v>47038</v>
      </c>
      <c r="N2735" t="n">
        <v>1095</v>
      </c>
      <c r="O2735" s="6" t="n">
        <v>47038</v>
      </c>
      <c r="S2735" t="inlineStr">
        <is>
          <t>n.a.</t>
        </is>
      </c>
      <c r="T2735" s="6" t="n"/>
      <c r="U2735" s="6" t="n"/>
      <c r="V2735" t="n">
        <v>0</v>
      </c>
      <c r="W2735" t="n">
        <v>0</v>
      </c>
      <c r="X2735" s="6" t="n"/>
      <c r="Z2735" s="6" t="n">
        <v>47038</v>
      </c>
      <c r="AA2735" t="inlineStr">
        <is>
          <t>n.a.</t>
        </is>
      </c>
      <c r="AB2735" s="6" t="n">
        <v>47038</v>
      </c>
      <c r="AC2735" t="inlineStr"/>
      <c r="AD2735" s="6" t="n">
        <v>46885</v>
      </c>
    </row>
    <row r="2736">
      <c r="A2736" t="inlineStr">
        <is>
          <t>V100062</t>
        </is>
      </c>
      <c r="B2736" t="inlineStr">
        <is>
          <t>2025-0010</t>
        </is>
      </c>
      <c r="C2736" t="n">
        <v>10</v>
      </c>
      <c r="D2736" t="inlineStr">
        <is>
          <t>37 80 4942 010-2</t>
        </is>
      </c>
      <c r="E2736" t="inlineStr">
        <is>
          <t>Rail Cargo Austria AG</t>
        </is>
      </c>
      <c r="F2736" t="inlineStr">
        <is>
          <t>WBA</t>
        </is>
      </c>
      <c r="G2736" t="inlineStr">
        <is>
          <t>60' Mobiler</t>
        </is>
      </c>
      <c r="I2736" s="6" t="n"/>
      <c r="J2736" s="6" t="n"/>
      <c r="K2736" t="inlineStr">
        <is>
          <t>run_initial_fixed_duration</t>
        </is>
      </c>
      <c r="L2736" s="6" t="n">
        <v>45985</v>
      </c>
      <c r="M2736" s="6" t="n">
        <v>47038</v>
      </c>
      <c r="N2736" t="n">
        <v>1095</v>
      </c>
      <c r="O2736" s="6" t="n">
        <v>47038</v>
      </c>
      <c r="S2736" t="inlineStr">
        <is>
          <t>n.a.</t>
        </is>
      </c>
      <c r="T2736" s="6" t="n"/>
      <c r="U2736" s="6" t="n"/>
      <c r="V2736" t="n">
        <v>0</v>
      </c>
      <c r="W2736" t="n">
        <v>0</v>
      </c>
      <c r="X2736" s="6" t="n"/>
      <c r="Z2736" s="6" t="n">
        <v>47038</v>
      </c>
      <c r="AA2736" t="inlineStr">
        <is>
          <t>n.a.</t>
        </is>
      </c>
      <c r="AB2736" s="6" t="n">
        <v>47038</v>
      </c>
      <c r="AC2736" t="inlineStr"/>
      <c r="AD2736" s="6" t="n">
        <v>46885</v>
      </c>
    </row>
    <row r="2737">
      <c r="A2737" t="inlineStr">
        <is>
          <t>V100062</t>
        </is>
      </c>
      <c r="B2737" t="inlineStr">
        <is>
          <t>2025-0010</t>
        </is>
      </c>
      <c r="C2737" t="n">
        <v>11</v>
      </c>
      <c r="D2737" t="inlineStr">
        <is>
          <t>37 80 4942 011-0</t>
        </is>
      </c>
      <c r="E2737" t="inlineStr">
        <is>
          <t>Rail Cargo Austria AG</t>
        </is>
      </c>
      <c r="F2737" t="inlineStr">
        <is>
          <t>WBA</t>
        </is>
      </c>
      <c r="G2737" t="inlineStr">
        <is>
          <t>60' Mobiler</t>
        </is>
      </c>
      <c r="I2737" s="6" t="n"/>
      <c r="J2737" s="6" t="n"/>
      <c r="K2737" t="inlineStr">
        <is>
          <t>run_initial_fixed_duration</t>
        </is>
      </c>
      <c r="L2737" s="6" t="n">
        <v>45985</v>
      </c>
      <c r="M2737" s="6" t="n">
        <v>47038</v>
      </c>
      <c r="N2737" t="n">
        <v>1095</v>
      </c>
      <c r="O2737" s="6" t="n">
        <v>47038</v>
      </c>
      <c r="S2737" t="inlineStr">
        <is>
          <t>n.a.</t>
        </is>
      </c>
      <c r="T2737" s="6" t="n"/>
      <c r="U2737" s="6" t="n"/>
      <c r="V2737" t="n">
        <v>0</v>
      </c>
      <c r="W2737" t="n">
        <v>0</v>
      </c>
      <c r="X2737" s="6" t="n"/>
      <c r="Z2737" s="6" t="n">
        <v>47038</v>
      </c>
      <c r="AA2737" t="inlineStr">
        <is>
          <t>n.a.</t>
        </is>
      </c>
      <c r="AB2737" s="6" t="n">
        <v>47038</v>
      </c>
      <c r="AC2737" t="inlineStr"/>
      <c r="AD2737" s="6" t="n">
        <v>46885</v>
      </c>
    </row>
    <row r="2738">
      <c r="A2738" t="inlineStr">
        <is>
          <t>V100062</t>
        </is>
      </c>
      <c r="B2738" t="inlineStr">
        <is>
          <t>2025-0010</t>
        </is>
      </c>
      <c r="C2738" t="n">
        <v>12</v>
      </c>
      <c r="D2738" t="inlineStr">
        <is>
          <t>37 80 4942 012-8</t>
        </is>
      </c>
      <c r="E2738" t="inlineStr">
        <is>
          <t>Rail Cargo Austria AG</t>
        </is>
      </c>
      <c r="F2738" t="inlineStr">
        <is>
          <t>WBA</t>
        </is>
      </c>
      <c r="G2738" t="inlineStr">
        <is>
          <t>60' Mobiler</t>
        </is>
      </c>
      <c r="I2738" s="6" t="n"/>
      <c r="J2738" s="6" t="n"/>
      <c r="K2738" t="inlineStr">
        <is>
          <t>run_initial_fixed_duration</t>
        </is>
      </c>
      <c r="L2738" s="6" t="n">
        <v>45985</v>
      </c>
      <c r="M2738" s="6" t="n">
        <v>47038</v>
      </c>
      <c r="N2738" t="n">
        <v>1095</v>
      </c>
      <c r="O2738" s="6" t="n">
        <v>47038</v>
      </c>
      <c r="S2738" t="inlineStr">
        <is>
          <t>n.a.</t>
        </is>
      </c>
      <c r="T2738" s="6" t="n"/>
      <c r="U2738" s="6" t="n"/>
      <c r="V2738" t="n">
        <v>0</v>
      </c>
      <c r="W2738" t="n">
        <v>0</v>
      </c>
      <c r="X2738" s="6" t="n"/>
      <c r="Z2738" s="6" t="n">
        <v>47038</v>
      </c>
      <c r="AA2738" t="inlineStr">
        <is>
          <t>n.a.</t>
        </is>
      </c>
      <c r="AB2738" s="6" t="n">
        <v>47038</v>
      </c>
      <c r="AC2738" t="inlineStr"/>
      <c r="AD2738" s="6" t="n">
        <v>46885</v>
      </c>
    </row>
    <row r="2739">
      <c r="A2739" t="inlineStr">
        <is>
          <t>V100062</t>
        </is>
      </c>
      <c r="B2739" t="inlineStr">
        <is>
          <t>2025-0010</t>
        </is>
      </c>
      <c r="C2739" t="n">
        <v>13</v>
      </c>
      <c r="D2739" t="inlineStr">
        <is>
          <t>37 80 4942 013-6</t>
        </is>
      </c>
      <c r="E2739" t="inlineStr">
        <is>
          <t>Rail Cargo Austria AG</t>
        </is>
      </c>
      <c r="F2739" t="inlineStr">
        <is>
          <t>WBA</t>
        </is>
      </c>
      <c r="G2739" t="inlineStr">
        <is>
          <t>60' Mobiler</t>
        </is>
      </c>
      <c r="I2739" s="6" t="n"/>
      <c r="J2739" s="6" t="n"/>
      <c r="K2739" t="inlineStr">
        <is>
          <t>run_initial_fixed_duration</t>
        </is>
      </c>
      <c r="L2739" s="6" t="n">
        <v>46008</v>
      </c>
      <c r="M2739" s="6" t="n">
        <v>47038</v>
      </c>
      <c r="N2739" t="n">
        <v>1095</v>
      </c>
      <c r="O2739" s="6" t="n">
        <v>47038</v>
      </c>
      <c r="S2739" t="inlineStr">
        <is>
          <t>n.a.</t>
        </is>
      </c>
      <c r="T2739" s="6" t="n"/>
      <c r="U2739" s="6" t="n"/>
      <c r="V2739" t="n">
        <v>0</v>
      </c>
      <c r="W2739" t="n">
        <v>0</v>
      </c>
      <c r="X2739" s="6" t="n"/>
      <c r="Z2739" s="6" t="n">
        <v>47038</v>
      </c>
      <c r="AA2739" t="inlineStr">
        <is>
          <t>n.a.</t>
        </is>
      </c>
      <c r="AB2739" s="6" t="n">
        <v>47038</v>
      </c>
      <c r="AC2739" t="inlineStr"/>
      <c r="AD2739" s="6" t="n">
        <v>46885</v>
      </c>
    </row>
    <row r="2740">
      <c r="A2740" t="inlineStr">
        <is>
          <t>V100062</t>
        </is>
      </c>
      <c r="B2740" t="inlineStr">
        <is>
          <t>2025-0010</t>
        </is>
      </c>
      <c r="C2740" t="n">
        <v>14</v>
      </c>
      <c r="D2740" t="inlineStr">
        <is>
          <t>37 80 4942 014-4</t>
        </is>
      </c>
      <c r="E2740" t="inlineStr">
        <is>
          <t>Rail Cargo Austria AG</t>
        </is>
      </c>
      <c r="F2740" t="inlineStr">
        <is>
          <t>WBA</t>
        </is>
      </c>
      <c r="G2740" t="inlineStr">
        <is>
          <t>60' Mobiler</t>
        </is>
      </c>
      <c r="I2740" s="6" t="n"/>
      <c r="J2740" s="6" t="n"/>
      <c r="K2740" t="inlineStr">
        <is>
          <t>run_initial_fixed_duration</t>
        </is>
      </c>
      <c r="L2740" s="6" t="n">
        <v>46008</v>
      </c>
      <c r="M2740" s="6" t="n">
        <v>47038</v>
      </c>
      <c r="N2740" t="n">
        <v>1095</v>
      </c>
      <c r="O2740" s="6" t="n">
        <v>47038</v>
      </c>
      <c r="S2740" t="inlineStr">
        <is>
          <t>n.a.</t>
        </is>
      </c>
      <c r="T2740" s="6" t="n"/>
      <c r="U2740" s="6" t="n"/>
      <c r="V2740" t="n">
        <v>0</v>
      </c>
      <c r="W2740" t="n">
        <v>0</v>
      </c>
      <c r="X2740" s="6" t="n"/>
      <c r="Z2740" s="6" t="n">
        <v>47038</v>
      </c>
      <c r="AA2740" t="inlineStr">
        <is>
          <t>n.a.</t>
        </is>
      </c>
      <c r="AB2740" s="6" t="n">
        <v>47038</v>
      </c>
      <c r="AC2740" t="inlineStr"/>
      <c r="AD2740" s="6" t="n">
        <v>46885</v>
      </c>
    </row>
    <row r="2741">
      <c r="A2741" t="inlineStr">
        <is>
          <t>V100062</t>
        </is>
      </c>
      <c r="B2741" t="inlineStr">
        <is>
          <t>2025-0010</t>
        </is>
      </c>
      <c r="C2741" t="n">
        <v>15</v>
      </c>
      <c r="D2741" t="inlineStr">
        <is>
          <t>37 80 4942 015-1</t>
        </is>
      </c>
      <c r="E2741" t="inlineStr">
        <is>
          <t>Rail Cargo Austria AG</t>
        </is>
      </c>
      <c r="F2741" t="inlineStr">
        <is>
          <t>WBA</t>
        </is>
      </c>
      <c r="G2741" t="inlineStr">
        <is>
          <t>60' Mobiler</t>
        </is>
      </c>
      <c r="I2741" s="6" t="n"/>
      <c r="J2741" s="6" t="n"/>
      <c r="K2741" t="inlineStr">
        <is>
          <t>run_initial_fixed_duration</t>
        </is>
      </c>
      <c r="L2741" s="6" t="n">
        <v>46008</v>
      </c>
      <c r="M2741" s="6" t="n">
        <v>47038</v>
      </c>
      <c r="N2741" t="n">
        <v>1095</v>
      </c>
      <c r="O2741" s="6" t="n">
        <v>47038</v>
      </c>
      <c r="S2741" t="inlineStr">
        <is>
          <t>n.a.</t>
        </is>
      </c>
      <c r="T2741" s="6" t="n"/>
      <c r="U2741" s="6" t="n"/>
      <c r="V2741" t="n">
        <v>0</v>
      </c>
      <c r="W2741" t="n">
        <v>0</v>
      </c>
      <c r="X2741" s="6" t="n"/>
      <c r="Z2741" s="6" t="n">
        <v>47038</v>
      </c>
      <c r="AA2741" t="inlineStr">
        <is>
          <t>n.a.</t>
        </is>
      </c>
      <c r="AB2741" s="6" t="n">
        <v>47038</v>
      </c>
      <c r="AC2741" t="inlineStr"/>
      <c r="AD2741" s="6" t="n">
        <v>46885</v>
      </c>
    </row>
    <row r="2742">
      <c r="A2742" t="inlineStr">
        <is>
          <t>V100062</t>
        </is>
      </c>
      <c r="B2742" t="inlineStr">
        <is>
          <t>2025-0010</t>
        </is>
      </c>
      <c r="C2742" t="n">
        <v>16</v>
      </c>
      <c r="D2742" t="inlineStr">
        <is>
          <t>37 80 4942 016-9</t>
        </is>
      </c>
      <c r="E2742" t="inlineStr">
        <is>
          <t>Rail Cargo Austria AG</t>
        </is>
      </c>
      <c r="F2742" t="inlineStr">
        <is>
          <t>WBA</t>
        </is>
      </c>
      <c r="G2742" t="inlineStr">
        <is>
          <t>60' Mobiler</t>
        </is>
      </c>
      <c r="I2742" s="6" t="n"/>
      <c r="J2742" s="6" t="n"/>
      <c r="K2742" t="inlineStr">
        <is>
          <t>run_initial_fixed_duration</t>
        </is>
      </c>
      <c r="L2742" s="6" t="n">
        <v>46008</v>
      </c>
      <c r="M2742" s="6" t="n">
        <v>47038</v>
      </c>
      <c r="N2742" t="n">
        <v>1095</v>
      </c>
      <c r="O2742" s="6" t="n">
        <v>47038</v>
      </c>
      <c r="S2742" t="inlineStr">
        <is>
          <t>n.a.</t>
        </is>
      </c>
      <c r="T2742" s="6" t="n"/>
      <c r="U2742" s="6" t="n"/>
      <c r="V2742" t="n">
        <v>0</v>
      </c>
      <c r="W2742" t="n">
        <v>0</v>
      </c>
      <c r="X2742" s="6" t="n"/>
      <c r="Z2742" s="6" t="n">
        <v>47038</v>
      </c>
      <c r="AA2742" t="inlineStr">
        <is>
          <t>n.a.</t>
        </is>
      </c>
      <c r="AB2742" s="6" t="n">
        <v>47038</v>
      </c>
      <c r="AC2742" t="inlineStr"/>
      <c r="AD2742" s="6" t="n">
        <v>46885</v>
      </c>
    </row>
    <row r="2743">
      <c r="A2743" t="inlineStr">
        <is>
          <t>V100062</t>
        </is>
      </c>
      <c r="B2743" t="inlineStr">
        <is>
          <t>2025-0010</t>
        </is>
      </c>
      <c r="C2743" t="n">
        <v>17</v>
      </c>
      <c r="D2743" t="inlineStr">
        <is>
          <t>37 80 4942 017-7</t>
        </is>
      </c>
      <c r="E2743" t="inlineStr">
        <is>
          <t>Rail Cargo Austria AG</t>
        </is>
      </c>
      <c r="F2743" t="inlineStr">
        <is>
          <t>WBA</t>
        </is>
      </c>
      <c r="G2743" t="inlineStr">
        <is>
          <t>60' Mobiler</t>
        </is>
      </c>
      <c r="I2743" s="6" t="n"/>
      <c r="J2743" s="6" t="n"/>
      <c r="K2743" t="inlineStr">
        <is>
          <t>run_initial_fixed_duration</t>
        </is>
      </c>
      <c r="L2743" s="6" t="n">
        <v>46008</v>
      </c>
      <c r="M2743" s="6" t="n">
        <v>47038</v>
      </c>
      <c r="N2743" t="n">
        <v>1095</v>
      </c>
      <c r="O2743" s="6" t="n">
        <v>47038</v>
      </c>
      <c r="S2743" t="inlineStr">
        <is>
          <t>n.a.</t>
        </is>
      </c>
      <c r="T2743" s="6" t="n"/>
      <c r="U2743" s="6" t="n"/>
      <c r="V2743" t="n">
        <v>0</v>
      </c>
      <c r="W2743" t="n">
        <v>0</v>
      </c>
      <c r="X2743" s="6" t="n"/>
      <c r="Z2743" s="6" t="n">
        <v>47038</v>
      </c>
      <c r="AA2743" t="inlineStr">
        <is>
          <t>n.a.</t>
        </is>
      </c>
      <c r="AB2743" s="6" t="n">
        <v>47038</v>
      </c>
      <c r="AC2743" t="inlineStr"/>
      <c r="AD2743" s="6" t="n">
        <v>46885</v>
      </c>
    </row>
    <row r="2744">
      <c r="A2744" t="inlineStr">
        <is>
          <t>V100062</t>
        </is>
      </c>
      <c r="B2744" t="inlineStr">
        <is>
          <t>2025-0010</t>
        </is>
      </c>
      <c r="C2744" t="n">
        <v>18</v>
      </c>
      <c r="D2744" t="inlineStr">
        <is>
          <t>37 80 4942 018-5</t>
        </is>
      </c>
      <c r="E2744" t="inlineStr">
        <is>
          <t>Rail Cargo Austria AG</t>
        </is>
      </c>
      <c r="F2744" t="inlineStr">
        <is>
          <t>WBA</t>
        </is>
      </c>
      <c r="G2744" t="inlineStr">
        <is>
          <t>60' Mobiler</t>
        </is>
      </c>
      <c r="I2744" s="6" t="n"/>
      <c r="J2744" s="6" t="n"/>
      <c r="K2744" t="inlineStr">
        <is>
          <t>run_initial_fixed_duration</t>
        </is>
      </c>
      <c r="L2744" s="6" t="n">
        <v>46008</v>
      </c>
      <c r="M2744" s="6" t="n">
        <v>47038</v>
      </c>
      <c r="N2744" t="n">
        <v>1095</v>
      </c>
      <c r="O2744" s="6" t="n">
        <v>47038</v>
      </c>
      <c r="S2744" t="inlineStr">
        <is>
          <t>n.a.</t>
        </is>
      </c>
      <c r="T2744" s="6" t="n"/>
      <c r="U2744" s="6" t="n"/>
      <c r="V2744" t="n">
        <v>0</v>
      </c>
      <c r="W2744" t="n">
        <v>0</v>
      </c>
      <c r="X2744" s="6" t="n"/>
      <c r="Z2744" s="6" t="n">
        <v>47038</v>
      </c>
      <c r="AA2744" t="inlineStr">
        <is>
          <t>n.a.</t>
        </is>
      </c>
      <c r="AB2744" s="6" t="n">
        <v>47038</v>
      </c>
      <c r="AC2744" t="inlineStr"/>
      <c r="AD2744" s="6" t="n">
        <v>46885</v>
      </c>
    </row>
    <row r="2745">
      <c r="A2745" t="inlineStr">
        <is>
          <t>V100062</t>
        </is>
      </c>
      <c r="B2745" t="inlineStr">
        <is>
          <t>2025-0010</t>
        </is>
      </c>
      <c r="C2745" t="n">
        <v>19</v>
      </c>
      <c r="D2745" t="inlineStr">
        <is>
          <t>37 80 4942 019-3</t>
        </is>
      </c>
      <c r="E2745" t="inlineStr">
        <is>
          <t>Rail Cargo Austria AG</t>
        </is>
      </c>
      <c r="F2745" t="inlineStr">
        <is>
          <t>WBA</t>
        </is>
      </c>
      <c r="G2745" t="inlineStr">
        <is>
          <t>60' Mobiler</t>
        </is>
      </c>
      <c r="I2745" s="6" t="n"/>
      <c r="J2745" s="6" t="n"/>
      <c r="K2745" t="inlineStr">
        <is>
          <t>run_initial_fixed_duration</t>
        </is>
      </c>
      <c r="L2745" s="6" t="n">
        <v>46008</v>
      </c>
      <c r="M2745" s="6" t="n">
        <v>47038</v>
      </c>
      <c r="N2745" t="n">
        <v>1095</v>
      </c>
      <c r="O2745" s="6" t="n">
        <v>47038</v>
      </c>
      <c r="S2745" t="inlineStr">
        <is>
          <t>n.a.</t>
        </is>
      </c>
      <c r="T2745" s="6" t="n"/>
      <c r="U2745" s="6" t="n"/>
      <c r="V2745" t="n">
        <v>0</v>
      </c>
      <c r="W2745" t="n">
        <v>0</v>
      </c>
      <c r="X2745" s="6" t="n"/>
      <c r="Z2745" s="6" t="n">
        <v>47038</v>
      </c>
      <c r="AA2745" t="inlineStr">
        <is>
          <t>n.a.</t>
        </is>
      </c>
      <c r="AB2745" s="6" t="n">
        <v>47038</v>
      </c>
      <c r="AC2745" t="inlineStr"/>
      <c r="AD2745" s="6" t="n">
        <v>46885</v>
      </c>
    </row>
    <row r="2746">
      <c r="A2746" t="inlineStr">
        <is>
          <t>V100062</t>
        </is>
      </c>
      <c r="B2746" t="inlineStr">
        <is>
          <t>2025-0010</t>
        </is>
      </c>
      <c r="C2746" t="n">
        <v>20</v>
      </c>
      <c r="D2746" t="inlineStr">
        <is>
          <t>37 80 4942 020-1</t>
        </is>
      </c>
      <c r="E2746" t="inlineStr">
        <is>
          <t>Rail Cargo Austria AG</t>
        </is>
      </c>
      <c r="F2746" t="inlineStr">
        <is>
          <t>WBA</t>
        </is>
      </c>
      <c r="G2746" t="inlineStr">
        <is>
          <t>60' Mobiler</t>
        </is>
      </c>
      <c r="I2746" s="6" t="n"/>
      <c r="J2746" s="6" t="n"/>
      <c r="K2746" t="inlineStr">
        <is>
          <t>run_initial_fixed_duration</t>
        </is>
      </c>
      <c r="L2746" s="6" t="n">
        <v>46008</v>
      </c>
      <c r="M2746" s="6" t="n">
        <v>47038</v>
      </c>
      <c r="N2746" t="n">
        <v>1095</v>
      </c>
      <c r="O2746" s="6" t="n">
        <v>47038</v>
      </c>
      <c r="S2746" t="inlineStr">
        <is>
          <t>n.a.</t>
        </is>
      </c>
      <c r="T2746" s="6" t="n"/>
      <c r="U2746" s="6" t="n"/>
      <c r="V2746" t="n">
        <v>0</v>
      </c>
      <c r="W2746" t="n">
        <v>0</v>
      </c>
      <c r="X2746" s="6" t="n"/>
      <c r="Z2746" s="6" t="n">
        <v>47038</v>
      </c>
      <c r="AA2746" t="inlineStr">
        <is>
          <t>n.a.</t>
        </is>
      </c>
      <c r="AB2746" s="6" t="n">
        <v>47038</v>
      </c>
      <c r="AC2746" t="inlineStr"/>
      <c r="AD2746" s="6" t="n">
        <v>46885</v>
      </c>
    </row>
    <row r="2747">
      <c r="A2747" t="inlineStr">
        <is>
          <t>V100062</t>
        </is>
      </c>
      <c r="B2747" t="inlineStr">
        <is>
          <t>2025-0010</t>
        </is>
      </c>
      <c r="C2747" t="n">
        <v>21</v>
      </c>
      <c r="D2747" t="inlineStr">
        <is>
          <t>37 80 4942 021-9</t>
        </is>
      </c>
      <c r="E2747" t="inlineStr">
        <is>
          <t>Rail Cargo Austria AG</t>
        </is>
      </c>
      <c r="F2747" t="inlineStr">
        <is>
          <t>WBA</t>
        </is>
      </c>
      <c r="G2747" t="inlineStr">
        <is>
          <t>60' Mobiler</t>
        </is>
      </c>
      <c r="I2747" s="6" t="n"/>
      <c r="J2747" s="6" t="n"/>
      <c r="K2747" t="inlineStr">
        <is>
          <t>run_initial_fixed_duration</t>
        </is>
      </c>
      <c r="L2747" s="6" t="n">
        <v>46008</v>
      </c>
      <c r="M2747" s="6" t="n">
        <v>47038</v>
      </c>
      <c r="N2747" t="n">
        <v>1095</v>
      </c>
      <c r="O2747" s="6" t="n">
        <v>47038</v>
      </c>
      <c r="S2747" t="inlineStr">
        <is>
          <t>n.a.</t>
        </is>
      </c>
      <c r="T2747" s="6" t="n"/>
      <c r="U2747" s="6" t="n"/>
      <c r="V2747" t="n">
        <v>0</v>
      </c>
      <c r="W2747" t="n">
        <v>0</v>
      </c>
      <c r="X2747" s="6" t="n"/>
      <c r="Z2747" s="6" t="n">
        <v>47038</v>
      </c>
      <c r="AA2747" t="inlineStr">
        <is>
          <t>n.a.</t>
        </is>
      </c>
      <c r="AB2747" s="6" t="n">
        <v>47038</v>
      </c>
      <c r="AC2747" t="inlineStr"/>
      <c r="AD2747" s="6" t="n">
        <v>46885</v>
      </c>
    </row>
    <row r="2748">
      <c r="A2748" t="inlineStr">
        <is>
          <t>V100062</t>
        </is>
      </c>
      <c r="B2748" t="inlineStr">
        <is>
          <t>2025-0010</t>
        </is>
      </c>
      <c r="C2748" t="n">
        <v>22</v>
      </c>
      <c r="D2748" t="inlineStr">
        <is>
          <t>37 80 4942 022-7</t>
        </is>
      </c>
      <c r="E2748" t="inlineStr">
        <is>
          <t>Rail Cargo Austria AG</t>
        </is>
      </c>
      <c r="F2748" t="inlineStr">
        <is>
          <t>WBA</t>
        </is>
      </c>
      <c r="G2748" t="inlineStr">
        <is>
          <t>60' Mobiler</t>
        </is>
      </c>
      <c r="I2748" s="6" t="n"/>
      <c r="J2748" s="6" t="n"/>
      <c r="K2748" t="inlineStr">
        <is>
          <t>run_initial_fixed_duration</t>
        </is>
      </c>
      <c r="L2748" s="6" t="n">
        <v>46008</v>
      </c>
      <c r="M2748" s="6" t="n">
        <v>47038</v>
      </c>
      <c r="N2748" t="n">
        <v>1095</v>
      </c>
      <c r="O2748" s="6" t="n">
        <v>47038</v>
      </c>
      <c r="S2748" t="inlineStr">
        <is>
          <t>n.a.</t>
        </is>
      </c>
      <c r="T2748" s="6" t="n"/>
      <c r="U2748" s="6" t="n"/>
      <c r="V2748" t="n">
        <v>0</v>
      </c>
      <c r="W2748" t="n">
        <v>0</v>
      </c>
      <c r="X2748" s="6" t="n"/>
      <c r="Z2748" s="6" t="n">
        <v>47038</v>
      </c>
      <c r="AA2748" t="inlineStr">
        <is>
          <t>n.a.</t>
        </is>
      </c>
      <c r="AB2748" s="6" t="n">
        <v>47038</v>
      </c>
      <c r="AC2748" t="inlineStr"/>
      <c r="AD2748" s="6" t="n">
        <v>46885</v>
      </c>
    </row>
    <row r="2749">
      <c r="A2749" t="inlineStr">
        <is>
          <t>V100062</t>
        </is>
      </c>
      <c r="B2749" t="inlineStr">
        <is>
          <t>2025-0010</t>
        </is>
      </c>
      <c r="C2749" t="n">
        <v>23</v>
      </c>
      <c r="D2749" t="inlineStr">
        <is>
          <t>37 80 4942 023-5</t>
        </is>
      </c>
      <c r="E2749" t="inlineStr">
        <is>
          <t>Rail Cargo Austria AG</t>
        </is>
      </c>
      <c r="F2749" t="inlineStr">
        <is>
          <t>WBA</t>
        </is>
      </c>
      <c r="G2749" t="inlineStr">
        <is>
          <t>60' Mobiler</t>
        </is>
      </c>
      <c r="I2749" s="6" t="n"/>
      <c r="J2749" s="6" t="n"/>
      <c r="K2749" t="inlineStr">
        <is>
          <t>run_initial_fixed_duration</t>
        </is>
      </c>
      <c r="L2749" s="6" t="n">
        <v>46008</v>
      </c>
      <c r="M2749" s="6" t="n">
        <v>47038</v>
      </c>
      <c r="N2749" t="n">
        <v>1095</v>
      </c>
      <c r="O2749" s="6" t="n">
        <v>47038</v>
      </c>
      <c r="S2749" t="inlineStr">
        <is>
          <t>n.a.</t>
        </is>
      </c>
      <c r="T2749" s="6" t="n"/>
      <c r="U2749" s="6" t="n"/>
      <c r="V2749" t="n">
        <v>0</v>
      </c>
      <c r="W2749" t="n">
        <v>0</v>
      </c>
      <c r="X2749" s="6" t="n"/>
      <c r="Z2749" s="6" t="n">
        <v>47038</v>
      </c>
      <c r="AA2749" t="inlineStr">
        <is>
          <t>n.a.</t>
        </is>
      </c>
      <c r="AB2749" s="6" t="n">
        <v>47038</v>
      </c>
      <c r="AC2749" t="inlineStr"/>
      <c r="AD2749" s="6" t="n">
        <v>46885</v>
      </c>
    </row>
    <row r="2750">
      <c r="A2750" t="inlineStr">
        <is>
          <t>V100062</t>
        </is>
      </c>
      <c r="B2750" t="inlineStr">
        <is>
          <t>2025-0010</t>
        </is>
      </c>
      <c r="C2750" t="n">
        <v>24</v>
      </c>
      <c r="D2750" t="inlineStr">
        <is>
          <t>37 80 4942 024-3</t>
        </is>
      </c>
      <c r="E2750" t="inlineStr">
        <is>
          <t>Rail Cargo Austria AG</t>
        </is>
      </c>
      <c r="F2750" t="inlineStr">
        <is>
          <t>WBA</t>
        </is>
      </c>
      <c r="G2750" t="inlineStr">
        <is>
          <t>60' Mobiler</t>
        </is>
      </c>
      <c r="I2750" s="6" t="n"/>
      <c r="J2750" s="6" t="n"/>
      <c r="K2750" t="inlineStr">
        <is>
          <t>run_initial_fixed_duration</t>
        </is>
      </c>
      <c r="L2750" s="6" t="n">
        <v>46008</v>
      </c>
      <c r="M2750" s="6" t="n">
        <v>47038</v>
      </c>
      <c r="N2750" t="n">
        <v>1095</v>
      </c>
      <c r="O2750" s="6" t="n">
        <v>47038</v>
      </c>
      <c r="S2750" t="inlineStr">
        <is>
          <t>n.a.</t>
        </is>
      </c>
      <c r="T2750" s="6" t="n"/>
      <c r="U2750" s="6" t="n"/>
      <c r="V2750" t="n">
        <v>0</v>
      </c>
      <c r="W2750" t="n">
        <v>0</v>
      </c>
      <c r="X2750" s="6" t="n"/>
      <c r="Z2750" s="6" t="n">
        <v>47038</v>
      </c>
      <c r="AA2750" t="inlineStr">
        <is>
          <t>n.a.</t>
        </is>
      </c>
      <c r="AB2750" s="6" t="n">
        <v>47038</v>
      </c>
      <c r="AC2750" t="inlineStr"/>
      <c r="AD2750" s="6" t="n">
        <v>46885</v>
      </c>
    </row>
    <row r="2751">
      <c r="A2751" t="inlineStr">
        <is>
          <t>V100062</t>
        </is>
      </c>
      <c r="B2751" t="inlineStr">
        <is>
          <t>2025-0010</t>
        </is>
      </c>
      <c r="C2751" t="n">
        <v>25</v>
      </c>
      <c r="D2751" t="inlineStr"/>
      <c r="E2751" t="inlineStr">
        <is>
          <t>Rail Cargo Austria AG</t>
        </is>
      </c>
      <c r="F2751" t="inlineStr">
        <is>
          <t>WBA</t>
        </is>
      </c>
      <c r="G2751" t="inlineStr">
        <is>
          <t>60' Mobiler</t>
        </is>
      </c>
      <c r="I2751" s="6" t="n"/>
      <c r="J2751" s="6" t="n"/>
      <c r="K2751" t="inlineStr">
        <is>
          <t>plan_deliver_newbuild</t>
        </is>
      </c>
      <c r="L2751" s="6" t="n">
        <v>46048</v>
      </c>
      <c r="M2751" s="6" t="n">
        <v>47038</v>
      </c>
      <c r="N2751" t="n">
        <v>1095</v>
      </c>
      <c r="O2751" s="6" t="n">
        <v>47038</v>
      </c>
      <c r="S2751" t="inlineStr">
        <is>
          <t>n.a.</t>
        </is>
      </c>
      <c r="T2751" s="6" t="n"/>
      <c r="U2751" s="6" t="n"/>
      <c r="V2751" t="n">
        <v>0</v>
      </c>
      <c r="W2751" t="n">
        <v>0</v>
      </c>
      <c r="X2751" s="6" t="n"/>
      <c r="Z2751" s="6" t="n">
        <v>47038</v>
      </c>
      <c r="AA2751" t="inlineStr">
        <is>
          <t>n.a.</t>
        </is>
      </c>
      <c r="AB2751" s="6" t="n">
        <v>47038</v>
      </c>
      <c r="AC2751" t="inlineStr"/>
      <c r="AD2751" s="6" t="n">
        <v>46885</v>
      </c>
    </row>
    <row r="2752">
      <c r="A2752" t="inlineStr">
        <is>
          <t>V100062</t>
        </is>
      </c>
      <c r="B2752" t="inlineStr">
        <is>
          <t>2025-0010</t>
        </is>
      </c>
      <c r="C2752" t="n">
        <v>26</v>
      </c>
      <c r="D2752" t="inlineStr"/>
      <c r="E2752" t="inlineStr">
        <is>
          <t>Rail Cargo Austria AG</t>
        </is>
      </c>
      <c r="F2752" t="inlineStr">
        <is>
          <t>WBA</t>
        </is>
      </c>
      <c r="G2752" t="inlineStr">
        <is>
          <t>60' Mobiler</t>
        </is>
      </c>
      <c r="I2752" s="6" t="n"/>
      <c r="J2752" s="6" t="n"/>
      <c r="K2752" t="inlineStr">
        <is>
          <t>plan_deliver_newbuild</t>
        </is>
      </c>
      <c r="L2752" s="6" t="n">
        <v>46048</v>
      </c>
      <c r="M2752" s="6" t="n">
        <v>47038</v>
      </c>
      <c r="N2752" t="n">
        <v>1095</v>
      </c>
      <c r="O2752" s="6" t="n">
        <v>47038</v>
      </c>
      <c r="S2752" t="inlineStr">
        <is>
          <t>n.a.</t>
        </is>
      </c>
      <c r="T2752" s="6" t="n"/>
      <c r="U2752" s="6" t="n"/>
      <c r="V2752" t="n">
        <v>0</v>
      </c>
      <c r="W2752" t="n">
        <v>0</v>
      </c>
      <c r="X2752" s="6" t="n"/>
      <c r="Z2752" s="6" t="n">
        <v>47038</v>
      </c>
      <c r="AA2752" t="inlineStr">
        <is>
          <t>n.a.</t>
        </is>
      </c>
      <c r="AB2752" s="6" t="n">
        <v>47038</v>
      </c>
      <c r="AC2752" t="inlineStr"/>
      <c r="AD2752" s="6" t="n">
        <v>46885</v>
      </c>
    </row>
    <row r="2753">
      <c r="A2753" t="inlineStr">
        <is>
          <t>V100062</t>
        </is>
      </c>
      <c r="B2753" t="inlineStr">
        <is>
          <t>2025-0010</t>
        </is>
      </c>
      <c r="C2753" t="n">
        <v>27</v>
      </c>
      <c r="D2753" t="inlineStr"/>
      <c r="E2753" t="inlineStr">
        <is>
          <t>Rail Cargo Austria AG</t>
        </is>
      </c>
      <c r="F2753" t="inlineStr">
        <is>
          <t>WBA</t>
        </is>
      </c>
      <c r="G2753" t="inlineStr">
        <is>
          <t>60' Mobiler</t>
        </is>
      </c>
      <c r="I2753" s="6" t="n"/>
      <c r="J2753" s="6" t="n"/>
      <c r="K2753" t="inlineStr">
        <is>
          <t>plan_deliver_newbuild</t>
        </is>
      </c>
      <c r="L2753" s="6" t="n">
        <v>46048</v>
      </c>
      <c r="M2753" s="6" t="n">
        <v>47038</v>
      </c>
      <c r="N2753" t="n">
        <v>1095</v>
      </c>
      <c r="O2753" s="6" t="n">
        <v>47038</v>
      </c>
      <c r="S2753" t="inlineStr">
        <is>
          <t>n.a.</t>
        </is>
      </c>
      <c r="T2753" s="6" t="n"/>
      <c r="U2753" s="6" t="n"/>
      <c r="V2753" t="n">
        <v>0</v>
      </c>
      <c r="W2753" t="n">
        <v>0</v>
      </c>
      <c r="X2753" s="6" t="n"/>
      <c r="Z2753" s="6" t="n">
        <v>47038</v>
      </c>
      <c r="AA2753" t="inlineStr">
        <is>
          <t>n.a.</t>
        </is>
      </c>
      <c r="AB2753" s="6" t="n">
        <v>47038</v>
      </c>
      <c r="AC2753" t="inlineStr"/>
      <c r="AD2753" s="6" t="n">
        <v>46885</v>
      </c>
    </row>
    <row r="2754">
      <c r="A2754" t="inlineStr">
        <is>
          <t>V100062</t>
        </is>
      </c>
      <c r="B2754" t="inlineStr">
        <is>
          <t>2025-0010</t>
        </is>
      </c>
      <c r="C2754" t="n">
        <v>28</v>
      </c>
      <c r="D2754" t="inlineStr"/>
      <c r="E2754" t="inlineStr">
        <is>
          <t>Rail Cargo Austria AG</t>
        </is>
      </c>
      <c r="F2754" t="inlineStr">
        <is>
          <t>WBA</t>
        </is>
      </c>
      <c r="G2754" t="inlineStr">
        <is>
          <t>60' Mobiler</t>
        </is>
      </c>
      <c r="I2754" s="6" t="n"/>
      <c r="J2754" s="6" t="n"/>
      <c r="K2754" t="inlineStr">
        <is>
          <t>plan_deliver_newbuild</t>
        </is>
      </c>
      <c r="L2754" s="6" t="n">
        <v>46048</v>
      </c>
      <c r="M2754" s="6" t="n">
        <v>47038</v>
      </c>
      <c r="N2754" t="n">
        <v>1095</v>
      </c>
      <c r="O2754" s="6" t="n">
        <v>47038</v>
      </c>
      <c r="S2754" t="inlineStr">
        <is>
          <t>n.a.</t>
        </is>
      </c>
      <c r="T2754" s="6" t="n"/>
      <c r="U2754" s="6" t="n"/>
      <c r="V2754" t="n">
        <v>0</v>
      </c>
      <c r="W2754" t="n">
        <v>0</v>
      </c>
      <c r="X2754" s="6" t="n"/>
      <c r="Z2754" s="6" t="n">
        <v>47038</v>
      </c>
      <c r="AA2754" t="inlineStr">
        <is>
          <t>n.a.</t>
        </is>
      </c>
      <c r="AB2754" s="6" t="n">
        <v>47038</v>
      </c>
      <c r="AC2754" t="inlineStr"/>
      <c r="AD2754" s="6" t="n">
        <v>46885</v>
      </c>
    </row>
    <row r="2755">
      <c r="A2755" t="inlineStr">
        <is>
          <t>V100062</t>
        </is>
      </c>
      <c r="B2755" t="inlineStr">
        <is>
          <t>2025-0010</t>
        </is>
      </c>
      <c r="C2755" t="n">
        <v>29</v>
      </c>
      <c r="D2755" t="inlineStr"/>
      <c r="E2755" t="inlineStr">
        <is>
          <t>Rail Cargo Austria AG</t>
        </is>
      </c>
      <c r="F2755" t="inlineStr">
        <is>
          <t>WBA</t>
        </is>
      </c>
      <c r="G2755" t="inlineStr">
        <is>
          <t>60' Mobiler</t>
        </is>
      </c>
      <c r="I2755" s="6" t="n"/>
      <c r="J2755" s="6" t="n"/>
      <c r="K2755" t="inlineStr">
        <is>
          <t>plan_deliver_newbuild</t>
        </is>
      </c>
      <c r="L2755" s="6" t="n">
        <v>46048</v>
      </c>
      <c r="M2755" s="6" t="n">
        <v>47038</v>
      </c>
      <c r="N2755" t="n">
        <v>1095</v>
      </c>
      <c r="O2755" s="6" t="n">
        <v>47038</v>
      </c>
      <c r="S2755" t="inlineStr">
        <is>
          <t>n.a.</t>
        </is>
      </c>
      <c r="T2755" s="6" t="n"/>
      <c r="U2755" s="6" t="n"/>
      <c r="V2755" t="n">
        <v>0</v>
      </c>
      <c r="W2755" t="n">
        <v>0</v>
      </c>
      <c r="X2755" s="6" t="n"/>
      <c r="Z2755" s="6" t="n">
        <v>47038</v>
      </c>
      <c r="AA2755" t="inlineStr">
        <is>
          <t>n.a.</t>
        </is>
      </c>
      <c r="AB2755" s="6" t="n">
        <v>47038</v>
      </c>
      <c r="AC2755" t="inlineStr"/>
      <c r="AD2755" s="6" t="n">
        <v>46885</v>
      </c>
    </row>
    <row r="2756">
      <c r="A2756" t="inlineStr">
        <is>
          <t>V100062</t>
        </is>
      </c>
      <c r="B2756" t="inlineStr">
        <is>
          <t>2025-0010</t>
        </is>
      </c>
      <c r="C2756" t="n">
        <v>30</v>
      </c>
      <c r="D2756" t="inlineStr"/>
      <c r="E2756" t="inlineStr">
        <is>
          <t>Rail Cargo Austria AG</t>
        </is>
      </c>
      <c r="F2756" t="inlineStr">
        <is>
          <t>WBA</t>
        </is>
      </c>
      <c r="G2756" t="inlineStr">
        <is>
          <t>60' Mobiler</t>
        </is>
      </c>
      <c r="I2756" s="6" t="n"/>
      <c r="J2756" s="6" t="n"/>
      <c r="K2756" t="inlineStr">
        <is>
          <t>plan_deliver_newbuild</t>
        </is>
      </c>
      <c r="L2756" s="6" t="n">
        <v>46048</v>
      </c>
      <c r="M2756" s="6" t="n">
        <v>47038</v>
      </c>
      <c r="N2756" t="n">
        <v>1095</v>
      </c>
      <c r="O2756" s="6" t="n">
        <v>47038</v>
      </c>
      <c r="S2756" t="inlineStr">
        <is>
          <t>n.a.</t>
        </is>
      </c>
      <c r="T2756" s="6" t="n"/>
      <c r="U2756" s="6" t="n"/>
      <c r="V2756" t="n">
        <v>0</v>
      </c>
      <c r="W2756" t="n">
        <v>0</v>
      </c>
      <c r="X2756" s="6" t="n"/>
      <c r="Z2756" s="6" t="n">
        <v>47038</v>
      </c>
      <c r="AA2756" t="inlineStr">
        <is>
          <t>n.a.</t>
        </is>
      </c>
      <c r="AB2756" s="6" t="n">
        <v>47038</v>
      </c>
      <c r="AC2756" t="inlineStr"/>
      <c r="AD2756" s="6" t="n">
        <v>46885</v>
      </c>
    </row>
    <row r="2757">
      <c r="A2757" t="inlineStr">
        <is>
          <t>V100062</t>
        </is>
      </c>
      <c r="B2757" t="inlineStr">
        <is>
          <t>2025-0010</t>
        </is>
      </c>
      <c r="C2757" t="n">
        <v>31</v>
      </c>
      <c r="D2757" t="inlineStr"/>
      <c r="E2757" t="inlineStr">
        <is>
          <t>Rail Cargo Austria AG</t>
        </is>
      </c>
      <c r="F2757" t="inlineStr">
        <is>
          <t>WBA</t>
        </is>
      </c>
      <c r="G2757" t="inlineStr">
        <is>
          <t>60' Mobiler</t>
        </is>
      </c>
      <c r="I2757" s="6" t="n"/>
      <c r="J2757" s="6" t="n"/>
      <c r="K2757" t="inlineStr">
        <is>
          <t>plan_deliver_newbuild</t>
        </is>
      </c>
      <c r="L2757" s="6" t="n">
        <v>46048</v>
      </c>
      <c r="M2757" s="6" t="n">
        <v>47038</v>
      </c>
      <c r="N2757" t="n">
        <v>1095</v>
      </c>
      <c r="O2757" s="6" t="n">
        <v>47038</v>
      </c>
      <c r="S2757" t="inlineStr">
        <is>
          <t>n.a.</t>
        </is>
      </c>
      <c r="T2757" s="6" t="n"/>
      <c r="U2757" s="6" t="n"/>
      <c r="V2757" t="n">
        <v>0</v>
      </c>
      <c r="W2757" t="n">
        <v>0</v>
      </c>
      <c r="X2757" s="6" t="n"/>
      <c r="Z2757" s="6" t="n">
        <v>47038</v>
      </c>
      <c r="AA2757" t="inlineStr">
        <is>
          <t>n.a.</t>
        </is>
      </c>
      <c r="AB2757" s="6" t="n">
        <v>47038</v>
      </c>
      <c r="AC2757" t="inlineStr"/>
      <c r="AD2757" s="6" t="n">
        <v>46885</v>
      </c>
    </row>
    <row r="2758">
      <c r="A2758" t="inlineStr">
        <is>
          <t>V100062</t>
        </is>
      </c>
      <c r="B2758" t="inlineStr">
        <is>
          <t>2025-0010</t>
        </is>
      </c>
      <c r="C2758" t="n">
        <v>32</v>
      </c>
      <c r="D2758" t="inlineStr"/>
      <c r="E2758" t="inlineStr">
        <is>
          <t>Rail Cargo Austria AG</t>
        </is>
      </c>
      <c r="F2758" t="inlineStr">
        <is>
          <t>WBA</t>
        </is>
      </c>
      <c r="G2758" t="inlineStr">
        <is>
          <t>60' Mobiler</t>
        </is>
      </c>
      <c r="I2758" s="6" t="n"/>
      <c r="J2758" s="6" t="n"/>
      <c r="K2758" t="inlineStr">
        <is>
          <t>plan_deliver_newbuild</t>
        </is>
      </c>
      <c r="L2758" s="6" t="n">
        <v>46048</v>
      </c>
      <c r="M2758" s="6" t="n">
        <v>47038</v>
      </c>
      <c r="N2758" t="n">
        <v>1095</v>
      </c>
      <c r="O2758" s="6" t="n">
        <v>47038</v>
      </c>
      <c r="S2758" t="inlineStr">
        <is>
          <t>n.a.</t>
        </is>
      </c>
      <c r="T2758" s="6" t="n"/>
      <c r="U2758" s="6" t="n"/>
      <c r="V2758" t="n">
        <v>0</v>
      </c>
      <c r="W2758" t="n">
        <v>0</v>
      </c>
      <c r="X2758" s="6" t="n"/>
      <c r="Z2758" s="6" t="n">
        <v>47038</v>
      </c>
      <c r="AA2758" t="inlineStr">
        <is>
          <t>n.a.</t>
        </is>
      </c>
      <c r="AB2758" s="6" t="n">
        <v>47038</v>
      </c>
      <c r="AC2758" t="inlineStr"/>
      <c r="AD2758" s="6" t="n">
        <v>46885</v>
      </c>
    </row>
    <row r="2759">
      <c r="A2759" t="inlineStr">
        <is>
          <t>V100062</t>
        </is>
      </c>
      <c r="B2759" t="inlineStr">
        <is>
          <t>2025-0010</t>
        </is>
      </c>
      <c r="C2759" t="n">
        <v>33</v>
      </c>
      <c r="D2759" t="inlineStr"/>
      <c r="E2759" t="inlineStr">
        <is>
          <t>Rail Cargo Austria AG</t>
        </is>
      </c>
      <c r="F2759" t="inlineStr">
        <is>
          <t>WBA</t>
        </is>
      </c>
      <c r="G2759" t="inlineStr">
        <is>
          <t>60' Mobiler</t>
        </is>
      </c>
      <c r="I2759" s="6" t="n"/>
      <c r="J2759" s="6" t="n"/>
      <c r="K2759" t="inlineStr">
        <is>
          <t>plan_deliver_newbuild</t>
        </is>
      </c>
      <c r="L2759" s="6" t="n">
        <v>46048</v>
      </c>
      <c r="M2759" s="6" t="n">
        <v>47038</v>
      </c>
      <c r="N2759" t="n">
        <v>1095</v>
      </c>
      <c r="O2759" s="6" t="n">
        <v>47038</v>
      </c>
      <c r="S2759" t="inlineStr">
        <is>
          <t>n.a.</t>
        </is>
      </c>
      <c r="T2759" s="6" t="n"/>
      <c r="U2759" s="6" t="n"/>
      <c r="V2759" t="n">
        <v>0</v>
      </c>
      <c r="W2759" t="n">
        <v>0</v>
      </c>
      <c r="X2759" s="6" t="n"/>
      <c r="Z2759" s="6" t="n">
        <v>47038</v>
      </c>
      <c r="AA2759" t="inlineStr">
        <is>
          <t>n.a.</t>
        </is>
      </c>
      <c r="AB2759" s="6" t="n">
        <v>47038</v>
      </c>
      <c r="AC2759" t="inlineStr"/>
      <c r="AD2759" s="6" t="n">
        <v>46885</v>
      </c>
    </row>
    <row r="2760">
      <c r="A2760" t="inlineStr">
        <is>
          <t>V100062</t>
        </is>
      </c>
      <c r="B2760" t="inlineStr">
        <is>
          <t>2025-0010</t>
        </is>
      </c>
      <c r="C2760" t="n">
        <v>34</v>
      </c>
      <c r="D2760" t="inlineStr"/>
      <c r="E2760" t="inlineStr">
        <is>
          <t>Rail Cargo Austria AG</t>
        </is>
      </c>
      <c r="F2760" t="inlineStr">
        <is>
          <t>WBA</t>
        </is>
      </c>
      <c r="G2760" t="inlineStr">
        <is>
          <t>60' Mobiler</t>
        </is>
      </c>
      <c r="I2760" s="6" t="n"/>
      <c r="J2760" s="6" t="n"/>
      <c r="K2760" t="inlineStr">
        <is>
          <t>plan_deliver_newbuild</t>
        </is>
      </c>
      <c r="L2760" s="6" t="n">
        <v>46048</v>
      </c>
      <c r="M2760" s="6" t="n">
        <v>47038</v>
      </c>
      <c r="N2760" t="n">
        <v>1095</v>
      </c>
      <c r="O2760" s="6" t="n">
        <v>47038</v>
      </c>
      <c r="S2760" t="inlineStr">
        <is>
          <t>n.a.</t>
        </is>
      </c>
      <c r="T2760" s="6" t="n"/>
      <c r="U2760" s="6" t="n"/>
      <c r="V2760" t="n">
        <v>0</v>
      </c>
      <c r="W2760" t="n">
        <v>0</v>
      </c>
      <c r="X2760" s="6" t="n"/>
      <c r="Z2760" s="6" t="n">
        <v>47038</v>
      </c>
      <c r="AA2760" t="inlineStr">
        <is>
          <t>n.a.</t>
        </is>
      </c>
      <c r="AB2760" s="6" t="n">
        <v>47038</v>
      </c>
      <c r="AC2760" t="inlineStr"/>
      <c r="AD2760" s="6" t="n">
        <v>46885</v>
      </c>
    </row>
    <row r="2761">
      <c r="A2761" t="inlineStr">
        <is>
          <t>V100062</t>
        </is>
      </c>
      <c r="B2761" t="inlineStr">
        <is>
          <t>2025-0010</t>
        </is>
      </c>
      <c r="C2761" t="n">
        <v>35</v>
      </c>
      <c r="D2761" t="inlineStr"/>
      <c r="E2761" t="inlineStr">
        <is>
          <t>Rail Cargo Austria AG</t>
        </is>
      </c>
      <c r="F2761" t="inlineStr">
        <is>
          <t>WBA</t>
        </is>
      </c>
      <c r="G2761" t="inlineStr">
        <is>
          <t>60' Mobiler</t>
        </is>
      </c>
      <c r="I2761" s="6" t="n"/>
      <c r="J2761" s="6" t="n"/>
      <c r="K2761" t="inlineStr">
        <is>
          <t>plan_deliver_newbuild</t>
        </is>
      </c>
      <c r="L2761" s="6" t="n">
        <v>46048</v>
      </c>
      <c r="M2761" s="6" t="n">
        <v>47038</v>
      </c>
      <c r="N2761" t="n">
        <v>1095</v>
      </c>
      <c r="O2761" s="6" t="n">
        <v>47038</v>
      </c>
      <c r="S2761" t="inlineStr">
        <is>
          <t>n.a.</t>
        </is>
      </c>
      <c r="T2761" s="6" t="n"/>
      <c r="U2761" s="6" t="n"/>
      <c r="V2761" t="n">
        <v>0</v>
      </c>
      <c r="W2761" t="n">
        <v>0</v>
      </c>
      <c r="X2761" s="6" t="n"/>
      <c r="Z2761" s="6" t="n">
        <v>47038</v>
      </c>
      <c r="AA2761" t="inlineStr">
        <is>
          <t>n.a.</t>
        </is>
      </c>
      <c r="AB2761" s="6" t="n">
        <v>47038</v>
      </c>
      <c r="AC2761" t="inlineStr"/>
      <c r="AD2761" s="6" t="n">
        <v>46885</v>
      </c>
    </row>
    <row r="2762">
      <c r="A2762" t="inlineStr">
        <is>
          <t>V100062</t>
        </is>
      </c>
      <c r="B2762" t="inlineStr">
        <is>
          <t>2025-0010</t>
        </is>
      </c>
      <c r="C2762" t="n">
        <v>36</v>
      </c>
      <c r="D2762" t="inlineStr"/>
      <c r="E2762" t="inlineStr">
        <is>
          <t>Rail Cargo Austria AG</t>
        </is>
      </c>
      <c r="F2762" t="inlineStr">
        <is>
          <t>WBA</t>
        </is>
      </c>
      <c r="G2762" t="inlineStr">
        <is>
          <t>60' Mobiler</t>
        </is>
      </c>
      <c r="I2762" s="6" t="n"/>
      <c r="J2762" s="6" t="n"/>
      <c r="K2762" t="inlineStr">
        <is>
          <t>plan_deliver_newbuild</t>
        </is>
      </c>
      <c r="L2762" s="6" t="n">
        <v>46048</v>
      </c>
      <c r="M2762" s="6" t="n">
        <v>47038</v>
      </c>
      <c r="N2762" t="n">
        <v>1095</v>
      </c>
      <c r="O2762" s="6" t="n">
        <v>47038</v>
      </c>
      <c r="S2762" t="inlineStr">
        <is>
          <t>n.a.</t>
        </is>
      </c>
      <c r="T2762" s="6" t="n"/>
      <c r="U2762" s="6" t="n"/>
      <c r="V2762" t="n">
        <v>0</v>
      </c>
      <c r="W2762" t="n">
        <v>0</v>
      </c>
      <c r="X2762" s="6" t="n"/>
      <c r="Z2762" s="6" t="n">
        <v>47038</v>
      </c>
      <c r="AA2762" t="inlineStr">
        <is>
          <t>n.a.</t>
        </is>
      </c>
      <c r="AB2762" s="6" t="n">
        <v>47038</v>
      </c>
      <c r="AC2762" t="inlineStr"/>
      <c r="AD2762" s="6" t="n">
        <v>46885</v>
      </c>
    </row>
    <row r="2763">
      <c r="A2763" t="inlineStr">
        <is>
          <t>V100062</t>
        </is>
      </c>
      <c r="B2763" t="inlineStr">
        <is>
          <t>2025-0010</t>
        </is>
      </c>
      <c r="C2763" t="n">
        <v>37</v>
      </c>
      <c r="D2763" t="inlineStr"/>
      <c r="E2763" t="inlineStr">
        <is>
          <t>Rail Cargo Austria AG</t>
        </is>
      </c>
      <c r="F2763" t="inlineStr">
        <is>
          <t>WBA</t>
        </is>
      </c>
      <c r="G2763" t="inlineStr">
        <is>
          <t>60' Mobiler</t>
        </is>
      </c>
      <c r="I2763" s="6" t="n"/>
      <c r="J2763" s="6" t="n"/>
      <c r="K2763" t="inlineStr">
        <is>
          <t>plan_deliver_newbuild</t>
        </is>
      </c>
      <c r="L2763" s="6" t="n">
        <v>46090</v>
      </c>
      <c r="M2763" s="6" t="n">
        <v>47038</v>
      </c>
      <c r="N2763" t="n">
        <v>1095</v>
      </c>
      <c r="O2763" s="6" t="n">
        <v>47038</v>
      </c>
      <c r="S2763" t="inlineStr">
        <is>
          <t>n.a.</t>
        </is>
      </c>
      <c r="T2763" s="6" t="n"/>
      <c r="U2763" s="6" t="n"/>
      <c r="V2763" t="n">
        <v>0</v>
      </c>
      <c r="W2763" t="n">
        <v>0</v>
      </c>
      <c r="X2763" s="6" t="n"/>
      <c r="Z2763" s="6" t="n">
        <v>47038</v>
      </c>
      <c r="AA2763" t="inlineStr">
        <is>
          <t>n.a.</t>
        </is>
      </c>
      <c r="AB2763" s="6" t="n">
        <v>47038</v>
      </c>
      <c r="AC2763" t="inlineStr"/>
      <c r="AD2763" s="6" t="n">
        <v>46885</v>
      </c>
    </row>
    <row r="2764">
      <c r="A2764" t="inlineStr">
        <is>
          <t>V100062</t>
        </is>
      </c>
      <c r="B2764" t="inlineStr">
        <is>
          <t>2025-0010</t>
        </is>
      </c>
      <c r="C2764" t="n">
        <v>38</v>
      </c>
      <c r="D2764" t="inlineStr"/>
      <c r="E2764" t="inlineStr">
        <is>
          <t>Rail Cargo Austria AG</t>
        </is>
      </c>
      <c r="F2764" t="inlineStr">
        <is>
          <t>WBA</t>
        </is>
      </c>
      <c r="G2764" t="inlineStr">
        <is>
          <t>60' Mobiler</t>
        </is>
      </c>
      <c r="I2764" s="6" t="n"/>
      <c r="J2764" s="6" t="n"/>
      <c r="K2764" t="inlineStr">
        <is>
          <t>plan_deliver_newbuild</t>
        </is>
      </c>
      <c r="L2764" s="6" t="n">
        <v>46090</v>
      </c>
      <c r="M2764" s="6" t="n">
        <v>47038</v>
      </c>
      <c r="N2764" t="n">
        <v>1095</v>
      </c>
      <c r="O2764" s="6" t="n">
        <v>47038</v>
      </c>
      <c r="S2764" t="inlineStr">
        <is>
          <t>n.a.</t>
        </is>
      </c>
      <c r="T2764" s="6" t="n"/>
      <c r="U2764" s="6" t="n"/>
      <c r="V2764" t="n">
        <v>0</v>
      </c>
      <c r="W2764" t="n">
        <v>0</v>
      </c>
      <c r="X2764" s="6" t="n"/>
      <c r="Z2764" s="6" t="n">
        <v>47038</v>
      </c>
      <c r="AA2764" t="inlineStr">
        <is>
          <t>n.a.</t>
        </is>
      </c>
      <c r="AB2764" s="6" t="n">
        <v>47038</v>
      </c>
      <c r="AC2764" t="inlineStr"/>
      <c r="AD2764" s="6" t="n">
        <v>46885</v>
      </c>
    </row>
    <row r="2765">
      <c r="A2765" t="inlineStr">
        <is>
          <t>V100062</t>
        </is>
      </c>
      <c r="B2765" t="inlineStr">
        <is>
          <t>2025-0010</t>
        </is>
      </c>
      <c r="C2765" t="n">
        <v>39</v>
      </c>
      <c r="D2765" t="inlineStr"/>
      <c r="E2765" t="inlineStr">
        <is>
          <t>Rail Cargo Austria AG</t>
        </is>
      </c>
      <c r="F2765" t="inlineStr">
        <is>
          <t>WBA</t>
        </is>
      </c>
      <c r="G2765" t="inlineStr">
        <is>
          <t>60' Mobiler</t>
        </is>
      </c>
      <c r="I2765" s="6" t="n"/>
      <c r="J2765" s="6" t="n"/>
      <c r="K2765" t="inlineStr">
        <is>
          <t>plan_deliver_newbuild</t>
        </is>
      </c>
      <c r="L2765" s="6" t="n">
        <v>46090</v>
      </c>
      <c r="M2765" s="6" t="n">
        <v>47038</v>
      </c>
      <c r="N2765" t="n">
        <v>1095</v>
      </c>
      <c r="O2765" s="6" t="n">
        <v>47038</v>
      </c>
      <c r="S2765" t="inlineStr">
        <is>
          <t>n.a.</t>
        </is>
      </c>
      <c r="T2765" s="6" t="n"/>
      <c r="U2765" s="6" t="n"/>
      <c r="V2765" t="n">
        <v>0</v>
      </c>
      <c r="W2765" t="n">
        <v>0</v>
      </c>
      <c r="X2765" s="6" t="n"/>
      <c r="Z2765" s="6" t="n">
        <v>47038</v>
      </c>
      <c r="AA2765" t="inlineStr">
        <is>
          <t>n.a.</t>
        </is>
      </c>
      <c r="AB2765" s="6" t="n">
        <v>47038</v>
      </c>
      <c r="AC2765" t="inlineStr"/>
      <c r="AD2765" s="6" t="n">
        <v>46885</v>
      </c>
    </row>
    <row r="2766">
      <c r="A2766" t="inlineStr">
        <is>
          <t>V100062</t>
        </is>
      </c>
      <c r="B2766" t="inlineStr">
        <is>
          <t>2025-0010</t>
        </is>
      </c>
      <c r="C2766" t="n">
        <v>40</v>
      </c>
      <c r="D2766" t="inlineStr"/>
      <c r="E2766" t="inlineStr">
        <is>
          <t>Rail Cargo Austria AG</t>
        </is>
      </c>
      <c r="F2766" t="inlineStr">
        <is>
          <t>WBA</t>
        </is>
      </c>
      <c r="G2766" t="inlineStr">
        <is>
          <t>60' Mobiler</t>
        </is>
      </c>
      <c r="I2766" s="6" t="n"/>
      <c r="J2766" s="6" t="n"/>
      <c r="K2766" t="inlineStr">
        <is>
          <t>plan_deliver_newbuild</t>
        </is>
      </c>
      <c r="L2766" s="6" t="n">
        <v>46090</v>
      </c>
      <c r="M2766" s="6" t="n">
        <v>47038</v>
      </c>
      <c r="N2766" t="n">
        <v>1095</v>
      </c>
      <c r="O2766" s="6" t="n">
        <v>47038</v>
      </c>
      <c r="S2766" t="inlineStr">
        <is>
          <t>n.a.</t>
        </is>
      </c>
      <c r="T2766" s="6" t="n"/>
      <c r="U2766" s="6" t="n"/>
      <c r="V2766" t="n">
        <v>0</v>
      </c>
      <c r="W2766" t="n">
        <v>0</v>
      </c>
      <c r="X2766" s="6" t="n"/>
      <c r="Z2766" s="6" t="n">
        <v>47038</v>
      </c>
      <c r="AA2766" t="inlineStr">
        <is>
          <t>n.a.</t>
        </is>
      </c>
      <c r="AB2766" s="6" t="n">
        <v>47038</v>
      </c>
      <c r="AC2766" t="inlineStr"/>
      <c r="AD2766" s="6" t="n">
        <v>46885</v>
      </c>
    </row>
    <row r="2767">
      <c r="A2767" t="inlineStr">
        <is>
          <t>V100062</t>
        </is>
      </c>
      <c r="B2767" t="inlineStr">
        <is>
          <t>2025-0010</t>
        </is>
      </c>
      <c r="C2767" t="n">
        <v>41</v>
      </c>
      <c r="D2767" t="inlineStr"/>
      <c r="E2767" t="inlineStr">
        <is>
          <t>Rail Cargo Austria AG</t>
        </is>
      </c>
      <c r="F2767" t="inlineStr">
        <is>
          <t>WBA</t>
        </is>
      </c>
      <c r="G2767" t="inlineStr">
        <is>
          <t>60' Mobiler</t>
        </is>
      </c>
      <c r="I2767" s="6" t="n"/>
      <c r="J2767" s="6" t="n"/>
      <c r="K2767" t="inlineStr">
        <is>
          <t>plan_deliver_newbuild</t>
        </is>
      </c>
      <c r="L2767" s="6" t="n">
        <v>46090</v>
      </c>
      <c r="M2767" s="6" t="n">
        <v>47038</v>
      </c>
      <c r="N2767" t="n">
        <v>1095</v>
      </c>
      <c r="O2767" s="6" t="n">
        <v>47038</v>
      </c>
      <c r="S2767" t="inlineStr">
        <is>
          <t>n.a.</t>
        </is>
      </c>
      <c r="T2767" s="6" t="n"/>
      <c r="U2767" s="6" t="n"/>
      <c r="V2767" t="n">
        <v>0</v>
      </c>
      <c r="W2767" t="n">
        <v>0</v>
      </c>
      <c r="X2767" s="6" t="n"/>
      <c r="Z2767" s="6" t="n">
        <v>47038</v>
      </c>
      <c r="AA2767" t="inlineStr">
        <is>
          <t>n.a.</t>
        </is>
      </c>
      <c r="AB2767" s="6" t="n">
        <v>47038</v>
      </c>
      <c r="AC2767" t="inlineStr"/>
      <c r="AD2767" s="6" t="n">
        <v>46885</v>
      </c>
    </row>
    <row r="2768">
      <c r="A2768" t="inlineStr">
        <is>
          <t>V100062</t>
        </is>
      </c>
      <c r="B2768" t="inlineStr">
        <is>
          <t>2025-0010</t>
        </is>
      </c>
      <c r="C2768" t="n">
        <v>42</v>
      </c>
      <c r="D2768" t="inlineStr"/>
      <c r="E2768" t="inlineStr">
        <is>
          <t>Rail Cargo Austria AG</t>
        </is>
      </c>
      <c r="F2768" t="inlineStr">
        <is>
          <t>WBA</t>
        </is>
      </c>
      <c r="G2768" t="inlineStr">
        <is>
          <t>60' Mobiler</t>
        </is>
      </c>
      <c r="I2768" s="6" t="n"/>
      <c r="J2768" s="6" t="n"/>
      <c r="K2768" t="inlineStr">
        <is>
          <t>plan_deliver_newbuild</t>
        </is>
      </c>
      <c r="L2768" s="6" t="n">
        <v>46090</v>
      </c>
      <c r="M2768" s="6" t="n">
        <v>47038</v>
      </c>
      <c r="N2768" t="n">
        <v>1095</v>
      </c>
      <c r="O2768" s="6" t="n">
        <v>47038</v>
      </c>
      <c r="S2768" t="inlineStr">
        <is>
          <t>n.a.</t>
        </is>
      </c>
      <c r="T2768" s="6" t="n"/>
      <c r="U2768" s="6" t="n"/>
      <c r="V2768" t="n">
        <v>0</v>
      </c>
      <c r="W2768" t="n">
        <v>0</v>
      </c>
      <c r="X2768" s="6" t="n"/>
      <c r="Z2768" s="6" t="n">
        <v>47038</v>
      </c>
      <c r="AA2768" t="inlineStr">
        <is>
          <t>n.a.</t>
        </is>
      </c>
      <c r="AB2768" s="6" t="n">
        <v>47038</v>
      </c>
      <c r="AC2768" t="inlineStr"/>
      <c r="AD2768" s="6" t="n">
        <v>46885</v>
      </c>
    </row>
    <row r="2769">
      <c r="A2769" t="inlineStr">
        <is>
          <t>V100062</t>
        </is>
      </c>
      <c r="B2769" t="inlineStr">
        <is>
          <t>2025-0010</t>
        </is>
      </c>
      <c r="C2769" t="n">
        <v>43</v>
      </c>
      <c r="D2769" t="inlineStr"/>
      <c r="E2769" t="inlineStr">
        <is>
          <t>Rail Cargo Austria AG</t>
        </is>
      </c>
      <c r="F2769" t="inlineStr">
        <is>
          <t>WBA</t>
        </is>
      </c>
      <c r="G2769" t="inlineStr">
        <is>
          <t>60' Mobiler</t>
        </is>
      </c>
      <c r="I2769" s="6" t="n"/>
      <c r="J2769" s="6" t="n"/>
      <c r="K2769" t="inlineStr">
        <is>
          <t>plan_deliver_newbuild</t>
        </is>
      </c>
      <c r="L2769" s="6" t="n">
        <v>46090</v>
      </c>
      <c r="M2769" s="6" t="n">
        <v>47038</v>
      </c>
      <c r="N2769" t="n">
        <v>1095</v>
      </c>
      <c r="O2769" s="6" t="n">
        <v>47038</v>
      </c>
      <c r="S2769" t="inlineStr">
        <is>
          <t>n.a.</t>
        </is>
      </c>
      <c r="T2769" s="6" t="n"/>
      <c r="U2769" s="6" t="n"/>
      <c r="V2769" t="n">
        <v>0</v>
      </c>
      <c r="W2769" t="n">
        <v>0</v>
      </c>
      <c r="X2769" s="6" t="n"/>
      <c r="Z2769" s="6" t="n">
        <v>47038</v>
      </c>
      <c r="AA2769" t="inlineStr">
        <is>
          <t>n.a.</t>
        </is>
      </c>
      <c r="AB2769" s="6" t="n">
        <v>47038</v>
      </c>
      <c r="AC2769" t="inlineStr"/>
      <c r="AD2769" s="6" t="n">
        <v>46885</v>
      </c>
    </row>
    <row r="2770">
      <c r="A2770" t="inlineStr">
        <is>
          <t>V100062</t>
        </is>
      </c>
      <c r="B2770" t="inlineStr">
        <is>
          <t>2025-0010</t>
        </is>
      </c>
      <c r="C2770" t="n">
        <v>44</v>
      </c>
      <c r="D2770" t="inlineStr"/>
      <c r="E2770" t="inlineStr">
        <is>
          <t>Rail Cargo Austria AG</t>
        </is>
      </c>
      <c r="F2770" t="inlineStr">
        <is>
          <t>WBA</t>
        </is>
      </c>
      <c r="G2770" t="inlineStr">
        <is>
          <t>60' Mobiler</t>
        </is>
      </c>
      <c r="I2770" s="6" t="n"/>
      <c r="J2770" s="6" t="n"/>
      <c r="K2770" t="inlineStr">
        <is>
          <t>plan_deliver_newbuild</t>
        </is>
      </c>
      <c r="L2770" s="6" t="n">
        <v>46090</v>
      </c>
      <c r="M2770" s="6" t="n">
        <v>47038</v>
      </c>
      <c r="N2770" t="n">
        <v>1095</v>
      </c>
      <c r="O2770" s="6" t="n">
        <v>47038</v>
      </c>
      <c r="S2770" t="inlineStr">
        <is>
          <t>n.a.</t>
        </is>
      </c>
      <c r="T2770" s="6" t="n"/>
      <c r="U2770" s="6" t="n"/>
      <c r="V2770" t="n">
        <v>0</v>
      </c>
      <c r="W2770" t="n">
        <v>0</v>
      </c>
      <c r="X2770" s="6" t="n"/>
      <c r="Z2770" s="6" t="n">
        <v>47038</v>
      </c>
      <c r="AA2770" t="inlineStr">
        <is>
          <t>n.a.</t>
        </is>
      </c>
      <c r="AB2770" s="6" t="n">
        <v>47038</v>
      </c>
      <c r="AC2770" t="inlineStr"/>
      <c r="AD2770" s="6" t="n">
        <v>46885</v>
      </c>
    </row>
    <row r="2771">
      <c r="A2771" t="inlineStr">
        <is>
          <t>V100062</t>
        </is>
      </c>
      <c r="B2771" t="inlineStr">
        <is>
          <t>2025-0010</t>
        </is>
      </c>
      <c r="C2771" t="n">
        <v>45</v>
      </c>
      <c r="D2771" t="inlineStr"/>
      <c r="E2771" t="inlineStr">
        <is>
          <t>Rail Cargo Austria AG</t>
        </is>
      </c>
      <c r="F2771" t="inlineStr">
        <is>
          <t>WBA</t>
        </is>
      </c>
      <c r="G2771" t="inlineStr">
        <is>
          <t>60' Mobiler</t>
        </is>
      </c>
      <c r="I2771" s="6" t="n"/>
      <c r="J2771" s="6" t="n"/>
      <c r="K2771" t="inlineStr">
        <is>
          <t>plan_deliver_newbuild</t>
        </is>
      </c>
      <c r="L2771" s="6" t="n">
        <v>46090</v>
      </c>
      <c r="M2771" s="6" t="n">
        <v>47038</v>
      </c>
      <c r="N2771" t="n">
        <v>1095</v>
      </c>
      <c r="O2771" s="6" t="n">
        <v>47038</v>
      </c>
      <c r="S2771" t="inlineStr">
        <is>
          <t>n.a.</t>
        </is>
      </c>
      <c r="T2771" s="6" t="n"/>
      <c r="U2771" s="6" t="n"/>
      <c r="V2771" t="n">
        <v>0</v>
      </c>
      <c r="W2771" t="n">
        <v>0</v>
      </c>
      <c r="X2771" s="6" t="n"/>
      <c r="Z2771" s="6" t="n">
        <v>47038</v>
      </c>
      <c r="AA2771" t="inlineStr">
        <is>
          <t>n.a.</t>
        </is>
      </c>
      <c r="AB2771" s="6" t="n">
        <v>47038</v>
      </c>
      <c r="AC2771" t="inlineStr"/>
      <c r="AD2771" s="6" t="n">
        <v>46885</v>
      </c>
    </row>
    <row r="2772">
      <c r="A2772" t="inlineStr">
        <is>
          <t>V100062</t>
        </is>
      </c>
      <c r="B2772" t="inlineStr">
        <is>
          <t>2025-0010</t>
        </is>
      </c>
      <c r="C2772" t="n">
        <v>46</v>
      </c>
      <c r="D2772" t="inlineStr"/>
      <c r="E2772" t="inlineStr">
        <is>
          <t>Rail Cargo Austria AG</t>
        </is>
      </c>
      <c r="F2772" t="inlineStr">
        <is>
          <t>WBA</t>
        </is>
      </c>
      <c r="G2772" t="inlineStr">
        <is>
          <t>60' Mobiler</t>
        </is>
      </c>
      <c r="I2772" s="6" t="n"/>
      <c r="J2772" s="6" t="n"/>
      <c r="K2772" t="inlineStr">
        <is>
          <t>plan_deliver_newbuild</t>
        </is>
      </c>
      <c r="L2772" s="6" t="n">
        <v>46090</v>
      </c>
      <c r="M2772" s="6" t="n">
        <v>47038</v>
      </c>
      <c r="N2772" t="n">
        <v>1095</v>
      </c>
      <c r="O2772" s="6" t="n">
        <v>47038</v>
      </c>
      <c r="S2772" t="inlineStr">
        <is>
          <t>n.a.</t>
        </is>
      </c>
      <c r="T2772" s="6" t="n"/>
      <c r="U2772" s="6" t="n"/>
      <c r="V2772" t="n">
        <v>0</v>
      </c>
      <c r="W2772" t="n">
        <v>0</v>
      </c>
      <c r="X2772" s="6" t="n"/>
      <c r="Z2772" s="6" t="n">
        <v>47038</v>
      </c>
      <c r="AA2772" t="inlineStr">
        <is>
          <t>n.a.</t>
        </is>
      </c>
      <c r="AB2772" s="6" t="n">
        <v>47038</v>
      </c>
      <c r="AC2772" t="inlineStr"/>
      <c r="AD2772" s="6" t="n">
        <v>46885</v>
      </c>
    </row>
    <row r="2773">
      <c r="A2773" t="inlineStr">
        <is>
          <t>V100062</t>
        </is>
      </c>
      <c r="B2773" t="inlineStr">
        <is>
          <t>2025-0010</t>
        </is>
      </c>
      <c r="C2773" t="n">
        <v>47</v>
      </c>
      <c r="D2773" t="inlineStr"/>
      <c r="E2773" t="inlineStr">
        <is>
          <t>Rail Cargo Austria AG</t>
        </is>
      </c>
      <c r="F2773" t="inlineStr">
        <is>
          <t>WBA</t>
        </is>
      </c>
      <c r="G2773" t="inlineStr">
        <is>
          <t>60' Mobiler</t>
        </is>
      </c>
      <c r="I2773" s="6" t="n"/>
      <c r="J2773" s="6" t="n"/>
      <c r="K2773" t="inlineStr">
        <is>
          <t>plan_deliver_newbuild</t>
        </is>
      </c>
      <c r="L2773" s="6" t="n">
        <v>46090</v>
      </c>
      <c r="M2773" s="6" t="n">
        <v>47038</v>
      </c>
      <c r="N2773" t="n">
        <v>1095</v>
      </c>
      <c r="O2773" s="6" t="n">
        <v>47038</v>
      </c>
      <c r="S2773" t="inlineStr">
        <is>
          <t>n.a.</t>
        </is>
      </c>
      <c r="T2773" s="6" t="n"/>
      <c r="U2773" s="6" t="n"/>
      <c r="V2773" t="n">
        <v>0</v>
      </c>
      <c r="W2773" t="n">
        <v>0</v>
      </c>
      <c r="X2773" s="6" t="n"/>
      <c r="Z2773" s="6" t="n">
        <v>47038</v>
      </c>
      <c r="AA2773" t="inlineStr">
        <is>
          <t>n.a.</t>
        </is>
      </c>
      <c r="AB2773" s="6" t="n">
        <v>47038</v>
      </c>
      <c r="AC2773" t="inlineStr"/>
      <c r="AD2773" s="6" t="n">
        <v>46885</v>
      </c>
    </row>
    <row r="2774">
      <c r="A2774" t="inlineStr">
        <is>
          <t>V100062</t>
        </is>
      </c>
      <c r="B2774" t="inlineStr">
        <is>
          <t>2025-0010</t>
        </is>
      </c>
      <c r="C2774" t="n">
        <v>48</v>
      </c>
      <c r="D2774" t="inlineStr"/>
      <c r="E2774" t="inlineStr">
        <is>
          <t>Rail Cargo Austria AG</t>
        </is>
      </c>
      <c r="F2774" t="inlineStr">
        <is>
          <t>WBA</t>
        </is>
      </c>
      <c r="G2774" t="inlineStr">
        <is>
          <t>60' Mobiler</t>
        </is>
      </c>
      <c r="I2774" s="6" t="n"/>
      <c r="J2774" s="6" t="n"/>
      <c r="K2774" t="inlineStr">
        <is>
          <t>plan_deliver_newbuild</t>
        </is>
      </c>
      <c r="L2774" s="6" t="n">
        <v>46090</v>
      </c>
      <c r="M2774" s="6" t="n">
        <v>47038</v>
      </c>
      <c r="N2774" t="n">
        <v>1095</v>
      </c>
      <c r="O2774" s="6" t="n">
        <v>47038</v>
      </c>
      <c r="S2774" t="inlineStr">
        <is>
          <t>n.a.</t>
        </is>
      </c>
      <c r="T2774" s="6" t="n"/>
      <c r="U2774" s="6" t="n"/>
      <c r="V2774" t="n">
        <v>0</v>
      </c>
      <c r="W2774" t="n">
        <v>0</v>
      </c>
      <c r="X2774" s="6" t="n"/>
      <c r="Z2774" s="6" t="n">
        <v>47038</v>
      </c>
      <c r="AA2774" t="inlineStr">
        <is>
          <t>n.a.</t>
        </is>
      </c>
      <c r="AB2774" s="6" t="n">
        <v>47038</v>
      </c>
      <c r="AC2774" t="inlineStr"/>
      <c r="AD2774" s="6" t="n">
        <v>46885</v>
      </c>
    </row>
    <row r="2775">
      <c r="A2775" t="inlineStr">
        <is>
          <t>V100060</t>
        </is>
      </c>
      <c r="B2775" t="inlineStr">
        <is>
          <t>2024-0031</t>
        </is>
      </c>
      <c r="C2775" t="n">
        <v>1</v>
      </c>
      <c r="D2775" t="inlineStr">
        <is>
          <t>37 80 4565 517-2</t>
        </is>
      </c>
      <c r="E2775" t="inlineStr">
        <is>
          <t>Rail Cargo Austria AG</t>
        </is>
      </c>
      <c r="F2775" t="inlineStr">
        <is>
          <t>WBA</t>
        </is>
      </c>
      <c r="G2775" t="inlineStr">
        <is>
          <t>60' CW</t>
        </is>
      </c>
      <c r="H2775" t="n">
        <v>0</v>
      </c>
      <c r="I2775" s="6" t="n">
        <v>0</v>
      </c>
      <c r="J2775" s="6" t="n">
        <v>0</v>
      </c>
      <c r="K2775" t="inlineStr">
        <is>
          <t>run_initial_fixed_duration</t>
        </is>
      </c>
      <c r="L2775" s="6" t="n">
        <v>45541</v>
      </c>
      <c r="M2775" s="6" t="n">
        <v>46721</v>
      </c>
      <c r="N2775" t="n">
        <v>1186</v>
      </c>
      <c r="O2775" s="6" t="n">
        <v>46721</v>
      </c>
      <c r="S2775" t="inlineStr">
        <is>
          <t>n.a.</t>
        </is>
      </c>
      <c r="T2775" s="6" t="n"/>
      <c r="U2775" s="6" t="n"/>
      <c r="V2775" t="n">
        <v>0</v>
      </c>
      <c r="W2775" t="n">
        <v>0</v>
      </c>
      <c r="X2775" s="6" t="n"/>
      <c r="Z2775" s="6" t="n">
        <v>46721</v>
      </c>
      <c r="AA2775" t="inlineStr">
        <is>
          <t>n.a.</t>
        </is>
      </c>
      <c r="AB2775" s="6" t="n">
        <v>46721</v>
      </c>
      <c r="AC2775" t="inlineStr"/>
      <c r="AD2775" s="6" t="n">
        <v>46568</v>
      </c>
    </row>
    <row r="2776">
      <c r="A2776" t="inlineStr">
        <is>
          <t>V100060</t>
        </is>
      </c>
      <c r="B2776" t="inlineStr">
        <is>
          <t>2024-0031</t>
        </is>
      </c>
      <c r="C2776" t="n">
        <v>2</v>
      </c>
      <c r="D2776" t="inlineStr">
        <is>
          <t>37 80 4564 495-2</t>
        </is>
      </c>
      <c r="E2776" t="inlineStr">
        <is>
          <t>Rail Cargo Austria AG</t>
        </is>
      </c>
      <c r="F2776" t="inlineStr">
        <is>
          <t>WBA</t>
        </is>
      </c>
      <c r="G2776" t="inlineStr">
        <is>
          <t>60' CW</t>
        </is>
      </c>
      <c r="H2776" t="n">
        <v>0</v>
      </c>
      <c r="I2776" s="6" t="n">
        <v>0</v>
      </c>
      <c r="J2776" s="6" t="n">
        <v>0</v>
      </c>
      <c r="K2776" t="inlineStr">
        <is>
          <t>run_initial_fixed_duration</t>
        </is>
      </c>
      <c r="L2776" s="6" t="n">
        <v>45541</v>
      </c>
      <c r="M2776" s="6" t="n">
        <v>46721</v>
      </c>
      <c r="N2776" t="n">
        <v>1186</v>
      </c>
      <c r="O2776" s="6" t="n">
        <v>46721</v>
      </c>
      <c r="S2776" t="inlineStr">
        <is>
          <t>n.a.</t>
        </is>
      </c>
      <c r="T2776" s="6" t="n"/>
      <c r="U2776" s="6" t="n"/>
      <c r="V2776" t="n">
        <v>0</v>
      </c>
      <c r="W2776" t="n">
        <v>0</v>
      </c>
      <c r="X2776" s="6" t="n"/>
      <c r="Z2776" s="6" t="n">
        <v>46721</v>
      </c>
      <c r="AA2776" t="inlineStr">
        <is>
          <t>n.a.</t>
        </is>
      </c>
      <c r="AB2776" s="6" t="n">
        <v>46721</v>
      </c>
      <c r="AC2776" t="inlineStr"/>
      <c r="AD2776" s="6" t="n">
        <v>46568</v>
      </c>
    </row>
    <row r="2777">
      <c r="A2777" t="inlineStr">
        <is>
          <t>V100060</t>
        </is>
      </c>
      <c r="B2777" t="inlineStr">
        <is>
          <t>2024-0031</t>
        </is>
      </c>
      <c r="C2777" t="n">
        <v>3</v>
      </c>
      <c r="D2777" t="inlineStr">
        <is>
          <t>37 80 4564 509-0</t>
        </is>
      </c>
      <c r="E2777" t="inlineStr">
        <is>
          <t>Rail Cargo Austria AG</t>
        </is>
      </c>
      <c r="F2777" t="inlineStr">
        <is>
          <t>WBA</t>
        </is>
      </c>
      <c r="G2777" t="inlineStr">
        <is>
          <t>60' CW</t>
        </is>
      </c>
      <c r="H2777" t="n">
        <v>0</v>
      </c>
      <c r="I2777" s="6" t="n">
        <v>0</v>
      </c>
      <c r="J2777" s="6" t="n">
        <v>0</v>
      </c>
      <c r="K2777" t="inlineStr">
        <is>
          <t>run_initial_fixed_duration</t>
        </is>
      </c>
      <c r="L2777" s="6" t="n">
        <v>45541</v>
      </c>
      <c r="M2777" s="6" t="n">
        <v>46721</v>
      </c>
      <c r="N2777" t="n">
        <v>1186</v>
      </c>
      <c r="O2777" s="6" t="n">
        <v>46721</v>
      </c>
      <c r="S2777" t="inlineStr">
        <is>
          <t>n.a.</t>
        </is>
      </c>
      <c r="T2777" s="6" t="n"/>
      <c r="U2777" s="6" t="n"/>
      <c r="V2777" t="n">
        <v>0</v>
      </c>
      <c r="W2777" t="n">
        <v>0</v>
      </c>
      <c r="X2777" s="6" t="n"/>
      <c r="Z2777" s="6" t="n">
        <v>46721</v>
      </c>
      <c r="AA2777" t="inlineStr">
        <is>
          <t>n.a.</t>
        </is>
      </c>
      <c r="AB2777" s="6" t="n">
        <v>46721</v>
      </c>
      <c r="AC2777" t="inlineStr"/>
      <c r="AD2777" s="6" t="n">
        <v>46568</v>
      </c>
    </row>
    <row r="2778">
      <c r="A2778" t="inlineStr">
        <is>
          <t>V100060</t>
        </is>
      </c>
      <c r="B2778" t="inlineStr">
        <is>
          <t>2024-0031</t>
        </is>
      </c>
      <c r="C2778" t="n">
        <v>4</v>
      </c>
      <c r="D2778" t="inlineStr">
        <is>
          <t>37 80 4564 517-3</t>
        </is>
      </c>
      <c r="E2778" t="inlineStr">
        <is>
          <t>Rail Cargo Austria AG</t>
        </is>
      </c>
      <c r="F2778" t="inlineStr">
        <is>
          <t>WBA</t>
        </is>
      </c>
      <c r="G2778" t="inlineStr">
        <is>
          <t>60' CW</t>
        </is>
      </c>
      <c r="H2778" t="n">
        <v>0</v>
      </c>
      <c r="I2778" s="6" t="n">
        <v>0</v>
      </c>
      <c r="J2778" s="6" t="n">
        <v>0</v>
      </c>
      <c r="K2778" t="inlineStr">
        <is>
          <t>run_initial_fixed_duration</t>
        </is>
      </c>
      <c r="L2778" s="6" t="n">
        <v>45541</v>
      </c>
      <c r="M2778" s="6" t="n">
        <v>46721</v>
      </c>
      <c r="N2778" t="n">
        <v>1186</v>
      </c>
      <c r="O2778" s="6" t="n">
        <v>46721</v>
      </c>
      <c r="S2778" t="inlineStr">
        <is>
          <t>n.a.</t>
        </is>
      </c>
      <c r="T2778" s="6" t="n"/>
      <c r="U2778" s="6" t="n"/>
      <c r="V2778" t="n">
        <v>0</v>
      </c>
      <c r="W2778" t="n">
        <v>0</v>
      </c>
      <c r="X2778" s="6" t="n"/>
      <c r="Z2778" s="6" t="n">
        <v>46721</v>
      </c>
      <c r="AA2778" t="inlineStr">
        <is>
          <t>n.a.</t>
        </is>
      </c>
      <c r="AB2778" s="6" t="n">
        <v>46721</v>
      </c>
      <c r="AC2778" t="inlineStr"/>
      <c r="AD2778" s="6" t="n">
        <v>46568</v>
      </c>
    </row>
    <row r="2779">
      <c r="A2779" t="inlineStr">
        <is>
          <t>V100060</t>
        </is>
      </c>
      <c r="B2779" t="inlineStr">
        <is>
          <t>2024-0031</t>
        </is>
      </c>
      <c r="C2779" t="n">
        <v>5</v>
      </c>
      <c r="D2779" t="inlineStr">
        <is>
          <t>37 80 4564 519-9</t>
        </is>
      </c>
      <c r="E2779" t="inlineStr">
        <is>
          <t>Rail Cargo Austria AG</t>
        </is>
      </c>
      <c r="F2779" t="inlineStr">
        <is>
          <t>WBA</t>
        </is>
      </c>
      <c r="G2779" t="inlineStr">
        <is>
          <t>60' CW</t>
        </is>
      </c>
      <c r="H2779" t="n">
        <v>0</v>
      </c>
      <c r="I2779" s="6" t="n">
        <v>0</v>
      </c>
      <c r="J2779" s="6" t="n">
        <v>0</v>
      </c>
      <c r="K2779" t="inlineStr">
        <is>
          <t>run_initial_fixed_duration</t>
        </is>
      </c>
      <c r="L2779" s="6" t="n">
        <v>45541</v>
      </c>
      <c r="M2779" s="6" t="n">
        <v>46721</v>
      </c>
      <c r="N2779" t="n">
        <v>1186</v>
      </c>
      <c r="O2779" s="6" t="n">
        <v>46721</v>
      </c>
      <c r="S2779" t="inlineStr">
        <is>
          <t>n.a.</t>
        </is>
      </c>
      <c r="T2779" s="6" t="n"/>
      <c r="U2779" s="6" t="n"/>
      <c r="V2779" t="n">
        <v>0</v>
      </c>
      <c r="W2779" t="n">
        <v>0</v>
      </c>
      <c r="X2779" s="6" t="n"/>
      <c r="Z2779" s="6" t="n">
        <v>46721</v>
      </c>
      <c r="AA2779" t="inlineStr">
        <is>
          <t>n.a.</t>
        </is>
      </c>
      <c r="AB2779" s="6" t="n">
        <v>46721</v>
      </c>
      <c r="AC2779" t="inlineStr"/>
      <c r="AD2779" s="6" t="n">
        <v>46568</v>
      </c>
    </row>
    <row r="2780">
      <c r="A2780" t="inlineStr">
        <is>
          <t>V100060</t>
        </is>
      </c>
      <c r="B2780" t="inlineStr">
        <is>
          <t>2024-0031</t>
        </is>
      </c>
      <c r="C2780" t="n">
        <v>6</v>
      </c>
      <c r="D2780" t="inlineStr">
        <is>
          <t>37 80 4565 522-2</t>
        </is>
      </c>
      <c r="E2780" t="inlineStr">
        <is>
          <t>Rail Cargo Austria AG</t>
        </is>
      </c>
      <c r="F2780" t="inlineStr">
        <is>
          <t>WBA</t>
        </is>
      </c>
      <c r="G2780" t="inlineStr">
        <is>
          <t>60' CW</t>
        </is>
      </c>
      <c r="H2780" t="n">
        <v>0</v>
      </c>
      <c r="I2780" s="6" t="n">
        <v>0</v>
      </c>
      <c r="J2780" s="6" t="n">
        <v>0</v>
      </c>
      <c r="K2780" t="inlineStr">
        <is>
          <t>run_initial_fixed_duration</t>
        </is>
      </c>
      <c r="L2780" s="6" t="n">
        <v>45541</v>
      </c>
      <c r="M2780" s="6" t="n">
        <v>46721</v>
      </c>
      <c r="N2780" t="n">
        <v>1186</v>
      </c>
      <c r="O2780" s="6" t="n">
        <v>46721</v>
      </c>
      <c r="S2780" t="inlineStr">
        <is>
          <t>n.a.</t>
        </is>
      </c>
      <c r="T2780" s="6" t="n"/>
      <c r="U2780" s="6" t="n"/>
      <c r="V2780" t="n">
        <v>0</v>
      </c>
      <c r="W2780" t="n">
        <v>0</v>
      </c>
      <c r="X2780" s="6" t="n"/>
      <c r="Z2780" s="6" t="n">
        <v>46721</v>
      </c>
      <c r="AA2780" t="inlineStr">
        <is>
          <t>n.a.</t>
        </is>
      </c>
      <c r="AB2780" s="6" t="n">
        <v>46721</v>
      </c>
      <c r="AC2780" t="inlineStr"/>
      <c r="AD2780" s="6" t="n">
        <v>46568</v>
      </c>
    </row>
    <row r="2781">
      <c r="A2781" t="inlineStr">
        <is>
          <t>V100060</t>
        </is>
      </c>
      <c r="B2781" t="inlineStr">
        <is>
          <t>2024-0031</t>
        </is>
      </c>
      <c r="C2781" t="n">
        <v>7</v>
      </c>
      <c r="D2781" t="inlineStr">
        <is>
          <t>37 80 4564 669-2</t>
        </is>
      </c>
      <c r="E2781" t="inlineStr">
        <is>
          <t>Rail Cargo Austria AG</t>
        </is>
      </c>
      <c r="F2781" t="inlineStr">
        <is>
          <t>WBA</t>
        </is>
      </c>
      <c r="G2781" t="inlineStr">
        <is>
          <t>60' CW</t>
        </is>
      </c>
      <c r="H2781" t="n">
        <v>0</v>
      </c>
      <c r="I2781" s="6" t="n">
        <v>0</v>
      </c>
      <c r="J2781" s="6" t="n">
        <v>0</v>
      </c>
      <c r="K2781" t="inlineStr">
        <is>
          <t>run_initial_fixed_duration</t>
        </is>
      </c>
      <c r="L2781" s="6" t="n">
        <v>45541</v>
      </c>
      <c r="M2781" s="6" t="n">
        <v>46721</v>
      </c>
      <c r="N2781" t="n">
        <v>1186</v>
      </c>
      <c r="O2781" s="6" t="n">
        <v>46721</v>
      </c>
      <c r="S2781" t="inlineStr">
        <is>
          <t>n.a.</t>
        </is>
      </c>
      <c r="T2781" s="6" t="n"/>
      <c r="U2781" s="6" t="n"/>
      <c r="V2781" t="n">
        <v>0</v>
      </c>
      <c r="W2781" t="n">
        <v>0</v>
      </c>
      <c r="X2781" s="6" t="n"/>
      <c r="Z2781" s="6" t="n">
        <v>46721</v>
      </c>
      <c r="AA2781" t="inlineStr">
        <is>
          <t>n.a.</t>
        </is>
      </c>
      <c r="AB2781" s="6" t="n">
        <v>46721</v>
      </c>
      <c r="AC2781" t="inlineStr"/>
      <c r="AD2781" s="6" t="n">
        <v>46568</v>
      </c>
    </row>
    <row r="2782">
      <c r="A2782" t="inlineStr">
        <is>
          <t>V100060</t>
        </is>
      </c>
      <c r="B2782" t="inlineStr">
        <is>
          <t>2024-0031</t>
        </is>
      </c>
      <c r="C2782" t="n">
        <v>8</v>
      </c>
      <c r="D2782" t="inlineStr">
        <is>
          <t>37 80 4564 540-5</t>
        </is>
      </c>
      <c r="E2782" t="inlineStr">
        <is>
          <t>Rail Cargo Austria AG</t>
        </is>
      </c>
      <c r="F2782" t="inlineStr">
        <is>
          <t>WBA</t>
        </is>
      </c>
      <c r="G2782" t="inlineStr">
        <is>
          <t>60' CW</t>
        </is>
      </c>
      <c r="H2782" t="n">
        <v>0</v>
      </c>
      <c r="I2782" s="6" t="n">
        <v>0</v>
      </c>
      <c r="J2782" s="6" t="n">
        <v>0</v>
      </c>
      <c r="K2782" t="inlineStr">
        <is>
          <t>run_initial_fixed_duration</t>
        </is>
      </c>
      <c r="L2782" s="6" t="n">
        <v>45541</v>
      </c>
      <c r="M2782" s="6" t="n">
        <v>46721</v>
      </c>
      <c r="N2782" t="n">
        <v>1186</v>
      </c>
      <c r="O2782" s="6" t="n">
        <v>46721</v>
      </c>
      <c r="S2782" t="inlineStr">
        <is>
          <t>n.a.</t>
        </is>
      </c>
      <c r="T2782" s="6" t="n"/>
      <c r="U2782" s="6" t="n"/>
      <c r="V2782" t="n">
        <v>0</v>
      </c>
      <c r="W2782" t="n">
        <v>0</v>
      </c>
      <c r="X2782" s="6" t="n"/>
      <c r="Z2782" s="6" t="n">
        <v>46721</v>
      </c>
      <c r="AA2782" t="inlineStr">
        <is>
          <t>n.a.</t>
        </is>
      </c>
      <c r="AB2782" s="6" t="n">
        <v>46721</v>
      </c>
      <c r="AC2782" t="inlineStr"/>
      <c r="AD2782" s="6" t="n">
        <v>46568</v>
      </c>
    </row>
    <row r="2783">
      <c r="A2783" t="inlineStr">
        <is>
          <t>V100060</t>
        </is>
      </c>
      <c r="B2783" t="inlineStr">
        <is>
          <t>2024-0031</t>
        </is>
      </c>
      <c r="C2783" t="n">
        <v>9</v>
      </c>
      <c r="D2783" t="inlineStr">
        <is>
          <t>37 80 4564 550-4</t>
        </is>
      </c>
      <c r="E2783" t="inlineStr">
        <is>
          <t>Rail Cargo Austria AG</t>
        </is>
      </c>
      <c r="F2783" t="inlineStr">
        <is>
          <t>WBA</t>
        </is>
      </c>
      <c r="G2783" t="inlineStr">
        <is>
          <t>60' CW</t>
        </is>
      </c>
      <c r="H2783" t="n">
        <v>0</v>
      </c>
      <c r="I2783" s="6" t="n">
        <v>0</v>
      </c>
      <c r="J2783" s="6" t="n">
        <v>0</v>
      </c>
      <c r="K2783" t="inlineStr">
        <is>
          <t>run_initial_fixed_duration</t>
        </is>
      </c>
      <c r="L2783" s="6" t="n">
        <v>45541</v>
      </c>
      <c r="M2783" s="6" t="n">
        <v>46721</v>
      </c>
      <c r="N2783" t="n">
        <v>1186</v>
      </c>
      <c r="O2783" s="6" t="n">
        <v>46721</v>
      </c>
      <c r="S2783" t="inlineStr">
        <is>
          <t>n.a.</t>
        </is>
      </c>
      <c r="T2783" s="6" t="n"/>
      <c r="U2783" s="6" t="n"/>
      <c r="V2783" t="n">
        <v>0</v>
      </c>
      <c r="W2783" t="n">
        <v>0</v>
      </c>
      <c r="X2783" s="6" t="n"/>
      <c r="Z2783" s="6" t="n">
        <v>46721</v>
      </c>
      <c r="AA2783" t="inlineStr">
        <is>
          <t>n.a.</t>
        </is>
      </c>
      <c r="AB2783" s="6" t="n">
        <v>46721</v>
      </c>
      <c r="AC2783" t="inlineStr"/>
      <c r="AD2783" s="6" t="n">
        <v>46568</v>
      </c>
    </row>
    <row r="2784">
      <c r="A2784" t="inlineStr">
        <is>
          <t>V100060</t>
        </is>
      </c>
      <c r="B2784" t="inlineStr">
        <is>
          <t>2024-0031</t>
        </is>
      </c>
      <c r="C2784" t="n">
        <v>10</v>
      </c>
      <c r="D2784" t="inlineStr">
        <is>
          <t>37 80 4564 557-9</t>
        </is>
      </c>
      <c r="E2784" t="inlineStr">
        <is>
          <t>Rail Cargo Austria AG</t>
        </is>
      </c>
      <c r="F2784" t="inlineStr">
        <is>
          <t>WBA</t>
        </is>
      </c>
      <c r="G2784" t="inlineStr">
        <is>
          <t>60' CW</t>
        </is>
      </c>
      <c r="H2784" t="n">
        <v>0</v>
      </c>
      <c r="I2784" s="6" t="n">
        <v>0</v>
      </c>
      <c r="J2784" s="6" t="n">
        <v>0</v>
      </c>
      <c r="K2784" t="inlineStr">
        <is>
          <t>run_initial_fixed_duration</t>
        </is>
      </c>
      <c r="L2784" s="6" t="n">
        <v>45541</v>
      </c>
      <c r="M2784" s="6" t="n">
        <v>46721</v>
      </c>
      <c r="N2784" t="n">
        <v>1186</v>
      </c>
      <c r="O2784" s="6" t="n">
        <v>46721</v>
      </c>
      <c r="S2784" t="inlineStr">
        <is>
          <t>n.a.</t>
        </is>
      </c>
      <c r="T2784" s="6" t="n"/>
      <c r="U2784" s="6" t="n"/>
      <c r="V2784" t="n">
        <v>0</v>
      </c>
      <c r="W2784" t="n">
        <v>0</v>
      </c>
      <c r="X2784" s="6" t="n"/>
      <c r="Z2784" s="6" t="n">
        <v>46721</v>
      </c>
      <c r="AA2784" t="inlineStr">
        <is>
          <t>n.a.</t>
        </is>
      </c>
      <c r="AB2784" s="6" t="n">
        <v>46721</v>
      </c>
      <c r="AC2784" t="inlineStr"/>
      <c r="AD2784" s="6" t="n">
        <v>46568</v>
      </c>
    </row>
    <row r="2785">
      <c r="A2785" t="inlineStr">
        <is>
          <t>V100060</t>
        </is>
      </c>
      <c r="B2785" t="inlineStr">
        <is>
          <t>2024-0031</t>
        </is>
      </c>
      <c r="C2785" t="n">
        <v>11</v>
      </c>
      <c r="D2785" t="inlineStr">
        <is>
          <t>37 80 4564 538-9</t>
        </is>
      </c>
      <c r="E2785" t="inlineStr">
        <is>
          <t>Rail Cargo Austria AG</t>
        </is>
      </c>
      <c r="F2785" t="inlineStr">
        <is>
          <t>WBA</t>
        </is>
      </c>
      <c r="G2785" t="inlineStr">
        <is>
          <t>60' CW</t>
        </is>
      </c>
      <c r="H2785" t="n">
        <v>0</v>
      </c>
      <c r="I2785" s="6" t="n">
        <v>0</v>
      </c>
      <c r="J2785" s="6" t="n">
        <v>0</v>
      </c>
      <c r="K2785" t="inlineStr">
        <is>
          <t>run_initial_fixed_duration</t>
        </is>
      </c>
      <c r="L2785" s="6" t="n">
        <v>45541</v>
      </c>
      <c r="M2785" s="6" t="n">
        <v>46721</v>
      </c>
      <c r="N2785" t="n">
        <v>1186</v>
      </c>
      <c r="O2785" s="6" t="n">
        <v>46721</v>
      </c>
      <c r="S2785" t="inlineStr">
        <is>
          <t>n.a.</t>
        </is>
      </c>
      <c r="T2785" s="6" t="n"/>
      <c r="U2785" s="6" t="n"/>
      <c r="V2785" t="n">
        <v>0</v>
      </c>
      <c r="W2785" t="n">
        <v>0</v>
      </c>
      <c r="X2785" s="6" t="n"/>
      <c r="Z2785" s="6" t="n">
        <v>46721</v>
      </c>
      <c r="AA2785" t="inlineStr">
        <is>
          <t>n.a.</t>
        </is>
      </c>
      <c r="AB2785" s="6" t="n">
        <v>46721</v>
      </c>
      <c r="AC2785" t="inlineStr"/>
      <c r="AD2785" s="6" t="n">
        <v>46568</v>
      </c>
    </row>
    <row r="2786">
      <c r="A2786" t="inlineStr">
        <is>
          <t>V100060</t>
        </is>
      </c>
      <c r="B2786" t="inlineStr">
        <is>
          <t>2024-0031</t>
        </is>
      </c>
      <c r="C2786" t="n">
        <v>12</v>
      </c>
      <c r="D2786" t="inlineStr">
        <is>
          <t>37 80 4564 551-2</t>
        </is>
      </c>
      <c r="E2786" t="inlineStr">
        <is>
          <t>Rail Cargo Austria AG</t>
        </is>
      </c>
      <c r="F2786" t="inlineStr">
        <is>
          <t>WBA</t>
        </is>
      </c>
      <c r="G2786" t="inlineStr">
        <is>
          <t>60' CW</t>
        </is>
      </c>
      <c r="H2786" t="n">
        <v>0</v>
      </c>
      <c r="I2786" s="6" t="n">
        <v>0</v>
      </c>
      <c r="J2786" s="6" t="n">
        <v>0</v>
      </c>
      <c r="K2786" t="inlineStr">
        <is>
          <t>run_initial_fixed_duration</t>
        </is>
      </c>
      <c r="L2786" s="6" t="n">
        <v>45541</v>
      </c>
      <c r="M2786" s="6" t="n">
        <v>46721</v>
      </c>
      <c r="N2786" t="n">
        <v>1186</v>
      </c>
      <c r="O2786" s="6" t="n">
        <v>46721</v>
      </c>
      <c r="S2786" t="inlineStr">
        <is>
          <t>n.a.</t>
        </is>
      </c>
      <c r="T2786" s="6" t="n"/>
      <c r="U2786" s="6" t="n"/>
      <c r="V2786" t="n">
        <v>0</v>
      </c>
      <c r="W2786" t="n">
        <v>0</v>
      </c>
      <c r="X2786" s="6" t="n"/>
      <c r="Z2786" s="6" t="n">
        <v>46721</v>
      </c>
      <c r="AA2786" t="inlineStr">
        <is>
          <t>n.a.</t>
        </is>
      </c>
      <c r="AB2786" s="6" t="n">
        <v>46721</v>
      </c>
      <c r="AC2786" t="inlineStr"/>
      <c r="AD2786" s="6" t="n">
        <v>46568</v>
      </c>
    </row>
    <row r="2787">
      <c r="A2787" t="inlineStr">
        <is>
          <t>V100060</t>
        </is>
      </c>
      <c r="B2787" t="inlineStr">
        <is>
          <t>2024-0031</t>
        </is>
      </c>
      <c r="C2787" t="n">
        <v>13</v>
      </c>
      <c r="D2787" t="inlineStr">
        <is>
          <t>37 80 4564 577-7</t>
        </is>
      </c>
      <c r="E2787" t="inlineStr">
        <is>
          <t>Rail Cargo Austria AG</t>
        </is>
      </c>
      <c r="F2787" t="inlineStr">
        <is>
          <t>WBA</t>
        </is>
      </c>
      <c r="G2787" t="inlineStr">
        <is>
          <t>60' CW</t>
        </is>
      </c>
      <c r="H2787" t="n">
        <v>0</v>
      </c>
      <c r="I2787" s="6" t="n">
        <v>0</v>
      </c>
      <c r="J2787" s="6" t="n">
        <v>0</v>
      </c>
      <c r="K2787" t="inlineStr">
        <is>
          <t>run_initial_fixed_duration</t>
        </is>
      </c>
      <c r="L2787" s="6" t="n">
        <v>45541</v>
      </c>
      <c r="M2787" s="6" t="n">
        <v>46721</v>
      </c>
      <c r="N2787" t="n">
        <v>1186</v>
      </c>
      <c r="O2787" s="6" t="n">
        <v>46721</v>
      </c>
      <c r="S2787" t="inlineStr">
        <is>
          <t>n.a.</t>
        </is>
      </c>
      <c r="T2787" s="6" t="n"/>
      <c r="U2787" s="6" t="n"/>
      <c r="V2787" t="n">
        <v>0</v>
      </c>
      <c r="W2787" t="n">
        <v>0</v>
      </c>
      <c r="X2787" s="6" t="n"/>
      <c r="Z2787" s="6" t="n">
        <v>46721</v>
      </c>
      <c r="AA2787" t="inlineStr">
        <is>
          <t>n.a.</t>
        </is>
      </c>
      <c r="AB2787" s="6" t="n">
        <v>46721</v>
      </c>
      <c r="AC2787" t="inlineStr"/>
      <c r="AD2787" s="6" t="n">
        <v>46568</v>
      </c>
    </row>
    <row r="2788">
      <c r="A2788" t="inlineStr">
        <is>
          <t>V100060</t>
        </is>
      </c>
      <c r="B2788" t="inlineStr">
        <is>
          <t>2024-0031</t>
        </is>
      </c>
      <c r="C2788" t="n">
        <v>14</v>
      </c>
      <c r="D2788" t="inlineStr">
        <is>
          <t>37 80 4564 549-6</t>
        </is>
      </c>
      <c r="E2788" t="inlineStr">
        <is>
          <t>Rail Cargo Austria AG</t>
        </is>
      </c>
      <c r="F2788" t="inlineStr">
        <is>
          <t>WBA</t>
        </is>
      </c>
      <c r="G2788" t="inlineStr">
        <is>
          <t>60' CW</t>
        </is>
      </c>
      <c r="H2788" t="n">
        <v>0</v>
      </c>
      <c r="I2788" s="6" t="n">
        <v>0</v>
      </c>
      <c r="J2788" s="6" t="n">
        <v>0</v>
      </c>
      <c r="K2788" t="inlineStr">
        <is>
          <t>run_initial_fixed_duration</t>
        </is>
      </c>
      <c r="L2788" s="6" t="n">
        <v>45541</v>
      </c>
      <c r="M2788" s="6" t="n">
        <v>46721</v>
      </c>
      <c r="N2788" t="n">
        <v>1186</v>
      </c>
      <c r="O2788" s="6" t="n">
        <v>46721</v>
      </c>
      <c r="S2788" t="inlineStr">
        <is>
          <t>n.a.</t>
        </is>
      </c>
      <c r="T2788" s="6" t="n"/>
      <c r="U2788" s="6" t="n"/>
      <c r="V2788" t="n">
        <v>0</v>
      </c>
      <c r="W2788" t="n">
        <v>0</v>
      </c>
      <c r="X2788" s="6" t="n"/>
      <c r="Z2788" s="6" t="n">
        <v>46721</v>
      </c>
      <c r="AA2788" t="inlineStr">
        <is>
          <t>n.a.</t>
        </is>
      </c>
      <c r="AB2788" s="6" t="n">
        <v>46721</v>
      </c>
      <c r="AC2788" t="inlineStr"/>
      <c r="AD2788" s="6" t="n">
        <v>46568</v>
      </c>
    </row>
    <row r="2789">
      <c r="A2789" t="inlineStr">
        <is>
          <t>V100060</t>
        </is>
      </c>
      <c r="B2789" t="inlineStr">
        <is>
          <t>2024-0031</t>
        </is>
      </c>
      <c r="C2789" t="n">
        <v>15</v>
      </c>
      <c r="D2789" t="inlineStr">
        <is>
          <t>37 80 4563 746-9</t>
        </is>
      </c>
      <c r="E2789" t="inlineStr">
        <is>
          <t>Rail Cargo Austria AG</t>
        </is>
      </c>
      <c r="F2789" t="inlineStr">
        <is>
          <t>WBA</t>
        </is>
      </c>
      <c r="G2789" t="inlineStr">
        <is>
          <t>60' CW</t>
        </is>
      </c>
      <c r="H2789" t="n">
        <v>0</v>
      </c>
      <c r="I2789" s="6" t="n">
        <v>0</v>
      </c>
      <c r="J2789" s="6" t="n">
        <v>0</v>
      </c>
      <c r="K2789" t="inlineStr">
        <is>
          <t>run_initial_fixed_duration</t>
        </is>
      </c>
      <c r="L2789" s="6" t="n">
        <v>45566</v>
      </c>
      <c r="M2789" s="6" t="n">
        <v>46721</v>
      </c>
      <c r="N2789" t="n">
        <v>1186</v>
      </c>
      <c r="O2789" s="6" t="n">
        <v>46721</v>
      </c>
      <c r="S2789" t="inlineStr">
        <is>
          <t>n.a.</t>
        </is>
      </c>
      <c r="T2789" s="6" t="n"/>
      <c r="U2789" s="6" t="n"/>
      <c r="V2789" t="n">
        <v>0</v>
      </c>
      <c r="W2789" t="n">
        <v>0</v>
      </c>
      <c r="X2789" s="6" t="n"/>
      <c r="Z2789" s="6" t="n">
        <v>46721</v>
      </c>
      <c r="AA2789" t="inlineStr">
        <is>
          <t>n.a.</t>
        </is>
      </c>
      <c r="AB2789" s="6" t="n">
        <v>46721</v>
      </c>
      <c r="AC2789" t="inlineStr"/>
      <c r="AD2789" s="6" t="n">
        <v>46568</v>
      </c>
    </row>
    <row r="2790">
      <c r="A2790" t="inlineStr">
        <is>
          <t>V100060</t>
        </is>
      </c>
      <c r="B2790" t="inlineStr">
        <is>
          <t>2024-0031</t>
        </is>
      </c>
      <c r="C2790" t="n">
        <v>16</v>
      </c>
      <c r="D2790" t="inlineStr">
        <is>
          <t>37 80 4563 748-5</t>
        </is>
      </c>
      <c r="E2790" t="inlineStr">
        <is>
          <t>Rail Cargo Austria AG</t>
        </is>
      </c>
      <c r="F2790" t="inlineStr">
        <is>
          <t>WBA</t>
        </is>
      </c>
      <c r="G2790" t="inlineStr">
        <is>
          <t>60' CW</t>
        </is>
      </c>
      <c r="H2790" t="n">
        <v>0</v>
      </c>
      <c r="I2790" s="6" t="n">
        <v>0</v>
      </c>
      <c r="J2790" s="6" t="n">
        <v>0</v>
      </c>
      <c r="K2790" t="inlineStr">
        <is>
          <t>run_initial_fixed_duration</t>
        </is>
      </c>
      <c r="L2790" s="6" t="n">
        <v>45566</v>
      </c>
      <c r="M2790" s="6" t="n">
        <v>46721</v>
      </c>
      <c r="N2790" t="n">
        <v>1186</v>
      </c>
      <c r="O2790" s="6" t="n">
        <v>46721</v>
      </c>
      <c r="S2790" t="inlineStr">
        <is>
          <t>n.a.</t>
        </is>
      </c>
      <c r="T2790" s="6" t="n"/>
      <c r="U2790" s="6" t="n"/>
      <c r="V2790" t="n">
        <v>0</v>
      </c>
      <c r="W2790" t="n">
        <v>0</v>
      </c>
      <c r="X2790" s="6" t="n"/>
      <c r="Z2790" s="6" t="n">
        <v>46721</v>
      </c>
      <c r="AA2790" t="inlineStr">
        <is>
          <t>n.a.</t>
        </is>
      </c>
      <c r="AB2790" s="6" t="n">
        <v>46721</v>
      </c>
      <c r="AC2790" t="inlineStr"/>
      <c r="AD2790" s="6" t="n">
        <v>46568</v>
      </c>
    </row>
    <row r="2791">
      <c r="A2791" t="inlineStr">
        <is>
          <t>V100060</t>
        </is>
      </c>
      <c r="B2791" t="inlineStr">
        <is>
          <t>2024-0031</t>
        </is>
      </c>
      <c r="C2791" t="n">
        <v>17</v>
      </c>
      <c r="D2791" t="inlineStr">
        <is>
          <t>37 80 4563 760-0</t>
        </is>
      </c>
      <c r="E2791" t="inlineStr">
        <is>
          <t>Rail Cargo Austria AG</t>
        </is>
      </c>
      <c r="F2791" t="inlineStr">
        <is>
          <t>WBA</t>
        </is>
      </c>
      <c r="G2791" t="inlineStr">
        <is>
          <t>60' CW</t>
        </is>
      </c>
      <c r="H2791" t="n">
        <v>0</v>
      </c>
      <c r="I2791" s="6" t="n">
        <v>0</v>
      </c>
      <c r="J2791" s="6" t="n">
        <v>0</v>
      </c>
      <c r="K2791" t="inlineStr">
        <is>
          <t>run_initial_fixed_duration</t>
        </is>
      </c>
      <c r="L2791" s="6" t="n">
        <v>45566</v>
      </c>
      <c r="M2791" s="6" t="n">
        <v>46721</v>
      </c>
      <c r="N2791" t="n">
        <v>1186</v>
      </c>
      <c r="O2791" s="6" t="n">
        <v>46721</v>
      </c>
      <c r="S2791" t="inlineStr">
        <is>
          <t>n.a.</t>
        </is>
      </c>
      <c r="T2791" s="6" t="n"/>
      <c r="U2791" s="6" t="n"/>
      <c r="V2791" t="n">
        <v>0</v>
      </c>
      <c r="W2791" t="n">
        <v>0</v>
      </c>
      <c r="X2791" s="6" t="n"/>
      <c r="Z2791" s="6" t="n">
        <v>46721</v>
      </c>
      <c r="AA2791" t="inlineStr">
        <is>
          <t>n.a.</t>
        </is>
      </c>
      <c r="AB2791" s="6" t="n">
        <v>46721</v>
      </c>
      <c r="AC2791" t="inlineStr"/>
      <c r="AD2791" s="6" t="n">
        <v>46568</v>
      </c>
    </row>
    <row r="2792">
      <c r="A2792" t="inlineStr">
        <is>
          <t>V100060</t>
        </is>
      </c>
      <c r="B2792" t="inlineStr">
        <is>
          <t>2024-0031</t>
        </is>
      </c>
      <c r="C2792" t="n">
        <v>18</v>
      </c>
      <c r="D2792" t="inlineStr">
        <is>
          <t>37 80 4565 501-6</t>
        </is>
      </c>
      <c r="E2792" t="inlineStr">
        <is>
          <t>Rail Cargo Austria AG</t>
        </is>
      </c>
      <c r="F2792" t="inlineStr">
        <is>
          <t>WBA</t>
        </is>
      </c>
      <c r="G2792" t="inlineStr">
        <is>
          <t>60' CW</t>
        </is>
      </c>
      <c r="H2792" t="n">
        <v>0</v>
      </c>
      <c r="I2792" s="6" t="n">
        <v>0</v>
      </c>
      <c r="J2792" s="6" t="n">
        <v>0</v>
      </c>
      <c r="K2792" t="inlineStr">
        <is>
          <t>run_initial_fixed_duration</t>
        </is>
      </c>
      <c r="L2792" s="6" t="n">
        <v>45566</v>
      </c>
      <c r="M2792" s="6" t="n">
        <v>46721</v>
      </c>
      <c r="N2792" t="n">
        <v>1186</v>
      </c>
      <c r="O2792" s="6" t="n">
        <v>46721</v>
      </c>
      <c r="S2792" t="inlineStr">
        <is>
          <t>n.a.</t>
        </is>
      </c>
      <c r="T2792" s="6" t="n"/>
      <c r="U2792" s="6" t="n"/>
      <c r="V2792" t="n">
        <v>0</v>
      </c>
      <c r="W2792" t="n">
        <v>0</v>
      </c>
      <c r="X2792" s="6" t="n"/>
      <c r="Z2792" s="6" t="n">
        <v>46721</v>
      </c>
      <c r="AA2792" t="inlineStr">
        <is>
          <t>n.a.</t>
        </is>
      </c>
      <c r="AB2792" s="6" t="n">
        <v>46721</v>
      </c>
      <c r="AC2792" t="inlineStr"/>
      <c r="AD2792" s="6" t="n">
        <v>46568</v>
      </c>
    </row>
    <row r="2793">
      <c r="A2793" t="inlineStr">
        <is>
          <t>V100060</t>
        </is>
      </c>
      <c r="B2793" t="inlineStr">
        <is>
          <t>2024-0031</t>
        </is>
      </c>
      <c r="C2793" t="n">
        <v>19</v>
      </c>
      <c r="D2793" t="inlineStr">
        <is>
          <t>37 80 4565 505-7</t>
        </is>
      </c>
      <c r="E2793" t="inlineStr">
        <is>
          <t>Rail Cargo Austria AG</t>
        </is>
      </c>
      <c r="F2793" t="inlineStr">
        <is>
          <t>WBA</t>
        </is>
      </c>
      <c r="G2793" t="inlineStr">
        <is>
          <t>60' CW</t>
        </is>
      </c>
      <c r="H2793" t="n">
        <v>0</v>
      </c>
      <c r="I2793" s="6" t="n">
        <v>0</v>
      </c>
      <c r="J2793" s="6" t="n">
        <v>0</v>
      </c>
      <c r="K2793" t="inlineStr">
        <is>
          <t>run_initial_fixed_duration</t>
        </is>
      </c>
      <c r="L2793" s="6" t="n">
        <v>45566</v>
      </c>
      <c r="M2793" s="6" t="n">
        <v>46721</v>
      </c>
      <c r="N2793" t="n">
        <v>1186</v>
      </c>
      <c r="O2793" s="6" t="n">
        <v>46721</v>
      </c>
      <c r="S2793" t="inlineStr">
        <is>
          <t>n.a.</t>
        </is>
      </c>
      <c r="T2793" s="6" t="n"/>
      <c r="U2793" s="6" t="n"/>
      <c r="V2793" t="n">
        <v>0</v>
      </c>
      <c r="W2793" t="n">
        <v>0</v>
      </c>
      <c r="X2793" s="6" t="n"/>
      <c r="Z2793" s="6" t="n">
        <v>46721</v>
      </c>
      <c r="AA2793" t="inlineStr">
        <is>
          <t>n.a.</t>
        </is>
      </c>
      <c r="AB2793" s="6" t="n">
        <v>46721</v>
      </c>
      <c r="AC2793" t="inlineStr"/>
      <c r="AD2793" s="6" t="n">
        <v>46568</v>
      </c>
    </row>
    <row r="2794">
      <c r="A2794" t="inlineStr">
        <is>
          <t>V100060</t>
        </is>
      </c>
      <c r="B2794" t="inlineStr">
        <is>
          <t>2024-0031</t>
        </is>
      </c>
      <c r="C2794" t="n">
        <v>20</v>
      </c>
      <c r="D2794" t="inlineStr">
        <is>
          <t>37 80 4565 546-1</t>
        </is>
      </c>
      <c r="E2794" t="inlineStr">
        <is>
          <t>Rail Cargo Austria AG</t>
        </is>
      </c>
      <c r="F2794" t="inlineStr">
        <is>
          <t>WBA</t>
        </is>
      </c>
      <c r="G2794" t="inlineStr">
        <is>
          <t>60' CW</t>
        </is>
      </c>
      <c r="H2794" t="n">
        <v>0</v>
      </c>
      <c r="I2794" s="6" t="n">
        <v>0</v>
      </c>
      <c r="J2794" s="6" t="n">
        <v>0</v>
      </c>
      <c r="K2794" t="inlineStr">
        <is>
          <t>run_initial_fixed_duration</t>
        </is>
      </c>
      <c r="L2794" s="6" t="n">
        <v>45566</v>
      </c>
      <c r="M2794" s="6" t="n">
        <v>46721</v>
      </c>
      <c r="N2794" t="n">
        <v>1186</v>
      </c>
      <c r="O2794" s="6" t="n">
        <v>46721</v>
      </c>
      <c r="S2794" t="inlineStr">
        <is>
          <t>n.a.</t>
        </is>
      </c>
      <c r="T2794" s="6" t="n"/>
      <c r="U2794" s="6" t="n"/>
      <c r="V2794" t="n">
        <v>0</v>
      </c>
      <c r="W2794" t="n">
        <v>0</v>
      </c>
      <c r="X2794" s="6" t="n"/>
      <c r="Z2794" s="6" t="n">
        <v>46721</v>
      </c>
      <c r="AA2794" t="inlineStr">
        <is>
          <t>n.a.</t>
        </is>
      </c>
      <c r="AB2794" s="6" t="n">
        <v>46721</v>
      </c>
      <c r="AC2794" t="inlineStr"/>
      <c r="AD2794" s="6" t="n">
        <v>46568</v>
      </c>
    </row>
    <row r="2795">
      <c r="A2795" t="inlineStr">
        <is>
          <t>V100060</t>
        </is>
      </c>
      <c r="B2795" t="inlineStr">
        <is>
          <t>2024-0031</t>
        </is>
      </c>
      <c r="C2795" t="n">
        <v>21</v>
      </c>
      <c r="D2795" t="inlineStr">
        <is>
          <t>37 80 4565 549-5</t>
        </is>
      </c>
      <c r="E2795" t="inlineStr">
        <is>
          <t>Rail Cargo Austria AG</t>
        </is>
      </c>
      <c r="F2795" t="inlineStr">
        <is>
          <t>WBA</t>
        </is>
      </c>
      <c r="G2795" t="inlineStr">
        <is>
          <t>60' CW</t>
        </is>
      </c>
      <c r="H2795" t="n">
        <v>0</v>
      </c>
      <c r="I2795" s="6" t="n">
        <v>0</v>
      </c>
      <c r="J2795" s="6" t="n">
        <v>0</v>
      </c>
      <c r="K2795" t="inlineStr">
        <is>
          <t>run_initial_fixed_duration</t>
        </is>
      </c>
      <c r="L2795" s="6" t="n">
        <v>45566</v>
      </c>
      <c r="M2795" s="6" t="n">
        <v>46721</v>
      </c>
      <c r="N2795" t="n">
        <v>1186</v>
      </c>
      <c r="O2795" s="6" t="n">
        <v>46721</v>
      </c>
      <c r="S2795" t="inlineStr">
        <is>
          <t>n.a.</t>
        </is>
      </c>
      <c r="T2795" s="6" t="n"/>
      <c r="U2795" s="6" t="n"/>
      <c r="V2795" t="n">
        <v>0</v>
      </c>
      <c r="W2795" t="n">
        <v>0</v>
      </c>
      <c r="X2795" s="6" t="n"/>
      <c r="Z2795" s="6" t="n">
        <v>46721</v>
      </c>
      <c r="AA2795" t="inlineStr">
        <is>
          <t>n.a.</t>
        </is>
      </c>
      <c r="AB2795" s="6" t="n">
        <v>46721</v>
      </c>
      <c r="AC2795" t="inlineStr"/>
      <c r="AD2795" s="6" t="n">
        <v>46568</v>
      </c>
    </row>
    <row r="2796">
      <c r="A2796" t="inlineStr">
        <is>
          <t>V100060</t>
        </is>
      </c>
      <c r="B2796" t="inlineStr">
        <is>
          <t>2024-0031</t>
        </is>
      </c>
      <c r="C2796" t="n">
        <v>22</v>
      </c>
      <c r="D2796" t="inlineStr">
        <is>
          <t>37 80 4565 553-7</t>
        </is>
      </c>
      <c r="E2796" t="inlineStr">
        <is>
          <t>Rail Cargo Austria AG</t>
        </is>
      </c>
      <c r="F2796" t="inlineStr">
        <is>
          <t>WBA</t>
        </is>
      </c>
      <c r="G2796" t="inlineStr">
        <is>
          <t>60' CW</t>
        </is>
      </c>
      <c r="H2796" t="n">
        <v>0</v>
      </c>
      <c r="I2796" s="6" t="n">
        <v>0</v>
      </c>
      <c r="J2796" s="6" t="n">
        <v>0</v>
      </c>
      <c r="K2796" t="inlineStr">
        <is>
          <t>run_initial_fixed_duration</t>
        </is>
      </c>
      <c r="L2796" s="6" t="n">
        <v>45566</v>
      </c>
      <c r="M2796" s="6" t="n">
        <v>46721</v>
      </c>
      <c r="N2796" t="n">
        <v>1186</v>
      </c>
      <c r="O2796" s="6" t="n">
        <v>46721</v>
      </c>
      <c r="S2796" t="inlineStr">
        <is>
          <t>n.a.</t>
        </is>
      </c>
      <c r="T2796" s="6" t="n"/>
      <c r="U2796" s="6" t="n"/>
      <c r="V2796" t="n">
        <v>0</v>
      </c>
      <c r="W2796" t="n">
        <v>0</v>
      </c>
      <c r="X2796" s="6" t="n"/>
      <c r="Z2796" s="6" t="n">
        <v>46721</v>
      </c>
      <c r="AA2796" t="inlineStr">
        <is>
          <t>n.a.</t>
        </is>
      </c>
      <c r="AB2796" s="6" t="n">
        <v>46721</v>
      </c>
      <c r="AC2796" t="inlineStr"/>
      <c r="AD2796" s="6" t="n">
        <v>46568</v>
      </c>
    </row>
    <row r="2797">
      <c r="A2797" t="inlineStr">
        <is>
          <t>V100060</t>
        </is>
      </c>
      <c r="B2797" t="inlineStr">
        <is>
          <t>2024-0031</t>
        </is>
      </c>
      <c r="C2797" t="n">
        <v>23</v>
      </c>
      <c r="D2797" t="inlineStr">
        <is>
          <t>37 80 4565 559-4</t>
        </is>
      </c>
      <c r="E2797" t="inlineStr">
        <is>
          <t>Rail Cargo Austria AG</t>
        </is>
      </c>
      <c r="F2797" t="inlineStr">
        <is>
          <t>WBA</t>
        </is>
      </c>
      <c r="G2797" t="inlineStr">
        <is>
          <t>60' CW</t>
        </is>
      </c>
      <c r="H2797" t="n">
        <v>0</v>
      </c>
      <c r="I2797" s="6" t="n">
        <v>0</v>
      </c>
      <c r="J2797" s="6" t="n">
        <v>0</v>
      </c>
      <c r="K2797" t="inlineStr">
        <is>
          <t>run_initial_fixed_duration</t>
        </is>
      </c>
      <c r="L2797" s="6" t="n">
        <v>45566</v>
      </c>
      <c r="M2797" s="6" t="n">
        <v>46721</v>
      </c>
      <c r="N2797" t="n">
        <v>1186</v>
      </c>
      <c r="O2797" s="6" t="n">
        <v>46721</v>
      </c>
      <c r="S2797" t="inlineStr">
        <is>
          <t>n.a.</t>
        </is>
      </c>
      <c r="T2797" s="6" t="n"/>
      <c r="U2797" s="6" t="n"/>
      <c r="V2797" t="n">
        <v>0</v>
      </c>
      <c r="W2797" t="n">
        <v>0</v>
      </c>
      <c r="X2797" s="6" t="n"/>
      <c r="Z2797" s="6" t="n">
        <v>46721</v>
      </c>
      <c r="AA2797" t="inlineStr">
        <is>
          <t>n.a.</t>
        </is>
      </c>
      <c r="AB2797" s="6" t="n">
        <v>46721</v>
      </c>
      <c r="AC2797" t="inlineStr"/>
      <c r="AD2797" s="6" t="n">
        <v>46568</v>
      </c>
    </row>
    <row r="2798">
      <c r="A2798" t="inlineStr">
        <is>
          <t>V100060</t>
        </is>
      </c>
      <c r="B2798" t="inlineStr">
        <is>
          <t>2024-0031</t>
        </is>
      </c>
      <c r="C2798" t="n">
        <v>24</v>
      </c>
      <c r="D2798" t="inlineStr">
        <is>
          <t>37 80 4565 569-3</t>
        </is>
      </c>
      <c r="E2798" t="inlineStr">
        <is>
          <t>Rail Cargo Austria AG</t>
        </is>
      </c>
      <c r="F2798" t="inlineStr">
        <is>
          <t>WBA</t>
        </is>
      </c>
      <c r="G2798" t="inlineStr">
        <is>
          <t>60' CW</t>
        </is>
      </c>
      <c r="H2798" t="n">
        <v>0</v>
      </c>
      <c r="I2798" s="6" t="n">
        <v>0</v>
      </c>
      <c r="J2798" s="6" t="n">
        <v>0</v>
      </c>
      <c r="K2798" t="inlineStr">
        <is>
          <t>run_initial_fixed_duration</t>
        </is>
      </c>
      <c r="L2798" s="6" t="n">
        <v>45566</v>
      </c>
      <c r="M2798" s="6" t="n">
        <v>46721</v>
      </c>
      <c r="N2798" t="n">
        <v>1186</v>
      </c>
      <c r="O2798" s="6" t="n">
        <v>46721</v>
      </c>
      <c r="S2798" t="inlineStr">
        <is>
          <t>n.a.</t>
        </is>
      </c>
      <c r="T2798" s="6" t="n"/>
      <c r="U2798" s="6" t="n"/>
      <c r="V2798" t="n">
        <v>0</v>
      </c>
      <c r="W2798" t="n">
        <v>0</v>
      </c>
      <c r="X2798" s="6" t="n"/>
      <c r="Z2798" s="6" t="n">
        <v>46721</v>
      </c>
      <c r="AA2798" t="inlineStr">
        <is>
          <t>n.a.</t>
        </is>
      </c>
      <c r="AB2798" s="6" t="n">
        <v>46721</v>
      </c>
      <c r="AC2798" t="inlineStr"/>
      <c r="AD2798" s="6" t="n">
        <v>46568</v>
      </c>
    </row>
    <row r="2799">
      <c r="A2799" t="inlineStr">
        <is>
          <t>V100060</t>
        </is>
      </c>
      <c r="B2799" t="inlineStr">
        <is>
          <t>2024-0031</t>
        </is>
      </c>
      <c r="C2799" t="n">
        <v>25</v>
      </c>
      <c r="D2799" t="inlineStr">
        <is>
          <t>37 80 4565 572-7</t>
        </is>
      </c>
      <c r="E2799" t="inlineStr">
        <is>
          <t>Rail Cargo Austria AG</t>
        </is>
      </c>
      <c r="F2799" t="inlineStr">
        <is>
          <t>WBA</t>
        </is>
      </c>
      <c r="G2799" t="inlineStr">
        <is>
          <t>60' CW</t>
        </is>
      </c>
      <c r="H2799" t="n">
        <v>0</v>
      </c>
      <c r="I2799" s="6" t="n">
        <v>0</v>
      </c>
      <c r="J2799" s="6" t="n">
        <v>0</v>
      </c>
      <c r="K2799" t="inlineStr">
        <is>
          <t>run_initial_fixed_duration</t>
        </is>
      </c>
      <c r="L2799" s="6" t="n">
        <v>45566</v>
      </c>
      <c r="M2799" s="6" t="n">
        <v>46721</v>
      </c>
      <c r="N2799" t="n">
        <v>1186</v>
      </c>
      <c r="O2799" s="6" t="n">
        <v>46721</v>
      </c>
      <c r="S2799" t="inlineStr">
        <is>
          <t>n.a.</t>
        </is>
      </c>
      <c r="T2799" s="6" t="n"/>
      <c r="U2799" s="6" t="n"/>
      <c r="V2799" t="n">
        <v>0</v>
      </c>
      <c r="W2799" t="n">
        <v>0</v>
      </c>
      <c r="X2799" s="6" t="n"/>
      <c r="Z2799" s="6" t="n">
        <v>46721</v>
      </c>
      <c r="AA2799" t="inlineStr">
        <is>
          <t>n.a.</t>
        </is>
      </c>
      <c r="AB2799" s="6" t="n">
        <v>46721</v>
      </c>
      <c r="AC2799" t="inlineStr"/>
      <c r="AD2799" s="6" t="n">
        <v>46568</v>
      </c>
    </row>
    <row r="2800">
      <c r="A2800" t="inlineStr">
        <is>
          <t>V100060</t>
        </is>
      </c>
      <c r="B2800" t="inlineStr">
        <is>
          <t>2024-0031</t>
        </is>
      </c>
      <c r="C2800" t="n">
        <v>26</v>
      </c>
      <c r="D2800" t="inlineStr">
        <is>
          <t>37 80 4565 577-6</t>
        </is>
      </c>
      <c r="E2800" t="inlineStr">
        <is>
          <t>Rail Cargo Austria AG</t>
        </is>
      </c>
      <c r="F2800" t="inlineStr">
        <is>
          <t>WBA</t>
        </is>
      </c>
      <c r="G2800" t="inlineStr">
        <is>
          <t>60' CW</t>
        </is>
      </c>
      <c r="H2800" t="n">
        <v>0</v>
      </c>
      <c r="I2800" s="6" t="n">
        <v>0</v>
      </c>
      <c r="J2800" s="6" t="n">
        <v>0</v>
      </c>
      <c r="K2800" t="inlineStr">
        <is>
          <t>run_initial_fixed_duration</t>
        </is>
      </c>
      <c r="L2800" s="6" t="n">
        <v>45566</v>
      </c>
      <c r="M2800" s="6" t="n">
        <v>46721</v>
      </c>
      <c r="N2800" t="n">
        <v>1186</v>
      </c>
      <c r="O2800" s="6" t="n">
        <v>46721</v>
      </c>
      <c r="S2800" t="inlineStr">
        <is>
          <t>n.a.</t>
        </is>
      </c>
      <c r="T2800" s="6" t="n"/>
      <c r="U2800" s="6" t="n"/>
      <c r="V2800" t="n">
        <v>0</v>
      </c>
      <c r="W2800" t="n">
        <v>0</v>
      </c>
      <c r="X2800" s="6" t="n"/>
      <c r="Z2800" s="6" t="n">
        <v>46721</v>
      </c>
      <c r="AA2800" t="inlineStr">
        <is>
          <t>n.a.</t>
        </is>
      </c>
      <c r="AB2800" s="6" t="n">
        <v>46721</v>
      </c>
      <c r="AC2800" t="inlineStr"/>
      <c r="AD2800" s="6" t="n">
        <v>46568</v>
      </c>
    </row>
    <row r="2801">
      <c r="A2801" t="inlineStr">
        <is>
          <t>V100060</t>
        </is>
      </c>
      <c r="B2801" t="inlineStr">
        <is>
          <t>2024-0031</t>
        </is>
      </c>
      <c r="C2801" t="n">
        <v>27</v>
      </c>
      <c r="D2801" t="inlineStr">
        <is>
          <t>37 80 4565 587-5</t>
        </is>
      </c>
      <c r="E2801" t="inlineStr">
        <is>
          <t>Rail Cargo Austria AG</t>
        </is>
      </c>
      <c r="F2801" t="inlineStr">
        <is>
          <t>WBA</t>
        </is>
      </c>
      <c r="G2801" t="inlineStr">
        <is>
          <t>60' CW</t>
        </is>
      </c>
      <c r="H2801" t="n">
        <v>0</v>
      </c>
      <c r="I2801" s="6" t="n">
        <v>0</v>
      </c>
      <c r="J2801" s="6" t="n">
        <v>0</v>
      </c>
      <c r="K2801" t="inlineStr">
        <is>
          <t>run_initial_fixed_duration</t>
        </is>
      </c>
      <c r="L2801" s="6" t="n">
        <v>45566</v>
      </c>
      <c r="M2801" s="6" t="n">
        <v>46721</v>
      </c>
      <c r="N2801" t="n">
        <v>1186</v>
      </c>
      <c r="O2801" s="6" t="n">
        <v>46721</v>
      </c>
      <c r="S2801" t="inlineStr">
        <is>
          <t>n.a.</t>
        </is>
      </c>
      <c r="T2801" s="6" t="n"/>
      <c r="U2801" s="6" t="n"/>
      <c r="V2801" t="n">
        <v>0</v>
      </c>
      <c r="W2801" t="n">
        <v>0</v>
      </c>
      <c r="X2801" s="6" t="n"/>
      <c r="Z2801" s="6" t="n">
        <v>46721</v>
      </c>
      <c r="AA2801" t="inlineStr">
        <is>
          <t>n.a.</t>
        </is>
      </c>
      <c r="AB2801" s="6" t="n">
        <v>46721</v>
      </c>
      <c r="AC2801" t="inlineStr"/>
      <c r="AD2801" s="6" t="n">
        <v>46568</v>
      </c>
    </row>
    <row r="2802">
      <c r="A2802" t="inlineStr">
        <is>
          <t>V100060</t>
        </is>
      </c>
      <c r="B2802" t="inlineStr">
        <is>
          <t>2024-0031</t>
        </is>
      </c>
      <c r="C2802" t="n">
        <v>28</v>
      </c>
      <c r="D2802" t="inlineStr">
        <is>
          <t>37 80 4564 619-7</t>
        </is>
      </c>
      <c r="E2802" t="inlineStr">
        <is>
          <t>Rail Cargo Austria AG</t>
        </is>
      </c>
      <c r="F2802" t="inlineStr">
        <is>
          <t>WBA</t>
        </is>
      </c>
      <c r="G2802" t="inlineStr">
        <is>
          <t>60' CW</t>
        </is>
      </c>
      <c r="H2802" t="n">
        <v>0</v>
      </c>
      <c r="I2802" s="6" t="n">
        <v>0</v>
      </c>
      <c r="J2802" s="6" t="n">
        <v>0</v>
      </c>
      <c r="K2802" t="inlineStr">
        <is>
          <t>run_initial_fixed_duration</t>
        </is>
      </c>
      <c r="L2802" s="6" t="n">
        <v>45566</v>
      </c>
      <c r="M2802" s="6" t="n">
        <v>46721</v>
      </c>
      <c r="N2802" t="n">
        <v>1186</v>
      </c>
      <c r="O2802" s="6" t="n">
        <v>46721</v>
      </c>
      <c r="S2802" t="inlineStr">
        <is>
          <t>n.a.</t>
        </is>
      </c>
      <c r="T2802" s="6" t="n"/>
      <c r="U2802" s="6" t="n"/>
      <c r="V2802" t="n">
        <v>0</v>
      </c>
      <c r="W2802" t="n">
        <v>0</v>
      </c>
      <c r="X2802" s="6" t="n"/>
      <c r="Z2802" s="6" t="n">
        <v>46721</v>
      </c>
      <c r="AA2802" t="inlineStr">
        <is>
          <t>n.a.</t>
        </is>
      </c>
      <c r="AB2802" s="6" t="n">
        <v>46721</v>
      </c>
      <c r="AC2802" t="inlineStr"/>
      <c r="AD2802" s="6" t="n">
        <v>46568</v>
      </c>
    </row>
    <row r="2803">
      <c r="A2803" t="inlineStr">
        <is>
          <t>V100060</t>
        </is>
      </c>
      <c r="B2803" t="inlineStr">
        <is>
          <t>2024-0031</t>
        </is>
      </c>
      <c r="C2803" t="n">
        <v>29</v>
      </c>
      <c r="D2803" t="inlineStr">
        <is>
          <t>37 80 4564 620-5</t>
        </is>
      </c>
      <c r="E2803" t="inlineStr">
        <is>
          <t>Rail Cargo Austria AG</t>
        </is>
      </c>
      <c r="F2803" t="inlineStr">
        <is>
          <t>WBA</t>
        </is>
      </c>
      <c r="G2803" t="inlineStr">
        <is>
          <t>60' CW</t>
        </is>
      </c>
      <c r="H2803" t="n">
        <v>0</v>
      </c>
      <c r="I2803" s="6" t="n">
        <v>0</v>
      </c>
      <c r="J2803" s="6" t="n">
        <v>0</v>
      </c>
      <c r="K2803" t="inlineStr">
        <is>
          <t>run_initial_fixed_duration</t>
        </is>
      </c>
      <c r="L2803" s="6" t="n">
        <v>45566</v>
      </c>
      <c r="M2803" s="6" t="n">
        <v>46721</v>
      </c>
      <c r="N2803" t="n">
        <v>1186</v>
      </c>
      <c r="O2803" s="6" t="n">
        <v>46721</v>
      </c>
      <c r="S2803" t="inlineStr">
        <is>
          <t>n.a.</t>
        </is>
      </c>
      <c r="T2803" s="6" t="n"/>
      <c r="U2803" s="6" t="n"/>
      <c r="V2803" t="n">
        <v>0</v>
      </c>
      <c r="W2803" t="n">
        <v>0</v>
      </c>
      <c r="X2803" s="6" t="n"/>
      <c r="Z2803" s="6" t="n">
        <v>46721</v>
      </c>
      <c r="AA2803" t="inlineStr">
        <is>
          <t>n.a.</t>
        </is>
      </c>
      <c r="AB2803" s="6" t="n">
        <v>46721</v>
      </c>
      <c r="AC2803" t="inlineStr"/>
      <c r="AD2803" s="6" t="n">
        <v>46568</v>
      </c>
    </row>
    <row r="2804">
      <c r="A2804" t="inlineStr">
        <is>
          <t>V100060</t>
        </is>
      </c>
      <c r="B2804" t="inlineStr">
        <is>
          <t>2024-0031</t>
        </is>
      </c>
      <c r="C2804" t="n">
        <v>30</v>
      </c>
      <c r="D2804" t="inlineStr">
        <is>
          <t>37 80 4564 621-3</t>
        </is>
      </c>
      <c r="E2804" t="inlineStr">
        <is>
          <t>Rail Cargo Austria AG</t>
        </is>
      </c>
      <c r="F2804" t="inlineStr">
        <is>
          <t>WBA</t>
        </is>
      </c>
      <c r="G2804" t="inlineStr">
        <is>
          <t>60' CW</t>
        </is>
      </c>
      <c r="H2804" t="n">
        <v>0</v>
      </c>
      <c r="I2804" s="6" t="n">
        <v>0</v>
      </c>
      <c r="J2804" s="6" t="n">
        <v>0</v>
      </c>
      <c r="K2804" t="inlineStr">
        <is>
          <t>run_initial_fixed_duration</t>
        </is>
      </c>
      <c r="L2804" s="6" t="n">
        <v>45566</v>
      </c>
      <c r="M2804" s="6" t="n">
        <v>46721</v>
      </c>
      <c r="N2804" t="n">
        <v>1186</v>
      </c>
      <c r="O2804" s="6" t="n">
        <v>46721</v>
      </c>
      <c r="S2804" t="inlineStr">
        <is>
          <t>n.a.</t>
        </is>
      </c>
      <c r="T2804" s="6" t="n"/>
      <c r="U2804" s="6" t="n"/>
      <c r="V2804" t="n">
        <v>0</v>
      </c>
      <c r="W2804" t="n">
        <v>0</v>
      </c>
      <c r="X2804" s="6" t="n"/>
      <c r="Z2804" s="6" t="n">
        <v>46721</v>
      </c>
      <c r="AA2804" t="inlineStr">
        <is>
          <t>n.a.</t>
        </is>
      </c>
      <c r="AB2804" s="6" t="n">
        <v>46721</v>
      </c>
      <c r="AC2804" t="inlineStr"/>
      <c r="AD2804" s="6" t="n">
        <v>46568</v>
      </c>
    </row>
    <row r="2805">
      <c r="A2805" t="inlineStr">
        <is>
          <t>V100060</t>
        </is>
      </c>
      <c r="B2805" t="inlineStr">
        <is>
          <t>2024-0031</t>
        </is>
      </c>
      <c r="C2805" t="n">
        <v>31</v>
      </c>
      <c r="D2805" t="inlineStr">
        <is>
          <t>37 80 4564 622-1</t>
        </is>
      </c>
      <c r="E2805" t="inlineStr">
        <is>
          <t>Rail Cargo Austria AG</t>
        </is>
      </c>
      <c r="F2805" t="inlineStr">
        <is>
          <t>WBA</t>
        </is>
      </c>
      <c r="G2805" t="inlineStr">
        <is>
          <t>60' CW</t>
        </is>
      </c>
      <c r="H2805" t="n">
        <v>0</v>
      </c>
      <c r="I2805" s="6" t="n">
        <v>0</v>
      </c>
      <c r="J2805" s="6" t="n">
        <v>0</v>
      </c>
      <c r="K2805" t="inlineStr">
        <is>
          <t>run_initial_fixed_duration</t>
        </is>
      </c>
      <c r="L2805" s="6" t="n">
        <v>45566</v>
      </c>
      <c r="M2805" s="6" t="n">
        <v>46721</v>
      </c>
      <c r="N2805" t="n">
        <v>1186</v>
      </c>
      <c r="O2805" s="6" t="n">
        <v>46721</v>
      </c>
      <c r="S2805" t="inlineStr">
        <is>
          <t>n.a.</t>
        </is>
      </c>
      <c r="T2805" s="6" t="n"/>
      <c r="U2805" s="6" t="n"/>
      <c r="V2805" t="n">
        <v>0</v>
      </c>
      <c r="W2805" t="n">
        <v>0</v>
      </c>
      <c r="X2805" s="6" t="n"/>
      <c r="Z2805" s="6" t="n">
        <v>46721</v>
      </c>
      <c r="AA2805" t="inlineStr">
        <is>
          <t>n.a.</t>
        </is>
      </c>
      <c r="AB2805" s="6" t="n">
        <v>46721</v>
      </c>
      <c r="AC2805" t="inlineStr"/>
      <c r="AD2805" s="6" t="n">
        <v>46568</v>
      </c>
    </row>
    <row r="2806">
      <c r="A2806" t="inlineStr">
        <is>
          <t>V100060</t>
        </is>
      </c>
      <c r="B2806" t="inlineStr">
        <is>
          <t>2024-0031</t>
        </is>
      </c>
      <c r="C2806" t="n">
        <v>32</v>
      </c>
      <c r="D2806" t="inlineStr">
        <is>
          <t>37 80 4564 623-9</t>
        </is>
      </c>
      <c r="E2806" t="inlineStr">
        <is>
          <t>Rail Cargo Austria AG</t>
        </is>
      </c>
      <c r="F2806" t="inlineStr">
        <is>
          <t>WBA</t>
        </is>
      </c>
      <c r="G2806" t="inlineStr">
        <is>
          <t>60' CW</t>
        </is>
      </c>
      <c r="H2806" t="n">
        <v>0</v>
      </c>
      <c r="I2806" s="6" t="n">
        <v>0</v>
      </c>
      <c r="J2806" s="6" t="n">
        <v>0</v>
      </c>
      <c r="K2806" t="inlineStr">
        <is>
          <t>run_initial_fixed_duration</t>
        </is>
      </c>
      <c r="L2806" s="6" t="n">
        <v>45566</v>
      </c>
      <c r="M2806" s="6" t="n">
        <v>46721</v>
      </c>
      <c r="N2806" t="n">
        <v>1186</v>
      </c>
      <c r="O2806" s="6" t="n">
        <v>46721</v>
      </c>
      <c r="S2806" t="inlineStr">
        <is>
          <t>n.a.</t>
        </is>
      </c>
      <c r="T2806" s="6" t="n"/>
      <c r="U2806" s="6" t="n"/>
      <c r="V2806" t="n">
        <v>0</v>
      </c>
      <c r="W2806" t="n">
        <v>0</v>
      </c>
      <c r="X2806" s="6" t="n"/>
      <c r="Z2806" s="6" t="n">
        <v>46721</v>
      </c>
      <c r="AA2806" t="inlineStr">
        <is>
          <t>n.a.</t>
        </is>
      </c>
      <c r="AB2806" s="6" t="n">
        <v>46721</v>
      </c>
      <c r="AC2806" t="inlineStr"/>
      <c r="AD2806" s="6" t="n">
        <v>46568</v>
      </c>
    </row>
    <row r="2807">
      <c r="A2807" t="inlineStr">
        <is>
          <t>V100060</t>
        </is>
      </c>
      <c r="B2807" t="inlineStr">
        <is>
          <t>2024-0031</t>
        </is>
      </c>
      <c r="C2807" t="n">
        <v>33</v>
      </c>
      <c r="D2807" t="inlineStr">
        <is>
          <t>37 80 4564 624-7</t>
        </is>
      </c>
      <c r="E2807" t="inlineStr">
        <is>
          <t>Rail Cargo Austria AG</t>
        </is>
      </c>
      <c r="F2807" t="inlineStr">
        <is>
          <t>WBA</t>
        </is>
      </c>
      <c r="G2807" t="inlineStr">
        <is>
          <t>60' CW</t>
        </is>
      </c>
      <c r="H2807" t="n">
        <v>0</v>
      </c>
      <c r="I2807" s="6" t="n">
        <v>0</v>
      </c>
      <c r="J2807" s="6" t="n">
        <v>0</v>
      </c>
      <c r="K2807" t="inlineStr">
        <is>
          <t>run_initial_fixed_duration</t>
        </is>
      </c>
      <c r="L2807" s="6" t="n">
        <v>45566</v>
      </c>
      <c r="M2807" s="6" t="n">
        <v>46721</v>
      </c>
      <c r="N2807" t="n">
        <v>1186</v>
      </c>
      <c r="O2807" s="6" t="n">
        <v>46721</v>
      </c>
      <c r="S2807" t="inlineStr">
        <is>
          <t>n.a.</t>
        </is>
      </c>
      <c r="T2807" s="6" t="n"/>
      <c r="U2807" s="6" t="n"/>
      <c r="V2807" t="n">
        <v>0</v>
      </c>
      <c r="W2807" t="n">
        <v>0</v>
      </c>
      <c r="X2807" s="6" t="n"/>
      <c r="Z2807" s="6" t="n">
        <v>46721</v>
      </c>
      <c r="AA2807" t="inlineStr">
        <is>
          <t>n.a.</t>
        </is>
      </c>
      <c r="AB2807" s="6" t="n">
        <v>46721</v>
      </c>
      <c r="AC2807" t="inlineStr"/>
      <c r="AD2807" s="6" t="n">
        <v>46568</v>
      </c>
    </row>
    <row r="2808">
      <c r="A2808" t="inlineStr">
        <is>
          <t>V100060</t>
        </is>
      </c>
      <c r="B2808" t="inlineStr">
        <is>
          <t>2024-0031</t>
        </is>
      </c>
      <c r="C2808" t="n">
        <v>34</v>
      </c>
      <c r="D2808" t="inlineStr">
        <is>
          <t>37 80 4564 625-4</t>
        </is>
      </c>
      <c r="E2808" t="inlineStr">
        <is>
          <t>Rail Cargo Austria AG</t>
        </is>
      </c>
      <c r="F2808" t="inlineStr">
        <is>
          <t>WBA</t>
        </is>
      </c>
      <c r="G2808" t="inlineStr">
        <is>
          <t>60' CW</t>
        </is>
      </c>
      <c r="H2808" t="n">
        <v>0</v>
      </c>
      <c r="I2808" s="6" t="n">
        <v>0</v>
      </c>
      <c r="J2808" s="6" t="n">
        <v>0</v>
      </c>
      <c r="K2808" t="inlineStr">
        <is>
          <t>run_initial_fixed_duration</t>
        </is>
      </c>
      <c r="L2808" s="6" t="n">
        <v>45566</v>
      </c>
      <c r="M2808" s="6" t="n">
        <v>46721</v>
      </c>
      <c r="N2808" t="n">
        <v>1186</v>
      </c>
      <c r="O2808" s="6" t="n">
        <v>46721</v>
      </c>
      <c r="S2808" t="inlineStr">
        <is>
          <t>n.a.</t>
        </is>
      </c>
      <c r="T2808" s="6" t="n"/>
      <c r="U2808" s="6" t="n"/>
      <c r="V2808" t="n">
        <v>0</v>
      </c>
      <c r="W2808" t="n">
        <v>0</v>
      </c>
      <c r="X2808" s="6" t="n"/>
      <c r="Z2808" s="6" t="n">
        <v>46721</v>
      </c>
      <c r="AA2808" t="inlineStr">
        <is>
          <t>n.a.</t>
        </is>
      </c>
      <c r="AB2808" s="6" t="n">
        <v>46721</v>
      </c>
      <c r="AC2808" t="inlineStr"/>
      <c r="AD2808" s="6" t="n">
        <v>46568</v>
      </c>
    </row>
    <row r="2809">
      <c r="A2809" t="inlineStr">
        <is>
          <t>V100060</t>
        </is>
      </c>
      <c r="B2809" t="inlineStr">
        <is>
          <t>2024-0031</t>
        </is>
      </c>
      <c r="C2809" t="n">
        <v>35</v>
      </c>
      <c r="D2809" t="inlineStr">
        <is>
          <t>37 80 4564 626-2</t>
        </is>
      </c>
      <c r="E2809" t="inlineStr">
        <is>
          <t>Rail Cargo Austria AG</t>
        </is>
      </c>
      <c r="F2809" t="inlineStr">
        <is>
          <t>WBA</t>
        </is>
      </c>
      <c r="G2809" t="inlineStr">
        <is>
          <t>60' CW</t>
        </is>
      </c>
      <c r="H2809" t="n">
        <v>0</v>
      </c>
      <c r="I2809" s="6" t="n">
        <v>0</v>
      </c>
      <c r="J2809" s="6" t="n">
        <v>0</v>
      </c>
      <c r="K2809" t="inlineStr">
        <is>
          <t>run_initial_fixed_duration</t>
        </is>
      </c>
      <c r="L2809" s="6" t="n">
        <v>45566</v>
      </c>
      <c r="M2809" s="6" t="n">
        <v>46721</v>
      </c>
      <c r="N2809" t="n">
        <v>1186</v>
      </c>
      <c r="O2809" s="6" t="n">
        <v>46721</v>
      </c>
      <c r="S2809" t="inlineStr">
        <is>
          <t>n.a.</t>
        </is>
      </c>
      <c r="T2809" s="6" t="n"/>
      <c r="U2809" s="6" t="n"/>
      <c r="V2809" t="n">
        <v>0</v>
      </c>
      <c r="W2809" t="n">
        <v>0</v>
      </c>
      <c r="X2809" s="6" t="n"/>
      <c r="Z2809" s="6" t="n">
        <v>46721</v>
      </c>
      <c r="AA2809" t="inlineStr">
        <is>
          <t>n.a.</t>
        </is>
      </c>
      <c r="AB2809" s="6" t="n">
        <v>46721</v>
      </c>
      <c r="AC2809" t="inlineStr"/>
      <c r="AD2809" s="6" t="n">
        <v>46568</v>
      </c>
    </row>
    <row r="2810">
      <c r="A2810" t="inlineStr">
        <is>
          <t>V100060</t>
        </is>
      </c>
      <c r="B2810" t="inlineStr">
        <is>
          <t>2024-0031</t>
        </is>
      </c>
      <c r="C2810" t="n">
        <v>36</v>
      </c>
      <c r="D2810" t="inlineStr">
        <is>
          <t>37 80 4564 627-0</t>
        </is>
      </c>
      <c r="E2810" t="inlineStr">
        <is>
          <t>Rail Cargo Austria AG</t>
        </is>
      </c>
      <c r="F2810" t="inlineStr">
        <is>
          <t>WBA</t>
        </is>
      </c>
      <c r="G2810" t="inlineStr">
        <is>
          <t>60' CW</t>
        </is>
      </c>
      <c r="H2810" t="n">
        <v>0</v>
      </c>
      <c r="I2810" s="6" t="n">
        <v>0</v>
      </c>
      <c r="J2810" s="6" t="n">
        <v>0</v>
      </c>
      <c r="K2810" t="inlineStr">
        <is>
          <t>run_initial_fixed_duration</t>
        </is>
      </c>
      <c r="L2810" s="6" t="n">
        <v>45566</v>
      </c>
      <c r="M2810" s="6" t="n">
        <v>46721</v>
      </c>
      <c r="N2810" t="n">
        <v>1186</v>
      </c>
      <c r="O2810" s="6" t="n">
        <v>46721</v>
      </c>
      <c r="S2810" t="inlineStr">
        <is>
          <t>n.a.</t>
        </is>
      </c>
      <c r="T2810" s="6" t="n"/>
      <c r="U2810" s="6" t="n"/>
      <c r="V2810" t="n">
        <v>0</v>
      </c>
      <c r="W2810" t="n">
        <v>0</v>
      </c>
      <c r="X2810" s="6" t="n"/>
      <c r="Z2810" s="6" t="n">
        <v>46721</v>
      </c>
      <c r="AA2810" t="inlineStr">
        <is>
          <t>n.a.</t>
        </is>
      </c>
      <c r="AB2810" s="6" t="n">
        <v>46721</v>
      </c>
      <c r="AC2810" t="inlineStr"/>
      <c r="AD2810" s="6" t="n">
        <v>46568</v>
      </c>
    </row>
    <row r="2811">
      <c r="A2811" t="inlineStr">
        <is>
          <t>V100060</t>
        </is>
      </c>
      <c r="B2811" t="inlineStr">
        <is>
          <t>2024-0031</t>
        </is>
      </c>
      <c r="C2811" t="n">
        <v>37</v>
      </c>
      <c r="D2811" t="inlineStr">
        <is>
          <t>37 80 4564 628-8</t>
        </is>
      </c>
      <c r="E2811" t="inlineStr">
        <is>
          <t>Rail Cargo Austria AG</t>
        </is>
      </c>
      <c r="F2811" t="inlineStr">
        <is>
          <t>WBA</t>
        </is>
      </c>
      <c r="G2811" t="inlineStr">
        <is>
          <t>60' CW</t>
        </is>
      </c>
      <c r="H2811" t="n">
        <v>0</v>
      </c>
      <c r="I2811" s="6" t="n">
        <v>0</v>
      </c>
      <c r="J2811" s="6" t="n">
        <v>0</v>
      </c>
      <c r="K2811" t="inlineStr">
        <is>
          <t>run_initial_fixed_duration</t>
        </is>
      </c>
      <c r="L2811" s="6" t="n">
        <v>45566</v>
      </c>
      <c r="M2811" s="6" t="n">
        <v>46721</v>
      </c>
      <c r="N2811" t="n">
        <v>1186</v>
      </c>
      <c r="O2811" s="6" t="n">
        <v>46721</v>
      </c>
      <c r="S2811" t="inlineStr">
        <is>
          <t>n.a.</t>
        </is>
      </c>
      <c r="T2811" s="6" t="n"/>
      <c r="U2811" s="6" t="n"/>
      <c r="V2811" t="n">
        <v>0</v>
      </c>
      <c r="W2811" t="n">
        <v>0</v>
      </c>
      <c r="X2811" s="6" t="n"/>
      <c r="Z2811" s="6" t="n">
        <v>46721</v>
      </c>
      <c r="AA2811" t="inlineStr">
        <is>
          <t>n.a.</t>
        </is>
      </c>
      <c r="AB2811" s="6" t="n">
        <v>46721</v>
      </c>
      <c r="AC2811" t="inlineStr"/>
      <c r="AD2811" s="6" t="n">
        <v>46568</v>
      </c>
    </row>
    <row r="2812">
      <c r="A2812" t="inlineStr">
        <is>
          <t>V100060</t>
        </is>
      </c>
      <c r="B2812" t="inlineStr">
        <is>
          <t>2024-0031</t>
        </is>
      </c>
      <c r="C2812" t="n">
        <v>38</v>
      </c>
      <c r="D2812" t="inlineStr">
        <is>
          <t>37 80 4564 629-6</t>
        </is>
      </c>
      <c r="E2812" t="inlineStr">
        <is>
          <t>Rail Cargo Austria AG</t>
        </is>
      </c>
      <c r="F2812" t="inlineStr">
        <is>
          <t>WBA</t>
        </is>
      </c>
      <c r="G2812" t="inlineStr">
        <is>
          <t>60' CW</t>
        </is>
      </c>
      <c r="H2812" t="n">
        <v>0</v>
      </c>
      <c r="I2812" s="6" t="n">
        <v>0</v>
      </c>
      <c r="J2812" s="6" t="n">
        <v>0</v>
      </c>
      <c r="K2812" t="inlineStr">
        <is>
          <t>run_initial_fixed_duration</t>
        </is>
      </c>
      <c r="L2812" s="6" t="n">
        <v>45566</v>
      </c>
      <c r="M2812" s="6" t="n">
        <v>46721</v>
      </c>
      <c r="N2812" t="n">
        <v>1186</v>
      </c>
      <c r="O2812" s="6" t="n">
        <v>46721</v>
      </c>
      <c r="S2812" t="inlineStr">
        <is>
          <t>n.a.</t>
        </is>
      </c>
      <c r="T2812" s="6" t="n"/>
      <c r="U2812" s="6" t="n"/>
      <c r="V2812" t="n">
        <v>0</v>
      </c>
      <c r="W2812" t="n">
        <v>0</v>
      </c>
      <c r="X2812" s="6" t="n"/>
      <c r="Z2812" s="6" t="n">
        <v>46721</v>
      </c>
      <c r="AA2812" t="inlineStr">
        <is>
          <t>n.a.</t>
        </is>
      </c>
      <c r="AB2812" s="6" t="n">
        <v>46721</v>
      </c>
      <c r="AC2812" t="inlineStr"/>
      <c r="AD2812" s="6" t="n">
        <v>46568</v>
      </c>
    </row>
    <row r="2813">
      <c r="A2813" t="inlineStr">
        <is>
          <t>V100060</t>
        </is>
      </c>
      <c r="B2813" t="inlineStr">
        <is>
          <t>2024-0031</t>
        </is>
      </c>
      <c r="C2813" t="n">
        <v>39</v>
      </c>
      <c r="D2813" t="inlineStr">
        <is>
          <t>37 80 4564 630-4</t>
        </is>
      </c>
      <c r="E2813" t="inlineStr">
        <is>
          <t>Rail Cargo Austria AG</t>
        </is>
      </c>
      <c r="F2813" t="inlineStr">
        <is>
          <t>WBA</t>
        </is>
      </c>
      <c r="G2813" t="inlineStr">
        <is>
          <t>60' CW</t>
        </is>
      </c>
      <c r="H2813" t="n">
        <v>0</v>
      </c>
      <c r="I2813" s="6" t="n">
        <v>0</v>
      </c>
      <c r="J2813" s="6" t="n">
        <v>0</v>
      </c>
      <c r="K2813" t="inlineStr">
        <is>
          <t>run_initial_fixed_duration</t>
        </is>
      </c>
      <c r="L2813" s="6" t="n">
        <v>45566</v>
      </c>
      <c r="M2813" s="6" t="n">
        <v>46721</v>
      </c>
      <c r="N2813" t="n">
        <v>1186</v>
      </c>
      <c r="O2813" s="6" t="n">
        <v>46721</v>
      </c>
      <c r="S2813" t="inlineStr">
        <is>
          <t>n.a.</t>
        </is>
      </c>
      <c r="T2813" s="6" t="n"/>
      <c r="U2813" s="6" t="n"/>
      <c r="V2813" t="n">
        <v>0</v>
      </c>
      <c r="W2813" t="n">
        <v>0</v>
      </c>
      <c r="X2813" s="6" t="n"/>
      <c r="Z2813" s="6" t="n">
        <v>46721</v>
      </c>
      <c r="AA2813" t="inlineStr">
        <is>
          <t>n.a.</t>
        </is>
      </c>
      <c r="AB2813" s="6" t="n">
        <v>46721</v>
      </c>
      <c r="AC2813" t="inlineStr"/>
      <c r="AD2813" s="6" t="n">
        <v>46568</v>
      </c>
    </row>
    <row r="2814">
      <c r="A2814" t="inlineStr">
        <is>
          <t>V100060</t>
        </is>
      </c>
      <c r="B2814" t="inlineStr">
        <is>
          <t>2024-0031</t>
        </is>
      </c>
      <c r="C2814" t="n">
        <v>40</v>
      </c>
      <c r="D2814" t="inlineStr">
        <is>
          <t>37 80 4564 631-2</t>
        </is>
      </c>
      <c r="E2814" t="inlineStr">
        <is>
          <t>Rail Cargo Austria AG</t>
        </is>
      </c>
      <c r="F2814" t="inlineStr">
        <is>
          <t>WBA</t>
        </is>
      </c>
      <c r="G2814" t="inlineStr">
        <is>
          <t>60' CW</t>
        </is>
      </c>
      <c r="H2814" t="n">
        <v>0</v>
      </c>
      <c r="I2814" s="6" t="n">
        <v>0</v>
      </c>
      <c r="J2814" s="6" t="n">
        <v>0</v>
      </c>
      <c r="K2814" t="inlineStr">
        <is>
          <t>run_initial_fixed_duration</t>
        </is>
      </c>
      <c r="L2814" s="6" t="n">
        <v>45566</v>
      </c>
      <c r="M2814" s="6" t="n">
        <v>46721</v>
      </c>
      <c r="N2814" t="n">
        <v>1186</v>
      </c>
      <c r="O2814" s="6" t="n">
        <v>46721</v>
      </c>
      <c r="S2814" t="inlineStr">
        <is>
          <t>n.a.</t>
        </is>
      </c>
      <c r="T2814" s="6" t="n"/>
      <c r="U2814" s="6" t="n"/>
      <c r="V2814" t="n">
        <v>0</v>
      </c>
      <c r="W2814" t="n">
        <v>0</v>
      </c>
      <c r="X2814" s="6" t="n"/>
      <c r="Z2814" s="6" t="n">
        <v>46721</v>
      </c>
      <c r="AA2814" t="inlineStr">
        <is>
          <t>n.a.</t>
        </is>
      </c>
      <c r="AB2814" s="6" t="n">
        <v>46721</v>
      </c>
      <c r="AC2814" t="inlineStr"/>
      <c r="AD2814" s="6" t="n">
        <v>46568</v>
      </c>
    </row>
    <row r="2815">
      <c r="A2815" t="inlineStr">
        <is>
          <t>V100060</t>
        </is>
      </c>
      <c r="B2815" t="inlineStr">
        <is>
          <t>2024-0031</t>
        </is>
      </c>
      <c r="C2815" t="n">
        <v>41</v>
      </c>
      <c r="D2815" t="inlineStr">
        <is>
          <t>37 80 4564 632-0</t>
        </is>
      </c>
      <c r="E2815" t="inlineStr">
        <is>
          <t>Rail Cargo Austria AG</t>
        </is>
      </c>
      <c r="F2815" t="inlineStr">
        <is>
          <t>WBA</t>
        </is>
      </c>
      <c r="G2815" t="inlineStr">
        <is>
          <t>60' CW</t>
        </is>
      </c>
      <c r="H2815" t="n">
        <v>0</v>
      </c>
      <c r="I2815" s="6" t="n">
        <v>0</v>
      </c>
      <c r="J2815" s="6" t="n">
        <v>0</v>
      </c>
      <c r="K2815" t="inlineStr">
        <is>
          <t>run_initial_fixed_duration</t>
        </is>
      </c>
      <c r="L2815" s="6" t="n">
        <v>45566</v>
      </c>
      <c r="M2815" s="6" t="n">
        <v>46721</v>
      </c>
      <c r="N2815" t="n">
        <v>1186</v>
      </c>
      <c r="O2815" s="6" t="n">
        <v>46721</v>
      </c>
      <c r="S2815" t="inlineStr">
        <is>
          <t>n.a.</t>
        </is>
      </c>
      <c r="T2815" s="6" t="n"/>
      <c r="U2815" s="6" t="n"/>
      <c r="V2815" t="n">
        <v>0</v>
      </c>
      <c r="W2815" t="n">
        <v>0</v>
      </c>
      <c r="X2815" s="6" t="n"/>
      <c r="Z2815" s="6" t="n">
        <v>46721</v>
      </c>
      <c r="AA2815" t="inlineStr">
        <is>
          <t>n.a.</t>
        </is>
      </c>
      <c r="AB2815" s="6" t="n">
        <v>46721</v>
      </c>
      <c r="AC2815" t="inlineStr"/>
      <c r="AD2815" s="6" t="n">
        <v>46568</v>
      </c>
    </row>
    <row r="2816">
      <c r="A2816" t="inlineStr">
        <is>
          <t>V100060</t>
        </is>
      </c>
      <c r="B2816" t="inlineStr">
        <is>
          <t>2024-0031</t>
        </is>
      </c>
      <c r="C2816" t="n">
        <v>42</v>
      </c>
      <c r="D2816" t="inlineStr">
        <is>
          <t>37 80 4564 634-6</t>
        </is>
      </c>
      <c r="E2816" t="inlineStr">
        <is>
          <t>Rail Cargo Austria AG</t>
        </is>
      </c>
      <c r="F2816" t="inlineStr">
        <is>
          <t>WBA</t>
        </is>
      </c>
      <c r="G2816" t="inlineStr">
        <is>
          <t>60' CW</t>
        </is>
      </c>
      <c r="H2816" t="n">
        <v>0</v>
      </c>
      <c r="I2816" s="6" t="n">
        <v>0</v>
      </c>
      <c r="J2816" s="6" t="n">
        <v>0</v>
      </c>
      <c r="K2816" t="inlineStr">
        <is>
          <t>run_initial_fixed_duration</t>
        </is>
      </c>
      <c r="L2816" s="6" t="n">
        <v>45566</v>
      </c>
      <c r="M2816" s="6" t="n">
        <v>46721</v>
      </c>
      <c r="N2816" t="n">
        <v>1186</v>
      </c>
      <c r="O2816" s="6" t="n">
        <v>46721</v>
      </c>
      <c r="S2816" t="inlineStr">
        <is>
          <t>n.a.</t>
        </is>
      </c>
      <c r="T2816" s="6" t="n"/>
      <c r="U2816" s="6" t="n"/>
      <c r="V2816" t="n">
        <v>0</v>
      </c>
      <c r="W2816" t="n">
        <v>0</v>
      </c>
      <c r="X2816" s="6" t="n"/>
      <c r="Z2816" s="6" t="n">
        <v>46721</v>
      </c>
      <c r="AA2816" t="inlineStr">
        <is>
          <t>n.a.</t>
        </is>
      </c>
      <c r="AB2816" s="6" t="n">
        <v>46721</v>
      </c>
      <c r="AC2816" t="inlineStr"/>
      <c r="AD2816" s="6" t="n">
        <v>46568</v>
      </c>
    </row>
    <row r="2817">
      <c r="A2817" t="inlineStr">
        <is>
          <t>V100060</t>
        </is>
      </c>
      <c r="B2817" t="inlineStr">
        <is>
          <t>2024-0031</t>
        </is>
      </c>
      <c r="C2817" t="n">
        <v>43</v>
      </c>
      <c r="D2817" t="inlineStr">
        <is>
          <t>37 80 4564 635-3</t>
        </is>
      </c>
      <c r="E2817" t="inlineStr">
        <is>
          <t>Rail Cargo Austria AG</t>
        </is>
      </c>
      <c r="F2817" t="inlineStr">
        <is>
          <t>WBA</t>
        </is>
      </c>
      <c r="G2817" t="inlineStr">
        <is>
          <t>60' CW</t>
        </is>
      </c>
      <c r="H2817" t="n">
        <v>0</v>
      </c>
      <c r="I2817" s="6" t="n">
        <v>0</v>
      </c>
      <c r="J2817" s="6" t="n">
        <v>0</v>
      </c>
      <c r="K2817" t="inlineStr">
        <is>
          <t>run_initial_fixed_duration</t>
        </is>
      </c>
      <c r="L2817" s="6" t="n">
        <v>45566</v>
      </c>
      <c r="M2817" s="6" t="n">
        <v>46721</v>
      </c>
      <c r="N2817" t="n">
        <v>1186</v>
      </c>
      <c r="O2817" s="6" t="n">
        <v>46721</v>
      </c>
      <c r="S2817" t="inlineStr">
        <is>
          <t>n.a.</t>
        </is>
      </c>
      <c r="T2817" s="6" t="n"/>
      <c r="U2817" s="6" t="n"/>
      <c r="V2817" t="n">
        <v>0</v>
      </c>
      <c r="W2817" t="n">
        <v>0</v>
      </c>
      <c r="X2817" s="6" t="n"/>
      <c r="Z2817" s="6" t="n">
        <v>46721</v>
      </c>
      <c r="AA2817" t="inlineStr">
        <is>
          <t>n.a.</t>
        </is>
      </c>
      <c r="AB2817" s="6" t="n">
        <v>46721</v>
      </c>
      <c r="AC2817" t="inlineStr"/>
      <c r="AD2817" s="6" t="n">
        <v>46568</v>
      </c>
    </row>
    <row r="2818">
      <c r="A2818" t="inlineStr">
        <is>
          <t>V100060</t>
        </is>
      </c>
      <c r="B2818" t="inlineStr">
        <is>
          <t>2024-0031</t>
        </is>
      </c>
      <c r="C2818" t="n">
        <v>44</v>
      </c>
      <c r="D2818" t="inlineStr">
        <is>
          <t>37 80 4564 536-3</t>
        </is>
      </c>
      <c r="E2818" t="inlineStr">
        <is>
          <t>Rail Cargo Austria AG</t>
        </is>
      </c>
      <c r="F2818" t="inlineStr">
        <is>
          <t>WBA</t>
        </is>
      </c>
      <c r="G2818" t="inlineStr">
        <is>
          <t>60' CW</t>
        </is>
      </c>
      <c r="H2818" t="n">
        <v>0</v>
      </c>
      <c r="I2818" s="6" t="n">
        <v>0</v>
      </c>
      <c r="J2818" s="6" t="n">
        <v>0</v>
      </c>
      <c r="K2818" t="inlineStr">
        <is>
          <t>run_initial_fixed_duration</t>
        </is>
      </c>
      <c r="L2818" s="6" t="n">
        <v>45594</v>
      </c>
      <c r="M2818" s="6" t="n">
        <v>46721</v>
      </c>
      <c r="N2818" t="n">
        <v>1186</v>
      </c>
      <c r="O2818" s="6" t="n">
        <v>46721</v>
      </c>
      <c r="S2818" t="inlineStr">
        <is>
          <t>n.a.</t>
        </is>
      </c>
      <c r="T2818" s="6" t="n"/>
      <c r="U2818" s="6" t="n"/>
      <c r="V2818" t="n">
        <v>0</v>
      </c>
      <c r="W2818" t="n">
        <v>0</v>
      </c>
      <c r="X2818" s="6" t="n"/>
      <c r="Z2818" s="6" t="n">
        <v>46721</v>
      </c>
      <c r="AA2818" t="inlineStr">
        <is>
          <t>n.a.</t>
        </is>
      </c>
      <c r="AB2818" s="6" t="n">
        <v>46721</v>
      </c>
      <c r="AC2818" t="inlineStr"/>
      <c r="AD2818" s="6" t="n">
        <v>46568</v>
      </c>
    </row>
    <row r="2819">
      <c r="A2819" t="inlineStr">
        <is>
          <t>V100060</t>
        </is>
      </c>
      <c r="B2819" t="inlineStr">
        <is>
          <t>2024-0031</t>
        </is>
      </c>
      <c r="C2819" t="n">
        <v>45</v>
      </c>
      <c r="D2819" t="inlineStr">
        <is>
          <t>37 80 4564 543-9</t>
        </is>
      </c>
      <c r="E2819" t="inlineStr">
        <is>
          <t>Rail Cargo Austria AG</t>
        </is>
      </c>
      <c r="F2819" t="inlineStr">
        <is>
          <t>WBA</t>
        </is>
      </c>
      <c r="G2819" t="inlineStr">
        <is>
          <t>60' CW</t>
        </is>
      </c>
      <c r="H2819" t="n">
        <v>0</v>
      </c>
      <c r="I2819" s="6" t="n">
        <v>0</v>
      </c>
      <c r="J2819" s="6" t="n">
        <v>0</v>
      </c>
      <c r="K2819" t="inlineStr">
        <is>
          <t>run_initial_fixed_duration</t>
        </is>
      </c>
      <c r="L2819" s="6" t="n">
        <v>45594</v>
      </c>
      <c r="M2819" s="6" t="n">
        <v>46721</v>
      </c>
      <c r="N2819" t="n">
        <v>1186</v>
      </c>
      <c r="O2819" s="6" t="n">
        <v>46721</v>
      </c>
      <c r="S2819" t="inlineStr">
        <is>
          <t>n.a.</t>
        </is>
      </c>
      <c r="T2819" s="6" t="n"/>
      <c r="U2819" s="6" t="n"/>
      <c r="V2819" t="n">
        <v>0</v>
      </c>
      <c r="W2819" t="n">
        <v>0</v>
      </c>
      <c r="X2819" s="6" t="n"/>
      <c r="Z2819" s="6" t="n">
        <v>46721</v>
      </c>
      <c r="AA2819" t="inlineStr">
        <is>
          <t>n.a.</t>
        </is>
      </c>
      <c r="AB2819" s="6" t="n">
        <v>46721</v>
      </c>
      <c r="AC2819" t="inlineStr"/>
      <c r="AD2819" s="6" t="n">
        <v>46568</v>
      </c>
    </row>
    <row r="2820">
      <c r="A2820" t="inlineStr">
        <is>
          <t>V100060</t>
        </is>
      </c>
      <c r="B2820" t="inlineStr">
        <is>
          <t>2024-0031</t>
        </is>
      </c>
      <c r="C2820" t="n">
        <v>46</v>
      </c>
      <c r="D2820" t="inlineStr">
        <is>
          <t>37 80 4564 545-4</t>
        </is>
      </c>
      <c r="E2820" t="inlineStr">
        <is>
          <t>Rail Cargo Austria AG</t>
        </is>
      </c>
      <c r="F2820" t="inlineStr">
        <is>
          <t>WBA</t>
        </is>
      </c>
      <c r="G2820" t="inlineStr">
        <is>
          <t>60' CW</t>
        </is>
      </c>
      <c r="H2820" t="n">
        <v>0</v>
      </c>
      <c r="I2820" s="6" t="n">
        <v>0</v>
      </c>
      <c r="J2820" s="6" t="n">
        <v>0</v>
      </c>
      <c r="K2820" t="inlineStr">
        <is>
          <t>run_initial_fixed_duration</t>
        </is>
      </c>
      <c r="L2820" s="6" t="n">
        <v>45594</v>
      </c>
      <c r="M2820" s="6" t="n">
        <v>46721</v>
      </c>
      <c r="N2820" t="n">
        <v>1186</v>
      </c>
      <c r="O2820" s="6" t="n">
        <v>46721</v>
      </c>
      <c r="S2820" t="inlineStr">
        <is>
          <t>n.a.</t>
        </is>
      </c>
      <c r="T2820" s="6" t="n"/>
      <c r="U2820" s="6" t="n"/>
      <c r="V2820" t="n">
        <v>0</v>
      </c>
      <c r="W2820" t="n">
        <v>0</v>
      </c>
      <c r="X2820" s="6" t="n"/>
      <c r="Z2820" s="6" t="n">
        <v>46721</v>
      </c>
      <c r="AA2820" t="inlineStr">
        <is>
          <t>n.a.</t>
        </is>
      </c>
      <c r="AB2820" s="6" t="n">
        <v>46721</v>
      </c>
      <c r="AC2820" t="inlineStr"/>
      <c r="AD2820" s="6" t="n">
        <v>46568</v>
      </c>
    </row>
    <row r="2821">
      <c r="A2821" t="inlineStr">
        <is>
          <t>V100060</t>
        </is>
      </c>
      <c r="B2821" t="inlineStr">
        <is>
          <t>2024-0031</t>
        </is>
      </c>
      <c r="C2821" t="n">
        <v>47</v>
      </c>
      <c r="D2821" t="inlineStr">
        <is>
          <t>37 80 4564 546-2</t>
        </is>
      </c>
      <c r="E2821" t="inlineStr">
        <is>
          <t>Rail Cargo Austria AG</t>
        </is>
      </c>
      <c r="F2821" t="inlineStr">
        <is>
          <t>WBA</t>
        </is>
      </c>
      <c r="G2821" t="inlineStr">
        <is>
          <t>60' CW</t>
        </is>
      </c>
      <c r="H2821" t="n">
        <v>0</v>
      </c>
      <c r="I2821" s="6" t="n">
        <v>0</v>
      </c>
      <c r="J2821" s="6" t="n">
        <v>0</v>
      </c>
      <c r="K2821" t="inlineStr">
        <is>
          <t>run_initial_fixed_duration</t>
        </is>
      </c>
      <c r="L2821" s="6" t="n">
        <v>45594</v>
      </c>
      <c r="M2821" s="6" t="n">
        <v>46721</v>
      </c>
      <c r="N2821" t="n">
        <v>1186</v>
      </c>
      <c r="O2821" s="6" t="n">
        <v>46721</v>
      </c>
      <c r="S2821" t="inlineStr">
        <is>
          <t>n.a.</t>
        </is>
      </c>
      <c r="T2821" s="6" t="n"/>
      <c r="U2821" s="6" t="n"/>
      <c r="V2821" t="n">
        <v>0</v>
      </c>
      <c r="W2821" t="n">
        <v>0</v>
      </c>
      <c r="X2821" s="6" t="n"/>
      <c r="Z2821" s="6" t="n">
        <v>46721</v>
      </c>
      <c r="AA2821" t="inlineStr">
        <is>
          <t>n.a.</t>
        </is>
      </c>
      <c r="AB2821" s="6" t="n">
        <v>46721</v>
      </c>
      <c r="AC2821" t="inlineStr"/>
      <c r="AD2821" s="6" t="n">
        <v>46568</v>
      </c>
    </row>
    <row r="2822">
      <c r="A2822" t="inlineStr">
        <is>
          <t>V100060</t>
        </is>
      </c>
      <c r="B2822" t="inlineStr">
        <is>
          <t>2024-0031</t>
        </is>
      </c>
      <c r="C2822" t="n">
        <v>48</v>
      </c>
      <c r="D2822" t="inlineStr">
        <is>
          <t>37 80 4564 541-3</t>
        </is>
      </c>
      <c r="E2822" t="inlineStr">
        <is>
          <t>Rail Cargo Austria AG</t>
        </is>
      </c>
      <c r="F2822" t="inlineStr">
        <is>
          <t>WBA</t>
        </is>
      </c>
      <c r="G2822" t="inlineStr">
        <is>
          <t>60' CW</t>
        </is>
      </c>
      <c r="H2822" t="n">
        <v>0</v>
      </c>
      <c r="I2822" s="6" t="n">
        <v>0</v>
      </c>
      <c r="J2822" s="6" t="n">
        <v>0</v>
      </c>
      <c r="K2822" t="inlineStr">
        <is>
          <t>run_initial_fixed_duration</t>
        </is>
      </c>
      <c r="L2822" s="6" t="n">
        <v>45594</v>
      </c>
      <c r="M2822" s="6" t="n">
        <v>46721</v>
      </c>
      <c r="N2822" t="n">
        <v>1186</v>
      </c>
      <c r="O2822" s="6" t="n">
        <v>46721</v>
      </c>
      <c r="S2822" t="inlineStr">
        <is>
          <t>n.a.</t>
        </is>
      </c>
      <c r="T2822" s="6" t="n"/>
      <c r="U2822" s="6" t="n"/>
      <c r="V2822" t="n">
        <v>0</v>
      </c>
      <c r="W2822" t="n">
        <v>0</v>
      </c>
      <c r="X2822" s="6" t="n"/>
      <c r="Z2822" s="6" t="n">
        <v>46721</v>
      </c>
      <c r="AA2822" t="inlineStr">
        <is>
          <t>n.a.</t>
        </is>
      </c>
      <c r="AB2822" s="6" t="n">
        <v>46721</v>
      </c>
      <c r="AC2822" t="inlineStr"/>
      <c r="AD2822" s="6" t="n">
        <v>46568</v>
      </c>
    </row>
    <row r="2823">
      <c r="A2823" t="inlineStr">
        <is>
          <t>V100060</t>
        </is>
      </c>
      <c r="B2823" t="inlineStr">
        <is>
          <t>2024-0031</t>
        </is>
      </c>
      <c r="C2823" t="n">
        <v>49</v>
      </c>
      <c r="D2823" t="inlineStr">
        <is>
          <t>37 80 4564 562-9</t>
        </is>
      </c>
      <c r="E2823" t="inlineStr">
        <is>
          <t>Rail Cargo Austria AG</t>
        </is>
      </c>
      <c r="F2823" t="inlineStr">
        <is>
          <t>WBA</t>
        </is>
      </c>
      <c r="G2823" t="inlineStr">
        <is>
          <t>60' CW</t>
        </is>
      </c>
      <c r="H2823" t="n">
        <v>0</v>
      </c>
      <c r="I2823" s="6" t="n">
        <v>0</v>
      </c>
      <c r="J2823" s="6" t="n">
        <v>0</v>
      </c>
      <c r="K2823" t="inlineStr">
        <is>
          <t>run_initial_fixed_duration</t>
        </is>
      </c>
      <c r="L2823" s="6" t="n">
        <v>45594</v>
      </c>
      <c r="M2823" s="6" t="n">
        <v>46721</v>
      </c>
      <c r="N2823" t="n">
        <v>1186</v>
      </c>
      <c r="O2823" s="6" t="n">
        <v>46721</v>
      </c>
      <c r="S2823" t="inlineStr">
        <is>
          <t>n.a.</t>
        </is>
      </c>
      <c r="T2823" s="6" t="n"/>
      <c r="U2823" s="6" t="n"/>
      <c r="V2823" t="n">
        <v>0</v>
      </c>
      <c r="W2823" t="n">
        <v>0</v>
      </c>
      <c r="X2823" s="6" t="n"/>
      <c r="Z2823" s="6" t="n">
        <v>46721</v>
      </c>
      <c r="AA2823" t="inlineStr">
        <is>
          <t>n.a.</t>
        </is>
      </c>
      <c r="AB2823" s="6" t="n">
        <v>46721</v>
      </c>
      <c r="AC2823" t="inlineStr"/>
      <c r="AD2823" s="6" t="n">
        <v>46568</v>
      </c>
    </row>
    <row r="2824">
      <c r="A2824" t="inlineStr">
        <is>
          <t>V100060</t>
        </is>
      </c>
      <c r="B2824" t="inlineStr">
        <is>
          <t>2024-0031</t>
        </is>
      </c>
      <c r="C2824" t="n">
        <v>50</v>
      </c>
      <c r="D2824" t="inlineStr">
        <is>
          <t>37 80 4564 564-5</t>
        </is>
      </c>
      <c r="E2824" t="inlineStr">
        <is>
          <t>Rail Cargo Austria AG</t>
        </is>
      </c>
      <c r="F2824" t="inlineStr">
        <is>
          <t>WBA</t>
        </is>
      </c>
      <c r="G2824" t="inlineStr">
        <is>
          <t>60' CW</t>
        </is>
      </c>
      <c r="H2824" t="n">
        <v>0</v>
      </c>
      <c r="I2824" s="6" t="n">
        <v>0</v>
      </c>
      <c r="J2824" s="6" t="n">
        <v>0</v>
      </c>
      <c r="K2824" t="inlineStr">
        <is>
          <t>run_initial_fixed_duration</t>
        </is>
      </c>
      <c r="L2824" s="6" t="n">
        <v>45594</v>
      </c>
      <c r="M2824" s="6" t="n">
        <v>46721</v>
      </c>
      <c r="N2824" t="n">
        <v>1186</v>
      </c>
      <c r="O2824" s="6" t="n">
        <v>46721</v>
      </c>
      <c r="S2824" t="inlineStr">
        <is>
          <t>n.a.</t>
        </is>
      </c>
      <c r="T2824" s="6" t="n"/>
      <c r="U2824" s="6" t="n"/>
      <c r="V2824" t="n">
        <v>0</v>
      </c>
      <c r="W2824" t="n">
        <v>0</v>
      </c>
      <c r="X2824" s="6" t="n"/>
      <c r="Z2824" s="6" t="n">
        <v>46721</v>
      </c>
      <c r="AA2824" t="inlineStr">
        <is>
          <t>n.a.</t>
        </is>
      </c>
      <c r="AB2824" s="6" t="n">
        <v>46721</v>
      </c>
      <c r="AC2824" t="inlineStr"/>
      <c r="AD2824" s="6" t="n">
        <v>46568</v>
      </c>
    </row>
    <row r="2825">
      <c r="A2825" t="inlineStr">
        <is>
          <t>V100060</t>
        </is>
      </c>
      <c r="B2825" t="inlineStr">
        <is>
          <t>2024-0031</t>
        </is>
      </c>
      <c r="C2825" t="n">
        <v>51</v>
      </c>
      <c r="D2825" t="inlineStr">
        <is>
          <t>37 80 4564 566-0</t>
        </is>
      </c>
      <c r="E2825" t="inlineStr">
        <is>
          <t>Rail Cargo Austria AG</t>
        </is>
      </c>
      <c r="F2825" t="inlineStr">
        <is>
          <t>WBA</t>
        </is>
      </c>
      <c r="G2825" t="inlineStr">
        <is>
          <t>60' CW</t>
        </is>
      </c>
      <c r="H2825" t="n">
        <v>0</v>
      </c>
      <c r="I2825" s="6" t="n">
        <v>0</v>
      </c>
      <c r="J2825" s="6" t="n">
        <v>0</v>
      </c>
      <c r="K2825" t="inlineStr">
        <is>
          <t>run_initial_fixed_duration</t>
        </is>
      </c>
      <c r="L2825" s="6" t="n">
        <v>45594</v>
      </c>
      <c r="M2825" s="6" t="n">
        <v>46721</v>
      </c>
      <c r="N2825" t="n">
        <v>1186</v>
      </c>
      <c r="O2825" s="6" t="n">
        <v>46721</v>
      </c>
      <c r="S2825" t="inlineStr">
        <is>
          <t>n.a.</t>
        </is>
      </c>
      <c r="T2825" s="6" t="n"/>
      <c r="U2825" s="6" t="n"/>
      <c r="V2825" t="n">
        <v>0</v>
      </c>
      <c r="W2825" t="n">
        <v>0</v>
      </c>
      <c r="X2825" s="6" t="n"/>
      <c r="Z2825" s="6" t="n">
        <v>46721</v>
      </c>
      <c r="AA2825" t="inlineStr">
        <is>
          <t>n.a.</t>
        </is>
      </c>
      <c r="AB2825" s="6" t="n">
        <v>46721</v>
      </c>
      <c r="AC2825" t="inlineStr"/>
      <c r="AD2825" s="6" t="n">
        <v>46568</v>
      </c>
    </row>
    <row r="2826">
      <c r="A2826" t="inlineStr">
        <is>
          <t>V100060</t>
        </is>
      </c>
      <c r="B2826" t="inlineStr">
        <is>
          <t>2024-0031</t>
        </is>
      </c>
      <c r="C2826" t="n">
        <v>52</v>
      </c>
      <c r="D2826" t="inlineStr">
        <is>
          <t>37 80 4564 567-8</t>
        </is>
      </c>
      <c r="E2826" t="inlineStr">
        <is>
          <t>Rail Cargo Austria AG</t>
        </is>
      </c>
      <c r="F2826" t="inlineStr">
        <is>
          <t>WBA</t>
        </is>
      </c>
      <c r="G2826" t="inlineStr">
        <is>
          <t>60' CW</t>
        </is>
      </c>
      <c r="H2826" t="n">
        <v>0</v>
      </c>
      <c r="I2826" s="6" t="n">
        <v>0</v>
      </c>
      <c r="J2826" s="6" t="n">
        <v>0</v>
      </c>
      <c r="K2826" t="inlineStr">
        <is>
          <t>run_initial_fixed_duration</t>
        </is>
      </c>
      <c r="L2826" s="6" t="n">
        <v>45594</v>
      </c>
      <c r="M2826" s="6" t="n">
        <v>46721</v>
      </c>
      <c r="N2826" t="n">
        <v>1186</v>
      </c>
      <c r="O2826" s="6" t="n">
        <v>46721</v>
      </c>
      <c r="S2826" t="inlineStr">
        <is>
          <t>n.a.</t>
        </is>
      </c>
      <c r="T2826" s="6" t="n"/>
      <c r="U2826" s="6" t="n"/>
      <c r="V2826" t="n">
        <v>0</v>
      </c>
      <c r="W2826" t="n">
        <v>0</v>
      </c>
      <c r="X2826" s="6" t="n"/>
      <c r="Z2826" s="6" t="n">
        <v>46721</v>
      </c>
      <c r="AA2826" t="inlineStr">
        <is>
          <t>n.a.</t>
        </is>
      </c>
      <c r="AB2826" s="6" t="n">
        <v>46721</v>
      </c>
      <c r="AC2826" t="inlineStr"/>
      <c r="AD2826" s="6" t="n">
        <v>46568</v>
      </c>
    </row>
    <row r="2827">
      <c r="A2827" t="inlineStr">
        <is>
          <t>V100060</t>
        </is>
      </c>
      <c r="B2827" t="inlineStr">
        <is>
          <t>2024-0031</t>
        </is>
      </c>
      <c r="C2827" t="n">
        <v>53</v>
      </c>
      <c r="D2827" t="inlineStr">
        <is>
          <t>37 80 4564 584-3</t>
        </is>
      </c>
      <c r="E2827" t="inlineStr">
        <is>
          <t>Rail Cargo Austria AG</t>
        </is>
      </c>
      <c r="F2827" t="inlineStr">
        <is>
          <t>WBA</t>
        </is>
      </c>
      <c r="G2827" t="inlineStr">
        <is>
          <t>60' CW</t>
        </is>
      </c>
      <c r="H2827" t="n">
        <v>0</v>
      </c>
      <c r="I2827" s="6" t="n">
        <v>0</v>
      </c>
      <c r="J2827" s="6" t="n">
        <v>0</v>
      </c>
      <c r="K2827" t="inlineStr">
        <is>
          <t>run_initial_fixed_duration</t>
        </is>
      </c>
      <c r="L2827" s="6" t="n">
        <v>45594</v>
      </c>
      <c r="M2827" s="6" t="n">
        <v>46721</v>
      </c>
      <c r="N2827" t="n">
        <v>1186</v>
      </c>
      <c r="O2827" s="6" t="n">
        <v>46721</v>
      </c>
      <c r="S2827" t="inlineStr">
        <is>
          <t>n.a.</t>
        </is>
      </c>
      <c r="T2827" s="6" t="n"/>
      <c r="U2827" s="6" t="n"/>
      <c r="V2827" t="n">
        <v>0</v>
      </c>
      <c r="W2827" t="n">
        <v>0</v>
      </c>
      <c r="X2827" s="6" t="n"/>
      <c r="Z2827" s="6" t="n">
        <v>46721</v>
      </c>
      <c r="AA2827" t="inlineStr">
        <is>
          <t>n.a.</t>
        </is>
      </c>
      <c r="AB2827" s="6" t="n">
        <v>46721</v>
      </c>
      <c r="AC2827" t="inlineStr"/>
      <c r="AD2827" s="6" t="n">
        <v>46568</v>
      </c>
    </row>
    <row r="2828">
      <c r="A2828" t="inlineStr">
        <is>
          <t>V100060</t>
        </is>
      </c>
      <c r="B2828" t="inlineStr">
        <is>
          <t>2024-0031</t>
        </is>
      </c>
      <c r="C2828" t="n">
        <v>54</v>
      </c>
      <c r="D2828" t="inlineStr">
        <is>
          <t>33 80 4552 656-7</t>
        </is>
      </c>
      <c r="E2828" t="inlineStr">
        <is>
          <t>Rail Cargo Austria AG</t>
        </is>
      </c>
      <c r="F2828" t="inlineStr">
        <is>
          <t>WBA</t>
        </is>
      </c>
      <c r="G2828" t="inlineStr">
        <is>
          <t>60' CW</t>
        </is>
      </c>
      <c r="H2828" t="n">
        <v>0</v>
      </c>
      <c r="I2828" s="6" t="n">
        <v>0</v>
      </c>
      <c r="J2828" s="6" t="n">
        <v>0</v>
      </c>
      <c r="K2828" t="inlineStr">
        <is>
          <t>run_initial_fixed_duration</t>
        </is>
      </c>
      <c r="L2828" s="6" t="n">
        <v>45617</v>
      </c>
      <c r="M2828" s="6" t="n">
        <v>46721</v>
      </c>
      <c r="N2828" t="n">
        <v>1186</v>
      </c>
      <c r="O2828" s="6" t="n">
        <v>46721</v>
      </c>
      <c r="S2828" t="inlineStr">
        <is>
          <t>n.a.</t>
        </is>
      </c>
      <c r="T2828" s="6" t="n"/>
      <c r="U2828" s="6" t="n"/>
      <c r="V2828" t="n">
        <v>0</v>
      </c>
      <c r="W2828" t="n">
        <v>0</v>
      </c>
      <c r="X2828" s="6" t="n"/>
      <c r="Z2828" s="6" t="n">
        <v>46721</v>
      </c>
      <c r="AA2828" t="inlineStr">
        <is>
          <t>n.a.</t>
        </is>
      </c>
      <c r="AB2828" s="6" t="n">
        <v>46721</v>
      </c>
      <c r="AC2828" t="inlineStr"/>
      <c r="AD2828" s="6" t="n">
        <v>46568</v>
      </c>
    </row>
    <row r="2829">
      <c r="A2829" t="inlineStr">
        <is>
          <t>V100060</t>
        </is>
      </c>
      <c r="B2829" t="inlineStr">
        <is>
          <t>2024-0031</t>
        </is>
      </c>
      <c r="C2829" t="n">
        <v>55</v>
      </c>
      <c r="D2829" t="inlineStr">
        <is>
          <t>37 80 4564 487-9</t>
        </is>
      </c>
      <c r="E2829" t="inlineStr">
        <is>
          <t>Rail Cargo Austria AG</t>
        </is>
      </c>
      <c r="F2829" t="inlineStr">
        <is>
          <t>WBA</t>
        </is>
      </c>
      <c r="G2829" t="inlineStr">
        <is>
          <t>60' CW</t>
        </is>
      </c>
      <c r="H2829" t="n">
        <v>0</v>
      </c>
      <c r="I2829" s="6" t="n">
        <v>0</v>
      </c>
      <c r="J2829" s="6" t="n">
        <v>0</v>
      </c>
      <c r="K2829" t="inlineStr">
        <is>
          <t>run_initial_fixed_duration</t>
        </is>
      </c>
      <c r="L2829" s="6" t="n">
        <v>45609</v>
      </c>
      <c r="M2829" s="6" t="n">
        <v>46721</v>
      </c>
      <c r="N2829" t="n">
        <v>1186</v>
      </c>
      <c r="O2829" s="6" t="n">
        <v>46721</v>
      </c>
      <c r="S2829" t="inlineStr">
        <is>
          <t>n.a.</t>
        </is>
      </c>
      <c r="T2829" s="6" t="n"/>
      <c r="U2829" s="6" t="n"/>
      <c r="V2829" t="n">
        <v>0</v>
      </c>
      <c r="W2829" t="n">
        <v>0</v>
      </c>
      <c r="X2829" s="6" t="n"/>
      <c r="Z2829" s="6" t="n">
        <v>46721</v>
      </c>
      <c r="AA2829" t="inlineStr">
        <is>
          <t>n.a.</t>
        </is>
      </c>
      <c r="AB2829" s="6" t="n">
        <v>46721</v>
      </c>
      <c r="AC2829" t="inlineStr"/>
      <c r="AD2829" s="6" t="n">
        <v>46568</v>
      </c>
    </row>
    <row r="2830">
      <c r="A2830" t="inlineStr">
        <is>
          <t>V100060</t>
        </is>
      </c>
      <c r="B2830" t="inlineStr">
        <is>
          <t>2024-0031</t>
        </is>
      </c>
      <c r="C2830" t="n">
        <v>56</v>
      </c>
      <c r="D2830" t="inlineStr">
        <is>
          <t>37 80 4564 494-5</t>
        </is>
      </c>
      <c r="E2830" t="inlineStr">
        <is>
          <t>Rail Cargo Austria AG</t>
        </is>
      </c>
      <c r="F2830" t="inlineStr">
        <is>
          <t>WBA</t>
        </is>
      </c>
      <c r="G2830" t="inlineStr">
        <is>
          <t>60' CW</t>
        </is>
      </c>
      <c r="H2830" t="n">
        <v>0</v>
      </c>
      <c r="I2830" s="6" t="n">
        <v>0</v>
      </c>
      <c r="J2830" s="6" t="n">
        <v>0</v>
      </c>
      <c r="K2830" t="inlineStr">
        <is>
          <t>run_initial_fixed_duration</t>
        </is>
      </c>
      <c r="L2830" s="6" t="n">
        <v>45609</v>
      </c>
      <c r="M2830" s="6" t="n">
        <v>46721</v>
      </c>
      <c r="N2830" t="n">
        <v>1186</v>
      </c>
      <c r="O2830" s="6" t="n">
        <v>46721</v>
      </c>
      <c r="S2830" t="inlineStr">
        <is>
          <t>n.a.</t>
        </is>
      </c>
      <c r="T2830" s="6" t="n"/>
      <c r="U2830" s="6" t="n"/>
      <c r="V2830" t="n">
        <v>0</v>
      </c>
      <c r="W2830" t="n">
        <v>0</v>
      </c>
      <c r="X2830" s="6" t="n"/>
      <c r="Z2830" s="6" t="n">
        <v>46721</v>
      </c>
      <c r="AA2830" t="inlineStr">
        <is>
          <t>n.a.</t>
        </is>
      </c>
      <c r="AB2830" s="6" t="n">
        <v>46721</v>
      </c>
      <c r="AC2830" t="inlineStr"/>
      <c r="AD2830" s="6" t="n">
        <v>46568</v>
      </c>
    </row>
    <row r="2831">
      <c r="A2831" t="inlineStr">
        <is>
          <t>V100060</t>
        </is>
      </c>
      <c r="B2831" t="inlineStr">
        <is>
          <t>2024-0031</t>
        </is>
      </c>
      <c r="C2831" t="n">
        <v>57</v>
      </c>
      <c r="D2831" t="inlineStr">
        <is>
          <t>37 80 4564 499-4</t>
        </is>
      </c>
      <c r="E2831" t="inlineStr">
        <is>
          <t>Rail Cargo Austria AG</t>
        </is>
      </c>
      <c r="F2831" t="inlineStr">
        <is>
          <t>WBA</t>
        </is>
      </c>
      <c r="G2831" t="inlineStr">
        <is>
          <t>60' CW</t>
        </is>
      </c>
      <c r="H2831" t="n">
        <v>0</v>
      </c>
      <c r="I2831" s="6" t="n">
        <v>0</v>
      </c>
      <c r="J2831" s="6" t="n">
        <v>0</v>
      </c>
      <c r="K2831" t="inlineStr">
        <is>
          <t>run_initial_fixed_duration</t>
        </is>
      </c>
      <c r="L2831" s="6" t="n">
        <v>45609</v>
      </c>
      <c r="M2831" s="6" t="n">
        <v>46721</v>
      </c>
      <c r="N2831" t="n">
        <v>1186</v>
      </c>
      <c r="O2831" s="6" t="n">
        <v>46721</v>
      </c>
      <c r="S2831" t="inlineStr">
        <is>
          <t>n.a.</t>
        </is>
      </c>
      <c r="T2831" s="6" t="n"/>
      <c r="U2831" s="6" t="n"/>
      <c r="V2831" t="n">
        <v>0</v>
      </c>
      <c r="W2831" t="n">
        <v>0</v>
      </c>
      <c r="X2831" s="6" t="n"/>
      <c r="Z2831" s="6" t="n">
        <v>46721</v>
      </c>
      <c r="AA2831" t="inlineStr">
        <is>
          <t>n.a.</t>
        </is>
      </c>
      <c r="AB2831" s="6" t="n">
        <v>46721</v>
      </c>
      <c r="AC2831" t="inlineStr"/>
      <c r="AD2831" s="6" t="n">
        <v>46568</v>
      </c>
    </row>
    <row r="2832">
      <c r="A2832" t="inlineStr">
        <is>
          <t>V100060</t>
        </is>
      </c>
      <c r="B2832" t="inlineStr">
        <is>
          <t>2024-0031</t>
        </is>
      </c>
      <c r="C2832" t="n">
        <v>58</v>
      </c>
      <c r="D2832" t="inlineStr">
        <is>
          <t>37 80 4564 500-9</t>
        </is>
      </c>
      <c r="E2832" t="inlineStr">
        <is>
          <t>Rail Cargo Austria AG</t>
        </is>
      </c>
      <c r="F2832" t="inlineStr">
        <is>
          <t>WBA</t>
        </is>
      </c>
      <c r="G2832" t="inlineStr">
        <is>
          <t>60' CW</t>
        </is>
      </c>
      <c r="H2832" t="n">
        <v>0</v>
      </c>
      <c r="I2832" s="6" t="n">
        <v>0</v>
      </c>
      <c r="J2832" s="6" t="n">
        <v>0</v>
      </c>
      <c r="K2832" t="inlineStr">
        <is>
          <t>run_initial_fixed_duration</t>
        </is>
      </c>
      <c r="L2832" s="6" t="n">
        <v>45609</v>
      </c>
      <c r="M2832" s="6" t="n">
        <v>46721</v>
      </c>
      <c r="N2832" t="n">
        <v>1186</v>
      </c>
      <c r="O2832" s="6" t="n">
        <v>46721</v>
      </c>
      <c r="S2832" t="inlineStr">
        <is>
          <t>n.a.</t>
        </is>
      </c>
      <c r="T2832" s="6" t="n"/>
      <c r="U2832" s="6" t="n"/>
      <c r="V2832" t="n">
        <v>0</v>
      </c>
      <c r="W2832" t="n">
        <v>0</v>
      </c>
      <c r="X2832" s="6" t="n"/>
      <c r="Z2832" s="6" t="n">
        <v>46721</v>
      </c>
      <c r="AA2832" t="inlineStr">
        <is>
          <t>n.a.</t>
        </is>
      </c>
      <c r="AB2832" s="6" t="n">
        <v>46721</v>
      </c>
      <c r="AC2832" t="inlineStr"/>
      <c r="AD2832" s="6" t="n">
        <v>46568</v>
      </c>
    </row>
    <row r="2833">
      <c r="A2833" t="inlineStr">
        <is>
          <t>V100060</t>
        </is>
      </c>
      <c r="B2833" t="inlineStr">
        <is>
          <t>2024-0031</t>
        </is>
      </c>
      <c r="C2833" t="n">
        <v>59</v>
      </c>
      <c r="D2833" t="inlineStr">
        <is>
          <t>37 80 4564 508-2</t>
        </is>
      </c>
      <c r="E2833" t="inlineStr">
        <is>
          <t>Rail Cargo Austria AG</t>
        </is>
      </c>
      <c r="F2833" t="inlineStr">
        <is>
          <t>WBA</t>
        </is>
      </c>
      <c r="G2833" t="inlineStr">
        <is>
          <t>60' CW</t>
        </is>
      </c>
      <c r="H2833" t="n">
        <v>0</v>
      </c>
      <c r="I2833" s="6" t="n">
        <v>0</v>
      </c>
      <c r="J2833" s="6" t="n">
        <v>0</v>
      </c>
      <c r="K2833" t="inlineStr">
        <is>
          <t>run_initial_fixed_duration</t>
        </is>
      </c>
      <c r="L2833" s="6" t="n">
        <v>45609</v>
      </c>
      <c r="M2833" s="6" t="n">
        <v>46721</v>
      </c>
      <c r="N2833" t="n">
        <v>1186</v>
      </c>
      <c r="O2833" s="6" t="n">
        <v>46721</v>
      </c>
      <c r="S2833" t="inlineStr">
        <is>
          <t>n.a.</t>
        </is>
      </c>
      <c r="T2833" s="6" t="n"/>
      <c r="U2833" s="6" t="n"/>
      <c r="V2833" t="n">
        <v>0</v>
      </c>
      <c r="W2833" t="n">
        <v>0</v>
      </c>
      <c r="X2833" s="6" t="n"/>
      <c r="Z2833" s="6" t="n">
        <v>46721</v>
      </c>
      <c r="AA2833" t="inlineStr">
        <is>
          <t>n.a.</t>
        </is>
      </c>
      <c r="AB2833" s="6" t="n">
        <v>46721</v>
      </c>
      <c r="AC2833" t="inlineStr"/>
      <c r="AD2833" s="6" t="n">
        <v>46568</v>
      </c>
    </row>
    <row r="2834">
      <c r="A2834" t="inlineStr">
        <is>
          <t>V100060</t>
        </is>
      </c>
      <c r="B2834" t="inlineStr">
        <is>
          <t>2024-0031</t>
        </is>
      </c>
      <c r="C2834" t="n">
        <v>60</v>
      </c>
      <c r="D2834" t="inlineStr">
        <is>
          <t>37 80 4564 527-2</t>
        </is>
      </c>
      <c r="E2834" t="inlineStr">
        <is>
          <t>Rail Cargo Austria AG</t>
        </is>
      </c>
      <c r="F2834" t="inlineStr">
        <is>
          <t>WBA</t>
        </is>
      </c>
      <c r="G2834" t="inlineStr">
        <is>
          <t>60' CW</t>
        </is>
      </c>
      <c r="H2834" t="n">
        <v>0</v>
      </c>
      <c r="I2834" s="6" t="n">
        <v>0</v>
      </c>
      <c r="J2834" s="6" t="n">
        <v>0</v>
      </c>
      <c r="K2834" t="inlineStr">
        <is>
          <t>run_initial_fixed_duration</t>
        </is>
      </c>
      <c r="L2834" s="6" t="n">
        <v>45609</v>
      </c>
      <c r="M2834" s="6" t="n">
        <v>46721</v>
      </c>
      <c r="N2834" t="n">
        <v>1186</v>
      </c>
      <c r="O2834" s="6" t="n">
        <v>46721</v>
      </c>
      <c r="S2834" t="inlineStr">
        <is>
          <t>n.a.</t>
        </is>
      </c>
      <c r="T2834" s="6" t="n"/>
      <c r="U2834" s="6" t="n"/>
      <c r="V2834" t="n">
        <v>0</v>
      </c>
      <c r="W2834" t="n">
        <v>0</v>
      </c>
      <c r="X2834" s="6" t="n"/>
      <c r="Z2834" s="6" t="n">
        <v>46721</v>
      </c>
      <c r="AA2834" t="inlineStr">
        <is>
          <t>n.a.</t>
        </is>
      </c>
      <c r="AB2834" s="6" t="n">
        <v>46721</v>
      </c>
      <c r="AC2834" t="inlineStr"/>
      <c r="AD2834" s="6" t="n">
        <v>46568</v>
      </c>
    </row>
    <row r="2835">
      <c r="A2835" t="inlineStr">
        <is>
          <t>V100060</t>
        </is>
      </c>
      <c r="B2835" t="inlineStr">
        <is>
          <t>2024-0031</t>
        </is>
      </c>
      <c r="C2835" t="n">
        <v>61</v>
      </c>
      <c r="D2835" t="inlineStr">
        <is>
          <t>37 80 4564 662-7</t>
        </is>
      </c>
      <c r="E2835" t="inlineStr">
        <is>
          <t>Rail Cargo Austria AG</t>
        </is>
      </c>
      <c r="F2835" t="inlineStr">
        <is>
          <t>WBA</t>
        </is>
      </c>
      <c r="G2835" t="inlineStr">
        <is>
          <t>60' CW</t>
        </is>
      </c>
      <c r="H2835" t="n">
        <v>0</v>
      </c>
      <c r="I2835" s="6" t="n">
        <v>0</v>
      </c>
      <c r="J2835" s="6" t="n">
        <v>0</v>
      </c>
      <c r="K2835" t="inlineStr">
        <is>
          <t>run_initial_fixed_duration</t>
        </is>
      </c>
      <c r="L2835" s="6" t="n">
        <v>45609</v>
      </c>
      <c r="M2835" s="6" t="n">
        <v>46721</v>
      </c>
      <c r="N2835" t="n">
        <v>1186</v>
      </c>
      <c r="O2835" s="6" t="n">
        <v>46721</v>
      </c>
      <c r="S2835" t="inlineStr">
        <is>
          <t>n.a.</t>
        </is>
      </c>
      <c r="T2835" s="6" t="n"/>
      <c r="U2835" s="6" t="n"/>
      <c r="V2835" t="n">
        <v>0</v>
      </c>
      <c r="W2835" t="n">
        <v>0</v>
      </c>
      <c r="X2835" s="6" t="n"/>
      <c r="Z2835" s="6" t="n">
        <v>46721</v>
      </c>
      <c r="AA2835" t="inlineStr">
        <is>
          <t>n.a.</t>
        </is>
      </c>
      <c r="AB2835" s="6" t="n">
        <v>46721</v>
      </c>
      <c r="AC2835" t="inlineStr"/>
      <c r="AD2835" s="6" t="n">
        <v>46568</v>
      </c>
    </row>
    <row r="2836">
      <c r="A2836" t="inlineStr">
        <is>
          <t>V100060</t>
        </is>
      </c>
      <c r="B2836" t="inlineStr">
        <is>
          <t>2024-0031</t>
        </is>
      </c>
      <c r="C2836" t="n">
        <v>62</v>
      </c>
      <c r="D2836" t="inlineStr">
        <is>
          <t>37 80 4564 664-3</t>
        </is>
      </c>
      <c r="E2836" t="inlineStr">
        <is>
          <t>Rail Cargo Austria AG</t>
        </is>
      </c>
      <c r="F2836" t="inlineStr">
        <is>
          <t>WBA</t>
        </is>
      </c>
      <c r="G2836" t="inlineStr">
        <is>
          <t>60' CW</t>
        </is>
      </c>
      <c r="H2836" t="n">
        <v>0</v>
      </c>
      <c r="I2836" s="6" t="n">
        <v>0</v>
      </c>
      <c r="J2836" s="6" t="n">
        <v>0</v>
      </c>
      <c r="K2836" t="inlineStr">
        <is>
          <t>run_initial_fixed_duration</t>
        </is>
      </c>
      <c r="L2836" s="6" t="n">
        <v>45609</v>
      </c>
      <c r="M2836" s="6" t="n">
        <v>46721</v>
      </c>
      <c r="N2836" t="n">
        <v>1186</v>
      </c>
      <c r="O2836" s="6" t="n">
        <v>46721</v>
      </c>
      <c r="S2836" t="inlineStr">
        <is>
          <t>n.a.</t>
        </is>
      </c>
      <c r="T2836" s="6" t="n"/>
      <c r="U2836" s="6" t="n"/>
      <c r="V2836" t="n">
        <v>0</v>
      </c>
      <c r="W2836" t="n">
        <v>0</v>
      </c>
      <c r="X2836" s="6" t="n"/>
      <c r="Z2836" s="6" t="n">
        <v>46721</v>
      </c>
      <c r="AA2836" t="inlineStr">
        <is>
          <t>n.a.</t>
        </is>
      </c>
      <c r="AB2836" s="6" t="n">
        <v>46721</v>
      </c>
      <c r="AC2836" t="inlineStr"/>
      <c r="AD2836" s="6" t="n">
        <v>46568</v>
      </c>
    </row>
    <row r="2837">
      <c r="A2837" t="inlineStr">
        <is>
          <t>V100060</t>
        </is>
      </c>
      <c r="B2837" t="inlineStr">
        <is>
          <t>2024-0031</t>
        </is>
      </c>
      <c r="C2837" t="n">
        <v>63</v>
      </c>
      <c r="D2837" t="inlineStr">
        <is>
          <t>37 80 4564 670-0</t>
        </is>
      </c>
      <c r="E2837" t="inlineStr">
        <is>
          <t>Rail Cargo Austria AG</t>
        </is>
      </c>
      <c r="F2837" t="inlineStr">
        <is>
          <t>WBA</t>
        </is>
      </c>
      <c r="G2837" t="inlineStr">
        <is>
          <t>60' CW</t>
        </is>
      </c>
      <c r="H2837" t="n">
        <v>0</v>
      </c>
      <c r="I2837" s="6" t="n">
        <v>0</v>
      </c>
      <c r="J2837" s="6" t="n">
        <v>0</v>
      </c>
      <c r="K2837" t="inlineStr">
        <is>
          <t>run_initial_fixed_duration</t>
        </is>
      </c>
      <c r="L2837" s="6" t="n">
        <v>45609</v>
      </c>
      <c r="M2837" s="6" t="n">
        <v>46721</v>
      </c>
      <c r="N2837" t="n">
        <v>1186</v>
      </c>
      <c r="O2837" s="6" t="n">
        <v>46721</v>
      </c>
      <c r="S2837" t="inlineStr">
        <is>
          <t>n.a.</t>
        </is>
      </c>
      <c r="T2837" s="6" t="n"/>
      <c r="U2837" s="6" t="n"/>
      <c r="V2837" t="n">
        <v>0</v>
      </c>
      <c r="W2837" t="n">
        <v>0</v>
      </c>
      <c r="X2837" s="6" t="n"/>
      <c r="Z2837" s="6" t="n">
        <v>46721</v>
      </c>
      <c r="AA2837" t="inlineStr">
        <is>
          <t>n.a.</t>
        </is>
      </c>
      <c r="AB2837" s="6" t="n">
        <v>46721</v>
      </c>
      <c r="AC2837" t="inlineStr"/>
      <c r="AD2837" s="6" t="n">
        <v>46568</v>
      </c>
    </row>
    <row r="2838">
      <c r="A2838" t="inlineStr">
        <is>
          <t>V100060</t>
        </is>
      </c>
      <c r="B2838" t="inlineStr">
        <is>
          <t>2024-0031</t>
        </is>
      </c>
      <c r="C2838" t="n">
        <v>64</v>
      </c>
      <c r="D2838" t="inlineStr">
        <is>
          <t>37 80 4565 513-1</t>
        </is>
      </c>
      <c r="E2838" t="inlineStr">
        <is>
          <t>Rail Cargo Austria AG</t>
        </is>
      </c>
      <c r="F2838" t="inlineStr">
        <is>
          <t>WBA</t>
        </is>
      </c>
      <c r="G2838" t="inlineStr">
        <is>
          <t>60' CW</t>
        </is>
      </c>
      <c r="H2838" t="n">
        <v>0</v>
      </c>
      <c r="I2838" s="6" t="n">
        <v>0</v>
      </c>
      <c r="J2838" s="6" t="n">
        <v>0</v>
      </c>
      <c r="K2838" t="inlineStr">
        <is>
          <t>run_initial_fixed_duration</t>
        </is>
      </c>
      <c r="L2838" s="6" t="n">
        <v>45609</v>
      </c>
      <c r="M2838" s="6" t="n">
        <v>46721</v>
      </c>
      <c r="N2838" t="n">
        <v>1186</v>
      </c>
      <c r="O2838" s="6" t="n">
        <v>46721</v>
      </c>
      <c r="S2838" t="inlineStr">
        <is>
          <t>n.a.</t>
        </is>
      </c>
      <c r="T2838" s="6" t="n"/>
      <c r="U2838" s="6" t="n"/>
      <c r="V2838" t="n">
        <v>0</v>
      </c>
      <c r="W2838" t="n">
        <v>0</v>
      </c>
      <c r="X2838" s="6" t="n"/>
      <c r="Z2838" s="6" t="n">
        <v>46721</v>
      </c>
      <c r="AA2838" t="inlineStr">
        <is>
          <t>n.a.</t>
        </is>
      </c>
      <c r="AB2838" s="6" t="n">
        <v>46721</v>
      </c>
      <c r="AC2838" t="inlineStr"/>
      <c r="AD2838" s="6" t="n">
        <v>46568</v>
      </c>
    </row>
    <row r="2839">
      <c r="A2839" t="inlineStr">
        <is>
          <t>V100060</t>
        </is>
      </c>
      <c r="B2839" t="inlineStr">
        <is>
          <t>2024-0031</t>
        </is>
      </c>
      <c r="C2839" t="n">
        <v>65</v>
      </c>
      <c r="D2839" t="inlineStr">
        <is>
          <t>37 80 4565 516-4</t>
        </is>
      </c>
      <c r="E2839" t="inlineStr">
        <is>
          <t>Rail Cargo Austria AG</t>
        </is>
      </c>
      <c r="F2839" t="inlineStr">
        <is>
          <t>WBA</t>
        </is>
      </c>
      <c r="G2839" t="inlineStr">
        <is>
          <t>60' CW</t>
        </is>
      </c>
      <c r="H2839" t="n">
        <v>0</v>
      </c>
      <c r="I2839" s="6" t="n">
        <v>0</v>
      </c>
      <c r="J2839" s="6" t="n">
        <v>0</v>
      </c>
      <c r="K2839" t="inlineStr">
        <is>
          <t>run_initial_fixed_duration</t>
        </is>
      </c>
      <c r="L2839" s="6" t="n">
        <v>45609</v>
      </c>
      <c r="M2839" s="6" t="n">
        <v>46721</v>
      </c>
      <c r="N2839" t="n">
        <v>1186</v>
      </c>
      <c r="O2839" s="6" t="n">
        <v>46721</v>
      </c>
      <c r="S2839" t="inlineStr">
        <is>
          <t>n.a.</t>
        </is>
      </c>
      <c r="T2839" s="6" t="n"/>
      <c r="U2839" s="6" t="n"/>
      <c r="V2839" t="n">
        <v>0</v>
      </c>
      <c r="W2839" t="n">
        <v>0</v>
      </c>
      <c r="X2839" s="6" t="n"/>
      <c r="Z2839" s="6" t="n">
        <v>46721</v>
      </c>
      <c r="AA2839" t="inlineStr">
        <is>
          <t>n.a.</t>
        </is>
      </c>
      <c r="AB2839" s="6" t="n">
        <v>46721</v>
      </c>
      <c r="AC2839" t="inlineStr"/>
      <c r="AD2839" s="6" t="n">
        <v>46568</v>
      </c>
    </row>
    <row r="2840">
      <c r="A2840" t="inlineStr">
        <is>
          <t>V100060</t>
        </is>
      </c>
      <c r="B2840" t="inlineStr">
        <is>
          <t>2024-0031</t>
        </is>
      </c>
      <c r="C2840" t="n">
        <v>66</v>
      </c>
      <c r="D2840" t="inlineStr">
        <is>
          <t>37 80 4565 518-0</t>
        </is>
      </c>
      <c r="E2840" t="inlineStr">
        <is>
          <t>Rail Cargo Austria AG</t>
        </is>
      </c>
      <c r="F2840" t="inlineStr">
        <is>
          <t>WBA</t>
        </is>
      </c>
      <c r="G2840" t="inlineStr">
        <is>
          <t>60' CW</t>
        </is>
      </c>
      <c r="H2840" t="n">
        <v>0</v>
      </c>
      <c r="I2840" s="6" t="n">
        <v>0</v>
      </c>
      <c r="J2840" s="6" t="n">
        <v>0</v>
      </c>
      <c r="K2840" t="inlineStr">
        <is>
          <t>run_initial_fixed_duration</t>
        </is>
      </c>
      <c r="L2840" s="6" t="n">
        <v>45609</v>
      </c>
      <c r="M2840" s="6" t="n">
        <v>46721</v>
      </c>
      <c r="N2840" t="n">
        <v>1186</v>
      </c>
      <c r="O2840" s="6" t="n">
        <v>46721</v>
      </c>
      <c r="S2840" t="inlineStr">
        <is>
          <t>n.a.</t>
        </is>
      </c>
      <c r="T2840" s="6" t="n"/>
      <c r="U2840" s="6" t="n"/>
      <c r="V2840" t="n">
        <v>0</v>
      </c>
      <c r="W2840" t="n">
        <v>0</v>
      </c>
      <c r="X2840" s="6" t="n"/>
      <c r="Z2840" s="6" t="n">
        <v>46721</v>
      </c>
      <c r="AA2840" t="inlineStr">
        <is>
          <t>n.a.</t>
        </is>
      </c>
      <c r="AB2840" s="6" t="n">
        <v>46721</v>
      </c>
      <c r="AC2840" t="inlineStr"/>
      <c r="AD2840" s="6" t="n">
        <v>46568</v>
      </c>
    </row>
    <row r="2841">
      <c r="A2841" t="inlineStr">
        <is>
          <t>V100060</t>
        </is>
      </c>
      <c r="B2841" t="inlineStr">
        <is>
          <t>2024-0031</t>
        </is>
      </c>
      <c r="C2841" t="n">
        <v>67</v>
      </c>
      <c r="D2841" t="inlineStr">
        <is>
          <t>37 80 4565 520-6</t>
        </is>
      </c>
      <c r="E2841" t="inlineStr">
        <is>
          <t>Rail Cargo Austria AG</t>
        </is>
      </c>
      <c r="F2841" t="inlineStr">
        <is>
          <t>WBA</t>
        </is>
      </c>
      <c r="G2841" t="inlineStr">
        <is>
          <t>60' CW</t>
        </is>
      </c>
      <c r="H2841" t="n">
        <v>0</v>
      </c>
      <c r="I2841" s="6" t="n">
        <v>0</v>
      </c>
      <c r="J2841" s="6" t="n">
        <v>0</v>
      </c>
      <c r="K2841" t="inlineStr">
        <is>
          <t>run_initial_fixed_duration</t>
        </is>
      </c>
      <c r="L2841" s="6" t="n">
        <v>45609</v>
      </c>
      <c r="M2841" s="6" t="n">
        <v>46721</v>
      </c>
      <c r="N2841" t="n">
        <v>1186</v>
      </c>
      <c r="O2841" s="6" t="n">
        <v>46721</v>
      </c>
      <c r="S2841" t="inlineStr">
        <is>
          <t>n.a.</t>
        </is>
      </c>
      <c r="T2841" s="6" t="n"/>
      <c r="U2841" s="6" t="n"/>
      <c r="V2841" t="n">
        <v>0</v>
      </c>
      <c r="W2841" t="n">
        <v>0</v>
      </c>
      <c r="X2841" s="6" t="n"/>
      <c r="Z2841" s="6" t="n">
        <v>46721</v>
      </c>
      <c r="AA2841" t="inlineStr">
        <is>
          <t>n.a.</t>
        </is>
      </c>
      <c r="AB2841" s="6" t="n">
        <v>46721</v>
      </c>
      <c r="AC2841" t="inlineStr"/>
      <c r="AD2841" s="6" t="n">
        <v>46568</v>
      </c>
    </row>
    <row r="2842">
      <c r="A2842" t="inlineStr">
        <is>
          <t>V100060</t>
        </is>
      </c>
      <c r="B2842" t="inlineStr">
        <is>
          <t>2024-0031</t>
        </is>
      </c>
      <c r="C2842" t="n">
        <v>68</v>
      </c>
      <c r="D2842" t="inlineStr">
        <is>
          <t>37 80 4565 521-4</t>
        </is>
      </c>
      <c r="E2842" t="inlineStr">
        <is>
          <t>Rail Cargo Austria AG</t>
        </is>
      </c>
      <c r="F2842" t="inlineStr">
        <is>
          <t>WBA</t>
        </is>
      </c>
      <c r="G2842" t="inlineStr">
        <is>
          <t>60' CW</t>
        </is>
      </c>
      <c r="H2842" t="n">
        <v>0</v>
      </c>
      <c r="I2842" s="6" t="n">
        <v>0</v>
      </c>
      <c r="J2842" s="6" t="n">
        <v>0</v>
      </c>
      <c r="K2842" t="inlineStr">
        <is>
          <t>run_initial_fixed_duration</t>
        </is>
      </c>
      <c r="L2842" s="6" t="n">
        <v>45609</v>
      </c>
      <c r="M2842" s="6" t="n">
        <v>46721</v>
      </c>
      <c r="N2842" t="n">
        <v>1186</v>
      </c>
      <c r="O2842" s="6" t="n">
        <v>46721</v>
      </c>
      <c r="S2842" t="inlineStr">
        <is>
          <t>n.a.</t>
        </is>
      </c>
      <c r="T2842" s="6" t="n"/>
      <c r="U2842" s="6" t="n"/>
      <c r="V2842" t="n">
        <v>0</v>
      </c>
      <c r="W2842" t="n">
        <v>0</v>
      </c>
      <c r="X2842" s="6" t="n"/>
      <c r="Z2842" s="6" t="n">
        <v>46721</v>
      </c>
      <c r="AA2842" t="inlineStr">
        <is>
          <t>n.a.</t>
        </is>
      </c>
      <c r="AB2842" s="6" t="n">
        <v>46721</v>
      </c>
      <c r="AC2842" t="inlineStr"/>
      <c r="AD2842" s="6" t="n">
        <v>46568</v>
      </c>
    </row>
    <row r="2843">
      <c r="A2843" t="inlineStr">
        <is>
          <t>V100060</t>
        </is>
      </c>
      <c r="B2843" t="inlineStr">
        <is>
          <t>2024-0031</t>
        </is>
      </c>
      <c r="C2843" t="n">
        <v>69</v>
      </c>
      <c r="D2843" t="inlineStr">
        <is>
          <t>37 80 4565 523-0</t>
        </is>
      </c>
      <c r="E2843" t="inlineStr">
        <is>
          <t>Rail Cargo Austria AG</t>
        </is>
      </c>
      <c r="F2843" t="inlineStr">
        <is>
          <t>WBA</t>
        </is>
      </c>
      <c r="G2843" t="inlineStr">
        <is>
          <t>60' CW</t>
        </is>
      </c>
      <c r="H2843" t="n">
        <v>0</v>
      </c>
      <c r="I2843" s="6" t="n">
        <v>0</v>
      </c>
      <c r="J2843" s="6" t="n">
        <v>0</v>
      </c>
      <c r="K2843" t="inlineStr">
        <is>
          <t>run_initial_fixed_duration</t>
        </is>
      </c>
      <c r="L2843" s="6" t="n">
        <v>45609</v>
      </c>
      <c r="M2843" s="6" t="n">
        <v>46721</v>
      </c>
      <c r="N2843" t="n">
        <v>1186</v>
      </c>
      <c r="O2843" s="6" t="n">
        <v>46721</v>
      </c>
      <c r="S2843" t="inlineStr">
        <is>
          <t>n.a.</t>
        </is>
      </c>
      <c r="T2843" s="6" t="n"/>
      <c r="U2843" s="6" t="n"/>
      <c r="V2843" t="n">
        <v>0</v>
      </c>
      <c r="W2843" t="n">
        <v>0</v>
      </c>
      <c r="X2843" s="6" t="n"/>
      <c r="Z2843" s="6" t="n">
        <v>46721</v>
      </c>
      <c r="AA2843" t="inlineStr">
        <is>
          <t>n.a.</t>
        </is>
      </c>
      <c r="AB2843" s="6" t="n">
        <v>46721</v>
      </c>
      <c r="AC2843" t="inlineStr"/>
      <c r="AD2843" s="6" t="n">
        <v>46568</v>
      </c>
    </row>
    <row r="2844">
      <c r="A2844" t="inlineStr">
        <is>
          <t>V100060</t>
        </is>
      </c>
      <c r="B2844" t="inlineStr">
        <is>
          <t>2024-0031</t>
        </is>
      </c>
      <c r="C2844" t="n">
        <v>70</v>
      </c>
      <c r="D2844" t="inlineStr">
        <is>
          <t>37 80 4565 525-5</t>
        </is>
      </c>
      <c r="E2844" t="inlineStr">
        <is>
          <t>Rail Cargo Austria AG</t>
        </is>
      </c>
      <c r="F2844" t="inlineStr">
        <is>
          <t>WBA</t>
        </is>
      </c>
      <c r="G2844" t="inlineStr">
        <is>
          <t>60' CW</t>
        </is>
      </c>
      <c r="H2844" t="n">
        <v>0</v>
      </c>
      <c r="I2844" s="6" t="n">
        <v>0</v>
      </c>
      <c r="J2844" s="6" t="n">
        <v>0</v>
      </c>
      <c r="K2844" t="inlineStr">
        <is>
          <t>run_initial_fixed_duration</t>
        </is>
      </c>
      <c r="L2844" s="6" t="n">
        <v>45609</v>
      </c>
      <c r="M2844" s="6" t="n">
        <v>46721</v>
      </c>
      <c r="N2844" t="n">
        <v>1186</v>
      </c>
      <c r="O2844" s="6" t="n">
        <v>46721</v>
      </c>
      <c r="S2844" t="inlineStr">
        <is>
          <t>n.a.</t>
        </is>
      </c>
      <c r="T2844" s="6" t="n"/>
      <c r="U2844" s="6" t="n"/>
      <c r="V2844" t="n">
        <v>0</v>
      </c>
      <c r="W2844" t="n">
        <v>0</v>
      </c>
      <c r="X2844" s="6" t="n"/>
      <c r="Z2844" s="6" t="n">
        <v>46721</v>
      </c>
      <c r="AA2844" t="inlineStr">
        <is>
          <t>n.a.</t>
        </is>
      </c>
      <c r="AB2844" s="6" t="n">
        <v>46721</v>
      </c>
      <c r="AC2844" t="inlineStr"/>
      <c r="AD2844" s="6" t="n">
        <v>46568</v>
      </c>
    </row>
    <row r="2845">
      <c r="A2845" t="inlineStr">
        <is>
          <t>V100060</t>
        </is>
      </c>
      <c r="B2845" t="inlineStr">
        <is>
          <t>2024-0031</t>
        </is>
      </c>
      <c r="C2845" t="n">
        <v>71</v>
      </c>
      <c r="D2845" t="inlineStr">
        <is>
          <t>37 80 4565 528-9</t>
        </is>
      </c>
      <c r="E2845" t="inlineStr">
        <is>
          <t>Rail Cargo Austria AG</t>
        </is>
      </c>
      <c r="F2845" t="inlineStr">
        <is>
          <t>WBA</t>
        </is>
      </c>
      <c r="G2845" t="inlineStr">
        <is>
          <t>60' CW</t>
        </is>
      </c>
      <c r="H2845" t="n">
        <v>0</v>
      </c>
      <c r="I2845" s="6" t="n">
        <v>0</v>
      </c>
      <c r="J2845" s="6" t="n">
        <v>0</v>
      </c>
      <c r="K2845" t="inlineStr">
        <is>
          <t>run_initial_fixed_duration</t>
        </is>
      </c>
      <c r="L2845" s="6" t="n">
        <v>45609</v>
      </c>
      <c r="M2845" s="6" t="n">
        <v>46721</v>
      </c>
      <c r="N2845" t="n">
        <v>1186</v>
      </c>
      <c r="O2845" s="6" t="n">
        <v>46721</v>
      </c>
      <c r="S2845" t="inlineStr">
        <is>
          <t>n.a.</t>
        </is>
      </c>
      <c r="T2845" s="6" t="n"/>
      <c r="U2845" s="6" t="n"/>
      <c r="V2845" t="n">
        <v>0</v>
      </c>
      <c r="W2845" t="n">
        <v>0</v>
      </c>
      <c r="X2845" s="6" t="n"/>
      <c r="Z2845" s="6" t="n">
        <v>46721</v>
      </c>
      <c r="AA2845" t="inlineStr">
        <is>
          <t>n.a.</t>
        </is>
      </c>
      <c r="AB2845" s="6" t="n">
        <v>46721</v>
      </c>
      <c r="AC2845" t="inlineStr"/>
      <c r="AD2845" s="6" t="n">
        <v>46568</v>
      </c>
    </row>
    <row r="2846">
      <c r="A2846" t="inlineStr">
        <is>
          <t>V100060</t>
        </is>
      </c>
      <c r="B2846" t="inlineStr">
        <is>
          <t>2024-0031</t>
        </is>
      </c>
      <c r="C2846" t="n">
        <v>72</v>
      </c>
      <c r="D2846" t="inlineStr">
        <is>
          <t>37 80 4565 536-2</t>
        </is>
      </c>
      <c r="E2846" t="inlineStr">
        <is>
          <t>Rail Cargo Austria AG</t>
        </is>
      </c>
      <c r="F2846" t="inlineStr">
        <is>
          <t>WBA</t>
        </is>
      </c>
      <c r="G2846" t="inlineStr">
        <is>
          <t>60' CW</t>
        </is>
      </c>
      <c r="H2846" t="n">
        <v>0</v>
      </c>
      <c r="I2846" s="6" t="n">
        <v>0</v>
      </c>
      <c r="J2846" s="6" t="n">
        <v>0</v>
      </c>
      <c r="K2846" t="inlineStr">
        <is>
          <t>run_initial_fixed_duration</t>
        </is>
      </c>
      <c r="L2846" s="6" t="n">
        <v>45609</v>
      </c>
      <c r="M2846" s="6" t="n">
        <v>46721</v>
      </c>
      <c r="N2846" t="n">
        <v>1186</v>
      </c>
      <c r="O2846" s="6" t="n">
        <v>46721</v>
      </c>
      <c r="S2846" t="inlineStr">
        <is>
          <t>n.a.</t>
        </is>
      </c>
      <c r="T2846" s="6" t="n"/>
      <c r="U2846" s="6" t="n"/>
      <c r="V2846" t="n">
        <v>0</v>
      </c>
      <c r="W2846" t="n">
        <v>0</v>
      </c>
      <c r="X2846" s="6" t="n"/>
      <c r="Z2846" s="6" t="n">
        <v>46721</v>
      </c>
      <c r="AA2846" t="inlineStr">
        <is>
          <t>n.a.</t>
        </is>
      </c>
      <c r="AB2846" s="6" t="n">
        <v>46721</v>
      </c>
      <c r="AC2846" t="inlineStr"/>
      <c r="AD2846" s="6" t="n">
        <v>46568</v>
      </c>
    </row>
    <row r="2847">
      <c r="A2847" t="inlineStr">
        <is>
          <t>V100060</t>
        </is>
      </c>
      <c r="B2847" t="inlineStr">
        <is>
          <t>2024-0031</t>
        </is>
      </c>
      <c r="C2847" t="n">
        <v>73</v>
      </c>
      <c r="D2847" t="inlineStr">
        <is>
          <t>33 80 4552 655-9</t>
        </is>
      </c>
      <c r="E2847" t="inlineStr">
        <is>
          <t>Rail Cargo Austria AG</t>
        </is>
      </c>
      <c r="F2847" t="inlineStr">
        <is>
          <t>WBA</t>
        </is>
      </c>
      <c r="G2847" t="inlineStr">
        <is>
          <t>60' CW</t>
        </is>
      </c>
      <c r="H2847" t="n">
        <v>0</v>
      </c>
      <c r="I2847" s="6" t="n">
        <v>0</v>
      </c>
      <c r="J2847" s="6" t="n">
        <v>0</v>
      </c>
      <c r="K2847" t="inlineStr">
        <is>
          <t>run_initial_fixed_duration</t>
        </is>
      </c>
      <c r="L2847" s="6" t="n">
        <v>45617</v>
      </c>
      <c r="M2847" s="6" t="n">
        <v>46721</v>
      </c>
      <c r="N2847" t="n">
        <v>1186</v>
      </c>
      <c r="O2847" s="6" t="n">
        <v>46721</v>
      </c>
      <c r="S2847" t="inlineStr">
        <is>
          <t>n.a.</t>
        </is>
      </c>
      <c r="T2847" s="6" t="n"/>
      <c r="U2847" s="6" t="n"/>
      <c r="V2847" t="n">
        <v>0</v>
      </c>
      <c r="W2847" t="n">
        <v>0</v>
      </c>
      <c r="X2847" s="6" t="n"/>
      <c r="Z2847" s="6" t="n">
        <v>46721</v>
      </c>
      <c r="AA2847" t="inlineStr">
        <is>
          <t>n.a.</t>
        </is>
      </c>
      <c r="AB2847" s="6" t="n">
        <v>46721</v>
      </c>
      <c r="AC2847" t="inlineStr"/>
      <c r="AD2847" s="6" t="n">
        <v>46568</v>
      </c>
    </row>
    <row r="2848">
      <c r="A2848" t="inlineStr">
        <is>
          <t>V100060</t>
        </is>
      </c>
      <c r="B2848" t="inlineStr">
        <is>
          <t>2024-0031</t>
        </is>
      </c>
      <c r="C2848" t="n">
        <v>74</v>
      </c>
      <c r="D2848" t="inlineStr">
        <is>
          <t>37 80 4564 445-7</t>
        </is>
      </c>
      <c r="E2848" t="inlineStr">
        <is>
          <t>Rail Cargo Austria AG</t>
        </is>
      </c>
      <c r="F2848" t="inlineStr">
        <is>
          <t>WBA</t>
        </is>
      </c>
      <c r="G2848" t="inlineStr">
        <is>
          <t>60' CW</t>
        </is>
      </c>
      <c r="H2848" t="n">
        <v>0</v>
      </c>
      <c r="I2848" s="6" t="n">
        <v>0</v>
      </c>
      <c r="J2848" s="6" t="n">
        <v>0</v>
      </c>
      <c r="K2848" t="inlineStr">
        <is>
          <t>run_initial_fixed_duration</t>
        </is>
      </c>
      <c r="L2848" s="6" t="n">
        <v>45625</v>
      </c>
      <c r="M2848" s="6" t="n">
        <v>46721</v>
      </c>
      <c r="N2848" t="n">
        <v>1186</v>
      </c>
      <c r="O2848" s="6" t="n">
        <v>46721</v>
      </c>
      <c r="S2848" t="inlineStr">
        <is>
          <t>n.a.</t>
        </is>
      </c>
      <c r="T2848" s="6" t="n"/>
      <c r="U2848" s="6" t="n"/>
      <c r="V2848" t="n">
        <v>0</v>
      </c>
      <c r="W2848" t="n">
        <v>0</v>
      </c>
      <c r="X2848" s="6" t="n"/>
      <c r="Z2848" s="6" t="n">
        <v>46721</v>
      </c>
      <c r="AA2848" t="inlineStr">
        <is>
          <t>n.a.</t>
        </is>
      </c>
      <c r="AB2848" s="6" t="n">
        <v>46721</v>
      </c>
      <c r="AC2848" t="inlineStr"/>
      <c r="AD2848" s="6" t="n">
        <v>46568</v>
      </c>
    </row>
    <row r="2849">
      <c r="A2849" t="inlineStr">
        <is>
          <t>V100060</t>
        </is>
      </c>
      <c r="B2849" t="inlineStr">
        <is>
          <t>2024-0031</t>
        </is>
      </c>
      <c r="C2849" t="n">
        <v>75</v>
      </c>
      <c r="D2849" t="inlineStr">
        <is>
          <t>37 80 4564 456-4</t>
        </is>
      </c>
      <c r="E2849" t="inlineStr">
        <is>
          <t>Rail Cargo Austria AG</t>
        </is>
      </c>
      <c r="F2849" t="inlineStr">
        <is>
          <t>WBA</t>
        </is>
      </c>
      <c r="G2849" t="inlineStr">
        <is>
          <t>60' CW</t>
        </is>
      </c>
      <c r="H2849" t="n">
        <v>0</v>
      </c>
      <c r="I2849" s="6" t="n">
        <v>0</v>
      </c>
      <c r="J2849" s="6" t="n">
        <v>0</v>
      </c>
      <c r="K2849" t="inlineStr">
        <is>
          <t>run_initial_fixed_duration</t>
        </is>
      </c>
      <c r="L2849" s="6" t="n">
        <v>45625</v>
      </c>
      <c r="M2849" s="6" t="n">
        <v>46721</v>
      </c>
      <c r="N2849" t="n">
        <v>1186</v>
      </c>
      <c r="O2849" s="6" t="n">
        <v>46721</v>
      </c>
      <c r="S2849" t="inlineStr">
        <is>
          <t>n.a.</t>
        </is>
      </c>
      <c r="T2849" s="6" t="n"/>
      <c r="U2849" s="6" t="n"/>
      <c r="V2849" t="n">
        <v>0</v>
      </c>
      <c r="W2849" t="n">
        <v>0</v>
      </c>
      <c r="X2849" s="6" t="n"/>
      <c r="Z2849" s="6" t="n">
        <v>46721</v>
      </c>
      <c r="AA2849" t="inlineStr">
        <is>
          <t>n.a.</t>
        </is>
      </c>
      <c r="AB2849" s="6" t="n">
        <v>46721</v>
      </c>
      <c r="AC2849" t="inlineStr"/>
      <c r="AD2849" s="6" t="n">
        <v>46568</v>
      </c>
    </row>
    <row r="2850">
      <c r="A2850" t="inlineStr">
        <is>
          <t>V100060</t>
        </is>
      </c>
      <c r="B2850" t="inlineStr">
        <is>
          <t>2024-0031</t>
        </is>
      </c>
      <c r="C2850" t="n">
        <v>76</v>
      </c>
      <c r="D2850" t="inlineStr">
        <is>
          <t>37 80 4564 461-4</t>
        </is>
      </c>
      <c r="E2850" t="inlineStr">
        <is>
          <t>Rail Cargo Austria AG</t>
        </is>
      </c>
      <c r="F2850" t="inlineStr">
        <is>
          <t>WBA</t>
        </is>
      </c>
      <c r="G2850" t="inlineStr">
        <is>
          <t>60' CW</t>
        </is>
      </c>
      <c r="H2850" t="n">
        <v>0</v>
      </c>
      <c r="I2850" s="6" t="n">
        <v>0</v>
      </c>
      <c r="J2850" s="6" t="n">
        <v>0</v>
      </c>
      <c r="K2850" t="inlineStr">
        <is>
          <t>run_initial_fixed_duration</t>
        </is>
      </c>
      <c r="L2850" s="6" t="n">
        <v>45625</v>
      </c>
      <c r="M2850" s="6" t="n">
        <v>46721</v>
      </c>
      <c r="N2850" t="n">
        <v>1186</v>
      </c>
      <c r="O2850" s="6" t="n">
        <v>46721</v>
      </c>
      <c r="S2850" t="inlineStr">
        <is>
          <t>n.a.</t>
        </is>
      </c>
      <c r="T2850" s="6" t="n"/>
      <c r="U2850" s="6" t="n"/>
      <c r="V2850" t="n">
        <v>0</v>
      </c>
      <c r="W2850" t="n">
        <v>0</v>
      </c>
      <c r="X2850" s="6" t="n"/>
      <c r="Z2850" s="6" t="n">
        <v>46721</v>
      </c>
      <c r="AA2850" t="inlineStr">
        <is>
          <t>n.a.</t>
        </is>
      </c>
      <c r="AB2850" s="6" t="n">
        <v>46721</v>
      </c>
      <c r="AC2850" t="inlineStr"/>
      <c r="AD2850" s="6" t="n">
        <v>46568</v>
      </c>
    </row>
    <row r="2851">
      <c r="A2851" t="inlineStr">
        <is>
          <t>V100060</t>
        </is>
      </c>
      <c r="B2851" t="inlineStr">
        <is>
          <t>2024-0031</t>
        </is>
      </c>
      <c r="C2851" t="n">
        <v>77</v>
      </c>
      <c r="D2851" t="inlineStr">
        <is>
          <t>37 80 4564 476-2</t>
        </is>
      </c>
      <c r="E2851" t="inlineStr">
        <is>
          <t>Rail Cargo Austria AG</t>
        </is>
      </c>
      <c r="F2851" t="inlineStr">
        <is>
          <t>WBA</t>
        </is>
      </c>
      <c r="G2851" t="inlineStr">
        <is>
          <t>60' CW</t>
        </is>
      </c>
      <c r="H2851" t="n">
        <v>0</v>
      </c>
      <c r="I2851" s="6" t="n">
        <v>0</v>
      </c>
      <c r="J2851" s="6" t="n">
        <v>0</v>
      </c>
      <c r="K2851" t="inlineStr">
        <is>
          <t>run_initial_fixed_duration</t>
        </is>
      </c>
      <c r="L2851" s="6" t="n">
        <v>45625</v>
      </c>
      <c r="M2851" s="6" t="n">
        <v>46721</v>
      </c>
      <c r="N2851" t="n">
        <v>1186</v>
      </c>
      <c r="O2851" s="6" t="n">
        <v>46721</v>
      </c>
      <c r="S2851" t="inlineStr">
        <is>
          <t>n.a.</t>
        </is>
      </c>
      <c r="T2851" s="6" t="n"/>
      <c r="U2851" s="6" t="n"/>
      <c r="V2851" t="n">
        <v>0</v>
      </c>
      <c r="W2851" t="n">
        <v>0</v>
      </c>
      <c r="X2851" s="6" t="n"/>
      <c r="Z2851" s="6" t="n">
        <v>46721</v>
      </c>
      <c r="AA2851" t="inlineStr">
        <is>
          <t>n.a.</t>
        </is>
      </c>
      <c r="AB2851" s="6" t="n">
        <v>46721</v>
      </c>
      <c r="AC2851" t="inlineStr"/>
      <c r="AD2851" s="6" t="n">
        <v>46568</v>
      </c>
    </row>
    <row r="2852">
      <c r="A2852" t="inlineStr">
        <is>
          <t>V100060</t>
        </is>
      </c>
      <c r="B2852" t="inlineStr">
        <is>
          <t>2024-0031</t>
        </is>
      </c>
      <c r="C2852" t="n">
        <v>78</v>
      </c>
      <c r="D2852" t="inlineStr">
        <is>
          <t>37 80 4564 480-4</t>
        </is>
      </c>
      <c r="E2852" t="inlineStr">
        <is>
          <t>Rail Cargo Austria AG</t>
        </is>
      </c>
      <c r="F2852" t="inlineStr">
        <is>
          <t>WBA</t>
        </is>
      </c>
      <c r="G2852" t="inlineStr">
        <is>
          <t>60' CW</t>
        </is>
      </c>
      <c r="H2852" t="n">
        <v>0</v>
      </c>
      <c r="I2852" s="6" t="n">
        <v>0</v>
      </c>
      <c r="J2852" s="6" t="n">
        <v>0</v>
      </c>
      <c r="K2852" t="inlineStr">
        <is>
          <t>run_initial_fixed_duration</t>
        </is>
      </c>
      <c r="L2852" s="6" t="n">
        <v>45625</v>
      </c>
      <c r="M2852" s="6" t="n">
        <v>46721</v>
      </c>
      <c r="N2852" t="n">
        <v>1186</v>
      </c>
      <c r="O2852" s="6" t="n">
        <v>46721</v>
      </c>
      <c r="S2852" t="inlineStr">
        <is>
          <t>n.a.</t>
        </is>
      </c>
      <c r="T2852" s="6" t="n"/>
      <c r="U2852" s="6" t="n"/>
      <c r="V2852" t="n">
        <v>0</v>
      </c>
      <c r="W2852" t="n">
        <v>0</v>
      </c>
      <c r="X2852" s="6" t="n"/>
      <c r="Z2852" s="6" t="n">
        <v>46721</v>
      </c>
      <c r="AA2852" t="inlineStr">
        <is>
          <t>n.a.</t>
        </is>
      </c>
      <c r="AB2852" s="6" t="n">
        <v>46721</v>
      </c>
      <c r="AC2852" t="inlineStr"/>
      <c r="AD2852" s="6" t="n">
        <v>46568</v>
      </c>
    </row>
    <row r="2853">
      <c r="A2853" t="inlineStr">
        <is>
          <t>V100060</t>
        </is>
      </c>
      <c r="B2853" t="inlineStr">
        <is>
          <t>2024-0031</t>
        </is>
      </c>
      <c r="C2853" t="n">
        <v>79</v>
      </c>
      <c r="D2853" t="inlineStr">
        <is>
          <t>37 80 4564 488-7</t>
        </is>
      </c>
      <c r="E2853" t="inlineStr">
        <is>
          <t>Rail Cargo Austria AG</t>
        </is>
      </c>
      <c r="F2853" t="inlineStr">
        <is>
          <t>WBA</t>
        </is>
      </c>
      <c r="G2853" t="inlineStr">
        <is>
          <t>60' CW</t>
        </is>
      </c>
      <c r="H2853" t="n">
        <v>0</v>
      </c>
      <c r="I2853" s="6" t="n">
        <v>0</v>
      </c>
      <c r="J2853" s="6" t="n">
        <v>0</v>
      </c>
      <c r="K2853" t="inlineStr">
        <is>
          <t>run_initial_fixed_duration</t>
        </is>
      </c>
      <c r="L2853" s="6" t="n">
        <v>45625</v>
      </c>
      <c r="M2853" s="6" t="n">
        <v>46721</v>
      </c>
      <c r="N2853" t="n">
        <v>1186</v>
      </c>
      <c r="O2853" s="6" t="n">
        <v>46721</v>
      </c>
      <c r="S2853" t="inlineStr">
        <is>
          <t>n.a.</t>
        </is>
      </c>
      <c r="T2853" s="6" t="n"/>
      <c r="U2853" s="6" t="n"/>
      <c r="V2853" t="n">
        <v>0</v>
      </c>
      <c r="W2853" t="n">
        <v>0</v>
      </c>
      <c r="X2853" s="6" t="n"/>
      <c r="Z2853" s="6" t="n">
        <v>46721</v>
      </c>
      <c r="AA2853" t="inlineStr">
        <is>
          <t>n.a.</t>
        </is>
      </c>
      <c r="AB2853" s="6" t="n">
        <v>46721</v>
      </c>
      <c r="AC2853" t="inlineStr"/>
      <c r="AD2853" s="6" t="n">
        <v>46568</v>
      </c>
    </row>
    <row r="2854">
      <c r="A2854" t="inlineStr">
        <is>
          <t>V100060</t>
        </is>
      </c>
      <c r="B2854" t="inlineStr">
        <is>
          <t>2024-0031</t>
        </is>
      </c>
      <c r="C2854" t="n">
        <v>80</v>
      </c>
      <c r="D2854" t="inlineStr">
        <is>
          <t>37 80 4564 489-5</t>
        </is>
      </c>
      <c r="E2854" t="inlineStr">
        <is>
          <t>Rail Cargo Austria AG</t>
        </is>
      </c>
      <c r="F2854" t="inlineStr">
        <is>
          <t>WBA</t>
        </is>
      </c>
      <c r="G2854" t="inlineStr">
        <is>
          <t>60' CW</t>
        </is>
      </c>
      <c r="H2854" t="n">
        <v>0</v>
      </c>
      <c r="I2854" s="6" t="n">
        <v>0</v>
      </c>
      <c r="J2854" s="6" t="n">
        <v>0</v>
      </c>
      <c r="K2854" t="inlineStr">
        <is>
          <t>run_initial_fixed_duration</t>
        </is>
      </c>
      <c r="L2854" s="6" t="n">
        <v>45625</v>
      </c>
      <c r="M2854" s="6" t="n">
        <v>46721</v>
      </c>
      <c r="N2854" t="n">
        <v>1186</v>
      </c>
      <c r="O2854" s="6" t="n">
        <v>46721</v>
      </c>
      <c r="S2854" t="inlineStr">
        <is>
          <t>n.a.</t>
        </is>
      </c>
      <c r="T2854" s="6" t="n"/>
      <c r="U2854" s="6" t="n"/>
      <c r="V2854" t="n">
        <v>0</v>
      </c>
      <c r="W2854" t="n">
        <v>0</v>
      </c>
      <c r="X2854" s="6" t="n"/>
      <c r="Z2854" s="6" t="n">
        <v>46721</v>
      </c>
      <c r="AA2854" t="inlineStr">
        <is>
          <t>n.a.</t>
        </is>
      </c>
      <c r="AB2854" s="6" t="n">
        <v>46721</v>
      </c>
      <c r="AC2854" t="inlineStr"/>
      <c r="AD2854" s="6" t="n">
        <v>46568</v>
      </c>
    </row>
    <row r="2855">
      <c r="A2855" t="inlineStr">
        <is>
          <t>V100060</t>
        </is>
      </c>
      <c r="B2855" t="inlineStr">
        <is>
          <t>2024-0031</t>
        </is>
      </c>
      <c r="C2855" t="n">
        <v>81</v>
      </c>
      <c r="D2855" t="inlineStr">
        <is>
          <t>37 80 4564 491-1</t>
        </is>
      </c>
      <c r="E2855" t="inlineStr">
        <is>
          <t>Rail Cargo Austria AG</t>
        </is>
      </c>
      <c r="F2855" t="inlineStr">
        <is>
          <t>WBA</t>
        </is>
      </c>
      <c r="G2855" t="inlineStr">
        <is>
          <t>60' CW</t>
        </is>
      </c>
      <c r="H2855" t="n">
        <v>0</v>
      </c>
      <c r="I2855" s="6" t="n">
        <v>0</v>
      </c>
      <c r="J2855" s="6" t="n">
        <v>0</v>
      </c>
      <c r="K2855" t="inlineStr">
        <is>
          <t>run_initial_fixed_duration</t>
        </is>
      </c>
      <c r="L2855" s="6" t="n">
        <v>45625</v>
      </c>
      <c r="M2855" s="6" t="n">
        <v>46721</v>
      </c>
      <c r="N2855" t="n">
        <v>1186</v>
      </c>
      <c r="O2855" s="6" t="n">
        <v>46721</v>
      </c>
      <c r="S2855" t="inlineStr">
        <is>
          <t>n.a.</t>
        </is>
      </c>
      <c r="T2855" s="6" t="n"/>
      <c r="U2855" s="6" t="n"/>
      <c r="V2855" t="n">
        <v>0</v>
      </c>
      <c r="W2855" t="n">
        <v>0</v>
      </c>
      <c r="X2855" s="6" t="n"/>
      <c r="Z2855" s="6" t="n">
        <v>46721</v>
      </c>
      <c r="AA2855" t="inlineStr">
        <is>
          <t>n.a.</t>
        </is>
      </c>
      <c r="AB2855" s="6" t="n">
        <v>46721</v>
      </c>
      <c r="AC2855" t="inlineStr"/>
      <c r="AD2855" s="6" t="n">
        <v>46568</v>
      </c>
    </row>
    <row r="2856">
      <c r="A2856" t="inlineStr">
        <is>
          <t>V100060</t>
        </is>
      </c>
      <c r="B2856" t="inlineStr">
        <is>
          <t>2024-0031</t>
        </is>
      </c>
      <c r="C2856" t="n">
        <v>82</v>
      </c>
      <c r="D2856" t="inlineStr">
        <is>
          <t>37 80 4564 497-8</t>
        </is>
      </c>
      <c r="E2856" t="inlineStr">
        <is>
          <t>Rail Cargo Austria AG</t>
        </is>
      </c>
      <c r="F2856" t="inlineStr">
        <is>
          <t>WBA</t>
        </is>
      </c>
      <c r="G2856" t="inlineStr">
        <is>
          <t>60' CW</t>
        </is>
      </c>
      <c r="H2856" t="n">
        <v>0</v>
      </c>
      <c r="I2856" s="6" t="n">
        <v>0</v>
      </c>
      <c r="J2856" s="6" t="n">
        <v>0</v>
      </c>
      <c r="K2856" t="inlineStr">
        <is>
          <t>run_initial_fixed_duration</t>
        </is>
      </c>
      <c r="L2856" s="6" t="n">
        <v>45625</v>
      </c>
      <c r="M2856" s="6" t="n">
        <v>46721</v>
      </c>
      <c r="N2856" t="n">
        <v>1186</v>
      </c>
      <c r="O2856" s="6" t="n">
        <v>46721</v>
      </c>
      <c r="S2856" t="inlineStr">
        <is>
          <t>n.a.</t>
        </is>
      </c>
      <c r="T2856" s="6" t="n"/>
      <c r="U2856" s="6" t="n"/>
      <c r="V2856" t="n">
        <v>0</v>
      </c>
      <c r="W2856" t="n">
        <v>0</v>
      </c>
      <c r="X2856" s="6" t="n"/>
      <c r="Z2856" s="6" t="n">
        <v>46721</v>
      </c>
      <c r="AA2856" t="inlineStr">
        <is>
          <t>n.a.</t>
        </is>
      </c>
      <c r="AB2856" s="6" t="n">
        <v>46721</v>
      </c>
      <c r="AC2856" t="inlineStr"/>
      <c r="AD2856" s="6" t="n">
        <v>46568</v>
      </c>
    </row>
    <row r="2857">
      <c r="A2857" t="inlineStr">
        <is>
          <t>V100060</t>
        </is>
      </c>
      <c r="B2857" t="inlineStr">
        <is>
          <t>2024-0031</t>
        </is>
      </c>
      <c r="C2857" t="n">
        <v>83</v>
      </c>
      <c r="D2857" t="inlineStr">
        <is>
          <t>37 80 4564 501-7</t>
        </is>
      </c>
      <c r="E2857" t="inlineStr">
        <is>
          <t>Rail Cargo Austria AG</t>
        </is>
      </c>
      <c r="F2857" t="inlineStr">
        <is>
          <t>WBA</t>
        </is>
      </c>
      <c r="G2857" t="inlineStr">
        <is>
          <t>60' CW</t>
        </is>
      </c>
      <c r="H2857" t="n">
        <v>0</v>
      </c>
      <c r="I2857" s="6" t="n">
        <v>0</v>
      </c>
      <c r="J2857" s="6" t="n">
        <v>0</v>
      </c>
      <c r="K2857" t="inlineStr">
        <is>
          <t>run_initial_fixed_duration</t>
        </is>
      </c>
      <c r="L2857" s="6" t="n">
        <v>45625</v>
      </c>
      <c r="M2857" s="6" t="n">
        <v>46721</v>
      </c>
      <c r="N2857" t="n">
        <v>1186</v>
      </c>
      <c r="O2857" s="6" t="n">
        <v>46721</v>
      </c>
      <c r="S2857" t="inlineStr">
        <is>
          <t>n.a.</t>
        </is>
      </c>
      <c r="T2857" s="6" t="n"/>
      <c r="U2857" s="6" t="n"/>
      <c r="V2857" t="n">
        <v>0</v>
      </c>
      <c r="W2857" t="n">
        <v>0</v>
      </c>
      <c r="X2857" s="6" t="n"/>
      <c r="Z2857" s="6" t="n">
        <v>46721</v>
      </c>
      <c r="AA2857" t="inlineStr">
        <is>
          <t>n.a.</t>
        </is>
      </c>
      <c r="AB2857" s="6" t="n">
        <v>46721</v>
      </c>
      <c r="AC2857" t="inlineStr"/>
      <c r="AD2857" s="6" t="n">
        <v>46568</v>
      </c>
    </row>
    <row r="2858">
      <c r="A2858" t="inlineStr">
        <is>
          <t>V100060</t>
        </is>
      </c>
      <c r="B2858" t="inlineStr">
        <is>
          <t>2024-0031</t>
        </is>
      </c>
      <c r="C2858" t="n">
        <v>84</v>
      </c>
      <c r="D2858" t="inlineStr">
        <is>
          <t>37 80 4564 502-5</t>
        </is>
      </c>
      <c r="E2858" t="inlineStr">
        <is>
          <t>Rail Cargo Austria AG</t>
        </is>
      </c>
      <c r="F2858" t="inlineStr">
        <is>
          <t>WBA</t>
        </is>
      </c>
      <c r="G2858" t="inlineStr">
        <is>
          <t>60' CW</t>
        </is>
      </c>
      <c r="H2858" t="n">
        <v>0</v>
      </c>
      <c r="I2858" s="6" t="n">
        <v>0</v>
      </c>
      <c r="J2858" s="6" t="n">
        <v>0</v>
      </c>
      <c r="K2858" t="inlineStr">
        <is>
          <t>run_initial_fixed_duration</t>
        </is>
      </c>
      <c r="L2858" s="6" t="n">
        <v>45625</v>
      </c>
      <c r="M2858" s="6" t="n">
        <v>46721</v>
      </c>
      <c r="N2858" t="n">
        <v>1186</v>
      </c>
      <c r="O2858" s="6" t="n">
        <v>46721</v>
      </c>
      <c r="S2858" t="inlineStr">
        <is>
          <t>n.a.</t>
        </is>
      </c>
      <c r="T2858" s="6" t="n"/>
      <c r="U2858" s="6" t="n"/>
      <c r="V2858" t="n">
        <v>0</v>
      </c>
      <c r="W2858" t="n">
        <v>0</v>
      </c>
      <c r="X2858" s="6" t="n"/>
      <c r="Z2858" s="6" t="n">
        <v>46721</v>
      </c>
      <c r="AA2858" t="inlineStr">
        <is>
          <t>n.a.</t>
        </is>
      </c>
      <c r="AB2858" s="6" t="n">
        <v>46721</v>
      </c>
      <c r="AC2858" t="inlineStr"/>
      <c r="AD2858" s="6" t="n">
        <v>46568</v>
      </c>
    </row>
    <row r="2859">
      <c r="A2859" t="inlineStr">
        <is>
          <t>V100060</t>
        </is>
      </c>
      <c r="B2859" t="inlineStr">
        <is>
          <t>2024-0031</t>
        </is>
      </c>
      <c r="C2859" t="n">
        <v>85</v>
      </c>
      <c r="D2859" t="inlineStr">
        <is>
          <t>37 80 4564 504-1</t>
        </is>
      </c>
      <c r="E2859" t="inlineStr">
        <is>
          <t>Rail Cargo Austria AG</t>
        </is>
      </c>
      <c r="F2859" t="inlineStr">
        <is>
          <t>WBA</t>
        </is>
      </c>
      <c r="G2859" t="inlineStr">
        <is>
          <t>60' CW</t>
        </is>
      </c>
      <c r="H2859" t="n">
        <v>0</v>
      </c>
      <c r="I2859" s="6" t="n">
        <v>0</v>
      </c>
      <c r="J2859" s="6" t="n">
        <v>0</v>
      </c>
      <c r="K2859" t="inlineStr">
        <is>
          <t>run_initial_fixed_duration</t>
        </is>
      </c>
      <c r="L2859" s="6" t="n">
        <v>45625</v>
      </c>
      <c r="M2859" s="6" t="n">
        <v>46721</v>
      </c>
      <c r="N2859" t="n">
        <v>1186</v>
      </c>
      <c r="O2859" s="6" t="n">
        <v>46721</v>
      </c>
      <c r="S2859" t="inlineStr">
        <is>
          <t>n.a.</t>
        </is>
      </c>
      <c r="T2859" s="6" t="n"/>
      <c r="U2859" s="6" t="n"/>
      <c r="V2859" t="n">
        <v>0</v>
      </c>
      <c r="W2859" t="n">
        <v>0</v>
      </c>
      <c r="X2859" s="6" t="n"/>
      <c r="Z2859" s="6" t="n">
        <v>46721</v>
      </c>
      <c r="AA2859" t="inlineStr">
        <is>
          <t>n.a.</t>
        </is>
      </c>
      <c r="AB2859" s="6" t="n">
        <v>46721</v>
      </c>
      <c r="AC2859" t="inlineStr"/>
      <c r="AD2859" s="6" t="n">
        <v>46568</v>
      </c>
    </row>
    <row r="2860">
      <c r="A2860" t="inlineStr">
        <is>
          <t>V100060</t>
        </is>
      </c>
      <c r="B2860" t="inlineStr">
        <is>
          <t>2024-0031</t>
        </is>
      </c>
      <c r="C2860" t="n">
        <v>86</v>
      </c>
      <c r="D2860" t="inlineStr">
        <is>
          <t>37 80 4564 505-8</t>
        </is>
      </c>
      <c r="E2860" t="inlineStr">
        <is>
          <t>Rail Cargo Austria AG</t>
        </is>
      </c>
      <c r="F2860" t="inlineStr">
        <is>
          <t>WBA</t>
        </is>
      </c>
      <c r="G2860" t="inlineStr">
        <is>
          <t>60' CW</t>
        </is>
      </c>
      <c r="H2860" t="n">
        <v>0</v>
      </c>
      <c r="I2860" s="6" t="n">
        <v>0</v>
      </c>
      <c r="J2860" s="6" t="n">
        <v>0</v>
      </c>
      <c r="K2860" t="inlineStr">
        <is>
          <t>run_initial_fixed_duration</t>
        </is>
      </c>
      <c r="L2860" s="6" t="n">
        <v>45625</v>
      </c>
      <c r="M2860" s="6" t="n">
        <v>46721</v>
      </c>
      <c r="N2860" t="n">
        <v>1186</v>
      </c>
      <c r="O2860" s="6" t="n">
        <v>46721</v>
      </c>
      <c r="S2860" t="inlineStr">
        <is>
          <t>n.a.</t>
        </is>
      </c>
      <c r="T2860" s="6" t="n"/>
      <c r="U2860" s="6" t="n"/>
      <c r="V2860" t="n">
        <v>0</v>
      </c>
      <c r="W2860" t="n">
        <v>0</v>
      </c>
      <c r="X2860" s="6" t="n"/>
      <c r="Z2860" s="6" t="n">
        <v>46721</v>
      </c>
      <c r="AA2860" t="inlineStr">
        <is>
          <t>n.a.</t>
        </is>
      </c>
      <c r="AB2860" s="6" t="n">
        <v>46721</v>
      </c>
      <c r="AC2860" t="inlineStr"/>
      <c r="AD2860" s="6" t="n">
        <v>46568</v>
      </c>
    </row>
    <row r="2861">
      <c r="A2861" t="inlineStr">
        <is>
          <t>V100060</t>
        </is>
      </c>
      <c r="B2861" t="inlineStr">
        <is>
          <t>2024-0031</t>
        </is>
      </c>
      <c r="C2861" t="n">
        <v>87</v>
      </c>
      <c r="D2861" t="inlineStr">
        <is>
          <t>37 80 4564 512-4</t>
        </is>
      </c>
      <c r="E2861" t="inlineStr">
        <is>
          <t>Rail Cargo Austria AG</t>
        </is>
      </c>
      <c r="F2861" t="inlineStr">
        <is>
          <t>WBA</t>
        </is>
      </c>
      <c r="G2861" t="inlineStr">
        <is>
          <t>60' CW</t>
        </is>
      </c>
      <c r="H2861" t="n">
        <v>0</v>
      </c>
      <c r="I2861" s="6" t="n">
        <v>0</v>
      </c>
      <c r="J2861" s="6" t="n">
        <v>0</v>
      </c>
      <c r="K2861" t="inlineStr">
        <is>
          <t>run_initial_fixed_duration</t>
        </is>
      </c>
      <c r="L2861" s="6" t="n">
        <v>45625</v>
      </c>
      <c r="M2861" s="6" t="n">
        <v>46721</v>
      </c>
      <c r="N2861" t="n">
        <v>1186</v>
      </c>
      <c r="O2861" s="6" t="n">
        <v>46721</v>
      </c>
      <c r="S2861" t="inlineStr">
        <is>
          <t>n.a.</t>
        </is>
      </c>
      <c r="T2861" s="6" t="n"/>
      <c r="U2861" s="6" t="n"/>
      <c r="V2861" t="n">
        <v>0</v>
      </c>
      <c r="W2861" t="n">
        <v>0</v>
      </c>
      <c r="X2861" s="6" t="n"/>
      <c r="Z2861" s="6" t="n">
        <v>46721</v>
      </c>
      <c r="AA2861" t="inlineStr">
        <is>
          <t>n.a.</t>
        </is>
      </c>
      <c r="AB2861" s="6" t="n">
        <v>46721</v>
      </c>
      <c r="AC2861" t="inlineStr"/>
      <c r="AD2861" s="6" t="n">
        <v>46568</v>
      </c>
    </row>
    <row r="2862">
      <c r="A2862" t="inlineStr">
        <is>
          <t>V100060</t>
        </is>
      </c>
      <c r="B2862" t="inlineStr">
        <is>
          <t>2024-0031</t>
        </is>
      </c>
      <c r="C2862" t="n">
        <v>88</v>
      </c>
      <c r="D2862" t="inlineStr">
        <is>
          <t>37 80 4564 513-2</t>
        </is>
      </c>
      <c r="E2862" t="inlineStr">
        <is>
          <t>Rail Cargo Austria AG</t>
        </is>
      </c>
      <c r="F2862" t="inlineStr">
        <is>
          <t>WBA</t>
        </is>
      </c>
      <c r="G2862" t="inlineStr">
        <is>
          <t>60' CW</t>
        </is>
      </c>
      <c r="H2862" t="n">
        <v>0</v>
      </c>
      <c r="I2862" s="6" t="n">
        <v>0</v>
      </c>
      <c r="J2862" s="6" t="n">
        <v>0</v>
      </c>
      <c r="K2862" t="inlineStr">
        <is>
          <t>run_initial_fixed_duration</t>
        </is>
      </c>
      <c r="L2862" s="6" t="n">
        <v>45625</v>
      </c>
      <c r="M2862" s="6" t="n">
        <v>46721</v>
      </c>
      <c r="N2862" t="n">
        <v>1186</v>
      </c>
      <c r="O2862" s="6" t="n">
        <v>46721</v>
      </c>
      <c r="S2862" t="inlineStr">
        <is>
          <t>n.a.</t>
        </is>
      </c>
      <c r="T2862" s="6" t="n"/>
      <c r="U2862" s="6" t="n"/>
      <c r="V2862" t="n">
        <v>0</v>
      </c>
      <c r="W2862" t="n">
        <v>0</v>
      </c>
      <c r="X2862" s="6" t="n"/>
      <c r="Z2862" s="6" t="n">
        <v>46721</v>
      </c>
      <c r="AA2862" t="inlineStr">
        <is>
          <t>n.a.</t>
        </is>
      </c>
      <c r="AB2862" s="6" t="n">
        <v>46721</v>
      </c>
      <c r="AC2862" t="inlineStr"/>
      <c r="AD2862" s="6" t="n">
        <v>46568</v>
      </c>
    </row>
    <row r="2863">
      <c r="A2863" t="inlineStr">
        <is>
          <t>V100060</t>
        </is>
      </c>
      <c r="B2863" t="inlineStr">
        <is>
          <t>2024-0031</t>
        </is>
      </c>
      <c r="C2863" t="n">
        <v>89</v>
      </c>
      <c r="D2863" t="inlineStr">
        <is>
          <t>37 80 4564 535-5</t>
        </is>
      </c>
      <c r="E2863" t="inlineStr">
        <is>
          <t>Rail Cargo Austria AG</t>
        </is>
      </c>
      <c r="F2863" t="inlineStr">
        <is>
          <t>WBA</t>
        </is>
      </c>
      <c r="G2863" t="inlineStr">
        <is>
          <t>60' CW</t>
        </is>
      </c>
      <c r="H2863" t="n">
        <v>0</v>
      </c>
      <c r="I2863" s="6" t="n">
        <v>0</v>
      </c>
      <c r="J2863" s="6" t="n">
        <v>0</v>
      </c>
      <c r="K2863" t="inlineStr">
        <is>
          <t>run_initial_fixed_duration</t>
        </is>
      </c>
      <c r="L2863" s="6" t="n">
        <v>45625</v>
      </c>
      <c r="M2863" s="6" t="n">
        <v>46721</v>
      </c>
      <c r="N2863" t="n">
        <v>1186</v>
      </c>
      <c r="O2863" s="6" t="n">
        <v>46721</v>
      </c>
      <c r="S2863" t="inlineStr">
        <is>
          <t>n.a.</t>
        </is>
      </c>
      <c r="T2863" s="6" t="n"/>
      <c r="U2863" s="6" t="n"/>
      <c r="V2863" t="n">
        <v>0</v>
      </c>
      <c r="W2863" t="n">
        <v>0</v>
      </c>
      <c r="X2863" s="6" t="n"/>
      <c r="Z2863" s="6" t="n">
        <v>46721</v>
      </c>
      <c r="AA2863" t="inlineStr">
        <is>
          <t>n.a.</t>
        </is>
      </c>
      <c r="AB2863" s="6" t="n">
        <v>46721</v>
      </c>
      <c r="AC2863" t="inlineStr"/>
      <c r="AD2863" s="6" t="n">
        <v>46568</v>
      </c>
    </row>
    <row r="2864">
      <c r="A2864" t="inlineStr">
        <is>
          <t>V100060</t>
        </is>
      </c>
      <c r="B2864" t="inlineStr">
        <is>
          <t>2024-0031</t>
        </is>
      </c>
      <c r="C2864" t="n">
        <v>90</v>
      </c>
      <c r="D2864" t="inlineStr">
        <is>
          <t>37 80 4564 653-6</t>
        </is>
      </c>
      <c r="E2864" t="inlineStr">
        <is>
          <t>Rail Cargo Austria AG</t>
        </is>
      </c>
      <c r="F2864" t="inlineStr">
        <is>
          <t>WBA</t>
        </is>
      </c>
      <c r="G2864" t="inlineStr">
        <is>
          <t>60' CW</t>
        </is>
      </c>
      <c r="H2864" t="n">
        <v>0</v>
      </c>
      <c r="I2864" s="6" t="n">
        <v>0</v>
      </c>
      <c r="J2864" s="6" t="n">
        <v>0</v>
      </c>
      <c r="K2864" t="inlineStr">
        <is>
          <t>run_initial_fixed_duration</t>
        </is>
      </c>
      <c r="L2864" s="6" t="n">
        <v>45625</v>
      </c>
      <c r="M2864" s="6" t="n">
        <v>46721</v>
      </c>
      <c r="N2864" t="n">
        <v>1186</v>
      </c>
      <c r="O2864" s="6" t="n">
        <v>46721</v>
      </c>
      <c r="S2864" t="inlineStr">
        <is>
          <t>n.a.</t>
        </is>
      </c>
      <c r="T2864" s="6" t="n"/>
      <c r="U2864" s="6" t="n"/>
      <c r="V2864" t="n">
        <v>0</v>
      </c>
      <c r="W2864" t="n">
        <v>0</v>
      </c>
      <c r="X2864" s="6" t="n"/>
      <c r="Z2864" s="6" t="n">
        <v>46721</v>
      </c>
      <c r="AA2864" t="inlineStr">
        <is>
          <t>n.a.</t>
        </is>
      </c>
      <c r="AB2864" s="6" t="n">
        <v>46721</v>
      </c>
      <c r="AC2864" t="inlineStr"/>
      <c r="AD2864" s="6" t="n">
        <v>46568</v>
      </c>
    </row>
    <row r="2865">
      <c r="A2865" t="inlineStr">
        <is>
          <t>V100060</t>
        </is>
      </c>
      <c r="B2865" t="inlineStr">
        <is>
          <t>2024-0031</t>
        </is>
      </c>
      <c r="C2865" t="n">
        <v>91</v>
      </c>
      <c r="D2865" t="inlineStr">
        <is>
          <t>37 80 4564 668-4</t>
        </is>
      </c>
      <c r="E2865" t="inlineStr">
        <is>
          <t>Rail Cargo Austria AG</t>
        </is>
      </c>
      <c r="F2865" t="inlineStr">
        <is>
          <t>WBA</t>
        </is>
      </c>
      <c r="G2865" t="inlineStr">
        <is>
          <t>60' CW</t>
        </is>
      </c>
      <c r="H2865" t="n">
        <v>0</v>
      </c>
      <c r="I2865" s="6" t="n">
        <v>0</v>
      </c>
      <c r="J2865" s="6" t="n">
        <v>0</v>
      </c>
      <c r="K2865" t="inlineStr">
        <is>
          <t>run_initial_fixed_duration</t>
        </is>
      </c>
      <c r="L2865" s="6" t="n">
        <v>45625</v>
      </c>
      <c r="M2865" s="6" t="n">
        <v>46721</v>
      </c>
      <c r="N2865" t="n">
        <v>1186</v>
      </c>
      <c r="O2865" s="6" t="n">
        <v>46721</v>
      </c>
      <c r="S2865" t="inlineStr">
        <is>
          <t>n.a.</t>
        </is>
      </c>
      <c r="T2865" s="6" t="n"/>
      <c r="U2865" s="6" t="n"/>
      <c r="V2865" t="n">
        <v>0</v>
      </c>
      <c r="W2865" t="n">
        <v>0</v>
      </c>
      <c r="X2865" s="6" t="n"/>
      <c r="Z2865" s="6" t="n">
        <v>46721</v>
      </c>
      <c r="AA2865" t="inlineStr">
        <is>
          <t>n.a.</t>
        </is>
      </c>
      <c r="AB2865" s="6" t="n">
        <v>46721</v>
      </c>
      <c r="AC2865" t="inlineStr"/>
      <c r="AD2865" s="6" t="n">
        <v>46568</v>
      </c>
    </row>
    <row r="2866">
      <c r="A2866" t="inlineStr">
        <is>
          <t>V100060</t>
        </is>
      </c>
      <c r="B2866" t="inlineStr">
        <is>
          <t>2024-0031</t>
        </is>
      </c>
      <c r="C2866" t="n">
        <v>92</v>
      </c>
      <c r="D2866" t="inlineStr">
        <is>
          <t>37 80 4564 678-3</t>
        </is>
      </c>
      <c r="E2866" t="inlineStr">
        <is>
          <t>Rail Cargo Austria AG</t>
        </is>
      </c>
      <c r="F2866" t="inlineStr">
        <is>
          <t>WBA</t>
        </is>
      </c>
      <c r="G2866" t="inlineStr">
        <is>
          <t>60' CW</t>
        </is>
      </c>
      <c r="H2866" t="n">
        <v>0</v>
      </c>
      <c r="I2866" s="6" t="n">
        <v>0</v>
      </c>
      <c r="J2866" s="6" t="n">
        <v>0</v>
      </c>
      <c r="K2866" t="inlineStr">
        <is>
          <t>run_initial_fixed_duration</t>
        </is>
      </c>
      <c r="L2866" s="6" t="n">
        <v>45625</v>
      </c>
      <c r="M2866" s="6" t="n">
        <v>46721</v>
      </c>
      <c r="N2866" t="n">
        <v>1186</v>
      </c>
      <c r="O2866" s="6" t="n">
        <v>46721</v>
      </c>
      <c r="S2866" t="inlineStr">
        <is>
          <t>n.a.</t>
        </is>
      </c>
      <c r="T2866" s="6" t="n"/>
      <c r="U2866" s="6" t="n"/>
      <c r="V2866" t="n">
        <v>0</v>
      </c>
      <c r="W2866" t="n">
        <v>0</v>
      </c>
      <c r="X2866" s="6" t="n"/>
      <c r="Z2866" s="6" t="n">
        <v>46721</v>
      </c>
      <c r="AA2866" t="inlineStr">
        <is>
          <t>n.a.</t>
        </is>
      </c>
      <c r="AB2866" s="6" t="n">
        <v>46721</v>
      </c>
      <c r="AC2866" t="inlineStr"/>
      <c r="AD2866" s="6" t="n">
        <v>46568</v>
      </c>
    </row>
    <row r="2867">
      <c r="A2867" t="inlineStr">
        <is>
          <t>V100060</t>
        </is>
      </c>
      <c r="B2867" t="inlineStr">
        <is>
          <t>2024-0031</t>
        </is>
      </c>
      <c r="C2867" t="n">
        <v>93</v>
      </c>
      <c r="D2867" t="inlineStr">
        <is>
          <t>37 80 4564 682-5</t>
        </is>
      </c>
      <c r="E2867" t="inlineStr">
        <is>
          <t>Rail Cargo Austria AG</t>
        </is>
      </c>
      <c r="F2867" t="inlineStr">
        <is>
          <t>WBA</t>
        </is>
      </c>
      <c r="G2867" t="inlineStr">
        <is>
          <t>60' CW</t>
        </is>
      </c>
      <c r="H2867" t="n">
        <v>0</v>
      </c>
      <c r="I2867" s="6" t="n">
        <v>0</v>
      </c>
      <c r="J2867" s="6" t="n">
        <v>0</v>
      </c>
      <c r="K2867" t="inlineStr">
        <is>
          <t>run_initial_fixed_duration</t>
        </is>
      </c>
      <c r="L2867" s="6" t="n">
        <v>45625</v>
      </c>
      <c r="M2867" s="6" t="n">
        <v>46721</v>
      </c>
      <c r="N2867" t="n">
        <v>1186</v>
      </c>
      <c r="O2867" s="6" t="n">
        <v>46721</v>
      </c>
      <c r="S2867" t="inlineStr">
        <is>
          <t>n.a.</t>
        </is>
      </c>
      <c r="T2867" s="6" t="n"/>
      <c r="U2867" s="6" t="n"/>
      <c r="V2867" t="n">
        <v>0</v>
      </c>
      <c r="W2867" t="n">
        <v>0</v>
      </c>
      <c r="X2867" s="6" t="n"/>
      <c r="Z2867" s="6" t="n">
        <v>46721</v>
      </c>
      <c r="AA2867" t="inlineStr">
        <is>
          <t>n.a.</t>
        </is>
      </c>
      <c r="AB2867" s="6" t="n">
        <v>46721</v>
      </c>
      <c r="AC2867" t="inlineStr"/>
      <c r="AD2867" s="6" t="n">
        <v>46568</v>
      </c>
    </row>
    <row r="2868">
      <c r="A2868" t="inlineStr">
        <is>
          <t>V100060</t>
        </is>
      </c>
      <c r="B2868" t="inlineStr">
        <is>
          <t>2024-0031</t>
        </is>
      </c>
      <c r="C2868" t="n">
        <v>94</v>
      </c>
      <c r="D2868" t="inlineStr">
        <is>
          <t>37 80 4565 514-9</t>
        </is>
      </c>
      <c r="E2868" t="inlineStr">
        <is>
          <t>Rail Cargo Austria AG</t>
        </is>
      </c>
      <c r="F2868" t="inlineStr">
        <is>
          <t>WBA</t>
        </is>
      </c>
      <c r="G2868" t="inlineStr">
        <is>
          <t>60' CW</t>
        </is>
      </c>
      <c r="H2868" t="n">
        <v>0</v>
      </c>
      <c r="I2868" s="6" t="n">
        <v>0</v>
      </c>
      <c r="J2868" s="6" t="n">
        <v>0</v>
      </c>
      <c r="K2868" t="inlineStr">
        <is>
          <t>run_initial_fixed_duration</t>
        </is>
      </c>
      <c r="L2868" s="6" t="n">
        <v>45625</v>
      </c>
      <c r="M2868" s="6" t="n">
        <v>46721</v>
      </c>
      <c r="N2868" t="n">
        <v>1186</v>
      </c>
      <c r="O2868" s="6" t="n">
        <v>46721</v>
      </c>
      <c r="S2868" t="inlineStr">
        <is>
          <t>n.a.</t>
        </is>
      </c>
      <c r="T2868" s="6" t="n"/>
      <c r="U2868" s="6" t="n"/>
      <c r="V2868" t="n">
        <v>0</v>
      </c>
      <c r="W2868" t="n">
        <v>0</v>
      </c>
      <c r="X2868" s="6" t="n"/>
      <c r="Z2868" s="6" t="n">
        <v>46721</v>
      </c>
      <c r="AA2868" t="inlineStr">
        <is>
          <t>n.a.</t>
        </is>
      </c>
      <c r="AB2868" s="6" t="n">
        <v>46721</v>
      </c>
      <c r="AC2868" t="inlineStr"/>
      <c r="AD2868" s="6" t="n">
        <v>46568</v>
      </c>
    </row>
    <row r="2869">
      <c r="A2869" t="inlineStr">
        <is>
          <t>V100060</t>
        </is>
      </c>
      <c r="B2869" t="inlineStr">
        <is>
          <t>2024-0031</t>
        </is>
      </c>
      <c r="C2869" t="n">
        <v>95</v>
      </c>
      <c r="D2869" t="inlineStr">
        <is>
          <t>37 80 4565 515-6</t>
        </is>
      </c>
      <c r="E2869" t="inlineStr">
        <is>
          <t>Rail Cargo Austria AG</t>
        </is>
      </c>
      <c r="F2869" t="inlineStr">
        <is>
          <t>WBA</t>
        </is>
      </c>
      <c r="G2869" t="inlineStr">
        <is>
          <t>60' CW</t>
        </is>
      </c>
      <c r="H2869" t="n">
        <v>0</v>
      </c>
      <c r="I2869" s="6" t="n">
        <v>0</v>
      </c>
      <c r="J2869" s="6" t="n">
        <v>0</v>
      </c>
      <c r="K2869" t="inlineStr">
        <is>
          <t>run_initial_fixed_duration</t>
        </is>
      </c>
      <c r="L2869" s="6" t="n">
        <v>45625</v>
      </c>
      <c r="M2869" s="6" t="n">
        <v>46721</v>
      </c>
      <c r="N2869" t="n">
        <v>1186</v>
      </c>
      <c r="O2869" s="6" t="n">
        <v>46721</v>
      </c>
      <c r="S2869" t="inlineStr">
        <is>
          <t>n.a.</t>
        </is>
      </c>
      <c r="T2869" s="6" t="n"/>
      <c r="U2869" s="6" t="n"/>
      <c r="V2869" t="n">
        <v>0</v>
      </c>
      <c r="W2869" t="n">
        <v>0</v>
      </c>
      <c r="X2869" s="6" t="n"/>
      <c r="Z2869" s="6" t="n">
        <v>46721</v>
      </c>
      <c r="AA2869" t="inlineStr">
        <is>
          <t>n.a.</t>
        </is>
      </c>
      <c r="AB2869" s="6" t="n">
        <v>46721</v>
      </c>
      <c r="AC2869" t="inlineStr"/>
      <c r="AD2869" s="6" t="n">
        <v>46568</v>
      </c>
    </row>
    <row r="2870">
      <c r="A2870" t="inlineStr">
        <is>
          <t>V100060</t>
        </is>
      </c>
      <c r="B2870" t="inlineStr">
        <is>
          <t>2024-0031</t>
        </is>
      </c>
      <c r="C2870" t="n">
        <v>96</v>
      </c>
      <c r="D2870" t="inlineStr">
        <is>
          <t>37 80 4565 519-8</t>
        </is>
      </c>
      <c r="E2870" t="inlineStr">
        <is>
          <t>Rail Cargo Austria AG</t>
        </is>
      </c>
      <c r="F2870" t="inlineStr">
        <is>
          <t>WBA</t>
        </is>
      </c>
      <c r="G2870" t="inlineStr">
        <is>
          <t>60' CW</t>
        </is>
      </c>
      <c r="H2870" t="n">
        <v>0</v>
      </c>
      <c r="I2870" s="6" t="n">
        <v>0</v>
      </c>
      <c r="J2870" s="6" t="n">
        <v>0</v>
      </c>
      <c r="K2870" t="inlineStr">
        <is>
          <t>run_initial_fixed_duration</t>
        </is>
      </c>
      <c r="L2870" s="6" t="n">
        <v>45625</v>
      </c>
      <c r="M2870" s="6" t="n">
        <v>46721</v>
      </c>
      <c r="N2870" t="n">
        <v>1186</v>
      </c>
      <c r="O2870" s="6" t="n">
        <v>46721</v>
      </c>
      <c r="S2870" t="inlineStr">
        <is>
          <t>n.a.</t>
        </is>
      </c>
      <c r="T2870" s="6" t="n"/>
      <c r="U2870" s="6" t="n"/>
      <c r="V2870" t="n">
        <v>0</v>
      </c>
      <c r="W2870" t="n">
        <v>0</v>
      </c>
      <c r="X2870" s="6" t="n"/>
      <c r="Z2870" s="6" t="n">
        <v>46721</v>
      </c>
      <c r="AA2870" t="inlineStr">
        <is>
          <t>n.a.</t>
        </is>
      </c>
      <c r="AB2870" s="6" t="n">
        <v>46721</v>
      </c>
      <c r="AC2870" t="inlineStr"/>
      <c r="AD2870" s="6" t="n">
        <v>46568</v>
      </c>
    </row>
    <row r="2871">
      <c r="A2871" t="inlineStr">
        <is>
          <t>V100060</t>
        </is>
      </c>
      <c r="B2871" t="inlineStr">
        <is>
          <t>2024-0031</t>
        </is>
      </c>
      <c r="C2871" t="n">
        <v>97</v>
      </c>
      <c r="D2871" t="inlineStr">
        <is>
          <t>37 80 4565 527-1</t>
        </is>
      </c>
      <c r="E2871" t="inlineStr">
        <is>
          <t>Rail Cargo Austria AG</t>
        </is>
      </c>
      <c r="F2871" t="inlineStr">
        <is>
          <t>WBA</t>
        </is>
      </c>
      <c r="G2871" t="inlineStr">
        <is>
          <t>60' CW</t>
        </is>
      </c>
      <c r="H2871" t="n">
        <v>0</v>
      </c>
      <c r="I2871" s="6" t="n">
        <v>0</v>
      </c>
      <c r="J2871" s="6" t="n">
        <v>0</v>
      </c>
      <c r="K2871" t="inlineStr">
        <is>
          <t>run_initial_fixed_duration</t>
        </is>
      </c>
      <c r="L2871" s="6" t="n">
        <v>45625</v>
      </c>
      <c r="M2871" s="6" t="n">
        <v>46721</v>
      </c>
      <c r="N2871" t="n">
        <v>1186</v>
      </c>
      <c r="O2871" s="6" t="n">
        <v>46721</v>
      </c>
      <c r="S2871" t="inlineStr">
        <is>
          <t>n.a.</t>
        </is>
      </c>
      <c r="T2871" s="6" t="n"/>
      <c r="U2871" s="6" t="n"/>
      <c r="V2871" t="n">
        <v>0</v>
      </c>
      <c r="W2871" t="n">
        <v>0</v>
      </c>
      <c r="X2871" s="6" t="n"/>
      <c r="Z2871" s="6" t="n">
        <v>46721</v>
      </c>
      <c r="AA2871" t="inlineStr">
        <is>
          <t>n.a.</t>
        </is>
      </c>
      <c r="AB2871" s="6" t="n">
        <v>46721</v>
      </c>
      <c r="AC2871" t="inlineStr"/>
      <c r="AD2871" s="6" t="n">
        <v>46568</v>
      </c>
    </row>
    <row r="2872">
      <c r="A2872" t="inlineStr">
        <is>
          <t>V100060</t>
        </is>
      </c>
      <c r="B2872" t="inlineStr">
        <is>
          <t>2024-0031</t>
        </is>
      </c>
      <c r="C2872" t="n">
        <v>98</v>
      </c>
      <c r="D2872" t="inlineStr">
        <is>
          <t>37 80 4565 529-7</t>
        </is>
      </c>
      <c r="E2872" t="inlineStr">
        <is>
          <t>Rail Cargo Austria AG</t>
        </is>
      </c>
      <c r="F2872" t="inlineStr">
        <is>
          <t>WBA</t>
        </is>
      </c>
      <c r="G2872" t="inlineStr">
        <is>
          <t>60' CW</t>
        </is>
      </c>
      <c r="H2872" t="n">
        <v>0</v>
      </c>
      <c r="I2872" s="6" t="n">
        <v>0</v>
      </c>
      <c r="J2872" s="6" t="n">
        <v>0</v>
      </c>
      <c r="K2872" t="inlineStr">
        <is>
          <t>run_initial_fixed_duration</t>
        </is>
      </c>
      <c r="L2872" s="6" t="n">
        <v>45625</v>
      </c>
      <c r="M2872" s="6" t="n">
        <v>46721</v>
      </c>
      <c r="N2872" t="n">
        <v>1186</v>
      </c>
      <c r="O2872" s="6" t="n">
        <v>46721</v>
      </c>
      <c r="S2872" t="inlineStr">
        <is>
          <t>n.a.</t>
        </is>
      </c>
      <c r="T2872" s="6" t="n"/>
      <c r="U2872" s="6" t="n"/>
      <c r="V2872" t="n">
        <v>0</v>
      </c>
      <c r="W2872" t="n">
        <v>0</v>
      </c>
      <c r="X2872" s="6" t="n"/>
      <c r="Z2872" s="6" t="n">
        <v>46721</v>
      </c>
      <c r="AA2872" t="inlineStr">
        <is>
          <t>n.a.</t>
        </is>
      </c>
      <c r="AB2872" s="6" t="n">
        <v>46721</v>
      </c>
      <c r="AC2872" t="inlineStr"/>
      <c r="AD2872" s="6" t="n">
        <v>46568</v>
      </c>
    </row>
    <row r="2873">
      <c r="A2873" t="inlineStr">
        <is>
          <t>V100060</t>
        </is>
      </c>
      <c r="B2873" t="inlineStr">
        <is>
          <t>2024-0031</t>
        </is>
      </c>
      <c r="C2873" t="n">
        <v>99</v>
      </c>
      <c r="D2873" t="inlineStr">
        <is>
          <t>37 80 4565 534-7</t>
        </is>
      </c>
      <c r="E2873" t="inlineStr">
        <is>
          <t>Rail Cargo Austria AG</t>
        </is>
      </c>
      <c r="F2873" t="inlineStr">
        <is>
          <t>WBA</t>
        </is>
      </c>
      <c r="G2873" t="inlineStr">
        <is>
          <t>60' CW</t>
        </is>
      </c>
      <c r="H2873" t="n">
        <v>0</v>
      </c>
      <c r="I2873" s="6" t="n">
        <v>0</v>
      </c>
      <c r="J2873" s="6" t="n">
        <v>0</v>
      </c>
      <c r="K2873" t="inlineStr">
        <is>
          <t>run_initial_fixed_duration</t>
        </is>
      </c>
      <c r="L2873" s="6" t="n">
        <v>45646</v>
      </c>
      <c r="M2873" s="6" t="n">
        <v>46721</v>
      </c>
      <c r="N2873" t="n">
        <v>1186</v>
      </c>
      <c r="O2873" s="6" t="n">
        <v>46721</v>
      </c>
      <c r="S2873" t="inlineStr">
        <is>
          <t>n.a.</t>
        </is>
      </c>
      <c r="T2873" s="6" t="n"/>
      <c r="U2873" s="6" t="n"/>
      <c r="V2873" t="n">
        <v>0</v>
      </c>
      <c r="W2873" t="n">
        <v>0</v>
      </c>
      <c r="X2873" s="6" t="n"/>
      <c r="Z2873" s="6" t="n">
        <v>46721</v>
      </c>
      <c r="AA2873" t="inlineStr">
        <is>
          <t>n.a.</t>
        </is>
      </c>
      <c r="AB2873" s="6" t="n">
        <v>46721</v>
      </c>
      <c r="AC2873" t="inlineStr"/>
      <c r="AD2873" s="6" t="n">
        <v>46568</v>
      </c>
    </row>
    <row r="2874">
      <c r="A2874" t="inlineStr">
        <is>
          <t>V100060</t>
        </is>
      </c>
      <c r="B2874" t="inlineStr">
        <is>
          <t>2024-0031</t>
        </is>
      </c>
      <c r="C2874" t="n">
        <v>100</v>
      </c>
      <c r="D2874" t="inlineStr">
        <is>
          <t>37 80 4565 535-4</t>
        </is>
      </c>
      <c r="E2874" t="inlineStr">
        <is>
          <t>Rail Cargo Austria AG</t>
        </is>
      </c>
      <c r="F2874" t="inlineStr">
        <is>
          <t>WBA</t>
        </is>
      </c>
      <c r="G2874" t="inlineStr">
        <is>
          <t>60' CW</t>
        </is>
      </c>
      <c r="H2874" t="n">
        <v>0</v>
      </c>
      <c r="I2874" s="6" t="n">
        <v>0</v>
      </c>
      <c r="J2874" s="6" t="n">
        <v>0</v>
      </c>
      <c r="K2874" t="inlineStr">
        <is>
          <t>run_initial_fixed_duration</t>
        </is>
      </c>
      <c r="L2874" s="6" t="n">
        <v>45646</v>
      </c>
      <c r="M2874" s="6" t="n">
        <v>46721</v>
      </c>
      <c r="N2874" t="n">
        <v>1186</v>
      </c>
      <c r="O2874" s="6" t="n">
        <v>46721</v>
      </c>
      <c r="S2874" t="inlineStr">
        <is>
          <t>n.a.</t>
        </is>
      </c>
      <c r="T2874" s="6" t="n"/>
      <c r="U2874" s="6" t="n"/>
      <c r="V2874" t="n">
        <v>0</v>
      </c>
      <c r="W2874" t="n">
        <v>0</v>
      </c>
      <c r="X2874" s="6" t="n"/>
      <c r="Z2874" s="6" t="n">
        <v>46721</v>
      </c>
      <c r="AA2874" t="inlineStr">
        <is>
          <t>n.a.</t>
        </is>
      </c>
      <c r="AB2874" s="6" t="n">
        <v>46721</v>
      </c>
      <c r="AC2874" t="inlineStr"/>
      <c r="AD2874" s="6" t="n">
        <v>46568</v>
      </c>
    </row>
    <row r="2875">
      <c r="A2875" t="inlineStr">
        <is>
          <t>V100060</t>
        </is>
      </c>
      <c r="B2875" t="inlineStr">
        <is>
          <t>2024-0031</t>
        </is>
      </c>
      <c r="C2875" t="n">
        <v>101</v>
      </c>
      <c r="D2875" t="inlineStr">
        <is>
          <t>37 80 4565 537-0</t>
        </is>
      </c>
      <c r="E2875" t="inlineStr">
        <is>
          <t>Rail Cargo Austria AG</t>
        </is>
      </c>
      <c r="F2875" t="inlineStr">
        <is>
          <t>WBA</t>
        </is>
      </c>
      <c r="G2875" t="inlineStr">
        <is>
          <t>60' CW</t>
        </is>
      </c>
      <c r="H2875" t="n">
        <v>0</v>
      </c>
      <c r="I2875" s="6" t="n">
        <v>0</v>
      </c>
      <c r="J2875" s="6" t="n">
        <v>0</v>
      </c>
      <c r="K2875" t="inlineStr">
        <is>
          <t>run_initial_fixed_duration</t>
        </is>
      </c>
      <c r="L2875" s="6" t="n">
        <v>45646</v>
      </c>
      <c r="M2875" s="6" t="n">
        <v>46721</v>
      </c>
      <c r="N2875" t="n">
        <v>1186</v>
      </c>
      <c r="O2875" s="6" t="n">
        <v>46721</v>
      </c>
      <c r="S2875" t="inlineStr">
        <is>
          <t>n.a.</t>
        </is>
      </c>
      <c r="T2875" s="6" t="n"/>
      <c r="U2875" s="6" t="n"/>
      <c r="V2875" t="n">
        <v>0</v>
      </c>
      <c r="W2875" t="n">
        <v>0</v>
      </c>
      <c r="X2875" s="6" t="n"/>
      <c r="Z2875" s="6" t="n">
        <v>46721</v>
      </c>
      <c r="AA2875" t="inlineStr">
        <is>
          <t>n.a.</t>
        </is>
      </c>
      <c r="AB2875" s="6" t="n">
        <v>46721</v>
      </c>
      <c r="AC2875" t="inlineStr"/>
      <c r="AD2875" s="6" t="n">
        <v>46568</v>
      </c>
    </row>
    <row r="2876">
      <c r="A2876" t="inlineStr">
        <is>
          <t>V100060</t>
        </is>
      </c>
      <c r="B2876" t="inlineStr">
        <is>
          <t>2024-0031</t>
        </is>
      </c>
      <c r="C2876" t="n">
        <v>102</v>
      </c>
      <c r="D2876" t="inlineStr">
        <is>
          <t>37 80 4564 444-0</t>
        </is>
      </c>
      <c r="E2876" t="inlineStr">
        <is>
          <t>Rail Cargo Austria AG</t>
        </is>
      </c>
      <c r="F2876" t="inlineStr">
        <is>
          <t>WBA</t>
        </is>
      </c>
      <c r="G2876" t="inlineStr">
        <is>
          <t>60' CW</t>
        </is>
      </c>
      <c r="H2876" t="n">
        <v>0</v>
      </c>
      <c r="I2876" s="6" t="n">
        <v>0</v>
      </c>
      <c r="J2876" s="6" t="n">
        <v>0</v>
      </c>
      <c r="K2876" t="inlineStr">
        <is>
          <t>run_initial_fixed_duration</t>
        </is>
      </c>
      <c r="L2876" s="6" t="n">
        <v>45646</v>
      </c>
      <c r="M2876" s="6" t="n">
        <v>46721</v>
      </c>
      <c r="N2876" t="n">
        <v>1186</v>
      </c>
      <c r="O2876" s="6" t="n">
        <v>46721</v>
      </c>
      <c r="S2876" t="inlineStr">
        <is>
          <t>n.a.</t>
        </is>
      </c>
      <c r="T2876" s="6" t="n"/>
      <c r="U2876" s="6" t="n"/>
      <c r="V2876" t="n">
        <v>0</v>
      </c>
      <c r="W2876" t="n">
        <v>0</v>
      </c>
      <c r="X2876" s="6" t="n"/>
      <c r="Z2876" s="6" t="n">
        <v>46721</v>
      </c>
      <c r="AA2876" t="inlineStr">
        <is>
          <t>n.a.</t>
        </is>
      </c>
      <c r="AB2876" s="6" t="n">
        <v>46721</v>
      </c>
      <c r="AC2876" t="inlineStr"/>
      <c r="AD2876" s="6" t="n">
        <v>46568</v>
      </c>
    </row>
    <row r="2877">
      <c r="A2877" t="inlineStr">
        <is>
          <t>V100060</t>
        </is>
      </c>
      <c r="B2877" t="inlineStr">
        <is>
          <t>2024-0031</t>
        </is>
      </c>
      <c r="C2877" t="n">
        <v>103</v>
      </c>
      <c r="D2877" t="inlineStr">
        <is>
          <t>37 80 4564 454-9</t>
        </is>
      </c>
      <c r="E2877" t="inlineStr">
        <is>
          <t>Rail Cargo Austria AG</t>
        </is>
      </c>
      <c r="F2877" t="inlineStr">
        <is>
          <t>WBA</t>
        </is>
      </c>
      <c r="G2877" t="inlineStr">
        <is>
          <t>60' CW</t>
        </is>
      </c>
      <c r="H2877" t="n">
        <v>0</v>
      </c>
      <c r="I2877" s="6" t="n">
        <v>0</v>
      </c>
      <c r="J2877" s="6" t="n">
        <v>0</v>
      </c>
      <c r="K2877" t="inlineStr">
        <is>
          <t>run_initial_fixed_duration</t>
        </is>
      </c>
      <c r="L2877" s="6" t="n">
        <v>45646</v>
      </c>
      <c r="M2877" s="6" t="n">
        <v>46721</v>
      </c>
      <c r="N2877" t="n">
        <v>1186</v>
      </c>
      <c r="O2877" s="6" t="n">
        <v>46721</v>
      </c>
      <c r="S2877" t="inlineStr">
        <is>
          <t>n.a.</t>
        </is>
      </c>
      <c r="T2877" s="6" t="n"/>
      <c r="U2877" s="6" t="n"/>
      <c r="V2877" t="n">
        <v>0</v>
      </c>
      <c r="W2877" t="n">
        <v>0</v>
      </c>
      <c r="X2877" s="6" t="n"/>
      <c r="Z2877" s="6" t="n">
        <v>46721</v>
      </c>
      <c r="AA2877" t="inlineStr">
        <is>
          <t>n.a.</t>
        </is>
      </c>
      <c r="AB2877" s="6" t="n">
        <v>46721</v>
      </c>
      <c r="AC2877" t="inlineStr"/>
      <c r="AD2877" s="6" t="n">
        <v>46568</v>
      </c>
    </row>
    <row r="2878">
      <c r="A2878" t="inlineStr">
        <is>
          <t>V100060</t>
        </is>
      </c>
      <c r="B2878" t="inlineStr">
        <is>
          <t>2024-0031</t>
        </is>
      </c>
      <c r="C2878" t="n">
        <v>104</v>
      </c>
      <c r="D2878" t="inlineStr">
        <is>
          <t>37 80 4564 472-1</t>
        </is>
      </c>
      <c r="E2878" t="inlineStr">
        <is>
          <t>Rail Cargo Austria AG</t>
        </is>
      </c>
      <c r="F2878" t="inlineStr">
        <is>
          <t>WBA</t>
        </is>
      </c>
      <c r="G2878" t="inlineStr">
        <is>
          <t>60' CW</t>
        </is>
      </c>
      <c r="H2878" t="n">
        <v>0</v>
      </c>
      <c r="I2878" s="6" t="n">
        <v>0</v>
      </c>
      <c r="J2878" s="6" t="n">
        <v>0</v>
      </c>
      <c r="K2878" t="inlineStr">
        <is>
          <t>run_initial_fixed_duration</t>
        </is>
      </c>
      <c r="L2878" s="6" t="n">
        <v>45646</v>
      </c>
      <c r="M2878" s="6" t="n">
        <v>46721</v>
      </c>
      <c r="N2878" t="n">
        <v>1186</v>
      </c>
      <c r="O2878" s="6" t="n">
        <v>46721</v>
      </c>
      <c r="S2878" t="inlineStr">
        <is>
          <t>n.a.</t>
        </is>
      </c>
      <c r="T2878" s="6" t="n"/>
      <c r="U2878" s="6" t="n"/>
      <c r="V2878" t="n">
        <v>0</v>
      </c>
      <c r="W2878" t="n">
        <v>0</v>
      </c>
      <c r="X2878" s="6" t="n"/>
      <c r="Z2878" s="6" t="n">
        <v>46721</v>
      </c>
      <c r="AA2878" t="inlineStr">
        <is>
          <t>n.a.</t>
        </is>
      </c>
      <c r="AB2878" s="6" t="n">
        <v>46721</v>
      </c>
      <c r="AC2878" t="inlineStr"/>
      <c r="AD2878" s="6" t="n">
        <v>46568</v>
      </c>
    </row>
    <row r="2879">
      <c r="A2879" t="inlineStr">
        <is>
          <t>V100060</t>
        </is>
      </c>
      <c r="B2879" t="inlineStr">
        <is>
          <t>2024-0031</t>
        </is>
      </c>
      <c r="C2879" t="n">
        <v>105</v>
      </c>
      <c r="D2879" t="inlineStr">
        <is>
          <t>37 80 4564 493-7</t>
        </is>
      </c>
      <c r="E2879" t="inlineStr">
        <is>
          <t>Rail Cargo Austria AG</t>
        </is>
      </c>
      <c r="F2879" t="inlineStr">
        <is>
          <t>WBA</t>
        </is>
      </c>
      <c r="G2879" t="inlineStr">
        <is>
          <t>60' CW</t>
        </is>
      </c>
      <c r="H2879" t="n">
        <v>0</v>
      </c>
      <c r="I2879" s="6" t="n">
        <v>0</v>
      </c>
      <c r="J2879" s="6" t="n">
        <v>0</v>
      </c>
      <c r="K2879" t="inlineStr">
        <is>
          <t>run_initial_fixed_duration</t>
        </is>
      </c>
      <c r="L2879" s="6" t="n">
        <v>45646</v>
      </c>
      <c r="M2879" s="6" t="n">
        <v>46721</v>
      </c>
      <c r="N2879" t="n">
        <v>1186</v>
      </c>
      <c r="O2879" s="6" t="n">
        <v>46721</v>
      </c>
      <c r="S2879" t="inlineStr">
        <is>
          <t>n.a.</t>
        </is>
      </c>
      <c r="T2879" s="6" t="n"/>
      <c r="U2879" s="6" t="n"/>
      <c r="V2879" t="n">
        <v>0</v>
      </c>
      <c r="W2879" t="n">
        <v>0</v>
      </c>
      <c r="X2879" s="6" t="n"/>
      <c r="Z2879" s="6" t="n">
        <v>46721</v>
      </c>
      <c r="AA2879" t="inlineStr">
        <is>
          <t>n.a.</t>
        </is>
      </c>
      <c r="AB2879" s="6" t="n">
        <v>46721</v>
      </c>
      <c r="AC2879" t="inlineStr"/>
      <c r="AD2879" s="6" t="n">
        <v>46568</v>
      </c>
    </row>
    <row r="2880">
      <c r="A2880" t="inlineStr">
        <is>
          <t>V100060</t>
        </is>
      </c>
      <c r="B2880" t="inlineStr">
        <is>
          <t>2024-0031</t>
        </is>
      </c>
      <c r="C2880" t="n">
        <v>106</v>
      </c>
      <c r="D2880" t="inlineStr">
        <is>
          <t>37 80 4564 510-8</t>
        </is>
      </c>
      <c r="E2880" t="inlineStr">
        <is>
          <t>Rail Cargo Austria AG</t>
        </is>
      </c>
      <c r="F2880" t="inlineStr">
        <is>
          <t>WBA</t>
        </is>
      </c>
      <c r="G2880" t="inlineStr">
        <is>
          <t>60' CW</t>
        </is>
      </c>
      <c r="H2880" t="n">
        <v>0</v>
      </c>
      <c r="I2880" s="6" t="n">
        <v>0</v>
      </c>
      <c r="J2880" s="6" t="n">
        <v>0</v>
      </c>
      <c r="K2880" t="inlineStr">
        <is>
          <t>run_initial_fixed_duration</t>
        </is>
      </c>
      <c r="L2880" s="6" t="n">
        <v>45646</v>
      </c>
      <c r="M2880" s="6" t="n">
        <v>46721</v>
      </c>
      <c r="N2880" t="n">
        <v>1186</v>
      </c>
      <c r="O2880" s="6" t="n">
        <v>46721</v>
      </c>
      <c r="S2880" t="inlineStr">
        <is>
          <t>n.a.</t>
        </is>
      </c>
      <c r="T2880" s="6" t="n"/>
      <c r="U2880" s="6" t="n"/>
      <c r="V2880" t="n">
        <v>0</v>
      </c>
      <c r="W2880" t="n">
        <v>0</v>
      </c>
      <c r="X2880" s="6" t="n"/>
      <c r="Z2880" s="6" t="n">
        <v>46721</v>
      </c>
      <c r="AA2880" t="inlineStr">
        <is>
          <t>n.a.</t>
        </is>
      </c>
      <c r="AB2880" s="6" t="n">
        <v>46721</v>
      </c>
      <c r="AC2880" t="inlineStr"/>
      <c r="AD2880" s="6" t="n">
        <v>46568</v>
      </c>
    </row>
    <row r="2881">
      <c r="A2881" t="inlineStr">
        <is>
          <t>V100060</t>
        </is>
      </c>
      <c r="B2881" t="inlineStr">
        <is>
          <t>2024-0031</t>
        </is>
      </c>
      <c r="C2881" t="n">
        <v>107</v>
      </c>
      <c r="D2881" t="inlineStr">
        <is>
          <t>37 80 4564 525-6</t>
        </is>
      </c>
      <c r="E2881" t="inlineStr">
        <is>
          <t>Rail Cargo Austria AG</t>
        </is>
      </c>
      <c r="F2881" t="inlineStr">
        <is>
          <t>WBA</t>
        </is>
      </c>
      <c r="G2881" t="inlineStr">
        <is>
          <t>60' CW</t>
        </is>
      </c>
      <c r="H2881" t="n">
        <v>0</v>
      </c>
      <c r="I2881" s="6" t="n">
        <v>0</v>
      </c>
      <c r="J2881" s="6" t="n">
        <v>0</v>
      </c>
      <c r="K2881" t="inlineStr">
        <is>
          <t>run_initial_fixed_duration</t>
        </is>
      </c>
      <c r="L2881" s="6" t="n">
        <v>45646</v>
      </c>
      <c r="M2881" s="6" t="n">
        <v>46721</v>
      </c>
      <c r="N2881" t="n">
        <v>1186</v>
      </c>
      <c r="O2881" s="6" t="n">
        <v>46721</v>
      </c>
      <c r="S2881" t="inlineStr">
        <is>
          <t>n.a.</t>
        </is>
      </c>
      <c r="T2881" s="6" t="n"/>
      <c r="U2881" s="6" t="n"/>
      <c r="V2881" t="n">
        <v>0</v>
      </c>
      <c r="W2881" t="n">
        <v>0</v>
      </c>
      <c r="X2881" s="6" t="n"/>
      <c r="Z2881" s="6" t="n">
        <v>46721</v>
      </c>
      <c r="AA2881" t="inlineStr">
        <is>
          <t>n.a.</t>
        </is>
      </c>
      <c r="AB2881" s="6" t="n">
        <v>46721</v>
      </c>
      <c r="AC2881" t="inlineStr"/>
      <c r="AD2881" s="6" t="n">
        <v>46568</v>
      </c>
    </row>
    <row r="2882">
      <c r="A2882" t="inlineStr">
        <is>
          <t>V100060</t>
        </is>
      </c>
      <c r="B2882" t="inlineStr">
        <is>
          <t>2024-0031</t>
        </is>
      </c>
      <c r="C2882" t="n">
        <v>108</v>
      </c>
      <c r="D2882" t="inlineStr">
        <is>
          <t>37 80 4564 526-4</t>
        </is>
      </c>
      <c r="E2882" t="inlineStr">
        <is>
          <t>Rail Cargo Austria AG</t>
        </is>
      </c>
      <c r="F2882" t="inlineStr">
        <is>
          <t>WBA</t>
        </is>
      </c>
      <c r="G2882" t="inlineStr">
        <is>
          <t>60' CW</t>
        </is>
      </c>
      <c r="H2882" t="n">
        <v>0</v>
      </c>
      <c r="I2882" s="6" t="n">
        <v>0</v>
      </c>
      <c r="J2882" s="6" t="n">
        <v>0</v>
      </c>
      <c r="K2882" t="inlineStr">
        <is>
          <t>run_initial_fixed_duration</t>
        </is>
      </c>
      <c r="L2882" s="6" t="n">
        <v>45646</v>
      </c>
      <c r="M2882" s="6" t="n">
        <v>46721</v>
      </c>
      <c r="N2882" t="n">
        <v>1186</v>
      </c>
      <c r="O2882" s="6" t="n">
        <v>46721</v>
      </c>
      <c r="S2882" t="inlineStr">
        <is>
          <t>n.a.</t>
        </is>
      </c>
      <c r="T2882" s="6" t="n"/>
      <c r="U2882" s="6" t="n"/>
      <c r="V2882" t="n">
        <v>0</v>
      </c>
      <c r="W2882" t="n">
        <v>0</v>
      </c>
      <c r="X2882" s="6" t="n"/>
      <c r="Z2882" s="6" t="n">
        <v>46721</v>
      </c>
      <c r="AA2882" t="inlineStr">
        <is>
          <t>n.a.</t>
        </is>
      </c>
      <c r="AB2882" s="6" t="n">
        <v>46721</v>
      </c>
      <c r="AC2882" t="inlineStr"/>
      <c r="AD2882" s="6" t="n">
        <v>46568</v>
      </c>
    </row>
    <row r="2883">
      <c r="A2883" t="inlineStr">
        <is>
          <t>V100060</t>
        </is>
      </c>
      <c r="B2883" t="inlineStr">
        <is>
          <t>2024-0031</t>
        </is>
      </c>
      <c r="C2883" t="n">
        <v>109</v>
      </c>
      <c r="D2883" t="inlineStr">
        <is>
          <t>37 80 4564 531-4</t>
        </is>
      </c>
      <c r="E2883" t="inlineStr">
        <is>
          <t>Rail Cargo Austria AG</t>
        </is>
      </c>
      <c r="F2883" t="inlineStr">
        <is>
          <t>WBA</t>
        </is>
      </c>
      <c r="G2883" t="inlineStr">
        <is>
          <t>60' CW</t>
        </is>
      </c>
      <c r="H2883" t="n">
        <v>0</v>
      </c>
      <c r="I2883" s="6" t="n">
        <v>0</v>
      </c>
      <c r="J2883" s="6" t="n">
        <v>0</v>
      </c>
      <c r="K2883" t="inlineStr">
        <is>
          <t>run_initial_fixed_duration</t>
        </is>
      </c>
      <c r="L2883" s="6" t="n">
        <v>45646</v>
      </c>
      <c r="M2883" s="6" t="n">
        <v>46721</v>
      </c>
      <c r="N2883" t="n">
        <v>1186</v>
      </c>
      <c r="O2883" s="6" t="n">
        <v>46721</v>
      </c>
      <c r="S2883" t="inlineStr">
        <is>
          <t>n.a.</t>
        </is>
      </c>
      <c r="T2883" s="6" t="n"/>
      <c r="U2883" s="6" t="n"/>
      <c r="V2883" t="n">
        <v>0</v>
      </c>
      <c r="W2883" t="n">
        <v>0</v>
      </c>
      <c r="X2883" s="6" t="n"/>
      <c r="Z2883" s="6" t="n">
        <v>46721</v>
      </c>
      <c r="AA2883" t="inlineStr">
        <is>
          <t>n.a.</t>
        </is>
      </c>
      <c r="AB2883" s="6" t="n">
        <v>46721</v>
      </c>
      <c r="AC2883" t="inlineStr"/>
      <c r="AD2883" s="6" t="n">
        <v>46568</v>
      </c>
    </row>
    <row r="2884">
      <c r="A2884" t="inlineStr">
        <is>
          <t>V100060</t>
        </is>
      </c>
      <c r="B2884" t="inlineStr">
        <is>
          <t>2024-0031</t>
        </is>
      </c>
      <c r="C2884" t="n">
        <v>110</v>
      </c>
      <c r="D2884" t="inlineStr">
        <is>
          <t>37 80 4564 544-7</t>
        </is>
      </c>
      <c r="E2884" t="inlineStr">
        <is>
          <t>Rail Cargo Austria AG</t>
        </is>
      </c>
      <c r="F2884" t="inlineStr">
        <is>
          <t>WBA</t>
        </is>
      </c>
      <c r="G2884" t="inlineStr">
        <is>
          <t>60' CW</t>
        </is>
      </c>
      <c r="H2884" t="n">
        <v>0</v>
      </c>
      <c r="I2884" s="6" t="n">
        <v>0</v>
      </c>
      <c r="J2884" s="6" t="n">
        <v>0</v>
      </c>
      <c r="K2884" t="inlineStr">
        <is>
          <t>run_initial_fixed_duration</t>
        </is>
      </c>
      <c r="L2884" s="6" t="n">
        <v>45646</v>
      </c>
      <c r="M2884" s="6" t="n">
        <v>46721</v>
      </c>
      <c r="N2884" t="n">
        <v>1186</v>
      </c>
      <c r="O2884" s="6" t="n">
        <v>46721</v>
      </c>
      <c r="S2884" t="inlineStr">
        <is>
          <t>n.a.</t>
        </is>
      </c>
      <c r="T2884" s="6" t="n"/>
      <c r="U2884" s="6" t="n"/>
      <c r="V2884" t="n">
        <v>0</v>
      </c>
      <c r="W2884" t="n">
        <v>0</v>
      </c>
      <c r="X2884" s="6" t="n"/>
      <c r="Z2884" s="6" t="n">
        <v>46721</v>
      </c>
      <c r="AA2884" t="inlineStr">
        <is>
          <t>n.a.</t>
        </is>
      </c>
      <c r="AB2884" s="6" t="n">
        <v>46721</v>
      </c>
      <c r="AC2884" t="inlineStr"/>
      <c r="AD2884" s="6" t="n">
        <v>46568</v>
      </c>
    </row>
    <row r="2885">
      <c r="A2885" t="inlineStr">
        <is>
          <t>V100060</t>
        </is>
      </c>
      <c r="B2885" t="inlineStr">
        <is>
          <t>2024-0031</t>
        </is>
      </c>
      <c r="C2885" t="n">
        <v>111</v>
      </c>
      <c r="D2885" t="inlineStr">
        <is>
          <t>37 80 4564 585-0</t>
        </is>
      </c>
      <c r="E2885" t="inlineStr">
        <is>
          <t>Rail Cargo Austria AG</t>
        </is>
      </c>
      <c r="F2885" t="inlineStr">
        <is>
          <t>WBA</t>
        </is>
      </c>
      <c r="G2885" t="inlineStr">
        <is>
          <t>60' CW</t>
        </is>
      </c>
      <c r="H2885" t="n">
        <v>0</v>
      </c>
      <c r="I2885" s="6" t="n">
        <v>0</v>
      </c>
      <c r="J2885" s="6" t="n">
        <v>0</v>
      </c>
      <c r="K2885" t="inlineStr">
        <is>
          <t>run_initial_fixed_duration</t>
        </is>
      </c>
      <c r="L2885" s="6" t="n">
        <v>45646</v>
      </c>
      <c r="M2885" s="6" t="n">
        <v>46721</v>
      </c>
      <c r="N2885" t="n">
        <v>1186</v>
      </c>
      <c r="O2885" s="6" t="n">
        <v>46721</v>
      </c>
      <c r="S2885" t="inlineStr">
        <is>
          <t>n.a.</t>
        </is>
      </c>
      <c r="T2885" s="6" t="n"/>
      <c r="U2885" s="6" t="n"/>
      <c r="V2885" t="n">
        <v>0</v>
      </c>
      <c r="W2885" t="n">
        <v>0</v>
      </c>
      <c r="X2885" s="6" t="n"/>
      <c r="Z2885" s="6" t="n">
        <v>46721</v>
      </c>
      <c r="AA2885" t="inlineStr">
        <is>
          <t>n.a.</t>
        </is>
      </c>
      <c r="AB2885" s="6" t="n">
        <v>46721</v>
      </c>
      <c r="AC2885" t="inlineStr"/>
      <c r="AD2885" s="6" t="n">
        <v>46568</v>
      </c>
    </row>
    <row r="2886">
      <c r="A2886" t="inlineStr">
        <is>
          <t>V100060</t>
        </is>
      </c>
      <c r="B2886" t="inlineStr">
        <is>
          <t>2024-0031</t>
        </is>
      </c>
      <c r="C2886" t="n">
        <v>112</v>
      </c>
      <c r="D2886" t="inlineStr">
        <is>
          <t>37 80 4564 684-1</t>
        </is>
      </c>
      <c r="E2886" t="inlineStr">
        <is>
          <t>Rail Cargo Austria AG</t>
        </is>
      </c>
      <c r="F2886" t="inlineStr">
        <is>
          <t>WBA</t>
        </is>
      </c>
      <c r="G2886" t="inlineStr">
        <is>
          <t>60' CW</t>
        </is>
      </c>
      <c r="H2886" t="n">
        <v>0</v>
      </c>
      <c r="I2886" s="6" t="n">
        <v>0</v>
      </c>
      <c r="J2886" s="6" t="n">
        <v>0</v>
      </c>
      <c r="K2886" t="inlineStr">
        <is>
          <t>run_initial_fixed_duration</t>
        </is>
      </c>
      <c r="L2886" s="6" t="n">
        <v>45646</v>
      </c>
      <c r="M2886" s="6" t="n">
        <v>46721</v>
      </c>
      <c r="N2886" t="n">
        <v>1186</v>
      </c>
      <c r="O2886" s="6" t="n">
        <v>46721</v>
      </c>
      <c r="S2886" t="inlineStr">
        <is>
          <t>n.a.</t>
        </is>
      </c>
      <c r="T2886" s="6" t="n"/>
      <c r="U2886" s="6" t="n"/>
      <c r="V2886" t="n">
        <v>0</v>
      </c>
      <c r="W2886" t="n">
        <v>0</v>
      </c>
      <c r="X2886" s="6" t="n"/>
      <c r="Z2886" s="6" t="n">
        <v>46721</v>
      </c>
      <c r="AA2886" t="inlineStr">
        <is>
          <t>n.a.</t>
        </is>
      </c>
      <c r="AB2886" s="6" t="n">
        <v>46721</v>
      </c>
      <c r="AC2886" t="inlineStr"/>
      <c r="AD2886" s="6" t="n">
        <v>46568</v>
      </c>
    </row>
    <row r="2887">
      <c r="A2887" t="inlineStr">
        <is>
          <t>V100060</t>
        </is>
      </c>
      <c r="B2887" t="inlineStr">
        <is>
          <t>2024-0031</t>
        </is>
      </c>
      <c r="C2887" t="n">
        <v>113</v>
      </c>
      <c r="D2887" t="inlineStr">
        <is>
          <t>37 80 4565 524-8</t>
        </is>
      </c>
      <c r="E2887" t="inlineStr">
        <is>
          <t>Rail Cargo Austria AG</t>
        </is>
      </c>
      <c r="F2887" t="inlineStr">
        <is>
          <t>WBA</t>
        </is>
      </c>
      <c r="G2887" t="inlineStr">
        <is>
          <t>60' CW</t>
        </is>
      </c>
      <c r="H2887" t="n">
        <v>0</v>
      </c>
      <c r="I2887" s="6" t="n">
        <v>0</v>
      </c>
      <c r="J2887" s="6" t="n">
        <v>0</v>
      </c>
      <c r="K2887" t="inlineStr">
        <is>
          <t>run_initial_fixed_duration</t>
        </is>
      </c>
      <c r="L2887" s="6" t="n">
        <v>45646</v>
      </c>
      <c r="M2887" s="6" t="n">
        <v>46721</v>
      </c>
      <c r="N2887" t="n">
        <v>1186</v>
      </c>
      <c r="O2887" s="6" t="n">
        <v>46721</v>
      </c>
      <c r="S2887" t="inlineStr">
        <is>
          <t>n.a.</t>
        </is>
      </c>
      <c r="T2887" s="6" t="n"/>
      <c r="U2887" s="6" t="n"/>
      <c r="V2887" t="n">
        <v>0</v>
      </c>
      <c r="W2887" t="n">
        <v>0</v>
      </c>
      <c r="X2887" s="6" t="n"/>
      <c r="Z2887" s="6" t="n">
        <v>46721</v>
      </c>
      <c r="AA2887" t="inlineStr">
        <is>
          <t>n.a.</t>
        </is>
      </c>
      <c r="AB2887" s="6" t="n">
        <v>46721</v>
      </c>
      <c r="AC2887" t="inlineStr"/>
      <c r="AD2887" s="6" t="n">
        <v>46568</v>
      </c>
    </row>
    <row r="2888">
      <c r="A2888" t="inlineStr">
        <is>
          <t>V100060</t>
        </is>
      </c>
      <c r="B2888" t="inlineStr">
        <is>
          <t>2024-0031</t>
        </is>
      </c>
      <c r="C2888" t="n">
        <v>114</v>
      </c>
      <c r="D2888" t="inlineStr">
        <is>
          <t>37 80 4564 192-5</t>
        </is>
      </c>
      <c r="E2888" t="inlineStr">
        <is>
          <t>Rail Cargo Austria AG</t>
        </is>
      </c>
      <c r="F2888" t="inlineStr">
        <is>
          <t>WBA</t>
        </is>
      </c>
      <c r="G2888" t="inlineStr">
        <is>
          <t>60' CW</t>
        </is>
      </c>
      <c r="H2888" t="n">
        <v>0</v>
      </c>
      <c r="I2888" s="6" t="n">
        <v>0</v>
      </c>
      <c r="J2888" s="6" t="n">
        <v>0</v>
      </c>
      <c r="K2888" t="inlineStr">
        <is>
          <t>run_initial_fixed_duration</t>
        </is>
      </c>
      <c r="L2888" s="6" t="n">
        <v>45700</v>
      </c>
      <c r="M2888" s="6" t="n">
        <v>46721</v>
      </c>
      <c r="N2888" t="n">
        <v>1186</v>
      </c>
      <c r="O2888" s="6" t="n">
        <v>46721</v>
      </c>
      <c r="S2888" t="inlineStr">
        <is>
          <t>n.a.</t>
        </is>
      </c>
      <c r="T2888" s="6" t="n"/>
      <c r="U2888" s="6" t="n"/>
      <c r="V2888" t="n">
        <v>0</v>
      </c>
      <c r="W2888" t="n">
        <v>0</v>
      </c>
      <c r="X2888" s="6" t="n"/>
      <c r="Z2888" s="6" t="n">
        <v>46721</v>
      </c>
      <c r="AA2888" t="inlineStr">
        <is>
          <t>n.a.</t>
        </is>
      </c>
      <c r="AB2888" s="6" t="n">
        <v>46721</v>
      </c>
      <c r="AC2888" t="inlineStr"/>
      <c r="AD2888" s="6" t="n">
        <v>46568</v>
      </c>
    </row>
    <row r="2889">
      <c r="A2889" t="inlineStr">
        <is>
          <t>V100060</t>
        </is>
      </c>
      <c r="B2889" t="inlineStr">
        <is>
          <t>2024-0031</t>
        </is>
      </c>
      <c r="C2889" t="n">
        <v>115</v>
      </c>
      <c r="D2889" t="inlineStr">
        <is>
          <t>37 80 4564 287-3</t>
        </is>
      </c>
      <c r="E2889" t="inlineStr">
        <is>
          <t>Rail Cargo Austria AG</t>
        </is>
      </c>
      <c r="F2889" t="inlineStr">
        <is>
          <t>WBA</t>
        </is>
      </c>
      <c r="G2889" t="inlineStr">
        <is>
          <t>60' CW</t>
        </is>
      </c>
      <c r="H2889" t="n">
        <v>0</v>
      </c>
      <c r="I2889" s="6" t="n">
        <v>0</v>
      </c>
      <c r="J2889" s="6" t="n">
        <v>0</v>
      </c>
      <c r="K2889" t="inlineStr">
        <is>
          <t>run_initial_fixed_duration</t>
        </is>
      </c>
      <c r="L2889" s="6" t="n">
        <v>45700</v>
      </c>
      <c r="M2889" s="6" t="n">
        <v>46721</v>
      </c>
      <c r="N2889" t="n">
        <v>1186</v>
      </c>
      <c r="O2889" s="6" t="n">
        <v>46721</v>
      </c>
      <c r="S2889" t="inlineStr">
        <is>
          <t>n.a.</t>
        </is>
      </c>
      <c r="T2889" s="6" t="n"/>
      <c r="U2889" s="6" t="n"/>
      <c r="V2889" t="n">
        <v>0</v>
      </c>
      <c r="W2889" t="n">
        <v>0</v>
      </c>
      <c r="X2889" s="6" t="n"/>
      <c r="Z2889" s="6" t="n">
        <v>46721</v>
      </c>
      <c r="AA2889" t="inlineStr">
        <is>
          <t>n.a.</t>
        </is>
      </c>
      <c r="AB2889" s="6" t="n">
        <v>46721</v>
      </c>
      <c r="AC2889" t="inlineStr"/>
      <c r="AD2889" s="6" t="n">
        <v>46568</v>
      </c>
    </row>
    <row r="2890">
      <c r="A2890" t="inlineStr">
        <is>
          <t>V100060</t>
        </is>
      </c>
      <c r="B2890" t="inlineStr">
        <is>
          <t>2024-0031</t>
        </is>
      </c>
      <c r="C2890" t="n">
        <v>116</v>
      </c>
      <c r="D2890" t="inlineStr">
        <is>
          <t>37 80 4564 298-0</t>
        </is>
      </c>
      <c r="E2890" t="inlineStr">
        <is>
          <t>Rail Cargo Austria AG</t>
        </is>
      </c>
      <c r="F2890" t="inlineStr">
        <is>
          <t>WBA</t>
        </is>
      </c>
      <c r="G2890" t="inlineStr">
        <is>
          <t>60' CW</t>
        </is>
      </c>
      <c r="H2890" t="n">
        <v>0</v>
      </c>
      <c r="I2890" s="6" t="n">
        <v>0</v>
      </c>
      <c r="J2890" s="6" t="n">
        <v>0</v>
      </c>
      <c r="K2890" t="inlineStr">
        <is>
          <t>run_initial_fixed_duration</t>
        </is>
      </c>
      <c r="L2890" s="6" t="n">
        <v>45700</v>
      </c>
      <c r="M2890" s="6" t="n">
        <v>46721</v>
      </c>
      <c r="N2890" t="n">
        <v>1186</v>
      </c>
      <c r="O2890" s="6" t="n">
        <v>46721</v>
      </c>
      <c r="S2890" t="inlineStr">
        <is>
          <t>n.a.</t>
        </is>
      </c>
      <c r="T2890" s="6" t="n"/>
      <c r="U2890" s="6" t="n"/>
      <c r="V2890" t="n">
        <v>0</v>
      </c>
      <c r="W2890" t="n">
        <v>0</v>
      </c>
      <c r="X2890" s="6" t="n"/>
      <c r="Z2890" s="6" t="n">
        <v>46721</v>
      </c>
      <c r="AA2890" t="inlineStr">
        <is>
          <t>n.a.</t>
        </is>
      </c>
      <c r="AB2890" s="6" t="n">
        <v>46721</v>
      </c>
      <c r="AC2890" t="inlineStr"/>
      <c r="AD2890" s="6" t="n">
        <v>46568</v>
      </c>
    </row>
    <row r="2891">
      <c r="A2891" t="inlineStr">
        <is>
          <t>V100060</t>
        </is>
      </c>
      <c r="B2891" t="inlineStr">
        <is>
          <t>2024-0031</t>
        </is>
      </c>
      <c r="C2891" t="n">
        <v>117</v>
      </c>
      <c r="D2891" t="inlineStr">
        <is>
          <t>37 80 4564 511-6</t>
        </is>
      </c>
      <c r="E2891" t="inlineStr">
        <is>
          <t>Rail Cargo Austria AG</t>
        </is>
      </c>
      <c r="F2891" t="inlineStr">
        <is>
          <t>WBA</t>
        </is>
      </c>
      <c r="G2891" t="inlineStr">
        <is>
          <t>60' CW</t>
        </is>
      </c>
      <c r="H2891" t="n">
        <v>0</v>
      </c>
      <c r="I2891" s="6" t="n">
        <v>0</v>
      </c>
      <c r="J2891" s="6" t="n">
        <v>0</v>
      </c>
      <c r="K2891" t="inlineStr">
        <is>
          <t>run_initial_fixed_duration</t>
        </is>
      </c>
      <c r="L2891" s="6" t="n">
        <v>45700</v>
      </c>
      <c r="M2891" s="6" t="n">
        <v>46721</v>
      </c>
      <c r="N2891" t="n">
        <v>1186</v>
      </c>
      <c r="O2891" s="6" t="n">
        <v>46721</v>
      </c>
      <c r="S2891" t="inlineStr">
        <is>
          <t>n.a.</t>
        </is>
      </c>
      <c r="T2891" s="6" t="n"/>
      <c r="U2891" s="6" t="n"/>
      <c r="V2891" t="n">
        <v>0</v>
      </c>
      <c r="W2891" t="n">
        <v>0</v>
      </c>
      <c r="X2891" s="6" t="n"/>
      <c r="Z2891" s="6" t="n">
        <v>46721</v>
      </c>
      <c r="AA2891" t="inlineStr">
        <is>
          <t>n.a.</t>
        </is>
      </c>
      <c r="AB2891" s="6" t="n">
        <v>46721</v>
      </c>
      <c r="AC2891" t="inlineStr"/>
      <c r="AD2891" s="6" t="n">
        <v>46568</v>
      </c>
    </row>
    <row r="2892">
      <c r="A2892" t="inlineStr">
        <is>
          <t>V100060</t>
        </is>
      </c>
      <c r="B2892" t="inlineStr">
        <is>
          <t>2024-0031</t>
        </is>
      </c>
      <c r="C2892" t="n">
        <v>118</v>
      </c>
      <c r="D2892" t="inlineStr">
        <is>
          <t>37 80 4564 514-0</t>
        </is>
      </c>
      <c r="E2892" t="inlineStr">
        <is>
          <t>Rail Cargo Austria AG</t>
        </is>
      </c>
      <c r="F2892" t="inlineStr">
        <is>
          <t>WBA</t>
        </is>
      </c>
      <c r="G2892" t="inlineStr">
        <is>
          <t>60' CW</t>
        </is>
      </c>
      <c r="H2892" t="n">
        <v>0</v>
      </c>
      <c r="I2892" s="6" t="n">
        <v>0</v>
      </c>
      <c r="J2892" s="6" t="n">
        <v>0</v>
      </c>
      <c r="K2892" t="inlineStr">
        <is>
          <t>run_initial_fixed_duration</t>
        </is>
      </c>
      <c r="L2892" s="6" t="n">
        <v>45700</v>
      </c>
      <c r="M2892" s="6" t="n">
        <v>46721</v>
      </c>
      <c r="N2892" t="n">
        <v>1186</v>
      </c>
      <c r="O2892" s="6" t="n">
        <v>46721</v>
      </c>
      <c r="S2892" t="inlineStr">
        <is>
          <t>n.a.</t>
        </is>
      </c>
      <c r="T2892" s="6" t="n"/>
      <c r="U2892" s="6" t="n"/>
      <c r="V2892" t="n">
        <v>0</v>
      </c>
      <c r="W2892" t="n">
        <v>0</v>
      </c>
      <c r="X2892" s="6" t="n"/>
      <c r="Z2892" s="6" t="n">
        <v>46721</v>
      </c>
      <c r="AA2892" t="inlineStr">
        <is>
          <t>n.a.</t>
        </is>
      </c>
      <c r="AB2892" s="6" t="n">
        <v>46721</v>
      </c>
      <c r="AC2892" t="inlineStr"/>
      <c r="AD2892" s="6" t="n">
        <v>46568</v>
      </c>
    </row>
    <row r="2893">
      <c r="A2893" t="inlineStr">
        <is>
          <t>V100060</t>
        </is>
      </c>
      <c r="B2893" t="inlineStr">
        <is>
          <t>2024-0031</t>
        </is>
      </c>
      <c r="C2893" t="n">
        <v>119</v>
      </c>
      <c r="D2893" t="inlineStr">
        <is>
          <t>37 80 4564 516-5</t>
        </is>
      </c>
      <c r="E2893" t="inlineStr">
        <is>
          <t>Rail Cargo Austria AG</t>
        </is>
      </c>
      <c r="F2893" t="inlineStr">
        <is>
          <t>WBA</t>
        </is>
      </c>
      <c r="G2893" t="inlineStr">
        <is>
          <t>60' CW</t>
        </is>
      </c>
      <c r="H2893" t="n">
        <v>0</v>
      </c>
      <c r="I2893" s="6" t="n">
        <v>0</v>
      </c>
      <c r="J2893" s="6" t="n">
        <v>0</v>
      </c>
      <c r="K2893" t="inlineStr">
        <is>
          <t>run_initial_fixed_duration</t>
        </is>
      </c>
      <c r="L2893" s="6" t="n">
        <v>45700</v>
      </c>
      <c r="M2893" s="6" t="n">
        <v>46721</v>
      </c>
      <c r="N2893" t="n">
        <v>1186</v>
      </c>
      <c r="O2893" s="6" t="n">
        <v>46721</v>
      </c>
      <c r="S2893" t="inlineStr">
        <is>
          <t>n.a.</t>
        </is>
      </c>
      <c r="T2893" s="6" t="n"/>
      <c r="U2893" s="6" t="n"/>
      <c r="V2893" t="n">
        <v>0</v>
      </c>
      <c r="W2893" t="n">
        <v>0</v>
      </c>
      <c r="X2893" s="6" t="n"/>
      <c r="Z2893" s="6" t="n">
        <v>46721</v>
      </c>
      <c r="AA2893" t="inlineStr">
        <is>
          <t>n.a.</t>
        </is>
      </c>
      <c r="AB2893" s="6" t="n">
        <v>46721</v>
      </c>
      <c r="AC2893" t="inlineStr"/>
      <c r="AD2893" s="6" t="n">
        <v>46568</v>
      </c>
    </row>
    <row r="2894">
      <c r="A2894" t="inlineStr">
        <is>
          <t>V100060</t>
        </is>
      </c>
      <c r="B2894" t="inlineStr">
        <is>
          <t>2024-0031</t>
        </is>
      </c>
      <c r="C2894" t="n">
        <v>120</v>
      </c>
      <c r="D2894" t="inlineStr">
        <is>
          <t>37 80 4564 518-1</t>
        </is>
      </c>
      <c r="E2894" t="inlineStr">
        <is>
          <t>Rail Cargo Austria AG</t>
        </is>
      </c>
      <c r="F2894" t="inlineStr">
        <is>
          <t>WBA</t>
        </is>
      </c>
      <c r="G2894" t="inlineStr">
        <is>
          <t>60' CW</t>
        </is>
      </c>
      <c r="H2894" t="n">
        <v>0</v>
      </c>
      <c r="I2894" s="6" t="n">
        <v>0</v>
      </c>
      <c r="J2894" s="6" t="n">
        <v>0</v>
      </c>
      <c r="K2894" t="inlineStr">
        <is>
          <t>run_initial_fixed_duration</t>
        </is>
      </c>
      <c r="L2894" s="6" t="n">
        <v>45700</v>
      </c>
      <c r="M2894" s="6" t="n">
        <v>46721</v>
      </c>
      <c r="N2894" t="n">
        <v>1186</v>
      </c>
      <c r="O2894" s="6" t="n">
        <v>46721</v>
      </c>
      <c r="S2894" t="inlineStr">
        <is>
          <t>n.a.</t>
        </is>
      </c>
      <c r="T2894" s="6" t="n"/>
      <c r="U2894" s="6" t="n"/>
      <c r="V2894" t="n">
        <v>0</v>
      </c>
      <c r="W2894" t="n">
        <v>0</v>
      </c>
      <c r="X2894" s="6" t="n"/>
      <c r="Z2894" s="6" t="n">
        <v>46721</v>
      </c>
      <c r="AA2894" t="inlineStr">
        <is>
          <t>n.a.</t>
        </is>
      </c>
      <c r="AB2894" s="6" t="n">
        <v>46721</v>
      </c>
      <c r="AC2894" t="inlineStr"/>
      <c r="AD2894" s="6" t="n">
        <v>46568</v>
      </c>
    </row>
    <row r="2895">
      <c r="A2895" t="inlineStr">
        <is>
          <t>V100060</t>
        </is>
      </c>
      <c r="B2895" t="inlineStr">
        <is>
          <t>2024-0031</t>
        </is>
      </c>
      <c r="C2895" t="n">
        <v>121</v>
      </c>
      <c r="D2895" t="inlineStr">
        <is>
          <t>37 80 4564 520-7</t>
        </is>
      </c>
      <c r="E2895" t="inlineStr">
        <is>
          <t>Rail Cargo Austria AG</t>
        </is>
      </c>
      <c r="F2895" t="inlineStr">
        <is>
          <t>WBA</t>
        </is>
      </c>
      <c r="G2895" t="inlineStr">
        <is>
          <t>60' CW</t>
        </is>
      </c>
      <c r="H2895" t="n">
        <v>0</v>
      </c>
      <c r="I2895" s="6" t="n">
        <v>0</v>
      </c>
      <c r="J2895" s="6" t="n">
        <v>0</v>
      </c>
      <c r="K2895" t="inlineStr">
        <is>
          <t>run_initial_fixed_duration</t>
        </is>
      </c>
      <c r="L2895" s="6" t="n">
        <v>45700</v>
      </c>
      <c r="M2895" s="6" t="n">
        <v>46721</v>
      </c>
      <c r="N2895" t="n">
        <v>1186</v>
      </c>
      <c r="O2895" s="6" t="n">
        <v>46721</v>
      </c>
      <c r="S2895" t="inlineStr">
        <is>
          <t>n.a.</t>
        </is>
      </c>
      <c r="T2895" s="6" t="n"/>
      <c r="U2895" s="6" t="n"/>
      <c r="V2895" t="n">
        <v>0</v>
      </c>
      <c r="W2895" t="n">
        <v>0</v>
      </c>
      <c r="X2895" s="6" t="n"/>
      <c r="Z2895" s="6" t="n">
        <v>46721</v>
      </c>
      <c r="AA2895" t="inlineStr">
        <is>
          <t>n.a.</t>
        </is>
      </c>
      <c r="AB2895" s="6" t="n">
        <v>46721</v>
      </c>
      <c r="AC2895" t="inlineStr"/>
      <c r="AD2895" s="6" t="n">
        <v>46568</v>
      </c>
    </row>
    <row r="2896">
      <c r="A2896" t="inlineStr">
        <is>
          <t>V100060</t>
        </is>
      </c>
      <c r="B2896" t="inlineStr">
        <is>
          <t>2024-0031</t>
        </is>
      </c>
      <c r="C2896" t="n">
        <v>122</v>
      </c>
      <c r="D2896" t="inlineStr">
        <is>
          <t>37 80 4564 529-8</t>
        </is>
      </c>
      <c r="E2896" t="inlineStr">
        <is>
          <t>Rail Cargo Austria AG</t>
        </is>
      </c>
      <c r="F2896" t="inlineStr">
        <is>
          <t>WBA</t>
        </is>
      </c>
      <c r="G2896" t="inlineStr">
        <is>
          <t>60' CW</t>
        </is>
      </c>
      <c r="H2896" t="n">
        <v>0</v>
      </c>
      <c r="I2896" s="6" t="n">
        <v>0</v>
      </c>
      <c r="J2896" s="6" t="n">
        <v>0</v>
      </c>
      <c r="K2896" t="inlineStr">
        <is>
          <t>run_initial_fixed_duration</t>
        </is>
      </c>
      <c r="L2896" s="6" t="n">
        <v>45700</v>
      </c>
      <c r="M2896" s="6" t="n">
        <v>46721</v>
      </c>
      <c r="N2896" t="n">
        <v>1186</v>
      </c>
      <c r="O2896" s="6" t="n">
        <v>46721</v>
      </c>
      <c r="S2896" t="inlineStr">
        <is>
          <t>n.a.</t>
        </is>
      </c>
      <c r="T2896" s="6" t="n"/>
      <c r="U2896" s="6" t="n"/>
      <c r="V2896" t="n">
        <v>0</v>
      </c>
      <c r="W2896" t="n">
        <v>0</v>
      </c>
      <c r="X2896" s="6" t="n"/>
      <c r="Z2896" s="6" t="n">
        <v>46721</v>
      </c>
      <c r="AA2896" t="inlineStr">
        <is>
          <t>n.a.</t>
        </is>
      </c>
      <c r="AB2896" s="6" t="n">
        <v>46721</v>
      </c>
      <c r="AC2896" t="inlineStr"/>
      <c r="AD2896" s="6" t="n">
        <v>46568</v>
      </c>
    </row>
    <row r="2897">
      <c r="A2897" t="inlineStr">
        <is>
          <t>V100060</t>
        </is>
      </c>
      <c r="B2897" t="inlineStr">
        <is>
          <t>2024-0031</t>
        </is>
      </c>
      <c r="C2897" t="n">
        <v>123</v>
      </c>
      <c r="D2897" t="inlineStr">
        <is>
          <t>37 80 4564 532-2</t>
        </is>
      </c>
      <c r="E2897" t="inlineStr">
        <is>
          <t>Rail Cargo Austria AG</t>
        </is>
      </c>
      <c r="F2897" t="inlineStr">
        <is>
          <t>WBA</t>
        </is>
      </c>
      <c r="G2897" t="inlineStr">
        <is>
          <t>60' CW</t>
        </is>
      </c>
      <c r="H2897" t="n">
        <v>0</v>
      </c>
      <c r="I2897" s="6" t="n">
        <v>0</v>
      </c>
      <c r="J2897" s="6" t="n">
        <v>0</v>
      </c>
      <c r="K2897" t="inlineStr">
        <is>
          <t>run_initial_fixed_duration</t>
        </is>
      </c>
      <c r="L2897" s="6" t="n">
        <v>45700</v>
      </c>
      <c r="M2897" s="6" t="n">
        <v>46721</v>
      </c>
      <c r="N2897" t="n">
        <v>1186</v>
      </c>
      <c r="O2897" s="6" t="n">
        <v>46721</v>
      </c>
      <c r="S2897" t="inlineStr">
        <is>
          <t>n.a.</t>
        </is>
      </c>
      <c r="T2897" s="6" t="n"/>
      <c r="U2897" s="6" t="n"/>
      <c r="V2897" t="n">
        <v>0</v>
      </c>
      <c r="W2897" t="n">
        <v>0</v>
      </c>
      <c r="X2897" s="6" t="n"/>
      <c r="Z2897" s="6" t="n">
        <v>46721</v>
      </c>
      <c r="AA2897" t="inlineStr">
        <is>
          <t>n.a.</t>
        </is>
      </c>
      <c r="AB2897" s="6" t="n">
        <v>46721</v>
      </c>
      <c r="AC2897" t="inlineStr"/>
      <c r="AD2897" s="6" t="n">
        <v>46568</v>
      </c>
    </row>
    <row r="2898">
      <c r="A2898" t="inlineStr">
        <is>
          <t>V100060</t>
        </is>
      </c>
      <c r="B2898" t="inlineStr">
        <is>
          <t>2024-0031</t>
        </is>
      </c>
      <c r="C2898" t="n">
        <v>124</v>
      </c>
      <c r="D2898" t="inlineStr">
        <is>
          <t>37 80 4564 537-1</t>
        </is>
      </c>
      <c r="E2898" t="inlineStr">
        <is>
          <t>Rail Cargo Austria AG</t>
        </is>
      </c>
      <c r="F2898" t="inlineStr">
        <is>
          <t>WBA</t>
        </is>
      </c>
      <c r="G2898" t="inlineStr">
        <is>
          <t>60' CW</t>
        </is>
      </c>
      <c r="H2898" t="n">
        <v>0</v>
      </c>
      <c r="I2898" s="6" t="n">
        <v>0</v>
      </c>
      <c r="J2898" s="6" t="n">
        <v>0</v>
      </c>
      <c r="K2898" t="inlineStr">
        <is>
          <t>run_initial_fixed_duration</t>
        </is>
      </c>
      <c r="L2898" s="6" t="n">
        <v>45700</v>
      </c>
      <c r="M2898" s="6" t="n">
        <v>46721</v>
      </c>
      <c r="N2898" t="n">
        <v>1186</v>
      </c>
      <c r="O2898" s="6" t="n">
        <v>46721</v>
      </c>
      <c r="S2898" t="inlineStr">
        <is>
          <t>n.a.</t>
        </is>
      </c>
      <c r="T2898" s="6" t="n"/>
      <c r="U2898" s="6" t="n"/>
      <c r="V2898" t="n">
        <v>0</v>
      </c>
      <c r="W2898" t="n">
        <v>0</v>
      </c>
      <c r="X2898" s="6" t="n"/>
      <c r="Z2898" s="6" t="n">
        <v>46721</v>
      </c>
      <c r="AA2898" t="inlineStr">
        <is>
          <t>n.a.</t>
        </is>
      </c>
      <c r="AB2898" s="6" t="n">
        <v>46721</v>
      </c>
      <c r="AC2898" t="inlineStr"/>
      <c r="AD2898" s="6" t="n">
        <v>46568</v>
      </c>
    </row>
    <row r="2899">
      <c r="A2899" t="inlineStr">
        <is>
          <t>V100060</t>
        </is>
      </c>
      <c r="B2899" t="inlineStr">
        <is>
          <t>2024-0031</t>
        </is>
      </c>
      <c r="C2899" t="n">
        <v>125</v>
      </c>
      <c r="D2899" t="inlineStr">
        <is>
          <t>37 80 4564 633-8</t>
        </is>
      </c>
      <c r="E2899" t="inlineStr">
        <is>
          <t>Rail Cargo Austria AG</t>
        </is>
      </c>
      <c r="F2899" t="inlineStr">
        <is>
          <t>WBA</t>
        </is>
      </c>
      <c r="G2899" t="inlineStr">
        <is>
          <t>60' CW</t>
        </is>
      </c>
      <c r="H2899" t="n">
        <v>0</v>
      </c>
      <c r="I2899" s="6" t="n">
        <v>0</v>
      </c>
      <c r="J2899" s="6" t="n">
        <v>0</v>
      </c>
      <c r="K2899" t="inlineStr">
        <is>
          <t>run_initial_fixed_duration</t>
        </is>
      </c>
      <c r="L2899" s="6" t="n">
        <v>45700</v>
      </c>
      <c r="M2899" s="6" t="n">
        <v>46721</v>
      </c>
      <c r="N2899" t="n">
        <v>1186</v>
      </c>
      <c r="O2899" s="6" t="n">
        <v>46721</v>
      </c>
      <c r="S2899" t="inlineStr">
        <is>
          <t>n.a.</t>
        </is>
      </c>
      <c r="T2899" s="6" t="n"/>
      <c r="U2899" s="6" t="n"/>
      <c r="V2899" t="n">
        <v>0</v>
      </c>
      <c r="W2899" t="n">
        <v>0</v>
      </c>
      <c r="X2899" s="6" t="n"/>
      <c r="Z2899" s="6" t="n">
        <v>46721</v>
      </c>
      <c r="AA2899" t="inlineStr">
        <is>
          <t>n.a.</t>
        </is>
      </c>
      <c r="AB2899" s="6" t="n">
        <v>46721</v>
      </c>
      <c r="AC2899" t="inlineStr"/>
      <c r="AD2899" s="6" t="n">
        <v>46568</v>
      </c>
    </row>
    <row r="2900">
      <c r="A2900" t="inlineStr">
        <is>
          <t>V100060</t>
        </is>
      </c>
      <c r="B2900" t="inlineStr">
        <is>
          <t>2024-0031</t>
        </is>
      </c>
      <c r="C2900" t="n">
        <v>126</v>
      </c>
      <c r="D2900" t="inlineStr">
        <is>
          <t>37 80 4564 667-6</t>
        </is>
      </c>
      <c r="E2900" t="inlineStr">
        <is>
          <t>Rail Cargo Austria AG</t>
        </is>
      </c>
      <c r="F2900" t="inlineStr">
        <is>
          <t>WBA</t>
        </is>
      </c>
      <c r="G2900" t="inlineStr">
        <is>
          <t>60' CW</t>
        </is>
      </c>
      <c r="H2900" t="n">
        <v>0</v>
      </c>
      <c r="I2900" s="6" t="n">
        <v>0</v>
      </c>
      <c r="J2900" s="6" t="n">
        <v>0</v>
      </c>
      <c r="K2900" t="inlineStr">
        <is>
          <t>run_initial_fixed_duration</t>
        </is>
      </c>
      <c r="L2900" s="6" t="n">
        <v>45700</v>
      </c>
      <c r="M2900" s="6" t="n">
        <v>46721</v>
      </c>
      <c r="N2900" t="n">
        <v>1186</v>
      </c>
      <c r="O2900" s="6" t="n">
        <v>46721</v>
      </c>
      <c r="S2900" t="inlineStr">
        <is>
          <t>n.a.</t>
        </is>
      </c>
      <c r="T2900" s="6" t="n"/>
      <c r="U2900" s="6" t="n"/>
      <c r="V2900" t="n">
        <v>0</v>
      </c>
      <c r="W2900" t="n">
        <v>0</v>
      </c>
      <c r="X2900" s="6" t="n"/>
      <c r="Z2900" s="6" t="n">
        <v>46721</v>
      </c>
      <c r="AA2900" t="inlineStr">
        <is>
          <t>n.a.</t>
        </is>
      </c>
      <c r="AB2900" s="6" t="n">
        <v>46721</v>
      </c>
      <c r="AC2900" t="inlineStr"/>
      <c r="AD2900" s="6" t="n">
        <v>46568</v>
      </c>
    </row>
    <row r="2901">
      <c r="A2901" t="inlineStr">
        <is>
          <t>V100060</t>
        </is>
      </c>
      <c r="B2901" t="inlineStr">
        <is>
          <t>2024-0031</t>
        </is>
      </c>
      <c r="C2901" t="n">
        <v>127</v>
      </c>
      <c r="D2901" t="inlineStr">
        <is>
          <t>37 80 4565 533-9</t>
        </is>
      </c>
      <c r="E2901" t="inlineStr">
        <is>
          <t>Rail Cargo Austria AG</t>
        </is>
      </c>
      <c r="F2901" t="inlineStr">
        <is>
          <t>WBA</t>
        </is>
      </c>
      <c r="G2901" t="inlineStr">
        <is>
          <t>60' CW</t>
        </is>
      </c>
      <c r="H2901" t="n">
        <v>0</v>
      </c>
      <c r="I2901" s="6" t="n">
        <v>0</v>
      </c>
      <c r="J2901" s="6" t="n">
        <v>0</v>
      </c>
      <c r="K2901" t="inlineStr">
        <is>
          <t>run_initial_fixed_duration</t>
        </is>
      </c>
      <c r="L2901" s="6" t="n">
        <v>45700</v>
      </c>
      <c r="M2901" s="6" t="n">
        <v>46721</v>
      </c>
      <c r="N2901" t="n">
        <v>1186</v>
      </c>
      <c r="O2901" s="6" t="n">
        <v>46721</v>
      </c>
      <c r="S2901" t="inlineStr">
        <is>
          <t>n.a.</t>
        </is>
      </c>
      <c r="T2901" s="6" t="n"/>
      <c r="U2901" s="6" t="n"/>
      <c r="V2901" t="n">
        <v>0</v>
      </c>
      <c r="W2901" t="n">
        <v>0</v>
      </c>
      <c r="X2901" s="6" t="n"/>
      <c r="Z2901" s="6" t="n">
        <v>46721</v>
      </c>
      <c r="AA2901" t="inlineStr">
        <is>
          <t>n.a.</t>
        </is>
      </c>
      <c r="AB2901" s="6" t="n">
        <v>46721</v>
      </c>
      <c r="AC2901" t="inlineStr"/>
      <c r="AD2901" s="6" t="n">
        <v>46568</v>
      </c>
    </row>
    <row r="2902">
      <c r="A2902" t="inlineStr">
        <is>
          <t>V100060</t>
        </is>
      </c>
      <c r="B2902" t="inlineStr">
        <is>
          <t>2024-0031</t>
        </is>
      </c>
      <c r="C2902" t="n">
        <v>128</v>
      </c>
      <c r="D2902" t="inlineStr">
        <is>
          <t>37 80 4563 738-6</t>
        </is>
      </c>
      <c r="E2902" t="inlineStr">
        <is>
          <t>Rail Cargo Austria AG</t>
        </is>
      </c>
      <c r="F2902" t="inlineStr">
        <is>
          <t>WBA</t>
        </is>
      </c>
      <c r="G2902" t="inlineStr">
        <is>
          <t>60' CW</t>
        </is>
      </c>
      <c r="H2902" t="n">
        <v>0</v>
      </c>
      <c r="I2902" s="6" t="n">
        <v>0</v>
      </c>
      <c r="J2902" s="6" t="n">
        <v>0</v>
      </c>
      <c r="K2902" t="inlineStr">
        <is>
          <t>run_initial_fixed_duration</t>
        </is>
      </c>
      <c r="L2902" s="6" t="n">
        <v>45722</v>
      </c>
      <c r="M2902" s="6" t="n">
        <v>46721</v>
      </c>
      <c r="N2902" t="n">
        <v>1186</v>
      </c>
      <c r="O2902" s="6" t="n">
        <v>46721</v>
      </c>
      <c r="S2902" t="inlineStr">
        <is>
          <t>n.a.</t>
        </is>
      </c>
      <c r="T2902" s="6" t="n"/>
      <c r="U2902" s="6" t="n"/>
      <c r="V2902" t="n">
        <v>0</v>
      </c>
      <c r="W2902" t="n">
        <v>0</v>
      </c>
      <c r="X2902" s="6" t="n"/>
      <c r="Z2902" s="6" t="n">
        <v>46721</v>
      </c>
      <c r="AA2902" t="inlineStr">
        <is>
          <t>n.a.</t>
        </is>
      </c>
      <c r="AB2902" s="6" t="n">
        <v>46721</v>
      </c>
      <c r="AC2902" t="inlineStr"/>
      <c r="AD2902" s="6" t="n">
        <v>46568</v>
      </c>
    </row>
    <row r="2903">
      <c r="A2903" t="inlineStr">
        <is>
          <t>V100060</t>
        </is>
      </c>
      <c r="B2903" t="inlineStr">
        <is>
          <t>2024-0031</t>
        </is>
      </c>
      <c r="C2903" t="n">
        <v>129</v>
      </c>
      <c r="D2903" t="inlineStr">
        <is>
          <t>37 80 4563 741-0</t>
        </is>
      </c>
      <c r="E2903" t="inlineStr">
        <is>
          <t>Rail Cargo Austria AG</t>
        </is>
      </c>
      <c r="F2903" t="inlineStr">
        <is>
          <t>WBA</t>
        </is>
      </c>
      <c r="G2903" t="inlineStr">
        <is>
          <t>60' CW</t>
        </is>
      </c>
      <c r="H2903" t="n">
        <v>0</v>
      </c>
      <c r="I2903" s="6" t="n">
        <v>0</v>
      </c>
      <c r="J2903" s="6" t="n">
        <v>0</v>
      </c>
      <c r="K2903" t="inlineStr">
        <is>
          <t>run_initial_fixed_duration</t>
        </is>
      </c>
      <c r="L2903" s="6" t="n">
        <v>45722</v>
      </c>
      <c r="M2903" s="6" t="n">
        <v>46721</v>
      </c>
      <c r="N2903" t="n">
        <v>1186</v>
      </c>
      <c r="O2903" s="6" t="n">
        <v>46721</v>
      </c>
      <c r="S2903" t="inlineStr">
        <is>
          <t>n.a.</t>
        </is>
      </c>
      <c r="T2903" s="6" t="n"/>
      <c r="U2903" s="6" t="n"/>
      <c r="V2903" t="n">
        <v>0</v>
      </c>
      <c r="W2903" t="n">
        <v>0</v>
      </c>
      <c r="X2903" s="6" t="n"/>
      <c r="Z2903" s="6" t="n">
        <v>46721</v>
      </c>
      <c r="AA2903" t="inlineStr">
        <is>
          <t>n.a.</t>
        </is>
      </c>
      <c r="AB2903" s="6" t="n">
        <v>46721</v>
      </c>
      <c r="AC2903" t="inlineStr"/>
      <c r="AD2903" s="6" t="n">
        <v>46568</v>
      </c>
    </row>
    <row r="2904">
      <c r="A2904" t="inlineStr">
        <is>
          <t>V100060</t>
        </is>
      </c>
      <c r="B2904" t="inlineStr">
        <is>
          <t>2024-0031</t>
        </is>
      </c>
      <c r="C2904" t="n">
        <v>130</v>
      </c>
      <c r="D2904" t="inlineStr">
        <is>
          <t>37 80 4563 747-7</t>
        </is>
      </c>
      <c r="E2904" t="inlineStr">
        <is>
          <t>Rail Cargo Austria AG</t>
        </is>
      </c>
      <c r="F2904" t="inlineStr">
        <is>
          <t>WBA</t>
        </is>
      </c>
      <c r="G2904" t="inlineStr">
        <is>
          <t>60' CW</t>
        </is>
      </c>
      <c r="H2904" t="n">
        <v>0</v>
      </c>
      <c r="I2904" s="6" t="n">
        <v>0</v>
      </c>
      <c r="J2904" s="6" t="n">
        <v>0</v>
      </c>
      <c r="K2904" t="inlineStr">
        <is>
          <t>run_initial_fixed_duration</t>
        </is>
      </c>
      <c r="L2904" s="6" t="n">
        <v>45722</v>
      </c>
      <c r="M2904" s="6" t="n">
        <v>46721</v>
      </c>
      <c r="N2904" t="n">
        <v>1186</v>
      </c>
      <c r="O2904" s="6" t="n">
        <v>46721</v>
      </c>
      <c r="S2904" t="inlineStr">
        <is>
          <t>n.a.</t>
        </is>
      </c>
      <c r="T2904" s="6" t="n"/>
      <c r="U2904" s="6" t="n"/>
      <c r="V2904" t="n">
        <v>0</v>
      </c>
      <c r="W2904" t="n">
        <v>0</v>
      </c>
      <c r="X2904" s="6" t="n"/>
      <c r="Z2904" s="6" t="n">
        <v>46721</v>
      </c>
      <c r="AA2904" t="inlineStr">
        <is>
          <t>n.a.</t>
        </is>
      </c>
      <c r="AB2904" s="6" t="n">
        <v>46721</v>
      </c>
      <c r="AC2904" t="inlineStr"/>
      <c r="AD2904" s="6" t="n">
        <v>46568</v>
      </c>
    </row>
    <row r="2905">
      <c r="A2905" t="inlineStr">
        <is>
          <t>V100060</t>
        </is>
      </c>
      <c r="B2905" t="inlineStr">
        <is>
          <t>2024-0031</t>
        </is>
      </c>
      <c r="C2905" t="n">
        <v>131</v>
      </c>
      <c r="D2905" t="inlineStr">
        <is>
          <t>37 80 4564 459-8</t>
        </is>
      </c>
      <c r="E2905" t="inlineStr">
        <is>
          <t>Rail Cargo Austria AG</t>
        </is>
      </c>
      <c r="F2905" t="inlineStr">
        <is>
          <t>WBA</t>
        </is>
      </c>
      <c r="G2905" t="inlineStr">
        <is>
          <t>60' CW</t>
        </is>
      </c>
      <c r="H2905" t="n">
        <v>0</v>
      </c>
      <c r="I2905" s="6" t="n">
        <v>0</v>
      </c>
      <c r="J2905" s="6" t="n">
        <v>0</v>
      </c>
      <c r="K2905" t="inlineStr">
        <is>
          <t>run_initial_fixed_duration</t>
        </is>
      </c>
      <c r="L2905" s="6" t="n">
        <v>45734</v>
      </c>
      <c r="M2905" s="6" t="n">
        <v>46721</v>
      </c>
      <c r="N2905" t="n">
        <v>1186</v>
      </c>
      <c r="O2905" s="6" t="n">
        <v>46721</v>
      </c>
      <c r="S2905" t="inlineStr">
        <is>
          <t>n.a.</t>
        </is>
      </c>
      <c r="T2905" s="6" t="n"/>
      <c r="U2905" s="6" t="n"/>
      <c r="V2905" t="n">
        <v>0</v>
      </c>
      <c r="W2905" t="n">
        <v>0</v>
      </c>
      <c r="X2905" s="6" t="n"/>
      <c r="Z2905" s="6" t="n">
        <v>46721</v>
      </c>
      <c r="AA2905" t="inlineStr">
        <is>
          <t>n.a.</t>
        </is>
      </c>
      <c r="AB2905" s="6" t="n">
        <v>46721</v>
      </c>
      <c r="AC2905" t="inlineStr"/>
      <c r="AD2905" s="6" t="n">
        <v>46568</v>
      </c>
    </row>
    <row r="2906">
      <c r="A2906" t="inlineStr">
        <is>
          <t>V100060</t>
        </is>
      </c>
      <c r="B2906" t="inlineStr">
        <is>
          <t>2024-0031</t>
        </is>
      </c>
      <c r="C2906" t="n">
        <v>132</v>
      </c>
      <c r="D2906" t="inlineStr">
        <is>
          <t>37 80 4564 533-0</t>
        </is>
      </c>
      <c r="E2906" t="inlineStr">
        <is>
          <t>Rail Cargo Austria AG</t>
        </is>
      </c>
      <c r="F2906" t="inlineStr">
        <is>
          <t>WBA</t>
        </is>
      </c>
      <c r="G2906" t="inlineStr">
        <is>
          <t>60' CW</t>
        </is>
      </c>
      <c r="H2906" t="n">
        <v>0</v>
      </c>
      <c r="I2906" s="6" t="n">
        <v>0</v>
      </c>
      <c r="J2906" s="6" t="n">
        <v>0</v>
      </c>
      <c r="K2906" t="inlineStr">
        <is>
          <t>run_initial_fixed_duration</t>
        </is>
      </c>
      <c r="L2906" s="6" t="n">
        <v>45734</v>
      </c>
      <c r="M2906" s="6" t="n">
        <v>46721</v>
      </c>
      <c r="N2906" t="n">
        <v>1186</v>
      </c>
      <c r="O2906" s="6" t="n">
        <v>46721</v>
      </c>
      <c r="S2906" t="inlineStr">
        <is>
          <t>n.a.</t>
        </is>
      </c>
      <c r="T2906" s="6" t="n"/>
      <c r="U2906" s="6" t="n"/>
      <c r="V2906" t="n">
        <v>0</v>
      </c>
      <c r="W2906" t="n">
        <v>0</v>
      </c>
      <c r="X2906" s="6" t="n"/>
      <c r="Z2906" s="6" t="n">
        <v>46721</v>
      </c>
      <c r="AA2906" t="inlineStr">
        <is>
          <t>n.a.</t>
        </is>
      </c>
      <c r="AB2906" s="6" t="n">
        <v>46721</v>
      </c>
      <c r="AC2906" t="inlineStr"/>
      <c r="AD2906" s="6" t="n">
        <v>46568</v>
      </c>
    </row>
    <row r="2907">
      <c r="A2907" t="inlineStr">
        <is>
          <t>V100061</t>
        </is>
      </c>
      <c r="B2907" t="inlineStr">
        <is>
          <t>2025-0008</t>
        </is>
      </c>
      <c r="C2907" t="n">
        <v>1</v>
      </c>
      <c r="D2907" t="inlineStr">
        <is>
          <t>37 80 5376 004-7</t>
        </is>
      </c>
      <c r="E2907" t="inlineStr">
        <is>
          <t>Rail Cargo Austria AG</t>
        </is>
      </c>
      <c r="F2907" t="inlineStr">
        <is>
          <t>WBA</t>
        </is>
      </c>
      <c r="G2907" t="inlineStr">
        <is>
          <t>EANOS_95</t>
        </is>
      </c>
      <c r="H2907" t="n">
        <v>0</v>
      </c>
      <c r="I2907" s="6" t="n">
        <v>0</v>
      </c>
      <c r="J2907" s="6" t="n">
        <v>0</v>
      </c>
      <c r="K2907" t="inlineStr">
        <is>
          <t>run_initial</t>
        </is>
      </c>
      <c r="L2907" s="6" t="n">
        <v>45992</v>
      </c>
      <c r="M2907" s="6" t="n">
        <v>50313</v>
      </c>
      <c r="N2907" t="n">
        <v>5020</v>
      </c>
      <c r="O2907" s="6" t="n">
        <v>50313</v>
      </c>
      <c r="S2907" t="inlineStr">
        <is>
          <t>n.a.</t>
        </is>
      </c>
      <c r="T2907" s="6" t="n">
        <v>0</v>
      </c>
      <c r="U2907" s="6" t="n">
        <v>0</v>
      </c>
      <c r="V2907" t="n">
        <v>0</v>
      </c>
      <c r="W2907" t="n">
        <v>0</v>
      </c>
      <c r="X2907" s="6" t="n"/>
      <c r="Z2907" s="6" t="n">
        <v>50313</v>
      </c>
      <c r="AA2907" t="inlineStr">
        <is>
          <t>n.a.</t>
        </is>
      </c>
      <c r="AB2907" s="6" t="n">
        <v>50313</v>
      </c>
      <c r="AC2907" t="inlineStr"/>
      <c r="AD2907" s="6" t="n">
        <v>50160</v>
      </c>
    </row>
    <row r="2908">
      <c r="A2908" t="inlineStr">
        <is>
          <t>V100061</t>
        </is>
      </c>
      <c r="B2908" t="inlineStr">
        <is>
          <t>2025-0008</t>
        </is>
      </c>
      <c r="C2908" t="n">
        <v>2</v>
      </c>
      <c r="D2908" t="inlineStr">
        <is>
          <t>37 80 5376 005-4</t>
        </is>
      </c>
      <c r="E2908" t="inlineStr">
        <is>
          <t>Rail Cargo Austria AG</t>
        </is>
      </c>
      <c r="F2908" t="inlineStr">
        <is>
          <t>WBA</t>
        </is>
      </c>
      <c r="G2908" t="inlineStr">
        <is>
          <t>EANOS_95</t>
        </is>
      </c>
      <c r="H2908" t="n">
        <v>0</v>
      </c>
      <c r="I2908" s="6" t="n">
        <v>0</v>
      </c>
      <c r="J2908" s="6" t="n">
        <v>0</v>
      </c>
      <c r="K2908" t="inlineStr">
        <is>
          <t>run_initial</t>
        </is>
      </c>
      <c r="L2908" s="6" t="n">
        <v>45992</v>
      </c>
      <c r="M2908" s="6" t="n">
        <v>50313</v>
      </c>
      <c r="N2908" t="n">
        <v>5020</v>
      </c>
      <c r="O2908" s="6" t="n">
        <v>50313</v>
      </c>
      <c r="S2908" t="inlineStr">
        <is>
          <t>n.a.</t>
        </is>
      </c>
      <c r="T2908" s="6" t="n">
        <v>0</v>
      </c>
      <c r="U2908" s="6" t="n">
        <v>0</v>
      </c>
      <c r="V2908" t="n">
        <v>0</v>
      </c>
      <c r="W2908" t="n">
        <v>0</v>
      </c>
      <c r="X2908" s="6" t="n"/>
      <c r="Z2908" s="6" t="n">
        <v>50313</v>
      </c>
      <c r="AA2908" t="inlineStr">
        <is>
          <t>n.a.</t>
        </is>
      </c>
      <c r="AB2908" s="6" t="n">
        <v>50313</v>
      </c>
      <c r="AC2908" t="inlineStr"/>
      <c r="AD2908" s="6" t="n">
        <v>50160</v>
      </c>
    </row>
    <row r="2909">
      <c r="A2909" t="inlineStr">
        <is>
          <t>V100061</t>
        </is>
      </c>
      <c r="B2909" t="inlineStr">
        <is>
          <t>2025-0008</t>
        </is>
      </c>
      <c r="C2909" t="n">
        <v>3</v>
      </c>
      <c r="D2909" t="inlineStr">
        <is>
          <t>37 80 5376 006-2</t>
        </is>
      </c>
      <c r="E2909" t="inlineStr">
        <is>
          <t>Rail Cargo Austria AG</t>
        </is>
      </c>
      <c r="F2909" t="inlineStr">
        <is>
          <t>WBA</t>
        </is>
      </c>
      <c r="G2909" t="inlineStr">
        <is>
          <t>EANOS_95</t>
        </is>
      </c>
      <c r="H2909" t="n">
        <v>0</v>
      </c>
      <c r="I2909" s="6" t="n">
        <v>0</v>
      </c>
      <c r="J2909" s="6" t="n">
        <v>0</v>
      </c>
      <c r="K2909" t="inlineStr">
        <is>
          <t>run_initial</t>
        </is>
      </c>
      <c r="L2909" s="6" t="n">
        <v>45992</v>
      </c>
      <c r="M2909" s="6" t="n">
        <v>50313</v>
      </c>
      <c r="N2909" t="n">
        <v>5020</v>
      </c>
      <c r="O2909" s="6" t="n">
        <v>50313</v>
      </c>
      <c r="S2909" t="inlineStr">
        <is>
          <t>n.a.</t>
        </is>
      </c>
      <c r="T2909" s="6" t="n">
        <v>0</v>
      </c>
      <c r="U2909" s="6" t="n">
        <v>0</v>
      </c>
      <c r="V2909" t="n">
        <v>0</v>
      </c>
      <c r="W2909" t="n">
        <v>0</v>
      </c>
      <c r="X2909" s="6" t="n"/>
      <c r="Z2909" s="6" t="n">
        <v>50313</v>
      </c>
      <c r="AA2909" t="inlineStr">
        <is>
          <t>n.a.</t>
        </is>
      </c>
      <c r="AB2909" s="6" t="n">
        <v>50313</v>
      </c>
      <c r="AC2909" t="inlineStr"/>
      <c r="AD2909" s="6" t="n">
        <v>50160</v>
      </c>
    </row>
    <row r="2910">
      <c r="A2910" t="inlineStr">
        <is>
          <t>V100061</t>
        </is>
      </c>
      <c r="B2910" t="inlineStr">
        <is>
          <t>2025-0008</t>
        </is>
      </c>
      <c r="C2910" t="n">
        <v>4</v>
      </c>
      <c r="D2910" t="inlineStr">
        <is>
          <t>37 80 5376 007-0</t>
        </is>
      </c>
      <c r="E2910" t="inlineStr">
        <is>
          <t>Rail Cargo Austria AG</t>
        </is>
      </c>
      <c r="F2910" t="inlineStr">
        <is>
          <t>WBA</t>
        </is>
      </c>
      <c r="G2910" t="inlineStr">
        <is>
          <t>EANOS_95</t>
        </is>
      </c>
      <c r="H2910" t="n">
        <v>0</v>
      </c>
      <c r="I2910" s="6" t="n">
        <v>0</v>
      </c>
      <c r="J2910" s="6" t="n">
        <v>0</v>
      </c>
      <c r="K2910" t="inlineStr">
        <is>
          <t>run_initial</t>
        </is>
      </c>
      <c r="L2910" s="6" t="n">
        <v>45992</v>
      </c>
      <c r="M2910" s="6" t="n">
        <v>50313</v>
      </c>
      <c r="N2910" t="n">
        <v>5020</v>
      </c>
      <c r="O2910" s="6" t="n">
        <v>50313</v>
      </c>
      <c r="S2910" t="inlineStr">
        <is>
          <t>n.a.</t>
        </is>
      </c>
      <c r="T2910" s="6" t="n">
        <v>0</v>
      </c>
      <c r="U2910" s="6" t="n">
        <v>0</v>
      </c>
      <c r="V2910" t="n">
        <v>0</v>
      </c>
      <c r="W2910" t="n">
        <v>0</v>
      </c>
      <c r="X2910" s="6" t="n"/>
      <c r="Z2910" s="6" t="n">
        <v>50313</v>
      </c>
      <c r="AA2910" t="inlineStr">
        <is>
          <t>n.a.</t>
        </is>
      </c>
      <c r="AB2910" s="6" t="n">
        <v>50313</v>
      </c>
      <c r="AC2910" t="inlineStr"/>
      <c r="AD2910" s="6" t="n">
        <v>50160</v>
      </c>
    </row>
    <row r="2911">
      <c r="A2911" t="inlineStr">
        <is>
          <t>V100061</t>
        </is>
      </c>
      <c r="B2911" t="inlineStr">
        <is>
          <t>2025-0008</t>
        </is>
      </c>
      <c r="C2911" t="n">
        <v>5</v>
      </c>
      <c r="D2911" t="inlineStr">
        <is>
          <t>37 80 5376 008-8</t>
        </is>
      </c>
      <c r="E2911" t="inlineStr">
        <is>
          <t>Rail Cargo Austria AG</t>
        </is>
      </c>
      <c r="F2911" t="inlineStr">
        <is>
          <t>WBA</t>
        </is>
      </c>
      <c r="G2911" t="inlineStr">
        <is>
          <t>EANOS_95</t>
        </is>
      </c>
      <c r="H2911" t="n">
        <v>0</v>
      </c>
      <c r="I2911" s="6" t="n">
        <v>0</v>
      </c>
      <c r="J2911" s="6" t="n">
        <v>0</v>
      </c>
      <c r="K2911" t="inlineStr">
        <is>
          <t>run_initial</t>
        </is>
      </c>
      <c r="L2911" s="6" t="n">
        <v>45992</v>
      </c>
      <c r="M2911" s="6" t="n">
        <v>50313</v>
      </c>
      <c r="N2911" t="n">
        <v>5020</v>
      </c>
      <c r="O2911" s="6" t="n">
        <v>50313</v>
      </c>
      <c r="S2911" t="inlineStr">
        <is>
          <t>n.a.</t>
        </is>
      </c>
      <c r="T2911" s="6" t="n">
        <v>0</v>
      </c>
      <c r="U2911" s="6" t="n">
        <v>0</v>
      </c>
      <c r="V2911" t="n">
        <v>0</v>
      </c>
      <c r="W2911" t="n">
        <v>0</v>
      </c>
      <c r="X2911" s="6" t="n"/>
      <c r="Z2911" s="6" t="n">
        <v>50313</v>
      </c>
      <c r="AA2911" t="inlineStr">
        <is>
          <t>n.a.</t>
        </is>
      </c>
      <c r="AB2911" s="6" t="n">
        <v>50313</v>
      </c>
      <c r="AC2911" t="inlineStr"/>
      <c r="AD2911" s="6" t="n">
        <v>50160</v>
      </c>
    </row>
    <row r="2912">
      <c r="A2912" t="inlineStr">
        <is>
          <t>V100061</t>
        </is>
      </c>
      <c r="B2912" t="inlineStr">
        <is>
          <t>2025-0008</t>
        </is>
      </c>
      <c r="C2912" t="n">
        <v>6</v>
      </c>
      <c r="D2912" t="inlineStr">
        <is>
          <t>37 80 5376 009-6</t>
        </is>
      </c>
      <c r="E2912" t="inlineStr">
        <is>
          <t>Rail Cargo Austria AG</t>
        </is>
      </c>
      <c r="F2912" t="inlineStr">
        <is>
          <t>WBA</t>
        </is>
      </c>
      <c r="G2912" t="inlineStr">
        <is>
          <t>EANOS_95</t>
        </is>
      </c>
      <c r="H2912" t="n">
        <v>0</v>
      </c>
      <c r="I2912" s="6" t="n">
        <v>0</v>
      </c>
      <c r="J2912" s="6" t="n">
        <v>0</v>
      </c>
      <c r="K2912" t="inlineStr">
        <is>
          <t>run_initial</t>
        </is>
      </c>
      <c r="L2912" s="6" t="n">
        <v>45992</v>
      </c>
      <c r="M2912" s="6" t="n">
        <v>50313</v>
      </c>
      <c r="N2912" t="n">
        <v>5020</v>
      </c>
      <c r="O2912" s="6" t="n">
        <v>50313</v>
      </c>
      <c r="S2912" t="inlineStr">
        <is>
          <t>n.a.</t>
        </is>
      </c>
      <c r="T2912" s="6" t="n">
        <v>0</v>
      </c>
      <c r="U2912" s="6" t="n">
        <v>0</v>
      </c>
      <c r="V2912" t="n">
        <v>0</v>
      </c>
      <c r="W2912" t="n">
        <v>0</v>
      </c>
      <c r="X2912" s="6" t="n"/>
      <c r="Z2912" s="6" t="n">
        <v>50313</v>
      </c>
      <c r="AA2912" t="inlineStr">
        <is>
          <t>n.a.</t>
        </is>
      </c>
      <c r="AB2912" s="6" t="n">
        <v>50313</v>
      </c>
      <c r="AC2912" t="inlineStr"/>
      <c r="AD2912" s="6" t="n">
        <v>50160</v>
      </c>
    </row>
    <row r="2913">
      <c r="A2913" t="inlineStr">
        <is>
          <t>V100061</t>
        </is>
      </c>
      <c r="B2913" t="inlineStr">
        <is>
          <t>2025-0008</t>
        </is>
      </c>
      <c r="C2913" t="n">
        <v>7</v>
      </c>
      <c r="D2913" t="inlineStr">
        <is>
          <t>37 80 5376 010-4</t>
        </is>
      </c>
      <c r="E2913" t="inlineStr">
        <is>
          <t>Rail Cargo Austria AG</t>
        </is>
      </c>
      <c r="F2913" t="inlineStr">
        <is>
          <t>WBA</t>
        </is>
      </c>
      <c r="G2913" t="inlineStr">
        <is>
          <t>EANOS_95</t>
        </is>
      </c>
      <c r="H2913" t="n">
        <v>0</v>
      </c>
      <c r="I2913" s="6" t="n">
        <v>0</v>
      </c>
      <c r="J2913" s="6" t="n">
        <v>0</v>
      </c>
      <c r="K2913" t="inlineStr">
        <is>
          <t>run_initial</t>
        </is>
      </c>
      <c r="L2913" s="6" t="n">
        <v>45992</v>
      </c>
      <c r="M2913" s="6" t="n">
        <v>50313</v>
      </c>
      <c r="N2913" t="n">
        <v>5020</v>
      </c>
      <c r="O2913" s="6" t="n">
        <v>50313</v>
      </c>
      <c r="S2913" t="inlineStr">
        <is>
          <t>n.a.</t>
        </is>
      </c>
      <c r="T2913" s="6" t="n">
        <v>0</v>
      </c>
      <c r="U2913" s="6" t="n">
        <v>0</v>
      </c>
      <c r="V2913" t="n">
        <v>0</v>
      </c>
      <c r="W2913" t="n">
        <v>0</v>
      </c>
      <c r="X2913" s="6" t="n"/>
      <c r="Z2913" s="6" t="n">
        <v>50313</v>
      </c>
      <c r="AA2913" t="inlineStr">
        <is>
          <t>n.a.</t>
        </is>
      </c>
      <c r="AB2913" s="6" t="n">
        <v>50313</v>
      </c>
      <c r="AC2913" t="inlineStr"/>
      <c r="AD2913" s="6" t="n">
        <v>50160</v>
      </c>
    </row>
    <row r="2914">
      <c r="A2914" t="inlineStr">
        <is>
          <t>V100061</t>
        </is>
      </c>
      <c r="B2914" t="inlineStr">
        <is>
          <t>2025-0008</t>
        </is>
      </c>
      <c r="C2914" t="n">
        <v>8</v>
      </c>
      <c r="D2914" t="inlineStr">
        <is>
          <t>37 80 5376 011-2</t>
        </is>
      </c>
      <c r="E2914" t="inlineStr">
        <is>
          <t>Rail Cargo Austria AG</t>
        </is>
      </c>
      <c r="F2914" t="inlineStr">
        <is>
          <t>WBA</t>
        </is>
      </c>
      <c r="G2914" t="inlineStr">
        <is>
          <t>EANOS_95</t>
        </is>
      </c>
      <c r="H2914" t="n">
        <v>0</v>
      </c>
      <c r="I2914" s="6" t="n">
        <v>0</v>
      </c>
      <c r="J2914" s="6" t="n">
        <v>0</v>
      </c>
      <c r="K2914" t="inlineStr">
        <is>
          <t>run_initial</t>
        </is>
      </c>
      <c r="L2914" s="6" t="n">
        <v>45992</v>
      </c>
      <c r="M2914" s="6" t="n">
        <v>50313</v>
      </c>
      <c r="N2914" t="n">
        <v>5020</v>
      </c>
      <c r="O2914" s="6" t="n">
        <v>50313</v>
      </c>
      <c r="S2914" t="inlineStr">
        <is>
          <t>n.a.</t>
        </is>
      </c>
      <c r="T2914" s="6" t="n">
        <v>0</v>
      </c>
      <c r="U2914" s="6" t="n">
        <v>0</v>
      </c>
      <c r="V2914" t="n">
        <v>0</v>
      </c>
      <c r="W2914" t="n">
        <v>0</v>
      </c>
      <c r="X2914" s="6" t="n"/>
      <c r="Z2914" s="6" t="n">
        <v>50313</v>
      </c>
      <c r="AA2914" t="inlineStr">
        <is>
          <t>n.a.</t>
        </is>
      </c>
      <c r="AB2914" s="6" t="n">
        <v>50313</v>
      </c>
      <c r="AC2914" t="inlineStr"/>
      <c r="AD2914" s="6" t="n">
        <v>50160</v>
      </c>
    </row>
    <row r="2915">
      <c r="A2915" t="inlineStr">
        <is>
          <t>V100061</t>
        </is>
      </c>
      <c r="B2915" t="inlineStr">
        <is>
          <t>2025-0008</t>
        </is>
      </c>
      <c r="C2915" t="n">
        <v>9</v>
      </c>
      <c r="D2915" t="inlineStr">
        <is>
          <t>37 80 5376 012-0</t>
        </is>
      </c>
      <c r="E2915" t="inlineStr">
        <is>
          <t>Rail Cargo Austria AG</t>
        </is>
      </c>
      <c r="F2915" t="inlineStr">
        <is>
          <t>WBA</t>
        </is>
      </c>
      <c r="G2915" t="inlineStr">
        <is>
          <t>EANOS_95</t>
        </is>
      </c>
      <c r="H2915" t="n">
        <v>0</v>
      </c>
      <c r="I2915" s="6" t="n">
        <v>0</v>
      </c>
      <c r="J2915" s="6" t="n">
        <v>0</v>
      </c>
      <c r="K2915" t="inlineStr">
        <is>
          <t>run_initial</t>
        </is>
      </c>
      <c r="L2915" s="6" t="n">
        <v>45992</v>
      </c>
      <c r="M2915" s="6" t="n">
        <v>50313</v>
      </c>
      <c r="N2915" t="n">
        <v>5020</v>
      </c>
      <c r="O2915" s="6" t="n">
        <v>50313</v>
      </c>
      <c r="S2915" t="inlineStr">
        <is>
          <t>n.a.</t>
        </is>
      </c>
      <c r="T2915" s="6" t="n">
        <v>0</v>
      </c>
      <c r="U2915" s="6" t="n">
        <v>0</v>
      </c>
      <c r="V2915" t="n">
        <v>0</v>
      </c>
      <c r="W2915" t="n">
        <v>0</v>
      </c>
      <c r="X2915" s="6" t="n"/>
      <c r="Z2915" s="6" t="n">
        <v>50313</v>
      </c>
      <c r="AA2915" t="inlineStr">
        <is>
          <t>n.a.</t>
        </is>
      </c>
      <c r="AB2915" s="6" t="n">
        <v>50313</v>
      </c>
      <c r="AC2915" t="inlineStr"/>
      <c r="AD2915" s="6" t="n">
        <v>50160</v>
      </c>
    </row>
    <row r="2916">
      <c r="A2916" t="inlineStr">
        <is>
          <t>V100061</t>
        </is>
      </c>
      <c r="B2916" t="inlineStr">
        <is>
          <t>2025-0008</t>
        </is>
      </c>
      <c r="C2916" t="n">
        <v>10</v>
      </c>
      <c r="D2916" t="inlineStr">
        <is>
          <t>37 80 5376 013-8</t>
        </is>
      </c>
      <c r="E2916" t="inlineStr">
        <is>
          <t>Rail Cargo Austria AG</t>
        </is>
      </c>
      <c r="F2916" t="inlineStr">
        <is>
          <t>WBA</t>
        </is>
      </c>
      <c r="G2916" t="inlineStr">
        <is>
          <t>EANOS_95</t>
        </is>
      </c>
      <c r="H2916" t="n">
        <v>0</v>
      </c>
      <c r="I2916" s="6" t="n">
        <v>0</v>
      </c>
      <c r="J2916" s="6" t="n">
        <v>0</v>
      </c>
      <c r="K2916" t="inlineStr">
        <is>
          <t>run_initial</t>
        </is>
      </c>
      <c r="L2916" s="6" t="n">
        <v>45992</v>
      </c>
      <c r="M2916" s="6" t="n">
        <v>50313</v>
      </c>
      <c r="N2916" t="n">
        <v>5020</v>
      </c>
      <c r="O2916" s="6" t="n">
        <v>50313</v>
      </c>
      <c r="S2916" t="inlineStr">
        <is>
          <t>n.a.</t>
        </is>
      </c>
      <c r="T2916" s="6" t="n">
        <v>0</v>
      </c>
      <c r="U2916" s="6" t="n">
        <v>0</v>
      </c>
      <c r="V2916" t="n">
        <v>0</v>
      </c>
      <c r="W2916" t="n">
        <v>0</v>
      </c>
      <c r="X2916" s="6" t="n"/>
      <c r="Z2916" s="6" t="n">
        <v>50313</v>
      </c>
      <c r="AA2916" t="inlineStr">
        <is>
          <t>n.a.</t>
        </is>
      </c>
      <c r="AB2916" s="6" t="n">
        <v>50313</v>
      </c>
      <c r="AC2916" t="inlineStr"/>
      <c r="AD2916" s="6" t="n">
        <v>50160</v>
      </c>
    </row>
    <row r="2917">
      <c r="A2917" t="inlineStr">
        <is>
          <t>V100061</t>
        </is>
      </c>
      <c r="B2917" t="inlineStr">
        <is>
          <t>2025-0008</t>
        </is>
      </c>
      <c r="C2917" t="n">
        <v>11</v>
      </c>
      <c r="D2917" t="inlineStr">
        <is>
          <t>37 80 5376 014-6</t>
        </is>
      </c>
      <c r="E2917" t="inlineStr">
        <is>
          <t>Rail Cargo Austria AG</t>
        </is>
      </c>
      <c r="F2917" t="inlineStr">
        <is>
          <t>WBA</t>
        </is>
      </c>
      <c r="G2917" t="inlineStr">
        <is>
          <t>EANOS_95</t>
        </is>
      </c>
      <c r="H2917" t="n">
        <v>0</v>
      </c>
      <c r="I2917" s="6" t="n">
        <v>0</v>
      </c>
      <c r="J2917" s="6" t="n">
        <v>0</v>
      </c>
      <c r="K2917" t="inlineStr">
        <is>
          <t>run_initial</t>
        </is>
      </c>
      <c r="L2917" s="6" t="n">
        <v>45992</v>
      </c>
      <c r="M2917" s="6" t="n">
        <v>50313</v>
      </c>
      <c r="N2917" t="n">
        <v>5020</v>
      </c>
      <c r="O2917" s="6" t="n">
        <v>50313</v>
      </c>
      <c r="S2917" t="inlineStr">
        <is>
          <t>n.a.</t>
        </is>
      </c>
      <c r="T2917" s="6" t="n">
        <v>0</v>
      </c>
      <c r="U2917" s="6" t="n">
        <v>0</v>
      </c>
      <c r="V2917" t="n">
        <v>0</v>
      </c>
      <c r="W2917" t="n">
        <v>0</v>
      </c>
      <c r="X2917" s="6" t="n"/>
      <c r="Z2917" s="6" t="n">
        <v>50313</v>
      </c>
      <c r="AA2917" t="inlineStr">
        <is>
          <t>n.a.</t>
        </is>
      </c>
      <c r="AB2917" s="6" t="n">
        <v>50313</v>
      </c>
      <c r="AC2917" t="inlineStr"/>
      <c r="AD2917" s="6" t="n">
        <v>50160</v>
      </c>
    </row>
    <row r="2918">
      <c r="A2918" t="inlineStr">
        <is>
          <t>V100061</t>
        </is>
      </c>
      <c r="B2918" t="inlineStr">
        <is>
          <t>2025-0008</t>
        </is>
      </c>
      <c r="C2918" t="n">
        <v>12</v>
      </c>
      <c r="D2918" t="inlineStr">
        <is>
          <t>37 80 5376 015-3</t>
        </is>
      </c>
      <c r="E2918" t="inlineStr">
        <is>
          <t>Rail Cargo Austria AG</t>
        </is>
      </c>
      <c r="F2918" t="inlineStr">
        <is>
          <t>WBA</t>
        </is>
      </c>
      <c r="G2918" t="inlineStr">
        <is>
          <t>EANOS_95</t>
        </is>
      </c>
      <c r="H2918" t="n">
        <v>0</v>
      </c>
      <c r="I2918" s="6" t="n">
        <v>0</v>
      </c>
      <c r="J2918" s="6" t="n">
        <v>0</v>
      </c>
      <c r="K2918" t="inlineStr">
        <is>
          <t>run_initial</t>
        </is>
      </c>
      <c r="L2918" s="6" t="n">
        <v>45992</v>
      </c>
      <c r="M2918" s="6" t="n">
        <v>50313</v>
      </c>
      <c r="N2918" t="n">
        <v>5020</v>
      </c>
      <c r="O2918" s="6" t="n">
        <v>50313</v>
      </c>
      <c r="S2918" t="inlineStr">
        <is>
          <t>n.a.</t>
        </is>
      </c>
      <c r="T2918" s="6" t="n">
        <v>0</v>
      </c>
      <c r="U2918" s="6" t="n">
        <v>0</v>
      </c>
      <c r="V2918" t="n">
        <v>0</v>
      </c>
      <c r="W2918" t="n">
        <v>0</v>
      </c>
      <c r="X2918" s="6" t="n"/>
      <c r="Z2918" s="6" t="n">
        <v>50313</v>
      </c>
      <c r="AA2918" t="inlineStr">
        <is>
          <t>n.a.</t>
        </is>
      </c>
      <c r="AB2918" s="6" t="n">
        <v>50313</v>
      </c>
      <c r="AC2918" t="inlineStr"/>
      <c r="AD2918" s="6" t="n">
        <v>50160</v>
      </c>
    </row>
    <row r="2919">
      <c r="A2919" t="inlineStr">
        <is>
          <t>V100061</t>
        </is>
      </c>
      <c r="B2919" t="inlineStr">
        <is>
          <t>2025-0008</t>
        </is>
      </c>
      <c r="C2919" t="n">
        <v>13</v>
      </c>
      <c r="D2919" t="inlineStr">
        <is>
          <t>37 80 5376 016-1</t>
        </is>
      </c>
      <c r="E2919" t="inlineStr">
        <is>
          <t>Rail Cargo Austria AG</t>
        </is>
      </c>
      <c r="F2919" t="inlineStr">
        <is>
          <t>WBA</t>
        </is>
      </c>
      <c r="G2919" t="inlineStr">
        <is>
          <t>EANOS_95</t>
        </is>
      </c>
      <c r="H2919" t="n">
        <v>0</v>
      </c>
      <c r="I2919" s="6" t="n">
        <v>0</v>
      </c>
      <c r="J2919" s="6" t="n">
        <v>0</v>
      </c>
      <c r="K2919" t="inlineStr">
        <is>
          <t>run_initial</t>
        </is>
      </c>
      <c r="L2919" s="6" t="n">
        <v>45992</v>
      </c>
      <c r="M2919" s="6" t="n">
        <v>50313</v>
      </c>
      <c r="N2919" t="n">
        <v>5020</v>
      </c>
      <c r="O2919" s="6" t="n">
        <v>50313</v>
      </c>
      <c r="S2919" t="inlineStr">
        <is>
          <t>n.a.</t>
        </is>
      </c>
      <c r="T2919" s="6" t="n">
        <v>0</v>
      </c>
      <c r="U2919" s="6" t="n">
        <v>0</v>
      </c>
      <c r="V2919" t="n">
        <v>0</v>
      </c>
      <c r="W2919" t="n">
        <v>0</v>
      </c>
      <c r="X2919" s="6" t="n"/>
      <c r="Z2919" s="6" t="n">
        <v>50313</v>
      </c>
      <c r="AA2919" t="inlineStr">
        <is>
          <t>n.a.</t>
        </is>
      </c>
      <c r="AB2919" s="6" t="n">
        <v>50313</v>
      </c>
      <c r="AC2919" t="inlineStr"/>
      <c r="AD2919" s="6" t="n">
        <v>50160</v>
      </c>
    </row>
    <row r="2920">
      <c r="A2920" t="inlineStr">
        <is>
          <t>V100061</t>
        </is>
      </c>
      <c r="B2920" t="inlineStr">
        <is>
          <t>2025-0008</t>
        </is>
      </c>
      <c r="C2920" t="n">
        <v>14</v>
      </c>
      <c r="D2920" t="inlineStr">
        <is>
          <t>37 80 5376 017-9</t>
        </is>
      </c>
      <c r="E2920" t="inlineStr">
        <is>
          <t>Rail Cargo Austria AG</t>
        </is>
      </c>
      <c r="F2920" t="inlineStr">
        <is>
          <t>WBA</t>
        </is>
      </c>
      <c r="G2920" t="inlineStr">
        <is>
          <t>EANOS_95</t>
        </is>
      </c>
      <c r="H2920" t="n">
        <v>0</v>
      </c>
      <c r="I2920" s="6" t="n">
        <v>0</v>
      </c>
      <c r="J2920" s="6" t="n">
        <v>0</v>
      </c>
      <c r="K2920" t="inlineStr">
        <is>
          <t>run_initial</t>
        </is>
      </c>
      <c r="L2920" s="6" t="n">
        <v>45992</v>
      </c>
      <c r="M2920" s="6" t="n">
        <v>50313</v>
      </c>
      <c r="N2920" t="n">
        <v>5020</v>
      </c>
      <c r="O2920" s="6" t="n">
        <v>50313</v>
      </c>
      <c r="S2920" t="inlineStr">
        <is>
          <t>n.a.</t>
        </is>
      </c>
      <c r="T2920" s="6" t="n">
        <v>0</v>
      </c>
      <c r="U2920" s="6" t="n">
        <v>0</v>
      </c>
      <c r="V2920" t="n">
        <v>0</v>
      </c>
      <c r="W2920" t="n">
        <v>0</v>
      </c>
      <c r="X2920" s="6" t="n"/>
      <c r="Z2920" s="6" t="n">
        <v>50313</v>
      </c>
      <c r="AA2920" t="inlineStr">
        <is>
          <t>n.a.</t>
        </is>
      </c>
      <c r="AB2920" s="6" t="n">
        <v>50313</v>
      </c>
      <c r="AC2920" t="inlineStr"/>
      <c r="AD2920" s="6" t="n">
        <v>50160</v>
      </c>
    </row>
    <row r="2921">
      <c r="A2921" t="inlineStr">
        <is>
          <t>V100061</t>
        </is>
      </c>
      <c r="B2921" t="inlineStr">
        <is>
          <t>2025-0008</t>
        </is>
      </c>
      <c r="C2921" t="n">
        <v>15</v>
      </c>
      <c r="D2921" t="inlineStr">
        <is>
          <t>37 80 5376 018-7</t>
        </is>
      </c>
      <c r="E2921" t="inlineStr">
        <is>
          <t>Rail Cargo Austria AG</t>
        </is>
      </c>
      <c r="F2921" t="inlineStr">
        <is>
          <t>WBA</t>
        </is>
      </c>
      <c r="G2921" t="inlineStr">
        <is>
          <t>EANOS_95</t>
        </is>
      </c>
      <c r="H2921" t="n">
        <v>0</v>
      </c>
      <c r="I2921" s="6" t="n">
        <v>0</v>
      </c>
      <c r="J2921" s="6" t="n">
        <v>0</v>
      </c>
      <c r="K2921" t="inlineStr">
        <is>
          <t>run_initial</t>
        </is>
      </c>
      <c r="L2921" s="6" t="n">
        <v>45992</v>
      </c>
      <c r="M2921" s="6" t="n">
        <v>50313</v>
      </c>
      <c r="N2921" t="n">
        <v>5020</v>
      </c>
      <c r="O2921" s="6" t="n">
        <v>50313</v>
      </c>
      <c r="S2921" t="inlineStr">
        <is>
          <t>n.a.</t>
        </is>
      </c>
      <c r="T2921" s="6" t="n">
        <v>0</v>
      </c>
      <c r="U2921" s="6" t="n">
        <v>0</v>
      </c>
      <c r="V2921" t="n">
        <v>0</v>
      </c>
      <c r="W2921" t="n">
        <v>0</v>
      </c>
      <c r="X2921" s="6" t="n"/>
      <c r="Z2921" s="6" t="n">
        <v>50313</v>
      </c>
      <c r="AA2921" t="inlineStr">
        <is>
          <t>n.a.</t>
        </is>
      </c>
      <c r="AB2921" s="6" t="n">
        <v>50313</v>
      </c>
      <c r="AC2921" t="inlineStr"/>
      <c r="AD2921" s="6" t="n">
        <v>50160</v>
      </c>
    </row>
    <row r="2922">
      <c r="A2922" t="inlineStr">
        <is>
          <t>V100061</t>
        </is>
      </c>
      <c r="B2922" t="inlineStr">
        <is>
          <t>2025-0008</t>
        </is>
      </c>
      <c r="C2922" t="n">
        <v>16</v>
      </c>
      <c r="D2922" t="inlineStr">
        <is>
          <t>37 80 5376 019-5</t>
        </is>
      </c>
      <c r="E2922" t="inlineStr">
        <is>
          <t>Rail Cargo Austria AG</t>
        </is>
      </c>
      <c r="F2922" t="inlineStr">
        <is>
          <t>WBA</t>
        </is>
      </c>
      <c r="G2922" t="inlineStr">
        <is>
          <t>EANOS_95</t>
        </is>
      </c>
      <c r="H2922" t="n">
        <v>0</v>
      </c>
      <c r="I2922" s="6" t="n">
        <v>0</v>
      </c>
      <c r="J2922" s="6" t="n">
        <v>0</v>
      </c>
      <c r="K2922" t="inlineStr">
        <is>
          <t>run_initial</t>
        </is>
      </c>
      <c r="L2922" s="6" t="n">
        <v>45992</v>
      </c>
      <c r="M2922" s="6" t="n">
        <v>50313</v>
      </c>
      <c r="N2922" t="n">
        <v>5020</v>
      </c>
      <c r="O2922" s="6" t="n">
        <v>50313</v>
      </c>
      <c r="S2922" t="inlineStr">
        <is>
          <t>n.a.</t>
        </is>
      </c>
      <c r="T2922" s="6" t="n">
        <v>0</v>
      </c>
      <c r="U2922" s="6" t="n">
        <v>0</v>
      </c>
      <c r="V2922" t="n">
        <v>0</v>
      </c>
      <c r="W2922" t="n">
        <v>0</v>
      </c>
      <c r="X2922" s="6" t="n"/>
      <c r="Z2922" s="6" t="n">
        <v>50313</v>
      </c>
      <c r="AA2922" t="inlineStr">
        <is>
          <t>n.a.</t>
        </is>
      </c>
      <c r="AB2922" s="6" t="n">
        <v>50313</v>
      </c>
      <c r="AC2922" t="inlineStr"/>
      <c r="AD2922" s="6" t="n">
        <v>50160</v>
      </c>
    </row>
    <row r="2923">
      <c r="A2923" t="inlineStr">
        <is>
          <t>V100061</t>
        </is>
      </c>
      <c r="B2923" t="inlineStr">
        <is>
          <t>2025-0008</t>
        </is>
      </c>
      <c r="C2923" t="n">
        <v>17</v>
      </c>
      <c r="D2923" t="inlineStr">
        <is>
          <t>37 80 5376 020-3</t>
        </is>
      </c>
      <c r="E2923" t="inlineStr">
        <is>
          <t>Rail Cargo Austria AG</t>
        </is>
      </c>
      <c r="F2923" t="inlineStr">
        <is>
          <t>WBA</t>
        </is>
      </c>
      <c r="G2923" t="inlineStr">
        <is>
          <t>EANOS_95</t>
        </is>
      </c>
      <c r="H2923" t="n">
        <v>0</v>
      </c>
      <c r="I2923" s="6" t="n">
        <v>0</v>
      </c>
      <c r="J2923" s="6" t="n">
        <v>0</v>
      </c>
      <c r="K2923" t="inlineStr">
        <is>
          <t>run_initial</t>
        </is>
      </c>
      <c r="L2923" s="6" t="n">
        <v>45992</v>
      </c>
      <c r="M2923" s="6" t="n">
        <v>50313</v>
      </c>
      <c r="N2923" t="n">
        <v>5020</v>
      </c>
      <c r="O2923" s="6" t="n">
        <v>50313</v>
      </c>
      <c r="S2923" t="inlineStr">
        <is>
          <t>n.a.</t>
        </is>
      </c>
      <c r="T2923" s="6" t="n">
        <v>0</v>
      </c>
      <c r="U2923" s="6" t="n">
        <v>0</v>
      </c>
      <c r="V2923" t="n">
        <v>0</v>
      </c>
      <c r="W2923" t="n">
        <v>0</v>
      </c>
      <c r="X2923" s="6" t="n"/>
      <c r="Z2923" s="6" t="n">
        <v>50313</v>
      </c>
      <c r="AA2923" t="inlineStr">
        <is>
          <t>n.a.</t>
        </is>
      </c>
      <c r="AB2923" s="6" t="n">
        <v>50313</v>
      </c>
      <c r="AC2923" t="inlineStr"/>
      <c r="AD2923" s="6" t="n">
        <v>50160</v>
      </c>
    </row>
    <row r="2924">
      <c r="A2924" t="inlineStr">
        <is>
          <t>V100061</t>
        </is>
      </c>
      <c r="B2924" t="inlineStr">
        <is>
          <t>2025-0008</t>
        </is>
      </c>
      <c r="C2924" t="n">
        <v>18</v>
      </c>
      <c r="D2924" t="inlineStr">
        <is>
          <t>37 80 5376 021-1</t>
        </is>
      </c>
      <c r="E2924" t="inlineStr">
        <is>
          <t>Rail Cargo Austria AG</t>
        </is>
      </c>
      <c r="F2924" t="inlineStr">
        <is>
          <t>WBA</t>
        </is>
      </c>
      <c r="G2924" t="inlineStr">
        <is>
          <t>EANOS_95</t>
        </is>
      </c>
      <c r="H2924" t="n">
        <v>0</v>
      </c>
      <c r="I2924" s="6" t="n">
        <v>0</v>
      </c>
      <c r="J2924" s="6" t="n">
        <v>0</v>
      </c>
      <c r="K2924" t="inlineStr">
        <is>
          <t>run_initial</t>
        </is>
      </c>
      <c r="L2924" s="6" t="n">
        <v>45992</v>
      </c>
      <c r="M2924" s="6" t="n">
        <v>50313</v>
      </c>
      <c r="N2924" t="n">
        <v>5020</v>
      </c>
      <c r="O2924" s="6" t="n">
        <v>50313</v>
      </c>
      <c r="S2924" t="inlineStr">
        <is>
          <t>n.a.</t>
        </is>
      </c>
      <c r="T2924" s="6" t="n">
        <v>0</v>
      </c>
      <c r="U2924" s="6" t="n">
        <v>0</v>
      </c>
      <c r="V2924" t="n">
        <v>0</v>
      </c>
      <c r="W2924" t="n">
        <v>0</v>
      </c>
      <c r="X2924" s="6" t="n"/>
      <c r="Z2924" s="6" t="n">
        <v>50313</v>
      </c>
      <c r="AA2924" t="inlineStr">
        <is>
          <t>n.a.</t>
        </is>
      </c>
      <c r="AB2924" s="6" t="n">
        <v>50313</v>
      </c>
      <c r="AC2924" t="inlineStr"/>
      <c r="AD2924" s="6" t="n">
        <v>50160</v>
      </c>
    </row>
    <row r="2925">
      <c r="A2925" t="inlineStr">
        <is>
          <t>V100061</t>
        </is>
      </c>
      <c r="B2925" t="inlineStr">
        <is>
          <t>2025-0008</t>
        </is>
      </c>
      <c r="C2925" t="n">
        <v>19</v>
      </c>
      <c r="D2925" t="inlineStr">
        <is>
          <t>37 80 5376 022-9</t>
        </is>
      </c>
      <c r="E2925" t="inlineStr">
        <is>
          <t>Rail Cargo Austria AG</t>
        </is>
      </c>
      <c r="F2925" t="inlineStr">
        <is>
          <t>WBA</t>
        </is>
      </c>
      <c r="G2925" t="inlineStr">
        <is>
          <t>EANOS_95</t>
        </is>
      </c>
      <c r="H2925" t="n">
        <v>0</v>
      </c>
      <c r="I2925" s="6" t="n">
        <v>0</v>
      </c>
      <c r="J2925" s="6" t="n">
        <v>0</v>
      </c>
      <c r="K2925" t="inlineStr">
        <is>
          <t>run_initial</t>
        </is>
      </c>
      <c r="L2925" s="6" t="n">
        <v>45992</v>
      </c>
      <c r="M2925" s="6" t="n">
        <v>50313</v>
      </c>
      <c r="N2925" t="n">
        <v>5020</v>
      </c>
      <c r="O2925" s="6" t="n">
        <v>50313</v>
      </c>
      <c r="S2925" t="inlineStr">
        <is>
          <t>n.a.</t>
        </is>
      </c>
      <c r="T2925" s="6" t="n">
        <v>0</v>
      </c>
      <c r="U2925" s="6" t="n">
        <v>0</v>
      </c>
      <c r="V2925" t="n">
        <v>0</v>
      </c>
      <c r="W2925" t="n">
        <v>0</v>
      </c>
      <c r="X2925" s="6" t="n"/>
      <c r="Z2925" s="6" t="n">
        <v>50313</v>
      </c>
      <c r="AA2925" t="inlineStr">
        <is>
          <t>n.a.</t>
        </is>
      </c>
      <c r="AB2925" s="6" t="n">
        <v>50313</v>
      </c>
      <c r="AC2925" t="inlineStr"/>
      <c r="AD2925" s="6" t="n">
        <v>50160</v>
      </c>
    </row>
    <row r="2926">
      <c r="A2926" t="inlineStr">
        <is>
          <t>V100061</t>
        </is>
      </c>
      <c r="B2926" t="inlineStr">
        <is>
          <t>2025-0008</t>
        </is>
      </c>
      <c r="C2926" t="n">
        <v>20</v>
      </c>
      <c r="D2926" t="inlineStr">
        <is>
          <t>37 80 5376 023-7</t>
        </is>
      </c>
      <c r="E2926" t="inlineStr">
        <is>
          <t>Rail Cargo Austria AG</t>
        </is>
      </c>
      <c r="F2926" t="inlineStr">
        <is>
          <t>WBA</t>
        </is>
      </c>
      <c r="G2926" t="inlineStr">
        <is>
          <t>EANOS_95</t>
        </is>
      </c>
      <c r="H2926" t="n">
        <v>0</v>
      </c>
      <c r="I2926" s="6" t="n">
        <v>0</v>
      </c>
      <c r="J2926" s="6" t="n">
        <v>0</v>
      </c>
      <c r="K2926" t="inlineStr">
        <is>
          <t>run_initial</t>
        </is>
      </c>
      <c r="L2926" s="6" t="n">
        <v>45992</v>
      </c>
      <c r="M2926" s="6" t="n">
        <v>50313</v>
      </c>
      <c r="N2926" t="n">
        <v>5020</v>
      </c>
      <c r="O2926" s="6" t="n">
        <v>50313</v>
      </c>
      <c r="S2926" t="inlineStr">
        <is>
          <t>n.a.</t>
        </is>
      </c>
      <c r="T2926" s="6" t="n">
        <v>0</v>
      </c>
      <c r="U2926" s="6" t="n">
        <v>0</v>
      </c>
      <c r="V2926" t="n">
        <v>0</v>
      </c>
      <c r="W2926" t="n">
        <v>0</v>
      </c>
      <c r="X2926" s="6" t="n"/>
      <c r="Z2926" s="6" t="n">
        <v>50313</v>
      </c>
      <c r="AA2926" t="inlineStr">
        <is>
          <t>n.a.</t>
        </is>
      </c>
      <c r="AB2926" s="6" t="n">
        <v>50313</v>
      </c>
      <c r="AC2926" t="inlineStr"/>
      <c r="AD2926" s="6" t="n">
        <v>50160</v>
      </c>
    </row>
    <row r="2927">
      <c r="A2927" t="inlineStr">
        <is>
          <t>V100061</t>
        </is>
      </c>
      <c r="B2927" t="inlineStr">
        <is>
          <t>2025-0008</t>
        </is>
      </c>
      <c r="C2927" t="n">
        <v>21</v>
      </c>
      <c r="D2927" t="inlineStr"/>
      <c r="E2927" t="inlineStr">
        <is>
          <t>Rail Cargo Austria AG</t>
        </is>
      </c>
      <c r="F2927" t="inlineStr">
        <is>
          <t>WBA</t>
        </is>
      </c>
      <c r="G2927" t="inlineStr">
        <is>
          <t>EANOS_95</t>
        </is>
      </c>
      <c r="H2927" t="n">
        <v>0</v>
      </c>
      <c r="I2927" s="6" t="n">
        <v>0</v>
      </c>
      <c r="J2927" s="6" t="n">
        <v>0</v>
      </c>
      <c r="K2927" t="inlineStr">
        <is>
          <t>plan_deliver_newbuild</t>
        </is>
      </c>
      <c r="L2927" s="6" t="n">
        <v>46113</v>
      </c>
      <c r="M2927" s="6" t="n">
        <v>50495</v>
      </c>
      <c r="N2927" t="n">
        <v>5020</v>
      </c>
      <c r="O2927" s="6" t="n">
        <v>50495</v>
      </c>
      <c r="S2927" t="inlineStr">
        <is>
          <t>n.a.</t>
        </is>
      </c>
      <c r="T2927" s="6" t="n">
        <v>0</v>
      </c>
      <c r="U2927" s="6" t="n">
        <v>0</v>
      </c>
      <c r="V2927" t="n">
        <v>0</v>
      </c>
      <c r="W2927" t="n">
        <v>0</v>
      </c>
      <c r="X2927" s="6" t="n"/>
      <c r="Z2927" s="6" t="n">
        <v>50495</v>
      </c>
      <c r="AA2927" t="inlineStr">
        <is>
          <t>n.a.</t>
        </is>
      </c>
      <c r="AB2927" s="6" t="n">
        <v>50495</v>
      </c>
      <c r="AC2927" t="inlineStr"/>
      <c r="AD2927" s="6" t="n">
        <v>50344</v>
      </c>
    </row>
    <row r="2928">
      <c r="A2928" t="inlineStr">
        <is>
          <t>V100061</t>
        </is>
      </c>
      <c r="B2928" t="inlineStr">
        <is>
          <t>2025-0008</t>
        </is>
      </c>
      <c r="C2928" t="n">
        <v>22</v>
      </c>
      <c r="D2928" t="inlineStr"/>
      <c r="E2928" t="inlineStr">
        <is>
          <t>Rail Cargo Austria AG</t>
        </is>
      </c>
      <c r="F2928" t="inlineStr">
        <is>
          <t>WBA</t>
        </is>
      </c>
      <c r="G2928" t="inlineStr">
        <is>
          <t>EANOS_95</t>
        </is>
      </c>
      <c r="H2928" t="n">
        <v>0</v>
      </c>
      <c r="I2928" s="6" t="n">
        <v>0</v>
      </c>
      <c r="J2928" s="6" t="n">
        <v>0</v>
      </c>
      <c r="K2928" t="inlineStr">
        <is>
          <t>plan_deliver_newbuild</t>
        </is>
      </c>
      <c r="L2928" s="6" t="n">
        <v>46113</v>
      </c>
      <c r="M2928" s="6" t="n">
        <v>50495</v>
      </c>
      <c r="N2928" t="n">
        <v>5020</v>
      </c>
      <c r="O2928" s="6" t="n">
        <v>50495</v>
      </c>
      <c r="S2928" t="inlineStr">
        <is>
          <t>n.a.</t>
        </is>
      </c>
      <c r="T2928" s="6" t="n">
        <v>0</v>
      </c>
      <c r="U2928" s="6" t="n">
        <v>0</v>
      </c>
      <c r="V2928" t="n">
        <v>0</v>
      </c>
      <c r="W2928" t="n">
        <v>0</v>
      </c>
      <c r="X2928" s="6" t="n"/>
      <c r="Z2928" s="6" t="n">
        <v>50495</v>
      </c>
      <c r="AA2928" t="inlineStr">
        <is>
          <t>n.a.</t>
        </is>
      </c>
      <c r="AB2928" s="6" t="n">
        <v>50495</v>
      </c>
      <c r="AC2928" t="inlineStr"/>
      <c r="AD2928" s="6" t="n">
        <v>50344</v>
      </c>
    </row>
    <row r="2929">
      <c r="A2929" t="inlineStr">
        <is>
          <t>V100061</t>
        </is>
      </c>
      <c r="B2929" t="inlineStr">
        <is>
          <t>2025-0008</t>
        </is>
      </c>
      <c r="C2929" t="n">
        <v>23</v>
      </c>
      <c r="D2929" t="inlineStr"/>
      <c r="E2929" t="inlineStr">
        <is>
          <t>Rail Cargo Austria AG</t>
        </is>
      </c>
      <c r="F2929" t="inlineStr">
        <is>
          <t>WBA</t>
        </is>
      </c>
      <c r="G2929" t="inlineStr">
        <is>
          <t>EANOS_95</t>
        </is>
      </c>
      <c r="H2929" t="n">
        <v>0</v>
      </c>
      <c r="I2929" s="6" t="n">
        <v>0</v>
      </c>
      <c r="J2929" s="6" t="n">
        <v>0</v>
      </c>
      <c r="K2929" t="inlineStr">
        <is>
          <t>plan_deliver_newbuild</t>
        </is>
      </c>
      <c r="L2929" s="6" t="n">
        <v>46113</v>
      </c>
      <c r="M2929" s="6" t="n">
        <v>50495</v>
      </c>
      <c r="N2929" t="n">
        <v>5020</v>
      </c>
      <c r="O2929" s="6" t="n">
        <v>50495</v>
      </c>
      <c r="S2929" t="inlineStr">
        <is>
          <t>n.a.</t>
        </is>
      </c>
      <c r="T2929" s="6" t="n">
        <v>0</v>
      </c>
      <c r="U2929" s="6" t="n">
        <v>0</v>
      </c>
      <c r="V2929" t="n">
        <v>0</v>
      </c>
      <c r="W2929" t="n">
        <v>0</v>
      </c>
      <c r="X2929" s="6" t="n"/>
      <c r="Z2929" s="6" t="n">
        <v>50495</v>
      </c>
      <c r="AA2929" t="inlineStr">
        <is>
          <t>n.a.</t>
        </is>
      </c>
      <c r="AB2929" s="6" t="n">
        <v>50495</v>
      </c>
      <c r="AC2929" t="inlineStr"/>
      <c r="AD2929" s="6" t="n">
        <v>50344</v>
      </c>
    </row>
    <row r="2930">
      <c r="A2930" t="inlineStr">
        <is>
          <t>V100061</t>
        </is>
      </c>
      <c r="B2930" t="inlineStr">
        <is>
          <t>2025-0008</t>
        </is>
      </c>
      <c r="C2930" t="n">
        <v>24</v>
      </c>
      <c r="D2930" t="inlineStr"/>
      <c r="E2930" t="inlineStr">
        <is>
          <t>Rail Cargo Austria AG</t>
        </is>
      </c>
      <c r="F2930" t="inlineStr">
        <is>
          <t>WBA</t>
        </is>
      </c>
      <c r="G2930" t="inlineStr">
        <is>
          <t>EANOS_95</t>
        </is>
      </c>
      <c r="H2930" t="n">
        <v>0</v>
      </c>
      <c r="I2930" s="6" t="n">
        <v>0</v>
      </c>
      <c r="J2930" s="6" t="n">
        <v>0</v>
      </c>
      <c r="K2930" t="inlineStr">
        <is>
          <t>plan_deliver_newbuild</t>
        </is>
      </c>
      <c r="L2930" s="6" t="n">
        <v>46113</v>
      </c>
      <c r="M2930" s="6" t="n">
        <v>50495</v>
      </c>
      <c r="N2930" t="n">
        <v>5020</v>
      </c>
      <c r="O2930" s="6" t="n">
        <v>50495</v>
      </c>
      <c r="S2930" t="inlineStr">
        <is>
          <t>n.a.</t>
        </is>
      </c>
      <c r="T2930" s="6" t="n">
        <v>0</v>
      </c>
      <c r="U2930" s="6" t="n">
        <v>0</v>
      </c>
      <c r="V2930" t="n">
        <v>0</v>
      </c>
      <c r="W2930" t="n">
        <v>0</v>
      </c>
      <c r="X2930" s="6" t="n"/>
      <c r="Z2930" s="6" t="n">
        <v>50495</v>
      </c>
      <c r="AA2930" t="inlineStr">
        <is>
          <t>n.a.</t>
        </is>
      </c>
      <c r="AB2930" s="6" t="n">
        <v>50495</v>
      </c>
      <c r="AC2930" t="inlineStr"/>
      <c r="AD2930" s="6" t="n">
        <v>50344</v>
      </c>
    </row>
    <row r="2931">
      <c r="A2931" t="inlineStr">
        <is>
          <t>V100061</t>
        </is>
      </c>
      <c r="B2931" t="inlineStr">
        <is>
          <t>2025-0008</t>
        </is>
      </c>
      <c r="C2931" t="n">
        <v>25</v>
      </c>
      <c r="D2931" t="inlineStr"/>
      <c r="E2931" t="inlineStr">
        <is>
          <t>Rail Cargo Austria AG</t>
        </is>
      </c>
      <c r="F2931" t="inlineStr">
        <is>
          <t>WBA</t>
        </is>
      </c>
      <c r="G2931" t="inlineStr">
        <is>
          <t>EANOS_95</t>
        </is>
      </c>
      <c r="H2931" t="n">
        <v>0</v>
      </c>
      <c r="I2931" s="6" t="n">
        <v>0</v>
      </c>
      <c r="J2931" s="6" t="n">
        <v>0</v>
      </c>
      <c r="K2931" t="inlineStr">
        <is>
          <t>plan_deliver_newbuild</t>
        </is>
      </c>
      <c r="L2931" s="6" t="n">
        <v>46113</v>
      </c>
      <c r="M2931" s="6" t="n">
        <v>50495</v>
      </c>
      <c r="N2931" t="n">
        <v>5020</v>
      </c>
      <c r="O2931" s="6" t="n">
        <v>50495</v>
      </c>
      <c r="S2931" t="inlineStr">
        <is>
          <t>n.a.</t>
        </is>
      </c>
      <c r="T2931" s="6" t="n">
        <v>0</v>
      </c>
      <c r="U2931" s="6" t="n">
        <v>0</v>
      </c>
      <c r="V2931" t="n">
        <v>0</v>
      </c>
      <c r="W2931" t="n">
        <v>0</v>
      </c>
      <c r="X2931" s="6" t="n"/>
      <c r="Z2931" s="6" t="n">
        <v>50495</v>
      </c>
      <c r="AA2931" t="inlineStr">
        <is>
          <t>n.a.</t>
        </is>
      </c>
      <c r="AB2931" s="6" t="n">
        <v>50495</v>
      </c>
      <c r="AC2931" t="inlineStr"/>
      <c r="AD2931" s="6" t="n">
        <v>50344</v>
      </c>
    </row>
    <row r="2932">
      <c r="A2932" t="inlineStr">
        <is>
          <t>V100061</t>
        </is>
      </c>
      <c r="B2932" t="inlineStr">
        <is>
          <t>2025-0008</t>
        </is>
      </c>
      <c r="C2932" t="n">
        <v>26</v>
      </c>
      <c r="D2932" t="inlineStr"/>
      <c r="E2932" t="inlineStr">
        <is>
          <t>Rail Cargo Austria AG</t>
        </is>
      </c>
      <c r="F2932" t="inlineStr">
        <is>
          <t>WBA</t>
        </is>
      </c>
      <c r="G2932" t="inlineStr">
        <is>
          <t>EANOS_95</t>
        </is>
      </c>
      <c r="H2932" t="n">
        <v>0</v>
      </c>
      <c r="I2932" s="6" t="n">
        <v>0</v>
      </c>
      <c r="J2932" s="6" t="n">
        <v>0</v>
      </c>
      <c r="K2932" t="inlineStr">
        <is>
          <t>plan_deliver_newbuild</t>
        </is>
      </c>
      <c r="L2932" s="6" t="n">
        <v>46113</v>
      </c>
      <c r="M2932" s="6" t="n">
        <v>50495</v>
      </c>
      <c r="N2932" t="n">
        <v>5020</v>
      </c>
      <c r="O2932" s="6" t="n">
        <v>50495</v>
      </c>
      <c r="S2932" t="inlineStr">
        <is>
          <t>n.a.</t>
        </is>
      </c>
      <c r="T2932" s="6" t="n">
        <v>0</v>
      </c>
      <c r="U2932" s="6" t="n">
        <v>0</v>
      </c>
      <c r="V2932" t="n">
        <v>0</v>
      </c>
      <c r="W2932" t="n">
        <v>0</v>
      </c>
      <c r="X2932" s="6" t="n"/>
      <c r="Z2932" s="6" t="n">
        <v>50495</v>
      </c>
      <c r="AA2932" t="inlineStr">
        <is>
          <t>n.a.</t>
        </is>
      </c>
      <c r="AB2932" s="6" t="n">
        <v>50495</v>
      </c>
      <c r="AC2932" t="inlineStr"/>
      <c r="AD2932" s="6" t="n">
        <v>50344</v>
      </c>
    </row>
    <row r="2933">
      <c r="A2933" t="inlineStr">
        <is>
          <t>V100061</t>
        </is>
      </c>
      <c r="B2933" t="inlineStr">
        <is>
          <t>2025-0008</t>
        </is>
      </c>
      <c r="C2933" t="n">
        <v>27</v>
      </c>
      <c r="D2933" t="inlineStr"/>
      <c r="E2933" t="inlineStr">
        <is>
          <t>Rail Cargo Austria AG</t>
        </is>
      </c>
      <c r="F2933" t="inlineStr">
        <is>
          <t>WBA</t>
        </is>
      </c>
      <c r="G2933" t="inlineStr">
        <is>
          <t>EANOS_95</t>
        </is>
      </c>
      <c r="H2933" t="n">
        <v>0</v>
      </c>
      <c r="I2933" s="6" t="n">
        <v>0</v>
      </c>
      <c r="J2933" s="6" t="n">
        <v>0</v>
      </c>
      <c r="K2933" t="inlineStr">
        <is>
          <t>plan_deliver_newbuild</t>
        </is>
      </c>
      <c r="L2933" s="6" t="n">
        <v>46113</v>
      </c>
      <c r="M2933" s="6" t="n">
        <v>50495</v>
      </c>
      <c r="N2933" t="n">
        <v>5020</v>
      </c>
      <c r="O2933" s="6" t="n">
        <v>50495</v>
      </c>
      <c r="S2933" t="inlineStr">
        <is>
          <t>n.a.</t>
        </is>
      </c>
      <c r="T2933" s="6" t="n">
        <v>0</v>
      </c>
      <c r="U2933" s="6" t="n">
        <v>0</v>
      </c>
      <c r="V2933" t="n">
        <v>0</v>
      </c>
      <c r="W2933" t="n">
        <v>0</v>
      </c>
      <c r="X2933" s="6" t="n"/>
      <c r="Z2933" s="6" t="n">
        <v>50495</v>
      </c>
      <c r="AA2933" t="inlineStr">
        <is>
          <t>n.a.</t>
        </is>
      </c>
      <c r="AB2933" s="6" t="n">
        <v>50495</v>
      </c>
      <c r="AC2933" t="inlineStr"/>
      <c r="AD2933" s="6" t="n">
        <v>50344</v>
      </c>
    </row>
    <row r="2934">
      <c r="A2934" t="inlineStr">
        <is>
          <t>V100061</t>
        </is>
      </c>
      <c r="B2934" t="inlineStr">
        <is>
          <t>2025-0008</t>
        </is>
      </c>
      <c r="C2934" t="n">
        <v>28</v>
      </c>
      <c r="D2934" t="inlineStr"/>
      <c r="E2934" t="inlineStr">
        <is>
          <t>Rail Cargo Austria AG</t>
        </is>
      </c>
      <c r="F2934" t="inlineStr">
        <is>
          <t>WBA</t>
        </is>
      </c>
      <c r="G2934" t="inlineStr">
        <is>
          <t>EANOS_95</t>
        </is>
      </c>
      <c r="H2934" t="n">
        <v>0</v>
      </c>
      <c r="I2934" s="6" t="n">
        <v>0</v>
      </c>
      <c r="J2934" s="6" t="n">
        <v>0</v>
      </c>
      <c r="K2934" t="inlineStr">
        <is>
          <t>plan_deliver_newbuild</t>
        </is>
      </c>
      <c r="L2934" s="6" t="n">
        <v>46113</v>
      </c>
      <c r="M2934" s="6" t="n">
        <v>50495</v>
      </c>
      <c r="N2934" t="n">
        <v>5020</v>
      </c>
      <c r="O2934" s="6" t="n">
        <v>50495</v>
      </c>
      <c r="S2934" t="inlineStr">
        <is>
          <t>n.a.</t>
        </is>
      </c>
      <c r="T2934" s="6" t="n">
        <v>0</v>
      </c>
      <c r="U2934" s="6" t="n">
        <v>0</v>
      </c>
      <c r="V2934" t="n">
        <v>0</v>
      </c>
      <c r="W2934" t="n">
        <v>0</v>
      </c>
      <c r="X2934" s="6" t="n"/>
      <c r="Z2934" s="6" t="n">
        <v>50495</v>
      </c>
      <c r="AA2934" t="inlineStr">
        <is>
          <t>n.a.</t>
        </is>
      </c>
      <c r="AB2934" s="6" t="n">
        <v>50495</v>
      </c>
      <c r="AC2934" t="inlineStr"/>
      <c r="AD2934" s="6" t="n">
        <v>50344</v>
      </c>
    </row>
    <row r="2935">
      <c r="A2935" t="inlineStr">
        <is>
          <t>V100061</t>
        </is>
      </c>
      <c r="B2935" t="inlineStr">
        <is>
          <t>2025-0008</t>
        </is>
      </c>
      <c r="C2935" t="n">
        <v>29</v>
      </c>
      <c r="D2935" t="inlineStr"/>
      <c r="E2935" t="inlineStr">
        <is>
          <t>Rail Cargo Austria AG</t>
        </is>
      </c>
      <c r="F2935" t="inlineStr">
        <is>
          <t>WBA</t>
        </is>
      </c>
      <c r="G2935" t="inlineStr">
        <is>
          <t>EANOS_95</t>
        </is>
      </c>
      <c r="H2935" t="n">
        <v>0</v>
      </c>
      <c r="I2935" s="6" t="n">
        <v>0</v>
      </c>
      <c r="J2935" s="6" t="n">
        <v>0</v>
      </c>
      <c r="K2935" t="inlineStr">
        <is>
          <t>plan_deliver_newbuild</t>
        </is>
      </c>
      <c r="L2935" s="6" t="n">
        <v>46113</v>
      </c>
      <c r="M2935" s="6" t="n">
        <v>50495</v>
      </c>
      <c r="N2935" t="n">
        <v>5020</v>
      </c>
      <c r="O2935" s="6" t="n">
        <v>50495</v>
      </c>
      <c r="S2935" t="inlineStr">
        <is>
          <t>n.a.</t>
        </is>
      </c>
      <c r="T2935" s="6" t="n">
        <v>0</v>
      </c>
      <c r="U2935" s="6" t="n">
        <v>0</v>
      </c>
      <c r="V2935" t="n">
        <v>0</v>
      </c>
      <c r="W2935" t="n">
        <v>0</v>
      </c>
      <c r="X2935" s="6" t="n"/>
      <c r="Z2935" s="6" t="n">
        <v>50495</v>
      </c>
      <c r="AA2935" t="inlineStr">
        <is>
          <t>n.a.</t>
        </is>
      </c>
      <c r="AB2935" s="6" t="n">
        <v>50495</v>
      </c>
      <c r="AC2935" t="inlineStr"/>
      <c r="AD2935" s="6" t="n">
        <v>50344</v>
      </c>
    </row>
    <row r="2936">
      <c r="A2936" t="inlineStr">
        <is>
          <t>V100061</t>
        </is>
      </c>
      <c r="B2936" t="inlineStr">
        <is>
          <t>2025-0008</t>
        </is>
      </c>
      <c r="C2936" t="n">
        <v>30</v>
      </c>
      <c r="D2936" t="inlineStr"/>
      <c r="E2936" t="inlineStr">
        <is>
          <t>Rail Cargo Austria AG</t>
        </is>
      </c>
      <c r="F2936" t="inlineStr">
        <is>
          <t>WBA</t>
        </is>
      </c>
      <c r="G2936" t="inlineStr">
        <is>
          <t>EANOS_95</t>
        </is>
      </c>
      <c r="H2936" t="n">
        <v>0</v>
      </c>
      <c r="I2936" s="6" t="n">
        <v>0</v>
      </c>
      <c r="J2936" s="6" t="n">
        <v>0</v>
      </c>
      <c r="K2936" t="inlineStr">
        <is>
          <t>plan_deliver_newbuild</t>
        </is>
      </c>
      <c r="L2936" s="6" t="n">
        <v>46113</v>
      </c>
      <c r="M2936" s="6" t="n">
        <v>50495</v>
      </c>
      <c r="N2936" t="n">
        <v>5020</v>
      </c>
      <c r="O2936" s="6" t="n">
        <v>50495</v>
      </c>
      <c r="S2936" t="inlineStr">
        <is>
          <t>n.a.</t>
        </is>
      </c>
      <c r="T2936" s="6" t="n">
        <v>0</v>
      </c>
      <c r="U2936" s="6" t="n">
        <v>0</v>
      </c>
      <c r="V2936" t="n">
        <v>0</v>
      </c>
      <c r="W2936" t="n">
        <v>0</v>
      </c>
      <c r="X2936" s="6" t="n"/>
      <c r="Z2936" s="6" t="n">
        <v>50495</v>
      </c>
      <c r="AA2936" t="inlineStr">
        <is>
          <t>n.a.</t>
        </is>
      </c>
      <c r="AB2936" s="6" t="n">
        <v>50495</v>
      </c>
      <c r="AC2936" t="inlineStr"/>
      <c r="AD2936" s="6" t="n">
        <v>50344</v>
      </c>
    </row>
    <row r="2937">
      <c r="A2937" t="inlineStr">
        <is>
          <t>V100061</t>
        </is>
      </c>
      <c r="B2937" t="inlineStr">
        <is>
          <t>2025-0008</t>
        </is>
      </c>
      <c r="C2937" t="n">
        <v>31</v>
      </c>
      <c r="D2937" t="inlineStr"/>
      <c r="E2937" t="inlineStr">
        <is>
          <t>Rail Cargo Austria AG</t>
        </is>
      </c>
      <c r="F2937" t="inlineStr">
        <is>
          <t>WBA</t>
        </is>
      </c>
      <c r="G2937" t="inlineStr">
        <is>
          <t>EANOS_95</t>
        </is>
      </c>
      <c r="H2937" t="n">
        <v>0</v>
      </c>
      <c r="I2937" s="6" t="n">
        <v>0</v>
      </c>
      <c r="J2937" s="6" t="n">
        <v>0</v>
      </c>
      <c r="K2937" t="inlineStr">
        <is>
          <t>plan_deliver_newbuild</t>
        </is>
      </c>
      <c r="L2937" s="6" t="n">
        <v>46113</v>
      </c>
      <c r="M2937" s="6" t="n">
        <v>50495</v>
      </c>
      <c r="N2937" t="n">
        <v>5020</v>
      </c>
      <c r="O2937" s="6" t="n">
        <v>50495</v>
      </c>
      <c r="S2937" t="inlineStr">
        <is>
          <t>n.a.</t>
        </is>
      </c>
      <c r="T2937" s="6" t="n">
        <v>0</v>
      </c>
      <c r="U2937" s="6" t="n">
        <v>0</v>
      </c>
      <c r="V2937" t="n">
        <v>0</v>
      </c>
      <c r="W2937" t="n">
        <v>0</v>
      </c>
      <c r="X2937" s="6" t="n"/>
      <c r="Z2937" s="6" t="n">
        <v>50495</v>
      </c>
      <c r="AA2937" t="inlineStr">
        <is>
          <t>n.a.</t>
        </is>
      </c>
      <c r="AB2937" s="6" t="n">
        <v>50495</v>
      </c>
      <c r="AC2937" t="inlineStr"/>
      <c r="AD2937" s="6" t="n">
        <v>50344</v>
      </c>
    </row>
    <row r="2938">
      <c r="A2938" t="inlineStr">
        <is>
          <t>V100061</t>
        </is>
      </c>
      <c r="B2938" t="inlineStr">
        <is>
          <t>2025-0008</t>
        </is>
      </c>
      <c r="C2938" t="n">
        <v>32</v>
      </c>
      <c r="D2938" t="inlineStr"/>
      <c r="E2938" t="inlineStr">
        <is>
          <t>Rail Cargo Austria AG</t>
        </is>
      </c>
      <c r="F2938" t="inlineStr">
        <is>
          <t>WBA</t>
        </is>
      </c>
      <c r="G2938" t="inlineStr">
        <is>
          <t>EANOS_95</t>
        </is>
      </c>
      <c r="H2938" t="n">
        <v>0</v>
      </c>
      <c r="I2938" s="6" t="n">
        <v>0</v>
      </c>
      <c r="J2938" s="6" t="n">
        <v>0</v>
      </c>
      <c r="K2938" t="inlineStr">
        <is>
          <t>plan_deliver_newbuild</t>
        </is>
      </c>
      <c r="L2938" s="6" t="n">
        <v>46113</v>
      </c>
      <c r="M2938" s="6" t="n">
        <v>50495</v>
      </c>
      <c r="N2938" t="n">
        <v>5020</v>
      </c>
      <c r="O2938" s="6" t="n">
        <v>50495</v>
      </c>
      <c r="S2938" t="inlineStr">
        <is>
          <t>n.a.</t>
        </is>
      </c>
      <c r="T2938" s="6" t="n">
        <v>0</v>
      </c>
      <c r="U2938" s="6" t="n">
        <v>0</v>
      </c>
      <c r="V2938" t="n">
        <v>0</v>
      </c>
      <c r="W2938" t="n">
        <v>0</v>
      </c>
      <c r="X2938" s="6" t="n"/>
      <c r="Z2938" s="6" t="n">
        <v>50495</v>
      </c>
      <c r="AA2938" t="inlineStr">
        <is>
          <t>n.a.</t>
        </is>
      </c>
      <c r="AB2938" s="6" t="n">
        <v>50495</v>
      </c>
      <c r="AC2938" t="inlineStr"/>
      <c r="AD2938" s="6" t="n">
        <v>50344</v>
      </c>
    </row>
    <row r="2939">
      <c r="A2939" t="inlineStr">
        <is>
          <t>V100061</t>
        </is>
      </c>
      <c r="B2939" t="inlineStr">
        <is>
          <t>2025-0008</t>
        </is>
      </c>
      <c r="C2939" t="n">
        <v>33</v>
      </c>
      <c r="D2939" t="inlineStr"/>
      <c r="E2939" t="inlineStr">
        <is>
          <t>Rail Cargo Austria AG</t>
        </is>
      </c>
      <c r="F2939" t="inlineStr">
        <is>
          <t>WBA</t>
        </is>
      </c>
      <c r="G2939" t="inlineStr">
        <is>
          <t>EANOS_95</t>
        </is>
      </c>
      <c r="H2939" t="n">
        <v>0</v>
      </c>
      <c r="I2939" s="6" t="n">
        <v>0</v>
      </c>
      <c r="J2939" s="6" t="n">
        <v>0</v>
      </c>
      <c r="K2939" t="inlineStr">
        <is>
          <t>plan_deliver_newbuild</t>
        </is>
      </c>
      <c r="L2939" s="6" t="n">
        <v>46113</v>
      </c>
      <c r="M2939" s="6" t="n">
        <v>50495</v>
      </c>
      <c r="N2939" t="n">
        <v>5020</v>
      </c>
      <c r="O2939" s="6" t="n">
        <v>50495</v>
      </c>
      <c r="S2939" t="inlineStr">
        <is>
          <t>n.a.</t>
        </is>
      </c>
      <c r="T2939" s="6" t="n">
        <v>0</v>
      </c>
      <c r="U2939" s="6" t="n">
        <v>0</v>
      </c>
      <c r="V2939" t="n">
        <v>0</v>
      </c>
      <c r="W2939" t="n">
        <v>0</v>
      </c>
      <c r="X2939" s="6" t="n"/>
      <c r="Z2939" s="6" t="n">
        <v>50495</v>
      </c>
      <c r="AA2939" t="inlineStr">
        <is>
          <t>n.a.</t>
        </is>
      </c>
      <c r="AB2939" s="6" t="n">
        <v>50495</v>
      </c>
      <c r="AC2939" t="inlineStr"/>
      <c r="AD2939" s="6" t="n">
        <v>50344</v>
      </c>
    </row>
    <row r="2940">
      <c r="A2940" t="inlineStr">
        <is>
          <t>V100061</t>
        </is>
      </c>
      <c r="B2940" t="inlineStr">
        <is>
          <t>2025-0008</t>
        </is>
      </c>
      <c r="C2940" t="n">
        <v>34</v>
      </c>
      <c r="D2940" t="inlineStr"/>
      <c r="E2940" t="inlineStr">
        <is>
          <t>Rail Cargo Austria AG</t>
        </is>
      </c>
      <c r="F2940" t="inlineStr">
        <is>
          <t>WBA</t>
        </is>
      </c>
      <c r="G2940" t="inlineStr">
        <is>
          <t>EANOS_95</t>
        </is>
      </c>
      <c r="H2940" t="n">
        <v>0</v>
      </c>
      <c r="I2940" s="6" t="n">
        <v>0</v>
      </c>
      <c r="J2940" s="6" t="n">
        <v>0</v>
      </c>
      <c r="K2940" t="inlineStr">
        <is>
          <t>plan_deliver_newbuild</t>
        </is>
      </c>
      <c r="L2940" s="6" t="n">
        <v>46113</v>
      </c>
      <c r="M2940" s="6" t="n">
        <v>50495</v>
      </c>
      <c r="N2940" t="n">
        <v>5020</v>
      </c>
      <c r="O2940" s="6" t="n">
        <v>50495</v>
      </c>
      <c r="S2940" t="inlineStr">
        <is>
          <t>n.a.</t>
        </is>
      </c>
      <c r="T2940" s="6" t="n">
        <v>0</v>
      </c>
      <c r="U2940" s="6" t="n">
        <v>0</v>
      </c>
      <c r="V2940" t="n">
        <v>0</v>
      </c>
      <c r="W2940" t="n">
        <v>0</v>
      </c>
      <c r="X2940" s="6" t="n"/>
      <c r="Z2940" s="6" t="n">
        <v>50495</v>
      </c>
      <c r="AA2940" t="inlineStr">
        <is>
          <t>n.a.</t>
        </is>
      </c>
      <c r="AB2940" s="6" t="n">
        <v>50495</v>
      </c>
      <c r="AC2940" t="inlineStr"/>
      <c r="AD2940" s="6" t="n">
        <v>50344</v>
      </c>
    </row>
    <row r="2941">
      <c r="A2941" t="inlineStr">
        <is>
          <t>V100061</t>
        </is>
      </c>
      <c r="B2941" t="inlineStr">
        <is>
          <t>2025-0008</t>
        </is>
      </c>
      <c r="C2941" t="n">
        <v>35</v>
      </c>
      <c r="D2941" t="inlineStr"/>
      <c r="E2941" t="inlineStr">
        <is>
          <t>Rail Cargo Austria AG</t>
        </is>
      </c>
      <c r="F2941" t="inlineStr">
        <is>
          <t>WBA</t>
        </is>
      </c>
      <c r="G2941" t="inlineStr">
        <is>
          <t>EANOS_95</t>
        </is>
      </c>
      <c r="H2941" t="n">
        <v>0</v>
      </c>
      <c r="I2941" s="6" t="n">
        <v>0</v>
      </c>
      <c r="J2941" s="6" t="n">
        <v>0</v>
      </c>
      <c r="K2941" t="inlineStr">
        <is>
          <t>plan_deliver_newbuild</t>
        </is>
      </c>
      <c r="L2941" s="6" t="n">
        <v>46113</v>
      </c>
      <c r="M2941" s="6" t="n">
        <v>50495</v>
      </c>
      <c r="N2941" t="n">
        <v>5020</v>
      </c>
      <c r="O2941" s="6" t="n">
        <v>50495</v>
      </c>
      <c r="S2941" t="inlineStr">
        <is>
          <t>n.a.</t>
        </is>
      </c>
      <c r="T2941" s="6" t="n">
        <v>0</v>
      </c>
      <c r="U2941" s="6" t="n">
        <v>0</v>
      </c>
      <c r="V2941" t="n">
        <v>0</v>
      </c>
      <c r="W2941" t="n">
        <v>0</v>
      </c>
      <c r="X2941" s="6" t="n"/>
      <c r="Z2941" s="6" t="n">
        <v>50495</v>
      </c>
      <c r="AA2941" t="inlineStr">
        <is>
          <t>n.a.</t>
        </is>
      </c>
      <c r="AB2941" s="6" t="n">
        <v>50495</v>
      </c>
      <c r="AC2941" t="inlineStr"/>
      <c r="AD2941" s="6" t="n">
        <v>50344</v>
      </c>
    </row>
    <row r="2942">
      <c r="A2942" t="inlineStr">
        <is>
          <t>V100061</t>
        </is>
      </c>
      <c r="B2942" t="inlineStr">
        <is>
          <t>2025-0008</t>
        </is>
      </c>
      <c r="C2942" t="n">
        <v>36</v>
      </c>
      <c r="D2942" t="inlineStr"/>
      <c r="E2942" t="inlineStr">
        <is>
          <t>Rail Cargo Austria AG</t>
        </is>
      </c>
      <c r="F2942" t="inlineStr">
        <is>
          <t>WBA</t>
        </is>
      </c>
      <c r="G2942" t="inlineStr">
        <is>
          <t>EANOS_95</t>
        </is>
      </c>
      <c r="H2942" t="n">
        <v>0</v>
      </c>
      <c r="I2942" s="6" t="n">
        <v>0</v>
      </c>
      <c r="J2942" s="6" t="n">
        <v>0</v>
      </c>
      <c r="K2942" t="inlineStr">
        <is>
          <t>plan_deliver_newbuild</t>
        </is>
      </c>
      <c r="L2942" s="6" t="n">
        <v>46113</v>
      </c>
      <c r="M2942" s="6" t="n">
        <v>50495</v>
      </c>
      <c r="N2942" t="n">
        <v>5020</v>
      </c>
      <c r="O2942" s="6" t="n">
        <v>50495</v>
      </c>
      <c r="S2942" t="inlineStr">
        <is>
          <t>n.a.</t>
        </is>
      </c>
      <c r="T2942" s="6" t="n">
        <v>0</v>
      </c>
      <c r="U2942" s="6" t="n">
        <v>0</v>
      </c>
      <c r="V2942" t="n">
        <v>0</v>
      </c>
      <c r="W2942" t="n">
        <v>0</v>
      </c>
      <c r="X2942" s="6" t="n"/>
      <c r="Z2942" s="6" t="n">
        <v>50495</v>
      </c>
      <c r="AA2942" t="inlineStr">
        <is>
          <t>n.a.</t>
        </is>
      </c>
      <c r="AB2942" s="6" t="n">
        <v>50495</v>
      </c>
      <c r="AC2942" t="inlineStr"/>
      <c r="AD2942" s="6" t="n">
        <v>50344</v>
      </c>
    </row>
    <row r="2943">
      <c r="A2943" t="inlineStr">
        <is>
          <t>V100061</t>
        </is>
      </c>
      <c r="B2943" t="inlineStr">
        <is>
          <t>2025-0008</t>
        </is>
      </c>
      <c r="C2943" t="n">
        <v>37</v>
      </c>
      <c r="D2943" t="inlineStr"/>
      <c r="E2943" t="inlineStr">
        <is>
          <t>Rail Cargo Austria AG</t>
        </is>
      </c>
      <c r="F2943" t="inlineStr">
        <is>
          <t>WBA</t>
        </is>
      </c>
      <c r="G2943" t="inlineStr">
        <is>
          <t>EANOS_95</t>
        </is>
      </c>
      <c r="H2943" t="n">
        <v>0</v>
      </c>
      <c r="I2943" s="6" t="n">
        <v>0</v>
      </c>
      <c r="J2943" s="6" t="n">
        <v>0</v>
      </c>
      <c r="K2943" t="inlineStr">
        <is>
          <t>plan_deliver_newbuild</t>
        </is>
      </c>
      <c r="L2943" s="6" t="n">
        <v>46113</v>
      </c>
      <c r="M2943" s="6" t="n">
        <v>50495</v>
      </c>
      <c r="N2943" t="n">
        <v>5020</v>
      </c>
      <c r="O2943" s="6" t="n">
        <v>50495</v>
      </c>
      <c r="S2943" t="inlineStr">
        <is>
          <t>n.a.</t>
        </is>
      </c>
      <c r="T2943" s="6" t="n">
        <v>0</v>
      </c>
      <c r="U2943" s="6" t="n">
        <v>0</v>
      </c>
      <c r="V2943" t="n">
        <v>0</v>
      </c>
      <c r="W2943" t="n">
        <v>0</v>
      </c>
      <c r="X2943" s="6" t="n"/>
      <c r="Z2943" s="6" t="n">
        <v>50495</v>
      </c>
      <c r="AA2943" t="inlineStr">
        <is>
          <t>n.a.</t>
        </is>
      </c>
      <c r="AB2943" s="6" t="n">
        <v>50495</v>
      </c>
      <c r="AC2943" t="inlineStr"/>
      <c r="AD2943" s="6" t="n">
        <v>50344</v>
      </c>
    </row>
    <row r="2944">
      <c r="A2944" t="inlineStr">
        <is>
          <t>V100061</t>
        </is>
      </c>
      <c r="B2944" t="inlineStr">
        <is>
          <t>2025-0008</t>
        </is>
      </c>
      <c r="C2944" t="n">
        <v>38</v>
      </c>
      <c r="D2944" t="inlineStr"/>
      <c r="E2944" t="inlineStr">
        <is>
          <t>Rail Cargo Austria AG</t>
        </is>
      </c>
      <c r="F2944" t="inlineStr">
        <is>
          <t>WBA</t>
        </is>
      </c>
      <c r="G2944" t="inlineStr">
        <is>
          <t>EANOS_95</t>
        </is>
      </c>
      <c r="H2944" t="n">
        <v>0</v>
      </c>
      <c r="I2944" s="6" t="n">
        <v>0</v>
      </c>
      <c r="J2944" s="6" t="n">
        <v>0</v>
      </c>
      <c r="K2944" t="inlineStr">
        <is>
          <t>plan_deliver_newbuild</t>
        </is>
      </c>
      <c r="L2944" s="6" t="n">
        <v>46113</v>
      </c>
      <c r="M2944" s="6" t="n">
        <v>50495</v>
      </c>
      <c r="N2944" t="n">
        <v>5020</v>
      </c>
      <c r="O2944" s="6" t="n">
        <v>50495</v>
      </c>
      <c r="S2944" t="inlineStr">
        <is>
          <t>n.a.</t>
        </is>
      </c>
      <c r="T2944" s="6" t="n">
        <v>0</v>
      </c>
      <c r="U2944" s="6" t="n">
        <v>0</v>
      </c>
      <c r="V2944" t="n">
        <v>0</v>
      </c>
      <c r="W2944" t="n">
        <v>0</v>
      </c>
      <c r="X2944" s="6" t="n"/>
      <c r="Z2944" s="6" t="n">
        <v>50495</v>
      </c>
      <c r="AA2944" t="inlineStr">
        <is>
          <t>n.a.</t>
        </is>
      </c>
      <c r="AB2944" s="6" t="n">
        <v>50495</v>
      </c>
      <c r="AC2944" t="inlineStr"/>
      <c r="AD2944" s="6" t="n">
        <v>50344</v>
      </c>
    </row>
    <row r="2945">
      <c r="A2945" t="inlineStr">
        <is>
          <t>V100061</t>
        </is>
      </c>
      <c r="B2945" t="inlineStr">
        <is>
          <t>2025-0008</t>
        </is>
      </c>
      <c r="C2945" t="n">
        <v>39</v>
      </c>
      <c r="D2945" t="inlineStr"/>
      <c r="E2945" t="inlineStr">
        <is>
          <t>Rail Cargo Austria AG</t>
        </is>
      </c>
      <c r="F2945" t="inlineStr">
        <is>
          <t>WBA</t>
        </is>
      </c>
      <c r="G2945" t="inlineStr">
        <is>
          <t>EANOS_95</t>
        </is>
      </c>
      <c r="H2945" t="n">
        <v>0</v>
      </c>
      <c r="I2945" s="6" t="n">
        <v>0</v>
      </c>
      <c r="J2945" s="6" t="n">
        <v>0</v>
      </c>
      <c r="K2945" t="inlineStr">
        <is>
          <t>plan_deliver_newbuild</t>
        </is>
      </c>
      <c r="L2945" s="6" t="n">
        <v>46113</v>
      </c>
      <c r="M2945" s="6" t="n">
        <v>50495</v>
      </c>
      <c r="N2945" t="n">
        <v>5020</v>
      </c>
      <c r="O2945" s="6" t="n">
        <v>50495</v>
      </c>
      <c r="S2945" t="inlineStr">
        <is>
          <t>n.a.</t>
        </is>
      </c>
      <c r="T2945" s="6" t="n">
        <v>0</v>
      </c>
      <c r="U2945" s="6" t="n">
        <v>0</v>
      </c>
      <c r="V2945" t="n">
        <v>0</v>
      </c>
      <c r="W2945" t="n">
        <v>0</v>
      </c>
      <c r="X2945" s="6" t="n"/>
      <c r="Z2945" s="6" t="n">
        <v>50495</v>
      </c>
      <c r="AA2945" t="inlineStr">
        <is>
          <t>n.a.</t>
        </is>
      </c>
      <c r="AB2945" s="6" t="n">
        <v>50495</v>
      </c>
      <c r="AC2945" t="inlineStr"/>
      <c r="AD2945" s="6" t="n">
        <v>50344</v>
      </c>
    </row>
    <row r="2946">
      <c r="A2946" t="inlineStr">
        <is>
          <t>V100061</t>
        </is>
      </c>
      <c r="B2946" t="inlineStr">
        <is>
          <t>2025-0008</t>
        </is>
      </c>
      <c r="C2946" t="n">
        <v>40</v>
      </c>
      <c r="D2946" t="inlineStr"/>
      <c r="E2946" t="inlineStr">
        <is>
          <t>Rail Cargo Austria AG</t>
        </is>
      </c>
      <c r="F2946" t="inlineStr">
        <is>
          <t>WBA</t>
        </is>
      </c>
      <c r="G2946" t="inlineStr">
        <is>
          <t>EANOS_95</t>
        </is>
      </c>
      <c r="H2946" t="n">
        <v>0</v>
      </c>
      <c r="I2946" s="6" t="n">
        <v>0</v>
      </c>
      <c r="J2946" s="6" t="n">
        <v>0</v>
      </c>
      <c r="K2946" t="inlineStr">
        <is>
          <t>plan_deliver_newbuild</t>
        </is>
      </c>
      <c r="L2946" s="6" t="n">
        <v>46113</v>
      </c>
      <c r="M2946" s="6" t="n">
        <v>50495</v>
      </c>
      <c r="N2946" t="n">
        <v>5020</v>
      </c>
      <c r="O2946" s="6" t="n">
        <v>50495</v>
      </c>
      <c r="S2946" t="inlineStr">
        <is>
          <t>n.a.</t>
        </is>
      </c>
      <c r="T2946" s="6" t="n">
        <v>0</v>
      </c>
      <c r="U2946" s="6" t="n">
        <v>0</v>
      </c>
      <c r="V2946" t="n">
        <v>0</v>
      </c>
      <c r="W2946" t="n">
        <v>0</v>
      </c>
      <c r="X2946" s="6" t="n"/>
      <c r="Z2946" s="6" t="n">
        <v>50495</v>
      </c>
      <c r="AA2946" t="inlineStr">
        <is>
          <t>n.a.</t>
        </is>
      </c>
      <c r="AB2946" s="6" t="n">
        <v>50495</v>
      </c>
      <c r="AC2946" t="inlineStr"/>
      <c r="AD2946" s="6" t="n">
        <v>50344</v>
      </c>
    </row>
    <row r="2947">
      <c r="A2947" t="inlineStr">
        <is>
          <t>V100061</t>
        </is>
      </c>
      <c r="B2947" t="inlineStr">
        <is>
          <t>2025-0008</t>
        </is>
      </c>
      <c r="C2947" t="n">
        <v>41</v>
      </c>
      <c r="D2947" t="inlineStr"/>
      <c r="E2947" t="inlineStr">
        <is>
          <t>Rail Cargo Austria AG</t>
        </is>
      </c>
      <c r="F2947" t="inlineStr">
        <is>
          <t>WBA</t>
        </is>
      </c>
      <c r="G2947" t="inlineStr">
        <is>
          <t>EANOS_95</t>
        </is>
      </c>
      <c r="H2947" t="n">
        <v>0</v>
      </c>
      <c r="I2947" s="6" t="n">
        <v>0</v>
      </c>
      <c r="J2947" s="6" t="n">
        <v>0</v>
      </c>
      <c r="K2947" t="inlineStr">
        <is>
          <t>plan_deliver_newbuild</t>
        </is>
      </c>
      <c r="L2947" s="6" t="n">
        <v>46113</v>
      </c>
      <c r="M2947" s="6" t="n">
        <v>50495</v>
      </c>
      <c r="N2947" t="n">
        <v>5020</v>
      </c>
      <c r="O2947" s="6" t="n">
        <v>50495</v>
      </c>
      <c r="S2947" t="inlineStr">
        <is>
          <t>n.a.</t>
        </is>
      </c>
      <c r="T2947" s="6" t="n">
        <v>0</v>
      </c>
      <c r="U2947" s="6" t="n">
        <v>0</v>
      </c>
      <c r="V2947" t="n">
        <v>0</v>
      </c>
      <c r="W2947" t="n">
        <v>0</v>
      </c>
      <c r="X2947" s="6" t="n"/>
      <c r="Z2947" s="6" t="n">
        <v>50495</v>
      </c>
      <c r="AA2947" t="inlineStr">
        <is>
          <t>n.a.</t>
        </is>
      </c>
      <c r="AB2947" s="6" t="n">
        <v>50495</v>
      </c>
      <c r="AC2947" t="inlineStr"/>
      <c r="AD2947" s="6" t="n">
        <v>50344</v>
      </c>
    </row>
    <row r="2948">
      <c r="A2948" t="inlineStr">
        <is>
          <t>V100061</t>
        </is>
      </c>
      <c r="B2948" t="inlineStr">
        <is>
          <t>2025-0008</t>
        </is>
      </c>
      <c r="C2948" t="n">
        <v>42</v>
      </c>
      <c r="D2948" t="inlineStr"/>
      <c r="E2948" t="inlineStr">
        <is>
          <t>Rail Cargo Austria AG</t>
        </is>
      </c>
      <c r="F2948" t="inlineStr">
        <is>
          <t>WBA</t>
        </is>
      </c>
      <c r="G2948" t="inlineStr">
        <is>
          <t>EANOS_95</t>
        </is>
      </c>
      <c r="H2948" t="n">
        <v>0</v>
      </c>
      <c r="I2948" s="6" t="n">
        <v>0</v>
      </c>
      <c r="J2948" s="6" t="n">
        <v>0</v>
      </c>
      <c r="K2948" t="inlineStr">
        <is>
          <t>plan_deliver_newbuild</t>
        </is>
      </c>
      <c r="L2948" s="6" t="n">
        <v>46113</v>
      </c>
      <c r="M2948" s="6" t="n">
        <v>50495</v>
      </c>
      <c r="N2948" t="n">
        <v>5020</v>
      </c>
      <c r="O2948" s="6" t="n">
        <v>50495</v>
      </c>
      <c r="S2948" t="inlineStr">
        <is>
          <t>n.a.</t>
        </is>
      </c>
      <c r="T2948" s="6" t="n">
        <v>0</v>
      </c>
      <c r="U2948" s="6" t="n">
        <v>0</v>
      </c>
      <c r="V2948" t="n">
        <v>0</v>
      </c>
      <c r="W2948" t="n">
        <v>0</v>
      </c>
      <c r="X2948" s="6" t="n"/>
      <c r="Z2948" s="6" t="n">
        <v>50495</v>
      </c>
      <c r="AA2948" t="inlineStr">
        <is>
          <t>n.a.</t>
        </is>
      </c>
      <c r="AB2948" s="6" t="n">
        <v>50495</v>
      </c>
      <c r="AC2948" t="inlineStr"/>
      <c r="AD2948" s="6" t="n">
        <v>50344</v>
      </c>
    </row>
    <row r="2949">
      <c r="A2949" t="inlineStr">
        <is>
          <t>V100061</t>
        </is>
      </c>
      <c r="B2949" t="inlineStr">
        <is>
          <t>2025-0008</t>
        </is>
      </c>
      <c r="C2949" t="n">
        <v>43</v>
      </c>
      <c r="D2949" t="inlineStr"/>
      <c r="E2949" t="inlineStr">
        <is>
          <t>Rail Cargo Austria AG</t>
        </is>
      </c>
      <c r="F2949" t="inlineStr">
        <is>
          <t>WBA</t>
        </is>
      </c>
      <c r="G2949" t="inlineStr">
        <is>
          <t>EANOS_95</t>
        </is>
      </c>
      <c r="H2949" t="n">
        <v>0</v>
      </c>
      <c r="I2949" s="6" t="n">
        <v>0</v>
      </c>
      <c r="J2949" s="6" t="n">
        <v>0</v>
      </c>
      <c r="K2949" t="inlineStr">
        <is>
          <t>plan_deliver_newbuild</t>
        </is>
      </c>
      <c r="L2949" s="6" t="n">
        <v>46113</v>
      </c>
      <c r="M2949" s="6" t="n">
        <v>50495</v>
      </c>
      <c r="N2949" t="n">
        <v>5020</v>
      </c>
      <c r="O2949" s="6" t="n">
        <v>50495</v>
      </c>
      <c r="S2949" t="inlineStr">
        <is>
          <t>n.a.</t>
        </is>
      </c>
      <c r="T2949" s="6" t="n">
        <v>0</v>
      </c>
      <c r="U2949" s="6" t="n">
        <v>0</v>
      </c>
      <c r="V2949" t="n">
        <v>0</v>
      </c>
      <c r="W2949" t="n">
        <v>0</v>
      </c>
      <c r="X2949" s="6" t="n"/>
      <c r="Z2949" s="6" t="n">
        <v>50495</v>
      </c>
      <c r="AA2949" t="inlineStr">
        <is>
          <t>n.a.</t>
        </is>
      </c>
      <c r="AB2949" s="6" t="n">
        <v>50495</v>
      </c>
      <c r="AC2949" t="inlineStr"/>
      <c r="AD2949" s="6" t="n">
        <v>50344</v>
      </c>
    </row>
    <row r="2950">
      <c r="A2950" t="inlineStr">
        <is>
          <t>V100061</t>
        </is>
      </c>
      <c r="B2950" t="inlineStr">
        <is>
          <t>2025-0008</t>
        </is>
      </c>
      <c r="C2950" t="n">
        <v>44</v>
      </c>
      <c r="D2950" t="inlineStr"/>
      <c r="E2950" t="inlineStr">
        <is>
          <t>Rail Cargo Austria AG</t>
        </is>
      </c>
      <c r="F2950" t="inlineStr">
        <is>
          <t>WBA</t>
        </is>
      </c>
      <c r="G2950" t="inlineStr">
        <is>
          <t>EANOS_95</t>
        </is>
      </c>
      <c r="H2950" t="n">
        <v>0</v>
      </c>
      <c r="I2950" s="6" t="n">
        <v>0</v>
      </c>
      <c r="J2950" s="6" t="n">
        <v>0</v>
      </c>
      <c r="K2950" t="inlineStr">
        <is>
          <t>plan_deliver_newbuild</t>
        </is>
      </c>
      <c r="L2950" s="6" t="n">
        <v>46113</v>
      </c>
      <c r="M2950" s="6" t="n">
        <v>50495</v>
      </c>
      <c r="N2950" t="n">
        <v>5020</v>
      </c>
      <c r="O2950" s="6" t="n">
        <v>50495</v>
      </c>
      <c r="S2950" t="inlineStr">
        <is>
          <t>n.a.</t>
        </is>
      </c>
      <c r="T2950" s="6" t="n">
        <v>0</v>
      </c>
      <c r="U2950" s="6" t="n">
        <v>0</v>
      </c>
      <c r="V2950" t="n">
        <v>0</v>
      </c>
      <c r="W2950" t="n">
        <v>0</v>
      </c>
      <c r="X2950" s="6" t="n"/>
      <c r="Z2950" s="6" t="n">
        <v>50495</v>
      </c>
      <c r="AA2950" t="inlineStr">
        <is>
          <t>n.a.</t>
        </is>
      </c>
      <c r="AB2950" s="6" t="n">
        <v>50495</v>
      </c>
      <c r="AC2950" t="inlineStr"/>
      <c r="AD2950" s="6" t="n">
        <v>50344</v>
      </c>
    </row>
    <row r="2951">
      <c r="A2951" t="inlineStr">
        <is>
          <t>V100061</t>
        </is>
      </c>
      <c r="B2951" t="inlineStr">
        <is>
          <t>2025-0008</t>
        </is>
      </c>
      <c r="C2951" t="n">
        <v>45</v>
      </c>
      <c r="D2951" t="inlineStr"/>
      <c r="E2951" t="inlineStr">
        <is>
          <t>Rail Cargo Austria AG</t>
        </is>
      </c>
      <c r="F2951" t="inlineStr">
        <is>
          <t>WBA</t>
        </is>
      </c>
      <c r="G2951" t="inlineStr">
        <is>
          <t>EANOS_95</t>
        </is>
      </c>
      <c r="H2951" t="n">
        <v>0</v>
      </c>
      <c r="I2951" s="6" t="n">
        <v>0</v>
      </c>
      <c r="J2951" s="6" t="n">
        <v>0</v>
      </c>
      <c r="K2951" t="inlineStr">
        <is>
          <t>plan_deliver_newbuild</t>
        </is>
      </c>
      <c r="L2951" s="6" t="n">
        <v>46113</v>
      </c>
      <c r="M2951" s="6" t="n">
        <v>50495</v>
      </c>
      <c r="N2951" t="n">
        <v>5020</v>
      </c>
      <c r="O2951" s="6" t="n">
        <v>50495</v>
      </c>
      <c r="S2951" t="inlineStr">
        <is>
          <t>n.a.</t>
        </is>
      </c>
      <c r="T2951" s="6" t="n">
        <v>0</v>
      </c>
      <c r="U2951" s="6" t="n">
        <v>0</v>
      </c>
      <c r="V2951" t="n">
        <v>0</v>
      </c>
      <c r="W2951" t="n">
        <v>0</v>
      </c>
      <c r="X2951" s="6" t="n"/>
      <c r="Z2951" s="6" t="n">
        <v>50495</v>
      </c>
      <c r="AA2951" t="inlineStr">
        <is>
          <t>n.a.</t>
        </is>
      </c>
      <c r="AB2951" s="6" t="n">
        <v>50495</v>
      </c>
      <c r="AC2951" t="inlineStr"/>
      <c r="AD2951" s="6" t="n">
        <v>50344</v>
      </c>
    </row>
    <row r="2952">
      <c r="A2952" t="inlineStr">
        <is>
          <t>V100061</t>
        </is>
      </c>
      <c r="B2952" t="inlineStr">
        <is>
          <t>2025-0008</t>
        </is>
      </c>
      <c r="C2952" t="n">
        <v>46</v>
      </c>
      <c r="D2952" t="inlineStr"/>
      <c r="E2952" t="inlineStr">
        <is>
          <t>Rail Cargo Austria AG</t>
        </is>
      </c>
      <c r="F2952" t="inlineStr">
        <is>
          <t>WBA</t>
        </is>
      </c>
      <c r="G2952" t="inlineStr">
        <is>
          <t>EANOS_95</t>
        </is>
      </c>
      <c r="H2952" t="n">
        <v>0</v>
      </c>
      <c r="I2952" s="6" t="n">
        <v>0</v>
      </c>
      <c r="J2952" s="6" t="n">
        <v>0</v>
      </c>
      <c r="K2952" t="inlineStr">
        <is>
          <t>plan_deliver_newbuild</t>
        </is>
      </c>
      <c r="L2952" s="6" t="n">
        <v>46113</v>
      </c>
      <c r="M2952" s="6" t="n">
        <v>50495</v>
      </c>
      <c r="N2952" t="n">
        <v>5020</v>
      </c>
      <c r="O2952" s="6" t="n">
        <v>50495</v>
      </c>
      <c r="S2952" t="inlineStr">
        <is>
          <t>n.a.</t>
        </is>
      </c>
      <c r="T2952" s="6" t="n">
        <v>0</v>
      </c>
      <c r="U2952" s="6" t="n">
        <v>0</v>
      </c>
      <c r="V2952" t="n">
        <v>0</v>
      </c>
      <c r="W2952" t="n">
        <v>0</v>
      </c>
      <c r="X2952" s="6" t="n"/>
      <c r="Z2952" s="6" t="n">
        <v>50495</v>
      </c>
      <c r="AA2952" t="inlineStr">
        <is>
          <t>n.a.</t>
        </is>
      </c>
      <c r="AB2952" s="6" t="n">
        <v>50495</v>
      </c>
      <c r="AC2952" t="inlineStr"/>
      <c r="AD2952" s="6" t="n">
        <v>50344</v>
      </c>
    </row>
    <row r="2953">
      <c r="A2953" t="inlineStr">
        <is>
          <t>V100061</t>
        </is>
      </c>
      <c r="B2953" t="inlineStr">
        <is>
          <t>2025-0008</t>
        </is>
      </c>
      <c r="C2953" t="n">
        <v>47</v>
      </c>
      <c r="D2953" t="inlineStr"/>
      <c r="E2953" t="inlineStr">
        <is>
          <t>Rail Cargo Austria AG</t>
        </is>
      </c>
      <c r="F2953" t="inlineStr">
        <is>
          <t>WBA</t>
        </is>
      </c>
      <c r="G2953" t="inlineStr">
        <is>
          <t>EANOS_95</t>
        </is>
      </c>
      <c r="H2953" t="n">
        <v>0</v>
      </c>
      <c r="I2953" s="6" t="n">
        <v>0</v>
      </c>
      <c r="J2953" s="6" t="n">
        <v>0</v>
      </c>
      <c r="K2953" t="inlineStr">
        <is>
          <t>plan_deliver_newbuild</t>
        </is>
      </c>
      <c r="L2953" s="6" t="n">
        <v>46113</v>
      </c>
      <c r="M2953" s="6" t="n">
        <v>50495</v>
      </c>
      <c r="N2953" t="n">
        <v>5020</v>
      </c>
      <c r="O2953" s="6" t="n">
        <v>50495</v>
      </c>
      <c r="S2953" t="inlineStr">
        <is>
          <t>n.a.</t>
        </is>
      </c>
      <c r="T2953" s="6" t="n">
        <v>0</v>
      </c>
      <c r="U2953" s="6" t="n">
        <v>0</v>
      </c>
      <c r="V2953" t="n">
        <v>0</v>
      </c>
      <c r="W2953" t="n">
        <v>0</v>
      </c>
      <c r="X2953" s="6" t="n"/>
      <c r="Z2953" s="6" t="n">
        <v>50495</v>
      </c>
      <c r="AA2953" t="inlineStr">
        <is>
          <t>n.a.</t>
        </is>
      </c>
      <c r="AB2953" s="6" t="n">
        <v>50495</v>
      </c>
      <c r="AC2953" t="inlineStr"/>
      <c r="AD2953" s="6" t="n">
        <v>50344</v>
      </c>
    </row>
    <row r="2954">
      <c r="A2954" t="inlineStr">
        <is>
          <t>V100061</t>
        </is>
      </c>
      <c r="B2954" t="inlineStr">
        <is>
          <t>2025-0008</t>
        </is>
      </c>
      <c r="C2954" t="n">
        <v>48</v>
      </c>
      <c r="D2954" t="inlineStr"/>
      <c r="E2954" t="inlineStr">
        <is>
          <t>Rail Cargo Austria AG</t>
        </is>
      </c>
      <c r="F2954" t="inlineStr">
        <is>
          <t>WBA</t>
        </is>
      </c>
      <c r="G2954" t="inlineStr">
        <is>
          <t>EANOS_95</t>
        </is>
      </c>
      <c r="H2954" t="n">
        <v>0</v>
      </c>
      <c r="I2954" s="6" t="n">
        <v>0</v>
      </c>
      <c r="J2954" s="6" t="n">
        <v>0</v>
      </c>
      <c r="K2954" t="inlineStr">
        <is>
          <t>plan_deliver_newbuild</t>
        </is>
      </c>
      <c r="L2954" s="6" t="n">
        <v>46113</v>
      </c>
      <c r="M2954" s="6" t="n">
        <v>50495</v>
      </c>
      <c r="N2954" t="n">
        <v>5020</v>
      </c>
      <c r="O2954" s="6" t="n">
        <v>50495</v>
      </c>
      <c r="S2954" t="inlineStr">
        <is>
          <t>n.a.</t>
        </is>
      </c>
      <c r="T2954" s="6" t="n">
        <v>0</v>
      </c>
      <c r="U2954" s="6" t="n">
        <v>0</v>
      </c>
      <c r="V2954" t="n">
        <v>0</v>
      </c>
      <c r="W2954" t="n">
        <v>0</v>
      </c>
      <c r="X2954" s="6" t="n"/>
      <c r="Z2954" s="6" t="n">
        <v>50495</v>
      </c>
      <c r="AA2954" t="inlineStr">
        <is>
          <t>n.a.</t>
        </is>
      </c>
      <c r="AB2954" s="6" t="n">
        <v>50495</v>
      </c>
      <c r="AC2954" t="inlineStr"/>
      <c r="AD2954" s="6" t="n">
        <v>50344</v>
      </c>
    </row>
    <row r="2955">
      <c r="A2955" t="inlineStr">
        <is>
          <t>V100061</t>
        </is>
      </c>
      <c r="B2955" t="inlineStr">
        <is>
          <t>2025-0008</t>
        </is>
      </c>
      <c r="C2955" t="n">
        <v>49</v>
      </c>
      <c r="D2955" t="inlineStr"/>
      <c r="E2955" t="inlineStr">
        <is>
          <t>Rail Cargo Austria AG</t>
        </is>
      </c>
      <c r="F2955" t="inlineStr">
        <is>
          <t>WBA</t>
        </is>
      </c>
      <c r="G2955" t="inlineStr">
        <is>
          <t>EANOS_95</t>
        </is>
      </c>
      <c r="H2955" t="n">
        <v>0</v>
      </c>
      <c r="I2955" s="6" t="n">
        <v>0</v>
      </c>
      <c r="J2955" s="6" t="n">
        <v>0</v>
      </c>
      <c r="K2955" t="inlineStr">
        <is>
          <t>plan_deliver_newbuild</t>
        </is>
      </c>
      <c r="L2955" s="6" t="n">
        <v>46113</v>
      </c>
      <c r="M2955" s="6" t="n">
        <v>50495</v>
      </c>
      <c r="N2955" t="n">
        <v>5020</v>
      </c>
      <c r="O2955" s="6" t="n">
        <v>50495</v>
      </c>
      <c r="S2955" t="inlineStr">
        <is>
          <t>n.a.</t>
        </is>
      </c>
      <c r="T2955" s="6" t="n">
        <v>0</v>
      </c>
      <c r="U2955" s="6" t="n">
        <v>0</v>
      </c>
      <c r="V2955" t="n">
        <v>0</v>
      </c>
      <c r="W2955" t="n">
        <v>0</v>
      </c>
      <c r="X2955" s="6" t="n"/>
      <c r="Z2955" s="6" t="n">
        <v>50495</v>
      </c>
      <c r="AA2955" t="inlineStr">
        <is>
          <t>n.a.</t>
        </is>
      </c>
      <c r="AB2955" s="6" t="n">
        <v>50495</v>
      </c>
      <c r="AC2955" t="inlineStr"/>
      <c r="AD2955" s="6" t="n">
        <v>50344</v>
      </c>
    </row>
    <row r="2956">
      <c r="A2956" t="inlineStr">
        <is>
          <t>V100061</t>
        </is>
      </c>
      <c r="B2956" t="inlineStr">
        <is>
          <t>2025-0008</t>
        </is>
      </c>
      <c r="C2956" t="n">
        <v>50</v>
      </c>
      <c r="D2956" t="inlineStr"/>
      <c r="E2956" t="inlineStr">
        <is>
          <t>Rail Cargo Austria AG</t>
        </is>
      </c>
      <c r="F2956" t="inlineStr">
        <is>
          <t>WBA</t>
        </is>
      </c>
      <c r="G2956" t="inlineStr">
        <is>
          <t>EANOS_95</t>
        </is>
      </c>
      <c r="H2956" t="n">
        <v>0</v>
      </c>
      <c r="I2956" s="6" t="n">
        <v>0</v>
      </c>
      <c r="J2956" s="6" t="n">
        <v>0</v>
      </c>
      <c r="K2956" t="inlineStr">
        <is>
          <t>plan_deliver_newbuild</t>
        </is>
      </c>
      <c r="L2956" s="6" t="n">
        <v>46113</v>
      </c>
      <c r="M2956" s="6" t="n">
        <v>50495</v>
      </c>
      <c r="N2956" t="n">
        <v>5020</v>
      </c>
      <c r="O2956" s="6" t="n">
        <v>50495</v>
      </c>
      <c r="S2956" t="inlineStr">
        <is>
          <t>n.a.</t>
        </is>
      </c>
      <c r="T2956" s="6" t="n">
        <v>0</v>
      </c>
      <c r="U2956" s="6" t="n">
        <v>0</v>
      </c>
      <c r="V2956" t="n">
        <v>0</v>
      </c>
      <c r="W2956" t="n">
        <v>0</v>
      </c>
      <c r="X2956" s="6" t="n"/>
      <c r="Z2956" s="6" t="n">
        <v>50495</v>
      </c>
      <c r="AA2956" t="inlineStr">
        <is>
          <t>n.a.</t>
        </is>
      </c>
      <c r="AB2956" s="6" t="n">
        <v>50495</v>
      </c>
      <c r="AC2956" t="inlineStr"/>
      <c r="AD2956" s="6" t="n">
        <v>50344</v>
      </c>
    </row>
    <row r="2957">
      <c r="A2957" t="inlineStr">
        <is>
          <t>V100061</t>
        </is>
      </c>
      <c r="B2957" t="inlineStr">
        <is>
          <t>2025-0008</t>
        </is>
      </c>
      <c r="C2957" t="n">
        <v>51</v>
      </c>
      <c r="D2957" t="inlineStr"/>
      <c r="E2957" t="inlineStr">
        <is>
          <t>Rail Cargo Austria AG</t>
        </is>
      </c>
      <c r="F2957" t="inlineStr">
        <is>
          <t>WBA</t>
        </is>
      </c>
      <c r="G2957" t="inlineStr">
        <is>
          <t>EANOS_95</t>
        </is>
      </c>
      <c r="H2957" t="n">
        <v>0</v>
      </c>
      <c r="I2957" s="6" t="n">
        <v>0</v>
      </c>
      <c r="J2957" s="6" t="n">
        <v>0</v>
      </c>
      <c r="K2957" t="inlineStr">
        <is>
          <t>plan_deliver_newbuild</t>
        </is>
      </c>
      <c r="L2957" s="6" t="n">
        <v>46113</v>
      </c>
      <c r="M2957" s="6" t="n">
        <v>50495</v>
      </c>
      <c r="N2957" t="n">
        <v>5020</v>
      </c>
      <c r="O2957" s="6" t="n">
        <v>50495</v>
      </c>
      <c r="S2957" t="inlineStr">
        <is>
          <t>n.a.</t>
        </is>
      </c>
      <c r="T2957" s="6" t="n">
        <v>0</v>
      </c>
      <c r="U2957" s="6" t="n">
        <v>0</v>
      </c>
      <c r="V2957" t="n">
        <v>0</v>
      </c>
      <c r="W2957" t="n">
        <v>0</v>
      </c>
      <c r="X2957" s="6" t="n"/>
      <c r="Z2957" s="6" t="n">
        <v>50495</v>
      </c>
      <c r="AA2957" t="inlineStr">
        <is>
          <t>n.a.</t>
        </is>
      </c>
      <c r="AB2957" s="6" t="n">
        <v>50495</v>
      </c>
      <c r="AC2957" t="inlineStr"/>
      <c r="AD2957" s="6" t="n">
        <v>50344</v>
      </c>
    </row>
    <row r="2958">
      <c r="A2958" t="inlineStr">
        <is>
          <t>V100061</t>
        </is>
      </c>
      <c r="B2958" t="inlineStr">
        <is>
          <t>2025-0008</t>
        </is>
      </c>
      <c r="C2958" t="n">
        <v>52</v>
      </c>
      <c r="D2958" t="inlineStr"/>
      <c r="E2958" t="inlineStr">
        <is>
          <t>Rail Cargo Austria AG</t>
        </is>
      </c>
      <c r="F2958" t="inlineStr">
        <is>
          <t>WBA</t>
        </is>
      </c>
      <c r="G2958" t="inlineStr">
        <is>
          <t>EANOS_95</t>
        </is>
      </c>
      <c r="H2958" t="n">
        <v>0</v>
      </c>
      <c r="I2958" s="6" t="n">
        <v>0</v>
      </c>
      <c r="J2958" s="6" t="n">
        <v>0</v>
      </c>
      <c r="K2958" t="inlineStr">
        <is>
          <t>plan_deliver_newbuild</t>
        </is>
      </c>
      <c r="L2958" s="6" t="n">
        <v>46143</v>
      </c>
      <c r="M2958" s="6" t="n">
        <v>50525</v>
      </c>
      <c r="N2958" t="n">
        <v>5020</v>
      </c>
      <c r="O2958" s="6" t="n">
        <v>50525</v>
      </c>
      <c r="S2958" t="inlineStr">
        <is>
          <t>n.a.</t>
        </is>
      </c>
      <c r="T2958" s="6" t="n">
        <v>0</v>
      </c>
      <c r="U2958" s="6" t="n">
        <v>0</v>
      </c>
      <c r="V2958" t="n">
        <v>0</v>
      </c>
      <c r="W2958" t="n">
        <v>0</v>
      </c>
      <c r="X2958" s="6" t="n"/>
      <c r="Z2958" s="6" t="n">
        <v>50525</v>
      </c>
      <c r="AA2958" t="inlineStr">
        <is>
          <t>n.a.</t>
        </is>
      </c>
      <c r="AB2958" s="6" t="n">
        <v>50525</v>
      </c>
      <c r="AC2958" t="inlineStr"/>
      <c r="AD2958" s="6" t="n">
        <v>50374</v>
      </c>
    </row>
    <row r="2959">
      <c r="A2959" t="inlineStr">
        <is>
          <t>V100061</t>
        </is>
      </c>
      <c r="B2959" t="inlineStr">
        <is>
          <t>2025-0008</t>
        </is>
      </c>
      <c r="C2959" t="n">
        <v>53</v>
      </c>
      <c r="D2959" t="inlineStr"/>
      <c r="E2959" t="inlineStr">
        <is>
          <t>Rail Cargo Austria AG</t>
        </is>
      </c>
      <c r="F2959" t="inlineStr">
        <is>
          <t>WBA</t>
        </is>
      </c>
      <c r="G2959" t="inlineStr">
        <is>
          <t>EANOS_95</t>
        </is>
      </c>
      <c r="H2959" t="n">
        <v>0</v>
      </c>
      <c r="I2959" s="6" t="n">
        <v>0</v>
      </c>
      <c r="J2959" s="6" t="n">
        <v>0</v>
      </c>
      <c r="K2959" t="inlineStr">
        <is>
          <t>plan_deliver_newbuild</t>
        </is>
      </c>
      <c r="L2959" s="6" t="n">
        <v>46143</v>
      </c>
      <c r="M2959" s="6" t="n">
        <v>50525</v>
      </c>
      <c r="N2959" t="n">
        <v>5020</v>
      </c>
      <c r="O2959" s="6" t="n">
        <v>50525</v>
      </c>
      <c r="S2959" t="inlineStr">
        <is>
          <t>n.a.</t>
        </is>
      </c>
      <c r="T2959" s="6" t="n">
        <v>0</v>
      </c>
      <c r="U2959" s="6" t="n">
        <v>0</v>
      </c>
      <c r="V2959" t="n">
        <v>0</v>
      </c>
      <c r="W2959" t="n">
        <v>0</v>
      </c>
      <c r="X2959" s="6" t="n"/>
      <c r="Z2959" s="6" t="n">
        <v>50525</v>
      </c>
      <c r="AA2959" t="inlineStr">
        <is>
          <t>n.a.</t>
        </is>
      </c>
      <c r="AB2959" s="6" t="n">
        <v>50525</v>
      </c>
      <c r="AC2959" t="inlineStr"/>
      <c r="AD2959" s="6" t="n">
        <v>50374</v>
      </c>
    </row>
    <row r="2960">
      <c r="A2960" t="inlineStr">
        <is>
          <t>V100061</t>
        </is>
      </c>
      <c r="B2960" t="inlineStr">
        <is>
          <t>2025-0008</t>
        </is>
      </c>
      <c r="C2960" t="n">
        <v>54</v>
      </c>
      <c r="D2960" t="inlineStr"/>
      <c r="E2960" t="inlineStr">
        <is>
          <t>Rail Cargo Austria AG</t>
        </is>
      </c>
      <c r="F2960" t="inlineStr">
        <is>
          <t>WBA</t>
        </is>
      </c>
      <c r="G2960" t="inlineStr">
        <is>
          <t>EANOS_95</t>
        </is>
      </c>
      <c r="H2960" t="n">
        <v>0</v>
      </c>
      <c r="I2960" s="6" t="n">
        <v>0</v>
      </c>
      <c r="J2960" s="6" t="n">
        <v>0</v>
      </c>
      <c r="K2960" t="inlineStr">
        <is>
          <t>plan_deliver_newbuild</t>
        </is>
      </c>
      <c r="L2960" s="6" t="n">
        <v>46143</v>
      </c>
      <c r="M2960" s="6" t="n">
        <v>50525</v>
      </c>
      <c r="N2960" t="n">
        <v>5020</v>
      </c>
      <c r="O2960" s="6" t="n">
        <v>50525</v>
      </c>
      <c r="S2960" t="inlineStr">
        <is>
          <t>n.a.</t>
        </is>
      </c>
      <c r="T2960" s="6" t="n">
        <v>0</v>
      </c>
      <c r="U2960" s="6" t="n">
        <v>0</v>
      </c>
      <c r="V2960" t="n">
        <v>0</v>
      </c>
      <c r="W2960" t="n">
        <v>0</v>
      </c>
      <c r="X2960" s="6" t="n"/>
      <c r="Z2960" s="6" t="n">
        <v>50525</v>
      </c>
      <c r="AA2960" t="inlineStr">
        <is>
          <t>n.a.</t>
        </is>
      </c>
      <c r="AB2960" s="6" t="n">
        <v>50525</v>
      </c>
      <c r="AC2960" t="inlineStr"/>
      <c r="AD2960" s="6" t="n">
        <v>50374</v>
      </c>
    </row>
    <row r="2961">
      <c r="A2961" t="inlineStr">
        <is>
          <t>V100061</t>
        </is>
      </c>
      <c r="B2961" t="inlineStr">
        <is>
          <t>2025-0008</t>
        </is>
      </c>
      <c r="C2961" t="n">
        <v>55</v>
      </c>
      <c r="D2961" t="inlineStr"/>
      <c r="E2961" t="inlineStr">
        <is>
          <t>Rail Cargo Austria AG</t>
        </is>
      </c>
      <c r="F2961" t="inlineStr">
        <is>
          <t>WBA</t>
        </is>
      </c>
      <c r="G2961" t="inlineStr">
        <is>
          <t>EANOS_95</t>
        </is>
      </c>
      <c r="H2961" t="n">
        <v>0</v>
      </c>
      <c r="I2961" s="6" t="n">
        <v>0</v>
      </c>
      <c r="J2961" s="6" t="n">
        <v>0</v>
      </c>
      <c r="K2961" t="inlineStr">
        <is>
          <t>plan_deliver_newbuild</t>
        </is>
      </c>
      <c r="L2961" s="6" t="n">
        <v>46143</v>
      </c>
      <c r="M2961" s="6" t="n">
        <v>50525</v>
      </c>
      <c r="N2961" t="n">
        <v>5020</v>
      </c>
      <c r="O2961" s="6" t="n">
        <v>50525</v>
      </c>
      <c r="S2961" t="inlineStr">
        <is>
          <t>n.a.</t>
        </is>
      </c>
      <c r="T2961" s="6" t="n">
        <v>0</v>
      </c>
      <c r="U2961" s="6" t="n">
        <v>0</v>
      </c>
      <c r="V2961" t="n">
        <v>0</v>
      </c>
      <c r="W2961" t="n">
        <v>0</v>
      </c>
      <c r="X2961" s="6" t="n"/>
      <c r="Z2961" s="6" t="n">
        <v>50525</v>
      </c>
      <c r="AA2961" t="inlineStr">
        <is>
          <t>n.a.</t>
        </is>
      </c>
      <c r="AB2961" s="6" t="n">
        <v>50525</v>
      </c>
      <c r="AC2961" t="inlineStr"/>
      <c r="AD2961" s="6" t="n">
        <v>50374</v>
      </c>
    </row>
    <row r="2962">
      <c r="A2962" t="inlineStr">
        <is>
          <t>V100061</t>
        </is>
      </c>
      <c r="B2962" t="inlineStr">
        <is>
          <t>2025-0008</t>
        </is>
      </c>
      <c r="C2962" t="n">
        <v>56</v>
      </c>
      <c r="D2962" t="inlineStr"/>
      <c r="E2962" t="inlineStr">
        <is>
          <t>Rail Cargo Austria AG</t>
        </is>
      </c>
      <c r="F2962" t="inlineStr">
        <is>
          <t>WBA</t>
        </is>
      </c>
      <c r="G2962" t="inlineStr">
        <is>
          <t>EANOS_95</t>
        </is>
      </c>
      <c r="H2962" t="n">
        <v>0</v>
      </c>
      <c r="I2962" s="6" t="n">
        <v>0</v>
      </c>
      <c r="J2962" s="6" t="n">
        <v>0</v>
      </c>
      <c r="K2962" t="inlineStr">
        <is>
          <t>plan_deliver_newbuild</t>
        </is>
      </c>
      <c r="L2962" s="6" t="n">
        <v>46143</v>
      </c>
      <c r="M2962" s="6" t="n">
        <v>50525</v>
      </c>
      <c r="N2962" t="n">
        <v>5020</v>
      </c>
      <c r="O2962" s="6" t="n">
        <v>50525</v>
      </c>
      <c r="S2962" t="inlineStr">
        <is>
          <t>n.a.</t>
        </is>
      </c>
      <c r="T2962" s="6" t="n">
        <v>0</v>
      </c>
      <c r="U2962" s="6" t="n">
        <v>0</v>
      </c>
      <c r="V2962" t="n">
        <v>0</v>
      </c>
      <c r="W2962" t="n">
        <v>0</v>
      </c>
      <c r="X2962" s="6" t="n"/>
      <c r="Z2962" s="6" t="n">
        <v>50525</v>
      </c>
      <c r="AA2962" t="inlineStr">
        <is>
          <t>n.a.</t>
        </is>
      </c>
      <c r="AB2962" s="6" t="n">
        <v>50525</v>
      </c>
      <c r="AC2962" t="inlineStr"/>
      <c r="AD2962" s="6" t="n">
        <v>50374</v>
      </c>
    </row>
    <row r="2963">
      <c r="A2963" t="inlineStr">
        <is>
          <t>V100061</t>
        </is>
      </c>
      <c r="B2963" t="inlineStr">
        <is>
          <t>2025-0008</t>
        </is>
      </c>
      <c r="C2963" t="n">
        <v>57</v>
      </c>
      <c r="D2963" t="inlineStr"/>
      <c r="E2963" t="inlineStr">
        <is>
          <t>Rail Cargo Austria AG</t>
        </is>
      </c>
      <c r="F2963" t="inlineStr">
        <is>
          <t>WBA</t>
        </is>
      </c>
      <c r="G2963" t="inlineStr">
        <is>
          <t>EANOS_95</t>
        </is>
      </c>
      <c r="H2963" t="n">
        <v>0</v>
      </c>
      <c r="I2963" s="6" t="n">
        <v>0</v>
      </c>
      <c r="J2963" s="6" t="n">
        <v>0</v>
      </c>
      <c r="K2963" t="inlineStr">
        <is>
          <t>plan_deliver_newbuild</t>
        </is>
      </c>
      <c r="L2963" s="6" t="n">
        <v>46143</v>
      </c>
      <c r="M2963" s="6" t="n">
        <v>50525</v>
      </c>
      <c r="N2963" t="n">
        <v>5020</v>
      </c>
      <c r="O2963" s="6" t="n">
        <v>50525</v>
      </c>
      <c r="S2963" t="inlineStr">
        <is>
          <t>n.a.</t>
        </is>
      </c>
      <c r="T2963" s="6" t="n">
        <v>0</v>
      </c>
      <c r="U2963" s="6" t="n">
        <v>0</v>
      </c>
      <c r="V2963" t="n">
        <v>0</v>
      </c>
      <c r="W2963" t="n">
        <v>0</v>
      </c>
      <c r="X2963" s="6" t="n"/>
      <c r="Z2963" s="6" t="n">
        <v>50525</v>
      </c>
      <c r="AA2963" t="inlineStr">
        <is>
          <t>n.a.</t>
        </is>
      </c>
      <c r="AB2963" s="6" t="n">
        <v>50525</v>
      </c>
      <c r="AC2963" t="inlineStr"/>
      <c r="AD2963" s="6" t="n">
        <v>50374</v>
      </c>
    </row>
    <row r="2964">
      <c r="A2964" t="inlineStr">
        <is>
          <t>V100061</t>
        </is>
      </c>
      <c r="B2964" t="inlineStr">
        <is>
          <t>2025-0008</t>
        </is>
      </c>
      <c r="C2964" t="n">
        <v>58</v>
      </c>
      <c r="D2964" t="inlineStr"/>
      <c r="E2964" t="inlineStr">
        <is>
          <t>Rail Cargo Austria AG</t>
        </is>
      </c>
      <c r="F2964" t="inlineStr">
        <is>
          <t>WBA</t>
        </is>
      </c>
      <c r="G2964" t="inlineStr">
        <is>
          <t>EANOS_95</t>
        </is>
      </c>
      <c r="H2964" t="n">
        <v>0</v>
      </c>
      <c r="I2964" s="6" t="n">
        <v>0</v>
      </c>
      <c r="J2964" s="6" t="n">
        <v>0</v>
      </c>
      <c r="K2964" t="inlineStr">
        <is>
          <t>plan_deliver_newbuild</t>
        </is>
      </c>
      <c r="L2964" s="6" t="n">
        <v>46143</v>
      </c>
      <c r="M2964" s="6" t="n">
        <v>50525</v>
      </c>
      <c r="N2964" t="n">
        <v>5020</v>
      </c>
      <c r="O2964" s="6" t="n">
        <v>50525</v>
      </c>
      <c r="S2964" t="inlineStr">
        <is>
          <t>n.a.</t>
        </is>
      </c>
      <c r="T2964" s="6" t="n">
        <v>0</v>
      </c>
      <c r="U2964" s="6" t="n">
        <v>0</v>
      </c>
      <c r="V2964" t="n">
        <v>0</v>
      </c>
      <c r="W2964" t="n">
        <v>0</v>
      </c>
      <c r="X2964" s="6" t="n"/>
      <c r="Z2964" s="6" t="n">
        <v>50525</v>
      </c>
      <c r="AA2964" t="inlineStr">
        <is>
          <t>n.a.</t>
        </is>
      </c>
      <c r="AB2964" s="6" t="n">
        <v>50525</v>
      </c>
      <c r="AC2964" t="inlineStr"/>
      <c r="AD2964" s="6" t="n">
        <v>50374</v>
      </c>
    </row>
    <row r="2965">
      <c r="A2965" t="inlineStr">
        <is>
          <t>V100061</t>
        </is>
      </c>
      <c r="B2965" t="inlineStr">
        <is>
          <t>2025-0008</t>
        </is>
      </c>
      <c r="C2965" t="n">
        <v>59</v>
      </c>
      <c r="D2965" t="inlineStr"/>
      <c r="E2965" t="inlineStr">
        <is>
          <t>Rail Cargo Austria AG</t>
        </is>
      </c>
      <c r="F2965" t="inlineStr">
        <is>
          <t>WBA</t>
        </is>
      </c>
      <c r="G2965" t="inlineStr">
        <is>
          <t>EANOS_95</t>
        </is>
      </c>
      <c r="H2965" t="n">
        <v>0</v>
      </c>
      <c r="I2965" s="6" t="n">
        <v>0</v>
      </c>
      <c r="J2965" s="6" t="n">
        <v>0</v>
      </c>
      <c r="K2965" t="inlineStr">
        <is>
          <t>plan_deliver_newbuild</t>
        </is>
      </c>
      <c r="L2965" s="6" t="n">
        <v>46143</v>
      </c>
      <c r="M2965" s="6" t="n">
        <v>50525</v>
      </c>
      <c r="N2965" t="n">
        <v>5020</v>
      </c>
      <c r="O2965" s="6" t="n">
        <v>50525</v>
      </c>
      <c r="S2965" t="inlineStr">
        <is>
          <t>n.a.</t>
        </is>
      </c>
      <c r="T2965" s="6" t="n">
        <v>0</v>
      </c>
      <c r="U2965" s="6" t="n">
        <v>0</v>
      </c>
      <c r="V2965" t="n">
        <v>0</v>
      </c>
      <c r="W2965" t="n">
        <v>0</v>
      </c>
      <c r="X2965" s="6" t="n"/>
      <c r="Z2965" s="6" t="n">
        <v>50525</v>
      </c>
      <c r="AA2965" t="inlineStr">
        <is>
          <t>n.a.</t>
        </is>
      </c>
      <c r="AB2965" s="6" t="n">
        <v>50525</v>
      </c>
      <c r="AC2965" t="inlineStr"/>
      <c r="AD2965" s="6" t="n">
        <v>50374</v>
      </c>
    </row>
    <row r="2966">
      <c r="A2966" t="inlineStr">
        <is>
          <t>V100061</t>
        </is>
      </c>
      <c r="B2966" t="inlineStr">
        <is>
          <t>2025-0008</t>
        </is>
      </c>
      <c r="C2966" t="n">
        <v>60</v>
      </c>
      <c r="D2966" t="inlineStr"/>
      <c r="E2966" t="inlineStr">
        <is>
          <t>Rail Cargo Austria AG</t>
        </is>
      </c>
      <c r="F2966" t="inlineStr">
        <is>
          <t>WBA</t>
        </is>
      </c>
      <c r="G2966" t="inlineStr">
        <is>
          <t>EANOS_95</t>
        </is>
      </c>
      <c r="H2966" t="n">
        <v>0</v>
      </c>
      <c r="I2966" s="6" t="n">
        <v>0</v>
      </c>
      <c r="J2966" s="6" t="n">
        <v>0</v>
      </c>
      <c r="K2966" t="inlineStr">
        <is>
          <t>plan_deliver_newbuild</t>
        </is>
      </c>
      <c r="L2966" s="6" t="n">
        <v>46143</v>
      </c>
      <c r="M2966" s="6" t="n">
        <v>50525</v>
      </c>
      <c r="N2966" t="n">
        <v>5020</v>
      </c>
      <c r="O2966" s="6" t="n">
        <v>50525</v>
      </c>
      <c r="S2966" t="inlineStr">
        <is>
          <t>n.a.</t>
        </is>
      </c>
      <c r="T2966" s="6" t="n">
        <v>0</v>
      </c>
      <c r="U2966" s="6" t="n">
        <v>0</v>
      </c>
      <c r="V2966" t="n">
        <v>0</v>
      </c>
      <c r="W2966" t="n">
        <v>0</v>
      </c>
      <c r="X2966" s="6" t="n"/>
      <c r="Z2966" s="6" t="n">
        <v>50525</v>
      </c>
      <c r="AA2966" t="inlineStr">
        <is>
          <t>n.a.</t>
        </is>
      </c>
      <c r="AB2966" s="6" t="n">
        <v>50525</v>
      </c>
      <c r="AC2966" t="inlineStr"/>
      <c r="AD2966" s="6" t="n">
        <v>50374</v>
      </c>
    </row>
    <row r="2967">
      <c r="A2967" t="inlineStr">
        <is>
          <t>V100061</t>
        </is>
      </c>
      <c r="B2967" t="inlineStr">
        <is>
          <t>2025-0008</t>
        </is>
      </c>
      <c r="C2967" t="n">
        <v>61</v>
      </c>
      <c r="D2967" t="inlineStr"/>
      <c r="E2967" t="inlineStr">
        <is>
          <t>Rail Cargo Austria AG</t>
        </is>
      </c>
      <c r="F2967" t="inlineStr">
        <is>
          <t>WBA</t>
        </is>
      </c>
      <c r="G2967" t="inlineStr">
        <is>
          <t>EANOS_95</t>
        </is>
      </c>
      <c r="H2967" t="n">
        <v>0</v>
      </c>
      <c r="I2967" s="6" t="n">
        <v>0</v>
      </c>
      <c r="J2967" s="6" t="n">
        <v>0</v>
      </c>
      <c r="K2967" t="inlineStr">
        <is>
          <t>plan_deliver_newbuild</t>
        </is>
      </c>
      <c r="L2967" s="6" t="n">
        <v>46143</v>
      </c>
      <c r="M2967" s="6" t="n">
        <v>50525</v>
      </c>
      <c r="N2967" t="n">
        <v>5020</v>
      </c>
      <c r="O2967" s="6" t="n">
        <v>50525</v>
      </c>
      <c r="S2967" t="inlineStr">
        <is>
          <t>n.a.</t>
        </is>
      </c>
      <c r="T2967" s="6" t="n">
        <v>0</v>
      </c>
      <c r="U2967" s="6" t="n">
        <v>0</v>
      </c>
      <c r="V2967" t="n">
        <v>0</v>
      </c>
      <c r="W2967" t="n">
        <v>0</v>
      </c>
      <c r="X2967" s="6" t="n"/>
      <c r="Z2967" s="6" t="n">
        <v>50525</v>
      </c>
      <c r="AA2967" t="inlineStr">
        <is>
          <t>n.a.</t>
        </is>
      </c>
      <c r="AB2967" s="6" t="n">
        <v>50525</v>
      </c>
      <c r="AC2967" t="inlineStr"/>
      <c r="AD2967" s="6" t="n">
        <v>50374</v>
      </c>
    </row>
    <row r="2968">
      <c r="A2968" t="inlineStr">
        <is>
          <t>V100061</t>
        </is>
      </c>
      <c r="B2968" t="inlineStr">
        <is>
          <t>2025-0008</t>
        </is>
      </c>
      <c r="C2968" t="n">
        <v>62</v>
      </c>
      <c r="D2968" t="inlineStr"/>
      <c r="E2968" t="inlineStr">
        <is>
          <t>Rail Cargo Austria AG</t>
        </is>
      </c>
      <c r="F2968" t="inlineStr">
        <is>
          <t>WBA</t>
        </is>
      </c>
      <c r="G2968" t="inlineStr">
        <is>
          <t>EANOS_95</t>
        </is>
      </c>
      <c r="H2968" t="n">
        <v>0</v>
      </c>
      <c r="I2968" s="6" t="n">
        <v>0</v>
      </c>
      <c r="J2968" s="6" t="n">
        <v>0</v>
      </c>
      <c r="K2968" t="inlineStr">
        <is>
          <t>plan_deliver_newbuild</t>
        </is>
      </c>
      <c r="L2968" s="6" t="n">
        <v>46143</v>
      </c>
      <c r="M2968" s="6" t="n">
        <v>50525</v>
      </c>
      <c r="N2968" t="n">
        <v>5020</v>
      </c>
      <c r="O2968" s="6" t="n">
        <v>50525</v>
      </c>
      <c r="S2968" t="inlineStr">
        <is>
          <t>n.a.</t>
        </is>
      </c>
      <c r="T2968" s="6" t="n">
        <v>0</v>
      </c>
      <c r="U2968" s="6" t="n">
        <v>0</v>
      </c>
      <c r="V2968" t="n">
        <v>0</v>
      </c>
      <c r="W2968" t="n">
        <v>0</v>
      </c>
      <c r="X2968" s="6" t="n"/>
      <c r="Z2968" s="6" t="n">
        <v>50525</v>
      </c>
      <c r="AA2968" t="inlineStr">
        <is>
          <t>n.a.</t>
        </is>
      </c>
      <c r="AB2968" s="6" t="n">
        <v>50525</v>
      </c>
      <c r="AC2968" t="inlineStr"/>
      <c r="AD2968" s="6" t="n">
        <v>50374</v>
      </c>
    </row>
    <row r="2969">
      <c r="A2969" t="inlineStr">
        <is>
          <t>V100061</t>
        </is>
      </c>
      <c r="B2969" t="inlineStr">
        <is>
          <t>2025-0008</t>
        </is>
      </c>
      <c r="C2969" t="n">
        <v>63</v>
      </c>
      <c r="D2969" t="inlineStr"/>
      <c r="E2969" t="inlineStr">
        <is>
          <t>Rail Cargo Austria AG</t>
        </is>
      </c>
      <c r="F2969" t="inlineStr">
        <is>
          <t>WBA</t>
        </is>
      </c>
      <c r="G2969" t="inlineStr">
        <is>
          <t>EANOS_95</t>
        </is>
      </c>
      <c r="H2969" t="n">
        <v>0</v>
      </c>
      <c r="I2969" s="6" t="n">
        <v>0</v>
      </c>
      <c r="J2969" s="6" t="n">
        <v>0</v>
      </c>
      <c r="K2969" t="inlineStr">
        <is>
          <t>plan_deliver_newbuild</t>
        </is>
      </c>
      <c r="L2969" s="6" t="n">
        <v>46143</v>
      </c>
      <c r="M2969" s="6" t="n">
        <v>50525</v>
      </c>
      <c r="N2969" t="n">
        <v>5020</v>
      </c>
      <c r="O2969" s="6" t="n">
        <v>50525</v>
      </c>
      <c r="S2969" t="inlineStr">
        <is>
          <t>n.a.</t>
        </is>
      </c>
      <c r="T2969" s="6" t="n">
        <v>0</v>
      </c>
      <c r="U2969" s="6" t="n">
        <v>0</v>
      </c>
      <c r="V2969" t="n">
        <v>0</v>
      </c>
      <c r="W2969" t="n">
        <v>0</v>
      </c>
      <c r="X2969" s="6" t="n"/>
      <c r="Z2969" s="6" t="n">
        <v>50525</v>
      </c>
      <c r="AA2969" t="inlineStr">
        <is>
          <t>n.a.</t>
        </is>
      </c>
      <c r="AB2969" s="6" t="n">
        <v>50525</v>
      </c>
      <c r="AC2969" t="inlineStr"/>
      <c r="AD2969" s="6" t="n">
        <v>50374</v>
      </c>
    </row>
    <row r="2970">
      <c r="A2970" t="inlineStr">
        <is>
          <t>V100061</t>
        </is>
      </c>
      <c r="B2970" t="inlineStr">
        <is>
          <t>2025-0008</t>
        </is>
      </c>
      <c r="C2970" t="n">
        <v>64</v>
      </c>
      <c r="D2970" t="inlineStr"/>
      <c r="E2970" t="inlineStr">
        <is>
          <t>Rail Cargo Austria AG</t>
        </is>
      </c>
      <c r="F2970" t="inlineStr">
        <is>
          <t>WBA</t>
        </is>
      </c>
      <c r="G2970" t="inlineStr">
        <is>
          <t>EANOS_95</t>
        </is>
      </c>
      <c r="H2970" t="n">
        <v>0</v>
      </c>
      <c r="I2970" s="6" t="n">
        <v>0</v>
      </c>
      <c r="J2970" s="6" t="n">
        <v>0</v>
      </c>
      <c r="K2970" t="inlineStr">
        <is>
          <t>plan_deliver_newbuild</t>
        </is>
      </c>
      <c r="L2970" s="6" t="n">
        <v>46143</v>
      </c>
      <c r="M2970" s="6" t="n">
        <v>50525</v>
      </c>
      <c r="N2970" t="n">
        <v>5020</v>
      </c>
      <c r="O2970" s="6" t="n">
        <v>50525</v>
      </c>
      <c r="S2970" t="inlineStr">
        <is>
          <t>n.a.</t>
        </is>
      </c>
      <c r="T2970" s="6" t="n">
        <v>0</v>
      </c>
      <c r="U2970" s="6" t="n">
        <v>0</v>
      </c>
      <c r="V2970" t="n">
        <v>0</v>
      </c>
      <c r="W2970" t="n">
        <v>0</v>
      </c>
      <c r="X2970" s="6" t="n"/>
      <c r="Z2970" s="6" t="n">
        <v>50525</v>
      </c>
      <c r="AA2970" t="inlineStr">
        <is>
          <t>n.a.</t>
        </is>
      </c>
      <c r="AB2970" s="6" t="n">
        <v>50525</v>
      </c>
      <c r="AC2970" t="inlineStr"/>
      <c r="AD2970" s="6" t="n">
        <v>50374</v>
      </c>
    </row>
    <row r="2971">
      <c r="A2971" t="inlineStr">
        <is>
          <t>V100061</t>
        </is>
      </c>
      <c r="B2971" t="inlineStr">
        <is>
          <t>2025-0008</t>
        </is>
      </c>
      <c r="C2971" t="n">
        <v>65</v>
      </c>
      <c r="D2971" t="inlineStr"/>
      <c r="E2971" t="inlineStr">
        <is>
          <t>Rail Cargo Austria AG</t>
        </is>
      </c>
      <c r="F2971" t="inlineStr">
        <is>
          <t>WBA</t>
        </is>
      </c>
      <c r="G2971" t="inlineStr">
        <is>
          <t>EANOS_95</t>
        </is>
      </c>
      <c r="H2971" t="n">
        <v>0</v>
      </c>
      <c r="I2971" s="6" t="n">
        <v>0</v>
      </c>
      <c r="J2971" s="6" t="n">
        <v>0</v>
      </c>
      <c r="K2971" t="inlineStr">
        <is>
          <t>plan_deliver_newbuild</t>
        </is>
      </c>
      <c r="L2971" s="6" t="n">
        <v>46143</v>
      </c>
      <c r="M2971" s="6" t="n">
        <v>50525</v>
      </c>
      <c r="N2971" t="n">
        <v>5020</v>
      </c>
      <c r="O2971" s="6" t="n">
        <v>50525</v>
      </c>
      <c r="S2971" t="inlineStr">
        <is>
          <t>n.a.</t>
        </is>
      </c>
      <c r="T2971" s="6" t="n">
        <v>0</v>
      </c>
      <c r="U2971" s="6" t="n">
        <v>0</v>
      </c>
      <c r="V2971" t="n">
        <v>0</v>
      </c>
      <c r="W2971" t="n">
        <v>0</v>
      </c>
      <c r="X2971" s="6" t="n"/>
      <c r="Z2971" s="6" t="n">
        <v>50525</v>
      </c>
      <c r="AA2971" t="inlineStr">
        <is>
          <t>n.a.</t>
        </is>
      </c>
      <c r="AB2971" s="6" t="n">
        <v>50525</v>
      </c>
      <c r="AC2971" t="inlineStr"/>
      <c r="AD2971" s="6" t="n">
        <v>50374</v>
      </c>
    </row>
    <row r="2972">
      <c r="A2972" t="inlineStr">
        <is>
          <t>V100061</t>
        </is>
      </c>
      <c r="B2972" t="inlineStr">
        <is>
          <t>2025-0008</t>
        </is>
      </c>
      <c r="C2972" t="n">
        <v>66</v>
      </c>
      <c r="D2972" t="inlineStr"/>
      <c r="E2972" t="inlineStr">
        <is>
          <t>Rail Cargo Austria AG</t>
        </is>
      </c>
      <c r="F2972" t="inlineStr">
        <is>
          <t>WBA</t>
        </is>
      </c>
      <c r="G2972" t="inlineStr">
        <is>
          <t>EANOS_95</t>
        </is>
      </c>
      <c r="H2972" t="n">
        <v>0</v>
      </c>
      <c r="I2972" s="6" t="n">
        <v>0</v>
      </c>
      <c r="J2972" s="6" t="n">
        <v>0</v>
      </c>
      <c r="K2972" t="inlineStr">
        <is>
          <t>plan_deliver_newbuild</t>
        </is>
      </c>
      <c r="L2972" s="6" t="n">
        <v>46143</v>
      </c>
      <c r="M2972" s="6" t="n">
        <v>50525</v>
      </c>
      <c r="N2972" t="n">
        <v>5020</v>
      </c>
      <c r="O2972" s="6" t="n">
        <v>50525</v>
      </c>
      <c r="S2972" t="inlineStr">
        <is>
          <t>n.a.</t>
        </is>
      </c>
      <c r="T2972" s="6" t="n">
        <v>0</v>
      </c>
      <c r="U2972" s="6" t="n">
        <v>0</v>
      </c>
      <c r="V2972" t="n">
        <v>0</v>
      </c>
      <c r="W2972" t="n">
        <v>0</v>
      </c>
      <c r="X2972" s="6" t="n"/>
      <c r="Z2972" s="6" t="n">
        <v>50525</v>
      </c>
      <c r="AA2972" t="inlineStr">
        <is>
          <t>n.a.</t>
        </is>
      </c>
      <c r="AB2972" s="6" t="n">
        <v>50525</v>
      </c>
      <c r="AC2972" t="inlineStr"/>
      <c r="AD2972" s="6" t="n">
        <v>50374</v>
      </c>
    </row>
    <row r="2973">
      <c r="A2973" t="inlineStr">
        <is>
          <t>V100061</t>
        </is>
      </c>
      <c r="B2973" t="inlineStr">
        <is>
          <t>2025-0008</t>
        </is>
      </c>
      <c r="C2973" t="n">
        <v>67</v>
      </c>
      <c r="D2973" t="inlineStr"/>
      <c r="E2973" t="inlineStr">
        <is>
          <t>Rail Cargo Austria AG</t>
        </is>
      </c>
      <c r="F2973" t="inlineStr">
        <is>
          <t>WBA</t>
        </is>
      </c>
      <c r="G2973" t="inlineStr">
        <is>
          <t>EANOS_95</t>
        </is>
      </c>
      <c r="H2973" t="n">
        <v>0</v>
      </c>
      <c r="I2973" s="6" t="n">
        <v>0</v>
      </c>
      <c r="J2973" s="6" t="n">
        <v>0</v>
      </c>
      <c r="K2973" t="inlineStr">
        <is>
          <t>plan_deliver_newbuild</t>
        </is>
      </c>
      <c r="L2973" s="6" t="n">
        <v>46143</v>
      </c>
      <c r="M2973" s="6" t="n">
        <v>50525</v>
      </c>
      <c r="N2973" t="n">
        <v>5020</v>
      </c>
      <c r="O2973" s="6" t="n">
        <v>50525</v>
      </c>
      <c r="S2973" t="inlineStr">
        <is>
          <t>n.a.</t>
        </is>
      </c>
      <c r="T2973" s="6" t="n">
        <v>0</v>
      </c>
      <c r="U2973" s="6" t="n">
        <v>0</v>
      </c>
      <c r="V2973" t="n">
        <v>0</v>
      </c>
      <c r="W2973" t="n">
        <v>0</v>
      </c>
      <c r="X2973" s="6" t="n"/>
      <c r="Z2973" s="6" t="n">
        <v>50525</v>
      </c>
      <c r="AA2973" t="inlineStr">
        <is>
          <t>n.a.</t>
        </is>
      </c>
      <c r="AB2973" s="6" t="n">
        <v>50525</v>
      </c>
      <c r="AC2973" t="inlineStr"/>
      <c r="AD2973" s="6" t="n">
        <v>50374</v>
      </c>
    </row>
    <row r="2974">
      <c r="A2974" t="inlineStr">
        <is>
          <t>V100061</t>
        </is>
      </c>
      <c r="B2974" t="inlineStr">
        <is>
          <t>2025-0008</t>
        </is>
      </c>
      <c r="C2974" t="n">
        <v>68</v>
      </c>
      <c r="D2974" t="inlineStr"/>
      <c r="E2974" t="inlineStr">
        <is>
          <t>Rail Cargo Austria AG</t>
        </is>
      </c>
      <c r="F2974" t="inlineStr">
        <is>
          <t>WBA</t>
        </is>
      </c>
      <c r="G2974" t="inlineStr">
        <is>
          <t>EANOS_95</t>
        </is>
      </c>
      <c r="H2974" t="n">
        <v>0</v>
      </c>
      <c r="I2974" s="6" t="n">
        <v>0</v>
      </c>
      <c r="J2974" s="6" t="n">
        <v>0</v>
      </c>
      <c r="K2974" t="inlineStr">
        <is>
          <t>plan_deliver_newbuild</t>
        </is>
      </c>
      <c r="L2974" s="6" t="n">
        <v>46143</v>
      </c>
      <c r="M2974" s="6" t="n">
        <v>50525</v>
      </c>
      <c r="N2974" t="n">
        <v>5020</v>
      </c>
      <c r="O2974" s="6" t="n">
        <v>50525</v>
      </c>
      <c r="S2974" t="inlineStr">
        <is>
          <t>n.a.</t>
        </is>
      </c>
      <c r="T2974" s="6" t="n">
        <v>0</v>
      </c>
      <c r="U2974" s="6" t="n">
        <v>0</v>
      </c>
      <c r="V2974" t="n">
        <v>0</v>
      </c>
      <c r="W2974" t="n">
        <v>0</v>
      </c>
      <c r="X2974" s="6" t="n"/>
      <c r="Z2974" s="6" t="n">
        <v>50525</v>
      </c>
      <c r="AA2974" t="inlineStr">
        <is>
          <t>n.a.</t>
        </is>
      </c>
      <c r="AB2974" s="6" t="n">
        <v>50525</v>
      </c>
      <c r="AC2974" t="inlineStr"/>
      <c r="AD2974" s="6" t="n">
        <v>50374</v>
      </c>
    </row>
    <row r="2975">
      <c r="A2975" t="inlineStr">
        <is>
          <t>V100061</t>
        </is>
      </c>
      <c r="B2975" t="inlineStr">
        <is>
          <t>2025-0008</t>
        </is>
      </c>
      <c r="C2975" t="n">
        <v>69</v>
      </c>
      <c r="D2975" t="inlineStr"/>
      <c r="E2975" t="inlineStr">
        <is>
          <t>Rail Cargo Austria AG</t>
        </is>
      </c>
      <c r="F2975" t="inlineStr">
        <is>
          <t>WBA</t>
        </is>
      </c>
      <c r="G2975" t="inlineStr">
        <is>
          <t>EANOS_95</t>
        </is>
      </c>
      <c r="H2975" t="n">
        <v>0</v>
      </c>
      <c r="I2975" s="6" t="n">
        <v>0</v>
      </c>
      <c r="J2975" s="6" t="n">
        <v>0</v>
      </c>
      <c r="K2975" t="inlineStr">
        <is>
          <t>plan_deliver_newbuild</t>
        </is>
      </c>
      <c r="L2975" s="6" t="n">
        <v>46143</v>
      </c>
      <c r="M2975" s="6" t="n">
        <v>50525</v>
      </c>
      <c r="N2975" t="n">
        <v>5020</v>
      </c>
      <c r="O2975" s="6" t="n">
        <v>50525</v>
      </c>
      <c r="S2975" t="inlineStr">
        <is>
          <t>n.a.</t>
        </is>
      </c>
      <c r="T2975" s="6" t="n">
        <v>0</v>
      </c>
      <c r="U2975" s="6" t="n">
        <v>0</v>
      </c>
      <c r="V2975" t="n">
        <v>0</v>
      </c>
      <c r="W2975" t="n">
        <v>0</v>
      </c>
      <c r="X2975" s="6" t="n"/>
      <c r="Z2975" s="6" t="n">
        <v>50525</v>
      </c>
      <c r="AA2975" t="inlineStr">
        <is>
          <t>n.a.</t>
        </is>
      </c>
      <c r="AB2975" s="6" t="n">
        <v>50525</v>
      </c>
      <c r="AC2975" t="inlineStr"/>
      <c r="AD2975" s="6" t="n">
        <v>50374</v>
      </c>
    </row>
    <row r="2976">
      <c r="A2976" t="inlineStr">
        <is>
          <t>V100061</t>
        </is>
      </c>
      <c r="B2976" t="inlineStr">
        <is>
          <t>2025-0008</t>
        </is>
      </c>
      <c r="C2976" t="n">
        <v>70</v>
      </c>
      <c r="D2976" t="inlineStr"/>
      <c r="E2976" t="inlineStr">
        <is>
          <t>Rail Cargo Austria AG</t>
        </is>
      </c>
      <c r="F2976" t="inlineStr">
        <is>
          <t>WBA</t>
        </is>
      </c>
      <c r="G2976" t="inlineStr">
        <is>
          <t>EANOS_95</t>
        </is>
      </c>
      <c r="H2976" t="n">
        <v>0</v>
      </c>
      <c r="I2976" s="6" t="n">
        <v>0</v>
      </c>
      <c r="J2976" s="6" t="n">
        <v>0</v>
      </c>
      <c r="K2976" t="inlineStr">
        <is>
          <t>plan_deliver_newbuild</t>
        </is>
      </c>
      <c r="L2976" s="6" t="n">
        <v>46143</v>
      </c>
      <c r="M2976" s="6" t="n">
        <v>50525</v>
      </c>
      <c r="N2976" t="n">
        <v>5020</v>
      </c>
      <c r="O2976" s="6" t="n">
        <v>50525</v>
      </c>
      <c r="S2976" t="inlineStr">
        <is>
          <t>n.a.</t>
        </is>
      </c>
      <c r="T2976" s="6" t="n">
        <v>0</v>
      </c>
      <c r="U2976" s="6" t="n">
        <v>0</v>
      </c>
      <c r="V2976" t="n">
        <v>0</v>
      </c>
      <c r="W2976" t="n">
        <v>0</v>
      </c>
      <c r="X2976" s="6" t="n"/>
      <c r="Z2976" s="6" t="n">
        <v>50525</v>
      </c>
      <c r="AA2976" t="inlineStr">
        <is>
          <t>n.a.</t>
        </is>
      </c>
      <c r="AB2976" s="6" t="n">
        <v>50525</v>
      </c>
      <c r="AC2976" t="inlineStr"/>
      <c r="AD2976" s="6" t="n">
        <v>50374</v>
      </c>
    </row>
    <row r="2977">
      <c r="A2977" t="inlineStr">
        <is>
          <t>V100061</t>
        </is>
      </c>
      <c r="B2977" t="inlineStr">
        <is>
          <t>2025-0008</t>
        </is>
      </c>
      <c r="C2977" t="n">
        <v>71</v>
      </c>
      <c r="D2977" t="inlineStr"/>
      <c r="E2977" t="inlineStr">
        <is>
          <t>Rail Cargo Austria AG</t>
        </is>
      </c>
      <c r="F2977" t="inlineStr">
        <is>
          <t>WBA</t>
        </is>
      </c>
      <c r="G2977" t="inlineStr">
        <is>
          <t>EANOS_95</t>
        </is>
      </c>
      <c r="H2977" t="n">
        <v>0</v>
      </c>
      <c r="I2977" s="6" t="n">
        <v>0</v>
      </c>
      <c r="J2977" s="6" t="n">
        <v>0</v>
      </c>
      <c r="K2977" t="inlineStr">
        <is>
          <t>plan_deliver_newbuild</t>
        </is>
      </c>
      <c r="L2977" s="6" t="n">
        <v>46143</v>
      </c>
      <c r="M2977" s="6" t="n">
        <v>50525</v>
      </c>
      <c r="N2977" t="n">
        <v>5020</v>
      </c>
      <c r="O2977" s="6" t="n">
        <v>50525</v>
      </c>
      <c r="S2977" t="inlineStr">
        <is>
          <t>n.a.</t>
        </is>
      </c>
      <c r="T2977" s="6" t="n">
        <v>0</v>
      </c>
      <c r="U2977" s="6" t="n">
        <v>0</v>
      </c>
      <c r="V2977" t="n">
        <v>0</v>
      </c>
      <c r="W2977" t="n">
        <v>0</v>
      </c>
      <c r="X2977" s="6" t="n"/>
      <c r="Z2977" s="6" t="n">
        <v>50525</v>
      </c>
      <c r="AA2977" t="inlineStr">
        <is>
          <t>n.a.</t>
        </is>
      </c>
      <c r="AB2977" s="6" t="n">
        <v>50525</v>
      </c>
      <c r="AC2977" t="inlineStr"/>
      <c r="AD2977" s="6" t="n">
        <v>50374</v>
      </c>
    </row>
    <row r="2978">
      <c r="A2978" t="inlineStr">
        <is>
          <t>V100061</t>
        </is>
      </c>
      <c r="B2978" t="inlineStr">
        <is>
          <t>2025-0008</t>
        </is>
      </c>
      <c r="C2978" t="n">
        <v>72</v>
      </c>
      <c r="D2978" t="inlineStr"/>
      <c r="E2978" t="inlineStr">
        <is>
          <t>Rail Cargo Austria AG</t>
        </is>
      </c>
      <c r="F2978" t="inlineStr">
        <is>
          <t>WBA</t>
        </is>
      </c>
      <c r="G2978" t="inlineStr">
        <is>
          <t>EANOS_95</t>
        </is>
      </c>
      <c r="H2978" t="n">
        <v>0</v>
      </c>
      <c r="I2978" s="6" t="n">
        <v>0</v>
      </c>
      <c r="J2978" s="6" t="n">
        <v>0</v>
      </c>
      <c r="K2978" t="inlineStr">
        <is>
          <t>plan_deliver_newbuild</t>
        </is>
      </c>
      <c r="L2978" s="6" t="n">
        <v>46143</v>
      </c>
      <c r="M2978" s="6" t="n">
        <v>50525</v>
      </c>
      <c r="N2978" t="n">
        <v>5020</v>
      </c>
      <c r="O2978" s="6" t="n">
        <v>50525</v>
      </c>
      <c r="S2978" t="inlineStr">
        <is>
          <t>n.a.</t>
        </is>
      </c>
      <c r="T2978" s="6" t="n">
        <v>0</v>
      </c>
      <c r="U2978" s="6" t="n">
        <v>0</v>
      </c>
      <c r="V2978" t="n">
        <v>0</v>
      </c>
      <c r="W2978" t="n">
        <v>0</v>
      </c>
      <c r="X2978" s="6" t="n"/>
      <c r="Z2978" s="6" t="n">
        <v>50525</v>
      </c>
      <c r="AA2978" t="inlineStr">
        <is>
          <t>n.a.</t>
        </is>
      </c>
      <c r="AB2978" s="6" t="n">
        <v>50525</v>
      </c>
      <c r="AC2978" t="inlineStr"/>
      <c r="AD2978" s="6" t="n">
        <v>50374</v>
      </c>
    </row>
    <row r="2979">
      <c r="A2979" t="inlineStr">
        <is>
          <t>V100061</t>
        </is>
      </c>
      <c r="B2979" t="inlineStr">
        <is>
          <t>2025-0008</t>
        </is>
      </c>
      <c r="C2979" t="n">
        <v>73</v>
      </c>
      <c r="D2979" t="inlineStr"/>
      <c r="E2979" t="inlineStr">
        <is>
          <t>Rail Cargo Austria AG</t>
        </is>
      </c>
      <c r="F2979" t="inlineStr">
        <is>
          <t>WBA</t>
        </is>
      </c>
      <c r="G2979" t="inlineStr">
        <is>
          <t>EANOS_95</t>
        </is>
      </c>
      <c r="H2979" t="n">
        <v>0</v>
      </c>
      <c r="I2979" s="6" t="n">
        <v>0</v>
      </c>
      <c r="J2979" s="6" t="n">
        <v>0</v>
      </c>
      <c r="K2979" t="inlineStr">
        <is>
          <t>plan_deliver_newbuild</t>
        </is>
      </c>
      <c r="L2979" s="6" t="n">
        <v>46143</v>
      </c>
      <c r="M2979" s="6" t="n">
        <v>50525</v>
      </c>
      <c r="N2979" t="n">
        <v>5020</v>
      </c>
      <c r="O2979" s="6" t="n">
        <v>50525</v>
      </c>
      <c r="S2979" t="inlineStr">
        <is>
          <t>n.a.</t>
        </is>
      </c>
      <c r="T2979" s="6" t="n">
        <v>0</v>
      </c>
      <c r="U2979" s="6" t="n">
        <v>0</v>
      </c>
      <c r="V2979" t="n">
        <v>0</v>
      </c>
      <c r="W2979" t="n">
        <v>0</v>
      </c>
      <c r="X2979" s="6" t="n"/>
      <c r="Z2979" s="6" t="n">
        <v>50525</v>
      </c>
      <c r="AA2979" t="inlineStr">
        <is>
          <t>n.a.</t>
        </is>
      </c>
      <c r="AB2979" s="6" t="n">
        <v>50525</v>
      </c>
      <c r="AC2979" t="inlineStr"/>
      <c r="AD2979" s="6" t="n">
        <v>50374</v>
      </c>
    </row>
    <row r="2980">
      <c r="A2980" t="inlineStr">
        <is>
          <t>V100061</t>
        </is>
      </c>
      <c r="B2980" t="inlineStr">
        <is>
          <t>2025-0008</t>
        </is>
      </c>
      <c r="C2980" t="n">
        <v>74</v>
      </c>
      <c r="D2980" t="inlineStr"/>
      <c r="E2980" t="inlineStr">
        <is>
          <t>Rail Cargo Austria AG</t>
        </is>
      </c>
      <c r="F2980" t="inlineStr">
        <is>
          <t>WBA</t>
        </is>
      </c>
      <c r="G2980" t="inlineStr">
        <is>
          <t>EANOS_95</t>
        </is>
      </c>
      <c r="H2980" t="n">
        <v>0</v>
      </c>
      <c r="I2980" s="6" t="n">
        <v>0</v>
      </c>
      <c r="J2980" s="6" t="n">
        <v>0</v>
      </c>
      <c r="K2980" t="inlineStr">
        <is>
          <t>plan_deliver_newbuild</t>
        </is>
      </c>
      <c r="L2980" s="6" t="n">
        <v>46143</v>
      </c>
      <c r="M2980" s="6" t="n">
        <v>50525</v>
      </c>
      <c r="N2980" t="n">
        <v>5020</v>
      </c>
      <c r="O2980" s="6" t="n">
        <v>50525</v>
      </c>
      <c r="S2980" t="inlineStr">
        <is>
          <t>n.a.</t>
        </is>
      </c>
      <c r="T2980" s="6" t="n">
        <v>0</v>
      </c>
      <c r="U2980" s="6" t="n">
        <v>0</v>
      </c>
      <c r="V2980" t="n">
        <v>0</v>
      </c>
      <c r="W2980" t="n">
        <v>0</v>
      </c>
      <c r="X2980" s="6" t="n"/>
      <c r="Z2980" s="6" t="n">
        <v>50525</v>
      </c>
      <c r="AA2980" t="inlineStr">
        <is>
          <t>n.a.</t>
        </is>
      </c>
      <c r="AB2980" s="6" t="n">
        <v>50525</v>
      </c>
      <c r="AC2980" t="inlineStr"/>
      <c r="AD2980" s="6" t="n">
        <v>50374</v>
      </c>
    </row>
    <row r="2981">
      <c r="A2981" t="inlineStr">
        <is>
          <t>V100061</t>
        </is>
      </c>
      <c r="B2981" t="inlineStr">
        <is>
          <t>2025-0008</t>
        </is>
      </c>
      <c r="C2981" t="n">
        <v>75</v>
      </c>
      <c r="D2981" t="inlineStr"/>
      <c r="E2981" t="inlineStr">
        <is>
          <t>Rail Cargo Austria AG</t>
        </is>
      </c>
      <c r="F2981" t="inlineStr">
        <is>
          <t>WBA</t>
        </is>
      </c>
      <c r="G2981" t="inlineStr">
        <is>
          <t>EANOS_95</t>
        </is>
      </c>
      <c r="H2981" t="n">
        <v>0</v>
      </c>
      <c r="I2981" s="6" t="n">
        <v>0</v>
      </c>
      <c r="J2981" s="6" t="n">
        <v>0</v>
      </c>
      <c r="K2981" t="inlineStr">
        <is>
          <t>plan_deliver_newbuild</t>
        </is>
      </c>
      <c r="L2981" s="6" t="n">
        <v>46143</v>
      </c>
      <c r="M2981" s="6" t="n">
        <v>50525</v>
      </c>
      <c r="N2981" t="n">
        <v>5020</v>
      </c>
      <c r="O2981" s="6" t="n">
        <v>50525</v>
      </c>
      <c r="S2981" t="inlineStr">
        <is>
          <t>n.a.</t>
        </is>
      </c>
      <c r="T2981" s="6" t="n">
        <v>0</v>
      </c>
      <c r="U2981" s="6" t="n">
        <v>0</v>
      </c>
      <c r="V2981" t="n">
        <v>0</v>
      </c>
      <c r="W2981" t="n">
        <v>0</v>
      </c>
      <c r="X2981" s="6" t="n"/>
      <c r="Z2981" s="6" t="n">
        <v>50525</v>
      </c>
      <c r="AA2981" t="inlineStr">
        <is>
          <t>n.a.</t>
        </is>
      </c>
      <c r="AB2981" s="6" t="n">
        <v>50525</v>
      </c>
      <c r="AC2981" t="inlineStr"/>
      <c r="AD2981" s="6" t="n">
        <v>50374</v>
      </c>
    </row>
    <row r="2982">
      <c r="A2982" t="inlineStr">
        <is>
          <t>V100061</t>
        </is>
      </c>
      <c r="B2982" t="inlineStr">
        <is>
          <t>2025-0008</t>
        </is>
      </c>
      <c r="C2982" t="n">
        <v>76</v>
      </c>
      <c r="D2982" t="inlineStr"/>
      <c r="E2982" t="inlineStr">
        <is>
          <t>Rail Cargo Austria AG</t>
        </is>
      </c>
      <c r="F2982" t="inlineStr">
        <is>
          <t>WBA</t>
        </is>
      </c>
      <c r="G2982" t="inlineStr">
        <is>
          <t>EANOS_95</t>
        </is>
      </c>
      <c r="H2982" t="n">
        <v>0</v>
      </c>
      <c r="I2982" s="6" t="n">
        <v>0</v>
      </c>
      <c r="J2982" s="6" t="n">
        <v>0</v>
      </c>
      <c r="K2982" t="inlineStr">
        <is>
          <t>plan_deliver_newbuild</t>
        </is>
      </c>
      <c r="L2982" s="6" t="n">
        <v>46143</v>
      </c>
      <c r="M2982" s="6" t="n">
        <v>50525</v>
      </c>
      <c r="N2982" t="n">
        <v>5020</v>
      </c>
      <c r="O2982" s="6" t="n">
        <v>50525</v>
      </c>
      <c r="S2982" t="inlineStr">
        <is>
          <t>n.a.</t>
        </is>
      </c>
      <c r="T2982" s="6" t="n">
        <v>0</v>
      </c>
      <c r="U2982" s="6" t="n">
        <v>0</v>
      </c>
      <c r="V2982" t="n">
        <v>0</v>
      </c>
      <c r="W2982" t="n">
        <v>0</v>
      </c>
      <c r="X2982" s="6" t="n"/>
      <c r="Z2982" s="6" t="n">
        <v>50525</v>
      </c>
      <c r="AA2982" t="inlineStr">
        <is>
          <t>n.a.</t>
        </is>
      </c>
      <c r="AB2982" s="6" t="n">
        <v>50525</v>
      </c>
      <c r="AC2982" t="inlineStr"/>
      <c r="AD2982" s="6" t="n">
        <v>50374</v>
      </c>
    </row>
    <row r="2983">
      <c r="A2983" t="inlineStr">
        <is>
          <t>V100061</t>
        </is>
      </c>
      <c r="B2983" t="inlineStr">
        <is>
          <t>2025-0008</t>
        </is>
      </c>
      <c r="C2983" t="n">
        <v>77</v>
      </c>
      <c r="D2983" t="inlineStr"/>
      <c r="E2983" t="inlineStr">
        <is>
          <t>Rail Cargo Austria AG</t>
        </is>
      </c>
      <c r="F2983" t="inlineStr">
        <is>
          <t>WBA</t>
        </is>
      </c>
      <c r="G2983" t="inlineStr">
        <is>
          <t>EANOS_95</t>
        </is>
      </c>
      <c r="H2983" t="n">
        <v>0</v>
      </c>
      <c r="I2983" s="6" t="n">
        <v>0</v>
      </c>
      <c r="J2983" s="6" t="n">
        <v>0</v>
      </c>
      <c r="K2983" t="inlineStr">
        <is>
          <t>plan_deliver_newbuild</t>
        </is>
      </c>
      <c r="L2983" s="6" t="n">
        <v>46143</v>
      </c>
      <c r="M2983" s="6" t="n">
        <v>50525</v>
      </c>
      <c r="N2983" t="n">
        <v>5020</v>
      </c>
      <c r="O2983" s="6" t="n">
        <v>50525</v>
      </c>
      <c r="S2983" t="inlineStr">
        <is>
          <t>n.a.</t>
        </is>
      </c>
      <c r="T2983" s="6" t="n">
        <v>0</v>
      </c>
      <c r="U2983" s="6" t="n">
        <v>0</v>
      </c>
      <c r="V2983" t="n">
        <v>0</v>
      </c>
      <c r="W2983" t="n">
        <v>0</v>
      </c>
      <c r="X2983" s="6" t="n"/>
      <c r="Z2983" s="6" t="n">
        <v>50525</v>
      </c>
      <c r="AA2983" t="inlineStr">
        <is>
          <t>n.a.</t>
        </is>
      </c>
      <c r="AB2983" s="6" t="n">
        <v>50525</v>
      </c>
      <c r="AC2983" t="inlineStr"/>
      <c r="AD2983" s="6" t="n">
        <v>50374</v>
      </c>
    </row>
    <row r="2984">
      <c r="A2984" t="inlineStr">
        <is>
          <t>V100061</t>
        </is>
      </c>
      <c r="B2984" t="inlineStr">
        <is>
          <t>2025-0008</t>
        </is>
      </c>
      <c r="C2984" t="n">
        <v>78</v>
      </c>
      <c r="D2984" t="inlineStr"/>
      <c r="E2984" t="inlineStr">
        <is>
          <t>Rail Cargo Austria AG</t>
        </is>
      </c>
      <c r="F2984" t="inlineStr">
        <is>
          <t>WBA</t>
        </is>
      </c>
      <c r="G2984" t="inlineStr">
        <is>
          <t>EANOS_95</t>
        </is>
      </c>
      <c r="H2984" t="n">
        <v>0</v>
      </c>
      <c r="I2984" s="6" t="n">
        <v>0</v>
      </c>
      <c r="J2984" s="6" t="n">
        <v>0</v>
      </c>
      <c r="K2984" t="inlineStr">
        <is>
          <t>plan_deliver_newbuild</t>
        </is>
      </c>
      <c r="L2984" s="6" t="n">
        <v>46143</v>
      </c>
      <c r="M2984" s="6" t="n">
        <v>50525</v>
      </c>
      <c r="N2984" t="n">
        <v>5020</v>
      </c>
      <c r="O2984" s="6" t="n">
        <v>50525</v>
      </c>
      <c r="S2984" t="inlineStr">
        <is>
          <t>n.a.</t>
        </is>
      </c>
      <c r="T2984" s="6" t="n">
        <v>0</v>
      </c>
      <c r="U2984" s="6" t="n">
        <v>0</v>
      </c>
      <c r="V2984" t="n">
        <v>0</v>
      </c>
      <c r="W2984" t="n">
        <v>0</v>
      </c>
      <c r="X2984" s="6" t="n"/>
      <c r="Z2984" s="6" t="n">
        <v>50525</v>
      </c>
      <c r="AA2984" t="inlineStr">
        <is>
          <t>n.a.</t>
        </is>
      </c>
      <c r="AB2984" s="6" t="n">
        <v>50525</v>
      </c>
      <c r="AC2984" t="inlineStr"/>
      <c r="AD2984" s="6" t="n">
        <v>50374</v>
      </c>
    </row>
    <row r="2985">
      <c r="A2985" t="inlineStr">
        <is>
          <t>V100061</t>
        </is>
      </c>
      <c r="B2985" t="inlineStr">
        <is>
          <t>2025-0008</t>
        </is>
      </c>
      <c r="C2985" t="n">
        <v>79</v>
      </c>
      <c r="D2985" t="inlineStr"/>
      <c r="E2985" t="inlineStr">
        <is>
          <t>Rail Cargo Austria AG</t>
        </is>
      </c>
      <c r="F2985" t="inlineStr">
        <is>
          <t>WBA</t>
        </is>
      </c>
      <c r="G2985" t="inlineStr">
        <is>
          <t>EANOS_95</t>
        </is>
      </c>
      <c r="H2985" t="n">
        <v>0</v>
      </c>
      <c r="I2985" s="6" t="n">
        <v>0</v>
      </c>
      <c r="J2985" s="6" t="n">
        <v>0</v>
      </c>
      <c r="K2985" t="inlineStr">
        <is>
          <t>plan_deliver_newbuild</t>
        </is>
      </c>
      <c r="L2985" s="6" t="n">
        <v>46143</v>
      </c>
      <c r="M2985" s="6" t="n">
        <v>50525</v>
      </c>
      <c r="N2985" t="n">
        <v>5020</v>
      </c>
      <c r="O2985" s="6" t="n">
        <v>50525</v>
      </c>
      <c r="S2985" t="inlineStr">
        <is>
          <t>n.a.</t>
        </is>
      </c>
      <c r="T2985" s="6" t="n">
        <v>0</v>
      </c>
      <c r="U2985" s="6" t="n">
        <v>0</v>
      </c>
      <c r="V2985" t="n">
        <v>0</v>
      </c>
      <c r="W2985" t="n">
        <v>0</v>
      </c>
      <c r="X2985" s="6" t="n"/>
      <c r="Z2985" s="6" t="n">
        <v>50525</v>
      </c>
      <c r="AA2985" t="inlineStr">
        <is>
          <t>n.a.</t>
        </is>
      </c>
      <c r="AB2985" s="6" t="n">
        <v>50525</v>
      </c>
      <c r="AC2985" t="inlineStr"/>
      <c r="AD2985" s="6" t="n">
        <v>50374</v>
      </c>
    </row>
    <row r="2986">
      <c r="A2986" t="inlineStr">
        <is>
          <t>V100061</t>
        </is>
      </c>
      <c r="B2986" t="inlineStr">
        <is>
          <t>2025-0008</t>
        </is>
      </c>
      <c r="C2986" t="n">
        <v>80</v>
      </c>
      <c r="D2986" t="inlineStr"/>
      <c r="E2986" t="inlineStr">
        <is>
          <t>Rail Cargo Austria AG</t>
        </is>
      </c>
      <c r="F2986" t="inlineStr">
        <is>
          <t>WBA</t>
        </is>
      </c>
      <c r="G2986" t="inlineStr">
        <is>
          <t>EANOS_95</t>
        </is>
      </c>
      <c r="H2986" t="n">
        <v>0</v>
      </c>
      <c r="I2986" s="6" t="n">
        <v>0</v>
      </c>
      <c r="J2986" s="6" t="n">
        <v>0</v>
      </c>
      <c r="K2986" t="inlineStr">
        <is>
          <t>plan_deliver_newbuild</t>
        </is>
      </c>
      <c r="L2986" s="6" t="n">
        <v>46143</v>
      </c>
      <c r="M2986" s="6" t="n">
        <v>50525</v>
      </c>
      <c r="N2986" t="n">
        <v>5020</v>
      </c>
      <c r="O2986" s="6" t="n">
        <v>50525</v>
      </c>
      <c r="S2986" t="inlineStr">
        <is>
          <t>n.a.</t>
        </is>
      </c>
      <c r="T2986" s="6" t="n">
        <v>0</v>
      </c>
      <c r="U2986" s="6" t="n">
        <v>0</v>
      </c>
      <c r="V2986" t="n">
        <v>0</v>
      </c>
      <c r="W2986" t="n">
        <v>0</v>
      </c>
      <c r="X2986" s="6" t="n"/>
      <c r="Z2986" s="6" t="n">
        <v>50525</v>
      </c>
      <c r="AA2986" t="inlineStr">
        <is>
          <t>n.a.</t>
        </is>
      </c>
      <c r="AB2986" s="6" t="n">
        <v>50525</v>
      </c>
      <c r="AC2986" t="inlineStr"/>
      <c r="AD2986" s="6" t="n">
        <v>50374</v>
      </c>
    </row>
    <row r="2987">
      <c r="A2987" t="inlineStr">
        <is>
          <t>V100061</t>
        </is>
      </c>
      <c r="B2987" t="inlineStr">
        <is>
          <t>2025-0008</t>
        </is>
      </c>
      <c r="C2987" t="n">
        <v>81</v>
      </c>
      <c r="D2987" t="inlineStr"/>
      <c r="E2987" t="inlineStr">
        <is>
          <t>Rail Cargo Austria AG</t>
        </is>
      </c>
      <c r="F2987" t="inlineStr">
        <is>
          <t>WBA</t>
        </is>
      </c>
      <c r="G2987" t="inlineStr">
        <is>
          <t>EANOS_95</t>
        </is>
      </c>
      <c r="H2987" t="n">
        <v>0</v>
      </c>
      <c r="I2987" s="6" t="n">
        <v>0</v>
      </c>
      <c r="J2987" s="6" t="n">
        <v>0</v>
      </c>
      <c r="K2987" t="inlineStr">
        <is>
          <t>plan_deliver_newbuild</t>
        </is>
      </c>
      <c r="L2987" s="6" t="n">
        <v>46143</v>
      </c>
      <c r="M2987" s="6" t="n">
        <v>50525</v>
      </c>
      <c r="N2987" t="n">
        <v>5020</v>
      </c>
      <c r="O2987" s="6" t="n">
        <v>50525</v>
      </c>
      <c r="S2987" t="inlineStr">
        <is>
          <t>n.a.</t>
        </is>
      </c>
      <c r="T2987" s="6" t="n">
        <v>0</v>
      </c>
      <c r="U2987" s="6" t="n">
        <v>0</v>
      </c>
      <c r="V2987" t="n">
        <v>0</v>
      </c>
      <c r="W2987" t="n">
        <v>0</v>
      </c>
      <c r="X2987" s="6" t="n"/>
      <c r="Z2987" s="6" t="n">
        <v>50525</v>
      </c>
      <c r="AA2987" t="inlineStr">
        <is>
          <t>n.a.</t>
        </is>
      </c>
      <c r="AB2987" s="6" t="n">
        <v>50525</v>
      </c>
      <c r="AC2987" t="inlineStr"/>
      <c r="AD2987" s="6" t="n">
        <v>50374</v>
      </c>
    </row>
    <row r="2988">
      <c r="A2988" t="inlineStr">
        <is>
          <t>V100061</t>
        </is>
      </c>
      <c r="B2988" t="inlineStr">
        <is>
          <t>2025-0008</t>
        </is>
      </c>
      <c r="C2988" t="n">
        <v>82</v>
      </c>
      <c r="D2988" t="inlineStr"/>
      <c r="E2988" t="inlineStr">
        <is>
          <t>Rail Cargo Austria AG</t>
        </is>
      </c>
      <c r="F2988" t="inlineStr">
        <is>
          <t>WBA</t>
        </is>
      </c>
      <c r="G2988" t="inlineStr">
        <is>
          <t>EANOS_95</t>
        </is>
      </c>
      <c r="H2988" t="n">
        <v>0</v>
      </c>
      <c r="I2988" s="6" t="n">
        <v>0</v>
      </c>
      <c r="J2988" s="6" t="n">
        <v>0</v>
      </c>
      <c r="K2988" t="inlineStr">
        <is>
          <t>plan_deliver_newbuild</t>
        </is>
      </c>
      <c r="L2988" s="6" t="n">
        <v>46143</v>
      </c>
      <c r="M2988" s="6" t="n">
        <v>50525</v>
      </c>
      <c r="N2988" t="n">
        <v>5020</v>
      </c>
      <c r="O2988" s="6" t="n">
        <v>50525</v>
      </c>
      <c r="S2988" t="inlineStr">
        <is>
          <t>n.a.</t>
        </is>
      </c>
      <c r="T2988" s="6" t="n">
        <v>0</v>
      </c>
      <c r="U2988" s="6" t="n">
        <v>0</v>
      </c>
      <c r="V2988" t="n">
        <v>0</v>
      </c>
      <c r="W2988" t="n">
        <v>0</v>
      </c>
      <c r="X2988" s="6" t="n"/>
      <c r="Z2988" s="6" t="n">
        <v>50525</v>
      </c>
      <c r="AA2988" t="inlineStr">
        <is>
          <t>n.a.</t>
        </is>
      </c>
      <c r="AB2988" s="6" t="n">
        <v>50525</v>
      </c>
      <c r="AC2988" t="inlineStr"/>
      <c r="AD2988" s="6" t="n">
        <v>50374</v>
      </c>
    </row>
    <row r="2989">
      <c r="A2989" t="inlineStr">
        <is>
          <t>V100061</t>
        </is>
      </c>
      <c r="B2989" t="inlineStr">
        <is>
          <t>2025-0008</t>
        </is>
      </c>
      <c r="C2989" t="n">
        <v>83</v>
      </c>
      <c r="D2989" t="inlineStr"/>
      <c r="E2989" t="inlineStr">
        <is>
          <t>Rail Cargo Austria AG</t>
        </is>
      </c>
      <c r="F2989" t="inlineStr">
        <is>
          <t>WBA</t>
        </is>
      </c>
      <c r="G2989" t="inlineStr">
        <is>
          <t>EANOS_95</t>
        </is>
      </c>
      <c r="H2989" t="n">
        <v>0</v>
      </c>
      <c r="I2989" s="6" t="n">
        <v>0</v>
      </c>
      <c r="J2989" s="6" t="n">
        <v>0</v>
      </c>
      <c r="K2989" t="inlineStr">
        <is>
          <t>plan_deliver_newbuild</t>
        </is>
      </c>
      <c r="L2989" s="6" t="n">
        <v>46174</v>
      </c>
      <c r="M2989" s="6" t="n">
        <v>50556</v>
      </c>
      <c r="N2989" t="n">
        <v>5020</v>
      </c>
      <c r="O2989" s="6" t="n">
        <v>50556</v>
      </c>
      <c r="S2989" t="inlineStr">
        <is>
          <t>n.a.</t>
        </is>
      </c>
      <c r="T2989" s="6" t="n">
        <v>0</v>
      </c>
      <c r="U2989" s="6" t="n">
        <v>0</v>
      </c>
      <c r="V2989" t="n">
        <v>0</v>
      </c>
      <c r="W2989" t="n">
        <v>0</v>
      </c>
      <c r="X2989" s="6" t="n"/>
      <c r="Z2989" s="6" t="n">
        <v>50556</v>
      </c>
      <c r="AA2989" t="inlineStr">
        <is>
          <t>n.a.</t>
        </is>
      </c>
      <c r="AB2989" s="6" t="n">
        <v>50556</v>
      </c>
      <c r="AC2989" t="inlineStr"/>
      <c r="AD2989" s="6" t="n">
        <v>50405</v>
      </c>
    </row>
    <row r="2990">
      <c r="A2990" t="inlineStr">
        <is>
          <t>V100061</t>
        </is>
      </c>
      <c r="B2990" t="inlineStr">
        <is>
          <t>2025-0008</t>
        </is>
      </c>
      <c r="C2990" t="n">
        <v>84</v>
      </c>
      <c r="D2990" t="inlineStr"/>
      <c r="E2990" t="inlineStr">
        <is>
          <t>Rail Cargo Austria AG</t>
        </is>
      </c>
      <c r="F2990" t="inlineStr">
        <is>
          <t>WBA</t>
        </is>
      </c>
      <c r="G2990" t="inlineStr">
        <is>
          <t>EANOS_95</t>
        </is>
      </c>
      <c r="H2990" t="n">
        <v>0</v>
      </c>
      <c r="I2990" s="6" t="n">
        <v>0</v>
      </c>
      <c r="J2990" s="6" t="n">
        <v>0</v>
      </c>
      <c r="K2990" t="inlineStr">
        <is>
          <t>plan_deliver_newbuild</t>
        </is>
      </c>
      <c r="L2990" s="6" t="n">
        <v>46174</v>
      </c>
      <c r="M2990" s="6" t="n">
        <v>50556</v>
      </c>
      <c r="N2990" t="n">
        <v>5020</v>
      </c>
      <c r="O2990" s="6" t="n">
        <v>50556</v>
      </c>
      <c r="S2990" t="inlineStr">
        <is>
          <t>n.a.</t>
        </is>
      </c>
      <c r="T2990" s="6" t="n">
        <v>0</v>
      </c>
      <c r="U2990" s="6" t="n">
        <v>0</v>
      </c>
      <c r="V2990" t="n">
        <v>0</v>
      </c>
      <c r="W2990" t="n">
        <v>0</v>
      </c>
      <c r="X2990" s="6" t="n"/>
      <c r="Z2990" s="6" t="n">
        <v>50556</v>
      </c>
      <c r="AA2990" t="inlineStr">
        <is>
          <t>n.a.</t>
        </is>
      </c>
      <c r="AB2990" s="6" t="n">
        <v>50556</v>
      </c>
      <c r="AC2990" t="inlineStr"/>
      <c r="AD2990" s="6" t="n">
        <v>50405</v>
      </c>
    </row>
    <row r="2991">
      <c r="A2991" t="inlineStr">
        <is>
          <t>V100061</t>
        </is>
      </c>
      <c r="B2991" t="inlineStr">
        <is>
          <t>2025-0008</t>
        </is>
      </c>
      <c r="C2991" t="n">
        <v>85</v>
      </c>
      <c r="D2991" t="inlineStr"/>
      <c r="E2991" t="inlineStr">
        <is>
          <t>Rail Cargo Austria AG</t>
        </is>
      </c>
      <c r="F2991" t="inlineStr">
        <is>
          <t>WBA</t>
        </is>
      </c>
      <c r="G2991" t="inlineStr">
        <is>
          <t>EANOS_95</t>
        </is>
      </c>
      <c r="H2991" t="n">
        <v>0</v>
      </c>
      <c r="I2991" s="6" t="n">
        <v>0</v>
      </c>
      <c r="J2991" s="6" t="n">
        <v>0</v>
      </c>
      <c r="K2991" t="inlineStr">
        <is>
          <t>plan_deliver_newbuild</t>
        </is>
      </c>
      <c r="L2991" s="6" t="n">
        <v>46174</v>
      </c>
      <c r="M2991" s="6" t="n">
        <v>50556</v>
      </c>
      <c r="N2991" t="n">
        <v>5020</v>
      </c>
      <c r="O2991" s="6" t="n">
        <v>50556</v>
      </c>
      <c r="S2991" t="inlineStr">
        <is>
          <t>n.a.</t>
        </is>
      </c>
      <c r="T2991" s="6" t="n">
        <v>0</v>
      </c>
      <c r="U2991" s="6" t="n">
        <v>0</v>
      </c>
      <c r="V2991" t="n">
        <v>0</v>
      </c>
      <c r="W2991" t="n">
        <v>0</v>
      </c>
      <c r="X2991" s="6" t="n"/>
      <c r="Z2991" s="6" t="n">
        <v>50556</v>
      </c>
      <c r="AA2991" t="inlineStr">
        <is>
          <t>n.a.</t>
        </is>
      </c>
      <c r="AB2991" s="6" t="n">
        <v>50556</v>
      </c>
      <c r="AC2991" t="inlineStr"/>
      <c r="AD2991" s="6" t="n">
        <v>50405</v>
      </c>
    </row>
    <row r="2992">
      <c r="A2992" t="inlineStr">
        <is>
          <t>V100061</t>
        </is>
      </c>
      <c r="B2992" t="inlineStr">
        <is>
          <t>2025-0008</t>
        </is>
      </c>
      <c r="C2992" t="n">
        <v>86</v>
      </c>
      <c r="D2992" t="inlineStr"/>
      <c r="E2992" t="inlineStr">
        <is>
          <t>Rail Cargo Austria AG</t>
        </is>
      </c>
      <c r="F2992" t="inlineStr">
        <is>
          <t>WBA</t>
        </is>
      </c>
      <c r="G2992" t="inlineStr">
        <is>
          <t>EANOS_95</t>
        </is>
      </c>
      <c r="H2992" t="n">
        <v>0</v>
      </c>
      <c r="I2992" s="6" t="n">
        <v>0</v>
      </c>
      <c r="J2992" s="6" t="n">
        <v>0</v>
      </c>
      <c r="K2992" t="inlineStr">
        <is>
          <t>plan_deliver_newbuild</t>
        </is>
      </c>
      <c r="L2992" s="6" t="n">
        <v>46174</v>
      </c>
      <c r="M2992" s="6" t="n">
        <v>50556</v>
      </c>
      <c r="N2992" t="n">
        <v>5020</v>
      </c>
      <c r="O2992" s="6" t="n">
        <v>50556</v>
      </c>
      <c r="S2992" t="inlineStr">
        <is>
          <t>n.a.</t>
        </is>
      </c>
      <c r="T2992" s="6" t="n">
        <v>0</v>
      </c>
      <c r="U2992" s="6" t="n">
        <v>0</v>
      </c>
      <c r="V2992" t="n">
        <v>0</v>
      </c>
      <c r="W2992" t="n">
        <v>0</v>
      </c>
      <c r="X2992" s="6" t="n"/>
      <c r="Z2992" s="6" t="n">
        <v>50556</v>
      </c>
      <c r="AA2992" t="inlineStr">
        <is>
          <t>n.a.</t>
        </is>
      </c>
      <c r="AB2992" s="6" t="n">
        <v>50556</v>
      </c>
      <c r="AC2992" t="inlineStr"/>
      <c r="AD2992" s="6" t="n">
        <v>50405</v>
      </c>
    </row>
    <row r="2993">
      <c r="A2993" t="inlineStr">
        <is>
          <t>V100061</t>
        </is>
      </c>
      <c r="B2993" t="inlineStr">
        <is>
          <t>2025-0008</t>
        </is>
      </c>
      <c r="C2993" t="n">
        <v>87</v>
      </c>
      <c r="D2993" t="inlineStr"/>
      <c r="E2993" t="inlineStr">
        <is>
          <t>Rail Cargo Austria AG</t>
        </is>
      </c>
      <c r="F2993" t="inlineStr">
        <is>
          <t>WBA</t>
        </is>
      </c>
      <c r="G2993" t="inlineStr">
        <is>
          <t>EANOS_95</t>
        </is>
      </c>
      <c r="H2993" t="n">
        <v>0</v>
      </c>
      <c r="I2993" s="6" t="n">
        <v>0</v>
      </c>
      <c r="J2993" s="6" t="n">
        <v>0</v>
      </c>
      <c r="K2993" t="inlineStr">
        <is>
          <t>plan_deliver_newbuild</t>
        </is>
      </c>
      <c r="L2993" s="6" t="n">
        <v>46174</v>
      </c>
      <c r="M2993" s="6" t="n">
        <v>50556</v>
      </c>
      <c r="N2993" t="n">
        <v>5020</v>
      </c>
      <c r="O2993" s="6" t="n">
        <v>50556</v>
      </c>
      <c r="S2993" t="inlineStr">
        <is>
          <t>n.a.</t>
        </is>
      </c>
      <c r="T2993" s="6" t="n">
        <v>0</v>
      </c>
      <c r="U2993" s="6" t="n">
        <v>0</v>
      </c>
      <c r="V2993" t="n">
        <v>0</v>
      </c>
      <c r="W2993" t="n">
        <v>0</v>
      </c>
      <c r="X2993" s="6" t="n"/>
      <c r="Z2993" s="6" t="n">
        <v>50556</v>
      </c>
      <c r="AA2993" t="inlineStr">
        <is>
          <t>n.a.</t>
        </is>
      </c>
      <c r="AB2993" s="6" t="n">
        <v>50556</v>
      </c>
      <c r="AC2993" t="inlineStr"/>
      <c r="AD2993" s="6" t="n">
        <v>50405</v>
      </c>
    </row>
    <row r="2994">
      <c r="A2994" t="inlineStr">
        <is>
          <t>V100061</t>
        </is>
      </c>
      <c r="B2994" t="inlineStr">
        <is>
          <t>2025-0008</t>
        </is>
      </c>
      <c r="C2994" t="n">
        <v>88</v>
      </c>
      <c r="D2994" t="inlineStr"/>
      <c r="E2994" t="inlineStr">
        <is>
          <t>Rail Cargo Austria AG</t>
        </is>
      </c>
      <c r="F2994" t="inlineStr">
        <is>
          <t>WBA</t>
        </is>
      </c>
      <c r="G2994" t="inlineStr">
        <is>
          <t>EANOS_95</t>
        </is>
      </c>
      <c r="H2994" t="n">
        <v>0</v>
      </c>
      <c r="I2994" s="6" t="n">
        <v>0</v>
      </c>
      <c r="J2994" s="6" t="n">
        <v>0</v>
      </c>
      <c r="K2994" t="inlineStr">
        <is>
          <t>plan_deliver_newbuild</t>
        </is>
      </c>
      <c r="L2994" s="6" t="n">
        <v>46174</v>
      </c>
      <c r="M2994" s="6" t="n">
        <v>50556</v>
      </c>
      <c r="N2994" t="n">
        <v>5020</v>
      </c>
      <c r="O2994" s="6" t="n">
        <v>50556</v>
      </c>
      <c r="S2994" t="inlineStr">
        <is>
          <t>n.a.</t>
        </is>
      </c>
      <c r="T2994" s="6" t="n">
        <v>0</v>
      </c>
      <c r="U2994" s="6" t="n">
        <v>0</v>
      </c>
      <c r="V2994" t="n">
        <v>0</v>
      </c>
      <c r="W2994" t="n">
        <v>0</v>
      </c>
      <c r="X2994" s="6" t="n"/>
      <c r="Z2994" s="6" t="n">
        <v>50556</v>
      </c>
      <c r="AA2994" t="inlineStr">
        <is>
          <t>n.a.</t>
        </is>
      </c>
      <c r="AB2994" s="6" t="n">
        <v>50556</v>
      </c>
      <c r="AC2994" t="inlineStr"/>
      <c r="AD2994" s="6" t="n">
        <v>50405</v>
      </c>
    </row>
    <row r="2995">
      <c r="A2995" t="inlineStr">
        <is>
          <t>V100061</t>
        </is>
      </c>
      <c r="B2995" t="inlineStr">
        <is>
          <t>2025-0008</t>
        </is>
      </c>
      <c r="C2995" t="n">
        <v>89</v>
      </c>
      <c r="D2995" t="inlineStr"/>
      <c r="E2995" t="inlineStr">
        <is>
          <t>Rail Cargo Austria AG</t>
        </is>
      </c>
      <c r="F2995" t="inlineStr">
        <is>
          <t>WBA</t>
        </is>
      </c>
      <c r="G2995" t="inlineStr">
        <is>
          <t>EANOS_95</t>
        </is>
      </c>
      <c r="H2995" t="n">
        <v>0</v>
      </c>
      <c r="I2995" s="6" t="n">
        <v>0</v>
      </c>
      <c r="J2995" s="6" t="n">
        <v>0</v>
      </c>
      <c r="K2995" t="inlineStr">
        <is>
          <t>plan_deliver_newbuild</t>
        </is>
      </c>
      <c r="L2995" s="6" t="n">
        <v>46174</v>
      </c>
      <c r="M2995" s="6" t="n">
        <v>50556</v>
      </c>
      <c r="N2995" t="n">
        <v>5020</v>
      </c>
      <c r="O2995" s="6" t="n">
        <v>50556</v>
      </c>
      <c r="S2995" t="inlineStr">
        <is>
          <t>n.a.</t>
        </is>
      </c>
      <c r="T2995" s="6" t="n">
        <v>0</v>
      </c>
      <c r="U2995" s="6" t="n">
        <v>0</v>
      </c>
      <c r="V2995" t="n">
        <v>0</v>
      </c>
      <c r="W2995" t="n">
        <v>0</v>
      </c>
      <c r="X2995" s="6" t="n"/>
      <c r="Z2995" s="6" t="n">
        <v>50556</v>
      </c>
      <c r="AA2995" t="inlineStr">
        <is>
          <t>n.a.</t>
        </is>
      </c>
      <c r="AB2995" s="6" t="n">
        <v>50556</v>
      </c>
      <c r="AC2995" t="inlineStr"/>
      <c r="AD2995" s="6" t="n">
        <v>50405</v>
      </c>
    </row>
    <row r="2996">
      <c r="A2996" t="inlineStr">
        <is>
          <t>V100061</t>
        </is>
      </c>
      <c r="B2996" t="inlineStr">
        <is>
          <t>2025-0008</t>
        </is>
      </c>
      <c r="C2996" t="n">
        <v>90</v>
      </c>
      <c r="D2996" t="inlineStr"/>
      <c r="E2996" t="inlineStr">
        <is>
          <t>Rail Cargo Austria AG</t>
        </is>
      </c>
      <c r="F2996" t="inlineStr">
        <is>
          <t>WBA</t>
        </is>
      </c>
      <c r="G2996" t="inlineStr">
        <is>
          <t>EANOS_95</t>
        </is>
      </c>
      <c r="H2996" t="n">
        <v>0</v>
      </c>
      <c r="I2996" s="6" t="n">
        <v>0</v>
      </c>
      <c r="J2996" s="6" t="n">
        <v>0</v>
      </c>
      <c r="K2996" t="inlineStr">
        <is>
          <t>plan_deliver_newbuild</t>
        </is>
      </c>
      <c r="L2996" s="6" t="n">
        <v>46174</v>
      </c>
      <c r="M2996" s="6" t="n">
        <v>50556</v>
      </c>
      <c r="N2996" t="n">
        <v>5020</v>
      </c>
      <c r="O2996" s="6" t="n">
        <v>50556</v>
      </c>
      <c r="S2996" t="inlineStr">
        <is>
          <t>n.a.</t>
        </is>
      </c>
      <c r="T2996" s="6" t="n">
        <v>0</v>
      </c>
      <c r="U2996" s="6" t="n">
        <v>0</v>
      </c>
      <c r="V2996" t="n">
        <v>0</v>
      </c>
      <c r="W2996" t="n">
        <v>0</v>
      </c>
      <c r="X2996" s="6" t="n"/>
      <c r="Z2996" s="6" t="n">
        <v>50556</v>
      </c>
      <c r="AA2996" t="inlineStr">
        <is>
          <t>n.a.</t>
        </is>
      </c>
      <c r="AB2996" s="6" t="n">
        <v>50556</v>
      </c>
      <c r="AC2996" t="inlineStr"/>
      <c r="AD2996" s="6" t="n">
        <v>50405</v>
      </c>
    </row>
    <row r="2997">
      <c r="A2997" t="inlineStr">
        <is>
          <t>V100061</t>
        </is>
      </c>
      <c r="B2997" t="inlineStr">
        <is>
          <t>2025-0008</t>
        </is>
      </c>
      <c r="C2997" t="n">
        <v>91</v>
      </c>
      <c r="D2997" t="inlineStr"/>
      <c r="E2997" t="inlineStr">
        <is>
          <t>Rail Cargo Austria AG</t>
        </is>
      </c>
      <c r="F2997" t="inlineStr">
        <is>
          <t>WBA</t>
        </is>
      </c>
      <c r="G2997" t="inlineStr">
        <is>
          <t>EANOS_95</t>
        </is>
      </c>
      <c r="H2997" t="n">
        <v>0</v>
      </c>
      <c r="I2997" s="6" t="n">
        <v>0</v>
      </c>
      <c r="J2997" s="6" t="n">
        <v>0</v>
      </c>
      <c r="K2997" t="inlineStr">
        <is>
          <t>plan_deliver_newbuild</t>
        </is>
      </c>
      <c r="L2997" s="6" t="n">
        <v>46174</v>
      </c>
      <c r="M2997" s="6" t="n">
        <v>50556</v>
      </c>
      <c r="N2997" t="n">
        <v>5020</v>
      </c>
      <c r="O2997" s="6" t="n">
        <v>50556</v>
      </c>
      <c r="S2997" t="inlineStr">
        <is>
          <t>n.a.</t>
        </is>
      </c>
      <c r="T2997" s="6" t="n">
        <v>0</v>
      </c>
      <c r="U2997" s="6" t="n">
        <v>0</v>
      </c>
      <c r="V2997" t="n">
        <v>0</v>
      </c>
      <c r="W2997" t="n">
        <v>0</v>
      </c>
      <c r="X2997" s="6" t="n"/>
      <c r="Z2997" s="6" t="n">
        <v>50556</v>
      </c>
      <c r="AA2997" t="inlineStr">
        <is>
          <t>n.a.</t>
        </is>
      </c>
      <c r="AB2997" s="6" t="n">
        <v>50556</v>
      </c>
      <c r="AC2997" t="inlineStr"/>
      <c r="AD2997" s="6" t="n">
        <v>50405</v>
      </c>
    </row>
    <row r="2998">
      <c r="A2998" t="inlineStr">
        <is>
          <t>V100061</t>
        </is>
      </c>
      <c r="B2998" t="inlineStr">
        <is>
          <t>2025-0008</t>
        </is>
      </c>
      <c r="C2998" t="n">
        <v>92</v>
      </c>
      <c r="D2998" t="inlineStr"/>
      <c r="E2998" t="inlineStr">
        <is>
          <t>Rail Cargo Austria AG</t>
        </is>
      </c>
      <c r="F2998" t="inlineStr">
        <is>
          <t>WBA</t>
        </is>
      </c>
      <c r="G2998" t="inlineStr">
        <is>
          <t>EANOS_95</t>
        </is>
      </c>
      <c r="H2998" t="n">
        <v>0</v>
      </c>
      <c r="I2998" s="6" t="n">
        <v>0</v>
      </c>
      <c r="J2998" s="6" t="n">
        <v>0</v>
      </c>
      <c r="K2998" t="inlineStr">
        <is>
          <t>plan_deliver_newbuild</t>
        </is>
      </c>
      <c r="L2998" s="6" t="n">
        <v>46174</v>
      </c>
      <c r="M2998" s="6" t="n">
        <v>50556</v>
      </c>
      <c r="N2998" t="n">
        <v>5020</v>
      </c>
      <c r="O2998" s="6" t="n">
        <v>50556</v>
      </c>
      <c r="S2998" t="inlineStr">
        <is>
          <t>n.a.</t>
        </is>
      </c>
      <c r="T2998" s="6" t="n">
        <v>0</v>
      </c>
      <c r="U2998" s="6" t="n">
        <v>0</v>
      </c>
      <c r="V2998" t="n">
        <v>0</v>
      </c>
      <c r="W2998" t="n">
        <v>0</v>
      </c>
      <c r="X2998" s="6" t="n"/>
      <c r="Z2998" s="6" t="n">
        <v>50556</v>
      </c>
      <c r="AA2998" t="inlineStr">
        <is>
          <t>n.a.</t>
        </is>
      </c>
      <c r="AB2998" s="6" t="n">
        <v>50556</v>
      </c>
      <c r="AC2998" t="inlineStr"/>
      <c r="AD2998" s="6" t="n">
        <v>50405</v>
      </c>
    </row>
    <row r="2999">
      <c r="A2999" t="inlineStr">
        <is>
          <t>V100061</t>
        </is>
      </c>
      <c r="B2999" t="inlineStr">
        <is>
          <t>2025-0008</t>
        </is>
      </c>
      <c r="C2999" t="n">
        <v>93</v>
      </c>
      <c r="D2999" t="inlineStr"/>
      <c r="E2999" t="inlineStr">
        <is>
          <t>Rail Cargo Austria AG</t>
        </is>
      </c>
      <c r="F2999" t="inlineStr">
        <is>
          <t>WBA</t>
        </is>
      </c>
      <c r="G2999" t="inlineStr">
        <is>
          <t>EANOS_95</t>
        </is>
      </c>
      <c r="H2999" t="n">
        <v>0</v>
      </c>
      <c r="I2999" s="6" t="n">
        <v>0</v>
      </c>
      <c r="J2999" s="6" t="n">
        <v>0</v>
      </c>
      <c r="K2999" t="inlineStr">
        <is>
          <t>plan_deliver_newbuild</t>
        </is>
      </c>
      <c r="L2999" s="6" t="n">
        <v>46174</v>
      </c>
      <c r="M2999" s="6" t="n">
        <v>50556</v>
      </c>
      <c r="N2999" t="n">
        <v>5020</v>
      </c>
      <c r="O2999" s="6" t="n">
        <v>50556</v>
      </c>
      <c r="S2999" t="inlineStr">
        <is>
          <t>n.a.</t>
        </is>
      </c>
      <c r="T2999" s="6" t="n">
        <v>0</v>
      </c>
      <c r="U2999" s="6" t="n">
        <v>0</v>
      </c>
      <c r="V2999" t="n">
        <v>0</v>
      </c>
      <c r="W2999" t="n">
        <v>0</v>
      </c>
      <c r="X2999" s="6" t="n"/>
      <c r="Z2999" s="6" t="n">
        <v>50556</v>
      </c>
      <c r="AA2999" t="inlineStr">
        <is>
          <t>n.a.</t>
        </is>
      </c>
      <c r="AB2999" s="6" t="n">
        <v>50556</v>
      </c>
      <c r="AC2999" t="inlineStr"/>
      <c r="AD2999" s="6" t="n">
        <v>50405</v>
      </c>
    </row>
    <row r="3000">
      <c r="A3000" t="inlineStr">
        <is>
          <t>V100061</t>
        </is>
      </c>
      <c r="B3000" t="inlineStr">
        <is>
          <t>2025-0008</t>
        </is>
      </c>
      <c r="C3000" t="n">
        <v>94</v>
      </c>
      <c r="D3000" t="inlineStr"/>
      <c r="E3000" t="inlineStr">
        <is>
          <t>Rail Cargo Austria AG</t>
        </is>
      </c>
      <c r="F3000" t="inlineStr">
        <is>
          <t>WBA</t>
        </is>
      </c>
      <c r="G3000" t="inlineStr">
        <is>
          <t>EANOS_95</t>
        </is>
      </c>
      <c r="H3000" t="n">
        <v>0</v>
      </c>
      <c r="I3000" s="6" t="n">
        <v>0</v>
      </c>
      <c r="J3000" s="6" t="n">
        <v>0</v>
      </c>
      <c r="K3000" t="inlineStr">
        <is>
          <t>plan_deliver_newbuild</t>
        </is>
      </c>
      <c r="L3000" s="6" t="n">
        <v>46174</v>
      </c>
      <c r="M3000" s="6" t="n">
        <v>50556</v>
      </c>
      <c r="N3000" t="n">
        <v>5020</v>
      </c>
      <c r="O3000" s="6" t="n">
        <v>50556</v>
      </c>
      <c r="S3000" t="inlineStr">
        <is>
          <t>n.a.</t>
        </is>
      </c>
      <c r="T3000" s="6" t="n">
        <v>0</v>
      </c>
      <c r="U3000" s="6" t="n">
        <v>0</v>
      </c>
      <c r="V3000" t="n">
        <v>0</v>
      </c>
      <c r="W3000" t="n">
        <v>0</v>
      </c>
      <c r="X3000" s="6" t="n"/>
      <c r="Z3000" s="6" t="n">
        <v>50556</v>
      </c>
      <c r="AA3000" t="inlineStr">
        <is>
          <t>n.a.</t>
        </is>
      </c>
      <c r="AB3000" s="6" t="n">
        <v>50556</v>
      </c>
      <c r="AC3000" t="inlineStr"/>
      <c r="AD3000" s="6" t="n">
        <v>50405</v>
      </c>
    </row>
    <row r="3001">
      <c r="A3001" t="inlineStr">
        <is>
          <t>V100061</t>
        </is>
      </c>
      <c r="B3001" t="inlineStr">
        <is>
          <t>2025-0008</t>
        </is>
      </c>
      <c r="C3001" t="n">
        <v>95</v>
      </c>
      <c r="D3001" t="inlineStr"/>
      <c r="E3001" t="inlineStr">
        <is>
          <t>Rail Cargo Austria AG</t>
        </is>
      </c>
      <c r="F3001" t="inlineStr">
        <is>
          <t>WBA</t>
        </is>
      </c>
      <c r="G3001" t="inlineStr">
        <is>
          <t>EANOS_95</t>
        </is>
      </c>
      <c r="H3001" t="n">
        <v>0</v>
      </c>
      <c r="I3001" s="6" t="n">
        <v>0</v>
      </c>
      <c r="J3001" s="6" t="n">
        <v>0</v>
      </c>
      <c r="K3001" t="inlineStr">
        <is>
          <t>plan_deliver_newbuild</t>
        </is>
      </c>
      <c r="L3001" s="6" t="n">
        <v>46174</v>
      </c>
      <c r="M3001" s="6" t="n">
        <v>50556</v>
      </c>
      <c r="N3001" t="n">
        <v>5020</v>
      </c>
      <c r="O3001" s="6" t="n">
        <v>50556</v>
      </c>
      <c r="S3001" t="inlineStr">
        <is>
          <t>n.a.</t>
        </is>
      </c>
      <c r="T3001" s="6" t="n">
        <v>0</v>
      </c>
      <c r="U3001" s="6" t="n">
        <v>0</v>
      </c>
      <c r="V3001" t="n">
        <v>0</v>
      </c>
      <c r="W3001" t="n">
        <v>0</v>
      </c>
      <c r="X3001" s="6" t="n"/>
      <c r="Z3001" s="6" t="n">
        <v>50556</v>
      </c>
      <c r="AA3001" t="inlineStr">
        <is>
          <t>n.a.</t>
        </is>
      </c>
      <c r="AB3001" s="6" t="n">
        <v>50556</v>
      </c>
      <c r="AC3001" t="inlineStr"/>
      <c r="AD3001" s="6" t="n">
        <v>50405</v>
      </c>
    </row>
    <row r="3002">
      <c r="A3002" t="inlineStr">
        <is>
          <t>V100061</t>
        </is>
      </c>
      <c r="B3002" t="inlineStr">
        <is>
          <t>2025-0008</t>
        </is>
      </c>
      <c r="C3002" t="n">
        <v>96</v>
      </c>
      <c r="D3002" t="inlineStr"/>
      <c r="E3002" t="inlineStr">
        <is>
          <t>Rail Cargo Austria AG</t>
        </is>
      </c>
      <c r="F3002" t="inlineStr">
        <is>
          <t>WBA</t>
        </is>
      </c>
      <c r="G3002" t="inlineStr">
        <is>
          <t>EANOS_95</t>
        </is>
      </c>
      <c r="H3002" t="n">
        <v>0</v>
      </c>
      <c r="I3002" s="6" t="n">
        <v>0</v>
      </c>
      <c r="J3002" s="6" t="n">
        <v>0</v>
      </c>
      <c r="K3002" t="inlineStr">
        <is>
          <t>plan_deliver_newbuild</t>
        </is>
      </c>
      <c r="L3002" s="6" t="n">
        <v>46174</v>
      </c>
      <c r="M3002" s="6" t="n">
        <v>50556</v>
      </c>
      <c r="N3002" t="n">
        <v>5020</v>
      </c>
      <c r="O3002" s="6" t="n">
        <v>50556</v>
      </c>
      <c r="S3002" t="inlineStr">
        <is>
          <t>n.a.</t>
        </is>
      </c>
      <c r="T3002" s="6" t="n">
        <v>0</v>
      </c>
      <c r="U3002" s="6" t="n">
        <v>0</v>
      </c>
      <c r="V3002" t="n">
        <v>0</v>
      </c>
      <c r="W3002" t="n">
        <v>0</v>
      </c>
      <c r="X3002" s="6" t="n"/>
      <c r="Z3002" s="6" t="n">
        <v>50556</v>
      </c>
      <c r="AA3002" t="inlineStr">
        <is>
          <t>n.a.</t>
        </is>
      </c>
      <c r="AB3002" s="6" t="n">
        <v>50556</v>
      </c>
      <c r="AC3002" t="inlineStr"/>
      <c r="AD3002" s="6" t="n">
        <v>50405</v>
      </c>
    </row>
    <row r="3003">
      <c r="A3003" t="inlineStr">
        <is>
          <t>V100061</t>
        </is>
      </c>
      <c r="B3003" t="inlineStr">
        <is>
          <t>2025-0008</t>
        </is>
      </c>
      <c r="C3003" t="n">
        <v>97</v>
      </c>
      <c r="D3003" t="inlineStr"/>
      <c r="E3003" t="inlineStr">
        <is>
          <t>Rail Cargo Austria AG</t>
        </is>
      </c>
      <c r="F3003" t="inlineStr">
        <is>
          <t>WBA</t>
        </is>
      </c>
      <c r="G3003" t="inlineStr">
        <is>
          <t>EANOS_95</t>
        </is>
      </c>
      <c r="H3003" t="n">
        <v>0</v>
      </c>
      <c r="I3003" s="6" t="n">
        <v>0</v>
      </c>
      <c r="J3003" s="6" t="n">
        <v>0</v>
      </c>
      <c r="K3003" t="inlineStr">
        <is>
          <t>plan_deliver_newbuild</t>
        </is>
      </c>
      <c r="L3003" s="6" t="n">
        <v>46174</v>
      </c>
      <c r="M3003" s="6" t="n">
        <v>50556</v>
      </c>
      <c r="N3003" t="n">
        <v>5020</v>
      </c>
      <c r="O3003" s="6" t="n">
        <v>50556</v>
      </c>
      <c r="S3003" t="inlineStr">
        <is>
          <t>n.a.</t>
        </is>
      </c>
      <c r="T3003" s="6" t="n">
        <v>0</v>
      </c>
      <c r="U3003" s="6" t="n">
        <v>0</v>
      </c>
      <c r="V3003" t="n">
        <v>0</v>
      </c>
      <c r="W3003" t="n">
        <v>0</v>
      </c>
      <c r="X3003" s="6" t="n"/>
      <c r="Z3003" s="6" t="n">
        <v>50556</v>
      </c>
      <c r="AA3003" t="inlineStr">
        <is>
          <t>n.a.</t>
        </is>
      </c>
      <c r="AB3003" s="6" t="n">
        <v>50556</v>
      </c>
      <c r="AC3003" t="inlineStr"/>
      <c r="AD3003" s="6" t="n">
        <v>50405</v>
      </c>
    </row>
    <row r="3004">
      <c r="A3004" t="inlineStr">
        <is>
          <t>V100061</t>
        </is>
      </c>
      <c r="B3004" t="inlineStr">
        <is>
          <t>2025-0008</t>
        </is>
      </c>
      <c r="C3004" t="n">
        <v>98</v>
      </c>
      <c r="D3004" t="inlineStr"/>
      <c r="E3004" t="inlineStr">
        <is>
          <t>Rail Cargo Austria AG</t>
        </is>
      </c>
      <c r="F3004" t="inlineStr">
        <is>
          <t>WBA</t>
        </is>
      </c>
      <c r="G3004" t="inlineStr">
        <is>
          <t>EANOS_95</t>
        </is>
      </c>
      <c r="H3004" t="n">
        <v>0</v>
      </c>
      <c r="I3004" s="6" t="n">
        <v>0</v>
      </c>
      <c r="J3004" s="6" t="n">
        <v>0</v>
      </c>
      <c r="K3004" t="inlineStr">
        <is>
          <t>plan_deliver_newbuild</t>
        </is>
      </c>
      <c r="L3004" s="6" t="n">
        <v>46174</v>
      </c>
      <c r="M3004" s="6" t="n">
        <v>50556</v>
      </c>
      <c r="N3004" t="n">
        <v>5020</v>
      </c>
      <c r="O3004" s="6" t="n">
        <v>50556</v>
      </c>
      <c r="S3004" t="inlineStr">
        <is>
          <t>n.a.</t>
        </is>
      </c>
      <c r="T3004" s="6" t="n">
        <v>0</v>
      </c>
      <c r="U3004" s="6" t="n">
        <v>0</v>
      </c>
      <c r="V3004" t="n">
        <v>0</v>
      </c>
      <c r="W3004" t="n">
        <v>0</v>
      </c>
      <c r="X3004" s="6" t="n"/>
      <c r="Z3004" s="6" t="n">
        <v>50556</v>
      </c>
      <c r="AA3004" t="inlineStr">
        <is>
          <t>n.a.</t>
        </is>
      </c>
      <c r="AB3004" s="6" t="n">
        <v>50556</v>
      </c>
      <c r="AC3004" t="inlineStr"/>
      <c r="AD3004" s="6" t="n">
        <v>50405</v>
      </c>
    </row>
    <row r="3005">
      <c r="A3005" t="inlineStr">
        <is>
          <t>V100061</t>
        </is>
      </c>
      <c r="B3005" t="inlineStr">
        <is>
          <t>2025-0008</t>
        </is>
      </c>
      <c r="C3005" t="n">
        <v>99</v>
      </c>
      <c r="D3005" t="inlineStr"/>
      <c r="E3005" t="inlineStr">
        <is>
          <t>Rail Cargo Austria AG</t>
        </is>
      </c>
      <c r="F3005" t="inlineStr">
        <is>
          <t>WBA</t>
        </is>
      </c>
      <c r="G3005" t="inlineStr">
        <is>
          <t>EANOS_95</t>
        </is>
      </c>
      <c r="H3005" t="n">
        <v>0</v>
      </c>
      <c r="I3005" s="6" t="n">
        <v>0</v>
      </c>
      <c r="J3005" s="6" t="n">
        <v>0</v>
      </c>
      <c r="K3005" t="inlineStr">
        <is>
          <t>plan_deliver_newbuild</t>
        </is>
      </c>
      <c r="L3005" s="6" t="n">
        <v>46174</v>
      </c>
      <c r="M3005" s="6" t="n">
        <v>50556</v>
      </c>
      <c r="N3005" t="n">
        <v>5020</v>
      </c>
      <c r="O3005" s="6" t="n">
        <v>50556</v>
      </c>
      <c r="S3005" t="inlineStr">
        <is>
          <t>n.a.</t>
        </is>
      </c>
      <c r="T3005" s="6" t="n">
        <v>0</v>
      </c>
      <c r="U3005" s="6" t="n">
        <v>0</v>
      </c>
      <c r="V3005" t="n">
        <v>0</v>
      </c>
      <c r="W3005" t="n">
        <v>0</v>
      </c>
      <c r="X3005" s="6" t="n"/>
      <c r="Z3005" s="6" t="n">
        <v>50556</v>
      </c>
      <c r="AA3005" t="inlineStr">
        <is>
          <t>n.a.</t>
        </is>
      </c>
      <c r="AB3005" s="6" t="n">
        <v>50556</v>
      </c>
      <c r="AC3005" t="inlineStr"/>
      <c r="AD3005" s="6" t="n">
        <v>50405</v>
      </c>
    </row>
    <row r="3006">
      <c r="A3006" t="inlineStr">
        <is>
          <t>V100061</t>
        </is>
      </c>
      <c r="B3006" t="inlineStr">
        <is>
          <t>2025-0008</t>
        </is>
      </c>
      <c r="C3006" t="n">
        <v>100</v>
      </c>
      <c r="D3006" t="inlineStr"/>
      <c r="E3006" t="inlineStr">
        <is>
          <t>Rail Cargo Austria AG</t>
        </is>
      </c>
      <c r="F3006" t="inlineStr">
        <is>
          <t>WBA</t>
        </is>
      </c>
      <c r="G3006" t="inlineStr">
        <is>
          <t>EANOS_95</t>
        </is>
      </c>
      <c r="H3006" t="n">
        <v>0</v>
      </c>
      <c r="I3006" s="6" t="n">
        <v>0</v>
      </c>
      <c r="J3006" s="6" t="n">
        <v>0</v>
      </c>
      <c r="K3006" t="inlineStr">
        <is>
          <t>plan_deliver_newbuild</t>
        </is>
      </c>
      <c r="L3006" s="6" t="n">
        <v>46174</v>
      </c>
      <c r="M3006" s="6" t="n">
        <v>50556</v>
      </c>
      <c r="N3006" t="n">
        <v>5020</v>
      </c>
      <c r="O3006" s="6" t="n">
        <v>50556</v>
      </c>
      <c r="S3006" t="inlineStr">
        <is>
          <t>n.a.</t>
        </is>
      </c>
      <c r="T3006" s="6" t="n">
        <v>0</v>
      </c>
      <c r="U3006" s="6" t="n">
        <v>0</v>
      </c>
      <c r="V3006" t="n">
        <v>0</v>
      </c>
      <c r="W3006" t="n">
        <v>0</v>
      </c>
      <c r="X3006" s="6" t="n"/>
      <c r="Z3006" s="6" t="n">
        <v>50556</v>
      </c>
      <c r="AA3006" t="inlineStr">
        <is>
          <t>n.a.</t>
        </is>
      </c>
      <c r="AB3006" s="6" t="n">
        <v>50556</v>
      </c>
      <c r="AC3006" t="inlineStr"/>
      <c r="AD3006" s="6" t="n">
        <v>50405</v>
      </c>
    </row>
    <row r="3007">
      <c r="A3007" t="inlineStr">
        <is>
          <t>V100061</t>
        </is>
      </c>
      <c r="B3007" t="inlineStr">
        <is>
          <t>2025-0008</t>
        </is>
      </c>
      <c r="C3007" t="n">
        <v>101</v>
      </c>
      <c r="D3007" t="inlineStr"/>
      <c r="E3007" t="inlineStr">
        <is>
          <t>Rail Cargo Austria AG</t>
        </is>
      </c>
      <c r="F3007" t="inlineStr">
        <is>
          <t>WBA</t>
        </is>
      </c>
      <c r="G3007" t="inlineStr">
        <is>
          <t>EANOS_95</t>
        </is>
      </c>
      <c r="H3007" t="n">
        <v>0</v>
      </c>
      <c r="I3007" s="6" t="n">
        <v>0</v>
      </c>
      <c r="J3007" s="6" t="n">
        <v>0</v>
      </c>
      <c r="K3007" t="inlineStr">
        <is>
          <t>plan_deliver_newbuild</t>
        </is>
      </c>
      <c r="L3007" s="6" t="n">
        <v>46174</v>
      </c>
      <c r="M3007" s="6" t="n">
        <v>50556</v>
      </c>
      <c r="N3007" t="n">
        <v>5020</v>
      </c>
      <c r="O3007" s="6" t="n">
        <v>50556</v>
      </c>
      <c r="S3007" t="inlineStr">
        <is>
          <t>n.a.</t>
        </is>
      </c>
      <c r="T3007" s="6" t="n">
        <v>0</v>
      </c>
      <c r="U3007" s="6" t="n">
        <v>0</v>
      </c>
      <c r="V3007" t="n">
        <v>0</v>
      </c>
      <c r="W3007" t="n">
        <v>0</v>
      </c>
      <c r="X3007" s="6" t="n"/>
      <c r="Z3007" s="6" t="n">
        <v>50556</v>
      </c>
      <c r="AA3007" t="inlineStr">
        <is>
          <t>n.a.</t>
        </is>
      </c>
      <c r="AB3007" s="6" t="n">
        <v>50556</v>
      </c>
      <c r="AC3007" t="inlineStr"/>
      <c r="AD3007" s="6" t="n">
        <v>50405</v>
      </c>
    </row>
    <row r="3008">
      <c r="A3008" t="inlineStr">
        <is>
          <t>V100061</t>
        </is>
      </c>
      <c r="B3008" t="inlineStr">
        <is>
          <t>2025-0008</t>
        </is>
      </c>
      <c r="C3008" t="n">
        <v>102</v>
      </c>
      <c r="D3008" t="inlineStr"/>
      <c r="E3008" t="inlineStr">
        <is>
          <t>Rail Cargo Austria AG</t>
        </is>
      </c>
      <c r="F3008" t="inlineStr">
        <is>
          <t>WBA</t>
        </is>
      </c>
      <c r="G3008" t="inlineStr">
        <is>
          <t>EANOS_95</t>
        </is>
      </c>
      <c r="H3008" t="n">
        <v>0</v>
      </c>
      <c r="I3008" s="6" t="n">
        <v>0</v>
      </c>
      <c r="J3008" s="6" t="n">
        <v>0</v>
      </c>
      <c r="K3008" t="inlineStr">
        <is>
          <t>plan_deliver_newbuild</t>
        </is>
      </c>
      <c r="L3008" s="6" t="n">
        <v>46174</v>
      </c>
      <c r="M3008" s="6" t="n">
        <v>50556</v>
      </c>
      <c r="N3008" t="n">
        <v>5020</v>
      </c>
      <c r="O3008" s="6" t="n">
        <v>50556</v>
      </c>
      <c r="S3008" t="inlineStr">
        <is>
          <t>n.a.</t>
        </is>
      </c>
      <c r="T3008" s="6" t="n">
        <v>0</v>
      </c>
      <c r="U3008" s="6" t="n">
        <v>0</v>
      </c>
      <c r="V3008" t="n">
        <v>0</v>
      </c>
      <c r="W3008" t="n">
        <v>0</v>
      </c>
      <c r="X3008" s="6" t="n"/>
      <c r="Z3008" s="6" t="n">
        <v>50556</v>
      </c>
      <c r="AA3008" t="inlineStr">
        <is>
          <t>n.a.</t>
        </is>
      </c>
      <c r="AB3008" s="6" t="n">
        <v>50556</v>
      </c>
      <c r="AC3008" t="inlineStr"/>
      <c r="AD3008" s="6" t="n">
        <v>50405</v>
      </c>
    </row>
    <row r="3009">
      <c r="A3009" t="inlineStr">
        <is>
          <t>V100061</t>
        </is>
      </c>
      <c r="B3009" t="inlineStr">
        <is>
          <t>2025-0008</t>
        </is>
      </c>
      <c r="C3009" t="n">
        <v>103</v>
      </c>
      <c r="D3009" t="inlineStr"/>
      <c r="E3009" t="inlineStr">
        <is>
          <t>Rail Cargo Austria AG</t>
        </is>
      </c>
      <c r="F3009" t="inlineStr">
        <is>
          <t>WBA</t>
        </is>
      </c>
      <c r="G3009" t="inlineStr">
        <is>
          <t>EANOS_95</t>
        </is>
      </c>
      <c r="H3009" t="n">
        <v>0</v>
      </c>
      <c r="I3009" s="6" t="n">
        <v>0</v>
      </c>
      <c r="J3009" s="6" t="n">
        <v>0</v>
      </c>
      <c r="K3009" t="inlineStr">
        <is>
          <t>plan_deliver_newbuild</t>
        </is>
      </c>
      <c r="L3009" s="6" t="n">
        <v>46174</v>
      </c>
      <c r="M3009" s="6" t="n">
        <v>50556</v>
      </c>
      <c r="N3009" t="n">
        <v>5020</v>
      </c>
      <c r="O3009" s="6" t="n">
        <v>50556</v>
      </c>
      <c r="S3009" t="inlineStr">
        <is>
          <t>n.a.</t>
        </is>
      </c>
      <c r="T3009" s="6" t="n">
        <v>0</v>
      </c>
      <c r="U3009" s="6" t="n">
        <v>0</v>
      </c>
      <c r="V3009" t="n">
        <v>0</v>
      </c>
      <c r="W3009" t="n">
        <v>0</v>
      </c>
      <c r="X3009" s="6" t="n"/>
      <c r="Z3009" s="6" t="n">
        <v>50556</v>
      </c>
      <c r="AA3009" t="inlineStr">
        <is>
          <t>n.a.</t>
        </is>
      </c>
      <c r="AB3009" s="6" t="n">
        <v>50556</v>
      </c>
      <c r="AC3009" t="inlineStr"/>
      <c r="AD3009" s="6" t="n">
        <v>50405</v>
      </c>
    </row>
    <row r="3010">
      <c r="A3010" t="inlineStr">
        <is>
          <t>V100061</t>
        </is>
      </c>
      <c r="B3010" t="inlineStr">
        <is>
          <t>2025-0008</t>
        </is>
      </c>
      <c r="C3010" t="n">
        <v>104</v>
      </c>
      <c r="D3010" t="inlineStr"/>
      <c r="E3010" t="inlineStr">
        <is>
          <t>Rail Cargo Austria AG</t>
        </is>
      </c>
      <c r="F3010" t="inlineStr">
        <is>
          <t>WBA</t>
        </is>
      </c>
      <c r="G3010" t="inlineStr">
        <is>
          <t>EANOS_95</t>
        </is>
      </c>
      <c r="H3010" t="n">
        <v>0</v>
      </c>
      <c r="I3010" s="6" t="n">
        <v>0</v>
      </c>
      <c r="J3010" s="6" t="n">
        <v>0</v>
      </c>
      <c r="K3010" t="inlineStr">
        <is>
          <t>plan_deliver_newbuild</t>
        </is>
      </c>
      <c r="L3010" s="6" t="n">
        <v>46174</v>
      </c>
      <c r="M3010" s="6" t="n">
        <v>50556</v>
      </c>
      <c r="N3010" t="n">
        <v>5020</v>
      </c>
      <c r="O3010" s="6" t="n">
        <v>50556</v>
      </c>
      <c r="S3010" t="inlineStr">
        <is>
          <t>n.a.</t>
        </is>
      </c>
      <c r="T3010" s="6" t="n">
        <v>0</v>
      </c>
      <c r="U3010" s="6" t="n">
        <v>0</v>
      </c>
      <c r="V3010" t="n">
        <v>0</v>
      </c>
      <c r="W3010" t="n">
        <v>0</v>
      </c>
      <c r="X3010" s="6" t="n"/>
      <c r="Z3010" s="6" t="n">
        <v>50556</v>
      </c>
      <c r="AA3010" t="inlineStr">
        <is>
          <t>n.a.</t>
        </is>
      </c>
      <c r="AB3010" s="6" t="n">
        <v>50556</v>
      </c>
      <c r="AC3010" t="inlineStr"/>
      <c r="AD3010" s="6" t="n">
        <v>50405</v>
      </c>
    </row>
    <row r="3011">
      <c r="A3011" t="inlineStr">
        <is>
          <t>V100061</t>
        </is>
      </c>
      <c r="B3011" t="inlineStr">
        <is>
          <t>2025-0008</t>
        </is>
      </c>
      <c r="C3011" t="n">
        <v>105</v>
      </c>
      <c r="D3011" t="inlineStr"/>
      <c r="E3011" t="inlineStr">
        <is>
          <t>Rail Cargo Austria AG</t>
        </is>
      </c>
      <c r="F3011" t="inlineStr">
        <is>
          <t>WBA</t>
        </is>
      </c>
      <c r="G3011" t="inlineStr">
        <is>
          <t>EANOS_95</t>
        </is>
      </c>
      <c r="H3011" t="n">
        <v>0</v>
      </c>
      <c r="I3011" s="6" t="n">
        <v>0</v>
      </c>
      <c r="J3011" s="6" t="n">
        <v>0</v>
      </c>
      <c r="K3011" t="inlineStr">
        <is>
          <t>plan_deliver_newbuild</t>
        </is>
      </c>
      <c r="L3011" s="6" t="n">
        <v>46174</v>
      </c>
      <c r="M3011" s="6" t="n">
        <v>50556</v>
      </c>
      <c r="N3011" t="n">
        <v>5020</v>
      </c>
      <c r="O3011" s="6" t="n">
        <v>50556</v>
      </c>
      <c r="S3011" t="inlineStr">
        <is>
          <t>n.a.</t>
        </is>
      </c>
      <c r="T3011" s="6" t="n">
        <v>0</v>
      </c>
      <c r="U3011" s="6" t="n">
        <v>0</v>
      </c>
      <c r="V3011" t="n">
        <v>0</v>
      </c>
      <c r="W3011" t="n">
        <v>0</v>
      </c>
      <c r="X3011" s="6" t="n"/>
      <c r="Z3011" s="6" t="n">
        <v>50556</v>
      </c>
      <c r="AA3011" t="inlineStr">
        <is>
          <t>n.a.</t>
        </is>
      </c>
      <c r="AB3011" s="6" t="n">
        <v>50556</v>
      </c>
      <c r="AC3011" t="inlineStr"/>
      <c r="AD3011" s="6" t="n">
        <v>50405</v>
      </c>
    </row>
    <row r="3012">
      <c r="A3012" t="inlineStr">
        <is>
          <t>V100061</t>
        </is>
      </c>
      <c r="B3012" t="inlineStr">
        <is>
          <t>2025-0008</t>
        </is>
      </c>
      <c r="C3012" t="n">
        <v>106</v>
      </c>
      <c r="D3012" t="inlineStr"/>
      <c r="E3012" t="inlineStr">
        <is>
          <t>Rail Cargo Austria AG</t>
        </is>
      </c>
      <c r="F3012" t="inlineStr">
        <is>
          <t>WBA</t>
        </is>
      </c>
      <c r="G3012" t="inlineStr">
        <is>
          <t>EANOS_95</t>
        </is>
      </c>
      <c r="H3012" t="n">
        <v>0</v>
      </c>
      <c r="I3012" s="6" t="n">
        <v>0</v>
      </c>
      <c r="J3012" s="6" t="n">
        <v>0</v>
      </c>
      <c r="K3012" t="inlineStr">
        <is>
          <t>plan_deliver_newbuild</t>
        </is>
      </c>
      <c r="L3012" s="6" t="n">
        <v>46174</v>
      </c>
      <c r="M3012" s="6" t="n">
        <v>50556</v>
      </c>
      <c r="N3012" t="n">
        <v>5020</v>
      </c>
      <c r="O3012" s="6" t="n">
        <v>50556</v>
      </c>
      <c r="S3012" t="inlineStr">
        <is>
          <t>n.a.</t>
        </is>
      </c>
      <c r="T3012" s="6" t="n">
        <v>0</v>
      </c>
      <c r="U3012" s="6" t="n">
        <v>0</v>
      </c>
      <c r="V3012" t="n">
        <v>0</v>
      </c>
      <c r="W3012" t="n">
        <v>0</v>
      </c>
      <c r="X3012" s="6" t="n"/>
      <c r="Z3012" s="6" t="n">
        <v>50556</v>
      </c>
      <c r="AA3012" t="inlineStr">
        <is>
          <t>n.a.</t>
        </is>
      </c>
      <c r="AB3012" s="6" t="n">
        <v>50556</v>
      </c>
      <c r="AC3012" t="inlineStr"/>
      <c r="AD3012" s="6" t="n">
        <v>50405</v>
      </c>
    </row>
    <row r="3013">
      <c r="A3013" t="inlineStr">
        <is>
          <t>V100061</t>
        </is>
      </c>
      <c r="B3013" t="inlineStr">
        <is>
          <t>2025-0008</t>
        </is>
      </c>
      <c r="C3013" t="n">
        <v>107</v>
      </c>
      <c r="D3013" t="inlineStr"/>
      <c r="E3013" t="inlineStr">
        <is>
          <t>Rail Cargo Austria AG</t>
        </is>
      </c>
      <c r="F3013" t="inlineStr">
        <is>
          <t>WBA</t>
        </is>
      </c>
      <c r="G3013" t="inlineStr">
        <is>
          <t>EANOS_95</t>
        </is>
      </c>
      <c r="H3013" t="n">
        <v>0</v>
      </c>
      <c r="I3013" s="6" t="n">
        <v>0</v>
      </c>
      <c r="J3013" s="6" t="n">
        <v>0</v>
      </c>
      <c r="K3013" t="inlineStr">
        <is>
          <t>plan_deliver_newbuild</t>
        </is>
      </c>
      <c r="L3013" s="6" t="n">
        <v>46174</v>
      </c>
      <c r="M3013" s="6" t="n">
        <v>50556</v>
      </c>
      <c r="N3013" t="n">
        <v>5020</v>
      </c>
      <c r="O3013" s="6" t="n">
        <v>50556</v>
      </c>
      <c r="S3013" t="inlineStr">
        <is>
          <t>n.a.</t>
        </is>
      </c>
      <c r="T3013" s="6" t="n">
        <v>0</v>
      </c>
      <c r="U3013" s="6" t="n">
        <v>0</v>
      </c>
      <c r="V3013" t="n">
        <v>0</v>
      </c>
      <c r="W3013" t="n">
        <v>0</v>
      </c>
      <c r="X3013" s="6" t="n"/>
      <c r="Z3013" s="6" t="n">
        <v>50556</v>
      </c>
      <c r="AA3013" t="inlineStr">
        <is>
          <t>n.a.</t>
        </is>
      </c>
      <c r="AB3013" s="6" t="n">
        <v>50556</v>
      </c>
      <c r="AC3013" t="inlineStr"/>
      <c r="AD3013" s="6" t="n">
        <v>50405</v>
      </c>
    </row>
    <row r="3014">
      <c r="A3014" t="inlineStr">
        <is>
          <t>V100061</t>
        </is>
      </c>
      <c r="B3014" t="inlineStr">
        <is>
          <t>2025-0008</t>
        </is>
      </c>
      <c r="C3014" t="n">
        <v>108</v>
      </c>
      <c r="D3014" t="inlineStr"/>
      <c r="E3014" t="inlineStr">
        <is>
          <t>Rail Cargo Austria AG</t>
        </is>
      </c>
      <c r="F3014" t="inlineStr">
        <is>
          <t>WBA</t>
        </is>
      </c>
      <c r="G3014" t="inlineStr">
        <is>
          <t>EANOS_95</t>
        </is>
      </c>
      <c r="H3014" t="n">
        <v>0</v>
      </c>
      <c r="I3014" s="6" t="n">
        <v>0</v>
      </c>
      <c r="J3014" s="6" t="n">
        <v>0</v>
      </c>
      <c r="K3014" t="inlineStr">
        <is>
          <t>plan_deliver_newbuild</t>
        </is>
      </c>
      <c r="L3014" s="6" t="n">
        <v>46174</v>
      </c>
      <c r="M3014" s="6" t="n">
        <v>50556</v>
      </c>
      <c r="N3014" t="n">
        <v>5020</v>
      </c>
      <c r="O3014" s="6" t="n">
        <v>50556</v>
      </c>
      <c r="S3014" t="inlineStr">
        <is>
          <t>n.a.</t>
        </is>
      </c>
      <c r="T3014" s="6" t="n">
        <v>0</v>
      </c>
      <c r="U3014" s="6" t="n">
        <v>0</v>
      </c>
      <c r="V3014" t="n">
        <v>0</v>
      </c>
      <c r="W3014" t="n">
        <v>0</v>
      </c>
      <c r="X3014" s="6" t="n"/>
      <c r="Z3014" s="6" t="n">
        <v>50556</v>
      </c>
      <c r="AA3014" t="inlineStr">
        <is>
          <t>n.a.</t>
        </is>
      </c>
      <c r="AB3014" s="6" t="n">
        <v>50556</v>
      </c>
      <c r="AC3014" t="inlineStr"/>
      <c r="AD3014" s="6" t="n">
        <v>50405</v>
      </c>
    </row>
    <row r="3015">
      <c r="A3015" t="inlineStr">
        <is>
          <t>V100061</t>
        </is>
      </c>
      <c r="B3015" t="inlineStr">
        <is>
          <t>2025-0008</t>
        </is>
      </c>
      <c r="C3015" t="n">
        <v>109</v>
      </c>
      <c r="D3015" t="inlineStr"/>
      <c r="E3015" t="inlineStr">
        <is>
          <t>Rail Cargo Austria AG</t>
        </is>
      </c>
      <c r="F3015" t="inlineStr">
        <is>
          <t>WBA</t>
        </is>
      </c>
      <c r="G3015" t="inlineStr">
        <is>
          <t>EANOS_95</t>
        </is>
      </c>
      <c r="H3015" t="n">
        <v>0</v>
      </c>
      <c r="I3015" s="6" t="n">
        <v>0</v>
      </c>
      <c r="J3015" s="6" t="n">
        <v>0</v>
      </c>
      <c r="K3015" t="inlineStr">
        <is>
          <t>plan_deliver_newbuild</t>
        </is>
      </c>
      <c r="L3015" s="6" t="n">
        <v>46174</v>
      </c>
      <c r="M3015" s="6" t="n">
        <v>50556</v>
      </c>
      <c r="N3015" t="n">
        <v>5020</v>
      </c>
      <c r="O3015" s="6" t="n">
        <v>50556</v>
      </c>
      <c r="S3015" t="inlineStr">
        <is>
          <t>n.a.</t>
        </is>
      </c>
      <c r="T3015" s="6" t="n">
        <v>0</v>
      </c>
      <c r="U3015" s="6" t="n">
        <v>0</v>
      </c>
      <c r="V3015" t="n">
        <v>0</v>
      </c>
      <c r="W3015" t="n">
        <v>0</v>
      </c>
      <c r="X3015" s="6" t="n"/>
      <c r="Z3015" s="6" t="n">
        <v>50556</v>
      </c>
      <c r="AA3015" t="inlineStr">
        <is>
          <t>n.a.</t>
        </is>
      </c>
      <c r="AB3015" s="6" t="n">
        <v>50556</v>
      </c>
      <c r="AC3015" t="inlineStr"/>
      <c r="AD3015" s="6" t="n">
        <v>50405</v>
      </c>
    </row>
    <row r="3016">
      <c r="A3016" t="inlineStr">
        <is>
          <t>V100061</t>
        </is>
      </c>
      <c r="B3016" t="inlineStr">
        <is>
          <t>2025-0008</t>
        </is>
      </c>
      <c r="C3016" t="n">
        <v>110</v>
      </c>
      <c r="D3016" t="inlineStr"/>
      <c r="E3016" t="inlineStr">
        <is>
          <t>Rail Cargo Austria AG</t>
        </is>
      </c>
      <c r="F3016" t="inlineStr">
        <is>
          <t>WBA</t>
        </is>
      </c>
      <c r="G3016" t="inlineStr">
        <is>
          <t>EANOS_95</t>
        </is>
      </c>
      <c r="H3016" t="n">
        <v>0</v>
      </c>
      <c r="I3016" s="6" t="n">
        <v>0</v>
      </c>
      <c r="J3016" s="6" t="n">
        <v>0</v>
      </c>
      <c r="K3016" t="inlineStr">
        <is>
          <t>plan_deliver_newbuild</t>
        </is>
      </c>
      <c r="L3016" s="6" t="n">
        <v>46174</v>
      </c>
      <c r="M3016" s="6" t="n">
        <v>50556</v>
      </c>
      <c r="N3016" t="n">
        <v>5020</v>
      </c>
      <c r="O3016" s="6" t="n">
        <v>50556</v>
      </c>
      <c r="S3016" t="inlineStr">
        <is>
          <t>n.a.</t>
        </is>
      </c>
      <c r="T3016" s="6" t="n">
        <v>0</v>
      </c>
      <c r="U3016" s="6" t="n">
        <v>0</v>
      </c>
      <c r="V3016" t="n">
        <v>0</v>
      </c>
      <c r="W3016" t="n">
        <v>0</v>
      </c>
      <c r="X3016" s="6" t="n"/>
      <c r="Z3016" s="6" t="n">
        <v>50556</v>
      </c>
      <c r="AA3016" t="inlineStr">
        <is>
          <t>n.a.</t>
        </is>
      </c>
      <c r="AB3016" s="6" t="n">
        <v>50556</v>
      </c>
      <c r="AC3016" t="inlineStr"/>
      <c r="AD3016" s="6" t="n">
        <v>50405</v>
      </c>
    </row>
    <row r="3017">
      <c r="A3017" t="inlineStr">
        <is>
          <t>V100061</t>
        </is>
      </c>
      <c r="B3017" t="inlineStr">
        <is>
          <t>2025-0008</t>
        </is>
      </c>
      <c r="C3017" t="n">
        <v>111</v>
      </c>
      <c r="D3017" t="inlineStr"/>
      <c r="E3017" t="inlineStr">
        <is>
          <t>Rail Cargo Austria AG</t>
        </is>
      </c>
      <c r="F3017" t="inlineStr">
        <is>
          <t>WBA</t>
        </is>
      </c>
      <c r="G3017" t="inlineStr">
        <is>
          <t>EANOS_95</t>
        </is>
      </c>
      <c r="H3017" t="n">
        <v>0</v>
      </c>
      <c r="I3017" s="6" t="n">
        <v>0</v>
      </c>
      <c r="J3017" s="6" t="n">
        <v>0</v>
      </c>
      <c r="K3017" t="inlineStr">
        <is>
          <t>plan_deliver_newbuild</t>
        </is>
      </c>
      <c r="L3017" s="6" t="n">
        <v>46174</v>
      </c>
      <c r="M3017" s="6" t="n">
        <v>50556</v>
      </c>
      <c r="N3017" t="n">
        <v>5020</v>
      </c>
      <c r="O3017" s="6" t="n">
        <v>50556</v>
      </c>
      <c r="S3017" t="inlineStr">
        <is>
          <t>n.a.</t>
        </is>
      </c>
      <c r="T3017" s="6" t="n">
        <v>0</v>
      </c>
      <c r="U3017" s="6" t="n">
        <v>0</v>
      </c>
      <c r="V3017" t="n">
        <v>0</v>
      </c>
      <c r="W3017" t="n">
        <v>0</v>
      </c>
      <c r="X3017" s="6" t="n"/>
      <c r="Z3017" s="6" t="n">
        <v>50556</v>
      </c>
      <c r="AA3017" t="inlineStr">
        <is>
          <t>n.a.</t>
        </is>
      </c>
      <c r="AB3017" s="6" t="n">
        <v>50556</v>
      </c>
      <c r="AC3017" t="inlineStr"/>
      <c r="AD3017" s="6" t="n">
        <v>50405</v>
      </c>
    </row>
    <row r="3018">
      <c r="A3018" t="inlineStr">
        <is>
          <t>V100061</t>
        </is>
      </c>
      <c r="B3018" t="inlineStr">
        <is>
          <t>2025-0008</t>
        </is>
      </c>
      <c r="C3018" t="n">
        <v>112</v>
      </c>
      <c r="D3018" t="inlineStr"/>
      <c r="E3018" t="inlineStr">
        <is>
          <t>Rail Cargo Austria AG</t>
        </is>
      </c>
      <c r="F3018" t="inlineStr">
        <is>
          <t>WBA</t>
        </is>
      </c>
      <c r="G3018" t="inlineStr">
        <is>
          <t>EANOS_95</t>
        </is>
      </c>
      <c r="H3018" t="n">
        <v>0</v>
      </c>
      <c r="I3018" s="6" t="n">
        <v>0</v>
      </c>
      <c r="J3018" s="6" t="n">
        <v>0</v>
      </c>
      <c r="K3018" t="inlineStr">
        <is>
          <t>plan_deliver_newbuild</t>
        </is>
      </c>
      <c r="L3018" s="6" t="n">
        <v>46174</v>
      </c>
      <c r="M3018" s="6" t="n">
        <v>50556</v>
      </c>
      <c r="N3018" t="n">
        <v>5020</v>
      </c>
      <c r="O3018" s="6" t="n">
        <v>50556</v>
      </c>
      <c r="S3018" t="inlineStr">
        <is>
          <t>n.a.</t>
        </is>
      </c>
      <c r="T3018" s="6" t="n">
        <v>0</v>
      </c>
      <c r="U3018" s="6" t="n">
        <v>0</v>
      </c>
      <c r="V3018" t="n">
        <v>0</v>
      </c>
      <c r="W3018" t="n">
        <v>0</v>
      </c>
      <c r="X3018" s="6" t="n"/>
      <c r="Z3018" s="6" t="n">
        <v>50556</v>
      </c>
      <c r="AA3018" t="inlineStr">
        <is>
          <t>n.a.</t>
        </is>
      </c>
      <c r="AB3018" s="6" t="n">
        <v>50556</v>
      </c>
      <c r="AC3018" t="inlineStr"/>
      <c r="AD3018" s="6" t="n">
        <v>50405</v>
      </c>
    </row>
    <row r="3019">
      <c r="A3019" t="inlineStr">
        <is>
          <t>V100061</t>
        </is>
      </c>
      <c r="B3019" t="inlineStr">
        <is>
          <t>2025-0008</t>
        </is>
      </c>
      <c r="C3019" t="n">
        <v>113</v>
      </c>
      <c r="D3019" t="inlineStr"/>
      <c r="E3019" t="inlineStr">
        <is>
          <t>Rail Cargo Austria AG</t>
        </is>
      </c>
      <c r="F3019" t="inlineStr">
        <is>
          <t>WBA</t>
        </is>
      </c>
      <c r="G3019" t="inlineStr">
        <is>
          <t>EANOS_95</t>
        </is>
      </c>
      <c r="H3019" t="n">
        <v>0</v>
      </c>
      <c r="I3019" s="6" t="n">
        <v>0</v>
      </c>
      <c r="J3019" s="6" t="n">
        <v>0</v>
      </c>
      <c r="K3019" t="inlineStr">
        <is>
          <t>plan_deliver_newbuild</t>
        </is>
      </c>
      <c r="L3019" s="6" t="n">
        <v>46174</v>
      </c>
      <c r="M3019" s="6" t="n">
        <v>50556</v>
      </c>
      <c r="N3019" t="n">
        <v>5020</v>
      </c>
      <c r="O3019" s="6" t="n">
        <v>50556</v>
      </c>
      <c r="S3019" t="inlineStr">
        <is>
          <t>n.a.</t>
        </is>
      </c>
      <c r="T3019" s="6" t="n">
        <v>0</v>
      </c>
      <c r="U3019" s="6" t="n">
        <v>0</v>
      </c>
      <c r="V3019" t="n">
        <v>0</v>
      </c>
      <c r="W3019" t="n">
        <v>0</v>
      </c>
      <c r="X3019" s="6" t="n"/>
      <c r="Z3019" s="6" t="n">
        <v>50556</v>
      </c>
      <c r="AA3019" t="inlineStr">
        <is>
          <t>n.a.</t>
        </is>
      </c>
      <c r="AB3019" s="6" t="n">
        <v>50556</v>
      </c>
      <c r="AC3019" t="inlineStr"/>
      <c r="AD3019" s="6" t="n">
        <v>50405</v>
      </c>
    </row>
    <row r="3020">
      <c r="A3020" t="inlineStr">
        <is>
          <t>V100061</t>
        </is>
      </c>
      <c r="B3020" t="inlineStr">
        <is>
          <t>2025-0008</t>
        </is>
      </c>
      <c r="C3020" t="n">
        <v>114</v>
      </c>
      <c r="D3020" t="inlineStr"/>
      <c r="E3020" t="inlineStr">
        <is>
          <t>Rail Cargo Austria AG</t>
        </is>
      </c>
      <c r="F3020" t="inlineStr">
        <is>
          <t>WBA</t>
        </is>
      </c>
      <c r="G3020" t="inlineStr">
        <is>
          <t>EANOS_95</t>
        </is>
      </c>
      <c r="H3020" t="n">
        <v>0</v>
      </c>
      <c r="I3020" s="6" t="n">
        <v>0</v>
      </c>
      <c r="J3020" s="6" t="n">
        <v>0</v>
      </c>
      <c r="K3020" t="inlineStr">
        <is>
          <t>plan_deliver_newbuild</t>
        </is>
      </c>
      <c r="L3020" s="6" t="n">
        <v>46204</v>
      </c>
      <c r="M3020" s="6" t="n">
        <v>50586</v>
      </c>
      <c r="N3020" t="n">
        <v>5020</v>
      </c>
      <c r="O3020" s="6" t="n">
        <v>50586</v>
      </c>
      <c r="S3020" t="inlineStr">
        <is>
          <t>n.a.</t>
        </is>
      </c>
      <c r="T3020" s="6" t="n">
        <v>0</v>
      </c>
      <c r="U3020" s="6" t="n">
        <v>0</v>
      </c>
      <c r="V3020" t="n">
        <v>0</v>
      </c>
      <c r="W3020" t="n">
        <v>0</v>
      </c>
      <c r="X3020" s="6" t="n"/>
      <c r="Z3020" s="6" t="n">
        <v>50586</v>
      </c>
      <c r="AA3020" t="inlineStr">
        <is>
          <t>n.a.</t>
        </is>
      </c>
      <c r="AB3020" s="6" t="n">
        <v>50586</v>
      </c>
      <c r="AC3020" t="inlineStr"/>
      <c r="AD3020" s="6" t="n">
        <v>50435</v>
      </c>
    </row>
    <row r="3021">
      <c r="A3021" t="inlineStr">
        <is>
          <t>V100061</t>
        </is>
      </c>
      <c r="B3021" t="inlineStr">
        <is>
          <t>2025-0008</t>
        </is>
      </c>
      <c r="C3021" t="n">
        <v>115</v>
      </c>
      <c r="D3021" t="inlineStr"/>
      <c r="E3021" t="inlineStr">
        <is>
          <t>Rail Cargo Austria AG</t>
        </is>
      </c>
      <c r="F3021" t="inlineStr">
        <is>
          <t>WBA</t>
        </is>
      </c>
      <c r="G3021" t="inlineStr">
        <is>
          <t>EANOS_95</t>
        </is>
      </c>
      <c r="H3021" t="n">
        <v>0</v>
      </c>
      <c r="I3021" s="6" t="n">
        <v>0</v>
      </c>
      <c r="J3021" s="6" t="n">
        <v>0</v>
      </c>
      <c r="K3021" t="inlineStr">
        <is>
          <t>plan_deliver_newbuild</t>
        </is>
      </c>
      <c r="L3021" s="6" t="n">
        <v>46204</v>
      </c>
      <c r="M3021" s="6" t="n">
        <v>50586</v>
      </c>
      <c r="N3021" t="n">
        <v>5020</v>
      </c>
      <c r="O3021" s="6" t="n">
        <v>50586</v>
      </c>
      <c r="S3021" t="inlineStr">
        <is>
          <t>n.a.</t>
        </is>
      </c>
      <c r="T3021" s="6" t="n">
        <v>0</v>
      </c>
      <c r="U3021" s="6" t="n">
        <v>0</v>
      </c>
      <c r="V3021" t="n">
        <v>0</v>
      </c>
      <c r="W3021" t="n">
        <v>0</v>
      </c>
      <c r="X3021" s="6" t="n"/>
      <c r="Z3021" s="6" t="n">
        <v>50586</v>
      </c>
      <c r="AA3021" t="inlineStr">
        <is>
          <t>n.a.</t>
        </is>
      </c>
      <c r="AB3021" s="6" t="n">
        <v>50586</v>
      </c>
      <c r="AC3021" t="inlineStr"/>
      <c r="AD3021" s="6" t="n">
        <v>50435</v>
      </c>
    </row>
    <row r="3022">
      <c r="A3022" t="inlineStr">
        <is>
          <t>V100061</t>
        </is>
      </c>
      <c r="B3022" t="inlineStr">
        <is>
          <t>2025-0008</t>
        </is>
      </c>
      <c r="C3022" t="n">
        <v>116</v>
      </c>
      <c r="D3022" t="inlineStr"/>
      <c r="E3022" t="inlineStr">
        <is>
          <t>Rail Cargo Austria AG</t>
        </is>
      </c>
      <c r="F3022" t="inlineStr">
        <is>
          <t>WBA</t>
        </is>
      </c>
      <c r="G3022" t="inlineStr">
        <is>
          <t>EANOS_95</t>
        </is>
      </c>
      <c r="H3022" t="n">
        <v>0</v>
      </c>
      <c r="I3022" s="6" t="n">
        <v>0</v>
      </c>
      <c r="J3022" s="6" t="n">
        <v>0</v>
      </c>
      <c r="K3022" t="inlineStr">
        <is>
          <t>plan_deliver_newbuild</t>
        </is>
      </c>
      <c r="L3022" s="6" t="n">
        <v>46204</v>
      </c>
      <c r="M3022" s="6" t="n">
        <v>50586</v>
      </c>
      <c r="N3022" t="n">
        <v>5020</v>
      </c>
      <c r="O3022" s="6" t="n">
        <v>50586</v>
      </c>
      <c r="S3022" t="inlineStr">
        <is>
          <t>n.a.</t>
        </is>
      </c>
      <c r="T3022" s="6" t="n">
        <v>0</v>
      </c>
      <c r="U3022" s="6" t="n">
        <v>0</v>
      </c>
      <c r="V3022" t="n">
        <v>0</v>
      </c>
      <c r="W3022" t="n">
        <v>0</v>
      </c>
      <c r="X3022" s="6" t="n"/>
      <c r="Z3022" s="6" t="n">
        <v>50586</v>
      </c>
      <c r="AA3022" t="inlineStr">
        <is>
          <t>n.a.</t>
        </is>
      </c>
      <c r="AB3022" s="6" t="n">
        <v>50586</v>
      </c>
      <c r="AC3022" t="inlineStr"/>
      <c r="AD3022" s="6" t="n">
        <v>50435</v>
      </c>
    </row>
    <row r="3023">
      <c r="A3023" t="inlineStr">
        <is>
          <t>V100061</t>
        </is>
      </c>
      <c r="B3023" t="inlineStr">
        <is>
          <t>2025-0008</t>
        </is>
      </c>
      <c r="C3023" t="n">
        <v>117</v>
      </c>
      <c r="D3023" t="inlineStr"/>
      <c r="E3023" t="inlineStr">
        <is>
          <t>Rail Cargo Austria AG</t>
        </is>
      </c>
      <c r="F3023" t="inlineStr">
        <is>
          <t>WBA</t>
        </is>
      </c>
      <c r="G3023" t="inlineStr">
        <is>
          <t>EANOS_95</t>
        </is>
      </c>
      <c r="H3023" t="n">
        <v>0</v>
      </c>
      <c r="I3023" s="6" t="n">
        <v>0</v>
      </c>
      <c r="J3023" s="6" t="n">
        <v>0</v>
      </c>
      <c r="K3023" t="inlineStr">
        <is>
          <t>plan_deliver_newbuild</t>
        </is>
      </c>
      <c r="L3023" s="6" t="n">
        <v>46204</v>
      </c>
      <c r="M3023" s="6" t="n">
        <v>50586</v>
      </c>
      <c r="N3023" t="n">
        <v>5020</v>
      </c>
      <c r="O3023" s="6" t="n">
        <v>50586</v>
      </c>
      <c r="S3023" t="inlineStr">
        <is>
          <t>n.a.</t>
        </is>
      </c>
      <c r="T3023" s="6" t="n">
        <v>0</v>
      </c>
      <c r="U3023" s="6" t="n">
        <v>0</v>
      </c>
      <c r="V3023" t="n">
        <v>0</v>
      </c>
      <c r="W3023" t="n">
        <v>0</v>
      </c>
      <c r="X3023" s="6" t="n"/>
      <c r="Z3023" s="6" t="n">
        <v>50586</v>
      </c>
      <c r="AA3023" t="inlineStr">
        <is>
          <t>n.a.</t>
        </is>
      </c>
      <c r="AB3023" s="6" t="n">
        <v>50586</v>
      </c>
      <c r="AC3023" t="inlineStr"/>
      <c r="AD3023" s="6" t="n">
        <v>50435</v>
      </c>
    </row>
    <row r="3024">
      <c r="A3024" t="inlineStr">
        <is>
          <t>V100061</t>
        </is>
      </c>
      <c r="B3024" t="inlineStr">
        <is>
          <t>2025-0008</t>
        </is>
      </c>
      <c r="C3024" t="n">
        <v>118</v>
      </c>
      <c r="D3024" t="inlineStr"/>
      <c r="E3024" t="inlineStr">
        <is>
          <t>Rail Cargo Austria AG</t>
        </is>
      </c>
      <c r="F3024" t="inlineStr">
        <is>
          <t>WBA</t>
        </is>
      </c>
      <c r="G3024" t="inlineStr">
        <is>
          <t>EANOS_95</t>
        </is>
      </c>
      <c r="H3024" t="n">
        <v>0</v>
      </c>
      <c r="I3024" s="6" t="n">
        <v>0</v>
      </c>
      <c r="J3024" s="6" t="n">
        <v>0</v>
      </c>
      <c r="K3024" t="inlineStr">
        <is>
          <t>plan_deliver_newbuild</t>
        </is>
      </c>
      <c r="L3024" s="6" t="n">
        <v>46204</v>
      </c>
      <c r="M3024" s="6" t="n">
        <v>50586</v>
      </c>
      <c r="N3024" t="n">
        <v>5020</v>
      </c>
      <c r="O3024" s="6" t="n">
        <v>50586</v>
      </c>
      <c r="S3024" t="inlineStr">
        <is>
          <t>n.a.</t>
        </is>
      </c>
      <c r="T3024" s="6" t="n">
        <v>0</v>
      </c>
      <c r="U3024" s="6" t="n">
        <v>0</v>
      </c>
      <c r="V3024" t="n">
        <v>0</v>
      </c>
      <c r="W3024" t="n">
        <v>0</v>
      </c>
      <c r="X3024" s="6" t="n"/>
      <c r="Z3024" s="6" t="n">
        <v>50586</v>
      </c>
      <c r="AA3024" t="inlineStr">
        <is>
          <t>n.a.</t>
        </is>
      </c>
      <c r="AB3024" s="6" t="n">
        <v>50586</v>
      </c>
      <c r="AC3024" t="inlineStr"/>
      <c r="AD3024" s="6" t="n">
        <v>50435</v>
      </c>
    </row>
    <row r="3025">
      <c r="A3025" t="inlineStr">
        <is>
          <t>V100061</t>
        </is>
      </c>
      <c r="B3025" t="inlineStr">
        <is>
          <t>2025-0008</t>
        </is>
      </c>
      <c r="C3025" t="n">
        <v>119</v>
      </c>
      <c r="D3025" t="inlineStr"/>
      <c r="E3025" t="inlineStr">
        <is>
          <t>Rail Cargo Austria AG</t>
        </is>
      </c>
      <c r="F3025" t="inlineStr">
        <is>
          <t>WBA</t>
        </is>
      </c>
      <c r="G3025" t="inlineStr">
        <is>
          <t>EANOS_95</t>
        </is>
      </c>
      <c r="H3025" t="n">
        <v>0</v>
      </c>
      <c r="I3025" s="6" t="n">
        <v>0</v>
      </c>
      <c r="J3025" s="6" t="n">
        <v>0</v>
      </c>
      <c r="K3025" t="inlineStr">
        <is>
          <t>plan_deliver_newbuild</t>
        </is>
      </c>
      <c r="L3025" s="6" t="n">
        <v>46204</v>
      </c>
      <c r="M3025" s="6" t="n">
        <v>50586</v>
      </c>
      <c r="N3025" t="n">
        <v>5020</v>
      </c>
      <c r="O3025" s="6" t="n">
        <v>50586</v>
      </c>
      <c r="S3025" t="inlineStr">
        <is>
          <t>n.a.</t>
        </is>
      </c>
      <c r="T3025" s="6" t="n">
        <v>0</v>
      </c>
      <c r="U3025" s="6" t="n">
        <v>0</v>
      </c>
      <c r="V3025" t="n">
        <v>0</v>
      </c>
      <c r="W3025" t="n">
        <v>0</v>
      </c>
      <c r="X3025" s="6" t="n"/>
      <c r="Z3025" s="6" t="n">
        <v>50586</v>
      </c>
      <c r="AA3025" t="inlineStr">
        <is>
          <t>n.a.</t>
        </is>
      </c>
      <c r="AB3025" s="6" t="n">
        <v>50586</v>
      </c>
      <c r="AC3025" t="inlineStr"/>
      <c r="AD3025" s="6" t="n">
        <v>50435</v>
      </c>
    </row>
    <row r="3026">
      <c r="A3026" t="inlineStr">
        <is>
          <t>V100061</t>
        </is>
      </c>
      <c r="B3026" t="inlineStr">
        <is>
          <t>2025-0008</t>
        </is>
      </c>
      <c r="C3026" t="n">
        <v>120</v>
      </c>
      <c r="D3026" t="inlineStr"/>
      <c r="E3026" t="inlineStr">
        <is>
          <t>Rail Cargo Austria AG</t>
        </is>
      </c>
      <c r="F3026" t="inlineStr">
        <is>
          <t>WBA</t>
        </is>
      </c>
      <c r="G3026" t="inlineStr">
        <is>
          <t>EANOS_95</t>
        </is>
      </c>
      <c r="H3026" t="n">
        <v>0</v>
      </c>
      <c r="I3026" s="6" t="n">
        <v>0</v>
      </c>
      <c r="J3026" s="6" t="n">
        <v>0</v>
      </c>
      <c r="K3026" t="inlineStr">
        <is>
          <t>plan_deliver_newbuild</t>
        </is>
      </c>
      <c r="L3026" s="6" t="n">
        <v>46204</v>
      </c>
      <c r="M3026" s="6" t="n">
        <v>50586</v>
      </c>
      <c r="N3026" t="n">
        <v>5020</v>
      </c>
      <c r="O3026" s="6" t="n">
        <v>50586</v>
      </c>
      <c r="S3026" t="inlineStr">
        <is>
          <t>n.a.</t>
        </is>
      </c>
      <c r="T3026" s="6" t="n">
        <v>0</v>
      </c>
      <c r="U3026" s="6" t="n">
        <v>0</v>
      </c>
      <c r="V3026" t="n">
        <v>0</v>
      </c>
      <c r="W3026" t="n">
        <v>0</v>
      </c>
      <c r="X3026" s="6" t="n"/>
      <c r="Z3026" s="6" t="n">
        <v>50586</v>
      </c>
      <c r="AA3026" t="inlineStr">
        <is>
          <t>n.a.</t>
        </is>
      </c>
      <c r="AB3026" s="6" t="n">
        <v>50586</v>
      </c>
      <c r="AC3026" t="inlineStr"/>
      <c r="AD3026" s="6" t="n">
        <v>50435</v>
      </c>
    </row>
    <row r="3027">
      <c r="A3027" t="inlineStr">
        <is>
          <t>V100061</t>
        </is>
      </c>
      <c r="B3027" t="inlineStr">
        <is>
          <t>2025-0008</t>
        </is>
      </c>
      <c r="C3027" t="n">
        <v>121</v>
      </c>
      <c r="D3027" t="inlineStr"/>
      <c r="E3027" t="inlineStr">
        <is>
          <t>Rail Cargo Austria AG</t>
        </is>
      </c>
      <c r="F3027" t="inlineStr">
        <is>
          <t>WBA</t>
        </is>
      </c>
      <c r="G3027" t="inlineStr">
        <is>
          <t>EANOS_95</t>
        </is>
      </c>
      <c r="H3027" t="n">
        <v>0</v>
      </c>
      <c r="I3027" s="6" t="n">
        <v>0</v>
      </c>
      <c r="J3027" s="6" t="n">
        <v>0</v>
      </c>
      <c r="K3027" t="inlineStr">
        <is>
          <t>plan_deliver_newbuild</t>
        </is>
      </c>
      <c r="L3027" s="6" t="n">
        <v>46204</v>
      </c>
      <c r="M3027" s="6" t="n">
        <v>50586</v>
      </c>
      <c r="N3027" t="n">
        <v>5020</v>
      </c>
      <c r="O3027" s="6" t="n">
        <v>50586</v>
      </c>
      <c r="S3027" t="inlineStr">
        <is>
          <t>n.a.</t>
        </is>
      </c>
      <c r="T3027" s="6" t="n">
        <v>0</v>
      </c>
      <c r="U3027" s="6" t="n">
        <v>0</v>
      </c>
      <c r="V3027" t="n">
        <v>0</v>
      </c>
      <c r="W3027" t="n">
        <v>0</v>
      </c>
      <c r="X3027" s="6" t="n"/>
      <c r="Z3027" s="6" t="n">
        <v>50586</v>
      </c>
      <c r="AA3027" t="inlineStr">
        <is>
          <t>n.a.</t>
        </is>
      </c>
      <c r="AB3027" s="6" t="n">
        <v>50586</v>
      </c>
      <c r="AC3027" t="inlineStr"/>
      <c r="AD3027" s="6" t="n">
        <v>50435</v>
      </c>
    </row>
    <row r="3028">
      <c r="A3028" t="inlineStr">
        <is>
          <t>V100061</t>
        </is>
      </c>
      <c r="B3028" t="inlineStr">
        <is>
          <t>2025-0008</t>
        </is>
      </c>
      <c r="C3028" t="n">
        <v>122</v>
      </c>
      <c r="D3028" t="inlineStr"/>
      <c r="E3028" t="inlineStr">
        <is>
          <t>Rail Cargo Austria AG</t>
        </is>
      </c>
      <c r="F3028" t="inlineStr">
        <is>
          <t>WBA</t>
        </is>
      </c>
      <c r="G3028" t="inlineStr">
        <is>
          <t>EANOS_95</t>
        </is>
      </c>
      <c r="H3028" t="n">
        <v>0</v>
      </c>
      <c r="I3028" s="6" t="n">
        <v>0</v>
      </c>
      <c r="J3028" s="6" t="n">
        <v>0</v>
      </c>
      <c r="K3028" t="inlineStr">
        <is>
          <t>plan_deliver_newbuild</t>
        </is>
      </c>
      <c r="L3028" s="6" t="n">
        <v>46204</v>
      </c>
      <c r="M3028" s="6" t="n">
        <v>50586</v>
      </c>
      <c r="N3028" t="n">
        <v>5020</v>
      </c>
      <c r="O3028" s="6" t="n">
        <v>50586</v>
      </c>
      <c r="S3028" t="inlineStr">
        <is>
          <t>n.a.</t>
        </is>
      </c>
      <c r="T3028" s="6" t="n">
        <v>0</v>
      </c>
      <c r="U3028" s="6" t="n">
        <v>0</v>
      </c>
      <c r="V3028" t="n">
        <v>0</v>
      </c>
      <c r="W3028" t="n">
        <v>0</v>
      </c>
      <c r="X3028" s="6" t="n"/>
      <c r="Z3028" s="6" t="n">
        <v>50586</v>
      </c>
      <c r="AA3028" t="inlineStr">
        <is>
          <t>n.a.</t>
        </is>
      </c>
      <c r="AB3028" s="6" t="n">
        <v>50586</v>
      </c>
      <c r="AC3028" t="inlineStr"/>
      <c r="AD3028" s="6" t="n">
        <v>50435</v>
      </c>
    </row>
    <row r="3029">
      <c r="A3029" t="inlineStr">
        <is>
          <t>V100061</t>
        </is>
      </c>
      <c r="B3029" t="inlineStr">
        <is>
          <t>2025-0008</t>
        </is>
      </c>
      <c r="C3029" t="n">
        <v>123</v>
      </c>
      <c r="D3029" t="inlineStr"/>
      <c r="E3029" t="inlineStr">
        <is>
          <t>Rail Cargo Austria AG</t>
        </is>
      </c>
      <c r="F3029" t="inlineStr">
        <is>
          <t>WBA</t>
        </is>
      </c>
      <c r="G3029" t="inlineStr">
        <is>
          <t>EANOS_95</t>
        </is>
      </c>
      <c r="H3029" t="n">
        <v>0</v>
      </c>
      <c r="I3029" s="6" t="n">
        <v>0</v>
      </c>
      <c r="J3029" s="6" t="n">
        <v>0</v>
      </c>
      <c r="K3029" t="inlineStr">
        <is>
          <t>plan_deliver_newbuild</t>
        </is>
      </c>
      <c r="L3029" s="6" t="n">
        <v>46204</v>
      </c>
      <c r="M3029" s="6" t="n">
        <v>50586</v>
      </c>
      <c r="N3029" t="n">
        <v>5020</v>
      </c>
      <c r="O3029" s="6" t="n">
        <v>50586</v>
      </c>
      <c r="S3029" t="inlineStr">
        <is>
          <t>n.a.</t>
        </is>
      </c>
      <c r="T3029" s="6" t="n">
        <v>0</v>
      </c>
      <c r="U3029" s="6" t="n">
        <v>0</v>
      </c>
      <c r="V3029" t="n">
        <v>0</v>
      </c>
      <c r="W3029" t="n">
        <v>0</v>
      </c>
      <c r="X3029" s="6" t="n"/>
      <c r="Z3029" s="6" t="n">
        <v>50586</v>
      </c>
      <c r="AA3029" t="inlineStr">
        <is>
          <t>n.a.</t>
        </is>
      </c>
      <c r="AB3029" s="6" t="n">
        <v>50586</v>
      </c>
      <c r="AC3029" t="inlineStr"/>
      <c r="AD3029" s="6" t="n">
        <v>50435</v>
      </c>
    </row>
    <row r="3030">
      <c r="A3030" t="inlineStr">
        <is>
          <t>V100061</t>
        </is>
      </c>
      <c r="B3030" t="inlineStr">
        <is>
          <t>2025-0008</t>
        </is>
      </c>
      <c r="C3030" t="n">
        <v>124</v>
      </c>
      <c r="D3030" t="inlineStr"/>
      <c r="E3030" t="inlineStr">
        <is>
          <t>Rail Cargo Austria AG</t>
        </is>
      </c>
      <c r="F3030" t="inlineStr">
        <is>
          <t>WBA</t>
        </is>
      </c>
      <c r="G3030" t="inlineStr">
        <is>
          <t>EANOS_95</t>
        </is>
      </c>
      <c r="H3030" t="n">
        <v>0</v>
      </c>
      <c r="I3030" s="6" t="n">
        <v>0</v>
      </c>
      <c r="J3030" s="6" t="n">
        <v>0</v>
      </c>
      <c r="K3030" t="inlineStr">
        <is>
          <t>plan_deliver_newbuild</t>
        </is>
      </c>
      <c r="L3030" s="6" t="n">
        <v>46204</v>
      </c>
      <c r="M3030" s="6" t="n">
        <v>50586</v>
      </c>
      <c r="N3030" t="n">
        <v>5020</v>
      </c>
      <c r="O3030" s="6" t="n">
        <v>50586</v>
      </c>
      <c r="S3030" t="inlineStr">
        <is>
          <t>n.a.</t>
        </is>
      </c>
      <c r="T3030" s="6" t="n">
        <v>0</v>
      </c>
      <c r="U3030" s="6" t="n">
        <v>0</v>
      </c>
      <c r="V3030" t="n">
        <v>0</v>
      </c>
      <c r="W3030" t="n">
        <v>0</v>
      </c>
      <c r="X3030" s="6" t="n"/>
      <c r="Z3030" s="6" t="n">
        <v>50586</v>
      </c>
      <c r="AA3030" t="inlineStr">
        <is>
          <t>n.a.</t>
        </is>
      </c>
      <c r="AB3030" s="6" t="n">
        <v>50586</v>
      </c>
      <c r="AC3030" t="inlineStr"/>
      <c r="AD3030" s="6" t="n">
        <v>50435</v>
      </c>
    </row>
    <row r="3031">
      <c r="A3031" t="inlineStr">
        <is>
          <t>V100061</t>
        </is>
      </c>
      <c r="B3031" t="inlineStr">
        <is>
          <t>2025-0008</t>
        </is>
      </c>
      <c r="C3031" t="n">
        <v>125</v>
      </c>
      <c r="D3031" t="inlineStr"/>
      <c r="E3031" t="inlineStr">
        <is>
          <t>Rail Cargo Austria AG</t>
        </is>
      </c>
      <c r="F3031" t="inlineStr">
        <is>
          <t>WBA</t>
        </is>
      </c>
      <c r="G3031" t="inlineStr">
        <is>
          <t>EANOS_95</t>
        </is>
      </c>
      <c r="H3031" t="n">
        <v>0</v>
      </c>
      <c r="I3031" s="6" t="n">
        <v>0</v>
      </c>
      <c r="J3031" s="6" t="n">
        <v>0</v>
      </c>
      <c r="K3031" t="inlineStr">
        <is>
          <t>plan_deliver_newbuild</t>
        </is>
      </c>
      <c r="L3031" s="6" t="n">
        <v>46204</v>
      </c>
      <c r="M3031" s="6" t="n">
        <v>50586</v>
      </c>
      <c r="N3031" t="n">
        <v>5020</v>
      </c>
      <c r="O3031" s="6" t="n">
        <v>50586</v>
      </c>
      <c r="S3031" t="inlineStr">
        <is>
          <t>n.a.</t>
        </is>
      </c>
      <c r="T3031" s="6" t="n">
        <v>0</v>
      </c>
      <c r="U3031" s="6" t="n">
        <v>0</v>
      </c>
      <c r="V3031" t="n">
        <v>0</v>
      </c>
      <c r="W3031" t="n">
        <v>0</v>
      </c>
      <c r="X3031" s="6" t="n"/>
      <c r="Z3031" s="6" t="n">
        <v>50586</v>
      </c>
      <c r="AA3031" t="inlineStr">
        <is>
          <t>n.a.</t>
        </is>
      </c>
      <c r="AB3031" s="6" t="n">
        <v>50586</v>
      </c>
      <c r="AC3031" t="inlineStr"/>
      <c r="AD3031" s="6" t="n">
        <v>50435</v>
      </c>
    </row>
    <row r="3032">
      <c r="A3032" t="inlineStr">
        <is>
          <t>V100061</t>
        </is>
      </c>
      <c r="B3032" t="inlineStr">
        <is>
          <t>2025-0008</t>
        </is>
      </c>
      <c r="C3032" t="n">
        <v>126</v>
      </c>
      <c r="D3032" t="inlineStr"/>
      <c r="E3032" t="inlineStr">
        <is>
          <t>Rail Cargo Austria AG</t>
        </is>
      </c>
      <c r="F3032" t="inlineStr">
        <is>
          <t>WBA</t>
        </is>
      </c>
      <c r="G3032" t="inlineStr">
        <is>
          <t>EANOS_95</t>
        </is>
      </c>
      <c r="H3032" t="n">
        <v>0</v>
      </c>
      <c r="I3032" s="6" t="n">
        <v>0</v>
      </c>
      <c r="J3032" s="6" t="n">
        <v>0</v>
      </c>
      <c r="K3032" t="inlineStr">
        <is>
          <t>plan_deliver_newbuild</t>
        </is>
      </c>
      <c r="L3032" s="6" t="n">
        <v>46204</v>
      </c>
      <c r="M3032" s="6" t="n">
        <v>50586</v>
      </c>
      <c r="N3032" t="n">
        <v>5020</v>
      </c>
      <c r="O3032" s="6" t="n">
        <v>50586</v>
      </c>
      <c r="S3032" t="inlineStr">
        <is>
          <t>n.a.</t>
        </is>
      </c>
      <c r="T3032" s="6" t="n">
        <v>0</v>
      </c>
      <c r="U3032" s="6" t="n">
        <v>0</v>
      </c>
      <c r="V3032" t="n">
        <v>0</v>
      </c>
      <c r="W3032" t="n">
        <v>0</v>
      </c>
      <c r="X3032" s="6" t="n"/>
      <c r="Z3032" s="6" t="n">
        <v>50586</v>
      </c>
      <c r="AA3032" t="inlineStr">
        <is>
          <t>n.a.</t>
        </is>
      </c>
      <c r="AB3032" s="6" t="n">
        <v>50586</v>
      </c>
      <c r="AC3032" t="inlineStr"/>
      <c r="AD3032" s="6" t="n">
        <v>50435</v>
      </c>
    </row>
    <row r="3033">
      <c r="A3033" t="inlineStr">
        <is>
          <t>V100061</t>
        </is>
      </c>
      <c r="B3033" t="inlineStr">
        <is>
          <t>2025-0008</t>
        </is>
      </c>
      <c r="C3033" t="n">
        <v>127</v>
      </c>
      <c r="D3033" t="inlineStr"/>
      <c r="E3033" t="inlineStr">
        <is>
          <t>Rail Cargo Austria AG</t>
        </is>
      </c>
      <c r="F3033" t="inlineStr">
        <is>
          <t>WBA</t>
        </is>
      </c>
      <c r="G3033" t="inlineStr">
        <is>
          <t>EANOS_95</t>
        </is>
      </c>
      <c r="H3033" t="n">
        <v>0</v>
      </c>
      <c r="I3033" s="6" t="n">
        <v>0</v>
      </c>
      <c r="J3033" s="6" t="n">
        <v>0</v>
      </c>
      <c r="K3033" t="inlineStr">
        <is>
          <t>plan_deliver_newbuild</t>
        </is>
      </c>
      <c r="L3033" s="6" t="n">
        <v>46204</v>
      </c>
      <c r="M3033" s="6" t="n">
        <v>50586</v>
      </c>
      <c r="N3033" t="n">
        <v>5020</v>
      </c>
      <c r="O3033" s="6" t="n">
        <v>50586</v>
      </c>
      <c r="S3033" t="inlineStr">
        <is>
          <t>n.a.</t>
        </is>
      </c>
      <c r="T3033" s="6" t="n">
        <v>0</v>
      </c>
      <c r="U3033" s="6" t="n">
        <v>0</v>
      </c>
      <c r="V3033" t="n">
        <v>0</v>
      </c>
      <c r="W3033" t="n">
        <v>0</v>
      </c>
      <c r="X3033" s="6" t="n"/>
      <c r="Z3033" s="6" t="n">
        <v>50586</v>
      </c>
      <c r="AA3033" t="inlineStr">
        <is>
          <t>n.a.</t>
        </is>
      </c>
      <c r="AB3033" s="6" t="n">
        <v>50586</v>
      </c>
      <c r="AC3033" t="inlineStr"/>
      <c r="AD3033" s="6" t="n">
        <v>50435</v>
      </c>
    </row>
    <row r="3034">
      <c r="A3034" t="inlineStr">
        <is>
          <t>V100061</t>
        </is>
      </c>
      <c r="B3034" t="inlineStr">
        <is>
          <t>2025-0008</t>
        </is>
      </c>
      <c r="C3034" t="n">
        <v>128</v>
      </c>
      <c r="D3034" t="inlineStr"/>
      <c r="E3034" t="inlineStr">
        <is>
          <t>Rail Cargo Austria AG</t>
        </is>
      </c>
      <c r="F3034" t="inlineStr">
        <is>
          <t>WBA</t>
        </is>
      </c>
      <c r="G3034" t="inlineStr">
        <is>
          <t>EANOS_95</t>
        </is>
      </c>
      <c r="H3034" t="n">
        <v>0</v>
      </c>
      <c r="I3034" s="6" t="n">
        <v>0</v>
      </c>
      <c r="J3034" s="6" t="n">
        <v>0</v>
      </c>
      <c r="K3034" t="inlineStr">
        <is>
          <t>plan_deliver_newbuild</t>
        </is>
      </c>
      <c r="L3034" s="6" t="n">
        <v>46204</v>
      </c>
      <c r="M3034" s="6" t="n">
        <v>50586</v>
      </c>
      <c r="N3034" t="n">
        <v>5020</v>
      </c>
      <c r="O3034" s="6" t="n">
        <v>50586</v>
      </c>
      <c r="S3034" t="inlineStr">
        <is>
          <t>n.a.</t>
        </is>
      </c>
      <c r="T3034" s="6" t="n">
        <v>0</v>
      </c>
      <c r="U3034" s="6" t="n">
        <v>0</v>
      </c>
      <c r="V3034" t="n">
        <v>0</v>
      </c>
      <c r="W3034" t="n">
        <v>0</v>
      </c>
      <c r="X3034" s="6" t="n"/>
      <c r="Z3034" s="6" t="n">
        <v>50586</v>
      </c>
      <c r="AA3034" t="inlineStr">
        <is>
          <t>n.a.</t>
        </is>
      </c>
      <c r="AB3034" s="6" t="n">
        <v>50586</v>
      </c>
      <c r="AC3034" t="inlineStr"/>
      <c r="AD3034" s="6" t="n">
        <v>50435</v>
      </c>
    </row>
    <row r="3035">
      <c r="A3035" t="inlineStr">
        <is>
          <t>V100061</t>
        </is>
      </c>
      <c r="B3035" t="inlineStr">
        <is>
          <t>2025-0008</t>
        </is>
      </c>
      <c r="C3035" t="n">
        <v>129</v>
      </c>
      <c r="D3035" t="inlineStr"/>
      <c r="E3035" t="inlineStr">
        <is>
          <t>Rail Cargo Austria AG</t>
        </is>
      </c>
      <c r="F3035" t="inlineStr">
        <is>
          <t>WBA</t>
        </is>
      </c>
      <c r="G3035" t="inlineStr">
        <is>
          <t>EANOS_95</t>
        </is>
      </c>
      <c r="H3035" t="n">
        <v>0</v>
      </c>
      <c r="I3035" s="6" t="n">
        <v>0</v>
      </c>
      <c r="J3035" s="6" t="n">
        <v>0</v>
      </c>
      <c r="K3035" t="inlineStr">
        <is>
          <t>plan_deliver_newbuild</t>
        </is>
      </c>
      <c r="L3035" s="6" t="n">
        <v>46204</v>
      </c>
      <c r="M3035" s="6" t="n">
        <v>50586</v>
      </c>
      <c r="N3035" t="n">
        <v>5020</v>
      </c>
      <c r="O3035" s="6" t="n">
        <v>50586</v>
      </c>
      <c r="S3035" t="inlineStr">
        <is>
          <t>n.a.</t>
        </is>
      </c>
      <c r="T3035" s="6" t="n">
        <v>0</v>
      </c>
      <c r="U3035" s="6" t="n">
        <v>0</v>
      </c>
      <c r="V3035" t="n">
        <v>0</v>
      </c>
      <c r="W3035" t="n">
        <v>0</v>
      </c>
      <c r="X3035" s="6" t="n"/>
      <c r="Z3035" s="6" t="n">
        <v>50586</v>
      </c>
      <c r="AA3035" t="inlineStr">
        <is>
          <t>n.a.</t>
        </is>
      </c>
      <c r="AB3035" s="6" t="n">
        <v>50586</v>
      </c>
      <c r="AC3035" t="inlineStr"/>
      <c r="AD3035" s="6" t="n">
        <v>50435</v>
      </c>
    </row>
    <row r="3036">
      <c r="A3036" t="inlineStr">
        <is>
          <t>V100061</t>
        </is>
      </c>
      <c r="B3036" t="inlineStr">
        <is>
          <t>2025-0008</t>
        </is>
      </c>
      <c r="C3036" t="n">
        <v>130</v>
      </c>
      <c r="D3036" t="inlineStr"/>
      <c r="E3036" t="inlineStr">
        <is>
          <t>Rail Cargo Austria AG</t>
        </is>
      </c>
      <c r="F3036" t="inlineStr">
        <is>
          <t>WBA</t>
        </is>
      </c>
      <c r="G3036" t="inlineStr">
        <is>
          <t>EANOS_95</t>
        </is>
      </c>
      <c r="H3036" t="n">
        <v>0</v>
      </c>
      <c r="I3036" s="6" t="n">
        <v>0</v>
      </c>
      <c r="J3036" s="6" t="n">
        <v>0</v>
      </c>
      <c r="K3036" t="inlineStr">
        <is>
          <t>plan_deliver_newbuild</t>
        </is>
      </c>
      <c r="L3036" s="6" t="n">
        <v>46204</v>
      </c>
      <c r="M3036" s="6" t="n">
        <v>50586</v>
      </c>
      <c r="N3036" t="n">
        <v>5020</v>
      </c>
      <c r="O3036" s="6" t="n">
        <v>50586</v>
      </c>
      <c r="S3036" t="inlineStr">
        <is>
          <t>n.a.</t>
        </is>
      </c>
      <c r="T3036" s="6" t="n">
        <v>0</v>
      </c>
      <c r="U3036" s="6" t="n">
        <v>0</v>
      </c>
      <c r="V3036" t="n">
        <v>0</v>
      </c>
      <c r="W3036" t="n">
        <v>0</v>
      </c>
      <c r="X3036" s="6" t="n"/>
      <c r="Z3036" s="6" t="n">
        <v>50586</v>
      </c>
      <c r="AA3036" t="inlineStr">
        <is>
          <t>n.a.</t>
        </is>
      </c>
      <c r="AB3036" s="6" t="n">
        <v>50586</v>
      </c>
      <c r="AC3036" t="inlineStr"/>
      <c r="AD3036" s="6" t="n">
        <v>50435</v>
      </c>
    </row>
    <row r="3037">
      <c r="A3037" t="inlineStr">
        <is>
          <t>V100061</t>
        </is>
      </c>
      <c r="B3037" t="inlineStr">
        <is>
          <t>2025-0008</t>
        </is>
      </c>
      <c r="C3037" t="n">
        <v>131</v>
      </c>
      <c r="D3037" t="inlineStr"/>
      <c r="E3037" t="inlineStr">
        <is>
          <t>Rail Cargo Austria AG</t>
        </is>
      </c>
      <c r="F3037" t="inlineStr">
        <is>
          <t>WBA</t>
        </is>
      </c>
      <c r="G3037" t="inlineStr">
        <is>
          <t>EANOS_95</t>
        </is>
      </c>
      <c r="H3037" t="n">
        <v>0</v>
      </c>
      <c r="I3037" s="6" t="n">
        <v>0</v>
      </c>
      <c r="J3037" s="6" t="n">
        <v>0</v>
      </c>
      <c r="K3037" t="inlineStr">
        <is>
          <t>plan_deliver_newbuild</t>
        </is>
      </c>
      <c r="L3037" s="6" t="n">
        <v>46204</v>
      </c>
      <c r="M3037" s="6" t="n">
        <v>50586</v>
      </c>
      <c r="N3037" t="n">
        <v>5020</v>
      </c>
      <c r="O3037" s="6" t="n">
        <v>50586</v>
      </c>
      <c r="S3037" t="inlineStr">
        <is>
          <t>n.a.</t>
        </is>
      </c>
      <c r="T3037" s="6" t="n">
        <v>0</v>
      </c>
      <c r="U3037" s="6" t="n">
        <v>0</v>
      </c>
      <c r="V3037" t="n">
        <v>0</v>
      </c>
      <c r="W3037" t="n">
        <v>0</v>
      </c>
      <c r="X3037" s="6" t="n"/>
      <c r="Z3037" s="6" t="n">
        <v>50586</v>
      </c>
      <c r="AA3037" t="inlineStr">
        <is>
          <t>n.a.</t>
        </is>
      </c>
      <c r="AB3037" s="6" t="n">
        <v>50586</v>
      </c>
      <c r="AC3037" t="inlineStr"/>
      <c r="AD3037" s="6" t="n">
        <v>50435</v>
      </c>
    </row>
    <row r="3038">
      <c r="A3038" t="inlineStr">
        <is>
          <t>V100061</t>
        </is>
      </c>
      <c r="B3038" t="inlineStr">
        <is>
          <t>2025-0008</t>
        </is>
      </c>
      <c r="C3038" t="n">
        <v>132</v>
      </c>
      <c r="D3038" t="inlineStr"/>
      <c r="E3038" t="inlineStr">
        <is>
          <t>Rail Cargo Austria AG</t>
        </is>
      </c>
      <c r="F3038" t="inlineStr">
        <is>
          <t>WBA</t>
        </is>
      </c>
      <c r="G3038" t="inlineStr">
        <is>
          <t>EANOS_95</t>
        </is>
      </c>
      <c r="H3038" t="n">
        <v>0</v>
      </c>
      <c r="I3038" s="6" t="n">
        <v>0</v>
      </c>
      <c r="J3038" s="6" t="n">
        <v>0</v>
      </c>
      <c r="K3038" t="inlineStr">
        <is>
          <t>plan_deliver_newbuild</t>
        </is>
      </c>
      <c r="L3038" s="6" t="n">
        <v>46204</v>
      </c>
      <c r="M3038" s="6" t="n">
        <v>50586</v>
      </c>
      <c r="N3038" t="n">
        <v>5020</v>
      </c>
      <c r="O3038" s="6" t="n">
        <v>50586</v>
      </c>
      <c r="S3038" t="inlineStr">
        <is>
          <t>n.a.</t>
        </is>
      </c>
      <c r="T3038" s="6" t="n">
        <v>0</v>
      </c>
      <c r="U3038" s="6" t="n">
        <v>0</v>
      </c>
      <c r="V3038" t="n">
        <v>0</v>
      </c>
      <c r="W3038" t="n">
        <v>0</v>
      </c>
      <c r="X3038" s="6" t="n"/>
      <c r="Z3038" s="6" t="n">
        <v>50586</v>
      </c>
      <c r="AA3038" t="inlineStr">
        <is>
          <t>n.a.</t>
        </is>
      </c>
      <c r="AB3038" s="6" t="n">
        <v>50586</v>
      </c>
      <c r="AC3038" t="inlineStr"/>
      <c r="AD3038" s="6" t="n">
        <v>50435</v>
      </c>
    </row>
    <row r="3039">
      <c r="A3039" t="inlineStr">
        <is>
          <t>V100061</t>
        </is>
      </c>
      <c r="B3039" t="inlineStr">
        <is>
          <t>2025-0008</t>
        </is>
      </c>
      <c r="C3039" t="n">
        <v>133</v>
      </c>
      <c r="D3039" t="inlineStr"/>
      <c r="E3039" t="inlineStr">
        <is>
          <t>Rail Cargo Austria AG</t>
        </is>
      </c>
      <c r="F3039" t="inlineStr">
        <is>
          <t>WBA</t>
        </is>
      </c>
      <c r="G3039" t="inlineStr">
        <is>
          <t>EANOS_95</t>
        </is>
      </c>
      <c r="H3039" t="n">
        <v>0</v>
      </c>
      <c r="I3039" s="6" t="n">
        <v>0</v>
      </c>
      <c r="J3039" s="6" t="n">
        <v>0</v>
      </c>
      <c r="K3039" t="inlineStr">
        <is>
          <t>plan_deliver_newbuild</t>
        </is>
      </c>
      <c r="L3039" s="6" t="n">
        <v>46204</v>
      </c>
      <c r="M3039" s="6" t="n">
        <v>50586</v>
      </c>
      <c r="N3039" t="n">
        <v>5020</v>
      </c>
      <c r="O3039" s="6" t="n">
        <v>50586</v>
      </c>
      <c r="S3039" t="inlineStr">
        <is>
          <t>n.a.</t>
        </is>
      </c>
      <c r="T3039" s="6" t="n">
        <v>0</v>
      </c>
      <c r="U3039" s="6" t="n">
        <v>0</v>
      </c>
      <c r="V3039" t="n">
        <v>0</v>
      </c>
      <c r="W3039" t="n">
        <v>0</v>
      </c>
      <c r="X3039" s="6" t="n"/>
      <c r="Z3039" s="6" t="n">
        <v>50586</v>
      </c>
      <c r="AA3039" t="inlineStr">
        <is>
          <t>n.a.</t>
        </is>
      </c>
      <c r="AB3039" s="6" t="n">
        <v>50586</v>
      </c>
      <c r="AC3039" t="inlineStr"/>
      <c r="AD3039" s="6" t="n">
        <v>50435</v>
      </c>
    </row>
    <row r="3040">
      <c r="A3040" t="inlineStr">
        <is>
          <t>V100061</t>
        </is>
      </c>
      <c r="B3040" t="inlineStr">
        <is>
          <t>2025-0008</t>
        </is>
      </c>
      <c r="C3040" t="n">
        <v>134</v>
      </c>
      <c r="D3040" t="inlineStr"/>
      <c r="E3040" t="inlineStr">
        <is>
          <t>Rail Cargo Austria AG</t>
        </is>
      </c>
      <c r="F3040" t="inlineStr">
        <is>
          <t>WBA</t>
        </is>
      </c>
      <c r="G3040" t="inlineStr">
        <is>
          <t>EANOS_95</t>
        </is>
      </c>
      <c r="H3040" t="n">
        <v>0</v>
      </c>
      <c r="I3040" s="6" t="n">
        <v>0</v>
      </c>
      <c r="J3040" s="6" t="n">
        <v>0</v>
      </c>
      <c r="K3040" t="inlineStr">
        <is>
          <t>plan_deliver_newbuild</t>
        </is>
      </c>
      <c r="L3040" s="6" t="n">
        <v>46204</v>
      </c>
      <c r="M3040" s="6" t="n">
        <v>50586</v>
      </c>
      <c r="N3040" t="n">
        <v>5020</v>
      </c>
      <c r="O3040" s="6" t="n">
        <v>50586</v>
      </c>
      <c r="S3040" t="inlineStr">
        <is>
          <t>n.a.</t>
        </is>
      </c>
      <c r="T3040" s="6" t="n">
        <v>0</v>
      </c>
      <c r="U3040" s="6" t="n">
        <v>0</v>
      </c>
      <c r="V3040" t="n">
        <v>0</v>
      </c>
      <c r="W3040" t="n">
        <v>0</v>
      </c>
      <c r="X3040" s="6" t="n"/>
      <c r="Z3040" s="6" t="n">
        <v>50586</v>
      </c>
      <c r="AA3040" t="inlineStr">
        <is>
          <t>n.a.</t>
        </is>
      </c>
      <c r="AB3040" s="6" t="n">
        <v>50586</v>
      </c>
      <c r="AC3040" t="inlineStr"/>
      <c r="AD3040" s="6" t="n">
        <v>50435</v>
      </c>
    </row>
    <row r="3041">
      <c r="A3041" t="inlineStr">
        <is>
          <t>V100061</t>
        </is>
      </c>
      <c r="B3041" t="inlineStr">
        <is>
          <t>2025-0008</t>
        </is>
      </c>
      <c r="C3041" t="n">
        <v>135</v>
      </c>
      <c r="D3041" t="inlineStr"/>
      <c r="E3041" t="inlineStr">
        <is>
          <t>Rail Cargo Austria AG</t>
        </is>
      </c>
      <c r="F3041" t="inlineStr">
        <is>
          <t>WBA</t>
        </is>
      </c>
      <c r="G3041" t="inlineStr">
        <is>
          <t>EANOS_95</t>
        </is>
      </c>
      <c r="H3041" t="n">
        <v>0</v>
      </c>
      <c r="I3041" s="6" t="n">
        <v>0</v>
      </c>
      <c r="J3041" s="6" t="n">
        <v>0</v>
      </c>
      <c r="K3041" t="inlineStr">
        <is>
          <t>plan_deliver_newbuild</t>
        </is>
      </c>
      <c r="L3041" s="6" t="n">
        <v>46204</v>
      </c>
      <c r="M3041" s="6" t="n">
        <v>50586</v>
      </c>
      <c r="N3041" t="n">
        <v>5020</v>
      </c>
      <c r="O3041" s="6" t="n">
        <v>50586</v>
      </c>
      <c r="S3041" t="inlineStr">
        <is>
          <t>n.a.</t>
        </is>
      </c>
      <c r="T3041" s="6" t="n">
        <v>0</v>
      </c>
      <c r="U3041" s="6" t="n">
        <v>0</v>
      </c>
      <c r="V3041" t="n">
        <v>0</v>
      </c>
      <c r="W3041" t="n">
        <v>0</v>
      </c>
      <c r="X3041" s="6" t="n"/>
      <c r="Z3041" s="6" t="n">
        <v>50586</v>
      </c>
      <c r="AA3041" t="inlineStr">
        <is>
          <t>n.a.</t>
        </is>
      </c>
      <c r="AB3041" s="6" t="n">
        <v>50586</v>
      </c>
      <c r="AC3041" t="inlineStr"/>
      <c r="AD3041" s="6" t="n">
        <v>50435</v>
      </c>
    </row>
    <row r="3042">
      <c r="A3042" t="inlineStr">
        <is>
          <t>V100061</t>
        </is>
      </c>
      <c r="B3042" t="inlineStr">
        <is>
          <t>2025-0008</t>
        </is>
      </c>
      <c r="C3042" t="n">
        <v>136</v>
      </c>
      <c r="D3042" t="inlineStr"/>
      <c r="E3042" t="inlineStr">
        <is>
          <t>Rail Cargo Austria AG</t>
        </is>
      </c>
      <c r="F3042" t="inlineStr">
        <is>
          <t>WBA</t>
        </is>
      </c>
      <c r="G3042" t="inlineStr">
        <is>
          <t>EANOS_95</t>
        </is>
      </c>
      <c r="H3042" t="n">
        <v>0</v>
      </c>
      <c r="I3042" s="6" t="n">
        <v>0</v>
      </c>
      <c r="J3042" s="6" t="n">
        <v>0</v>
      </c>
      <c r="K3042" t="inlineStr">
        <is>
          <t>plan_deliver_newbuild</t>
        </is>
      </c>
      <c r="L3042" s="6" t="n">
        <v>46204</v>
      </c>
      <c r="M3042" s="6" t="n">
        <v>50586</v>
      </c>
      <c r="N3042" t="n">
        <v>5020</v>
      </c>
      <c r="O3042" s="6" t="n">
        <v>50586</v>
      </c>
      <c r="S3042" t="inlineStr">
        <is>
          <t>n.a.</t>
        </is>
      </c>
      <c r="T3042" s="6" t="n">
        <v>0</v>
      </c>
      <c r="U3042" s="6" t="n">
        <v>0</v>
      </c>
      <c r="V3042" t="n">
        <v>0</v>
      </c>
      <c r="W3042" t="n">
        <v>0</v>
      </c>
      <c r="X3042" s="6" t="n"/>
      <c r="Z3042" s="6" t="n">
        <v>50586</v>
      </c>
      <c r="AA3042" t="inlineStr">
        <is>
          <t>n.a.</t>
        </is>
      </c>
      <c r="AB3042" s="6" t="n">
        <v>50586</v>
      </c>
      <c r="AC3042" t="inlineStr"/>
      <c r="AD3042" s="6" t="n">
        <v>50435</v>
      </c>
    </row>
    <row r="3043">
      <c r="A3043" t="inlineStr">
        <is>
          <t>V100061</t>
        </is>
      </c>
      <c r="B3043" t="inlineStr">
        <is>
          <t>2025-0008</t>
        </is>
      </c>
      <c r="C3043" t="n">
        <v>137</v>
      </c>
      <c r="D3043" t="inlineStr"/>
      <c r="E3043" t="inlineStr">
        <is>
          <t>Rail Cargo Austria AG</t>
        </is>
      </c>
      <c r="F3043" t="inlineStr">
        <is>
          <t>WBA</t>
        </is>
      </c>
      <c r="G3043" t="inlineStr">
        <is>
          <t>EANOS_95</t>
        </is>
      </c>
      <c r="H3043" t="n">
        <v>0</v>
      </c>
      <c r="I3043" s="6" t="n">
        <v>0</v>
      </c>
      <c r="J3043" s="6" t="n">
        <v>0</v>
      </c>
      <c r="K3043" t="inlineStr">
        <is>
          <t>plan_deliver_newbuild</t>
        </is>
      </c>
      <c r="L3043" s="6" t="n">
        <v>46204</v>
      </c>
      <c r="M3043" s="6" t="n">
        <v>50586</v>
      </c>
      <c r="N3043" t="n">
        <v>5020</v>
      </c>
      <c r="O3043" s="6" t="n">
        <v>50586</v>
      </c>
      <c r="S3043" t="inlineStr">
        <is>
          <t>n.a.</t>
        </is>
      </c>
      <c r="T3043" s="6" t="n">
        <v>0</v>
      </c>
      <c r="U3043" s="6" t="n">
        <v>0</v>
      </c>
      <c r="V3043" t="n">
        <v>0</v>
      </c>
      <c r="W3043" t="n">
        <v>0</v>
      </c>
      <c r="X3043" s="6" t="n"/>
      <c r="Z3043" s="6" t="n">
        <v>50586</v>
      </c>
      <c r="AA3043" t="inlineStr">
        <is>
          <t>n.a.</t>
        </is>
      </c>
      <c r="AB3043" s="6" t="n">
        <v>50586</v>
      </c>
      <c r="AC3043" t="inlineStr"/>
      <c r="AD3043" s="6" t="n">
        <v>50435</v>
      </c>
    </row>
    <row r="3044">
      <c r="A3044" t="inlineStr">
        <is>
          <t>V100061</t>
        </is>
      </c>
      <c r="B3044" t="inlineStr">
        <is>
          <t>2025-0008</t>
        </is>
      </c>
      <c r="C3044" t="n">
        <v>138</v>
      </c>
      <c r="D3044" t="inlineStr"/>
      <c r="E3044" t="inlineStr">
        <is>
          <t>Rail Cargo Austria AG</t>
        </is>
      </c>
      <c r="F3044" t="inlineStr">
        <is>
          <t>WBA</t>
        </is>
      </c>
      <c r="G3044" t="inlineStr">
        <is>
          <t>EANOS_95</t>
        </is>
      </c>
      <c r="H3044" t="n">
        <v>0</v>
      </c>
      <c r="I3044" s="6" t="n">
        <v>0</v>
      </c>
      <c r="J3044" s="6" t="n">
        <v>0</v>
      </c>
      <c r="K3044" t="inlineStr">
        <is>
          <t>plan_deliver_newbuild</t>
        </is>
      </c>
      <c r="L3044" s="6" t="n">
        <v>46204</v>
      </c>
      <c r="M3044" s="6" t="n">
        <v>50586</v>
      </c>
      <c r="N3044" t="n">
        <v>5020</v>
      </c>
      <c r="O3044" s="6" t="n">
        <v>50586</v>
      </c>
      <c r="S3044" t="inlineStr">
        <is>
          <t>n.a.</t>
        </is>
      </c>
      <c r="T3044" s="6" t="n">
        <v>0</v>
      </c>
      <c r="U3044" s="6" t="n">
        <v>0</v>
      </c>
      <c r="V3044" t="n">
        <v>0</v>
      </c>
      <c r="W3044" t="n">
        <v>0</v>
      </c>
      <c r="X3044" s="6" t="n"/>
      <c r="Z3044" s="6" t="n">
        <v>50586</v>
      </c>
      <c r="AA3044" t="inlineStr">
        <is>
          <t>n.a.</t>
        </is>
      </c>
      <c r="AB3044" s="6" t="n">
        <v>50586</v>
      </c>
      <c r="AC3044" t="inlineStr"/>
      <c r="AD3044" s="6" t="n">
        <v>50435</v>
      </c>
    </row>
    <row r="3045">
      <c r="A3045" t="inlineStr">
        <is>
          <t>V100061</t>
        </is>
      </c>
      <c r="B3045" t="inlineStr">
        <is>
          <t>2025-0008</t>
        </is>
      </c>
      <c r="C3045" t="n">
        <v>139</v>
      </c>
      <c r="D3045" t="inlineStr"/>
      <c r="E3045" t="inlineStr">
        <is>
          <t>Rail Cargo Austria AG</t>
        </is>
      </c>
      <c r="F3045" t="inlineStr">
        <is>
          <t>WBA</t>
        </is>
      </c>
      <c r="G3045" t="inlineStr">
        <is>
          <t>EANOS_95</t>
        </is>
      </c>
      <c r="H3045" t="n">
        <v>0</v>
      </c>
      <c r="I3045" s="6" t="n">
        <v>0</v>
      </c>
      <c r="J3045" s="6" t="n">
        <v>0</v>
      </c>
      <c r="K3045" t="inlineStr">
        <is>
          <t>plan_deliver_newbuild</t>
        </is>
      </c>
      <c r="L3045" s="6" t="n">
        <v>46204</v>
      </c>
      <c r="M3045" s="6" t="n">
        <v>50586</v>
      </c>
      <c r="N3045" t="n">
        <v>5020</v>
      </c>
      <c r="O3045" s="6" t="n">
        <v>50586</v>
      </c>
      <c r="S3045" t="inlineStr">
        <is>
          <t>n.a.</t>
        </is>
      </c>
      <c r="T3045" s="6" t="n">
        <v>0</v>
      </c>
      <c r="U3045" s="6" t="n">
        <v>0</v>
      </c>
      <c r="V3045" t="n">
        <v>0</v>
      </c>
      <c r="W3045" t="n">
        <v>0</v>
      </c>
      <c r="X3045" s="6" t="n"/>
      <c r="Z3045" s="6" t="n">
        <v>50586</v>
      </c>
      <c r="AA3045" t="inlineStr">
        <is>
          <t>n.a.</t>
        </is>
      </c>
      <c r="AB3045" s="6" t="n">
        <v>50586</v>
      </c>
      <c r="AC3045" t="inlineStr"/>
      <c r="AD3045" s="6" t="n">
        <v>50435</v>
      </c>
    </row>
    <row r="3046">
      <c r="A3046" t="inlineStr">
        <is>
          <t>V100061</t>
        </is>
      </c>
      <c r="B3046" t="inlineStr">
        <is>
          <t>2025-0008</t>
        </is>
      </c>
      <c r="C3046" t="n">
        <v>140</v>
      </c>
      <c r="D3046" t="inlineStr"/>
      <c r="E3046" t="inlineStr">
        <is>
          <t>Rail Cargo Austria AG</t>
        </is>
      </c>
      <c r="F3046" t="inlineStr">
        <is>
          <t>WBA</t>
        </is>
      </c>
      <c r="G3046" t="inlineStr">
        <is>
          <t>EANOS_95</t>
        </is>
      </c>
      <c r="H3046" t="n">
        <v>0</v>
      </c>
      <c r="I3046" s="6" t="n">
        <v>0</v>
      </c>
      <c r="J3046" s="6" t="n">
        <v>0</v>
      </c>
      <c r="K3046" t="inlineStr">
        <is>
          <t>plan_deliver_newbuild</t>
        </is>
      </c>
      <c r="L3046" s="6" t="n">
        <v>46204</v>
      </c>
      <c r="M3046" s="6" t="n">
        <v>50586</v>
      </c>
      <c r="N3046" t="n">
        <v>5020</v>
      </c>
      <c r="O3046" s="6" t="n">
        <v>50586</v>
      </c>
      <c r="S3046" t="inlineStr">
        <is>
          <t>n.a.</t>
        </is>
      </c>
      <c r="T3046" s="6" t="n">
        <v>0</v>
      </c>
      <c r="U3046" s="6" t="n">
        <v>0</v>
      </c>
      <c r="V3046" t="n">
        <v>0</v>
      </c>
      <c r="W3046" t="n">
        <v>0</v>
      </c>
      <c r="X3046" s="6" t="n"/>
      <c r="Z3046" s="6" t="n">
        <v>50586</v>
      </c>
      <c r="AA3046" t="inlineStr">
        <is>
          <t>n.a.</t>
        </is>
      </c>
      <c r="AB3046" s="6" t="n">
        <v>50586</v>
      </c>
      <c r="AC3046" t="inlineStr"/>
      <c r="AD3046" s="6" t="n">
        <v>50435</v>
      </c>
    </row>
    <row r="3047">
      <c r="A3047" t="inlineStr">
        <is>
          <t>V100061</t>
        </is>
      </c>
      <c r="B3047" t="inlineStr">
        <is>
          <t>2025-0008</t>
        </is>
      </c>
      <c r="C3047" t="n">
        <v>141</v>
      </c>
      <c r="D3047" t="inlineStr"/>
      <c r="E3047" t="inlineStr">
        <is>
          <t>Rail Cargo Austria AG</t>
        </is>
      </c>
      <c r="F3047" t="inlineStr">
        <is>
          <t>WBA</t>
        </is>
      </c>
      <c r="G3047" t="inlineStr">
        <is>
          <t>EANOS_95</t>
        </is>
      </c>
      <c r="H3047" t="n">
        <v>0</v>
      </c>
      <c r="I3047" s="6" t="n">
        <v>0</v>
      </c>
      <c r="J3047" s="6" t="n">
        <v>0</v>
      </c>
      <c r="K3047" t="inlineStr">
        <is>
          <t>plan_deliver_newbuild</t>
        </is>
      </c>
      <c r="L3047" s="6" t="n">
        <v>46204</v>
      </c>
      <c r="M3047" s="6" t="n">
        <v>50586</v>
      </c>
      <c r="N3047" t="n">
        <v>5020</v>
      </c>
      <c r="O3047" s="6" t="n">
        <v>50586</v>
      </c>
      <c r="S3047" t="inlineStr">
        <is>
          <t>n.a.</t>
        </is>
      </c>
      <c r="T3047" s="6" t="n">
        <v>0</v>
      </c>
      <c r="U3047" s="6" t="n">
        <v>0</v>
      </c>
      <c r="V3047" t="n">
        <v>0</v>
      </c>
      <c r="W3047" t="n">
        <v>0</v>
      </c>
      <c r="X3047" s="6" t="n"/>
      <c r="Z3047" s="6" t="n">
        <v>50586</v>
      </c>
      <c r="AA3047" t="inlineStr">
        <is>
          <t>n.a.</t>
        </is>
      </c>
      <c r="AB3047" s="6" t="n">
        <v>50586</v>
      </c>
      <c r="AC3047" t="inlineStr"/>
      <c r="AD3047" s="6" t="n">
        <v>50435</v>
      </c>
    </row>
    <row r="3048">
      <c r="A3048" t="inlineStr">
        <is>
          <t>V100061</t>
        </is>
      </c>
      <c r="B3048" t="inlineStr">
        <is>
          <t>2025-0008</t>
        </is>
      </c>
      <c r="C3048" t="n">
        <v>142</v>
      </c>
      <c r="D3048" t="inlineStr"/>
      <c r="E3048" t="inlineStr">
        <is>
          <t>Rail Cargo Austria AG</t>
        </is>
      </c>
      <c r="F3048" t="inlineStr">
        <is>
          <t>WBA</t>
        </is>
      </c>
      <c r="G3048" t="inlineStr">
        <is>
          <t>EANOS_95</t>
        </is>
      </c>
      <c r="H3048" t="n">
        <v>0</v>
      </c>
      <c r="I3048" s="6" t="n">
        <v>0</v>
      </c>
      <c r="J3048" s="6" t="n">
        <v>0</v>
      </c>
      <c r="K3048" t="inlineStr">
        <is>
          <t>plan_deliver_newbuild</t>
        </is>
      </c>
      <c r="L3048" s="6" t="n">
        <v>46204</v>
      </c>
      <c r="M3048" s="6" t="n">
        <v>50586</v>
      </c>
      <c r="N3048" t="n">
        <v>5020</v>
      </c>
      <c r="O3048" s="6" t="n">
        <v>50586</v>
      </c>
      <c r="S3048" t="inlineStr">
        <is>
          <t>n.a.</t>
        </is>
      </c>
      <c r="T3048" s="6" t="n">
        <v>0</v>
      </c>
      <c r="U3048" s="6" t="n">
        <v>0</v>
      </c>
      <c r="V3048" t="n">
        <v>0</v>
      </c>
      <c r="W3048" t="n">
        <v>0</v>
      </c>
      <c r="X3048" s="6" t="n"/>
      <c r="Z3048" s="6" t="n">
        <v>50586</v>
      </c>
      <c r="AA3048" t="inlineStr">
        <is>
          <t>n.a.</t>
        </is>
      </c>
      <c r="AB3048" s="6" t="n">
        <v>50586</v>
      </c>
      <c r="AC3048" t="inlineStr"/>
      <c r="AD3048" s="6" t="n">
        <v>50435</v>
      </c>
    </row>
    <row r="3049">
      <c r="A3049" t="inlineStr">
        <is>
          <t>V100061</t>
        </is>
      </c>
      <c r="B3049" t="inlineStr">
        <is>
          <t>2025-0008</t>
        </is>
      </c>
      <c r="C3049" t="n">
        <v>143</v>
      </c>
      <c r="D3049" t="inlineStr"/>
      <c r="E3049" t="inlineStr">
        <is>
          <t>Rail Cargo Austria AG</t>
        </is>
      </c>
      <c r="F3049" t="inlineStr">
        <is>
          <t>WBA</t>
        </is>
      </c>
      <c r="G3049" t="inlineStr">
        <is>
          <t>EANOS_95</t>
        </is>
      </c>
      <c r="H3049" t="n">
        <v>0</v>
      </c>
      <c r="I3049" s="6" t="n">
        <v>0</v>
      </c>
      <c r="J3049" s="6" t="n">
        <v>0</v>
      </c>
      <c r="K3049" t="inlineStr">
        <is>
          <t>plan_deliver_newbuild</t>
        </is>
      </c>
      <c r="L3049" s="6" t="n">
        <v>46204</v>
      </c>
      <c r="M3049" s="6" t="n">
        <v>50586</v>
      </c>
      <c r="N3049" t="n">
        <v>5020</v>
      </c>
      <c r="O3049" s="6" t="n">
        <v>50586</v>
      </c>
      <c r="S3049" t="inlineStr">
        <is>
          <t>n.a.</t>
        </is>
      </c>
      <c r="T3049" s="6" t="n">
        <v>0</v>
      </c>
      <c r="U3049" s="6" t="n">
        <v>0</v>
      </c>
      <c r="V3049" t="n">
        <v>0</v>
      </c>
      <c r="W3049" t="n">
        <v>0</v>
      </c>
      <c r="X3049" s="6" t="n"/>
      <c r="Z3049" s="6" t="n">
        <v>50586</v>
      </c>
      <c r="AA3049" t="inlineStr">
        <is>
          <t>n.a.</t>
        </is>
      </c>
      <c r="AB3049" s="6" t="n">
        <v>50586</v>
      </c>
      <c r="AC3049" t="inlineStr"/>
      <c r="AD3049" s="6" t="n">
        <v>50435</v>
      </c>
    </row>
    <row r="3050">
      <c r="A3050" t="inlineStr">
        <is>
          <t>V100061</t>
        </is>
      </c>
      <c r="B3050" t="inlineStr">
        <is>
          <t>2025-0008</t>
        </is>
      </c>
      <c r="C3050" t="n">
        <v>144</v>
      </c>
      <c r="D3050" t="inlineStr"/>
      <c r="E3050" t="inlineStr">
        <is>
          <t>Rail Cargo Austria AG</t>
        </is>
      </c>
      <c r="F3050" t="inlineStr">
        <is>
          <t>WBA</t>
        </is>
      </c>
      <c r="G3050" t="inlineStr">
        <is>
          <t>EANOS_95</t>
        </is>
      </c>
      <c r="H3050" t="n">
        <v>0</v>
      </c>
      <c r="I3050" s="6" t="n">
        <v>0</v>
      </c>
      <c r="J3050" s="6" t="n">
        <v>0</v>
      </c>
      <c r="K3050" t="inlineStr">
        <is>
          <t>plan_deliver_newbuild</t>
        </is>
      </c>
      <c r="L3050" s="6" t="n">
        <v>46204</v>
      </c>
      <c r="M3050" s="6" t="n">
        <v>50586</v>
      </c>
      <c r="N3050" t="n">
        <v>5020</v>
      </c>
      <c r="O3050" s="6" t="n">
        <v>50586</v>
      </c>
      <c r="S3050" t="inlineStr">
        <is>
          <t>n.a.</t>
        </is>
      </c>
      <c r="T3050" s="6" t="n">
        <v>0</v>
      </c>
      <c r="U3050" s="6" t="n">
        <v>0</v>
      </c>
      <c r="V3050" t="n">
        <v>0</v>
      </c>
      <c r="W3050" t="n">
        <v>0</v>
      </c>
      <c r="X3050" s="6" t="n"/>
      <c r="Z3050" s="6" t="n">
        <v>50586</v>
      </c>
      <c r="AA3050" t="inlineStr">
        <is>
          <t>n.a.</t>
        </is>
      </c>
      <c r="AB3050" s="6" t="n">
        <v>50586</v>
      </c>
      <c r="AC3050" t="inlineStr"/>
      <c r="AD3050" s="6" t="n">
        <v>50435</v>
      </c>
    </row>
    <row r="3051">
      <c r="A3051" t="inlineStr">
        <is>
          <t>V100061</t>
        </is>
      </c>
      <c r="B3051" t="inlineStr">
        <is>
          <t>2025-0008</t>
        </is>
      </c>
      <c r="C3051" t="n">
        <v>145</v>
      </c>
      <c r="D3051" t="inlineStr"/>
      <c r="E3051" t="inlineStr">
        <is>
          <t>Rail Cargo Austria AG</t>
        </is>
      </c>
      <c r="F3051" t="inlineStr">
        <is>
          <t>WBA</t>
        </is>
      </c>
      <c r="G3051" t="inlineStr">
        <is>
          <t>EANOS_95</t>
        </is>
      </c>
      <c r="H3051" t="n">
        <v>0</v>
      </c>
      <c r="I3051" s="6" t="n">
        <v>0</v>
      </c>
      <c r="J3051" s="6" t="n">
        <v>0</v>
      </c>
      <c r="K3051" t="inlineStr">
        <is>
          <t>plan_deliver_newbuild</t>
        </is>
      </c>
      <c r="L3051" s="6" t="n">
        <v>46235</v>
      </c>
      <c r="M3051" s="6" t="n">
        <v>50617</v>
      </c>
      <c r="N3051" t="n">
        <v>5020</v>
      </c>
      <c r="O3051" s="6" t="n">
        <v>50617</v>
      </c>
      <c r="S3051" t="inlineStr">
        <is>
          <t>n.a.</t>
        </is>
      </c>
      <c r="T3051" s="6" t="n">
        <v>0</v>
      </c>
      <c r="U3051" s="6" t="n">
        <v>0</v>
      </c>
      <c r="V3051" t="n">
        <v>0</v>
      </c>
      <c r="W3051" t="n">
        <v>0</v>
      </c>
      <c r="X3051" s="6" t="n"/>
      <c r="Z3051" s="6" t="n">
        <v>50617</v>
      </c>
      <c r="AA3051" t="inlineStr">
        <is>
          <t>n.a.</t>
        </is>
      </c>
      <c r="AB3051" s="6" t="n">
        <v>50617</v>
      </c>
      <c r="AC3051" t="inlineStr"/>
      <c r="AD3051" s="6" t="n">
        <v>50464</v>
      </c>
    </row>
    <row r="3052">
      <c r="A3052" t="inlineStr">
        <is>
          <t>V100061</t>
        </is>
      </c>
      <c r="B3052" t="inlineStr">
        <is>
          <t>2025-0008</t>
        </is>
      </c>
      <c r="C3052" t="n">
        <v>146</v>
      </c>
      <c r="D3052" t="inlineStr"/>
      <c r="E3052" t="inlineStr">
        <is>
          <t>Rail Cargo Austria AG</t>
        </is>
      </c>
      <c r="F3052" t="inlineStr">
        <is>
          <t>WBA</t>
        </is>
      </c>
      <c r="G3052" t="inlineStr">
        <is>
          <t>EANOS_95</t>
        </is>
      </c>
      <c r="H3052" t="n">
        <v>0</v>
      </c>
      <c r="I3052" s="6" t="n">
        <v>0</v>
      </c>
      <c r="J3052" s="6" t="n">
        <v>0</v>
      </c>
      <c r="K3052" t="inlineStr">
        <is>
          <t>plan_deliver_newbuild</t>
        </is>
      </c>
      <c r="L3052" s="6" t="n">
        <v>46235</v>
      </c>
      <c r="M3052" s="6" t="n">
        <v>50617</v>
      </c>
      <c r="N3052" t="n">
        <v>5020</v>
      </c>
      <c r="O3052" s="6" t="n">
        <v>50617</v>
      </c>
      <c r="S3052" t="inlineStr">
        <is>
          <t>n.a.</t>
        </is>
      </c>
      <c r="T3052" s="6" t="n">
        <v>0</v>
      </c>
      <c r="U3052" s="6" t="n">
        <v>0</v>
      </c>
      <c r="V3052" t="n">
        <v>0</v>
      </c>
      <c r="W3052" t="n">
        <v>0</v>
      </c>
      <c r="X3052" s="6" t="n"/>
      <c r="Z3052" s="6" t="n">
        <v>50617</v>
      </c>
      <c r="AA3052" t="inlineStr">
        <is>
          <t>n.a.</t>
        </is>
      </c>
      <c r="AB3052" s="6" t="n">
        <v>50617</v>
      </c>
      <c r="AC3052" t="inlineStr"/>
      <c r="AD3052" s="6" t="n">
        <v>50464</v>
      </c>
    </row>
    <row r="3053">
      <c r="A3053" t="inlineStr">
        <is>
          <t>V100061</t>
        </is>
      </c>
      <c r="B3053" t="inlineStr">
        <is>
          <t>2025-0008</t>
        </is>
      </c>
      <c r="C3053" t="n">
        <v>147</v>
      </c>
      <c r="D3053" t="inlineStr"/>
      <c r="E3053" t="inlineStr">
        <is>
          <t>Rail Cargo Austria AG</t>
        </is>
      </c>
      <c r="F3053" t="inlineStr">
        <is>
          <t>WBA</t>
        </is>
      </c>
      <c r="G3053" t="inlineStr">
        <is>
          <t>EANOS_95</t>
        </is>
      </c>
      <c r="H3053" t="n">
        <v>0</v>
      </c>
      <c r="I3053" s="6" t="n">
        <v>0</v>
      </c>
      <c r="J3053" s="6" t="n">
        <v>0</v>
      </c>
      <c r="K3053" t="inlineStr">
        <is>
          <t>plan_deliver_newbuild</t>
        </is>
      </c>
      <c r="L3053" s="6" t="n">
        <v>46235</v>
      </c>
      <c r="M3053" s="6" t="n">
        <v>50617</v>
      </c>
      <c r="N3053" t="n">
        <v>5020</v>
      </c>
      <c r="O3053" s="6" t="n">
        <v>50617</v>
      </c>
      <c r="S3053" t="inlineStr">
        <is>
          <t>n.a.</t>
        </is>
      </c>
      <c r="T3053" s="6" t="n">
        <v>0</v>
      </c>
      <c r="U3053" s="6" t="n">
        <v>0</v>
      </c>
      <c r="V3053" t="n">
        <v>0</v>
      </c>
      <c r="W3053" t="n">
        <v>0</v>
      </c>
      <c r="X3053" s="6" t="n"/>
      <c r="Z3053" s="6" t="n">
        <v>50617</v>
      </c>
      <c r="AA3053" t="inlineStr">
        <is>
          <t>n.a.</t>
        </is>
      </c>
      <c r="AB3053" s="6" t="n">
        <v>50617</v>
      </c>
      <c r="AC3053" t="inlineStr"/>
      <c r="AD3053" s="6" t="n">
        <v>50464</v>
      </c>
    </row>
    <row r="3054">
      <c r="A3054" t="inlineStr">
        <is>
          <t>V100061</t>
        </is>
      </c>
      <c r="B3054" t="inlineStr">
        <is>
          <t>2025-0008</t>
        </is>
      </c>
      <c r="C3054" t="n">
        <v>148</v>
      </c>
      <c r="D3054" t="inlineStr"/>
      <c r="E3054" t="inlineStr">
        <is>
          <t>Rail Cargo Austria AG</t>
        </is>
      </c>
      <c r="F3054" t="inlineStr">
        <is>
          <t>WBA</t>
        </is>
      </c>
      <c r="G3054" t="inlineStr">
        <is>
          <t>EANOS_95</t>
        </is>
      </c>
      <c r="H3054" t="n">
        <v>0</v>
      </c>
      <c r="I3054" s="6" t="n">
        <v>0</v>
      </c>
      <c r="J3054" s="6" t="n">
        <v>0</v>
      </c>
      <c r="K3054" t="inlineStr">
        <is>
          <t>plan_deliver_newbuild</t>
        </is>
      </c>
      <c r="L3054" s="6" t="n">
        <v>46235</v>
      </c>
      <c r="M3054" s="6" t="n">
        <v>50617</v>
      </c>
      <c r="N3054" t="n">
        <v>5020</v>
      </c>
      <c r="O3054" s="6" t="n">
        <v>50617</v>
      </c>
      <c r="S3054" t="inlineStr">
        <is>
          <t>n.a.</t>
        </is>
      </c>
      <c r="T3054" s="6" t="n">
        <v>0</v>
      </c>
      <c r="U3054" s="6" t="n">
        <v>0</v>
      </c>
      <c r="V3054" t="n">
        <v>0</v>
      </c>
      <c r="W3054" t="n">
        <v>0</v>
      </c>
      <c r="X3054" s="6" t="n"/>
      <c r="Z3054" s="6" t="n">
        <v>50617</v>
      </c>
      <c r="AA3054" t="inlineStr">
        <is>
          <t>n.a.</t>
        </is>
      </c>
      <c r="AB3054" s="6" t="n">
        <v>50617</v>
      </c>
      <c r="AC3054" t="inlineStr"/>
      <c r="AD3054" s="6" t="n">
        <v>50464</v>
      </c>
    </row>
    <row r="3055">
      <c r="A3055" t="inlineStr">
        <is>
          <t>V100061</t>
        </is>
      </c>
      <c r="B3055" t="inlineStr">
        <is>
          <t>2025-0008</t>
        </is>
      </c>
      <c r="C3055" t="n">
        <v>149</v>
      </c>
      <c r="D3055" t="inlineStr"/>
      <c r="E3055" t="inlineStr">
        <is>
          <t>Rail Cargo Austria AG</t>
        </is>
      </c>
      <c r="F3055" t="inlineStr">
        <is>
          <t>WBA</t>
        </is>
      </c>
      <c r="G3055" t="inlineStr">
        <is>
          <t>EANOS_95</t>
        </is>
      </c>
      <c r="H3055" t="n">
        <v>0</v>
      </c>
      <c r="I3055" s="6" t="n">
        <v>0</v>
      </c>
      <c r="J3055" s="6" t="n">
        <v>0</v>
      </c>
      <c r="K3055" t="inlineStr">
        <is>
          <t>plan_deliver_newbuild</t>
        </is>
      </c>
      <c r="L3055" s="6" t="n">
        <v>46235</v>
      </c>
      <c r="M3055" s="6" t="n">
        <v>50617</v>
      </c>
      <c r="N3055" t="n">
        <v>5020</v>
      </c>
      <c r="O3055" s="6" t="n">
        <v>50617</v>
      </c>
      <c r="S3055" t="inlineStr">
        <is>
          <t>n.a.</t>
        </is>
      </c>
      <c r="T3055" s="6" t="n">
        <v>0</v>
      </c>
      <c r="U3055" s="6" t="n">
        <v>0</v>
      </c>
      <c r="V3055" t="n">
        <v>0</v>
      </c>
      <c r="W3055" t="n">
        <v>0</v>
      </c>
      <c r="X3055" s="6" t="n"/>
      <c r="Z3055" s="6" t="n">
        <v>50617</v>
      </c>
      <c r="AA3055" t="inlineStr">
        <is>
          <t>n.a.</t>
        </is>
      </c>
      <c r="AB3055" s="6" t="n">
        <v>50617</v>
      </c>
      <c r="AC3055" t="inlineStr"/>
      <c r="AD3055" s="6" t="n">
        <v>50464</v>
      </c>
    </row>
    <row r="3056">
      <c r="A3056" t="inlineStr">
        <is>
          <t>V100061</t>
        </is>
      </c>
      <c r="B3056" t="inlineStr">
        <is>
          <t>2025-0008</t>
        </is>
      </c>
      <c r="C3056" t="n">
        <v>150</v>
      </c>
      <c r="D3056" t="inlineStr"/>
      <c r="E3056" t="inlineStr">
        <is>
          <t>Rail Cargo Austria AG</t>
        </is>
      </c>
      <c r="F3056" t="inlineStr">
        <is>
          <t>WBA</t>
        </is>
      </c>
      <c r="G3056" t="inlineStr">
        <is>
          <t>EANOS_95</t>
        </is>
      </c>
      <c r="H3056" t="n">
        <v>0</v>
      </c>
      <c r="I3056" s="6" t="n">
        <v>0</v>
      </c>
      <c r="J3056" s="6" t="n">
        <v>0</v>
      </c>
      <c r="K3056" t="inlineStr">
        <is>
          <t>plan_deliver_newbuild</t>
        </is>
      </c>
      <c r="L3056" s="6" t="n">
        <v>46235</v>
      </c>
      <c r="M3056" s="6" t="n">
        <v>50617</v>
      </c>
      <c r="N3056" t="n">
        <v>5020</v>
      </c>
      <c r="O3056" s="6" t="n">
        <v>50617</v>
      </c>
      <c r="S3056" t="inlineStr">
        <is>
          <t>n.a.</t>
        </is>
      </c>
      <c r="T3056" s="6" t="n">
        <v>0</v>
      </c>
      <c r="U3056" s="6" t="n">
        <v>0</v>
      </c>
      <c r="V3056" t="n">
        <v>0</v>
      </c>
      <c r="W3056" t="n">
        <v>0</v>
      </c>
      <c r="X3056" s="6" t="n"/>
      <c r="Z3056" s="6" t="n">
        <v>50617</v>
      </c>
      <c r="AA3056" t="inlineStr">
        <is>
          <t>n.a.</t>
        </is>
      </c>
      <c r="AB3056" s="6" t="n">
        <v>50617</v>
      </c>
      <c r="AC3056" t="inlineStr"/>
      <c r="AD3056" s="6" t="n">
        <v>50464</v>
      </c>
    </row>
    <row r="3057">
      <c r="A3057" t="inlineStr">
        <is>
          <t>V100061</t>
        </is>
      </c>
      <c r="B3057" t="inlineStr">
        <is>
          <t>2025-0008</t>
        </is>
      </c>
      <c r="C3057" t="n">
        <v>151</v>
      </c>
      <c r="D3057" t="inlineStr"/>
      <c r="E3057" t="inlineStr">
        <is>
          <t>Rail Cargo Austria AG</t>
        </is>
      </c>
      <c r="F3057" t="inlineStr">
        <is>
          <t>WBA</t>
        </is>
      </c>
      <c r="G3057" t="inlineStr">
        <is>
          <t>EANOS_95</t>
        </is>
      </c>
      <c r="H3057" t="n">
        <v>0</v>
      </c>
      <c r="I3057" s="6" t="n">
        <v>0</v>
      </c>
      <c r="J3057" s="6" t="n">
        <v>0</v>
      </c>
      <c r="K3057" t="inlineStr">
        <is>
          <t>plan_deliver_newbuild</t>
        </is>
      </c>
      <c r="L3057" s="6" t="n">
        <v>46235</v>
      </c>
      <c r="M3057" s="6" t="n">
        <v>50617</v>
      </c>
      <c r="N3057" t="n">
        <v>5020</v>
      </c>
      <c r="O3057" s="6" t="n">
        <v>50617</v>
      </c>
      <c r="S3057" t="inlineStr">
        <is>
          <t>n.a.</t>
        </is>
      </c>
      <c r="T3057" s="6" t="n">
        <v>0</v>
      </c>
      <c r="U3057" s="6" t="n">
        <v>0</v>
      </c>
      <c r="V3057" t="n">
        <v>0</v>
      </c>
      <c r="W3057" t="n">
        <v>0</v>
      </c>
      <c r="X3057" s="6" t="n"/>
      <c r="Z3057" s="6" t="n">
        <v>50617</v>
      </c>
      <c r="AA3057" t="inlineStr">
        <is>
          <t>n.a.</t>
        </is>
      </c>
      <c r="AB3057" s="6" t="n">
        <v>50617</v>
      </c>
      <c r="AC3057" t="inlineStr"/>
      <c r="AD3057" s="6" t="n">
        <v>50464</v>
      </c>
    </row>
    <row r="3058">
      <c r="A3058" t="inlineStr">
        <is>
          <t>V100061</t>
        </is>
      </c>
      <c r="B3058" t="inlineStr">
        <is>
          <t>2025-0008</t>
        </is>
      </c>
      <c r="C3058" t="n">
        <v>152</v>
      </c>
      <c r="D3058" t="inlineStr"/>
      <c r="E3058" t="inlineStr">
        <is>
          <t>Rail Cargo Austria AG</t>
        </is>
      </c>
      <c r="F3058" t="inlineStr">
        <is>
          <t>WBA</t>
        </is>
      </c>
      <c r="G3058" t="inlineStr">
        <is>
          <t>EANOS_95</t>
        </is>
      </c>
      <c r="H3058" t="n">
        <v>0</v>
      </c>
      <c r="I3058" s="6" t="n">
        <v>0</v>
      </c>
      <c r="J3058" s="6" t="n">
        <v>0</v>
      </c>
      <c r="K3058" t="inlineStr">
        <is>
          <t>plan_deliver_newbuild</t>
        </is>
      </c>
      <c r="L3058" s="6" t="n">
        <v>46235</v>
      </c>
      <c r="M3058" s="6" t="n">
        <v>50617</v>
      </c>
      <c r="N3058" t="n">
        <v>5020</v>
      </c>
      <c r="O3058" s="6" t="n">
        <v>50617</v>
      </c>
      <c r="S3058" t="inlineStr">
        <is>
          <t>n.a.</t>
        </is>
      </c>
      <c r="T3058" s="6" t="n">
        <v>0</v>
      </c>
      <c r="U3058" s="6" t="n">
        <v>0</v>
      </c>
      <c r="V3058" t="n">
        <v>0</v>
      </c>
      <c r="W3058" t="n">
        <v>0</v>
      </c>
      <c r="X3058" s="6" t="n"/>
      <c r="Z3058" s="6" t="n">
        <v>50617</v>
      </c>
      <c r="AA3058" t="inlineStr">
        <is>
          <t>n.a.</t>
        </is>
      </c>
      <c r="AB3058" s="6" t="n">
        <v>50617</v>
      </c>
      <c r="AC3058" t="inlineStr"/>
      <c r="AD3058" s="6" t="n">
        <v>50464</v>
      </c>
    </row>
    <row r="3059">
      <c r="A3059" t="inlineStr">
        <is>
          <t>V100061</t>
        </is>
      </c>
      <c r="B3059" t="inlineStr">
        <is>
          <t>2025-0008</t>
        </is>
      </c>
      <c r="C3059" t="n">
        <v>153</v>
      </c>
      <c r="D3059" t="inlineStr"/>
      <c r="E3059" t="inlineStr">
        <is>
          <t>Rail Cargo Austria AG</t>
        </is>
      </c>
      <c r="F3059" t="inlineStr">
        <is>
          <t>WBA</t>
        </is>
      </c>
      <c r="G3059" t="inlineStr">
        <is>
          <t>EANOS_95</t>
        </is>
      </c>
      <c r="H3059" t="n">
        <v>0</v>
      </c>
      <c r="I3059" s="6" t="n">
        <v>0</v>
      </c>
      <c r="J3059" s="6" t="n">
        <v>0</v>
      </c>
      <c r="K3059" t="inlineStr">
        <is>
          <t>plan_deliver_newbuild</t>
        </is>
      </c>
      <c r="L3059" s="6" t="n">
        <v>46235</v>
      </c>
      <c r="M3059" s="6" t="n">
        <v>50617</v>
      </c>
      <c r="N3059" t="n">
        <v>5020</v>
      </c>
      <c r="O3059" s="6" t="n">
        <v>50617</v>
      </c>
      <c r="S3059" t="inlineStr">
        <is>
          <t>n.a.</t>
        </is>
      </c>
      <c r="T3059" s="6" t="n">
        <v>0</v>
      </c>
      <c r="U3059" s="6" t="n">
        <v>0</v>
      </c>
      <c r="V3059" t="n">
        <v>0</v>
      </c>
      <c r="W3059" t="n">
        <v>0</v>
      </c>
      <c r="X3059" s="6" t="n"/>
      <c r="Z3059" s="6" t="n">
        <v>50617</v>
      </c>
      <c r="AA3059" t="inlineStr">
        <is>
          <t>n.a.</t>
        </is>
      </c>
      <c r="AB3059" s="6" t="n">
        <v>50617</v>
      </c>
      <c r="AC3059" t="inlineStr"/>
      <c r="AD3059" s="6" t="n">
        <v>50464</v>
      </c>
    </row>
    <row r="3060">
      <c r="A3060" t="inlineStr">
        <is>
          <t>V100061</t>
        </is>
      </c>
      <c r="B3060" t="inlineStr">
        <is>
          <t>2025-0008</t>
        </is>
      </c>
      <c r="C3060" t="n">
        <v>154</v>
      </c>
      <c r="D3060" t="inlineStr"/>
      <c r="E3060" t="inlineStr">
        <is>
          <t>Rail Cargo Austria AG</t>
        </is>
      </c>
      <c r="F3060" t="inlineStr">
        <is>
          <t>WBA</t>
        </is>
      </c>
      <c r="G3060" t="inlineStr">
        <is>
          <t>EANOS_95</t>
        </is>
      </c>
      <c r="H3060" t="n">
        <v>0</v>
      </c>
      <c r="I3060" s="6" t="n">
        <v>0</v>
      </c>
      <c r="J3060" s="6" t="n">
        <v>0</v>
      </c>
      <c r="K3060" t="inlineStr">
        <is>
          <t>plan_deliver_newbuild</t>
        </is>
      </c>
      <c r="L3060" s="6" t="n">
        <v>46235</v>
      </c>
      <c r="M3060" s="6" t="n">
        <v>50617</v>
      </c>
      <c r="N3060" t="n">
        <v>5020</v>
      </c>
      <c r="O3060" s="6" t="n">
        <v>50617</v>
      </c>
      <c r="S3060" t="inlineStr">
        <is>
          <t>n.a.</t>
        </is>
      </c>
      <c r="T3060" s="6" t="n">
        <v>0</v>
      </c>
      <c r="U3060" s="6" t="n">
        <v>0</v>
      </c>
      <c r="V3060" t="n">
        <v>0</v>
      </c>
      <c r="W3060" t="n">
        <v>0</v>
      </c>
      <c r="X3060" s="6" t="n"/>
      <c r="Z3060" s="6" t="n">
        <v>50617</v>
      </c>
      <c r="AA3060" t="inlineStr">
        <is>
          <t>n.a.</t>
        </is>
      </c>
      <c r="AB3060" s="6" t="n">
        <v>50617</v>
      </c>
      <c r="AC3060" t="inlineStr"/>
      <c r="AD3060" s="6" t="n">
        <v>50464</v>
      </c>
    </row>
    <row r="3061">
      <c r="A3061" t="inlineStr">
        <is>
          <t>V100061</t>
        </is>
      </c>
      <c r="B3061" t="inlineStr">
        <is>
          <t>2025-0008</t>
        </is>
      </c>
      <c r="C3061" t="n">
        <v>155</v>
      </c>
      <c r="D3061" t="inlineStr"/>
      <c r="E3061" t="inlineStr">
        <is>
          <t>Rail Cargo Austria AG</t>
        </is>
      </c>
      <c r="F3061" t="inlineStr">
        <is>
          <t>WBA</t>
        </is>
      </c>
      <c r="G3061" t="inlineStr">
        <is>
          <t>EANOS_95</t>
        </is>
      </c>
      <c r="H3061" t="n">
        <v>0</v>
      </c>
      <c r="I3061" s="6" t="n">
        <v>0</v>
      </c>
      <c r="J3061" s="6" t="n">
        <v>0</v>
      </c>
      <c r="K3061" t="inlineStr">
        <is>
          <t>plan_deliver_newbuild</t>
        </is>
      </c>
      <c r="L3061" s="6" t="n">
        <v>46235</v>
      </c>
      <c r="M3061" s="6" t="n">
        <v>50617</v>
      </c>
      <c r="N3061" t="n">
        <v>5020</v>
      </c>
      <c r="O3061" s="6" t="n">
        <v>50617</v>
      </c>
      <c r="S3061" t="inlineStr">
        <is>
          <t>n.a.</t>
        </is>
      </c>
      <c r="T3061" s="6" t="n">
        <v>0</v>
      </c>
      <c r="U3061" s="6" t="n">
        <v>0</v>
      </c>
      <c r="V3061" t="n">
        <v>0</v>
      </c>
      <c r="W3061" t="n">
        <v>0</v>
      </c>
      <c r="X3061" s="6" t="n"/>
      <c r="Z3061" s="6" t="n">
        <v>50617</v>
      </c>
      <c r="AA3061" t="inlineStr">
        <is>
          <t>n.a.</t>
        </is>
      </c>
      <c r="AB3061" s="6" t="n">
        <v>50617</v>
      </c>
      <c r="AC3061" t="inlineStr"/>
      <c r="AD3061" s="6" t="n">
        <v>50464</v>
      </c>
    </row>
    <row r="3062">
      <c r="A3062" t="inlineStr">
        <is>
          <t>V100061</t>
        </is>
      </c>
      <c r="B3062" t="inlineStr">
        <is>
          <t>2025-0008</t>
        </is>
      </c>
      <c r="C3062" t="n">
        <v>156</v>
      </c>
      <c r="D3062" t="inlineStr"/>
      <c r="E3062" t="inlineStr">
        <is>
          <t>Rail Cargo Austria AG</t>
        </is>
      </c>
      <c r="F3062" t="inlineStr">
        <is>
          <t>WBA</t>
        </is>
      </c>
      <c r="G3062" t="inlineStr">
        <is>
          <t>EANOS_95</t>
        </is>
      </c>
      <c r="H3062" t="n">
        <v>0</v>
      </c>
      <c r="I3062" s="6" t="n">
        <v>0</v>
      </c>
      <c r="J3062" s="6" t="n">
        <v>0</v>
      </c>
      <c r="K3062" t="inlineStr">
        <is>
          <t>plan_deliver_newbuild</t>
        </is>
      </c>
      <c r="L3062" s="6" t="n">
        <v>46235</v>
      </c>
      <c r="M3062" s="6" t="n">
        <v>50617</v>
      </c>
      <c r="N3062" t="n">
        <v>5020</v>
      </c>
      <c r="O3062" s="6" t="n">
        <v>50617</v>
      </c>
      <c r="S3062" t="inlineStr">
        <is>
          <t>n.a.</t>
        </is>
      </c>
      <c r="T3062" s="6" t="n">
        <v>0</v>
      </c>
      <c r="U3062" s="6" t="n">
        <v>0</v>
      </c>
      <c r="V3062" t="n">
        <v>0</v>
      </c>
      <c r="W3062" t="n">
        <v>0</v>
      </c>
      <c r="X3062" s="6" t="n"/>
      <c r="Z3062" s="6" t="n">
        <v>50617</v>
      </c>
      <c r="AA3062" t="inlineStr">
        <is>
          <t>n.a.</t>
        </is>
      </c>
      <c r="AB3062" s="6" t="n">
        <v>50617</v>
      </c>
      <c r="AC3062" t="inlineStr"/>
      <c r="AD3062" s="6" t="n">
        <v>50464</v>
      </c>
    </row>
    <row r="3063">
      <c r="A3063" t="inlineStr">
        <is>
          <t>V100061</t>
        </is>
      </c>
      <c r="B3063" t="inlineStr">
        <is>
          <t>2025-0008</t>
        </is>
      </c>
      <c r="C3063" t="n">
        <v>157</v>
      </c>
      <c r="D3063" t="inlineStr"/>
      <c r="E3063" t="inlineStr">
        <is>
          <t>Rail Cargo Austria AG</t>
        </is>
      </c>
      <c r="F3063" t="inlineStr">
        <is>
          <t>WBA</t>
        </is>
      </c>
      <c r="G3063" t="inlineStr">
        <is>
          <t>EANOS_95</t>
        </is>
      </c>
      <c r="H3063" t="n">
        <v>0</v>
      </c>
      <c r="I3063" s="6" t="n">
        <v>0</v>
      </c>
      <c r="J3063" s="6" t="n">
        <v>0</v>
      </c>
      <c r="K3063" t="inlineStr">
        <is>
          <t>plan_deliver_newbuild</t>
        </is>
      </c>
      <c r="L3063" s="6" t="n">
        <v>46235</v>
      </c>
      <c r="M3063" s="6" t="n">
        <v>50617</v>
      </c>
      <c r="N3063" t="n">
        <v>5020</v>
      </c>
      <c r="O3063" s="6" t="n">
        <v>50617</v>
      </c>
      <c r="S3063" t="inlineStr">
        <is>
          <t>n.a.</t>
        </is>
      </c>
      <c r="T3063" s="6" t="n">
        <v>0</v>
      </c>
      <c r="U3063" s="6" t="n">
        <v>0</v>
      </c>
      <c r="V3063" t="n">
        <v>0</v>
      </c>
      <c r="W3063" t="n">
        <v>0</v>
      </c>
      <c r="X3063" s="6" t="n"/>
      <c r="Z3063" s="6" t="n">
        <v>50617</v>
      </c>
      <c r="AA3063" t="inlineStr">
        <is>
          <t>n.a.</t>
        </is>
      </c>
      <c r="AB3063" s="6" t="n">
        <v>50617</v>
      </c>
      <c r="AC3063" t="inlineStr"/>
      <c r="AD3063" s="6" t="n">
        <v>50464</v>
      </c>
    </row>
    <row r="3064">
      <c r="A3064" t="inlineStr">
        <is>
          <t>V100061</t>
        </is>
      </c>
      <c r="B3064" t="inlineStr">
        <is>
          <t>2025-0008</t>
        </is>
      </c>
      <c r="C3064" t="n">
        <v>158</v>
      </c>
      <c r="D3064" t="inlineStr"/>
      <c r="E3064" t="inlineStr">
        <is>
          <t>Rail Cargo Austria AG</t>
        </is>
      </c>
      <c r="F3064" t="inlineStr">
        <is>
          <t>WBA</t>
        </is>
      </c>
      <c r="G3064" t="inlineStr">
        <is>
          <t>EANOS_95</t>
        </is>
      </c>
      <c r="H3064" t="n">
        <v>0</v>
      </c>
      <c r="I3064" s="6" t="n">
        <v>0</v>
      </c>
      <c r="J3064" s="6" t="n">
        <v>0</v>
      </c>
      <c r="K3064" t="inlineStr">
        <is>
          <t>plan_deliver_newbuild</t>
        </is>
      </c>
      <c r="L3064" s="6" t="n">
        <v>46235</v>
      </c>
      <c r="M3064" s="6" t="n">
        <v>50617</v>
      </c>
      <c r="N3064" t="n">
        <v>5020</v>
      </c>
      <c r="O3064" s="6" t="n">
        <v>50617</v>
      </c>
      <c r="S3064" t="inlineStr">
        <is>
          <t>n.a.</t>
        </is>
      </c>
      <c r="T3064" s="6" t="n">
        <v>0</v>
      </c>
      <c r="U3064" s="6" t="n">
        <v>0</v>
      </c>
      <c r="V3064" t="n">
        <v>0</v>
      </c>
      <c r="W3064" t="n">
        <v>0</v>
      </c>
      <c r="X3064" s="6" t="n"/>
      <c r="Z3064" s="6" t="n">
        <v>50617</v>
      </c>
      <c r="AA3064" t="inlineStr">
        <is>
          <t>n.a.</t>
        </is>
      </c>
      <c r="AB3064" s="6" t="n">
        <v>50617</v>
      </c>
      <c r="AC3064" t="inlineStr"/>
      <c r="AD3064" s="6" t="n">
        <v>50464</v>
      </c>
    </row>
    <row r="3065">
      <c r="A3065" t="inlineStr">
        <is>
          <t>V100061</t>
        </is>
      </c>
      <c r="B3065" t="inlineStr">
        <is>
          <t>2025-0008</t>
        </is>
      </c>
      <c r="C3065" t="n">
        <v>159</v>
      </c>
      <c r="D3065" t="inlineStr"/>
      <c r="E3065" t="inlineStr">
        <is>
          <t>Rail Cargo Austria AG</t>
        </is>
      </c>
      <c r="F3065" t="inlineStr">
        <is>
          <t>WBA</t>
        </is>
      </c>
      <c r="G3065" t="inlineStr">
        <is>
          <t>EANOS_95</t>
        </is>
      </c>
      <c r="H3065" t="n">
        <v>0</v>
      </c>
      <c r="I3065" s="6" t="n">
        <v>0</v>
      </c>
      <c r="J3065" s="6" t="n">
        <v>0</v>
      </c>
      <c r="K3065" t="inlineStr">
        <is>
          <t>plan_deliver_newbuild</t>
        </is>
      </c>
      <c r="L3065" s="6" t="n">
        <v>46235</v>
      </c>
      <c r="M3065" s="6" t="n">
        <v>50617</v>
      </c>
      <c r="N3065" t="n">
        <v>5020</v>
      </c>
      <c r="O3065" s="6" t="n">
        <v>50617</v>
      </c>
      <c r="S3065" t="inlineStr">
        <is>
          <t>n.a.</t>
        </is>
      </c>
      <c r="T3065" s="6" t="n">
        <v>0</v>
      </c>
      <c r="U3065" s="6" t="n">
        <v>0</v>
      </c>
      <c r="V3065" t="n">
        <v>0</v>
      </c>
      <c r="W3065" t="n">
        <v>0</v>
      </c>
      <c r="X3065" s="6" t="n"/>
      <c r="Z3065" s="6" t="n">
        <v>50617</v>
      </c>
      <c r="AA3065" t="inlineStr">
        <is>
          <t>n.a.</t>
        </is>
      </c>
      <c r="AB3065" s="6" t="n">
        <v>50617</v>
      </c>
      <c r="AC3065" t="inlineStr"/>
      <c r="AD3065" s="6" t="n">
        <v>50464</v>
      </c>
    </row>
    <row r="3066">
      <c r="A3066" t="inlineStr">
        <is>
          <t>V100061</t>
        </is>
      </c>
      <c r="B3066" t="inlineStr">
        <is>
          <t>2025-0008</t>
        </is>
      </c>
      <c r="C3066" t="n">
        <v>160</v>
      </c>
      <c r="D3066" t="inlineStr"/>
      <c r="E3066" t="inlineStr">
        <is>
          <t>Rail Cargo Austria AG</t>
        </is>
      </c>
      <c r="F3066" t="inlineStr">
        <is>
          <t>WBA</t>
        </is>
      </c>
      <c r="G3066" t="inlineStr">
        <is>
          <t>EANOS_95</t>
        </is>
      </c>
      <c r="H3066" t="n">
        <v>0</v>
      </c>
      <c r="I3066" s="6" t="n">
        <v>0</v>
      </c>
      <c r="J3066" s="6" t="n">
        <v>0</v>
      </c>
      <c r="K3066" t="inlineStr">
        <is>
          <t>plan_deliver_newbuild</t>
        </is>
      </c>
      <c r="L3066" s="6" t="n">
        <v>46235</v>
      </c>
      <c r="M3066" s="6" t="n">
        <v>50617</v>
      </c>
      <c r="N3066" t="n">
        <v>5020</v>
      </c>
      <c r="O3066" s="6" t="n">
        <v>50617</v>
      </c>
      <c r="S3066" t="inlineStr">
        <is>
          <t>n.a.</t>
        </is>
      </c>
      <c r="T3066" s="6" t="n">
        <v>0</v>
      </c>
      <c r="U3066" s="6" t="n">
        <v>0</v>
      </c>
      <c r="V3066" t="n">
        <v>0</v>
      </c>
      <c r="W3066" t="n">
        <v>0</v>
      </c>
      <c r="X3066" s="6" t="n"/>
      <c r="Z3066" s="6" t="n">
        <v>50617</v>
      </c>
      <c r="AA3066" t="inlineStr">
        <is>
          <t>n.a.</t>
        </is>
      </c>
      <c r="AB3066" s="6" t="n">
        <v>50617</v>
      </c>
      <c r="AC3066" t="inlineStr"/>
      <c r="AD3066" s="6" t="n">
        <v>50464</v>
      </c>
    </row>
    <row r="3067">
      <c r="A3067" t="inlineStr">
        <is>
          <t>V100061</t>
        </is>
      </c>
      <c r="B3067" t="inlineStr">
        <is>
          <t>2025-0008</t>
        </is>
      </c>
      <c r="C3067" t="n">
        <v>161</v>
      </c>
      <c r="D3067" t="inlineStr"/>
      <c r="E3067" t="inlineStr">
        <is>
          <t>Rail Cargo Austria AG</t>
        </is>
      </c>
      <c r="F3067" t="inlineStr">
        <is>
          <t>WBA</t>
        </is>
      </c>
      <c r="G3067" t="inlineStr">
        <is>
          <t>EANOS_95</t>
        </is>
      </c>
      <c r="H3067" t="n">
        <v>0</v>
      </c>
      <c r="I3067" s="6" t="n">
        <v>0</v>
      </c>
      <c r="J3067" s="6" t="n">
        <v>0</v>
      </c>
      <c r="K3067" t="inlineStr">
        <is>
          <t>plan_deliver_newbuild</t>
        </is>
      </c>
      <c r="L3067" s="6" t="n">
        <v>46235</v>
      </c>
      <c r="M3067" s="6" t="n">
        <v>50617</v>
      </c>
      <c r="N3067" t="n">
        <v>5020</v>
      </c>
      <c r="O3067" s="6" t="n">
        <v>50617</v>
      </c>
      <c r="S3067" t="inlineStr">
        <is>
          <t>n.a.</t>
        </is>
      </c>
      <c r="T3067" s="6" t="n">
        <v>0</v>
      </c>
      <c r="U3067" s="6" t="n">
        <v>0</v>
      </c>
      <c r="V3067" t="n">
        <v>0</v>
      </c>
      <c r="W3067" t="n">
        <v>0</v>
      </c>
      <c r="X3067" s="6" t="n"/>
      <c r="Z3067" s="6" t="n">
        <v>50617</v>
      </c>
      <c r="AA3067" t="inlineStr">
        <is>
          <t>n.a.</t>
        </is>
      </c>
      <c r="AB3067" s="6" t="n">
        <v>50617</v>
      </c>
      <c r="AC3067" t="inlineStr"/>
      <c r="AD3067" s="6" t="n">
        <v>50464</v>
      </c>
    </row>
    <row r="3068">
      <c r="A3068" t="inlineStr">
        <is>
          <t>V100061</t>
        </is>
      </c>
      <c r="B3068" t="inlineStr">
        <is>
          <t>2025-0008</t>
        </is>
      </c>
      <c r="C3068" t="n">
        <v>162</v>
      </c>
      <c r="D3068" t="inlineStr"/>
      <c r="E3068" t="inlineStr">
        <is>
          <t>Rail Cargo Austria AG</t>
        </is>
      </c>
      <c r="F3068" t="inlineStr">
        <is>
          <t>WBA</t>
        </is>
      </c>
      <c r="G3068" t="inlineStr">
        <is>
          <t>EANOS_95</t>
        </is>
      </c>
      <c r="H3068" t="n">
        <v>0</v>
      </c>
      <c r="I3068" s="6" t="n">
        <v>0</v>
      </c>
      <c r="J3068" s="6" t="n">
        <v>0</v>
      </c>
      <c r="K3068" t="inlineStr">
        <is>
          <t>plan_deliver_newbuild</t>
        </is>
      </c>
      <c r="L3068" s="6" t="n">
        <v>46235</v>
      </c>
      <c r="M3068" s="6" t="n">
        <v>50617</v>
      </c>
      <c r="N3068" t="n">
        <v>5020</v>
      </c>
      <c r="O3068" s="6" t="n">
        <v>50617</v>
      </c>
      <c r="S3068" t="inlineStr">
        <is>
          <t>n.a.</t>
        </is>
      </c>
      <c r="T3068" s="6" t="n">
        <v>0</v>
      </c>
      <c r="U3068" s="6" t="n">
        <v>0</v>
      </c>
      <c r="V3068" t="n">
        <v>0</v>
      </c>
      <c r="W3068" t="n">
        <v>0</v>
      </c>
      <c r="X3068" s="6" t="n"/>
      <c r="Z3068" s="6" t="n">
        <v>50617</v>
      </c>
      <c r="AA3068" t="inlineStr">
        <is>
          <t>n.a.</t>
        </is>
      </c>
      <c r="AB3068" s="6" t="n">
        <v>50617</v>
      </c>
      <c r="AC3068" t="inlineStr"/>
      <c r="AD3068" s="6" t="n">
        <v>50464</v>
      </c>
    </row>
    <row r="3069">
      <c r="A3069" t="inlineStr">
        <is>
          <t>V100061</t>
        </is>
      </c>
      <c r="B3069" t="inlineStr">
        <is>
          <t>2025-0008</t>
        </is>
      </c>
      <c r="C3069" t="n">
        <v>163</v>
      </c>
      <c r="D3069" t="inlineStr"/>
      <c r="E3069" t="inlineStr">
        <is>
          <t>Rail Cargo Austria AG</t>
        </is>
      </c>
      <c r="F3069" t="inlineStr">
        <is>
          <t>WBA</t>
        </is>
      </c>
      <c r="G3069" t="inlineStr">
        <is>
          <t>EANOS_95</t>
        </is>
      </c>
      <c r="H3069" t="n">
        <v>0</v>
      </c>
      <c r="I3069" s="6" t="n">
        <v>0</v>
      </c>
      <c r="J3069" s="6" t="n">
        <v>0</v>
      </c>
      <c r="K3069" t="inlineStr">
        <is>
          <t>plan_deliver_newbuild</t>
        </is>
      </c>
      <c r="L3069" s="6" t="n">
        <v>46235</v>
      </c>
      <c r="M3069" s="6" t="n">
        <v>50617</v>
      </c>
      <c r="N3069" t="n">
        <v>5020</v>
      </c>
      <c r="O3069" s="6" t="n">
        <v>50617</v>
      </c>
      <c r="S3069" t="inlineStr">
        <is>
          <t>n.a.</t>
        </is>
      </c>
      <c r="T3069" s="6" t="n">
        <v>0</v>
      </c>
      <c r="U3069" s="6" t="n">
        <v>0</v>
      </c>
      <c r="V3069" t="n">
        <v>0</v>
      </c>
      <c r="W3069" t="n">
        <v>0</v>
      </c>
      <c r="X3069" s="6" t="n"/>
      <c r="Z3069" s="6" t="n">
        <v>50617</v>
      </c>
      <c r="AA3069" t="inlineStr">
        <is>
          <t>n.a.</t>
        </is>
      </c>
      <c r="AB3069" s="6" t="n">
        <v>50617</v>
      </c>
      <c r="AC3069" t="inlineStr"/>
      <c r="AD3069" s="6" t="n">
        <v>50464</v>
      </c>
    </row>
    <row r="3070">
      <c r="A3070" t="inlineStr">
        <is>
          <t>V100061</t>
        </is>
      </c>
      <c r="B3070" t="inlineStr">
        <is>
          <t>2025-0008</t>
        </is>
      </c>
      <c r="C3070" t="n">
        <v>164</v>
      </c>
      <c r="D3070" t="inlineStr"/>
      <c r="E3070" t="inlineStr">
        <is>
          <t>Rail Cargo Austria AG</t>
        </is>
      </c>
      <c r="F3070" t="inlineStr">
        <is>
          <t>WBA</t>
        </is>
      </c>
      <c r="G3070" t="inlineStr">
        <is>
          <t>EANOS_95</t>
        </is>
      </c>
      <c r="H3070" t="n">
        <v>0</v>
      </c>
      <c r="I3070" s="6" t="n">
        <v>0</v>
      </c>
      <c r="J3070" s="6" t="n">
        <v>0</v>
      </c>
      <c r="K3070" t="inlineStr">
        <is>
          <t>plan_deliver_newbuild</t>
        </is>
      </c>
      <c r="L3070" s="6" t="n">
        <v>46235</v>
      </c>
      <c r="M3070" s="6" t="n">
        <v>50617</v>
      </c>
      <c r="N3070" t="n">
        <v>5020</v>
      </c>
      <c r="O3070" s="6" t="n">
        <v>50617</v>
      </c>
      <c r="S3070" t="inlineStr">
        <is>
          <t>n.a.</t>
        </is>
      </c>
      <c r="T3070" s="6" t="n">
        <v>0</v>
      </c>
      <c r="U3070" s="6" t="n">
        <v>0</v>
      </c>
      <c r="V3070" t="n">
        <v>0</v>
      </c>
      <c r="W3070" t="n">
        <v>0</v>
      </c>
      <c r="X3070" s="6" t="n"/>
      <c r="Z3070" s="6" t="n">
        <v>50617</v>
      </c>
      <c r="AA3070" t="inlineStr">
        <is>
          <t>n.a.</t>
        </is>
      </c>
      <c r="AB3070" s="6" t="n">
        <v>50617</v>
      </c>
      <c r="AC3070" t="inlineStr"/>
      <c r="AD3070" s="6" t="n">
        <v>50464</v>
      </c>
    </row>
    <row r="3071">
      <c r="A3071" t="inlineStr">
        <is>
          <t>V100061</t>
        </is>
      </c>
      <c r="B3071" t="inlineStr">
        <is>
          <t>2025-0008</t>
        </is>
      </c>
      <c r="C3071" t="n">
        <v>165</v>
      </c>
      <c r="D3071" t="inlineStr"/>
      <c r="E3071" t="inlineStr">
        <is>
          <t>Rail Cargo Austria AG</t>
        </is>
      </c>
      <c r="F3071" t="inlineStr">
        <is>
          <t>WBA</t>
        </is>
      </c>
      <c r="G3071" t="inlineStr">
        <is>
          <t>EANOS_95</t>
        </is>
      </c>
      <c r="H3071" t="n">
        <v>0</v>
      </c>
      <c r="I3071" s="6" t="n">
        <v>0</v>
      </c>
      <c r="J3071" s="6" t="n">
        <v>0</v>
      </c>
      <c r="K3071" t="inlineStr">
        <is>
          <t>plan_deliver_newbuild</t>
        </is>
      </c>
      <c r="L3071" s="6" t="n">
        <v>46235</v>
      </c>
      <c r="M3071" s="6" t="n">
        <v>50617</v>
      </c>
      <c r="N3071" t="n">
        <v>5020</v>
      </c>
      <c r="O3071" s="6" t="n">
        <v>50617</v>
      </c>
      <c r="S3071" t="inlineStr">
        <is>
          <t>n.a.</t>
        </is>
      </c>
      <c r="T3071" s="6" t="n">
        <v>0</v>
      </c>
      <c r="U3071" s="6" t="n">
        <v>0</v>
      </c>
      <c r="V3071" t="n">
        <v>0</v>
      </c>
      <c r="W3071" t="n">
        <v>0</v>
      </c>
      <c r="X3071" s="6" t="n"/>
      <c r="Z3071" s="6" t="n">
        <v>50617</v>
      </c>
      <c r="AA3071" t="inlineStr">
        <is>
          <t>n.a.</t>
        </is>
      </c>
      <c r="AB3071" s="6" t="n">
        <v>50617</v>
      </c>
      <c r="AC3071" t="inlineStr"/>
      <c r="AD3071" s="6" t="n">
        <v>50464</v>
      </c>
    </row>
    <row r="3072">
      <c r="A3072" t="inlineStr">
        <is>
          <t>V100061</t>
        </is>
      </c>
      <c r="B3072" t="inlineStr">
        <is>
          <t>2025-0008</t>
        </is>
      </c>
      <c r="C3072" t="n">
        <v>166</v>
      </c>
      <c r="D3072" t="inlineStr"/>
      <c r="E3072" t="inlineStr">
        <is>
          <t>Rail Cargo Austria AG</t>
        </is>
      </c>
      <c r="F3072" t="inlineStr">
        <is>
          <t>WBA</t>
        </is>
      </c>
      <c r="G3072" t="inlineStr">
        <is>
          <t>EANOS_95</t>
        </is>
      </c>
      <c r="H3072" t="n">
        <v>0</v>
      </c>
      <c r="I3072" s="6" t="n">
        <v>0</v>
      </c>
      <c r="J3072" s="6" t="n">
        <v>0</v>
      </c>
      <c r="K3072" t="inlineStr">
        <is>
          <t>plan_deliver_newbuild</t>
        </is>
      </c>
      <c r="L3072" s="6" t="n">
        <v>46235</v>
      </c>
      <c r="M3072" s="6" t="n">
        <v>50617</v>
      </c>
      <c r="N3072" t="n">
        <v>5020</v>
      </c>
      <c r="O3072" s="6" t="n">
        <v>50617</v>
      </c>
      <c r="S3072" t="inlineStr">
        <is>
          <t>n.a.</t>
        </is>
      </c>
      <c r="T3072" s="6" t="n">
        <v>0</v>
      </c>
      <c r="U3072" s="6" t="n">
        <v>0</v>
      </c>
      <c r="V3072" t="n">
        <v>0</v>
      </c>
      <c r="W3072" t="n">
        <v>0</v>
      </c>
      <c r="X3072" s="6" t="n"/>
      <c r="Z3072" s="6" t="n">
        <v>50617</v>
      </c>
      <c r="AA3072" t="inlineStr">
        <is>
          <t>n.a.</t>
        </is>
      </c>
      <c r="AB3072" s="6" t="n">
        <v>50617</v>
      </c>
      <c r="AC3072" t="inlineStr"/>
      <c r="AD3072" s="6" t="n">
        <v>50464</v>
      </c>
    </row>
    <row r="3073">
      <c r="A3073" t="inlineStr">
        <is>
          <t>V100061</t>
        </is>
      </c>
      <c r="B3073" t="inlineStr">
        <is>
          <t>2025-0008</t>
        </is>
      </c>
      <c r="C3073" t="n">
        <v>167</v>
      </c>
      <c r="D3073" t="inlineStr"/>
      <c r="E3073" t="inlineStr">
        <is>
          <t>Rail Cargo Austria AG</t>
        </is>
      </c>
      <c r="F3073" t="inlineStr">
        <is>
          <t>WBA</t>
        </is>
      </c>
      <c r="G3073" t="inlineStr">
        <is>
          <t>EANOS_95</t>
        </is>
      </c>
      <c r="H3073" t="n">
        <v>0</v>
      </c>
      <c r="I3073" s="6" t="n">
        <v>0</v>
      </c>
      <c r="J3073" s="6" t="n">
        <v>0</v>
      </c>
      <c r="K3073" t="inlineStr">
        <is>
          <t>plan_deliver_newbuild</t>
        </is>
      </c>
      <c r="L3073" s="6" t="n">
        <v>46235</v>
      </c>
      <c r="M3073" s="6" t="n">
        <v>50617</v>
      </c>
      <c r="N3073" t="n">
        <v>5020</v>
      </c>
      <c r="O3073" s="6" t="n">
        <v>50617</v>
      </c>
      <c r="S3073" t="inlineStr">
        <is>
          <t>n.a.</t>
        </is>
      </c>
      <c r="T3073" s="6" t="n">
        <v>0</v>
      </c>
      <c r="U3073" s="6" t="n">
        <v>0</v>
      </c>
      <c r="V3073" t="n">
        <v>0</v>
      </c>
      <c r="W3073" t="n">
        <v>0</v>
      </c>
      <c r="X3073" s="6" t="n"/>
      <c r="Z3073" s="6" t="n">
        <v>50617</v>
      </c>
      <c r="AA3073" t="inlineStr">
        <is>
          <t>n.a.</t>
        </is>
      </c>
      <c r="AB3073" s="6" t="n">
        <v>50617</v>
      </c>
      <c r="AC3073" t="inlineStr"/>
      <c r="AD3073" s="6" t="n">
        <v>50464</v>
      </c>
    </row>
    <row r="3074">
      <c r="A3074" t="inlineStr">
        <is>
          <t>V100061</t>
        </is>
      </c>
      <c r="B3074" t="inlineStr">
        <is>
          <t>2025-0008</t>
        </is>
      </c>
      <c r="C3074" t="n">
        <v>168</v>
      </c>
      <c r="D3074" t="inlineStr"/>
      <c r="E3074" t="inlineStr">
        <is>
          <t>Rail Cargo Austria AG</t>
        </is>
      </c>
      <c r="F3074" t="inlineStr">
        <is>
          <t>WBA</t>
        </is>
      </c>
      <c r="G3074" t="inlineStr">
        <is>
          <t>EANOS_95</t>
        </is>
      </c>
      <c r="H3074" t="n">
        <v>0</v>
      </c>
      <c r="I3074" s="6" t="n">
        <v>0</v>
      </c>
      <c r="J3074" s="6" t="n">
        <v>0</v>
      </c>
      <c r="K3074" t="inlineStr">
        <is>
          <t>plan_deliver_newbuild</t>
        </is>
      </c>
      <c r="L3074" s="6" t="n">
        <v>46235</v>
      </c>
      <c r="M3074" s="6" t="n">
        <v>50617</v>
      </c>
      <c r="N3074" t="n">
        <v>5020</v>
      </c>
      <c r="O3074" s="6" t="n">
        <v>50617</v>
      </c>
      <c r="S3074" t="inlineStr">
        <is>
          <t>n.a.</t>
        </is>
      </c>
      <c r="T3074" s="6" t="n">
        <v>0</v>
      </c>
      <c r="U3074" s="6" t="n">
        <v>0</v>
      </c>
      <c r="V3074" t="n">
        <v>0</v>
      </c>
      <c r="W3074" t="n">
        <v>0</v>
      </c>
      <c r="X3074" s="6" t="n"/>
      <c r="Z3074" s="6" t="n">
        <v>50617</v>
      </c>
      <c r="AA3074" t="inlineStr">
        <is>
          <t>n.a.</t>
        </is>
      </c>
      <c r="AB3074" s="6" t="n">
        <v>50617</v>
      </c>
      <c r="AC3074" t="inlineStr"/>
      <c r="AD3074" s="6" t="n">
        <v>50464</v>
      </c>
    </row>
    <row r="3075">
      <c r="A3075" t="inlineStr">
        <is>
          <t>V100061</t>
        </is>
      </c>
      <c r="B3075" t="inlineStr">
        <is>
          <t>2025-0008</t>
        </is>
      </c>
      <c r="C3075" t="n">
        <v>169</v>
      </c>
      <c r="D3075" t="inlineStr"/>
      <c r="E3075" t="inlineStr">
        <is>
          <t>Rail Cargo Austria AG</t>
        </is>
      </c>
      <c r="F3075" t="inlineStr">
        <is>
          <t>WBA</t>
        </is>
      </c>
      <c r="G3075" t="inlineStr">
        <is>
          <t>EANOS_95</t>
        </is>
      </c>
      <c r="H3075" t="n">
        <v>0</v>
      </c>
      <c r="I3075" s="6" t="n">
        <v>0</v>
      </c>
      <c r="J3075" s="6" t="n">
        <v>0</v>
      </c>
      <c r="K3075" t="inlineStr">
        <is>
          <t>plan_deliver_newbuild</t>
        </is>
      </c>
      <c r="L3075" s="6" t="n">
        <v>46235</v>
      </c>
      <c r="M3075" s="6" t="n">
        <v>50617</v>
      </c>
      <c r="N3075" t="n">
        <v>5020</v>
      </c>
      <c r="O3075" s="6" t="n">
        <v>50617</v>
      </c>
      <c r="S3075" t="inlineStr">
        <is>
          <t>n.a.</t>
        </is>
      </c>
      <c r="T3075" s="6" t="n">
        <v>0</v>
      </c>
      <c r="U3075" s="6" t="n">
        <v>0</v>
      </c>
      <c r="V3075" t="n">
        <v>0</v>
      </c>
      <c r="W3075" t="n">
        <v>0</v>
      </c>
      <c r="X3075" s="6" t="n"/>
      <c r="Z3075" s="6" t="n">
        <v>50617</v>
      </c>
      <c r="AA3075" t="inlineStr">
        <is>
          <t>n.a.</t>
        </is>
      </c>
      <c r="AB3075" s="6" t="n">
        <v>50617</v>
      </c>
      <c r="AC3075" t="inlineStr"/>
      <c r="AD3075" s="6" t="n">
        <v>50464</v>
      </c>
    </row>
    <row r="3076">
      <c r="A3076" t="inlineStr">
        <is>
          <t>V100061</t>
        </is>
      </c>
      <c r="B3076" t="inlineStr">
        <is>
          <t>2025-0008</t>
        </is>
      </c>
      <c r="C3076" t="n">
        <v>170</v>
      </c>
      <c r="D3076" t="inlineStr"/>
      <c r="E3076" t="inlineStr">
        <is>
          <t>Rail Cargo Austria AG</t>
        </is>
      </c>
      <c r="F3076" t="inlineStr">
        <is>
          <t>WBA</t>
        </is>
      </c>
      <c r="G3076" t="inlineStr">
        <is>
          <t>EANOS_95</t>
        </is>
      </c>
      <c r="H3076" t="n">
        <v>0</v>
      </c>
      <c r="I3076" s="6" t="n">
        <v>0</v>
      </c>
      <c r="J3076" s="6" t="n">
        <v>0</v>
      </c>
      <c r="K3076" t="inlineStr">
        <is>
          <t>plan_deliver_newbuild</t>
        </is>
      </c>
      <c r="L3076" s="6" t="n">
        <v>46235</v>
      </c>
      <c r="M3076" s="6" t="n">
        <v>50617</v>
      </c>
      <c r="N3076" t="n">
        <v>5020</v>
      </c>
      <c r="O3076" s="6" t="n">
        <v>50617</v>
      </c>
      <c r="S3076" t="inlineStr">
        <is>
          <t>n.a.</t>
        </is>
      </c>
      <c r="T3076" s="6" t="n">
        <v>0</v>
      </c>
      <c r="U3076" s="6" t="n">
        <v>0</v>
      </c>
      <c r="V3076" t="n">
        <v>0</v>
      </c>
      <c r="W3076" t="n">
        <v>0</v>
      </c>
      <c r="X3076" s="6" t="n"/>
      <c r="Z3076" s="6" t="n">
        <v>50617</v>
      </c>
      <c r="AA3076" t="inlineStr">
        <is>
          <t>n.a.</t>
        </is>
      </c>
      <c r="AB3076" s="6" t="n">
        <v>50617</v>
      </c>
      <c r="AC3076" t="inlineStr"/>
      <c r="AD3076" s="6" t="n">
        <v>50464</v>
      </c>
    </row>
    <row r="3077">
      <c r="A3077" t="inlineStr">
        <is>
          <t>V100061</t>
        </is>
      </c>
      <c r="B3077" t="inlineStr">
        <is>
          <t>2025-0008</t>
        </is>
      </c>
      <c r="C3077" t="n">
        <v>171</v>
      </c>
      <c r="D3077" t="inlineStr"/>
      <c r="E3077" t="inlineStr">
        <is>
          <t>Rail Cargo Austria AG</t>
        </is>
      </c>
      <c r="F3077" t="inlineStr">
        <is>
          <t>WBA</t>
        </is>
      </c>
      <c r="G3077" t="inlineStr">
        <is>
          <t>EANOS_95</t>
        </is>
      </c>
      <c r="H3077" t="n">
        <v>0</v>
      </c>
      <c r="I3077" s="6" t="n">
        <v>0</v>
      </c>
      <c r="J3077" s="6" t="n">
        <v>0</v>
      </c>
      <c r="K3077" t="inlineStr">
        <is>
          <t>plan_deliver_newbuild</t>
        </is>
      </c>
      <c r="L3077" s="6" t="n">
        <v>46235</v>
      </c>
      <c r="M3077" s="6" t="n">
        <v>50617</v>
      </c>
      <c r="N3077" t="n">
        <v>5020</v>
      </c>
      <c r="O3077" s="6" t="n">
        <v>50617</v>
      </c>
      <c r="S3077" t="inlineStr">
        <is>
          <t>n.a.</t>
        </is>
      </c>
      <c r="T3077" s="6" t="n">
        <v>0</v>
      </c>
      <c r="U3077" s="6" t="n">
        <v>0</v>
      </c>
      <c r="V3077" t="n">
        <v>0</v>
      </c>
      <c r="W3077" t="n">
        <v>0</v>
      </c>
      <c r="X3077" s="6" t="n"/>
      <c r="Z3077" s="6" t="n">
        <v>50617</v>
      </c>
      <c r="AA3077" t="inlineStr">
        <is>
          <t>n.a.</t>
        </is>
      </c>
      <c r="AB3077" s="6" t="n">
        <v>50617</v>
      </c>
      <c r="AC3077" t="inlineStr"/>
      <c r="AD3077" s="6" t="n">
        <v>50464</v>
      </c>
    </row>
    <row r="3078">
      <c r="A3078" t="inlineStr">
        <is>
          <t>V100061</t>
        </is>
      </c>
      <c r="B3078" t="inlineStr">
        <is>
          <t>2025-0008</t>
        </is>
      </c>
      <c r="C3078" t="n">
        <v>172</v>
      </c>
      <c r="D3078" t="inlineStr"/>
      <c r="E3078" t="inlineStr">
        <is>
          <t>Rail Cargo Austria AG</t>
        </is>
      </c>
      <c r="F3078" t="inlineStr">
        <is>
          <t>WBA</t>
        </is>
      </c>
      <c r="G3078" t="inlineStr">
        <is>
          <t>EANOS_95</t>
        </is>
      </c>
      <c r="H3078" t="n">
        <v>0</v>
      </c>
      <c r="I3078" s="6" t="n">
        <v>0</v>
      </c>
      <c r="J3078" s="6" t="n">
        <v>0</v>
      </c>
      <c r="K3078" t="inlineStr">
        <is>
          <t>plan_deliver_newbuild</t>
        </is>
      </c>
      <c r="L3078" s="6" t="n">
        <v>46235</v>
      </c>
      <c r="M3078" s="6" t="n">
        <v>50617</v>
      </c>
      <c r="N3078" t="n">
        <v>5020</v>
      </c>
      <c r="O3078" s="6" t="n">
        <v>50617</v>
      </c>
      <c r="S3078" t="inlineStr">
        <is>
          <t>n.a.</t>
        </is>
      </c>
      <c r="T3078" s="6" t="n">
        <v>0</v>
      </c>
      <c r="U3078" s="6" t="n">
        <v>0</v>
      </c>
      <c r="V3078" t="n">
        <v>0</v>
      </c>
      <c r="W3078" t="n">
        <v>0</v>
      </c>
      <c r="X3078" s="6" t="n"/>
      <c r="Z3078" s="6" t="n">
        <v>50617</v>
      </c>
      <c r="AA3078" t="inlineStr">
        <is>
          <t>n.a.</t>
        </is>
      </c>
      <c r="AB3078" s="6" t="n">
        <v>50617</v>
      </c>
      <c r="AC3078" t="inlineStr"/>
      <c r="AD3078" s="6" t="n">
        <v>50464</v>
      </c>
    </row>
    <row r="3079">
      <c r="A3079" t="inlineStr">
        <is>
          <t>V100061</t>
        </is>
      </c>
      <c r="B3079" t="inlineStr">
        <is>
          <t>2025-0008</t>
        </is>
      </c>
      <c r="C3079" t="n">
        <v>173</v>
      </c>
      <c r="D3079" t="inlineStr"/>
      <c r="E3079" t="inlineStr">
        <is>
          <t>Rail Cargo Austria AG</t>
        </is>
      </c>
      <c r="F3079" t="inlineStr">
        <is>
          <t>WBA</t>
        </is>
      </c>
      <c r="G3079" t="inlineStr">
        <is>
          <t>EANOS_95</t>
        </is>
      </c>
      <c r="H3079" t="n">
        <v>0</v>
      </c>
      <c r="I3079" s="6" t="n">
        <v>0</v>
      </c>
      <c r="J3079" s="6" t="n">
        <v>0</v>
      </c>
      <c r="K3079" t="inlineStr">
        <is>
          <t>plan_deliver_newbuild</t>
        </is>
      </c>
      <c r="L3079" s="6" t="n">
        <v>46235</v>
      </c>
      <c r="M3079" s="6" t="n">
        <v>50617</v>
      </c>
      <c r="N3079" t="n">
        <v>5020</v>
      </c>
      <c r="O3079" s="6" t="n">
        <v>50617</v>
      </c>
      <c r="S3079" t="inlineStr">
        <is>
          <t>n.a.</t>
        </is>
      </c>
      <c r="T3079" s="6" t="n">
        <v>0</v>
      </c>
      <c r="U3079" s="6" t="n">
        <v>0</v>
      </c>
      <c r="V3079" t="n">
        <v>0</v>
      </c>
      <c r="W3079" t="n">
        <v>0</v>
      </c>
      <c r="X3079" s="6" t="n"/>
      <c r="Z3079" s="6" t="n">
        <v>50617</v>
      </c>
      <c r="AA3079" t="inlineStr">
        <is>
          <t>n.a.</t>
        </is>
      </c>
      <c r="AB3079" s="6" t="n">
        <v>50617</v>
      </c>
      <c r="AC3079" t="inlineStr"/>
      <c r="AD3079" s="6" t="n">
        <v>50464</v>
      </c>
    </row>
    <row r="3080">
      <c r="A3080" t="inlineStr">
        <is>
          <t>V100061</t>
        </is>
      </c>
      <c r="B3080" t="inlineStr">
        <is>
          <t>2025-0008</t>
        </is>
      </c>
      <c r="C3080" t="n">
        <v>174</v>
      </c>
      <c r="D3080" t="inlineStr"/>
      <c r="E3080" t="inlineStr">
        <is>
          <t>Rail Cargo Austria AG</t>
        </is>
      </c>
      <c r="F3080" t="inlineStr">
        <is>
          <t>WBA</t>
        </is>
      </c>
      <c r="G3080" t="inlineStr">
        <is>
          <t>EANOS_95</t>
        </is>
      </c>
      <c r="H3080" t="n">
        <v>0</v>
      </c>
      <c r="I3080" s="6" t="n">
        <v>0</v>
      </c>
      <c r="J3080" s="6" t="n">
        <v>0</v>
      </c>
      <c r="K3080" t="inlineStr">
        <is>
          <t>plan_deliver_newbuild</t>
        </is>
      </c>
      <c r="L3080" s="6" t="n">
        <v>46235</v>
      </c>
      <c r="M3080" s="6" t="n">
        <v>50617</v>
      </c>
      <c r="N3080" t="n">
        <v>5020</v>
      </c>
      <c r="O3080" s="6" t="n">
        <v>50617</v>
      </c>
      <c r="S3080" t="inlineStr">
        <is>
          <t>n.a.</t>
        </is>
      </c>
      <c r="T3080" s="6" t="n">
        <v>0</v>
      </c>
      <c r="U3080" s="6" t="n">
        <v>0</v>
      </c>
      <c r="V3080" t="n">
        <v>0</v>
      </c>
      <c r="W3080" t="n">
        <v>0</v>
      </c>
      <c r="X3080" s="6" t="n"/>
      <c r="Z3080" s="6" t="n">
        <v>50617</v>
      </c>
      <c r="AA3080" t="inlineStr">
        <is>
          <t>n.a.</t>
        </is>
      </c>
      <c r="AB3080" s="6" t="n">
        <v>50617</v>
      </c>
      <c r="AC3080" t="inlineStr"/>
      <c r="AD3080" s="6" t="n">
        <v>50464</v>
      </c>
    </row>
    <row r="3081">
      <c r="A3081" t="inlineStr">
        <is>
          <t>V100061</t>
        </is>
      </c>
      <c r="B3081" t="inlineStr">
        <is>
          <t>2025-0008</t>
        </is>
      </c>
      <c r="C3081" t="n">
        <v>175</v>
      </c>
      <c r="D3081" t="inlineStr"/>
      <c r="E3081" t="inlineStr">
        <is>
          <t>Rail Cargo Austria AG</t>
        </is>
      </c>
      <c r="F3081" t="inlineStr">
        <is>
          <t>WBA</t>
        </is>
      </c>
      <c r="G3081" t="inlineStr">
        <is>
          <t>EANOS_95</t>
        </is>
      </c>
      <c r="H3081" t="n">
        <v>0</v>
      </c>
      <c r="I3081" s="6" t="n">
        <v>0</v>
      </c>
      <c r="J3081" s="6" t="n">
        <v>0</v>
      </c>
      <c r="K3081" t="inlineStr">
        <is>
          <t>plan_deliver_newbuild</t>
        </is>
      </c>
      <c r="L3081" s="6" t="n">
        <v>46235</v>
      </c>
      <c r="M3081" s="6" t="n">
        <v>50617</v>
      </c>
      <c r="N3081" t="n">
        <v>5020</v>
      </c>
      <c r="O3081" s="6" t="n">
        <v>50617</v>
      </c>
      <c r="S3081" t="inlineStr">
        <is>
          <t>n.a.</t>
        </is>
      </c>
      <c r="T3081" s="6" t="n">
        <v>0</v>
      </c>
      <c r="U3081" s="6" t="n">
        <v>0</v>
      </c>
      <c r="V3081" t="n">
        <v>0</v>
      </c>
      <c r="W3081" t="n">
        <v>0</v>
      </c>
      <c r="X3081" s="6" t="n"/>
      <c r="Z3081" s="6" t="n">
        <v>50617</v>
      </c>
      <c r="AA3081" t="inlineStr">
        <is>
          <t>n.a.</t>
        </is>
      </c>
      <c r="AB3081" s="6" t="n">
        <v>50617</v>
      </c>
      <c r="AC3081" t="inlineStr"/>
      <c r="AD3081" s="6" t="n">
        <v>50464</v>
      </c>
    </row>
    <row r="3082">
      <c r="A3082" t="inlineStr">
        <is>
          <t>V100061</t>
        </is>
      </c>
      <c r="B3082" t="inlineStr">
        <is>
          <t>2025-0008</t>
        </is>
      </c>
      <c r="C3082" t="n">
        <v>176</v>
      </c>
      <c r="D3082" t="inlineStr"/>
      <c r="E3082" t="inlineStr">
        <is>
          <t>Rail Cargo Austria AG</t>
        </is>
      </c>
      <c r="F3082" t="inlineStr">
        <is>
          <t>WBA</t>
        </is>
      </c>
      <c r="G3082" t="inlineStr">
        <is>
          <t>EANOS_95</t>
        </is>
      </c>
      <c r="H3082" t="n">
        <v>0</v>
      </c>
      <c r="I3082" s="6" t="n">
        <v>0</v>
      </c>
      <c r="J3082" s="6" t="n">
        <v>0</v>
      </c>
      <c r="K3082" t="inlineStr">
        <is>
          <t>plan_deliver_newbuild</t>
        </is>
      </c>
      <c r="L3082" s="6" t="n">
        <v>46266</v>
      </c>
      <c r="M3082" s="6" t="n">
        <v>50648</v>
      </c>
      <c r="N3082" t="n">
        <v>5020</v>
      </c>
      <c r="O3082" s="6" t="n">
        <v>50648</v>
      </c>
      <c r="S3082" t="inlineStr">
        <is>
          <t>n.a.</t>
        </is>
      </c>
      <c r="T3082" s="6" t="n">
        <v>0</v>
      </c>
      <c r="U3082" s="6" t="n">
        <v>0</v>
      </c>
      <c r="V3082" t="n">
        <v>0</v>
      </c>
      <c r="W3082" t="n">
        <v>0</v>
      </c>
      <c r="X3082" s="6" t="n"/>
      <c r="Z3082" s="6" t="n">
        <v>50648</v>
      </c>
      <c r="AA3082" t="inlineStr">
        <is>
          <t>n.a.</t>
        </is>
      </c>
      <c r="AB3082" s="6" t="n">
        <v>50648</v>
      </c>
      <c r="AC3082" t="inlineStr"/>
      <c r="AD3082" s="6" t="n">
        <v>50495</v>
      </c>
    </row>
    <row r="3083">
      <c r="A3083" t="inlineStr">
        <is>
          <t>V100061</t>
        </is>
      </c>
      <c r="B3083" t="inlineStr">
        <is>
          <t>2025-0008</t>
        </is>
      </c>
      <c r="C3083" t="n">
        <v>177</v>
      </c>
      <c r="D3083" t="inlineStr"/>
      <c r="E3083" t="inlineStr">
        <is>
          <t>Rail Cargo Austria AG</t>
        </is>
      </c>
      <c r="F3083" t="inlineStr">
        <is>
          <t>WBA</t>
        </is>
      </c>
      <c r="G3083" t="inlineStr">
        <is>
          <t>EANOS_95</t>
        </is>
      </c>
      <c r="H3083" t="n">
        <v>0</v>
      </c>
      <c r="I3083" s="6" t="n">
        <v>0</v>
      </c>
      <c r="J3083" s="6" t="n">
        <v>0</v>
      </c>
      <c r="K3083" t="inlineStr">
        <is>
          <t>plan_deliver_newbuild</t>
        </is>
      </c>
      <c r="L3083" s="6" t="n">
        <v>46266</v>
      </c>
      <c r="M3083" s="6" t="n">
        <v>50648</v>
      </c>
      <c r="N3083" t="n">
        <v>5020</v>
      </c>
      <c r="O3083" s="6" t="n">
        <v>50648</v>
      </c>
      <c r="S3083" t="inlineStr">
        <is>
          <t>n.a.</t>
        </is>
      </c>
      <c r="T3083" s="6" t="n">
        <v>0</v>
      </c>
      <c r="U3083" s="6" t="n">
        <v>0</v>
      </c>
      <c r="V3083" t="n">
        <v>0</v>
      </c>
      <c r="W3083" t="n">
        <v>0</v>
      </c>
      <c r="X3083" s="6" t="n"/>
      <c r="Z3083" s="6" t="n">
        <v>50648</v>
      </c>
      <c r="AA3083" t="inlineStr">
        <is>
          <t>n.a.</t>
        </is>
      </c>
      <c r="AB3083" s="6" t="n">
        <v>50648</v>
      </c>
      <c r="AC3083" t="inlineStr"/>
      <c r="AD3083" s="6" t="n">
        <v>50495</v>
      </c>
    </row>
    <row r="3084">
      <c r="A3084" t="inlineStr">
        <is>
          <t>V100061</t>
        </is>
      </c>
      <c r="B3084" t="inlineStr">
        <is>
          <t>2025-0008</t>
        </is>
      </c>
      <c r="C3084" t="n">
        <v>178</v>
      </c>
      <c r="D3084" t="inlineStr"/>
      <c r="E3084" t="inlineStr">
        <is>
          <t>Rail Cargo Austria AG</t>
        </is>
      </c>
      <c r="F3084" t="inlineStr">
        <is>
          <t>WBA</t>
        </is>
      </c>
      <c r="G3084" t="inlineStr">
        <is>
          <t>EANOS_95</t>
        </is>
      </c>
      <c r="H3084" t="n">
        <v>0</v>
      </c>
      <c r="I3084" s="6" t="n">
        <v>0</v>
      </c>
      <c r="J3084" s="6" t="n">
        <v>0</v>
      </c>
      <c r="K3084" t="inlineStr">
        <is>
          <t>plan_deliver_newbuild</t>
        </is>
      </c>
      <c r="L3084" s="6" t="n">
        <v>46266</v>
      </c>
      <c r="M3084" s="6" t="n">
        <v>50648</v>
      </c>
      <c r="N3084" t="n">
        <v>5020</v>
      </c>
      <c r="O3084" s="6" t="n">
        <v>50648</v>
      </c>
      <c r="S3084" t="inlineStr">
        <is>
          <t>n.a.</t>
        </is>
      </c>
      <c r="T3084" s="6" t="n">
        <v>0</v>
      </c>
      <c r="U3084" s="6" t="n">
        <v>0</v>
      </c>
      <c r="V3084" t="n">
        <v>0</v>
      </c>
      <c r="W3084" t="n">
        <v>0</v>
      </c>
      <c r="X3084" s="6" t="n"/>
      <c r="Z3084" s="6" t="n">
        <v>50648</v>
      </c>
      <c r="AA3084" t="inlineStr">
        <is>
          <t>n.a.</t>
        </is>
      </c>
      <c r="AB3084" s="6" t="n">
        <v>50648</v>
      </c>
      <c r="AC3084" t="inlineStr"/>
      <c r="AD3084" s="6" t="n">
        <v>50495</v>
      </c>
    </row>
    <row r="3085">
      <c r="A3085" t="inlineStr">
        <is>
          <t>V100061</t>
        </is>
      </c>
      <c r="B3085" t="inlineStr">
        <is>
          <t>2025-0008</t>
        </is>
      </c>
      <c r="C3085" t="n">
        <v>179</v>
      </c>
      <c r="D3085" t="inlineStr"/>
      <c r="E3085" t="inlineStr">
        <is>
          <t>Rail Cargo Austria AG</t>
        </is>
      </c>
      <c r="F3085" t="inlineStr">
        <is>
          <t>WBA</t>
        </is>
      </c>
      <c r="G3085" t="inlineStr">
        <is>
          <t>EANOS_95</t>
        </is>
      </c>
      <c r="H3085" t="n">
        <v>0</v>
      </c>
      <c r="I3085" s="6" t="n">
        <v>0</v>
      </c>
      <c r="J3085" s="6" t="n">
        <v>0</v>
      </c>
      <c r="K3085" t="inlineStr">
        <is>
          <t>plan_deliver_newbuild</t>
        </is>
      </c>
      <c r="L3085" s="6" t="n">
        <v>46266</v>
      </c>
      <c r="M3085" s="6" t="n">
        <v>50648</v>
      </c>
      <c r="N3085" t="n">
        <v>5020</v>
      </c>
      <c r="O3085" s="6" t="n">
        <v>50648</v>
      </c>
      <c r="S3085" t="inlineStr">
        <is>
          <t>n.a.</t>
        </is>
      </c>
      <c r="T3085" s="6" t="n">
        <v>0</v>
      </c>
      <c r="U3085" s="6" t="n">
        <v>0</v>
      </c>
      <c r="V3085" t="n">
        <v>0</v>
      </c>
      <c r="W3085" t="n">
        <v>0</v>
      </c>
      <c r="X3085" s="6" t="n"/>
      <c r="Z3085" s="6" t="n">
        <v>50648</v>
      </c>
      <c r="AA3085" t="inlineStr">
        <is>
          <t>n.a.</t>
        </is>
      </c>
      <c r="AB3085" s="6" t="n">
        <v>50648</v>
      </c>
      <c r="AC3085" t="inlineStr"/>
      <c r="AD3085" s="6" t="n">
        <v>50495</v>
      </c>
    </row>
    <row r="3086">
      <c r="A3086" t="inlineStr">
        <is>
          <t>V100061</t>
        </is>
      </c>
      <c r="B3086" t="inlineStr">
        <is>
          <t>2025-0008</t>
        </is>
      </c>
      <c r="C3086" t="n">
        <v>180</v>
      </c>
      <c r="D3086" t="inlineStr"/>
      <c r="E3086" t="inlineStr">
        <is>
          <t>Rail Cargo Austria AG</t>
        </is>
      </c>
      <c r="F3086" t="inlineStr">
        <is>
          <t>WBA</t>
        </is>
      </c>
      <c r="G3086" t="inlineStr">
        <is>
          <t>EANOS_95</t>
        </is>
      </c>
      <c r="H3086" t="n">
        <v>0</v>
      </c>
      <c r="I3086" s="6" t="n">
        <v>0</v>
      </c>
      <c r="J3086" s="6" t="n">
        <v>0</v>
      </c>
      <c r="K3086" t="inlineStr">
        <is>
          <t>plan_deliver_newbuild</t>
        </is>
      </c>
      <c r="L3086" s="6" t="n">
        <v>46266</v>
      </c>
      <c r="M3086" s="6" t="n">
        <v>50648</v>
      </c>
      <c r="N3086" t="n">
        <v>5020</v>
      </c>
      <c r="O3086" s="6" t="n">
        <v>50648</v>
      </c>
      <c r="S3086" t="inlineStr">
        <is>
          <t>n.a.</t>
        </is>
      </c>
      <c r="T3086" s="6" t="n">
        <v>0</v>
      </c>
      <c r="U3086" s="6" t="n">
        <v>0</v>
      </c>
      <c r="V3086" t="n">
        <v>0</v>
      </c>
      <c r="W3086" t="n">
        <v>0</v>
      </c>
      <c r="X3086" s="6" t="n"/>
      <c r="Z3086" s="6" t="n">
        <v>50648</v>
      </c>
      <c r="AA3086" t="inlineStr">
        <is>
          <t>n.a.</t>
        </is>
      </c>
      <c r="AB3086" s="6" t="n">
        <v>50648</v>
      </c>
      <c r="AC3086" t="inlineStr"/>
      <c r="AD3086" s="6" t="n">
        <v>50495</v>
      </c>
    </row>
    <row r="3087">
      <c r="A3087" t="inlineStr">
        <is>
          <t>V100061</t>
        </is>
      </c>
      <c r="B3087" t="inlineStr">
        <is>
          <t>2025-0008</t>
        </is>
      </c>
      <c r="C3087" t="n">
        <v>181</v>
      </c>
      <c r="D3087" t="inlineStr"/>
      <c r="E3087" t="inlineStr">
        <is>
          <t>Rail Cargo Austria AG</t>
        </is>
      </c>
      <c r="F3087" t="inlineStr">
        <is>
          <t>WBA</t>
        </is>
      </c>
      <c r="G3087" t="inlineStr">
        <is>
          <t>EANOS_95</t>
        </is>
      </c>
      <c r="H3087" t="n">
        <v>0</v>
      </c>
      <c r="I3087" s="6" t="n">
        <v>0</v>
      </c>
      <c r="J3087" s="6" t="n">
        <v>0</v>
      </c>
      <c r="K3087" t="inlineStr">
        <is>
          <t>plan_deliver_newbuild</t>
        </is>
      </c>
      <c r="L3087" s="6" t="n">
        <v>46266</v>
      </c>
      <c r="M3087" s="6" t="n">
        <v>50648</v>
      </c>
      <c r="N3087" t="n">
        <v>5020</v>
      </c>
      <c r="O3087" s="6" t="n">
        <v>50648</v>
      </c>
      <c r="S3087" t="inlineStr">
        <is>
          <t>n.a.</t>
        </is>
      </c>
      <c r="T3087" s="6" t="n">
        <v>0</v>
      </c>
      <c r="U3087" s="6" t="n">
        <v>0</v>
      </c>
      <c r="V3087" t="n">
        <v>0</v>
      </c>
      <c r="W3087" t="n">
        <v>0</v>
      </c>
      <c r="X3087" s="6" t="n"/>
      <c r="Z3087" s="6" t="n">
        <v>50648</v>
      </c>
      <c r="AA3087" t="inlineStr">
        <is>
          <t>n.a.</t>
        </is>
      </c>
      <c r="AB3087" s="6" t="n">
        <v>50648</v>
      </c>
      <c r="AC3087" t="inlineStr"/>
      <c r="AD3087" s="6" t="n">
        <v>50495</v>
      </c>
    </row>
    <row r="3088">
      <c r="A3088" t="inlineStr">
        <is>
          <t>V100061</t>
        </is>
      </c>
      <c r="B3088" t="inlineStr">
        <is>
          <t>2025-0008</t>
        </is>
      </c>
      <c r="C3088" t="n">
        <v>182</v>
      </c>
      <c r="D3088" t="inlineStr"/>
      <c r="E3088" t="inlineStr">
        <is>
          <t>Rail Cargo Austria AG</t>
        </is>
      </c>
      <c r="F3088" t="inlineStr">
        <is>
          <t>WBA</t>
        </is>
      </c>
      <c r="G3088" t="inlineStr">
        <is>
          <t>EANOS_95</t>
        </is>
      </c>
      <c r="H3088" t="n">
        <v>0</v>
      </c>
      <c r="I3088" s="6" t="n">
        <v>0</v>
      </c>
      <c r="J3088" s="6" t="n">
        <v>0</v>
      </c>
      <c r="K3088" t="inlineStr">
        <is>
          <t>plan_deliver_newbuild</t>
        </is>
      </c>
      <c r="L3088" s="6" t="n">
        <v>46266</v>
      </c>
      <c r="M3088" s="6" t="n">
        <v>50648</v>
      </c>
      <c r="N3088" t="n">
        <v>5020</v>
      </c>
      <c r="O3088" s="6" t="n">
        <v>50648</v>
      </c>
      <c r="S3088" t="inlineStr">
        <is>
          <t>n.a.</t>
        </is>
      </c>
      <c r="T3088" s="6" t="n">
        <v>0</v>
      </c>
      <c r="U3088" s="6" t="n">
        <v>0</v>
      </c>
      <c r="V3088" t="n">
        <v>0</v>
      </c>
      <c r="W3088" t="n">
        <v>0</v>
      </c>
      <c r="X3088" s="6" t="n"/>
      <c r="Z3088" s="6" t="n">
        <v>50648</v>
      </c>
      <c r="AA3088" t="inlineStr">
        <is>
          <t>n.a.</t>
        </is>
      </c>
      <c r="AB3088" s="6" t="n">
        <v>50648</v>
      </c>
      <c r="AC3088" t="inlineStr"/>
      <c r="AD3088" s="6" t="n">
        <v>50495</v>
      </c>
    </row>
    <row r="3089">
      <c r="A3089" t="inlineStr">
        <is>
          <t>V100061</t>
        </is>
      </c>
      <c r="B3089" t="inlineStr">
        <is>
          <t>2025-0008</t>
        </is>
      </c>
      <c r="C3089" t="n">
        <v>183</v>
      </c>
      <c r="D3089" t="inlineStr"/>
      <c r="E3089" t="inlineStr">
        <is>
          <t>Rail Cargo Austria AG</t>
        </is>
      </c>
      <c r="F3089" t="inlineStr">
        <is>
          <t>WBA</t>
        </is>
      </c>
      <c r="G3089" t="inlineStr">
        <is>
          <t>EANOS_95</t>
        </is>
      </c>
      <c r="H3089" t="n">
        <v>0</v>
      </c>
      <c r="I3089" s="6" t="n">
        <v>0</v>
      </c>
      <c r="J3089" s="6" t="n">
        <v>0</v>
      </c>
      <c r="K3089" t="inlineStr">
        <is>
          <t>plan_deliver_newbuild</t>
        </is>
      </c>
      <c r="L3089" s="6" t="n">
        <v>46266</v>
      </c>
      <c r="M3089" s="6" t="n">
        <v>50648</v>
      </c>
      <c r="N3089" t="n">
        <v>5020</v>
      </c>
      <c r="O3089" s="6" t="n">
        <v>50648</v>
      </c>
      <c r="S3089" t="inlineStr">
        <is>
          <t>n.a.</t>
        </is>
      </c>
      <c r="T3089" s="6" t="n">
        <v>0</v>
      </c>
      <c r="U3089" s="6" t="n">
        <v>0</v>
      </c>
      <c r="V3089" t="n">
        <v>0</v>
      </c>
      <c r="W3089" t="n">
        <v>0</v>
      </c>
      <c r="X3089" s="6" t="n"/>
      <c r="Z3089" s="6" t="n">
        <v>50648</v>
      </c>
      <c r="AA3089" t="inlineStr">
        <is>
          <t>n.a.</t>
        </is>
      </c>
      <c r="AB3089" s="6" t="n">
        <v>50648</v>
      </c>
      <c r="AC3089" t="inlineStr"/>
      <c r="AD3089" s="6" t="n">
        <v>50495</v>
      </c>
    </row>
    <row r="3090">
      <c r="A3090" t="inlineStr">
        <is>
          <t>V100061</t>
        </is>
      </c>
      <c r="B3090" t="inlineStr">
        <is>
          <t>2025-0008</t>
        </is>
      </c>
      <c r="C3090" t="n">
        <v>184</v>
      </c>
      <c r="D3090" t="inlineStr"/>
      <c r="E3090" t="inlineStr">
        <is>
          <t>Rail Cargo Austria AG</t>
        </is>
      </c>
      <c r="F3090" t="inlineStr">
        <is>
          <t>WBA</t>
        </is>
      </c>
      <c r="G3090" t="inlineStr">
        <is>
          <t>EANOS_95</t>
        </is>
      </c>
      <c r="H3090" t="n">
        <v>0</v>
      </c>
      <c r="I3090" s="6" t="n">
        <v>0</v>
      </c>
      <c r="J3090" s="6" t="n">
        <v>0</v>
      </c>
      <c r="K3090" t="inlineStr">
        <is>
          <t>plan_deliver_newbuild</t>
        </is>
      </c>
      <c r="L3090" s="6" t="n">
        <v>46266</v>
      </c>
      <c r="M3090" s="6" t="n">
        <v>50648</v>
      </c>
      <c r="N3090" t="n">
        <v>5020</v>
      </c>
      <c r="O3090" s="6" t="n">
        <v>50648</v>
      </c>
      <c r="S3090" t="inlineStr">
        <is>
          <t>n.a.</t>
        </is>
      </c>
      <c r="T3090" s="6" t="n">
        <v>0</v>
      </c>
      <c r="U3090" s="6" t="n">
        <v>0</v>
      </c>
      <c r="V3090" t="n">
        <v>0</v>
      </c>
      <c r="W3090" t="n">
        <v>0</v>
      </c>
      <c r="X3090" s="6" t="n"/>
      <c r="Z3090" s="6" t="n">
        <v>50648</v>
      </c>
      <c r="AA3090" t="inlineStr">
        <is>
          <t>n.a.</t>
        </is>
      </c>
      <c r="AB3090" s="6" t="n">
        <v>50648</v>
      </c>
      <c r="AC3090" t="inlineStr"/>
      <c r="AD3090" s="6" t="n">
        <v>50495</v>
      </c>
    </row>
    <row r="3091">
      <c r="A3091" t="inlineStr">
        <is>
          <t>V100061</t>
        </is>
      </c>
      <c r="B3091" t="inlineStr">
        <is>
          <t>2025-0008</t>
        </is>
      </c>
      <c r="C3091" t="n">
        <v>185</v>
      </c>
      <c r="D3091" t="inlineStr"/>
      <c r="E3091" t="inlineStr">
        <is>
          <t>Rail Cargo Austria AG</t>
        </is>
      </c>
      <c r="F3091" t="inlineStr">
        <is>
          <t>WBA</t>
        </is>
      </c>
      <c r="G3091" t="inlineStr">
        <is>
          <t>EANOS_95</t>
        </is>
      </c>
      <c r="H3091" t="n">
        <v>0</v>
      </c>
      <c r="I3091" s="6" t="n">
        <v>0</v>
      </c>
      <c r="J3091" s="6" t="n">
        <v>0</v>
      </c>
      <c r="K3091" t="inlineStr">
        <is>
          <t>plan_deliver_newbuild</t>
        </is>
      </c>
      <c r="L3091" s="6" t="n">
        <v>46266</v>
      </c>
      <c r="M3091" s="6" t="n">
        <v>50648</v>
      </c>
      <c r="N3091" t="n">
        <v>5020</v>
      </c>
      <c r="O3091" s="6" t="n">
        <v>50648</v>
      </c>
      <c r="S3091" t="inlineStr">
        <is>
          <t>n.a.</t>
        </is>
      </c>
      <c r="T3091" s="6" t="n">
        <v>0</v>
      </c>
      <c r="U3091" s="6" t="n">
        <v>0</v>
      </c>
      <c r="V3091" t="n">
        <v>0</v>
      </c>
      <c r="W3091" t="n">
        <v>0</v>
      </c>
      <c r="X3091" s="6" t="n"/>
      <c r="Z3091" s="6" t="n">
        <v>50648</v>
      </c>
      <c r="AA3091" t="inlineStr">
        <is>
          <t>n.a.</t>
        </is>
      </c>
      <c r="AB3091" s="6" t="n">
        <v>50648</v>
      </c>
      <c r="AC3091" t="inlineStr"/>
      <c r="AD3091" s="6" t="n">
        <v>50495</v>
      </c>
    </row>
    <row r="3092">
      <c r="A3092" t="inlineStr">
        <is>
          <t>V100061</t>
        </is>
      </c>
      <c r="B3092" t="inlineStr">
        <is>
          <t>2025-0008</t>
        </is>
      </c>
      <c r="C3092" t="n">
        <v>186</v>
      </c>
      <c r="D3092" t="inlineStr"/>
      <c r="E3092" t="inlineStr">
        <is>
          <t>Rail Cargo Austria AG</t>
        </is>
      </c>
      <c r="F3092" t="inlineStr">
        <is>
          <t>WBA</t>
        </is>
      </c>
      <c r="G3092" t="inlineStr">
        <is>
          <t>EANOS_95</t>
        </is>
      </c>
      <c r="H3092" t="n">
        <v>0</v>
      </c>
      <c r="I3092" s="6" t="n">
        <v>0</v>
      </c>
      <c r="J3092" s="6" t="n">
        <v>0</v>
      </c>
      <c r="K3092" t="inlineStr">
        <is>
          <t>plan_deliver_newbuild</t>
        </is>
      </c>
      <c r="L3092" s="6" t="n">
        <v>46266</v>
      </c>
      <c r="M3092" s="6" t="n">
        <v>50648</v>
      </c>
      <c r="N3092" t="n">
        <v>5020</v>
      </c>
      <c r="O3092" s="6" t="n">
        <v>50648</v>
      </c>
      <c r="S3092" t="inlineStr">
        <is>
          <t>n.a.</t>
        </is>
      </c>
      <c r="T3092" s="6" t="n">
        <v>0</v>
      </c>
      <c r="U3092" s="6" t="n">
        <v>0</v>
      </c>
      <c r="V3092" t="n">
        <v>0</v>
      </c>
      <c r="W3092" t="n">
        <v>0</v>
      </c>
      <c r="X3092" s="6" t="n"/>
      <c r="Z3092" s="6" t="n">
        <v>50648</v>
      </c>
      <c r="AA3092" t="inlineStr">
        <is>
          <t>n.a.</t>
        </is>
      </c>
      <c r="AB3092" s="6" t="n">
        <v>50648</v>
      </c>
      <c r="AC3092" t="inlineStr"/>
      <c r="AD3092" s="6" t="n">
        <v>50495</v>
      </c>
    </row>
    <row r="3093">
      <c r="A3093" t="inlineStr">
        <is>
          <t>V100061</t>
        </is>
      </c>
      <c r="B3093" t="inlineStr">
        <is>
          <t>2025-0008</t>
        </is>
      </c>
      <c r="C3093" t="n">
        <v>187</v>
      </c>
      <c r="D3093" t="inlineStr"/>
      <c r="E3093" t="inlineStr">
        <is>
          <t>Rail Cargo Austria AG</t>
        </is>
      </c>
      <c r="F3093" t="inlineStr">
        <is>
          <t>WBA</t>
        </is>
      </c>
      <c r="G3093" t="inlineStr">
        <is>
          <t>EANOS_95</t>
        </is>
      </c>
      <c r="H3093" t="n">
        <v>0</v>
      </c>
      <c r="I3093" s="6" t="n">
        <v>0</v>
      </c>
      <c r="J3093" s="6" t="n">
        <v>0</v>
      </c>
      <c r="K3093" t="inlineStr">
        <is>
          <t>plan_deliver_newbuild</t>
        </is>
      </c>
      <c r="L3093" s="6" t="n">
        <v>46266</v>
      </c>
      <c r="M3093" s="6" t="n">
        <v>50648</v>
      </c>
      <c r="N3093" t="n">
        <v>5020</v>
      </c>
      <c r="O3093" s="6" t="n">
        <v>50648</v>
      </c>
      <c r="S3093" t="inlineStr">
        <is>
          <t>n.a.</t>
        </is>
      </c>
      <c r="T3093" s="6" t="n">
        <v>0</v>
      </c>
      <c r="U3093" s="6" t="n">
        <v>0</v>
      </c>
      <c r="V3093" t="n">
        <v>0</v>
      </c>
      <c r="W3093" t="n">
        <v>0</v>
      </c>
      <c r="X3093" s="6" t="n"/>
      <c r="Z3093" s="6" t="n">
        <v>50648</v>
      </c>
      <c r="AA3093" t="inlineStr">
        <is>
          <t>n.a.</t>
        </is>
      </c>
      <c r="AB3093" s="6" t="n">
        <v>50648</v>
      </c>
      <c r="AC3093" t="inlineStr"/>
      <c r="AD3093" s="6" t="n">
        <v>50495</v>
      </c>
    </row>
    <row r="3094">
      <c r="A3094" t="inlineStr">
        <is>
          <t>V100061</t>
        </is>
      </c>
      <c r="B3094" t="inlineStr">
        <is>
          <t>2025-0008</t>
        </is>
      </c>
      <c r="C3094" t="n">
        <v>188</v>
      </c>
      <c r="D3094" t="inlineStr"/>
      <c r="E3094" t="inlineStr">
        <is>
          <t>Rail Cargo Austria AG</t>
        </is>
      </c>
      <c r="F3094" t="inlineStr">
        <is>
          <t>WBA</t>
        </is>
      </c>
      <c r="G3094" t="inlineStr">
        <is>
          <t>EANOS_95</t>
        </is>
      </c>
      <c r="H3094" t="n">
        <v>0</v>
      </c>
      <c r="I3094" s="6" t="n">
        <v>0</v>
      </c>
      <c r="J3094" s="6" t="n">
        <v>0</v>
      </c>
      <c r="K3094" t="inlineStr">
        <is>
          <t>plan_deliver_newbuild</t>
        </is>
      </c>
      <c r="L3094" s="6" t="n">
        <v>46266</v>
      </c>
      <c r="M3094" s="6" t="n">
        <v>50648</v>
      </c>
      <c r="N3094" t="n">
        <v>5020</v>
      </c>
      <c r="O3094" s="6" t="n">
        <v>50648</v>
      </c>
      <c r="S3094" t="inlineStr">
        <is>
          <t>n.a.</t>
        </is>
      </c>
      <c r="T3094" s="6" t="n">
        <v>0</v>
      </c>
      <c r="U3094" s="6" t="n">
        <v>0</v>
      </c>
      <c r="V3094" t="n">
        <v>0</v>
      </c>
      <c r="W3094" t="n">
        <v>0</v>
      </c>
      <c r="X3094" s="6" t="n"/>
      <c r="Z3094" s="6" t="n">
        <v>50648</v>
      </c>
      <c r="AA3094" t="inlineStr">
        <is>
          <t>n.a.</t>
        </is>
      </c>
      <c r="AB3094" s="6" t="n">
        <v>50648</v>
      </c>
      <c r="AC3094" t="inlineStr"/>
      <c r="AD3094" s="6" t="n">
        <v>50495</v>
      </c>
    </row>
    <row r="3095">
      <c r="A3095" t="inlineStr">
        <is>
          <t>V100061</t>
        </is>
      </c>
      <c r="B3095" t="inlineStr">
        <is>
          <t>2025-0008</t>
        </is>
      </c>
      <c r="C3095" t="n">
        <v>189</v>
      </c>
      <c r="D3095" t="inlineStr"/>
      <c r="E3095" t="inlineStr">
        <is>
          <t>Rail Cargo Austria AG</t>
        </is>
      </c>
      <c r="F3095" t="inlineStr">
        <is>
          <t>WBA</t>
        </is>
      </c>
      <c r="G3095" t="inlineStr">
        <is>
          <t>EANOS_95</t>
        </is>
      </c>
      <c r="H3095" t="n">
        <v>0</v>
      </c>
      <c r="I3095" s="6" t="n">
        <v>0</v>
      </c>
      <c r="J3095" s="6" t="n">
        <v>0</v>
      </c>
      <c r="K3095" t="inlineStr">
        <is>
          <t>plan_deliver_newbuild</t>
        </is>
      </c>
      <c r="L3095" s="6" t="n">
        <v>46266</v>
      </c>
      <c r="M3095" s="6" t="n">
        <v>50648</v>
      </c>
      <c r="N3095" t="n">
        <v>5020</v>
      </c>
      <c r="O3095" s="6" t="n">
        <v>50648</v>
      </c>
      <c r="S3095" t="inlineStr">
        <is>
          <t>n.a.</t>
        </is>
      </c>
      <c r="T3095" s="6" t="n">
        <v>0</v>
      </c>
      <c r="U3095" s="6" t="n">
        <v>0</v>
      </c>
      <c r="V3095" t="n">
        <v>0</v>
      </c>
      <c r="W3095" t="n">
        <v>0</v>
      </c>
      <c r="X3095" s="6" t="n"/>
      <c r="Z3095" s="6" t="n">
        <v>50648</v>
      </c>
      <c r="AA3095" t="inlineStr">
        <is>
          <t>n.a.</t>
        </is>
      </c>
      <c r="AB3095" s="6" t="n">
        <v>50648</v>
      </c>
      <c r="AC3095" t="inlineStr"/>
      <c r="AD3095" s="6" t="n">
        <v>50495</v>
      </c>
    </row>
    <row r="3096">
      <c r="A3096" t="inlineStr">
        <is>
          <t>V100061</t>
        </is>
      </c>
      <c r="B3096" t="inlineStr">
        <is>
          <t>2025-0008</t>
        </is>
      </c>
      <c r="C3096" t="n">
        <v>190</v>
      </c>
      <c r="D3096" t="inlineStr"/>
      <c r="E3096" t="inlineStr">
        <is>
          <t>Rail Cargo Austria AG</t>
        </is>
      </c>
      <c r="F3096" t="inlineStr">
        <is>
          <t>WBA</t>
        </is>
      </c>
      <c r="G3096" t="inlineStr">
        <is>
          <t>EANOS_95</t>
        </is>
      </c>
      <c r="H3096" t="n">
        <v>0</v>
      </c>
      <c r="I3096" s="6" t="n">
        <v>0</v>
      </c>
      <c r="J3096" s="6" t="n">
        <v>0</v>
      </c>
      <c r="K3096" t="inlineStr">
        <is>
          <t>plan_deliver_newbuild</t>
        </is>
      </c>
      <c r="L3096" s="6" t="n">
        <v>46266</v>
      </c>
      <c r="M3096" s="6" t="n">
        <v>50648</v>
      </c>
      <c r="N3096" t="n">
        <v>5020</v>
      </c>
      <c r="O3096" s="6" t="n">
        <v>50648</v>
      </c>
      <c r="S3096" t="inlineStr">
        <is>
          <t>n.a.</t>
        </is>
      </c>
      <c r="T3096" s="6" t="n">
        <v>0</v>
      </c>
      <c r="U3096" s="6" t="n">
        <v>0</v>
      </c>
      <c r="V3096" t="n">
        <v>0</v>
      </c>
      <c r="W3096" t="n">
        <v>0</v>
      </c>
      <c r="X3096" s="6" t="n"/>
      <c r="Z3096" s="6" t="n">
        <v>50648</v>
      </c>
      <c r="AA3096" t="inlineStr">
        <is>
          <t>n.a.</t>
        </is>
      </c>
      <c r="AB3096" s="6" t="n">
        <v>50648</v>
      </c>
      <c r="AC3096" t="inlineStr"/>
      <c r="AD3096" s="6" t="n">
        <v>50495</v>
      </c>
    </row>
    <row r="3097">
      <c r="A3097" t="inlineStr">
        <is>
          <t>V100061</t>
        </is>
      </c>
      <c r="B3097" t="inlineStr">
        <is>
          <t>2025-0008</t>
        </is>
      </c>
      <c r="C3097" t="n">
        <v>191</v>
      </c>
      <c r="D3097" t="inlineStr"/>
      <c r="E3097" t="inlineStr">
        <is>
          <t>Rail Cargo Austria AG</t>
        </is>
      </c>
      <c r="F3097" t="inlineStr">
        <is>
          <t>WBA</t>
        </is>
      </c>
      <c r="G3097" t="inlineStr">
        <is>
          <t>EANOS_95</t>
        </is>
      </c>
      <c r="H3097" t="n">
        <v>0</v>
      </c>
      <c r="I3097" s="6" t="n">
        <v>0</v>
      </c>
      <c r="J3097" s="6" t="n">
        <v>0</v>
      </c>
      <c r="K3097" t="inlineStr">
        <is>
          <t>plan_deliver_newbuild</t>
        </is>
      </c>
      <c r="L3097" s="6" t="n">
        <v>46266</v>
      </c>
      <c r="M3097" s="6" t="n">
        <v>50648</v>
      </c>
      <c r="N3097" t="n">
        <v>5020</v>
      </c>
      <c r="O3097" s="6" t="n">
        <v>50648</v>
      </c>
      <c r="S3097" t="inlineStr">
        <is>
          <t>n.a.</t>
        </is>
      </c>
      <c r="T3097" s="6" t="n">
        <v>0</v>
      </c>
      <c r="U3097" s="6" t="n">
        <v>0</v>
      </c>
      <c r="V3097" t="n">
        <v>0</v>
      </c>
      <c r="W3097" t="n">
        <v>0</v>
      </c>
      <c r="X3097" s="6" t="n"/>
      <c r="Z3097" s="6" t="n">
        <v>50648</v>
      </c>
      <c r="AA3097" t="inlineStr">
        <is>
          <t>n.a.</t>
        </is>
      </c>
      <c r="AB3097" s="6" t="n">
        <v>50648</v>
      </c>
      <c r="AC3097" t="inlineStr"/>
      <c r="AD3097" s="6" t="n">
        <v>50495</v>
      </c>
    </row>
    <row r="3098">
      <c r="A3098" t="inlineStr">
        <is>
          <t>V100061</t>
        </is>
      </c>
      <c r="B3098" t="inlineStr">
        <is>
          <t>2025-0008</t>
        </is>
      </c>
      <c r="C3098" t="n">
        <v>192</v>
      </c>
      <c r="D3098" t="inlineStr"/>
      <c r="E3098" t="inlineStr">
        <is>
          <t>Rail Cargo Austria AG</t>
        </is>
      </c>
      <c r="F3098" t="inlineStr">
        <is>
          <t>WBA</t>
        </is>
      </c>
      <c r="G3098" t="inlineStr">
        <is>
          <t>EANOS_95</t>
        </is>
      </c>
      <c r="H3098" t="n">
        <v>0</v>
      </c>
      <c r="I3098" s="6" t="n">
        <v>0</v>
      </c>
      <c r="J3098" s="6" t="n">
        <v>0</v>
      </c>
      <c r="K3098" t="inlineStr">
        <is>
          <t>plan_deliver_newbuild</t>
        </is>
      </c>
      <c r="L3098" s="6" t="n">
        <v>46266</v>
      </c>
      <c r="M3098" s="6" t="n">
        <v>50648</v>
      </c>
      <c r="N3098" t="n">
        <v>5020</v>
      </c>
      <c r="O3098" s="6" t="n">
        <v>50648</v>
      </c>
      <c r="S3098" t="inlineStr">
        <is>
          <t>n.a.</t>
        </is>
      </c>
      <c r="T3098" s="6" t="n">
        <v>0</v>
      </c>
      <c r="U3098" s="6" t="n">
        <v>0</v>
      </c>
      <c r="V3098" t="n">
        <v>0</v>
      </c>
      <c r="W3098" t="n">
        <v>0</v>
      </c>
      <c r="X3098" s="6" t="n"/>
      <c r="Z3098" s="6" t="n">
        <v>50648</v>
      </c>
      <c r="AA3098" t="inlineStr">
        <is>
          <t>n.a.</t>
        </is>
      </c>
      <c r="AB3098" s="6" t="n">
        <v>50648</v>
      </c>
      <c r="AC3098" t="inlineStr"/>
      <c r="AD3098" s="6" t="n">
        <v>50495</v>
      </c>
    </row>
    <row r="3099">
      <c r="A3099" t="inlineStr">
        <is>
          <t>V100061</t>
        </is>
      </c>
      <c r="B3099" t="inlineStr">
        <is>
          <t>2025-0008</t>
        </is>
      </c>
      <c r="C3099" t="n">
        <v>193</v>
      </c>
      <c r="D3099" t="inlineStr"/>
      <c r="E3099" t="inlineStr">
        <is>
          <t>Rail Cargo Austria AG</t>
        </is>
      </c>
      <c r="F3099" t="inlineStr">
        <is>
          <t>WBA</t>
        </is>
      </c>
      <c r="G3099" t="inlineStr">
        <is>
          <t>EANOS_95</t>
        </is>
      </c>
      <c r="H3099" t="n">
        <v>0</v>
      </c>
      <c r="I3099" s="6" t="n">
        <v>0</v>
      </c>
      <c r="J3099" s="6" t="n">
        <v>0</v>
      </c>
      <c r="K3099" t="inlineStr">
        <is>
          <t>plan_deliver_newbuild</t>
        </is>
      </c>
      <c r="L3099" s="6" t="n">
        <v>46266</v>
      </c>
      <c r="M3099" s="6" t="n">
        <v>50648</v>
      </c>
      <c r="N3099" t="n">
        <v>5020</v>
      </c>
      <c r="O3099" s="6" t="n">
        <v>50648</v>
      </c>
      <c r="S3099" t="inlineStr">
        <is>
          <t>n.a.</t>
        </is>
      </c>
      <c r="T3099" s="6" t="n">
        <v>0</v>
      </c>
      <c r="U3099" s="6" t="n">
        <v>0</v>
      </c>
      <c r="V3099" t="n">
        <v>0</v>
      </c>
      <c r="W3099" t="n">
        <v>0</v>
      </c>
      <c r="X3099" s="6" t="n"/>
      <c r="Z3099" s="6" t="n">
        <v>50648</v>
      </c>
      <c r="AA3099" t="inlineStr">
        <is>
          <t>n.a.</t>
        </is>
      </c>
      <c r="AB3099" s="6" t="n">
        <v>50648</v>
      </c>
      <c r="AC3099" t="inlineStr"/>
      <c r="AD3099" s="6" t="n">
        <v>50495</v>
      </c>
    </row>
    <row r="3100">
      <c r="A3100" t="inlineStr">
        <is>
          <t>V100061</t>
        </is>
      </c>
      <c r="B3100" t="inlineStr">
        <is>
          <t>2025-0008</t>
        </is>
      </c>
      <c r="C3100" t="n">
        <v>194</v>
      </c>
      <c r="D3100" t="inlineStr"/>
      <c r="E3100" t="inlineStr">
        <is>
          <t>Rail Cargo Austria AG</t>
        </is>
      </c>
      <c r="F3100" t="inlineStr">
        <is>
          <t>WBA</t>
        </is>
      </c>
      <c r="G3100" t="inlineStr">
        <is>
          <t>EANOS_95</t>
        </is>
      </c>
      <c r="H3100" t="n">
        <v>0</v>
      </c>
      <c r="I3100" s="6" t="n">
        <v>0</v>
      </c>
      <c r="J3100" s="6" t="n">
        <v>0</v>
      </c>
      <c r="K3100" t="inlineStr">
        <is>
          <t>plan_deliver_newbuild</t>
        </is>
      </c>
      <c r="L3100" s="6" t="n">
        <v>46266</v>
      </c>
      <c r="M3100" s="6" t="n">
        <v>50648</v>
      </c>
      <c r="N3100" t="n">
        <v>5020</v>
      </c>
      <c r="O3100" s="6" t="n">
        <v>50648</v>
      </c>
      <c r="S3100" t="inlineStr">
        <is>
          <t>n.a.</t>
        </is>
      </c>
      <c r="T3100" s="6" t="n">
        <v>0</v>
      </c>
      <c r="U3100" s="6" t="n">
        <v>0</v>
      </c>
      <c r="V3100" t="n">
        <v>0</v>
      </c>
      <c r="W3100" t="n">
        <v>0</v>
      </c>
      <c r="X3100" s="6" t="n"/>
      <c r="Z3100" s="6" t="n">
        <v>50648</v>
      </c>
      <c r="AA3100" t="inlineStr">
        <is>
          <t>n.a.</t>
        </is>
      </c>
      <c r="AB3100" s="6" t="n">
        <v>50648</v>
      </c>
      <c r="AC3100" t="inlineStr"/>
      <c r="AD3100" s="6" t="n">
        <v>50495</v>
      </c>
    </row>
    <row r="3101">
      <c r="A3101" t="inlineStr">
        <is>
          <t>V100061</t>
        </is>
      </c>
      <c r="B3101" t="inlineStr">
        <is>
          <t>2025-0008</t>
        </is>
      </c>
      <c r="C3101" t="n">
        <v>195</v>
      </c>
      <c r="D3101" t="inlineStr"/>
      <c r="E3101" t="inlineStr">
        <is>
          <t>Rail Cargo Austria AG</t>
        </is>
      </c>
      <c r="F3101" t="inlineStr">
        <is>
          <t>WBA</t>
        </is>
      </c>
      <c r="G3101" t="inlineStr">
        <is>
          <t>EANOS_95</t>
        </is>
      </c>
      <c r="H3101" t="n">
        <v>0</v>
      </c>
      <c r="I3101" s="6" t="n">
        <v>0</v>
      </c>
      <c r="J3101" s="6" t="n">
        <v>0</v>
      </c>
      <c r="K3101" t="inlineStr">
        <is>
          <t>plan_deliver_newbuild</t>
        </is>
      </c>
      <c r="L3101" s="6" t="n">
        <v>46266</v>
      </c>
      <c r="M3101" s="6" t="n">
        <v>50648</v>
      </c>
      <c r="N3101" t="n">
        <v>5020</v>
      </c>
      <c r="O3101" s="6" t="n">
        <v>50648</v>
      </c>
      <c r="S3101" t="inlineStr">
        <is>
          <t>n.a.</t>
        </is>
      </c>
      <c r="T3101" s="6" t="n">
        <v>0</v>
      </c>
      <c r="U3101" s="6" t="n">
        <v>0</v>
      </c>
      <c r="V3101" t="n">
        <v>0</v>
      </c>
      <c r="W3101" t="n">
        <v>0</v>
      </c>
      <c r="X3101" s="6" t="n"/>
      <c r="Z3101" s="6" t="n">
        <v>50648</v>
      </c>
      <c r="AA3101" t="inlineStr">
        <is>
          <t>n.a.</t>
        </is>
      </c>
      <c r="AB3101" s="6" t="n">
        <v>50648</v>
      </c>
      <c r="AC3101" t="inlineStr"/>
      <c r="AD3101" s="6" t="n">
        <v>50495</v>
      </c>
    </row>
    <row r="3102">
      <c r="A3102" t="inlineStr">
        <is>
          <t>V100061</t>
        </is>
      </c>
      <c r="B3102" t="inlineStr">
        <is>
          <t>2025-0008</t>
        </is>
      </c>
      <c r="C3102" t="n">
        <v>196</v>
      </c>
      <c r="D3102" t="inlineStr"/>
      <c r="E3102" t="inlineStr">
        <is>
          <t>Rail Cargo Austria AG</t>
        </is>
      </c>
      <c r="F3102" t="inlineStr">
        <is>
          <t>WBA</t>
        </is>
      </c>
      <c r="G3102" t="inlineStr">
        <is>
          <t>EANOS_95</t>
        </is>
      </c>
      <c r="H3102" t="n">
        <v>0</v>
      </c>
      <c r="I3102" s="6" t="n">
        <v>0</v>
      </c>
      <c r="J3102" s="6" t="n">
        <v>0</v>
      </c>
      <c r="K3102" t="inlineStr">
        <is>
          <t>plan_deliver_newbuild</t>
        </is>
      </c>
      <c r="L3102" s="6" t="n">
        <v>46266</v>
      </c>
      <c r="M3102" s="6" t="n">
        <v>50648</v>
      </c>
      <c r="N3102" t="n">
        <v>5020</v>
      </c>
      <c r="O3102" s="6" t="n">
        <v>50648</v>
      </c>
      <c r="S3102" t="inlineStr">
        <is>
          <t>n.a.</t>
        </is>
      </c>
      <c r="T3102" s="6" t="n">
        <v>0</v>
      </c>
      <c r="U3102" s="6" t="n">
        <v>0</v>
      </c>
      <c r="V3102" t="n">
        <v>0</v>
      </c>
      <c r="W3102" t="n">
        <v>0</v>
      </c>
      <c r="X3102" s="6" t="n"/>
      <c r="Z3102" s="6" t="n">
        <v>50648</v>
      </c>
      <c r="AA3102" t="inlineStr">
        <is>
          <t>n.a.</t>
        </is>
      </c>
      <c r="AB3102" s="6" t="n">
        <v>50648</v>
      </c>
      <c r="AC3102" t="inlineStr"/>
      <c r="AD3102" s="6" t="n">
        <v>50495</v>
      </c>
    </row>
    <row r="3103">
      <c r="A3103" t="inlineStr">
        <is>
          <t>V100061</t>
        </is>
      </c>
      <c r="B3103" t="inlineStr">
        <is>
          <t>2025-0008</t>
        </is>
      </c>
      <c r="C3103" t="n">
        <v>197</v>
      </c>
      <c r="D3103" t="inlineStr"/>
      <c r="E3103" t="inlineStr">
        <is>
          <t>Rail Cargo Austria AG</t>
        </is>
      </c>
      <c r="F3103" t="inlineStr">
        <is>
          <t>WBA</t>
        </is>
      </c>
      <c r="G3103" t="inlineStr">
        <is>
          <t>EANOS_95</t>
        </is>
      </c>
      <c r="H3103" t="n">
        <v>0</v>
      </c>
      <c r="I3103" s="6" t="n">
        <v>0</v>
      </c>
      <c r="J3103" s="6" t="n">
        <v>0</v>
      </c>
      <c r="K3103" t="inlineStr">
        <is>
          <t>plan_deliver_newbuild</t>
        </is>
      </c>
      <c r="L3103" s="6" t="n">
        <v>46266</v>
      </c>
      <c r="M3103" s="6" t="n">
        <v>50648</v>
      </c>
      <c r="N3103" t="n">
        <v>5020</v>
      </c>
      <c r="O3103" s="6" t="n">
        <v>50648</v>
      </c>
      <c r="S3103" t="inlineStr">
        <is>
          <t>n.a.</t>
        </is>
      </c>
      <c r="T3103" s="6" t="n">
        <v>0</v>
      </c>
      <c r="U3103" s="6" t="n">
        <v>0</v>
      </c>
      <c r="V3103" t="n">
        <v>0</v>
      </c>
      <c r="W3103" t="n">
        <v>0</v>
      </c>
      <c r="X3103" s="6" t="n"/>
      <c r="Z3103" s="6" t="n">
        <v>50648</v>
      </c>
      <c r="AA3103" t="inlineStr">
        <is>
          <t>n.a.</t>
        </is>
      </c>
      <c r="AB3103" s="6" t="n">
        <v>50648</v>
      </c>
      <c r="AC3103" t="inlineStr"/>
      <c r="AD3103" s="6" t="n">
        <v>50495</v>
      </c>
    </row>
    <row r="3104">
      <c r="A3104" t="inlineStr">
        <is>
          <t>V100061</t>
        </is>
      </c>
      <c r="B3104" t="inlineStr">
        <is>
          <t>2025-0008</t>
        </is>
      </c>
      <c r="C3104" t="n">
        <v>198</v>
      </c>
      <c r="D3104" t="inlineStr"/>
      <c r="E3104" t="inlineStr">
        <is>
          <t>Rail Cargo Austria AG</t>
        </is>
      </c>
      <c r="F3104" t="inlineStr">
        <is>
          <t>WBA</t>
        </is>
      </c>
      <c r="G3104" t="inlineStr">
        <is>
          <t>EANOS_95</t>
        </is>
      </c>
      <c r="H3104" t="n">
        <v>0</v>
      </c>
      <c r="I3104" s="6" t="n">
        <v>0</v>
      </c>
      <c r="J3104" s="6" t="n">
        <v>0</v>
      </c>
      <c r="K3104" t="inlineStr">
        <is>
          <t>plan_deliver_newbuild</t>
        </is>
      </c>
      <c r="L3104" s="6" t="n">
        <v>46266</v>
      </c>
      <c r="M3104" s="6" t="n">
        <v>50648</v>
      </c>
      <c r="N3104" t="n">
        <v>5020</v>
      </c>
      <c r="O3104" s="6" t="n">
        <v>50648</v>
      </c>
      <c r="S3104" t="inlineStr">
        <is>
          <t>n.a.</t>
        </is>
      </c>
      <c r="T3104" s="6" t="n">
        <v>0</v>
      </c>
      <c r="U3104" s="6" t="n">
        <v>0</v>
      </c>
      <c r="V3104" t="n">
        <v>0</v>
      </c>
      <c r="W3104" t="n">
        <v>0</v>
      </c>
      <c r="X3104" s="6" t="n"/>
      <c r="Z3104" s="6" t="n">
        <v>50648</v>
      </c>
      <c r="AA3104" t="inlineStr">
        <is>
          <t>n.a.</t>
        </is>
      </c>
      <c r="AB3104" s="6" t="n">
        <v>50648</v>
      </c>
      <c r="AC3104" t="inlineStr"/>
      <c r="AD3104" s="6" t="n">
        <v>50495</v>
      </c>
    </row>
    <row r="3105">
      <c r="A3105" t="inlineStr">
        <is>
          <t>V100061</t>
        </is>
      </c>
      <c r="B3105" t="inlineStr">
        <is>
          <t>2025-0008</t>
        </is>
      </c>
      <c r="C3105" t="n">
        <v>199</v>
      </c>
      <c r="D3105" t="inlineStr"/>
      <c r="E3105" t="inlineStr">
        <is>
          <t>Rail Cargo Austria AG</t>
        </is>
      </c>
      <c r="F3105" t="inlineStr">
        <is>
          <t>WBA</t>
        </is>
      </c>
      <c r="G3105" t="inlineStr">
        <is>
          <t>EANOS_95</t>
        </is>
      </c>
      <c r="H3105" t="n">
        <v>0</v>
      </c>
      <c r="I3105" s="6" t="n">
        <v>0</v>
      </c>
      <c r="J3105" s="6" t="n">
        <v>0</v>
      </c>
      <c r="K3105" t="inlineStr">
        <is>
          <t>plan_deliver_newbuild</t>
        </is>
      </c>
      <c r="L3105" s="6" t="n">
        <v>46266</v>
      </c>
      <c r="M3105" s="6" t="n">
        <v>50648</v>
      </c>
      <c r="N3105" t="n">
        <v>5020</v>
      </c>
      <c r="O3105" s="6" t="n">
        <v>50648</v>
      </c>
      <c r="S3105" t="inlineStr">
        <is>
          <t>n.a.</t>
        </is>
      </c>
      <c r="T3105" s="6" t="n">
        <v>0</v>
      </c>
      <c r="U3105" s="6" t="n">
        <v>0</v>
      </c>
      <c r="V3105" t="n">
        <v>0</v>
      </c>
      <c r="W3105" t="n">
        <v>0</v>
      </c>
      <c r="X3105" s="6" t="n"/>
      <c r="Z3105" s="6" t="n">
        <v>50648</v>
      </c>
      <c r="AA3105" t="inlineStr">
        <is>
          <t>n.a.</t>
        </is>
      </c>
      <c r="AB3105" s="6" t="n">
        <v>50648</v>
      </c>
      <c r="AC3105" t="inlineStr"/>
      <c r="AD3105" s="6" t="n">
        <v>50495</v>
      </c>
    </row>
    <row r="3106">
      <c r="A3106" t="inlineStr">
        <is>
          <t>V100061</t>
        </is>
      </c>
      <c r="B3106" t="inlineStr">
        <is>
          <t>2025-0008</t>
        </is>
      </c>
      <c r="C3106" t="n">
        <v>200</v>
      </c>
      <c r="D3106" t="inlineStr"/>
      <c r="E3106" t="inlineStr">
        <is>
          <t>Rail Cargo Austria AG</t>
        </is>
      </c>
      <c r="F3106" t="inlineStr">
        <is>
          <t>WBA</t>
        </is>
      </c>
      <c r="G3106" t="inlineStr">
        <is>
          <t>EANOS_95</t>
        </is>
      </c>
      <c r="H3106" t="n">
        <v>0</v>
      </c>
      <c r="I3106" s="6" t="n">
        <v>0</v>
      </c>
      <c r="J3106" s="6" t="n">
        <v>0</v>
      </c>
      <c r="K3106" t="inlineStr">
        <is>
          <t>plan_deliver_newbuild</t>
        </is>
      </c>
      <c r="L3106" s="6" t="n">
        <v>46266</v>
      </c>
      <c r="M3106" s="6" t="n">
        <v>50648</v>
      </c>
      <c r="N3106" t="n">
        <v>5020</v>
      </c>
      <c r="O3106" s="6" t="n">
        <v>50648</v>
      </c>
      <c r="S3106" t="inlineStr">
        <is>
          <t>n.a.</t>
        </is>
      </c>
      <c r="T3106" s="6" t="n">
        <v>0</v>
      </c>
      <c r="U3106" s="6" t="n">
        <v>0</v>
      </c>
      <c r="V3106" t="n">
        <v>0</v>
      </c>
      <c r="W3106" t="n">
        <v>0</v>
      </c>
      <c r="X3106" s="6" t="n"/>
      <c r="Z3106" s="6" t="n">
        <v>50648</v>
      </c>
      <c r="AA3106" t="inlineStr">
        <is>
          <t>n.a.</t>
        </is>
      </c>
      <c r="AB3106" s="6" t="n">
        <v>50648</v>
      </c>
      <c r="AC3106" t="inlineStr"/>
      <c r="AD3106" s="6" t="n">
        <v>50495</v>
      </c>
    </row>
    <row r="3107">
      <c r="A3107" t="inlineStr">
        <is>
          <t>V100061</t>
        </is>
      </c>
      <c r="B3107" t="inlineStr">
        <is>
          <t>2025-0008</t>
        </is>
      </c>
      <c r="C3107" t="n">
        <v>201</v>
      </c>
      <c r="D3107" t="inlineStr"/>
      <c r="E3107" t="inlineStr">
        <is>
          <t>Rail Cargo Austria AG</t>
        </is>
      </c>
      <c r="F3107" t="inlineStr">
        <is>
          <t>WBA</t>
        </is>
      </c>
      <c r="G3107" t="inlineStr">
        <is>
          <t>EANOS_95</t>
        </is>
      </c>
      <c r="H3107" t="n">
        <v>0</v>
      </c>
      <c r="I3107" s="6" t="n">
        <v>0</v>
      </c>
      <c r="J3107" s="6" t="n">
        <v>0</v>
      </c>
      <c r="K3107" t="inlineStr">
        <is>
          <t>plan_deliver_newbuild</t>
        </is>
      </c>
      <c r="L3107" s="6" t="n">
        <v>46266</v>
      </c>
      <c r="M3107" s="6" t="n">
        <v>50648</v>
      </c>
      <c r="N3107" t="n">
        <v>5020</v>
      </c>
      <c r="O3107" s="6" t="n">
        <v>50648</v>
      </c>
      <c r="S3107" t="inlineStr">
        <is>
          <t>n.a.</t>
        </is>
      </c>
      <c r="T3107" s="6" t="n">
        <v>0</v>
      </c>
      <c r="U3107" s="6" t="n">
        <v>0</v>
      </c>
      <c r="V3107" t="n">
        <v>0</v>
      </c>
      <c r="W3107" t="n">
        <v>0</v>
      </c>
      <c r="X3107" s="6" t="n"/>
      <c r="Z3107" s="6" t="n">
        <v>50648</v>
      </c>
      <c r="AA3107" t="inlineStr">
        <is>
          <t>n.a.</t>
        </is>
      </c>
      <c r="AB3107" s="6" t="n">
        <v>50648</v>
      </c>
      <c r="AC3107" t="inlineStr"/>
      <c r="AD3107" s="6" t="n">
        <v>50495</v>
      </c>
    </row>
    <row r="3108">
      <c r="A3108" t="inlineStr">
        <is>
          <t>V100061</t>
        </is>
      </c>
      <c r="B3108" t="inlineStr">
        <is>
          <t>2025-0008</t>
        </is>
      </c>
      <c r="C3108" t="n">
        <v>202</v>
      </c>
      <c r="D3108" t="inlineStr"/>
      <c r="E3108" t="inlineStr">
        <is>
          <t>Rail Cargo Austria AG</t>
        </is>
      </c>
      <c r="F3108" t="inlineStr">
        <is>
          <t>WBA</t>
        </is>
      </c>
      <c r="G3108" t="inlineStr">
        <is>
          <t>EANOS_95</t>
        </is>
      </c>
      <c r="H3108" t="n">
        <v>0</v>
      </c>
      <c r="I3108" s="6" t="n">
        <v>0</v>
      </c>
      <c r="J3108" s="6" t="n">
        <v>0</v>
      </c>
      <c r="K3108" t="inlineStr">
        <is>
          <t>plan_deliver_newbuild</t>
        </is>
      </c>
      <c r="L3108" s="6" t="n">
        <v>46266</v>
      </c>
      <c r="M3108" s="6" t="n">
        <v>50648</v>
      </c>
      <c r="N3108" t="n">
        <v>5020</v>
      </c>
      <c r="O3108" s="6" t="n">
        <v>50648</v>
      </c>
      <c r="S3108" t="inlineStr">
        <is>
          <t>n.a.</t>
        </is>
      </c>
      <c r="T3108" s="6" t="n">
        <v>0</v>
      </c>
      <c r="U3108" s="6" t="n">
        <v>0</v>
      </c>
      <c r="V3108" t="n">
        <v>0</v>
      </c>
      <c r="W3108" t="n">
        <v>0</v>
      </c>
      <c r="X3108" s="6" t="n"/>
      <c r="Z3108" s="6" t="n">
        <v>50648</v>
      </c>
      <c r="AA3108" t="inlineStr">
        <is>
          <t>n.a.</t>
        </is>
      </c>
      <c r="AB3108" s="6" t="n">
        <v>50648</v>
      </c>
      <c r="AC3108" t="inlineStr"/>
      <c r="AD3108" s="6" t="n">
        <v>50495</v>
      </c>
    </row>
    <row r="3109">
      <c r="A3109" t="inlineStr">
        <is>
          <t>V100061</t>
        </is>
      </c>
      <c r="B3109" t="inlineStr">
        <is>
          <t>2025-0008</t>
        </is>
      </c>
      <c r="C3109" t="n">
        <v>203</v>
      </c>
      <c r="D3109" t="inlineStr"/>
      <c r="E3109" t="inlineStr">
        <is>
          <t>Rail Cargo Austria AG</t>
        </is>
      </c>
      <c r="F3109" t="inlineStr">
        <is>
          <t>WBA</t>
        </is>
      </c>
      <c r="G3109" t="inlineStr">
        <is>
          <t>EANOS_95</t>
        </is>
      </c>
      <c r="H3109" t="n">
        <v>0</v>
      </c>
      <c r="I3109" s="6" t="n">
        <v>0</v>
      </c>
      <c r="J3109" s="6" t="n">
        <v>0</v>
      </c>
      <c r="K3109" t="inlineStr">
        <is>
          <t>plan_deliver_newbuild</t>
        </is>
      </c>
      <c r="L3109" s="6" t="n">
        <v>46266</v>
      </c>
      <c r="M3109" s="6" t="n">
        <v>50648</v>
      </c>
      <c r="N3109" t="n">
        <v>5020</v>
      </c>
      <c r="O3109" s="6" t="n">
        <v>50648</v>
      </c>
      <c r="S3109" t="inlineStr">
        <is>
          <t>n.a.</t>
        </is>
      </c>
      <c r="T3109" s="6" t="n">
        <v>0</v>
      </c>
      <c r="U3109" s="6" t="n">
        <v>0</v>
      </c>
      <c r="V3109" t="n">
        <v>0</v>
      </c>
      <c r="W3109" t="n">
        <v>0</v>
      </c>
      <c r="X3109" s="6" t="n"/>
      <c r="Z3109" s="6" t="n">
        <v>50648</v>
      </c>
      <c r="AA3109" t="inlineStr">
        <is>
          <t>n.a.</t>
        </is>
      </c>
      <c r="AB3109" s="6" t="n">
        <v>50648</v>
      </c>
      <c r="AC3109" t="inlineStr"/>
      <c r="AD3109" s="6" t="n">
        <v>50495</v>
      </c>
    </row>
    <row r="3110">
      <c r="A3110" t="inlineStr">
        <is>
          <t>V100061</t>
        </is>
      </c>
      <c r="B3110" t="inlineStr">
        <is>
          <t>2025-0008</t>
        </is>
      </c>
      <c r="C3110" t="n">
        <v>204</v>
      </c>
      <c r="D3110" t="inlineStr"/>
      <c r="E3110" t="inlineStr">
        <is>
          <t>Rail Cargo Austria AG</t>
        </is>
      </c>
      <c r="F3110" t="inlineStr">
        <is>
          <t>WBA</t>
        </is>
      </c>
      <c r="G3110" t="inlineStr">
        <is>
          <t>EANOS_95</t>
        </is>
      </c>
      <c r="H3110" t="n">
        <v>0</v>
      </c>
      <c r="I3110" s="6" t="n">
        <v>0</v>
      </c>
      <c r="J3110" s="6" t="n">
        <v>0</v>
      </c>
      <c r="K3110" t="inlineStr">
        <is>
          <t>plan_deliver_newbuild</t>
        </is>
      </c>
      <c r="L3110" s="6" t="n">
        <v>46266</v>
      </c>
      <c r="M3110" s="6" t="n">
        <v>50648</v>
      </c>
      <c r="N3110" t="n">
        <v>5020</v>
      </c>
      <c r="O3110" s="6" t="n">
        <v>50648</v>
      </c>
      <c r="S3110" t="inlineStr">
        <is>
          <t>n.a.</t>
        </is>
      </c>
      <c r="T3110" s="6" t="n">
        <v>0</v>
      </c>
      <c r="U3110" s="6" t="n">
        <v>0</v>
      </c>
      <c r="V3110" t="n">
        <v>0</v>
      </c>
      <c r="W3110" t="n">
        <v>0</v>
      </c>
      <c r="X3110" s="6" t="n"/>
      <c r="Z3110" s="6" t="n">
        <v>50648</v>
      </c>
      <c r="AA3110" t="inlineStr">
        <is>
          <t>n.a.</t>
        </is>
      </c>
      <c r="AB3110" s="6" t="n">
        <v>50648</v>
      </c>
      <c r="AC3110" t="inlineStr"/>
      <c r="AD3110" s="6" t="n">
        <v>50495</v>
      </c>
    </row>
    <row r="3111">
      <c r="A3111" t="inlineStr">
        <is>
          <t>V100061</t>
        </is>
      </c>
      <c r="B3111" t="inlineStr">
        <is>
          <t>2025-0008</t>
        </is>
      </c>
      <c r="C3111" t="n">
        <v>205</v>
      </c>
      <c r="D3111" t="inlineStr"/>
      <c r="E3111" t="inlineStr">
        <is>
          <t>Rail Cargo Austria AG</t>
        </is>
      </c>
      <c r="F3111" t="inlineStr">
        <is>
          <t>WBA</t>
        </is>
      </c>
      <c r="G3111" t="inlineStr">
        <is>
          <t>EANOS_95</t>
        </is>
      </c>
      <c r="H3111" t="n">
        <v>0</v>
      </c>
      <c r="I3111" s="6" t="n">
        <v>0</v>
      </c>
      <c r="J3111" s="6" t="n">
        <v>0</v>
      </c>
      <c r="K3111" t="inlineStr">
        <is>
          <t>plan_deliver_newbuild</t>
        </is>
      </c>
      <c r="L3111" s="6" t="n">
        <v>46266</v>
      </c>
      <c r="M3111" s="6" t="n">
        <v>50648</v>
      </c>
      <c r="N3111" t="n">
        <v>5020</v>
      </c>
      <c r="O3111" s="6" t="n">
        <v>50648</v>
      </c>
      <c r="S3111" t="inlineStr">
        <is>
          <t>n.a.</t>
        </is>
      </c>
      <c r="T3111" s="6" t="n">
        <v>0</v>
      </c>
      <c r="U3111" s="6" t="n">
        <v>0</v>
      </c>
      <c r="V3111" t="n">
        <v>0</v>
      </c>
      <c r="W3111" t="n">
        <v>0</v>
      </c>
      <c r="X3111" s="6" t="n"/>
      <c r="Z3111" s="6" t="n">
        <v>50648</v>
      </c>
      <c r="AA3111" t="inlineStr">
        <is>
          <t>n.a.</t>
        </is>
      </c>
      <c r="AB3111" s="6" t="n">
        <v>50648</v>
      </c>
      <c r="AC3111" t="inlineStr"/>
      <c r="AD3111" s="6" t="n">
        <v>50495</v>
      </c>
    </row>
    <row r="3112">
      <c r="A3112" t="inlineStr">
        <is>
          <t>V100061</t>
        </is>
      </c>
      <c r="B3112" t="inlineStr">
        <is>
          <t>2025-0008</t>
        </is>
      </c>
      <c r="C3112" t="n">
        <v>206</v>
      </c>
      <c r="D3112" t="inlineStr"/>
      <c r="E3112" t="inlineStr">
        <is>
          <t>Rail Cargo Austria AG</t>
        </is>
      </c>
      <c r="F3112" t="inlineStr">
        <is>
          <t>WBA</t>
        </is>
      </c>
      <c r="G3112" t="inlineStr">
        <is>
          <t>EANOS_95</t>
        </is>
      </c>
      <c r="H3112" t="n">
        <v>0</v>
      </c>
      <c r="I3112" s="6" t="n">
        <v>0</v>
      </c>
      <c r="J3112" s="6" t="n">
        <v>0</v>
      </c>
      <c r="K3112" t="inlineStr">
        <is>
          <t>plan_deliver_newbuild</t>
        </is>
      </c>
      <c r="L3112" s="6" t="n">
        <v>46266</v>
      </c>
      <c r="M3112" s="6" t="n">
        <v>50648</v>
      </c>
      <c r="N3112" t="n">
        <v>5020</v>
      </c>
      <c r="O3112" s="6" t="n">
        <v>50648</v>
      </c>
      <c r="S3112" t="inlineStr">
        <is>
          <t>n.a.</t>
        </is>
      </c>
      <c r="T3112" s="6" t="n">
        <v>0</v>
      </c>
      <c r="U3112" s="6" t="n">
        <v>0</v>
      </c>
      <c r="V3112" t="n">
        <v>0</v>
      </c>
      <c r="W3112" t="n">
        <v>0</v>
      </c>
      <c r="X3112" s="6" t="n"/>
      <c r="Z3112" s="6" t="n">
        <v>50648</v>
      </c>
      <c r="AA3112" t="inlineStr">
        <is>
          <t>n.a.</t>
        </is>
      </c>
      <c r="AB3112" s="6" t="n">
        <v>50648</v>
      </c>
      <c r="AC3112" t="inlineStr"/>
      <c r="AD3112" s="6" t="n">
        <v>50495</v>
      </c>
    </row>
    <row r="3113">
      <c r="A3113" t="inlineStr">
        <is>
          <t>V100061</t>
        </is>
      </c>
      <c r="B3113" t="inlineStr">
        <is>
          <t>2025-0008</t>
        </is>
      </c>
      <c r="C3113" t="n">
        <v>207</v>
      </c>
      <c r="D3113" t="inlineStr"/>
      <c r="E3113" t="inlineStr">
        <is>
          <t>Rail Cargo Austria AG</t>
        </is>
      </c>
      <c r="F3113" t="inlineStr">
        <is>
          <t>WBA</t>
        </is>
      </c>
      <c r="G3113" t="inlineStr">
        <is>
          <t>EANOS_95</t>
        </is>
      </c>
      <c r="H3113" t="n">
        <v>0</v>
      </c>
      <c r="I3113" s="6" t="n">
        <v>0</v>
      </c>
      <c r="J3113" s="6" t="n">
        <v>0</v>
      </c>
      <c r="K3113" t="inlineStr">
        <is>
          <t>plan_deliver_newbuild</t>
        </is>
      </c>
      <c r="L3113" s="6" t="n">
        <v>46296</v>
      </c>
      <c r="M3113" s="6" t="n">
        <v>50678</v>
      </c>
      <c r="N3113" t="n">
        <v>5020</v>
      </c>
      <c r="O3113" s="6" t="n">
        <v>50678</v>
      </c>
      <c r="S3113" t="inlineStr">
        <is>
          <t>n.a.</t>
        </is>
      </c>
      <c r="T3113" s="6" t="n">
        <v>0</v>
      </c>
      <c r="U3113" s="6" t="n">
        <v>0</v>
      </c>
      <c r="V3113" t="n">
        <v>0</v>
      </c>
      <c r="W3113" t="n">
        <v>0</v>
      </c>
      <c r="X3113" s="6" t="n"/>
      <c r="Z3113" s="6" t="n">
        <v>50678</v>
      </c>
      <c r="AA3113" t="inlineStr">
        <is>
          <t>n.a.</t>
        </is>
      </c>
      <c r="AB3113" s="6" t="n">
        <v>50678</v>
      </c>
      <c r="AC3113" t="inlineStr"/>
      <c r="AD3113" s="6" t="n">
        <v>50525</v>
      </c>
    </row>
    <row r="3114">
      <c r="A3114" t="inlineStr">
        <is>
          <t>V100061</t>
        </is>
      </c>
      <c r="B3114" t="inlineStr">
        <is>
          <t>2025-0008</t>
        </is>
      </c>
      <c r="C3114" t="n">
        <v>208</v>
      </c>
      <c r="D3114" t="inlineStr"/>
      <c r="E3114" t="inlineStr">
        <is>
          <t>Rail Cargo Austria AG</t>
        </is>
      </c>
      <c r="F3114" t="inlineStr">
        <is>
          <t>WBA</t>
        </is>
      </c>
      <c r="G3114" t="inlineStr">
        <is>
          <t>EANOS_95</t>
        </is>
      </c>
      <c r="H3114" t="n">
        <v>0</v>
      </c>
      <c r="I3114" s="6" t="n">
        <v>0</v>
      </c>
      <c r="J3114" s="6" t="n">
        <v>0</v>
      </c>
      <c r="K3114" t="inlineStr">
        <is>
          <t>plan_deliver_newbuild</t>
        </is>
      </c>
      <c r="L3114" s="6" t="n">
        <v>46296</v>
      </c>
      <c r="M3114" s="6" t="n">
        <v>50678</v>
      </c>
      <c r="N3114" t="n">
        <v>5020</v>
      </c>
      <c r="O3114" s="6" t="n">
        <v>50678</v>
      </c>
      <c r="S3114" t="inlineStr">
        <is>
          <t>n.a.</t>
        </is>
      </c>
      <c r="T3114" s="6" t="n">
        <v>0</v>
      </c>
      <c r="U3114" s="6" t="n">
        <v>0</v>
      </c>
      <c r="V3114" t="n">
        <v>0</v>
      </c>
      <c r="W3114" t="n">
        <v>0</v>
      </c>
      <c r="X3114" s="6" t="n"/>
      <c r="Z3114" s="6" t="n">
        <v>50678</v>
      </c>
      <c r="AA3114" t="inlineStr">
        <is>
          <t>n.a.</t>
        </is>
      </c>
      <c r="AB3114" s="6" t="n">
        <v>50678</v>
      </c>
      <c r="AC3114" t="inlineStr"/>
      <c r="AD3114" s="6" t="n">
        <v>50525</v>
      </c>
    </row>
    <row r="3115">
      <c r="A3115" t="inlineStr">
        <is>
          <t>V100061</t>
        </is>
      </c>
      <c r="B3115" t="inlineStr">
        <is>
          <t>2025-0008</t>
        </is>
      </c>
      <c r="C3115" t="n">
        <v>209</v>
      </c>
      <c r="D3115" t="inlineStr"/>
      <c r="E3115" t="inlineStr">
        <is>
          <t>Rail Cargo Austria AG</t>
        </is>
      </c>
      <c r="F3115" t="inlineStr">
        <is>
          <t>WBA</t>
        </is>
      </c>
      <c r="G3115" t="inlineStr">
        <is>
          <t>EANOS_95</t>
        </is>
      </c>
      <c r="H3115" t="n">
        <v>0</v>
      </c>
      <c r="I3115" s="6" t="n">
        <v>0</v>
      </c>
      <c r="J3115" s="6" t="n">
        <v>0</v>
      </c>
      <c r="K3115" t="inlineStr">
        <is>
          <t>plan_deliver_newbuild</t>
        </is>
      </c>
      <c r="L3115" s="6" t="n">
        <v>46296</v>
      </c>
      <c r="M3115" s="6" t="n">
        <v>50678</v>
      </c>
      <c r="N3115" t="n">
        <v>5020</v>
      </c>
      <c r="O3115" s="6" t="n">
        <v>50678</v>
      </c>
      <c r="S3115" t="inlineStr">
        <is>
          <t>n.a.</t>
        </is>
      </c>
      <c r="T3115" s="6" t="n">
        <v>0</v>
      </c>
      <c r="U3115" s="6" t="n">
        <v>0</v>
      </c>
      <c r="V3115" t="n">
        <v>0</v>
      </c>
      <c r="W3115" t="n">
        <v>0</v>
      </c>
      <c r="X3115" s="6" t="n"/>
      <c r="Z3115" s="6" t="n">
        <v>50678</v>
      </c>
      <c r="AA3115" t="inlineStr">
        <is>
          <t>n.a.</t>
        </is>
      </c>
      <c r="AB3115" s="6" t="n">
        <v>50678</v>
      </c>
      <c r="AC3115" t="inlineStr"/>
      <c r="AD3115" s="6" t="n">
        <v>50525</v>
      </c>
    </row>
    <row r="3116">
      <c r="A3116" t="inlineStr">
        <is>
          <t>V100061</t>
        </is>
      </c>
      <c r="B3116" t="inlineStr">
        <is>
          <t>2025-0008</t>
        </is>
      </c>
      <c r="C3116" t="n">
        <v>210</v>
      </c>
      <c r="D3116" t="inlineStr"/>
      <c r="E3116" t="inlineStr">
        <is>
          <t>Rail Cargo Austria AG</t>
        </is>
      </c>
      <c r="F3116" t="inlineStr">
        <is>
          <t>WBA</t>
        </is>
      </c>
      <c r="G3116" t="inlineStr">
        <is>
          <t>EANOS_95</t>
        </is>
      </c>
      <c r="H3116" t="n">
        <v>0</v>
      </c>
      <c r="I3116" s="6" t="n">
        <v>0</v>
      </c>
      <c r="J3116" s="6" t="n">
        <v>0</v>
      </c>
      <c r="K3116" t="inlineStr">
        <is>
          <t>plan_deliver_newbuild</t>
        </is>
      </c>
      <c r="L3116" s="6" t="n">
        <v>46296</v>
      </c>
      <c r="M3116" s="6" t="n">
        <v>50678</v>
      </c>
      <c r="N3116" t="n">
        <v>5020</v>
      </c>
      <c r="O3116" s="6" t="n">
        <v>50678</v>
      </c>
      <c r="S3116" t="inlineStr">
        <is>
          <t>n.a.</t>
        </is>
      </c>
      <c r="T3116" s="6" t="n">
        <v>0</v>
      </c>
      <c r="U3116" s="6" t="n">
        <v>0</v>
      </c>
      <c r="V3116" t="n">
        <v>0</v>
      </c>
      <c r="W3116" t="n">
        <v>0</v>
      </c>
      <c r="X3116" s="6" t="n"/>
      <c r="Z3116" s="6" t="n">
        <v>50678</v>
      </c>
      <c r="AA3116" t="inlineStr">
        <is>
          <t>n.a.</t>
        </is>
      </c>
      <c r="AB3116" s="6" t="n">
        <v>50678</v>
      </c>
      <c r="AC3116" t="inlineStr"/>
      <c r="AD3116" s="6" t="n">
        <v>50525</v>
      </c>
    </row>
    <row r="3117">
      <c r="A3117" t="inlineStr">
        <is>
          <t>V100061</t>
        </is>
      </c>
      <c r="B3117" t="inlineStr">
        <is>
          <t>2025-0008</t>
        </is>
      </c>
      <c r="C3117" t="n">
        <v>211</v>
      </c>
      <c r="D3117" t="inlineStr"/>
      <c r="E3117" t="inlineStr">
        <is>
          <t>Rail Cargo Austria AG</t>
        </is>
      </c>
      <c r="F3117" t="inlineStr">
        <is>
          <t>WBA</t>
        </is>
      </c>
      <c r="G3117" t="inlineStr">
        <is>
          <t>EANOS_95</t>
        </is>
      </c>
      <c r="H3117" t="n">
        <v>0</v>
      </c>
      <c r="I3117" s="6" t="n">
        <v>0</v>
      </c>
      <c r="J3117" s="6" t="n">
        <v>0</v>
      </c>
      <c r="K3117" t="inlineStr">
        <is>
          <t>plan_deliver_newbuild</t>
        </is>
      </c>
      <c r="L3117" s="6" t="n">
        <v>46296</v>
      </c>
      <c r="M3117" s="6" t="n">
        <v>50678</v>
      </c>
      <c r="N3117" t="n">
        <v>5020</v>
      </c>
      <c r="O3117" s="6" t="n">
        <v>50678</v>
      </c>
      <c r="S3117" t="inlineStr">
        <is>
          <t>n.a.</t>
        </is>
      </c>
      <c r="T3117" s="6" t="n">
        <v>0</v>
      </c>
      <c r="U3117" s="6" t="n">
        <v>0</v>
      </c>
      <c r="V3117" t="n">
        <v>0</v>
      </c>
      <c r="W3117" t="n">
        <v>0</v>
      </c>
      <c r="X3117" s="6" t="n"/>
      <c r="Z3117" s="6" t="n">
        <v>50678</v>
      </c>
      <c r="AA3117" t="inlineStr">
        <is>
          <t>n.a.</t>
        </is>
      </c>
      <c r="AB3117" s="6" t="n">
        <v>50678</v>
      </c>
      <c r="AC3117" t="inlineStr"/>
      <c r="AD3117" s="6" t="n">
        <v>50525</v>
      </c>
    </row>
    <row r="3118">
      <c r="A3118" t="inlineStr">
        <is>
          <t>V100061</t>
        </is>
      </c>
      <c r="B3118" t="inlineStr">
        <is>
          <t>2025-0008</t>
        </is>
      </c>
      <c r="C3118" t="n">
        <v>212</v>
      </c>
      <c r="D3118" t="inlineStr"/>
      <c r="E3118" t="inlineStr">
        <is>
          <t>Rail Cargo Austria AG</t>
        </is>
      </c>
      <c r="F3118" t="inlineStr">
        <is>
          <t>WBA</t>
        </is>
      </c>
      <c r="G3118" t="inlineStr">
        <is>
          <t>EANOS_95</t>
        </is>
      </c>
      <c r="H3118" t="n">
        <v>0</v>
      </c>
      <c r="I3118" s="6" t="n">
        <v>0</v>
      </c>
      <c r="J3118" s="6" t="n">
        <v>0</v>
      </c>
      <c r="K3118" t="inlineStr">
        <is>
          <t>plan_deliver_newbuild</t>
        </is>
      </c>
      <c r="L3118" s="6" t="n">
        <v>46296</v>
      </c>
      <c r="M3118" s="6" t="n">
        <v>50678</v>
      </c>
      <c r="N3118" t="n">
        <v>5020</v>
      </c>
      <c r="O3118" s="6" t="n">
        <v>50678</v>
      </c>
      <c r="S3118" t="inlineStr">
        <is>
          <t>n.a.</t>
        </is>
      </c>
      <c r="T3118" s="6" t="n">
        <v>0</v>
      </c>
      <c r="U3118" s="6" t="n">
        <v>0</v>
      </c>
      <c r="V3118" t="n">
        <v>0</v>
      </c>
      <c r="W3118" t="n">
        <v>0</v>
      </c>
      <c r="X3118" s="6" t="n"/>
      <c r="Z3118" s="6" t="n">
        <v>50678</v>
      </c>
      <c r="AA3118" t="inlineStr">
        <is>
          <t>n.a.</t>
        </is>
      </c>
      <c r="AB3118" s="6" t="n">
        <v>50678</v>
      </c>
      <c r="AC3118" t="inlineStr"/>
      <c r="AD3118" s="6" t="n">
        <v>50525</v>
      </c>
    </row>
    <row r="3119">
      <c r="A3119" t="inlineStr">
        <is>
          <t>V100061</t>
        </is>
      </c>
      <c r="B3119" t="inlineStr">
        <is>
          <t>2025-0008</t>
        </is>
      </c>
      <c r="C3119" t="n">
        <v>213</v>
      </c>
      <c r="D3119" t="inlineStr"/>
      <c r="E3119" t="inlineStr">
        <is>
          <t>Rail Cargo Austria AG</t>
        </is>
      </c>
      <c r="F3119" t="inlineStr">
        <is>
          <t>WBA</t>
        </is>
      </c>
      <c r="G3119" t="inlineStr">
        <is>
          <t>EANOS_95</t>
        </is>
      </c>
      <c r="H3119" t="n">
        <v>0</v>
      </c>
      <c r="I3119" s="6" t="n">
        <v>0</v>
      </c>
      <c r="J3119" s="6" t="n">
        <v>0</v>
      </c>
      <c r="K3119" t="inlineStr">
        <is>
          <t>plan_deliver_newbuild</t>
        </is>
      </c>
      <c r="L3119" s="6" t="n">
        <v>46296</v>
      </c>
      <c r="M3119" s="6" t="n">
        <v>50678</v>
      </c>
      <c r="N3119" t="n">
        <v>5020</v>
      </c>
      <c r="O3119" s="6" t="n">
        <v>50678</v>
      </c>
      <c r="S3119" t="inlineStr">
        <is>
          <t>n.a.</t>
        </is>
      </c>
      <c r="T3119" s="6" t="n">
        <v>0</v>
      </c>
      <c r="U3119" s="6" t="n">
        <v>0</v>
      </c>
      <c r="V3119" t="n">
        <v>0</v>
      </c>
      <c r="W3119" t="n">
        <v>0</v>
      </c>
      <c r="X3119" s="6" t="n"/>
      <c r="Z3119" s="6" t="n">
        <v>50678</v>
      </c>
      <c r="AA3119" t="inlineStr">
        <is>
          <t>n.a.</t>
        </is>
      </c>
      <c r="AB3119" s="6" t="n">
        <v>50678</v>
      </c>
      <c r="AC3119" t="inlineStr"/>
      <c r="AD3119" s="6" t="n">
        <v>50525</v>
      </c>
    </row>
    <row r="3120">
      <c r="A3120" t="inlineStr">
        <is>
          <t>V100061</t>
        </is>
      </c>
      <c r="B3120" t="inlineStr">
        <is>
          <t>2025-0008</t>
        </is>
      </c>
      <c r="C3120" t="n">
        <v>214</v>
      </c>
      <c r="D3120" t="inlineStr"/>
      <c r="E3120" t="inlineStr">
        <is>
          <t>Rail Cargo Austria AG</t>
        </is>
      </c>
      <c r="F3120" t="inlineStr">
        <is>
          <t>WBA</t>
        </is>
      </c>
      <c r="G3120" t="inlineStr">
        <is>
          <t>EANOS_95</t>
        </is>
      </c>
      <c r="H3120" t="n">
        <v>0</v>
      </c>
      <c r="I3120" s="6" t="n">
        <v>0</v>
      </c>
      <c r="J3120" s="6" t="n">
        <v>0</v>
      </c>
      <c r="K3120" t="inlineStr">
        <is>
          <t>plan_deliver_newbuild</t>
        </is>
      </c>
      <c r="L3120" s="6" t="n">
        <v>46296</v>
      </c>
      <c r="M3120" s="6" t="n">
        <v>50678</v>
      </c>
      <c r="N3120" t="n">
        <v>5020</v>
      </c>
      <c r="O3120" s="6" t="n">
        <v>50678</v>
      </c>
      <c r="S3120" t="inlineStr">
        <is>
          <t>n.a.</t>
        </is>
      </c>
      <c r="T3120" s="6" t="n">
        <v>0</v>
      </c>
      <c r="U3120" s="6" t="n">
        <v>0</v>
      </c>
      <c r="V3120" t="n">
        <v>0</v>
      </c>
      <c r="W3120" t="n">
        <v>0</v>
      </c>
      <c r="X3120" s="6" t="n"/>
      <c r="Z3120" s="6" t="n">
        <v>50678</v>
      </c>
      <c r="AA3120" t="inlineStr">
        <is>
          <t>n.a.</t>
        </is>
      </c>
      <c r="AB3120" s="6" t="n">
        <v>50678</v>
      </c>
      <c r="AC3120" t="inlineStr"/>
      <c r="AD3120" s="6" t="n">
        <v>50525</v>
      </c>
    </row>
    <row r="3121">
      <c r="A3121" t="inlineStr">
        <is>
          <t>V100061</t>
        </is>
      </c>
      <c r="B3121" t="inlineStr">
        <is>
          <t>2025-0008</t>
        </is>
      </c>
      <c r="C3121" t="n">
        <v>215</v>
      </c>
      <c r="D3121" t="inlineStr"/>
      <c r="E3121" t="inlineStr">
        <is>
          <t>Rail Cargo Austria AG</t>
        </is>
      </c>
      <c r="F3121" t="inlineStr">
        <is>
          <t>WBA</t>
        </is>
      </c>
      <c r="G3121" t="inlineStr">
        <is>
          <t>EANOS_95</t>
        </is>
      </c>
      <c r="H3121" t="n">
        <v>0</v>
      </c>
      <c r="I3121" s="6" t="n">
        <v>0</v>
      </c>
      <c r="J3121" s="6" t="n">
        <v>0</v>
      </c>
      <c r="K3121" t="inlineStr">
        <is>
          <t>plan_deliver_newbuild</t>
        </is>
      </c>
      <c r="L3121" s="6" t="n">
        <v>46296</v>
      </c>
      <c r="M3121" s="6" t="n">
        <v>50678</v>
      </c>
      <c r="N3121" t="n">
        <v>5020</v>
      </c>
      <c r="O3121" s="6" t="n">
        <v>50678</v>
      </c>
      <c r="S3121" t="inlineStr">
        <is>
          <t>n.a.</t>
        </is>
      </c>
      <c r="T3121" s="6" t="n">
        <v>0</v>
      </c>
      <c r="U3121" s="6" t="n">
        <v>0</v>
      </c>
      <c r="V3121" t="n">
        <v>0</v>
      </c>
      <c r="W3121" t="n">
        <v>0</v>
      </c>
      <c r="X3121" s="6" t="n"/>
      <c r="Z3121" s="6" t="n">
        <v>50678</v>
      </c>
      <c r="AA3121" t="inlineStr">
        <is>
          <t>n.a.</t>
        </is>
      </c>
      <c r="AB3121" s="6" t="n">
        <v>50678</v>
      </c>
      <c r="AC3121" t="inlineStr"/>
      <c r="AD3121" s="6" t="n">
        <v>50525</v>
      </c>
    </row>
    <row r="3122">
      <c r="A3122" t="inlineStr">
        <is>
          <t>V100061</t>
        </is>
      </c>
      <c r="B3122" t="inlineStr">
        <is>
          <t>2025-0008</t>
        </is>
      </c>
      <c r="C3122" t="n">
        <v>216</v>
      </c>
      <c r="D3122" t="inlineStr"/>
      <c r="E3122" t="inlineStr">
        <is>
          <t>Rail Cargo Austria AG</t>
        </is>
      </c>
      <c r="F3122" t="inlineStr">
        <is>
          <t>WBA</t>
        </is>
      </c>
      <c r="G3122" t="inlineStr">
        <is>
          <t>EANOS_95</t>
        </is>
      </c>
      <c r="H3122" t="n">
        <v>0</v>
      </c>
      <c r="I3122" s="6" t="n">
        <v>0</v>
      </c>
      <c r="J3122" s="6" t="n">
        <v>0</v>
      </c>
      <c r="K3122" t="inlineStr">
        <is>
          <t>plan_deliver_newbuild</t>
        </is>
      </c>
      <c r="L3122" s="6" t="n">
        <v>46296</v>
      </c>
      <c r="M3122" s="6" t="n">
        <v>50678</v>
      </c>
      <c r="N3122" t="n">
        <v>5020</v>
      </c>
      <c r="O3122" s="6" t="n">
        <v>50678</v>
      </c>
      <c r="S3122" t="inlineStr">
        <is>
          <t>n.a.</t>
        </is>
      </c>
      <c r="T3122" s="6" t="n">
        <v>0</v>
      </c>
      <c r="U3122" s="6" t="n">
        <v>0</v>
      </c>
      <c r="V3122" t="n">
        <v>0</v>
      </c>
      <c r="W3122" t="n">
        <v>0</v>
      </c>
      <c r="X3122" s="6" t="n"/>
      <c r="Z3122" s="6" t="n">
        <v>50678</v>
      </c>
      <c r="AA3122" t="inlineStr">
        <is>
          <t>n.a.</t>
        </is>
      </c>
      <c r="AB3122" s="6" t="n">
        <v>50678</v>
      </c>
      <c r="AC3122" t="inlineStr"/>
      <c r="AD3122" s="6" t="n">
        <v>50525</v>
      </c>
    </row>
    <row r="3123">
      <c r="A3123" t="inlineStr">
        <is>
          <t>V100061</t>
        </is>
      </c>
      <c r="B3123" t="inlineStr">
        <is>
          <t>2025-0008</t>
        </is>
      </c>
      <c r="C3123" t="n">
        <v>217</v>
      </c>
      <c r="D3123" t="inlineStr"/>
      <c r="E3123" t="inlineStr">
        <is>
          <t>Rail Cargo Austria AG</t>
        </is>
      </c>
      <c r="F3123" t="inlineStr">
        <is>
          <t>WBA</t>
        </is>
      </c>
      <c r="G3123" t="inlineStr">
        <is>
          <t>EANOS_95</t>
        </is>
      </c>
      <c r="H3123" t="n">
        <v>0</v>
      </c>
      <c r="I3123" s="6" t="n">
        <v>0</v>
      </c>
      <c r="J3123" s="6" t="n">
        <v>0</v>
      </c>
      <c r="K3123" t="inlineStr">
        <is>
          <t>plan_deliver_newbuild</t>
        </is>
      </c>
      <c r="L3123" s="6" t="n">
        <v>46296</v>
      </c>
      <c r="M3123" s="6" t="n">
        <v>50678</v>
      </c>
      <c r="N3123" t="n">
        <v>5020</v>
      </c>
      <c r="O3123" s="6" t="n">
        <v>50678</v>
      </c>
      <c r="S3123" t="inlineStr">
        <is>
          <t>n.a.</t>
        </is>
      </c>
      <c r="T3123" s="6" t="n">
        <v>0</v>
      </c>
      <c r="U3123" s="6" t="n">
        <v>0</v>
      </c>
      <c r="V3123" t="n">
        <v>0</v>
      </c>
      <c r="W3123" t="n">
        <v>0</v>
      </c>
      <c r="X3123" s="6" t="n"/>
      <c r="Z3123" s="6" t="n">
        <v>50678</v>
      </c>
      <c r="AA3123" t="inlineStr">
        <is>
          <t>n.a.</t>
        </is>
      </c>
      <c r="AB3123" s="6" t="n">
        <v>50678</v>
      </c>
      <c r="AC3123" t="inlineStr"/>
      <c r="AD3123" s="6" t="n">
        <v>50525</v>
      </c>
    </row>
    <row r="3124">
      <c r="A3124" t="inlineStr">
        <is>
          <t>V100061</t>
        </is>
      </c>
      <c r="B3124" t="inlineStr">
        <is>
          <t>2025-0008</t>
        </is>
      </c>
      <c r="C3124" t="n">
        <v>218</v>
      </c>
      <c r="D3124" t="inlineStr"/>
      <c r="E3124" t="inlineStr">
        <is>
          <t>Rail Cargo Austria AG</t>
        </is>
      </c>
      <c r="F3124" t="inlineStr">
        <is>
          <t>WBA</t>
        </is>
      </c>
      <c r="G3124" t="inlineStr">
        <is>
          <t>EANOS_95</t>
        </is>
      </c>
      <c r="H3124" t="n">
        <v>0</v>
      </c>
      <c r="I3124" s="6" t="n">
        <v>0</v>
      </c>
      <c r="J3124" s="6" t="n">
        <v>0</v>
      </c>
      <c r="K3124" t="inlineStr">
        <is>
          <t>plan_deliver_newbuild</t>
        </is>
      </c>
      <c r="L3124" s="6" t="n">
        <v>46296</v>
      </c>
      <c r="M3124" s="6" t="n">
        <v>50678</v>
      </c>
      <c r="N3124" t="n">
        <v>5020</v>
      </c>
      <c r="O3124" s="6" t="n">
        <v>50678</v>
      </c>
      <c r="S3124" t="inlineStr">
        <is>
          <t>n.a.</t>
        </is>
      </c>
      <c r="T3124" s="6" t="n">
        <v>0</v>
      </c>
      <c r="U3124" s="6" t="n">
        <v>0</v>
      </c>
      <c r="V3124" t="n">
        <v>0</v>
      </c>
      <c r="W3124" t="n">
        <v>0</v>
      </c>
      <c r="X3124" s="6" t="n"/>
      <c r="Z3124" s="6" t="n">
        <v>50678</v>
      </c>
      <c r="AA3124" t="inlineStr">
        <is>
          <t>n.a.</t>
        </is>
      </c>
      <c r="AB3124" s="6" t="n">
        <v>50678</v>
      </c>
      <c r="AC3124" t="inlineStr"/>
      <c r="AD3124" s="6" t="n">
        <v>50525</v>
      </c>
    </row>
    <row r="3125">
      <c r="A3125" t="inlineStr">
        <is>
          <t>V100061</t>
        </is>
      </c>
      <c r="B3125" t="inlineStr">
        <is>
          <t>2025-0008</t>
        </is>
      </c>
      <c r="C3125" t="n">
        <v>219</v>
      </c>
      <c r="D3125" t="inlineStr"/>
      <c r="E3125" t="inlineStr">
        <is>
          <t>Rail Cargo Austria AG</t>
        </is>
      </c>
      <c r="F3125" t="inlineStr">
        <is>
          <t>WBA</t>
        </is>
      </c>
      <c r="G3125" t="inlineStr">
        <is>
          <t>EANOS_95</t>
        </is>
      </c>
      <c r="H3125" t="n">
        <v>0</v>
      </c>
      <c r="I3125" s="6" t="n">
        <v>0</v>
      </c>
      <c r="J3125" s="6" t="n">
        <v>0</v>
      </c>
      <c r="K3125" t="inlineStr">
        <is>
          <t>plan_deliver_newbuild</t>
        </is>
      </c>
      <c r="L3125" s="6" t="n">
        <v>46296</v>
      </c>
      <c r="M3125" s="6" t="n">
        <v>50678</v>
      </c>
      <c r="N3125" t="n">
        <v>5020</v>
      </c>
      <c r="O3125" s="6" t="n">
        <v>50678</v>
      </c>
      <c r="S3125" t="inlineStr">
        <is>
          <t>n.a.</t>
        </is>
      </c>
      <c r="T3125" s="6" t="n">
        <v>0</v>
      </c>
      <c r="U3125" s="6" t="n">
        <v>0</v>
      </c>
      <c r="V3125" t="n">
        <v>0</v>
      </c>
      <c r="W3125" t="n">
        <v>0</v>
      </c>
      <c r="X3125" s="6" t="n"/>
      <c r="Z3125" s="6" t="n">
        <v>50678</v>
      </c>
      <c r="AA3125" t="inlineStr">
        <is>
          <t>n.a.</t>
        </is>
      </c>
      <c r="AB3125" s="6" t="n">
        <v>50678</v>
      </c>
      <c r="AC3125" t="inlineStr"/>
      <c r="AD3125" s="6" t="n">
        <v>50525</v>
      </c>
    </row>
    <row r="3126">
      <c r="A3126" t="inlineStr">
        <is>
          <t>V100061</t>
        </is>
      </c>
      <c r="B3126" t="inlineStr">
        <is>
          <t>2025-0008</t>
        </is>
      </c>
      <c r="C3126" t="n">
        <v>220</v>
      </c>
      <c r="D3126" t="inlineStr"/>
      <c r="E3126" t="inlineStr">
        <is>
          <t>Rail Cargo Austria AG</t>
        </is>
      </c>
      <c r="F3126" t="inlineStr">
        <is>
          <t>WBA</t>
        </is>
      </c>
      <c r="G3126" t="inlineStr">
        <is>
          <t>EANOS_95</t>
        </is>
      </c>
      <c r="H3126" t="n">
        <v>0</v>
      </c>
      <c r="I3126" s="6" t="n">
        <v>0</v>
      </c>
      <c r="J3126" s="6" t="n">
        <v>0</v>
      </c>
      <c r="K3126" t="inlineStr">
        <is>
          <t>plan_deliver_newbuild</t>
        </is>
      </c>
      <c r="L3126" s="6" t="n">
        <v>46296</v>
      </c>
      <c r="M3126" s="6" t="n">
        <v>50678</v>
      </c>
      <c r="N3126" t="n">
        <v>5020</v>
      </c>
      <c r="O3126" s="6" t="n">
        <v>50678</v>
      </c>
      <c r="S3126" t="inlineStr">
        <is>
          <t>n.a.</t>
        </is>
      </c>
      <c r="T3126" s="6" t="n">
        <v>0</v>
      </c>
      <c r="U3126" s="6" t="n">
        <v>0</v>
      </c>
      <c r="V3126" t="n">
        <v>0</v>
      </c>
      <c r="W3126" t="n">
        <v>0</v>
      </c>
      <c r="X3126" s="6" t="n"/>
      <c r="Z3126" s="6" t="n">
        <v>50678</v>
      </c>
      <c r="AA3126" t="inlineStr">
        <is>
          <t>n.a.</t>
        </is>
      </c>
      <c r="AB3126" s="6" t="n">
        <v>50678</v>
      </c>
      <c r="AC3126" t="inlineStr"/>
      <c r="AD3126" s="6" t="n">
        <v>50525</v>
      </c>
    </row>
    <row r="3127">
      <c r="A3127" t="inlineStr">
        <is>
          <t>V100061</t>
        </is>
      </c>
      <c r="B3127" t="inlineStr">
        <is>
          <t>2025-0008</t>
        </is>
      </c>
      <c r="C3127" t="n">
        <v>221</v>
      </c>
      <c r="D3127" t="inlineStr"/>
      <c r="E3127" t="inlineStr">
        <is>
          <t>Rail Cargo Austria AG</t>
        </is>
      </c>
      <c r="F3127" t="inlineStr">
        <is>
          <t>WBA</t>
        </is>
      </c>
      <c r="G3127" t="inlineStr">
        <is>
          <t>EANOS_95</t>
        </is>
      </c>
      <c r="H3127" t="n">
        <v>0</v>
      </c>
      <c r="I3127" s="6" t="n">
        <v>0</v>
      </c>
      <c r="J3127" s="6" t="n">
        <v>0</v>
      </c>
      <c r="K3127" t="inlineStr">
        <is>
          <t>plan_deliver_newbuild</t>
        </is>
      </c>
      <c r="L3127" s="6" t="n">
        <v>46296</v>
      </c>
      <c r="M3127" s="6" t="n">
        <v>50678</v>
      </c>
      <c r="N3127" t="n">
        <v>5020</v>
      </c>
      <c r="O3127" s="6" t="n">
        <v>50678</v>
      </c>
      <c r="S3127" t="inlineStr">
        <is>
          <t>n.a.</t>
        </is>
      </c>
      <c r="T3127" s="6" t="n">
        <v>0</v>
      </c>
      <c r="U3127" s="6" t="n">
        <v>0</v>
      </c>
      <c r="V3127" t="n">
        <v>0</v>
      </c>
      <c r="W3127" t="n">
        <v>0</v>
      </c>
      <c r="X3127" s="6" t="n"/>
      <c r="Z3127" s="6" t="n">
        <v>50678</v>
      </c>
      <c r="AA3127" t="inlineStr">
        <is>
          <t>n.a.</t>
        </is>
      </c>
      <c r="AB3127" s="6" t="n">
        <v>50678</v>
      </c>
      <c r="AC3127" t="inlineStr"/>
      <c r="AD3127" s="6" t="n">
        <v>50525</v>
      </c>
    </row>
    <row r="3128">
      <c r="A3128" t="inlineStr">
        <is>
          <t>V100061</t>
        </is>
      </c>
      <c r="B3128" t="inlineStr">
        <is>
          <t>2025-0008</t>
        </is>
      </c>
      <c r="C3128" t="n">
        <v>222</v>
      </c>
      <c r="D3128" t="inlineStr"/>
      <c r="E3128" t="inlineStr">
        <is>
          <t>Rail Cargo Austria AG</t>
        </is>
      </c>
      <c r="F3128" t="inlineStr">
        <is>
          <t>WBA</t>
        </is>
      </c>
      <c r="G3128" t="inlineStr">
        <is>
          <t>EANOS_95</t>
        </is>
      </c>
      <c r="H3128" t="n">
        <v>0</v>
      </c>
      <c r="I3128" s="6" t="n">
        <v>0</v>
      </c>
      <c r="J3128" s="6" t="n">
        <v>0</v>
      </c>
      <c r="K3128" t="inlineStr">
        <is>
          <t>plan_deliver_newbuild</t>
        </is>
      </c>
      <c r="L3128" s="6" t="n">
        <v>46296</v>
      </c>
      <c r="M3128" s="6" t="n">
        <v>50678</v>
      </c>
      <c r="N3128" t="n">
        <v>5020</v>
      </c>
      <c r="O3128" s="6" t="n">
        <v>50678</v>
      </c>
      <c r="S3128" t="inlineStr">
        <is>
          <t>n.a.</t>
        </is>
      </c>
      <c r="T3128" s="6" t="n">
        <v>0</v>
      </c>
      <c r="U3128" s="6" t="n">
        <v>0</v>
      </c>
      <c r="V3128" t="n">
        <v>0</v>
      </c>
      <c r="W3128" t="n">
        <v>0</v>
      </c>
      <c r="X3128" s="6" t="n"/>
      <c r="Z3128" s="6" t="n">
        <v>50678</v>
      </c>
      <c r="AA3128" t="inlineStr">
        <is>
          <t>n.a.</t>
        </is>
      </c>
      <c r="AB3128" s="6" t="n">
        <v>50678</v>
      </c>
      <c r="AC3128" t="inlineStr"/>
      <c r="AD3128" s="6" t="n">
        <v>50525</v>
      </c>
    </row>
    <row r="3129">
      <c r="A3129" t="inlineStr">
        <is>
          <t>V100061</t>
        </is>
      </c>
      <c r="B3129" t="inlineStr">
        <is>
          <t>2025-0008</t>
        </is>
      </c>
      <c r="C3129" t="n">
        <v>223</v>
      </c>
      <c r="D3129" t="inlineStr"/>
      <c r="E3129" t="inlineStr">
        <is>
          <t>Rail Cargo Austria AG</t>
        </is>
      </c>
      <c r="F3129" t="inlineStr">
        <is>
          <t>WBA</t>
        </is>
      </c>
      <c r="G3129" t="inlineStr">
        <is>
          <t>EANOS_95</t>
        </is>
      </c>
      <c r="H3129" t="n">
        <v>0</v>
      </c>
      <c r="I3129" s="6" t="n">
        <v>0</v>
      </c>
      <c r="J3129" s="6" t="n">
        <v>0</v>
      </c>
      <c r="K3129" t="inlineStr">
        <is>
          <t>plan_deliver_newbuild</t>
        </is>
      </c>
      <c r="L3129" s="6" t="n">
        <v>46296</v>
      </c>
      <c r="M3129" s="6" t="n">
        <v>50678</v>
      </c>
      <c r="N3129" t="n">
        <v>5020</v>
      </c>
      <c r="O3129" s="6" t="n">
        <v>50678</v>
      </c>
      <c r="S3129" t="inlineStr">
        <is>
          <t>n.a.</t>
        </is>
      </c>
      <c r="T3129" s="6" t="n">
        <v>0</v>
      </c>
      <c r="U3129" s="6" t="n">
        <v>0</v>
      </c>
      <c r="V3129" t="n">
        <v>0</v>
      </c>
      <c r="W3129" t="n">
        <v>0</v>
      </c>
      <c r="X3129" s="6" t="n"/>
      <c r="Z3129" s="6" t="n">
        <v>50678</v>
      </c>
      <c r="AA3129" t="inlineStr">
        <is>
          <t>n.a.</t>
        </is>
      </c>
      <c r="AB3129" s="6" t="n">
        <v>50678</v>
      </c>
      <c r="AC3129" t="inlineStr"/>
      <c r="AD3129" s="6" t="n">
        <v>50525</v>
      </c>
    </row>
    <row r="3130">
      <c r="A3130" t="inlineStr">
        <is>
          <t>V100061</t>
        </is>
      </c>
      <c r="B3130" t="inlineStr">
        <is>
          <t>2025-0008</t>
        </is>
      </c>
      <c r="C3130" t="n">
        <v>224</v>
      </c>
      <c r="D3130" t="inlineStr"/>
      <c r="E3130" t="inlineStr">
        <is>
          <t>Rail Cargo Austria AG</t>
        </is>
      </c>
      <c r="F3130" t="inlineStr">
        <is>
          <t>WBA</t>
        </is>
      </c>
      <c r="G3130" t="inlineStr">
        <is>
          <t>EANOS_95</t>
        </is>
      </c>
      <c r="H3130" t="n">
        <v>0</v>
      </c>
      <c r="I3130" s="6" t="n">
        <v>0</v>
      </c>
      <c r="J3130" s="6" t="n">
        <v>0</v>
      </c>
      <c r="K3130" t="inlineStr">
        <is>
          <t>plan_deliver_newbuild</t>
        </is>
      </c>
      <c r="L3130" s="6" t="n">
        <v>46296</v>
      </c>
      <c r="M3130" s="6" t="n">
        <v>50678</v>
      </c>
      <c r="N3130" t="n">
        <v>5020</v>
      </c>
      <c r="O3130" s="6" t="n">
        <v>50678</v>
      </c>
      <c r="S3130" t="inlineStr">
        <is>
          <t>n.a.</t>
        </is>
      </c>
      <c r="T3130" s="6" t="n">
        <v>0</v>
      </c>
      <c r="U3130" s="6" t="n">
        <v>0</v>
      </c>
      <c r="V3130" t="n">
        <v>0</v>
      </c>
      <c r="W3130" t="n">
        <v>0</v>
      </c>
      <c r="X3130" s="6" t="n"/>
      <c r="Z3130" s="6" t="n">
        <v>50678</v>
      </c>
      <c r="AA3130" t="inlineStr">
        <is>
          <t>n.a.</t>
        </is>
      </c>
      <c r="AB3130" s="6" t="n">
        <v>50678</v>
      </c>
      <c r="AC3130" t="inlineStr"/>
      <c r="AD3130" s="6" t="n">
        <v>50525</v>
      </c>
    </row>
    <row r="3131">
      <c r="A3131" t="inlineStr">
        <is>
          <t>V100061</t>
        </is>
      </c>
      <c r="B3131" t="inlineStr">
        <is>
          <t>2025-0008</t>
        </is>
      </c>
      <c r="C3131" t="n">
        <v>225</v>
      </c>
      <c r="D3131" t="inlineStr"/>
      <c r="E3131" t="inlineStr">
        <is>
          <t>Rail Cargo Austria AG</t>
        </is>
      </c>
      <c r="F3131" t="inlineStr">
        <is>
          <t>WBA</t>
        </is>
      </c>
      <c r="G3131" t="inlineStr">
        <is>
          <t>EANOS_95</t>
        </is>
      </c>
      <c r="H3131" t="n">
        <v>0</v>
      </c>
      <c r="I3131" s="6" t="n">
        <v>0</v>
      </c>
      <c r="J3131" s="6" t="n">
        <v>0</v>
      </c>
      <c r="K3131" t="inlineStr">
        <is>
          <t>plan_deliver_newbuild</t>
        </is>
      </c>
      <c r="L3131" s="6" t="n">
        <v>46296</v>
      </c>
      <c r="M3131" s="6" t="n">
        <v>50678</v>
      </c>
      <c r="N3131" t="n">
        <v>5020</v>
      </c>
      <c r="O3131" s="6" t="n">
        <v>50678</v>
      </c>
      <c r="S3131" t="inlineStr">
        <is>
          <t>n.a.</t>
        </is>
      </c>
      <c r="T3131" s="6" t="n">
        <v>0</v>
      </c>
      <c r="U3131" s="6" t="n">
        <v>0</v>
      </c>
      <c r="V3131" t="n">
        <v>0</v>
      </c>
      <c r="W3131" t="n">
        <v>0</v>
      </c>
      <c r="X3131" s="6" t="n"/>
      <c r="Z3131" s="6" t="n">
        <v>50678</v>
      </c>
      <c r="AA3131" t="inlineStr">
        <is>
          <t>n.a.</t>
        </is>
      </c>
      <c r="AB3131" s="6" t="n">
        <v>50678</v>
      </c>
      <c r="AC3131" t="inlineStr"/>
      <c r="AD3131" s="6" t="n">
        <v>50525</v>
      </c>
    </row>
    <row r="3132">
      <c r="A3132" t="inlineStr">
        <is>
          <t>V100061</t>
        </is>
      </c>
      <c r="B3132" t="inlineStr">
        <is>
          <t>2025-0008</t>
        </is>
      </c>
      <c r="C3132" t="n">
        <v>226</v>
      </c>
      <c r="D3132" t="inlineStr"/>
      <c r="E3132" t="inlineStr">
        <is>
          <t>Rail Cargo Austria AG</t>
        </is>
      </c>
      <c r="F3132" t="inlineStr">
        <is>
          <t>WBA</t>
        </is>
      </c>
      <c r="G3132" t="inlineStr">
        <is>
          <t>EANOS_95</t>
        </is>
      </c>
      <c r="H3132" t="n">
        <v>0</v>
      </c>
      <c r="I3132" s="6" t="n">
        <v>0</v>
      </c>
      <c r="J3132" s="6" t="n">
        <v>0</v>
      </c>
      <c r="K3132" t="inlineStr">
        <is>
          <t>plan_deliver_newbuild</t>
        </is>
      </c>
      <c r="L3132" s="6" t="n">
        <v>46296</v>
      </c>
      <c r="M3132" s="6" t="n">
        <v>50678</v>
      </c>
      <c r="N3132" t="n">
        <v>5020</v>
      </c>
      <c r="O3132" s="6" t="n">
        <v>50678</v>
      </c>
      <c r="S3132" t="inlineStr">
        <is>
          <t>n.a.</t>
        </is>
      </c>
      <c r="T3132" s="6" t="n">
        <v>0</v>
      </c>
      <c r="U3132" s="6" t="n">
        <v>0</v>
      </c>
      <c r="V3132" t="n">
        <v>0</v>
      </c>
      <c r="W3132" t="n">
        <v>0</v>
      </c>
      <c r="X3132" s="6" t="n"/>
      <c r="Z3132" s="6" t="n">
        <v>50678</v>
      </c>
      <c r="AA3132" t="inlineStr">
        <is>
          <t>n.a.</t>
        </is>
      </c>
      <c r="AB3132" s="6" t="n">
        <v>50678</v>
      </c>
      <c r="AC3132" t="inlineStr"/>
      <c r="AD3132" s="6" t="n">
        <v>50525</v>
      </c>
    </row>
    <row r="3133">
      <c r="A3133" t="inlineStr">
        <is>
          <t>V100061</t>
        </is>
      </c>
      <c r="B3133" t="inlineStr">
        <is>
          <t>2025-0008</t>
        </is>
      </c>
      <c r="C3133" t="n">
        <v>227</v>
      </c>
      <c r="D3133" t="inlineStr"/>
      <c r="E3133" t="inlineStr">
        <is>
          <t>Rail Cargo Austria AG</t>
        </is>
      </c>
      <c r="F3133" t="inlineStr">
        <is>
          <t>WBA</t>
        </is>
      </c>
      <c r="G3133" t="inlineStr">
        <is>
          <t>EANOS_95</t>
        </is>
      </c>
      <c r="H3133" t="n">
        <v>0</v>
      </c>
      <c r="I3133" s="6" t="n">
        <v>0</v>
      </c>
      <c r="J3133" s="6" t="n">
        <v>0</v>
      </c>
      <c r="K3133" t="inlineStr">
        <is>
          <t>plan_deliver_newbuild</t>
        </is>
      </c>
      <c r="L3133" s="6" t="n">
        <v>46296</v>
      </c>
      <c r="M3133" s="6" t="n">
        <v>50678</v>
      </c>
      <c r="N3133" t="n">
        <v>5020</v>
      </c>
      <c r="O3133" s="6" t="n">
        <v>50678</v>
      </c>
      <c r="S3133" t="inlineStr">
        <is>
          <t>n.a.</t>
        </is>
      </c>
      <c r="T3133" s="6" t="n">
        <v>0</v>
      </c>
      <c r="U3133" s="6" t="n">
        <v>0</v>
      </c>
      <c r="V3133" t="n">
        <v>0</v>
      </c>
      <c r="W3133" t="n">
        <v>0</v>
      </c>
      <c r="X3133" s="6" t="n"/>
      <c r="Z3133" s="6" t="n">
        <v>50678</v>
      </c>
      <c r="AA3133" t="inlineStr">
        <is>
          <t>n.a.</t>
        </is>
      </c>
      <c r="AB3133" s="6" t="n">
        <v>50678</v>
      </c>
      <c r="AC3133" t="inlineStr"/>
      <c r="AD3133" s="6" t="n">
        <v>50525</v>
      </c>
    </row>
    <row r="3134">
      <c r="A3134" t="inlineStr">
        <is>
          <t>V100061</t>
        </is>
      </c>
      <c r="B3134" t="inlineStr">
        <is>
          <t>2025-0008</t>
        </is>
      </c>
      <c r="C3134" t="n">
        <v>228</v>
      </c>
      <c r="D3134" t="inlineStr"/>
      <c r="E3134" t="inlineStr">
        <is>
          <t>Rail Cargo Austria AG</t>
        </is>
      </c>
      <c r="F3134" t="inlineStr">
        <is>
          <t>WBA</t>
        </is>
      </c>
      <c r="G3134" t="inlineStr">
        <is>
          <t>EANOS_95</t>
        </is>
      </c>
      <c r="H3134" t="n">
        <v>0</v>
      </c>
      <c r="I3134" s="6" t="n">
        <v>0</v>
      </c>
      <c r="J3134" s="6" t="n">
        <v>0</v>
      </c>
      <c r="K3134" t="inlineStr">
        <is>
          <t>plan_deliver_newbuild</t>
        </is>
      </c>
      <c r="L3134" s="6" t="n">
        <v>46296</v>
      </c>
      <c r="M3134" s="6" t="n">
        <v>50678</v>
      </c>
      <c r="N3134" t="n">
        <v>5020</v>
      </c>
      <c r="O3134" s="6" t="n">
        <v>50678</v>
      </c>
      <c r="S3134" t="inlineStr">
        <is>
          <t>n.a.</t>
        </is>
      </c>
      <c r="T3134" s="6" t="n">
        <v>0</v>
      </c>
      <c r="U3134" s="6" t="n">
        <v>0</v>
      </c>
      <c r="V3134" t="n">
        <v>0</v>
      </c>
      <c r="W3134" t="n">
        <v>0</v>
      </c>
      <c r="X3134" s="6" t="n"/>
      <c r="Z3134" s="6" t="n">
        <v>50678</v>
      </c>
      <c r="AA3134" t="inlineStr">
        <is>
          <t>n.a.</t>
        </is>
      </c>
      <c r="AB3134" s="6" t="n">
        <v>50678</v>
      </c>
      <c r="AC3134" t="inlineStr"/>
      <c r="AD3134" s="6" t="n">
        <v>50525</v>
      </c>
    </row>
    <row r="3135">
      <c r="A3135" t="inlineStr">
        <is>
          <t>V100061</t>
        </is>
      </c>
      <c r="B3135" t="inlineStr">
        <is>
          <t>2025-0008</t>
        </is>
      </c>
      <c r="C3135" t="n">
        <v>229</v>
      </c>
      <c r="D3135" t="inlineStr"/>
      <c r="E3135" t="inlineStr">
        <is>
          <t>Rail Cargo Austria AG</t>
        </is>
      </c>
      <c r="F3135" t="inlineStr">
        <is>
          <t>WBA</t>
        </is>
      </c>
      <c r="G3135" t="inlineStr">
        <is>
          <t>EANOS_95</t>
        </is>
      </c>
      <c r="H3135" t="n">
        <v>0</v>
      </c>
      <c r="I3135" s="6" t="n">
        <v>0</v>
      </c>
      <c r="J3135" s="6" t="n">
        <v>0</v>
      </c>
      <c r="K3135" t="inlineStr">
        <is>
          <t>plan_deliver_newbuild</t>
        </is>
      </c>
      <c r="L3135" s="6" t="n">
        <v>46296</v>
      </c>
      <c r="M3135" s="6" t="n">
        <v>50678</v>
      </c>
      <c r="N3135" t="n">
        <v>5020</v>
      </c>
      <c r="O3135" s="6" t="n">
        <v>50678</v>
      </c>
      <c r="S3135" t="inlineStr">
        <is>
          <t>n.a.</t>
        </is>
      </c>
      <c r="T3135" s="6" t="n">
        <v>0</v>
      </c>
      <c r="U3135" s="6" t="n">
        <v>0</v>
      </c>
      <c r="V3135" t="n">
        <v>0</v>
      </c>
      <c r="W3135" t="n">
        <v>0</v>
      </c>
      <c r="X3135" s="6" t="n"/>
      <c r="Z3135" s="6" t="n">
        <v>50678</v>
      </c>
      <c r="AA3135" t="inlineStr">
        <is>
          <t>n.a.</t>
        </is>
      </c>
      <c r="AB3135" s="6" t="n">
        <v>50678</v>
      </c>
      <c r="AC3135" t="inlineStr"/>
      <c r="AD3135" s="6" t="n">
        <v>50525</v>
      </c>
    </row>
    <row r="3136">
      <c r="A3136" t="inlineStr">
        <is>
          <t>V100061</t>
        </is>
      </c>
      <c r="B3136" t="inlineStr">
        <is>
          <t>2025-0008</t>
        </is>
      </c>
      <c r="C3136" t="n">
        <v>230</v>
      </c>
      <c r="D3136" t="inlineStr"/>
      <c r="E3136" t="inlineStr">
        <is>
          <t>Rail Cargo Austria AG</t>
        </is>
      </c>
      <c r="F3136" t="inlineStr">
        <is>
          <t>WBA</t>
        </is>
      </c>
      <c r="G3136" t="inlineStr">
        <is>
          <t>EANOS_95</t>
        </is>
      </c>
      <c r="H3136" t="n">
        <v>0</v>
      </c>
      <c r="I3136" s="6" t="n">
        <v>0</v>
      </c>
      <c r="J3136" s="6" t="n">
        <v>0</v>
      </c>
      <c r="K3136" t="inlineStr">
        <is>
          <t>plan_deliver_newbuild</t>
        </is>
      </c>
      <c r="L3136" s="6" t="n">
        <v>46296</v>
      </c>
      <c r="M3136" s="6" t="n">
        <v>50678</v>
      </c>
      <c r="N3136" t="n">
        <v>5020</v>
      </c>
      <c r="O3136" s="6" t="n">
        <v>50678</v>
      </c>
      <c r="S3136" t="inlineStr">
        <is>
          <t>n.a.</t>
        </is>
      </c>
      <c r="T3136" s="6" t="n">
        <v>0</v>
      </c>
      <c r="U3136" s="6" t="n">
        <v>0</v>
      </c>
      <c r="V3136" t="n">
        <v>0</v>
      </c>
      <c r="W3136" t="n">
        <v>0</v>
      </c>
      <c r="X3136" s="6" t="n"/>
      <c r="Z3136" s="6" t="n">
        <v>50678</v>
      </c>
      <c r="AA3136" t="inlineStr">
        <is>
          <t>n.a.</t>
        </is>
      </c>
      <c r="AB3136" s="6" t="n">
        <v>50678</v>
      </c>
      <c r="AC3136" t="inlineStr"/>
      <c r="AD3136" s="6" t="n">
        <v>50525</v>
      </c>
    </row>
    <row r="3137">
      <c r="A3137" t="inlineStr">
        <is>
          <t>V100061</t>
        </is>
      </c>
      <c r="B3137" t="inlineStr">
        <is>
          <t>2025-0008</t>
        </is>
      </c>
      <c r="C3137" t="n">
        <v>231</v>
      </c>
      <c r="D3137" t="inlineStr"/>
      <c r="E3137" t="inlineStr">
        <is>
          <t>Rail Cargo Austria AG</t>
        </is>
      </c>
      <c r="F3137" t="inlineStr">
        <is>
          <t>WBA</t>
        </is>
      </c>
      <c r="G3137" t="inlineStr">
        <is>
          <t>EANOS_95</t>
        </is>
      </c>
      <c r="H3137" t="n">
        <v>0</v>
      </c>
      <c r="I3137" s="6" t="n">
        <v>0</v>
      </c>
      <c r="J3137" s="6" t="n">
        <v>0</v>
      </c>
      <c r="K3137" t="inlineStr">
        <is>
          <t>plan_deliver_newbuild</t>
        </is>
      </c>
      <c r="L3137" s="6" t="n">
        <v>46296</v>
      </c>
      <c r="M3137" s="6" t="n">
        <v>50678</v>
      </c>
      <c r="N3137" t="n">
        <v>5020</v>
      </c>
      <c r="O3137" s="6" t="n">
        <v>50678</v>
      </c>
      <c r="S3137" t="inlineStr">
        <is>
          <t>n.a.</t>
        </is>
      </c>
      <c r="T3137" s="6" t="n">
        <v>0</v>
      </c>
      <c r="U3137" s="6" t="n">
        <v>0</v>
      </c>
      <c r="V3137" t="n">
        <v>0</v>
      </c>
      <c r="W3137" t="n">
        <v>0</v>
      </c>
      <c r="X3137" s="6" t="n"/>
      <c r="Z3137" s="6" t="n">
        <v>50678</v>
      </c>
      <c r="AA3137" t="inlineStr">
        <is>
          <t>n.a.</t>
        </is>
      </c>
      <c r="AB3137" s="6" t="n">
        <v>50678</v>
      </c>
      <c r="AC3137" t="inlineStr"/>
      <c r="AD3137" s="6" t="n">
        <v>50525</v>
      </c>
    </row>
    <row r="3138">
      <c r="A3138" t="inlineStr">
        <is>
          <t>V100061</t>
        </is>
      </c>
      <c r="B3138" t="inlineStr">
        <is>
          <t>2025-0008</t>
        </is>
      </c>
      <c r="C3138" t="n">
        <v>232</v>
      </c>
      <c r="D3138" t="inlineStr"/>
      <c r="E3138" t="inlineStr">
        <is>
          <t>Rail Cargo Austria AG</t>
        </is>
      </c>
      <c r="F3138" t="inlineStr">
        <is>
          <t>WBA</t>
        </is>
      </c>
      <c r="G3138" t="inlineStr">
        <is>
          <t>EANOS_95</t>
        </is>
      </c>
      <c r="H3138" t="n">
        <v>0</v>
      </c>
      <c r="I3138" s="6" t="n">
        <v>0</v>
      </c>
      <c r="J3138" s="6" t="n">
        <v>0</v>
      </c>
      <c r="K3138" t="inlineStr">
        <is>
          <t>plan_deliver_newbuild</t>
        </is>
      </c>
      <c r="L3138" s="6" t="n">
        <v>46296</v>
      </c>
      <c r="M3138" s="6" t="n">
        <v>50678</v>
      </c>
      <c r="N3138" t="n">
        <v>5020</v>
      </c>
      <c r="O3138" s="6" t="n">
        <v>50678</v>
      </c>
      <c r="S3138" t="inlineStr">
        <is>
          <t>n.a.</t>
        </is>
      </c>
      <c r="T3138" s="6" t="n">
        <v>0</v>
      </c>
      <c r="U3138" s="6" t="n">
        <v>0</v>
      </c>
      <c r="V3138" t="n">
        <v>0</v>
      </c>
      <c r="W3138" t="n">
        <v>0</v>
      </c>
      <c r="X3138" s="6" t="n"/>
      <c r="Z3138" s="6" t="n">
        <v>50678</v>
      </c>
      <c r="AA3138" t="inlineStr">
        <is>
          <t>n.a.</t>
        </is>
      </c>
      <c r="AB3138" s="6" t="n">
        <v>50678</v>
      </c>
      <c r="AC3138" t="inlineStr"/>
      <c r="AD3138" s="6" t="n">
        <v>50525</v>
      </c>
    </row>
    <row r="3139">
      <c r="A3139" t="inlineStr">
        <is>
          <t>V100061</t>
        </is>
      </c>
      <c r="B3139" t="inlineStr">
        <is>
          <t>2025-0008</t>
        </is>
      </c>
      <c r="C3139" t="n">
        <v>233</v>
      </c>
      <c r="D3139" t="inlineStr"/>
      <c r="E3139" t="inlineStr">
        <is>
          <t>Rail Cargo Austria AG</t>
        </is>
      </c>
      <c r="F3139" t="inlineStr">
        <is>
          <t>WBA</t>
        </is>
      </c>
      <c r="G3139" t="inlineStr">
        <is>
          <t>EANOS_95</t>
        </is>
      </c>
      <c r="H3139" t="n">
        <v>0</v>
      </c>
      <c r="I3139" s="6" t="n">
        <v>0</v>
      </c>
      <c r="J3139" s="6" t="n">
        <v>0</v>
      </c>
      <c r="K3139" t="inlineStr">
        <is>
          <t>plan_deliver_newbuild</t>
        </is>
      </c>
      <c r="L3139" s="6" t="n">
        <v>46296</v>
      </c>
      <c r="M3139" s="6" t="n">
        <v>50678</v>
      </c>
      <c r="N3139" t="n">
        <v>5020</v>
      </c>
      <c r="O3139" s="6" t="n">
        <v>50678</v>
      </c>
      <c r="S3139" t="inlineStr">
        <is>
          <t>n.a.</t>
        </is>
      </c>
      <c r="T3139" s="6" t="n">
        <v>0</v>
      </c>
      <c r="U3139" s="6" t="n">
        <v>0</v>
      </c>
      <c r="V3139" t="n">
        <v>0</v>
      </c>
      <c r="W3139" t="n">
        <v>0</v>
      </c>
      <c r="X3139" s="6" t="n"/>
      <c r="Z3139" s="6" t="n">
        <v>50678</v>
      </c>
      <c r="AA3139" t="inlineStr">
        <is>
          <t>n.a.</t>
        </is>
      </c>
      <c r="AB3139" s="6" t="n">
        <v>50678</v>
      </c>
      <c r="AC3139" t="inlineStr"/>
      <c r="AD3139" s="6" t="n">
        <v>50525</v>
      </c>
    </row>
    <row r="3140">
      <c r="A3140" t="inlineStr">
        <is>
          <t>V100061</t>
        </is>
      </c>
      <c r="B3140" t="inlineStr">
        <is>
          <t>2025-0008</t>
        </is>
      </c>
      <c r="C3140" t="n">
        <v>234</v>
      </c>
      <c r="D3140" t="inlineStr"/>
      <c r="E3140" t="inlineStr">
        <is>
          <t>Rail Cargo Austria AG</t>
        </is>
      </c>
      <c r="F3140" t="inlineStr">
        <is>
          <t>WBA</t>
        </is>
      </c>
      <c r="G3140" t="inlineStr">
        <is>
          <t>EANOS_95</t>
        </is>
      </c>
      <c r="H3140" t="n">
        <v>0</v>
      </c>
      <c r="I3140" s="6" t="n">
        <v>0</v>
      </c>
      <c r="J3140" s="6" t="n">
        <v>0</v>
      </c>
      <c r="K3140" t="inlineStr">
        <is>
          <t>plan_deliver_newbuild</t>
        </is>
      </c>
      <c r="L3140" s="6" t="n">
        <v>46296</v>
      </c>
      <c r="M3140" s="6" t="n">
        <v>50678</v>
      </c>
      <c r="N3140" t="n">
        <v>5020</v>
      </c>
      <c r="O3140" s="6" t="n">
        <v>50678</v>
      </c>
      <c r="S3140" t="inlineStr">
        <is>
          <t>n.a.</t>
        </is>
      </c>
      <c r="T3140" s="6" t="n">
        <v>0</v>
      </c>
      <c r="U3140" s="6" t="n">
        <v>0</v>
      </c>
      <c r="V3140" t="n">
        <v>0</v>
      </c>
      <c r="W3140" t="n">
        <v>0</v>
      </c>
      <c r="X3140" s="6" t="n"/>
      <c r="Z3140" s="6" t="n">
        <v>50678</v>
      </c>
      <c r="AA3140" t="inlineStr">
        <is>
          <t>n.a.</t>
        </is>
      </c>
      <c r="AB3140" s="6" t="n">
        <v>50678</v>
      </c>
      <c r="AC3140" t="inlineStr"/>
      <c r="AD3140" s="6" t="n">
        <v>50525</v>
      </c>
    </row>
    <row r="3141">
      <c r="A3141" t="inlineStr">
        <is>
          <t>V100061</t>
        </is>
      </c>
      <c r="B3141" t="inlineStr">
        <is>
          <t>2025-0008</t>
        </is>
      </c>
      <c r="C3141" t="n">
        <v>235</v>
      </c>
      <c r="D3141" t="inlineStr"/>
      <c r="E3141" t="inlineStr">
        <is>
          <t>Rail Cargo Austria AG</t>
        </is>
      </c>
      <c r="F3141" t="inlineStr">
        <is>
          <t>WBA</t>
        </is>
      </c>
      <c r="G3141" t="inlineStr">
        <is>
          <t>EANOS_95</t>
        </is>
      </c>
      <c r="H3141" t="n">
        <v>0</v>
      </c>
      <c r="I3141" s="6" t="n">
        <v>0</v>
      </c>
      <c r="J3141" s="6" t="n">
        <v>0</v>
      </c>
      <c r="K3141" t="inlineStr">
        <is>
          <t>plan_deliver_newbuild</t>
        </is>
      </c>
      <c r="L3141" s="6" t="n">
        <v>46296</v>
      </c>
      <c r="M3141" s="6" t="n">
        <v>50678</v>
      </c>
      <c r="N3141" t="n">
        <v>5020</v>
      </c>
      <c r="O3141" s="6" t="n">
        <v>50678</v>
      </c>
      <c r="S3141" t="inlineStr">
        <is>
          <t>n.a.</t>
        </is>
      </c>
      <c r="T3141" s="6" t="n">
        <v>0</v>
      </c>
      <c r="U3141" s="6" t="n">
        <v>0</v>
      </c>
      <c r="V3141" t="n">
        <v>0</v>
      </c>
      <c r="W3141" t="n">
        <v>0</v>
      </c>
      <c r="X3141" s="6" t="n"/>
      <c r="Z3141" s="6" t="n">
        <v>50678</v>
      </c>
      <c r="AA3141" t="inlineStr">
        <is>
          <t>n.a.</t>
        </is>
      </c>
      <c r="AB3141" s="6" t="n">
        <v>50678</v>
      </c>
      <c r="AC3141" t="inlineStr"/>
      <c r="AD3141" s="6" t="n">
        <v>50525</v>
      </c>
    </row>
    <row r="3142">
      <c r="A3142" t="inlineStr">
        <is>
          <t>V100061</t>
        </is>
      </c>
      <c r="B3142" t="inlineStr">
        <is>
          <t>2025-0008</t>
        </is>
      </c>
      <c r="C3142" t="n">
        <v>236</v>
      </c>
      <c r="D3142" t="inlineStr"/>
      <c r="E3142" t="inlineStr">
        <is>
          <t>Rail Cargo Austria AG</t>
        </is>
      </c>
      <c r="F3142" t="inlineStr">
        <is>
          <t>WBA</t>
        </is>
      </c>
      <c r="G3142" t="inlineStr">
        <is>
          <t>EANOS_95</t>
        </is>
      </c>
      <c r="H3142" t="n">
        <v>0</v>
      </c>
      <c r="I3142" s="6" t="n">
        <v>0</v>
      </c>
      <c r="J3142" s="6" t="n">
        <v>0</v>
      </c>
      <c r="K3142" t="inlineStr">
        <is>
          <t>plan_deliver_newbuild</t>
        </is>
      </c>
      <c r="L3142" s="6" t="n">
        <v>46296</v>
      </c>
      <c r="M3142" s="6" t="n">
        <v>50678</v>
      </c>
      <c r="N3142" t="n">
        <v>5020</v>
      </c>
      <c r="O3142" s="6" t="n">
        <v>50678</v>
      </c>
      <c r="S3142" t="inlineStr">
        <is>
          <t>n.a.</t>
        </is>
      </c>
      <c r="T3142" s="6" t="n">
        <v>0</v>
      </c>
      <c r="U3142" s="6" t="n">
        <v>0</v>
      </c>
      <c r="V3142" t="n">
        <v>0</v>
      </c>
      <c r="W3142" t="n">
        <v>0</v>
      </c>
      <c r="X3142" s="6" t="n"/>
      <c r="Z3142" s="6" t="n">
        <v>50678</v>
      </c>
      <c r="AA3142" t="inlineStr">
        <is>
          <t>n.a.</t>
        </is>
      </c>
      <c r="AB3142" s="6" t="n">
        <v>50678</v>
      </c>
      <c r="AC3142" t="inlineStr"/>
      <c r="AD3142" s="6" t="n">
        <v>50525</v>
      </c>
    </row>
    <row r="3143">
      <c r="A3143" t="inlineStr">
        <is>
          <t>V100061</t>
        </is>
      </c>
      <c r="B3143" t="inlineStr">
        <is>
          <t>2025-0008</t>
        </is>
      </c>
      <c r="C3143" t="n">
        <v>237</v>
      </c>
      <c r="D3143" t="inlineStr"/>
      <c r="E3143" t="inlineStr">
        <is>
          <t>Rail Cargo Austria AG</t>
        </is>
      </c>
      <c r="F3143" t="inlineStr">
        <is>
          <t>WBA</t>
        </is>
      </c>
      <c r="G3143" t="inlineStr">
        <is>
          <t>EANOS_95</t>
        </is>
      </c>
      <c r="H3143" t="n">
        <v>0</v>
      </c>
      <c r="I3143" s="6" t="n">
        <v>0</v>
      </c>
      <c r="J3143" s="6" t="n">
        <v>0</v>
      </c>
      <c r="K3143" t="inlineStr">
        <is>
          <t>plan_deliver_newbuild</t>
        </is>
      </c>
      <c r="L3143" s="6" t="n">
        <v>46296</v>
      </c>
      <c r="M3143" s="6" t="n">
        <v>50678</v>
      </c>
      <c r="N3143" t="n">
        <v>5020</v>
      </c>
      <c r="O3143" s="6" t="n">
        <v>50678</v>
      </c>
      <c r="S3143" t="inlineStr">
        <is>
          <t>n.a.</t>
        </is>
      </c>
      <c r="T3143" s="6" t="n">
        <v>0</v>
      </c>
      <c r="U3143" s="6" t="n">
        <v>0</v>
      </c>
      <c r="V3143" t="n">
        <v>0</v>
      </c>
      <c r="W3143" t="n">
        <v>0</v>
      </c>
      <c r="X3143" s="6" t="n"/>
      <c r="Z3143" s="6" t="n">
        <v>50678</v>
      </c>
      <c r="AA3143" t="inlineStr">
        <is>
          <t>n.a.</t>
        </is>
      </c>
      <c r="AB3143" s="6" t="n">
        <v>50678</v>
      </c>
      <c r="AC3143" t="inlineStr"/>
      <c r="AD3143" s="6" t="n">
        <v>50525</v>
      </c>
    </row>
    <row r="3144">
      <c r="A3144" t="inlineStr">
        <is>
          <t>V100061</t>
        </is>
      </c>
      <c r="B3144" t="inlineStr">
        <is>
          <t>2025-0008</t>
        </is>
      </c>
      <c r="C3144" t="n">
        <v>238</v>
      </c>
      <c r="D3144" t="inlineStr"/>
      <c r="E3144" t="inlineStr">
        <is>
          <t>Rail Cargo Austria AG</t>
        </is>
      </c>
      <c r="F3144" t="inlineStr">
        <is>
          <t>WBA</t>
        </is>
      </c>
      <c r="G3144" t="inlineStr">
        <is>
          <t>EANOS_95</t>
        </is>
      </c>
      <c r="H3144" t="n">
        <v>0</v>
      </c>
      <c r="I3144" s="6" t="n">
        <v>0</v>
      </c>
      <c r="J3144" s="6" t="n">
        <v>0</v>
      </c>
      <c r="K3144" t="inlineStr">
        <is>
          <t>plan_deliver_newbuild</t>
        </is>
      </c>
      <c r="L3144" s="6" t="n">
        <v>46327</v>
      </c>
      <c r="M3144" s="6" t="n">
        <v>50709</v>
      </c>
      <c r="N3144" t="n">
        <v>5020</v>
      </c>
      <c r="O3144" s="6" t="n">
        <v>50709</v>
      </c>
      <c r="S3144" t="inlineStr">
        <is>
          <t>n.a.</t>
        </is>
      </c>
      <c r="T3144" s="6" t="n">
        <v>0</v>
      </c>
      <c r="U3144" s="6" t="n">
        <v>0</v>
      </c>
      <c r="V3144" t="n">
        <v>0</v>
      </c>
      <c r="W3144" t="n">
        <v>0</v>
      </c>
      <c r="X3144" s="6" t="n"/>
      <c r="Z3144" s="6" t="n">
        <v>50709</v>
      </c>
      <c r="AA3144" t="inlineStr">
        <is>
          <t>n.a.</t>
        </is>
      </c>
      <c r="AB3144" s="6" t="n">
        <v>50709</v>
      </c>
      <c r="AC3144" t="inlineStr"/>
      <c r="AD3144" s="6" t="n">
        <v>50556</v>
      </c>
    </row>
    <row r="3145">
      <c r="A3145" t="inlineStr">
        <is>
          <t>V100061</t>
        </is>
      </c>
      <c r="B3145" t="inlineStr">
        <is>
          <t>2025-0008</t>
        </is>
      </c>
      <c r="C3145" t="n">
        <v>239</v>
      </c>
      <c r="D3145" t="inlineStr"/>
      <c r="E3145" t="inlineStr">
        <is>
          <t>Rail Cargo Austria AG</t>
        </is>
      </c>
      <c r="F3145" t="inlineStr">
        <is>
          <t>WBA</t>
        </is>
      </c>
      <c r="G3145" t="inlineStr">
        <is>
          <t>EANOS_95</t>
        </is>
      </c>
      <c r="H3145" t="n">
        <v>0</v>
      </c>
      <c r="I3145" s="6" t="n">
        <v>0</v>
      </c>
      <c r="J3145" s="6" t="n">
        <v>0</v>
      </c>
      <c r="K3145" t="inlineStr">
        <is>
          <t>plan_deliver_newbuild</t>
        </is>
      </c>
      <c r="L3145" s="6" t="n">
        <v>46327</v>
      </c>
      <c r="M3145" s="6" t="n">
        <v>50709</v>
      </c>
      <c r="N3145" t="n">
        <v>5020</v>
      </c>
      <c r="O3145" s="6" t="n">
        <v>50709</v>
      </c>
      <c r="S3145" t="inlineStr">
        <is>
          <t>n.a.</t>
        </is>
      </c>
      <c r="T3145" s="6" t="n">
        <v>0</v>
      </c>
      <c r="U3145" s="6" t="n">
        <v>0</v>
      </c>
      <c r="V3145" t="n">
        <v>0</v>
      </c>
      <c r="W3145" t="n">
        <v>0</v>
      </c>
      <c r="X3145" s="6" t="n"/>
      <c r="Z3145" s="6" t="n">
        <v>50709</v>
      </c>
      <c r="AA3145" t="inlineStr">
        <is>
          <t>n.a.</t>
        </is>
      </c>
      <c r="AB3145" s="6" t="n">
        <v>50709</v>
      </c>
      <c r="AC3145" t="inlineStr"/>
      <c r="AD3145" s="6" t="n">
        <v>50556</v>
      </c>
    </row>
    <row r="3146">
      <c r="A3146" t="inlineStr">
        <is>
          <t>V100061</t>
        </is>
      </c>
      <c r="B3146" t="inlineStr">
        <is>
          <t>2025-0008</t>
        </is>
      </c>
      <c r="C3146" t="n">
        <v>240</v>
      </c>
      <c r="D3146" t="inlineStr"/>
      <c r="E3146" t="inlineStr">
        <is>
          <t>Rail Cargo Austria AG</t>
        </is>
      </c>
      <c r="F3146" t="inlineStr">
        <is>
          <t>WBA</t>
        </is>
      </c>
      <c r="G3146" t="inlineStr">
        <is>
          <t>EANOS_95</t>
        </is>
      </c>
      <c r="H3146" t="n">
        <v>0</v>
      </c>
      <c r="I3146" s="6" t="n">
        <v>0</v>
      </c>
      <c r="J3146" s="6" t="n">
        <v>0</v>
      </c>
      <c r="K3146" t="inlineStr">
        <is>
          <t>plan_deliver_newbuild</t>
        </is>
      </c>
      <c r="L3146" s="6" t="n">
        <v>46327</v>
      </c>
      <c r="M3146" s="6" t="n">
        <v>50709</v>
      </c>
      <c r="N3146" t="n">
        <v>5020</v>
      </c>
      <c r="O3146" s="6" t="n">
        <v>50709</v>
      </c>
      <c r="S3146" t="inlineStr">
        <is>
          <t>n.a.</t>
        </is>
      </c>
      <c r="T3146" s="6" t="n">
        <v>0</v>
      </c>
      <c r="U3146" s="6" t="n">
        <v>0</v>
      </c>
      <c r="V3146" t="n">
        <v>0</v>
      </c>
      <c r="W3146" t="n">
        <v>0</v>
      </c>
      <c r="X3146" s="6" t="n"/>
      <c r="Z3146" s="6" t="n">
        <v>50709</v>
      </c>
      <c r="AA3146" t="inlineStr">
        <is>
          <t>n.a.</t>
        </is>
      </c>
      <c r="AB3146" s="6" t="n">
        <v>50709</v>
      </c>
      <c r="AC3146" t="inlineStr"/>
      <c r="AD3146" s="6" t="n">
        <v>50556</v>
      </c>
    </row>
    <row r="3147">
      <c r="A3147" t="inlineStr">
        <is>
          <t>V100061</t>
        </is>
      </c>
      <c r="B3147" t="inlineStr">
        <is>
          <t>2025-0008</t>
        </is>
      </c>
      <c r="C3147" t="n">
        <v>241</v>
      </c>
      <c r="D3147" t="inlineStr"/>
      <c r="E3147" t="inlineStr">
        <is>
          <t>Rail Cargo Austria AG</t>
        </is>
      </c>
      <c r="F3147" t="inlineStr">
        <is>
          <t>WBA</t>
        </is>
      </c>
      <c r="G3147" t="inlineStr">
        <is>
          <t>EANOS_95</t>
        </is>
      </c>
      <c r="H3147" t="n">
        <v>0</v>
      </c>
      <c r="I3147" s="6" t="n">
        <v>0</v>
      </c>
      <c r="J3147" s="6" t="n">
        <v>0</v>
      </c>
      <c r="K3147" t="inlineStr">
        <is>
          <t>plan_deliver_newbuild</t>
        </is>
      </c>
      <c r="L3147" s="6" t="n">
        <v>46327</v>
      </c>
      <c r="M3147" s="6" t="n">
        <v>50709</v>
      </c>
      <c r="N3147" t="n">
        <v>5020</v>
      </c>
      <c r="O3147" s="6" t="n">
        <v>50709</v>
      </c>
      <c r="S3147" t="inlineStr">
        <is>
          <t>n.a.</t>
        </is>
      </c>
      <c r="T3147" s="6" t="n">
        <v>0</v>
      </c>
      <c r="U3147" s="6" t="n">
        <v>0</v>
      </c>
      <c r="V3147" t="n">
        <v>0</v>
      </c>
      <c r="W3147" t="n">
        <v>0</v>
      </c>
      <c r="X3147" s="6" t="n"/>
      <c r="Z3147" s="6" t="n">
        <v>50709</v>
      </c>
      <c r="AA3147" t="inlineStr">
        <is>
          <t>n.a.</t>
        </is>
      </c>
      <c r="AB3147" s="6" t="n">
        <v>50709</v>
      </c>
      <c r="AC3147" t="inlineStr"/>
      <c r="AD3147" s="6" t="n">
        <v>50556</v>
      </c>
    </row>
    <row r="3148">
      <c r="A3148" t="inlineStr">
        <is>
          <t>V100061</t>
        </is>
      </c>
      <c r="B3148" t="inlineStr">
        <is>
          <t>2025-0008</t>
        </is>
      </c>
      <c r="C3148" t="n">
        <v>242</v>
      </c>
      <c r="D3148" t="inlineStr"/>
      <c r="E3148" t="inlineStr">
        <is>
          <t>Rail Cargo Austria AG</t>
        </is>
      </c>
      <c r="F3148" t="inlineStr">
        <is>
          <t>WBA</t>
        </is>
      </c>
      <c r="G3148" t="inlineStr">
        <is>
          <t>EANOS_95</t>
        </is>
      </c>
      <c r="H3148" t="n">
        <v>0</v>
      </c>
      <c r="I3148" s="6" t="n">
        <v>0</v>
      </c>
      <c r="J3148" s="6" t="n">
        <v>0</v>
      </c>
      <c r="K3148" t="inlineStr">
        <is>
          <t>plan_deliver_newbuild</t>
        </is>
      </c>
      <c r="L3148" s="6" t="n">
        <v>46327</v>
      </c>
      <c r="M3148" s="6" t="n">
        <v>50709</v>
      </c>
      <c r="N3148" t="n">
        <v>5020</v>
      </c>
      <c r="O3148" s="6" t="n">
        <v>50709</v>
      </c>
      <c r="S3148" t="inlineStr">
        <is>
          <t>n.a.</t>
        </is>
      </c>
      <c r="T3148" s="6" t="n">
        <v>0</v>
      </c>
      <c r="U3148" s="6" t="n">
        <v>0</v>
      </c>
      <c r="V3148" t="n">
        <v>0</v>
      </c>
      <c r="W3148" t="n">
        <v>0</v>
      </c>
      <c r="X3148" s="6" t="n"/>
      <c r="Z3148" s="6" t="n">
        <v>50709</v>
      </c>
      <c r="AA3148" t="inlineStr">
        <is>
          <t>n.a.</t>
        </is>
      </c>
      <c r="AB3148" s="6" t="n">
        <v>50709</v>
      </c>
      <c r="AC3148" t="inlineStr"/>
      <c r="AD3148" s="6" t="n">
        <v>50556</v>
      </c>
    </row>
    <row r="3149">
      <c r="A3149" t="inlineStr">
        <is>
          <t>V100061</t>
        </is>
      </c>
      <c r="B3149" t="inlineStr">
        <is>
          <t>2025-0008</t>
        </is>
      </c>
      <c r="C3149" t="n">
        <v>243</v>
      </c>
      <c r="D3149" t="inlineStr"/>
      <c r="E3149" t="inlineStr">
        <is>
          <t>Rail Cargo Austria AG</t>
        </is>
      </c>
      <c r="F3149" t="inlineStr">
        <is>
          <t>WBA</t>
        </is>
      </c>
      <c r="G3149" t="inlineStr">
        <is>
          <t>EANOS_95</t>
        </is>
      </c>
      <c r="H3149" t="n">
        <v>0</v>
      </c>
      <c r="I3149" s="6" t="n">
        <v>0</v>
      </c>
      <c r="J3149" s="6" t="n">
        <v>0</v>
      </c>
      <c r="K3149" t="inlineStr">
        <is>
          <t>plan_deliver_newbuild</t>
        </is>
      </c>
      <c r="L3149" s="6" t="n">
        <v>46327</v>
      </c>
      <c r="M3149" s="6" t="n">
        <v>50709</v>
      </c>
      <c r="N3149" t="n">
        <v>5020</v>
      </c>
      <c r="O3149" s="6" t="n">
        <v>50709</v>
      </c>
      <c r="S3149" t="inlineStr">
        <is>
          <t>n.a.</t>
        </is>
      </c>
      <c r="T3149" s="6" t="n">
        <v>0</v>
      </c>
      <c r="U3149" s="6" t="n">
        <v>0</v>
      </c>
      <c r="V3149" t="n">
        <v>0</v>
      </c>
      <c r="W3149" t="n">
        <v>0</v>
      </c>
      <c r="X3149" s="6" t="n"/>
      <c r="Z3149" s="6" t="n">
        <v>50709</v>
      </c>
      <c r="AA3149" t="inlineStr">
        <is>
          <t>n.a.</t>
        </is>
      </c>
      <c r="AB3149" s="6" t="n">
        <v>50709</v>
      </c>
      <c r="AC3149" t="inlineStr"/>
      <c r="AD3149" s="6" t="n">
        <v>50556</v>
      </c>
    </row>
    <row r="3150">
      <c r="A3150" t="inlineStr">
        <is>
          <t>V100061</t>
        </is>
      </c>
      <c r="B3150" t="inlineStr">
        <is>
          <t>2025-0008</t>
        </is>
      </c>
      <c r="C3150" t="n">
        <v>244</v>
      </c>
      <c r="D3150" t="inlineStr"/>
      <c r="E3150" t="inlineStr">
        <is>
          <t>Rail Cargo Austria AG</t>
        </is>
      </c>
      <c r="F3150" t="inlineStr">
        <is>
          <t>WBA</t>
        </is>
      </c>
      <c r="G3150" t="inlineStr">
        <is>
          <t>EANOS_95</t>
        </is>
      </c>
      <c r="H3150" t="n">
        <v>0</v>
      </c>
      <c r="I3150" s="6" t="n">
        <v>0</v>
      </c>
      <c r="J3150" s="6" t="n">
        <v>0</v>
      </c>
      <c r="K3150" t="inlineStr">
        <is>
          <t>plan_deliver_newbuild</t>
        </is>
      </c>
      <c r="L3150" s="6" t="n">
        <v>46327</v>
      </c>
      <c r="M3150" s="6" t="n">
        <v>50709</v>
      </c>
      <c r="N3150" t="n">
        <v>5020</v>
      </c>
      <c r="O3150" s="6" t="n">
        <v>50709</v>
      </c>
      <c r="S3150" t="inlineStr">
        <is>
          <t>n.a.</t>
        </is>
      </c>
      <c r="T3150" s="6" t="n">
        <v>0</v>
      </c>
      <c r="U3150" s="6" t="n">
        <v>0</v>
      </c>
      <c r="V3150" t="n">
        <v>0</v>
      </c>
      <c r="W3150" t="n">
        <v>0</v>
      </c>
      <c r="X3150" s="6" t="n"/>
      <c r="Z3150" s="6" t="n">
        <v>50709</v>
      </c>
      <c r="AA3150" t="inlineStr">
        <is>
          <t>n.a.</t>
        </is>
      </c>
      <c r="AB3150" s="6" t="n">
        <v>50709</v>
      </c>
      <c r="AC3150" t="inlineStr"/>
      <c r="AD3150" s="6" t="n">
        <v>50556</v>
      </c>
    </row>
    <row r="3151">
      <c r="A3151" t="inlineStr">
        <is>
          <t>V100061</t>
        </is>
      </c>
      <c r="B3151" t="inlineStr">
        <is>
          <t>2025-0008</t>
        </is>
      </c>
      <c r="C3151" t="n">
        <v>245</v>
      </c>
      <c r="D3151" t="inlineStr"/>
      <c r="E3151" t="inlineStr">
        <is>
          <t>Rail Cargo Austria AG</t>
        </is>
      </c>
      <c r="F3151" t="inlineStr">
        <is>
          <t>WBA</t>
        </is>
      </c>
      <c r="G3151" t="inlineStr">
        <is>
          <t>EANOS_95</t>
        </is>
      </c>
      <c r="H3151" t="n">
        <v>0</v>
      </c>
      <c r="I3151" s="6" t="n">
        <v>0</v>
      </c>
      <c r="J3151" s="6" t="n">
        <v>0</v>
      </c>
      <c r="K3151" t="inlineStr">
        <is>
          <t>plan_deliver_newbuild</t>
        </is>
      </c>
      <c r="L3151" s="6" t="n">
        <v>46327</v>
      </c>
      <c r="M3151" s="6" t="n">
        <v>50709</v>
      </c>
      <c r="N3151" t="n">
        <v>5020</v>
      </c>
      <c r="O3151" s="6" t="n">
        <v>50709</v>
      </c>
      <c r="S3151" t="inlineStr">
        <is>
          <t>n.a.</t>
        </is>
      </c>
      <c r="T3151" s="6" t="n">
        <v>0</v>
      </c>
      <c r="U3151" s="6" t="n">
        <v>0</v>
      </c>
      <c r="V3151" t="n">
        <v>0</v>
      </c>
      <c r="W3151" t="n">
        <v>0</v>
      </c>
      <c r="X3151" s="6" t="n"/>
      <c r="Z3151" s="6" t="n">
        <v>50709</v>
      </c>
      <c r="AA3151" t="inlineStr">
        <is>
          <t>n.a.</t>
        </is>
      </c>
      <c r="AB3151" s="6" t="n">
        <v>50709</v>
      </c>
      <c r="AC3151" t="inlineStr"/>
      <c r="AD3151" s="6" t="n">
        <v>50556</v>
      </c>
    </row>
    <row r="3152">
      <c r="A3152" t="inlineStr">
        <is>
          <t>V100061</t>
        </is>
      </c>
      <c r="B3152" t="inlineStr">
        <is>
          <t>2025-0008</t>
        </is>
      </c>
      <c r="C3152" t="n">
        <v>246</v>
      </c>
      <c r="D3152" t="inlineStr"/>
      <c r="E3152" t="inlineStr">
        <is>
          <t>Rail Cargo Austria AG</t>
        </is>
      </c>
      <c r="F3152" t="inlineStr">
        <is>
          <t>WBA</t>
        </is>
      </c>
      <c r="G3152" t="inlineStr">
        <is>
          <t>EANOS_95</t>
        </is>
      </c>
      <c r="H3152" t="n">
        <v>0</v>
      </c>
      <c r="I3152" s="6" t="n">
        <v>0</v>
      </c>
      <c r="J3152" s="6" t="n">
        <v>0</v>
      </c>
      <c r="K3152" t="inlineStr">
        <is>
          <t>plan_deliver_newbuild</t>
        </is>
      </c>
      <c r="L3152" s="6" t="n">
        <v>46327</v>
      </c>
      <c r="M3152" s="6" t="n">
        <v>50709</v>
      </c>
      <c r="N3152" t="n">
        <v>5020</v>
      </c>
      <c r="O3152" s="6" t="n">
        <v>50709</v>
      </c>
      <c r="S3152" t="inlineStr">
        <is>
          <t>n.a.</t>
        </is>
      </c>
      <c r="T3152" s="6" t="n">
        <v>0</v>
      </c>
      <c r="U3152" s="6" t="n">
        <v>0</v>
      </c>
      <c r="V3152" t="n">
        <v>0</v>
      </c>
      <c r="W3152" t="n">
        <v>0</v>
      </c>
      <c r="X3152" s="6" t="n"/>
      <c r="Z3152" s="6" t="n">
        <v>50709</v>
      </c>
      <c r="AA3152" t="inlineStr">
        <is>
          <t>n.a.</t>
        </is>
      </c>
      <c r="AB3152" s="6" t="n">
        <v>50709</v>
      </c>
      <c r="AC3152" t="inlineStr"/>
      <c r="AD3152" s="6" t="n">
        <v>50556</v>
      </c>
    </row>
    <row r="3153">
      <c r="A3153" t="inlineStr">
        <is>
          <t>V100061</t>
        </is>
      </c>
      <c r="B3153" t="inlineStr">
        <is>
          <t>2025-0008</t>
        </is>
      </c>
      <c r="C3153" t="n">
        <v>247</v>
      </c>
      <c r="D3153" t="inlineStr"/>
      <c r="E3153" t="inlineStr">
        <is>
          <t>Rail Cargo Austria AG</t>
        </is>
      </c>
      <c r="F3153" t="inlineStr">
        <is>
          <t>WBA</t>
        </is>
      </c>
      <c r="G3153" t="inlineStr">
        <is>
          <t>EANOS_95</t>
        </is>
      </c>
      <c r="H3153" t="n">
        <v>0</v>
      </c>
      <c r="I3153" s="6" t="n">
        <v>0</v>
      </c>
      <c r="J3153" s="6" t="n">
        <v>0</v>
      </c>
      <c r="K3153" t="inlineStr">
        <is>
          <t>plan_deliver_newbuild</t>
        </is>
      </c>
      <c r="L3153" s="6" t="n">
        <v>46327</v>
      </c>
      <c r="M3153" s="6" t="n">
        <v>50709</v>
      </c>
      <c r="N3153" t="n">
        <v>5020</v>
      </c>
      <c r="O3153" s="6" t="n">
        <v>50709</v>
      </c>
      <c r="S3153" t="inlineStr">
        <is>
          <t>n.a.</t>
        </is>
      </c>
      <c r="T3153" s="6" t="n">
        <v>0</v>
      </c>
      <c r="U3153" s="6" t="n">
        <v>0</v>
      </c>
      <c r="V3153" t="n">
        <v>0</v>
      </c>
      <c r="W3153" t="n">
        <v>0</v>
      </c>
      <c r="X3153" s="6" t="n"/>
      <c r="Z3153" s="6" t="n">
        <v>50709</v>
      </c>
      <c r="AA3153" t="inlineStr">
        <is>
          <t>n.a.</t>
        </is>
      </c>
      <c r="AB3153" s="6" t="n">
        <v>50709</v>
      </c>
      <c r="AC3153" t="inlineStr"/>
      <c r="AD3153" s="6" t="n">
        <v>50556</v>
      </c>
    </row>
    <row r="3154">
      <c r="A3154" t="inlineStr">
        <is>
          <t>V100061</t>
        </is>
      </c>
      <c r="B3154" t="inlineStr">
        <is>
          <t>2025-0008</t>
        </is>
      </c>
      <c r="C3154" t="n">
        <v>248</v>
      </c>
      <c r="D3154" t="inlineStr"/>
      <c r="E3154" t="inlineStr">
        <is>
          <t>Rail Cargo Austria AG</t>
        </is>
      </c>
      <c r="F3154" t="inlineStr">
        <is>
          <t>WBA</t>
        </is>
      </c>
      <c r="G3154" t="inlineStr">
        <is>
          <t>EANOS_95</t>
        </is>
      </c>
      <c r="H3154" t="n">
        <v>0</v>
      </c>
      <c r="I3154" s="6" t="n">
        <v>0</v>
      </c>
      <c r="J3154" s="6" t="n">
        <v>0</v>
      </c>
      <c r="K3154" t="inlineStr">
        <is>
          <t>plan_deliver_newbuild</t>
        </is>
      </c>
      <c r="L3154" s="6" t="n">
        <v>46327</v>
      </c>
      <c r="M3154" s="6" t="n">
        <v>50709</v>
      </c>
      <c r="N3154" t="n">
        <v>5020</v>
      </c>
      <c r="O3154" s="6" t="n">
        <v>50709</v>
      </c>
      <c r="S3154" t="inlineStr">
        <is>
          <t>n.a.</t>
        </is>
      </c>
      <c r="T3154" s="6" t="n">
        <v>0</v>
      </c>
      <c r="U3154" s="6" t="n">
        <v>0</v>
      </c>
      <c r="V3154" t="n">
        <v>0</v>
      </c>
      <c r="W3154" t="n">
        <v>0</v>
      </c>
      <c r="X3154" s="6" t="n"/>
      <c r="Z3154" s="6" t="n">
        <v>50709</v>
      </c>
      <c r="AA3154" t="inlineStr">
        <is>
          <t>n.a.</t>
        </is>
      </c>
      <c r="AB3154" s="6" t="n">
        <v>50709</v>
      </c>
      <c r="AC3154" t="inlineStr"/>
      <c r="AD3154" s="6" t="n">
        <v>50556</v>
      </c>
    </row>
    <row r="3155">
      <c r="A3155" t="inlineStr">
        <is>
          <t>V100061</t>
        </is>
      </c>
      <c r="B3155" t="inlineStr">
        <is>
          <t>2025-0008</t>
        </is>
      </c>
      <c r="C3155" t="n">
        <v>249</v>
      </c>
      <c r="D3155" t="inlineStr"/>
      <c r="E3155" t="inlineStr">
        <is>
          <t>Rail Cargo Austria AG</t>
        </is>
      </c>
      <c r="F3155" t="inlineStr">
        <is>
          <t>WBA</t>
        </is>
      </c>
      <c r="G3155" t="inlineStr">
        <is>
          <t>EANOS_95</t>
        </is>
      </c>
      <c r="H3155" t="n">
        <v>0</v>
      </c>
      <c r="I3155" s="6" t="n">
        <v>0</v>
      </c>
      <c r="J3155" s="6" t="n">
        <v>0</v>
      </c>
      <c r="K3155" t="inlineStr">
        <is>
          <t>plan_deliver_newbuild</t>
        </is>
      </c>
      <c r="L3155" s="6" t="n">
        <v>46327</v>
      </c>
      <c r="M3155" s="6" t="n">
        <v>50709</v>
      </c>
      <c r="N3155" t="n">
        <v>5020</v>
      </c>
      <c r="O3155" s="6" t="n">
        <v>50709</v>
      </c>
      <c r="S3155" t="inlineStr">
        <is>
          <t>n.a.</t>
        </is>
      </c>
      <c r="T3155" s="6" t="n">
        <v>0</v>
      </c>
      <c r="U3155" s="6" t="n">
        <v>0</v>
      </c>
      <c r="V3155" t="n">
        <v>0</v>
      </c>
      <c r="W3155" t="n">
        <v>0</v>
      </c>
      <c r="X3155" s="6" t="n"/>
      <c r="Z3155" s="6" t="n">
        <v>50709</v>
      </c>
      <c r="AA3155" t="inlineStr">
        <is>
          <t>n.a.</t>
        </is>
      </c>
      <c r="AB3155" s="6" t="n">
        <v>50709</v>
      </c>
      <c r="AC3155" t="inlineStr"/>
      <c r="AD3155" s="6" t="n">
        <v>50556</v>
      </c>
    </row>
    <row r="3156">
      <c r="A3156" t="inlineStr">
        <is>
          <t>V100061</t>
        </is>
      </c>
      <c r="B3156" t="inlineStr">
        <is>
          <t>2025-0008</t>
        </is>
      </c>
      <c r="C3156" t="n">
        <v>250</v>
      </c>
      <c r="D3156" t="inlineStr"/>
      <c r="E3156" t="inlineStr">
        <is>
          <t>Rail Cargo Austria AG</t>
        </is>
      </c>
      <c r="F3156" t="inlineStr">
        <is>
          <t>WBA</t>
        </is>
      </c>
      <c r="G3156" t="inlineStr">
        <is>
          <t>EANOS_95</t>
        </is>
      </c>
      <c r="H3156" t="n">
        <v>0</v>
      </c>
      <c r="I3156" s="6" t="n">
        <v>0</v>
      </c>
      <c r="J3156" s="6" t="n">
        <v>0</v>
      </c>
      <c r="K3156" t="inlineStr">
        <is>
          <t>plan_deliver_newbuild</t>
        </is>
      </c>
      <c r="L3156" s="6" t="n">
        <v>46327</v>
      </c>
      <c r="M3156" s="6" t="n">
        <v>50709</v>
      </c>
      <c r="N3156" t="n">
        <v>5020</v>
      </c>
      <c r="O3156" s="6" t="n">
        <v>50709</v>
      </c>
      <c r="S3156" t="inlineStr">
        <is>
          <t>n.a.</t>
        </is>
      </c>
      <c r="T3156" s="6" t="n">
        <v>0</v>
      </c>
      <c r="U3156" s="6" t="n">
        <v>0</v>
      </c>
      <c r="V3156" t="n">
        <v>0</v>
      </c>
      <c r="W3156" t="n">
        <v>0</v>
      </c>
      <c r="X3156" s="6" t="n"/>
      <c r="Z3156" s="6" t="n">
        <v>50709</v>
      </c>
      <c r="AA3156" t="inlineStr">
        <is>
          <t>n.a.</t>
        </is>
      </c>
      <c r="AB3156" s="6" t="n">
        <v>50709</v>
      </c>
      <c r="AC3156" t="inlineStr"/>
      <c r="AD3156" s="6" t="n">
        <v>50556</v>
      </c>
    </row>
    <row r="3157">
      <c r="A3157" t="inlineStr">
        <is>
          <t>V100061</t>
        </is>
      </c>
      <c r="B3157" t="inlineStr">
        <is>
          <t>2025-0008</t>
        </is>
      </c>
      <c r="C3157" t="n">
        <v>251</v>
      </c>
      <c r="D3157" t="inlineStr"/>
      <c r="E3157" t="inlineStr">
        <is>
          <t>Rail Cargo Austria AG</t>
        </is>
      </c>
      <c r="F3157" t="inlineStr">
        <is>
          <t>WBA</t>
        </is>
      </c>
      <c r="G3157" t="inlineStr">
        <is>
          <t>EANOS_95</t>
        </is>
      </c>
      <c r="H3157" t="n">
        <v>0</v>
      </c>
      <c r="I3157" s="6" t="n">
        <v>0</v>
      </c>
      <c r="J3157" s="6" t="n">
        <v>0</v>
      </c>
      <c r="K3157" t="inlineStr">
        <is>
          <t>plan_deliver_newbuild</t>
        </is>
      </c>
      <c r="L3157" s="6" t="n">
        <v>46327</v>
      </c>
      <c r="M3157" s="6" t="n">
        <v>50709</v>
      </c>
      <c r="N3157" t="n">
        <v>5020</v>
      </c>
      <c r="O3157" s="6" t="n">
        <v>50709</v>
      </c>
      <c r="S3157" t="inlineStr">
        <is>
          <t>n.a.</t>
        </is>
      </c>
      <c r="T3157" s="6" t="n">
        <v>0</v>
      </c>
      <c r="U3157" s="6" t="n">
        <v>0</v>
      </c>
      <c r="V3157" t="n">
        <v>0</v>
      </c>
      <c r="W3157" t="n">
        <v>0</v>
      </c>
      <c r="X3157" s="6" t="n"/>
      <c r="Z3157" s="6" t="n">
        <v>50709</v>
      </c>
      <c r="AA3157" t="inlineStr">
        <is>
          <t>n.a.</t>
        </is>
      </c>
      <c r="AB3157" s="6" t="n">
        <v>50709</v>
      </c>
      <c r="AC3157" t="inlineStr"/>
      <c r="AD3157" s="6" t="n">
        <v>50556</v>
      </c>
    </row>
    <row r="3158">
      <c r="A3158" t="inlineStr">
        <is>
          <t>V100061</t>
        </is>
      </c>
      <c r="B3158" t="inlineStr">
        <is>
          <t>2025-0008</t>
        </is>
      </c>
      <c r="C3158" t="n">
        <v>252</v>
      </c>
      <c r="D3158" t="inlineStr"/>
      <c r="E3158" t="inlineStr">
        <is>
          <t>Rail Cargo Austria AG</t>
        </is>
      </c>
      <c r="F3158" t="inlineStr">
        <is>
          <t>WBA</t>
        </is>
      </c>
      <c r="G3158" t="inlineStr">
        <is>
          <t>EANOS_95</t>
        </is>
      </c>
      <c r="H3158" t="n">
        <v>0</v>
      </c>
      <c r="I3158" s="6" t="n">
        <v>0</v>
      </c>
      <c r="J3158" s="6" t="n">
        <v>0</v>
      </c>
      <c r="K3158" t="inlineStr">
        <is>
          <t>plan_deliver_newbuild</t>
        </is>
      </c>
      <c r="L3158" s="6" t="n">
        <v>46327</v>
      </c>
      <c r="M3158" s="6" t="n">
        <v>50709</v>
      </c>
      <c r="N3158" t="n">
        <v>5020</v>
      </c>
      <c r="O3158" s="6" t="n">
        <v>50709</v>
      </c>
      <c r="S3158" t="inlineStr">
        <is>
          <t>n.a.</t>
        </is>
      </c>
      <c r="T3158" s="6" t="n">
        <v>0</v>
      </c>
      <c r="U3158" s="6" t="n">
        <v>0</v>
      </c>
      <c r="V3158" t="n">
        <v>0</v>
      </c>
      <c r="W3158" t="n">
        <v>0</v>
      </c>
      <c r="X3158" s="6" t="n"/>
      <c r="Z3158" s="6" t="n">
        <v>50709</v>
      </c>
      <c r="AA3158" t="inlineStr">
        <is>
          <t>n.a.</t>
        </is>
      </c>
      <c r="AB3158" s="6" t="n">
        <v>50709</v>
      </c>
      <c r="AC3158" t="inlineStr"/>
      <c r="AD3158" s="6" t="n">
        <v>50556</v>
      </c>
    </row>
    <row r="3159">
      <c r="A3159" t="inlineStr">
        <is>
          <t>V100061</t>
        </is>
      </c>
      <c r="B3159" t="inlineStr">
        <is>
          <t>2025-0008</t>
        </is>
      </c>
      <c r="C3159" t="n">
        <v>253</v>
      </c>
      <c r="D3159" t="inlineStr"/>
      <c r="E3159" t="inlineStr">
        <is>
          <t>Rail Cargo Austria AG</t>
        </is>
      </c>
      <c r="F3159" t="inlineStr">
        <is>
          <t>WBA</t>
        </is>
      </c>
      <c r="G3159" t="inlineStr">
        <is>
          <t>EANOS_95</t>
        </is>
      </c>
      <c r="H3159" t="n">
        <v>0</v>
      </c>
      <c r="I3159" s="6" t="n">
        <v>0</v>
      </c>
      <c r="J3159" s="6" t="n">
        <v>0</v>
      </c>
      <c r="K3159" t="inlineStr">
        <is>
          <t>plan_deliver_newbuild</t>
        </is>
      </c>
      <c r="L3159" s="6" t="n">
        <v>46327</v>
      </c>
      <c r="M3159" s="6" t="n">
        <v>50709</v>
      </c>
      <c r="N3159" t="n">
        <v>5020</v>
      </c>
      <c r="O3159" s="6" t="n">
        <v>50709</v>
      </c>
      <c r="S3159" t="inlineStr">
        <is>
          <t>n.a.</t>
        </is>
      </c>
      <c r="T3159" s="6" t="n">
        <v>0</v>
      </c>
      <c r="U3159" s="6" t="n">
        <v>0</v>
      </c>
      <c r="V3159" t="n">
        <v>0</v>
      </c>
      <c r="W3159" t="n">
        <v>0</v>
      </c>
      <c r="X3159" s="6" t="n"/>
      <c r="Z3159" s="6" t="n">
        <v>50709</v>
      </c>
      <c r="AA3159" t="inlineStr">
        <is>
          <t>n.a.</t>
        </is>
      </c>
      <c r="AB3159" s="6" t="n">
        <v>50709</v>
      </c>
      <c r="AC3159" t="inlineStr"/>
      <c r="AD3159" s="6" t="n">
        <v>50556</v>
      </c>
    </row>
    <row r="3160">
      <c r="A3160" t="inlineStr">
        <is>
          <t>V100061</t>
        </is>
      </c>
      <c r="B3160" t="inlineStr">
        <is>
          <t>2025-0008</t>
        </is>
      </c>
      <c r="C3160" t="n">
        <v>254</v>
      </c>
      <c r="D3160" t="inlineStr"/>
      <c r="E3160" t="inlineStr">
        <is>
          <t>Rail Cargo Austria AG</t>
        </is>
      </c>
      <c r="F3160" t="inlineStr">
        <is>
          <t>WBA</t>
        </is>
      </c>
      <c r="G3160" t="inlineStr">
        <is>
          <t>EANOS_95</t>
        </is>
      </c>
      <c r="H3160" t="n">
        <v>0</v>
      </c>
      <c r="I3160" s="6" t="n">
        <v>0</v>
      </c>
      <c r="J3160" s="6" t="n">
        <v>0</v>
      </c>
      <c r="K3160" t="inlineStr">
        <is>
          <t>plan_deliver_newbuild</t>
        </is>
      </c>
      <c r="L3160" s="6" t="n">
        <v>46327</v>
      </c>
      <c r="M3160" s="6" t="n">
        <v>50709</v>
      </c>
      <c r="N3160" t="n">
        <v>5020</v>
      </c>
      <c r="O3160" s="6" t="n">
        <v>50709</v>
      </c>
      <c r="S3160" t="inlineStr">
        <is>
          <t>n.a.</t>
        </is>
      </c>
      <c r="T3160" s="6" t="n">
        <v>0</v>
      </c>
      <c r="U3160" s="6" t="n">
        <v>0</v>
      </c>
      <c r="V3160" t="n">
        <v>0</v>
      </c>
      <c r="W3160" t="n">
        <v>0</v>
      </c>
      <c r="X3160" s="6" t="n"/>
      <c r="Z3160" s="6" t="n">
        <v>50709</v>
      </c>
      <c r="AA3160" t="inlineStr">
        <is>
          <t>n.a.</t>
        </is>
      </c>
      <c r="AB3160" s="6" t="n">
        <v>50709</v>
      </c>
      <c r="AC3160" t="inlineStr"/>
      <c r="AD3160" s="6" t="n">
        <v>50556</v>
      </c>
    </row>
    <row r="3161">
      <c r="A3161" t="inlineStr">
        <is>
          <t>V100061</t>
        </is>
      </c>
      <c r="B3161" t="inlineStr">
        <is>
          <t>2025-0008</t>
        </is>
      </c>
      <c r="C3161" t="n">
        <v>255</v>
      </c>
      <c r="D3161" t="inlineStr"/>
      <c r="E3161" t="inlineStr">
        <is>
          <t>Rail Cargo Austria AG</t>
        </is>
      </c>
      <c r="F3161" t="inlineStr">
        <is>
          <t>WBA</t>
        </is>
      </c>
      <c r="G3161" t="inlineStr">
        <is>
          <t>EANOS_95</t>
        </is>
      </c>
      <c r="H3161" t="n">
        <v>0</v>
      </c>
      <c r="I3161" s="6" t="n">
        <v>0</v>
      </c>
      <c r="J3161" s="6" t="n">
        <v>0</v>
      </c>
      <c r="K3161" t="inlineStr">
        <is>
          <t>plan_deliver_newbuild</t>
        </is>
      </c>
      <c r="L3161" s="6" t="n">
        <v>46327</v>
      </c>
      <c r="M3161" s="6" t="n">
        <v>50709</v>
      </c>
      <c r="N3161" t="n">
        <v>5020</v>
      </c>
      <c r="O3161" s="6" t="n">
        <v>50709</v>
      </c>
      <c r="S3161" t="inlineStr">
        <is>
          <t>n.a.</t>
        </is>
      </c>
      <c r="T3161" s="6" t="n">
        <v>0</v>
      </c>
      <c r="U3161" s="6" t="n">
        <v>0</v>
      </c>
      <c r="V3161" t="n">
        <v>0</v>
      </c>
      <c r="W3161" t="n">
        <v>0</v>
      </c>
      <c r="X3161" s="6" t="n"/>
      <c r="Z3161" s="6" t="n">
        <v>50709</v>
      </c>
      <c r="AA3161" t="inlineStr">
        <is>
          <t>n.a.</t>
        </is>
      </c>
      <c r="AB3161" s="6" t="n">
        <v>50709</v>
      </c>
      <c r="AC3161" t="inlineStr"/>
      <c r="AD3161" s="6" t="n">
        <v>50556</v>
      </c>
    </row>
    <row r="3162">
      <c r="A3162" t="inlineStr">
        <is>
          <t>V100061</t>
        </is>
      </c>
      <c r="B3162" t="inlineStr">
        <is>
          <t>2025-0008</t>
        </is>
      </c>
      <c r="C3162" t="n">
        <v>256</v>
      </c>
      <c r="D3162" t="inlineStr"/>
      <c r="E3162" t="inlineStr">
        <is>
          <t>Rail Cargo Austria AG</t>
        </is>
      </c>
      <c r="F3162" t="inlineStr">
        <is>
          <t>WBA</t>
        </is>
      </c>
      <c r="G3162" t="inlineStr">
        <is>
          <t>EANOS_95</t>
        </is>
      </c>
      <c r="H3162" t="n">
        <v>0</v>
      </c>
      <c r="I3162" s="6" t="n">
        <v>0</v>
      </c>
      <c r="J3162" s="6" t="n">
        <v>0</v>
      </c>
      <c r="K3162" t="inlineStr">
        <is>
          <t>plan_deliver_newbuild</t>
        </is>
      </c>
      <c r="L3162" s="6" t="n">
        <v>46327</v>
      </c>
      <c r="M3162" s="6" t="n">
        <v>50709</v>
      </c>
      <c r="N3162" t="n">
        <v>5020</v>
      </c>
      <c r="O3162" s="6" t="n">
        <v>50709</v>
      </c>
      <c r="S3162" t="inlineStr">
        <is>
          <t>n.a.</t>
        </is>
      </c>
      <c r="T3162" s="6" t="n">
        <v>0</v>
      </c>
      <c r="U3162" s="6" t="n">
        <v>0</v>
      </c>
      <c r="V3162" t="n">
        <v>0</v>
      </c>
      <c r="W3162" t="n">
        <v>0</v>
      </c>
      <c r="X3162" s="6" t="n"/>
      <c r="Z3162" s="6" t="n">
        <v>50709</v>
      </c>
      <c r="AA3162" t="inlineStr">
        <is>
          <t>n.a.</t>
        </is>
      </c>
      <c r="AB3162" s="6" t="n">
        <v>50709</v>
      </c>
      <c r="AC3162" t="inlineStr"/>
      <c r="AD3162" s="6" t="n">
        <v>50556</v>
      </c>
    </row>
    <row r="3163">
      <c r="A3163" t="inlineStr">
        <is>
          <t>V100061</t>
        </is>
      </c>
      <c r="B3163" t="inlineStr">
        <is>
          <t>2025-0008</t>
        </is>
      </c>
      <c r="C3163" t="n">
        <v>257</v>
      </c>
      <c r="D3163" t="inlineStr"/>
      <c r="E3163" t="inlineStr">
        <is>
          <t>Rail Cargo Austria AG</t>
        </is>
      </c>
      <c r="F3163" t="inlineStr">
        <is>
          <t>WBA</t>
        </is>
      </c>
      <c r="G3163" t="inlineStr">
        <is>
          <t>EANOS_95</t>
        </is>
      </c>
      <c r="H3163" t="n">
        <v>0</v>
      </c>
      <c r="I3163" s="6" t="n">
        <v>0</v>
      </c>
      <c r="J3163" s="6" t="n">
        <v>0</v>
      </c>
      <c r="K3163" t="inlineStr">
        <is>
          <t>plan_deliver_newbuild</t>
        </is>
      </c>
      <c r="L3163" s="6" t="n">
        <v>46327</v>
      </c>
      <c r="M3163" s="6" t="n">
        <v>50709</v>
      </c>
      <c r="N3163" t="n">
        <v>5020</v>
      </c>
      <c r="O3163" s="6" t="n">
        <v>50709</v>
      </c>
      <c r="S3163" t="inlineStr">
        <is>
          <t>n.a.</t>
        </is>
      </c>
      <c r="T3163" s="6" t="n">
        <v>0</v>
      </c>
      <c r="U3163" s="6" t="n">
        <v>0</v>
      </c>
      <c r="V3163" t="n">
        <v>0</v>
      </c>
      <c r="W3163" t="n">
        <v>0</v>
      </c>
      <c r="X3163" s="6" t="n"/>
      <c r="Z3163" s="6" t="n">
        <v>50709</v>
      </c>
      <c r="AA3163" t="inlineStr">
        <is>
          <t>n.a.</t>
        </is>
      </c>
      <c r="AB3163" s="6" t="n">
        <v>50709</v>
      </c>
      <c r="AC3163" t="inlineStr"/>
      <c r="AD3163" s="6" t="n">
        <v>50556</v>
      </c>
    </row>
    <row r="3164">
      <c r="A3164" t="inlineStr">
        <is>
          <t>V100061</t>
        </is>
      </c>
      <c r="B3164" t="inlineStr">
        <is>
          <t>2025-0008</t>
        </is>
      </c>
      <c r="C3164" t="n">
        <v>258</v>
      </c>
      <c r="D3164" t="inlineStr"/>
      <c r="E3164" t="inlineStr">
        <is>
          <t>Rail Cargo Austria AG</t>
        </is>
      </c>
      <c r="F3164" t="inlineStr">
        <is>
          <t>WBA</t>
        </is>
      </c>
      <c r="G3164" t="inlineStr">
        <is>
          <t>EANOS_95</t>
        </is>
      </c>
      <c r="H3164" t="n">
        <v>0</v>
      </c>
      <c r="I3164" s="6" t="n">
        <v>0</v>
      </c>
      <c r="J3164" s="6" t="n">
        <v>0</v>
      </c>
      <c r="K3164" t="inlineStr">
        <is>
          <t>plan_deliver_newbuild</t>
        </is>
      </c>
      <c r="L3164" s="6" t="n">
        <v>46327</v>
      </c>
      <c r="M3164" s="6" t="n">
        <v>50709</v>
      </c>
      <c r="N3164" t="n">
        <v>5020</v>
      </c>
      <c r="O3164" s="6" t="n">
        <v>50709</v>
      </c>
      <c r="S3164" t="inlineStr">
        <is>
          <t>n.a.</t>
        </is>
      </c>
      <c r="T3164" s="6" t="n">
        <v>0</v>
      </c>
      <c r="U3164" s="6" t="n">
        <v>0</v>
      </c>
      <c r="V3164" t="n">
        <v>0</v>
      </c>
      <c r="W3164" t="n">
        <v>0</v>
      </c>
      <c r="X3164" s="6" t="n"/>
      <c r="Z3164" s="6" t="n">
        <v>50709</v>
      </c>
      <c r="AA3164" t="inlineStr">
        <is>
          <t>n.a.</t>
        </is>
      </c>
      <c r="AB3164" s="6" t="n">
        <v>50709</v>
      </c>
      <c r="AC3164" t="inlineStr"/>
      <c r="AD3164" s="6" t="n">
        <v>50556</v>
      </c>
    </row>
    <row r="3165">
      <c r="A3165" t="inlineStr">
        <is>
          <t>V100061</t>
        </is>
      </c>
      <c r="B3165" t="inlineStr">
        <is>
          <t>2025-0008</t>
        </is>
      </c>
      <c r="C3165" t="n">
        <v>259</v>
      </c>
      <c r="D3165" t="inlineStr"/>
      <c r="E3165" t="inlineStr">
        <is>
          <t>Rail Cargo Austria AG</t>
        </is>
      </c>
      <c r="F3165" t="inlineStr">
        <is>
          <t>WBA</t>
        </is>
      </c>
      <c r="G3165" t="inlineStr">
        <is>
          <t>EANOS_95</t>
        </is>
      </c>
      <c r="H3165" t="n">
        <v>0</v>
      </c>
      <c r="I3165" s="6" t="n">
        <v>0</v>
      </c>
      <c r="J3165" s="6" t="n">
        <v>0</v>
      </c>
      <c r="K3165" t="inlineStr">
        <is>
          <t>plan_deliver_newbuild</t>
        </is>
      </c>
      <c r="L3165" s="6" t="n">
        <v>46327</v>
      </c>
      <c r="M3165" s="6" t="n">
        <v>50709</v>
      </c>
      <c r="N3165" t="n">
        <v>5020</v>
      </c>
      <c r="O3165" s="6" t="n">
        <v>50709</v>
      </c>
      <c r="S3165" t="inlineStr">
        <is>
          <t>n.a.</t>
        </is>
      </c>
      <c r="T3165" s="6" t="n">
        <v>0</v>
      </c>
      <c r="U3165" s="6" t="n">
        <v>0</v>
      </c>
      <c r="V3165" t="n">
        <v>0</v>
      </c>
      <c r="W3165" t="n">
        <v>0</v>
      </c>
      <c r="X3165" s="6" t="n"/>
      <c r="Z3165" s="6" t="n">
        <v>50709</v>
      </c>
      <c r="AA3165" t="inlineStr">
        <is>
          <t>n.a.</t>
        </is>
      </c>
      <c r="AB3165" s="6" t="n">
        <v>50709</v>
      </c>
      <c r="AC3165" t="inlineStr"/>
      <c r="AD3165" s="6" t="n">
        <v>50556</v>
      </c>
    </row>
    <row r="3166">
      <c r="A3166" t="inlineStr">
        <is>
          <t>V100061</t>
        </is>
      </c>
      <c r="B3166" t="inlineStr">
        <is>
          <t>2025-0008</t>
        </is>
      </c>
      <c r="C3166" t="n">
        <v>260</v>
      </c>
      <c r="D3166" t="inlineStr"/>
      <c r="E3166" t="inlineStr">
        <is>
          <t>Rail Cargo Austria AG</t>
        </is>
      </c>
      <c r="F3166" t="inlineStr">
        <is>
          <t>WBA</t>
        </is>
      </c>
      <c r="G3166" t="inlineStr">
        <is>
          <t>EANOS_95</t>
        </is>
      </c>
      <c r="H3166" t="n">
        <v>0</v>
      </c>
      <c r="I3166" s="6" t="n">
        <v>0</v>
      </c>
      <c r="J3166" s="6" t="n">
        <v>0</v>
      </c>
      <c r="K3166" t="inlineStr">
        <is>
          <t>plan_deliver_newbuild</t>
        </is>
      </c>
      <c r="L3166" s="6" t="n">
        <v>46327</v>
      </c>
      <c r="M3166" s="6" t="n">
        <v>50709</v>
      </c>
      <c r="N3166" t="n">
        <v>5020</v>
      </c>
      <c r="O3166" s="6" t="n">
        <v>50709</v>
      </c>
      <c r="S3166" t="inlineStr">
        <is>
          <t>n.a.</t>
        </is>
      </c>
      <c r="T3166" s="6" t="n">
        <v>0</v>
      </c>
      <c r="U3166" s="6" t="n">
        <v>0</v>
      </c>
      <c r="V3166" t="n">
        <v>0</v>
      </c>
      <c r="W3166" t="n">
        <v>0</v>
      </c>
      <c r="X3166" s="6" t="n"/>
      <c r="Z3166" s="6" t="n">
        <v>50709</v>
      </c>
      <c r="AA3166" t="inlineStr">
        <is>
          <t>n.a.</t>
        </is>
      </c>
      <c r="AB3166" s="6" t="n">
        <v>50709</v>
      </c>
      <c r="AC3166" t="inlineStr"/>
      <c r="AD3166" s="6" t="n">
        <v>50556</v>
      </c>
    </row>
    <row r="3167">
      <c r="A3167" t="inlineStr">
        <is>
          <t>V100061</t>
        </is>
      </c>
      <c r="B3167" t="inlineStr">
        <is>
          <t>2025-0008</t>
        </is>
      </c>
      <c r="C3167" t="n">
        <v>261</v>
      </c>
      <c r="D3167" t="inlineStr"/>
      <c r="E3167" t="inlineStr">
        <is>
          <t>Rail Cargo Austria AG</t>
        </is>
      </c>
      <c r="F3167" t="inlineStr">
        <is>
          <t>WBA</t>
        </is>
      </c>
      <c r="G3167" t="inlineStr">
        <is>
          <t>EANOS_95</t>
        </is>
      </c>
      <c r="H3167" t="n">
        <v>0</v>
      </c>
      <c r="I3167" s="6" t="n">
        <v>0</v>
      </c>
      <c r="J3167" s="6" t="n">
        <v>0</v>
      </c>
      <c r="K3167" t="inlineStr">
        <is>
          <t>plan_deliver_newbuild</t>
        </is>
      </c>
      <c r="L3167" s="6" t="n">
        <v>46327</v>
      </c>
      <c r="M3167" s="6" t="n">
        <v>50709</v>
      </c>
      <c r="N3167" t="n">
        <v>5020</v>
      </c>
      <c r="O3167" s="6" t="n">
        <v>50709</v>
      </c>
      <c r="S3167" t="inlineStr">
        <is>
          <t>n.a.</t>
        </is>
      </c>
      <c r="T3167" s="6" t="n">
        <v>0</v>
      </c>
      <c r="U3167" s="6" t="n">
        <v>0</v>
      </c>
      <c r="V3167" t="n">
        <v>0</v>
      </c>
      <c r="W3167" t="n">
        <v>0</v>
      </c>
      <c r="X3167" s="6" t="n"/>
      <c r="Z3167" s="6" t="n">
        <v>50709</v>
      </c>
      <c r="AA3167" t="inlineStr">
        <is>
          <t>n.a.</t>
        </is>
      </c>
      <c r="AB3167" s="6" t="n">
        <v>50709</v>
      </c>
      <c r="AC3167" t="inlineStr"/>
      <c r="AD3167" s="6" t="n">
        <v>50556</v>
      </c>
    </row>
    <row r="3168">
      <c r="A3168" t="inlineStr">
        <is>
          <t>V100061</t>
        </is>
      </c>
      <c r="B3168" t="inlineStr">
        <is>
          <t>2025-0008</t>
        </is>
      </c>
      <c r="C3168" t="n">
        <v>262</v>
      </c>
      <c r="D3168" t="inlineStr"/>
      <c r="E3168" t="inlineStr">
        <is>
          <t>Rail Cargo Austria AG</t>
        </is>
      </c>
      <c r="F3168" t="inlineStr">
        <is>
          <t>WBA</t>
        </is>
      </c>
      <c r="G3168" t="inlineStr">
        <is>
          <t>EANOS_95</t>
        </is>
      </c>
      <c r="H3168" t="n">
        <v>0</v>
      </c>
      <c r="I3168" s="6" t="n">
        <v>0</v>
      </c>
      <c r="J3168" s="6" t="n">
        <v>0</v>
      </c>
      <c r="K3168" t="inlineStr">
        <is>
          <t>plan_deliver_newbuild</t>
        </is>
      </c>
      <c r="L3168" s="6" t="n">
        <v>46327</v>
      </c>
      <c r="M3168" s="6" t="n">
        <v>50709</v>
      </c>
      <c r="N3168" t="n">
        <v>5020</v>
      </c>
      <c r="O3168" s="6" t="n">
        <v>50709</v>
      </c>
      <c r="S3168" t="inlineStr">
        <is>
          <t>n.a.</t>
        </is>
      </c>
      <c r="T3168" s="6" t="n">
        <v>0</v>
      </c>
      <c r="U3168" s="6" t="n">
        <v>0</v>
      </c>
      <c r="V3168" t="n">
        <v>0</v>
      </c>
      <c r="W3168" t="n">
        <v>0</v>
      </c>
      <c r="X3168" s="6" t="n"/>
      <c r="Z3168" s="6" t="n">
        <v>50709</v>
      </c>
      <c r="AA3168" t="inlineStr">
        <is>
          <t>n.a.</t>
        </is>
      </c>
      <c r="AB3168" s="6" t="n">
        <v>50709</v>
      </c>
      <c r="AC3168" t="inlineStr"/>
      <c r="AD3168" s="6" t="n">
        <v>50556</v>
      </c>
    </row>
    <row r="3169">
      <c r="A3169" t="inlineStr">
        <is>
          <t>V100061</t>
        </is>
      </c>
      <c r="B3169" t="inlineStr">
        <is>
          <t>2025-0008</t>
        </is>
      </c>
      <c r="C3169" t="n">
        <v>263</v>
      </c>
      <c r="D3169" t="inlineStr"/>
      <c r="E3169" t="inlineStr">
        <is>
          <t>Rail Cargo Austria AG</t>
        </is>
      </c>
      <c r="F3169" t="inlineStr">
        <is>
          <t>WBA</t>
        </is>
      </c>
      <c r="G3169" t="inlineStr">
        <is>
          <t>EANOS_95</t>
        </is>
      </c>
      <c r="H3169" t="n">
        <v>0</v>
      </c>
      <c r="I3169" s="6" t="n">
        <v>0</v>
      </c>
      <c r="J3169" s="6" t="n">
        <v>0</v>
      </c>
      <c r="K3169" t="inlineStr">
        <is>
          <t>plan_deliver_newbuild</t>
        </is>
      </c>
      <c r="L3169" s="6" t="n">
        <v>46327</v>
      </c>
      <c r="M3169" s="6" t="n">
        <v>50709</v>
      </c>
      <c r="N3169" t="n">
        <v>5020</v>
      </c>
      <c r="O3169" s="6" t="n">
        <v>50709</v>
      </c>
      <c r="S3169" t="inlineStr">
        <is>
          <t>n.a.</t>
        </is>
      </c>
      <c r="T3169" s="6" t="n">
        <v>0</v>
      </c>
      <c r="U3169" s="6" t="n">
        <v>0</v>
      </c>
      <c r="V3169" t="n">
        <v>0</v>
      </c>
      <c r="W3169" t="n">
        <v>0</v>
      </c>
      <c r="X3169" s="6" t="n"/>
      <c r="Z3169" s="6" t="n">
        <v>50709</v>
      </c>
      <c r="AA3169" t="inlineStr">
        <is>
          <t>n.a.</t>
        </is>
      </c>
      <c r="AB3169" s="6" t="n">
        <v>50709</v>
      </c>
      <c r="AC3169" t="inlineStr"/>
      <c r="AD3169" s="6" t="n">
        <v>50556</v>
      </c>
    </row>
    <row r="3170">
      <c r="A3170" t="inlineStr">
        <is>
          <t>V100061</t>
        </is>
      </c>
      <c r="B3170" t="inlineStr">
        <is>
          <t>2025-0008</t>
        </is>
      </c>
      <c r="C3170" t="n">
        <v>264</v>
      </c>
      <c r="D3170" t="inlineStr"/>
      <c r="E3170" t="inlineStr">
        <is>
          <t>Rail Cargo Austria AG</t>
        </is>
      </c>
      <c r="F3170" t="inlineStr">
        <is>
          <t>WBA</t>
        </is>
      </c>
      <c r="G3170" t="inlineStr">
        <is>
          <t>EANOS_95</t>
        </is>
      </c>
      <c r="H3170" t="n">
        <v>0</v>
      </c>
      <c r="I3170" s="6" t="n">
        <v>0</v>
      </c>
      <c r="J3170" s="6" t="n">
        <v>0</v>
      </c>
      <c r="K3170" t="inlineStr">
        <is>
          <t>plan_deliver_newbuild</t>
        </is>
      </c>
      <c r="L3170" s="6" t="n">
        <v>46327</v>
      </c>
      <c r="M3170" s="6" t="n">
        <v>50709</v>
      </c>
      <c r="N3170" t="n">
        <v>5020</v>
      </c>
      <c r="O3170" s="6" t="n">
        <v>50709</v>
      </c>
      <c r="S3170" t="inlineStr">
        <is>
          <t>n.a.</t>
        </is>
      </c>
      <c r="T3170" s="6" t="n">
        <v>0</v>
      </c>
      <c r="U3170" s="6" t="n">
        <v>0</v>
      </c>
      <c r="V3170" t="n">
        <v>0</v>
      </c>
      <c r="W3170" t="n">
        <v>0</v>
      </c>
      <c r="X3170" s="6" t="n"/>
      <c r="Z3170" s="6" t="n">
        <v>50709</v>
      </c>
      <c r="AA3170" t="inlineStr">
        <is>
          <t>n.a.</t>
        </is>
      </c>
      <c r="AB3170" s="6" t="n">
        <v>50709</v>
      </c>
      <c r="AC3170" t="inlineStr"/>
      <c r="AD3170" s="6" t="n">
        <v>50556</v>
      </c>
    </row>
    <row r="3171">
      <c r="A3171" t="inlineStr">
        <is>
          <t>V100061</t>
        </is>
      </c>
      <c r="B3171" t="inlineStr">
        <is>
          <t>2025-0008</t>
        </is>
      </c>
      <c r="C3171" t="n">
        <v>265</v>
      </c>
      <c r="D3171" t="inlineStr"/>
      <c r="E3171" t="inlineStr">
        <is>
          <t>Rail Cargo Austria AG</t>
        </is>
      </c>
      <c r="F3171" t="inlineStr">
        <is>
          <t>WBA</t>
        </is>
      </c>
      <c r="G3171" t="inlineStr">
        <is>
          <t>EANOS_95</t>
        </is>
      </c>
      <c r="H3171" t="n">
        <v>0</v>
      </c>
      <c r="I3171" s="6" t="n">
        <v>0</v>
      </c>
      <c r="J3171" s="6" t="n">
        <v>0</v>
      </c>
      <c r="K3171" t="inlineStr">
        <is>
          <t>plan_deliver_newbuild</t>
        </is>
      </c>
      <c r="L3171" s="6" t="n">
        <v>46327</v>
      </c>
      <c r="M3171" s="6" t="n">
        <v>50709</v>
      </c>
      <c r="N3171" t="n">
        <v>5020</v>
      </c>
      <c r="O3171" s="6" t="n">
        <v>50709</v>
      </c>
      <c r="S3171" t="inlineStr">
        <is>
          <t>n.a.</t>
        </is>
      </c>
      <c r="T3171" s="6" t="n">
        <v>0</v>
      </c>
      <c r="U3171" s="6" t="n">
        <v>0</v>
      </c>
      <c r="V3171" t="n">
        <v>0</v>
      </c>
      <c r="W3171" t="n">
        <v>0</v>
      </c>
      <c r="X3171" s="6" t="n"/>
      <c r="Z3171" s="6" t="n">
        <v>50709</v>
      </c>
      <c r="AA3171" t="inlineStr">
        <is>
          <t>n.a.</t>
        </is>
      </c>
      <c r="AB3171" s="6" t="n">
        <v>50709</v>
      </c>
      <c r="AC3171" t="inlineStr"/>
      <c r="AD3171" s="6" t="n">
        <v>50556</v>
      </c>
    </row>
    <row r="3172">
      <c r="A3172" t="inlineStr">
        <is>
          <t>V100061</t>
        </is>
      </c>
      <c r="B3172" t="inlineStr">
        <is>
          <t>2025-0008</t>
        </is>
      </c>
      <c r="C3172" t="n">
        <v>266</v>
      </c>
      <c r="D3172" t="inlineStr"/>
      <c r="E3172" t="inlineStr">
        <is>
          <t>Rail Cargo Austria AG</t>
        </is>
      </c>
      <c r="F3172" t="inlineStr">
        <is>
          <t>WBA</t>
        </is>
      </c>
      <c r="G3172" t="inlineStr">
        <is>
          <t>EANOS_95</t>
        </is>
      </c>
      <c r="H3172" t="n">
        <v>0</v>
      </c>
      <c r="I3172" s="6" t="n">
        <v>0</v>
      </c>
      <c r="J3172" s="6" t="n">
        <v>0</v>
      </c>
      <c r="K3172" t="inlineStr">
        <is>
          <t>plan_deliver_newbuild</t>
        </is>
      </c>
      <c r="L3172" s="6" t="n">
        <v>46327</v>
      </c>
      <c r="M3172" s="6" t="n">
        <v>50709</v>
      </c>
      <c r="N3172" t="n">
        <v>5020</v>
      </c>
      <c r="O3172" s="6" t="n">
        <v>50709</v>
      </c>
      <c r="S3172" t="inlineStr">
        <is>
          <t>n.a.</t>
        </is>
      </c>
      <c r="T3172" s="6" t="n">
        <v>0</v>
      </c>
      <c r="U3172" s="6" t="n">
        <v>0</v>
      </c>
      <c r="V3172" t="n">
        <v>0</v>
      </c>
      <c r="W3172" t="n">
        <v>0</v>
      </c>
      <c r="X3172" s="6" t="n"/>
      <c r="Z3172" s="6" t="n">
        <v>50709</v>
      </c>
      <c r="AA3172" t="inlineStr">
        <is>
          <t>n.a.</t>
        </is>
      </c>
      <c r="AB3172" s="6" t="n">
        <v>50709</v>
      </c>
      <c r="AC3172" t="inlineStr"/>
      <c r="AD3172" s="6" t="n">
        <v>50556</v>
      </c>
    </row>
    <row r="3173">
      <c r="A3173" t="inlineStr">
        <is>
          <t>V100061</t>
        </is>
      </c>
      <c r="B3173" t="inlineStr">
        <is>
          <t>2025-0008</t>
        </is>
      </c>
      <c r="C3173" t="n">
        <v>267</v>
      </c>
      <c r="D3173" t="inlineStr"/>
      <c r="E3173" t="inlineStr">
        <is>
          <t>Rail Cargo Austria AG</t>
        </is>
      </c>
      <c r="F3173" t="inlineStr">
        <is>
          <t>WBA</t>
        </is>
      </c>
      <c r="G3173" t="inlineStr">
        <is>
          <t>EANOS_95</t>
        </is>
      </c>
      <c r="H3173" t="n">
        <v>0</v>
      </c>
      <c r="I3173" s="6" t="n">
        <v>0</v>
      </c>
      <c r="J3173" s="6" t="n">
        <v>0</v>
      </c>
      <c r="K3173" t="inlineStr">
        <is>
          <t>plan_deliver_newbuild</t>
        </is>
      </c>
      <c r="L3173" s="6" t="n">
        <v>46327</v>
      </c>
      <c r="M3173" s="6" t="n">
        <v>50709</v>
      </c>
      <c r="N3173" t="n">
        <v>5020</v>
      </c>
      <c r="O3173" s="6" t="n">
        <v>50709</v>
      </c>
      <c r="S3173" t="inlineStr">
        <is>
          <t>n.a.</t>
        </is>
      </c>
      <c r="T3173" s="6" t="n">
        <v>0</v>
      </c>
      <c r="U3173" s="6" t="n">
        <v>0</v>
      </c>
      <c r="V3173" t="n">
        <v>0</v>
      </c>
      <c r="W3173" t="n">
        <v>0</v>
      </c>
      <c r="X3173" s="6" t="n"/>
      <c r="Z3173" s="6" t="n">
        <v>50709</v>
      </c>
      <c r="AA3173" t="inlineStr">
        <is>
          <t>n.a.</t>
        </is>
      </c>
      <c r="AB3173" s="6" t="n">
        <v>50709</v>
      </c>
      <c r="AC3173" t="inlineStr"/>
      <c r="AD3173" s="6" t="n">
        <v>50556</v>
      </c>
    </row>
    <row r="3174">
      <c r="A3174" t="inlineStr">
        <is>
          <t>V100061</t>
        </is>
      </c>
      <c r="B3174" t="inlineStr">
        <is>
          <t>2025-0008</t>
        </is>
      </c>
      <c r="C3174" t="n">
        <v>268</v>
      </c>
      <c r="D3174" t="inlineStr"/>
      <c r="E3174" t="inlineStr">
        <is>
          <t>Rail Cargo Austria AG</t>
        </is>
      </c>
      <c r="F3174" t="inlineStr">
        <is>
          <t>WBA</t>
        </is>
      </c>
      <c r="G3174" t="inlineStr">
        <is>
          <t>EANOS_95</t>
        </is>
      </c>
      <c r="H3174" t="n">
        <v>0</v>
      </c>
      <c r="I3174" s="6" t="n">
        <v>0</v>
      </c>
      <c r="J3174" s="6" t="n">
        <v>0</v>
      </c>
      <c r="K3174" t="inlineStr">
        <is>
          <t>plan_deliver_newbuild</t>
        </is>
      </c>
      <c r="L3174" s="6" t="n">
        <v>46327</v>
      </c>
      <c r="M3174" s="6" t="n">
        <v>50709</v>
      </c>
      <c r="N3174" t="n">
        <v>5020</v>
      </c>
      <c r="O3174" s="6" t="n">
        <v>50709</v>
      </c>
      <c r="S3174" t="inlineStr">
        <is>
          <t>n.a.</t>
        </is>
      </c>
      <c r="T3174" s="6" t="n">
        <v>0</v>
      </c>
      <c r="U3174" s="6" t="n">
        <v>0</v>
      </c>
      <c r="V3174" t="n">
        <v>0</v>
      </c>
      <c r="W3174" t="n">
        <v>0</v>
      </c>
      <c r="X3174" s="6" t="n"/>
      <c r="Z3174" s="6" t="n">
        <v>50709</v>
      </c>
      <c r="AA3174" t="inlineStr">
        <is>
          <t>n.a.</t>
        </is>
      </c>
      <c r="AB3174" s="6" t="n">
        <v>50709</v>
      </c>
      <c r="AC3174" t="inlineStr"/>
      <c r="AD3174" s="6" t="n">
        <v>50556</v>
      </c>
    </row>
    <row r="3175">
      <c r="A3175" t="inlineStr">
        <is>
          <t>V100061</t>
        </is>
      </c>
      <c r="B3175" t="inlineStr">
        <is>
          <t>2025-0008</t>
        </is>
      </c>
      <c r="C3175" t="n">
        <v>269</v>
      </c>
      <c r="D3175" t="inlineStr"/>
      <c r="E3175" t="inlineStr">
        <is>
          <t>Rail Cargo Austria AG</t>
        </is>
      </c>
      <c r="F3175" t="inlineStr">
        <is>
          <t>WBA</t>
        </is>
      </c>
      <c r="G3175" t="inlineStr">
        <is>
          <t>EANOS_95</t>
        </is>
      </c>
      <c r="H3175" t="n">
        <v>0</v>
      </c>
      <c r="I3175" s="6" t="n">
        <v>0</v>
      </c>
      <c r="J3175" s="6" t="n">
        <v>0</v>
      </c>
      <c r="K3175" t="inlineStr">
        <is>
          <t>plan_deliver_newbuild</t>
        </is>
      </c>
      <c r="L3175" s="6" t="n">
        <v>46357</v>
      </c>
      <c r="M3175" s="6" t="n">
        <v>50739</v>
      </c>
      <c r="N3175" t="n">
        <v>5020</v>
      </c>
      <c r="O3175" s="6" t="n">
        <v>50739</v>
      </c>
      <c r="S3175" t="inlineStr">
        <is>
          <t>n.a.</t>
        </is>
      </c>
      <c r="T3175" s="6" t="n">
        <v>0</v>
      </c>
      <c r="U3175" s="6" t="n">
        <v>0</v>
      </c>
      <c r="V3175" t="n">
        <v>0</v>
      </c>
      <c r="W3175" t="n">
        <v>0</v>
      </c>
      <c r="X3175" s="6" t="n"/>
      <c r="Z3175" s="6" t="n">
        <v>50739</v>
      </c>
      <c r="AA3175" t="inlineStr">
        <is>
          <t>n.a.</t>
        </is>
      </c>
      <c r="AB3175" s="6" t="n">
        <v>50739</v>
      </c>
      <c r="AC3175" t="inlineStr"/>
      <c r="AD3175" s="6" t="n">
        <v>50586</v>
      </c>
    </row>
    <row r="3176">
      <c r="A3176" t="inlineStr">
        <is>
          <t>V100061</t>
        </is>
      </c>
      <c r="B3176" t="inlineStr">
        <is>
          <t>2025-0008</t>
        </is>
      </c>
      <c r="C3176" t="n">
        <v>270</v>
      </c>
      <c r="D3176" t="inlineStr"/>
      <c r="E3176" t="inlineStr">
        <is>
          <t>Rail Cargo Austria AG</t>
        </is>
      </c>
      <c r="F3176" t="inlineStr">
        <is>
          <t>WBA</t>
        </is>
      </c>
      <c r="G3176" t="inlineStr">
        <is>
          <t>EANOS_95</t>
        </is>
      </c>
      <c r="H3176" t="n">
        <v>0</v>
      </c>
      <c r="I3176" s="6" t="n">
        <v>0</v>
      </c>
      <c r="J3176" s="6" t="n">
        <v>0</v>
      </c>
      <c r="K3176" t="inlineStr">
        <is>
          <t>plan_deliver_newbuild</t>
        </is>
      </c>
      <c r="L3176" s="6" t="n">
        <v>46357</v>
      </c>
      <c r="M3176" s="6" t="n">
        <v>50739</v>
      </c>
      <c r="N3176" t="n">
        <v>5020</v>
      </c>
      <c r="O3176" s="6" t="n">
        <v>50739</v>
      </c>
      <c r="S3176" t="inlineStr">
        <is>
          <t>n.a.</t>
        </is>
      </c>
      <c r="T3176" s="6" t="n">
        <v>0</v>
      </c>
      <c r="U3176" s="6" t="n">
        <v>0</v>
      </c>
      <c r="V3176" t="n">
        <v>0</v>
      </c>
      <c r="W3176" t="n">
        <v>0</v>
      </c>
      <c r="X3176" s="6" t="n"/>
      <c r="Z3176" s="6" t="n">
        <v>50739</v>
      </c>
      <c r="AA3176" t="inlineStr">
        <is>
          <t>n.a.</t>
        </is>
      </c>
      <c r="AB3176" s="6" t="n">
        <v>50739</v>
      </c>
      <c r="AC3176" t="inlineStr"/>
      <c r="AD3176" s="6" t="n">
        <v>50586</v>
      </c>
    </row>
    <row r="3177">
      <c r="A3177" t="inlineStr">
        <is>
          <t>V100061</t>
        </is>
      </c>
      <c r="B3177" t="inlineStr">
        <is>
          <t>2025-0008</t>
        </is>
      </c>
      <c r="C3177" t="n">
        <v>271</v>
      </c>
      <c r="D3177" t="inlineStr"/>
      <c r="E3177" t="inlineStr">
        <is>
          <t>Rail Cargo Austria AG</t>
        </is>
      </c>
      <c r="F3177" t="inlineStr">
        <is>
          <t>WBA</t>
        </is>
      </c>
      <c r="G3177" t="inlineStr">
        <is>
          <t>EANOS_95</t>
        </is>
      </c>
      <c r="H3177" t="n">
        <v>0</v>
      </c>
      <c r="I3177" s="6" t="n">
        <v>0</v>
      </c>
      <c r="J3177" s="6" t="n">
        <v>0</v>
      </c>
      <c r="K3177" t="inlineStr">
        <is>
          <t>plan_deliver_newbuild</t>
        </is>
      </c>
      <c r="L3177" s="6" t="n">
        <v>46357</v>
      </c>
      <c r="M3177" s="6" t="n">
        <v>50739</v>
      </c>
      <c r="N3177" t="n">
        <v>5020</v>
      </c>
      <c r="O3177" s="6" t="n">
        <v>50739</v>
      </c>
      <c r="S3177" t="inlineStr">
        <is>
          <t>n.a.</t>
        </is>
      </c>
      <c r="T3177" s="6" t="n">
        <v>0</v>
      </c>
      <c r="U3177" s="6" t="n">
        <v>0</v>
      </c>
      <c r="V3177" t="n">
        <v>0</v>
      </c>
      <c r="W3177" t="n">
        <v>0</v>
      </c>
      <c r="X3177" s="6" t="n"/>
      <c r="Z3177" s="6" t="n">
        <v>50739</v>
      </c>
      <c r="AA3177" t="inlineStr">
        <is>
          <t>n.a.</t>
        </is>
      </c>
      <c r="AB3177" s="6" t="n">
        <v>50739</v>
      </c>
      <c r="AC3177" t="inlineStr"/>
      <c r="AD3177" s="6" t="n">
        <v>50586</v>
      </c>
    </row>
    <row r="3178">
      <c r="A3178" t="inlineStr">
        <is>
          <t>V100061</t>
        </is>
      </c>
      <c r="B3178" t="inlineStr">
        <is>
          <t>2025-0008</t>
        </is>
      </c>
      <c r="C3178" t="n">
        <v>272</v>
      </c>
      <c r="D3178" t="inlineStr"/>
      <c r="E3178" t="inlineStr">
        <is>
          <t>Rail Cargo Austria AG</t>
        </is>
      </c>
      <c r="F3178" t="inlineStr">
        <is>
          <t>WBA</t>
        </is>
      </c>
      <c r="G3178" t="inlineStr">
        <is>
          <t>EANOS_95</t>
        </is>
      </c>
      <c r="H3178" t="n">
        <v>0</v>
      </c>
      <c r="I3178" s="6" t="n">
        <v>0</v>
      </c>
      <c r="J3178" s="6" t="n">
        <v>0</v>
      </c>
      <c r="K3178" t="inlineStr">
        <is>
          <t>plan_deliver_newbuild</t>
        </is>
      </c>
      <c r="L3178" s="6" t="n">
        <v>46357</v>
      </c>
      <c r="M3178" s="6" t="n">
        <v>50739</v>
      </c>
      <c r="N3178" t="n">
        <v>5020</v>
      </c>
      <c r="O3178" s="6" t="n">
        <v>50739</v>
      </c>
      <c r="S3178" t="inlineStr">
        <is>
          <t>n.a.</t>
        </is>
      </c>
      <c r="T3178" s="6" t="n">
        <v>0</v>
      </c>
      <c r="U3178" s="6" t="n">
        <v>0</v>
      </c>
      <c r="V3178" t="n">
        <v>0</v>
      </c>
      <c r="W3178" t="n">
        <v>0</v>
      </c>
      <c r="X3178" s="6" t="n"/>
      <c r="Z3178" s="6" t="n">
        <v>50739</v>
      </c>
      <c r="AA3178" t="inlineStr">
        <is>
          <t>n.a.</t>
        </is>
      </c>
      <c r="AB3178" s="6" t="n">
        <v>50739</v>
      </c>
      <c r="AC3178" t="inlineStr"/>
      <c r="AD3178" s="6" t="n">
        <v>50586</v>
      </c>
    </row>
    <row r="3179">
      <c r="A3179" t="inlineStr">
        <is>
          <t>V100061</t>
        </is>
      </c>
      <c r="B3179" t="inlineStr">
        <is>
          <t>2025-0008</t>
        </is>
      </c>
      <c r="C3179" t="n">
        <v>273</v>
      </c>
      <c r="D3179" t="inlineStr"/>
      <c r="E3179" t="inlineStr">
        <is>
          <t>Rail Cargo Austria AG</t>
        </is>
      </c>
      <c r="F3179" t="inlineStr">
        <is>
          <t>WBA</t>
        </is>
      </c>
      <c r="G3179" t="inlineStr">
        <is>
          <t>EANOS_95</t>
        </is>
      </c>
      <c r="H3179" t="n">
        <v>0</v>
      </c>
      <c r="I3179" s="6" t="n">
        <v>0</v>
      </c>
      <c r="J3179" s="6" t="n">
        <v>0</v>
      </c>
      <c r="K3179" t="inlineStr">
        <is>
          <t>plan_deliver_newbuild</t>
        </is>
      </c>
      <c r="L3179" s="6" t="n">
        <v>46357</v>
      </c>
      <c r="M3179" s="6" t="n">
        <v>50739</v>
      </c>
      <c r="N3179" t="n">
        <v>5020</v>
      </c>
      <c r="O3179" s="6" t="n">
        <v>50739</v>
      </c>
      <c r="S3179" t="inlineStr">
        <is>
          <t>n.a.</t>
        </is>
      </c>
      <c r="T3179" s="6" t="n">
        <v>0</v>
      </c>
      <c r="U3179" s="6" t="n">
        <v>0</v>
      </c>
      <c r="V3179" t="n">
        <v>0</v>
      </c>
      <c r="W3179" t="n">
        <v>0</v>
      </c>
      <c r="X3179" s="6" t="n"/>
      <c r="Z3179" s="6" t="n">
        <v>50739</v>
      </c>
      <c r="AA3179" t="inlineStr">
        <is>
          <t>n.a.</t>
        </is>
      </c>
      <c r="AB3179" s="6" t="n">
        <v>50739</v>
      </c>
      <c r="AC3179" t="inlineStr"/>
      <c r="AD3179" s="6" t="n">
        <v>50586</v>
      </c>
    </row>
    <row r="3180">
      <c r="A3180" t="inlineStr">
        <is>
          <t>V100061</t>
        </is>
      </c>
      <c r="B3180" t="inlineStr">
        <is>
          <t>2025-0008</t>
        </is>
      </c>
      <c r="C3180" t="n">
        <v>274</v>
      </c>
      <c r="D3180" t="inlineStr"/>
      <c r="E3180" t="inlineStr">
        <is>
          <t>Rail Cargo Austria AG</t>
        </is>
      </c>
      <c r="F3180" t="inlineStr">
        <is>
          <t>WBA</t>
        </is>
      </c>
      <c r="G3180" t="inlineStr">
        <is>
          <t>EANOS_95</t>
        </is>
      </c>
      <c r="H3180" t="n">
        <v>0</v>
      </c>
      <c r="I3180" s="6" t="n">
        <v>0</v>
      </c>
      <c r="J3180" s="6" t="n">
        <v>0</v>
      </c>
      <c r="K3180" t="inlineStr">
        <is>
          <t>plan_deliver_newbuild</t>
        </is>
      </c>
      <c r="L3180" s="6" t="n">
        <v>46357</v>
      </c>
      <c r="M3180" s="6" t="n">
        <v>50739</v>
      </c>
      <c r="N3180" t="n">
        <v>5020</v>
      </c>
      <c r="O3180" s="6" t="n">
        <v>50739</v>
      </c>
      <c r="S3180" t="inlineStr">
        <is>
          <t>n.a.</t>
        </is>
      </c>
      <c r="T3180" s="6" t="n">
        <v>0</v>
      </c>
      <c r="U3180" s="6" t="n">
        <v>0</v>
      </c>
      <c r="V3180" t="n">
        <v>0</v>
      </c>
      <c r="W3180" t="n">
        <v>0</v>
      </c>
      <c r="X3180" s="6" t="n"/>
      <c r="Z3180" s="6" t="n">
        <v>50739</v>
      </c>
      <c r="AA3180" t="inlineStr">
        <is>
          <t>n.a.</t>
        </is>
      </c>
      <c r="AB3180" s="6" t="n">
        <v>50739</v>
      </c>
      <c r="AC3180" t="inlineStr"/>
      <c r="AD3180" s="6" t="n">
        <v>50586</v>
      </c>
    </row>
    <row r="3181">
      <c r="A3181" t="inlineStr">
        <is>
          <t>V100061</t>
        </is>
      </c>
      <c r="B3181" t="inlineStr">
        <is>
          <t>2025-0008</t>
        </is>
      </c>
      <c r="C3181" t="n">
        <v>275</v>
      </c>
      <c r="D3181" t="inlineStr"/>
      <c r="E3181" t="inlineStr">
        <is>
          <t>Rail Cargo Austria AG</t>
        </is>
      </c>
      <c r="F3181" t="inlineStr">
        <is>
          <t>WBA</t>
        </is>
      </c>
      <c r="G3181" t="inlineStr">
        <is>
          <t>EANOS_95</t>
        </is>
      </c>
      <c r="H3181" t="n">
        <v>0</v>
      </c>
      <c r="I3181" s="6" t="n">
        <v>0</v>
      </c>
      <c r="J3181" s="6" t="n">
        <v>0</v>
      </c>
      <c r="K3181" t="inlineStr">
        <is>
          <t>plan_deliver_newbuild</t>
        </is>
      </c>
      <c r="L3181" s="6" t="n">
        <v>46357</v>
      </c>
      <c r="M3181" s="6" t="n">
        <v>50739</v>
      </c>
      <c r="N3181" t="n">
        <v>5020</v>
      </c>
      <c r="O3181" s="6" t="n">
        <v>50739</v>
      </c>
      <c r="S3181" t="inlineStr">
        <is>
          <t>n.a.</t>
        </is>
      </c>
      <c r="T3181" s="6" t="n">
        <v>0</v>
      </c>
      <c r="U3181" s="6" t="n">
        <v>0</v>
      </c>
      <c r="V3181" t="n">
        <v>0</v>
      </c>
      <c r="W3181" t="n">
        <v>0</v>
      </c>
      <c r="X3181" s="6" t="n"/>
      <c r="Z3181" s="6" t="n">
        <v>50739</v>
      </c>
      <c r="AA3181" t="inlineStr">
        <is>
          <t>n.a.</t>
        </is>
      </c>
      <c r="AB3181" s="6" t="n">
        <v>50739</v>
      </c>
      <c r="AC3181" t="inlineStr"/>
      <c r="AD3181" s="6" t="n">
        <v>50586</v>
      </c>
    </row>
    <row r="3182">
      <c r="A3182" t="inlineStr">
        <is>
          <t>V100061</t>
        </is>
      </c>
      <c r="B3182" t="inlineStr">
        <is>
          <t>2025-0008</t>
        </is>
      </c>
      <c r="C3182" t="n">
        <v>276</v>
      </c>
      <c r="D3182" t="inlineStr"/>
      <c r="E3182" t="inlineStr">
        <is>
          <t>Rail Cargo Austria AG</t>
        </is>
      </c>
      <c r="F3182" t="inlineStr">
        <is>
          <t>WBA</t>
        </is>
      </c>
      <c r="G3182" t="inlineStr">
        <is>
          <t>EANOS_95</t>
        </is>
      </c>
      <c r="H3182" t="n">
        <v>0</v>
      </c>
      <c r="I3182" s="6" t="n">
        <v>0</v>
      </c>
      <c r="J3182" s="6" t="n">
        <v>0</v>
      </c>
      <c r="K3182" t="inlineStr">
        <is>
          <t>plan_deliver_newbuild</t>
        </is>
      </c>
      <c r="L3182" s="6" t="n">
        <v>46357</v>
      </c>
      <c r="M3182" s="6" t="n">
        <v>50739</v>
      </c>
      <c r="N3182" t="n">
        <v>5020</v>
      </c>
      <c r="O3182" s="6" t="n">
        <v>50739</v>
      </c>
      <c r="S3182" t="inlineStr">
        <is>
          <t>n.a.</t>
        </is>
      </c>
      <c r="T3182" s="6" t="n">
        <v>0</v>
      </c>
      <c r="U3182" s="6" t="n">
        <v>0</v>
      </c>
      <c r="V3182" t="n">
        <v>0</v>
      </c>
      <c r="W3182" t="n">
        <v>0</v>
      </c>
      <c r="X3182" s="6" t="n"/>
      <c r="Z3182" s="6" t="n">
        <v>50739</v>
      </c>
      <c r="AA3182" t="inlineStr">
        <is>
          <t>n.a.</t>
        </is>
      </c>
      <c r="AB3182" s="6" t="n">
        <v>50739</v>
      </c>
      <c r="AC3182" t="inlineStr"/>
      <c r="AD3182" s="6" t="n">
        <v>50586</v>
      </c>
    </row>
    <row r="3183">
      <c r="A3183" t="inlineStr">
        <is>
          <t>V100061</t>
        </is>
      </c>
      <c r="B3183" t="inlineStr">
        <is>
          <t>2025-0008</t>
        </is>
      </c>
      <c r="C3183" t="n">
        <v>277</v>
      </c>
      <c r="D3183" t="inlineStr"/>
      <c r="E3183" t="inlineStr">
        <is>
          <t>Rail Cargo Austria AG</t>
        </is>
      </c>
      <c r="F3183" t="inlineStr">
        <is>
          <t>WBA</t>
        </is>
      </c>
      <c r="G3183" t="inlineStr">
        <is>
          <t>EANOS_95</t>
        </is>
      </c>
      <c r="H3183" t="n">
        <v>0</v>
      </c>
      <c r="I3183" s="6" t="n">
        <v>0</v>
      </c>
      <c r="J3183" s="6" t="n">
        <v>0</v>
      </c>
      <c r="K3183" t="inlineStr">
        <is>
          <t>plan_deliver_newbuild</t>
        </is>
      </c>
      <c r="L3183" s="6" t="n">
        <v>46357</v>
      </c>
      <c r="M3183" s="6" t="n">
        <v>50739</v>
      </c>
      <c r="N3183" t="n">
        <v>5020</v>
      </c>
      <c r="O3183" s="6" t="n">
        <v>50739</v>
      </c>
      <c r="S3183" t="inlineStr">
        <is>
          <t>n.a.</t>
        </is>
      </c>
      <c r="T3183" s="6" t="n">
        <v>0</v>
      </c>
      <c r="U3183" s="6" t="n">
        <v>0</v>
      </c>
      <c r="V3183" t="n">
        <v>0</v>
      </c>
      <c r="W3183" t="n">
        <v>0</v>
      </c>
      <c r="X3183" s="6" t="n"/>
      <c r="Z3183" s="6" t="n">
        <v>50739</v>
      </c>
      <c r="AA3183" t="inlineStr">
        <is>
          <t>n.a.</t>
        </is>
      </c>
      <c r="AB3183" s="6" t="n">
        <v>50739</v>
      </c>
      <c r="AC3183" t="inlineStr"/>
      <c r="AD3183" s="6" t="n">
        <v>50586</v>
      </c>
    </row>
    <row r="3184">
      <c r="A3184" t="inlineStr">
        <is>
          <t>V100061</t>
        </is>
      </c>
      <c r="B3184" t="inlineStr">
        <is>
          <t>2025-0008</t>
        </is>
      </c>
      <c r="C3184" t="n">
        <v>278</v>
      </c>
      <c r="D3184" t="inlineStr"/>
      <c r="E3184" t="inlineStr">
        <is>
          <t>Rail Cargo Austria AG</t>
        </is>
      </c>
      <c r="F3184" t="inlineStr">
        <is>
          <t>WBA</t>
        </is>
      </c>
      <c r="G3184" t="inlineStr">
        <is>
          <t>EANOS_95</t>
        </is>
      </c>
      <c r="H3184" t="n">
        <v>0</v>
      </c>
      <c r="I3184" s="6" t="n">
        <v>0</v>
      </c>
      <c r="J3184" s="6" t="n">
        <v>0</v>
      </c>
      <c r="K3184" t="inlineStr">
        <is>
          <t>plan_deliver_newbuild</t>
        </is>
      </c>
      <c r="L3184" s="6" t="n">
        <v>46357</v>
      </c>
      <c r="M3184" s="6" t="n">
        <v>50739</v>
      </c>
      <c r="N3184" t="n">
        <v>5020</v>
      </c>
      <c r="O3184" s="6" t="n">
        <v>50739</v>
      </c>
      <c r="S3184" t="inlineStr">
        <is>
          <t>n.a.</t>
        </is>
      </c>
      <c r="T3184" s="6" t="n">
        <v>0</v>
      </c>
      <c r="U3184" s="6" t="n">
        <v>0</v>
      </c>
      <c r="V3184" t="n">
        <v>0</v>
      </c>
      <c r="W3184" t="n">
        <v>0</v>
      </c>
      <c r="X3184" s="6" t="n"/>
      <c r="Z3184" s="6" t="n">
        <v>50739</v>
      </c>
      <c r="AA3184" t="inlineStr">
        <is>
          <t>n.a.</t>
        </is>
      </c>
      <c r="AB3184" s="6" t="n">
        <v>50739</v>
      </c>
      <c r="AC3184" t="inlineStr"/>
      <c r="AD3184" s="6" t="n">
        <v>50586</v>
      </c>
    </row>
    <row r="3185">
      <c r="A3185" t="inlineStr">
        <is>
          <t>V100061</t>
        </is>
      </c>
      <c r="B3185" t="inlineStr">
        <is>
          <t>2025-0008</t>
        </is>
      </c>
      <c r="C3185" t="n">
        <v>279</v>
      </c>
      <c r="D3185" t="inlineStr"/>
      <c r="E3185" t="inlineStr">
        <is>
          <t>Rail Cargo Austria AG</t>
        </is>
      </c>
      <c r="F3185" t="inlineStr">
        <is>
          <t>WBA</t>
        </is>
      </c>
      <c r="G3185" t="inlineStr">
        <is>
          <t>EANOS_95</t>
        </is>
      </c>
      <c r="H3185" t="n">
        <v>0</v>
      </c>
      <c r="I3185" s="6" t="n">
        <v>0</v>
      </c>
      <c r="J3185" s="6" t="n">
        <v>0</v>
      </c>
      <c r="K3185" t="inlineStr">
        <is>
          <t>plan_deliver_newbuild</t>
        </is>
      </c>
      <c r="L3185" s="6" t="n">
        <v>46357</v>
      </c>
      <c r="M3185" s="6" t="n">
        <v>50739</v>
      </c>
      <c r="N3185" t="n">
        <v>5020</v>
      </c>
      <c r="O3185" s="6" t="n">
        <v>50739</v>
      </c>
      <c r="S3185" t="inlineStr">
        <is>
          <t>n.a.</t>
        </is>
      </c>
      <c r="T3185" s="6" t="n">
        <v>0</v>
      </c>
      <c r="U3185" s="6" t="n">
        <v>0</v>
      </c>
      <c r="V3185" t="n">
        <v>0</v>
      </c>
      <c r="W3185" t="n">
        <v>0</v>
      </c>
      <c r="X3185" s="6" t="n"/>
      <c r="Z3185" s="6" t="n">
        <v>50739</v>
      </c>
      <c r="AA3185" t="inlineStr">
        <is>
          <t>n.a.</t>
        </is>
      </c>
      <c r="AB3185" s="6" t="n">
        <v>50739</v>
      </c>
      <c r="AC3185" t="inlineStr"/>
      <c r="AD3185" s="6" t="n">
        <v>50586</v>
      </c>
    </row>
    <row r="3186">
      <c r="A3186" t="inlineStr">
        <is>
          <t>V100061</t>
        </is>
      </c>
      <c r="B3186" t="inlineStr">
        <is>
          <t>2025-0008</t>
        </is>
      </c>
      <c r="C3186" t="n">
        <v>280</v>
      </c>
      <c r="D3186" t="inlineStr"/>
      <c r="E3186" t="inlineStr">
        <is>
          <t>Rail Cargo Austria AG</t>
        </is>
      </c>
      <c r="F3186" t="inlineStr">
        <is>
          <t>WBA</t>
        </is>
      </c>
      <c r="G3186" t="inlineStr">
        <is>
          <t>EANOS_95</t>
        </is>
      </c>
      <c r="H3186" t="n">
        <v>0</v>
      </c>
      <c r="I3186" s="6" t="n">
        <v>0</v>
      </c>
      <c r="J3186" s="6" t="n">
        <v>0</v>
      </c>
      <c r="K3186" t="inlineStr">
        <is>
          <t>plan_deliver_newbuild</t>
        </is>
      </c>
      <c r="L3186" s="6" t="n">
        <v>46357</v>
      </c>
      <c r="M3186" s="6" t="n">
        <v>50739</v>
      </c>
      <c r="N3186" t="n">
        <v>5020</v>
      </c>
      <c r="O3186" s="6" t="n">
        <v>50739</v>
      </c>
      <c r="S3186" t="inlineStr">
        <is>
          <t>n.a.</t>
        </is>
      </c>
      <c r="T3186" s="6" t="n">
        <v>0</v>
      </c>
      <c r="U3186" s="6" t="n">
        <v>0</v>
      </c>
      <c r="V3186" t="n">
        <v>0</v>
      </c>
      <c r="W3186" t="n">
        <v>0</v>
      </c>
      <c r="X3186" s="6" t="n"/>
      <c r="Z3186" s="6" t="n">
        <v>50739</v>
      </c>
      <c r="AA3186" t="inlineStr">
        <is>
          <t>n.a.</t>
        </is>
      </c>
      <c r="AB3186" s="6" t="n">
        <v>50739</v>
      </c>
      <c r="AC3186" t="inlineStr"/>
      <c r="AD3186" s="6" t="n">
        <v>50586</v>
      </c>
    </row>
    <row r="3187">
      <c r="A3187" t="inlineStr">
        <is>
          <t>V100061</t>
        </is>
      </c>
      <c r="B3187" t="inlineStr">
        <is>
          <t>2025-0008</t>
        </is>
      </c>
      <c r="C3187" t="n">
        <v>281</v>
      </c>
      <c r="D3187" t="inlineStr"/>
      <c r="E3187" t="inlineStr">
        <is>
          <t>Rail Cargo Austria AG</t>
        </is>
      </c>
      <c r="F3187" t="inlineStr">
        <is>
          <t>WBA</t>
        </is>
      </c>
      <c r="G3187" t="inlineStr">
        <is>
          <t>EANOS_95</t>
        </is>
      </c>
      <c r="H3187" t="n">
        <v>0</v>
      </c>
      <c r="I3187" s="6" t="n">
        <v>0</v>
      </c>
      <c r="J3187" s="6" t="n">
        <v>0</v>
      </c>
      <c r="K3187" t="inlineStr">
        <is>
          <t>plan_deliver_newbuild</t>
        </is>
      </c>
      <c r="L3187" s="6" t="n">
        <v>46357</v>
      </c>
      <c r="M3187" s="6" t="n">
        <v>50739</v>
      </c>
      <c r="N3187" t="n">
        <v>5020</v>
      </c>
      <c r="O3187" s="6" t="n">
        <v>50739</v>
      </c>
      <c r="S3187" t="inlineStr">
        <is>
          <t>n.a.</t>
        </is>
      </c>
      <c r="T3187" s="6" t="n">
        <v>0</v>
      </c>
      <c r="U3187" s="6" t="n">
        <v>0</v>
      </c>
      <c r="V3187" t="n">
        <v>0</v>
      </c>
      <c r="W3187" t="n">
        <v>0</v>
      </c>
      <c r="X3187" s="6" t="n"/>
      <c r="Z3187" s="6" t="n">
        <v>50739</v>
      </c>
      <c r="AA3187" t="inlineStr">
        <is>
          <t>n.a.</t>
        </is>
      </c>
      <c r="AB3187" s="6" t="n">
        <v>50739</v>
      </c>
      <c r="AC3187" t="inlineStr"/>
      <c r="AD3187" s="6" t="n">
        <v>50586</v>
      </c>
    </row>
    <row r="3188">
      <c r="A3188" t="inlineStr">
        <is>
          <t>V100061</t>
        </is>
      </c>
      <c r="B3188" t="inlineStr">
        <is>
          <t>2025-0008</t>
        </is>
      </c>
      <c r="C3188" t="n">
        <v>282</v>
      </c>
      <c r="D3188" t="inlineStr"/>
      <c r="E3188" t="inlineStr">
        <is>
          <t>Rail Cargo Austria AG</t>
        </is>
      </c>
      <c r="F3188" t="inlineStr">
        <is>
          <t>WBA</t>
        </is>
      </c>
      <c r="G3188" t="inlineStr">
        <is>
          <t>EANOS_95</t>
        </is>
      </c>
      <c r="H3188" t="n">
        <v>0</v>
      </c>
      <c r="I3188" s="6" t="n">
        <v>0</v>
      </c>
      <c r="J3188" s="6" t="n">
        <v>0</v>
      </c>
      <c r="K3188" t="inlineStr">
        <is>
          <t>plan_deliver_newbuild</t>
        </is>
      </c>
      <c r="L3188" s="6" t="n">
        <v>46357</v>
      </c>
      <c r="M3188" s="6" t="n">
        <v>50739</v>
      </c>
      <c r="N3188" t="n">
        <v>5020</v>
      </c>
      <c r="O3188" s="6" t="n">
        <v>50739</v>
      </c>
      <c r="S3188" t="inlineStr">
        <is>
          <t>n.a.</t>
        </is>
      </c>
      <c r="T3188" s="6" t="n">
        <v>0</v>
      </c>
      <c r="U3188" s="6" t="n">
        <v>0</v>
      </c>
      <c r="V3188" t="n">
        <v>0</v>
      </c>
      <c r="W3188" t="n">
        <v>0</v>
      </c>
      <c r="X3188" s="6" t="n"/>
      <c r="Z3188" s="6" t="n">
        <v>50739</v>
      </c>
      <c r="AA3188" t="inlineStr">
        <is>
          <t>n.a.</t>
        </is>
      </c>
      <c r="AB3188" s="6" t="n">
        <v>50739</v>
      </c>
      <c r="AC3188" t="inlineStr"/>
      <c r="AD3188" s="6" t="n">
        <v>50586</v>
      </c>
    </row>
    <row r="3189">
      <c r="A3189" t="inlineStr">
        <is>
          <t>V100061</t>
        </is>
      </c>
      <c r="B3189" t="inlineStr">
        <is>
          <t>2025-0008</t>
        </is>
      </c>
      <c r="C3189" t="n">
        <v>283</v>
      </c>
      <c r="D3189" t="inlineStr"/>
      <c r="E3189" t="inlineStr">
        <is>
          <t>Rail Cargo Austria AG</t>
        </is>
      </c>
      <c r="F3189" t="inlineStr">
        <is>
          <t>WBA</t>
        </is>
      </c>
      <c r="G3189" t="inlineStr">
        <is>
          <t>EANOS_95</t>
        </is>
      </c>
      <c r="H3189" t="n">
        <v>0</v>
      </c>
      <c r="I3189" s="6" t="n">
        <v>0</v>
      </c>
      <c r="J3189" s="6" t="n">
        <v>0</v>
      </c>
      <c r="K3189" t="inlineStr">
        <is>
          <t>plan_deliver_newbuild</t>
        </is>
      </c>
      <c r="L3189" s="6" t="n">
        <v>46357</v>
      </c>
      <c r="M3189" s="6" t="n">
        <v>50739</v>
      </c>
      <c r="N3189" t="n">
        <v>5020</v>
      </c>
      <c r="O3189" s="6" t="n">
        <v>50739</v>
      </c>
      <c r="S3189" t="inlineStr">
        <is>
          <t>n.a.</t>
        </is>
      </c>
      <c r="T3189" s="6" t="n">
        <v>0</v>
      </c>
      <c r="U3189" s="6" t="n">
        <v>0</v>
      </c>
      <c r="V3189" t="n">
        <v>0</v>
      </c>
      <c r="W3189" t="n">
        <v>0</v>
      </c>
      <c r="X3189" s="6" t="n"/>
      <c r="Z3189" s="6" t="n">
        <v>50739</v>
      </c>
      <c r="AA3189" t="inlineStr">
        <is>
          <t>n.a.</t>
        </is>
      </c>
      <c r="AB3189" s="6" t="n">
        <v>50739</v>
      </c>
      <c r="AC3189" t="inlineStr"/>
      <c r="AD3189" s="6" t="n">
        <v>50586</v>
      </c>
    </row>
    <row r="3190">
      <c r="A3190" t="inlineStr">
        <is>
          <t>V100061</t>
        </is>
      </c>
      <c r="B3190" t="inlineStr">
        <is>
          <t>2025-0008</t>
        </is>
      </c>
      <c r="C3190" t="n">
        <v>284</v>
      </c>
      <c r="D3190" t="inlineStr"/>
      <c r="E3190" t="inlineStr">
        <is>
          <t>Rail Cargo Austria AG</t>
        </is>
      </c>
      <c r="F3190" t="inlineStr">
        <is>
          <t>WBA</t>
        </is>
      </c>
      <c r="G3190" t="inlineStr">
        <is>
          <t>EANOS_95</t>
        </is>
      </c>
      <c r="H3190" t="n">
        <v>0</v>
      </c>
      <c r="I3190" s="6" t="n">
        <v>0</v>
      </c>
      <c r="J3190" s="6" t="n">
        <v>0</v>
      </c>
      <c r="K3190" t="inlineStr">
        <is>
          <t>plan_deliver_newbuild</t>
        </is>
      </c>
      <c r="L3190" s="6" t="n">
        <v>46357</v>
      </c>
      <c r="M3190" s="6" t="n">
        <v>50739</v>
      </c>
      <c r="N3190" t="n">
        <v>5020</v>
      </c>
      <c r="O3190" s="6" t="n">
        <v>50739</v>
      </c>
      <c r="S3190" t="inlineStr">
        <is>
          <t>n.a.</t>
        </is>
      </c>
      <c r="T3190" s="6" t="n">
        <v>0</v>
      </c>
      <c r="U3190" s="6" t="n">
        <v>0</v>
      </c>
      <c r="V3190" t="n">
        <v>0</v>
      </c>
      <c r="W3190" t="n">
        <v>0</v>
      </c>
      <c r="X3190" s="6" t="n"/>
      <c r="Z3190" s="6" t="n">
        <v>50739</v>
      </c>
      <c r="AA3190" t="inlineStr">
        <is>
          <t>n.a.</t>
        </is>
      </c>
      <c r="AB3190" s="6" t="n">
        <v>50739</v>
      </c>
      <c r="AC3190" t="inlineStr"/>
      <c r="AD3190" s="6" t="n">
        <v>50586</v>
      </c>
    </row>
    <row r="3191">
      <c r="A3191" t="inlineStr">
        <is>
          <t>V100061</t>
        </is>
      </c>
      <c r="B3191" t="inlineStr">
        <is>
          <t>2025-0008</t>
        </is>
      </c>
      <c r="C3191" t="n">
        <v>285</v>
      </c>
      <c r="D3191" t="inlineStr"/>
      <c r="E3191" t="inlineStr">
        <is>
          <t>Rail Cargo Austria AG</t>
        </is>
      </c>
      <c r="F3191" t="inlineStr">
        <is>
          <t>WBA</t>
        </is>
      </c>
      <c r="G3191" t="inlineStr">
        <is>
          <t>EANOS_95</t>
        </is>
      </c>
      <c r="H3191" t="n">
        <v>0</v>
      </c>
      <c r="I3191" s="6" t="n">
        <v>0</v>
      </c>
      <c r="J3191" s="6" t="n">
        <v>0</v>
      </c>
      <c r="K3191" t="inlineStr">
        <is>
          <t>plan_deliver_newbuild</t>
        </is>
      </c>
      <c r="L3191" s="6" t="n">
        <v>46357</v>
      </c>
      <c r="M3191" s="6" t="n">
        <v>50739</v>
      </c>
      <c r="N3191" t="n">
        <v>5020</v>
      </c>
      <c r="O3191" s="6" t="n">
        <v>50739</v>
      </c>
      <c r="S3191" t="inlineStr">
        <is>
          <t>n.a.</t>
        </is>
      </c>
      <c r="T3191" s="6" t="n">
        <v>0</v>
      </c>
      <c r="U3191" s="6" t="n">
        <v>0</v>
      </c>
      <c r="V3191" t="n">
        <v>0</v>
      </c>
      <c r="W3191" t="n">
        <v>0</v>
      </c>
      <c r="X3191" s="6" t="n"/>
      <c r="Z3191" s="6" t="n">
        <v>50739</v>
      </c>
      <c r="AA3191" t="inlineStr">
        <is>
          <t>n.a.</t>
        </is>
      </c>
      <c r="AB3191" s="6" t="n">
        <v>50739</v>
      </c>
      <c r="AC3191" t="inlineStr"/>
      <c r="AD3191" s="6" t="n">
        <v>50586</v>
      </c>
    </row>
    <row r="3192">
      <c r="A3192" t="inlineStr">
        <is>
          <t>V100061</t>
        </is>
      </c>
      <c r="B3192" t="inlineStr">
        <is>
          <t>2025-0008</t>
        </is>
      </c>
      <c r="C3192" t="n">
        <v>286</v>
      </c>
      <c r="D3192" t="inlineStr"/>
      <c r="E3192" t="inlineStr">
        <is>
          <t>Rail Cargo Austria AG</t>
        </is>
      </c>
      <c r="F3192" t="inlineStr">
        <is>
          <t>WBA</t>
        </is>
      </c>
      <c r="G3192" t="inlineStr">
        <is>
          <t>EANOS_95</t>
        </is>
      </c>
      <c r="H3192" t="n">
        <v>0</v>
      </c>
      <c r="I3192" s="6" t="n">
        <v>0</v>
      </c>
      <c r="J3192" s="6" t="n">
        <v>0</v>
      </c>
      <c r="K3192" t="inlineStr">
        <is>
          <t>plan_deliver_newbuild</t>
        </is>
      </c>
      <c r="L3192" s="6" t="n">
        <v>46357</v>
      </c>
      <c r="M3192" s="6" t="n">
        <v>50739</v>
      </c>
      <c r="N3192" t="n">
        <v>5020</v>
      </c>
      <c r="O3192" s="6" t="n">
        <v>50739</v>
      </c>
      <c r="S3192" t="inlineStr">
        <is>
          <t>n.a.</t>
        </is>
      </c>
      <c r="T3192" s="6" t="n">
        <v>0</v>
      </c>
      <c r="U3192" s="6" t="n">
        <v>0</v>
      </c>
      <c r="V3192" t="n">
        <v>0</v>
      </c>
      <c r="W3192" t="n">
        <v>0</v>
      </c>
      <c r="X3192" s="6" t="n"/>
      <c r="Z3192" s="6" t="n">
        <v>50739</v>
      </c>
      <c r="AA3192" t="inlineStr">
        <is>
          <t>n.a.</t>
        </is>
      </c>
      <c r="AB3192" s="6" t="n">
        <v>50739</v>
      </c>
      <c r="AC3192" t="inlineStr"/>
      <c r="AD3192" s="6" t="n">
        <v>50586</v>
      </c>
    </row>
    <row r="3193">
      <c r="A3193" t="inlineStr">
        <is>
          <t>V100061</t>
        </is>
      </c>
      <c r="B3193" t="inlineStr">
        <is>
          <t>2025-0008</t>
        </is>
      </c>
      <c r="C3193" t="n">
        <v>287</v>
      </c>
      <c r="D3193" t="inlineStr"/>
      <c r="E3193" t="inlineStr">
        <is>
          <t>Rail Cargo Austria AG</t>
        </is>
      </c>
      <c r="F3193" t="inlineStr">
        <is>
          <t>WBA</t>
        </is>
      </c>
      <c r="G3193" t="inlineStr">
        <is>
          <t>EANOS_95</t>
        </is>
      </c>
      <c r="H3193" t="n">
        <v>0</v>
      </c>
      <c r="I3193" s="6" t="n">
        <v>0</v>
      </c>
      <c r="J3193" s="6" t="n">
        <v>0</v>
      </c>
      <c r="K3193" t="inlineStr">
        <is>
          <t>plan_deliver_newbuild</t>
        </is>
      </c>
      <c r="L3193" s="6" t="n">
        <v>46357</v>
      </c>
      <c r="M3193" s="6" t="n">
        <v>50739</v>
      </c>
      <c r="N3193" t="n">
        <v>5020</v>
      </c>
      <c r="O3193" s="6" t="n">
        <v>50739</v>
      </c>
      <c r="S3193" t="inlineStr">
        <is>
          <t>n.a.</t>
        </is>
      </c>
      <c r="T3193" s="6" t="n">
        <v>0</v>
      </c>
      <c r="U3193" s="6" t="n">
        <v>0</v>
      </c>
      <c r="V3193" t="n">
        <v>0</v>
      </c>
      <c r="W3193" t="n">
        <v>0</v>
      </c>
      <c r="X3193" s="6" t="n"/>
      <c r="Z3193" s="6" t="n">
        <v>50739</v>
      </c>
      <c r="AA3193" t="inlineStr">
        <is>
          <t>n.a.</t>
        </is>
      </c>
      <c r="AB3193" s="6" t="n">
        <v>50739</v>
      </c>
      <c r="AC3193" t="inlineStr"/>
      <c r="AD3193" s="6" t="n">
        <v>50586</v>
      </c>
    </row>
    <row r="3194">
      <c r="A3194" t="inlineStr">
        <is>
          <t>V100061</t>
        </is>
      </c>
      <c r="B3194" t="inlineStr">
        <is>
          <t>2025-0008</t>
        </is>
      </c>
      <c r="C3194" t="n">
        <v>288</v>
      </c>
      <c r="D3194" t="inlineStr"/>
      <c r="E3194" t="inlineStr">
        <is>
          <t>Rail Cargo Austria AG</t>
        </is>
      </c>
      <c r="F3194" t="inlineStr">
        <is>
          <t>WBA</t>
        </is>
      </c>
      <c r="G3194" t="inlineStr">
        <is>
          <t>EANOS_95</t>
        </is>
      </c>
      <c r="H3194" t="n">
        <v>0</v>
      </c>
      <c r="I3194" s="6" t="n">
        <v>0</v>
      </c>
      <c r="J3194" s="6" t="n">
        <v>0</v>
      </c>
      <c r="K3194" t="inlineStr">
        <is>
          <t>plan_deliver_newbuild</t>
        </is>
      </c>
      <c r="L3194" s="6" t="n">
        <v>46357</v>
      </c>
      <c r="M3194" s="6" t="n">
        <v>50739</v>
      </c>
      <c r="N3194" t="n">
        <v>5020</v>
      </c>
      <c r="O3194" s="6" t="n">
        <v>50739</v>
      </c>
      <c r="S3194" t="inlineStr">
        <is>
          <t>n.a.</t>
        </is>
      </c>
      <c r="T3194" s="6" t="n">
        <v>0</v>
      </c>
      <c r="U3194" s="6" t="n">
        <v>0</v>
      </c>
      <c r="V3194" t="n">
        <v>0</v>
      </c>
      <c r="W3194" t="n">
        <v>0</v>
      </c>
      <c r="X3194" s="6" t="n"/>
      <c r="Z3194" s="6" t="n">
        <v>50739</v>
      </c>
      <c r="AA3194" t="inlineStr">
        <is>
          <t>n.a.</t>
        </is>
      </c>
      <c r="AB3194" s="6" t="n">
        <v>50739</v>
      </c>
      <c r="AC3194" t="inlineStr"/>
      <c r="AD3194" s="6" t="n">
        <v>50586</v>
      </c>
    </row>
    <row r="3195">
      <c r="A3195" t="inlineStr">
        <is>
          <t>V100061</t>
        </is>
      </c>
      <c r="B3195" t="inlineStr">
        <is>
          <t>2025-0008</t>
        </is>
      </c>
      <c r="C3195" t="n">
        <v>289</v>
      </c>
      <c r="D3195" t="inlineStr"/>
      <c r="E3195" t="inlineStr">
        <is>
          <t>Rail Cargo Austria AG</t>
        </is>
      </c>
      <c r="F3195" t="inlineStr">
        <is>
          <t>WBA</t>
        </is>
      </c>
      <c r="G3195" t="inlineStr">
        <is>
          <t>EANOS_95</t>
        </is>
      </c>
      <c r="H3195" t="n">
        <v>0</v>
      </c>
      <c r="I3195" s="6" t="n">
        <v>0</v>
      </c>
      <c r="J3195" s="6" t="n">
        <v>0</v>
      </c>
      <c r="K3195" t="inlineStr">
        <is>
          <t>plan_deliver_newbuild</t>
        </is>
      </c>
      <c r="L3195" s="6" t="n">
        <v>46357</v>
      </c>
      <c r="M3195" s="6" t="n">
        <v>50739</v>
      </c>
      <c r="N3195" t="n">
        <v>5020</v>
      </c>
      <c r="O3195" s="6" t="n">
        <v>50739</v>
      </c>
      <c r="S3195" t="inlineStr">
        <is>
          <t>n.a.</t>
        </is>
      </c>
      <c r="T3195" s="6" t="n">
        <v>0</v>
      </c>
      <c r="U3195" s="6" t="n">
        <v>0</v>
      </c>
      <c r="V3195" t="n">
        <v>0</v>
      </c>
      <c r="W3195" t="n">
        <v>0</v>
      </c>
      <c r="X3195" s="6" t="n"/>
      <c r="Z3195" s="6" t="n">
        <v>50739</v>
      </c>
      <c r="AA3195" t="inlineStr">
        <is>
          <t>n.a.</t>
        </is>
      </c>
      <c r="AB3195" s="6" t="n">
        <v>50739</v>
      </c>
      <c r="AC3195" t="inlineStr"/>
      <c r="AD3195" s="6" t="n">
        <v>50586</v>
      </c>
    </row>
    <row r="3196">
      <c r="A3196" t="inlineStr">
        <is>
          <t>V100061</t>
        </is>
      </c>
      <c r="B3196" t="inlineStr">
        <is>
          <t>2025-0008</t>
        </is>
      </c>
      <c r="C3196" t="n">
        <v>290</v>
      </c>
      <c r="D3196" t="inlineStr"/>
      <c r="E3196" t="inlineStr">
        <is>
          <t>Rail Cargo Austria AG</t>
        </is>
      </c>
      <c r="F3196" t="inlineStr">
        <is>
          <t>WBA</t>
        </is>
      </c>
      <c r="G3196" t="inlineStr">
        <is>
          <t>EANOS_95</t>
        </is>
      </c>
      <c r="H3196" t="n">
        <v>0</v>
      </c>
      <c r="I3196" s="6" t="n">
        <v>0</v>
      </c>
      <c r="J3196" s="6" t="n">
        <v>0</v>
      </c>
      <c r="K3196" t="inlineStr">
        <is>
          <t>plan_deliver_newbuild</t>
        </is>
      </c>
      <c r="L3196" s="6" t="n">
        <v>46357</v>
      </c>
      <c r="M3196" s="6" t="n">
        <v>50739</v>
      </c>
      <c r="N3196" t="n">
        <v>5020</v>
      </c>
      <c r="O3196" s="6" t="n">
        <v>50739</v>
      </c>
      <c r="S3196" t="inlineStr">
        <is>
          <t>n.a.</t>
        </is>
      </c>
      <c r="T3196" s="6" t="n">
        <v>0</v>
      </c>
      <c r="U3196" s="6" t="n">
        <v>0</v>
      </c>
      <c r="V3196" t="n">
        <v>0</v>
      </c>
      <c r="W3196" t="n">
        <v>0</v>
      </c>
      <c r="X3196" s="6" t="n"/>
      <c r="Z3196" s="6" t="n">
        <v>50739</v>
      </c>
      <c r="AA3196" t="inlineStr">
        <is>
          <t>n.a.</t>
        </is>
      </c>
      <c r="AB3196" s="6" t="n">
        <v>50739</v>
      </c>
      <c r="AC3196" t="inlineStr"/>
      <c r="AD3196" s="6" t="n">
        <v>50586</v>
      </c>
    </row>
    <row r="3197">
      <c r="A3197" t="inlineStr">
        <is>
          <t>V100061</t>
        </is>
      </c>
      <c r="B3197" t="inlineStr">
        <is>
          <t>2025-0008</t>
        </is>
      </c>
      <c r="C3197" t="n">
        <v>291</v>
      </c>
      <c r="D3197" t="inlineStr"/>
      <c r="E3197" t="inlineStr">
        <is>
          <t>Rail Cargo Austria AG</t>
        </is>
      </c>
      <c r="F3197" t="inlineStr">
        <is>
          <t>WBA</t>
        </is>
      </c>
      <c r="G3197" t="inlineStr">
        <is>
          <t>EANOS_95</t>
        </is>
      </c>
      <c r="H3197" t="n">
        <v>0</v>
      </c>
      <c r="I3197" s="6" t="n">
        <v>0</v>
      </c>
      <c r="J3197" s="6" t="n">
        <v>0</v>
      </c>
      <c r="K3197" t="inlineStr">
        <is>
          <t>plan_deliver_newbuild</t>
        </is>
      </c>
      <c r="L3197" s="6" t="n">
        <v>46357</v>
      </c>
      <c r="M3197" s="6" t="n">
        <v>50739</v>
      </c>
      <c r="N3197" t="n">
        <v>5020</v>
      </c>
      <c r="O3197" s="6" t="n">
        <v>50739</v>
      </c>
      <c r="S3197" t="inlineStr">
        <is>
          <t>n.a.</t>
        </is>
      </c>
      <c r="T3197" s="6" t="n">
        <v>0</v>
      </c>
      <c r="U3197" s="6" t="n">
        <v>0</v>
      </c>
      <c r="V3197" t="n">
        <v>0</v>
      </c>
      <c r="W3197" t="n">
        <v>0</v>
      </c>
      <c r="X3197" s="6" t="n"/>
      <c r="Z3197" s="6" t="n">
        <v>50739</v>
      </c>
      <c r="AA3197" t="inlineStr">
        <is>
          <t>n.a.</t>
        </is>
      </c>
      <c r="AB3197" s="6" t="n">
        <v>50739</v>
      </c>
      <c r="AC3197" t="inlineStr"/>
      <c r="AD3197" s="6" t="n">
        <v>50586</v>
      </c>
    </row>
    <row r="3198">
      <c r="A3198" t="inlineStr">
        <is>
          <t>V100061</t>
        </is>
      </c>
      <c r="B3198" t="inlineStr">
        <is>
          <t>2025-0008</t>
        </is>
      </c>
      <c r="C3198" t="n">
        <v>292</v>
      </c>
      <c r="D3198" t="inlineStr"/>
      <c r="E3198" t="inlineStr">
        <is>
          <t>Rail Cargo Austria AG</t>
        </is>
      </c>
      <c r="F3198" t="inlineStr">
        <is>
          <t>WBA</t>
        </is>
      </c>
      <c r="G3198" t="inlineStr">
        <is>
          <t>EANOS_95</t>
        </is>
      </c>
      <c r="H3198" t="n">
        <v>0</v>
      </c>
      <c r="I3198" s="6" t="n">
        <v>0</v>
      </c>
      <c r="J3198" s="6" t="n">
        <v>0</v>
      </c>
      <c r="K3198" t="inlineStr">
        <is>
          <t>plan_deliver_newbuild</t>
        </is>
      </c>
      <c r="L3198" s="6" t="n">
        <v>46357</v>
      </c>
      <c r="M3198" s="6" t="n">
        <v>50739</v>
      </c>
      <c r="N3198" t="n">
        <v>5020</v>
      </c>
      <c r="O3198" s="6" t="n">
        <v>50739</v>
      </c>
      <c r="S3198" t="inlineStr">
        <is>
          <t>n.a.</t>
        </is>
      </c>
      <c r="T3198" s="6" t="n">
        <v>0</v>
      </c>
      <c r="U3198" s="6" t="n">
        <v>0</v>
      </c>
      <c r="V3198" t="n">
        <v>0</v>
      </c>
      <c r="W3198" t="n">
        <v>0</v>
      </c>
      <c r="X3198" s="6" t="n"/>
      <c r="Z3198" s="6" t="n">
        <v>50739</v>
      </c>
      <c r="AA3198" t="inlineStr">
        <is>
          <t>n.a.</t>
        </is>
      </c>
      <c r="AB3198" s="6" t="n">
        <v>50739</v>
      </c>
      <c r="AC3198" t="inlineStr"/>
      <c r="AD3198" s="6" t="n">
        <v>50586</v>
      </c>
    </row>
    <row r="3199">
      <c r="A3199" t="inlineStr">
        <is>
          <t>V100061</t>
        </is>
      </c>
      <c r="B3199" t="inlineStr">
        <is>
          <t>2025-0008</t>
        </is>
      </c>
      <c r="C3199" t="n">
        <v>293</v>
      </c>
      <c r="D3199" t="inlineStr"/>
      <c r="E3199" t="inlineStr">
        <is>
          <t>Rail Cargo Austria AG</t>
        </is>
      </c>
      <c r="F3199" t="inlineStr">
        <is>
          <t>WBA</t>
        </is>
      </c>
      <c r="G3199" t="inlineStr">
        <is>
          <t>EANOS_95</t>
        </is>
      </c>
      <c r="H3199" t="n">
        <v>0</v>
      </c>
      <c r="I3199" s="6" t="n">
        <v>0</v>
      </c>
      <c r="J3199" s="6" t="n">
        <v>0</v>
      </c>
      <c r="K3199" t="inlineStr">
        <is>
          <t>plan_deliver_newbuild</t>
        </is>
      </c>
      <c r="L3199" s="6" t="n">
        <v>46357</v>
      </c>
      <c r="M3199" s="6" t="n">
        <v>50739</v>
      </c>
      <c r="N3199" t="n">
        <v>5020</v>
      </c>
      <c r="O3199" s="6" t="n">
        <v>50739</v>
      </c>
      <c r="S3199" t="inlineStr">
        <is>
          <t>n.a.</t>
        </is>
      </c>
      <c r="T3199" s="6" t="n">
        <v>0</v>
      </c>
      <c r="U3199" s="6" t="n">
        <v>0</v>
      </c>
      <c r="V3199" t="n">
        <v>0</v>
      </c>
      <c r="W3199" t="n">
        <v>0</v>
      </c>
      <c r="X3199" s="6" t="n"/>
      <c r="Z3199" s="6" t="n">
        <v>50739</v>
      </c>
      <c r="AA3199" t="inlineStr">
        <is>
          <t>n.a.</t>
        </is>
      </c>
      <c r="AB3199" s="6" t="n">
        <v>50739</v>
      </c>
      <c r="AC3199" t="inlineStr"/>
      <c r="AD3199" s="6" t="n">
        <v>50586</v>
      </c>
    </row>
    <row r="3200">
      <c r="A3200" t="inlineStr">
        <is>
          <t>V100061</t>
        </is>
      </c>
      <c r="B3200" t="inlineStr">
        <is>
          <t>2025-0008</t>
        </is>
      </c>
      <c r="C3200" t="n">
        <v>294</v>
      </c>
      <c r="D3200" t="inlineStr"/>
      <c r="E3200" t="inlineStr">
        <is>
          <t>Rail Cargo Austria AG</t>
        </is>
      </c>
      <c r="F3200" t="inlineStr">
        <is>
          <t>WBA</t>
        </is>
      </c>
      <c r="G3200" t="inlineStr">
        <is>
          <t>EANOS_95</t>
        </is>
      </c>
      <c r="H3200" t="n">
        <v>0</v>
      </c>
      <c r="I3200" s="6" t="n">
        <v>0</v>
      </c>
      <c r="J3200" s="6" t="n">
        <v>0</v>
      </c>
      <c r="K3200" t="inlineStr">
        <is>
          <t>plan_deliver_newbuild</t>
        </is>
      </c>
      <c r="L3200" s="6" t="n">
        <v>46357</v>
      </c>
      <c r="M3200" s="6" t="n">
        <v>50739</v>
      </c>
      <c r="N3200" t="n">
        <v>5020</v>
      </c>
      <c r="O3200" s="6" t="n">
        <v>50739</v>
      </c>
      <c r="S3200" t="inlineStr">
        <is>
          <t>n.a.</t>
        </is>
      </c>
      <c r="T3200" s="6" t="n">
        <v>0</v>
      </c>
      <c r="U3200" s="6" t="n">
        <v>0</v>
      </c>
      <c r="V3200" t="n">
        <v>0</v>
      </c>
      <c r="W3200" t="n">
        <v>0</v>
      </c>
      <c r="X3200" s="6" t="n"/>
      <c r="Z3200" s="6" t="n">
        <v>50739</v>
      </c>
      <c r="AA3200" t="inlineStr">
        <is>
          <t>n.a.</t>
        </is>
      </c>
      <c r="AB3200" s="6" t="n">
        <v>50739</v>
      </c>
      <c r="AC3200" t="inlineStr"/>
      <c r="AD3200" s="6" t="n">
        <v>50586</v>
      </c>
    </row>
    <row r="3201">
      <c r="A3201" t="inlineStr">
        <is>
          <t>V100061</t>
        </is>
      </c>
      <c r="B3201" t="inlineStr">
        <is>
          <t>2025-0008</t>
        </is>
      </c>
      <c r="C3201" t="n">
        <v>295</v>
      </c>
      <c r="D3201" t="inlineStr"/>
      <c r="E3201" t="inlineStr">
        <is>
          <t>Rail Cargo Austria AG</t>
        </is>
      </c>
      <c r="F3201" t="inlineStr">
        <is>
          <t>WBA</t>
        </is>
      </c>
      <c r="G3201" t="inlineStr">
        <is>
          <t>EANOS_95</t>
        </is>
      </c>
      <c r="H3201" t="n">
        <v>0</v>
      </c>
      <c r="I3201" s="6" t="n">
        <v>0</v>
      </c>
      <c r="J3201" s="6" t="n">
        <v>0</v>
      </c>
      <c r="K3201" t="inlineStr">
        <is>
          <t>plan_deliver_newbuild</t>
        </is>
      </c>
      <c r="L3201" s="6" t="n">
        <v>46357</v>
      </c>
      <c r="M3201" s="6" t="n">
        <v>50739</v>
      </c>
      <c r="N3201" t="n">
        <v>5020</v>
      </c>
      <c r="O3201" s="6" t="n">
        <v>50739</v>
      </c>
      <c r="S3201" t="inlineStr">
        <is>
          <t>n.a.</t>
        </is>
      </c>
      <c r="T3201" s="6" t="n">
        <v>0</v>
      </c>
      <c r="U3201" s="6" t="n">
        <v>0</v>
      </c>
      <c r="V3201" t="n">
        <v>0</v>
      </c>
      <c r="W3201" t="n">
        <v>0</v>
      </c>
      <c r="X3201" s="6" t="n"/>
      <c r="Z3201" s="6" t="n">
        <v>50739</v>
      </c>
      <c r="AA3201" t="inlineStr">
        <is>
          <t>n.a.</t>
        </is>
      </c>
      <c r="AB3201" s="6" t="n">
        <v>50739</v>
      </c>
      <c r="AC3201" t="inlineStr"/>
      <c r="AD3201" s="6" t="n">
        <v>50586</v>
      </c>
    </row>
    <row r="3202">
      <c r="A3202" t="inlineStr">
        <is>
          <t>V100061</t>
        </is>
      </c>
      <c r="B3202" t="inlineStr">
        <is>
          <t>2025-0008</t>
        </is>
      </c>
      <c r="C3202" t="n">
        <v>296</v>
      </c>
      <c r="D3202" t="inlineStr"/>
      <c r="E3202" t="inlineStr">
        <is>
          <t>Rail Cargo Austria AG</t>
        </is>
      </c>
      <c r="F3202" t="inlineStr">
        <is>
          <t>WBA</t>
        </is>
      </c>
      <c r="G3202" t="inlineStr">
        <is>
          <t>EANOS_95</t>
        </is>
      </c>
      <c r="H3202" t="n">
        <v>0</v>
      </c>
      <c r="I3202" s="6" t="n">
        <v>0</v>
      </c>
      <c r="J3202" s="6" t="n">
        <v>0</v>
      </c>
      <c r="K3202" t="inlineStr">
        <is>
          <t>plan_deliver_newbuild</t>
        </is>
      </c>
      <c r="L3202" s="6" t="n">
        <v>46357</v>
      </c>
      <c r="M3202" s="6" t="n">
        <v>50739</v>
      </c>
      <c r="N3202" t="n">
        <v>5020</v>
      </c>
      <c r="O3202" s="6" t="n">
        <v>50739</v>
      </c>
      <c r="S3202" t="inlineStr">
        <is>
          <t>n.a.</t>
        </is>
      </c>
      <c r="T3202" s="6" t="n">
        <v>0</v>
      </c>
      <c r="U3202" s="6" t="n">
        <v>0</v>
      </c>
      <c r="V3202" t="n">
        <v>0</v>
      </c>
      <c r="W3202" t="n">
        <v>0</v>
      </c>
      <c r="X3202" s="6" t="n"/>
      <c r="Z3202" s="6" t="n">
        <v>50739</v>
      </c>
      <c r="AA3202" t="inlineStr">
        <is>
          <t>n.a.</t>
        </is>
      </c>
      <c r="AB3202" s="6" t="n">
        <v>50739</v>
      </c>
      <c r="AC3202" t="inlineStr"/>
      <c r="AD3202" s="6" t="n">
        <v>50586</v>
      </c>
    </row>
    <row r="3203">
      <c r="A3203" t="inlineStr">
        <is>
          <t>V100061</t>
        </is>
      </c>
      <c r="B3203" t="inlineStr">
        <is>
          <t>2025-0008</t>
        </is>
      </c>
      <c r="C3203" t="n">
        <v>297</v>
      </c>
      <c r="D3203" t="inlineStr"/>
      <c r="E3203" t="inlineStr">
        <is>
          <t>Rail Cargo Austria AG</t>
        </is>
      </c>
      <c r="F3203" t="inlineStr">
        <is>
          <t>WBA</t>
        </is>
      </c>
      <c r="G3203" t="inlineStr">
        <is>
          <t>EANOS_95</t>
        </is>
      </c>
      <c r="H3203" t="n">
        <v>0</v>
      </c>
      <c r="I3203" s="6" t="n">
        <v>0</v>
      </c>
      <c r="J3203" s="6" t="n">
        <v>0</v>
      </c>
      <c r="K3203" t="inlineStr">
        <is>
          <t>plan_deliver_newbuild</t>
        </is>
      </c>
      <c r="L3203" s="6" t="n">
        <v>46357</v>
      </c>
      <c r="M3203" s="6" t="n">
        <v>50739</v>
      </c>
      <c r="N3203" t="n">
        <v>5020</v>
      </c>
      <c r="O3203" s="6" t="n">
        <v>50739</v>
      </c>
      <c r="S3203" t="inlineStr">
        <is>
          <t>n.a.</t>
        </is>
      </c>
      <c r="T3203" s="6" t="n">
        <v>0</v>
      </c>
      <c r="U3203" s="6" t="n">
        <v>0</v>
      </c>
      <c r="V3203" t="n">
        <v>0</v>
      </c>
      <c r="W3203" t="n">
        <v>0</v>
      </c>
      <c r="X3203" s="6" t="n"/>
      <c r="Z3203" s="6" t="n">
        <v>50739</v>
      </c>
      <c r="AA3203" t="inlineStr">
        <is>
          <t>n.a.</t>
        </is>
      </c>
      <c r="AB3203" s="6" t="n">
        <v>50739</v>
      </c>
      <c r="AC3203" t="inlineStr"/>
      <c r="AD3203" s="6" t="n">
        <v>50586</v>
      </c>
    </row>
    <row r="3204">
      <c r="A3204" t="inlineStr">
        <is>
          <t>V100061</t>
        </is>
      </c>
      <c r="B3204" t="inlineStr">
        <is>
          <t>2025-0008</t>
        </is>
      </c>
      <c r="C3204" t="n">
        <v>298</v>
      </c>
      <c r="D3204" t="inlineStr"/>
      <c r="E3204" t="inlineStr">
        <is>
          <t>Rail Cargo Austria AG</t>
        </is>
      </c>
      <c r="F3204" t="inlineStr">
        <is>
          <t>WBA</t>
        </is>
      </c>
      <c r="G3204" t="inlineStr">
        <is>
          <t>EANOS_95</t>
        </is>
      </c>
      <c r="H3204" t="n">
        <v>0</v>
      </c>
      <c r="I3204" s="6" t="n">
        <v>0</v>
      </c>
      <c r="J3204" s="6" t="n">
        <v>0</v>
      </c>
      <c r="K3204" t="inlineStr">
        <is>
          <t>plan_deliver_newbuild</t>
        </is>
      </c>
      <c r="L3204" s="6" t="n">
        <v>46357</v>
      </c>
      <c r="M3204" s="6" t="n">
        <v>50739</v>
      </c>
      <c r="N3204" t="n">
        <v>5020</v>
      </c>
      <c r="O3204" s="6" t="n">
        <v>50739</v>
      </c>
      <c r="S3204" t="inlineStr">
        <is>
          <t>n.a.</t>
        </is>
      </c>
      <c r="T3204" s="6" t="n">
        <v>0</v>
      </c>
      <c r="U3204" s="6" t="n">
        <v>0</v>
      </c>
      <c r="V3204" t="n">
        <v>0</v>
      </c>
      <c r="W3204" t="n">
        <v>0</v>
      </c>
      <c r="X3204" s="6" t="n"/>
      <c r="Z3204" s="6" t="n">
        <v>50739</v>
      </c>
      <c r="AA3204" t="inlineStr">
        <is>
          <t>n.a.</t>
        </is>
      </c>
      <c r="AB3204" s="6" t="n">
        <v>50739</v>
      </c>
      <c r="AC3204" t="inlineStr"/>
      <c r="AD3204" s="6" t="n">
        <v>50586</v>
      </c>
    </row>
    <row r="3205">
      <c r="A3205" t="inlineStr">
        <is>
          <t>V100061</t>
        </is>
      </c>
      <c r="B3205" t="inlineStr">
        <is>
          <t>2025-0008</t>
        </is>
      </c>
      <c r="C3205" t="n">
        <v>299</v>
      </c>
      <c r="D3205" t="inlineStr"/>
      <c r="E3205" t="inlineStr">
        <is>
          <t>Rail Cargo Austria AG</t>
        </is>
      </c>
      <c r="F3205" t="inlineStr">
        <is>
          <t>WBA</t>
        </is>
      </c>
      <c r="G3205" t="inlineStr">
        <is>
          <t>EANOS_95</t>
        </is>
      </c>
      <c r="H3205" t="n">
        <v>0</v>
      </c>
      <c r="I3205" s="6" t="n">
        <v>0</v>
      </c>
      <c r="J3205" s="6" t="n">
        <v>0</v>
      </c>
      <c r="K3205" t="inlineStr">
        <is>
          <t>plan_deliver_newbuild</t>
        </is>
      </c>
      <c r="L3205" s="6" t="n">
        <v>46357</v>
      </c>
      <c r="M3205" s="6" t="n">
        <v>50739</v>
      </c>
      <c r="N3205" t="n">
        <v>5020</v>
      </c>
      <c r="O3205" s="6" t="n">
        <v>50739</v>
      </c>
      <c r="S3205" t="inlineStr">
        <is>
          <t>n.a.</t>
        </is>
      </c>
      <c r="T3205" s="6" t="n">
        <v>0</v>
      </c>
      <c r="U3205" s="6" t="n">
        <v>0</v>
      </c>
      <c r="V3205" t="n">
        <v>0</v>
      </c>
      <c r="W3205" t="n">
        <v>0</v>
      </c>
      <c r="X3205" s="6" t="n"/>
      <c r="Z3205" s="6" t="n">
        <v>50739</v>
      </c>
      <c r="AA3205" t="inlineStr">
        <is>
          <t>n.a.</t>
        </is>
      </c>
      <c r="AB3205" s="6" t="n">
        <v>50739</v>
      </c>
      <c r="AC3205" t="inlineStr"/>
      <c r="AD3205" s="6" t="n">
        <v>50586</v>
      </c>
    </row>
    <row r="3206">
      <c r="A3206" t="inlineStr">
        <is>
          <t>V100061</t>
        </is>
      </c>
      <c r="B3206" t="inlineStr">
        <is>
          <t>2025-0008</t>
        </is>
      </c>
      <c r="C3206" t="n">
        <v>300</v>
      </c>
      <c r="D3206" t="inlineStr"/>
      <c r="E3206" t="inlineStr">
        <is>
          <t>Rail Cargo Austria AG</t>
        </is>
      </c>
      <c r="F3206" t="inlineStr">
        <is>
          <t>WBA</t>
        </is>
      </c>
      <c r="G3206" t="inlineStr">
        <is>
          <t>EANOS_95</t>
        </is>
      </c>
      <c r="H3206" t="n">
        <v>0</v>
      </c>
      <c r="I3206" s="6" t="n">
        <v>0</v>
      </c>
      <c r="J3206" s="6" t="n">
        <v>0</v>
      </c>
      <c r="K3206" t="inlineStr">
        <is>
          <t>plan_deliver_newbuild</t>
        </is>
      </c>
      <c r="L3206" s="6" t="n">
        <v>46388</v>
      </c>
      <c r="M3206" s="6" t="n">
        <v>50770</v>
      </c>
      <c r="N3206" t="n">
        <v>5020</v>
      </c>
      <c r="O3206" s="6" t="n">
        <v>50770</v>
      </c>
      <c r="S3206" t="inlineStr">
        <is>
          <t>n.a.</t>
        </is>
      </c>
      <c r="T3206" s="6" t="n">
        <v>0</v>
      </c>
      <c r="U3206" s="6" t="n">
        <v>0</v>
      </c>
      <c r="V3206" t="n">
        <v>0</v>
      </c>
      <c r="W3206" t="n">
        <v>0</v>
      </c>
      <c r="X3206" s="6" t="n"/>
      <c r="Z3206" s="6" t="n">
        <v>50770</v>
      </c>
      <c r="AA3206" t="inlineStr">
        <is>
          <t>n.a.</t>
        </is>
      </c>
      <c r="AB3206" s="6" t="n">
        <v>50770</v>
      </c>
      <c r="AC3206" t="inlineStr"/>
      <c r="AD3206" s="6" t="n">
        <v>50617</v>
      </c>
    </row>
    <row r="3207">
      <c r="A3207" t="inlineStr">
        <is>
          <t>V100061</t>
        </is>
      </c>
      <c r="B3207" t="inlineStr">
        <is>
          <t>2025-0008</t>
        </is>
      </c>
      <c r="C3207" t="n">
        <v>301</v>
      </c>
      <c r="D3207" t="inlineStr"/>
      <c r="E3207" t="inlineStr">
        <is>
          <t>Rail Cargo Austria AG</t>
        </is>
      </c>
      <c r="F3207" t="inlineStr">
        <is>
          <t>WBA</t>
        </is>
      </c>
      <c r="G3207" t="inlineStr">
        <is>
          <t>EANOS_95</t>
        </is>
      </c>
      <c r="H3207" t="n">
        <v>0</v>
      </c>
      <c r="I3207" s="6" t="n">
        <v>0</v>
      </c>
      <c r="J3207" s="6" t="n">
        <v>0</v>
      </c>
      <c r="K3207" t="inlineStr">
        <is>
          <t>plan_deliver_newbuild</t>
        </is>
      </c>
      <c r="L3207" s="6" t="n">
        <v>46388</v>
      </c>
      <c r="M3207" s="6" t="n">
        <v>50770</v>
      </c>
      <c r="N3207" t="n">
        <v>5020</v>
      </c>
      <c r="O3207" s="6" t="n">
        <v>50770</v>
      </c>
      <c r="S3207" t="inlineStr">
        <is>
          <t>n.a.</t>
        </is>
      </c>
      <c r="T3207" s="6" t="n">
        <v>0</v>
      </c>
      <c r="U3207" s="6" t="n">
        <v>0</v>
      </c>
      <c r="V3207" t="n">
        <v>0</v>
      </c>
      <c r="W3207" t="n">
        <v>0</v>
      </c>
      <c r="X3207" s="6" t="n"/>
      <c r="Z3207" s="6" t="n">
        <v>50770</v>
      </c>
      <c r="AA3207" t="inlineStr">
        <is>
          <t>n.a.</t>
        </is>
      </c>
      <c r="AB3207" s="6" t="n">
        <v>50770</v>
      </c>
      <c r="AC3207" t="inlineStr"/>
      <c r="AD3207" s="6" t="n">
        <v>50617</v>
      </c>
    </row>
    <row r="3208">
      <c r="A3208" t="inlineStr">
        <is>
          <t>V100061</t>
        </is>
      </c>
      <c r="B3208" t="inlineStr">
        <is>
          <t>2025-0008</t>
        </is>
      </c>
      <c r="C3208" t="n">
        <v>302</v>
      </c>
      <c r="D3208" t="inlineStr"/>
      <c r="E3208" t="inlineStr">
        <is>
          <t>Rail Cargo Austria AG</t>
        </is>
      </c>
      <c r="F3208" t="inlineStr">
        <is>
          <t>WBA</t>
        </is>
      </c>
      <c r="G3208" t="inlineStr">
        <is>
          <t>EANOS_95</t>
        </is>
      </c>
      <c r="H3208" t="n">
        <v>0</v>
      </c>
      <c r="I3208" s="6" t="n">
        <v>0</v>
      </c>
      <c r="J3208" s="6" t="n">
        <v>0</v>
      </c>
      <c r="K3208" t="inlineStr">
        <is>
          <t>plan_deliver_newbuild</t>
        </is>
      </c>
      <c r="L3208" s="6" t="n">
        <v>46388</v>
      </c>
      <c r="M3208" s="6" t="n">
        <v>50770</v>
      </c>
      <c r="N3208" t="n">
        <v>5020</v>
      </c>
      <c r="O3208" s="6" t="n">
        <v>50770</v>
      </c>
      <c r="S3208" t="inlineStr">
        <is>
          <t>n.a.</t>
        </is>
      </c>
      <c r="T3208" s="6" t="n">
        <v>0</v>
      </c>
      <c r="U3208" s="6" t="n">
        <v>0</v>
      </c>
      <c r="V3208" t="n">
        <v>0</v>
      </c>
      <c r="W3208" t="n">
        <v>0</v>
      </c>
      <c r="X3208" s="6" t="n"/>
      <c r="Z3208" s="6" t="n">
        <v>50770</v>
      </c>
      <c r="AA3208" t="inlineStr">
        <is>
          <t>n.a.</t>
        </is>
      </c>
      <c r="AB3208" s="6" t="n">
        <v>50770</v>
      </c>
      <c r="AC3208" t="inlineStr"/>
      <c r="AD3208" s="6" t="n">
        <v>50617</v>
      </c>
    </row>
    <row r="3209">
      <c r="A3209" t="inlineStr">
        <is>
          <t>V100061</t>
        </is>
      </c>
      <c r="B3209" t="inlineStr">
        <is>
          <t>2025-0008</t>
        </is>
      </c>
      <c r="C3209" t="n">
        <v>303</v>
      </c>
      <c r="D3209" t="inlineStr"/>
      <c r="E3209" t="inlineStr">
        <is>
          <t>Rail Cargo Austria AG</t>
        </is>
      </c>
      <c r="F3209" t="inlineStr">
        <is>
          <t>WBA</t>
        </is>
      </c>
      <c r="G3209" t="inlineStr">
        <is>
          <t>EANOS_95</t>
        </is>
      </c>
      <c r="H3209" t="n">
        <v>0</v>
      </c>
      <c r="I3209" s="6" t="n">
        <v>0</v>
      </c>
      <c r="J3209" s="6" t="n">
        <v>0</v>
      </c>
      <c r="K3209" t="inlineStr">
        <is>
          <t>plan_deliver_newbuild</t>
        </is>
      </c>
      <c r="L3209" s="6" t="n">
        <v>46388</v>
      </c>
      <c r="M3209" s="6" t="n">
        <v>50770</v>
      </c>
      <c r="N3209" t="n">
        <v>5020</v>
      </c>
      <c r="O3209" s="6" t="n">
        <v>50770</v>
      </c>
      <c r="S3209" t="inlineStr">
        <is>
          <t>n.a.</t>
        </is>
      </c>
      <c r="T3209" s="6" t="n">
        <v>0</v>
      </c>
      <c r="U3209" s="6" t="n">
        <v>0</v>
      </c>
      <c r="V3209" t="n">
        <v>0</v>
      </c>
      <c r="W3209" t="n">
        <v>0</v>
      </c>
      <c r="X3209" s="6" t="n"/>
      <c r="Z3209" s="6" t="n">
        <v>50770</v>
      </c>
      <c r="AA3209" t="inlineStr">
        <is>
          <t>n.a.</t>
        </is>
      </c>
      <c r="AB3209" s="6" t="n">
        <v>50770</v>
      </c>
      <c r="AC3209" t="inlineStr"/>
      <c r="AD3209" s="6" t="n">
        <v>50617</v>
      </c>
    </row>
    <row r="3210">
      <c r="A3210" t="inlineStr">
        <is>
          <t>V100061</t>
        </is>
      </c>
      <c r="B3210" t="inlineStr">
        <is>
          <t>2025-0008</t>
        </is>
      </c>
      <c r="C3210" t="n">
        <v>304</v>
      </c>
      <c r="D3210" t="inlineStr"/>
      <c r="E3210" t="inlineStr">
        <is>
          <t>Rail Cargo Austria AG</t>
        </is>
      </c>
      <c r="F3210" t="inlineStr">
        <is>
          <t>WBA</t>
        </is>
      </c>
      <c r="G3210" t="inlineStr">
        <is>
          <t>EANOS_95</t>
        </is>
      </c>
      <c r="H3210" t="n">
        <v>0</v>
      </c>
      <c r="I3210" s="6" t="n">
        <v>0</v>
      </c>
      <c r="J3210" s="6" t="n">
        <v>0</v>
      </c>
      <c r="K3210" t="inlineStr">
        <is>
          <t>plan_deliver_newbuild</t>
        </is>
      </c>
      <c r="L3210" s="6" t="n">
        <v>46388</v>
      </c>
      <c r="M3210" s="6" t="n">
        <v>50770</v>
      </c>
      <c r="N3210" t="n">
        <v>5020</v>
      </c>
      <c r="O3210" s="6" t="n">
        <v>50770</v>
      </c>
      <c r="S3210" t="inlineStr">
        <is>
          <t>n.a.</t>
        </is>
      </c>
      <c r="T3210" s="6" t="n">
        <v>0</v>
      </c>
      <c r="U3210" s="6" t="n">
        <v>0</v>
      </c>
      <c r="V3210" t="n">
        <v>0</v>
      </c>
      <c r="W3210" t="n">
        <v>0</v>
      </c>
      <c r="X3210" s="6" t="n"/>
      <c r="Z3210" s="6" t="n">
        <v>50770</v>
      </c>
      <c r="AA3210" t="inlineStr">
        <is>
          <t>n.a.</t>
        </is>
      </c>
      <c r="AB3210" s="6" t="n">
        <v>50770</v>
      </c>
      <c r="AC3210" t="inlineStr"/>
      <c r="AD3210" s="6" t="n">
        <v>50617</v>
      </c>
    </row>
    <row r="3211">
      <c r="A3211" t="inlineStr">
        <is>
          <t>V100061</t>
        </is>
      </c>
      <c r="B3211" t="inlineStr">
        <is>
          <t>2025-0008</t>
        </is>
      </c>
      <c r="C3211" t="n">
        <v>305</v>
      </c>
      <c r="D3211" t="inlineStr"/>
      <c r="E3211" t="inlineStr">
        <is>
          <t>Rail Cargo Austria AG</t>
        </is>
      </c>
      <c r="F3211" t="inlineStr">
        <is>
          <t>WBA</t>
        </is>
      </c>
      <c r="G3211" t="inlineStr">
        <is>
          <t>EANOS_95</t>
        </is>
      </c>
      <c r="H3211" t="n">
        <v>0</v>
      </c>
      <c r="I3211" s="6" t="n">
        <v>0</v>
      </c>
      <c r="J3211" s="6" t="n">
        <v>0</v>
      </c>
      <c r="K3211" t="inlineStr">
        <is>
          <t>plan_deliver_newbuild</t>
        </is>
      </c>
      <c r="L3211" s="6" t="n">
        <v>46388</v>
      </c>
      <c r="M3211" s="6" t="n">
        <v>50770</v>
      </c>
      <c r="N3211" t="n">
        <v>5020</v>
      </c>
      <c r="O3211" s="6" t="n">
        <v>50770</v>
      </c>
      <c r="S3211" t="inlineStr">
        <is>
          <t>n.a.</t>
        </is>
      </c>
      <c r="T3211" s="6" t="n">
        <v>0</v>
      </c>
      <c r="U3211" s="6" t="n">
        <v>0</v>
      </c>
      <c r="V3211" t="n">
        <v>0</v>
      </c>
      <c r="W3211" t="n">
        <v>0</v>
      </c>
      <c r="X3211" s="6" t="n"/>
      <c r="Z3211" s="6" t="n">
        <v>50770</v>
      </c>
      <c r="AA3211" t="inlineStr">
        <is>
          <t>n.a.</t>
        </is>
      </c>
      <c r="AB3211" s="6" t="n">
        <v>50770</v>
      </c>
      <c r="AC3211" t="inlineStr"/>
      <c r="AD3211" s="6" t="n">
        <v>50617</v>
      </c>
    </row>
    <row r="3212">
      <c r="A3212" t="inlineStr">
        <is>
          <t>V100061</t>
        </is>
      </c>
      <c r="B3212" t="inlineStr">
        <is>
          <t>2025-0008</t>
        </is>
      </c>
      <c r="C3212" t="n">
        <v>306</v>
      </c>
      <c r="D3212" t="inlineStr"/>
      <c r="E3212" t="inlineStr">
        <is>
          <t>Rail Cargo Austria AG</t>
        </is>
      </c>
      <c r="F3212" t="inlineStr">
        <is>
          <t>WBA</t>
        </is>
      </c>
      <c r="G3212" t="inlineStr">
        <is>
          <t>EANOS_95</t>
        </is>
      </c>
      <c r="H3212" t="n">
        <v>0</v>
      </c>
      <c r="I3212" s="6" t="n">
        <v>0</v>
      </c>
      <c r="J3212" s="6" t="n">
        <v>0</v>
      </c>
      <c r="K3212" t="inlineStr">
        <is>
          <t>plan_deliver_newbuild</t>
        </is>
      </c>
      <c r="L3212" s="6" t="n">
        <v>46388</v>
      </c>
      <c r="M3212" s="6" t="n">
        <v>50770</v>
      </c>
      <c r="N3212" t="n">
        <v>5020</v>
      </c>
      <c r="O3212" s="6" t="n">
        <v>50770</v>
      </c>
      <c r="S3212" t="inlineStr">
        <is>
          <t>n.a.</t>
        </is>
      </c>
      <c r="T3212" s="6" t="n">
        <v>0</v>
      </c>
      <c r="U3212" s="6" t="n">
        <v>0</v>
      </c>
      <c r="V3212" t="n">
        <v>0</v>
      </c>
      <c r="W3212" t="n">
        <v>0</v>
      </c>
      <c r="X3212" s="6" t="n"/>
      <c r="Z3212" s="6" t="n">
        <v>50770</v>
      </c>
      <c r="AA3212" t="inlineStr">
        <is>
          <t>n.a.</t>
        </is>
      </c>
      <c r="AB3212" s="6" t="n">
        <v>50770</v>
      </c>
      <c r="AC3212" t="inlineStr"/>
      <c r="AD3212" s="6" t="n">
        <v>50617</v>
      </c>
    </row>
    <row r="3213">
      <c r="A3213" t="inlineStr">
        <is>
          <t>V100061</t>
        </is>
      </c>
      <c r="B3213" t="inlineStr">
        <is>
          <t>2025-0008</t>
        </is>
      </c>
      <c r="C3213" t="n">
        <v>307</v>
      </c>
      <c r="D3213" t="inlineStr"/>
      <c r="E3213" t="inlineStr">
        <is>
          <t>Rail Cargo Austria AG</t>
        </is>
      </c>
      <c r="F3213" t="inlineStr">
        <is>
          <t>WBA</t>
        </is>
      </c>
      <c r="G3213" t="inlineStr">
        <is>
          <t>EANOS_95</t>
        </is>
      </c>
      <c r="H3213" t="n">
        <v>0</v>
      </c>
      <c r="I3213" s="6" t="n">
        <v>0</v>
      </c>
      <c r="J3213" s="6" t="n">
        <v>0</v>
      </c>
      <c r="K3213" t="inlineStr">
        <is>
          <t>plan_deliver_newbuild</t>
        </is>
      </c>
      <c r="L3213" s="6" t="n">
        <v>46388</v>
      </c>
      <c r="M3213" s="6" t="n">
        <v>50770</v>
      </c>
      <c r="N3213" t="n">
        <v>5020</v>
      </c>
      <c r="O3213" s="6" t="n">
        <v>50770</v>
      </c>
      <c r="S3213" t="inlineStr">
        <is>
          <t>n.a.</t>
        </is>
      </c>
      <c r="T3213" s="6" t="n">
        <v>0</v>
      </c>
      <c r="U3213" s="6" t="n">
        <v>0</v>
      </c>
      <c r="V3213" t="n">
        <v>0</v>
      </c>
      <c r="W3213" t="n">
        <v>0</v>
      </c>
      <c r="X3213" s="6" t="n"/>
      <c r="Z3213" s="6" t="n">
        <v>50770</v>
      </c>
      <c r="AA3213" t="inlineStr">
        <is>
          <t>n.a.</t>
        </is>
      </c>
      <c r="AB3213" s="6" t="n">
        <v>50770</v>
      </c>
      <c r="AC3213" t="inlineStr"/>
      <c r="AD3213" s="6" t="n">
        <v>50617</v>
      </c>
    </row>
    <row r="3214">
      <c r="A3214" t="inlineStr">
        <is>
          <t>V100061</t>
        </is>
      </c>
      <c r="B3214" t="inlineStr">
        <is>
          <t>2025-0008</t>
        </is>
      </c>
      <c r="C3214" t="n">
        <v>308</v>
      </c>
      <c r="D3214" t="inlineStr"/>
      <c r="E3214" t="inlineStr">
        <is>
          <t>Rail Cargo Austria AG</t>
        </is>
      </c>
      <c r="F3214" t="inlineStr">
        <is>
          <t>WBA</t>
        </is>
      </c>
      <c r="G3214" t="inlineStr">
        <is>
          <t>EANOS_95</t>
        </is>
      </c>
      <c r="H3214" t="n">
        <v>0</v>
      </c>
      <c r="I3214" s="6" t="n">
        <v>0</v>
      </c>
      <c r="J3214" s="6" t="n">
        <v>0</v>
      </c>
      <c r="K3214" t="inlineStr">
        <is>
          <t>plan_deliver_newbuild</t>
        </is>
      </c>
      <c r="L3214" s="6" t="n">
        <v>46388</v>
      </c>
      <c r="M3214" s="6" t="n">
        <v>50770</v>
      </c>
      <c r="N3214" t="n">
        <v>5020</v>
      </c>
      <c r="O3214" s="6" t="n">
        <v>50770</v>
      </c>
      <c r="S3214" t="inlineStr">
        <is>
          <t>n.a.</t>
        </is>
      </c>
      <c r="T3214" s="6" t="n">
        <v>0</v>
      </c>
      <c r="U3214" s="6" t="n">
        <v>0</v>
      </c>
      <c r="V3214" t="n">
        <v>0</v>
      </c>
      <c r="W3214" t="n">
        <v>0</v>
      </c>
      <c r="X3214" s="6" t="n"/>
      <c r="Z3214" s="6" t="n">
        <v>50770</v>
      </c>
      <c r="AA3214" t="inlineStr">
        <is>
          <t>n.a.</t>
        </is>
      </c>
      <c r="AB3214" s="6" t="n">
        <v>50770</v>
      </c>
      <c r="AC3214" t="inlineStr"/>
      <c r="AD3214" s="6" t="n">
        <v>50617</v>
      </c>
    </row>
    <row r="3215">
      <c r="A3215" t="inlineStr">
        <is>
          <t>V100061</t>
        </is>
      </c>
      <c r="B3215" t="inlineStr">
        <is>
          <t>2025-0008</t>
        </is>
      </c>
      <c r="C3215" t="n">
        <v>309</v>
      </c>
      <c r="D3215" t="inlineStr"/>
      <c r="E3215" t="inlineStr">
        <is>
          <t>Rail Cargo Austria AG</t>
        </is>
      </c>
      <c r="F3215" t="inlineStr">
        <is>
          <t>WBA</t>
        </is>
      </c>
      <c r="G3215" t="inlineStr">
        <is>
          <t>EANOS_95</t>
        </is>
      </c>
      <c r="H3215" t="n">
        <v>0</v>
      </c>
      <c r="I3215" s="6" t="n">
        <v>0</v>
      </c>
      <c r="J3215" s="6" t="n">
        <v>0</v>
      </c>
      <c r="K3215" t="inlineStr">
        <is>
          <t>plan_deliver_newbuild</t>
        </is>
      </c>
      <c r="L3215" s="6" t="n">
        <v>46388</v>
      </c>
      <c r="M3215" s="6" t="n">
        <v>50770</v>
      </c>
      <c r="N3215" t="n">
        <v>5020</v>
      </c>
      <c r="O3215" s="6" t="n">
        <v>50770</v>
      </c>
      <c r="S3215" t="inlineStr">
        <is>
          <t>n.a.</t>
        </is>
      </c>
      <c r="T3215" s="6" t="n">
        <v>0</v>
      </c>
      <c r="U3215" s="6" t="n">
        <v>0</v>
      </c>
      <c r="V3215" t="n">
        <v>0</v>
      </c>
      <c r="W3215" t="n">
        <v>0</v>
      </c>
      <c r="X3215" s="6" t="n"/>
      <c r="Z3215" s="6" t="n">
        <v>50770</v>
      </c>
      <c r="AA3215" t="inlineStr">
        <is>
          <t>n.a.</t>
        </is>
      </c>
      <c r="AB3215" s="6" t="n">
        <v>50770</v>
      </c>
      <c r="AC3215" t="inlineStr"/>
      <c r="AD3215" s="6" t="n">
        <v>50617</v>
      </c>
    </row>
    <row r="3216">
      <c r="A3216" t="inlineStr">
        <is>
          <t>V100061</t>
        </is>
      </c>
      <c r="B3216" t="inlineStr">
        <is>
          <t>2025-0008</t>
        </is>
      </c>
      <c r="C3216" t="n">
        <v>310</v>
      </c>
      <c r="D3216" t="inlineStr"/>
      <c r="E3216" t="inlineStr">
        <is>
          <t>Rail Cargo Austria AG</t>
        </is>
      </c>
      <c r="F3216" t="inlineStr">
        <is>
          <t>WBA</t>
        </is>
      </c>
      <c r="G3216" t="inlineStr">
        <is>
          <t>EANOS_95</t>
        </is>
      </c>
      <c r="H3216" t="n">
        <v>0</v>
      </c>
      <c r="I3216" s="6" t="n">
        <v>0</v>
      </c>
      <c r="J3216" s="6" t="n">
        <v>0</v>
      </c>
      <c r="K3216" t="inlineStr">
        <is>
          <t>plan_deliver_newbuild</t>
        </is>
      </c>
      <c r="L3216" s="6" t="n">
        <v>46388</v>
      </c>
      <c r="M3216" s="6" t="n">
        <v>50770</v>
      </c>
      <c r="N3216" t="n">
        <v>5020</v>
      </c>
      <c r="O3216" s="6" t="n">
        <v>50770</v>
      </c>
      <c r="S3216" t="inlineStr">
        <is>
          <t>n.a.</t>
        </is>
      </c>
      <c r="T3216" s="6" t="n">
        <v>0</v>
      </c>
      <c r="U3216" s="6" t="n">
        <v>0</v>
      </c>
      <c r="V3216" t="n">
        <v>0</v>
      </c>
      <c r="W3216" t="n">
        <v>0</v>
      </c>
      <c r="X3216" s="6" t="n"/>
      <c r="Z3216" s="6" t="n">
        <v>50770</v>
      </c>
      <c r="AA3216" t="inlineStr">
        <is>
          <t>n.a.</t>
        </is>
      </c>
      <c r="AB3216" s="6" t="n">
        <v>50770</v>
      </c>
      <c r="AC3216" t="inlineStr"/>
      <c r="AD3216" s="6" t="n">
        <v>50617</v>
      </c>
    </row>
    <row r="3217">
      <c r="A3217" t="inlineStr">
        <is>
          <t>V100061</t>
        </is>
      </c>
      <c r="B3217" t="inlineStr">
        <is>
          <t>2025-0008</t>
        </is>
      </c>
      <c r="C3217" t="n">
        <v>311</v>
      </c>
      <c r="D3217" t="inlineStr"/>
      <c r="E3217" t="inlineStr">
        <is>
          <t>Rail Cargo Austria AG</t>
        </is>
      </c>
      <c r="F3217" t="inlineStr">
        <is>
          <t>WBA</t>
        </is>
      </c>
      <c r="G3217" t="inlineStr">
        <is>
          <t>EANOS_95</t>
        </is>
      </c>
      <c r="H3217" t="n">
        <v>0</v>
      </c>
      <c r="I3217" s="6" t="n">
        <v>0</v>
      </c>
      <c r="J3217" s="6" t="n">
        <v>0</v>
      </c>
      <c r="K3217" t="inlineStr">
        <is>
          <t>plan_deliver_newbuild</t>
        </is>
      </c>
      <c r="L3217" s="6" t="n">
        <v>46388</v>
      </c>
      <c r="M3217" s="6" t="n">
        <v>50770</v>
      </c>
      <c r="N3217" t="n">
        <v>5020</v>
      </c>
      <c r="O3217" s="6" t="n">
        <v>50770</v>
      </c>
      <c r="S3217" t="inlineStr">
        <is>
          <t>n.a.</t>
        </is>
      </c>
      <c r="T3217" s="6" t="n">
        <v>0</v>
      </c>
      <c r="U3217" s="6" t="n">
        <v>0</v>
      </c>
      <c r="V3217" t="n">
        <v>0</v>
      </c>
      <c r="W3217" t="n">
        <v>0</v>
      </c>
      <c r="X3217" s="6" t="n"/>
      <c r="Z3217" s="6" t="n">
        <v>50770</v>
      </c>
      <c r="AA3217" t="inlineStr">
        <is>
          <t>n.a.</t>
        </is>
      </c>
      <c r="AB3217" s="6" t="n">
        <v>50770</v>
      </c>
      <c r="AC3217" t="inlineStr"/>
      <c r="AD3217" s="6" t="n">
        <v>50617</v>
      </c>
    </row>
    <row r="3218">
      <c r="A3218" t="inlineStr">
        <is>
          <t>V100061</t>
        </is>
      </c>
      <c r="B3218" t="inlineStr">
        <is>
          <t>2025-0008</t>
        </is>
      </c>
      <c r="C3218" t="n">
        <v>312</v>
      </c>
      <c r="D3218" t="inlineStr"/>
      <c r="E3218" t="inlineStr">
        <is>
          <t>Rail Cargo Austria AG</t>
        </is>
      </c>
      <c r="F3218" t="inlineStr">
        <is>
          <t>WBA</t>
        </is>
      </c>
      <c r="G3218" t="inlineStr">
        <is>
          <t>EANOS_95</t>
        </is>
      </c>
      <c r="H3218" t="n">
        <v>0</v>
      </c>
      <c r="I3218" s="6" t="n">
        <v>0</v>
      </c>
      <c r="J3218" s="6" t="n">
        <v>0</v>
      </c>
      <c r="K3218" t="inlineStr">
        <is>
          <t>plan_deliver_newbuild</t>
        </is>
      </c>
      <c r="L3218" s="6" t="n">
        <v>46388</v>
      </c>
      <c r="M3218" s="6" t="n">
        <v>50770</v>
      </c>
      <c r="N3218" t="n">
        <v>5020</v>
      </c>
      <c r="O3218" s="6" t="n">
        <v>50770</v>
      </c>
      <c r="S3218" t="inlineStr">
        <is>
          <t>n.a.</t>
        </is>
      </c>
      <c r="T3218" s="6" t="n">
        <v>0</v>
      </c>
      <c r="U3218" s="6" t="n">
        <v>0</v>
      </c>
      <c r="V3218" t="n">
        <v>0</v>
      </c>
      <c r="W3218" t="n">
        <v>0</v>
      </c>
      <c r="X3218" s="6" t="n"/>
      <c r="Z3218" s="6" t="n">
        <v>50770</v>
      </c>
      <c r="AA3218" t="inlineStr">
        <is>
          <t>n.a.</t>
        </is>
      </c>
      <c r="AB3218" s="6" t="n">
        <v>50770</v>
      </c>
      <c r="AC3218" t="inlineStr"/>
      <c r="AD3218" s="6" t="n">
        <v>50617</v>
      </c>
    </row>
    <row r="3219">
      <c r="A3219" t="inlineStr">
        <is>
          <t>V100061</t>
        </is>
      </c>
      <c r="B3219" t="inlineStr">
        <is>
          <t>2025-0008</t>
        </is>
      </c>
      <c r="C3219" t="n">
        <v>313</v>
      </c>
      <c r="D3219" t="inlineStr"/>
      <c r="E3219" t="inlineStr">
        <is>
          <t>Rail Cargo Austria AG</t>
        </is>
      </c>
      <c r="F3219" t="inlineStr">
        <is>
          <t>WBA</t>
        </is>
      </c>
      <c r="G3219" t="inlineStr">
        <is>
          <t>EANOS_95</t>
        </is>
      </c>
      <c r="H3219" t="n">
        <v>0</v>
      </c>
      <c r="I3219" s="6" t="n">
        <v>0</v>
      </c>
      <c r="J3219" s="6" t="n">
        <v>0</v>
      </c>
      <c r="K3219" t="inlineStr">
        <is>
          <t>plan_deliver_newbuild</t>
        </is>
      </c>
      <c r="L3219" s="6" t="n">
        <v>46388</v>
      </c>
      <c r="M3219" s="6" t="n">
        <v>50770</v>
      </c>
      <c r="N3219" t="n">
        <v>5020</v>
      </c>
      <c r="O3219" s="6" t="n">
        <v>50770</v>
      </c>
      <c r="S3219" t="inlineStr">
        <is>
          <t>n.a.</t>
        </is>
      </c>
      <c r="T3219" s="6" t="n">
        <v>0</v>
      </c>
      <c r="U3219" s="6" t="n">
        <v>0</v>
      </c>
      <c r="V3219" t="n">
        <v>0</v>
      </c>
      <c r="W3219" t="n">
        <v>0</v>
      </c>
      <c r="X3219" s="6" t="n"/>
      <c r="Z3219" s="6" t="n">
        <v>50770</v>
      </c>
      <c r="AA3219" t="inlineStr">
        <is>
          <t>n.a.</t>
        </is>
      </c>
      <c r="AB3219" s="6" t="n">
        <v>50770</v>
      </c>
      <c r="AC3219" t="inlineStr"/>
      <c r="AD3219" s="6" t="n">
        <v>50617</v>
      </c>
    </row>
    <row r="3220">
      <c r="A3220" t="inlineStr">
        <is>
          <t>V100061</t>
        </is>
      </c>
      <c r="B3220" t="inlineStr">
        <is>
          <t>2025-0008</t>
        </is>
      </c>
      <c r="C3220" t="n">
        <v>314</v>
      </c>
      <c r="D3220" t="inlineStr"/>
      <c r="E3220" t="inlineStr">
        <is>
          <t>Rail Cargo Austria AG</t>
        </is>
      </c>
      <c r="F3220" t="inlineStr">
        <is>
          <t>WBA</t>
        </is>
      </c>
      <c r="G3220" t="inlineStr">
        <is>
          <t>EANOS_95</t>
        </is>
      </c>
      <c r="H3220" t="n">
        <v>0</v>
      </c>
      <c r="I3220" s="6" t="n">
        <v>0</v>
      </c>
      <c r="J3220" s="6" t="n">
        <v>0</v>
      </c>
      <c r="K3220" t="inlineStr">
        <is>
          <t>plan_deliver_newbuild</t>
        </is>
      </c>
      <c r="L3220" s="6" t="n">
        <v>46388</v>
      </c>
      <c r="M3220" s="6" t="n">
        <v>50770</v>
      </c>
      <c r="N3220" t="n">
        <v>5020</v>
      </c>
      <c r="O3220" s="6" t="n">
        <v>50770</v>
      </c>
      <c r="S3220" t="inlineStr">
        <is>
          <t>n.a.</t>
        </is>
      </c>
      <c r="T3220" s="6" t="n">
        <v>0</v>
      </c>
      <c r="U3220" s="6" t="n">
        <v>0</v>
      </c>
      <c r="V3220" t="n">
        <v>0</v>
      </c>
      <c r="W3220" t="n">
        <v>0</v>
      </c>
      <c r="X3220" s="6" t="n"/>
      <c r="Z3220" s="6" t="n">
        <v>50770</v>
      </c>
      <c r="AA3220" t="inlineStr">
        <is>
          <t>n.a.</t>
        </is>
      </c>
      <c r="AB3220" s="6" t="n">
        <v>50770</v>
      </c>
      <c r="AC3220" t="inlineStr"/>
      <c r="AD3220" s="6" t="n">
        <v>50617</v>
      </c>
    </row>
    <row r="3221">
      <c r="A3221" t="inlineStr">
        <is>
          <t>V100061</t>
        </is>
      </c>
      <c r="B3221" t="inlineStr">
        <is>
          <t>2025-0008</t>
        </is>
      </c>
      <c r="C3221" t="n">
        <v>315</v>
      </c>
      <c r="D3221" t="inlineStr"/>
      <c r="E3221" t="inlineStr">
        <is>
          <t>Rail Cargo Austria AG</t>
        </is>
      </c>
      <c r="F3221" t="inlineStr">
        <is>
          <t>WBA</t>
        </is>
      </c>
      <c r="G3221" t="inlineStr">
        <is>
          <t>EANOS_95</t>
        </is>
      </c>
      <c r="H3221" t="n">
        <v>0</v>
      </c>
      <c r="I3221" s="6" t="n">
        <v>0</v>
      </c>
      <c r="J3221" s="6" t="n">
        <v>0</v>
      </c>
      <c r="K3221" t="inlineStr">
        <is>
          <t>plan_deliver_newbuild</t>
        </is>
      </c>
      <c r="L3221" s="6" t="n">
        <v>46388</v>
      </c>
      <c r="M3221" s="6" t="n">
        <v>50770</v>
      </c>
      <c r="N3221" t="n">
        <v>5020</v>
      </c>
      <c r="O3221" s="6" t="n">
        <v>50770</v>
      </c>
      <c r="S3221" t="inlineStr">
        <is>
          <t>n.a.</t>
        </is>
      </c>
      <c r="T3221" s="6" t="n">
        <v>0</v>
      </c>
      <c r="U3221" s="6" t="n">
        <v>0</v>
      </c>
      <c r="V3221" t="n">
        <v>0</v>
      </c>
      <c r="W3221" t="n">
        <v>0</v>
      </c>
      <c r="X3221" s="6" t="n"/>
      <c r="Z3221" s="6" t="n">
        <v>50770</v>
      </c>
      <c r="AA3221" t="inlineStr">
        <is>
          <t>n.a.</t>
        </is>
      </c>
      <c r="AB3221" s="6" t="n">
        <v>50770</v>
      </c>
      <c r="AC3221" t="inlineStr"/>
      <c r="AD3221" s="6" t="n">
        <v>50617</v>
      </c>
    </row>
    <row r="3222">
      <c r="A3222" t="inlineStr">
        <is>
          <t>V100061</t>
        </is>
      </c>
      <c r="B3222" t="inlineStr">
        <is>
          <t>2025-0008</t>
        </is>
      </c>
      <c r="C3222" t="n">
        <v>316</v>
      </c>
      <c r="D3222" t="inlineStr"/>
      <c r="E3222" t="inlineStr">
        <is>
          <t>Rail Cargo Austria AG</t>
        </is>
      </c>
      <c r="F3222" t="inlineStr">
        <is>
          <t>WBA</t>
        </is>
      </c>
      <c r="G3222" t="inlineStr">
        <is>
          <t>EANOS_95</t>
        </is>
      </c>
      <c r="H3222" t="n">
        <v>0</v>
      </c>
      <c r="I3222" s="6" t="n">
        <v>0</v>
      </c>
      <c r="J3222" s="6" t="n">
        <v>0</v>
      </c>
      <c r="K3222" t="inlineStr">
        <is>
          <t>plan_deliver_newbuild</t>
        </is>
      </c>
      <c r="L3222" s="6" t="n">
        <v>46388</v>
      </c>
      <c r="M3222" s="6" t="n">
        <v>50770</v>
      </c>
      <c r="N3222" t="n">
        <v>5020</v>
      </c>
      <c r="O3222" s="6" t="n">
        <v>50770</v>
      </c>
      <c r="S3222" t="inlineStr">
        <is>
          <t>n.a.</t>
        </is>
      </c>
      <c r="T3222" s="6" t="n">
        <v>0</v>
      </c>
      <c r="U3222" s="6" t="n">
        <v>0</v>
      </c>
      <c r="V3222" t="n">
        <v>0</v>
      </c>
      <c r="W3222" t="n">
        <v>0</v>
      </c>
      <c r="X3222" s="6" t="n"/>
      <c r="Z3222" s="6" t="n">
        <v>50770</v>
      </c>
      <c r="AA3222" t="inlineStr">
        <is>
          <t>n.a.</t>
        </is>
      </c>
      <c r="AB3222" s="6" t="n">
        <v>50770</v>
      </c>
      <c r="AC3222" t="inlineStr"/>
      <c r="AD3222" s="6" t="n">
        <v>50617</v>
      </c>
    </row>
    <row r="3223">
      <c r="A3223" t="inlineStr">
        <is>
          <t>V100061</t>
        </is>
      </c>
      <c r="B3223" t="inlineStr">
        <is>
          <t>2025-0008</t>
        </is>
      </c>
      <c r="C3223" t="n">
        <v>317</v>
      </c>
      <c r="D3223" t="inlineStr"/>
      <c r="E3223" t="inlineStr">
        <is>
          <t>Rail Cargo Austria AG</t>
        </is>
      </c>
      <c r="F3223" t="inlineStr">
        <is>
          <t>WBA</t>
        </is>
      </c>
      <c r="G3223" t="inlineStr">
        <is>
          <t>EANOS_95</t>
        </is>
      </c>
      <c r="H3223" t="n">
        <v>0</v>
      </c>
      <c r="I3223" s="6" t="n">
        <v>0</v>
      </c>
      <c r="J3223" s="6" t="n">
        <v>0</v>
      </c>
      <c r="K3223" t="inlineStr">
        <is>
          <t>plan_deliver_newbuild</t>
        </is>
      </c>
      <c r="L3223" s="6" t="n">
        <v>46388</v>
      </c>
      <c r="M3223" s="6" t="n">
        <v>50770</v>
      </c>
      <c r="N3223" t="n">
        <v>5020</v>
      </c>
      <c r="O3223" s="6" t="n">
        <v>50770</v>
      </c>
      <c r="S3223" t="inlineStr">
        <is>
          <t>n.a.</t>
        </is>
      </c>
      <c r="T3223" s="6" t="n">
        <v>0</v>
      </c>
      <c r="U3223" s="6" t="n">
        <v>0</v>
      </c>
      <c r="V3223" t="n">
        <v>0</v>
      </c>
      <c r="W3223" t="n">
        <v>0</v>
      </c>
      <c r="X3223" s="6" t="n"/>
      <c r="Z3223" s="6" t="n">
        <v>50770</v>
      </c>
      <c r="AA3223" t="inlineStr">
        <is>
          <t>n.a.</t>
        </is>
      </c>
      <c r="AB3223" s="6" t="n">
        <v>50770</v>
      </c>
      <c r="AC3223" t="inlineStr"/>
      <c r="AD3223" s="6" t="n">
        <v>50617</v>
      </c>
    </row>
    <row r="3224">
      <c r="A3224" t="inlineStr">
        <is>
          <t>V100061</t>
        </is>
      </c>
      <c r="B3224" t="inlineStr">
        <is>
          <t>2025-0008</t>
        </is>
      </c>
      <c r="C3224" t="n">
        <v>318</v>
      </c>
      <c r="D3224" t="inlineStr"/>
      <c r="E3224" t="inlineStr">
        <is>
          <t>Rail Cargo Austria AG</t>
        </is>
      </c>
      <c r="F3224" t="inlineStr">
        <is>
          <t>WBA</t>
        </is>
      </c>
      <c r="G3224" t="inlineStr">
        <is>
          <t>EANOS_95</t>
        </is>
      </c>
      <c r="H3224" t="n">
        <v>0</v>
      </c>
      <c r="I3224" s="6" t="n">
        <v>0</v>
      </c>
      <c r="J3224" s="6" t="n">
        <v>0</v>
      </c>
      <c r="K3224" t="inlineStr">
        <is>
          <t>plan_deliver_newbuild</t>
        </is>
      </c>
      <c r="L3224" s="6" t="n">
        <v>46388</v>
      </c>
      <c r="M3224" s="6" t="n">
        <v>50770</v>
      </c>
      <c r="N3224" t="n">
        <v>5020</v>
      </c>
      <c r="O3224" s="6" t="n">
        <v>50770</v>
      </c>
      <c r="S3224" t="inlineStr">
        <is>
          <t>n.a.</t>
        </is>
      </c>
      <c r="T3224" s="6" t="n">
        <v>0</v>
      </c>
      <c r="U3224" s="6" t="n">
        <v>0</v>
      </c>
      <c r="V3224" t="n">
        <v>0</v>
      </c>
      <c r="W3224" t="n">
        <v>0</v>
      </c>
      <c r="X3224" s="6" t="n"/>
      <c r="Z3224" s="6" t="n">
        <v>50770</v>
      </c>
      <c r="AA3224" t="inlineStr">
        <is>
          <t>n.a.</t>
        </is>
      </c>
      <c r="AB3224" s="6" t="n">
        <v>50770</v>
      </c>
      <c r="AC3224" t="inlineStr"/>
      <c r="AD3224" s="6" t="n">
        <v>50617</v>
      </c>
    </row>
    <row r="3225">
      <c r="A3225" t="inlineStr">
        <is>
          <t>V100061</t>
        </is>
      </c>
      <c r="B3225" t="inlineStr">
        <is>
          <t>2025-0008</t>
        </is>
      </c>
      <c r="C3225" t="n">
        <v>319</v>
      </c>
      <c r="D3225" t="inlineStr"/>
      <c r="E3225" t="inlineStr">
        <is>
          <t>Rail Cargo Austria AG</t>
        </is>
      </c>
      <c r="F3225" t="inlineStr">
        <is>
          <t>WBA</t>
        </is>
      </c>
      <c r="G3225" t="inlineStr">
        <is>
          <t>EANOS_95</t>
        </is>
      </c>
      <c r="H3225" t="n">
        <v>0</v>
      </c>
      <c r="I3225" s="6" t="n">
        <v>0</v>
      </c>
      <c r="J3225" s="6" t="n">
        <v>0</v>
      </c>
      <c r="K3225" t="inlineStr">
        <is>
          <t>plan_deliver_newbuild</t>
        </is>
      </c>
      <c r="L3225" s="6" t="n">
        <v>46388</v>
      </c>
      <c r="M3225" s="6" t="n">
        <v>50770</v>
      </c>
      <c r="N3225" t="n">
        <v>5020</v>
      </c>
      <c r="O3225" s="6" t="n">
        <v>50770</v>
      </c>
      <c r="S3225" t="inlineStr">
        <is>
          <t>n.a.</t>
        </is>
      </c>
      <c r="T3225" s="6" t="n">
        <v>0</v>
      </c>
      <c r="U3225" s="6" t="n">
        <v>0</v>
      </c>
      <c r="V3225" t="n">
        <v>0</v>
      </c>
      <c r="W3225" t="n">
        <v>0</v>
      </c>
      <c r="X3225" s="6" t="n"/>
      <c r="Z3225" s="6" t="n">
        <v>50770</v>
      </c>
      <c r="AA3225" t="inlineStr">
        <is>
          <t>n.a.</t>
        </is>
      </c>
      <c r="AB3225" s="6" t="n">
        <v>50770</v>
      </c>
      <c r="AC3225" t="inlineStr"/>
      <c r="AD3225" s="6" t="n">
        <v>50617</v>
      </c>
    </row>
    <row r="3226">
      <c r="A3226" t="inlineStr">
        <is>
          <t>V100061</t>
        </is>
      </c>
      <c r="B3226" t="inlineStr">
        <is>
          <t>2025-0008</t>
        </is>
      </c>
      <c r="C3226" t="n">
        <v>320</v>
      </c>
      <c r="D3226" t="inlineStr"/>
      <c r="E3226" t="inlineStr">
        <is>
          <t>Rail Cargo Austria AG</t>
        </is>
      </c>
      <c r="F3226" t="inlineStr">
        <is>
          <t>WBA</t>
        </is>
      </c>
      <c r="G3226" t="inlineStr">
        <is>
          <t>EANOS_95</t>
        </is>
      </c>
      <c r="H3226" t="n">
        <v>0</v>
      </c>
      <c r="I3226" s="6" t="n">
        <v>0</v>
      </c>
      <c r="J3226" s="6" t="n">
        <v>0</v>
      </c>
      <c r="K3226" t="inlineStr">
        <is>
          <t>plan_deliver_newbuild</t>
        </is>
      </c>
      <c r="L3226" s="6" t="n">
        <v>46388</v>
      </c>
      <c r="M3226" s="6" t="n">
        <v>50770</v>
      </c>
      <c r="N3226" t="n">
        <v>5020</v>
      </c>
      <c r="O3226" s="6" t="n">
        <v>50770</v>
      </c>
      <c r="S3226" t="inlineStr">
        <is>
          <t>n.a.</t>
        </is>
      </c>
      <c r="T3226" s="6" t="n">
        <v>0</v>
      </c>
      <c r="U3226" s="6" t="n">
        <v>0</v>
      </c>
      <c r="V3226" t="n">
        <v>0</v>
      </c>
      <c r="W3226" t="n">
        <v>0</v>
      </c>
      <c r="X3226" s="6" t="n"/>
      <c r="Z3226" s="6" t="n">
        <v>50770</v>
      </c>
      <c r="AA3226" t="inlineStr">
        <is>
          <t>n.a.</t>
        </is>
      </c>
      <c r="AB3226" s="6" t="n">
        <v>50770</v>
      </c>
      <c r="AC3226" t="inlineStr"/>
      <c r="AD3226" s="6" t="n">
        <v>50617</v>
      </c>
    </row>
    <row r="3227">
      <c r="A3227" t="inlineStr">
        <is>
          <t>V100061</t>
        </is>
      </c>
      <c r="B3227" t="inlineStr">
        <is>
          <t>2025-0008</t>
        </is>
      </c>
      <c r="C3227" t="n">
        <v>321</v>
      </c>
      <c r="D3227" t="inlineStr"/>
      <c r="E3227" t="inlineStr">
        <is>
          <t>Rail Cargo Austria AG</t>
        </is>
      </c>
      <c r="F3227" t="inlineStr">
        <is>
          <t>WBA</t>
        </is>
      </c>
      <c r="G3227" t="inlineStr">
        <is>
          <t>EANOS_95</t>
        </is>
      </c>
      <c r="H3227" t="n">
        <v>0</v>
      </c>
      <c r="I3227" s="6" t="n">
        <v>0</v>
      </c>
      <c r="J3227" s="6" t="n">
        <v>0</v>
      </c>
      <c r="K3227" t="inlineStr">
        <is>
          <t>plan_deliver_newbuild</t>
        </is>
      </c>
      <c r="L3227" s="6" t="n">
        <v>46388</v>
      </c>
      <c r="M3227" s="6" t="n">
        <v>50770</v>
      </c>
      <c r="N3227" t="n">
        <v>5020</v>
      </c>
      <c r="O3227" s="6" t="n">
        <v>50770</v>
      </c>
      <c r="S3227" t="inlineStr">
        <is>
          <t>n.a.</t>
        </is>
      </c>
      <c r="T3227" s="6" t="n">
        <v>0</v>
      </c>
      <c r="U3227" s="6" t="n">
        <v>0</v>
      </c>
      <c r="V3227" t="n">
        <v>0</v>
      </c>
      <c r="W3227" t="n">
        <v>0</v>
      </c>
      <c r="X3227" s="6" t="n"/>
      <c r="Z3227" s="6" t="n">
        <v>50770</v>
      </c>
      <c r="AA3227" t="inlineStr">
        <is>
          <t>n.a.</t>
        </is>
      </c>
      <c r="AB3227" s="6" t="n">
        <v>50770</v>
      </c>
      <c r="AC3227" t="inlineStr"/>
      <c r="AD3227" s="6" t="n">
        <v>50617</v>
      </c>
    </row>
    <row r="3228">
      <c r="A3228" t="inlineStr">
        <is>
          <t>V100061</t>
        </is>
      </c>
      <c r="B3228" t="inlineStr">
        <is>
          <t>2025-0008</t>
        </is>
      </c>
      <c r="C3228" t="n">
        <v>322</v>
      </c>
      <c r="D3228" t="inlineStr"/>
      <c r="E3228" t="inlineStr">
        <is>
          <t>Rail Cargo Austria AG</t>
        </is>
      </c>
      <c r="F3228" t="inlineStr">
        <is>
          <t>WBA</t>
        </is>
      </c>
      <c r="G3228" t="inlineStr">
        <is>
          <t>EANOS_95</t>
        </is>
      </c>
      <c r="H3228" t="n">
        <v>0</v>
      </c>
      <c r="I3228" s="6" t="n">
        <v>0</v>
      </c>
      <c r="J3228" s="6" t="n">
        <v>0</v>
      </c>
      <c r="K3228" t="inlineStr">
        <is>
          <t>plan_deliver_newbuild</t>
        </is>
      </c>
      <c r="L3228" s="6" t="n">
        <v>46388</v>
      </c>
      <c r="M3228" s="6" t="n">
        <v>50770</v>
      </c>
      <c r="N3228" t="n">
        <v>5020</v>
      </c>
      <c r="O3228" s="6" t="n">
        <v>50770</v>
      </c>
      <c r="S3228" t="inlineStr">
        <is>
          <t>n.a.</t>
        </is>
      </c>
      <c r="T3228" s="6" t="n">
        <v>0</v>
      </c>
      <c r="U3228" s="6" t="n">
        <v>0</v>
      </c>
      <c r="V3228" t="n">
        <v>0</v>
      </c>
      <c r="W3228" t="n">
        <v>0</v>
      </c>
      <c r="X3228" s="6" t="n"/>
      <c r="Z3228" s="6" t="n">
        <v>50770</v>
      </c>
      <c r="AA3228" t="inlineStr">
        <is>
          <t>n.a.</t>
        </is>
      </c>
      <c r="AB3228" s="6" t="n">
        <v>50770</v>
      </c>
      <c r="AC3228" t="inlineStr"/>
      <c r="AD3228" s="6" t="n">
        <v>50617</v>
      </c>
    </row>
    <row r="3229">
      <c r="A3229" t="inlineStr">
        <is>
          <t>V100061</t>
        </is>
      </c>
      <c r="B3229" t="inlineStr">
        <is>
          <t>2025-0008</t>
        </is>
      </c>
      <c r="C3229" t="n">
        <v>323</v>
      </c>
      <c r="D3229" t="inlineStr"/>
      <c r="E3229" t="inlineStr">
        <is>
          <t>Rail Cargo Austria AG</t>
        </is>
      </c>
      <c r="F3229" t="inlineStr">
        <is>
          <t>WBA</t>
        </is>
      </c>
      <c r="G3229" t="inlineStr">
        <is>
          <t>EANOS_95</t>
        </is>
      </c>
      <c r="H3229" t="n">
        <v>0</v>
      </c>
      <c r="I3229" s="6" t="n">
        <v>0</v>
      </c>
      <c r="J3229" s="6" t="n">
        <v>0</v>
      </c>
      <c r="K3229" t="inlineStr">
        <is>
          <t>plan_deliver_newbuild</t>
        </is>
      </c>
      <c r="L3229" s="6" t="n">
        <v>46388</v>
      </c>
      <c r="M3229" s="6" t="n">
        <v>50770</v>
      </c>
      <c r="N3229" t="n">
        <v>5020</v>
      </c>
      <c r="O3229" s="6" t="n">
        <v>50770</v>
      </c>
      <c r="S3229" t="inlineStr">
        <is>
          <t>n.a.</t>
        </is>
      </c>
      <c r="T3229" s="6" t="n">
        <v>0</v>
      </c>
      <c r="U3229" s="6" t="n">
        <v>0</v>
      </c>
      <c r="V3229" t="n">
        <v>0</v>
      </c>
      <c r="W3229" t="n">
        <v>0</v>
      </c>
      <c r="X3229" s="6" t="n"/>
      <c r="Z3229" s="6" t="n">
        <v>50770</v>
      </c>
      <c r="AA3229" t="inlineStr">
        <is>
          <t>n.a.</t>
        </is>
      </c>
      <c r="AB3229" s="6" t="n">
        <v>50770</v>
      </c>
      <c r="AC3229" t="inlineStr"/>
      <c r="AD3229" s="6" t="n">
        <v>50617</v>
      </c>
    </row>
    <row r="3230">
      <c r="A3230" t="inlineStr">
        <is>
          <t>V100061</t>
        </is>
      </c>
      <c r="B3230" t="inlineStr">
        <is>
          <t>2025-0008</t>
        </is>
      </c>
      <c r="C3230" t="n">
        <v>324</v>
      </c>
      <c r="D3230" t="inlineStr"/>
      <c r="E3230" t="inlineStr">
        <is>
          <t>Rail Cargo Austria AG</t>
        </is>
      </c>
      <c r="F3230" t="inlineStr">
        <is>
          <t>WBA</t>
        </is>
      </c>
      <c r="G3230" t="inlineStr">
        <is>
          <t>EANOS_95</t>
        </is>
      </c>
      <c r="H3230" t="n">
        <v>0</v>
      </c>
      <c r="I3230" s="6" t="n">
        <v>0</v>
      </c>
      <c r="J3230" s="6" t="n">
        <v>0</v>
      </c>
      <c r="K3230" t="inlineStr">
        <is>
          <t>plan_deliver_newbuild</t>
        </is>
      </c>
      <c r="L3230" s="6" t="n">
        <v>46388</v>
      </c>
      <c r="M3230" s="6" t="n">
        <v>50770</v>
      </c>
      <c r="N3230" t="n">
        <v>5020</v>
      </c>
      <c r="O3230" s="6" t="n">
        <v>50770</v>
      </c>
      <c r="S3230" t="inlineStr">
        <is>
          <t>n.a.</t>
        </is>
      </c>
      <c r="T3230" s="6" t="n">
        <v>0</v>
      </c>
      <c r="U3230" s="6" t="n">
        <v>0</v>
      </c>
      <c r="V3230" t="n">
        <v>0</v>
      </c>
      <c r="W3230" t="n">
        <v>0</v>
      </c>
      <c r="X3230" s="6" t="n"/>
      <c r="Z3230" s="6" t="n">
        <v>50770</v>
      </c>
      <c r="AA3230" t="inlineStr">
        <is>
          <t>n.a.</t>
        </is>
      </c>
      <c r="AB3230" s="6" t="n">
        <v>50770</v>
      </c>
      <c r="AC3230" t="inlineStr"/>
      <c r="AD3230" s="6" t="n">
        <v>50617</v>
      </c>
    </row>
    <row r="3231">
      <c r="A3231" t="inlineStr">
        <is>
          <t>V100061</t>
        </is>
      </c>
      <c r="B3231" t="inlineStr">
        <is>
          <t>2025-0008</t>
        </is>
      </c>
      <c r="C3231" t="n">
        <v>325</v>
      </c>
      <c r="D3231" t="inlineStr"/>
      <c r="E3231" t="inlineStr">
        <is>
          <t>Rail Cargo Austria AG</t>
        </is>
      </c>
      <c r="F3231" t="inlineStr">
        <is>
          <t>WBA</t>
        </is>
      </c>
      <c r="G3231" t="inlineStr">
        <is>
          <t>EANOS_95</t>
        </is>
      </c>
      <c r="H3231" t="n">
        <v>0</v>
      </c>
      <c r="I3231" s="6" t="n">
        <v>0</v>
      </c>
      <c r="J3231" s="6" t="n">
        <v>0</v>
      </c>
      <c r="K3231" t="inlineStr">
        <is>
          <t>plan_deliver_newbuild</t>
        </is>
      </c>
      <c r="L3231" s="6" t="n">
        <v>46388</v>
      </c>
      <c r="M3231" s="6" t="n">
        <v>50770</v>
      </c>
      <c r="N3231" t="n">
        <v>5020</v>
      </c>
      <c r="O3231" s="6" t="n">
        <v>50770</v>
      </c>
      <c r="S3231" t="inlineStr">
        <is>
          <t>n.a.</t>
        </is>
      </c>
      <c r="T3231" s="6" t="n">
        <v>0</v>
      </c>
      <c r="U3231" s="6" t="n">
        <v>0</v>
      </c>
      <c r="V3231" t="n">
        <v>0</v>
      </c>
      <c r="W3231" t="n">
        <v>0</v>
      </c>
      <c r="X3231" s="6" t="n"/>
      <c r="Z3231" s="6" t="n">
        <v>50770</v>
      </c>
      <c r="AA3231" t="inlineStr">
        <is>
          <t>n.a.</t>
        </is>
      </c>
      <c r="AB3231" s="6" t="n">
        <v>50770</v>
      </c>
      <c r="AC3231" t="inlineStr"/>
      <c r="AD3231" s="6" t="n">
        <v>50617</v>
      </c>
    </row>
    <row r="3232">
      <c r="A3232" t="inlineStr">
        <is>
          <t>V100061</t>
        </is>
      </c>
      <c r="B3232" t="inlineStr">
        <is>
          <t>2025-0008</t>
        </is>
      </c>
      <c r="C3232" t="n">
        <v>326</v>
      </c>
      <c r="D3232" t="inlineStr"/>
      <c r="E3232" t="inlineStr">
        <is>
          <t>Rail Cargo Austria AG</t>
        </is>
      </c>
      <c r="F3232" t="inlineStr">
        <is>
          <t>WBA</t>
        </is>
      </c>
      <c r="G3232" t="inlineStr">
        <is>
          <t>EANOS_95</t>
        </is>
      </c>
      <c r="H3232" t="n">
        <v>0</v>
      </c>
      <c r="I3232" s="6" t="n">
        <v>0</v>
      </c>
      <c r="J3232" s="6" t="n">
        <v>0</v>
      </c>
      <c r="K3232" t="inlineStr">
        <is>
          <t>plan_deliver_newbuild</t>
        </is>
      </c>
      <c r="L3232" s="6" t="n">
        <v>46388</v>
      </c>
      <c r="M3232" s="6" t="n">
        <v>50770</v>
      </c>
      <c r="N3232" t="n">
        <v>5020</v>
      </c>
      <c r="O3232" s="6" t="n">
        <v>50770</v>
      </c>
      <c r="S3232" t="inlineStr">
        <is>
          <t>n.a.</t>
        </is>
      </c>
      <c r="T3232" s="6" t="n">
        <v>0</v>
      </c>
      <c r="U3232" s="6" t="n">
        <v>0</v>
      </c>
      <c r="V3232" t="n">
        <v>0</v>
      </c>
      <c r="W3232" t="n">
        <v>0</v>
      </c>
      <c r="X3232" s="6" t="n"/>
      <c r="Z3232" s="6" t="n">
        <v>50770</v>
      </c>
      <c r="AA3232" t="inlineStr">
        <is>
          <t>n.a.</t>
        </is>
      </c>
      <c r="AB3232" s="6" t="n">
        <v>50770</v>
      </c>
      <c r="AC3232" t="inlineStr"/>
      <c r="AD3232" s="6" t="n">
        <v>50617</v>
      </c>
    </row>
    <row r="3233">
      <c r="A3233" t="inlineStr">
        <is>
          <t>V100061</t>
        </is>
      </c>
      <c r="B3233" t="inlineStr">
        <is>
          <t>2025-0008</t>
        </is>
      </c>
      <c r="C3233" t="n">
        <v>327</v>
      </c>
      <c r="D3233" t="inlineStr"/>
      <c r="E3233" t="inlineStr">
        <is>
          <t>Rail Cargo Austria AG</t>
        </is>
      </c>
      <c r="F3233" t="inlineStr">
        <is>
          <t>WBA</t>
        </is>
      </c>
      <c r="G3233" t="inlineStr">
        <is>
          <t>EANOS_95</t>
        </is>
      </c>
      <c r="H3233" t="n">
        <v>0</v>
      </c>
      <c r="I3233" s="6" t="n">
        <v>0</v>
      </c>
      <c r="J3233" s="6" t="n">
        <v>0</v>
      </c>
      <c r="K3233" t="inlineStr">
        <is>
          <t>plan_deliver_newbuild</t>
        </is>
      </c>
      <c r="L3233" s="6" t="n">
        <v>46388</v>
      </c>
      <c r="M3233" s="6" t="n">
        <v>50770</v>
      </c>
      <c r="N3233" t="n">
        <v>5020</v>
      </c>
      <c r="O3233" s="6" t="n">
        <v>50770</v>
      </c>
      <c r="S3233" t="inlineStr">
        <is>
          <t>n.a.</t>
        </is>
      </c>
      <c r="T3233" s="6" t="n">
        <v>0</v>
      </c>
      <c r="U3233" s="6" t="n">
        <v>0</v>
      </c>
      <c r="V3233" t="n">
        <v>0</v>
      </c>
      <c r="W3233" t="n">
        <v>0</v>
      </c>
      <c r="X3233" s="6" t="n"/>
      <c r="Z3233" s="6" t="n">
        <v>50770</v>
      </c>
      <c r="AA3233" t="inlineStr">
        <is>
          <t>n.a.</t>
        </is>
      </c>
      <c r="AB3233" s="6" t="n">
        <v>50770</v>
      </c>
      <c r="AC3233" t="inlineStr"/>
      <c r="AD3233" s="6" t="n">
        <v>50617</v>
      </c>
    </row>
    <row r="3234">
      <c r="A3234" t="inlineStr">
        <is>
          <t>V100061</t>
        </is>
      </c>
      <c r="B3234" t="inlineStr">
        <is>
          <t>2025-0008</t>
        </is>
      </c>
      <c r="C3234" t="n">
        <v>328</v>
      </c>
      <c r="D3234" t="inlineStr"/>
      <c r="E3234" t="inlineStr">
        <is>
          <t>Rail Cargo Austria AG</t>
        </is>
      </c>
      <c r="F3234" t="inlineStr">
        <is>
          <t>WBA</t>
        </is>
      </c>
      <c r="G3234" t="inlineStr">
        <is>
          <t>EANOS_95</t>
        </is>
      </c>
      <c r="H3234" t="n">
        <v>0</v>
      </c>
      <c r="I3234" s="6" t="n">
        <v>0</v>
      </c>
      <c r="J3234" s="6" t="n">
        <v>0</v>
      </c>
      <c r="K3234" t="inlineStr">
        <is>
          <t>plan_deliver_newbuild</t>
        </is>
      </c>
      <c r="L3234" s="6" t="n">
        <v>46388</v>
      </c>
      <c r="M3234" s="6" t="n">
        <v>50770</v>
      </c>
      <c r="N3234" t="n">
        <v>5020</v>
      </c>
      <c r="O3234" s="6" t="n">
        <v>50770</v>
      </c>
      <c r="S3234" t="inlineStr">
        <is>
          <t>n.a.</t>
        </is>
      </c>
      <c r="T3234" s="6" t="n">
        <v>0</v>
      </c>
      <c r="U3234" s="6" t="n">
        <v>0</v>
      </c>
      <c r="V3234" t="n">
        <v>0</v>
      </c>
      <c r="W3234" t="n">
        <v>0</v>
      </c>
      <c r="X3234" s="6" t="n"/>
      <c r="Z3234" s="6" t="n">
        <v>50770</v>
      </c>
      <c r="AA3234" t="inlineStr">
        <is>
          <t>n.a.</t>
        </is>
      </c>
      <c r="AB3234" s="6" t="n">
        <v>50770</v>
      </c>
      <c r="AC3234" t="inlineStr"/>
      <c r="AD3234" s="6" t="n">
        <v>50617</v>
      </c>
    </row>
    <row r="3235">
      <c r="A3235" t="inlineStr">
        <is>
          <t>V100061</t>
        </is>
      </c>
      <c r="B3235" t="inlineStr">
        <is>
          <t>2025-0008</t>
        </is>
      </c>
      <c r="C3235" t="n">
        <v>329</v>
      </c>
      <c r="D3235" t="inlineStr"/>
      <c r="E3235" t="inlineStr">
        <is>
          <t>Rail Cargo Austria AG</t>
        </is>
      </c>
      <c r="F3235" t="inlineStr">
        <is>
          <t>WBA</t>
        </is>
      </c>
      <c r="G3235" t="inlineStr">
        <is>
          <t>EANOS_95</t>
        </is>
      </c>
      <c r="H3235" t="n">
        <v>0</v>
      </c>
      <c r="I3235" s="6" t="n">
        <v>0</v>
      </c>
      <c r="J3235" s="6" t="n">
        <v>0</v>
      </c>
      <c r="K3235" t="inlineStr">
        <is>
          <t>plan_deliver_newbuild</t>
        </is>
      </c>
      <c r="L3235" s="6" t="n">
        <v>46388</v>
      </c>
      <c r="M3235" s="6" t="n">
        <v>50770</v>
      </c>
      <c r="N3235" t="n">
        <v>5020</v>
      </c>
      <c r="O3235" s="6" t="n">
        <v>50770</v>
      </c>
      <c r="S3235" t="inlineStr">
        <is>
          <t>n.a.</t>
        </is>
      </c>
      <c r="T3235" s="6" t="n">
        <v>0</v>
      </c>
      <c r="U3235" s="6" t="n">
        <v>0</v>
      </c>
      <c r="V3235" t="n">
        <v>0</v>
      </c>
      <c r="W3235" t="n">
        <v>0</v>
      </c>
      <c r="X3235" s="6" t="n"/>
      <c r="Z3235" s="6" t="n">
        <v>50770</v>
      </c>
      <c r="AA3235" t="inlineStr">
        <is>
          <t>n.a.</t>
        </is>
      </c>
      <c r="AB3235" s="6" t="n">
        <v>50770</v>
      </c>
      <c r="AC3235" t="inlineStr"/>
      <c r="AD3235" s="6" t="n">
        <v>50617</v>
      </c>
    </row>
    <row r="3236">
      <c r="A3236" t="inlineStr">
        <is>
          <t>V100061</t>
        </is>
      </c>
      <c r="B3236" t="inlineStr">
        <is>
          <t>2025-0008</t>
        </is>
      </c>
      <c r="C3236" t="n">
        <v>330</v>
      </c>
      <c r="D3236" t="inlineStr"/>
      <c r="E3236" t="inlineStr">
        <is>
          <t>Rail Cargo Austria AG</t>
        </is>
      </c>
      <c r="F3236" t="inlineStr">
        <is>
          <t>WBA</t>
        </is>
      </c>
      <c r="G3236" t="inlineStr">
        <is>
          <t>EANOS_95</t>
        </is>
      </c>
      <c r="H3236" t="n">
        <v>0</v>
      </c>
      <c r="I3236" s="6" t="n">
        <v>0</v>
      </c>
      <c r="J3236" s="6" t="n">
        <v>0</v>
      </c>
      <c r="K3236" t="inlineStr">
        <is>
          <t>plan_deliver_newbuild</t>
        </is>
      </c>
      <c r="L3236" s="6" t="n">
        <v>46388</v>
      </c>
      <c r="M3236" s="6" t="n">
        <v>50770</v>
      </c>
      <c r="N3236" t="n">
        <v>5020</v>
      </c>
      <c r="O3236" s="6" t="n">
        <v>50770</v>
      </c>
      <c r="S3236" t="inlineStr">
        <is>
          <t>n.a.</t>
        </is>
      </c>
      <c r="T3236" s="6" t="n">
        <v>0</v>
      </c>
      <c r="U3236" s="6" t="n">
        <v>0</v>
      </c>
      <c r="V3236" t="n">
        <v>0</v>
      </c>
      <c r="W3236" t="n">
        <v>0</v>
      </c>
      <c r="X3236" s="6" t="n"/>
      <c r="Z3236" s="6" t="n">
        <v>50770</v>
      </c>
      <c r="AA3236" t="inlineStr">
        <is>
          <t>n.a.</t>
        </is>
      </c>
      <c r="AB3236" s="6" t="n">
        <v>50770</v>
      </c>
      <c r="AC3236" t="inlineStr"/>
      <c r="AD3236" s="6" t="n">
        <v>50617</v>
      </c>
    </row>
    <row r="3237">
      <c r="A3237" t="inlineStr">
        <is>
          <t>V100061</t>
        </is>
      </c>
      <c r="B3237" t="inlineStr">
        <is>
          <t>2025-0008</t>
        </is>
      </c>
      <c r="C3237" t="n">
        <v>331</v>
      </c>
      <c r="D3237" t="inlineStr"/>
      <c r="E3237" t="inlineStr">
        <is>
          <t>Rail Cargo Austria AG</t>
        </is>
      </c>
      <c r="F3237" t="inlineStr">
        <is>
          <t>WBA</t>
        </is>
      </c>
      <c r="G3237" t="inlineStr">
        <is>
          <t>EANOS_95</t>
        </is>
      </c>
      <c r="H3237" t="n">
        <v>0</v>
      </c>
      <c r="I3237" s="6" t="n">
        <v>0</v>
      </c>
      <c r="J3237" s="6" t="n">
        <v>0</v>
      </c>
      <c r="K3237" t="inlineStr">
        <is>
          <t>plan_deliver_newbuild</t>
        </is>
      </c>
      <c r="L3237" s="6" t="n">
        <v>46419</v>
      </c>
      <c r="M3237" s="6" t="n">
        <v>50801</v>
      </c>
      <c r="N3237" t="n">
        <v>5020</v>
      </c>
      <c r="O3237" s="6" t="n">
        <v>50801</v>
      </c>
      <c r="S3237" t="inlineStr">
        <is>
          <t>n.a.</t>
        </is>
      </c>
      <c r="T3237" s="6" t="n">
        <v>0</v>
      </c>
      <c r="U3237" s="6" t="n">
        <v>0</v>
      </c>
      <c r="V3237" t="n">
        <v>0</v>
      </c>
      <c r="W3237" t="n">
        <v>0</v>
      </c>
      <c r="X3237" s="6" t="n"/>
      <c r="Z3237" s="6" t="n">
        <v>50801</v>
      </c>
      <c r="AA3237" t="inlineStr">
        <is>
          <t>n.a.</t>
        </is>
      </c>
      <c r="AB3237" s="6" t="n">
        <v>50801</v>
      </c>
      <c r="AC3237" t="inlineStr"/>
      <c r="AD3237" s="6" t="n">
        <v>50648</v>
      </c>
    </row>
    <row r="3238">
      <c r="A3238" t="inlineStr">
        <is>
          <t>V100061</t>
        </is>
      </c>
      <c r="B3238" t="inlineStr">
        <is>
          <t>2025-0008</t>
        </is>
      </c>
      <c r="C3238" t="n">
        <v>332</v>
      </c>
      <c r="D3238" t="inlineStr"/>
      <c r="E3238" t="inlineStr">
        <is>
          <t>Rail Cargo Austria AG</t>
        </is>
      </c>
      <c r="F3238" t="inlineStr">
        <is>
          <t>WBA</t>
        </is>
      </c>
      <c r="G3238" t="inlineStr">
        <is>
          <t>EANOS_95</t>
        </is>
      </c>
      <c r="H3238" t="n">
        <v>0</v>
      </c>
      <c r="I3238" s="6" t="n">
        <v>0</v>
      </c>
      <c r="J3238" s="6" t="n">
        <v>0</v>
      </c>
      <c r="K3238" t="inlineStr">
        <is>
          <t>plan_deliver_newbuild</t>
        </is>
      </c>
      <c r="L3238" s="6" t="n">
        <v>46419</v>
      </c>
      <c r="M3238" s="6" t="n">
        <v>50801</v>
      </c>
      <c r="N3238" t="n">
        <v>5020</v>
      </c>
      <c r="O3238" s="6" t="n">
        <v>50801</v>
      </c>
      <c r="S3238" t="inlineStr">
        <is>
          <t>n.a.</t>
        </is>
      </c>
      <c r="T3238" s="6" t="n">
        <v>0</v>
      </c>
      <c r="U3238" s="6" t="n">
        <v>0</v>
      </c>
      <c r="V3238" t="n">
        <v>0</v>
      </c>
      <c r="W3238" t="n">
        <v>0</v>
      </c>
      <c r="X3238" s="6" t="n"/>
      <c r="Z3238" s="6" t="n">
        <v>50801</v>
      </c>
      <c r="AA3238" t="inlineStr">
        <is>
          <t>n.a.</t>
        </is>
      </c>
      <c r="AB3238" s="6" t="n">
        <v>50801</v>
      </c>
      <c r="AC3238" t="inlineStr"/>
      <c r="AD3238" s="6" t="n">
        <v>50648</v>
      </c>
    </row>
    <row r="3239">
      <c r="A3239" t="inlineStr">
        <is>
          <t>V100061</t>
        </is>
      </c>
      <c r="B3239" t="inlineStr">
        <is>
          <t>2025-0008</t>
        </is>
      </c>
      <c r="C3239" t="n">
        <v>333</v>
      </c>
      <c r="D3239" t="inlineStr"/>
      <c r="E3239" t="inlineStr">
        <is>
          <t>Rail Cargo Austria AG</t>
        </is>
      </c>
      <c r="F3239" t="inlineStr">
        <is>
          <t>WBA</t>
        </is>
      </c>
      <c r="G3239" t="inlineStr">
        <is>
          <t>EANOS_95</t>
        </is>
      </c>
      <c r="H3239" t="n">
        <v>0</v>
      </c>
      <c r="I3239" s="6" t="n">
        <v>0</v>
      </c>
      <c r="J3239" s="6" t="n">
        <v>0</v>
      </c>
      <c r="K3239" t="inlineStr">
        <is>
          <t>plan_deliver_newbuild</t>
        </is>
      </c>
      <c r="L3239" s="6" t="n">
        <v>46419</v>
      </c>
      <c r="M3239" s="6" t="n">
        <v>50801</v>
      </c>
      <c r="N3239" t="n">
        <v>5020</v>
      </c>
      <c r="O3239" s="6" t="n">
        <v>50801</v>
      </c>
      <c r="S3239" t="inlineStr">
        <is>
          <t>n.a.</t>
        </is>
      </c>
      <c r="T3239" s="6" t="n">
        <v>0</v>
      </c>
      <c r="U3239" s="6" t="n">
        <v>0</v>
      </c>
      <c r="V3239" t="n">
        <v>0</v>
      </c>
      <c r="W3239" t="n">
        <v>0</v>
      </c>
      <c r="X3239" s="6" t="n"/>
      <c r="Z3239" s="6" t="n">
        <v>50801</v>
      </c>
      <c r="AA3239" t="inlineStr">
        <is>
          <t>n.a.</t>
        </is>
      </c>
      <c r="AB3239" s="6" t="n">
        <v>50801</v>
      </c>
      <c r="AC3239" t="inlineStr"/>
      <c r="AD3239" s="6" t="n">
        <v>50648</v>
      </c>
    </row>
    <row r="3240">
      <c r="A3240" t="inlineStr">
        <is>
          <t>V100061</t>
        </is>
      </c>
      <c r="B3240" t="inlineStr">
        <is>
          <t>2025-0008</t>
        </is>
      </c>
      <c r="C3240" t="n">
        <v>334</v>
      </c>
      <c r="D3240" t="inlineStr"/>
      <c r="E3240" t="inlineStr">
        <is>
          <t>Rail Cargo Austria AG</t>
        </is>
      </c>
      <c r="F3240" t="inlineStr">
        <is>
          <t>WBA</t>
        </is>
      </c>
      <c r="G3240" t="inlineStr">
        <is>
          <t>EANOS_95</t>
        </is>
      </c>
      <c r="H3240" t="n">
        <v>0</v>
      </c>
      <c r="I3240" s="6" t="n">
        <v>0</v>
      </c>
      <c r="J3240" s="6" t="n">
        <v>0</v>
      </c>
      <c r="K3240" t="inlineStr">
        <is>
          <t>plan_deliver_newbuild</t>
        </is>
      </c>
      <c r="L3240" s="6" t="n">
        <v>46419</v>
      </c>
      <c r="M3240" s="6" t="n">
        <v>50801</v>
      </c>
      <c r="N3240" t="n">
        <v>5020</v>
      </c>
      <c r="O3240" s="6" t="n">
        <v>50801</v>
      </c>
      <c r="S3240" t="inlineStr">
        <is>
          <t>n.a.</t>
        </is>
      </c>
      <c r="T3240" s="6" t="n">
        <v>0</v>
      </c>
      <c r="U3240" s="6" t="n">
        <v>0</v>
      </c>
      <c r="V3240" t="n">
        <v>0</v>
      </c>
      <c r="W3240" t="n">
        <v>0</v>
      </c>
      <c r="X3240" s="6" t="n"/>
      <c r="Z3240" s="6" t="n">
        <v>50801</v>
      </c>
      <c r="AA3240" t="inlineStr">
        <is>
          <t>n.a.</t>
        </is>
      </c>
      <c r="AB3240" s="6" t="n">
        <v>50801</v>
      </c>
      <c r="AC3240" t="inlineStr"/>
      <c r="AD3240" s="6" t="n">
        <v>50648</v>
      </c>
    </row>
    <row r="3241">
      <c r="A3241" t="inlineStr">
        <is>
          <t>V100061</t>
        </is>
      </c>
      <c r="B3241" t="inlineStr">
        <is>
          <t>2025-0008</t>
        </is>
      </c>
      <c r="C3241" t="n">
        <v>335</v>
      </c>
      <c r="D3241" t="inlineStr"/>
      <c r="E3241" t="inlineStr">
        <is>
          <t>Rail Cargo Austria AG</t>
        </is>
      </c>
      <c r="F3241" t="inlineStr">
        <is>
          <t>WBA</t>
        </is>
      </c>
      <c r="G3241" t="inlineStr">
        <is>
          <t>EANOS_95</t>
        </is>
      </c>
      <c r="H3241" t="n">
        <v>0</v>
      </c>
      <c r="I3241" s="6" t="n">
        <v>0</v>
      </c>
      <c r="J3241" s="6" t="n">
        <v>0</v>
      </c>
      <c r="K3241" t="inlineStr">
        <is>
          <t>plan_deliver_newbuild</t>
        </is>
      </c>
      <c r="L3241" s="6" t="n">
        <v>46419</v>
      </c>
      <c r="M3241" s="6" t="n">
        <v>50801</v>
      </c>
      <c r="N3241" t="n">
        <v>5020</v>
      </c>
      <c r="O3241" s="6" t="n">
        <v>50801</v>
      </c>
      <c r="S3241" t="inlineStr">
        <is>
          <t>n.a.</t>
        </is>
      </c>
      <c r="T3241" s="6" t="n">
        <v>0</v>
      </c>
      <c r="U3241" s="6" t="n">
        <v>0</v>
      </c>
      <c r="V3241" t="n">
        <v>0</v>
      </c>
      <c r="W3241" t="n">
        <v>0</v>
      </c>
      <c r="X3241" s="6" t="n"/>
      <c r="Z3241" s="6" t="n">
        <v>50801</v>
      </c>
      <c r="AA3241" t="inlineStr">
        <is>
          <t>n.a.</t>
        </is>
      </c>
      <c r="AB3241" s="6" t="n">
        <v>50801</v>
      </c>
      <c r="AC3241" t="inlineStr"/>
      <c r="AD3241" s="6" t="n">
        <v>50648</v>
      </c>
    </row>
    <row r="3242">
      <c r="A3242" t="inlineStr">
        <is>
          <t>V100061</t>
        </is>
      </c>
      <c r="B3242" t="inlineStr">
        <is>
          <t>2025-0008</t>
        </is>
      </c>
      <c r="C3242" t="n">
        <v>336</v>
      </c>
      <c r="D3242" t="inlineStr"/>
      <c r="E3242" t="inlineStr">
        <is>
          <t>Rail Cargo Austria AG</t>
        </is>
      </c>
      <c r="F3242" t="inlineStr">
        <is>
          <t>WBA</t>
        </is>
      </c>
      <c r="G3242" t="inlineStr">
        <is>
          <t>EANOS_95</t>
        </is>
      </c>
      <c r="H3242" t="n">
        <v>0</v>
      </c>
      <c r="I3242" s="6" t="n">
        <v>0</v>
      </c>
      <c r="J3242" s="6" t="n">
        <v>0</v>
      </c>
      <c r="K3242" t="inlineStr">
        <is>
          <t>plan_deliver_newbuild</t>
        </is>
      </c>
      <c r="L3242" s="6" t="n">
        <v>46419</v>
      </c>
      <c r="M3242" s="6" t="n">
        <v>50801</v>
      </c>
      <c r="N3242" t="n">
        <v>5020</v>
      </c>
      <c r="O3242" s="6" t="n">
        <v>50801</v>
      </c>
      <c r="S3242" t="inlineStr">
        <is>
          <t>n.a.</t>
        </is>
      </c>
      <c r="T3242" s="6" t="n">
        <v>0</v>
      </c>
      <c r="U3242" s="6" t="n">
        <v>0</v>
      </c>
      <c r="V3242" t="n">
        <v>0</v>
      </c>
      <c r="W3242" t="n">
        <v>0</v>
      </c>
      <c r="X3242" s="6" t="n"/>
      <c r="Z3242" s="6" t="n">
        <v>50801</v>
      </c>
      <c r="AA3242" t="inlineStr">
        <is>
          <t>n.a.</t>
        </is>
      </c>
      <c r="AB3242" s="6" t="n">
        <v>50801</v>
      </c>
      <c r="AC3242" t="inlineStr"/>
      <c r="AD3242" s="6" t="n">
        <v>50648</v>
      </c>
    </row>
    <row r="3243">
      <c r="A3243" t="inlineStr">
        <is>
          <t>V100061</t>
        </is>
      </c>
      <c r="B3243" t="inlineStr">
        <is>
          <t>2025-0008</t>
        </is>
      </c>
      <c r="C3243" t="n">
        <v>337</v>
      </c>
      <c r="D3243" t="inlineStr"/>
      <c r="E3243" t="inlineStr">
        <is>
          <t>Rail Cargo Austria AG</t>
        </is>
      </c>
      <c r="F3243" t="inlineStr">
        <is>
          <t>WBA</t>
        </is>
      </c>
      <c r="G3243" t="inlineStr">
        <is>
          <t>EANOS_95</t>
        </is>
      </c>
      <c r="H3243" t="n">
        <v>0</v>
      </c>
      <c r="I3243" s="6" t="n">
        <v>0</v>
      </c>
      <c r="J3243" s="6" t="n">
        <v>0</v>
      </c>
      <c r="K3243" t="inlineStr">
        <is>
          <t>plan_deliver_newbuild</t>
        </is>
      </c>
      <c r="L3243" s="6" t="n">
        <v>46419</v>
      </c>
      <c r="M3243" s="6" t="n">
        <v>50801</v>
      </c>
      <c r="N3243" t="n">
        <v>5020</v>
      </c>
      <c r="O3243" s="6" t="n">
        <v>50801</v>
      </c>
      <c r="S3243" t="inlineStr">
        <is>
          <t>n.a.</t>
        </is>
      </c>
      <c r="T3243" s="6" t="n">
        <v>0</v>
      </c>
      <c r="U3243" s="6" t="n">
        <v>0</v>
      </c>
      <c r="V3243" t="n">
        <v>0</v>
      </c>
      <c r="W3243" t="n">
        <v>0</v>
      </c>
      <c r="X3243" s="6" t="n"/>
      <c r="Z3243" s="6" t="n">
        <v>50801</v>
      </c>
      <c r="AA3243" t="inlineStr">
        <is>
          <t>n.a.</t>
        </is>
      </c>
      <c r="AB3243" s="6" t="n">
        <v>50801</v>
      </c>
      <c r="AC3243" t="inlineStr"/>
      <c r="AD3243" s="6" t="n">
        <v>50648</v>
      </c>
    </row>
    <row r="3244">
      <c r="A3244" t="inlineStr">
        <is>
          <t>V100061</t>
        </is>
      </c>
      <c r="B3244" t="inlineStr">
        <is>
          <t>2025-0008</t>
        </is>
      </c>
      <c r="C3244" t="n">
        <v>338</v>
      </c>
      <c r="D3244" t="inlineStr"/>
      <c r="E3244" t="inlineStr">
        <is>
          <t>Rail Cargo Austria AG</t>
        </is>
      </c>
      <c r="F3244" t="inlineStr">
        <is>
          <t>WBA</t>
        </is>
      </c>
      <c r="G3244" t="inlineStr">
        <is>
          <t>EANOS_95</t>
        </is>
      </c>
      <c r="H3244" t="n">
        <v>0</v>
      </c>
      <c r="I3244" s="6" t="n">
        <v>0</v>
      </c>
      <c r="J3244" s="6" t="n">
        <v>0</v>
      </c>
      <c r="K3244" t="inlineStr">
        <is>
          <t>plan_deliver_newbuild</t>
        </is>
      </c>
      <c r="L3244" s="6" t="n">
        <v>46419</v>
      </c>
      <c r="M3244" s="6" t="n">
        <v>50801</v>
      </c>
      <c r="N3244" t="n">
        <v>5020</v>
      </c>
      <c r="O3244" s="6" t="n">
        <v>50801</v>
      </c>
      <c r="S3244" t="inlineStr">
        <is>
          <t>n.a.</t>
        </is>
      </c>
      <c r="T3244" s="6" t="n">
        <v>0</v>
      </c>
      <c r="U3244" s="6" t="n">
        <v>0</v>
      </c>
      <c r="V3244" t="n">
        <v>0</v>
      </c>
      <c r="W3244" t="n">
        <v>0</v>
      </c>
      <c r="X3244" s="6" t="n"/>
      <c r="Z3244" s="6" t="n">
        <v>50801</v>
      </c>
      <c r="AA3244" t="inlineStr">
        <is>
          <t>n.a.</t>
        </is>
      </c>
      <c r="AB3244" s="6" t="n">
        <v>50801</v>
      </c>
      <c r="AC3244" t="inlineStr"/>
      <c r="AD3244" s="6" t="n">
        <v>50648</v>
      </c>
    </row>
    <row r="3245">
      <c r="A3245" t="inlineStr">
        <is>
          <t>V100061</t>
        </is>
      </c>
      <c r="B3245" t="inlineStr">
        <is>
          <t>2025-0008</t>
        </is>
      </c>
      <c r="C3245" t="n">
        <v>339</v>
      </c>
      <c r="D3245" t="inlineStr"/>
      <c r="E3245" t="inlineStr">
        <is>
          <t>Rail Cargo Austria AG</t>
        </is>
      </c>
      <c r="F3245" t="inlineStr">
        <is>
          <t>WBA</t>
        </is>
      </c>
      <c r="G3245" t="inlineStr">
        <is>
          <t>EANOS_95</t>
        </is>
      </c>
      <c r="H3245" t="n">
        <v>0</v>
      </c>
      <c r="I3245" s="6" t="n">
        <v>0</v>
      </c>
      <c r="J3245" s="6" t="n">
        <v>0</v>
      </c>
      <c r="K3245" t="inlineStr">
        <is>
          <t>plan_deliver_newbuild</t>
        </is>
      </c>
      <c r="L3245" s="6" t="n">
        <v>46419</v>
      </c>
      <c r="M3245" s="6" t="n">
        <v>50801</v>
      </c>
      <c r="N3245" t="n">
        <v>5020</v>
      </c>
      <c r="O3245" s="6" t="n">
        <v>50801</v>
      </c>
      <c r="S3245" t="inlineStr">
        <is>
          <t>n.a.</t>
        </is>
      </c>
      <c r="T3245" s="6" t="n">
        <v>0</v>
      </c>
      <c r="U3245" s="6" t="n">
        <v>0</v>
      </c>
      <c r="V3245" t="n">
        <v>0</v>
      </c>
      <c r="W3245" t="n">
        <v>0</v>
      </c>
      <c r="X3245" s="6" t="n"/>
      <c r="Z3245" s="6" t="n">
        <v>50801</v>
      </c>
      <c r="AA3245" t="inlineStr">
        <is>
          <t>n.a.</t>
        </is>
      </c>
      <c r="AB3245" s="6" t="n">
        <v>50801</v>
      </c>
      <c r="AC3245" t="inlineStr"/>
      <c r="AD3245" s="6" t="n">
        <v>50648</v>
      </c>
    </row>
    <row r="3246">
      <c r="A3246" t="inlineStr">
        <is>
          <t>V100061</t>
        </is>
      </c>
      <c r="B3246" t="inlineStr">
        <is>
          <t>2025-0008</t>
        </is>
      </c>
      <c r="C3246" t="n">
        <v>340</v>
      </c>
      <c r="D3246" t="inlineStr"/>
      <c r="E3246" t="inlineStr">
        <is>
          <t>Rail Cargo Austria AG</t>
        </is>
      </c>
      <c r="F3246" t="inlineStr">
        <is>
          <t>WBA</t>
        </is>
      </c>
      <c r="G3246" t="inlineStr">
        <is>
          <t>EANOS_95</t>
        </is>
      </c>
      <c r="H3246" t="n">
        <v>0</v>
      </c>
      <c r="I3246" s="6" t="n">
        <v>0</v>
      </c>
      <c r="J3246" s="6" t="n">
        <v>0</v>
      </c>
      <c r="K3246" t="inlineStr">
        <is>
          <t>plan_deliver_newbuild</t>
        </is>
      </c>
      <c r="L3246" s="6" t="n">
        <v>46419</v>
      </c>
      <c r="M3246" s="6" t="n">
        <v>50801</v>
      </c>
      <c r="N3246" t="n">
        <v>5020</v>
      </c>
      <c r="O3246" s="6" t="n">
        <v>50801</v>
      </c>
      <c r="S3246" t="inlineStr">
        <is>
          <t>n.a.</t>
        </is>
      </c>
      <c r="T3246" s="6" t="n">
        <v>0</v>
      </c>
      <c r="U3246" s="6" t="n">
        <v>0</v>
      </c>
      <c r="V3246" t="n">
        <v>0</v>
      </c>
      <c r="W3246" t="n">
        <v>0</v>
      </c>
      <c r="X3246" s="6" t="n"/>
      <c r="Z3246" s="6" t="n">
        <v>50801</v>
      </c>
      <c r="AA3246" t="inlineStr">
        <is>
          <t>n.a.</t>
        </is>
      </c>
      <c r="AB3246" s="6" t="n">
        <v>50801</v>
      </c>
      <c r="AC3246" t="inlineStr"/>
      <c r="AD3246" s="6" t="n">
        <v>50648</v>
      </c>
    </row>
    <row r="3247">
      <c r="A3247" t="inlineStr">
        <is>
          <t>V100061</t>
        </is>
      </c>
      <c r="B3247" t="inlineStr">
        <is>
          <t>2025-0008</t>
        </is>
      </c>
      <c r="C3247" t="n">
        <v>341</v>
      </c>
      <c r="D3247" t="inlineStr"/>
      <c r="E3247" t="inlineStr">
        <is>
          <t>Rail Cargo Austria AG</t>
        </is>
      </c>
      <c r="F3247" t="inlineStr">
        <is>
          <t>WBA</t>
        </is>
      </c>
      <c r="G3247" t="inlineStr">
        <is>
          <t>EANOS_95</t>
        </is>
      </c>
      <c r="H3247" t="n">
        <v>0</v>
      </c>
      <c r="I3247" s="6" t="n">
        <v>0</v>
      </c>
      <c r="J3247" s="6" t="n">
        <v>0</v>
      </c>
      <c r="K3247" t="inlineStr">
        <is>
          <t>plan_deliver_newbuild</t>
        </is>
      </c>
      <c r="L3247" s="6" t="n">
        <v>46419</v>
      </c>
      <c r="M3247" s="6" t="n">
        <v>50801</v>
      </c>
      <c r="N3247" t="n">
        <v>5020</v>
      </c>
      <c r="O3247" s="6" t="n">
        <v>50801</v>
      </c>
      <c r="S3247" t="inlineStr">
        <is>
          <t>n.a.</t>
        </is>
      </c>
      <c r="T3247" s="6" t="n">
        <v>0</v>
      </c>
      <c r="U3247" s="6" t="n">
        <v>0</v>
      </c>
      <c r="V3247" t="n">
        <v>0</v>
      </c>
      <c r="W3247" t="n">
        <v>0</v>
      </c>
      <c r="X3247" s="6" t="n"/>
      <c r="Z3247" s="6" t="n">
        <v>50801</v>
      </c>
      <c r="AA3247" t="inlineStr">
        <is>
          <t>n.a.</t>
        </is>
      </c>
      <c r="AB3247" s="6" t="n">
        <v>50801</v>
      </c>
      <c r="AC3247" t="inlineStr"/>
      <c r="AD3247" s="6" t="n">
        <v>50648</v>
      </c>
    </row>
    <row r="3248">
      <c r="A3248" t="inlineStr">
        <is>
          <t>V100061</t>
        </is>
      </c>
      <c r="B3248" t="inlineStr">
        <is>
          <t>2025-0008</t>
        </is>
      </c>
      <c r="C3248" t="n">
        <v>342</v>
      </c>
      <c r="D3248" t="inlineStr"/>
      <c r="E3248" t="inlineStr">
        <is>
          <t>Rail Cargo Austria AG</t>
        </is>
      </c>
      <c r="F3248" t="inlineStr">
        <is>
          <t>WBA</t>
        </is>
      </c>
      <c r="G3248" t="inlineStr">
        <is>
          <t>EANOS_95</t>
        </is>
      </c>
      <c r="H3248" t="n">
        <v>0</v>
      </c>
      <c r="I3248" s="6" t="n">
        <v>0</v>
      </c>
      <c r="J3248" s="6" t="n">
        <v>0</v>
      </c>
      <c r="K3248" t="inlineStr">
        <is>
          <t>plan_deliver_newbuild</t>
        </is>
      </c>
      <c r="L3248" s="6" t="n">
        <v>46419</v>
      </c>
      <c r="M3248" s="6" t="n">
        <v>50801</v>
      </c>
      <c r="N3248" t="n">
        <v>5020</v>
      </c>
      <c r="O3248" s="6" t="n">
        <v>50801</v>
      </c>
      <c r="S3248" t="inlineStr">
        <is>
          <t>n.a.</t>
        </is>
      </c>
      <c r="T3248" s="6" t="n">
        <v>0</v>
      </c>
      <c r="U3248" s="6" t="n">
        <v>0</v>
      </c>
      <c r="V3248" t="n">
        <v>0</v>
      </c>
      <c r="W3248" t="n">
        <v>0</v>
      </c>
      <c r="X3248" s="6" t="n"/>
      <c r="Z3248" s="6" t="n">
        <v>50801</v>
      </c>
      <c r="AA3248" t="inlineStr">
        <is>
          <t>n.a.</t>
        </is>
      </c>
      <c r="AB3248" s="6" t="n">
        <v>50801</v>
      </c>
      <c r="AC3248" t="inlineStr"/>
      <c r="AD3248" s="6" t="n">
        <v>50648</v>
      </c>
    </row>
    <row r="3249">
      <c r="A3249" t="inlineStr">
        <is>
          <t>V100061</t>
        </is>
      </c>
      <c r="B3249" t="inlineStr">
        <is>
          <t>2025-0008</t>
        </is>
      </c>
      <c r="C3249" t="n">
        <v>343</v>
      </c>
      <c r="D3249" t="inlineStr"/>
      <c r="E3249" t="inlineStr">
        <is>
          <t>Rail Cargo Austria AG</t>
        </is>
      </c>
      <c r="F3249" t="inlineStr">
        <is>
          <t>WBA</t>
        </is>
      </c>
      <c r="G3249" t="inlineStr">
        <is>
          <t>EANOS_95</t>
        </is>
      </c>
      <c r="H3249" t="n">
        <v>0</v>
      </c>
      <c r="I3249" s="6" t="n">
        <v>0</v>
      </c>
      <c r="J3249" s="6" t="n">
        <v>0</v>
      </c>
      <c r="K3249" t="inlineStr">
        <is>
          <t>plan_deliver_newbuild</t>
        </is>
      </c>
      <c r="L3249" s="6" t="n">
        <v>46419</v>
      </c>
      <c r="M3249" s="6" t="n">
        <v>50801</v>
      </c>
      <c r="N3249" t="n">
        <v>5020</v>
      </c>
      <c r="O3249" s="6" t="n">
        <v>50801</v>
      </c>
      <c r="S3249" t="inlineStr">
        <is>
          <t>n.a.</t>
        </is>
      </c>
      <c r="T3249" s="6" t="n">
        <v>0</v>
      </c>
      <c r="U3249" s="6" t="n">
        <v>0</v>
      </c>
      <c r="V3249" t="n">
        <v>0</v>
      </c>
      <c r="W3249" t="n">
        <v>0</v>
      </c>
      <c r="X3249" s="6" t="n"/>
      <c r="Z3249" s="6" t="n">
        <v>50801</v>
      </c>
      <c r="AA3249" t="inlineStr">
        <is>
          <t>n.a.</t>
        </is>
      </c>
      <c r="AB3249" s="6" t="n">
        <v>50801</v>
      </c>
      <c r="AC3249" t="inlineStr"/>
      <c r="AD3249" s="6" t="n">
        <v>50648</v>
      </c>
    </row>
    <row r="3250">
      <c r="A3250" t="inlineStr">
        <is>
          <t>V100061</t>
        </is>
      </c>
      <c r="B3250" t="inlineStr">
        <is>
          <t>2025-0008</t>
        </is>
      </c>
      <c r="C3250" t="n">
        <v>344</v>
      </c>
      <c r="D3250" t="inlineStr"/>
      <c r="E3250" t="inlineStr">
        <is>
          <t>Rail Cargo Austria AG</t>
        </is>
      </c>
      <c r="F3250" t="inlineStr">
        <is>
          <t>WBA</t>
        </is>
      </c>
      <c r="G3250" t="inlineStr">
        <is>
          <t>EANOS_95</t>
        </is>
      </c>
      <c r="H3250" t="n">
        <v>0</v>
      </c>
      <c r="I3250" s="6" t="n">
        <v>0</v>
      </c>
      <c r="J3250" s="6" t="n">
        <v>0</v>
      </c>
      <c r="K3250" t="inlineStr">
        <is>
          <t>plan_deliver_newbuild</t>
        </is>
      </c>
      <c r="L3250" s="6" t="n">
        <v>46419</v>
      </c>
      <c r="M3250" s="6" t="n">
        <v>50801</v>
      </c>
      <c r="N3250" t="n">
        <v>5020</v>
      </c>
      <c r="O3250" s="6" t="n">
        <v>50801</v>
      </c>
      <c r="S3250" t="inlineStr">
        <is>
          <t>n.a.</t>
        </is>
      </c>
      <c r="T3250" s="6" t="n">
        <v>0</v>
      </c>
      <c r="U3250" s="6" t="n">
        <v>0</v>
      </c>
      <c r="V3250" t="n">
        <v>0</v>
      </c>
      <c r="W3250" t="n">
        <v>0</v>
      </c>
      <c r="X3250" s="6" t="n"/>
      <c r="Z3250" s="6" t="n">
        <v>50801</v>
      </c>
      <c r="AA3250" t="inlineStr">
        <is>
          <t>n.a.</t>
        </is>
      </c>
      <c r="AB3250" s="6" t="n">
        <v>50801</v>
      </c>
      <c r="AC3250" t="inlineStr"/>
      <c r="AD3250" s="6" t="n">
        <v>50648</v>
      </c>
    </row>
    <row r="3251">
      <c r="A3251" t="inlineStr">
        <is>
          <t>V100061</t>
        </is>
      </c>
      <c r="B3251" t="inlineStr">
        <is>
          <t>2025-0008</t>
        </is>
      </c>
      <c r="C3251" t="n">
        <v>345</v>
      </c>
      <c r="D3251" t="inlineStr"/>
      <c r="E3251" t="inlineStr">
        <is>
          <t>Rail Cargo Austria AG</t>
        </is>
      </c>
      <c r="F3251" t="inlineStr">
        <is>
          <t>WBA</t>
        </is>
      </c>
      <c r="G3251" t="inlineStr">
        <is>
          <t>EANOS_95</t>
        </is>
      </c>
      <c r="H3251" t="n">
        <v>0</v>
      </c>
      <c r="I3251" s="6" t="n">
        <v>0</v>
      </c>
      <c r="J3251" s="6" t="n">
        <v>0</v>
      </c>
      <c r="K3251" t="inlineStr">
        <is>
          <t>plan_deliver_newbuild</t>
        </is>
      </c>
      <c r="L3251" s="6" t="n">
        <v>46419</v>
      </c>
      <c r="M3251" s="6" t="n">
        <v>50801</v>
      </c>
      <c r="N3251" t="n">
        <v>5020</v>
      </c>
      <c r="O3251" s="6" t="n">
        <v>50801</v>
      </c>
      <c r="S3251" t="inlineStr">
        <is>
          <t>n.a.</t>
        </is>
      </c>
      <c r="T3251" s="6" t="n">
        <v>0</v>
      </c>
      <c r="U3251" s="6" t="n">
        <v>0</v>
      </c>
      <c r="V3251" t="n">
        <v>0</v>
      </c>
      <c r="W3251" t="n">
        <v>0</v>
      </c>
      <c r="X3251" s="6" t="n"/>
      <c r="Z3251" s="6" t="n">
        <v>50801</v>
      </c>
      <c r="AA3251" t="inlineStr">
        <is>
          <t>n.a.</t>
        </is>
      </c>
      <c r="AB3251" s="6" t="n">
        <v>50801</v>
      </c>
      <c r="AC3251" t="inlineStr"/>
      <c r="AD3251" s="6" t="n">
        <v>50648</v>
      </c>
    </row>
    <row r="3252">
      <c r="A3252" t="inlineStr">
        <is>
          <t>V100061</t>
        </is>
      </c>
      <c r="B3252" t="inlineStr">
        <is>
          <t>2025-0008</t>
        </is>
      </c>
      <c r="C3252" t="n">
        <v>346</v>
      </c>
      <c r="D3252" t="inlineStr"/>
      <c r="E3252" t="inlineStr">
        <is>
          <t>Rail Cargo Austria AG</t>
        </is>
      </c>
      <c r="F3252" t="inlineStr">
        <is>
          <t>WBA</t>
        </is>
      </c>
      <c r="G3252" t="inlineStr">
        <is>
          <t>EANOS_95</t>
        </is>
      </c>
      <c r="H3252" t="n">
        <v>0</v>
      </c>
      <c r="I3252" s="6" t="n">
        <v>0</v>
      </c>
      <c r="J3252" s="6" t="n">
        <v>0</v>
      </c>
      <c r="K3252" t="inlineStr">
        <is>
          <t>plan_deliver_newbuild</t>
        </is>
      </c>
      <c r="L3252" s="6" t="n">
        <v>46419</v>
      </c>
      <c r="M3252" s="6" t="n">
        <v>50801</v>
      </c>
      <c r="N3252" t="n">
        <v>5020</v>
      </c>
      <c r="O3252" s="6" t="n">
        <v>50801</v>
      </c>
      <c r="S3252" t="inlineStr">
        <is>
          <t>n.a.</t>
        </is>
      </c>
      <c r="T3252" s="6" t="n">
        <v>0</v>
      </c>
      <c r="U3252" s="6" t="n">
        <v>0</v>
      </c>
      <c r="V3252" t="n">
        <v>0</v>
      </c>
      <c r="W3252" t="n">
        <v>0</v>
      </c>
      <c r="X3252" s="6" t="n"/>
      <c r="Z3252" s="6" t="n">
        <v>50801</v>
      </c>
      <c r="AA3252" t="inlineStr">
        <is>
          <t>n.a.</t>
        </is>
      </c>
      <c r="AB3252" s="6" t="n">
        <v>50801</v>
      </c>
      <c r="AC3252" t="inlineStr"/>
      <c r="AD3252" s="6" t="n">
        <v>50648</v>
      </c>
    </row>
    <row r="3253">
      <c r="A3253" t="inlineStr">
        <is>
          <t>V100061</t>
        </is>
      </c>
      <c r="B3253" t="inlineStr">
        <is>
          <t>2025-0008</t>
        </is>
      </c>
      <c r="C3253" t="n">
        <v>347</v>
      </c>
      <c r="D3253" t="inlineStr"/>
      <c r="E3253" t="inlineStr">
        <is>
          <t>Rail Cargo Austria AG</t>
        </is>
      </c>
      <c r="F3253" t="inlineStr">
        <is>
          <t>WBA</t>
        </is>
      </c>
      <c r="G3253" t="inlineStr">
        <is>
          <t>EANOS_95</t>
        </is>
      </c>
      <c r="H3253" t="n">
        <v>0</v>
      </c>
      <c r="I3253" s="6" t="n">
        <v>0</v>
      </c>
      <c r="J3253" s="6" t="n">
        <v>0</v>
      </c>
      <c r="K3253" t="inlineStr">
        <is>
          <t>plan_deliver_newbuild</t>
        </is>
      </c>
      <c r="L3253" s="6" t="n">
        <v>46419</v>
      </c>
      <c r="M3253" s="6" t="n">
        <v>50801</v>
      </c>
      <c r="N3253" t="n">
        <v>5020</v>
      </c>
      <c r="O3253" s="6" t="n">
        <v>50801</v>
      </c>
      <c r="S3253" t="inlineStr">
        <is>
          <t>n.a.</t>
        </is>
      </c>
      <c r="T3253" s="6" t="n">
        <v>0</v>
      </c>
      <c r="U3253" s="6" t="n">
        <v>0</v>
      </c>
      <c r="V3253" t="n">
        <v>0</v>
      </c>
      <c r="W3253" t="n">
        <v>0</v>
      </c>
      <c r="X3253" s="6" t="n"/>
      <c r="Z3253" s="6" t="n">
        <v>50801</v>
      </c>
      <c r="AA3253" t="inlineStr">
        <is>
          <t>n.a.</t>
        </is>
      </c>
      <c r="AB3253" s="6" t="n">
        <v>50801</v>
      </c>
      <c r="AC3253" t="inlineStr"/>
      <c r="AD3253" s="6" t="n">
        <v>50648</v>
      </c>
    </row>
    <row r="3254">
      <c r="A3254" t="inlineStr">
        <is>
          <t>V100061</t>
        </is>
      </c>
      <c r="B3254" t="inlineStr">
        <is>
          <t>2025-0008</t>
        </is>
      </c>
      <c r="C3254" t="n">
        <v>348</v>
      </c>
      <c r="D3254" t="inlineStr"/>
      <c r="E3254" t="inlineStr">
        <is>
          <t>Rail Cargo Austria AG</t>
        </is>
      </c>
      <c r="F3254" t="inlineStr">
        <is>
          <t>WBA</t>
        </is>
      </c>
      <c r="G3254" t="inlineStr">
        <is>
          <t>EANOS_95</t>
        </is>
      </c>
      <c r="H3254" t="n">
        <v>0</v>
      </c>
      <c r="I3254" s="6" t="n">
        <v>0</v>
      </c>
      <c r="J3254" s="6" t="n">
        <v>0</v>
      </c>
      <c r="K3254" t="inlineStr">
        <is>
          <t>plan_deliver_newbuild</t>
        </is>
      </c>
      <c r="L3254" s="6" t="n">
        <v>46419</v>
      </c>
      <c r="M3254" s="6" t="n">
        <v>50801</v>
      </c>
      <c r="N3254" t="n">
        <v>5020</v>
      </c>
      <c r="O3254" s="6" t="n">
        <v>50801</v>
      </c>
      <c r="S3254" t="inlineStr">
        <is>
          <t>n.a.</t>
        </is>
      </c>
      <c r="T3254" s="6" t="n">
        <v>0</v>
      </c>
      <c r="U3254" s="6" t="n">
        <v>0</v>
      </c>
      <c r="V3254" t="n">
        <v>0</v>
      </c>
      <c r="W3254" t="n">
        <v>0</v>
      </c>
      <c r="X3254" s="6" t="n"/>
      <c r="Z3254" s="6" t="n">
        <v>50801</v>
      </c>
      <c r="AA3254" t="inlineStr">
        <is>
          <t>n.a.</t>
        </is>
      </c>
      <c r="AB3254" s="6" t="n">
        <v>50801</v>
      </c>
      <c r="AC3254" t="inlineStr"/>
      <c r="AD3254" s="6" t="n">
        <v>50648</v>
      </c>
    </row>
    <row r="3255">
      <c r="A3255" t="inlineStr">
        <is>
          <t>V100061</t>
        </is>
      </c>
      <c r="B3255" t="inlineStr">
        <is>
          <t>2025-0008</t>
        </is>
      </c>
      <c r="C3255" t="n">
        <v>349</v>
      </c>
      <c r="D3255" t="inlineStr"/>
      <c r="E3255" t="inlineStr">
        <is>
          <t>Rail Cargo Austria AG</t>
        </is>
      </c>
      <c r="F3255" t="inlineStr">
        <is>
          <t>WBA</t>
        </is>
      </c>
      <c r="G3255" t="inlineStr">
        <is>
          <t>EANOS_95</t>
        </is>
      </c>
      <c r="H3255" t="n">
        <v>0</v>
      </c>
      <c r="I3255" s="6" t="n">
        <v>0</v>
      </c>
      <c r="J3255" s="6" t="n">
        <v>0</v>
      </c>
      <c r="K3255" t="inlineStr">
        <is>
          <t>plan_deliver_newbuild</t>
        </is>
      </c>
      <c r="L3255" s="6" t="n">
        <v>46419</v>
      </c>
      <c r="M3255" s="6" t="n">
        <v>50801</v>
      </c>
      <c r="N3255" t="n">
        <v>5020</v>
      </c>
      <c r="O3255" s="6" t="n">
        <v>50801</v>
      </c>
      <c r="S3255" t="inlineStr">
        <is>
          <t>n.a.</t>
        </is>
      </c>
      <c r="T3255" s="6" t="n">
        <v>0</v>
      </c>
      <c r="U3255" s="6" t="n">
        <v>0</v>
      </c>
      <c r="V3255" t="n">
        <v>0</v>
      </c>
      <c r="W3255" t="n">
        <v>0</v>
      </c>
      <c r="X3255" s="6" t="n"/>
      <c r="Z3255" s="6" t="n">
        <v>50801</v>
      </c>
      <c r="AA3255" t="inlineStr">
        <is>
          <t>n.a.</t>
        </is>
      </c>
      <c r="AB3255" s="6" t="n">
        <v>50801</v>
      </c>
      <c r="AC3255" t="inlineStr"/>
      <c r="AD3255" s="6" t="n">
        <v>50648</v>
      </c>
    </row>
    <row r="3256">
      <c r="A3256" t="inlineStr">
        <is>
          <t>V100061</t>
        </is>
      </c>
      <c r="B3256" t="inlineStr">
        <is>
          <t>2025-0008</t>
        </is>
      </c>
      <c r="C3256" t="n">
        <v>350</v>
      </c>
      <c r="D3256" t="inlineStr"/>
      <c r="E3256" t="inlineStr">
        <is>
          <t>Rail Cargo Austria AG</t>
        </is>
      </c>
      <c r="F3256" t="inlineStr">
        <is>
          <t>WBA</t>
        </is>
      </c>
      <c r="G3256" t="inlineStr">
        <is>
          <t>EANOS_95</t>
        </is>
      </c>
      <c r="H3256" t="n">
        <v>0</v>
      </c>
      <c r="I3256" s="6" t="n">
        <v>0</v>
      </c>
      <c r="J3256" s="6" t="n">
        <v>0</v>
      </c>
      <c r="K3256" t="inlineStr">
        <is>
          <t>plan_deliver_newbuild</t>
        </is>
      </c>
      <c r="L3256" s="6" t="n">
        <v>46419</v>
      </c>
      <c r="M3256" s="6" t="n">
        <v>50801</v>
      </c>
      <c r="N3256" t="n">
        <v>5020</v>
      </c>
      <c r="O3256" s="6" t="n">
        <v>50801</v>
      </c>
      <c r="S3256" t="inlineStr">
        <is>
          <t>n.a.</t>
        </is>
      </c>
      <c r="T3256" s="6" t="n">
        <v>0</v>
      </c>
      <c r="U3256" s="6" t="n">
        <v>0</v>
      </c>
      <c r="V3256" t="n">
        <v>0</v>
      </c>
      <c r="W3256" t="n">
        <v>0</v>
      </c>
      <c r="X3256" s="6" t="n"/>
      <c r="Z3256" s="6" t="n">
        <v>50801</v>
      </c>
      <c r="AA3256" t="inlineStr">
        <is>
          <t>n.a.</t>
        </is>
      </c>
      <c r="AB3256" s="6" t="n">
        <v>50801</v>
      </c>
      <c r="AC3256" t="inlineStr"/>
      <c r="AD3256" s="6" t="n">
        <v>50648</v>
      </c>
    </row>
    <row r="3257">
      <c r="A3257" t="inlineStr">
        <is>
          <t>V100061</t>
        </is>
      </c>
      <c r="B3257" t="inlineStr">
        <is>
          <t>2025-0008</t>
        </is>
      </c>
      <c r="C3257" t="n">
        <v>351</v>
      </c>
      <c r="D3257" t="inlineStr"/>
      <c r="E3257" t="inlineStr">
        <is>
          <t>Rail Cargo Austria AG</t>
        </is>
      </c>
      <c r="F3257" t="inlineStr">
        <is>
          <t>WBA</t>
        </is>
      </c>
      <c r="G3257" t="inlineStr">
        <is>
          <t>EANOS_95</t>
        </is>
      </c>
      <c r="H3257" t="n">
        <v>0</v>
      </c>
      <c r="I3257" s="6" t="n">
        <v>0</v>
      </c>
      <c r="J3257" s="6" t="n">
        <v>0</v>
      </c>
      <c r="K3257" t="inlineStr">
        <is>
          <t>plan_deliver_newbuild</t>
        </is>
      </c>
      <c r="L3257" s="6" t="n">
        <v>46419</v>
      </c>
      <c r="M3257" s="6" t="n">
        <v>50801</v>
      </c>
      <c r="N3257" t="n">
        <v>5020</v>
      </c>
      <c r="O3257" s="6" t="n">
        <v>50801</v>
      </c>
      <c r="S3257" t="inlineStr">
        <is>
          <t>n.a.</t>
        </is>
      </c>
      <c r="T3257" s="6" t="n">
        <v>0</v>
      </c>
      <c r="U3257" s="6" t="n">
        <v>0</v>
      </c>
      <c r="V3257" t="n">
        <v>0</v>
      </c>
      <c r="W3257" t="n">
        <v>0</v>
      </c>
      <c r="X3257" s="6" t="n"/>
      <c r="Z3257" s="6" t="n">
        <v>50801</v>
      </c>
      <c r="AA3257" t="inlineStr">
        <is>
          <t>n.a.</t>
        </is>
      </c>
      <c r="AB3257" s="6" t="n">
        <v>50801</v>
      </c>
      <c r="AC3257" t="inlineStr"/>
      <c r="AD3257" s="6" t="n">
        <v>50648</v>
      </c>
    </row>
    <row r="3258">
      <c r="A3258" t="inlineStr">
        <is>
          <t>V100061</t>
        </is>
      </c>
      <c r="B3258" t="inlineStr">
        <is>
          <t>2025-0008</t>
        </is>
      </c>
      <c r="C3258" t="n">
        <v>352</v>
      </c>
      <c r="D3258" t="inlineStr"/>
      <c r="E3258" t="inlineStr">
        <is>
          <t>Rail Cargo Austria AG</t>
        </is>
      </c>
      <c r="F3258" t="inlineStr">
        <is>
          <t>WBA</t>
        </is>
      </c>
      <c r="G3258" t="inlineStr">
        <is>
          <t>EANOS_95</t>
        </is>
      </c>
      <c r="H3258" t="n">
        <v>0</v>
      </c>
      <c r="I3258" s="6" t="n">
        <v>0</v>
      </c>
      <c r="J3258" s="6" t="n">
        <v>0</v>
      </c>
      <c r="K3258" t="inlineStr">
        <is>
          <t>plan_deliver_newbuild</t>
        </is>
      </c>
      <c r="L3258" s="6" t="n">
        <v>46419</v>
      </c>
      <c r="M3258" s="6" t="n">
        <v>50801</v>
      </c>
      <c r="N3258" t="n">
        <v>5020</v>
      </c>
      <c r="O3258" s="6" t="n">
        <v>50801</v>
      </c>
      <c r="S3258" t="inlineStr">
        <is>
          <t>n.a.</t>
        </is>
      </c>
      <c r="T3258" s="6" t="n">
        <v>0</v>
      </c>
      <c r="U3258" s="6" t="n">
        <v>0</v>
      </c>
      <c r="V3258" t="n">
        <v>0</v>
      </c>
      <c r="W3258" t="n">
        <v>0</v>
      </c>
      <c r="X3258" s="6" t="n"/>
      <c r="Z3258" s="6" t="n">
        <v>50801</v>
      </c>
      <c r="AA3258" t="inlineStr">
        <is>
          <t>n.a.</t>
        </is>
      </c>
      <c r="AB3258" s="6" t="n">
        <v>50801</v>
      </c>
      <c r="AC3258" t="inlineStr"/>
      <c r="AD3258" s="6" t="n">
        <v>50648</v>
      </c>
    </row>
    <row r="3259">
      <c r="A3259" t="inlineStr">
        <is>
          <t>V100061</t>
        </is>
      </c>
      <c r="B3259" t="inlineStr">
        <is>
          <t>2025-0008</t>
        </is>
      </c>
      <c r="C3259" t="n">
        <v>353</v>
      </c>
      <c r="D3259" t="inlineStr"/>
      <c r="E3259" t="inlineStr">
        <is>
          <t>Rail Cargo Austria AG</t>
        </is>
      </c>
      <c r="F3259" t="inlineStr">
        <is>
          <t>WBA</t>
        </is>
      </c>
      <c r="G3259" t="inlineStr">
        <is>
          <t>EANOS_95</t>
        </is>
      </c>
      <c r="H3259" t="n">
        <v>0</v>
      </c>
      <c r="I3259" s="6" t="n">
        <v>0</v>
      </c>
      <c r="J3259" s="6" t="n">
        <v>0</v>
      </c>
      <c r="K3259" t="inlineStr">
        <is>
          <t>plan_deliver_newbuild</t>
        </is>
      </c>
      <c r="L3259" s="6" t="n">
        <v>46419</v>
      </c>
      <c r="M3259" s="6" t="n">
        <v>50801</v>
      </c>
      <c r="N3259" t="n">
        <v>5020</v>
      </c>
      <c r="O3259" s="6" t="n">
        <v>50801</v>
      </c>
      <c r="S3259" t="inlineStr">
        <is>
          <t>n.a.</t>
        </is>
      </c>
      <c r="T3259" s="6" t="n">
        <v>0</v>
      </c>
      <c r="U3259" s="6" t="n">
        <v>0</v>
      </c>
      <c r="V3259" t="n">
        <v>0</v>
      </c>
      <c r="W3259" t="n">
        <v>0</v>
      </c>
      <c r="X3259" s="6" t="n"/>
      <c r="Z3259" s="6" t="n">
        <v>50801</v>
      </c>
      <c r="AA3259" t="inlineStr">
        <is>
          <t>n.a.</t>
        </is>
      </c>
      <c r="AB3259" s="6" t="n">
        <v>50801</v>
      </c>
      <c r="AC3259" t="inlineStr"/>
      <c r="AD3259" s="6" t="n">
        <v>50648</v>
      </c>
    </row>
    <row r="3260">
      <c r="A3260" t="inlineStr">
        <is>
          <t>V100061</t>
        </is>
      </c>
      <c r="B3260" t="inlineStr">
        <is>
          <t>2025-0008</t>
        </is>
      </c>
      <c r="C3260" t="n">
        <v>354</v>
      </c>
      <c r="D3260" t="inlineStr"/>
      <c r="E3260" t="inlineStr">
        <is>
          <t>Rail Cargo Austria AG</t>
        </is>
      </c>
      <c r="F3260" t="inlineStr">
        <is>
          <t>WBA</t>
        </is>
      </c>
      <c r="G3260" t="inlineStr">
        <is>
          <t>EANOS_95</t>
        </is>
      </c>
      <c r="H3260" t="n">
        <v>0</v>
      </c>
      <c r="I3260" s="6" t="n">
        <v>0</v>
      </c>
      <c r="J3260" s="6" t="n">
        <v>0</v>
      </c>
      <c r="K3260" t="inlineStr">
        <is>
          <t>plan_deliver_newbuild</t>
        </is>
      </c>
      <c r="L3260" s="6" t="n">
        <v>46419</v>
      </c>
      <c r="M3260" s="6" t="n">
        <v>50801</v>
      </c>
      <c r="N3260" t="n">
        <v>5020</v>
      </c>
      <c r="O3260" s="6" t="n">
        <v>50801</v>
      </c>
      <c r="S3260" t="inlineStr">
        <is>
          <t>n.a.</t>
        </is>
      </c>
      <c r="T3260" s="6" t="n">
        <v>0</v>
      </c>
      <c r="U3260" s="6" t="n">
        <v>0</v>
      </c>
      <c r="V3260" t="n">
        <v>0</v>
      </c>
      <c r="W3260" t="n">
        <v>0</v>
      </c>
      <c r="X3260" s="6" t="n"/>
      <c r="Z3260" s="6" t="n">
        <v>50801</v>
      </c>
      <c r="AA3260" t="inlineStr">
        <is>
          <t>n.a.</t>
        </is>
      </c>
      <c r="AB3260" s="6" t="n">
        <v>50801</v>
      </c>
      <c r="AC3260" t="inlineStr"/>
      <c r="AD3260" s="6" t="n">
        <v>50648</v>
      </c>
    </row>
    <row r="3261">
      <c r="A3261" t="inlineStr">
        <is>
          <t>V100061</t>
        </is>
      </c>
      <c r="B3261" t="inlineStr">
        <is>
          <t>2025-0008</t>
        </is>
      </c>
      <c r="C3261" t="n">
        <v>355</v>
      </c>
      <c r="D3261" t="inlineStr"/>
      <c r="E3261" t="inlineStr">
        <is>
          <t>Rail Cargo Austria AG</t>
        </is>
      </c>
      <c r="F3261" t="inlineStr">
        <is>
          <t>WBA</t>
        </is>
      </c>
      <c r="G3261" t="inlineStr">
        <is>
          <t>EANOS_95</t>
        </is>
      </c>
      <c r="H3261" t="n">
        <v>0</v>
      </c>
      <c r="I3261" s="6" t="n">
        <v>0</v>
      </c>
      <c r="J3261" s="6" t="n">
        <v>0</v>
      </c>
      <c r="K3261" t="inlineStr">
        <is>
          <t>plan_deliver_newbuild</t>
        </is>
      </c>
      <c r="L3261" s="6" t="n">
        <v>46419</v>
      </c>
      <c r="M3261" s="6" t="n">
        <v>50801</v>
      </c>
      <c r="N3261" t="n">
        <v>5020</v>
      </c>
      <c r="O3261" s="6" t="n">
        <v>50801</v>
      </c>
      <c r="S3261" t="inlineStr">
        <is>
          <t>n.a.</t>
        </is>
      </c>
      <c r="T3261" s="6" t="n">
        <v>0</v>
      </c>
      <c r="U3261" s="6" t="n">
        <v>0</v>
      </c>
      <c r="V3261" t="n">
        <v>0</v>
      </c>
      <c r="W3261" t="n">
        <v>0</v>
      </c>
      <c r="X3261" s="6" t="n"/>
      <c r="Z3261" s="6" t="n">
        <v>50801</v>
      </c>
      <c r="AA3261" t="inlineStr">
        <is>
          <t>n.a.</t>
        </is>
      </c>
      <c r="AB3261" s="6" t="n">
        <v>50801</v>
      </c>
      <c r="AC3261" t="inlineStr"/>
      <c r="AD3261" s="6" t="n">
        <v>50648</v>
      </c>
    </row>
    <row r="3262">
      <c r="A3262" t="inlineStr">
        <is>
          <t>V100061</t>
        </is>
      </c>
      <c r="B3262" t="inlineStr">
        <is>
          <t>2025-0008</t>
        </is>
      </c>
      <c r="C3262" t="n">
        <v>356</v>
      </c>
      <c r="D3262" t="inlineStr"/>
      <c r="E3262" t="inlineStr">
        <is>
          <t>Rail Cargo Austria AG</t>
        </is>
      </c>
      <c r="F3262" t="inlineStr">
        <is>
          <t>WBA</t>
        </is>
      </c>
      <c r="G3262" t="inlineStr">
        <is>
          <t>EANOS_95</t>
        </is>
      </c>
      <c r="H3262" t="n">
        <v>0</v>
      </c>
      <c r="I3262" s="6" t="n">
        <v>0</v>
      </c>
      <c r="J3262" s="6" t="n">
        <v>0</v>
      </c>
      <c r="K3262" t="inlineStr">
        <is>
          <t>plan_deliver_newbuild</t>
        </is>
      </c>
      <c r="L3262" s="6" t="n">
        <v>46419</v>
      </c>
      <c r="M3262" s="6" t="n">
        <v>50801</v>
      </c>
      <c r="N3262" t="n">
        <v>5020</v>
      </c>
      <c r="O3262" s="6" t="n">
        <v>50801</v>
      </c>
      <c r="S3262" t="inlineStr">
        <is>
          <t>n.a.</t>
        </is>
      </c>
      <c r="T3262" s="6" t="n">
        <v>0</v>
      </c>
      <c r="U3262" s="6" t="n">
        <v>0</v>
      </c>
      <c r="V3262" t="n">
        <v>0</v>
      </c>
      <c r="W3262" t="n">
        <v>0</v>
      </c>
      <c r="X3262" s="6" t="n"/>
      <c r="Z3262" s="6" t="n">
        <v>50801</v>
      </c>
      <c r="AA3262" t="inlineStr">
        <is>
          <t>n.a.</t>
        </is>
      </c>
      <c r="AB3262" s="6" t="n">
        <v>50801</v>
      </c>
      <c r="AC3262" t="inlineStr"/>
      <c r="AD3262" s="6" t="n">
        <v>50648</v>
      </c>
    </row>
    <row r="3263">
      <c r="A3263" t="inlineStr">
        <is>
          <t>V100061</t>
        </is>
      </c>
      <c r="B3263" t="inlineStr">
        <is>
          <t>2025-0008</t>
        </is>
      </c>
      <c r="C3263" t="n">
        <v>357</v>
      </c>
      <c r="D3263" t="inlineStr"/>
      <c r="E3263" t="inlineStr">
        <is>
          <t>Rail Cargo Austria AG</t>
        </is>
      </c>
      <c r="F3263" t="inlineStr">
        <is>
          <t>WBA</t>
        </is>
      </c>
      <c r="G3263" t="inlineStr">
        <is>
          <t>EANOS_95</t>
        </is>
      </c>
      <c r="H3263" t="n">
        <v>0</v>
      </c>
      <c r="I3263" s="6" t="n">
        <v>0</v>
      </c>
      <c r="J3263" s="6" t="n">
        <v>0</v>
      </c>
      <c r="K3263" t="inlineStr">
        <is>
          <t>plan_deliver_newbuild</t>
        </is>
      </c>
      <c r="L3263" s="6" t="n">
        <v>46419</v>
      </c>
      <c r="M3263" s="6" t="n">
        <v>50801</v>
      </c>
      <c r="N3263" t="n">
        <v>5020</v>
      </c>
      <c r="O3263" s="6" t="n">
        <v>50801</v>
      </c>
      <c r="S3263" t="inlineStr">
        <is>
          <t>n.a.</t>
        </is>
      </c>
      <c r="T3263" s="6" t="n">
        <v>0</v>
      </c>
      <c r="U3263" s="6" t="n">
        <v>0</v>
      </c>
      <c r="V3263" t="n">
        <v>0</v>
      </c>
      <c r="W3263" t="n">
        <v>0</v>
      </c>
      <c r="X3263" s="6" t="n"/>
      <c r="Z3263" s="6" t="n">
        <v>50801</v>
      </c>
      <c r="AA3263" t="inlineStr">
        <is>
          <t>n.a.</t>
        </is>
      </c>
      <c r="AB3263" s="6" t="n">
        <v>50801</v>
      </c>
      <c r="AC3263" t="inlineStr"/>
      <c r="AD3263" s="6" t="n">
        <v>50648</v>
      </c>
    </row>
    <row r="3264">
      <c r="A3264" t="inlineStr">
        <is>
          <t>V100061</t>
        </is>
      </c>
      <c r="B3264" t="inlineStr">
        <is>
          <t>2025-0008</t>
        </is>
      </c>
      <c r="C3264" t="n">
        <v>358</v>
      </c>
      <c r="D3264" t="inlineStr"/>
      <c r="E3264" t="inlineStr">
        <is>
          <t>Rail Cargo Austria AG</t>
        </is>
      </c>
      <c r="F3264" t="inlineStr">
        <is>
          <t>WBA</t>
        </is>
      </c>
      <c r="G3264" t="inlineStr">
        <is>
          <t>EANOS_95</t>
        </is>
      </c>
      <c r="H3264" t="n">
        <v>0</v>
      </c>
      <c r="I3264" s="6" t="n">
        <v>0</v>
      </c>
      <c r="J3264" s="6" t="n">
        <v>0</v>
      </c>
      <c r="K3264" t="inlineStr">
        <is>
          <t>plan_deliver_newbuild</t>
        </is>
      </c>
      <c r="L3264" s="6" t="n">
        <v>46419</v>
      </c>
      <c r="M3264" s="6" t="n">
        <v>50801</v>
      </c>
      <c r="N3264" t="n">
        <v>5020</v>
      </c>
      <c r="O3264" s="6" t="n">
        <v>50801</v>
      </c>
      <c r="S3264" t="inlineStr">
        <is>
          <t>n.a.</t>
        </is>
      </c>
      <c r="T3264" s="6" t="n">
        <v>0</v>
      </c>
      <c r="U3264" s="6" t="n">
        <v>0</v>
      </c>
      <c r="V3264" t="n">
        <v>0</v>
      </c>
      <c r="W3264" t="n">
        <v>0</v>
      </c>
      <c r="X3264" s="6" t="n"/>
      <c r="Z3264" s="6" t="n">
        <v>50801</v>
      </c>
      <c r="AA3264" t="inlineStr">
        <is>
          <t>n.a.</t>
        </is>
      </c>
      <c r="AB3264" s="6" t="n">
        <v>50801</v>
      </c>
      <c r="AC3264" t="inlineStr"/>
      <c r="AD3264" s="6" t="n">
        <v>50648</v>
      </c>
    </row>
    <row r="3265">
      <c r="A3265" t="inlineStr">
        <is>
          <t>V100061</t>
        </is>
      </c>
      <c r="B3265" t="inlineStr">
        <is>
          <t>2025-0008</t>
        </is>
      </c>
      <c r="C3265" t="n">
        <v>359</v>
      </c>
      <c r="D3265" t="inlineStr"/>
      <c r="E3265" t="inlineStr">
        <is>
          <t>Rail Cargo Austria AG</t>
        </is>
      </c>
      <c r="F3265" t="inlineStr">
        <is>
          <t>WBA</t>
        </is>
      </c>
      <c r="G3265" t="inlineStr">
        <is>
          <t>EANOS_95</t>
        </is>
      </c>
      <c r="H3265" t="n">
        <v>0</v>
      </c>
      <c r="I3265" s="6" t="n">
        <v>0</v>
      </c>
      <c r="J3265" s="6" t="n">
        <v>0</v>
      </c>
      <c r="K3265" t="inlineStr">
        <is>
          <t>plan_deliver_newbuild</t>
        </is>
      </c>
      <c r="L3265" s="6" t="n">
        <v>46419</v>
      </c>
      <c r="M3265" s="6" t="n">
        <v>50801</v>
      </c>
      <c r="N3265" t="n">
        <v>5020</v>
      </c>
      <c r="O3265" s="6" t="n">
        <v>50801</v>
      </c>
      <c r="S3265" t="inlineStr">
        <is>
          <t>n.a.</t>
        </is>
      </c>
      <c r="T3265" s="6" t="n">
        <v>0</v>
      </c>
      <c r="U3265" s="6" t="n">
        <v>0</v>
      </c>
      <c r="V3265" t="n">
        <v>0</v>
      </c>
      <c r="W3265" t="n">
        <v>0</v>
      </c>
      <c r="X3265" s="6" t="n"/>
      <c r="Z3265" s="6" t="n">
        <v>50801</v>
      </c>
      <c r="AA3265" t="inlineStr">
        <is>
          <t>n.a.</t>
        </is>
      </c>
      <c r="AB3265" s="6" t="n">
        <v>50801</v>
      </c>
      <c r="AC3265" t="inlineStr"/>
      <c r="AD3265" s="6" t="n">
        <v>50648</v>
      </c>
    </row>
    <row r="3266">
      <c r="A3266" t="inlineStr">
        <is>
          <t>V100061</t>
        </is>
      </c>
      <c r="B3266" t="inlineStr">
        <is>
          <t>2025-0008</t>
        </is>
      </c>
      <c r="C3266" t="n">
        <v>360</v>
      </c>
      <c r="D3266" t="inlineStr"/>
      <c r="E3266" t="inlineStr">
        <is>
          <t>Rail Cargo Austria AG</t>
        </is>
      </c>
      <c r="F3266" t="inlineStr">
        <is>
          <t>WBA</t>
        </is>
      </c>
      <c r="G3266" t="inlineStr">
        <is>
          <t>EANOS_95</t>
        </is>
      </c>
      <c r="H3266" t="n">
        <v>0</v>
      </c>
      <c r="I3266" s="6" t="n">
        <v>0</v>
      </c>
      <c r="J3266" s="6" t="n">
        <v>0</v>
      </c>
      <c r="K3266" t="inlineStr">
        <is>
          <t>plan_deliver_newbuild</t>
        </is>
      </c>
      <c r="L3266" s="6" t="n">
        <v>46419</v>
      </c>
      <c r="M3266" s="6" t="n">
        <v>50801</v>
      </c>
      <c r="N3266" t="n">
        <v>5020</v>
      </c>
      <c r="O3266" s="6" t="n">
        <v>50801</v>
      </c>
      <c r="S3266" t="inlineStr">
        <is>
          <t>n.a.</t>
        </is>
      </c>
      <c r="T3266" s="6" t="n">
        <v>0</v>
      </c>
      <c r="U3266" s="6" t="n">
        <v>0</v>
      </c>
      <c r="V3266" t="n">
        <v>0</v>
      </c>
      <c r="W3266" t="n">
        <v>0</v>
      </c>
      <c r="X3266" s="6" t="n"/>
      <c r="Z3266" s="6" t="n">
        <v>50801</v>
      </c>
      <c r="AA3266" t="inlineStr">
        <is>
          <t>n.a.</t>
        </is>
      </c>
      <c r="AB3266" s="6" t="n">
        <v>50801</v>
      </c>
      <c r="AC3266" t="inlineStr"/>
      <c r="AD3266" s="6" t="n">
        <v>50648</v>
      </c>
    </row>
    <row r="3267">
      <c r="A3267" t="inlineStr">
        <is>
          <t>V100061</t>
        </is>
      </c>
      <c r="B3267" t="inlineStr">
        <is>
          <t>2025-0008</t>
        </is>
      </c>
      <c r="C3267" t="n">
        <v>361</v>
      </c>
      <c r="D3267" t="inlineStr"/>
      <c r="E3267" t="inlineStr">
        <is>
          <t>Rail Cargo Austria AG</t>
        </is>
      </c>
      <c r="F3267" t="inlineStr">
        <is>
          <t>WBA</t>
        </is>
      </c>
      <c r="G3267" t="inlineStr">
        <is>
          <t>EANOS_95</t>
        </is>
      </c>
      <c r="H3267" t="n">
        <v>0</v>
      </c>
      <c r="I3267" s="6" t="n">
        <v>0</v>
      </c>
      <c r="J3267" s="6" t="n">
        <v>0</v>
      </c>
      <c r="K3267" t="inlineStr">
        <is>
          <t>plan_deliver_newbuild</t>
        </is>
      </c>
      <c r="L3267" s="6" t="n">
        <v>46419</v>
      </c>
      <c r="M3267" s="6" t="n">
        <v>50801</v>
      </c>
      <c r="N3267" t="n">
        <v>5020</v>
      </c>
      <c r="O3267" s="6" t="n">
        <v>50801</v>
      </c>
      <c r="S3267" t="inlineStr">
        <is>
          <t>n.a.</t>
        </is>
      </c>
      <c r="T3267" s="6" t="n">
        <v>0</v>
      </c>
      <c r="U3267" s="6" t="n">
        <v>0</v>
      </c>
      <c r="V3267" t="n">
        <v>0</v>
      </c>
      <c r="W3267" t="n">
        <v>0</v>
      </c>
      <c r="X3267" s="6" t="n"/>
      <c r="Z3267" s="6" t="n">
        <v>50801</v>
      </c>
      <c r="AA3267" t="inlineStr">
        <is>
          <t>n.a.</t>
        </is>
      </c>
      <c r="AB3267" s="6" t="n">
        <v>50801</v>
      </c>
      <c r="AC3267" t="inlineStr"/>
      <c r="AD3267" s="6" t="n">
        <v>50648</v>
      </c>
    </row>
    <row r="3268">
      <c r="A3268" t="inlineStr">
        <is>
          <t>V100061</t>
        </is>
      </c>
      <c r="B3268" t="inlineStr">
        <is>
          <t>2025-0008</t>
        </is>
      </c>
      <c r="C3268" t="n">
        <v>362</v>
      </c>
      <c r="D3268" t="inlineStr"/>
      <c r="E3268" t="inlineStr">
        <is>
          <t>Rail Cargo Austria AG</t>
        </is>
      </c>
      <c r="F3268" t="inlineStr">
        <is>
          <t>WBA</t>
        </is>
      </c>
      <c r="G3268" t="inlineStr">
        <is>
          <t>EANOS_95</t>
        </is>
      </c>
      <c r="H3268" t="n">
        <v>0</v>
      </c>
      <c r="I3268" s="6" t="n">
        <v>0</v>
      </c>
      <c r="J3268" s="6" t="n">
        <v>0</v>
      </c>
      <c r="K3268" t="inlineStr">
        <is>
          <t>plan_deliver_newbuild</t>
        </is>
      </c>
      <c r="L3268" s="6" t="n">
        <v>46447</v>
      </c>
      <c r="M3268" s="6" t="n">
        <v>50829</v>
      </c>
      <c r="N3268" t="n">
        <v>5020</v>
      </c>
      <c r="O3268" s="6" t="n">
        <v>50829</v>
      </c>
      <c r="S3268" t="inlineStr">
        <is>
          <t>n.a.</t>
        </is>
      </c>
      <c r="T3268" s="6" t="n">
        <v>0</v>
      </c>
      <c r="U3268" s="6" t="n">
        <v>0</v>
      </c>
      <c r="V3268" t="n">
        <v>0</v>
      </c>
      <c r="W3268" t="n">
        <v>0</v>
      </c>
      <c r="X3268" s="6" t="n"/>
      <c r="Z3268" s="6" t="n">
        <v>50829</v>
      </c>
      <c r="AA3268" t="inlineStr">
        <is>
          <t>n.a.</t>
        </is>
      </c>
      <c r="AB3268" s="6" t="n">
        <v>50829</v>
      </c>
      <c r="AC3268" t="inlineStr"/>
      <c r="AD3268" s="6" t="n">
        <v>50676</v>
      </c>
    </row>
    <row r="3269">
      <c r="A3269" t="inlineStr">
        <is>
          <t>V100061</t>
        </is>
      </c>
      <c r="B3269" t="inlineStr">
        <is>
          <t>2025-0008</t>
        </is>
      </c>
      <c r="C3269" t="n">
        <v>363</v>
      </c>
      <c r="D3269" t="inlineStr"/>
      <c r="E3269" t="inlineStr">
        <is>
          <t>Rail Cargo Austria AG</t>
        </is>
      </c>
      <c r="F3269" t="inlineStr">
        <is>
          <t>WBA</t>
        </is>
      </c>
      <c r="G3269" t="inlineStr">
        <is>
          <t>EANOS_95</t>
        </is>
      </c>
      <c r="H3269" t="n">
        <v>0</v>
      </c>
      <c r="I3269" s="6" t="n">
        <v>0</v>
      </c>
      <c r="J3269" s="6" t="n">
        <v>0</v>
      </c>
      <c r="K3269" t="inlineStr">
        <is>
          <t>plan_deliver_newbuild</t>
        </is>
      </c>
      <c r="L3269" s="6" t="n">
        <v>46447</v>
      </c>
      <c r="M3269" s="6" t="n">
        <v>50829</v>
      </c>
      <c r="N3269" t="n">
        <v>5020</v>
      </c>
      <c r="O3269" s="6" t="n">
        <v>50829</v>
      </c>
      <c r="S3269" t="inlineStr">
        <is>
          <t>n.a.</t>
        </is>
      </c>
      <c r="T3269" s="6" t="n">
        <v>0</v>
      </c>
      <c r="U3269" s="6" t="n">
        <v>0</v>
      </c>
      <c r="V3269" t="n">
        <v>0</v>
      </c>
      <c r="W3269" t="n">
        <v>0</v>
      </c>
      <c r="X3269" s="6" t="n"/>
      <c r="Z3269" s="6" t="n">
        <v>50829</v>
      </c>
      <c r="AA3269" t="inlineStr">
        <is>
          <t>n.a.</t>
        </is>
      </c>
      <c r="AB3269" s="6" t="n">
        <v>50829</v>
      </c>
      <c r="AC3269" t="inlineStr"/>
      <c r="AD3269" s="6" t="n">
        <v>50676</v>
      </c>
    </row>
    <row r="3270">
      <c r="A3270" t="inlineStr">
        <is>
          <t>V100061</t>
        </is>
      </c>
      <c r="B3270" t="inlineStr">
        <is>
          <t>2025-0008</t>
        </is>
      </c>
      <c r="C3270" t="n">
        <v>364</v>
      </c>
      <c r="D3270" t="inlineStr"/>
      <c r="E3270" t="inlineStr">
        <is>
          <t>Rail Cargo Austria AG</t>
        </is>
      </c>
      <c r="F3270" t="inlineStr">
        <is>
          <t>WBA</t>
        </is>
      </c>
      <c r="G3270" t="inlineStr">
        <is>
          <t>EANOS_95</t>
        </is>
      </c>
      <c r="H3270" t="n">
        <v>0</v>
      </c>
      <c r="I3270" s="6" t="n">
        <v>0</v>
      </c>
      <c r="J3270" s="6" t="n">
        <v>0</v>
      </c>
      <c r="K3270" t="inlineStr">
        <is>
          <t>plan_deliver_newbuild</t>
        </is>
      </c>
      <c r="L3270" s="6" t="n">
        <v>46447</v>
      </c>
      <c r="M3270" s="6" t="n">
        <v>50829</v>
      </c>
      <c r="N3270" t="n">
        <v>5020</v>
      </c>
      <c r="O3270" s="6" t="n">
        <v>50829</v>
      </c>
      <c r="S3270" t="inlineStr">
        <is>
          <t>n.a.</t>
        </is>
      </c>
      <c r="T3270" s="6" t="n">
        <v>0</v>
      </c>
      <c r="U3270" s="6" t="n">
        <v>0</v>
      </c>
      <c r="V3270" t="n">
        <v>0</v>
      </c>
      <c r="W3270" t="n">
        <v>0</v>
      </c>
      <c r="X3270" s="6" t="n"/>
      <c r="Z3270" s="6" t="n">
        <v>50829</v>
      </c>
      <c r="AA3270" t="inlineStr">
        <is>
          <t>n.a.</t>
        </is>
      </c>
      <c r="AB3270" s="6" t="n">
        <v>50829</v>
      </c>
      <c r="AC3270" t="inlineStr"/>
      <c r="AD3270" s="6" t="n">
        <v>50676</v>
      </c>
    </row>
    <row r="3271">
      <c r="A3271" t="inlineStr">
        <is>
          <t>V100061</t>
        </is>
      </c>
      <c r="B3271" t="inlineStr">
        <is>
          <t>2025-0008</t>
        </is>
      </c>
      <c r="C3271" t="n">
        <v>365</v>
      </c>
      <c r="D3271" t="inlineStr"/>
      <c r="E3271" t="inlineStr">
        <is>
          <t>Rail Cargo Austria AG</t>
        </is>
      </c>
      <c r="F3271" t="inlineStr">
        <is>
          <t>WBA</t>
        </is>
      </c>
      <c r="G3271" t="inlineStr">
        <is>
          <t>EANOS_95</t>
        </is>
      </c>
      <c r="H3271" t="n">
        <v>0</v>
      </c>
      <c r="I3271" s="6" t="n">
        <v>0</v>
      </c>
      <c r="J3271" s="6" t="n">
        <v>0</v>
      </c>
      <c r="K3271" t="inlineStr">
        <is>
          <t>plan_deliver_newbuild</t>
        </is>
      </c>
      <c r="L3271" s="6" t="n">
        <v>46447</v>
      </c>
      <c r="M3271" s="6" t="n">
        <v>50829</v>
      </c>
      <c r="N3271" t="n">
        <v>5020</v>
      </c>
      <c r="O3271" s="6" t="n">
        <v>50829</v>
      </c>
      <c r="S3271" t="inlineStr">
        <is>
          <t>n.a.</t>
        </is>
      </c>
      <c r="T3271" s="6" t="n">
        <v>0</v>
      </c>
      <c r="U3271" s="6" t="n">
        <v>0</v>
      </c>
      <c r="V3271" t="n">
        <v>0</v>
      </c>
      <c r="W3271" t="n">
        <v>0</v>
      </c>
      <c r="X3271" s="6" t="n"/>
      <c r="Z3271" s="6" t="n">
        <v>50829</v>
      </c>
      <c r="AA3271" t="inlineStr">
        <is>
          <t>n.a.</t>
        </is>
      </c>
      <c r="AB3271" s="6" t="n">
        <v>50829</v>
      </c>
      <c r="AC3271" t="inlineStr"/>
      <c r="AD3271" s="6" t="n">
        <v>50676</v>
      </c>
    </row>
    <row r="3272">
      <c r="A3272" t="inlineStr">
        <is>
          <t>V100061</t>
        </is>
      </c>
      <c r="B3272" t="inlineStr">
        <is>
          <t>2025-0008</t>
        </is>
      </c>
      <c r="C3272" t="n">
        <v>366</v>
      </c>
      <c r="D3272" t="inlineStr"/>
      <c r="E3272" t="inlineStr">
        <is>
          <t>Rail Cargo Austria AG</t>
        </is>
      </c>
      <c r="F3272" t="inlineStr">
        <is>
          <t>WBA</t>
        </is>
      </c>
      <c r="G3272" t="inlineStr">
        <is>
          <t>EANOS_95</t>
        </is>
      </c>
      <c r="H3272" t="n">
        <v>0</v>
      </c>
      <c r="I3272" s="6" t="n">
        <v>0</v>
      </c>
      <c r="J3272" s="6" t="n">
        <v>0</v>
      </c>
      <c r="K3272" t="inlineStr">
        <is>
          <t>plan_deliver_newbuild</t>
        </is>
      </c>
      <c r="L3272" s="6" t="n">
        <v>46447</v>
      </c>
      <c r="M3272" s="6" t="n">
        <v>50829</v>
      </c>
      <c r="N3272" t="n">
        <v>5020</v>
      </c>
      <c r="O3272" s="6" t="n">
        <v>50829</v>
      </c>
      <c r="S3272" t="inlineStr">
        <is>
          <t>n.a.</t>
        </is>
      </c>
      <c r="T3272" s="6" t="n">
        <v>0</v>
      </c>
      <c r="U3272" s="6" t="n">
        <v>0</v>
      </c>
      <c r="V3272" t="n">
        <v>0</v>
      </c>
      <c r="W3272" t="n">
        <v>0</v>
      </c>
      <c r="X3272" s="6" t="n"/>
      <c r="Z3272" s="6" t="n">
        <v>50829</v>
      </c>
      <c r="AA3272" t="inlineStr">
        <is>
          <t>n.a.</t>
        </is>
      </c>
      <c r="AB3272" s="6" t="n">
        <v>50829</v>
      </c>
      <c r="AC3272" t="inlineStr"/>
      <c r="AD3272" s="6" t="n">
        <v>50676</v>
      </c>
    </row>
    <row r="3273">
      <c r="A3273" t="inlineStr">
        <is>
          <t>V100061</t>
        </is>
      </c>
      <c r="B3273" t="inlineStr">
        <is>
          <t>2025-0008</t>
        </is>
      </c>
      <c r="C3273" t="n">
        <v>367</v>
      </c>
      <c r="D3273" t="inlineStr"/>
      <c r="E3273" t="inlineStr">
        <is>
          <t>Rail Cargo Austria AG</t>
        </is>
      </c>
      <c r="F3273" t="inlineStr">
        <is>
          <t>WBA</t>
        </is>
      </c>
      <c r="G3273" t="inlineStr">
        <is>
          <t>EANOS_95</t>
        </is>
      </c>
      <c r="H3273" t="n">
        <v>0</v>
      </c>
      <c r="I3273" s="6" t="n">
        <v>0</v>
      </c>
      <c r="J3273" s="6" t="n">
        <v>0</v>
      </c>
      <c r="K3273" t="inlineStr">
        <is>
          <t>plan_deliver_newbuild</t>
        </is>
      </c>
      <c r="L3273" s="6" t="n">
        <v>46447</v>
      </c>
      <c r="M3273" s="6" t="n">
        <v>50829</v>
      </c>
      <c r="N3273" t="n">
        <v>5020</v>
      </c>
      <c r="O3273" s="6" t="n">
        <v>50829</v>
      </c>
      <c r="S3273" t="inlineStr">
        <is>
          <t>n.a.</t>
        </is>
      </c>
      <c r="T3273" s="6" t="n">
        <v>0</v>
      </c>
      <c r="U3273" s="6" t="n">
        <v>0</v>
      </c>
      <c r="V3273" t="n">
        <v>0</v>
      </c>
      <c r="W3273" t="n">
        <v>0</v>
      </c>
      <c r="X3273" s="6" t="n"/>
      <c r="Z3273" s="6" t="n">
        <v>50829</v>
      </c>
      <c r="AA3273" t="inlineStr">
        <is>
          <t>n.a.</t>
        </is>
      </c>
      <c r="AB3273" s="6" t="n">
        <v>50829</v>
      </c>
      <c r="AC3273" t="inlineStr"/>
      <c r="AD3273" s="6" t="n">
        <v>50676</v>
      </c>
    </row>
    <row r="3274">
      <c r="A3274" t="inlineStr">
        <is>
          <t>V100061</t>
        </is>
      </c>
      <c r="B3274" t="inlineStr">
        <is>
          <t>2025-0008</t>
        </is>
      </c>
      <c r="C3274" t="n">
        <v>368</v>
      </c>
      <c r="D3274" t="inlineStr"/>
      <c r="E3274" t="inlineStr">
        <is>
          <t>Rail Cargo Austria AG</t>
        </is>
      </c>
      <c r="F3274" t="inlineStr">
        <is>
          <t>WBA</t>
        </is>
      </c>
      <c r="G3274" t="inlineStr">
        <is>
          <t>EANOS_95</t>
        </is>
      </c>
      <c r="H3274" t="n">
        <v>0</v>
      </c>
      <c r="I3274" s="6" t="n">
        <v>0</v>
      </c>
      <c r="J3274" s="6" t="n">
        <v>0</v>
      </c>
      <c r="K3274" t="inlineStr">
        <is>
          <t>plan_deliver_newbuild</t>
        </is>
      </c>
      <c r="L3274" s="6" t="n">
        <v>46447</v>
      </c>
      <c r="M3274" s="6" t="n">
        <v>50829</v>
      </c>
      <c r="N3274" t="n">
        <v>5020</v>
      </c>
      <c r="O3274" s="6" t="n">
        <v>50829</v>
      </c>
      <c r="S3274" t="inlineStr">
        <is>
          <t>n.a.</t>
        </is>
      </c>
      <c r="T3274" s="6" t="n">
        <v>0</v>
      </c>
      <c r="U3274" s="6" t="n">
        <v>0</v>
      </c>
      <c r="V3274" t="n">
        <v>0</v>
      </c>
      <c r="W3274" t="n">
        <v>0</v>
      </c>
      <c r="X3274" s="6" t="n"/>
      <c r="Z3274" s="6" t="n">
        <v>50829</v>
      </c>
      <c r="AA3274" t="inlineStr">
        <is>
          <t>n.a.</t>
        </is>
      </c>
      <c r="AB3274" s="6" t="n">
        <v>50829</v>
      </c>
      <c r="AC3274" t="inlineStr"/>
      <c r="AD3274" s="6" t="n">
        <v>50676</v>
      </c>
    </row>
    <row r="3275">
      <c r="A3275" t="inlineStr">
        <is>
          <t>V100061</t>
        </is>
      </c>
      <c r="B3275" t="inlineStr">
        <is>
          <t>2025-0008</t>
        </is>
      </c>
      <c r="C3275" t="n">
        <v>369</v>
      </c>
      <c r="D3275" t="inlineStr"/>
      <c r="E3275" t="inlineStr">
        <is>
          <t>Rail Cargo Austria AG</t>
        </is>
      </c>
      <c r="F3275" t="inlineStr">
        <is>
          <t>WBA</t>
        </is>
      </c>
      <c r="G3275" t="inlineStr">
        <is>
          <t>EANOS_95</t>
        </is>
      </c>
      <c r="H3275" t="n">
        <v>0</v>
      </c>
      <c r="I3275" s="6" t="n">
        <v>0</v>
      </c>
      <c r="J3275" s="6" t="n">
        <v>0</v>
      </c>
      <c r="K3275" t="inlineStr">
        <is>
          <t>plan_deliver_newbuild</t>
        </is>
      </c>
      <c r="L3275" s="6" t="n">
        <v>46447</v>
      </c>
      <c r="M3275" s="6" t="n">
        <v>50829</v>
      </c>
      <c r="N3275" t="n">
        <v>5020</v>
      </c>
      <c r="O3275" s="6" t="n">
        <v>50829</v>
      </c>
      <c r="S3275" t="inlineStr">
        <is>
          <t>n.a.</t>
        </is>
      </c>
      <c r="T3275" s="6" t="n">
        <v>0</v>
      </c>
      <c r="U3275" s="6" t="n">
        <v>0</v>
      </c>
      <c r="V3275" t="n">
        <v>0</v>
      </c>
      <c r="W3275" t="n">
        <v>0</v>
      </c>
      <c r="X3275" s="6" t="n"/>
      <c r="Z3275" s="6" t="n">
        <v>50829</v>
      </c>
      <c r="AA3275" t="inlineStr">
        <is>
          <t>n.a.</t>
        </is>
      </c>
      <c r="AB3275" s="6" t="n">
        <v>50829</v>
      </c>
      <c r="AC3275" t="inlineStr"/>
      <c r="AD3275" s="6" t="n">
        <v>50676</v>
      </c>
    </row>
    <row r="3276">
      <c r="A3276" t="inlineStr">
        <is>
          <t>V100061</t>
        </is>
      </c>
      <c r="B3276" t="inlineStr">
        <is>
          <t>2025-0008</t>
        </is>
      </c>
      <c r="C3276" t="n">
        <v>370</v>
      </c>
      <c r="D3276" t="inlineStr"/>
      <c r="E3276" t="inlineStr">
        <is>
          <t>Rail Cargo Austria AG</t>
        </is>
      </c>
      <c r="F3276" t="inlineStr">
        <is>
          <t>WBA</t>
        </is>
      </c>
      <c r="G3276" t="inlineStr">
        <is>
          <t>EANOS_95</t>
        </is>
      </c>
      <c r="H3276" t="n">
        <v>0</v>
      </c>
      <c r="I3276" s="6" t="n">
        <v>0</v>
      </c>
      <c r="J3276" s="6" t="n">
        <v>0</v>
      </c>
      <c r="K3276" t="inlineStr">
        <is>
          <t>plan_deliver_newbuild</t>
        </is>
      </c>
      <c r="L3276" s="6" t="n">
        <v>46447</v>
      </c>
      <c r="M3276" s="6" t="n">
        <v>50829</v>
      </c>
      <c r="N3276" t="n">
        <v>5020</v>
      </c>
      <c r="O3276" s="6" t="n">
        <v>50829</v>
      </c>
      <c r="S3276" t="inlineStr">
        <is>
          <t>n.a.</t>
        </is>
      </c>
      <c r="T3276" s="6" t="n">
        <v>0</v>
      </c>
      <c r="U3276" s="6" t="n">
        <v>0</v>
      </c>
      <c r="V3276" t="n">
        <v>0</v>
      </c>
      <c r="W3276" t="n">
        <v>0</v>
      </c>
      <c r="X3276" s="6" t="n"/>
      <c r="Z3276" s="6" t="n">
        <v>50829</v>
      </c>
      <c r="AA3276" t="inlineStr">
        <is>
          <t>n.a.</t>
        </is>
      </c>
      <c r="AB3276" s="6" t="n">
        <v>50829</v>
      </c>
      <c r="AC3276" t="inlineStr"/>
      <c r="AD3276" s="6" t="n">
        <v>50676</v>
      </c>
    </row>
    <row r="3277">
      <c r="A3277" t="inlineStr">
        <is>
          <t>V100061</t>
        </is>
      </c>
      <c r="B3277" t="inlineStr">
        <is>
          <t>2025-0008</t>
        </is>
      </c>
      <c r="C3277" t="n">
        <v>371</v>
      </c>
      <c r="D3277" t="inlineStr"/>
      <c r="E3277" t="inlineStr">
        <is>
          <t>Rail Cargo Austria AG</t>
        </is>
      </c>
      <c r="F3277" t="inlineStr">
        <is>
          <t>WBA</t>
        </is>
      </c>
      <c r="G3277" t="inlineStr">
        <is>
          <t>EANOS_95</t>
        </is>
      </c>
      <c r="H3277" t="n">
        <v>0</v>
      </c>
      <c r="I3277" s="6" t="n">
        <v>0</v>
      </c>
      <c r="J3277" s="6" t="n">
        <v>0</v>
      </c>
      <c r="K3277" t="inlineStr">
        <is>
          <t>plan_deliver_newbuild</t>
        </is>
      </c>
      <c r="L3277" s="6" t="n">
        <v>46447</v>
      </c>
      <c r="M3277" s="6" t="n">
        <v>50829</v>
      </c>
      <c r="N3277" t="n">
        <v>5020</v>
      </c>
      <c r="O3277" s="6" t="n">
        <v>50829</v>
      </c>
      <c r="S3277" t="inlineStr">
        <is>
          <t>n.a.</t>
        </is>
      </c>
      <c r="T3277" s="6" t="n">
        <v>0</v>
      </c>
      <c r="U3277" s="6" t="n">
        <v>0</v>
      </c>
      <c r="V3277" t="n">
        <v>0</v>
      </c>
      <c r="W3277" t="n">
        <v>0</v>
      </c>
      <c r="X3277" s="6" t="n"/>
      <c r="Z3277" s="6" t="n">
        <v>50829</v>
      </c>
      <c r="AA3277" t="inlineStr">
        <is>
          <t>n.a.</t>
        </is>
      </c>
      <c r="AB3277" s="6" t="n">
        <v>50829</v>
      </c>
      <c r="AC3277" t="inlineStr"/>
      <c r="AD3277" s="6" t="n">
        <v>50676</v>
      </c>
    </row>
    <row r="3278">
      <c r="A3278" t="inlineStr">
        <is>
          <t>V100061</t>
        </is>
      </c>
      <c r="B3278" t="inlineStr">
        <is>
          <t>2025-0008</t>
        </is>
      </c>
      <c r="C3278" t="n">
        <v>372</v>
      </c>
      <c r="D3278" t="inlineStr"/>
      <c r="E3278" t="inlineStr">
        <is>
          <t>Rail Cargo Austria AG</t>
        </is>
      </c>
      <c r="F3278" t="inlineStr">
        <is>
          <t>WBA</t>
        </is>
      </c>
      <c r="G3278" t="inlineStr">
        <is>
          <t>EANOS_95</t>
        </is>
      </c>
      <c r="H3278" t="n">
        <v>0</v>
      </c>
      <c r="I3278" s="6" t="n">
        <v>0</v>
      </c>
      <c r="J3278" s="6" t="n">
        <v>0</v>
      </c>
      <c r="K3278" t="inlineStr">
        <is>
          <t>plan_deliver_newbuild</t>
        </is>
      </c>
      <c r="L3278" s="6" t="n">
        <v>46447</v>
      </c>
      <c r="M3278" s="6" t="n">
        <v>50829</v>
      </c>
      <c r="N3278" t="n">
        <v>5020</v>
      </c>
      <c r="O3278" s="6" t="n">
        <v>50829</v>
      </c>
      <c r="S3278" t="inlineStr">
        <is>
          <t>n.a.</t>
        </is>
      </c>
      <c r="T3278" s="6" t="n">
        <v>0</v>
      </c>
      <c r="U3278" s="6" t="n">
        <v>0</v>
      </c>
      <c r="V3278" t="n">
        <v>0</v>
      </c>
      <c r="W3278" t="n">
        <v>0</v>
      </c>
      <c r="X3278" s="6" t="n"/>
      <c r="Z3278" s="6" t="n">
        <v>50829</v>
      </c>
      <c r="AA3278" t="inlineStr">
        <is>
          <t>n.a.</t>
        </is>
      </c>
      <c r="AB3278" s="6" t="n">
        <v>50829</v>
      </c>
      <c r="AC3278" t="inlineStr"/>
      <c r="AD3278" s="6" t="n">
        <v>50676</v>
      </c>
    </row>
    <row r="3279">
      <c r="A3279" t="inlineStr">
        <is>
          <t>V100061</t>
        </is>
      </c>
      <c r="B3279" t="inlineStr">
        <is>
          <t>2025-0008</t>
        </is>
      </c>
      <c r="C3279" t="n">
        <v>373</v>
      </c>
      <c r="D3279" t="inlineStr"/>
      <c r="E3279" t="inlineStr">
        <is>
          <t>Rail Cargo Austria AG</t>
        </is>
      </c>
      <c r="F3279" t="inlineStr">
        <is>
          <t>WBA</t>
        </is>
      </c>
      <c r="G3279" t="inlineStr">
        <is>
          <t>EANOS_95</t>
        </is>
      </c>
      <c r="H3279" t="n">
        <v>0</v>
      </c>
      <c r="I3279" s="6" t="n">
        <v>0</v>
      </c>
      <c r="J3279" s="6" t="n">
        <v>0</v>
      </c>
      <c r="K3279" t="inlineStr">
        <is>
          <t>plan_deliver_newbuild</t>
        </is>
      </c>
      <c r="L3279" s="6" t="n">
        <v>46447</v>
      </c>
      <c r="M3279" s="6" t="n">
        <v>50829</v>
      </c>
      <c r="N3279" t="n">
        <v>5020</v>
      </c>
      <c r="O3279" s="6" t="n">
        <v>50829</v>
      </c>
      <c r="S3279" t="inlineStr">
        <is>
          <t>n.a.</t>
        </is>
      </c>
      <c r="T3279" s="6" t="n">
        <v>0</v>
      </c>
      <c r="U3279" s="6" t="n">
        <v>0</v>
      </c>
      <c r="V3279" t="n">
        <v>0</v>
      </c>
      <c r="W3279" t="n">
        <v>0</v>
      </c>
      <c r="X3279" s="6" t="n"/>
      <c r="Z3279" s="6" t="n">
        <v>50829</v>
      </c>
      <c r="AA3279" t="inlineStr">
        <is>
          <t>n.a.</t>
        </is>
      </c>
      <c r="AB3279" s="6" t="n">
        <v>50829</v>
      </c>
      <c r="AC3279" t="inlineStr"/>
      <c r="AD3279" s="6" t="n">
        <v>50676</v>
      </c>
    </row>
    <row r="3280">
      <c r="A3280" t="inlineStr">
        <is>
          <t>V100061</t>
        </is>
      </c>
      <c r="B3280" t="inlineStr">
        <is>
          <t>2025-0008</t>
        </is>
      </c>
      <c r="C3280" t="n">
        <v>374</v>
      </c>
      <c r="D3280" t="inlineStr"/>
      <c r="E3280" t="inlineStr">
        <is>
          <t>Rail Cargo Austria AG</t>
        </is>
      </c>
      <c r="F3280" t="inlineStr">
        <is>
          <t>WBA</t>
        </is>
      </c>
      <c r="G3280" t="inlineStr">
        <is>
          <t>EANOS_95</t>
        </is>
      </c>
      <c r="H3280" t="n">
        <v>0</v>
      </c>
      <c r="I3280" s="6" t="n">
        <v>0</v>
      </c>
      <c r="J3280" s="6" t="n">
        <v>0</v>
      </c>
      <c r="K3280" t="inlineStr">
        <is>
          <t>plan_deliver_newbuild</t>
        </is>
      </c>
      <c r="L3280" s="6" t="n">
        <v>46447</v>
      </c>
      <c r="M3280" s="6" t="n">
        <v>50829</v>
      </c>
      <c r="N3280" t="n">
        <v>5020</v>
      </c>
      <c r="O3280" s="6" t="n">
        <v>50829</v>
      </c>
      <c r="S3280" t="inlineStr">
        <is>
          <t>n.a.</t>
        </is>
      </c>
      <c r="T3280" s="6" t="n">
        <v>0</v>
      </c>
      <c r="U3280" s="6" t="n">
        <v>0</v>
      </c>
      <c r="V3280" t="n">
        <v>0</v>
      </c>
      <c r="W3280" t="n">
        <v>0</v>
      </c>
      <c r="X3280" s="6" t="n"/>
      <c r="Z3280" s="6" t="n">
        <v>50829</v>
      </c>
      <c r="AA3280" t="inlineStr">
        <is>
          <t>n.a.</t>
        </is>
      </c>
      <c r="AB3280" s="6" t="n">
        <v>50829</v>
      </c>
      <c r="AC3280" t="inlineStr"/>
      <c r="AD3280" s="6" t="n">
        <v>50676</v>
      </c>
    </row>
    <row r="3281">
      <c r="A3281" t="inlineStr">
        <is>
          <t>V100061</t>
        </is>
      </c>
      <c r="B3281" t="inlineStr">
        <is>
          <t>2025-0008</t>
        </is>
      </c>
      <c r="C3281" t="n">
        <v>375</v>
      </c>
      <c r="D3281" t="inlineStr"/>
      <c r="E3281" t="inlineStr">
        <is>
          <t>Rail Cargo Austria AG</t>
        </is>
      </c>
      <c r="F3281" t="inlineStr">
        <is>
          <t>WBA</t>
        </is>
      </c>
      <c r="G3281" t="inlineStr">
        <is>
          <t>EANOS_95</t>
        </is>
      </c>
      <c r="H3281" t="n">
        <v>0</v>
      </c>
      <c r="I3281" s="6" t="n">
        <v>0</v>
      </c>
      <c r="J3281" s="6" t="n">
        <v>0</v>
      </c>
      <c r="K3281" t="inlineStr">
        <is>
          <t>plan_deliver_newbuild</t>
        </is>
      </c>
      <c r="L3281" s="6" t="n">
        <v>46447</v>
      </c>
      <c r="M3281" s="6" t="n">
        <v>50829</v>
      </c>
      <c r="N3281" t="n">
        <v>5020</v>
      </c>
      <c r="O3281" s="6" t="n">
        <v>50829</v>
      </c>
      <c r="S3281" t="inlineStr">
        <is>
          <t>n.a.</t>
        </is>
      </c>
      <c r="T3281" s="6" t="n">
        <v>0</v>
      </c>
      <c r="U3281" s="6" t="n">
        <v>0</v>
      </c>
      <c r="V3281" t="n">
        <v>0</v>
      </c>
      <c r="W3281" t="n">
        <v>0</v>
      </c>
      <c r="X3281" s="6" t="n"/>
      <c r="Z3281" s="6" t="n">
        <v>50829</v>
      </c>
      <c r="AA3281" t="inlineStr">
        <is>
          <t>n.a.</t>
        </is>
      </c>
      <c r="AB3281" s="6" t="n">
        <v>50829</v>
      </c>
      <c r="AC3281" t="inlineStr"/>
      <c r="AD3281" s="6" t="n">
        <v>50676</v>
      </c>
    </row>
    <row r="3282">
      <c r="A3282" t="inlineStr">
        <is>
          <t>V100061</t>
        </is>
      </c>
      <c r="B3282" t="inlineStr">
        <is>
          <t>2025-0008</t>
        </is>
      </c>
      <c r="C3282" t="n">
        <v>376</v>
      </c>
      <c r="D3282" t="inlineStr"/>
      <c r="E3282" t="inlineStr">
        <is>
          <t>Rail Cargo Austria AG</t>
        </is>
      </c>
      <c r="F3282" t="inlineStr">
        <is>
          <t>WBA</t>
        </is>
      </c>
      <c r="G3282" t="inlineStr">
        <is>
          <t>EANOS_95</t>
        </is>
      </c>
      <c r="H3282" t="n">
        <v>0</v>
      </c>
      <c r="I3282" s="6" t="n">
        <v>0</v>
      </c>
      <c r="J3282" s="6" t="n">
        <v>0</v>
      </c>
      <c r="K3282" t="inlineStr">
        <is>
          <t>plan_deliver_newbuild</t>
        </is>
      </c>
      <c r="L3282" s="6" t="n">
        <v>46447</v>
      </c>
      <c r="M3282" s="6" t="n">
        <v>50829</v>
      </c>
      <c r="N3282" t="n">
        <v>5020</v>
      </c>
      <c r="O3282" s="6" t="n">
        <v>50829</v>
      </c>
      <c r="S3282" t="inlineStr">
        <is>
          <t>n.a.</t>
        </is>
      </c>
      <c r="T3282" s="6" t="n">
        <v>0</v>
      </c>
      <c r="U3282" s="6" t="n">
        <v>0</v>
      </c>
      <c r="V3282" t="n">
        <v>0</v>
      </c>
      <c r="W3282" t="n">
        <v>0</v>
      </c>
      <c r="X3282" s="6" t="n"/>
      <c r="Z3282" s="6" t="n">
        <v>50829</v>
      </c>
      <c r="AA3282" t="inlineStr">
        <is>
          <t>n.a.</t>
        </is>
      </c>
      <c r="AB3282" s="6" t="n">
        <v>50829</v>
      </c>
      <c r="AC3282" t="inlineStr"/>
      <c r="AD3282" s="6" t="n">
        <v>50676</v>
      </c>
    </row>
    <row r="3283">
      <c r="A3283" t="inlineStr">
        <is>
          <t>V100061</t>
        </is>
      </c>
      <c r="B3283" t="inlineStr">
        <is>
          <t>2025-0008</t>
        </is>
      </c>
      <c r="C3283" t="n">
        <v>377</v>
      </c>
      <c r="D3283" t="inlineStr"/>
      <c r="E3283" t="inlineStr">
        <is>
          <t>Rail Cargo Austria AG</t>
        </is>
      </c>
      <c r="F3283" t="inlineStr">
        <is>
          <t>WBA</t>
        </is>
      </c>
      <c r="G3283" t="inlineStr">
        <is>
          <t>EANOS_95</t>
        </is>
      </c>
      <c r="H3283" t="n">
        <v>0</v>
      </c>
      <c r="I3283" s="6" t="n">
        <v>0</v>
      </c>
      <c r="J3283" s="6" t="n">
        <v>0</v>
      </c>
      <c r="K3283" t="inlineStr">
        <is>
          <t>plan_deliver_newbuild</t>
        </is>
      </c>
      <c r="L3283" s="6" t="n">
        <v>46447</v>
      </c>
      <c r="M3283" s="6" t="n">
        <v>50829</v>
      </c>
      <c r="N3283" t="n">
        <v>5020</v>
      </c>
      <c r="O3283" s="6" t="n">
        <v>50829</v>
      </c>
      <c r="S3283" t="inlineStr">
        <is>
          <t>n.a.</t>
        </is>
      </c>
      <c r="T3283" s="6" t="n">
        <v>0</v>
      </c>
      <c r="U3283" s="6" t="n">
        <v>0</v>
      </c>
      <c r="V3283" t="n">
        <v>0</v>
      </c>
      <c r="W3283" t="n">
        <v>0</v>
      </c>
      <c r="X3283" s="6" t="n"/>
      <c r="Z3283" s="6" t="n">
        <v>50829</v>
      </c>
      <c r="AA3283" t="inlineStr">
        <is>
          <t>n.a.</t>
        </is>
      </c>
      <c r="AB3283" s="6" t="n">
        <v>50829</v>
      </c>
      <c r="AC3283" t="inlineStr"/>
      <c r="AD3283" s="6" t="n">
        <v>50676</v>
      </c>
    </row>
    <row r="3284">
      <c r="A3284" t="inlineStr">
        <is>
          <t>V100061</t>
        </is>
      </c>
      <c r="B3284" t="inlineStr">
        <is>
          <t>2025-0008</t>
        </is>
      </c>
      <c r="C3284" t="n">
        <v>378</v>
      </c>
      <c r="D3284" t="inlineStr"/>
      <c r="E3284" t="inlineStr">
        <is>
          <t>Rail Cargo Austria AG</t>
        </is>
      </c>
      <c r="F3284" t="inlineStr">
        <is>
          <t>WBA</t>
        </is>
      </c>
      <c r="G3284" t="inlineStr">
        <is>
          <t>EANOS_95</t>
        </is>
      </c>
      <c r="H3284" t="n">
        <v>0</v>
      </c>
      <c r="I3284" s="6" t="n">
        <v>0</v>
      </c>
      <c r="J3284" s="6" t="n">
        <v>0</v>
      </c>
      <c r="K3284" t="inlineStr">
        <is>
          <t>plan_deliver_newbuild</t>
        </is>
      </c>
      <c r="L3284" s="6" t="n">
        <v>46447</v>
      </c>
      <c r="M3284" s="6" t="n">
        <v>50829</v>
      </c>
      <c r="N3284" t="n">
        <v>5020</v>
      </c>
      <c r="O3284" s="6" t="n">
        <v>50829</v>
      </c>
      <c r="S3284" t="inlineStr">
        <is>
          <t>n.a.</t>
        </is>
      </c>
      <c r="T3284" s="6" t="n">
        <v>0</v>
      </c>
      <c r="U3284" s="6" t="n">
        <v>0</v>
      </c>
      <c r="V3284" t="n">
        <v>0</v>
      </c>
      <c r="W3284" t="n">
        <v>0</v>
      </c>
      <c r="X3284" s="6" t="n"/>
      <c r="Z3284" s="6" t="n">
        <v>50829</v>
      </c>
      <c r="AA3284" t="inlineStr">
        <is>
          <t>n.a.</t>
        </is>
      </c>
      <c r="AB3284" s="6" t="n">
        <v>50829</v>
      </c>
      <c r="AC3284" t="inlineStr"/>
      <c r="AD3284" s="6" t="n">
        <v>50676</v>
      </c>
    </row>
    <row r="3285">
      <c r="A3285" t="inlineStr">
        <is>
          <t>V100061</t>
        </is>
      </c>
      <c r="B3285" t="inlineStr">
        <is>
          <t>2025-0008</t>
        </is>
      </c>
      <c r="C3285" t="n">
        <v>379</v>
      </c>
      <c r="D3285" t="inlineStr"/>
      <c r="E3285" t="inlineStr">
        <is>
          <t>Rail Cargo Austria AG</t>
        </is>
      </c>
      <c r="F3285" t="inlineStr">
        <is>
          <t>WBA</t>
        </is>
      </c>
      <c r="G3285" t="inlineStr">
        <is>
          <t>EANOS_95</t>
        </is>
      </c>
      <c r="H3285" t="n">
        <v>0</v>
      </c>
      <c r="I3285" s="6" t="n">
        <v>0</v>
      </c>
      <c r="J3285" s="6" t="n">
        <v>0</v>
      </c>
      <c r="K3285" t="inlineStr">
        <is>
          <t>plan_deliver_newbuild</t>
        </is>
      </c>
      <c r="L3285" s="6" t="n">
        <v>46447</v>
      </c>
      <c r="M3285" s="6" t="n">
        <v>50829</v>
      </c>
      <c r="N3285" t="n">
        <v>5020</v>
      </c>
      <c r="O3285" s="6" t="n">
        <v>50829</v>
      </c>
      <c r="S3285" t="inlineStr">
        <is>
          <t>n.a.</t>
        </is>
      </c>
      <c r="T3285" s="6" t="n">
        <v>0</v>
      </c>
      <c r="U3285" s="6" t="n">
        <v>0</v>
      </c>
      <c r="V3285" t="n">
        <v>0</v>
      </c>
      <c r="W3285" t="n">
        <v>0</v>
      </c>
      <c r="X3285" s="6" t="n"/>
      <c r="Z3285" s="6" t="n">
        <v>50829</v>
      </c>
      <c r="AA3285" t="inlineStr">
        <is>
          <t>n.a.</t>
        </is>
      </c>
      <c r="AB3285" s="6" t="n">
        <v>50829</v>
      </c>
      <c r="AC3285" t="inlineStr"/>
      <c r="AD3285" s="6" t="n">
        <v>50676</v>
      </c>
    </row>
    <row r="3286">
      <c r="A3286" t="inlineStr">
        <is>
          <t>V100061</t>
        </is>
      </c>
      <c r="B3286" t="inlineStr">
        <is>
          <t>2025-0008</t>
        </is>
      </c>
      <c r="C3286" t="n">
        <v>380</v>
      </c>
      <c r="D3286" t="inlineStr"/>
      <c r="E3286" t="inlineStr">
        <is>
          <t>Rail Cargo Austria AG</t>
        </is>
      </c>
      <c r="F3286" t="inlineStr">
        <is>
          <t>WBA</t>
        </is>
      </c>
      <c r="G3286" t="inlineStr">
        <is>
          <t>EANOS_95</t>
        </is>
      </c>
      <c r="H3286" t="n">
        <v>0</v>
      </c>
      <c r="I3286" s="6" t="n">
        <v>0</v>
      </c>
      <c r="J3286" s="6" t="n">
        <v>0</v>
      </c>
      <c r="K3286" t="inlineStr">
        <is>
          <t>plan_deliver_newbuild</t>
        </is>
      </c>
      <c r="L3286" s="6" t="n">
        <v>46447</v>
      </c>
      <c r="M3286" s="6" t="n">
        <v>50829</v>
      </c>
      <c r="N3286" t="n">
        <v>5020</v>
      </c>
      <c r="O3286" s="6" t="n">
        <v>50829</v>
      </c>
      <c r="S3286" t="inlineStr">
        <is>
          <t>n.a.</t>
        </is>
      </c>
      <c r="T3286" s="6" t="n">
        <v>0</v>
      </c>
      <c r="U3286" s="6" t="n">
        <v>0</v>
      </c>
      <c r="V3286" t="n">
        <v>0</v>
      </c>
      <c r="W3286" t="n">
        <v>0</v>
      </c>
      <c r="X3286" s="6" t="n"/>
      <c r="Z3286" s="6" t="n">
        <v>50829</v>
      </c>
      <c r="AA3286" t="inlineStr">
        <is>
          <t>n.a.</t>
        </is>
      </c>
      <c r="AB3286" s="6" t="n">
        <v>50829</v>
      </c>
      <c r="AC3286" t="inlineStr"/>
      <c r="AD3286" s="6" t="n">
        <v>50676</v>
      </c>
    </row>
    <row r="3287">
      <c r="A3287" t="inlineStr">
        <is>
          <t>V100061</t>
        </is>
      </c>
      <c r="B3287" t="inlineStr">
        <is>
          <t>2025-0008</t>
        </is>
      </c>
      <c r="C3287" t="n">
        <v>381</v>
      </c>
      <c r="D3287" t="inlineStr"/>
      <c r="E3287" t="inlineStr">
        <is>
          <t>Rail Cargo Austria AG</t>
        </is>
      </c>
      <c r="F3287" t="inlineStr">
        <is>
          <t>WBA</t>
        </is>
      </c>
      <c r="G3287" t="inlineStr">
        <is>
          <t>EANOS_95</t>
        </is>
      </c>
      <c r="H3287" t="n">
        <v>0</v>
      </c>
      <c r="I3287" s="6" t="n">
        <v>0</v>
      </c>
      <c r="J3287" s="6" t="n">
        <v>0</v>
      </c>
      <c r="K3287" t="inlineStr">
        <is>
          <t>plan_deliver_newbuild</t>
        </is>
      </c>
      <c r="L3287" s="6" t="n">
        <v>46447</v>
      </c>
      <c r="M3287" s="6" t="n">
        <v>50829</v>
      </c>
      <c r="N3287" t="n">
        <v>5020</v>
      </c>
      <c r="O3287" s="6" t="n">
        <v>50829</v>
      </c>
      <c r="S3287" t="inlineStr">
        <is>
          <t>n.a.</t>
        </is>
      </c>
      <c r="T3287" s="6" t="n">
        <v>0</v>
      </c>
      <c r="U3287" s="6" t="n">
        <v>0</v>
      </c>
      <c r="V3287" t="n">
        <v>0</v>
      </c>
      <c r="W3287" t="n">
        <v>0</v>
      </c>
      <c r="X3287" s="6" t="n"/>
      <c r="Z3287" s="6" t="n">
        <v>50829</v>
      </c>
      <c r="AA3287" t="inlineStr">
        <is>
          <t>n.a.</t>
        </is>
      </c>
      <c r="AB3287" s="6" t="n">
        <v>50829</v>
      </c>
      <c r="AC3287" t="inlineStr"/>
      <c r="AD3287" s="6" t="n">
        <v>50676</v>
      </c>
    </row>
    <row r="3288">
      <c r="A3288" t="inlineStr">
        <is>
          <t>V100061</t>
        </is>
      </c>
      <c r="B3288" t="inlineStr">
        <is>
          <t>2025-0008</t>
        </is>
      </c>
      <c r="C3288" t="n">
        <v>382</v>
      </c>
      <c r="D3288" t="inlineStr"/>
      <c r="E3288" t="inlineStr">
        <is>
          <t>Rail Cargo Austria AG</t>
        </is>
      </c>
      <c r="F3288" t="inlineStr">
        <is>
          <t>WBA</t>
        </is>
      </c>
      <c r="G3288" t="inlineStr">
        <is>
          <t>EANOS_95</t>
        </is>
      </c>
      <c r="H3288" t="n">
        <v>0</v>
      </c>
      <c r="I3288" s="6" t="n">
        <v>0</v>
      </c>
      <c r="J3288" s="6" t="n">
        <v>0</v>
      </c>
      <c r="K3288" t="inlineStr">
        <is>
          <t>plan_deliver_newbuild</t>
        </is>
      </c>
      <c r="L3288" s="6" t="n">
        <v>46447</v>
      </c>
      <c r="M3288" s="6" t="n">
        <v>50829</v>
      </c>
      <c r="N3288" t="n">
        <v>5020</v>
      </c>
      <c r="O3288" s="6" t="n">
        <v>50829</v>
      </c>
      <c r="S3288" t="inlineStr">
        <is>
          <t>n.a.</t>
        </is>
      </c>
      <c r="T3288" s="6" t="n">
        <v>0</v>
      </c>
      <c r="U3288" s="6" t="n">
        <v>0</v>
      </c>
      <c r="V3288" t="n">
        <v>0</v>
      </c>
      <c r="W3288" t="n">
        <v>0</v>
      </c>
      <c r="X3288" s="6" t="n"/>
      <c r="Z3288" s="6" t="n">
        <v>50829</v>
      </c>
      <c r="AA3288" t="inlineStr">
        <is>
          <t>n.a.</t>
        </is>
      </c>
      <c r="AB3288" s="6" t="n">
        <v>50829</v>
      </c>
      <c r="AC3288" t="inlineStr"/>
      <c r="AD3288" s="6" t="n">
        <v>50676</v>
      </c>
    </row>
    <row r="3289">
      <c r="A3289" t="inlineStr">
        <is>
          <t>V100061</t>
        </is>
      </c>
      <c r="B3289" t="inlineStr">
        <is>
          <t>2025-0008</t>
        </is>
      </c>
      <c r="C3289" t="n">
        <v>383</v>
      </c>
      <c r="D3289" t="inlineStr"/>
      <c r="E3289" t="inlineStr">
        <is>
          <t>Rail Cargo Austria AG</t>
        </is>
      </c>
      <c r="F3289" t="inlineStr">
        <is>
          <t>WBA</t>
        </is>
      </c>
      <c r="G3289" t="inlineStr">
        <is>
          <t>EANOS_95</t>
        </is>
      </c>
      <c r="H3289" t="n">
        <v>0</v>
      </c>
      <c r="I3289" s="6" t="n">
        <v>0</v>
      </c>
      <c r="J3289" s="6" t="n">
        <v>0</v>
      </c>
      <c r="K3289" t="inlineStr">
        <is>
          <t>plan_deliver_newbuild</t>
        </is>
      </c>
      <c r="L3289" s="6" t="n">
        <v>46447</v>
      </c>
      <c r="M3289" s="6" t="n">
        <v>50829</v>
      </c>
      <c r="N3289" t="n">
        <v>5020</v>
      </c>
      <c r="O3289" s="6" t="n">
        <v>50829</v>
      </c>
      <c r="S3289" t="inlineStr">
        <is>
          <t>n.a.</t>
        </is>
      </c>
      <c r="T3289" s="6" t="n">
        <v>0</v>
      </c>
      <c r="U3289" s="6" t="n">
        <v>0</v>
      </c>
      <c r="V3289" t="n">
        <v>0</v>
      </c>
      <c r="W3289" t="n">
        <v>0</v>
      </c>
      <c r="X3289" s="6" t="n"/>
      <c r="Z3289" s="6" t="n">
        <v>50829</v>
      </c>
      <c r="AA3289" t="inlineStr">
        <is>
          <t>n.a.</t>
        </is>
      </c>
      <c r="AB3289" s="6" t="n">
        <v>50829</v>
      </c>
      <c r="AC3289" t="inlineStr"/>
      <c r="AD3289" s="6" t="n">
        <v>50676</v>
      </c>
    </row>
    <row r="3290">
      <c r="A3290" t="inlineStr">
        <is>
          <t>V100061</t>
        </is>
      </c>
      <c r="B3290" t="inlineStr">
        <is>
          <t>2025-0008</t>
        </is>
      </c>
      <c r="C3290" t="n">
        <v>384</v>
      </c>
      <c r="D3290" t="inlineStr"/>
      <c r="E3290" t="inlineStr">
        <is>
          <t>Rail Cargo Austria AG</t>
        </is>
      </c>
      <c r="F3290" t="inlineStr">
        <is>
          <t>WBA</t>
        </is>
      </c>
      <c r="G3290" t="inlineStr">
        <is>
          <t>EANOS_95</t>
        </is>
      </c>
      <c r="H3290" t="n">
        <v>0</v>
      </c>
      <c r="I3290" s="6" t="n">
        <v>0</v>
      </c>
      <c r="J3290" s="6" t="n">
        <v>0</v>
      </c>
      <c r="K3290" t="inlineStr">
        <is>
          <t>plan_deliver_newbuild</t>
        </is>
      </c>
      <c r="L3290" s="6" t="n">
        <v>46447</v>
      </c>
      <c r="M3290" s="6" t="n">
        <v>50829</v>
      </c>
      <c r="N3290" t="n">
        <v>5020</v>
      </c>
      <c r="O3290" s="6" t="n">
        <v>50829</v>
      </c>
      <c r="S3290" t="inlineStr">
        <is>
          <t>n.a.</t>
        </is>
      </c>
      <c r="T3290" s="6" t="n">
        <v>0</v>
      </c>
      <c r="U3290" s="6" t="n">
        <v>0</v>
      </c>
      <c r="V3290" t="n">
        <v>0</v>
      </c>
      <c r="W3290" t="n">
        <v>0</v>
      </c>
      <c r="X3290" s="6" t="n"/>
      <c r="Z3290" s="6" t="n">
        <v>50829</v>
      </c>
      <c r="AA3290" t="inlineStr">
        <is>
          <t>n.a.</t>
        </is>
      </c>
      <c r="AB3290" s="6" t="n">
        <v>50829</v>
      </c>
      <c r="AC3290" t="inlineStr"/>
      <c r="AD3290" s="6" t="n">
        <v>50676</v>
      </c>
    </row>
    <row r="3291">
      <c r="A3291" t="inlineStr">
        <is>
          <t>V100061</t>
        </is>
      </c>
      <c r="B3291" t="inlineStr">
        <is>
          <t>2025-0008</t>
        </is>
      </c>
      <c r="C3291" t="n">
        <v>385</v>
      </c>
      <c r="D3291" t="inlineStr"/>
      <c r="E3291" t="inlineStr">
        <is>
          <t>Rail Cargo Austria AG</t>
        </is>
      </c>
      <c r="F3291" t="inlineStr">
        <is>
          <t>WBA</t>
        </is>
      </c>
      <c r="G3291" t="inlineStr">
        <is>
          <t>EANOS_95</t>
        </is>
      </c>
      <c r="H3291" t="n">
        <v>0</v>
      </c>
      <c r="I3291" s="6" t="n">
        <v>0</v>
      </c>
      <c r="J3291" s="6" t="n">
        <v>0</v>
      </c>
      <c r="K3291" t="inlineStr">
        <is>
          <t>plan_deliver_newbuild</t>
        </is>
      </c>
      <c r="L3291" s="6" t="n">
        <v>46447</v>
      </c>
      <c r="M3291" s="6" t="n">
        <v>50829</v>
      </c>
      <c r="N3291" t="n">
        <v>5020</v>
      </c>
      <c r="O3291" s="6" t="n">
        <v>50829</v>
      </c>
      <c r="S3291" t="inlineStr">
        <is>
          <t>n.a.</t>
        </is>
      </c>
      <c r="T3291" s="6" t="n">
        <v>0</v>
      </c>
      <c r="U3291" s="6" t="n">
        <v>0</v>
      </c>
      <c r="V3291" t="n">
        <v>0</v>
      </c>
      <c r="W3291" t="n">
        <v>0</v>
      </c>
      <c r="X3291" s="6" t="n"/>
      <c r="Z3291" s="6" t="n">
        <v>50829</v>
      </c>
      <c r="AA3291" t="inlineStr">
        <is>
          <t>n.a.</t>
        </is>
      </c>
      <c r="AB3291" s="6" t="n">
        <v>50829</v>
      </c>
      <c r="AC3291" t="inlineStr"/>
      <c r="AD3291" s="6" t="n">
        <v>50676</v>
      </c>
    </row>
    <row r="3292">
      <c r="A3292" t="inlineStr">
        <is>
          <t>V100061</t>
        </is>
      </c>
      <c r="B3292" t="inlineStr">
        <is>
          <t>2025-0008</t>
        </is>
      </c>
      <c r="C3292" t="n">
        <v>386</v>
      </c>
      <c r="D3292" t="inlineStr"/>
      <c r="E3292" t="inlineStr">
        <is>
          <t>Rail Cargo Austria AG</t>
        </is>
      </c>
      <c r="F3292" t="inlineStr">
        <is>
          <t>WBA</t>
        </is>
      </c>
      <c r="G3292" t="inlineStr">
        <is>
          <t>EANOS_95</t>
        </is>
      </c>
      <c r="H3292" t="n">
        <v>0</v>
      </c>
      <c r="I3292" s="6" t="n">
        <v>0</v>
      </c>
      <c r="J3292" s="6" t="n">
        <v>0</v>
      </c>
      <c r="K3292" t="inlineStr">
        <is>
          <t>plan_deliver_newbuild</t>
        </is>
      </c>
      <c r="L3292" s="6" t="n">
        <v>46447</v>
      </c>
      <c r="M3292" s="6" t="n">
        <v>50829</v>
      </c>
      <c r="N3292" t="n">
        <v>5020</v>
      </c>
      <c r="O3292" s="6" t="n">
        <v>50829</v>
      </c>
      <c r="S3292" t="inlineStr">
        <is>
          <t>n.a.</t>
        </is>
      </c>
      <c r="T3292" s="6" t="n">
        <v>0</v>
      </c>
      <c r="U3292" s="6" t="n">
        <v>0</v>
      </c>
      <c r="V3292" t="n">
        <v>0</v>
      </c>
      <c r="W3292" t="n">
        <v>0</v>
      </c>
      <c r="X3292" s="6" t="n"/>
      <c r="Z3292" s="6" t="n">
        <v>50829</v>
      </c>
      <c r="AA3292" t="inlineStr">
        <is>
          <t>n.a.</t>
        </is>
      </c>
      <c r="AB3292" s="6" t="n">
        <v>50829</v>
      </c>
      <c r="AC3292" t="inlineStr"/>
      <c r="AD3292" s="6" t="n">
        <v>50676</v>
      </c>
    </row>
    <row r="3293">
      <c r="A3293" t="inlineStr">
        <is>
          <t>V100061</t>
        </is>
      </c>
      <c r="B3293" t="inlineStr">
        <is>
          <t>2025-0008</t>
        </is>
      </c>
      <c r="C3293" t="n">
        <v>387</v>
      </c>
      <c r="D3293" t="inlineStr"/>
      <c r="E3293" t="inlineStr">
        <is>
          <t>Rail Cargo Austria AG</t>
        </is>
      </c>
      <c r="F3293" t="inlineStr">
        <is>
          <t>WBA</t>
        </is>
      </c>
      <c r="G3293" t="inlineStr">
        <is>
          <t>EANOS_95</t>
        </is>
      </c>
      <c r="H3293" t="n">
        <v>0</v>
      </c>
      <c r="I3293" s="6" t="n">
        <v>0</v>
      </c>
      <c r="J3293" s="6" t="n">
        <v>0</v>
      </c>
      <c r="K3293" t="inlineStr">
        <is>
          <t>plan_deliver_newbuild</t>
        </is>
      </c>
      <c r="L3293" s="6" t="n">
        <v>46447</v>
      </c>
      <c r="M3293" s="6" t="n">
        <v>50829</v>
      </c>
      <c r="N3293" t="n">
        <v>5020</v>
      </c>
      <c r="O3293" s="6" t="n">
        <v>50829</v>
      </c>
      <c r="S3293" t="inlineStr">
        <is>
          <t>n.a.</t>
        </is>
      </c>
      <c r="T3293" s="6" t="n">
        <v>0</v>
      </c>
      <c r="U3293" s="6" t="n">
        <v>0</v>
      </c>
      <c r="V3293" t="n">
        <v>0</v>
      </c>
      <c r="W3293" t="n">
        <v>0</v>
      </c>
      <c r="X3293" s="6" t="n"/>
      <c r="Z3293" s="6" t="n">
        <v>50829</v>
      </c>
      <c r="AA3293" t="inlineStr">
        <is>
          <t>n.a.</t>
        </is>
      </c>
      <c r="AB3293" s="6" t="n">
        <v>50829</v>
      </c>
      <c r="AC3293" t="inlineStr"/>
      <c r="AD3293" s="6" t="n">
        <v>50676</v>
      </c>
    </row>
    <row r="3294">
      <c r="A3294" t="inlineStr">
        <is>
          <t>V100061</t>
        </is>
      </c>
      <c r="B3294" t="inlineStr">
        <is>
          <t>2025-0008</t>
        </is>
      </c>
      <c r="C3294" t="n">
        <v>388</v>
      </c>
      <c r="D3294" t="inlineStr"/>
      <c r="E3294" t="inlineStr">
        <is>
          <t>Rail Cargo Austria AG</t>
        </is>
      </c>
      <c r="F3294" t="inlineStr">
        <is>
          <t>WBA</t>
        </is>
      </c>
      <c r="G3294" t="inlineStr">
        <is>
          <t>EANOS_95</t>
        </is>
      </c>
      <c r="H3294" t="n">
        <v>0</v>
      </c>
      <c r="I3294" s="6" t="n">
        <v>0</v>
      </c>
      <c r="J3294" s="6" t="n">
        <v>0</v>
      </c>
      <c r="K3294" t="inlineStr">
        <is>
          <t>plan_deliver_newbuild</t>
        </is>
      </c>
      <c r="L3294" s="6" t="n">
        <v>46447</v>
      </c>
      <c r="M3294" s="6" t="n">
        <v>50829</v>
      </c>
      <c r="N3294" t="n">
        <v>5020</v>
      </c>
      <c r="O3294" s="6" t="n">
        <v>50829</v>
      </c>
      <c r="S3294" t="inlineStr">
        <is>
          <t>n.a.</t>
        </is>
      </c>
      <c r="T3294" s="6" t="n">
        <v>0</v>
      </c>
      <c r="U3294" s="6" t="n">
        <v>0</v>
      </c>
      <c r="V3294" t="n">
        <v>0</v>
      </c>
      <c r="W3294" t="n">
        <v>0</v>
      </c>
      <c r="X3294" s="6" t="n"/>
      <c r="Z3294" s="6" t="n">
        <v>50829</v>
      </c>
      <c r="AA3294" t="inlineStr">
        <is>
          <t>n.a.</t>
        </is>
      </c>
      <c r="AB3294" s="6" t="n">
        <v>50829</v>
      </c>
      <c r="AC3294" t="inlineStr"/>
      <c r="AD3294" s="6" t="n">
        <v>50676</v>
      </c>
    </row>
    <row r="3295">
      <c r="A3295" t="inlineStr">
        <is>
          <t>V100061</t>
        </is>
      </c>
      <c r="B3295" t="inlineStr">
        <is>
          <t>2025-0008</t>
        </is>
      </c>
      <c r="C3295" t="n">
        <v>389</v>
      </c>
      <c r="D3295" t="inlineStr"/>
      <c r="E3295" t="inlineStr">
        <is>
          <t>Rail Cargo Austria AG</t>
        </is>
      </c>
      <c r="F3295" t="inlineStr">
        <is>
          <t>WBA</t>
        </is>
      </c>
      <c r="G3295" t="inlineStr">
        <is>
          <t>EANOS_95</t>
        </is>
      </c>
      <c r="H3295" t="n">
        <v>0</v>
      </c>
      <c r="I3295" s="6" t="n">
        <v>0</v>
      </c>
      <c r="J3295" s="6" t="n">
        <v>0</v>
      </c>
      <c r="K3295" t="inlineStr">
        <is>
          <t>plan_deliver_newbuild</t>
        </is>
      </c>
      <c r="L3295" s="6" t="n">
        <v>46447</v>
      </c>
      <c r="M3295" s="6" t="n">
        <v>50829</v>
      </c>
      <c r="N3295" t="n">
        <v>5020</v>
      </c>
      <c r="O3295" s="6" t="n">
        <v>50829</v>
      </c>
      <c r="S3295" t="inlineStr">
        <is>
          <t>n.a.</t>
        </is>
      </c>
      <c r="T3295" s="6" t="n">
        <v>0</v>
      </c>
      <c r="U3295" s="6" t="n">
        <v>0</v>
      </c>
      <c r="V3295" t="n">
        <v>0</v>
      </c>
      <c r="W3295" t="n">
        <v>0</v>
      </c>
      <c r="X3295" s="6" t="n"/>
      <c r="Z3295" s="6" t="n">
        <v>50829</v>
      </c>
      <c r="AA3295" t="inlineStr">
        <is>
          <t>n.a.</t>
        </is>
      </c>
      <c r="AB3295" s="6" t="n">
        <v>50829</v>
      </c>
      <c r="AC3295" t="inlineStr"/>
      <c r="AD3295" s="6" t="n">
        <v>50676</v>
      </c>
    </row>
    <row r="3296">
      <c r="A3296" t="inlineStr">
        <is>
          <t>V100061</t>
        </is>
      </c>
      <c r="B3296" t="inlineStr">
        <is>
          <t>2025-0008</t>
        </is>
      </c>
      <c r="C3296" t="n">
        <v>390</v>
      </c>
      <c r="D3296" t="inlineStr"/>
      <c r="E3296" t="inlineStr">
        <is>
          <t>Rail Cargo Austria AG</t>
        </is>
      </c>
      <c r="F3296" t="inlineStr">
        <is>
          <t>WBA</t>
        </is>
      </c>
      <c r="G3296" t="inlineStr">
        <is>
          <t>EANOS_95</t>
        </is>
      </c>
      <c r="H3296" t="n">
        <v>0</v>
      </c>
      <c r="I3296" s="6" t="n">
        <v>0</v>
      </c>
      <c r="J3296" s="6" t="n">
        <v>0</v>
      </c>
      <c r="K3296" t="inlineStr">
        <is>
          <t>plan_deliver_newbuild</t>
        </is>
      </c>
      <c r="L3296" s="6" t="n">
        <v>46447</v>
      </c>
      <c r="M3296" s="6" t="n">
        <v>50829</v>
      </c>
      <c r="N3296" t="n">
        <v>5020</v>
      </c>
      <c r="O3296" s="6" t="n">
        <v>50829</v>
      </c>
      <c r="S3296" t="inlineStr">
        <is>
          <t>n.a.</t>
        </is>
      </c>
      <c r="T3296" s="6" t="n">
        <v>0</v>
      </c>
      <c r="U3296" s="6" t="n">
        <v>0</v>
      </c>
      <c r="V3296" t="n">
        <v>0</v>
      </c>
      <c r="W3296" t="n">
        <v>0</v>
      </c>
      <c r="X3296" s="6" t="n"/>
      <c r="Z3296" s="6" t="n">
        <v>50829</v>
      </c>
      <c r="AA3296" t="inlineStr">
        <is>
          <t>n.a.</t>
        </is>
      </c>
      <c r="AB3296" s="6" t="n">
        <v>50829</v>
      </c>
      <c r="AC3296" t="inlineStr"/>
      <c r="AD3296" s="6" t="n">
        <v>50676</v>
      </c>
    </row>
    <row r="3297">
      <c r="A3297" t="inlineStr">
        <is>
          <t>V100061</t>
        </is>
      </c>
      <c r="B3297" t="inlineStr">
        <is>
          <t>2025-0008</t>
        </is>
      </c>
      <c r="C3297" t="n">
        <v>391</v>
      </c>
      <c r="D3297" t="inlineStr"/>
      <c r="E3297" t="inlineStr">
        <is>
          <t>Rail Cargo Austria AG</t>
        </is>
      </c>
      <c r="F3297" t="inlineStr">
        <is>
          <t>WBA</t>
        </is>
      </c>
      <c r="G3297" t="inlineStr">
        <is>
          <t>EANOS_95</t>
        </is>
      </c>
      <c r="H3297" t="n">
        <v>0</v>
      </c>
      <c r="I3297" s="6" t="n">
        <v>0</v>
      </c>
      <c r="J3297" s="6" t="n">
        <v>0</v>
      </c>
      <c r="K3297" t="inlineStr">
        <is>
          <t>plan_deliver_newbuild</t>
        </is>
      </c>
      <c r="L3297" s="6" t="n">
        <v>46447</v>
      </c>
      <c r="M3297" s="6" t="n">
        <v>50829</v>
      </c>
      <c r="N3297" t="n">
        <v>5020</v>
      </c>
      <c r="O3297" s="6" t="n">
        <v>50829</v>
      </c>
      <c r="S3297" t="inlineStr">
        <is>
          <t>n.a.</t>
        </is>
      </c>
      <c r="T3297" s="6" t="n">
        <v>0</v>
      </c>
      <c r="U3297" s="6" t="n">
        <v>0</v>
      </c>
      <c r="V3297" t="n">
        <v>0</v>
      </c>
      <c r="W3297" t="n">
        <v>0</v>
      </c>
      <c r="X3297" s="6" t="n"/>
      <c r="Z3297" s="6" t="n">
        <v>50829</v>
      </c>
      <c r="AA3297" t="inlineStr">
        <is>
          <t>n.a.</t>
        </is>
      </c>
      <c r="AB3297" s="6" t="n">
        <v>50829</v>
      </c>
      <c r="AC3297" t="inlineStr"/>
      <c r="AD3297" s="6" t="n">
        <v>50676</v>
      </c>
    </row>
    <row r="3298">
      <c r="A3298" t="inlineStr">
        <is>
          <t>V100061</t>
        </is>
      </c>
      <c r="B3298" t="inlineStr">
        <is>
          <t>2025-0008</t>
        </is>
      </c>
      <c r="C3298" t="n">
        <v>392</v>
      </c>
      <c r="D3298" t="inlineStr"/>
      <c r="E3298" t="inlineStr">
        <is>
          <t>Rail Cargo Austria AG</t>
        </is>
      </c>
      <c r="F3298" t="inlineStr">
        <is>
          <t>WBA</t>
        </is>
      </c>
      <c r="G3298" t="inlineStr">
        <is>
          <t>EANOS_95</t>
        </is>
      </c>
      <c r="H3298" t="n">
        <v>0</v>
      </c>
      <c r="I3298" s="6" t="n">
        <v>0</v>
      </c>
      <c r="J3298" s="6" t="n">
        <v>0</v>
      </c>
      <c r="K3298" t="inlineStr">
        <is>
          <t>plan_deliver_newbuild</t>
        </is>
      </c>
      <c r="L3298" s="6" t="n">
        <v>46447</v>
      </c>
      <c r="M3298" s="6" t="n">
        <v>50829</v>
      </c>
      <c r="N3298" t="n">
        <v>5020</v>
      </c>
      <c r="O3298" s="6" t="n">
        <v>50829</v>
      </c>
      <c r="S3298" t="inlineStr">
        <is>
          <t>n.a.</t>
        </is>
      </c>
      <c r="T3298" s="6" t="n">
        <v>0</v>
      </c>
      <c r="U3298" s="6" t="n">
        <v>0</v>
      </c>
      <c r="V3298" t="n">
        <v>0</v>
      </c>
      <c r="W3298" t="n">
        <v>0</v>
      </c>
      <c r="X3298" s="6" t="n"/>
      <c r="Z3298" s="6" t="n">
        <v>50829</v>
      </c>
      <c r="AA3298" t="inlineStr">
        <is>
          <t>n.a.</t>
        </is>
      </c>
      <c r="AB3298" s="6" t="n">
        <v>50829</v>
      </c>
      <c r="AC3298" t="inlineStr"/>
      <c r="AD3298" s="6" t="n">
        <v>50676</v>
      </c>
    </row>
    <row r="3299">
      <c r="A3299" t="inlineStr">
        <is>
          <t>V100061</t>
        </is>
      </c>
      <c r="B3299" t="inlineStr">
        <is>
          <t>2025-0008</t>
        </is>
      </c>
      <c r="C3299" t="n">
        <v>393</v>
      </c>
      <c r="D3299" t="inlineStr"/>
      <c r="E3299" t="inlineStr">
        <is>
          <t>Rail Cargo Austria AG</t>
        </is>
      </c>
      <c r="F3299" t="inlineStr">
        <is>
          <t>WBA</t>
        </is>
      </c>
      <c r="G3299" t="inlineStr">
        <is>
          <t>EANOS_95</t>
        </is>
      </c>
      <c r="H3299" t="n">
        <v>0</v>
      </c>
      <c r="I3299" s="6" t="n">
        <v>0</v>
      </c>
      <c r="J3299" s="6" t="n">
        <v>0</v>
      </c>
      <c r="K3299" t="inlineStr">
        <is>
          <t>plan_deliver_newbuild</t>
        </is>
      </c>
      <c r="L3299" s="6" t="n">
        <v>46478</v>
      </c>
      <c r="M3299" s="6" t="n">
        <v>50860</v>
      </c>
      <c r="N3299" t="n">
        <v>5020</v>
      </c>
      <c r="O3299" s="6" t="n">
        <v>50860</v>
      </c>
      <c r="S3299" t="inlineStr">
        <is>
          <t>n.a.</t>
        </is>
      </c>
      <c r="T3299" s="6" t="n">
        <v>0</v>
      </c>
      <c r="U3299" s="6" t="n">
        <v>0</v>
      </c>
      <c r="V3299" t="n">
        <v>0</v>
      </c>
      <c r="W3299" t="n">
        <v>0</v>
      </c>
      <c r="X3299" s="6" t="n"/>
      <c r="Z3299" s="6" t="n">
        <v>50860</v>
      </c>
      <c r="AA3299" t="inlineStr">
        <is>
          <t>n.a.</t>
        </is>
      </c>
      <c r="AB3299" s="6" t="n">
        <v>50860</v>
      </c>
      <c r="AC3299" t="inlineStr"/>
      <c r="AD3299" s="6" t="n">
        <v>50709</v>
      </c>
    </row>
    <row r="3300">
      <c r="A3300" t="inlineStr">
        <is>
          <t>V100061</t>
        </is>
      </c>
      <c r="B3300" t="inlineStr">
        <is>
          <t>2025-0008</t>
        </is>
      </c>
      <c r="C3300" t="n">
        <v>394</v>
      </c>
      <c r="D3300" t="inlineStr"/>
      <c r="E3300" t="inlineStr">
        <is>
          <t>Rail Cargo Austria AG</t>
        </is>
      </c>
      <c r="F3300" t="inlineStr">
        <is>
          <t>WBA</t>
        </is>
      </c>
      <c r="G3300" t="inlineStr">
        <is>
          <t>EANOS_95</t>
        </is>
      </c>
      <c r="H3300" t="n">
        <v>0</v>
      </c>
      <c r="I3300" s="6" t="n">
        <v>0</v>
      </c>
      <c r="J3300" s="6" t="n">
        <v>0</v>
      </c>
      <c r="K3300" t="inlineStr">
        <is>
          <t>plan_deliver_newbuild</t>
        </is>
      </c>
      <c r="L3300" s="6" t="n">
        <v>46478</v>
      </c>
      <c r="M3300" s="6" t="n">
        <v>50860</v>
      </c>
      <c r="N3300" t="n">
        <v>5020</v>
      </c>
      <c r="O3300" s="6" t="n">
        <v>50860</v>
      </c>
      <c r="S3300" t="inlineStr">
        <is>
          <t>n.a.</t>
        </is>
      </c>
      <c r="T3300" s="6" t="n">
        <v>0</v>
      </c>
      <c r="U3300" s="6" t="n">
        <v>0</v>
      </c>
      <c r="V3300" t="n">
        <v>0</v>
      </c>
      <c r="W3300" t="n">
        <v>0</v>
      </c>
      <c r="X3300" s="6" t="n"/>
      <c r="Z3300" s="6" t="n">
        <v>50860</v>
      </c>
      <c r="AA3300" t="inlineStr">
        <is>
          <t>n.a.</t>
        </is>
      </c>
      <c r="AB3300" s="6" t="n">
        <v>50860</v>
      </c>
      <c r="AC3300" t="inlineStr"/>
      <c r="AD3300" s="6" t="n">
        <v>50709</v>
      </c>
    </row>
    <row r="3301">
      <c r="A3301" t="inlineStr">
        <is>
          <t>V100061</t>
        </is>
      </c>
      <c r="B3301" t="inlineStr">
        <is>
          <t>2025-0008</t>
        </is>
      </c>
      <c r="C3301" t="n">
        <v>395</v>
      </c>
      <c r="D3301" t="inlineStr"/>
      <c r="E3301" t="inlineStr">
        <is>
          <t>Rail Cargo Austria AG</t>
        </is>
      </c>
      <c r="F3301" t="inlineStr">
        <is>
          <t>WBA</t>
        </is>
      </c>
      <c r="G3301" t="inlineStr">
        <is>
          <t>EANOS_95</t>
        </is>
      </c>
      <c r="H3301" t="n">
        <v>0</v>
      </c>
      <c r="I3301" s="6" t="n">
        <v>0</v>
      </c>
      <c r="J3301" s="6" t="n">
        <v>0</v>
      </c>
      <c r="K3301" t="inlineStr">
        <is>
          <t>plan_deliver_newbuild</t>
        </is>
      </c>
      <c r="L3301" s="6" t="n">
        <v>46478</v>
      </c>
      <c r="M3301" s="6" t="n">
        <v>50860</v>
      </c>
      <c r="N3301" t="n">
        <v>5020</v>
      </c>
      <c r="O3301" s="6" t="n">
        <v>50860</v>
      </c>
      <c r="S3301" t="inlineStr">
        <is>
          <t>n.a.</t>
        </is>
      </c>
      <c r="T3301" s="6" t="n">
        <v>0</v>
      </c>
      <c r="U3301" s="6" t="n">
        <v>0</v>
      </c>
      <c r="V3301" t="n">
        <v>0</v>
      </c>
      <c r="W3301" t="n">
        <v>0</v>
      </c>
      <c r="X3301" s="6" t="n"/>
      <c r="Z3301" s="6" t="n">
        <v>50860</v>
      </c>
      <c r="AA3301" t="inlineStr">
        <is>
          <t>n.a.</t>
        </is>
      </c>
      <c r="AB3301" s="6" t="n">
        <v>50860</v>
      </c>
      <c r="AC3301" t="inlineStr"/>
      <c r="AD3301" s="6" t="n">
        <v>50709</v>
      </c>
    </row>
    <row r="3302">
      <c r="A3302" t="inlineStr">
        <is>
          <t>V100061</t>
        </is>
      </c>
      <c r="B3302" t="inlineStr">
        <is>
          <t>2025-0008</t>
        </is>
      </c>
      <c r="C3302" t="n">
        <v>396</v>
      </c>
      <c r="D3302" t="inlineStr"/>
      <c r="E3302" t="inlineStr">
        <is>
          <t>Rail Cargo Austria AG</t>
        </is>
      </c>
      <c r="F3302" t="inlineStr">
        <is>
          <t>WBA</t>
        </is>
      </c>
      <c r="G3302" t="inlineStr">
        <is>
          <t>EANOS_95</t>
        </is>
      </c>
      <c r="H3302" t="n">
        <v>0</v>
      </c>
      <c r="I3302" s="6" t="n">
        <v>0</v>
      </c>
      <c r="J3302" s="6" t="n">
        <v>0</v>
      </c>
      <c r="K3302" t="inlineStr">
        <is>
          <t>plan_deliver_newbuild</t>
        </is>
      </c>
      <c r="L3302" s="6" t="n">
        <v>46478</v>
      </c>
      <c r="M3302" s="6" t="n">
        <v>50860</v>
      </c>
      <c r="N3302" t="n">
        <v>5020</v>
      </c>
      <c r="O3302" s="6" t="n">
        <v>50860</v>
      </c>
      <c r="S3302" t="inlineStr">
        <is>
          <t>n.a.</t>
        </is>
      </c>
      <c r="T3302" s="6" t="n">
        <v>0</v>
      </c>
      <c r="U3302" s="6" t="n">
        <v>0</v>
      </c>
      <c r="V3302" t="n">
        <v>0</v>
      </c>
      <c r="W3302" t="n">
        <v>0</v>
      </c>
      <c r="X3302" s="6" t="n"/>
      <c r="Z3302" s="6" t="n">
        <v>50860</v>
      </c>
      <c r="AA3302" t="inlineStr">
        <is>
          <t>n.a.</t>
        </is>
      </c>
      <c r="AB3302" s="6" t="n">
        <v>50860</v>
      </c>
      <c r="AC3302" t="inlineStr"/>
      <c r="AD3302" s="6" t="n">
        <v>50709</v>
      </c>
    </row>
    <row r="3303">
      <c r="A3303" t="inlineStr">
        <is>
          <t>V100061</t>
        </is>
      </c>
      <c r="B3303" t="inlineStr">
        <is>
          <t>2025-0008</t>
        </is>
      </c>
      <c r="C3303" t="n">
        <v>397</v>
      </c>
      <c r="D3303" t="inlineStr"/>
      <c r="E3303" t="inlineStr">
        <is>
          <t>Rail Cargo Austria AG</t>
        </is>
      </c>
      <c r="F3303" t="inlineStr">
        <is>
          <t>WBA</t>
        </is>
      </c>
      <c r="G3303" t="inlineStr">
        <is>
          <t>EANOS_95</t>
        </is>
      </c>
      <c r="H3303" t="n">
        <v>0</v>
      </c>
      <c r="I3303" s="6" t="n">
        <v>0</v>
      </c>
      <c r="J3303" s="6" t="n">
        <v>0</v>
      </c>
      <c r="K3303" t="inlineStr">
        <is>
          <t>plan_deliver_newbuild</t>
        </is>
      </c>
      <c r="L3303" s="6" t="n">
        <v>46478</v>
      </c>
      <c r="M3303" s="6" t="n">
        <v>50860</v>
      </c>
      <c r="N3303" t="n">
        <v>5020</v>
      </c>
      <c r="O3303" s="6" t="n">
        <v>50860</v>
      </c>
      <c r="S3303" t="inlineStr">
        <is>
          <t>n.a.</t>
        </is>
      </c>
      <c r="T3303" s="6" t="n">
        <v>0</v>
      </c>
      <c r="U3303" s="6" t="n">
        <v>0</v>
      </c>
      <c r="V3303" t="n">
        <v>0</v>
      </c>
      <c r="W3303" t="n">
        <v>0</v>
      </c>
      <c r="X3303" s="6" t="n"/>
      <c r="Z3303" s="6" t="n">
        <v>50860</v>
      </c>
      <c r="AA3303" t="inlineStr">
        <is>
          <t>n.a.</t>
        </is>
      </c>
      <c r="AB3303" s="6" t="n">
        <v>50860</v>
      </c>
      <c r="AC3303" t="inlineStr"/>
      <c r="AD3303" s="6" t="n">
        <v>50709</v>
      </c>
    </row>
    <row r="3304">
      <c r="A3304" t="inlineStr">
        <is>
          <t>V100061</t>
        </is>
      </c>
      <c r="B3304" t="inlineStr">
        <is>
          <t>2025-0008</t>
        </is>
      </c>
      <c r="C3304" t="n">
        <v>398</v>
      </c>
      <c r="D3304" t="inlineStr"/>
      <c r="E3304" t="inlineStr">
        <is>
          <t>Rail Cargo Austria AG</t>
        </is>
      </c>
      <c r="F3304" t="inlineStr">
        <is>
          <t>WBA</t>
        </is>
      </c>
      <c r="G3304" t="inlineStr">
        <is>
          <t>EANOS_95</t>
        </is>
      </c>
      <c r="H3304" t="n">
        <v>0</v>
      </c>
      <c r="I3304" s="6" t="n">
        <v>0</v>
      </c>
      <c r="J3304" s="6" t="n">
        <v>0</v>
      </c>
      <c r="K3304" t="inlineStr">
        <is>
          <t>plan_deliver_newbuild</t>
        </is>
      </c>
      <c r="L3304" s="6" t="n">
        <v>46478</v>
      </c>
      <c r="M3304" s="6" t="n">
        <v>50860</v>
      </c>
      <c r="N3304" t="n">
        <v>5020</v>
      </c>
      <c r="O3304" s="6" t="n">
        <v>50860</v>
      </c>
      <c r="S3304" t="inlineStr">
        <is>
          <t>n.a.</t>
        </is>
      </c>
      <c r="T3304" s="6" t="n">
        <v>0</v>
      </c>
      <c r="U3304" s="6" t="n">
        <v>0</v>
      </c>
      <c r="V3304" t="n">
        <v>0</v>
      </c>
      <c r="W3304" t="n">
        <v>0</v>
      </c>
      <c r="X3304" s="6" t="n"/>
      <c r="Z3304" s="6" t="n">
        <v>50860</v>
      </c>
      <c r="AA3304" t="inlineStr">
        <is>
          <t>n.a.</t>
        </is>
      </c>
      <c r="AB3304" s="6" t="n">
        <v>50860</v>
      </c>
      <c r="AC3304" t="inlineStr"/>
      <c r="AD3304" s="6" t="n">
        <v>50709</v>
      </c>
    </row>
    <row r="3305">
      <c r="A3305" t="inlineStr">
        <is>
          <t>V100061</t>
        </is>
      </c>
      <c r="B3305" t="inlineStr">
        <is>
          <t>2025-0008</t>
        </is>
      </c>
      <c r="C3305" t="n">
        <v>399</v>
      </c>
      <c r="D3305" t="inlineStr"/>
      <c r="E3305" t="inlineStr">
        <is>
          <t>Rail Cargo Austria AG</t>
        </is>
      </c>
      <c r="F3305" t="inlineStr">
        <is>
          <t>WBA</t>
        </is>
      </c>
      <c r="G3305" t="inlineStr">
        <is>
          <t>EANOS_95</t>
        </is>
      </c>
      <c r="H3305" t="n">
        <v>0</v>
      </c>
      <c r="I3305" s="6" t="n">
        <v>0</v>
      </c>
      <c r="J3305" s="6" t="n">
        <v>0</v>
      </c>
      <c r="K3305" t="inlineStr">
        <is>
          <t>plan_deliver_newbuild</t>
        </is>
      </c>
      <c r="L3305" s="6" t="n">
        <v>46478</v>
      </c>
      <c r="M3305" s="6" t="n">
        <v>50860</v>
      </c>
      <c r="N3305" t="n">
        <v>5020</v>
      </c>
      <c r="O3305" s="6" t="n">
        <v>50860</v>
      </c>
      <c r="S3305" t="inlineStr">
        <is>
          <t>n.a.</t>
        </is>
      </c>
      <c r="T3305" s="6" t="n">
        <v>0</v>
      </c>
      <c r="U3305" s="6" t="n">
        <v>0</v>
      </c>
      <c r="V3305" t="n">
        <v>0</v>
      </c>
      <c r="W3305" t="n">
        <v>0</v>
      </c>
      <c r="X3305" s="6" t="n"/>
      <c r="Z3305" s="6" t="n">
        <v>50860</v>
      </c>
      <c r="AA3305" t="inlineStr">
        <is>
          <t>n.a.</t>
        </is>
      </c>
      <c r="AB3305" s="6" t="n">
        <v>50860</v>
      </c>
      <c r="AC3305" t="inlineStr"/>
      <c r="AD3305" s="6" t="n">
        <v>50709</v>
      </c>
    </row>
    <row r="3306">
      <c r="A3306" t="inlineStr">
        <is>
          <t>V100061</t>
        </is>
      </c>
      <c r="B3306" t="inlineStr">
        <is>
          <t>2025-0008</t>
        </is>
      </c>
      <c r="C3306" t="n">
        <v>400</v>
      </c>
      <c r="D3306" t="inlineStr"/>
      <c r="E3306" t="inlineStr">
        <is>
          <t>Rail Cargo Austria AG</t>
        </is>
      </c>
      <c r="F3306" t="inlineStr">
        <is>
          <t>WBA</t>
        </is>
      </c>
      <c r="G3306" t="inlineStr">
        <is>
          <t>EANOS_95</t>
        </is>
      </c>
      <c r="H3306" t="n">
        <v>0</v>
      </c>
      <c r="I3306" s="6" t="n">
        <v>0</v>
      </c>
      <c r="J3306" s="6" t="n">
        <v>0</v>
      </c>
      <c r="K3306" t="inlineStr">
        <is>
          <t>plan_deliver_newbuild</t>
        </is>
      </c>
      <c r="L3306" s="6" t="n">
        <v>46478</v>
      </c>
      <c r="M3306" s="6" t="n">
        <v>50860</v>
      </c>
      <c r="N3306" t="n">
        <v>5020</v>
      </c>
      <c r="O3306" s="6" t="n">
        <v>50860</v>
      </c>
      <c r="S3306" t="inlineStr">
        <is>
          <t>n.a.</t>
        </is>
      </c>
      <c r="T3306" s="6" t="n">
        <v>0</v>
      </c>
      <c r="U3306" s="6" t="n">
        <v>0</v>
      </c>
      <c r="V3306" t="n">
        <v>0</v>
      </c>
      <c r="W3306" t="n">
        <v>0</v>
      </c>
      <c r="X3306" s="6" t="n"/>
      <c r="Z3306" s="6" t="n">
        <v>50860</v>
      </c>
      <c r="AA3306" t="inlineStr">
        <is>
          <t>n.a.</t>
        </is>
      </c>
      <c r="AB3306" s="6" t="n">
        <v>50860</v>
      </c>
      <c r="AC3306" t="inlineStr"/>
      <c r="AD3306" s="6" t="n">
        <v>50709</v>
      </c>
    </row>
    <row r="3307">
      <c r="A3307" t="inlineStr">
        <is>
          <t>V100061</t>
        </is>
      </c>
      <c r="B3307" t="inlineStr">
        <is>
          <t>2025-0008</t>
        </is>
      </c>
      <c r="C3307" t="n">
        <v>401</v>
      </c>
      <c r="D3307" t="inlineStr"/>
      <c r="E3307" t="inlineStr">
        <is>
          <t>Rail Cargo Austria AG</t>
        </is>
      </c>
      <c r="F3307" t="inlineStr">
        <is>
          <t>WBA</t>
        </is>
      </c>
      <c r="G3307" t="inlineStr">
        <is>
          <t>EANOS_95</t>
        </is>
      </c>
      <c r="H3307" t="n">
        <v>0</v>
      </c>
      <c r="I3307" s="6" t="n">
        <v>0</v>
      </c>
      <c r="J3307" s="6" t="n">
        <v>0</v>
      </c>
      <c r="K3307" t="inlineStr">
        <is>
          <t>plan_deliver_newbuild</t>
        </is>
      </c>
      <c r="L3307" s="6" t="n">
        <v>46478</v>
      </c>
      <c r="M3307" s="6" t="n">
        <v>50860</v>
      </c>
      <c r="N3307" t="n">
        <v>5020</v>
      </c>
      <c r="O3307" s="6" t="n">
        <v>50860</v>
      </c>
      <c r="S3307" t="inlineStr">
        <is>
          <t>n.a.</t>
        </is>
      </c>
      <c r="T3307" s="6" t="n">
        <v>0</v>
      </c>
      <c r="U3307" s="6" t="n">
        <v>0</v>
      </c>
      <c r="V3307" t="n">
        <v>0</v>
      </c>
      <c r="W3307" t="n">
        <v>0</v>
      </c>
      <c r="X3307" s="6" t="n"/>
      <c r="Z3307" s="6" t="n">
        <v>50860</v>
      </c>
      <c r="AA3307" t="inlineStr">
        <is>
          <t>n.a.</t>
        </is>
      </c>
      <c r="AB3307" s="6" t="n">
        <v>50860</v>
      </c>
      <c r="AC3307" t="inlineStr"/>
      <c r="AD3307" s="6" t="n">
        <v>50709</v>
      </c>
    </row>
    <row r="3308">
      <c r="A3308" t="inlineStr">
        <is>
          <t>V100061</t>
        </is>
      </c>
      <c r="B3308" t="inlineStr">
        <is>
          <t>2025-0008</t>
        </is>
      </c>
      <c r="C3308" t="n">
        <v>402</v>
      </c>
      <c r="D3308" t="inlineStr"/>
      <c r="E3308" t="inlineStr">
        <is>
          <t>Rail Cargo Austria AG</t>
        </is>
      </c>
      <c r="F3308" t="inlineStr">
        <is>
          <t>WBA</t>
        </is>
      </c>
      <c r="G3308" t="inlineStr">
        <is>
          <t>EANOS_95</t>
        </is>
      </c>
      <c r="H3308" t="n">
        <v>0</v>
      </c>
      <c r="I3308" s="6" t="n">
        <v>0</v>
      </c>
      <c r="J3308" s="6" t="n">
        <v>0</v>
      </c>
      <c r="K3308" t="inlineStr">
        <is>
          <t>plan_deliver_newbuild</t>
        </is>
      </c>
      <c r="L3308" s="6" t="n">
        <v>46478</v>
      </c>
      <c r="M3308" s="6" t="n">
        <v>50860</v>
      </c>
      <c r="N3308" t="n">
        <v>5020</v>
      </c>
      <c r="O3308" s="6" t="n">
        <v>50860</v>
      </c>
      <c r="S3308" t="inlineStr">
        <is>
          <t>n.a.</t>
        </is>
      </c>
      <c r="T3308" s="6" t="n">
        <v>0</v>
      </c>
      <c r="U3308" s="6" t="n">
        <v>0</v>
      </c>
      <c r="V3308" t="n">
        <v>0</v>
      </c>
      <c r="W3308" t="n">
        <v>0</v>
      </c>
      <c r="X3308" s="6" t="n"/>
      <c r="Z3308" s="6" t="n">
        <v>50860</v>
      </c>
      <c r="AA3308" t="inlineStr">
        <is>
          <t>n.a.</t>
        </is>
      </c>
      <c r="AB3308" s="6" t="n">
        <v>50860</v>
      </c>
      <c r="AC3308" t="inlineStr"/>
      <c r="AD3308" s="6" t="n">
        <v>50709</v>
      </c>
    </row>
    <row r="3309">
      <c r="A3309" t="inlineStr">
        <is>
          <t>V100061</t>
        </is>
      </c>
      <c r="B3309" t="inlineStr">
        <is>
          <t>2025-0008</t>
        </is>
      </c>
      <c r="C3309" t="n">
        <v>403</v>
      </c>
      <c r="D3309" t="inlineStr"/>
      <c r="E3309" t="inlineStr">
        <is>
          <t>Rail Cargo Austria AG</t>
        </is>
      </c>
      <c r="F3309" t="inlineStr">
        <is>
          <t>WBA</t>
        </is>
      </c>
      <c r="G3309" t="inlineStr">
        <is>
          <t>EANOS_95</t>
        </is>
      </c>
      <c r="H3309" t="n">
        <v>0</v>
      </c>
      <c r="I3309" s="6" t="n">
        <v>0</v>
      </c>
      <c r="J3309" s="6" t="n">
        <v>0</v>
      </c>
      <c r="K3309" t="inlineStr">
        <is>
          <t>plan_deliver_newbuild</t>
        </is>
      </c>
      <c r="L3309" s="6" t="n">
        <v>46478</v>
      </c>
      <c r="M3309" s="6" t="n">
        <v>50860</v>
      </c>
      <c r="N3309" t="n">
        <v>5020</v>
      </c>
      <c r="O3309" s="6" t="n">
        <v>50860</v>
      </c>
      <c r="S3309" t="inlineStr">
        <is>
          <t>n.a.</t>
        </is>
      </c>
      <c r="T3309" s="6" t="n">
        <v>0</v>
      </c>
      <c r="U3309" s="6" t="n">
        <v>0</v>
      </c>
      <c r="V3309" t="n">
        <v>0</v>
      </c>
      <c r="W3309" t="n">
        <v>0</v>
      </c>
      <c r="X3309" s="6" t="n"/>
      <c r="Z3309" s="6" t="n">
        <v>50860</v>
      </c>
      <c r="AA3309" t="inlineStr">
        <is>
          <t>n.a.</t>
        </is>
      </c>
      <c r="AB3309" s="6" t="n">
        <v>50860</v>
      </c>
      <c r="AC3309" t="inlineStr"/>
      <c r="AD3309" s="6" t="n">
        <v>50709</v>
      </c>
    </row>
    <row r="3310">
      <c r="A3310" t="inlineStr">
        <is>
          <t>V100061</t>
        </is>
      </c>
      <c r="B3310" t="inlineStr">
        <is>
          <t>2025-0008</t>
        </is>
      </c>
      <c r="C3310" t="n">
        <v>404</v>
      </c>
      <c r="D3310" t="inlineStr"/>
      <c r="E3310" t="inlineStr">
        <is>
          <t>Rail Cargo Austria AG</t>
        </is>
      </c>
      <c r="F3310" t="inlineStr">
        <is>
          <t>WBA</t>
        </is>
      </c>
      <c r="G3310" t="inlineStr">
        <is>
          <t>EANOS_95</t>
        </is>
      </c>
      <c r="H3310" t="n">
        <v>0</v>
      </c>
      <c r="I3310" s="6" t="n">
        <v>0</v>
      </c>
      <c r="J3310" s="6" t="n">
        <v>0</v>
      </c>
      <c r="K3310" t="inlineStr">
        <is>
          <t>plan_deliver_newbuild</t>
        </is>
      </c>
      <c r="L3310" s="6" t="n">
        <v>46478</v>
      </c>
      <c r="M3310" s="6" t="n">
        <v>50860</v>
      </c>
      <c r="N3310" t="n">
        <v>5020</v>
      </c>
      <c r="O3310" s="6" t="n">
        <v>50860</v>
      </c>
      <c r="S3310" t="inlineStr">
        <is>
          <t>n.a.</t>
        </is>
      </c>
      <c r="T3310" s="6" t="n">
        <v>0</v>
      </c>
      <c r="U3310" s="6" t="n">
        <v>0</v>
      </c>
      <c r="V3310" t="n">
        <v>0</v>
      </c>
      <c r="W3310" t="n">
        <v>0</v>
      </c>
      <c r="X3310" s="6" t="n"/>
      <c r="Z3310" s="6" t="n">
        <v>50860</v>
      </c>
      <c r="AA3310" t="inlineStr">
        <is>
          <t>n.a.</t>
        </is>
      </c>
      <c r="AB3310" s="6" t="n">
        <v>50860</v>
      </c>
      <c r="AC3310" t="inlineStr"/>
      <c r="AD3310" s="6" t="n">
        <v>50709</v>
      </c>
    </row>
    <row r="3311">
      <c r="A3311" t="inlineStr">
        <is>
          <t>V100061</t>
        </is>
      </c>
      <c r="B3311" t="inlineStr">
        <is>
          <t>2025-0008</t>
        </is>
      </c>
      <c r="C3311" t="n">
        <v>405</v>
      </c>
      <c r="D3311" t="inlineStr"/>
      <c r="E3311" t="inlineStr">
        <is>
          <t>Rail Cargo Austria AG</t>
        </is>
      </c>
      <c r="F3311" t="inlineStr">
        <is>
          <t>WBA</t>
        </is>
      </c>
      <c r="G3311" t="inlineStr">
        <is>
          <t>EANOS_95</t>
        </is>
      </c>
      <c r="H3311" t="n">
        <v>0</v>
      </c>
      <c r="I3311" s="6" t="n">
        <v>0</v>
      </c>
      <c r="J3311" s="6" t="n">
        <v>0</v>
      </c>
      <c r="K3311" t="inlineStr">
        <is>
          <t>plan_deliver_newbuild</t>
        </is>
      </c>
      <c r="L3311" s="6" t="n">
        <v>46478</v>
      </c>
      <c r="M3311" s="6" t="n">
        <v>50860</v>
      </c>
      <c r="N3311" t="n">
        <v>5020</v>
      </c>
      <c r="O3311" s="6" t="n">
        <v>50860</v>
      </c>
      <c r="S3311" t="inlineStr">
        <is>
          <t>n.a.</t>
        </is>
      </c>
      <c r="T3311" s="6" t="n">
        <v>0</v>
      </c>
      <c r="U3311" s="6" t="n">
        <v>0</v>
      </c>
      <c r="V3311" t="n">
        <v>0</v>
      </c>
      <c r="W3311" t="n">
        <v>0</v>
      </c>
      <c r="X3311" s="6" t="n"/>
      <c r="Z3311" s="6" t="n">
        <v>50860</v>
      </c>
      <c r="AA3311" t="inlineStr">
        <is>
          <t>n.a.</t>
        </is>
      </c>
      <c r="AB3311" s="6" t="n">
        <v>50860</v>
      </c>
      <c r="AC3311" t="inlineStr"/>
      <c r="AD3311" s="6" t="n">
        <v>50709</v>
      </c>
    </row>
    <row r="3312">
      <c r="A3312" t="inlineStr">
        <is>
          <t>V100061</t>
        </is>
      </c>
      <c r="B3312" t="inlineStr">
        <is>
          <t>2025-0008</t>
        </is>
      </c>
      <c r="C3312" t="n">
        <v>406</v>
      </c>
      <c r="D3312" t="inlineStr"/>
      <c r="E3312" t="inlineStr">
        <is>
          <t>Rail Cargo Austria AG</t>
        </is>
      </c>
      <c r="F3312" t="inlineStr">
        <is>
          <t>WBA</t>
        </is>
      </c>
      <c r="G3312" t="inlineStr">
        <is>
          <t>EANOS_95</t>
        </is>
      </c>
      <c r="H3312" t="n">
        <v>0</v>
      </c>
      <c r="I3312" s="6" t="n">
        <v>0</v>
      </c>
      <c r="J3312" s="6" t="n">
        <v>0</v>
      </c>
      <c r="K3312" t="inlineStr">
        <is>
          <t>plan_deliver_newbuild</t>
        </is>
      </c>
      <c r="L3312" s="6" t="n">
        <v>46478</v>
      </c>
      <c r="M3312" s="6" t="n">
        <v>50860</v>
      </c>
      <c r="N3312" t="n">
        <v>5020</v>
      </c>
      <c r="O3312" s="6" t="n">
        <v>50860</v>
      </c>
      <c r="S3312" t="inlineStr">
        <is>
          <t>n.a.</t>
        </is>
      </c>
      <c r="T3312" s="6" t="n">
        <v>0</v>
      </c>
      <c r="U3312" s="6" t="n">
        <v>0</v>
      </c>
      <c r="V3312" t="n">
        <v>0</v>
      </c>
      <c r="W3312" t="n">
        <v>0</v>
      </c>
      <c r="X3312" s="6" t="n"/>
      <c r="Z3312" s="6" t="n">
        <v>50860</v>
      </c>
      <c r="AA3312" t="inlineStr">
        <is>
          <t>n.a.</t>
        </is>
      </c>
      <c r="AB3312" s="6" t="n">
        <v>50860</v>
      </c>
      <c r="AC3312" t="inlineStr"/>
      <c r="AD3312" s="6" t="n">
        <v>50709</v>
      </c>
    </row>
    <row r="3313">
      <c r="A3313" t="inlineStr">
        <is>
          <t>V100061</t>
        </is>
      </c>
      <c r="B3313" t="inlineStr">
        <is>
          <t>2025-0008</t>
        </is>
      </c>
      <c r="C3313" t="n">
        <v>407</v>
      </c>
      <c r="D3313" t="inlineStr"/>
      <c r="E3313" t="inlineStr">
        <is>
          <t>Rail Cargo Austria AG</t>
        </is>
      </c>
      <c r="F3313" t="inlineStr">
        <is>
          <t>WBA</t>
        </is>
      </c>
      <c r="G3313" t="inlineStr">
        <is>
          <t>EANOS_95</t>
        </is>
      </c>
      <c r="H3313" t="n">
        <v>0</v>
      </c>
      <c r="I3313" s="6" t="n">
        <v>0</v>
      </c>
      <c r="J3313" s="6" t="n">
        <v>0</v>
      </c>
      <c r="K3313" t="inlineStr">
        <is>
          <t>plan_deliver_newbuild</t>
        </is>
      </c>
      <c r="L3313" s="6" t="n">
        <v>46478</v>
      </c>
      <c r="M3313" s="6" t="n">
        <v>50860</v>
      </c>
      <c r="N3313" t="n">
        <v>5020</v>
      </c>
      <c r="O3313" s="6" t="n">
        <v>50860</v>
      </c>
      <c r="S3313" t="inlineStr">
        <is>
          <t>n.a.</t>
        </is>
      </c>
      <c r="T3313" s="6" t="n">
        <v>0</v>
      </c>
      <c r="U3313" s="6" t="n">
        <v>0</v>
      </c>
      <c r="V3313" t="n">
        <v>0</v>
      </c>
      <c r="W3313" t="n">
        <v>0</v>
      </c>
      <c r="X3313" s="6" t="n"/>
      <c r="Z3313" s="6" t="n">
        <v>50860</v>
      </c>
      <c r="AA3313" t="inlineStr">
        <is>
          <t>n.a.</t>
        </is>
      </c>
      <c r="AB3313" s="6" t="n">
        <v>50860</v>
      </c>
      <c r="AC3313" t="inlineStr"/>
      <c r="AD3313" s="6" t="n">
        <v>50709</v>
      </c>
    </row>
    <row r="3314">
      <c r="A3314" t="inlineStr">
        <is>
          <t>V100061</t>
        </is>
      </c>
      <c r="B3314" t="inlineStr">
        <is>
          <t>2025-0008</t>
        </is>
      </c>
      <c r="C3314" t="n">
        <v>408</v>
      </c>
      <c r="D3314" t="inlineStr"/>
      <c r="E3314" t="inlineStr">
        <is>
          <t>Rail Cargo Austria AG</t>
        </is>
      </c>
      <c r="F3314" t="inlineStr">
        <is>
          <t>WBA</t>
        </is>
      </c>
      <c r="G3314" t="inlineStr">
        <is>
          <t>EANOS_95</t>
        </is>
      </c>
      <c r="H3314" t="n">
        <v>0</v>
      </c>
      <c r="I3314" s="6" t="n">
        <v>0</v>
      </c>
      <c r="J3314" s="6" t="n">
        <v>0</v>
      </c>
      <c r="K3314" t="inlineStr">
        <is>
          <t>plan_deliver_newbuild</t>
        </is>
      </c>
      <c r="L3314" s="6" t="n">
        <v>46478</v>
      </c>
      <c r="M3314" s="6" t="n">
        <v>50860</v>
      </c>
      <c r="N3314" t="n">
        <v>5020</v>
      </c>
      <c r="O3314" s="6" t="n">
        <v>50860</v>
      </c>
      <c r="S3314" t="inlineStr">
        <is>
          <t>n.a.</t>
        </is>
      </c>
      <c r="T3314" s="6" t="n">
        <v>0</v>
      </c>
      <c r="U3314" s="6" t="n">
        <v>0</v>
      </c>
      <c r="V3314" t="n">
        <v>0</v>
      </c>
      <c r="W3314" t="n">
        <v>0</v>
      </c>
      <c r="X3314" s="6" t="n"/>
      <c r="Z3314" s="6" t="n">
        <v>50860</v>
      </c>
      <c r="AA3314" t="inlineStr">
        <is>
          <t>n.a.</t>
        </is>
      </c>
      <c r="AB3314" s="6" t="n">
        <v>50860</v>
      </c>
      <c r="AC3314" t="inlineStr"/>
      <c r="AD3314" s="6" t="n">
        <v>50709</v>
      </c>
    </row>
    <row r="3315">
      <c r="A3315" t="inlineStr">
        <is>
          <t>V100061</t>
        </is>
      </c>
      <c r="B3315" t="inlineStr">
        <is>
          <t>2025-0008</t>
        </is>
      </c>
      <c r="C3315" t="n">
        <v>409</v>
      </c>
      <c r="D3315" t="inlineStr"/>
      <c r="E3315" t="inlineStr">
        <is>
          <t>Rail Cargo Austria AG</t>
        </is>
      </c>
      <c r="F3315" t="inlineStr">
        <is>
          <t>WBA</t>
        </is>
      </c>
      <c r="G3315" t="inlineStr">
        <is>
          <t>EANOS_95</t>
        </is>
      </c>
      <c r="H3315" t="n">
        <v>0</v>
      </c>
      <c r="I3315" s="6" t="n">
        <v>0</v>
      </c>
      <c r="J3315" s="6" t="n">
        <v>0</v>
      </c>
      <c r="K3315" t="inlineStr">
        <is>
          <t>plan_deliver_newbuild</t>
        </is>
      </c>
      <c r="L3315" s="6" t="n">
        <v>46478</v>
      </c>
      <c r="M3315" s="6" t="n">
        <v>50860</v>
      </c>
      <c r="N3315" t="n">
        <v>5020</v>
      </c>
      <c r="O3315" s="6" t="n">
        <v>50860</v>
      </c>
      <c r="S3315" t="inlineStr">
        <is>
          <t>n.a.</t>
        </is>
      </c>
      <c r="T3315" s="6" t="n">
        <v>0</v>
      </c>
      <c r="U3315" s="6" t="n">
        <v>0</v>
      </c>
      <c r="V3315" t="n">
        <v>0</v>
      </c>
      <c r="W3315" t="n">
        <v>0</v>
      </c>
      <c r="X3315" s="6" t="n"/>
      <c r="Z3315" s="6" t="n">
        <v>50860</v>
      </c>
      <c r="AA3315" t="inlineStr">
        <is>
          <t>n.a.</t>
        </is>
      </c>
      <c r="AB3315" s="6" t="n">
        <v>50860</v>
      </c>
      <c r="AC3315" t="inlineStr"/>
      <c r="AD3315" s="6" t="n">
        <v>50709</v>
      </c>
    </row>
    <row r="3316">
      <c r="A3316" t="inlineStr">
        <is>
          <t>V100061</t>
        </is>
      </c>
      <c r="B3316" t="inlineStr">
        <is>
          <t>2025-0008</t>
        </is>
      </c>
      <c r="C3316" t="n">
        <v>410</v>
      </c>
      <c r="D3316" t="inlineStr"/>
      <c r="E3316" t="inlineStr">
        <is>
          <t>Rail Cargo Austria AG</t>
        </is>
      </c>
      <c r="F3316" t="inlineStr">
        <is>
          <t>WBA</t>
        </is>
      </c>
      <c r="G3316" t="inlineStr">
        <is>
          <t>EANOS_95</t>
        </is>
      </c>
      <c r="H3316" t="n">
        <v>0</v>
      </c>
      <c r="I3316" s="6" t="n">
        <v>0</v>
      </c>
      <c r="J3316" s="6" t="n">
        <v>0</v>
      </c>
      <c r="K3316" t="inlineStr">
        <is>
          <t>plan_deliver_newbuild</t>
        </is>
      </c>
      <c r="L3316" s="6" t="n">
        <v>46478</v>
      </c>
      <c r="M3316" s="6" t="n">
        <v>50860</v>
      </c>
      <c r="N3316" t="n">
        <v>5020</v>
      </c>
      <c r="O3316" s="6" t="n">
        <v>50860</v>
      </c>
      <c r="S3316" t="inlineStr">
        <is>
          <t>n.a.</t>
        </is>
      </c>
      <c r="T3316" s="6" t="n">
        <v>0</v>
      </c>
      <c r="U3316" s="6" t="n">
        <v>0</v>
      </c>
      <c r="V3316" t="n">
        <v>0</v>
      </c>
      <c r="W3316" t="n">
        <v>0</v>
      </c>
      <c r="X3316" s="6" t="n"/>
      <c r="Z3316" s="6" t="n">
        <v>50860</v>
      </c>
      <c r="AA3316" t="inlineStr">
        <is>
          <t>n.a.</t>
        </is>
      </c>
      <c r="AB3316" s="6" t="n">
        <v>50860</v>
      </c>
      <c r="AC3316" t="inlineStr"/>
      <c r="AD3316" s="6" t="n">
        <v>50709</v>
      </c>
    </row>
    <row r="3317">
      <c r="A3317" t="inlineStr">
        <is>
          <t>V100061</t>
        </is>
      </c>
      <c r="B3317" t="inlineStr">
        <is>
          <t>2025-0008</t>
        </is>
      </c>
      <c r="C3317" t="n">
        <v>411</v>
      </c>
      <c r="D3317" t="inlineStr"/>
      <c r="E3317" t="inlineStr">
        <is>
          <t>Rail Cargo Austria AG</t>
        </is>
      </c>
      <c r="F3317" t="inlineStr">
        <is>
          <t>WBA</t>
        </is>
      </c>
      <c r="G3317" t="inlineStr">
        <is>
          <t>EANOS_95</t>
        </is>
      </c>
      <c r="H3317" t="n">
        <v>0</v>
      </c>
      <c r="I3317" s="6" t="n">
        <v>0</v>
      </c>
      <c r="J3317" s="6" t="n">
        <v>0</v>
      </c>
      <c r="K3317" t="inlineStr">
        <is>
          <t>plan_deliver_newbuild</t>
        </is>
      </c>
      <c r="L3317" s="6" t="n">
        <v>46478</v>
      </c>
      <c r="M3317" s="6" t="n">
        <v>50860</v>
      </c>
      <c r="N3317" t="n">
        <v>5020</v>
      </c>
      <c r="O3317" s="6" t="n">
        <v>50860</v>
      </c>
      <c r="S3317" t="inlineStr">
        <is>
          <t>n.a.</t>
        </is>
      </c>
      <c r="T3317" s="6" t="n">
        <v>0</v>
      </c>
      <c r="U3317" s="6" t="n">
        <v>0</v>
      </c>
      <c r="V3317" t="n">
        <v>0</v>
      </c>
      <c r="W3317" t="n">
        <v>0</v>
      </c>
      <c r="X3317" s="6" t="n"/>
      <c r="Z3317" s="6" t="n">
        <v>50860</v>
      </c>
      <c r="AA3317" t="inlineStr">
        <is>
          <t>n.a.</t>
        </is>
      </c>
      <c r="AB3317" s="6" t="n">
        <v>50860</v>
      </c>
      <c r="AC3317" t="inlineStr"/>
      <c r="AD3317" s="6" t="n">
        <v>50709</v>
      </c>
    </row>
    <row r="3318">
      <c r="A3318" t="inlineStr">
        <is>
          <t>V100061</t>
        </is>
      </c>
      <c r="B3318" t="inlineStr">
        <is>
          <t>2025-0008</t>
        </is>
      </c>
      <c r="C3318" t="n">
        <v>412</v>
      </c>
      <c r="D3318" t="inlineStr"/>
      <c r="E3318" t="inlineStr">
        <is>
          <t>Rail Cargo Austria AG</t>
        </is>
      </c>
      <c r="F3318" t="inlineStr">
        <is>
          <t>WBA</t>
        </is>
      </c>
      <c r="G3318" t="inlineStr">
        <is>
          <t>EANOS_95</t>
        </is>
      </c>
      <c r="H3318" t="n">
        <v>0</v>
      </c>
      <c r="I3318" s="6" t="n">
        <v>0</v>
      </c>
      <c r="J3318" s="6" t="n">
        <v>0</v>
      </c>
      <c r="K3318" t="inlineStr">
        <is>
          <t>plan_deliver_newbuild</t>
        </is>
      </c>
      <c r="L3318" s="6" t="n">
        <v>46478</v>
      </c>
      <c r="M3318" s="6" t="n">
        <v>50860</v>
      </c>
      <c r="N3318" t="n">
        <v>5020</v>
      </c>
      <c r="O3318" s="6" t="n">
        <v>50860</v>
      </c>
      <c r="S3318" t="inlineStr">
        <is>
          <t>n.a.</t>
        </is>
      </c>
      <c r="T3318" s="6" t="n">
        <v>0</v>
      </c>
      <c r="U3318" s="6" t="n">
        <v>0</v>
      </c>
      <c r="V3318" t="n">
        <v>0</v>
      </c>
      <c r="W3318" t="n">
        <v>0</v>
      </c>
      <c r="X3318" s="6" t="n"/>
      <c r="Z3318" s="6" t="n">
        <v>50860</v>
      </c>
      <c r="AA3318" t="inlineStr">
        <is>
          <t>n.a.</t>
        </is>
      </c>
      <c r="AB3318" s="6" t="n">
        <v>50860</v>
      </c>
      <c r="AC3318" t="inlineStr"/>
      <c r="AD3318" s="6" t="n">
        <v>50709</v>
      </c>
    </row>
    <row r="3319">
      <c r="A3319" t="inlineStr">
        <is>
          <t>V100061</t>
        </is>
      </c>
      <c r="B3319" t="inlineStr">
        <is>
          <t>2025-0008</t>
        </is>
      </c>
      <c r="C3319" t="n">
        <v>413</v>
      </c>
      <c r="D3319" t="inlineStr"/>
      <c r="E3319" t="inlineStr">
        <is>
          <t>Rail Cargo Austria AG</t>
        </is>
      </c>
      <c r="F3319" t="inlineStr">
        <is>
          <t>WBA</t>
        </is>
      </c>
      <c r="G3319" t="inlineStr">
        <is>
          <t>EANOS_95</t>
        </is>
      </c>
      <c r="H3319" t="n">
        <v>0</v>
      </c>
      <c r="I3319" s="6" t="n">
        <v>0</v>
      </c>
      <c r="J3319" s="6" t="n">
        <v>0</v>
      </c>
      <c r="K3319" t="inlineStr">
        <is>
          <t>plan_deliver_newbuild</t>
        </is>
      </c>
      <c r="L3319" s="6" t="n">
        <v>46478</v>
      </c>
      <c r="M3319" s="6" t="n">
        <v>50860</v>
      </c>
      <c r="N3319" t="n">
        <v>5020</v>
      </c>
      <c r="O3319" s="6" t="n">
        <v>50860</v>
      </c>
      <c r="S3319" t="inlineStr">
        <is>
          <t>n.a.</t>
        </is>
      </c>
      <c r="T3319" s="6" t="n">
        <v>0</v>
      </c>
      <c r="U3319" s="6" t="n">
        <v>0</v>
      </c>
      <c r="V3319" t="n">
        <v>0</v>
      </c>
      <c r="W3319" t="n">
        <v>0</v>
      </c>
      <c r="X3319" s="6" t="n"/>
      <c r="Z3319" s="6" t="n">
        <v>50860</v>
      </c>
      <c r="AA3319" t="inlineStr">
        <is>
          <t>n.a.</t>
        </is>
      </c>
      <c r="AB3319" s="6" t="n">
        <v>50860</v>
      </c>
      <c r="AC3319" t="inlineStr"/>
      <c r="AD3319" s="6" t="n">
        <v>50709</v>
      </c>
    </row>
    <row r="3320">
      <c r="A3320" t="inlineStr">
        <is>
          <t>V100061</t>
        </is>
      </c>
      <c r="B3320" t="inlineStr">
        <is>
          <t>2025-0008</t>
        </is>
      </c>
      <c r="C3320" t="n">
        <v>414</v>
      </c>
      <c r="D3320" t="inlineStr"/>
      <c r="E3320" t="inlineStr">
        <is>
          <t>Rail Cargo Austria AG</t>
        </is>
      </c>
      <c r="F3320" t="inlineStr">
        <is>
          <t>WBA</t>
        </is>
      </c>
      <c r="G3320" t="inlineStr">
        <is>
          <t>EANOS_95</t>
        </is>
      </c>
      <c r="H3320" t="n">
        <v>0</v>
      </c>
      <c r="I3320" s="6" t="n">
        <v>0</v>
      </c>
      <c r="J3320" s="6" t="n">
        <v>0</v>
      </c>
      <c r="K3320" t="inlineStr">
        <is>
          <t>plan_deliver_newbuild</t>
        </is>
      </c>
      <c r="L3320" s="6" t="n">
        <v>46478</v>
      </c>
      <c r="M3320" s="6" t="n">
        <v>50860</v>
      </c>
      <c r="N3320" t="n">
        <v>5020</v>
      </c>
      <c r="O3320" s="6" t="n">
        <v>50860</v>
      </c>
      <c r="S3320" t="inlineStr">
        <is>
          <t>n.a.</t>
        </is>
      </c>
      <c r="T3320" s="6" t="n">
        <v>0</v>
      </c>
      <c r="U3320" s="6" t="n">
        <v>0</v>
      </c>
      <c r="V3320" t="n">
        <v>0</v>
      </c>
      <c r="W3320" t="n">
        <v>0</v>
      </c>
      <c r="X3320" s="6" t="n"/>
      <c r="Z3320" s="6" t="n">
        <v>50860</v>
      </c>
      <c r="AA3320" t="inlineStr">
        <is>
          <t>n.a.</t>
        </is>
      </c>
      <c r="AB3320" s="6" t="n">
        <v>50860</v>
      </c>
      <c r="AC3320" t="inlineStr"/>
      <c r="AD3320" s="6" t="n">
        <v>50709</v>
      </c>
    </row>
    <row r="3321">
      <c r="A3321" t="inlineStr">
        <is>
          <t>V100061</t>
        </is>
      </c>
      <c r="B3321" t="inlineStr">
        <is>
          <t>2025-0008</t>
        </is>
      </c>
      <c r="C3321" t="n">
        <v>415</v>
      </c>
      <c r="D3321" t="inlineStr"/>
      <c r="E3321" t="inlineStr">
        <is>
          <t>Rail Cargo Austria AG</t>
        </is>
      </c>
      <c r="F3321" t="inlineStr">
        <is>
          <t>WBA</t>
        </is>
      </c>
      <c r="G3321" t="inlineStr">
        <is>
          <t>EANOS_95</t>
        </is>
      </c>
      <c r="H3321" t="n">
        <v>0</v>
      </c>
      <c r="I3321" s="6" t="n">
        <v>0</v>
      </c>
      <c r="J3321" s="6" t="n">
        <v>0</v>
      </c>
      <c r="K3321" t="inlineStr">
        <is>
          <t>plan_deliver_newbuild</t>
        </is>
      </c>
      <c r="L3321" s="6" t="n">
        <v>46478</v>
      </c>
      <c r="M3321" s="6" t="n">
        <v>50860</v>
      </c>
      <c r="N3321" t="n">
        <v>5020</v>
      </c>
      <c r="O3321" s="6" t="n">
        <v>50860</v>
      </c>
      <c r="S3321" t="inlineStr">
        <is>
          <t>n.a.</t>
        </is>
      </c>
      <c r="T3321" s="6" t="n">
        <v>0</v>
      </c>
      <c r="U3321" s="6" t="n">
        <v>0</v>
      </c>
      <c r="V3321" t="n">
        <v>0</v>
      </c>
      <c r="W3321" t="n">
        <v>0</v>
      </c>
      <c r="X3321" s="6" t="n"/>
      <c r="Z3321" s="6" t="n">
        <v>50860</v>
      </c>
      <c r="AA3321" t="inlineStr">
        <is>
          <t>n.a.</t>
        </is>
      </c>
      <c r="AB3321" s="6" t="n">
        <v>50860</v>
      </c>
      <c r="AC3321" t="inlineStr"/>
      <c r="AD3321" s="6" t="n">
        <v>50709</v>
      </c>
    </row>
    <row r="3322">
      <c r="A3322" t="inlineStr">
        <is>
          <t>V100061</t>
        </is>
      </c>
      <c r="B3322" t="inlineStr">
        <is>
          <t>2025-0008</t>
        </is>
      </c>
      <c r="C3322" t="n">
        <v>416</v>
      </c>
      <c r="D3322" t="inlineStr"/>
      <c r="E3322" t="inlineStr">
        <is>
          <t>Rail Cargo Austria AG</t>
        </is>
      </c>
      <c r="F3322" t="inlineStr">
        <is>
          <t>WBA</t>
        </is>
      </c>
      <c r="G3322" t="inlineStr">
        <is>
          <t>EANOS_95</t>
        </is>
      </c>
      <c r="H3322" t="n">
        <v>0</v>
      </c>
      <c r="I3322" s="6" t="n">
        <v>0</v>
      </c>
      <c r="J3322" s="6" t="n">
        <v>0</v>
      </c>
      <c r="K3322" t="inlineStr">
        <is>
          <t>plan_deliver_newbuild</t>
        </is>
      </c>
      <c r="L3322" s="6" t="n">
        <v>46478</v>
      </c>
      <c r="M3322" s="6" t="n">
        <v>50860</v>
      </c>
      <c r="N3322" t="n">
        <v>5020</v>
      </c>
      <c r="O3322" s="6" t="n">
        <v>50860</v>
      </c>
      <c r="S3322" t="inlineStr">
        <is>
          <t>n.a.</t>
        </is>
      </c>
      <c r="T3322" s="6" t="n">
        <v>0</v>
      </c>
      <c r="U3322" s="6" t="n">
        <v>0</v>
      </c>
      <c r="V3322" t="n">
        <v>0</v>
      </c>
      <c r="W3322" t="n">
        <v>0</v>
      </c>
      <c r="X3322" s="6" t="n"/>
      <c r="Z3322" s="6" t="n">
        <v>50860</v>
      </c>
      <c r="AA3322" t="inlineStr">
        <is>
          <t>n.a.</t>
        </is>
      </c>
      <c r="AB3322" s="6" t="n">
        <v>50860</v>
      </c>
      <c r="AC3322" t="inlineStr"/>
      <c r="AD3322" s="6" t="n">
        <v>50709</v>
      </c>
    </row>
    <row r="3323">
      <c r="A3323" t="inlineStr">
        <is>
          <t>V100061</t>
        </is>
      </c>
      <c r="B3323" t="inlineStr">
        <is>
          <t>2025-0008</t>
        </is>
      </c>
      <c r="C3323" t="n">
        <v>417</v>
      </c>
      <c r="D3323" t="inlineStr"/>
      <c r="E3323" t="inlineStr">
        <is>
          <t>Rail Cargo Austria AG</t>
        </is>
      </c>
      <c r="F3323" t="inlineStr">
        <is>
          <t>WBA</t>
        </is>
      </c>
      <c r="G3323" t="inlineStr">
        <is>
          <t>EANOS_95</t>
        </is>
      </c>
      <c r="H3323" t="n">
        <v>0</v>
      </c>
      <c r="I3323" s="6" t="n">
        <v>0</v>
      </c>
      <c r="J3323" s="6" t="n">
        <v>0</v>
      </c>
      <c r="K3323" t="inlineStr">
        <is>
          <t>plan_deliver_newbuild</t>
        </is>
      </c>
      <c r="L3323" s="6" t="n">
        <v>46478</v>
      </c>
      <c r="M3323" s="6" t="n">
        <v>50860</v>
      </c>
      <c r="N3323" t="n">
        <v>5020</v>
      </c>
      <c r="O3323" s="6" t="n">
        <v>50860</v>
      </c>
      <c r="S3323" t="inlineStr">
        <is>
          <t>n.a.</t>
        </is>
      </c>
      <c r="T3323" s="6" t="n">
        <v>0</v>
      </c>
      <c r="U3323" s="6" t="n">
        <v>0</v>
      </c>
      <c r="V3323" t="n">
        <v>0</v>
      </c>
      <c r="W3323" t="n">
        <v>0</v>
      </c>
      <c r="X3323" s="6" t="n"/>
      <c r="Z3323" s="6" t="n">
        <v>50860</v>
      </c>
      <c r="AA3323" t="inlineStr">
        <is>
          <t>n.a.</t>
        </is>
      </c>
      <c r="AB3323" s="6" t="n">
        <v>50860</v>
      </c>
      <c r="AC3323" t="inlineStr"/>
      <c r="AD3323" s="6" t="n">
        <v>50709</v>
      </c>
    </row>
    <row r="3324">
      <c r="A3324" t="inlineStr">
        <is>
          <t>V100061</t>
        </is>
      </c>
      <c r="B3324" t="inlineStr">
        <is>
          <t>2025-0008</t>
        </is>
      </c>
      <c r="C3324" t="n">
        <v>418</v>
      </c>
      <c r="D3324" t="inlineStr"/>
      <c r="E3324" t="inlineStr">
        <is>
          <t>Rail Cargo Austria AG</t>
        </is>
      </c>
      <c r="F3324" t="inlineStr">
        <is>
          <t>WBA</t>
        </is>
      </c>
      <c r="G3324" t="inlineStr">
        <is>
          <t>EANOS_95</t>
        </is>
      </c>
      <c r="H3324" t="n">
        <v>0</v>
      </c>
      <c r="I3324" s="6" t="n">
        <v>0</v>
      </c>
      <c r="J3324" s="6" t="n">
        <v>0</v>
      </c>
      <c r="K3324" t="inlineStr">
        <is>
          <t>plan_deliver_newbuild</t>
        </is>
      </c>
      <c r="L3324" s="6" t="n">
        <v>46478</v>
      </c>
      <c r="M3324" s="6" t="n">
        <v>50860</v>
      </c>
      <c r="N3324" t="n">
        <v>5020</v>
      </c>
      <c r="O3324" s="6" t="n">
        <v>50860</v>
      </c>
      <c r="S3324" t="inlineStr">
        <is>
          <t>n.a.</t>
        </is>
      </c>
      <c r="T3324" s="6" t="n">
        <v>0</v>
      </c>
      <c r="U3324" s="6" t="n">
        <v>0</v>
      </c>
      <c r="V3324" t="n">
        <v>0</v>
      </c>
      <c r="W3324" t="n">
        <v>0</v>
      </c>
      <c r="X3324" s="6" t="n"/>
      <c r="Z3324" s="6" t="n">
        <v>50860</v>
      </c>
      <c r="AA3324" t="inlineStr">
        <is>
          <t>n.a.</t>
        </is>
      </c>
      <c r="AB3324" s="6" t="n">
        <v>50860</v>
      </c>
      <c r="AC3324" t="inlineStr"/>
      <c r="AD3324" s="6" t="n">
        <v>50709</v>
      </c>
    </row>
    <row r="3325">
      <c r="A3325" t="inlineStr">
        <is>
          <t>V100061</t>
        </is>
      </c>
      <c r="B3325" t="inlineStr">
        <is>
          <t>2025-0008</t>
        </is>
      </c>
      <c r="C3325" t="n">
        <v>419</v>
      </c>
      <c r="D3325" t="inlineStr"/>
      <c r="E3325" t="inlineStr">
        <is>
          <t>Rail Cargo Austria AG</t>
        </is>
      </c>
      <c r="F3325" t="inlineStr">
        <is>
          <t>WBA</t>
        </is>
      </c>
      <c r="G3325" t="inlineStr">
        <is>
          <t>EANOS_95</t>
        </is>
      </c>
      <c r="H3325" t="n">
        <v>0</v>
      </c>
      <c r="I3325" s="6" t="n">
        <v>0</v>
      </c>
      <c r="J3325" s="6" t="n">
        <v>0</v>
      </c>
      <c r="K3325" t="inlineStr">
        <is>
          <t>plan_deliver_newbuild</t>
        </is>
      </c>
      <c r="L3325" s="6" t="n">
        <v>46478</v>
      </c>
      <c r="M3325" s="6" t="n">
        <v>50860</v>
      </c>
      <c r="N3325" t="n">
        <v>5020</v>
      </c>
      <c r="O3325" s="6" t="n">
        <v>50860</v>
      </c>
      <c r="S3325" t="inlineStr">
        <is>
          <t>n.a.</t>
        </is>
      </c>
      <c r="T3325" s="6" t="n">
        <v>0</v>
      </c>
      <c r="U3325" s="6" t="n">
        <v>0</v>
      </c>
      <c r="V3325" t="n">
        <v>0</v>
      </c>
      <c r="W3325" t="n">
        <v>0</v>
      </c>
      <c r="X3325" s="6" t="n"/>
      <c r="Z3325" s="6" t="n">
        <v>50860</v>
      </c>
      <c r="AA3325" t="inlineStr">
        <is>
          <t>n.a.</t>
        </is>
      </c>
      <c r="AB3325" s="6" t="n">
        <v>50860</v>
      </c>
      <c r="AC3325" t="inlineStr"/>
      <c r="AD3325" s="6" t="n">
        <v>50709</v>
      </c>
    </row>
    <row r="3326">
      <c r="A3326" t="inlineStr">
        <is>
          <t>V100061</t>
        </is>
      </c>
      <c r="B3326" t="inlineStr">
        <is>
          <t>2025-0008</t>
        </is>
      </c>
      <c r="C3326" t="n">
        <v>420</v>
      </c>
      <c r="D3326" t="inlineStr"/>
      <c r="E3326" t="inlineStr">
        <is>
          <t>Rail Cargo Austria AG</t>
        </is>
      </c>
      <c r="F3326" t="inlineStr">
        <is>
          <t>WBA</t>
        </is>
      </c>
      <c r="G3326" t="inlineStr">
        <is>
          <t>EANOS_95</t>
        </is>
      </c>
      <c r="H3326" t="n">
        <v>0</v>
      </c>
      <c r="I3326" s="6" t="n">
        <v>0</v>
      </c>
      <c r="J3326" s="6" t="n">
        <v>0</v>
      </c>
      <c r="K3326" t="inlineStr">
        <is>
          <t>plan_deliver_newbuild</t>
        </is>
      </c>
      <c r="L3326" s="6" t="n">
        <v>46478</v>
      </c>
      <c r="M3326" s="6" t="n">
        <v>50860</v>
      </c>
      <c r="N3326" t="n">
        <v>5020</v>
      </c>
      <c r="O3326" s="6" t="n">
        <v>50860</v>
      </c>
      <c r="S3326" t="inlineStr">
        <is>
          <t>n.a.</t>
        </is>
      </c>
      <c r="T3326" s="6" t="n">
        <v>0</v>
      </c>
      <c r="U3326" s="6" t="n">
        <v>0</v>
      </c>
      <c r="V3326" t="n">
        <v>0</v>
      </c>
      <c r="W3326" t="n">
        <v>0</v>
      </c>
      <c r="X3326" s="6" t="n"/>
      <c r="Z3326" s="6" t="n">
        <v>50860</v>
      </c>
      <c r="AA3326" t="inlineStr">
        <is>
          <t>n.a.</t>
        </is>
      </c>
      <c r="AB3326" s="6" t="n">
        <v>50860</v>
      </c>
      <c r="AC3326" t="inlineStr"/>
      <c r="AD3326" s="6" t="n">
        <v>50709</v>
      </c>
    </row>
    <row r="3327">
      <c r="A3327" t="inlineStr">
        <is>
          <t>V100061</t>
        </is>
      </c>
      <c r="B3327" t="inlineStr">
        <is>
          <t>2025-0008</t>
        </is>
      </c>
      <c r="C3327" t="n">
        <v>421</v>
      </c>
      <c r="D3327" t="inlineStr"/>
      <c r="E3327" t="inlineStr">
        <is>
          <t>Rail Cargo Austria AG</t>
        </is>
      </c>
      <c r="F3327" t="inlineStr">
        <is>
          <t>WBA</t>
        </is>
      </c>
      <c r="G3327" t="inlineStr">
        <is>
          <t>EANOS_95</t>
        </is>
      </c>
      <c r="H3327" t="n">
        <v>0</v>
      </c>
      <c r="I3327" s="6" t="n">
        <v>0</v>
      </c>
      <c r="J3327" s="6" t="n">
        <v>0</v>
      </c>
      <c r="K3327" t="inlineStr">
        <is>
          <t>plan_deliver_newbuild</t>
        </is>
      </c>
      <c r="L3327" s="6" t="n">
        <v>46478</v>
      </c>
      <c r="M3327" s="6" t="n">
        <v>50860</v>
      </c>
      <c r="N3327" t="n">
        <v>5020</v>
      </c>
      <c r="O3327" s="6" t="n">
        <v>50860</v>
      </c>
      <c r="S3327" t="inlineStr">
        <is>
          <t>n.a.</t>
        </is>
      </c>
      <c r="T3327" s="6" t="n">
        <v>0</v>
      </c>
      <c r="U3327" s="6" t="n">
        <v>0</v>
      </c>
      <c r="V3327" t="n">
        <v>0</v>
      </c>
      <c r="W3327" t="n">
        <v>0</v>
      </c>
      <c r="X3327" s="6" t="n"/>
      <c r="Z3327" s="6" t="n">
        <v>50860</v>
      </c>
      <c r="AA3327" t="inlineStr">
        <is>
          <t>n.a.</t>
        </is>
      </c>
      <c r="AB3327" s="6" t="n">
        <v>50860</v>
      </c>
      <c r="AC3327" t="inlineStr"/>
      <c r="AD3327" s="6" t="n">
        <v>50709</v>
      </c>
    </row>
    <row r="3328">
      <c r="A3328" t="inlineStr">
        <is>
          <t>V100061</t>
        </is>
      </c>
      <c r="B3328" t="inlineStr">
        <is>
          <t>2025-0008</t>
        </is>
      </c>
      <c r="C3328" t="n">
        <v>422</v>
      </c>
      <c r="D3328" t="inlineStr"/>
      <c r="E3328" t="inlineStr">
        <is>
          <t>Rail Cargo Austria AG</t>
        </is>
      </c>
      <c r="F3328" t="inlineStr">
        <is>
          <t>WBA</t>
        </is>
      </c>
      <c r="G3328" t="inlineStr">
        <is>
          <t>EANOS_95</t>
        </is>
      </c>
      <c r="H3328" t="n">
        <v>0</v>
      </c>
      <c r="I3328" s="6" t="n">
        <v>0</v>
      </c>
      <c r="J3328" s="6" t="n">
        <v>0</v>
      </c>
      <c r="K3328" t="inlineStr">
        <is>
          <t>plan_deliver_newbuild</t>
        </is>
      </c>
      <c r="L3328" s="6" t="n">
        <v>46478</v>
      </c>
      <c r="M3328" s="6" t="n">
        <v>50860</v>
      </c>
      <c r="N3328" t="n">
        <v>5020</v>
      </c>
      <c r="O3328" s="6" t="n">
        <v>50860</v>
      </c>
      <c r="S3328" t="inlineStr">
        <is>
          <t>n.a.</t>
        </is>
      </c>
      <c r="T3328" s="6" t="n">
        <v>0</v>
      </c>
      <c r="U3328" s="6" t="n">
        <v>0</v>
      </c>
      <c r="V3328" t="n">
        <v>0</v>
      </c>
      <c r="W3328" t="n">
        <v>0</v>
      </c>
      <c r="X3328" s="6" t="n"/>
      <c r="Z3328" s="6" t="n">
        <v>50860</v>
      </c>
      <c r="AA3328" t="inlineStr">
        <is>
          <t>n.a.</t>
        </is>
      </c>
      <c r="AB3328" s="6" t="n">
        <v>50860</v>
      </c>
      <c r="AC3328" t="inlineStr"/>
      <c r="AD3328" s="6" t="n">
        <v>50709</v>
      </c>
    </row>
    <row r="3329">
      <c r="A3329" t="inlineStr">
        <is>
          <t>V100061</t>
        </is>
      </c>
      <c r="B3329" t="inlineStr">
        <is>
          <t>2025-0008</t>
        </is>
      </c>
      <c r="C3329" t="n">
        <v>423</v>
      </c>
      <c r="D3329" t="inlineStr"/>
      <c r="E3329" t="inlineStr">
        <is>
          <t>Rail Cargo Austria AG</t>
        </is>
      </c>
      <c r="F3329" t="inlineStr">
        <is>
          <t>WBA</t>
        </is>
      </c>
      <c r="G3329" t="inlineStr">
        <is>
          <t>EANOS_95</t>
        </is>
      </c>
      <c r="H3329" t="n">
        <v>0</v>
      </c>
      <c r="I3329" s="6" t="n">
        <v>0</v>
      </c>
      <c r="J3329" s="6" t="n">
        <v>0</v>
      </c>
      <c r="K3329" t="inlineStr">
        <is>
          <t>plan_deliver_newbuild</t>
        </is>
      </c>
      <c r="L3329" s="6" t="n">
        <v>46478</v>
      </c>
      <c r="M3329" s="6" t="n">
        <v>50860</v>
      </c>
      <c r="N3329" t="n">
        <v>5020</v>
      </c>
      <c r="O3329" s="6" t="n">
        <v>50860</v>
      </c>
      <c r="S3329" t="inlineStr">
        <is>
          <t>n.a.</t>
        </is>
      </c>
      <c r="T3329" s="6" t="n">
        <v>0</v>
      </c>
      <c r="U3329" s="6" t="n">
        <v>0</v>
      </c>
      <c r="V3329" t="n">
        <v>0</v>
      </c>
      <c r="W3329" t="n">
        <v>0</v>
      </c>
      <c r="X3329" s="6" t="n"/>
      <c r="Z3329" s="6" t="n">
        <v>50860</v>
      </c>
      <c r="AA3329" t="inlineStr">
        <is>
          <t>n.a.</t>
        </is>
      </c>
      <c r="AB3329" s="6" t="n">
        <v>50860</v>
      </c>
      <c r="AC3329" t="inlineStr"/>
      <c r="AD3329" s="6" t="n">
        <v>50709</v>
      </c>
    </row>
    <row r="3330">
      <c r="A3330" t="inlineStr">
        <is>
          <t>V100061</t>
        </is>
      </c>
      <c r="B3330" t="inlineStr">
        <is>
          <t>2025-0008</t>
        </is>
      </c>
      <c r="C3330" t="n">
        <v>424</v>
      </c>
      <c r="D3330" t="inlineStr"/>
      <c r="E3330" t="inlineStr">
        <is>
          <t>Rail Cargo Austria AG</t>
        </is>
      </c>
      <c r="F3330" t="inlineStr">
        <is>
          <t>WBA</t>
        </is>
      </c>
      <c r="G3330" t="inlineStr">
        <is>
          <t>EANOS_95</t>
        </is>
      </c>
      <c r="H3330" t="n">
        <v>0</v>
      </c>
      <c r="I3330" s="6" t="n">
        <v>0</v>
      </c>
      <c r="J3330" s="6" t="n">
        <v>0</v>
      </c>
      <c r="K3330" t="inlineStr">
        <is>
          <t>plan_deliver_newbuild</t>
        </is>
      </c>
      <c r="L3330" s="6" t="n">
        <v>46508</v>
      </c>
      <c r="M3330" s="6" t="n">
        <v>50890</v>
      </c>
      <c r="N3330" t="n">
        <v>5020</v>
      </c>
      <c r="O3330" s="6" t="n">
        <v>50890</v>
      </c>
      <c r="S3330" t="inlineStr">
        <is>
          <t>n.a.</t>
        </is>
      </c>
      <c r="T3330" s="6" t="n">
        <v>0</v>
      </c>
      <c r="U3330" s="6" t="n">
        <v>0</v>
      </c>
      <c r="V3330" t="n">
        <v>0</v>
      </c>
      <c r="W3330" t="n">
        <v>0</v>
      </c>
      <c r="X3330" s="6" t="n"/>
      <c r="Z3330" s="6" t="n">
        <v>50890</v>
      </c>
      <c r="AA3330" t="inlineStr">
        <is>
          <t>n.a.</t>
        </is>
      </c>
      <c r="AB3330" s="6" t="n">
        <v>50890</v>
      </c>
      <c r="AC3330" t="inlineStr"/>
      <c r="AD3330" s="6" t="n">
        <v>50739</v>
      </c>
    </row>
    <row r="3331">
      <c r="A3331" t="inlineStr">
        <is>
          <t>V100061</t>
        </is>
      </c>
      <c r="B3331" t="inlineStr">
        <is>
          <t>2025-0008</t>
        </is>
      </c>
      <c r="C3331" t="n">
        <v>425</v>
      </c>
      <c r="D3331" t="inlineStr"/>
      <c r="E3331" t="inlineStr">
        <is>
          <t>Rail Cargo Austria AG</t>
        </is>
      </c>
      <c r="F3331" t="inlineStr">
        <is>
          <t>WBA</t>
        </is>
      </c>
      <c r="G3331" t="inlineStr">
        <is>
          <t>EANOS_95</t>
        </is>
      </c>
      <c r="H3331" t="n">
        <v>0</v>
      </c>
      <c r="I3331" s="6" t="n">
        <v>0</v>
      </c>
      <c r="J3331" s="6" t="n">
        <v>0</v>
      </c>
      <c r="K3331" t="inlineStr">
        <is>
          <t>plan_deliver_newbuild</t>
        </is>
      </c>
      <c r="L3331" s="6" t="n">
        <v>46508</v>
      </c>
      <c r="M3331" s="6" t="n">
        <v>50890</v>
      </c>
      <c r="N3331" t="n">
        <v>5020</v>
      </c>
      <c r="O3331" s="6" t="n">
        <v>50890</v>
      </c>
      <c r="S3331" t="inlineStr">
        <is>
          <t>n.a.</t>
        </is>
      </c>
      <c r="T3331" s="6" t="n">
        <v>0</v>
      </c>
      <c r="U3331" s="6" t="n">
        <v>0</v>
      </c>
      <c r="V3331" t="n">
        <v>0</v>
      </c>
      <c r="W3331" t="n">
        <v>0</v>
      </c>
      <c r="X3331" s="6" t="n"/>
      <c r="Z3331" s="6" t="n">
        <v>50890</v>
      </c>
      <c r="AA3331" t="inlineStr">
        <is>
          <t>n.a.</t>
        </is>
      </c>
      <c r="AB3331" s="6" t="n">
        <v>50890</v>
      </c>
      <c r="AC3331" t="inlineStr"/>
      <c r="AD3331" s="6" t="n">
        <v>50739</v>
      </c>
    </row>
    <row r="3332">
      <c r="A3332" t="inlineStr">
        <is>
          <t>V100061</t>
        </is>
      </c>
      <c r="B3332" t="inlineStr">
        <is>
          <t>2025-0008</t>
        </is>
      </c>
      <c r="C3332" t="n">
        <v>426</v>
      </c>
      <c r="D3332" t="inlineStr"/>
      <c r="E3332" t="inlineStr">
        <is>
          <t>Rail Cargo Austria AG</t>
        </is>
      </c>
      <c r="F3332" t="inlineStr">
        <is>
          <t>WBA</t>
        </is>
      </c>
      <c r="G3332" t="inlineStr">
        <is>
          <t>EANOS_95</t>
        </is>
      </c>
      <c r="H3332" t="n">
        <v>0</v>
      </c>
      <c r="I3332" s="6" t="n">
        <v>0</v>
      </c>
      <c r="J3332" s="6" t="n">
        <v>0</v>
      </c>
      <c r="K3332" t="inlineStr">
        <is>
          <t>plan_deliver_newbuild</t>
        </is>
      </c>
      <c r="L3332" s="6" t="n">
        <v>46508</v>
      </c>
      <c r="M3332" s="6" t="n">
        <v>50890</v>
      </c>
      <c r="N3332" t="n">
        <v>5020</v>
      </c>
      <c r="O3332" s="6" t="n">
        <v>50890</v>
      </c>
      <c r="S3332" t="inlineStr">
        <is>
          <t>n.a.</t>
        </is>
      </c>
      <c r="T3332" s="6" t="n">
        <v>0</v>
      </c>
      <c r="U3332" s="6" t="n">
        <v>0</v>
      </c>
      <c r="V3332" t="n">
        <v>0</v>
      </c>
      <c r="W3332" t="n">
        <v>0</v>
      </c>
      <c r="X3332" s="6" t="n"/>
      <c r="Z3332" s="6" t="n">
        <v>50890</v>
      </c>
      <c r="AA3332" t="inlineStr">
        <is>
          <t>n.a.</t>
        </is>
      </c>
      <c r="AB3332" s="6" t="n">
        <v>50890</v>
      </c>
      <c r="AC3332" t="inlineStr"/>
      <c r="AD3332" s="6" t="n">
        <v>50739</v>
      </c>
    </row>
    <row r="3333">
      <c r="A3333" t="inlineStr">
        <is>
          <t>V100061</t>
        </is>
      </c>
      <c r="B3333" t="inlineStr">
        <is>
          <t>2025-0008</t>
        </is>
      </c>
      <c r="C3333" t="n">
        <v>427</v>
      </c>
      <c r="D3333" t="inlineStr"/>
      <c r="E3333" t="inlineStr">
        <is>
          <t>Rail Cargo Austria AG</t>
        </is>
      </c>
      <c r="F3333" t="inlineStr">
        <is>
          <t>WBA</t>
        </is>
      </c>
      <c r="G3333" t="inlineStr">
        <is>
          <t>EANOS_95</t>
        </is>
      </c>
      <c r="H3333" t="n">
        <v>0</v>
      </c>
      <c r="I3333" s="6" t="n">
        <v>0</v>
      </c>
      <c r="J3333" s="6" t="n">
        <v>0</v>
      </c>
      <c r="K3333" t="inlineStr">
        <is>
          <t>plan_deliver_newbuild</t>
        </is>
      </c>
      <c r="L3333" s="6" t="n">
        <v>46508</v>
      </c>
      <c r="M3333" s="6" t="n">
        <v>50890</v>
      </c>
      <c r="N3333" t="n">
        <v>5020</v>
      </c>
      <c r="O3333" s="6" t="n">
        <v>50890</v>
      </c>
      <c r="S3333" t="inlineStr">
        <is>
          <t>n.a.</t>
        </is>
      </c>
      <c r="T3333" s="6" t="n">
        <v>0</v>
      </c>
      <c r="U3333" s="6" t="n">
        <v>0</v>
      </c>
      <c r="V3333" t="n">
        <v>0</v>
      </c>
      <c r="W3333" t="n">
        <v>0</v>
      </c>
      <c r="X3333" s="6" t="n"/>
      <c r="Z3333" s="6" t="n">
        <v>50890</v>
      </c>
      <c r="AA3333" t="inlineStr">
        <is>
          <t>n.a.</t>
        </is>
      </c>
      <c r="AB3333" s="6" t="n">
        <v>50890</v>
      </c>
      <c r="AC3333" t="inlineStr"/>
      <c r="AD3333" s="6" t="n">
        <v>50739</v>
      </c>
    </row>
    <row r="3334">
      <c r="A3334" t="inlineStr">
        <is>
          <t>V100061</t>
        </is>
      </c>
      <c r="B3334" t="inlineStr">
        <is>
          <t>2025-0008</t>
        </is>
      </c>
      <c r="C3334" t="n">
        <v>428</v>
      </c>
      <c r="D3334" t="inlineStr"/>
      <c r="E3334" t="inlineStr">
        <is>
          <t>Rail Cargo Austria AG</t>
        </is>
      </c>
      <c r="F3334" t="inlineStr">
        <is>
          <t>WBA</t>
        </is>
      </c>
      <c r="G3334" t="inlineStr">
        <is>
          <t>EANOS_95</t>
        </is>
      </c>
      <c r="H3334" t="n">
        <v>0</v>
      </c>
      <c r="I3334" s="6" t="n">
        <v>0</v>
      </c>
      <c r="J3334" s="6" t="n">
        <v>0</v>
      </c>
      <c r="K3334" t="inlineStr">
        <is>
          <t>plan_deliver_newbuild</t>
        </is>
      </c>
      <c r="L3334" s="6" t="n">
        <v>46508</v>
      </c>
      <c r="M3334" s="6" t="n">
        <v>50890</v>
      </c>
      <c r="N3334" t="n">
        <v>5020</v>
      </c>
      <c r="O3334" s="6" t="n">
        <v>50890</v>
      </c>
      <c r="S3334" t="inlineStr">
        <is>
          <t>n.a.</t>
        </is>
      </c>
      <c r="T3334" s="6" t="n">
        <v>0</v>
      </c>
      <c r="U3334" s="6" t="n">
        <v>0</v>
      </c>
      <c r="V3334" t="n">
        <v>0</v>
      </c>
      <c r="W3334" t="n">
        <v>0</v>
      </c>
      <c r="X3334" s="6" t="n"/>
      <c r="Z3334" s="6" t="n">
        <v>50890</v>
      </c>
      <c r="AA3334" t="inlineStr">
        <is>
          <t>n.a.</t>
        </is>
      </c>
      <c r="AB3334" s="6" t="n">
        <v>50890</v>
      </c>
      <c r="AC3334" t="inlineStr"/>
      <c r="AD3334" s="6" t="n">
        <v>50739</v>
      </c>
    </row>
    <row r="3335">
      <c r="A3335" t="inlineStr">
        <is>
          <t>V100061</t>
        </is>
      </c>
      <c r="B3335" t="inlineStr">
        <is>
          <t>2025-0008</t>
        </is>
      </c>
      <c r="C3335" t="n">
        <v>429</v>
      </c>
      <c r="D3335" t="inlineStr"/>
      <c r="E3335" t="inlineStr">
        <is>
          <t>Rail Cargo Austria AG</t>
        </is>
      </c>
      <c r="F3335" t="inlineStr">
        <is>
          <t>WBA</t>
        </is>
      </c>
      <c r="G3335" t="inlineStr">
        <is>
          <t>EANOS_95</t>
        </is>
      </c>
      <c r="H3335" t="n">
        <v>0</v>
      </c>
      <c r="I3335" s="6" t="n">
        <v>0</v>
      </c>
      <c r="J3335" s="6" t="n">
        <v>0</v>
      </c>
      <c r="K3335" t="inlineStr">
        <is>
          <t>plan_deliver_newbuild</t>
        </is>
      </c>
      <c r="L3335" s="6" t="n">
        <v>46508</v>
      </c>
      <c r="M3335" s="6" t="n">
        <v>50890</v>
      </c>
      <c r="N3335" t="n">
        <v>5020</v>
      </c>
      <c r="O3335" s="6" t="n">
        <v>50890</v>
      </c>
      <c r="S3335" t="inlineStr">
        <is>
          <t>n.a.</t>
        </is>
      </c>
      <c r="T3335" s="6" t="n">
        <v>0</v>
      </c>
      <c r="U3335" s="6" t="n">
        <v>0</v>
      </c>
      <c r="V3335" t="n">
        <v>0</v>
      </c>
      <c r="W3335" t="n">
        <v>0</v>
      </c>
      <c r="X3335" s="6" t="n"/>
      <c r="Z3335" s="6" t="n">
        <v>50890</v>
      </c>
      <c r="AA3335" t="inlineStr">
        <is>
          <t>n.a.</t>
        </is>
      </c>
      <c r="AB3335" s="6" t="n">
        <v>50890</v>
      </c>
      <c r="AC3335" t="inlineStr"/>
      <c r="AD3335" s="6" t="n">
        <v>50739</v>
      </c>
    </row>
    <row r="3336">
      <c r="A3336" t="inlineStr">
        <is>
          <t>V100061</t>
        </is>
      </c>
      <c r="B3336" t="inlineStr">
        <is>
          <t>2025-0008</t>
        </is>
      </c>
      <c r="C3336" t="n">
        <v>430</v>
      </c>
      <c r="D3336" t="inlineStr"/>
      <c r="E3336" t="inlineStr">
        <is>
          <t>Rail Cargo Austria AG</t>
        </is>
      </c>
      <c r="F3336" t="inlineStr">
        <is>
          <t>WBA</t>
        </is>
      </c>
      <c r="G3336" t="inlineStr">
        <is>
          <t>EANOS_95</t>
        </is>
      </c>
      <c r="H3336" t="n">
        <v>0</v>
      </c>
      <c r="I3336" s="6" t="n">
        <v>0</v>
      </c>
      <c r="J3336" s="6" t="n">
        <v>0</v>
      </c>
      <c r="K3336" t="inlineStr">
        <is>
          <t>plan_deliver_newbuild</t>
        </is>
      </c>
      <c r="L3336" s="6" t="n">
        <v>46508</v>
      </c>
      <c r="M3336" s="6" t="n">
        <v>50890</v>
      </c>
      <c r="N3336" t="n">
        <v>5020</v>
      </c>
      <c r="O3336" s="6" t="n">
        <v>50890</v>
      </c>
      <c r="S3336" t="inlineStr">
        <is>
          <t>n.a.</t>
        </is>
      </c>
      <c r="T3336" s="6" t="n">
        <v>0</v>
      </c>
      <c r="U3336" s="6" t="n">
        <v>0</v>
      </c>
      <c r="V3336" t="n">
        <v>0</v>
      </c>
      <c r="W3336" t="n">
        <v>0</v>
      </c>
      <c r="X3336" s="6" t="n"/>
      <c r="Z3336" s="6" t="n">
        <v>50890</v>
      </c>
      <c r="AA3336" t="inlineStr">
        <is>
          <t>n.a.</t>
        </is>
      </c>
      <c r="AB3336" s="6" t="n">
        <v>50890</v>
      </c>
      <c r="AC3336" t="inlineStr"/>
      <c r="AD3336" s="6" t="n">
        <v>50739</v>
      </c>
    </row>
    <row r="3337">
      <c r="A3337" t="inlineStr">
        <is>
          <t>V100061</t>
        </is>
      </c>
      <c r="B3337" t="inlineStr">
        <is>
          <t>2025-0008</t>
        </is>
      </c>
      <c r="C3337" t="n">
        <v>431</v>
      </c>
      <c r="D3337" t="inlineStr"/>
      <c r="E3337" t="inlineStr">
        <is>
          <t>Rail Cargo Austria AG</t>
        </is>
      </c>
      <c r="F3337" t="inlineStr">
        <is>
          <t>WBA</t>
        </is>
      </c>
      <c r="G3337" t="inlineStr">
        <is>
          <t>EANOS_95</t>
        </is>
      </c>
      <c r="H3337" t="n">
        <v>0</v>
      </c>
      <c r="I3337" s="6" t="n">
        <v>0</v>
      </c>
      <c r="J3337" s="6" t="n">
        <v>0</v>
      </c>
      <c r="K3337" t="inlineStr">
        <is>
          <t>plan_deliver_newbuild</t>
        </is>
      </c>
      <c r="L3337" s="6" t="n">
        <v>46508</v>
      </c>
      <c r="M3337" s="6" t="n">
        <v>50890</v>
      </c>
      <c r="N3337" t="n">
        <v>5020</v>
      </c>
      <c r="O3337" s="6" t="n">
        <v>50890</v>
      </c>
      <c r="S3337" t="inlineStr">
        <is>
          <t>n.a.</t>
        </is>
      </c>
      <c r="T3337" s="6" t="n">
        <v>0</v>
      </c>
      <c r="U3337" s="6" t="n">
        <v>0</v>
      </c>
      <c r="V3337" t="n">
        <v>0</v>
      </c>
      <c r="W3337" t="n">
        <v>0</v>
      </c>
      <c r="X3337" s="6" t="n"/>
      <c r="Z3337" s="6" t="n">
        <v>50890</v>
      </c>
      <c r="AA3337" t="inlineStr">
        <is>
          <t>n.a.</t>
        </is>
      </c>
      <c r="AB3337" s="6" t="n">
        <v>50890</v>
      </c>
      <c r="AC3337" t="inlineStr"/>
      <c r="AD3337" s="6" t="n">
        <v>50739</v>
      </c>
    </row>
    <row r="3338">
      <c r="A3338" t="inlineStr">
        <is>
          <t>V100061</t>
        </is>
      </c>
      <c r="B3338" t="inlineStr">
        <is>
          <t>2025-0008</t>
        </is>
      </c>
      <c r="C3338" t="n">
        <v>432</v>
      </c>
      <c r="D3338" t="inlineStr"/>
      <c r="E3338" t="inlineStr">
        <is>
          <t>Rail Cargo Austria AG</t>
        </is>
      </c>
      <c r="F3338" t="inlineStr">
        <is>
          <t>WBA</t>
        </is>
      </c>
      <c r="G3338" t="inlineStr">
        <is>
          <t>EANOS_95</t>
        </is>
      </c>
      <c r="H3338" t="n">
        <v>0</v>
      </c>
      <c r="I3338" s="6" t="n">
        <v>0</v>
      </c>
      <c r="J3338" s="6" t="n">
        <v>0</v>
      </c>
      <c r="K3338" t="inlineStr">
        <is>
          <t>plan_deliver_newbuild</t>
        </is>
      </c>
      <c r="L3338" s="6" t="n">
        <v>46508</v>
      </c>
      <c r="M3338" s="6" t="n">
        <v>50890</v>
      </c>
      <c r="N3338" t="n">
        <v>5020</v>
      </c>
      <c r="O3338" s="6" t="n">
        <v>50890</v>
      </c>
      <c r="S3338" t="inlineStr">
        <is>
          <t>n.a.</t>
        </is>
      </c>
      <c r="T3338" s="6" t="n">
        <v>0</v>
      </c>
      <c r="U3338" s="6" t="n">
        <v>0</v>
      </c>
      <c r="V3338" t="n">
        <v>0</v>
      </c>
      <c r="W3338" t="n">
        <v>0</v>
      </c>
      <c r="X3338" s="6" t="n"/>
      <c r="Z3338" s="6" t="n">
        <v>50890</v>
      </c>
      <c r="AA3338" t="inlineStr">
        <is>
          <t>n.a.</t>
        </is>
      </c>
      <c r="AB3338" s="6" t="n">
        <v>50890</v>
      </c>
      <c r="AC3338" t="inlineStr"/>
      <c r="AD3338" s="6" t="n">
        <v>50739</v>
      </c>
    </row>
    <row r="3339">
      <c r="A3339" t="inlineStr">
        <is>
          <t>V100061</t>
        </is>
      </c>
      <c r="B3339" t="inlineStr">
        <is>
          <t>2025-0008</t>
        </is>
      </c>
      <c r="C3339" t="n">
        <v>433</v>
      </c>
      <c r="D3339" t="inlineStr"/>
      <c r="E3339" t="inlineStr">
        <is>
          <t>Rail Cargo Austria AG</t>
        </is>
      </c>
      <c r="F3339" t="inlineStr">
        <is>
          <t>WBA</t>
        </is>
      </c>
      <c r="G3339" t="inlineStr">
        <is>
          <t>EANOS_95</t>
        </is>
      </c>
      <c r="H3339" t="n">
        <v>0</v>
      </c>
      <c r="I3339" s="6" t="n">
        <v>0</v>
      </c>
      <c r="J3339" s="6" t="n">
        <v>0</v>
      </c>
      <c r="K3339" t="inlineStr">
        <is>
          <t>plan_deliver_newbuild</t>
        </is>
      </c>
      <c r="L3339" s="6" t="n">
        <v>46508</v>
      </c>
      <c r="M3339" s="6" t="n">
        <v>50890</v>
      </c>
      <c r="N3339" t="n">
        <v>5020</v>
      </c>
      <c r="O3339" s="6" t="n">
        <v>50890</v>
      </c>
      <c r="S3339" t="inlineStr">
        <is>
          <t>n.a.</t>
        </is>
      </c>
      <c r="T3339" s="6" t="n">
        <v>0</v>
      </c>
      <c r="U3339" s="6" t="n">
        <v>0</v>
      </c>
      <c r="V3339" t="n">
        <v>0</v>
      </c>
      <c r="W3339" t="n">
        <v>0</v>
      </c>
      <c r="X3339" s="6" t="n"/>
      <c r="Z3339" s="6" t="n">
        <v>50890</v>
      </c>
      <c r="AA3339" t="inlineStr">
        <is>
          <t>n.a.</t>
        </is>
      </c>
      <c r="AB3339" s="6" t="n">
        <v>50890</v>
      </c>
      <c r="AC3339" t="inlineStr"/>
      <c r="AD3339" s="6" t="n">
        <v>50739</v>
      </c>
    </row>
    <row r="3340">
      <c r="A3340" t="inlineStr">
        <is>
          <t>V100061</t>
        </is>
      </c>
      <c r="B3340" t="inlineStr">
        <is>
          <t>2025-0008</t>
        </is>
      </c>
      <c r="C3340" t="n">
        <v>434</v>
      </c>
      <c r="D3340" t="inlineStr"/>
      <c r="E3340" t="inlineStr">
        <is>
          <t>Rail Cargo Austria AG</t>
        </is>
      </c>
      <c r="F3340" t="inlineStr">
        <is>
          <t>WBA</t>
        </is>
      </c>
      <c r="G3340" t="inlineStr">
        <is>
          <t>EANOS_95</t>
        </is>
      </c>
      <c r="H3340" t="n">
        <v>0</v>
      </c>
      <c r="I3340" s="6" t="n">
        <v>0</v>
      </c>
      <c r="J3340" s="6" t="n">
        <v>0</v>
      </c>
      <c r="K3340" t="inlineStr">
        <is>
          <t>plan_deliver_newbuild</t>
        </is>
      </c>
      <c r="L3340" s="6" t="n">
        <v>46508</v>
      </c>
      <c r="M3340" s="6" t="n">
        <v>50890</v>
      </c>
      <c r="N3340" t="n">
        <v>5020</v>
      </c>
      <c r="O3340" s="6" t="n">
        <v>50890</v>
      </c>
      <c r="S3340" t="inlineStr">
        <is>
          <t>n.a.</t>
        </is>
      </c>
      <c r="T3340" s="6" t="n">
        <v>0</v>
      </c>
      <c r="U3340" s="6" t="n">
        <v>0</v>
      </c>
      <c r="V3340" t="n">
        <v>0</v>
      </c>
      <c r="W3340" t="n">
        <v>0</v>
      </c>
      <c r="X3340" s="6" t="n"/>
      <c r="Z3340" s="6" t="n">
        <v>50890</v>
      </c>
      <c r="AA3340" t="inlineStr">
        <is>
          <t>n.a.</t>
        </is>
      </c>
      <c r="AB3340" s="6" t="n">
        <v>50890</v>
      </c>
      <c r="AC3340" t="inlineStr"/>
      <c r="AD3340" s="6" t="n">
        <v>50739</v>
      </c>
    </row>
    <row r="3341">
      <c r="A3341" t="inlineStr">
        <is>
          <t>V100061</t>
        </is>
      </c>
      <c r="B3341" t="inlineStr">
        <is>
          <t>2025-0008</t>
        </is>
      </c>
      <c r="C3341" t="n">
        <v>435</v>
      </c>
      <c r="D3341" t="inlineStr"/>
      <c r="E3341" t="inlineStr">
        <is>
          <t>Rail Cargo Austria AG</t>
        </is>
      </c>
      <c r="F3341" t="inlineStr">
        <is>
          <t>WBA</t>
        </is>
      </c>
      <c r="G3341" t="inlineStr">
        <is>
          <t>EANOS_95</t>
        </is>
      </c>
      <c r="H3341" t="n">
        <v>0</v>
      </c>
      <c r="I3341" s="6" t="n">
        <v>0</v>
      </c>
      <c r="J3341" s="6" t="n">
        <v>0</v>
      </c>
      <c r="K3341" t="inlineStr">
        <is>
          <t>plan_deliver_newbuild</t>
        </is>
      </c>
      <c r="L3341" s="6" t="n">
        <v>46508</v>
      </c>
      <c r="M3341" s="6" t="n">
        <v>50890</v>
      </c>
      <c r="N3341" t="n">
        <v>5020</v>
      </c>
      <c r="O3341" s="6" t="n">
        <v>50890</v>
      </c>
      <c r="S3341" t="inlineStr">
        <is>
          <t>n.a.</t>
        </is>
      </c>
      <c r="T3341" s="6" t="n">
        <v>0</v>
      </c>
      <c r="U3341" s="6" t="n">
        <v>0</v>
      </c>
      <c r="V3341" t="n">
        <v>0</v>
      </c>
      <c r="W3341" t="n">
        <v>0</v>
      </c>
      <c r="X3341" s="6" t="n"/>
      <c r="Z3341" s="6" t="n">
        <v>50890</v>
      </c>
      <c r="AA3341" t="inlineStr">
        <is>
          <t>n.a.</t>
        </is>
      </c>
      <c r="AB3341" s="6" t="n">
        <v>50890</v>
      </c>
      <c r="AC3341" t="inlineStr"/>
      <c r="AD3341" s="6" t="n">
        <v>50739</v>
      </c>
    </row>
    <row r="3342">
      <c r="A3342" t="inlineStr">
        <is>
          <t>V100061</t>
        </is>
      </c>
      <c r="B3342" t="inlineStr">
        <is>
          <t>2025-0008</t>
        </is>
      </c>
      <c r="C3342" t="n">
        <v>436</v>
      </c>
      <c r="D3342" t="inlineStr"/>
      <c r="E3342" t="inlineStr">
        <is>
          <t>Rail Cargo Austria AG</t>
        </is>
      </c>
      <c r="F3342" t="inlineStr">
        <is>
          <t>WBA</t>
        </is>
      </c>
      <c r="G3342" t="inlineStr">
        <is>
          <t>EANOS_95</t>
        </is>
      </c>
      <c r="H3342" t="n">
        <v>0</v>
      </c>
      <c r="I3342" s="6" t="n">
        <v>0</v>
      </c>
      <c r="J3342" s="6" t="n">
        <v>0</v>
      </c>
      <c r="K3342" t="inlineStr">
        <is>
          <t>plan_deliver_newbuild</t>
        </is>
      </c>
      <c r="L3342" s="6" t="n">
        <v>46508</v>
      </c>
      <c r="M3342" s="6" t="n">
        <v>50890</v>
      </c>
      <c r="N3342" t="n">
        <v>5020</v>
      </c>
      <c r="O3342" s="6" t="n">
        <v>50890</v>
      </c>
      <c r="S3342" t="inlineStr">
        <is>
          <t>n.a.</t>
        </is>
      </c>
      <c r="T3342" s="6" t="n">
        <v>0</v>
      </c>
      <c r="U3342" s="6" t="n">
        <v>0</v>
      </c>
      <c r="V3342" t="n">
        <v>0</v>
      </c>
      <c r="W3342" t="n">
        <v>0</v>
      </c>
      <c r="X3342" s="6" t="n"/>
      <c r="Z3342" s="6" t="n">
        <v>50890</v>
      </c>
      <c r="AA3342" t="inlineStr">
        <is>
          <t>n.a.</t>
        </is>
      </c>
      <c r="AB3342" s="6" t="n">
        <v>50890</v>
      </c>
      <c r="AC3342" t="inlineStr"/>
      <c r="AD3342" s="6" t="n">
        <v>50739</v>
      </c>
    </row>
    <row r="3343">
      <c r="A3343" t="inlineStr">
        <is>
          <t>V100061</t>
        </is>
      </c>
      <c r="B3343" t="inlineStr">
        <is>
          <t>2025-0008</t>
        </is>
      </c>
      <c r="C3343" t="n">
        <v>437</v>
      </c>
      <c r="D3343" t="inlineStr"/>
      <c r="E3343" t="inlineStr">
        <is>
          <t>Rail Cargo Austria AG</t>
        </is>
      </c>
      <c r="F3343" t="inlineStr">
        <is>
          <t>WBA</t>
        </is>
      </c>
      <c r="G3343" t="inlineStr">
        <is>
          <t>EANOS_95</t>
        </is>
      </c>
      <c r="H3343" t="n">
        <v>0</v>
      </c>
      <c r="I3343" s="6" t="n">
        <v>0</v>
      </c>
      <c r="J3343" s="6" t="n">
        <v>0</v>
      </c>
      <c r="K3343" t="inlineStr">
        <is>
          <t>plan_deliver_newbuild</t>
        </is>
      </c>
      <c r="L3343" s="6" t="n">
        <v>46508</v>
      </c>
      <c r="M3343" s="6" t="n">
        <v>50890</v>
      </c>
      <c r="N3343" t="n">
        <v>5020</v>
      </c>
      <c r="O3343" s="6" t="n">
        <v>50890</v>
      </c>
      <c r="S3343" t="inlineStr">
        <is>
          <t>n.a.</t>
        </is>
      </c>
      <c r="T3343" s="6" t="n">
        <v>0</v>
      </c>
      <c r="U3343" s="6" t="n">
        <v>0</v>
      </c>
      <c r="V3343" t="n">
        <v>0</v>
      </c>
      <c r="W3343" t="n">
        <v>0</v>
      </c>
      <c r="X3343" s="6" t="n"/>
      <c r="Z3343" s="6" t="n">
        <v>50890</v>
      </c>
      <c r="AA3343" t="inlineStr">
        <is>
          <t>n.a.</t>
        </is>
      </c>
      <c r="AB3343" s="6" t="n">
        <v>50890</v>
      </c>
      <c r="AC3343" t="inlineStr"/>
      <c r="AD3343" s="6" t="n">
        <v>50739</v>
      </c>
    </row>
    <row r="3344">
      <c r="A3344" t="inlineStr">
        <is>
          <t>V100061</t>
        </is>
      </c>
      <c r="B3344" t="inlineStr">
        <is>
          <t>2025-0008</t>
        </is>
      </c>
      <c r="C3344" t="n">
        <v>438</v>
      </c>
      <c r="D3344" t="inlineStr"/>
      <c r="E3344" t="inlineStr">
        <is>
          <t>Rail Cargo Austria AG</t>
        </is>
      </c>
      <c r="F3344" t="inlineStr">
        <is>
          <t>WBA</t>
        </is>
      </c>
      <c r="G3344" t="inlineStr">
        <is>
          <t>EANOS_95</t>
        </is>
      </c>
      <c r="H3344" t="n">
        <v>0</v>
      </c>
      <c r="I3344" s="6" t="n">
        <v>0</v>
      </c>
      <c r="J3344" s="6" t="n">
        <v>0</v>
      </c>
      <c r="K3344" t="inlineStr">
        <is>
          <t>plan_deliver_newbuild</t>
        </is>
      </c>
      <c r="L3344" s="6" t="n">
        <v>46508</v>
      </c>
      <c r="M3344" s="6" t="n">
        <v>50890</v>
      </c>
      <c r="N3344" t="n">
        <v>5020</v>
      </c>
      <c r="O3344" s="6" t="n">
        <v>50890</v>
      </c>
      <c r="S3344" t="inlineStr">
        <is>
          <t>n.a.</t>
        </is>
      </c>
      <c r="T3344" s="6" t="n">
        <v>0</v>
      </c>
      <c r="U3344" s="6" t="n">
        <v>0</v>
      </c>
      <c r="V3344" t="n">
        <v>0</v>
      </c>
      <c r="W3344" t="n">
        <v>0</v>
      </c>
      <c r="X3344" s="6" t="n"/>
      <c r="Z3344" s="6" t="n">
        <v>50890</v>
      </c>
      <c r="AA3344" t="inlineStr">
        <is>
          <t>n.a.</t>
        </is>
      </c>
      <c r="AB3344" s="6" t="n">
        <v>50890</v>
      </c>
      <c r="AC3344" t="inlineStr"/>
      <c r="AD3344" s="6" t="n">
        <v>50739</v>
      </c>
    </row>
    <row r="3345">
      <c r="A3345" t="inlineStr">
        <is>
          <t>V100061</t>
        </is>
      </c>
      <c r="B3345" t="inlineStr">
        <is>
          <t>2025-0008</t>
        </is>
      </c>
      <c r="C3345" t="n">
        <v>439</v>
      </c>
      <c r="D3345" t="inlineStr"/>
      <c r="E3345" t="inlineStr">
        <is>
          <t>Rail Cargo Austria AG</t>
        </is>
      </c>
      <c r="F3345" t="inlineStr">
        <is>
          <t>WBA</t>
        </is>
      </c>
      <c r="G3345" t="inlineStr">
        <is>
          <t>EANOS_95</t>
        </is>
      </c>
      <c r="H3345" t="n">
        <v>0</v>
      </c>
      <c r="I3345" s="6" t="n">
        <v>0</v>
      </c>
      <c r="J3345" s="6" t="n">
        <v>0</v>
      </c>
      <c r="K3345" t="inlineStr">
        <is>
          <t>plan_deliver_newbuild</t>
        </is>
      </c>
      <c r="L3345" s="6" t="n">
        <v>46508</v>
      </c>
      <c r="M3345" s="6" t="n">
        <v>50890</v>
      </c>
      <c r="N3345" t="n">
        <v>5020</v>
      </c>
      <c r="O3345" s="6" t="n">
        <v>50890</v>
      </c>
      <c r="S3345" t="inlineStr">
        <is>
          <t>n.a.</t>
        </is>
      </c>
      <c r="T3345" s="6" t="n">
        <v>0</v>
      </c>
      <c r="U3345" s="6" t="n">
        <v>0</v>
      </c>
      <c r="V3345" t="n">
        <v>0</v>
      </c>
      <c r="W3345" t="n">
        <v>0</v>
      </c>
      <c r="X3345" s="6" t="n"/>
      <c r="Z3345" s="6" t="n">
        <v>50890</v>
      </c>
      <c r="AA3345" t="inlineStr">
        <is>
          <t>n.a.</t>
        </is>
      </c>
      <c r="AB3345" s="6" t="n">
        <v>50890</v>
      </c>
      <c r="AC3345" t="inlineStr"/>
      <c r="AD3345" s="6" t="n">
        <v>50739</v>
      </c>
    </row>
    <row r="3346">
      <c r="A3346" t="inlineStr">
        <is>
          <t>V100061</t>
        </is>
      </c>
      <c r="B3346" t="inlineStr">
        <is>
          <t>2025-0008</t>
        </is>
      </c>
      <c r="C3346" t="n">
        <v>440</v>
      </c>
      <c r="D3346" t="inlineStr"/>
      <c r="E3346" t="inlineStr">
        <is>
          <t>Rail Cargo Austria AG</t>
        </is>
      </c>
      <c r="F3346" t="inlineStr">
        <is>
          <t>WBA</t>
        </is>
      </c>
      <c r="G3346" t="inlineStr">
        <is>
          <t>EANOS_95</t>
        </is>
      </c>
      <c r="H3346" t="n">
        <v>0</v>
      </c>
      <c r="I3346" s="6" t="n">
        <v>0</v>
      </c>
      <c r="J3346" s="6" t="n">
        <v>0</v>
      </c>
      <c r="K3346" t="inlineStr">
        <is>
          <t>plan_deliver_newbuild</t>
        </is>
      </c>
      <c r="L3346" s="6" t="n">
        <v>46508</v>
      </c>
      <c r="M3346" s="6" t="n">
        <v>50890</v>
      </c>
      <c r="N3346" t="n">
        <v>5020</v>
      </c>
      <c r="O3346" s="6" t="n">
        <v>50890</v>
      </c>
      <c r="S3346" t="inlineStr">
        <is>
          <t>n.a.</t>
        </is>
      </c>
      <c r="T3346" s="6" t="n">
        <v>0</v>
      </c>
      <c r="U3346" s="6" t="n">
        <v>0</v>
      </c>
      <c r="V3346" t="n">
        <v>0</v>
      </c>
      <c r="W3346" t="n">
        <v>0</v>
      </c>
      <c r="X3346" s="6" t="n"/>
      <c r="Z3346" s="6" t="n">
        <v>50890</v>
      </c>
      <c r="AA3346" t="inlineStr">
        <is>
          <t>n.a.</t>
        </is>
      </c>
      <c r="AB3346" s="6" t="n">
        <v>50890</v>
      </c>
      <c r="AC3346" t="inlineStr"/>
      <c r="AD3346" s="6" t="n">
        <v>50739</v>
      </c>
    </row>
    <row r="3347">
      <c r="A3347" t="inlineStr">
        <is>
          <t>V100061</t>
        </is>
      </c>
      <c r="B3347" t="inlineStr">
        <is>
          <t>2025-0008</t>
        </is>
      </c>
      <c r="C3347" t="n">
        <v>441</v>
      </c>
      <c r="D3347" t="inlineStr"/>
      <c r="E3347" t="inlineStr">
        <is>
          <t>Rail Cargo Austria AG</t>
        </is>
      </c>
      <c r="F3347" t="inlineStr">
        <is>
          <t>WBA</t>
        </is>
      </c>
      <c r="G3347" t="inlineStr">
        <is>
          <t>EANOS_95</t>
        </is>
      </c>
      <c r="H3347" t="n">
        <v>0</v>
      </c>
      <c r="I3347" s="6" t="n">
        <v>0</v>
      </c>
      <c r="J3347" s="6" t="n">
        <v>0</v>
      </c>
      <c r="K3347" t="inlineStr">
        <is>
          <t>plan_deliver_newbuild</t>
        </is>
      </c>
      <c r="L3347" s="6" t="n">
        <v>46508</v>
      </c>
      <c r="M3347" s="6" t="n">
        <v>50890</v>
      </c>
      <c r="N3347" t="n">
        <v>5020</v>
      </c>
      <c r="O3347" s="6" t="n">
        <v>50890</v>
      </c>
      <c r="S3347" t="inlineStr">
        <is>
          <t>n.a.</t>
        </is>
      </c>
      <c r="T3347" s="6" t="n">
        <v>0</v>
      </c>
      <c r="U3347" s="6" t="n">
        <v>0</v>
      </c>
      <c r="V3347" t="n">
        <v>0</v>
      </c>
      <c r="W3347" t="n">
        <v>0</v>
      </c>
      <c r="X3347" s="6" t="n"/>
      <c r="Z3347" s="6" t="n">
        <v>50890</v>
      </c>
      <c r="AA3347" t="inlineStr">
        <is>
          <t>n.a.</t>
        </is>
      </c>
      <c r="AB3347" s="6" t="n">
        <v>50890</v>
      </c>
      <c r="AC3347" t="inlineStr"/>
      <c r="AD3347" s="6" t="n">
        <v>50739</v>
      </c>
    </row>
    <row r="3348">
      <c r="A3348" t="inlineStr">
        <is>
          <t>V100061</t>
        </is>
      </c>
      <c r="B3348" t="inlineStr">
        <is>
          <t>2025-0008</t>
        </is>
      </c>
      <c r="C3348" t="n">
        <v>442</v>
      </c>
      <c r="D3348" t="inlineStr"/>
      <c r="E3348" t="inlineStr">
        <is>
          <t>Rail Cargo Austria AG</t>
        </is>
      </c>
      <c r="F3348" t="inlineStr">
        <is>
          <t>WBA</t>
        </is>
      </c>
      <c r="G3348" t="inlineStr">
        <is>
          <t>EANOS_95</t>
        </is>
      </c>
      <c r="H3348" t="n">
        <v>0</v>
      </c>
      <c r="I3348" s="6" t="n">
        <v>0</v>
      </c>
      <c r="J3348" s="6" t="n">
        <v>0</v>
      </c>
      <c r="K3348" t="inlineStr">
        <is>
          <t>plan_deliver_newbuild</t>
        </is>
      </c>
      <c r="L3348" s="6" t="n">
        <v>46508</v>
      </c>
      <c r="M3348" s="6" t="n">
        <v>50890</v>
      </c>
      <c r="N3348" t="n">
        <v>5020</v>
      </c>
      <c r="O3348" s="6" t="n">
        <v>50890</v>
      </c>
      <c r="S3348" t="inlineStr">
        <is>
          <t>n.a.</t>
        </is>
      </c>
      <c r="T3348" s="6" t="n">
        <v>0</v>
      </c>
      <c r="U3348" s="6" t="n">
        <v>0</v>
      </c>
      <c r="V3348" t="n">
        <v>0</v>
      </c>
      <c r="W3348" t="n">
        <v>0</v>
      </c>
      <c r="X3348" s="6" t="n"/>
      <c r="Z3348" s="6" t="n">
        <v>50890</v>
      </c>
      <c r="AA3348" t="inlineStr">
        <is>
          <t>n.a.</t>
        </is>
      </c>
      <c r="AB3348" s="6" t="n">
        <v>50890</v>
      </c>
      <c r="AC3348" t="inlineStr"/>
      <c r="AD3348" s="6" t="n">
        <v>50739</v>
      </c>
    </row>
    <row r="3349">
      <c r="A3349" t="inlineStr">
        <is>
          <t>V100061</t>
        </is>
      </c>
      <c r="B3349" t="inlineStr">
        <is>
          <t>2025-0008</t>
        </is>
      </c>
      <c r="C3349" t="n">
        <v>443</v>
      </c>
      <c r="D3349" t="inlineStr"/>
      <c r="E3349" t="inlineStr">
        <is>
          <t>Rail Cargo Austria AG</t>
        </is>
      </c>
      <c r="F3349" t="inlineStr">
        <is>
          <t>WBA</t>
        </is>
      </c>
      <c r="G3349" t="inlineStr">
        <is>
          <t>EANOS_95</t>
        </is>
      </c>
      <c r="H3349" t="n">
        <v>0</v>
      </c>
      <c r="I3349" s="6" t="n">
        <v>0</v>
      </c>
      <c r="J3349" s="6" t="n">
        <v>0</v>
      </c>
      <c r="K3349" t="inlineStr">
        <is>
          <t>plan_deliver_newbuild</t>
        </is>
      </c>
      <c r="L3349" s="6" t="n">
        <v>46508</v>
      </c>
      <c r="M3349" s="6" t="n">
        <v>50890</v>
      </c>
      <c r="N3349" t="n">
        <v>5020</v>
      </c>
      <c r="O3349" s="6" t="n">
        <v>50890</v>
      </c>
      <c r="S3349" t="inlineStr">
        <is>
          <t>n.a.</t>
        </is>
      </c>
      <c r="T3349" s="6" t="n">
        <v>0</v>
      </c>
      <c r="U3349" s="6" t="n">
        <v>0</v>
      </c>
      <c r="V3349" t="n">
        <v>0</v>
      </c>
      <c r="W3349" t="n">
        <v>0</v>
      </c>
      <c r="X3349" s="6" t="n"/>
      <c r="Z3349" s="6" t="n">
        <v>50890</v>
      </c>
      <c r="AA3349" t="inlineStr">
        <is>
          <t>n.a.</t>
        </is>
      </c>
      <c r="AB3349" s="6" t="n">
        <v>50890</v>
      </c>
      <c r="AC3349" t="inlineStr"/>
      <c r="AD3349" s="6" t="n">
        <v>50739</v>
      </c>
    </row>
    <row r="3350">
      <c r="A3350" t="inlineStr">
        <is>
          <t>V100061</t>
        </is>
      </c>
      <c r="B3350" t="inlineStr">
        <is>
          <t>2025-0008</t>
        </is>
      </c>
      <c r="C3350" t="n">
        <v>444</v>
      </c>
      <c r="D3350" t="inlineStr"/>
      <c r="E3350" t="inlineStr">
        <is>
          <t>Rail Cargo Austria AG</t>
        </is>
      </c>
      <c r="F3350" t="inlineStr">
        <is>
          <t>WBA</t>
        </is>
      </c>
      <c r="G3350" t="inlineStr">
        <is>
          <t>EANOS_95</t>
        </is>
      </c>
      <c r="H3350" t="n">
        <v>0</v>
      </c>
      <c r="I3350" s="6" t="n">
        <v>0</v>
      </c>
      <c r="J3350" s="6" t="n">
        <v>0</v>
      </c>
      <c r="K3350" t="inlineStr">
        <is>
          <t>plan_deliver_newbuild</t>
        </is>
      </c>
      <c r="L3350" s="6" t="n">
        <v>46508</v>
      </c>
      <c r="M3350" s="6" t="n">
        <v>50890</v>
      </c>
      <c r="N3350" t="n">
        <v>5020</v>
      </c>
      <c r="O3350" s="6" t="n">
        <v>50890</v>
      </c>
      <c r="S3350" t="inlineStr">
        <is>
          <t>n.a.</t>
        </is>
      </c>
      <c r="T3350" s="6" t="n">
        <v>0</v>
      </c>
      <c r="U3350" s="6" t="n">
        <v>0</v>
      </c>
      <c r="V3350" t="n">
        <v>0</v>
      </c>
      <c r="W3350" t="n">
        <v>0</v>
      </c>
      <c r="X3350" s="6" t="n"/>
      <c r="Z3350" s="6" t="n">
        <v>50890</v>
      </c>
      <c r="AA3350" t="inlineStr">
        <is>
          <t>n.a.</t>
        </is>
      </c>
      <c r="AB3350" s="6" t="n">
        <v>50890</v>
      </c>
      <c r="AC3350" t="inlineStr"/>
      <c r="AD3350" s="6" t="n">
        <v>50739</v>
      </c>
    </row>
    <row r="3351">
      <c r="A3351" t="inlineStr">
        <is>
          <t>V100061</t>
        </is>
      </c>
      <c r="B3351" t="inlineStr">
        <is>
          <t>2025-0008</t>
        </is>
      </c>
      <c r="C3351" t="n">
        <v>445</v>
      </c>
      <c r="D3351" t="inlineStr"/>
      <c r="E3351" t="inlineStr">
        <is>
          <t>Rail Cargo Austria AG</t>
        </is>
      </c>
      <c r="F3351" t="inlineStr">
        <is>
          <t>WBA</t>
        </is>
      </c>
      <c r="G3351" t="inlineStr">
        <is>
          <t>EANOS_95</t>
        </is>
      </c>
      <c r="H3351" t="n">
        <v>0</v>
      </c>
      <c r="I3351" s="6" t="n">
        <v>0</v>
      </c>
      <c r="J3351" s="6" t="n">
        <v>0</v>
      </c>
      <c r="K3351" t="inlineStr">
        <is>
          <t>plan_deliver_newbuild</t>
        </is>
      </c>
      <c r="L3351" s="6" t="n">
        <v>46508</v>
      </c>
      <c r="M3351" s="6" t="n">
        <v>50890</v>
      </c>
      <c r="N3351" t="n">
        <v>5020</v>
      </c>
      <c r="O3351" s="6" t="n">
        <v>50890</v>
      </c>
      <c r="S3351" t="inlineStr">
        <is>
          <t>n.a.</t>
        </is>
      </c>
      <c r="T3351" s="6" t="n">
        <v>0</v>
      </c>
      <c r="U3351" s="6" t="n">
        <v>0</v>
      </c>
      <c r="V3351" t="n">
        <v>0</v>
      </c>
      <c r="W3351" t="n">
        <v>0</v>
      </c>
      <c r="X3351" s="6" t="n"/>
      <c r="Z3351" s="6" t="n">
        <v>50890</v>
      </c>
      <c r="AA3351" t="inlineStr">
        <is>
          <t>n.a.</t>
        </is>
      </c>
      <c r="AB3351" s="6" t="n">
        <v>50890</v>
      </c>
      <c r="AC3351" t="inlineStr"/>
      <c r="AD3351" s="6" t="n">
        <v>50739</v>
      </c>
    </row>
    <row r="3352">
      <c r="A3352" t="inlineStr">
        <is>
          <t>V100061</t>
        </is>
      </c>
      <c r="B3352" t="inlineStr">
        <is>
          <t>2025-0008</t>
        </is>
      </c>
      <c r="C3352" t="n">
        <v>446</v>
      </c>
      <c r="D3352" t="inlineStr"/>
      <c r="E3352" t="inlineStr">
        <is>
          <t>Rail Cargo Austria AG</t>
        </is>
      </c>
      <c r="F3352" t="inlineStr">
        <is>
          <t>WBA</t>
        </is>
      </c>
      <c r="G3352" t="inlineStr">
        <is>
          <t>EANOS_95</t>
        </is>
      </c>
      <c r="H3352" t="n">
        <v>0</v>
      </c>
      <c r="I3352" s="6" t="n">
        <v>0</v>
      </c>
      <c r="J3352" s="6" t="n">
        <v>0</v>
      </c>
      <c r="K3352" t="inlineStr">
        <is>
          <t>plan_deliver_newbuild</t>
        </is>
      </c>
      <c r="L3352" s="6" t="n">
        <v>46508</v>
      </c>
      <c r="M3352" s="6" t="n">
        <v>50890</v>
      </c>
      <c r="N3352" t="n">
        <v>5020</v>
      </c>
      <c r="O3352" s="6" t="n">
        <v>50890</v>
      </c>
      <c r="S3352" t="inlineStr">
        <is>
          <t>n.a.</t>
        </is>
      </c>
      <c r="T3352" s="6" t="n">
        <v>0</v>
      </c>
      <c r="U3352" s="6" t="n">
        <v>0</v>
      </c>
      <c r="V3352" t="n">
        <v>0</v>
      </c>
      <c r="W3352" t="n">
        <v>0</v>
      </c>
      <c r="X3352" s="6" t="n"/>
      <c r="Z3352" s="6" t="n">
        <v>50890</v>
      </c>
      <c r="AA3352" t="inlineStr">
        <is>
          <t>n.a.</t>
        </is>
      </c>
      <c r="AB3352" s="6" t="n">
        <v>50890</v>
      </c>
      <c r="AC3352" t="inlineStr"/>
      <c r="AD3352" s="6" t="n">
        <v>50739</v>
      </c>
    </row>
    <row r="3353">
      <c r="A3353" t="inlineStr">
        <is>
          <t>V100061</t>
        </is>
      </c>
      <c r="B3353" t="inlineStr">
        <is>
          <t>2025-0008</t>
        </is>
      </c>
      <c r="C3353" t="n">
        <v>447</v>
      </c>
      <c r="D3353" t="inlineStr"/>
      <c r="E3353" t="inlineStr">
        <is>
          <t>Rail Cargo Austria AG</t>
        </is>
      </c>
      <c r="F3353" t="inlineStr">
        <is>
          <t>WBA</t>
        </is>
      </c>
      <c r="G3353" t="inlineStr">
        <is>
          <t>EANOS_95</t>
        </is>
      </c>
      <c r="H3353" t="n">
        <v>0</v>
      </c>
      <c r="I3353" s="6" t="n">
        <v>0</v>
      </c>
      <c r="J3353" s="6" t="n">
        <v>0</v>
      </c>
      <c r="K3353" t="inlineStr">
        <is>
          <t>plan_deliver_newbuild</t>
        </is>
      </c>
      <c r="L3353" s="6" t="n">
        <v>46508</v>
      </c>
      <c r="M3353" s="6" t="n">
        <v>50890</v>
      </c>
      <c r="N3353" t="n">
        <v>5020</v>
      </c>
      <c r="O3353" s="6" t="n">
        <v>50890</v>
      </c>
      <c r="S3353" t="inlineStr">
        <is>
          <t>n.a.</t>
        </is>
      </c>
      <c r="T3353" s="6" t="n">
        <v>0</v>
      </c>
      <c r="U3353" s="6" t="n">
        <v>0</v>
      </c>
      <c r="V3353" t="n">
        <v>0</v>
      </c>
      <c r="W3353" t="n">
        <v>0</v>
      </c>
      <c r="X3353" s="6" t="n"/>
      <c r="Z3353" s="6" t="n">
        <v>50890</v>
      </c>
      <c r="AA3353" t="inlineStr">
        <is>
          <t>n.a.</t>
        </is>
      </c>
      <c r="AB3353" s="6" t="n">
        <v>50890</v>
      </c>
      <c r="AC3353" t="inlineStr"/>
      <c r="AD3353" s="6" t="n">
        <v>50739</v>
      </c>
    </row>
    <row r="3354">
      <c r="A3354" t="inlineStr">
        <is>
          <t>V100061</t>
        </is>
      </c>
      <c r="B3354" t="inlineStr">
        <is>
          <t>2025-0008</t>
        </is>
      </c>
      <c r="C3354" t="n">
        <v>448</v>
      </c>
      <c r="D3354" t="inlineStr"/>
      <c r="E3354" t="inlineStr">
        <is>
          <t>Rail Cargo Austria AG</t>
        </is>
      </c>
      <c r="F3354" t="inlineStr">
        <is>
          <t>WBA</t>
        </is>
      </c>
      <c r="G3354" t="inlineStr">
        <is>
          <t>EANOS_95</t>
        </is>
      </c>
      <c r="H3354" t="n">
        <v>0</v>
      </c>
      <c r="I3354" s="6" t="n">
        <v>0</v>
      </c>
      <c r="J3354" s="6" t="n">
        <v>0</v>
      </c>
      <c r="K3354" t="inlineStr">
        <is>
          <t>plan_deliver_newbuild</t>
        </is>
      </c>
      <c r="L3354" s="6" t="n">
        <v>46508</v>
      </c>
      <c r="M3354" s="6" t="n">
        <v>50890</v>
      </c>
      <c r="N3354" t="n">
        <v>5020</v>
      </c>
      <c r="O3354" s="6" t="n">
        <v>50890</v>
      </c>
      <c r="S3354" t="inlineStr">
        <is>
          <t>n.a.</t>
        </is>
      </c>
      <c r="T3354" s="6" t="n">
        <v>0</v>
      </c>
      <c r="U3354" s="6" t="n">
        <v>0</v>
      </c>
      <c r="V3354" t="n">
        <v>0</v>
      </c>
      <c r="W3354" t="n">
        <v>0</v>
      </c>
      <c r="X3354" s="6" t="n"/>
      <c r="Z3354" s="6" t="n">
        <v>50890</v>
      </c>
      <c r="AA3354" t="inlineStr">
        <is>
          <t>n.a.</t>
        </is>
      </c>
      <c r="AB3354" s="6" t="n">
        <v>50890</v>
      </c>
      <c r="AC3354" t="inlineStr"/>
      <c r="AD3354" s="6" t="n">
        <v>50739</v>
      </c>
    </row>
    <row r="3355">
      <c r="A3355" t="inlineStr">
        <is>
          <t>V100061</t>
        </is>
      </c>
      <c r="B3355" t="inlineStr">
        <is>
          <t>2025-0008</t>
        </is>
      </c>
      <c r="C3355" t="n">
        <v>449</v>
      </c>
      <c r="D3355" t="inlineStr"/>
      <c r="E3355" t="inlineStr">
        <is>
          <t>Rail Cargo Austria AG</t>
        </is>
      </c>
      <c r="F3355" t="inlineStr">
        <is>
          <t>WBA</t>
        </is>
      </c>
      <c r="G3355" t="inlineStr">
        <is>
          <t>EANOS_95</t>
        </is>
      </c>
      <c r="H3355" t="n">
        <v>0</v>
      </c>
      <c r="I3355" s="6" t="n">
        <v>0</v>
      </c>
      <c r="J3355" s="6" t="n">
        <v>0</v>
      </c>
      <c r="K3355" t="inlineStr">
        <is>
          <t>plan_deliver_newbuild</t>
        </is>
      </c>
      <c r="L3355" s="6" t="n">
        <v>46508</v>
      </c>
      <c r="M3355" s="6" t="n">
        <v>50890</v>
      </c>
      <c r="N3355" t="n">
        <v>5020</v>
      </c>
      <c r="O3355" s="6" t="n">
        <v>50890</v>
      </c>
      <c r="S3355" t="inlineStr">
        <is>
          <t>n.a.</t>
        </is>
      </c>
      <c r="T3355" s="6" t="n">
        <v>0</v>
      </c>
      <c r="U3355" s="6" t="n">
        <v>0</v>
      </c>
      <c r="V3355" t="n">
        <v>0</v>
      </c>
      <c r="W3355" t="n">
        <v>0</v>
      </c>
      <c r="X3355" s="6" t="n"/>
      <c r="Z3355" s="6" t="n">
        <v>50890</v>
      </c>
      <c r="AA3355" t="inlineStr">
        <is>
          <t>n.a.</t>
        </is>
      </c>
      <c r="AB3355" s="6" t="n">
        <v>50890</v>
      </c>
      <c r="AC3355" t="inlineStr"/>
      <c r="AD3355" s="6" t="n">
        <v>50739</v>
      </c>
    </row>
    <row r="3356">
      <c r="A3356" t="inlineStr">
        <is>
          <t>V100061</t>
        </is>
      </c>
      <c r="B3356" t="inlineStr">
        <is>
          <t>2025-0008</t>
        </is>
      </c>
      <c r="C3356" t="n">
        <v>450</v>
      </c>
      <c r="D3356" t="inlineStr"/>
      <c r="E3356" t="inlineStr">
        <is>
          <t>Rail Cargo Austria AG</t>
        </is>
      </c>
      <c r="F3356" t="inlineStr">
        <is>
          <t>WBA</t>
        </is>
      </c>
      <c r="G3356" t="inlineStr">
        <is>
          <t>EANOS_95</t>
        </is>
      </c>
      <c r="H3356" t="n">
        <v>0</v>
      </c>
      <c r="I3356" s="6" t="n">
        <v>0</v>
      </c>
      <c r="J3356" s="6" t="n">
        <v>0</v>
      </c>
      <c r="K3356" t="inlineStr">
        <is>
          <t>plan_deliver_newbuild</t>
        </is>
      </c>
      <c r="L3356" s="6" t="n">
        <v>46508</v>
      </c>
      <c r="M3356" s="6" t="n">
        <v>50890</v>
      </c>
      <c r="N3356" t="n">
        <v>5020</v>
      </c>
      <c r="O3356" s="6" t="n">
        <v>50890</v>
      </c>
      <c r="S3356" t="inlineStr">
        <is>
          <t>n.a.</t>
        </is>
      </c>
      <c r="T3356" s="6" t="n">
        <v>0</v>
      </c>
      <c r="U3356" s="6" t="n">
        <v>0</v>
      </c>
      <c r="V3356" t="n">
        <v>0</v>
      </c>
      <c r="W3356" t="n">
        <v>0</v>
      </c>
      <c r="X3356" s="6" t="n"/>
      <c r="Z3356" s="6" t="n">
        <v>50890</v>
      </c>
      <c r="AA3356" t="inlineStr">
        <is>
          <t>n.a.</t>
        </is>
      </c>
      <c r="AB3356" s="6" t="n">
        <v>50890</v>
      </c>
      <c r="AC3356" t="inlineStr"/>
      <c r="AD3356" s="6" t="n">
        <v>50739</v>
      </c>
    </row>
    <row r="3357">
      <c r="A3357" t="inlineStr">
        <is>
          <t>V100061</t>
        </is>
      </c>
      <c r="B3357" t="inlineStr">
        <is>
          <t>2025-0008</t>
        </is>
      </c>
      <c r="C3357" t="n">
        <v>451</v>
      </c>
      <c r="D3357" t="inlineStr"/>
      <c r="E3357" t="inlineStr">
        <is>
          <t>Rail Cargo Austria AG</t>
        </is>
      </c>
      <c r="F3357" t="inlineStr">
        <is>
          <t>WBA</t>
        </is>
      </c>
      <c r="G3357" t="inlineStr">
        <is>
          <t>EANOS_95</t>
        </is>
      </c>
      <c r="H3357" t="n">
        <v>0</v>
      </c>
      <c r="I3357" s="6" t="n">
        <v>0</v>
      </c>
      <c r="J3357" s="6" t="n">
        <v>0</v>
      </c>
      <c r="K3357" t="inlineStr">
        <is>
          <t>plan_deliver_newbuild</t>
        </is>
      </c>
      <c r="L3357" s="6" t="n">
        <v>46508</v>
      </c>
      <c r="M3357" s="6" t="n">
        <v>50890</v>
      </c>
      <c r="N3357" t="n">
        <v>5020</v>
      </c>
      <c r="O3357" s="6" t="n">
        <v>50890</v>
      </c>
      <c r="S3357" t="inlineStr">
        <is>
          <t>n.a.</t>
        </is>
      </c>
      <c r="T3357" s="6" t="n">
        <v>0</v>
      </c>
      <c r="U3357" s="6" t="n">
        <v>0</v>
      </c>
      <c r="V3357" t="n">
        <v>0</v>
      </c>
      <c r="W3357" t="n">
        <v>0</v>
      </c>
      <c r="X3357" s="6" t="n"/>
      <c r="Z3357" s="6" t="n">
        <v>50890</v>
      </c>
      <c r="AA3357" t="inlineStr">
        <is>
          <t>n.a.</t>
        </is>
      </c>
      <c r="AB3357" s="6" t="n">
        <v>50890</v>
      </c>
      <c r="AC3357" t="inlineStr"/>
      <c r="AD3357" s="6" t="n">
        <v>50739</v>
      </c>
    </row>
    <row r="3358">
      <c r="A3358" t="inlineStr">
        <is>
          <t>V100061</t>
        </is>
      </c>
      <c r="B3358" t="inlineStr">
        <is>
          <t>2025-0008</t>
        </is>
      </c>
      <c r="C3358" t="n">
        <v>452</v>
      </c>
      <c r="D3358" t="inlineStr"/>
      <c r="E3358" t="inlineStr">
        <is>
          <t>Rail Cargo Austria AG</t>
        </is>
      </c>
      <c r="F3358" t="inlineStr">
        <is>
          <t>WBA</t>
        </is>
      </c>
      <c r="G3358" t="inlineStr">
        <is>
          <t>EANOS_95</t>
        </is>
      </c>
      <c r="H3358" t="n">
        <v>0</v>
      </c>
      <c r="I3358" s="6" t="n">
        <v>0</v>
      </c>
      <c r="J3358" s="6" t="n">
        <v>0</v>
      </c>
      <c r="K3358" t="inlineStr">
        <is>
          <t>plan_deliver_newbuild</t>
        </is>
      </c>
      <c r="L3358" s="6" t="n">
        <v>46508</v>
      </c>
      <c r="M3358" s="6" t="n">
        <v>50890</v>
      </c>
      <c r="N3358" t="n">
        <v>5020</v>
      </c>
      <c r="O3358" s="6" t="n">
        <v>50890</v>
      </c>
      <c r="S3358" t="inlineStr">
        <is>
          <t>n.a.</t>
        </is>
      </c>
      <c r="T3358" s="6" t="n">
        <v>0</v>
      </c>
      <c r="U3358" s="6" t="n">
        <v>0</v>
      </c>
      <c r="V3358" t="n">
        <v>0</v>
      </c>
      <c r="W3358" t="n">
        <v>0</v>
      </c>
      <c r="X3358" s="6" t="n"/>
      <c r="Z3358" s="6" t="n">
        <v>50890</v>
      </c>
      <c r="AA3358" t="inlineStr">
        <is>
          <t>n.a.</t>
        </is>
      </c>
      <c r="AB3358" s="6" t="n">
        <v>50890</v>
      </c>
      <c r="AC3358" t="inlineStr"/>
      <c r="AD3358" s="6" t="n">
        <v>50739</v>
      </c>
    </row>
    <row r="3359">
      <c r="A3359" t="inlineStr">
        <is>
          <t>V100061</t>
        </is>
      </c>
      <c r="B3359" t="inlineStr">
        <is>
          <t>2025-0008</t>
        </is>
      </c>
      <c r="C3359" t="n">
        <v>453</v>
      </c>
      <c r="D3359" t="inlineStr"/>
      <c r="E3359" t="inlineStr">
        <is>
          <t>Rail Cargo Austria AG</t>
        </is>
      </c>
      <c r="F3359" t="inlineStr">
        <is>
          <t>WBA</t>
        </is>
      </c>
      <c r="G3359" t="inlineStr">
        <is>
          <t>EANOS_95</t>
        </is>
      </c>
      <c r="H3359" t="n">
        <v>0</v>
      </c>
      <c r="I3359" s="6" t="n">
        <v>0</v>
      </c>
      <c r="J3359" s="6" t="n">
        <v>0</v>
      </c>
      <c r="K3359" t="inlineStr">
        <is>
          <t>plan_deliver_newbuild</t>
        </is>
      </c>
      <c r="L3359" s="6" t="n">
        <v>46508</v>
      </c>
      <c r="M3359" s="6" t="n">
        <v>50890</v>
      </c>
      <c r="N3359" t="n">
        <v>5020</v>
      </c>
      <c r="O3359" s="6" t="n">
        <v>50890</v>
      </c>
      <c r="S3359" t="inlineStr">
        <is>
          <t>n.a.</t>
        </is>
      </c>
      <c r="T3359" s="6" t="n">
        <v>0</v>
      </c>
      <c r="U3359" s="6" t="n">
        <v>0</v>
      </c>
      <c r="V3359" t="n">
        <v>0</v>
      </c>
      <c r="W3359" t="n">
        <v>0</v>
      </c>
      <c r="X3359" s="6" t="n"/>
      <c r="Z3359" s="6" t="n">
        <v>50890</v>
      </c>
      <c r="AA3359" t="inlineStr">
        <is>
          <t>n.a.</t>
        </is>
      </c>
      <c r="AB3359" s="6" t="n">
        <v>50890</v>
      </c>
      <c r="AC3359" t="inlineStr"/>
      <c r="AD3359" s="6" t="n">
        <v>50739</v>
      </c>
    </row>
    <row r="3360">
      <c r="A3360" t="inlineStr">
        <is>
          <t>V100061</t>
        </is>
      </c>
      <c r="B3360" t="inlineStr">
        <is>
          <t>2025-0008</t>
        </is>
      </c>
      <c r="C3360" t="n">
        <v>454</v>
      </c>
      <c r="D3360" t="inlineStr"/>
      <c r="E3360" t="inlineStr">
        <is>
          <t>Rail Cargo Austria AG</t>
        </is>
      </c>
      <c r="F3360" t="inlineStr">
        <is>
          <t>WBA</t>
        </is>
      </c>
      <c r="G3360" t="inlineStr">
        <is>
          <t>EANOS_95</t>
        </is>
      </c>
      <c r="H3360" t="n">
        <v>0</v>
      </c>
      <c r="I3360" s="6" t="n">
        <v>0</v>
      </c>
      <c r="J3360" s="6" t="n">
        <v>0</v>
      </c>
      <c r="K3360" t="inlineStr">
        <is>
          <t>plan_deliver_newbuild</t>
        </is>
      </c>
      <c r="L3360" s="6" t="n">
        <v>46508</v>
      </c>
      <c r="M3360" s="6" t="n">
        <v>50890</v>
      </c>
      <c r="N3360" t="n">
        <v>5020</v>
      </c>
      <c r="O3360" s="6" t="n">
        <v>50890</v>
      </c>
      <c r="S3360" t="inlineStr">
        <is>
          <t>n.a.</t>
        </is>
      </c>
      <c r="T3360" s="6" t="n">
        <v>0</v>
      </c>
      <c r="U3360" s="6" t="n">
        <v>0</v>
      </c>
      <c r="V3360" t="n">
        <v>0</v>
      </c>
      <c r="W3360" t="n">
        <v>0</v>
      </c>
      <c r="X3360" s="6" t="n"/>
      <c r="Z3360" s="6" t="n">
        <v>50890</v>
      </c>
      <c r="AA3360" t="inlineStr">
        <is>
          <t>n.a.</t>
        </is>
      </c>
      <c r="AB3360" s="6" t="n">
        <v>50890</v>
      </c>
      <c r="AC3360" t="inlineStr"/>
      <c r="AD3360" s="6" t="n">
        <v>50739</v>
      </c>
    </row>
    <row r="3361">
      <c r="A3361" t="inlineStr">
        <is>
          <t>V100061</t>
        </is>
      </c>
      <c r="B3361" t="inlineStr">
        <is>
          <t>2025-0008</t>
        </is>
      </c>
      <c r="C3361" t="n">
        <v>455</v>
      </c>
      <c r="D3361" t="inlineStr"/>
      <c r="E3361" t="inlineStr">
        <is>
          <t>Rail Cargo Austria AG</t>
        </is>
      </c>
      <c r="F3361" t="inlineStr">
        <is>
          <t>WBA</t>
        </is>
      </c>
      <c r="G3361" t="inlineStr">
        <is>
          <t>EANOS_95</t>
        </is>
      </c>
      <c r="H3361" t="n">
        <v>0</v>
      </c>
      <c r="I3361" s="6" t="n">
        <v>0</v>
      </c>
      <c r="J3361" s="6" t="n">
        <v>0</v>
      </c>
      <c r="K3361" t="inlineStr">
        <is>
          <t>plan_deliver_newbuild</t>
        </is>
      </c>
      <c r="L3361" s="6" t="n">
        <v>46539</v>
      </c>
      <c r="M3361" s="6" t="n">
        <v>50921</v>
      </c>
      <c r="N3361" t="n">
        <v>5020</v>
      </c>
      <c r="O3361" s="6" t="n">
        <v>50921</v>
      </c>
      <c r="S3361" t="inlineStr">
        <is>
          <t>n.a.</t>
        </is>
      </c>
      <c r="T3361" s="6" t="n">
        <v>0</v>
      </c>
      <c r="U3361" s="6" t="n">
        <v>0</v>
      </c>
      <c r="V3361" t="n">
        <v>0</v>
      </c>
      <c r="W3361" t="n">
        <v>0</v>
      </c>
      <c r="X3361" s="6" t="n"/>
      <c r="Z3361" s="6" t="n">
        <v>50921</v>
      </c>
      <c r="AA3361" t="inlineStr">
        <is>
          <t>n.a.</t>
        </is>
      </c>
      <c r="AB3361" s="6" t="n">
        <v>50921</v>
      </c>
      <c r="AC3361" t="inlineStr"/>
      <c r="AD3361" s="6" t="n">
        <v>50770</v>
      </c>
    </row>
    <row r="3362">
      <c r="A3362" t="inlineStr">
        <is>
          <t>V100061</t>
        </is>
      </c>
      <c r="B3362" t="inlineStr">
        <is>
          <t>2025-0008</t>
        </is>
      </c>
      <c r="C3362" t="n">
        <v>456</v>
      </c>
      <c r="D3362" t="inlineStr"/>
      <c r="E3362" t="inlineStr">
        <is>
          <t>Rail Cargo Austria AG</t>
        </is>
      </c>
      <c r="F3362" t="inlineStr">
        <is>
          <t>WBA</t>
        </is>
      </c>
      <c r="G3362" t="inlineStr">
        <is>
          <t>EANOS_95</t>
        </is>
      </c>
      <c r="H3362" t="n">
        <v>0</v>
      </c>
      <c r="I3362" s="6" t="n">
        <v>0</v>
      </c>
      <c r="J3362" s="6" t="n">
        <v>0</v>
      </c>
      <c r="K3362" t="inlineStr">
        <is>
          <t>plan_deliver_newbuild</t>
        </is>
      </c>
      <c r="L3362" s="6" t="n">
        <v>46539</v>
      </c>
      <c r="M3362" s="6" t="n">
        <v>50921</v>
      </c>
      <c r="N3362" t="n">
        <v>5020</v>
      </c>
      <c r="O3362" s="6" t="n">
        <v>50921</v>
      </c>
      <c r="S3362" t="inlineStr">
        <is>
          <t>n.a.</t>
        </is>
      </c>
      <c r="T3362" s="6" t="n">
        <v>0</v>
      </c>
      <c r="U3362" s="6" t="n">
        <v>0</v>
      </c>
      <c r="V3362" t="n">
        <v>0</v>
      </c>
      <c r="W3362" t="n">
        <v>0</v>
      </c>
      <c r="X3362" s="6" t="n"/>
      <c r="Z3362" s="6" t="n">
        <v>50921</v>
      </c>
      <c r="AA3362" t="inlineStr">
        <is>
          <t>n.a.</t>
        </is>
      </c>
      <c r="AB3362" s="6" t="n">
        <v>50921</v>
      </c>
      <c r="AC3362" t="inlineStr"/>
      <c r="AD3362" s="6" t="n">
        <v>50770</v>
      </c>
    </row>
    <row r="3363">
      <c r="A3363" t="inlineStr">
        <is>
          <t>V100061</t>
        </is>
      </c>
      <c r="B3363" t="inlineStr">
        <is>
          <t>2025-0008</t>
        </is>
      </c>
      <c r="C3363" t="n">
        <v>457</v>
      </c>
      <c r="D3363" t="inlineStr"/>
      <c r="E3363" t="inlineStr">
        <is>
          <t>Rail Cargo Austria AG</t>
        </is>
      </c>
      <c r="F3363" t="inlineStr">
        <is>
          <t>WBA</t>
        </is>
      </c>
      <c r="G3363" t="inlineStr">
        <is>
          <t>EANOS_95</t>
        </is>
      </c>
      <c r="H3363" t="n">
        <v>0</v>
      </c>
      <c r="I3363" s="6" t="n">
        <v>0</v>
      </c>
      <c r="J3363" s="6" t="n">
        <v>0</v>
      </c>
      <c r="K3363" t="inlineStr">
        <is>
          <t>plan_deliver_newbuild</t>
        </is>
      </c>
      <c r="L3363" s="6" t="n">
        <v>46539</v>
      </c>
      <c r="M3363" s="6" t="n">
        <v>50921</v>
      </c>
      <c r="N3363" t="n">
        <v>5020</v>
      </c>
      <c r="O3363" s="6" t="n">
        <v>50921</v>
      </c>
      <c r="S3363" t="inlineStr">
        <is>
          <t>n.a.</t>
        </is>
      </c>
      <c r="T3363" s="6" t="n">
        <v>0</v>
      </c>
      <c r="U3363" s="6" t="n">
        <v>0</v>
      </c>
      <c r="V3363" t="n">
        <v>0</v>
      </c>
      <c r="W3363" t="n">
        <v>0</v>
      </c>
      <c r="X3363" s="6" t="n"/>
      <c r="Z3363" s="6" t="n">
        <v>50921</v>
      </c>
      <c r="AA3363" t="inlineStr">
        <is>
          <t>n.a.</t>
        </is>
      </c>
      <c r="AB3363" s="6" t="n">
        <v>50921</v>
      </c>
      <c r="AC3363" t="inlineStr"/>
      <c r="AD3363" s="6" t="n">
        <v>50770</v>
      </c>
    </row>
    <row r="3364">
      <c r="A3364" t="inlineStr">
        <is>
          <t>V100061</t>
        </is>
      </c>
      <c r="B3364" t="inlineStr">
        <is>
          <t>2025-0008</t>
        </is>
      </c>
      <c r="C3364" t="n">
        <v>458</v>
      </c>
      <c r="D3364" t="inlineStr"/>
      <c r="E3364" t="inlineStr">
        <is>
          <t>Rail Cargo Austria AG</t>
        </is>
      </c>
      <c r="F3364" t="inlineStr">
        <is>
          <t>WBA</t>
        </is>
      </c>
      <c r="G3364" t="inlineStr">
        <is>
          <t>EANOS_95</t>
        </is>
      </c>
      <c r="H3364" t="n">
        <v>0</v>
      </c>
      <c r="I3364" s="6" t="n">
        <v>0</v>
      </c>
      <c r="J3364" s="6" t="n">
        <v>0</v>
      </c>
      <c r="K3364" t="inlineStr">
        <is>
          <t>plan_deliver_newbuild</t>
        </is>
      </c>
      <c r="L3364" s="6" t="n">
        <v>46539</v>
      </c>
      <c r="M3364" s="6" t="n">
        <v>50921</v>
      </c>
      <c r="N3364" t="n">
        <v>5020</v>
      </c>
      <c r="O3364" s="6" t="n">
        <v>50921</v>
      </c>
      <c r="S3364" t="inlineStr">
        <is>
          <t>n.a.</t>
        </is>
      </c>
      <c r="T3364" s="6" t="n">
        <v>0</v>
      </c>
      <c r="U3364" s="6" t="n">
        <v>0</v>
      </c>
      <c r="V3364" t="n">
        <v>0</v>
      </c>
      <c r="W3364" t="n">
        <v>0</v>
      </c>
      <c r="X3364" s="6" t="n"/>
      <c r="Z3364" s="6" t="n">
        <v>50921</v>
      </c>
      <c r="AA3364" t="inlineStr">
        <is>
          <t>n.a.</t>
        </is>
      </c>
      <c r="AB3364" s="6" t="n">
        <v>50921</v>
      </c>
      <c r="AC3364" t="inlineStr"/>
      <c r="AD3364" s="6" t="n">
        <v>50770</v>
      </c>
    </row>
    <row r="3365">
      <c r="A3365" t="inlineStr">
        <is>
          <t>V100061</t>
        </is>
      </c>
      <c r="B3365" t="inlineStr">
        <is>
          <t>2025-0008</t>
        </is>
      </c>
      <c r="C3365" t="n">
        <v>459</v>
      </c>
      <c r="D3365" t="inlineStr"/>
      <c r="E3365" t="inlineStr">
        <is>
          <t>Rail Cargo Austria AG</t>
        </is>
      </c>
      <c r="F3365" t="inlineStr">
        <is>
          <t>WBA</t>
        </is>
      </c>
      <c r="G3365" t="inlineStr">
        <is>
          <t>EANOS_95</t>
        </is>
      </c>
      <c r="H3365" t="n">
        <v>0</v>
      </c>
      <c r="I3365" s="6" t="n">
        <v>0</v>
      </c>
      <c r="J3365" s="6" t="n">
        <v>0</v>
      </c>
      <c r="K3365" t="inlineStr">
        <is>
          <t>plan_deliver_newbuild</t>
        </is>
      </c>
      <c r="L3365" s="6" t="n">
        <v>46539</v>
      </c>
      <c r="M3365" s="6" t="n">
        <v>50921</v>
      </c>
      <c r="N3365" t="n">
        <v>5020</v>
      </c>
      <c r="O3365" s="6" t="n">
        <v>50921</v>
      </c>
      <c r="S3365" t="inlineStr">
        <is>
          <t>n.a.</t>
        </is>
      </c>
      <c r="T3365" s="6" t="n">
        <v>0</v>
      </c>
      <c r="U3365" s="6" t="n">
        <v>0</v>
      </c>
      <c r="V3365" t="n">
        <v>0</v>
      </c>
      <c r="W3365" t="n">
        <v>0</v>
      </c>
      <c r="X3365" s="6" t="n"/>
      <c r="Z3365" s="6" t="n">
        <v>50921</v>
      </c>
      <c r="AA3365" t="inlineStr">
        <is>
          <t>n.a.</t>
        </is>
      </c>
      <c r="AB3365" s="6" t="n">
        <v>50921</v>
      </c>
      <c r="AC3365" t="inlineStr"/>
      <c r="AD3365" s="6" t="n">
        <v>50770</v>
      </c>
    </row>
    <row r="3366">
      <c r="A3366" t="inlineStr">
        <is>
          <t>V100061</t>
        </is>
      </c>
      <c r="B3366" t="inlineStr">
        <is>
          <t>2025-0008</t>
        </is>
      </c>
      <c r="C3366" t="n">
        <v>460</v>
      </c>
      <c r="D3366" t="inlineStr"/>
      <c r="E3366" t="inlineStr">
        <is>
          <t>Rail Cargo Austria AG</t>
        </is>
      </c>
      <c r="F3366" t="inlineStr">
        <is>
          <t>WBA</t>
        </is>
      </c>
      <c r="G3366" t="inlineStr">
        <is>
          <t>EANOS_95</t>
        </is>
      </c>
      <c r="H3366" t="n">
        <v>0</v>
      </c>
      <c r="I3366" s="6" t="n">
        <v>0</v>
      </c>
      <c r="J3366" s="6" t="n">
        <v>0</v>
      </c>
      <c r="K3366" t="inlineStr">
        <is>
          <t>plan_deliver_newbuild</t>
        </is>
      </c>
      <c r="L3366" s="6" t="n">
        <v>46539</v>
      </c>
      <c r="M3366" s="6" t="n">
        <v>50921</v>
      </c>
      <c r="N3366" t="n">
        <v>5020</v>
      </c>
      <c r="O3366" s="6" t="n">
        <v>50921</v>
      </c>
      <c r="S3366" t="inlineStr">
        <is>
          <t>n.a.</t>
        </is>
      </c>
      <c r="T3366" s="6" t="n">
        <v>0</v>
      </c>
      <c r="U3366" s="6" t="n">
        <v>0</v>
      </c>
      <c r="V3366" t="n">
        <v>0</v>
      </c>
      <c r="W3366" t="n">
        <v>0</v>
      </c>
      <c r="X3366" s="6" t="n"/>
      <c r="Z3366" s="6" t="n">
        <v>50921</v>
      </c>
      <c r="AA3366" t="inlineStr">
        <is>
          <t>n.a.</t>
        </is>
      </c>
      <c r="AB3366" s="6" t="n">
        <v>50921</v>
      </c>
      <c r="AC3366" t="inlineStr"/>
      <c r="AD3366" s="6" t="n">
        <v>50770</v>
      </c>
    </row>
    <row r="3367">
      <c r="A3367" t="inlineStr">
        <is>
          <t>V100061</t>
        </is>
      </c>
      <c r="B3367" t="inlineStr">
        <is>
          <t>2025-0008</t>
        </is>
      </c>
      <c r="C3367" t="n">
        <v>461</v>
      </c>
      <c r="D3367" t="inlineStr"/>
      <c r="E3367" t="inlineStr">
        <is>
          <t>Rail Cargo Austria AG</t>
        </is>
      </c>
      <c r="F3367" t="inlineStr">
        <is>
          <t>WBA</t>
        </is>
      </c>
      <c r="G3367" t="inlineStr">
        <is>
          <t>EANOS_95</t>
        </is>
      </c>
      <c r="H3367" t="n">
        <v>0</v>
      </c>
      <c r="I3367" s="6" t="n">
        <v>0</v>
      </c>
      <c r="J3367" s="6" t="n">
        <v>0</v>
      </c>
      <c r="K3367" t="inlineStr">
        <is>
          <t>plan_deliver_newbuild</t>
        </is>
      </c>
      <c r="L3367" s="6" t="n">
        <v>46539</v>
      </c>
      <c r="M3367" s="6" t="n">
        <v>50921</v>
      </c>
      <c r="N3367" t="n">
        <v>5020</v>
      </c>
      <c r="O3367" s="6" t="n">
        <v>50921</v>
      </c>
      <c r="S3367" t="inlineStr">
        <is>
          <t>n.a.</t>
        </is>
      </c>
      <c r="T3367" s="6" t="n">
        <v>0</v>
      </c>
      <c r="U3367" s="6" t="n">
        <v>0</v>
      </c>
      <c r="V3367" t="n">
        <v>0</v>
      </c>
      <c r="W3367" t="n">
        <v>0</v>
      </c>
      <c r="X3367" s="6" t="n"/>
      <c r="Z3367" s="6" t="n">
        <v>50921</v>
      </c>
      <c r="AA3367" t="inlineStr">
        <is>
          <t>n.a.</t>
        </is>
      </c>
      <c r="AB3367" s="6" t="n">
        <v>50921</v>
      </c>
      <c r="AC3367" t="inlineStr"/>
      <c r="AD3367" s="6" t="n">
        <v>50770</v>
      </c>
    </row>
    <row r="3368">
      <c r="A3368" t="inlineStr">
        <is>
          <t>V100061</t>
        </is>
      </c>
      <c r="B3368" t="inlineStr">
        <is>
          <t>2025-0008</t>
        </is>
      </c>
      <c r="C3368" t="n">
        <v>462</v>
      </c>
      <c r="D3368" t="inlineStr"/>
      <c r="E3368" t="inlineStr">
        <is>
          <t>Rail Cargo Austria AG</t>
        </is>
      </c>
      <c r="F3368" t="inlineStr">
        <is>
          <t>WBA</t>
        </is>
      </c>
      <c r="G3368" t="inlineStr">
        <is>
          <t>EANOS_95</t>
        </is>
      </c>
      <c r="H3368" t="n">
        <v>0</v>
      </c>
      <c r="I3368" s="6" t="n">
        <v>0</v>
      </c>
      <c r="J3368" s="6" t="n">
        <v>0</v>
      </c>
      <c r="K3368" t="inlineStr">
        <is>
          <t>plan_deliver_newbuild</t>
        </is>
      </c>
      <c r="L3368" s="6" t="n">
        <v>46539</v>
      </c>
      <c r="M3368" s="6" t="n">
        <v>50921</v>
      </c>
      <c r="N3368" t="n">
        <v>5020</v>
      </c>
      <c r="O3368" s="6" t="n">
        <v>50921</v>
      </c>
      <c r="S3368" t="inlineStr">
        <is>
          <t>n.a.</t>
        </is>
      </c>
      <c r="T3368" s="6" t="n">
        <v>0</v>
      </c>
      <c r="U3368" s="6" t="n">
        <v>0</v>
      </c>
      <c r="V3368" t="n">
        <v>0</v>
      </c>
      <c r="W3368" t="n">
        <v>0</v>
      </c>
      <c r="X3368" s="6" t="n"/>
      <c r="Z3368" s="6" t="n">
        <v>50921</v>
      </c>
      <c r="AA3368" t="inlineStr">
        <is>
          <t>n.a.</t>
        </is>
      </c>
      <c r="AB3368" s="6" t="n">
        <v>50921</v>
      </c>
      <c r="AC3368" t="inlineStr"/>
      <c r="AD3368" s="6" t="n">
        <v>50770</v>
      </c>
    </row>
    <row r="3369">
      <c r="A3369" t="inlineStr">
        <is>
          <t>V100061</t>
        </is>
      </c>
      <c r="B3369" t="inlineStr">
        <is>
          <t>2025-0008</t>
        </is>
      </c>
      <c r="C3369" t="n">
        <v>463</v>
      </c>
      <c r="D3369" t="inlineStr"/>
      <c r="E3369" t="inlineStr">
        <is>
          <t>Rail Cargo Austria AG</t>
        </is>
      </c>
      <c r="F3369" t="inlineStr">
        <is>
          <t>WBA</t>
        </is>
      </c>
      <c r="G3369" t="inlineStr">
        <is>
          <t>EANOS_95</t>
        </is>
      </c>
      <c r="H3369" t="n">
        <v>0</v>
      </c>
      <c r="I3369" s="6" t="n">
        <v>0</v>
      </c>
      <c r="J3369" s="6" t="n">
        <v>0</v>
      </c>
      <c r="K3369" t="inlineStr">
        <is>
          <t>plan_deliver_newbuild</t>
        </is>
      </c>
      <c r="L3369" s="6" t="n">
        <v>46539</v>
      </c>
      <c r="M3369" s="6" t="n">
        <v>50921</v>
      </c>
      <c r="N3369" t="n">
        <v>5020</v>
      </c>
      <c r="O3369" s="6" t="n">
        <v>50921</v>
      </c>
      <c r="S3369" t="inlineStr">
        <is>
          <t>n.a.</t>
        </is>
      </c>
      <c r="T3369" s="6" t="n">
        <v>0</v>
      </c>
      <c r="U3369" s="6" t="n">
        <v>0</v>
      </c>
      <c r="V3369" t="n">
        <v>0</v>
      </c>
      <c r="W3369" t="n">
        <v>0</v>
      </c>
      <c r="X3369" s="6" t="n"/>
      <c r="Z3369" s="6" t="n">
        <v>50921</v>
      </c>
      <c r="AA3369" t="inlineStr">
        <is>
          <t>n.a.</t>
        </is>
      </c>
      <c r="AB3369" s="6" t="n">
        <v>50921</v>
      </c>
      <c r="AC3369" t="inlineStr"/>
      <c r="AD3369" s="6" t="n">
        <v>50770</v>
      </c>
    </row>
    <row r="3370">
      <c r="A3370" t="inlineStr">
        <is>
          <t>V100061</t>
        </is>
      </c>
      <c r="B3370" t="inlineStr">
        <is>
          <t>2025-0008</t>
        </is>
      </c>
      <c r="C3370" t="n">
        <v>464</v>
      </c>
      <c r="D3370" t="inlineStr"/>
      <c r="E3370" t="inlineStr">
        <is>
          <t>Rail Cargo Austria AG</t>
        </is>
      </c>
      <c r="F3370" t="inlineStr">
        <is>
          <t>WBA</t>
        </is>
      </c>
      <c r="G3370" t="inlineStr">
        <is>
          <t>EANOS_95</t>
        </is>
      </c>
      <c r="H3370" t="n">
        <v>0</v>
      </c>
      <c r="I3370" s="6" t="n">
        <v>0</v>
      </c>
      <c r="J3370" s="6" t="n">
        <v>0</v>
      </c>
      <c r="K3370" t="inlineStr">
        <is>
          <t>plan_deliver_newbuild</t>
        </is>
      </c>
      <c r="L3370" s="6" t="n">
        <v>46539</v>
      </c>
      <c r="M3370" s="6" t="n">
        <v>50921</v>
      </c>
      <c r="N3370" t="n">
        <v>5020</v>
      </c>
      <c r="O3370" s="6" t="n">
        <v>50921</v>
      </c>
      <c r="S3370" t="inlineStr">
        <is>
          <t>n.a.</t>
        </is>
      </c>
      <c r="T3370" s="6" t="n">
        <v>0</v>
      </c>
      <c r="U3370" s="6" t="n">
        <v>0</v>
      </c>
      <c r="V3370" t="n">
        <v>0</v>
      </c>
      <c r="W3370" t="n">
        <v>0</v>
      </c>
      <c r="X3370" s="6" t="n"/>
      <c r="Z3370" s="6" t="n">
        <v>50921</v>
      </c>
      <c r="AA3370" t="inlineStr">
        <is>
          <t>n.a.</t>
        </is>
      </c>
      <c r="AB3370" s="6" t="n">
        <v>50921</v>
      </c>
      <c r="AC3370" t="inlineStr"/>
      <c r="AD3370" s="6" t="n">
        <v>50770</v>
      </c>
    </row>
    <row r="3371">
      <c r="A3371" t="inlineStr">
        <is>
          <t>V100061</t>
        </is>
      </c>
      <c r="B3371" t="inlineStr">
        <is>
          <t>2025-0008</t>
        </is>
      </c>
      <c r="C3371" t="n">
        <v>465</v>
      </c>
      <c r="D3371" t="inlineStr"/>
      <c r="E3371" t="inlineStr">
        <is>
          <t>Rail Cargo Austria AG</t>
        </is>
      </c>
      <c r="F3371" t="inlineStr">
        <is>
          <t>WBA</t>
        </is>
      </c>
      <c r="G3371" t="inlineStr">
        <is>
          <t>EANOS_95</t>
        </is>
      </c>
      <c r="H3371" t="n">
        <v>0</v>
      </c>
      <c r="I3371" s="6" t="n">
        <v>0</v>
      </c>
      <c r="J3371" s="6" t="n">
        <v>0</v>
      </c>
      <c r="K3371" t="inlineStr">
        <is>
          <t>plan_deliver_newbuild</t>
        </is>
      </c>
      <c r="L3371" s="6" t="n">
        <v>46539</v>
      </c>
      <c r="M3371" s="6" t="n">
        <v>50921</v>
      </c>
      <c r="N3371" t="n">
        <v>5020</v>
      </c>
      <c r="O3371" s="6" t="n">
        <v>50921</v>
      </c>
      <c r="S3371" t="inlineStr">
        <is>
          <t>n.a.</t>
        </is>
      </c>
      <c r="T3371" s="6" t="n">
        <v>0</v>
      </c>
      <c r="U3371" s="6" t="n">
        <v>0</v>
      </c>
      <c r="V3371" t="n">
        <v>0</v>
      </c>
      <c r="W3371" t="n">
        <v>0</v>
      </c>
      <c r="X3371" s="6" t="n"/>
      <c r="Z3371" s="6" t="n">
        <v>50921</v>
      </c>
      <c r="AA3371" t="inlineStr">
        <is>
          <t>n.a.</t>
        </is>
      </c>
      <c r="AB3371" s="6" t="n">
        <v>50921</v>
      </c>
      <c r="AC3371" t="inlineStr"/>
      <c r="AD3371" s="6" t="n">
        <v>50770</v>
      </c>
    </row>
    <row r="3372">
      <c r="A3372" t="inlineStr">
        <is>
          <t>V100061</t>
        </is>
      </c>
      <c r="B3372" t="inlineStr">
        <is>
          <t>2025-0008</t>
        </is>
      </c>
      <c r="C3372" t="n">
        <v>466</v>
      </c>
      <c r="D3372" t="inlineStr"/>
      <c r="E3372" t="inlineStr">
        <is>
          <t>Rail Cargo Austria AG</t>
        </is>
      </c>
      <c r="F3372" t="inlineStr">
        <is>
          <t>WBA</t>
        </is>
      </c>
      <c r="G3372" t="inlineStr">
        <is>
          <t>EANOS_95</t>
        </is>
      </c>
      <c r="H3372" t="n">
        <v>0</v>
      </c>
      <c r="I3372" s="6" t="n">
        <v>0</v>
      </c>
      <c r="J3372" s="6" t="n">
        <v>0</v>
      </c>
      <c r="K3372" t="inlineStr">
        <is>
          <t>plan_deliver_newbuild</t>
        </is>
      </c>
      <c r="L3372" s="6" t="n">
        <v>46539</v>
      </c>
      <c r="M3372" s="6" t="n">
        <v>50921</v>
      </c>
      <c r="N3372" t="n">
        <v>5020</v>
      </c>
      <c r="O3372" s="6" t="n">
        <v>50921</v>
      </c>
      <c r="S3372" t="inlineStr">
        <is>
          <t>n.a.</t>
        </is>
      </c>
      <c r="T3372" s="6" t="n">
        <v>0</v>
      </c>
      <c r="U3372" s="6" t="n">
        <v>0</v>
      </c>
      <c r="V3372" t="n">
        <v>0</v>
      </c>
      <c r="W3372" t="n">
        <v>0</v>
      </c>
      <c r="X3372" s="6" t="n"/>
      <c r="Z3372" s="6" t="n">
        <v>50921</v>
      </c>
      <c r="AA3372" t="inlineStr">
        <is>
          <t>n.a.</t>
        </is>
      </c>
      <c r="AB3372" s="6" t="n">
        <v>50921</v>
      </c>
      <c r="AC3372" t="inlineStr"/>
      <c r="AD3372" s="6" t="n">
        <v>50770</v>
      </c>
    </row>
    <row r="3373">
      <c r="A3373" t="inlineStr">
        <is>
          <t>V100061</t>
        </is>
      </c>
      <c r="B3373" t="inlineStr">
        <is>
          <t>2025-0008</t>
        </is>
      </c>
      <c r="C3373" t="n">
        <v>467</v>
      </c>
      <c r="D3373" t="inlineStr"/>
      <c r="E3373" t="inlineStr">
        <is>
          <t>Rail Cargo Austria AG</t>
        </is>
      </c>
      <c r="F3373" t="inlineStr">
        <is>
          <t>WBA</t>
        </is>
      </c>
      <c r="G3373" t="inlineStr">
        <is>
          <t>EANOS_95</t>
        </is>
      </c>
      <c r="H3373" t="n">
        <v>0</v>
      </c>
      <c r="I3373" s="6" t="n">
        <v>0</v>
      </c>
      <c r="J3373" s="6" t="n">
        <v>0</v>
      </c>
      <c r="K3373" t="inlineStr">
        <is>
          <t>plan_deliver_newbuild</t>
        </is>
      </c>
      <c r="L3373" s="6" t="n">
        <v>46539</v>
      </c>
      <c r="M3373" s="6" t="n">
        <v>50921</v>
      </c>
      <c r="N3373" t="n">
        <v>5020</v>
      </c>
      <c r="O3373" s="6" t="n">
        <v>50921</v>
      </c>
      <c r="S3373" t="inlineStr">
        <is>
          <t>n.a.</t>
        </is>
      </c>
      <c r="T3373" s="6" t="n">
        <v>0</v>
      </c>
      <c r="U3373" s="6" t="n">
        <v>0</v>
      </c>
      <c r="V3373" t="n">
        <v>0</v>
      </c>
      <c r="W3373" t="n">
        <v>0</v>
      </c>
      <c r="X3373" s="6" t="n"/>
      <c r="Z3373" s="6" t="n">
        <v>50921</v>
      </c>
      <c r="AA3373" t="inlineStr">
        <is>
          <t>n.a.</t>
        </is>
      </c>
      <c r="AB3373" s="6" t="n">
        <v>50921</v>
      </c>
      <c r="AC3373" t="inlineStr"/>
      <c r="AD3373" s="6" t="n">
        <v>50770</v>
      </c>
    </row>
    <row r="3374">
      <c r="A3374" t="inlineStr">
        <is>
          <t>V100061</t>
        </is>
      </c>
      <c r="B3374" t="inlineStr">
        <is>
          <t>2025-0008</t>
        </is>
      </c>
      <c r="C3374" t="n">
        <v>468</v>
      </c>
      <c r="D3374" t="inlineStr"/>
      <c r="E3374" t="inlineStr">
        <is>
          <t>Rail Cargo Austria AG</t>
        </is>
      </c>
      <c r="F3374" t="inlineStr">
        <is>
          <t>WBA</t>
        </is>
      </c>
      <c r="G3374" t="inlineStr">
        <is>
          <t>EANOS_95</t>
        </is>
      </c>
      <c r="H3374" t="n">
        <v>0</v>
      </c>
      <c r="I3374" s="6" t="n">
        <v>0</v>
      </c>
      <c r="J3374" s="6" t="n">
        <v>0</v>
      </c>
      <c r="K3374" t="inlineStr">
        <is>
          <t>plan_deliver_newbuild</t>
        </is>
      </c>
      <c r="L3374" s="6" t="n">
        <v>46539</v>
      </c>
      <c r="M3374" s="6" t="n">
        <v>50921</v>
      </c>
      <c r="N3374" t="n">
        <v>5020</v>
      </c>
      <c r="O3374" s="6" t="n">
        <v>50921</v>
      </c>
      <c r="S3374" t="inlineStr">
        <is>
          <t>n.a.</t>
        </is>
      </c>
      <c r="T3374" s="6" t="n">
        <v>0</v>
      </c>
      <c r="U3374" s="6" t="n">
        <v>0</v>
      </c>
      <c r="V3374" t="n">
        <v>0</v>
      </c>
      <c r="W3374" t="n">
        <v>0</v>
      </c>
      <c r="X3374" s="6" t="n"/>
      <c r="Z3374" s="6" t="n">
        <v>50921</v>
      </c>
      <c r="AA3374" t="inlineStr">
        <is>
          <t>n.a.</t>
        </is>
      </c>
      <c r="AB3374" s="6" t="n">
        <v>50921</v>
      </c>
      <c r="AC3374" t="inlineStr"/>
      <c r="AD3374" s="6" t="n">
        <v>50770</v>
      </c>
    </row>
    <row r="3375">
      <c r="A3375" t="inlineStr">
        <is>
          <t>V100061</t>
        </is>
      </c>
      <c r="B3375" t="inlineStr">
        <is>
          <t>2025-0008</t>
        </is>
      </c>
      <c r="C3375" t="n">
        <v>469</v>
      </c>
      <c r="D3375" t="inlineStr"/>
      <c r="E3375" t="inlineStr">
        <is>
          <t>Rail Cargo Austria AG</t>
        </is>
      </c>
      <c r="F3375" t="inlineStr">
        <is>
          <t>WBA</t>
        </is>
      </c>
      <c r="G3375" t="inlineStr">
        <is>
          <t>EANOS_95</t>
        </is>
      </c>
      <c r="H3375" t="n">
        <v>0</v>
      </c>
      <c r="I3375" s="6" t="n">
        <v>0</v>
      </c>
      <c r="J3375" s="6" t="n">
        <v>0</v>
      </c>
      <c r="K3375" t="inlineStr">
        <is>
          <t>plan_deliver_newbuild</t>
        </is>
      </c>
      <c r="L3375" s="6" t="n">
        <v>46539</v>
      </c>
      <c r="M3375" s="6" t="n">
        <v>50921</v>
      </c>
      <c r="N3375" t="n">
        <v>5020</v>
      </c>
      <c r="O3375" s="6" t="n">
        <v>50921</v>
      </c>
      <c r="S3375" t="inlineStr">
        <is>
          <t>n.a.</t>
        </is>
      </c>
      <c r="T3375" s="6" t="n">
        <v>0</v>
      </c>
      <c r="U3375" s="6" t="n">
        <v>0</v>
      </c>
      <c r="V3375" t="n">
        <v>0</v>
      </c>
      <c r="W3375" t="n">
        <v>0</v>
      </c>
      <c r="X3375" s="6" t="n"/>
      <c r="Z3375" s="6" t="n">
        <v>50921</v>
      </c>
      <c r="AA3375" t="inlineStr">
        <is>
          <t>n.a.</t>
        </is>
      </c>
      <c r="AB3375" s="6" t="n">
        <v>50921</v>
      </c>
      <c r="AC3375" t="inlineStr"/>
      <c r="AD3375" s="6" t="n">
        <v>50770</v>
      </c>
    </row>
    <row r="3376">
      <c r="A3376" t="inlineStr">
        <is>
          <t>V100061</t>
        </is>
      </c>
      <c r="B3376" t="inlineStr">
        <is>
          <t>2025-0008</t>
        </is>
      </c>
      <c r="C3376" t="n">
        <v>470</v>
      </c>
      <c r="D3376" t="inlineStr"/>
      <c r="E3376" t="inlineStr">
        <is>
          <t>Rail Cargo Austria AG</t>
        </is>
      </c>
      <c r="F3376" t="inlineStr">
        <is>
          <t>WBA</t>
        </is>
      </c>
      <c r="G3376" t="inlineStr">
        <is>
          <t>EANOS_95</t>
        </is>
      </c>
      <c r="H3376" t="n">
        <v>0</v>
      </c>
      <c r="I3376" s="6" t="n">
        <v>0</v>
      </c>
      <c r="J3376" s="6" t="n">
        <v>0</v>
      </c>
      <c r="K3376" t="inlineStr">
        <is>
          <t>plan_deliver_newbuild</t>
        </is>
      </c>
      <c r="L3376" s="6" t="n">
        <v>46539</v>
      </c>
      <c r="M3376" s="6" t="n">
        <v>50921</v>
      </c>
      <c r="N3376" t="n">
        <v>5020</v>
      </c>
      <c r="O3376" s="6" t="n">
        <v>50921</v>
      </c>
      <c r="S3376" t="inlineStr">
        <is>
          <t>n.a.</t>
        </is>
      </c>
      <c r="T3376" s="6" t="n">
        <v>0</v>
      </c>
      <c r="U3376" s="6" t="n">
        <v>0</v>
      </c>
      <c r="V3376" t="n">
        <v>0</v>
      </c>
      <c r="W3376" t="n">
        <v>0</v>
      </c>
      <c r="X3376" s="6" t="n"/>
      <c r="Z3376" s="6" t="n">
        <v>50921</v>
      </c>
      <c r="AA3376" t="inlineStr">
        <is>
          <t>n.a.</t>
        </is>
      </c>
      <c r="AB3376" s="6" t="n">
        <v>50921</v>
      </c>
      <c r="AC3376" t="inlineStr"/>
      <c r="AD3376" s="6" t="n">
        <v>50770</v>
      </c>
    </row>
    <row r="3377">
      <c r="A3377" t="inlineStr">
        <is>
          <t>V100061</t>
        </is>
      </c>
      <c r="B3377" t="inlineStr">
        <is>
          <t>2025-0008</t>
        </is>
      </c>
      <c r="C3377" t="n">
        <v>471</v>
      </c>
      <c r="D3377" t="inlineStr"/>
      <c r="E3377" t="inlineStr">
        <is>
          <t>Rail Cargo Austria AG</t>
        </is>
      </c>
      <c r="F3377" t="inlineStr">
        <is>
          <t>WBA</t>
        </is>
      </c>
      <c r="G3377" t="inlineStr">
        <is>
          <t>EANOS_95</t>
        </is>
      </c>
      <c r="H3377" t="n">
        <v>0</v>
      </c>
      <c r="I3377" s="6" t="n">
        <v>0</v>
      </c>
      <c r="J3377" s="6" t="n">
        <v>0</v>
      </c>
      <c r="K3377" t="inlineStr">
        <is>
          <t>plan_deliver_newbuild</t>
        </is>
      </c>
      <c r="L3377" s="6" t="n">
        <v>46539</v>
      </c>
      <c r="M3377" s="6" t="n">
        <v>50921</v>
      </c>
      <c r="N3377" t="n">
        <v>5020</v>
      </c>
      <c r="O3377" s="6" t="n">
        <v>50921</v>
      </c>
      <c r="S3377" t="inlineStr">
        <is>
          <t>n.a.</t>
        </is>
      </c>
      <c r="T3377" s="6" t="n">
        <v>0</v>
      </c>
      <c r="U3377" s="6" t="n">
        <v>0</v>
      </c>
      <c r="V3377" t="n">
        <v>0</v>
      </c>
      <c r="W3377" t="n">
        <v>0</v>
      </c>
      <c r="X3377" s="6" t="n"/>
      <c r="Z3377" s="6" t="n">
        <v>50921</v>
      </c>
      <c r="AA3377" t="inlineStr">
        <is>
          <t>n.a.</t>
        </is>
      </c>
      <c r="AB3377" s="6" t="n">
        <v>50921</v>
      </c>
      <c r="AC3377" t="inlineStr"/>
      <c r="AD3377" s="6" t="n">
        <v>50770</v>
      </c>
    </row>
    <row r="3378">
      <c r="A3378" t="inlineStr">
        <is>
          <t>V100061</t>
        </is>
      </c>
      <c r="B3378" t="inlineStr">
        <is>
          <t>2025-0008</t>
        </is>
      </c>
      <c r="C3378" t="n">
        <v>472</v>
      </c>
      <c r="D3378" t="inlineStr"/>
      <c r="E3378" t="inlineStr">
        <is>
          <t>Rail Cargo Austria AG</t>
        </is>
      </c>
      <c r="F3378" t="inlineStr">
        <is>
          <t>WBA</t>
        </is>
      </c>
      <c r="G3378" t="inlineStr">
        <is>
          <t>EANOS_95</t>
        </is>
      </c>
      <c r="H3378" t="n">
        <v>0</v>
      </c>
      <c r="I3378" s="6" t="n">
        <v>0</v>
      </c>
      <c r="J3378" s="6" t="n">
        <v>0</v>
      </c>
      <c r="K3378" t="inlineStr">
        <is>
          <t>plan_deliver_newbuild</t>
        </is>
      </c>
      <c r="L3378" s="6" t="n">
        <v>46539</v>
      </c>
      <c r="M3378" s="6" t="n">
        <v>50921</v>
      </c>
      <c r="N3378" t="n">
        <v>5020</v>
      </c>
      <c r="O3378" s="6" t="n">
        <v>50921</v>
      </c>
      <c r="S3378" t="inlineStr">
        <is>
          <t>n.a.</t>
        </is>
      </c>
      <c r="T3378" s="6" t="n">
        <v>0</v>
      </c>
      <c r="U3378" s="6" t="n">
        <v>0</v>
      </c>
      <c r="V3378" t="n">
        <v>0</v>
      </c>
      <c r="W3378" t="n">
        <v>0</v>
      </c>
      <c r="X3378" s="6" t="n"/>
      <c r="Z3378" s="6" t="n">
        <v>50921</v>
      </c>
      <c r="AA3378" t="inlineStr">
        <is>
          <t>n.a.</t>
        </is>
      </c>
      <c r="AB3378" s="6" t="n">
        <v>50921</v>
      </c>
      <c r="AC3378" t="inlineStr"/>
      <c r="AD3378" s="6" t="n">
        <v>50770</v>
      </c>
    </row>
    <row r="3379">
      <c r="A3379" t="inlineStr">
        <is>
          <t>V100061</t>
        </is>
      </c>
      <c r="B3379" t="inlineStr">
        <is>
          <t>2025-0008</t>
        </is>
      </c>
      <c r="C3379" t="n">
        <v>473</v>
      </c>
      <c r="D3379" t="inlineStr"/>
      <c r="E3379" t="inlineStr">
        <is>
          <t>Rail Cargo Austria AG</t>
        </is>
      </c>
      <c r="F3379" t="inlineStr">
        <is>
          <t>WBA</t>
        </is>
      </c>
      <c r="G3379" t="inlineStr">
        <is>
          <t>EANOS_95</t>
        </is>
      </c>
      <c r="H3379" t="n">
        <v>0</v>
      </c>
      <c r="I3379" s="6" t="n">
        <v>0</v>
      </c>
      <c r="J3379" s="6" t="n">
        <v>0</v>
      </c>
      <c r="K3379" t="inlineStr">
        <is>
          <t>plan_deliver_newbuild</t>
        </is>
      </c>
      <c r="L3379" s="6" t="n">
        <v>46539</v>
      </c>
      <c r="M3379" s="6" t="n">
        <v>50921</v>
      </c>
      <c r="N3379" t="n">
        <v>5020</v>
      </c>
      <c r="O3379" s="6" t="n">
        <v>50921</v>
      </c>
      <c r="S3379" t="inlineStr">
        <is>
          <t>n.a.</t>
        </is>
      </c>
      <c r="T3379" s="6" t="n">
        <v>0</v>
      </c>
      <c r="U3379" s="6" t="n">
        <v>0</v>
      </c>
      <c r="V3379" t="n">
        <v>0</v>
      </c>
      <c r="W3379" t="n">
        <v>0</v>
      </c>
      <c r="X3379" s="6" t="n"/>
      <c r="Z3379" s="6" t="n">
        <v>50921</v>
      </c>
      <c r="AA3379" t="inlineStr">
        <is>
          <t>n.a.</t>
        </is>
      </c>
      <c r="AB3379" s="6" t="n">
        <v>50921</v>
      </c>
      <c r="AC3379" t="inlineStr"/>
      <c r="AD3379" s="6" t="n">
        <v>50770</v>
      </c>
    </row>
    <row r="3380">
      <c r="A3380" t="inlineStr">
        <is>
          <t>V100061</t>
        </is>
      </c>
      <c r="B3380" t="inlineStr">
        <is>
          <t>2025-0008</t>
        </is>
      </c>
      <c r="C3380" t="n">
        <v>474</v>
      </c>
      <c r="D3380" t="inlineStr"/>
      <c r="E3380" t="inlineStr">
        <is>
          <t>Rail Cargo Austria AG</t>
        </is>
      </c>
      <c r="F3380" t="inlineStr">
        <is>
          <t>WBA</t>
        </is>
      </c>
      <c r="G3380" t="inlineStr">
        <is>
          <t>EANOS_95</t>
        </is>
      </c>
      <c r="H3380" t="n">
        <v>0</v>
      </c>
      <c r="I3380" s="6" t="n">
        <v>0</v>
      </c>
      <c r="J3380" s="6" t="n">
        <v>0</v>
      </c>
      <c r="K3380" t="inlineStr">
        <is>
          <t>plan_deliver_newbuild</t>
        </is>
      </c>
      <c r="L3380" s="6" t="n">
        <v>46539</v>
      </c>
      <c r="M3380" s="6" t="n">
        <v>50921</v>
      </c>
      <c r="N3380" t="n">
        <v>5020</v>
      </c>
      <c r="O3380" s="6" t="n">
        <v>50921</v>
      </c>
      <c r="S3380" t="inlineStr">
        <is>
          <t>n.a.</t>
        </is>
      </c>
      <c r="T3380" s="6" t="n">
        <v>0</v>
      </c>
      <c r="U3380" s="6" t="n">
        <v>0</v>
      </c>
      <c r="V3380" t="n">
        <v>0</v>
      </c>
      <c r="W3380" t="n">
        <v>0</v>
      </c>
      <c r="X3380" s="6" t="n"/>
      <c r="Z3380" s="6" t="n">
        <v>50921</v>
      </c>
      <c r="AA3380" t="inlineStr">
        <is>
          <t>n.a.</t>
        </is>
      </c>
      <c r="AB3380" s="6" t="n">
        <v>50921</v>
      </c>
      <c r="AC3380" t="inlineStr"/>
      <c r="AD3380" s="6" t="n">
        <v>50770</v>
      </c>
    </row>
    <row r="3381">
      <c r="A3381" t="inlineStr">
        <is>
          <t>V100061</t>
        </is>
      </c>
      <c r="B3381" t="inlineStr">
        <is>
          <t>2025-0008</t>
        </is>
      </c>
      <c r="C3381" t="n">
        <v>475</v>
      </c>
      <c r="D3381" t="inlineStr"/>
      <c r="E3381" t="inlineStr">
        <is>
          <t>Rail Cargo Austria AG</t>
        </is>
      </c>
      <c r="F3381" t="inlineStr">
        <is>
          <t>WBA</t>
        </is>
      </c>
      <c r="G3381" t="inlineStr">
        <is>
          <t>EANOS_95</t>
        </is>
      </c>
      <c r="H3381" t="n">
        <v>0</v>
      </c>
      <c r="I3381" s="6" t="n">
        <v>0</v>
      </c>
      <c r="J3381" s="6" t="n">
        <v>0</v>
      </c>
      <c r="K3381" t="inlineStr">
        <is>
          <t>plan_deliver_newbuild</t>
        </is>
      </c>
      <c r="L3381" s="6" t="n">
        <v>46539</v>
      </c>
      <c r="M3381" s="6" t="n">
        <v>50921</v>
      </c>
      <c r="N3381" t="n">
        <v>5020</v>
      </c>
      <c r="O3381" s="6" t="n">
        <v>50921</v>
      </c>
      <c r="S3381" t="inlineStr">
        <is>
          <t>n.a.</t>
        </is>
      </c>
      <c r="T3381" s="6" t="n">
        <v>0</v>
      </c>
      <c r="U3381" s="6" t="n">
        <v>0</v>
      </c>
      <c r="V3381" t="n">
        <v>0</v>
      </c>
      <c r="W3381" t="n">
        <v>0</v>
      </c>
      <c r="X3381" s="6" t="n"/>
      <c r="Z3381" s="6" t="n">
        <v>50921</v>
      </c>
      <c r="AA3381" t="inlineStr">
        <is>
          <t>n.a.</t>
        </is>
      </c>
      <c r="AB3381" s="6" t="n">
        <v>50921</v>
      </c>
      <c r="AC3381" t="inlineStr"/>
      <c r="AD3381" s="6" t="n">
        <v>50770</v>
      </c>
    </row>
    <row r="3382">
      <c r="A3382" t="inlineStr">
        <is>
          <t>V100061</t>
        </is>
      </c>
      <c r="B3382" t="inlineStr">
        <is>
          <t>2025-0008</t>
        </is>
      </c>
      <c r="C3382" t="n">
        <v>476</v>
      </c>
      <c r="D3382" t="inlineStr"/>
      <c r="E3382" t="inlineStr">
        <is>
          <t>Rail Cargo Austria AG</t>
        </is>
      </c>
      <c r="F3382" t="inlineStr">
        <is>
          <t>WBA</t>
        </is>
      </c>
      <c r="G3382" t="inlineStr">
        <is>
          <t>EANOS_95</t>
        </is>
      </c>
      <c r="H3382" t="n">
        <v>0</v>
      </c>
      <c r="I3382" s="6" t="n">
        <v>0</v>
      </c>
      <c r="J3382" s="6" t="n">
        <v>0</v>
      </c>
      <c r="K3382" t="inlineStr">
        <is>
          <t>plan_deliver_newbuild</t>
        </is>
      </c>
      <c r="L3382" s="6" t="n">
        <v>46539</v>
      </c>
      <c r="M3382" s="6" t="n">
        <v>50921</v>
      </c>
      <c r="N3382" t="n">
        <v>5020</v>
      </c>
      <c r="O3382" s="6" t="n">
        <v>50921</v>
      </c>
      <c r="S3382" t="inlineStr">
        <is>
          <t>n.a.</t>
        </is>
      </c>
      <c r="T3382" s="6" t="n">
        <v>0</v>
      </c>
      <c r="U3382" s="6" t="n">
        <v>0</v>
      </c>
      <c r="V3382" t="n">
        <v>0</v>
      </c>
      <c r="W3382" t="n">
        <v>0</v>
      </c>
      <c r="X3382" s="6" t="n"/>
      <c r="Z3382" s="6" t="n">
        <v>50921</v>
      </c>
      <c r="AA3382" t="inlineStr">
        <is>
          <t>n.a.</t>
        </is>
      </c>
      <c r="AB3382" s="6" t="n">
        <v>50921</v>
      </c>
      <c r="AC3382" t="inlineStr"/>
      <c r="AD3382" s="6" t="n">
        <v>50770</v>
      </c>
    </row>
    <row r="3383">
      <c r="A3383" t="inlineStr">
        <is>
          <t>V100061</t>
        </is>
      </c>
      <c r="B3383" t="inlineStr">
        <is>
          <t>2025-0008</t>
        </is>
      </c>
      <c r="C3383" t="n">
        <v>477</v>
      </c>
      <c r="D3383" t="inlineStr"/>
      <c r="E3383" t="inlineStr">
        <is>
          <t>Rail Cargo Austria AG</t>
        </is>
      </c>
      <c r="F3383" t="inlineStr">
        <is>
          <t>WBA</t>
        </is>
      </c>
      <c r="G3383" t="inlineStr">
        <is>
          <t>EANOS_95</t>
        </is>
      </c>
      <c r="H3383" t="n">
        <v>0</v>
      </c>
      <c r="I3383" s="6" t="n">
        <v>0</v>
      </c>
      <c r="J3383" s="6" t="n">
        <v>0</v>
      </c>
      <c r="K3383" t="inlineStr">
        <is>
          <t>plan_deliver_newbuild</t>
        </is>
      </c>
      <c r="L3383" s="6" t="n">
        <v>46539</v>
      </c>
      <c r="M3383" s="6" t="n">
        <v>50921</v>
      </c>
      <c r="N3383" t="n">
        <v>5020</v>
      </c>
      <c r="O3383" s="6" t="n">
        <v>50921</v>
      </c>
      <c r="S3383" t="inlineStr">
        <is>
          <t>n.a.</t>
        </is>
      </c>
      <c r="T3383" s="6" t="n">
        <v>0</v>
      </c>
      <c r="U3383" s="6" t="n">
        <v>0</v>
      </c>
      <c r="V3383" t="n">
        <v>0</v>
      </c>
      <c r="W3383" t="n">
        <v>0</v>
      </c>
      <c r="X3383" s="6" t="n"/>
      <c r="Z3383" s="6" t="n">
        <v>50921</v>
      </c>
      <c r="AA3383" t="inlineStr">
        <is>
          <t>n.a.</t>
        </is>
      </c>
      <c r="AB3383" s="6" t="n">
        <v>50921</v>
      </c>
      <c r="AC3383" t="inlineStr"/>
      <c r="AD3383" s="6" t="n">
        <v>50770</v>
      </c>
    </row>
    <row r="3384">
      <c r="A3384" t="inlineStr">
        <is>
          <t>V100061</t>
        </is>
      </c>
      <c r="B3384" t="inlineStr">
        <is>
          <t>2025-0008</t>
        </is>
      </c>
      <c r="C3384" t="n">
        <v>478</v>
      </c>
      <c r="D3384" t="inlineStr"/>
      <c r="E3384" t="inlineStr">
        <is>
          <t>Rail Cargo Austria AG</t>
        </is>
      </c>
      <c r="F3384" t="inlineStr">
        <is>
          <t>WBA</t>
        </is>
      </c>
      <c r="G3384" t="inlineStr">
        <is>
          <t>EANOS_95</t>
        </is>
      </c>
      <c r="H3384" t="n">
        <v>0</v>
      </c>
      <c r="I3384" s="6" t="n">
        <v>0</v>
      </c>
      <c r="J3384" s="6" t="n">
        <v>0</v>
      </c>
      <c r="K3384" t="inlineStr">
        <is>
          <t>plan_deliver_newbuild</t>
        </is>
      </c>
      <c r="L3384" s="6" t="n">
        <v>46539</v>
      </c>
      <c r="M3384" s="6" t="n">
        <v>50921</v>
      </c>
      <c r="N3384" t="n">
        <v>5020</v>
      </c>
      <c r="O3384" s="6" t="n">
        <v>50921</v>
      </c>
      <c r="S3384" t="inlineStr">
        <is>
          <t>n.a.</t>
        </is>
      </c>
      <c r="T3384" s="6" t="n">
        <v>0</v>
      </c>
      <c r="U3384" s="6" t="n">
        <v>0</v>
      </c>
      <c r="V3384" t="n">
        <v>0</v>
      </c>
      <c r="W3384" t="n">
        <v>0</v>
      </c>
      <c r="X3384" s="6" t="n"/>
      <c r="Z3384" s="6" t="n">
        <v>50921</v>
      </c>
      <c r="AA3384" t="inlineStr">
        <is>
          <t>n.a.</t>
        </is>
      </c>
      <c r="AB3384" s="6" t="n">
        <v>50921</v>
      </c>
      <c r="AC3384" t="inlineStr"/>
      <c r="AD3384" s="6" t="n">
        <v>50770</v>
      </c>
    </row>
    <row r="3385">
      <c r="A3385" t="inlineStr">
        <is>
          <t>V100061</t>
        </is>
      </c>
      <c r="B3385" t="inlineStr">
        <is>
          <t>2025-0008</t>
        </is>
      </c>
      <c r="C3385" t="n">
        <v>479</v>
      </c>
      <c r="D3385" t="inlineStr"/>
      <c r="E3385" t="inlineStr">
        <is>
          <t>Rail Cargo Austria AG</t>
        </is>
      </c>
      <c r="F3385" t="inlineStr">
        <is>
          <t>WBA</t>
        </is>
      </c>
      <c r="G3385" t="inlineStr">
        <is>
          <t>EANOS_95</t>
        </is>
      </c>
      <c r="H3385" t="n">
        <v>0</v>
      </c>
      <c r="I3385" s="6" t="n">
        <v>0</v>
      </c>
      <c r="J3385" s="6" t="n">
        <v>0</v>
      </c>
      <c r="K3385" t="inlineStr">
        <is>
          <t>plan_deliver_newbuild</t>
        </is>
      </c>
      <c r="L3385" s="6" t="n">
        <v>46539</v>
      </c>
      <c r="M3385" s="6" t="n">
        <v>50921</v>
      </c>
      <c r="N3385" t="n">
        <v>5020</v>
      </c>
      <c r="O3385" s="6" t="n">
        <v>50921</v>
      </c>
      <c r="S3385" t="inlineStr">
        <is>
          <t>n.a.</t>
        </is>
      </c>
      <c r="T3385" s="6" t="n">
        <v>0</v>
      </c>
      <c r="U3385" s="6" t="n">
        <v>0</v>
      </c>
      <c r="V3385" t="n">
        <v>0</v>
      </c>
      <c r="W3385" t="n">
        <v>0</v>
      </c>
      <c r="X3385" s="6" t="n"/>
      <c r="Z3385" s="6" t="n">
        <v>50921</v>
      </c>
      <c r="AA3385" t="inlineStr">
        <is>
          <t>n.a.</t>
        </is>
      </c>
      <c r="AB3385" s="6" t="n">
        <v>50921</v>
      </c>
      <c r="AC3385" t="inlineStr"/>
      <c r="AD3385" s="6" t="n">
        <v>50770</v>
      </c>
    </row>
    <row r="3386">
      <c r="A3386" t="inlineStr">
        <is>
          <t>V100061</t>
        </is>
      </c>
      <c r="B3386" t="inlineStr">
        <is>
          <t>2025-0008</t>
        </is>
      </c>
      <c r="C3386" t="n">
        <v>480</v>
      </c>
      <c r="D3386" t="inlineStr"/>
      <c r="E3386" t="inlineStr">
        <is>
          <t>Rail Cargo Austria AG</t>
        </is>
      </c>
      <c r="F3386" t="inlineStr">
        <is>
          <t>WBA</t>
        </is>
      </c>
      <c r="G3386" t="inlineStr">
        <is>
          <t>EANOS_95</t>
        </is>
      </c>
      <c r="H3386" t="n">
        <v>0</v>
      </c>
      <c r="I3386" s="6" t="n">
        <v>0</v>
      </c>
      <c r="J3386" s="6" t="n">
        <v>0</v>
      </c>
      <c r="K3386" t="inlineStr">
        <is>
          <t>plan_deliver_newbuild</t>
        </is>
      </c>
      <c r="L3386" s="6" t="n">
        <v>46539</v>
      </c>
      <c r="M3386" s="6" t="n">
        <v>50921</v>
      </c>
      <c r="N3386" t="n">
        <v>5020</v>
      </c>
      <c r="O3386" s="6" t="n">
        <v>50921</v>
      </c>
      <c r="S3386" t="inlineStr">
        <is>
          <t>n.a.</t>
        </is>
      </c>
      <c r="T3386" s="6" t="n">
        <v>0</v>
      </c>
      <c r="U3386" s="6" t="n">
        <v>0</v>
      </c>
      <c r="V3386" t="n">
        <v>0</v>
      </c>
      <c r="W3386" t="n">
        <v>0</v>
      </c>
      <c r="X3386" s="6" t="n"/>
      <c r="Z3386" s="6" t="n">
        <v>50921</v>
      </c>
      <c r="AA3386" t="inlineStr">
        <is>
          <t>n.a.</t>
        </is>
      </c>
      <c r="AB3386" s="6" t="n">
        <v>50921</v>
      </c>
      <c r="AC3386" t="inlineStr"/>
      <c r="AD3386" s="6" t="n">
        <v>50770</v>
      </c>
    </row>
    <row r="3387">
      <c r="A3387" t="inlineStr">
        <is>
          <t>V100061</t>
        </is>
      </c>
      <c r="B3387" t="inlineStr">
        <is>
          <t>2025-0008</t>
        </is>
      </c>
      <c r="C3387" t="n">
        <v>481</v>
      </c>
      <c r="D3387" t="inlineStr"/>
      <c r="E3387" t="inlineStr">
        <is>
          <t>Rail Cargo Austria AG</t>
        </is>
      </c>
      <c r="F3387" t="inlineStr">
        <is>
          <t>WBA</t>
        </is>
      </c>
      <c r="G3387" t="inlineStr">
        <is>
          <t>EANOS_95</t>
        </is>
      </c>
      <c r="H3387" t="n">
        <v>0</v>
      </c>
      <c r="I3387" s="6" t="n">
        <v>0</v>
      </c>
      <c r="J3387" s="6" t="n">
        <v>0</v>
      </c>
      <c r="K3387" t="inlineStr">
        <is>
          <t>plan_deliver_newbuild</t>
        </is>
      </c>
      <c r="L3387" s="6" t="n">
        <v>46539</v>
      </c>
      <c r="M3387" s="6" t="n">
        <v>50921</v>
      </c>
      <c r="N3387" t="n">
        <v>5020</v>
      </c>
      <c r="O3387" s="6" t="n">
        <v>50921</v>
      </c>
      <c r="S3387" t="inlineStr">
        <is>
          <t>n.a.</t>
        </is>
      </c>
      <c r="T3387" s="6" t="n">
        <v>0</v>
      </c>
      <c r="U3387" s="6" t="n">
        <v>0</v>
      </c>
      <c r="V3387" t="n">
        <v>0</v>
      </c>
      <c r="W3387" t="n">
        <v>0</v>
      </c>
      <c r="X3387" s="6" t="n"/>
      <c r="Z3387" s="6" t="n">
        <v>50921</v>
      </c>
      <c r="AA3387" t="inlineStr">
        <is>
          <t>n.a.</t>
        </is>
      </c>
      <c r="AB3387" s="6" t="n">
        <v>50921</v>
      </c>
      <c r="AC3387" t="inlineStr"/>
      <c r="AD3387" s="6" t="n">
        <v>50770</v>
      </c>
    </row>
    <row r="3388">
      <c r="A3388" t="inlineStr">
        <is>
          <t>V100061</t>
        </is>
      </c>
      <c r="B3388" t="inlineStr">
        <is>
          <t>2025-0008</t>
        </is>
      </c>
      <c r="C3388" t="n">
        <v>482</v>
      </c>
      <c r="D3388" t="inlineStr"/>
      <c r="E3388" t="inlineStr">
        <is>
          <t>Rail Cargo Austria AG</t>
        </is>
      </c>
      <c r="F3388" t="inlineStr">
        <is>
          <t>WBA</t>
        </is>
      </c>
      <c r="G3388" t="inlineStr">
        <is>
          <t>EANOS_95</t>
        </is>
      </c>
      <c r="H3388" t="n">
        <v>0</v>
      </c>
      <c r="I3388" s="6" t="n">
        <v>0</v>
      </c>
      <c r="J3388" s="6" t="n">
        <v>0</v>
      </c>
      <c r="K3388" t="inlineStr">
        <is>
          <t>plan_deliver_newbuild</t>
        </is>
      </c>
      <c r="L3388" s="6" t="n">
        <v>46539</v>
      </c>
      <c r="M3388" s="6" t="n">
        <v>50921</v>
      </c>
      <c r="N3388" t="n">
        <v>5020</v>
      </c>
      <c r="O3388" s="6" t="n">
        <v>50921</v>
      </c>
      <c r="S3388" t="inlineStr">
        <is>
          <t>n.a.</t>
        </is>
      </c>
      <c r="T3388" s="6" t="n">
        <v>0</v>
      </c>
      <c r="U3388" s="6" t="n">
        <v>0</v>
      </c>
      <c r="V3388" t="n">
        <v>0</v>
      </c>
      <c r="W3388" t="n">
        <v>0</v>
      </c>
      <c r="X3388" s="6" t="n"/>
      <c r="Z3388" s="6" t="n">
        <v>50921</v>
      </c>
      <c r="AA3388" t="inlineStr">
        <is>
          <t>n.a.</t>
        </is>
      </c>
      <c r="AB3388" s="6" t="n">
        <v>50921</v>
      </c>
      <c r="AC3388" t="inlineStr"/>
      <c r="AD3388" s="6" t="n">
        <v>50770</v>
      </c>
    </row>
    <row r="3389">
      <c r="A3389" t="inlineStr">
        <is>
          <t>V100061</t>
        </is>
      </c>
      <c r="B3389" t="inlineStr">
        <is>
          <t>2025-0008</t>
        </is>
      </c>
      <c r="C3389" t="n">
        <v>483</v>
      </c>
      <c r="D3389" t="inlineStr"/>
      <c r="E3389" t="inlineStr">
        <is>
          <t>Rail Cargo Austria AG</t>
        </is>
      </c>
      <c r="F3389" t="inlineStr">
        <is>
          <t>WBA</t>
        </is>
      </c>
      <c r="G3389" t="inlineStr">
        <is>
          <t>EANOS_95</t>
        </is>
      </c>
      <c r="H3389" t="n">
        <v>0</v>
      </c>
      <c r="I3389" s="6" t="n">
        <v>0</v>
      </c>
      <c r="J3389" s="6" t="n">
        <v>0</v>
      </c>
      <c r="K3389" t="inlineStr">
        <is>
          <t>plan_deliver_newbuild</t>
        </is>
      </c>
      <c r="L3389" s="6" t="n">
        <v>46539</v>
      </c>
      <c r="M3389" s="6" t="n">
        <v>50921</v>
      </c>
      <c r="N3389" t="n">
        <v>5020</v>
      </c>
      <c r="O3389" s="6" t="n">
        <v>50921</v>
      </c>
      <c r="S3389" t="inlineStr">
        <is>
          <t>n.a.</t>
        </is>
      </c>
      <c r="T3389" s="6" t="n">
        <v>0</v>
      </c>
      <c r="U3389" s="6" t="n">
        <v>0</v>
      </c>
      <c r="V3389" t="n">
        <v>0</v>
      </c>
      <c r="W3389" t="n">
        <v>0</v>
      </c>
      <c r="X3389" s="6" t="n"/>
      <c r="Z3389" s="6" t="n">
        <v>50921</v>
      </c>
      <c r="AA3389" t="inlineStr">
        <is>
          <t>n.a.</t>
        </is>
      </c>
      <c r="AB3389" s="6" t="n">
        <v>50921</v>
      </c>
      <c r="AC3389" t="inlineStr"/>
      <c r="AD3389" s="6" t="n">
        <v>50770</v>
      </c>
    </row>
    <row r="3390">
      <c r="A3390" t="inlineStr">
        <is>
          <t>V100061</t>
        </is>
      </c>
      <c r="B3390" t="inlineStr">
        <is>
          <t>2025-0008</t>
        </is>
      </c>
      <c r="C3390" t="n">
        <v>484</v>
      </c>
      <c r="D3390" t="inlineStr"/>
      <c r="E3390" t="inlineStr">
        <is>
          <t>Rail Cargo Austria AG</t>
        </is>
      </c>
      <c r="F3390" t="inlineStr">
        <is>
          <t>WBA</t>
        </is>
      </c>
      <c r="G3390" t="inlineStr">
        <is>
          <t>EANOS_95</t>
        </is>
      </c>
      <c r="H3390" t="n">
        <v>0</v>
      </c>
      <c r="I3390" s="6" t="n">
        <v>0</v>
      </c>
      <c r="J3390" s="6" t="n">
        <v>0</v>
      </c>
      <c r="K3390" t="inlineStr">
        <is>
          <t>plan_deliver_newbuild</t>
        </is>
      </c>
      <c r="L3390" s="6" t="n">
        <v>46539</v>
      </c>
      <c r="M3390" s="6" t="n">
        <v>50921</v>
      </c>
      <c r="N3390" t="n">
        <v>5020</v>
      </c>
      <c r="O3390" s="6" t="n">
        <v>50921</v>
      </c>
      <c r="S3390" t="inlineStr">
        <is>
          <t>n.a.</t>
        </is>
      </c>
      <c r="T3390" s="6" t="n">
        <v>0</v>
      </c>
      <c r="U3390" s="6" t="n">
        <v>0</v>
      </c>
      <c r="V3390" t="n">
        <v>0</v>
      </c>
      <c r="W3390" t="n">
        <v>0</v>
      </c>
      <c r="X3390" s="6" t="n"/>
      <c r="Z3390" s="6" t="n">
        <v>50921</v>
      </c>
      <c r="AA3390" t="inlineStr">
        <is>
          <t>n.a.</t>
        </is>
      </c>
      <c r="AB3390" s="6" t="n">
        <v>50921</v>
      </c>
      <c r="AC3390" t="inlineStr"/>
      <c r="AD3390" s="6" t="n">
        <v>50770</v>
      </c>
    </row>
    <row r="3391">
      <c r="A3391" t="inlineStr">
        <is>
          <t>V100061</t>
        </is>
      </c>
      <c r="B3391" t="inlineStr">
        <is>
          <t>2025-0008</t>
        </is>
      </c>
      <c r="C3391" t="n">
        <v>485</v>
      </c>
      <c r="D3391" t="inlineStr"/>
      <c r="E3391" t="inlineStr">
        <is>
          <t>Rail Cargo Austria AG</t>
        </is>
      </c>
      <c r="F3391" t="inlineStr">
        <is>
          <t>WBA</t>
        </is>
      </c>
      <c r="G3391" t="inlineStr">
        <is>
          <t>EANOS_95</t>
        </is>
      </c>
      <c r="H3391" t="n">
        <v>0</v>
      </c>
      <c r="I3391" s="6" t="n">
        <v>0</v>
      </c>
      <c r="J3391" s="6" t="n">
        <v>0</v>
      </c>
      <c r="K3391" t="inlineStr">
        <is>
          <t>plan_deliver_newbuild</t>
        </is>
      </c>
      <c r="L3391" s="6" t="n">
        <v>46539</v>
      </c>
      <c r="M3391" s="6" t="n">
        <v>50921</v>
      </c>
      <c r="N3391" t="n">
        <v>5020</v>
      </c>
      <c r="O3391" s="6" t="n">
        <v>50921</v>
      </c>
      <c r="S3391" t="inlineStr">
        <is>
          <t>n.a.</t>
        </is>
      </c>
      <c r="T3391" s="6" t="n">
        <v>0</v>
      </c>
      <c r="U3391" s="6" t="n">
        <v>0</v>
      </c>
      <c r="V3391" t="n">
        <v>0</v>
      </c>
      <c r="W3391" t="n">
        <v>0</v>
      </c>
      <c r="X3391" s="6" t="n"/>
      <c r="Z3391" s="6" t="n">
        <v>50921</v>
      </c>
      <c r="AA3391" t="inlineStr">
        <is>
          <t>n.a.</t>
        </is>
      </c>
      <c r="AB3391" s="6" t="n">
        <v>50921</v>
      </c>
      <c r="AC3391" t="inlineStr"/>
      <c r="AD3391" s="6" t="n">
        <v>50770</v>
      </c>
    </row>
    <row r="3392">
      <c r="A3392" t="inlineStr">
        <is>
          <t>V100061</t>
        </is>
      </c>
      <c r="B3392" t="inlineStr">
        <is>
          <t>2025-0008</t>
        </is>
      </c>
      <c r="C3392" t="n">
        <v>486</v>
      </c>
      <c r="D3392" t="inlineStr"/>
      <c r="E3392" t="inlineStr">
        <is>
          <t>Rail Cargo Austria AG</t>
        </is>
      </c>
      <c r="F3392" t="inlineStr">
        <is>
          <t>WBA</t>
        </is>
      </c>
      <c r="G3392" t="inlineStr">
        <is>
          <t>EANOS_95</t>
        </is>
      </c>
      <c r="H3392" t="n">
        <v>0</v>
      </c>
      <c r="I3392" s="6" t="n">
        <v>0</v>
      </c>
      <c r="J3392" s="6" t="n">
        <v>0</v>
      </c>
      <c r="K3392" t="inlineStr">
        <is>
          <t>plan_deliver_newbuild</t>
        </is>
      </c>
      <c r="L3392" s="6" t="n">
        <v>46569</v>
      </c>
      <c r="M3392" s="6" t="n">
        <v>50951</v>
      </c>
      <c r="N3392" t="n">
        <v>5020</v>
      </c>
      <c r="O3392" s="6" t="n">
        <v>50951</v>
      </c>
      <c r="S3392" t="inlineStr">
        <is>
          <t>n.a.</t>
        </is>
      </c>
      <c r="T3392" s="6" t="n">
        <v>0</v>
      </c>
      <c r="U3392" s="6" t="n">
        <v>0</v>
      </c>
      <c r="V3392" t="n">
        <v>0</v>
      </c>
      <c r="W3392" t="n">
        <v>0</v>
      </c>
      <c r="X3392" s="6" t="n"/>
      <c r="Z3392" s="6" t="n">
        <v>50951</v>
      </c>
      <c r="AA3392" t="inlineStr">
        <is>
          <t>n.a.</t>
        </is>
      </c>
      <c r="AB3392" s="6" t="n">
        <v>50951</v>
      </c>
      <c r="AC3392" t="inlineStr"/>
      <c r="AD3392" s="6" t="n">
        <v>50800</v>
      </c>
    </row>
    <row r="3393">
      <c r="A3393" t="inlineStr">
        <is>
          <t>V100061</t>
        </is>
      </c>
      <c r="B3393" t="inlineStr">
        <is>
          <t>2025-0008</t>
        </is>
      </c>
      <c r="C3393" t="n">
        <v>487</v>
      </c>
      <c r="D3393" t="inlineStr"/>
      <c r="E3393" t="inlineStr">
        <is>
          <t>Rail Cargo Austria AG</t>
        </is>
      </c>
      <c r="F3393" t="inlineStr">
        <is>
          <t>WBA</t>
        </is>
      </c>
      <c r="G3393" t="inlineStr">
        <is>
          <t>EANOS_95</t>
        </is>
      </c>
      <c r="H3393" t="n">
        <v>0</v>
      </c>
      <c r="I3393" s="6" t="n">
        <v>0</v>
      </c>
      <c r="J3393" s="6" t="n">
        <v>0</v>
      </c>
      <c r="K3393" t="inlineStr">
        <is>
          <t>plan_deliver_newbuild</t>
        </is>
      </c>
      <c r="L3393" s="6" t="n">
        <v>46569</v>
      </c>
      <c r="M3393" s="6" t="n">
        <v>50951</v>
      </c>
      <c r="N3393" t="n">
        <v>5020</v>
      </c>
      <c r="O3393" s="6" t="n">
        <v>50951</v>
      </c>
      <c r="S3393" t="inlineStr">
        <is>
          <t>n.a.</t>
        </is>
      </c>
      <c r="T3393" s="6" t="n">
        <v>0</v>
      </c>
      <c r="U3393" s="6" t="n">
        <v>0</v>
      </c>
      <c r="V3393" t="n">
        <v>0</v>
      </c>
      <c r="W3393" t="n">
        <v>0</v>
      </c>
      <c r="X3393" s="6" t="n"/>
      <c r="Z3393" s="6" t="n">
        <v>50951</v>
      </c>
      <c r="AA3393" t="inlineStr">
        <is>
          <t>n.a.</t>
        </is>
      </c>
      <c r="AB3393" s="6" t="n">
        <v>50951</v>
      </c>
      <c r="AC3393" t="inlineStr"/>
      <c r="AD3393" s="6" t="n">
        <v>50800</v>
      </c>
    </row>
    <row r="3394">
      <c r="A3394" t="inlineStr">
        <is>
          <t>V100061</t>
        </is>
      </c>
      <c r="B3394" t="inlineStr">
        <is>
          <t>2025-0008</t>
        </is>
      </c>
      <c r="C3394" t="n">
        <v>488</v>
      </c>
      <c r="D3394" t="inlineStr"/>
      <c r="E3394" t="inlineStr">
        <is>
          <t>Rail Cargo Austria AG</t>
        </is>
      </c>
      <c r="F3394" t="inlineStr">
        <is>
          <t>WBA</t>
        </is>
      </c>
      <c r="G3394" t="inlineStr">
        <is>
          <t>EANOS_95</t>
        </is>
      </c>
      <c r="H3394" t="n">
        <v>0</v>
      </c>
      <c r="I3394" s="6" t="n">
        <v>0</v>
      </c>
      <c r="J3394" s="6" t="n">
        <v>0</v>
      </c>
      <c r="K3394" t="inlineStr">
        <is>
          <t>plan_deliver_newbuild</t>
        </is>
      </c>
      <c r="L3394" s="6" t="n">
        <v>46569</v>
      </c>
      <c r="M3394" s="6" t="n">
        <v>50951</v>
      </c>
      <c r="N3394" t="n">
        <v>5020</v>
      </c>
      <c r="O3394" s="6" t="n">
        <v>50951</v>
      </c>
      <c r="S3394" t="inlineStr">
        <is>
          <t>n.a.</t>
        </is>
      </c>
      <c r="T3394" s="6" t="n">
        <v>0</v>
      </c>
      <c r="U3394" s="6" t="n">
        <v>0</v>
      </c>
      <c r="V3394" t="n">
        <v>0</v>
      </c>
      <c r="W3394" t="n">
        <v>0</v>
      </c>
      <c r="X3394" s="6" t="n"/>
      <c r="Z3394" s="6" t="n">
        <v>50951</v>
      </c>
      <c r="AA3394" t="inlineStr">
        <is>
          <t>n.a.</t>
        </is>
      </c>
      <c r="AB3394" s="6" t="n">
        <v>50951</v>
      </c>
      <c r="AC3394" t="inlineStr"/>
      <c r="AD3394" s="6" t="n">
        <v>50800</v>
      </c>
    </row>
    <row r="3395">
      <c r="A3395" t="inlineStr">
        <is>
          <t>V100061</t>
        </is>
      </c>
      <c r="B3395" t="inlineStr">
        <is>
          <t>2025-0008</t>
        </is>
      </c>
      <c r="C3395" t="n">
        <v>489</v>
      </c>
      <c r="D3395" t="inlineStr"/>
      <c r="E3395" t="inlineStr">
        <is>
          <t>Rail Cargo Austria AG</t>
        </is>
      </c>
      <c r="F3395" t="inlineStr">
        <is>
          <t>WBA</t>
        </is>
      </c>
      <c r="G3395" t="inlineStr">
        <is>
          <t>EANOS_95</t>
        </is>
      </c>
      <c r="H3395" t="n">
        <v>0</v>
      </c>
      <c r="I3395" s="6" t="n">
        <v>0</v>
      </c>
      <c r="J3395" s="6" t="n">
        <v>0</v>
      </c>
      <c r="K3395" t="inlineStr">
        <is>
          <t>plan_deliver_newbuild</t>
        </is>
      </c>
      <c r="L3395" s="6" t="n">
        <v>46569</v>
      </c>
      <c r="M3395" s="6" t="n">
        <v>50951</v>
      </c>
      <c r="N3395" t="n">
        <v>5020</v>
      </c>
      <c r="O3395" s="6" t="n">
        <v>50951</v>
      </c>
      <c r="S3395" t="inlineStr">
        <is>
          <t>n.a.</t>
        </is>
      </c>
      <c r="T3395" s="6" t="n">
        <v>0</v>
      </c>
      <c r="U3395" s="6" t="n">
        <v>0</v>
      </c>
      <c r="V3395" t="n">
        <v>0</v>
      </c>
      <c r="W3395" t="n">
        <v>0</v>
      </c>
      <c r="X3395" s="6" t="n"/>
      <c r="Z3395" s="6" t="n">
        <v>50951</v>
      </c>
      <c r="AA3395" t="inlineStr">
        <is>
          <t>n.a.</t>
        </is>
      </c>
      <c r="AB3395" s="6" t="n">
        <v>50951</v>
      </c>
      <c r="AC3395" t="inlineStr"/>
      <c r="AD3395" s="6" t="n">
        <v>50800</v>
      </c>
    </row>
    <row r="3396">
      <c r="A3396" t="inlineStr">
        <is>
          <t>V100061</t>
        </is>
      </c>
      <c r="B3396" t="inlineStr">
        <is>
          <t>2025-0008</t>
        </is>
      </c>
      <c r="C3396" t="n">
        <v>490</v>
      </c>
      <c r="D3396" t="inlineStr"/>
      <c r="E3396" t="inlineStr">
        <is>
          <t>Rail Cargo Austria AG</t>
        </is>
      </c>
      <c r="F3396" t="inlineStr">
        <is>
          <t>WBA</t>
        </is>
      </c>
      <c r="G3396" t="inlineStr">
        <is>
          <t>EANOS_95</t>
        </is>
      </c>
      <c r="H3396" t="n">
        <v>0</v>
      </c>
      <c r="I3396" s="6" t="n">
        <v>0</v>
      </c>
      <c r="J3396" s="6" t="n">
        <v>0</v>
      </c>
      <c r="K3396" t="inlineStr">
        <is>
          <t>plan_deliver_newbuild</t>
        </is>
      </c>
      <c r="L3396" s="6" t="n">
        <v>46569</v>
      </c>
      <c r="M3396" s="6" t="n">
        <v>50951</v>
      </c>
      <c r="N3396" t="n">
        <v>5020</v>
      </c>
      <c r="O3396" s="6" t="n">
        <v>50951</v>
      </c>
      <c r="S3396" t="inlineStr">
        <is>
          <t>n.a.</t>
        </is>
      </c>
      <c r="T3396" s="6" t="n">
        <v>0</v>
      </c>
      <c r="U3396" s="6" t="n">
        <v>0</v>
      </c>
      <c r="V3396" t="n">
        <v>0</v>
      </c>
      <c r="W3396" t="n">
        <v>0</v>
      </c>
      <c r="X3396" s="6" t="n"/>
      <c r="Z3396" s="6" t="n">
        <v>50951</v>
      </c>
      <c r="AA3396" t="inlineStr">
        <is>
          <t>n.a.</t>
        </is>
      </c>
      <c r="AB3396" s="6" t="n">
        <v>50951</v>
      </c>
      <c r="AC3396" t="inlineStr"/>
      <c r="AD3396" s="6" t="n">
        <v>50800</v>
      </c>
    </row>
    <row r="3397">
      <c r="A3397" t="inlineStr">
        <is>
          <t>V100061</t>
        </is>
      </c>
      <c r="B3397" t="inlineStr">
        <is>
          <t>2025-0008</t>
        </is>
      </c>
      <c r="C3397" t="n">
        <v>491</v>
      </c>
      <c r="D3397" t="inlineStr"/>
      <c r="E3397" t="inlineStr">
        <is>
          <t>Rail Cargo Austria AG</t>
        </is>
      </c>
      <c r="F3397" t="inlineStr">
        <is>
          <t>WBA</t>
        </is>
      </c>
      <c r="G3397" t="inlineStr">
        <is>
          <t>EANOS_95</t>
        </is>
      </c>
      <c r="H3397" t="n">
        <v>0</v>
      </c>
      <c r="I3397" s="6" t="n">
        <v>0</v>
      </c>
      <c r="J3397" s="6" t="n">
        <v>0</v>
      </c>
      <c r="K3397" t="inlineStr">
        <is>
          <t>plan_deliver_newbuild</t>
        </is>
      </c>
      <c r="L3397" s="6" t="n">
        <v>46569</v>
      </c>
      <c r="M3397" s="6" t="n">
        <v>50951</v>
      </c>
      <c r="N3397" t="n">
        <v>5020</v>
      </c>
      <c r="O3397" s="6" t="n">
        <v>50951</v>
      </c>
      <c r="S3397" t="inlineStr">
        <is>
          <t>n.a.</t>
        </is>
      </c>
      <c r="T3397" s="6" t="n">
        <v>0</v>
      </c>
      <c r="U3397" s="6" t="n">
        <v>0</v>
      </c>
      <c r="V3397" t="n">
        <v>0</v>
      </c>
      <c r="W3397" t="n">
        <v>0</v>
      </c>
      <c r="X3397" s="6" t="n"/>
      <c r="Z3397" s="6" t="n">
        <v>50951</v>
      </c>
      <c r="AA3397" t="inlineStr">
        <is>
          <t>n.a.</t>
        </is>
      </c>
      <c r="AB3397" s="6" t="n">
        <v>50951</v>
      </c>
      <c r="AC3397" t="inlineStr"/>
      <c r="AD3397" s="6" t="n">
        <v>50800</v>
      </c>
    </row>
    <row r="3398">
      <c r="A3398" t="inlineStr">
        <is>
          <t>V100061</t>
        </is>
      </c>
      <c r="B3398" t="inlineStr">
        <is>
          <t>2025-0008</t>
        </is>
      </c>
      <c r="C3398" t="n">
        <v>492</v>
      </c>
      <c r="D3398" t="inlineStr"/>
      <c r="E3398" t="inlineStr">
        <is>
          <t>Rail Cargo Austria AG</t>
        </is>
      </c>
      <c r="F3398" t="inlineStr">
        <is>
          <t>WBA</t>
        </is>
      </c>
      <c r="G3398" t="inlineStr">
        <is>
          <t>EANOS_95</t>
        </is>
      </c>
      <c r="H3398" t="n">
        <v>0</v>
      </c>
      <c r="I3398" s="6" t="n">
        <v>0</v>
      </c>
      <c r="J3398" s="6" t="n">
        <v>0</v>
      </c>
      <c r="K3398" t="inlineStr">
        <is>
          <t>plan_deliver_newbuild</t>
        </is>
      </c>
      <c r="L3398" s="6" t="n">
        <v>46569</v>
      </c>
      <c r="M3398" s="6" t="n">
        <v>50951</v>
      </c>
      <c r="N3398" t="n">
        <v>5020</v>
      </c>
      <c r="O3398" s="6" t="n">
        <v>50951</v>
      </c>
      <c r="S3398" t="inlineStr">
        <is>
          <t>n.a.</t>
        </is>
      </c>
      <c r="T3398" s="6" t="n">
        <v>0</v>
      </c>
      <c r="U3398" s="6" t="n">
        <v>0</v>
      </c>
      <c r="V3398" t="n">
        <v>0</v>
      </c>
      <c r="W3398" t="n">
        <v>0</v>
      </c>
      <c r="X3398" s="6" t="n"/>
      <c r="Z3398" s="6" t="n">
        <v>50951</v>
      </c>
      <c r="AA3398" t="inlineStr">
        <is>
          <t>n.a.</t>
        </is>
      </c>
      <c r="AB3398" s="6" t="n">
        <v>50951</v>
      </c>
      <c r="AC3398" t="inlineStr"/>
      <c r="AD3398" s="6" t="n">
        <v>50800</v>
      </c>
    </row>
    <row r="3399">
      <c r="A3399" t="inlineStr">
        <is>
          <t>V100061</t>
        </is>
      </c>
      <c r="B3399" t="inlineStr">
        <is>
          <t>2025-0008</t>
        </is>
      </c>
      <c r="C3399" t="n">
        <v>493</v>
      </c>
      <c r="D3399" t="inlineStr"/>
      <c r="E3399" t="inlineStr">
        <is>
          <t>Rail Cargo Austria AG</t>
        </is>
      </c>
      <c r="F3399" t="inlineStr">
        <is>
          <t>WBA</t>
        </is>
      </c>
      <c r="G3399" t="inlineStr">
        <is>
          <t>EANOS_95</t>
        </is>
      </c>
      <c r="H3399" t="n">
        <v>0</v>
      </c>
      <c r="I3399" s="6" t="n">
        <v>0</v>
      </c>
      <c r="J3399" s="6" t="n">
        <v>0</v>
      </c>
      <c r="K3399" t="inlineStr">
        <is>
          <t>plan_deliver_newbuild</t>
        </is>
      </c>
      <c r="L3399" s="6" t="n">
        <v>46569</v>
      </c>
      <c r="M3399" s="6" t="n">
        <v>50951</v>
      </c>
      <c r="N3399" t="n">
        <v>5020</v>
      </c>
      <c r="O3399" s="6" t="n">
        <v>50951</v>
      </c>
      <c r="S3399" t="inlineStr">
        <is>
          <t>n.a.</t>
        </is>
      </c>
      <c r="T3399" s="6" t="n">
        <v>0</v>
      </c>
      <c r="U3399" s="6" t="n">
        <v>0</v>
      </c>
      <c r="V3399" t="n">
        <v>0</v>
      </c>
      <c r="W3399" t="n">
        <v>0</v>
      </c>
      <c r="X3399" s="6" t="n"/>
      <c r="Z3399" s="6" t="n">
        <v>50951</v>
      </c>
      <c r="AA3399" t="inlineStr">
        <is>
          <t>n.a.</t>
        </is>
      </c>
      <c r="AB3399" s="6" t="n">
        <v>50951</v>
      </c>
      <c r="AC3399" t="inlineStr"/>
      <c r="AD3399" s="6" t="n">
        <v>50800</v>
      </c>
    </row>
    <row r="3400">
      <c r="A3400" t="inlineStr">
        <is>
          <t>V100061</t>
        </is>
      </c>
      <c r="B3400" t="inlineStr">
        <is>
          <t>2025-0008</t>
        </is>
      </c>
      <c r="C3400" t="n">
        <v>494</v>
      </c>
      <c r="D3400" t="inlineStr"/>
      <c r="E3400" t="inlineStr">
        <is>
          <t>Rail Cargo Austria AG</t>
        </is>
      </c>
      <c r="F3400" t="inlineStr">
        <is>
          <t>WBA</t>
        </is>
      </c>
      <c r="G3400" t="inlineStr">
        <is>
          <t>EANOS_95</t>
        </is>
      </c>
      <c r="H3400" t="n">
        <v>0</v>
      </c>
      <c r="I3400" s="6" t="n">
        <v>0</v>
      </c>
      <c r="J3400" s="6" t="n">
        <v>0</v>
      </c>
      <c r="K3400" t="inlineStr">
        <is>
          <t>plan_deliver_newbuild</t>
        </is>
      </c>
      <c r="L3400" s="6" t="n">
        <v>46569</v>
      </c>
      <c r="M3400" s="6" t="n">
        <v>50951</v>
      </c>
      <c r="N3400" t="n">
        <v>5020</v>
      </c>
      <c r="O3400" s="6" t="n">
        <v>50951</v>
      </c>
      <c r="S3400" t="inlineStr">
        <is>
          <t>n.a.</t>
        </is>
      </c>
      <c r="T3400" s="6" t="n">
        <v>0</v>
      </c>
      <c r="U3400" s="6" t="n">
        <v>0</v>
      </c>
      <c r="V3400" t="n">
        <v>0</v>
      </c>
      <c r="W3400" t="n">
        <v>0</v>
      </c>
      <c r="X3400" s="6" t="n"/>
      <c r="Z3400" s="6" t="n">
        <v>50951</v>
      </c>
      <c r="AA3400" t="inlineStr">
        <is>
          <t>n.a.</t>
        </is>
      </c>
      <c r="AB3400" s="6" t="n">
        <v>50951</v>
      </c>
      <c r="AC3400" t="inlineStr"/>
      <c r="AD3400" s="6" t="n">
        <v>50800</v>
      </c>
    </row>
    <row r="3401">
      <c r="A3401" t="inlineStr">
        <is>
          <t>V100061</t>
        </is>
      </c>
      <c r="B3401" t="inlineStr">
        <is>
          <t>2025-0008</t>
        </is>
      </c>
      <c r="C3401" t="n">
        <v>495</v>
      </c>
      <c r="D3401" t="inlineStr"/>
      <c r="E3401" t="inlineStr">
        <is>
          <t>Rail Cargo Austria AG</t>
        </is>
      </c>
      <c r="F3401" t="inlineStr">
        <is>
          <t>WBA</t>
        </is>
      </c>
      <c r="G3401" t="inlineStr">
        <is>
          <t>EANOS_95</t>
        </is>
      </c>
      <c r="H3401" t="n">
        <v>0</v>
      </c>
      <c r="I3401" s="6" t="n">
        <v>0</v>
      </c>
      <c r="J3401" s="6" t="n">
        <v>0</v>
      </c>
      <c r="K3401" t="inlineStr">
        <is>
          <t>plan_deliver_newbuild</t>
        </is>
      </c>
      <c r="L3401" s="6" t="n">
        <v>46569</v>
      </c>
      <c r="M3401" s="6" t="n">
        <v>50951</v>
      </c>
      <c r="N3401" t="n">
        <v>5020</v>
      </c>
      <c r="O3401" s="6" t="n">
        <v>50951</v>
      </c>
      <c r="S3401" t="inlineStr">
        <is>
          <t>n.a.</t>
        </is>
      </c>
      <c r="T3401" s="6" t="n">
        <v>0</v>
      </c>
      <c r="U3401" s="6" t="n">
        <v>0</v>
      </c>
      <c r="V3401" t="n">
        <v>0</v>
      </c>
      <c r="W3401" t="n">
        <v>0</v>
      </c>
      <c r="X3401" s="6" t="n"/>
      <c r="Z3401" s="6" t="n">
        <v>50951</v>
      </c>
      <c r="AA3401" t="inlineStr">
        <is>
          <t>n.a.</t>
        </is>
      </c>
      <c r="AB3401" s="6" t="n">
        <v>50951</v>
      </c>
      <c r="AC3401" t="inlineStr"/>
      <c r="AD3401" s="6" t="n">
        <v>50800</v>
      </c>
    </row>
    <row r="3402">
      <c r="A3402" t="inlineStr">
        <is>
          <t>V100061</t>
        </is>
      </c>
      <c r="B3402" t="inlineStr">
        <is>
          <t>2025-0008</t>
        </is>
      </c>
      <c r="C3402" t="n">
        <v>496</v>
      </c>
      <c r="D3402" t="inlineStr"/>
      <c r="E3402" t="inlineStr">
        <is>
          <t>Rail Cargo Austria AG</t>
        </is>
      </c>
      <c r="F3402" t="inlineStr">
        <is>
          <t>WBA</t>
        </is>
      </c>
      <c r="G3402" t="inlineStr">
        <is>
          <t>EANOS_95</t>
        </is>
      </c>
      <c r="H3402" t="n">
        <v>0</v>
      </c>
      <c r="I3402" s="6" t="n">
        <v>0</v>
      </c>
      <c r="J3402" s="6" t="n">
        <v>0</v>
      </c>
      <c r="K3402" t="inlineStr">
        <is>
          <t>plan_deliver_newbuild</t>
        </is>
      </c>
      <c r="L3402" s="6" t="n">
        <v>46569</v>
      </c>
      <c r="M3402" s="6" t="n">
        <v>50951</v>
      </c>
      <c r="N3402" t="n">
        <v>5020</v>
      </c>
      <c r="O3402" s="6" t="n">
        <v>50951</v>
      </c>
      <c r="S3402" t="inlineStr">
        <is>
          <t>n.a.</t>
        </is>
      </c>
      <c r="T3402" s="6" t="n">
        <v>0</v>
      </c>
      <c r="U3402" s="6" t="n">
        <v>0</v>
      </c>
      <c r="V3402" t="n">
        <v>0</v>
      </c>
      <c r="W3402" t="n">
        <v>0</v>
      </c>
      <c r="X3402" s="6" t="n"/>
      <c r="Z3402" s="6" t="n">
        <v>50951</v>
      </c>
      <c r="AA3402" t="inlineStr">
        <is>
          <t>n.a.</t>
        </is>
      </c>
      <c r="AB3402" s="6" t="n">
        <v>50951</v>
      </c>
      <c r="AC3402" t="inlineStr"/>
      <c r="AD3402" s="6" t="n">
        <v>50800</v>
      </c>
    </row>
    <row r="3403">
      <c r="A3403" t="inlineStr">
        <is>
          <t>V100061</t>
        </is>
      </c>
      <c r="B3403" t="inlineStr">
        <is>
          <t>2025-0008</t>
        </is>
      </c>
      <c r="C3403" t="n">
        <v>497</v>
      </c>
      <c r="D3403" t="inlineStr"/>
      <c r="E3403" t="inlineStr">
        <is>
          <t>Rail Cargo Austria AG</t>
        </is>
      </c>
      <c r="F3403" t="inlineStr">
        <is>
          <t>WBA</t>
        </is>
      </c>
      <c r="G3403" t="inlineStr">
        <is>
          <t>EANOS_95</t>
        </is>
      </c>
      <c r="H3403" t="n">
        <v>0</v>
      </c>
      <c r="I3403" s="6" t="n">
        <v>0</v>
      </c>
      <c r="J3403" s="6" t="n">
        <v>0</v>
      </c>
      <c r="K3403" t="inlineStr">
        <is>
          <t>plan_deliver_newbuild</t>
        </is>
      </c>
      <c r="L3403" s="6" t="n">
        <v>46569</v>
      </c>
      <c r="M3403" s="6" t="n">
        <v>50951</v>
      </c>
      <c r="N3403" t="n">
        <v>5020</v>
      </c>
      <c r="O3403" s="6" t="n">
        <v>50951</v>
      </c>
      <c r="S3403" t="inlineStr">
        <is>
          <t>n.a.</t>
        </is>
      </c>
      <c r="T3403" s="6" t="n">
        <v>0</v>
      </c>
      <c r="U3403" s="6" t="n">
        <v>0</v>
      </c>
      <c r="V3403" t="n">
        <v>0</v>
      </c>
      <c r="W3403" t="n">
        <v>0</v>
      </c>
      <c r="X3403" s="6" t="n"/>
      <c r="Z3403" s="6" t="n">
        <v>50951</v>
      </c>
      <c r="AA3403" t="inlineStr">
        <is>
          <t>n.a.</t>
        </is>
      </c>
      <c r="AB3403" s="6" t="n">
        <v>50951</v>
      </c>
      <c r="AC3403" t="inlineStr"/>
      <c r="AD3403" s="6" t="n">
        <v>50800</v>
      </c>
    </row>
    <row r="3404">
      <c r="A3404" t="inlineStr">
        <is>
          <t>V100061</t>
        </is>
      </c>
      <c r="B3404" t="inlineStr">
        <is>
          <t>2025-0008</t>
        </is>
      </c>
      <c r="C3404" t="n">
        <v>498</v>
      </c>
      <c r="D3404" t="inlineStr"/>
      <c r="E3404" t="inlineStr">
        <is>
          <t>Rail Cargo Austria AG</t>
        </is>
      </c>
      <c r="F3404" t="inlineStr">
        <is>
          <t>WBA</t>
        </is>
      </c>
      <c r="G3404" t="inlineStr">
        <is>
          <t>EANOS_95</t>
        </is>
      </c>
      <c r="H3404" t="n">
        <v>0</v>
      </c>
      <c r="I3404" s="6" t="n">
        <v>0</v>
      </c>
      <c r="J3404" s="6" t="n">
        <v>0</v>
      </c>
      <c r="K3404" t="inlineStr">
        <is>
          <t>plan_deliver_newbuild</t>
        </is>
      </c>
      <c r="L3404" s="6" t="n">
        <v>46569</v>
      </c>
      <c r="M3404" s="6" t="n">
        <v>50951</v>
      </c>
      <c r="N3404" t="n">
        <v>5020</v>
      </c>
      <c r="O3404" s="6" t="n">
        <v>50951</v>
      </c>
      <c r="S3404" t="inlineStr">
        <is>
          <t>n.a.</t>
        </is>
      </c>
      <c r="T3404" s="6" t="n">
        <v>0</v>
      </c>
      <c r="U3404" s="6" t="n">
        <v>0</v>
      </c>
      <c r="V3404" t="n">
        <v>0</v>
      </c>
      <c r="W3404" t="n">
        <v>0</v>
      </c>
      <c r="X3404" s="6" t="n"/>
      <c r="Z3404" s="6" t="n">
        <v>50951</v>
      </c>
      <c r="AA3404" t="inlineStr">
        <is>
          <t>n.a.</t>
        </is>
      </c>
      <c r="AB3404" s="6" t="n">
        <v>50951</v>
      </c>
      <c r="AC3404" t="inlineStr"/>
      <c r="AD3404" s="6" t="n">
        <v>50800</v>
      </c>
    </row>
    <row r="3405">
      <c r="A3405" t="inlineStr">
        <is>
          <t>V100061</t>
        </is>
      </c>
      <c r="B3405" t="inlineStr">
        <is>
          <t>2025-0008</t>
        </is>
      </c>
      <c r="C3405" t="n">
        <v>499</v>
      </c>
      <c r="D3405" t="inlineStr"/>
      <c r="E3405" t="inlineStr">
        <is>
          <t>Rail Cargo Austria AG</t>
        </is>
      </c>
      <c r="F3405" t="inlineStr">
        <is>
          <t>WBA</t>
        </is>
      </c>
      <c r="G3405" t="inlineStr">
        <is>
          <t>EANOS_95</t>
        </is>
      </c>
      <c r="H3405" t="n">
        <v>0</v>
      </c>
      <c r="I3405" s="6" t="n">
        <v>0</v>
      </c>
      <c r="J3405" s="6" t="n">
        <v>0</v>
      </c>
      <c r="K3405" t="inlineStr">
        <is>
          <t>plan_deliver_newbuild</t>
        </is>
      </c>
      <c r="L3405" s="6" t="n">
        <v>46569</v>
      </c>
      <c r="M3405" s="6" t="n">
        <v>50951</v>
      </c>
      <c r="N3405" t="n">
        <v>5020</v>
      </c>
      <c r="O3405" s="6" t="n">
        <v>50951</v>
      </c>
      <c r="S3405" t="inlineStr">
        <is>
          <t>n.a.</t>
        </is>
      </c>
      <c r="T3405" s="6" t="n">
        <v>0</v>
      </c>
      <c r="U3405" s="6" t="n">
        <v>0</v>
      </c>
      <c r="V3405" t="n">
        <v>0</v>
      </c>
      <c r="W3405" t="n">
        <v>0</v>
      </c>
      <c r="X3405" s="6" t="n"/>
      <c r="Z3405" s="6" t="n">
        <v>50951</v>
      </c>
      <c r="AA3405" t="inlineStr">
        <is>
          <t>n.a.</t>
        </is>
      </c>
      <c r="AB3405" s="6" t="n">
        <v>50951</v>
      </c>
      <c r="AC3405" t="inlineStr"/>
      <c r="AD3405" s="6" t="n">
        <v>50800</v>
      </c>
    </row>
    <row r="3406">
      <c r="A3406" t="inlineStr">
        <is>
          <t>V100061</t>
        </is>
      </c>
      <c r="B3406" t="inlineStr">
        <is>
          <t>2025-0008</t>
        </is>
      </c>
      <c r="C3406" t="n">
        <v>500</v>
      </c>
      <c r="D3406" t="inlineStr"/>
      <c r="E3406" t="inlineStr">
        <is>
          <t>Rail Cargo Austria AG</t>
        </is>
      </c>
      <c r="F3406" t="inlineStr">
        <is>
          <t>WBA</t>
        </is>
      </c>
      <c r="G3406" t="inlineStr">
        <is>
          <t>EANOS_95</t>
        </is>
      </c>
      <c r="H3406" t="n">
        <v>0</v>
      </c>
      <c r="I3406" s="6" t="n">
        <v>0</v>
      </c>
      <c r="J3406" s="6" t="n">
        <v>0</v>
      </c>
      <c r="K3406" t="inlineStr">
        <is>
          <t>plan_deliver_newbuild</t>
        </is>
      </c>
      <c r="L3406" s="6" t="n">
        <v>46569</v>
      </c>
      <c r="M3406" s="6" t="n">
        <v>50951</v>
      </c>
      <c r="N3406" t="n">
        <v>5020</v>
      </c>
      <c r="O3406" s="6" t="n">
        <v>50951</v>
      </c>
      <c r="S3406" t="inlineStr">
        <is>
          <t>n.a.</t>
        </is>
      </c>
      <c r="T3406" s="6" t="n">
        <v>0</v>
      </c>
      <c r="U3406" s="6" t="n">
        <v>0</v>
      </c>
      <c r="V3406" t="n">
        <v>0</v>
      </c>
      <c r="W3406" t="n">
        <v>0</v>
      </c>
      <c r="X3406" s="6" t="n"/>
      <c r="Z3406" s="6" t="n">
        <v>50951</v>
      </c>
      <c r="AA3406" t="inlineStr">
        <is>
          <t>n.a.</t>
        </is>
      </c>
      <c r="AB3406" s="6" t="n">
        <v>50951</v>
      </c>
      <c r="AC3406" t="inlineStr"/>
      <c r="AD3406" s="6" t="n">
        <v>50800</v>
      </c>
    </row>
    <row r="3407">
      <c r="A3407" t="inlineStr">
        <is>
          <t>V710001</t>
        </is>
      </c>
      <c r="B3407" t="inlineStr">
        <is>
          <t>2025-0026</t>
        </is>
      </c>
      <c r="C3407" t="n">
        <v>1</v>
      </c>
      <c r="D3407" t="inlineStr">
        <is>
          <t>37 80 4956 561-7</t>
        </is>
      </c>
      <c r="E3407" t="inlineStr">
        <is>
          <t>Rail Cargo Austria AG</t>
        </is>
      </c>
      <c r="F3407" t="inlineStr">
        <is>
          <t>WBA</t>
        </is>
      </c>
      <c r="G3407" t="inlineStr">
        <is>
          <t>DPW</t>
        </is>
      </c>
      <c r="H3407" t="inlineStr">
        <is>
          <t>PAYG</t>
        </is>
      </c>
      <c r="I3407" s="6" t="n">
        <v>45931</v>
      </c>
      <c r="J3407" s="6" t="n">
        <v>46112</v>
      </c>
      <c r="K3407" t="inlineStr">
        <is>
          <t>run_initial_fixed_duration</t>
        </is>
      </c>
      <c r="L3407" s="6" t="n">
        <v>45931</v>
      </c>
      <c r="M3407" s="6" t="n">
        <v>46112</v>
      </c>
      <c r="N3407" t="n">
        <v>181</v>
      </c>
      <c r="O3407" s="6" t="n">
        <v>46112</v>
      </c>
      <c r="S3407" t="inlineStr">
        <is>
          <t>with as-of date</t>
        </is>
      </c>
      <c r="T3407" s="6" t="n">
        <v>45960</v>
      </c>
      <c r="U3407" s="6" t="n"/>
      <c r="V3407" t="n">
        <v>1</v>
      </c>
      <c r="W3407" t="n">
        <v>0</v>
      </c>
      <c r="X3407" s="6" t="n"/>
      <c r="Z3407" s="6" t="n">
        <v>46053</v>
      </c>
      <c r="AA3407" t="inlineStr">
        <is>
          <t>as-of, case 2-4</t>
        </is>
      </c>
      <c r="AB3407" s="6" t="n">
        <v>46081</v>
      </c>
      <c r="AC3407" t="inlineStr">
        <is>
          <t>PAYG</t>
        </is>
      </c>
      <c r="AD3407" s="6" t="n">
        <v>45928</v>
      </c>
    </row>
    <row r="3408">
      <c r="A3408" t="inlineStr">
        <is>
          <t>V710001</t>
        </is>
      </c>
      <c r="B3408" t="inlineStr">
        <is>
          <t>2025-0026</t>
        </is>
      </c>
      <c r="C3408" t="n">
        <v>2</v>
      </c>
      <c r="D3408" t="inlineStr">
        <is>
          <t>37 80 4956 562-5</t>
        </is>
      </c>
      <c r="E3408" t="inlineStr">
        <is>
          <t>Rail Cargo Austria AG</t>
        </is>
      </c>
      <c r="F3408" t="inlineStr">
        <is>
          <t>WBA</t>
        </is>
      </c>
      <c r="G3408" t="inlineStr">
        <is>
          <t>DPW</t>
        </is>
      </c>
      <c r="H3408" t="inlineStr">
        <is>
          <t>PAYG</t>
        </is>
      </c>
      <c r="I3408" s="6" t="n">
        <v>45931</v>
      </c>
      <c r="J3408" s="6" t="n">
        <v>46112</v>
      </c>
      <c r="K3408" t="inlineStr">
        <is>
          <t>run_initial_fixed_duration</t>
        </is>
      </c>
      <c r="L3408" s="6" t="n">
        <v>45931</v>
      </c>
      <c r="M3408" s="6" t="n">
        <v>46112</v>
      </c>
      <c r="N3408" t="n">
        <v>181</v>
      </c>
      <c r="O3408" s="6" t="n">
        <v>46112</v>
      </c>
      <c r="S3408" t="inlineStr">
        <is>
          <t>with as-of date</t>
        </is>
      </c>
      <c r="T3408" s="6" t="n">
        <v>45960</v>
      </c>
      <c r="U3408" s="6" t="n"/>
      <c r="V3408" t="n">
        <v>1</v>
      </c>
      <c r="W3408" t="n">
        <v>0</v>
      </c>
      <c r="X3408" s="6" t="n"/>
      <c r="Z3408" s="6" t="n">
        <v>46053</v>
      </c>
      <c r="AA3408" t="inlineStr">
        <is>
          <t>as-of, case 2-4</t>
        </is>
      </c>
      <c r="AB3408" s="6" t="n">
        <v>46081</v>
      </c>
      <c r="AC3408" t="inlineStr">
        <is>
          <t>PAYG</t>
        </is>
      </c>
      <c r="AD3408" s="6" t="n">
        <v>45928</v>
      </c>
    </row>
    <row r="3409">
      <c r="A3409" t="inlineStr">
        <is>
          <t>V710001</t>
        </is>
      </c>
      <c r="B3409" t="inlineStr">
        <is>
          <t>2025-0026</t>
        </is>
      </c>
      <c r="C3409" t="n">
        <v>3</v>
      </c>
      <c r="D3409" t="inlineStr">
        <is>
          <t>37 80 4956 564-1</t>
        </is>
      </c>
      <c r="E3409" t="inlineStr">
        <is>
          <t>Rail Cargo Austria AG</t>
        </is>
      </c>
      <c r="F3409" t="inlineStr">
        <is>
          <t>WBA</t>
        </is>
      </c>
      <c r="G3409" t="inlineStr">
        <is>
          <t>DPW</t>
        </is>
      </c>
      <c r="H3409" t="inlineStr">
        <is>
          <t>PAYG</t>
        </is>
      </c>
      <c r="I3409" s="6" t="n">
        <v>45931</v>
      </c>
      <c r="J3409" s="6" t="n">
        <v>46112</v>
      </c>
      <c r="K3409" t="inlineStr">
        <is>
          <t>run_initial_fixed_duration</t>
        </is>
      </c>
      <c r="L3409" s="6" t="n">
        <v>45931</v>
      </c>
      <c r="M3409" s="6" t="n">
        <v>46112</v>
      </c>
      <c r="N3409" t="n">
        <v>181</v>
      </c>
      <c r="O3409" s="6" t="n">
        <v>46112</v>
      </c>
      <c r="S3409" t="inlineStr">
        <is>
          <t>with as-of date</t>
        </is>
      </c>
      <c r="T3409" s="6" t="n">
        <v>45960</v>
      </c>
      <c r="U3409" s="6" t="n"/>
      <c r="V3409" t="n">
        <v>1</v>
      </c>
      <c r="W3409" t="n">
        <v>0</v>
      </c>
      <c r="X3409" s="6" t="n"/>
      <c r="Z3409" s="6" t="n">
        <v>46053</v>
      </c>
      <c r="AA3409" t="inlineStr">
        <is>
          <t>as-of, case 2-4</t>
        </is>
      </c>
      <c r="AB3409" s="6" t="n">
        <v>46081</v>
      </c>
      <c r="AC3409" t="inlineStr">
        <is>
          <t>PAYG</t>
        </is>
      </c>
      <c r="AD3409" s="6" t="n">
        <v>45928</v>
      </c>
    </row>
    <row r="3410">
      <c r="A3410" t="inlineStr">
        <is>
          <t>V710001</t>
        </is>
      </c>
      <c r="B3410" t="inlineStr">
        <is>
          <t>2025-0026</t>
        </is>
      </c>
      <c r="C3410" t="n">
        <v>4</v>
      </c>
      <c r="D3410" t="inlineStr">
        <is>
          <t>37 80 4956 566-6</t>
        </is>
      </c>
      <c r="E3410" t="inlineStr">
        <is>
          <t>Rail Cargo Austria AG</t>
        </is>
      </c>
      <c r="F3410" t="inlineStr">
        <is>
          <t>WBA</t>
        </is>
      </c>
      <c r="G3410" t="inlineStr">
        <is>
          <t>DPW</t>
        </is>
      </c>
      <c r="H3410" t="inlineStr">
        <is>
          <t>PAYG</t>
        </is>
      </c>
      <c r="I3410" s="6" t="n">
        <v>45931</v>
      </c>
      <c r="J3410" s="6" t="n">
        <v>46112</v>
      </c>
      <c r="K3410" t="inlineStr">
        <is>
          <t>run_initial_fixed_duration</t>
        </is>
      </c>
      <c r="L3410" s="6" t="n">
        <v>45931</v>
      </c>
      <c r="M3410" s="6" t="n">
        <v>46112</v>
      </c>
      <c r="N3410" t="n">
        <v>181</v>
      </c>
      <c r="O3410" s="6" t="n">
        <v>46112</v>
      </c>
      <c r="S3410" t="inlineStr">
        <is>
          <t>with as-of date</t>
        </is>
      </c>
      <c r="T3410" s="6" t="n">
        <v>45960</v>
      </c>
      <c r="U3410" s="6" t="n"/>
      <c r="V3410" t="n">
        <v>1</v>
      </c>
      <c r="W3410" t="n">
        <v>0</v>
      </c>
      <c r="X3410" s="6" t="n"/>
      <c r="Z3410" s="6" t="n">
        <v>46053</v>
      </c>
      <c r="AA3410" t="inlineStr">
        <is>
          <t>as-of, case 2-4</t>
        </is>
      </c>
      <c r="AB3410" s="6" t="n">
        <v>46081</v>
      </c>
      <c r="AC3410" t="inlineStr">
        <is>
          <t>PAYG</t>
        </is>
      </c>
      <c r="AD3410" s="6" t="n">
        <v>45928</v>
      </c>
    </row>
    <row r="3411">
      <c r="A3411" t="inlineStr">
        <is>
          <t>V710001</t>
        </is>
      </c>
      <c r="B3411" t="inlineStr">
        <is>
          <t>2025-0026</t>
        </is>
      </c>
      <c r="C3411" t="n">
        <v>5</v>
      </c>
      <c r="D3411" t="inlineStr">
        <is>
          <t>37 80 4956 576-5</t>
        </is>
      </c>
      <c r="E3411" t="inlineStr">
        <is>
          <t>Rail Cargo Austria AG</t>
        </is>
      </c>
      <c r="F3411" t="inlineStr">
        <is>
          <t>WBA</t>
        </is>
      </c>
      <c r="G3411" t="inlineStr">
        <is>
          <t>DPW</t>
        </is>
      </c>
      <c r="H3411" t="inlineStr">
        <is>
          <t>PAYG</t>
        </is>
      </c>
      <c r="I3411" s="6" t="n">
        <v>45931</v>
      </c>
      <c r="J3411" s="6" t="n">
        <v>46112</v>
      </c>
      <c r="K3411" t="inlineStr">
        <is>
          <t>run_initial_fixed_duration</t>
        </is>
      </c>
      <c r="L3411" s="6" t="n">
        <v>45931</v>
      </c>
      <c r="M3411" s="6" t="n">
        <v>46112</v>
      </c>
      <c r="N3411" t="n">
        <v>181</v>
      </c>
      <c r="O3411" s="6" t="n">
        <v>46112</v>
      </c>
      <c r="S3411" t="inlineStr">
        <is>
          <t>with as-of date</t>
        </is>
      </c>
      <c r="T3411" s="6" t="n">
        <v>45960</v>
      </c>
      <c r="U3411" s="6" t="n"/>
      <c r="V3411" t="n">
        <v>1</v>
      </c>
      <c r="W3411" t="n">
        <v>0</v>
      </c>
      <c r="X3411" s="6" t="n"/>
      <c r="Z3411" s="6" t="n">
        <v>46053</v>
      </c>
      <c r="AA3411" t="inlineStr">
        <is>
          <t>as-of, case 2-4</t>
        </is>
      </c>
      <c r="AB3411" s="6" t="n">
        <v>46081</v>
      </c>
      <c r="AC3411" t="inlineStr">
        <is>
          <t>PAYG</t>
        </is>
      </c>
      <c r="AD3411" s="6" t="n">
        <v>45928</v>
      </c>
    </row>
    <row r="3412">
      <c r="A3412" t="inlineStr">
        <is>
          <t>V710001</t>
        </is>
      </c>
      <c r="B3412" t="inlineStr">
        <is>
          <t>2025-0026</t>
        </is>
      </c>
      <c r="C3412" t="n">
        <v>6</v>
      </c>
      <c r="D3412" t="inlineStr">
        <is>
          <t>37 80 4956 578-1</t>
        </is>
      </c>
      <c r="E3412" t="inlineStr">
        <is>
          <t>Rail Cargo Austria AG</t>
        </is>
      </c>
      <c r="F3412" t="inlineStr">
        <is>
          <t>WBA</t>
        </is>
      </c>
      <c r="G3412" t="inlineStr">
        <is>
          <t>DPW</t>
        </is>
      </c>
      <c r="H3412" t="inlineStr">
        <is>
          <t>PAYG</t>
        </is>
      </c>
      <c r="I3412" s="6" t="n">
        <v>45931</v>
      </c>
      <c r="J3412" s="6" t="n">
        <v>46112</v>
      </c>
      <c r="K3412" t="inlineStr">
        <is>
          <t>run_initial_fixed_duration</t>
        </is>
      </c>
      <c r="L3412" s="6" t="n">
        <v>45931</v>
      </c>
      <c r="M3412" s="6" t="n">
        <v>46112</v>
      </c>
      <c r="N3412" t="n">
        <v>181</v>
      </c>
      <c r="O3412" s="6" t="n">
        <v>46112</v>
      </c>
      <c r="S3412" t="inlineStr">
        <is>
          <t>with as-of date</t>
        </is>
      </c>
      <c r="T3412" s="6" t="n">
        <v>45960</v>
      </c>
      <c r="U3412" s="6" t="n"/>
      <c r="V3412" t="n">
        <v>1</v>
      </c>
      <c r="W3412" t="n">
        <v>0</v>
      </c>
      <c r="X3412" s="6" t="n"/>
      <c r="Z3412" s="6" t="n">
        <v>46053</v>
      </c>
      <c r="AA3412" t="inlineStr">
        <is>
          <t>as-of, case 2-4</t>
        </is>
      </c>
      <c r="AB3412" s="6" t="n">
        <v>46081</v>
      </c>
      <c r="AC3412" t="inlineStr">
        <is>
          <t>PAYG</t>
        </is>
      </c>
      <c r="AD3412" s="6" t="n">
        <v>45928</v>
      </c>
    </row>
    <row r="3413">
      <c r="A3413" t="inlineStr">
        <is>
          <t>V710001</t>
        </is>
      </c>
      <c r="B3413" t="inlineStr">
        <is>
          <t>2025-0026</t>
        </is>
      </c>
      <c r="C3413" t="n">
        <v>7</v>
      </c>
      <c r="D3413" t="inlineStr">
        <is>
          <t>37 80 4956 579-9</t>
        </is>
      </c>
      <c r="E3413" t="inlineStr">
        <is>
          <t>Rail Cargo Austria AG</t>
        </is>
      </c>
      <c r="F3413" t="inlineStr">
        <is>
          <t>WBA</t>
        </is>
      </c>
      <c r="G3413" t="inlineStr">
        <is>
          <t>DPW</t>
        </is>
      </c>
      <c r="H3413" t="inlineStr">
        <is>
          <t>PAYG</t>
        </is>
      </c>
      <c r="I3413" s="6" t="n">
        <v>45931</v>
      </c>
      <c r="J3413" s="6" t="n">
        <v>46112</v>
      </c>
      <c r="K3413" t="inlineStr">
        <is>
          <t>run_initial_fixed_duration</t>
        </is>
      </c>
      <c r="L3413" s="6" t="n">
        <v>45931</v>
      </c>
      <c r="M3413" s="6" t="n">
        <v>46112</v>
      </c>
      <c r="N3413" t="n">
        <v>181</v>
      </c>
      <c r="O3413" s="6" t="n">
        <v>46112</v>
      </c>
      <c r="S3413" t="inlineStr">
        <is>
          <t>with as-of date</t>
        </is>
      </c>
      <c r="T3413" s="6" t="n">
        <v>45960</v>
      </c>
      <c r="U3413" s="6" t="n"/>
      <c r="V3413" t="n">
        <v>1</v>
      </c>
      <c r="W3413" t="n">
        <v>0</v>
      </c>
      <c r="X3413" s="6" t="n"/>
      <c r="Z3413" s="6" t="n">
        <v>46053</v>
      </c>
      <c r="AA3413" t="inlineStr">
        <is>
          <t>as-of, case 2-4</t>
        </is>
      </c>
      <c r="AB3413" s="6" t="n">
        <v>46081</v>
      </c>
      <c r="AC3413" t="inlineStr">
        <is>
          <t>PAYG</t>
        </is>
      </c>
      <c r="AD3413" s="6" t="n">
        <v>45928</v>
      </c>
    </row>
    <row r="3414">
      <c r="A3414" t="inlineStr">
        <is>
          <t>V710001</t>
        </is>
      </c>
      <c r="B3414" t="inlineStr">
        <is>
          <t>2025-0026</t>
        </is>
      </c>
      <c r="C3414" t="n">
        <v>8</v>
      </c>
      <c r="D3414" t="inlineStr">
        <is>
          <t>37 80 4955 113-8</t>
        </is>
      </c>
      <c r="E3414" t="inlineStr">
        <is>
          <t>Rail Cargo Austria AG</t>
        </is>
      </c>
      <c r="F3414" t="inlineStr">
        <is>
          <t>WBA</t>
        </is>
      </c>
      <c r="G3414" t="inlineStr">
        <is>
          <t>DPW</t>
        </is>
      </c>
      <c r="H3414" t="inlineStr">
        <is>
          <t>PAYG</t>
        </is>
      </c>
      <c r="I3414" s="6" t="n">
        <v>45931</v>
      </c>
      <c r="J3414" s="6" t="n">
        <v>46112</v>
      </c>
      <c r="K3414" t="inlineStr">
        <is>
          <t>run_initial_fixed_duration</t>
        </is>
      </c>
      <c r="L3414" s="6" t="n">
        <v>45931</v>
      </c>
      <c r="M3414" s="6" t="n">
        <v>46112</v>
      </c>
      <c r="N3414" t="n">
        <v>181</v>
      </c>
      <c r="O3414" s="6" t="n">
        <v>46112</v>
      </c>
      <c r="S3414" t="inlineStr">
        <is>
          <t>with as-of date</t>
        </is>
      </c>
      <c r="T3414" s="6" t="n">
        <v>45960</v>
      </c>
      <c r="U3414" s="6" t="n"/>
      <c r="V3414" t="n">
        <v>1</v>
      </c>
      <c r="W3414" t="n">
        <v>0</v>
      </c>
      <c r="X3414" s="6" t="n"/>
      <c r="Z3414" s="6" t="n">
        <v>46053</v>
      </c>
      <c r="AA3414" t="inlineStr">
        <is>
          <t>as-of, case 2-4</t>
        </is>
      </c>
      <c r="AB3414" s="6" t="n">
        <v>46081</v>
      </c>
      <c r="AC3414" t="inlineStr">
        <is>
          <t>PAYG</t>
        </is>
      </c>
      <c r="AD3414" s="6" t="n">
        <v>45928</v>
      </c>
    </row>
    <row r="3415">
      <c r="A3415" t="inlineStr">
        <is>
          <t>V710001</t>
        </is>
      </c>
      <c r="B3415" t="inlineStr">
        <is>
          <t>2025-0026</t>
        </is>
      </c>
      <c r="C3415" t="n">
        <v>9</v>
      </c>
      <c r="D3415" t="inlineStr">
        <is>
          <t>37 80 4955 114-6</t>
        </is>
      </c>
      <c r="E3415" t="inlineStr">
        <is>
          <t>Rail Cargo Austria AG</t>
        </is>
      </c>
      <c r="F3415" t="inlineStr">
        <is>
          <t>WBA</t>
        </is>
      </c>
      <c r="G3415" t="inlineStr">
        <is>
          <t>DPW</t>
        </is>
      </c>
      <c r="H3415" t="inlineStr">
        <is>
          <t>PAYG</t>
        </is>
      </c>
      <c r="I3415" s="6" t="n">
        <v>45931</v>
      </c>
      <c r="J3415" s="6" t="n">
        <v>46112</v>
      </c>
      <c r="K3415" t="inlineStr">
        <is>
          <t>run_initial_fixed_duration</t>
        </is>
      </c>
      <c r="L3415" s="6" t="n">
        <v>45931</v>
      </c>
      <c r="M3415" s="6" t="n">
        <v>46112</v>
      </c>
      <c r="N3415" t="n">
        <v>181</v>
      </c>
      <c r="O3415" s="6" t="n">
        <v>46112</v>
      </c>
      <c r="S3415" t="inlineStr">
        <is>
          <t>with as-of date</t>
        </is>
      </c>
      <c r="T3415" s="6" t="n">
        <v>45960</v>
      </c>
      <c r="U3415" s="6" t="n"/>
      <c r="V3415" t="n">
        <v>1</v>
      </c>
      <c r="W3415" t="n">
        <v>0</v>
      </c>
      <c r="X3415" s="6" t="n"/>
      <c r="Z3415" s="6" t="n">
        <v>46053</v>
      </c>
      <c r="AA3415" t="inlineStr">
        <is>
          <t>as-of, case 2-4</t>
        </is>
      </c>
      <c r="AB3415" s="6" t="n">
        <v>46081</v>
      </c>
      <c r="AC3415" t="inlineStr">
        <is>
          <t>PAYG</t>
        </is>
      </c>
      <c r="AD3415" s="6" t="n">
        <v>45928</v>
      </c>
    </row>
    <row r="3416">
      <c r="A3416" t="inlineStr">
        <is>
          <t>V710001</t>
        </is>
      </c>
      <c r="B3416" t="inlineStr">
        <is>
          <t>2025-0026</t>
        </is>
      </c>
      <c r="C3416" t="n">
        <v>10</v>
      </c>
      <c r="D3416" t="inlineStr">
        <is>
          <t>37 80 4955 115-3</t>
        </is>
      </c>
      <c r="E3416" t="inlineStr">
        <is>
          <t>Rail Cargo Austria AG</t>
        </is>
      </c>
      <c r="F3416" t="inlineStr">
        <is>
          <t>WBA</t>
        </is>
      </c>
      <c r="G3416" t="inlineStr">
        <is>
          <t>DPW</t>
        </is>
      </c>
      <c r="H3416" t="inlineStr">
        <is>
          <t>PAYG</t>
        </is>
      </c>
      <c r="I3416" s="6" t="n">
        <v>45931</v>
      </c>
      <c r="J3416" s="6" t="n">
        <v>46112</v>
      </c>
      <c r="K3416" t="inlineStr">
        <is>
          <t>run_initial_fixed_duration</t>
        </is>
      </c>
      <c r="L3416" s="6" t="n">
        <v>45931</v>
      </c>
      <c r="M3416" s="6" t="n">
        <v>46112</v>
      </c>
      <c r="N3416" t="n">
        <v>181</v>
      </c>
      <c r="O3416" s="6" t="n">
        <v>46112</v>
      </c>
      <c r="S3416" t="inlineStr">
        <is>
          <t>with as-of date</t>
        </is>
      </c>
      <c r="T3416" s="6" t="n">
        <v>45960</v>
      </c>
      <c r="U3416" s="6" t="n"/>
      <c r="V3416" t="n">
        <v>1</v>
      </c>
      <c r="W3416" t="n">
        <v>0</v>
      </c>
      <c r="X3416" s="6" t="n"/>
      <c r="Z3416" s="6" t="n">
        <v>46053</v>
      </c>
      <c r="AA3416" t="inlineStr">
        <is>
          <t>as-of, case 2-4</t>
        </is>
      </c>
      <c r="AB3416" s="6" t="n">
        <v>46081</v>
      </c>
      <c r="AC3416" t="inlineStr">
        <is>
          <t>PAYG</t>
        </is>
      </c>
      <c r="AD3416" s="6" t="n">
        <v>45928</v>
      </c>
    </row>
    <row r="3417">
      <c r="A3417" t="inlineStr">
        <is>
          <t>V710001</t>
        </is>
      </c>
      <c r="B3417" t="inlineStr">
        <is>
          <t>2025-0026</t>
        </is>
      </c>
      <c r="C3417" t="n">
        <v>11</v>
      </c>
      <c r="D3417" t="inlineStr">
        <is>
          <t>37 80 4955 117-9</t>
        </is>
      </c>
      <c r="E3417" t="inlineStr">
        <is>
          <t>Rail Cargo Austria AG</t>
        </is>
      </c>
      <c r="F3417" t="inlineStr">
        <is>
          <t>WBA</t>
        </is>
      </c>
      <c r="G3417" t="inlineStr">
        <is>
          <t>DPW</t>
        </is>
      </c>
      <c r="H3417" t="inlineStr">
        <is>
          <t>PAYG</t>
        </is>
      </c>
      <c r="I3417" s="6" t="n">
        <v>45931</v>
      </c>
      <c r="J3417" s="6" t="n">
        <v>46112</v>
      </c>
      <c r="K3417" t="inlineStr">
        <is>
          <t>run_initial_fixed_duration</t>
        </is>
      </c>
      <c r="L3417" s="6" t="n">
        <v>45931</v>
      </c>
      <c r="M3417" s="6" t="n">
        <v>46112</v>
      </c>
      <c r="N3417" t="n">
        <v>181</v>
      </c>
      <c r="O3417" s="6" t="n">
        <v>46112</v>
      </c>
      <c r="S3417" t="inlineStr">
        <is>
          <t>with as-of date</t>
        </is>
      </c>
      <c r="T3417" s="6" t="n">
        <v>45960</v>
      </c>
      <c r="U3417" s="6" t="n"/>
      <c r="V3417" t="n">
        <v>1</v>
      </c>
      <c r="W3417" t="n">
        <v>0</v>
      </c>
      <c r="X3417" s="6" t="n"/>
      <c r="Z3417" s="6" t="n">
        <v>46053</v>
      </c>
      <c r="AA3417" t="inlineStr">
        <is>
          <t>as-of, case 2-4</t>
        </is>
      </c>
      <c r="AB3417" s="6" t="n">
        <v>46081</v>
      </c>
      <c r="AC3417" t="inlineStr">
        <is>
          <t>PAYG</t>
        </is>
      </c>
      <c r="AD3417" s="6" t="n">
        <v>45928</v>
      </c>
    </row>
    <row r="3418">
      <c r="A3418" t="inlineStr">
        <is>
          <t>V710001</t>
        </is>
      </c>
      <c r="B3418" t="inlineStr">
        <is>
          <t>2025-0026</t>
        </is>
      </c>
      <c r="C3418" t="n">
        <v>12</v>
      </c>
      <c r="D3418" t="inlineStr">
        <is>
          <t>37 80 4955 118-7</t>
        </is>
      </c>
      <c r="E3418" t="inlineStr">
        <is>
          <t>Rail Cargo Austria AG</t>
        </is>
      </c>
      <c r="F3418" t="inlineStr">
        <is>
          <t>WBA</t>
        </is>
      </c>
      <c r="G3418" t="inlineStr">
        <is>
          <t>DPW</t>
        </is>
      </c>
      <c r="H3418" t="inlineStr">
        <is>
          <t>PAYG</t>
        </is>
      </c>
      <c r="I3418" s="6" t="n">
        <v>45931</v>
      </c>
      <c r="J3418" s="6" t="n">
        <v>46112</v>
      </c>
      <c r="K3418" t="inlineStr">
        <is>
          <t>run_initial_fixed_duration</t>
        </is>
      </c>
      <c r="L3418" s="6" t="n">
        <v>45931</v>
      </c>
      <c r="M3418" s="6" t="n">
        <v>46112</v>
      </c>
      <c r="N3418" t="n">
        <v>181</v>
      </c>
      <c r="O3418" s="6" t="n">
        <v>46112</v>
      </c>
      <c r="S3418" t="inlineStr">
        <is>
          <t>with as-of date</t>
        </is>
      </c>
      <c r="T3418" s="6" t="n">
        <v>45960</v>
      </c>
      <c r="U3418" s="6" t="n"/>
      <c r="V3418" t="n">
        <v>1</v>
      </c>
      <c r="W3418" t="n">
        <v>0</v>
      </c>
      <c r="X3418" s="6" t="n"/>
      <c r="Z3418" s="6" t="n">
        <v>46053</v>
      </c>
      <c r="AA3418" t="inlineStr">
        <is>
          <t>as-of, case 2-4</t>
        </is>
      </c>
      <c r="AB3418" s="6" t="n">
        <v>46081</v>
      </c>
      <c r="AC3418" t="inlineStr">
        <is>
          <t>PAYG</t>
        </is>
      </c>
      <c r="AD3418" s="6" t="n">
        <v>45928</v>
      </c>
    </row>
    <row r="3419">
      <c r="A3419" t="inlineStr">
        <is>
          <t>V710001</t>
        </is>
      </c>
      <c r="B3419" t="inlineStr">
        <is>
          <t>2025-0026</t>
        </is>
      </c>
      <c r="C3419" t="n">
        <v>13</v>
      </c>
      <c r="D3419" t="inlineStr">
        <is>
          <t>37 80 4955 119-5</t>
        </is>
      </c>
      <c r="E3419" t="inlineStr">
        <is>
          <t>Rail Cargo Austria AG</t>
        </is>
      </c>
      <c r="F3419" t="inlineStr">
        <is>
          <t>WBA</t>
        </is>
      </c>
      <c r="G3419" t="inlineStr">
        <is>
          <t>DPW</t>
        </is>
      </c>
      <c r="H3419" t="inlineStr">
        <is>
          <t>PAYG</t>
        </is>
      </c>
      <c r="I3419" s="6" t="n">
        <v>45931</v>
      </c>
      <c r="J3419" s="6" t="n">
        <v>46112</v>
      </c>
      <c r="K3419" t="inlineStr">
        <is>
          <t>run_initial_fixed_duration</t>
        </is>
      </c>
      <c r="L3419" s="6" t="n">
        <v>45931</v>
      </c>
      <c r="M3419" s="6" t="n">
        <v>46112</v>
      </c>
      <c r="N3419" t="n">
        <v>181</v>
      </c>
      <c r="O3419" s="6" t="n">
        <v>46112</v>
      </c>
      <c r="S3419" t="inlineStr">
        <is>
          <t>with as-of date</t>
        </is>
      </c>
      <c r="T3419" s="6" t="n">
        <v>45960</v>
      </c>
      <c r="U3419" s="6" t="n"/>
      <c r="V3419" t="n">
        <v>1</v>
      </c>
      <c r="W3419" t="n">
        <v>0</v>
      </c>
      <c r="X3419" s="6" t="n"/>
      <c r="Z3419" s="6" t="n">
        <v>46053</v>
      </c>
      <c r="AA3419" t="inlineStr">
        <is>
          <t>as-of, case 2-4</t>
        </is>
      </c>
      <c r="AB3419" s="6" t="n">
        <v>46081</v>
      </c>
      <c r="AC3419" t="inlineStr">
        <is>
          <t>PAYG</t>
        </is>
      </c>
      <c r="AD3419" s="6" t="n">
        <v>45928</v>
      </c>
    </row>
    <row r="3420">
      <c r="A3420" t="inlineStr">
        <is>
          <t>V710001</t>
        </is>
      </c>
      <c r="B3420" t="inlineStr">
        <is>
          <t>2025-0026</t>
        </is>
      </c>
      <c r="C3420" t="n">
        <v>14</v>
      </c>
      <c r="D3420" t="inlineStr">
        <is>
          <t>37 80 4955 120-3</t>
        </is>
      </c>
      <c r="E3420" t="inlineStr">
        <is>
          <t>Rail Cargo Austria AG</t>
        </is>
      </c>
      <c r="F3420" t="inlineStr">
        <is>
          <t>WBA</t>
        </is>
      </c>
      <c r="G3420" t="inlineStr">
        <is>
          <t>DPW</t>
        </is>
      </c>
      <c r="H3420" t="inlineStr">
        <is>
          <t>PAYG</t>
        </is>
      </c>
      <c r="I3420" s="6" t="n">
        <v>45931</v>
      </c>
      <c r="J3420" s="6" t="n">
        <v>46112</v>
      </c>
      <c r="K3420" t="inlineStr">
        <is>
          <t>run_initial_fixed_duration</t>
        </is>
      </c>
      <c r="L3420" s="6" t="n">
        <v>45931</v>
      </c>
      <c r="M3420" s="6" t="n">
        <v>46112</v>
      </c>
      <c r="N3420" t="n">
        <v>181</v>
      </c>
      <c r="O3420" s="6" t="n">
        <v>46112</v>
      </c>
      <c r="S3420" t="inlineStr">
        <is>
          <t>with as-of date</t>
        </is>
      </c>
      <c r="T3420" s="6" t="n">
        <v>45960</v>
      </c>
      <c r="U3420" s="6" t="n"/>
      <c r="V3420" t="n">
        <v>1</v>
      </c>
      <c r="W3420" t="n">
        <v>0</v>
      </c>
      <c r="X3420" s="6" t="n"/>
      <c r="Z3420" s="6" t="n">
        <v>46053</v>
      </c>
      <c r="AA3420" t="inlineStr">
        <is>
          <t>as-of, case 2-4</t>
        </is>
      </c>
      <c r="AB3420" s="6" t="n">
        <v>46081</v>
      </c>
      <c r="AC3420" t="inlineStr">
        <is>
          <t>PAYG</t>
        </is>
      </c>
      <c r="AD3420" s="6" t="n">
        <v>45928</v>
      </c>
    </row>
    <row r="3421">
      <c r="A3421" t="inlineStr">
        <is>
          <t>V710001</t>
        </is>
      </c>
      <c r="B3421" t="inlineStr">
        <is>
          <t>2025-0026</t>
        </is>
      </c>
      <c r="C3421" t="n">
        <v>15</v>
      </c>
      <c r="D3421" t="inlineStr">
        <is>
          <t>37 80 4955 121-1</t>
        </is>
      </c>
      <c r="E3421" t="inlineStr">
        <is>
          <t>Rail Cargo Austria AG</t>
        </is>
      </c>
      <c r="F3421" t="inlineStr">
        <is>
          <t>WBA</t>
        </is>
      </c>
      <c r="G3421" t="inlineStr">
        <is>
          <t>DPW</t>
        </is>
      </c>
      <c r="H3421" t="inlineStr">
        <is>
          <t>PAYG</t>
        </is>
      </c>
      <c r="I3421" s="6" t="n">
        <v>45931</v>
      </c>
      <c r="J3421" s="6" t="n">
        <v>46112</v>
      </c>
      <c r="K3421" t="inlineStr">
        <is>
          <t>run_initial_fixed_duration</t>
        </is>
      </c>
      <c r="L3421" s="6" t="n">
        <v>45931</v>
      </c>
      <c r="M3421" s="6" t="n">
        <v>46112</v>
      </c>
      <c r="N3421" t="n">
        <v>181</v>
      </c>
      <c r="O3421" s="6" t="n">
        <v>46112</v>
      </c>
      <c r="S3421" t="inlineStr">
        <is>
          <t>with as-of date</t>
        </is>
      </c>
      <c r="T3421" s="6" t="n">
        <v>45960</v>
      </c>
      <c r="U3421" s="6" t="n"/>
      <c r="V3421" t="n">
        <v>1</v>
      </c>
      <c r="W3421" t="n">
        <v>0</v>
      </c>
      <c r="X3421" s="6" t="n"/>
      <c r="Z3421" s="6" t="n">
        <v>46053</v>
      </c>
      <c r="AA3421" t="inlineStr">
        <is>
          <t>as-of, case 2-4</t>
        </is>
      </c>
      <c r="AB3421" s="6" t="n">
        <v>46081</v>
      </c>
      <c r="AC3421" t="inlineStr">
        <is>
          <t>PAYG</t>
        </is>
      </c>
      <c r="AD3421" s="6" t="n">
        <v>45928</v>
      </c>
    </row>
    <row r="3422">
      <c r="A3422" t="inlineStr">
        <is>
          <t>V710001</t>
        </is>
      </c>
      <c r="B3422" t="inlineStr">
        <is>
          <t>2025-0026</t>
        </is>
      </c>
      <c r="C3422" t="n">
        <v>16</v>
      </c>
      <c r="D3422" t="inlineStr">
        <is>
          <t>37 80 4955 122-9</t>
        </is>
      </c>
      <c r="E3422" t="inlineStr">
        <is>
          <t>Rail Cargo Austria AG</t>
        </is>
      </c>
      <c r="F3422" t="inlineStr">
        <is>
          <t>WBA</t>
        </is>
      </c>
      <c r="G3422" t="inlineStr">
        <is>
          <t>DPW</t>
        </is>
      </c>
      <c r="H3422" t="inlineStr">
        <is>
          <t>PAYG</t>
        </is>
      </c>
      <c r="I3422" s="6" t="n">
        <v>45931</v>
      </c>
      <c r="J3422" s="6" t="n">
        <v>46112</v>
      </c>
      <c r="K3422" t="inlineStr">
        <is>
          <t>run_initial_fixed_duration</t>
        </is>
      </c>
      <c r="L3422" s="6" t="n">
        <v>45931</v>
      </c>
      <c r="M3422" s="6" t="n">
        <v>46112</v>
      </c>
      <c r="N3422" t="n">
        <v>181</v>
      </c>
      <c r="O3422" s="6" t="n">
        <v>46112</v>
      </c>
      <c r="S3422" t="inlineStr">
        <is>
          <t>with as-of date</t>
        </is>
      </c>
      <c r="T3422" s="6" t="n">
        <v>45960</v>
      </c>
      <c r="U3422" s="6" t="n"/>
      <c r="V3422" t="n">
        <v>1</v>
      </c>
      <c r="W3422" t="n">
        <v>0</v>
      </c>
      <c r="X3422" s="6" t="n"/>
      <c r="Z3422" s="6" t="n">
        <v>46053</v>
      </c>
      <c r="AA3422" t="inlineStr">
        <is>
          <t>as-of, case 2-4</t>
        </is>
      </c>
      <c r="AB3422" s="6" t="n">
        <v>46081</v>
      </c>
      <c r="AC3422" t="inlineStr">
        <is>
          <t>PAYG</t>
        </is>
      </c>
      <c r="AD3422" s="6" t="n">
        <v>45928</v>
      </c>
    </row>
    <row r="3423">
      <c r="A3423" t="inlineStr">
        <is>
          <t>V710001</t>
        </is>
      </c>
      <c r="B3423" t="inlineStr">
        <is>
          <t>2025-0026</t>
        </is>
      </c>
      <c r="C3423" t="n">
        <v>17</v>
      </c>
      <c r="D3423" t="inlineStr">
        <is>
          <t>37 80 4955 123-7</t>
        </is>
      </c>
      <c r="E3423" t="inlineStr">
        <is>
          <t>Rail Cargo Austria AG</t>
        </is>
      </c>
      <c r="F3423" t="inlineStr">
        <is>
          <t>WBA</t>
        </is>
      </c>
      <c r="G3423" t="inlineStr">
        <is>
          <t>DPW</t>
        </is>
      </c>
      <c r="H3423" t="inlineStr">
        <is>
          <t>PAYG</t>
        </is>
      </c>
      <c r="I3423" s="6" t="n">
        <v>45931</v>
      </c>
      <c r="J3423" s="6" t="n">
        <v>46112</v>
      </c>
      <c r="K3423" t="inlineStr">
        <is>
          <t>run_initial_fixed_duration</t>
        </is>
      </c>
      <c r="L3423" s="6" t="n">
        <v>45931</v>
      </c>
      <c r="M3423" s="6" t="n">
        <v>46112</v>
      </c>
      <c r="N3423" t="n">
        <v>181</v>
      </c>
      <c r="O3423" s="6" t="n">
        <v>46112</v>
      </c>
      <c r="S3423" t="inlineStr">
        <is>
          <t>with as-of date</t>
        </is>
      </c>
      <c r="T3423" s="6" t="n">
        <v>45960</v>
      </c>
      <c r="U3423" s="6" t="n"/>
      <c r="V3423" t="n">
        <v>1</v>
      </c>
      <c r="W3423" t="n">
        <v>0</v>
      </c>
      <c r="X3423" s="6" t="n"/>
      <c r="Z3423" s="6" t="n">
        <v>46053</v>
      </c>
      <c r="AA3423" t="inlineStr">
        <is>
          <t>as-of, case 2-4</t>
        </is>
      </c>
      <c r="AB3423" s="6" t="n">
        <v>46081</v>
      </c>
      <c r="AC3423" t="inlineStr">
        <is>
          <t>PAYG</t>
        </is>
      </c>
      <c r="AD3423" s="6" t="n">
        <v>45928</v>
      </c>
    </row>
    <row r="3424">
      <c r="A3424" t="inlineStr">
        <is>
          <t>V710001</t>
        </is>
      </c>
      <c r="B3424" t="inlineStr">
        <is>
          <t>2025-0026</t>
        </is>
      </c>
      <c r="C3424" t="n">
        <v>18</v>
      </c>
      <c r="D3424" t="inlineStr">
        <is>
          <t>37 80 4955 124-5</t>
        </is>
      </c>
      <c r="E3424" t="inlineStr">
        <is>
          <t>Rail Cargo Austria AG</t>
        </is>
      </c>
      <c r="F3424" t="inlineStr">
        <is>
          <t>WBA</t>
        </is>
      </c>
      <c r="G3424" t="inlineStr">
        <is>
          <t>DPW</t>
        </is>
      </c>
      <c r="H3424" t="inlineStr">
        <is>
          <t>PAYG</t>
        </is>
      </c>
      <c r="I3424" s="6" t="n">
        <v>45931</v>
      </c>
      <c r="J3424" s="6" t="n">
        <v>46112</v>
      </c>
      <c r="K3424" t="inlineStr">
        <is>
          <t>run_initial_fixed_duration</t>
        </is>
      </c>
      <c r="L3424" s="6" t="n">
        <v>45931</v>
      </c>
      <c r="M3424" s="6" t="n">
        <v>46112</v>
      </c>
      <c r="N3424" t="n">
        <v>181</v>
      </c>
      <c r="O3424" s="6" t="n">
        <v>46112</v>
      </c>
      <c r="S3424" t="inlineStr">
        <is>
          <t>with as-of date</t>
        </is>
      </c>
      <c r="T3424" s="6" t="n">
        <v>45960</v>
      </c>
      <c r="U3424" s="6" t="n"/>
      <c r="V3424" t="n">
        <v>1</v>
      </c>
      <c r="W3424" t="n">
        <v>0</v>
      </c>
      <c r="X3424" s="6" t="n"/>
      <c r="Z3424" s="6" t="n">
        <v>46053</v>
      </c>
      <c r="AA3424" t="inlineStr">
        <is>
          <t>as-of, case 2-4</t>
        </is>
      </c>
      <c r="AB3424" s="6" t="n">
        <v>46081</v>
      </c>
      <c r="AC3424" t="inlineStr">
        <is>
          <t>PAYG</t>
        </is>
      </c>
      <c r="AD3424" s="6" t="n">
        <v>45928</v>
      </c>
    </row>
    <row r="3425">
      <c r="A3425" t="inlineStr">
        <is>
          <t>V710001</t>
        </is>
      </c>
      <c r="B3425" t="inlineStr">
        <is>
          <t>2025-0026</t>
        </is>
      </c>
      <c r="C3425" t="n">
        <v>19</v>
      </c>
      <c r="D3425" t="inlineStr">
        <is>
          <t>37 80 4955 125-2</t>
        </is>
      </c>
      <c r="E3425" t="inlineStr">
        <is>
          <t>Rail Cargo Austria AG</t>
        </is>
      </c>
      <c r="F3425" t="inlineStr">
        <is>
          <t>WBA</t>
        </is>
      </c>
      <c r="G3425" t="inlineStr">
        <is>
          <t>DPW</t>
        </is>
      </c>
      <c r="H3425" t="inlineStr">
        <is>
          <t>PAYG</t>
        </is>
      </c>
      <c r="I3425" s="6" t="n">
        <v>45931</v>
      </c>
      <c r="J3425" s="6" t="n">
        <v>46112</v>
      </c>
      <c r="K3425" t="inlineStr">
        <is>
          <t>run_initial_fixed_duration</t>
        </is>
      </c>
      <c r="L3425" s="6" t="n">
        <v>45931</v>
      </c>
      <c r="M3425" s="6" t="n">
        <v>46112</v>
      </c>
      <c r="N3425" t="n">
        <v>181</v>
      </c>
      <c r="O3425" s="6" t="n">
        <v>46112</v>
      </c>
      <c r="S3425" t="inlineStr">
        <is>
          <t>with as-of date</t>
        </is>
      </c>
      <c r="T3425" s="6" t="n">
        <v>45960</v>
      </c>
      <c r="U3425" s="6" t="n"/>
      <c r="V3425" t="n">
        <v>1</v>
      </c>
      <c r="W3425" t="n">
        <v>0</v>
      </c>
      <c r="X3425" s="6" t="n"/>
      <c r="Z3425" s="6" t="n">
        <v>46053</v>
      </c>
      <c r="AA3425" t="inlineStr">
        <is>
          <t>as-of, case 2-4</t>
        </is>
      </c>
      <c r="AB3425" s="6" t="n">
        <v>46081</v>
      </c>
      <c r="AC3425" t="inlineStr">
        <is>
          <t>PAYG</t>
        </is>
      </c>
      <c r="AD3425" s="6" t="n">
        <v>45928</v>
      </c>
    </row>
    <row r="3426">
      <c r="A3426" t="inlineStr">
        <is>
          <t>V710001</t>
        </is>
      </c>
      <c r="B3426" t="inlineStr">
        <is>
          <t>2025-0026</t>
        </is>
      </c>
      <c r="C3426" t="n">
        <v>20</v>
      </c>
      <c r="D3426" t="inlineStr">
        <is>
          <t>37 80 4955 126-0</t>
        </is>
      </c>
      <c r="E3426" t="inlineStr">
        <is>
          <t>Rail Cargo Austria AG</t>
        </is>
      </c>
      <c r="F3426" t="inlineStr">
        <is>
          <t>WBA</t>
        </is>
      </c>
      <c r="G3426" t="inlineStr">
        <is>
          <t>DPW</t>
        </is>
      </c>
      <c r="H3426" t="inlineStr">
        <is>
          <t>PAYG</t>
        </is>
      </c>
      <c r="I3426" s="6" t="n">
        <v>45931</v>
      </c>
      <c r="J3426" s="6" t="n">
        <v>46112</v>
      </c>
      <c r="K3426" t="inlineStr">
        <is>
          <t>run_initial_fixed_duration</t>
        </is>
      </c>
      <c r="L3426" s="6" t="n">
        <v>45931</v>
      </c>
      <c r="M3426" s="6" t="n">
        <v>46112</v>
      </c>
      <c r="N3426" t="n">
        <v>181</v>
      </c>
      <c r="O3426" s="6" t="n">
        <v>46112</v>
      </c>
      <c r="S3426" t="inlineStr">
        <is>
          <t>with as-of date</t>
        </is>
      </c>
      <c r="T3426" s="6" t="n">
        <v>45960</v>
      </c>
      <c r="U3426" s="6" t="n"/>
      <c r="V3426" t="n">
        <v>1</v>
      </c>
      <c r="W3426" t="n">
        <v>0</v>
      </c>
      <c r="X3426" s="6" t="n"/>
      <c r="Z3426" s="6" t="n">
        <v>46053</v>
      </c>
      <c r="AA3426" t="inlineStr">
        <is>
          <t>as-of, case 2-4</t>
        </is>
      </c>
      <c r="AB3426" s="6" t="n">
        <v>46081</v>
      </c>
      <c r="AC3426" t="inlineStr">
        <is>
          <t>PAYG</t>
        </is>
      </c>
      <c r="AD3426" s="6" t="n">
        <v>45928</v>
      </c>
    </row>
    <row r="3427">
      <c r="A3427" t="inlineStr">
        <is>
          <t>V710001</t>
        </is>
      </c>
      <c r="B3427" t="inlineStr">
        <is>
          <t>2025-0026</t>
        </is>
      </c>
      <c r="C3427" t="n">
        <v>21</v>
      </c>
      <c r="D3427" t="inlineStr">
        <is>
          <t>37 80 4955 127-8</t>
        </is>
      </c>
      <c r="E3427" t="inlineStr">
        <is>
          <t>Rail Cargo Austria AG</t>
        </is>
      </c>
      <c r="F3427" t="inlineStr">
        <is>
          <t>WBA</t>
        </is>
      </c>
      <c r="G3427" t="inlineStr">
        <is>
          <t>DPW</t>
        </is>
      </c>
      <c r="H3427" t="inlineStr">
        <is>
          <t>PAYG</t>
        </is>
      </c>
      <c r="I3427" s="6" t="n">
        <v>45931</v>
      </c>
      <c r="J3427" s="6" t="n">
        <v>46112</v>
      </c>
      <c r="K3427" t="inlineStr">
        <is>
          <t>run_initial_fixed_duration</t>
        </is>
      </c>
      <c r="L3427" s="6" t="n">
        <v>45931</v>
      </c>
      <c r="M3427" s="6" t="n">
        <v>46112</v>
      </c>
      <c r="N3427" t="n">
        <v>181</v>
      </c>
      <c r="O3427" s="6" t="n">
        <v>46112</v>
      </c>
      <c r="S3427" t="inlineStr">
        <is>
          <t>with as-of date</t>
        </is>
      </c>
      <c r="T3427" s="6" t="n">
        <v>45960</v>
      </c>
      <c r="U3427" s="6" t="n"/>
      <c r="V3427" t="n">
        <v>1</v>
      </c>
      <c r="W3427" t="n">
        <v>0</v>
      </c>
      <c r="X3427" s="6" t="n"/>
      <c r="Z3427" s="6" t="n">
        <v>46053</v>
      </c>
      <c r="AA3427" t="inlineStr">
        <is>
          <t>as-of, case 2-4</t>
        </is>
      </c>
      <c r="AB3427" s="6" t="n">
        <v>46081</v>
      </c>
      <c r="AC3427" t="inlineStr">
        <is>
          <t>PAYG</t>
        </is>
      </c>
      <c r="AD3427" s="6" t="n">
        <v>45928</v>
      </c>
    </row>
    <row r="3428">
      <c r="A3428" t="inlineStr">
        <is>
          <t>V710001</t>
        </is>
      </c>
      <c r="B3428" t="inlineStr">
        <is>
          <t>2025-0026</t>
        </is>
      </c>
      <c r="C3428" t="n">
        <v>22</v>
      </c>
      <c r="D3428" t="inlineStr">
        <is>
          <t>37 80 4955 128-6</t>
        </is>
      </c>
      <c r="E3428" t="inlineStr">
        <is>
          <t>Rail Cargo Austria AG</t>
        </is>
      </c>
      <c r="F3428" t="inlineStr">
        <is>
          <t>WBA</t>
        </is>
      </c>
      <c r="G3428" t="inlineStr">
        <is>
          <t>DPW</t>
        </is>
      </c>
      <c r="H3428" t="inlineStr">
        <is>
          <t>PAYG</t>
        </is>
      </c>
      <c r="I3428" s="6" t="n">
        <v>45931</v>
      </c>
      <c r="J3428" s="6" t="n">
        <v>46112</v>
      </c>
      <c r="K3428" t="inlineStr">
        <is>
          <t>run_initial_fixed_duration</t>
        </is>
      </c>
      <c r="L3428" s="6" t="n">
        <v>45931</v>
      </c>
      <c r="M3428" s="6" t="n">
        <v>46112</v>
      </c>
      <c r="N3428" t="n">
        <v>181</v>
      </c>
      <c r="O3428" s="6" t="n">
        <v>46112</v>
      </c>
      <c r="S3428" t="inlineStr">
        <is>
          <t>with as-of date</t>
        </is>
      </c>
      <c r="T3428" s="6" t="n">
        <v>45960</v>
      </c>
      <c r="U3428" s="6" t="n"/>
      <c r="V3428" t="n">
        <v>1</v>
      </c>
      <c r="W3428" t="n">
        <v>0</v>
      </c>
      <c r="X3428" s="6" t="n"/>
      <c r="Z3428" s="6" t="n">
        <v>46053</v>
      </c>
      <c r="AA3428" t="inlineStr">
        <is>
          <t>as-of, case 2-4</t>
        </is>
      </c>
      <c r="AB3428" s="6" t="n">
        <v>46081</v>
      </c>
      <c r="AC3428" t="inlineStr">
        <is>
          <t>PAYG</t>
        </is>
      </c>
      <c r="AD3428" s="6" t="n">
        <v>45928</v>
      </c>
    </row>
    <row r="3429">
      <c r="A3429" t="inlineStr">
        <is>
          <t>V710001</t>
        </is>
      </c>
      <c r="B3429" t="inlineStr">
        <is>
          <t>2025-0026</t>
        </is>
      </c>
      <c r="C3429" t="n">
        <v>23</v>
      </c>
      <c r="D3429" t="inlineStr">
        <is>
          <t>37 80 4955 129-4</t>
        </is>
      </c>
      <c r="E3429" t="inlineStr">
        <is>
          <t>Rail Cargo Austria AG</t>
        </is>
      </c>
      <c r="F3429" t="inlineStr">
        <is>
          <t>WBA</t>
        </is>
      </c>
      <c r="G3429" t="inlineStr">
        <is>
          <t>DPW</t>
        </is>
      </c>
      <c r="H3429" t="inlineStr">
        <is>
          <t>PAYG</t>
        </is>
      </c>
      <c r="I3429" s="6" t="n">
        <v>45931</v>
      </c>
      <c r="J3429" s="6" t="n">
        <v>46112</v>
      </c>
      <c r="K3429" t="inlineStr">
        <is>
          <t>run_initial_fixed_duration</t>
        </is>
      </c>
      <c r="L3429" s="6" t="n">
        <v>45931</v>
      </c>
      <c r="M3429" s="6" t="n">
        <v>46112</v>
      </c>
      <c r="N3429" t="n">
        <v>181</v>
      </c>
      <c r="O3429" s="6" t="n">
        <v>46112</v>
      </c>
      <c r="S3429" t="inlineStr">
        <is>
          <t>with as-of date</t>
        </is>
      </c>
      <c r="T3429" s="6" t="n">
        <v>45960</v>
      </c>
      <c r="U3429" s="6" t="n"/>
      <c r="V3429" t="n">
        <v>1</v>
      </c>
      <c r="W3429" t="n">
        <v>0</v>
      </c>
      <c r="X3429" s="6" t="n"/>
      <c r="Z3429" s="6" t="n">
        <v>46053</v>
      </c>
      <c r="AA3429" t="inlineStr">
        <is>
          <t>as-of, case 2-4</t>
        </is>
      </c>
      <c r="AB3429" s="6" t="n">
        <v>46081</v>
      </c>
      <c r="AC3429" t="inlineStr">
        <is>
          <t>PAYG</t>
        </is>
      </c>
      <c r="AD3429" s="6" t="n">
        <v>45928</v>
      </c>
    </row>
    <row r="3430">
      <c r="A3430" t="inlineStr">
        <is>
          <t>V710001</t>
        </is>
      </c>
      <c r="B3430" t="inlineStr">
        <is>
          <t>2025-0026</t>
        </is>
      </c>
      <c r="C3430" t="n">
        <v>24</v>
      </c>
      <c r="D3430" t="inlineStr">
        <is>
          <t>37 80 4955 130-2</t>
        </is>
      </c>
      <c r="E3430" t="inlineStr">
        <is>
          <t>Rail Cargo Austria AG</t>
        </is>
      </c>
      <c r="F3430" t="inlineStr">
        <is>
          <t>WBA</t>
        </is>
      </c>
      <c r="G3430" t="inlineStr">
        <is>
          <t>DPW</t>
        </is>
      </c>
      <c r="H3430" t="inlineStr">
        <is>
          <t>PAYG</t>
        </is>
      </c>
      <c r="I3430" s="6" t="n">
        <v>45931</v>
      </c>
      <c r="J3430" s="6" t="n">
        <v>46112</v>
      </c>
      <c r="K3430" t="inlineStr">
        <is>
          <t>run_initial_fixed_duration</t>
        </is>
      </c>
      <c r="L3430" s="6" t="n">
        <v>45931</v>
      </c>
      <c r="M3430" s="6" t="n">
        <v>46112</v>
      </c>
      <c r="N3430" t="n">
        <v>181</v>
      </c>
      <c r="O3430" s="6" t="n">
        <v>46112</v>
      </c>
      <c r="S3430" t="inlineStr">
        <is>
          <t>with as-of date</t>
        </is>
      </c>
      <c r="T3430" s="6" t="n">
        <v>45960</v>
      </c>
      <c r="U3430" s="6" t="n"/>
      <c r="V3430" t="n">
        <v>1</v>
      </c>
      <c r="W3430" t="n">
        <v>0</v>
      </c>
      <c r="X3430" s="6" t="n"/>
      <c r="Z3430" s="6" t="n">
        <v>46053</v>
      </c>
      <c r="AA3430" t="inlineStr">
        <is>
          <t>as-of, case 2-4</t>
        </is>
      </c>
      <c r="AB3430" s="6" t="n">
        <v>46081</v>
      </c>
      <c r="AC3430" t="inlineStr">
        <is>
          <t>PAYG</t>
        </is>
      </c>
      <c r="AD3430" s="6" t="n">
        <v>45928</v>
      </c>
    </row>
    <row r="3431">
      <c r="A3431" t="inlineStr">
        <is>
          <t>V710001</t>
        </is>
      </c>
      <c r="B3431" t="inlineStr">
        <is>
          <t>2025-0026</t>
        </is>
      </c>
      <c r="C3431" t="n">
        <v>25</v>
      </c>
      <c r="D3431" t="inlineStr">
        <is>
          <t>37 80 4956 595-5</t>
        </is>
      </c>
      <c r="E3431" t="inlineStr">
        <is>
          <t>Rail Cargo Austria AG</t>
        </is>
      </c>
      <c r="F3431" t="inlineStr">
        <is>
          <t>WBA</t>
        </is>
      </c>
      <c r="G3431" t="inlineStr">
        <is>
          <t>DPW</t>
        </is>
      </c>
      <c r="H3431" t="inlineStr">
        <is>
          <t>PAYG</t>
        </is>
      </c>
      <c r="I3431" s="6" t="n">
        <v>45931</v>
      </c>
      <c r="J3431" s="6" t="n">
        <v>46112</v>
      </c>
      <c r="K3431" t="inlineStr">
        <is>
          <t>run_initial_fixed_duration</t>
        </is>
      </c>
      <c r="L3431" s="6" t="n">
        <v>45931</v>
      </c>
      <c r="M3431" s="6" t="n">
        <v>46112</v>
      </c>
      <c r="N3431" t="n">
        <v>181</v>
      </c>
      <c r="O3431" s="6" t="n">
        <v>46112</v>
      </c>
      <c r="S3431" t="inlineStr">
        <is>
          <t>with as-of date</t>
        </is>
      </c>
      <c r="T3431" s="6" t="n">
        <v>45960</v>
      </c>
      <c r="U3431" s="6" t="n"/>
      <c r="V3431" t="n">
        <v>1</v>
      </c>
      <c r="W3431" t="n">
        <v>0</v>
      </c>
      <c r="X3431" s="6" t="n"/>
      <c r="Z3431" s="6" t="n">
        <v>46053</v>
      </c>
      <c r="AA3431" t="inlineStr">
        <is>
          <t>as-of, case 2-4</t>
        </is>
      </c>
      <c r="AB3431" s="6" t="n">
        <v>46081</v>
      </c>
      <c r="AC3431" t="inlineStr">
        <is>
          <t>PAYG</t>
        </is>
      </c>
      <c r="AD3431" s="6" t="n">
        <v>45928</v>
      </c>
    </row>
    <row r="3432">
      <c r="A3432" t="inlineStr">
        <is>
          <t>V710001</t>
        </is>
      </c>
      <c r="B3432" t="inlineStr">
        <is>
          <t>2025-0026</t>
        </is>
      </c>
      <c r="C3432" t="n">
        <v>26</v>
      </c>
      <c r="D3432" t="inlineStr">
        <is>
          <t>37 80 4956 597-1</t>
        </is>
      </c>
      <c r="E3432" t="inlineStr">
        <is>
          <t>Rail Cargo Austria AG</t>
        </is>
      </c>
      <c r="F3432" t="inlineStr">
        <is>
          <t>WBA</t>
        </is>
      </c>
      <c r="G3432" t="inlineStr">
        <is>
          <t>DPW</t>
        </is>
      </c>
      <c r="H3432" t="inlineStr">
        <is>
          <t>PAYG</t>
        </is>
      </c>
      <c r="I3432" s="6" t="n">
        <v>45931</v>
      </c>
      <c r="J3432" s="6" t="n">
        <v>46112</v>
      </c>
      <c r="K3432" t="inlineStr">
        <is>
          <t>run_initial_fixed_duration</t>
        </is>
      </c>
      <c r="L3432" s="6" t="n">
        <v>45931</v>
      </c>
      <c r="M3432" s="6" t="n">
        <v>46112</v>
      </c>
      <c r="N3432" t="n">
        <v>181</v>
      </c>
      <c r="O3432" s="6" t="n">
        <v>46112</v>
      </c>
      <c r="S3432" t="inlineStr">
        <is>
          <t>with as-of date</t>
        </is>
      </c>
      <c r="T3432" s="6" t="n">
        <v>45960</v>
      </c>
      <c r="U3432" s="6" t="n"/>
      <c r="V3432" t="n">
        <v>1</v>
      </c>
      <c r="W3432" t="n">
        <v>0</v>
      </c>
      <c r="X3432" s="6" t="n"/>
      <c r="Z3432" s="6" t="n">
        <v>46053</v>
      </c>
      <c r="AA3432" t="inlineStr">
        <is>
          <t>as-of, case 2-4</t>
        </is>
      </c>
      <c r="AB3432" s="6" t="n">
        <v>46081</v>
      </c>
      <c r="AC3432" t="inlineStr">
        <is>
          <t>PAYG</t>
        </is>
      </c>
      <c r="AD3432" s="6" t="n">
        <v>45928</v>
      </c>
    </row>
    <row r="3433">
      <c r="A3433" t="inlineStr">
        <is>
          <t>V710001</t>
        </is>
      </c>
      <c r="B3433" t="inlineStr">
        <is>
          <t>2025-0026</t>
        </is>
      </c>
      <c r="C3433" t="n">
        <v>27</v>
      </c>
      <c r="D3433" t="inlineStr">
        <is>
          <t>37 80 4956 598-9</t>
        </is>
      </c>
      <c r="E3433" t="inlineStr">
        <is>
          <t>Rail Cargo Austria AG</t>
        </is>
      </c>
      <c r="F3433" t="inlineStr">
        <is>
          <t>WBA</t>
        </is>
      </c>
      <c r="G3433" t="inlineStr">
        <is>
          <t>DPW</t>
        </is>
      </c>
      <c r="H3433" t="inlineStr">
        <is>
          <t>PAYG</t>
        </is>
      </c>
      <c r="I3433" s="6" t="n">
        <v>45931</v>
      </c>
      <c r="J3433" s="6" t="n">
        <v>46112</v>
      </c>
      <c r="K3433" t="inlineStr">
        <is>
          <t>run_initial_fixed_duration</t>
        </is>
      </c>
      <c r="L3433" s="6" t="n">
        <v>45931</v>
      </c>
      <c r="M3433" s="6" t="n">
        <v>46112</v>
      </c>
      <c r="N3433" t="n">
        <v>181</v>
      </c>
      <c r="O3433" s="6" t="n">
        <v>46112</v>
      </c>
      <c r="S3433" t="inlineStr">
        <is>
          <t>with as-of date</t>
        </is>
      </c>
      <c r="T3433" s="6" t="n">
        <v>45960</v>
      </c>
      <c r="U3433" s="6" t="n"/>
      <c r="V3433" t="n">
        <v>1</v>
      </c>
      <c r="W3433" t="n">
        <v>0</v>
      </c>
      <c r="X3433" s="6" t="n"/>
      <c r="Z3433" s="6" t="n">
        <v>46053</v>
      </c>
      <c r="AA3433" t="inlineStr">
        <is>
          <t>as-of, case 2-4</t>
        </is>
      </c>
      <c r="AB3433" s="6" t="n">
        <v>46081</v>
      </c>
      <c r="AC3433" t="inlineStr">
        <is>
          <t>PAYG</t>
        </is>
      </c>
      <c r="AD3433" s="6" t="n">
        <v>45928</v>
      </c>
    </row>
    <row r="3434">
      <c r="A3434" t="inlineStr">
        <is>
          <t>V710001</t>
        </is>
      </c>
      <c r="B3434" t="inlineStr">
        <is>
          <t>2025-0026</t>
        </is>
      </c>
      <c r="C3434" t="n">
        <v>28</v>
      </c>
      <c r="D3434" t="inlineStr">
        <is>
          <t>37 80 4956 601-1</t>
        </is>
      </c>
      <c r="E3434" t="inlineStr">
        <is>
          <t>Rail Cargo Austria AG</t>
        </is>
      </c>
      <c r="F3434" t="inlineStr">
        <is>
          <t>WBA</t>
        </is>
      </c>
      <c r="G3434" t="inlineStr">
        <is>
          <t>DPW</t>
        </is>
      </c>
      <c r="H3434" t="inlineStr">
        <is>
          <t>PAYG</t>
        </is>
      </c>
      <c r="I3434" s="6" t="n">
        <v>45931</v>
      </c>
      <c r="J3434" s="6" t="n">
        <v>46112</v>
      </c>
      <c r="K3434" t="inlineStr">
        <is>
          <t>run_initial_fixed_duration</t>
        </is>
      </c>
      <c r="L3434" s="6" t="n">
        <v>45931</v>
      </c>
      <c r="M3434" s="6" t="n">
        <v>46112</v>
      </c>
      <c r="N3434" t="n">
        <v>181</v>
      </c>
      <c r="O3434" s="6" t="n">
        <v>46112</v>
      </c>
      <c r="S3434" t="inlineStr">
        <is>
          <t>with as-of date</t>
        </is>
      </c>
      <c r="T3434" s="6" t="n">
        <v>45960</v>
      </c>
      <c r="U3434" s="6" t="n"/>
      <c r="V3434" t="n">
        <v>1</v>
      </c>
      <c r="W3434" t="n">
        <v>0</v>
      </c>
      <c r="X3434" s="6" t="n"/>
      <c r="Z3434" s="6" t="n">
        <v>46053</v>
      </c>
      <c r="AA3434" t="inlineStr">
        <is>
          <t>as-of, case 2-4</t>
        </is>
      </c>
      <c r="AB3434" s="6" t="n">
        <v>46081</v>
      </c>
      <c r="AC3434" t="inlineStr">
        <is>
          <t>PAYG</t>
        </is>
      </c>
      <c r="AD3434" s="6" t="n">
        <v>45928</v>
      </c>
    </row>
    <row r="3435">
      <c r="A3435" t="inlineStr">
        <is>
          <t>V710001</t>
        </is>
      </c>
      <c r="B3435" t="inlineStr">
        <is>
          <t>2025-0026</t>
        </is>
      </c>
      <c r="C3435" t="n">
        <v>29</v>
      </c>
      <c r="D3435" t="inlineStr">
        <is>
          <t>37 80 4956 604-5</t>
        </is>
      </c>
      <c r="E3435" t="inlineStr">
        <is>
          <t>Rail Cargo Austria AG</t>
        </is>
      </c>
      <c r="F3435" t="inlineStr">
        <is>
          <t>WBA</t>
        </is>
      </c>
      <c r="G3435" t="inlineStr">
        <is>
          <t>DPW</t>
        </is>
      </c>
      <c r="H3435" t="inlineStr">
        <is>
          <t>PAYG</t>
        </is>
      </c>
      <c r="I3435" s="6" t="n">
        <v>45931</v>
      </c>
      <c r="J3435" s="6" t="n">
        <v>46112</v>
      </c>
      <c r="K3435" t="inlineStr">
        <is>
          <t>run_initial_fixed_duration</t>
        </is>
      </c>
      <c r="L3435" s="6" t="n">
        <v>45931</v>
      </c>
      <c r="M3435" s="6" t="n">
        <v>46112</v>
      </c>
      <c r="N3435" t="n">
        <v>181</v>
      </c>
      <c r="O3435" s="6" t="n">
        <v>46112</v>
      </c>
      <c r="S3435" t="inlineStr">
        <is>
          <t>with as-of date</t>
        </is>
      </c>
      <c r="T3435" s="6" t="n">
        <v>45960</v>
      </c>
      <c r="U3435" s="6" t="n"/>
      <c r="V3435" t="n">
        <v>1</v>
      </c>
      <c r="W3435" t="n">
        <v>0</v>
      </c>
      <c r="X3435" s="6" t="n"/>
      <c r="Z3435" s="6" t="n">
        <v>46053</v>
      </c>
      <c r="AA3435" t="inlineStr">
        <is>
          <t>as-of, case 2-4</t>
        </is>
      </c>
      <c r="AB3435" s="6" t="n">
        <v>46081</v>
      </c>
      <c r="AC3435" t="inlineStr">
        <is>
          <t>PAYG</t>
        </is>
      </c>
      <c r="AD3435" s="6" t="n">
        <v>45928</v>
      </c>
    </row>
    <row r="3436">
      <c r="A3436" t="inlineStr">
        <is>
          <t>V710001</t>
        </is>
      </c>
      <c r="B3436" t="inlineStr">
        <is>
          <t>2025-0026</t>
        </is>
      </c>
      <c r="C3436" t="n">
        <v>30</v>
      </c>
      <c r="D3436" t="inlineStr">
        <is>
          <t>37 80 4955 107-0</t>
        </is>
      </c>
      <c r="E3436" t="inlineStr">
        <is>
          <t>Rail Cargo Austria AG</t>
        </is>
      </c>
      <c r="F3436" t="inlineStr">
        <is>
          <t>WBA</t>
        </is>
      </c>
      <c r="G3436" t="inlineStr">
        <is>
          <t>DPW</t>
        </is>
      </c>
      <c r="H3436" t="inlineStr">
        <is>
          <t>PAYG</t>
        </is>
      </c>
      <c r="I3436" s="6" t="n">
        <v>45931</v>
      </c>
      <c r="J3436" s="6" t="n">
        <v>46112</v>
      </c>
      <c r="K3436" t="inlineStr">
        <is>
          <t>run_initial_fixed_duration</t>
        </is>
      </c>
      <c r="L3436" s="6" t="n">
        <v>45931</v>
      </c>
      <c r="M3436" s="6" t="n">
        <v>46112</v>
      </c>
      <c r="N3436" t="n">
        <v>181</v>
      </c>
      <c r="O3436" s="6" t="n">
        <v>46112</v>
      </c>
      <c r="S3436" t="inlineStr">
        <is>
          <t>with as-of date</t>
        </is>
      </c>
      <c r="T3436" s="6" t="n">
        <v>45960</v>
      </c>
      <c r="U3436" s="6" t="n"/>
      <c r="V3436" t="n">
        <v>1</v>
      </c>
      <c r="W3436" t="n">
        <v>0</v>
      </c>
      <c r="X3436" s="6" t="n"/>
      <c r="Z3436" s="6" t="n">
        <v>46053</v>
      </c>
      <c r="AA3436" t="inlineStr">
        <is>
          <t>as-of, case 2-4</t>
        </is>
      </c>
      <c r="AB3436" s="6" t="n">
        <v>46081</v>
      </c>
      <c r="AC3436" t="inlineStr">
        <is>
          <t>PAYG</t>
        </is>
      </c>
      <c r="AD3436" s="6" t="n">
        <v>45928</v>
      </c>
    </row>
    <row r="3437">
      <c r="A3437" t="inlineStr">
        <is>
          <t>V710001</t>
        </is>
      </c>
      <c r="B3437" t="inlineStr">
        <is>
          <t>2025-0026</t>
        </is>
      </c>
      <c r="C3437" t="n">
        <v>31</v>
      </c>
      <c r="D3437" t="inlineStr">
        <is>
          <t>37 80 4955 108-8</t>
        </is>
      </c>
      <c r="E3437" t="inlineStr">
        <is>
          <t>Rail Cargo Austria AG</t>
        </is>
      </c>
      <c r="F3437" t="inlineStr">
        <is>
          <t>WBA</t>
        </is>
      </c>
      <c r="G3437" t="inlineStr">
        <is>
          <t>DPW</t>
        </is>
      </c>
      <c r="H3437" t="inlineStr">
        <is>
          <t>PAYG</t>
        </is>
      </c>
      <c r="I3437" s="6" t="n">
        <v>45931</v>
      </c>
      <c r="J3437" s="6" t="n">
        <v>46112</v>
      </c>
      <c r="K3437" t="inlineStr">
        <is>
          <t>run_initial_fixed_duration</t>
        </is>
      </c>
      <c r="L3437" s="6" t="n">
        <v>45931</v>
      </c>
      <c r="M3437" s="6" t="n">
        <v>46112</v>
      </c>
      <c r="N3437" t="n">
        <v>181</v>
      </c>
      <c r="O3437" s="6" t="n">
        <v>46112</v>
      </c>
      <c r="S3437" t="inlineStr">
        <is>
          <t>with as-of date</t>
        </is>
      </c>
      <c r="T3437" s="6" t="n">
        <v>45960</v>
      </c>
      <c r="U3437" s="6" t="n"/>
      <c r="V3437" t="n">
        <v>1</v>
      </c>
      <c r="W3437" t="n">
        <v>0</v>
      </c>
      <c r="X3437" s="6" t="n"/>
      <c r="Z3437" s="6" t="n">
        <v>46053</v>
      </c>
      <c r="AA3437" t="inlineStr">
        <is>
          <t>as-of, case 2-4</t>
        </is>
      </c>
      <c r="AB3437" s="6" t="n">
        <v>46081</v>
      </c>
      <c r="AC3437" t="inlineStr">
        <is>
          <t>PAYG</t>
        </is>
      </c>
      <c r="AD3437" s="6" t="n">
        <v>45928</v>
      </c>
    </row>
    <row r="3438">
      <c r="A3438" t="inlineStr">
        <is>
          <t>V710001</t>
        </is>
      </c>
      <c r="B3438" t="inlineStr">
        <is>
          <t>2025-0026</t>
        </is>
      </c>
      <c r="C3438" t="n">
        <v>32</v>
      </c>
      <c r="D3438" t="inlineStr">
        <is>
          <t>37 80 4955 109-6</t>
        </is>
      </c>
      <c r="E3438" t="inlineStr">
        <is>
          <t>Rail Cargo Austria AG</t>
        </is>
      </c>
      <c r="F3438" t="inlineStr">
        <is>
          <t>WBA</t>
        </is>
      </c>
      <c r="G3438" t="inlineStr">
        <is>
          <t>DPW</t>
        </is>
      </c>
      <c r="H3438" t="inlineStr">
        <is>
          <t>PAYG</t>
        </is>
      </c>
      <c r="I3438" s="6" t="n">
        <v>45931</v>
      </c>
      <c r="J3438" s="6" t="n">
        <v>46112</v>
      </c>
      <c r="K3438" t="inlineStr">
        <is>
          <t>run_initial_fixed_duration</t>
        </is>
      </c>
      <c r="L3438" s="6" t="n">
        <v>45931</v>
      </c>
      <c r="M3438" s="6" t="n">
        <v>46112</v>
      </c>
      <c r="N3438" t="n">
        <v>181</v>
      </c>
      <c r="O3438" s="6" t="n">
        <v>46112</v>
      </c>
      <c r="S3438" t="inlineStr">
        <is>
          <t>with as-of date</t>
        </is>
      </c>
      <c r="T3438" s="6" t="n">
        <v>45960</v>
      </c>
      <c r="U3438" s="6" t="n"/>
      <c r="V3438" t="n">
        <v>1</v>
      </c>
      <c r="W3438" t="n">
        <v>0</v>
      </c>
      <c r="X3438" s="6" t="n"/>
      <c r="Z3438" s="6" t="n">
        <v>46053</v>
      </c>
      <c r="AA3438" t="inlineStr">
        <is>
          <t>as-of, case 2-4</t>
        </is>
      </c>
      <c r="AB3438" s="6" t="n">
        <v>46081</v>
      </c>
      <c r="AC3438" t="inlineStr">
        <is>
          <t>PAYG</t>
        </is>
      </c>
      <c r="AD3438" s="6" t="n">
        <v>45928</v>
      </c>
    </row>
    <row r="3439">
      <c r="A3439" t="inlineStr">
        <is>
          <t>V710001</t>
        </is>
      </c>
      <c r="B3439" t="inlineStr">
        <is>
          <t>2025-0026</t>
        </is>
      </c>
      <c r="C3439" t="n">
        <v>33</v>
      </c>
      <c r="D3439" t="inlineStr">
        <is>
          <t>37 80 4955 110-4</t>
        </is>
      </c>
      <c r="E3439" t="inlineStr">
        <is>
          <t>Rail Cargo Austria AG</t>
        </is>
      </c>
      <c r="F3439" t="inlineStr">
        <is>
          <t>WBA</t>
        </is>
      </c>
      <c r="G3439" t="inlineStr">
        <is>
          <t>DPW</t>
        </is>
      </c>
      <c r="H3439" t="inlineStr">
        <is>
          <t>PAYG</t>
        </is>
      </c>
      <c r="I3439" s="6" t="n">
        <v>45931</v>
      </c>
      <c r="J3439" s="6" t="n">
        <v>46112</v>
      </c>
      <c r="K3439" t="inlineStr">
        <is>
          <t>run_initial_fixed_duration</t>
        </is>
      </c>
      <c r="L3439" s="6" t="n">
        <v>45931</v>
      </c>
      <c r="M3439" s="6" t="n">
        <v>46112</v>
      </c>
      <c r="N3439" t="n">
        <v>181</v>
      </c>
      <c r="O3439" s="6" t="n">
        <v>46112</v>
      </c>
      <c r="S3439" t="inlineStr">
        <is>
          <t>with as-of date</t>
        </is>
      </c>
      <c r="T3439" s="6" t="n">
        <v>45960</v>
      </c>
      <c r="U3439" s="6" t="n"/>
      <c r="V3439" t="n">
        <v>1</v>
      </c>
      <c r="W3439" t="n">
        <v>0</v>
      </c>
      <c r="X3439" s="6" t="n"/>
      <c r="Z3439" s="6" t="n">
        <v>46053</v>
      </c>
      <c r="AA3439" t="inlineStr">
        <is>
          <t>as-of, case 2-4</t>
        </is>
      </c>
      <c r="AB3439" s="6" t="n">
        <v>46081</v>
      </c>
      <c r="AC3439" t="inlineStr">
        <is>
          <t>PAYG</t>
        </is>
      </c>
      <c r="AD3439" s="6" t="n">
        <v>45928</v>
      </c>
    </row>
    <row r="3440">
      <c r="A3440" t="inlineStr">
        <is>
          <t>V710001</t>
        </is>
      </c>
      <c r="B3440" t="inlineStr">
        <is>
          <t>2025-0026</t>
        </is>
      </c>
      <c r="C3440" t="n">
        <v>34</v>
      </c>
      <c r="D3440" t="inlineStr">
        <is>
          <t>37 80 4993 333-6</t>
        </is>
      </c>
      <c r="E3440" t="inlineStr">
        <is>
          <t>Rail Cargo Austria AG</t>
        </is>
      </c>
      <c r="F3440" t="inlineStr">
        <is>
          <t>WBA</t>
        </is>
      </c>
      <c r="G3440" t="inlineStr">
        <is>
          <t>DPW</t>
        </is>
      </c>
      <c r="H3440" t="inlineStr">
        <is>
          <t>PAYG</t>
        </is>
      </c>
      <c r="I3440" s="6" t="n">
        <v>45931</v>
      </c>
      <c r="J3440" s="6" t="n">
        <v>46112</v>
      </c>
      <c r="K3440" t="inlineStr">
        <is>
          <t>run_initial_fixed_duration</t>
        </is>
      </c>
      <c r="L3440" s="6" t="n">
        <v>45931</v>
      </c>
      <c r="M3440" s="6" t="n">
        <v>46112</v>
      </c>
      <c r="N3440" t="n">
        <v>181</v>
      </c>
      <c r="O3440" s="6" t="n">
        <v>46112</v>
      </c>
      <c r="S3440" t="inlineStr">
        <is>
          <t>with as-of date</t>
        </is>
      </c>
      <c r="T3440" s="6" t="n">
        <v>45960</v>
      </c>
      <c r="U3440" s="6" t="n"/>
      <c r="V3440" t="n">
        <v>1</v>
      </c>
      <c r="W3440" t="n">
        <v>0</v>
      </c>
      <c r="X3440" s="6" t="n"/>
      <c r="Z3440" s="6" t="n">
        <v>46053</v>
      </c>
      <c r="AA3440" t="inlineStr">
        <is>
          <t>as-of, case 2-4</t>
        </is>
      </c>
      <c r="AB3440" s="6" t="n">
        <v>46081</v>
      </c>
      <c r="AC3440" t="inlineStr">
        <is>
          <t>PAYG</t>
        </is>
      </c>
      <c r="AD3440" s="6" t="n">
        <v>45928</v>
      </c>
    </row>
    <row r="3441">
      <c r="A3441" t="inlineStr">
        <is>
          <t>V710001</t>
        </is>
      </c>
      <c r="B3441" t="inlineStr">
        <is>
          <t>2025-0026</t>
        </is>
      </c>
      <c r="C3441" t="n">
        <v>35</v>
      </c>
      <c r="D3441" t="inlineStr">
        <is>
          <t>37 80 4993 334-4</t>
        </is>
      </c>
      <c r="E3441" t="inlineStr">
        <is>
          <t>Rail Cargo Austria AG</t>
        </is>
      </c>
      <c r="F3441" t="inlineStr">
        <is>
          <t>WBA</t>
        </is>
      </c>
      <c r="G3441" t="inlineStr">
        <is>
          <t>DPW</t>
        </is>
      </c>
      <c r="H3441" t="inlineStr">
        <is>
          <t>PAYG</t>
        </is>
      </c>
      <c r="I3441" s="6" t="n">
        <v>45931</v>
      </c>
      <c r="J3441" s="6" t="n">
        <v>46112</v>
      </c>
      <c r="K3441" t="inlineStr">
        <is>
          <t>run_initial_fixed_duration</t>
        </is>
      </c>
      <c r="L3441" s="6" t="n">
        <v>45931</v>
      </c>
      <c r="M3441" s="6" t="n">
        <v>46112</v>
      </c>
      <c r="N3441" t="n">
        <v>181</v>
      </c>
      <c r="O3441" s="6" t="n">
        <v>46112</v>
      </c>
      <c r="S3441" t="inlineStr">
        <is>
          <t>with as-of date</t>
        </is>
      </c>
      <c r="T3441" s="6" t="n">
        <v>45960</v>
      </c>
      <c r="U3441" s="6" t="n"/>
      <c r="V3441" t="n">
        <v>1</v>
      </c>
      <c r="W3441" t="n">
        <v>0</v>
      </c>
      <c r="X3441" s="6" t="n"/>
      <c r="Z3441" s="6" t="n">
        <v>46053</v>
      </c>
      <c r="AA3441" t="inlineStr">
        <is>
          <t>as-of, case 2-4</t>
        </is>
      </c>
      <c r="AB3441" s="6" t="n">
        <v>46081</v>
      </c>
      <c r="AC3441" t="inlineStr">
        <is>
          <t>PAYG</t>
        </is>
      </c>
      <c r="AD3441" s="6" t="n">
        <v>45928</v>
      </c>
    </row>
    <row r="3442">
      <c r="A3442" t="inlineStr">
        <is>
          <t>V710001</t>
        </is>
      </c>
      <c r="B3442" t="inlineStr">
        <is>
          <t>2025-0026</t>
        </is>
      </c>
      <c r="C3442" t="n">
        <v>36</v>
      </c>
      <c r="D3442" t="inlineStr">
        <is>
          <t>37 80 4993 335-1</t>
        </is>
      </c>
      <c r="E3442" t="inlineStr">
        <is>
          <t>Rail Cargo Austria AG</t>
        </is>
      </c>
      <c r="F3442" t="inlineStr">
        <is>
          <t>WBA</t>
        </is>
      </c>
      <c r="G3442" t="inlineStr">
        <is>
          <t>DPW</t>
        </is>
      </c>
      <c r="H3442" t="inlineStr">
        <is>
          <t>PAYG</t>
        </is>
      </c>
      <c r="I3442" s="6" t="n">
        <v>45931</v>
      </c>
      <c r="J3442" s="6" t="n">
        <v>46112</v>
      </c>
      <c r="K3442" t="inlineStr">
        <is>
          <t>run_initial_fixed_duration</t>
        </is>
      </c>
      <c r="L3442" s="6" t="n">
        <v>45931</v>
      </c>
      <c r="M3442" s="6" t="n">
        <v>46112</v>
      </c>
      <c r="N3442" t="n">
        <v>181</v>
      </c>
      <c r="O3442" s="6" t="n">
        <v>46112</v>
      </c>
      <c r="S3442" t="inlineStr">
        <is>
          <t>with as-of date</t>
        </is>
      </c>
      <c r="T3442" s="6" t="n">
        <v>45960</v>
      </c>
      <c r="U3442" s="6" t="n"/>
      <c r="V3442" t="n">
        <v>1</v>
      </c>
      <c r="W3442" t="n">
        <v>0</v>
      </c>
      <c r="X3442" s="6" t="n"/>
      <c r="Z3442" s="6" t="n">
        <v>46053</v>
      </c>
      <c r="AA3442" t="inlineStr">
        <is>
          <t>as-of, case 2-4</t>
        </is>
      </c>
      <c r="AB3442" s="6" t="n">
        <v>46081</v>
      </c>
      <c r="AC3442" t="inlineStr">
        <is>
          <t>PAYG</t>
        </is>
      </c>
      <c r="AD3442" s="6" t="n">
        <v>45928</v>
      </c>
    </row>
    <row r="3443">
      <c r="A3443" t="inlineStr">
        <is>
          <t>V710001</t>
        </is>
      </c>
      <c r="B3443" t="inlineStr">
        <is>
          <t>2025-0026</t>
        </is>
      </c>
      <c r="C3443" t="n">
        <v>37</v>
      </c>
      <c r="D3443" t="inlineStr">
        <is>
          <t>37 80 4993 337-7</t>
        </is>
      </c>
      <c r="E3443" t="inlineStr">
        <is>
          <t>Rail Cargo Austria AG</t>
        </is>
      </c>
      <c r="F3443" t="inlineStr">
        <is>
          <t>WBA</t>
        </is>
      </c>
      <c r="G3443" t="inlineStr">
        <is>
          <t>DPW</t>
        </is>
      </c>
      <c r="H3443" t="inlineStr">
        <is>
          <t>PAYG</t>
        </is>
      </c>
      <c r="I3443" s="6" t="n">
        <v>45931</v>
      </c>
      <c r="J3443" s="6" t="n">
        <v>46112</v>
      </c>
      <c r="K3443" t="inlineStr">
        <is>
          <t>run_initial_fixed_duration</t>
        </is>
      </c>
      <c r="L3443" s="6" t="n">
        <v>45931</v>
      </c>
      <c r="M3443" s="6" t="n">
        <v>46112</v>
      </c>
      <c r="N3443" t="n">
        <v>181</v>
      </c>
      <c r="O3443" s="6" t="n">
        <v>46112</v>
      </c>
      <c r="S3443" t="inlineStr">
        <is>
          <t>with as-of date</t>
        </is>
      </c>
      <c r="T3443" s="6" t="n">
        <v>45960</v>
      </c>
      <c r="U3443" s="6" t="n"/>
      <c r="V3443" t="n">
        <v>1</v>
      </c>
      <c r="W3443" t="n">
        <v>0</v>
      </c>
      <c r="X3443" s="6" t="n"/>
      <c r="Z3443" s="6" t="n">
        <v>46053</v>
      </c>
      <c r="AA3443" t="inlineStr">
        <is>
          <t>as-of, case 2-4</t>
        </is>
      </c>
      <c r="AB3443" s="6" t="n">
        <v>46081</v>
      </c>
      <c r="AC3443" t="inlineStr">
        <is>
          <t>PAYG</t>
        </is>
      </c>
      <c r="AD3443" s="6" t="n">
        <v>45928</v>
      </c>
    </row>
    <row r="3444">
      <c r="A3444" t="inlineStr">
        <is>
          <t>V710001</t>
        </is>
      </c>
      <c r="B3444" t="inlineStr">
        <is>
          <t>2025-0026</t>
        </is>
      </c>
      <c r="C3444" t="n">
        <v>38</v>
      </c>
      <c r="D3444" t="inlineStr">
        <is>
          <t>37 80 4993 338-5</t>
        </is>
      </c>
      <c r="E3444" t="inlineStr">
        <is>
          <t>Rail Cargo Austria AG</t>
        </is>
      </c>
      <c r="F3444" t="inlineStr">
        <is>
          <t>WBA</t>
        </is>
      </c>
      <c r="G3444" t="inlineStr">
        <is>
          <t>DPW</t>
        </is>
      </c>
      <c r="H3444" t="inlineStr">
        <is>
          <t>PAYG</t>
        </is>
      </c>
      <c r="I3444" s="6" t="n">
        <v>45931</v>
      </c>
      <c r="J3444" s="6" t="n">
        <v>46112</v>
      </c>
      <c r="K3444" t="inlineStr">
        <is>
          <t>run_initial_fixed_duration</t>
        </is>
      </c>
      <c r="L3444" s="6" t="n">
        <v>45931</v>
      </c>
      <c r="M3444" s="6" t="n">
        <v>46112</v>
      </c>
      <c r="N3444" t="n">
        <v>181</v>
      </c>
      <c r="O3444" s="6" t="n">
        <v>46112</v>
      </c>
      <c r="S3444" t="inlineStr">
        <is>
          <t>with as-of date</t>
        </is>
      </c>
      <c r="T3444" s="6" t="n">
        <v>45960</v>
      </c>
      <c r="U3444" s="6" t="n"/>
      <c r="V3444" t="n">
        <v>1</v>
      </c>
      <c r="W3444" t="n">
        <v>0</v>
      </c>
      <c r="X3444" s="6" t="n"/>
      <c r="Z3444" s="6" t="n">
        <v>46053</v>
      </c>
      <c r="AA3444" t="inlineStr">
        <is>
          <t>as-of, case 2-4</t>
        </is>
      </c>
      <c r="AB3444" s="6" t="n">
        <v>46081</v>
      </c>
      <c r="AC3444" t="inlineStr">
        <is>
          <t>PAYG</t>
        </is>
      </c>
      <c r="AD3444" s="6" t="n">
        <v>45928</v>
      </c>
    </row>
    <row r="3445">
      <c r="A3445" t="inlineStr">
        <is>
          <t>V710001</t>
        </is>
      </c>
      <c r="B3445" t="inlineStr">
        <is>
          <t>2025-0026</t>
        </is>
      </c>
      <c r="C3445" t="n">
        <v>39</v>
      </c>
      <c r="D3445" t="inlineStr">
        <is>
          <t>37 80 4993 340-1</t>
        </is>
      </c>
      <c r="E3445" t="inlineStr">
        <is>
          <t>Rail Cargo Austria AG</t>
        </is>
      </c>
      <c r="F3445" t="inlineStr">
        <is>
          <t>WBA</t>
        </is>
      </c>
      <c r="G3445" t="inlineStr">
        <is>
          <t>DPW</t>
        </is>
      </c>
      <c r="H3445" t="inlineStr">
        <is>
          <t>PAYG</t>
        </is>
      </c>
      <c r="I3445" s="6" t="n">
        <v>45931</v>
      </c>
      <c r="J3445" s="6" t="n">
        <v>46112</v>
      </c>
      <c r="K3445" t="inlineStr">
        <is>
          <t>run_initial_fixed_duration</t>
        </is>
      </c>
      <c r="L3445" s="6" t="n">
        <v>45931</v>
      </c>
      <c r="M3445" s="6" t="n">
        <v>46112</v>
      </c>
      <c r="N3445" t="n">
        <v>181</v>
      </c>
      <c r="O3445" s="6" t="n">
        <v>46112</v>
      </c>
      <c r="S3445" t="inlineStr">
        <is>
          <t>with as-of date</t>
        </is>
      </c>
      <c r="T3445" s="6" t="n">
        <v>45960</v>
      </c>
      <c r="U3445" s="6" t="n"/>
      <c r="V3445" t="n">
        <v>1</v>
      </c>
      <c r="W3445" t="n">
        <v>0</v>
      </c>
      <c r="X3445" s="6" t="n"/>
      <c r="Z3445" s="6" t="n">
        <v>46053</v>
      </c>
      <c r="AA3445" t="inlineStr">
        <is>
          <t>as-of, case 2-4</t>
        </is>
      </c>
      <c r="AB3445" s="6" t="n">
        <v>46081</v>
      </c>
      <c r="AC3445" t="inlineStr">
        <is>
          <t>PAYG</t>
        </is>
      </c>
      <c r="AD3445" s="6" t="n">
        <v>45928</v>
      </c>
    </row>
    <row r="3446">
      <c r="A3446" t="inlineStr">
        <is>
          <t>V710001</t>
        </is>
      </c>
      <c r="B3446" t="inlineStr">
        <is>
          <t>2025-0026</t>
        </is>
      </c>
      <c r="C3446" t="n">
        <v>40</v>
      </c>
      <c r="D3446" t="inlineStr">
        <is>
          <t>37 80 4992 311-3</t>
        </is>
      </c>
      <c r="E3446" t="inlineStr">
        <is>
          <t>Rail Cargo Austria AG</t>
        </is>
      </c>
      <c r="F3446" t="inlineStr">
        <is>
          <t>WBA</t>
        </is>
      </c>
      <c r="G3446" t="inlineStr">
        <is>
          <t>DPW</t>
        </is>
      </c>
      <c r="H3446" t="inlineStr">
        <is>
          <t>PAYG</t>
        </is>
      </c>
      <c r="I3446" s="6" t="n">
        <v>45931</v>
      </c>
      <c r="J3446" s="6" t="n">
        <v>46112</v>
      </c>
      <c r="K3446" t="inlineStr">
        <is>
          <t>run_initial_fixed_duration</t>
        </is>
      </c>
      <c r="L3446" s="6" t="n">
        <v>45931</v>
      </c>
      <c r="M3446" s="6" t="n">
        <v>46112</v>
      </c>
      <c r="N3446" t="n">
        <v>181</v>
      </c>
      <c r="O3446" s="6" t="n">
        <v>46112</v>
      </c>
      <c r="S3446" t="inlineStr">
        <is>
          <t>with as-of date</t>
        </is>
      </c>
      <c r="T3446" s="6" t="n">
        <v>45960</v>
      </c>
      <c r="U3446" s="6" t="n"/>
      <c r="V3446" t="n">
        <v>1</v>
      </c>
      <c r="W3446" t="n">
        <v>0</v>
      </c>
      <c r="X3446" s="6" t="n"/>
      <c r="Z3446" s="6" t="n">
        <v>46053</v>
      </c>
      <c r="AA3446" t="inlineStr">
        <is>
          <t>as-of, case 2-4</t>
        </is>
      </c>
      <c r="AB3446" s="6" t="n">
        <v>46081</v>
      </c>
      <c r="AC3446" t="inlineStr">
        <is>
          <t>PAYG</t>
        </is>
      </c>
      <c r="AD3446" s="6" t="n">
        <v>45928</v>
      </c>
    </row>
    <row r="3447">
      <c r="A3447" t="inlineStr">
        <is>
          <t>V710001</t>
        </is>
      </c>
      <c r="B3447" t="inlineStr">
        <is>
          <t>2025-0026</t>
        </is>
      </c>
      <c r="C3447" t="n">
        <v>41</v>
      </c>
      <c r="D3447" t="inlineStr">
        <is>
          <t>37 80 4992 312-1</t>
        </is>
      </c>
      <c r="E3447" t="inlineStr">
        <is>
          <t>Rail Cargo Austria AG</t>
        </is>
      </c>
      <c r="F3447" t="inlineStr">
        <is>
          <t>WBA</t>
        </is>
      </c>
      <c r="G3447" t="inlineStr">
        <is>
          <t>DPW</t>
        </is>
      </c>
      <c r="H3447" t="inlineStr">
        <is>
          <t>PAYG</t>
        </is>
      </c>
      <c r="I3447" s="6" t="n">
        <v>45931</v>
      </c>
      <c r="J3447" s="6" t="n">
        <v>46112</v>
      </c>
      <c r="K3447" t="inlineStr">
        <is>
          <t>run_initial_fixed_duration</t>
        </is>
      </c>
      <c r="L3447" s="6" t="n">
        <v>45931</v>
      </c>
      <c r="M3447" s="6" t="n">
        <v>46112</v>
      </c>
      <c r="N3447" t="n">
        <v>181</v>
      </c>
      <c r="O3447" s="6" t="n">
        <v>46112</v>
      </c>
      <c r="S3447" t="inlineStr">
        <is>
          <t>with as-of date</t>
        </is>
      </c>
      <c r="T3447" s="6" t="n">
        <v>45960</v>
      </c>
      <c r="U3447" s="6" t="n"/>
      <c r="V3447" t="n">
        <v>1</v>
      </c>
      <c r="W3447" t="n">
        <v>0</v>
      </c>
      <c r="X3447" s="6" t="n"/>
      <c r="Z3447" s="6" t="n">
        <v>46053</v>
      </c>
      <c r="AA3447" t="inlineStr">
        <is>
          <t>as-of, case 2-4</t>
        </is>
      </c>
      <c r="AB3447" s="6" t="n">
        <v>46081</v>
      </c>
      <c r="AC3447" t="inlineStr">
        <is>
          <t>PAYG</t>
        </is>
      </c>
      <c r="AD3447" s="6" t="n">
        <v>45928</v>
      </c>
    </row>
    <row r="3448">
      <c r="A3448" t="inlineStr">
        <is>
          <t>V710001</t>
        </is>
      </c>
      <c r="B3448" t="inlineStr">
        <is>
          <t>2025-0026</t>
        </is>
      </c>
      <c r="C3448" t="n">
        <v>42</v>
      </c>
      <c r="D3448" t="inlineStr">
        <is>
          <t>37 80 4992 314-7</t>
        </is>
      </c>
      <c r="E3448" t="inlineStr">
        <is>
          <t>Rail Cargo Austria AG</t>
        </is>
      </c>
      <c r="F3448" t="inlineStr">
        <is>
          <t>WBA</t>
        </is>
      </c>
      <c r="G3448" t="inlineStr">
        <is>
          <t>DPW</t>
        </is>
      </c>
      <c r="H3448" t="inlineStr">
        <is>
          <t>PAYG</t>
        </is>
      </c>
      <c r="I3448" s="6" t="n">
        <v>45931</v>
      </c>
      <c r="J3448" s="6" t="n">
        <v>46112</v>
      </c>
      <c r="K3448" t="inlineStr">
        <is>
          <t>run_initial_fixed_duration</t>
        </is>
      </c>
      <c r="L3448" s="6" t="n">
        <v>45931</v>
      </c>
      <c r="M3448" s="6" t="n">
        <v>46112</v>
      </c>
      <c r="N3448" t="n">
        <v>181</v>
      </c>
      <c r="O3448" s="6" t="n">
        <v>46112</v>
      </c>
      <c r="S3448" t="inlineStr">
        <is>
          <t>with as-of date</t>
        </is>
      </c>
      <c r="T3448" s="6" t="n">
        <v>45960</v>
      </c>
      <c r="U3448" s="6" t="n"/>
      <c r="V3448" t="n">
        <v>1</v>
      </c>
      <c r="W3448" t="n">
        <v>0</v>
      </c>
      <c r="X3448" s="6" t="n"/>
      <c r="Z3448" s="6" t="n">
        <v>46053</v>
      </c>
      <c r="AA3448" t="inlineStr">
        <is>
          <t>as-of, case 2-4</t>
        </is>
      </c>
      <c r="AB3448" s="6" t="n">
        <v>46081</v>
      </c>
      <c r="AC3448" t="inlineStr">
        <is>
          <t>PAYG</t>
        </is>
      </c>
      <c r="AD3448" s="6" t="n">
        <v>45928</v>
      </c>
    </row>
    <row r="3449">
      <c r="A3449" t="inlineStr">
        <is>
          <t>V710001</t>
        </is>
      </c>
      <c r="B3449" t="inlineStr">
        <is>
          <t>2025-0026</t>
        </is>
      </c>
      <c r="C3449" t="n">
        <v>43</v>
      </c>
      <c r="D3449" t="inlineStr">
        <is>
          <t>37 80 4992 316-2</t>
        </is>
      </c>
      <c r="E3449" t="inlineStr">
        <is>
          <t>Rail Cargo Austria AG</t>
        </is>
      </c>
      <c r="F3449" t="inlineStr">
        <is>
          <t>WBA</t>
        </is>
      </c>
      <c r="G3449" t="inlineStr">
        <is>
          <t>DPW</t>
        </is>
      </c>
      <c r="H3449" t="inlineStr">
        <is>
          <t>PAYG</t>
        </is>
      </c>
      <c r="I3449" s="6" t="n">
        <v>45931</v>
      </c>
      <c r="J3449" s="6" t="n">
        <v>46112</v>
      </c>
      <c r="K3449" t="inlineStr">
        <is>
          <t>run_initial_fixed_duration</t>
        </is>
      </c>
      <c r="L3449" s="6" t="n">
        <v>45931</v>
      </c>
      <c r="M3449" s="6" t="n">
        <v>46112</v>
      </c>
      <c r="N3449" t="n">
        <v>181</v>
      </c>
      <c r="O3449" s="6" t="n">
        <v>46112</v>
      </c>
      <c r="S3449" t="inlineStr">
        <is>
          <t>with as-of date</t>
        </is>
      </c>
      <c r="T3449" s="6" t="n">
        <v>45960</v>
      </c>
      <c r="U3449" s="6" t="n"/>
      <c r="V3449" t="n">
        <v>1</v>
      </c>
      <c r="W3449" t="n">
        <v>0</v>
      </c>
      <c r="X3449" s="6" t="n"/>
      <c r="Z3449" s="6" t="n">
        <v>46053</v>
      </c>
      <c r="AA3449" t="inlineStr">
        <is>
          <t>as-of, case 2-4</t>
        </is>
      </c>
      <c r="AB3449" s="6" t="n">
        <v>46081</v>
      </c>
      <c r="AC3449" t="inlineStr">
        <is>
          <t>PAYG</t>
        </is>
      </c>
      <c r="AD3449" s="6" t="n">
        <v>45928</v>
      </c>
    </row>
    <row r="3450">
      <c r="A3450" t="inlineStr">
        <is>
          <t>V710001</t>
        </is>
      </c>
      <c r="B3450" t="inlineStr">
        <is>
          <t>2025-0026</t>
        </is>
      </c>
      <c r="C3450" t="n">
        <v>44</v>
      </c>
      <c r="D3450" t="inlineStr">
        <is>
          <t>37 80 4992 317-0</t>
        </is>
      </c>
      <c r="E3450" t="inlineStr">
        <is>
          <t>Rail Cargo Austria AG</t>
        </is>
      </c>
      <c r="F3450" t="inlineStr">
        <is>
          <t>WBA</t>
        </is>
      </c>
      <c r="G3450" t="inlineStr">
        <is>
          <t>DPW</t>
        </is>
      </c>
      <c r="H3450" t="inlineStr">
        <is>
          <t>PAYG</t>
        </is>
      </c>
      <c r="I3450" s="6" t="n">
        <v>45931</v>
      </c>
      <c r="J3450" s="6" t="n">
        <v>46112</v>
      </c>
      <c r="K3450" t="inlineStr">
        <is>
          <t>run_initial_fixed_duration</t>
        </is>
      </c>
      <c r="L3450" s="6" t="n">
        <v>45931</v>
      </c>
      <c r="M3450" s="6" t="n">
        <v>46112</v>
      </c>
      <c r="N3450" t="n">
        <v>181</v>
      </c>
      <c r="O3450" s="6" t="n">
        <v>46112</v>
      </c>
      <c r="S3450" t="inlineStr">
        <is>
          <t>with as-of date</t>
        </is>
      </c>
      <c r="T3450" s="6" t="n">
        <v>45960</v>
      </c>
      <c r="U3450" s="6" t="n"/>
      <c r="V3450" t="n">
        <v>1</v>
      </c>
      <c r="W3450" t="n">
        <v>0</v>
      </c>
      <c r="X3450" s="6" t="n"/>
      <c r="Z3450" s="6" t="n">
        <v>46053</v>
      </c>
      <c r="AA3450" t="inlineStr">
        <is>
          <t>as-of, case 2-4</t>
        </is>
      </c>
      <c r="AB3450" s="6" t="n">
        <v>46081</v>
      </c>
      <c r="AC3450" t="inlineStr">
        <is>
          <t>PAYG</t>
        </is>
      </c>
      <c r="AD3450" s="6" t="n">
        <v>45928</v>
      </c>
    </row>
    <row r="3451">
      <c r="A3451" t="inlineStr">
        <is>
          <t>V710001</t>
        </is>
      </c>
      <c r="B3451" t="inlineStr">
        <is>
          <t>2025-0026</t>
        </is>
      </c>
      <c r="C3451" t="n">
        <v>45</v>
      </c>
      <c r="D3451" t="inlineStr">
        <is>
          <t>37 80 4992 318-8</t>
        </is>
      </c>
      <c r="E3451" t="inlineStr">
        <is>
          <t>Rail Cargo Austria AG</t>
        </is>
      </c>
      <c r="F3451" t="inlineStr">
        <is>
          <t>WBA</t>
        </is>
      </c>
      <c r="G3451" t="inlineStr">
        <is>
          <t>DPW</t>
        </is>
      </c>
      <c r="H3451" t="inlineStr">
        <is>
          <t>PAYG</t>
        </is>
      </c>
      <c r="I3451" s="6" t="n">
        <v>45931</v>
      </c>
      <c r="J3451" s="6" t="n">
        <v>46112</v>
      </c>
      <c r="K3451" t="inlineStr">
        <is>
          <t>run_initial_fixed_duration</t>
        </is>
      </c>
      <c r="L3451" s="6" t="n">
        <v>45931</v>
      </c>
      <c r="M3451" s="6" t="n">
        <v>46112</v>
      </c>
      <c r="N3451" t="n">
        <v>181</v>
      </c>
      <c r="O3451" s="6" t="n">
        <v>46112</v>
      </c>
      <c r="S3451" t="inlineStr">
        <is>
          <t>with as-of date</t>
        </is>
      </c>
      <c r="T3451" s="6" t="n">
        <v>45960</v>
      </c>
      <c r="U3451" s="6" t="n"/>
      <c r="V3451" t="n">
        <v>1</v>
      </c>
      <c r="W3451" t="n">
        <v>0</v>
      </c>
      <c r="X3451" s="6" t="n"/>
      <c r="Z3451" s="6" t="n">
        <v>46053</v>
      </c>
      <c r="AA3451" t="inlineStr">
        <is>
          <t>as-of, case 2-4</t>
        </is>
      </c>
      <c r="AB3451" s="6" t="n">
        <v>46081</v>
      </c>
      <c r="AC3451" t="inlineStr">
        <is>
          <t>PAYG</t>
        </is>
      </c>
      <c r="AD3451" s="6" t="n">
        <v>45928</v>
      </c>
    </row>
    <row r="3452">
      <c r="A3452" t="inlineStr">
        <is>
          <t>V710001</t>
        </is>
      </c>
      <c r="B3452" t="inlineStr">
        <is>
          <t>2025-0026</t>
        </is>
      </c>
      <c r="C3452" t="n">
        <v>46</v>
      </c>
      <c r="D3452" t="inlineStr">
        <is>
          <t>37 80 4992 325-3</t>
        </is>
      </c>
      <c r="E3452" t="inlineStr">
        <is>
          <t>Rail Cargo Austria AG</t>
        </is>
      </c>
      <c r="F3452" t="inlineStr">
        <is>
          <t>WBA</t>
        </is>
      </c>
      <c r="G3452" t="inlineStr">
        <is>
          <t>DPW</t>
        </is>
      </c>
      <c r="H3452" t="inlineStr">
        <is>
          <t>PAYG</t>
        </is>
      </c>
      <c r="I3452" s="6" t="n">
        <v>45931</v>
      </c>
      <c r="J3452" s="6" t="n">
        <v>46112</v>
      </c>
      <c r="K3452" t="inlineStr">
        <is>
          <t>run_initial_fixed_duration</t>
        </is>
      </c>
      <c r="L3452" s="6" t="n">
        <v>45931</v>
      </c>
      <c r="M3452" s="6" t="n">
        <v>46112</v>
      </c>
      <c r="N3452" t="n">
        <v>181</v>
      </c>
      <c r="O3452" s="6" t="n">
        <v>46112</v>
      </c>
      <c r="S3452" t="inlineStr">
        <is>
          <t>with as-of date</t>
        </is>
      </c>
      <c r="T3452" s="6" t="n">
        <v>45960</v>
      </c>
      <c r="U3452" s="6" t="n"/>
      <c r="V3452" t="n">
        <v>1</v>
      </c>
      <c r="W3452" t="n">
        <v>0</v>
      </c>
      <c r="X3452" s="6" t="n"/>
      <c r="Z3452" s="6" t="n">
        <v>46053</v>
      </c>
      <c r="AA3452" t="inlineStr">
        <is>
          <t>as-of, case 2-4</t>
        </is>
      </c>
      <c r="AB3452" s="6" t="n">
        <v>46081</v>
      </c>
      <c r="AC3452" t="inlineStr">
        <is>
          <t>PAYG</t>
        </is>
      </c>
      <c r="AD3452" s="6" t="n">
        <v>45928</v>
      </c>
    </row>
    <row r="3453">
      <c r="A3453" t="inlineStr">
        <is>
          <t>V710001</t>
        </is>
      </c>
      <c r="B3453" t="inlineStr">
        <is>
          <t>2025-0026</t>
        </is>
      </c>
      <c r="C3453" t="n">
        <v>47</v>
      </c>
      <c r="D3453" t="inlineStr">
        <is>
          <t>37 80 4992 330-3</t>
        </is>
      </c>
      <c r="E3453" t="inlineStr">
        <is>
          <t>Rail Cargo Austria AG</t>
        </is>
      </c>
      <c r="F3453" t="inlineStr">
        <is>
          <t>WBA</t>
        </is>
      </c>
      <c r="G3453" t="inlineStr">
        <is>
          <t>DPW</t>
        </is>
      </c>
      <c r="H3453" t="inlineStr">
        <is>
          <t>PAYG</t>
        </is>
      </c>
      <c r="I3453" s="6" t="n">
        <v>45931</v>
      </c>
      <c r="J3453" s="6" t="n">
        <v>46112</v>
      </c>
      <c r="K3453" t="inlineStr">
        <is>
          <t>run_initial_fixed_duration</t>
        </is>
      </c>
      <c r="L3453" s="6" t="n">
        <v>45931</v>
      </c>
      <c r="M3453" s="6" t="n">
        <v>46112</v>
      </c>
      <c r="N3453" t="n">
        <v>181</v>
      </c>
      <c r="O3453" s="6" t="n">
        <v>46112</v>
      </c>
      <c r="S3453" t="inlineStr">
        <is>
          <t>with as-of date</t>
        </is>
      </c>
      <c r="T3453" s="6" t="n">
        <v>45960</v>
      </c>
      <c r="U3453" s="6" t="n"/>
      <c r="V3453" t="n">
        <v>1</v>
      </c>
      <c r="W3453" t="n">
        <v>0</v>
      </c>
      <c r="X3453" s="6" t="n"/>
      <c r="Z3453" s="6" t="n">
        <v>46053</v>
      </c>
      <c r="AA3453" t="inlineStr">
        <is>
          <t>as-of, case 2-4</t>
        </is>
      </c>
      <c r="AB3453" s="6" t="n">
        <v>46081</v>
      </c>
      <c r="AC3453" t="inlineStr">
        <is>
          <t>PAYG</t>
        </is>
      </c>
      <c r="AD3453" s="6" t="n">
        <v>45928</v>
      </c>
    </row>
    <row r="3454">
      <c r="A3454" t="inlineStr">
        <is>
          <t>V710001</t>
        </is>
      </c>
      <c r="B3454" t="inlineStr">
        <is>
          <t>2025-0026</t>
        </is>
      </c>
      <c r="C3454" t="n">
        <v>48</v>
      </c>
      <c r="D3454" t="inlineStr">
        <is>
          <t>37 80 4992 331-1</t>
        </is>
      </c>
      <c r="E3454" t="inlineStr">
        <is>
          <t>Rail Cargo Austria AG</t>
        </is>
      </c>
      <c r="F3454" t="inlineStr">
        <is>
          <t>WBA</t>
        </is>
      </c>
      <c r="G3454" t="inlineStr">
        <is>
          <t>DPW</t>
        </is>
      </c>
      <c r="H3454" t="inlineStr">
        <is>
          <t>PAYG</t>
        </is>
      </c>
      <c r="I3454" s="6" t="n">
        <v>45931</v>
      </c>
      <c r="J3454" s="6" t="n">
        <v>46112</v>
      </c>
      <c r="K3454" t="inlineStr">
        <is>
          <t>run_initial_fixed_duration</t>
        </is>
      </c>
      <c r="L3454" s="6" t="n">
        <v>45931</v>
      </c>
      <c r="M3454" s="6" t="n">
        <v>46112</v>
      </c>
      <c r="N3454" t="n">
        <v>181</v>
      </c>
      <c r="O3454" s="6" t="n">
        <v>46112</v>
      </c>
      <c r="S3454" t="inlineStr">
        <is>
          <t>with as-of date</t>
        </is>
      </c>
      <c r="T3454" s="6" t="n">
        <v>45960</v>
      </c>
      <c r="U3454" s="6" t="n"/>
      <c r="V3454" t="n">
        <v>1</v>
      </c>
      <c r="W3454" t="n">
        <v>0</v>
      </c>
      <c r="X3454" s="6" t="n"/>
      <c r="Z3454" s="6" t="n">
        <v>46053</v>
      </c>
      <c r="AA3454" t="inlineStr">
        <is>
          <t>as-of, case 2-4</t>
        </is>
      </c>
      <c r="AB3454" s="6" t="n">
        <v>46081</v>
      </c>
      <c r="AC3454" t="inlineStr">
        <is>
          <t>PAYG</t>
        </is>
      </c>
      <c r="AD3454" s="6" t="n">
        <v>45928</v>
      </c>
    </row>
    <row r="3455">
      <c r="A3455" t="inlineStr">
        <is>
          <t>V710001</t>
        </is>
      </c>
      <c r="B3455" t="inlineStr">
        <is>
          <t>2025-0026</t>
        </is>
      </c>
      <c r="C3455" t="n">
        <v>49</v>
      </c>
      <c r="D3455" t="inlineStr">
        <is>
          <t>37 80 4992 335-2</t>
        </is>
      </c>
      <c r="E3455" t="inlineStr">
        <is>
          <t>Rail Cargo Austria AG</t>
        </is>
      </c>
      <c r="F3455" t="inlineStr">
        <is>
          <t>WBA</t>
        </is>
      </c>
      <c r="G3455" t="inlineStr">
        <is>
          <t>DPW</t>
        </is>
      </c>
      <c r="H3455" t="inlineStr">
        <is>
          <t>PAYG</t>
        </is>
      </c>
      <c r="I3455" s="6" t="n">
        <v>45931</v>
      </c>
      <c r="J3455" s="6" t="n">
        <v>46112</v>
      </c>
      <c r="K3455" t="inlineStr">
        <is>
          <t>run_initial_fixed_duration</t>
        </is>
      </c>
      <c r="L3455" s="6" t="n">
        <v>45931</v>
      </c>
      <c r="M3455" s="6" t="n">
        <v>46112</v>
      </c>
      <c r="N3455" t="n">
        <v>181</v>
      </c>
      <c r="O3455" s="6" t="n">
        <v>46112</v>
      </c>
      <c r="S3455" t="inlineStr">
        <is>
          <t>with as-of date</t>
        </is>
      </c>
      <c r="T3455" s="6" t="n">
        <v>45960</v>
      </c>
      <c r="U3455" s="6" t="n"/>
      <c r="V3455" t="n">
        <v>1</v>
      </c>
      <c r="W3455" t="n">
        <v>0</v>
      </c>
      <c r="X3455" s="6" t="n"/>
      <c r="Z3455" s="6" t="n">
        <v>46053</v>
      </c>
      <c r="AA3455" t="inlineStr">
        <is>
          <t>as-of, case 2-4</t>
        </is>
      </c>
      <c r="AB3455" s="6" t="n">
        <v>46081</v>
      </c>
      <c r="AC3455" t="inlineStr">
        <is>
          <t>PAYG</t>
        </is>
      </c>
      <c r="AD3455" s="6" t="n">
        <v>45928</v>
      </c>
    </row>
    <row r="3456">
      <c r="A3456" t="inlineStr">
        <is>
          <t>V710001</t>
        </is>
      </c>
      <c r="B3456" t="inlineStr">
        <is>
          <t>2025-0026</t>
        </is>
      </c>
      <c r="C3456" t="n">
        <v>50</v>
      </c>
      <c r="D3456" t="inlineStr">
        <is>
          <t>35 80 4956 035-4</t>
        </is>
      </c>
      <c r="E3456" t="inlineStr">
        <is>
          <t>Rail Cargo Austria AG</t>
        </is>
      </c>
      <c r="F3456" t="inlineStr">
        <is>
          <t>WBA</t>
        </is>
      </c>
      <c r="G3456" t="inlineStr">
        <is>
          <t>DPW</t>
        </is>
      </c>
      <c r="H3456" t="inlineStr">
        <is>
          <t>PAYG</t>
        </is>
      </c>
      <c r="I3456" s="6" t="n">
        <v>45931</v>
      </c>
      <c r="J3456" s="6" t="n">
        <v>46112</v>
      </c>
      <c r="K3456" t="inlineStr">
        <is>
          <t>run_initial_fixed_duration</t>
        </is>
      </c>
      <c r="L3456" s="6" t="n">
        <v>45931</v>
      </c>
      <c r="M3456" s="6" t="n">
        <v>46112</v>
      </c>
      <c r="N3456" t="n">
        <v>181</v>
      </c>
      <c r="O3456" s="6" t="n">
        <v>46112</v>
      </c>
      <c r="S3456" t="inlineStr">
        <is>
          <t>with as-of date</t>
        </is>
      </c>
      <c r="T3456" s="6" t="n">
        <v>45960</v>
      </c>
      <c r="U3456" s="6" t="n"/>
      <c r="V3456" t="n">
        <v>1</v>
      </c>
      <c r="W3456" t="n">
        <v>0</v>
      </c>
      <c r="X3456" s="6" t="n"/>
      <c r="Z3456" s="6" t="n">
        <v>46053</v>
      </c>
      <c r="AA3456" t="inlineStr">
        <is>
          <t>as-of, case 2-4</t>
        </is>
      </c>
      <c r="AB3456" s="6" t="n">
        <v>46081</v>
      </c>
      <c r="AC3456" t="inlineStr">
        <is>
          <t>PAYG</t>
        </is>
      </c>
      <c r="AD3456" s="6" t="n">
        <v>45928</v>
      </c>
    </row>
    <row r="3457">
      <c r="A3457" t="inlineStr">
        <is>
          <t>V100016</t>
        </is>
      </c>
      <c r="B3457" t="inlineStr">
        <is>
          <t>2021-0008</t>
        </is>
      </c>
      <c r="C3457" t="n">
        <v>1</v>
      </c>
      <c r="D3457" t="inlineStr">
        <is>
          <t>37 80 4694 448-4</t>
        </is>
      </c>
      <c r="E3457" t="inlineStr">
        <is>
          <t>RheinCargo GmbH &amp; Co KG</t>
        </is>
      </c>
      <c r="F3457" t="inlineStr">
        <is>
          <t>DME</t>
        </is>
      </c>
      <c r="G3457" t="inlineStr">
        <is>
          <t>80' 4-A CW</t>
        </is>
      </c>
      <c r="I3457" s="6" t="n"/>
      <c r="J3457" s="6" t="n"/>
      <c r="K3457" t="inlineStr">
        <is>
          <t>run_prolonged</t>
        </is>
      </c>
      <c r="L3457" s="6" t="n">
        <v>44562</v>
      </c>
      <c r="M3457" s="6" t="n">
        <v>46752</v>
      </c>
      <c r="N3457" t="n">
        <v>1095</v>
      </c>
      <c r="O3457" s="6" t="n">
        <v>46752</v>
      </c>
      <c r="S3457" t="inlineStr">
        <is>
          <t>n.a.</t>
        </is>
      </c>
      <c r="T3457" s="6" t="n"/>
      <c r="U3457" s="6" t="n"/>
      <c r="V3457" t="n">
        <v>0</v>
      </c>
      <c r="W3457" t="n">
        <v>3</v>
      </c>
      <c r="X3457" s="6" t="n"/>
      <c r="Z3457" s="6" t="n">
        <v>46660</v>
      </c>
      <c r="AA3457" t="inlineStr">
        <is>
          <t>n.a.</t>
        </is>
      </c>
      <c r="AB3457" s="6" t="n">
        <v>46752</v>
      </c>
      <c r="AC3457" t="inlineStr"/>
      <c r="AD3457" s="6" t="n">
        <v>46599</v>
      </c>
    </row>
    <row r="3458">
      <c r="A3458" t="inlineStr">
        <is>
          <t>V100016</t>
        </is>
      </c>
      <c r="B3458" t="inlineStr">
        <is>
          <t>2021-0008</t>
        </is>
      </c>
      <c r="C3458" t="n">
        <v>2</v>
      </c>
      <c r="D3458" t="inlineStr">
        <is>
          <t>37 80 4694 449-2</t>
        </is>
      </c>
      <c r="E3458" t="inlineStr">
        <is>
          <t>RheinCargo GmbH &amp; Co KG</t>
        </is>
      </c>
      <c r="F3458" t="inlineStr">
        <is>
          <t>DME</t>
        </is>
      </c>
      <c r="G3458" t="inlineStr">
        <is>
          <t>80' 4-A CW</t>
        </is>
      </c>
      <c r="I3458" s="6" t="n"/>
      <c r="J3458" s="6" t="n"/>
      <c r="K3458" t="inlineStr">
        <is>
          <t>run_prolonged</t>
        </is>
      </c>
      <c r="L3458" s="6" t="n">
        <v>44562</v>
      </c>
      <c r="M3458" s="6" t="n">
        <v>46752</v>
      </c>
      <c r="N3458" t="n">
        <v>1095</v>
      </c>
      <c r="O3458" s="6" t="n">
        <v>46752</v>
      </c>
      <c r="S3458" t="inlineStr">
        <is>
          <t>n.a.</t>
        </is>
      </c>
      <c r="T3458" s="6" t="n"/>
      <c r="U3458" s="6" t="n"/>
      <c r="V3458" t="n">
        <v>0</v>
      </c>
      <c r="W3458" t="n">
        <v>3</v>
      </c>
      <c r="X3458" s="6" t="n"/>
      <c r="Z3458" s="6" t="n">
        <v>46660</v>
      </c>
      <c r="AA3458" t="inlineStr">
        <is>
          <t>n.a.</t>
        </is>
      </c>
      <c r="AB3458" s="6" t="n">
        <v>46752</v>
      </c>
      <c r="AC3458" t="inlineStr"/>
      <c r="AD3458" s="6" t="n">
        <v>46599</v>
      </c>
    </row>
    <row r="3459">
      <c r="A3459" t="inlineStr">
        <is>
          <t>V100016</t>
        </is>
      </c>
      <c r="B3459" t="inlineStr">
        <is>
          <t>2021-0008</t>
        </is>
      </c>
      <c r="C3459" t="n">
        <v>3</v>
      </c>
      <c r="D3459" t="inlineStr">
        <is>
          <t>37 80 4694 450-0</t>
        </is>
      </c>
      <c r="E3459" t="inlineStr">
        <is>
          <t>RheinCargo GmbH &amp; Co KG</t>
        </is>
      </c>
      <c r="F3459" t="inlineStr">
        <is>
          <t>DME</t>
        </is>
      </c>
      <c r="G3459" t="inlineStr">
        <is>
          <t>80' 4-A CW</t>
        </is>
      </c>
      <c r="I3459" s="6" t="n"/>
      <c r="J3459" s="6" t="n"/>
      <c r="K3459" t="inlineStr">
        <is>
          <t>run_prolonged</t>
        </is>
      </c>
      <c r="L3459" s="6" t="n">
        <v>44562</v>
      </c>
      <c r="M3459" s="6" t="n">
        <v>46752</v>
      </c>
      <c r="N3459" t="n">
        <v>1095</v>
      </c>
      <c r="O3459" s="6" t="n">
        <v>46752</v>
      </c>
      <c r="S3459" t="inlineStr">
        <is>
          <t>n.a.</t>
        </is>
      </c>
      <c r="T3459" s="6" t="n"/>
      <c r="U3459" s="6" t="n"/>
      <c r="V3459" t="n">
        <v>0</v>
      </c>
      <c r="W3459" t="n">
        <v>3</v>
      </c>
      <c r="X3459" s="6" t="n"/>
      <c r="Z3459" s="6" t="n">
        <v>46660</v>
      </c>
      <c r="AA3459" t="inlineStr">
        <is>
          <t>n.a.</t>
        </is>
      </c>
      <c r="AB3459" s="6" t="n">
        <v>46752</v>
      </c>
      <c r="AC3459" t="inlineStr"/>
      <c r="AD3459" s="6" t="n">
        <v>46599</v>
      </c>
    </row>
    <row r="3460">
      <c r="A3460" t="inlineStr">
        <is>
          <t>V100016</t>
        </is>
      </c>
      <c r="B3460" t="inlineStr">
        <is>
          <t>2021-0008</t>
        </is>
      </c>
      <c r="C3460" t="n">
        <v>4</v>
      </c>
      <c r="D3460" t="inlineStr">
        <is>
          <t>37 80 4694 451-8</t>
        </is>
      </c>
      <c r="E3460" t="inlineStr">
        <is>
          <t>RheinCargo GmbH &amp; Co KG</t>
        </is>
      </c>
      <c r="F3460" t="inlineStr">
        <is>
          <t>DME</t>
        </is>
      </c>
      <c r="G3460" t="inlineStr">
        <is>
          <t>80' 4-A CW</t>
        </is>
      </c>
      <c r="I3460" s="6" t="n"/>
      <c r="J3460" s="6" t="n"/>
      <c r="K3460" t="inlineStr">
        <is>
          <t>run_prolonged</t>
        </is>
      </c>
      <c r="L3460" s="6" t="n">
        <v>44562</v>
      </c>
      <c r="M3460" s="6" t="n">
        <v>46752</v>
      </c>
      <c r="N3460" t="n">
        <v>1095</v>
      </c>
      <c r="O3460" s="6" t="n">
        <v>46752</v>
      </c>
      <c r="S3460" t="inlineStr">
        <is>
          <t>n.a.</t>
        </is>
      </c>
      <c r="T3460" s="6" t="n"/>
      <c r="U3460" s="6" t="n"/>
      <c r="V3460" t="n">
        <v>0</v>
      </c>
      <c r="W3460" t="n">
        <v>3</v>
      </c>
      <c r="X3460" s="6" t="n"/>
      <c r="Z3460" s="6" t="n">
        <v>46660</v>
      </c>
      <c r="AA3460" t="inlineStr">
        <is>
          <t>n.a.</t>
        </is>
      </c>
      <c r="AB3460" s="6" t="n">
        <v>46752</v>
      </c>
      <c r="AC3460" t="inlineStr"/>
      <c r="AD3460" s="6" t="n">
        <v>46599</v>
      </c>
    </row>
    <row r="3461">
      <c r="A3461" t="inlineStr">
        <is>
          <t>V100016</t>
        </is>
      </c>
      <c r="B3461" t="inlineStr">
        <is>
          <t>2021-0008</t>
        </is>
      </c>
      <c r="C3461" t="n">
        <v>6</v>
      </c>
      <c r="D3461" t="inlineStr">
        <is>
          <t>37 80 4694 453-4</t>
        </is>
      </c>
      <c r="E3461" t="inlineStr">
        <is>
          <t>RheinCargo GmbH &amp; Co KG</t>
        </is>
      </c>
      <c r="F3461" t="inlineStr">
        <is>
          <t>DME</t>
        </is>
      </c>
      <c r="G3461" t="inlineStr">
        <is>
          <t>80' 4-A CW</t>
        </is>
      </c>
      <c r="I3461" s="6" t="n"/>
      <c r="J3461" s="6" t="n"/>
      <c r="K3461" t="inlineStr">
        <is>
          <t>run_prolonged</t>
        </is>
      </c>
      <c r="L3461" s="6" t="n">
        <v>44562</v>
      </c>
      <c r="M3461" s="6" t="n">
        <v>46752</v>
      </c>
      <c r="N3461" t="n">
        <v>1095</v>
      </c>
      <c r="O3461" s="6" t="n">
        <v>46752</v>
      </c>
      <c r="S3461" t="inlineStr">
        <is>
          <t>n.a.</t>
        </is>
      </c>
      <c r="T3461" s="6" t="n"/>
      <c r="U3461" s="6" t="n"/>
      <c r="V3461" t="n">
        <v>0</v>
      </c>
      <c r="W3461" t="n">
        <v>3</v>
      </c>
      <c r="X3461" s="6" t="n"/>
      <c r="Z3461" s="6" t="n">
        <v>46660</v>
      </c>
      <c r="AA3461" t="inlineStr">
        <is>
          <t>n.a.</t>
        </is>
      </c>
      <c r="AB3461" s="6" t="n">
        <v>46752</v>
      </c>
      <c r="AC3461" t="inlineStr"/>
      <c r="AD3461" s="6" t="n">
        <v>46599</v>
      </c>
    </row>
    <row r="3462">
      <c r="A3462" t="inlineStr">
        <is>
          <t>V100016</t>
        </is>
      </c>
      <c r="B3462" t="inlineStr">
        <is>
          <t>2021-0008</t>
        </is>
      </c>
      <c r="C3462" t="n">
        <v>8</v>
      </c>
      <c r="D3462" t="inlineStr">
        <is>
          <t>37 80 4694 455-9</t>
        </is>
      </c>
      <c r="E3462" t="inlineStr">
        <is>
          <t>RheinCargo GmbH &amp; Co KG</t>
        </is>
      </c>
      <c r="F3462" t="inlineStr">
        <is>
          <t>DME</t>
        </is>
      </c>
      <c r="G3462" t="inlineStr">
        <is>
          <t>80' 4-A CW</t>
        </is>
      </c>
      <c r="I3462" s="6" t="n"/>
      <c r="J3462" s="6" t="n"/>
      <c r="K3462" t="inlineStr">
        <is>
          <t>run_prolonged</t>
        </is>
      </c>
      <c r="L3462" s="6" t="n">
        <v>44562</v>
      </c>
      <c r="M3462" s="6" t="n">
        <v>46752</v>
      </c>
      <c r="N3462" t="n">
        <v>1095</v>
      </c>
      <c r="O3462" s="6" t="n">
        <v>46752</v>
      </c>
      <c r="S3462" t="inlineStr">
        <is>
          <t>n.a.</t>
        </is>
      </c>
      <c r="T3462" s="6" t="n"/>
      <c r="U3462" s="6" t="n"/>
      <c r="V3462" t="n">
        <v>0</v>
      </c>
      <c r="W3462" t="n">
        <v>3</v>
      </c>
      <c r="X3462" s="6" t="n"/>
      <c r="Z3462" s="6" t="n">
        <v>46660</v>
      </c>
      <c r="AA3462" t="inlineStr">
        <is>
          <t>n.a.</t>
        </is>
      </c>
      <c r="AB3462" s="6" t="n">
        <v>46752</v>
      </c>
      <c r="AC3462" t="inlineStr"/>
      <c r="AD3462" s="6" t="n">
        <v>46599</v>
      </c>
    </row>
    <row r="3463">
      <c r="A3463" t="inlineStr">
        <is>
          <t>V100016</t>
        </is>
      </c>
      <c r="B3463" t="inlineStr">
        <is>
          <t>2021-0008</t>
        </is>
      </c>
      <c r="C3463" t="n">
        <v>9</v>
      </c>
      <c r="D3463" t="inlineStr">
        <is>
          <t>37 80 4694 456-7</t>
        </is>
      </c>
      <c r="E3463" t="inlineStr">
        <is>
          <t>RheinCargo GmbH &amp; Co KG</t>
        </is>
      </c>
      <c r="F3463" t="inlineStr">
        <is>
          <t>DME</t>
        </is>
      </c>
      <c r="G3463" t="inlineStr">
        <is>
          <t>80' 4-A CW</t>
        </is>
      </c>
      <c r="I3463" s="6" t="n"/>
      <c r="J3463" s="6" t="n"/>
      <c r="K3463" t="inlineStr">
        <is>
          <t>run_prolonged</t>
        </is>
      </c>
      <c r="L3463" s="6" t="n">
        <v>44562</v>
      </c>
      <c r="M3463" s="6" t="n">
        <v>46752</v>
      </c>
      <c r="N3463" t="n">
        <v>1095</v>
      </c>
      <c r="O3463" s="6" t="n">
        <v>46752</v>
      </c>
      <c r="S3463" t="inlineStr">
        <is>
          <t>n.a.</t>
        </is>
      </c>
      <c r="T3463" s="6" t="n"/>
      <c r="U3463" s="6" t="n"/>
      <c r="V3463" t="n">
        <v>0</v>
      </c>
      <c r="W3463" t="n">
        <v>3</v>
      </c>
      <c r="X3463" s="6" t="n"/>
      <c r="Z3463" s="6" t="n">
        <v>46660</v>
      </c>
      <c r="AA3463" t="inlineStr">
        <is>
          <t>n.a.</t>
        </is>
      </c>
      <c r="AB3463" s="6" t="n">
        <v>46752</v>
      </c>
      <c r="AC3463" t="inlineStr"/>
      <c r="AD3463" s="6" t="n">
        <v>46599</v>
      </c>
    </row>
    <row r="3464">
      <c r="A3464" t="inlineStr">
        <is>
          <t>V100016</t>
        </is>
      </c>
      <c r="B3464" t="inlineStr">
        <is>
          <t>2021-0008</t>
        </is>
      </c>
      <c r="C3464" t="n">
        <v>11</v>
      </c>
      <c r="D3464" t="inlineStr">
        <is>
          <t>37 80 4694 487-2</t>
        </is>
      </c>
      <c r="E3464" t="inlineStr">
        <is>
          <t>RheinCargo GmbH &amp; Co KG</t>
        </is>
      </c>
      <c r="F3464" t="inlineStr">
        <is>
          <t>DME</t>
        </is>
      </c>
      <c r="G3464" t="inlineStr">
        <is>
          <t>80' 4-A CW</t>
        </is>
      </c>
      <c r="I3464" s="6" t="n"/>
      <c r="J3464" s="6" t="n"/>
      <c r="K3464" t="inlineStr">
        <is>
          <t>run_prolonged</t>
        </is>
      </c>
      <c r="L3464" s="6" t="n">
        <v>44562</v>
      </c>
      <c r="M3464" s="6" t="n">
        <v>46752</v>
      </c>
      <c r="N3464" t="n">
        <v>1095</v>
      </c>
      <c r="O3464" s="6" t="n">
        <v>46752</v>
      </c>
      <c r="S3464" t="inlineStr">
        <is>
          <t>n.a.</t>
        </is>
      </c>
      <c r="T3464" s="6" t="n"/>
      <c r="U3464" s="6" t="n"/>
      <c r="V3464" t="n">
        <v>0</v>
      </c>
      <c r="W3464" t="n">
        <v>3</v>
      </c>
      <c r="X3464" s="6" t="n"/>
      <c r="Z3464" s="6" t="n">
        <v>46660</v>
      </c>
      <c r="AA3464" t="inlineStr">
        <is>
          <t>n.a.</t>
        </is>
      </c>
      <c r="AB3464" s="6" t="n">
        <v>46752</v>
      </c>
      <c r="AC3464" t="inlineStr"/>
      <c r="AD3464" s="6" t="n">
        <v>46599</v>
      </c>
    </row>
    <row r="3465">
      <c r="A3465" t="inlineStr">
        <is>
          <t>V100016</t>
        </is>
      </c>
      <c r="B3465" t="inlineStr">
        <is>
          <t>2021-0008</t>
        </is>
      </c>
      <c r="C3465" t="n">
        <v>12</v>
      </c>
      <c r="D3465" t="inlineStr">
        <is>
          <t>37 80 4694 488-0</t>
        </is>
      </c>
      <c r="E3465" t="inlineStr">
        <is>
          <t>RheinCargo GmbH &amp; Co KG</t>
        </is>
      </c>
      <c r="F3465" t="inlineStr">
        <is>
          <t>DME</t>
        </is>
      </c>
      <c r="G3465" t="inlineStr">
        <is>
          <t>80' 4-A CW</t>
        </is>
      </c>
      <c r="I3465" s="6" t="n"/>
      <c r="J3465" s="6" t="n"/>
      <c r="K3465" t="inlineStr">
        <is>
          <t>run_prolonged</t>
        </is>
      </c>
      <c r="L3465" s="6" t="n">
        <v>44562</v>
      </c>
      <c r="M3465" s="6" t="n">
        <v>46752</v>
      </c>
      <c r="N3465" t="n">
        <v>1095</v>
      </c>
      <c r="O3465" s="6" t="n">
        <v>46752</v>
      </c>
      <c r="S3465" t="inlineStr">
        <is>
          <t>n.a.</t>
        </is>
      </c>
      <c r="T3465" s="6" t="n"/>
      <c r="U3465" s="6" t="n"/>
      <c r="V3465" t="n">
        <v>0</v>
      </c>
      <c r="W3465" t="n">
        <v>3</v>
      </c>
      <c r="X3465" s="6" t="n"/>
      <c r="Z3465" s="6" t="n">
        <v>46660</v>
      </c>
      <c r="AA3465" t="inlineStr">
        <is>
          <t>n.a.</t>
        </is>
      </c>
      <c r="AB3465" s="6" t="n">
        <v>46752</v>
      </c>
      <c r="AC3465" t="inlineStr"/>
      <c r="AD3465" s="6" t="n">
        <v>46599</v>
      </c>
    </row>
    <row r="3466">
      <c r="A3466" t="inlineStr">
        <is>
          <t>V100016</t>
        </is>
      </c>
      <c r="B3466" t="inlineStr">
        <is>
          <t>2021-0008</t>
        </is>
      </c>
      <c r="C3466" t="n">
        <v>13</v>
      </c>
      <c r="D3466" t="inlineStr">
        <is>
          <t>37 80 4694 489-8</t>
        </is>
      </c>
      <c r="E3466" t="inlineStr">
        <is>
          <t>RheinCargo GmbH &amp; Co KG</t>
        </is>
      </c>
      <c r="F3466" t="inlineStr">
        <is>
          <t>DME</t>
        </is>
      </c>
      <c r="G3466" t="inlineStr">
        <is>
          <t>80' 4-A CW</t>
        </is>
      </c>
      <c r="I3466" s="6" t="n"/>
      <c r="J3466" s="6" t="n"/>
      <c r="K3466" t="inlineStr">
        <is>
          <t>run_prolonged</t>
        </is>
      </c>
      <c r="L3466" s="6" t="n">
        <v>44562</v>
      </c>
      <c r="M3466" s="6" t="n">
        <v>46752</v>
      </c>
      <c r="N3466" t="n">
        <v>1095</v>
      </c>
      <c r="O3466" s="6" t="n">
        <v>46752</v>
      </c>
      <c r="S3466" t="inlineStr">
        <is>
          <t>n.a.</t>
        </is>
      </c>
      <c r="T3466" s="6" t="n"/>
      <c r="U3466" s="6" t="n"/>
      <c r="V3466" t="n">
        <v>0</v>
      </c>
      <c r="W3466" t="n">
        <v>3</v>
      </c>
      <c r="X3466" s="6" t="n"/>
      <c r="Z3466" s="6" t="n">
        <v>46660</v>
      </c>
      <c r="AA3466" t="inlineStr">
        <is>
          <t>n.a.</t>
        </is>
      </c>
      <c r="AB3466" s="6" t="n">
        <v>46752</v>
      </c>
      <c r="AC3466" t="inlineStr"/>
      <c r="AD3466" s="6" t="n">
        <v>46599</v>
      </c>
    </row>
    <row r="3467">
      <c r="A3467" t="inlineStr">
        <is>
          <t>V100016</t>
        </is>
      </c>
      <c r="B3467" t="inlineStr">
        <is>
          <t>2021-0008</t>
        </is>
      </c>
      <c r="C3467" t="n">
        <v>14</v>
      </c>
      <c r="D3467" t="inlineStr">
        <is>
          <t>37 80 4694 490-6</t>
        </is>
      </c>
      <c r="E3467" t="inlineStr">
        <is>
          <t>RheinCargo GmbH &amp; Co KG</t>
        </is>
      </c>
      <c r="F3467" t="inlineStr">
        <is>
          <t>DME</t>
        </is>
      </c>
      <c r="G3467" t="inlineStr">
        <is>
          <t>80' 4-A CW</t>
        </is>
      </c>
      <c r="I3467" s="6" t="n"/>
      <c r="J3467" s="6" t="n"/>
      <c r="K3467" t="inlineStr">
        <is>
          <t>run_prolonged</t>
        </is>
      </c>
      <c r="L3467" s="6" t="n">
        <v>44562</v>
      </c>
      <c r="M3467" s="6" t="n">
        <v>46752</v>
      </c>
      <c r="N3467" t="n">
        <v>1095</v>
      </c>
      <c r="O3467" s="6" t="n">
        <v>46752</v>
      </c>
      <c r="S3467" t="inlineStr">
        <is>
          <t>n.a.</t>
        </is>
      </c>
      <c r="T3467" s="6" t="n"/>
      <c r="U3467" s="6" t="n"/>
      <c r="V3467" t="n">
        <v>0</v>
      </c>
      <c r="W3467" t="n">
        <v>3</v>
      </c>
      <c r="X3467" s="6" t="n"/>
      <c r="Z3467" s="6" t="n">
        <v>46660</v>
      </c>
      <c r="AA3467" t="inlineStr">
        <is>
          <t>n.a.</t>
        </is>
      </c>
      <c r="AB3467" s="6" t="n">
        <v>46752</v>
      </c>
      <c r="AC3467" t="inlineStr"/>
      <c r="AD3467" s="6" t="n">
        <v>46599</v>
      </c>
    </row>
    <row r="3468">
      <c r="A3468" t="inlineStr">
        <is>
          <t>V100016</t>
        </is>
      </c>
      <c r="B3468" t="inlineStr">
        <is>
          <t>2021-0008</t>
        </is>
      </c>
      <c r="C3468" t="n">
        <v>15</v>
      </c>
      <c r="D3468" t="inlineStr">
        <is>
          <t>37 80 4694 458-3</t>
        </is>
      </c>
      <c r="E3468" t="inlineStr">
        <is>
          <t>RheinCargo GmbH &amp; Co KG</t>
        </is>
      </c>
      <c r="F3468" t="inlineStr">
        <is>
          <t>DME</t>
        </is>
      </c>
      <c r="G3468" t="inlineStr">
        <is>
          <t>80' 4-A CW</t>
        </is>
      </c>
      <c r="I3468" s="6" t="n"/>
      <c r="J3468" s="6" t="n"/>
      <c r="K3468" t="inlineStr">
        <is>
          <t>run_prolonged</t>
        </is>
      </c>
      <c r="L3468" s="6" t="n">
        <v>44562</v>
      </c>
      <c r="M3468" s="6" t="n">
        <v>46752</v>
      </c>
      <c r="N3468" t="n">
        <v>1095</v>
      </c>
      <c r="O3468" s="6" t="n">
        <v>46752</v>
      </c>
      <c r="S3468" t="inlineStr">
        <is>
          <t>n.a.</t>
        </is>
      </c>
      <c r="T3468" s="6" t="n"/>
      <c r="U3468" s="6" t="n"/>
      <c r="V3468" t="n">
        <v>0</v>
      </c>
      <c r="W3468" t="n">
        <v>3</v>
      </c>
      <c r="X3468" s="6" t="n"/>
      <c r="Z3468" s="6" t="n">
        <v>46660</v>
      </c>
      <c r="AA3468" t="inlineStr">
        <is>
          <t>n.a.</t>
        </is>
      </c>
      <c r="AB3468" s="6" t="n">
        <v>46752</v>
      </c>
      <c r="AC3468" t="inlineStr"/>
      <c r="AD3468" s="6" t="n">
        <v>46599</v>
      </c>
    </row>
    <row r="3469">
      <c r="A3469" t="inlineStr">
        <is>
          <t>V100016</t>
        </is>
      </c>
      <c r="B3469" t="inlineStr">
        <is>
          <t>2021-0008</t>
        </is>
      </c>
      <c r="C3469" t="n">
        <v>16</v>
      </c>
      <c r="D3469" t="inlineStr">
        <is>
          <t>37 80 4694 459-1</t>
        </is>
      </c>
      <c r="E3469" t="inlineStr">
        <is>
          <t>RheinCargo GmbH &amp; Co KG</t>
        </is>
      </c>
      <c r="F3469" t="inlineStr">
        <is>
          <t>DME</t>
        </is>
      </c>
      <c r="G3469" t="inlineStr">
        <is>
          <t>80' 4-A CW</t>
        </is>
      </c>
      <c r="I3469" s="6" t="n"/>
      <c r="J3469" s="6" t="n"/>
      <c r="K3469" t="inlineStr">
        <is>
          <t>run_prolonged</t>
        </is>
      </c>
      <c r="L3469" s="6" t="n">
        <v>44562</v>
      </c>
      <c r="M3469" s="6" t="n">
        <v>46752</v>
      </c>
      <c r="N3469" t="n">
        <v>1095</v>
      </c>
      <c r="O3469" s="6" t="n">
        <v>46752</v>
      </c>
      <c r="S3469" t="inlineStr">
        <is>
          <t>n.a.</t>
        </is>
      </c>
      <c r="T3469" s="6" t="n"/>
      <c r="U3469" s="6" t="n"/>
      <c r="V3469" t="n">
        <v>0</v>
      </c>
      <c r="W3469" t="n">
        <v>3</v>
      </c>
      <c r="X3469" s="6" t="n"/>
      <c r="Z3469" s="6" t="n">
        <v>46660</v>
      </c>
      <c r="AA3469" t="inlineStr">
        <is>
          <t>n.a.</t>
        </is>
      </c>
      <c r="AB3469" s="6" t="n">
        <v>46752</v>
      </c>
      <c r="AC3469" t="inlineStr"/>
      <c r="AD3469" s="6" t="n">
        <v>46599</v>
      </c>
    </row>
    <row r="3470">
      <c r="A3470" t="inlineStr">
        <is>
          <t>V100016</t>
        </is>
      </c>
      <c r="B3470" t="inlineStr">
        <is>
          <t>2021-0008</t>
        </is>
      </c>
      <c r="C3470" t="n">
        <v>18</v>
      </c>
      <c r="D3470" t="inlineStr">
        <is>
          <t>37 80 4694 461-7</t>
        </is>
      </c>
      <c r="E3470" t="inlineStr">
        <is>
          <t>RheinCargo GmbH &amp; Co KG</t>
        </is>
      </c>
      <c r="F3470" t="inlineStr">
        <is>
          <t>DME</t>
        </is>
      </c>
      <c r="G3470" t="inlineStr">
        <is>
          <t>80' 4-A CW</t>
        </is>
      </c>
      <c r="I3470" s="6" t="n"/>
      <c r="J3470" s="6" t="n"/>
      <c r="K3470" t="inlineStr">
        <is>
          <t>run_prolonged</t>
        </is>
      </c>
      <c r="L3470" s="6" t="n">
        <v>44562</v>
      </c>
      <c r="M3470" s="6" t="n">
        <v>46752</v>
      </c>
      <c r="N3470" t="n">
        <v>1095</v>
      </c>
      <c r="O3470" s="6" t="n">
        <v>46752</v>
      </c>
      <c r="S3470" t="inlineStr">
        <is>
          <t>n.a.</t>
        </is>
      </c>
      <c r="T3470" s="6" t="n"/>
      <c r="U3470" s="6" t="n"/>
      <c r="V3470" t="n">
        <v>0</v>
      </c>
      <c r="W3470" t="n">
        <v>3</v>
      </c>
      <c r="X3470" s="6" t="n"/>
      <c r="Z3470" s="6" t="n">
        <v>46660</v>
      </c>
      <c r="AA3470" t="inlineStr">
        <is>
          <t>n.a.</t>
        </is>
      </c>
      <c r="AB3470" s="6" t="n">
        <v>46752</v>
      </c>
      <c r="AC3470" t="inlineStr"/>
      <c r="AD3470" s="6" t="n">
        <v>46599</v>
      </c>
    </row>
    <row r="3471">
      <c r="A3471" t="inlineStr">
        <is>
          <t>V100016</t>
        </is>
      </c>
      <c r="B3471" t="inlineStr">
        <is>
          <t>2021-0008</t>
        </is>
      </c>
      <c r="C3471" t="n">
        <v>20</v>
      </c>
      <c r="D3471" t="inlineStr">
        <is>
          <t>37 80 4694 463-3</t>
        </is>
      </c>
      <c r="E3471" t="inlineStr">
        <is>
          <t>RheinCargo GmbH &amp; Co KG</t>
        </is>
      </c>
      <c r="F3471" t="inlineStr">
        <is>
          <t>DME</t>
        </is>
      </c>
      <c r="G3471" t="inlineStr">
        <is>
          <t>80' 4-A CW</t>
        </is>
      </c>
      <c r="I3471" s="6" t="n"/>
      <c r="J3471" s="6" t="n"/>
      <c r="K3471" t="inlineStr">
        <is>
          <t>run_prolonged</t>
        </is>
      </c>
      <c r="L3471" s="6" t="n">
        <v>44562</v>
      </c>
      <c r="M3471" s="6" t="n">
        <v>46752</v>
      </c>
      <c r="N3471" t="n">
        <v>1095</v>
      </c>
      <c r="O3471" s="6" t="n">
        <v>46752</v>
      </c>
      <c r="S3471" t="inlineStr">
        <is>
          <t>n.a.</t>
        </is>
      </c>
      <c r="T3471" s="6" t="n"/>
      <c r="U3471" s="6" t="n"/>
      <c r="V3471" t="n">
        <v>0</v>
      </c>
      <c r="W3471" t="n">
        <v>3</v>
      </c>
      <c r="X3471" s="6" t="n"/>
      <c r="Z3471" s="6" t="n">
        <v>46660</v>
      </c>
      <c r="AA3471" t="inlineStr">
        <is>
          <t>n.a.</t>
        </is>
      </c>
      <c r="AB3471" s="6" t="n">
        <v>46752</v>
      </c>
      <c r="AC3471" t="inlineStr"/>
      <c r="AD3471" s="6" t="n">
        <v>46599</v>
      </c>
    </row>
    <row r="3472">
      <c r="A3472" t="inlineStr">
        <is>
          <t>V100016</t>
        </is>
      </c>
      <c r="B3472" t="inlineStr">
        <is>
          <t>2021-0008</t>
        </is>
      </c>
      <c r="C3472" t="n">
        <v>21</v>
      </c>
      <c r="D3472" t="inlineStr">
        <is>
          <t>37 80 4694 464-1</t>
        </is>
      </c>
      <c r="E3472" t="inlineStr">
        <is>
          <t>RheinCargo GmbH &amp; Co KG</t>
        </is>
      </c>
      <c r="F3472" t="inlineStr">
        <is>
          <t>DME</t>
        </is>
      </c>
      <c r="G3472" t="inlineStr">
        <is>
          <t>80' 4-A CW</t>
        </is>
      </c>
      <c r="I3472" s="6" t="n"/>
      <c r="J3472" s="6" t="n"/>
      <c r="K3472" t="inlineStr">
        <is>
          <t>run_prolonged</t>
        </is>
      </c>
      <c r="L3472" s="6" t="n">
        <v>44562</v>
      </c>
      <c r="M3472" s="6" t="n">
        <v>46752</v>
      </c>
      <c r="N3472" t="n">
        <v>1095</v>
      </c>
      <c r="O3472" s="6" t="n">
        <v>46752</v>
      </c>
      <c r="S3472" t="inlineStr">
        <is>
          <t>n.a.</t>
        </is>
      </c>
      <c r="T3472" s="6" t="n"/>
      <c r="U3472" s="6" t="n"/>
      <c r="V3472" t="n">
        <v>0</v>
      </c>
      <c r="W3472" t="n">
        <v>3</v>
      </c>
      <c r="X3472" s="6" t="n"/>
      <c r="Z3472" s="6" t="n">
        <v>46660</v>
      </c>
      <c r="AA3472" t="inlineStr">
        <is>
          <t>n.a.</t>
        </is>
      </c>
      <c r="AB3472" s="6" t="n">
        <v>46752</v>
      </c>
      <c r="AC3472" t="inlineStr"/>
      <c r="AD3472" s="6" t="n">
        <v>46599</v>
      </c>
    </row>
    <row r="3473">
      <c r="A3473" t="inlineStr">
        <is>
          <t>V100016</t>
        </is>
      </c>
      <c r="B3473" t="inlineStr">
        <is>
          <t>2021-0008</t>
        </is>
      </c>
      <c r="C3473" t="n">
        <v>24</v>
      </c>
      <c r="D3473" t="inlineStr">
        <is>
          <t>37 80 4694 467-4</t>
        </is>
      </c>
      <c r="E3473" t="inlineStr">
        <is>
          <t>RheinCargo GmbH &amp; Co KG</t>
        </is>
      </c>
      <c r="F3473" t="inlineStr">
        <is>
          <t>DME</t>
        </is>
      </c>
      <c r="G3473" t="inlineStr">
        <is>
          <t>80' 4-A CW</t>
        </is>
      </c>
      <c r="I3473" s="6" t="n"/>
      <c r="J3473" s="6" t="n"/>
      <c r="K3473" t="inlineStr">
        <is>
          <t>run_prolonged</t>
        </is>
      </c>
      <c r="L3473" s="6" t="n">
        <v>44562</v>
      </c>
      <c r="M3473" s="6" t="n">
        <v>46752</v>
      </c>
      <c r="N3473" t="n">
        <v>1095</v>
      </c>
      <c r="O3473" s="6" t="n">
        <v>46752</v>
      </c>
      <c r="S3473" t="inlineStr">
        <is>
          <t>n.a.</t>
        </is>
      </c>
      <c r="T3473" s="6" t="n"/>
      <c r="U3473" s="6" t="n"/>
      <c r="V3473" t="n">
        <v>0</v>
      </c>
      <c r="W3473" t="n">
        <v>3</v>
      </c>
      <c r="X3473" s="6" t="n"/>
      <c r="Z3473" s="6" t="n">
        <v>46660</v>
      </c>
      <c r="AA3473" t="inlineStr">
        <is>
          <t>n.a.</t>
        </is>
      </c>
      <c r="AB3473" s="6" t="n">
        <v>46752</v>
      </c>
      <c r="AC3473" t="inlineStr"/>
      <c r="AD3473" s="6" t="n">
        <v>46599</v>
      </c>
    </row>
    <row r="3474">
      <c r="A3474" t="inlineStr">
        <is>
          <t>V100016</t>
        </is>
      </c>
      <c r="B3474" t="inlineStr">
        <is>
          <t>2021-0008</t>
        </is>
      </c>
      <c r="C3474" t="n">
        <v>27</v>
      </c>
      <c r="D3474" t="inlineStr">
        <is>
          <t>37 80 4694 473-2</t>
        </is>
      </c>
      <c r="E3474" t="inlineStr">
        <is>
          <t>RheinCargo GmbH &amp; Co KG</t>
        </is>
      </c>
      <c r="F3474" t="inlineStr">
        <is>
          <t>DME</t>
        </is>
      </c>
      <c r="G3474" t="inlineStr">
        <is>
          <t>80' 4-A CW</t>
        </is>
      </c>
      <c r="I3474" s="6" t="n"/>
      <c r="J3474" s="6" t="n"/>
      <c r="K3474" t="inlineStr">
        <is>
          <t>run_prolonged</t>
        </is>
      </c>
      <c r="L3474" s="6" t="n">
        <v>44562</v>
      </c>
      <c r="M3474" s="6" t="n">
        <v>46752</v>
      </c>
      <c r="N3474" t="n">
        <v>1095</v>
      </c>
      <c r="O3474" s="6" t="n">
        <v>46752</v>
      </c>
      <c r="S3474" t="inlineStr">
        <is>
          <t>n.a.</t>
        </is>
      </c>
      <c r="T3474" s="6" t="n"/>
      <c r="U3474" s="6" t="n"/>
      <c r="V3474" t="n">
        <v>0</v>
      </c>
      <c r="W3474" t="n">
        <v>3</v>
      </c>
      <c r="X3474" s="6" t="n"/>
      <c r="Z3474" s="6" t="n">
        <v>46660</v>
      </c>
      <c r="AA3474" t="inlineStr">
        <is>
          <t>n.a.</t>
        </is>
      </c>
      <c r="AB3474" s="6" t="n">
        <v>46752</v>
      </c>
      <c r="AC3474" t="inlineStr"/>
      <c r="AD3474" s="6" t="n">
        <v>46599</v>
      </c>
    </row>
    <row r="3475">
      <c r="A3475" t="inlineStr">
        <is>
          <t>V100016</t>
        </is>
      </c>
      <c r="B3475" t="inlineStr">
        <is>
          <t>2021-0008</t>
        </is>
      </c>
      <c r="C3475" t="n">
        <v>28</v>
      </c>
      <c r="D3475" t="inlineStr">
        <is>
          <t>37 80 4694 475-7</t>
        </is>
      </c>
      <c r="E3475" t="inlineStr">
        <is>
          <t>RheinCargo GmbH &amp; Co KG</t>
        </is>
      </c>
      <c r="F3475" t="inlineStr">
        <is>
          <t>DME</t>
        </is>
      </c>
      <c r="G3475" t="inlineStr">
        <is>
          <t>80' 4-A CW</t>
        </is>
      </c>
      <c r="I3475" s="6" t="n"/>
      <c r="J3475" s="6" t="n"/>
      <c r="K3475" t="inlineStr">
        <is>
          <t>run_prolonged</t>
        </is>
      </c>
      <c r="L3475" s="6" t="n">
        <v>44562</v>
      </c>
      <c r="M3475" s="6" t="n">
        <v>46752</v>
      </c>
      <c r="N3475" t="n">
        <v>1095</v>
      </c>
      <c r="O3475" s="6" t="n">
        <v>46752</v>
      </c>
      <c r="S3475" t="inlineStr">
        <is>
          <t>n.a.</t>
        </is>
      </c>
      <c r="T3475" s="6" t="n"/>
      <c r="U3475" s="6" t="n"/>
      <c r="V3475" t="n">
        <v>0</v>
      </c>
      <c r="W3475" t="n">
        <v>3</v>
      </c>
      <c r="X3475" s="6" t="n"/>
      <c r="Z3475" s="6" t="n">
        <v>46660</v>
      </c>
      <c r="AA3475" t="inlineStr">
        <is>
          <t>n.a.</t>
        </is>
      </c>
      <c r="AB3475" s="6" t="n">
        <v>46752</v>
      </c>
      <c r="AC3475" t="inlineStr"/>
      <c r="AD3475" s="6" t="n">
        <v>46599</v>
      </c>
    </row>
    <row r="3476">
      <c r="A3476" t="inlineStr">
        <is>
          <t>V100016</t>
        </is>
      </c>
      <c r="B3476" t="inlineStr">
        <is>
          <t>2021-0008</t>
        </is>
      </c>
      <c r="C3476" t="n">
        <v>29</v>
      </c>
      <c r="D3476" t="inlineStr">
        <is>
          <t>37 80 4694 476-5</t>
        </is>
      </c>
      <c r="E3476" t="inlineStr">
        <is>
          <t>RheinCargo GmbH &amp; Co KG</t>
        </is>
      </c>
      <c r="F3476" t="inlineStr">
        <is>
          <t>DME</t>
        </is>
      </c>
      <c r="G3476" t="inlineStr">
        <is>
          <t>80' 4-A CW</t>
        </is>
      </c>
      <c r="I3476" s="6" t="n"/>
      <c r="J3476" s="6" t="n"/>
      <c r="K3476" t="inlineStr">
        <is>
          <t>run_prolonged</t>
        </is>
      </c>
      <c r="L3476" s="6" t="n">
        <v>44562</v>
      </c>
      <c r="M3476" s="6" t="n">
        <v>46752</v>
      </c>
      <c r="N3476" t="n">
        <v>1095</v>
      </c>
      <c r="O3476" s="6" t="n">
        <v>46752</v>
      </c>
      <c r="S3476" t="inlineStr">
        <is>
          <t>n.a.</t>
        </is>
      </c>
      <c r="T3476" s="6" t="n"/>
      <c r="U3476" s="6" t="n"/>
      <c r="V3476" t="n">
        <v>0</v>
      </c>
      <c r="W3476" t="n">
        <v>3</v>
      </c>
      <c r="X3476" s="6" t="n"/>
      <c r="Z3476" s="6" t="n">
        <v>46660</v>
      </c>
      <c r="AA3476" t="inlineStr">
        <is>
          <t>n.a.</t>
        </is>
      </c>
      <c r="AB3476" s="6" t="n">
        <v>46752</v>
      </c>
      <c r="AC3476" t="inlineStr"/>
      <c r="AD3476" s="6" t="n">
        <v>46599</v>
      </c>
    </row>
    <row r="3477">
      <c r="A3477" t="inlineStr">
        <is>
          <t>V100016</t>
        </is>
      </c>
      <c r="B3477" t="inlineStr">
        <is>
          <t>2021-0008</t>
        </is>
      </c>
      <c r="C3477" t="n">
        <v>30</v>
      </c>
      <c r="D3477" t="inlineStr">
        <is>
          <t>37 80 4694 477-3</t>
        </is>
      </c>
      <c r="E3477" t="inlineStr">
        <is>
          <t>RheinCargo GmbH &amp; Co KG</t>
        </is>
      </c>
      <c r="F3477" t="inlineStr">
        <is>
          <t>DME</t>
        </is>
      </c>
      <c r="G3477" t="inlineStr">
        <is>
          <t>80' 4-A CW</t>
        </is>
      </c>
      <c r="I3477" s="6" t="n"/>
      <c r="J3477" s="6" t="n"/>
      <c r="K3477" t="inlineStr">
        <is>
          <t>run_prolonged</t>
        </is>
      </c>
      <c r="L3477" s="6" t="n">
        <v>44562</v>
      </c>
      <c r="M3477" s="6" t="n">
        <v>46752</v>
      </c>
      <c r="N3477" t="n">
        <v>1095</v>
      </c>
      <c r="O3477" s="6" t="n">
        <v>46752</v>
      </c>
      <c r="S3477" t="inlineStr">
        <is>
          <t>n.a.</t>
        </is>
      </c>
      <c r="T3477" s="6" t="n"/>
      <c r="U3477" s="6" t="n"/>
      <c r="V3477" t="n">
        <v>0</v>
      </c>
      <c r="W3477" t="n">
        <v>3</v>
      </c>
      <c r="X3477" s="6" t="n"/>
      <c r="Z3477" s="6" t="n">
        <v>46660</v>
      </c>
      <c r="AA3477" t="inlineStr">
        <is>
          <t>n.a.</t>
        </is>
      </c>
      <c r="AB3477" s="6" t="n">
        <v>46752</v>
      </c>
      <c r="AC3477" t="inlineStr"/>
      <c r="AD3477" s="6" t="n">
        <v>46599</v>
      </c>
    </row>
    <row r="3478">
      <c r="A3478" t="inlineStr">
        <is>
          <t>V100016</t>
        </is>
      </c>
      <c r="B3478" t="inlineStr">
        <is>
          <t>2021-0008</t>
        </is>
      </c>
      <c r="C3478" t="n">
        <v>31</v>
      </c>
      <c r="D3478" t="inlineStr">
        <is>
          <t>37 80 4694 478-1</t>
        </is>
      </c>
      <c r="E3478" t="inlineStr">
        <is>
          <t>RheinCargo GmbH &amp; Co KG</t>
        </is>
      </c>
      <c r="F3478" t="inlineStr">
        <is>
          <t>DME</t>
        </is>
      </c>
      <c r="G3478" t="inlineStr">
        <is>
          <t>80' 4-A CW</t>
        </is>
      </c>
      <c r="I3478" s="6" t="n"/>
      <c r="J3478" s="6" t="n"/>
      <c r="K3478" t="inlineStr">
        <is>
          <t>run_prolonged</t>
        </is>
      </c>
      <c r="L3478" s="6" t="n">
        <v>44562</v>
      </c>
      <c r="M3478" s="6" t="n">
        <v>46752</v>
      </c>
      <c r="N3478" t="n">
        <v>1095</v>
      </c>
      <c r="O3478" s="6" t="n">
        <v>46752</v>
      </c>
      <c r="S3478" t="inlineStr">
        <is>
          <t>n.a.</t>
        </is>
      </c>
      <c r="T3478" s="6" t="n"/>
      <c r="U3478" s="6" t="n"/>
      <c r="V3478" t="n">
        <v>0</v>
      </c>
      <c r="W3478" t="n">
        <v>3</v>
      </c>
      <c r="X3478" s="6" t="n"/>
      <c r="Z3478" s="6" t="n">
        <v>46660</v>
      </c>
      <c r="AA3478" t="inlineStr">
        <is>
          <t>n.a.</t>
        </is>
      </c>
      <c r="AB3478" s="6" t="n">
        <v>46752</v>
      </c>
      <c r="AC3478" t="inlineStr"/>
      <c r="AD3478" s="6" t="n">
        <v>46599</v>
      </c>
    </row>
    <row r="3479">
      <c r="A3479" t="inlineStr">
        <is>
          <t>V100016</t>
        </is>
      </c>
      <c r="B3479" t="inlineStr">
        <is>
          <t>2021-0008</t>
        </is>
      </c>
      <c r="C3479" t="n">
        <v>33</v>
      </c>
      <c r="D3479" t="inlineStr">
        <is>
          <t>37 80 4694 481-5</t>
        </is>
      </c>
      <c r="E3479" t="inlineStr">
        <is>
          <t>RheinCargo GmbH &amp; Co KG</t>
        </is>
      </c>
      <c r="F3479" t="inlineStr">
        <is>
          <t>DME</t>
        </is>
      </c>
      <c r="G3479" t="inlineStr">
        <is>
          <t>80' 4-A CW</t>
        </is>
      </c>
      <c r="I3479" s="6" t="n"/>
      <c r="J3479" s="6" t="n"/>
      <c r="K3479" t="inlineStr">
        <is>
          <t>run_prolonged</t>
        </is>
      </c>
      <c r="L3479" s="6" t="n">
        <v>44562</v>
      </c>
      <c r="M3479" s="6" t="n">
        <v>46752</v>
      </c>
      <c r="N3479" t="n">
        <v>1095</v>
      </c>
      <c r="O3479" s="6" t="n">
        <v>46752</v>
      </c>
      <c r="S3479" t="inlineStr">
        <is>
          <t>n.a.</t>
        </is>
      </c>
      <c r="T3479" s="6" t="n"/>
      <c r="U3479" s="6" t="n"/>
      <c r="V3479" t="n">
        <v>0</v>
      </c>
      <c r="W3479" t="n">
        <v>3</v>
      </c>
      <c r="X3479" s="6" t="n"/>
      <c r="Z3479" s="6" t="n">
        <v>46660</v>
      </c>
      <c r="AA3479" t="inlineStr">
        <is>
          <t>n.a.</t>
        </is>
      </c>
      <c r="AB3479" s="6" t="n">
        <v>46752</v>
      </c>
      <c r="AC3479" t="inlineStr"/>
      <c r="AD3479" s="6" t="n">
        <v>46599</v>
      </c>
    </row>
    <row r="3480">
      <c r="A3480" t="inlineStr">
        <is>
          <t>V100016</t>
        </is>
      </c>
      <c r="B3480" t="inlineStr">
        <is>
          <t>2021-0008</t>
        </is>
      </c>
      <c r="C3480" t="n">
        <v>34</v>
      </c>
      <c r="D3480" t="inlineStr">
        <is>
          <t>37 80 4694 482-3</t>
        </is>
      </c>
      <c r="E3480" t="inlineStr">
        <is>
          <t>RheinCargo GmbH &amp; Co KG</t>
        </is>
      </c>
      <c r="F3480" t="inlineStr">
        <is>
          <t>DME</t>
        </is>
      </c>
      <c r="G3480" t="inlineStr">
        <is>
          <t>80' 4-A CW</t>
        </is>
      </c>
      <c r="I3480" s="6" t="n"/>
      <c r="J3480" s="6" t="n"/>
      <c r="K3480" t="inlineStr">
        <is>
          <t>run_prolonged</t>
        </is>
      </c>
      <c r="L3480" s="6" t="n">
        <v>44562</v>
      </c>
      <c r="M3480" s="6" t="n">
        <v>46752</v>
      </c>
      <c r="N3480" t="n">
        <v>1095</v>
      </c>
      <c r="O3480" s="6" t="n">
        <v>46752</v>
      </c>
      <c r="S3480" t="inlineStr">
        <is>
          <t>n.a.</t>
        </is>
      </c>
      <c r="T3480" s="6" t="n"/>
      <c r="U3480" s="6" t="n"/>
      <c r="V3480" t="n">
        <v>0</v>
      </c>
      <c r="W3480" t="n">
        <v>3</v>
      </c>
      <c r="X3480" s="6" t="n"/>
      <c r="Z3480" s="6" t="n">
        <v>46660</v>
      </c>
      <c r="AA3480" t="inlineStr">
        <is>
          <t>n.a.</t>
        </is>
      </c>
      <c r="AB3480" s="6" t="n">
        <v>46752</v>
      </c>
      <c r="AC3480" t="inlineStr"/>
      <c r="AD3480" s="6" t="n">
        <v>46599</v>
      </c>
    </row>
    <row r="3481">
      <c r="A3481" t="inlineStr">
        <is>
          <t>V100016</t>
        </is>
      </c>
      <c r="B3481" t="inlineStr">
        <is>
          <t>2021-0008</t>
        </is>
      </c>
      <c r="C3481" t="n">
        <v>35</v>
      </c>
      <c r="D3481" t="inlineStr">
        <is>
          <t>37 80 4694 483-1</t>
        </is>
      </c>
      <c r="E3481" t="inlineStr">
        <is>
          <t>RheinCargo GmbH &amp; Co KG</t>
        </is>
      </c>
      <c r="F3481" t="inlineStr">
        <is>
          <t>DME</t>
        </is>
      </c>
      <c r="G3481" t="inlineStr">
        <is>
          <t>80' 4-A CW</t>
        </is>
      </c>
      <c r="I3481" s="6" t="n"/>
      <c r="J3481" s="6" t="n"/>
      <c r="K3481" t="inlineStr">
        <is>
          <t>run_prolonged</t>
        </is>
      </c>
      <c r="L3481" s="6" t="n">
        <v>44562</v>
      </c>
      <c r="M3481" s="6" t="n">
        <v>46752</v>
      </c>
      <c r="N3481" t="n">
        <v>1095</v>
      </c>
      <c r="O3481" s="6" t="n">
        <v>46752</v>
      </c>
      <c r="S3481" t="inlineStr">
        <is>
          <t>n.a.</t>
        </is>
      </c>
      <c r="T3481" s="6" t="n"/>
      <c r="U3481" s="6" t="n"/>
      <c r="V3481" t="n">
        <v>0</v>
      </c>
      <c r="W3481" t="n">
        <v>3</v>
      </c>
      <c r="X3481" s="6" t="n"/>
      <c r="Z3481" s="6" t="n">
        <v>46660</v>
      </c>
      <c r="AA3481" t="inlineStr">
        <is>
          <t>n.a.</t>
        </is>
      </c>
      <c r="AB3481" s="6" t="n">
        <v>46752</v>
      </c>
      <c r="AC3481" t="inlineStr"/>
      <c r="AD3481" s="6" t="n">
        <v>46599</v>
      </c>
    </row>
    <row r="3482">
      <c r="A3482" t="inlineStr">
        <is>
          <t>V100016</t>
        </is>
      </c>
      <c r="B3482" t="inlineStr">
        <is>
          <t>2021-0008</t>
        </is>
      </c>
      <c r="C3482" t="n">
        <v>36</v>
      </c>
      <c r="D3482" t="inlineStr">
        <is>
          <t>37 80 4694 484-9</t>
        </is>
      </c>
      <c r="E3482" t="inlineStr">
        <is>
          <t>RheinCargo GmbH &amp; Co KG</t>
        </is>
      </c>
      <c r="F3482" t="inlineStr">
        <is>
          <t>DME</t>
        </is>
      </c>
      <c r="G3482" t="inlineStr">
        <is>
          <t>80' 4-A CW</t>
        </is>
      </c>
      <c r="I3482" s="6" t="n"/>
      <c r="J3482" s="6" t="n"/>
      <c r="K3482" t="inlineStr">
        <is>
          <t>run_prolonged</t>
        </is>
      </c>
      <c r="L3482" s="6" t="n">
        <v>44562</v>
      </c>
      <c r="M3482" s="6" t="n">
        <v>46752</v>
      </c>
      <c r="N3482" t="n">
        <v>1095</v>
      </c>
      <c r="O3482" s="6" t="n">
        <v>46752</v>
      </c>
      <c r="S3482" t="inlineStr">
        <is>
          <t>n.a.</t>
        </is>
      </c>
      <c r="T3482" s="6" t="n"/>
      <c r="U3482" s="6" t="n"/>
      <c r="V3482" t="n">
        <v>0</v>
      </c>
      <c r="W3482" t="n">
        <v>3</v>
      </c>
      <c r="X3482" s="6" t="n"/>
      <c r="Z3482" s="6" t="n">
        <v>46660</v>
      </c>
      <c r="AA3482" t="inlineStr">
        <is>
          <t>n.a.</t>
        </is>
      </c>
      <c r="AB3482" s="6" t="n">
        <v>46752</v>
      </c>
      <c r="AC3482" t="inlineStr"/>
      <c r="AD3482" s="6" t="n">
        <v>46599</v>
      </c>
    </row>
    <row r="3483">
      <c r="A3483" t="inlineStr">
        <is>
          <t>V100016</t>
        </is>
      </c>
      <c r="B3483" t="inlineStr">
        <is>
          <t>2021-0008</t>
        </is>
      </c>
      <c r="C3483" t="n">
        <v>37</v>
      </c>
      <c r="D3483" t="inlineStr">
        <is>
          <t>37 80 4694 485-6</t>
        </is>
      </c>
      <c r="E3483" t="inlineStr">
        <is>
          <t>RheinCargo GmbH &amp; Co KG</t>
        </is>
      </c>
      <c r="F3483" t="inlineStr">
        <is>
          <t>DME</t>
        </is>
      </c>
      <c r="G3483" t="inlineStr">
        <is>
          <t>80' 4-A CW</t>
        </is>
      </c>
      <c r="I3483" s="6" t="n"/>
      <c r="J3483" s="6" t="n"/>
      <c r="K3483" t="inlineStr">
        <is>
          <t>run_prolonged</t>
        </is>
      </c>
      <c r="L3483" s="6" t="n">
        <v>44562</v>
      </c>
      <c r="M3483" s="6" t="n">
        <v>46752</v>
      </c>
      <c r="N3483" t="n">
        <v>1095</v>
      </c>
      <c r="O3483" s="6" t="n">
        <v>46752</v>
      </c>
      <c r="S3483" t="inlineStr">
        <is>
          <t>n.a.</t>
        </is>
      </c>
      <c r="T3483" s="6" t="n"/>
      <c r="U3483" s="6" t="n"/>
      <c r="V3483" t="n">
        <v>0</v>
      </c>
      <c r="W3483" t="n">
        <v>3</v>
      </c>
      <c r="X3483" s="6" t="n"/>
      <c r="Z3483" s="6" t="n">
        <v>46660</v>
      </c>
      <c r="AA3483" t="inlineStr">
        <is>
          <t>n.a.</t>
        </is>
      </c>
      <c r="AB3483" s="6" t="n">
        <v>46752</v>
      </c>
      <c r="AC3483" t="inlineStr"/>
      <c r="AD3483" s="6" t="n">
        <v>46599</v>
      </c>
    </row>
    <row r="3484">
      <c r="A3484" t="inlineStr">
        <is>
          <t>V100016</t>
        </is>
      </c>
      <c r="B3484" t="inlineStr">
        <is>
          <t>2021-0008</t>
        </is>
      </c>
      <c r="C3484" t="n">
        <v>38</v>
      </c>
      <c r="D3484" t="inlineStr">
        <is>
          <t>37 80 4694 486-4</t>
        </is>
      </c>
      <c r="E3484" t="inlineStr">
        <is>
          <t>RheinCargo GmbH &amp; Co KG</t>
        </is>
      </c>
      <c r="F3484" t="inlineStr">
        <is>
          <t>DME</t>
        </is>
      </c>
      <c r="G3484" t="inlineStr">
        <is>
          <t>80' 4-A CW</t>
        </is>
      </c>
      <c r="I3484" s="6" t="n"/>
      <c r="J3484" s="6" t="n"/>
      <c r="K3484" t="inlineStr">
        <is>
          <t>run_prolonged</t>
        </is>
      </c>
      <c r="L3484" s="6" t="n">
        <v>44562</v>
      </c>
      <c r="M3484" s="6" t="n">
        <v>46752</v>
      </c>
      <c r="N3484" t="n">
        <v>1095</v>
      </c>
      <c r="O3484" s="6" t="n">
        <v>46752</v>
      </c>
      <c r="S3484" t="inlineStr">
        <is>
          <t>n.a.</t>
        </is>
      </c>
      <c r="T3484" s="6" t="n"/>
      <c r="U3484" s="6" t="n"/>
      <c r="V3484" t="n">
        <v>0</v>
      </c>
      <c r="W3484" t="n">
        <v>3</v>
      </c>
      <c r="X3484" s="6" t="n"/>
      <c r="Z3484" s="6" t="n">
        <v>46660</v>
      </c>
      <c r="AA3484" t="inlineStr">
        <is>
          <t>n.a.</t>
        </is>
      </c>
      <c r="AB3484" s="6" t="n">
        <v>46752</v>
      </c>
      <c r="AC3484" t="inlineStr"/>
      <c r="AD3484" s="6" t="n">
        <v>46599</v>
      </c>
    </row>
    <row r="3485">
      <c r="A3485" t="inlineStr">
        <is>
          <t>V100015</t>
        </is>
      </c>
      <c r="B3485" t="inlineStr">
        <is>
          <t>2021-0011</t>
        </is>
      </c>
      <c r="C3485" t="n">
        <v>1</v>
      </c>
      <c r="D3485" t="inlineStr">
        <is>
          <t>37 80 4963 215-1</t>
        </is>
      </c>
      <c r="E3485" t="inlineStr">
        <is>
          <t>RheinCargo GmbH &amp; Co KG</t>
        </is>
      </c>
      <c r="F3485" t="inlineStr">
        <is>
          <t>DME</t>
        </is>
      </c>
      <c r="G3485" t="inlineStr">
        <is>
          <t>90' CW</t>
        </is>
      </c>
      <c r="I3485" s="6" t="n"/>
      <c r="J3485" s="6" t="n"/>
      <c r="K3485" t="inlineStr">
        <is>
          <t>run_prolonged</t>
        </is>
      </c>
      <c r="L3485" s="6" t="n">
        <v>44562</v>
      </c>
      <c r="M3485" s="6" t="n">
        <v>46752</v>
      </c>
      <c r="N3485" t="n">
        <v>1095</v>
      </c>
      <c r="O3485" s="6" t="n">
        <v>46752</v>
      </c>
      <c r="S3485" t="inlineStr">
        <is>
          <t>n.a.</t>
        </is>
      </c>
      <c r="T3485" s="6" t="n"/>
      <c r="U3485" s="6" t="n"/>
      <c r="V3485" t="n">
        <v>0</v>
      </c>
      <c r="W3485" t="n">
        <v>3</v>
      </c>
      <c r="X3485" s="6" t="n"/>
      <c r="Z3485" s="6" t="n">
        <v>46660</v>
      </c>
      <c r="AA3485" t="inlineStr">
        <is>
          <t>n.a.</t>
        </is>
      </c>
      <c r="AB3485" s="6" t="n">
        <v>46752</v>
      </c>
      <c r="AC3485" t="inlineStr"/>
      <c r="AD3485" s="6" t="n">
        <v>46599</v>
      </c>
    </row>
    <row r="3486">
      <c r="A3486" t="inlineStr">
        <is>
          <t>V100015</t>
        </is>
      </c>
      <c r="B3486" t="inlineStr">
        <is>
          <t>2021-0011</t>
        </is>
      </c>
      <c r="C3486" t="n">
        <v>2</v>
      </c>
      <c r="D3486" t="inlineStr">
        <is>
          <t>37 80 4963 216-9</t>
        </is>
      </c>
      <c r="E3486" t="inlineStr">
        <is>
          <t>RheinCargo GmbH &amp; Co KG</t>
        </is>
      </c>
      <c r="F3486" t="inlineStr">
        <is>
          <t>DME</t>
        </is>
      </c>
      <c r="G3486" t="inlineStr">
        <is>
          <t>90' CW</t>
        </is>
      </c>
      <c r="I3486" s="6" t="n"/>
      <c r="J3486" s="6" t="n"/>
      <c r="K3486" t="inlineStr">
        <is>
          <t>run_prolonged</t>
        </is>
      </c>
      <c r="L3486" s="6" t="n">
        <v>44562</v>
      </c>
      <c r="M3486" s="6" t="n">
        <v>46752</v>
      </c>
      <c r="N3486" t="n">
        <v>1095</v>
      </c>
      <c r="O3486" s="6" t="n">
        <v>46752</v>
      </c>
      <c r="S3486" t="inlineStr">
        <is>
          <t>n.a.</t>
        </is>
      </c>
      <c r="T3486" s="6" t="n"/>
      <c r="U3486" s="6" t="n"/>
      <c r="V3486" t="n">
        <v>0</v>
      </c>
      <c r="W3486" t="n">
        <v>3</v>
      </c>
      <c r="X3486" s="6" t="n"/>
      <c r="Z3486" s="6" t="n">
        <v>46660</v>
      </c>
      <c r="AA3486" t="inlineStr">
        <is>
          <t>n.a.</t>
        </is>
      </c>
      <c r="AB3486" s="6" t="n">
        <v>46752</v>
      </c>
      <c r="AC3486" t="inlineStr"/>
      <c r="AD3486" s="6" t="n">
        <v>46599</v>
      </c>
    </row>
    <row r="3487">
      <c r="A3487" t="inlineStr">
        <is>
          <t>V100015</t>
        </is>
      </c>
      <c r="B3487" t="inlineStr">
        <is>
          <t>2021-0011</t>
        </is>
      </c>
      <c r="C3487" t="n">
        <v>3</v>
      </c>
      <c r="D3487" t="inlineStr">
        <is>
          <t>37 80 4963 217-7</t>
        </is>
      </c>
      <c r="E3487" t="inlineStr">
        <is>
          <t>RheinCargo GmbH &amp; Co KG</t>
        </is>
      </c>
      <c r="F3487" t="inlineStr">
        <is>
          <t>DME</t>
        </is>
      </c>
      <c r="G3487" t="inlineStr">
        <is>
          <t>90' CW</t>
        </is>
      </c>
      <c r="I3487" s="6" t="n"/>
      <c r="J3487" s="6" t="n"/>
      <c r="K3487" t="inlineStr">
        <is>
          <t>run_prolonged</t>
        </is>
      </c>
      <c r="L3487" s="6" t="n">
        <v>44562</v>
      </c>
      <c r="M3487" s="6" t="n">
        <v>46752</v>
      </c>
      <c r="N3487" t="n">
        <v>1095</v>
      </c>
      <c r="O3487" s="6" t="n">
        <v>46752</v>
      </c>
      <c r="S3487" t="inlineStr">
        <is>
          <t>n.a.</t>
        </is>
      </c>
      <c r="T3487" s="6" t="n"/>
      <c r="U3487" s="6" t="n"/>
      <c r="V3487" t="n">
        <v>0</v>
      </c>
      <c r="W3487" t="n">
        <v>3</v>
      </c>
      <c r="X3487" s="6" t="n"/>
      <c r="Z3487" s="6" t="n">
        <v>46660</v>
      </c>
      <c r="AA3487" t="inlineStr">
        <is>
          <t>n.a.</t>
        </is>
      </c>
      <c r="AB3487" s="6" t="n">
        <v>46752</v>
      </c>
      <c r="AC3487" t="inlineStr"/>
      <c r="AD3487" s="6" t="n">
        <v>46599</v>
      </c>
    </row>
    <row r="3488">
      <c r="A3488" t="inlineStr">
        <is>
          <t>V100015</t>
        </is>
      </c>
      <c r="B3488" t="inlineStr">
        <is>
          <t>2021-0011</t>
        </is>
      </c>
      <c r="C3488" t="n">
        <v>4</v>
      </c>
      <c r="D3488" t="inlineStr">
        <is>
          <t>37 80 4963 219-3</t>
        </is>
      </c>
      <c r="E3488" t="inlineStr">
        <is>
          <t>RheinCargo GmbH &amp; Co KG</t>
        </is>
      </c>
      <c r="F3488" t="inlineStr">
        <is>
          <t>DME</t>
        </is>
      </c>
      <c r="G3488" t="inlineStr">
        <is>
          <t>90' CW</t>
        </is>
      </c>
      <c r="I3488" s="6" t="n"/>
      <c r="J3488" s="6" t="n"/>
      <c r="K3488" t="inlineStr">
        <is>
          <t>run_prolonged</t>
        </is>
      </c>
      <c r="L3488" s="6" t="n">
        <v>44562</v>
      </c>
      <c r="M3488" s="6" t="n">
        <v>46752</v>
      </c>
      <c r="N3488" t="n">
        <v>1095</v>
      </c>
      <c r="O3488" s="6" t="n">
        <v>46752</v>
      </c>
      <c r="S3488" t="inlineStr">
        <is>
          <t>n.a.</t>
        </is>
      </c>
      <c r="T3488" s="6" t="n"/>
      <c r="U3488" s="6" t="n"/>
      <c r="V3488" t="n">
        <v>0</v>
      </c>
      <c r="W3488" t="n">
        <v>3</v>
      </c>
      <c r="X3488" s="6" t="n"/>
      <c r="Z3488" s="6" t="n">
        <v>46660</v>
      </c>
      <c r="AA3488" t="inlineStr">
        <is>
          <t>n.a.</t>
        </is>
      </c>
      <c r="AB3488" s="6" t="n">
        <v>46752</v>
      </c>
      <c r="AC3488" t="inlineStr"/>
      <c r="AD3488" s="6" t="n">
        <v>46599</v>
      </c>
    </row>
    <row r="3489">
      <c r="A3489" t="inlineStr">
        <is>
          <t>V100015</t>
        </is>
      </c>
      <c r="B3489" t="inlineStr">
        <is>
          <t>2021-0011</t>
        </is>
      </c>
      <c r="C3489" t="n">
        <v>5</v>
      </c>
      <c r="D3489" t="inlineStr">
        <is>
          <t>37 80 4963 236-7</t>
        </is>
      </c>
      <c r="E3489" t="inlineStr">
        <is>
          <t>RheinCargo GmbH &amp; Co KG</t>
        </is>
      </c>
      <c r="F3489" t="inlineStr">
        <is>
          <t>DME</t>
        </is>
      </c>
      <c r="G3489" t="inlineStr">
        <is>
          <t>90' CW</t>
        </is>
      </c>
      <c r="I3489" s="6" t="n"/>
      <c r="J3489" s="6" t="n"/>
      <c r="K3489" t="inlineStr">
        <is>
          <t>run_prolonged</t>
        </is>
      </c>
      <c r="L3489" s="6" t="n">
        <v>44562</v>
      </c>
      <c r="M3489" s="6" t="n">
        <v>46752</v>
      </c>
      <c r="N3489" t="n">
        <v>1095</v>
      </c>
      <c r="O3489" s="6" t="n">
        <v>46752</v>
      </c>
      <c r="S3489" t="inlineStr">
        <is>
          <t>n.a.</t>
        </is>
      </c>
      <c r="T3489" s="6" t="n"/>
      <c r="U3489" s="6" t="n"/>
      <c r="V3489" t="n">
        <v>0</v>
      </c>
      <c r="W3489" t="n">
        <v>3</v>
      </c>
      <c r="X3489" s="6" t="n"/>
      <c r="Z3489" s="6" t="n">
        <v>46660</v>
      </c>
      <c r="AA3489" t="inlineStr">
        <is>
          <t>n.a.</t>
        </is>
      </c>
      <c r="AB3489" s="6" t="n">
        <v>46752</v>
      </c>
      <c r="AC3489" t="inlineStr"/>
      <c r="AD3489" s="6" t="n">
        <v>46599</v>
      </c>
    </row>
    <row r="3490">
      <c r="A3490" t="inlineStr">
        <is>
          <t>V100021</t>
        </is>
      </c>
      <c r="B3490" t="inlineStr">
        <is>
          <t>2022-0003</t>
        </is>
      </c>
      <c r="C3490" t="n">
        <v>1</v>
      </c>
      <c r="D3490" t="inlineStr">
        <is>
          <t>37 80 4980 257-2</t>
        </is>
      </c>
      <c r="E3490" t="inlineStr">
        <is>
          <t>RheinCargo GmbH &amp; Co KG</t>
        </is>
      </c>
      <c r="F3490" t="inlineStr">
        <is>
          <t>DME</t>
        </is>
      </c>
      <c r="G3490" t="inlineStr">
        <is>
          <t>80' 6-A CW</t>
        </is>
      </c>
      <c r="I3490" s="6" t="n"/>
      <c r="J3490" s="6" t="n"/>
      <c r="K3490" t="inlineStr">
        <is>
          <t>run_prolonged</t>
        </is>
      </c>
      <c r="L3490" s="6" t="n">
        <v>44673</v>
      </c>
      <c r="M3490" s="6" t="n">
        <v>46387</v>
      </c>
      <c r="N3490" t="n">
        <v>1095</v>
      </c>
      <c r="O3490" s="6" t="n">
        <v>46387</v>
      </c>
      <c r="S3490" t="inlineStr">
        <is>
          <t>with cut-off date</t>
        </is>
      </c>
      <c r="T3490" s="6" t="n">
        <v>46022</v>
      </c>
      <c r="U3490" s="6" t="n">
        <v>46387</v>
      </c>
      <c r="V3490" t="n">
        <v>3</v>
      </c>
      <c r="W3490" t="n">
        <v>3</v>
      </c>
      <c r="X3490" s="6" t="n"/>
      <c r="Z3490" s="6" t="n">
        <v>46295</v>
      </c>
      <c r="AA3490" t="inlineStr">
        <is>
          <t>cut-off 2, case 2 or 3</t>
        </is>
      </c>
      <c r="AB3490" s="6" t="n">
        <v>46387</v>
      </c>
      <c r="AC3490" t="inlineStr"/>
      <c r="AD3490" s="6" t="n">
        <v>46234</v>
      </c>
    </row>
    <row r="3491">
      <c r="A3491" t="inlineStr">
        <is>
          <t>V100021</t>
        </is>
      </c>
      <c r="B3491" t="inlineStr">
        <is>
          <t>2022-0003</t>
        </is>
      </c>
      <c r="C3491" t="n">
        <v>2</v>
      </c>
      <c r="D3491" t="inlineStr">
        <is>
          <t>37 80 4980 266-3</t>
        </is>
      </c>
      <c r="E3491" t="inlineStr">
        <is>
          <t>RheinCargo GmbH &amp; Co KG</t>
        </is>
      </c>
      <c r="F3491" t="inlineStr">
        <is>
          <t>DME</t>
        </is>
      </c>
      <c r="G3491" t="inlineStr">
        <is>
          <t>80' 6-A CW</t>
        </is>
      </c>
      <c r="I3491" s="6" t="n"/>
      <c r="J3491" s="6" t="n"/>
      <c r="K3491" t="inlineStr">
        <is>
          <t>run_prolonged</t>
        </is>
      </c>
      <c r="L3491" s="6" t="n">
        <v>44673</v>
      </c>
      <c r="M3491" s="6" t="n">
        <v>46387</v>
      </c>
      <c r="N3491" t="n">
        <v>1095</v>
      </c>
      <c r="O3491" s="6" t="n">
        <v>46387</v>
      </c>
      <c r="S3491" t="inlineStr">
        <is>
          <t>with cut-off date</t>
        </is>
      </c>
      <c r="T3491" s="6" t="n">
        <v>46022</v>
      </c>
      <c r="U3491" s="6" t="n">
        <v>46387</v>
      </c>
      <c r="V3491" t="n">
        <v>3</v>
      </c>
      <c r="W3491" t="n">
        <v>3</v>
      </c>
      <c r="X3491" s="6" t="n"/>
      <c r="Z3491" s="6" t="n">
        <v>46295</v>
      </c>
      <c r="AA3491" t="inlineStr">
        <is>
          <t>cut-off 2, case 2 or 3</t>
        </is>
      </c>
      <c r="AB3491" s="6" t="n">
        <v>46387</v>
      </c>
      <c r="AC3491" t="inlineStr"/>
      <c r="AD3491" s="6" t="n">
        <v>46234</v>
      </c>
    </row>
    <row r="3492">
      <c r="A3492" t="inlineStr">
        <is>
          <t>V100021</t>
        </is>
      </c>
      <c r="B3492" t="inlineStr">
        <is>
          <t>2022-0003</t>
        </is>
      </c>
      <c r="C3492" t="n">
        <v>3</v>
      </c>
      <c r="D3492" t="inlineStr">
        <is>
          <t>37 80 4980 782-9</t>
        </is>
      </c>
      <c r="E3492" t="inlineStr">
        <is>
          <t>RheinCargo GmbH &amp; Co KG</t>
        </is>
      </c>
      <c r="F3492" t="inlineStr">
        <is>
          <t>DME</t>
        </is>
      </c>
      <c r="G3492" t="inlineStr">
        <is>
          <t>80' 6-A CW</t>
        </is>
      </c>
      <c r="I3492" s="6" t="n"/>
      <c r="J3492" s="6" t="n"/>
      <c r="K3492" t="inlineStr">
        <is>
          <t>run_prolonged</t>
        </is>
      </c>
      <c r="L3492" s="6" t="n">
        <v>44673</v>
      </c>
      <c r="M3492" s="6" t="n">
        <v>46387</v>
      </c>
      <c r="N3492" t="n">
        <v>1095</v>
      </c>
      <c r="O3492" s="6" t="n">
        <v>46387</v>
      </c>
      <c r="S3492" t="inlineStr">
        <is>
          <t>with cut-off date</t>
        </is>
      </c>
      <c r="T3492" s="6" t="n">
        <v>46022</v>
      </c>
      <c r="U3492" s="6" t="n">
        <v>46387</v>
      </c>
      <c r="V3492" t="n">
        <v>3</v>
      </c>
      <c r="W3492" t="n">
        <v>3</v>
      </c>
      <c r="X3492" s="6" t="n"/>
      <c r="Z3492" s="6" t="n">
        <v>46295</v>
      </c>
      <c r="AA3492" t="inlineStr">
        <is>
          <t>cut-off 2, case 2 or 3</t>
        </is>
      </c>
      <c r="AB3492" s="6" t="n">
        <v>46387</v>
      </c>
      <c r="AC3492" t="inlineStr"/>
      <c r="AD3492" s="6" t="n">
        <v>46234</v>
      </c>
    </row>
    <row r="3493">
      <c r="A3493" t="inlineStr">
        <is>
          <t>V100021</t>
        </is>
      </c>
      <c r="B3493" t="inlineStr">
        <is>
          <t>2022-0003</t>
        </is>
      </c>
      <c r="C3493" t="n">
        <v>4</v>
      </c>
      <c r="D3493" t="inlineStr">
        <is>
          <t>37 80 4980 783-7</t>
        </is>
      </c>
      <c r="E3493" t="inlineStr">
        <is>
          <t>RheinCargo GmbH &amp; Co KG</t>
        </is>
      </c>
      <c r="F3493" t="inlineStr">
        <is>
          <t>DME</t>
        </is>
      </c>
      <c r="G3493" t="inlineStr">
        <is>
          <t>80' 6-A CW</t>
        </is>
      </c>
      <c r="I3493" s="6" t="n"/>
      <c r="J3493" s="6" t="n"/>
      <c r="K3493" t="inlineStr">
        <is>
          <t>run_prolonged</t>
        </is>
      </c>
      <c r="L3493" s="6" t="n">
        <v>44673</v>
      </c>
      <c r="M3493" s="6" t="n">
        <v>46387</v>
      </c>
      <c r="N3493" t="n">
        <v>1095</v>
      </c>
      <c r="O3493" s="6" t="n">
        <v>46387</v>
      </c>
      <c r="S3493" t="inlineStr">
        <is>
          <t>with cut-off date</t>
        </is>
      </c>
      <c r="T3493" s="6" t="n">
        <v>46022</v>
      </c>
      <c r="U3493" s="6" t="n">
        <v>46387</v>
      </c>
      <c r="V3493" t="n">
        <v>3</v>
      </c>
      <c r="W3493" t="n">
        <v>3</v>
      </c>
      <c r="X3493" s="6" t="n"/>
      <c r="Z3493" s="6" t="n">
        <v>46295</v>
      </c>
      <c r="AA3493" t="inlineStr">
        <is>
          <t>cut-off 2, case 2 or 3</t>
        </is>
      </c>
      <c r="AB3493" s="6" t="n">
        <v>46387</v>
      </c>
      <c r="AC3493" t="inlineStr"/>
      <c r="AD3493" s="6" t="n">
        <v>46234</v>
      </c>
    </row>
    <row r="3494">
      <c r="A3494" t="inlineStr">
        <is>
          <t>V100021</t>
        </is>
      </c>
      <c r="B3494" t="inlineStr">
        <is>
          <t>2022-0003</t>
        </is>
      </c>
      <c r="C3494" t="n">
        <v>5</v>
      </c>
      <c r="D3494" t="inlineStr">
        <is>
          <t>37 80 4980 785-2</t>
        </is>
      </c>
      <c r="E3494" t="inlineStr">
        <is>
          <t>RheinCargo GmbH &amp; Co KG</t>
        </is>
      </c>
      <c r="F3494" t="inlineStr">
        <is>
          <t>DME</t>
        </is>
      </c>
      <c r="G3494" t="inlineStr">
        <is>
          <t>80' 6-A CW</t>
        </is>
      </c>
      <c r="I3494" s="6" t="n"/>
      <c r="J3494" s="6" t="n"/>
      <c r="K3494" t="inlineStr">
        <is>
          <t>run_prolonged</t>
        </is>
      </c>
      <c r="L3494" s="6" t="n">
        <v>44673</v>
      </c>
      <c r="M3494" s="6" t="n">
        <v>46387</v>
      </c>
      <c r="N3494" t="n">
        <v>1095</v>
      </c>
      <c r="O3494" s="6" t="n">
        <v>46387</v>
      </c>
      <c r="S3494" t="inlineStr">
        <is>
          <t>with cut-off date</t>
        </is>
      </c>
      <c r="T3494" s="6" t="n">
        <v>46022</v>
      </c>
      <c r="U3494" s="6" t="n">
        <v>46387</v>
      </c>
      <c r="V3494" t="n">
        <v>3</v>
      </c>
      <c r="W3494" t="n">
        <v>3</v>
      </c>
      <c r="X3494" s="6" t="n"/>
      <c r="Z3494" s="6" t="n">
        <v>46295</v>
      </c>
      <c r="AA3494" t="inlineStr">
        <is>
          <t>cut-off 2, case 2 or 3</t>
        </is>
      </c>
      <c r="AB3494" s="6" t="n">
        <v>46387</v>
      </c>
      <c r="AC3494" t="inlineStr"/>
      <c r="AD3494" s="6" t="n">
        <v>46234</v>
      </c>
    </row>
    <row r="3495">
      <c r="A3495" t="inlineStr">
        <is>
          <t>V100021</t>
        </is>
      </c>
      <c r="B3495" t="inlineStr">
        <is>
          <t>2022-0003</t>
        </is>
      </c>
      <c r="C3495" t="n">
        <v>6</v>
      </c>
      <c r="D3495" t="inlineStr">
        <is>
          <t>37 80 4980 789-4</t>
        </is>
      </c>
      <c r="E3495" t="inlineStr">
        <is>
          <t>RheinCargo GmbH &amp; Co KG</t>
        </is>
      </c>
      <c r="F3495" t="inlineStr">
        <is>
          <t>DME</t>
        </is>
      </c>
      <c r="G3495" t="inlineStr">
        <is>
          <t>80' 6-A CW</t>
        </is>
      </c>
      <c r="I3495" s="6" t="n"/>
      <c r="J3495" s="6" t="n"/>
      <c r="K3495" t="inlineStr">
        <is>
          <t>run_prolonged</t>
        </is>
      </c>
      <c r="L3495" s="6" t="n">
        <v>44673</v>
      </c>
      <c r="M3495" s="6" t="n">
        <v>46387</v>
      </c>
      <c r="N3495" t="n">
        <v>1095</v>
      </c>
      <c r="O3495" s="6" t="n">
        <v>46387</v>
      </c>
      <c r="S3495" t="inlineStr">
        <is>
          <t>with cut-off date</t>
        </is>
      </c>
      <c r="T3495" s="6" t="n">
        <v>46022</v>
      </c>
      <c r="U3495" s="6" t="n">
        <v>46387</v>
      </c>
      <c r="V3495" t="n">
        <v>3</v>
      </c>
      <c r="W3495" t="n">
        <v>3</v>
      </c>
      <c r="X3495" s="6" t="n"/>
      <c r="Z3495" s="6" t="n">
        <v>46295</v>
      </c>
      <c r="AA3495" t="inlineStr">
        <is>
          <t>cut-off 2, case 2 or 3</t>
        </is>
      </c>
      <c r="AB3495" s="6" t="n">
        <v>46387</v>
      </c>
      <c r="AC3495" t="inlineStr"/>
      <c r="AD3495" s="6" t="n">
        <v>46234</v>
      </c>
    </row>
    <row r="3496">
      <c r="A3496" t="inlineStr">
        <is>
          <t>V100021</t>
        </is>
      </c>
      <c r="B3496" t="inlineStr">
        <is>
          <t>2022-0003</t>
        </is>
      </c>
      <c r="C3496" t="n">
        <v>7</v>
      </c>
      <c r="D3496" t="inlineStr">
        <is>
          <t>37 80 4980 791-0</t>
        </is>
      </c>
      <c r="E3496" t="inlineStr">
        <is>
          <t>RheinCargo GmbH &amp; Co KG</t>
        </is>
      </c>
      <c r="F3496" t="inlineStr">
        <is>
          <t>DME</t>
        </is>
      </c>
      <c r="G3496" t="inlineStr">
        <is>
          <t>80' 6-A CW</t>
        </is>
      </c>
      <c r="I3496" s="6" t="n"/>
      <c r="J3496" s="6" t="n"/>
      <c r="K3496" t="inlineStr">
        <is>
          <t>run_prolonged</t>
        </is>
      </c>
      <c r="L3496" s="6" t="n">
        <v>44673</v>
      </c>
      <c r="M3496" s="6" t="n">
        <v>46387</v>
      </c>
      <c r="N3496" t="n">
        <v>1095</v>
      </c>
      <c r="O3496" s="6" t="n">
        <v>46387</v>
      </c>
      <c r="S3496" t="inlineStr">
        <is>
          <t>with cut-off date</t>
        </is>
      </c>
      <c r="T3496" s="6" t="n">
        <v>46022</v>
      </c>
      <c r="U3496" s="6" t="n">
        <v>46387</v>
      </c>
      <c r="V3496" t="n">
        <v>3</v>
      </c>
      <c r="W3496" t="n">
        <v>3</v>
      </c>
      <c r="X3496" s="6" t="n"/>
      <c r="Z3496" s="6" t="n">
        <v>46295</v>
      </c>
      <c r="AA3496" t="inlineStr">
        <is>
          <t>cut-off 2, case 2 or 3</t>
        </is>
      </c>
      <c r="AB3496" s="6" t="n">
        <v>46387</v>
      </c>
      <c r="AC3496" t="inlineStr"/>
      <c r="AD3496" s="6" t="n">
        <v>46234</v>
      </c>
    </row>
    <row r="3497">
      <c r="A3497" t="inlineStr">
        <is>
          <t>V100021</t>
        </is>
      </c>
      <c r="B3497" t="inlineStr">
        <is>
          <t>2022-0003</t>
        </is>
      </c>
      <c r="C3497" t="n">
        <v>8</v>
      </c>
      <c r="D3497" t="inlineStr">
        <is>
          <t>37 80 4980 794-4</t>
        </is>
      </c>
      <c r="E3497" t="inlineStr">
        <is>
          <t>RheinCargo GmbH &amp; Co KG</t>
        </is>
      </c>
      <c r="F3497" t="inlineStr">
        <is>
          <t>DME</t>
        </is>
      </c>
      <c r="G3497" t="inlineStr">
        <is>
          <t>80' 6-A CW</t>
        </is>
      </c>
      <c r="I3497" s="6" t="n"/>
      <c r="J3497" s="6" t="n"/>
      <c r="K3497" t="inlineStr">
        <is>
          <t>run_prolonged</t>
        </is>
      </c>
      <c r="L3497" s="6" t="n">
        <v>44673</v>
      </c>
      <c r="M3497" s="6" t="n">
        <v>46387</v>
      </c>
      <c r="N3497" t="n">
        <v>1095</v>
      </c>
      <c r="O3497" s="6" t="n">
        <v>46387</v>
      </c>
      <c r="S3497" t="inlineStr">
        <is>
          <t>with cut-off date</t>
        </is>
      </c>
      <c r="T3497" s="6" t="n">
        <v>46022</v>
      </c>
      <c r="U3497" s="6" t="n">
        <v>46387</v>
      </c>
      <c r="V3497" t="n">
        <v>3</v>
      </c>
      <c r="W3497" t="n">
        <v>3</v>
      </c>
      <c r="X3497" s="6" t="n"/>
      <c r="Z3497" s="6" t="n">
        <v>46295</v>
      </c>
      <c r="AA3497" t="inlineStr">
        <is>
          <t>cut-off 2, case 2 or 3</t>
        </is>
      </c>
      <c r="AB3497" s="6" t="n">
        <v>46387</v>
      </c>
      <c r="AC3497" t="inlineStr"/>
      <c r="AD3497" s="6" t="n">
        <v>46234</v>
      </c>
    </row>
    <row r="3498">
      <c r="A3498" t="inlineStr">
        <is>
          <t>V100021</t>
        </is>
      </c>
      <c r="B3498" t="inlineStr">
        <is>
          <t>2022-0003</t>
        </is>
      </c>
      <c r="C3498" t="n">
        <v>9</v>
      </c>
      <c r="D3498" t="inlineStr">
        <is>
          <t>37 80 4980 799-3</t>
        </is>
      </c>
      <c r="E3498" t="inlineStr">
        <is>
          <t>RheinCargo GmbH &amp; Co KG</t>
        </is>
      </c>
      <c r="F3498" t="inlineStr">
        <is>
          <t>DME</t>
        </is>
      </c>
      <c r="G3498" t="inlineStr">
        <is>
          <t>80' 6-A CW</t>
        </is>
      </c>
      <c r="I3498" s="6" t="n"/>
      <c r="J3498" s="6" t="n"/>
      <c r="K3498" t="inlineStr">
        <is>
          <t>run_prolonged</t>
        </is>
      </c>
      <c r="L3498" s="6" t="n">
        <v>44673</v>
      </c>
      <c r="M3498" s="6" t="n">
        <v>46387</v>
      </c>
      <c r="N3498" t="n">
        <v>1095</v>
      </c>
      <c r="O3498" s="6" t="n">
        <v>46387</v>
      </c>
      <c r="S3498" t="inlineStr">
        <is>
          <t>with cut-off date</t>
        </is>
      </c>
      <c r="T3498" s="6" t="n">
        <v>46022</v>
      </c>
      <c r="U3498" s="6" t="n">
        <v>46387</v>
      </c>
      <c r="V3498" t="n">
        <v>3</v>
      </c>
      <c r="W3498" t="n">
        <v>3</v>
      </c>
      <c r="X3498" s="6" t="n"/>
      <c r="Z3498" s="6" t="n">
        <v>46295</v>
      </c>
      <c r="AA3498" t="inlineStr">
        <is>
          <t>cut-off 2, case 2 or 3</t>
        </is>
      </c>
      <c r="AB3498" s="6" t="n">
        <v>46387</v>
      </c>
      <c r="AC3498" t="inlineStr"/>
      <c r="AD3498" s="6" t="n">
        <v>46234</v>
      </c>
    </row>
    <row r="3499">
      <c r="A3499" t="inlineStr">
        <is>
          <t>V100021</t>
        </is>
      </c>
      <c r="B3499" t="inlineStr">
        <is>
          <t>2022-0003</t>
        </is>
      </c>
      <c r="C3499" t="n">
        <v>10</v>
      </c>
      <c r="D3499" t="inlineStr">
        <is>
          <t>37 80 4980 801-7</t>
        </is>
      </c>
      <c r="E3499" t="inlineStr">
        <is>
          <t>RheinCargo GmbH &amp; Co KG</t>
        </is>
      </c>
      <c r="F3499" t="inlineStr">
        <is>
          <t>DME</t>
        </is>
      </c>
      <c r="G3499" t="inlineStr">
        <is>
          <t>80' 6-A CW</t>
        </is>
      </c>
      <c r="I3499" s="6" t="n"/>
      <c r="J3499" s="6" t="n"/>
      <c r="K3499" t="inlineStr">
        <is>
          <t>run_prolonged</t>
        </is>
      </c>
      <c r="L3499" s="6" t="n">
        <v>44673</v>
      </c>
      <c r="M3499" s="6" t="n">
        <v>46387</v>
      </c>
      <c r="N3499" t="n">
        <v>1095</v>
      </c>
      <c r="O3499" s="6" t="n">
        <v>46387</v>
      </c>
      <c r="S3499" t="inlineStr">
        <is>
          <t>with cut-off date</t>
        </is>
      </c>
      <c r="T3499" s="6" t="n">
        <v>46022</v>
      </c>
      <c r="U3499" s="6" t="n">
        <v>46387</v>
      </c>
      <c r="V3499" t="n">
        <v>3</v>
      </c>
      <c r="W3499" t="n">
        <v>3</v>
      </c>
      <c r="X3499" s="6" t="n"/>
      <c r="Z3499" s="6" t="n">
        <v>46295</v>
      </c>
      <c r="AA3499" t="inlineStr">
        <is>
          <t>cut-off 2, case 2 or 3</t>
        </is>
      </c>
      <c r="AB3499" s="6" t="n">
        <v>46387</v>
      </c>
      <c r="AC3499" t="inlineStr"/>
      <c r="AD3499" s="6" t="n">
        <v>46234</v>
      </c>
    </row>
    <row r="3500">
      <c r="A3500" t="inlineStr">
        <is>
          <t>V100057</t>
        </is>
      </c>
      <c r="B3500" t="inlineStr">
        <is>
          <t>2024-0020</t>
        </is>
      </c>
      <c r="C3500" t="n">
        <v>1</v>
      </c>
      <c r="D3500" t="inlineStr">
        <is>
          <t>37 80 4561 524-2</t>
        </is>
      </c>
      <c r="E3500" t="inlineStr">
        <is>
          <t>RheinCargo GmbH &amp; Co KG</t>
        </is>
      </c>
      <c r="F3500" t="inlineStr">
        <is>
          <t>DME</t>
        </is>
      </c>
      <c r="G3500" t="inlineStr">
        <is>
          <t>80' 4-A CW</t>
        </is>
      </c>
      <c r="H3500" t="n">
        <v>0</v>
      </c>
      <c r="I3500" s="6" t="n">
        <v>0</v>
      </c>
      <c r="J3500" s="6" t="n">
        <v>0</v>
      </c>
      <c r="K3500" t="inlineStr">
        <is>
          <t>run_initial_fixed_duration</t>
        </is>
      </c>
      <c r="L3500" s="6" t="n">
        <v>45566</v>
      </c>
      <c r="M3500" s="6" t="n">
        <v>46053</v>
      </c>
      <c r="N3500" t="n">
        <v>497</v>
      </c>
      <c r="O3500" s="6" t="n">
        <v>46053</v>
      </c>
      <c r="S3500" t="inlineStr">
        <is>
          <t>n.a.</t>
        </is>
      </c>
      <c r="T3500" s="6" t="n"/>
      <c r="U3500" s="6" t="n"/>
      <c r="V3500" t="n">
        <v>0</v>
      </c>
      <c r="W3500" t="n">
        <v>0</v>
      </c>
      <c r="X3500" s="6" t="n"/>
      <c r="Z3500" s="6" t="n">
        <v>46053</v>
      </c>
      <c r="AA3500" t="inlineStr">
        <is>
          <t>n.a.</t>
        </is>
      </c>
      <c r="AB3500" s="6" t="n">
        <v>46053</v>
      </c>
      <c r="AC3500" t="inlineStr"/>
      <c r="AD3500" s="6" t="n">
        <v>45900</v>
      </c>
    </row>
    <row r="3501">
      <c r="A3501" t="inlineStr">
        <is>
          <t>V100057</t>
        </is>
      </c>
      <c r="B3501" t="inlineStr">
        <is>
          <t>2024-0020</t>
        </is>
      </c>
      <c r="C3501" t="n">
        <v>2</v>
      </c>
      <c r="D3501" t="inlineStr">
        <is>
          <t>37 80 4561 527-5</t>
        </is>
      </c>
      <c r="E3501" t="inlineStr">
        <is>
          <t>RheinCargo GmbH &amp; Co KG</t>
        </is>
      </c>
      <c r="F3501" t="inlineStr">
        <is>
          <t>DME</t>
        </is>
      </c>
      <c r="G3501" t="inlineStr">
        <is>
          <t>80' 4-A CW</t>
        </is>
      </c>
      <c r="H3501" t="n">
        <v>0</v>
      </c>
      <c r="I3501" s="6" t="n">
        <v>0</v>
      </c>
      <c r="J3501" s="6" t="n">
        <v>0</v>
      </c>
      <c r="K3501" t="inlineStr">
        <is>
          <t>run_initial_fixed_duration</t>
        </is>
      </c>
      <c r="L3501" s="6" t="n">
        <v>45566</v>
      </c>
      <c r="M3501" s="6" t="n">
        <v>46053</v>
      </c>
      <c r="N3501" t="n">
        <v>497</v>
      </c>
      <c r="O3501" s="6" t="n">
        <v>46053</v>
      </c>
      <c r="S3501" t="inlineStr">
        <is>
          <t>n.a.</t>
        </is>
      </c>
      <c r="T3501" s="6" t="n"/>
      <c r="U3501" s="6" t="n"/>
      <c r="V3501" t="n">
        <v>0</v>
      </c>
      <c r="W3501" t="n">
        <v>0</v>
      </c>
      <c r="X3501" s="6" t="n"/>
      <c r="Z3501" s="6" t="n">
        <v>46053</v>
      </c>
      <c r="AA3501" t="inlineStr">
        <is>
          <t>n.a.</t>
        </is>
      </c>
      <c r="AB3501" s="6" t="n">
        <v>46053</v>
      </c>
      <c r="AC3501" t="inlineStr"/>
      <c r="AD3501" s="6" t="n">
        <v>45900</v>
      </c>
    </row>
    <row r="3502">
      <c r="A3502" t="inlineStr">
        <is>
          <t>V100057</t>
        </is>
      </c>
      <c r="B3502" t="inlineStr">
        <is>
          <t>2024-0020</t>
        </is>
      </c>
      <c r="C3502" t="n">
        <v>3</v>
      </c>
      <c r="D3502" t="inlineStr">
        <is>
          <t>37 80 4561 528-3</t>
        </is>
      </c>
      <c r="E3502" t="inlineStr">
        <is>
          <t>RheinCargo GmbH &amp; Co KG</t>
        </is>
      </c>
      <c r="F3502" t="inlineStr">
        <is>
          <t>DME</t>
        </is>
      </c>
      <c r="G3502" t="inlineStr">
        <is>
          <t>80' 4-A CW</t>
        </is>
      </c>
      <c r="H3502" t="n">
        <v>0</v>
      </c>
      <c r="I3502" s="6" t="n">
        <v>0</v>
      </c>
      <c r="J3502" s="6" t="n">
        <v>0</v>
      </c>
      <c r="K3502" t="inlineStr">
        <is>
          <t>run_initial_fixed_duration</t>
        </is>
      </c>
      <c r="L3502" s="6" t="n">
        <v>45566</v>
      </c>
      <c r="M3502" s="6" t="n">
        <v>46053</v>
      </c>
      <c r="N3502" t="n">
        <v>497</v>
      </c>
      <c r="O3502" s="6" t="n">
        <v>46053</v>
      </c>
      <c r="S3502" t="inlineStr">
        <is>
          <t>n.a.</t>
        </is>
      </c>
      <c r="T3502" s="6" t="n"/>
      <c r="U3502" s="6" t="n"/>
      <c r="V3502" t="n">
        <v>0</v>
      </c>
      <c r="W3502" t="n">
        <v>0</v>
      </c>
      <c r="X3502" s="6" t="n"/>
      <c r="Z3502" s="6" t="n">
        <v>46053</v>
      </c>
      <c r="AA3502" t="inlineStr">
        <is>
          <t>n.a.</t>
        </is>
      </c>
      <c r="AB3502" s="6" t="n">
        <v>46053</v>
      </c>
      <c r="AC3502" t="inlineStr"/>
      <c r="AD3502" s="6" t="n">
        <v>45900</v>
      </c>
    </row>
    <row r="3503">
      <c r="A3503" t="inlineStr">
        <is>
          <t>V100057</t>
        </is>
      </c>
      <c r="B3503" t="inlineStr">
        <is>
          <t>2024-0020</t>
        </is>
      </c>
      <c r="C3503" t="n">
        <v>4</v>
      </c>
      <c r="D3503" t="inlineStr">
        <is>
          <t>37 80 4561 529-1</t>
        </is>
      </c>
      <c r="E3503" t="inlineStr">
        <is>
          <t>RheinCargo GmbH &amp; Co KG</t>
        </is>
      </c>
      <c r="F3503" t="inlineStr">
        <is>
          <t>DME</t>
        </is>
      </c>
      <c r="G3503" t="inlineStr">
        <is>
          <t>80' 4-A CW</t>
        </is>
      </c>
      <c r="H3503" t="n">
        <v>0</v>
      </c>
      <c r="I3503" s="6" t="n">
        <v>0</v>
      </c>
      <c r="J3503" s="6" t="n">
        <v>0</v>
      </c>
      <c r="K3503" t="inlineStr">
        <is>
          <t>run_initial_fixed_duration</t>
        </is>
      </c>
      <c r="L3503" s="6" t="n">
        <v>45566</v>
      </c>
      <c r="M3503" s="6" t="n">
        <v>46053</v>
      </c>
      <c r="N3503" t="n">
        <v>497</v>
      </c>
      <c r="O3503" s="6" t="n">
        <v>46053</v>
      </c>
      <c r="S3503" t="inlineStr">
        <is>
          <t>n.a.</t>
        </is>
      </c>
      <c r="T3503" s="6" t="n"/>
      <c r="U3503" s="6" t="n"/>
      <c r="V3503" t="n">
        <v>0</v>
      </c>
      <c r="W3503" t="n">
        <v>0</v>
      </c>
      <c r="X3503" s="6" t="n"/>
      <c r="Z3503" s="6" t="n">
        <v>46053</v>
      </c>
      <c r="AA3503" t="inlineStr">
        <is>
          <t>n.a.</t>
        </is>
      </c>
      <c r="AB3503" s="6" t="n">
        <v>46053</v>
      </c>
      <c r="AC3503" t="inlineStr"/>
      <c r="AD3503" s="6" t="n">
        <v>45900</v>
      </c>
    </row>
    <row r="3504">
      <c r="A3504" t="inlineStr">
        <is>
          <t>V100057</t>
        </is>
      </c>
      <c r="B3504" t="inlineStr">
        <is>
          <t>2024-0020</t>
        </is>
      </c>
      <c r="C3504" t="n">
        <v>5</v>
      </c>
      <c r="D3504" t="inlineStr">
        <is>
          <t>37 80 4561 530-9</t>
        </is>
      </c>
      <c r="E3504" t="inlineStr">
        <is>
          <t>RheinCargo GmbH &amp; Co KG</t>
        </is>
      </c>
      <c r="F3504" t="inlineStr">
        <is>
          <t>DME</t>
        </is>
      </c>
      <c r="G3504" t="inlineStr">
        <is>
          <t>80' 4-A CW</t>
        </is>
      </c>
      <c r="H3504" t="n">
        <v>0</v>
      </c>
      <c r="I3504" s="6" t="n">
        <v>0</v>
      </c>
      <c r="J3504" s="6" t="n">
        <v>0</v>
      </c>
      <c r="K3504" t="inlineStr">
        <is>
          <t>run_initial_fixed_duration</t>
        </is>
      </c>
      <c r="L3504" s="6" t="n">
        <v>45566</v>
      </c>
      <c r="M3504" s="6" t="n">
        <v>46053</v>
      </c>
      <c r="N3504" t="n">
        <v>497</v>
      </c>
      <c r="O3504" s="6" t="n">
        <v>46053</v>
      </c>
      <c r="S3504" t="inlineStr">
        <is>
          <t>n.a.</t>
        </is>
      </c>
      <c r="T3504" s="6" t="n"/>
      <c r="U3504" s="6" t="n"/>
      <c r="V3504" t="n">
        <v>0</v>
      </c>
      <c r="W3504" t="n">
        <v>0</v>
      </c>
      <c r="X3504" s="6" t="n"/>
      <c r="Z3504" s="6" t="n">
        <v>46053</v>
      </c>
      <c r="AA3504" t="inlineStr">
        <is>
          <t>n.a.</t>
        </is>
      </c>
      <c r="AB3504" s="6" t="n">
        <v>46053</v>
      </c>
      <c r="AC3504" t="inlineStr"/>
      <c r="AD3504" s="6" t="n">
        <v>45900</v>
      </c>
    </row>
    <row r="3505">
      <c r="A3505" t="inlineStr">
        <is>
          <t>V100057</t>
        </is>
      </c>
      <c r="B3505" t="inlineStr">
        <is>
          <t>2024-0020</t>
        </is>
      </c>
      <c r="C3505" t="n">
        <v>6</v>
      </c>
      <c r="D3505" t="inlineStr">
        <is>
          <t>37 80 4561 531-7</t>
        </is>
      </c>
      <c r="E3505" t="inlineStr">
        <is>
          <t>RheinCargo GmbH &amp; Co KG</t>
        </is>
      </c>
      <c r="F3505" t="inlineStr">
        <is>
          <t>DME</t>
        </is>
      </c>
      <c r="G3505" t="inlineStr">
        <is>
          <t>80' 4-A CW</t>
        </is>
      </c>
      <c r="H3505" t="n">
        <v>0</v>
      </c>
      <c r="I3505" s="6" t="n">
        <v>0</v>
      </c>
      <c r="J3505" s="6" t="n">
        <v>0</v>
      </c>
      <c r="K3505" t="inlineStr">
        <is>
          <t>run_initial_fixed_duration</t>
        </is>
      </c>
      <c r="L3505" s="6" t="n">
        <v>45566</v>
      </c>
      <c r="M3505" s="6" t="n">
        <v>46053</v>
      </c>
      <c r="N3505" t="n">
        <v>497</v>
      </c>
      <c r="O3505" s="6" t="n">
        <v>46053</v>
      </c>
      <c r="S3505" t="inlineStr">
        <is>
          <t>n.a.</t>
        </is>
      </c>
      <c r="T3505" s="6" t="n"/>
      <c r="U3505" s="6" t="n"/>
      <c r="V3505" t="n">
        <v>0</v>
      </c>
      <c r="W3505" t="n">
        <v>0</v>
      </c>
      <c r="X3505" s="6" t="n"/>
      <c r="Z3505" s="6" t="n">
        <v>46053</v>
      </c>
      <c r="AA3505" t="inlineStr">
        <is>
          <t>n.a.</t>
        </is>
      </c>
      <c r="AB3505" s="6" t="n">
        <v>46053</v>
      </c>
      <c r="AC3505" t="inlineStr"/>
      <c r="AD3505" s="6" t="n">
        <v>45900</v>
      </c>
    </row>
    <row r="3506">
      <c r="A3506" t="inlineStr">
        <is>
          <t>V100057</t>
        </is>
      </c>
      <c r="B3506" t="inlineStr">
        <is>
          <t>2024-0020</t>
        </is>
      </c>
      <c r="C3506" t="n">
        <v>7</v>
      </c>
      <c r="D3506" t="inlineStr">
        <is>
          <t>37 80 4561 532-5</t>
        </is>
      </c>
      <c r="E3506" t="inlineStr">
        <is>
          <t>RheinCargo GmbH &amp; Co KG</t>
        </is>
      </c>
      <c r="F3506" t="inlineStr">
        <is>
          <t>DME</t>
        </is>
      </c>
      <c r="G3506" t="inlineStr">
        <is>
          <t>80' 4-A CW</t>
        </is>
      </c>
      <c r="H3506" t="n">
        <v>0</v>
      </c>
      <c r="I3506" s="6" t="n">
        <v>0</v>
      </c>
      <c r="J3506" s="6" t="n">
        <v>0</v>
      </c>
      <c r="K3506" t="inlineStr">
        <is>
          <t>run_initial_fixed_duration</t>
        </is>
      </c>
      <c r="L3506" s="6" t="n">
        <v>45566</v>
      </c>
      <c r="M3506" s="6" t="n">
        <v>46053</v>
      </c>
      <c r="N3506" t="n">
        <v>497</v>
      </c>
      <c r="O3506" s="6" t="n">
        <v>46053</v>
      </c>
      <c r="S3506" t="inlineStr">
        <is>
          <t>n.a.</t>
        </is>
      </c>
      <c r="T3506" s="6" t="n"/>
      <c r="U3506" s="6" t="n"/>
      <c r="V3506" t="n">
        <v>0</v>
      </c>
      <c r="W3506" t="n">
        <v>0</v>
      </c>
      <c r="X3506" s="6" t="n"/>
      <c r="Z3506" s="6" t="n">
        <v>46053</v>
      </c>
      <c r="AA3506" t="inlineStr">
        <is>
          <t>n.a.</t>
        </is>
      </c>
      <c r="AB3506" s="6" t="n">
        <v>46053</v>
      </c>
      <c r="AC3506" t="inlineStr"/>
      <c r="AD3506" s="6" t="n">
        <v>45900</v>
      </c>
    </row>
    <row r="3507">
      <c r="A3507" t="inlineStr">
        <is>
          <t>V100057</t>
        </is>
      </c>
      <c r="B3507" t="inlineStr">
        <is>
          <t>2024-0020</t>
        </is>
      </c>
      <c r="C3507" t="n">
        <v>8</v>
      </c>
      <c r="D3507" t="inlineStr">
        <is>
          <t>37 80 4561 533-3</t>
        </is>
      </c>
      <c r="E3507" t="inlineStr">
        <is>
          <t>RheinCargo GmbH &amp; Co KG</t>
        </is>
      </c>
      <c r="F3507" t="inlineStr">
        <is>
          <t>DME</t>
        </is>
      </c>
      <c r="G3507" t="inlineStr">
        <is>
          <t>80' 4-A CW</t>
        </is>
      </c>
      <c r="H3507" t="n">
        <v>0</v>
      </c>
      <c r="I3507" s="6" t="n">
        <v>0</v>
      </c>
      <c r="J3507" s="6" t="n">
        <v>0</v>
      </c>
      <c r="K3507" t="inlineStr">
        <is>
          <t>run_initial_fixed_duration</t>
        </is>
      </c>
      <c r="L3507" s="6" t="n">
        <v>45566</v>
      </c>
      <c r="M3507" s="6" t="n">
        <v>46053</v>
      </c>
      <c r="N3507" t="n">
        <v>497</v>
      </c>
      <c r="O3507" s="6" t="n">
        <v>46053</v>
      </c>
      <c r="S3507" t="inlineStr">
        <is>
          <t>n.a.</t>
        </is>
      </c>
      <c r="T3507" s="6" t="n"/>
      <c r="U3507" s="6" t="n"/>
      <c r="V3507" t="n">
        <v>0</v>
      </c>
      <c r="W3507" t="n">
        <v>0</v>
      </c>
      <c r="X3507" s="6" t="n"/>
      <c r="Z3507" s="6" t="n">
        <v>46053</v>
      </c>
      <c r="AA3507" t="inlineStr">
        <is>
          <t>n.a.</t>
        </is>
      </c>
      <c r="AB3507" s="6" t="n">
        <v>46053</v>
      </c>
      <c r="AC3507" t="inlineStr"/>
      <c r="AD3507" s="6" t="n">
        <v>45900</v>
      </c>
    </row>
    <row r="3508">
      <c r="A3508" t="inlineStr">
        <is>
          <t>V100057</t>
        </is>
      </c>
      <c r="B3508" t="inlineStr">
        <is>
          <t>2024-0020</t>
        </is>
      </c>
      <c r="C3508" t="n">
        <v>9</v>
      </c>
      <c r="D3508" t="inlineStr">
        <is>
          <t>37 80 4561 534-1</t>
        </is>
      </c>
      <c r="E3508" t="inlineStr">
        <is>
          <t>RheinCargo GmbH &amp; Co KG</t>
        </is>
      </c>
      <c r="F3508" t="inlineStr">
        <is>
          <t>DME</t>
        </is>
      </c>
      <c r="G3508" t="inlineStr">
        <is>
          <t>80' 4-A CW</t>
        </is>
      </c>
      <c r="H3508" t="n">
        <v>0</v>
      </c>
      <c r="I3508" s="6" t="n">
        <v>0</v>
      </c>
      <c r="J3508" s="6" t="n">
        <v>0</v>
      </c>
      <c r="K3508" t="inlineStr">
        <is>
          <t>run_initial_fixed_duration</t>
        </is>
      </c>
      <c r="L3508" s="6" t="n">
        <v>45566</v>
      </c>
      <c r="M3508" s="6" t="n">
        <v>46053</v>
      </c>
      <c r="N3508" t="n">
        <v>497</v>
      </c>
      <c r="O3508" s="6" t="n">
        <v>46053</v>
      </c>
      <c r="S3508" t="inlineStr">
        <is>
          <t>n.a.</t>
        </is>
      </c>
      <c r="T3508" s="6" t="n"/>
      <c r="U3508" s="6" t="n"/>
      <c r="V3508" t="n">
        <v>0</v>
      </c>
      <c r="W3508" t="n">
        <v>0</v>
      </c>
      <c r="X3508" s="6" t="n"/>
      <c r="Z3508" s="6" t="n">
        <v>46053</v>
      </c>
      <c r="AA3508" t="inlineStr">
        <is>
          <t>n.a.</t>
        </is>
      </c>
      <c r="AB3508" s="6" t="n">
        <v>46053</v>
      </c>
      <c r="AC3508" t="inlineStr"/>
      <c r="AD3508" s="6" t="n">
        <v>45900</v>
      </c>
    </row>
    <row r="3509">
      <c r="A3509" t="inlineStr">
        <is>
          <t>V100057</t>
        </is>
      </c>
      <c r="B3509" t="inlineStr">
        <is>
          <t>2024-0020</t>
        </is>
      </c>
      <c r="C3509" t="n">
        <v>10</v>
      </c>
      <c r="D3509" t="inlineStr">
        <is>
          <t>37 80 4561 535-8</t>
        </is>
      </c>
      <c r="E3509" t="inlineStr">
        <is>
          <t>RheinCargo GmbH &amp; Co KG</t>
        </is>
      </c>
      <c r="F3509" t="inlineStr">
        <is>
          <t>DME</t>
        </is>
      </c>
      <c r="G3509" t="inlineStr">
        <is>
          <t>80' 4-A CW</t>
        </is>
      </c>
      <c r="H3509" t="n">
        <v>0</v>
      </c>
      <c r="I3509" s="6" t="n">
        <v>0</v>
      </c>
      <c r="J3509" s="6" t="n">
        <v>0</v>
      </c>
      <c r="K3509" t="inlineStr">
        <is>
          <t>run_initial_fixed_duration</t>
        </is>
      </c>
      <c r="L3509" s="6" t="n">
        <v>45566</v>
      </c>
      <c r="M3509" s="6" t="n">
        <v>46053</v>
      </c>
      <c r="N3509" t="n">
        <v>497</v>
      </c>
      <c r="O3509" s="6" t="n">
        <v>46053</v>
      </c>
      <c r="S3509" t="inlineStr">
        <is>
          <t>n.a.</t>
        </is>
      </c>
      <c r="T3509" s="6" t="n"/>
      <c r="U3509" s="6" t="n"/>
      <c r="V3509" t="n">
        <v>0</v>
      </c>
      <c r="W3509" t="n">
        <v>0</v>
      </c>
      <c r="X3509" s="6" t="n"/>
      <c r="Z3509" s="6" t="n">
        <v>46053</v>
      </c>
      <c r="AA3509" t="inlineStr">
        <is>
          <t>n.a.</t>
        </is>
      </c>
      <c r="AB3509" s="6" t="n">
        <v>46053</v>
      </c>
      <c r="AC3509" t="inlineStr"/>
      <c r="AD3509" s="6" t="n">
        <v>45900</v>
      </c>
    </row>
    <row r="3510">
      <c r="A3510" t="inlineStr">
        <is>
          <t>V100057</t>
        </is>
      </c>
      <c r="B3510" t="inlineStr">
        <is>
          <t>2024-0020</t>
        </is>
      </c>
      <c r="C3510" t="n">
        <v>11</v>
      </c>
      <c r="D3510" t="inlineStr">
        <is>
          <t>37 80 4561 537-4</t>
        </is>
      </c>
      <c r="E3510" t="inlineStr">
        <is>
          <t>RheinCargo GmbH &amp; Co KG</t>
        </is>
      </c>
      <c r="F3510" t="inlineStr">
        <is>
          <t>DME</t>
        </is>
      </c>
      <c r="G3510" t="inlineStr">
        <is>
          <t>80' 4-A CW</t>
        </is>
      </c>
      <c r="H3510" t="n">
        <v>0</v>
      </c>
      <c r="I3510" s="6" t="n">
        <v>0</v>
      </c>
      <c r="J3510" s="6" t="n">
        <v>0</v>
      </c>
      <c r="K3510" t="inlineStr">
        <is>
          <t>run_initial_fixed_duration</t>
        </is>
      </c>
      <c r="L3510" s="6" t="n">
        <v>45566</v>
      </c>
      <c r="M3510" s="6" t="n">
        <v>46053</v>
      </c>
      <c r="N3510" t="n">
        <v>497</v>
      </c>
      <c r="O3510" s="6" t="n">
        <v>46053</v>
      </c>
      <c r="S3510" t="inlineStr">
        <is>
          <t>n.a.</t>
        </is>
      </c>
      <c r="T3510" s="6" t="n"/>
      <c r="U3510" s="6" t="n"/>
      <c r="V3510" t="n">
        <v>0</v>
      </c>
      <c r="W3510" t="n">
        <v>0</v>
      </c>
      <c r="X3510" s="6" t="n"/>
      <c r="Z3510" s="6" t="n">
        <v>46053</v>
      </c>
      <c r="AA3510" t="inlineStr">
        <is>
          <t>n.a.</t>
        </is>
      </c>
      <c r="AB3510" s="6" t="n">
        <v>46053</v>
      </c>
      <c r="AC3510" t="inlineStr"/>
      <c r="AD3510" s="6" t="n">
        <v>45900</v>
      </c>
    </row>
    <row r="3511">
      <c r="A3511" t="inlineStr">
        <is>
          <t>V100057</t>
        </is>
      </c>
      <c r="B3511" t="inlineStr">
        <is>
          <t>2024-0020</t>
        </is>
      </c>
      <c r="C3511" t="n">
        <v>12</v>
      </c>
      <c r="D3511" t="inlineStr">
        <is>
          <t>37 80 4561 538-2</t>
        </is>
      </c>
      <c r="E3511" t="inlineStr">
        <is>
          <t>RheinCargo GmbH &amp; Co KG</t>
        </is>
      </c>
      <c r="F3511" t="inlineStr">
        <is>
          <t>DME</t>
        </is>
      </c>
      <c r="G3511" t="inlineStr">
        <is>
          <t>80' 4-A CW</t>
        </is>
      </c>
      <c r="H3511" t="n">
        <v>0</v>
      </c>
      <c r="I3511" s="6" t="n">
        <v>0</v>
      </c>
      <c r="J3511" s="6" t="n">
        <v>0</v>
      </c>
      <c r="K3511" t="inlineStr">
        <is>
          <t>run_initial_fixed_duration</t>
        </is>
      </c>
      <c r="L3511" s="6" t="n">
        <v>45566</v>
      </c>
      <c r="M3511" s="6" t="n">
        <v>46053</v>
      </c>
      <c r="N3511" t="n">
        <v>497</v>
      </c>
      <c r="O3511" s="6" t="n">
        <v>46053</v>
      </c>
      <c r="S3511" t="inlineStr">
        <is>
          <t>n.a.</t>
        </is>
      </c>
      <c r="T3511" s="6" t="n"/>
      <c r="U3511" s="6" t="n"/>
      <c r="V3511" t="n">
        <v>0</v>
      </c>
      <c r="W3511" t="n">
        <v>0</v>
      </c>
      <c r="X3511" s="6" t="n"/>
      <c r="Z3511" s="6" t="n">
        <v>46053</v>
      </c>
      <c r="AA3511" t="inlineStr">
        <is>
          <t>n.a.</t>
        </is>
      </c>
      <c r="AB3511" s="6" t="n">
        <v>46053</v>
      </c>
      <c r="AC3511" t="inlineStr"/>
      <c r="AD3511" s="6" t="n">
        <v>45900</v>
      </c>
    </row>
    <row r="3512">
      <c r="A3512" t="inlineStr">
        <is>
          <t>V100057</t>
        </is>
      </c>
      <c r="B3512" t="inlineStr">
        <is>
          <t>2024-0020</t>
        </is>
      </c>
      <c r="C3512" t="n">
        <v>13</v>
      </c>
      <c r="D3512" t="inlineStr">
        <is>
          <t>37 80 4561 539-0</t>
        </is>
      </c>
      <c r="E3512" t="inlineStr">
        <is>
          <t>RheinCargo GmbH &amp; Co KG</t>
        </is>
      </c>
      <c r="F3512" t="inlineStr">
        <is>
          <t>DME</t>
        </is>
      </c>
      <c r="G3512" t="inlineStr">
        <is>
          <t>80' 4-A CW</t>
        </is>
      </c>
      <c r="H3512" t="n">
        <v>0</v>
      </c>
      <c r="I3512" s="6" t="n">
        <v>0</v>
      </c>
      <c r="J3512" s="6" t="n">
        <v>0</v>
      </c>
      <c r="K3512" t="inlineStr">
        <is>
          <t>run_initial_fixed_duration</t>
        </is>
      </c>
      <c r="L3512" s="6" t="n">
        <v>45566</v>
      </c>
      <c r="M3512" s="6" t="n">
        <v>46053</v>
      </c>
      <c r="N3512" t="n">
        <v>497</v>
      </c>
      <c r="O3512" s="6" t="n">
        <v>46053</v>
      </c>
      <c r="S3512" t="inlineStr">
        <is>
          <t>n.a.</t>
        </is>
      </c>
      <c r="T3512" s="6" t="n"/>
      <c r="U3512" s="6" t="n"/>
      <c r="V3512" t="n">
        <v>0</v>
      </c>
      <c r="W3512" t="n">
        <v>0</v>
      </c>
      <c r="X3512" s="6" t="n"/>
      <c r="Z3512" s="6" t="n">
        <v>46053</v>
      </c>
      <c r="AA3512" t="inlineStr">
        <is>
          <t>n.a.</t>
        </is>
      </c>
      <c r="AB3512" s="6" t="n">
        <v>46053</v>
      </c>
      <c r="AC3512" t="inlineStr"/>
      <c r="AD3512" s="6" t="n">
        <v>45900</v>
      </c>
    </row>
    <row r="3513">
      <c r="A3513" t="inlineStr">
        <is>
          <t>V100057</t>
        </is>
      </c>
      <c r="B3513" t="inlineStr">
        <is>
          <t>2024-0020</t>
        </is>
      </c>
      <c r="C3513" t="n">
        <v>14</v>
      </c>
      <c r="D3513" t="inlineStr">
        <is>
          <t>37 80 4561 540-8</t>
        </is>
      </c>
      <c r="E3513" t="inlineStr">
        <is>
          <t>RheinCargo GmbH &amp; Co KG</t>
        </is>
      </c>
      <c r="F3513" t="inlineStr">
        <is>
          <t>DME</t>
        </is>
      </c>
      <c r="G3513" t="inlineStr">
        <is>
          <t>80' 4-A CW</t>
        </is>
      </c>
      <c r="H3513" t="n">
        <v>0</v>
      </c>
      <c r="I3513" s="6" t="n">
        <v>0</v>
      </c>
      <c r="J3513" s="6" t="n">
        <v>0</v>
      </c>
      <c r="K3513" t="inlineStr">
        <is>
          <t>run_initial_fixed_duration</t>
        </is>
      </c>
      <c r="L3513" s="6" t="n">
        <v>45566</v>
      </c>
      <c r="M3513" s="6" t="n">
        <v>46053</v>
      </c>
      <c r="N3513" t="n">
        <v>497</v>
      </c>
      <c r="O3513" s="6" t="n">
        <v>46053</v>
      </c>
      <c r="S3513" t="inlineStr">
        <is>
          <t>n.a.</t>
        </is>
      </c>
      <c r="T3513" s="6" t="n"/>
      <c r="U3513" s="6" t="n"/>
      <c r="V3513" t="n">
        <v>0</v>
      </c>
      <c r="W3513" t="n">
        <v>0</v>
      </c>
      <c r="X3513" s="6" t="n"/>
      <c r="Z3513" s="6" t="n">
        <v>46053</v>
      </c>
      <c r="AA3513" t="inlineStr">
        <is>
          <t>n.a.</t>
        </is>
      </c>
      <c r="AB3513" s="6" t="n">
        <v>46053</v>
      </c>
      <c r="AC3513" t="inlineStr"/>
      <c r="AD3513" s="6" t="n">
        <v>45900</v>
      </c>
    </row>
    <row r="3514">
      <c r="A3514" t="inlineStr">
        <is>
          <t>V100057</t>
        </is>
      </c>
      <c r="B3514" t="inlineStr">
        <is>
          <t>2024-0020</t>
        </is>
      </c>
      <c r="C3514" t="n">
        <v>15</v>
      </c>
      <c r="D3514" t="inlineStr">
        <is>
          <t>37 80 4561 541-6</t>
        </is>
      </c>
      <c r="E3514" t="inlineStr">
        <is>
          <t>RheinCargo GmbH &amp; Co KG</t>
        </is>
      </c>
      <c r="F3514" t="inlineStr">
        <is>
          <t>DME</t>
        </is>
      </c>
      <c r="G3514" t="inlineStr">
        <is>
          <t>80' 4-A CW</t>
        </is>
      </c>
      <c r="H3514" t="n">
        <v>0</v>
      </c>
      <c r="I3514" s="6" t="n">
        <v>0</v>
      </c>
      <c r="J3514" s="6" t="n">
        <v>0</v>
      </c>
      <c r="K3514" t="inlineStr">
        <is>
          <t>run_initial_fixed_duration</t>
        </is>
      </c>
      <c r="L3514" s="6" t="n">
        <v>45566</v>
      </c>
      <c r="M3514" s="6" t="n">
        <v>46053</v>
      </c>
      <c r="N3514" t="n">
        <v>497</v>
      </c>
      <c r="O3514" s="6" t="n">
        <v>46053</v>
      </c>
      <c r="S3514" t="inlineStr">
        <is>
          <t>n.a.</t>
        </is>
      </c>
      <c r="T3514" s="6" t="n"/>
      <c r="U3514" s="6" t="n"/>
      <c r="V3514" t="n">
        <v>0</v>
      </c>
      <c r="W3514" t="n">
        <v>0</v>
      </c>
      <c r="X3514" s="6" t="n"/>
      <c r="Z3514" s="6" t="n">
        <v>46053</v>
      </c>
      <c r="AA3514" t="inlineStr">
        <is>
          <t>n.a.</t>
        </is>
      </c>
      <c r="AB3514" s="6" t="n">
        <v>46053</v>
      </c>
      <c r="AC3514" t="inlineStr"/>
      <c r="AD3514" s="6" t="n">
        <v>45900</v>
      </c>
    </row>
    <row r="3515">
      <c r="A3515" t="inlineStr">
        <is>
          <t>V100057</t>
        </is>
      </c>
      <c r="B3515" t="inlineStr">
        <is>
          <t>2024-0020</t>
        </is>
      </c>
      <c r="C3515" t="n">
        <v>16</v>
      </c>
      <c r="D3515" t="inlineStr">
        <is>
          <t>37 80 4561 542-4</t>
        </is>
      </c>
      <c r="E3515" t="inlineStr">
        <is>
          <t>RheinCargo GmbH &amp; Co KG</t>
        </is>
      </c>
      <c r="F3515" t="inlineStr">
        <is>
          <t>DME</t>
        </is>
      </c>
      <c r="G3515" t="inlineStr">
        <is>
          <t>80' 4-A CW</t>
        </is>
      </c>
      <c r="H3515" t="n">
        <v>0</v>
      </c>
      <c r="I3515" s="6" t="n">
        <v>0</v>
      </c>
      <c r="J3515" s="6" t="n">
        <v>0</v>
      </c>
      <c r="K3515" t="inlineStr">
        <is>
          <t>run_initial_fixed_duration</t>
        </is>
      </c>
      <c r="L3515" s="6" t="n">
        <v>45566</v>
      </c>
      <c r="M3515" s="6" t="n">
        <v>46053</v>
      </c>
      <c r="N3515" t="n">
        <v>497</v>
      </c>
      <c r="O3515" s="6" t="n">
        <v>46053</v>
      </c>
      <c r="S3515" t="inlineStr">
        <is>
          <t>n.a.</t>
        </is>
      </c>
      <c r="T3515" s="6" t="n"/>
      <c r="U3515" s="6" t="n"/>
      <c r="V3515" t="n">
        <v>0</v>
      </c>
      <c r="W3515" t="n">
        <v>0</v>
      </c>
      <c r="X3515" s="6" t="n"/>
      <c r="Z3515" s="6" t="n">
        <v>46053</v>
      </c>
      <c r="AA3515" t="inlineStr">
        <is>
          <t>n.a.</t>
        </is>
      </c>
      <c r="AB3515" s="6" t="n">
        <v>46053</v>
      </c>
      <c r="AC3515" t="inlineStr"/>
      <c r="AD3515" s="6" t="n">
        <v>45900</v>
      </c>
    </row>
    <row r="3516">
      <c r="A3516" t="inlineStr">
        <is>
          <t>V100057</t>
        </is>
      </c>
      <c r="B3516" t="inlineStr">
        <is>
          <t>2024-0020</t>
        </is>
      </c>
      <c r="C3516" t="n">
        <v>17</v>
      </c>
      <c r="D3516" t="inlineStr">
        <is>
          <t>37 80 4561 543-2</t>
        </is>
      </c>
      <c r="E3516" t="inlineStr">
        <is>
          <t>RheinCargo GmbH &amp; Co KG</t>
        </is>
      </c>
      <c r="F3516" t="inlineStr">
        <is>
          <t>DME</t>
        </is>
      </c>
      <c r="G3516" t="inlineStr">
        <is>
          <t>80' 4-A CW</t>
        </is>
      </c>
      <c r="H3516" t="n">
        <v>0</v>
      </c>
      <c r="I3516" s="6" t="n">
        <v>0</v>
      </c>
      <c r="J3516" s="6" t="n">
        <v>0</v>
      </c>
      <c r="K3516" t="inlineStr">
        <is>
          <t>run_initial_fixed_duration</t>
        </is>
      </c>
      <c r="L3516" s="6" t="n">
        <v>45566</v>
      </c>
      <c r="M3516" s="6" t="n">
        <v>46053</v>
      </c>
      <c r="N3516" t="n">
        <v>497</v>
      </c>
      <c r="O3516" s="6" t="n">
        <v>46053</v>
      </c>
      <c r="S3516" t="inlineStr">
        <is>
          <t>n.a.</t>
        </is>
      </c>
      <c r="T3516" s="6" t="n"/>
      <c r="U3516" s="6" t="n"/>
      <c r="V3516" t="n">
        <v>0</v>
      </c>
      <c r="W3516" t="n">
        <v>0</v>
      </c>
      <c r="X3516" s="6" t="n"/>
      <c r="Z3516" s="6" t="n">
        <v>46053</v>
      </c>
      <c r="AA3516" t="inlineStr">
        <is>
          <t>n.a.</t>
        </is>
      </c>
      <c r="AB3516" s="6" t="n">
        <v>46053</v>
      </c>
      <c r="AC3516" t="inlineStr"/>
      <c r="AD3516" s="6" t="n">
        <v>45900</v>
      </c>
    </row>
    <row r="3517">
      <c r="A3517" t="inlineStr">
        <is>
          <t>V100057</t>
        </is>
      </c>
      <c r="B3517" t="inlineStr">
        <is>
          <t>2024-0020</t>
        </is>
      </c>
      <c r="C3517" t="n">
        <v>18</v>
      </c>
      <c r="D3517" t="inlineStr">
        <is>
          <t>37 80 4561 544-0</t>
        </is>
      </c>
      <c r="E3517" t="inlineStr">
        <is>
          <t>RheinCargo GmbH &amp; Co KG</t>
        </is>
      </c>
      <c r="F3517" t="inlineStr">
        <is>
          <t>DME</t>
        </is>
      </c>
      <c r="G3517" t="inlineStr">
        <is>
          <t>80' 4-A CW</t>
        </is>
      </c>
      <c r="H3517" t="n">
        <v>0</v>
      </c>
      <c r="I3517" s="6" t="n">
        <v>0</v>
      </c>
      <c r="J3517" s="6" t="n">
        <v>0</v>
      </c>
      <c r="K3517" t="inlineStr">
        <is>
          <t>run_initial_fixed_duration</t>
        </is>
      </c>
      <c r="L3517" s="6" t="n">
        <v>45566</v>
      </c>
      <c r="M3517" s="6" t="n">
        <v>46053</v>
      </c>
      <c r="N3517" t="n">
        <v>497</v>
      </c>
      <c r="O3517" s="6" t="n">
        <v>46053</v>
      </c>
      <c r="S3517" t="inlineStr">
        <is>
          <t>n.a.</t>
        </is>
      </c>
      <c r="T3517" s="6" t="n"/>
      <c r="U3517" s="6" t="n"/>
      <c r="V3517" t="n">
        <v>0</v>
      </c>
      <c r="W3517" t="n">
        <v>0</v>
      </c>
      <c r="X3517" s="6" t="n"/>
      <c r="Z3517" s="6" t="n">
        <v>46053</v>
      </c>
      <c r="AA3517" t="inlineStr">
        <is>
          <t>n.a.</t>
        </is>
      </c>
      <c r="AB3517" s="6" t="n">
        <v>46053</v>
      </c>
      <c r="AC3517" t="inlineStr"/>
      <c r="AD3517" s="6" t="n">
        <v>45900</v>
      </c>
    </row>
    <row r="3518">
      <c r="A3518" t="inlineStr">
        <is>
          <t>V100057</t>
        </is>
      </c>
      <c r="B3518" t="inlineStr">
        <is>
          <t>2024-0020</t>
        </is>
      </c>
      <c r="C3518" t="n">
        <v>19</v>
      </c>
      <c r="D3518" t="inlineStr">
        <is>
          <t>37 80 4561 545-7</t>
        </is>
      </c>
      <c r="E3518" t="inlineStr">
        <is>
          <t>RheinCargo GmbH &amp; Co KG</t>
        </is>
      </c>
      <c r="F3518" t="inlineStr">
        <is>
          <t>DME</t>
        </is>
      </c>
      <c r="G3518" t="inlineStr">
        <is>
          <t>80' 4-A CW</t>
        </is>
      </c>
      <c r="H3518" t="n">
        <v>0</v>
      </c>
      <c r="I3518" s="6" t="n">
        <v>0</v>
      </c>
      <c r="J3518" s="6" t="n">
        <v>0</v>
      </c>
      <c r="K3518" t="inlineStr">
        <is>
          <t>run_initial_fixed_duration</t>
        </is>
      </c>
      <c r="L3518" s="6" t="n">
        <v>45566</v>
      </c>
      <c r="M3518" s="6" t="n">
        <v>46053</v>
      </c>
      <c r="N3518" t="n">
        <v>497</v>
      </c>
      <c r="O3518" s="6" t="n">
        <v>46053</v>
      </c>
      <c r="S3518" t="inlineStr">
        <is>
          <t>n.a.</t>
        </is>
      </c>
      <c r="T3518" s="6" t="n"/>
      <c r="U3518" s="6" t="n"/>
      <c r="V3518" t="n">
        <v>0</v>
      </c>
      <c r="W3518" t="n">
        <v>0</v>
      </c>
      <c r="X3518" s="6" t="n"/>
      <c r="Z3518" s="6" t="n">
        <v>46053</v>
      </c>
      <c r="AA3518" t="inlineStr">
        <is>
          <t>n.a.</t>
        </is>
      </c>
      <c r="AB3518" s="6" t="n">
        <v>46053</v>
      </c>
      <c r="AC3518" t="inlineStr"/>
      <c r="AD3518" s="6" t="n">
        <v>45900</v>
      </c>
    </row>
    <row r="3519">
      <c r="A3519" t="inlineStr">
        <is>
          <t>V100057</t>
        </is>
      </c>
      <c r="B3519" t="inlineStr">
        <is>
          <t>2024-0020</t>
        </is>
      </c>
      <c r="C3519" t="n">
        <v>20</v>
      </c>
      <c r="D3519" t="inlineStr">
        <is>
          <t>37 80 4561 546-5</t>
        </is>
      </c>
      <c r="E3519" t="inlineStr">
        <is>
          <t>RheinCargo GmbH &amp; Co KG</t>
        </is>
      </c>
      <c r="F3519" t="inlineStr">
        <is>
          <t>DME</t>
        </is>
      </c>
      <c r="G3519" t="inlineStr">
        <is>
          <t>80' 4-A CW</t>
        </is>
      </c>
      <c r="H3519" t="n">
        <v>0</v>
      </c>
      <c r="I3519" s="6" t="n">
        <v>0</v>
      </c>
      <c r="J3519" s="6" t="n">
        <v>0</v>
      </c>
      <c r="K3519" t="inlineStr">
        <is>
          <t>run_initial_fixed_duration</t>
        </is>
      </c>
      <c r="L3519" s="6" t="n">
        <v>45566</v>
      </c>
      <c r="M3519" s="6" t="n">
        <v>46053</v>
      </c>
      <c r="N3519" t="n">
        <v>497</v>
      </c>
      <c r="O3519" s="6" t="n">
        <v>46053</v>
      </c>
      <c r="S3519" t="inlineStr">
        <is>
          <t>n.a.</t>
        </is>
      </c>
      <c r="T3519" s="6" t="n"/>
      <c r="U3519" s="6" t="n"/>
      <c r="V3519" t="n">
        <v>0</v>
      </c>
      <c r="W3519" t="n">
        <v>0</v>
      </c>
      <c r="X3519" s="6" t="n"/>
      <c r="Z3519" s="6" t="n">
        <v>46053</v>
      </c>
      <c r="AA3519" t="inlineStr">
        <is>
          <t>n.a.</t>
        </is>
      </c>
      <c r="AB3519" s="6" t="n">
        <v>46053</v>
      </c>
      <c r="AC3519" t="inlineStr"/>
      <c r="AD3519" s="6" t="n">
        <v>45900</v>
      </c>
    </row>
    <row r="3520">
      <c r="A3520" t="inlineStr">
        <is>
          <t>V100057</t>
        </is>
      </c>
      <c r="B3520" t="inlineStr">
        <is>
          <t>2024-0020</t>
        </is>
      </c>
      <c r="C3520" t="n">
        <v>21</v>
      </c>
      <c r="D3520" t="inlineStr">
        <is>
          <t>37 80 4561 547-3</t>
        </is>
      </c>
      <c r="E3520" t="inlineStr">
        <is>
          <t>RheinCargo GmbH &amp; Co KG</t>
        </is>
      </c>
      <c r="F3520" t="inlineStr">
        <is>
          <t>DME</t>
        </is>
      </c>
      <c r="G3520" t="inlineStr">
        <is>
          <t>80' 4-A CW</t>
        </is>
      </c>
      <c r="H3520" t="n">
        <v>0</v>
      </c>
      <c r="I3520" s="6" t="n">
        <v>0</v>
      </c>
      <c r="J3520" s="6" t="n">
        <v>0</v>
      </c>
      <c r="K3520" t="inlineStr">
        <is>
          <t>run_initial_fixed_duration</t>
        </is>
      </c>
      <c r="L3520" s="6" t="n">
        <v>45566</v>
      </c>
      <c r="M3520" s="6" t="n">
        <v>46053</v>
      </c>
      <c r="N3520" t="n">
        <v>497</v>
      </c>
      <c r="O3520" s="6" t="n">
        <v>46053</v>
      </c>
      <c r="S3520" t="inlineStr">
        <is>
          <t>n.a.</t>
        </is>
      </c>
      <c r="T3520" s="6" t="n"/>
      <c r="U3520" s="6" t="n"/>
      <c r="V3520" t="n">
        <v>0</v>
      </c>
      <c r="W3520" t="n">
        <v>0</v>
      </c>
      <c r="X3520" s="6" t="n"/>
      <c r="Z3520" s="6" t="n">
        <v>46053</v>
      </c>
      <c r="AA3520" t="inlineStr">
        <is>
          <t>n.a.</t>
        </is>
      </c>
      <c r="AB3520" s="6" t="n">
        <v>46053</v>
      </c>
      <c r="AC3520" t="inlineStr"/>
      <c r="AD3520" s="6" t="n">
        <v>45900</v>
      </c>
    </row>
    <row r="3521">
      <c r="A3521" t="inlineStr">
        <is>
          <t>V100057</t>
        </is>
      </c>
      <c r="B3521" t="inlineStr">
        <is>
          <t>2024-0020</t>
        </is>
      </c>
      <c r="C3521" t="n">
        <v>22</v>
      </c>
      <c r="D3521" t="inlineStr">
        <is>
          <t>37 80 4561 548-1</t>
        </is>
      </c>
      <c r="E3521" t="inlineStr">
        <is>
          <t>RheinCargo GmbH &amp; Co KG</t>
        </is>
      </c>
      <c r="F3521" t="inlineStr">
        <is>
          <t>DME</t>
        </is>
      </c>
      <c r="G3521" t="inlineStr">
        <is>
          <t>80' 4-A CW</t>
        </is>
      </c>
      <c r="H3521" t="n">
        <v>0</v>
      </c>
      <c r="I3521" s="6" t="n">
        <v>0</v>
      </c>
      <c r="J3521" s="6" t="n">
        <v>0</v>
      </c>
      <c r="K3521" t="inlineStr">
        <is>
          <t>run_initial_fixed_duration</t>
        </is>
      </c>
      <c r="L3521" s="6" t="n">
        <v>45566</v>
      </c>
      <c r="M3521" s="6" t="n">
        <v>46053</v>
      </c>
      <c r="N3521" t="n">
        <v>497</v>
      </c>
      <c r="O3521" s="6" t="n">
        <v>46053</v>
      </c>
      <c r="S3521" t="inlineStr">
        <is>
          <t>n.a.</t>
        </is>
      </c>
      <c r="T3521" s="6" t="n"/>
      <c r="U3521" s="6" t="n"/>
      <c r="V3521" t="n">
        <v>0</v>
      </c>
      <c r="W3521" t="n">
        <v>0</v>
      </c>
      <c r="X3521" s="6" t="n"/>
      <c r="Z3521" s="6" t="n">
        <v>46053</v>
      </c>
      <c r="AA3521" t="inlineStr">
        <is>
          <t>n.a.</t>
        </is>
      </c>
      <c r="AB3521" s="6" t="n">
        <v>46053</v>
      </c>
      <c r="AC3521" t="inlineStr"/>
      <c r="AD3521" s="6" t="n">
        <v>45900</v>
      </c>
    </row>
    <row r="3522">
      <c r="A3522" t="inlineStr">
        <is>
          <t>V100057</t>
        </is>
      </c>
      <c r="B3522" t="inlineStr">
        <is>
          <t>2024-0020</t>
        </is>
      </c>
      <c r="C3522" t="n">
        <v>23</v>
      </c>
      <c r="D3522" t="inlineStr">
        <is>
          <t>37 80 4561 549-9</t>
        </is>
      </c>
      <c r="E3522" t="inlineStr">
        <is>
          <t>RheinCargo GmbH &amp; Co KG</t>
        </is>
      </c>
      <c r="F3522" t="inlineStr">
        <is>
          <t>DME</t>
        </is>
      </c>
      <c r="G3522" t="inlineStr">
        <is>
          <t>80' 4-A CW</t>
        </is>
      </c>
      <c r="H3522" t="n">
        <v>0</v>
      </c>
      <c r="I3522" s="6" t="n">
        <v>0</v>
      </c>
      <c r="J3522" s="6" t="n">
        <v>0</v>
      </c>
      <c r="K3522" t="inlineStr">
        <is>
          <t>run_initial_fixed_duration</t>
        </is>
      </c>
      <c r="L3522" s="6" t="n">
        <v>45587</v>
      </c>
      <c r="M3522" s="6" t="n">
        <v>46053</v>
      </c>
      <c r="N3522" t="n">
        <v>497</v>
      </c>
      <c r="O3522" s="6" t="n">
        <v>46053</v>
      </c>
      <c r="S3522" t="inlineStr">
        <is>
          <t>n.a.</t>
        </is>
      </c>
      <c r="T3522" s="6" t="n"/>
      <c r="U3522" s="6" t="n"/>
      <c r="V3522" t="n">
        <v>0</v>
      </c>
      <c r="W3522" t="n">
        <v>0</v>
      </c>
      <c r="X3522" s="6" t="n"/>
      <c r="Z3522" s="6" t="n">
        <v>46053</v>
      </c>
      <c r="AA3522" t="inlineStr">
        <is>
          <t>n.a.</t>
        </is>
      </c>
      <c r="AB3522" s="6" t="n">
        <v>46053</v>
      </c>
      <c r="AC3522" t="inlineStr"/>
      <c r="AD3522" s="6" t="n">
        <v>45900</v>
      </c>
    </row>
    <row r="3523">
      <c r="A3523" t="inlineStr">
        <is>
          <t>V100057</t>
        </is>
      </c>
      <c r="B3523" t="inlineStr">
        <is>
          <t>2024-0020</t>
        </is>
      </c>
      <c r="C3523" t="n">
        <v>24</v>
      </c>
      <c r="D3523" t="inlineStr">
        <is>
          <t>37 80 4561 550-7</t>
        </is>
      </c>
      <c r="E3523" t="inlineStr">
        <is>
          <t>RheinCargo GmbH &amp; Co KG</t>
        </is>
      </c>
      <c r="F3523" t="inlineStr">
        <is>
          <t>DME</t>
        </is>
      </c>
      <c r="G3523" t="inlineStr">
        <is>
          <t>80' 4-A CW</t>
        </is>
      </c>
      <c r="H3523" t="n">
        <v>0</v>
      </c>
      <c r="I3523" s="6" t="n">
        <v>0</v>
      </c>
      <c r="J3523" s="6" t="n">
        <v>0</v>
      </c>
      <c r="K3523" t="inlineStr">
        <is>
          <t>run_initial_fixed_duration</t>
        </is>
      </c>
      <c r="L3523" s="6" t="n">
        <v>45587</v>
      </c>
      <c r="M3523" s="6" t="n">
        <v>46053</v>
      </c>
      <c r="N3523" t="n">
        <v>497</v>
      </c>
      <c r="O3523" s="6" t="n">
        <v>46053</v>
      </c>
      <c r="S3523" t="inlineStr">
        <is>
          <t>n.a.</t>
        </is>
      </c>
      <c r="T3523" s="6" t="n"/>
      <c r="U3523" s="6" t="n"/>
      <c r="V3523" t="n">
        <v>0</v>
      </c>
      <c r="W3523" t="n">
        <v>0</v>
      </c>
      <c r="X3523" s="6" t="n"/>
      <c r="Z3523" s="6" t="n">
        <v>46053</v>
      </c>
      <c r="AA3523" t="inlineStr">
        <is>
          <t>n.a.</t>
        </is>
      </c>
      <c r="AB3523" s="6" t="n">
        <v>46053</v>
      </c>
      <c r="AC3523" t="inlineStr"/>
      <c r="AD3523" s="6" t="n">
        <v>45900</v>
      </c>
    </row>
    <row r="3524">
      <c r="A3524" t="inlineStr">
        <is>
          <t>V100057</t>
        </is>
      </c>
      <c r="B3524" t="inlineStr">
        <is>
          <t>2024-0020</t>
        </is>
      </c>
      <c r="C3524" t="n">
        <v>25</v>
      </c>
      <c r="D3524" t="inlineStr">
        <is>
          <t>37 80 4561 551-5</t>
        </is>
      </c>
      <c r="E3524" t="inlineStr">
        <is>
          <t>RheinCargo GmbH &amp; Co KG</t>
        </is>
      </c>
      <c r="F3524" t="inlineStr">
        <is>
          <t>DME</t>
        </is>
      </c>
      <c r="G3524" t="inlineStr">
        <is>
          <t>80' 4-A CW</t>
        </is>
      </c>
      <c r="H3524" t="n">
        <v>0</v>
      </c>
      <c r="I3524" s="6" t="n">
        <v>0</v>
      </c>
      <c r="J3524" s="6" t="n">
        <v>0</v>
      </c>
      <c r="K3524" t="inlineStr">
        <is>
          <t>run_initial_fixed_duration</t>
        </is>
      </c>
      <c r="L3524" s="6" t="n">
        <v>45587</v>
      </c>
      <c r="M3524" s="6" t="n">
        <v>46053</v>
      </c>
      <c r="N3524" t="n">
        <v>497</v>
      </c>
      <c r="O3524" s="6" t="n">
        <v>46053</v>
      </c>
      <c r="S3524" t="inlineStr">
        <is>
          <t>n.a.</t>
        </is>
      </c>
      <c r="T3524" s="6" t="n"/>
      <c r="U3524" s="6" t="n"/>
      <c r="V3524" t="n">
        <v>0</v>
      </c>
      <c r="W3524" t="n">
        <v>0</v>
      </c>
      <c r="X3524" s="6" t="n"/>
      <c r="Z3524" s="6" t="n">
        <v>46053</v>
      </c>
      <c r="AA3524" t="inlineStr">
        <is>
          <t>n.a.</t>
        </is>
      </c>
      <c r="AB3524" s="6" t="n">
        <v>46053</v>
      </c>
      <c r="AC3524" t="inlineStr"/>
      <c r="AD3524" s="6" t="n">
        <v>45900</v>
      </c>
    </row>
    <row r="3525">
      <c r="A3525" t="inlineStr">
        <is>
          <t>V100057</t>
        </is>
      </c>
      <c r="B3525" t="inlineStr">
        <is>
          <t>2024-0020</t>
        </is>
      </c>
      <c r="C3525" t="n">
        <v>26</v>
      </c>
      <c r="D3525" t="inlineStr">
        <is>
          <t>37 80 4561 552-3</t>
        </is>
      </c>
      <c r="E3525" t="inlineStr">
        <is>
          <t>RheinCargo GmbH &amp; Co KG</t>
        </is>
      </c>
      <c r="F3525" t="inlineStr">
        <is>
          <t>DME</t>
        </is>
      </c>
      <c r="G3525" t="inlineStr">
        <is>
          <t>80' 4-A CW</t>
        </is>
      </c>
      <c r="H3525" t="n">
        <v>0</v>
      </c>
      <c r="I3525" s="6" t="n">
        <v>0</v>
      </c>
      <c r="J3525" s="6" t="n">
        <v>0</v>
      </c>
      <c r="K3525" t="inlineStr">
        <is>
          <t>run_initial_fixed_duration</t>
        </is>
      </c>
      <c r="L3525" s="6" t="n">
        <v>45587</v>
      </c>
      <c r="M3525" s="6" t="n">
        <v>46053</v>
      </c>
      <c r="N3525" t="n">
        <v>497</v>
      </c>
      <c r="O3525" s="6" t="n">
        <v>46053</v>
      </c>
      <c r="S3525" t="inlineStr">
        <is>
          <t>n.a.</t>
        </is>
      </c>
      <c r="T3525" s="6" t="n"/>
      <c r="U3525" s="6" t="n"/>
      <c r="V3525" t="n">
        <v>0</v>
      </c>
      <c r="W3525" t="n">
        <v>0</v>
      </c>
      <c r="X3525" s="6" t="n"/>
      <c r="Z3525" s="6" t="n">
        <v>46053</v>
      </c>
      <c r="AA3525" t="inlineStr">
        <is>
          <t>n.a.</t>
        </is>
      </c>
      <c r="AB3525" s="6" t="n">
        <v>46053</v>
      </c>
      <c r="AC3525" t="inlineStr"/>
      <c r="AD3525" s="6" t="n">
        <v>45900</v>
      </c>
    </row>
    <row r="3526">
      <c r="A3526" t="inlineStr">
        <is>
          <t>V100057</t>
        </is>
      </c>
      <c r="B3526" t="inlineStr">
        <is>
          <t>2024-0020</t>
        </is>
      </c>
      <c r="C3526" t="n">
        <v>27</v>
      </c>
      <c r="D3526" t="inlineStr">
        <is>
          <t>37 80 4561 553-1</t>
        </is>
      </c>
      <c r="E3526" t="inlineStr">
        <is>
          <t>RheinCargo GmbH &amp; Co KG</t>
        </is>
      </c>
      <c r="F3526" t="inlineStr">
        <is>
          <t>DME</t>
        </is>
      </c>
      <c r="G3526" t="inlineStr">
        <is>
          <t>80' 4-A CW</t>
        </is>
      </c>
      <c r="H3526" t="n">
        <v>0</v>
      </c>
      <c r="I3526" s="6" t="n">
        <v>0</v>
      </c>
      <c r="J3526" s="6" t="n">
        <v>0</v>
      </c>
      <c r="K3526" t="inlineStr">
        <is>
          <t>run_initial_fixed_duration</t>
        </is>
      </c>
      <c r="L3526" s="6" t="n">
        <v>45587</v>
      </c>
      <c r="M3526" s="6" t="n">
        <v>46053</v>
      </c>
      <c r="N3526" t="n">
        <v>497</v>
      </c>
      <c r="O3526" s="6" t="n">
        <v>46053</v>
      </c>
      <c r="S3526" t="inlineStr">
        <is>
          <t>n.a.</t>
        </is>
      </c>
      <c r="T3526" s="6" t="n"/>
      <c r="U3526" s="6" t="n"/>
      <c r="V3526" t="n">
        <v>0</v>
      </c>
      <c r="W3526" t="n">
        <v>0</v>
      </c>
      <c r="X3526" s="6" t="n"/>
      <c r="Z3526" s="6" t="n">
        <v>46053</v>
      </c>
      <c r="AA3526" t="inlineStr">
        <is>
          <t>n.a.</t>
        </is>
      </c>
      <c r="AB3526" s="6" t="n">
        <v>46053</v>
      </c>
      <c r="AC3526" t="inlineStr"/>
      <c r="AD3526" s="6" t="n">
        <v>45900</v>
      </c>
    </row>
    <row r="3527">
      <c r="A3527" t="inlineStr">
        <is>
          <t>V100057</t>
        </is>
      </c>
      <c r="B3527" t="inlineStr">
        <is>
          <t>2024-0020</t>
        </is>
      </c>
      <c r="C3527" t="n">
        <v>28</v>
      </c>
      <c r="D3527" t="inlineStr">
        <is>
          <t>37 80 4561 554-9</t>
        </is>
      </c>
      <c r="E3527" t="inlineStr">
        <is>
          <t>RheinCargo GmbH &amp; Co KG</t>
        </is>
      </c>
      <c r="F3527" t="inlineStr">
        <is>
          <t>DME</t>
        </is>
      </c>
      <c r="G3527" t="inlineStr">
        <is>
          <t>80' 4-A CW</t>
        </is>
      </c>
      <c r="H3527" t="n">
        <v>0</v>
      </c>
      <c r="I3527" s="6" t="n">
        <v>0</v>
      </c>
      <c r="J3527" s="6" t="n">
        <v>0</v>
      </c>
      <c r="K3527" t="inlineStr">
        <is>
          <t>run_initial_fixed_duration</t>
        </is>
      </c>
      <c r="L3527" s="6" t="n">
        <v>45587</v>
      </c>
      <c r="M3527" s="6" t="n">
        <v>46053</v>
      </c>
      <c r="N3527" t="n">
        <v>497</v>
      </c>
      <c r="O3527" s="6" t="n">
        <v>46053</v>
      </c>
      <c r="S3527" t="inlineStr">
        <is>
          <t>n.a.</t>
        </is>
      </c>
      <c r="T3527" s="6" t="n"/>
      <c r="U3527" s="6" t="n"/>
      <c r="V3527" t="n">
        <v>0</v>
      </c>
      <c r="W3527" t="n">
        <v>0</v>
      </c>
      <c r="X3527" s="6" t="n"/>
      <c r="Z3527" s="6" t="n">
        <v>46053</v>
      </c>
      <c r="AA3527" t="inlineStr">
        <is>
          <t>n.a.</t>
        </is>
      </c>
      <c r="AB3527" s="6" t="n">
        <v>46053</v>
      </c>
      <c r="AC3527" t="inlineStr"/>
      <c r="AD3527" s="6" t="n">
        <v>45900</v>
      </c>
    </row>
    <row r="3528">
      <c r="A3528" t="inlineStr">
        <is>
          <t>V100057</t>
        </is>
      </c>
      <c r="B3528" t="inlineStr">
        <is>
          <t>2024-0020</t>
        </is>
      </c>
      <c r="C3528" t="n">
        <v>29</v>
      </c>
      <c r="D3528" t="inlineStr">
        <is>
          <t>37 80 4561 555-6</t>
        </is>
      </c>
      <c r="E3528" t="inlineStr">
        <is>
          <t>RheinCargo GmbH &amp; Co KG</t>
        </is>
      </c>
      <c r="F3528" t="inlineStr">
        <is>
          <t>DME</t>
        </is>
      </c>
      <c r="G3528" t="inlineStr">
        <is>
          <t>80' 4-A CW</t>
        </is>
      </c>
      <c r="H3528" t="n">
        <v>0</v>
      </c>
      <c r="I3528" s="6" t="n">
        <v>0</v>
      </c>
      <c r="J3528" s="6" t="n">
        <v>0</v>
      </c>
      <c r="K3528" t="inlineStr">
        <is>
          <t>run_initial_fixed_duration</t>
        </is>
      </c>
      <c r="L3528" s="6" t="n">
        <v>45587</v>
      </c>
      <c r="M3528" s="6" t="n">
        <v>46053</v>
      </c>
      <c r="N3528" t="n">
        <v>497</v>
      </c>
      <c r="O3528" s="6" t="n">
        <v>46053</v>
      </c>
      <c r="S3528" t="inlineStr">
        <is>
          <t>n.a.</t>
        </is>
      </c>
      <c r="T3528" s="6" t="n"/>
      <c r="U3528" s="6" t="n"/>
      <c r="V3528" t="n">
        <v>0</v>
      </c>
      <c r="W3528" t="n">
        <v>0</v>
      </c>
      <c r="X3528" s="6" t="n"/>
      <c r="Z3528" s="6" t="n">
        <v>46053</v>
      </c>
      <c r="AA3528" t="inlineStr">
        <is>
          <t>n.a.</t>
        </is>
      </c>
      <c r="AB3528" s="6" t="n">
        <v>46053</v>
      </c>
      <c r="AC3528" t="inlineStr"/>
      <c r="AD3528" s="6" t="n">
        <v>45900</v>
      </c>
    </row>
    <row r="3529">
      <c r="A3529" t="inlineStr">
        <is>
          <t>V100057</t>
        </is>
      </c>
      <c r="B3529" t="inlineStr">
        <is>
          <t>2024-0020</t>
        </is>
      </c>
      <c r="C3529" t="n">
        <v>30</v>
      </c>
      <c r="D3529" t="inlineStr">
        <is>
          <t>37 80 4561 556-4</t>
        </is>
      </c>
      <c r="E3529" t="inlineStr">
        <is>
          <t>RheinCargo GmbH &amp; Co KG</t>
        </is>
      </c>
      <c r="F3529" t="inlineStr">
        <is>
          <t>DME</t>
        </is>
      </c>
      <c r="G3529" t="inlineStr">
        <is>
          <t>80' 4-A CW</t>
        </is>
      </c>
      <c r="H3529" t="n">
        <v>0</v>
      </c>
      <c r="I3529" s="6" t="n">
        <v>0</v>
      </c>
      <c r="J3529" s="6" t="n">
        <v>0</v>
      </c>
      <c r="K3529" t="inlineStr">
        <is>
          <t>run_initial_fixed_duration</t>
        </is>
      </c>
      <c r="L3529" s="6" t="n">
        <v>45587</v>
      </c>
      <c r="M3529" s="6" t="n">
        <v>46053</v>
      </c>
      <c r="N3529" t="n">
        <v>497</v>
      </c>
      <c r="O3529" s="6" t="n">
        <v>46053</v>
      </c>
      <c r="S3529" t="inlineStr">
        <is>
          <t>n.a.</t>
        </is>
      </c>
      <c r="T3529" s="6" t="n"/>
      <c r="U3529" s="6" t="n"/>
      <c r="V3529" t="n">
        <v>0</v>
      </c>
      <c r="W3529" t="n">
        <v>0</v>
      </c>
      <c r="X3529" s="6" t="n"/>
      <c r="Z3529" s="6" t="n">
        <v>46053</v>
      </c>
      <c r="AA3529" t="inlineStr">
        <is>
          <t>n.a.</t>
        </is>
      </c>
      <c r="AB3529" s="6" t="n">
        <v>46053</v>
      </c>
      <c r="AC3529" t="inlineStr"/>
      <c r="AD3529" s="6" t="n">
        <v>45900</v>
      </c>
    </row>
    <row r="3530">
      <c r="A3530" t="inlineStr">
        <is>
          <t>V100057</t>
        </is>
      </c>
      <c r="B3530" t="inlineStr">
        <is>
          <t>2024-0020</t>
        </is>
      </c>
      <c r="C3530" t="n">
        <v>31</v>
      </c>
      <c r="D3530" t="inlineStr">
        <is>
          <t>37 80 4561 557-2</t>
        </is>
      </c>
      <c r="E3530" t="inlineStr">
        <is>
          <t>RheinCargo GmbH &amp; Co KG</t>
        </is>
      </c>
      <c r="F3530" t="inlineStr">
        <is>
          <t>DME</t>
        </is>
      </c>
      <c r="G3530" t="inlineStr">
        <is>
          <t>80' 4-A CW</t>
        </is>
      </c>
      <c r="H3530" t="n">
        <v>0</v>
      </c>
      <c r="I3530" s="6" t="n">
        <v>0</v>
      </c>
      <c r="J3530" s="6" t="n">
        <v>0</v>
      </c>
      <c r="K3530" t="inlineStr">
        <is>
          <t>run_initial_fixed_duration</t>
        </is>
      </c>
      <c r="L3530" s="6" t="n">
        <v>45587</v>
      </c>
      <c r="M3530" s="6" t="n">
        <v>46053</v>
      </c>
      <c r="N3530" t="n">
        <v>497</v>
      </c>
      <c r="O3530" s="6" t="n">
        <v>46053</v>
      </c>
      <c r="S3530" t="inlineStr">
        <is>
          <t>n.a.</t>
        </is>
      </c>
      <c r="T3530" s="6" t="n"/>
      <c r="U3530" s="6" t="n"/>
      <c r="V3530" t="n">
        <v>0</v>
      </c>
      <c r="W3530" t="n">
        <v>0</v>
      </c>
      <c r="X3530" s="6" t="n"/>
      <c r="Z3530" s="6" t="n">
        <v>46053</v>
      </c>
      <c r="AA3530" t="inlineStr">
        <is>
          <t>n.a.</t>
        </is>
      </c>
      <c r="AB3530" s="6" t="n">
        <v>46053</v>
      </c>
      <c r="AC3530" t="inlineStr"/>
      <c r="AD3530" s="6" t="n">
        <v>45900</v>
      </c>
    </row>
    <row r="3531">
      <c r="A3531" t="inlineStr">
        <is>
          <t>V100057</t>
        </is>
      </c>
      <c r="B3531" t="inlineStr">
        <is>
          <t>2024-0020</t>
        </is>
      </c>
      <c r="C3531" t="n">
        <v>32</v>
      </c>
      <c r="D3531" t="inlineStr">
        <is>
          <t>37 80 4561 558-0</t>
        </is>
      </c>
      <c r="E3531" t="inlineStr">
        <is>
          <t>RheinCargo GmbH &amp; Co KG</t>
        </is>
      </c>
      <c r="F3531" t="inlineStr">
        <is>
          <t>DME</t>
        </is>
      </c>
      <c r="G3531" t="inlineStr">
        <is>
          <t>80' 4-A CW</t>
        </is>
      </c>
      <c r="H3531" t="n">
        <v>0</v>
      </c>
      <c r="I3531" s="6" t="n">
        <v>0</v>
      </c>
      <c r="J3531" s="6" t="n">
        <v>0</v>
      </c>
      <c r="K3531" t="inlineStr">
        <is>
          <t>run_initial_fixed_duration</t>
        </is>
      </c>
      <c r="L3531" s="6" t="n">
        <v>45587</v>
      </c>
      <c r="M3531" s="6" t="n">
        <v>46053</v>
      </c>
      <c r="N3531" t="n">
        <v>497</v>
      </c>
      <c r="O3531" s="6" t="n">
        <v>46053</v>
      </c>
      <c r="S3531" t="inlineStr">
        <is>
          <t>n.a.</t>
        </is>
      </c>
      <c r="T3531" s="6" t="n"/>
      <c r="U3531" s="6" t="n"/>
      <c r="V3531" t="n">
        <v>0</v>
      </c>
      <c r="W3531" t="n">
        <v>0</v>
      </c>
      <c r="X3531" s="6" t="n"/>
      <c r="Z3531" s="6" t="n">
        <v>46053</v>
      </c>
      <c r="AA3531" t="inlineStr">
        <is>
          <t>n.a.</t>
        </is>
      </c>
      <c r="AB3531" s="6" t="n">
        <v>46053</v>
      </c>
      <c r="AC3531" t="inlineStr"/>
      <c r="AD3531" s="6" t="n">
        <v>45900</v>
      </c>
    </row>
    <row r="3532">
      <c r="A3532" t="inlineStr">
        <is>
          <t>V100057</t>
        </is>
      </c>
      <c r="B3532" t="inlineStr">
        <is>
          <t>2024-0020</t>
        </is>
      </c>
      <c r="C3532" t="n">
        <v>33</v>
      </c>
      <c r="D3532" t="inlineStr">
        <is>
          <t>37 80 4561 559-8</t>
        </is>
      </c>
      <c r="E3532" t="inlineStr">
        <is>
          <t>RheinCargo GmbH &amp; Co KG</t>
        </is>
      </c>
      <c r="F3532" t="inlineStr">
        <is>
          <t>DME</t>
        </is>
      </c>
      <c r="G3532" t="inlineStr">
        <is>
          <t>80' 4-A CW</t>
        </is>
      </c>
      <c r="H3532" t="n">
        <v>0</v>
      </c>
      <c r="I3532" s="6" t="n">
        <v>0</v>
      </c>
      <c r="J3532" s="6" t="n">
        <v>0</v>
      </c>
      <c r="K3532" t="inlineStr">
        <is>
          <t>run_initial_fixed_duration</t>
        </is>
      </c>
      <c r="L3532" s="6" t="n">
        <v>45587</v>
      </c>
      <c r="M3532" s="6" t="n">
        <v>46053</v>
      </c>
      <c r="N3532" t="n">
        <v>497</v>
      </c>
      <c r="O3532" s="6" t="n">
        <v>46053</v>
      </c>
      <c r="S3532" t="inlineStr">
        <is>
          <t>n.a.</t>
        </is>
      </c>
      <c r="T3532" s="6" t="n"/>
      <c r="U3532" s="6" t="n"/>
      <c r="V3532" t="n">
        <v>0</v>
      </c>
      <c r="W3532" t="n">
        <v>0</v>
      </c>
      <c r="X3532" s="6" t="n"/>
      <c r="Z3532" s="6" t="n">
        <v>46053</v>
      </c>
      <c r="AA3532" t="inlineStr">
        <is>
          <t>n.a.</t>
        </is>
      </c>
      <c r="AB3532" s="6" t="n">
        <v>46053</v>
      </c>
      <c r="AC3532" t="inlineStr"/>
      <c r="AD3532" s="6" t="n">
        <v>45900</v>
      </c>
    </row>
    <row r="3533">
      <c r="A3533" t="inlineStr">
        <is>
          <t>V100057</t>
        </is>
      </c>
      <c r="B3533" t="inlineStr">
        <is>
          <t>2024-0020</t>
        </is>
      </c>
      <c r="C3533" t="n">
        <v>34</v>
      </c>
      <c r="D3533" t="inlineStr">
        <is>
          <t>37 80 4561 560-6</t>
        </is>
      </c>
      <c r="E3533" t="inlineStr">
        <is>
          <t>RheinCargo GmbH &amp; Co KG</t>
        </is>
      </c>
      <c r="F3533" t="inlineStr">
        <is>
          <t>DME</t>
        </is>
      </c>
      <c r="G3533" t="inlineStr">
        <is>
          <t>80' 4-A CW</t>
        </is>
      </c>
      <c r="H3533" t="n">
        <v>0</v>
      </c>
      <c r="I3533" s="6" t="n">
        <v>0</v>
      </c>
      <c r="J3533" s="6" t="n">
        <v>0</v>
      </c>
      <c r="K3533" t="inlineStr">
        <is>
          <t>run_initial_fixed_duration</t>
        </is>
      </c>
      <c r="L3533" s="6" t="n">
        <v>45587</v>
      </c>
      <c r="M3533" s="6" t="n">
        <v>46053</v>
      </c>
      <c r="N3533" t="n">
        <v>497</v>
      </c>
      <c r="O3533" s="6" t="n">
        <v>46053</v>
      </c>
      <c r="S3533" t="inlineStr">
        <is>
          <t>n.a.</t>
        </is>
      </c>
      <c r="T3533" s="6" t="n"/>
      <c r="U3533" s="6" t="n"/>
      <c r="V3533" t="n">
        <v>0</v>
      </c>
      <c r="W3533" t="n">
        <v>0</v>
      </c>
      <c r="X3533" s="6" t="n"/>
      <c r="Z3533" s="6" t="n">
        <v>46053</v>
      </c>
      <c r="AA3533" t="inlineStr">
        <is>
          <t>n.a.</t>
        </is>
      </c>
      <c r="AB3533" s="6" t="n">
        <v>46053</v>
      </c>
      <c r="AC3533" t="inlineStr"/>
      <c r="AD3533" s="6" t="n">
        <v>45900</v>
      </c>
    </row>
    <row r="3534">
      <c r="A3534" t="inlineStr">
        <is>
          <t>V100057</t>
        </is>
      </c>
      <c r="B3534" t="inlineStr">
        <is>
          <t>2024-0020</t>
        </is>
      </c>
      <c r="C3534" t="n">
        <v>35</v>
      </c>
      <c r="D3534" t="inlineStr">
        <is>
          <t>37 80 4561 561-4</t>
        </is>
      </c>
      <c r="E3534" t="inlineStr">
        <is>
          <t>RheinCargo GmbH &amp; Co KG</t>
        </is>
      </c>
      <c r="F3534" t="inlineStr">
        <is>
          <t>DME</t>
        </is>
      </c>
      <c r="G3534" t="inlineStr">
        <is>
          <t>80' 4-A CW</t>
        </is>
      </c>
      <c r="H3534" t="n">
        <v>0</v>
      </c>
      <c r="I3534" s="6" t="n">
        <v>0</v>
      </c>
      <c r="J3534" s="6" t="n">
        <v>0</v>
      </c>
      <c r="K3534" t="inlineStr">
        <is>
          <t>run_initial_fixed_duration</t>
        </is>
      </c>
      <c r="L3534" s="6" t="n">
        <v>45587</v>
      </c>
      <c r="M3534" s="6" t="n">
        <v>46053</v>
      </c>
      <c r="N3534" t="n">
        <v>497</v>
      </c>
      <c r="O3534" s="6" t="n">
        <v>46053</v>
      </c>
      <c r="S3534" t="inlineStr">
        <is>
          <t>n.a.</t>
        </is>
      </c>
      <c r="T3534" s="6" t="n"/>
      <c r="U3534" s="6" t="n"/>
      <c r="V3534" t="n">
        <v>0</v>
      </c>
      <c r="W3534" t="n">
        <v>0</v>
      </c>
      <c r="X3534" s="6" t="n"/>
      <c r="Z3534" s="6" t="n">
        <v>46053</v>
      </c>
      <c r="AA3534" t="inlineStr">
        <is>
          <t>n.a.</t>
        </is>
      </c>
      <c r="AB3534" s="6" t="n">
        <v>46053</v>
      </c>
      <c r="AC3534" t="inlineStr"/>
      <c r="AD3534" s="6" t="n">
        <v>45900</v>
      </c>
    </row>
    <row r="3535">
      <c r="A3535" t="inlineStr">
        <is>
          <t>V100057</t>
        </is>
      </c>
      <c r="B3535" t="inlineStr">
        <is>
          <t>2024-0020</t>
        </is>
      </c>
      <c r="C3535" t="n">
        <v>36</v>
      </c>
      <c r="D3535" t="inlineStr">
        <is>
          <t>37 80 4561 562-2</t>
        </is>
      </c>
      <c r="E3535" t="inlineStr">
        <is>
          <t>RheinCargo GmbH &amp; Co KG</t>
        </is>
      </c>
      <c r="F3535" t="inlineStr">
        <is>
          <t>DME</t>
        </is>
      </c>
      <c r="G3535" t="inlineStr">
        <is>
          <t>80' 4-A CW</t>
        </is>
      </c>
      <c r="H3535" t="n">
        <v>0</v>
      </c>
      <c r="I3535" s="6" t="n">
        <v>0</v>
      </c>
      <c r="J3535" s="6" t="n">
        <v>0</v>
      </c>
      <c r="K3535" t="inlineStr">
        <is>
          <t>run_initial_fixed_duration</t>
        </is>
      </c>
      <c r="L3535" s="6" t="n">
        <v>45587</v>
      </c>
      <c r="M3535" s="6" t="n">
        <v>46053</v>
      </c>
      <c r="N3535" t="n">
        <v>497</v>
      </c>
      <c r="O3535" s="6" t="n">
        <v>46053</v>
      </c>
      <c r="S3535" t="inlineStr">
        <is>
          <t>n.a.</t>
        </is>
      </c>
      <c r="T3535" s="6" t="n"/>
      <c r="U3535" s="6" t="n"/>
      <c r="V3535" t="n">
        <v>0</v>
      </c>
      <c r="W3535" t="n">
        <v>0</v>
      </c>
      <c r="X3535" s="6" t="n"/>
      <c r="Z3535" s="6" t="n">
        <v>46053</v>
      </c>
      <c r="AA3535" t="inlineStr">
        <is>
          <t>n.a.</t>
        </is>
      </c>
      <c r="AB3535" s="6" t="n">
        <v>46053</v>
      </c>
      <c r="AC3535" t="inlineStr"/>
      <c r="AD3535" s="6" t="n">
        <v>45900</v>
      </c>
    </row>
    <row r="3536">
      <c r="A3536" t="inlineStr">
        <is>
          <t>V100057</t>
        </is>
      </c>
      <c r="B3536" t="inlineStr">
        <is>
          <t>2024-0020</t>
        </is>
      </c>
      <c r="C3536" t="n">
        <v>37</v>
      </c>
      <c r="D3536" t="inlineStr">
        <is>
          <t>37 80 4561 563-0</t>
        </is>
      </c>
      <c r="E3536" t="inlineStr">
        <is>
          <t>RheinCargo GmbH &amp; Co KG</t>
        </is>
      </c>
      <c r="F3536" t="inlineStr">
        <is>
          <t>DME</t>
        </is>
      </c>
      <c r="G3536" t="inlineStr">
        <is>
          <t>80' 4-A CW</t>
        </is>
      </c>
      <c r="H3536" t="n">
        <v>0</v>
      </c>
      <c r="I3536" s="6" t="n">
        <v>0</v>
      </c>
      <c r="J3536" s="6" t="n">
        <v>0</v>
      </c>
      <c r="K3536" t="inlineStr">
        <is>
          <t>run_initial_fixed_duration</t>
        </is>
      </c>
      <c r="L3536" s="6" t="n">
        <v>45587</v>
      </c>
      <c r="M3536" s="6" t="n">
        <v>46053</v>
      </c>
      <c r="N3536" t="n">
        <v>497</v>
      </c>
      <c r="O3536" s="6" t="n">
        <v>46053</v>
      </c>
      <c r="S3536" t="inlineStr">
        <is>
          <t>n.a.</t>
        </is>
      </c>
      <c r="T3536" s="6" t="n"/>
      <c r="U3536" s="6" t="n"/>
      <c r="V3536" t="n">
        <v>0</v>
      </c>
      <c r="W3536" t="n">
        <v>0</v>
      </c>
      <c r="X3536" s="6" t="n"/>
      <c r="Z3536" s="6" t="n">
        <v>46053</v>
      </c>
      <c r="AA3536" t="inlineStr">
        <is>
          <t>n.a.</t>
        </is>
      </c>
      <c r="AB3536" s="6" t="n">
        <v>46053</v>
      </c>
      <c r="AC3536" t="inlineStr"/>
      <c r="AD3536" s="6" t="n">
        <v>45900</v>
      </c>
    </row>
    <row r="3537">
      <c r="A3537" t="inlineStr">
        <is>
          <t>V100057</t>
        </is>
      </c>
      <c r="B3537" t="inlineStr">
        <is>
          <t>2024-0020</t>
        </is>
      </c>
      <c r="C3537" t="n">
        <v>38</v>
      </c>
      <c r="D3537" t="inlineStr">
        <is>
          <t>37 80 4561 564-8</t>
        </is>
      </c>
      <c r="E3537" t="inlineStr">
        <is>
          <t>RheinCargo GmbH &amp; Co KG</t>
        </is>
      </c>
      <c r="F3537" t="inlineStr">
        <is>
          <t>DME</t>
        </is>
      </c>
      <c r="G3537" t="inlineStr">
        <is>
          <t>80' 4-A CW</t>
        </is>
      </c>
      <c r="H3537" t="n">
        <v>0</v>
      </c>
      <c r="I3537" s="6" t="n">
        <v>0</v>
      </c>
      <c r="J3537" s="6" t="n">
        <v>0</v>
      </c>
      <c r="K3537" t="inlineStr">
        <is>
          <t>run_initial_fixed_duration</t>
        </is>
      </c>
      <c r="L3537" s="6" t="n">
        <v>45587</v>
      </c>
      <c r="M3537" s="6" t="n">
        <v>46053</v>
      </c>
      <c r="N3537" t="n">
        <v>497</v>
      </c>
      <c r="O3537" s="6" t="n">
        <v>46053</v>
      </c>
      <c r="S3537" t="inlineStr">
        <is>
          <t>n.a.</t>
        </is>
      </c>
      <c r="T3537" s="6" t="n"/>
      <c r="U3537" s="6" t="n"/>
      <c r="V3537" t="n">
        <v>0</v>
      </c>
      <c r="W3537" t="n">
        <v>0</v>
      </c>
      <c r="X3537" s="6" t="n"/>
      <c r="Z3537" s="6" t="n">
        <v>46053</v>
      </c>
      <c r="AA3537" t="inlineStr">
        <is>
          <t>n.a.</t>
        </is>
      </c>
      <c r="AB3537" s="6" t="n">
        <v>46053</v>
      </c>
      <c r="AC3537" t="inlineStr"/>
      <c r="AD3537" s="6" t="n">
        <v>45900</v>
      </c>
    </row>
    <row r="3538">
      <c r="A3538" t="inlineStr">
        <is>
          <t>V100057</t>
        </is>
      </c>
      <c r="B3538" t="inlineStr">
        <is>
          <t>2024-0020</t>
        </is>
      </c>
      <c r="C3538" t="n">
        <v>39</v>
      </c>
      <c r="D3538" t="inlineStr">
        <is>
          <t>37 80 4561 565-5</t>
        </is>
      </c>
      <c r="E3538" t="inlineStr">
        <is>
          <t>RheinCargo GmbH &amp; Co KG</t>
        </is>
      </c>
      <c r="F3538" t="inlineStr">
        <is>
          <t>DME</t>
        </is>
      </c>
      <c r="G3538" t="inlineStr">
        <is>
          <t>80' 4-A CW</t>
        </is>
      </c>
      <c r="H3538" t="n">
        <v>0</v>
      </c>
      <c r="I3538" s="6" t="n">
        <v>0</v>
      </c>
      <c r="J3538" s="6" t="n">
        <v>0</v>
      </c>
      <c r="K3538" t="inlineStr">
        <is>
          <t>run_initial_fixed_duration</t>
        </is>
      </c>
      <c r="L3538" s="6" t="n">
        <v>45587</v>
      </c>
      <c r="M3538" s="6" t="n">
        <v>46053</v>
      </c>
      <c r="N3538" t="n">
        <v>497</v>
      </c>
      <c r="O3538" s="6" t="n">
        <v>46053</v>
      </c>
      <c r="S3538" t="inlineStr">
        <is>
          <t>n.a.</t>
        </is>
      </c>
      <c r="T3538" s="6" t="n"/>
      <c r="U3538" s="6" t="n"/>
      <c r="V3538" t="n">
        <v>0</v>
      </c>
      <c r="W3538" t="n">
        <v>0</v>
      </c>
      <c r="X3538" s="6" t="n"/>
      <c r="Z3538" s="6" t="n">
        <v>46053</v>
      </c>
      <c r="AA3538" t="inlineStr">
        <is>
          <t>n.a.</t>
        </is>
      </c>
      <c r="AB3538" s="6" t="n">
        <v>46053</v>
      </c>
      <c r="AC3538" t="inlineStr"/>
      <c r="AD3538" s="6" t="n">
        <v>45900</v>
      </c>
    </row>
    <row r="3539">
      <c r="A3539" t="inlineStr">
        <is>
          <t>V100057</t>
        </is>
      </c>
      <c r="B3539" t="inlineStr">
        <is>
          <t>2024-0020</t>
        </is>
      </c>
      <c r="C3539" t="n">
        <v>40</v>
      </c>
      <c r="D3539" t="inlineStr">
        <is>
          <t>37 80 4561 566-3</t>
        </is>
      </c>
      <c r="E3539" t="inlineStr">
        <is>
          <t>RheinCargo GmbH &amp; Co KG</t>
        </is>
      </c>
      <c r="F3539" t="inlineStr">
        <is>
          <t>DME</t>
        </is>
      </c>
      <c r="G3539" t="inlineStr">
        <is>
          <t>80' 4-A CW</t>
        </is>
      </c>
      <c r="H3539" t="n">
        <v>0</v>
      </c>
      <c r="I3539" s="6" t="n">
        <v>0</v>
      </c>
      <c r="J3539" s="6" t="n">
        <v>0</v>
      </c>
      <c r="K3539" t="inlineStr">
        <is>
          <t>run_initial_fixed_duration</t>
        </is>
      </c>
      <c r="L3539" s="6" t="n">
        <v>45587</v>
      </c>
      <c r="M3539" s="6" t="n">
        <v>46053</v>
      </c>
      <c r="N3539" t="n">
        <v>497</v>
      </c>
      <c r="O3539" s="6" t="n">
        <v>46053</v>
      </c>
      <c r="S3539" t="inlineStr">
        <is>
          <t>n.a.</t>
        </is>
      </c>
      <c r="T3539" s="6" t="n"/>
      <c r="U3539" s="6" t="n"/>
      <c r="V3539" t="n">
        <v>0</v>
      </c>
      <c r="W3539" t="n">
        <v>0</v>
      </c>
      <c r="X3539" s="6" t="n"/>
      <c r="Z3539" s="6" t="n">
        <v>46053</v>
      </c>
      <c r="AA3539" t="inlineStr">
        <is>
          <t>n.a.</t>
        </is>
      </c>
      <c r="AB3539" s="6" t="n">
        <v>46053</v>
      </c>
      <c r="AC3539" t="inlineStr"/>
      <c r="AD3539" s="6" t="n">
        <v>45900</v>
      </c>
    </row>
    <row r="3540">
      <c r="A3540" t="inlineStr">
        <is>
          <t>V100057</t>
        </is>
      </c>
      <c r="B3540" t="inlineStr">
        <is>
          <t>2024-0020</t>
        </is>
      </c>
      <c r="C3540" t="n">
        <v>41</v>
      </c>
      <c r="D3540" t="inlineStr">
        <is>
          <t>37 80 4561 567-1</t>
        </is>
      </c>
      <c r="E3540" t="inlineStr">
        <is>
          <t>RheinCargo GmbH &amp; Co KG</t>
        </is>
      </c>
      <c r="F3540" t="inlineStr">
        <is>
          <t>DME</t>
        </is>
      </c>
      <c r="G3540" t="inlineStr">
        <is>
          <t>80' 4-A CW</t>
        </is>
      </c>
      <c r="H3540" t="n">
        <v>0</v>
      </c>
      <c r="I3540" s="6" t="n">
        <v>0</v>
      </c>
      <c r="J3540" s="6" t="n">
        <v>0</v>
      </c>
      <c r="K3540" t="inlineStr">
        <is>
          <t>run_initial_fixed_duration</t>
        </is>
      </c>
      <c r="L3540" s="6" t="n">
        <v>45587</v>
      </c>
      <c r="M3540" s="6" t="n">
        <v>46053</v>
      </c>
      <c r="N3540" t="n">
        <v>497</v>
      </c>
      <c r="O3540" s="6" t="n">
        <v>46053</v>
      </c>
      <c r="S3540" t="inlineStr">
        <is>
          <t>n.a.</t>
        </is>
      </c>
      <c r="T3540" s="6" t="n"/>
      <c r="U3540" s="6" t="n"/>
      <c r="V3540" t="n">
        <v>0</v>
      </c>
      <c r="W3540" t="n">
        <v>0</v>
      </c>
      <c r="X3540" s="6" t="n"/>
      <c r="Z3540" s="6" t="n">
        <v>46053</v>
      </c>
      <c r="AA3540" t="inlineStr">
        <is>
          <t>n.a.</t>
        </is>
      </c>
      <c r="AB3540" s="6" t="n">
        <v>46053</v>
      </c>
      <c r="AC3540" t="inlineStr"/>
      <c r="AD3540" s="6" t="n">
        <v>45900</v>
      </c>
    </row>
    <row r="3541">
      <c r="A3541" t="inlineStr">
        <is>
          <t>V100057</t>
        </is>
      </c>
      <c r="B3541" t="inlineStr">
        <is>
          <t>2024-0020</t>
        </is>
      </c>
      <c r="C3541" t="n">
        <v>42</v>
      </c>
      <c r="D3541" t="inlineStr">
        <is>
          <t>37 80 4561 568-9</t>
        </is>
      </c>
      <c r="E3541" t="inlineStr">
        <is>
          <t>RheinCargo GmbH &amp; Co KG</t>
        </is>
      </c>
      <c r="F3541" t="inlineStr">
        <is>
          <t>DME</t>
        </is>
      </c>
      <c r="G3541" t="inlineStr">
        <is>
          <t>80' 4-A CW</t>
        </is>
      </c>
      <c r="H3541" t="n">
        <v>0</v>
      </c>
      <c r="I3541" s="6" t="n">
        <v>0</v>
      </c>
      <c r="J3541" s="6" t="n">
        <v>0</v>
      </c>
      <c r="K3541" t="inlineStr">
        <is>
          <t>run_initial_fixed_duration</t>
        </is>
      </c>
      <c r="L3541" s="6" t="n">
        <v>45587</v>
      </c>
      <c r="M3541" s="6" t="n">
        <v>46053</v>
      </c>
      <c r="N3541" t="n">
        <v>497</v>
      </c>
      <c r="O3541" s="6" t="n">
        <v>46053</v>
      </c>
      <c r="S3541" t="inlineStr">
        <is>
          <t>n.a.</t>
        </is>
      </c>
      <c r="T3541" s="6" t="n"/>
      <c r="U3541" s="6" t="n"/>
      <c r="V3541" t="n">
        <v>0</v>
      </c>
      <c r="W3541" t="n">
        <v>0</v>
      </c>
      <c r="X3541" s="6" t="n"/>
      <c r="Z3541" s="6" t="n">
        <v>46053</v>
      </c>
      <c r="AA3541" t="inlineStr">
        <is>
          <t>n.a.</t>
        </is>
      </c>
      <c r="AB3541" s="6" t="n">
        <v>46053</v>
      </c>
      <c r="AC3541" t="inlineStr"/>
      <c r="AD3541" s="6" t="n">
        <v>45900</v>
      </c>
    </row>
    <row r="3542">
      <c r="A3542" t="inlineStr">
        <is>
          <t>V100057</t>
        </is>
      </c>
      <c r="B3542" t="inlineStr">
        <is>
          <t>2024-0020</t>
        </is>
      </c>
      <c r="C3542" t="n">
        <v>43</v>
      </c>
      <c r="D3542" t="inlineStr">
        <is>
          <t>37 80 4561 569-7</t>
        </is>
      </c>
      <c r="E3542" t="inlineStr">
        <is>
          <t>RheinCargo GmbH &amp; Co KG</t>
        </is>
      </c>
      <c r="F3542" t="inlineStr">
        <is>
          <t>DME</t>
        </is>
      </c>
      <c r="G3542" t="inlineStr">
        <is>
          <t>80' 4-A CW</t>
        </is>
      </c>
      <c r="H3542" t="n">
        <v>0</v>
      </c>
      <c r="I3542" s="6" t="n">
        <v>0</v>
      </c>
      <c r="J3542" s="6" t="n">
        <v>0</v>
      </c>
      <c r="K3542" t="inlineStr">
        <is>
          <t>run_initial_fixed_duration</t>
        </is>
      </c>
      <c r="L3542" s="6" t="n">
        <v>45587</v>
      </c>
      <c r="M3542" s="6" t="n">
        <v>46053</v>
      </c>
      <c r="N3542" t="n">
        <v>497</v>
      </c>
      <c r="O3542" s="6" t="n">
        <v>46053</v>
      </c>
      <c r="S3542" t="inlineStr">
        <is>
          <t>n.a.</t>
        </is>
      </c>
      <c r="T3542" s="6" t="n"/>
      <c r="U3542" s="6" t="n"/>
      <c r="V3542" t="n">
        <v>0</v>
      </c>
      <c r="W3542" t="n">
        <v>0</v>
      </c>
      <c r="X3542" s="6" t="n"/>
      <c r="Z3542" s="6" t="n">
        <v>46053</v>
      </c>
      <c r="AA3542" t="inlineStr">
        <is>
          <t>n.a.</t>
        </is>
      </c>
      <c r="AB3542" s="6" t="n">
        <v>46053</v>
      </c>
      <c r="AC3542" t="inlineStr"/>
      <c r="AD3542" s="6" t="n">
        <v>45900</v>
      </c>
    </row>
    <row r="3543">
      <c r="A3543" t="inlineStr">
        <is>
          <t>V100057</t>
        </is>
      </c>
      <c r="B3543" t="inlineStr">
        <is>
          <t>2024-0020</t>
        </is>
      </c>
      <c r="C3543" t="n">
        <v>44</v>
      </c>
      <c r="D3543" t="inlineStr">
        <is>
          <t>37 80 4561 570-5</t>
        </is>
      </c>
      <c r="E3543" t="inlineStr">
        <is>
          <t>RheinCargo GmbH &amp; Co KG</t>
        </is>
      </c>
      <c r="F3543" t="inlineStr">
        <is>
          <t>DME</t>
        </is>
      </c>
      <c r="G3543" t="inlineStr">
        <is>
          <t>80' 4-A CW</t>
        </is>
      </c>
      <c r="H3543" t="n">
        <v>0</v>
      </c>
      <c r="I3543" s="6" t="n">
        <v>0</v>
      </c>
      <c r="J3543" s="6" t="n">
        <v>0</v>
      </c>
      <c r="K3543" t="inlineStr">
        <is>
          <t>run_initial_fixed_duration</t>
        </is>
      </c>
      <c r="L3543" s="6" t="n">
        <v>45587</v>
      </c>
      <c r="M3543" s="6" t="n">
        <v>46053</v>
      </c>
      <c r="N3543" t="n">
        <v>497</v>
      </c>
      <c r="O3543" s="6" t="n">
        <v>46053</v>
      </c>
      <c r="S3543" t="inlineStr">
        <is>
          <t>n.a.</t>
        </is>
      </c>
      <c r="T3543" s="6" t="n"/>
      <c r="U3543" s="6" t="n"/>
      <c r="V3543" t="n">
        <v>0</v>
      </c>
      <c r="W3543" t="n">
        <v>0</v>
      </c>
      <c r="X3543" s="6" t="n"/>
      <c r="Z3543" s="6" t="n">
        <v>46053</v>
      </c>
      <c r="AA3543" t="inlineStr">
        <is>
          <t>n.a.</t>
        </is>
      </c>
      <c r="AB3543" s="6" t="n">
        <v>46053</v>
      </c>
      <c r="AC3543" t="inlineStr"/>
      <c r="AD3543" s="6" t="n">
        <v>45900</v>
      </c>
    </row>
    <row r="3544">
      <c r="A3544" t="inlineStr">
        <is>
          <t>V100057</t>
        </is>
      </c>
      <c r="B3544" t="inlineStr">
        <is>
          <t>2024-0020</t>
        </is>
      </c>
      <c r="C3544" t="n">
        <v>45</v>
      </c>
      <c r="D3544" t="inlineStr">
        <is>
          <t>37 80 4561 571-3</t>
        </is>
      </c>
      <c r="E3544" t="inlineStr">
        <is>
          <t>RheinCargo GmbH &amp; Co KG</t>
        </is>
      </c>
      <c r="F3544" t="inlineStr">
        <is>
          <t>DME</t>
        </is>
      </c>
      <c r="G3544" t="inlineStr">
        <is>
          <t>80' 4-A CW</t>
        </is>
      </c>
      <c r="H3544" t="n">
        <v>0</v>
      </c>
      <c r="I3544" s="6" t="n">
        <v>0</v>
      </c>
      <c r="J3544" s="6" t="n">
        <v>0</v>
      </c>
      <c r="K3544" t="inlineStr">
        <is>
          <t>run_initial_fixed_duration</t>
        </is>
      </c>
      <c r="L3544" s="6" t="n">
        <v>45587</v>
      </c>
      <c r="M3544" s="6" t="n">
        <v>46053</v>
      </c>
      <c r="N3544" t="n">
        <v>497</v>
      </c>
      <c r="O3544" s="6" t="n">
        <v>46053</v>
      </c>
      <c r="S3544" t="inlineStr">
        <is>
          <t>n.a.</t>
        </is>
      </c>
      <c r="T3544" s="6" t="n"/>
      <c r="U3544" s="6" t="n"/>
      <c r="V3544" t="n">
        <v>0</v>
      </c>
      <c r="W3544" t="n">
        <v>0</v>
      </c>
      <c r="X3544" s="6" t="n"/>
      <c r="Z3544" s="6" t="n">
        <v>46053</v>
      </c>
      <c r="AA3544" t="inlineStr">
        <is>
          <t>n.a.</t>
        </is>
      </c>
      <c r="AB3544" s="6" t="n">
        <v>46053</v>
      </c>
      <c r="AC3544" t="inlineStr"/>
      <c r="AD3544" s="6" t="n">
        <v>45900</v>
      </c>
    </row>
    <row r="3545">
      <c r="A3545" t="inlineStr">
        <is>
          <t>V100058</t>
        </is>
      </c>
      <c r="B3545" t="inlineStr">
        <is>
          <t>2024-0020-1</t>
        </is>
      </c>
      <c r="C3545" t="n">
        <v>1</v>
      </c>
      <c r="D3545" t="inlineStr"/>
      <c r="E3545" t="inlineStr">
        <is>
          <t>RheinCargo GmbH &amp; Co KG</t>
        </is>
      </c>
      <c r="F3545" t="inlineStr">
        <is>
          <t>DME</t>
        </is>
      </c>
      <c r="G3545" t="inlineStr">
        <is>
          <t>80' 4-A CW</t>
        </is>
      </c>
      <c r="H3545" t="n">
        <v>0</v>
      </c>
      <c r="I3545" s="6" t="n">
        <v>0</v>
      </c>
      <c r="J3545" s="6" t="n">
        <v>0</v>
      </c>
      <c r="K3545" t="inlineStr">
        <is>
          <t>plan_deliver_fleet</t>
        </is>
      </c>
      <c r="L3545" s="6" t="n">
        <v>46327</v>
      </c>
      <c r="M3545" s="6" t="n">
        <v>46711</v>
      </c>
      <c r="N3545" t="n">
        <v>384</v>
      </c>
      <c r="O3545" s="6" t="n">
        <v>46711</v>
      </c>
      <c r="S3545" t="inlineStr">
        <is>
          <t>n.a.</t>
        </is>
      </c>
      <c r="T3545" s="6" t="n"/>
      <c r="U3545" s="6" t="n"/>
      <c r="V3545" t="n">
        <v>0</v>
      </c>
      <c r="W3545" t="n">
        <v>0</v>
      </c>
      <c r="X3545" s="6" t="n"/>
      <c r="Z3545" s="6" t="n">
        <v>46711</v>
      </c>
      <c r="AA3545" t="inlineStr">
        <is>
          <t>n.a.</t>
        </is>
      </c>
      <c r="AB3545" s="6" t="n">
        <v>46711</v>
      </c>
      <c r="AC3545" t="inlineStr"/>
      <c r="AD3545" s="6" t="n">
        <v>46558</v>
      </c>
    </row>
    <row r="3546">
      <c r="A3546" t="inlineStr">
        <is>
          <t>V100058</t>
        </is>
      </c>
      <c r="B3546" t="inlineStr">
        <is>
          <t>2024-0020-1</t>
        </is>
      </c>
      <c r="C3546" t="n">
        <v>2</v>
      </c>
      <c r="D3546" t="inlineStr"/>
      <c r="E3546" t="inlineStr">
        <is>
          <t>RheinCargo GmbH &amp; Co KG</t>
        </is>
      </c>
      <c r="F3546" t="inlineStr">
        <is>
          <t>DME</t>
        </is>
      </c>
      <c r="G3546" t="inlineStr">
        <is>
          <t>80' 4-A CW</t>
        </is>
      </c>
      <c r="H3546" t="n">
        <v>0</v>
      </c>
      <c r="I3546" s="6" t="n">
        <v>0</v>
      </c>
      <c r="J3546" s="6" t="n">
        <v>0</v>
      </c>
      <c r="K3546" t="inlineStr">
        <is>
          <t>plan_deliver_fleet</t>
        </is>
      </c>
      <c r="L3546" s="6" t="n">
        <v>46327</v>
      </c>
      <c r="M3546" s="6" t="n">
        <v>46711</v>
      </c>
      <c r="N3546" t="n">
        <v>384</v>
      </c>
      <c r="O3546" s="6" t="n">
        <v>46711</v>
      </c>
      <c r="S3546" t="inlineStr">
        <is>
          <t>n.a.</t>
        </is>
      </c>
      <c r="T3546" s="6" t="n"/>
      <c r="U3546" s="6" t="n"/>
      <c r="V3546" t="n">
        <v>0</v>
      </c>
      <c r="W3546" t="n">
        <v>0</v>
      </c>
      <c r="X3546" s="6" t="n"/>
      <c r="Z3546" s="6" t="n">
        <v>46711</v>
      </c>
      <c r="AA3546" t="inlineStr">
        <is>
          <t>n.a.</t>
        </is>
      </c>
      <c r="AB3546" s="6" t="n">
        <v>46711</v>
      </c>
      <c r="AC3546" t="inlineStr"/>
      <c r="AD3546" s="6" t="n">
        <v>46558</v>
      </c>
    </row>
    <row r="3547">
      <c r="A3547" t="inlineStr">
        <is>
          <t>V100058</t>
        </is>
      </c>
      <c r="B3547" t="inlineStr">
        <is>
          <t>2024-0020-1</t>
        </is>
      </c>
      <c r="C3547" t="n">
        <v>3</v>
      </c>
      <c r="D3547" t="inlineStr"/>
      <c r="E3547" t="inlineStr">
        <is>
          <t>RheinCargo GmbH &amp; Co KG</t>
        </is>
      </c>
      <c r="F3547" t="inlineStr">
        <is>
          <t>DME</t>
        </is>
      </c>
      <c r="G3547" t="inlineStr">
        <is>
          <t>80' 4-A CW</t>
        </is>
      </c>
      <c r="H3547" t="n">
        <v>0</v>
      </c>
      <c r="I3547" s="6" t="n">
        <v>0</v>
      </c>
      <c r="J3547" s="6" t="n">
        <v>0</v>
      </c>
      <c r="K3547" t="inlineStr">
        <is>
          <t>plan_deliver_fleet</t>
        </is>
      </c>
      <c r="L3547" s="6" t="n">
        <v>46327</v>
      </c>
      <c r="M3547" s="6" t="n">
        <v>46711</v>
      </c>
      <c r="N3547" t="n">
        <v>384</v>
      </c>
      <c r="O3547" s="6" t="n">
        <v>46711</v>
      </c>
      <c r="S3547" t="inlineStr">
        <is>
          <t>n.a.</t>
        </is>
      </c>
      <c r="T3547" s="6" t="n"/>
      <c r="U3547" s="6" t="n"/>
      <c r="V3547" t="n">
        <v>0</v>
      </c>
      <c r="W3547" t="n">
        <v>0</v>
      </c>
      <c r="X3547" s="6" t="n"/>
      <c r="Z3547" s="6" t="n">
        <v>46711</v>
      </c>
      <c r="AA3547" t="inlineStr">
        <is>
          <t>n.a.</t>
        </is>
      </c>
      <c r="AB3547" s="6" t="n">
        <v>46711</v>
      </c>
      <c r="AC3547" t="inlineStr"/>
      <c r="AD3547" s="6" t="n">
        <v>46558</v>
      </c>
    </row>
    <row r="3548">
      <c r="A3548" t="inlineStr">
        <is>
          <t>V100058</t>
        </is>
      </c>
      <c r="B3548" t="inlineStr">
        <is>
          <t>2024-0020-1</t>
        </is>
      </c>
      <c r="C3548" t="n">
        <v>4</v>
      </c>
      <c r="D3548" t="inlineStr"/>
      <c r="E3548" t="inlineStr">
        <is>
          <t>RheinCargo GmbH &amp; Co KG</t>
        </is>
      </c>
      <c r="F3548" t="inlineStr">
        <is>
          <t>DME</t>
        </is>
      </c>
      <c r="G3548" t="inlineStr">
        <is>
          <t>80' 4-A CW</t>
        </is>
      </c>
      <c r="H3548" t="n">
        <v>0</v>
      </c>
      <c r="I3548" s="6" t="n">
        <v>0</v>
      </c>
      <c r="J3548" s="6" t="n">
        <v>0</v>
      </c>
      <c r="K3548" t="inlineStr">
        <is>
          <t>plan_deliver_fleet</t>
        </is>
      </c>
      <c r="L3548" s="6" t="n">
        <v>46327</v>
      </c>
      <c r="M3548" s="6" t="n">
        <v>46711</v>
      </c>
      <c r="N3548" t="n">
        <v>384</v>
      </c>
      <c r="O3548" s="6" t="n">
        <v>46711</v>
      </c>
      <c r="S3548" t="inlineStr">
        <is>
          <t>n.a.</t>
        </is>
      </c>
      <c r="T3548" s="6" t="n"/>
      <c r="U3548" s="6" t="n"/>
      <c r="V3548" t="n">
        <v>0</v>
      </c>
      <c r="W3548" t="n">
        <v>0</v>
      </c>
      <c r="X3548" s="6" t="n"/>
      <c r="Z3548" s="6" t="n">
        <v>46711</v>
      </c>
      <c r="AA3548" t="inlineStr">
        <is>
          <t>n.a.</t>
        </is>
      </c>
      <c r="AB3548" s="6" t="n">
        <v>46711</v>
      </c>
      <c r="AC3548" t="inlineStr"/>
      <c r="AD3548" s="6" t="n">
        <v>46558</v>
      </c>
    </row>
    <row r="3549">
      <c r="A3549" t="inlineStr">
        <is>
          <t>V100058</t>
        </is>
      </c>
      <c r="B3549" t="inlineStr">
        <is>
          <t>2024-0020-1</t>
        </is>
      </c>
      <c r="C3549" t="n">
        <v>5</v>
      </c>
      <c r="D3549" t="inlineStr"/>
      <c r="E3549" t="inlineStr">
        <is>
          <t>RheinCargo GmbH &amp; Co KG</t>
        </is>
      </c>
      <c r="F3549" t="inlineStr">
        <is>
          <t>DME</t>
        </is>
      </c>
      <c r="G3549" t="inlineStr">
        <is>
          <t>80' 4-A CW</t>
        </is>
      </c>
      <c r="H3549" t="n">
        <v>0</v>
      </c>
      <c r="I3549" s="6" t="n">
        <v>0</v>
      </c>
      <c r="J3549" s="6" t="n">
        <v>0</v>
      </c>
      <c r="K3549" t="inlineStr">
        <is>
          <t>plan_deliver_fleet</t>
        </is>
      </c>
      <c r="L3549" s="6" t="n">
        <v>46327</v>
      </c>
      <c r="M3549" s="6" t="n">
        <v>46711</v>
      </c>
      <c r="N3549" t="n">
        <v>384</v>
      </c>
      <c r="O3549" s="6" t="n">
        <v>46711</v>
      </c>
      <c r="S3549" t="inlineStr">
        <is>
          <t>n.a.</t>
        </is>
      </c>
      <c r="T3549" s="6" t="n"/>
      <c r="U3549" s="6" t="n"/>
      <c r="V3549" t="n">
        <v>0</v>
      </c>
      <c r="W3549" t="n">
        <v>0</v>
      </c>
      <c r="X3549" s="6" t="n"/>
      <c r="Z3549" s="6" t="n">
        <v>46711</v>
      </c>
      <c r="AA3549" t="inlineStr">
        <is>
          <t>n.a.</t>
        </is>
      </c>
      <c r="AB3549" s="6" t="n">
        <v>46711</v>
      </c>
      <c r="AC3549" t="inlineStr"/>
      <c r="AD3549" s="6" t="n">
        <v>46558</v>
      </c>
    </row>
    <row r="3550">
      <c r="A3550" t="inlineStr">
        <is>
          <t>V100058</t>
        </is>
      </c>
      <c r="B3550" t="inlineStr">
        <is>
          <t>2024-0020-1</t>
        </is>
      </c>
      <c r="C3550" t="n">
        <v>6</v>
      </c>
      <c r="D3550" t="inlineStr"/>
      <c r="E3550" t="inlineStr">
        <is>
          <t>RheinCargo GmbH &amp; Co KG</t>
        </is>
      </c>
      <c r="F3550" t="inlineStr">
        <is>
          <t>DME</t>
        </is>
      </c>
      <c r="G3550" t="inlineStr">
        <is>
          <t>80' 4-A CW</t>
        </is>
      </c>
      <c r="H3550" t="n">
        <v>0</v>
      </c>
      <c r="I3550" s="6" t="n">
        <v>0</v>
      </c>
      <c r="J3550" s="6" t="n">
        <v>0</v>
      </c>
      <c r="K3550" t="inlineStr">
        <is>
          <t>plan_deliver_fleet</t>
        </is>
      </c>
      <c r="L3550" s="6" t="n">
        <v>46327</v>
      </c>
      <c r="M3550" s="6" t="n">
        <v>46711</v>
      </c>
      <c r="N3550" t="n">
        <v>384</v>
      </c>
      <c r="O3550" s="6" t="n">
        <v>46711</v>
      </c>
      <c r="S3550" t="inlineStr">
        <is>
          <t>n.a.</t>
        </is>
      </c>
      <c r="T3550" s="6" t="n"/>
      <c r="U3550" s="6" t="n"/>
      <c r="V3550" t="n">
        <v>0</v>
      </c>
      <c r="W3550" t="n">
        <v>0</v>
      </c>
      <c r="X3550" s="6" t="n"/>
      <c r="Z3550" s="6" t="n">
        <v>46711</v>
      </c>
      <c r="AA3550" t="inlineStr">
        <is>
          <t>n.a.</t>
        </is>
      </c>
      <c r="AB3550" s="6" t="n">
        <v>46711</v>
      </c>
      <c r="AC3550" t="inlineStr"/>
      <c r="AD3550" s="6" t="n">
        <v>46558</v>
      </c>
    </row>
    <row r="3551">
      <c r="A3551" t="inlineStr">
        <is>
          <t>V100058</t>
        </is>
      </c>
      <c r="B3551" t="inlineStr">
        <is>
          <t>2024-0020-1</t>
        </is>
      </c>
      <c r="C3551" t="n">
        <v>7</v>
      </c>
      <c r="D3551" t="inlineStr"/>
      <c r="E3551" t="inlineStr">
        <is>
          <t>RheinCargo GmbH &amp; Co KG</t>
        </is>
      </c>
      <c r="F3551" t="inlineStr">
        <is>
          <t>DME</t>
        </is>
      </c>
      <c r="G3551" t="inlineStr">
        <is>
          <t>80' 4-A CW</t>
        </is>
      </c>
      <c r="H3551" t="n">
        <v>0</v>
      </c>
      <c r="I3551" s="6" t="n">
        <v>0</v>
      </c>
      <c r="J3551" s="6" t="n">
        <v>0</v>
      </c>
      <c r="K3551" t="inlineStr">
        <is>
          <t>plan_deliver_fleet</t>
        </is>
      </c>
      <c r="L3551" s="6" t="n">
        <v>46327</v>
      </c>
      <c r="M3551" s="6" t="n">
        <v>46711</v>
      </c>
      <c r="N3551" t="n">
        <v>384</v>
      </c>
      <c r="O3551" s="6" t="n">
        <v>46711</v>
      </c>
      <c r="S3551" t="inlineStr">
        <is>
          <t>n.a.</t>
        </is>
      </c>
      <c r="T3551" s="6" t="n"/>
      <c r="U3551" s="6" t="n"/>
      <c r="V3551" t="n">
        <v>0</v>
      </c>
      <c r="W3551" t="n">
        <v>0</v>
      </c>
      <c r="X3551" s="6" t="n"/>
      <c r="Z3551" s="6" t="n">
        <v>46711</v>
      </c>
      <c r="AA3551" t="inlineStr">
        <is>
          <t>n.a.</t>
        </is>
      </c>
      <c r="AB3551" s="6" t="n">
        <v>46711</v>
      </c>
      <c r="AC3551" t="inlineStr"/>
      <c r="AD3551" s="6" t="n">
        <v>46558</v>
      </c>
    </row>
    <row r="3552">
      <c r="A3552" t="inlineStr">
        <is>
          <t>V100058</t>
        </is>
      </c>
      <c r="B3552" t="inlineStr">
        <is>
          <t>2024-0020-1</t>
        </is>
      </c>
      <c r="C3552" t="n">
        <v>8</v>
      </c>
      <c r="D3552" t="inlineStr"/>
      <c r="E3552" t="inlineStr">
        <is>
          <t>RheinCargo GmbH &amp; Co KG</t>
        </is>
      </c>
      <c r="F3552" t="inlineStr">
        <is>
          <t>DME</t>
        </is>
      </c>
      <c r="G3552" t="inlineStr">
        <is>
          <t>80' 4-A CW</t>
        </is>
      </c>
      <c r="H3552" t="n">
        <v>0</v>
      </c>
      <c r="I3552" s="6" t="n">
        <v>0</v>
      </c>
      <c r="J3552" s="6" t="n">
        <v>0</v>
      </c>
      <c r="K3552" t="inlineStr">
        <is>
          <t>plan_deliver_fleet</t>
        </is>
      </c>
      <c r="L3552" s="6" t="n">
        <v>46327</v>
      </c>
      <c r="M3552" s="6" t="n">
        <v>46711</v>
      </c>
      <c r="N3552" t="n">
        <v>384</v>
      </c>
      <c r="O3552" s="6" t="n">
        <v>46711</v>
      </c>
      <c r="S3552" t="inlineStr">
        <is>
          <t>n.a.</t>
        </is>
      </c>
      <c r="T3552" s="6" t="n"/>
      <c r="U3552" s="6" t="n"/>
      <c r="V3552" t="n">
        <v>0</v>
      </c>
      <c r="W3552" t="n">
        <v>0</v>
      </c>
      <c r="X3552" s="6" t="n"/>
      <c r="Z3552" s="6" t="n">
        <v>46711</v>
      </c>
      <c r="AA3552" t="inlineStr">
        <is>
          <t>n.a.</t>
        </is>
      </c>
      <c r="AB3552" s="6" t="n">
        <v>46711</v>
      </c>
      <c r="AC3552" t="inlineStr"/>
      <c r="AD3552" s="6" t="n">
        <v>46558</v>
      </c>
    </row>
    <row r="3553">
      <c r="A3553" t="inlineStr">
        <is>
          <t>V100058</t>
        </is>
      </c>
      <c r="B3553" t="inlineStr">
        <is>
          <t>2024-0020-1</t>
        </is>
      </c>
      <c r="C3553" t="n">
        <v>9</v>
      </c>
      <c r="D3553" t="inlineStr"/>
      <c r="E3553" t="inlineStr">
        <is>
          <t>RheinCargo GmbH &amp; Co KG</t>
        </is>
      </c>
      <c r="F3553" t="inlineStr">
        <is>
          <t>DME</t>
        </is>
      </c>
      <c r="G3553" t="inlineStr">
        <is>
          <t>80' 4-A CW</t>
        </is>
      </c>
      <c r="H3553" t="n">
        <v>0</v>
      </c>
      <c r="I3553" s="6" t="n">
        <v>0</v>
      </c>
      <c r="J3553" s="6" t="n">
        <v>0</v>
      </c>
      <c r="K3553" t="inlineStr">
        <is>
          <t>plan_deliver_fleet</t>
        </is>
      </c>
      <c r="L3553" s="6" t="n">
        <v>46327</v>
      </c>
      <c r="M3553" s="6" t="n">
        <v>46711</v>
      </c>
      <c r="N3553" t="n">
        <v>384</v>
      </c>
      <c r="O3553" s="6" t="n">
        <v>46711</v>
      </c>
      <c r="S3553" t="inlineStr">
        <is>
          <t>n.a.</t>
        </is>
      </c>
      <c r="T3553" s="6" t="n"/>
      <c r="U3553" s="6" t="n"/>
      <c r="V3553" t="n">
        <v>0</v>
      </c>
      <c r="W3553" t="n">
        <v>0</v>
      </c>
      <c r="X3553" s="6" t="n"/>
      <c r="Z3553" s="6" t="n">
        <v>46711</v>
      </c>
      <c r="AA3553" t="inlineStr">
        <is>
          <t>n.a.</t>
        </is>
      </c>
      <c r="AB3553" s="6" t="n">
        <v>46711</v>
      </c>
      <c r="AC3553" t="inlineStr"/>
      <c r="AD3553" s="6" t="n">
        <v>46558</v>
      </c>
    </row>
    <row r="3554">
      <c r="A3554" t="inlineStr">
        <is>
          <t>V100058</t>
        </is>
      </c>
      <c r="B3554" t="inlineStr">
        <is>
          <t>2024-0020-1</t>
        </is>
      </c>
      <c r="C3554" t="n">
        <v>10</v>
      </c>
      <c r="D3554" t="inlineStr"/>
      <c r="E3554" t="inlineStr">
        <is>
          <t>RheinCargo GmbH &amp; Co KG</t>
        </is>
      </c>
      <c r="F3554" t="inlineStr">
        <is>
          <t>DME</t>
        </is>
      </c>
      <c r="G3554" t="inlineStr">
        <is>
          <t>80' 4-A CW</t>
        </is>
      </c>
      <c r="H3554" t="n">
        <v>0</v>
      </c>
      <c r="I3554" s="6" t="n">
        <v>0</v>
      </c>
      <c r="J3554" s="6" t="n">
        <v>0</v>
      </c>
      <c r="K3554" t="inlineStr">
        <is>
          <t>plan_deliver_fleet</t>
        </is>
      </c>
      <c r="L3554" s="6" t="n">
        <v>46327</v>
      </c>
      <c r="M3554" s="6" t="n">
        <v>46711</v>
      </c>
      <c r="N3554" t="n">
        <v>384</v>
      </c>
      <c r="O3554" s="6" t="n">
        <v>46711</v>
      </c>
      <c r="S3554" t="inlineStr">
        <is>
          <t>n.a.</t>
        </is>
      </c>
      <c r="T3554" s="6" t="n"/>
      <c r="U3554" s="6" t="n"/>
      <c r="V3554" t="n">
        <v>0</v>
      </c>
      <c r="W3554" t="n">
        <v>0</v>
      </c>
      <c r="X3554" s="6" t="n"/>
      <c r="Z3554" s="6" t="n">
        <v>46711</v>
      </c>
      <c r="AA3554" t="inlineStr">
        <is>
          <t>n.a.</t>
        </is>
      </c>
      <c r="AB3554" s="6" t="n">
        <v>46711</v>
      </c>
      <c r="AC3554" t="inlineStr"/>
      <c r="AD3554" s="6" t="n">
        <v>46558</v>
      </c>
    </row>
    <row r="3555">
      <c r="A3555" t="inlineStr">
        <is>
          <t>V100058</t>
        </is>
      </c>
      <c r="B3555" t="inlineStr">
        <is>
          <t>2024-0020-1</t>
        </is>
      </c>
      <c r="C3555" t="n">
        <v>11</v>
      </c>
      <c r="D3555" t="inlineStr"/>
      <c r="E3555" t="inlineStr">
        <is>
          <t>RheinCargo GmbH &amp; Co KG</t>
        </is>
      </c>
      <c r="F3555" t="inlineStr">
        <is>
          <t>DME</t>
        </is>
      </c>
      <c r="G3555" t="inlineStr">
        <is>
          <t>80' 4-A CW</t>
        </is>
      </c>
      <c r="H3555" t="n">
        <v>0</v>
      </c>
      <c r="I3555" s="6" t="n">
        <v>0</v>
      </c>
      <c r="J3555" s="6" t="n">
        <v>0</v>
      </c>
      <c r="K3555" t="inlineStr">
        <is>
          <t>plan_deliver_fleet</t>
        </is>
      </c>
      <c r="L3555" s="6" t="n">
        <v>46327</v>
      </c>
      <c r="M3555" s="6" t="n">
        <v>46711</v>
      </c>
      <c r="N3555" t="n">
        <v>384</v>
      </c>
      <c r="O3555" s="6" t="n">
        <v>46711</v>
      </c>
      <c r="S3555" t="inlineStr">
        <is>
          <t>n.a.</t>
        </is>
      </c>
      <c r="T3555" s="6" t="n"/>
      <c r="U3555" s="6" t="n"/>
      <c r="V3555" t="n">
        <v>0</v>
      </c>
      <c r="W3555" t="n">
        <v>0</v>
      </c>
      <c r="X3555" s="6" t="n"/>
      <c r="Z3555" s="6" t="n">
        <v>46711</v>
      </c>
      <c r="AA3555" t="inlineStr">
        <is>
          <t>n.a.</t>
        </is>
      </c>
      <c r="AB3555" s="6" t="n">
        <v>46711</v>
      </c>
      <c r="AC3555" t="inlineStr"/>
      <c r="AD3555" s="6" t="n">
        <v>46558</v>
      </c>
    </row>
    <row r="3556">
      <c r="A3556" t="inlineStr">
        <is>
          <t>V100058</t>
        </is>
      </c>
      <c r="B3556" t="inlineStr">
        <is>
          <t>2024-0020-1</t>
        </is>
      </c>
      <c r="C3556" t="n">
        <v>12</v>
      </c>
      <c r="D3556" t="inlineStr"/>
      <c r="E3556" t="inlineStr">
        <is>
          <t>RheinCargo GmbH &amp; Co KG</t>
        </is>
      </c>
      <c r="F3556" t="inlineStr">
        <is>
          <t>DME</t>
        </is>
      </c>
      <c r="G3556" t="inlineStr">
        <is>
          <t>80' 4-A CW</t>
        </is>
      </c>
      <c r="H3556" t="n">
        <v>0</v>
      </c>
      <c r="I3556" s="6" t="n">
        <v>0</v>
      </c>
      <c r="J3556" s="6" t="n">
        <v>0</v>
      </c>
      <c r="K3556" t="inlineStr">
        <is>
          <t>plan_deliver_fleet</t>
        </is>
      </c>
      <c r="L3556" s="6" t="n">
        <v>46327</v>
      </c>
      <c r="M3556" s="6" t="n">
        <v>46711</v>
      </c>
      <c r="N3556" t="n">
        <v>384</v>
      </c>
      <c r="O3556" s="6" t="n">
        <v>46711</v>
      </c>
      <c r="S3556" t="inlineStr">
        <is>
          <t>n.a.</t>
        </is>
      </c>
      <c r="T3556" s="6" t="n"/>
      <c r="U3556" s="6" t="n"/>
      <c r="V3556" t="n">
        <v>0</v>
      </c>
      <c r="W3556" t="n">
        <v>0</v>
      </c>
      <c r="X3556" s="6" t="n"/>
      <c r="Z3556" s="6" t="n">
        <v>46711</v>
      </c>
      <c r="AA3556" t="inlineStr">
        <is>
          <t>n.a.</t>
        </is>
      </c>
      <c r="AB3556" s="6" t="n">
        <v>46711</v>
      </c>
      <c r="AC3556" t="inlineStr"/>
      <c r="AD3556" s="6" t="n">
        <v>46558</v>
      </c>
    </row>
    <row r="3557">
      <c r="A3557" t="inlineStr">
        <is>
          <t>V100058</t>
        </is>
      </c>
      <c r="B3557" t="inlineStr">
        <is>
          <t>2024-0020-1</t>
        </is>
      </c>
      <c r="C3557" t="n">
        <v>13</v>
      </c>
      <c r="D3557" t="inlineStr"/>
      <c r="E3557" t="inlineStr">
        <is>
          <t>RheinCargo GmbH &amp; Co KG</t>
        </is>
      </c>
      <c r="F3557" t="inlineStr">
        <is>
          <t>DME</t>
        </is>
      </c>
      <c r="G3557" t="inlineStr">
        <is>
          <t>80' 4-A CW</t>
        </is>
      </c>
      <c r="H3557" t="n">
        <v>0</v>
      </c>
      <c r="I3557" s="6" t="n">
        <v>0</v>
      </c>
      <c r="J3557" s="6" t="n">
        <v>0</v>
      </c>
      <c r="K3557" t="inlineStr">
        <is>
          <t>plan_deliver_fleet</t>
        </is>
      </c>
      <c r="L3557" s="6" t="n">
        <v>46327</v>
      </c>
      <c r="M3557" s="6" t="n">
        <v>46711</v>
      </c>
      <c r="N3557" t="n">
        <v>384</v>
      </c>
      <c r="O3557" s="6" t="n">
        <v>46711</v>
      </c>
      <c r="S3557" t="inlineStr">
        <is>
          <t>n.a.</t>
        </is>
      </c>
      <c r="T3557" s="6" t="n"/>
      <c r="U3557" s="6" t="n"/>
      <c r="V3557" t="n">
        <v>0</v>
      </c>
      <c r="W3557" t="n">
        <v>0</v>
      </c>
      <c r="X3557" s="6" t="n"/>
      <c r="Z3557" s="6" t="n">
        <v>46711</v>
      </c>
      <c r="AA3557" t="inlineStr">
        <is>
          <t>n.a.</t>
        </is>
      </c>
      <c r="AB3557" s="6" t="n">
        <v>46711</v>
      </c>
      <c r="AC3557" t="inlineStr"/>
      <c r="AD3557" s="6" t="n">
        <v>46558</v>
      </c>
    </row>
    <row r="3558">
      <c r="A3558" t="inlineStr">
        <is>
          <t>V100058</t>
        </is>
      </c>
      <c r="B3558" t="inlineStr">
        <is>
          <t>2024-0020-1</t>
        </is>
      </c>
      <c r="C3558" t="n">
        <v>14</v>
      </c>
      <c r="D3558" t="inlineStr"/>
      <c r="E3558" t="inlineStr">
        <is>
          <t>RheinCargo GmbH &amp; Co KG</t>
        </is>
      </c>
      <c r="F3558" t="inlineStr">
        <is>
          <t>DME</t>
        </is>
      </c>
      <c r="G3558" t="inlineStr">
        <is>
          <t>80' 4-A CW</t>
        </is>
      </c>
      <c r="H3558" t="n">
        <v>0</v>
      </c>
      <c r="I3558" s="6" t="n">
        <v>0</v>
      </c>
      <c r="J3558" s="6" t="n">
        <v>0</v>
      </c>
      <c r="K3558" t="inlineStr">
        <is>
          <t>plan_deliver_fleet</t>
        </is>
      </c>
      <c r="L3558" s="6" t="n">
        <v>46327</v>
      </c>
      <c r="M3558" s="6" t="n">
        <v>46711</v>
      </c>
      <c r="N3558" t="n">
        <v>384</v>
      </c>
      <c r="O3558" s="6" t="n">
        <v>46711</v>
      </c>
      <c r="S3558" t="inlineStr">
        <is>
          <t>n.a.</t>
        </is>
      </c>
      <c r="T3558" s="6" t="n"/>
      <c r="U3558" s="6" t="n"/>
      <c r="V3558" t="n">
        <v>0</v>
      </c>
      <c r="W3558" t="n">
        <v>0</v>
      </c>
      <c r="X3558" s="6" t="n"/>
      <c r="Z3558" s="6" t="n">
        <v>46711</v>
      </c>
      <c r="AA3558" t="inlineStr">
        <is>
          <t>n.a.</t>
        </is>
      </c>
      <c r="AB3558" s="6" t="n">
        <v>46711</v>
      </c>
      <c r="AC3558" t="inlineStr"/>
      <c r="AD3558" s="6" t="n">
        <v>46558</v>
      </c>
    </row>
    <row r="3559">
      <c r="A3559" t="inlineStr">
        <is>
          <t>V100058</t>
        </is>
      </c>
      <c r="B3559" t="inlineStr">
        <is>
          <t>2024-0020-1</t>
        </is>
      </c>
      <c r="C3559" t="n">
        <v>15</v>
      </c>
      <c r="D3559" t="inlineStr"/>
      <c r="E3559" t="inlineStr">
        <is>
          <t>RheinCargo GmbH &amp; Co KG</t>
        </is>
      </c>
      <c r="F3559" t="inlineStr">
        <is>
          <t>DME</t>
        </is>
      </c>
      <c r="G3559" t="inlineStr">
        <is>
          <t>80' 4-A CW</t>
        </is>
      </c>
      <c r="H3559" t="n">
        <v>0</v>
      </c>
      <c r="I3559" s="6" t="n">
        <v>0</v>
      </c>
      <c r="J3559" s="6" t="n">
        <v>0</v>
      </c>
      <c r="K3559" t="inlineStr">
        <is>
          <t>plan_deliver_fleet</t>
        </is>
      </c>
      <c r="L3559" s="6" t="n">
        <v>46327</v>
      </c>
      <c r="M3559" s="6" t="n">
        <v>46711</v>
      </c>
      <c r="N3559" t="n">
        <v>384</v>
      </c>
      <c r="O3559" s="6" t="n">
        <v>46711</v>
      </c>
      <c r="S3559" t="inlineStr">
        <is>
          <t>n.a.</t>
        </is>
      </c>
      <c r="T3559" s="6" t="n"/>
      <c r="U3559" s="6" t="n"/>
      <c r="V3559" t="n">
        <v>0</v>
      </c>
      <c r="W3559" t="n">
        <v>0</v>
      </c>
      <c r="X3559" s="6" t="n"/>
      <c r="Z3559" s="6" t="n">
        <v>46711</v>
      </c>
      <c r="AA3559" t="inlineStr">
        <is>
          <t>n.a.</t>
        </is>
      </c>
      <c r="AB3559" s="6" t="n">
        <v>46711</v>
      </c>
      <c r="AC3559" t="inlineStr"/>
      <c r="AD3559" s="6" t="n">
        <v>46558</v>
      </c>
    </row>
    <row r="3560">
      <c r="A3560" t="inlineStr">
        <is>
          <t>V100058</t>
        </is>
      </c>
      <c r="B3560" t="inlineStr">
        <is>
          <t>2024-0020-1</t>
        </is>
      </c>
      <c r="C3560" t="n">
        <v>16</v>
      </c>
      <c r="D3560" t="inlineStr"/>
      <c r="E3560" t="inlineStr">
        <is>
          <t>RheinCargo GmbH &amp; Co KG</t>
        </is>
      </c>
      <c r="F3560" t="inlineStr">
        <is>
          <t>DME</t>
        </is>
      </c>
      <c r="G3560" t="inlineStr">
        <is>
          <t>80' 4-A CW</t>
        </is>
      </c>
      <c r="H3560" t="n">
        <v>0</v>
      </c>
      <c r="I3560" s="6" t="n">
        <v>0</v>
      </c>
      <c r="J3560" s="6" t="n">
        <v>0</v>
      </c>
      <c r="K3560" t="inlineStr">
        <is>
          <t>plan_deliver_fleet</t>
        </is>
      </c>
      <c r="L3560" s="6" t="n">
        <v>46327</v>
      </c>
      <c r="M3560" s="6" t="n">
        <v>46711</v>
      </c>
      <c r="N3560" t="n">
        <v>384</v>
      </c>
      <c r="O3560" s="6" t="n">
        <v>46711</v>
      </c>
      <c r="S3560" t="inlineStr">
        <is>
          <t>n.a.</t>
        </is>
      </c>
      <c r="T3560" s="6" t="n"/>
      <c r="U3560" s="6" t="n"/>
      <c r="V3560" t="n">
        <v>0</v>
      </c>
      <c r="W3560" t="n">
        <v>0</v>
      </c>
      <c r="X3560" s="6" t="n"/>
      <c r="Z3560" s="6" t="n">
        <v>46711</v>
      </c>
      <c r="AA3560" t="inlineStr">
        <is>
          <t>n.a.</t>
        </is>
      </c>
      <c r="AB3560" s="6" t="n">
        <v>46711</v>
      </c>
      <c r="AC3560" t="inlineStr"/>
      <c r="AD3560" s="6" t="n">
        <v>46558</v>
      </c>
    </row>
    <row r="3561">
      <c r="A3561" t="inlineStr">
        <is>
          <t>V100058</t>
        </is>
      </c>
      <c r="B3561" t="inlineStr">
        <is>
          <t>2024-0020-1</t>
        </is>
      </c>
      <c r="C3561" t="n">
        <v>17</v>
      </c>
      <c r="D3561" t="inlineStr"/>
      <c r="E3561" t="inlineStr">
        <is>
          <t>RheinCargo GmbH &amp; Co KG</t>
        </is>
      </c>
      <c r="F3561" t="inlineStr">
        <is>
          <t>DME</t>
        </is>
      </c>
      <c r="G3561" t="inlineStr">
        <is>
          <t>80' 4-A CW</t>
        </is>
      </c>
      <c r="H3561" t="n">
        <v>0</v>
      </c>
      <c r="I3561" s="6" t="n">
        <v>0</v>
      </c>
      <c r="J3561" s="6" t="n">
        <v>0</v>
      </c>
      <c r="K3561" t="inlineStr">
        <is>
          <t>plan_deliver_fleet</t>
        </is>
      </c>
      <c r="L3561" s="6" t="n">
        <v>46327</v>
      </c>
      <c r="M3561" s="6" t="n">
        <v>46711</v>
      </c>
      <c r="N3561" t="n">
        <v>384</v>
      </c>
      <c r="O3561" s="6" t="n">
        <v>46711</v>
      </c>
      <c r="S3561" t="inlineStr">
        <is>
          <t>n.a.</t>
        </is>
      </c>
      <c r="T3561" s="6" t="n"/>
      <c r="U3561" s="6" t="n"/>
      <c r="V3561" t="n">
        <v>0</v>
      </c>
      <c r="W3561" t="n">
        <v>0</v>
      </c>
      <c r="X3561" s="6" t="n"/>
      <c r="Z3561" s="6" t="n">
        <v>46711</v>
      </c>
      <c r="AA3561" t="inlineStr">
        <is>
          <t>n.a.</t>
        </is>
      </c>
      <c r="AB3561" s="6" t="n">
        <v>46711</v>
      </c>
      <c r="AC3561" t="inlineStr"/>
      <c r="AD3561" s="6" t="n">
        <v>46558</v>
      </c>
    </row>
    <row r="3562">
      <c r="A3562" t="inlineStr">
        <is>
          <t>V100058</t>
        </is>
      </c>
      <c r="B3562" t="inlineStr">
        <is>
          <t>2024-0020-1</t>
        </is>
      </c>
      <c r="C3562" t="n">
        <v>18</v>
      </c>
      <c r="D3562" t="inlineStr"/>
      <c r="E3562" t="inlineStr">
        <is>
          <t>RheinCargo GmbH &amp; Co KG</t>
        </is>
      </c>
      <c r="F3562" t="inlineStr">
        <is>
          <t>DME</t>
        </is>
      </c>
      <c r="G3562" t="inlineStr">
        <is>
          <t>80' 4-A CW</t>
        </is>
      </c>
      <c r="H3562" t="n">
        <v>0</v>
      </c>
      <c r="I3562" s="6" t="n">
        <v>0</v>
      </c>
      <c r="J3562" s="6" t="n">
        <v>0</v>
      </c>
      <c r="K3562" t="inlineStr">
        <is>
          <t>plan_deliver_fleet</t>
        </is>
      </c>
      <c r="L3562" s="6" t="n">
        <v>46327</v>
      </c>
      <c r="M3562" s="6" t="n">
        <v>46711</v>
      </c>
      <c r="N3562" t="n">
        <v>384</v>
      </c>
      <c r="O3562" s="6" t="n">
        <v>46711</v>
      </c>
      <c r="S3562" t="inlineStr">
        <is>
          <t>n.a.</t>
        </is>
      </c>
      <c r="T3562" s="6" t="n"/>
      <c r="U3562" s="6" t="n"/>
      <c r="V3562" t="n">
        <v>0</v>
      </c>
      <c r="W3562" t="n">
        <v>0</v>
      </c>
      <c r="X3562" s="6" t="n"/>
      <c r="Z3562" s="6" t="n">
        <v>46711</v>
      </c>
      <c r="AA3562" t="inlineStr">
        <is>
          <t>n.a.</t>
        </is>
      </c>
      <c r="AB3562" s="6" t="n">
        <v>46711</v>
      </c>
      <c r="AC3562" t="inlineStr"/>
      <c r="AD3562" s="6" t="n">
        <v>46558</v>
      </c>
    </row>
    <row r="3563">
      <c r="A3563" t="inlineStr">
        <is>
          <t>V100058</t>
        </is>
      </c>
      <c r="B3563" t="inlineStr">
        <is>
          <t>2024-0020-1</t>
        </is>
      </c>
      <c r="C3563" t="n">
        <v>19</v>
      </c>
      <c r="D3563" t="inlineStr"/>
      <c r="E3563" t="inlineStr">
        <is>
          <t>RheinCargo GmbH &amp; Co KG</t>
        </is>
      </c>
      <c r="F3563" t="inlineStr">
        <is>
          <t>DME</t>
        </is>
      </c>
      <c r="G3563" t="inlineStr">
        <is>
          <t>80' 4-A CW</t>
        </is>
      </c>
      <c r="H3563" t="n">
        <v>0</v>
      </c>
      <c r="I3563" s="6" t="n">
        <v>0</v>
      </c>
      <c r="J3563" s="6" t="n">
        <v>0</v>
      </c>
      <c r="K3563" t="inlineStr">
        <is>
          <t>plan_deliver_fleet</t>
        </is>
      </c>
      <c r="L3563" s="6" t="n">
        <v>46327</v>
      </c>
      <c r="M3563" s="6" t="n">
        <v>46711</v>
      </c>
      <c r="N3563" t="n">
        <v>384</v>
      </c>
      <c r="O3563" s="6" t="n">
        <v>46711</v>
      </c>
      <c r="S3563" t="inlineStr">
        <is>
          <t>n.a.</t>
        </is>
      </c>
      <c r="T3563" s="6" t="n"/>
      <c r="U3563" s="6" t="n"/>
      <c r="V3563" t="n">
        <v>0</v>
      </c>
      <c r="W3563" t="n">
        <v>0</v>
      </c>
      <c r="X3563" s="6" t="n"/>
      <c r="Z3563" s="6" t="n">
        <v>46711</v>
      </c>
      <c r="AA3563" t="inlineStr">
        <is>
          <t>n.a.</t>
        </is>
      </c>
      <c r="AB3563" s="6" t="n">
        <v>46711</v>
      </c>
      <c r="AC3563" t="inlineStr"/>
      <c r="AD3563" s="6" t="n">
        <v>46558</v>
      </c>
    </row>
    <row r="3564">
      <c r="A3564" t="inlineStr">
        <is>
          <t>V100058</t>
        </is>
      </c>
      <c r="B3564" t="inlineStr">
        <is>
          <t>2024-0020-1</t>
        </is>
      </c>
      <c r="C3564" t="n">
        <v>20</v>
      </c>
      <c r="D3564" t="inlineStr"/>
      <c r="E3564" t="inlineStr">
        <is>
          <t>RheinCargo GmbH &amp; Co KG</t>
        </is>
      </c>
      <c r="F3564" t="inlineStr">
        <is>
          <t>DME</t>
        </is>
      </c>
      <c r="G3564" t="inlineStr">
        <is>
          <t>80' 4-A CW</t>
        </is>
      </c>
      <c r="H3564" t="n">
        <v>0</v>
      </c>
      <c r="I3564" s="6" t="n">
        <v>0</v>
      </c>
      <c r="J3564" s="6" t="n">
        <v>0</v>
      </c>
      <c r="K3564" t="inlineStr">
        <is>
          <t>plan_deliver_fleet</t>
        </is>
      </c>
      <c r="L3564" s="6" t="n">
        <v>46327</v>
      </c>
      <c r="M3564" s="6" t="n">
        <v>46711</v>
      </c>
      <c r="N3564" t="n">
        <v>384</v>
      </c>
      <c r="O3564" s="6" t="n">
        <v>46711</v>
      </c>
      <c r="S3564" t="inlineStr">
        <is>
          <t>n.a.</t>
        </is>
      </c>
      <c r="T3564" s="6" t="n"/>
      <c r="U3564" s="6" t="n"/>
      <c r="V3564" t="n">
        <v>0</v>
      </c>
      <c r="W3564" t="n">
        <v>0</v>
      </c>
      <c r="X3564" s="6" t="n"/>
      <c r="Z3564" s="6" t="n">
        <v>46711</v>
      </c>
      <c r="AA3564" t="inlineStr">
        <is>
          <t>n.a.</t>
        </is>
      </c>
      <c r="AB3564" s="6" t="n">
        <v>46711</v>
      </c>
      <c r="AC3564" t="inlineStr"/>
      <c r="AD3564" s="6" t="n">
        <v>46558</v>
      </c>
    </row>
    <row r="3565">
      <c r="A3565" t="inlineStr">
        <is>
          <t>V100058</t>
        </is>
      </c>
      <c r="B3565" t="inlineStr">
        <is>
          <t>2024-0020-1</t>
        </is>
      </c>
      <c r="C3565" t="n">
        <v>21</v>
      </c>
      <c r="D3565" t="inlineStr"/>
      <c r="E3565" t="inlineStr">
        <is>
          <t>RheinCargo GmbH &amp; Co KG</t>
        </is>
      </c>
      <c r="F3565" t="inlineStr">
        <is>
          <t>DME</t>
        </is>
      </c>
      <c r="G3565" t="inlineStr">
        <is>
          <t>80' 4-A CW</t>
        </is>
      </c>
      <c r="H3565" t="n">
        <v>0</v>
      </c>
      <c r="I3565" s="6" t="n">
        <v>0</v>
      </c>
      <c r="J3565" s="6" t="n">
        <v>0</v>
      </c>
      <c r="K3565" t="inlineStr">
        <is>
          <t>plan_deliver_fleet</t>
        </is>
      </c>
      <c r="L3565" s="6" t="n">
        <v>46327</v>
      </c>
      <c r="M3565" s="6" t="n">
        <v>46711</v>
      </c>
      <c r="N3565" t="n">
        <v>384</v>
      </c>
      <c r="O3565" s="6" t="n">
        <v>46711</v>
      </c>
      <c r="S3565" t="inlineStr">
        <is>
          <t>n.a.</t>
        </is>
      </c>
      <c r="T3565" s="6" t="n"/>
      <c r="U3565" s="6" t="n"/>
      <c r="V3565" t="n">
        <v>0</v>
      </c>
      <c r="W3565" t="n">
        <v>0</v>
      </c>
      <c r="X3565" s="6" t="n"/>
      <c r="Z3565" s="6" t="n">
        <v>46711</v>
      </c>
      <c r="AA3565" t="inlineStr">
        <is>
          <t>n.a.</t>
        </is>
      </c>
      <c r="AB3565" s="6" t="n">
        <v>46711</v>
      </c>
      <c r="AC3565" t="inlineStr"/>
      <c r="AD3565" s="6" t="n">
        <v>46558</v>
      </c>
    </row>
    <row r="3566">
      <c r="A3566" t="inlineStr">
        <is>
          <t>V100058</t>
        </is>
      </c>
      <c r="B3566" t="inlineStr">
        <is>
          <t>2024-0020-1</t>
        </is>
      </c>
      <c r="C3566" t="n">
        <v>22</v>
      </c>
      <c r="D3566" t="inlineStr"/>
      <c r="E3566" t="inlineStr">
        <is>
          <t>RheinCargo GmbH &amp; Co KG</t>
        </is>
      </c>
      <c r="F3566" t="inlineStr">
        <is>
          <t>DME</t>
        </is>
      </c>
      <c r="G3566" t="inlineStr">
        <is>
          <t>80' 4-A CW</t>
        </is>
      </c>
      <c r="H3566" t="n">
        <v>0</v>
      </c>
      <c r="I3566" s="6" t="n">
        <v>0</v>
      </c>
      <c r="J3566" s="6" t="n">
        <v>0</v>
      </c>
      <c r="K3566" t="inlineStr">
        <is>
          <t>plan_deliver_fleet</t>
        </is>
      </c>
      <c r="L3566" s="6" t="n">
        <v>46327</v>
      </c>
      <c r="M3566" s="6" t="n">
        <v>46711</v>
      </c>
      <c r="N3566" t="n">
        <v>384</v>
      </c>
      <c r="O3566" s="6" t="n">
        <v>46711</v>
      </c>
      <c r="S3566" t="inlineStr">
        <is>
          <t>n.a.</t>
        </is>
      </c>
      <c r="T3566" s="6" t="n"/>
      <c r="U3566" s="6" t="n"/>
      <c r="V3566" t="n">
        <v>0</v>
      </c>
      <c r="W3566" t="n">
        <v>0</v>
      </c>
      <c r="X3566" s="6" t="n"/>
      <c r="Z3566" s="6" t="n">
        <v>46711</v>
      </c>
      <c r="AA3566" t="inlineStr">
        <is>
          <t>n.a.</t>
        </is>
      </c>
      <c r="AB3566" s="6" t="n">
        <v>46711</v>
      </c>
      <c r="AC3566" t="inlineStr"/>
      <c r="AD3566" s="6" t="n">
        <v>46558</v>
      </c>
    </row>
    <row r="3567">
      <c r="A3567" t="inlineStr">
        <is>
          <t>V100058</t>
        </is>
      </c>
      <c r="B3567" t="inlineStr">
        <is>
          <t>2024-0020-1</t>
        </is>
      </c>
      <c r="C3567" t="n">
        <v>23</v>
      </c>
      <c r="D3567" t="inlineStr"/>
      <c r="E3567" t="inlineStr">
        <is>
          <t>RheinCargo GmbH &amp; Co KG</t>
        </is>
      </c>
      <c r="F3567" t="inlineStr">
        <is>
          <t>DME</t>
        </is>
      </c>
      <c r="G3567" t="inlineStr">
        <is>
          <t>80' 4-A CW</t>
        </is>
      </c>
      <c r="H3567" t="n">
        <v>0</v>
      </c>
      <c r="I3567" s="6" t="n">
        <v>0</v>
      </c>
      <c r="J3567" s="6" t="n">
        <v>0</v>
      </c>
      <c r="K3567" t="inlineStr">
        <is>
          <t>plan_deliver_fleet</t>
        </is>
      </c>
      <c r="L3567" s="6" t="n">
        <v>46327</v>
      </c>
      <c r="M3567" s="6" t="n">
        <v>46711</v>
      </c>
      <c r="N3567" t="n">
        <v>384</v>
      </c>
      <c r="O3567" s="6" t="n">
        <v>46711</v>
      </c>
      <c r="S3567" t="inlineStr">
        <is>
          <t>n.a.</t>
        </is>
      </c>
      <c r="T3567" s="6" t="n"/>
      <c r="U3567" s="6" t="n"/>
      <c r="V3567" t="n">
        <v>0</v>
      </c>
      <c r="W3567" t="n">
        <v>0</v>
      </c>
      <c r="X3567" s="6" t="n"/>
      <c r="Z3567" s="6" t="n">
        <v>46711</v>
      </c>
      <c r="AA3567" t="inlineStr">
        <is>
          <t>n.a.</t>
        </is>
      </c>
      <c r="AB3567" s="6" t="n">
        <v>46711</v>
      </c>
      <c r="AC3567" t="inlineStr"/>
      <c r="AD3567" s="6" t="n">
        <v>46558</v>
      </c>
    </row>
    <row r="3568">
      <c r="A3568" t="inlineStr">
        <is>
          <t>V100058</t>
        </is>
      </c>
      <c r="B3568" t="inlineStr">
        <is>
          <t>2024-0020-1</t>
        </is>
      </c>
      <c r="C3568" t="n">
        <v>24</v>
      </c>
      <c r="D3568" t="inlineStr"/>
      <c r="E3568" t="inlineStr">
        <is>
          <t>RheinCargo GmbH &amp; Co KG</t>
        </is>
      </c>
      <c r="F3568" t="inlineStr">
        <is>
          <t>DME</t>
        </is>
      </c>
      <c r="G3568" t="inlineStr">
        <is>
          <t>80' 4-A CW</t>
        </is>
      </c>
      <c r="H3568" t="n">
        <v>0</v>
      </c>
      <c r="I3568" s="6" t="n">
        <v>0</v>
      </c>
      <c r="J3568" s="6" t="n">
        <v>0</v>
      </c>
      <c r="K3568" t="inlineStr">
        <is>
          <t>plan_deliver_fleet</t>
        </is>
      </c>
      <c r="L3568" s="6" t="n">
        <v>46327</v>
      </c>
      <c r="M3568" s="6" t="n">
        <v>46711</v>
      </c>
      <c r="N3568" t="n">
        <v>384</v>
      </c>
      <c r="O3568" s="6" t="n">
        <v>46711</v>
      </c>
      <c r="S3568" t="inlineStr">
        <is>
          <t>n.a.</t>
        </is>
      </c>
      <c r="T3568" s="6" t="n"/>
      <c r="U3568" s="6" t="n"/>
      <c r="V3568" t="n">
        <v>0</v>
      </c>
      <c r="W3568" t="n">
        <v>0</v>
      </c>
      <c r="X3568" s="6" t="n"/>
      <c r="Z3568" s="6" t="n">
        <v>46711</v>
      </c>
      <c r="AA3568" t="inlineStr">
        <is>
          <t>n.a.</t>
        </is>
      </c>
      <c r="AB3568" s="6" t="n">
        <v>46711</v>
      </c>
      <c r="AC3568" t="inlineStr"/>
      <c r="AD3568" s="6" t="n">
        <v>46558</v>
      </c>
    </row>
    <row r="3569">
      <c r="A3569" t="inlineStr">
        <is>
          <t>V100058</t>
        </is>
      </c>
      <c r="B3569" t="inlineStr">
        <is>
          <t>2024-0020-1</t>
        </is>
      </c>
      <c r="C3569" t="n">
        <v>25</v>
      </c>
      <c r="D3569" t="inlineStr"/>
      <c r="E3569" t="inlineStr">
        <is>
          <t>RheinCargo GmbH &amp; Co KG</t>
        </is>
      </c>
      <c r="F3569" t="inlineStr">
        <is>
          <t>DME</t>
        </is>
      </c>
      <c r="G3569" t="inlineStr">
        <is>
          <t>80' 4-A CW</t>
        </is>
      </c>
      <c r="H3569" t="n">
        <v>0</v>
      </c>
      <c r="I3569" s="6" t="n">
        <v>0</v>
      </c>
      <c r="J3569" s="6" t="n">
        <v>0</v>
      </c>
      <c r="K3569" t="inlineStr">
        <is>
          <t>plan_deliver_fleet</t>
        </is>
      </c>
      <c r="L3569" s="6" t="n">
        <v>46327</v>
      </c>
      <c r="M3569" s="6" t="n">
        <v>46711</v>
      </c>
      <c r="N3569" t="n">
        <v>384</v>
      </c>
      <c r="O3569" s="6" t="n">
        <v>46711</v>
      </c>
      <c r="S3569" t="inlineStr">
        <is>
          <t>n.a.</t>
        </is>
      </c>
      <c r="T3569" s="6" t="n"/>
      <c r="U3569" s="6" t="n"/>
      <c r="V3569" t="n">
        <v>0</v>
      </c>
      <c r="W3569" t="n">
        <v>0</v>
      </c>
      <c r="X3569" s="6" t="n"/>
      <c r="Z3569" s="6" t="n">
        <v>46711</v>
      </c>
      <c r="AA3569" t="inlineStr">
        <is>
          <t>n.a.</t>
        </is>
      </c>
      <c r="AB3569" s="6" t="n">
        <v>46711</v>
      </c>
      <c r="AC3569" t="inlineStr"/>
      <c r="AD3569" s="6" t="n">
        <v>46558</v>
      </c>
    </row>
    <row r="3570">
      <c r="A3570" t="inlineStr">
        <is>
          <t>V100058</t>
        </is>
      </c>
      <c r="B3570" t="inlineStr">
        <is>
          <t>2024-0020-1</t>
        </is>
      </c>
      <c r="C3570" t="n">
        <v>26</v>
      </c>
      <c r="D3570" t="inlineStr"/>
      <c r="E3570" t="inlineStr">
        <is>
          <t>RheinCargo GmbH &amp; Co KG</t>
        </is>
      </c>
      <c r="F3570" t="inlineStr">
        <is>
          <t>DME</t>
        </is>
      </c>
      <c r="G3570" t="inlineStr">
        <is>
          <t>80' 4-A CW</t>
        </is>
      </c>
      <c r="H3570" t="n">
        <v>0</v>
      </c>
      <c r="I3570" s="6" t="n">
        <v>0</v>
      </c>
      <c r="J3570" s="6" t="n">
        <v>0</v>
      </c>
      <c r="K3570" t="inlineStr">
        <is>
          <t>plan_deliver_fleet</t>
        </is>
      </c>
      <c r="L3570" s="6" t="n">
        <v>46327</v>
      </c>
      <c r="M3570" s="6" t="n">
        <v>46711</v>
      </c>
      <c r="N3570" t="n">
        <v>384</v>
      </c>
      <c r="O3570" s="6" t="n">
        <v>46711</v>
      </c>
      <c r="S3570" t="inlineStr">
        <is>
          <t>n.a.</t>
        </is>
      </c>
      <c r="T3570" s="6" t="n"/>
      <c r="U3570" s="6" t="n"/>
      <c r="V3570" t="n">
        <v>0</v>
      </c>
      <c r="W3570" t="n">
        <v>0</v>
      </c>
      <c r="X3570" s="6" t="n"/>
      <c r="Z3570" s="6" t="n">
        <v>46711</v>
      </c>
      <c r="AA3570" t="inlineStr">
        <is>
          <t>n.a.</t>
        </is>
      </c>
      <c r="AB3570" s="6" t="n">
        <v>46711</v>
      </c>
      <c r="AC3570" t="inlineStr"/>
      <c r="AD3570" s="6" t="n">
        <v>46558</v>
      </c>
    </row>
    <row r="3571">
      <c r="A3571" t="inlineStr">
        <is>
          <t>V100058</t>
        </is>
      </c>
      <c r="B3571" t="inlineStr">
        <is>
          <t>2024-0020-1</t>
        </is>
      </c>
      <c r="C3571" t="n">
        <v>27</v>
      </c>
      <c r="D3571" t="inlineStr"/>
      <c r="E3571" t="inlineStr">
        <is>
          <t>RheinCargo GmbH &amp; Co KG</t>
        </is>
      </c>
      <c r="F3571" t="inlineStr">
        <is>
          <t>DME</t>
        </is>
      </c>
      <c r="G3571" t="inlineStr">
        <is>
          <t>80' 4-A CW</t>
        </is>
      </c>
      <c r="H3571" t="n">
        <v>0</v>
      </c>
      <c r="I3571" s="6" t="n">
        <v>0</v>
      </c>
      <c r="J3571" s="6" t="n">
        <v>0</v>
      </c>
      <c r="K3571" t="inlineStr">
        <is>
          <t>plan_deliver_fleet</t>
        </is>
      </c>
      <c r="L3571" s="6" t="n">
        <v>46327</v>
      </c>
      <c r="M3571" s="6" t="n">
        <v>46711</v>
      </c>
      <c r="N3571" t="n">
        <v>384</v>
      </c>
      <c r="O3571" s="6" t="n">
        <v>46711</v>
      </c>
      <c r="S3571" t="inlineStr">
        <is>
          <t>n.a.</t>
        </is>
      </c>
      <c r="T3571" s="6" t="n"/>
      <c r="U3571" s="6" t="n"/>
      <c r="V3571" t="n">
        <v>0</v>
      </c>
      <c r="W3571" t="n">
        <v>0</v>
      </c>
      <c r="X3571" s="6" t="n"/>
      <c r="Z3571" s="6" t="n">
        <v>46711</v>
      </c>
      <c r="AA3571" t="inlineStr">
        <is>
          <t>n.a.</t>
        </is>
      </c>
      <c r="AB3571" s="6" t="n">
        <v>46711</v>
      </c>
      <c r="AC3571" t="inlineStr"/>
      <c r="AD3571" s="6" t="n">
        <v>46558</v>
      </c>
    </row>
    <row r="3572">
      <c r="A3572" t="inlineStr">
        <is>
          <t>V100058</t>
        </is>
      </c>
      <c r="B3572" t="inlineStr">
        <is>
          <t>2024-0020-1</t>
        </is>
      </c>
      <c r="C3572" t="n">
        <v>28</v>
      </c>
      <c r="D3572" t="inlineStr"/>
      <c r="E3572" t="inlineStr">
        <is>
          <t>RheinCargo GmbH &amp; Co KG</t>
        </is>
      </c>
      <c r="F3572" t="inlineStr">
        <is>
          <t>DME</t>
        </is>
      </c>
      <c r="G3572" t="inlineStr">
        <is>
          <t>80' 4-A CW</t>
        </is>
      </c>
      <c r="H3572" t="n">
        <v>0</v>
      </c>
      <c r="I3572" s="6" t="n">
        <v>0</v>
      </c>
      <c r="J3572" s="6" t="n">
        <v>0</v>
      </c>
      <c r="K3572" t="inlineStr">
        <is>
          <t>plan_deliver_fleet</t>
        </is>
      </c>
      <c r="L3572" s="6" t="n">
        <v>46327</v>
      </c>
      <c r="M3572" s="6" t="n">
        <v>46711</v>
      </c>
      <c r="N3572" t="n">
        <v>384</v>
      </c>
      <c r="O3572" s="6" t="n">
        <v>46711</v>
      </c>
      <c r="S3572" t="inlineStr">
        <is>
          <t>n.a.</t>
        </is>
      </c>
      <c r="T3572" s="6" t="n"/>
      <c r="U3572" s="6" t="n"/>
      <c r="V3572" t="n">
        <v>0</v>
      </c>
      <c r="W3572" t="n">
        <v>0</v>
      </c>
      <c r="X3572" s="6" t="n"/>
      <c r="Z3572" s="6" t="n">
        <v>46711</v>
      </c>
      <c r="AA3572" t="inlineStr">
        <is>
          <t>n.a.</t>
        </is>
      </c>
      <c r="AB3572" s="6" t="n">
        <v>46711</v>
      </c>
      <c r="AC3572" t="inlineStr"/>
      <c r="AD3572" s="6" t="n">
        <v>46558</v>
      </c>
    </row>
    <row r="3573">
      <c r="A3573" t="inlineStr">
        <is>
          <t>V100058</t>
        </is>
      </c>
      <c r="B3573" t="inlineStr">
        <is>
          <t>2024-0020-1</t>
        </is>
      </c>
      <c r="C3573" t="n">
        <v>29</v>
      </c>
      <c r="D3573" t="inlineStr"/>
      <c r="E3573" t="inlineStr">
        <is>
          <t>RheinCargo GmbH &amp; Co KG</t>
        </is>
      </c>
      <c r="F3573" t="inlineStr">
        <is>
          <t>DME</t>
        </is>
      </c>
      <c r="G3573" t="inlineStr">
        <is>
          <t>80' 4-A CW</t>
        </is>
      </c>
      <c r="H3573" t="n">
        <v>0</v>
      </c>
      <c r="I3573" s="6" t="n">
        <v>0</v>
      </c>
      <c r="J3573" s="6" t="n">
        <v>0</v>
      </c>
      <c r="K3573" t="inlineStr">
        <is>
          <t>plan_deliver_fleet</t>
        </is>
      </c>
      <c r="L3573" s="6" t="n">
        <v>46327</v>
      </c>
      <c r="M3573" s="6" t="n">
        <v>46711</v>
      </c>
      <c r="N3573" t="n">
        <v>384</v>
      </c>
      <c r="O3573" s="6" t="n">
        <v>46711</v>
      </c>
      <c r="S3573" t="inlineStr">
        <is>
          <t>n.a.</t>
        </is>
      </c>
      <c r="T3573" s="6" t="n"/>
      <c r="U3573" s="6" t="n"/>
      <c r="V3573" t="n">
        <v>0</v>
      </c>
      <c r="W3573" t="n">
        <v>0</v>
      </c>
      <c r="X3573" s="6" t="n"/>
      <c r="Z3573" s="6" t="n">
        <v>46711</v>
      </c>
      <c r="AA3573" t="inlineStr">
        <is>
          <t>n.a.</t>
        </is>
      </c>
      <c r="AB3573" s="6" t="n">
        <v>46711</v>
      </c>
      <c r="AC3573" t="inlineStr"/>
      <c r="AD3573" s="6" t="n">
        <v>46558</v>
      </c>
    </row>
    <row r="3574">
      <c r="A3574" t="inlineStr">
        <is>
          <t>V100058</t>
        </is>
      </c>
      <c r="B3574" t="inlineStr">
        <is>
          <t>2024-0020-1</t>
        </is>
      </c>
      <c r="C3574" t="n">
        <v>30</v>
      </c>
      <c r="D3574" t="inlineStr"/>
      <c r="E3574" t="inlineStr">
        <is>
          <t>RheinCargo GmbH &amp; Co KG</t>
        </is>
      </c>
      <c r="F3574" t="inlineStr">
        <is>
          <t>DME</t>
        </is>
      </c>
      <c r="G3574" t="inlineStr">
        <is>
          <t>80' 4-A CW</t>
        </is>
      </c>
      <c r="H3574" t="n">
        <v>0</v>
      </c>
      <c r="I3574" s="6" t="n">
        <v>0</v>
      </c>
      <c r="J3574" s="6" t="n">
        <v>0</v>
      </c>
      <c r="K3574" t="inlineStr">
        <is>
          <t>plan_deliver_fleet</t>
        </is>
      </c>
      <c r="L3574" s="6" t="n">
        <v>46327</v>
      </c>
      <c r="M3574" s="6" t="n">
        <v>46711</v>
      </c>
      <c r="N3574" t="n">
        <v>384</v>
      </c>
      <c r="O3574" s="6" t="n">
        <v>46711</v>
      </c>
      <c r="S3574" t="inlineStr">
        <is>
          <t>n.a.</t>
        </is>
      </c>
      <c r="T3574" s="6" t="n"/>
      <c r="U3574" s="6" t="n"/>
      <c r="V3574" t="n">
        <v>0</v>
      </c>
      <c r="W3574" t="n">
        <v>0</v>
      </c>
      <c r="X3574" s="6" t="n"/>
      <c r="Z3574" s="6" t="n">
        <v>46711</v>
      </c>
      <c r="AA3574" t="inlineStr">
        <is>
          <t>n.a.</t>
        </is>
      </c>
      <c r="AB3574" s="6" t="n">
        <v>46711</v>
      </c>
      <c r="AC3574" t="inlineStr"/>
      <c r="AD3574" s="6" t="n">
        <v>46558</v>
      </c>
    </row>
    <row r="3575">
      <c r="A3575" t="inlineStr">
        <is>
          <t>V100058</t>
        </is>
      </c>
      <c r="B3575" t="inlineStr">
        <is>
          <t>2024-0020-1</t>
        </is>
      </c>
      <c r="C3575" t="n">
        <v>31</v>
      </c>
      <c r="D3575" t="inlineStr"/>
      <c r="E3575" t="inlineStr">
        <is>
          <t>RheinCargo GmbH &amp; Co KG</t>
        </is>
      </c>
      <c r="F3575" t="inlineStr">
        <is>
          <t>DME</t>
        </is>
      </c>
      <c r="G3575" t="inlineStr">
        <is>
          <t>80' 4-A CW</t>
        </is>
      </c>
      <c r="H3575" t="n">
        <v>0</v>
      </c>
      <c r="I3575" s="6" t="n">
        <v>0</v>
      </c>
      <c r="J3575" s="6" t="n">
        <v>0</v>
      </c>
      <c r="K3575" t="inlineStr">
        <is>
          <t>plan_deliver_fleet</t>
        </is>
      </c>
      <c r="L3575" s="6" t="n">
        <v>46327</v>
      </c>
      <c r="M3575" s="6" t="n">
        <v>46711</v>
      </c>
      <c r="N3575" t="n">
        <v>384</v>
      </c>
      <c r="O3575" s="6" t="n">
        <v>46711</v>
      </c>
      <c r="S3575" t="inlineStr">
        <is>
          <t>n.a.</t>
        </is>
      </c>
      <c r="T3575" s="6" t="n"/>
      <c r="U3575" s="6" t="n"/>
      <c r="V3575" t="n">
        <v>0</v>
      </c>
      <c r="W3575" t="n">
        <v>0</v>
      </c>
      <c r="X3575" s="6" t="n"/>
      <c r="Z3575" s="6" t="n">
        <v>46711</v>
      </c>
      <c r="AA3575" t="inlineStr">
        <is>
          <t>n.a.</t>
        </is>
      </c>
      <c r="AB3575" s="6" t="n">
        <v>46711</v>
      </c>
      <c r="AC3575" t="inlineStr"/>
      <c r="AD3575" s="6" t="n">
        <v>46558</v>
      </c>
    </row>
    <row r="3576">
      <c r="A3576" t="inlineStr">
        <is>
          <t>V100058</t>
        </is>
      </c>
      <c r="B3576" t="inlineStr">
        <is>
          <t>2024-0020-1</t>
        </is>
      </c>
      <c r="C3576" t="n">
        <v>32</v>
      </c>
      <c r="D3576" t="inlineStr"/>
      <c r="E3576" t="inlineStr">
        <is>
          <t>RheinCargo GmbH &amp; Co KG</t>
        </is>
      </c>
      <c r="F3576" t="inlineStr">
        <is>
          <t>DME</t>
        </is>
      </c>
      <c r="G3576" t="inlineStr">
        <is>
          <t>80' 4-A CW</t>
        </is>
      </c>
      <c r="H3576" t="n">
        <v>0</v>
      </c>
      <c r="I3576" s="6" t="n">
        <v>0</v>
      </c>
      <c r="J3576" s="6" t="n">
        <v>0</v>
      </c>
      <c r="K3576" t="inlineStr">
        <is>
          <t>plan_deliver_fleet</t>
        </is>
      </c>
      <c r="L3576" s="6" t="n">
        <v>46327</v>
      </c>
      <c r="M3576" s="6" t="n">
        <v>46711</v>
      </c>
      <c r="N3576" t="n">
        <v>384</v>
      </c>
      <c r="O3576" s="6" t="n">
        <v>46711</v>
      </c>
      <c r="S3576" t="inlineStr">
        <is>
          <t>n.a.</t>
        </is>
      </c>
      <c r="T3576" s="6" t="n"/>
      <c r="U3576" s="6" t="n"/>
      <c r="V3576" t="n">
        <v>0</v>
      </c>
      <c r="W3576" t="n">
        <v>0</v>
      </c>
      <c r="X3576" s="6" t="n"/>
      <c r="Z3576" s="6" t="n">
        <v>46711</v>
      </c>
      <c r="AA3576" t="inlineStr">
        <is>
          <t>n.a.</t>
        </is>
      </c>
      <c r="AB3576" s="6" t="n">
        <v>46711</v>
      </c>
      <c r="AC3576" t="inlineStr"/>
      <c r="AD3576" s="6" t="n">
        <v>46558</v>
      </c>
    </row>
    <row r="3577">
      <c r="A3577" t="inlineStr">
        <is>
          <t>V100058</t>
        </is>
      </c>
      <c r="B3577" t="inlineStr">
        <is>
          <t>2024-0020-1</t>
        </is>
      </c>
      <c r="C3577" t="n">
        <v>33</v>
      </c>
      <c r="D3577" t="inlineStr"/>
      <c r="E3577" t="inlineStr">
        <is>
          <t>RheinCargo GmbH &amp; Co KG</t>
        </is>
      </c>
      <c r="F3577" t="inlineStr">
        <is>
          <t>DME</t>
        </is>
      </c>
      <c r="G3577" t="inlineStr">
        <is>
          <t>80' 4-A CW</t>
        </is>
      </c>
      <c r="H3577" t="n">
        <v>0</v>
      </c>
      <c r="I3577" s="6" t="n">
        <v>0</v>
      </c>
      <c r="J3577" s="6" t="n">
        <v>0</v>
      </c>
      <c r="K3577" t="inlineStr">
        <is>
          <t>plan_deliver_fleet</t>
        </is>
      </c>
      <c r="L3577" s="6" t="n">
        <v>46327</v>
      </c>
      <c r="M3577" s="6" t="n">
        <v>46711</v>
      </c>
      <c r="N3577" t="n">
        <v>384</v>
      </c>
      <c r="O3577" s="6" t="n">
        <v>46711</v>
      </c>
      <c r="S3577" t="inlineStr">
        <is>
          <t>n.a.</t>
        </is>
      </c>
      <c r="T3577" s="6" t="n"/>
      <c r="U3577" s="6" t="n"/>
      <c r="V3577" t="n">
        <v>0</v>
      </c>
      <c r="W3577" t="n">
        <v>0</v>
      </c>
      <c r="X3577" s="6" t="n"/>
      <c r="Z3577" s="6" t="n">
        <v>46711</v>
      </c>
      <c r="AA3577" t="inlineStr">
        <is>
          <t>n.a.</t>
        </is>
      </c>
      <c r="AB3577" s="6" t="n">
        <v>46711</v>
      </c>
      <c r="AC3577" t="inlineStr"/>
      <c r="AD3577" s="6" t="n">
        <v>46558</v>
      </c>
    </row>
    <row r="3578">
      <c r="A3578" t="inlineStr">
        <is>
          <t>V100058</t>
        </is>
      </c>
      <c r="B3578" t="inlineStr">
        <is>
          <t>2024-0020-1</t>
        </is>
      </c>
      <c r="C3578" t="n">
        <v>34</v>
      </c>
      <c r="D3578" t="inlineStr"/>
      <c r="E3578" t="inlineStr">
        <is>
          <t>RheinCargo GmbH &amp; Co KG</t>
        </is>
      </c>
      <c r="F3578" t="inlineStr">
        <is>
          <t>DME</t>
        </is>
      </c>
      <c r="G3578" t="inlineStr">
        <is>
          <t>80' 4-A CW</t>
        </is>
      </c>
      <c r="H3578" t="n">
        <v>0</v>
      </c>
      <c r="I3578" s="6" t="n">
        <v>0</v>
      </c>
      <c r="J3578" s="6" t="n">
        <v>0</v>
      </c>
      <c r="K3578" t="inlineStr">
        <is>
          <t>plan_deliver_fleet</t>
        </is>
      </c>
      <c r="L3578" s="6" t="n">
        <v>46327</v>
      </c>
      <c r="M3578" s="6" t="n">
        <v>46711</v>
      </c>
      <c r="N3578" t="n">
        <v>384</v>
      </c>
      <c r="O3578" s="6" t="n">
        <v>46711</v>
      </c>
      <c r="S3578" t="inlineStr">
        <is>
          <t>n.a.</t>
        </is>
      </c>
      <c r="T3578" s="6" t="n"/>
      <c r="U3578" s="6" t="n"/>
      <c r="V3578" t="n">
        <v>0</v>
      </c>
      <c r="W3578" t="n">
        <v>0</v>
      </c>
      <c r="X3578" s="6" t="n"/>
      <c r="Z3578" s="6" t="n">
        <v>46711</v>
      </c>
      <c r="AA3578" t="inlineStr">
        <is>
          <t>n.a.</t>
        </is>
      </c>
      <c r="AB3578" s="6" t="n">
        <v>46711</v>
      </c>
      <c r="AC3578" t="inlineStr"/>
      <c r="AD3578" s="6" t="n">
        <v>46558</v>
      </c>
    </row>
    <row r="3579">
      <c r="A3579" t="inlineStr">
        <is>
          <t>V100058</t>
        </is>
      </c>
      <c r="B3579" t="inlineStr">
        <is>
          <t>2024-0020-1</t>
        </is>
      </c>
      <c r="C3579" t="n">
        <v>35</v>
      </c>
      <c r="D3579" t="inlineStr"/>
      <c r="E3579" t="inlineStr">
        <is>
          <t>RheinCargo GmbH &amp; Co KG</t>
        </is>
      </c>
      <c r="F3579" t="inlineStr">
        <is>
          <t>DME</t>
        </is>
      </c>
      <c r="G3579" t="inlineStr">
        <is>
          <t>80' 4-A CW</t>
        </is>
      </c>
      <c r="H3579" t="n">
        <v>0</v>
      </c>
      <c r="I3579" s="6" t="n">
        <v>0</v>
      </c>
      <c r="J3579" s="6" t="n">
        <v>0</v>
      </c>
      <c r="K3579" t="inlineStr">
        <is>
          <t>plan_deliver_fleet</t>
        </is>
      </c>
      <c r="L3579" s="6" t="n">
        <v>46327</v>
      </c>
      <c r="M3579" s="6" t="n">
        <v>46711</v>
      </c>
      <c r="N3579" t="n">
        <v>384</v>
      </c>
      <c r="O3579" s="6" t="n">
        <v>46711</v>
      </c>
      <c r="S3579" t="inlineStr">
        <is>
          <t>n.a.</t>
        </is>
      </c>
      <c r="T3579" s="6" t="n"/>
      <c r="U3579" s="6" t="n"/>
      <c r="V3579" t="n">
        <v>0</v>
      </c>
      <c r="W3579" t="n">
        <v>0</v>
      </c>
      <c r="X3579" s="6" t="n"/>
      <c r="Z3579" s="6" t="n">
        <v>46711</v>
      </c>
      <c r="AA3579" t="inlineStr">
        <is>
          <t>n.a.</t>
        </is>
      </c>
      <c r="AB3579" s="6" t="n">
        <v>46711</v>
      </c>
      <c r="AC3579" t="inlineStr"/>
      <c r="AD3579" s="6" t="n">
        <v>46558</v>
      </c>
    </row>
    <row r="3580">
      <c r="A3580" t="inlineStr">
        <is>
          <t>V100058</t>
        </is>
      </c>
      <c r="B3580" t="inlineStr">
        <is>
          <t>2024-0020-1</t>
        </is>
      </c>
      <c r="C3580" t="n">
        <v>36</v>
      </c>
      <c r="D3580" t="inlineStr"/>
      <c r="E3580" t="inlineStr">
        <is>
          <t>RheinCargo GmbH &amp; Co KG</t>
        </is>
      </c>
      <c r="F3580" t="inlineStr">
        <is>
          <t>DME</t>
        </is>
      </c>
      <c r="G3580" t="inlineStr">
        <is>
          <t>80' 4-A CW</t>
        </is>
      </c>
      <c r="H3580" t="n">
        <v>0</v>
      </c>
      <c r="I3580" s="6" t="n">
        <v>0</v>
      </c>
      <c r="J3580" s="6" t="n">
        <v>0</v>
      </c>
      <c r="K3580" t="inlineStr">
        <is>
          <t>plan_deliver_fleet</t>
        </is>
      </c>
      <c r="L3580" s="6" t="n">
        <v>46327</v>
      </c>
      <c r="M3580" s="6" t="n">
        <v>46711</v>
      </c>
      <c r="N3580" t="n">
        <v>384</v>
      </c>
      <c r="O3580" s="6" t="n">
        <v>46711</v>
      </c>
      <c r="S3580" t="inlineStr">
        <is>
          <t>n.a.</t>
        </is>
      </c>
      <c r="T3580" s="6" t="n"/>
      <c r="U3580" s="6" t="n"/>
      <c r="V3580" t="n">
        <v>0</v>
      </c>
      <c r="W3580" t="n">
        <v>0</v>
      </c>
      <c r="X3580" s="6" t="n"/>
      <c r="Z3580" s="6" t="n">
        <v>46711</v>
      </c>
      <c r="AA3580" t="inlineStr">
        <is>
          <t>n.a.</t>
        </is>
      </c>
      <c r="AB3580" s="6" t="n">
        <v>46711</v>
      </c>
      <c r="AC3580" t="inlineStr"/>
      <c r="AD3580" s="6" t="n">
        <v>46558</v>
      </c>
    </row>
    <row r="3581">
      <c r="A3581" t="inlineStr">
        <is>
          <t>V100058</t>
        </is>
      </c>
      <c r="B3581" t="inlineStr">
        <is>
          <t>2024-0020-1</t>
        </is>
      </c>
      <c r="C3581" t="n">
        <v>37</v>
      </c>
      <c r="D3581" t="inlineStr"/>
      <c r="E3581" t="inlineStr">
        <is>
          <t>RheinCargo GmbH &amp; Co KG</t>
        </is>
      </c>
      <c r="F3581" t="inlineStr">
        <is>
          <t>DME</t>
        </is>
      </c>
      <c r="G3581" t="inlineStr">
        <is>
          <t>80' 4-A CW</t>
        </is>
      </c>
      <c r="H3581" t="n">
        <v>0</v>
      </c>
      <c r="I3581" s="6" t="n">
        <v>0</v>
      </c>
      <c r="J3581" s="6" t="n">
        <v>0</v>
      </c>
      <c r="K3581" t="inlineStr">
        <is>
          <t>plan_deliver_fleet</t>
        </is>
      </c>
      <c r="L3581" s="6" t="n">
        <v>46327</v>
      </c>
      <c r="M3581" s="6" t="n">
        <v>46711</v>
      </c>
      <c r="N3581" t="n">
        <v>384</v>
      </c>
      <c r="O3581" s="6" t="n">
        <v>46711</v>
      </c>
      <c r="S3581" t="inlineStr">
        <is>
          <t>n.a.</t>
        </is>
      </c>
      <c r="T3581" s="6" t="n"/>
      <c r="U3581" s="6" t="n"/>
      <c r="V3581" t="n">
        <v>0</v>
      </c>
      <c r="W3581" t="n">
        <v>0</v>
      </c>
      <c r="X3581" s="6" t="n"/>
      <c r="Z3581" s="6" t="n">
        <v>46711</v>
      </c>
      <c r="AA3581" t="inlineStr">
        <is>
          <t>n.a.</t>
        </is>
      </c>
      <c r="AB3581" s="6" t="n">
        <v>46711</v>
      </c>
      <c r="AC3581" t="inlineStr"/>
      <c r="AD3581" s="6" t="n">
        <v>46558</v>
      </c>
    </row>
    <row r="3582">
      <c r="A3582" t="inlineStr">
        <is>
          <t>V100058</t>
        </is>
      </c>
      <c r="B3582" t="inlineStr">
        <is>
          <t>2024-0020-1</t>
        </is>
      </c>
      <c r="C3582" t="n">
        <v>38</v>
      </c>
      <c r="D3582" t="inlineStr"/>
      <c r="E3582" t="inlineStr">
        <is>
          <t>RheinCargo GmbH &amp; Co KG</t>
        </is>
      </c>
      <c r="F3582" t="inlineStr">
        <is>
          <t>DME</t>
        </is>
      </c>
      <c r="G3582" t="inlineStr">
        <is>
          <t>80' 4-A CW</t>
        </is>
      </c>
      <c r="H3582" t="n">
        <v>0</v>
      </c>
      <c r="I3582" s="6" t="n">
        <v>0</v>
      </c>
      <c r="J3582" s="6" t="n">
        <v>0</v>
      </c>
      <c r="K3582" t="inlineStr">
        <is>
          <t>plan_deliver_fleet</t>
        </is>
      </c>
      <c r="L3582" s="6" t="n">
        <v>46327</v>
      </c>
      <c r="M3582" s="6" t="n">
        <v>46711</v>
      </c>
      <c r="N3582" t="n">
        <v>384</v>
      </c>
      <c r="O3582" s="6" t="n">
        <v>46711</v>
      </c>
      <c r="S3582" t="inlineStr">
        <is>
          <t>n.a.</t>
        </is>
      </c>
      <c r="T3582" s="6" t="n"/>
      <c r="U3582" s="6" t="n"/>
      <c r="V3582" t="n">
        <v>0</v>
      </c>
      <c r="W3582" t="n">
        <v>0</v>
      </c>
      <c r="X3582" s="6" t="n"/>
      <c r="Z3582" s="6" t="n">
        <v>46711</v>
      </c>
      <c r="AA3582" t="inlineStr">
        <is>
          <t>n.a.</t>
        </is>
      </c>
      <c r="AB3582" s="6" t="n">
        <v>46711</v>
      </c>
      <c r="AC3582" t="inlineStr"/>
      <c r="AD3582" s="6" t="n">
        <v>46558</v>
      </c>
    </row>
    <row r="3583">
      <c r="A3583" t="inlineStr">
        <is>
          <t>V100058</t>
        </is>
      </c>
      <c r="B3583" t="inlineStr">
        <is>
          <t>2024-0020-1</t>
        </is>
      </c>
      <c r="C3583" t="n">
        <v>39</v>
      </c>
      <c r="D3583" t="inlineStr"/>
      <c r="E3583" t="inlineStr">
        <is>
          <t>RheinCargo GmbH &amp; Co KG</t>
        </is>
      </c>
      <c r="F3583" t="inlineStr">
        <is>
          <t>DME</t>
        </is>
      </c>
      <c r="G3583" t="inlineStr">
        <is>
          <t>80' 4-A CW</t>
        </is>
      </c>
      <c r="H3583" t="n">
        <v>0</v>
      </c>
      <c r="I3583" s="6" t="n">
        <v>0</v>
      </c>
      <c r="J3583" s="6" t="n">
        <v>0</v>
      </c>
      <c r="K3583" t="inlineStr">
        <is>
          <t>plan_deliver_fleet</t>
        </is>
      </c>
      <c r="L3583" s="6" t="n">
        <v>46327</v>
      </c>
      <c r="M3583" s="6" t="n">
        <v>46711</v>
      </c>
      <c r="N3583" t="n">
        <v>384</v>
      </c>
      <c r="O3583" s="6" t="n">
        <v>46711</v>
      </c>
      <c r="S3583" t="inlineStr">
        <is>
          <t>n.a.</t>
        </is>
      </c>
      <c r="T3583" s="6" t="n"/>
      <c r="U3583" s="6" t="n"/>
      <c r="V3583" t="n">
        <v>0</v>
      </c>
      <c r="W3583" t="n">
        <v>0</v>
      </c>
      <c r="X3583" s="6" t="n"/>
      <c r="Z3583" s="6" t="n">
        <v>46711</v>
      </c>
      <c r="AA3583" t="inlineStr">
        <is>
          <t>n.a.</t>
        </is>
      </c>
      <c r="AB3583" s="6" t="n">
        <v>46711</v>
      </c>
      <c r="AC3583" t="inlineStr"/>
      <c r="AD3583" s="6" t="n">
        <v>46558</v>
      </c>
    </row>
    <row r="3584">
      <c r="A3584" t="inlineStr">
        <is>
          <t>V100058</t>
        </is>
      </c>
      <c r="B3584" t="inlineStr">
        <is>
          <t>2024-0020-1</t>
        </is>
      </c>
      <c r="C3584" t="n">
        <v>40</v>
      </c>
      <c r="D3584" t="inlineStr"/>
      <c r="E3584" t="inlineStr">
        <is>
          <t>RheinCargo GmbH &amp; Co KG</t>
        </is>
      </c>
      <c r="F3584" t="inlineStr">
        <is>
          <t>DME</t>
        </is>
      </c>
      <c r="G3584" t="inlineStr">
        <is>
          <t>80' 4-A CW</t>
        </is>
      </c>
      <c r="H3584" t="n">
        <v>0</v>
      </c>
      <c r="I3584" s="6" t="n">
        <v>0</v>
      </c>
      <c r="J3584" s="6" t="n">
        <v>0</v>
      </c>
      <c r="K3584" t="inlineStr">
        <is>
          <t>plan_deliver_fleet</t>
        </is>
      </c>
      <c r="L3584" s="6" t="n">
        <v>46327</v>
      </c>
      <c r="M3584" s="6" t="n">
        <v>46711</v>
      </c>
      <c r="N3584" t="n">
        <v>384</v>
      </c>
      <c r="O3584" s="6" t="n">
        <v>46711</v>
      </c>
      <c r="S3584" t="inlineStr">
        <is>
          <t>n.a.</t>
        </is>
      </c>
      <c r="T3584" s="6" t="n"/>
      <c r="U3584" s="6" t="n"/>
      <c r="V3584" t="n">
        <v>0</v>
      </c>
      <c r="W3584" t="n">
        <v>0</v>
      </c>
      <c r="X3584" s="6" t="n"/>
      <c r="Z3584" s="6" t="n">
        <v>46711</v>
      </c>
      <c r="AA3584" t="inlineStr">
        <is>
          <t>n.a.</t>
        </is>
      </c>
      <c r="AB3584" s="6" t="n">
        <v>46711</v>
      </c>
      <c r="AC3584" t="inlineStr"/>
      <c r="AD3584" s="6" t="n">
        <v>46558</v>
      </c>
    </row>
    <row r="3585">
      <c r="A3585" t="inlineStr">
        <is>
          <t>V100058</t>
        </is>
      </c>
      <c r="B3585" t="inlineStr">
        <is>
          <t>2024-0020-1</t>
        </is>
      </c>
      <c r="C3585" t="n">
        <v>41</v>
      </c>
      <c r="D3585" t="inlineStr"/>
      <c r="E3585" t="inlineStr">
        <is>
          <t>RheinCargo GmbH &amp; Co KG</t>
        </is>
      </c>
      <c r="F3585" t="inlineStr">
        <is>
          <t>DME</t>
        </is>
      </c>
      <c r="G3585" t="inlineStr">
        <is>
          <t>80' 4-A CW</t>
        </is>
      </c>
      <c r="H3585" t="n">
        <v>0</v>
      </c>
      <c r="I3585" s="6" t="n">
        <v>0</v>
      </c>
      <c r="J3585" s="6" t="n">
        <v>0</v>
      </c>
      <c r="K3585" t="inlineStr">
        <is>
          <t>plan_deliver_fleet</t>
        </is>
      </c>
      <c r="L3585" s="6" t="n">
        <v>46327</v>
      </c>
      <c r="M3585" s="6" t="n">
        <v>46711</v>
      </c>
      <c r="N3585" t="n">
        <v>384</v>
      </c>
      <c r="O3585" s="6" t="n">
        <v>46711</v>
      </c>
      <c r="S3585" t="inlineStr">
        <is>
          <t>n.a.</t>
        </is>
      </c>
      <c r="T3585" s="6" t="n"/>
      <c r="U3585" s="6" t="n"/>
      <c r="V3585" t="n">
        <v>0</v>
      </c>
      <c r="W3585" t="n">
        <v>0</v>
      </c>
      <c r="X3585" s="6" t="n"/>
      <c r="Z3585" s="6" t="n">
        <v>46711</v>
      </c>
      <c r="AA3585" t="inlineStr">
        <is>
          <t>n.a.</t>
        </is>
      </c>
      <c r="AB3585" s="6" t="n">
        <v>46711</v>
      </c>
      <c r="AC3585" t="inlineStr"/>
      <c r="AD3585" s="6" t="n">
        <v>46558</v>
      </c>
    </row>
    <row r="3586">
      <c r="A3586" t="inlineStr">
        <is>
          <t>V100058</t>
        </is>
      </c>
      <c r="B3586" t="inlineStr">
        <is>
          <t>2024-0020-1</t>
        </is>
      </c>
      <c r="C3586" t="n">
        <v>42</v>
      </c>
      <c r="D3586" t="inlineStr"/>
      <c r="E3586" t="inlineStr">
        <is>
          <t>RheinCargo GmbH &amp; Co KG</t>
        </is>
      </c>
      <c r="F3586" t="inlineStr">
        <is>
          <t>DME</t>
        </is>
      </c>
      <c r="G3586" t="inlineStr">
        <is>
          <t>80' 4-A CW</t>
        </is>
      </c>
      <c r="H3586" t="n">
        <v>0</v>
      </c>
      <c r="I3586" s="6" t="n">
        <v>0</v>
      </c>
      <c r="J3586" s="6" t="n">
        <v>0</v>
      </c>
      <c r="K3586" t="inlineStr">
        <is>
          <t>plan_deliver_fleet</t>
        </is>
      </c>
      <c r="L3586" s="6" t="n">
        <v>46327</v>
      </c>
      <c r="M3586" s="6" t="n">
        <v>46711</v>
      </c>
      <c r="N3586" t="n">
        <v>384</v>
      </c>
      <c r="O3586" s="6" t="n">
        <v>46711</v>
      </c>
      <c r="S3586" t="inlineStr">
        <is>
          <t>n.a.</t>
        </is>
      </c>
      <c r="T3586" s="6" t="n"/>
      <c r="U3586" s="6" t="n"/>
      <c r="V3586" t="n">
        <v>0</v>
      </c>
      <c r="W3586" t="n">
        <v>0</v>
      </c>
      <c r="X3586" s="6" t="n"/>
      <c r="Z3586" s="6" t="n">
        <v>46711</v>
      </c>
      <c r="AA3586" t="inlineStr">
        <is>
          <t>n.a.</t>
        </is>
      </c>
      <c r="AB3586" s="6" t="n">
        <v>46711</v>
      </c>
      <c r="AC3586" t="inlineStr"/>
      <c r="AD3586" s="6" t="n">
        <v>46558</v>
      </c>
    </row>
    <row r="3587">
      <c r="A3587" t="inlineStr">
        <is>
          <t>V100058</t>
        </is>
      </c>
      <c r="B3587" t="inlineStr">
        <is>
          <t>2024-0020-1</t>
        </is>
      </c>
      <c r="C3587" t="n">
        <v>43</v>
      </c>
      <c r="D3587" t="inlineStr"/>
      <c r="E3587" t="inlineStr">
        <is>
          <t>RheinCargo GmbH &amp; Co KG</t>
        </is>
      </c>
      <c r="F3587" t="inlineStr">
        <is>
          <t>DME</t>
        </is>
      </c>
      <c r="G3587" t="inlineStr">
        <is>
          <t>80' 4-A CW</t>
        </is>
      </c>
      <c r="H3587" t="n">
        <v>0</v>
      </c>
      <c r="I3587" s="6" t="n">
        <v>0</v>
      </c>
      <c r="J3587" s="6" t="n">
        <v>0</v>
      </c>
      <c r="K3587" t="inlineStr">
        <is>
          <t>plan_deliver_fleet</t>
        </is>
      </c>
      <c r="L3587" s="6" t="n">
        <v>46327</v>
      </c>
      <c r="M3587" s="6" t="n">
        <v>46711</v>
      </c>
      <c r="N3587" t="n">
        <v>384</v>
      </c>
      <c r="O3587" s="6" t="n">
        <v>46711</v>
      </c>
      <c r="S3587" t="inlineStr">
        <is>
          <t>n.a.</t>
        </is>
      </c>
      <c r="T3587" s="6" t="n"/>
      <c r="U3587" s="6" t="n"/>
      <c r="V3587" t="n">
        <v>0</v>
      </c>
      <c r="W3587" t="n">
        <v>0</v>
      </c>
      <c r="X3587" s="6" t="n"/>
      <c r="Z3587" s="6" t="n">
        <v>46711</v>
      </c>
      <c r="AA3587" t="inlineStr">
        <is>
          <t>n.a.</t>
        </is>
      </c>
      <c r="AB3587" s="6" t="n">
        <v>46711</v>
      </c>
      <c r="AC3587" t="inlineStr"/>
      <c r="AD3587" s="6" t="n">
        <v>46558</v>
      </c>
    </row>
    <row r="3588">
      <c r="A3588" t="inlineStr">
        <is>
          <t>V100058</t>
        </is>
      </c>
      <c r="B3588" t="inlineStr">
        <is>
          <t>2024-0020-1</t>
        </is>
      </c>
      <c r="C3588" t="n">
        <v>44</v>
      </c>
      <c r="D3588" t="inlineStr"/>
      <c r="E3588" t="inlineStr">
        <is>
          <t>RheinCargo GmbH &amp; Co KG</t>
        </is>
      </c>
      <c r="F3588" t="inlineStr">
        <is>
          <t>DME</t>
        </is>
      </c>
      <c r="G3588" t="inlineStr">
        <is>
          <t>80' 4-A CW</t>
        </is>
      </c>
      <c r="H3588" t="n">
        <v>0</v>
      </c>
      <c r="I3588" s="6" t="n">
        <v>0</v>
      </c>
      <c r="J3588" s="6" t="n">
        <v>0</v>
      </c>
      <c r="K3588" t="inlineStr">
        <is>
          <t>plan_deliver_fleet</t>
        </is>
      </c>
      <c r="L3588" s="6" t="n">
        <v>46327</v>
      </c>
      <c r="M3588" s="6" t="n">
        <v>46711</v>
      </c>
      <c r="N3588" t="n">
        <v>384</v>
      </c>
      <c r="O3588" s="6" t="n">
        <v>46711</v>
      </c>
      <c r="S3588" t="inlineStr">
        <is>
          <t>n.a.</t>
        </is>
      </c>
      <c r="T3588" s="6" t="n"/>
      <c r="U3588" s="6" t="n"/>
      <c r="V3588" t="n">
        <v>0</v>
      </c>
      <c r="W3588" t="n">
        <v>0</v>
      </c>
      <c r="X3588" s="6" t="n"/>
      <c r="Z3588" s="6" t="n">
        <v>46711</v>
      </c>
      <c r="AA3588" t="inlineStr">
        <is>
          <t>n.a.</t>
        </is>
      </c>
      <c r="AB3588" s="6" t="n">
        <v>46711</v>
      </c>
      <c r="AC3588" t="inlineStr"/>
      <c r="AD3588" s="6" t="n">
        <v>46558</v>
      </c>
    </row>
    <row r="3589">
      <c r="A3589" t="inlineStr">
        <is>
          <t>V100058</t>
        </is>
      </c>
      <c r="B3589" t="inlineStr">
        <is>
          <t>2024-0020-1</t>
        </is>
      </c>
      <c r="C3589" t="n">
        <v>45</v>
      </c>
      <c r="D3589" t="inlineStr"/>
      <c r="E3589" t="inlineStr">
        <is>
          <t>RheinCargo GmbH &amp; Co KG</t>
        </is>
      </c>
      <c r="F3589" t="inlineStr">
        <is>
          <t>DME</t>
        </is>
      </c>
      <c r="G3589" t="inlineStr">
        <is>
          <t>80' 4-A CW</t>
        </is>
      </c>
      <c r="H3589" t="n">
        <v>0</v>
      </c>
      <c r="I3589" s="6" t="n">
        <v>0</v>
      </c>
      <c r="J3589" s="6" t="n">
        <v>0</v>
      </c>
      <c r="K3589" t="inlineStr">
        <is>
          <t>plan_deliver_fleet</t>
        </is>
      </c>
      <c r="L3589" s="6" t="n">
        <v>46327</v>
      </c>
      <c r="M3589" s="6" t="n">
        <v>46711</v>
      </c>
      <c r="N3589" t="n">
        <v>384</v>
      </c>
      <c r="O3589" s="6" t="n">
        <v>46711</v>
      </c>
      <c r="S3589" t="inlineStr">
        <is>
          <t>n.a.</t>
        </is>
      </c>
      <c r="T3589" s="6" t="n"/>
      <c r="U3589" s="6" t="n"/>
      <c r="V3589" t="n">
        <v>0</v>
      </c>
      <c r="W3589" t="n">
        <v>0</v>
      </c>
      <c r="X3589" s="6" t="n"/>
      <c r="Z3589" s="6" t="n">
        <v>46711</v>
      </c>
      <c r="AA3589" t="inlineStr">
        <is>
          <t>n.a.</t>
        </is>
      </c>
      <c r="AB3589" s="6" t="n">
        <v>46711</v>
      </c>
      <c r="AC3589" t="inlineStr"/>
      <c r="AD3589" s="6" t="n">
        <v>46558</v>
      </c>
    </row>
    <row r="3590">
      <c r="A3590" t="inlineStr">
        <is>
          <t>V200003</t>
        </is>
      </c>
      <c r="B3590" t="inlineStr">
        <is>
          <t>2020-0001</t>
        </is>
      </c>
      <c r="C3590" t="n">
        <v>6</v>
      </c>
      <c r="D3590" t="inlineStr">
        <is>
          <t>37 80 4980 256-4</t>
        </is>
      </c>
      <c r="E3590" t="inlineStr">
        <is>
          <t>RTB Cargo Netherlands B.V.</t>
        </is>
      </c>
      <c r="F3590" t="inlineStr">
        <is>
          <t>PFL</t>
        </is>
      </c>
      <c r="G3590" t="inlineStr">
        <is>
          <t>80' 6-A CW</t>
        </is>
      </c>
      <c r="I3590" s="6" t="n"/>
      <c r="J3590" s="6" t="n"/>
      <c r="K3590" t="inlineStr">
        <is>
          <t>terminated_duly</t>
        </is>
      </c>
      <c r="L3590" s="6" t="n">
        <v>44317</v>
      </c>
      <c r="M3590" s="6" t="n">
        <v>46053</v>
      </c>
      <c r="N3590" t="n">
        <v>974</v>
      </c>
      <c r="O3590" s="6" t="n">
        <v>46053</v>
      </c>
      <c r="P3590" t="n">
        <v>45959</v>
      </c>
      <c r="S3590" t="inlineStr">
        <is>
          <t>n.a.</t>
        </is>
      </c>
      <c r="T3590" s="6" t="n"/>
      <c r="U3590" s="6" t="n"/>
      <c r="V3590" t="n">
        <v>0</v>
      </c>
      <c r="W3590" t="n">
        <v>2</v>
      </c>
      <c r="X3590" s="6" t="n"/>
      <c r="Z3590" s="6" t="n">
        <v>45991</v>
      </c>
      <c r="AA3590" t="inlineStr">
        <is>
          <t>n.a.</t>
        </is>
      </c>
      <c r="AB3590" s="6" t="n">
        <v>46053</v>
      </c>
      <c r="AC3590" t="inlineStr"/>
      <c r="AD3590" s="6" t="n">
        <v>45900</v>
      </c>
    </row>
    <row r="3591">
      <c r="A3591" t="inlineStr">
        <is>
          <t>V200003</t>
        </is>
      </c>
      <c r="B3591" t="inlineStr">
        <is>
          <t>2020-0001</t>
        </is>
      </c>
      <c r="C3591" t="n">
        <v>10</v>
      </c>
      <c r="D3591" t="inlineStr">
        <is>
          <t>37 80 4980 601-1</t>
        </is>
      </c>
      <c r="E3591" t="inlineStr">
        <is>
          <t>RTB Cargo Netherlands B.V.</t>
        </is>
      </c>
      <c r="F3591" t="inlineStr">
        <is>
          <t>PFL</t>
        </is>
      </c>
      <c r="G3591" t="inlineStr">
        <is>
          <t>80' 6-A CW</t>
        </is>
      </c>
      <c r="I3591" s="6" t="n"/>
      <c r="J3591" s="6" t="n"/>
      <c r="K3591" t="inlineStr">
        <is>
          <t>terminated_duly</t>
        </is>
      </c>
      <c r="L3591" s="6" t="n">
        <v>44317</v>
      </c>
      <c r="M3591" s="6" t="n">
        <v>46053</v>
      </c>
      <c r="N3591" t="n">
        <v>974</v>
      </c>
      <c r="O3591" s="6" t="n">
        <v>46053</v>
      </c>
      <c r="P3591" t="n">
        <v>45959</v>
      </c>
      <c r="S3591" t="inlineStr">
        <is>
          <t>n.a.</t>
        </is>
      </c>
      <c r="T3591" s="6" t="n"/>
      <c r="U3591" s="6" t="n"/>
      <c r="V3591" t="n">
        <v>0</v>
      </c>
      <c r="W3591" t="n">
        <v>2</v>
      </c>
      <c r="X3591" s="6" t="n"/>
      <c r="Z3591" s="6" t="n">
        <v>45991</v>
      </c>
      <c r="AA3591" t="inlineStr">
        <is>
          <t>n.a.</t>
        </is>
      </c>
      <c r="AB3591" s="6" t="n">
        <v>46053</v>
      </c>
      <c r="AC3591" t="inlineStr"/>
      <c r="AD3591" s="6" t="n">
        <v>45900</v>
      </c>
    </row>
    <row r="3592">
      <c r="A3592" t="inlineStr">
        <is>
          <t>V200003</t>
        </is>
      </c>
      <c r="B3592" t="inlineStr">
        <is>
          <t>2020-0001</t>
        </is>
      </c>
      <c r="C3592" t="n">
        <v>11</v>
      </c>
      <c r="D3592" t="inlineStr">
        <is>
          <t>37 80 4980 602-9</t>
        </is>
      </c>
      <c r="E3592" t="inlineStr">
        <is>
          <t>RTB Cargo Netherlands B.V.</t>
        </is>
      </c>
      <c r="F3592" t="inlineStr">
        <is>
          <t>PFL</t>
        </is>
      </c>
      <c r="G3592" t="inlineStr">
        <is>
          <t>80' 6-A CW</t>
        </is>
      </c>
      <c r="I3592" s="6" t="n"/>
      <c r="J3592" s="6" t="n"/>
      <c r="K3592" t="inlineStr">
        <is>
          <t>terminated_duly</t>
        </is>
      </c>
      <c r="L3592" s="6" t="n">
        <v>44317</v>
      </c>
      <c r="M3592" s="6" t="n">
        <v>46053</v>
      </c>
      <c r="N3592" t="n">
        <v>974</v>
      </c>
      <c r="O3592" s="6" t="n">
        <v>46053</v>
      </c>
      <c r="P3592" t="n">
        <v>45959</v>
      </c>
      <c r="S3592" t="inlineStr">
        <is>
          <t>n.a.</t>
        </is>
      </c>
      <c r="T3592" s="6" t="n"/>
      <c r="U3592" s="6" t="n"/>
      <c r="V3592" t="n">
        <v>0</v>
      </c>
      <c r="W3592" t="n">
        <v>2</v>
      </c>
      <c r="X3592" s="6" t="n"/>
      <c r="Z3592" s="6" t="n">
        <v>45991</v>
      </c>
      <c r="AA3592" t="inlineStr">
        <is>
          <t>n.a.</t>
        </is>
      </c>
      <c r="AB3592" s="6" t="n">
        <v>46053</v>
      </c>
      <c r="AC3592" t="inlineStr"/>
      <c r="AD3592" s="6" t="n">
        <v>45900</v>
      </c>
    </row>
    <row r="3593">
      <c r="A3593" t="inlineStr">
        <is>
          <t>V200003</t>
        </is>
      </c>
      <c r="B3593" t="inlineStr">
        <is>
          <t>2020-0001</t>
        </is>
      </c>
      <c r="C3593" t="n">
        <v>13</v>
      </c>
      <c r="D3593" t="inlineStr">
        <is>
          <t>37 80 4980 604-5</t>
        </is>
      </c>
      <c r="E3593" t="inlineStr">
        <is>
          <t>RTB Cargo Netherlands B.V.</t>
        </is>
      </c>
      <c r="F3593" t="inlineStr">
        <is>
          <t>PFL</t>
        </is>
      </c>
      <c r="G3593" t="inlineStr">
        <is>
          <t>80' 6-A CW</t>
        </is>
      </c>
      <c r="I3593" s="6" t="n"/>
      <c r="J3593" s="6" t="n"/>
      <c r="K3593" t="inlineStr">
        <is>
          <t>terminated_duly</t>
        </is>
      </c>
      <c r="L3593" s="6" t="n">
        <v>44317</v>
      </c>
      <c r="M3593" s="6" t="n">
        <v>46053</v>
      </c>
      <c r="N3593" t="n">
        <v>974</v>
      </c>
      <c r="O3593" s="6" t="n">
        <v>46053</v>
      </c>
      <c r="P3593" t="n">
        <v>45959</v>
      </c>
      <c r="S3593" t="inlineStr">
        <is>
          <t>n.a.</t>
        </is>
      </c>
      <c r="T3593" s="6" t="n"/>
      <c r="U3593" s="6" t="n"/>
      <c r="V3593" t="n">
        <v>0</v>
      </c>
      <c r="W3593" t="n">
        <v>2</v>
      </c>
      <c r="X3593" s="6" t="n"/>
      <c r="Z3593" s="6" t="n">
        <v>45991</v>
      </c>
      <c r="AA3593" t="inlineStr">
        <is>
          <t>n.a.</t>
        </is>
      </c>
      <c r="AB3593" s="6" t="n">
        <v>46053</v>
      </c>
      <c r="AC3593" t="inlineStr"/>
      <c r="AD3593" s="6" t="n">
        <v>45900</v>
      </c>
    </row>
    <row r="3594">
      <c r="A3594" t="inlineStr">
        <is>
          <t>V200003</t>
        </is>
      </c>
      <c r="B3594" t="inlineStr">
        <is>
          <t>2020-0001</t>
        </is>
      </c>
      <c r="C3594" t="n">
        <v>14</v>
      </c>
      <c r="D3594" t="inlineStr">
        <is>
          <t>37 80 4980 605-2</t>
        </is>
      </c>
      <c r="E3594" t="inlineStr">
        <is>
          <t>RTB Cargo Netherlands B.V.</t>
        </is>
      </c>
      <c r="F3594" t="inlineStr">
        <is>
          <t>PFL</t>
        </is>
      </c>
      <c r="G3594" t="inlineStr">
        <is>
          <t>80' 6-A CW</t>
        </is>
      </c>
      <c r="I3594" s="6" t="n"/>
      <c r="J3594" s="6" t="n"/>
      <c r="K3594" t="inlineStr">
        <is>
          <t>terminated_duly</t>
        </is>
      </c>
      <c r="L3594" s="6" t="n">
        <v>44317</v>
      </c>
      <c r="M3594" s="6" t="n">
        <v>46053</v>
      </c>
      <c r="N3594" t="n">
        <v>974</v>
      </c>
      <c r="O3594" s="6" t="n">
        <v>46053</v>
      </c>
      <c r="P3594" t="n">
        <v>45959</v>
      </c>
      <c r="S3594" t="inlineStr">
        <is>
          <t>n.a.</t>
        </is>
      </c>
      <c r="T3594" s="6" t="n"/>
      <c r="U3594" s="6" t="n"/>
      <c r="V3594" t="n">
        <v>0</v>
      </c>
      <c r="W3594" t="n">
        <v>2</v>
      </c>
      <c r="X3594" s="6" t="n"/>
      <c r="Z3594" s="6" t="n">
        <v>45991</v>
      </c>
      <c r="AA3594" t="inlineStr">
        <is>
          <t>n.a.</t>
        </is>
      </c>
      <c r="AB3594" s="6" t="n">
        <v>46053</v>
      </c>
      <c r="AC3594" t="inlineStr"/>
      <c r="AD3594" s="6" t="n">
        <v>45900</v>
      </c>
    </row>
    <row r="3595">
      <c r="A3595" t="inlineStr">
        <is>
          <t>V200003</t>
        </is>
      </c>
      <c r="B3595" t="inlineStr">
        <is>
          <t>2020-0001</t>
        </is>
      </c>
      <c r="C3595" t="n">
        <v>15</v>
      </c>
      <c r="D3595" t="inlineStr">
        <is>
          <t>37 80 4980 606-0</t>
        </is>
      </c>
      <c r="E3595" t="inlineStr">
        <is>
          <t>RTB Cargo Netherlands B.V.</t>
        </is>
      </c>
      <c r="F3595" t="inlineStr">
        <is>
          <t>PFL</t>
        </is>
      </c>
      <c r="G3595" t="inlineStr">
        <is>
          <t>80' 6-A CW</t>
        </is>
      </c>
      <c r="I3595" s="6" t="n"/>
      <c r="J3595" s="6" t="n"/>
      <c r="K3595" t="inlineStr">
        <is>
          <t>terminated_duly</t>
        </is>
      </c>
      <c r="L3595" s="6" t="n">
        <v>44317</v>
      </c>
      <c r="M3595" s="6" t="n">
        <v>46053</v>
      </c>
      <c r="N3595" t="n">
        <v>974</v>
      </c>
      <c r="O3595" s="6" t="n">
        <v>46053</v>
      </c>
      <c r="P3595" t="n">
        <v>45959</v>
      </c>
      <c r="S3595" t="inlineStr">
        <is>
          <t>n.a.</t>
        </is>
      </c>
      <c r="T3595" s="6" t="n"/>
      <c r="U3595" s="6" t="n"/>
      <c r="V3595" t="n">
        <v>0</v>
      </c>
      <c r="W3595" t="n">
        <v>2</v>
      </c>
      <c r="X3595" s="6" t="n"/>
      <c r="Z3595" s="6" t="n">
        <v>45991</v>
      </c>
      <c r="AA3595" t="inlineStr">
        <is>
          <t>n.a.</t>
        </is>
      </c>
      <c r="AB3595" s="6" t="n">
        <v>46053</v>
      </c>
      <c r="AC3595" t="inlineStr"/>
      <c r="AD3595" s="6" t="n">
        <v>45900</v>
      </c>
    </row>
    <row r="3596">
      <c r="A3596" t="inlineStr">
        <is>
          <t>V200003</t>
        </is>
      </c>
      <c r="B3596" t="inlineStr">
        <is>
          <t>2020-0001</t>
        </is>
      </c>
      <c r="C3596" t="n">
        <v>16</v>
      </c>
      <c r="D3596" t="inlineStr">
        <is>
          <t>37 80 4980 607-8</t>
        </is>
      </c>
      <c r="E3596" t="inlineStr">
        <is>
          <t>RTB Cargo Netherlands B.V.</t>
        </is>
      </c>
      <c r="F3596" t="inlineStr">
        <is>
          <t>PFL</t>
        </is>
      </c>
      <c r="G3596" t="inlineStr">
        <is>
          <t>80' 6-A CW</t>
        </is>
      </c>
      <c r="I3596" s="6" t="n"/>
      <c r="J3596" s="6" t="n"/>
      <c r="K3596" t="inlineStr">
        <is>
          <t>terminated_duly</t>
        </is>
      </c>
      <c r="L3596" s="6" t="n">
        <v>44317</v>
      </c>
      <c r="M3596" s="6" t="n">
        <v>46053</v>
      </c>
      <c r="N3596" t="n">
        <v>974</v>
      </c>
      <c r="O3596" s="6" t="n">
        <v>46053</v>
      </c>
      <c r="P3596" t="n">
        <v>45959</v>
      </c>
      <c r="S3596" t="inlineStr">
        <is>
          <t>n.a.</t>
        </is>
      </c>
      <c r="T3596" s="6" t="n"/>
      <c r="U3596" s="6" t="n"/>
      <c r="V3596" t="n">
        <v>0</v>
      </c>
      <c r="W3596" t="n">
        <v>2</v>
      </c>
      <c r="X3596" s="6" t="n"/>
      <c r="Z3596" s="6" t="n">
        <v>45991</v>
      </c>
      <c r="AA3596" t="inlineStr">
        <is>
          <t>n.a.</t>
        </is>
      </c>
      <c r="AB3596" s="6" t="n">
        <v>46053</v>
      </c>
      <c r="AC3596" t="inlineStr"/>
      <c r="AD3596" s="6" t="n">
        <v>45900</v>
      </c>
    </row>
    <row r="3597">
      <c r="A3597" t="inlineStr">
        <is>
          <t>V200003</t>
        </is>
      </c>
      <c r="B3597" t="inlineStr">
        <is>
          <t>2020-0001</t>
        </is>
      </c>
      <c r="C3597" t="n">
        <v>17</v>
      </c>
      <c r="D3597" t="inlineStr">
        <is>
          <t>37 80 4980 608-6</t>
        </is>
      </c>
      <c r="E3597" t="inlineStr">
        <is>
          <t>RTB Cargo Netherlands B.V.</t>
        </is>
      </c>
      <c r="F3597" t="inlineStr">
        <is>
          <t>PFL</t>
        </is>
      </c>
      <c r="G3597" t="inlineStr">
        <is>
          <t>80' 6-A CW</t>
        </is>
      </c>
      <c r="I3597" s="6" t="n"/>
      <c r="J3597" s="6" t="n"/>
      <c r="K3597" t="inlineStr">
        <is>
          <t>terminated_duly</t>
        </is>
      </c>
      <c r="L3597" s="6" t="n">
        <v>44317</v>
      </c>
      <c r="M3597" s="6" t="n">
        <v>46053</v>
      </c>
      <c r="N3597" t="n">
        <v>974</v>
      </c>
      <c r="O3597" s="6" t="n">
        <v>46053</v>
      </c>
      <c r="P3597" t="n">
        <v>45959</v>
      </c>
      <c r="S3597" t="inlineStr">
        <is>
          <t>n.a.</t>
        </is>
      </c>
      <c r="T3597" s="6" t="n"/>
      <c r="U3597" s="6" t="n"/>
      <c r="V3597" t="n">
        <v>0</v>
      </c>
      <c r="W3597" t="n">
        <v>2</v>
      </c>
      <c r="X3597" s="6" t="n"/>
      <c r="Z3597" s="6" t="n">
        <v>45991</v>
      </c>
      <c r="AA3597" t="inlineStr">
        <is>
          <t>n.a.</t>
        </is>
      </c>
      <c r="AB3597" s="6" t="n">
        <v>46053</v>
      </c>
      <c r="AC3597" t="inlineStr"/>
      <c r="AD3597" s="6" t="n">
        <v>45900</v>
      </c>
    </row>
    <row r="3598">
      <c r="A3598" t="inlineStr">
        <is>
          <t>V200003</t>
        </is>
      </c>
      <c r="B3598" t="inlineStr">
        <is>
          <t>2020-0001</t>
        </is>
      </c>
      <c r="C3598" t="n">
        <v>24</v>
      </c>
      <c r="D3598" t="inlineStr">
        <is>
          <t>37 80 4980 669-8</t>
        </is>
      </c>
      <c r="E3598" t="inlineStr">
        <is>
          <t>RTB Cargo Netherlands B.V.</t>
        </is>
      </c>
      <c r="F3598" t="inlineStr">
        <is>
          <t>PFL</t>
        </is>
      </c>
      <c r="G3598" t="inlineStr">
        <is>
          <t>80' 6-A CW</t>
        </is>
      </c>
      <c r="I3598" s="6" t="n"/>
      <c r="J3598" s="6" t="n"/>
      <c r="K3598" t="inlineStr">
        <is>
          <t>terminated_duly</t>
        </is>
      </c>
      <c r="L3598" s="6" t="n">
        <v>44317</v>
      </c>
      <c r="M3598" s="6" t="n">
        <v>46053</v>
      </c>
      <c r="N3598" t="n">
        <v>974</v>
      </c>
      <c r="O3598" s="6" t="n">
        <v>46053</v>
      </c>
      <c r="P3598" t="n">
        <v>45959</v>
      </c>
      <c r="S3598" t="inlineStr">
        <is>
          <t>n.a.</t>
        </is>
      </c>
      <c r="T3598" s="6" t="n"/>
      <c r="U3598" s="6" t="n"/>
      <c r="V3598" t="n">
        <v>0</v>
      </c>
      <c r="W3598" t="n">
        <v>2</v>
      </c>
      <c r="X3598" s="6" t="n"/>
      <c r="Z3598" s="6" t="n">
        <v>45991</v>
      </c>
      <c r="AA3598" t="inlineStr">
        <is>
          <t>n.a.</t>
        </is>
      </c>
      <c r="AB3598" s="6" t="n">
        <v>46053</v>
      </c>
      <c r="AC3598" t="inlineStr"/>
      <c r="AD3598" s="6" t="n">
        <v>45900</v>
      </c>
    </row>
    <row r="3599">
      <c r="A3599" t="inlineStr">
        <is>
          <t>V200003</t>
        </is>
      </c>
      <c r="B3599" t="inlineStr">
        <is>
          <t>2020-0001</t>
        </is>
      </c>
      <c r="C3599" t="n">
        <v>25</v>
      </c>
      <c r="D3599" t="inlineStr">
        <is>
          <t>37 80 4980 670-6</t>
        </is>
      </c>
      <c r="E3599" t="inlineStr">
        <is>
          <t>RTB Cargo Netherlands B.V.</t>
        </is>
      </c>
      <c r="F3599" t="inlineStr">
        <is>
          <t>PFL</t>
        </is>
      </c>
      <c r="G3599" t="inlineStr">
        <is>
          <t>80' 6-A CW</t>
        </is>
      </c>
      <c r="I3599" s="6" t="n"/>
      <c r="J3599" s="6" t="n"/>
      <c r="K3599" t="inlineStr">
        <is>
          <t>terminated_duly</t>
        </is>
      </c>
      <c r="L3599" s="6" t="n">
        <v>44317</v>
      </c>
      <c r="M3599" s="6" t="n">
        <v>46053</v>
      </c>
      <c r="N3599" t="n">
        <v>974</v>
      </c>
      <c r="O3599" s="6" t="n">
        <v>46053</v>
      </c>
      <c r="P3599" t="n">
        <v>45959</v>
      </c>
      <c r="S3599" t="inlineStr">
        <is>
          <t>n.a.</t>
        </is>
      </c>
      <c r="T3599" s="6" t="n"/>
      <c r="U3599" s="6" t="n"/>
      <c r="V3599" t="n">
        <v>0</v>
      </c>
      <c r="W3599" t="n">
        <v>2</v>
      </c>
      <c r="X3599" s="6" t="n"/>
      <c r="Z3599" s="6" t="n">
        <v>45991</v>
      </c>
      <c r="AA3599" t="inlineStr">
        <is>
          <t>n.a.</t>
        </is>
      </c>
      <c r="AB3599" s="6" t="n">
        <v>46053</v>
      </c>
      <c r="AC3599" t="inlineStr"/>
      <c r="AD3599" s="6" t="n">
        <v>45900</v>
      </c>
    </row>
    <row r="3600">
      <c r="A3600" t="inlineStr">
        <is>
          <t>V200003</t>
        </is>
      </c>
      <c r="B3600" t="inlineStr">
        <is>
          <t>2020-0001</t>
        </is>
      </c>
      <c r="C3600" t="n">
        <v>26</v>
      </c>
      <c r="D3600" t="inlineStr">
        <is>
          <t>37 80 4980 671-4</t>
        </is>
      </c>
      <c r="E3600" t="inlineStr">
        <is>
          <t>RTB Cargo Netherlands B.V.</t>
        </is>
      </c>
      <c r="F3600" t="inlineStr">
        <is>
          <t>PFL</t>
        </is>
      </c>
      <c r="G3600" t="inlineStr">
        <is>
          <t>80' 6-A CW</t>
        </is>
      </c>
      <c r="I3600" s="6" t="n"/>
      <c r="J3600" s="6" t="n"/>
      <c r="K3600" t="inlineStr">
        <is>
          <t>terminated_duly</t>
        </is>
      </c>
      <c r="L3600" s="6" t="n">
        <v>44317</v>
      </c>
      <c r="M3600" s="6" t="n">
        <v>46053</v>
      </c>
      <c r="N3600" t="n">
        <v>974</v>
      </c>
      <c r="O3600" s="6" t="n">
        <v>46053</v>
      </c>
      <c r="P3600" t="n">
        <v>45959</v>
      </c>
      <c r="S3600" t="inlineStr">
        <is>
          <t>n.a.</t>
        </is>
      </c>
      <c r="T3600" s="6" t="n"/>
      <c r="U3600" s="6" t="n"/>
      <c r="V3600" t="n">
        <v>0</v>
      </c>
      <c r="W3600" t="n">
        <v>2</v>
      </c>
      <c r="X3600" s="6" t="n"/>
      <c r="Z3600" s="6" t="n">
        <v>45991</v>
      </c>
      <c r="AA3600" t="inlineStr">
        <is>
          <t>n.a.</t>
        </is>
      </c>
      <c r="AB3600" s="6" t="n">
        <v>46053</v>
      </c>
      <c r="AC3600" t="inlineStr"/>
      <c r="AD3600" s="6" t="n">
        <v>45900</v>
      </c>
    </row>
    <row r="3601">
      <c r="A3601" t="inlineStr">
        <is>
          <t>V200003</t>
        </is>
      </c>
      <c r="B3601" t="inlineStr">
        <is>
          <t>2020-0001</t>
        </is>
      </c>
      <c r="C3601" t="n">
        <v>28</v>
      </c>
      <c r="D3601" t="inlineStr">
        <is>
          <t>37 80 4980 673-0</t>
        </is>
      </c>
      <c r="E3601" t="inlineStr">
        <is>
          <t>RTB Cargo Netherlands B.V.</t>
        </is>
      </c>
      <c r="F3601" t="inlineStr">
        <is>
          <t>PFL</t>
        </is>
      </c>
      <c r="G3601" t="inlineStr">
        <is>
          <t>80' 6-A CW</t>
        </is>
      </c>
      <c r="I3601" s="6" t="n"/>
      <c r="J3601" s="6" t="n"/>
      <c r="K3601" t="inlineStr">
        <is>
          <t>terminated_duly</t>
        </is>
      </c>
      <c r="L3601" s="6" t="n">
        <v>44317</v>
      </c>
      <c r="M3601" s="6" t="n">
        <v>46053</v>
      </c>
      <c r="N3601" t="n">
        <v>974</v>
      </c>
      <c r="O3601" s="6" t="n">
        <v>46053</v>
      </c>
      <c r="P3601" t="n">
        <v>45959</v>
      </c>
      <c r="S3601" t="inlineStr">
        <is>
          <t>n.a.</t>
        </is>
      </c>
      <c r="T3601" s="6" t="n"/>
      <c r="U3601" s="6" t="n"/>
      <c r="V3601" t="n">
        <v>0</v>
      </c>
      <c r="W3601" t="n">
        <v>2</v>
      </c>
      <c r="X3601" s="6" t="n"/>
      <c r="Z3601" s="6" t="n">
        <v>45991</v>
      </c>
      <c r="AA3601" t="inlineStr">
        <is>
          <t>n.a.</t>
        </is>
      </c>
      <c r="AB3601" s="6" t="n">
        <v>46053</v>
      </c>
      <c r="AC3601" t="inlineStr"/>
      <c r="AD3601" s="6" t="n">
        <v>45900</v>
      </c>
    </row>
    <row r="3602">
      <c r="A3602" t="inlineStr">
        <is>
          <t>V200003</t>
        </is>
      </c>
      <c r="B3602" t="inlineStr">
        <is>
          <t>2020-0001</t>
        </is>
      </c>
      <c r="C3602" t="n">
        <v>31</v>
      </c>
      <c r="D3602" t="inlineStr">
        <is>
          <t>37 80 4980 676-3</t>
        </is>
      </c>
      <c r="E3602" t="inlineStr">
        <is>
          <t>RTB Cargo Netherlands B.V.</t>
        </is>
      </c>
      <c r="F3602" t="inlineStr">
        <is>
          <t>PFL</t>
        </is>
      </c>
      <c r="G3602" t="inlineStr">
        <is>
          <t>80' 6-A CW</t>
        </is>
      </c>
      <c r="I3602" s="6" t="n"/>
      <c r="J3602" s="6" t="n"/>
      <c r="K3602" t="inlineStr">
        <is>
          <t>terminated_duly</t>
        </is>
      </c>
      <c r="L3602" s="6" t="n">
        <v>44317</v>
      </c>
      <c r="M3602" s="6" t="n">
        <v>46053</v>
      </c>
      <c r="N3602" t="n">
        <v>974</v>
      </c>
      <c r="O3602" s="6" t="n">
        <v>46053</v>
      </c>
      <c r="P3602" t="n">
        <v>45959</v>
      </c>
      <c r="S3602" t="inlineStr">
        <is>
          <t>n.a.</t>
        </is>
      </c>
      <c r="T3602" s="6" t="n"/>
      <c r="U3602" s="6" t="n"/>
      <c r="V3602" t="n">
        <v>0</v>
      </c>
      <c r="W3602" t="n">
        <v>2</v>
      </c>
      <c r="X3602" s="6" t="n"/>
      <c r="Z3602" s="6" t="n">
        <v>45991</v>
      </c>
      <c r="AA3602" t="inlineStr">
        <is>
          <t>n.a.</t>
        </is>
      </c>
      <c r="AB3602" s="6" t="n">
        <v>46053</v>
      </c>
      <c r="AC3602" t="inlineStr"/>
      <c r="AD3602" s="6" t="n">
        <v>45900</v>
      </c>
    </row>
    <row r="3603">
      <c r="A3603" t="inlineStr">
        <is>
          <t>V200003</t>
        </is>
      </c>
      <c r="B3603" t="inlineStr">
        <is>
          <t>2020-0001</t>
        </is>
      </c>
      <c r="C3603" t="n">
        <v>32</v>
      </c>
      <c r="D3603" t="inlineStr">
        <is>
          <t>37 80 4980 677-1</t>
        </is>
      </c>
      <c r="E3603" t="inlineStr">
        <is>
          <t>RTB Cargo Netherlands B.V.</t>
        </is>
      </c>
      <c r="F3603" t="inlineStr">
        <is>
          <t>PFL</t>
        </is>
      </c>
      <c r="G3603" t="inlineStr">
        <is>
          <t>80' 6-A CW</t>
        </is>
      </c>
      <c r="I3603" s="6" t="n"/>
      <c r="J3603" s="6" t="n"/>
      <c r="K3603" t="inlineStr">
        <is>
          <t>terminated_duly</t>
        </is>
      </c>
      <c r="L3603" s="6" t="n">
        <v>44317</v>
      </c>
      <c r="M3603" s="6" t="n">
        <v>46053</v>
      </c>
      <c r="N3603" t="n">
        <v>974</v>
      </c>
      <c r="O3603" s="6" t="n">
        <v>46053</v>
      </c>
      <c r="P3603" t="n">
        <v>45959</v>
      </c>
      <c r="S3603" t="inlineStr">
        <is>
          <t>n.a.</t>
        </is>
      </c>
      <c r="T3603" s="6" t="n"/>
      <c r="U3603" s="6" t="n"/>
      <c r="V3603" t="n">
        <v>0</v>
      </c>
      <c r="W3603" t="n">
        <v>2</v>
      </c>
      <c r="X3603" s="6" t="n"/>
      <c r="Z3603" s="6" t="n">
        <v>45991</v>
      </c>
      <c r="AA3603" t="inlineStr">
        <is>
          <t>n.a.</t>
        </is>
      </c>
      <c r="AB3603" s="6" t="n">
        <v>46053</v>
      </c>
      <c r="AC3603" t="inlineStr"/>
      <c r="AD3603" s="6" t="n">
        <v>45900</v>
      </c>
    </row>
    <row r="3604">
      <c r="A3604" t="inlineStr">
        <is>
          <t>V200003</t>
        </is>
      </c>
      <c r="B3604" t="inlineStr">
        <is>
          <t>2020-0001</t>
        </is>
      </c>
      <c r="C3604" t="n">
        <v>33</v>
      </c>
      <c r="D3604" t="inlineStr">
        <is>
          <t>37 80 4980 678-9</t>
        </is>
      </c>
      <c r="E3604" t="inlineStr">
        <is>
          <t>RTB Cargo Netherlands B.V.</t>
        </is>
      </c>
      <c r="F3604" t="inlineStr">
        <is>
          <t>PFL</t>
        </is>
      </c>
      <c r="G3604" t="inlineStr">
        <is>
          <t>80' 6-A CW</t>
        </is>
      </c>
      <c r="I3604" s="6" t="n"/>
      <c r="J3604" s="6" t="n"/>
      <c r="K3604" t="inlineStr">
        <is>
          <t>terminated_duly</t>
        </is>
      </c>
      <c r="L3604" s="6" t="n">
        <v>44317</v>
      </c>
      <c r="M3604" s="6" t="n">
        <v>46053</v>
      </c>
      <c r="N3604" t="n">
        <v>974</v>
      </c>
      <c r="O3604" s="6" t="n">
        <v>46053</v>
      </c>
      <c r="P3604" t="n">
        <v>45959</v>
      </c>
      <c r="S3604" t="inlineStr">
        <is>
          <t>n.a.</t>
        </is>
      </c>
      <c r="T3604" s="6" t="n"/>
      <c r="U3604" s="6" t="n"/>
      <c r="V3604" t="n">
        <v>0</v>
      </c>
      <c r="W3604" t="n">
        <v>2</v>
      </c>
      <c r="X3604" s="6" t="n"/>
      <c r="Z3604" s="6" t="n">
        <v>45991</v>
      </c>
      <c r="AA3604" t="inlineStr">
        <is>
          <t>n.a.</t>
        </is>
      </c>
      <c r="AB3604" s="6" t="n">
        <v>46053</v>
      </c>
      <c r="AC3604" t="inlineStr"/>
      <c r="AD3604" s="6" t="n">
        <v>45900</v>
      </c>
    </row>
    <row r="3605">
      <c r="A3605" t="inlineStr">
        <is>
          <t>V200003</t>
        </is>
      </c>
      <c r="B3605" t="inlineStr">
        <is>
          <t>2020-0001</t>
        </is>
      </c>
      <c r="C3605" t="n">
        <v>36</v>
      </c>
      <c r="D3605" t="inlineStr">
        <is>
          <t>37 80 4980 681-3</t>
        </is>
      </c>
      <c r="E3605" t="inlineStr">
        <is>
          <t>RTB Cargo Netherlands B.V.</t>
        </is>
      </c>
      <c r="F3605" t="inlineStr">
        <is>
          <t>PFL</t>
        </is>
      </c>
      <c r="G3605" t="inlineStr">
        <is>
          <t>80' 6-A CW</t>
        </is>
      </c>
      <c r="I3605" s="6" t="n"/>
      <c r="J3605" s="6" t="n"/>
      <c r="K3605" t="inlineStr">
        <is>
          <t>terminated_duly</t>
        </is>
      </c>
      <c r="L3605" s="6" t="n">
        <v>44317</v>
      </c>
      <c r="M3605" s="6" t="n">
        <v>46053</v>
      </c>
      <c r="N3605" t="n">
        <v>974</v>
      </c>
      <c r="O3605" s="6" t="n">
        <v>46053</v>
      </c>
      <c r="P3605" t="n">
        <v>45959</v>
      </c>
      <c r="S3605" t="inlineStr">
        <is>
          <t>n.a.</t>
        </is>
      </c>
      <c r="T3605" s="6" t="n"/>
      <c r="U3605" s="6" t="n"/>
      <c r="V3605" t="n">
        <v>0</v>
      </c>
      <c r="W3605" t="n">
        <v>2</v>
      </c>
      <c r="X3605" s="6" t="n"/>
      <c r="Z3605" s="6" t="n">
        <v>45991</v>
      </c>
      <c r="AA3605" t="inlineStr">
        <is>
          <t>n.a.</t>
        </is>
      </c>
      <c r="AB3605" s="6" t="n">
        <v>46053</v>
      </c>
      <c r="AC3605" t="inlineStr"/>
      <c r="AD3605" s="6" t="n">
        <v>45900</v>
      </c>
    </row>
    <row r="3606">
      <c r="A3606" t="inlineStr">
        <is>
          <t>V200003</t>
        </is>
      </c>
      <c r="B3606" t="inlineStr">
        <is>
          <t>2020-0001</t>
        </is>
      </c>
      <c r="C3606" t="n">
        <v>37</v>
      </c>
      <c r="D3606" t="inlineStr">
        <is>
          <t>37 80 4980 682-1</t>
        </is>
      </c>
      <c r="E3606" t="inlineStr">
        <is>
          <t>RTB Cargo Netherlands B.V.</t>
        </is>
      </c>
      <c r="F3606" t="inlineStr">
        <is>
          <t>PFL</t>
        </is>
      </c>
      <c r="G3606" t="inlineStr">
        <is>
          <t>80' 6-A CW</t>
        </is>
      </c>
      <c r="I3606" s="6" t="n"/>
      <c r="J3606" s="6" t="n"/>
      <c r="K3606" t="inlineStr">
        <is>
          <t>terminated_duly</t>
        </is>
      </c>
      <c r="L3606" s="6" t="n">
        <v>44317</v>
      </c>
      <c r="M3606" s="6" t="n">
        <v>46053</v>
      </c>
      <c r="N3606" t="n">
        <v>974</v>
      </c>
      <c r="O3606" s="6" t="n">
        <v>46053</v>
      </c>
      <c r="P3606" t="n">
        <v>45959</v>
      </c>
      <c r="S3606" t="inlineStr">
        <is>
          <t>n.a.</t>
        </is>
      </c>
      <c r="T3606" s="6" t="n"/>
      <c r="U3606" s="6" t="n"/>
      <c r="V3606" t="n">
        <v>0</v>
      </c>
      <c r="W3606" t="n">
        <v>2</v>
      </c>
      <c r="X3606" s="6" t="n"/>
      <c r="Z3606" s="6" t="n">
        <v>45991</v>
      </c>
      <c r="AA3606" t="inlineStr">
        <is>
          <t>n.a.</t>
        </is>
      </c>
      <c r="AB3606" s="6" t="n">
        <v>46053</v>
      </c>
      <c r="AC3606" t="inlineStr"/>
      <c r="AD3606" s="6" t="n">
        <v>45900</v>
      </c>
    </row>
    <row r="3607">
      <c r="A3607" t="inlineStr">
        <is>
          <t>V200003</t>
        </is>
      </c>
      <c r="B3607" t="inlineStr">
        <is>
          <t>2020-0001</t>
        </is>
      </c>
      <c r="C3607" t="n">
        <v>39</v>
      </c>
      <c r="D3607" t="inlineStr">
        <is>
          <t>37 80 4980 684-7</t>
        </is>
      </c>
      <c r="E3607" t="inlineStr">
        <is>
          <t>RTB Cargo Netherlands B.V.</t>
        </is>
      </c>
      <c r="F3607" t="inlineStr">
        <is>
          <t>PFL</t>
        </is>
      </c>
      <c r="G3607" t="inlineStr">
        <is>
          <t>80' 6-A CW</t>
        </is>
      </c>
      <c r="I3607" s="6" t="n"/>
      <c r="J3607" s="6" t="n"/>
      <c r="K3607" t="inlineStr">
        <is>
          <t>terminated_duly</t>
        </is>
      </c>
      <c r="L3607" s="6" t="n">
        <v>44317</v>
      </c>
      <c r="M3607" s="6" t="n">
        <v>46053</v>
      </c>
      <c r="N3607" t="n">
        <v>974</v>
      </c>
      <c r="O3607" s="6" t="n">
        <v>46053</v>
      </c>
      <c r="P3607" t="n">
        <v>45959</v>
      </c>
      <c r="S3607" t="inlineStr">
        <is>
          <t>n.a.</t>
        </is>
      </c>
      <c r="T3607" s="6" t="n"/>
      <c r="U3607" s="6" t="n"/>
      <c r="V3607" t="n">
        <v>0</v>
      </c>
      <c r="W3607" t="n">
        <v>2</v>
      </c>
      <c r="X3607" s="6" t="n"/>
      <c r="Z3607" s="6" t="n">
        <v>45991</v>
      </c>
      <c r="AA3607" t="inlineStr">
        <is>
          <t>n.a.</t>
        </is>
      </c>
      <c r="AB3607" s="6" t="n">
        <v>46053</v>
      </c>
      <c r="AC3607" t="inlineStr"/>
      <c r="AD3607" s="6" t="n">
        <v>45900</v>
      </c>
    </row>
    <row r="3608">
      <c r="A3608" t="inlineStr">
        <is>
          <t>V200003</t>
        </is>
      </c>
      <c r="B3608" t="inlineStr">
        <is>
          <t>2020-0001</t>
        </is>
      </c>
      <c r="C3608" t="n">
        <v>40</v>
      </c>
      <c r="D3608" t="inlineStr">
        <is>
          <t>37 80 4980 685-4</t>
        </is>
      </c>
      <c r="E3608" t="inlineStr">
        <is>
          <t>RTB Cargo Netherlands B.V.</t>
        </is>
      </c>
      <c r="F3608" t="inlineStr">
        <is>
          <t>PFL</t>
        </is>
      </c>
      <c r="G3608" t="inlineStr">
        <is>
          <t>80' 6-A CW</t>
        </is>
      </c>
      <c r="I3608" s="6" t="n"/>
      <c r="J3608" s="6" t="n"/>
      <c r="K3608" t="inlineStr">
        <is>
          <t>terminated_duly</t>
        </is>
      </c>
      <c r="L3608" s="6" t="n">
        <v>44317</v>
      </c>
      <c r="M3608" s="6" t="n">
        <v>46053</v>
      </c>
      <c r="N3608" t="n">
        <v>974</v>
      </c>
      <c r="O3608" s="6" t="n">
        <v>46053</v>
      </c>
      <c r="P3608" t="n">
        <v>45959</v>
      </c>
      <c r="S3608" t="inlineStr">
        <is>
          <t>n.a.</t>
        </is>
      </c>
      <c r="T3608" s="6" t="n"/>
      <c r="U3608" s="6" t="n"/>
      <c r="V3608" t="n">
        <v>0</v>
      </c>
      <c r="W3608" t="n">
        <v>2</v>
      </c>
      <c r="X3608" s="6" t="n"/>
      <c r="Z3608" s="6" t="n">
        <v>45991</v>
      </c>
      <c r="AA3608" t="inlineStr">
        <is>
          <t>n.a.</t>
        </is>
      </c>
      <c r="AB3608" s="6" t="n">
        <v>46053</v>
      </c>
      <c r="AC3608" t="inlineStr"/>
      <c r="AD3608" s="6" t="n">
        <v>45900</v>
      </c>
    </row>
    <row r="3609">
      <c r="A3609" t="inlineStr">
        <is>
          <t>V200003</t>
        </is>
      </c>
      <c r="B3609" t="inlineStr">
        <is>
          <t>2020-0001</t>
        </is>
      </c>
      <c r="C3609" t="n">
        <v>41</v>
      </c>
      <c r="D3609" t="inlineStr">
        <is>
          <t>37 80 4980 686-2</t>
        </is>
      </c>
      <c r="E3609" t="inlineStr">
        <is>
          <t>RTB Cargo Netherlands B.V.</t>
        </is>
      </c>
      <c r="F3609" t="inlineStr">
        <is>
          <t>PFL</t>
        </is>
      </c>
      <c r="G3609" t="inlineStr">
        <is>
          <t>80' 6-A CW</t>
        </is>
      </c>
      <c r="I3609" s="6" t="n"/>
      <c r="J3609" s="6" t="n"/>
      <c r="K3609" t="inlineStr">
        <is>
          <t>terminated_duly</t>
        </is>
      </c>
      <c r="L3609" s="6" t="n">
        <v>44317</v>
      </c>
      <c r="M3609" s="6" t="n">
        <v>46053</v>
      </c>
      <c r="N3609" t="n">
        <v>974</v>
      </c>
      <c r="O3609" s="6" t="n">
        <v>46053</v>
      </c>
      <c r="P3609" t="n">
        <v>45959</v>
      </c>
      <c r="S3609" t="inlineStr">
        <is>
          <t>n.a.</t>
        </is>
      </c>
      <c r="T3609" s="6" t="n"/>
      <c r="U3609" s="6" t="n"/>
      <c r="V3609" t="n">
        <v>0</v>
      </c>
      <c r="W3609" t="n">
        <v>2</v>
      </c>
      <c r="X3609" s="6" t="n"/>
      <c r="Z3609" s="6" t="n">
        <v>45991</v>
      </c>
      <c r="AA3609" t="inlineStr">
        <is>
          <t>n.a.</t>
        </is>
      </c>
      <c r="AB3609" s="6" t="n">
        <v>46053</v>
      </c>
      <c r="AC3609" t="inlineStr"/>
      <c r="AD3609" s="6" t="n">
        <v>45900</v>
      </c>
    </row>
    <row r="3610">
      <c r="A3610" t="inlineStr">
        <is>
          <t>V200003</t>
        </is>
      </c>
      <c r="B3610" t="inlineStr">
        <is>
          <t>2020-0001</t>
        </is>
      </c>
      <c r="C3610" t="n">
        <v>42</v>
      </c>
      <c r="D3610" t="inlineStr">
        <is>
          <t>37 80 4980 687-0</t>
        </is>
      </c>
      <c r="E3610" t="inlineStr">
        <is>
          <t>RTB Cargo Netherlands B.V.</t>
        </is>
      </c>
      <c r="F3610" t="inlineStr">
        <is>
          <t>PFL</t>
        </is>
      </c>
      <c r="G3610" t="inlineStr">
        <is>
          <t>80' 6-A CW</t>
        </is>
      </c>
      <c r="I3610" s="6" t="n"/>
      <c r="J3610" s="6" t="n"/>
      <c r="K3610" t="inlineStr">
        <is>
          <t>terminated_duly</t>
        </is>
      </c>
      <c r="L3610" s="6" t="n">
        <v>44317</v>
      </c>
      <c r="M3610" s="6" t="n">
        <v>46053</v>
      </c>
      <c r="N3610" t="n">
        <v>974</v>
      </c>
      <c r="O3610" s="6" t="n">
        <v>46053</v>
      </c>
      <c r="P3610" t="n">
        <v>45959</v>
      </c>
      <c r="S3610" t="inlineStr">
        <is>
          <t>n.a.</t>
        </is>
      </c>
      <c r="T3610" s="6" t="n"/>
      <c r="U3610" s="6" t="n"/>
      <c r="V3610" t="n">
        <v>0</v>
      </c>
      <c r="W3610" t="n">
        <v>2</v>
      </c>
      <c r="X3610" s="6" t="n"/>
      <c r="Z3610" s="6" t="n">
        <v>45991</v>
      </c>
      <c r="AA3610" t="inlineStr">
        <is>
          <t>n.a.</t>
        </is>
      </c>
      <c r="AB3610" s="6" t="n">
        <v>46053</v>
      </c>
      <c r="AC3610" t="inlineStr"/>
      <c r="AD3610" s="6" t="n">
        <v>45900</v>
      </c>
    </row>
    <row r="3611">
      <c r="A3611" t="inlineStr">
        <is>
          <t>V200003</t>
        </is>
      </c>
      <c r="B3611" t="inlineStr">
        <is>
          <t>2020-0001</t>
        </is>
      </c>
      <c r="C3611" t="n">
        <v>43</v>
      </c>
      <c r="D3611" t="inlineStr">
        <is>
          <t>37 80 4980 688-8</t>
        </is>
      </c>
      <c r="E3611" t="inlineStr">
        <is>
          <t>RTB Cargo Netherlands B.V.</t>
        </is>
      </c>
      <c r="F3611" t="inlineStr">
        <is>
          <t>PFL</t>
        </is>
      </c>
      <c r="G3611" t="inlineStr">
        <is>
          <t>80' 6-A CW</t>
        </is>
      </c>
      <c r="I3611" s="6" t="n"/>
      <c r="J3611" s="6" t="n"/>
      <c r="K3611" t="inlineStr">
        <is>
          <t>terminated_duly</t>
        </is>
      </c>
      <c r="L3611" s="6" t="n">
        <v>44317</v>
      </c>
      <c r="M3611" s="6" t="n">
        <v>46053</v>
      </c>
      <c r="N3611" t="n">
        <v>974</v>
      </c>
      <c r="O3611" s="6" t="n">
        <v>46053</v>
      </c>
      <c r="P3611" t="n">
        <v>45959</v>
      </c>
      <c r="S3611" t="inlineStr">
        <is>
          <t>n.a.</t>
        </is>
      </c>
      <c r="T3611" s="6" t="n"/>
      <c r="U3611" s="6" t="n"/>
      <c r="V3611" t="n">
        <v>0</v>
      </c>
      <c r="W3611" t="n">
        <v>2</v>
      </c>
      <c r="X3611" s="6" t="n"/>
      <c r="Z3611" s="6" t="n">
        <v>45991</v>
      </c>
      <c r="AA3611" t="inlineStr">
        <is>
          <t>n.a.</t>
        </is>
      </c>
      <c r="AB3611" s="6" t="n">
        <v>46053</v>
      </c>
      <c r="AC3611" t="inlineStr"/>
      <c r="AD3611" s="6" t="n">
        <v>45900</v>
      </c>
    </row>
    <row r="3612">
      <c r="A3612" t="inlineStr">
        <is>
          <t>V200003</t>
        </is>
      </c>
      <c r="B3612" t="inlineStr">
        <is>
          <t>2020-0001</t>
        </is>
      </c>
      <c r="C3612" t="n">
        <v>46</v>
      </c>
      <c r="D3612" t="inlineStr">
        <is>
          <t>37 80 4980 694-6</t>
        </is>
      </c>
      <c r="E3612" t="inlineStr">
        <is>
          <t>RTB Cargo Netherlands B.V.</t>
        </is>
      </c>
      <c r="F3612" t="inlineStr">
        <is>
          <t>PFL</t>
        </is>
      </c>
      <c r="G3612" t="inlineStr">
        <is>
          <t>80' 6-A CW</t>
        </is>
      </c>
      <c r="I3612" s="6" t="n"/>
      <c r="J3612" s="6" t="n"/>
      <c r="K3612" t="inlineStr">
        <is>
          <t>terminated_duly</t>
        </is>
      </c>
      <c r="L3612" s="6" t="n">
        <v>44317</v>
      </c>
      <c r="M3612" s="6" t="n">
        <v>46053</v>
      </c>
      <c r="N3612" t="n">
        <v>974</v>
      </c>
      <c r="O3612" s="6" t="n">
        <v>46053</v>
      </c>
      <c r="P3612" t="n">
        <v>45959</v>
      </c>
      <c r="S3612" t="inlineStr">
        <is>
          <t>n.a.</t>
        </is>
      </c>
      <c r="T3612" s="6" t="n"/>
      <c r="U3612" s="6" t="n"/>
      <c r="V3612" t="n">
        <v>0</v>
      </c>
      <c r="W3612" t="n">
        <v>2</v>
      </c>
      <c r="X3612" s="6" t="n"/>
      <c r="Z3612" s="6" t="n">
        <v>45991</v>
      </c>
      <c r="AA3612" t="inlineStr">
        <is>
          <t>n.a.</t>
        </is>
      </c>
      <c r="AB3612" s="6" t="n">
        <v>46053</v>
      </c>
      <c r="AC3612" t="inlineStr"/>
      <c r="AD3612" s="6" t="n">
        <v>45900</v>
      </c>
    </row>
    <row r="3613">
      <c r="A3613" t="inlineStr">
        <is>
          <t>V200003</t>
        </is>
      </c>
      <c r="B3613" t="inlineStr">
        <is>
          <t>2020-0001</t>
        </is>
      </c>
      <c r="C3613" t="n">
        <v>49</v>
      </c>
      <c r="D3613" t="inlineStr">
        <is>
          <t>37 80 4980 698-7</t>
        </is>
      </c>
      <c r="E3613" t="inlineStr">
        <is>
          <t>RTB Cargo Netherlands B.V.</t>
        </is>
      </c>
      <c r="F3613" t="inlineStr">
        <is>
          <t>PFL</t>
        </is>
      </c>
      <c r="G3613" t="inlineStr">
        <is>
          <t>80' 6-A CW</t>
        </is>
      </c>
      <c r="I3613" s="6" t="n"/>
      <c r="J3613" s="6" t="n"/>
      <c r="K3613" t="inlineStr">
        <is>
          <t>terminated_duly</t>
        </is>
      </c>
      <c r="L3613" s="6" t="n">
        <v>44317</v>
      </c>
      <c r="M3613" s="6" t="n">
        <v>46053</v>
      </c>
      <c r="N3613" t="n">
        <v>974</v>
      </c>
      <c r="O3613" s="6" t="n">
        <v>46053</v>
      </c>
      <c r="P3613" t="n">
        <v>45959</v>
      </c>
      <c r="S3613" t="inlineStr">
        <is>
          <t>n.a.</t>
        </is>
      </c>
      <c r="T3613" s="6" t="n"/>
      <c r="U3613" s="6" t="n"/>
      <c r="V3613" t="n">
        <v>0</v>
      </c>
      <c r="W3613" t="n">
        <v>2</v>
      </c>
      <c r="X3613" s="6" t="n"/>
      <c r="Z3613" s="6" t="n">
        <v>45991</v>
      </c>
      <c r="AA3613" t="inlineStr">
        <is>
          <t>n.a.</t>
        </is>
      </c>
      <c r="AB3613" s="6" t="n">
        <v>46053</v>
      </c>
      <c r="AC3613" t="inlineStr"/>
      <c r="AD3613" s="6" t="n">
        <v>45900</v>
      </c>
    </row>
    <row r="3614">
      <c r="A3614" t="inlineStr">
        <is>
          <t>V200003</t>
        </is>
      </c>
      <c r="B3614" t="inlineStr">
        <is>
          <t>2020-0001</t>
        </is>
      </c>
      <c r="C3614" t="n">
        <v>50</v>
      </c>
      <c r="D3614" t="inlineStr">
        <is>
          <t>37 80 4980 699-5</t>
        </is>
      </c>
      <c r="E3614" t="inlineStr">
        <is>
          <t>RTB Cargo Netherlands B.V.</t>
        </is>
      </c>
      <c r="F3614" t="inlineStr">
        <is>
          <t>PFL</t>
        </is>
      </c>
      <c r="G3614" t="inlineStr">
        <is>
          <t>80' 6-A CW</t>
        </is>
      </c>
      <c r="I3614" s="6" t="n"/>
      <c r="J3614" s="6" t="n"/>
      <c r="K3614" t="inlineStr">
        <is>
          <t>terminated_duly</t>
        </is>
      </c>
      <c r="L3614" s="6" t="n">
        <v>44317</v>
      </c>
      <c r="M3614" s="6" t="n">
        <v>46053</v>
      </c>
      <c r="N3614" t="n">
        <v>974</v>
      </c>
      <c r="O3614" s="6" t="n">
        <v>46053</v>
      </c>
      <c r="P3614" t="n">
        <v>45959</v>
      </c>
      <c r="S3614" t="inlineStr">
        <is>
          <t>n.a.</t>
        </is>
      </c>
      <c r="T3614" s="6" t="n"/>
      <c r="U3614" s="6" t="n"/>
      <c r="V3614" t="n">
        <v>0</v>
      </c>
      <c r="W3614" t="n">
        <v>2</v>
      </c>
      <c r="X3614" s="6" t="n"/>
      <c r="Z3614" s="6" t="n">
        <v>45991</v>
      </c>
      <c r="AA3614" t="inlineStr">
        <is>
          <t>n.a.</t>
        </is>
      </c>
      <c r="AB3614" s="6" t="n">
        <v>46053</v>
      </c>
      <c r="AC3614" t="inlineStr"/>
      <c r="AD3614" s="6" t="n">
        <v>45900</v>
      </c>
    </row>
    <row r="3615">
      <c r="A3615" t="inlineStr">
        <is>
          <t>V200003</t>
        </is>
      </c>
      <c r="B3615" t="inlineStr">
        <is>
          <t>2020-0001</t>
        </is>
      </c>
      <c r="C3615" t="n">
        <v>52</v>
      </c>
      <c r="D3615" t="inlineStr">
        <is>
          <t>37 80 4980 731-6</t>
        </is>
      </c>
      <c r="E3615" t="inlineStr">
        <is>
          <t>RTB Cargo Netherlands B.V.</t>
        </is>
      </c>
      <c r="F3615" t="inlineStr">
        <is>
          <t>PFL</t>
        </is>
      </c>
      <c r="G3615" t="inlineStr">
        <is>
          <t>80' 6-A CW</t>
        </is>
      </c>
      <c r="I3615" s="6" t="n"/>
      <c r="J3615" s="6" t="n"/>
      <c r="K3615" t="inlineStr">
        <is>
          <t>terminated_duly</t>
        </is>
      </c>
      <c r="L3615" s="6" t="n">
        <v>45748</v>
      </c>
      <c r="M3615" s="6" t="n">
        <v>46053</v>
      </c>
      <c r="N3615" t="n">
        <v>974</v>
      </c>
      <c r="O3615" s="6" t="n">
        <v>46053</v>
      </c>
      <c r="P3615" t="n">
        <v>45959</v>
      </c>
      <c r="S3615" t="inlineStr">
        <is>
          <t>n.a.</t>
        </is>
      </c>
      <c r="T3615" s="6" t="n"/>
      <c r="U3615" s="6" t="n"/>
      <c r="V3615" t="n">
        <v>0</v>
      </c>
      <c r="W3615" t="n">
        <v>2</v>
      </c>
      <c r="X3615" s="6" t="n"/>
      <c r="Z3615" s="6" t="n">
        <v>45991</v>
      </c>
      <c r="AA3615" t="inlineStr">
        <is>
          <t>n.a.</t>
        </is>
      </c>
      <c r="AB3615" s="6" t="n">
        <v>46053</v>
      </c>
      <c r="AC3615" t="inlineStr"/>
      <c r="AD3615" s="6" t="n">
        <v>45900</v>
      </c>
    </row>
    <row r="3616">
      <c r="A3616" t="inlineStr">
        <is>
          <t>V200003</t>
        </is>
      </c>
      <c r="B3616" t="inlineStr">
        <is>
          <t>2020-0001</t>
        </is>
      </c>
      <c r="C3616" t="n">
        <v>53</v>
      </c>
      <c r="D3616" t="inlineStr">
        <is>
          <t>37 80 4980 732-4</t>
        </is>
      </c>
      <c r="E3616" t="inlineStr">
        <is>
          <t>RTB Cargo Netherlands B.V.</t>
        </is>
      </c>
      <c r="F3616" t="inlineStr">
        <is>
          <t>PFL</t>
        </is>
      </c>
      <c r="G3616" t="inlineStr">
        <is>
          <t>80' 6-A CW</t>
        </is>
      </c>
      <c r="I3616" s="6" t="n"/>
      <c r="J3616" s="6" t="n"/>
      <c r="K3616" t="inlineStr">
        <is>
          <t>terminated_duly</t>
        </is>
      </c>
      <c r="L3616" s="6" t="n">
        <v>45748</v>
      </c>
      <c r="M3616" s="6" t="n">
        <v>46053</v>
      </c>
      <c r="N3616" t="n">
        <v>974</v>
      </c>
      <c r="O3616" s="6" t="n">
        <v>46053</v>
      </c>
      <c r="P3616" t="n">
        <v>45959</v>
      </c>
      <c r="S3616" t="inlineStr">
        <is>
          <t>n.a.</t>
        </is>
      </c>
      <c r="T3616" s="6" t="n"/>
      <c r="U3616" s="6" t="n"/>
      <c r="V3616" t="n">
        <v>0</v>
      </c>
      <c r="W3616" t="n">
        <v>2</v>
      </c>
      <c r="X3616" s="6" t="n"/>
      <c r="Z3616" s="6" t="n">
        <v>45991</v>
      </c>
      <c r="AA3616" t="inlineStr">
        <is>
          <t>n.a.</t>
        </is>
      </c>
      <c r="AB3616" s="6" t="n">
        <v>46053</v>
      </c>
      <c r="AC3616" t="inlineStr"/>
      <c r="AD3616" s="6" t="n">
        <v>45900</v>
      </c>
    </row>
    <row r="3617">
      <c r="A3617" t="inlineStr">
        <is>
          <t>V200003</t>
        </is>
      </c>
      <c r="B3617" t="inlineStr">
        <is>
          <t>2020-0001</t>
        </is>
      </c>
      <c r="C3617" t="n">
        <v>54</v>
      </c>
      <c r="D3617" t="inlineStr">
        <is>
          <t>37 80 4980 733-2</t>
        </is>
      </c>
      <c r="E3617" t="inlineStr">
        <is>
          <t>RTB Cargo Netherlands B.V.</t>
        </is>
      </c>
      <c r="F3617" t="inlineStr">
        <is>
          <t>PFL</t>
        </is>
      </c>
      <c r="G3617" t="inlineStr">
        <is>
          <t>80' 6-A CW</t>
        </is>
      </c>
      <c r="I3617" s="6" t="n"/>
      <c r="J3617" s="6" t="n"/>
      <c r="K3617" t="inlineStr">
        <is>
          <t>terminated_duly</t>
        </is>
      </c>
      <c r="L3617" s="6" t="n">
        <v>45748</v>
      </c>
      <c r="M3617" s="6" t="n">
        <v>46053</v>
      </c>
      <c r="N3617" t="n">
        <v>974</v>
      </c>
      <c r="O3617" s="6" t="n">
        <v>46053</v>
      </c>
      <c r="P3617" t="n">
        <v>45959</v>
      </c>
      <c r="S3617" t="inlineStr">
        <is>
          <t>n.a.</t>
        </is>
      </c>
      <c r="T3617" s="6" t="n"/>
      <c r="U3617" s="6" t="n"/>
      <c r="V3617" t="n">
        <v>0</v>
      </c>
      <c r="W3617" t="n">
        <v>2</v>
      </c>
      <c r="X3617" s="6" t="n"/>
      <c r="Z3617" s="6" t="n">
        <v>45991</v>
      </c>
      <c r="AA3617" t="inlineStr">
        <is>
          <t>n.a.</t>
        </is>
      </c>
      <c r="AB3617" s="6" t="n">
        <v>46053</v>
      </c>
      <c r="AC3617" t="inlineStr"/>
      <c r="AD3617" s="6" t="n">
        <v>45900</v>
      </c>
    </row>
    <row r="3618">
      <c r="A3618" t="inlineStr">
        <is>
          <t>V200003</t>
        </is>
      </c>
      <c r="B3618" t="inlineStr">
        <is>
          <t>2020-0001</t>
        </is>
      </c>
      <c r="C3618" t="n">
        <v>55</v>
      </c>
      <c r="D3618" t="inlineStr">
        <is>
          <t>37 80 4980 734-0</t>
        </is>
      </c>
      <c r="E3618" t="inlineStr">
        <is>
          <t>RTB Cargo Netherlands B.V.</t>
        </is>
      </c>
      <c r="F3618" t="inlineStr">
        <is>
          <t>PFL</t>
        </is>
      </c>
      <c r="G3618" t="inlineStr">
        <is>
          <t>80' 6-A CW</t>
        </is>
      </c>
      <c r="I3618" s="6" t="n"/>
      <c r="J3618" s="6" t="n"/>
      <c r="K3618" t="inlineStr">
        <is>
          <t>terminated_duly</t>
        </is>
      </c>
      <c r="L3618" s="6" t="n">
        <v>45748</v>
      </c>
      <c r="M3618" s="6" t="n">
        <v>46053</v>
      </c>
      <c r="N3618" t="n">
        <v>974</v>
      </c>
      <c r="O3618" s="6" t="n">
        <v>46053</v>
      </c>
      <c r="P3618" t="n">
        <v>45959</v>
      </c>
      <c r="S3618" t="inlineStr">
        <is>
          <t>n.a.</t>
        </is>
      </c>
      <c r="T3618" s="6" t="n"/>
      <c r="U3618" s="6" t="n"/>
      <c r="V3618" t="n">
        <v>0</v>
      </c>
      <c r="W3618" t="n">
        <v>2</v>
      </c>
      <c r="X3618" s="6" t="n"/>
      <c r="Z3618" s="6" t="n">
        <v>45991</v>
      </c>
      <c r="AA3618" t="inlineStr">
        <is>
          <t>n.a.</t>
        </is>
      </c>
      <c r="AB3618" s="6" t="n">
        <v>46053</v>
      </c>
      <c r="AC3618" t="inlineStr"/>
      <c r="AD3618" s="6" t="n">
        <v>45900</v>
      </c>
    </row>
    <row r="3619">
      <c r="A3619" t="inlineStr">
        <is>
          <t>V200003</t>
        </is>
      </c>
      <c r="B3619" t="inlineStr">
        <is>
          <t>2020-0001</t>
        </is>
      </c>
      <c r="C3619" t="n">
        <v>56</v>
      </c>
      <c r="D3619" t="inlineStr">
        <is>
          <t>37 80 4980 735-7</t>
        </is>
      </c>
      <c r="E3619" t="inlineStr">
        <is>
          <t>RTB Cargo Netherlands B.V.</t>
        </is>
      </c>
      <c r="F3619" t="inlineStr">
        <is>
          <t>PFL</t>
        </is>
      </c>
      <c r="G3619" t="inlineStr">
        <is>
          <t>80' 6-A CW</t>
        </is>
      </c>
      <c r="I3619" s="6" t="n"/>
      <c r="J3619" s="6" t="n"/>
      <c r="K3619" t="inlineStr">
        <is>
          <t>terminated_duly</t>
        </is>
      </c>
      <c r="L3619" s="6" t="n">
        <v>45748</v>
      </c>
      <c r="M3619" s="6" t="n">
        <v>46053</v>
      </c>
      <c r="N3619" t="n">
        <v>974</v>
      </c>
      <c r="O3619" s="6" t="n">
        <v>46053</v>
      </c>
      <c r="P3619" t="n">
        <v>45959</v>
      </c>
      <c r="S3619" t="inlineStr">
        <is>
          <t>n.a.</t>
        </is>
      </c>
      <c r="T3619" s="6" t="n"/>
      <c r="U3619" s="6" t="n"/>
      <c r="V3619" t="n">
        <v>0</v>
      </c>
      <c r="W3619" t="n">
        <v>2</v>
      </c>
      <c r="X3619" s="6" t="n"/>
      <c r="Z3619" s="6" t="n">
        <v>45991</v>
      </c>
      <c r="AA3619" t="inlineStr">
        <is>
          <t>n.a.</t>
        </is>
      </c>
      <c r="AB3619" s="6" t="n">
        <v>46053</v>
      </c>
      <c r="AC3619" t="inlineStr"/>
      <c r="AD3619" s="6" t="n">
        <v>45900</v>
      </c>
    </row>
    <row r="3620">
      <c r="A3620" t="inlineStr">
        <is>
          <t>V200003</t>
        </is>
      </c>
      <c r="B3620" t="inlineStr">
        <is>
          <t>2020-0001</t>
        </is>
      </c>
      <c r="C3620" t="n">
        <v>57</v>
      </c>
      <c r="D3620" t="inlineStr">
        <is>
          <t>37 80 4980 738-1</t>
        </is>
      </c>
      <c r="E3620" t="inlineStr">
        <is>
          <t>RTB Cargo Netherlands B.V.</t>
        </is>
      </c>
      <c r="F3620" t="inlineStr">
        <is>
          <t>PFL</t>
        </is>
      </c>
      <c r="G3620" t="inlineStr">
        <is>
          <t>80' 6-A CW</t>
        </is>
      </c>
      <c r="I3620" s="6" t="n"/>
      <c r="J3620" s="6" t="n"/>
      <c r="K3620" t="inlineStr">
        <is>
          <t>terminated_duly</t>
        </is>
      </c>
      <c r="L3620" s="6" t="n">
        <v>45748</v>
      </c>
      <c r="M3620" s="6" t="n">
        <v>46053</v>
      </c>
      <c r="N3620" t="n">
        <v>974</v>
      </c>
      <c r="O3620" s="6" t="n">
        <v>46053</v>
      </c>
      <c r="P3620" t="n">
        <v>45959</v>
      </c>
      <c r="S3620" t="inlineStr">
        <is>
          <t>n.a.</t>
        </is>
      </c>
      <c r="T3620" s="6" t="n"/>
      <c r="U3620" s="6" t="n"/>
      <c r="V3620" t="n">
        <v>0</v>
      </c>
      <c r="W3620" t="n">
        <v>2</v>
      </c>
      <c r="X3620" s="6" t="n"/>
      <c r="Z3620" s="6" t="n">
        <v>45991</v>
      </c>
      <c r="AA3620" t="inlineStr">
        <is>
          <t>n.a.</t>
        </is>
      </c>
      <c r="AB3620" s="6" t="n">
        <v>46053</v>
      </c>
      <c r="AC3620" t="inlineStr"/>
      <c r="AD3620" s="6" t="n">
        <v>45900</v>
      </c>
    </row>
    <row r="3621">
      <c r="A3621" t="inlineStr">
        <is>
          <t>V200003</t>
        </is>
      </c>
      <c r="B3621" t="inlineStr">
        <is>
          <t>2020-0001</t>
        </is>
      </c>
      <c r="C3621" t="n">
        <v>58</v>
      </c>
      <c r="D3621" t="inlineStr">
        <is>
          <t>37 80 4980 740-7</t>
        </is>
      </c>
      <c r="E3621" t="inlineStr">
        <is>
          <t>RTB Cargo Netherlands B.V.</t>
        </is>
      </c>
      <c r="F3621" t="inlineStr">
        <is>
          <t>PFL</t>
        </is>
      </c>
      <c r="G3621" t="inlineStr">
        <is>
          <t>80' 6-A CW</t>
        </is>
      </c>
      <c r="I3621" s="6" t="n"/>
      <c r="J3621" s="6" t="n"/>
      <c r="K3621" t="inlineStr">
        <is>
          <t>terminated_duly</t>
        </is>
      </c>
      <c r="L3621" s="6" t="n">
        <v>45748</v>
      </c>
      <c r="M3621" s="6" t="n">
        <v>46053</v>
      </c>
      <c r="N3621" t="n">
        <v>974</v>
      </c>
      <c r="O3621" s="6" t="n">
        <v>46053</v>
      </c>
      <c r="P3621" t="n">
        <v>45959</v>
      </c>
      <c r="S3621" t="inlineStr">
        <is>
          <t>n.a.</t>
        </is>
      </c>
      <c r="T3621" s="6" t="n"/>
      <c r="U3621" s="6" t="n"/>
      <c r="V3621" t="n">
        <v>0</v>
      </c>
      <c r="W3621" t="n">
        <v>2</v>
      </c>
      <c r="X3621" s="6" t="n"/>
      <c r="Z3621" s="6" t="n">
        <v>45991</v>
      </c>
      <c r="AA3621" t="inlineStr">
        <is>
          <t>n.a.</t>
        </is>
      </c>
      <c r="AB3621" s="6" t="n">
        <v>46053</v>
      </c>
      <c r="AC3621" t="inlineStr"/>
      <c r="AD3621" s="6" t="n">
        <v>45900</v>
      </c>
    </row>
    <row r="3622">
      <c r="A3622" t="inlineStr">
        <is>
          <t>V200003</t>
        </is>
      </c>
      <c r="B3622" t="inlineStr">
        <is>
          <t>2020-0001</t>
        </is>
      </c>
      <c r="C3622" t="n">
        <v>59</v>
      </c>
      <c r="D3622" t="inlineStr">
        <is>
          <t>37 80 4980 741-5</t>
        </is>
      </c>
      <c r="E3622" t="inlineStr">
        <is>
          <t>RTB Cargo Netherlands B.V.</t>
        </is>
      </c>
      <c r="F3622" t="inlineStr">
        <is>
          <t>PFL</t>
        </is>
      </c>
      <c r="G3622" t="inlineStr">
        <is>
          <t>80' 6-A CW</t>
        </is>
      </c>
      <c r="I3622" s="6" t="n"/>
      <c r="J3622" s="6" t="n"/>
      <c r="K3622" t="inlineStr">
        <is>
          <t>terminated_duly</t>
        </is>
      </c>
      <c r="L3622" s="6" t="n">
        <v>45748</v>
      </c>
      <c r="M3622" s="6" t="n">
        <v>46053</v>
      </c>
      <c r="N3622" t="n">
        <v>974</v>
      </c>
      <c r="O3622" s="6" t="n">
        <v>46053</v>
      </c>
      <c r="P3622" t="n">
        <v>45959</v>
      </c>
      <c r="S3622" t="inlineStr">
        <is>
          <t>n.a.</t>
        </is>
      </c>
      <c r="T3622" s="6" t="n"/>
      <c r="U3622" s="6" t="n"/>
      <c r="V3622" t="n">
        <v>0</v>
      </c>
      <c r="W3622" t="n">
        <v>2</v>
      </c>
      <c r="X3622" s="6" t="n"/>
      <c r="Z3622" s="6" t="n">
        <v>45991</v>
      </c>
      <c r="AA3622" t="inlineStr">
        <is>
          <t>n.a.</t>
        </is>
      </c>
      <c r="AB3622" s="6" t="n">
        <v>46053</v>
      </c>
      <c r="AC3622" t="inlineStr"/>
      <c r="AD3622" s="6" t="n">
        <v>45900</v>
      </c>
    </row>
    <row r="3623">
      <c r="A3623" t="inlineStr">
        <is>
          <t>V200003</t>
        </is>
      </c>
      <c r="B3623" t="inlineStr">
        <is>
          <t>2020-0001</t>
        </is>
      </c>
      <c r="C3623" t="n">
        <v>60</v>
      </c>
      <c r="D3623" t="inlineStr">
        <is>
          <t>37 80 4980 745-6</t>
        </is>
      </c>
      <c r="E3623" t="inlineStr">
        <is>
          <t>RTB Cargo Netherlands B.V.</t>
        </is>
      </c>
      <c r="F3623" t="inlineStr">
        <is>
          <t>PFL</t>
        </is>
      </c>
      <c r="G3623" t="inlineStr">
        <is>
          <t>80' 6-A CW</t>
        </is>
      </c>
      <c r="I3623" s="6" t="n"/>
      <c r="J3623" s="6" t="n"/>
      <c r="K3623" t="inlineStr">
        <is>
          <t>terminated_duly</t>
        </is>
      </c>
      <c r="L3623" s="6" t="n">
        <v>45748</v>
      </c>
      <c r="M3623" s="6" t="n">
        <v>46053</v>
      </c>
      <c r="N3623" t="n">
        <v>974</v>
      </c>
      <c r="O3623" s="6" t="n">
        <v>46053</v>
      </c>
      <c r="P3623" t="n">
        <v>45959</v>
      </c>
      <c r="S3623" t="inlineStr">
        <is>
          <t>n.a.</t>
        </is>
      </c>
      <c r="T3623" s="6" t="n"/>
      <c r="U3623" s="6" t="n"/>
      <c r="V3623" t="n">
        <v>0</v>
      </c>
      <c r="W3623" t="n">
        <v>2</v>
      </c>
      <c r="X3623" s="6" t="n"/>
      <c r="Z3623" s="6" t="n">
        <v>45991</v>
      </c>
      <c r="AA3623" t="inlineStr">
        <is>
          <t>n.a.</t>
        </is>
      </c>
      <c r="AB3623" s="6" t="n">
        <v>46053</v>
      </c>
      <c r="AC3623" t="inlineStr"/>
      <c r="AD3623" s="6" t="n">
        <v>45900</v>
      </c>
    </row>
    <row r="3624">
      <c r="A3624" t="inlineStr">
        <is>
          <t>V200003</t>
        </is>
      </c>
      <c r="B3624" t="inlineStr">
        <is>
          <t>2020-0001</t>
        </is>
      </c>
      <c r="C3624" t="n">
        <v>61</v>
      </c>
      <c r="D3624" t="inlineStr">
        <is>
          <t>37 80 4980 746-4</t>
        </is>
      </c>
      <c r="E3624" t="inlineStr">
        <is>
          <t>RTB Cargo Netherlands B.V.</t>
        </is>
      </c>
      <c r="F3624" t="inlineStr">
        <is>
          <t>PFL</t>
        </is>
      </c>
      <c r="G3624" t="inlineStr">
        <is>
          <t>80' 6-A CW</t>
        </is>
      </c>
      <c r="I3624" s="6" t="n"/>
      <c r="J3624" s="6" t="n"/>
      <c r="K3624" t="inlineStr">
        <is>
          <t>terminated_duly</t>
        </is>
      </c>
      <c r="L3624" s="6" t="n">
        <v>45748</v>
      </c>
      <c r="M3624" s="6" t="n">
        <v>46053</v>
      </c>
      <c r="N3624" t="n">
        <v>974</v>
      </c>
      <c r="O3624" s="6" t="n">
        <v>46053</v>
      </c>
      <c r="P3624" t="n">
        <v>45959</v>
      </c>
      <c r="S3624" t="inlineStr">
        <is>
          <t>n.a.</t>
        </is>
      </c>
      <c r="T3624" s="6" t="n"/>
      <c r="U3624" s="6" t="n"/>
      <c r="V3624" t="n">
        <v>0</v>
      </c>
      <c r="W3624" t="n">
        <v>2</v>
      </c>
      <c r="X3624" s="6" t="n"/>
      <c r="Z3624" s="6" t="n">
        <v>45991</v>
      </c>
      <c r="AA3624" t="inlineStr">
        <is>
          <t>n.a.</t>
        </is>
      </c>
      <c r="AB3624" s="6" t="n">
        <v>46053</v>
      </c>
      <c r="AC3624" t="inlineStr"/>
      <c r="AD3624" s="6" t="n">
        <v>45900</v>
      </c>
    </row>
    <row r="3625">
      <c r="A3625" t="inlineStr">
        <is>
          <t>V200003</t>
        </is>
      </c>
      <c r="B3625" t="inlineStr">
        <is>
          <t>2020-0001</t>
        </is>
      </c>
      <c r="C3625" t="n">
        <v>62</v>
      </c>
      <c r="D3625" t="inlineStr">
        <is>
          <t>37 80 4980 747-2</t>
        </is>
      </c>
      <c r="E3625" t="inlineStr">
        <is>
          <t>RTB Cargo Netherlands B.V.</t>
        </is>
      </c>
      <c r="F3625" t="inlineStr">
        <is>
          <t>PFL</t>
        </is>
      </c>
      <c r="G3625" t="inlineStr">
        <is>
          <t>80' 6-A CW</t>
        </is>
      </c>
      <c r="I3625" s="6" t="n"/>
      <c r="J3625" s="6" t="n"/>
      <c r="K3625" t="inlineStr">
        <is>
          <t>terminated_duly</t>
        </is>
      </c>
      <c r="L3625" s="6" t="n">
        <v>45748</v>
      </c>
      <c r="M3625" s="6" t="n">
        <v>46053</v>
      </c>
      <c r="N3625" t="n">
        <v>974</v>
      </c>
      <c r="O3625" s="6" t="n">
        <v>46053</v>
      </c>
      <c r="P3625" t="n">
        <v>45959</v>
      </c>
      <c r="S3625" t="inlineStr">
        <is>
          <t>n.a.</t>
        </is>
      </c>
      <c r="T3625" s="6" t="n"/>
      <c r="U3625" s="6" t="n"/>
      <c r="V3625" t="n">
        <v>0</v>
      </c>
      <c r="W3625" t="n">
        <v>2</v>
      </c>
      <c r="X3625" s="6" t="n"/>
      <c r="Z3625" s="6" t="n">
        <v>45991</v>
      </c>
      <c r="AA3625" t="inlineStr">
        <is>
          <t>n.a.</t>
        </is>
      </c>
      <c r="AB3625" s="6" t="n">
        <v>46053</v>
      </c>
      <c r="AC3625" t="inlineStr"/>
      <c r="AD3625" s="6" t="n">
        <v>45900</v>
      </c>
    </row>
    <row r="3626">
      <c r="A3626" t="inlineStr">
        <is>
          <t>V200003</t>
        </is>
      </c>
      <c r="B3626" t="inlineStr">
        <is>
          <t>2020-0001</t>
        </is>
      </c>
      <c r="C3626" t="n">
        <v>63</v>
      </c>
      <c r="D3626" t="inlineStr">
        <is>
          <t>37 80 4980 748-0</t>
        </is>
      </c>
      <c r="E3626" t="inlineStr">
        <is>
          <t>RTB Cargo Netherlands B.V.</t>
        </is>
      </c>
      <c r="F3626" t="inlineStr">
        <is>
          <t>PFL</t>
        </is>
      </c>
      <c r="G3626" t="inlineStr">
        <is>
          <t>80' 6-A CW</t>
        </is>
      </c>
      <c r="I3626" s="6" t="n"/>
      <c r="J3626" s="6" t="n"/>
      <c r="K3626" t="inlineStr">
        <is>
          <t>terminated_duly</t>
        </is>
      </c>
      <c r="L3626" s="6" t="n">
        <v>45748</v>
      </c>
      <c r="M3626" s="6" t="n">
        <v>46053</v>
      </c>
      <c r="N3626" t="n">
        <v>974</v>
      </c>
      <c r="O3626" s="6" t="n">
        <v>46053</v>
      </c>
      <c r="P3626" t="n">
        <v>45959</v>
      </c>
      <c r="S3626" t="inlineStr">
        <is>
          <t>n.a.</t>
        </is>
      </c>
      <c r="T3626" s="6" t="n"/>
      <c r="U3626" s="6" t="n"/>
      <c r="V3626" t="n">
        <v>0</v>
      </c>
      <c r="W3626" t="n">
        <v>2</v>
      </c>
      <c r="X3626" s="6" t="n"/>
      <c r="Z3626" s="6" t="n">
        <v>45991</v>
      </c>
      <c r="AA3626" t="inlineStr">
        <is>
          <t>n.a.</t>
        </is>
      </c>
      <c r="AB3626" s="6" t="n">
        <v>46053</v>
      </c>
      <c r="AC3626" t="inlineStr"/>
      <c r="AD3626" s="6" t="n">
        <v>45900</v>
      </c>
    </row>
    <row r="3627">
      <c r="A3627" t="inlineStr">
        <is>
          <t>V200003</t>
        </is>
      </c>
      <c r="B3627" t="inlineStr">
        <is>
          <t>2020-0001</t>
        </is>
      </c>
      <c r="C3627" t="n">
        <v>64</v>
      </c>
      <c r="D3627" t="inlineStr">
        <is>
          <t>37 80 4980 749-8</t>
        </is>
      </c>
      <c r="E3627" t="inlineStr">
        <is>
          <t>RTB Cargo Netherlands B.V.</t>
        </is>
      </c>
      <c r="F3627" t="inlineStr">
        <is>
          <t>PFL</t>
        </is>
      </c>
      <c r="G3627" t="inlineStr">
        <is>
          <t>80' 6-A CW</t>
        </is>
      </c>
      <c r="I3627" s="6" t="n"/>
      <c r="J3627" s="6" t="n"/>
      <c r="K3627" t="inlineStr">
        <is>
          <t>terminated_duly</t>
        </is>
      </c>
      <c r="L3627" s="6" t="n">
        <v>45748</v>
      </c>
      <c r="M3627" s="6" t="n">
        <v>46053</v>
      </c>
      <c r="N3627" t="n">
        <v>974</v>
      </c>
      <c r="O3627" s="6" t="n">
        <v>46053</v>
      </c>
      <c r="P3627" t="n">
        <v>45959</v>
      </c>
      <c r="S3627" t="inlineStr">
        <is>
          <t>n.a.</t>
        </is>
      </c>
      <c r="T3627" s="6" t="n"/>
      <c r="U3627" s="6" t="n"/>
      <c r="V3627" t="n">
        <v>0</v>
      </c>
      <c r="W3627" t="n">
        <v>2</v>
      </c>
      <c r="X3627" s="6" t="n"/>
      <c r="Z3627" s="6" t="n">
        <v>45991</v>
      </c>
      <c r="AA3627" t="inlineStr">
        <is>
          <t>n.a.</t>
        </is>
      </c>
      <c r="AB3627" s="6" t="n">
        <v>46053</v>
      </c>
      <c r="AC3627" t="inlineStr"/>
      <c r="AD3627" s="6" t="n">
        <v>45900</v>
      </c>
    </row>
    <row r="3628">
      <c r="A3628" t="inlineStr">
        <is>
          <t>V200003</t>
        </is>
      </c>
      <c r="B3628" t="inlineStr">
        <is>
          <t>2020-0001</t>
        </is>
      </c>
      <c r="C3628" t="n">
        <v>65</v>
      </c>
      <c r="D3628" t="inlineStr">
        <is>
          <t>37 80 4980 751-4</t>
        </is>
      </c>
      <c r="E3628" t="inlineStr">
        <is>
          <t>RTB Cargo Netherlands B.V.</t>
        </is>
      </c>
      <c r="F3628" t="inlineStr">
        <is>
          <t>PFL</t>
        </is>
      </c>
      <c r="G3628" t="inlineStr">
        <is>
          <t>80' 6-A CW</t>
        </is>
      </c>
      <c r="I3628" s="6" t="n"/>
      <c r="J3628" s="6" t="n"/>
      <c r="K3628" t="inlineStr">
        <is>
          <t>terminated_duly</t>
        </is>
      </c>
      <c r="L3628" s="6" t="n">
        <v>45748</v>
      </c>
      <c r="M3628" s="6" t="n">
        <v>46053</v>
      </c>
      <c r="N3628" t="n">
        <v>974</v>
      </c>
      <c r="O3628" s="6" t="n">
        <v>46053</v>
      </c>
      <c r="P3628" t="n">
        <v>45959</v>
      </c>
      <c r="S3628" t="inlineStr">
        <is>
          <t>n.a.</t>
        </is>
      </c>
      <c r="T3628" s="6" t="n"/>
      <c r="U3628" s="6" t="n"/>
      <c r="V3628" t="n">
        <v>0</v>
      </c>
      <c r="W3628" t="n">
        <v>2</v>
      </c>
      <c r="X3628" s="6" t="n"/>
      <c r="Z3628" s="6" t="n">
        <v>45991</v>
      </c>
      <c r="AA3628" t="inlineStr">
        <is>
          <t>n.a.</t>
        </is>
      </c>
      <c r="AB3628" s="6" t="n">
        <v>46053</v>
      </c>
      <c r="AC3628" t="inlineStr"/>
      <c r="AD3628" s="6" t="n">
        <v>45900</v>
      </c>
    </row>
    <row r="3629">
      <c r="A3629" t="inlineStr">
        <is>
          <t>V200003</t>
        </is>
      </c>
      <c r="B3629" t="inlineStr">
        <is>
          <t>2020-0001</t>
        </is>
      </c>
      <c r="C3629" t="n">
        <v>66</v>
      </c>
      <c r="D3629" t="inlineStr">
        <is>
          <t>37 80 4980 752-2</t>
        </is>
      </c>
      <c r="E3629" t="inlineStr">
        <is>
          <t>RTB Cargo Netherlands B.V.</t>
        </is>
      </c>
      <c r="F3629" t="inlineStr">
        <is>
          <t>PFL</t>
        </is>
      </c>
      <c r="G3629" t="inlineStr">
        <is>
          <t>80' 6-A CW</t>
        </is>
      </c>
      <c r="I3629" s="6" t="n"/>
      <c r="J3629" s="6" t="n"/>
      <c r="K3629" t="inlineStr">
        <is>
          <t>terminated_duly</t>
        </is>
      </c>
      <c r="L3629" s="6" t="n">
        <v>45748</v>
      </c>
      <c r="M3629" s="6" t="n">
        <v>46053</v>
      </c>
      <c r="N3629" t="n">
        <v>974</v>
      </c>
      <c r="O3629" s="6" t="n">
        <v>46053</v>
      </c>
      <c r="P3629" t="n">
        <v>45959</v>
      </c>
      <c r="S3629" t="inlineStr">
        <is>
          <t>n.a.</t>
        </is>
      </c>
      <c r="T3629" s="6" t="n"/>
      <c r="U3629" s="6" t="n"/>
      <c r="V3629" t="n">
        <v>0</v>
      </c>
      <c r="W3629" t="n">
        <v>2</v>
      </c>
      <c r="X3629" s="6" t="n"/>
      <c r="Z3629" s="6" t="n">
        <v>45991</v>
      </c>
      <c r="AA3629" t="inlineStr">
        <is>
          <t>n.a.</t>
        </is>
      </c>
      <c r="AB3629" s="6" t="n">
        <v>46053</v>
      </c>
      <c r="AC3629" t="inlineStr"/>
      <c r="AD3629" s="6" t="n">
        <v>45900</v>
      </c>
    </row>
    <row r="3630">
      <c r="A3630" t="inlineStr">
        <is>
          <t>V200003</t>
        </is>
      </c>
      <c r="B3630" t="inlineStr">
        <is>
          <t>2020-0001</t>
        </is>
      </c>
      <c r="C3630" t="n">
        <v>67</v>
      </c>
      <c r="D3630" t="inlineStr">
        <is>
          <t>37 80 4980 667-2</t>
        </is>
      </c>
      <c r="E3630" t="inlineStr">
        <is>
          <t>RTB Cargo Netherlands B.V.</t>
        </is>
      </c>
      <c r="F3630" t="inlineStr">
        <is>
          <t>PFL</t>
        </is>
      </c>
      <c r="G3630" t="inlineStr">
        <is>
          <t>80' 6-A CW</t>
        </is>
      </c>
      <c r="I3630" s="6" t="n"/>
      <c r="J3630" s="6" t="n"/>
      <c r="K3630" t="inlineStr">
        <is>
          <t>terminated_duly</t>
        </is>
      </c>
      <c r="L3630" s="6" t="n">
        <v>45748</v>
      </c>
      <c r="M3630" s="6" t="n">
        <v>46053</v>
      </c>
      <c r="N3630" t="n">
        <v>974</v>
      </c>
      <c r="O3630" s="6" t="n">
        <v>46053</v>
      </c>
      <c r="P3630" t="n">
        <v>45959</v>
      </c>
      <c r="S3630" t="inlineStr">
        <is>
          <t>n.a.</t>
        </is>
      </c>
      <c r="T3630" s="6" t="n"/>
      <c r="U3630" s="6" t="n"/>
      <c r="V3630" t="n">
        <v>0</v>
      </c>
      <c r="W3630" t="n">
        <v>2</v>
      </c>
      <c r="X3630" s="6" t="n"/>
      <c r="Z3630" s="6" t="n">
        <v>45991</v>
      </c>
      <c r="AA3630" t="inlineStr">
        <is>
          <t>n.a.</t>
        </is>
      </c>
      <c r="AB3630" s="6" t="n">
        <v>46053</v>
      </c>
      <c r="AC3630" t="inlineStr"/>
      <c r="AD3630" s="6" t="n">
        <v>45900</v>
      </c>
    </row>
    <row r="3631">
      <c r="A3631" t="inlineStr">
        <is>
          <t>V200003</t>
        </is>
      </c>
      <c r="B3631" t="inlineStr">
        <is>
          <t>2020-0001</t>
        </is>
      </c>
      <c r="C3631" t="n">
        <v>68</v>
      </c>
      <c r="D3631" t="inlineStr">
        <is>
          <t>37 80 4980 675-5</t>
        </is>
      </c>
      <c r="E3631" t="inlineStr">
        <is>
          <t>RTB Cargo Netherlands B.V.</t>
        </is>
      </c>
      <c r="F3631" t="inlineStr">
        <is>
          <t>PFL</t>
        </is>
      </c>
      <c r="G3631" t="inlineStr">
        <is>
          <t>80' 6-A CW</t>
        </is>
      </c>
      <c r="I3631" s="6" t="n"/>
      <c r="J3631" s="6" t="n"/>
      <c r="K3631" t="inlineStr">
        <is>
          <t>terminated_duly</t>
        </is>
      </c>
      <c r="L3631" s="6" t="n">
        <v>45748</v>
      </c>
      <c r="M3631" s="6" t="n">
        <v>46053</v>
      </c>
      <c r="N3631" t="n">
        <v>974</v>
      </c>
      <c r="O3631" s="6" t="n">
        <v>46053</v>
      </c>
      <c r="P3631" t="n">
        <v>45959</v>
      </c>
      <c r="S3631" t="inlineStr">
        <is>
          <t>n.a.</t>
        </is>
      </c>
      <c r="T3631" s="6" t="n"/>
      <c r="U3631" s="6" t="n"/>
      <c r="V3631" t="n">
        <v>0</v>
      </c>
      <c r="W3631" t="n">
        <v>2</v>
      </c>
      <c r="X3631" s="6" t="n"/>
      <c r="Z3631" s="6" t="n">
        <v>45991</v>
      </c>
      <c r="AA3631" t="inlineStr">
        <is>
          <t>n.a.</t>
        </is>
      </c>
      <c r="AB3631" s="6" t="n">
        <v>46053</v>
      </c>
      <c r="AC3631" t="inlineStr"/>
      <c r="AD3631" s="6" t="n">
        <v>45900</v>
      </c>
    </row>
    <row r="3632">
      <c r="A3632" t="inlineStr">
        <is>
          <t>V200003</t>
        </is>
      </c>
      <c r="B3632" t="inlineStr">
        <is>
          <t>2020-0001</t>
        </is>
      </c>
      <c r="C3632" t="n">
        <v>69</v>
      </c>
      <c r="D3632" t="inlineStr">
        <is>
          <t>37 80 4960 925-8</t>
        </is>
      </c>
      <c r="E3632" t="inlineStr">
        <is>
          <t>RTB Cargo Netherlands B.V.</t>
        </is>
      </c>
      <c r="F3632" t="inlineStr">
        <is>
          <t>PFL</t>
        </is>
      </c>
      <c r="G3632" t="inlineStr">
        <is>
          <t>80' 6-A CW</t>
        </is>
      </c>
      <c r="I3632" s="6" t="n"/>
      <c r="J3632" s="6" t="n"/>
      <c r="K3632" t="inlineStr">
        <is>
          <t>terminated_duly</t>
        </is>
      </c>
      <c r="L3632" s="6" t="n">
        <v>45748</v>
      </c>
      <c r="M3632" s="6" t="n">
        <v>46053</v>
      </c>
      <c r="N3632" t="n">
        <v>974</v>
      </c>
      <c r="O3632" s="6" t="n">
        <v>46053</v>
      </c>
      <c r="P3632" t="n">
        <v>45959</v>
      </c>
      <c r="S3632" t="inlineStr">
        <is>
          <t>n.a.</t>
        </is>
      </c>
      <c r="T3632" s="6" t="n"/>
      <c r="U3632" s="6" t="n"/>
      <c r="V3632" t="n">
        <v>0</v>
      </c>
      <c r="W3632" t="n">
        <v>2</v>
      </c>
      <c r="X3632" s="6" t="n"/>
      <c r="Z3632" s="6" t="n">
        <v>45991</v>
      </c>
      <c r="AA3632" t="inlineStr">
        <is>
          <t>n.a.</t>
        </is>
      </c>
      <c r="AB3632" s="6" t="n">
        <v>46053</v>
      </c>
      <c r="AC3632" t="inlineStr"/>
      <c r="AD3632" s="6" t="n">
        <v>45900</v>
      </c>
    </row>
    <row r="3633">
      <c r="A3633" t="inlineStr">
        <is>
          <t>V200003</t>
        </is>
      </c>
      <c r="B3633" t="inlineStr">
        <is>
          <t>2020-0001</t>
        </is>
      </c>
      <c r="C3633" t="n">
        <v>70</v>
      </c>
      <c r="D3633" t="inlineStr">
        <is>
          <t>37 80 4960 927-4</t>
        </is>
      </c>
      <c r="E3633" t="inlineStr">
        <is>
          <t>RTB Cargo Netherlands B.V.</t>
        </is>
      </c>
      <c r="F3633" t="inlineStr">
        <is>
          <t>PFL</t>
        </is>
      </c>
      <c r="G3633" t="inlineStr">
        <is>
          <t>80' 6-A CW</t>
        </is>
      </c>
      <c r="I3633" s="6" t="n"/>
      <c r="J3633" s="6" t="n"/>
      <c r="K3633" t="inlineStr">
        <is>
          <t>terminated_duly</t>
        </is>
      </c>
      <c r="L3633" s="6" t="n">
        <v>45748</v>
      </c>
      <c r="M3633" s="6" t="n">
        <v>46053</v>
      </c>
      <c r="N3633" t="n">
        <v>974</v>
      </c>
      <c r="O3633" s="6" t="n">
        <v>46053</v>
      </c>
      <c r="P3633" t="n">
        <v>45959</v>
      </c>
      <c r="S3633" t="inlineStr">
        <is>
          <t>n.a.</t>
        </is>
      </c>
      <c r="T3633" s="6" t="n"/>
      <c r="U3633" s="6" t="n"/>
      <c r="V3633" t="n">
        <v>0</v>
      </c>
      <c r="W3633" t="n">
        <v>2</v>
      </c>
      <c r="X3633" s="6" t="n"/>
      <c r="Z3633" s="6" t="n">
        <v>45991</v>
      </c>
      <c r="AA3633" t="inlineStr">
        <is>
          <t>n.a.</t>
        </is>
      </c>
      <c r="AB3633" s="6" t="n">
        <v>46053</v>
      </c>
      <c r="AC3633" t="inlineStr"/>
      <c r="AD3633" s="6" t="n">
        <v>45900</v>
      </c>
    </row>
    <row r="3634">
      <c r="A3634" t="inlineStr">
        <is>
          <t>V200003</t>
        </is>
      </c>
      <c r="B3634" t="inlineStr">
        <is>
          <t>2020-0001</t>
        </is>
      </c>
      <c r="C3634" t="n">
        <v>71</v>
      </c>
      <c r="D3634" t="inlineStr">
        <is>
          <t>37 80 4960 928-2</t>
        </is>
      </c>
      <c r="E3634" t="inlineStr">
        <is>
          <t>RTB Cargo Netherlands B.V.</t>
        </is>
      </c>
      <c r="F3634" t="inlineStr">
        <is>
          <t>PFL</t>
        </is>
      </c>
      <c r="G3634" t="inlineStr">
        <is>
          <t>80' 6-A CW</t>
        </is>
      </c>
      <c r="I3634" s="6" t="n"/>
      <c r="J3634" s="6" t="n"/>
      <c r="K3634" t="inlineStr">
        <is>
          <t>terminated_duly</t>
        </is>
      </c>
      <c r="L3634" s="6" t="n">
        <v>45748</v>
      </c>
      <c r="M3634" s="6" t="n">
        <v>46053</v>
      </c>
      <c r="N3634" t="n">
        <v>974</v>
      </c>
      <c r="O3634" s="6" t="n">
        <v>46053</v>
      </c>
      <c r="P3634" t="n">
        <v>45959</v>
      </c>
      <c r="S3634" t="inlineStr">
        <is>
          <t>n.a.</t>
        </is>
      </c>
      <c r="T3634" s="6" t="n"/>
      <c r="U3634" s="6" t="n"/>
      <c r="V3634" t="n">
        <v>0</v>
      </c>
      <c r="W3634" t="n">
        <v>2</v>
      </c>
      <c r="X3634" s="6" t="n"/>
      <c r="Z3634" s="6" t="n">
        <v>45991</v>
      </c>
      <c r="AA3634" t="inlineStr">
        <is>
          <t>n.a.</t>
        </is>
      </c>
      <c r="AB3634" s="6" t="n">
        <v>46053</v>
      </c>
      <c r="AC3634" t="inlineStr"/>
      <c r="AD3634" s="6" t="n">
        <v>45900</v>
      </c>
    </row>
    <row r="3635">
      <c r="A3635" t="inlineStr">
        <is>
          <t>V200003</t>
        </is>
      </c>
      <c r="B3635" t="inlineStr">
        <is>
          <t>2020-0001</t>
        </is>
      </c>
      <c r="C3635" t="n">
        <v>73</v>
      </c>
      <c r="D3635" t="inlineStr">
        <is>
          <t>37 80 4980 737-3</t>
        </is>
      </c>
      <c r="E3635" t="inlineStr">
        <is>
          <t>RTB Cargo Netherlands B.V.</t>
        </is>
      </c>
      <c r="F3635" t="inlineStr">
        <is>
          <t>PFL</t>
        </is>
      </c>
      <c r="G3635" t="inlineStr">
        <is>
          <t>80' 6-A CW</t>
        </is>
      </c>
      <c r="I3635" s="6" t="n"/>
      <c r="J3635" s="6" t="n"/>
      <c r="K3635" t="inlineStr">
        <is>
          <t>terminated_duly</t>
        </is>
      </c>
      <c r="L3635" s="6" t="n">
        <v>45901</v>
      </c>
      <c r="M3635" s="6" t="n">
        <v>46053</v>
      </c>
      <c r="N3635" t="n">
        <v>974</v>
      </c>
      <c r="O3635" s="6" t="n">
        <v>46053</v>
      </c>
      <c r="P3635" t="n">
        <v>45959</v>
      </c>
      <c r="S3635" t="inlineStr">
        <is>
          <t>n.a.</t>
        </is>
      </c>
      <c r="T3635" s="6" t="n"/>
      <c r="U3635" s="6" t="n"/>
      <c r="V3635" t="n">
        <v>0</v>
      </c>
      <c r="W3635" t="n">
        <v>2</v>
      </c>
      <c r="X3635" s="6" t="n"/>
      <c r="Z3635" s="6" t="n">
        <v>45991</v>
      </c>
      <c r="AA3635" t="inlineStr">
        <is>
          <t>n.a.</t>
        </is>
      </c>
      <c r="AB3635" s="6" t="n">
        <v>46053</v>
      </c>
      <c r="AC3635" t="inlineStr"/>
      <c r="AD3635" s="6" t="n">
        <v>45900</v>
      </c>
    </row>
    <row r="3636">
      <c r="A3636" t="inlineStr">
        <is>
          <t>V200007</t>
        </is>
      </c>
      <c r="B3636" t="inlineStr">
        <is>
          <t>2021-0026</t>
        </is>
      </c>
      <c r="C3636" t="n">
        <v>5</v>
      </c>
      <c r="D3636" t="inlineStr">
        <is>
          <t>37 80 4963 231-8</t>
        </is>
      </c>
      <c r="E3636" t="inlineStr">
        <is>
          <t>RTB Cargo Netherlands B.V.</t>
        </is>
      </c>
      <c r="F3636" t="inlineStr">
        <is>
          <t>PFL</t>
        </is>
      </c>
      <c r="G3636" t="inlineStr">
        <is>
          <t>90' CW</t>
        </is>
      </c>
      <c r="I3636" s="6" t="n"/>
      <c r="J3636" s="6" t="n"/>
      <c r="K3636" t="inlineStr">
        <is>
          <t>terminated_duly</t>
        </is>
      </c>
      <c r="L3636" s="6" t="n">
        <v>45689</v>
      </c>
      <c r="M3636" s="6" t="n">
        <v>46053</v>
      </c>
      <c r="N3636" t="n">
        <v>729</v>
      </c>
      <c r="O3636" s="6" t="n">
        <v>46053</v>
      </c>
      <c r="P3636" t="n">
        <v>45959</v>
      </c>
      <c r="S3636" t="inlineStr">
        <is>
          <t>n.a.</t>
        </is>
      </c>
      <c r="T3636" s="6" t="n"/>
      <c r="U3636" s="6" t="n"/>
      <c r="V3636" t="n">
        <v>0</v>
      </c>
      <c r="W3636" t="n">
        <v>2</v>
      </c>
      <c r="X3636" s="6" t="n"/>
      <c r="Z3636" s="6" t="n">
        <v>45991</v>
      </c>
      <c r="AA3636" t="inlineStr">
        <is>
          <t>n.a.</t>
        </is>
      </c>
      <c r="AB3636" s="6" t="n">
        <v>46053</v>
      </c>
      <c r="AC3636" t="inlineStr"/>
      <c r="AD3636" s="6" t="n">
        <v>45900</v>
      </c>
    </row>
    <row r="3637">
      <c r="A3637" t="inlineStr">
        <is>
          <t>V200007</t>
        </is>
      </c>
      <c r="B3637" t="inlineStr">
        <is>
          <t>2021-0026</t>
        </is>
      </c>
      <c r="C3637" t="n">
        <v>2</v>
      </c>
      <c r="D3637" t="inlineStr">
        <is>
          <t>37 80 4963 233-4</t>
        </is>
      </c>
      <c r="E3637" t="inlineStr">
        <is>
          <t>RTB Cargo Netherlands B.V.</t>
        </is>
      </c>
      <c r="F3637" t="inlineStr">
        <is>
          <t>PFL</t>
        </is>
      </c>
      <c r="G3637" t="inlineStr">
        <is>
          <t>90' CW</t>
        </is>
      </c>
      <c r="I3637" s="6" t="n"/>
      <c r="J3637" s="6" t="n"/>
      <c r="K3637" t="inlineStr">
        <is>
          <t>terminated_duly</t>
        </is>
      </c>
      <c r="L3637" s="6" t="n">
        <v>44554</v>
      </c>
      <c r="M3637" s="6" t="n">
        <v>46053</v>
      </c>
      <c r="N3637" t="n">
        <v>729</v>
      </c>
      <c r="O3637" s="6" t="n">
        <v>46053</v>
      </c>
      <c r="P3637" t="n">
        <v>45959</v>
      </c>
      <c r="S3637" t="inlineStr">
        <is>
          <t>n.a.</t>
        </is>
      </c>
      <c r="T3637" s="6" t="n"/>
      <c r="U3637" s="6" t="n"/>
      <c r="V3637" t="n">
        <v>0</v>
      </c>
      <c r="W3637" t="n">
        <v>2</v>
      </c>
      <c r="X3637" s="6" t="n"/>
      <c r="Z3637" s="6" t="n">
        <v>45991</v>
      </c>
      <c r="AA3637" t="inlineStr">
        <is>
          <t>n.a.</t>
        </is>
      </c>
      <c r="AB3637" s="6" t="n">
        <v>46053</v>
      </c>
      <c r="AC3637" t="inlineStr"/>
      <c r="AD3637" s="6" t="n">
        <v>45900</v>
      </c>
    </row>
    <row r="3638">
      <c r="A3638" t="inlineStr">
        <is>
          <t>V200007</t>
        </is>
      </c>
      <c r="B3638" t="inlineStr">
        <is>
          <t>2021-0026</t>
        </is>
      </c>
      <c r="C3638" t="n">
        <v>3</v>
      </c>
      <c r="D3638" t="inlineStr">
        <is>
          <t>37 80 4963 234-2</t>
        </is>
      </c>
      <c r="E3638" t="inlineStr">
        <is>
          <t>RTB Cargo Netherlands B.V.</t>
        </is>
      </c>
      <c r="F3638" t="inlineStr">
        <is>
          <t>PFL</t>
        </is>
      </c>
      <c r="G3638" t="inlineStr">
        <is>
          <t>90' CW</t>
        </is>
      </c>
      <c r="I3638" s="6" t="n"/>
      <c r="J3638" s="6" t="n"/>
      <c r="K3638" t="inlineStr">
        <is>
          <t>terminated_duly</t>
        </is>
      </c>
      <c r="L3638" s="6" t="n">
        <v>44554</v>
      </c>
      <c r="M3638" s="6" t="n">
        <v>46053</v>
      </c>
      <c r="N3638" t="n">
        <v>729</v>
      </c>
      <c r="O3638" s="6" t="n">
        <v>46053</v>
      </c>
      <c r="P3638" t="n">
        <v>45959</v>
      </c>
      <c r="S3638" t="inlineStr">
        <is>
          <t>n.a.</t>
        </is>
      </c>
      <c r="T3638" s="6" t="n"/>
      <c r="U3638" s="6" t="n"/>
      <c r="V3638" t="n">
        <v>0</v>
      </c>
      <c r="W3638" t="n">
        <v>2</v>
      </c>
      <c r="X3638" s="6" t="n"/>
      <c r="Z3638" s="6" t="n">
        <v>45991</v>
      </c>
      <c r="AA3638" t="inlineStr">
        <is>
          <t>n.a.</t>
        </is>
      </c>
      <c r="AB3638" s="6" t="n">
        <v>46053</v>
      </c>
      <c r="AC3638" t="inlineStr"/>
      <c r="AD3638" s="6" t="n">
        <v>45900</v>
      </c>
    </row>
    <row r="3639">
      <c r="A3639" t="inlineStr">
        <is>
          <t>V200007</t>
        </is>
      </c>
      <c r="B3639" t="inlineStr">
        <is>
          <t>2021-0026</t>
        </is>
      </c>
      <c r="C3639" t="n">
        <v>6</v>
      </c>
      <c r="D3639" t="inlineStr">
        <is>
          <t>37 80 4963 237-5</t>
        </is>
      </c>
      <c r="E3639" t="inlineStr">
        <is>
          <t>RTB Cargo Netherlands B.V.</t>
        </is>
      </c>
      <c r="F3639" t="inlineStr">
        <is>
          <t>PFL</t>
        </is>
      </c>
      <c r="G3639" t="inlineStr">
        <is>
          <t>90' CW</t>
        </is>
      </c>
      <c r="I3639" s="6" t="n"/>
      <c r="J3639" s="6" t="n"/>
      <c r="K3639" t="inlineStr">
        <is>
          <t>terminated_duly</t>
        </is>
      </c>
      <c r="L3639" s="6" t="n">
        <v>45689</v>
      </c>
      <c r="M3639" s="6" t="n">
        <v>46053</v>
      </c>
      <c r="N3639" t="n">
        <v>729</v>
      </c>
      <c r="O3639" s="6" t="n">
        <v>46053</v>
      </c>
      <c r="P3639" t="n">
        <v>45959</v>
      </c>
      <c r="S3639" t="inlineStr">
        <is>
          <t>n.a.</t>
        </is>
      </c>
      <c r="T3639" s="6" t="n"/>
      <c r="U3639" s="6" t="n"/>
      <c r="V3639" t="n">
        <v>0</v>
      </c>
      <c r="W3639" t="n">
        <v>2</v>
      </c>
      <c r="X3639" s="6" t="n"/>
      <c r="Z3639" s="6" t="n">
        <v>45991</v>
      </c>
      <c r="AA3639" t="inlineStr">
        <is>
          <t>n.a.</t>
        </is>
      </c>
      <c r="AB3639" s="6" t="n">
        <v>46053</v>
      </c>
      <c r="AC3639" t="inlineStr"/>
      <c r="AD3639" s="6" t="n">
        <v>45900</v>
      </c>
    </row>
    <row r="3640">
      <c r="A3640" t="inlineStr">
        <is>
          <t>V200016</t>
        </is>
      </c>
      <c r="B3640" t="inlineStr">
        <is>
          <t>2021-0030</t>
        </is>
      </c>
      <c r="C3640" t="n">
        <v>3</v>
      </c>
      <c r="D3640" t="inlineStr">
        <is>
          <t>37 80 4960 938-1</t>
        </is>
      </c>
      <c r="E3640" t="inlineStr">
        <is>
          <t>RTB Cargo Netherlands B.V.</t>
        </is>
      </c>
      <c r="F3640" t="inlineStr">
        <is>
          <t>PFL</t>
        </is>
      </c>
      <c r="G3640" t="inlineStr">
        <is>
          <t>80' 6-A CW</t>
        </is>
      </c>
      <c r="I3640" s="6" t="n"/>
      <c r="J3640" s="6" t="n"/>
      <c r="K3640" t="inlineStr">
        <is>
          <t>terminated_duly</t>
        </is>
      </c>
      <c r="L3640" s="6" t="n">
        <v>44633</v>
      </c>
      <c r="M3640" s="6" t="n">
        <v>46053</v>
      </c>
      <c r="N3640" t="n">
        <v>729</v>
      </c>
      <c r="O3640" s="6" t="n">
        <v>46053</v>
      </c>
      <c r="P3640" t="n">
        <v>45959</v>
      </c>
      <c r="S3640" t="inlineStr">
        <is>
          <t>n.a.</t>
        </is>
      </c>
      <c r="T3640" s="6" t="n"/>
      <c r="U3640" s="6" t="n"/>
      <c r="V3640" t="n">
        <v>0</v>
      </c>
      <c r="W3640" t="n">
        <v>2</v>
      </c>
      <c r="X3640" s="6" t="n"/>
      <c r="Z3640" s="6" t="n">
        <v>45991</v>
      </c>
      <c r="AA3640" t="inlineStr">
        <is>
          <t>n.a.</t>
        </is>
      </c>
      <c r="AB3640" s="6" t="n">
        <v>46053</v>
      </c>
      <c r="AC3640" t="inlineStr"/>
      <c r="AD3640" s="6" t="n">
        <v>45900</v>
      </c>
    </row>
    <row r="3641">
      <c r="A3641" t="inlineStr">
        <is>
          <t>V200016</t>
        </is>
      </c>
      <c r="B3641" t="inlineStr">
        <is>
          <t>2021-0030</t>
        </is>
      </c>
      <c r="C3641" t="n">
        <v>4</v>
      </c>
      <c r="D3641" t="inlineStr">
        <is>
          <t>37 80 4960 939-9</t>
        </is>
      </c>
      <c r="E3641" t="inlineStr">
        <is>
          <t>RTB Cargo Netherlands B.V.</t>
        </is>
      </c>
      <c r="F3641" t="inlineStr">
        <is>
          <t>PFL</t>
        </is>
      </c>
      <c r="G3641" t="inlineStr">
        <is>
          <t>80' 6-A CW</t>
        </is>
      </c>
      <c r="I3641" s="6" t="n"/>
      <c r="J3641" s="6" t="n"/>
      <c r="K3641" t="inlineStr">
        <is>
          <t>terminated_duly</t>
        </is>
      </c>
      <c r="L3641" s="6" t="n">
        <v>44633</v>
      </c>
      <c r="M3641" s="6" t="n">
        <v>46053</v>
      </c>
      <c r="N3641" t="n">
        <v>729</v>
      </c>
      <c r="O3641" s="6" t="n">
        <v>46053</v>
      </c>
      <c r="P3641" t="n">
        <v>45959</v>
      </c>
      <c r="S3641" t="inlineStr">
        <is>
          <t>n.a.</t>
        </is>
      </c>
      <c r="T3641" s="6" t="n"/>
      <c r="U3641" s="6" t="n"/>
      <c r="V3641" t="n">
        <v>0</v>
      </c>
      <c r="W3641" t="n">
        <v>2</v>
      </c>
      <c r="X3641" s="6" t="n"/>
      <c r="Z3641" s="6" t="n">
        <v>45991</v>
      </c>
      <c r="AA3641" t="inlineStr">
        <is>
          <t>n.a.</t>
        </is>
      </c>
      <c r="AB3641" s="6" t="n">
        <v>46053</v>
      </c>
      <c r="AC3641" t="inlineStr"/>
      <c r="AD3641" s="6" t="n">
        <v>45900</v>
      </c>
    </row>
    <row r="3642">
      <c r="A3642" t="inlineStr">
        <is>
          <t>V200016</t>
        </is>
      </c>
      <c r="B3642" t="inlineStr">
        <is>
          <t>2021-0030</t>
        </is>
      </c>
      <c r="C3642" t="n">
        <v>5</v>
      </c>
      <c r="D3642" t="inlineStr">
        <is>
          <t>37 80 4960 940-7</t>
        </is>
      </c>
      <c r="E3642" t="inlineStr">
        <is>
          <t>RTB Cargo Netherlands B.V.</t>
        </is>
      </c>
      <c r="F3642" t="inlineStr">
        <is>
          <t>PFL</t>
        </is>
      </c>
      <c r="G3642" t="inlineStr">
        <is>
          <t>80' 6-A CW</t>
        </is>
      </c>
      <c r="I3642" s="6" t="n"/>
      <c r="J3642" s="6" t="n"/>
      <c r="K3642" t="inlineStr">
        <is>
          <t>terminated_duly</t>
        </is>
      </c>
      <c r="L3642" s="6" t="n">
        <v>44633</v>
      </c>
      <c r="M3642" s="6" t="n">
        <v>46053</v>
      </c>
      <c r="N3642" t="n">
        <v>729</v>
      </c>
      <c r="O3642" s="6" t="n">
        <v>46053</v>
      </c>
      <c r="P3642" t="n">
        <v>45959</v>
      </c>
      <c r="S3642" t="inlineStr">
        <is>
          <t>n.a.</t>
        </is>
      </c>
      <c r="T3642" s="6" t="n"/>
      <c r="U3642" s="6" t="n"/>
      <c r="V3642" t="n">
        <v>0</v>
      </c>
      <c r="W3642" t="n">
        <v>2</v>
      </c>
      <c r="X3642" s="6" t="n"/>
      <c r="Z3642" s="6" t="n">
        <v>45991</v>
      </c>
      <c r="AA3642" t="inlineStr">
        <is>
          <t>n.a.</t>
        </is>
      </c>
      <c r="AB3642" s="6" t="n">
        <v>46053</v>
      </c>
      <c r="AC3642" t="inlineStr"/>
      <c r="AD3642" s="6" t="n">
        <v>45900</v>
      </c>
    </row>
    <row r="3643">
      <c r="A3643" t="inlineStr">
        <is>
          <t>V200016</t>
        </is>
      </c>
      <c r="B3643" t="inlineStr">
        <is>
          <t>2021-0030</t>
        </is>
      </c>
      <c r="C3643" t="n">
        <v>8</v>
      </c>
      <c r="D3643" t="inlineStr">
        <is>
          <t>37 80 4960 943-1</t>
        </is>
      </c>
      <c r="E3643" t="inlineStr">
        <is>
          <t>RTB Cargo Netherlands B.V.</t>
        </is>
      </c>
      <c r="F3643" t="inlineStr">
        <is>
          <t>PFL</t>
        </is>
      </c>
      <c r="G3643" t="inlineStr">
        <is>
          <t>80' 6-A CW</t>
        </is>
      </c>
      <c r="I3643" s="6" t="n"/>
      <c r="J3643" s="6" t="n"/>
      <c r="K3643" t="inlineStr">
        <is>
          <t>terminated_duly</t>
        </is>
      </c>
      <c r="L3643" s="6" t="n">
        <v>44633</v>
      </c>
      <c r="M3643" s="6" t="n">
        <v>46053</v>
      </c>
      <c r="N3643" t="n">
        <v>729</v>
      </c>
      <c r="O3643" s="6" t="n">
        <v>46053</v>
      </c>
      <c r="P3643" t="n">
        <v>45959</v>
      </c>
      <c r="S3643" t="inlineStr">
        <is>
          <t>n.a.</t>
        </is>
      </c>
      <c r="T3643" s="6" t="n"/>
      <c r="U3643" s="6" t="n"/>
      <c r="V3643" t="n">
        <v>0</v>
      </c>
      <c r="W3643" t="n">
        <v>2</v>
      </c>
      <c r="X3643" s="6" t="n"/>
      <c r="Z3643" s="6" t="n">
        <v>45991</v>
      </c>
      <c r="AA3643" t="inlineStr">
        <is>
          <t>n.a.</t>
        </is>
      </c>
      <c r="AB3643" s="6" t="n">
        <v>46053</v>
      </c>
      <c r="AC3643" t="inlineStr"/>
      <c r="AD3643" s="6" t="n">
        <v>45900</v>
      </c>
    </row>
    <row r="3644">
      <c r="A3644" t="inlineStr">
        <is>
          <t>V200016</t>
        </is>
      </c>
      <c r="B3644" t="inlineStr">
        <is>
          <t>2021-0030</t>
        </is>
      </c>
      <c r="C3644" t="n">
        <v>1</v>
      </c>
      <c r="D3644" t="inlineStr">
        <is>
          <t>37 80 4980 781-1</t>
        </is>
      </c>
      <c r="E3644" t="inlineStr">
        <is>
          <t>RTB Cargo Netherlands B.V.</t>
        </is>
      </c>
      <c r="F3644" t="inlineStr">
        <is>
          <t>PFL</t>
        </is>
      </c>
      <c r="G3644" t="inlineStr">
        <is>
          <t>80' 6-A CW</t>
        </is>
      </c>
      <c r="I3644" s="6" t="n"/>
      <c r="J3644" s="6" t="n"/>
      <c r="K3644" t="inlineStr">
        <is>
          <t>terminated_duly</t>
        </is>
      </c>
      <c r="L3644" s="6" t="n">
        <v>44633</v>
      </c>
      <c r="M3644" s="6" t="n">
        <v>46053</v>
      </c>
      <c r="N3644" t="n">
        <v>729</v>
      </c>
      <c r="O3644" s="6" t="n">
        <v>46053</v>
      </c>
      <c r="P3644" t="n">
        <v>45959</v>
      </c>
      <c r="S3644" t="inlineStr">
        <is>
          <t>n.a.</t>
        </is>
      </c>
      <c r="T3644" s="6" t="n"/>
      <c r="U3644" s="6" t="n"/>
      <c r="V3644" t="n">
        <v>0</v>
      </c>
      <c r="W3644" t="n">
        <v>2</v>
      </c>
      <c r="X3644" s="6" t="n"/>
      <c r="Z3644" s="6" t="n">
        <v>45991</v>
      </c>
      <c r="AA3644" t="inlineStr">
        <is>
          <t>n.a.</t>
        </is>
      </c>
      <c r="AB3644" s="6" t="n">
        <v>46053</v>
      </c>
      <c r="AC3644" t="inlineStr"/>
      <c r="AD3644" s="6" t="n">
        <v>45900</v>
      </c>
    </row>
    <row r="3645">
      <c r="A3645" t="inlineStr">
        <is>
          <t>V200016</t>
        </is>
      </c>
      <c r="B3645" t="inlineStr">
        <is>
          <t>2021-0030</t>
        </is>
      </c>
      <c r="C3645" t="n">
        <v>10</v>
      </c>
      <c r="D3645" t="inlineStr">
        <is>
          <t>37 80 4960 929-0</t>
        </is>
      </c>
      <c r="E3645" t="inlineStr">
        <is>
          <t>RTB Cargo Netherlands B.V.</t>
        </is>
      </c>
      <c r="F3645" t="inlineStr">
        <is>
          <t>PFL</t>
        </is>
      </c>
      <c r="G3645" t="inlineStr">
        <is>
          <t>80' 6-A CW</t>
        </is>
      </c>
      <c r="I3645" s="6" t="n"/>
      <c r="J3645" s="6" t="n"/>
      <c r="K3645" t="inlineStr">
        <is>
          <t>terminated_duly</t>
        </is>
      </c>
      <c r="L3645" s="6" t="n">
        <v>45689</v>
      </c>
      <c r="M3645" s="6" t="n">
        <v>46053</v>
      </c>
      <c r="N3645" t="n">
        <v>729</v>
      </c>
      <c r="O3645" s="6" t="n">
        <v>46053</v>
      </c>
      <c r="P3645" t="n">
        <v>45959</v>
      </c>
      <c r="S3645" t="inlineStr">
        <is>
          <t>n.a.</t>
        </is>
      </c>
      <c r="T3645" s="6" t="n"/>
      <c r="U3645" s="6" t="n"/>
      <c r="V3645" t="n">
        <v>0</v>
      </c>
      <c r="W3645" t="n">
        <v>2</v>
      </c>
      <c r="X3645" s="6" t="n"/>
      <c r="Z3645" s="6" t="n">
        <v>45991</v>
      </c>
      <c r="AA3645" t="inlineStr">
        <is>
          <t>n.a.</t>
        </is>
      </c>
      <c r="AB3645" s="6" t="n">
        <v>46053</v>
      </c>
      <c r="AC3645" t="inlineStr"/>
      <c r="AD3645" s="6" t="n">
        <v>45900</v>
      </c>
    </row>
    <row r="3646">
      <c r="A3646" t="inlineStr">
        <is>
          <t>V200016</t>
        </is>
      </c>
      <c r="B3646" t="inlineStr">
        <is>
          <t>2021-0030</t>
        </is>
      </c>
      <c r="C3646" t="n">
        <v>11</v>
      </c>
      <c r="D3646" t="inlineStr">
        <is>
          <t>37 80 4960 930-8</t>
        </is>
      </c>
      <c r="E3646" t="inlineStr">
        <is>
          <t>RTB Cargo Netherlands B.V.</t>
        </is>
      </c>
      <c r="F3646" t="inlineStr">
        <is>
          <t>PFL</t>
        </is>
      </c>
      <c r="G3646" t="inlineStr">
        <is>
          <t>80' 6-A CW</t>
        </is>
      </c>
      <c r="I3646" s="6" t="n"/>
      <c r="J3646" s="6" t="n"/>
      <c r="K3646" t="inlineStr">
        <is>
          <t>terminated_duly</t>
        </is>
      </c>
      <c r="L3646" s="6" t="n">
        <v>45748</v>
      </c>
      <c r="M3646" s="6" t="n">
        <v>46053</v>
      </c>
      <c r="N3646" t="n">
        <v>729</v>
      </c>
      <c r="O3646" s="6" t="n">
        <v>46053</v>
      </c>
      <c r="P3646" t="n">
        <v>45959</v>
      </c>
      <c r="S3646" t="inlineStr">
        <is>
          <t>n.a.</t>
        </is>
      </c>
      <c r="T3646" s="6" t="n"/>
      <c r="U3646" s="6" t="n"/>
      <c r="V3646" t="n">
        <v>0</v>
      </c>
      <c r="W3646" t="n">
        <v>2</v>
      </c>
      <c r="X3646" s="6" t="n"/>
      <c r="Z3646" s="6" t="n">
        <v>45991</v>
      </c>
      <c r="AA3646" t="inlineStr">
        <is>
          <t>n.a.</t>
        </is>
      </c>
      <c r="AB3646" s="6" t="n">
        <v>46053</v>
      </c>
      <c r="AC3646" t="inlineStr"/>
      <c r="AD3646" s="6" t="n">
        <v>45900</v>
      </c>
    </row>
    <row r="3647">
      <c r="A3647" t="inlineStr">
        <is>
          <t>V200016</t>
        </is>
      </c>
      <c r="B3647" t="inlineStr">
        <is>
          <t>2021-0030</t>
        </is>
      </c>
      <c r="C3647" t="n">
        <v>12</v>
      </c>
      <c r="D3647" t="inlineStr">
        <is>
          <t>37 80 4960 931-6</t>
        </is>
      </c>
      <c r="E3647" t="inlineStr">
        <is>
          <t>RTB Cargo Netherlands B.V.</t>
        </is>
      </c>
      <c r="F3647" t="inlineStr">
        <is>
          <t>PFL</t>
        </is>
      </c>
      <c r="G3647" t="inlineStr">
        <is>
          <t>80' 6-A CW</t>
        </is>
      </c>
      <c r="I3647" s="6" t="n"/>
      <c r="J3647" s="6" t="n"/>
      <c r="K3647" t="inlineStr">
        <is>
          <t>terminated_duly</t>
        </is>
      </c>
      <c r="L3647" s="6" t="n">
        <v>45748</v>
      </c>
      <c r="M3647" s="6" t="n">
        <v>46053</v>
      </c>
      <c r="N3647" t="n">
        <v>729</v>
      </c>
      <c r="O3647" s="6" t="n">
        <v>46053</v>
      </c>
      <c r="P3647" t="n">
        <v>45959</v>
      </c>
      <c r="S3647" t="inlineStr">
        <is>
          <t>n.a.</t>
        </is>
      </c>
      <c r="T3647" s="6" t="n"/>
      <c r="U3647" s="6" t="n"/>
      <c r="V3647" t="n">
        <v>0</v>
      </c>
      <c r="W3647" t="n">
        <v>2</v>
      </c>
      <c r="X3647" s="6" t="n"/>
      <c r="Z3647" s="6" t="n">
        <v>45991</v>
      </c>
      <c r="AA3647" t="inlineStr">
        <is>
          <t>n.a.</t>
        </is>
      </c>
      <c r="AB3647" s="6" t="n">
        <v>46053</v>
      </c>
      <c r="AC3647" t="inlineStr"/>
      <c r="AD3647" s="6" t="n">
        <v>45900</v>
      </c>
    </row>
    <row r="3648">
      <c r="A3648" t="inlineStr">
        <is>
          <t>V200016</t>
        </is>
      </c>
      <c r="B3648" t="inlineStr">
        <is>
          <t>2021-0030</t>
        </is>
      </c>
      <c r="C3648" t="n">
        <v>13</v>
      </c>
      <c r="D3648" t="inlineStr">
        <is>
          <t>37 80 4960 933-2</t>
        </is>
      </c>
      <c r="E3648" t="inlineStr">
        <is>
          <t>RTB Cargo Netherlands B.V.</t>
        </is>
      </c>
      <c r="F3648" t="inlineStr">
        <is>
          <t>PFL</t>
        </is>
      </c>
      <c r="G3648" t="inlineStr">
        <is>
          <t>80' 6-A CW</t>
        </is>
      </c>
      <c r="I3648" s="6" t="n"/>
      <c r="J3648" s="6" t="n"/>
      <c r="K3648" t="inlineStr">
        <is>
          <t>terminated_duly</t>
        </is>
      </c>
      <c r="L3648" s="6" t="n">
        <v>45748</v>
      </c>
      <c r="M3648" s="6" t="n">
        <v>46053</v>
      </c>
      <c r="N3648" t="n">
        <v>729</v>
      </c>
      <c r="O3648" s="6" t="n">
        <v>46053</v>
      </c>
      <c r="P3648" t="n">
        <v>45959</v>
      </c>
      <c r="S3648" t="inlineStr">
        <is>
          <t>n.a.</t>
        </is>
      </c>
      <c r="T3648" s="6" t="n"/>
      <c r="U3648" s="6" t="n"/>
      <c r="V3648" t="n">
        <v>0</v>
      </c>
      <c r="W3648" t="n">
        <v>2</v>
      </c>
      <c r="X3648" s="6" t="n"/>
      <c r="Z3648" s="6" t="n">
        <v>45991</v>
      </c>
      <c r="AA3648" t="inlineStr">
        <is>
          <t>n.a.</t>
        </is>
      </c>
      <c r="AB3648" s="6" t="n">
        <v>46053</v>
      </c>
      <c r="AC3648" t="inlineStr"/>
      <c r="AD3648" s="6" t="n">
        <v>45900</v>
      </c>
    </row>
    <row r="3649">
      <c r="A3649" t="inlineStr">
        <is>
          <t>V200016</t>
        </is>
      </c>
      <c r="B3649" t="inlineStr">
        <is>
          <t>2021-0030</t>
        </is>
      </c>
      <c r="C3649" t="n">
        <v>14</v>
      </c>
      <c r="D3649" t="inlineStr">
        <is>
          <t>37 80 4960 934-0</t>
        </is>
      </c>
      <c r="E3649" t="inlineStr">
        <is>
          <t>RTB Cargo Netherlands B.V.</t>
        </is>
      </c>
      <c r="F3649" t="inlineStr">
        <is>
          <t>PFL</t>
        </is>
      </c>
      <c r="G3649" t="inlineStr">
        <is>
          <t>80' 6-A CW</t>
        </is>
      </c>
      <c r="I3649" s="6" t="n"/>
      <c r="J3649" s="6" t="n"/>
      <c r="K3649" t="inlineStr">
        <is>
          <t>terminated_duly</t>
        </is>
      </c>
      <c r="L3649" s="6" t="n">
        <v>45748</v>
      </c>
      <c r="M3649" s="6" t="n">
        <v>46053</v>
      </c>
      <c r="N3649" t="n">
        <v>729</v>
      </c>
      <c r="O3649" s="6" t="n">
        <v>46053</v>
      </c>
      <c r="P3649" t="n">
        <v>45959</v>
      </c>
      <c r="S3649" t="inlineStr">
        <is>
          <t>n.a.</t>
        </is>
      </c>
      <c r="T3649" s="6" t="n"/>
      <c r="U3649" s="6" t="n"/>
      <c r="V3649" t="n">
        <v>0</v>
      </c>
      <c r="W3649" t="n">
        <v>2</v>
      </c>
      <c r="X3649" s="6" t="n"/>
      <c r="Z3649" s="6" t="n">
        <v>45991</v>
      </c>
      <c r="AA3649" t="inlineStr">
        <is>
          <t>n.a.</t>
        </is>
      </c>
      <c r="AB3649" s="6" t="n">
        <v>46053</v>
      </c>
      <c r="AC3649" t="inlineStr"/>
      <c r="AD3649" s="6" t="n">
        <v>45900</v>
      </c>
    </row>
    <row r="3650">
      <c r="A3650" t="inlineStr">
        <is>
          <t>V200030</t>
        </is>
      </c>
      <c r="B3650" t="inlineStr">
        <is>
          <t>2023-0023</t>
        </is>
      </c>
      <c r="C3650" t="n">
        <v>1</v>
      </c>
      <c r="D3650" t="inlineStr">
        <is>
          <t>33 80 4960 255-4</t>
        </is>
      </c>
      <c r="E3650" t="inlineStr">
        <is>
          <t>RTB Cargo Netherlands B.V.</t>
        </is>
      </c>
      <c r="F3650" t="inlineStr">
        <is>
          <t>PFL</t>
        </is>
      </c>
      <c r="G3650" t="inlineStr">
        <is>
          <t>80' 6-A CW</t>
        </is>
      </c>
      <c r="H3650" t="n">
        <v>0</v>
      </c>
      <c r="I3650" s="6" t="n">
        <v>0</v>
      </c>
      <c r="J3650" s="6" t="n">
        <v>0</v>
      </c>
      <c r="K3650" t="inlineStr">
        <is>
          <t>terminated_duly</t>
        </is>
      </c>
      <c r="L3650" s="6" t="n">
        <v>45176</v>
      </c>
      <c r="M3650" s="6" t="n">
        <v>46053</v>
      </c>
      <c r="N3650" t="n">
        <v>481</v>
      </c>
      <c r="O3650" s="6" t="n">
        <v>46053</v>
      </c>
      <c r="P3650" t="n">
        <v>45959</v>
      </c>
      <c r="S3650" t="inlineStr">
        <is>
          <t>n.a.</t>
        </is>
      </c>
      <c r="T3650" s="6" t="n">
        <v>0</v>
      </c>
      <c r="U3650" s="6" t="n"/>
      <c r="V3650" t="n">
        <v>0</v>
      </c>
      <c r="W3650" t="n">
        <v>2</v>
      </c>
      <c r="X3650" s="6" t="n"/>
      <c r="Z3650" s="6" t="n">
        <v>45991</v>
      </c>
      <c r="AA3650" t="inlineStr">
        <is>
          <t>n.a.</t>
        </is>
      </c>
      <c r="AB3650" s="6" t="n">
        <v>46053</v>
      </c>
      <c r="AC3650" t="inlineStr"/>
      <c r="AD3650" s="6" t="n">
        <v>45900</v>
      </c>
    </row>
    <row r="3651">
      <c r="A3651" t="inlineStr">
        <is>
          <t>V200030</t>
        </is>
      </c>
      <c r="B3651" t="inlineStr">
        <is>
          <t>2023-0023</t>
        </is>
      </c>
      <c r="C3651" t="n">
        <v>2</v>
      </c>
      <c r="D3651" t="inlineStr">
        <is>
          <t>33 80 4960 257-0</t>
        </is>
      </c>
      <c r="E3651" t="inlineStr">
        <is>
          <t>RTB Cargo Netherlands B.V.</t>
        </is>
      </c>
      <c r="F3651" t="inlineStr">
        <is>
          <t>PFL</t>
        </is>
      </c>
      <c r="G3651" t="inlineStr">
        <is>
          <t>80' 6-A CW</t>
        </is>
      </c>
      <c r="H3651" t="n">
        <v>0</v>
      </c>
      <c r="I3651" s="6" t="n">
        <v>0</v>
      </c>
      <c r="J3651" s="6" t="n">
        <v>0</v>
      </c>
      <c r="K3651" t="inlineStr">
        <is>
          <t>terminated_duly</t>
        </is>
      </c>
      <c r="L3651" s="6" t="n">
        <v>45176</v>
      </c>
      <c r="M3651" s="6" t="n">
        <v>46053</v>
      </c>
      <c r="N3651" t="n">
        <v>481</v>
      </c>
      <c r="O3651" s="6" t="n">
        <v>46053</v>
      </c>
      <c r="P3651" t="n">
        <v>45959</v>
      </c>
      <c r="S3651" t="inlineStr">
        <is>
          <t>n.a.</t>
        </is>
      </c>
      <c r="T3651" s="6" t="n">
        <v>0</v>
      </c>
      <c r="U3651" s="6" t="n"/>
      <c r="V3651" t="n">
        <v>0</v>
      </c>
      <c r="W3651" t="n">
        <v>2</v>
      </c>
      <c r="X3651" s="6" t="n"/>
      <c r="Z3651" s="6" t="n">
        <v>45991</v>
      </c>
      <c r="AA3651" t="inlineStr">
        <is>
          <t>n.a.</t>
        </is>
      </c>
      <c r="AB3651" s="6" t="n">
        <v>46053</v>
      </c>
      <c r="AC3651" t="inlineStr"/>
      <c r="AD3651" s="6" t="n">
        <v>45900</v>
      </c>
    </row>
    <row r="3652">
      <c r="A3652" t="inlineStr">
        <is>
          <t>V200030</t>
        </is>
      </c>
      <c r="B3652" t="inlineStr">
        <is>
          <t>2023-0023</t>
        </is>
      </c>
      <c r="C3652" t="n">
        <v>3</v>
      </c>
      <c r="D3652" t="inlineStr">
        <is>
          <t>33 80 4960 262-0</t>
        </is>
      </c>
      <c r="E3652" t="inlineStr">
        <is>
          <t>RTB Cargo Netherlands B.V.</t>
        </is>
      </c>
      <c r="F3652" t="inlineStr">
        <is>
          <t>PFL</t>
        </is>
      </c>
      <c r="G3652" t="inlineStr">
        <is>
          <t>80' 6-A CW</t>
        </is>
      </c>
      <c r="H3652" t="n">
        <v>0</v>
      </c>
      <c r="I3652" s="6" t="n">
        <v>0</v>
      </c>
      <c r="J3652" s="6" t="n">
        <v>0</v>
      </c>
      <c r="K3652" t="inlineStr">
        <is>
          <t>terminated_duly</t>
        </is>
      </c>
      <c r="L3652" s="6" t="n">
        <v>45176</v>
      </c>
      <c r="M3652" s="6" t="n">
        <v>46053</v>
      </c>
      <c r="N3652" t="n">
        <v>481</v>
      </c>
      <c r="O3652" s="6" t="n">
        <v>46053</v>
      </c>
      <c r="P3652" t="n">
        <v>45959</v>
      </c>
      <c r="S3652" t="inlineStr">
        <is>
          <t>n.a.</t>
        </is>
      </c>
      <c r="T3652" s="6" t="n">
        <v>0</v>
      </c>
      <c r="U3652" s="6" t="n"/>
      <c r="V3652" t="n">
        <v>0</v>
      </c>
      <c r="W3652" t="n">
        <v>2</v>
      </c>
      <c r="X3652" s="6" t="n"/>
      <c r="Z3652" s="6" t="n">
        <v>45991</v>
      </c>
      <c r="AA3652" t="inlineStr">
        <is>
          <t>n.a.</t>
        </is>
      </c>
      <c r="AB3652" s="6" t="n">
        <v>46053</v>
      </c>
      <c r="AC3652" t="inlineStr"/>
      <c r="AD3652" s="6" t="n">
        <v>45900</v>
      </c>
    </row>
    <row r="3653">
      <c r="A3653" t="inlineStr">
        <is>
          <t>V200030</t>
        </is>
      </c>
      <c r="B3653" t="inlineStr">
        <is>
          <t>2023-0023</t>
        </is>
      </c>
      <c r="C3653" t="n">
        <v>4</v>
      </c>
      <c r="D3653" t="inlineStr">
        <is>
          <t>33 80 4960 266-1</t>
        </is>
      </c>
      <c r="E3653" t="inlineStr">
        <is>
          <t>RTB Cargo Netherlands B.V.</t>
        </is>
      </c>
      <c r="F3653" t="inlineStr">
        <is>
          <t>PFL</t>
        </is>
      </c>
      <c r="G3653" t="inlineStr">
        <is>
          <t>80' 6-A CW</t>
        </is>
      </c>
      <c r="H3653" t="n">
        <v>0</v>
      </c>
      <c r="I3653" s="6" t="n">
        <v>0</v>
      </c>
      <c r="J3653" s="6" t="n">
        <v>0</v>
      </c>
      <c r="K3653" t="inlineStr">
        <is>
          <t>terminated_duly</t>
        </is>
      </c>
      <c r="L3653" s="6" t="n">
        <v>45176</v>
      </c>
      <c r="M3653" s="6" t="n">
        <v>46053</v>
      </c>
      <c r="N3653" t="n">
        <v>481</v>
      </c>
      <c r="O3653" s="6" t="n">
        <v>46053</v>
      </c>
      <c r="P3653" t="n">
        <v>45959</v>
      </c>
      <c r="S3653" t="inlineStr">
        <is>
          <t>n.a.</t>
        </is>
      </c>
      <c r="T3653" s="6" t="n">
        <v>0</v>
      </c>
      <c r="U3653" s="6" t="n"/>
      <c r="V3653" t="n">
        <v>0</v>
      </c>
      <c r="W3653" t="n">
        <v>2</v>
      </c>
      <c r="X3653" s="6" t="n"/>
      <c r="Z3653" s="6" t="n">
        <v>45991</v>
      </c>
      <c r="AA3653" t="inlineStr">
        <is>
          <t>n.a.</t>
        </is>
      </c>
      <c r="AB3653" s="6" t="n">
        <v>46053</v>
      </c>
      <c r="AC3653" t="inlineStr"/>
      <c r="AD3653" s="6" t="n">
        <v>45900</v>
      </c>
    </row>
    <row r="3654">
      <c r="A3654" t="inlineStr">
        <is>
          <t>V200030</t>
        </is>
      </c>
      <c r="B3654" t="inlineStr">
        <is>
          <t>2023-0023</t>
        </is>
      </c>
      <c r="C3654" t="n">
        <v>5</v>
      </c>
      <c r="D3654" t="inlineStr">
        <is>
          <t>33 80 4960 267-9</t>
        </is>
      </c>
      <c r="E3654" t="inlineStr">
        <is>
          <t>RTB Cargo Netherlands B.V.</t>
        </is>
      </c>
      <c r="F3654" t="inlineStr">
        <is>
          <t>PFL</t>
        </is>
      </c>
      <c r="G3654" t="inlineStr">
        <is>
          <t>80' 6-A CW</t>
        </is>
      </c>
      <c r="H3654" t="n">
        <v>0</v>
      </c>
      <c r="I3654" s="6" t="n">
        <v>0</v>
      </c>
      <c r="J3654" s="6" t="n">
        <v>0</v>
      </c>
      <c r="K3654" t="inlineStr">
        <is>
          <t>terminated_duly</t>
        </is>
      </c>
      <c r="L3654" s="6" t="n">
        <v>45176</v>
      </c>
      <c r="M3654" s="6" t="n">
        <v>46053</v>
      </c>
      <c r="N3654" t="n">
        <v>481</v>
      </c>
      <c r="O3654" s="6" t="n">
        <v>46053</v>
      </c>
      <c r="P3654" t="n">
        <v>45959</v>
      </c>
      <c r="S3654" t="inlineStr">
        <is>
          <t>n.a.</t>
        </is>
      </c>
      <c r="T3654" s="6" t="n">
        <v>0</v>
      </c>
      <c r="U3654" s="6" t="n"/>
      <c r="V3654" t="n">
        <v>0</v>
      </c>
      <c r="W3654" t="n">
        <v>2</v>
      </c>
      <c r="X3654" s="6" t="n"/>
      <c r="Z3654" s="6" t="n">
        <v>45991</v>
      </c>
      <c r="AA3654" t="inlineStr">
        <is>
          <t>n.a.</t>
        </is>
      </c>
      <c r="AB3654" s="6" t="n">
        <v>46053</v>
      </c>
      <c r="AC3654" t="inlineStr"/>
      <c r="AD3654" s="6" t="n">
        <v>45900</v>
      </c>
    </row>
    <row r="3655">
      <c r="A3655" t="inlineStr">
        <is>
          <t>V200030</t>
        </is>
      </c>
      <c r="B3655" t="inlineStr">
        <is>
          <t>2023-0023</t>
        </is>
      </c>
      <c r="C3655" t="n">
        <v>6</v>
      </c>
      <c r="D3655" t="inlineStr">
        <is>
          <t>33 80 4960 269-5</t>
        </is>
      </c>
      <c r="E3655" t="inlineStr">
        <is>
          <t>RTB Cargo Netherlands B.V.</t>
        </is>
      </c>
      <c r="F3655" t="inlineStr">
        <is>
          <t>PFL</t>
        </is>
      </c>
      <c r="G3655" t="inlineStr">
        <is>
          <t>80' 6-A CW</t>
        </is>
      </c>
      <c r="H3655" t="n">
        <v>0</v>
      </c>
      <c r="I3655" s="6" t="n">
        <v>0</v>
      </c>
      <c r="J3655" s="6" t="n">
        <v>0</v>
      </c>
      <c r="K3655" t="inlineStr">
        <is>
          <t>terminated_duly</t>
        </is>
      </c>
      <c r="L3655" s="6" t="n">
        <v>45176</v>
      </c>
      <c r="M3655" s="6" t="n">
        <v>46053</v>
      </c>
      <c r="N3655" t="n">
        <v>481</v>
      </c>
      <c r="O3655" s="6" t="n">
        <v>46053</v>
      </c>
      <c r="P3655" t="n">
        <v>45959</v>
      </c>
      <c r="S3655" t="inlineStr">
        <is>
          <t>n.a.</t>
        </is>
      </c>
      <c r="T3655" s="6" t="n">
        <v>0</v>
      </c>
      <c r="U3655" s="6" t="n"/>
      <c r="V3655" t="n">
        <v>0</v>
      </c>
      <c r="W3655" t="n">
        <v>2</v>
      </c>
      <c r="X3655" s="6" t="n"/>
      <c r="Z3655" s="6" t="n">
        <v>45991</v>
      </c>
      <c r="AA3655" t="inlineStr">
        <is>
          <t>n.a.</t>
        </is>
      </c>
      <c r="AB3655" s="6" t="n">
        <v>46053</v>
      </c>
      <c r="AC3655" t="inlineStr"/>
      <c r="AD3655" s="6" t="n">
        <v>45900</v>
      </c>
    </row>
    <row r="3656">
      <c r="A3656" t="inlineStr">
        <is>
          <t>V200030</t>
        </is>
      </c>
      <c r="B3656" t="inlineStr">
        <is>
          <t>2023-0023</t>
        </is>
      </c>
      <c r="C3656" t="n">
        <v>8</v>
      </c>
      <c r="D3656" t="inlineStr">
        <is>
          <t>33 80 4960 271-1</t>
        </is>
      </c>
      <c r="E3656" t="inlineStr">
        <is>
          <t>RTB Cargo Netherlands B.V.</t>
        </is>
      </c>
      <c r="F3656" t="inlineStr">
        <is>
          <t>PFL</t>
        </is>
      </c>
      <c r="G3656" t="inlineStr">
        <is>
          <t>80' 6-A CW</t>
        </is>
      </c>
      <c r="H3656" t="n">
        <v>0</v>
      </c>
      <c r="I3656" s="6" t="n">
        <v>0</v>
      </c>
      <c r="J3656" s="6" t="n">
        <v>0</v>
      </c>
      <c r="K3656" t="inlineStr">
        <is>
          <t>terminated_duly</t>
        </is>
      </c>
      <c r="L3656" s="6" t="n">
        <v>45176</v>
      </c>
      <c r="M3656" s="6" t="n">
        <v>46053</v>
      </c>
      <c r="N3656" t="n">
        <v>481</v>
      </c>
      <c r="O3656" s="6" t="n">
        <v>46053</v>
      </c>
      <c r="P3656" t="n">
        <v>45959</v>
      </c>
      <c r="S3656" t="inlineStr">
        <is>
          <t>n.a.</t>
        </is>
      </c>
      <c r="T3656" s="6" t="n">
        <v>0</v>
      </c>
      <c r="U3656" s="6" t="n"/>
      <c r="V3656" t="n">
        <v>0</v>
      </c>
      <c r="W3656" t="n">
        <v>2</v>
      </c>
      <c r="X3656" s="6" t="n"/>
      <c r="Z3656" s="6" t="n">
        <v>45991</v>
      </c>
      <c r="AA3656" t="inlineStr">
        <is>
          <t>n.a.</t>
        </is>
      </c>
      <c r="AB3656" s="6" t="n">
        <v>46053</v>
      </c>
      <c r="AC3656" t="inlineStr"/>
      <c r="AD3656" s="6" t="n">
        <v>45900</v>
      </c>
    </row>
    <row r="3657">
      <c r="A3657" t="inlineStr">
        <is>
          <t>V200030</t>
        </is>
      </c>
      <c r="B3657" t="inlineStr">
        <is>
          <t>2023-0023</t>
        </is>
      </c>
      <c r="C3657" t="n">
        <v>9</v>
      </c>
      <c r="D3657" t="inlineStr">
        <is>
          <t>33 80 4960 272-9</t>
        </is>
      </c>
      <c r="E3657" t="inlineStr">
        <is>
          <t>RTB Cargo Netherlands B.V.</t>
        </is>
      </c>
      <c r="F3657" t="inlineStr">
        <is>
          <t>PFL</t>
        </is>
      </c>
      <c r="G3657" t="inlineStr">
        <is>
          <t>80' 6-A CW</t>
        </is>
      </c>
      <c r="H3657" t="n">
        <v>0</v>
      </c>
      <c r="I3657" s="6" t="n">
        <v>0</v>
      </c>
      <c r="J3657" s="6" t="n">
        <v>0</v>
      </c>
      <c r="K3657" t="inlineStr">
        <is>
          <t>terminated_duly</t>
        </is>
      </c>
      <c r="L3657" s="6" t="n">
        <v>45176</v>
      </c>
      <c r="M3657" s="6" t="n">
        <v>46053</v>
      </c>
      <c r="N3657" t="n">
        <v>481</v>
      </c>
      <c r="O3657" s="6" t="n">
        <v>46053</v>
      </c>
      <c r="P3657" t="n">
        <v>45959</v>
      </c>
      <c r="S3657" t="inlineStr">
        <is>
          <t>n.a.</t>
        </is>
      </c>
      <c r="T3657" s="6" t="n">
        <v>0</v>
      </c>
      <c r="U3657" s="6" t="n"/>
      <c r="V3657" t="n">
        <v>0</v>
      </c>
      <c r="W3657" t="n">
        <v>2</v>
      </c>
      <c r="X3657" s="6" t="n"/>
      <c r="Z3657" s="6" t="n">
        <v>45991</v>
      </c>
      <c r="AA3657" t="inlineStr">
        <is>
          <t>n.a.</t>
        </is>
      </c>
      <c r="AB3657" s="6" t="n">
        <v>46053</v>
      </c>
      <c r="AC3657" t="inlineStr"/>
      <c r="AD3657" s="6" t="n">
        <v>45900</v>
      </c>
    </row>
    <row r="3658">
      <c r="A3658" t="inlineStr">
        <is>
          <t>V200030</t>
        </is>
      </c>
      <c r="B3658" t="inlineStr">
        <is>
          <t>2023-0023</t>
        </is>
      </c>
      <c r="C3658" t="n">
        <v>11</v>
      </c>
      <c r="D3658" t="inlineStr">
        <is>
          <t>33 80 4960 274-5</t>
        </is>
      </c>
      <c r="E3658" t="inlineStr">
        <is>
          <t>RTB Cargo Netherlands B.V.</t>
        </is>
      </c>
      <c r="F3658" t="inlineStr">
        <is>
          <t>PFL</t>
        </is>
      </c>
      <c r="G3658" t="inlineStr">
        <is>
          <t>80' 6-A CW</t>
        </is>
      </c>
      <c r="H3658" t="n">
        <v>0</v>
      </c>
      <c r="I3658" s="6" t="n">
        <v>0</v>
      </c>
      <c r="J3658" s="6" t="n">
        <v>0</v>
      </c>
      <c r="K3658" t="inlineStr">
        <is>
          <t>terminated_duly</t>
        </is>
      </c>
      <c r="L3658" s="6" t="n">
        <v>45176</v>
      </c>
      <c r="M3658" s="6" t="n">
        <v>46053</v>
      </c>
      <c r="N3658" t="n">
        <v>481</v>
      </c>
      <c r="O3658" s="6" t="n">
        <v>46053</v>
      </c>
      <c r="P3658" t="n">
        <v>45959</v>
      </c>
      <c r="S3658" t="inlineStr">
        <is>
          <t>n.a.</t>
        </is>
      </c>
      <c r="T3658" s="6" t="n">
        <v>0</v>
      </c>
      <c r="U3658" s="6" t="n"/>
      <c r="V3658" t="n">
        <v>0</v>
      </c>
      <c r="W3658" t="n">
        <v>2</v>
      </c>
      <c r="X3658" s="6" t="n"/>
      <c r="Z3658" s="6" t="n">
        <v>45991</v>
      </c>
      <c r="AA3658" t="inlineStr">
        <is>
          <t>n.a.</t>
        </is>
      </c>
      <c r="AB3658" s="6" t="n">
        <v>46053</v>
      </c>
      <c r="AC3658" t="inlineStr"/>
      <c r="AD3658" s="6" t="n">
        <v>45900</v>
      </c>
    </row>
    <row r="3659">
      <c r="A3659" t="inlineStr">
        <is>
          <t>V200030</t>
        </is>
      </c>
      <c r="B3659" t="inlineStr">
        <is>
          <t>2023-0023</t>
        </is>
      </c>
      <c r="C3659" t="n">
        <v>12</v>
      </c>
      <c r="D3659" t="inlineStr">
        <is>
          <t>33 80 4960 275-2</t>
        </is>
      </c>
      <c r="E3659" t="inlineStr">
        <is>
          <t>RTB Cargo Netherlands B.V.</t>
        </is>
      </c>
      <c r="F3659" t="inlineStr">
        <is>
          <t>PFL</t>
        </is>
      </c>
      <c r="G3659" t="inlineStr">
        <is>
          <t>80' 6-A CW</t>
        </is>
      </c>
      <c r="H3659" t="n">
        <v>0</v>
      </c>
      <c r="I3659" s="6" t="n">
        <v>0</v>
      </c>
      <c r="J3659" s="6" t="n">
        <v>0</v>
      </c>
      <c r="K3659" t="inlineStr">
        <is>
          <t>terminated_duly</t>
        </is>
      </c>
      <c r="L3659" s="6" t="n">
        <v>45176</v>
      </c>
      <c r="M3659" s="6" t="n">
        <v>46053</v>
      </c>
      <c r="N3659" t="n">
        <v>481</v>
      </c>
      <c r="O3659" s="6" t="n">
        <v>46053</v>
      </c>
      <c r="P3659" t="n">
        <v>45959</v>
      </c>
      <c r="S3659" t="inlineStr">
        <is>
          <t>n.a.</t>
        </is>
      </c>
      <c r="T3659" s="6" t="n">
        <v>0</v>
      </c>
      <c r="U3659" s="6" t="n"/>
      <c r="V3659" t="n">
        <v>0</v>
      </c>
      <c r="W3659" t="n">
        <v>2</v>
      </c>
      <c r="X3659" s="6" t="n"/>
      <c r="Z3659" s="6" t="n">
        <v>45991</v>
      </c>
      <c r="AA3659" t="inlineStr">
        <is>
          <t>n.a.</t>
        </is>
      </c>
      <c r="AB3659" s="6" t="n">
        <v>46053</v>
      </c>
      <c r="AC3659" t="inlineStr"/>
      <c r="AD3659" s="6" t="n">
        <v>45900</v>
      </c>
    </row>
    <row r="3660">
      <c r="A3660" t="inlineStr">
        <is>
          <t>V200030</t>
        </is>
      </c>
      <c r="B3660" t="inlineStr">
        <is>
          <t>2023-0023</t>
        </is>
      </c>
      <c r="C3660" t="n">
        <v>13</v>
      </c>
      <c r="D3660" t="inlineStr">
        <is>
          <t>33 80 4960 276-0</t>
        </is>
      </c>
      <c r="E3660" t="inlineStr">
        <is>
          <t>RTB Cargo Netherlands B.V.</t>
        </is>
      </c>
      <c r="F3660" t="inlineStr">
        <is>
          <t>PFL</t>
        </is>
      </c>
      <c r="G3660" t="inlineStr">
        <is>
          <t>80' 6-A CW</t>
        </is>
      </c>
      <c r="H3660" t="n">
        <v>0</v>
      </c>
      <c r="I3660" s="6" t="n">
        <v>0</v>
      </c>
      <c r="J3660" s="6" t="n">
        <v>0</v>
      </c>
      <c r="K3660" t="inlineStr">
        <is>
          <t>terminated_duly</t>
        </is>
      </c>
      <c r="L3660" s="6" t="n">
        <v>45176</v>
      </c>
      <c r="M3660" s="6" t="n">
        <v>46053</v>
      </c>
      <c r="N3660" t="n">
        <v>481</v>
      </c>
      <c r="O3660" s="6" t="n">
        <v>46053</v>
      </c>
      <c r="P3660" t="n">
        <v>45959</v>
      </c>
      <c r="S3660" t="inlineStr">
        <is>
          <t>n.a.</t>
        </is>
      </c>
      <c r="T3660" s="6" t="n">
        <v>0</v>
      </c>
      <c r="U3660" s="6" t="n"/>
      <c r="V3660" t="n">
        <v>0</v>
      </c>
      <c r="W3660" t="n">
        <v>2</v>
      </c>
      <c r="X3660" s="6" t="n"/>
      <c r="Z3660" s="6" t="n">
        <v>45991</v>
      </c>
      <c r="AA3660" t="inlineStr">
        <is>
          <t>n.a.</t>
        </is>
      </c>
      <c r="AB3660" s="6" t="n">
        <v>46053</v>
      </c>
      <c r="AC3660" t="inlineStr"/>
      <c r="AD3660" s="6" t="n">
        <v>45900</v>
      </c>
    </row>
    <row r="3661">
      <c r="A3661" t="inlineStr">
        <is>
          <t>V200030</t>
        </is>
      </c>
      <c r="B3661" t="inlineStr">
        <is>
          <t>2023-0023</t>
        </is>
      </c>
      <c r="C3661" t="n">
        <v>14</v>
      </c>
      <c r="D3661" t="inlineStr">
        <is>
          <t>33 80 4960 277-8</t>
        </is>
      </c>
      <c r="E3661" t="inlineStr">
        <is>
          <t>RTB Cargo Netherlands B.V.</t>
        </is>
      </c>
      <c r="F3661" t="inlineStr">
        <is>
          <t>PFL</t>
        </is>
      </c>
      <c r="G3661" t="inlineStr">
        <is>
          <t>80' 6-A CW</t>
        </is>
      </c>
      <c r="H3661" t="n">
        <v>0</v>
      </c>
      <c r="I3661" s="6" t="n">
        <v>0</v>
      </c>
      <c r="J3661" s="6" t="n">
        <v>0</v>
      </c>
      <c r="K3661" t="inlineStr">
        <is>
          <t>terminated_duly</t>
        </is>
      </c>
      <c r="L3661" s="6" t="n">
        <v>45176</v>
      </c>
      <c r="M3661" s="6" t="n">
        <v>46053</v>
      </c>
      <c r="N3661" t="n">
        <v>481</v>
      </c>
      <c r="O3661" s="6" t="n">
        <v>46053</v>
      </c>
      <c r="P3661" t="n">
        <v>45959</v>
      </c>
      <c r="S3661" t="inlineStr">
        <is>
          <t>n.a.</t>
        </is>
      </c>
      <c r="T3661" s="6" t="n">
        <v>0</v>
      </c>
      <c r="U3661" s="6" t="n"/>
      <c r="V3661" t="n">
        <v>0</v>
      </c>
      <c r="W3661" t="n">
        <v>2</v>
      </c>
      <c r="X3661" s="6" t="n"/>
      <c r="Z3661" s="6" t="n">
        <v>45991</v>
      </c>
      <c r="AA3661" t="inlineStr">
        <is>
          <t>n.a.</t>
        </is>
      </c>
      <c r="AB3661" s="6" t="n">
        <v>46053</v>
      </c>
      <c r="AC3661" t="inlineStr"/>
      <c r="AD3661" s="6" t="n">
        <v>45900</v>
      </c>
    </row>
    <row r="3662">
      <c r="A3662" t="inlineStr">
        <is>
          <t>V200030</t>
        </is>
      </c>
      <c r="B3662" t="inlineStr">
        <is>
          <t>2023-0023</t>
        </is>
      </c>
      <c r="C3662" t="n">
        <v>15</v>
      </c>
      <c r="D3662" t="inlineStr">
        <is>
          <t>33 80 4960 278-6</t>
        </is>
      </c>
      <c r="E3662" t="inlineStr">
        <is>
          <t>RTB Cargo Netherlands B.V.</t>
        </is>
      </c>
      <c r="F3662" t="inlineStr">
        <is>
          <t>PFL</t>
        </is>
      </c>
      <c r="G3662" t="inlineStr">
        <is>
          <t>80' 6-A CW</t>
        </is>
      </c>
      <c r="H3662" t="n">
        <v>0</v>
      </c>
      <c r="I3662" s="6" t="n">
        <v>0</v>
      </c>
      <c r="J3662" s="6" t="n">
        <v>0</v>
      </c>
      <c r="K3662" t="inlineStr">
        <is>
          <t>terminated_duly</t>
        </is>
      </c>
      <c r="L3662" s="6" t="n">
        <v>45176</v>
      </c>
      <c r="M3662" s="6" t="n">
        <v>46053</v>
      </c>
      <c r="N3662" t="n">
        <v>481</v>
      </c>
      <c r="O3662" s="6" t="n">
        <v>46053</v>
      </c>
      <c r="P3662" t="n">
        <v>45959</v>
      </c>
      <c r="S3662" t="inlineStr">
        <is>
          <t>n.a.</t>
        </is>
      </c>
      <c r="T3662" s="6" t="n">
        <v>0</v>
      </c>
      <c r="U3662" s="6" t="n"/>
      <c r="V3662" t="n">
        <v>0</v>
      </c>
      <c r="W3662" t="n">
        <v>2</v>
      </c>
      <c r="X3662" s="6" t="n"/>
      <c r="Z3662" s="6" t="n">
        <v>45991</v>
      </c>
      <c r="AA3662" t="inlineStr">
        <is>
          <t>n.a.</t>
        </is>
      </c>
      <c r="AB3662" s="6" t="n">
        <v>46053</v>
      </c>
      <c r="AC3662" t="inlineStr"/>
      <c r="AD3662" s="6" t="n">
        <v>45900</v>
      </c>
    </row>
    <row r="3663">
      <c r="A3663" t="inlineStr">
        <is>
          <t>V200030</t>
        </is>
      </c>
      <c r="B3663" t="inlineStr">
        <is>
          <t>2023-0023</t>
        </is>
      </c>
      <c r="C3663" t="n">
        <v>17</v>
      </c>
      <c r="D3663" t="inlineStr">
        <is>
          <t>33 80 4960 280-2</t>
        </is>
      </c>
      <c r="E3663" t="inlineStr">
        <is>
          <t>RTB Cargo Netherlands B.V.</t>
        </is>
      </c>
      <c r="F3663" t="inlineStr">
        <is>
          <t>PFL</t>
        </is>
      </c>
      <c r="G3663" t="inlineStr">
        <is>
          <t>80' 6-A CW</t>
        </is>
      </c>
      <c r="H3663" t="n">
        <v>0</v>
      </c>
      <c r="I3663" s="6" t="n">
        <v>0</v>
      </c>
      <c r="J3663" s="6" t="n">
        <v>0</v>
      </c>
      <c r="K3663" t="inlineStr">
        <is>
          <t>terminated_duly</t>
        </is>
      </c>
      <c r="L3663" s="6" t="n">
        <v>45176</v>
      </c>
      <c r="M3663" s="6" t="n">
        <v>46053</v>
      </c>
      <c r="N3663" t="n">
        <v>481</v>
      </c>
      <c r="O3663" s="6" t="n">
        <v>46053</v>
      </c>
      <c r="P3663" t="n">
        <v>45959</v>
      </c>
      <c r="S3663" t="inlineStr">
        <is>
          <t>n.a.</t>
        </is>
      </c>
      <c r="T3663" s="6" t="n">
        <v>0</v>
      </c>
      <c r="U3663" s="6" t="n"/>
      <c r="V3663" t="n">
        <v>0</v>
      </c>
      <c r="W3663" t="n">
        <v>2</v>
      </c>
      <c r="X3663" s="6" t="n"/>
      <c r="Z3663" s="6" t="n">
        <v>45991</v>
      </c>
      <c r="AA3663" t="inlineStr">
        <is>
          <t>n.a.</t>
        </is>
      </c>
      <c r="AB3663" s="6" t="n">
        <v>46053</v>
      </c>
      <c r="AC3663" t="inlineStr"/>
      <c r="AD3663" s="6" t="n">
        <v>45900</v>
      </c>
    </row>
    <row r="3664">
      <c r="A3664" t="inlineStr">
        <is>
          <t>V200030</t>
        </is>
      </c>
      <c r="B3664" t="inlineStr">
        <is>
          <t>2023-0023</t>
        </is>
      </c>
      <c r="C3664" t="n">
        <v>18</v>
      </c>
      <c r="D3664" t="inlineStr">
        <is>
          <t>33 80 4960 281-0</t>
        </is>
      </c>
      <c r="E3664" t="inlineStr">
        <is>
          <t>RTB Cargo Netherlands B.V.</t>
        </is>
      </c>
      <c r="F3664" t="inlineStr">
        <is>
          <t>PFL</t>
        </is>
      </c>
      <c r="G3664" t="inlineStr">
        <is>
          <t>80' 6-A CW</t>
        </is>
      </c>
      <c r="H3664" t="n">
        <v>0</v>
      </c>
      <c r="I3664" s="6" t="n">
        <v>0</v>
      </c>
      <c r="J3664" s="6" t="n">
        <v>0</v>
      </c>
      <c r="K3664" t="inlineStr">
        <is>
          <t>terminated_duly</t>
        </is>
      </c>
      <c r="L3664" s="6" t="n">
        <v>45176</v>
      </c>
      <c r="M3664" s="6" t="n">
        <v>46053</v>
      </c>
      <c r="N3664" t="n">
        <v>481</v>
      </c>
      <c r="O3664" s="6" t="n">
        <v>46053</v>
      </c>
      <c r="P3664" t="n">
        <v>45959</v>
      </c>
      <c r="S3664" t="inlineStr">
        <is>
          <t>n.a.</t>
        </is>
      </c>
      <c r="T3664" s="6" t="n">
        <v>0</v>
      </c>
      <c r="U3664" s="6" t="n"/>
      <c r="V3664" t="n">
        <v>0</v>
      </c>
      <c r="W3664" t="n">
        <v>2</v>
      </c>
      <c r="X3664" s="6" t="n"/>
      <c r="Z3664" s="6" t="n">
        <v>45991</v>
      </c>
      <c r="AA3664" t="inlineStr">
        <is>
          <t>n.a.</t>
        </is>
      </c>
      <c r="AB3664" s="6" t="n">
        <v>46053</v>
      </c>
      <c r="AC3664" t="inlineStr"/>
      <c r="AD3664" s="6" t="n">
        <v>45900</v>
      </c>
    </row>
    <row r="3665">
      <c r="A3665" t="inlineStr">
        <is>
          <t>V200030</t>
        </is>
      </c>
      <c r="B3665" t="inlineStr">
        <is>
          <t>2023-0023</t>
        </is>
      </c>
      <c r="C3665" t="n">
        <v>19</v>
      </c>
      <c r="D3665" t="inlineStr">
        <is>
          <t>33 80 4960 282-8</t>
        </is>
      </c>
      <c r="E3665" t="inlineStr">
        <is>
          <t>RTB Cargo Netherlands B.V.</t>
        </is>
      </c>
      <c r="F3665" t="inlineStr">
        <is>
          <t>PFL</t>
        </is>
      </c>
      <c r="G3665" t="inlineStr">
        <is>
          <t>80' 6-A CW</t>
        </is>
      </c>
      <c r="H3665" t="n">
        <v>0</v>
      </c>
      <c r="I3665" s="6" t="n">
        <v>0</v>
      </c>
      <c r="J3665" s="6" t="n">
        <v>0</v>
      </c>
      <c r="K3665" t="inlineStr">
        <is>
          <t>terminated_duly</t>
        </is>
      </c>
      <c r="L3665" s="6" t="n">
        <v>45176</v>
      </c>
      <c r="M3665" s="6" t="n">
        <v>46053</v>
      </c>
      <c r="N3665" t="n">
        <v>481</v>
      </c>
      <c r="O3665" s="6" t="n">
        <v>46053</v>
      </c>
      <c r="P3665" t="n">
        <v>45959</v>
      </c>
      <c r="S3665" t="inlineStr">
        <is>
          <t>n.a.</t>
        </is>
      </c>
      <c r="T3665" s="6" t="n">
        <v>0</v>
      </c>
      <c r="U3665" s="6" t="n"/>
      <c r="V3665" t="n">
        <v>0</v>
      </c>
      <c r="W3665" t="n">
        <v>2</v>
      </c>
      <c r="X3665" s="6" t="n"/>
      <c r="Z3665" s="6" t="n">
        <v>45991</v>
      </c>
      <c r="AA3665" t="inlineStr">
        <is>
          <t>n.a.</t>
        </is>
      </c>
      <c r="AB3665" s="6" t="n">
        <v>46053</v>
      </c>
      <c r="AC3665" t="inlineStr"/>
      <c r="AD3665" s="6" t="n">
        <v>45900</v>
      </c>
    </row>
    <row r="3666">
      <c r="A3666" t="inlineStr">
        <is>
          <t>V200030</t>
        </is>
      </c>
      <c r="B3666" t="inlineStr">
        <is>
          <t>2023-0023</t>
        </is>
      </c>
      <c r="C3666" t="n">
        <v>20</v>
      </c>
      <c r="D3666" t="inlineStr">
        <is>
          <t>33 80 4960 283-6</t>
        </is>
      </c>
      <c r="E3666" t="inlineStr">
        <is>
          <t>RTB Cargo Netherlands B.V.</t>
        </is>
      </c>
      <c r="F3666" t="inlineStr">
        <is>
          <t>PFL</t>
        </is>
      </c>
      <c r="G3666" t="inlineStr">
        <is>
          <t>80' 6-A CW</t>
        </is>
      </c>
      <c r="H3666" t="n">
        <v>0</v>
      </c>
      <c r="I3666" s="6" t="n">
        <v>0</v>
      </c>
      <c r="J3666" s="6" t="n">
        <v>0</v>
      </c>
      <c r="K3666" t="inlineStr">
        <is>
          <t>terminated_duly</t>
        </is>
      </c>
      <c r="L3666" s="6" t="n">
        <v>45176</v>
      </c>
      <c r="M3666" s="6" t="n">
        <v>46053</v>
      </c>
      <c r="N3666" t="n">
        <v>481</v>
      </c>
      <c r="O3666" s="6" t="n">
        <v>46053</v>
      </c>
      <c r="P3666" t="n">
        <v>45959</v>
      </c>
      <c r="S3666" t="inlineStr">
        <is>
          <t>n.a.</t>
        </is>
      </c>
      <c r="T3666" s="6" t="n">
        <v>0</v>
      </c>
      <c r="U3666" s="6" t="n"/>
      <c r="V3666" t="n">
        <v>0</v>
      </c>
      <c r="W3666" t="n">
        <v>2</v>
      </c>
      <c r="X3666" s="6" t="n"/>
      <c r="Z3666" s="6" t="n">
        <v>45991</v>
      </c>
      <c r="AA3666" t="inlineStr">
        <is>
          <t>n.a.</t>
        </is>
      </c>
      <c r="AB3666" s="6" t="n">
        <v>46053</v>
      </c>
      <c r="AC3666" t="inlineStr"/>
      <c r="AD3666" s="6" t="n">
        <v>45900</v>
      </c>
    </row>
    <row r="3667">
      <c r="A3667" t="inlineStr">
        <is>
          <t>V200030</t>
        </is>
      </c>
      <c r="B3667" t="inlineStr">
        <is>
          <t>2023-0023</t>
        </is>
      </c>
      <c r="C3667" t="n">
        <v>21</v>
      </c>
      <c r="D3667" t="inlineStr">
        <is>
          <t>33 80 4960 286-9</t>
        </is>
      </c>
      <c r="E3667" t="inlineStr">
        <is>
          <t>RTB Cargo Netherlands B.V.</t>
        </is>
      </c>
      <c r="F3667" t="inlineStr">
        <is>
          <t>PFL</t>
        </is>
      </c>
      <c r="G3667" t="inlineStr">
        <is>
          <t>80' 6-A CW</t>
        </is>
      </c>
      <c r="H3667" t="n">
        <v>0</v>
      </c>
      <c r="I3667" s="6" t="n">
        <v>0</v>
      </c>
      <c r="J3667" s="6" t="n">
        <v>0</v>
      </c>
      <c r="K3667" t="inlineStr">
        <is>
          <t>terminated_duly</t>
        </is>
      </c>
      <c r="L3667" s="6" t="n">
        <v>45176</v>
      </c>
      <c r="M3667" s="6" t="n">
        <v>46053</v>
      </c>
      <c r="N3667" t="n">
        <v>481</v>
      </c>
      <c r="O3667" s="6" t="n">
        <v>46053</v>
      </c>
      <c r="P3667" t="n">
        <v>45959</v>
      </c>
      <c r="S3667" t="inlineStr">
        <is>
          <t>n.a.</t>
        </is>
      </c>
      <c r="T3667" s="6" t="n">
        <v>0</v>
      </c>
      <c r="U3667" s="6" t="n"/>
      <c r="V3667" t="n">
        <v>0</v>
      </c>
      <c r="W3667" t="n">
        <v>2</v>
      </c>
      <c r="X3667" s="6" t="n"/>
      <c r="Z3667" s="6" t="n">
        <v>45991</v>
      </c>
      <c r="AA3667" t="inlineStr">
        <is>
          <t>n.a.</t>
        </is>
      </c>
      <c r="AB3667" s="6" t="n">
        <v>46053</v>
      </c>
      <c r="AC3667" t="inlineStr"/>
      <c r="AD3667" s="6" t="n">
        <v>45900</v>
      </c>
    </row>
    <row r="3668">
      <c r="A3668" t="inlineStr">
        <is>
          <t>V200030</t>
        </is>
      </c>
      <c r="B3668" t="inlineStr">
        <is>
          <t>2023-0023</t>
        </is>
      </c>
      <c r="C3668" t="n">
        <v>22</v>
      </c>
      <c r="D3668" t="inlineStr">
        <is>
          <t>33 80 4960 287-7</t>
        </is>
      </c>
      <c r="E3668" t="inlineStr">
        <is>
          <t>RTB Cargo Netherlands B.V.</t>
        </is>
      </c>
      <c r="F3668" t="inlineStr">
        <is>
          <t>PFL</t>
        </is>
      </c>
      <c r="G3668" t="inlineStr">
        <is>
          <t>80' 6-A CW</t>
        </is>
      </c>
      <c r="H3668" t="n">
        <v>0</v>
      </c>
      <c r="I3668" s="6" t="n">
        <v>0</v>
      </c>
      <c r="J3668" s="6" t="n">
        <v>0</v>
      </c>
      <c r="K3668" t="inlineStr">
        <is>
          <t>terminated_duly</t>
        </is>
      </c>
      <c r="L3668" s="6" t="n">
        <v>45176</v>
      </c>
      <c r="M3668" s="6" t="n">
        <v>46053</v>
      </c>
      <c r="N3668" t="n">
        <v>481</v>
      </c>
      <c r="O3668" s="6" t="n">
        <v>46053</v>
      </c>
      <c r="P3668" t="n">
        <v>45959</v>
      </c>
      <c r="S3668" t="inlineStr">
        <is>
          <t>n.a.</t>
        </is>
      </c>
      <c r="T3668" s="6" t="n">
        <v>0</v>
      </c>
      <c r="U3668" s="6" t="n"/>
      <c r="V3668" t="n">
        <v>0</v>
      </c>
      <c r="W3668" t="n">
        <v>2</v>
      </c>
      <c r="X3668" s="6" t="n"/>
      <c r="Z3668" s="6" t="n">
        <v>45991</v>
      </c>
      <c r="AA3668" t="inlineStr">
        <is>
          <t>n.a.</t>
        </is>
      </c>
      <c r="AB3668" s="6" t="n">
        <v>46053</v>
      </c>
      <c r="AC3668" t="inlineStr"/>
      <c r="AD3668" s="6" t="n">
        <v>45900</v>
      </c>
    </row>
    <row r="3669">
      <c r="A3669" t="inlineStr">
        <is>
          <t>V200032</t>
        </is>
      </c>
      <c r="B3669" t="inlineStr">
        <is>
          <t>2023-0037</t>
        </is>
      </c>
      <c r="C3669" t="n">
        <v>1</v>
      </c>
      <c r="D3669" t="inlineStr">
        <is>
          <t>37 80 4564 587-6</t>
        </is>
      </c>
      <c r="E3669" t="inlineStr">
        <is>
          <t>RTB Cargo Netherlands B.V.</t>
        </is>
      </c>
      <c r="F3669" t="inlineStr">
        <is>
          <t>PFL</t>
        </is>
      </c>
      <c r="G3669" t="inlineStr">
        <is>
          <t>60' CW</t>
        </is>
      </c>
      <c r="H3669" t="n">
        <v>0</v>
      </c>
      <c r="I3669" s="6" t="n">
        <v>0</v>
      </c>
      <c r="J3669" s="6" t="n">
        <v>0</v>
      </c>
      <c r="K3669" t="inlineStr">
        <is>
          <t>terminated_duly</t>
        </is>
      </c>
      <c r="L3669" s="6" t="n">
        <v>45289</v>
      </c>
      <c r="M3669" s="6" t="n">
        <v>46053</v>
      </c>
      <c r="N3669" t="n">
        <v>764</v>
      </c>
      <c r="O3669" s="6" t="n">
        <v>46053</v>
      </c>
      <c r="P3669" t="n">
        <v>45959</v>
      </c>
      <c r="S3669" t="inlineStr">
        <is>
          <t>with cut-off date</t>
        </is>
      </c>
      <c r="T3669" s="6" t="n">
        <v>45657</v>
      </c>
      <c r="U3669" s="6" t="n"/>
      <c r="V3669" t="n">
        <v>3</v>
      </c>
      <c r="W3669" t="n">
        <v>2</v>
      </c>
      <c r="X3669" s="6" t="n"/>
      <c r="Z3669" s="6" t="n">
        <v>45991</v>
      </c>
      <c r="AA3669" t="inlineStr">
        <is>
          <t>cut-off 1, case 4 or 5</t>
        </is>
      </c>
      <c r="AB3669" s="6" t="n">
        <v>46053</v>
      </c>
      <c r="AC3669" t="inlineStr"/>
      <c r="AD3669" s="6" t="n">
        <v>45900</v>
      </c>
    </row>
    <row r="3670">
      <c r="A3670" t="inlineStr">
        <is>
          <t>V200032</t>
        </is>
      </c>
      <c r="B3670" t="inlineStr">
        <is>
          <t>2023-0037</t>
        </is>
      </c>
      <c r="C3670" t="n">
        <v>2</v>
      </c>
      <c r="D3670" t="inlineStr">
        <is>
          <t>37 80 4564 602-3</t>
        </is>
      </c>
      <c r="E3670" t="inlineStr">
        <is>
          <t>RTB Cargo Netherlands B.V.</t>
        </is>
      </c>
      <c r="F3670" t="inlineStr">
        <is>
          <t>PFL</t>
        </is>
      </c>
      <c r="G3670" t="inlineStr">
        <is>
          <t>60' CW</t>
        </is>
      </c>
      <c r="H3670" t="n">
        <v>0</v>
      </c>
      <c r="I3670" s="6" t="n">
        <v>0</v>
      </c>
      <c r="J3670" s="6" t="n">
        <v>0</v>
      </c>
      <c r="K3670" t="inlineStr">
        <is>
          <t>terminated_duly</t>
        </is>
      </c>
      <c r="L3670" s="6" t="n">
        <v>45289</v>
      </c>
      <c r="M3670" s="6" t="n">
        <v>46053</v>
      </c>
      <c r="N3670" t="n">
        <v>764</v>
      </c>
      <c r="O3670" s="6" t="n">
        <v>46053</v>
      </c>
      <c r="P3670" t="n">
        <v>45959</v>
      </c>
      <c r="S3670" t="inlineStr">
        <is>
          <t>with cut-off date</t>
        </is>
      </c>
      <c r="T3670" s="6" t="n">
        <v>45657</v>
      </c>
      <c r="U3670" s="6" t="n"/>
      <c r="V3670" t="n">
        <v>3</v>
      </c>
      <c r="W3670" t="n">
        <v>2</v>
      </c>
      <c r="X3670" s="6" t="n"/>
      <c r="Z3670" s="6" t="n">
        <v>45991</v>
      </c>
      <c r="AA3670" t="inlineStr">
        <is>
          <t>cut-off 1, case 4 or 5</t>
        </is>
      </c>
      <c r="AB3670" s="6" t="n">
        <v>46053</v>
      </c>
      <c r="AC3670" t="inlineStr"/>
      <c r="AD3670" s="6" t="n">
        <v>45900</v>
      </c>
    </row>
    <row r="3671">
      <c r="A3671" t="inlineStr">
        <is>
          <t>V200032</t>
        </is>
      </c>
      <c r="B3671" t="inlineStr">
        <is>
          <t>2023-0037</t>
        </is>
      </c>
      <c r="C3671" t="n">
        <v>3</v>
      </c>
      <c r="D3671" t="inlineStr">
        <is>
          <t>37 80 4564 522-3</t>
        </is>
      </c>
      <c r="E3671" t="inlineStr">
        <is>
          <t>RTB Cargo Netherlands B.V.</t>
        </is>
      </c>
      <c r="F3671" t="inlineStr">
        <is>
          <t>PFL</t>
        </is>
      </c>
      <c r="G3671" t="inlineStr">
        <is>
          <t>60' CW</t>
        </is>
      </c>
      <c r="H3671" t="n">
        <v>0</v>
      </c>
      <c r="I3671" s="6" t="n">
        <v>0</v>
      </c>
      <c r="J3671" s="6" t="n">
        <v>0</v>
      </c>
      <c r="K3671" t="inlineStr">
        <is>
          <t>terminated_duly</t>
        </is>
      </c>
      <c r="L3671" s="6" t="n">
        <v>45289</v>
      </c>
      <c r="M3671" s="6" t="n">
        <v>46053</v>
      </c>
      <c r="N3671" t="n">
        <v>764</v>
      </c>
      <c r="O3671" s="6" t="n">
        <v>46053</v>
      </c>
      <c r="P3671" t="n">
        <v>45959</v>
      </c>
      <c r="S3671" t="inlineStr">
        <is>
          <t>with cut-off date</t>
        </is>
      </c>
      <c r="T3671" s="6" t="n">
        <v>45657</v>
      </c>
      <c r="U3671" s="6" t="n"/>
      <c r="V3671" t="n">
        <v>3</v>
      </c>
      <c r="W3671" t="n">
        <v>2</v>
      </c>
      <c r="X3671" s="6" t="n"/>
      <c r="Z3671" s="6" t="n">
        <v>45991</v>
      </c>
      <c r="AA3671" t="inlineStr">
        <is>
          <t>cut-off 1, case 4 or 5</t>
        </is>
      </c>
      <c r="AB3671" s="6" t="n">
        <v>46053</v>
      </c>
      <c r="AC3671" t="inlineStr"/>
      <c r="AD3671" s="6" t="n">
        <v>45900</v>
      </c>
    </row>
    <row r="3672">
      <c r="A3672" t="inlineStr">
        <is>
          <t>V200032</t>
        </is>
      </c>
      <c r="B3672" t="inlineStr">
        <is>
          <t>2023-0037</t>
        </is>
      </c>
      <c r="C3672" t="n">
        <v>4</v>
      </c>
      <c r="D3672" t="inlineStr">
        <is>
          <t>37 80 4564 524-9</t>
        </is>
      </c>
      <c r="E3672" t="inlineStr">
        <is>
          <t>RTB Cargo Netherlands B.V.</t>
        </is>
      </c>
      <c r="F3672" t="inlineStr">
        <is>
          <t>PFL</t>
        </is>
      </c>
      <c r="G3672" t="inlineStr">
        <is>
          <t>60' CW</t>
        </is>
      </c>
      <c r="H3672" t="n">
        <v>0</v>
      </c>
      <c r="I3672" s="6" t="n">
        <v>0</v>
      </c>
      <c r="J3672" s="6" t="n">
        <v>0</v>
      </c>
      <c r="K3672" t="inlineStr">
        <is>
          <t>terminated_duly</t>
        </is>
      </c>
      <c r="L3672" s="6" t="n">
        <v>45289</v>
      </c>
      <c r="M3672" s="6" t="n">
        <v>46053</v>
      </c>
      <c r="N3672" t="n">
        <v>764</v>
      </c>
      <c r="O3672" s="6" t="n">
        <v>46053</v>
      </c>
      <c r="P3672" t="n">
        <v>45959</v>
      </c>
      <c r="S3672" t="inlineStr">
        <is>
          <t>with cut-off date</t>
        </is>
      </c>
      <c r="T3672" s="6" t="n">
        <v>45657</v>
      </c>
      <c r="U3672" s="6" t="n"/>
      <c r="V3672" t="n">
        <v>3</v>
      </c>
      <c r="W3672" t="n">
        <v>2</v>
      </c>
      <c r="X3672" s="6" t="n"/>
      <c r="Z3672" s="6" t="n">
        <v>45991</v>
      </c>
      <c r="AA3672" t="inlineStr">
        <is>
          <t>cut-off 1, case 4 or 5</t>
        </is>
      </c>
      <c r="AB3672" s="6" t="n">
        <v>46053</v>
      </c>
      <c r="AC3672" t="inlineStr"/>
      <c r="AD3672" s="6" t="n">
        <v>45900</v>
      </c>
    </row>
    <row r="3673">
      <c r="A3673" t="inlineStr">
        <is>
          <t>V200032</t>
        </is>
      </c>
      <c r="B3673" t="inlineStr">
        <is>
          <t>2023-0037</t>
        </is>
      </c>
      <c r="C3673" t="n">
        <v>5</v>
      </c>
      <c r="D3673" t="inlineStr">
        <is>
          <t>37 80 4565 543-8</t>
        </is>
      </c>
      <c r="E3673" t="inlineStr">
        <is>
          <t>RTB Cargo Netherlands B.V.</t>
        </is>
      </c>
      <c r="F3673" t="inlineStr">
        <is>
          <t>PFL</t>
        </is>
      </c>
      <c r="G3673" t="inlineStr">
        <is>
          <t>60' CW</t>
        </is>
      </c>
      <c r="H3673" t="n">
        <v>0</v>
      </c>
      <c r="I3673" s="6" t="n">
        <v>0</v>
      </c>
      <c r="J3673" s="6" t="n">
        <v>0</v>
      </c>
      <c r="K3673" t="inlineStr">
        <is>
          <t>terminated_duly</t>
        </is>
      </c>
      <c r="L3673" s="6" t="n">
        <v>45717</v>
      </c>
      <c r="M3673" s="6" t="n">
        <v>46053</v>
      </c>
      <c r="N3673" t="n">
        <v>764</v>
      </c>
      <c r="O3673" s="6" t="n">
        <v>46053</v>
      </c>
      <c r="P3673" t="n">
        <v>45959</v>
      </c>
      <c r="S3673" t="inlineStr">
        <is>
          <t>with cut-off date</t>
        </is>
      </c>
      <c r="T3673" s="6" t="n">
        <v>45657</v>
      </c>
      <c r="U3673" s="6" t="n"/>
      <c r="V3673" t="n">
        <v>3</v>
      </c>
      <c r="W3673" t="n">
        <v>2</v>
      </c>
      <c r="X3673" s="6" t="n"/>
      <c r="Z3673" s="6" t="n">
        <v>45991</v>
      </c>
      <c r="AA3673" t="inlineStr">
        <is>
          <t>cut-off 1, case 4 or 5</t>
        </is>
      </c>
      <c r="AB3673" s="6" t="n">
        <v>46053</v>
      </c>
      <c r="AC3673" t="inlineStr"/>
      <c r="AD3673" s="6" t="n">
        <v>45900</v>
      </c>
    </row>
    <row r="3674">
      <c r="A3674" t="inlineStr">
        <is>
          <t>V300043</t>
        </is>
      </c>
      <c r="B3674" t="inlineStr">
        <is>
          <t>2023-0039</t>
        </is>
      </c>
      <c r="C3674" t="n">
        <v>1</v>
      </c>
      <c r="D3674" t="inlineStr">
        <is>
          <t>37 80 4564 179-2</t>
        </is>
      </c>
      <c r="E3674" t="inlineStr">
        <is>
          <t>Sangritana SpA</t>
        </is>
      </c>
      <c r="F3674" t="inlineStr">
        <is>
          <t>BRI</t>
        </is>
      </c>
      <c r="G3674" t="inlineStr">
        <is>
          <t>60' CW</t>
        </is>
      </c>
      <c r="H3674" t="inlineStr">
        <is>
          <t>PAYG</t>
        </is>
      </c>
      <c r="I3674" s="6" t="n">
        <v>45658</v>
      </c>
      <c r="J3674" s="6" t="n">
        <v>46053</v>
      </c>
      <c r="K3674" t="inlineStr">
        <is>
          <t>run_prolonged</t>
        </is>
      </c>
      <c r="L3674" s="6" t="n">
        <v>45347</v>
      </c>
      <c r="M3674" s="6" t="n">
        <v>46053</v>
      </c>
      <c r="N3674" t="n">
        <v>366</v>
      </c>
      <c r="O3674" s="6" t="n">
        <v>46053</v>
      </c>
      <c r="S3674" t="inlineStr">
        <is>
          <t>with as-of date</t>
        </is>
      </c>
      <c r="T3674" s="6" t="n">
        <v>45658</v>
      </c>
      <c r="U3674" s="6" t="n"/>
      <c r="V3674" t="n">
        <v>1</v>
      </c>
      <c r="W3674" t="n">
        <v>3</v>
      </c>
      <c r="X3674" s="6" t="n"/>
      <c r="Z3674" s="6" t="n">
        <v>46053</v>
      </c>
      <c r="AA3674" t="inlineStr">
        <is>
          <t>as-of, case 2-4</t>
        </is>
      </c>
      <c r="AB3674" s="6" t="n">
        <v>46081</v>
      </c>
      <c r="AC3674" t="inlineStr">
        <is>
          <t>PAYG</t>
        </is>
      </c>
      <c r="AD3674" s="6" t="n">
        <v>45928</v>
      </c>
    </row>
    <row r="3675">
      <c r="A3675" t="inlineStr">
        <is>
          <t>V300043</t>
        </is>
      </c>
      <c r="B3675" t="inlineStr">
        <is>
          <t>2023-0039</t>
        </is>
      </c>
      <c r="C3675" t="n">
        <v>2</v>
      </c>
      <c r="D3675" t="inlineStr">
        <is>
          <t>37 80 4564 181-8</t>
        </is>
      </c>
      <c r="E3675" t="inlineStr">
        <is>
          <t>Sangritana SpA</t>
        </is>
      </c>
      <c r="F3675" t="inlineStr">
        <is>
          <t>BRI</t>
        </is>
      </c>
      <c r="G3675" t="inlineStr">
        <is>
          <t>60' CW</t>
        </is>
      </c>
      <c r="H3675" t="inlineStr">
        <is>
          <t>PAYG</t>
        </is>
      </c>
      <c r="I3675" s="6" t="n">
        <v>45658</v>
      </c>
      <c r="J3675" s="6" t="n">
        <v>46053</v>
      </c>
      <c r="K3675" t="inlineStr">
        <is>
          <t>run_prolonged</t>
        </is>
      </c>
      <c r="L3675" s="6" t="n">
        <v>45347</v>
      </c>
      <c r="M3675" s="6" t="n">
        <v>46053</v>
      </c>
      <c r="N3675" t="n">
        <v>366</v>
      </c>
      <c r="O3675" s="6" t="n">
        <v>46053</v>
      </c>
      <c r="S3675" t="inlineStr">
        <is>
          <t>with as-of date</t>
        </is>
      </c>
      <c r="T3675" s="6" t="n">
        <v>45658</v>
      </c>
      <c r="U3675" s="6" t="n"/>
      <c r="V3675" t="n">
        <v>1</v>
      </c>
      <c r="W3675" t="n">
        <v>3</v>
      </c>
      <c r="X3675" s="6" t="n"/>
      <c r="Z3675" s="6" t="n">
        <v>46053</v>
      </c>
      <c r="AA3675" t="inlineStr">
        <is>
          <t>as-of, case 2-4</t>
        </is>
      </c>
      <c r="AB3675" s="6" t="n">
        <v>46081</v>
      </c>
      <c r="AC3675" t="inlineStr">
        <is>
          <t>PAYG</t>
        </is>
      </c>
      <c r="AD3675" s="6" t="n">
        <v>45928</v>
      </c>
    </row>
    <row r="3676">
      <c r="A3676" t="inlineStr">
        <is>
          <t>V300043</t>
        </is>
      </c>
      <c r="B3676" t="inlineStr">
        <is>
          <t>2023-0039</t>
        </is>
      </c>
      <c r="C3676" t="n">
        <v>3</v>
      </c>
      <c r="D3676" t="inlineStr">
        <is>
          <t>37 80 4564 183-4</t>
        </is>
      </c>
      <c r="E3676" t="inlineStr">
        <is>
          <t>Sangritana SpA</t>
        </is>
      </c>
      <c r="F3676" t="inlineStr">
        <is>
          <t>BRI</t>
        </is>
      </c>
      <c r="G3676" t="inlineStr">
        <is>
          <t>60' CW</t>
        </is>
      </c>
      <c r="H3676" t="inlineStr">
        <is>
          <t>PAYG</t>
        </is>
      </c>
      <c r="I3676" s="6" t="n">
        <v>45658</v>
      </c>
      <c r="J3676" s="6" t="n">
        <v>46053</v>
      </c>
      <c r="K3676" t="inlineStr">
        <is>
          <t>run_prolonged</t>
        </is>
      </c>
      <c r="L3676" s="6" t="n">
        <v>45347</v>
      </c>
      <c r="M3676" s="6" t="n">
        <v>46053</v>
      </c>
      <c r="N3676" t="n">
        <v>366</v>
      </c>
      <c r="O3676" s="6" t="n">
        <v>46053</v>
      </c>
      <c r="S3676" t="inlineStr">
        <is>
          <t>with as-of date</t>
        </is>
      </c>
      <c r="T3676" s="6" t="n">
        <v>45658</v>
      </c>
      <c r="U3676" s="6" t="n"/>
      <c r="V3676" t="n">
        <v>1</v>
      </c>
      <c r="W3676" t="n">
        <v>3</v>
      </c>
      <c r="X3676" s="6" t="n"/>
      <c r="Z3676" s="6" t="n">
        <v>46053</v>
      </c>
      <c r="AA3676" t="inlineStr">
        <is>
          <t>as-of, case 2-4</t>
        </is>
      </c>
      <c r="AB3676" s="6" t="n">
        <v>46081</v>
      </c>
      <c r="AC3676" t="inlineStr">
        <is>
          <t>PAYG</t>
        </is>
      </c>
      <c r="AD3676" s="6" t="n">
        <v>45928</v>
      </c>
    </row>
    <row r="3677">
      <c r="A3677" t="inlineStr">
        <is>
          <t>V300043</t>
        </is>
      </c>
      <c r="B3677" t="inlineStr">
        <is>
          <t>2023-0039</t>
        </is>
      </c>
      <c r="C3677" t="n">
        <v>4</v>
      </c>
      <c r="D3677" t="inlineStr">
        <is>
          <t>37 80 4564 193-3</t>
        </is>
      </c>
      <c r="E3677" t="inlineStr">
        <is>
          <t>Sangritana SpA</t>
        </is>
      </c>
      <c r="F3677" t="inlineStr">
        <is>
          <t>BRI</t>
        </is>
      </c>
      <c r="G3677" t="inlineStr">
        <is>
          <t>60' CW</t>
        </is>
      </c>
      <c r="H3677" t="inlineStr">
        <is>
          <t>PAYG</t>
        </is>
      </c>
      <c r="I3677" s="6" t="n">
        <v>45658</v>
      </c>
      <c r="J3677" s="6" t="n">
        <v>46053</v>
      </c>
      <c r="K3677" t="inlineStr">
        <is>
          <t>run_prolonged</t>
        </is>
      </c>
      <c r="L3677" s="6" t="n">
        <v>45347</v>
      </c>
      <c r="M3677" s="6" t="n">
        <v>46053</v>
      </c>
      <c r="N3677" t="n">
        <v>366</v>
      </c>
      <c r="O3677" s="6" t="n">
        <v>46053</v>
      </c>
      <c r="S3677" t="inlineStr">
        <is>
          <t>with as-of date</t>
        </is>
      </c>
      <c r="T3677" s="6" t="n">
        <v>45658</v>
      </c>
      <c r="U3677" s="6" t="n"/>
      <c r="V3677" t="n">
        <v>1</v>
      </c>
      <c r="W3677" t="n">
        <v>3</v>
      </c>
      <c r="X3677" s="6" t="n"/>
      <c r="Z3677" s="6" t="n">
        <v>46053</v>
      </c>
      <c r="AA3677" t="inlineStr">
        <is>
          <t>as-of, case 2-4</t>
        </is>
      </c>
      <c r="AB3677" s="6" t="n">
        <v>46081</v>
      </c>
      <c r="AC3677" t="inlineStr">
        <is>
          <t>PAYG</t>
        </is>
      </c>
      <c r="AD3677" s="6" t="n">
        <v>45928</v>
      </c>
    </row>
    <row r="3678">
      <c r="A3678" t="inlineStr">
        <is>
          <t>V300043</t>
        </is>
      </c>
      <c r="B3678" t="inlineStr">
        <is>
          <t>2023-0039</t>
        </is>
      </c>
      <c r="C3678" t="n">
        <v>5</v>
      </c>
      <c r="D3678" t="inlineStr">
        <is>
          <t>37 80 4564 201-4</t>
        </is>
      </c>
      <c r="E3678" t="inlineStr">
        <is>
          <t>Sangritana SpA</t>
        </is>
      </c>
      <c r="F3678" t="inlineStr">
        <is>
          <t>BRI</t>
        </is>
      </c>
      <c r="G3678" t="inlineStr">
        <is>
          <t>60' CW</t>
        </is>
      </c>
      <c r="H3678" t="inlineStr">
        <is>
          <t>PAYG</t>
        </is>
      </c>
      <c r="I3678" s="6" t="n">
        <v>45658</v>
      </c>
      <c r="J3678" s="6" t="n">
        <v>46053</v>
      </c>
      <c r="K3678" t="inlineStr">
        <is>
          <t>run_prolonged</t>
        </is>
      </c>
      <c r="L3678" s="6" t="n">
        <v>45347</v>
      </c>
      <c r="M3678" s="6" t="n">
        <v>46053</v>
      </c>
      <c r="N3678" t="n">
        <v>366</v>
      </c>
      <c r="O3678" s="6" t="n">
        <v>46053</v>
      </c>
      <c r="S3678" t="inlineStr">
        <is>
          <t>with as-of date</t>
        </is>
      </c>
      <c r="T3678" s="6" t="n">
        <v>45658</v>
      </c>
      <c r="U3678" s="6" t="n"/>
      <c r="V3678" t="n">
        <v>1</v>
      </c>
      <c r="W3678" t="n">
        <v>3</v>
      </c>
      <c r="X3678" s="6" t="n"/>
      <c r="Z3678" s="6" t="n">
        <v>46053</v>
      </c>
      <c r="AA3678" t="inlineStr">
        <is>
          <t>as-of, case 2-4</t>
        </is>
      </c>
      <c r="AB3678" s="6" t="n">
        <v>46081</v>
      </c>
      <c r="AC3678" t="inlineStr">
        <is>
          <t>PAYG</t>
        </is>
      </c>
      <c r="AD3678" s="6" t="n">
        <v>45928</v>
      </c>
    </row>
    <row r="3679">
      <c r="A3679" t="inlineStr">
        <is>
          <t>V300043</t>
        </is>
      </c>
      <c r="B3679" t="inlineStr">
        <is>
          <t>2023-0039</t>
        </is>
      </c>
      <c r="C3679" t="n">
        <v>6</v>
      </c>
      <c r="D3679" t="inlineStr">
        <is>
          <t>37 80 4564 204-8</t>
        </is>
      </c>
      <c r="E3679" t="inlineStr">
        <is>
          <t>Sangritana SpA</t>
        </is>
      </c>
      <c r="F3679" t="inlineStr">
        <is>
          <t>BRI</t>
        </is>
      </c>
      <c r="G3679" t="inlineStr">
        <is>
          <t>60' CW</t>
        </is>
      </c>
      <c r="H3679" t="inlineStr">
        <is>
          <t>PAYG</t>
        </is>
      </c>
      <c r="I3679" s="6" t="n">
        <v>45658</v>
      </c>
      <c r="J3679" s="6" t="n">
        <v>46053</v>
      </c>
      <c r="K3679" t="inlineStr">
        <is>
          <t>run_prolonged</t>
        </is>
      </c>
      <c r="L3679" s="6" t="n">
        <v>45347</v>
      </c>
      <c r="M3679" s="6" t="n">
        <v>46053</v>
      </c>
      <c r="N3679" t="n">
        <v>366</v>
      </c>
      <c r="O3679" s="6" t="n">
        <v>46053</v>
      </c>
      <c r="S3679" t="inlineStr">
        <is>
          <t>with as-of date</t>
        </is>
      </c>
      <c r="T3679" s="6" t="n">
        <v>45658</v>
      </c>
      <c r="U3679" s="6" t="n"/>
      <c r="V3679" t="n">
        <v>1</v>
      </c>
      <c r="W3679" t="n">
        <v>3</v>
      </c>
      <c r="X3679" s="6" t="n"/>
      <c r="Z3679" s="6" t="n">
        <v>46053</v>
      </c>
      <c r="AA3679" t="inlineStr">
        <is>
          <t>as-of, case 2-4</t>
        </is>
      </c>
      <c r="AB3679" s="6" t="n">
        <v>46081</v>
      </c>
      <c r="AC3679" t="inlineStr">
        <is>
          <t>PAYG</t>
        </is>
      </c>
      <c r="AD3679" s="6" t="n">
        <v>45928</v>
      </c>
    </row>
    <row r="3680">
      <c r="A3680" t="inlineStr">
        <is>
          <t>V300043</t>
        </is>
      </c>
      <c r="B3680" t="inlineStr">
        <is>
          <t>2023-0039</t>
        </is>
      </c>
      <c r="C3680" t="n">
        <v>7</v>
      </c>
      <c r="D3680" t="inlineStr">
        <is>
          <t>37 80 4564 218-8</t>
        </is>
      </c>
      <c r="E3680" t="inlineStr">
        <is>
          <t>Sangritana SpA</t>
        </is>
      </c>
      <c r="F3680" t="inlineStr">
        <is>
          <t>BRI</t>
        </is>
      </c>
      <c r="G3680" t="inlineStr">
        <is>
          <t>60' CW</t>
        </is>
      </c>
      <c r="H3680" t="inlineStr">
        <is>
          <t>PAYG</t>
        </is>
      </c>
      <c r="I3680" s="6" t="n">
        <v>45658</v>
      </c>
      <c r="J3680" s="6" t="n">
        <v>46053</v>
      </c>
      <c r="K3680" t="inlineStr">
        <is>
          <t>run_prolonged</t>
        </is>
      </c>
      <c r="L3680" s="6" t="n">
        <v>45347</v>
      </c>
      <c r="M3680" s="6" t="n">
        <v>46053</v>
      </c>
      <c r="N3680" t="n">
        <v>366</v>
      </c>
      <c r="O3680" s="6" t="n">
        <v>46053</v>
      </c>
      <c r="S3680" t="inlineStr">
        <is>
          <t>with as-of date</t>
        </is>
      </c>
      <c r="T3680" s="6" t="n">
        <v>45658</v>
      </c>
      <c r="U3680" s="6" t="n"/>
      <c r="V3680" t="n">
        <v>1</v>
      </c>
      <c r="W3680" t="n">
        <v>3</v>
      </c>
      <c r="X3680" s="6" t="n"/>
      <c r="Z3680" s="6" t="n">
        <v>46053</v>
      </c>
      <c r="AA3680" t="inlineStr">
        <is>
          <t>as-of, case 2-4</t>
        </is>
      </c>
      <c r="AB3680" s="6" t="n">
        <v>46081</v>
      </c>
      <c r="AC3680" t="inlineStr">
        <is>
          <t>PAYG</t>
        </is>
      </c>
      <c r="AD3680" s="6" t="n">
        <v>45928</v>
      </c>
    </row>
    <row r="3681">
      <c r="A3681" t="inlineStr">
        <is>
          <t>V300043</t>
        </is>
      </c>
      <c r="B3681" t="inlineStr">
        <is>
          <t>2023-0039</t>
        </is>
      </c>
      <c r="C3681" t="n">
        <v>8</v>
      </c>
      <c r="D3681" t="inlineStr">
        <is>
          <t>37 80 4564 225-3</t>
        </is>
      </c>
      <c r="E3681" t="inlineStr">
        <is>
          <t>Sangritana SpA</t>
        </is>
      </c>
      <c r="F3681" t="inlineStr">
        <is>
          <t>BRI</t>
        </is>
      </c>
      <c r="G3681" t="inlineStr">
        <is>
          <t>60' CW</t>
        </is>
      </c>
      <c r="H3681" t="inlineStr">
        <is>
          <t>PAYG</t>
        </is>
      </c>
      <c r="I3681" s="6" t="n">
        <v>45658</v>
      </c>
      <c r="J3681" s="6" t="n">
        <v>46053</v>
      </c>
      <c r="K3681" t="inlineStr">
        <is>
          <t>run_prolonged</t>
        </is>
      </c>
      <c r="L3681" s="6" t="n">
        <v>45347</v>
      </c>
      <c r="M3681" s="6" t="n">
        <v>46053</v>
      </c>
      <c r="N3681" t="n">
        <v>366</v>
      </c>
      <c r="O3681" s="6" t="n">
        <v>46053</v>
      </c>
      <c r="S3681" t="inlineStr">
        <is>
          <t>with as-of date</t>
        </is>
      </c>
      <c r="T3681" s="6" t="n">
        <v>45658</v>
      </c>
      <c r="U3681" s="6" t="n"/>
      <c r="V3681" t="n">
        <v>1</v>
      </c>
      <c r="W3681" t="n">
        <v>3</v>
      </c>
      <c r="X3681" s="6" t="n"/>
      <c r="Z3681" s="6" t="n">
        <v>46053</v>
      </c>
      <c r="AA3681" t="inlineStr">
        <is>
          <t>as-of, case 2-4</t>
        </is>
      </c>
      <c r="AB3681" s="6" t="n">
        <v>46081</v>
      </c>
      <c r="AC3681" t="inlineStr">
        <is>
          <t>PAYG</t>
        </is>
      </c>
      <c r="AD3681" s="6" t="n">
        <v>45928</v>
      </c>
    </row>
    <row r="3682">
      <c r="A3682" t="inlineStr">
        <is>
          <t>V300043</t>
        </is>
      </c>
      <c r="B3682" t="inlineStr">
        <is>
          <t>2023-0039</t>
        </is>
      </c>
      <c r="C3682" t="n">
        <v>9</v>
      </c>
      <c r="D3682" t="inlineStr">
        <is>
          <t>37 80 4564 229-5</t>
        </is>
      </c>
      <c r="E3682" t="inlineStr">
        <is>
          <t>Sangritana SpA</t>
        </is>
      </c>
      <c r="F3682" t="inlineStr">
        <is>
          <t>BRI</t>
        </is>
      </c>
      <c r="G3682" t="inlineStr">
        <is>
          <t>60' CW</t>
        </is>
      </c>
      <c r="H3682" t="inlineStr">
        <is>
          <t>PAYG</t>
        </is>
      </c>
      <c r="I3682" s="6" t="n">
        <v>45658</v>
      </c>
      <c r="J3682" s="6" t="n">
        <v>46053</v>
      </c>
      <c r="K3682" t="inlineStr">
        <is>
          <t>run_prolonged</t>
        </is>
      </c>
      <c r="L3682" s="6" t="n">
        <v>45347</v>
      </c>
      <c r="M3682" s="6" t="n">
        <v>46053</v>
      </c>
      <c r="N3682" t="n">
        <v>366</v>
      </c>
      <c r="O3682" s="6" t="n">
        <v>46053</v>
      </c>
      <c r="S3682" t="inlineStr">
        <is>
          <t>with as-of date</t>
        </is>
      </c>
      <c r="T3682" s="6" t="n">
        <v>45658</v>
      </c>
      <c r="U3682" s="6" t="n"/>
      <c r="V3682" t="n">
        <v>1</v>
      </c>
      <c r="W3682" t="n">
        <v>3</v>
      </c>
      <c r="X3682" s="6" t="n"/>
      <c r="Z3682" s="6" t="n">
        <v>46053</v>
      </c>
      <c r="AA3682" t="inlineStr">
        <is>
          <t>as-of, case 2-4</t>
        </is>
      </c>
      <c r="AB3682" s="6" t="n">
        <v>46081</v>
      </c>
      <c r="AC3682" t="inlineStr">
        <is>
          <t>PAYG</t>
        </is>
      </c>
      <c r="AD3682" s="6" t="n">
        <v>45928</v>
      </c>
    </row>
    <row r="3683">
      <c r="A3683" t="inlineStr">
        <is>
          <t>V300043</t>
        </is>
      </c>
      <c r="B3683" t="inlineStr">
        <is>
          <t>2023-0039</t>
        </is>
      </c>
      <c r="C3683" t="n">
        <v>10</v>
      </c>
      <c r="D3683" t="inlineStr">
        <is>
          <t>37 80 4564 240-2</t>
        </is>
      </c>
      <c r="E3683" t="inlineStr">
        <is>
          <t>Sangritana SpA</t>
        </is>
      </c>
      <c r="F3683" t="inlineStr">
        <is>
          <t>BRI</t>
        </is>
      </c>
      <c r="G3683" t="inlineStr">
        <is>
          <t>60' CW</t>
        </is>
      </c>
      <c r="H3683" t="inlineStr">
        <is>
          <t>PAYG</t>
        </is>
      </c>
      <c r="I3683" s="6" t="n">
        <v>45658</v>
      </c>
      <c r="J3683" s="6" t="n">
        <v>46053</v>
      </c>
      <c r="K3683" t="inlineStr">
        <is>
          <t>run_prolonged</t>
        </is>
      </c>
      <c r="L3683" s="6" t="n">
        <v>45347</v>
      </c>
      <c r="M3683" s="6" t="n">
        <v>46053</v>
      </c>
      <c r="N3683" t="n">
        <v>366</v>
      </c>
      <c r="O3683" s="6" t="n">
        <v>46053</v>
      </c>
      <c r="S3683" t="inlineStr">
        <is>
          <t>with as-of date</t>
        </is>
      </c>
      <c r="T3683" s="6" t="n">
        <v>45658</v>
      </c>
      <c r="U3683" s="6" t="n"/>
      <c r="V3683" t="n">
        <v>1</v>
      </c>
      <c r="W3683" t="n">
        <v>3</v>
      </c>
      <c r="X3683" s="6" t="n"/>
      <c r="Z3683" s="6" t="n">
        <v>46053</v>
      </c>
      <c r="AA3683" t="inlineStr">
        <is>
          <t>as-of, case 2-4</t>
        </is>
      </c>
      <c r="AB3683" s="6" t="n">
        <v>46081</v>
      </c>
      <c r="AC3683" t="inlineStr">
        <is>
          <t>PAYG</t>
        </is>
      </c>
      <c r="AD3683" s="6" t="n">
        <v>45928</v>
      </c>
    </row>
    <row r="3684">
      <c r="A3684" t="inlineStr">
        <is>
          <t>V300043</t>
        </is>
      </c>
      <c r="B3684" t="inlineStr">
        <is>
          <t>2023-0039</t>
        </is>
      </c>
      <c r="C3684" t="n">
        <v>11</v>
      </c>
      <c r="D3684" t="inlineStr">
        <is>
          <t>37 80 4564 249-3</t>
        </is>
      </c>
      <c r="E3684" t="inlineStr">
        <is>
          <t>Sangritana SpA</t>
        </is>
      </c>
      <c r="F3684" t="inlineStr">
        <is>
          <t>BRI</t>
        </is>
      </c>
      <c r="G3684" t="inlineStr">
        <is>
          <t>60' CW</t>
        </is>
      </c>
      <c r="H3684" t="inlineStr">
        <is>
          <t>PAYG</t>
        </is>
      </c>
      <c r="I3684" s="6" t="n">
        <v>45658</v>
      </c>
      <c r="J3684" s="6" t="n">
        <v>46053</v>
      </c>
      <c r="K3684" t="inlineStr">
        <is>
          <t>run_prolonged</t>
        </is>
      </c>
      <c r="L3684" s="6" t="n">
        <v>45347</v>
      </c>
      <c r="M3684" s="6" t="n">
        <v>46053</v>
      </c>
      <c r="N3684" t="n">
        <v>366</v>
      </c>
      <c r="O3684" s="6" t="n">
        <v>46053</v>
      </c>
      <c r="S3684" t="inlineStr">
        <is>
          <t>with as-of date</t>
        </is>
      </c>
      <c r="T3684" s="6" t="n">
        <v>45658</v>
      </c>
      <c r="U3684" s="6" t="n"/>
      <c r="V3684" t="n">
        <v>1</v>
      </c>
      <c r="W3684" t="n">
        <v>3</v>
      </c>
      <c r="X3684" s="6" t="n"/>
      <c r="Z3684" s="6" t="n">
        <v>46053</v>
      </c>
      <c r="AA3684" t="inlineStr">
        <is>
          <t>as-of, case 2-4</t>
        </is>
      </c>
      <c r="AB3684" s="6" t="n">
        <v>46081</v>
      </c>
      <c r="AC3684" t="inlineStr">
        <is>
          <t>PAYG</t>
        </is>
      </c>
      <c r="AD3684" s="6" t="n">
        <v>45928</v>
      </c>
    </row>
    <row r="3685">
      <c r="A3685" t="inlineStr">
        <is>
          <t>V300043</t>
        </is>
      </c>
      <c r="B3685" t="inlineStr">
        <is>
          <t>2023-0039</t>
        </is>
      </c>
      <c r="C3685" t="n">
        <v>12</v>
      </c>
      <c r="D3685" t="inlineStr">
        <is>
          <t>37 80 4564 256-8</t>
        </is>
      </c>
      <c r="E3685" t="inlineStr">
        <is>
          <t>Sangritana SpA</t>
        </is>
      </c>
      <c r="F3685" t="inlineStr">
        <is>
          <t>BRI</t>
        </is>
      </c>
      <c r="G3685" t="inlineStr">
        <is>
          <t>60' CW</t>
        </is>
      </c>
      <c r="H3685" t="inlineStr">
        <is>
          <t>PAYG</t>
        </is>
      </c>
      <c r="I3685" s="6" t="n">
        <v>45658</v>
      </c>
      <c r="J3685" s="6" t="n">
        <v>46053</v>
      </c>
      <c r="K3685" t="inlineStr">
        <is>
          <t>run_prolonged</t>
        </is>
      </c>
      <c r="L3685" s="6" t="n">
        <v>45347</v>
      </c>
      <c r="M3685" s="6" t="n">
        <v>46053</v>
      </c>
      <c r="N3685" t="n">
        <v>366</v>
      </c>
      <c r="O3685" s="6" t="n">
        <v>46053</v>
      </c>
      <c r="S3685" t="inlineStr">
        <is>
          <t>with as-of date</t>
        </is>
      </c>
      <c r="T3685" s="6" t="n">
        <v>45658</v>
      </c>
      <c r="U3685" s="6" t="n"/>
      <c r="V3685" t="n">
        <v>1</v>
      </c>
      <c r="W3685" t="n">
        <v>3</v>
      </c>
      <c r="X3685" s="6" t="n"/>
      <c r="Z3685" s="6" t="n">
        <v>46053</v>
      </c>
      <c r="AA3685" t="inlineStr">
        <is>
          <t>as-of, case 2-4</t>
        </is>
      </c>
      <c r="AB3685" s="6" t="n">
        <v>46081</v>
      </c>
      <c r="AC3685" t="inlineStr">
        <is>
          <t>PAYG</t>
        </is>
      </c>
      <c r="AD3685" s="6" t="n">
        <v>45928</v>
      </c>
    </row>
    <row r="3686">
      <c r="A3686" t="inlineStr">
        <is>
          <t>V300043</t>
        </is>
      </c>
      <c r="B3686" t="inlineStr">
        <is>
          <t>2023-0039</t>
        </is>
      </c>
      <c r="C3686" t="n">
        <v>13</v>
      </c>
      <c r="D3686" t="inlineStr">
        <is>
          <t>37 80 4564 261-8</t>
        </is>
      </c>
      <c r="E3686" t="inlineStr">
        <is>
          <t>Sangritana SpA</t>
        </is>
      </c>
      <c r="F3686" t="inlineStr">
        <is>
          <t>BRI</t>
        </is>
      </c>
      <c r="G3686" t="inlineStr">
        <is>
          <t>60' CW</t>
        </is>
      </c>
      <c r="H3686" t="inlineStr">
        <is>
          <t>PAYG</t>
        </is>
      </c>
      <c r="I3686" s="6" t="n">
        <v>45658</v>
      </c>
      <c r="J3686" s="6" t="n">
        <v>46053</v>
      </c>
      <c r="K3686" t="inlineStr">
        <is>
          <t>run_prolonged</t>
        </is>
      </c>
      <c r="L3686" s="6" t="n">
        <v>45347</v>
      </c>
      <c r="M3686" s="6" t="n">
        <v>46053</v>
      </c>
      <c r="N3686" t="n">
        <v>366</v>
      </c>
      <c r="O3686" s="6" t="n">
        <v>46053</v>
      </c>
      <c r="S3686" t="inlineStr">
        <is>
          <t>with as-of date</t>
        </is>
      </c>
      <c r="T3686" s="6" t="n">
        <v>45658</v>
      </c>
      <c r="U3686" s="6" t="n"/>
      <c r="V3686" t="n">
        <v>1</v>
      </c>
      <c r="W3686" t="n">
        <v>3</v>
      </c>
      <c r="X3686" s="6" t="n"/>
      <c r="Z3686" s="6" t="n">
        <v>46053</v>
      </c>
      <c r="AA3686" t="inlineStr">
        <is>
          <t>as-of, case 2-4</t>
        </is>
      </c>
      <c r="AB3686" s="6" t="n">
        <v>46081</v>
      </c>
      <c r="AC3686" t="inlineStr">
        <is>
          <t>PAYG</t>
        </is>
      </c>
      <c r="AD3686" s="6" t="n">
        <v>45928</v>
      </c>
    </row>
    <row r="3687">
      <c r="A3687" t="inlineStr">
        <is>
          <t>V300043</t>
        </is>
      </c>
      <c r="B3687" t="inlineStr">
        <is>
          <t>2023-0039</t>
        </is>
      </c>
      <c r="C3687" t="n">
        <v>14</v>
      </c>
      <c r="D3687" t="inlineStr">
        <is>
          <t>37 80 4564 264-2</t>
        </is>
      </c>
      <c r="E3687" t="inlineStr">
        <is>
          <t>Sangritana SpA</t>
        </is>
      </c>
      <c r="F3687" t="inlineStr">
        <is>
          <t>BRI</t>
        </is>
      </c>
      <c r="G3687" t="inlineStr">
        <is>
          <t>60' CW</t>
        </is>
      </c>
      <c r="H3687" t="inlineStr">
        <is>
          <t>PAYG</t>
        </is>
      </c>
      <c r="I3687" s="6" t="n">
        <v>45658</v>
      </c>
      <c r="J3687" s="6" t="n">
        <v>46053</v>
      </c>
      <c r="K3687" t="inlineStr">
        <is>
          <t>run_prolonged</t>
        </is>
      </c>
      <c r="L3687" s="6" t="n">
        <v>45347</v>
      </c>
      <c r="M3687" s="6" t="n">
        <v>46053</v>
      </c>
      <c r="N3687" t="n">
        <v>366</v>
      </c>
      <c r="O3687" s="6" t="n">
        <v>46053</v>
      </c>
      <c r="S3687" t="inlineStr">
        <is>
          <t>with as-of date</t>
        </is>
      </c>
      <c r="T3687" s="6" t="n">
        <v>45658</v>
      </c>
      <c r="U3687" s="6" t="n"/>
      <c r="V3687" t="n">
        <v>1</v>
      </c>
      <c r="W3687" t="n">
        <v>3</v>
      </c>
      <c r="X3687" s="6" t="n"/>
      <c r="Z3687" s="6" t="n">
        <v>46053</v>
      </c>
      <c r="AA3687" t="inlineStr">
        <is>
          <t>as-of, case 2-4</t>
        </is>
      </c>
      <c r="AB3687" s="6" t="n">
        <v>46081</v>
      </c>
      <c r="AC3687" t="inlineStr">
        <is>
          <t>PAYG</t>
        </is>
      </c>
      <c r="AD3687" s="6" t="n">
        <v>45928</v>
      </c>
    </row>
    <row r="3688">
      <c r="A3688" t="inlineStr">
        <is>
          <t>V300043</t>
        </is>
      </c>
      <c r="B3688" t="inlineStr">
        <is>
          <t>2023-0039</t>
        </is>
      </c>
      <c r="C3688" t="n">
        <v>15</v>
      </c>
      <c r="D3688" t="inlineStr">
        <is>
          <t>37 80 4564 268-3</t>
        </is>
      </c>
      <c r="E3688" t="inlineStr">
        <is>
          <t>Sangritana SpA</t>
        </is>
      </c>
      <c r="F3688" t="inlineStr">
        <is>
          <t>BRI</t>
        </is>
      </c>
      <c r="G3688" t="inlineStr">
        <is>
          <t>60' CW</t>
        </is>
      </c>
      <c r="H3688" t="inlineStr">
        <is>
          <t>PAYG</t>
        </is>
      </c>
      <c r="I3688" s="6" t="n">
        <v>45658</v>
      </c>
      <c r="J3688" s="6" t="n">
        <v>46053</v>
      </c>
      <c r="K3688" t="inlineStr">
        <is>
          <t>run_prolonged</t>
        </is>
      </c>
      <c r="L3688" s="6" t="n">
        <v>45347</v>
      </c>
      <c r="M3688" s="6" t="n">
        <v>46053</v>
      </c>
      <c r="N3688" t="n">
        <v>366</v>
      </c>
      <c r="O3688" s="6" t="n">
        <v>46053</v>
      </c>
      <c r="S3688" t="inlineStr">
        <is>
          <t>with as-of date</t>
        </is>
      </c>
      <c r="T3688" s="6" t="n">
        <v>45658</v>
      </c>
      <c r="U3688" s="6" t="n"/>
      <c r="V3688" t="n">
        <v>1</v>
      </c>
      <c r="W3688" t="n">
        <v>3</v>
      </c>
      <c r="X3688" s="6" t="n"/>
      <c r="Z3688" s="6" t="n">
        <v>46053</v>
      </c>
      <c r="AA3688" t="inlineStr">
        <is>
          <t>as-of, case 2-4</t>
        </is>
      </c>
      <c r="AB3688" s="6" t="n">
        <v>46081</v>
      </c>
      <c r="AC3688" t="inlineStr">
        <is>
          <t>PAYG</t>
        </is>
      </c>
      <c r="AD3688" s="6" t="n">
        <v>45928</v>
      </c>
    </row>
    <row r="3689">
      <c r="A3689" t="inlineStr">
        <is>
          <t>V300043</t>
        </is>
      </c>
      <c r="B3689" t="inlineStr">
        <is>
          <t>2023-0039</t>
        </is>
      </c>
      <c r="C3689" t="n">
        <v>16</v>
      </c>
      <c r="D3689" t="inlineStr">
        <is>
          <t>37 80 4564 270-9</t>
        </is>
      </c>
      <c r="E3689" t="inlineStr">
        <is>
          <t>Sangritana SpA</t>
        </is>
      </c>
      <c r="F3689" t="inlineStr">
        <is>
          <t>BRI</t>
        </is>
      </c>
      <c r="G3689" t="inlineStr">
        <is>
          <t>60' CW</t>
        </is>
      </c>
      <c r="H3689" t="inlineStr">
        <is>
          <t>PAYG</t>
        </is>
      </c>
      <c r="I3689" s="6" t="n">
        <v>45658</v>
      </c>
      <c r="J3689" s="6" t="n">
        <v>46053</v>
      </c>
      <c r="K3689" t="inlineStr">
        <is>
          <t>run_prolonged</t>
        </is>
      </c>
      <c r="L3689" s="6" t="n">
        <v>45347</v>
      </c>
      <c r="M3689" s="6" t="n">
        <v>46053</v>
      </c>
      <c r="N3689" t="n">
        <v>366</v>
      </c>
      <c r="O3689" s="6" t="n">
        <v>46053</v>
      </c>
      <c r="S3689" t="inlineStr">
        <is>
          <t>with as-of date</t>
        </is>
      </c>
      <c r="T3689" s="6" t="n">
        <v>45658</v>
      </c>
      <c r="U3689" s="6" t="n"/>
      <c r="V3689" t="n">
        <v>1</v>
      </c>
      <c r="W3689" t="n">
        <v>3</v>
      </c>
      <c r="X3689" s="6" t="n"/>
      <c r="Z3689" s="6" t="n">
        <v>46053</v>
      </c>
      <c r="AA3689" t="inlineStr">
        <is>
          <t>as-of, case 2-4</t>
        </is>
      </c>
      <c r="AB3689" s="6" t="n">
        <v>46081</v>
      </c>
      <c r="AC3689" t="inlineStr">
        <is>
          <t>PAYG</t>
        </is>
      </c>
      <c r="AD3689" s="6" t="n">
        <v>45928</v>
      </c>
    </row>
    <row r="3690">
      <c r="A3690" t="inlineStr">
        <is>
          <t>V300043</t>
        </is>
      </c>
      <c r="B3690" t="inlineStr">
        <is>
          <t>2023-0039</t>
        </is>
      </c>
      <c r="C3690" t="n">
        <v>17</v>
      </c>
      <c r="D3690" t="inlineStr">
        <is>
          <t>37 80 4564 284-0</t>
        </is>
      </c>
      <c r="E3690" t="inlineStr">
        <is>
          <t>Sangritana SpA</t>
        </is>
      </c>
      <c r="F3690" t="inlineStr">
        <is>
          <t>BRI</t>
        </is>
      </c>
      <c r="G3690" t="inlineStr">
        <is>
          <t>60' CW</t>
        </is>
      </c>
      <c r="H3690" t="inlineStr">
        <is>
          <t>PAYG</t>
        </is>
      </c>
      <c r="I3690" s="6" t="n">
        <v>45658</v>
      </c>
      <c r="J3690" s="6" t="n">
        <v>46053</v>
      </c>
      <c r="K3690" t="inlineStr">
        <is>
          <t>run_prolonged</t>
        </is>
      </c>
      <c r="L3690" s="6" t="n">
        <v>45347</v>
      </c>
      <c r="M3690" s="6" t="n">
        <v>46053</v>
      </c>
      <c r="N3690" t="n">
        <v>366</v>
      </c>
      <c r="O3690" s="6" t="n">
        <v>46053</v>
      </c>
      <c r="S3690" t="inlineStr">
        <is>
          <t>with as-of date</t>
        </is>
      </c>
      <c r="T3690" s="6" t="n">
        <v>45658</v>
      </c>
      <c r="U3690" s="6" t="n"/>
      <c r="V3690" t="n">
        <v>1</v>
      </c>
      <c r="W3690" t="n">
        <v>3</v>
      </c>
      <c r="X3690" s="6" t="n"/>
      <c r="Z3690" s="6" t="n">
        <v>46053</v>
      </c>
      <c r="AA3690" t="inlineStr">
        <is>
          <t>as-of, case 2-4</t>
        </is>
      </c>
      <c r="AB3690" s="6" t="n">
        <v>46081</v>
      </c>
      <c r="AC3690" t="inlineStr">
        <is>
          <t>PAYG</t>
        </is>
      </c>
      <c r="AD3690" s="6" t="n">
        <v>45928</v>
      </c>
    </row>
    <row r="3691">
      <c r="A3691" t="inlineStr">
        <is>
          <t>V300043</t>
        </is>
      </c>
      <c r="B3691" t="inlineStr">
        <is>
          <t>2023-0039</t>
        </is>
      </c>
      <c r="C3691" t="n">
        <v>18</v>
      </c>
      <c r="D3691" t="inlineStr">
        <is>
          <t>37 80 4564 293-1</t>
        </is>
      </c>
      <c r="E3691" t="inlineStr">
        <is>
          <t>Sangritana SpA</t>
        </is>
      </c>
      <c r="F3691" t="inlineStr">
        <is>
          <t>BRI</t>
        </is>
      </c>
      <c r="G3691" t="inlineStr">
        <is>
          <t>60' CW</t>
        </is>
      </c>
      <c r="H3691" t="inlineStr">
        <is>
          <t>PAYG</t>
        </is>
      </c>
      <c r="I3691" s="6" t="n">
        <v>45658</v>
      </c>
      <c r="J3691" s="6" t="n">
        <v>46053</v>
      </c>
      <c r="K3691" t="inlineStr">
        <is>
          <t>run_prolonged</t>
        </is>
      </c>
      <c r="L3691" s="6" t="n">
        <v>45347</v>
      </c>
      <c r="M3691" s="6" t="n">
        <v>46053</v>
      </c>
      <c r="N3691" t="n">
        <v>366</v>
      </c>
      <c r="O3691" s="6" t="n">
        <v>46053</v>
      </c>
      <c r="S3691" t="inlineStr">
        <is>
          <t>with as-of date</t>
        </is>
      </c>
      <c r="T3691" s="6" t="n">
        <v>45658</v>
      </c>
      <c r="U3691" s="6" t="n"/>
      <c r="V3691" t="n">
        <v>1</v>
      </c>
      <c r="W3691" t="n">
        <v>3</v>
      </c>
      <c r="X3691" s="6" t="n"/>
      <c r="Z3691" s="6" t="n">
        <v>46053</v>
      </c>
      <c r="AA3691" t="inlineStr">
        <is>
          <t>as-of, case 2-4</t>
        </is>
      </c>
      <c r="AB3691" s="6" t="n">
        <v>46081</v>
      </c>
      <c r="AC3691" t="inlineStr">
        <is>
          <t>PAYG</t>
        </is>
      </c>
      <c r="AD3691" s="6" t="n">
        <v>45928</v>
      </c>
    </row>
    <row r="3692">
      <c r="A3692" t="inlineStr">
        <is>
          <t>V300043</t>
        </is>
      </c>
      <c r="B3692" t="inlineStr">
        <is>
          <t>2023-0039</t>
        </is>
      </c>
      <c r="C3692" t="n">
        <v>19</v>
      </c>
      <c r="D3692" t="inlineStr">
        <is>
          <t>37 80 4564 294-9</t>
        </is>
      </c>
      <c r="E3692" t="inlineStr">
        <is>
          <t>Sangritana SpA</t>
        </is>
      </c>
      <c r="F3692" t="inlineStr">
        <is>
          <t>BRI</t>
        </is>
      </c>
      <c r="G3692" t="inlineStr">
        <is>
          <t>60' CW</t>
        </is>
      </c>
      <c r="H3692" t="inlineStr">
        <is>
          <t>PAYG</t>
        </is>
      </c>
      <c r="I3692" s="6" t="n">
        <v>45658</v>
      </c>
      <c r="J3692" s="6" t="n">
        <v>46053</v>
      </c>
      <c r="K3692" t="inlineStr">
        <is>
          <t>run_prolonged</t>
        </is>
      </c>
      <c r="L3692" s="6" t="n">
        <v>45347</v>
      </c>
      <c r="M3692" s="6" t="n">
        <v>46053</v>
      </c>
      <c r="N3692" t="n">
        <v>366</v>
      </c>
      <c r="O3692" s="6" t="n">
        <v>46053</v>
      </c>
      <c r="S3692" t="inlineStr">
        <is>
          <t>with as-of date</t>
        </is>
      </c>
      <c r="T3692" s="6" t="n">
        <v>45658</v>
      </c>
      <c r="U3692" s="6" t="n"/>
      <c r="V3692" t="n">
        <v>1</v>
      </c>
      <c r="W3692" t="n">
        <v>3</v>
      </c>
      <c r="X3692" s="6" t="n"/>
      <c r="Z3692" s="6" t="n">
        <v>46053</v>
      </c>
      <c r="AA3692" t="inlineStr">
        <is>
          <t>as-of, case 2-4</t>
        </is>
      </c>
      <c r="AB3692" s="6" t="n">
        <v>46081</v>
      </c>
      <c r="AC3692" t="inlineStr">
        <is>
          <t>PAYG</t>
        </is>
      </c>
      <c r="AD3692" s="6" t="n">
        <v>45928</v>
      </c>
    </row>
    <row r="3693">
      <c r="A3693" t="inlineStr">
        <is>
          <t>V300043</t>
        </is>
      </c>
      <c r="B3693" t="inlineStr">
        <is>
          <t>2023-0039</t>
        </is>
      </c>
      <c r="C3693" t="n">
        <v>20</v>
      </c>
      <c r="D3693" t="inlineStr">
        <is>
          <t>37 80 4564 414-3</t>
        </is>
      </c>
      <c r="E3693" t="inlineStr">
        <is>
          <t>Sangritana SpA</t>
        </is>
      </c>
      <c r="F3693" t="inlineStr">
        <is>
          <t>BRI</t>
        </is>
      </c>
      <c r="G3693" t="inlineStr">
        <is>
          <t>60' CW</t>
        </is>
      </c>
      <c r="H3693" t="inlineStr">
        <is>
          <t>PAYG</t>
        </is>
      </c>
      <c r="I3693" s="6" t="n">
        <v>45658</v>
      </c>
      <c r="J3693" s="6" t="n">
        <v>46053</v>
      </c>
      <c r="K3693" t="inlineStr">
        <is>
          <t>run_prolonged</t>
        </is>
      </c>
      <c r="L3693" s="6" t="n">
        <v>45347</v>
      </c>
      <c r="M3693" s="6" t="n">
        <v>46053</v>
      </c>
      <c r="N3693" t="n">
        <v>366</v>
      </c>
      <c r="O3693" s="6" t="n">
        <v>46053</v>
      </c>
      <c r="S3693" t="inlineStr">
        <is>
          <t>with as-of date</t>
        </is>
      </c>
      <c r="T3693" s="6" t="n">
        <v>45658</v>
      </c>
      <c r="U3693" s="6" t="n"/>
      <c r="V3693" t="n">
        <v>1</v>
      </c>
      <c r="W3693" t="n">
        <v>3</v>
      </c>
      <c r="X3693" s="6" t="n"/>
      <c r="Z3693" s="6" t="n">
        <v>46053</v>
      </c>
      <c r="AA3693" t="inlineStr">
        <is>
          <t>as-of, case 2-4</t>
        </is>
      </c>
      <c r="AB3693" s="6" t="n">
        <v>46081</v>
      </c>
      <c r="AC3693" t="inlineStr">
        <is>
          <t>PAYG</t>
        </is>
      </c>
      <c r="AD3693" s="6" t="n">
        <v>45928</v>
      </c>
    </row>
    <row r="3694">
      <c r="A3694" t="inlineStr">
        <is>
          <t>V300043</t>
        </is>
      </c>
      <c r="B3694" t="inlineStr">
        <is>
          <t>2023-0039</t>
        </is>
      </c>
      <c r="C3694" t="n">
        <v>21</v>
      </c>
      <c r="D3694" t="inlineStr">
        <is>
          <t>37 80 4564 426-7</t>
        </is>
      </c>
      <c r="E3694" t="inlineStr">
        <is>
          <t>Sangritana SpA</t>
        </is>
      </c>
      <c r="F3694" t="inlineStr">
        <is>
          <t>BRI</t>
        </is>
      </c>
      <c r="G3694" t="inlineStr">
        <is>
          <t>60' CW</t>
        </is>
      </c>
      <c r="H3694" t="inlineStr">
        <is>
          <t>PAYG</t>
        </is>
      </c>
      <c r="I3694" s="6" t="n">
        <v>45658</v>
      </c>
      <c r="J3694" s="6" t="n">
        <v>46053</v>
      </c>
      <c r="K3694" t="inlineStr">
        <is>
          <t>run_prolonged</t>
        </is>
      </c>
      <c r="L3694" s="6" t="n">
        <v>45347</v>
      </c>
      <c r="M3694" s="6" t="n">
        <v>46053</v>
      </c>
      <c r="N3694" t="n">
        <v>366</v>
      </c>
      <c r="O3694" s="6" t="n">
        <v>46053</v>
      </c>
      <c r="S3694" t="inlineStr">
        <is>
          <t>with as-of date</t>
        </is>
      </c>
      <c r="T3694" s="6" t="n">
        <v>45658</v>
      </c>
      <c r="U3694" s="6" t="n"/>
      <c r="V3694" t="n">
        <v>1</v>
      </c>
      <c r="W3694" t="n">
        <v>3</v>
      </c>
      <c r="X3694" s="6" t="n"/>
      <c r="Z3694" s="6" t="n">
        <v>46053</v>
      </c>
      <c r="AA3694" t="inlineStr">
        <is>
          <t>as-of, case 2-4</t>
        </is>
      </c>
      <c r="AB3694" s="6" t="n">
        <v>46081</v>
      </c>
      <c r="AC3694" t="inlineStr">
        <is>
          <t>PAYG</t>
        </is>
      </c>
      <c r="AD3694" s="6" t="n">
        <v>45928</v>
      </c>
    </row>
    <row r="3695">
      <c r="A3695" t="inlineStr">
        <is>
          <t>V300043</t>
        </is>
      </c>
      <c r="B3695" t="inlineStr">
        <is>
          <t>2023-0039</t>
        </is>
      </c>
      <c r="C3695" t="n">
        <v>22</v>
      </c>
      <c r="D3695" t="inlineStr">
        <is>
          <t>37 80 4564 429-1</t>
        </is>
      </c>
      <c r="E3695" t="inlineStr">
        <is>
          <t>Sangritana SpA</t>
        </is>
      </c>
      <c r="F3695" t="inlineStr">
        <is>
          <t>BRI</t>
        </is>
      </c>
      <c r="G3695" t="inlineStr">
        <is>
          <t>60' CW</t>
        </is>
      </c>
      <c r="H3695" t="inlineStr">
        <is>
          <t>PAYG</t>
        </is>
      </c>
      <c r="I3695" s="6" t="n">
        <v>45658</v>
      </c>
      <c r="J3695" s="6" t="n">
        <v>46053</v>
      </c>
      <c r="K3695" t="inlineStr">
        <is>
          <t>run_prolonged</t>
        </is>
      </c>
      <c r="L3695" s="6" t="n">
        <v>45347</v>
      </c>
      <c r="M3695" s="6" t="n">
        <v>46053</v>
      </c>
      <c r="N3695" t="n">
        <v>366</v>
      </c>
      <c r="O3695" s="6" t="n">
        <v>46053</v>
      </c>
      <c r="S3695" t="inlineStr">
        <is>
          <t>with as-of date</t>
        </is>
      </c>
      <c r="T3695" s="6" t="n">
        <v>45658</v>
      </c>
      <c r="U3695" s="6" t="n"/>
      <c r="V3695" t="n">
        <v>1</v>
      </c>
      <c r="W3695" t="n">
        <v>3</v>
      </c>
      <c r="X3695" s="6" t="n"/>
      <c r="Z3695" s="6" t="n">
        <v>46053</v>
      </c>
      <c r="AA3695" t="inlineStr">
        <is>
          <t>as-of, case 2-4</t>
        </is>
      </c>
      <c r="AB3695" s="6" t="n">
        <v>46081</v>
      </c>
      <c r="AC3695" t="inlineStr">
        <is>
          <t>PAYG</t>
        </is>
      </c>
      <c r="AD3695" s="6" t="n">
        <v>45928</v>
      </c>
    </row>
    <row r="3696">
      <c r="A3696" t="inlineStr">
        <is>
          <t>V300043</t>
        </is>
      </c>
      <c r="B3696" t="inlineStr">
        <is>
          <t>2023-0039</t>
        </is>
      </c>
      <c r="C3696" t="n">
        <v>23</v>
      </c>
      <c r="D3696" t="inlineStr">
        <is>
          <t>37 80 4564 435-8</t>
        </is>
      </c>
      <c r="E3696" t="inlineStr">
        <is>
          <t>Sangritana SpA</t>
        </is>
      </c>
      <c r="F3696" t="inlineStr">
        <is>
          <t>BRI</t>
        </is>
      </c>
      <c r="G3696" t="inlineStr">
        <is>
          <t>60' CW</t>
        </is>
      </c>
      <c r="H3696" t="inlineStr">
        <is>
          <t>PAYG</t>
        </is>
      </c>
      <c r="I3696" s="6" t="n">
        <v>45658</v>
      </c>
      <c r="J3696" s="6" t="n">
        <v>46053</v>
      </c>
      <c r="K3696" t="inlineStr">
        <is>
          <t>run_prolonged</t>
        </is>
      </c>
      <c r="L3696" s="6" t="n">
        <v>45347</v>
      </c>
      <c r="M3696" s="6" t="n">
        <v>46053</v>
      </c>
      <c r="N3696" t="n">
        <v>366</v>
      </c>
      <c r="O3696" s="6" t="n">
        <v>46053</v>
      </c>
      <c r="S3696" t="inlineStr">
        <is>
          <t>with as-of date</t>
        </is>
      </c>
      <c r="T3696" s="6" t="n">
        <v>45658</v>
      </c>
      <c r="U3696" s="6" t="n"/>
      <c r="V3696" t="n">
        <v>1</v>
      </c>
      <c r="W3696" t="n">
        <v>3</v>
      </c>
      <c r="X3696" s="6" t="n"/>
      <c r="Z3696" s="6" t="n">
        <v>46053</v>
      </c>
      <c r="AA3696" t="inlineStr">
        <is>
          <t>as-of, case 2-4</t>
        </is>
      </c>
      <c r="AB3696" s="6" t="n">
        <v>46081</v>
      </c>
      <c r="AC3696" t="inlineStr">
        <is>
          <t>PAYG</t>
        </is>
      </c>
      <c r="AD3696" s="6" t="n">
        <v>45928</v>
      </c>
    </row>
    <row r="3697">
      <c r="A3697" t="inlineStr">
        <is>
          <t>V700011</t>
        </is>
      </c>
      <c r="B3697" t="inlineStr">
        <is>
          <t>2024-0029</t>
        </is>
      </c>
      <c r="C3697" t="n">
        <v>1</v>
      </c>
      <c r="D3697" t="inlineStr">
        <is>
          <t>37 80 4565 506-5</t>
        </is>
      </c>
      <c r="E3697" t="inlineStr">
        <is>
          <t>Sangritana SpA</t>
        </is>
      </c>
      <c r="F3697" t="inlineStr">
        <is>
          <t>BRI</t>
        </is>
      </c>
      <c r="G3697" t="inlineStr">
        <is>
          <t>60' CW</t>
        </is>
      </c>
      <c r="H3697" t="inlineStr">
        <is>
          <t>PAYG</t>
        </is>
      </c>
      <c r="I3697" s="6" t="n">
        <v>45505</v>
      </c>
      <c r="J3697" s="6" t="n">
        <v>46053</v>
      </c>
      <c r="K3697" t="inlineStr">
        <is>
          <t>run_prolonged</t>
        </is>
      </c>
      <c r="L3697" s="6" t="n">
        <v>45597</v>
      </c>
      <c r="M3697" s="6" t="n">
        <v>46053</v>
      </c>
      <c r="N3697" t="n">
        <v>208</v>
      </c>
      <c r="O3697" s="6" t="n">
        <v>46053</v>
      </c>
      <c r="S3697" t="inlineStr">
        <is>
          <t>with as-of date</t>
        </is>
      </c>
      <c r="T3697" s="6" t="n">
        <v>45627</v>
      </c>
      <c r="U3697" s="6" t="n"/>
      <c r="V3697" t="n">
        <v>1</v>
      </c>
      <c r="W3697" t="n">
        <v>1</v>
      </c>
      <c r="X3697" s="6" t="n"/>
      <c r="Z3697" s="6" t="n">
        <v>46053</v>
      </c>
      <c r="AA3697" t="inlineStr">
        <is>
          <t>as-of, case 2-4</t>
        </is>
      </c>
      <c r="AB3697" s="6" t="n">
        <v>46081</v>
      </c>
      <c r="AC3697" t="inlineStr">
        <is>
          <t>PAYG</t>
        </is>
      </c>
      <c r="AD3697" s="6" t="n">
        <v>45928</v>
      </c>
    </row>
    <row r="3698">
      <c r="A3698" t="inlineStr">
        <is>
          <t>V700011</t>
        </is>
      </c>
      <c r="B3698" t="inlineStr">
        <is>
          <t>2024-0029</t>
        </is>
      </c>
      <c r="C3698" t="n">
        <v>2</v>
      </c>
      <c r="D3698" t="inlineStr">
        <is>
          <t>37 80 4565 555-2</t>
        </is>
      </c>
      <c r="E3698" t="inlineStr">
        <is>
          <t>Sangritana SpA</t>
        </is>
      </c>
      <c r="F3698" t="inlineStr">
        <is>
          <t>BRI</t>
        </is>
      </c>
      <c r="G3698" t="inlineStr">
        <is>
          <t>60' CW</t>
        </is>
      </c>
      <c r="H3698" t="inlineStr">
        <is>
          <t>PAYG</t>
        </is>
      </c>
      <c r="I3698" s="6" t="n">
        <v>45505</v>
      </c>
      <c r="J3698" s="6" t="n">
        <v>46053</v>
      </c>
      <c r="K3698" t="inlineStr">
        <is>
          <t>run_prolonged</t>
        </is>
      </c>
      <c r="L3698" s="6" t="n">
        <v>45597</v>
      </c>
      <c r="M3698" s="6" t="n">
        <v>46053</v>
      </c>
      <c r="N3698" t="n">
        <v>208</v>
      </c>
      <c r="O3698" s="6" t="n">
        <v>46053</v>
      </c>
      <c r="S3698" t="inlineStr">
        <is>
          <t>with as-of date</t>
        </is>
      </c>
      <c r="T3698" s="6" t="n">
        <v>45627</v>
      </c>
      <c r="U3698" s="6" t="n"/>
      <c r="V3698" t="n">
        <v>1</v>
      </c>
      <c r="W3698" t="n">
        <v>1</v>
      </c>
      <c r="X3698" s="6" t="n"/>
      <c r="Z3698" s="6" t="n">
        <v>46053</v>
      </c>
      <c r="AA3698" t="inlineStr">
        <is>
          <t>as-of, case 2-4</t>
        </is>
      </c>
      <c r="AB3698" s="6" t="n">
        <v>46081</v>
      </c>
      <c r="AC3698" t="inlineStr">
        <is>
          <t>PAYG</t>
        </is>
      </c>
      <c r="AD3698" s="6" t="n">
        <v>45928</v>
      </c>
    </row>
    <row r="3699">
      <c r="A3699" t="inlineStr">
        <is>
          <t>V200017</t>
        </is>
      </c>
      <c r="B3699" t="inlineStr">
        <is>
          <t>2021-0032</t>
        </is>
      </c>
      <c r="C3699" t="n">
        <v>1</v>
      </c>
      <c r="D3699" t="inlineStr">
        <is>
          <t>37 80 4563 785-7</t>
        </is>
      </c>
      <c r="E3699" t="inlineStr">
        <is>
          <t>SBB Cargo AG</t>
        </is>
      </c>
      <c r="F3699" t="inlineStr">
        <is>
          <t>MZI</t>
        </is>
      </c>
      <c r="G3699" t="inlineStr">
        <is>
          <t>60' CW</t>
        </is>
      </c>
      <c r="I3699" s="6" t="n"/>
      <c r="J3699" s="6" t="n"/>
      <c r="K3699" t="inlineStr">
        <is>
          <t>terminated_early</t>
        </is>
      </c>
      <c r="L3699" s="6" t="n">
        <v>44743</v>
      </c>
      <c r="M3699" s="6" t="n">
        <v>46053</v>
      </c>
      <c r="N3699" t="n">
        <v>2191</v>
      </c>
      <c r="O3699" s="6" t="n">
        <v>46053</v>
      </c>
      <c r="P3699" t="n">
        <v>45929</v>
      </c>
      <c r="S3699" t="inlineStr">
        <is>
          <t>with cut-off date</t>
        </is>
      </c>
      <c r="T3699" s="6" t="n">
        <v>46022</v>
      </c>
      <c r="U3699" s="6" t="n"/>
      <c r="V3699" t="n">
        <v>3</v>
      </c>
      <c r="W3699" t="n">
        <v>3</v>
      </c>
      <c r="X3699" s="6" t="n"/>
      <c r="Z3699" s="6" t="n">
        <v>45961</v>
      </c>
      <c r="AA3699" t="inlineStr">
        <is>
          <t>cut-off 1, case 4 or 5</t>
        </is>
      </c>
      <c r="AB3699" s="6" t="n">
        <v>46053</v>
      </c>
      <c r="AC3699" t="inlineStr"/>
      <c r="AD3699" s="6" t="n">
        <v>45900</v>
      </c>
    </row>
    <row r="3700">
      <c r="A3700" t="inlineStr">
        <is>
          <t>V200017</t>
        </is>
      </c>
      <c r="B3700" t="inlineStr">
        <is>
          <t>2021-0032</t>
        </is>
      </c>
      <c r="C3700" t="n">
        <v>2</v>
      </c>
      <c r="D3700" t="inlineStr">
        <is>
          <t>37 80 4563 786-5</t>
        </is>
      </c>
      <c r="E3700" t="inlineStr">
        <is>
          <t>SBB Cargo AG</t>
        </is>
      </c>
      <c r="F3700" t="inlineStr">
        <is>
          <t>MZI</t>
        </is>
      </c>
      <c r="G3700" t="inlineStr">
        <is>
          <t>60' CW</t>
        </is>
      </c>
      <c r="I3700" s="6" t="n"/>
      <c r="J3700" s="6" t="n"/>
      <c r="K3700" t="inlineStr">
        <is>
          <t>terminated_early</t>
        </is>
      </c>
      <c r="L3700" s="6" t="n">
        <v>44743</v>
      </c>
      <c r="M3700" s="6" t="n">
        <v>46053</v>
      </c>
      <c r="N3700" t="n">
        <v>2191</v>
      </c>
      <c r="O3700" s="6" t="n">
        <v>46053</v>
      </c>
      <c r="P3700" t="n">
        <v>45929</v>
      </c>
      <c r="S3700" t="inlineStr">
        <is>
          <t>with cut-off date</t>
        </is>
      </c>
      <c r="T3700" s="6" t="n">
        <v>46022</v>
      </c>
      <c r="U3700" s="6" t="n"/>
      <c r="V3700" t="n">
        <v>3</v>
      </c>
      <c r="W3700" t="n">
        <v>3</v>
      </c>
      <c r="X3700" s="6" t="n"/>
      <c r="Z3700" s="6" t="n">
        <v>45961</v>
      </c>
      <c r="AA3700" t="inlineStr">
        <is>
          <t>cut-off 1, case 4 or 5</t>
        </is>
      </c>
      <c r="AB3700" s="6" t="n">
        <v>46053</v>
      </c>
      <c r="AC3700" t="inlineStr"/>
      <c r="AD3700" s="6" t="n">
        <v>45900</v>
      </c>
    </row>
    <row r="3701">
      <c r="A3701" t="inlineStr">
        <is>
          <t>V200017</t>
        </is>
      </c>
      <c r="B3701" t="inlineStr">
        <is>
          <t>2021-0032</t>
        </is>
      </c>
      <c r="C3701" t="n">
        <v>3</v>
      </c>
      <c r="D3701" t="inlineStr">
        <is>
          <t>37 80 4563 787-3</t>
        </is>
      </c>
      <c r="E3701" t="inlineStr">
        <is>
          <t>SBB Cargo AG</t>
        </is>
      </c>
      <c r="F3701" t="inlineStr">
        <is>
          <t>MZI</t>
        </is>
      </c>
      <c r="G3701" t="inlineStr">
        <is>
          <t>60' CW</t>
        </is>
      </c>
      <c r="I3701" s="6" t="n"/>
      <c r="J3701" s="6" t="n"/>
      <c r="K3701" t="inlineStr">
        <is>
          <t>terminated_early</t>
        </is>
      </c>
      <c r="L3701" s="6" t="n">
        <v>44743</v>
      </c>
      <c r="M3701" s="6" t="n">
        <v>46053</v>
      </c>
      <c r="N3701" t="n">
        <v>2191</v>
      </c>
      <c r="O3701" s="6" t="n">
        <v>46053</v>
      </c>
      <c r="P3701" t="n">
        <v>45929</v>
      </c>
      <c r="S3701" t="inlineStr">
        <is>
          <t>with cut-off date</t>
        </is>
      </c>
      <c r="T3701" s="6" t="n">
        <v>46022</v>
      </c>
      <c r="U3701" s="6" t="n"/>
      <c r="V3701" t="n">
        <v>3</v>
      </c>
      <c r="W3701" t="n">
        <v>3</v>
      </c>
      <c r="X3701" s="6" t="n"/>
      <c r="Z3701" s="6" t="n">
        <v>45961</v>
      </c>
      <c r="AA3701" t="inlineStr">
        <is>
          <t>cut-off 1, case 4 or 5</t>
        </is>
      </c>
      <c r="AB3701" s="6" t="n">
        <v>46053</v>
      </c>
      <c r="AC3701" t="inlineStr"/>
      <c r="AD3701" s="6" t="n">
        <v>45900</v>
      </c>
    </row>
    <row r="3702">
      <c r="A3702" t="inlineStr">
        <is>
          <t>V200017</t>
        </is>
      </c>
      <c r="B3702" t="inlineStr">
        <is>
          <t>2021-0032</t>
        </is>
      </c>
      <c r="C3702" t="n">
        <v>4</v>
      </c>
      <c r="D3702" t="inlineStr">
        <is>
          <t>37 80 4563 788-1</t>
        </is>
      </c>
      <c r="E3702" t="inlineStr">
        <is>
          <t>SBB Cargo AG</t>
        </is>
      </c>
      <c r="F3702" t="inlineStr">
        <is>
          <t>MZI</t>
        </is>
      </c>
      <c r="G3702" t="inlineStr">
        <is>
          <t>60' CW</t>
        </is>
      </c>
      <c r="I3702" s="6" t="n"/>
      <c r="J3702" s="6" t="n"/>
      <c r="K3702" t="inlineStr">
        <is>
          <t>terminated_early</t>
        </is>
      </c>
      <c r="L3702" s="6" t="n">
        <v>44743</v>
      </c>
      <c r="M3702" s="6" t="n">
        <v>46053</v>
      </c>
      <c r="N3702" t="n">
        <v>2191</v>
      </c>
      <c r="O3702" s="6" t="n">
        <v>46053</v>
      </c>
      <c r="P3702" t="n">
        <v>45929</v>
      </c>
      <c r="S3702" t="inlineStr">
        <is>
          <t>with cut-off date</t>
        </is>
      </c>
      <c r="T3702" s="6" t="n">
        <v>46022</v>
      </c>
      <c r="U3702" s="6" t="n"/>
      <c r="V3702" t="n">
        <v>3</v>
      </c>
      <c r="W3702" t="n">
        <v>3</v>
      </c>
      <c r="X3702" s="6" t="n"/>
      <c r="Z3702" s="6" t="n">
        <v>45961</v>
      </c>
      <c r="AA3702" t="inlineStr">
        <is>
          <t>cut-off 1, case 4 or 5</t>
        </is>
      </c>
      <c r="AB3702" s="6" t="n">
        <v>46053</v>
      </c>
      <c r="AC3702" t="inlineStr"/>
      <c r="AD3702" s="6" t="n">
        <v>45900</v>
      </c>
    </row>
    <row r="3703">
      <c r="A3703" t="inlineStr">
        <is>
          <t>V200017</t>
        </is>
      </c>
      <c r="B3703" t="inlineStr">
        <is>
          <t>2021-0032</t>
        </is>
      </c>
      <c r="C3703" t="n">
        <v>5</v>
      </c>
      <c r="D3703" t="inlineStr">
        <is>
          <t>37 80 4563 789-9</t>
        </is>
      </c>
      <c r="E3703" t="inlineStr">
        <is>
          <t>SBB Cargo AG</t>
        </is>
      </c>
      <c r="F3703" t="inlineStr">
        <is>
          <t>MZI</t>
        </is>
      </c>
      <c r="G3703" t="inlineStr">
        <is>
          <t>60' CW</t>
        </is>
      </c>
      <c r="I3703" s="6" t="n"/>
      <c r="J3703" s="6" t="n"/>
      <c r="K3703" t="inlineStr">
        <is>
          <t>terminated_early</t>
        </is>
      </c>
      <c r="L3703" s="6" t="n">
        <v>44743</v>
      </c>
      <c r="M3703" s="6" t="n">
        <v>46053</v>
      </c>
      <c r="N3703" t="n">
        <v>2191</v>
      </c>
      <c r="O3703" s="6" t="n">
        <v>46053</v>
      </c>
      <c r="P3703" t="n">
        <v>45929</v>
      </c>
      <c r="S3703" t="inlineStr">
        <is>
          <t>with cut-off date</t>
        </is>
      </c>
      <c r="T3703" s="6" t="n">
        <v>46022</v>
      </c>
      <c r="U3703" s="6" t="n"/>
      <c r="V3703" t="n">
        <v>3</v>
      </c>
      <c r="W3703" t="n">
        <v>3</v>
      </c>
      <c r="X3703" s="6" t="n"/>
      <c r="Z3703" s="6" t="n">
        <v>45961</v>
      </c>
      <c r="AA3703" t="inlineStr">
        <is>
          <t>cut-off 1, case 4 or 5</t>
        </is>
      </c>
      <c r="AB3703" s="6" t="n">
        <v>46053</v>
      </c>
      <c r="AC3703" t="inlineStr"/>
      <c r="AD3703" s="6" t="n">
        <v>45900</v>
      </c>
    </row>
    <row r="3704">
      <c r="A3704" t="inlineStr">
        <is>
          <t>V200017</t>
        </is>
      </c>
      <c r="B3704" t="inlineStr">
        <is>
          <t>2021-0032</t>
        </is>
      </c>
      <c r="C3704" t="n">
        <v>6</v>
      </c>
      <c r="D3704" t="inlineStr">
        <is>
          <t>37 80 4563 790-7</t>
        </is>
      </c>
      <c r="E3704" t="inlineStr">
        <is>
          <t>SBB Cargo AG</t>
        </is>
      </c>
      <c r="F3704" t="inlineStr">
        <is>
          <t>MZI</t>
        </is>
      </c>
      <c r="G3704" t="inlineStr">
        <is>
          <t>60' CW</t>
        </is>
      </c>
      <c r="I3704" s="6" t="n"/>
      <c r="J3704" s="6" t="n"/>
      <c r="K3704" t="inlineStr">
        <is>
          <t>terminated_early</t>
        </is>
      </c>
      <c r="L3704" s="6" t="n">
        <v>44743</v>
      </c>
      <c r="M3704" s="6" t="n">
        <v>46053</v>
      </c>
      <c r="N3704" t="n">
        <v>2191</v>
      </c>
      <c r="O3704" s="6" t="n">
        <v>46053</v>
      </c>
      <c r="P3704" t="n">
        <v>45929</v>
      </c>
      <c r="S3704" t="inlineStr">
        <is>
          <t>with cut-off date</t>
        </is>
      </c>
      <c r="T3704" s="6" t="n">
        <v>46022</v>
      </c>
      <c r="U3704" s="6" t="n"/>
      <c r="V3704" t="n">
        <v>3</v>
      </c>
      <c r="W3704" t="n">
        <v>3</v>
      </c>
      <c r="X3704" s="6" t="n"/>
      <c r="Z3704" s="6" t="n">
        <v>45961</v>
      </c>
      <c r="AA3704" t="inlineStr">
        <is>
          <t>cut-off 1, case 4 or 5</t>
        </is>
      </c>
      <c r="AB3704" s="6" t="n">
        <v>46053</v>
      </c>
      <c r="AC3704" t="inlineStr"/>
      <c r="AD3704" s="6" t="n">
        <v>45900</v>
      </c>
    </row>
    <row r="3705">
      <c r="A3705" t="inlineStr">
        <is>
          <t>V200017</t>
        </is>
      </c>
      <c r="B3705" t="inlineStr">
        <is>
          <t>2021-0032</t>
        </is>
      </c>
      <c r="C3705" t="n">
        <v>7</v>
      </c>
      <c r="D3705" t="inlineStr">
        <is>
          <t>37 80 4563 791-5</t>
        </is>
      </c>
      <c r="E3705" t="inlineStr">
        <is>
          <t>SBB Cargo AG</t>
        </is>
      </c>
      <c r="F3705" t="inlineStr">
        <is>
          <t>MZI</t>
        </is>
      </c>
      <c r="G3705" t="inlineStr">
        <is>
          <t>60' CW</t>
        </is>
      </c>
      <c r="I3705" s="6" t="n"/>
      <c r="J3705" s="6" t="n"/>
      <c r="K3705" t="inlineStr">
        <is>
          <t>terminated_early</t>
        </is>
      </c>
      <c r="L3705" s="6" t="n">
        <v>44743</v>
      </c>
      <c r="M3705" s="6" t="n">
        <v>46053</v>
      </c>
      <c r="N3705" t="n">
        <v>2191</v>
      </c>
      <c r="O3705" s="6" t="n">
        <v>46053</v>
      </c>
      <c r="P3705" t="n">
        <v>45929</v>
      </c>
      <c r="S3705" t="inlineStr">
        <is>
          <t>with cut-off date</t>
        </is>
      </c>
      <c r="T3705" s="6" t="n">
        <v>46022</v>
      </c>
      <c r="U3705" s="6" t="n"/>
      <c r="V3705" t="n">
        <v>3</v>
      </c>
      <c r="W3705" t="n">
        <v>3</v>
      </c>
      <c r="X3705" s="6" t="n"/>
      <c r="Z3705" s="6" t="n">
        <v>45961</v>
      </c>
      <c r="AA3705" t="inlineStr">
        <is>
          <t>cut-off 1, case 4 or 5</t>
        </is>
      </c>
      <c r="AB3705" s="6" t="n">
        <v>46053</v>
      </c>
      <c r="AC3705" t="inlineStr"/>
      <c r="AD3705" s="6" t="n">
        <v>45900</v>
      </c>
    </row>
    <row r="3706">
      <c r="A3706" t="inlineStr">
        <is>
          <t>V200017</t>
        </is>
      </c>
      <c r="B3706" t="inlineStr">
        <is>
          <t>2021-0032</t>
        </is>
      </c>
      <c r="C3706" t="n">
        <v>8</v>
      </c>
      <c r="D3706" t="inlineStr">
        <is>
          <t>37 80 4563 792-3</t>
        </is>
      </c>
      <c r="E3706" t="inlineStr">
        <is>
          <t>SBB Cargo AG</t>
        </is>
      </c>
      <c r="F3706" t="inlineStr">
        <is>
          <t>MZI</t>
        </is>
      </c>
      <c r="G3706" t="inlineStr">
        <is>
          <t>60' CW</t>
        </is>
      </c>
      <c r="I3706" s="6" t="n"/>
      <c r="J3706" s="6" t="n"/>
      <c r="K3706" t="inlineStr">
        <is>
          <t>terminated_early</t>
        </is>
      </c>
      <c r="L3706" s="6" t="n">
        <v>44743</v>
      </c>
      <c r="M3706" s="6" t="n">
        <v>46053</v>
      </c>
      <c r="N3706" t="n">
        <v>2191</v>
      </c>
      <c r="O3706" s="6" t="n">
        <v>46053</v>
      </c>
      <c r="P3706" t="n">
        <v>45929</v>
      </c>
      <c r="S3706" t="inlineStr">
        <is>
          <t>with cut-off date</t>
        </is>
      </c>
      <c r="T3706" s="6" t="n">
        <v>46022</v>
      </c>
      <c r="U3706" s="6" t="n"/>
      <c r="V3706" t="n">
        <v>3</v>
      </c>
      <c r="W3706" t="n">
        <v>3</v>
      </c>
      <c r="X3706" s="6" t="n"/>
      <c r="Z3706" s="6" t="n">
        <v>45961</v>
      </c>
      <c r="AA3706" t="inlineStr">
        <is>
          <t>cut-off 1, case 4 or 5</t>
        </is>
      </c>
      <c r="AB3706" s="6" t="n">
        <v>46053</v>
      </c>
      <c r="AC3706" t="inlineStr"/>
      <c r="AD3706" s="6" t="n">
        <v>45900</v>
      </c>
    </row>
    <row r="3707">
      <c r="A3707" t="inlineStr">
        <is>
          <t>V200017</t>
        </is>
      </c>
      <c r="B3707" t="inlineStr">
        <is>
          <t>2021-0032</t>
        </is>
      </c>
      <c r="C3707" t="n">
        <v>9</v>
      </c>
      <c r="D3707" t="inlineStr">
        <is>
          <t>37 80 4563 793-1</t>
        </is>
      </c>
      <c r="E3707" t="inlineStr">
        <is>
          <t>SBB Cargo AG</t>
        </is>
      </c>
      <c r="F3707" t="inlineStr">
        <is>
          <t>MZI</t>
        </is>
      </c>
      <c r="G3707" t="inlineStr">
        <is>
          <t>60' CW</t>
        </is>
      </c>
      <c r="I3707" s="6" t="n"/>
      <c r="J3707" s="6" t="n"/>
      <c r="K3707" t="inlineStr">
        <is>
          <t>terminated_early</t>
        </is>
      </c>
      <c r="L3707" s="6" t="n">
        <v>44743</v>
      </c>
      <c r="M3707" s="6" t="n">
        <v>46053</v>
      </c>
      <c r="N3707" t="n">
        <v>2191</v>
      </c>
      <c r="O3707" s="6" t="n">
        <v>46053</v>
      </c>
      <c r="P3707" t="n">
        <v>45929</v>
      </c>
      <c r="S3707" t="inlineStr">
        <is>
          <t>with cut-off date</t>
        </is>
      </c>
      <c r="T3707" s="6" t="n">
        <v>46022</v>
      </c>
      <c r="U3707" s="6" t="n"/>
      <c r="V3707" t="n">
        <v>3</v>
      </c>
      <c r="W3707" t="n">
        <v>3</v>
      </c>
      <c r="X3707" s="6" t="n"/>
      <c r="Z3707" s="6" t="n">
        <v>45961</v>
      </c>
      <c r="AA3707" t="inlineStr">
        <is>
          <t>cut-off 1, case 4 or 5</t>
        </is>
      </c>
      <c r="AB3707" s="6" t="n">
        <v>46053</v>
      </c>
      <c r="AC3707" t="inlineStr"/>
      <c r="AD3707" s="6" t="n">
        <v>45900</v>
      </c>
    </row>
    <row r="3708">
      <c r="A3708" t="inlineStr">
        <is>
          <t>V200017</t>
        </is>
      </c>
      <c r="B3708" t="inlineStr">
        <is>
          <t>2021-0032</t>
        </is>
      </c>
      <c r="C3708" t="n">
        <v>10</v>
      </c>
      <c r="D3708" t="inlineStr">
        <is>
          <t>37 80 4563 794-9</t>
        </is>
      </c>
      <c r="E3708" t="inlineStr">
        <is>
          <t>SBB Cargo AG</t>
        </is>
      </c>
      <c r="F3708" t="inlineStr">
        <is>
          <t>MZI</t>
        </is>
      </c>
      <c r="G3708" t="inlineStr">
        <is>
          <t>60' CW</t>
        </is>
      </c>
      <c r="I3708" s="6" t="n"/>
      <c r="J3708" s="6" t="n"/>
      <c r="K3708" t="inlineStr">
        <is>
          <t>terminated_early</t>
        </is>
      </c>
      <c r="L3708" s="6" t="n">
        <v>44743</v>
      </c>
      <c r="M3708" s="6" t="n">
        <v>46053</v>
      </c>
      <c r="N3708" t="n">
        <v>2191</v>
      </c>
      <c r="O3708" s="6" t="n">
        <v>46053</v>
      </c>
      <c r="P3708" t="n">
        <v>45929</v>
      </c>
      <c r="S3708" t="inlineStr">
        <is>
          <t>with cut-off date</t>
        </is>
      </c>
      <c r="T3708" s="6" t="n">
        <v>46022</v>
      </c>
      <c r="U3708" s="6" t="n"/>
      <c r="V3708" t="n">
        <v>3</v>
      </c>
      <c r="W3708" t="n">
        <v>3</v>
      </c>
      <c r="X3708" s="6" t="n"/>
      <c r="Z3708" s="6" t="n">
        <v>45961</v>
      </c>
      <c r="AA3708" t="inlineStr">
        <is>
          <t>cut-off 1, case 4 or 5</t>
        </is>
      </c>
      <c r="AB3708" s="6" t="n">
        <v>46053</v>
      </c>
      <c r="AC3708" t="inlineStr"/>
      <c r="AD3708" s="6" t="n">
        <v>45900</v>
      </c>
    </row>
    <row r="3709">
      <c r="A3709" t="inlineStr">
        <is>
          <t>V200017</t>
        </is>
      </c>
      <c r="B3709" t="inlineStr">
        <is>
          <t>2021-0032</t>
        </is>
      </c>
      <c r="C3709" t="n">
        <v>11</v>
      </c>
      <c r="D3709" t="inlineStr">
        <is>
          <t>37 80 4563 795-6</t>
        </is>
      </c>
      <c r="E3709" t="inlineStr">
        <is>
          <t>SBB Cargo AG</t>
        </is>
      </c>
      <c r="F3709" t="inlineStr">
        <is>
          <t>MZI</t>
        </is>
      </c>
      <c r="G3709" t="inlineStr">
        <is>
          <t>60' CW</t>
        </is>
      </c>
      <c r="I3709" s="6" t="n"/>
      <c r="J3709" s="6" t="n"/>
      <c r="K3709" t="inlineStr">
        <is>
          <t>terminated_early</t>
        </is>
      </c>
      <c r="L3709" s="6" t="n">
        <v>44743</v>
      </c>
      <c r="M3709" s="6" t="n">
        <v>46053</v>
      </c>
      <c r="N3709" t="n">
        <v>2191</v>
      </c>
      <c r="O3709" s="6" t="n">
        <v>46053</v>
      </c>
      <c r="P3709" t="n">
        <v>45929</v>
      </c>
      <c r="S3709" t="inlineStr">
        <is>
          <t>with cut-off date</t>
        </is>
      </c>
      <c r="T3709" s="6" t="n">
        <v>46022</v>
      </c>
      <c r="U3709" s="6" t="n"/>
      <c r="V3709" t="n">
        <v>3</v>
      </c>
      <c r="W3709" t="n">
        <v>3</v>
      </c>
      <c r="X3709" s="6" t="n"/>
      <c r="Z3709" s="6" t="n">
        <v>45961</v>
      </c>
      <c r="AA3709" t="inlineStr">
        <is>
          <t>cut-off 1, case 4 or 5</t>
        </is>
      </c>
      <c r="AB3709" s="6" t="n">
        <v>46053</v>
      </c>
      <c r="AC3709" t="inlineStr"/>
      <c r="AD3709" s="6" t="n">
        <v>45900</v>
      </c>
    </row>
    <row r="3710">
      <c r="A3710" t="inlineStr">
        <is>
          <t>V200017</t>
        </is>
      </c>
      <c r="B3710" t="inlineStr">
        <is>
          <t>2021-0032</t>
        </is>
      </c>
      <c r="C3710" t="n">
        <v>12</v>
      </c>
      <c r="D3710" t="inlineStr">
        <is>
          <t>37 80 4563 796-4</t>
        </is>
      </c>
      <c r="E3710" t="inlineStr">
        <is>
          <t>SBB Cargo AG</t>
        </is>
      </c>
      <c r="F3710" t="inlineStr">
        <is>
          <t>MZI</t>
        </is>
      </c>
      <c r="G3710" t="inlineStr">
        <is>
          <t>60' CW</t>
        </is>
      </c>
      <c r="I3710" s="6" t="n"/>
      <c r="J3710" s="6" t="n"/>
      <c r="K3710" t="inlineStr">
        <is>
          <t>terminated_early</t>
        </is>
      </c>
      <c r="L3710" s="6" t="n">
        <v>44743</v>
      </c>
      <c r="M3710" s="6" t="n">
        <v>46053</v>
      </c>
      <c r="N3710" t="n">
        <v>2191</v>
      </c>
      <c r="O3710" s="6" t="n">
        <v>46053</v>
      </c>
      <c r="P3710" t="n">
        <v>45929</v>
      </c>
      <c r="S3710" t="inlineStr">
        <is>
          <t>with cut-off date</t>
        </is>
      </c>
      <c r="T3710" s="6" t="n">
        <v>46022</v>
      </c>
      <c r="U3710" s="6" t="n"/>
      <c r="V3710" t="n">
        <v>3</v>
      </c>
      <c r="W3710" t="n">
        <v>3</v>
      </c>
      <c r="X3710" s="6" t="n"/>
      <c r="Z3710" s="6" t="n">
        <v>45961</v>
      </c>
      <c r="AA3710" t="inlineStr">
        <is>
          <t>cut-off 1, case 4 or 5</t>
        </is>
      </c>
      <c r="AB3710" s="6" t="n">
        <v>46053</v>
      </c>
      <c r="AC3710" t="inlineStr"/>
      <c r="AD3710" s="6" t="n">
        <v>45900</v>
      </c>
    </row>
    <row r="3711">
      <c r="A3711" t="inlineStr">
        <is>
          <t>V200017</t>
        </is>
      </c>
      <c r="B3711" t="inlineStr">
        <is>
          <t>2021-0032</t>
        </is>
      </c>
      <c r="C3711" t="n">
        <v>13</v>
      </c>
      <c r="D3711" t="inlineStr">
        <is>
          <t>37 80 4563 797-2</t>
        </is>
      </c>
      <c r="E3711" t="inlineStr">
        <is>
          <t>SBB Cargo AG</t>
        </is>
      </c>
      <c r="F3711" t="inlineStr">
        <is>
          <t>MZI</t>
        </is>
      </c>
      <c r="G3711" t="inlineStr">
        <is>
          <t>60' CW</t>
        </is>
      </c>
      <c r="I3711" s="6" t="n"/>
      <c r="J3711" s="6" t="n"/>
      <c r="K3711" t="inlineStr">
        <is>
          <t>terminated_early</t>
        </is>
      </c>
      <c r="L3711" s="6" t="n">
        <v>44743</v>
      </c>
      <c r="M3711" s="6" t="n">
        <v>46053</v>
      </c>
      <c r="N3711" t="n">
        <v>2191</v>
      </c>
      <c r="O3711" s="6" t="n">
        <v>46053</v>
      </c>
      <c r="P3711" t="n">
        <v>45929</v>
      </c>
      <c r="S3711" t="inlineStr">
        <is>
          <t>with cut-off date</t>
        </is>
      </c>
      <c r="T3711" s="6" t="n">
        <v>46022</v>
      </c>
      <c r="U3711" s="6" t="n"/>
      <c r="V3711" t="n">
        <v>3</v>
      </c>
      <c r="W3711" t="n">
        <v>3</v>
      </c>
      <c r="X3711" s="6" t="n"/>
      <c r="Z3711" s="6" t="n">
        <v>45961</v>
      </c>
      <c r="AA3711" t="inlineStr">
        <is>
          <t>cut-off 1, case 4 or 5</t>
        </is>
      </c>
      <c r="AB3711" s="6" t="n">
        <v>46053</v>
      </c>
      <c r="AC3711" t="inlineStr"/>
      <c r="AD3711" s="6" t="n">
        <v>45900</v>
      </c>
    </row>
    <row r="3712">
      <c r="A3712" t="inlineStr">
        <is>
          <t>V200017</t>
        </is>
      </c>
      <c r="B3712" t="inlineStr">
        <is>
          <t>2021-0032</t>
        </is>
      </c>
      <c r="C3712" t="n">
        <v>14</v>
      </c>
      <c r="D3712" t="inlineStr">
        <is>
          <t>37 80 4563 798-0</t>
        </is>
      </c>
      <c r="E3712" t="inlineStr">
        <is>
          <t>SBB Cargo AG</t>
        </is>
      </c>
      <c r="F3712" t="inlineStr">
        <is>
          <t>MZI</t>
        </is>
      </c>
      <c r="G3712" t="inlineStr">
        <is>
          <t>60' CW</t>
        </is>
      </c>
      <c r="I3712" s="6" t="n"/>
      <c r="J3712" s="6" t="n"/>
      <c r="K3712" t="inlineStr">
        <is>
          <t>terminated_early</t>
        </is>
      </c>
      <c r="L3712" s="6" t="n">
        <v>44743</v>
      </c>
      <c r="M3712" s="6" t="n">
        <v>46053</v>
      </c>
      <c r="N3712" t="n">
        <v>2191</v>
      </c>
      <c r="O3712" s="6" t="n">
        <v>46053</v>
      </c>
      <c r="P3712" t="n">
        <v>45929</v>
      </c>
      <c r="S3712" t="inlineStr">
        <is>
          <t>with cut-off date</t>
        </is>
      </c>
      <c r="T3712" s="6" t="n">
        <v>46022</v>
      </c>
      <c r="U3712" s="6" t="n"/>
      <c r="V3712" t="n">
        <v>3</v>
      </c>
      <c r="W3712" t="n">
        <v>3</v>
      </c>
      <c r="X3712" s="6" t="n"/>
      <c r="Z3712" s="6" t="n">
        <v>45961</v>
      </c>
      <c r="AA3712" t="inlineStr">
        <is>
          <t>cut-off 1, case 4 or 5</t>
        </is>
      </c>
      <c r="AB3712" s="6" t="n">
        <v>46053</v>
      </c>
      <c r="AC3712" t="inlineStr"/>
      <c r="AD3712" s="6" t="n">
        <v>45900</v>
      </c>
    </row>
    <row r="3713">
      <c r="A3713" t="inlineStr">
        <is>
          <t>V200017</t>
        </is>
      </c>
      <c r="B3713" t="inlineStr">
        <is>
          <t>2021-0032</t>
        </is>
      </c>
      <c r="C3713" t="n">
        <v>15</v>
      </c>
      <c r="D3713" t="inlineStr">
        <is>
          <t>37 80 4563 799-8</t>
        </is>
      </c>
      <c r="E3713" t="inlineStr">
        <is>
          <t>SBB Cargo AG</t>
        </is>
      </c>
      <c r="F3713" t="inlineStr">
        <is>
          <t>MZI</t>
        </is>
      </c>
      <c r="G3713" t="inlineStr">
        <is>
          <t>60' CW</t>
        </is>
      </c>
      <c r="I3713" s="6" t="n"/>
      <c r="J3713" s="6" t="n"/>
      <c r="K3713" t="inlineStr">
        <is>
          <t>terminated_early</t>
        </is>
      </c>
      <c r="L3713" s="6" t="n">
        <v>44743</v>
      </c>
      <c r="M3713" s="6" t="n">
        <v>46053</v>
      </c>
      <c r="N3713" t="n">
        <v>2191</v>
      </c>
      <c r="O3713" s="6" t="n">
        <v>46053</v>
      </c>
      <c r="P3713" t="n">
        <v>45929</v>
      </c>
      <c r="S3713" t="inlineStr">
        <is>
          <t>with cut-off date</t>
        </is>
      </c>
      <c r="T3713" s="6" t="n">
        <v>46022</v>
      </c>
      <c r="U3713" s="6" t="n"/>
      <c r="V3713" t="n">
        <v>3</v>
      </c>
      <c r="W3713" t="n">
        <v>3</v>
      </c>
      <c r="X3713" s="6" t="n"/>
      <c r="Z3713" s="6" t="n">
        <v>45961</v>
      </c>
      <c r="AA3713" t="inlineStr">
        <is>
          <t>cut-off 1, case 4 or 5</t>
        </is>
      </c>
      <c r="AB3713" s="6" t="n">
        <v>46053</v>
      </c>
      <c r="AC3713" t="inlineStr"/>
      <c r="AD3713" s="6" t="n">
        <v>45900</v>
      </c>
    </row>
    <row r="3714">
      <c r="A3714" t="inlineStr">
        <is>
          <t>V200017</t>
        </is>
      </c>
      <c r="B3714" t="inlineStr">
        <is>
          <t>2021-0032</t>
        </is>
      </c>
      <c r="C3714" t="n">
        <v>16</v>
      </c>
      <c r="D3714" t="inlineStr">
        <is>
          <t>37 80 4563 800-4</t>
        </is>
      </c>
      <c r="E3714" t="inlineStr">
        <is>
          <t>SBB Cargo AG</t>
        </is>
      </c>
      <c r="F3714" t="inlineStr">
        <is>
          <t>MZI</t>
        </is>
      </c>
      <c r="G3714" t="inlineStr">
        <is>
          <t>60' CW</t>
        </is>
      </c>
      <c r="I3714" s="6" t="n"/>
      <c r="J3714" s="6" t="n"/>
      <c r="K3714" t="inlineStr">
        <is>
          <t>terminated_early</t>
        </is>
      </c>
      <c r="L3714" s="6" t="n">
        <v>44743</v>
      </c>
      <c r="M3714" s="6" t="n">
        <v>46053</v>
      </c>
      <c r="N3714" t="n">
        <v>2191</v>
      </c>
      <c r="O3714" s="6" t="n">
        <v>46053</v>
      </c>
      <c r="P3714" t="n">
        <v>45929</v>
      </c>
      <c r="S3714" t="inlineStr">
        <is>
          <t>with cut-off date</t>
        </is>
      </c>
      <c r="T3714" s="6" t="n">
        <v>46022</v>
      </c>
      <c r="U3714" s="6" t="n"/>
      <c r="V3714" t="n">
        <v>3</v>
      </c>
      <c r="W3714" t="n">
        <v>3</v>
      </c>
      <c r="X3714" s="6" t="n"/>
      <c r="Z3714" s="6" t="n">
        <v>45961</v>
      </c>
      <c r="AA3714" t="inlineStr">
        <is>
          <t>cut-off 1, case 4 or 5</t>
        </is>
      </c>
      <c r="AB3714" s="6" t="n">
        <v>46053</v>
      </c>
      <c r="AC3714" t="inlineStr"/>
      <c r="AD3714" s="6" t="n">
        <v>45900</v>
      </c>
    </row>
    <row r="3715">
      <c r="A3715" t="inlineStr">
        <is>
          <t>V200017</t>
        </is>
      </c>
      <c r="B3715" t="inlineStr">
        <is>
          <t>2021-0032</t>
        </is>
      </c>
      <c r="C3715" t="n">
        <v>17</v>
      </c>
      <c r="D3715" t="inlineStr">
        <is>
          <t>37 80 4563 801-2</t>
        </is>
      </c>
      <c r="E3715" t="inlineStr">
        <is>
          <t>SBB Cargo AG</t>
        </is>
      </c>
      <c r="F3715" t="inlineStr">
        <is>
          <t>MZI</t>
        </is>
      </c>
      <c r="G3715" t="inlineStr">
        <is>
          <t>60' CW</t>
        </is>
      </c>
      <c r="I3715" s="6" t="n"/>
      <c r="J3715" s="6" t="n"/>
      <c r="K3715" t="inlineStr">
        <is>
          <t>terminated_early</t>
        </is>
      </c>
      <c r="L3715" s="6" t="n">
        <v>44743</v>
      </c>
      <c r="M3715" s="6" t="n">
        <v>46053</v>
      </c>
      <c r="N3715" t="n">
        <v>2191</v>
      </c>
      <c r="O3715" s="6" t="n">
        <v>46053</v>
      </c>
      <c r="P3715" t="n">
        <v>45929</v>
      </c>
      <c r="S3715" t="inlineStr">
        <is>
          <t>with cut-off date</t>
        </is>
      </c>
      <c r="T3715" s="6" t="n">
        <v>46022</v>
      </c>
      <c r="U3715" s="6" t="n"/>
      <c r="V3715" t="n">
        <v>3</v>
      </c>
      <c r="W3715" t="n">
        <v>3</v>
      </c>
      <c r="X3715" s="6" t="n"/>
      <c r="Z3715" s="6" t="n">
        <v>45961</v>
      </c>
      <c r="AA3715" t="inlineStr">
        <is>
          <t>cut-off 1, case 4 or 5</t>
        </is>
      </c>
      <c r="AB3715" s="6" t="n">
        <v>46053</v>
      </c>
      <c r="AC3715" t="inlineStr"/>
      <c r="AD3715" s="6" t="n">
        <v>45900</v>
      </c>
    </row>
    <row r="3716">
      <c r="A3716" t="inlineStr">
        <is>
          <t>V200017</t>
        </is>
      </c>
      <c r="B3716" t="inlineStr">
        <is>
          <t>2021-0032</t>
        </is>
      </c>
      <c r="C3716" t="n">
        <v>18</v>
      </c>
      <c r="D3716" t="inlineStr">
        <is>
          <t>37 80 4563 802-0</t>
        </is>
      </c>
      <c r="E3716" t="inlineStr">
        <is>
          <t>SBB Cargo AG</t>
        </is>
      </c>
      <c r="F3716" t="inlineStr">
        <is>
          <t>MZI</t>
        </is>
      </c>
      <c r="G3716" t="inlineStr">
        <is>
          <t>60' CW</t>
        </is>
      </c>
      <c r="I3716" s="6" t="n"/>
      <c r="J3716" s="6" t="n"/>
      <c r="K3716" t="inlineStr">
        <is>
          <t>terminated_early</t>
        </is>
      </c>
      <c r="L3716" s="6" t="n">
        <v>44743</v>
      </c>
      <c r="M3716" s="6" t="n">
        <v>46053</v>
      </c>
      <c r="N3716" t="n">
        <v>2191</v>
      </c>
      <c r="O3716" s="6" t="n">
        <v>46053</v>
      </c>
      <c r="P3716" t="n">
        <v>45929</v>
      </c>
      <c r="S3716" t="inlineStr">
        <is>
          <t>with cut-off date</t>
        </is>
      </c>
      <c r="T3716" s="6" t="n">
        <v>46022</v>
      </c>
      <c r="U3716" s="6" t="n"/>
      <c r="V3716" t="n">
        <v>3</v>
      </c>
      <c r="W3716" t="n">
        <v>3</v>
      </c>
      <c r="X3716" s="6" t="n"/>
      <c r="Z3716" s="6" t="n">
        <v>45961</v>
      </c>
      <c r="AA3716" t="inlineStr">
        <is>
          <t>cut-off 1, case 4 or 5</t>
        </is>
      </c>
      <c r="AB3716" s="6" t="n">
        <v>46053</v>
      </c>
      <c r="AC3716" t="inlineStr"/>
      <c r="AD3716" s="6" t="n">
        <v>45900</v>
      </c>
    </row>
    <row r="3717">
      <c r="A3717" t="inlineStr">
        <is>
          <t>V200017</t>
        </is>
      </c>
      <c r="B3717" t="inlineStr">
        <is>
          <t>2021-0032</t>
        </is>
      </c>
      <c r="C3717" t="n">
        <v>19</v>
      </c>
      <c r="D3717" t="inlineStr">
        <is>
          <t>37 80 4563 803-8</t>
        </is>
      </c>
      <c r="E3717" t="inlineStr">
        <is>
          <t>SBB Cargo AG</t>
        </is>
      </c>
      <c r="F3717" t="inlineStr">
        <is>
          <t>MZI</t>
        </is>
      </c>
      <c r="G3717" t="inlineStr">
        <is>
          <t>60' CW</t>
        </is>
      </c>
      <c r="I3717" s="6" t="n"/>
      <c r="J3717" s="6" t="n"/>
      <c r="K3717" t="inlineStr">
        <is>
          <t>terminated_early</t>
        </is>
      </c>
      <c r="L3717" s="6" t="n">
        <v>44743</v>
      </c>
      <c r="M3717" s="6" t="n">
        <v>46053</v>
      </c>
      <c r="N3717" t="n">
        <v>2191</v>
      </c>
      <c r="O3717" s="6" t="n">
        <v>46053</v>
      </c>
      <c r="P3717" t="n">
        <v>45929</v>
      </c>
      <c r="S3717" t="inlineStr">
        <is>
          <t>with cut-off date</t>
        </is>
      </c>
      <c r="T3717" s="6" t="n">
        <v>46022</v>
      </c>
      <c r="U3717" s="6" t="n"/>
      <c r="V3717" t="n">
        <v>3</v>
      </c>
      <c r="W3717" t="n">
        <v>3</v>
      </c>
      <c r="X3717" s="6" t="n"/>
      <c r="Z3717" s="6" t="n">
        <v>45961</v>
      </c>
      <c r="AA3717" t="inlineStr">
        <is>
          <t>cut-off 1, case 4 or 5</t>
        </is>
      </c>
      <c r="AB3717" s="6" t="n">
        <v>46053</v>
      </c>
      <c r="AC3717" t="inlineStr"/>
      <c r="AD3717" s="6" t="n">
        <v>45900</v>
      </c>
    </row>
    <row r="3718">
      <c r="A3718" t="inlineStr">
        <is>
          <t>V200017</t>
        </is>
      </c>
      <c r="B3718" t="inlineStr">
        <is>
          <t>2021-0032</t>
        </is>
      </c>
      <c r="C3718" t="n">
        <v>20</v>
      </c>
      <c r="D3718" t="inlineStr">
        <is>
          <t>37 80 4563 804-6</t>
        </is>
      </c>
      <c r="E3718" t="inlineStr">
        <is>
          <t>SBB Cargo AG</t>
        </is>
      </c>
      <c r="F3718" t="inlineStr">
        <is>
          <t>MZI</t>
        </is>
      </c>
      <c r="G3718" t="inlineStr">
        <is>
          <t>60' CW</t>
        </is>
      </c>
      <c r="I3718" s="6" t="n"/>
      <c r="J3718" s="6" t="n"/>
      <c r="K3718" t="inlineStr">
        <is>
          <t>terminated_early</t>
        </is>
      </c>
      <c r="L3718" s="6" t="n">
        <v>44743</v>
      </c>
      <c r="M3718" s="6" t="n">
        <v>46053</v>
      </c>
      <c r="N3718" t="n">
        <v>2191</v>
      </c>
      <c r="O3718" s="6" t="n">
        <v>46053</v>
      </c>
      <c r="P3718" t="n">
        <v>45929</v>
      </c>
      <c r="S3718" t="inlineStr">
        <is>
          <t>with cut-off date</t>
        </is>
      </c>
      <c r="T3718" s="6" t="n">
        <v>46022</v>
      </c>
      <c r="U3718" s="6" t="n"/>
      <c r="V3718" t="n">
        <v>3</v>
      </c>
      <c r="W3718" t="n">
        <v>3</v>
      </c>
      <c r="X3718" s="6" t="n"/>
      <c r="Z3718" s="6" t="n">
        <v>45961</v>
      </c>
      <c r="AA3718" t="inlineStr">
        <is>
          <t>cut-off 1, case 4 or 5</t>
        </is>
      </c>
      <c r="AB3718" s="6" t="n">
        <v>46053</v>
      </c>
      <c r="AC3718" t="inlineStr"/>
      <c r="AD3718" s="6" t="n">
        <v>45900</v>
      </c>
    </row>
    <row r="3719">
      <c r="A3719" t="inlineStr">
        <is>
          <t>V200017</t>
        </is>
      </c>
      <c r="B3719" t="inlineStr">
        <is>
          <t>2021-0032</t>
        </is>
      </c>
      <c r="C3719" t="n">
        <v>21</v>
      </c>
      <c r="D3719" t="inlineStr">
        <is>
          <t>37 80 4563 805-3</t>
        </is>
      </c>
      <c r="E3719" t="inlineStr">
        <is>
          <t>SBB Cargo AG</t>
        </is>
      </c>
      <c r="F3719" t="inlineStr">
        <is>
          <t>MZI</t>
        </is>
      </c>
      <c r="G3719" t="inlineStr">
        <is>
          <t>60' CW</t>
        </is>
      </c>
      <c r="I3719" s="6" t="n"/>
      <c r="J3719" s="6" t="n"/>
      <c r="K3719" t="inlineStr">
        <is>
          <t>terminated_early</t>
        </is>
      </c>
      <c r="L3719" s="6" t="n">
        <v>44743</v>
      </c>
      <c r="M3719" s="6" t="n">
        <v>46053</v>
      </c>
      <c r="N3719" t="n">
        <v>2191</v>
      </c>
      <c r="O3719" s="6" t="n">
        <v>46053</v>
      </c>
      <c r="P3719" t="n">
        <v>45929</v>
      </c>
      <c r="S3719" t="inlineStr">
        <is>
          <t>with cut-off date</t>
        </is>
      </c>
      <c r="T3719" s="6" t="n">
        <v>46022</v>
      </c>
      <c r="U3719" s="6" t="n"/>
      <c r="V3719" t="n">
        <v>3</v>
      </c>
      <c r="W3719" t="n">
        <v>3</v>
      </c>
      <c r="X3719" s="6" t="n"/>
      <c r="Z3719" s="6" t="n">
        <v>45961</v>
      </c>
      <c r="AA3719" t="inlineStr">
        <is>
          <t>cut-off 1, case 4 or 5</t>
        </is>
      </c>
      <c r="AB3719" s="6" t="n">
        <v>46053</v>
      </c>
      <c r="AC3719" t="inlineStr"/>
      <c r="AD3719" s="6" t="n">
        <v>45900</v>
      </c>
    </row>
    <row r="3720">
      <c r="A3720" t="inlineStr">
        <is>
          <t>V200017</t>
        </is>
      </c>
      <c r="B3720" t="inlineStr">
        <is>
          <t>2021-0032</t>
        </is>
      </c>
      <c r="C3720" t="n">
        <v>22</v>
      </c>
      <c r="D3720" t="inlineStr">
        <is>
          <t>37 80 4563 806-1</t>
        </is>
      </c>
      <c r="E3720" t="inlineStr">
        <is>
          <t>SBB Cargo AG</t>
        </is>
      </c>
      <c r="F3720" t="inlineStr">
        <is>
          <t>MZI</t>
        </is>
      </c>
      <c r="G3720" t="inlineStr">
        <is>
          <t>60' CW</t>
        </is>
      </c>
      <c r="I3720" s="6" t="n"/>
      <c r="J3720" s="6" t="n"/>
      <c r="K3720" t="inlineStr">
        <is>
          <t>terminated_early</t>
        </is>
      </c>
      <c r="L3720" s="6" t="n">
        <v>44743</v>
      </c>
      <c r="M3720" s="6" t="n">
        <v>46053</v>
      </c>
      <c r="N3720" t="n">
        <v>2191</v>
      </c>
      <c r="O3720" s="6" t="n">
        <v>46053</v>
      </c>
      <c r="P3720" t="n">
        <v>45929</v>
      </c>
      <c r="S3720" t="inlineStr">
        <is>
          <t>with cut-off date</t>
        </is>
      </c>
      <c r="T3720" s="6" t="n">
        <v>46022</v>
      </c>
      <c r="U3720" s="6" t="n"/>
      <c r="V3720" t="n">
        <v>3</v>
      </c>
      <c r="W3720" t="n">
        <v>3</v>
      </c>
      <c r="X3720" s="6" t="n"/>
      <c r="Z3720" s="6" t="n">
        <v>45961</v>
      </c>
      <c r="AA3720" t="inlineStr">
        <is>
          <t>cut-off 1, case 4 or 5</t>
        </is>
      </c>
      <c r="AB3720" s="6" t="n">
        <v>46053</v>
      </c>
      <c r="AC3720" t="inlineStr"/>
      <c r="AD3720" s="6" t="n">
        <v>45900</v>
      </c>
    </row>
    <row r="3721">
      <c r="A3721" t="inlineStr">
        <is>
          <t>V200017</t>
        </is>
      </c>
      <c r="B3721" t="inlineStr">
        <is>
          <t>2021-0032</t>
        </is>
      </c>
      <c r="C3721" t="n">
        <v>23</v>
      </c>
      <c r="D3721" t="inlineStr">
        <is>
          <t>37 80 4563 807-9</t>
        </is>
      </c>
      <c r="E3721" t="inlineStr">
        <is>
          <t>SBB Cargo AG</t>
        </is>
      </c>
      <c r="F3721" t="inlineStr">
        <is>
          <t>MZI</t>
        </is>
      </c>
      <c r="G3721" t="inlineStr">
        <is>
          <t>60' CW</t>
        </is>
      </c>
      <c r="I3721" s="6" t="n"/>
      <c r="J3721" s="6" t="n"/>
      <c r="K3721" t="inlineStr">
        <is>
          <t>terminated_early</t>
        </is>
      </c>
      <c r="L3721" s="6" t="n">
        <v>44743</v>
      </c>
      <c r="M3721" s="6" t="n">
        <v>46053</v>
      </c>
      <c r="N3721" t="n">
        <v>2191</v>
      </c>
      <c r="O3721" s="6" t="n">
        <v>46053</v>
      </c>
      <c r="P3721" t="n">
        <v>45929</v>
      </c>
      <c r="S3721" t="inlineStr">
        <is>
          <t>with cut-off date</t>
        </is>
      </c>
      <c r="T3721" s="6" t="n">
        <v>46022</v>
      </c>
      <c r="U3721" s="6" t="n"/>
      <c r="V3721" t="n">
        <v>3</v>
      </c>
      <c r="W3721" t="n">
        <v>3</v>
      </c>
      <c r="X3721" s="6" t="n"/>
      <c r="Z3721" s="6" t="n">
        <v>45961</v>
      </c>
      <c r="AA3721" t="inlineStr">
        <is>
          <t>cut-off 1, case 4 or 5</t>
        </is>
      </c>
      <c r="AB3721" s="6" t="n">
        <v>46053</v>
      </c>
      <c r="AC3721" t="inlineStr"/>
      <c r="AD3721" s="6" t="n">
        <v>45900</v>
      </c>
    </row>
    <row r="3722">
      <c r="A3722" t="inlineStr">
        <is>
          <t>V200017</t>
        </is>
      </c>
      <c r="B3722" t="inlineStr">
        <is>
          <t>2021-0032</t>
        </is>
      </c>
      <c r="C3722" t="n">
        <v>24</v>
      </c>
      <c r="D3722" t="inlineStr">
        <is>
          <t>37 80 4563 808-7</t>
        </is>
      </c>
      <c r="E3722" t="inlineStr">
        <is>
          <t>SBB Cargo AG</t>
        </is>
      </c>
      <c r="F3722" t="inlineStr">
        <is>
          <t>MZI</t>
        </is>
      </c>
      <c r="G3722" t="inlineStr">
        <is>
          <t>60' CW</t>
        </is>
      </c>
      <c r="I3722" s="6" t="n"/>
      <c r="J3722" s="6" t="n"/>
      <c r="K3722" t="inlineStr">
        <is>
          <t>terminated_early</t>
        </is>
      </c>
      <c r="L3722" s="6" t="n">
        <v>44743</v>
      </c>
      <c r="M3722" s="6" t="n">
        <v>46053</v>
      </c>
      <c r="N3722" t="n">
        <v>2191</v>
      </c>
      <c r="O3722" s="6" t="n">
        <v>46053</v>
      </c>
      <c r="P3722" t="n">
        <v>45929</v>
      </c>
      <c r="S3722" t="inlineStr">
        <is>
          <t>with cut-off date</t>
        </is>
      </c>
      <c r="T3722" s="6" t="n">
        <v>46022</v>
      </c>
      <c r="U3722" s="6" t="n"/>
      <c r="V3722" t="n">
        <v>3</v>
      </c>
      <c r="W3722" t="n">
        <v>3</v>
      </c>
      <c r="X3722" s="6" t="n"/>
      <c r="Z3722" s="6" t="n">
        <v>45961</v>
      </c>
      <c r="AA3722" t="inlineStr">
        <is>
          <t>cut-off 1, case 4 or 5</t>
        </is>
      </c>
      <c r="AB3722" s="6" t="n">
        <v>46053</v>
      </c>
      <c r="AC3722" t="inlineStr"/>
      <c r="AD3722" s="6" t="n">
        <v>45900</v>
      </c>
    </row>
    <row r="3723">
      <c r="A3723" t="inlineStr">
        <is>
          <t>V200019</t>
        </is>
      </c>
      <c r="B3723" t="inlineStr">
        <is>
          <t>2021-0032</t>
        </is>
      </c>
      <c r="C3723" t="n">
        <v>42</v>
      </c>
      <c r="D3723" t="inlineStr">
        <is>
          <t>37 80 4564 448-1</t>
        </is>
      </c>
      <c r="E3723" t="inlineStr">
        <is>
          <t>SBB Cargo AG</t>
        </is>
      </c>
      <c r="F3723" t="inlineStr">
        <is>
          <t>MZI</t>
        </is>
      </c>
      <c r="G3723" t="inlineStr">
        <is>
          <t>60' CW</t>
        </is>
      </c>
      <c r="I3723" s="6" t="n"/>
      <c r="J3723" s="6" t="n"/>
      <c r="K3723" t="inlineStr">
        <is>
          <t>run_initial</t>
        </is>
      </c>
      <c r="L3723" s="6" t="n">
        <v>44750</v>
      </c>
      <c r="M3723" s="6" t="n">
        <v>46934</v>
      </c>
      <c r="N3723" t="n">
        <v>2191</v>
      </c>
      <c r="O3723" s="6" t="n">
        <v>46934</v>
      </c>
      <c r="S3723" t="inlineStr">
        <is>
          <t>with cut-off date</t>
        </is>
      </c>
      <c r="T3723" s="6" t="n">
        <v>45473</v>
      </c>
      <c r="U3723" s="6" t="n">
        <v>46203</v>
      </c>
      <c r="V3723" t="n">
        <v>3</v>
      </c>
      <c r="W3723" t="n">
        <v>3</v>
      </c>
      <c r="X3723" s="6" t="n"/>
      <c r="Z3723" s="6" t="n">
        <v>46111</v>
      </c>
      <c r="AA3723" t="inlineStr">
        <is>
          <t>cut-off 2, case 2 or 3</t>
        </is>
      </c>
      <c r="AB3723" s="6" t="n">
        <v>46203</v>
      </c>
      <c r="AC3723" t="inlineStr"/>
      <c r="AD3723" s="6" t="n">
        <v>46052</v>
      </c>
    </row>
    <row r="3724">
      <c r="A3724" t="inlineStr">
        <is>
          <t>V200019</t>
        </is>
      </c>
      <c r="B3724" t="inlineStr">
        <is>
          <t>2021-0032</t>
        </is>
      </c>
      <c r="C3724" t="n">
        <v>43</v>
      </c>
      <c r="D3724" t="inlineStr">
        <is>
          <t>37 80 4564 449-9</t>
        </is>
      </c>
      <c r="E3724" t="inlineStr">
        <is>
          <t>SBB Cargo AG</t>
        </is>
      </c>
      <c r="F3724" t="inlineStr">
        <is>
          <t>MZI</t>
        </is>
      </c>
      <c r="G3724" t="inlineStr">
        <is>
          <t>60' CW</t>
        </is>
      </c>
      <c r="I3724" s="6" t="n"/>
      <c r="J3724" s="6" t="n"/>
      <c r="K3724" t="inlineStr">
        <is>
          <t>run_initial</t>
        </is>
      </c>
      <c r="L3724" s="6" t="n">
        <v>44750</v>
      </c>
      <c r="M3724" s="6" t="n">
        <v>46934</v>
      </c>
      <c r="N3724" t="n">
        <v>2191</v>
      </c>
      <c r="O3724" s="6" t="n">
        <v>46934</v>
      </c>
      <c r="S3724" t="inlineStr">
        <is>
          <t>with cut-off date</t>
        </is>
      </c>
      <c r="T3724" s="6" t="n">
        <v>45473</v>
      </c>
      <c r="U3724" s="6" t="n">
        <v>46203</v>
      </c>
      <c r="V3724" t="n">
        <v>3</v>
      </c>
      <c r="W3724" t="n">
        <v>3</v>
      </c>
      <c r="X3724" s="6" t="n"/>
      <c r="Z3724" s="6" t="n">
        <v>46111</v>
      </c>
      <c r="AA3724" t="inlineStr">
        <is>
          <t>cut-off 2, case 2 or 3</t>
        </is>
      </c>
      <c r="AB3724" s="6" t="n">
        <v>46203</v>
      </c>
      <c r="AC3724" t="inlineStr"/>
      <c r="AD3724" s="6" t="n">
        <v>46052</v>
      </c>
    </row>
    <row r="3725">
      <c r="A3725" t="inlineStr">
        <is>
          <t>V200019</t>
        </is>
      </c>
      <c r="B3725" t="inlineStr">
        <is>
          <t>2021-0032</t>
        </is>
      </c>
      <c r="C3725" t="n">
        <v>44</v>
      </c>
      <c r="D3725" t="inlineStr">
        <is>
          <t>37 80 4564 450-7</t>
        </is>
      </c>
      <c r="E3725" t="inlineStr">
        <is>
          <t>SBB Cargo AG</t>
        </is>
      </c>
      <c r="F3725" t="inlineStr">
        <is>
          <t>MZI</t>
        </is>
      </c>
      <c r="G3725" t="inlineStr">
        <is>
          <t>60' CW</t>
        </is>
      </c>
      <c r="I3725" s="6" t="n"/>
      <c r="J3725" s="6" t="n"/>
      <c r="K3725" t="inlineStr">
        <is>
          <t>run_initial</t>
        </is>
      </c>
      <c r="L3725" s="6" t="n">
        <v>44750</v>
      </c>
      <c r="M3725" s="6" t="n">
        <v>46934</v>
      </c>
      <c r="N3725" t="n">
        <v>2191</v>
      </c>
      <c r="O3725" s="6" t="n">
        <v>46934</v>
      </c>
      <c r="S3725" t="inlineStr">
        <is>
          <t>with cut-off date</t>
        </is>
      </c>
      <c r="T3725" s="6" t="n">
        <v>45473</v>
      </c>
      <c r="U3725" s="6" t="n">
        <v>46203</v>
      </c>
      <c r="V3725" t="n">
        <v>3</v>
      </c>
      <c r="W3725" t="n">
        <v>3</v>
      </c>
      <c r="X3725" s="6" t="n"/>
      <c r="Z3725" s="6" t="n">
        <v>46111</v>
      </c>
      <c r="AA3725" t="inlineStr">
        <is>
          <t>cut-off 2, case 2 or 3</t>
        </is>
      </c>
      <c r="AB3725" s="6" t="n">
        <v>46203</v>
      </c>
      <c r="AC3725" t="inlineStr"/>
      <c r="AD3725" s="6" t="n">
        <v>46052</v>
      </c>
    </row>
    <row r="3726">
      <c r="A3726" t="inlineStr">
        <is>
          <t>V200019</t>
        </is>
      </c>
      <c r="B3726" t="inlineStr">
        <is>
          <t>2021-0032</t>
        </is>
      </c>
      <c r="C3726" t="n">
        <v>45</v>
      </c>
      <c r="D3726" t="inlineStr">
        <is>
          <t>37 80 4564 451-5</t>
        </is>
      </c>
      <c r="E3726" t="inlineStr">
        <is>
          <t>SBB Cargo AG</t>
        </is>
      </c>
      <c r="F3726" t="inlineStr">
        <is>
          <t>MZI</t>
        </is>
      </c>
      <c r="G3726" t="inlineStr">
        <is>
          <t>60' CW</t>
        </is>
      </c>
      <c r="I3726" s="6" t="n"/>
      <c r="J3726" s="6" t="n"/>
      <c r="K3726" t="inlineStr">
        <is>
          <t>run_initial</t>
        </is>
      </c>
      <c r="L3726" s="6" t="n">
        <v>44750</v>
      </c>
      <c r="M3726" s="6" t="n">
        <v>46934</v>
      </c>
      <c r="N3726" t="n">
        <v>2191</v>
      </c>
      <c r="O3726" s="6" t="n">
        <v>46934</v>
      </c>
      <c r="S3726" t="inlineStr">
        <is>
          <t>with cut-off date</t>
        </is>
      </c>
      <c r="T3726" s="6" t="n">
        <v>45473</v>
      </c>
      <c r="U3726" s="6" t="n">
        <v>46203</v>
      </c>
      <c r="V3726" t="n">
        <v>3</v>
      </c>
      <c r="W3726" t="n">
        <v>3</v>
      </c>
      <c r="X3726" s="6" t="n"/>
      <c r="Z3726" s="6" t="n">
        <v>46111</v>
      </c>
      <c r="AA3726" t="inlineStr">
        <is>
          <t>cut-off 2, case 2 or 3</t>
        </is>
      </c>
      <c r="AB3726" s="6" t="n">
        <v>46203</v>
      </c>
      <c r="AC3726" t="inlineStr"/>
      <c r="AD3726" s="6" t="n">
        <v>46052</v>
      </c>
    </row>
    <row r="3727">
      <c r="A3727" t="inlineStr">
        <is>
          <t>V200019</t>
        </is>
      </c>
      <c r="B3727" t="inlineStr">
        <is>
          <t>2021-0032</t>
        </is>
      </c>
      <c r="C3727" t="n">
        <v>46</v>
      </c>
      <c r="D3727" t="inlineStr">
        <is>
          <t>37 80 4564 453-1</t>
        </is>
      </c>
      <c r="E3727" t="inlineStr">
        <is>
          <t>SBB Cargo AG</t>
        </is>
      </c>
      <c r="F3727" t="inlineStr">
        <is>
          <t>MZI</t>
        </is>
      </c>
      <c r="G3727" t="inlineStr">
        <is>
          <t>60' CW</t>
        </is>
      </c>
      <c r="I3727" s="6" t="n"/>
      <c r="J3727" s="6" t="n"/>
      <c r="K3727" t="inlineStr">
        <is>
          <t>run_initial</t>
        </is>
      </c>
      <c r="L3727" s="6" t="n">
        <v>44750</v>
      </c>
      <c r="M3727" s="6" t="n">
        <v>46934</v>
      </c>
      <c r="N3727" t="n">
        <v>2191</v>
      </c>
      <c r="O3727" s="6" t="n">
        <v>46934</v>
      </c>
      <c r="S3727" t="inlineStr">
        <is>
          <t>with cut-off date</t>
        </is>
      </c>
      <c r="T3727" s="6" t="n">
        <v>45473</v>
      </c>
      <c r="U3727" s="6" t="n">
        <v>46203</v>
      </c>
      <c r="V3727" t="n">
        <v>3</v>
      </c>
      <c r="W3727" t="n">
        <v>3</v>
      </c>
      <c r="X3727" s="6" t="n"/>
      <c r="Z3727" s="6" t="n">
        <v>46111</v>
      </c>
      <c r="AA3727" t="inlineStr">
        <is>
          <t>cut-off 2, case 2 or 3</t>
        </is>
      </c>
      <c r="AB3727" s="6" t="n">
        <v>46203</v>
      </c>
      <c r="AC3727" t="inlineStr"/>
      <c r="AD3727" s="6" t="n">
        <v>46052</v>
      </c>
    </row>
    <row r="3728">
      <c r="A3728" t="inlineStr">
        <is>
          <t>V200019</t>
        </is>
      </c>
      <c r="B3728" t="inlineStr">
        <is>
          <t>2021-0032</t>
        </is>
      </c>
      <c r="C3728" t="n">
        <v>47</v>
      </c>
      <c r="D3728" t="inlineStr">
        <is>
          <t>37 80 4564 455-6</t>
        </is>
      </c>
      <c r="E3728" t="inlineStr">
        <is>
          <t>SBB Cargo AG</t>
        </is>
      </c>
      <c r="F3728" t="inlineStr">
        <is>
          <t>MZI</t>
        </is>
      </c>
      <c r="G3728" t="inlineStr">
        <is>
          <t>60' CW</t>
        </is>
      </c>
      <c r="I3728" s="6" t="n"/>
      <c r="J3728" s="6" t="n"/>
      <c r="K3728" t="inlineStr">
        <is>
          <t>run_initial</t>
        </is>
      </c>
      <c r="L3728" s="6" t="n">
        <v>44750</v>
      </c>
      <c r="M3728" s="6" t="n">
        <v>46934</v>
      </c>
      <c r="N3728" t="n">
        <v>2191</v>
      </c>
      <c r="O3728" s="6" t="n">
        <v>46934</v>
      </c>
      <c r="S3728" t="inlineStr">
        <is>
          <t>with cut-off date</t>
        </is>
      </c>
      <c r="T3728" s="6" t="n">
        <v>45473</v>
      </c>
      <c r="U3728" s="6" t="n">
        <v>46203</v>
      </c>
      <c r="V3728" t="n">
        <v>3</v>
      </c>
      <c r="W3728" t="n">
        <v>3</v>
      </c>
      <c r="X3728" s="6" t="n"/>
      <c r="Z3728" s="6" t="n">
        <v>46111</v>
      </c>
      <c r="AA3728" t="inlineStr">
        <is>
          <t>cut-off 2, case 2 or 3</t>
        </is>
      </c>
      <c r="AB3728" s="6" t="n">
        <v>46203</v>
      </c>
      <c r="AC3728" t="inlineStr"/>
      <c r="AD3728" s="6" t="n">
        <v>46052</v>
      </c>
    </row>
    <row r="3729">
      <c r="A3729" t="inlineStr">
        <is>
          <t>V200019</t>
        </is>
      </c>
      <c r="B3729" t="inlineStr">
        <is>
          <t>2021-0032</t>
        </is>
      </c>
      <c r="C3729" t="n">
        <v>48</v>
      </c>
      <c r="D3729" t="inlineStr">
        <is>
          <t>37 80 4564 457-2</t>
        </is>
      </c>
      <c r="E3729" t="inlineStr">
        <is>
          <t>SBB Cargo AG</t>
        </is>
      </c>
      <c r="F3729" t="inlineStr">
        <is>
          <t>MZI</t>
        </is>
      </c>
      <c r="G3729" t="inlineStr">
        <is>
          <t>60' CW</t>
        </is>
      </c>
      <c r="I3729" s="6" t="n"/>
      <c r="J3729" s="6" t="n"/>
      <c r="K3729" t="inlineStr">
        <is>
          <t>run_initial</t>
        </is>
      </c>
      <c r="L3729" s="6" t="n">
        <v>44750</v>
      </c>
      <c r="M3729" s="6" t="n">
        <v>46934</v>
      </c>
      <c r="N3729" t="n">
        <v>2191</v>
      </c>
      <c r="O3729" s="6" t="n">
        <v>46934</v>
      </c>
      <c r="S3729" t="inlineStr">
        <is>
          <t>with cut-off date</t>
        </is>
      </c>
      <c r="T3729" s="6" t="n">
        <v>45473</v>
      </c>
      <c r="U3729" s="6" t="n">
        <v>46203</v>
      </c>
      <c r="V3729" t="n">
        <v>3</v>
      </c>
      <c r="W3729" t="n">
        <v>3</v>
      </c>
      <c r="X3729" s="6" t="n"/>
      <c r="Z3729" s="6" t="n">
        <v>46111</v>
      </c>
      <c r="AA3729" t="inlineStr">
        <is>
          <t>cut-off 2, case 2 or 3</t>
        </is>
      </c>
      <c r="AB3729" s="6" t="n">
        <v>46203</v>
      </c>
      <c r="AC3729" t="inlineStr"/>
      <c r="AD3729" s="6" t="n">
        <v>46052</v>
      </c>
    </row>
    <row r="3730">
      <c r="A3730" t="inlineStr">
        <is>
          <t>V200019</t>
        </is>
      </c>
      <c r="B3730" t="inlineStr">
        <is>
          <t>2021-0032</t>
        </is>
      </c>
      <c r="C3730" t="n">
        <v>49</v>
      </c>
      <c r="D3730" t="inlineStr">
        <is>
          <t>37 80 4564 458-0</t>
        </is>
      </c>
      <c r="E3730" t="inlineStr">
        <is>
          <t>SBB Cargo AG</t>
        </is>
      </c>
      <c r="F3730" t="inlineStr">
        <is>
          <t>MZI</t>
        </is>
      </c>
      <c r="G3730" t="inlineStr">
        <is>
          <t>60' CW</t>
        </is>
      </c>
      <c r="I3730" s="6" t="n"/>
      <c r="J3730" s="6" t="n"/>
      <c r="K3730" t="inlineStr">
        <is>
          <t>run_initial</t>
        </is>
      </c>
      <c r="L3730" s="6" t="n">
        <v>44750</v>
      </c>
      <c r="M3730" s="6" t="n">
        <v>46934</v>
      </c>
      <c r="N3730" t="n">
        <v>2191</v>
      </c>
      <c r="O3730" s="6" t="n">
        <v>46934</v>
      </c>
      <c r="S3730" t="inlineStr">
        <is>
          <t>with cut-off date</t>
        </is>
      </c>
      <c r="T3730" s="6" t="n">
        <v>45473</v>
      </c>
      <c r="U3730" s="6" t="n">
        <v>46203</v>
      </c>
      <c r="V3730" t="n">
        <v>3</v>
      </c>
      <c r="W3730" t="n">
        <v>3</v>
      </c>
      <c r="X3730" s="6" t="n"/>
      <c r="Z3730" s="6" t="n">
        <v>46111</v>
      </c>
      <c r="AA3730" t="inlineStr">
        <is>
          <t>cut-off 2, case 2 or 3</t>
        </is>
      </c>
      <c r="AB3730" s="6" t="n">
        <v>46203</v>
      </c>
      <c r="AC3730" t="inlineStr"/>
      <c r="AD3730" s="6" t="n">
        <v>46052</v>
      </c>
    </row>
    <row r="3731">
      <c r="A3731" t="inlineStr">
        <is>
          <t>V200019</t>
        </is>
      </c>
      <c r="B3731" t="inlineStr">
        <is>
          <t>2021-0032</t>
        </is>
      </c>
      <c r="C3731" t="n">
        <v>50</v>
      </c>
      <c r="D3731" t="inlineStr">
        <is>
          <t>37 80 4564 460-6</t>
        </is>
      </c>
      <c r="E3731" t="inlineStr">
        <is>
          <t>SBB Cargo AG</t>
        </is>
      </c>
      <c r="F3731" t="inlineStr">
        <is>
          <t>MZI</t>
        </is>
      </c>
      <c r="G3731" t="inlineStr">
        <is>
          <t>60' CW</t>
        </is>
      </c>
      <c r="I3731" s="6" t="n"/>
      <c r="J3731" s="6" t="n"/>
      <c r="K3731" t="inlineStr">
        <is>
          <t>run_initial</t>
        </is>
      </c>
      <c r="L3731" s="6" t="n">
        <v>44750</v>
      </c>
      <c r="M3731" s="6" t="n">
        <v>46934</v>
      </c>
      <c r="N3731" t="n">
        <v>2191</v>
      </c>
      <c r="O3731" s="6" t="n">
        <v>46934</v>
      </c>
      <c r="S3731" t="inlineStr">
        <is>
          <t>with cut-off date</t>
        </is>
      </c>
      <c r="T3731" s="6" t="n">
        <v>45473</v>
      </c>
      <c r="U3731" s="6" t="n">
        <v>46203</v>
      </c>
      <c r="V3731" t="n">
        <v>3</v>
      </c>
      <c r="W3731" t="n">
        <v>3</v>
      </c>
      <c r="X3731" s="6" t="n"/>
      <c r="Z3731" s="6" t="n">
        <v>46111</v>
      </c>
      <c r="AA3731" t="inlineStr">
        <is>
          <t>cut-off 2, case 2 or 3</t>
        </is>
      </c>
      <c r="AB3731" s="6" t="n">
        <v>46203</v>
      </c>
      <c r="AC3731" t="inlineStr"/>
      <c r="AD3731" s="6" t="n">
        <v>46052</v>
      </c>
    </row>
    <row r="3732">
      <c r="A3732" t="inlineStr">
        <is>
          <t>V200019</t>
        </is>
      </c>
      <c r="B3732" t="inlineStr">
        <is>
          <t>2021-0032</t>
        </is>
      </c>
      <c r="C3732" t="n">
        <v>51</v>
      </c>
      <c r="D3732" t="inlineStr">
        <is>
          <t>37 80 4564 462-2</t>
        </is>
      </c>
      <c r="E3732" t="inlineStr">
        <is>
          <t>SBB Cargo AG</t>
        </is>
      </c>
      <c r="F3732" t="inlineStr">
        <is>
          <t>MZI</t>
        </is>
      </c>
      <c r="G3732" t="inlineStr">
        <is>
          <t>60' CW</t>
        </is>
      </c>
      <c r="I3732" s="6" t="n"/>
      <c r="J3732" s="6" t="n"/>
      <c r="K3732" t="inlineStr">
        <is>
          <t>run_initial</t>
        </is>
      </c>
      <c r="L3732" s="6" t="n">
        <v>44750</v>
      </c>
      <c r="M3732" s="6" t="n">
        <v>46934</v>
      </c>
      <c r="N3732" t="n">
        <v>2191</v>
      </c>
      <c r="O3732" s="6" t="n">
        <v>46934</v>
      </c>
      <c r="S3732" t="inlineStr">
        <is>
          <t>with cut-off date</t>
        </is>
      </c>
      <c r="T3732" s="6" t="n">
        <v>45473</v>
      </c>
      <c r="U3732" s="6" t="n">
        <v>46203</v>
      </c>
      <c r="V3732" t="n">
        <v>3</v>
      </c>
      <c r="W3732" t="n">
        <v>3</v>
      </c>
      <c r="X3732" s="6" t="n"/>
      <c r="Z3732" s="6" t="n">
        <v>46111</v>
      </c>
      <c r="AA3732" t="inlineStr">
        <is>
          <t>cut-off 2, case 2 or 3</t>
        </is>
      </c>
      <c r="AB3732" s="6" t="n">
        <v>46203</v>
      </c>
      <c r="AC3732" t="inlineStr"/>
      <c r="AD3732" s="6" t="n">
        <v>46052</v>
      </c>
    </row>
    <row r="3733">
      <c r="A3733" t="inlineStr">
        <is>
          <t>V200019</t>
        </is>
      </c>
      <c r="B3733" t="inlineStr">
        <is>
          <t>2021-0032</t>
        </is>
      </c>
      <c r="C3733" t="n">
        <v>52</v>
      </c>
      <c r="D3733" t="inlineStr">
        <is>
          <t>37 80 4564 463-0</t>
        </is>
      </c>
      <c r="E3733" t="inlineStr">
        <is>
          <t>SBB Cargo AG</t>
        </is>
      </c>
      <c r="F3733" t="inlineStr">
        <is>
          <t>MZI</t>
        </is>
      </c>
      <c r="G3733" t="inlineStr">
        <is>
          <t>60' CW</t>
        </is>
      </c>
      <c r="I3733" s="6" t="n"/>
      <c r="J3733" s="6" t="n"/>
      <c r="K3733" t="inlineStr">
        <is>
          <t>run_initial</t>
        </is>
      </c>
      <c r="L3733" s="6" t="n">
        <v>44750</v>
      </c>
      <c r="M3733" s="6" t="n">
        <v>46934</v>
      </c>
      <c r="N3733" t="n">
        <v>2191</v>
      </c>
      <c r="O3733" s="6" t="n">
        <v>46934</v>
      </c>
      <c r="S3733" t="inlineStr">
        <is>
          <t>with cut-off date</t>
        </is>
      </c>
      <c r="T3733" s="6" t="n">
        <v>45473</v>
      </c>
      <c r="U3733" s="6" t="n">
        <v>46203</v>
      </c>
      <c r="V3733" t="n">
        <v>3</v>
      </c>
      <c r="W3733" t="n">
        <v>3</v>
      </c>
      <c r="X3733" s="6" t="n"/>
      <c r="Z3733" s="6" t="n">
        <v>46111</v>
      </c>
      <c r="AA3733" t="inlineStr">
        <is>
          <t>cut-off 2, case 2 or 3</t>
        </is>
      </c>
      <c r="AB3733" s="6" t="n">
        <v>46203</v>
      </c>
      <c r="AC3733" t="inlineStr"/>
      <c r="AD3733" s="6" t="n">
        <v>46052</v>
      </c>
    </row>
    <row r="3734">
      <c r="A3734" t="inlineStr">
        <is>
          <t>V200019</t>
        </is>
      </c>
      <c r="B3734" t="inlineStr">
        <is>
          <t>2021-0032</t>
        </is>
      </c>
      <c r="C3734" t="n">
        <v>53</v>
      </c>
      <c r="D3734" t="inlineStr">
        <is>
          <t>37 80 4564 464-8</t>
        </is>
      </c>
      <c r="E3734" t="inlineStr">
        <is>
          <t>SBB Cargo AG</t>
        </is>
      </c>
      <c r="F3734" t="inlineStr">
        <is>
          <t>MZI</t>
        </is>
      </c>
      <c r="G3734" t="inlineStr">
        <is>
          <t>60' CW</t>
        </is>
      </c>
      <c r="I3734" s="6" t="n"/>
      <c r="J3734" s="6" t="n"/>
      <c r="K3734" t="inlineStr">
        <is>
          <t>run_initial</t>
        </is>
      </c>
      <c r="L3734" s="6" t="n">
        <v>44750</v>
      </c>
      <c r="M3734" s="6" t="n">
        <v>46934</v>
      </c>
      <c r="N3734" t="n">
        <v>2191</v>
      </c>
      <c r="O3734" s="6" t="n">
        <v>46934</v>
      </c>
      <c r="S3734" t="inlineStr">
        <is>
          <t>with cut-off date</t>
        </is>
      </c>
      <c r="T3734" s="6" t="n">
        <v>45473</v>
      </c>
      <c r="U3734" s="6" t="n">
        <v>46203</v>
      </c>
      <c r="V3734" t="n">
        <v>3</v>
      </c>
      <c r="W3734" t="n">
        <v>3</v>
      </c>
      <c r="X3734" s="6" t="n"/>
      <c r="Z3734" s="6" t="n">
        <v>46111</v>
      </c>
      <c r="AA3734" t="inlineStr">
        <is>
          <t>cut-off 2, case 2 or 3</t>
        </is>
      </c>
      <c r="AB3734" s="6" t="n">
        <v>46203</v>
      </c>
      <c r="AC3734" t="inlineStr"/>
      <c r="AD3734" s="6" t="n">
        <v>46052</v>
      </c>
    </row>
    <row r="3735">
      <c r="A3735" t="inlineStr">
        <is>
          <t>V200019</t>
        </is>
      </c>
      <c r="B3735" t="inlineStr">
        <is>
          <t>2021-0032</t>
        </is>
      </c>
      <c r="C3735" t="n">
        <v>54</v>
      </c>
      <c r="D3735" t="inlineStr">
        <is>
          <t>37 80 4564 465-5</t>
        </is>
      </c>
      <c r="E3735" t="inlineStr">
        <is>
          <t>SBB Cargo AG</t>
        </is>
      </c>
      <c r="F3735" t="inlineStr">
        <is>
          <t>MZI</t>
        </is>
      </c>
      <c r="G3735" t="inlineStr">
        <is>
          <t>60' CW</t>
        </is>
      </c>
      <c r="I3735" s="6" t="n"/>
      <c r="J3735" s="6" t="n"/>
      <c r="K3735" t="inlineStr">
        <is>
          <t>run_initial</t>
        </is>
      </c>
      <c r="L3735" s="6" t="n">
        <v>44750</v>
      </c>
      <c r="M3735" s="6" t="n">
        <v>46934</v>
      </c>
      <c r="N3735" t="n">
        <v>2191</v>
      </c>
      <c r="O3735" s="6" t="n">
        <v>46934</v>
      </c>
      <c r="S3735" t="inlineStr">
        <is>
          <t>with cut-off date</t>
        </is>
      </c>
      <c r="T3735" s="6" t="n">
        <v>45473</v>
      </c>
      <c r="U3735" s="6" t="n">
        <v>46203</v>
      </c>
      <c r="V3735" t="n">
        <v>3</v>
      </c>
      <c r="W3735" t="n">
        <v>3</v>
      </c>
      <c r="X3735" s="6" t="n"/>
      <c r="Z3735" s="6" t="n">
        <v>46111</v>
      </c>
      <c r="AA3735" t="inlineStr">
        <is>
          <t>cut-off 2, case 2 or 3</t>
        </is>
      </c>
      <c r="AB3735" s="6" t="n">
        <v>46203</v>
      </c>
      <c r="AC3735" t="inlineStr"/>
      <c r="AD3735" s="6" t="n">
        <v>46052</v>
      </c>
    </row>
    <row r="3736">
      <c r="A3736" t="inlineStr">
        <is>
          <t>V200019</t>
        </is>
      </c>
      <c r="B3736" t="inlineStr">
        <is>
          <t>2021-0032</t>
        </is>
      </c>
      <c r="C3736" t="n">
        <v>55</v>
      </c>
      <c r="D3736" t="inlineStr">
        <is>
          <t>37 80 4564 466-3</t>
        </is>
      </c>
      <c r="E3736" t="inlineStr">
        <is>
          <t>SBB Cargo AG</t>
        </is>
      </c>
      <c r="F3736" t="inlineStr">
        <is>
          <t>MZI</t>
        </is>
      </c>
      <c r="G3736" t="inlineStr">
        <is>
          <t>60' CW</t>
        </is>
      </c>
      <c r="I3736" s="6" t="n"/>
      <c r="J3736" s="6" t="n"/>
      <c r="K3736" t="inlineStr">
        <is>
          <t>run_initial</t>
        </is>
      </c>
      <c r="L3736" s="6" t="n">
        <v>44750</v>
      </c>
      <c r="M3736" s="6" t="n">
        <v>46934</v>
      </c>
      <c r="N3736" t="n">
        <v>2191</v>
      </c>
      <c r="O3736" s="6" t="n">
        <v>46934</v>
      </c>
      <c r="S3736" t="inlineStr">
        <is>
          <t>with cut-off date</t>
        </is>
      </c>
      <c r="T3736" s="6" t="n">
        <v>45473</v>
      </c>
      <c r="U3736" s="6" t="n">
        <v>46203</v>
      </c>
      <c r="V3736" t="n">
        <v>3</v>
      </c>
      <c r="W3736" t="n">
        <v>3</v>
      </c>
      <c r="X3736" s="6" t="n"/>
      <c r="Z3736" s="6" t="n">
        <v>46111</v>
      </c>
      <c r="AA3736" t="inlineStr">
        <is>
          <t>cut-off 2, case 2 or 3</t>
        </is>
      </c>
      <c r="AB3736" s="6" t="n">
        <v>46203</v>
      </c>
      <c r="AC3736" t="inlineStr"/>
      <c r="AD3736" s="6" t="n">
        <v>46052</v>
      </c>
    </row>
    <row r="3737">
      <c r="A3737" t="inlineStr">
        <is>
          <t>V200019</t>
        </is>
      </c>
      <c r="B3737" t="inlineStr">
        <is>
          <t>2021-0032</t>
        </is>
      </c>
      <c r="C3737" t="n">
        <v>56</v>
      </c>
      <c r="D3737" t="inlineStr">
        <is>
          <t>37 80 4564 467-1</t>
        </is>
      </c>
      <c r="E3737" t="inlineStr">
        <is>
          <t>SBB Cargo AG</t>
        </is>
      </c>
      <c r="F3737" t="inlineStr">
        <is>
          <t>MZI</t>
        </is>
      </c>
      <c r="G3737" t="inlineStr">
        <is>
          <t>60' CW</t>
        </is>
      </c>
      <c r="I3737" s="6" t="n"/>
      <c r="J3737" s="6" t="n"/>
      <c r="K3737" t="inlineStr">
        <is>
          <t>run_initial</t>
        </is>
      </c>
      <c r="L3737" s="6" t="n">
        <v>44750</v>
      </c>
      <c r="M3737" s="6" t="n">
        <v>46934</v>
      </c>
      <c r="N3737" t="n">
        <v>2191</v>
      </c>
      <c r="O3737" s="6" t="n">
        <v>46934</v>
      </c>
      <c r="S3737" t="inlineStr">
        <is>
          <t>with cut-off date</t>
        </is>
      </c>
      <c r="T3737" s="6" t="n">
        <v>45473</v>
      </c>
      <c r="U3737" s="6" t="n">
        <v>46203</v>
      </c>
      <c r="V3737" t="n">
        <v>3</v>
      </c>
      <c r="W3737" t="n">
        <v>3</v>
      </c>
      <c r="X3737" s="6" t="n"/>
      <c r="Z3737" s="6" t="n">
        <v>46111</v>
      </c>
      <c r="AA3737" t="inlineStr">
        <is>
          <t>cut-off 2, case 2 or 3</t>
        </is>
      </c>
      <c r="AB3737" s="6" t="n">
        <v>46203</v>
      </c>
      <c r="AC3737" t="inlineStr"/>
      <c r="AD3737" s="6" t="n">
        <v>46052</v>
      </c>
    </row>
    <row r="3738">
      <c r="A3738" t="inlineStr">
        <is>
          <t>V200019</t>
        </is>
      </c>
      <c r="B3738" t="inlineStr">
        <is>
          <t>2021-0032</t>
        </is>
      </c>
      <c r="C3738" t="n">
        <v>57</v>
      </c>
      <c r="D3738" t="inlineStr">
        <is>
          <t>37 80 4564 468-9</t>
        </is>
      </c>
      <c r="E3738" t="inlineStr">
        <is>
          <t>SBB Cargo AG</t>
        </is>
      </c>
      <c r="F3738" t="inlineStr">
        <is>
          <t>MZI</t>
        </is>
      </c>
      <c r="G3738" t="inlineStr">
        <is>
          <t>60' CW</t>
        </is>
      </c>
      <c r="I3738" s="6" t="n"/>
      <c r="J3738" s="6" t="n"/>
      <c r="K3738" t="inlineStr">
        <is>
          <t>run_initial</t>
        </is>
      </c>
      <c r="L3738" s="6" t="n">
        <v>44750</v>
      </c>
      <c r="M3738" s="6" t="n">
        <v>46934</v>
      </c>
      <c r="N3738" t="n">
        <v>2191</v>
      </c>
      <c r="O3738" s="6" t="n">
        <v>46934</v>
      </c>
      <c r="S3738" t="inlineStr">
        <is>
          <t>with cut-off date</t>
        </is>
      </c>
      <c r="T3738" s="6" t="n">
        <v>45473</v>
      </c>
      <c r="U3738" s="6" t="n">
        <v>46203</v>
      </c>
      <c r="V3738" t="n">
        <v>3</v>
      </c>
      <c r="W3738" t="n">
        <v>3</v>
      </c>
      <c r="X3738" s="6" t="n"/>
      <c r="Z3738" s="6" t="n">
        <v>46111</v>
      </c>
      <c r="AA3738" t="inlineStr">
        <is>
          <t>cut-off 2, case 2 or 3</t>
        </is>
      </c>
      <c r="AB3738" s="6" t="n">
        <v>46203</v>
      </c>
      <c r="AC3738" t="inlineStr"/>
      <c r="AD3738" s="6" t="n">
        <v>46052</v>
      </c>
    </row>
    <row r="3739">
      <c r="A3739" t="inlineStr">
        <is>
          <t>V200019</t>
        </is>
      </c>
      <c r="B3739" t="inlineStr">
        <is>
          <t>2021-0032</t>
        </is>
      </c>
      <c r="C3739" t="n">
        <v>58</v>
      </c>
      <c r="D3739" t="inlineStr">
        <is>
          <t>37 80 4564 469-7</t>
        </is>
      </c>
      <c r="E3739" t="inlineStr">
        <is>
          <t>SBB Cargo AG</t>
        </is>
      </c>
      <c r="F3739" t="inlineStr">
        <is>
          <t>MZI</t>
        </is>
      </c>
      <c r="G3739" t="inlineStr">
        <is>
          <t>60' CW</t>
        </is>
      </c>
      <c r="I3739" s="6" t="n"/>
      <c r="J3739" s="6" t="n"/>
      <c r="K3739" t="inlineStr">
        <is>
          <t>run_initial</t>
        </is>
      </c>
      <c r="L3739" s="6" t="n">
        <v>44750</v>
      </c>
      <c r="M3739" s="6" t="n">
        <v>46934</v>
      </c>
      <c r="N3739" t="n">
        <v>2191</v>
      </c>
      <c r="O3739" s="6" t="n">
        <v>46934</v>
      </c>
      <c r="S3739" t="inlineStr">
        <is>
          <t>with cut-off date</t>
        </is>
      </c>
      <c r="T3739" s="6" t="n">
        <v>45473</v>
      </c>
      <c r="U3739" s="6" t="n">
        <v>46203</v>
      </c>
      <c r="V3739" t="n">
        <v>3</v>
      </c>
      <c r="W3739" t="n">
        <v>3</v>
      </c>
      <c r="X3739" s="6" t="n"/>
      <c r="Z3739" s="6" t="n">
        <v>46111</v>
      </c>
      <c r="AA3739" t="inlineStr">
        <is>
          <t>cut-off 2, case 2 or 3</t>
        </is>
      </c>
      <c r="AB3739" s="6" t="n">
        <v>46203</v>
      </c>
      <c r="AC3739" t="inlineStr"/>
      <c r="AD3739" s="6" t="n">
        <v>46052</v>
      </c>
    </row>
    <row r="3740">
      <c r="A3740" t="inlineStr">
        <is>
          <t>V200019</t>
        </is>
      </c>
      <c r="B3740" t="inlineStr">
        <is>
          <t>2021-0032</t>
        </is>
      </c>
      <c r="C3740" t="n">
        <v>59</v>
      </c>
      <c r="D3740" t="inlineStr">
        <is>
          <t>37 80 4564 471-3</t>
        </is>
      </c>
      <c r="E3740" t="inlineStr">
        <is>
          <t>SBB Cargo AG</t>
        </is>
      </c>
      <c r="F3740" t="inlineStr">
        <is>
          <t>MZI</t>
        </is>
      </c>
      <c r="G3740" t="inlineStr">
        <is>
          <t>60' CW</t>
        </is>
      </c>
      <c r="I3740" s="6" t="n"/>
      <c r="J3740" s="6" t="n"/>
      <c r="K3740" t="inlineStr">
        <is>
          <t>run_initial</t>
        </is>
      </c>
      <c r="L3740" s="6" t="n">
        <v>44750</v>
      </c>
      <c r="M3740" s="6" t="n">
        <v>46934</v>
      </c>
      <c r="N3740" t="n">
        <v>2191</v>
      </c>
      <c r="O3740" s="6" t="n">
        <v>46934</v>
      </c>
      <c r="S3740" t="inlineStr">
        <is>
          <t>with cut-off date</t>
        </is>
      </c>
      <c r="T3740" s="6" t="n">
        <v>45473</v>
      </c>
      <c r="U3740" s="6" t="n">
        <v>46203</v>
      </c>
      <c r="V3740" t="n">
        <v>3</v>
      </c>
      <c r="W3740" t="n">
        <v>3</v>
      </c>
      <c r="X3740" s="6" t="n"/>
      <c r="Z3740" s="6" t="n">
        <v>46111</v>
      </c>
      <c r="AA3740" t="inlineStr">
        <is>
          <t>cut-off 2, case 2 or 3</t>
        </is>
      </c>
      <c r="AB3740" s="6" t="n">
        <v>46203</v>
      </c>
      <c r="AC3740" t="inlineStr"/>
      <c r="AD3740" s="6" t="n">
        <v>46052</v>
      </c>
    </row>
    <row r="3741">
      <c r="A3741" t="inlineStr">
        <is>
          <t>V200019</t>
        </is>
      </c>
      <c r="B3741" t="inlineStr">
        <is>
          <t>2021-0032</t>
        </is>
      </c>
      <c r="C3741" t="n">
        <v>60</v>
      </c>
      <c r="D3741" t="inlineStr">
        <is>
          <t>37 80 4564 474-7</t>
        </is>
      </c>
      <c r="E3741" t="inlineStr">
        <is>
          <t>SBB Cargo AG</t>
        </is>
      </c>
      <c r="F3741" t="inlineStr">
        <is>
          <t>MZI</t>
        </is>
      </c>
      <c r="G3741" t="inlineStr">
        <is>
          <t>60' CW</t>
        </is>
      </c>
      <c r="I3741" s="6" t="n"/>
      <c r="J3741" s="6" t="n"/>
      <c r="K3741" t="inlineStr">
        <is>
          <t>run_initial</t>
        </is>
      </c>
      <c r="L3741" s="6" t="n">
        <v>44750</v>
      </c>
      <c r="M3741" s="6" t="n">
        <v>46934</v>
      </c>
      <c r="N3741" t="n">
        <v>2191</v>
      </c>
      <c r="O3741" s="6" t="n">
        <v>46934</v>
      </c>
      <c r="S3741" t="inlineStr">
        <is>
          <t>with cut-off date</t>
        </is>
      </c>
      <c r="T3741" s="6" t="n">
        <v>45473</v>
      </c>
      <c r="U3741" s="6" t="n">
        <v>46203</v>
      </c>
      <c r="V3741" t="n">
        <v>3</v>
      </c>
      <c r="W3741" t="n">
        <v>3</v>
      </c>
      <c r="X3741" s="6" t="n"/>
      <c r="Z3741" s="6" t="n">
        <v>46111</v>
      </c>
      <c r="AA3741" t="inlineStr">
        <is>
          <t>cut-off 2, case 2 or 3</t>
        </is>
      </c>
      <c r="AB3741" s="6" t="n">
        <v>46203</v>
      </c>
      <c r="AC3741" t="inlineStr"/>
      <c r="AD3741" s="6" t="n">
        <v>46052</v>
      </c>
    </row>
    <row r="3742">
      <c r="A3742" t="inlineStr">
        <is>
          <t>V200019</t>
        </is>
      </c>
      <c r="B3742" t="inlineStr">
        <is>
          <t>2021-0032</t>
        </is>
      </c>
      <c r="C3742" t="n">
        <v>61</v>
      </c>
      <c r="D3742" t="inlineStr">
        <is>
          <t>37 80 4564 475-4</t>
        </is>
      </c>
      <c r="E3742" t="inlineStr">
        <is>
          <t>SBB Cargo AG</t>
        </is>
      </c>
      <c r="F3742" t="inlineStr">
        <is>
          <t>MZI</t>
        </is>
      </c>
      <c r="G3742" t="inlineStr">
        <is>
          <t>60' CW</t>
        </is>
      </c>
      <c r="I3742" s="6" t="n"/>
      <c r="J3742" s="6" t="n"/>
      <c r="K3742" t="inlineStr">
        <is>
          <t>run_initial</t>
        </is>
      </c>
      <c r="L3742" s="6" t="n">
        <v>44769</v>
      </c>
      <c r="M3742" s="6" t="n">
        <v>46934</v>
      </c>
      <c r="N3742" t="n">
        <v>2191</v>
      </c>
      <c r="O3742" s="6" t="n">
        <v>46934</v>
      </c>
      <c r="S3742" t="inlineStr">
        <is>
          <t>with cut-off date</t>
        </is>
      </c>
      <c r="T3742" s="6" t="n">
        <v>45473</v>
      </c>
      <c r="U3742" s="6" t="n">
        <v>46203</v>
      </c>
      <c r="V3742" t="n">
        <v>3</v>
      </c>
      <c r="W3742" t="n">
        <v>3</v>
      </c>
      <c r="X3742" s="6" t="n"/>
      <c r="Z3742" s="6" t="n">
        <v>46111</v>
      </c>
      <c r="AA3742" t="inlineStr">
        <is>
          <t>cut-off 2, case 2 or 3</t>
        </is>
      </c>
      <c r="AB3742" s="6" t="n">
        <v>46203</v>
      </c>
      <c r="AC3742" t="inlineStr"/>
      <c r="AD3742" s="6" t="n">
        <v>46052</v>
      </c>
    </row>
    <row r="3743">
      <c r="A3743" t="inlineStr">
        <is>
          <t>V200019</t>
        </is>
      </c>
      <c r="B3743" t="inlineStr">
        <is>
          <t>2021-0032</t>
        </is>
      </c>
      <c r="C3743" t="n">
        <v>62</v>
      </c>
      <c r="D3743" t="inlineStr">
        <is>
          <t>37 80 4564 477-0</t>
        </is>
      </c>
      <c r="E3743" t="inlineStr">
        <is>
          <t>SBB Cargo AG</t>
        </is>
      </c>
      <c r="F3743" t="inlineStr">
        <is>
          <t>MZI</t>
        </is>
      </c>
      <c r="G3743" t="inlineStr">
        <is>
          <t>60' CW</t>
        </is>
      </c>
      <c r="I3743" s="6" t="n"/>
      <c r="J3743" s="6" t="n"/>
      <c r="K3743" t="inlineStr">
        <is>
          <t>run_initial</t>
        </is>
      </c>
      <c r="L3743" s="6" t="n">
        <v>44769</v>
      </c>
      <c r="M3743" s="6" t="n">
        <v>46934</v>
      </c>
      <c r="N3743" t="n">
        <v>2191</v>
      </c>
      <c r="O3743" s="6" t="n">
        <v>46934</v>
      </c>
      <c r="S3743" t="inlineStr">
        <is>
          <t>with cut-off date</t>
        </is>
      </c>
      <c r="T3743" s="6" t="n">
        <v>45473</v>
      </c>
      <c r="U3743" s="6" t="n">
        <v>46203</v>
      </c>
      <c r="V3743" t="n">
        <v>3</v>
      </c>
      <c r="W3743" t="n">
        <v>3</v>
      </c>
      <c r="X3743" s="6" t="n"/>
      <c r="Z3743" s="6" t="n">
        <v>46111</v>
      </c>
      <c r="AA3743" t="inlineStr">
        <is>
          <t>cut-off 2, case 2 or 3</t>
        </is>
      </c>
      <c r="AB3743" s="6" t="n">
        <v>46203</v>
      </c>
      <c r="AC3743" t="inlineStr"/>
      <c r="AD3743" s="6" t="n">
        <v>46052</v>
      </c>
    </row>
    <row r="3744">
      <c r="A3744" t="inlineStr">
        <is>
          <t>V200019</t>
        </is>
      </c>
      <c r="B3744" t="inlineStr">
        <is>
          <t>2021-0032</t>
        </is>
      </c>
      <c r="C3744" t="n">
        <v>63</v>
      </c>
      <c r="D3744" t="inlineStr">
        <is>
          <t>37 80 4564 478-8</t>
        </is>
      </c>
      <c r="E3744" t="inlineStr">
        <is>
          <t>SBB Cargo AG</t>
        </is>
      </c>
      <c r="F3744" t="inlineStr">
        <is>
          <t>MZI</t>
        </is>
      </c>
      <c r="G3744" t="inlineStr">
        <is>
          <t>60' CW</t>
        </is>
      </c>
      <c r="I3744" s="6" t="n"/>
      <c r="J3744" s="6" t="n"/>
      <c r="K3744" t="inlineStr">
        <is>
          <t>run_initial</t>
        </is>
      </c>
      <c r="L3744" s="6" t="n">
        <v>44769</v>
      </c>
      <c r="M3744" s="6" t="n">
        <v>46934</v>
      </c>
      <c r="N3744" t="n">
        <v>2191</v>
      </c>
      <c r="O3744" s="6" t="n">
        <v>46934</v>
      </c>
      <c r="S3744" t="inlineStr">
        <is>
          <t>with cut-off date</t>
        </is>
      </c>
      <c r="T3744" s="6" t="n">
        <v>45473</v>
      </c>
      <c r="U3744" s="6" t="n">
        <v>46203</v>
      </c>
      <c r="V3744" t="n">
        <v>3</v>
      </c>
      <c r="W3744" t="n">
        <v>3</v>
      </c>
      <c r="X3744" s="6" t="n"/>
      <c r="Z3744" s="6" t="n">
        <v>46111</v>
      </c>
      <c r="AA3744" t="inlineStr">
        <is>
          <t>cut-off 2, case 2 or 3</t>
        </is>
      </c>
      <c r="AB3744" s="6" t="n">
        <v>46203</v>
      </c>
      <c r="AC3744" t="inlineStr"/>
      <c r="AD3744" s="6" t="n">
        <v>46052</v>
      </c>
    </row>
    <row r="3745">
      <c r="A3745" t="inlineStr">
        <is>
          <t>V200019</t>
        </is>
      </c>
      <c r="B3745" t="inlineStr">
        <is>
          <t>2021-0032</t>
        </is>
      </c>
      <c r="C3745" t="n">
        <v>64</v>
      </c>
      <c r="D3745" t="inlineStr">
        <is>
          <t>37 80 4564 479-6</t>
        </is>
      </c>
      <c r="E3745" t="inlineStr">
        <is>
          <t>SBB Cargo AG</t>
        </is>
      </c>
      <c r="F3745" t="inlineStr">
        <is>
          <t>MZI</t>
        </is>
      </c>
      <c r="G3745" t="inlineStr">
        <is>
          <t>60' CW</t>
        </is>
      </c>
      <c r="I3745" s="6" t="n"/>
      <c r="J3745" s="6" t="n"/>
      <c r="K3745" t="inlineStr">
        <is>
          <t>run_initial</t>
        </is>
      </c>
      <c r="L3745" s="6" t="n">
        <v>44769</v>
      </c>
      <c r="M3745" s="6" t="n">
        <v>46934</v>
      </c>
      <c r="N3745" t="n">
        <v>2191</v>
      </c>
      <c r="O3745" s="6" t="n">
        <v>46934</v>
      </c>
      <c r="S3745" t="inlineStr">
        <is>
          <t>with cut-off date</t>
        </is>
      </c>
      <c r="T3745" s="6" t="n">
        <v>45473</v>
      </c>
      <c r="U3745" s="6" t="n">
        <v>46203</v>
      </c>
      <c r="V3745" t="n">
        <v>3</v>
      </c>
      <c r="W3745" t="n">
        <v>3</v>
      </c>
      <c r="X3745" s="6" t="n"/>
      <c r="Z3745" s="6" t="n">
        <v>46111</v>
      </c>
      <c r="AA3745" t="inlineStr">
        <is>
          <t>cut-off 2, case 2 or 3</t>
        </is>
      </c>
      <c r="AB3745" s="6" t="n">
        <v>46203</v>
      </c>
      <c r="AC3745" t="inlineStr"/>
      <c r="AD3745" s="6" t="n">
        <v>46052</v>
      </c>
    </row>
    <row r="3746">
      <c r="A3746" t="inlineStr">
        <is>
          <t>V200019</t>
        </is>
      </c>
      <c r="B3746" t="inlineStr">
        <is>
          <t>2021-0032</t>
        </is>
      </c>
      <c r="C3746" t="n">
        <v>65</v>
      </c>
      <c r="D3746" t="inlineStr">
        <is>
          <t>37 80 4564 481-2</t>
        </is>
      </c>
      <c r="E3746" t="inlineStr">
        <is>
          <t>SBB Cargo AG</t>
        </is>
      </c>
      <c r="F3746" t="inlineStr">
        <is>
          <t>MZI</t>
        </is>
      </c>
      <c r="G3746" t="inlineStr">
        <is>
          <t>60' CW</t>
        </is>
      </c>
      <c r="I3746" s="6" t="n"/>
      <c r="J3746" s="6" t="n"/>
      <c r="K3746" t="inlineStr">
        <is>
          <t>run_initial</t>
        </is>
      </c>
      <c r="L3746" s="6" t="n">
        <v>44769</v>
      </c>
      <c r="M3746" s="6" t="n">
        <v>46934</v>
      </c>
      <c r="N3746" t="n">
        <v>2191</v>
      </c>
      <c r="O3746" s="6" t="n">
        <v>46934</v>
      </c>
      <c r="S3746" t="inlineStr">
        <is>
          <t>with cut-off date</t>
        </is>
      </c>
      <c r="T3746" s="6" t="n">
        <v>45473</v>
      </c>
      <c r="U3746" s="6" t="n">
        <v>46203</v>
      </c>
      <c r="V3746" t="n">
        <v>3</v>
      </c>
      <c r="W3746" t="n">
        <v>3</v>
      </c>
      <c r="X3746" s="6" t="n"/>
      <c r="Z3746" s="6" t="n">
        <v>46111</v>
      </c>
      <c r="AA3746" t="inlineStr">
        <is>
          <t>cut-off 2, case 2 or 3</t>
        </is>
      </c>
      <c r="AB3746" s="6" t="n">
        <v>46203</v>
      </c>
      <c r="AC3746" t="inlineStr"/>
      <c r="AD3746" s="6" t="n">
        <v>46052</v>
      </c>
    </row>
    <row r="3747">
      <c r="A3747" t="inlineStr">
        <is>
          <t>V200019</t>
        </is>
      </c>
      <c r="B3747" t="inlineStr">
        <is>
          <t>2021-0032</t>
        </is>
      </c>
      <c r="C3747" t="n">
        <v>66</v>
      </c>
      <c r="D3747" t="inlineStr">
        <is>
          <t>37 80 4564 482-0</t>
        </is>
      </c>
      <c r="E3747" t="inlineStr">
        <is>
          <t>SBB Cargo AG</t>
        </is>
      </c>
      <c r="F3747" t="inlineStr">
        <is>
          <t>MZI</t>
        </is>
      </c>
      <c r="G3747" t="inlineStr">
        <is>
          <t>60' CW</t>
        </is>
      </c>
      <c r="I3747" s="6" t="n"/>
      <c r="J3747" s="6" t="n"/>
      <c r="K3747" t="inlineStr">
        <is>
          <t>run_initial</t>
        </is>
      </c>
      <c r="L3747" s="6" t="n">
        <v>44769</v>
      </c>
      <c r="M3747" s="6" t="n">
        <v>46934</v>
      </c>
      <c r="N3747" t="n">
        <v>2191</v>
      </c>
      <c r="O3747" s="6" t="n">
        <v>46934</v>
      </c>
      <c r="S3747" t="inlineStr">
        <is>
          <t>with cut-off date</t>
        </is>
      </c>
      <c r="T3747" s="6" t="n">
        <v>45473</v>
      </c>
      <c r="U3747" s="6" t="n">
        <v>46203</v>
      </c>
      <c r="V3747" t="n">
        <v>3</v>
      </c>
      <c r="W3747" t="n">
        <v>3</v>
      </c>
      <c r="X3747" s="6" t="n"/>
      <c r="Z3747" s="6" t="n">
        <v>46111</v>
      </c>
      <c r="AA3747" t="inlineStr">
        <is>
          <t>cut-off 2, case 2 or 3</t>
        </is>
      </c>
      <c r="AB3747" s="6" t="n">
        <v>46203</v>
      </c>
      <c r="AC3747" t="inlineStr"/>
      <c r="AD3747" s="6" t="n">
        <v>46052</v>
      </c>
    </row>
    <row r="3748">
      <c r="A3748" t="inlineStr">
        <is>
          <t>V200019</t>
        </is>
      </c>
      <c r="B3748" t="inlineStr">
        <is>
          <t>2021-0032</t>
        </is>
      </c>
      <c r="C3748" t="n">
        <v>67</v>
      </c>
      <c r="D3748" t="inlineStr">
        <is>
          <t>37 80 4564 483-8</t>
        </is>
      </c>
      <c r="E3748" t="inlineStr">
        <is>
          <t>SBB Cargo AG</t>
        </is>
      </c>
      <c r="F3748" t="inlineStr">
        <is>
          <t>MZI</t>
        </is>
      </c>
      <c r="G3748" t="inlineStr">
        <is>
          <t>60' CW</t>
        </is>
      </c>
      <c r="I3748" s="6" t="n"/>
      <c r="J3748" s="6" t="n"/>
      <c r="K3748" t="inlineStr">
        <is>
          <t>run_initial</t>
        </is>
      </c>
      <c r="L3748" s="6" t="n">
        <v>44769</v>
      </c>
      <c r="M3748" s="6" t="n">
        <v>46934</v>
      </c>
      <c r="N3748" t="n">
        <v>2191</v>
      </c>
      <c r="O3748" s="6" t="n">
        <v>46934</v>
      </c>
      <c r="S3748" t="inlineStr">
        <is>
          <t>with cut-off date</t>
        </is>
      </c>
      <c r="T3748" s="6" t="n">
        <v>45473</v>
      </c>
      <c r="U3748" s="6" t="n">
        <v>46203</v>
      </c>
      <c r="V3748" t="n">
        <v>3</v>
      </c>
      <c r="W3748" t="n">
        <v>3</v>
      </c>
      <c r="X3748" s="6" t="n"/>
      <c r="Z3748" s="6" t="n">
        <v>46111</v>
      </c>
      <c r="AA3748" t="inlineStr">
        <is>
          <t>cut-off 2, case 2 or 3</t>
        </is>
      </c>
      <c r="AB3748" s="6" t="n">
        <v>46203</v>
      </c>
      <c r="AC3748" t="inlineStr"/>
      <c r="AD3748" s="6" t="n">
        <v>46052</v>
      </c>
    </row>
    <row r="3749">
      <c r="A3749" t="inlineStr">
        <is>
          <t>V200019</t>
        </is>
      </c>
      <c r="B3749" t="inlineStr">
        <is>
          <t>2021-0032</t>
        </is>
      </c>
      <c r="C3749" t="n">
        <v>68</v>
      </c>
      <c r="D3749" t="inlineStr">
        <is>
          <t>37 80 4564 484-6</t>
        </is>
      </c>
      <c r="E3749" t="inlineStr">
        <is>
          <t>SBB Cargo AG</t>
        </is>
      </c>
      <c r="F3749" t="inlineStr">
        <is>
          <t>MZI</t>
        </is>
      </c>
      <c r="G3749" t="inlineStr">
        <is>
          <t>60' CW</t>
        </is>
      </c>
      <c r="I3749" s="6" t="n"/>
      <c r="J3749" s="6" t="n"/>
      <c r="K3749" t="inlineStr">
        <is>
          <t>run_initial</t>
        </is>
      </c>
      <c r="L3749" s="6" t="n">
        <v>44769</v>
      </c>
      <c r="M3749" s="6" t="n">
        <v>46934</v>
      </c>
      <c r="N3749" t="n">
        <v>2191</v>
      </c>
      <c r="O3749" s="6" t="n">
        <v>46934</v>
      </c>
      <c r="S3749" t="inlineStr">
        <is>
          <t>with cut-off date</t>
        </is>
      </c>
      <c r="T3749" s="6" t="n">
        <v>45473</v>
      </c>
      <c r="U3749" s="6" t="n">
        <v>46203</v>
      </c>
      <c r="V3749" t="n">
        <v>3</v>
      </c>
      <c r="W3749" t="n">
        <v>3</v>
      </c>
      <c r="X3749" s="6" t="n"/>
      <c r="Z3749" s="6" t="n">
        <v>46111</v>
      </c>
      <c r="AA3749" t="inlineStr">
        <is>
          <t>cut-off 2, case 2 or 3</t>
        </is>
      </c>
      <c r="AB3749" s="6" t="n">
        <v>46203</v>
      </c>
      <c r="AC3749" t="inlineStr"/>
      <c r="AD3749" s="6" t="n">
        <v>46052</v>
      </c>
    </row>
    <row r="3750">
      <c r="A3750" t="inlineStr">
        <is>
          <t>V200019</t>
        </is>
      </c>
      <c r="B3750" t="inlineStr">
        <is>
          <t>2021-0032</t>
        </is>
      </c>
      <c r="C3750" t="n">
        <v>69</v>
      </c>
      <c r="D3750" t="inlineStr">
        <is>
          <t>37 80 4564 485-3</t>
        </is>
      </c>
      <c r="E3750" t="inlineStr">
        <is>
          <t>SBB Cargo AG</t>
        </is>
      </c>
      <c r="F3750" t="inlineStr">
        <is>
          <t>MZI</t>
        </is>
      </c>
      <c r="G3750" t="inlineStr">
        <is>
          <t>60' CW</t>
        </is>
      </c>
      <c r="I3750" s="6" t="n"/>
      <c r="J3750" s="6" t="n"/>
      <c r="K3750" t="inlineStr">
        <is>
          <t>run_initial</t>
        </is>
      </c>
      <c r="L3750" s="6" t="n">
        <v>44769</v>
      </c>
      <c r="M3750" s="6" t="n">
        <v>46934</v>
      </c>
      <c r="N3750" t="n">
        <v>2191</v>
      </c>
      <c r="O3750" s="6" t="n">
        <v>46934</v>
      </c>
      <c r="S3750" t="inlineStr">
        <is>
          <t>with cut-off date</t>
        </is>
      </c>
      <c r="T3750" s="6" t="n">
        <v>45473</v>
      </c>
      <c r="U3750" s="6" t="n">
        <v>46203</v>
      </c>
      <c r="V3750" t="n">
        <v>3</v>
      </c>
      <c r="W3750" t="n">
        <v>3</v>
      </c>
      <c r="X3750" s="6" t="n"/>
      <c r="Z3750" s="6" t="n">
        <v>46111</v>
      </c>
      <c r="AA3750" t="inlineStr">
        <is>
          <t>cut-off 2, case 2 or 3</t>
        </is>
      </c>
      <c r="AB3750" s="6" t="n">
        <v>46203</v>
      </c>
      <c r="AC3750" t="inlineStr"/>
      <c r="AD3750" s="6" t="n">
        <v>46052</v>
      </c>
    </row>
    <row r="3751">
      <c r="A3751" t="inlineStr">
        <is>
          <t>V200019</t>
        </is>
      </c>
      <c r="B3751" t="inlineStr">
        <is>
          <t>2021-0032</t>
        </is>
      </c>
      <c r="C3751" t="n">
        <v>70</v>
      </c>
      <c r="D3751" t="inlineStr">
        <is>
          <t>37 80 4564 436-6</t>
        </is>
      </c>
      <c r="E3751" t="inlineStr">
        <is>
          <t>SBB Cargo AG</t>
        </is>
      </c>
      <c r="F3751" t="inlineStr">
        <is>
          <t>MZI</t>
        </is>
      </c>
      <c r="G3751" t="inlineStr">
        <is>
          <t>60' CW</t>
        </is>
      </c>
      <c r="I3751" s="6" t="n"/>
      <c r="J3751" s="6" t="n"/>
      <c r="K3751" t="inlineStr">
        <is>
          <t>run_initial</t>
        </is>
      </c>
      <c r="L3751" s="6" t="n">
        <v>44769</v>
      </c>
      <c r="M3751" s="6" t="n">
        <v>46934</v>
      </c>
      <c r="N3751" t="n">
        <v>2191</v>
      </c>
      <c r="O3751" s="6" t="n">
        <v>46934</v>
      </c>
      <c r="S3751" t="inlineStr">
        <is>
          <t>with cut-off date</t>
        </is>
      </c>
      <c r="T3751" s="6" t="n">
        <v>45473</v>
      </c>
      <c r="U3751" s="6" t="n">
        <v>46203</v>
      </c>
      <c r="V3751" t="n">
        <v>3</v>
      </c>
      <c r="W3751" t="n">
        <v>3</v>
      </c>
      <c r="X3751" s="6" t="n"/>
      <c r="Z3751" s="6" t="n">
        <v>46111</v>
      </c>
      <c r="AA3751" t="inlineStr">
        <is>
          <t>cut-off 2, case 2 or 3</t>
        </is>
      </c>
      <c r="AB3751" s="6" t="n">
        <v>46203</v>
      </c>
      <c r="AC3751" t="inlineStr"/>
      <c r="AD3751" s="6" t="n">
        <v>46052</v>
      </c>
    </row>
    <row r="3752">
      <c r="A3752" t="inlineStr">
        <is>
          <t>V200019</t>
        </is>
      </c>
      <c r="B3752" t="inlineStr">
        <is>
          <t>2021-0032</t>
        </is>
      </c>
      <c r="C3752" t="n">
        <v>71</v>
      </c>
      <c r="D3752" t="inlineStr">
        <is>
          <t>37 80 4564 437-4</t>
        </is>
      </c>
      <c r="E3752" t="inlineStr">
        <is>
          <t>SBB Cargo AG</t>
        </is>
      </c>
      <c r="F3752" t="inlineStr">
        <is>
          <t>MZI</t>
        </is>
      </c>
      <c r="G3752" t="inlineStr">
        <is>
          <t>60' CW</t>
        </is>
      </c>
      <c r="I3752" s="6" t="n"/>
      <c r="J3752" s="6" t="n"/>
      <c r="K3752" t="inlineStr">
        <is>
          <t>run_initial</t>
        </is>
      </c>
      <c r="L3752" s="6" t="n">
        <v>44769</v>
      </c>
      <c r="M3752" s="6" t="n">
        <v>46934</v>
      </c>
      <c r="N3752" t="n">
        <v>2191</v>
      </c>
      <c r="O3752" s="6" t="n">
        <v>46934</v>
      </c>
      <c r="S3752" t="inlineStr">
        <is>
          <t>with cut-off date</t>
        </is>
      </c>
      <c r="T3752" s="6" t="n">
        <v>45473</v>
      </c>
      <c r="U3752" s="6" t="n">
        <v>46203</v>
      </c>
      <c r="V3752" t="n">
        <v>3</v>
      </c>
      <c r="W3752" t="n">
        <v>3</v>
      </c>
      <c r="X3752" s="6" t="n"/>
      <c r="Z3752" s="6" t="n">
        <v>46111</v>
      </c>
      <c r="AA3752" t="inlineStr">
        <is>
          <t>cut-off 2, case 2 or 3</t>
        </is>
      </c>
      <c r="AB3752" s="6" t="n">
        <v>46203</v>
      </c>
      <c r="AC3752" t="inlineStr"/>
      <c r="AD3752" s="6" t="n">
        <v>46052</v>
      </c>
    </row>
    <row r="3753">
      <c r="A3753" t="inlineStr">
        <is>
          <t>V200019</t>
        </is>
      </c>
      <c r="B3753" t="inlineStr">
        <is>
          <t>2021-0032</t>
        </is>
      </c>
      <c r="C3753" t="n">
        <v>72</v>
      </c>
      <c r="D3753" t="inlineStr">
        <is>
          <t>37 80 4564 438-2</t>
        </is>
      </c>
      <c r="E3753" t="inlineStr">
        <is>
          <t>SBB Cargo AG</t>
        </is>
      </c>
      <c r="F3753" t="inlineStr">
        <is>
          <t>MZI</t>
        </is>
      </c>
      <c r="G3753" t="inlineStr">
        <is>
          <t>60' CW</t>
        </is>
      </c>
      <c r="I3753" s="6" t="n"/>
      <c r="J3753" s="6" t="n"/>
      <c r="K3753" t="inlineStr">
        <is>
          <t>run_initial</t>
        </is>
      </c>
      <c r="L3753" s="6" t="n">
        <v>44769</v>
      </c>
      <c r="M3753" s="6" t="n">
        <v>46934</v>
      </c>
      <c r="N3753" t="n">
        <v>2191</v>
      </c>
      <c r="O3753" s="6" t="n">
        <v>46934</v>
      </c>
      <c r="S3753" t="inlineStr">
        <is>
          <t>with cut-off date</t>
        </is>
      </c>
      <c r="T3753" s="6" t="n">
        <v>45473</v>
      </c>
      <c r="U3753" s="6" t="n">
        <v>46203</v>
      </c>
      <c r="V3753" t="n">
        <v>3</v>
      </c>
      <c r="W3753" t="n">
        <v>3</v>
      </c>
      <c r="X3753" s="6" t="n"/>
      <c r="Z3753" s="6" t="n">
        <v>46111</v>
      </c>
      <c r="AA3753" t="inlineStr">
        <is>
          <t>cut-off 2, case 2 or 3</t>
        </is>
      </c>
      <c r="AB3753" s="6" t="n">
        <v>46203</v>
      </c>
      <c r="AC3753" t="inlineStr"/>
      <c r="AD3753" s="6" t="n">
        <v>46052</v>
      </c>
    </row>
    <row r="3754">
      <c r="A3754" t="inlineStr">
        <is>
          <t>V200019</t>
        </is>
      </c>
      <c r="B3754" t="inlineStr">
        <is>
          <t>2021-0032</t>
        </is>
      </c>
      <c r="C3754" t="n">
        <v>73</v>
      </c>
      <c r="D3754" t="inlineStr">
        <is>
          <t>37 80 4564 439-0</t>
        </is>
      </c>
      <c r="E3754" t="inlineStr">
        <is>
          <t>SBB Cargo AG</t>
        </is>
      </c>
      <c r="F3754" t="inlineStr">
        <is>
          <t>MZI</t>
        </is>
      </c>
      <c r="G3754" t="inlineStr">
        <is>
          <t>60' CW</t>
        </is>
      </c>
      <c r="I3754" s="6" t="n"/>
      <c r="J3754" s="6" t="n"/>
      <c r="K3754" t="inlineStr">
        <is>
          <t>run_initial</t>
        </is>
      </c>
      <c r="L3754" s="6" t="n">
        <v>44769</v>
      </c>
      <c r="M3754" s="6" t="n">
        <v>46934</v>
      </c>
      <c r="N3754" t="n">
        <v>2191</v>
      </c>
      <c r="O3754" s="6" t="n">
        <v>46934</v>
      </c>
      <c r="S3754" t="inlineStr">
        <is>
          <t>with cut-off date</t>
        </is>
      </c>
      <c r="T3754" s="6" t="n">
        <v>45473</v>
      </c>
      <c r="U3754" s="6" t="n">
        <v>46203</v>
      </c>
      <c r="V3754" t="n">
        <v>3</v>
      </c>
      <c r="W3754" t="n">
        <v>3</v>
      </c>
      <c r="X3754" s="6" t="n"/>
      <c r="Z3754" s="6" t="n">
        <v>46111</v>
      </c>
      <c r="AA3754" t="inlineStr">
        <is>
          <t>cut-off 2, case 2 or 3</t>
        </is>
      </c>
      <c r="AB3754" s="6" t="n">
        <v>46203</v>
      </c>
      <c r="AC3754" t="inlineStr"/>
      <c r="AD3754" s="6" t="n">
        <v>46052</v>
      </c>
    </row>
    <row r="3755">
      <c r="A3755" t="inlineStr">
        <is>
          <t>V200019</t>
        </is>
      </c>
      <c r="B3755" t="inlineStr">
        <is>
          <t>2021-0032</t>
        </is>
      </c>
      <c r="C3755" t="n">
        <v>74</v>
      </c>
      <c r="D3755" t="inlineStr">
        <is>
          <t>37 80 4564 440-8</t>
        </is>
      </c>
      <c r="E3755" t="inlineStr">
        <is>
          <t>SBB Cargo AG</t>
        </is>
      </c>
      <c r="F3755" t="inlineStr">
        <is>
          <t>MZI</t>
        </is>
      </c>
      <c r="G3755" t="inlineStr">
        <is>
          <t>60' CW</t>
        </is>
      </c>
      <c r="I3755" s="6" t="n"/>
      <c r="J3755" s="6" t="n"/>
      <c r="K3755" t="inlineStr">
        <is>
          <t>run_initial</t>
        </is>
      </c>
      <c r="L3755" s="6" t="n">
        <v>44769</v>
      </c>
      <c r="M3755" s="6" t="n">
        <v>46934</v>
      </c>
      <c r="N3755" t="n">
        <v>2191</v>
      </c>
      <c r="O3755" s="6" t="n">
        <v>46934</v>
      </c>
      <c r="S3755" t="inlineStr">
        <is>
          <t>with cut-off date</t>
        </is>
      </c>
      <c r="T3755" s="6" t="n">
        <v>45473</v>
      </c>
      <c r="U3755" s="6" t="n">
        <v>46203</v>
      </c>
      <c r="V3755" t="n">
        <v>3</v>
      </c>
      <c r="W3755" t="n">
        <v>3</v>
      </c>
      <c r="X3755" s="6" t="n"/>
      <c r="Z3755" s="6" t="n">
        <v>46111</v>
      </c>
      <c r="AA3755" t="inlineStr">
        <is>
          <t>cut-off 2, case 2 or 3</t>
        </is>
      </c>
      <c r="AB3755" s="6" t="n">
        <v>46203</v>
      </c>
      <c r="AC3755" t="inlineStr"/>
      <c r="AD3755" s="6" t="n">
        <v>46052</v>
      </c>
    </row>
    <row r="3756">
      <c r="A3756" t="inlineStr">
        <is>
          <t>V200019</t>
        </is>
      </c>
      <c r="B3756" t="inlineStr">
        <is>
          <t>2021-0032</t>
        </is>
      </c>
      <c r="C3756" t="n">
        <v>75</v>
      </c>
      <c r="D3756" t="inlineStr">
        <is>
          <t>37 80 4564 441-6</t>
        </is>
      </c>
      <c r="E3756" t="inlineStr">
        <is>
          <t>SBB Cargo AG</t>
        </is>
      </c>
      <c r="F3756" t="inlineStr">
        <is>
          <t>MZI</t>
        </is>
      </c>
      <c r="G3756" t="inlineStr">
        <is>
          <t>60' CW</t>
        </is>
      </c>
      <c r="I3756" s="6" t="n"/>
      <c r="J3756" s="6" t="n"/>
      <c r="K3756" t="inlineStr">
        <is>
          <t>run_initial</t>
        </is>
      </c>
      <c r="L3756" s="6" t="n">
        <v>44769</v>
      </c>
      <c r="M3756" s="6" t="n">
        <v>46934</v>
      </c>
      <c r="N3756" t="n">
        <v>2191</v>
      </c>
      <c r="O3756" s="6" t="n">
        <v>46934</v>
      </c>
      <c r="S3756" t="inlineStr">
        <is>
          <t>with cut-off date</t>
        </is>
      </c>
      <c r="T3756" s="6" t="n">
        <v>45473</v>
      </c>
      <c r="U3756" s="6" t="n">
        <v>46203</v>
      </c>
      <c r="V3756" t="n">
        <v>3</v>
      </c>
      <c r="W3756" t="n">
        <v>3</v>
      </c>
      <c r="X3756" s="6" t="n"/>
      <c r="Z3756" s="6" t="n">
        <v>46111</v>
      </c>
      <c r="AA3756" t="inlineStr">
        <is>
          <t>cut-off 2, case 2 or 3</t>
        </is>
      </c>
      <c r="AB3756" s="6" t="n">
        <v>46203</v>
      </c>
      <c r="AC3756" t="inlineStr"/>
      <c r="AD3756" s="6" t="n">
        <v>46052</v>
      </c>
    </row>
    <row r="3757">
      <c r="A3757" t="inlineStr">
        <is>
          <t>V200019</t>
        </is>
      </c>
      <c r="B3757" t="inlineStr">
        <is>
          <t>2021-0032</t>
        </is>
      </c>
      <c r="C3757" t="n">
        <v>76</v>
      </c>
      <c r="D3757" t="inlineStr">
        <is>
          <t>37 80 4564 442-4</t>
        </is>
      </c>
      <c r="E3757" t="inlineStr">
        <is>
          <t>SBB Cargo AG</t>
        </is>
      </c>
      <c r="F3757" t="inlineStr">
        <is>
          <t>MZI</t>
        </is>
      </c>
      <c r="G3757" t="inlineStr">
        <is>
          <t>60' CW</t>
        </is>
      </c>
      <c r="I3757" s="6" t="n"/>
      <c r="J3757" s="6" t="n"/>
      <c r="K3757" t="inlineStr">
        <is>
          <t>run_initial</t>
        </is>
      </c>
      <c r="L3757" s="6" t="n">
        <v>44769</v>
      </c>
      <c r="M3757" s="6" t="n">
        <v>46934</v>
      </c>
      <c r="N3757" t="n">
        <v>2191</v>
      </c>
      <c r="O3757" s="6" t="n">
        <v>46934</v>
      </c>
      <c r="S3757" t="inlineStr">
        <is>
          <t>with cut-off date</t>
        </is>
      </c>
      <c r="T3757" s="6" t="n">
        <v>45473</v>
      </c>
      <c r="U3757" s="6" t="n">
        <v>46203</v>
      </c>
      <c r="V3757" t="n">
        <v>3</v>
      </c>
      <c r="W3757" t="n">
        <v>3</v>
      </c>
      <c r="X3757" s="6" t="n"/>
      <c r="Z3757" s="6" t="n">
        <v>46111</v>
      </c>
      <c r="AA3757" t="inlineStr">
        <is>
          <t>cut-off 2, case 2 or 3</t>
        </is>
      </c>
      <c r="AB3757" s="6" t="n">
        <v>46203</v>
      </c>
      <c r="AC3757" t="inlineStr"/>
      <c r="AD3757" s="6" t="n">
        <v>46052</v>
      </c>
    </row>
    <row r="3758">
      <c r="A3758" t="inlineStr">
        <is>
          <t>V200019</t>
        </is>
      </c>
      <c r="B3758" t="inlineStr">
        <is>
          <t>2021-0032</t>
        </is>
      </c>
      <c r="C3758" t="n">
        <v>77</v>
      </c>
      <c r="D3758" t="inlineStr">
        <is>
          <t>37 80 4564 443-2</t>
        </is>
      </c>
      <c r="E3758" t="inlineStr">
        <is>
          <t>SBB Cargo AG</t>
        </is>
      </c>
      <c r="F3758" t="inlineStr">
        <is>
          <t>MZI</t>
        </is>
      </c>
      <c r="G3758" t="inlineStr">
        <is>
          <t>60' CW</t>
        </is>
      </c>
      <c r="I3758" s="6" t="n"/>
      <c r="J3758" s="6" t="n"/>
      <c r="K3758" t="inlineStr">
        <is>
          <t>run_initial</t>
        </is>
      </c>
      <c r="L3758" s="6" t="n">
        <v>44769</v>
      </c>
      <c r="M3758" s="6" t="n">
        <v>46934</v>
      </c>
      <c r="N3758" t="n">
        <v>2191</v>
      </c>
      <c r="O3758" s="6" t="n">
        <v>46934</v>
      </c>
      <c r="S3758" t="inlineStr">
        <is>
          <t>with cut-off date</t>
        </is>
      </c>
      <c r="T3758" s="6" t="n">
        <v>45473</v>
      </c>
      <c r="U3758" s="6" t="n">
        <v>46203</v>
      </c>
      <c r="V3758" t="n">
        <v>3</v>
      </c>
      <c r="W3758" t="n">
        <v>3</v>
      </c>
      <c r="X3758" s="6" t="n"/>
      <c r="Z3758" s="6" t="n">
        <v>46111</v>
      </c>
      <c r="AA3758" t="inlineStr">
        <is>
          <t>cut-off 2, case 2 or 3</t>
        </is>
      </c>
      <c r="AB3758" s="6" t="n">
        <v>46203</v>
      </c>
      <c r="AC3758" t="inlineStr"/>
      <c r="AD3758" s="6" t="n">
        <v>46052</v>
      </c>
    </row>
    <row r="3759">
      <c r="A3759" t="inlineStr">
        <is>
          <t>V200019</t>
        </is>
      </c>
      <c r="B3759" t="inlineStr">
        <is>
          <t>2021-0032</t>
        </is>
      </c>
      <c r="C3759" t="n">
        <v>78</v>
      </c>
      <c r="D3759" t="inlineStr">
        <is>
          <t>37 80 4564 446-5</t>
        </is>
      </c>
      <c r="E3759" t="inlineStr">
        <is>
          <t>SBB Cargo AG</t>
        </is>
      </c>
      <c r="F3759" t="inlineStr">
        <is>
          <t>MZI</t>
        </is>
      </c>
      <c r="G3759" t="inlineStr">
        <is>
          <t>60' CW</t>
        </is>
      </c>
      <c r="I3759" s="6" t="n"/>
      <c r="J3759" s="6" t="n"/>
      <c r="K3759" t="inlineStr">
        <is>
          <t>run_initial</t>
        </is>
      </c>
      <c r="L3759" s="6" t="n">
        <v>44769</v>
      </c>
      <c r="M3759" s="6" t="n">
        <v>46934</v>
      </c>
      <c r="N3759" t="n">
        <v>2191</v>
      </c>
      <c r="O3759" s="6" t="n">
        <v>46934</v>
      </c>
      <c r="S3759" t="inlineStr">
        <is>
          <t>with cut-off date</t>
        </is>
      </c>
      <c r="T3759" s="6" t="n">
        <v>45473</v>
      </c>
      <c r="U3759" s="6" t="n">
        <v>46203</v>
      </c>
      <c r="V3759" t="n">
        <v>3</v>
      </c>
      <c r="W3759" t="n">
        <v>3</v>
      </c>
      <c r="X3759" s="6" t="n"/>
      <c r="Z3759" s="6" t="n">
        <v>46111</v>
      </c>
      <c r="AA3759" t="inlineStr">
        <is>
          <t>cut-off 2, case 2 or 3</t>
        </is>
      </c>
      <c r="AB3759" s="6" t="n">
        <v>46203</v>
      </c>
      <c r="AC3759" t="inlineStr"/>
      <c r="AD3759" s="6" t="n">
        <v>46052</v>
      </c>
    </row>
    <row r="3760">
      <c r="A3760" t="inlineStr">
        <is>
          <t>V200019</t>
        </is>
      </c>
      <c r="B3760" t="inlineStr">
        <is>
          <t>2021-0032</t>
        </is>
      </c>
      <c r="C3760" t="n">
        <v>79</v>
      </c>
      <c r="D3760" t="inlineStr">
        <is>
          <t>37 80 4564 447-3</t>
        </is>
      </c>
      <c r="E3760" t="inlineStr">
        <is>
          <t>SBB Cargo AG</t>
        </is>
      </c>
      <c r="F3760" t="inlineStr">
        <is>
          <t>MZI</t>
        </is>
      </c>
      <c r="G3760" t="inlineStr">
        <is>
          <t>60' CW</t>
        </is>
      </c>
      <c r="I3760" s="6" t="n"/>
      <c r="J3760" s="6" t="n"/>
      <c r="K3760" t="inlineStr">
        <is>
          <t>run_initial</t>
        </is>
      </c>
      <c r="L3760" s="6" t="n">
        <v>44769</v>
      </c>
      <c r="M3760" s="6" t="n">
        <v>46934</v>
      </c>
      <c r="N3760" t="n">
        <v>2191</v>
      </c>
      <c r="O3760" s="6" t="n">
        <v>46934</v>
      </c>
      <c r="S3760" t="inlineStr">
        <is>
          <t>with cut-off date</t>
        </is>
      </c>
      <c r="T3760" s="6" t="n">
        <v>45473</v>
      </c>
      <c r="U3760" s="6" t="n">
        <v>46203</v>
      </c>
      <c r="V3760" t="n">
        <v>3</v>
      </c>
      <c r="W3760" t="n">
        <v>3</v>
      </c>
      <c r="X3760" s="6" t="n"/>
      <c r="Z3760" s="6" t="n">
        <v>46111</v>
      </c>
      <c r="AA3760" t="inlineStr">
        <is>
          <t>cut-off 2, case 2 or 3</t>
        </is>
      </c>
      <c r="AB3760" s="6" t="n">
        <v>46203</v>
      </c>
      <c r="AC3760" t="inlineStr"/>
      <c r="AD3760" s="6" t="n">
        <v>46052</v>
      </c>
    </row>
    <row r="3761">
      <c r="A3761" t="inlineStr">
        <is>
          <t>V200021</t>
        </is>
      </c>
      <c r="B3761" t="inlineStr">
        <is>
          <t>2022-0026</t>
        </is>
      </c>
      <c r="C3761" t="n">
        <v>2</v>
      </c>
      <c r="D3761" t="inlineStr">
        <is>
          <t>33 80 4960 112-7</t>
        </is>
      </c>
      <c r="E3761" t="inlineStr">
        <is>
          <t>SBB Cargo AG</t>
        </is>
      </c>
      <c r="F3761" t="inlineStr">
        <is>
          <t>MZI</t>
        </is>
      </c>
      <c r="G3761" t="inlineStr">
        <is>
          <t>80' 6-A CW</t>
        </is>
      </c>
      <c r="I3761" s="6" t="n"/>
      <c r="J3761" s="6" t="n"/>
      <c r="K3761" t="inlineStr">
        <is>
          <t>terminated_duly</t>
        </is>
      </c>
      <c r="L3761" s="6" t="n">
        <v>44874</v>
      </c>
      <c r="M3761" s="6" t="n">
        <v>46053</v>
      </c>
      <c r="N3761" t="n">
        <v>721</v>
      </c>
      <c r="O3761" s="6" t="n">
        <v>46053</v>
      </c>
      <c r="S3761" t="inlineStr">
        <is>
          <t>n.a.</t>
        </is>
      </c>
      <c r="T3761" s="6" t="n"/>
      <c r="U3761" s="6" t="n"/>
      <c r="V3761" t="n">
        <v>0</v>
      </c>
      <c r="W3761" t="n">
        <v>3</v>
      </c>
      <c r="X3761" s="6" t="n"/>
      <c r="Z3761" s="6" t="n">
        <v>45961</v>
      </c>
      <c r="AA3761" t="inlineStr">
        <is>
          <t>n.a.</t>
        </is>
      </c>
      <c r="AB3761" s="6" t="n">
        <v>46053</v>
      </c>
      <c r="AC3761" t="inlineStr"/>
      <c r="AD3761" s="6" t="n">
        <v>45900</v>
      </c>
    </row>
    <row r="3762">
      <c r="A3762" t="inlineStr">
        <is>
          <t>V200021</t>
        </is>
      </c>
      <c r="B3762" t="inlineStr">
        <is>
          <t>2022-0026</t>
        </is>
      </c>
      <c r="C3762" t="n">
        <v>3</v>
      </c>
      <c r="D3762" t="inlineStr">
        <is>
          <t>33 80 4960 113-5</t>
        </is>
      </c>
      <c r="E3762" t="inlineStr">
        <is>
          <t>SBB Cargo AG</t>
        </is>
      </c>
      <c r="F3762" t="inlineStr">
        <is>
          <t>MZI</t>
        </is>
      </c>
      <c r="G3762" t="inlineStr">
        <is>
          <t>80' 6-A CW</t>
        </is>
      </c>
      <c r="I3762" s="6" t="n"/>
      <c r="J3762" s="6" t="n"/>
      <c r="K3762" t="inlineStr">
        <is>
          <t>terminated_duly</t>
        </is>
      </c>
      <c r="L3762" s="6" t="n">
        <v>44874</v>
      </c>
      <c r="M3762" s="6" t="n">
        <v>46053</v>
      </c>
      <c r="N3762" t="n">
        <v>721</v>
      </c>
      <c r="O3762" s="6" t="n">
        <v>46053</v>
      </c>
      <c r="S3762" t="inlineStr">
        <is>
          <t>n.a.</t>
        </is>
      </c>
      <c r="T3762" s="6" t="n"/>
      <c r="U3762" s="6" t="n"/>
      <c r="V3762" t="n">
        <v>0</v>
      </c>
      <c r="W3762" t="n">
        <v>3</v>
      </c>
      <c r="X3762" s="6" t="n"/>
      <c r="Z3762" s="6" t="n">
        <v>45961</v>
      </c>
      <c r="AA3762" t="inlineStr">
        <is>
          <t>n.a.</t>
        </is>
      </c>
      <c r="AB3762" s="6" t="n">
        <v>46053</v>
      </c>
      <c r="AC3762" t="inlineStr"/>
      <c r="AD3762" s="6" t="n">
        <v>45900</v>
      </c>
    </row>
    <row r="3763">
      <c r="A3763" t="inlineStr">
        <is>
          <t>V200021</t>
        </is>
      </c>
      <c r="B3763" t="inlineStr">
        <is>
          <t>2022-0026</t>
        </is>
      </c>
      <c r="C3763" t="n">
        <v>4</v>
      </c>
      <c r="D3763" t="inlineStr">
        <is>
          <t>33 80 4960 114-3</t>
        </is>
      </c>
      <c r="E3763" t="inlineStr">
        <is>
          <t>SBB Cargo AG</t>
        </is>
      </c>
      <c r="F3763" t="inlineStr">
        <is>
          <t>MZI</t>
        </is>
      </c>
      <c r="G3763" t="inlineStr">
        <is>
          <t>80' 6-A CW</t>
        </is>
      </c>
      <c r="I3763" s="6" t="n"/>
      <c r="J3763" s="6" t="n"/>
      <c r="K3763" t="inlineStr">
        <is>
          <t>terminated_duly</t>
        </is>
      </c>
      <c r="L3763" s="6" t="n">
        <v>44874</v>
      </c>
      <c r="M3763" s="6" t="n">
        <v>46053</v>
      </c>
      <c r="N3763" t="n">
        <v>721</v>
      </c>
      <c r="O3763" s="6" t="n">
        <v>46053</v>
      </c>
      <c r="S3763" t="inlineStr">
        <is>
          <t>n.a.</t>
        </is>
      </c>
      <c r="T3763" s="6" t="n"/>
      <c r="U3763" s="6" t="n"/>
      <c r="V3763" t="n">
        <v>0</v>
      </c>
      <c r="W3763" t="n">
        <v>3</v>
      </c>
      <c r="X3763" s="6" t="n"/>
      <c r="Z3763" s="6" t="n">
        <v>45961</v>
      </c>
      <c r="AA3763" t="inlineStr">
        <is>
          <t>n.a.</t>
        </is>
      </c>
      <c r="AB3763" s="6" t="n">
        <v>46053</v>
      </c>
      <c r="AC3763" t="inlineStr"/>
      <c r="AD3763" s="6" t="n">
        <v>45900</v>
      </c>
    </row>
    <row r="3764">
      <c r="A3764" t="inlineStr">
        <is>
          <t>V200021</t>
        </is>
      </c>
      <c r="B3764" t="inlineStr">
        <is>
          <t>2022-0026</t>
        </is>
      </c>
      <c r="C3764" t="n">
        <v>5</v>
      </c>
      <c r="D3764" t="inlineStr">
        <is>
          <t>33 80 4960 115-0</t>
        </is>
      </c>
      <c r="E3764" t="inlineStr">
        <is>
          <t>SBB Cargo AG</t>
        </is>
      </c>
      <c r="F3764" t="inlineStr">
        <is>
          <t>MZI</t>
        </is>
      </c>
      <c r="G3764" t="inlineStr">
        <is>
          <t>80' 6-A CW</t>
        </is>
      </c>
      <c r="I3764" s="6" t="n"/>
      <c r="J3764" s="6" t="n"/>
      <c r="K3764" t="inlineStr">
        <is>
          <t>terminated_duly</t>
        </is>
      </c>
      <c r="L3764" s="6" t="n">
        <v>44874</v>
      </c>
      <c r="M3764" s="6" t="n">
        <v>46053</v>
      </c>
      <c r="N3764" t="n">
        <v>721</v>
      </c>
      <c r="O3764" s="6" t="n">
        <v>46053</v>
      </c>
      <c r="S3764" t="inlineStr">
        <is>
          <t>n.a.</t>
        </is>
      </c>
      <c r="T3764" s="6" t="n"/>
      <c r="U3764" s="6" t="n"/>
      <c r="V3764" t="n">
        <v>0</v>
      </c>
      <c r="W3764" t="n">
        <v>3</v>
      </c>
      <c r="X3764" s="6" t="n"/>
      <c r="Z3764" s="6" t="n">
        <v>45961</v>
      </c>
      <c r="AA3764" t="inlineStr">
        <is>
          <t>n.a.</t>
        </is>
      </c>
      <c r="AB3764" s="6" t="n">
        <v>46053</v>
      </c>
      <c r="AC3764" t="inlineStr"/>
      <c r="AD3764" s="6" t="n">
        <v>45900</v>
      </c>
    </row>
    <row r="3765">
      <c r="A3765" t="inlineStr">
        <is>
          <t>V200021</t>
        </is>
      </c>
      <c r="B3765" t="inlineStr">
        <is>
          <t>2022-0026</t>
        </is>
      </c>
      <c r="C3765" t="n">
        <v>6</v>
      </c>
      <c r="D3765" t="inlineStr">
        <is>
          <t>33 80 4960 116-8</t>
        </is>
      </c>
      <c r="E3765" t="inlineStr">
        <is>
          <t>SBB Cargo AG</t>
        </is>
      </c>
      <c r="F3765" t="inlineStr">
        <is>
          <t>MZI</t>
        </is>
      </c>
      <c r="G3765" t="inlineStr">
        <is>
          <t>80' 6-A CW</t>
        </is>
      </c>
      <c r="I3765" s="6" t="n"/>
      <c r="J3765" s="6" t="n"/>
      <c r="K3765" t="inlineStr">
        <is>
          <t>terminated_duly</t>
        </is>
      </c>
      <c r="L3765" s="6" t="n">
        <v>44874</v>
      </c>
      <c r="M3765" s="6" t="n">
        <v>46053</v>
      </c>
      <c r="N3765" t="n">
        <v>721</v>
      </c>
      <c r="O3765" s="6" t="n">
        <v>46053</v>
      </c>
      <c r="S3765" t="inlineStr">
        <is>
          <t>n.a.</t>
        </is>
      </c>
      <c r="T3765" s="6" t="n"/>
      <c r="U3765" s="6" t="n"/>
      <c r="V3765" t="n">
        <v>0</v>
      </c>
      <c r="W3765" t="n">
        <v>3</v>
      </c>
      <c r="X3765" s="6" t="n"/>
      <c r="Z3765" s="6" t="n">
        <v>45961</v>
      </c>
      <c r="AA3765" t="inlineStr">
        <is>
          <t>n.a.</t>
        </is>
      </c>
      <c r="AB3765" s="6" t="n">
        <v>46053</v>
      </c>
      <c r="AC3765" t="inlineStr"/>
      <c r="AD3765" s="6" t="n">
        <v>45900</v>
      </c>
    </row>
    <row r="3766">
      <c r="A3766" t="inlineStr">
        <is>
          <t>V200021</t>
        </is>
      </c>
      <c r="B3766" t="inlineStr">
        <is>
          <t>2022-0026</t>
        </is>
      </c>
      <c r="C3766" t="n">
        <v>8</v>
      </c>
      <c r="D3766" t="inlineStr">
        <is>
          <t>33 80 4960 118-4</t>
        </is>
      </c>
      <c r="E3766" t="inlineStr">
        <is>
          <t>SBB Cargo AG</t>
        </is>
      </c>
      <c r="F3766" t="inlineStr">
        <is>
          <t>MZI</t>
        </is>
      </c>
      <c r="G3766" t="inlineStr">
        <is>
          <t>80' 6-A CW</t>
        </is>
      </c>
      <c r="I3766" s="6" t="n"/>
      <c r="J3766" s="6" t="n"/>
      <c r="K3766" t="inlineStr">
        <is>
          <t>terminated_duly</t>
        </is>
      </c>
      <c r="L3766" s="6" t="n">
        <v>44874</v>
      </c>
      <c r="M3766" s="6" t="n">
        <v>46053</v>
      </c>
      <c r="N3766" t="n">
        <v>721</v>
      </c>
      <c r="O3766" s="6" t="n">
        <v>46053</v>
      </c>
      <c r="S3766" t="inlineStr">
        <is>
          <t>n.a.</t>
        </is>
      </c>
      <c r="T3766" s="6" t="n"/>
      <c r="U3766" s="6" t="n"/>
      <c r="V3766" t="n">
        <v>0</v>
      </c>
      <c r="W3766" t="n">
        <v>3</v>
      </c>
      <c r="X3766" s="6" t="n"/>
      <c r="Z3766" s="6" t="n">
        <v>45961</v>
      </c>
      <c r="AA3766" t="inlineStr">
        <is>
          <t>n.a.</t>
        </is>
      </c>
      <c r="AB3766" s="6" t="n">
        <v>46053</v>
      </c>
      <c r="AC3766" t="inlineStr"/>
      <c r="AD3766" s="6" t="n">
        <v>45900</v>
      </c>
    </row>
    <row r="3767">
      <c r="A3767" t="inlineStr">
        <is>
          <t>V200021</t>
        </is>
      </c>
      <c r="B3767" t="inlineStr">
        <is>
          <t>2022-0026</t>
        </is>
      </c>
      <c r="C3767" t="n">
        <v>9</v>
      </c>
      <c r="D3767" t="inlineStr">
        <is>
          <t>33 80 4960 119-2</t>
        </is>
      </c>
      <c r="E3767" t="inlineStr">
        <is>
          <t>SBB Cargo AG</t>
        </is>
      </c>
      <c r="F3767" t="inlineStr">
        <is>
          <t>MZI</t>
        </is>
      </c>
      <c r="G3767" t="inlineStr">
        <is>
          <t>80' 6-A CW</t>
        </is>
      </c>
      <c r="I3767" s="6" t="n"/>
      <c r="J3767" s="6" t="n"/>
      <c r="K3767" t="inlineStr">
        <is>
          <t>terminated_duly</t>
        </is>
      </c>
      <c r="L3767" s="6" t="n">
        <v>44874</v>
      </c>
      <c r="M3767" s="6" t="n">
        <v>46053</v>
      </c>
      <c r="N3767" t="n">
        <v>721</v>
      </c>
      <c r="O3767" s="6" t="n">
        <v>46053</v>
      </c>
      <c r="S3767" t="inlineStr">
        <is>
          <t>n.a.</t>
        </is>
      </c>
      <c r="T3767" s="6" t="n"/>
      <c r="U3767" s="6" t="n"/>
      <c r="V3767" t="n">
        <v>0</v>
      </c>
      <c r="W3767" t="n">
        <v>3</v>
      </c>
      <c r="X3767" s="6" t="n"/>
      <c r="Z3767" s="6" t="n">
        <v>45961</v>
      </c>
      <c r="AA3767" t="inlineStr">
        <is>
          <t>n.a.</t>
        </is>
      </c>
      <c r="AB3767" s="6" t="n">
        <v>46053</v>
      </c>
      <c r="AC3767" t="inlineStr"/>
      <c r="AD3767" s="6" t="n">
        <v>45900</v>
      </c>
    </row>
    <row r="3768">
      <c r="A3768" t="inlineStr">
        <is>
          <t>V200021</t>
        </is>
      </c>
      <c r="B3768" t="inlineStr">
        <is>
          <t>2022-0026</t>
        </is>
      </c>
      <c r="C3768" t="n">
        <v>10</v>
      </c>
      <c r="D3768" t="inlineStr">
        <is>
          <t>33 80 4960 120-0</t>
        </is>
      </c>
      <c r="E3768" t="inlineStr">
        <is>
          <t>SBB Cargo AG</t>
        </is>
      </c>
      <c r="F3768" t="inlineStr">
        <is>
          <t>MZI</t>
        </is>
      </c>
      <c r="G3768" t="inlineStr">
        <is>
          <t>80' 6-A CW</t>
        </is>
      </c>
      <c r="I3768" s="6" t="n"/>
      <c r="J3768" s="6" t="n"/>
      <c r="K3768" t="inlineStr">
        <is>
          <t>terminated_duly</t>
        </is>
      </c>
      <c r="L3768" s="6" t="n">
        <v>44874</v>
      </c>
      <c r="M3768" s="6" t="n">
        <v>46053</v>
      </c>
      <c r="N3768" t="n">
        <v>721</v>
      </c>
      <c r="O3768" s="6" t="n">
        <v>46053</v>
      </c>
      <c r="S3768" t="inlineStr">
        <is>
          <t>n.a.</t>
        </is>
      </c>
      <c r="T3768" s="6" t="n"/>
      <c r="U3768" s="6" t="n"/>
      <c r="V3768" t="n">
        <v>0</v>
      </c>
      <c r="W3768" t="n">
        <v>3</v>
      </c>
      <c r="X3768" s="6" t="n"/>
      <c r="Z3768" s="6" t="n">
        <v>45961</v>
      </c>
      <c r="AA3768" t="inlineStr">
        <is>
          <t>n.a.</t>
        </is>
      </c>
      <c r="AB3768" s="6" t="n">
        <v>46053</v>
      </c>
      <c r="AC3768" t="inlineStr"/>
      <c r="AD3768" s="6" t="n">
        <v>45900</v>
      </c>
    </row>
    <row r="3769">
      <c r="A3769" t="inlineStr">
        <is>
          <t>V200021</t>
        </is>
      </c>
      <c r="B3769" t="inlineStr">
        <is>
          <t>2022-0026</t>
        </is>
      </c>
      <c r="C3769" t="n">
        <v>12</v>
      </c>
      <c r="D3769" t="inlineStr">
        <is>
          <t>33 80 4960 122-6</t>
        </is>
      </c>
      <c r="E3769" t="inlineStr">
        <is>
          <t>SBB Cargo AG</t>
        </is>
      </c>
      <c r="F3769" t="inlineStr">
        <is>
          <t>MZI</t>
        </is>
      </c>
      <c r="G3769" t="inlineStr">
        <is>
          <t>80' 6-A CW</t>
        </is>
      </c>
      <c r="I3769" s="6" t="n"/>
      <c r="J3769" s="6" t="n"/>
      <c r="K3769" t="inlineStr">
        <is>
          <t>terminated_duly</t>
        </is>
      </c>
      <c r="L3769" s="6" t="n">
        <v>44874</v>
      </c>
      <c r="M3769" s="6" t="n">
        <v>46053</v>
      </c>
      <c r="N3769" t="n">
        <v>721</v>
      </c>
      <c r="O3769" s="6" t="n">
        <v>46053</v>
      </c>
      <c r="S3769" t="inlineStr">
        <is>
          <t>n.a.</t>
        </is>
      </c>
      <c r="T3769" s="6" t="n"/>
      <c r="U3769" s="6" t="n"/>
      <c r="V3769" t="n">
        <v>0</v>
      </c>
      <c r="W3769" t="n">
        <v>3</v>
      </c>
      <c r="X3769" s="6" t="n"/>
      <c r="Z3769" s="6" t="n">
        <v>45961</v>
      </c>
      <c r="AA3769" t="inlineStr">
        <is>
          <t>n.a.</t>
        </is>
      </c>
      <c r="AB3769" s="6" t="n">
        <v>46053</v>
      </c>
      <c r="AC3769" t="inlineStr"/>
      <c r="AD3769" s="6" t="n">
        <v>45900</v>
      </c>
    </row>
    <row r="3770">
      <c r="A3770" t="inlineStr">
        <is>
          <t>V300090</t>
        </is>
      </c>
      <c r="B3770" t="inlineStr">
        <is>
          <t>2025-0020</t>
        </is>
      </c>
      <c r="C3770" t="n">
        <v>1</v>
      </c>
      <c r="D3770" t="inlineStr">
        <is>
          <t>33 80 4505 446-1</t>
        </is>
      </c>
      <c r="E3770" t="inlineStr">
        <is>
          <t>STORK Cargo GmbH</t>
        </is>
      </c>
      <c r="F3770" t="inlineStr">
        <is>
          <t>DME</t>
        </is>
      </c>
      <c r="G3770" t="inlineStr">
        <is>
          <t>40' CW</t>
        </is>
      </c>
      <c r="H3770" t="n">
        <v>0</v>
      </c>
      <c r="I3770" s="6" t="n">
        <v>0</v>
      </c>
      <c r="J3770" s="6" t="n">
        <v>0</v>
      </c>
      <c r="K3770" t="inlineStr">
        <is>
          <t>run_initial</t>
        </is>
      </c>
      <c r="L3770" s="6" t="n">
        <v>46023</v>
      </c>
      <c r="M3770" s="6" t="n">
        <v>48213</v>
      </c>
      <c r="N3770" t="n">
        <v>2208</v>
      </c>
      <c r="O3770" s="6" t="n">
        <v>48213</v>
      </c>
      <c r="S3770" t="inlineStr">
        <is>
          <t>n.a.</t>
        </is>
      </c>
      <c r="T3770" s="6" t="n">
        <v>0</v>
      </c>
      <c r="U3770" s="6" t="n">
        <v>0</v>
      </c>
      <c r="V3770" t="n">
        <v>0</v>
      </c>
      <c r="W3770" t="n">
        <v>0</v>
      </c>
      <c r="X3770" s="6" t="n"/>
      <c r="Z3770" s="6" t="n">
        <v>48213</v>
      </c>
      <c r="AA3770" t="inlineStr">
        <is>
          <t>n.a.</t>
        </is>
      </c>
      <c r="AB3770" s="6" t="n">
        <v>48213</v>
      </c>
      <c r="AC3770" t="inlineStr"/>
      <c r="AD3770" s="6" t="n">
        <v>48060</v>
      </c>
    </row>
    <row r="3771">
      <c r="A3771" t="inlineStr">
        <is>
          <t>V300090</t>
        </is>
      </c>
      <c r="B3771" t="inlineStr">
        <is>
          <t>2025-0020</t>
        </is>
      </c>
      <c r="C3771" t="n">
        <v>2</v>
      </c>
      <c r="D3771" t="inlineStr">
        <is>
          <t>33 80 4505 458-6</t>
        </is>
      </c>
      <c r="E3771" t="inlineStr">
        <is>
          <t>STORK Cargo GmbH</t>
        </is>
      </c>
      <c r="F3771" t="inlineStr">
        <is>
          <t>DME</t>
        </is>
      </c>
      <c r="G3771" t="inlineStr">
        <is>
          <t>40' CW</t>
        </is>
      </c>
      <c r="H3771" t="n">
        <v>0</v>
      </c>
      <c r="I3771" s="6" t="n">
        <v>0</v>
      </c>
      <c r="J3771" s="6" t="n">
        <v>0</v>
      </c>
      <c r="K3771" t="inlineStr">
        <is>
          <t>run_initial</t>
        </is>
      </c>
      <c r="L3771" s="6" t="n">
        <v>46023</v>
      </c>
      <c r="M3771" s="6" t="n">
        <v>48213</v>
      </c>
      <c r="N3771" t="n">
        <v>2208</v>
      </c>
      <c r="O3771" s="6" t="n">
        <v>48213</v>
      </c>
      <c r="S3771" t="inlineStr">
        <is>
          <t>n.a.</t>
        </is>
      </c>
      <c r="T3771" s="6" t="n">
        <v>0</v>
      </c>
      <c r="U3771" s="6" t="n">
        <v>0</v>
      </c>
      <c r="V3771" t="n">
        <v>0</v>
      </c>
      <c r="W3771" t="n">
        <v>0</v>
      </c>
      <c r="X3771" s="6" t="n"/>
      <c r="Z3771" s="6" t="n">
        <v>48213</v>
      </c>
      <c r="AA3771" t="inlineStr">
        <is>
          <t>n.a.</t>
        </is>
      </c>
      <c r="AB3771" s="6" t="n">
        <v>48213</v>
      </c>
      <c r="AC3771" t="inlineStr"/>
      <c r="AD3771" s="6" t="n">
        <v>48060</v>
      </c>
    </row>
    <row r="3772">
      <c r="A3772" t="inlineStr">
        <is>
          <t>V300090</t>
        </is>
      </c>
      <c r="B3772" t="inlineStr">
        <is>
          <t>2025-0020</t>
        </is>
      </c>
      <c r="C3772" t="n">
        <v>3</v>
      </c>
      <c r="D3772" t="inlineStr">
        <is>
          <t>33 80 4505 460-2</t>
        </is>
      </c>
      <c r="E3772" t="inlineStr">
        <is>
          <t>STORK Cargo GmbH</t>
        </is>
      </c>
      <c r="F3772" t="inlineStr">
        <is>
          <t>DME</t>
        </is>
      </c>
      <c r="G3772" t="inlineStr">
        <is>
          <t>40' CW</t>
        </is>
      </c>
      <c r="H3772" t="n">
        <v>0</v>
      </c>
      <c r="I3772" s="6" t="n">
        <v>0</v>
      </c>
      <c r="J3772" s="6" t="n">
        <v>0</v>
      </c>
      <c r="K3772" t="inlineStr">
        <is>
          <t>run_initial</t>
        </is>
      </c>
      <c r="L3772" s="6" t="n">
        <v>46023</v>
      </c>
      <c r="M3772" s="6" t="n">
        <v>48213</v>
      </c>
      <c r="N3772" t="n">
        <v>2208</v>
      </c>
      <c r="O3772" s="6" t="n">
        <v>48213</v>
      </c>
      <c r="S3772" t="inlineStr">
        <is>
          <t>n.a.</t>
        </is>
      </c>
      <c r="T3772" s="6" t="n">
        <v>0</v>
      </c>
      <c r="U3772" s="6" t="n">
        <v>0</v>
      </c>
      <c r="V3772" t="n">
        <v>0</v>
      </c>
      <c r="W3772" t="n">
        <v>0</v>
      </c>
      <c r="X3772" s="6" t="n"/>
      <c r="Z3772" s="6" t="n">
        <v>48213</v>
      </c>
      <c r="AA3772" t="inlineStr">
        <is>
          <t>n.a.</t>
        </is>
      </c>
      <c r="AB3772" s="6" t="n">
        <v>48213</v>
      </c>
      <c r="AC3772" t="inlineStr"/>
      <c r="AD3772" s="6" t="n">
        <v>48060</v>
      </c>
    </row>
    <row r="3773">
      <c r="A3773" t="inlineStr">
        <is>
          <t>V300090</t>
        </is>
      </c>
      <c r="B3773" t="inlineStr">
        <is>
          <t>2025-0020</t>
        </is>
      </c>
      <c r="C3773" t="n">
        <v>4</v>
      </c>
      <c r="D3773" t="inlineStr">
        <is>
          <t>33 80 4505 488-3</t>
        </is>
      </c>
      <c r="E3773" t="inlineStr">
        <is>
          <t>STORK Cargo GmbH</t>
        </is>
      </c>
      <c r="F3773" t="inlineStr">
        <is>
          <t>DME</t>
        </is>
      </c>
      <c r="G3773" t="inlineStr">
        <is>
          <t>40' CW</t>
        </is>
      </c>
      <c r="H3773" t="n">
        <v>0</v>
      </c>
      <c r="I3773" s="6" t="n">
        <v>0</v>
      </c>
      <c r="J3773" s="6" t="n">
        <v>0</v>
      </c>
      <c r="K3773" t="inlineStr">
        <is>
          <t>run_initial</t>
        </is>
      </c>
      <c r="L3773" s="6" t="n">
        <v>46023</v>
      </c>
      <c r="M3773" s="6" t="n">
        <v>48213</v>
      </c>
      <c r="N3773" t="n">
        <v>2208</v>
      </c>
      <c r="O3773" s="6" t="n">
        <v>48213</v>
      </c>
      <c r="S3773" t="inlineStr">
        <is>
          <t>n.a.</t>
        </is>
      </c>
      <c r="T3773" s="6" t="n">
        <v>0</v>
      </c>
      <c r="U3773" s="6" t="n">
        <v>0</v>
      </c>
      <c r="V3773" t="n">
        <v>0</v>
      </c>
      <c r="W3773" t="n">
        <v>0</v>
      </c>
      <c r="X3773" s="6" t="n"/>
      <c r="Z3773" s="6" t="n">
        <v>48213</v>
      </c>
      <c r="AA3773" t="inlineStr">
        <is>
          <t>n.a.</t>
        </is>
      </c>
      <c r="AB3773" s="6" t="n">
        <v>48213</v>
      </c>
      <c r="AC3773" t="inlineStr"/>
      <c r="AD3773" s="6" t="n">
        <v>48060</v>
      </c>
    </row>
    <row r="3774">
      <c r="A3774" t="inlineStr">
        <is>
          <t>V300090</t>
        </is>
      </c>
      <c r="B3774" t="inlineStr">
        <is>
          <t>2025-0020</t>
        </is>
      </c>
      <c r="C3774" t="n">
        <v>5</v>
      </c>
      <c r="D3774" t="inlineStr">
        <is>
          <t>33 80 4505 491-7</t>
        </is>
      </c>
      <c r="E3774" t="inlineStr">
        <is>
          <t>STORK Cargo GmbH</t>
        </is>
      </c>
      <c r="F3774" t="inlineStr">
        <is>
          <t>DME</t>
        </is>
      </c>
      <c r="G3774" t="inlineStr">
        <is>
          <t>40' CW</t>
        </is>
      </c>
      <c r="H3774" t="n">
        <v>0</v>
      </c>
      <c r="I3774" s="6" t="n">
        <v>0</v>
      </c>
      <c r="J3774" s="6" t="n">
        <v>0</v>
      </c>
      <c r="K3774" t="inlineStr">
        <is>
          <t>run_initial</t>
        </is>
      </c>
      <c r="L3774" s="6" t="n">
        <v>46023</v>
      </c>
      <c r="M3774" s="6" t="n">
        <v>48213</v>
      </c>
      <c r="N3774" t="n">
        <v>2208</v>
      </c>
      <c r="O3774" s="6" t="n">
        <v>48213</v>
      </c>
      <c r="S3774" t="inlineStr">
        <is>
          <t>n.a.</t>
        </is>
      </c>
      <c r="T3774" s="6" t="n">
        <v>0</v>
      </c>
      <c r="U3774" s="6" t="n">
        <v>0</v>
      </c>
      <c r="V3774" t="n">
        <v>0</v>
      </c>
      <c r="W3774" t="n">
        <v>0</v>
      </c>
      <c r="X3774" s="6" t="n"/>
      <c r="Z3774" s="6" t="n">
        <v>48213</v>
      </c>
      <c r="AA3774" t="inlineStr">
        <is>
          <t>n.a.</t>
        </is>
      </c>
      <c r="AB3774" s="6" t="n">
        <v>48213</v>
      </c>
      <c r="AC3774" t="inlineStr"/>
      <c r="AD3774" s="6" t="n">
        <v>48060</v>
      </c>
    </row>
    <row r="3775">
      <c r="A3775" t="inlineStr">
        <is>
          <t>V300090</t>
        </is>
      </c>
      <c r="B3775" t="inlineStr">
        <is>
          <t>2025-0020</t>
        </is>
      </c>
      <c r="C3775" t="n">
        <v>6</v>
      </c>
      <c r="D3775" t="inlineStr">
        <is>
          <t>33 80 4505 495-8</t>
        </is>
      </c>
      <c r="E3775" t="inlineStr">
        <is>
          <t>STORK Cargo GmbH</t>
        </is>
      </c>
      <c r="F3775" t="inlineStr">
        <is>
          <t>DME</t>
        </is>
      </c>
      <c r="G3775" t="inlineStr">
        <is>
          <t>40' CW</t>
        </is>
      </c>
      <c r="H3775" t="n">
        <v>0</v>
      </c>
      <c r="I3775" s="6" t="n">
        <v>0</v>
      </c>
      <c r="J3775" s="6" t="n">
        <v>0</v>
      </c>
      <c r="K3775" t="inlineStr">
        <is>
          <t>run_initial</t>
        </is>
      </c>
      <c r="L3775" s="6" t="n">
        <v>46023</v>
      </c>
      <c r="M3775" s="6" t="n">
        <v>48213</v>
      </c>
      <c r="N3775" t="n">
        <v>2208</v>
      </c>
      <c r="O3775" s="6" t="n">
        <v>48213</v>
      </c>
      <c r="S3775" t="inlineStr">
        <is>
          <t>n.a.</t>
        </is>
      </c>
      <c r="T3775" s="6" t="n">
        <v>0</v>
      </c>
      <c r="U3775" s="6" t="n">
        <v>0</v>
      </c>
      <c r="V3775" t="n">
        <v>0</v>
      </c>
      <c r="W3775" t="n">
        <v>0</v>
      </c>
      <c r="X3775" s="6" t="n"/>
      <c r="Z3775" s="6" t="n">
        <v>48213</v>
      </c>
      <c r="AA3775" t="inlineStr">
        <is>
          <t>n.a.</t>
        </is>
      </c>
      <c r="AB3775" s="6" t="n">
        <v>48213</v>
      </c>
      <c r="AC3775" t="inlineStr"/>
      <c r="AD3775" s="6" t="n">
        <v>48060</v>
      </c>
    </row>
    <row r="3776">
      <c r="A3776" t="inlineStr">
        <is>
          <t>V300090</t>
        </is>
      </c>
      <c r="B3776" t="inlineStr">
        <is>
          <t>2025-0020</t>
        </is>
      </c>
      <c r="C3776" t="n">
        <v>7</v>
      </c>
      <c r="D3776" t="inlineStr">
        <is>
          <t>33 80 4505 498-2</t>
        </is>
      </c>
      <c r="E3776" t="inlineStr">
        <is>
          <t>STORK Cargo GmbH</t>
        </is>
      </c>
      <c r="F3776" t="inlineStr">
        <is>
          <t>DME</t>
        </is>
      </c>
      <c r="G3776" t="inlineStr">
        <is>
          <t>40' CW</t>
        </is>
      </c>
      <c r="H3776" t="n">
        <v>0</v>
      </c>
      <c r="I3776" s="6" t="n">
        <v>0</v>
      </c>
      <c r="J3776" s="6" t="n">
        <v>0</v>
      </c>
      <c r="K3776" t="inlineStr">
        <is>
          <t>run_initial</t>
        </is>
      </c>
      <c r="L3776" s="6" t="n">
        <v>46023</v>
      </c>
      <c r="M3776" s="6" t="n">
        <v>48213</v>
      </c>
      <c r="N3776" t="n">
        <v>2208</v>
      </c>
      <c r="O3776" s="6" t="n">
        <v>48213</v>
      </c>
      <c r="S3776" t="inlineStr">
        <is>
          <t>n.a.</t>
        </is>
      </c>
      <c r="T3776" s="6" t="n">
        <v>0</v>
      </c>
      <c r="U3776" s="6" t="n">
        <v>0</v>
      </c>
      <c r="V3776" t="n">
        <v>0</v>
      </c>
      <c r="W3776" t="n">
        <v>0</v>
      </c>
      <c r="X3776" s="6" t="n"/>
      <c r="Z3776" s="6" t="n">
        <v>48213</v>
      </c>
      <c r="AA3776" t="inlineStr">
        <is>
          <t>n.a.</t>
        </is>
      </c>
      <c r="AB3776" s="6" t="n">
        <v>48213</v>
      </c>
      <c r="AC3776" t="inlineStr"/>
      <c r="AD3776" s="6" t="n">
        <v>48060</v>
      </c>
    </row>
    <row r="3777">
      <c r="A3777" t="inlineStr">
        <is>
          <t>V300090</t>
        </is>
      </c>
      <c r="B3777" t="inlineStr">
        <is>
          <t>2025-0020</t>
        </is>
      </c>
      <c r="C3777" t="n">
        <v>8</v>
      </c>
      <c r="D3777" t="inlineStr">
        <is>
          <t>33 80 4505 499-0</t>
        </is>
      </c>
      <c r="E3777" t="inlineStr">
        <is>
          <t>STORK Cargo GmbH</t>
        </is>
      </c>
      <c r="F3777" t="inlineStr">
        <is>
          <t>DME</t>
        </is>
      </c>
      <c r="G3777" t="inlineStr">
        <is>
          <t>40' CW</t>
        </is>
      </c>
      <c r="H3777" t="n">
        <v>0</v>
      </c>
      <c r="I3777" s="6" t="n">
        <v>0</v>
      </c>
      <c r="J3777" s="6" t="n">
        <v>0</v>
      </c>
      <c r="K3777" t="inlineStr">
        <is>
          <t>run_initial</t>
        </is>
      </c>
      <c r="L3777" s="6" t="n">
        <v>46023</v>
      </c>
      <c r="M3777" s="6" t="n">
        <v>48213</v>
      </c>
      <c r="N3777" t="n">
        <v>2208</v>
      </c>
      <c r="O3777" s="6" t="n">
        <v>48213</v>
      </c>
      <c r="S3777" t="inlineStr">
        <is>
          <t>n.a.</t>
        </is>
      </c>
      <c r="T3777" s="6" t="n">
        <v>0</v>
      </c>
      <c r="U3777" s="6" t="n">
        <v>0</v>
      </c>
      <c r="V3777" t="n">
        <v>0</v>
      </c>
      <c r="W3777" t="n">
        <v>0</v>
      </c>
      <c r="X3777" s="6" t="n"/>
      <c r="Z3777" s="6" t="n">
        <v>48213</v>
      </c>
      <c r="AA3777" t="inlineStr">
        <is>
          <t>n.a.</t>
        </is>
      </c>
      <c r="AB3777" s="6" t="n">
        <v>48213</v>
      </c>
      <c r="AC3777" t="inlineStr"/>
      <c r="AD3777" s="6" t="n">
        <v>48060</v>
      </c>
    </row>
    <row r="3778">
      <c r="A3778" t="inlineStr">
        <is>
          <t>V300090</t>
        </is>
      </c>
      <c r="B3778" t="inlineStr">
        <is>
          <t>2025-0020</t>
        </is>
      </c>
      <c r="C3778" t="n">
        <v>9</v>
      </c>
      <c r="D3778" t="inlineStr">
        <is>
          <t>33 80 4505 500-5</t>
        </is>
      </c>
      <c r="E3778" t="inlineStr">
        <is>
          <t>STORK Cargo GmbH</t>
        </is>
      </c>
      <c r="F3778" t="inlineStr">
        <is>
          <t>DME</t>
        </is>
      </c>
      <c r="G3778" t="inlineStr">
        <is>
          <t>40' CW</t>
        </is>
      </c>
      <c r="H3778" t="n">
        <v>0</v>
      </c>
      <c r="I3778" s="6" t="n">
        <v>0</v>
      </c>
      <c r="J3778" s="6" t="n">
        <v>0</v>
      </c>
      <c r="K3778" t="inlineStr">
        <is>
          <t>run_initial</t>
        </is>
      </c>
      <c r="L3778" s="6" t="n">
        <v>46023</v>
      </c>
      <c r="M3778" s="6" t="n">
        <v>48213</v>
      </c>
      <c r="N3778" t="n">
        <v>2208</v>
      </c>
      <c r="O3778" s="6" t="n">
        <v>48213</v>
      </c>
      <c r="S3778" t="inlineStr">
        <is>
          <t>n.a.</t>
        </is>
      </c>
      <c r="T3778" s="6" t="n">
        <v>0</v>
      </c>
      <c r="U3778" s="6" t="n">
        <v>0</v>
      </c>
      <c r="V3778" t="n">
        <v>0</v>
      </c>
      <c r="W3778" t="n">
        <v>0</v>
      </c>
      <c r="X3778" s="6" t="n"/>
      <c r="Z3778" s="6" t="n">
        <v>48213</v>
      </c>
      <c r="AA3778" t="inlineStr">
        <is>
          <t>n.a.</t>
        </is>
      </c>
      <c r="AB3778" s="6" t="n">
        <v>48213</v>
      </c>
      <c r="AC3778" t="inlineStr"/>
      <c r="AD3778" s="6" t="n">
        <v>48060</v>
      </c>
    </row>
    <row r="3779">
      <c r="A3779" t="inlineStr">
        <is>
          <t>V300090</t>
        </is>
      </c>
      <c r="B3779" t="inlineStr">
        <is>
          <t>2025-0020</t>
        </is>
      </c>
      <c r="C3779" t="n">
        <v>10</v>
      </c>
      <c r="D3779" t="inlineStr">
        <is>
          <t>33 80 4505 502-1</t>
        </is>
      </c>
      <c r="E3779" t="inlineStr">
        <is>
          <t>STORK Cargo GmbH</t>
        </is>
      </c>
      <c r="F3779" t="inlineStr">
        <is>
          <t>DME</t>
        </is>
      </c>
      <c r="G3779" t="inlineStr">
        <is>
          <t>40' CW</t>
        </is>
      </c>
      <c r="H3779" t="n">
        <v>0</v>
      </c>
      <c r="I3779" s="6" t="n">
        <v>0</v>
      </c>
      <c r="J3779" s="6" t="n">
        <v>0</v>
      </c>
      <c r="K3779" t="inlineStr">
        <is>
          <t>run_initial</t>
        </is>
      </c>
      <c r="L3779" s="6" t="n">
        <v>46023</v>
      </c>
      <c r="M3779" s="6" t="n">
        <v>48213</v>
      </c>
      <c r="N3779" t="n">
        <v>2208</v>
      </c>
      <c r="O3779" s="6" t="n">
        <v>48213</v>
      </c>
      <c r="S3779" t="inlineStr">
        <is>
          <t>n.a.</t>
        </is>
      </c>
      <c r="T3779" s="6" t="n">
        <v>0</v>
      </c>
      <c r="U3779" s="6" t="n">
        <v>0</v>
      </c>
      <c r="V3779" t="n">
        <v>0</v>
      </c>
      <c r="W3779" t="n">
        <v>0</v>
      </c>
      <c r="X3779" s="6" t="n"/>
      <c r="Z3779" s="6" t="n">
        <v>48213</v>
      </c>
      <c r="AA3779" t="inlineStr">
        <is>
          <t>n.a.</t>
        </is>
      </c>
      <c r="AB3779" s="6" t="n">
        <v>48213</v>
      </c>
      <c r="AC3779" t="inlineStr"/>
      <c r="AD3779" s="6" t="n">
        <v>48060</v>
      </c>
    </row>
    <row r="3780">
      <c r="A3780" t="inlineStr">
        <is>
          <t>V300090</t>
        </is>
      </c>
      <c r="B3780" t="inlineStr">
        <is>
          <t>2025-0020</t>
        </is>
      </c>
      <c r="C3780" t="n">
        <v>11</v>
      </c>
      <c r="D3780" t="inlineStr">
        <is>
          <t>33 80 4505 505-4</t>
        </is>
      </c>
      <c r="E3780" t="inlineStr">
        <is>
          <t>STORK Cargo GmbH</t>
        </is>
      </c>
      <c r="F3780" t="inlineStr">
        <is>
          <t>DME</t>
        </is>
      </c>
      <c r="G3780" t="inlineStr">
        <is>
          <t>40' CW</t>
        </is>
      </c>
      <c r="H3780" t="n">
        <v>0</v>
      </c>
      <c r="I3780" s="6" t="n">
        <v>0</v>
      </c>
      <c r="J3780" s="6" t="n">
        <v>0</v>
      </c>
      <c r="K3780" t="inlineStr">
        <is>
          <t>run_initial</t>
        </is>
      </c>
      <c r="L3780" s="6" t="n">
        <v>46023</v>
      </c>
      <c r="M3780" s="6" t="n">
        <v>48213</v>
      </c>
      <c r="N3780" t="n">
        <v>2208</v>
      </c>
      <c r="O3780" s="6" t="n">
        <v>48213</v>
      </c>
      <c r="S3780" t="inlineStr">
        <is>
          <t>n.a.</t>
        </is>
      </c>
      <c r="T3780" s="6" t="n">
        <v>0</v>
      </c>
      <c r="U3780" s="6" t="n">
        <v>0</v>
      </c>
      <c r="V3780" t="n">
        <v>0</v>
      </c>
      <c r="W3780" t="n">
        <v>0</v>
      </c>
      <c r="X3780" s="6" t="n"/>
      <c r="Z3780" s="6" t="n">
        <v>48213</v>
      </c>
      <c r="AA3780" t="inlineStr">
        <is>
          <t>n.a.</t>
        </is>
      </c>
      <c r="AB3780" s="6" t="n">
        <v>48213</v>
      </c>
      <c r="AC3780" t="inlineStr"/>
      <c r="AD3780" s="6" t="n">
        <v>48060</v>
      </c>
    </row>
    <row r="3781">
      <c r="A3781" t="inlineStr">
        <is>
          <t>V300090</t>
        </is>
      </c>
      <c r="B3781" t="inlineStr">
        <is>
          <t>2025-0020</t>
        </is>
      </c>
      <c r="C3781" t="n">
        <v>12</v>
      </c>
      <c r="D3781" t="inlineStr">
        <is>
          <t>33 80 4505 512-0</t>
        </is>
      </c>
      <c r="E3781" t="inlineStr">
        <is>
          <t>STORK Cargo GmbH</t>
        </is>
      </c>
      <c r="F3781" t="inlineStr">
        <is>
          <t>DME</t>
        </is>
      </c>
      <c r="G3781" t="inlineStr">
        <is>
          <t>40' CW</t>
        </is>
      </c>
      <c r="H3781" t="n">
        <v>0</v>
      </c>
      <c r="I3781" s="6" t="n">
        <v>0</v>
      </c>
      <c r="J3781" s="6" t="n">
        <v>0</v>
      </c>
      <c r="K3781" t="inlineStr">
        <is>
          <t>run_initial</t>
        </is>
      </c>
      <c r="L3781" s="6" t="n">
        <v>46023</v>
      </c>
      <c r="M3781" s="6" t="n">
        <v>48213</v>
      </c>
      <c r="N3781" t="n">
        <v>2208</v>
      </c>
      <c r="O3781" s="6" t="n">
        <v>48213</v>
      </c>
      <c r="S3781" t="inlineStr">
        <is>
          <t>n.a.</t>
        </is>
      </c>
      <c r="T3781" s="6" t="n">
        <v>0</v>
      </c>
      <c r="U3781" s="6" t="n">
        <v>0</v>
      </c>
      <c r="V3781" t="n">
        <v>0</v>
      </c>
      <c r="W3781" t="n">
        <v>0</v>
      </c>
      <c r="X3781" s="6" t="n"/>
      <c r="Z3781" s="6" t="n">
        <v>48213</v>
      </c>
      <c r="AA3781" t="inlineStr">
        <is>
          <t>n.a.</t>
        </is>
      </c>
      <c r="AB3781" s="6" t="n">
        <v>48213</v>
      </c>
      <c r="AC3781" t="inlineStr"/>
      <c r="AD3781" s="6" t="n">
        <v>48060</v>
      </c>
    </row>
    <row r="3782">
      <c r="A3782" t="inlineStr">
        <is>
          <t>V300090</t>
        </is>
      </c>
      <c r="B3782" t="inlineStr">
        <is>
          <t>2025-0020</t>
        </is>
      </c>
      <c r="C3782" t="n">
        <v>13</v>
      </c>
      <c r="D3782" t="inlineStr">
        <is>
          <t>33 80 4505 540-1</t>
        </is>
      </c>
      <c r="E3782" t="inlineStr">
        <is>
          <t>STORK Cargo GmbH</t>
        </is>
      </c>
      <c r="F3782" t="inlineStr">
        <is>
          <t>DME</t>
        </is>
      </c>
      <c r="G3782" t="inlineStr">
        <is>
          <t>40' CW</t>
        </is>
      </c>
      <c r="H3782" t="n">
        <v>0</v>
      </c>
      <c r="I3782" s="6" t="n">
        <v>0</v>
      </c>
      <c r="J3782" s="6" t="n">
        <v>0</v>
      </c>
      <c r="K3782" t="inlineStr">
        <is>
          <t>run_initial</t>
        </is>
      </c>
      <c r="L3782" s="6" t="n">
        <v>46023</v>
      </c>
      <c r="M3782" s="6" t="n">
        <v>48213</v>
      </c>
      <c r="N3782" t="n">
        <v>2208</v>
      </c>
      <c r="O3782" s="6" t="n">
        <v>48213</v>
      </c>
      <c r="S3782" t="inlineStr">
        <is>
          <t>n.a.</t>
        </is>
      </c>
      <c r="T3782" s="6" t="n">
        <v>0</v>
      </c>
      <c r="U3782" s="6" t="n">
        <v>0</v>
      </c>
      <c r="V3782" t="n">
        <v>0</v>
      </c>
      <c r="W3782" t="n">
        <v>0</v>
      </c>
      <c r="X3782" s="6" t="n"/>
      <c r="Z3782" s="6" t="n">
        <v>48213</v>
      </c>
      <c r="AA3782" t="inlineStr">
        <is>
          <t>n.a.</t>
        </is>
      </c>
      <c r="AB3782" s="6" t="n">
        <v>48213</v>
      </c>
      <c r="AC3782" t="inlineStr"/>
      <c r="AD3782" s="6" t="n">
        <v>48060</v>
      </c>
    </row>
    <row r="3783">
      <c r="A3783" t="inlineStr">
        <is>
          <t>V300090</t>
        </is>
      </c>
      <c r="B3783" t="inlineStr">
        <is>
          <t>2025-0020</t>
        </is>
      </c>
      <c r="C3783" t="n">
        <v>14</v>
      </c>
      <c r="D3783" t="inlineStr">
        <is>
          <t>33 80 4505 567-4</t>
        </is>
      </c>
      <c r="E3783" t="inlineStr">
        <is>
          <t>STORK Cargo GmbH</t>
        </is>
      </c>
      <c r="F3783" t="inlineStr">
        <is>
          <t>DME</t>
        </is>
      </c>
      <c r="G3783" t="inlineStr">
        <is>
          <t>40' CW</t>
        </is>
      </c>
      <c r="H3783" t="n">
        <v>0</v>
      </c>
      <c r="I3783" s="6" t="n">
        <v>0</v>
      </c>
      <c r="J3783" s="6" t="n">
        <v>0</v>
      </c>
      <c r="K3783" t="inlineStr">
        <is>
          <t>run_initial</t>
        </is>
      </c>
      <c r="L3783" s="6" t="n">
        <v>46023</v>
      </c>
      <c r="M3783" s="6" t="n">
        <v>48213</v>
      </c>
      <c r="N3783" t="n">
        <v>2208</v>
      </c>
      <c r="O3783" s="6" t="n">
        <v>48213</v>
      </c>
      <c r="S3783" t="inlineStr">
        <is>
          <t>n.a.</t>
        </is>
      </c>
      <c r="T3783" s="6" t="n">
        <v>0</v>
      </c>
      <c r="U3783" s="6" t="n">
        <v>0</v>
      </c>
      <c r="V3783" t="n">
        <v>0</v>
      </c>
      <c r="W3783" t="n">
        <v>0</v>
      </c>
      <c r="X3783" s="6" t="n"/>
      <c r="Z3783" s="6" t="n">
        <v>48213</v>
      </c>
      <c r="AA3783" t="inlineStr">
        <is>
          <t>n.a.</t>
        </is>
      </c>
      <c r="AB3783" s="6" t="n">
        <v>48213</v>
      </c>
      <c r="AC3783" t="inlineStr"/>
      <c r="AD3783" s="6" t="n">
        <v>48060</v>
      </c>
    </row>
    <row r="3784">
      <c r="A3784" t="inlineStr">
        <is>
          <t>V300090</t>
        </is>
      </c>
      <c r="B3784" t="inlineStr">
        <is>
          <t>2025-0020</t>
        </is>
      </c>
      <c r="C3784" t="n">
        <v>15</v>
      </c>
      <c r="D3784" t="inlineStr">
        <is>
          <t>33 80 4505 571-6</t>
        </is>
      </c>
      <c r="E3784" t="inlineStr">
        <is>
          <t>STORK Cargo GmbH</t>
        </is>
      </c>
      <c r="F3784" t="inlineStr">
        <is>
          <t>DME</t>
        </is>
      </c>
      <c r="G3784" t="inlineStr">
        <is>
          <t>40' CW</t>
        </is>
      </c>
      <c r="H3784" t="n">
        <v>0</v>
      </c>
      <c r="I3784" s="6" t="n">
        <v>0</v>
      </c>
      <c r="J3784" s="6" t="n">
        <v>0</v>
      </c>
      <c r="K3784" t="inlineStr">
        <is>
          <t>run_initial</t>
        </is>
      </c>
      <c r="L3784" s="6" t="n">
        <v>46023</v>
      </c>
      <c r="M3784" s="6" t="n">
        <v>48213</v>
      </c>
      <c r="N3784" t="n">
        <v>2208</v>
      </c>
      <c r="O3784" s="6" t="n">
        <v>48213</v>
      </c>
      <c r="S3784" t="inlineStr">
        <is>
          <t>n.a.</t>
        </is>
      </c>
      <c r="T3784" s="6" t="n">
        <v>0</v>
      </c>
      <c r="U3784" s="6" t="n">
        <v>0</v>
      </c>
      <c r="V3784" t="n">
        <v>0</v>
      </c>
      <c r="W3784" t="n">
        <v>0</v>
      </c>
      <c r="X3784" s="6" t="n"/>
      <c r="Z3784" s="6" t="n">
        <v>48213</v>
      </c>
      <c r="AA3784" t="inlineStr">
        <is>
          <t>n.a.</t>
        </is>
      </c>
      <c r="AB3784" s="6" t="n">
        <v>48213</v>
      </c>
      <c r="AC3784" t="inlineStr"/>
      <c r="AD3784" s="6" t="n">
        <v>48060</v>
      </c>
    </row>
    <row r="3785">
      <c r="A3785" t="inlineStr">
        <is>
          <t>V300090</t>
        </is>
      </c>
      <c r="B3785" t="inlineStr">
        <is>
          <t>2025-0020</t>
        </is>
      </c>
      <c r="C3785" t="n">
        <v>16</v>
      </c>
      <c r="D3785" t="inlineStr">
        <is>
          <t>33 80 4505 581-5</t>
        </is>
      </c>
      <c r="E3785" t="inlineStr">
        <is>
          <t>STORK Cargo GmbH</t>
        </is>
      </c>
      <c r="F3785" t="inlineStr">
        <is>
          <t>DME</t>
        </is>
      </c>
      <c r="G3785" t="inlineStr">
        <is>
          <t>40' CW</t>
        </is>
      </c>
      <c r="H3785" t="n">
        <v>0</v>
      </c>
      <c r="I3785" s="6" t="n">
        <v>0</v>
      </c>
      <c r="J3785" s="6" t="n">
        <v>0</v>
      </c>
      <c r="K3785" t="inlineStr">
        <is>
          <t>run_initial</t>
        </is>
      </c>
      <c r="L3785" s="6" t="n">
        <v>46023</v>
      </c>
      <c r="M3785" s="6" t="n">
        <v>48213</v>
      </c>
      <c r="N3785" t="n">
        <v>2208</v>
      </c>
      <c r="O3785" s="6" t="n">
        <v>48213</v>
      </c>
      <c r="S3785" t="inlineStr">
        <is>
          <t>n.a.</t>
        </is>
      </c>
      <c r="T3785" s="6" t="n">
        <v>0</v>
      </c>
      <c r="U3785" s="6" t="n">
        <v>0</v>
      </c>
      <c r="V3785" t="n">
        <v>0</v>
      </c>
      <c r="W3785" t="n">
        <v>0</v>
      </c>
      <c r="X3785" s="6" t="n"/>
      <c r="Z3785" s="6" t="n">
        <v>48213</v>
      </c>
      <c r="AA3785" t="inlineStr">
        <is>
          <t>n.a.</t>
        </is>
      </c>
      <c r="AB3785" s="6" t="n">
        <v>48213</v>
      </c>
      <c r="AC3785" t="inlineStr"/>
      <c r="AD3785" s="6" t="n">
        <v>48060</v>
      </c>
    </row>
    <row r="3786">
      <c r="A3786" t="inlineStr">
        <is>
          <t>V300090</t>
        </is>
      </c>
      <c r="B3786" t="inlineStr">
        <is>
          <t>2025-0020</t>
        </is>
      </c>
      <c r="C3786" t="n">
        <v>17</v>
      </c>
      <c r="D3786" t="inlineStr">
        <is>
          <t>33 80 4505 569-0</t>
        </is>
      </c>
      <c r="E3786" t="inlineStr">
        <is>
          <t>STORK Cargo GmbH</t>
        </is>
      </c>
      <c r="F3786" t="inlineStr">
        <is>
          <t>DME</t>
        </is>
      </c>
      <c r="G3786" t="inlineStr">
        <is>
          <t>40' CW</t>
        </is>
      </c>
      <c r="H3786" t="n">
        <v>0</v>
      </c>
      <c r="I3786" s="6" t="n">
        <v>0</v>
      </c>
      <c r="J3786" s="6" t="n">
        <v>0</v>
      </c>
      <c r="K3786" t="inlineStr">
        <is>
          <t>run_initial</t>
        </is>
      </c>
      <c r="L3786" s="6" t="n">
        <v>46023</v>
      </c>
      <c r="M3786" s="6" t="n">
        <v>48213</v>
      </c>
      <c r="N3786" t="n">
        <v>2208</v>
      </c>
      <c r="O3786" s="6" t="n">
        <v>48213</v>
      </c>
      <c r="S3786" t="inlineStr">
        <is>
          <t>n.a.</t>
        </is>
      </c>
      <c r="T3786" s="6" t="n">
        <v>0</v>
      </c>
      <c r="U3786" s="6" t="n">
        <v>0</v>
      </c>
      <c r="V3786" t="n">
        <v>0</v>
      </c>
      <c r="W3786" t="n">
        <v>0</v>
      </c>
      <c r="X3786" s="6" t="n"/>
      <c r="Z3786" s="6" t="n">
        <v>48213</v>
      </c>
      <c r="AA3786" t="inlineStr">
        <is>
          <t>n.a.</t>
        </is>
      </c>
      <c r="AB3786" s="6" t="n">
        <v>48213</v>
      </c>
      <c r="AC3786" t="inlineStr"/>
      <c r="AD3786" s="6" t="n">
        <v>48060</v>
      </c>
    </row>
    <row r="3787">
      <c r="A3787" t="inlineStr">
        <is>
          <t>V300090</t>
        </is>
      </c>
      <c r="B3787" t="inlineStr">
        <is>
          <t>2025-0020</t>
        </is>
      </c>
      <c r="C3787" t="n">
        <v>18</v>
      </c>
      <c r="D3787" t="inlineStr">
        <is>
          <t>33 80 4505 579-9</t>
        </is>
      </c>
      <c r="E3787" t="inlineStr">
        <is>
          <t>STORK Cargo GmbH</t>
        </is>
      </c>
      <c r="F3787" t="inlineStr">
        <is>
          <t>DME</t>
        </is>
      </c>
      <c r="G3787" t="inlineStr">
        <is>
          <t>40' CW</t>
        </is>
      </c>
      <c r="H3787" t="n">
        <v>0</v>
      </c>
      <c r="I3787" s="6" t="n">
        <v>0</v>
      </c>
      <c r="J3787" s="6" t="n">
        <v>0</v>
      </c>
      <c r="K3787" t="inlineStr">
        <is>
          <t>run_initial</t>
        </is>
      </c>
      <c r="L3787" s="6" t="n">
        <v>46023</v>
      </c>
      <c r="M3787" s="6" t="n">
        <v>48213</v>
      </c>
      <c r="N3787" t="n">
        <v>2208</v>
      </c>
      <c r="O3787" s="6" t="n">
        <v>48213</v>
      </c>
      <c r="S3787" t="inlineStr">
        <is>
          <t>n.a.</t>
        </is>
      </c>
      <c r="T3787" s="6" t="n">
        <v>0</v>
      </c>
      <c r="U3787" s="6" t="n">
        <v>0</v>
      </c>
      <c r="V3787" t="n">
        <v>0</v>
      </c>
      <c r="W3787" t="n">
        <v>0</v>
      </c>
      <c r="X3787" s="6" t="n"/>
      <c r="Z3787" s="6" t="n">
        <v>48213</v>
      </c>
      <c r="AA3787" t="inlineStr">
        <is>
          <t>n.a.</t>
        </is>
      </c>
      <c r="AB3787" s="6" t="n">
        <v>48213</v>
      </c>
      <c r="AC3787" t="inlineStr"/>
      <c r="AD3787" s="6" t="n">
        <v>48060</v>
      </c>
    </row>
    <row r="3788">
      <c r="A3788" t="inlineStr">
        <is>
          <t>V300090</t>
        </is>
      </c>
      <c r="B3788" t="inlineStr">
        <is>
          <t>2025-0020</t>
        </is>
      </c>
      <c r="C3788" t="n">
        <v>19</v>
      </c>
      <c r="D3788" t="inlineStr">
        <is>
          <t>33 80 4505 575-7</t>
        </is>
      </c>
      <c r="E3788" t="inlineStr">
        <is>
          <t>STORK Cargo GmbH</t>
        </is>
      </c>
      <c r="F3788" t="inlineStr">
        <is>
          <t>DME</t>
        </is>
      </c>
      <c r="G3788" t="inlineStr">
        <is>
          <t>40' CW</t>
        </is>
      </c>
      <c r="H3788" t="n">
        <v>0</v>
      </c>
      <c r="I3788" s="6" t="n">
        <v>0</v>
      </c>
      <c r="J3788" s="6" t="n">
        <v>0</v>
      </c>
      <c r="K3788" t="inlineStr">
        <is>
          <t>run_initial</t>
        </is>
      </c>
      <c r="L3788" s="6" t="n">
        <v>46023</v>
      </c>
      <c r="M3788" s="6" t="n">
        <v>48213</v>
      </c>
      <c r="N3788" t="n">
        <v>2208</v>
      </c>
      <c r="O3788" s="6" t="n">
        <v>48213</v>
      </c>
      <c r="S3788" t="inlineStr">
        <is>
          <t>n.a.</t>
        </is>
      </c>
      <c r="T3788" s="6" t="n">
        <v>0</v>
      </c>
      <c r="U3788" s="6" t="n">
        <v>0</v>
      </c>
      <c r="V3788" t="n">
        <v>0</v>
      </c>
      <c r="W3788" t="n">
        <v>0</v>
      </c>
      <c r="X3788" s="6" t="n"/>
      <c r="Z3788" s="6" t="n">
        <v>48213</v>
      </c>
      <c r="AA3788" t="inlineStr">
        <is>
          <t>n.a.</t>
        </is>
      </c>
      <c r="AB3788" s="6" t="n">
        <v>48213</v>
      </c>
      <c r="AC3788" t="inlineStr"/>
      <c r="AD3788" s="6" t="n">
        <v>48060</v>
      </c>
    </row>
    <row r="3789">
      <c r="A3789" t="inlineStr">
        <is>
          <t>V300090</t>
        </is>
      </c>
      <c r="B3789" t="inlineStr">
        <is>
          <t>2025-0020</t>
        </is>
      </c>
      <c r="C3789" t="n">
        <v>20</v>
      </c>
      <c r="D3789" t="inlineStr">
        <is>
          <t>33 80 4505 565-8</t>
        </is>
      </c>
      <c r="E3789" t="inlineStr">
        <is>
          <t>STORK Cargo GmbH</t>
        </is>
      </c>
      <c r="F3789" t="inlineStr">
        <is>
          <t>DME</t>
        </is>
      </c>
      <c r="G3789" t="inlineStr">
        <is>
          <t>40' CW</t>
        </is>
      </c>
      <c r="H3789" t="n">
        <v>0</v>
      </c>
      <c r="I3789" s="6" t="n">
        <v>0</v>
      </c>
      <c r="J3789" s="6" t="n">
        <v>0</v>
      </c>
      <c r="K3789" t="inlineStr">
        <is>
          <t>run_initial</t>
        </is>
      </c>
      <c r="L3789" s="6" t="n">
        <v>46023</v>
      </c>
      <c r="M3789" s="6" t="n">
        <v>48213</v>
      </c>
      <c r="N3789" t="n">
        <v>2208</v>
      </c>
      <c r="O3789" s="6" t="n">
        <v>48213</v>
      </c>
      <c r="S3789" t="inlineStr">
        <is>
          <t>n.a.</t>
        </is>
      </c>
      <c r="T3789" s="6" t="n">
        <v>0</v>
      </c>
      <c r="U3789" s="6" t="n">
        <v>0</v>
      </c>
      <c r="V3789" t="n">
        <v>0</v>
      </c>
      <c r="W3789" t="n">
        <v>0</v>
      </c>
      <c r="X3789" s="6" t="n"/>
      <c r="Z3789" s="6" t="n">
        <v>48213</v>
      </c>
      <c r="AA3789" t="inlineStr">
        <is>
          <t>n.a.</t>
        </is>
      </c>
      <c r="AB3789" s="6" t="n">
        <v>48213</v>
      </c>
      <c r="AC3789" t="inlineStr"/>
      <c r="AD3789" s="6" t="n">
        <v>48060</v>
      </c>
    </row>
    <row r="3790">
      <c r="A3790" t="inlineStr">
        <is>
          <t>V300090</t>
        </is>
      </c>
      <c r="B3790" t="inlineStr">
        <is>
          <t>2025-0020</t>
        </is>
      </c>
      <c r="C3790" t="n">
        <v>21</v>
      </c>
      <c r="D3790" t="inlineStr">
        <is>
          <t>33 80 4505 564-1</t>
        </is>
      </c>
      <c r="E3790" t="inlineStr">
        <is>
          <t>STORK Cargo GmbH</t>
        </is>
      </c>
      <c r="F3790" t="inlineStr">
        <is>
          <t>DME</t>
        </is>
      </c>
      <c r="G3790" t="inlineStr">
        <is>
          <t>40' CW</t>
        </is>
      </c>
      <c r="H3790" t="n">
        <v>0</v>
      </c>
      <c r="I3790" s="6" t="n">
        <v>0</v>
      </c>
      <c r="J3790" s="6" t="n">
        <v>0</v>
      </c>
      <c r="K3790" t="inlineStr">
        <is>
          <t>run_initial</t>
        </is>
      </c>
      <c r="L3790" s="6" t="n">
        <v>46023</v>
      </c>
      <c r="M3790" s="6" t="n">
        <v>48213</v>
      </c>
      <c r="N3790" t="n">
        <v>2208</v>
      </c>
      <c r="O3790" s="6" t="n">
        <v>48213</v>
      </c>
      <c r="S3790" t="inlineStr">
        <is>
          <t>n.a.</t>
        </is>
      </c>
      <c r="T3790" s="6" t="n">
        <v>0</v>
      </c>
      <c r="U3790" s="6" t="n">
        <v>0</v>
      </c>
      <c r="V3790" t="n">
        <v>0</v>
      </c>
      <c r="W3790" t="n">
        <v>0</v>
      </c>
      <c r="X3790" s="6" t="n"/>
      <c r="Z3790" s="6" t="n">
        <v>48213</v>
      </c>
      <c r="AA3790" t="inlineStr">
        <is>
          <t>n.a.</t>
        </is>
      </c>
      <c r="AB3790" s="6" t="n">
        <v>48213</v>
      </c>
      <c r="AC3790" t="inlineStr"/>
      <c r="AD3790" s="6" t="n">
        <v>48060</v>
      </c>
    </row>
    <row r="3791">
      <c r="A3791" t="inlineStr">
        <is>
          <t>V300090</t>
        </is>
      </c>
      <c r="B3791" t="inlineStr">
        <is>
          <t>2025-0020</t>
        </is>
      </c>
      <c r="C3791" t="n">
        <v>22</v>
      </c>
      <c r="D3791" t="inlineStr">
        <is>
          <t>33 80 4505 574-0</t>
        </is>
      </c>
      <c r="E3791" t="inlineStr">
        <is>
          <t>STORK Cargo GmbH</t>
        </is>
      </c>
      <c r="F3791" t="inlineStr">
        <is>
          <t>DME</t>
        </is>
      </c>
      <c r="G3791" t="inlineStr">
        <is>
          <t>40' CW</t>
        </is>
      </c>
      <c r="H3791" t="n">
        <v>0</v>
      </c>
      <c r="I3791" s="6" t="n">
        <v>0</v>
      </c>
      <c r="J3791" s="6" t="n">
        <v>0</v>
      </c>
      <c r="K3791" t="inlineStr">
        <is>
          <t>run_initial</t>
        </is>
      </c>
      <c r="L3791" s="6" t="n">
        <v>46023</v>
      </c>
      <c r="M3791" s="6" t="n">
        <v>48213</v>
      </c>
      <c r="N3791" t="n">
        <v>2208</v>
      </c>
      <c r="O3791" s="6" t="n">
        <v>48213</v>
      </c>
      <c r="S3791" t="inlineStr">
        <is>
          <t>n.a.</t>
        </is>
      </c>
      <c r="T3791" s="6" t="n">
        <v>0</v>
      </c>
      <c r="U3791" s="6" t="n">
        <v>0</v>
      </c>
      <c r="V3791" t="n">
        <v>0</v>
      </c>
      <c r="W3791" t="n">
        <v>0</v>
      </c>
      <c r="X3791" s="6" t="n"/>
      <c r="Z3791" s="6" t="n">
        <v>48213</v>
      </c>
      <c r="AA3791" t="inlineStr">
        <is>
          <t>n.a.</t>
        </is>
      </c>
      <c r="AB3791" s="6" t="n">
        <v>48213</v>
      </c>
      <c r="AC3791" t="inlineStr"/>
      <c r="AD3791" s="6" t="n">
        <v>48060</v>
      </c>
    </row>
    <row r="3792">
      <c r="A3792" t="inlineStr">
        <is>
          <t>V300090</t>
        </is>
      </c>
      <c r="B3792" t="inlineStr">
        <is>
          <t>2025-0020</t>
        </is>
      </c>
      <c r="C3792" t="n">
        <v>23</v>
      </c>
      <c r="D3792" t="inlineStr">
        <is>
          <t>33 80 4505 576-5</t>
        </is>
      </c>
      <c r="E3792" t="inlineStr">
        <is>
          <t>STORK Cargo GmbH</t>
        </is>
      </c>
      <c r="F3792" t="inlineStr">
        <is>
          <t>DME</t>
        </is>
      </c>
      <c r="G3792" t="inlineStr">
        <is>
          <t>40' CW</t>
        </is>
      </c>
      <c r="H3792" t="n">
        <v>0</v>
      </c>
      <c r="I3792" s="6" t="n">
        <v>0</v>
      </c>
      <c r="J3792" s="6" t="n">
        <v>0</v>
      </c>
      <c r="K3792" t="inlineStr">
        <is>
          <t>run_initial</t>
        </is>
      </c>
      <c r="L3792" s="6" t="n">
        <v>46023</v>
      </c>
      <c r="M3792" s="6" t="n">
        <v>48213</v>
      </c>
      <c r="N3792" t="n">
        <v>2208</v>
      </c>
      <c r="O3792" s="6" t="n">
        <v>48213</v>
      </c>
      <c r="S3792" t="inlineStr">
        <is>
          <t>n.a.</t>
        </is>
      </c>
      <c r="T3792" s="6" t="n">
        <v>0</v>
      </c>
      <c r="U3792" s="6" t="n">
        <v>0</v>
      </c>
      <c r="V3792" t="n">
        <v>0</v>
      </c>
      <c r="W3792" t="n">
        <v>0</v>
      </c>
      <c r="X3792" s="6" t="n"/>
      <c r="Z3792" s="6" t="n">
        <v>48213</v>
      </c>
      <c r="AA3792" t="inlineStr">
        <is>
          <t>n.a.</t>
        </is>
      </c>
      <c r="AB3792" s="6" t="n">
        <v>48213</v>
      </c>
      <c r="AC3792" t="inlineStr"/>
      <c r="AD3792" s="6" t="n">
        <v>48060</v>
      </c>
    </row>
    <row r="3793">
      <c r="A3793" t="inlineStr">
        <is>
          <t>V300090</t>
        </is>
      </c>
      <c r="B3793" t="inlineStr">
        <is>
          <t>2025-0020</t>
        </is>
      </c>
      <c r="C3793" t="n">
        <v>24</v>
      </c>
      <c r="D3793" t="inlineStr">
        <is>
          <t>33 80 4505 585-6</t>
        </is>
      </c>
      <c r="E3793" t="inlineStr">
        <is>
          <t>STORK Cargo GmbH</t>
        </is>
      </c>
      <c r="F3793" t="inlineStr">
        <is>
          <t>DME</t>
        </is>
      </c>
      <c r="G3793" t="inlineStr">
        <is>
          <t>40' CW</t>
        </is>
      </c>
      <c r="H3793" t="n">
        <v>0</v>
      </c>
      <c r="I3793" s="6" t="n">
        <v>0</v>
      </c>
      <c r="J3793" s="6" t="n">
        <v>0</v>
      </c>
      <c r="K3793" t="inlineStr">
        <is>
          <t>run_initial</t>
        </is>
      </c>
      <c r="L3793" s="6" t="n">
        <v>46023</v>
      </c>
      <c r="M3793" s="6" t="n">
        <v>48213</v>
      </c>
      <c r="N3793" t="n">
        <v>2208</v>
      </c>
      <c r="O3793" s="6" t="n">
        <v>48213</v>
      </c>
      <c r="S3793" t="inlineStr">
        <is>
          <t>n.a.</t>
        </is>
      </c>
      <c r="T3793" s="6" t="n">
        <v>0</v>
      </c>
      <c r="U3793" s="6" t="n">
        <v>0</v>
      </c>
      <c r="V3793" t="n">
        <v>0</v>
      </c>
      <c r="W3793" t="n">
        <v>0</v>
      </c>
      <c r="X3793" s="6" t="n"/>
      <c r="Z3793" s="6" t="n">
        <v>48213</v>
      </c>
      <c r="AA3793" t="inlineStr">
        <is>
          <t>n.a.</t>
        </is>
      </c>
      <c r="AB3793" s="6" t="n">
        <v>48213</v>
      </c>
      <c r="AC3793" t="inlineStr"/>
      <c r="AD3793" s="6" t="n">
        <v>48060</v>
      </c>
    </row>
    <row r="3794">
      <c r="A3794" t="inlineStr">
        <is>
          <t>V300090</t>
        </is>
      </c>
      <c r="B3794" t="inlineStr">
        <is>
          <t>2025-0020</t>
        </is>
      </c>
      <c r="C3794" t="n">
        <v>25</v>
      </c>
      <c r="D3794" t="inlineStr">
        <is>
          <t>33 80 4505 573-2</t>
        </is>
      </c>
      <c r="E3794" t="inlineStr">
        <is>
          <t>STORK Cargo GmbH</t>
        </is>
      </c>
      <c r="F3794" t="inlineStr">
        <is>
          <t>DME</t>
        </is>
      </c>
      <c r="G3794" t="inlineStr">
        <is>
          <t>40' CW</t>
        </is>
      </c>
      <c r="H3794" t="n">
        <v>0</v>
      </c>
      <c r="I3794" s="6" t="n">
        <v>0</v>
      </c>
      <c r="J3794" s="6" t="n">
        <v>0</v>
      </c>
      <c r="K3794" t="inlineStr">
        <is>
          <t>run_initial</t>
        </is>
      </c>
      <c r="L3794" s="6" t="n">
        <v>46023</v>
      </c>
      <c r="M3794" s="6" t="n">
        <v>48213</v>
      </c>
      <c r="N3794" t="n">
        <v>2208</v>
      </c>
      <c r="O3794" s="6" t="n">
        <v>48213</v>
      </c>
      <c r="S3794" t="inlineStr">
        <is>
          <t>n.a.</t>
        </is>
      </c>
      <c r="T3794" s="6" t="n">
        <v>0</v>
      </c>
      <c r="U3794" s="6" t="n">
        <v>0</v>
      </c>
      <c r="V3794" t="n">
        <v>0</v>
      </c>
      <c r="W3794" t="n">
        <v>0</v>
      </c>
      <c r="X3794" s="6" t="n"/>
      <c r="Z3794" s="6" t="n">
        <v>48213</v>
      </c>
      <c r="AA3794" t="inlineStr">
        <is>
          <t>n.a.</t>
        </is>
      </c>
      <c r="AB3794" s="6" t="n">
        <v>48213</v>
      </c>
      <c r="AC3794" t="inlineStr"/>
      <c r="AD3794" s="6" t="n">
        <v>48060</v>
      </c>
    </row>
    <row r="3795">
      <c r="A3795" t="inlineStr">
        <is>
          <t>V300090</t>
        </is>
      </c>
      <c r="B3795" t="inlineStr">
        <is>
          <t>2025-0020</t>
        </is>
      </c>
      <c r="C3795" t="n">
        <v>26</v>
      </c>
      <c r="D3795" t="inlineStr">
        <is>
          <t>33 80 4505 582-3</t>
        </is>
      </c>
      <c r="E3795" t="inlineStr">
        <is>
          <t>STORK Cargo GmbH</t>
        </is>
      </c>
      <c r="F3795" t="inlineStr">
        <is>
          <t>DME</t>
        </is>
      </c>
      <c r="G3795" t="inlineStr">
        <is>
          <t>40' CW</t>
        </is>
      </c>
      <c r="H3795" t="n">
        <v>0</v>
      </c>
      <c r="I3795" s="6" t="n">
        <v>0</v>
      </c>
      <c r="J3795" s="6" t="n">
        <v>0</v>
      </c>
      <c r="K3795" t="inlineStr">
        <is>
          <t>run_initial</t>
        </is>
      </c>
      <c r="L3795" s="6" t="n">
        <v>46023</v>
      </c>
      <c r="M3795" s="6" t="n">
        <v>48213</v>
      </c>
      <c r="N3795" t="n">
        <v>2208</v>
      </c>
      <c r="O3795" s="6" t="n">
        <v>48213</v>
      </c>
      <c r="S3795" t="inlineStr">
        <is>
          <t>n.a.</t>
        </is>
      </c>
      <c r="T3795" s="6" t="n">
        <v>0</v>
      </c>
      <c r="U3795" s="6" t="n">
        <v>0</v>
      </c>
      <c r="V3795" t="n">
        <v>0</v>
      </c>
      <c r="W3795" t="n">
        <v>0</v>
      </c>
      <c r="X3795" s="6" t="n"/>
      <c r="Z3795" s="6" t="n">
        <v>48213</v>
      </c>
      <c r="AA3795" t="inlineStr">
        <is>
          <t>n.a.</t>
        </is>
      </c>
      <c r="AB3795" s="6" t="n">
        <v>48213</v>
      </c>
      <c r="AC3795" t="inlineStr"/>
      <c r="AD3795" s="6" t="n">
        <v>48060</v>
      </c>
    </row>
    <row r="3796">
      <c r="A3796" t="inlineStr">
        <is>
          <t>V300090</t>
        </is>
      </c>
      <c r="B3796" t="inlineStr">
        <is>
          <t>2025-0020</t>
        </is>
      </c>
      <c r="C3796" t="n">
        <v>27</v>
      </c>
      <c r="D3796" t="inlineStr">
        <is>
          <t>33 80 4505 577-3</t>
        </is>
      </c>
      <c r="E3796" t="inlineStr">
        <is>
          <t>STORK Cargo GmbH</t>
        </is>
      </c>
      <c r="F3796" t="inlineStr">
        <is>
          <t>DME</t>
        </is>
      </c>
      <c r="G3796" t="inlineStr">
        <is>
          <t>40' CW</t>
        </is>
      </c>
      <c r="H3796" t="n">
        <v>0</v>
      </c>
      <c r="I3796" s="6" t="n">
        <v>0</v>
      </c>
      <c r="J3796" s="6" t="n">
        <v>0</v>
      </c>
      <c r="K3796" t="inlineStr">
        <is>
          <t>run_initial</t>
        </is>
      </c>
      <c r="L3796" s="6" t="n">
        <v>46023</v>
      </c>
      <c r="M3796" s="6" t="n">
        <v>48213</v>
      </c>
      <c r="N3796" t="n">
        <v>2208</v>
      </c>
      <c r="O3796" s="6" t="n">
        <v>48213</v>
      </c>
      <c r="S3796" t="inlineStr">
        <is>
          <t>n.a.</t>
        </is>
      </c>
      <c r="T3796" s="6" t="n">
        <v>0</v>
      </c>
      <c r="U3796" s="6" t="n">
        <v>0</v>
      </c>
      <c r="V3796" t="n">
        <v>0</v>
      </c>
      <c r="W3796" t="n">
        <v>0</v>
      </c>
      <c r="X3796" s="6" t="n"/>
      <c r="Z3796" s="6" t="n">
        <v>48213</v>
      </c>
      <c r="AA3796" t="inlineStr">
        <is>
          <t>n.a.</t>
        </is>
      </c>
      <c r="AB3796" s="6" t="n">
        <v>48213</v>
      </c>
      <c r="AC3796" t="inlineStr"/>
      <c r="AD3796" s="6" t="n">
        <v>48060</v>
      </c>
    </row>
    <row r="3797">
      <c r="A3797" t="inlineStr">
        <is>
          <t>V300090</t>
        </is>
      </c>
      <c r="B3797" t="inlineStr">
        <is>
          <t>2025-0020</t>
        </is>
      </c>
      <c r="C3797" t="n">
        <v>28</v>
      </c>
      <c r="D3797" t="inlineStr">
        <is>
          <t>33 80 4505 580-7</t>
        </is>
      </c>
      <c r="E3797" t="inlineStr">
        <is>
          <t>STORK Cargo GmbH</t>
        </is>
      </c>
      <c r="F3797" t="inlineStr">
        <is>
          <t>DME</t>
        </is>
      </c>
      <c r="G3797" t="inlineStr">
        <is>
          <t>40' CW</t>
        </is>
      </c>
      <c r="H3797" t="n">
        <v>0</v>
      </c>
      <c r="I3797" s="6" t="n">
        <v>0</v>
      </c>
      <c r="J3797" s="6" t="n">
        <v>0</v>
      </c>
      <c r="K3797" t="inlineStr">
        <is>
          <t>run_initial</t>
        </is>
      </c>
      <c r="L3797" s="6" t="n">
        <v>46023</v>
      </c>
      <c r="M3797" s="6" t="n">
        <v>48213</v>
      </c>
      <c r="N3797" t="n">
        <v>2208</v>
      </c>
      <c r="O3797" s="6" t="n">
        <v>48213</v>
      </c>
      <c r="S3797" t="inlineStr">
        <is>
          <t>n.a.</t>
        </is>
      </c>
      <c r="T3797" s="6" t="n">
        <v>0</v>
      </c>
      <c r="U3797" s="6" t="n">
        <v>0</v>
      </c>
      <c r="V3797" t="n">
        <v>0</v>
      </c>
      <c r="W3797" t="n">
        <v>0</v>
      </c>
      <c r="X3797" s="6" t="n"/>
      <c r="Z3797" s="6" t="n">
        <v>48213</v>
      </c>
      <c r="AA3797" t="inlineStr">
        <is>
          <t>n.a.</t>
        </is>
      </c>
      <c r="AB3797" s="6" t="n">
        <v>48213</v>
      </c>
      <c r="AC3797" t="inlineStr"/>
      <c r="AD3797" s="6" t="n">
        <v>48060</v>
      </c>
    </row>
    <row r="3798">
      <c r="A3798" t="inlineStr">
        <is>
          <t>V300090</t>
        </is>
      </c>
      <c r="B3798" t="inlineStr">
        <is>
          <t>2025-0020</t>
        </is>
      </c>
      <c r="C3798" t="n">
        <v>29</v>
      </c>
      <c r="D3798" t="inlineStr">
        <is>
          <t>33 80 4505 584-9</t>
        </is>
      </c>
      <c r="E3798" t="inlineStr">
        <is>
          <t>STORK Cargo GmbH</t>
        </is>
      </c>
      <c r="F3798" t="inlineStr">
        <is>
          <t>DME</t>
        </is>
      </c>
      <c r="G3798" t="inlineStr">
        <is>
          <t>40' CW</t>
        </is>
      </c>
      <c r="H3798" t="n">
        <v>0</v>
      </c>
      <c r="I3798" s="6" t="n">
        <v>0</v>
      </c>
      <c r="J3798" s="6" t="n">
        <v>0</v>
      </c>
      <c r="K3798" t="inlineStr">
        <is>
          <t>run_initial</t>
        </is>
      </c>
      <c r="L3798" s="6" t="n">
        <v>46023</v>
      </c>
      <c r="M3798" s="6" t="n">
        <v>48213</v>
      </c>
      <c r="N3798" t="n">
        <v>2208</v>
      </c>
      <c r="O3798" s="6" t="n">
        <v>48213</v>
      </c>
      <c r="S3798" t="inlineStr">
        <is>
          <t>n.a.</t>
        </is>
      </c>
      <c r="T3798" s="6" t="n">
        <v>0</v>
      </c>
      <c r="U3798" s="6" t="n">
        <v>0</v>
      </c>
      <c r="V3798" t="n">
        <v>0</v>
      </c>
      <c r="W3798" t="n">
        <v>0</v>
      </c>
      <c r="X3798" s="6" t="n"/>
      <c r="Z3798" s="6" t="n">
        <v>48213</v>
      </c>
      <c r="AA3798" t="inlineStr">
        <is>
          <t>n.a.</t>
        </is>
      </c>
      <c r="AB3798" s="6" t="n">
        <v>48213</v>
      </c>
      <c r="AC3798" t="inlineStr"/>
      <c r="AD3798" s="6" t="n">
        <v>48060</v>
      </c>
    </row>
    <row r="3799">
      <c r="A3799" t="inlineStr">
        <is>
          <t>V300090</t>
        </is>
      </c>
      <c r="B3799" t="inlineStr">
        <is>
          <t>2025-0020</t>
        </is>
      </c>
      <c r="C3799" t="n">
        <v>30</v>
      </c>
      <c r="D3799" t="inlineStr"/>
      <c r="E3799" t="inlineStr">
        <is>
          <t>STORK Cargo GmbH</t>
        </is>
      </c>
      <c r="F3799" t="inlineStr">
        <is>
          <t>DME</t>
        </is>
      </c>
      <c r="G3799" t="inlineStr">
        <is>
          <t>40' CW</t>
        </is>
      </c>
      <c r="H3799" t="n">
        <v>0</v>
      </c>
      <c r="I3799" s="6" t="n">
        <v>0</v>
      </c>
      <c r="J3799" s="6" t="n">
        <v>0</v>
      </c>
      <c r="K3799" t="inlineStr">
        <is>
          <t>plan_deliver_fleet</t>
        </is>
      </c>
      <c r="L3799" s="6" t="n">
        <v>46054</v>
      </c>
      <c r="M3799" s="6" t="n">
        <v>48224</v>
      </c>
      <c r="N3799" t="n">
        <v>2208</v>
      </c>
      <c r="O3799" s="6" t="n">
        <v>48224</v>
      </c>
      <c r="S3799" t="inlineStr">
        <is>
          <t>n.a.</t>
        </is>
      </c>
      <c r="T3799" s="6" t="n">
        <v>0</v>
      </c>
      <c r="U3799" s="6" t="n">
        <v>0</v>
      </c>
      <c r="V3799" t="n">
        <v>0</v>
      </c>
      <c r="W3799" t="n">
        <v>0</v>
      </c>
      <c r="X3799" s="6" t="n"/>
      <c r="Z3799" s="6" t="n">
        <v>48224</v>
      </c>
      <c r="AA3799" t="inlineStr">
        <is>
          <t>n.a.</t>
        </is>
      </c>
      <c r="AB3799" s="6" t="n">
        <v>48224</v>
      </c>
      <c r="AC3799" t="inlineStr"/>
      <c r="AD3799" s="6" t="n">
        <v>48071</v>
      </c>
    </row>
    <row r="3800">
      <c r="A3800" t="inlineStr">
        <is>
          <t>V300090</t>
        </is>
      </c>
      <c r="B3800" t="inlineStr">
        <is>
          <t>2025-0020</t>
        </is>
      </c>
      <c r="C3800" t="n">
        <v>31</v>
      </c>
      <c r="D3800" t="inlineStr"/>
      <c r="E3800" t="inlineStr">
        <is>
          <t>STORK Cargo GmbH</t>
        </is>
      </c>
      <c r="F3800" t="inlineStr">
        <is>
          <t>DME</t>
        </is>
      </c>
      <c r="G3800" t="inlineStr">
        <is>
          <t>40' CW</t>
        </is>
      </c>
      <c r="H3800" t="n">
        <v>0</v>
      </c>
      <c r="I3800" s="6" t="n">
        <v>0</v>
      </c>
      <c r="J3800" s="6" t="n">
        <v>0</v>
      </c>
      <c r="K3800" t="inlineStr">
        <is>
          <t>plan_deliver_fleet</t>
        </is>
      </c>
      <c r="L3800" s="6" t="n">
        <v>46054</v>
      </c>
      <c r="M3800" s="6" t="n">
        <v>48224</v>
      </c>
      <c r="N3800" t="n">
        <v>2208</v>
      </c>
      <c r="O3800" s="6" t="n">
        <v>48224</v>
      </c>
      <c r="S3800" t="inlineStr">
        <is>
          <t>n.a.</t>
        </is>
      </c>
      <c r="T3800" s="6" t="n">
        <v>0</v>
      </c>
      <c r="U3800" s="6" t="n">
        <v>0</v>
      </c>
      <c r="V3800" t="n">
        <v>0</v>
      </c>
      <c r="W3800" t="n">
        <v>0</v>
      </c>
      <c r="X3800" s="6" t="n"/>
      <c r="Z3800" s="6" t="n">
        <v>48224</v>
      </c>
      <c r="AA3800" t="inlineStr">
        <is>
          <t>n.a.</t>
        </is>
      </c>
      <c r="AB3800" s="6" t="n">
        <v>48224</v>
      </c>
      <c r="AC3800" t="inlineStr"/>
      <c r="AD3800" s="6" t="n">
        <v>48071</v>
      </c>
    </row>
    <row r="3801">
      <c r="A3801" t="inlineStr">
        <is>
          <t>V300090</t>
        </is>
      </c>
      <c r="B3801" t="inlineStr">
        <is>
          <t>2025-0020</t>
        </is>
      </c>
      <c r="C3801" t="n">
        <v>32</v>
      </c>
      <c r="D3801" t="inlineStr"/>
      <c r="E3801" t="inlineStr">
        <is>
          <t>STORK Cargo GmbH</t>
        </is>
      </c>
      <c r="F3801" t="inlineStr">
        <is>
          <t>DME</t>
        </is>
      </c>
      <c r="G3801" t="inlineStr">
        <is>
          <t>40' CW</t>
        </is>
      </c>
      <c r="H3801" t="n">
        <v>0</v>
      </c>
      <c r="I3801" s="6" t="n">
        <v>0</v>
      </c>
      <c r="J3801" s="6" t="n">
        <v>0</v>
      </c>
      <c r="K3801" t="inlineStr">
        <is>
          <t>plan_deliver_fleet</t>
        </is>
      </c>
      <c r="L3801" s="6" t="n">
        <v>46054</v>
      </c>
      <c r="M3801" s="6" t="n">
        <v>48224</v>
      </c>
      <c r="N3801" t="n">
        <v>2208</v>
      </c>
      <c r="O3801" s="6" t="n">
        <v>48224</v>
      </c>
      <c r="S3801" t="inlineStr">
        <is>
          <t>n.a.</t>
        </is>
      </c>
      <c r="T3801" s="6" t="n">
        <v>0</v>
      </c>
      <c r="U3801" s="6" t="n">
        <v>0</v>
      </c>
      <c r="V3801" t="n">
        <v>0</v>
      </c>
      <c r="W3801" t="n">
        <v>0</v>
      </c>
      <c r="X3801" s="6" t="n"/>
      <c r="Z3801" s="6" t="n">
        <v>48224</v>
      </c>
      <c r="AA3801" t="inlineStr">
        <is>
          <t>n.a.</t>
        </is>
      </c>
      <c r="AB3801" s="6" t="n">
        <v>48224</v>
      </c>
      <c r="AC3801" t="inlineStr"/>
      <c r="AD3801" s="6" t="n">
        <v>48071</v>
      </c>
    </row>
    <row r="3802">
      <c r="A3802" t="inlineStr">
        <is>
          <t>V300090</t>
        </is>
      </c>
      <c r="B3802" t="inlineStr">
        <is>
          <t>2025-0020</t>
        </is>
      </c>
      <c r="C3802" t="n">
        <v>33</v>
      </c>
      <c r="D3802" t="inlineStr"/>
      <c r="E3802" t="inlineStr">
        <is>
          <t>STORK Cargo GmbH</t>
        </is>
      </c>
      <c r="F3802" t="inlineStr">
        <is>
          <t>DME</t>
        </is>
      </c>
      <c r="G3802" t="inlineStr">
        <is>
          <t>40' CW</t>
        </is>
      </c>
      <c r="H3802" t="n">
        <v>0</v>
      </c>
      <c r="I3802" s="6" t="n">
        <v>0</v>
      </c>
      <c r="J3802" s="6" t="n">
        <v>0</v>
      </c>
      <c r="K3802" t="inlineStr">
        <is>
          <t>plan_deliver_fleet</t>
        </is>
      </c>
      <c r="L3802" s="6" t="n">
        <v>46054</v>
      </c>
      <c r="M3802" s="6" t="n">
        <v>48224</v>
      </c>
      <c r="N3802" t="n">
        <v>2208</v>
      </c>
      <c r="O3802" s="6" t="n">
        <v>48224</v>
      </c>
      <c r="S3802" t="inlineStr">
        <is>
          <t>n.a.</t>
        </is>
      </c>
      <c r="T3802" s="6" t="n">
        <v>0</v>
      </c>
      <c r="U3802" s="6" t="n">
        <v>0</v>
      </c>
      <c r="V3802" t="n">
        <v>0</v>
      </c>
      <c r="W3802" t="n">
        <v>0</v>
      </c>
      <c r="X3802" s="6" t="n"/>
      <c r="Z3802" s="6" t="n">
        <v>48224</v>
      </c>
      <c r="AA3802" t="inlineStr">
        <is>
          <t>n.a.</t>
        </is>
      </c>
      <c r="AB3802" s="6" t="n">
        <v>48224</v>
      </c>
      <c r="AC3802" t="inlineStr"/>
      <c r="AD3802" s="6" t="n">
        <v>48071</v>
      </c>
    </row>
    <row r="3803">
      <c r="A3803" t="inlineStr">
        <is>
          <t>V300090</t>
        </is>
      </c>
      <c r="B3803" t="inlineStr">
        <is>
          <t>2025-0020</t>
        </is>
      </c>
      <c r="C3803" t="n">
        <v>34</v>
      </c>
      <c r="D3803" t="inlineStr"/>
      <c r="E3803" t="inlineStr">
        <is>
          <t>STORK Cargo GmbH</t>
        </is>
      </c>
      <c r="F3803" t="inlineStr">
        <is>
          <t>DME</t>
        </is>
      </c>
      <c r="G3803" t="inlineStr">
        <is>
          <t>40' CW</t>
        </is>
      </c>
      <c r="H3803" t="n">
        <v>0</v>
      </c>
      <c r="I3803" s="6" t="n">
        <v>0</v>
      </c>
      <c r="J3803" s="6" t="n">
        <v>0</v>
      </c>
      <c r="K3803" t="inlineStr">
        <is>
          <t>plan_deliver_fleet</t>
        </is>
      </c>
      <c r="L3803" s="6" t="n">
        <v>46054</v>
      </c>
      <c r="M3803" s="6" t="n">
        <v>48224</v>
      </c>
      <c r="N3803" t="n">
        <v>2208</v>
      </c>
      <c r="O3803" s="6" t="n">
        <v>48224</v>
      </c>
      <c r="S3803" t="inlineStr">
        <is>
          <t>n.a.</t>
        </is>
      </c>
      <c r="T3803" s="6" t="n">
        <v>0</v>
      </c>
      <c r="U3803" s="6" t="n">
        <v>0</v>
      </c>
      <c r="V3803" t="n">
        <v>0</v>
      </c>
      <c r="W3803" t="n">
        <v>0</v>
      </c>
      <c r="X3803" s="6" t="n"/>
      <c r="Z3803" s="6" t="n">
        <v>48224</v>
      </c>
      <c r="AA3803" t="inlineStr">
        <is>
          <t>n.a.</t>
        </is>
      </c>
      <c r="AB3803" s="6" t="n">
        <v>48224</v>
      </c>
      <c r="AC3803" t="inlineStr"/>
      <c r="AD3803" s="6" t="n">
        <v>48071</v>
      </c>
    </row>
    <row r="3804">
      <c r="A3804" t="inlineStr">
        <is>
          <t>V300090</t>
        </is>
      </c>
      <c r="B3804" t="inlineStr">
        <is>
          <t>2025-0020</t>
        </is>
      </c>
      <c r="C3804" t="n">
        <v>35</v>
      </c>
      <c r="D3804" t="inlineStr"/>
      <c r="E3804" t="inlineStr">
        <is>
          <t>STORK Cargo GmbH</t>
        </is>
      </c>
      <c r="F3804" t="inlineStr">
        <is>
          <t>DME</t>
        </is>
      </c>
      <c r="G3804" t="inlineStr">
        <is>
          <t>40' CW</t>
        </is>
      </c>
      <c r="H3804" t="n">
        <v>0</v>
      </c>
      <c r="I3804" s="6" t="n">
        <v>0</v>
      </c>
      <c r="J3804" s="6" t="n">
        <v>0</v>
      </c>
      <c r="K3804" t="inlineStr">
        <is>
          <t>plan_deliver_fleet</t>
        </is>
      </c>
      <c r="L3804" s="6" t="n">
        <v>46054</v>
      </c>
      <c r="M3804" s="6" t="n">
        <v>48224</v>
      </c>
      <c r="N3804" t="n">
        <v>2208</v>
      </c>
      <c r="O3804" s="6" t="n">
        <v>48224</v>
      </c>
      <c r="S3804" t="inlineStr">
        <is>
          <t>n.a.</t>
        </is>
      </c>
      <c r="T3804" s="6" t="n">
        <v>0</v>
      </c>
      <c r="U3804" s="6" t="n">
        <v>0</v>
      </c>
      <c r="V3804" t="n">
        <v>0</v>
      </c>
      <c r="W3804" t="n">
        <v>0</v>
      </c>
      <c r="X3804" s="6" t="n"/>
      <c r="Z3804" s="6" t="n">
        <v>48224</v>
      </c>
      <c r="AA3804" t="inlineStr">
        <is>
          <t>n.a.</t>
        </is>
      </c>
      <c r="AB3804" s="6" t="n">
        <v>48224</v>
      </c>
      <c r="AC3804" t="inlineStr"/>
      <c r="AD3804" s="6" t="n">
        <v>48071</v>
      </c>
    </row>
    <row r="3805">
      <c r="A3805" t="inlineStr">
        <is>
          <t>V300078</t>
        </is>
      </c>
      <c r="B3805" t="inlineStr">
        <is>
          <t>2024-0032N1</t>
        </is>
      </c>
      <c r="C3805" t="n">
        <v>1</v>
      </c>
      <c r="D3805" t="inlineStr">
        <is>
          <t>37 80 4565 532-1</t>
        </is>
      </c>
      <c r="E3805" t="inlineStr">
        <is>
          <t>Thommen-Furler AG</t>
        </is>
      </c>
      <c r="F3805" t="inlineStr">
        <is>
          <t>MZI</t>
        </is>
      </c>
      <c r="G3805" t="inlineStr">
        <is>
          <t>60' CW</t>
        </is>
      </c>
      <c r="H3805" t="n">
        <v>0</v>
      </c>
      <c r="I3805" s="6" t="n"/>
      <c r="J3805" s="6" t="n"/>
      <c r="K3805" t="inlineStr">
        <is>
          <t>run_initial</t>
        </is>
      </c>
      <c r="L3805" s="6" t="n">
        <v>45931</v>
      </c>
      <c r="M3805" s="6" t="n">
        <v>48121</v>
      </c>
      <c r="N3805" t="n">
        <v>2190</v>
      </c>
      <c r="O3805" s="6" t="n">
        <v>48121</v>
      </c>
      <c r="S3805" t="inlineStr">
        <is>
          <t>n.a.</t>
        </is>
      </c>
      <c r="T3805" s="6" t="n"/>
      <c r="U3805" s="6" t="n"/>
      <c r="V3805" t="n">
        <v>0</v>
      </c>
      <c r="W3805" t="n">
        <v>3</v>
      </c>
      <c r="X3805" s="6" t="n"/>
      <c r="Z3805" s="6" t="n">
        <v>48029</v>
      </c>
      <c r="AA3805" t="inlineStr">
        <is>
          <t>n.a.</t>
        </is>
      </c>
      <c r="AB3805" s="6" t="n">
        <v>48121</v>
      </c>
      <c r="AC3805" t="inlineStr"/>
      <c r="AD3805" s="6" t="n">
        <v>47968</v>
      </c>
    </row>
    <row r="3806">
      <c r="A3806" t="inlineStr">
        <is>
          <t>V300078</t>
        </is>
      </c>
      <c r="B3806" t="inlineStr">
        <is>
          <t>2024-0032N1</t>
        </is>
      </c>
      <c r="C3806" t="n">
        <v>2</v>
      </c>
      <c r="D3806" t="inlineStr">
        <is>
          <t>37 80 4565 568-5</t>
        </is>
      </c>
      <c r="E3806" t="inlineStr">
        <is>
          <t>Thommen-Furler AG</t>
        </is>
      </c>
      <c r="F3806" t="inlineStr">
        <is>
          <t>MZI</t>
        </is>
      </c>
      <c r="G3806" t="inlineStr">
        <is>
          <t>60' CW</t>
        </is>
      </c>
      <c r="H3806" t="n">
        <v>0</v>
      </c>
      <c r="I3806" s="6" t="n"/>
      <c r="J3806" s="6" t="n"/>
      <c r="K3806" t="inlineStr">
        <is>
          <t>run_initial</t>
        </is>
      </c>
      <c r="L3806" s="6" t="n">
        <v>45931</v>
      </c>
      <c r="M3806" s="6" t="n">
        <v>48121</v>
      </c>
      <c r="N3806" t="n">
        <v>2190</v>
      </c>
      <c r="O3806" s="6" t="n">
        <v>48121</v>
      </c>
      <c r="S3806" t="inlineStr">
        <is>
          <t>n.a.</t>
        </is>
      </c>
      <c r="T3806" s="6" t="n"/>
      <c r="U3806" s="6" t="n"/>
      <c r="V3806" t="n">
        <v>0</v>
      </c>
      <c r="W3806" t="n">
        <v>3</v>
      </c>
      <c r="X3806" s="6" t="n"/>
      <c r="Z3806" s="6" t="n">
        <v>48029</v>
      </c>
      <c r="AA3806" t="inlineStr">
        <is>
          <t>n.a.</t>
        </is>
      </c>
      <c r="AB3806" s="6" t="n">
        <v>48121</v>
      </c>
      <c r="AC3806" t="inlineStr"/>
      <c r="AD3806" s="6" t="n">
        <v>47968</v>
      </c>
    </row>
    <row r="3807">
      <c r="A3807" t="inlineStr">
        <is>
          <t>V300078</t>
        </is>
      </c>
      <c r="B3807" t="inlineStr">
        <is>
          <t>2024-0032N1</t>
        </is>
      </c>
      <c r="C3807" t="n">
        <v>3</v>
      </c>
      <c r="D3807" t="inlineStr">
        <is>
          <t>37 80 4564 492-9</t>
        </is>
      </c>
      <c r="E3807" t="inlineStr">
        <is>
          <t>Thommen-Furler AG</t>
        </is>
      </c>
      <c r="F3807" t="inlineStr">
        <is>
          <t>MZI</t>
        </is>
      </c>
      <c r="G3807" t="inlineStr">
        <is>
          <t>60' CW</t>
        </is>
      </c>
      <c r="H3807" t="n">
        <v>0</v>
      </c>
      <c r="I3807" s="6" t="n"/>
      <c r="J3807" s="6" t="n"/>
      <c r="K3807" t="inlineStr">
        <is>
          <t>run_initial</t>
        </is>
      </c>
      <c r="L3807" s="6" t="n">
        <v>45931</v>
      </c>
      <c r="M3807" s="6" t="n">
        <v>48121</v>
      </c>
      <c r="N3807" t="n">
        <v>2190</v>
      </c>
      <c r="O3807" s="6" t="n">
        <v>48121</v>
      </c>
      <c r="S3807" t="inlineStr">
        <is>
          <t>n.a.</t>
        </is>
      </c>
      <c r="T3807" s="6" t="n"/>
      <c r="U3807" s="6" t="n"/>
      <c r="V3807" t="n">
        <v>0</v>
      </c>
      <c r="W3807" t="n">
        <v>3</v>
      </c>
      <c r="X3807" s="6" t="n"/>
      <c r="Z3807" s="6" t="n">
        <v>48029</v>
      </c>
      <c r="AA3807" t="inlineStr">
        <is>
          <t>n.a.</t>
        </is>
      </c>
      <c r="AB3807" s="6" t="n">
        <v>48121</v>
      </c>
      <c r="AC3807" t="inlineStr"/>
      <c r="AD3807" s="6" t="n">
        <v>47968</v>
      </c>
    </row>
    <row r="3808">
      <c r="A3808" t="inlineStr">
        <is>
          <t>V300078</t>
        </is>
      </c>
      <c r="B3808" t="inlineStr">
        <is>
          <t>2024-0032N1</t>
        </is>
      </c>
      <c r="C3808" t="n">
        <v>4</v>
      </c>
      <c r="D3808" t="inlineStr">
        <is>
          <t>37 80 4564 498-6</t>
        </is>
      </c>
      <c r="E3808" t="inlineStr">
        <is>
          <t>Thommen-Furler AG</t>
        </is>
      </c>
      <c r="F3808" t="inlineStr">
        <is>
          <t>MZI</t>
        </is>
      </c>
      <c r="G3808" t="inlineStr">
        <is>
          <t>60' CW</t>
        </is>
      </c>
      <c r="H3808" t="n">
        <v>0</v>
      </c>
      <c r="I3808" s="6" t="n"/>
      <c r="J3808" s="6" t="n"/>
      <c r="K3808" t="inlineStr">
        <is>
          <t>run_initial</t>
        </is>
      </c>
      <c r="L3808" s="6" t="n">
        <v>45931</v>
      </c>
      <c r="M3808" s="6" t="n">
        <v>48121</v>
      </c>
      <c r="N3808" t="n">
        <v>2190</v>
      </c>
      <c r="O3808" s="6" t="n">
        <v>48121</v>
      </c>
      <c r="S3808" t="inlineStr">
        <is>
          <t>n.a.</t>
        </is>
      </c>
      <c r="T3808" s="6" t="n"/>
      <c r="U3808" s="6" t="n"/>
      <c r="V3808" t="n">
        <v>0</v>
      </c>
      <c r="W3808" t="n">
        <v>3</v>
      </c>
      <c r="X3808" s="6" t="n"/>
      <c r="Z3808" s="6" t="n">
        <v>48029</v>
      </c>
      <c r="AA3808" t="inlineStr">
        <is>
          <t>n.a.</t>
        </is>
      </c>
      <c r="AB3808" s="6" t="n">
        <v>48121</v>
      </c>
      <c r="AC3808" t="inlineStr"/>
      <c r="AD3808" s="6" t="n">
        <v>47968</v>
      </c>
    </row>
    <row r="3809">
      <c r="A3809" t="inlineStr">
        <is>
          <t>V300078</t>
        </is>
      </c>
      <c r="B3809" t="inlineStr">
        <is>
          <t>2024-0032N1</t>
        </is>
      </c>
      <c r="C3809" t="n">
        <v>5</v>
      </c>
      <c r="D3809" t="inlineStr">
        <is>
          <t>37 80 4564 679-1</t>
        </is>
      </c>
      <c r="E3809" t="inlineStr">
        <is>
          <t>Thommen-Furler AG</t>
        </is>
      </c>
      <c r="F3809" t="inlineStr">
        <is>
          <t>MZI</t>
        </is>
      </c>
      <c r="G3809" t="inlineStr">
        <is>
          <t>60' CW</t>
        </is>
      </c>
      <c r="H3809" t="n">
        <v>0</v>
      </c>
      <c r="I3809" s="6" t="n"/>
      <c r="J3809" s="6" t="n"/>
      <c r="K3809" t="inlineStr">
        <is>
          <t>run_initial</t>
        </is>
      </c>
      <c r="L3809" s="6" t="n">
        <v>45931</v>
      </c>
      <c r="M3809" s="6" t="n">
        <v>48121</v>
      </c>
      <c r="N3809" t="n">
        <v>2190</v>
      </c>
      <c r="O3809" s="6" t="n">
        <v>48121</v>
      </c>
      <c r="S3809" t="inlineStr">
        <is>
          <t>n.a.</t>
        </is>
      </c>
      <c r="T3809" s="6" t="n"/>
      <c r="U3809" s="6" t="n"/>
      <c r="V3809" t="n">
        <v>0</v>
      </c>
      <c r="W3809" t="n">
        <v>3</v>
      </c>
      <c r="X3809" s="6" t="n"/>
      <c r="Z3809" s="6" t="n">
        <v>48029</v>
      </c>
      <c r="AA3809" t="inlineStr">
        <is>
          <t>n.a.</t>
        </is>
      </c>
      <c r="AB3809" s="6" t="n">
        <v>48121</v>
      </c>
      <c r="AC3809" t="inlineStr"/>
      <c r="AD3809" s="6" t="n">
        <v>47968</v>
      </c>
    </row>
    <row r="3810">
      <c r="A3810" t="inlineStr">
        <is>
          <t>V300071</t>
        </is>
      </c>
      <c r="B3810" t="inlineStr">
        <is>
          <t>2025-0021</t>
        </is>
      </c>
      <c r="C3810" t="n">
        <v>1</v>
      </c>
      <c r="D3810" t="inlineStr">
        <is>
          <t>37 80 4564 473-9</t>
        </is>
      </c>
      <c r="E3810" t="inlineStr">
        <is>
          <t>Thommen-Furler AG</t>
        </is>
      </c>
      <c r="F3810" t="inlineStr">
        <is>
          <t>MZI</t>
        </is>
      </c>
      <c r="G3810" t="inlineStr">
        <is>
          <t>60' CW</t>
        </is>
      </c>
      <c r="H3810" t="n">
        <v>0</v>
      </c>
      <c r="I3810" s="6" t="n"/>
      <c r="J3810" s="6" t="n"/>
      <c r="K3810" t="inlineStr">
        <is>
          <t>run_initial</t>
        </is>
      </c>
      <c r="L3810" s="6" t="n">
        <v>45933</v>
      </c>
      <c r="M3810" s="6" t="n">
        <v>48152</v>
      </c>
      <c r="N3810" t="n">
        <v>2190</v>
      </c>
      <c r="O3810" s="6" t="n">
        <v>48152</v>
      </c>
      <c r="S3810" t="inlineStr">
        <is>
          <t>n.a.</t>
        </is>
      </c>
      <c r="T3810" s="6" t="n"/>
      <c r="U3810" s="6" t="n"/>
      <c r="V3810" t="n">
        <v>0</v>
      </c>
      <c r="W3810" t="n">
        <v>3</v>
      </c>
      <c r="X3810" s="6" t="n"/>
      <c r="Z3810" s="6" t="n">
        <v>48060</v>
      </c>
      <c r="AA3810" t="inlineStr">
        <is>
          <t>n.a.</t>
        </is>
      </c>
      <c r="AB3810" s="6" t="n">
        <v>48152</v>
      </c>
      <c r="AC3810" t="inlineStr"/>
      <c r="AD3810" s="6" t="n">
        <v>47999</v>
      </c>
    </row>
    <row r="3811">
      <c r="A3811" t="inlineStr">
        <is>
          <t>V300071</t>
        </is>
      </c>
      <c r="B3811" t="inlineStr">
        <is>
          <t>2025-0021</t>
        </is>
      </c>
      <c r="C3811" t="n">
        <v>2</v>
      </c>
      <c r="D3811" t="inlineStr">
        <is>
          <t>37 80 4564 452-3</t>
        </is>
      </c>
      <c r="E3811" t="inlineStr">
        <is>
          <t>Thommen-Furler AG</t>
        </is>
      </c>
      <c r="F3811" t="inlineStr">
        <is>
          <t>MZI</t>
        </is>
      </c>
      <c r="G3811" t="inlineStr">
        <is>
          <t>60' CW</t>
        </is>
      </c>
      <c r="H3811" t="n">
        <v>0</v>
      </c>
      <c r="I3811" s="6" t="n"/>
      <c r="J3811" s="6" t="n"/>
      <c r="K3811" t="inlineStr">
        <is>
          <t>run_initial</t>
        </is>
      </c>
      <c r="L3811" s="6" t="n">
        <v>45933</v>
      </c>
      <c r="M3811" s="6" t="n">
        <v>48152</v>
      </c>
      <c r="N3811" t="n">
        <v>2190</v>
      </c>
      <c r="O3811" s="6" t="n">
        <v>48152</v>
      </c>
      <c r="S3811" t="inlineStr">
        <is>
          <t>n.a.</t>
        </is>
      </c>
      <c r="T3811" s="6" t="n"/>
      <c r="U3811" s="6" t="n"/>
      <c r="V3811" t="n">
        <v>0</v>
      </c>
      <c r="W3811" t="n">
        <v>3</v>
      </c>
      <c r="X3811" s="6" t="n"/>
      <c r="Z3811" s="6" t="n">
        <v>48060</v>
      </c>
      <c r="AA3811" t="inlineStr">
        <is>
          <t>n.a.</t>
        </is>
      </c>
      <c r="AB3811" s="6" t="n">
        <v>48152</v>
      </c>
      <c r="AC3811" t="inlineStr"/>
      <c r="AD3811" s="6" t="n">
        <v>47999</v>
      </c>
    </row>
    <row r="3812">
      <c r="A3812" t="inlineStr">
        <is>
          <t>V300071</t>
        </is>
      </c>
      <c r="B3812" t="inlineStr">
        <is>
          <t>2025-0021</t>
        </is>
      </c>
      <c r="C3812" t="n">
        <v>3</v>
      </c>
      <c r="D3812" t="inlineStr">
        <is>
          <t>37 80 4564 470-5</t>
        </is>
      </c>
      <c r="E3812" t="inlineStr">
        <is>
          <t>Thommen-Furler AG</t>
        </is>
      </c>
      <c r="F3812" t="inlineStr">
        <is>
          <t>MZI</t>
        </is>
      </c>
      <c r="G3812" t="inlineStr">
        <is>
          <t>60' CW</t>
        </is>
      </c>
      <c r="H3812" t="n">
        <v>0</v>
      </c>
      <c r="I3812" s="6" t="n"/>
      <c r="J3812" s="6" t="n"/>
      <c r="K3812" t="inlineStr">
        <is>
          <t>run_initial</t>
        </is>
      </c>
      <c r="L3812" s="6" t="n">
        <v>45933</v>
      </c>
      <c r="M3812" s="6" t="n">
        <v>48152</v>
      </c>
      <c r="N3812" t="n">
        <v>2190</v>
      </c>
      <c r="O3812" s="6" t="n">
        <v>48152</v>
      </c>
      <c r="S3812" t="inlineStr">
        <is>
          <t>n.a.</t>
        </is>
      </c>
      <c r="T3812" s="6" t="n"/>
      <c r="U3812" s="6" t="n"/>
      <c r="V3812" t="n">
        <v>0</v>
      </c>
      <c r="W3812" t="n">
        <v>3</v>
      </c>
      <c r="X3812" s="6" t="n"/>
      <c r="Z3812" s="6" t="n">
        <v>48060</v>
      </c>
      <c r="AA3812" t="inlineStr">
        <is>
          <t>n.a.</t>
        </is>
      </c>
      <c r="AB3812" s="6" t="n">
        <v>48152</v>
      </c>
      <c r="AC3812" t="inlineStr"/>
      <c r="AD3812" s="6" t="n">
        <v>47999</v>
      </c>
    </row>
    <row r="3813">
      <c r="A3813" t="inlineStr">
        <is>
          <t>V300083</t>
        </is>
      </c>
      <c r="B3813" t="inlineStr">
        <is>
          <t>2025-0039</t>
        </is>
      </c>
      <c r="C3813" t="n">
        <v>1</v>
      </c>
      <c r="D3813" t="inlineStr">
        <is>
          <t>37 80 4953 440-7</t>
        </is>
      </c>
      <c r="E3813" t="inlineStr">
        <is>
          <t>VA-KO Vagon Konteyner Mak. Muh.</t>
        </is>
      </c>
      <c r="F3813" t="inlineStr">
        <is>
          <t>WBA</t>
        </is>
      </c>
      <c r="G3813" t="inlineStr">
        <is>
          <t>80' 6-A CW</t>
        </is>
      </c>
      <c r="I3813" s="6" t="n"/>
      <c r="J3813" s="6" t="n"/>
      <c r="K3813" t="inlineStr">
        <is>
          <t>run_initial</t>
        </is>
      </c>
      <c r="L3813" s="6" t="n">
        <v>45949</v>
      </c>
      <c r="M3813" s="6" t="n">
        <v>46313</v>
      </c>
      <c r="N3813" t="n">
        <v>364</v>
      </c>
      <c r="O3813" s="6" t="n">
        <v>46313</v>
      </c>
      <c r="S3813" t="inlineStr">
        <is>
          <t>n.a.</t>
        </is>
      </c>
      <c r="T3813" s="6" t="n"/>
      <c r="U3813" s="6" t="n"/>
      <c r="V3813" t="n">
        <v>0</v>
      </c>
      <c r="W3813" t="n">
        <v>3</v>
      </c>
      <c r="X3813" s="6" t="n"/>
      <c r="Z3813" s="6" t="n">
        <v>46221</v>
      </c>
      <c r="AA3813" t="inlineStr">
        <is>
          <t>n.a.</t>
        </is>
      </c>
      <c r="AB3813" s="6" t="n">
        <v>46313</v>
      </c>
      <c r="AC3813" t="inlineStr"/>
      <c r="AD3813" s="6" t="n">
        <v>46160</v>
      </c>
    </row>
    <row r="3814">
      <c r="A3814" t="inlineStr">
        <is>
          <t>V300083</t>
        </is>
      </c>
      <c r="B3814" t="inlineStr">
        <is>
          <t>2025-0039</t>
        </is>
      </c>
      <c r="C3814" t="n">
        <v>2</v>
      </c>
      <c r="D3814" t="inlineStr">
        <is>
          <t>37 80 4953 441-5</t>
        </is>
      </c>
      <c r="E3814" t="inlineStr">
        <is>
          <t>VA-KO Vagon Konteyner Mak. Muh.</t>
        </is>
      </c>
      <c r="F3814" t="inlineStr">
        <is>
          <t>WBA</t>
        </is>
      </c>
      <c r="G3814" t="inlineStr">
        <is>
          <t>80' 6-A CW</t>
        </is>
      </c>
      <c r="I3814" s="6" t="n"/>
      <c r="J3814" s="6" t="n"/>
      <c r="K3814" t="inlineStr">
        <is>
          <t>run_initial</t>
        </is>
      </c>
      <c r="L3814" s="6" t="n">
        <v>45949</v>
      </c>
      <c r="M3814" s="6" t="n">
        <v>46313</v>
      </c>
      <c r="N3814" t="n">
        <v>364</v>
      </c>
      <c r="O3814" s="6" t="n">
        <v>46313</v>
      </c>
      <c r="S3814" t="inlineStr">
        <is>
          <t>n.a.</t>
        </is>
      </c>
      <c r="T3814" s="6" t="n"/>
      <c r="U3814" s="6" t="n"/>
      <c r="V3814" t="n">
        <v>0</v>
      </c>
      <c r="W3814" t="n">
        <v>3</v>
      </c>
      <c r="X3814" s="6" t="n"/>
      <c r="Z3814" s="6" t="n">
        <v>46221</v>
      </c>
      <c r="AA3814" t="inlineStr">
        <is>
          <t>n.a.</t>
        </is>
      </c>
      <c r="AB3814" s="6" t="n">
        <v>46313</v>
      </c>
      <c r="AC3814" t="inlineStr"/>
      <c r="AD3814" s="6" t="n">
        <v>46160</v>
      </c>
    </row>
    <row r="3815">
      <c r="A3815" t="inlineStr">
        <is>
          <t>V300083</t>
        </is>
      </c>
      <c r="B3815" t="inlineStr">
        <is>
          <t>2025-0039</t>
        </is>
      </c>
      <c r="C3815" t="n">
        <v>3</v>
      </c>
      <c r="D3815" t="inlineStr">
        <is>
          <t>37 80 4953 442-3</t>
        </is>
      </c>
      <c r="E3815" t="inlineStr">
        <is>
          <t>VA-KO Vagon Konteyner Mak. Muh.</t>
        </is>
      </c>
      <c r="F3815" t="inlineStr">
        <is>
          <t>WBA</t>
        </is>
      </c>
      <c r="G3815" t="inlineStr">
        <is>
          <t>80' 6-A CW</t>
        </is>
      </c>
      <c r="I3815" s="6" t="n"/>
      <c r="J3815" s="6" t="n"/>
      <c r="K3815" t="inlineStr">
        <is>
          <t>run_initial</t>
        </is>
      </c>
      <c r="L3815" s="6" t="n">
        <v>45949</v>
      </c>
      <c r="M3815" s="6" t="n">
        <v>46313</v>
      </c>
      <c r="N3815" t="n">
        <v>364</v>
      </c>
      <c r="O3815" s="6" t="n">
        <v>46313</v>
      </c>
      <c r="S3815" t="inlineStr">
        <is>
          <t>n.a.</t>
        </is>
      </c>
      <c r="T3815" s="6" t="n"/>
      <c r="U3815" s="6" t="n"/>
      <c r="V3815" t="n">
        <v>0</v>
      </c>
      <c r="W3815" t="n">
        <v>3</v>
      </c>
      <c r="X3815" s="6" t="n"/>
      <c r="Z3815" s="6" t="n">
        <v>46221</v>
      </c>
      <c r="AA3815" t="inlineStr">
        <is>
          <t>n.a.</t>
        </is>
      </c>
      <c r="AB3815" s="6" t="n">
        <v>46313</v>
      </c>
      <c r="AC3815" t="inlineStr"/>
      <c r="AD3815" s="6" t="n">
        <v>46160</v>
      </c>
    </row>
    <row r="3816">
      <c r="A3816" t="inlineStr">
        <is>
          <t>V300083</t>
        </is>
      </c>
      <c r="B3816" t="inlineStr">
        <is>
          <t>2025-0039</t>
        </is>
      </c>
      <c r="C3816" t="n">
        <v>4</v>
      </c>
      <c r="D3816" t="inlineStr">
        <is>
          <t>37 80 4953 443-1</t>
        </is>
      </c>
      <c r="E3816" t="inlineStr">
        <is>
          <t>VA-KO Vagon Konteyner Mak. Muh.</t>
        </is>
      </c>
      <c r="F3816" t="inlineStr">
        <is>
          <t>WBA</t>
        </is>
      </c>
      <c r="G3816" t="inlineStr">
        <is>
          <t>80' 6-A CW</t>
        </is>
      </c>
      <c r="I3816" s="6" t="n"/>
      <c r="J3816" s="6" t="n"/>
      <c r="K3816" t="inlineStr">
        <is>
          <t>run_initial</t>
        </is>
      </c>
      <c r="L3816" s="6" t="n">
        <v>45949</v>
      </c>
      <c r="M3816" s="6" t="n">
        <v>46313</v>
      </c>
      <c r="N3816" t="n">
        <v>364</v>
      </c>
      <c r="O3816" s="6" t="n">
        <v>46313</v>
      </c>
      <c r="S3816" t="inlineStr">
        <is>
          <t>n.a.</t>
        </is>
      </c>
      <c r="T3816" s="6" t="n"/>
      <c r="U3816" s="6" t="n"/>
      <c r="V3816" t="n">
        <v>0</v>
      </c>
      <c r="W3816" t="n">
        <v>3</v>
      </c>
      <c r="X3816" s="6" t="n"/>
      <c r="Z3816" s="6" t="n">
        <v>46221</v>
      </c>
      <c r="AA3816" t="inlineStr">
        <is>
          <t>n.a.</t>
        </is>
      </c>
      <c r="AB3816" s="6" t="n">
        <v>46313</v>
      </c>
      <c r="AC3816" t="inlineStr"/>
      <c r="AD3816" s="6" t="n">
        <v>46160</v>
      </c>
    </row>
    <row r="3817">
      <c r="A3817" t="inlineStr">
        <is>
          <t>V300083</t>
        </is>
      </c>
      <c r="B3817" t="inlineStr">
        <is>
          <t>2025-0039</t>
        </is>
      </c>
      <c r="C3817" t="n">
        <v>5</v>
      </c>
      <c r="D3817" t="inlineStr">
        <is>
          <t>37 80 4953 445-6</t>
        </is>
      </c>
      <c r="E3817" t="inlineStr">
        <is>
          <t>VA-KO Vagon Konteyner Mak. Muh.</t>
        </is>
      </c>
      <c r="F3817" t="inlineStr">
        <is>
          <t>WBA</t>
        </is>
      </c>
      <c r="G3817" t="inlineStr">
        <is>
          <t>80' 6-A CW</t>
        </is>
      </c>
      <c r="I3817" s="6" t="n"/>
      <c r="J3817" s="6" t="n"/>
      <c r="K3817" t="inlineStr">
        <is>
          <t>run_initial</t>
        </is>
      </c>
      <c r="L3817" s="6" t="n">
        <v>45949</v>
      </c>
      <c r="M3817" s="6" t="n">
        <v>46313</v>
      </c>
      <c r="N3817" t="n">
        <v>364</v>
      </c>
      <c r="O3817" s="6" t="n">
        <v>46313</v>
      </c>
      <c r="S3817" t="inlineStr">
        <is>
          <t>n.a.</t>
        </is>
      </c>
      <c r="T3817" s="6" t="n"/>
      <c r="U3817" s="6" t="n"/>
      <c r="V3817" t="n">
        <v>0</v>
      </c>
      <c r="W3817" t="n">
        <v>3</v>
      </c>
      <c r="X3817" s="6" t="n"/>
      <c r="Z3817" s="6" t="n">
        <v>46221</v>
      </c>
      <c r="AA3817" t="inlineStr">
        <is>
          <t>n.a.</t>
        </is>
      </c>
      <c r="AB3817" s="6" t="n">
        <v>46313</v>
      </c>
      <c r="AC3817" t="inlineStr"/>
      <c r="AD3817" s="6" t="n">
        <v>46160</v>
      </c>
    </row>
    <row r="3818">
      <c r="A3818" t="inlineStr">
        <is>
          <t>V300083</t>
        </is>
      </c>
      <c r="B3818" t="inlineStr">
        <is>
          <t>2025-0039</t>
        </is>
      </c>
      <c r="C3818" t="n">
        <v>6</v>
      </c>
      <c r="D3818" t="inlineStr">
        <is>
          <t>37 80 4953 446-4</t>
        </is>
      </c>
      <c r="E3818" t="inlineStr">
        <is>
          <t>VA-KO Vagon Konteyner Mak. Muh.</t>
        </is>
      </c>
      <c r="F3818" t="inlineStr">
        <is>
          <t>WBA</t>
        </is>
      </c>
      <c r="G3818" t="inlineStr">
        <is>
          <t>80' 6-A CW</t>
        </is>
      </c>
      <c r="I3818" s="6" t="n"/>
      <c r="J3818" s="6" t="n"/>
      <c r="K3818" t="inlineStr">
        <is>
          <t>run_initial</t>
        </is>
      </c>
      <c r="L3818" s="6" t="n">
        <v>45949</v>
      </c>
      <c r="M3818" s="6" t="n">
        <v>46313</v>
      </c>
      <c r="N3818" t="n">
        <v>364</v>
      </c>
      <c r="O3818" s="6" t="n">
        <v>46313</v>
      </c>
      <c r="S3818" t="inlineStr">
        <is>
          <t>n.a.</t>
        </is>
      </c>
      <c r="T3818" s="6" t="n"/>
      <c r="U3818" s="6" t="n"/>
      <c r="V3818" t="n">
        <v>0</v>
      </c>
      <c r="W3818" t="n">
        <v>3</v>
      </c>
      <c r="X3818" s="6" t="n"/>
      <c r="Z3818" s="6" t="n">
        <v>46221</v>
      </c>
      <c r="AA3818" t="inlineStr">
        <is>
          <t>n.a.</t>
        </is>
      </c>
      <c r="AB3818" s="6" t="n">
        <v>46313</v>
      </c>
      <c r="AC3818" t="inlineStr"/>
      <c r="AD3818" s="6" t="n">
        <v>46160</v>
      </c>
    </row>
    <row r="3819">
      <c r="A3819" t="inlineStr">
        <is>
          <t>V300083</t>
        </is>
      </c>
      <c r="B3819" t="inlineStr">
        <is>
          <t>2025-0039</t>
        </is>
      </c>
      <c r="C3819" t="n">
        <v>7</v>
      </c>
      <c r="D3819" t="inlineStr">
        <is>
          <t>37 80 4953 456-3</t>
        </is>
      </c>
      <c r="E3819" t="inlineStr">
        <is>
          <t>VA-KO Vagon Konteyner Mak. Muh.</t>
        </is>
      </c>
      <c r="F3819" t="inlineStr">
        <is>
          <t>WBA</t>
        </is>
      </c>
      <c r="G3819" t="inlineStr">
        <is>
          <t>80' 6-A CW</t>
        </is>
      </c>
      <c r="I3819" s="6" t="n"/>
      <c r="J3819" s="6" t="n"/>
      <c r="K3819" t="inlineStr">
        <is>
          <t>run_initial</t>
        </is>
      </c>
      <c r="L3819" s="6" t="n">
        <v>45949</v>
      </c>
      <c r="M3819" s="6" t="n">
        <v>46313</v>
      </c>
      <c r="N3819" t="n">
        <v>364</v>
      </c>
      <c r="O3819" s="6" t="n">
        <v>46313</v>
      </c>
      <c r="S3819" t="inlineStr">
        <is>
          <t>n.a.</t>
        </is>
      </c>
      <c r="T3819" s="6" t="n"/>
      <c r="U3819" s="6" t="n"/>
      <c r="V3819" t="n">
        <v>0</v>
      </c>
      <c r="W3819" t="n">
        <v>3</v>
      </c>
      <c r="X3819" s="6" t="n"/>
      <c r="Z3819" s="6" t="n">
        <v>46221</v>
      </c>
      <c r="AA3819" t="inlineStr">
        <is>
          <t>n.a.</t>
        </is>
      </c>
      <c r="AB3819" s="6" t="n">
        <v>46313</v>
      </c>
      <c r="AC3819" t="inlineStr"/>
      <c r="AD3819" s="6" t="n">
        <v>46160</v>
      </c>
    </row>
    <row r="3820">
      <c r="A3820" t="inlineStr">
        <is>
          <t>V300083</t>
        </is>
      </c>
      <c r="B3820" t="inlineStr">
        <is>
          <t>2025-0039</t>
        </is>
      </c>
      <c r="C3820" t="n">
        <v>8</v>
      </c>
      <c r="D3820" t="inlineStr">
        <is>
          <t>37 80 4953 457-1</t>
        </is>
      </c>
      <c r="E3820" t="inlineStr">
        <is>
          <t>VA-KO Vagon Konteyner Mak. Muh.</t>
        </is>
      </c>
      <c r="F3820" t="inlineStr">
        <is>
          <t>WBA</t>
        </is>
      </c>
      <c r="G3820" t="inlineStr">
        <is>
          <t>80' 6-A CW</t>
        </is>
      </c>
      <c r="I3820" s="6" t="n"/>
      <c r="J3820" s="6" t="n"/>
      <c r="K3820" t="inlineStr">
        <is>
          <t>run_initial</t>
        </is>
      </c>
      <c r="L3820" s="6" t="n">
        <v>45949</v>
      </c>
      <c r="M3820" s="6" t="n">
        <v>46313</v>
      </c>
      <c r="N3820" t="n">
        <v>364</v>
      </c>
      <c r="O3820" s="6" t="n">
        <v>46313</v>
      </c>
      <c r="S3820" t="inlineStr">
        <is>
          <t>n.a.</t>
        </is>
      </c>
      <c r="T3820" s="6" t="n"/>
      <c r="U3820" s="6" t="n"/>
      <c r="V3820" t="n">
        <v>0</v>
      </c>
      <c r="W3820" t="n">
        <v>3</v>
      </c>
      <c r="X3820" s="6" t="n"/>
      <c r="Z3820" s="6" t="n">
        <v>46221</v>
      </c>
      <c r="AA3820" t="inlineStr">
        <is>
          <t>n.a.</t>
        </is>
      </c>
      <c r="AB3820" s="6" t="n">
        <v>46313</v>
      </c>
      <c r="AC3820" t="inlineStr"/>
      <c r="AD3820" s="6" t="n">
        <v>46160</v>
      </c>
    </row>
    <row r="3821">
      <c r="A3821" t="inlineStr">
        <is>
          <t>V300083</t>
        </is>
      </c>
      <c r="B3821" t="inlineStr">
        <is>
          <t>2025-0039</t>
        </is>
      </c>
      <c r="C3821" t="n">
        <v>9</v>
      </c>
      <c r="D3821" t="inlineStr">
        <is>
          <t>37 80 4953 461-3</t>
        </is>
      </c>
      <c r="E3821" t="inlineStr">
        <is>
          <t>VA-KO Vagon Konteyner Mak. Muh.</t>
        </is>
      </c>
      <c r="F3821" t="inlineStr">
        <is>
          <t>WBA</t>
        </is>
      </c>
      <c r="G3821" t="inlineStr">
        <is>
          <t>80' 6-A CW</t>
        </is>
      </c>
      <c r="I3821" s="6" t="n"/>
      <c r="J3821" s="6" t="n"/>
      <c r="K3821" t="inlineStr">
        <is>
          <t>run_initial</t>
        </is>
      </c>
      <c r="L3821" s="6" t="n">
        <v>45949</v>
      </c>
      <c r="M3821" s="6" t="n">
        <v>46313</v>
      </c>
      <c r="N3821" t="n">
        <v>364</v>
      </c>
      <c r="O3821" s="6" t="n">
        <v>46313</v>
      </c>
      <c r="S3821" t="inlineStr">
        <is>
          <t>n.a.</t>
        </is>
      </c>
      <c r="T3821" s="6" t="n"/>
      <c r="U3821" s="6" t="n"/>
      <c r="V3821" t="n">
        <v>0</v>
      </c>
      <c r="W3821" t="n">
        <v>3</v>
      </c>
      <c r="X3821" s="6" t="n"/>
      <c r="Z3821" s="6" t="n">
        <v>46221</v>
      </c>
      <c r="AA3821" t="inlineStr">
        <is>
          <t>n.a.</t>
        </is>
      </c>
      <c r="AB3821" s="6" t="n">
        <v>46313</v>
      </c>
      <c r="AC3821" t="inlineStr"/>
      <c r="AD3821" s="6" t="n">
        <v>46160</v>
      </c>
    </row>
    <row r="3822">
      <c r="A3822" t="inlineStr">
        <is>
          <t>V300083</t>
        </is>
      </c>
      <c r="B3822" t="inlineStr">
        <is>
          <t>2025-0039</t>
        </is>
      </c>
      <c r="C3822" t="n">
        <v>10</v>
      </c>
      <c r="D3822" t="inlineStr">
        <is>
          <t>37 80 4953 462-1</t>
        </is>
      </c>
      <c r="E3822" t="inlineStr">
        <is>
          <t>VA-KO Vagon Konteyner Mak. Muh.</t>
        </is>
      </c>
      <c r="F3822" t="inlineStr">
        <is>
          <t>WBA</t>
        </is>
      </c>
      <c r="G3822" t="inlineStr">
        <is>
          <t>80' 6-A CW</t>
        </is>
      </c>
      <c r="I3822" s="6" t="n"/>
      <c r="J3822" s="6" t="n"/>
      <c r="K3822" t="inlineStr">
        <is>
          <t>run_initial</t>
        </is>
      </c>
      <c r="L3822" s="6" t="n">
        <v>45949</v>
      </c>
      <c r="M3822" s="6" t="n">
        <v>46313</v>
      </c>
      <c r="N3822" t="n">
        <v>364</v>
      </c>
      <c r="O3822" s="6" t="n">
        <v>46313</v>
      </c>
      <c r="S3822" t="inlineStr">
        <is>
          <t>n.a.</t>
        </is>
      </c>
      <c r="T3822" s="6" t="n"/>
      <c r="U3822" s="6" t="n"/>
      <c r="V3822" t="n">
        <v>0</v>
      </c>
      <c r="W3822" t="n">
        <v>3</v>
      </c>
      <c r="X3822" s="6" t="n"/>
      <c r="Z3822" s="6" t="n">
        <v>46221</v>
      </c>
      <c r="AA3822" t="inlineStr">
        <is>
          <t>n.a.</t>
        </is>
      </c>
      <c r="AB3822" s="6" t="n">
        <v>46313</v>
      </c>
      <c r="AC3822" t="inlineStr"/>
      <c r="AD3822" s="6" t="n">
        <v>46160</v>
      </c>
    </row>
    <row r="3823">
      <c r="A3823" t="inlineStr">
        <is>
          <t>V300083</t>
        </is>
      </c>
      <c r="B3823" t="inlineStr">
        <is>
          <t>2025-0039</t>
        </is>
      </c>
      <c r="C3823" t="n">
        <v>11</v>
      </c>
      <c r="D3823" t="inlineStr">
        <is>
          <t>37 80 4953 463-9</t>
        </is>
      </c>
      <c r="E3823" t="inlineStr">
        <is>
          <t>VA-KO Vagon Konteyner Mak. Muh.</t>
        </is>
      </c>
      <c r="F3823" t="inlineStr">
        <is>
          <t>WBA</t>
        </is>
      </c>
      <c r="G3823" t="inlineStr">
        <is>
          <t>80' 6-A CW</t>
        </is>
      </c>
      <c r="I3823" s="6" t="n"/>
      <c r="J3823" s="6" t="n"/>
      <c r="K3823" t="inlineStr">
        <is>
          <t>run_initial</t>
        </is>
      </c>
      <c r="L3823" s="6" t="n">
        <v>45969</v>
      </c>
      <c r="M3823" s="6" t="n">
        <v>46313</v>
      </c>
      <c r="N3823" t="n">
        <v>364</v>
      </c>
      <c r="O3823" s="6" t="n">
        <v>46313</v>
      </c>
      <c r="S3823" t="inlineStr">
        <is>
          <t>n.a.</t>
        </is>
      </c>
      <c r="T3823" s="6" t="n"/>
      <c r="U3823" s="6" t="n"/>
      <c r="V3823" t="n">
        <v>0</v>
      </c>
      <c r="W3823" t="n">
        <v>3</v>
      </c>
      <c r="X3823" s="6" t="n"/>
      <c r="Z3823" s="6" t="n">
        <v>46221</v>
      </c>
      <c r="AA3823" t="inlineStr">
        <is>
          <t>n.a.</t>
        </is>
      </c>
      <c r="AB3823" s="6" t="n">
        <v>46313</v>
      </c>
      <c r="AC3823" t="inlineStr"/>
      <c r="AD3823" s="6" t="n">
        <v>46160</v>
      </c>
    </row>
    <row r="3824">
      <c r="A3824" t="inlineStr">
        <is>
          <t>V300083</t>
        </is>
      </c>
      <c r="B3824" t="inlineStr">
        <is>
          <t>2025-0039</t>
        </is>
      </c>
      <c r="C3824" t="n">
        <v>12</v>
      </c>
      <c r="D3824" t="inlineStr">
        <is>
          <t>37 80 4953 465-4</t>
        </is>
      </c>
      <c r="E3824" t="inlineStr">
        <is>
          <t>VA-KO Vagon Konteyner Mak. Muh.</t>
        </is>
      </c>
      <c r="F3824" t="inlineStr">
        <is>
          <t>WBA</t>
        </is>
      </c>
      <c r="G3824" t="inlineStr">
        <is>
          <t>80' 6-A CW</t>
        </is>
      </c>
      <c r="I3824" s="6" t="n"/>
      <c r="J3824" s="6" t="n"/>
      <c r="K3824" t="inlineStr">
        <is>
          <t>run_initial</t>
        </is>
      </c>
      <c r="L3824" s="6" t="n">
        <v>45969</v>
      </c>
      <c r="M3824" s="6" t="n">
        <v>46313</v>
      </c>
      <c r="N3824" t="n">
        <v>364</v>
      </c>
      <c r="O3824" s="6" t="n">
        <v>46313</v>
      </c>
      <c r="S3824" t="inlineStr">
        <is>
          <t>n.a.</t>
        </is>
      </c>
      <c r="T3824" s="6" t="n"/>
      <c r="U3824" s="6" t="n"/>
      <c r="V3824" t="n">
        <v>0</v>
      </c>
      <c r="W3824" t="n">
        <v>3</v>
      </c>
      <c r="X3824" s="6" t="n"/>
      <c r="Z3824" s="6" t="n">
        <v>46221</v>
      </c>
      <c r="AA3824" t="inlineStr">
        <is>
          <t>n.a.</t>
        </is>
      </c>
      <c r="AB3824" s="6" t="n">
        <v>46313</v>
      </c>
      <c r="AC3824" t="inlineStr"/>
      <c r="AD3824" s="6" t="n">
        <v>46160</v>
      </c>
    </row>
    <row r="3825">
      <c r="A3825" t="inlineStr">
        <is>
          <t>V300083</t>
        </is>
      </c>
      <c r="B3825" t="inlineStr">
        <is>
          <t>2025-0039</t>
        </is>
      </c>
      <c r="C3825" t="n">
        <v>13</v>
      </c>
      <c r="D3825" t="inlineStr">
        <is>
          <t>37 80 4953 466-2</t>
        </is>
      </c>
      <c r="E3825" t="inlineStr">
        <is>
          <t>VA-KO Vagon Konteyner Mak. Muh.</t>
        </is>
      </c>
      <c r="F3825" t="inlineStr">
        <is>
          <t>WBA</t>
        </is>
      </c>
      <c r="G3825" t="inlineStr">
        <is>
          <t>80' 6-A CW</t>
        </is>
      </c>
      <c r="I3825" s="6" t="n"/>
      <c r="J3825" s="6" t="n"/>
      <c r="K3825" t="inlineStr">
        <is>
          <t>run_initial</t>
        </is>
      </c>
      <c r="L3825" s="6" t="n">
        <v>45969</v>
      </c>
      <c r="M3825" s="6" t="n">
        <v>46313</v>
      </c>
      <c r="N3825" t="n">
        <v>364</v>
      </c>
      <c r="O3825" s="6" t="n">
        <v>46313</v>
      </c>
      <c r="S3825" t="inlineStr">
        <is>
          <t>n.a.</t>
        </is>
      </c>
      <c r="T3825" s="6" t="n"/>
      <c r="U3825" s="6" t="n"/>
      <c r="V3825" t="n">
        <v>0</v>
      </c>
      <c r="W3825" t="n">
        <v>3</v>
      </c>
      <c r="X3825" s="6" t="n"/>
      <c r="Z3825" s="6" t="n">
        <v>46221</v>
      </c>
      <c r="AA3825" t="inlineStr">
        <is>
          <t>n.a.</t>
        </is>
      </c>
      <c r="AB3825" s="6" t="n">
        <v>46313</v>
      </c>
      <c r="AC3825" t="inlineStr"/>
      <c r="AD3825" s="6" t="n">
        <v>46160</v>
      </c>
    </row>
    <row r="3826">
      <c r="A3826" t="inlineStr">
        <is>
          <t>V300083</t>
        </is>
      </c>
      <c r="B3826" t="inlineStr">
        <is>
          <t>2025-0039</t>
        </is>
      </c>
      <c r="C3826" t="n">
        <v>14</v>
      </c>
      <c r="D3826" t="inlineStr">
        <is>
          <t>37 80 4953 468-8</t>
        </is>
      </c>
      <c r="E3826" t="inlineStr">
        <is>
          <t>VA-KO Vagon Konteyner Mak. Muh.</t>
        </is>
      </c>
      <c r="F3826" t="inlineStr">
        <is>
          <t>WBA</t>
        </is>
      </c>
      <c r="G3826" t="inlineStr">
        <is>
          <t>80' 6-A CW</t>
        </is>
      </c>
      <c r="I3826" s="6" t="n"/>
      <c r="J3826" s="6" t="n"/>
      <c r="K3826" t="inlineStr">
        <is>
          <t>run_initial</t>
        </is>
      </c>
      <c r="L3826" s="6" t="n">
        <v>45969</v>
      </c>
      <c r="M3826" s="6" t="n">
        <v>46313</v>
      </c>
      <c r="N3826" t="n">
        <v>364</v>
      </c>
      <c r="O3826" s="6" t="n">
        <v>46313</v>
      </c>
      <c r="S3826" t="inlineStr">
        <is>
          <t>n.a.</t>
        </is>
      </c>
      <c r="T3826" s="6" t="n"/>
      <c r="U3826" s="6" t="n"/>
      <c r="V3826" t="n">
        <v>0</v>
      </c>
      <c r="W3826" t="n">
        <v>3</v>
      </c>
      <c r="X3826" s="6" t="n"/>
      <c r="Z3826" s="6" t="n">
        <v>46221</v>
      </c>
      <c r="AA3826" t="inlineStr">
        <is>
          <t>n.a.</t>
        </is>
      </c>
      <c r="AB3826" s="6" t="n">
        <v>46313</v>
      </c>
      <c r="AC3826" t="inlineStr"/>
      <c r="AD3826" s="6" t="n">
        <v>46160</v>
      </c>
    </row>
    <row r="3827">
      <c r="A3827" t="inlineStr">
        <is>
          <t>V300083</t>
        </is>
      </c>
      <c r="B3827" t="inlineStr">
        <is>
          <t>2025-0039</t>
        </is>
      </c>
      <c r="C3827" t="n">
        <v>15</v>
      </c>
      <c r="D3827" t="inlineStr">
        <is>
          <t>37 80 4953 469-6</t>
        </is>
      </c>
      <c r="E3827" t="inlineStr">
        <is>
          <t>VA-KO Vagon Konteyner Mak. Muh.</t>
        </is>
      </c>
      <c r="F3827" t="inlineStr">
        <is>
          <t>WBA</t>
        </is>
      </c>
      <c r="G3827" t="inlineStr">
        <is>
          <t>80' 6-A CW</t>
        </is>
      </c>
      <c r="I3827" s="6" t="n"/>
      <c r="J3827" s="6" t="n"/>
      <c r="K3827" t="inlineStr">
        <is>
          <t>run_initial</t>
        </is>
      </c>
      <c r="L3827" s="6" t="n">
        <v>45969</v>
      </c>
      <c r="M3827" s="6" t="n">
        <v>46313</v>
      </c>
      <c r="N3827" t="n">
        <v>364</v>
      </c>
      <c r="O3827" s="6" t="n">
        <v>46313</v>
      </c>
      <c r="S3827" t="inlineStr">
        <is>
          <t>n.a.</t>
        </is>
      </c>
      <c r="T3827" s="6" t="n"/>
      <c r="U3827" s="6" t="n"/>
      <c r="V3827" t="n">
        <v>0</v>
      </c>
      <c r="W3827" t="n">
        <v>3</v>
      </c>
      <c r="X3827" s="6" t="n"/>
      <c r="Z3827" s="6" t="n">
        <v>46221</v>
      </c>
      <c r="AA3827" t="inlineStr">
        <is>
          <t>n.a.</t>
        </is>
      </c>
      <c r="AB3827" s="6" t="n">
        <v>46313</v>
      </c>
      <c r="AC3827" t="inlineStr"/>
      <c r="AD3827" s="6" t="n">
        <v>46160</v>
      </c>
    </row>
    <row r="3828">
      <c r="A3828" t="inlineStr">
        <is>
          <t>V300083</t>
        </is>
      </c>
      <c r="B3828" t="inlineStr">
        <is>
          <t>2025-0039</t>
        </is>
      </c>
      <c r="C3828" t="n">
        <v>16</v>
      </c>
      <c r="D3828" t="inlineStr">
        <is>
          <t>37 80 4953 470-4</t>
        </is>
      </c>
      <c r="E3828" t="inlineStr">
        <is>
          <t>VA-KO Vagon Konteyner Mak. Muh.</t>
        </is>
      </c>
      <c r="F3828" t="inlineStr">
        <is>
          <t>WBA</t>
        </is>
      </c>
      <c r="G3828" t="inlineStr">
        <is>
          <t>80' 6-A CW</t>
        </is>
      </c>
      <c r="I3828" s="6" t="n"/>
      <c r="J3828" s="6" t="n"/>
      <c r="K3828" t="inlineStr">
        <is>
          <t>run_initial</t>
        </is>
      </c>
      <c r="L3828" s="6" t="n">
        <v>45969</v>
      </c>
      <c r="M3828" s="6" t="n">
        <v>46313</v>
      </c>
      <c r="N3828" t="n">
        <v>364</v>
      </c>
      <c r="O3828" s="6" t="n">
        <v>46313</v>
      </c>
      <c r="S3828" t="inlineStr">
        <is>
          <t>n.a.</t>
        </is>
      </c>
      <c r="T3828" s="6" t="n"/>
      <c r="U3828" s="6" t="n"/>
      <c r="V3828" t="n">
        <v>0</v>
      </c>
      <c r="W3828" t="n">
        <v>3</v>
      </c>
      <c r="X3828" s="6" t="n"/>
      <c r="Z3828" s="6" t="n">
        <v>46221</v>
      </c>
      <c r="AA3828" t="inlineStr">
        <is>
          <t>n.a.</t>
        </is>
      </c>
      <c r="AB3828" s="6" t="n">
        <v>46313</v>
      </c>
      <c r="AC3828" t="inlineStr"/>
      <c r="AD3828" s="6" t="n">
        <v>46160</v>
      </c>
    </row>
    <row r="3829">
      <c r="A3829" t="inlineStr">
        <is>
          <t>V300083</t>
        </is>
      </c>
      <c r="B3829" t="inlineStr">
        <is>
          <t>2025-0039</t>
        </is>
      </c>
      <c r="C3829" t="n">
        <v>17</v>
      </c>
      <c r="D3829" t="inlineStr">
        <is>
          <t>37 80 4953 472-0</t>
        </is>
      </c>
      <c r="E3829" t="inlineStr">
        <is>
          <t>VA-KO Vagon Konteyner Mak. Muh.</t>
        </is>
      </c>
      <c r="F3829" t="inlineStr">
        <is>
          <t>WBA</t>
        </is>
      </c>
      <c r="G3829" t="inlineStr">
        <is>
          <t>80' 6-A CW</t>
        </is>
      </c>
      <c r="I3829" s="6" t="n"/>
      <c r="J3829" s="6" t="n"/>
      <c r="K3829" t="inlineStr">
        <is>
          <t>run_initial</t>
        </is>
      </c>
      <c r="L3829" s="6" t="n">
        <v>45969</v>
      </c>
      <c r="M3829" s="6" t="n">
        <v>46313</v>
      </c>
      <c r="N3829" t="n">
        <v>364</v>
      </c>
      <c r="O3829" s="6" t="n">
        <v>46313</v>
      </c>
      <c r="S3829" t="inlineStr">
        <is>
          <t>n.a.</t>
        </is>
      </c>
      <c r="T3829" s="6" t="n"/>
      <c r="U3829" s="6" t="n"/>
      <c r="V3829" t="n">
        <v>0</v>
      </c>
      <c r="W3829" t="n">
        <v>3</v>
      </c>
      <c r="X3829" s="6" t="n"/>
      <c r="Z3829" s="6" t="n">
        <v>46221</v>
      </c>
      <c r="AA3829" t="inlineStr">
        <is>
          <t>n.a.</t>
        </is>
      </c>
      <c r="AB3829" s="6" t="n">
        <v>46313</v>
      </c>
      <c r="AC3829" t="inlineStr"/>
      <c r="AD3829" s="6" t="n">
        <v>46160</v>
      </c>
    </row>
    <row r="3830">
      <c r="A3830" t="inlineStr">
        <is>
          <t>V300083</t>
        </is>
      </c>
      <c r="B3830" t="inlineStr">
        <is>
          <t>2025-0039</t>
        </is>
      </c>
      <c r="C3830" t="n">
        <v>18</v>
      </c>
      <c r="D3830" t="inlineStr">
        <is>
          <t>37 80 4953 473-8</t>
        </is>
      </c>
      <c r="E3830" t="inlineStr">
        <is>
          <t>VA-KO Vagon Konteyner Mak. Muh.</t>
        </is>
      </c>
      <c r="F3830" t="inlineStr">
        <is>
          <t>WBA</t>
        </is>
      </c>
      <c r="G3830" t="inlineStr">
        <is>
          <t>80' 6-A CW</t>
        </is>
      </c>
      <c r="I3830" s="6" t="n"/>
      <c r="J3830" s="6" t="n"/>
      <c r="K3830" t="inlineStr">
        <is>
          <t>run_initial</t>
        </is>
      </c>
      <c r="L3830" s="6" t="n">
        <v>45969</v>
      </c>
      <c r="M3830" s="6" t="n">
        <v>46313</v>
      </c>
      <c r="N3830" t="n">
        <v>364</v>
      </c>
      <c r="O3830" s="6" t="n">
        <v>46313</v>
      </c>
      <c r="S3830" t="inlineStr">
        <is>
          <t>n.a.</t>
        </is>
      </c>
      <c r="T3830" s="6" t="n"/>
      <c r="U3830" s="6" t="n"/>
      <c r="V3830" t="n">
        <v>0</v>
      </c>
      <c r="W3830" t="n">
        <v>3</v>
      </c>
      <c r="X3830" s="6" t="n"/>
      <c r="Z3830" s="6" t="n">
        <v>46221</v>
      </c>
      <c r="AA3830" t="inlineStr">
        <is>
          <t>n.a.</t>
        </is>
      </c>
      <c r="AB3830" s="6" t="n">
        <v>46313</v>
      </c>
      <c r="AC3830" t="inlineStr"/>
      <c r="AD3830" s="6" t="n">
        <v>46160</v>
      </c>
    </row>
    <row r="3831">
      <c r="A3831" t="inlineStr">
        <is>
          <t>V300083</t>
        </is>
      </c>
      <c r="B3831" t="inlineStr">
        <is>
          <t>2025-0039</t>
        </is>
      </c>
      <c r="C3831" t="n">
        <v>19</v>
      </c>
      <c r="D3831" t="inlineStr">
        <is>
          <t>37 80 4953 474-6</t>
        </is>
      </c>
      <c r="E3831" t="inlineStr">
        <is>
          <t>VA-KO Vagon Konteyner Mak. Muh.</t>
        </is>
      </c>
      <c r="F3831" t="inlineStr">
        <is>
          <t>WBA</t>
        </is>
      </c>
      <c r="G3831" t="inlineStr">
        <is>
          <t>80' 6-A CW</t>
        </is>
      </c>
      <c r="I3831" s="6" t="n"/>
      <c r="J3831" s="6" t="n"/>
      <c r="K3831" t="inlineStr">
        <is>
          <t>run_initial</t>
        </is>
      </c>
      <c r="L3831" s="6" t="n">
        <v>45969</v>
      </c>
      <c r="M3831" s="6" t="n">
        <v>46313</v>
      </c>
      <c r="N3831" t="n">
        <v>364</v>
      </c>
      <c r="O3831" s="6" t="n">
        <v>46313</v>
      </c>
      <c r="S3831" t="inlineStr">
        <is>
          <t>n.a.</t>
        </is>
      </c>
      <c r="T3831" s="6" t="n"/>
      <c r="U3831" s="6" t="n"/>
      <c r="V3831" t="n">
        <v>0</v>
      </c>
      <c r="W3831" t="n">
        <v>3</v>
      </c>
      <c r="X3831" s="6" t="n"/>
      <c r="Z3831" s="6" t="n">
        <v>46221</v>
      </c>
      <c r="AA3831" t="inlineStr">
        <is>
          <t>n.a.</t>
        </is>
      </c>
      <c r="AB3831" s="6" t="n">
        <v>46313</v>
      </c>
      <c r="AC3831" t="inlineStr"/>
      <c r="AD3831" s="6" t="n">
        <v>46160</v>
      </c>
    </row>
    <row r="3832">
      <c r="A3832" t="inlineStr">
        <is>
          <t>V300083</t>
        </is>
      </c>
      <c r="B3832" t="inlineStr">
        <is>
          <t>2025-0039</t>
        </is>
      </c>
      <c r="C3832" t="n">
        <v>20</v>
      </c>
      <c r="D3832" t="inlineStr">
        <is>
          <t>37 80 4953 475-3</t>
        </is>
      </c>
      <c r="E3832" t="inlineStr">
        <is>
          <t>VA-KO Vagon Konteyner Mak. Muh.</t>
        </is>
      </c>
      <c r="F3832" t="inlineStr">
        <is>
          <t>WBA</t>
        </is>
      </c>
      <c r="G3832" t="inlineStr">
        <is>
          <t>80' 6-A CW</t>
        </is>
      </c>
      <c r="I3832" s="6" t="n"/>
      <c r="J3832" s="6" t="n"/>
      <c r="K3832" t="inlineStr">
        <is>
          <t>run_initial</t>
        </is>
      </c>
      <c r="L3832" s="6" t="n">
        <v>45969</v>
      </c>
      <c r="M3832" s="6" t="n">
        <v>46313</v>
      </c>
      <c r="N3832" t="n">
        <v>364</v>
      </c>
      <c r="O3832" s="6" t="n">
        <v>46313</v>
      </c>
      <c r="S3832" t="inlineStr">
        <is>
          <t>n.a.</t>
        </is>
      </c>
      <c r="T3832" s="6" t="n"/>
      <c r="U3832" s="6" t="n"/>
      <c r="V3832" t="n">
        <v>0</v>
      </c>
      <c r="W3832" t="n">
        <v>3</v>
      </c>
      <c r="X3832" s="6" t="n"/>
      <c r="Z3832" s="6" t="n">
        <v>46221</v>
      </c>
      <c r="AA3832" t="inlineStr">
        <is>
          <t>n.a.</t>
        </is>
      </c>
      <c r="AB3832" s="6" t="n">
        <v>46313</v>
      </c>
      <c r="AC3832" t="inlineStr"/>
      <c r="AD3832" s="6" t="n">
        <v>46160</v>
      </c>
    </row>
    <row r="3833">
      <c r="A3833" t="inlineStr">
        <is>
          <t>V300083</t>
        </is>
      </c>
      <c r="B3833" t="inlineStr">
        <is>
          <t>2025-0039</t>
        </is>
      </c>
      <c r="C3833" t="n">
        <v>21</v>
      </c>
      <c r="D3833" t="inlineStr">
        <is>
          <t>37 80 4963 247-4</t>
        </is>
      </c>
      <c r="E3833" t="inlineStr">
        <is>
          <t>VA-KO Vagon Konteyner Mak. Muh.</t>
        </is>
      </c>
      <c r="F3833" t="inlineStr">
        <is>
          <t>WBA</t>
        </is>
      </c>
      <c r="G3833" t="inlineStr">
        <is>
          <t>80' 6-A CW</t>
        </is>
      </c>
      <c r="I3833" s="6" t="n"/>
      <c r="J3833" s="6" t="n"/>
      <c r="K3833" t="inlineStr">
        <is>
          <t>run_initial</t>
        </is>
      </c>
      <c r="L3833" s="6" t="n">
        <v>45969</v>
      </c>
      <c r="M3833" s="6" t="n">
        <v>46313</v>
      </c>
      <c r="N3833" t="n">
        <v>364</v>
      </c>
      <c r="O3833" s="6" t="n">
        <v>46313</v>
      </c>
      <c r="S3833" t="inlineStr">
        <is>
          <t>n.a.</t>
        </is>
      </c>
      <c r="T3833" s="6" t="n"/>
      <c r="U3833" s="6" t="n"/>
      <c r="V3833" t="n">
        <v>0</v>
      </c>
      <c r="W3833" t="n">
        <v>3</v>
      </c>
      <c r="X3833" s="6" t="n"/>
      <c r="Z3833" s="6" t="n">
        <v>46221</v>
      </c>
      <c r="AA3833" t="inlineStr">
        <is>
          <t>n.a.</t>
        </is>
      </c>
      <c r="AB3833" s="6" t="n">
        <v>46313</v>
      </c>
      <c r="AC3833" t="inlineStr"/>
      <c r="AD3833" s="6" t="n">
        <v>46160</v>
      </c>
    </row>
    <row r="3834">
      <c r="A3834" t="inlineStr">
        <is>
          <t>V300055</t>
        </is>
      </c>
      <c r="B3834" t="inlineStr">
        <is>
          <t>2024-0008</t>
        </is>
      </c>
      <c r="C3834" t="n">
        <v>1</v>
      </c>
      <c r="D3834" t="inlineStr">
        <is>
          <t>37 80 4953 438-1</t>
        </is>
      </c>
      <c r="E3834" t="inlineStr">
        <is>
          <t>Weco Rail GmbH</t>
        </is>
      </c>
      <c r="F3834" t="inlineStr">
        <is>
          <t>DME</t>
        </is>
      </c>
      <c r="G3834" t="inlineStr">
        <is>
          <t>90' CW</t>
        </is>
      </c>
      <c r="H3834" t="n">
        <v>0</v>
      </c>
      <c r="I3834" s="6" t="n">
        <v>0</v>
      </c>
      <c r="J3834" s="6" t="n">
        <v>0</v>
      </c>
      <c r="K3834" t="inlineStr">
        <is>
          <t>run_initial</t>
        </is>
      </c>
      <c r="L3834" s="6" t="n">
        <v>45575</v>
      </c>
      <c r="M3834" s="6" t="n">
        <v>46669</v>
      </c>
      <c r="N3834" t="n">
        <v>1114</v>
      </c>
      <c r="O3834" s="6" t="n">
        <v>46669</v>
      </c>
      <c r="S3834" t="inlineStr">
        <is>
          <t>with cut-off date</t>
        </is>
      </c>
      <c r="T3834" s="6" t="n">
        <v>46304</v>
      </c>
      <c r="U3834" s="6" t="n"/>
      <c r="V3834" t="n">
        <v>3</v>
      </c>
      <c r="W3834" t="n">
        <v>0</v>
      </c>
      <c r="X3834" s="6" t="n"/>
      <c r="Z3834" s="6" t="n">
        <v>46212</v>
      </c>
      <c r="AA3834" t="inlineStr">
        <is>
          <t>cut-off 1, case 1 or 2</t>
        </is>
      </c>
      <c r="AB3834" s="6" t="n">
        <v>46304</v>
      </c>
      <c r="AC3834" t="inlineStr"/>
      <c r="AD3834" s="6" t="n">
        <v>46151</v>
      </c>
    </row>
    <row r="3835">
      <c r="A3835" t="inlineStr">
        <is>
          <t>V300055</t>
        </is>
      </c>
      <c r="B3835" t="inlineStr">
        <is>
          <t>2024-0008</t>
        </is>
      </c>
      <c r="C3835" t="n">
        <v>2</v>
      </c>
      <c r="D3835" t="inlineStr">
        <is>
          <t>37 80 4953 439-9</t>
        </is>
      </c>
      <c r="E3835" t="inlineStr">
        <is>
          <t>Weco Rail GmbH</t>
        </is>
      </c>
      <c r="F3835" t="inlineStr">
        <is>
          <t>DME</t>
        </is>
      </c>
      <c r="G3835" t="inlineStr">
        <is>
          <t>90' CW</t>
        </is>
      </c>
      <c r="H3835" t="n">
        <v>0</v>
      </c>
      <c r="I3835" s="6" t="n">
        <v>0</v>
      </c>
      <c r="J3835" s="6" t="n">
        <v>0</v>
      </c>
      <c r="K3835" t="inlineStr">
        <is>
          <t>run_initial</t>
        </is>
      </c>
      <c r="L3835" s="6" t="n">
        <v>45575</v>
      </c>
      <c r="M3835" s="6" t="n">
        <v>46669</v>
      </c>
      <c r="N3835" t="n">
        <v>1114</v>
      </c>
      <c r="O3835" s="6" t="n">
        <v>46669</v>
      </c>
      <c r="S3835" t="inlineStr">
        <is>
          <t>with cut-off date</t>
        </is>
      </c>
      <c r="T3835" s="6" t="n">
        <v>46304</v>
      </c>
      <c r="U3835" s="6" t="n"/>
      <c r="V3835" t="n">
        <v>3</v>
      </c>
      <c r="W3835" t="n">
        <v>0</v>
      </c>
      <c r="X3835" s="6" t="n"/>
      <c r="Z3835" s="6" t="n">
        <v>46212</v>
      </c>
      <c r="AA3835" t="inlineStr">
        <is>
          <t>cut-off 1, case 1 or 2</t>
        </is>
      </c>
      <c r="AB3835" s="6" t="n">
        <v>46304</v>
      </c>
      <c r="AC3835" t="inlineStr"/>
      <c r="AD3835" s="6" t="n">
        <v>46151</v>
      </c>
    </row>
    <row r="3836">
      <c r="A3836" t="inlineStr">
        <is>
          <t>V300055</t>
        </is>
      </c>
      <c r="B3836" t="inlineStr">
        <is>
          <t>2024-0008</t>
        </is>
      </c>
      <c r="C3836" t="n">
        <v>63</v>
      </c>
      <c r="D3836" t="inlineStr">
        <is>
          <t>37 80 4963 181-5</t>
        </is>
      </c>
      <c r="E3836" t="inlineStr">
        <is>
          <t>Weco Rail GmbH</t>
        </is>
      </c>
      <c r="F3836" t="inlineStr">
        <is>
          <t>DME</t>
        </is>
      </c>
      <c r="G3836" t="inlineStr">
        <is>
          <t>90' CW</t>
        </is>
      </c>
      <c r="H3836" t="n">
        <v>0</v>
      </c>
      <c r="I3836" s="6" t="n">
        <v>0</v>
      </c>
      <c r="J3836" s="6" t="n">
        <v>0</v>
      </c>
      <c r="K3836" t="inlineStr">
        <is>
          <t>run_initial</t>
        </is>
      </c>
      <c r="L3836" s="6" t="n">
        <v>45992</v>
      </c>
      <c r="M3836" s="6" t="n">
        <v>46669</v>
      </c>
      <c r="N3836" t="n">
        <v>1114</v>
      </c>
      <c r="O3836" s="6" t="n">
        <v>46669</v>
      </c>
      <c r="S3836" t="inlineStr">
        <is>
          <t>with cut-off date</t>
        </is>
      </c>
      <c r="T3836" s="6" t="n">
        <v>46304</v>
      </c>
      <c r="U3836" s="6" t="n"/>
      <c r="V3836" t="n">
        <v>3</v>
      </c>
      <c r="W3836" t="n">
        <v>0</v>
      </c>
      <c r="X3836" s="6" t="n"/>
      <c r="Z3836" s="6" t="n">
        <v>46212</v>
      </c>
      <c r="AA3836" t="inlineStr">
        <is>
          <t>cut-off 1, case 1 or 2</t>
        </is>
      </c>
      <c r="AB3836" s="6" t="n">
        <v>46304</v>
      </c>
      <c r="AC3836" t="inlineStr"/>
      <c r="AD3836" s="6" t="n">
        <v>46151</v>
      </c>
    </row>
    <row r="3837">
      <c r="A3837" t="inlineStr">
        <is>
          <t>V300055</t>
        </is>
      </c>
      <c r="B3837" t="inlineStr">
        <is>
          <t>2024-0008</t>
        </is>
      </c>
      <c r="C3837" t="n">
        <v>43</v>
      </c>
      <c r="D3837" t="inlineStr">
        <is>
          <t>37 80 4953 404-3</t>
        </is>
      </c>
      <c r="E3837" t="inlineStr">
        <is>
          <t>Weco Rail GmbH</t>
        </is>
      </c>
      <c r="F3837" t="inlineStr">
        <is>
          <t>DME</t>
        </is>
      </c>
      <c r="G3837" t="inlineStr">
        <is>
          <t>90' CW</t>
        </is>
      </c>
      <c r="H3837" t="n">
        <v>0</v>
      </c>
      <c r="I3837" s="6" t="n">
        <v>0</v>
      </c>
      <c r="J3837" s="6" t="n">
        <v>0</v>
      </c>
      <c r="K3837" t="inlineStr">
        <is>
          <t>run_initial</t>
        </is>
      </c>
      <c r="L3837" s="6" t="n">
        <v>45992</v>
      </c>
      <c r="M3837" s="6" t="n">
        <v>46669</v>
      </c>
      <c r="N3837" t="n">
        <v>1114</v>
      </c>
      <c r="O3837" s="6" t="n">
        <v>46669</v>
      </c>
      <c r="S3837" t="inlineStr">
        <is>
          <t>with cut-off date</t>
        </is>
      </c>
      <c r="T3837" s="6" t="n">
        <v>46304</v>
      </c>
      <c r="U3837" s="6" t="n"/>
      <c r="V3837" t="n">
        <v>3</v>
      </c>
      <c r="W3837" t="n">
        <v>0</v>
      </c>
      <c r="X3837" s="6" t="n"/>
      <c r="Z3837" s="6" t="n">
        <v>46212</v>
      </c>
      <c r="AA3837" t="inlineStr">
        <is>
          <t>cut-off 1, case 1 or 2</t>
        </is>
      </c>
      <c r="AB3837" s="6" t="n">
        <v>46304</v>
      </c>
      <c r="AC3837" t="inlineStr"/>
      <c r="AD3837" s="6" t="n">
        <v>46151</v>
      </c>
    </row>
    <row r="3838">
      <c r="A3838" t="inlineStr">
        <is>
          <t>V300055</t>
        </is>
      </c>
      <c r="B3838" t="inlineStr">
        <is>
          <t>2024-0008</t>
        </is>
      </c>
      <c r="C3838" t="n">
        <v>44</v>
      </c>
      <c r="D3838" t="inlineStr">
        <is>
          <t>37 80 4953 405-0</t>
        </is>
      </c>
      <c r="E3838" t="inlineStr">
        <is>
          <t>Weco Rail GmbH</t>
        </is>
      </c>
      <c r="F3838" t="inlineStr">
        <is>
          <t>DME</t>
        </is>
      </c>
      <c r="G3838" t="inlineStr">
        <is>
          <t>90' CW</t>
        </is>
      </c>
      <c r="H3838" t="n">
        <v>0</v>
      </c>
      <c r="I3838" s="6" t="n">
        <v>0</v>
      </c>
      <c r="J3838" s="6" t="n">
        <v>0</v>
      </c>
      <c r="K3838" t="inlineStr">
        <is>
          <t>run_initial</t>
        </is>
      </c>
      <c r="L3838" s="6" t="n">
        <v>45992</v>
      </c>
      <c r="M3838" s="6" t="n">
        <v>46669</v>
      </c>
      <c r="N3838" t="n">
        <v>1114</v>
      </c>
      <c r="O3838" s="6" t="n">
        <v>46669</v>
      </c>
      <c r="S3838" t="inlineStr">
        <is>
          <t>with cut-off date</t>
        </is>
      </c>
      <c r="T3838" s="6" t="n">
        <v>46304</v>
      </c>
      <c r="U3838" s="6" t="n"/>
      <c r="V3838" t="n">
        <v>3</v>
      </c>
      <c r="W3838" t="n">
        <v>0</v>
      </c>
      <c r="X3838" s="6" t="n"/>
      <c r="Z3838" s="6" t="n">
        <v>46212</v>
      </c>
      <c r="AA3838" t="inlineStr">
        <is>
          <t>cut-off 1, case 1 or 2</t>
        </is>
      </c>
      <c r="AB3838" s="6" t="n">
        <v>46304</v>
      </c>
      <c r="AC3838" t="inlineStr"/>
      <c r="AD3838" s="6" t="n">
        <v>46151</v>
      </c>
    </row>
    <row r="3839">
      <c r="A3839" t="inlineStr">
        <is>
          <t>V300055</t>
        </is>
      </c>
      <c r="B3839" t="inlineStr">
        <is>
          <t>2024-0008</t>
        </is>
      </c>
      <c r="C3839" t="n">
        <v>45</v>
      </c>
      <c r="D3839" t="inlineStr">
        <is>
          <t>37 80 4963 161-7</t>
        </is>
      </c>
      <c r="E3839" t="inlineStr">
        <is>
          <t>Weco Rail GmbH</t>
        </is>
      </c>
      <c r="F3839" t="inlineStr">
        <is>
          <t>DME</t>
        </is>
      </c>
      <c r="G3839" t="inlineStr">
        <is>
          <t>90' CW</t>
        </is>
      </c>
      <c r="H3839" t="n">
        <v>0</v>
      </c>
      <c r="I3839" s="6" t="n">
        <v>0</v>
      </c>
      <c r="J3839" s="6" t="n">
        <v>0</v>
      </c>
      <c r="K3839" t="inlineStr">
        <is>
          <t>run_initial</t>
        </is>
      </c>
      <c r="L3839" s="6" t="n">
        <v>45992</v>
      </c>
      <c r="M3839" s="6" t="n">
        <v>46669</v>
      </c>
      <c r="N3839" t="n">
        <v>1114</v>
      </c>
      <c r="O3839" s="6" t="n">
        <v>46669</v>
      </c>
      <c r="S3839" t="inlineStr">
        <is>
          <t>with cut-off date</t>
        </is>
      </c>
      <c r="T3839" s="6" t="n">
        <v>46304</v>
      </c>
      <c r="U3839" s="6" t="n"/>
      <c r="V3839" t="n">
        <v>3</v>
      </c>
      <c r="W3839" t="n">
        <v>0</v>
      </c>
      <c r="X3839" s="6" t="n"/>
      <c r="Z3839" s="6" t="n">
        <v>46212</v>
      </c>
      <c r="AA3839" t="inlineStr">
        <is>
          <t>cut-off 1, case 1 or 2</t>
        </is>
      </c>
      <c r="AB3839" s="6" t="n">
        <v>46304</v>
      </c>
      <c r="AC3839" t="inlineStr"/>
      <c r="AD3839" s="6" t="n">
        <v>46151</v>
      </c>
    </row>
    <row r="3840">
      <c r="A3840" t="inlineStr">
        <is>
          <t>V300055</t>
        </is>
      </c>
      <c r="B3840" t="inlineStr">
        <is>
          <t>2024-0008</t>
        </is>
      </c>
      <c r="C3840" t="n">
        <v>7</v>
      </c>
      <c r="D3840" t="inlineStr">
        <is>
          <t>37 80 4953 444-9</t>
        </is>
      </c>
      <c r="E3840" t="inlineStr">
        <is>
          <t>Weco Rail GmbH</t>
        </is>
      </c>
      <c r="F3840" t="inlineStr">
        <is>
          <t>DME</t>
        </is>
      </c>
      <c r="G3840" t="inlineStr">
        <is>
          <t>90' CW</t>
        </is>
      </c>
      <c r="H3840" t="n">
        <v>0</v>
      </c>
      <c r="I3840" s="6" t="n">
        <v>0</v>
      </c>
      <c r="J3840" s="6" t="n">
        <v>0</v>
      </c>
      <c r="K3840" t="inlineStr">
        <is>
          <t>run_initial</t>
        </is>
      </c>
      <c r="L3840" s="6" t="n">
        <v>45575</v>
      </c>
      <c r="M3840" s="6" t="n">
        <v>46669</v>
      </c>
      <c r="N3840" t="n">
        <v>1114</v>
      </c>
      <c r="O3840" s="6" t="n">
        <v>46669</v>
      </c>
      <c r="S3840" t="inlineStr">
        <is>
          <t>with cut-off date</t>
        </is>
      </c>
      <c r="T3840" s="6" t="n">
        <v>46304</v>
      </c>
      <c r="U3840" s="6" t="n"/>
      <c r="V3840" t="n">
        <v>3</v>
      </c>
      <c r="W3840" t="n">
        <v>0</v>
      </c>
      <c r="X3840" s="6" t="n"/>
      <c r="Z3840" s="6" t="n">
        <v>46212</v>
      </c>
      <c r="AA3840" t="inlineStr">
        <is>
          <t>cut-off 1, case 1 or 2</t>
        </is>
      </c>
      <c r="AB3840" s="6" t="n">
        <v>46304</v>
      </c>
      <c r="AC3840" t="inlineStr"/>
      <c r="AD3840" s="6" t="n">
        <v>46151</v>
      </c>
    </row>
    <row r="3841">
      <c r="A3841" t="inlineStr">
        <is>
          <t>V300055</t>
        </is>
      </c>
      <c r="B3841" t="inlineStr">
        <is>
          <t>2024-0008</t>
        </is>
      </c>
      <c r="C3841" t="n">
        <v>46</v>
      </c>
      <c r="D3841" t="inlineStr">
        <is>
          <t>37 80 4963 162-5</t>
        </is>
      </c>
      <c r="E3841" t="inlineStr">
        <is>
          <t>Weco Rail GmbH</t>
        </is>
      </c>
      <c r="F3841" t="inlineStr">
        <is>
          <t>DME</t>
        </is>
      </c>
      <c r="G3841" t="inlineStr">
        <is>
          <t>90' CW</t>
        </is>
      </c>
      <c r="H3841" t="n">
        <v>0</v>
      </c>
      <c r="I3841" s="6" t="n">
        <v>0</v>
      </c>
      <c r="J3841" s="6" t="n">
        <v>0</v>
      </c>
      <c r="K3841" t="inlineStr">
        <is>
          <t>run_initial</t>
        </is>
      </c>
      <c r="L3841" s="6" t="n">
        <v>45992</v>
      </c>
      <c r="M3841" s="6" t="n">
        <v>46669</v>
      </c>
      <c r="N3841" t="n">
        <v>1114</v>
      </c>
      <c r="O3841" s="6" t="n">
        <v>46669</v>
      </c>
      <c r="S3841" t="inlineStr">
        <is>
          <t>with cut-off date</t>
        </is>
      </c>
      <c r="T3841" s="6" t="n">
        <v>46304</v>
      </c>
      <c r="U3841" s="6" t="n"/>
      <c r="V3841" t="n">
        <v>3</v>
      </c>
      <c r="W3841" t="n">
        <v>0</v>
      </c>
      <c r="X3841" s="6" t="n"/>
      <c r="Z3841" s="6" t="n">
        <v>46212</v>
      </c>
      <c r="AA3841" t="inlineStr">
        <is>
          <t>cut-off 1, case 1 or 2</t>
        </is>
      </c>
      <c r="AB3841" s="6" t="n">
        <v>46304</v>
      </c>
      <c r="AC3841" t="inlineStr"/>
      <c r="AD3841" s="6" t="n">
        <v>46151</v>
      </c>
    </row>
    <row r="3842">
      <c r="A3842" t="inlineStr">
        <is>
          <t>V300055</t>
        </is>
      </c>
      <c r="B3842" t="inlineStr">
        <is>
          <t>2024-0008</t>
        </is>
      </c>
      <c r="C3842" t="n">
        <v>47</v>
      </c>
      <c r="D3842" t="inlineStr">
        <is>
          <t>37 80 4963 163-3</t>
        </is>
      </c>
      <c r="E3842" t="inlineStr">
        <is>
          <t>Weco Rail GmbH</t>
        </is>
      </c>
      <c r="F3842" t="inlineStr">
        <is>
          <t>DME</t>
        </is>
      </c>
      <c r="G3842" t="inlineStr">
        <is>
          <t>90' CW</t>
        </is>
      </c>
      <c r="H3842" t="n">
        <v>0</v>
      </c>
      <c r="I3842" s="6" t="n">
        <v>0</v>
      </c>
      <c r="J3842" s="6" t="n">
        <v>0</v>
      </c>
      <c r="K3842" t="inlineStr">
        <is>
          <t>run_initial</t>
        </is>
      </c>
      <c r="L3842" s="6" t="n">
        <v>45992</v>
      </c>
      <c r="M3842" s="6" t="n">
        <v>46669</v>
      </c>
      <c r="N3842" t="n">
        <v>1114</v>
      </c>
      <c r="O3842" s="6" t="n">
        <v>46669</v>
      </c>
      <c r="S3842" t="inlineStr">
        <is>
          <t>with cut-off date</t>
        </is>
      </c>
      <c r="T3842" s="6" t="n">
        <v>46304</v>
      </c>
      <c r="U3842" s="6" t="n"/>
      <c r="V3842" t="n">
        <v>3</v>
      </c>
      <c r="W3842" t="n">
        <v>0</v>
      </c>
      <c r="X3842" s="6" t="n"/>
      <c r="Z3842" s="6" t="n">
        <v>46212</v>
      </c>
      <c r="AA3842" t="inlineStr">
        <is>
          <t>cut-off 1, case 1 or 2</t>
        </is>
      </c>
      <c r="AB3842" s="6" t="n">
        <v>46304</v>
      </c>
      <c r="AC3842" t="inlineStr"/>
      <c r="AD3842" s="6" t="n">
        <v>46151</v>
      </c>
    </row>
    <row r="3843">
      <c r="A3843" t="inlineStr">
        <is>
          <t>V300055</t>
        </is>
      </c>
      <c r="B3843" t="inlineStr">
        <is>
          <t>2024-0008</t>
        </is>
      </c>
      <c r="C3843" t="n">
        <v>10</v>
      </c>
      <c r="D3843" t="inlineStr">
        <is>
          <t>37 80 4953 447-2</t>
        </is>
      </c>
      <c r="E3843" t="inlineStr">
        <is>
          <t>Weco Rail GmbH</t>
        </is>
      </c>
      <c r="F3843" t="inlineStr">
        <is>
          <t>DME</t>
        </is>
      </c>
      <c r="G3843" t="inlineStr">
        <is>
          <t>90' CW</t>
        </is>
      </c>
      <c r="H3843" t="n">
        <v>0</v>
      </c>
      <c r="I3843" s="6" t="n">
        <v>0</v>
      </c>
      <c r="J3843" s="6" t="n">
        <v>0</v>
      </c>
      <c r="K3843" t="inlineStr">
        <is>
          <t>run_initial</t>
        </is>
      </c>
      <c r="L3843" s="6" t="n">
        <v>45575</v>
      </c>
      <c r="M3843" s="6" t="n">
        <v>46669</v>
      </c>
      <c r="N3843" t="n">
        <v>1114</v>
      </c>
      <c r="O3843" s="6" t="n">
        <v>46669</v>
      </c>
      <c r="S3843" t="inlineStr">
        <is>
          <t>with cut-off date</t>
        </is>
      </c>
      <c r="T3843" s="6" t="n">
        <v>46304</v>
      </c>
      <c r="U3843" s="6" t="n"/>
      <c r="V3843" t="n">
        <v>3</v>
      </c>
      <c r="W3843" t="n">
        <v>0</v>
      </c>
      <c r="X3843" s="6" t="n"/>
      <c r="Z3843" s="6" t="n">
        <v>46212</v>
      </c>
      <c r="AA3843" t="inlineStr">
        <is>
          <t>cut-off 1, case 1 or 2</t>
        </is>
      </c>
      <c r="AB3843" s="6" t="n">
        <v>46304</v>
      </c>
      <c r="AC3843" t="inlineStr"/>
      <c r="AD3843" s="6" t="n">
        <v>46151</v>
      </c>
    </row>
    <row r="3844">
      <c r="A3844" t="inlineStr">
        <is>
          <t>V300055</t>
        </is>
      </c>
      <c r="B3844" t="inlineStr">
        <is>
          <t>2024-0008</t>
        </is>
      </c>
      <c r="C3844" t="n">
        <v>11</v>
      </c>
      <c r="D3844" t="inlineStr">
        <is>
          <t>37 80 4953 448-0</t>
        </is>
      </c>
      <c r="E3844" t="inlineStr">
        <is>
          <t>Weco Rail GmbH</t>
        </is>
      </c>
      <c r="F3844" t="inlineStr">
        <is>
          <t>DME</t>
        </is>
      </c>
      <c r="G3844" t="inlineStr">
        <is>
          <t>90' CW</t>
        </is>
      </c>
      <c r="H3844" t="n">
        <v>0</v>
      </c>
      <c r="I3844" s="6" t="n">
        <v>0</v>
      </c>
      <c r="J3844" s="6" t="n">
        <v>0</v>
      </c>
      <c r="K3844" t="inlineStr">
        <is>
          <t>run_initial</t>
        </is>
      </c>
      <c r="L3844" s="6" t="n">
        <v>45575</v>
      </c>
      <c r="M3844" s="6" t="n">
        <v>46669</v>
      </c>
      <c r="N3844" t="n">
        <v>1114</v>
      </c>
      <c r="O3844" s="6" t="n">
        <v>46669</v>
      </c>
      <c r="S3844" t="inlineStr">
        <is>
          <t>with cut-off date</t>
        </is>
      </c>
      <c r="T3844" s="6" t="n">
        <v>46304</v>
      </c>
      <c r="U3844" s="6" t="n"/>
      <c r="V3844" t="n">
        <v>3</v>
      </c>
      <c r="W3844" t="n">
        <v>0</v>
      </c>
      <c r="X3844" s="6" t="n"/>
      <c r="Z3844" s="6" t="n">
        <v>46212</v>
      </c>
      <c r="AA3844" t="inlineStr">
        <is>
          <t>cut-off 1, case 1 or 2</t>
        </is>
      </c>
      <c r="AB3844" s="6" t="n">
        <v>46304</v>
      </c>
      <c r="AC3844" t="inlineStr"/>
      <c r="AD3844" s="6" t="n">
        <v>46151</v>
      </c>
    </row>
    <row r="3845">
      <c r="A3845" t="inlineStr">
        <is>
          <t>V300055</t>
        </is>
      </c>
      <c r="B3845" t="inlineStr">
        <is>
          <t>2024-0008</t>
        </is>
      </c>
      <c r="C3845" t="n">
        <v>12</v>
      </c>
      <c r="D3845" t="inlineStr">
        <is>
          <t>37 80 4953 449-8</t>
        </is>
      </c>
      <c r="E3845" t="inlineStr">
        <is>
          <t>Weco Rail GmbH</t>
        </is>
      </c>
      <c r="F3845" t="inlineStr">
        <is>
          <t>DME</t>
        </is>
      </c>
      <c r="G3845" t="inlineStr">
        <is>
          <t>90' CW</t>
        </is>
      </c>
      <c r="H3845" t="n">
        <v>0</v>
      </c>
      <c r="I3845" s="6" t="n">
        <v>0</v>
      </c>
      <c r="J3845" s="6" t="n">
        <v>0</v>
      </c>
      <c r="K3845" t="inlineStr">
        <is>
          <t>run_initial</t>
        </is>
      </c>
      <c r="L3845" s="6" t="n">
        <v>45575</v>
      </c>
      <c r="M3845" s="6" t="n">
        <v>46669</v>
      </c>
      <c r="N3845" t="n">
        <v>1114</v>
      </c>
      <c r="O3845" s="6" t="n">
        <v>46669</v>
      </c>
      <c r="S3845" t="inlineStr">
        <is>
          <t>with cut-off date</t>
        </is>
      </c>
      <c r="T3845" s="6" t="n">
        <v>46304</v>
      </c>
      <c r="U3845" s="6" t="n"/>
      <c r="V3845" t="n">
        <v>3</v>
      </c>
      <c r="W3845" t="n">
        <v>0</v>
      </c>
      <c r="X3845" s="6" t="n"/>
      <c r="Z3845" s="6" t="n">
        <v>46212</v>
      </c>
      <c r="AA3845" t="inlineStr">
        <is>
          <t>cut-off 1, case 1 or 2</t>
        </is>
      </c>
      <c r="AB3845" s="6" t="n">
        <v>46304</v>
      </c>
      <c r="AC3845" t="inlineStr"/>
      <c r="AD3845" s="6" t="n">
        <v>46151</v>
      </c>
    </row>
    <row r="3846">
      <c r="A3846" t="inlineStr">
        <is>
          <t>V300055</t>
        </is>
      </c>
      <c r="B3846" t="inlineStr">
        <is>
          <t>2024-0008</t>
        </is>
      </c>
      <c r="C3846" t="n">
        <v>13</v>
      </c>
      <c r="D3846" t="inlineStr">
        <is>
          <t>37 80 4953 450-6</t>
        </is>
      </c>
      <c r="E3846" t="inlineStr">
        <is>
          <t>Weco Rail GmbH</t>
        </is>
      </c>
      <c r="F3846" t="inlineStr">
        <is>
          <t>DME</t>
        </is>
      </c>
      <c r="G3846" t="inlineStr">
        <is>
          <t>90' CW</t>
        </is>
      </c>
      <c r="H3846" t="n">
        <v>0</v>
      </c>
      <c r="I3846" s="6" t="n">
        <v>0</v>
      </c>
      <c r="J3846" s="6" t="n">
        <v>0</v>
      </c>
      <c r="K3846" t="inlineStr">
        <is>
          <t>run_initial</t>
        </is>
      </c>
      <c r="L3846" s="6" t="n">
        <v>45575</v>
      </c>
      <c r="M3846" s="6" t="n">
        <v>46669</v>
      </c>
      <c r="N3846" t="n">
        <v>1114</v>
      </c>
      <c r="O3846" s="6" t="n">
        <v>46669</v>
      </c>
      <c r="S3846" t="inlineStr">
        <is>
          <t>with cut-off date</t>
        </is>
      </c>
      <c r="T3846" s="6" t="n">
        <v>46304</v>
      </c>
      <c r="U3846" s="6" t="n"/>
      <c r="V3846" t="n">
        <v>3</v>
      </c>
      <c r="W3846" t="n">
        <v>0</v>
      </c>
      <c r="X3846" s="6" t="n"/>
      <c r="Z3846" s="6" t="n">
        <v>46212</v>
      </c>
      <c r="AA3846" t="inlineStr">
        <is>
          <t>cut-off 1, case 1 or 2</t>
        </is>
      </c>
      <c r="AB3846" s="6" t="n">
        <v>46304</v>
      </c>
      <c r="AC3846" t="inlineStr"/>
      <c r="AD3846" s="6" t="n">
        <v>46151</v>
      </c>
    </row>
    <row r="3847">
      <c r="A3847" t="inlineStr">
        <is>
          <t>V300055</t>
        </is>
      </c>
      <c r="B3847" t="inlineStr">
        <is>
          <t>2024-0008</t>
        </is>
      </c>
      <c r="C3847" t="n">
        <v>14</v>
      </c>
      <c r="D3847" t="inlineStr">
        <is>
          <t>37 80 4953 451-4</t>
        </is>
      </c>
      <c r="E3847" t="inlineStr">
        <is>
          <t>Weco Rail GmbH</t>
        </is>
      </c>
      <c r="F3847" t="inlineStr">
        <is>
          <t>DME</t>
        </is>
      </c>
      <c r="G3847" t="inlineStr">
        <is>
          <t>90' CW</t>
        </is>
      </c>
      <c r="H3847" t="n">
        <v>0</v>
      </c>
      <c r="I3847" s="6" t="n">
        <v>0</v>
      </c>
      <c r="J3847" s="6" t="n">
        <v>0</v>
      </c>
      <c r="K3847" t="inlineStr">
        <is>
          <t>run_initial</t>
        </is>
      </c>
      <c r="L3847" s="6" t="n">
        <v>45575</v>
      </c>
      <c r="M3847" s="6" t="n">
        <v>46669</v>
      </c>
      <c r="N3847" t="n">
        <v>1114</v>
      </c>
      <c r="O3847" s="6" t="n">
        <v>46669</v>
      </c>
      <c r="S3847" t="inlineStr">
        <is>
          <t>with cut-off date</t>
        </is>
      </c>
      <c r="T3847" s="6" t="n">
        <v>46304</v>
      </c>
      <c r="U3847" s="6" t="n"/>
      <c r="V3847" t="n">
        <v>3</v>
      </c>
      <c r="W3847" t="n">
        <v>0</v>
      </c>
      <c r="X3847" s="6" t="n"/>
      <c r="Z3847" s="6" t="n">
        <v>46212</v>
      </c>
      <c r="AA3847" t="inlineStr">
        <is>
          <t>cut-off 1, case 1 or 2</t>
        </is>
      </c>
      <c r="AB3847" s="6" t="n">
        <v>46304</v>
      </c>
      <c r="AC3847" t="inlineStr"/>
      <c r="AD3847" s="6" t="n">
        <v>46151</v>
      </c>
    </row>
    <row r="3848">
      <c r="A3848" t="inlineStr">
        <is>
          <t>V300055</t>
        </is>
      </c>
      <c r="B3848" t="inlineStr">
        <is>
          <t>2024-0008</t>
        </is>
      </c>
      <c r="C3848" t="n">
        <v>15</v>
      </c>
      <c r="D3848" t="inlineStr">
        <is>
          <t>37 80 4953 452-2</t>
        </is>
      </c>
      <c r="E3848" t="inlineStr">
        <is>
          <t>Weco Rail GmbH</t>
        </is>
      </c>
      <c r="F3848" t="inlineStr">
        <is>
          <t>DME</t>
        </is>
      </c>
      <c r="G3848" t="inlineStr">
        <is>
          <t>90' CW</t>
        </is>
      </c>
      <c r="H3848" t="n">
        <v>0</v>
      </c>
      <c r="I3848" s="6" t="n">
        <v>0</v>
      </c>
      <c r="J3848" s="6" t="n">
        <v>0</v>
      </c>
      <c r="K3848" t="inlineStr">
        <is>
          <t>run_initial</t>
        </is>
      </c>
      <c r="L3848" s="6" t="n">
        <v>45575</v>
      </c>
      <c r="M3848" s="6" t="n">
        <v>46669</v>
      </c>
      <c r="N3848" t="n">
        <v>1114</v>
      </c>
      <c r="O3848" s="6" t="n">
        <v>46669</v>
      </c>
      <c r="S3848" t="inlineStr">
        <is>
          <t>with cut-off date</t>
        </is>
      </c>
      <c r="T3848" s="6" t="n">
        <v>46304</v>
      </c>
      <c r="U3848" s="6" t="n"/>
      <c r="V3848" t="n">
        <v>3</v>
      </c>
      <c r="W3848" t="n">
        <v>0</v>
      </c>
      <c r="X3848" s="6" t="n"/>
      <c r="Z3848" s="6" t="n">
        <v>46212</v>
      </c>
      <c r="AA3848" t="inlineStr">
        <is>
          <t>cut-off 1, case 1 or 2</t>
        </is>
      </c>
      <c r="AB3848" s="6" t="n">
        <v>46304</v>
      </c>
      <c r="AC3848" t="inlineStr"/>
      <c r="AD3848" s="6" t="n">
        <v>46151</v>
      </c>
    </row>
    <row r="3849">
      <c r="A3849" t="inlineStr">
        <is>
          <t>V300055</t>
        </is>
      </c>
      <c r="B3849" t="inlineStr">
        <is>
          <t>2024-0008</t>
        </is>
      </c>
      <c r="C3849" t="n">
        <v>16</v>
      </c>
      <c r="D3849" t="inlineStr">
        <is>
          <t>37 80 4953 453-0</t>
        </is>
      </c>
      <c r="E3849" t="inlineStr">
        <is>
          <t>Weco Rail GmbH</t>
        </is>
      </c>
      <c r="F3849" t="inlineStr">
        <is>
          <t>DME</t>
        </is>
      </c>
      <c r="G3849" t="inlineStr">
        <is>
          <t>90' CW</t>
        </is>
      </c>
      <c r="H3849" t="n">
        <v>0</v>
      </c>
      <c r="I3849" s="6" t="n">
        <v>0</v>
      </c>
      <c r="J3849" s="6" t="n">
        <v>0</v>
      </c>
      <c r="K3849" t="inlineStr">
        <is>
          <t>run_initial</t>
        </is>
      </c>
      <c r="L3849" s="6" t="n">
        <v>45575</v>
      </c>
      <c r="M3849" s="6" t="n">
        <v>46669</v>
      </c>
      <c r="N3849" t="n">
        <v>1114</v>
      </c>
      <c r="O3849" s="6" t="n">
        <v>46669</v>
      </c>
      <c r="S3849" t="inlineStr">
        <is>
          <t>with cut-off date</t>
        </is>
      </c>
      <c r="T3849" s="6" t="n">
        <v>46304</v>
      </c>
      <c r="U3849" s="6" t="n"/>
      <c r="V3849" t="n">
        <v>3</v>
      </c>
      <c r="W3849" t="n">
        <v>0</v>
      </c>
      <c r="X3849" s="6" t="n"/>
      <c r="Z3849" s="6" t="n">
        <v>46212</v>
      </c>
      <c r="AA3849" t="inlineStr">
        <is>
          <t>cut-off 1, case 1 or 2</t>
        </is>
      </c>
      <c r="AB3849" s="6" t="n">
        <v>46304</v>
      </c>
      <c r="AC3849" t="inlineStr"/>
      <c r="AD3849" s="6" t="n">
        <v>46151</v>
      </c>
    </row>
    <row r="3850">
      <c r="A3850" t="inlineStr">
        <is>
          <t>V300055</t>
        </is>
      </c>
      <c r="B3850" t="inlineStr">
        <is>
          <t>2024-0008</t>
        </is>
      </c>
      <c r="C3850" t="n">
        <v>17</v>
      </c>
      <c r="D3850" t="inlineStr">
        <is>
          <t>37 80 4953 454-8</t>
        </is>
      </c>
      <c r="E3850" t="inlineStr">
        <is>
          <t>Weco Rail GmbH</t>
        </is>
      </c>
      <c r="F3850" t="inlineStr">
        <is>
          <t>DME</t>
        </is>
      </c>
      <c r="G3850" t="inlineStr">
        <is>
          <t>90' CW</t>
        </is>
      </c>
      <c r="H3850" t="n">
        <v>0</v>
      </c>
      <c r="I3850" s="6" t="n">
        <v>0</v>
      </c>
      <c r="J3850" s="6" t="n">
        <v>0</v>
      </c>
      <c r="K3850" t="inlineStr">
        <is>
          <t>run_initial</t>
        </is>
      </c>
      <c r="L3850" s="6" t="n">
        <v>45575</v>
      </c>
      <c r="M3850" s="6" t="n">
        <v>46669</v>
      </c>
      <c r="N3850" t="n">
        <v>1114</v>
      </c>
      <c r="O3850" s="6" t="n">
        <v>46669</v>
      </c>
      <c r="S3850" t="inlineStr">
        <is>
          <t>with cut-off date</t>
        </is>
      </c>
      <c r="T3850" s="6" t="n">
        <v>46304</v>
      </c>
      <c r="U3850" s="6" t="n"/>
      <c r="V3850" t="n">
        <v>3</v>
      </c>
      <c r="W3850" t="n">
        <v>0</v>
      </c>
      <c r="X3850" s="6" t="n"/>
      <c r="Z3850" s="6" t="n">
        <v>46212</v>
      </c>
      <c r="AA3850" t="inlineStr">
        <is>
          <t>cut-off 1, case 1 or 2</t>
        </is>
      </c>
      <c r="AB3850" s="6" t="n">
        <v>46304</v>
      </c>
      <c r="AC3850" t="inlineStr"/>
      <c r="AD3850" s="6" t="n">
        <v>46151</v>
      </c>
    </row>
    <row r="3851">
      <c r="A3851" t="inlineStr">
        <is>
          <t>V300055</t>
        </is>
      </c>
      <c r="B3851" t="inlineStr">
        <is>
          <t>2024-0008</t>
        </is>
      </c>
      <c r="C3851" t="n">
        <v>18</v>
      </c>
      <c r="D3851" t="inlineStr">
        <is>
          <t>37 80 4953 455-5</t>
        </is>
      </c>
      <c r="E3851" t="inlineStr">
        <is>
          <t>Weco Rail GmbH</t>
        </is>
      </c>
      <c r="F3851" t="inlineStr">
        <is>
          <t>DME</t>
        </is>
      </c>
      <c r="G3851" t="inlineStr">
        <is>
          <t>90' CW</t>
        </is>
      </c>
      <c r="H3851" t="n">
        <v>0</v>
      </c>
      <c r="I3851" s="6" t="n">
        <v>0</v>
      </c>
      <c r="J3851" s="6" t="n">
        <v>0</v>
      </c>
      <c r="K3851" t="inlineStr">
        <is>
          <t>run_initial</t>
        </is>
      </c>
      <c r="L3851" s="6" t="n">
        <v>45575</v>
      </c>
      <c r="M3851" s="6" t="n">
        <v>46669</v>
      </c>
      <c r="N3851" t="n">
        <v>1114</v>
      </c>
      <c r="O3851" s="6" t="n">
        <v>46669</v>
      </c>
      <c r="S3851" t="inlineStr">
        <is>
          <t>with cut-off date</t>
        </is>
      </c>
      <c r="T3851" s="6" t="n">
        <v>46304</v>
      </c>
      <c r="U3851" s="6" t="n"/>
      <c r="V3851" t="n">
        <v>3</v>
      </c>
      <c r="W3851" t="n">
        <v>0</v>
      </c>
      <c r="X3851" s="6" t="n"/>
      <c r="Z3851" s="6" t="n">
        <v>46212</v>
      </c>
      <c r="AA3851" t="inlineStr">
        <is>
          <t>cut-off 1, case 1 or 2</t>
        </is>
      </c>
      <c r="AB3851" s="6" t="n">
        <v>46304</v>
      </c>
      <c r="AC3851" t="inlineStr"/>
      <c r="AD3851" s="6" t="n">
        <v>46151</v>
      </c>
    </row>
    <row r="3852">
      <c r="A3852" t="inlineStr">
        <is>
          <t>V300055</t>
        </is>
      </c>
      <c r="B3852" t="inlineStr">
        <is>
          <t>2024-0008</t>
        </is>
      </c>
      <c r="C3852" t="n">
        <v>48</v>
      </c>
      <c r="D3852" t="inlineStr">
        <is>
          <t>37 80 4963 164-1</t>
        </is>
      </c>
      <c r="E3852" t="inlineStr">
        <is>
          <t>Weco Rail GmbH</t>
        </is>
      </c>
      <c r="F3852" t="inlineStr">
        <is>
          <t>DME</t>
        </is>
      </c>
      <c r="G3852" t="inlineStr">
        <is>
          <t>90' CW</t>
        </is>
      </c>
      <c r="H3852" t="n">
        <v>0</v>
      </c>
      <c r="I3852" s="6" t="n">
        <v>0</v>
      </c>
      <c r="J3852" s="6" t="n">
        <v>0</v>
      </c>
      <c r="K3852" t="inlineStr">
        <is>
          <t>run_initial</t>
        </is>
      </c>
      <c r="L3852" s="6" t="n">
        <v>45992</v>
      </c>
      <c r="M3852" s="6" t="n">
        <v>46669</v>
      </c>
      <c r="N3852" t="n">
        <v>1114</v>
      </c>
      <c r="O3852" s="6" t="n">
        <v>46669</v>
      </c>
      <c r="S3852" t="inlineStr">
        <is>
          <t>with cut-off date</t>
        </is>
      </c>
      <c r="T3852" s="6" t="n">
        <v>46304</v>
      </c>
      <c r="U3852" s="6" t="n"/>
      <c r="V3852" t="n">
        <v>3</v>
      </c>
      <c r="W3852" t="n">
        <v>0</v>
      </c>
      <c r="X3852" s="6" t="n"/>
      <c r="Z3852" s="6" t="n">
        <v>46212</v>
      </c>
      <c r="AA3852" t="inlineStr">
        <is>
          <t>cut-off 1, case 1 or 2</t>
        </is>
      </c>
      <c r="AB3852" s="6" t="n">
        <v>46304</v>
      </c>
      <c r="AC3852" t="inlineStr"/>
      <c r="AD3852" s="6" t="n">
        <v>46151</v>
      </c>
    </row>
    <row r="3853">
      <c r="A3853" t="inlineStr">
        <is>
          <t>V300055</t>
        </is>
      </c>
      <c r="B3853" t="inlineStr">
        <is>
          <t>2024-0008</t>
        </is>
      </c>
      <c r="C3853" t="n">
        <v>49</v>
      </c>
      <c r="D3853" t="inlineStr">
        <is>
          <t>37 80 4963 165-8</t>
        </is>
      </c>
      <c r="E3853" t="inlineStr">
        <is>
          <t>Weco Rail GmbH</t>
        </is>
      </c>
      <c r="F3853" t="inlineStr">
        <is>
          <t>DME</t>
        </is>
      </c>
      <c r="G3853" t="inlineStr">
        <is>
          <t>90' CW</t>
        </is>
      </c>
      <c r="H3853" t="n">
        <v>0</v>
      </c>
      <c r="I3853" s="6" t="n">
        <v>0</v>
      </c>
      <c r="J3853" s="6" t="n">
        <v>0</v>
      </c>
      <c r="K3853" t="inlineStr">
        <is>
          <t>run_initial</t>
        </is>
      </c>
      <c r="L3853" s="6" t="n">
        <v>45992</v>
      </c>
      <c r="M3853" s="6" t="n">
        <v>46669</v>
      </c>
      <c r="N3853" t="n">
        <v>1114</v>
      </c>
      <c r="O3853" s="6" t="n">
        <v>46669</v>
      </c>
      <c r="S3853" t="inlineStr">
        <is>
          <t>with cut-off date</t>
        </is>
      </c>
      <c r="T3853" s="6" t="n">
        <v>46324</v>
      </c>
      <c r="U3853" s="6" t="n"/>
      <c r="V3853" t="n">
        <v>3</v>
      </c>
      <c r="W3853" t="n">
        <v>0</v>
      </c>
      <c r="X3853" s="6" t="n"/>
      <c r="Z3853" s="6" t="n">
        <v>46232</v>
      </c>
      <c r="AA3853" t="inlineStr">
        <is>
          <t>cut-off 1, case 1 or 2</t>
        </is>
      </c>
      <c r="AB3853" s="6" t="n">
        <v>46324</v>
      </c>
      <c r="AC3853" t="inlineStr"/>
      <c r="AD3853" s="6" t="n">
        <v>46171</v>
      </c>
    </row>
    <row r="3854">
      <c r="A3854" t="inlineStr">
        <is>
          <t>V300055</t>
        </is>
      </c>
      <c r="B3854" t="inlineStr">
        <is>
          <t>2024-0008</t>
        </is>
      </c>
      <c r="C3854" t="n">
        <v>21</v>
      </c>
      <c r="D3854" t="inlineStr">
        <is>
          <t>37 80 4953 458-9</t>
        </is>
      </c>
      <c r="E3854" t="inlineStr">
        <is>
          <t>Weco Rail GmbH</t>
        </is>
      </c>
      <c r="F3854" t="inlineStr">
        <is>
          <t>DME</t>
        </is>
      </c>
      <c r="G3854" t="inlineStr">
        <is>
          <t>90' CW</t>
        </is>
      </c>
      <c r="H3854" t="n">
        <v>0</v>
      </c>
      <c r="I3854" s="6" t="n">
        <v>0</v>
      </c>
      <c r="J3854" s="6" t="n">
        <v>0</v>
      </c>
      <c r="K3854" t="inlineStr">
        <is>
          <t>run_initial</t>
        </is>
      </c>
      <c r="L3854" s="6" t="n">
        <v>45595</v>
      </c>
      <c r="M3854" s="6" t="n">
        <v>46689</v>
      </c>
      <c r="N3854" t="n">
        <v>1114</v>
      </c>
      <c r="O3854" s="6" t="n">
        <v>46689</v>
      </c>
      <c r="S3854" t="inlineStr">
        <is>
          <t>with cut-off date</t>
        </is>
      </c>
      <c r="T3854" s="6" t="n">
        <v>46324</v>
      </c>
      <c r="U3854" s="6" t="n"/>
      <c r="V3854" t="n">
        <v>3</v>
      </c>
      <c r="W3854" t="n">
        <v>0</v>
      </c>
      <c r="X3854" s="6" t="n"/>
      <c r="Z3854" s="6" t="n">
        <v>46232</v>
      </c>
      <c r="AA3854" t="inlineStr">
        <is>
          <t>cut-off 1, case 1 or 2</t>
        </is>
      </c>
      <c r="AB3854" s="6" t="n">
        <v>46324</v>
      </c>
      <c r="AC3854" t="inlineStr"/>
      <c r="AD3854" s="6" t="n">
        <v>46171</v>
      </c>
    </row>
    <row r="3855">
      <c r="A3855" t="inlineStr">
        <is>
          <t>V300055</t>
        </is>
      </c>
      <c r="B3855" t="inlineStr">
        <is>
          <t>2024-0008</t>
        </is>
      </c>
      <c r="C3855" t="n">
        <v>22</v>
      </c>
      <c r="D3855" t="inlineStr">
        <is>
          <t>37 80 4953 459-7</t>
        </is>
      </c>
      <c r="E3855" t="inlineStr">
        <is>
          <t>Weco Rail GmbH</t>
        </is>
      </c>
      <c r="F3855" t="inlineStr">
        <is>
          <t>DME</t>
        </is>
      </c>
      <c r="G3855" t="inlineStr">
        <is>
          <t>90' CW</t>
        </is>
      </c>
      <c r="H3855" t="n">
        <v>0</v>
      </c>
      <c r="I3855" s="6" t="n">
        <v>0</v>
      </c>
      <c r="J3855" s="6" t="n">
        <v>0</v>
      </c>
      <c r="K3855" t="inlineStr">
        <is>
          <t>run_initial</t>
        </is>
      </c>
      <c r="L3855" s="6" t="n">
        <v>45595</v>
      </c>
      <c r="M3855" s="6" t="n">
        <v>46689</v>
      </c>
      <c r="N3855" t="n">
        <v>1114</v>
      </c>
      <c r="O3855" s="6" t="n">
        <v>46689</v>
      </c>
      <c r="S3855" t="inlineStr">
        <is>
          <t>with cut-off date</t>
        </is>
      </c>
      <c r="T3855" s="6" t="n">
        <v>46324</v>
      </c>
      <c r="U3855" s="6" t="n"/>
      <c r="V3855" t="n">
        <v>3</v>
      </c>
      <c r="W3855" t="n">
        <v>0</v>
      </c>
      <c r="X3855" s="6" t="n"/>
      <c r="Z3855" s="6" t="n">
        <v>46232</v>
      </c>
      <c r="AA3855" t="inlineStr">
        <is>
          <t>cut-off 1, case 1 or 2</t>
        </is>
      </c>
      <c r="AB3855" s="6" t="n">
        <v>46324</v>
      </c>
      <c r="AC3855" t="inlineStr"/>
      <c r="AD3855" s="6" t="n">
        <v>46171</v>
      </c>
    </row>
    <row r="3856">
      <c r="A3856" t="inlineStr">
        <is>
          <t>V300055</t>
        </is>
      </c>
      <c r="B3856" t="inlineStr">
        <is>
          <t>2024-0008</t>
        </is>
      </c>
      <c r="C3856" t="n">
        <v>23</v>
      </c>
      <c r="D3856" t="inlineStr">
        <is>
          <t>37 80 4953 460-5</t>
        </is>
      </c>
      <c r="E3856" t="inlineStr">
        <is>
          <t>Weco Rail GmbH</t>
        </is>
      </c>
      <c r="F3856" t="inlineStr">
        <is>
          <t>DME</t>
        </is>
      </c>
      <c r="G3856" t="inlineStr">
        <is>
          <t>90' CW</t>
        </is>
      </c>
      <c r="H3856" t="n">
        <v>0</v>
      </c>
      <c r="I3856" s="6" t="n">
        <v>0</v>
      </c>
      <c r="J3856" s="6" t="n">
        <v>0</v>
      </c>
      <c r="K3856" t="inlineStr">
        <is>
          <t>run_initial</t>
        </is>
      </c>
      <c r="L3856" s="6" t="n">
        <v>45595</v>
      </c>
      <c r="M3856" s="6" t="n">
        <v>46689</v>
      </c>
      <c r="N3856" t="n">
        <v>1114</v>
      </c>
      <c r="O3856" s="6" t="n">
        <v>46689</v>
      </c>
      <c r="S3856" t="inlineStr">
        <is>
          <t>with cut-off date</t>
        </is>
      </c>
      <c r="T3856" s="6" t="n">
        <v>46324</v>
      </c>
      <c r="U3856" s="6" t="n"/>
      <c r="V3856" t="n">
        <v>3</v>
      </c>
      <c r="W3856" t="n">
        <v>0</v>
      </c>
      <c r="X3856" s="6" t="n"/>
      <c r="Z3856" s="6" t="n">
        <v>46232</v>
      </c>
      <c r="AA3856" t="inlineStr">
        <is>
          <t>cut-off 1, case 1 or 2</t>
        </is>
      </c>
      <c r="AB3856" s="6" t="n">
        <v>46324</v>
      </c>
      <c r="AC3856" t="inlineStr"/>
      <c r="AD3856" s="6" t="n">
        <v>46171</v>
      </c>
    </row>
    <row r="3857">
      <c r="A3857" t="inlineStr">
        <is>
          <t>V300055</t>
        </is>
      </c>
      <c r="B3857" t="inlineStr">
        <is>
          <t>2024-0008</t>
        </is>
      </c>
      <c r="C3857" t="n">
        <v>50</v>
      </c>
      <c r="D3857" t="inlineStr">
        <is>
          <t>37 80 4963 166-6</t>
        </is>
      </c>
      <c r="E3857" t="inlineStr">
        <is>
          <t>Weco Rail GmbH</t>
        </is>
      </c>
      <c r="F3857" t="inlineStr">
        <is>
          <t>DME</t>
        </is>
      </c>
      <c r="G3857" t="inlineStr">
        <is>
          <t>90' CW</t>
        </is>
      </c>
      <c r="H3857" t="n">
        <v>0</v>
      </c>
      <c r="I3857" s="6" t="n">
        <v>0</v>
      </c>
      <c r="J3857" s="6" t="n">
        <v>0</v>
      </c>
      <c r="K3857" t="inlineStr">
        <is>
          <t>run_initial</t>
        </is>
      </c>
      <c r="L3857" s="6" t="n">
        <v>45992</v>
      </c>
      <c r="M3857" s="6" t="n">
        <v>46669</v>
      </c>
      <c r="N3857" t="n">
        <v>1114</v>
      </c>
      <c r="O3857" s="6" t="n">
        <v>46669</v>
      </c>
      <c r="S3857" t="inlineStr">
        <is>
          <t>with cut-off date</t>
        </is>
      </c>
      <c r="T3857" s="6" t="n">
        <v>46324</v>
      </c>
      <c r="U3857" s="6" t="n"/>
      <c r="V3857" t="n">
        <v>3</v>
      </c>
      <c r="W3857" t="n">
        <v>0</v>
      </c>
      <c r="X3857" s="6" t="n"/>
      <c r="Z3857" s="6" t="n">
        <v>46232</v>
      </c>
      <c r="AA3857" t="inlineStr">
        <is>
          <t>cut-off 1, case 1 or 2</t>
        </is>
      </c>
      <c r="AB3857" s="6" t="n">
        <v>46324</v>
      </c>
      <c r="AC3857" t="inlineStr"/>
      <c r="AD3857" s="6" t="n">
        <v>46171</v>
      </c>
    </row>
    <row r="3858">
      <c r="A3858" t="inlineStr">
        <is>
          <t>V300055</t>
        </is>
      </c>
      <c r="B3858" t="inlineStr">
        <is>
          <t>2024-0008</t>
        </is>
      </c>
      <c r="C3858" t="n">
        <v>51</v>
      </c>
      <c r="D3858" t="inlineStr">
        <is>
          <t>37 80 4963 167-4</t>
        </is>
      </c>
      <c r="E3858" t="inlineStr">
        <is>
          <t>Weco Rail GmbH</t>
        </is>
      </c>
      <c r="F3858" t="inlineStr">
        <is>
          <t>DME</t>
        </is>
      </c>
      <c r="G3858" t="inlineStr">
        <is>
          <t>90' CW</t>
        </is>
      </c>
      <c r="H3858" t="n">
        <v>0</v>
      </c>
      <c r="I3858" s="6" t="n">
        <v>0</v>
      </c>
      <c r="J3858" s="6" t="n">
        <v>0</v>
      </c>
      <c r="K3858" t="inlineStr">
        <is>
          <t>run_initial</t>
        </is>
      </c>
      <c r="L3858" s="6" t="n">
        <v>45992</v>
      </c>
      <c r="M3858" s="6" t="n">
        <v>46669</v>
      </c>
      <c r="N3858" t="n">
        <v>1114</v>
      </c>
      <c r="O3858" s="6" t="n">
        <v>46669</v>
      </c>
      <c r="S3858" t="inlineStr">
        <is>
          <t>with cut-off date</t>
        </is>
      </c>
      <c r="T3858" s="6" t="n">
        <v>46324</v>
      </c>
      <c r="U3858" s="6" t="n"/>
      <c r="V3858" t="n">
        <v>3</v>
      </c>
      <c r="W3858" t="n">
        <v>0</v>
      </c>
      <c r="X3858" s="6" t="n"/>
      <c r="Z3858" s="6" t="n">
        <v>46232</v>
      </c>
      <c r="AA3858" t="inlineStr">
        <is>
          <t>cut-off 1, case 1 or 2</t>
        </is>
      </c>
      <c r="AB3858" s="6" t="n">
        <v>46324</v>
      </c>
      <c r="AC3858" t="inlineStr"/>
      <c r="AD3858" s="6" t="n">
        <v>46171</v>
      </c>
    </row>
    <row r="3859">
      <c r="A3859" t="inlineStr">
        <is>
          <t>V300055</t>
        </is>
      </c>
      <c r="B3859" t="inlineStr">
        <is>
          <t>2024-0008</t>
        </is>
      </c>
      <c r="C3859" t="n">
        <v>52</v>
      </c>
      <c r="D3859" t="inlineStr">
        <is>
          <t>37 80 4963 168-2</t>
        </is>
      </c>
      <c r="E3859" t="inlineStr">
        <is>
          <t>Weco Rail GmbH</t>
        </is>
      </c>
      <c r="F3859" t="inlineStr">
        <is>
          <t>DME</t>
        </is>
      </c>
      <c r="G3859" t="inlineStr">
        <is>
          <t>90' CW</t>
        </is>
      </c>
      <c r="H3859" t="n">
        <v>0</v>
      </c>
      <c r="I3859" s="6" t="n">
        <v>0</v>
      </c>
      <c r="J3859" s="6" t="n">
        <v>0</v>
      </c>
      <c r="K3859" t="inlineStr">
        <is>
          <t>run_initial</t>
        </is>
      </c>
      <c r="L3859" s="6" t="n">
        <v>45992</v>
      </c>
      <c r="M3859" s="6" t="n">
        <v>46669</v>
      </c>
      <c r="N3859" t="n">
        <v>1114</v>
      </c>
      <c r="O3859" s="6" t="n">
        <v>46669</v>
      </c>
      <c r="S3859" t="inlineStr">
        <is>
          <t>with cut-off date</t>
        </is>
      </c>
      <c r="T3859" s="6" t="n">
        <v>46324</v>
      </c>
      <c r="U3859" s="6" t="n"/>
      <c r="V3859" t="n">
        <v>3</v>
      </c>
      <c r="W3859" t="n">
        <v>0</v>
      </c>
      <c r="X3859" s="6" t="n"/>
      <c r="Z3859" s="6" t="n">
        <v>46232</v>
      </c>
      <c r="AA3859" t="inlineStr">
        <is>
          <t>cut-off 1, case 1 or 2</t>
        </is>
      </c>
      <c r="AB3859" s="6" t="n">
        <v>46324</v>
      </c>
      <c r="AC3859" t="inlineStr"/>
      <c r="AD3859" s="6" t="n">
        <v>46171</v>
      </c>
    </row>
    <row r="3860">
      <c r="A3860" t="inlineStr">
        <is>
          <t>V300055</t>
        </is>
      </c>
      <c r="B3860" t="inlineStr">
        <is>
          <t>2024-0008</t>
        </is>
      </c>
      <c r="C3860" t="n">
        <v>27</v>
      </c>
      <c r="D3860" t="inlineStr">
        <is>
          <t>37 80 4953 464-7</t>
        </is>
      </c>
      <c r="E3860" t="inlineStr">
        <is>
          <t>Weco Rail GmbH</t>
        </is>
      </c>
      <c r="F3860" t="inlineStr">
        <is>
          <t>DME</t>
        </is>
      </c>
      <c r="G3860" t="inlineStr">
        <is>
          <t>90' CW</t>
        </is>
      </c>
      <c r="H3860" t="n">
        <v>0</v>
      </c>
      <c r="I3860" s="6" t="n">
        <v>0</v>
      </c>
      <c r="J3860" s="6" t="n">
        <v>0</v>
      </c>
      <c r="K3860" t="inlineStr">
        <is>
          <t>run_initial</t>
        </is>
      </c>
      <c r="L3860" s="6" t="n">
        <v>45595</v>
      </c>
      <c r="M3860" s="6" t="n">
        <v>46689</v>
      </c>
      <c r="N3860" t="n">
        <v>1114</v>
      </c>
      <c r="O3860" s="6" t="n">
        <v>46689</v>
      </c>
      <c r="S3860" t="inlineStr">
        <is>
          <t>with cut-off date</t>
        </is>
      </c>
      <c r="T3860" s="6" t="n">
        <v>46324</v>
      </c>
      <c r="U3860" s="6" t="n"/>
      <c r="V3860" t="n">
        <v>3</v>
      </c>
      <c r="W3860" t="n">
        <v>0</v>
      </c>
      <c r="X3860" s="6" t="n"/>
      <c r="Z3860" s="6" t="n">
        <v>46232</v>
      </c>
      <c r="AA3860" t="inlineStr">
        <is>
          <t>cut-off 1, case 1 or 2</t>
        </is>
      </c>
      <c r="AB3860" s="6" t="n">
        <v>46324</v>
      </c>
      <c r="AC3860" t="inlineStr"/>
      <c r="AD3860" s="6" t="n">
        <v>46171</v>
      </c>
    </row>
    <row r="3861">
      <c r="A3861" t="inlineStr">
        <is>
          <t>V300055</t>
        </is>
      </c>
      <c r="B3861" t="inlineStr">
        <is>
          <t>2024-0008</t>
        </is>
      </c>
      <c r="C3861" t="n">
        <v>53</v>
      </c>
      <c r="D3861" t="inlineStr">
        <is>
          <t>37 80 4963 169-0</t>
        </is>
      </c>
      <c r="E3861" t="inlineStr">
        <is>
          <t>Weco Rail GmbH</t>
        </is>
      </c>
      <c r="F3861" t="inlineStr">
        <is>
          <t>DME</t>
        </is>
      </c>
      <c r="G3861" t="inlineStr">
        <is>
          <t>90' CW</t>
        </is>
      </c>
      <c r="H3861" t="n">
        <v>0</v>
      </c>
      <c r="I3861" s="6" t="n">
        <v>0</v>
      </c>
      <c r="J3861" s="6" t="n">
        <v>0</v>
      </c>
      <c r="K3861" t="inlineStr">
        <is>
          <t>run_initial</t>
        </is>
      </c>
      <c r="L3861" s="6" t="n">
        <v>45992</v>
      </c>
      <c r="M3861" s="6" t="n">
        <v>46669</v>
      </c>
      <c r="N3861" t="n">
        <v>1114</v>
      </c>
      <c r="O3861" s="6" t="n">
        <v>46669</v>
      </c>
      <c r="S3861" t="inlineStr">
        <is>
          <t>with cut-off date</t>
        </is>
      </c>
      <c r="T3861" s="6" t="n">
        <v>46324</v>
      </c>
      <c r="U3861" s="6" t="n"/>
      <c r="V3861" t="n">
        <v>3</v>
      </c>
      <c r="W3861" t="n">
        <v>0</v>
      </c>
      <c r="X3861" s="6" t="n"/>
      <c r="Z3861" s="6" t="n">
        <v>46232</v>
      </c>
      <c r="AA3861" t="inlineStr">
        <is>
          <t>cut-off 1, case 1 or 2</t>
        </is>
      </c>
      <c r="AB3861" s="6" t="n">
        <v>46324</v>
      </c>
      <c r="AC3861" t="inlineStr"/>
      <c r="AD3861" s="6" t="n">
        <v>46171</v>
      </c>
    </row>
    <row r="3862">
      <c r="A3862" t="inlineStr">
        <is>
          <t>V300055</t>
        </is>
      </c>
      <c r="B3862" t="inlineStr">
        <is>
          <t>2024-0008</t>
        </is>
      </c>
      <c r="C3862" t="n">
        <v>54</v>
      </c>
      <c r="D3862" t="inlineStr">
        <is>
          <t>37 80 4963 170-8</t>
        </is>
      </c>
      <c r="E3862" t="inlineStr">
        <is>
          <t>Weco Rail GmbH</t>
        </is>
      </c>
      <c r="F3862" t="inlineStr">
        <is>
          <t>DME</t>
        </is>
      </c>
      <c r="G3862" t="inlineStr">
        <is>
          <t>90' CW</t>
        </is>
      </c>
      <c r="H3862" t="n">
        <v>0</v>
      </c>
      <c r="I3862" s="6" t="n">
        <v>0</v>
      </c>
      <c r="J3862" s="6" t="n">
        <v>0</v>
      </c>
      <c r="K3862" t="inlineStr">
        <is>
          <t>run_initial</t>
        </is>
      </c>
      <c r="L3862" s="6" t="n">
        <v>45992</v>
      </c>
      <c r="M3862" s="6" t="n">
        <v>46669</v>
      </c>
      <c r="N3862" t="n">
        <v>1114</v>
      </c>
      <c r="O3862" s="6" t="n">
        <v>46669</v>
      </c>
      <c r="S3862" t="inlineStr">
        <is>
          <t>with cut-off date</t>
        </is>
      </c>
      <c r="T3862" s="6" t="n">
        <v>46324</v>
      </c>
      <c r="U3862" s="6" t="n"/>
      <c r="V3862" t="n">
        <v>3</v>
      </c>
      <c r="W3862" t="n">
        <v>0</v>
      </c>
      <c r="X3862" s="6" t="n"/>
      <c r="Z3862" s="6" t="n">
        <v>46232</v>
      </c>
      <c r="AA3862" t="inlineStr">
        <is>
          <t>cut-off 1, case 1 or 2</t>
        </is>
      </c>
      <c r="AB3862" s="6" t="n">
        <v>46324</v>
      </c>
      <c r="AC3862" t="inlineStr"/>
      <c r="AD3862" s="6" t="n">
        <v>46171</v>
      </c>
    </row>
    <row r="3863">
      <c r="A3863" t="inlineStr">
        <is>
          <t>V300055</t>
        </is>
      </c>
      <c r="B3863" t="inlineStr">
        <is>
          <t>2024-0008</t>
        </is>
      </c>
      <c r="C3863" t="n">
        <v>30</v>
      </c>
      <c r="D3863" t="inlineStr">
        <is>
          <t>37 80 4953 467-0</t>
        </is>
      </c>
      <c r="E3863" t="inlineStr">
        <is>
          <t>Weco Rail GmbH</t>
        </is>
      </c>
      <c r="F3863" t="inlineStr">
        <is>
          <t>DME</t>
        </is>
      </c>
      <c r="G3863" t="inlineStr">
        <is>
          <t>90' CW</t>
        </is>
      </c>
      <c r="H3863" t="n">
        <v>0</v>
      </c>
      <c r="I3863" s="6" t="n">
        <v>0</v>
      </c>
      <c r="J3863" s="6" t="n">
        <v>0</v>
      </c>
      <c r="K3863" t="inlineStr">
        <is>
          <t>run_initial</t>
        </is>
      </c>
      <c r="L3863" s="6" t="n">
        <v>45595</v>
      </c>
      <c r="M3863" s="6" t="n">
        <v>46689</v>
      </c>
      <c r="N3863" t="n">
        <v>1114</v>
      </c>
      <c r="O3863" s="6" t="n">
        <v>46689</v>
      </c>
      <c r="S3863" t="inlineStr">
        <is>
          <t>with cut-off date</t>
        </is>
      </c>
      <c r="T3863" s="6" t="n">
        <v>46324</v>
      </c>
      <c r="U3863" s="6" t="n"/>
      <c r="V3863" t="n">
        <v>3</v>
      </c>
      <c r="W3863" t="n">
        <v>0</v>
      </c>
      <c r="X3863" s="6" t="n"/>
      <c r="Z3863" s="6" t="n">
        <v>46232</v>
      </c>
      <c r="AA3863" t="inlineStr">
        <is>
          <t>cut-off 1, case 1 or 2</t>
        </is>
      </c>
      <c r="AB3863" s="6" t="n">
        <v>46324</v>
      </c>
      <c r="AC3863" t="inlineStr"/>
      <c r="AD3863" s="6" t="n">
        <v>46171</v>
      </c>
    </row>
    <row r="3864">
      <c r="A3864" t="inlineStr">
        <is>
          <t>V300055</t>
        </is>
      </c>
      <c r="B3864" t="inlineStr">
        <is>
          <t>2024-0008</t>
        </is>
      </c>
      <c r="C3864" t="n">
        <v>55</v>
      </c>
      <c r="D3864" t="inlineStr">
        <is>
          <t>37 80 4963 178-1</t>
        </is>
      </c>
      <c r="E3864" t="inlineStr">
        <is>
          <t>Weco Rail GmbH</t>
        </is>
      </c>
      <c r="F3864" t="inlineStr">
        <is>
          <t>DME</t>
        </is>
      </c>
      <c r="G3864" t="inlineStr">
        <is>
          <t>90' CW</t>
        </is>
      </c>
      <c r="H3864" t="n">
        <v>0</v>
      </c>
      <c r="I3864" s="6" t="n">
        <v>0</v>
      </c>
      <c r="J3864" s="6" t="n">
        <v>0</v>
      </c>
      <c r="K3864" t="inlineStr">
        <is>
          <t>run_initial</t>
        </is>
      </c>
      <c r="L3864" s="6" t="n">
        <v>45992</v>
      </c>
      <c r="M3864" s="6" t="n">
        <v>46669</v>
      </c>
      <c r="N3864" t="n">
        <v>1114</v>
      </c>
      <c r="O3864" s="6" t="n">
        <v>46669</v>
      </c>
      <c r="S3864" t="inlineStr">
        <is>
          <t>with cut-off date</t>
        </is>
      </c>
      <c r="T3864" s="6" t="n">
        <v>46324</v>
      </c>
      <c r="U3864" s="6" t="n"/>
      <c r="V3864" t="n">
        <v>3</v>
      </c>
      <c r="W3864" t="n">
        <v>0</v>
      </c>
      <c r="X3864" s="6" t="n"/>
      <c r="Z3864" s="6" t="n">
        <v>46232</v>
      </c>
      <c r="AA3864" t="inlineStr">
        <is>
          <t>cut-off 1, case 1 or 2</t>
        </is>
      </c>
      <c r="AB3864" s="6" t="n">
        <v>46324</v>
      </c>
      <c r="AC3864" t="inlineStr"/>
      <c r="AD3864" s="6" t="n">
        <v>46171</v>
      </c>
    </row>
    <row r="3865">
      <c r="A3865" t="inlineStr">
        <is>
          <t>V300055</t>
        </is>
      </c>
      <c r="B3865" t="inlineStr">
        <is>
          <t>2024-0008</t>
        </is>
      </c>
      <c r="C3865" t="n">
        <v>57</v>
      </c>
      <c r="D3865" t="inlineStr">
        <is>
          <t>37 80 4963 199-7</t>
        </is>
      </c>
      <c r="E3865" t="inlineStr">
        <is>
          <t>Weco Rail GmbH</t>
        </is>
      </c>
      <c r="F3865" t="inlineStr">
        <is>
          <t>DME</t>
        </is>
      </c>
      <c r="G3865" t="inlineStr">
        <is>
          <t>90' CW</t>
        </is>
      </c>
      <c r="H3865" t="n">
        <v>0</v>
      </c>
      <c r="I3865" s="6" t="n">
        <v>0</v>
      </c>
      <c r="J3865" s="6" t="n">
        <v>0</v>
      </c>
      <c r="K3865" t="inlineStr">
        <is>
          <t>run_initial</t>
        </is>
      </c>
      <c r="L3865" s="6" t="n">
        <v>45992</v>
      </c>
      <c r="M3865" s="6" t="n">
        <v>46669</v>
      </c>
      <c r="N3865" t="n">
        <v>1114</v>
      </c>
      <c r="O3865" s="6" t="n">
        <v>46669</v>
      </c>
      <c r="S3865" t="inlineStr">
        <is>
          <t>with cut-off date</t>
        </is>
      </c>
      <c r="T3865" s="6" t="n">
        <v>46324</v>
      </c>
      <c r="U3865" s="6" t="n"/>
      <c r="V3865" t="n">
        <v>3</v>
      </c>
      <c r="W3865" t="n">
        <v>0</v>
      </c>
      <c r="X3865" s="6" t="n"/>
      <c r="Z3865" s="6" t="n">
        <v>46232</v>
      </c>
      <c r="AA3865" t="inlineStr">
        <is>
          <t>cut-off 1, case 1 or 2</t>
        </is>
      </c>
      <c r="AB3865" s="6" t="n">
        <v>46324</v>
      </c>
      <c r="AC3865" t="inlineStr"/>
      <c r="AD3865" s="6" t="n">
        <v>46171</v>
      </c>
    </row>
    <row r="3866">
      <c r="A3866" t="inlineStr">
        <is>
          <t>V300055</t>
        </is>
      </c>
      <c r="B3866" t="inlineStr">
        <is>
          <t>2024-0008</t>
        </is>
      </c>
      <c r="C3866" t="n">
        <v>58</v>
      </c>
      <c r="D3866" t="inlineStr">
        <is>
          <t>37 80 4963 200-3</t>
        </is>
      </c>
      <c r="E3866" t="inlineStr">
        <is>
          <t>Weco Rail GmbH</t>
        </is>
      </c>
      <c r="F3866" t="inlineStr">
        <is>
          <t>DME</t>
        </is>
      </c>
      <c r="G3866" t="inlineStr">
        <is>
          <t>90' CW</t>
        </is>
      </c>
      <c r="H3866" t="n">
        <v>0</v>
      </c>
      <c r="I3866" s="6" t="n">
        <v>0</v>
      </c>
      <c r="J3866" s="6" t="n">
        <v>0</v>
      </c>
      <c r="K3866" t="inlineStr">
        <is>
          <t>run_initial</t>
        </is>
      </c>
      <c r="L3866" s="6" t="n">
        <v>45992</v>
      </c>
      <c r="M3866" s="6" t="n">
        <v>46669</v>
      </c>
      <c r="N3866" t="n">
        <v>1114</v>
      </c>
      <c r="O3866" s="6" t="n">
        <v>46669</v>
      </c>
      <c r="S3866" t="inlineStr">
        <is>
          <t>with cut-off date</t>
        </is>
      </c>
      <c r="T3866" s="6" t="n">
        <v>46324</v>
      </c>
      <c r="U3866" s="6" t="n"/>
      <c r="V3866" t="n">
        <v>3</v>
      </c>
      <c r="W3866" t="n">
        <v>0</v>
      </c>
      <c r="X3866" s="6" t="n"/>
      <c r="Z3866" s="6" t="n">
        <v>46232</v>
      </c>
      <c r="AA3866" t="inlineStr">
        <is>
          <t>cut-off 1, case 1 or 2</t>
        </is>
      </c>
      <c r="AB3866" s="6" t="n">
        <v>46324</v>
      </c>
      <c r="AC3866" t="inlineStr"/>
      <c r="AD3866" s="6" t="n">
        <v>46171</v>
      </c>
    </row>
    <row r="3867">
      <c r="A3867" t="inlineStr">
        <is>
          <t>V300055</t>
        </is>
      </c>
      <c r="B3867" t="inlineStr">
        <is>
          <t>2024-0008</t>
        </is>
      </c>
      <c r="C3867" t="n">
        <v>34</v>
      </c>
      <c r="D3867" t="inlineStr">
        <is>
          <t>37 80 4953 471-2</t>
        </is>
      </c>
      <c r="E3867" t="inlineStr">
        <is>
          <t>Weco Rail GmbH</t>
        </is>
      </c>
      <c r="F3867" t="inlineStr">
        <is>
          <t>DME</t>
        </is>
      </c>
      <c r="G3867" t="inlineStr">
        <is>
          <t>90' CW</t>
        </is>
      </c>
      <c r="H3867" t="n">
        <v>0</v>
      </c>
      <c r="I3867" s="6" t="n">
        <v>0</v>
      </c>
      <c r="J3867" s="6" t="n">
        <v>0</v>
      </c>
      <c r="K3867" t="inlineStr">
        <is>
          <t>run_initial</t>
        </is>
      </c>
      <c r="L3867" s="6" t="n">
        <v>45595</v>
      </c>
      <c r="M3867" s="6" t="n">
        <v>46689</v>
      </c>
      <c r="N3867" t="n">
        <v>1114</v>
      </c>
      <c r="O3867" s="6" t="n">
        <v>46689</v>
      </c>
      <c r="S3867" t="inlineStr">
        <is>
          <t>with cut-off date</t>
        </is>
      </c>
      <c r="T3867" s="6" t="n">
        <v>46324</v>
      </c>
      <c r="U3867" s="6" t="n"/>
      <c r="V3867" t="n">
        <v>3</v>
      </c>
      <c r="W3867" t="n">
        <v>0</v>
      </c>
      <c r="X3867" s="6" t="n"/>
      <c r="Z3867" s="6" t="n">
        <v>46232</v>
      </c>
      <c r="AA3867" t="inlineStr">
        <is>
          <t>cut-off 1, case 1 or 2</t>
        </is>
      </c>
      <c r="AB3867" s="6" t="n">
        <v>46324</v>
      </c>
      <c r="AC3867" t="inlineStr"/>
      <c r="AD3867" s="6" t="n">
        <v>46171</v>
      </c>
    </row>
    <row r="3868">
      <c r="A3868" t="inlineStr">
        <is>
          <t>V300055</t>
        </is>
      </c>
      <c r="B3868" t="inlineStr">
        <is>
          <t>2024-0008</t>
        </is>
      </c>
      <c r="C3868" t="n">
        <v>59</v>
      </c>
      <c r="D3868" t="inlineStr">
        <is>
          <t>37 80 4963 223-5</t>
        </is>
      </c>
      <c r="E3868" t="inlineStr">
        <is>
          <t>Weco Rail GmbH</t>
        </is>
      </c>
      <c r="F3868" t="inlineStr">
        <is>
          <t>DME</t>
        </is>
      </c>
      <c r="G3868" t="inlineStr">
        <is>
          <t>90' CW</t>
        </is>
      </c>
      <c r="H3868" t="n">
        <v>0</v>
      </c>
      <c r="I3868" s="6" t="n">
        <v>0</v>
      </c>
      <c r="J3868" s="6" t="n">
        <v>0</v>
      </c>
      <c r="K3868" t="inlineStr">
        <is>
          <t>run_initial</t>
        </is>
      </c>
      <c r="L3868" s="6" t="n">
        <v>45992</v>
      </c>
      <c r="M3868" s="6" t="n">
        <v>46669</v>
      </c>
      <c r="N3868" t="n">
        <v>1114</v>
      </c>
      <c r="O3868" s="6" t="n">
        <v>46669</v>
      </c>
      <c r="S3868" t="inlineStr">
        <is>
          <t>with cut-off date</t>
        </is>
      </c>
      <c r="T3868" s="6" t="n">
        <v>46324</v>
      </c>
      <c r="U3868" s="6" t="n"/>
      <c r="V3868" t="n">
        <v>3</v>
      </c>
      <c r="W3868" t="n">
        <v>0</v>
      </c>
      <c r="X3868" s="6" t="n"/>
      <c r="Z3868" s="6" t="n">
        <v>46232</v>
      </c>
      <c r="AA3868" t="inlineStr">
        <is>
          <t>cut-off 1, case 1 or 2</t>
        </is>
      </c>
      <c r="AB3868" s="6" t="n">
        <v>46324</v>
      </c>
      <c r="AC3868" t="inlineStr"/>
      <c r="AD3868" s="6" t="n">
        <v>46171</v>
      </c>
    </row>
    <row r="3869">
      <c r="A3869" t="inlineStr">
        <is>
          <t>V300055</t>
        </is>
      </c>
      <c r="B3869" t="inlineStr">
        <is>
          <t>2024-0008</t>
        </is>
      </c>
      <c r="C3869" t="n">
        <v>60</v>
      </c>
      <c r="D3869" t="inlineStr">
        <is>
          <t>37 80 4963 239-1</t>
        </is>
      </c>
      <c r="E3869" t="inlineStr">
        <is>
          <t>Weco Rail GmbH</t>
        </is>
      </c>
      <c r="F3869" t="inlineStr">
        <is>
          <t>DME</t>
        </is>
      </c>
      <c r="G3869" t="inlineStr">
        <is>
          <t>90' CW</t>
        </is>
      </c>
      <c r="H3869" t="n">
        <v>0</v>
      </c>
      <c r="I3869" s="6" t="n">
        <v>0</v>
      </c>
      <c r="J3869" s="6" t="n">
        <v>0</v>
      </c>
      <c r="K3869" t="inlineStr">
        <is>
          <t>run_initial</t>
        </is>
      </c>
      <c r="L3869" s="6" t="n">
        <v>45992</v>
      </c>
      <c r="M3869" s="6" t="n">
        <v>46669</v>
      </c>
      <c r="N3869" t="n">
        <v>1114</v>
      </c>
      <c r="O3869" s="6" t="n">
        <v>46669</v>
      </c>
      <c r="S3869" t="inlineStr">
        <is>
          <t>with cut-off date</t>
        </is>
      </c>
      <c r="T3869" s="6" t="n">
        <v>46324</v>
      </c>
      <c r="U3869" s="6" t="n"/>
      <c r="V3869" t="n">
        <v>3</v>
      </c>
      <c r="W3869" t="n">
        <v>0</v>
      </c>
      <c r="X3869" s="6" t="n"/>
      <c r="Z3869" s="6" t="n">
        <v>46232</v>
      </c>
      <c r="AA3869" t="inlineStr">
        <is>
          <t>cut-off 1, case 1 or 2</t>
        </is>
      </c>
      <c r="AB3869" s="6" t="n">
        <v>46324</v>
      </c>
      <c r="AC3869" t="inlineStr"/>
      <c r="AD3869" s="6" t="n">
        <v>46171</v>
      </c>
    </row>
    <row r="3870">
      <c r="A3870" t="inlineStr">
        <is>
          <t>V300055</t>
        </is>
      </c>
      <c r="B3870" t="inlineStr">
        <is>
          <t>2024-0008</t>
        </is>
      </c>
      <c r="C3870" t="n">
        <v>61</v>
      </c>
      <c r="D3870" t="inlineStr">
        <is>
          <t>37 80 4963 243-3</t>
        </is>
      </c>
      <c r="E3870" t="inlineStr">
        <is>
          <t>Weco Rail GmbH</t>
        </is>
      </c>
      <c r="F3870" t="inlineStr">
        <is>
          <t>DME</t>
        </is>
      </c>
      <c r="G3870" t="inlineStr">
        <is>
          <t>90' CW</t>
        </is>
      </c>
      <c r="H3870" t="n">
        <v>0</v>
      </c>
      <c r="I3870" s="6" t="n">
        <v>0</v>
      </c>
      <c r="J3870" s="6" t="n">
        <v>0</v>
      </c>
      <c r="K3870" t="inlineStr">
        <is>
          <t>run_initial</t>
        </is>
      </c>
      <c r="L3870" s="6" t="n">
        <v>45992</v>
      </c>
      <c r="M3870" s="6" t="n">
        <v>46669</v>
      </c>
      <c r="N3870" t="n">
        <v>1114</v>
      </c>
      <c r="O3870" s="6" t="n">
        <v>46669</v>
      </c>
      <c r="S3870" t="inlineStr">
        <is>
          <t>with cut-off date</t>
        </is>
      </c>
      <c r="T3870" s="6" t="n">
        <v>46324</v>
      </c>
      <c r="U3870" s="6" t="n"/>
      <c r="V3870" t="n">
        <v>3</v>
      </c>
      <c r="W3870" t="n">
        <v>0</v>
      </c>
      <c r="X3870" s="6" t="n"/>
      <c r="Z3870" s="6" t="n">
        <v>46232</v>
      </c>
      <c r="AA3870" t="inlineStr">
        <is>
          <t>cut-off 1, case 1 or 2</t>
        </is>
      </c>
      <c r="AB3870" s="6" t="n">
        <v>46324</v>
      </c>
      <c r="AC3870" t="inlineStr"/>
      <c r="AD3870" s="6" t="n">
        <v>46171</v>
      </c>
    </row>
    <row r="3871">
      <c r="A3871" t="inlineStr">
        <is>
          <t>V300055</t>
        </is>
      </c>
      <c r="B3871" t="inlineStr">
        <is>
          <t>2024-0008</t>
        </is>
      </c>
      <c r="C3871" t="n">
        <v>56</v>
      </c>
      <c r="D3871" t="inlineStr">
        <is>
          <t>37 80 4963 182-3</t>
        </is>
      </c>
      <c r="E3871" t="inlineStr">
        <is>
          <t>Weco Rail GmbH</t>
        </is>
      </c>
      <c r="F3871" t="inlineStr">
        <is>
          <t>DME</t>
        </is>
      </c>
      <c r="G3871" t="inlineStr">
        <is>
          <t>90' CW</t>
        </is>
      </c>
      <c r="H3871" t="n">
        <v>0</v>
      </c>
      <c r="I3871" s="6" t="n">
        <v>0</v>
      </c>
      <c r="J3871" s="6" t="n">
        <v>0</v>
      </c>
      <c r="K3871" t="inlineStr">
        <is>
          <t>run_initial</t>
        </is>
      </c>
      <c r="L3871" s="6" t="n">
        <v>45992</v>
      </c>
      <c r="M3871" s="6" t="n">
        <v>46669</v>
      </c>
      <c r="N3871" t="n">
        <v>1114</v>
      </c>
      <c r="O3871" s="6" t="n">
        <v>46669</v>
      </c>
      <c r="S3871" t="inlineStr">
        <is>
          <t>with cut-off date</t>
        </is>
      </c>
      <c r="T3871" s="6" t="n">
        <v>46324</v>
      </c>
      <c r="U3871" s="6" t="n"/>
      <c r="V3871" t="n">
        <v>3</v>
      </c>
      <c r="W3871" t="n">
        <v>0</v>
      </c>
      <c r="X3871" s="6" t="n"/>
      <c r="Z3871" s="6" t="n">
        <v>46232</v>
      </c>
      <c r="AA3871" t="inlineStr">
        <is>
          <t>cut-off 1, case 1 or 2</t>
        </is>
      </c>
      <c r="AB3871" s="6" t="n">
        <v>46324</v>
      </c>
      <c r="AC3871" t="inlineStr"/>
      <c r="AD3871" s="6" t="n">
        <v>46171</v>
      </c>
    </row>
    <row r="3872">
      <c r="A3872" t="inlineStr">
        <is>
          <t>V300055</t>
        </is>
      </c>
      <c r="B3872" t="inlineStr">
        <is>
          <t>2024-0008</t>
        </is>
      </c>
      <c r="C3872" t="n">
        <v>39</v>
      </c>
      <c r="D3872" t="inlineStr">
        <is>
          <t>37 80 4953 402-7</t>
        </is>
      </c>
      <c r="E3872" t="inlineStr">
        <is>
          <t>Weco Rail GmbH</t>
        </is>
      </c>
      <c r="F3872" t="inlineStr">
        <is>
          <t>DME</t>
        </is>
      </c>
      <c r="G3872" t="inlineStr">
        <is>
          <t>90' CW</t>
        </is>
      </c>
      <c r="H3872" t="n">
        <v>0</v>
      </c>
      <c r="I3872" s="6" t="n">
        <v>0</v>
      </c>
      <c r="J3872" s="6" t="n">
        <v>0</v>
      </c>
      <c r="K3872" t="inlineStr">
        <is>
          <t>run_initial</t>
        </is>
      </c>
      <c r="L3872" s="6" t="n">
        <v>45602</v>
      </c>
      <c r="M3872" s="6" t="n">
        <v>46696</v>
      </c>
      <c r="N3872" t="n">
        <v>1114</v>
      </c>
      <c r="O3872" s="6" t="n">
        <v>46696</v>
      </c>
      <c r="S3872" t="inlineStr">
        <is>
          <t>with cut-off date</t>
        </is>
      </c>
      <c r="T3872" s="6" t="n">
        <v>46329</v>
      </c>
      <c r="U3872" s="6" t="n"/>
      <c r="V3872" t="n">
        <v>3</v>
      </c>
      <c r="W3872" t="n">
        <v>0</v>
      </c>
      <c r="X3872" s="6" t="n"/>
      <c r="Z3872" s="6" t="n">
        <v>46237</v>
      </c>
      <c r="AA3872" t="inlineStr">
        <is>
          <t>cut-off 1, case 1 or 2</t>
        </is>
      </c>
      <c r="AB3872" s="6" t="n">
        <v>46329</v>
      </c>
      <c r="AC3872" t="inlineStr"/>
      <c r="AD3872" s="6" t="n">
        <v>46176</v>
      </c>
    </row>
    <row r="3873">
      <c r="A3873" t="inlineStr">
        <is>
          <t>V300055</t>
        </is>
      </c>
      <c r="B3873" t="inlineStr">
        <is>
          <t>2024-0008</t>
        </is>
      </c>
      <c r="C3873" t="n">
        <v>40</v>
      </c>
      <c r="D3873" t="inlineStr">
        <is>
          <t>37 80 4953 406-8</t>
        </is>
      </c>
      <c r="E3873" t="inlineStr">
        <is>
          <t>Weco Rail GmbH</t>
        </is>
      </c>
      <c r="F3873" t="inlineStr">
        <is>
          <t>DME</t>
        </is>
      </c>
      <c r="G3873" t="inlineStr">
        <is>
          <t>90' CW</t>
        </is>
      </c>
      <c r="H3873" t="n">
        <v>0</v>
      </c>
      <c r="I3873" s="6" t="n">
        <v>0</v>
      </c>
      <c r="J3873" s="6" t="n">
        <v>0</v>
      </c>
      <c r="K3873" t="inlineStr">
        <is>
          <t>run_initial</t>
        </is>
      </c>
      <c r="L3873" s="6" t="n">
        <v>45602</v>
      </c>
      <c r="M3873" s="6" t="n">
        <v>46696</v>
      </c>
      <c r="N3873" t="n">
        <v>1114</v>
      </c>
      <c r="O3873" s="6" t="n">
        <v>46696</v>
      </c>
      <c r="S3873" t="inlineStr">
        <is>
          <t>with cut-off date</t>
        </is>
      </c>
      <c r="T3873" s="6" t="n">
        <v>46329</v>
      </c>
      <c r="U3873" s="6" t="n"/>
      <c r="V3873" t="n">
        <v>3</v>
      </c>
      <c r="W3873" t="n">
        <v>0</v>
      </c>
      <c r="X3873" s="6" t="n"/>
      <c r="Z3873" s="6" t="n">
        <v>46237</v>
      </c>
      <c r="AA3873" t="inlineStr">
        <is>
          <t>cut-off 1, case 1 or 2</t>
        </is>
      </c>
      <c r="AB3873" s="6" t="n">
        <v>46329</v>
      </c>
      <c r="AC3873" t="inlineStr"/>
      <c r="AD3873" s="6" t="n">
        <v>46176</v>
      </c>
    </row>
    <row r="3874">
      <c r="A3874" t="inlineStr">
        <is>
          <t>V300080</t>
        </is>
      </c>
      <c r="B3874" t="inlineStr">
        <is>
          <t>2025-0014</t>
        </is>
      </c>
      <c r="C3874" t="n">
        <v>1</v>
      </c>
      <c r="D3874" t="inlineStr">
        <is>
          <t>37 80 4953 365-6</t>
        </is>
      </c>
      <c r="E3874" t="inlineStr">
        <is>
          <t>Weco Rail GmbH</t>
        </is>
      </c>
      <c r="F3874" t="inlineStr">
        <is>
          <t>DME</t>
        </is>
      </c>
      <c r="G3874" t="inlineStr">
        <is>
          <t>90' CW</t>
        </is>
      </c>
      <c r="I3874" s="6" t="n"/>
      <c r="J3874" s="6" t="n"/>
      <c r="K3874" t="inlineStr">
        <is>
          <t>run_initial</t>
        </is>
      </c>
      <c r="L3874" s="6" t="n">
        <v>45931</v>
      </c>
      <c r="M3874" s="6" t="n">
        <v>46660</v>
      </c>
      <c r="N3874" t="n">
        <v>729</v>
      </c>
      <c r="O3874" s="6" t="n">
        <v>46660</v>
      </c>
      <c r="S3874" t="inlineStr">
        <is>
          <t>n.a.</t>
        </is>
      </c>
      <c r="T3874" s="6" t="n"/>
      <c r="U3874" s="6" t="n"/>
      <c r="V3874" t="n">
        <v>0</v>
      </c>
      <c r="W3874" t="n">
        <v>3</v>
      </c>
      <c r="X3874" s="6" t="n"/>
      <c r="Z3874" s="6" t="n">
        <v>46568</v>
      </c>
      <c r="AA3874" t="inlineStr">
        <is>
          <t>n.a.</t>
        </is>
      </c>
      <c r="AB3874" s="6" t="n">
        <v>46660</v>
      </c>
      <c r="AC3874" t="inlineStr"/>
      <c r="AD3874" s="6" t="n">
        <v>46507</v>
      </c>
    </row>
    <row r="3875">
      <c r="A3875" t="inlineStr">
        <is>
          <t>V300080</t>
        </is>
      </c>
      <c r="B3875" t="inlineStr">
        <is>
          <t>2025-0014</t>
        </is>
      </c>
      <c r="C3875" t="n">
        <v>2</v>
      </c>
      <c r="D3875" t="inlineStr">
        <is>
          <t>37 80 4953 370-6</t>
        </is>
      </c>
      <c r="E3875" t="inlineStr">
        <is>
          <t>Weco Rail GmbH</t>
        </is>
      </c>
      <c r="F3875" t="inlineStr">
        <is>
          <t>DME</t>
        </is>
      </c>
      <c r="G3875" t="inlineStr">
        <is>
          <t>90' CW</t>
        </is>
      </c>
      <c r="I3875" s="6" t="n"/>
      <c r="J3875" s="6" t="n"/>
      <c r="K3875" t="inlineStr">
        <is>
          <t>run_initial</t>
        </is>
      </c>
      <c r="L3875" s="6" t="n">
        <v>45931</v>
      </c>
      <c r="M3875" s="6" t="n">
        <v>46660</v>
      </c>
      <c r="N3875" t="n">
        <v>729</v>
      </c>
      <c r="O3875" s="6" t="n">
        <v>46660</v>
      </c>
      <c r="S3875" t="inlineStr">
        <is>
          <t>n.a.</t>
        </is>
      </c>
      <c r="T3875" s="6" t="n"/>
      <c r="U3875" s="6" t="n"/>
      <c r="V3875" t="n">
        <v>0</v>
      </c>
      <c r="W3875" t="n">
        <v>3</v>
      </c>
      <c r="X3875" s="6" t="n"/>
      <c r="Z3875" s="6" t="n">
        <v>46568</v>
      </c>
      <c r="AA3875" t="inlineStr">
        <is>
          <t>n.a.</t>
        </is>
      </c>
      <c r="AB3875" s="6" t="n">
        <v>46660</v>
      </c>
      <c r="AC3875" t="inlineStr"/>
      <c r="AD3875" s="6" t="n">
        <v>46507</v>
      </c>
    </row>
    <row r="3876">
      <c r="A3876" t="inlineStr">
        <is>
          <t>V300080</t>
        </is>
      </c>
      <c r="B3876" t="inlineStr">
        <is>
          <t>2025-0014</t>
        </is>
      </c>
      <c r="C3876" t="n">
        <v>3</v>
      </c>
      <c r="D3876" t="inlineStr">
        <is>
          <t>37 80 4953 371-4</t>
        </is>
      </c>
      <c r="E3876" t="inlineStr">
        <is>
          <t>Weco Rail GmbH</t>
        </is>
      </c>
      <c r="F3876" t="inlineStr">
        <is>
          <t>DME</t>
        </is>
      </c>
      <c r="G3876" t="inlineStr">
        <is>
          <t>90' CW</t>
        </is>
      </c>
      <c r="I3876" s="6" t="n"/>
      <c r="J3876" s="6" t="n"/>
      <c r="K3876" t="inlineStr">
        <is>
          <t>run_initial</t>
        </is>
      </c>
      <c r="L3876" s="6" t="n">
        <v>45931</v>
      </c>
      <c r="M3876" s="6" t="n">
        <v>46660</v>
      </c>
      <c r="N3876" t="n">
        <v>729</v>
      </c>
      <c r="O3876" s="6" t="n">
        <v>46660</v>
      </c>
      <c r="S3876" t="inlineStr">
        <is>
          <t>n.a.</t>
        </is>
      </c>
      <c r="T3876" s="6" t="n"/>
      <c r="U3876" s="6" t="n"/>
      <c r="V3876" t="n">
        <v>0</v>
      </c>
      <c r="W3876" t="n">
        <v>3</v>
      </c>
      <c r="X3876" s="6" t="n"/>
      <c r="Z3876" s="6" t="n">
        <v>46568</v>
      </c>
      <c r="AA3876" t="inlineStr">
        <is>
          <t>n.a.</t>
        </is>
      </c>
      <c r="AB3876" s="6" t="n">
        <v>46660</v>
      </c>
      <c r="AC3876" t="inlineStr"/>
      <c r="AD3876" s="6" t="n">
        <v>46507</v>
      </c>
    </row>
    <row r="3877">
      <c r="A3877" t="inlineStr">
        <is>
          <t>V300080</t>
        </is>
      </c>
      <c r="B3877" t="inlineStr">
        <is>
          <t>2025-0014</t>
        </is>
      </c>
      <c r="C3877" t="n">
        <v>4</v>
      </c>
      <c r="D3877" t="inlineStr">
        <is>
          <t>37 80 4953 373-0</t>
        </is>
      </c>
      <c r="E3877" t="inlineStr">
        <is>
          <t>Weco Rail GmbH</t>
        </is>
      </c>
      <c r="F3877" t="inlineStr">
        <is>
          <t>DME</t>
        </is>
      </c>
      <c r="G3877" t="inlineStr">
        <is>
          <t>90' CW</t>
        </is>
      </c>
      <c r="I3877" s="6" t="n"/>
      <c r="J3877" s="6" t="n"/>
      <c r="K3877" t="inlineStr">
        <is>
          <t>run_initial</t>
        </is>
      </c>
      <c r="L3877" s="6" t="n">
        <v>45931</v>
      </c>
      <c r="M3877" s="6" t="n">
        <v>46660</v>
      </c>
      <c r="N3877" t="n">
        <v>729</v>
      </c>
      <c r="O3877" s="6" t="n">
        <v>46660</v>
      </c>
      <c r="S3877" t="inlineStr">
        <is>
          <t>n.a.</t>
        </is>
      </c>
      <c r="T3877" s="6" t="n"/>
      <c r="U3877" s="6" t="n"/>
      <c r="V3877" t="n">
        <v>0</v>
      </c>
      <c r="W3877" t="n">
        <v>3</v>
      </c>
      <c r="X3877" s="6" t="n"/>
      <c r="Z3877" s="6" t="n">
        <v>46568</v>
      </c>
      <c r="AA3877" t="inlineStr">
        <is>
          <t>n.a.</t>
        </is>
      </c>
      <c r="AB3877" s="6" t="n">
        <v>46660</v>
      </c>
      <c r="AC3877" t="inlineStr"/>
      <c r="AD3877" s="6" t="n">
        <v>46507</v>
      </c>
    </row>
    <row r="3878">
      <c r="A3878" t="inlineStr">
        <is>
          <t>V300080</t>
        </is>
      </c>
      <c r="B3878" t="inlineStr">
        <is>
          <t>2025-0014</t>
        </is>
      </c>
      <c r="C3878" t="n">
        <v>5</v>
      </c>
      <c r="D3878" t="inlineStr">
        <is>
          <t>37 80 4953 379-7</t>
        </is>
      </c>
      <c r="E3878" t="inlineStr">
        <is>
          <t>Weco Rail GmbH</t>
        </is>
      </c>
      <c r="F3878" t="inlineStr">
        <is>
          <t>DME</t>
        </is>
      </c>
      <c r="G3878" t="inlineStr">
        <is>
          <t>90' CW</t>
        </is>
      </c>
      <c r="I3878" s="6" t="n"/>
      <c r="J3878" s="6" t="n"/>
      <c r="K3878" t="inlineStr">
        <is>
          <t>run_initial</t>
        </is>
      </c>
      <c r="L3878" s="6" t="n">
        <v>45931</v>
      </c>
      <c r="M3878" s="6" t="n">
        <v>46660</v>
      </c>
      <c r="N3878" t="n">
        <v>729</v>
      </c>
      <c r="O3878" s="6" t="n">
        <v>46660</v>
      </c>
      <c r="S3878" t="inlineStr">
        <is>
          <t>n.a.</t>
        </is>
      </c>
      <c r="T3878" s="6" t="n"/>
      <c r="U3878" s="6" t="n"/>
      <c r="V3878" t="n">
        <v>0</v>
      </c>
      <c r="W3878" t="n">
        <v>3</v>
      </c>
      <c r="X3878" s="6" t="n"/>
      <c r="Z3878" s="6" t="n">
        <v>46568</v>
      </c>
      <c r="AA3878" t="inlineStr">
        <is>
          <t>n.a.</t>
        </is>
      </c>
      <c r="AB3878" s="6" t="n">
        <v>46660</v>
      </c>
      <c r="AC3878" t="inlineStr"/>
      <c r="AD3878" s="6" t="n">
        <v>46507</v>
      </c>
    </row>
    <row r="3879">
      <c r="A3879" t="inlineStr">
        <is>
          <t>V300080</t>
        </is>
      </c>
      <c r="B3879" t="inlineStr">
        <is>
          <t>2025-0014</t>
        </is>
      </c>
      <c r="C3879" t="n">
        <v>6</v>
      </c>
      <c r="D3879" t="inlineStr">
        <is>
          <t>37 80 4953 381-3</t>
        </is>
      </c>
      <c r="E3879" t="inlineStr">
        <is>
          <t>Weco Rail GmbH</t>
        </is>
      </c>
      <c r="F3879" t="inlineStr">
        <is>
          <t>DME</t>
        </is>
      </c>
      <c r="G3879" t="inlineStr">
        <is>
          <t>90' CW</t>
        </is>
      </c>
      <c r="I3879" s="6" t="n"/>
      <c r="J3879" s="6" t="n"/>
      <c r="K3879" t="inlineStr">
        <is>
          <t>run_initial</t>
        </is>
      </c>
      <c r="L3879" s="6" t="n">
        <v>45931</v>
      </c>
      <c r="M3879" s="6" t="n">
        <v>46660</v>
      </c>
      <c r="N3879" t="n">
        <v>729</v>
      </c>
      <c r="O3879" s="6" t="n">
        <v>46660</v>
      </c>
      <c r="S3879" t="inlineStr">
        <is>
          <t>n.a.</t>
        </is>
      </c>
      <c r="T3879" s="6" t="n"/>
      <c r="U3879" s="6" t="n"/>
      <c r="V3879" t="n">
        <v>0</v>
      </c>
      <c r="W3879" t="n">
        <v>3</v>
      </c>
      <c r="X3879" s="6" t="n"/>
      <c r="Z3879" s="6" t="n">
        <v>46568</v>
      </c>
      <c r="AA3879" t="inlineStr">
        <is>
          <t>n.a.</t>
        </is>
      </c>
      <c r="AB3879" s="6" t="n">
        <v>46660</v>
      </c>
      <c r="AC3879" t="inlineStr"/>
      <c r="AD3879" s="6" t="n">
        <v>46507</v>
      </c>
    </row>
    <row r="3880">
      <c r="A3880" t="inlineStr">
        <is>
          <t>V300080</t>
        </is>
      </c>
      <c r="B3880" t="inlineStr">
        <is>
          <t>2025-0014</t>
        </is>
      </c>
      <c r="C3880" t="n">
        <v>7</v>
      </c>
      <c r="D3880" t="inlineStr">
        <is>
          <t>37 80 4953 383-9</t>
        </is>
      </c>
      <c r="E3880" t="inlineStr">
        <is>
          <t>Weco Rail GmbH</t>
        </is>
      </c>
      <c r="F3880" t="inlineStr">
        <is>
          <t>DME</t>
        </is>
      </c>
      <c r="G3880" t="inlineStr">
        <is>
          <t>90' CW</t>
        </is>
      </c>
      <c r="I3880" s="6" t="n"/>
      <c r="J3880" s="6" t="n"/>
      <c r="K3880" t="inlineStr">
        <is>
          <t>run_initial</t>
        </is>
      </c>
      <c r="L3880" s="6" t="n">
        <v>45931</v>
      </c>
      <c r="M3880" s="6" t="n">
        <v>46660</v>
      </c>
      <c r="N3880" t="n">
        <v>729</v>
      </c>
      <c r="O3880" s="6" t="n">
        <v>46660</v>
      </c>
      <c r="S3880" t="inlineStr">
        <is>
          <t>n.a.</t>
        </is>
      </c>
      <c r="T3880" s="6" t="n"/>
      <c r="U3880" s="6" t="n"/>
      <c r="V3880" t="n">
        <v>0</v>
      </c>
      <c r="W3880" t="n">
        <v>3</v>
      </c>
      <c r="X3880" s="6" t="n"/>
      <c r="Z3880" s="6" t="n">
        <v>46568</v>
      </c>
      <c r="AA3880" t="inlineStr">
        <is>
          <t>n.a.</t>
        </is>
      </c>
      <c r="AB3880" s="6" t="n">
        <v>46660</v>
      </c>
      <c r="AC3880" t="inlineStr"/>
      <c r="AD3880" s="6" t="n">
        <v>46507</v>
      </c>
    </row>
    <row r="3881">
      <c r="A3881" t="inlineStr">
        <is>
          <t>V300080</t>
        </is>
      </c>
      <c r="B3881" t="inlineStr">
        <is>
          <t>2025-0014</t>
        </is>
      </c>
      <c r="C3881" t="n">
        <v>8</v>
      </c>
      <c r="D3881" t="inlineStr">
        <is>
          <t>37 80 4953 386-2</t>
        </is>
      </c>
      <c r="E3881" t="inlineStr">
        <is>
          <t>Weco Rail GmbH</t>
        </is>
      </c>
      <c r="F3881" t="inlineStr">
        <is>
          <t>DME</t>
        </is>
      </c>
      <c r="G3881" t="inlineStr">
        <is>
          <t>90' CW</t>
        </is>
      </c>
      <c r="I3881" s="6" t="n"/>
      <c r="J3881" s="6" t="n"/>
      <c r="K3881" t="inlineStr">
        <is>
          <t>run_initial</t>
        </is>
      </c>
      <c r="L3881" s="6" t="n">
        <v>45931</v>
      </c>
      <c r="M3881" s="6" t="n">
        <v>46660</v>
      </c>
      <c r="N3881" t="n">
        <v>729</v>
      </c>
      <c r="O3881" s="6" t="n">
        <v>46660</v>
      </c>
      <c r="S3881" t="inlineStr">
        <is>
          <t>n.a.</t>
        </is>
      </c>
      <c r="T3881" s="6" t="n"/>
      <c r="U3881" s="6" t="n"/>
      <c r="V3881" t="n">
        <v>0</v>
      </c>
      <c r="W3881" t="n">
        <v>3</v>
      </c>
      <c r="X3881" s="6" t="n"/>
      <c r="Z3881" s="6" t="n">
        <v>46568</v>
      </c>
      <c r="AA3881" t="inlineStr">
        <is>
          <t>n.a.</t>
        </is>
      </c>
      <c r="AB3881" s="6" t="n">
        <v>46660</v>
      </c>
      <c r="AC3881" t="inlineStr"/>
      <c r="AD3881" s="6" t="n">
        <v>46507</v>
      </c>
    </row>
    <row r="3882">
      <c r="A3882" t="inlineStr">
        <is>
          <t>V300080</t>
        </is>
      </c>
      <c r="B3882" t="inlineStr">
        <is>
          <t>2025-0014</t>
        </is>
      </c>
      <c r="C3882" t="n">
        <v>9</v>
      </c>
      <c r="D3882" t="inlineStr">
        <is>
          <t>37 80 4953 387-0</t>
        </is>
      </c>
      <c r="E3882" t="inlineStr">
        <is>
          <t>Weco Rail GmbH</t>
        </is>
      </c>
      <c r="F3882" t="inlineStr">
        <is>
          <t>DME</t>
        </is>
      </c>
      <c r="G3882" t="inlineStr">
        <is>
          <t>90' CW</t>
        </is>
      </c>
      <c r="I3882" s="6" t="n"/>
      <c r="J3882" s="6" t="n"/>
      <c r="K3882" t="inlineStr">
        <is>
          <t>run_initial</t>
        </is>
      </c>
      <c r="L3882" s="6" t="n">
        <v>45931</v>
      </c>
      <c r="M3882" s="6" t="n">
        <v>46660</v>
      </c>
      <c r="N3882" t="n">
        <v>729</v>
      </c>
      <c r="O3882" s="6" t="n">
        <v>46660</v>
      </c>
      <c r="S3882" t="inlineStr">
        <is>
          <t>n.a.</t>
        </is>
      </c>
      <c r="T3882" s="6" t="n"/>
      <c r="U3882" s="6" t="n"/>
      <c r="V3882" t="n">
        <v>0</v>
      </c>
      <c r="W3882" t="n">
        <v>3</v>
      </c>
      <c r="X3882" s="6" t="n"/>
      <c r="Z3882" s="6" t="n">
        <v>46568</v>
      </c>
      <c r="AA3882" t="inlineStr">
        <is>
          <t>n.a.</t>
        </is>
      </c>
      <c r="AB3882" s="6" t="n">
        <v>46660</v>
      </c>
      <c r="AC3882" t="inlineStr"/>
      <c r="AD3882" s="6" t="n">
        <v>46507</v>
      </c>
    </row>
    <row r="3883">
      <c r="A3883" t="inlineStr">
        <is>
          <t>V300080</t>
        </is>
      </c>
      <c r="B3883" t="inlineStr">
        <is>
          <t>2025-0014</t>
        </is>
      </c>
      <c r="C3883" t="n">
        <v>10</v>
      </c>
      <c r="D3883" t="inlineStr">
        <is>
          <t>37 80 4953 396-1</t>
        </is>
      </c>
      <c r="E3883" t="inlineStr">
        <is>
          <t>Weco Rail GmbH</t>
        </is>
      </c>
      <c r="F3883" t="inlineStr">
        <is>
          <t>DME</t>
        </is>
      </c>
      <c r="G3883" t="inlineStr">
        <is>
          <t>90' CW</t>
        </is>
      </c>
      <c r="I3883" s="6" t="n"/>
      <c r="J3883" s="6" t="n"/>
      <c r="K3883" t="inlineStr">
        <is>
          <t>run_initial</t>
        </is>
      </c>
      <c r="L3883" s="6" t="n">
        <v>45931</v>
      </c>
      <c r="M3883" s="6" t="n">
        <v>46660</v>
      </c>
      <c r="N3883" t="n">
        <v>729</v>
      </c>
      <c r="O3883" s="6" t="n">
        <v>46660</v>
      </c>
      <c r="S3883" t="inlineStr">
        <is>
          <t>n.a.</t>
        </is>
      </c>
      <c r="T3883" s="6" t="n"/>
      <c r="U3883" s="6" t="n"/>
      <c r="V3883" t="n">
        <v>0</v>
      </c>
      <c r="W3883" t="n">
        <v>3</v>
      </c>
      <c r="X3883" s="6" t="n"/>
      <c r="Z3883" s="6" t="n">
        <v>46568</v>
      </c>
      <c r="AA3883" t="inlineStr">
        <is>
          <t>n.a.</t>
        </is>
      </c>
      <c r="AB3883" s="6" t="n">
        <v>46660</v>
      </c>
      <c r="AC3883" t="inlineStr"/>
      <c r="AD3883" s="6" t="n">
        <v>46507</v>
      </c>
    </row>
    <row r="3884">
      <c r="A3884" t="inlineStr">
        <is>
          <t>V300080</t>
        </is>
      </c>
      <c r="B3884" t="inlineStr">
        <is>
          <t>2025-0014</t>
        </is>
      </c>
      <c r="C3884" t="n">
        <v>11</v>
      </c>
      <c r="D3884" t="inlineStr">
        <is>
          <t>37 80 4953 398-7</t>
        </is>
      </c>
      <c r="E3884" t="inlineStr">
        <is>
          <t>Weco Rail GmbH</t>
        </is>
      </c>
      <c r="F3884" t="inlineStr">
        <is>
          <t>DME</t>
        </is>
      </c>
      <c r="G3884" t="inlineStr">
        <is>
          <t>90' CW</t>
        </is>
      </c>
      <c r="I3884" s="6" t="n"/>
      <c r="J3884" s="6" t="n"/>
      <c r="K3884" t="inlineStr">
        <is>
          <t>run_initial</t>
        </is>
      </c>
      <c r="L3884" s="6" t="n">
        <v>45931</v>
      </c>
      <c r="M3884" s="6" t="n">
        <v>46660</v>
      </c>
      <c r="N3884" t="n">
        <v>729</v>
      </c>
      <c r="O3884" s="6" t="n">
        <v>46660</v>
      </c>
      <c r="S3884" t="inlineStr">
        <is>
          <t>n.a.</t>
        </is>
      </c>
      <c r="T3884" s="6" t="n"/>
      <c r="U3884" s="6" t="n"/>
      <c r="V3884" t="n">
        <v>0</v>
      </c>
      <c r="W3884" t="n">
        <v>3</v>
      </c>
      <c r="X3884" s="6" t="n"/>
      <c r="Z3884" s="6" t="n">
        <v>46568</v>
      </c>
      <c r="AA3884" t="inlineStr">
        <is>
          <t>n.a.</t>
        </is>
      </c>
      <c r="AB3884" s="6" t="n">
        <v>46660</v>
      </c>
      <c r="AC3884" t="inlineStr"/>
      <c r="AD3884" s="6" t="n">
        <v>46507</v>
      </c>
    </row>
    <row r="3885">
      <c r="A3885" t="inlineStr">
        <is>
          <t>V300080</t>
        </is>
      </c>
      <c r="B3885" t="inlineStr">
        <is>
          <t>2025-0014</t>
        </is>
      </c>
      <c r="C3885" t="n">
        <v>12</v>
      </c>
      <c r="D3885" t="inlineStr">
        <is>
          <t>37 80 4953 399-5</t>
        </is>
      </c>
      <c r="E3885" t="inlineStr">
        <is>
          <t>Weco Rail GmbH</t>
        </is>
      </c>
      <c r="F3885" t="inlineStr">
        <is>
          <t>DME</t>
        </is>
      </c>
      <c r="G3885" t="inlineStr">
        <is>
          <t>90' CW</t>
        </is>
      </c>
      <c r="I3885" s="6" t="n"/>
      <c r="J3885" s="6" t="n"/>
      <c r="K3885" t="inlineStr">
        <is>
          <t>run_initial</t>
        </is>
      </c>
      <c r="L3885" s="6" t="n">
        <v>45931</v>
      </c>
      <c r="M3885" s="6" t="n">
        <v>46660</v>
      </c>
      <c r="N3885" t="n">
        <v>729</v>
      </c>
      <c r="O3885" s="6" t="n">
        <v>46660</v>
      </c>
      <c r="S3885" t="inlineStr">
        <is>
          <t>n.a.</t>
        </is>
      </c>
      <c r="T3885" s="6" t="n"/>
      <c r="U3885" s="6" t="n"/>
      <c r="V3885" t="n">
        <v>0</v>
      </c>
      <c r="W3885" t="n">
        <v>3</v>
      </c>
      <c r="X3885" s="6" t="n"/>
      <c r="Z3885" s="6" t="n">
        <v>46568</v>
      </c>
      <c r="AA3885" t="inlineStr">
        <is>
          <t>n.a.</t>
        </is>
      </c>
      <c r="AB3885" s="6" t="n">
        <v>46660</v>
      </c>
      <c r="AC3885" t="inlineStr"/>
      <c r="AD3885" s="6" t="n">
        <v>46507</v>
      </c>
    </row>
    <row r="3886">
      <c r="A3886" t="inlineStr">
        <is>
          <t>V300080</t>
        </is>
      </c>
      <c r="B3886" t="inlineStr">
        <is>
          <t>2025-0014</t>
        </is>
      </c>
      <c r="C3886" t="n">
        <v>13</v>
      </c>
      <c r="D3886" t="inlineStr">
        <is>
          <t>37 80 4953 407-6</t>
        </is>
      </c>
      <c r="E3886" t="inlineStr">
        <is>
          <t>Weco Rail GmbH</t>
        </is>
      </c>
      <c r="F3886" t="inlineStr">
        <is>
          <t>DME</t>
        </is>
      </c>
      <c r="G3886" t="inlineStr">
        <is>
          <t>90' CW</t>
        </is>
      </c>
      <c r="I3886" s="6" t="n"/>
      <c r="J3886" s="6" t="n"/>
      <c r="K3886" t="inlineStr">
        <is>
          <t>run_initial</t>
        </is>
      </c>
      <c r="L3886" s="6" t="n">
        <v>45931</v>
      </c>
      <c r="M3886" s="6" t="n">
        <v>46660</v>
      </c>
      <c r="N3886" t="n">
        <v>729</v>
      </c>
      <c r="O3886" s="6" t="n">
        <v>46660</v>
      </c>
      <c r="S3886" t="inlineStr">
        <is>
          <t>n.a.</t>
        </is>
      </c>
      <c r="T3886" s="6" t="n"/>
      <c r="U3886" s="6" t="n"/>
      <c r="V3886" t="n">
        <v>0</v>
      </c>
      <c r="W3886" t="n">
        <v>3</v>
      </c>
      <c r="X3886" s="6" t="n"/>
      <c r="Z3886" s="6" t="n">
        <v>46568</v>
      </c>
      <c r="AA3886" t="inlineStr">
        <is>
          <t>n.a.</t>
        </is>
      </c>
      <c r="AB3886" s="6" t="n">
        <v>46660</v>
      </c>
      <c r="AC3886" t="inlineStr"/>
      <c r="AD3886" s="6" t="n">
        <v>46507</v>
      </c>
    </row>
    <row r="3887">
      <c r="A3887" t="inlineStr">
        <is>
          <t>V300080</t>
        </is>
      </c>
      <c r="B3887" t="inlineStr">
        <is>
          <t>2025-0014</t>
        </is>
      </c>
      <c r="C3887" t="n">
        <v>14</v>
      </c>
      <c r="D3887" t="inlineStr">
        <is>
          <t>37 80 4963 213-6</t>
        </is>
      </c>
      <c r="E3887" t="inlineStr">
        <is>
          <t>Weco Rail GmbH</t>
        </is>
      </c>
      <c r="F3887" t="inlineStr">
        <is>
          <t>DME</t>
        </is>
      </c>
      <c r="G3887" t="inlineStr">
        <is>
          <t>90' CW</t>
        </is>
      </c>
      <c r="I3887" s="6" t="n"/>
      <c r="J3887" s="6" t="n"/>
      <c r="K3887" t="inlineStr">
        <is>
          <t>run_initial</t>
        </is>
      </c>
      <c r="L3887" s="6" t="n">
        <v>45931</v>
      </c>
      <c r="M3887" s="6" t="n">
        <v>46660</v>
      </c>
      <c r="N3887" t="n">
        <v>729</v>
      </c>
      <c r="O3887" s="6" t="n">
        <v>46660</v>
      </c>
      <c r="S3887" t="inlineStr">
        <is>
          <t>n.a.</t>
        </is>
      </c>
      <c r="T3887" s="6" t="n"/>
      <c r="U3887" s="6" t="n"/>
      <c r="V3887" t="n">
        <v>0</v>
      </c>
      <c r="W3887" t="n">
        <v>3</v>
      </c>
      <c r="X3887" s="6" t="n"/>
      <c r="Z3887" s="6" t="n">
        <v>46568</v>
      </c>
      <c r="AA3887" t="inlineStr">
        <is>
          <t>n.a.</t>
        </is>
      </c>
      <c r="AB3887" s="6" t="n">
        <v>46660</v>
      </c>
      <c r="AC3887" t="inlineStr"/>
      <c r="AD3887" s="6" t="n">
        <v>46507</v>
      </c>
    </row>
    <row r="3888">
      <c r="A3888" t="inlineStr">
        <is>
          <t>V300080</t>
        </is>
      </c>
      <c r="B3888" t="inlineStr">
        <is>
          <t>2025-0014</t>
        </is>
      </c>
      <c r="C3888" t="n">
        <v>15</v>
      </c>
      <c r="D3888" t="inlineStr">
        <is>
          <t>37 80 4963 214-4</t>
        </is>
      </c>
      <c r="E3888" t="inlineStr">
        <is>
          <t>Weco Rail GmbH</t>
        </is>
      </c>
      <c r="F3888" t="inlineStr">
        <is>
          <t>DME</t>
        </is>
      </c>
      <c r="G3888" t="inlineStr">
        <is>
          <t>90' CW</t>
        </is>
      </c>
      <c r="I3888" s="6" t="n"/>
      <c r="J3888" s="6" t="n"/>
      <c r="K3888" t="inlineStr">
        <is>
          <t>run_initial</t>
        </is>
      </c>
      <c r="L3888" s="6" t="n">
        <v>45931</v>
      </c>
      <c r="M3888" s="6" t="n">
        <v>46660</v>
      </c>
      <c r="N3888" t="n">
        <v>729</v>
      </c>
      <c r="O3888" s="6" t="n">
        <v>46660</v>
      </c>
      <c r="S3888" t="inlineStr">
        <is>
          <t>n.a.</t>
        </is>
      </c>
      <c r="T3888" s="6" t="n"/>
      <c r="U3888" s="6" t="n"/>
      <c r="V3888" t="n">
        <v>0</v>
      </c>
      <c r="W3888" t="n">
        <v>3</v>
      </c>
      <c r="X3888" s="6" t="n"/>
      <c r="Z3888" s="6" t="n">
        <v>46568</v>
      </c>
      <c r="AA3888" t="inlineStr">
        <is>
          <t>n.a.</t>
        </is>
      </c>
      <c r="AB3888" s="6" t="n">
        <v>46660</v>
      </c>
      <c r="AC3888" t="inlineStr"/>
      <c r="AD3888" s="6" t="n">
        <v>46507</v>
      </c>
    </row>
    <row r="3889">
      <c r="A3889" t="inlineStr">
        <is>
          <t>V300080</t>
        </is>
      </c>
      <c r="B3889" t="inlineStr">
        <is>
          <t>2025-0014</t>
        </is>
      </c>
      <c r="C3889" t="n">
        <v>16</v>
      </c>
      <c r="D3889" t="inlineStr">
        <is>
          <t>37 80 4963 227-6</t>
        </is>
      </c>
      <c r="E3889" t="inlineStr">
        <is>
          <t>Weco Rail GmbH</t>
        </is>
      </c>
      <c r="F3889" t="inlineStr">
        <is>
          <t>DME</t>
        </is>
      </c>
      <c r="G3889" t="inlineStr">
        <is>
          <t>90' CW</t>
        </is>
      </c>
      <c r="I3889" s="6" t="n"/>
      <c r="J3889" s="6" t="n"/>
      <c r="K3889" t="inlineStr">
        <is>
          <t>run_initial</t>
        </is>
      </c>
      <c r="L3889" s="6" t="n">
        <v>45931</v>
      </c>
      <c r="M3889" s="6" t="n">
        <v>46660</v>
      </c>
      <c r="N3889" t="n">
        <v>729</v>
      </c>
      <c r="O3889" s="6" t="n">
        <v>46660</v>
      </c>
      <c r="S3889" t="inlineStr">
        <is>
          <t>n.a.</t>
        </is>
      </c>
      <c r="T3889" s="6" t="n"/>
      <c r="U3889" s="6" t="n"/>
      <c r="V3889" t="n">
        <v>0</v>
      </c>
      <c r="W3889" t="n">
        <v>3</v>
      </c>
      <c r="X3889" s="6" t="n"/>
      <c r="Z3889" s="6" t="n">
        <v>46568</v>
      </c>
      <c r="AA3889" t="inlineStr">
        <is>
          <t>n.a.</t>
        </is>
      </c>
      <c r="AB3889" s="6" t="n">
        <v>46660</v>
      </c>
      <c r="AC3889" t="inlineStr"/>
      <c r="AD3889" s="6" t="n">
        <v>46507</v>
      </c>
    </row>
    <row r="3890">
      <c r="A3890" t="inlineStr">
        <is>
          <t>V300080</t>
        </is>
      </c>
      <c r="B3890" t="inlineStr">
        <is>
          <t>2025-0014</t>
        </is>
      </c>
      <c r="C3890" t="n">
        <v>17</v>
      </c>
      <c r="D3890" t="inlineStr">
        <is>
          <t>37 80 4963 230-0</t>
        </is>
      </c>
      <c r="E3890" t="inlineStr">
        <is>
          <t>Weco Rail GmbH</t>
        </is>
      </c>
      <c r="F3890" t="inlineStr">
        <is>
          <t>DME</t>
        </is>
      </c>
      <c r="G3890" t="inlineStr">
        <is>
          <t>90' CW</t>
        </is>
      </c>
      <c r="I3890" s="6" t="n"/>
      <c r="J3890" s="6" t="n"/>
      <c r="K3890" t="inlineStr">
        <is>
          <t>run_initial</t>
        </is>
      </c>
      <c r="L3890" s="6" t="n">
        <v>45931</v>
      </c>
      <c r="M3890" s="6" t="n">
        <v>46660</v>
      </c>
      <c r="N3890" t="n">
        <v>729</v>
      </c>
      <c r="O3890" s="6" t="n">
        <v>46660</v>
      </c>
      <c r="S3890" t="inlineStr">
        <is>
          <t>n.a.</t>
        </is>
      </c>
      <c r="T3890" s="6" t="n"/>
      <c r="U3890" s="6" t="n"/>
      <c r="V3890" t="n">
        <v>0</v>
      </c>
      <c r="W3890" t="n">
        <v>3</v>
      </c>
      <c r="X3890" s="6" t="n"/>
      <c r="Z3890" s="6" t="n">
        <v>46568</v>
      </c>
      <c r="AA3890" t="inlineStr">
        <is>
          <t>n.a.</t>
        </is>
      </c>
      <c r="AB3890" s="6" t="n">
        <v>46660</v>
      </c>
      <c r="AC3890" t="inlineStr"/>
      <c r="AD3890" s="6" t="n">
        <v>46507</v>
      </c>
    </row>
    <row r="3891">
      <c r="A3891" t="inlineStr">
        <is>
          <t>V300080</t>
        </is>
      </c>
      <c r="B3891" t="inlineStr">
        <is>
          <t>2025-0014</t>
        </is>
      </c>
      <c r="C3891" t="n">
        <v>18</v>
      </c>
      <c r="D3891" t="inlineStr">
        <is>
          <t>37 80 4963 248-2</t>
        </is>
      </c>
      <c r="E3891" t="inlineStr">
        <is>
          <t>Weco Rail GmbH</t>
        </is>
      </c>
      <c r="F3891" t="inlineStr">
        <is>
          <t>DME</t>
        </is>
      </c>
      <c r="G3891" t="inlineStr">
        <is>
          <t>90' CW</t>
        </is>
      </c>
      <c r="I3891" s="6" t="n"/>
      <c r="J3891" s="6" t="n"/>
      <c r="K3891" t="inlineStr">
        <is>
          <t>run_initial</t>
        </is>
      </c>
      <c r="L3891" s="6" t="n">
        <v>45931</v>
      </c>
      <c r="M3891" s="6" t="n">
        <v>46660</v>
      </c>
      <c r="N3891" t="n">
        <v>729</v>
      </c>
      <c r="O3891" s="6" t="n">
        <v>46660</v>
      </c>
      <c r="S3891" t="inlineStr">
        <is>
          <t>n.a.</t>
        </is>
      </c>
      <c r="T3891" s="6" t="n"/>
      <c r="U3891" s="6" t="n"/>
      <c r="V3891" t="n">
        <v>0</v>
      </c>
      <c r="W3891" t="n">
        <v>3</v>
      </c>
      <c r="X3891" s="6" t="n"/>
      <c r="Z3891" s="6" t="n">
        <v>46568</v>
      </c>
      <c r="AA3891" t="inlineStr">
        <is>
          <t>n.a.</t>
        </is>
      </c>
      <c r="AB3891" s="6" t="n">
        <v>46660</v>
      </c>
      <c r="AC3891" t="inlineStr"/>
      <c r="AD3891" s="6" t="n">
        <v>46507</v>
      </c>
    </row>
    <row r="3892">
      <c r="A3892" t="inlineStr">
        <is>
          <t>V730006</t>
        </is>
      </c>
      <c r="B3892" t="inlineStr">
        <is>
          <t>2025-0014</t>
        </is>
      </c>
      <c r="C3892" t="n">
        <v>1</v>
      </c>
      <c r="D3892" t="inlineStr">
        <is>
          <t>37 80 4953 390-4</t>
        </is>
      </c>
      <c r="E3892" t="inlineStr">
        <is>
          <t>Weco Rail GmbH</t>
        </is>
      </c>
      <c r="F3892" t="inlineStr">
        <is>
          <t>DME</t>
        </is>
      </c>
      <c r="G3892" t="inlineStr">
        <is>
          <t>90' CW</t>
        </is>
      </c>
      <c r="H3892" t="inlineStr">
        <is>
          <t>PAYG-Abrg</t>
        </is>
      </c>
      <c r="I3892" s="6" t="n">
        <v>45931</v>
      </c>
      <c r="J3892" s="6" t="n">
        <v>46234</v>
      </c>
      <c r="K3892" t="inlineStr">
        <is>
          <t>run_initial</t>
        </is>
      </c>
      <c r="L3892" s="6" t="n">
        <v>45931</v>
      </c>
      <c r="M3892" s="6" t="n">
        <v>46234</v>
      </c>
      <c r="N3892" t="n">
        <v>729</v>
      </c>
      <c r="O3892" s="6" t="n">
        <v>46234</v>
      </c>
      <c r="S3892" t="inlineStr">
        <is>
          <t>n.a.</t>
        </is>
      </c>
      <c r="T3892" s="6" t="n"/>
      <c r="U3892" s="6" t="n"/>
      <c r="V3892" t="n">
        <v>0</v>
      </c>
      <c r="W3892" t="n">
        <v>3</v>
      </c>
      <c r="X3892" s="6" t="n"/>
      <c r="Z3892" s="6" t="n">
        <v>46142</v>
      </c>
      <c r="AA3892" t="inlineStr">
        <is>
          <t>n.a.</t>
        </is>
      </c>
      <c r="AB3892" s="6" t="n">
        <v>46234</v>
      </c>
      <c r="AC3892" t="inlineStr">
        <is>
          <t>PAYG-Abrg</t>
        </is>
      </c>
      <c r="AD3892" s="6" t="n">
        <v>46081</v>
      </c>
    </row>
    <row r="3893">
      <c r="A3893" t="inlineStr">
        <is>
          <t>V730006</t>
        </is>
      </c>
      <c r="B3893" t="inlineStr">
        <is>
          <t>2025-0014</t>
        </is>
      </c>
      <c r="C3893" t="n">
        <v>2</v>
      </c>
      <c r="D3893" t="inlineStr">
        <is>
          <t>37 80 4953 372-2</t>
        </is>
      </c>
      <c r="E3893" t="inlineStr">
        <is>
          <t>Weco Rail GmbH</t>
        </is>
      </c>
      <c r="F3893" t="inlineStr">
        <is>
          <t>DME</t>
        </is>
      </c>
      <c r="G3893" t="inlineStr">
        <is>
          <t>90' CW</t>
        </is>
      </c>
      <c r="H3893" t="inlineStr">
        <is>
          <t>PAYG-Abrg</t>
        </is>
      </c>
      <c r="I3893" s="6" t="n">
        <v>45931</v>
      </c>
      <c r="J3893" s="6" t="n">
        <v>46234</v>
      </c>
      <c r="K3893" t="inlineStr">
        <is>
          <t>run_initial</t>
        </is>
      </c>
      <c r="L3893" s="6" t="n">
        <v>45931</v>
      </c>
      <c r="M3893" s="6" t="n">
        <v>46234</v>
      </c>
      <c r="N3893" t="n">
        <v>729</v>
      </c>
      <c r="O3893" s="6" t="n">
        <v>46234</v>
      </c>
      <c r="S3893" t="inlineStr">
        <is>
          <t>n.a.</t>
        </is>
      </c>
      <c r="T3893" s="6" t="n"/>
      <c r="U3893" s="6" t="n"/>
      <c r="V3893" t="n">
        <v>0</v>
      </c>
      <c r="W3893" t="n">
        <v>3</v>
      </c>
      <c r="X3893" s="6" t="n"/>
      <c r="Z3893" s="6" t="n">
        <v>46142</v>
      </c>
      <c r="AA3893" t="inlineStr">
        <is>
          <t>n.a.</t>
        </is>
      </c>
      <c r="AB3893" s="6" t="n">
        <v>46234</v>
      </c>
      <c r="AC3893" t="inlineStr">
        <is>
          <t>PAYG-Abrg</t>
        </is>
      </c>
      <c r="AD3893" s="6" t="n">
        <v>46081</v>
      </c>
    </row>
    <row r="3894">
      <c r="A3894" t="inlineStr">
        <is>
          <t>V300081</t>
        </is>
      </c>
      <c r="B3894" t="inlineStr">
        <is>
          <t>2025-0015</t>
        </is>
      </c>
      <c r="C3894" t="n">
        <v>1</v>
      </c>
      <c r="D3894" t="inlineStr">
        <is>
          <t>35 80 4956 039-6</t>
        </is>
      </c>
      <c r="E3894" t="inlineStr">
        <is>
          <t>Weco Rail GmbH</t>
        </is>
      </c>
      <c r="F3894" t="inlineStr">
        <is>
          <t>DME</t>
        </is>
      </c>
      <c r="G3894" t="inlineStr">
        <is>
          <t>DPW</t>
        </is>
      </c>
      <c r="I3894" s="6" t="n"/>
      <c r="J3894" s="6" t="n"/>
      <c r="K3894" t="inlineStr">
        <is>
          <t>run_initial</t>
        </is>
      </c>
      <c r="L3894" s="6" t="n">
        <v>45931</v>
      </c>
      <c r="M3894" s="6" t="n">
        <v>46660</v>
      </c>
      <c r="N3894" t="n">
        <v>729</v>
      </c>
      <c r="O3894" s="6" t="n">
        <v>46660</v>
      </c>
      <c r="S3894" t="inlineStr">
        <is>
          <t>n.a.</t>
        </is>
      </c>
      <c r="T3894" s="6" t="n"/>
      <c r="U3894" s="6" t="n"/>
      <c r="V3894" t="n">
        <v>0</v>
      </c>
      <c r="W3894" t="n">
        <v>3</v>
      </c>
      <c r="X3894" s="6" t="n"/>
      <c r="Z3894" s="6" t="n">
        <v>46568</v>
      </c>
      <c r="AA3894" t="inlineStr">
        <is>
          <t>n.a.</t>
        </is>
      </c>
      <c r="AB3894" s="6" t="n">
        <v>46660</v>
      </c>
      <c r="AC3894" t="inlineStr"/>
      <c r="AD3894" s="6" t="n">
        <v>46507</v>
      </c>
    </row>
    <row r="3895">
      <c r="A3895" t="inlineStr">
        <is>
          <t>V300081</t>
        </is>
      </c>
      <c r="B3895" t="inlineStr">
        <is>
          <t>2025-0015</t>
        </is>
      </c>
      <c r="C3895" t="n">
        <v>2</v>
      </c>
      <c r="D3895" t="inlineStr">
        <is>
          <t>35 80 4956 044-6</t>
        </is>
      </c>
      <c r="E3895" t="inlineStr">
        <is>
          <t>Weco Rail GmbH</t>
        </is>
      </c>
      <c r="F3895" t="inlineStr">
        <is>
          <t>DME</t>
        </is>
      </c>
      <c r="G3895" t="inlineStr">
        <is>
          <t>DPW</t>
        </is>
      </c>
      <c r="I3895" s="6" t="n"/>
      <c r="J3895" s="6" t="n"/>
      <c r="K3895" t="inlineStr">
        <is>
          <t>run_initial</t>
        </is>
      </c>
      <c r="L3895" s="6" t="n">
        <v>45931</v>
      </c>
      <c r="M3895" s="6" t="n">
        <v>46660</v>
      </c>
      <c r="N3895" t="n">
        <v>729</v>
      </c>
      <c r="O3895" s="6" t="n">
        <v>46660</v>
      </c>
      <c r="S3895" t="inlineStr">
        <is>
          <t>n.a.</t>
        </is>
      </c>
      <c r="T3895" s="6" t="n"/>
      <c r="U3895" s="6" t="n"/>
      <c r="V3895" t="n">
        <v>0</v>
      </c>
      <c r="W3895" t="n">
        <v>3</v>
      </c>
      <c r="X3895" s="6" t="n"/>
      <c r="Z3895" s="6" t="n">
        <v>46568</v>
      </c>
      <c r="AA3895" t="inlineStr">
        <is>
          <t>n.a.</t>
        </is>
      </c>
      <c r="AB3895" s="6" t="n">
        <v>46660</v>
      </c>
      <c r="AC3895" t="inlineStr"/>
      <c r="AD3895" s="6" t="n">
        <v>46507</v>
      </c>
    </row>
    <row r="3896">
      <c r="A3896" t="inlineStr">
        <is>
          <t>V300081</t>
        </is>
      </c>
      <c r="B3896" t="inlineStr">
        <is>
          <t>2025-0015</t>
        </is>
      </c>
      <c r="C3896" t="n">
        <v>3</v>
      </c>
      <c r="D3896" t="inlineStr">
        <is>
          <t>37 80 4992 514-2</t>
        </is>
      </c>
      <c r="E3896" t="inlineStr">
        <is>
          <t>Weco Rail GmbH</t>
        </is>
      </c>
      <c r="F3896" t="inlineStr">
        <is>
          <t>DME</t>
        </is>
      </c>
      <c r="G3896" t="inlineStr">
        <is>
          <t>DPW</t>
        </is>
      </c>
      <c r="I3896" s="6" t="n"/>
      <c r="J3896" s="6" t="n"/>
      <c r="K3896" t="inlineStr">
        <is>
          <t>run_initial</t>
        </is>
      </c>
      <c r="L3896" s="6" t="n">
        <v>45931</v>
      </c>
      <c r="M3896" s="6" t="n">
        <v>46660</v>
      </c>
      <c r="N3896" t="n">
        <v>729</v>
      </c>
      <c r="O3896" s="6" t="n">
        <v>46660</v>
      </c>
      <c r="S3896" t="inlineStr">
        <is>
          <t>n.a.</t>
        </is>
      </c>
      <c r="T3896" s="6" t="n"/>
      <c r="U3896" s="6" t="n"/>
      <c r="V3896" t="n">
        <v>0</v>
      </c>
      <c r="W3896" t="n">
        <v>3</v>
      </c>
      <c r="X3896" s="6" t="n"/>
      <c r="Z3896" s="6" t="n">
        <v>46568</v>
      </c>
      <c r="AA3896" t="inlineStr">
        <is>
          <t>n.a.</t>
        </is>
      </c>
      <c r="AB3896" s="6" t="n">
        <v>46660</v>
      </c>
      <c r="AC3896" t="inlineStr"/>
      <c r="AD3896" s="6" t="n">
        <v>46507</v>
      </c>
    </row>
    <row r="3897">
      <c r="A3897" t="inlineStr">
        <is>
          <t>V300081</t>
        </is>
      </c>
      <c r="B3897" t="inlineStr">
        <is>
          <t>2025-0015</t>
        </is>
      </c>
      <c r="C3897" t="n">
        <v>4</v>
      </c>
      <c r="D3897" t="inlineStr">
        <is>
          <t>37 80 4992 525-8</t>
        </is>
      </c>
      <c r="E3897" t="inlineStr">
        <is>
          <t>Weco Rail GmbH</t>
        </is>
      </c>
      <c r="F3897" t="inlineStr">
        <is>
          <t>DME</t>
        </is>
      </c>
      <c r="G3897" t="inlineStr">
        <is>
          <t>DPW</t>
        </is>
      </c>
      <c r="I3897" s="6" t="n"/>
      <c r="J3897" s="6" t="n"/>
      <c r="K3897" t="inlineStr">
        <is>
          <t>run_initial</t>
        </is>
      </c>
      <c r="L3897" s="6" t="n">
        <v>45931</v>
      </c>
      <c r="M3897" s="6" t="n">
        <v>46660</v>
      </c>
      <c r="N3897" t="n">
        <v>729</v>
      </c>
      <c r="O3897" s="6" t="n">
        <v>46660</v>
      </c>
      <c r="S3897" t="inlineStr">
        <is>
          <t>n.a.</t>
        </is>
      </c>
      <c r="T3897" s="6" t="n"/>
      <c r="U3897" s="6" t="n"/>
      <c r="V3897" t="n">
        <v>0</v>
      </c>
      <c r="W3897" t="n">
        <v>3</v>
      </c>
      <c r="X3897" s="6" t="n"/>
      <c r="Z3897" s="6" t="n">
        <v>46568</v>
      </c>
      <c r="AA3897" t="inlineStr">
        <is>
          <t>n.a.</t>
        </is>
      </c>
      <c r="AB3897" s="6" t="n">
        <v>46660</v>
      </c>
      <c r="AC3897" t="inlineStr"/>
      <c r="AD3897" s="6" t="n">
        <v>46507</v>
      </c>
    </row>
    <row r="3898">
      <c r="A3898" t="inlineStr">
        <is>
          <t>V300081</t>
        </is>
      </c>
      <c r="B3898" t="inlineStr">
        <is>
          <t>2025-0015</t>
        </is>
      </c>
      <c r="C3898" t="n">
        <v>5</v>
      </c>
      <c r="D3898" t="inlineStr">
        <is>
          <t>37 80 4992 773-4</t>
        </is>
      </c>
      <c r="E3898" t="inlineStr">
        <is>
          <t>Weco Rail GmbH</t>
        </is>
      </c>
      <c r="F3898" t="inlineStr">
        <is>
          <t>DME</t>
        </is>
      </c>
      <c r="G3898" t="inlineStr">
        <is>
          <t>DPW</t>
        </is>
      </c>
      <c r="I3898" s="6" t="n"/>
      <c r="J3898" s="6" t="n"/>
      <c r="K3898" t="inlineStr">
        <is>
          <t>run_initial</t>
        </is>
      </c>
      <c r="L3898" s="6" t="n">
        <v>45931</v>
      </c>
      <c r="M3898" s="6" t="n">
        <v>46660</v>
      </c>
      <c r="N3898" t="n">
        <v>729</v>
      </c>
      <c r="O3898" s="6" t="n">
        <v>46660</v>
      </c>
      <c r="S3898" t="inlineStr">
        <is>
          <t>n.a.</t>
        </is>
      </c>
      <c r="T3898" s="6" t="n"/>
      <c r="U3898" s="6" t="n"/>
      <c r="V3898" t="n">
        <v>0</v>
      </c>
      <c r="W3898" t="n">
        <v>3</v>
      </c>
      <c r="X3898" s="6" t="n"/>
      <c r="Z3898" s="6" t="n">
        <v>46568</v>
      </c>
      <c r="AA3898" t="inlineStr">
        <is>
          <t>n.a.</t>
        </is>
      </c>
      <c r="AB3898" s="6" t="n">
        <v>46660</v>
      </c>
      <c r="AC3898" t="inlineStr"/>
      <c r="AD3898" s="6" t="n">
        <v>46507</v>
      </c>
    </row>
    <row r="3899">
      <c r="A3899" t="inlineStr">
        <is>
          <t>V300081</t>
        </is>
      </c>
      <c r="B3899" t="inlineStr">
        <is>
          <t>2025-0015</t>
        </is>
      </c>
      <c r="C3899" t="n">
        <v>6</v>
      </c>
      <c r="D3899" t="inlineStr">
        <is>
          <t>37 80 4992 777-5</t>
        </is>
      </c>
      <c r="E3899" t="inlineStr">
        <is>
          <t>Weco Rail GmbH</t>
        </is>
      </c>
      <c r="F3899" t="inlineStr">
        <is>
          <t>DME</t>
        </is>
      </c>
      <c r="G3899" t="inlineStr">
        <is>
          <t>DPW</t>
        </is>
      </c>
      <c r="I3899" s="6" t="n"/>
      <c r="J3899" s="6" t="n"/>
      <c r="K3899" t="inlineStr">
        <is>
          <t>run_initial</t>
        </is>
      </c>
      <c r="L3899" s="6" t="n">
        <v>45931</v>
      </c>
      <c r="M3899" s="6" t="n">
        <v>46660</v>
      </c>
      <c r="N3899" t="n">
        <v>729</v>
      </c>
      <c r="O3899" s="6" t="n">
        <v>46660</v>
      </c>
      <c r="S3899" t="inlineStr">
        <is>
          <t>n.a.</t>
        </is>
      </c>
      <c r="T3899" s="6" t="n"/>
      <c r="U3899" s="6" t="n"/>
      <c r="V3899" t="n">
        <v>0</v>
      </c>
      <c r="W3899" t="n">
        <v>3</v>
      </c>
      <c r="X3899" s="6" t="n"/>
      <c r="Z3899" s="6" t="n">
        <v>46568</v>
      </c>
      <c r="AA3899" t="inlineStr">
        <is>
          <t>n.a.</t>
        </is>
      </c>
      <c r="AB3899" s="6" t="n">
        <v>46660</v>
      </c>
      <c r="AC3899" t="inlineStr"/>
      <c r="AD3899" s="6" t="n">
        <v>46507</v>
      </c>
    </row>
    <row r="3900">
      <c r="A3900" t="inlineStr">
        <is>
          <t>V300081</t>
        </is>
      </c>
      <c r="B3900" t="inlineStr">
        <is>
          <t>2025-0015</t>
        </is>
      </c>
      <c r="C3900" t="n">
        <v>7</v>
      </c>
      <c r="D3900" t="inlineStr">
        <is>
          <t>37 80 4992 789-0</t>
        </is>
      </c>
      <c r="E3900" t="inlineStr">
        <is>
          <t>Weco Rail GmbH</t>
        </is>
      </c>
      <c r="F3900" t="inlineStr">
        <is>
          <t>DME</t>
        </is>
      </c>
      <c r="G3900" t="inlineStr">
        <is>
          <t>DPW</t>
        </is>
      </c>
      <c r="I3900" s="6" t="n"/>
      <c r="J3900" s="6" t="n"/>
      <c r="K3900" t="inlineStr">
        <is>
          <t>run_initial</t>
        </is>
      </c>
      <c r="L3900" s="6" t="n">
        <v>45931</v>
      </c>
      <c r="M3900" s="6" t="n">
        <v>46660</v>
      </c>
      <c r="N3900" t="n">
        <v>729</v>
      </c>
      <c r="O3900" s="6" t="n">
        <v>46660</v>
      </c>
      <c r="S3900" t="inlineStr">
        <is>
          <t>n.a.</t>
        </is>
      </c>
      <c r="T3900" s="6" t="n"/>
      <c r="U3900" s="6" t="n"/>
      <c r="V3900" t="n">
        <v>0</v>
      </c>
      <c r="W3900" t="n">
        <v>3</v>
      </c>
      <c r="X3900" s="6" t="n"/>
      <c r="Z3900" s="6" t="n">
        <v>46568</v>
      </c>
      <c r="AA3900" t="inlineStr">
        <is>
          <t>n.a.</t>
        </is>
      </c>
      <c r="AB3900" s="6" t="n">
        <v>46660</v>
      </c>
      <c r="AC3900" t="inlineStr"/>
      <c r="AD3900" s="6" t="n">
        <v>46507</v>
      </c>
    </row>
    <row r="3901">
      <c r="A3901" t="inlineStr">
        <is>
          <t>V300081</t>
        </is>
      </c>
      <c r="B3901" t="inlineStr">
        <is>
          <t>2025-0015</t>
        </is>
      </c>
      <c r="C3901" t="n">
        <v>8</v>
      </c>
      <c r="D3901" t="inlineStr">
        <is>
          <t>37 80 4992 797-3</t>
        </is>
      </c>
      <c r="E3901" t="inlineStr">
        <is>
          <t>Weco Rail GmbH</t>
        </is>
      </c>
      <c r="F3901" t="inlineStr">
        <is>
          <t>DME</t>
        </is>
      </c>
      <c r="G3901" t="inlineStr">
        <is>
          <t>DPW</t>
        </is>
      </c>
      <c r="I3901" s="6" t="n"/>
      <c r="J3901" s="6" t="n"/>
      <c r="K3901" t="inlineStr">
        <is>
          <t>run_initial</t>
        </is>
      </c>
      <c r="L3901" s="6" t="n">
        <v>45931</v>
      </c>
      <c r="M3901" s="6" t="n">
        <v>46660</v>
      </c>
      <c r="N3901" t="n">
        <v>729</v>
      </c>
      <c r="O3901" s="6" t="n">
        <v>46660</v>
      </c>
      <c r="S3901" t="inlineStr">
        <is>
          <t>n.a.</t>
        </is>
      </c>
      <c r="T3901" s="6" t="n"/>
      <c r="U3901" s="6" t="n"/>
      <c r="V3901" t="n">
        <v>0</v>
      </c>
      <c r="W3901" t="n">
        <v>3</v>
      </c>
      <c r="X3901" s="6" t="n"/>
      <c r="Z3901" s="6" t="n">
        <v>46568</v>
      </c>
      <c r="AA3901" t="inlineStr">
        <is>
          <t>n.a.</t>
        </is>
      </c>
      <c r="AB3901" s="6" t="n">
        <v>46660</v>
      </c>
      <c r="AC3901" t="inlineStr"/>
      <c r="AD3901" s="6" t="n">
        <v>46507</v>
      </c>
    </row>
    <row r="3902">
      <c r="A3902" t="inlineStr">
        <is>
          <t>V300081</t>
        </is>
      </c>
      <c r="B3902" t="inlineStr">
        <is>
          <t>2025-0015</t>
        </is>
      </c>
      <c r="C3902" t="n">
        <v>9</v>
      </c>
      <c r="D3902" t="inlineStr">
        <is>
          <t>37 80 4992 798-1</t>
        </is>
      </c>
      <c r="E3902" t="inlineStr">
        <is>
          <t>Weco Rail GmbH</t>
        </is>
      </c>
      <c r="F3902" t="inlineStr">
        <is>
          <t>DME</t>
        </is>
      </c>
      <c r="G3902" t="inlineStr">
        <is>
          <t>DPW</t>
        </is>
      </c>
      <c r="I3902" s="6" t="n"/>
      <c r="J3902" s="6" t="n"/>
      <c r="K3902" t="inlineStr">
        <is>
          <t>run_initial</t>
        </is>
      </c>
      <c r="L3902" s="6" t="n">
        <v>45931</v>
      </c>
      <c r="M3902" s="6" t="n">
        <v>46660</v>
      </c>
      <c r="N3902" t="n">
        <v>729</v>
      </c>
      <c r="O3902" s="6" t="n">
        <v>46660</v>
      </c>
      <c r="S3902" t="inlineStr">
        <is>
          <t>n.a.</t>
        </is>
      </c>
      <c r="T3902" s="6" t="n"/>
      <c r="U3902" s="6" t="n"/>
      <c r="V3902" t="n">
        <v>0</v>
      </c>
      <c r="W3902" t="n">
        <v>3</v>
      </c>
      <c r="X3902" s="6" t="n"/>
      <c r="Z3902" s="6" t="n">
        <v>46568</v>
      </c>
      <c r="AA3902" t="inlineStr">
        <is>
          <t>n.a.</t>
        </is>
      </c>
      <c r="AB3902" s="6" t="n">
        <v>46660</v>
      </c>
      <c r="AC3902" t="inlineStr"/>
      <c r="AD3902" s="6" t="n">
        <v>46507</v>
      </c>
    </row>
    <row r="3903">
      <c r="A3903" t="inlineStr">
        <is>
          <t>V300081</t>
        </is>
      </c>
      <c r="B3903" t="inlineStr">
        <is>
          <t>2025-0015</t>
        </is>
      </c>
      <c r="C3903" t="n">
        <v>10</v>
      </c>
      <c r="D3903" t="inlineStr">
        <is>
          <t>37 80 4992 799-9</t>
        </is>
      </c>
      <c r="E3903" t="inlineStr">
        <is>
          <t>Weco Rail GmbH</t>
        </is>
      </c>
      <c r="F3903" t="inlineStr">
        <is>
          <t>DME</t>
        </is>
      </c>
      <c r="G3903" t="inlineStr">
        <is>
          <t>DPW</t>
        </is>
      </c>
      <c r="I3903" s="6" t="n"/>
      <c r="J3903" s="6" t="n"/>
      <c r="K3903" t="inlineStr">
        <is>
          <t>run_initial</t>
        </is>
      </c>
      <c r="L3903" s="6" t="n">
        <v>45931</v>
      </c>
      <c r="M3903" s="6" t="n">
        <v>46660</v>
      </c>
      <c r="N3903" t="n">
        <v>729</v>
      </c>
      <c r="O3903" s="6" t="n">
        <v>46660</v>
      </c>
      <c r="S3903" t="inlineStr">
        <is>
          <t>n.a.</t>
        </is>
      </c>
      <c r="T3903" s="6" t="n"/>
      <c r="U3903" s="6" t="n"/>
      <c r="V3903" t="n">
        <v>0</v>
      </c>
      <c r="W3903" t="n">
        <v>3</v>
      </c>
      <c r="X3903" s="6" t="n"/>
      <c r="Z3903" s="6" t="n">
        <v>46568</v>
      </c>
      <c r="AA3903" t="inlineStr">
        <is>
          <t>n.a.</t>
        </is>
      </c>
      <c r="AB3903" s="6" t="n">
        <v>46660</v>
      </c>
      <c r="AC3903" t="inlineStr"/>
      <c r="AD3903" s="6" t="n">
        <v>46507</v>
      </c>
    </row>
    <row r="3904">
      <c r="A3904" t="inlineStr">
        <is>
          <t>V300081</t>
        </is>
      </c>
      <c r="B3904" t="inlineStr">
        <is>
          <t>2025-0015</t>
        </is>
      </c>
      <c r="C3904" t="n">
        <v>11</v>
      </c>
      <c r="D3904" t="inlineStr">
        <is>
          <t>37 80 4992 800-5</t>
        </is>
      </c>
      <c r="E3904" t="inlineStr">
        <is>
          <t>Weco Rail GmbH</t>
        </is>
      </c>
      <c r="F3904" t="inlineStr">
        <is>
          <t>DME</t>
        </is>
      </c>
      <c r="G3904" t="inlineStr">
        <is>
          <t>DPW</t>
        </is>
      </c>
      <c r="I3904" s="6" t="n"/>
      <c r="J3904" s="6" t="n"/>
      <c r="K3904" t="inlineStr">
        <is>
          <t>run_initial</t>
        </is>
      </c>
      <c r="L3904" s="6" t="n">
        <v>45931</v>
      </c>
      <c r="M3904" s="6" t="n">
        <v>46660</v>
      </c>
      <c r="N3904" t="n">
        <v>729</v>
      </c>
      <c r="O3904" s="6" t="n">
        <v>46660</v>
      </c>
      <c r="S3904" t="inlineStr">
        <is>
          <t>n.a.</t>
        </is>
      </c>
      <c r="T3904" s="6" t="n"/>
      <c r="U3904" s="6" t="n"/>
      <c r="V3904" t="n">
        <v>0</v>
      </c>
      <c r="W3904" t="n">
        <v>3</v>
      </c>
      <c r="X3904" s="6" t="n"/>
      <c r="Z3904" s="6" t="n">
        <v>46568</v>
      </c>
      <c r="AA3904" t="inlineStr">
        <is>
          <t>n.a.</t>
        </is>
      </c>
      <c r="AB3904" s="6" t="n">
        <v>46660</v>
      </c>
      <c r="AC3904" t="inlineStr"/>
      <c r="AD3904" s="6" t="n">
        <v>46507</v>
      </c>
    </row>
    <row r="3905">
      <c r="A3905" t="inlineStr">
        <is>
          <t>V300081</t>
        </is>
      </c>
      <c r="B3905" t="inlineStr">
        <is>
          <t>2025-0015</t>
        </is>
      </c>
      <c r="C3905" t="n">
        <v>12</v>
      </c>
      <c r="D3905" t="inlineStr">
        <is>
          <t>37 80 4992 801-3</t>
        </is>
      </c>
      <c r="E3905" t="inlineStr">
        <is>
          <t>Weco Rail GmbH</t>
        </is>
      </c>
      <c r="F3905" t="inlineStr">
        <is>
          <t>DME</t>
        </is>
      </c>
      <c r="G3905" t="inlineStr">
        <is>
          <t>DPW</t>
        </is>
      </c>
      <c r="I3905" s="6" t="n"/>
      <c r="J3905" s="6" t="n"/>
      <c r="K3905" t="inlineStr">
        <is>
          <t>run_initial</t>
        </is>
      </c>
      <c r="L3905" s="6" t="n">
        <v>45931</v>
      </c>
      <c r="M3905" s="6" t="n">
        <v>46660</v>
      </c>
      <c r="N3905" t="n">
        <v>729</v>
      </c>
      <c r="O3905" s="6" t="n">
        <v>46660</v>
      </c>
      <c r="S3905" t="inlineStr">
        <is>
          <t>n.a.</t>
        </is>
      </c>
      <c r="T3905" s="6" t="n"/>
      <c r="U3905" s="6" t="n"/>
      <c r="V3905" t="n">
        <v>0</v>
      </c>
      <c r="W3905" t="n">
        <v>3</v>
      </c>
      <c r="X3905" s="6" t="n"/>
      <c r="Z3905" s="6" t="n">
        <v>46568</v>
      </c>
      <c r="AA3905" t="inlineStr">
        <is>
          <t>n.a.</t>
        </is>
      </c>
      <c r="AB3905" s="6" t="n">
        <v>46660</v>
      </c>
      <c r="AC3905" t="inlineStr"/>
      <c r="AD3905" s="6" t="n">
        <v>46507</v>
      </c>
    </row>
    <row r="3906">
      <c r="A3906" t="inlineStr">
        <is>
          <t>V300081</t>
        </is>
      </c>
      <c r="B3906" t="inlineStr">
        <is>
          <t>2025-0015</t>
        </is>
      </c>
      <c r="C3906" t="n">
        <v>13</v>
      </c>
      <c r="D3906" t="inlineStr">
        <is>
          <t>37 80 4992 803-9</t>
        </is>
      </c>
      <c r="E3906" t="inlineStr">
        <is>
          <t>Weco Rail GmbH</t>
        </is>
      </c>
      <c r="F3906" t="inlineStr">
        <is>
          <t>DME</t>
        </is>
      </c>
      <c r="G3906" t="inlineStr">
        <is>
          <t>DPW</t>
        </is>
      </c>
      <c r="I3906" s="6" t="n"/>
      <c r="J3906" s="6" t="n"/>
      <c r="K3906" t="inlineStr">
        <is>
          <t>run_initial</t>
        </is>
      </c>
      <c r="L3906" s="6" t="n">
        <v>45931</v>
      </c>
      <c r="M3906" s="6" t="n">
        <v>46660</v>
      </c>
      <c r="N3906" t="n">
        <v>729</v>
      </c>
      <c r="O3906" s="6" t="n">
        <v>46660</v>
      </c>
      <c r="S3906" t="inlineStr">
        <is>
          <t>n.a.</t>
        </is>
      </c>
      <c r="T3906" s="6" t="n"/>
      <c r="U3906" s="6" t="n"/>
      <c r="V3906" t="n">
        <v>0</v>
      </c>
      <c r="W3906" t="n">
        <v>3</v>
      </c>
      <c r="X3906" s="6" t="n"/>
      <c r="Z3906" s="6" t="n">
        <v>46568</v>
      </c>
      <c r="AA3906" t="inlineStr">
        <is>
          <t>n.a.</t>
        </is>
      </c>
      <c r="AB3906" s="6" t="n">
        <v>46660</v>
      </c>
      <c r="AC3906" t="inlineStr"/>
      <c r="AD3906" s="6" t="n">
        <v>46507</v>
      </c>
    </row>
    <row r="3907">
      <c r="A3907" t="inlineStr">
        <is>
          <t>V300081</t>
        </is>
      </c>
      <c r="B3907" t="inlineStr">
        <is>
          <t>2025-0015</t>
        </is>
      </c>
      <c r="C3907" t="n">
        <v>14</v>
      </c>
      <c r="D3907" t="inlineStr">
        <is>
          <t>37 80 4992 804-7</t>
        </is>
      </c>
      <c r="E3907" t="inlineStr">
        <is>
          <t>Weco Rail GmbH</t>
        </is>
      </c>
      <c r="F3907" t="inlineStr">
        <is>
          <t>DME</t>
        </is>
      </c>
      <c r="G3907" t="inlineStr">
        <is>
          <t>DPW</t>
        </is>
      </c>
      <c r="I3907" s="6" t="n"/>
      <c r="J3907" s="6" t="n"/>
      <c r="K3907" t="inlineStr">
        <is>
          <t>run_initial</t>
        </is>
      </c>
      <c r="L3907" s="6" t="n">
        <v>45931</v>
      </c>
      <c r="M3907" s="6" t="n">
        <v>46660</v>
      </c>
      <c r="N3907" t="n">
        <v>729</v>
      </c>
      <c r="O3907" s="6" t="n">
        <v>46660</v>
      </c>
      <c r="S3907" t="inlineStr">
        <is>
          <t>n.a.</t>
        </is>
      </c>
      <c r="T3907" s="6" t="n"/>
      <c r="U3907" s="6" t="n"/>
      <c r="V3907" t="n">
        <v>0</v>
      </c>
      <c r="W3907" t="n">
        <v>3</v>
      </c>
      <c r="X3907" s="6" t="n"/>
      <c r="Z3907" s="6" t="n">
        <v>46568</v>
      </c>
      <c r="AA3907" t="inlineStr">
        <is>
          <t>n.a.</t>
        </is>
      </c>
      <c r="AB3907" s="6" t="n">
        <v>46660</v>
      </c>
      <c r="AC3907" t="inlineStr"/>
      <c r="AD3907" s="6" t="n">
        <v>46507</v>
      </c>
    </row>
    <row r="3908">
      <c r="A3908" t="inlineStr">
        <is>
          <t>V300081</t>
        </is>
      </c>
      <c r="B3908" t="inlineStr">
        <is>
          <t>2025-0015</t>
        </is>
      </c>
      <c r="C3908" t="n">
        <v>15</v>
      </c>
      <c r="D3908" t="inlineStr">
        <is>
          <t>37 80 4992 805-4</t>
        </is>
      </c>
      <c r="E3908" t="inlineStr">
        <is>
          <t>Weco Rail GmbH</t>
        </is>
      </c>
      <c r="F3908" t="inlineStr">
        <is>
          <t>DME</t>
        </is>
      </c>
      <c r="G3908" t="inlineStr">
        <is>
          <t>DPW</t>
        </is>
      </c>
      <c r="I3908" s="6" t="n"/>
      <c r="J3908" s="6" t="n"/>
      <c r="K3908" t="inlineStr">
        <is>
          <t>run_initial</t>
        </is>
      </c>
      <c r="L3908" s="6" t="n">
        <v>45931</v>
      </c>
      <c r="M3908" s="6" t="n">
        <v>46660</v>
      </c>
      <c r="N3908" t="n">
        <v>729</v>
      </c>
      <c r="O3908" s="6" t="n">
        <v>46660</v>
      </c>
      <c r="S3908" t="inlineStr">
        <is>
          <t>n.a.</t>
        </is>
      </c>
      <c r="T3908" s="6" t="n"/>
      <c r="U3908" s="6" t="n"/>
      <c r="V3908" t="n">
        <v>0</v>
      </c>
      <c r="W3908" t="n">
        <v>3</v>
      </c>
      <c r="X3908" s="6" t="n"/>
      <c r="Z3908" s="6" t="n">
        <v>46568</v>
      </c>
      <c r="AA3908" t="inlineStr">
        <is>
          <t>n.a.</t>
        </is>
      </c>
      <c r="AB3908" s="6" t="n">
        <v>46660</v>
      </c>
      <c r="AC3908" t="inlineStr"/>
      <c r="AD3908" s="6" t="n">
        <v>46507</v>
      </c>
    </row>
    <row r="3909">
      <c r="A3909" t="inlineStr">
        <is>
          <t>V300081</t>
        </is>
      </c>
      <c r="B3909" t="inlineStr">
        <is>
          <t>2025-0015</t>
        </is>
      </c>
      <c r="C3909" t="n">
        <v>16</v>
      </c>
      <c r="D3909" t="inlineStr">
        <is>
          <t>37 80 4992 807-0</t>
        </is>
      </c>
      <c r="E3909" t="inlineStr">
        <is>
          <t>Weco Rail GmbH</t>
        </is>
      </c>
      <c r="F3909" t="inlineStr">
        <is>
          <t>DME</t>
        </is>
      </c>
      <c r="G3909" t="inlineStr">
        <is>
          <t>DPW</t>
        </is>
      </c>
      <c r="I3909" s="6" t="n"/>
      <c r="J3909" s="6" t="n"/>
      <c r="K3909" t="inlineStr">
        <is>
          <t>run_initial</t>
        </is>
      </c>
      <c r="L3909" s="6" t="n">
        <v>45931</v>
      </c>
      <c r="M3909" s="6" t="n">
        <v>46660</v>
      </c>
      <c r="N3909" t="n">
        <v>729</v>
      </c>
      <c r="O3909" s="6" t="n">
        <v>46660</v>
      </c>
      <c r="S3909" t="inlineStr">
        <is>
          <t>n.a.</t>
        </is>
      </c>
      <c r="T3909" s="6" t="n"/>
      <c r="U3909" s="6" t="n"/>
      <c r="V3909" t="n">
        <v>0</v>
      </c>
      <c r="W3909" t="n">
        <v>3</v>
      </c>
      <c r="X3909" s="6" t="n"/>
      <c r="Z3909" s="6" t="n">
        <v>46568</v>
      </c>
      <c r="AA3909" t="inlineStr">
        <is>
          <t>n.a.</t>
        </is>
      </c>
      <c r="AB3909" s="6" t="n">
        <v>46660</v>
      </c>
      <c r="AC3909" t="inlineStr"/>
      <c r="AD3909" s="6" t="n">
        <v>46507</v>
      </c>
    </row>
    <row r="3910">
      <c r="A3910" t="inlineStr">
        <is>
          <t>V300081</t>
        </is>
      </c>
      <c r="B3910" t="inlineStr">
        <is>
          <t>2025-0015</t>
        </is>
      </c>
      <c r="C3910" t="n">
        <v>17</v>
      </c>
      <c r="D3910" t="inlineStr">
        <is>
          <t>37 80 4992 808-8</t>
        </is>
      </c>
      <c r="E3910" t="inlineStr">
        <is>
          <t>Weco Rail GmbH</t>
        </is>
      </c>
      <c r="F3910" t="inlineStr">
        <is>
          <t>DME</t>
        </is>
      </c>
      <c r="G3910" t="inlineStr">
        <is>
          <t>DPW</t>
        </is>
      </c>
      <c r="I3910" s="6" t="n"/>
      <c r="J3910" s="6" t="n"/>
      <c r="K3910" t="inlineStr">
        <is>
          <t>run_initial</t>
        </is>
      </c>
      <c r="L3910" s="6" t="n">
        <v>45931</v>
      </c>
      <c r="M3910" s="6" t="n">
        <v>46660</v>
      </c>
      <c r="N3910" t="n">
        <v>729</v>
      </c>
      <c r="O3910" s="6" t="n">
        <v>46660</v>
      </c>
      <c r="S3910" t="inlineStr">
        <is>
          <t>n.a.</t>
        </is>
      </c>
      <c r="T3910" s="6" t="n"/>
      <c r="U3910" s="6" t="n"/>
      <c r="V3910" t="n">
        <v>0</v>
      </c>
      <c r="W3910" t="n">
        <v>3</v>
      </c>
      <c r="X3910" s="6" t="n"/>
      <c r="Z3910" s="6" t="n">
        <v>46568</v>
      </c>
      <c r="AA3910" t="inlineStr">
        <is>
          <t>n.a.</t>
        </is>
      </c>
      <c r="AB3910" s="6" t="n">
        <v>46660</v>
      </c>
      <c r="AC3910" t="inlineStr"/>
      <c r="AD3910" s="6" t="n">
        <v>46507</v>
      </c>
    </row>
    <row r="3911">
      <c r="A3911" t="inlineStr">
        <is>
          <t>V300081</t>
        </is>
      </c>
      <c r="B3911" t="inlineStr">
        <is>
          <t>2025-0015</t>
        </is>
      </c>
      <c r="C3911" t="n">
        <v>18</v>
      </c>
      <c r="D3911" t="inlineStr">
        <is>
          <t>37 80 4992 809-6</t>
        </is>
      </c>
      <c r="E3911" t="inlineStr">
        <is>
          <t>Weco Rail GmbH</t>
        </is>
      </c>
      <c r="F3911" t="inlineStr">
        <is>
          <t>DME</t>
        </is>
      </c>
      <c r="G3911" t="inlineStr">
        <is>
          <t>DPW</t>
        </is>
      </c>
      <c r="I3911" s="6" t="n"/>
      <c r="J3911" s="6" t="n"/>
      <c r="K3911" t="inlineStr">
        <is>
          <t>run_initial</t>
        </is>
      </c>
      <c r="L3911" s="6" t="n">
        <v>45931</v>
      </c>
      <c r="M3911" s="6" t="n">
        <v>46660</v>
      </c>
      <c r="N3911" t="n">
        <v>729</v>
      </c>
      <c r="O3911" s="6" t="n">
        <v>46660</v>
      </c>
      <c r="S3911" t="inlineStr">
        <is>
          <t>n.a.</t>
        </is>
      </c>
      <c r="T3911" s="6" t="n"/>
      <c r="U3911" s="6" t="n"/>
      <c r="V3911" t="n">
        <v>0</v>
      </c>
      <c r="W3911" t="n">
        <v>3</v>
      </c>
      <c r="X3911" s="6" t="n"/>
      <c r="Z3911" s="6" t="n">
        <v>46568</v>
      </c>
      <c r="AA3911" t="inlineStr">
        <is>
          <t>n.a.</t>
        </is>
      </c>
      <c r="AB3911" s="6" t="n">
        <v>46660</v>
      </c>
      <c r="AC3911" t="inlineStr"/>
      <c r="AD3911" s="6" t="n">
        <v>46507</v>
      </c>
    </row>
    <row r="3912">
      <c r="A3912" t="inlineStr">
        <is>
          <t>V300081</t>
        </is>
      </c>
      <c r="B3912" t="inlineStr">
        <is>
          <t>2025-0015</t>
        </is>
      </c>
      <c r="C3912" t="n">
        <v>19</v>
      </c>
      <c r="D3912" t="inlineStr">
        <is>
          <t>37 80 4992 810-4</t>
        </is>
      </c>
      <c r="E3912" t="inlineStr">
        <is>
          <t>Weco Rail GmbH</t>
        </is>
      </c>
      <c r="F3912" t="inlineStr">
        <is>
          <t>DME</t>
        </is>
      </c>
      <c r="G3912" t="inlineStr">
        <is>
          <t>DPW</t>
        </is>
      </c>
      <c r="I3912" s="6" t="n"/>
      <c r="J3912" s="6" t="n"/>
      <c r="K3912" t="inlineStr">
        <is>
          <t>run_initial</t>
        </is>
      </c>
      <c r="L3912" s="6" t="n">
        <v>45931</v>
      </c>
      <c r="M3912" s="6" t="n">
        <v>46660</v>
      </c>
      <c r="N3912" t="n">
        <v>729</v>
      </c>
      <c r="O3912" s="6" t="n">
        <v>46660</v>
      </c>
      <c r="S3912" t="inlineStr">
        <is>
          <t>n.a.</t>
        </is>
      </c>
      <c r="T3912" s="6" t="n"/>
      <c r="U3912" s="6" t="n"/>
      <c r="V3912" t="n">
        <v>0</v>
      </c>
      <c r="W3912" t="n">
        <v>3</v>
      </c>
      <c r="X3912" s="6" t="n"/>
      <c r="Z3912" s="6" t="n">
        <v>46568</v>
      </c>
      <c r="AA3912" t="inlineStr">
        <is>
          <t>n.a.</t>
        </is>
      </c>
      <c r="AB3912" s="6" t="n">
        <v>46660</v>
      </c>
      <c r="AC3912" t="inlineStr"/>
      <c r="AD3912" s="6" t="n">
        <v>46507</v>
      </c>
    </row>
    <row r="3913">
      <c r="A3913" t="inlineStr">
        <is>
          <t>V300081</t>
        </is>
      </c>
      <c r="B3913" t="inlineStr">
        <is>
          <t>2025-0015</t>
        </is>
      </c>
      <c r="C3913" t="n">
        <v>20</v>
      </c>
      <c r="D3913" t="inlineStr">
        <is>
          <t>37 80 4992 811-2</t>
        </is>
      </c>
      <c r="E3913" t="inlineStr">
        <is>
          <t>Weco Rail GmbH</t>
        </is>
      </c>
      <c r="F3913" t="inlineStr">
        <is>
          <t>DME</t>
        </is>
      </c>
      <c r="G3913" t="inlineStr">
        <is>
          <t>DPW</t>
        </is>
      </c>
      <c r="I3913" s="6" t="n"/>
      <c r="J3913" s="6" t="n"/>
      <c r="K3913" t="inlineStr">
        <is>
          <t>run_initial</t>
        </is>
      </c>
      <c r="L3913" s="6" t="n">
        <v>45931</v>
      </c>
      <c r="M3913" s="6" t="n">
        <v>46660</v>
      </c>
      <c r="N3913" t="n">
        <v>729</v>
      </c>
      <c r="O3913" s="6" t="n">
        <v>46660</v>
      </c>
      <c r="S3913" t="inlineStr">
        <is>
          <t>n.a.</t>
        </is>
      </c>
      <c r="T3913" s="6" t="n"/>
      <c r="U3913" s="6" t="n"/>
      <c r="V3913" t="n">
        <v>0</v>
      </c>
      <c r="W3913" t="n">
        <v>3</v>
      </c>
      <c r="X3913" s="6" t="n"/>
      <c r="Z3913" s="6" t="n">
        <v>46568</v>
      </c>
      <c r="AA3913" t="inlineStr">
        <is>
          <t>n.a.</t>
        </is>
      </c>
      <c r="AB3913" s="6" t="n">
        <v>46660</v>
      </c>
      <c r="AC3913" t="inlineStr"/>
      <c r="AD3913" s="6" t="n">
        <v>46507</v>
      </c>
    </row>
    <row r="3914">
      <c r="A3914" t="inlineStr">
        <is>
          <t>V300081</t>
        </is>
      </c>
      <c r="B3914" t="inlineStr">
        <is>
          <t>2025-0015</t>
        </is>
      </c>
      <c r="C3914" t="n">
        <v>21</v>
      </c>
      <c r="D3914" t="inlineStr">
        <is>
          <t>37 80 4992 812-0</t>
        </is>
      </c>
      <c r="E3914" t="inlineStr">
        <is>
          <t>Weco Rail GmbH</t>
        </is>
      </c>
      <c r="F3914" t="inlineStr">
        <is>
          <t>DME</t>
        </is>
      </c>
      <c r="G3914" t="inlineStr">
        <is>
          <t>DPW</t>
        </is>
      </c>
      <c r="I3914" s="6" t="n"/>
      <c r="J3914" s="6" t="n"/>
      <c r="K3914" t="inlineStr">
        <is>
          <t>run_initial</t>
        </is>
      </c>
      <c r="L3914" s="6" t="n">
        <v>45931</v>
      </c>
      <c r="M3914" s="6" t="n">
        <v>46660</v>
      </c>
      <c r="N3914" t="n">
        <v>729</v>
      </c>
      <c r="O3914" s="6" t="n">
        <v>46660</v>
      </c>
      <c r="S3914" t="inlineStr">
        <is>
          <t>n.a.</t>
        </is>
      </c>
      <c r="T3914" s="6" t="n"/>
      <c r="U3914" s="6" t="n"/>
      <c r="V3914" t="n">
        <v>0</v>
      </c>
      <c r="W3914" t="n">
        <v>3</v>
      </c>
      <c r="X3914" s="6" t="n"/>
      <c r="Z3914" s="6" t="n">
        <v>46568</v>
      </c>
      <c r="AA3914" t="inlineStr">
        <is>
          <t>n.a.</t>
        </is>
      </c>
      <c r="AB3914" s="6" t="n">
        <v>46660</v>
      </c>
      <c r="AC3914" t="inlineStr"/>
      <c r="AD3914" s="6" t="n">
        <v>46507</v>
      </c>
    </row>
    <row r="3915">
      <c r="A3915" t="inlineStr">
        <is>
          <t>V300081</t>
        </is>
      </c>
      <c r="B3915" t="inlineStr">
        <is>
          <t>2025-0015</t>
        </is>
      </c>
      <c r="C3915" t="n">
        <v>22</v>
      </c>
      <c r="D3915" t="inlineStr">
        <is>
          <t>37 80 4992 813-8</t>
        </is>
      </c>
      <c r="E3915" t="inlineStr">
        <is>
          <t>Weco Rail GmbH</t>
        </is>
      </c>
      <c r="F3915" t="inlineStr">
        <is>
          <t>DME</t>
        </is>
      </c>
      <c r="G3915" t="inlineStr">
        <is>
          <t>DPW</t>
        </is>
      </c>
      <c r="I3915" s="6" t="n"/>
      <c r="J3915" s="6" t="n"/>
      <c r="K3915" t="inlineStr">
        <is>
          <t>run_initial</t>
        </is>
      </c>
      <c r="L3915" s="6" t="n">
        <v>45931</v>
      </c>
      <c r="M3915" s="6" t="n">
        <v>46660</v>
      </c>
      <c r="N3915" t="n">
        <v>729</v>
      </c>
      <c r="O3915" s="6" t="n">
        <v>46660</v>
      </c>
      <c r="S3915" t="inlineStr">
        <is>
          <t>n.a.</t>
        </is>
      </c>
      <c r="T3915" s="6" t="n"/>
      <c r="U3915" s="6" t="n"/>
      <c r="V3915" t="n">
        <v>0</v>
      </c>
      <c r="W3915" t="n">
        <v>3</v>
      </c>
      <c r="X3915" s="6" t="n"/>
      <c r="Z3915" s="6" t="n">
        <v>46568</v>
      </c>
      <c r="AA3915" t="inlineStr">
        <is>
          <t>n.a.</t>
        </is>
      </c>
      <c r="AB3915" s="6" t="n">
        <v>46660</v>
      </c>
      <c r="AC3915" t="inlineStr"/>
      <c r="AD3915" s="6" t="n">
        <v>46507</v>
      </c>
    </row>
    <row r="3916">
      <c r="A3916" t="inlineStr">
        <is>
          <t>V300081</t>
        </is>
      </c>
      <c r="B3916" t="inlineStr">
        <is>
          <t>2025-0015</t>
        </is>
      </c>
      <c r="C3916" t="n">
        <v>23</v>
      </c>
      <c r="D3916" t="inlineStr">
        <is>
          <t>37 80 4992 814-6</t>
        </is>
      </c>
      <c r="E3916" t="inlineStr">
        <is>
          <t>Weco Rail GmbH</t>
        </is>
      </c>
      <c r="F3916" t="inlineStr">
        <is>
          <t>DME</t>
        </is>
      </c>
      <c r="G3916" t="inlineStr">
        <is>
          <t>DPW</t>
        </is>
      </c>
      <c r="I3916" s="6" t="n"/>
      <c r="J3916" s="6" t="n"/>
      <c r="K3916" t="inlineStr">
        <is>
          <t>run_initial</t>
        </is>
      </c>
      <c r="L3916" s="6" t="n">
        <v>45931</v>
      </c>
      <c r="M3916" s="6" t="n">
        <v>46660</v>
      </c>
      <c r="N3916" t="n">
        <v>729</v>
      </c>
      <c r="O3916" s="6" t="n">
        <v>46660</v>
      </c>
      <c r="S3916" t="inlineStr">
        <is>
          <t>n.a.</t>
        </is>
      </c>
      <c r="T3916" s="6" t="n"/>
      <c r="U3916" s="6" t="n"/>
      <c r="V3916" t="n">
        <v>0</v>
      </c>
      <c r="W3916" t="n">
        <v>3</v>
      </c>
      <c r="X3916" s="6" t="n"/>
      <c r="Z3916" s="6" t="n">
        <v>46568</v>
      </c>
      <c r="AA3916" t="inlineStr">
        <is>
          <t>n.a.</t>
        </is>
      </c>
      <c r="AB3916" s="6" t="n">
        <v>46660</v>
      </c>
      <c r="AC3916" t="inlineStr"/>
      <c r="AD3916" s="6" t="n">
        <v>46507</v>
      </c>
    </row>
    <row r="3917">
      <c r="A3917" t="inlineStr">
        <is>
          <t>V300081</t>
        </is>
      </c>
      <c r="B3917" t="inlineStr">
        <is>
          <t>2025-0015</t>
        </is>
      </c>
      <c r="C3917" t="n">
        <v>24</v>
      </c>
      <c r="D3917" t="inlineStr">
        <is>
          <t>37 80 4993 157-9</t>
        </is>
      </c>
      <c r="E3917" t="inlineStr">
        <is>
          <t>Weco Rail GmbH</t>
        </is>
      </c>
      <c r="F3917" t="inlineStr">
        <is>
          <t>DME</t>
        </is>
      </c>
      <c r="G3917" t="inlineStr">
        <is>
          <t>DPW</t>
        </is>
      </c>
      <c r="I3917" s="6" t="n"/>
      <c r="J3917" s="6" t="n"/>
      <c r="K3917" t="inlineStr">
        <is>
          <t>run_initial</t>
        </is>
      </c>
      <c r="L3917" s="6" t="n">
        <v>45931</v>
      </c>
      <c r="M3917" s="6" t="n">
        <v>46660</v>
      </c>
      <c r="N3917" t="n">
        <v>729</v>
      </c>
      <c r="O3917" s="6" t="n">
        <v>46660</v>
      </c>
      <c r="S3917" t="inlineStr">
        <is>
          <t>n.a.</t>
        </is>
      </c>
      <c r="T3917" s="6" t="n"/>
      <c r="U3917" s="6" t="n"/>
      <c r="V3917" t="n">
        <v>0</v>
      </c>
      <c r="W3917" t="n">
        <v>3</v>
      </c>
      <c r="X3917" s="6" t="n"/>
      <c r="Z3917" s="6" t="n">
        <v>46568</v>
      </c>
      <c r="AA3917" t="inlineStr">
        <is>
          <t>n.a.</t>
        </is>
      </c>
      <c r="AB3917" s="6" t="n">
        <v>46660</v>
      </c>
      <c r="AC3917" t="inlineStr"/>
      <c r="AD3917" s="6" t="n">
        <v>46507</v>
      </c>
    </row>
    <row r="3918">
      <c r="A3918" t="inlineStr">
        <is>
          <t>V300081</t>
        </is>
      </c>
      <c r="B3918" t="inlineStr">
        <is>
          <t>2025-0015</t>
        </is>
      </c>
      <c r="C3918" t="n">
        <v>25</v>
      </c>
      <c r="D3918" t="inlineStr">
        <is>
          <t>37 80 4993 158-7</t>
        </is>
      </c>
      <c r="E3918" t="inlineStr">
        <is>
          <t>Weco Rail GmbH</t>
        </is>
      </c>
      <c r="F3918" t="inlineStr">
        <is>
          <t>DME</t>
        </is>
      </c>
      <c r="G3918" t="inlineStr">
        <is>
          <t>DPW</t>
        </is>
      </c>
      <c r="I3918" s="6" t="n"/>
      <c r="J3918" s="6" t="n"/>
      <c r="K3918" t="inlineStr">
        <is>
          <t>run_initial</t>
        </is>
      </c>
      <c r="L3918" s="6" t="n">
        <v>45931</v>
      </c>
      <c r="M3918" s="6" t="n">
        <v>46660</v>
      </c>
      <c r="N3918" t="n">
        <v>729</v>
      </c>
      <c r="O3918" s="6" t="n">
        <v>46660</v>
      </c>
      <c r="S3918" t="inlineStr">
        <is>
          <t>n.a.</t>
        </is>
      </c>
      <c r="T3918" s="6" t="n"/>
      <c r="U3918" s="6" t="n"/>
      <c r="V3918" t="n">
        <v>0</v>
      </c>
      <c r="W3918" t="n">
        <v>3</v>
      </c>
      <c r="X3918" s="6" t="n"/>
      <c r="Z3918" s="6" t="n">
        <v>46568</v>
      </c>
      <c r="AA3918" t="inlineStr">
        <is>
          <t>n.a.</t>
        </is>
      </c>
      <c r="AB3918" s="6" t="n">
        <v>46660</v>
      </c>
      <c r="AC3918" t="inlineStr"/>
      <c r="AD3918" s="6" t="n">
        <v>46507</v>
      </c>
    </row>
    <row r="3919">
      <c r="A3919" t="inlineStr">
        <is>
          <t>V300081</t>
        </is>
      </c>
      <c r="B3919" t="inlineStr">
        <is>
          <t>2025-0015</t>
        </is>
      </c>
      <c r="C3919" t="n">
        <v>26</v>
      </c>
      <c r="D3919" t="inlineStr">
        <is>
          <t>37 80 4993 159-5</t>
        </is>
      </c>
      <c r="E3919" t="inlineStr">
        <is>
          <t>Weco Rail GmbH</t>
        </is>
      </c>
      <c r="F3919" t="inlineStr">
        <is>
          <t>DME</t>
        </is>
      </c>
      <c r="G3919" t="inlineStr">
        <is>
          <t>DPW</t>
        </is>
      </c>
      <c r="I3919" s="6" t="n"/>
      <c r="J3919" s="6" t="n"/>
      <c r="K3919" t="inlineStr">
        <is>
          <t>run_initial</t>
        </is>
      </c>
      <c r="L3919" s="6" t="n">
        <v>45931</v>
      </c>
      <c r="M3919" s="6" t="n">
        <v>46660</v>
      </c>
      <c r="N3919" t="n">
        <v>729</v>
      </c>
      <c r="O3919" s="6" t="n">
        <v>46660</v>
      </c>
      <c r="S3919" t="inlineStr">
        <is>
          <t>n.a.</t>
        </is>
      </c>
      <c r="T3919" s="6" t="n"/>
      <c r="U3919" s="6" t="n"/>
      <c r="V3919" t="n">
        <v>0</v>
      </c>
      <c r="W3919" t="n">
        <v>3</v>
      </c>
      <c r="X3919" s="6" t="n"/>
      <c r="Z3919" s="6" t="n">
        <v>46568</v>
      </c>
      <c r="AA3919" t="inlineStr">
        <is>
          <t>n.a.</t>
        </is>
      </c>
      <c r="AB3919" s="6" t="n">
        <v>46660</v>
      </c>
      <c r="AC3919" t="inlineStr"/>
      <c r="AD3919" s="6" t="n">
        <v>46507</v>
      </c>
    </row>
    <row r="3920">
      <c r="A3920" t="inlineStr">
        <is>
          <t>V300081</t>
        </is>
      </c>
      <c r="B3920" t="inlineStr">
        <is>
          <t>2025-0015</t>
        </is>
      </c>
      <c r="C3920" t="n">
        <v>27</v>
      </c>
      <c r="D3920" t="inlineStr">
        <is>
          <t>37 80 4993 160-3</t>
        </is>
      </c>
      <c r="E3920" t="inlineStr">
        <is>
          <t>Weco Rail GmbH</t>
        </is>
      </c>
      <c r="F3920" t="inlineStr">
        <is>
          <t>DME</t>
        </is>
      </c>
      <c r="G3920" t="inlineStr">
        <is>
          <t>DPW</t>
        </is>
      </c>
      <c r="I3920" s="6" t="n"/>
      <c r="J3920" s="6" t="n"/>
      <c r="K3920" t="inlineStr">
        <is>
          <t>run_initial</t>
        </is>
      </c>
      <c r="L3920" s="6" t="n">
        <v>45931</v>
      </c>
      <c r="M3920" s="6" t="n">
        <v>46660</v>
      </c>
      <c r="N3920" t="n">
        <v>729</v>
      </c>
      <c r="O3920" s="6" t="n">
        <v>46660</v>
      </c>
      <c r="S3920" t="inlineStr">
        <is>
          <t>n.a.</t>
        </is>
      </c>
      <c r="T3920" s="6" t="n"/>
      <c r="U3920" s="6" t="n"/>
      <c r="V3920" t="n">
        <v>0</v>
      </c>
      <c r="W3920" t="n">
        <v>3</v>
      </c>
      <c r="X3920" s="6" t="n"/>
      <c r="Z3920" s="6" t="n">
        <v>46568</v>
      </c>
      <c r="AA3920" t="inlineStr">
        <is>
          <t>n.a.</t>
        </is>
      </c>
      <c r="AB3920" s="6" t="n">
        <v>46660</v>
      </c>
      <c r="AC3920" t="inlineStr"/>
      <c r="AD3920" s="6" t="n">
        <v>46507</v>
      </c>
    </row>
    <row r="3921">
      <c r="A3921" t="inlineStr">
        <is>
          <t>V300081</t>
        </is>
      </c>
      <c r="B3921" t="inlineStr">
        <is>
          <t>2025-0015</t>
        </is>
      </c>
      <c r="C3921" t="n">
        <v>28</v>
      </c>
      <c r="D3921" t="inlineStr">
        <is>
          <t>37 80 4993 161-1</t>
        </is>
      </c>
      <c r="E3921" t="inlineStr">
        <is>
          <t>Weco Rail GmbH</t>
        </is>
      </c>
      <c r="F3921" t="inlineStr">
        <is>
          <t>DME</t>
        </is>
      </c>
      <c r="G3921" t="inlineStr">
        <is>
          <t>DPW</t>
        </is>
      </c>
      <c r="I3921" s="6" t="n"/>
      <c r="J3921" s="6" t="n"/>
      <c r="K3921" t="inlineStr">
        <is>
          <t>run_initial</t>
        </is>
      </c>
      <c r="L3921" s="6" t="n">
        <v>45931</v>
      </c>
      <c r="M3921" s="6" t="n">
        <v>46660</v>
      </c>
      <c r="N3921" t="n">
        <v>729</v>
      </c>
      <c r="O3921" s="6" t="n">
        <v>46660</v>
      </c>
      <c r="S3921" t="inlineStr">
        <is>
          <t>n.a.</t>
        </is>
      </c>
      <c r="T3921" s="6" t="n"/>
      <c r="U3921" s="6" t="n"/>
      <c r="V3921" t="n">
        <v>0</v>
      </c>
      <c r="W3921" t="n">
        <v>3</v>
      </c>
      <c r="X3921" s="6" t="n"/>
      <c r="Z3921" s="6" t="n">
        <v>46568</v>
      </c>
      <c r="AA3921" t="inlineStr">
        <is>
          <t>n.a.</t>
        </is>
      </c>
      <c r="AB3921" s="6" t="n">
        <v>46660</v>
      </c>
      <c r="AC3921" t="inlineStr"/>
      <c r="AD3921" s="6" t="n">
        <v>46507</v>
      </c>
    </row>
    <row r="3922">
      <c r="A3922" t="inlineStr">
        <is>
          <t>V300081</t>
        </is>
      </c>
      <c r="B3922" t="inlineStr">
        <is>
          <t>2025-0015</t>
        </is>
      </c>
      <c r="C3922" t="n">
        <v>29</v>
      </c>
      <c r="D3922" t="inlineStr">
        <is>
          <t>37 80 4993 162-9</t>
        </is>
      </c>
      <c r="E3922" t="inlineStr">
        <is>
          <t>Weco Rail GmbH</t>
        </is>
      </c>
      <c r="F3922" t="inlineStr">
        <is>
          <t>DME</t>
        </is>
      </c>
      <c r="G3922" t="inlineStr">
        <is>
          <t>DPW</t>
        </is>
      </c>
      <c r="I3922" s="6" t="n"/>
      <c r="J3922" s="6" t="n"/>
      <c r="K3922" t="inlineStr">
        <is>
          <t>run_initial</t>
        </is>
      </c>
      <c r="L3922" s="6" t="n">
        <v>45931</v>
      </c>
      <c r="M3922" s="6" t="n">
        <v>46660</v>
      </c>
      <c r="N3922" t="n">
        <v>729</v>
      </c>
      <c r="O3922" s="6" t="n">
        <v>46660</v>
      </c>
      <c r="S3922" t="inlineStr">
        <is>
          <t>n.a.</t>
        </is>
      </c>
      <c r="T3922" s="6" t="n"/>
      <c r="U3922" s="6" t="n"/>
      <c r="V3922" t="n">
        <v>0</v>
      </c>
      <c r="W3922" t="n">
        <v>3</v>
      </c>
      <c r="X3922" s="6" t="n"/>
      <c r="Z3922" s="6" t="n">
        <v>46568</v>
      </c>
      <c r="AA3922" t="inlineStr">
        <is>
          <t>n.a.</t>
        </is>
      </c>
      <c r="AB3922" s="6" t="n">
        <v>46660</v>
      </c>
      <c r="AC3922" t="inlineStr"/>
      <c r="AD3922" s="6" t="n">
        <v>46507</v>
      </c>
    </row>
    <row r="3923">
      <c r="A3923" t="inlineStr">
        <is>
          <t>V300081</t>
        </is>
      </c>
      <c r="B3923" t="inlineStr">
        <is>
          <t>2025-0015</t>
        </is>
      </c>
      <c r="C3923" t="n">
        <v>30</v>
      </c>
      <c r="D3923" t="inlineStr">
        <is>
          <t>37 80 4993 163-7</t>
        </is>
      </c>
      <c r="E3923" t="inlineStr">
        <is>
          <t>Weco Rail GmbH</t>
        </is>
      </c>
      <c r="F3923" t="inlineStr">
        <is>
          <t>DME</t>
        </is>
      </c>
      <c r="G3923" t="inlineStr">
        <is>
          <t>DPW</t>
        </is>
      </c>
      <c r="I3923" s="6" t="n"/>
      <c r="J3923" s="6" t="n"/>
      <c r="K3923" t="inlineStr">
        <is>
          <t>run_initial</t>
        </is>
      </c>
      <c r="L3923" s="6" t="n">
        <v>45931</v>
      </c>
      <c r="M3923" s="6" t="n">
        <v>46660</v>
      </c>
      <c r="N3923" t="n">
        <v>729</v>
      </c>
      <c r="O3923" s="6" t="n">
        <v>46660</v>
      </c>
      <c r="S3923" t="inlineStr">
        <is>
          <t>n.a.</t>
        </is>
      </c>
      <c r="T3923" s="6" t="n"/>
      <c r="U3923" s="6" t="n"/>
      <c r="V3923" t="n">
        <v>0</v>
      </c>
      <c r="W3923" t="n">
        <v>3</v>
      </c>
      <c r="X3923" s="6" t="n"/>
      <c r="Z3923" s="6" t="n">
        <v>46568</v>
      </c>
      <c r="AA3923" t="inlineStr">
        <is>
          <t>n.a.</t>
        </is>
      </c>
      <c r="AB3923" s="6" t="n">
        <v>46660</v>
      </c>
      <c r="AC3923" t="inlineStr"/>
      <c r="AD3923" s="6" t="n">
        <v>46507</v>
      </c>
    </row>
    <row r="3924">
      <c r="A3924" t="inlineStr">
        <is>
          <t>V300081</t>
        </is>
      </c>
      <c r="B3924" t="inlineStr">
        <is>
          <t>2025-0015</t>
        </is>
      </c>
      <c r="C3924" t="n">
        <v>31</v>
      </c>
      <c r="D3924" t="inlineStr">
        <is>
          <t>37 80 4993 164-5</t>
        </is>
      </c>
      <c r="E3924" t="inlineStr">
        <is>
          <t>Weco Rail GmbH</t>
        </is>
      </c>
      <c r="F3924" t="inlineStr">
        <is>
          <t>DME</t>
        </is>
      </c>
      <c r="G3924" t="inlineStr">
        <is>
          <t>DPW</t>
        </is>
      </c>
      <c r="I3924" s="6" t="n"/>
      <c r="J3924" s="6" t="n"/>
      <c r="K3924" t="inlineStr">
        <is>
          <t>run_initial</t>
        </is>
      </c>
      <c r="L3924" s="6" t="n">
        <v>45931</v>
      </c>
      <c r="M3924" s="6" t="n">
        <v>46660</v>
      </c>
      <c r="N3924" t="n">
        <v>729</v>
      </c>
      <c r="O3924" s="6" t="n">
        <v>46660</v>
      </c>
      <c r="S3924" t="inlineStr">
        <is>
          <t>n.a.</t>
        </is>
      </c>
      <c r="T3924" s="6" t="n"/>
      <c r="U3924" s="6" t="n"/>
      <c r="V3924" t="n">
        <v>0</v>
      </c>
      <c r="W3924" t="n">
        <v>3</v>
      </c>
      <c r="X3924" s="6" t="n"/>
      <c r="Z3924" s="6" t="n">
        <v>46568</v>
      </c>
      <c r="AA3924" t="inlineStr">
        <is>
          <t>n.a.</t>
        </is>
      </c>
      <c r="AB3924" s="6" t="n">
        <v>46660</v>
      </c>
      <c r="AC3924" t="inlineStr"/>
      <c r="AD3924" s="6" t="n">
        <v>46507</v>
      </c>
    </row>
    <row r="3925">
      <c r="A3925" t="inlineStr">
        <is>
          <t>V300081</t>
        </is>
      </c>
      <c r="B3925" t="inlineStr">
        <is>
          <t>2025-0015</t>
        </is>
      </c>
      <c r="C3925" t="n">
        <v>32</v>
      </c>
      <c r="D3925" t="inlineStr">
        <is>
          <t>37 80 4993 165-2</t>
        </is>
      </c>
      <c r="E3925" t="inlineStr">
        <is>
          <t>Weco Rail GmbH</t>
        </is>
      </c>
      <c r="F3925" t="inlineStr">
        <is>
          <t>DME</t>
        </is>
      </c>
      <c r="G3925" t="inlineStr">
        <is>
          <t>DPW</t>
        </is>
      </c>
      <c r="I3925" s="6" t="n"/>
      <c r="J3925" s="6" t="n"/>
      <c r="K3925" t="inlineStr">
        <is>
          <t>run_initial</t>
        </is>
      </c>
      <c r="L3925" s="6" t="n">
        <v>45931</v>
      </c>
      <c r="M3925" s="6" t="n">
        <v>46660</v>
      </c>
      <c r="N3925" t="n">
        <v>729</v>
      </c>
      <c r="O3925" s="6" t="n">
        <v>46660</v>
      </c>
      <c r="S3925" t="inlineStr">
        <is>
          <t>n.a.</t>
        </is>
      </c>
      <c r="T3925" s="6" t="n"/>
      <c r="U3925" s="6" t="n"/>
      <c r="V3925" t="n">
        <v>0</v>
      </c>
      <c r="W3925" t="n">
        <v>3</v>
      </c>
      <c r="X3925" s="6" t="n"/>
      <c r="Z3925" s="6" t="n">
        <v>46568</v>
      </c>
      <c r="AA3925" t="inlineStr">
        <is>
          <t>n.a.</t>
        </is>
      </c>
      <c r="AB3925" s="6" t="n">
        <v>46660</v>
      </c>
      <c r="AC3925" t="inlineStr"/>
      <c r="AD3925" s="6" t="n">
        <v>46507</v>
      </c>
    </row>
    <row r="3926">
      <c r="A3926" t="inlineStr">
        <is>
          <t>V300081</t>
        </is>
      </c>
      <c r="B3926" t="inlineStr">
        <is>
          <t>2025-0015</t>
        </is>
      </c>
      <c r="C3926" t="n">
        <v>33</v>
      </c>
      <c r="D3926" t="inlineStr">
        <is>
          <t>37 80 4993 166-0</t>
        </is>
      </c>
      <c r="E3926" t="inlineStr">
        <is>
          <t>Weco Rail GmbH</t>
        </is>
      </c>
      <c r="F3926" t="inlineStr">
        <is>
          <t>DME</t>
        </is>
      </c>
      <c r="G3926" t="inlineStr">
        <is>
          <t>DPW</t>
        </is>
      </c>
      <c r="I3926" s="6" t="n"/>
      <c r="J3926" s="6" t="n"/>
      <c r="K3926" t="inlineStr">
        <is>
          <t>run_initial</t>
        </is>
      </c>
      <c r="L3926" s="6" t="n">
        <v>45931</v>
      </c>
      <c r="M3926" s="6" t="n">
        <v>46660</v>
      </c>
      <c r="N3926" t="n">
        <v>729</v>
      </c>
      <c r="O3926" s="6" t="n">
        <v>46660</v>
      </c>
      <c r="S3926" t="inlineStr">
        <is>
          <t>n.a.</t>
        </is>
      </c>
      <c r="T3926" s="6" t="n"/>
      <c r="U3926" s="6" t="n"/>
      <c r="V3926" t="n">
        <v>0</v>
      </c>
      <c r="W3926" t="n">
        <v>3</v>
      </c>
      <c r="X3926" s="6" t="n"/>
      <c r="Z3926" s="6" t="n">
        <v>46568</v>
      </c>
      <c r="AA3926" t="inlineStr">
        <is>
          <t>n.a.</t>
        </is>
      </c>
      <c r="AB3926" s="6" t="n">
        <v>46660</v>
      </c>
      <c r="AC3926" t="inlineStr"/>
      <c r="AD3926" s="6" t="n">
        <v>46507</v>
      </c>
    </row>
    <row r="3927">
      <c r="A3927" t="inlineStr">
        <is>
          <t>V300081</t>
        </is>
      </c>
      <c r="B3927" t="inlineStr">
        <is>
          <t>2025-0015</t>
        </is>
      </c>
      <c r="C3927" t="n">
        <v>34</v>
      </c>
      <c r="D3927" t="inlineStr">
        <is>
          <t>37 80 4993 167-8</t>
        </is>
      </c>
      <c r="E3927" t="inlineStr">
        <is>
          <t>Weco Rail GmbH</t>
        </is>
      </c>
      <c r="F3927" t="inlineStr">
        <is>
          <t>DME</t>
        </is>
      </c>
      <c r="G3927" t="inlineStr">
        <is>
          <t>DPW</t>
        </is>
      </c>
      <c r="I3927" s="6" t="n"/>
      <c r="J3927" s="6" t="n"/>
      <c r="K3927" t="inlineStr">
        <is>
          <t>run_initial</t>
        </is>
      </c>
      <c r="L3927" s="6" t="n">
        <v>45931</v>
      </c>
      <c r="M3927" s="6" t="n">
        <v>46660</v>
      </c>
      <c r="N3927" t="n">
        <v>729</v>
      </c>
      <c r="O3927" s="6" t="n">
        <v>46660</v>
      </c>
      <c r="S3927" t="inlineStr">
        <is>
          <t>n.a.</t>
        </is>
      </c>
      <c r="T3927" s="6" t="n"/>
      <c r="U3927" s="6" t="n"/>
      <c r="V3927" t="n">
        <v>0</v>
      </c>
      <c r="W3927" t="n">
        <v>3</v>
      </c>
      <c r="X3927" s="6" t="n"/>
      <c r="Z3927" s="6" t="n">
        <v>46568</v>
      </c>
      <c r="AA3927" t="inlineStr">
        <is>
          <t>n.a.</t>
        </is>
      </c>
      <c r="AB3927" s="6" t="n">
        <v>46660</v>
      </c>
      <c r="AC3927" t="inlineStr"/>
      <c r="AD3927" s="6" t="n">
        <v>46507</v>
      </c>
    </row>
    <row r="3928">
      <c r="A3928" t="inlineStr">
        <is>
          <t>V300081</t>
        </is>
      </c>
      <c r="B3928" t="inlineStr">
        <is>
          <t>2025-0015</t>
        </is>
      </c>
      <c r="C3928" t="n">
        <v>35</v>
      </c>
      <c r="D3928" t="inlineStr">
        <is>
          <t>37 80 4993 168-6</t>
        </is>
      </c>
      <c r="E3928" t="inlineStr">
        <is>
          <t>Weco Rail GmbH</t>
        </is>
      </c>
      <c r="F3928" t="inlineStr">
        <is>
          <t>DME</t>
        </is>
      </c>
      <c r="G3928" t="inlineStr">
        <is>
          <t>DPW</t>
        </is>
      </c>
      <c r="I3928" s="6" t="n"/>
      <c r="J3928" s="6" t="n"/>
      <c r="K3928" t="inlineStr">
        <is>
          <t>run_initial</t>
        </is>
      </c>
      <c r="L3928" s="6" t="n">
        <v>45931</v>
      </c>
      <c r="M3928" s="6" t="n">
        <v>46660</v>
      </c>
      <c r="N3928" t="n">
        <v>729</v>
      </c>
      <c r="O3928" s="6" t="n">
        <v>46660</v>
      </c>
      <c r="S3928" t="inlineStr">
        <is>
          <t>n.a.</t>
        </is>
      </c>
      <c r="T3928" s="6" t="n"/>
      <c r="U3928" s="6" t="n"/>
      <c r="V3928" t="n">
        <v>0</v>
      </c>
      <c r="W3928" t="n">
        <v>3</v>
      </c>
      <c r="X3928" s="6" t="n"/>
      <c r="Z3928" s="6" t="n">
        <v>46568</v>
      </c>
      <c r="AA3928" t="inlineStr">
        <is>
          <t>n.a.</t>
        </is>
      </c>
      <c r="AB3928" s="6" t="n">
        <v>46660</v>
      </c>
      <c r="AC3928" t="inlineStr"/>
      <c r="AD3928" s="6" t="n">
        <v>46507</v>
      </c>
    </row>
    <row r="3929">
      <c r="A3929" t="inlineStr">
        <is>
          <t>V300081</t>
        </is>
      </c>
      <c r="B3929" t="inlineStr">
        <is>
          <t>2025-0015</t>
        </is>
      </c>
      <c r="C3929" t="n">
        <v>36</v>
      </c>
      <c r="D3929" t="inlineStr">
        <is>
          <t>37 80 4993 169-4</t>
        </is>
      </c>
      <c r="E3929" t="inlineStr">
        <is>
          <t>Weco Rail GmbH</t>
        </is>
      </c>
      <c r="F3929" t="inlineStr">
        <is>
          <t>DME</t>
        </is>
      </c>
      <c r="G3929" t="inlineStr">
        <is>
          <t>DPW</t>
        </is>
      </c>
      <c r="I3929" s="6" t="n"/>
      <c r="J3929" s="6" t="n"/>
      <c r="K3929" t="inlineStr">
        <is>
          <t>run_initial</t>
        </is>
      </c>
      <c r="L3929" s="6" t="n">
        <v>45931</v>
      </c>
      <c r="M3929" s="6" t="n">
        <v>46660</v>
      </c>
      <c r="N3929" t="n">
        <v>729</v>
      </c>
      <c r="O3929" s="6" t="n">
        <v>46660</v>
      </c>
      <c r="S3929" t="inlineStr">
        <is>
          <t>n.a.</t>
        </is>
      </c>
      <c r="T3929" s="6" t="n"/>
      <c r="U3929" s="6" t="n"/>
      <c r="V3929" t="n">
        <v>0</v>
      </c>
      <c r="W3929" t="n">
        <v>3</v>
      </c>
      <c r="X3929" s="6" t="n"/>
      <c r="Z3929" s="6" t="n">
        <v>46568</v>
      </c>
      <c r="AA3929" t="inlineStr">
        <is>
          <t>n.a.</t>
        </is>
      </c>
      <c r="AB3929" s="6" t="n">
        <v>46660</v>
      </c>
      <c r="AC3929" t="inlineStr"/>
      <c r="AD3929" s="6" t="n">
        <v>46507</v>
      </c>
    </row>
    <row r="3930">
      <c r="A3930" t="inlineStr">
        <is>
          <t>V300081</t>
        </is>
      </c>
      <c r="B3930" t="inlineStr">
        <is>
          <t>2025-0015</t>
        </is>
      </c>
      <c r="C3930" t="n">
        <v>37</v>
      </c>
      <c r="D3930" t="inlineStr">
        <is>
          <t>37 80 4993 170-2</t>
        </is>
      </c>
      <c r="E3930" t="inlineStr">
        <is>
          <t>Weco Rail GmbH</t>
        </is>
      </c>
      <c r="F3930" t="inlineStr">
        <is>
          <t>DME</t>
        </is>
      </c>
      <c r="G3930" t="inlineStr">
        <is>
          <t>DPW</t>
        </is>
      </c>
      <c r="I3930" s="6" t="n"/>
      <c r="J3930" s="6" t="n"/>
      <c r="K3930" t="inlineStr">
        <is>
          <t>run_initial</t>
        </is>
      </c>
      <c r="L3930" s="6" t="n">
        <v>45931</v>
      </c>
      <c r="M3930" s="6" t="n">
        <v>46660</v>
      </c>
      <c r="N3930" t="n">
        <v>729</v>
      </c>
      <c r="O3930" s="6" t="n">
        <v>46660</v>
      </c>
      <c r="S3930" t="inlineStr">
        <is>
          <t>n.a.</t>
        </is>
      </c>
      <c r="T3930" s="6" t="n"/>
      <c r="U3930" s="6" t="n"/>
      <c r="V3930" t="n">
        <v>0</v>
      </c>
      <c r="W3930" t="n">
        <v>3</v>
      </c>
      <c r="X3930" s="6" t="n"/>
      <c r="Z3930" s="6" t="n">
        <v>46568</v>
      </c>
      <c r="AA3930" t="inlineStr">
        <is>
          <t>n.a.</t>
        </is>
      </c>
      <c r="AB3930" s="6" t="n">
        <v>46660</v>
      </c>
      <c r="AC3930" t="inlineStr"/>
      <c r="AD3930" s="6" t="n">
        <v>46507</v>
      </c>
    </row>
    <row r="3931">
      <c r="A3931" t="inlineStr">
        <is>
          <t>V300081</t>
        </is>
      </c>
      <c r="B3931" t="inlineStr">
        <is>
          <t>2025-0015</t>
        </is>
      </c>
      <c r="C3931" t="n">
        <v>38</v>
      </c>
      <c r="D3931" t="inlineStr">
        <is>
          <t>37 80 4993 171-0</t>
        </is>
      </c>
      <c r="E3931" t="inlineStr">
        <is>
          <t>Weco Rail GmbH</t>
        </is>
      </c>
      <c r="F3931" t="inlineStr">
        <is>
          <t>DME</t>
        </is>
      </c>
      <c r="G3931" t="inlineStr">
        <is>
          <t>DPW</t>
        </is>
      </c>
      <c r="I3931" s="6" t="n"/>
      <c r="J3931" s="6" t="n"/>
      <c r="K3931" t="inlineStr">
        <is>
          <t>run_initial</t>
        </is>
      </c>
      <c r="L3931" s="6" t="n">
        <v>45931</v>
      </c>
      <c r="M3931" s="6" t="n">
        <v>46660</v>
      </c>
      <c r="N3931" t="n">
        <v>729</v>
      </c>
      <c r="O3931" s="6" t="n">
        <v>46660</v>
      </c>
      <c r="S3931" t="inlineStr">
        <is>
          <t>n.a.</t>
        </is>
      </c>
      <c r="T3931" s="6" t="n"/>
      <c r="U3931" s="6" t="n"/>
      <c r="V3931" t="n">
        <v>0</v>
      </c>
      <c r="W3931" t="n">
        <v>3</v>
      </c>
      <c r="X3931" s="6" t="n"/>
      <c r="Z3931" s="6" t="n">
        <v>46568</v>
      </c>
      <c r="AA3931" t="inlineStr">
        <is>
          <t>n.a.</t>
        </is>
      </c>
      <c r="AB3931" s="6" t="n">
        <v>46660</v>
      </c>
      <c r="AC3931" t="inlineStr"/>
      <c r="AD3931" s="6" t="n">
        <v>46507</v>
      </c>
    </row>
    <row r="3932">
      <c r="A3932" t="inlineStr">
        <is>
          <t>V300081</t>
        </is>
      </c>
      <c r="B3932" t="inlineStr">
        <is>
          <t>2025-0015</t>
        </is>
      </c>
      <c r="C3932" t="n">
        <v>39</v>
      </c>
      <c r="D3932" t="inlineStr">
        <is>
          <t>37 80 4993 172-8</t>
        </is>
      </c>
      <c r="E3932" t="inlineStr">
        <is>
          <t>Weco Rail GmbH</t>
        </is>
      </c>
      <c r="F3932" t="inlineStr">
        <is>
          <t>DME</t>
        </is>
      </c>
      <c r="G3932" t="inlineStr">
        <is>
          <t>DPW</t>
        </is>
      </c>
      <c r="I3932" s="6" t="n"/>
      <c r="J3932" s="6" t="n"/>
      <c r="K3932" t="inlineStr">
        <is>
          <t>run_initial</t>
        </is>
      </c>
      <c r="L3932" s="6" t="n">
        <v>45931</v>
      </c>
      <c r="M3932" s="6" t="n">
        <v>46660</v>
      </c>
      <c r="N3932" t="n">
        <v>729</v>
      </c>
      <c r="O3932" s="6" t="n">
        <v>46660</v>
      </c>
      <c r="S3932" t="inlineStr">
        <is>
          <t>n.a.</t>
        </is>
      </c>
      <c r="T3932" s="6" t="n"/>
      <c r="U3932" s="6" t="n"/>
      <c r="V3932" t="n">
        <v>0</v>
      </c>
      <c r="W3932" t="n">
        <v>3</v>
      </c>
      <c r="X3932" s="6" t="n"/>
      <c r="Z3932" s="6" t="n">
        <v>46568</v>
      </c>
      <c r="AA3932" t="inlineStr">
        <is>
          <t>n.a.</t>
        </is>
      </c>
      <c r="AB3932" s="6" t="n">
        <v>46660</v>
      </c>
      <c r="AC3932" t="inlineStr"/>
      <c r="AD3932" s="6" t="n">
        <v>46507</v>
      </c>
    </row>
    <row r="3933">
      <c r="A3933" t="inlineStr">
        <is>
          <t>V300081</t>
        </is>
      </c>
      <c r="B3933" t="inlineStr">
        <is>
          <t>2025-0015</t>
        </is>
      </c>
      <c r="C3933" t="n">
        <v>40</v>
      </c>
      <c r="D3933" t="inlineStr">
        <is>
          <t>37 80 4993 189-2</t>
        </is>
      </c>
      <c r="E3933" t="inlineStr">
        <is>
          <t>Weco Rail GmbH</t>
        </is>
      </c>
      <c r="F3933" t="inlineStr">
        <is>
          <t>DME</t>
        </is>
      </c>
      <c r="G3933" t="inlineStr">
        <is>
          <t>DPW</t>
        </is>
      </c>
      <c r="I3933" s="6" t="n"/>
      <c r="J3933" s="6" t="n"/>
      <c r="K3933" t="inlineStr">
        <is>
          <t>run_initial</t>
        </is>
      </c>
      <c r="L3933" s="6" t="n">
        <v>45931</v>
      </c>
      <c r="M3933" s="6" t="n">
        <v>46660</v>
      </c>
      <c r="N3933" t="n">
        <v>729</v>
      </c>
      <c r="O3933" s="6" t="n">
        <v>46660</v>
      </c>
      <c r="S3933" t="inlineStr">
        <is>
          <t>n.a.</t>
        </is>
      </c>
      <c r="T3933" s="6" t="n"/>
      <c r="U3933" s="6" t="n"/>
      <c r="V3933" t="n">
        <v>0</v>
      </c>
      <c r="W3933" t="n">
        <v>3</v>
      </c>
      <c r="X3933" s="6" t="n"/>
      <c r="Z3933" s="6" t="n">
        <v>46568</v>
      </c>
      <c r="AA3933" t="inlineStr">
        <is>
          <t>n.a.</t>
        </is>
      </c>
      <c r="AB3933" s="6" t="n">
        <v>46660</v>
      </c>
      <c r="AC3933" t="inlineStr"/>
      <c r="AD3933" s="6" t="n">
        <v>46507</v>
      </c>
    </row>
    <row r="3934">
      <c r="A3934" t="inlineStr">
        <is>
          <t>V300081</t>
        </is>
      </c>
      <c r="B3934" t="inlineStr">
        <is>
          <t>2025-0015</t>
        </is>
      </c>
      <c r="C3934" t="n">
        <v>41</v>
      </c>
      <c r="D3934" t="inlineStr">
        <is>
          <t>37 80 4993 190-0</t>
        </is>
      </c>
      <c r="E3934" t="inlineStr">
        <is>
          <t>Weco Rail GmbH</t>
        </is>
      </c>
      <c r="F3934" t="inlineStr">
        <is>
          <t>DME</t>
        </is>
      </c>
      <c r="G3934" t="inlineStr">
        <is>
          <t>DPW</t>
        </is>
      </c>
      <c r="I3934" s="6" t="n"/>
      <c r="J3934" s="6" t="n"/>
      <c r="K3934" t="inlineStr">
        <is>
          <t>run_initial</t>
        </is>
      </c>
      <c r="L3934" s="6" t="n">
        <v>45931</v>
      </c>
      <c r="M3934" s="6" t="n">
        <v>46660</v>
      </c>
      <c r="N3934" t="n">
        <v>729</v>
      </c>
      <c r="O3934" s="6" t="n">
        <v>46660</v>
      </c>
      <c r="S3934" t="inlineStr">
        <is>
          <t>n.a.</t>
        </is>
      </c>
      <c r="T3934" s="6" t="n"/>
      <c r="U3934" s="6" t="n"/>
      <c r="V3934" t="n">
        <v>0</v>
      </c>
      <c r="W3934" t="n">
        <v>3</v>
      </c>
      <c r="X3934" s="6" t="n"/>
      <c r="Z3934" s="6" t="n">
        <v>46568</v>
      </c>
      <c r="AA3934" t="inlineStr">
        <is>
          <t>n.a.</t>
        </is>
      </c>
      <c r="AB3934" s="6" t="n">
        <v>46660</v>
      </c>
      <c r="AC3934" t="inlineStr"/>
      <c r="AD3934" s="6" t="n">
        <v>46507</v>
      </c>
    </row>
    <row r="3935">
      <c r="A3935" t="inlineStr">
        <is>
          <t>V300081</t>
        </is>
      </c>
      <c r="B3935" t="inlineStr">
        <is>
          <t>2025-0015</t>
        </is>
      </c>
      <c r="C3935" t="n">
        <v>42</v>
      </c>
      <c r="D3935" t="inlineStr">
        <is>
          <t>37 80 4993 191-8</t>
        </is>
      </c>
      <c r="E3935" t="inlineStr">
        <is>
          <t>Weco Rail GmbH</t>
        </is>
      </c>
      <c r="F3935" t="inlineStr">
        <is>
          <t>DME</t>
        </is>
      </c>
      <c r="G3935" t="inlineStr">
        <is>
          <t>DPW</t>
        </is>
      </c>
      <c r="I3935" s="6" t="n"/>
      <c r="J3935" s="6" t="n"/>
      <c r="K3935" t="inlineStr">
        <is>
          <t>run_initial</t>
        </is>
      </c>
      <c r="L3935" s="6" t="n">
        <v>45931</v>
      </c>
      <c r="M3935" s="6" t="n">
        <v>46660</v>
      </c>
      <c r="N3935" t="n">
        <v>729</v>
      </c>
      <c r="O3935" s="6" t="n">
        <v>46660</v>
      </c>
      <c r="S3935" t="inlineStr">
        <is>
          <t>n.a.</t>
        </is>
      </c>
      <c r="T3935" s="6" t="n"/>
      <c r="U3935" s="6" t="n"/>
      <c r="V3935" t="n">
        <v>0</v>
      </c>
      <c r="W3935" t="n">
        <v>3</v>
      </c>
      <c r="X3935" s="6" t="n"/>
      <c r="Z3935" s="6" t="n">
        <v>46568</v>
      </c>
      <c r="AA3935" t="inlineStr">
        <is>
          <t>n.a.</t>
        </is>
      </c>
      <c r="AB3935" s="6" t="n">
        <v>46660</v>
      </c>
      <c r="AC3935" t="inlineStr"/>
      <c r="AD3935" s="6" t="n">
        <v>46507</v>
      </c>
    </row>
    <row r="3936">
      <c r="A3936" t="inlineStr">
        <is>
          <t>V300081</t>
        </is>
      </c>
      <c r="B3936" t="inlineStr">
        <is>
          <t>2025-0015</t>
        </is>
      </c>
      <c r="C3936" t="n">
        <v>43</v>
      </c>
      <c r="D3936" t="inlineStr">
        <is>
          <t>37 80 4993 192-6</t>
        </is>
      </c>
      <c r="E3936" t="inlineStr">
        <is>
          <t>Weco Rail GmbH</t>
        </is>
      </c>
      <c r="F3936" t="inlineStr">
        <is>
          <t>DME</t>
        </is>
      </c>
      <c r="G3936" t="inlineStr">
        <is>
          <t>DPW</t>
        </is>
      </c>
      <c r="I3936" s="6" t="n"/>
      <c r="J3936" s="6" t="n"/>
      <c r="K3936" t="inlineStr">
        <is>
          <t>run_initial</t>
        </is>
      </c>
      <c r="L3936" s="6" t="n">
        <v>45931</v>
      </c>
      <c r="M3936" s="6" t="n">
        <v>46660</v>
      </c>
      <c r="N3936" t="n">
        <v>729</v>
      </c>
      <c r="O3936" s="6" t="n">
        <v>46660</v>
      </c>
      <c r="S3936" t="inlineStr">
        <is>
          <t>n.a.</t>
        </is>
      </c>
      <c r="T3936" s="6" t="n"/>
      <c r="U3936" s="6" t="n"/>
      <c r="V3936" t="n">
        <v>0</v>
      </c>
      <c r="W3936" t="n">
        <v>3</v>
      </c>
      <c r="X3936" s="6" t="n"/>
      <c r="Z3936" s="6" t="n">
        <v>46568</v>
      </c>
      <c r="AA3936" t="inlineStr">
        <is>
          <t>n.a.</t>
        </is>
      </c>
      <c r="AB3936" s="6" t="n">
        <v>46660</v>
      </c>
      <c r="AC3936" t="inlineStr"/>
      <c r="AD3936" s="6" t="n">
        <v>46507</v>
      </c>
    </row>
    <row r="3937">
      <c r="A3937" t="inlineStr">
        <is>
          <t>V300081</t>
        </is>
      </c>
      <c r="B3937" t="inlineStr">
        <is>
          <t>2025-0015</t>
        </is>
      </c>
      <c r="C3937" t="n">
        <v>44</v>
      </c>
      <c r="D3937" t="inlineStr">
        <is>
          <t>37 80 4993 193-4</t>
        </is>
      </c>
      <c r="E3937" t="inlineStr">
        <is>
          <t>Weco Rail GmbH</t>
        </is>
      </c>
      <c r="F3937" t="inlineStr">
        <is>
          <t>DME</t>
        </is>
      </c>
      <c r="G3937" t="inlineStr">
        <is>
          <t>DPW</t>
        </is>
      </c>
      <c r="I3937" s="6" t="n"/>
      <c r="J3937" s="6" t="n"/>
      <c r="K3937" t="inlineStr">
        <is>
          <t>run_initial</t>
        </is>
      </c>
      <c r="L3937" s="6" t="n">
        <v>45931</v>
      </c>
      <c r="M3937" s="6" t="n">
        <v>46660</v>
      </c>
      <c r="N3937" t="n">
        <v>729</v>
      </c>
      <c r="O3937" s="6" t="n">
        <v>46660</v>
      </c>
      <c r="S3937" t="inlineStr">
        <is>
          <t>n.a.</t>
        </is>
      </c>
      <c r="T3937" s="6" t="n"/>
      <c r="U3937" s="6" t="n"/>
      <c r="V3937" t="n">
        <v>0</v>
      </c>
      <c r="W3937" t="n">
        <v>3</v>
      </c>
      <c r="X3937" s="6" t="n"/>
      <c r="Z3937" s="6" t="n">
        <v>46568</v>
      </c>
      <c r="AA3937" t="inlineStr">
        <is>
          <t>n.a.</t>
        </is>
      </c>
      <c r="AB3937" s="6" t="n">
        <v>46660</v>
      </c>
      <c r="AC3937" t="inlineStr"/>
      <c r="AD3937" s="6" t="n">
        <v>46507</v>
      </c>
    </row>
    <row r="3938">
      <c r="A3938" t="inlineStr">
        <is>
          <t>V300081</t>
        </is>
      </c>
      <c r="B3938" t="inlineStr">
        <is>
          <t>2025-0015</t>
        </is>
      </c>
      <c r="C3938" t="n">
        <v>45</v>
      </c>
      <c r="D3938" t="inlineStr">
        <is>
          <t>37 80 4993 194-2</t>
        </is>
      </c>
      <c r="E3938" t="inlineStr">
        <is>
          <t>Weco Rail GmbH</t>
        </is>
      </c>
      <c r="F3938" t="inlineStr">
        <is>
          <t>DME</t>
        </is>
      </c>
      <c r="G3938" t="inlineStr">
        <is>
          <t>DPW</t>
        </is>
      </c>
      <c r="I3938" s="6" t="n"/>
      <c r="J3938" s="6" t="n"/>
      <c r="K3938" t="inlineStr">
        <is>
          <t>run_initial</t>
        </is>
      </c>
      <c r="L3938" s="6" t="n">
        <v>45931</v>
      </c>
      <c r="M3938" s="6" t="n">
        <v>46660</v>
      </c>
      <c r="N3938" t="n">
        <v>729</v>
      </c>
      <c r="O3938" s="6" t="n">
        <v>46660</v>
      </c>
      <c r="S3938" t="inlineStr">
        <is>
          <t>n.a.</t>
        </is>
      </c>
      <c r="T3938" s="6" t="n"/>
      <c r="U3938" s="6" t="n"/>
      <c r="V3938" t="n">
        <v>0</v>
      </c>
      <c r="W3938" t="n">
        <v>3</v>
      </c>
      <c r="X3938" s="6" t="n"/>
      <c r="Z3938" s="6" t="n">
        <v>46568</v>
      </c>
      <c r="AA3938" t="inlineStr">
        <is>
          <t>n.a.</t>
        </is>
      </c>
      <c r="AB3938" s="6" t="n">
        <v>46660</v>
      </c>
      <c r="AC3938" t="inlineStr"/>
      <c r="AD3938" s="6" t="n">
        <v>46507</v>
      </c>
    </row>
    <row r="3939">
      <c r="A3939" t="inlineStr">
        <is>
          <t>V300081</t>
        </is>
      </c>
      <c r="B3939" t="inlineStr">
        <is>
          <t>2025-0015</t>
        </is>
      </c>
      <c r="C3939" t="n">
        <v>46</v>
      </c>
      <c r="D3939" t="inlineStr">
        <is>
          <t>37 80 4993 195-9</t>
        </is>
      </c>
      <c r="E3939" t="inlineStr">
        <is>
          <t>Weco Rail GmbH</t>
        </is>
      </c>
      <c r="F3939" t="inlineStr">
        <is>
          <t>DME</t>
        </is>
      </c>
      <c r="G3939" t="inlineStr">
        <is>
          <t>DPW</t>
        </is>
      </c>
      <c r="I3939" s="6" t="n"/>
      <c r="J3939" s="6" t="n"/>
      <c r="K3939" t="inlineStr">
        <is>
          <t>run_initial</t>
        </is>
      </c>
      <c r="L3939" s="6" t="n">
        <v>45931</v>
      </c>
      <c r="M3939" s="6" t="n">
        <v>46660</v>
      </c>
      <c r="N3939" t="n">
        <v>729</v>
      </c>
      <c r="O3939" s="6" t="n">
        <v>46660</v>
      </c>
      <c r="S3939" t="inlineStr">
        <is>
          <t>n.a.</t>
        </is>
      </c>
      <c r="T3939" s="6" t="n"/>
      <c r="U3939" s="6" t="n"/>
      <c r="V3939" t="n">
        <v>0</v>
      </c>
      <c r="W3939" t="n">
        <v>3</v>
      </c>
      <c r="X3939" s="6" t="n"/>
      <c r="Z3939" s="6" t="n">
        <v>46568</v>
      </c>
      <c r="AA3939" t="inlineStr">
        <is>
          <t>n.a.</t>
        </is>
      </c>
      <c r="AB3939" s="6" t="n">
        <v>46660</v>
      </c>
      <c r="AC3939" t="inlineStr"/>
      <c r="AD3939" s="6" t="n">
        <v>46507</v>
      </c>
    </row>
    <row r="3940">
      <c r="A3940" t="inlineStr">
        <is>
          <t>V300081</t>
        </is>
      </c>
      <c r="B3940" t="inlineStr">
        <is>
          <t>2025-0015</t>
        </is>
      </c>
      <c r="C3940" t="n">
        <v>47</v>
      </c>
      <c r="D3940" t="inlineStr">
        <is>
          <t>37 80 4993 196-7</t>
        </is>
      </c>
      <c r="E3940" t="inlineStr">
        <is>
          <t>Weco Rail GmbH</t>
        </is>
      </c>
      <c r="F3940" t="inlineStr">
        <is>
          <t>DME</t>
        </is>
      </c>
      <c r="G3940" t="inlineStr">
        <is>
          <t>DPW</t>
        </is>
      </c>
      <c r="I3940" s="6" t="n"/>
      <c r="J3940" s="6" t="n"/>
      <c r="K3940" t="inlineStr">
        <is>
          <t>run_initial</t>
        </is>
      </c>
      <c r="L3940" s="6" t="n">
        <v>45931</v>
      </c>
      <c r="M3940" s="6" t="n">
        <v>46660</v>
      </c>
      <c r="N3940" t="n">
        <v>729</v>
      </c>
      <c r="O3940" s="6" t="n">
        <v>46660</v>
      </c>
      <c r="S3940" t="inlineStr">
        <is>
          <t>n.a.</t>
        </is>
      </c>
      <c r="T3940" s="6" t="n"/>
      <c r="U3940" s="6" t="n"/>
      <c r="V3940" t="n">
        <v>0</v>
      </c>
      <c r="W3940" t="n">
        <v>3</v>
      </c>
      <c r="X3940" s="6" t="n"/>
      <c r="Z3940" s="6" t="n">
        <v>46568</v>
      </c>
      <c r="AA3940" t="inlineStr">
        <is>
          <t>n.a.</t>
        </is>
      </c>
      <c r="AB3940" s="6" t="n">
        <v>46660</v>
      </c>
      <c r="AC3940" t="inlineStr"/>
      <c r="AD3940" s="6" t="n">
        <v>46507</v>
      </c>
    </row>
    <row r="3941">
      <c r="A3941" t="inlineStr">
        <is>
          <t>V300081</t>
        </is>
      </c>
      <c r="B3941" t="inlineStr">
        <is>
          <t>2025-0015</t>
        </is>
      </c>
      <c r="C3941" t="n">
        <v>48</v>
      </c>
      <c r="D3941" t="inlineStr">
        <is>
          <t>37 80 4993 197-5</t>
        </is>
      </c>
      <c r="E3941" t="inlineStr">
        <is>
          <t>Weco Rail GmbH</t>
        </is>
      </c>
      <c r="F3941" t="inlineStr">
        <is>
          <t>DME</t>
        </is>
      </c>
      <c r="G3941" t="inlineStr">
        <is>
          <t>DPW</t>
        </is>
      </c>
      <c r="I3941" s="6" t="n"/>
      <c r="J3941" s="6" t="n"/>
      <c r="K3941" t="inlineStr">
        <is>
          <t>run_initial</t>
        </is>
      </c>
      <c r="L3941" s="6" t="n">
        <v>45931</v>
      </c>
      <c r="M3941" s="6" t="n">
        <v>46660</v>
      </c>
      <c r="N3941" t="n">
        <v>729</v>
      </c>
      <c r="O3941" s="6" t="n">
        <v>46660</v>
      </c>
      <c r="S3941" t="inlineStr">
        <is>
          <t>n.a.</t>
        </is>
      </c>
      <c r="T3941" s="6" t="n"/>
      <c r="U3941" s="6" t="n"/>
      <c r="V3941" t="n">
        <v>0</v>
      </c>
      <c r="W3941" t="n">
        <v>3</v>
      </c>
      <c r="X3941" s="6" t="n"/>
      <c r="Z3941" s="6" t="n">
        <v>46568</v>
      </c>
      <c r="AA3941" t="inlineStr">
        <is>
          <t>n.a.</t>
        </is>
      </c>
      <c r="AB3941" s="6" t="n">
        <v>46660</v>
      </c>
      <c r="AC3941" t="inlineStr"/>
      <c r="AD3941" s="6" t="n">
        <v>46507</v>
      </c>
    </row>
    <row r="3942">
      <c r="A3942" t="inlineStr">
        <is>
          <t>V300081</t>
        </is>
      </c>
      <c r="B3942" t="inlineStr">
        <is>
          <t>2025-0015</t>
        </is>
      </c>
      <c r="C3942" t="n">
        <v>49</v>
      </c>
      <c r="D3942" t="inlineStr">
        <is>
          <t>37 80 4993 198-3</t>
        </is>
      </c>
      <c r="E3942" t="inlineStr">
        <is>
          <t>Weco Rail GmbH</t>
        </is>
      </c>
      <c r="F3942" t="inlineStr">
        <is>
          <t>DME</t>
        </is>
      </c>
      <c r="G3942" t="inlineStr">
        <is>
          <t>DPW</t>
        </is>
      </c>
      <c r="I3942" s="6" t="n"/>
      <c r="J3942" s="6" t="n"/>
      <c r="K3942" t="inlineStr">
        <is>
          <t>run_initial</t>
        </is>
      </c>
      <c r="L3942" s="6" t="n">
        <v>45931</v>
      </c>
      <c r="M3942" s="6" t="n">
        <v>46660</v>
      </c>
      <c r="N3942" t="n">
        <v>729</v>
      </c>
      <c r="O3942" s="6" t="n">
        <v>46660</v>
      </c>
      <c r="S3942" t="inlineStr">
        <is>
          <t>n.a.</t>
        </is>
      </c>
      <c r="T3942" s="6" t="n"/>
      <c r="U3942" s="6" t="n"/>
      <c r="V3942" t="n">
        <v>0</v>
      </c>
      <c r="W3942" t="n">
        <v>3</v>
      </c>
      <c r="X3942" s="6" t="n"/>
      <c r="Z3942" s="6" t="n">
        <v>46568</v>
      </c>
      <c r="AA3942" t="inlineStr">
        <is>
          <t>n.a.</t>
        </is>
      </c>
      <c r="AB3942" s="6" t="n">
        <v>46660</v>
      </c>
      <c r="AC3942" t="inlineStr"/>
      <c r="AD3942" s="6" t="n">
        <v>46507</v>
      </c>
    </row>
    <row r="3943">
      <c r="A3943" t="inlineStr">
        <is>
          <t>V300081</t>
        </is>
      </c>
      <c r="B3943" t="inlineStr">
        <is>
          <t>2025-0015</t>
        </is>
      </c>
      <c r="C3943" t="n">
        <v>50</v>
      </c>
      <c r="D3943" t="inlineStr">
        <is>
          <t>37 80 4993 199-1</t>
        </is>
      </c>
      <c r="E3943" t="inlineStr">
        <is>
          <t>Weco Rail GmbH</t>
        </is>
      </c>
      <c r="F3943" t="inlineStr">
        <is>
          <t>DME</t>
        </is>
      </c>
      <c r="G3943" t="inlineStr">
        <is>
          <t>DPW</t>
        </is>
      </c>
      <c r="I3943" s="6" t="n"/>
      <c r="J3943" s="6" t="n"/>
      <c r="K3943" t="inlineStr">
        <is>
          <t>run_initial</t>
        </is>
      </c>
      <c r="L3943" s="6" t="n">
        <v>45931</v>
      </c>
      <c r="M3943" s="6" t="n">
        <v>46660</v>
      </c>
      <c r="N3943" t="n">
        <v>729</v>
      </c>
      <c r="O3943" s="6" t="n">
        <v>46660</v>
      </c>
      <c r="S3943" t="inlineStr">
        <is>
          <t>n.a.</t>
        </is>
      </c>
      <c r="T3943" s="6" t="n"/>
      <c r="U3943" s="6" t="n"/>
      <c r="V3943" t="n">
        <v>0</v>
      </c>
      <c r="W3943" t="n">
        <v>3</v>
      </c>
      <c r="X3943" s="6" t="n"/>
      <c r="Z3943" s="6" t="n">
        <v>46568</v>
      </c>
      <c r="AA3943" t="inlineStr">
        <is>
          <t>n.a.</t>
        </is>
      </c>
      <c r="AB3943" s="6" t="n">
        <v>46660</v>
      </c>
      <c r="AC3943" t="inlineStr"/>
      <c r="AD3943" s="6" t="n">
        <v>46507</v>
      </c>
    </row>
    <row r="3944">
      <c r="A3944" t="inlineStr">
        <is>
          <t>V300081</t>
        </is>
      </c>
      <c r="B3944" t="inlineStr">
        <is>
          <t>2025-0015</t>
        </is>
      </c>
      <c r="C3944" t="n">
        <v>51</v>
      </c>
      <c r="D3944" t="inlineStr">
        <is>
          <t>37 80 4993 200-7</t>
        </is>
      </c>
      <c r="E3944" t="inlineStr">
        <is>
          <t>Weco Rail GmbH</t>
        </is>
      </c>
      <c r="F3944" t="inlineStr">
        <is>
          <t>DME</t>
        </is>
      </c>
      <c r="G3944" t="inlineStr">
        <is>
          <t>DPW</t>
        </is>
      </c>
      <c r="I3944" s="6" t="n"/>
      <c r="J3944" s="6" t="n"/>
      <c r="K3944" t="inlineStr">
        <is>
          <t>run_initial</t>
        </is>
      </c>
      <c r="L3944" s="6" t="n">
        <v>45931</v>
      </c>
      <c r="M3944" s="6" t="n">
        <v>46660</v>
      </c>
      <c r="N3944" t="n">
        <v>729</v>
      </c>
      <c r="O3944" s="6" t="n">
        <v>46660</v>
      </c>
      <c r="S3944" t="inlineStr">
        <is>
          <t>n.a.</t>
        </is>
      </c>
      <c r="T3944" s="6" t="n"/>
      <c r="U3944" s="6" t="n"/>
      <c r="V3944" t="n">
        <v>0</v>
      </c>
      <c r="W3944" t="n">
        <v>3</v>
      </c>
      <c r="X3944" s="6" t="n"/>
      <c r="Z3944" s="6" t="n">
        <v>46568</v>
      </c>
      <c r="AA3944" t="inlineStr">
        <is>
          <t>n.a.</t>
        </is>
      </c>
      <c r="AB3944" s="6" t="n">
        <v>46660</v>
      </c>
      <c r="AC3944" t="inlineStr"/>
      <c r="AD3944" s="6" t="n">
        <v>46507</v>
      </c>
    </row>
    <row r="3945">
      <c r="A3945" t="inlineStr">
        <is>
          <t>V300081</t>
        </is>
      </c>
      <c r="B3945" t="inlineStr">
        <is>
          <t>2025-0015</t>
        </is>
      </c>
      <c r="C3945" t="n">
        <v>52</v>
      </c>
      <c r="D3945" t="inlineStr">
        <is>
          <t>37 80 4993 201-5</t>
        </is>
      </c>
      <c r="E3945" t="inlineStr">
        <is>
          <t>Weco Rail GmbH</t>
        </is>
      </c>
      <c r="F3945" t="inlineStr">
        <is>
          <t>DME</t>
        </is>
      </c>
      <c r="G3945" t="inlineStr">
        <is>
          <t>DPW</t>
        </is>
      </c>
      <c r="I3945" s="6" t="n"/>
      <c r="J3945" s="6" t="n"/>
      <c r="K3945" t="inlineStr">
        <is>
          <t>run_initial</t>
        </is>
      </c>
      <c r="L3945" s="6" t="n">
        <v>45931</v>
      </c>
      <c r="M3945" s="6" t="n">
        <v>46660</v>
      </c>
      <c r="N3945" t="n">
        <v>729</v>
      </c>
      <c r="O3945" s="6" t="n">
        <v>46660</v>
      </c>
      <c r="S3945" t="inlineStr">
        <is>
          <t>n.a.</t>
        </is>
      </c>
      <c r="T3945" s="6" t="n"/>
      <c r="U3945" s="6" t="n"/>
      <c r="V3945" t="n">
        <v>0</v>
      </c>
      <c r="W3945" t="n">
        <v>3</v>
      </c>
      <c r="X3945" s="6" t="n"/>
      <c r="Z3945" s="6" t="n">
        <v>46568</v>
      </c>
      <c r="AA3945" t="inlineStr">
        <is>
          <t>n.a.</t>
        </is>
      </c>
      <c r="AB3945" s="6" t="n">
        <v>46660</v>
      </c>
      <c r="AC3945" t="inlineStr"/>
      <c r="AD3945" s="6" t="n">
        <v>46507</v>
      </c>
    </row>
    <row r="3946">
      <c r="A3946" t="inlineStr">
        <is>
          <t>V300081</t>
        </is>
      </c>
      <c r="B3946" t="inlineStr">
        <is>
          <t>2025-0015</t>
        </is>
      </c>
      <c r="C3946" t="n">
        <v>53</v>
      </c>
      <c r="D3946" t="inlineStr">
        <is>
          <t>37 80 4993 202-3</t>
        </is>
      </c>
      <c r="E3946" t="inlineStr">
        <is>
          <t>Weco Rail GmbH</t>
        </is>
      </c>
      <c r="F3946" t="inlineStr">
        <is>
          <t>DME</t>
        </is>
      </c>
      <c r="G3946" t="inlineStr">
        <is>
          <t>DPW</t>
        </is>
      </c>
      <c r="I3946" s="6" t="n"/>
      <c r="J3946" s="6" t="n"/>
      <c r="K3946" t="inlineStr">
        <is>
          <t>run_initial</t>
        </is>
      </c>
      <c r="L3946" s="6" t="n">
        <v>45931</v>
      </c>
      <c r="M3946" s="6" t="n">
        <v>46660</v>
      </c>
      <c r="N3946" t="n">
        <v>729</v>
      </c>
      <c r="O3946" s="6" t="n">
        <v>46660</v>
      </c>
      <c r="S3946" t="inlineStr">
        <is>
          <t>n.a.</t>
        </is>
      </c>
      <c r="T3946" s="6" t="n"/>
      <c r="U3946" s="6" t="n"/>
      <c r="V3946" t="n">
        <v>0</v>
      </c>
      <c r="W3946" t="n">
        <v>3</v>
      </c>
      <c r="X3946" s="6" t="n"/>
      <c r="Z3946" s="6" t="n">
        <v>46568</v>
      </c>
      <c r="AA3946" t="inlineStr">
        <is>
          <t>n.a.</t>
        </is>
      </c>
      <c r="AB3946" s="6" t="n">
        <v>46660</v>
      </c>
      <c r="AC3946" t="inlineStr"/>
      <c r="AD3946" s="6" t="n">
        <v>46507</v>
      </c>
    </row>
    <row r="3947">
      <c r="A3947" t="inlineStr">
        <is>
          <t>V300081</t>
        </is>
      </c>
      <c r="B3947" t="inlineStr">
        <is>
          <t>2025-0015</t>
        </is>
      </c>
      <c r="C3947" t="n">
        <v>54</v>
      </c>
      <c r="D3947" t="inlineStr">
        <is>
          <t>37 80 4993 203-1</t>
        </is>
      </c>
      <c r="E3947" t="inlineStr">
        <is>
          <t>Weco Rail GmbH</t>
        </is>
      </c>
      <c r="F3947" t="inlineStr">
        <is>
          <t>DME</t>
        </is>
      </c>
      <c r="G3947" t="inlineStr">
        <is>
          <t>DPW</t>
        </is>
      </c>
      <c r="I3947" s="6" t="n"/>
      <c r="J3947" s="6" t="n"/>
      <c r="K3947" t="inlineStr">
        <is>
          <t>run_initial</t>
        </is>
      </c>
      <c r="L3947" s="6" t="n">
        <v>45931</v>
      </c>
      <c r="M3947" s="6" t="n">
        <v>46660</v>
      </c>
      <c r="N3947" t="n">
        <v>729</v>
      </c>
      <c r="O3947" s="6" t="n">
        <v>46660</v>
      </c>
      <c r="S3947" t="inlineStr">
        <is>
          <t>n.a.</t>
        </is>
      </c>
      <c r="T3947" s="6" t="n"/>
      <c r="U3947" s="6" t="n"/>
      <c r="V3947" t="n">
        <v>0</v>
      </c>
      <c r="W3947" t="n">
        <v>3</v>
      </c>
      <c r="X3947" s="6" t="n"/>
      <c r="Z3947" s="6" t="n">
        <v>46568</v>
      </c>
      <c r="AA3947" t="inlineStr">
        <is>
          <t>n.a.</t>
        </is>
      </c>
      <c r="AB3947" s="6" t="n">
        <v>46660</v>
      </c>
      <c r="AC3947" t="inlineStr"/>
      <c r="AD3947" s="6" t="n">
        <v>46507</v>
      </c>
    </row>
    <row r="3948">
      <c r="A3948" t="inlineStr">
        <is>
          <t>V300081</t>
        </is>
      </c>
      <c r="B3948" t="inlineStr">
        <is>
          <t>2025-0015</t>
        </is>
      </c>
      <c r="C3948" t="n">
        <v>55</v>
      </c>
      <c r="D3948" t="inlineStr">
        <is>
          <t>37 80 4993 237-9</t>
        </is>
      </c>
      <c r="E3948" t="inlineStr">
        <is>
          <t>Weco Rail GmbH</t>
        </is>
      </c>
      <c r="F3948" t="inlineStr">
        <is>
          <t>DME</t>
        </is>
      </c>
      <c r="G3948" t="inlineStr">
        <is>
          <t>DPW</t>
        </is>
      </c>
      <c r="I3948" s="6" t="n"/>
      <c r="J3948" s="6" t="n"/>
      <c r="K3948" t="inlineStr">
        <is>
          <t>run_initial</t>
        </is>
      </c>
      <c r="L3948" s="6" t="n">
        <v>45931</v>
      </c>
      <c r="M3948" s="6" t="n">
        <v>46660</v>
      </c>
      <c r="N3948" t="n">
        <v>729</v>
      </c>
      <c r="O3948" s="6" t="n">
        <v>46660</v>
      </c>
      <c r="S3948" t="inlineStr">
        <is>
          <t>n.a.</t>
        </is>
      </c>
      <c r="T3948" s="6" t="n"/>
      <c r="U3948" s="6" t="n"/>
      <c r="V3948" t="n">
        <v>0</v>
      </c>
      <c r="W3948" t="n">
        <v>3</v>
      </c>
      <c r="X3948" s="6" t="n"/>
      <c r="Z3948" s="6" t="n">
        <v>46568</v>
      </c>
      <c r="AA3948" t="inlineStr">
        <is>
          <t>n.a.</t>
        </is>
      </c>
      <c r="AB3948" s="6" t="n">
        <v>46660</v>
      </c>
      <c r="AC3948" t="inlineStr"/>
      <c r="AD3948" s="6" t="n">
        <v>46507</v>
      </c>
    </row>
    <row r="3949">
      <c r="A3949" t="inlineStr">
        <is>
          <t>V300081</t>
        </is>
      </c>
      <c r="B3949" t="inlineStr">
        <is>
          <t>2025-0015</t>
        </is>
      </c>
      <c r="C3949" t="n">
        <v>56</v>
      </c>
      <c r="D3949" t="inlineStr">
        <is>
          <t>37 80 4993 238-7</t>
        </is>
      </c>
      <c r="E3949" t="inlineStr">
        <is>
          <t>Weco Rail GmbH</t>
        </is>
      </c>
      <c r="F3949" t="inlineStr">
        <is>
          <t>DME</t>
        </is>
      </c>
      <c r="G3949" t="inlineStr">
        <is>
          <t>DPW</t>
        </is>
      </c>
      <c r="I3949" s="6" t="n"/>
      <c r="J3949" s="6" t="n"/>
      <c r="K3949" t="inlineStr">
        <is>
          <t>run_initial</t>
        </is>
      </c>
      <c r="L3949" s="6" t="n">
        <v>45931</v>
      </c>
      <c r="M3949" s="6" t="n">
        <v>46660</v>
      </c>
      <c r="N3949" t="n">
        <v>729</v>
      </c>
      <c r="O3949" s="6" t="n">
        <v>46660</v>
      </c>
      <c r="S3949" t="inlineStr">
        <is>
          <t>n.a.</t>
        </is>
      </c>
      <c r="T3949" s="6" t="n"/>
      <c r="U3949" s="6" t="n"/>
      <c r="V3949" t="n">
        <v>0</v>
      </c>
      <c r="W3949" t="n">
        <v>3</v>
      </c>
      <c r="X3949" s="6" t="n"/>
      <c r="Z3949" s="6" t="n">
        <v>46568</v>
      </c>
      <c r="AA3949" t="inlineStr">
        <is>
          <t>n.a.</t>
        </is>
      </c>
      <c r="AB3949" s="6" t="n">
        <v>46660</v>
      </c>
      <c r="AC3949" t="inlineStr"/>
      <c r="AD3949" s="6" t="n">
        <v>46507</v>
      </c>
    </row>
    <row r="3950">
      <c r="A3950" t="inlineStr">
        <is>
          <t>V300081</t>
        </is>
      </c>
      <c r="B3950" t="inlineStr">
        <is>
          <t>2025-0015</t>
        </is>
      </c>
      <c r="C3950" t="n">
        <v>57</v>
      </c>
      <c r="D3950" t="inlineStr">
        <is>
          <t>37 80 4993 241-1</t>
        </is>
      </c>
      <c r="E3950" t="inlineStr">
        <is>
          <t>Weco Rail GmbH</t>
        </is>
      </c>
      <c r="F3950" t="inlineStr">
        <is>
          <t>DME</t>
        </is>
      </c>
      <c r="G3950" t="inlineStr">
        <is>
          <t>DPW</t>
        </is>
      </c>
      <c r="I3950" s="6" t="n"/>
      <c r="J3950" s="6" t="n"/>
      <c r="K3950" t="inlineStr">
        <is>
          <t>run_initial</t>
        </is>
      </c>
      <c r="L3950" s="6" t="n">
        <v>45931</v>
      </c>
      <c r="M3950" s="6" t="n">
        <v>46660</v>
      </c>
      <c r="N3950" t="n">
        <v>729</v>
      </c>
      <c r="O3950" s="6" t="n">
        <v>46660</v>
      </c>
      <c r="S3950" t="inlineStr">
        <is>
          <t>n.a.</t>
        </is>
      </c>
      <c r="T3950" s="6" t="n"/>
      <c r="U3950" s="6" t="n"/>
      <c r="V3950" t="n">
        <v>0</v>
      </c>
      <c r="W3950" t="n">
        <v>3</v>
      </c>
      <c r="X3950" s="6" t="n"/>
      <c r="Z3950" s="6" t="n">
        <v>46568</v>
      </c>
      <c r="AA3950" t="inlineStr">
        <is>
          <t>n.a.</t>
        </is>
      </c>
      <c r="AB3950" s="6" t="n">
        <v>46660</v>
      </c>
      <c r="AC3950" t="inlineStr"/>
      <c r="AD3950" s="6" t="n">
        <v>46507</v>
      </c>
    </row>
    <row r="3951">
      <c r="A3951" t="inlineStr">
        <is>
          <t>V300081</t>
        </is>
      </c>
      <c r="B3951" t="inlineStr">
        <is>
          <t>2025-0015</t>
        </is>
      </c>
      <c r="C3951" t="n">
        <v>58</v>
      </c>
      <c r="D3951" t="inlineStr">
        <is>
          <t>37 80 4993 244-5</t>
        </is>
      </c>
      <c r="E3951" t="inlineStr">
        <is>
          <t>Weco Rail GmbH</t>
        </is>
      </c>
      <c r="F3951" t="inlineStr">
        <is>
          <t>DME</t>
        </is>
      </c>
      <c r="G3951" t="inlineStr">
        <is>
          <t>DPW</t>
        </is>
      </c>
      <c r="I3951" s="6" t="n"/>
      <c r="J3951" s="6" t="n"/>
      <c r="K3951" t="inlineStr">
        <is>
          <t>run_initial</t>
        </is>
      </c>
      <c r="L3951" s="6" t="n">
        <v>45931</v>
      </c>
      <c r="M3951" s="6" t="n">
        <v>46660</v>
      </c>
      <c r="N3951" t="n">
        <v>729</v>
      </c>
      <c r="O3951" s="6" t="n">
        <v>46660</v>
      </c>
      <c r="S3951" t="inlineStr">
        <is>
          <t>n.a.</t>
        </is>
      </c>
      <c r="T3951" s="6" t="n"/>
      <c r="U3951" s="6" t="n"/>
      <c r="V3951" t="n">
        <v>0</v>
      </c>
      <c r="W3951" t="n">
        <v>3</v>
      </c>
      <c r="X3951" s="6" t="n"/>
      <c r="Z3951" s="6" t="n">
        <v>46568</v>
      </c>
      <c r="AA3951" t="inlineStr">
        <is>
          <t>n.a.</t>
        </is>
      </c>
      <c r="AB3951" s="6" t="n">
        <v>46660</v>
      </c>
      <c r="AC3951" t="inlineStr"/>
      <c r="AD3951" s="6" t="n">
        <v>46507</v>
      </c>
    </row>
    <row r="3952">
      <c r="A3952" t="inlineStr">
        <is>
          <t>V300081</t>
        </is>
      </c>
      <c r="B3952" t="inlineStr">
        <is>
          <t>2025-0015</t>
        </is>
      </c>
      <c r="C3952" t="n">
        <v>59</v>
      </c>
      <c r="D3952" t="inlineStr">
        <is>
          <t>37 80 4993 245-2</t>
        </is>
      </c>
      <c r="E3952" t="inlineStr">
        <is>
          <t>Weco Rail GmbH</t>
        </is>
      </c>
      <c r="F3952" t="inlineStr">
        <is>
          <t>DME</t>
        </is>
      </c>
      <c r="G3952" t="inlineStr">
        <is>
          <t>DPW</t>
        </is>
      </c>
      <c r="I3952" s="6" t="n"/>
      <c r="J3952" s="6" t="n"/>
      <c r="K3952" t="inlineStr">
        <is>
          <t>run_initial</t>
        </is>
      </c>
      <c r="L3952" s="6" t="n">
        <v>45931</v>
      </c>
      <c r="M3952" s="6" t="n">
        <v>46660</v>
      </c>
      <c r="N3952" t="n">
        <v>729</v>
      </c>
      <c r="O3952" s="6" t="n">
        <v>46660</v>
      </c>
      <c r="S3952" t="inlineStr">
        <is>
          <t>n.a.</t>
        </is>
      </c>
      <c r="T3952" s="6" t="n"/>
      <c r="U3952" s="6" t="n"/>
      <c r="V3952" t="n">
        <v>0</v>
      </c>
      <c r="W3952" t="n">
        <v>3</v>
      </c>
      <c r="X3952" s="6" t="n"/>
      <c r="Z3952" s="6" t="n">
        <v>46568</v>
      </c>
      <c r="AA3952" t="inlineStr">
        <is>
          <t>n.a.</t>
        </is>
      </c>
      <c r="AB3952" s="6" t="n">
        <v>46660</v>
      </c>
      <c r="AC3952" t="inlineStr"/>
      <c r="AD3952" s="6" t="n">
        <v>46507</v>
      </c>
    </row>
    <row r="3953">
      <c r="A3953" t="inlineStr">
        <is>
          <t>V300081</t>
        </is>
      </c>
      <c r="B3953" t="inlineStr">
        <is>
          <t>2025-0015</t>
        </is>
      </c>
      <c r="C3953" t="n">
        <v>60</v>
      </c>
      <c r="D3953" t="inlineStr">
        <is>
          <t>37 80 4993 248-6</t>
        </is>
      </c>
      <c r="E3953" t="inlineStr">
        <is>
          <t>Weco Rail GmbH</t>
        </is>
      </c>
      <c r="F3953" t="inlineStr">
        <is>
          <t>DME</t>
        </is>
      </c>
      <c r="G3953" t="inlineStr">
        <is>
          <t>DPW</t>
        </is>
      </c>
      <c r="I3953" s="6" t="n"/>
      <c r="J3953" s="6" t="n"/>
      <c r="K3953" t="inlineStr">
        <is>
          <t>run_initial</t>
        </is>
      </c>
      <c r="L3953" s="6" t="n">
        <v>45931</v>
      </c>
      <c r="M3953" s="6" t="n">
        <v>46660</v>
      </c>
      <c r="N3953" t="n">
        <v>729</v>
      </c>
      <c r="O3953" s="6" t="n">
        <v>46660</v>
      </c>
      <c r="S3953" t="inlineStr">
        <is>
          <t>n.a.</t>
        </is>
      </c>
      <c r="T3953" s="6" t="n"/>
      <c r="U3953" s="6" t="n"/>
      <c r="V3953" t="n">
        <v>0</v>
      </c>
      <c r="W3953" t="n">
        <v>3</v>
      </c>
      <c r="X3953" s="6" t="n"/>
      <c r="Z3953" s="6" t="n">
        <v>46568</v>
      </c>
      <c r="AA3953" t="inlineStr">
        <is>
          <t>n.a.</t>
        </is>
      </c>
      <c r="AB3953" s="6" t="n">
        <v>46660</v>
      </c>
      <c r="AC3953" t="inlineStr"/>
      <c r="AD3953" s="6" t="n">
        <v>46507</v>
      </c>
    </row>
    <row r="3954">
      <c r="A3954" t="inlineStr">
        <is>
          <t>V300081</t>
        </is>
      </c>
      <c r="B3954" t="inlineStr">
        <is>
          <t>2025-0015</t>
        </is>
      </c>
      <c r="C3954" t="n">
        <v>61</v>
      </c>
      <c r="D3954" t="inlineStr">
        <is>
          <t>37 80 4993 250-2</t>
        </is>
      </c>
      <c r="E3954" t="inlineStr">
        <is>
          <t>Weco Rail GmbH</t>
        </is>
      </c>
      <c r="F3954" t="inlineStr">
        <is>
          <t>DME</t>
        </is>
      </c>
      <c r="G3954" t="inlineStr">
        <is>
          <t>DPW</t>
        </is>
      </c>
      <c r="I3954" s="6" t="n"/>
      <c r="J3954" s="6" t="n"/>
      <c r="K3954" t="inlineStr">
        <is>
          <t>run_initial</t>
        </is>
      </c>
      <c r="L3954" s="6" t="n">
        <v>45931</v>
      </c>
      <c r="M3954" s="6" t="n">
        <v>46660</v>
      </c>
      <c r="N3954" t="n">
        <v>729</v>
      </c>
      <c r="O3954" s="6" t="n">
        <v>46660</v>
      </c>
      <c r="S3954" t="inlineStr">
        <is>
          <t>n.a.</t>
        </is>
      </c>
      <c r="T3954" s="6" t="n"/>
      <c r="U3954" s="6" t="n"/>
      <c r="V3954" t="n">
        <v>0</v>
      </c>
      <c r="W3954" t="n">
        <v>3</v>
      </c>
      <c r="X3954" s="6" t="n"/>
      <c r="Z3954" s="6" t="n">
        <v>46568</v>
      </c>
      <c r="AA3954" t="inlineStr">
        <is>
          <t>n.a.</t>
        </is>
      </c>
      <c r="AB3954" s="6" t="n">
        <v>46660</v>
      </c>
      <c r="AC3954" t="inlineStr"/>
      <c r="AD3954" s="6" t="n">
        <v>46507</v>
      </c>
    </row>
    <row r="3955">
      <c r="A3955" t="inlineStr">
        <is>
          <t>V300081</t>
        </is>
      </c>
      <c r="B3955" t="inlineStr">
        <is>
          <t>2025-0015</t>
        </is>
      </c>
      <c r="C3955" t="n">
        <v>62</v>
      </c>
      <c r="D3955" t="inlineStr">
        <is>
          <t>37 80 4993 251-0</t>
        </is>
      </c>
      <c r="E3955" t="inlineStr">
        <is>
          <t>Weco Rail GmbH</t>
        </is>
      </c>
      <c r="F3955" t="inlineStr">
        <is>
          <t>DME</t>
        </is>
      </c>
      <c r="G3955" t="inlineStr">
        <is>
          <t>DPW</t>
        </is>
      </c>
      <c r="I3955" s="6" t="n"/>
      <c r="J3955" s="6" t="n"/>
      <c r="K3955" t="inlineStr">
        <is>
          <t>run_initial</t>
        </is>
      </c>
      <c r="L3955" s="6" t="n">
        <v>45931</v>
      </c>
      <c r="M3955" s="6" t="n">
        <v>46660</v>
      </c>
      <c r="N3955" t="n">
        <v>729</v>
      </c>
      <c r="O3955" s="6" t="n">
        <v>46660</v>
      </c>
      <c r="S3955" t="inlineStr">
        <is>
          <t>n.a.</t>
        </is>
      </c>
      <c r="T3955" s="6" t="n"/>
      <c r="U3955" s="6" t="n"/>
      <c r="V3955" t="n">
        <v>0</v>
      </c>
      <c r="W3955" t="n">
        <v>3</v>
      </c>
      <c r="X3955" s="6" t="n"/>
      <c r="Z3955" s="6" t="n">
        <v>46568</v>
      </c>
      <c r="AA3955" t="inlineStr">
        <is>
          <t>n.a.</t>
        </is>
      </c>
      <c r="AB3955" s="6" t="n">
        <v>46660</v>
      </c>
      <c r="AC3955" t="inlineStr"/>
      <c r="AD3955" s="6" t="n">
        <v>46507</v>
      </c>
    </row>
    <row r="3956">
      <c r="A3956" t="inlineStr">
        <is>
          <t>V730007</t>
        </is>
      </c>
      <c r="B3956" t="inlineStr">
        <is>
          <t>2025-0015</t>
        </is>
      </c>
      <c r="C3956" t="n">
        <v>1</v>
      </c>
      <c r="D3956" t="inlineStr">
        <is>
          <t>37 80 4992 768-4</t>
        </is>
      </c>
      <c r="E3956" t="inlineStr">
        <is>
          <t>Weco Rail GmbH</t>
        </is>
      </c>
      <c r="F3956" t="inlineStr">
        <is>
          <t>DME</t>
        </is>
      </c>
      <c r="G3956" t="inlineStr">
        <is>
          <t>DPW</t>
        </is>
      </c>
      <c r="H3956" t="inlineStr">
        <is>
          <t>PAYG-Abrg</t>
        </is>
      </c>
      <c r="I3956" s="6" t="n">
        <v>45931</v>
      </c>
      <c r="J3956" s="6" t="n">
        <v>46234</v>
      </c>
      <c r="K3956" t="inlineStr">
        <is>
          <t>run_initial</t>
        </is>
      </c>
      <c r="L3956" s="6" t="n">
        <v>45931</v>
      </c>
      <c r="M3956" s="6" t="n">
        <v>46234</v>
      </c>
      <c r="N3956" t="n">
        <v>729</v>
      </c>
      <c r="O3956" s="6" t="n">
        <v>46234</v>
      </c>
      <c r="S3956" t="inlineStr">
        <is>
          <t>n.a.</t>
        </is>
      </c>
      <c r="T3956" s="6" t="n"/>
      <c r="U3956" s="6" t="n"/>
      <c r="V3956" t="n">
        <v>0</v>
      </c>
      <c r="W3956" t="n">
        <v>3</v>
      </c>
      <c r="X3956" s="6" t="n"/>
      <c r="Z3956" s="6" t="n">
        <v>46142</v>
      </c>
      <c r="AA3956" t="inlineStr">
        <is>
          <t>n.a.</t>
        </is>
      </c>
      <c r="AB3956" s="6" t="n">
        <v>46234</v>
      </c>
      <c r="AC3956" t="inlineStr">
        <is>
          <t>PAYG-Abrg</t>
        </is>
      </c>
      <c r="AD3956" s="6" t="n">
        <v>46081</v>
      </c>
    </row>
    <row r="3957">
      <c r="A3957" t="inlineStr">
        <is>
          <t>V730007</t>
        </is>
      </c>
      <c r="B3957" t="inlineStr">
        <is>
          <t>2025-0015</t>
        </is>
      </c>
      <c r="C3957" t="n">
        <v>2</v>
      </c>
      <c r="D3957" t="inlineStr">
        <is>
          <t>37 80 4992 778-3</t>
        </is>
      </c>
      <c r="E3957" t="inlineStr">
        <is>
          <t>Weco Rail GmbH</t>
        </is>
      </c>
      <c r="F3957" t="inlineStr">
        <is>
          <t>DME</t>
        </is>
      </c>
      <c r="G3957" t="inlineStr">
        <is>
          <t>DPW</t>
        </is>
      </c>
      <c r="H3957" t="inlineStr">
        <is>
          <t>PAYG-Abrg</t>
        </is>
      </c>
      <c r="I3957" s="6" t="n">
        <v>45931</v>
      </c>
      <c r="J3957" s="6" t="n">
        <v>46234</v>
      </c>
      <c r="K3957" t="inlineStr">
        <is>
          <t>run_initial</t>
        </is>
      </c>
      <c r="L3957" s="6" t="n">
        <v>45931</v>
      </c>
      <c r="M3957" s="6" t="n">
        <v>46234</v>
      </c>
      <c r="N3957" t="n">
        <v>729</v>
      </c>
      <c r="O3957" s="6" t="n">
        <v>46234</v>
      </c>
      <c r="S3957" t="inlineStr">
        <is>
          <t>n.a.</t>
        </is>
      </c>
      <c r="T3957" s="6" t="n"/>
      <c r="U3957" s="6" t="n"/>
      <c r="V3957" t="n">
        <v>0</v>
      </c>
      <c r="W3957" t="n">
        <v>3</v>
      </c>
      <c r="X3957" s="6" t="n"/>
      <c r="Z3957" s="6" t="n">
        <v>46142</v>
      </c>
      <c r="AA3957" t="inlineStr">
        <is>
          <t>n.a.</t>
        </is>
      </c>
      <c r="AB3957" s="6" t="n">
        <v>46234</v>
      </c>
      <c r="AC3957" t="inlineStr">
        <is>
          <t>PAYG-Abrg</t>
        </is>
      </c>
      <c r="AD3957" s="6" t="n">
        <v>46081</v>
      </c>
    </row>
    <row r="3958">
      <c r="A3958" t="inlineStr">
        <is>
          <t>V730007</t>
        </is>
      </c>
      <c r="B3958" t="inlineStr">
        <is>
          <t>2025-0015</t>
        </is>
      </c>
      <c r="C3958" t="n">
        <v>3</v>
      </c>
      <c r="D3958" t="inlineStr">
        <is>
          <t>37 80 4992 781-7</t>
        </is>
      </c>
      <c r="E3958" t="inlineStr">
        <is>
          <t>Weco Rail GmbH</t>
        </is>
      </c>
      <c r="F3958" t="inlineStr">
        <is>
          <t>DME</t>
        </is>
      </c>
      <c r="G3958" t="inlineStr">
        <is>
          <t>DPW</t>
        </is>
      </c>
      <c r="H3958" t="inlineStr">
        <is>
          <t>PAYG-Abrg</t>
        </is>
      </c>
      <c r="I3958" s="6" t="n">
        <v>45931</v>
      </c>
      <c r="J3958" s="6" t="n">
        <v>46234</v>
      </c>
      <c r="K3958" t="inlineStr">
        <is>
          <t>run_initial</t>
        </is>
      </c>
      <c r="L3958" s="6" t="n">
        <v>45931</v>
      </c>
      <c r="M3958" s="6" t="n">
        <v>46234</v>
      </c>
      <c r="N3958" t="n">
        <v>729</v>
      </c>
      <c r="O3958" s="6" t="n">
        <v>46234</v>
      </c>
      <c r="S3958" t="inlineStr">
        <is>
          <t>n.a.</t>
        </is>
      </c>
      <c r="T3958" s="6" t="n"/>
      <c r="U3958" s="6" t="n"/>
      <c r="V3958" t="n">
        <v>0</v>
      </c>
      <c r="W3958" t="n">
        <v>3</v>
      </c>
      <c r="X3958" s="6" t="n"/>
      <c r="Z3958" s="6" t="n">
        <v>46142</v>
      </c>
      <c r="AA3958" t="inlineStr">
        <is>
          <t>n.a.</t>
        </is>
      </c>
      <c r="AB3958" s="6" t="n">
        <v>46234</v>
      </c>
      <c r="AC3958" t="inlineStr">
        <is>
          <t>PAYG-Abrg</t>
        </is>
      </c>
      <c r="AD3958" s="6" t="n">
        <v>46081</v>
      </c>
    </row>
    <row r="3959">
      <c r="A3959" t="inlineStr">
        <is>
          <t>V730007</t>
        </is>
      </c>
      <c r="B3959" t="inlineStr">
        <is>
          <t>2025-0015</t>
        </is>
      </c>
      <c r="C3959" t="n">
        <v>4</v>
      </c>
      <c r="D3959" t="inlineStr">
        <is>
          <t>37 80 4992 785-8</t>
        </is>
      </c>
      <c r="E3959" t="inlineStr">
        <is>
          <t>Weco Rail GmbH</t>
        </is>
      </c>
      <c r="F3959" t="inlineStr">
        <is>
          <t>DME</t>
        </is>
      </c>
      <c r="G3959" t="inlineStr">
        <is>
          <t>DPW</t>
        </is>
      </c>
      <c r="H3959" t="inlineStr">
        <is>
          <t>PAYG-Abrg</t>
        </is>
      </c>
      <c r="I3959" s="6" t="n">
        <v>45931</v>
      </c>
      <c r="J3959" s="6" t="n">
        <v>46234</v>
      </c>
      <c r="K3959" t="inlineStr">
        <is>
          <t>run_initial</t>
        </is>
      </c>
      <c r="L3959" s="6" t="n">
        <v>45931</v>
      </c>
      <c r="M3959" s="6" t="n">
        <v>46234</v>
      </c>
      <c r="N3959" t="n">
        <v>729</v>
      </c>
      <c r="O3959" s="6" t="n">
        <v>46234</v>
      </c>
      <c r="S3959" t="inlineStr">
        <is>
          <t>n.a.</t>
        </is>
      </c>
      <c r="T3959" s="6" t="n"/>
      <c r="U3959" s="6" t="n"/>
      <c r="V3959" t="n">
        <v>0</v>
      </c>
      <c r="W3959" t="n">
        <v>3</v>
      </c>
      <c r="X3959" s="6" t="n"/>
      <c r="Z3959" s="6" t="n">
        <v>46142</v>
      </c>
      <c r="AA3959" t="inlineStr">
        <is>
          <t>n.a.</t>
        </is>
      </c>
      <c r="AB3959" s="6" t="n">
        <v>46234</v>
      </c>
      <c r="AC3959" t="inlineStr">
        <is>
          <t>PAYG-Abrg</t>
        </is>
      </c>
      <c r="AD3959" s="6" t="n">
        <v>46081</v>
      </c>
    </row>
    <row r="3960">
      <c r="A3960" t="inlineStr">
        <is>
          <t>V730007</t>
        </is>
      </c>
      <c r="B3960" t="inlineStr">
        <is>
          <t>2025-0015</t>
        </is>
      </c>
      <c r="C3960" t="n">
        <v>5</v>
      </c>
      <c r="D3960" t="inlineStr">
        <is>
          <t>37 80 4992 788-2</t>
        </is>
      </c>
      <c r="E3960" t="inlineStr">
        <is>
          <t>Weco Rail GmbH</t>
        </is>
      </c>
      <c r="F3960" t="inlineStr">
        <is>
          <t>DME</t>
        </is>
      </c>
      <c r="G3960" t="inlineStr">
        <is>
          <t>DPW</t>
        </is>
      </c>
      <c r="H3960" t="inlineStr">
        <is>
          <t>PAYG-Abrg</t>
        </is>
      </c>
      <c r="I3960" s="6" t="n">
        <v>45931</v>
      </c>
      <c r="J3960" s="6" t="n">
        <v>46234</v>
      </c>
      <c r="K3960" t="inlineStr">
        <is>
          <t>run_initial</t>
        </is>
      </c>
      <c r="L3960" s="6" t="n">
        <v>45931</v>
      </c>
      <c r="M3960" s="6" t="n">
        <v>46234</v>
      </c>
      <c r="N3960" t="n">
        <v>729</v>
      </c>
      <c r="O3960" s="6" t="n">
        <v>46234</v>
      </c>
      <c r="S3960" t="inlineStr">
        <is>
          <t>n.a.</t>
        </is>
      </c>
      <c r="T3960" s="6" t="n"/>
      <c r="U3960" s="6" t="n"/>
      <c r="V3960" t="n">
        <v>0</v>
      </c>
      <c r="W3960" t="n">
        <v>3</v>
      </c>
      <c r="X3960" s="6" t="n"/>
      <c r="Z3960" s="6" t="n">
        <v>46142</v>
      </c>
      <c r="AA3960" t="inlineStr">
        <is>
          <t>n.a.</t>
        </is>
      </c>
      <c r="AB3960" s="6" t="n">
        <v>46234</v>
      </c>
      <c r="AC3960" t="inlineStr">
        <is>
          <t>PAYG-Abrg</t>
        </is>
      </c>
      <c r="AD3960" s="6" t="n">
        <v>46081</v>
      </c>
    </row>
    <row r="3961">
      <c r="A3961" t="inlineStr">
        <is>
          <t>V730007</t>
        </is>
      </c>
      <c r="B3961" t="inlineStr">
        <is>
          <t>2025-0015</t>
        </is>
      </c>
      <c r="C3961" t="n">
        <v>6</v>
      </c>
      <c r="D3961" t="inlineStr">
        <is>
          <t>37 80 4992 790-8</t>
        </is>
      </c>
      <c r="E3961" t="inlineStr">
        <is>
          <t>Weco Rail GmbH</t>
        </is>
      </c>
      <c r="F3961" t="inlineStr">
        <is>
          <t>DME</t>
        </is>
      </c>
      <c r="G3961" t="inlineStr">
        <is>
          <t>DPW</t>
        </is>
      </c>
      <c r="H3961" t="inlineStr">
        <is>
          <t>PAYG-Abrg</t>
        </is>
      </c>
      <c r="I3961" s="6" t="n">
        <v>45931</v>
      </c>
      <c r="J3961" s="6" t="n">
        <v>46234</v>
      </c>
      <c r="K3961" t="inlineStr">
        <is>
          <t>run_initial</t>
        </is>
      </c>
      <c r="L3961" s="6" t="n">
        <v>45931</v>
      </c>
      <c r="M3961" s="6" t="n">
        <v>46234</v>
      </c>
      <c r="N3961" t="n">
        <v>729</v>
      </c>
      <c r="O3961" s="6" t="n">
        <v>46234</v>
      </c>
      <c r="S3961" t="inlineStr">
        <is>
          <t>n.a.</t>
        </is>
      </c>
      <c r="T3961" s="6" t="n"/>
      <c r="U3961" s="6" t="n"/>
      <c r="V3961" t="n">
        <v>0</v>
      </c>
      <c r="W3961" t="n">
        <v>3</v>
      </c>
      <c r="X3961" s="6" t="n"/>
      <c r="Z3961" s="6" t="n">
        <v>46142</v>
      </c>
      <c r="AA3961" t="inlineStr">
        <is>
          <t>n.a.</t>
        </is>
      </c>
      <c r="AB3961" s="6" t="n">
        <v>46234</v>
      </c>
      <c r="AC3961" t="inlineStr">
        <is>
          <t>PAYG-Abrg</t>
        </is>
      </c>
      <c r="AD3961" s="6" t="n">
        <v>46081</v>
      </c>
    </row>
    <row r="3962">
      <c r="A3962" t="inlineStr">
        <is>
          <t>V730007</t>
        </is>
      </c>
      <c r="B3962" t="inlineStr">
        <is>
          <t>2025-0015</t>
        </is>
      </c>
      <c r="C3962" t="n">
        <v>7</v>
      </c>
      <c r="D3962" t="inlineStr">
        <is>
          <t>37 80 4992 802-1</t>
        </is>
      </c>
      <c r="E3962" t="inlineStr">
        <is>
          <t>Weco Rail GmbH</t>
        </is>
      </c>
      <c r="F3962" t="inlineStr">
        <is>
          <t>DME</t>
        </is>
      </c>
      <c r="G3962" t="inlineStr">
        <is>
          <t>DPW</t>
        </is>
      </c>
      <c r="H3962" t="inlineStr">
        <is>
          <t>PAYG-Abrg</t>
        </is>
      </c>
      <c r="I3962" s="6" t="n">
        <v>45931</v>
      </c>
      <c r="J3962" s="6" t="n">
        <v>46234</v>
      </c>
      <c r="K3962" t="inlineStr">
        <is>
          <t>run_initial</t>
        </is>
      </c>
      <c r="L3962" s="6" t="n">
        <v>45931</v>
      </c>
      <c r="M3962" s="6" t="n">
        <v>46234</v>
      </c>
      <c r="N3962" t="n">
        <v>729</v>
      </c>
      <c r="O3962" s="6" t="n">
        <v>46234</v>
      </c>
      <c r="S3962" t="inlineStr">
        <is>
          <t>n.a.</t>
        </is>
      </c>
      <c r="T3962" s="6" t="n"/>
      <c r="U3962" s="6" t="n"/>
      <c r="V3962" t="n">
        <v>0</v>
      </c>
      <c r="W3962" t="n">
        <v>3</v>
      </c>
      <c r="X3962" s="6" t="n"/>
      <c r="Z3962" s="6" t="n">
        <v>46142</v>
      </c>
      <c r="AA3962" t="inlineStr">
        <is>
          <t>n.a.</t>
        </is>
      </c>
      <c r="AB3962" s="6" t="n">
        <v>46234</v>
      </c>
      <c r="AC3962" t="inlineStr">
        <is>
          <t>PAYG-Abrg</t>
        </is>
      </c>
      <c r="AD3962" s="6" t="n">
        <v>46081</v>
      </c>
    </row>
    <row r="3963">
      <c r="A3963" t="inlineStr">
        <is>
          <t>V730007</t>
        </is>
      </c>
      <c r="B3963" t="inlineStr">
        <is>
          <t>2025-0015</t>
        </is>
      </c>
      <c r="C3963" t="n">
        <v>8</v>
      </c>
      <c r="D3963" t="inlineStr">
        <is>
          <t>37 80 4992 806-2</t>
        </is>
      </c>
      <c r="E3963" t="inlineStr">
        <is>
          <t>Weco Rail GmbH</t>
        </is>
      </c>
      <c r="F3963" t="inlineStr">
        <is>
          <t>DME</t>
        </is>
      </c>
      <c r="G3963" t="inlineStr">
        <is>
          <t>DPW</t>
        </is>
      </c>
      <c r="H3963" t="inlineStr">
        <is>
          <t>PAYG-Abrg</t>
        </is>
      </c>
      <c r="I3963" s="6" t="n">
        <v>45931</v>
      </c>
      <c r="J3963" s="6" t="n">
        <v>46234</v>
      </c>
      <c r="K3963" t="inlineStr">
        <is>
          <t>run_initial</t>
        </is>
      </c>
      <c r="L3963" s="6" t="n">
        <v>45931</v>
      </c>
      <c r="M3963" s="6" t="n">
        <v>46234</v>
      </c>
      <c r="N3963" t="n">
        <v>729</v>
      </c>
      <c r="O3963" s="6" t="n">
        <v>46234</v>
      </c>
      <c r="S3963" t="inlineStr">
        <is>
          <t>n.a.</t>
        </is>
      </c>
      <c r="T3963" s="6" t="n"/>
      <c r="U3963" s="6" t="n"/>
      <c r="V3963" t="n">
        <v>0</v>
      </c>
      <c r="W3963" t="n">
        <v>3</v>
      </c>
      <c r="X3963" s="6" t="n"/>
      <c r="Z3963" s="6" t="n">
        <v>46142</v>
      </c>
      <c r="AA3963" t="inlineStr">
        <is>
          <t>n.a.</t>
        </is>
      </c>
      <c r="AB3963" s="6" t="n">
        <v>46234</v>
      </c>
      <c r="AC3963" t="inlineStr">
        <is>
          <t>PAYG-Abrg</t>
        </is>
      </c>
      <c r="AD3963" s="6" t="n">
        <v>46081</v>
      </c>
    </row>
    <row r="3964">
      <c r="A3964" t="inlineStr">
        <is>
          <t>V200056</t>
        </is>
      </c>
      <c r="B3964" t="inlineStr">
        <is>
          <t>2025-0036</t>
        </is>
      </c>
      <c r="C3964" t="n">
        <v>1</v>
      </c>
      <c r="D3964" t="inlineStr">
        <is>
          <t>37 80 4993 253-6</t>
        </is>
      </c>
      <c r="E3964" t="inlineStr">
        <is>
          <t>WRS Widmer Rail Services AG</t>
        </is>
      </c>
      <c r="F3964" t="inlineStr">
        <is>
          <t>WBA</t>
        </is>
      </c>
      <c r="G3964" t="inlineStr">
        <is>
          <t>DPW</t>
        </is>
      </c>
      <c r="H3964" t="n">
        <v>0</v>
      </c>
      <c r="I3964" s="6" t="n"/>
      <c r="J3964" s="6" t="n"/>
      <c r="K3964" t="inlineStr">
        <is>
          <t>run_initial</t>
        </is>
      </c>
      <c r="L3964" s="6" t="n">
        <v>46013</v>
      </c>
      <c r="M3964" s="6" t="n">
        <v>47118</v>
      </c>
      <c r="N3964" t="n">
        <v>1095</v>
      </c>
      <c r="O3964" s="6" t="n">
        <v>47118</v>
      </c>
      <c r="S3964" t="inlineStr">
        <is>
          <t>with cut-off date</t>
        </is>
      </c>
      <c r="T3964" s="6" t="n">
        <v>46387</v>
      </c>
      <c r="U3964" s="6" t="n"/>
      <c r="V3964" t="n">
        <v>3</v>
      </c>
      <c r="W3964" t="n">
        <v>3</v>
      </c>
      <c r="X3964" s="6" t="n"/>
      <c r="Z3964" s="6" t="n">
        <v>46295</v>
      </c>
      <c r="AA3964" t="inlineStr">
        <is>
          <t>cut-off 1, case 1 or 2</t>
        </is>
      </c>
      <c r="AB3964" s="6" t="n">
        <v>46387</v>
      </c>
      <c r="AC3964" t="inlineStr"/>
      <c r="AD3964" s="6" t="n">
        <v>46234</v>
      </c>
    </row>
    <row r="3965">
      <c r="A3965" t="inlineStr">
        <is>
          <t>V200056</t>
        </is>
      </c>
      <c r="B3965" t="inlineStr">
        <is>
          <t>2025-0036</t>
        </is>
      </c>
      <c r="C3965" t="n">
        <v>2</v>
      </c>
      <c r="D3965" t="inlineStr">
        <is>
          <t>37 80 4993 254-4</t>
        </is>
      </c>
      <c r="E3965" t="inlineStr">
        <is>
          <t>WRS Widmer Rail Services AG</t>
        </is>
      </c>
      <c r="F3965" t="inlineStr">
        <is>
          <t>WBA</t>
        </is>
      </c>
      <c r="G3965" t="inlineStr">
        <is>
          <t>DPW</t>
        </is>
      </c>
      <c r="H3965" t="n">
        <v>0</v>
      </c>
      <c r="I3965" s="6" t="n"/>
      <c r="J3965" s="6" t="n"/>
      <c r="K3965" t="inlineStr">
        <is>
          <t>run_initial</t>
        </is>
      </c>
      <c r="L3965" s="6" t="n">
        <v>46013</v>
      </c>
      <c r="M3965" s="6" t="n">
        <v>47118</v>
      </c>
      <c r="N3965" t="n">
        <v>1095</v>
      </c>
      <c r="O3965" s="6" t="n">
        <v>47118</v>
      </c>
      <c r="S3965" t="inlineStr">
        <is>
          <t>with cut-off date</t>
        </is>
      </c>
      <c r="T3965" s="6" t="n">
        <v>46387</v>
      </c>
      <c r="U3965" s="6" t="n"/>
      <c r="V3965" t="n">
        <v>3</v>
      </c>
      <c r="W3965" t="n">
        <v>3</v>
      </c>
      <c r="X3965" s="6" t="n"/>
      <c r="Z3965" s="6" t="n">
        <v>46295</v>
      </c>
      <c r="AA3965" t="inlineStr">
        <is>
          <t>cut-off 1, case 1 or 2</t>
        </is>
      </c>
      <c r="AB3965" s="6" t="n">
        <v>46387</v>
      </c>
      <c r="AC3965" t="inlineStr"/>
      <c r="AD3965" s="6" t="n">
        <v>46234</v>
      </c>
    </row>
    <row r="3966">
      <c r="A3966" t="inlineStr">
        <is>
          <t>V200056</t>
        </is>
      </c>
      <c r="B3966" t="inlineStr">
        <is>
          <t>2025-0036</t>
        </is>
      </c>
      <c r="C3966" t="n">
        <v>3</v>
      </c>
      <c r="D3966" t="inlineStr">
        <is>
          <t>37 80 4993 255-1</t>
        </is>
      </c>
      <c r="E3966" t="inlineStr">
        <is>
          <t>WRS Widmer Rail Services AG</t>
        </is>
      </c>
      <c r="F3966" t="inlineStr">
        <is>
          <t>WBA</t>
        </is>
      </c>
      <c r="G3966" t="inlineStr">
        <is>
          <t>DPW</t>
        </is>
      </c>
      <c r="H3966" t="n">
        <v>0</v>
      </c>
      <c r="I3966" s="6" t="n"/>
      <c r="J3966" s="6" t="n"/>
      <c r="K3966" t="inlineStr">
        <is>
          <t>run_initial</t>
        </is>
      </c>
      <c r="L3966" s="6" t="n">
        <v>46013</v>
      </c>
      <c r="M3966" s="6" t="n">
        <v>47118</v>
      </c>
      <c r="N3966" t="n">
        <v>1095</v>
      </c>
      <c r="O3966" s="6" t="n">
        <v>47118</v>
      </c>
      <c r="S3966" t="inlineStr">
        <is>
          <t>with cut-off date</t>
        </is>
      </c>
      <c r="T3966" s="6" t="n">
        <v>46387</v>
      </c>
      <c r="U3966" s="6" t="n"/>
      <c r="V3966" t="n">
        <v>3</v>
      </c>
      <c r="W3966" t="n">
        <v>3</v>
      </c>
      <c r="X3966" s="6" t="n"/>
      <c r="Z3966" s="6" t="n">
        <v>46295</v>
      </c>
      <c r="AA3966" t="inlineStr">
        <is>
          <t>cut-off 1, case 1 or 2</t>
        </is>
      </c>
      <c r="AB3966" s="6" t="n">
        <v>46387</v>
      </c>
      <c r="AC3966" t="inlineStr"/>
      <c r="AD3966" s="6" t="n">
        <v>46234</v>
      </c>
    </row>
    <row r="3967">
      <c r="A3967" t="inlineStr">
        <is>
          <t>V200056</t>
        </is>
      </c>
      <c r="B3967" t="inlineStr">
        <is>
          <t>2025-0036</t>
        </is>
      </c>
      <c r="C3967" t="n">
        <v>4</v>
      </c>
      <c r="D3967" t="inlineStr">
        <is>
          <t>37 80 4993 256-9</t>
        </is>
      </c>
      <c r="E3967" t="inlineStr">
        <is>
          <t>WRS Widmer Rail Services AG</t>
        </is>
      </c>
      <c r="F3967" t="inlineStr">
        <is>
          <t>WBA</t>
        </is>
      </c>
      <c r="G3967" t="inlineStr">
        <is>
          <t>DPW</t>
        </is>
      </c>
      <c r="H3967" t="n">
        <v>0</v>
      </c>
      <c r="I3967" s="6" t="n"/>
      <c r="J3967" s="6" t="n"/>
      <c r="K3967" t="inlineStr">
        <is>
          <t>run_initial</t>
        </is>
      </c>
      <c r="L3967" s="6" t="n">
        <v>46013</v>
      </c>
      <c r="M3967" s="6" t="n">
        <v>47118</v>
      </c>
      <c r="N3967" t="n">
        <v>1095</v>
      </c>
      <c r="O3967" s="6" t="n">
        <v>47118</v>
      </c>
      <c r="S3967" t="inlineStr">
        <is>
          <t>with cut-off date</t>
        </is>
      </c>
      <c r="T3967" s="6" t="n">
        <v>46387</v>
      </c>
      <c r="U3967" s="6" t="n"/>
      <c r="V3967" t="n">
        <v>3</v>
      </c>
      <c r="W3967" t="n">
        <v>3</v>
      </c>
      <c r="X3967" s="6" t="n"/>
      <c r="Z3967" s="6" t="n">
        <v>46295</v>
      </c>
      <c r="AA3967" t="inlineStr">
        <is>
          <t>cut-off 1, case 1 or 2</t>
        </is>
      </c>
      <c r="AB3967" s="6" t="n">
        <v>46387</v>
      </c>
      <c r="AC3967" t="inlineStr"/>
      <c r="AD3967" s="6" t="n">
        <v>46234</v>
      </c>
    </row>
    <row r="3968">
      <c r="A3968" t="inlineStr">
        <is>
          <t>V200056</t>
        </is>
      </c>
      <c r="B3968" t="inlineStr">
        <is>
          <t>2025-0036</t>
        </is>
      </c>
      <c r="C3968" t="n">
        <v>5</v>
      </c>
      <c r="D3968" t="inlineStr">
        <is>
          <t>37 80 4993 257-7</t>
        </is>
      </c>
      <c r="E3968" t="inlineStr">
        <is>
          <t>WRS Widmer Rail Services AG</t>
        </is>
      </c>
      <c r="F3968" t="inlineStr">
        <is>
          <t>WBA</t>
        </is>
      </c>
      <c r="G3968" t="inlineStr">
        <is>
          <t>DPW</t>
        </is>
      </c>
      <c r="H3968" t="n">
        <v>0</v>
      </c>
      <c r="I3968" s="6" t="n"/>
      <c r="J3968" s="6" t="n"/>
      <c r="K3968" t="inlineStr">
        <is>
          <t>run_initial</t>
        </is>
      </c>
      <c r="L3968" s="6" t="n">
        <v>46013</v>
      </c>
      <c r="M3968" s="6" t="n">
        <v>47118</v>
      </c>
      <c r="N3968" t="n">
        <v>1095</v>
      </c>
      <c r="O3968" s="6" t="n">
        <v>47118</v>
      </c>
      <c r="S3968" t="inlineStr">
        <is>
          <t>with cut-off date</t>
        </is>
      </c>
      <c r="T3968" s="6" t="n">
        <v>46387</v>
      </c>
      <c r="U3968" s="6" t="n"/>
      <c r="V3968" t="n">
        <v>3</v>
      </c>
      <c r="W3968" t="n">
        <v>3</v>
      </c>
      <c r="X3968" s="6" t="n"/>
      <c r="Z3968" s="6" t="n">
        <v>46295</v>
      </c>
      <c r="AA3968" t="inlineStr">
        <is>
          <t>cut-off 1, case 1 or 2</t>
        </is>
      </c>
      <c r="AB3968" s="6" t="n">
        <v>46387</v>
      </c>
      <c r="AC3968" t="inlineStr"/>
      <c r="AD3968" s="6" t="n">
        <v>46234</v>
      </c>
    </row>
    <row r="3969">
      <c r="A3969" t="inlineStr">
        <is>
          <t>V200056</t>
        </is>
      </c>
      <c r="B3969" t="inlineStr">
        <is>
          <t>2025-0036</t>
        </is>
      </c>
      <c r="C3969" t="n">
        <v>6</v>
      </c>
      <c r="D3969" t="inlineStr">
        <is>
          <t>37 80 4993 258-5</t>
        </is>
      </c>
      <c r="E3969" t="inlineStr">
        <is>
          <t>WRS Widmer Rail Services AG</t>
        </is>
      </c>
      <c r="F3969" t="inlineStr">
        <is>
          <t>WBA</t>
        </is>
      </c>
      <c r="G3969" t="inlineStr">
        <is>
          <t>DPW</t>
        </is>
      </c>
      <c r="H3969" t="n">
        <v>0</v>
      </c>
      <c r="I3969" s="6" t="n"/>
      <c r="J3969" s="6" t="n"/>
      <c r="K3969" t="inlineStr">
        <is>
          <t>run_initial</t>
        </is>
      </c>
      <c r="L3969" s="6" t="n">
        <v>46013</v>
      </c>
      <c r="M3969" s="6" t="n">
        <v>47118</v>
      </c>
      <c r="N3969" t="n">
        <v>1095</v>
      </c>
      <c r="O3969" s="6" t="n">
        <v>47118</v>
      </c>
      <c r="S3969" t="inlineStr">
        <is>
          <t>with cut-off date</t>
        </is>
      </c>
      <c r="T3969" s="6" t="n">
        <v>46387</v>
      </c>
      <c r="U3969" s="6" t="n"/>
      <c r="V3969" t="n">
        <v>3</v>
      </c>
      <c r="W3969" t="n">
        <v>3</v>
      </c>
      <c r="X3969" s="6" t="n"/>
      <c r="Z3969" s="6" t="n">
        <v>46295</v>
      </c>
      <c r="AA3969" t="inlineStr">
        <is>
          <t>cut-off 1, case 1 or 2</t>
        </is>
      </c>
      <c r="AB3969" s="6" t="n">
        <v>46387</v>
      </c>
      <c r="AC3969" t="inlineStr"/>
      <c r="AD3969" s="6" t="n">
        <v>46234</v>
      </c>
    </row>
    <row r="3970">
      <c r="A3970" t="inlineStr">
        <is>
          <t>V200056</t>
        </is>
      </c>
      <c r="B3970" t="inlineStr">
        <is>
          <t>2025-0036</t>
        </is>
      </c>
      <c r="C3970" t="n">
        <v>7</v>
      </c>
      <c r="D3970" t="inlineStr">
        <is>
          <t>37 80 4993 259-3</t>
        </is>
      </c>
      <c r="E3970" t="inlineStr">
        <is>
          <t>WRS Widmer Rail Services AG</t>
        </is>
      </c>
      <c r="F3970" t="inlineStr">
        <is>
          <t>WBA</t>
        </is>
      </c>
      <c r="G3970" t="inlineStr">
        <is>
          <t>DPW</t>
        </is>
      </c>
      <c r="H3970" t="n">
        <v>0</v>
      </c>
      <c r="I3970" s="6" t="n"/>
      <c r="J3970" s="6" t="n"/>
      <c r="K3970" t="inlineStr">
        <is>
          <t>run_initial</t>
        </is>
      </c>
      <c r="L3970" s="6" t="n">
        <v>46013</v>
      </c>
      <c r="M3970" s="6" t="n">
        <v>47118</v>
      </c>
      <c r="N3970" t="n">
        <v>1095</v>
      </c>
      <c r="O3970" s="6" t="n">
        <v>47118</v>
      </c>
      <c r="S3970" t="inlineStr">
        <is>
          <t>with cut-off date</t>
        </is>
      </c>
      <c r="T3970" s="6" t="n">
        <v>46387</v>
      </c>
      <c r="U3970" s="6" t="n"/>
      <c r="V3970" t="n">
        <v>3</v>
      </c>
      <c r="W3970" t="n">
        <v>3</v>
      </c>
      <c r="X3970" s="6" t="n"/>
      <c r="Z3970" s="6" t="n">
        <v>46295</v>
      </c>
      <c r="AA3970" t="inlineStr">
        <is>
          <t>cut-off 1, case 1 or 2</t>
        </is>
      </c>
      <c r="AB3970" s="6" t="n">
        <v>46387</v>
      </c>
      <c r="AC3970" t="inlineStr"/>
      <c r="AD3970" s="6" t="n">
        <v>46234</v>
      </c>
    </row>
    <row r="3971">
      <c r="A3971" t="inlineStr">
        <is>
          <t>V200056</t>
        </is>
      </c>
      <c r="B3971" t="inlineStr">
        <is>
          <t>2025-0036</t>
        </is>
      </c>
      <c r="C3971" t="n">
        <v>8</v>
      </c>
      <c r="D3971" t="inlineStr">
        <is>
          <t>37 80 4993 260-1</t>
        </is>
      </c>
      <c r="E3971" t="inlineStr">
        <is>
          <t>WRS Widmer Rail Services AG</t>
        </is>
      </c>
      <c r="F3971" t="inlineStr">
        <is>
          <t>WBA</t>
        </is>
      </c>
      <c r="G3971" t="inlineStr">
        <is>
          <t>DPW</t>
        </is>
      </c>
      <c r="H3971" t="n">
        <v>0</v>
      </c>
      <c r="I3971" s="6" t="n"/>
      <c r="J3971" s="6" t="n"/>
      <c r="K3971" t="inlineStr">
        <is>
          <t>run_initial</t>
        </is>
      </c>
      <c r="L3971" s="6" t="n">
        <v>46013</v>
      </c>
      <c r="M3971" s="6" t="n">
        <v>47118</v>
      </c>
      <c r="N3971" t="n">
        <v>1095</v>
      </c>
      <c r="O3971" s="6" t="n">
        <v>47118</v>
      </c>
      <c r="S3971" t="inlineStr">
        <is>
          <t>with cut-off date</t>
        </is>
      </c>
      <c r="T3971" s="6" t="n">
        <v>46387</v>
      </c>
      <c r="U3971" s="6" t="n"/>
      <c r="V3971" t="n">
        <v>3</v>
      </c>
      <c r="W3971" t="n">
        <v>3</v>
      </c>
      <c r="X3971" s="6" t="n"/>
      <c r="Z3971" s="6" t="n">
        <v>46295</v>
      </c>
      <c r="AA3971" t="inlineStr">
        <is>
          <t>cut-off 1, case 1 or 2</t>
        </is>
      </c>
      <c r="AB3971" s="6" t="n">
        <v>46387</v>
      </c>
      <c r="AC3971" t="inlineStr"/>
      <c r="AD3971" s="6" t="n">
        <v>46234</v>
      </c>
    </row>
    <row r="3972">
      <c r="A3972" t="inlineStr">
        <is>
          <t>V200056</t>
        </is>
      </c>
      <c r="B3972" t="inlineStr">
        <is>
          <t>2025-0036</t>
        </is>
      </c>
      <c r="C3972" t="n">
        <v>9</v>
      </c>
      <c r="D3972" t="inlineStr">
        <is>
          <t>37 80 4993 261-9</t>
        </is>
      </c>
      <c r="E3972" t="inlineStr">
        <is>
          <t>WRS Widmer Rail Services AG</t>
        </is>
      </c>
      <c r="F3972" t="inlineStr">
        <is>
          <t>WBA</t>
        </is>
      </c>
      <c r="G3972" t="inlineStr">
        <is>
          <t>DPW</t>
        </is>
      </c>
      <c r="H3972" t="n">
        <v>0</v>
      </c>
      <c r="I3972" s="6" t="n"/>
      <c r="J3972" s="6" t="n"/>
      <c r="K3972" t="inlineStr">
        <is>
          <t>run_initial</t>
        </is>
      </c>
      <c r="L3972" s="6" t="n">
        <v>46013</v>
      </c>
      <c r="M3972" s="6" t="n">
        <v>47118</v>
      </c>
      <c r="N3972" t="n">
        <v>1095</v>
      </c>
      <c r="O3972" s="6" t="n">
        <v>47118</v>
      </c>
      <c r="S3972" t="inlineStr">
        <is>
          <t>with cut-off date</t>
        </is>
      </c>
      <c r="T3972" s="6" t="n">
        <v>46387</v>
      </c>
      <c r="U3972" s="6" t="n"/>
      <c r="V3972" t="n">
        <v>3</v>
      </c>
      <c r="W3972" t="n">
        <v>3</v>
      </c>
      <c r="X3972" s="6" t="n"/>
      <c r="Z3972" s="6" t="n">
        <v>46295</v>
      </c>
      <c r="AA3972" t="inlineStr">
        <is>
          <t>cut-off 1, case 1 or 2</t>
        </is>
      </c>
      <c r="AB3972" s="6" t="n">
        <v>46387</v>
      </c>
      <c r="AC3972" t="inlineStr"/>
      <c r="AD3972" s="6" t="n">
        <v>46234</v>
      </c>
    </row>
    <row r="3973">
      <c r="A3973" t="inlineStr">
        <is>
          <t>V200056</t>
        </is>
      </c>
      <c r="B3973" t="inlineStr">
        <is>
          <t>2025-0036</t>
        </is>
      </c>
      <c r="C3973" t="n">
        <v>10</v>
      </c>
      <c r="D3973" t="inlineStr">
        <is>
          <t>37 80 4993 262-7</t>
        </is>
      </c>
      <c r="E3973" t="inlineStr">
        <is>
          <t>WRS Widmer Rail Services AG</t>
        </is>
      </c>
      <c r="F3973" t="inlineStr">
        <is>
          <t>WBA</t>
        </is>
      </c>
      <c r="G3973" t="inlineStr">
        <is>
          <t>DPW</t>
        </is>
      </c>
      <c r="H3973" t="n">
        <v>0</v>
      </c>
      <c r="I3973" s="6" t="n"/>
      <c r="J3973" s="6" t="n"/>
      <c r="K3973" t="inlineStr">
        <is>
          <t>run_initial</t>
        </is>
      </c>
      <c r="L3973" s="6" t="n">
        <v>46013</v>
      </c>
      <c r="M3973" s="6" t="n">
        <v>47118</v>
      </c>
      <c r="N3973" t="n">
        <v>1095</v>
      </c>
      <c r="O3973" s="6" t="n">
        <v>47118</v>
      </c>
      <c r="S3973" t="inlineStr">
        <is>
          <t>with cut-off date</t>
        </is>
      </c>
      <c r="T3973" s="6" t="n">
        <v>46387</v>
      </c>
      <c r="U3973" s="6" t="n"/>
      <c r="V3973" t="n">
        <v>3</v>
      </c>
      <c r="W3973" t="n">
        <v>3</v>
      </c>
      <c r="X3973" s="6" t="n"/>
      <c r="Z3973" s="6" t="n">
        <v>46295</v>
      </c>
      <c r="AA3973" t="inlineStr">
        <is>
          <t>cut-off 1, case 1 or 2</t>
        </is>
      </c>
      <c r="AB3973" s="6" t="n">
        <v>46387</v>
      </c>
      <c r="AC3973" t="inlineStr"/>
      <c r="AD3973" s="6" t="n">
        <v>46234</v>
      </c>
    </row>
    <row r="3974">
      <c r="A3974" t="inlineStr">
        <is>
          <t>V200056</t>
        </is>
      </c>
      <c r="B3974" t="inlineStr">
        <is>
          <t>2025-0036</t>
        </is>
      </c>
      <c r="C3974" t="n">
        <v>11</v>
      </c>
      <c r="D3974" t="inlineStr">
        <is>
          <t>37 80 4993 263-5</t>
        </is>
      </c>
      <c r="E3974" t="inlineStr">
        <is>
          <t>WRS Widmer Rail Services AG</t>
        </is>
      </c>
      <c r="F3974" t="inlineStr">
        <is>
          <t>WBA</t>
        </is>
      </c>
      <c r="G3974" t="inlineStr">
        <is>
          <t>DPW</t>
        </is>
      </c>
      <c r="H3974" t="n">
        <v>0</v>
      </c>
      <c r="I3974" s="6" t="n"/>
      <c r="J3974" s="6" t="n"/>
      <c r="K3974" t="inlineStr">
        <is>
          <t>run_initial</t>
        </is>
      </c>
      <c r="L3974" s="6" t="n">
        <v>46013</v>
      </c>
      <c r="M3974" s="6" t="n">
        <v>47118</v>
      </c>
      <c r="N3974" t="n">
        <v>1095</v>
      </c>
      <c r="O3974" s="6" t="n">
        <v>47118</v>
      </c>
      <c r="S3974" t="inlineStr">
        <is>
          <t>with cut-off date</t>
        </is>
      </c>
      <c r="T3974" s="6" t="n">
        <v>46387</v>
      </c>
      <c r="U3974" s="6" t="n"/>
      <c r="V3974" t="n">
        <v>3</v>
      </c>
      <c r="W3974" t="n">
        <v>3</v>
      </c>
      <c r="X3974" s="6" t="n"/>
      <c r="Z3974" s="6" t="n">
        <v>46295</v>
      </c>
      <c r="AA3974" t="inlineStr">
        <is>
          <t>cut-off 1, case 1 or 2</t>
        </is>
      </c>
      <c r="AB3974" s="6" t="n">
        <v>46387</v>
      </c>
      <c r="AC3974" t="inlineStr"/>
      <c r="AD3974" s="6" t="n">
        <v>46234</v>
      </c>
    </row>
    <row r="3975">
      <c r="A3975" t="inlineStr">
        <is>
          <t>V200056</t>
        </is>
      </c>
      <c r="B3975" t="inlineStr">
        <is>
          <t>2025-0036</t>
        </is>
      </c>
      <c r="C3975" t="n">
        <v>12</v>
      </c>
      <c r="D3975" t="inlineStr">
        <is>
          <t>37 80 4993 264-3</t>
        </is>
      </c>
      <c r="E3975" t="inlineStr">
        <is>
          <t>WRS Widmer Rail Services AG</t>
        </is>
      </c>
      <c r="F3975" t="inlineStr">
        <is>
          <t>WBA</t>
        </is>
      </c>
      <c r="G3975" t="inlineStr">
        <is>
          <t>DPW</t>
        </is>
      </c>
      <c r="H3975" t="n">
        <v>0</v>
      </c>
      <c r="I3975" s="6" t="n"/>
      <c r="J3975" s="6" t="n"/>
      <c r="K3975" t="inlineStr">
        <is>
          <t>run_initial</t>
        </is>
      </c>
      <c r="L3975" s="6" t="n">
        <v>46013</v>
      </c>
      <c r="M3975" s="6" t="n">
        <v>47118</v>
      </c>
      <c r="N3975" t="n">
        <v>1095</v>
      </c>
      <c r="O3975" s="6" t="n">
        <v>47118</v>
      </c>
      <c r="S3975" t="inlineStr">
        <is>
          <t>with cut-off date</t>
        </is>
      </c>
      <c r="T3975" s="6" t="n">
        <v>46387</v>
      </c>
      <c r="U3975" s="6" t="n"/>
      <c r="V3975" t="n">
        <v>3</v>
      </c>
      <c r="W3975" t="n">
        <v>3</v>
      </c>
      <c r="X3975" s="6" t="n"/>
      <c r="Z3975" s="6" t="n">
        <v>46295</v>
      </c>
      <c r="AA3975" t="inlineStr">
        <is>
          <t>cut-off 1, case 1 or 2</t>
        </is>
      </c>
      <c r="AB3975" s="6" t="n">
        <v>46387</v>
      </c>
      <c r="AC3975" t="inlineStr"/>
      <c r="AD3975" s="6" t="n">
        <v>46234</v>
      </c>
    </row>
    <row r="3976">
      <c r="A3976" t="inlineStr">
        <is>
          <t>V200056</t>
        </is>
      </c>
      <c r="B3976" t="inlineStr">
        <is>
          <t>2025-0036</t>
        </is>
      </c>
      <c r="C3976" t="n">
        <v>13</v>
      </c>
      <c r="D3976" t="inlineStr">
        <is>
          <t>37 80 4993 265-0</t>
        </is>
      </c>
      <c r="E3976" t="inlineStr">
        <is>
          <t>WRS Widmer Rail Services AG</t>
        </is>
      </c>
      <c r="F3976" t="inlineStr">
        <is>
          <t>WBA</t>
        </is>
      </c>
      <c r="G3976" t="inlineStr">
        <is>
          <t>DPW</t>
        </is>
      </c>
      <c r="H3976" t="n">
        <v>0</v>
      </c>
      <c r="I3976" s="6" t="n"/>
      <c r="J3976" s="6" t="n"/>
      <c r="K3976" t="inlineStr">
        <is>
          <t>run_initial</t>
        </is>
      </c>
      <c r="L3976" s="6" t="n">
        <v>46013</v>
      </c>
      <c r="M3976" s="6" t="n">
        <v>47118</v>
      </c>
      <c r="N3976" t="n">
        <v>1095</v>
      </c>
      <c r="O3976" s="6" t="n">
        <v>47118</v>
      </c>
      <c r="S3976" t="inlineStr">
        <is>
          <t>with cut-off date</t>
        </is>
      </c>
      <c r="T3976" s="6" t="n">
        <v>46387</v>
      </c>
      <c r="U3976" s="6" t="n"/>
      <c r="V3976" t="n">
        <v>3</v>
      </c>
      <c r="W3976" t="n">
        <v>3</v>
      </c>
      <c r="X3976" s="6" t="n"/>
      <c r="Z3976" s="6" t="n">
        <v>46295</v>
      </c>
      <c r="AA3976" t="inlineStr">
        <is>
          <t>cut-off 1, case 1 or 2</t>
        </is>
      </c>
      <c r="AB3976" s="6" t="n">
        <v>46387</v>
      </c>
      <c r="AC3976" t="inlineStr"/>
      <c r="AD3976" s="6" t="n">
        <v>46234</v>
      </c>
    </row>
    <row r="3977">
      <c r="A3977" t="inlineStr">
        <is>
          <t>V200056</t>
        </is>
      </c>
      <c r="B3977" t="inlineStr">
        <is>
          <t>2025-0036</t>
        </is>
      </c>
      <c r="C3977" t="n">
        <v>14</v>
      </c>
      <c r="D3977" t="inlineStr">
        <is>
          <t>37 80 4993 266-8</t>
        </is>
      </c>
      <c r="E3977" t="inlineStr">
        <is>
          <t>WRS Widmer Rail Services AG</t>
        </is>
      </c>
      <c r="F3977" t="inlineStr">
        <is>
          <t>WBA</t>
        </is>
      </c>
      <c r="G3977" t="inlineStr">
        <is>
          <t>DPW</t>
        </is>
      </c>
      <c r="H3977" t="n">
        <v>0</v>
      </c>
      <c r="I3977" s="6" t="n"/>
      <c r="J3977" s="6" t="n"/>
      <c r="K3977" t="inlineStr">
        <is>
          <t>run_initial</t>
        </is>
      </c>
      <c r="L3977" s="6" t="n">
        <v>46013</v>
      </c>
      <c r="M3977" s="6" t="n">
        <v>47118</v>
      </c>
      <c r="N3977" t="n">
        <v>1095</v>
      </c>
      <c r="O3977" s="6" t="n">
        <v>47118</v>
      </c>
      <c r="S3977" t="inlineStr">
        <is>
          <t>with cut-off date</t>
        </is>
      </c>
      <c r="T3977" s="6" t="n">
        <v>46387</v>
      </c>
      <c r="U3977" s="6" t="n"/>
      <c r="V3977" t="n">
        <v>3</v>
      </c>
      <c r="W3977" t="n">
        <v>3</v>
      </c>
      <c r="X3977" s="6" t="n"/>
      <c r="Z3977" s="6" t="n">
        <v>46295</v>
      </c>
      <c r="AA3977" t="inlineStr">
        <is>
          <t>cut-off 1, case 1 or 2</t>
        </is>
      </c>
      <c r="AB3977" s="6" t="n">
        <v>46387</v>
      </c>
      <c r="AC3977" t="inlineStr"/>
      <c r="AD3977" s="6" t="n">
        <v>46234</v>
      </c>
    </row>
    <row r="3978">
      <c r="A3978" t="inlineStr">
        <is>
          <t>V200056</t>
        </is>
      </c>
      <c r="B3978" t="inlineStr">
        <is>
          <t>2025-0036</t>
        </is>
      </c>
      <c r="C3978" t="n">
        <v>15</v>
      </c>
      <c r="D3978" t="inlineStr">
        <is>
          <t>37 80 4993 267-6</t>
        </is>
      </c>
      <c r="E3978" t="inlineStr">
        <is>
          <t>WRS Widmer Rail Services AG</t>
        </is>
      </c>
      <c r="F3978" t="inlineStr">
        <is>
          <t>WBA</t>
        </is>
      </c>
      <c r="G3978" t="inlineStr">
        <is>
          <t>DPW</t>
        </is>
      </c>
      <c r="H3978" t="n">
        <v>0</v>
      </c>
      <c r="I3978" s="6" t="n"/>
      <c r="J3978" s="6" t="n"/>
      <c r="K3978" t="inlineStr">
        <is>
          <t>run_initial</t>
        </is>
      </c>
      <c r="L3978" s="6" t="n">
        <v>46013</v>
      </c>
      <c r="M3978" s="6" t="n">
        <v>47118</v>
      </c>
      <c r="N3978" t="n">
        <v>1095</v>
      </c>
      <c r="O3978" s="6" t="n">
        <v>47118</v>
      </c>
      <c r="S3978" t="inlineStr">
        <is>
          <t>with cut-off date</t>
        </is>
      </c>
      <c r="T3978" s="6" t="n">
        <v>46387</v>
      </c>
      <c r="U3978" s="6" t="n"/>
      <c r="V3978" t="n">
        <v>3</v>
      </c>
      <c r="W3978" t="n">
        <v>3</v>
      </c>
      <c r="X3978" s="6" t="n"/>
      <c r="Z3978" s="6" t="n">
        <v>46295</v>
      </c>
      <c r="AA3978" t="inlineStr">
        <is>
          <t>cut-off 1, case 1 or 2</t>
        </is>
      </c>
      <c r="AB3978" s="6" t="n">
        <v>46387</v>
      </c>
      <c r="AC3978" t="inlineStr"/>
      <c r="AD3978" s="6" t="n">
        <v>46234</v>
      </c>
    </row>
    <row r="3979">
      <c r="A3979" t="inlineStr">
        <is>
          <t>V200056</t>
        </is>
      </c>
      <c r="B3979" t="inlineStr">
        <is>
          <t>2025-0036</t>
        </is>
      </c>
      <c r="C3979" t="n">
        <v>16</v>
      </c>
      <c r="D3979" t="inlineStr">
        <is>
          <t>37 80 4993 268-4</t>
        </is>
      </c>
      <c r="E3979" t="inlineStr">
        <is>
          <t>WRS Widmer Rail Services AG</t>
        </is>
      </c>
      <c r="F3979" t="inlineStr">
        <is>
          <t>WBA</t>
        </is>
      </c>
      <c r="G3979" t="inlineStr">
        <is>
          <t>DPW</t>
        </is>
      </c>
      <c r="H3979" t="n">
        <v>0</v>
      </c>
      <c r="I3979" s="6" t="n"/>
      <c r="J3979" s="6" t="n"/>
      <c r="K3979" t="inlineStr">
        <is>
          <t>run_initial</t>
        </is>
      </c>
      <c r="L3979" s="6" t="n">
        <v>46013</v>
      </c>
      <c r="M3979" s="6" t="n">
        <v>47118</v>
      </c>
      <c r="N3979" t="n">
        <v>1095</v>
      </c>
      <c r="O3979" s="6" t="n">
        <v>47118</v>
      </c>
      <c r="S3979" t="inlineStr">
        <is>
          <t>with cut-off date</t>
        </is>
      </c>
      <c r="T3979" s="6" t="n">
        <v>46387</v>
      </c>
      <c r="U3979" s="6" t="n"/>
      <c r="V3979" t="n">
        <v>3</v>
      </c>
      <c r="W3979" t="n">
        <v>3</v>
      </c>
      <c r="X3979" s="6" t="n"/>
      <c r="Z3979" s="6" t="n">
        <v>46295</v>
      </c>
      <c r="AA3979" t="inlineStr">
        <is>
          <t>cut-off 1, case 1 or 2</t>
        </is>
      </c>
      <c r="AB3979" s="6" t="n">
        <v>46387</v>
      </c>
      <c r="AC3979" t="inlineStr"/>
      <c r="AD3979" s="6" t="n">
        <v>46234</v>
      </c>
    </row>
    <row r="3980">
      <c r="A3980" t="inlineStr">
        <is>
          <t>V200056</t>
        </is>
      </c>
      <c r="B3980" t="inlineStr">
        <is>
          <t>2025-0036</t>
        </is>
      </c>
      <c r="C3980" t="n">
        <v>17</v>
      </c>
      <c r="D3980" t="inlineStr">
        <is>
          <t>35 80 4956 727-6</t>
        </is>
      </c>
      <c r="E3980" t="inlineStr">
        <is>
          <t>WRS Widmer Rail Services AG</t>
        </is>
      </c>
      <c r="F3980" t="inlineStr">
        <is>
          <t>WBA</t>
        </is>
      </c>
      <c r="G3980" t="inlineStr">
        <is>
          <t>DPW</t>
        </is>
      </c>
      <c r="H3980" t="n">
        <v>0</v>
      </c>
      <c r="I3980" s="6" t="n"/>
      <c r="J3980" s="6" t="n"/>
      <c r="K3980" t="inlineStr">
        <is>
          <t>run_initial</t>
        </is>
      </c>
      <c r="L3980" s="6" t="n">
        <v>46020</v>
      </c>
      <c r="M3980" s="6" t="n">
        <v>47118</v>
      </c>
      <c r="N3980" t="n">
        <v>1095</v>
      </c>
      <c r="O3980" s="6" t="n">
        <v>47118</v>
      </c>
      <c r="S3980" t="inlineStr">
        <is>
          <t>with cut-off date</t>
        </is>
      </c>
      <c r="T3980" s="6" t="n">
        <v>46387</v>
      </c>
      <c r="U3980" s="6" t="n"/>
      <c r="V3980" t="n">
        <v>3</v>
      </c>
      <c r="W3980" t="n">
        <v>3</v>
      </c>
      <c r="X3980" s="6" t="n"/>
      <c r="Z3980" s="6" t="n">
        <v>46295</v>
      </c>
      <c r="AA3980" t="inlineStr">
        <is>
          <t>cut-off 1, case 1 or 2</t>
        </is>
      </c>
      <c r="AB3980" s="6" t="n">
        <v>46387</v>
      </c>
      <c r="AC3980" t="inlineStr"/>
      <c r="AD3980" s="6" t="n">
        <v>46234</v>
      </c>
    </row>
    <row r="3981">
      <c r="A3981" t="inlineStr">
        <is>
          <t>V200056</t>
        </is>
      </c>
      <c r="B3981" t="inlineStr">
        <is>
          <t>2025-0036</t>
        </is>
      </c>
      <c r="C3981" t="n">
        <v>18</v>
      </c>
      <c r="D3981" t="inlineStr">
        <is>
          <t>35 80 4956 735-9</t>
        </is>
      </c>
      <c r="E3981" t="inlineStr">
        <is>
          <t>WRS Widmer Rail Services AG</t>
        </is>
      </c>
      <c r="F3981" t="inlineStr">
        <is>
          <t>WBA</t>
        </is>
      </c>
      <c r="G3981" t="inlineStr">
        <is>
          <t>DPW</t>
        </is>
      </c>
      <c r="H3981" t="n">
        <v>0</v>
      </c>
      <c r="I3981" s="6" t="n"/>
      <c r="J3981" s="6" t="n"/>
      <c r="K3981" t="inlineStr">
        <is>
          <t>run_initial</t>
        </is>
      </c>
      <c r="L3981" s="6" t="n">
        <v>46020</v>
      </c>
      <c r="M3981" s="6" t="n">
        <v>47118</v>
      </c>
      <c r="N3981" t="n">
        <v>1095</v>
      </c>
      <c r="O3981" s="6" t="n">
        <v>47118</v>
      </c>
      <c r="S3981" t="inlineStr">
        <is>
          <t>with cut-off date</t>
        </is>
      </c>
      <c r="T3981" s="6" t="n">
        <v>46387</v>
      </c>
      <c r="U3981" s="6" t="n"/>
      <c r="V3981" t="n">
        <v>3</v>
      </c>
      <c r="W3981" t="n">
        <v>3</v>
      </c>
      <c r="X3981" s="6" t="n"/>
      <c r="Z3981" s="6" t="n">
        <v>46295</v>
      </c>
      <c r="AA3981" t="inlineStr">
        <is>
          <t>cut-off 1, case 1 or 2</t>
        </is>
      </c>
      <c r="AB3981" s="6" t="n">
        <v>46387</v>
      </c>
      <c r="AC3981" t="inlineStr"/>
      <c r="AD3981" s="6" t="n">
        <v>46234</v>
      </c>
    </row>
    <row r="3982">
      <c r="A3982" t="inlineStr">
        <is>
          <t>V200056</t>
        </is>
      </c>
      <c r="B3982" t="inlineStr">
        <is>
          <t>2025-0036</t>
        </is>
      </c>
      <c r="C3982" t="n">
        <v>19</v>
      </c>
      <c r="D3982" t="inlineStr">
        <is>
          <t>37 80 4956 210-1</t>
        </is>
      </c>
      <c r="E3982" t="inlineStr">
        <is>
          <t>WRS Widmer Rail Services AG</t>
        </is>
      </c>
      <c r="F3982" t="inlineStr">
        <is>
          <t>WBA</t>
        </is>
      </c>
      <c r="G3982" t="inlineStr">
        <is>
          <t>DPW</t>
        </is>
      </c>
      <c r="H3982" t="n">
        <v>0</v>
      </c>
      <c r="I3982" s="6" t="n"/>
      <c r="J3982" s="6" t="n"/>
      <c r="K3982" t="inlineStr">
        <is>
          <t>run_initial</t>
        </is>
      </c>
      <c r="L3982" s="6" t="n">
        <v>46020</v>
      </c>
      <c r="M3982" s="6" t="n">
        <v>47118</v>
      </c>
      <c r="N3982" t="n">
        <v>1095</v>
      </c>
      <c r="O3982" s="6" t="n">
        <v>47118</v>
      </c>
      <c r="S3982" t="inlineStr">
        <is>
          <t>with cut-off date</t>
        </is>
      </c>
      <c r="T3982" s="6" t="n">
        <v>46387</v>
      </c>
      <c r="U3982" s="6" t="n"/>
      <c r="V3982" t="n">
        <v>3</v>
      </c>
      <c r="W3982" t="n">
        <v>3</v>
      </c>
      <c r="X3982" s="6" t="n"/>
      <c r="Z3982" s="6" t="n">
        <v>46295</v>
      </c>
      <c r="AA3982" t="inlineStr">
        <is>
          <t>cut-off 1, case 1 or 2</t>
        </is>
      </c>
      <c r="AB3982" s="6" t="n">
        <v>46387</v>
      </c>
      <c r="AC3982" t="inlineStr"/>
      <c r="AD3982" s="6" t="n">
        <v>46234</v>
      </c>
    </row>
    <row r="3983">
      <c r="A3983" t="inlineStr">
        <is>
          <t>V200056</t>
        </is>
      </c>
      <c r="B3983" t="inlineStr">
        <is>
          <t>2025-0036</t>
        </is>
      </c>
      <c r="C3983" t="n">
        <v>20</v>
      </c>
      <c r="D3983" t="inlineStr">
        <is>
          <t>37 80 4956 216-8</t>
        </is>
      </c>
      <c r="E3983" t="inlineStr">
        <is>
          <t>WRS Widmer Rail Services AG</t>
        </is>
      </c>
      <c r="F3983" t="inlineStr">
        <is>
          <t>WBA</t>
        </is>
      </c>
      <c r="G3983" t="inlineStr">
        <is>
          <t>DPW</t>
        </is>
      </c>
      <c r="H3983" t="n">
        <v>0</v>
      </c>
      <c r="I3983" s="6" t="n"/>
      <c r="J3983" s="6" t="n"/>
      <c r="K3983" t="inlineStr">
        <is>
          <t>run_initial</t>
        </is>
      </c>
      <c r="L3983" s="6" t="n">
        <v>46020</v>
      </c>
      <c r="M3983" s="6" t="n">
        <v>47118</v>
      </c>
      <c r="N3983" t="n">
        <v>1095</v>
      </c>
      <c r="O3983" s="6" t="n">
        <v>47118</v>
      </c>
      <c r="S3983" t="inlineStr">
        <is>
          <t>with cut-off date</t>
        </is>
      </c>
      <c r="T3983" s="6" t="n">
        <v>46387</v>
      </c>
      <c r="U3983" s="6" t="n"/>
      <c r="V3983" t="n">
        <v>3</v>
      </c>
      <c r="W3983" t="n">
        <v>3</v>
      </c>
      <c r="X3983" s="6" t="n"/>
      <c r="Z3983" s="6" t="n">
        <v>46295</v>
      </c>
      <c r="AA3983" t="inlineStr">
        <is>
          <t>cut-off 1, case 1 or 2</t>
        </is>
      </c>
      <c r="AB3983" s="6" t="n">
        <v>46387</v>
      </c>
      <c r="AC3983" t="inlineStr"/>
      <c r="AD3983" s="6" t="n">
        <v>46234</v>
      </c>
    </row>
    <row r="3984">
      <c r="A3984" t="inlineStr">
        <is>
          <t>V200056</t>
        </is>
      </c>
      <c r="B3984" t="inlineStr">
        <is>
          <t>2025-0036</t>
        </is>
      </c>
      <c r="C3984" t="n">
        <v>21</v>
      </c>
      <c r="D3984" t="inlineStr">
        <is>
          <t>37 80 4956 219-2</t>
        </is>
      </c>
      <c r="E3984" t="inlineStr">
        <is>
          <t>WRS Widmer Rail Services AG</t>
        </is>
      </c>
      <c r="F3984" t="inlineStr">
        <is>
          <t>WBA</t>
        </is>
      </c>
      <c r="G3984" t="inlineStr">
        <is>
          <t>DPW</t>
        </is>
      </c>
      <c r="H3984" t="n">
        <v>0</v>
      </c>
      <c r="I3984" s="6" t="n"/>
      <c r="J3984" s="6" t="n"/>
      <c r="K3984" t="inlineStr">
        <is>
          <t>run_initial</t>
        </is>
      </c>
      <c r="L3984" s="6" t="n">
        <v>46020</v>
      </c>
      <c r="M3984" s="6" t="n">
        <v>47118</v>
      </c>
      <c r="N3984" t="n">
        <v>1095</v>
      </c>
      <c r="O3984" s="6" t="n">
        <v>47118</v>
      </c>
      <c r="S3984" t="inlineStr">
        <is>
          <t>with cut-off date</t>
        </is>
      </c>
      <c r="T3984" s="6" t="n">
        <v>46387</v>
      </c>
      <c r="U3984" s="6" t="n"/>
      <c r="V3984" t="n">
        <v>3</v>
      </c>
      <c r="W3984" t="n">
        <v>3</v>
      </c>
      <c r="X3984" s="6" t="n"/>
      <c r="Z3984" s="6" t="n">
        <v>46295</v>
      </c>
      <c r="AA3984" t="inlineStr">
        <is>
          <t>cut-off 1, case 1 or 2</t>
        </is>
      </c>
      <c r="AB3984" s="6" t="n">
        <v>46387</v>
      </c>
      <c r="AC3984" t="inlineStr"/>
      <c r="AD3984" s="6" t="n">
        <v>46234</v>
      </c>
    </row>
    <row r="3985">
      <c r="A3985" t="inlineStr">
        <is>
          <t>V200056</t>
        </is>
      </c>
      <c r="B3985" t="inlineStr">
        <is>
          <t>2025-0036</t>
        </is>
      </c>
      <c r="C3985" t="n">
        <v>22</v>
      </c>
      <c r="D3985" t="inlineStr">
        <is>
          <t>37 80 4956 235-8</t>
        </is>
      </c>
      <c r="E3985" t="inlineStr">
        <is>
          <t>WRS Widmer Rail Services AG</t>
        </is>
      </c>
      <c r="F3985" t="inlineStr">
        <is>
          <t>WBA</t>
        </is>
      </c>
      <c r="G3985" t="inlineStr">
        <is>
          <t>DPW</t>
        </is>
      </c>
      <c r="H3985" t="n">
        <v>0</v>
      </c>
      <c r="I3985" s="6" t="n"/>
      <c r="J3985" s="6" t="n"/>
      <c r="K3985" t="inlineStr">
        <is>
          <t>run_initial</t>
        </is>
      </c>
      <c r="L3985" s="6" t="n">
        <v>46020</v>
      </c>
      <c r="M3985" s="6" t="n">
        <v>47118</v>
      </c>
      <c r="N3985" t="n">
        <v>1095</v>
      </c>
      <c r="O3985" s="6" t="n">
        <v>47118</v>
      </c>
      <c r="S3985" t="inlineStr">
        <is>
          <t>with cut-off date</t>
        </is>
      </c>
      <c r="T3985" s="6" t="n">
        <v>46387</v>
      </c>
      <c r="U3985" s="6" t="n"/>
      <c r="V3985" t="n">
        <v>3</v>
      </c>
      <c r="W3985" t="n">
        <v>3</v>
      </c>
      <c r="X3985" s="6" t="n"/>
      <c r="Z3985" s="6" t="n">
        <v>46295</v>
      </c>
      <c r="AA3985" t="inlineStr">
        <is>
          <t>cut-off 1, case 1 or 2</t>
        </is>
      </c>
      <c r="AB3985" s="6" t="n">
        <v>46387</v>
      </c>
      <c r="AC3985" t="inlineStr"/>
      <c r="AD3985" s="6" t="n">
        <v>46234</v>
      </c>
    </row>
    <row r="3986">
      <c r="A3986" t="inlineStr">
        <is>
          <t>V200056</t>
        </is>
      </c>
      <c r="B3986" t="inlineStr">
        <is>
          <t>2025-0036</t>
        </is>
      </c>
      <c r="C3986" t="n">
        <v>23</v>
      </c>
      <c r="D3986" t="inlineStr">
        <is>
          <t>37 80 4956 237-4</t>
        </is>
      </c>
      <c r="E3986" t="inlineStr">
        <is>
          <t>WRS Widmer Rail Services AG</t>
        </is>
      </c>
      <c r="F3986" t="inlineStr">
        <is>
          <t>WBA</t>
        </is>
      </c>
      <c r="G3986" t="inlineStr">
        <is>
          <t>DPW</t>
        </is>
      </c>
      <c r="H3986" t="n">
        <v>0</v>
      </c>
      <c r="I3986" s="6" t="n"/>
      <c r="J3986" s="6" t="n"/>
      <c r="K3986" t="inlineStr">
        <is>
          <t>run_initial</t>
        </is>
      </c>
      <c r="L3986" s="6" t="n">
        <v>46020</v>
      </c>
      <c r="M3986" s="6" t="n">
        <v>47118</v>
      </c>
      <c r="N3986" t="n">
        <v>1095</v>
      </c>
      <c r="O3986" s="6" t="n">
        <v>47118</v>
      </c>
      <c r="S3986" t="inlineStr">
        <is>
          <t>with cut-off date</t>
        </is>
      </c>
      <c r="T3986" s="6" t="n">
        <v>46387</v>
      </c>
      <c r="U3986" s="6" t="n"/>
      <c r="V3986" t="n">
        <v>3</v>
      </c>
      <c r="W3986" t="n">
        <v>3</v>
      </c>
      <c r="X3986" s="6" t="n"/>
      <c r="Z3986" s="6" t="n">
        <v>46295</v>
      </c>
      <c r="AA3986" t="inlineStr">
        <is>
          <t>cut-off 1, case 1 or 2</t>
        </is>
      </c>
      <c r="AB3986" s="6" t="n">
        <v>46387</v>
      </c>
      <c r="AC3986" t="inlineStr"/>
      <c r="AD3986" s="6" t="n">
        <v>46234</v>
      </c>
    </row>
    <row r="3987">
      <c r="A3987" t="inlineStr">
        <is>
          <t>V200056</t>
        </is>
      </c>
      <c r="B3987" t="inlineStr">
        <is>
          <t>2025-0036</t>
        </is>
      </c>
      <c r="C3987" t="n">
        <v>24</v>
      </c>
      <c r="D3987" t="inlineStr">
        <is>
          <t>37 80 4956 249-9</t>
        </is>
      </c>
      <c r="E3987" t="inlineStr">
        <is>
          <t>WRS Widmer Rail Services AG</t>
        </is>
      </c>
      <c r="F3987" t="inlineStr">
        <is>
          <t>WBA</t>
        </is>
      </c>
      <c r="G3987" t="inlineStr">
        <is>
          <t>DPW</t>
        </is>
      </c>
      <c r="H3987" t="n">
        <v>0</v>
      </c>
      <c r="I3987" s="6" t="n"/>
      <c r="J3987" s="6" t="n"/>
      <c r="K3987" t="inlineStr">
        <is>
          <t>run_initial</t>
        </is>
      </c>
      <c r="L3987" s="6" t="n">
        <v>46020</v>
      </c>
      <c r="M3987" s="6" t="n">
        <v>47118</v>
      </c>
      <c r="N3987" t="n">
        <v>1095</v>
      </c>
      <c r="O3987" s="6" t="n">
        <v>47118</v>
      </c>
      <c r="S3987" t="inlineStr">
        <is>
          <t>with cut-off date</t>
        </is>
      </c>
      <c r="T3987" s="6" t="n">
        <v>46387</v>
      </c>
      <c r="U3987" s="6" t="n"/>
      <c r="V3987" t="n">
        <v>3</v>
      </c>
      <c r="W3987" t="n">
        <v>3</v>
      </c>
      <c r="X3987" s="6" t="n"/>
      <c r="Z3987" s="6" t="n">
        <v>46295</v>
      </c>
      <c r="AA3987" t="inlineStr">
        <is>
          <t>cut-off 1, case 1 or 2</t>
        </is>
      </c>
      <c r="AB3987" s="6" t="n">
        <v>46387</v>
      </c>
      <c r="AC3987" t="inlineStr"/>
      <c r="AD3987" s="6" t="n">
        <v>46234</v>
      </c>
    </row>
    <row r="3988">
      <c r="A3988" t="inlineStr">
        <is>
          <t>V200056</t>
        </is>
      </c>
      <c r="B3988" t="inlineStr">
        <is>
          <t>2025-0036</t>
        </is>
      </c>
      <c r="C3988" t="n">
        <v>25</v>
      </c>
      <c r="D3988" t="inlineStr">
        <is>
          <t>37 80 4956 252-3</t>
        </is>
      </c>
      <c r="E3988" t="inlineStr">
        <is>
          <t>WRS Widmer Rail Services AG</t>
        </is>
      </c>
      <c r="F3988" t="inlineStr">
        <is>
          <t>WBA</t>
        </is>
      </c>
      <c r="G3988" t="inlineStr">
        <is>
          <t>DPW</t>
        </is>
      </c>
      <c r="H3988" t="n">
        <v>0</v>
      </c>
      <c r="I3988" s="6" t="n"/>
      <c r="J3988" s="6" t="n"/>
      <c r="K3988" t="inlineStr">
        <is>
          <t>run_initial</t>
        </is>
      </c>
      <c r="L3988" s="6" t="n">
        <v>46020</v>
      </c>
      <c r="M3988" s="6" t="n">
        <v>47118</v>
      </c>
      <c r="N3988" t="n">
        <v>1095</v>
      </c>
      <c r="O3988" s="6" t="n">
        <v>47118</v>
      </c>
      <c r="S3988" t="inlineStr">
        <is>
          <t>with cut-off date</t>
        </is>
      </c>
      <c r="T3988" s="6" t="n">
        <v>46387</v>
      </c>
      <c r="U3988" s="6" t="n"/>
      <c r="V3988" t="n">
        <v>3</v>
      </c>
      <c r="W3988" t="n">
        <v>3</v>
      </c>
      <c r="X3988" s="6" t="n"/>
      <c r="Z3988" s="6" t="n">
        <v>46295</v>
      </c>
      <c r="AA3988" t="inlineStr">
        <is>
          <t>cut-off 1, case 1 or 2</t>
        </is>
      </c>
      <c r="AB3988" s="6" t="n">
        <v>46387</v>
      </c>
      <c r="AC3988" t="inlineStr"/>
      <c r="AD3988" s="6" t="n">
        <v>46234</v>
      </c>
    </row>
    <row r="3989">
      <c r="A3989" t="inlineStr">
        <is>
          <t>V200056</t>
        </is>
      </c>
      <c r="B3989" t="inlineStr">
        <is>
          <t>2025-0036</t>
        </is>
      </c>
      <c r="C3989" t="n">
        <v>26</v>
      </c>
      <c r="D3989" t="inlineStr">
        <is>
          <t>37 80 4956 555-9</t>
        </is>
      </c>
      <c r="E3989" t="inlineStr">
        <is>
          <t>WRS Widmer Rail Services AG</t>
        </is>
      </c>
      <c r="F3989" t="inlineStr">
        <is>
          <t>WBA</t>
        </is>
      </c>
      <c r="G3989" t="inlineStr">
        <is>
          <t>DPW</t>
        </is>
      </c>
      <c r="H3989" t="n">
        <v>0</v>
      </c>
      <c r="I3989" s="6" t="n"/>
      <c r="J3989" s="6" t="n"/>
      <c r="K3989" t="inlineStr">
        <is>
          <t>run_initial</t>
        </is>
      </c>
      <c r="L3989" s="6" t="n">
        <v>46020</v>
      </c>
      <c r="M3989" s="6" t="n">
        <v>47118</v>
      </c>
      <c r="N3989" t="n">
        <v>1095</v>
      </c>
      <c r="O3989" s="6" t="n">
        <v>47118</v>
      </c>
      <c r="S3989" t="inlineStr">
        <is>
          <t>with cut-off date</t>
        </is>
      </c>
      <c r="T3989" s="6" t="n">
        <v>46387</v>
      </c>
      <c r="U3989" s="6" t="n"/>
      <c r="V3989" t="n">
        <v>3</v>
      </c>
      <c r="W3989" t="n">
        <v>3</v>
      </c>
      <c r="X3989" s="6" t="n"/>
      <c r="Z3989" s="6" t="n">
        <v>46295</v>
      </c>
      <c r="AA3989" t="inlineStr">
        <is>
          <t>cut-off 1, case 1 or 2</t>
        </is>
      </c>
      <c r="AB3989" s="6" t="n">
        <v>46387</v>
      </c>
      <c r="AC3989" t="inlineStr"/>
      <c r="AD3989" s="6" t="n">
        <v>46234</v>
      </c>
    </row>
    <row r="3990">
      <c r="A3990" t="inlineStr">
        <is>
          <t>V200056</t>
        </is>
      </c>
      <c r="B3990" t="inlineStr">
        <is>
          <t>2025-0036</t>
        </is>
      </c>
      <c r="C3990" t="n">
        <v>27</v>
      </c>
      <c r="D3990" t="inlineStr">
        <is>
          <t>37 80 4956 556-7</t>
        </is>
      </c>
      <c r="E3990" t="inlineStr">
        <is>
          <t>WRS Widmer Rail Services AG</t>
        </is>
      </c>
      <c r="F3990" t="inlineStr">
        <is>
          <t>WBA</t>
        </is>
      </c>
      <c r="G3990" t="inlineStr">
        <is>
          <t>DPW</t>
        </is>
      </c>
      <c r="H3990" t="n">
        <v>0</v>
      </c>
      <c r="I3990" s="6" t="n"/>
      <c r="J3990" s="6" t="n"/>
      <c r="K3990" t="inlineStr">
        <is>
          <t>run_initial</t>
        </is>
      </c>
      <c r="L3990" s="6" t="n">
        <v>46020</v>
      </c>
      <c r="M3990" s="6" t="n">
        <v>47118</v>
      </c>
      <c r="N3990" t="n">
        <v>1095</v>
      </c>
      <c r="O3990" s="6" t="n">
        <v>47118</v>
      </c>
      <c r="S3990" t="inlineStr">
        <is>
          <t>with cut-off date</t>
        </is>
      </c>
      <c r="T3990" s="6" t="n">
        <v>46387</v>
      </c>
      <c r="U3990" s="6" t="n"/>
      <c r="V3990" t="n">
        <v>3</v>
      </c>
      <c r="W3990" t="n">
        <v>3</v>
      </c>
      <c r="X3990" s="6" t="n"/>
      <c r="Z3990" s="6" t="n">
        <v>46295</v>
      </c>
      <c r="AA3990" t="inlineStr">
        <is>
          <t>cut-off 1, case 1 or 2</t>
        </is>
      </c>
      <c r="AB3990" s="6" t="n">
        <v>46387</v>
      </c>
      <c r="AC3990" t="inlineStr"/>
      <c r="AD3990" s="6" t="n">
        <v>46234</v>
      </c>
    </row>
    <row r="3991">
      <c r="A3991" t="inlineStr">
        <is>
          <t>V200056</t>
        </is>
      </c>
      <c r="B3991" t="inlineStr">
        <is>
          <t>2025-0036</t>
        </is>
      </c>
      <c r="C3991" t="n">
        <v>28</v>
      </c>
      <c r="D3991" t="inlineStr">
        <is>
          <t>37 80 4956 557-5</t>
        </is>
      </c>
      <c r="E3991" t="inlineStr">
        <is>
          <t>WRS Widmer Rail Services AG</t>
        </is>
      </c>
      <c r="F3991" t="inlineStr">
        <is>
          <t>WBA</t>
        </is>
      </c>
      <c r="G3991" t="inlineStr">
        <is>
          <t>DPW</t>
        </is>
      </c>
      <c r="H3991" t="n">
        <v>0</v>
      </c>
      <c r="I3991" s="6" t="n"/>
      <c r="J3991" s="6" t="n"/>
      <c r="K3991" t="inlineStr">
        <is>
          <t>run_initial</t>
        </is>
      </c>
      <c r="L3991" s="6" t="n">
        <v>46020</v>
      </c>
      <c r="M3991" s="6" t="n">
        <v>47118</v>
      </c>
      <c r="N3991" t="n">
        <v>1095</v>
      </c>
      <c r="O3991" s="6" t="n">
        <v>47118</v>
      </c>
      <c r="S3991" t="inlineStr">
        <is>
          <t>with cut-off date</t>
        </is>
      </c>
      <c r="T3991" s="6" t="n">
        <v>46387</v>
      </c>
      <c r="U3991" s="6" t="n"/>
      <c r="V3991" t="n">
        <v>3</v>
      </c>
      <c r="W3991" t="n">
        <v>3</v>
      </c>
      <c r="X3991" s="6" t="n"/>
      <c r="Z3991" s="6" t="n">
        <v>46295</v>
      </c>
      <c r="AA3991" t="inlineStr">
        <is>
          <t>cut-off 1, case 1 or 2</t>
        </is>
      </c>
      <c r="AB3991" s="6" t="n">
        <v>46387</v>
      </c>
      <c r="AC3991" t="inlineStr"/>
      <c r="AD3991" s="6" t="n">
        <v>46234</v>
      </c>
    </row>
    <row r="3992">
      <c r="A3992" t="inlineStr">
        <is>
          <t>V200056</t>
        </is>
      </c>
      <c r="B3992" t="inlineStr">
        <is>
          <t>2025-0036</t>
        </is>
      </c>
      <c r="C3992" t="n">
        <v>29</v>
      </c>
      <c r="D3992" t="inlineStr">
        <is>
          <t>37 80 4956 583-1</t>
        </is>
      </c>
      <c r="E3992" t="inlineStr">
        <is>
          <t>WRS Widmer Rail Services AG</t>
        </is>
      </c>
      <c r="F3992" t="inlineStr">
        <is>
          <t>WBA</t>
        </is>
      </c>
      <c r="G3992" t="inlineStr">
        <is>
          <t>DPW</t>
        </is>
      </c>
      <c r="H3992" t="n">
        <v>0</v>
      </c>
      <c r="I3992" s="6" t="n"/>
      <c r="J3992" s="6" t="n"/>
      <c r="K3992" t="inlineStr">
        <is>
          <t>run_initial</t>
        </is>
      </c>
      <c r="L3992" s="6" t="n">
        <v>46020</v>
      </c>
      <c r="M3992" s="6" t="n">
        <v>47118</v>
      </c>
      <c r="N3992" t="n">
        <v>1095</v>
      </c>
      <c r="O3992" s="6" t="n">
        <v>47118</v>
      </c>
      <c r="S3992" t="inlineStr">
        <is>
          <t>with cut-off date</t>
        </is>
      </c>
      <c r="T3992" s="6" t="n">
        <v>46387</v>
      </c>
      <c r="U3992" s="6" t="n"/>
      <c r="V3992" t="n">
        <v>3</v>
      </c>
      <c r="W3992" t="n">
        <v>3</v>
      </c>
      <c r="X3992" s="6" t="n"/>
      <c r="Z3992" s="6" t="n">
        <v>46295</v>
      </c>
      <c r="AA3992" t="inlineStr">
        <is>
          <t>cut-off 1, case 1 or 2</t>
        </is>
      </c>
      <c r="AB3992" s="6" t="n">
        <v>46387</v>
      </c>
      <c r="AC3992" t="inlineStr"/>
      <c r="AD3992" s="6" t="n">
        <v>46234</v>
      </c>
    </row>
    <row r="3993">
      <c r="A3993" t="inlineStr">
        <is>
          <t>V200056</t>
        </is>
      </c>
      <c r="B3993" t="inlineStr">
        <is>
          <t>2025-0036</t>
        </is>
      </c>
      <c r="C3993" t="n">
        <v>30</v>
      </c>
      <c r="D3993" t="inlineStr">
        <is>
          <t>37 80 4956 587-2</t>
        </is>
      </c>
      <c r="E3993" t="inlineStr">
        <is>
          <t>WRS Widmer Rail Services AG</t>
        </is>
      </c>
      <c r="F3993" t="inlineStr">
        <is>
          <t>WBA</t>
        </is>
      </c>
      <c r="G3993" t="inlineStr">
        <is>
          <t>DPW</t>
        </is>
      </c>
      <c r="H3993" t="n">
        <v>0</v>
      </c>
      <c r="I3993" s="6" t="n"/>
      <c r="J3993" s="6" t="n"/>
      <c r="K3993" t="inlineStr">
        <is>
          <t>run_initial</t>
        </is>
      </c>
      <c r="L3993" s="6" t="n">
        <v>46020</v>
      </c>
      <c r="M3993" s="6" t="n">
        <v>47118</v>
      </c>
      <c r="N3993" t="n">
        <v>1095</v>
      </c>
      <c r="O3993" s="6" t="n">
        <v>47118</v>
      </c>
      <c r="S3993" t="inlineStr">
        <is>
          <t>with cut-off date</t>
        </is>
      </c>
      <c r="T3993" s="6" t="n">
        <v>46387</v>
      </c>
      <c r="U3993" s="6" t="n"/>
      <c r="V3993" t="n">
        <v>3</v>
      </c>
      <c r="W3993" t="n">
        <v>3</v>
      </c>
      <c r="X3993" s="6" t="n"/>
      <c r="Z3993" s="6" t="n">
        <v>46295</v>
      </c>
      <c r="AA3993" t="inlineStr">
        <is>
          <t>cut-off 1, case 1 or 2</t>
        </is>
      </c>
      <c r="AB3993" s="6" t="n">
        <v>46387</v>
      </c>
      <c r="AC3993" t="inlineStr"/>
      <c r="AD3993" s="6" t="n">
        <v>46234</v>
      </c>
    </row>
    <row r="3994">
      <c r="A3994" t="inlineStr">
        <is>
          <t>V200056</t>
        </is>
      </c>
      <c r="B3994" t="inlineStr">
        <is>
          <t>2025-0036</t>
        </is>
      </c>
      <c r="C3994" t="n">
        <v>31</v>
      </c>
      <c r="D3994" t="inlineStr">
        <is>
          <t>37 80 4956 588-0</t>
        </is>
      </c>
      <c r="E3994" t="inlineStr">
        <is>
          <t>WRS Widmer Rail Services AG</t>
        </is>
      </c>
      <c r="F3994" t="inlineStr">
        <is>
          <t>WBA</t>
        </is>
      </c>
      <c r="G3994" t="inlineStr">
        <is>
          <t>DPW</t>
        </is>
      </c>
      <c r="H3994" t="n">
        <v>0</v>
      </c>
      <c r="I3994" s="6" t="n"/>
      <c r="J3994" s="6" t="n"/>
      <c r="K3994" t="inlineStr">
        <is>
          <t>run_initial</t>
        </is>
      </c>
      <c r="L3994" s="6" t="n">
        <v>46020</v>
      </c>
      <c r="M3994" s="6" t="n">
        <v>47118</v>
      </c>
      <c r="N3994" t="n">
        <v>1095</v>
      </c>
      <c r="O3994" s="6" t="n">
        <v>47118</v>
      </c>
      <c r="S3994" t="inlineStr">
        <is>
          <t>with cut-off date</t>
        </is>
      </c>
      <c r="T3994" s="6" t="n">
        <v>46387</v>
      </c>
      <c r="U3994" s="6" t="n"/>
      <c r="V3994" t="n">
        <v>3</v>
      </c>
      <c r="W3994" t="n">
        <v>3</v>
      </c>
      <c r="X3994" s="6" t="n"/>
      <c r="Z3994" s="6" t="n">
        <v>46295</v>
      </c>
      <c r="AA3994" t="inlineStr">
        <is>
          <t>cut-off 1, case 1 or 2</t>
        </is>
      </c>
      <c r="AB3994" s="6" t="n">
        <v>46387</v>
      </c>
      <c r="AC3994" t="inlineStr"/>
      <c r="AD3994" s="6" t="n">
        <v>46234</v>
      </c>
    </row>
    <row r="3995">
      <c r="A3995" t="inlineStr">
        <is>
          <t>V200057</t>
        </is>
      </c>
      <c r="B3995" t="inlineStr">
        <is>
          <t>2025-0037</t>
        </is>
      </c>
      <c r="C3995" t="n">
        <v>1</v>
      </c>
      <c r="D3995" t="inlineStr">
        <is>
          <t>33 80 4552 661-7</t>
        </is>
      </c>
      <c r="E3995" t="inlineStr">
        <is>
          <t>WRS Widmer Rail Services AG</t>
        </is>
      </c>
      <c r="F3995" t="inlineStr">
        <is>
          <t>WBA</t>
        </is>
      </c>
      <c r="G3995" t="inlineStr">
        <is>
          <t>60' CW</t>
        </is>
      </c>
      <c r="H3995" t="n">
        <v>0</v>
      </c>
      <c r="I3995" s="6" t="n"/>
      <c r="J3995" s="6" t="n"/>
      <c r="K3995" t="inlineStr">
        <is>
          <t>run_initial</t>
        </is>
      </c>
      <c r="L3995" s="6" t="n">
        <v>46020</v>
      </c>
      <c r="M3995" s="6" t="n">
        <v>47118</v>
      </c>
      <c r="N3995" t="n">
        <v>1095</v>
      </c>
      <c r="O3995" s="6" t="n">
        <v>47118</v>
      </c>
      <c r="S3995" t="inlineStr">
        <is>
          <t>with cut-off date</t>
        </is>
      </c>
      <c r="T3995" s="6" t="n">
        <v>46387</v>
      </c>
      <c r="U3995" s="6" t="n"/>
      <c r="V3995" t="n">
        <v>3</v>
      </c>
      <c r="W3995" t="n">
        <v>3</v>
      </c>
      <c r="X3995" s="6" t="n"/>
      <c r="Z3995" s="6" t="n">
        <v>46295</v>
      </c>
      <c r="AA3995" t="inlineStr">
        <is>
          <t>cut-off 1, case 1 or 2</t>
        </is>
      </c>
      <c r="AB3995" s="6" t="n">
        <v>46387</v>
      </c>
      <c r="AC3995" t="inlineStr"/>
      <c r="AD3995" s="6" t="n">
        <v>46234</v>
      </c>
    </row>
    <row r="3996">
      <c r="A3996" t="inlineStr">
        <is>
          <t>V200057</t>
        </is>
      </c>
      <c r="B3996" t="inlineStr">
        <is>
          <t>2025-0037</t>
        </is>
      </c>
      <c r="C3996" t="n">
        <v>2</v>
      </c>
      <c r="D3996" t="inlineStr">
        <is>
          <t>33 80 4552 662-5</t>
        </is>
      </c>
      <c r="E3996" t="inlineStr">
        <is>
          <t>WRS Widmer Rail Services AG</t>
        </is>
      </c>
      <c r="F3996" t="inlineStr">
        <is>
          <t>WBA</t>
        </is>
      </c>
      <c r="G3996" t="inlineStr">
        <is>
          <t>60' CW</t>
        </is>
      </c>
      <c r="H3996" t="n">
        <v>0</v>
      </c>
      <c r="I3996" s="6" t="n"/>
      <c r="J3996" s="6" t="n"/>
      <c r="K3996" t="inlineStr">
        <is>
          <t>run_initial</t>
        </is>
      </c>
      <c r="L3996" s="6" t="n">
        <v>46020</v>
      </c>
      <c r="M3996" s="6" t="n">
        <v>47118</v>
      </c>
      <c r="N3996" t="n">
        <v>1095</v>
      </c>
      <c r="O3996" s="6" t="n">
        <v>47118</v>
      </c>
      <c r="S3996" t="inlineStr">
        <is>
          <t>with cut-off date</t>
        </is>
      </c>
      <c r="T3996" s="6" t="n">
        <v>46387</v>
      </c>
      <c r="U3996" s="6" t="n"/>
      <c r="V3996" t="n">
        <v>3</v>
      </c>
      <c r="W3996" t="n">
        <v>3</v>
      </c>
      <c r="X3996" s="6" t="n"/>
      <c r="Z3996" s="6" t="n">
        <v>46295</v>
      </c>
      <c r="AA3996" t="inlineStr">
        <is>
          <t>cut-off 1, case 1 or 2</t>
        </is>
      </c>
      <c r="AB3996" s="6" t="n">
        <v>46387</v>
      </c>
      <c r="AC3996" t="inlineStr"/>
      <c r="AD3996" s="6" t="n">
        <v>46234</v>
      </c>
    </row>
    <row r="3997">
      <c r="A3997" t="inlineStr">
        <is>
          <t>V200057</t>
        </is>
      </c>
      <c r="B3997" t="inlineStr">
        <is>
          <t>2025-0037</t>
        </is>
      </c>
      <c r="C3997" t="n">
        <v>3</v>
      </c>
      <c r="D3997" t="inlineStr">
        <is>
          <t>33 80 4552 663-3</t>
        </is>
      </c>
      <c r="E3997" t="inlineStr">
        <is>
          <t>WRS Widmer Rail Services AG</t>
        </is>
      </c>
      <c r="F3997" t="inlineStr">
        <is>
          <t>WBA</t>
        </is>
      </c>
      <c r="G3997" t="inlineStr">
        <is>
          <t>60' CW</t>
        </is>
      </c>
      <c r="H3997" t="n">
        <v>0</v>
      </c>
      <c r="I3997" s="6" t="n"/>
      <c r="J3997" s="6" t="n"/>
      <c r="K3997" t="inlineStr">
        <is>
          <t>run_initial</t>
        </is>
      </c>
      <c r="L3997" s="6" t="n">
        <v>46020</v>
      </c>
      <c r="M3997" s="6" t="n">
        <v>47118</v>
      </c>
      <c r="N3997" t="n">
        <v>1095</v>
      </c>
      <c r="O3997" s="6" t="n">
        <v>47118</v>
      </c>
      <c r="S3997" t="inlineStr">
        <is>
          <t>with cut-off date</t>
        </is>
      </c>
      <c r="T3997" s="6" t="n">
        <v>46387</v>
      </c>
      <c r="U3997" s="6" t="n"/>
      <c r="V3997" t="n">
        <v>3</v>
      </c>
      <c r="W3997" t="n">
        <v>3</v>
      </c>
      <c r="X3997" s="6" t="n"/>
      <c r="Z3997" s="6" t="n">
        <v>46295</v>
      </c>
      <c r="AA3997" t="inlineStr">
        <is>
          <t>cut-off 1, case 1 or 2</t>
        </is>
      </c>
      <c r="AB3997" s="6" t="n">
        <v>46387</v>
      </c>
      <c r="AC3997" t="inlineStr"/>
      <c r="AD3997" s="6" t="n">
        <v>46234</v>
      </c>
    </row>
    <row r="3998">
      <c r="A3998" t="inlineStr">
        <is>
          <t>V200057</t>
        </is>
      </c>
      <c r="B3998" t="inlineStr">
        <is>
          <t>2025-0037</t>
        </is>
      </c>
      <c r="C3998" t="n">
        <v>4</v>
      </c>
      <c r="D3998" t="inlineStr">
        <is>
          <t>33 80 4552 667-4</t>
        </is>
      </c>
      <c r="E3998" t="inlineStr">
        <is>
          <t>WRS Widmer Rail Services AG</t>
        </is>
      </c>
      <c r="F3998" t="inlineStr">
        <is>
          <t>WBA</t>
        </is>
      </c>
      <c r="G3998" t="inlineStr">
        <is>
          <t>60' CW</t>
        </is>
      </c>
      <c r="H3998" t="n">
        <v>0</v>
      </c>
      <c r="I3998" s="6" t="n"/>
      <c r="J3998" s="6" t="n"/>
      <c r="K3998" t="inlineStr">
        <is>
          <t>run_initial</t>
        </is>
      </c>
      <c r="L3998" s="6" t="n">
        <v>46020</v>
      </c>
      <c r="M3998" s="6" t="n">
        <v>47118</v>
      </c>
      <c r="N3998" t="n">
        <v>1095</v>
      </c>
      <c r="O3998" s="6" t="n">
        <v>47118</v>
      </c>
      <c r="S3998" t="inlineStr">
        <is>
          <t>with cut-off date</t>
        </is>
      </c>
      <c r="T3998" s="6" t="n">
        <v>46387</v>
      </c>
      <c r="U3998" s="6" t="n"/>
      <c r="V3998" t="n">
        <v>3</v>
      </c>
      <c r="W3998" t="n">
        <v>3</v>
      </c>
      <c r="X3998" s="6" t="n"/>
      <c r="Z3998" s="6" t="n">
        <v>46295</v>
      </c>
      <c r="AA3998" t="inlineStr">
        <is>
          <t>cut-off 1, case 1 or 2</t>
        </is>
      </c>
      <c r="AB3998" s="6" t="n">
        <v>46387</v>
      </c>
      <c r="AC3998" t="inlineStr"/>
      <c r="AD3998" s="6" t="n">
        <v>46234</v>
      </c>
    </row>
    <row r="3999">
      <c r="A3999" t="inlineStr">
        <is>
          <t>V200031</t>
        </is>
      </c>
      <c r="B3999" t="inlineStr">
        <is>
          <t>2023-0036</t>
        </is>
      </c>
      <c r="C3999" t="n">
        <v>1</v>
      </c>
      <c r="D3999" t="inlineStr">
        <is>
          <t>37 80 4960 953-0</t>
        </is>
      </c>
      <c r="E3999" t="inlineStr">
        <is>
          <t>zigsXpress GmbH</t>
        </is>
      </c>
      <c r="F3999" t="inlineStr">
        <is>
          <t>DME</t>
        </is>
      </c>
      <c r="G3999" t="inlineStr">
        <is>
          <t>80' 6-A CW</t>
        </is>
      </c>
      <c r="I3999" s="6" t="n"/>
      <c r="J3999" s="6" t="n"/>
      <c r="K3999" t="inlineStr">
        <is>
          <t>run_prolonged</t>
        </is>
      </c>
      <c r="L3999" s="6" t="n">
        <v>45288</v>
      </c>
      <c r="M3999" s="6" t="n">
        <v>46387</v>
      </c>
      <c r="N3999" t="n">
        <v>369</v>
      </c>
      <c r="O3999" s="6" t="n">
        <v>46387</v>
      </c>
      <c r="S3999" t="inlineStr">
        <is>
          <t>with cut-off date</t>
        </is>
      </c>
      <c r="T3999" s="6" t="n">
        <v>45838</v>
      </c>
      <c r="U3999" s="6" t="n">
        <v>46022</v>
      </c>
      <c r="V3999" t="n">
        <v>3</v>
      </c>
      <c r="W3999" t="n">
        <v>3</v>
      </c>
      <c r="X3999" s="6" t="n"/>
      <c r="Z3999" s="6" t="n">
        <v>46295</v>
      </c>
      <c r="AA3999" t="inlineStr">
        <is>
          <t>Endschlaufe - EndOfContract - DulyTP</t>
        </is>
      </c>
      <c r="AB3999" s="6" t="n">
        <v>46387</v>
      </c>
      <c r="AC3999" t="inlineStr"/>
      <c r="AD3999" s="6" t="n">
        <v>46234</v>
      </c>
    </row>
    <row r="4000">
      <c r="A4000" t="inlineStr">
        <is>
          <t>V200031</t>
        </is>
      </c>
      <c r="B4000" t="inlineStr">
        <is>
          <t>2023-0036</t>
        </is>
      </c>
      <c r="C4000" t="n">
        <v>2</v>
      </c>
      <c r="D4000" t="inlineStr">
        <is>
          <t>37 80 4960 954-8</t>
        </is>
      </c>
      <c r="E4000" t="inlineStr">
        <is>
          <t>zigsXpress GmbH</t>
        </is>
      </c>
      <c r="F4000" t="inlineStr">
        <is>
          <t>DME</t>
        </is>
      </c>
      <c r="G4000" t="inlineStr">
        <is>
          <t>80' 6-A CW</t>
        </is>
      </c>
      <c r="I4000" s="6" t="n"/>
      <c r="J4000" s="6" t="n"/>
      <c r="K4000" t="inlineStr">
        <is>
          <t>run_prolonged</t>
        </is>
      </c>
      <c r="L4000" s="6" t="n">
        <v>45288</v>
      </c>
      <c r="M4000" s="6" t="n">
        <v>46387</v>
      </c>
      <c r="N4000" t="n">
        <v>369</v>
      </c>
      <c r="O4000" s="6" t="n">
        <v>46387</v>
      </c>
      <c r="S4000" t="inlineStr">
        <is>
          <t>with cut-off date</t>
        </is>
      </c>
      <c r="T4000" s="6" t="n">
        <v>45838</v>
      </c>
      <c r="U4000" s="6" t="n">
        <v>46022</v>
      </c>
      <c r="V4000" t="n">
        <v>3</v>
      </c>
      <c r="W4000" t="n">
        <v>3</v>
      </c>
      <c r="X4000" s="6" t="n"/>
      <c r="Z4000" s="6" t="n">
        <v>46295</v>
      </c>
      <c r="AA4000" t="inlineStr">
        <is>
          <t>Endschlaufe - EndOfContract - DulyTP</t>
        </is>
      </c>
      <c r="AB4000" s="6" t="n">
        <v>46387</v>
      </c>
      <c r="AC4000" t="inlineStr"/>
      <c r="AD4000" s="6" t="n">
        <v>46234</v>
      </c>
    </row>
    <row r="4001">
      <c r="A4001" t="inlineStr">
        <is>
          <t>V200031</t>
        </is>
      </c>
      <c r="B4001" t="inlineStr">
        <is>
          <t>2023-0036</t>
        </is>
      </c>
      <c r="C4001" t="n">
        <v>3</v>
      </c>
      <c r="D4001" t="inlineStr">
        <is>
          <t>37 80 4960 955-5</t>
        </is>
      </c>
      <c r="E4001" t="inlineStr">
        <is>
          <t>zigsXpress GmbH</t>
        </is>
      </c>
      <c r="F4001" t="inlineStr">
        <is>
          <t>DME</t>
        </is>
      </c>
      <c r="G4001" t="inlineStr">
        <is>
          <t>80' 6-A CW</t>
        </is>
      </c>
      <c r="I4001" s="6" t="n"/>
      <c r="J4001" s="6" t="n"/>
      <c r="K4001" t="inlineStr">
        <is>
          <t>run_prolonged</t>
        </is>
      </c>
      <c r="L4001" s="6" t="n">
        <v>45288</v>
      </c>
      <c r="M4001" s="6" t="n">
        <v>46387</v>
      </c>
      <c r="N4001" t="n">
        <v>369</v>
      </c>
      <c r="O4001" s="6" t="n">
        <v>46387</v>
      </c>
      <c r="S4001" t="inlineStr">
        <is>
          <t>with cut-off date</t>
        </is>
      </c>
      <c r="T4001" s="6" t="n">
        <v>45838</v>
      </c>
      <c r="U4001" s="6" t="n">
        <v>46022</v>
      </c>
      <c r="V4001" t="n">
        <v>3</v>
      </c>
      <c r="W4001" t="n">
        <v>3</v>
      </c>
      <c r="X4001" s="6" t="n"/>
      <c r="Z4001" s="6" t="n">
        <v>46295</v>
      </c>
      <c r="AA4001" t="inlineStr">
        <is>
          <t>Endschlaufe - EndOfContract - DulyTP</t>
        </is>
      </c>
      <c r="AB4001" s="6" t="n">
        <v>46387</v>
      </c>
      <c r="AC4001" t="inlineStr"/>
      <c r="AD4001" s="6" t="n">
        <v>46234</v>
      </c>
    </row>
    <row r="4002">
      <c r="A4002" t="inlineStr">
        <is>
          <t>V200031</t>
        </is>
      </c>
      <c r="B4002" t="inlineStr">
        <is>
          <t>2023-0036</t>
        </is>
      </c>
      <c r="C4002" t="n">
        <v>4</v>
      </c>
      <c r="D4002" t="inlineStr">
        <is>
          <t>37 80 4960 956-3</t>
        </is>
      </c>
      <c r="E4002" t="inlineStr">
        <is>
          <t>zigsXpress GmbH</t>
        </is>
      </c>
      <c r="F4002" t="inlineStr">
        <is>
          <t>DME</t>
        </is>
      </c>
      <c r="G4002" t="inlineStr">
        <is>
          <t>80' 6-A CW</t>
        </is>
      </c>
      <c r="I4002" s="6" t="n"/>
      <c r="J4002" s="6" t="n"/>
      <c r="K4002" t="inlineStr">
        <is>
          <t>run_prolonged</t>
        </is>
      </c>
      <c r="L4002" s="6" t="n">
        <v>45288</v>
      </c>
      <c r="M4002" s="6" t="n">
        <v>46387</v>
      </c>
      <c r="N4002" t="n">
        <v>369</v>
      </c>
      <c r="O4002" s="6" t="n">
        <v>46387</v>
      </c>
      <c r="S4002" t="inlineStr">
        <is>
          <t>with cut-off date</t>
        </is>
      </c>
      <c r="T4002" s="6" t="n">
        <v>45838</v>
      </c>
      <c r="U4002" s="6" t="n">
        <v>46022</v>
      </c>
      <c r="V4002" t="n">
        <v>3</v>
      </c>
      <c r="W4002" t="n">
        <v>3</v>
      </c>
      <c r="X4002" s="6" t="n"/>
      <c r="Z4002" s="6" t="n">
        <v>46295</v>
      </c>
      <c r="AA4002" t="inlineStr">
        <is>
          <t>Endschlaufe - EndOfContract - DulyTP</t>
        </is>
      </c>
      <c r="AB4002" s="6" t="n">
        <v>46387</v>
      </c>
      <c r="AC4002" t="inlineStr"/>
      <c r="AD4002" s="6" t="n">
        <v>46234</v>
      </c>
    </row>
    <row r="4003">
      <c r="A4003" t="inlineStr">
        <is>
          <t>V200031</t>
        </is>
      </c>
      <c r="B4003" t="inlineStr">
        <is>
          <t>2023-0036</t>
        </is>
      </c>
      <c r="C4003" t="n">
        <v>5</v>
      </c>
      <c r="D4003" t="inlineStr">
        <is>
          <t>37 80 4960 957-1</t>
        </is>
      </c>
      <c r="E4003" t="inlineStr">
        <is>
          <t>zigsXpress GmbH</t>
        </is>
      </c>
      <c r="F4003" t="inlineStr">
        <is>
          <t>DME</t>
        </is>
      </c>
      <c r="G4003" t="inlineStr">
        <is>
          <t>80' 6-A CW</t>
        </is>
      </c>
      <c r="I4003" s="6" t="n"/>
      <c r="J4003" s="6" t="n"/>
      <c r="K4003" t="inlineStr">
        <is>
          <t>run_prolonged</t>
        </is>
      </c>
      <c r="L4003" s="6" t="n">
        <v>45288</v>
      </c>
      <c r="M4003" s="6" t="n">
        <v>46387</v>
      </c>
      <c r="N4003" t="n">
        <v>369</v>
      </c>
      <c r="O4003" s="6" t="n">
        <v>46387</v>
      </c>
      <c r="S4003" t="inlineStr">
        <is>
          <t>with cut-off date</t>
        </is>
      </c>
      <c r="T4003" s="6" t="n">
        <v>45838</v>
      </c>
      <c r="U4003" s="6" t="n">
        <v>46022</v>
      </c>
      <c r="V4003" t="n">
        <v>3</v>
      </c>
      <c r="W4003" t="n">
        <v>3</v>
      </c>
      <c r="X4003" s="6" t="n"/>
      <c r="Z4003" s="6" t="n">
        <v>46295</v>
      </c>
      <c r="AA4003" t="inlineStr">
        <is>
          <t>Endschlaufe - EndOfContract - DulyTP</t>
        </is>
      </c>
      <c r="AB4003" s="6" t="n">
        <v>46387</v>
      </c>
      <c r="AC4003" t="inlineStr"/>
      <c r="AD4003" s="6" t="n">
        <v>46234</v>
      </c>
    </row>
    <row r="4004">
      <c r="A4004" t="inlineStr">
        <is>
          <t>V200031</t>
        </is>
      </c>
      <c r="B4004" t="inlineStr">
        <is>
          <t>2023-0036</t>
        </is>
      </c>
      <c r="C4004" t="n">
        <v>6</v>
      </c>
      <c r="D4004" t="inlineStr">
        <is>
          <t>37 80 4960 958-9</t>
        </is>
      </c>
      <c r="E4004" t="inlineStr">
        <is>
          <t>zigsXpress GmbH</t>
        </is>
      </c>
      <c r="F4004" t="inlineStr">
        <is>
          <t>DME</t>
        </is>
      </c>
      <c r="G4004" t="inlineStr">
        <is>
          <t>80' 6-A CW</t>
        </is>
      </c>
      <c r="I4004" s="6" t="n"/>
      <c r="J4004" s="6" t="n"/>
      <c r="K4004" t="inlineStr">
        <is>
          <t>run_prolonged</t>
        </is>
      </c>
      <c r="L4004" s="6" t="n">
        <v>45288</v>
      </c>
      <c r="M4004" s="6" t="n">
        <v>46387</v>
      </c>
      <c r="N4004" t="n">
        <v>369</v>
      </c>
      <c r="O4004" s="6" t="n">
        <v>46387</v>
      </c>
      <c r="S4004" t="inlineStr">
        <is>
          <t>with cut-off date</t>
        </is>
      </c>
      <c r="T4004" s="6" t="n">
        <v>45838</v>
      </c>
      <c r="U4004" s="6" t="n">
        <v>46022</v>
      </c>
      <c r="V4004" t="n">
        <v>3</v>
      </c>
      <c r="W4004" t="n">
        <v>3</v>
      </c>
      <c r="X4004" s="6" t="n"/>
      <c r="Z4004" s="6" t="n">
        <v>46295</v>
      </c>
      <c r="AA4004" t="inlineStr">
        <is>
          <t>Endschlaufe - EndOfContract - DulyTP</t>
        </is>
      </c>
      <c r="AB4004" s="6" t="n">
        <v>46387</v>
      </c>
      <c r="AC4004" t="inlineStr"/>
      <c r="AD4004" s="6" t="n">
        <v>46234</v>
      </c>
    </row>
    <row r="4005">
      <c r="A4005" t="inlineStr">
        <is>
          <t>V200031</t>
        </is>
      </c>
      <c r="B4005" t="inlineStr">
        <is>
          <t>2023-0036</t>
        </is>
      </c>
      <c r="C4005" t="n">
        <v>7</v>
      </c>
      <c r="D4005" t="inlineStr">
        <is>
          <t>37 80 4960 959-7</t>
        </is>
      </c>
      <c r="E4005" t="inlineStr">
        <is>
          <t>zigsXpress GmbH</t>
        </is>
      </c>
      <c r="F4005" t="inlineStr">
        <is>
          <t>DME</t>
        </is>
      </c>
      <c r="G4005" t="inlineStr">
        <is>
          <t>80' 6-A CW</t>
        </is>
      </c>
      <c r="I4005" s="6" t="n"/>
      <c r="J4005" s="6" t="n"/>
      <c r="K4005" t="inlineStr">
        <is>
          <t>run_prolonged</t>
        </is>
      </c>
      <c r="L4005" s="6" t="n">
        <v>45288</v>
      </c>
      <c r="M4005" s="6" t="n">
        <v>46387</v>
      </c>
      <c r="N4005" t="n">
        <v>369</v>
      </c>
      <c r="O4005" s="6" t="n">
        <v>46387</v>
      </c>
      <c r="S4005" t="inlineStr">
        <is>
          <t>with cut-off date</t>
        </is>
      </c>
      <c r="T4005" s="6" t="n">
        <v>45838</v>
      </c>
      <c r="U4005" s="6" t="n">
        <v>46022</v>
      </c>
      <c r="V4005" t="n">
        <v>3</v>
      </c>
      <c r="W4005" t="n">
        <v>3</v>
      </c>
      <c r="X4005" s="6" t="n"/>
      <c r="Z4005" s="6" t="n">
        <v>46295</v>
      </c>
      <c r="AA4005" t="inlineStr">
        <is>
          <t>Endschlaufe - EndOfContract - DulyTP</t>
        </is>
      </c>
      <c r="AB4005" s="6" t="n">
        <v>46387</v>
      </c>
      <c r="AC4005" t="inlineStr"/>
      <c r="AD4005" s="6" t="n">
        <v>46234</v>
      </c>
    </row>
    <row r="4006">
      <c r="A4006" t="inlineStr">
        <is>
          <t>V200031</t>
        </is>
      </c>
      <c r="B4006" t="inlineStr">
        <is>
          <t>2023-0036</t>
        </is>
      </c>
      <c r="C4006" t="n">
        <v>8</v>
      </c>
      <c r="D4006" t="inlineStr">
        <is>
          <t>37 80 4960 960-5</t>
        </is>
      </c>
      <c r="E4006" t="inlineStr">
        <is>
          <t>zigsXpress GmbH</t>
        </is>
      </c>
      <c r="F4006" t="inlineStr">
        <is>
          <t>DME</t>
        </is>
      </c>
      <c r="G4006" t="inlineStr">
        <is>
          <t>80' 6-A CW</t>
        </is>
      </c>
      <c r="I4006" s="6" t="n"/>
      <c r="J4006" s="6" t="n"/>
      <c r="K4006" t="inlineStr">
        <is>
          <t>run_prolonged</t>
        </is>
      </c>
      <c r="L4006" s="6" t="n">
        <v>45288</v>
      </c>
      <c r="M4006" s="6" t="n">
        <v>46387</v>
      </c>
      <c r="N4006" t="n">
        <v>369</v>
      </c>
      <c r="O4006" s="6" t="n">
        <v>46387</v>
      </c>
      <c r="S4006" t="inlineStr">
        <is>
          <t>with cut-off date</t>
        </is>
      </c>
      <c r="T4006" s="6" t="n">
        <v>45838</v>
      </c>
      <c r="U4006" s="6" t="n">
        <v>46022</v>
      </c>
      <c r="V4006" t="n">
        <v>3</v>
      </c>
      <c r="W4006" t="n">
        <v>3</v>
      </c>
      <c r="X4006" s="6" t="n"/>
      <c r="Z4006" s="6" t="n">
        <v>46295</v>
      </c>
      <c r="AA4006" t="inlineStr">
        <is>
          <t>Endschlaufe - EndOfContract - DulyTP</t>
        </is>
      </c>
      <c r="AB4006" s="6" t="n">
        <v>46387</v>
      </c>
      <c r="AC4006" t="inlineStr"/>
      <c r="AD4006" s="6" t="n">
        <v>46234</v>
      </c>
    </row>
    <row r="4007">
      <c r="A4007" t="inlineStr">
        <is>
          <t>V200031</t>
        </is>
      </c>
      <c r="B4007" t="inlineStr">
        <is>
          <t>2023-0036</t>
        </is>
      </c>
      <c r="C4007" t="n">
        <v>9</v>
      </c>
      <c r="D4007" t="inlineStr">
        <is>
          <t>37 80 4960 961-3</t>
        </is>
      </c>
      <c r="E4007" t="inlineStr">
        <is>
          <t>zigsXpress GmbH</t>
        </is>
      </c>
      <c r="F4007" t="inlineStr">
        <is>
          <t>DME</t>
        </is>
      </c>
      <c r="G4007" t="inlineStr">
        <is>
          <t>80' 6-A CW</t>
        </is>
      </c>
      <c r="I4007" s="6" t="n"/>
      <c r="J4007" s="6" t="n"/>
      <c r="K4007" t="inlineStr">
        <is>
          <t>run_prolonged</t>
        </is>
      </c>
      <c r="L4007" s="6" t="n">
        <v>45288</v>
      </c>
      <c r="M4007" s="6" t="n">
        <v>46387</v>
      </c>
      <c r="N4007" t="n">
        <v>369</v>
      </c>
      <c r="O4007" s="6" t="n">
        <v>46387</v>
      </c>
      <c r="S4007" t="inlineStr">
        <is>
          <t>with cut-off date</t>
        </is>
      </c>
      <c r="T4007" s="6" t="n">
        <v>45838</v>
      </c>
      <c r="U4007" s="6" t="n">
        <v>46022</v>
      </c>
      <c r="V4007" t="n">
        <v>3</v>
      </c>
      <c r="W4007" t="n">
        <v>3</v>
      </c>
      <c r="X4007" s="6" t="n"/>
      <c r="Z4007" s="6" t="n">
        <v>46295</v>
      </c>
      <c r="AA4007" t="inlineStr">
        <is>
          <t>Endschlaufe - EndOfContract - DulyTP</t>
        </is>
      </c>
      <c r="AB4007" s="6" t="n">
        <v>46387</v>
      </c>
      <c r="AC4007" t="inlineStr"/>
      <c r="AD4007" s="6" t="n">
        <v>46234</v>
      </c>
    </row>
    <row r="4008">
      <c r="A4008" t="inlineStr">
        <is>
          <t>V200031</t>
        </is>
      </c>
      <c r="B4008" t="inlineStr">
        <is>
          <t>2023-0036</t>
        </is>
      </c>
      <c r="C4008" t="n">
        <v>10</v>
      </c>
      <c r="D4008" t="inlineStr">
        <is>
          <t>37 80 4960 962-1</t>
        </is>
      </c>
      <c r="E4008" t="inlineStr">
        <is>
          <t>zigsXpress GmbH</t>
        </is>
      </c>
      <c r="F4008" t="inlineStr">
        <is>
          <t>DME</t>
        </is>
      </c>
      <c r="G4008" t="inlineStr">
        <is>
          <t>80' 6-A CW</t>
        </is>
      </c>
      <c r="I4008" s="6" t="n"/>
      <c r="J4008" s="6" t="n"/>
      <c r="K4008" t="inlineStr">
        <is>
          <t>run_prolonged</t>
        </is>
      </c>
      <c r="L4008" s="6" t="n">
        <v>45288</v>
      </c>
      <c r="M4008" s="6" t="n">
        <v>46387</v>
      </c>
      <c r="N4008" t="n">
        <v>369</v>
      </c>
      <c r="O4008" s="6" t="n">
        <v>46387</v>
      </c>
      <c r="S4008" t="inlineStr">
        <is>
          <t>with cut-off date</t>
        </is>
      </c>
      <c r="T4008" s="6" t="n">
        <v>45838</v>
      </c>
      <c r="U4008" s="6" t="n">
        <v>46022</v>
      </c>
      <c r="V4008" t="n">
        <v>3</v>
      </c>
      <c r="W4008" t="n">
        <v>3</v>
      </c>
      <c r="X4008" s="6" t="n"/>
      <c r="Z4008" s="6" t="n">
        <v>46295</v>
      </c>
      <c r="AA4008" t="inlineStr">
        <is>
          <t>Endschlaufe - EndOfContract - DulyTP</t>
        </is>
      </c>
      <c r="AB4008" s="6" t="n">
        <v>46387</v>
      </c>
      <c r="AC4008" t="inlineStr"/>
      <c r="AD4008" s="6" t="n">
        <v>46234</v>
      </c>
    </row>
    <row r="4009">
      <c r="A4009" t="inlineStr">
        <is>
          <t>V200031</t>
        </is>
      </c>
      <c r="B4009" t="inlineStr">
        <is>
          <t>2023-0036</t>
        </is>
      </c>
      <c r="C4009" t="n">
        <v>11</v>
      </c>
      <c r="D4009" t="inlineStr">
        <is>
          <t>37 80 4960 963-9</t>
        </is>
      </c>
      <c r="E4009" t="inlineStr">
        <is>
          <t>zigsXpress GmbH</t>
        </is>
      </c>
      <c r="F4009" t="inlineStr">
        <is>
          <t>DME</t>
        </is>
      </c>
      <c r="G4009" t="inlineStr">
        <is>
          <t>80' 6-A CW</t>
        </is>
      </c>
      <c r="I4009" s="6" t="n"/>
      <c r="J4009" s="6" t="n"/>
      <c r="K4009" t="inlineStr">
        <is>
          <t>run_prolonged</t>
        </is>
      </c>
      <c r="L4009" s="6" t="n">
        <v>45288</v>
      </c>
      <c r="M4009" s="6" t="n">
        <v>46387</v>
      </c>
      <c r="N4009" t="n">
        <v>369</v>
      </c>
      <c r="O4009" s="6" t="n">
        <v>46387</v>
      </c>
      <c r="S4009" t="inlineStr">
        <is>
          <t>with cut-off date</t>
        </is>
      </c>
      <c r="T4009" s="6" t="n">
        <v>45838</v>
      </c>
      <c r="U4009" s="6" t="n">
        <v>46022</v>
      </c>
      <c r="V4009" t="n">
        <v>3</v>
      </c>
      <c r="W4009" t="n">
        <v>3</v>
      </c>
      <c r="X4009" s="6" t="n"/>
      <c r="Z4009" s="6" t="n">
        <v>46295</v>
      </c>
      <c r="AA4009" t="inlineStr">
        <is>
          <t>Endschlaufe - EndOfContract - DulyTP</t>
        </is>
      </c>
      <c r="AB4009" s="6" t="n">
        <v>46387</v>
      </c>
      <c r="AC4009" t="inlineStr"/>
      <c r="AD4009" s="6" t="n">
        <v>46234</v>
      </c>
    </row>
    <row r="4010">
      <c r="A4010" t="inlineStr">
        <is>
          <t>V200031</t>
        </is>
      </c>
      <c r="B4010" t="inlineStr">
        <is>
          <t>2023-0036</t>
        </is>
      </c>
      <c r="C4010" t="n">
        <v>12</v>
      </c>
      <c r="D4010" t="inlineStr">
        <is>
          <t>37 80 4960 964-7</t>
        </is>
      </c>
      <c r="E4010" t="inlineStr">
        <is>
          <t>zigsXpress GmbH</t>
        </is>
      </c>
      <c r="F4010" t="inlineStr">
        <is>
          <t>DME</t>
        </is>
      </c>
      <c r="G4010" t="inlineStr">
        <is>
          <t>80' 6-A CW</t>
        </is>
      </c>
      <c r="I4010" s="6" t="n"/>
      <c r="J4010" s="6" t="n"/>
      <c r="K4010" t="inlineStr">
        <is>
          <t>run_prolonged</t>
        </is>
      </c>
      <c r="L4010" s="6" t="n">
        <v>45288</v>
      </c>
      <c r="M4010" s="6" t="n">
        <v>46387</v>
      </c>
      <c r="N4010" t="n">
        <v>369</v>
      </c>
      <c r="O4010" s="6" t="n">
        <v>46387</v>
      </c>
      <c r="S4010" t="inlineStr">
        <is>
          <t>with cut-off date</t>
        </is>
      </c>
      <c r="T4010" s="6" t="n">
        <v>45838</v>
      </c>
      <c r="U4010" s="6" t="n">
        <v>46022</v>
      </c>
      <c r="V4010" t="n">
        <v>3</v>
      </c>
      <c r="W4010" t="n">
        <v>3</v>
      </c>
      <c r="X4010" s="6" t="n"/>
      <c r="Z4010" s="6" t="n">
        <v>46295</v>
      </c>
      <c r="AA4010" t="inlineStr">
        <is>
          <t>Endschlaufe - EndOfContract - DulyTP</t>
        </is>
      </c>
      <c r="AB4010" s="6" t="n">
        <v>46387</v>
      </c>
      <c r="AC4010" t="inlineStr"/>
      <c r="AD4010" s="6" t="n">
        <v>46234</v>
      </c>
    </row>
    <row r="4011">
      <c r="A4011" t="inlineStr">
        <is>
          <t>V200031</t>
        </is>
      </c>
      <c r="B4011" t="inlineStr">
        <is>
          <t>2023-0036</t>
        </is>
      </c>
      <c r="C4011" t="n">
        <v>13</v>
      </c>
      <c r="D4011" t="inlineStr">
        <is>
          <t>37 80 4960 965-4</t>
        </is>
      </c>
      <c r="E4011" t="inlineStr">
        <is>
          <t>zigsXpress GmbH</t>
        </is>
      </c>
      <c r="F4011" t="inlineStr">
        <is>
          <t>DME</t>
        </is>
      </c>
      <c r="G4011" t="inlineStr">
        <is>
          <t>80' 6-A CW</t>
        </is>
      </c>
      <c r="I4011" s="6" t="n"/>
      <c r="J4011" s="6" t="n"/>
      <c r="K4011" t="inlineStr">
        <is>
          <t>run_prolonged</t>
        </is>
      </c>
      <c r="L4011" s="6" t="n">
        <v>45288</v>
      </c>
      <c r="M4011" s="6" t="n">
        <v>46387</v>
      </c>
      <c r="N4011" t="n">
        <v>369</v>
      </c>
      <c r="O4011" s="6" t="n">
        <v>46387</v>
      </c>
      <c r="S4011" t="inlineStr">
        <is>
          <t>with cut-off date</t>
        </is>
      </c>
      <c r="T4011" s="6" t="n">
        <v>45838</v>
      </c>
      <c r="U4011" s="6" t="n">
        <v>46022</v>
      </c>
      <c r="V4011" t="n">
        <v>3</v>
      </c>
      <c r="W4011" t="n">
        <v>3</v>
      </c>
      <c r="X4011" s="6" t="n"/>
      <c r="Z4011" s="6" t="n">
        <v>46295</v>
      </c>
      <c r="AA4011" t="inlineStr">
        <is>
          <t>Endschlaufe - EndOfContract - DulyTP</t>
        </is>
      </c>
      <c r="AB4011" s="6" t="n">
        <v>46387</v>
      </c>
      <c r="AC4011" t="inlineStr"/>
      <c r="AD4011" s="6" t="n">
        <v>46234</v>
      </c>
    </row>
    <row r="4012">
      <c r="A4012" t="inlineStr">
        <is>
          <t>V200031</t>
        </is>
      </c>
      <c r="B4012" t="inlineStr">
        <is>
          <t>2023-0036</t>
        </is>
      </c>
      <c r="C4012" t="n">
        <v>14</v>
      </c>
      <c r="D4012" t="inlineStr">
        <is>
          <t>37 80 4960 966-2</t>
        </is>
      </c>
      <c r="E4012" t="inlineStr">
        <is>
          <t>zigsXpress GmbH</t>
        </is>
      </c>
      <c r="F4012" t="inlineStr">
        <is>
          <t>DME</t>
        </is>
      </c>
      <c r="G4012" t="inlineStr">
        <is>
          <t>80' 6-A CW</t>
        </is>
      </c>
      <c r="I4012" s="6" t="n"/>
      <c r="J4012" s="6" t="n"/>
      <c r="K4012" t="inlineStr">
        <is>
          <t>run_prolonged</t>
        </is>
      </c>
      <c r="L4012" s="6" t="n">
        <v>45288</v>
      </c>
      <c r="M4012" s="6" t="n">
        <v>46387</v>
      </c>
      <c r="N4012" t="n">
        <v>369</v>
      </c>
      <c r="O4012" s="6" t="n">
        <v>46387</v>
      </c>
      <c r="S4012" t="inlineStr">
        <is>
          <t>with cut-off date</t>
        </is>
      </c>
      <c r="T4012" s="6" t="n">
        <v>45838</v>
      </c>
      <c r="U4012" s="6" t="n">
        <v>46022</v>
      </c>
      <c r="V4012" t="n">
        <v>3</v>
      </c>
      <c r="W4012" t="n">
        <v>3</v>
      </c>
      <c r="X4012" s="6" t="n"/>
      <c r="Z4012" s="6" t="n">
        <v>46295</v>
      </c>
      <c r="AA4012" t="inlineStr">
        <is>
          <t>Endschlaufe - EndOfContract - DulyTP</t>
        </is>
      </c>
      <c r="AB4012" s="6" t="n">
        <v>46387</v>
      </c>
      <c r="AC4012" t="inlineStr"/>
      <c r="AD4012" s="6" t="n">
        <v>46234</v>
      </c>
    </row>
    <row r="4013">
      <c r="A4013" t="inlineStr">
        <is>
          <t>V200031</t>
        </is>
      </c>
      <c r="B4013" t="inlineStr">
        <is>
          <t>2023-0036</t>
        </is>
      </c>
      <c r="C4013" t="n">
        <v>15</v>
      </c>
      <c r="D4013" t="inlineStr">
        <is>
          <t>37 80 4960 967-0</t>
        </is>
      </c>
      <c r="E4013" t="inlineStr">
        <is>
          <t>zigsXpress GmbH</t>
        </is>
      </c>
      <c r="F4013" t="inlineStr">
        <is>
          <t>DME</t>
        </is>
      </c>
      <c r="G4013" t="inlineStr">
        <is>
          <t>80' 6-A CW</t>
        </is>
      </c>
      <c r="I4013" s="6" t="n"/>
      <c r="J4013" s="6" t="n"/>
      <c r="K4013" t="inlineStr">
        <is>
          <t>run_prolonged</t>
        </is>
      </c>
      <c r="L4013" s="6" t="n">
        <v>45288</v>
      </c>
      <c r="M4013" s="6" t="n">
        <v>46387</v>
      </c>
      <c r="N4013" t="n">
        <v>369</v>
      </c>
      <c r="O4013" s="6" t="n">
        <v>46387</v>
      </c>
      <c r="S4013" t="inlineStr">
        <is>
          <t>with cut-off date</t>
        </is>
      </c>
      <c r="T4013" s="6" t="n">
        <v>45838</v>
      </c>
      <c r="U4013" s="6" t="n">
        <v>46022</v>
      </c>
      <c r="V4013" t="n">
        <v>3</v>
      </c>
      <c r="W4013" t="n">
        <v>3</v>
      </c>
      <c r="X4013" s="6" t="n"/>
      <c r="Z4013" s="6" t="n">
        <v>46295</v>
      </c>
      <c r="AA4013" t="inlineStr">
        <is>
          <t>Endschlaufe - EndOfContract - DulyTP</t>
        </is>
      </c>
      <c r="AB4013" s="6" t="n">
        <v>46387</v>
      </c>
      <c r="AC4013" t="inlineStr"/>
      <c r="AD4013" s="6" t="n">
        <v>46234</v>
      </c>
    </row>
    <row r="4014">
      <c r="A4014" t="inlineStr">
        <is>
          <t>V200031</t>
        </is>
      </c>
      <c r="B4014" t="inlineStr">
        <is>
          <t>2023-0036</t>
        </is>
      </c>
      <c r="C4014" t="n">
        <v>16</v>
      </c>
      <c r="D4014" t="inlineStr">
        <is>
          <t>37 80 4960 968-8</t>
        </is>
      </c>
      <c r="E4014" t="inlineStr">
        <is>
          <t>zigsXpress GmbH</t>
        </is>
      </c>
      <c r="F4014" t="inlineStr">
        <is>
          <t>DME</t>
        </is>
      </c>
      <c r="G4014" t="inlineStr">
        <is>
          <t>80' 6-A CW</t>
        </is>
      </c>
      <c r="I4014" s="6" t="n"/>
      <c r="J4014" s="6" t="n"/>
      <c r="K4014" t="inlineStr">
        <is>
          <t>run_prolonged</t>
        </is>
      </c>
      <c r="L4014" s="6" t="n">
        <v>45288</v>
      </c>
      <c r="M4014" s="6" t="n">
        <v>46387</v>
      </c>
      <c r="N4014" t="n">
        <v>369</v>
      </c>
      <c r="O4014" s="6" t="n">
        <v>46387</v>
      </c>
      <c r="S4014" t="inlineStr">
        <is>
          <t>with cut-off date</t>
        </is>
      </c>
      <c r="T4014" s="6" t="n">
        <v>45838</v>
      </c>
      <c r="U4014" s="6" t="n">
        <v>46022</v>
      </c>
      <c r="V4014" t="n">
        <v>3</v>
      </c>
      <c r="W4014" t="n">
        <v>3</v>
      </c>
      <c r="X4014" s="6" t="n"/>
      <c r="Z4014" s="6" t="n">
        <v>46295</v>
      </c>
      <c r="AA4014" t="inlineStr">
        <is>
          <t>Endschlaufe - EndOfContract - DulyTP</t>
        </is>
      </c>
      <c r="AB4014" s="6" t="n">
        <v>46387</v>
      </c>
      <c r="AC4014" t="inlineStr"/>
      <c r="AD4014" s="6" t="n">
        <v>46234</v>
      </c>
    </row>
    <row r="4015">
      <c r="A4015" t="inlineStr">
        <is>
          <t>V200031</t>
        </is>
      </c>
      <c r="B4015" t="inlineStr">
        <is>
          <t>2023-0036</t>
        </is>
      </c>
      <c r="C4015" t="n">
        <v>17</v>
      </c>
      <c r="D4015" t="inlineStr">
        <is>
          <t>37 80 4960 969-6</t>
        </is>
      </c>
      <c r="E4015" t="inlineStr">
        <is>
          <t>zigsXpress GmbH</t>
        </is>
      </c>
      <c r="F4015" t="inlineStr">
        <is>
          <t>DME</t>
        </is>
      </c>
      <c r="G4015" t="inlineStr">
        <is>
          <t>80' 6-A CW</t>
        </is>
      </c>
      <c r="I4015" s="6" t="n"/>
      <c r="J4015" s="6" t="n"/>
      <c r="K4015" t="inlineStr">
        <is>
          <t>run_prolonged</t>
        </is>
      </c>
      <c r="L4015" s="6" t="n">
        <v>45288</v>
      </c>
      <c r="M4015" s="6" t="n">
        <v>46387</v>
      </c>
      <c r="N4015" t="n">
        <v>369</v>
      </c>
      <c r="O4015" s="6" t="n">
        <v>46387</v>
      </c>
      <c r="S4015" t="inlineStr">
        <is>
          <t>with cut-off date</t>
        </is>
      </c>
      <c r="T4015" s="6" t="n">
        <v>45838</v>
      </c>
      <c r="U4015" s="6" t="n">
        <v>46022</v>
      </c>
      <c r="V4015" t="n">
        <v>3</v>
      </c>
      <c r="W4015" t="n">
        <v>3</v>
      </c>
      <c r="X4015" s="6" t="n"/>
      <c r="Z4015" s="6" t="n">
        <v>46295</v>
      </c>
      <c r="AA4015" t="inlineStr">
        <is>
          <t>Endschlaufe - EndOfContract - DulyTP</t>
        </is>
      </c>
      <c r="AB4015" s="6" t="n">
        <v>46387</v>
      </c>
      <c r="AC4015" t="inlineStr"/>
      <c r="AD4015" s="6" t="n">
        <v>46234</v>
      </c>
    </row>
    <row r="4016">
      <c r="A4016" t="inlineStr">
        <is>
          <t>V200031</t>
        </is>
      </c>
      <c r="B4016" t="inlineStr">
        <is>
          <t>2023-0036</t>
        </is>
      </c>
      <c r="C4016" t="n">
        <v>18</v>
      </c>
      <c r="D4016" t="inlineStr">
        <is>
          <t>37 80 4960 970-4</t>
        </is>
      </c>
      <c r="E4016" t="inlineStr">
        <is>
          <t>zigsXpress GmbH</t>
        </is>
      </c>
      <c r="F4016" t="inlineStr">
        <is>
          <t>DME</t>
        </is>
      </c>
      <c r="G4016" t="inlineStr">
        <is>
          <t>80' 6-A CW</t>
        </is>
      </c>
      <c r="I4016" s="6" t="n"/>
      <c r="J4016" s="6" t="n"/>
      <c r="K4016" t="inlineStr">
        <is>
          <t>run_prolonged</t>
        </is>
      </c>
      <c r="L4016" s="6" t="n">
        <v>45288</v>
      </c>
      <c r="M4016" s="6" t="n">
        <v>46387</v>
      </c>
      <c r="N4016" t="n">
        <v>369</v>
      </c>
      <c r="O4016" s="6" t="n">
        <v>46387</v>
      </c>
      <c r="S4016" t="inlineStr">
        <is>
          <t>with cut-off date</t>
        </is>
      </c>
      <c r="T4016" s="6" t="n">
        <v>45838</v>
      </c>
      <c r="U4016" s="6" t="n">
        <v>46022</v>
      </c>
      <c r="V4016" t="n">
        <v>3</v>
      </c>
      <c r="W4016" t="n">
        <v>3</v>
      </c>
      <c r="X4016" s="6" t="n"/>
      <c r="Z4016" s="6" t="n">
        <v>46295</v>
      </c>
      <c r="AA4016" t="inlineStr">
        <is>
          <t>Endschlaufe - EndOfContract - DulyTP</t>
        </is>
      </c>
      <c r="AB4016" s="6" t="n">
        <v>46387</v>
      </c>
      <c r="AC4016" t="inlineStr"/>
      <c r="AD4016" s="6" t="n">
        <v>46234</v>
      </c>
    </row>
    <row r="4017">
      <c r="A4017" t="inlineStr">
        <is>
          <t>V200031</t>
        </is>
      </c>
      <c r="B4017" t="inlineStr">
        <is>
          <t>2023-0036</t>
        </is>
      </c>
      <c r="C4017" t="n">
        <v>19</v>
      </c>
      <c r="D4017" t="inlineStr">
        <is>
          <t>37 80 4960 971-2</t>
        </is>
      </c>
      <c r="E4017" t="inlineStr">
        <is>
          <t>zigsXpress GmbH</t>
        </is>
      </c>
      <c r="F4017" t="inlineStr">
        <is>
          <t>DME</t>
        </is>
      </c>
      <c r="G4017" t="inlineStr">
        <is>
          <t>80' 6-A CW</t>
        </is>
      </c>
      <c r="I4017" s="6" t="n"/>
      <c r="J4017" s="6" t="n"/>
      <c r="K4017" t="inlineStr">
        <is>
          <t>run_prolonged</t>
        </is>
      </c>
      <c r="L4017" s="6" t="n">
        <v>45288</v>
      </c>
      <c r="M4017" s="6" t="n">
        <v>46387</v>
      </c>
      <c r="N4017" t="n">
        <v>369</v>
      </c>
      <c r="O4017" s="6" t="n">
        <v>46387</v>
      </c>
      <c r="S4017" t="inlineStr">
        <is>
          <t>with cut-off date</t>
        </is>
      </c>
      <c r="T4017" s="6" t="n">
        <v>45838</v>
      </c>
      <c r="U4017" s="6" t="n">
        <v>46022</v>
      </c>
      <c r="V4017" t="n">
        <v>3</v>
      </c>
      <c r="W4017" t="n">
        <v>3</v>
      </c>
      <c r="X4017" s="6" t="n"/>
      <c r="Z4017" s="6" t="n">
        <v>46295</v>
      </c>
      <c r="AA4017" t="inlineStr">
        <is>
          <t>Endschlaufe - EndOfContract - DulyTP</t>
        </is>
      </c>
      <c r="AB4017" s="6" t="n">
        <v>46387</v>
      </c>
      <c r="AC4017" t="inlineStr"/>
      <c r="AD4017" s="6" t="n">
        <v>46234</v>
      </c>
    </row>
    <row r="4018">
      <c r="A4018" t="inlineStr">
        <is>
          <t>V200031</t>
        </is>
      </c>
      <c r="B4018" t="inlineStr">
        <is>
          <t>2023-0036</t>
        </is>
      </c>
      <c r="C4018" t="n">
        <v>20</v>
      </c>
      <c r="D4018" t="inlineStr">
        <is>
          <t>37 80 4960 972-0</t>
        </is>
      </c>
      <c r="E4018" t="inlineStr">
        <is>
          <t>zigsXpress GmbH</t>
        </is>
      </c>
      <c r="F4018" t="inlineStr">
        <is>
          <t>DME</t>
        </is>
      </c>
      <c r="G4018" t="inlineStr">
        <is>
          <t>80' 6-A CW</t>
        </is>
      </c>
      <c r="I4018" s="6" t="n"/>
      <c r="J4018" s="6" t="n"/>
      <c r="K4018" t="inlineStr">
        <is>
          <t>run_prolonged</t>
        </is>
      </c>
      <c r="L4018" s="6" t="n">
        <v>45288</v>
      </c>
      <c r="M4018" s="6" t="n">
        <v>46387</v>
      </c>
      <c r="N4018" t="n">
        <v>369</v>
      </c>
      <c r="O4018" s="6" t="n">
        <v>46387</v>
      </c>
      <c r="S4018" t="inlineStr">
        <is>
          <t>with cut-off date</t>
        </is>
      </c>
      <c r="T4018" s="6" t="n">
        <v>45838</v>
      </c>
      <c r="U4018" s="6" t="n">
        <v>46022</v>
      </c>
      <c r="V4018" t="n">
        <v>3</v>
      </c>
      <c r="W4018" t="n">
        <v>3</v>
      </c>
      <c r="X4018" s="6" t="n"/>
      <c r="Z4018" s="6" t="n">
        <v>46295</v>
      </c>
      <c r="AA4018" t="inlineStr">
        <is>
          <t>Endschlaufe - EndOfContract - DulyTP</t>
        </is>
      </c>
      <c r="AB4018" s="6" t="n">
        <v>46387</v>
      </c>
      <c r="AC4018" t="inlineStr"/>
      <c r="AD4018" s="6" t="n">
        <v>46234</v>
      </c>
    </row>
    <row r="4019">
      <c r="A4019" t="inlineStr">
        <is>
          <t>V200031</t>
        </is>
      </c>
      <c r="B4019" t="inlineStr">
        <is>
          <t>2023-0036</t>
        </is>
      </c>
      <c r="C4019" t="n">
        <v>21</v>
      </c>
      <c r="D4019" t="inlineStr">
        <is>
          <t>37 80 4960 973-8</t>
        </is>
      </c>
      <c r="E4019" t="inlineStr">
        <is>
          <t>zigsXpress GmbH</t>
        </is>
      </c>
      <c r="F4019" t="inlineStr">
        <is>
          <t>DME</t>
        </is>
      </c>
      <c r="G4019" t="inlineStr">
        <is>
          <t>80' 6-A CW</t>
        </is>
      </c>
      <c r="I4019" s="6" t="n"/>
      <c r="J4019" s="6" t="n"/>
      <c r="K4019" t="inlineStr">
        <is>
          <t>run_prolonged</t>
        </is>
      </c>
      <c r="L4019" s="6" t="n">
        <v>45288</v>
      </c>
      <c r="M4019" s="6" t="n">
        <v>46387</v>
      </c>
      <c r="N4019" t="n">
        <v>369</v>
      </c>
      <c r="O4019" s="6" t="n">
        <v>46387</v>
      </c>
      <c r="S4019" t="inlineStr">
        <is>
          <t>with cut-off date</t>
        </is>
      </c>
      <c r="T4019" s="6" t="n">
        <v>45838</v>
      </c>
      <c r="U4019" s="6" t="n">
        <v>46022</v>
      </c>
      <c r="V4019" t="n">
        <v>3</v>
      </c>
      <c r="W4019" t="n">
        <v>3</v>
      </c>
      <c r="X4019" s="6" t="n"/>
      <c r="Z4019" s="6" t="n">
        <v>46295</v>
      </c>
      <c r="AA4019" t="inlineStr">
        <is>
          <t>Endschlaufe - EndOfContract - DulyTP</t>
        </is>
      </c>
      <c r="AB4019" s="6" t="n">
        <v>46387</v>
      </c>
      <c r="AC4019" t="inlineStr"/>
      <c r="AD4019" s="6" t="n">
        <v>46234</v>
      </c>
    </row>
    <row r="4020">
      <c r="A4020" t="inlineStr">
        <is>
          <t>V200031</t>
        </is>
      </c>
      <c r="B4020" t="inlineStr">
        <is>
          <t>2023-0036</t>
        </is>
      </c>
      <c r="C4020" t="n">
        <v>22</v>
      </c>
      <c r="D4020" t="inlineStr">
        <is>
          <t>37 80 4960 974-6</t>
        </is>
      </c>
      <c r="E4020" t="inlineStr">
        <is>
          <t>zigsXpress GmbH</t>
        </is>
      </c>
      <c r="F4020" t="inlineStr">
        <is>
          <t>DME</t>
        </is>
      </c>
      <c r="G4020" t="inlineStr">
        <is>
          <t>80' 6-A CW</t>
        </is>
      </c>
      <c r="I4020" s="6" t="n"/>
      <c r="J4020" s="6" t="n"/>
      <c r="K4020" t="inlineStr">
        <is>
          <t>run_prolonged</t>
        </is>
      </c>
      <c r="L4020" s="6" t="n">
        <v>45288</v>
      </c>
      <c r="M4020" s="6" t="n">
        <v>46387</v>
      </c>
      <c r="N4020" t="n">
        <v>369</v>
      </c>
      <c r="O4020" s="6" t="n">
        <v>46387</v>
      </c>
      <c r="S4020" t="inlineStr">
        <is>
          <t>with cut-off date</t>
        </is>
      </c>
      <c r="T4020" s="6" t="n">
        <v>45838</v>
      </c>
      <c r="U4020" s="6" t="n">
        <v>46022</v>
      </c>
      <c r="V4020" t="n">
        <v>3</v>
      </c>
      <c r="W4020" t="n">
        <v>3</v>
      </c>
      <c r="X4020" s="6" t="n"/>
      <c r="Z4020" s="6" t="n">
        <v>46295</v>
      </c>
      <c r="AA4020" t="inlineStr">
        <is>
          <t>Endschlaufe - EndOfContract - DulyTP</t>
        </is>
      </c>
      <c r="AB4020" s="6" t="n">
        <v>46387</v>
      </c>
      <c r="AC4020" t="inlineStr"/>
      <c r="AD4020" s="6" t="n">
        <v>46234</v>
      </c>
    </row>
    <row r="4021">
      <c r="A4021" t="inlineStr">
        <is>
          <t>V200031</t>
        </is>
      </c>
      <c r="B4021" t="inlineStr">
        <is>
          <t>2023-0036</t>
        </is>
      </c>
      <c r="C4021" t="n">
        <v>23</v>
      </c>
      <c r="D4021" t="inlineStr">
        <is>
          <t>37 80 4960 975-3</t>
        </is>
      </c>
      <c r="E4021" t="inlineStr">
        <is>
          <t>zigsXpress GmbH</t>
        </is>
      </c>
      <c r="F4021" t="inlineStr">
        <is>
          <t>DME</t>
        </is>
      </c>
      <c r="G4021" t="inlineStr">
        <is>
          <t>80' 6-A CW</t>
        </is>
      </c>
      <c r="I4021" s="6" t="n"/>
      <c r="J4021" s="6" t="n"/>
      <c r="K4021" t="inlineStr">
        <is>
          <t>run_prolonged</t>
        </is>
      </c>
      <c r="L4021" s="6" t="n">
        <v>45288</v>
      </c>
      <c r="M4021" s="6" t="n">
        <v>46387</v>
      </c>
      <c r="N4021" t="n">
        <v>369</v>
      </c>
      <c r="O4021" s="6" t="n">
        <v>46387</v>
      </c>
      <c r="S4021" t="inlineStr">
        <is>
          <t>with cut-off date</t>
        </is>
      </c>
      <c r="T4021" s="6" t="n">
        <v>45838</v>
      </c>
      <c r="U4021" s="6" t="n">
        <v>46022</v>
      </c>
      <c r="V4021" t="n">
        <v>3</v>
      </c>
      <c r="W4021" t="n">
        <v>3</v>
      </c>
      <c r="X4021" s="6" t="n"/>
      <c r="Z4021" s="6" t="n">
        <v>46295</v>
      </c>
      <c r="AA4021" t="inlineStr">
        <is>
          <t>Endschlaufe - EndOfContract - DulyTP</t>
        </is>
      </c>
      <c r="AB4021" s="6" t="n">
        <v>46387</v>
      </c>
      <c r="AC4021" t="inlineStr"/>
      <c r="AD4021" s="6" t="n">
        <v>46234</v>
      </c>
    </row>
    <row r="4022">
      <c r="A4022" t="inlineStr">
        <is>
          <t>V200031</t>
        </is>
      </c>
      <c r="B4022" t="inlineStr">
        <is>
          <t>2023-0036</t>
        </is>
      </c>
      <c r="C4022" t="n">
        <v>24</v>
      </c>
      <c r="D4022" t="inlineStr">
        <is>
          <t>37 80 4960 980-3</t>
        </is>
      </c>
      <c r="E4022" t="inlineStr">
        <is>
          <t>zigsXpress GmbH</t>
        </is>
      </c>
      <c r="F4022" t="inlineStr">
        <is>
          <t>DME</t>
        </is>
      </c>
      <c r="G4022" t="inlineStr">
        <is>
          <t>80' 6-A CW</t>
        </is>
      </c>
      <c r="I4022" s="6" t="n"/>
      <c r="J4022" s="6" t="n"/>
      <c r="K4022" t="inlineStr">
        <is>
          <t>run_prolonged</t>
        </is>
      </c>
      <c r="L4022" s="6" t="n">
        <v>45288</v>
      </c>
      <c r="M4022" s="6" t="n">
        <v>46387</v>
      </c>
      <c r="N4022" t="n">
        <v>369</v>
      </c>
      <c r="O4022" s="6" t="n">
        <v>46387</v>
      </c>
      <c r="S4022" t="inlineStr">
        <is>
          <t>with cut-off date</t>
        </is>
      </c>
      <c r="T4022" s="6" t="n">
        <v>45838</v>
      </c>
      <c r="U4022" s="6" t="n">
        <v>46022</v>
      </c>
      <c r="V4022" t="n">
        <v>3</v>
      </c>
      <c r="W4022" t="n">
        <v>3</v>
      </c>
      <c r="X4022" s="6" t="n"/>
      <c r="Z4022" s="6" t="n">
        <v>46295</v>
      </c>
      <c r="AA4022" t="inlineStr">
        <is>
          <t>Endschlaufe - EndOfContract - DulyTP</t>
        </is>
      </c>
      <c r="AB4022" s="6" t="n">
        <v>46387</v>
      </c>
      <c r="AC4022" t="inlineStr"/>
      <c r="AD4022" s="6" t="n">
        <v>46234</v>
      </c>
    </row>
    <row r="4023">
      <c r="A4023" t="inlineStr">
        <is>
          <t>V200031</t>
        </is>
      </c>
      <c r="B4023" t="inlineStr">
        <is>
          <t>2023-0036</t>
        </is>
      </c>
      <c r="C4023" t="n">
        <v>25</v>
      </c>
      <c r="D4023" t="inlineStr">
        <is>
          <t>37 80 4960 981-1</t>
        </is>
      </c>
      <c r="E4023" t="inlineStr">
        <is>
          <t>zigsXpress GmbH</t>
        </is>
      </c>
      <c r="F4023" t="inlineStr">
        <is>
          <t>DME</t>
        </is>
      </c>
      <c r="G4023" t="inlineStr">
        <is>
          <t>80' 6-A CW</t>
        </is>
      </c>
      <c r="I4023" s="6" t="n"/>
      <c r="J4023" s="6" t="n"/>
      <c r="K4023" t="inlineStr">
        <is>
          <t>run_prolonged</t>
        </is>
      </c>
      <c r="L4023" s="6" t="n">
        <v>45288</v>
      </c>
      <c r="M4023" s="6" t="n">
        <v>46387</v>
      </c>
      <c r="N4023" t="n">
        <v>369</v>
      </c>
      <c r="O4023" s="6" t="n">
        <v>46387</v>
      </c>
      <c r="S4023" t="inlineStr">
        <is>
          <t>with cut-off date</t>
        </is>
      </c>
      <c r="T4023" s="6" t="n">
        <v>45838</v>
      </c>
      <c r="U4023" s="6" t="n">
        <v>46022</v>
      </c>
      <c r="V4023" t="n">
        <v>3</v>
      </c>
      <c r="W4023" t="n">
        <v>3</v>
      </c>
      <c r="X4023" s="6" t="n"/>
      <c r="Z4023" s="6" t="n">
        <v>46295</v>
      </c>
      <c r="AA4023" t="inlineStr">
        <is>
          <t>Endschlaufe - EndOfContract - DulyTP</t>
        </is>
      </c>
      <c r="AB4023" s="6" t="n">
        <v>46387</v>
      </c>
      <c r="AC4023" t="inlineStr"/>
      <c r="AD4023" s="6" t="n">
        <v>46234</v>
      </c>
    </row>
    <row r="4024">
      <c r="A4024" t="inlineStr">
        <is>
          <t>V200055</t>
        </is>
      </c>
      <c r="B4024" t="inlineStr">
        <is>
          <t>2025-0028</t>
        </is>
      </c>
      <c r="C4024" t="n">
        <v>1</v>
      </c>
      <c r="D4024" t="inlineStr">
        <is>
          <t>35 80 4950 109-3</t>
        </is>
      </c>
      <c r="E4024" t="inlineStr">
        <is>
          <t>zigsXpress GmbH</t>
        </is>
      </c>
      <c r="F4024" t="inlineStr">
        <is>
          <t>DME</t>
        </is>
      </c>
      <c r="G4024" t="inlineStr">
        <is>
          <t>80' 6-A CW</t>
        </is>
      </c>
      <c r="H4024" t="n">
        <v>0</v>
      </c>
      <c r="I4024" s="6" t="n">
        <v>0</v>
      </c>
      <c r="J4024" s="6" t="n">
        <v>0</v>
      </c>
      <c r="K4024" t="inlineStr">
        <is>
          <t>run_initial</t>
        </is>
      </c>
      <c r="L4024" s="6" t="n">
        <v>45974</v>
      </c>
      <c r="M4024" s="6" t="n">
        <v>46752</v>
      </c>
      <c r="N4024" t="n">
        <v>781</v>
      </c>
      <c r="O4024" s="6" t="n">
        <v>46752</v>
      </c>
      <c r="S4024" t="inlineStr">
        <is>
          <t>with cut-off date</t>
        </is>
      </c>
      <c r="T4024" s="6" t="n">
        <v>46387</v>
      </c>
      <c r="U4024" s="6" t="n">
        <v>0</v>
      </c>
      <c r="V4024" t="n">
        <v>3</v>
      </c>
      <c r="W4024" t="n">
        <v>3</v>
      </c>
      <c r="X4024" s="6" t="n"/>
      <c r="Z4024" s="6" t="n">
        <v>46295</v>
      </c>
      <c r="AA4024" t="inlineStr">
        <is>
          <t>cut-off 2, case 1</t>
        </is>
      </c>
      <c r="AB4024" s="6" t="n">
        <v>46387</v>
      </c>
      <c r="AC4024" t="inlineStr"/>
      <c r="AD4024" s="6" t="n">
        <v>46234</v>
      </c>
    </row>
    <row r="4025">
      <c r="A4025" t="inlineStr">
        <is>
          <t>V200055</t>
        </is>
      </c>
      <c r="B4025" t="inlineStr">
        <is>
          <t>2025-0028</t>
        </is>
      </c>
      <c r="C4025" t="n">
        <v>2</v>
      </c>
      <c r="D4025" t="inlineStr">
        <is>
          <t>35 80 4950 112-7</t>
        </is>
      </c>
      <c r="E4025" t="inlineStr">
        <is>
          <t>zigsXpress GmbH</t>
        </is>
      </c>
      <c r="F4025" t="inlineStr">
        <is>
          <t>DME</t>
        </is>
      </c>
      <c r="G4025" t="inlineStr">
        <is>
          <t>80' 6-A CW</t>
        </is>
      </c>
      <c r="H4025" t="n">
        <v>0</v>
      </c>
      <c r="I4025" s="6" t="n">
        <v>0</v>
      </c>
      <c r="J4025" s="6" t="n">
        <v>0</v>
      </c>
      <c r="K4025" t="inlineStr">
        <is>
          <t>run_initial</t>
        </is>
      </c>
      <c r="L4025" s="6" t="n">
        <v>45974</v>
      </c>
      <c r="M4025" s="6" t="n">
        <v>46752</v>
      </c>
      <c r="N4025" t="n">
        <v>781</v>
      </c>
      <c r="O4025" s="6" t="n">
        <v>46752</v>
      </c>
      <c r="S4025" t="inlineStr">
        <is>
          <t>with cut-off date</t>
        </is>
      </c>
      <c r="T4025" s="6" t="n">
        <v>46387</v>
      </c>
      <c r="U4025" s="6" t="n">
        <v>0</v>
      </c>
      <c r="V4025" t="n">
        <v>3</v>
      </c>
      <c r="W4025" t="n">
        <v>3</v>
      </c>
      <c r="X4025" s="6" t="n"/>
      <c r="Z4025" s="6" t="n">
        <v>46295</v>
      </c>
      <c r="AA4025" t="inlineStr">
        <is>
          <t>cut-off 2, case 1</t>
        </is>
      </c>
      <c r="AB4025" s="6" t="n">
        <v>46387</v>
      </c>
      <c r="AC4025" t="inlineStr"/>
      <c r="AD4025" s="6" t="n">
        <v>46234</v>
      </c>
    </row>
    <row r="4026">
      <c r="A4026" t="inlineStr">
        <is>
          <t>V200055</t>
        </is>
      </c>
      <c r="B4026" t="inlineStr">
        <is>
          <t>2025-0028</t>
        </is>
      </c>
      <c r="C4026" t="n">
        <v>3</v>
      </c>
      <c r="D4026" t="inlineStr">
        <is>
          <t>35 80 4950 113-5</t>
        </is>
      </c>
      <c r="E4026" t="inlineStr">
        <is>
          <t>zigsXpress GmbH</t>
        </is>
      </c>
      <c r="F4026" t="inlineStr">
        <is>
          <t>DME</t>
        </is>
      </c>
      <c r="G4026" t="inlineStr">
        <is>
          <t>80' 6-A CW</t>
        </is>
      </c>
      <c r="H4026" t="n">
        <v>0</v>
      </c>
      <c r="I4026" s="6" t="n">
        <v>0</v>
      </c>
      <c r="J4026" s="6" t="n">
        <v>0</v>
      </c>
      <c r="K4026" t="inlineStr">
        <is>
          <t>run_initial</t>
        </is>
      </c>
      <c r="L4026" s="6" t="n">
        <v>45974</v>
      </c>
      <c r="M4026" s="6" t="n">
        <v>46752</v>
      </c>
      <c r="N4026" t="n">
        <v>781</v>
      </c>
      <c r="O4026" s="6" t="n">
        <v>46752</v>
      </c>
      <c r="S4026" t="inlineStr">
        <is>
          <t>with cut-off date</t>
        </is>
      </c>
      <c r="T4026" s="6" t="n">
        <v>46387</v>
      </c>
      <c r="U4026" s="6" t="n">
        <v>0</v>
      </c>
      <c r="V4026" t="n">
        <v>3</v>
      </c>
      <c r="W4026" t="n">
        <v>3</v>
      </c>
      <c r="X4026" s="6" t="n"/>
      <c r="Z4026" s="6" t="n">
        <v>46295</v>
      </c>
      <c r="AA4026" t="inlineStr">
        <is>
          <t>cut-off 2, case 1</t>
        </is>
      </c>
      <c r="AB4026" s="6" t="n">
        <v>46387</v>
      </c>
      <c r="AC4026" t="inlineStr"/>
      <c r="AD4026" s="6" t="n">
        <v>46234</v>
      </c>
    </row>
    <row r="4027">
      <c r="A4027" t="inlineStr">
        <is>
          <t>V200055</t>
        </is>
      </c>
      <c r="B4027" t="inlineStr">
        <is>
          <t>2025-0028</t>
        </is>
      </c>
      <c r="C4027" t="n">
        <v>4</v>
      </c>
      <c r="D4027" t="inlineStr">
        <is>
          <t>35 80 4950 117-6</t>
        </is>
      </c>
      <c r="E4027" t="inlineStr">
        <is>
          <t>zigsXpress GmbH</t>
        </is>
      </c>
      <c r="F4027" t="inlineStr">
        <is>
          <t>DME</t>
        </is>
      </c>
      <c r="G4027" t="inlineStr">
        <is>
          <t>80' 6-A CW</t>
        </is>
      </c>
      <c r="H4027" t="n">
        <v>0</v>
      </c>
      <c r="I4027" s="6" t="n">
        <v>0</v>
      </c>
      <c r="J4027" s="6" t="n">
        <v>0</v>
      </c>
      <c r="K4027" t="inlineStr">
        <is>
          <t>run_initial</t>
        </is>
      </c>
      <c r="L4027" s="6" t="n">
        <v>45974</v>
      </c>
      <c r="M4027" s="6" t="n">
        <v>46752</v>
      </c>
      <c r="N4027" t="n">
        <v>781</v>
      </c>
      <c r="O4027" s="6" t="n">
        <v>46752</v>
      </c>
      <c r="S4027" t="inlineStr">
        <is>
          <t>with cut-off date</t>
        </is>
      </c>
      <c r="T4027" s="6" t="n">
        <v>46387</v>
      </c>
      <c r="U4027" s="6" t="n">
        <v>0</v>
      </c>
      <c r="V4027" t="n">
        <v>3</v>
      </c>
      <c r="W4027" t="n">
        <v>3</v>
      </c>
      <c r="X4027" s="6" t="n"/>
      <c r="Z4027" s="6" t="n">
        <v>46295</v>
      </c>
      <c r="AA4027" t="inlineStr">
        <is>
          <t>cut-off 2, case 1</t>
        </is>
      </c>
      <c r="AB4027" s="6" t="n">
        <v>46387</v>
      </c>
      <c r="AC4027" t="inlineStr"/>
      <c r="AD4027" s="6" t="n">
        <v>46234</v>
      </c>
    </row>
    <row r="4028">
      <c r="A4028" t="inlineStr">
        <is>
          <t>V200055</t>
        </is>
      </c>
      <c r="B4028" t="inlineStr">
        <is>
          <t>2025-0028</t>
        </is>
      </c>
      <c r="C4028" t="n">
        <v>5</v>
      </c>
      <c r="D4028" t="inlineStr">
        <is>
          <t>35 80 4950 118-4</t>
        </is>
      </c>
      <c r="E4028" t="inlineStr">
        <is>
          <t>zigsXpress GmbH</t>
        </is>
      </c>
      <c r="F4028" t="inlineStr">
        <is>
          <t>DME</t>
        </is>
      </c>
      <c r="G4028" t="inlineStr">
        <is>
          <t>80' 6-A CW</t>
        </is>
      </c>
      <c r="H4028" t="n">
        <v>0</v>
      </c>
      <c r="I4028" s="6" t="n">
        <v>0</v>
      </c>
      <c r="J4028" s="6" t="n">
        <v>0</v>
      </c>
      <c r="K4028" t="inlineStr">
        <is>
          <t>run_initial</t>
        </is>
      </c>
      <c r="L4028" s="6" t="n">
        <v>45974</v>
      </c>
      <c r="M4028" s="6" t="n">
        <v>46752</v>
      </c>
      <c r="N4028" t="n">
        <v>781</v>
      </c>
      <c r="O4028" s="6" t="n">
        <v>46752</v>
      </c>
      <c r="S4028" t="inlineStr">
        <is>
          <t>with cut-off date</t>
        </is>
      </c>
      <c r="T4028" s="6" t="n">
        <v>46387</v>
      </c>
      <c r="U4028" s="6" t="n">
        <v>0</v>
      </c>
      <c r="V4028" t="n">
        <v>3</v>
      </c>
      <c r="W4028" t="n">
        <v>3</v>
      </c>
      <c r="X4028" s="6" t="n"/>
      <c r="Z4028" s="6" t="n">
        <v>46295</v>
      </c>
      <c r="AA4028" t="inlineStr">
        <is>
          <t>cut-off 2, case 1</t>
        </is>
      </c>
      <c r="AB4028" s="6" t="n">
        <v>46387</v>
      </c>
      <c r="AC4028" t="inlineStr"/>
      <c r="AD4028" s="6" t="n">
        <v>46234</v>
      </c>
    </row>
    <row r="4029">
      <c r="A4029" t="inlineStr">
        <is>
          <t>V200055</t>
        </is>
      </c>
      <c r="B4029" t="inlineStr">
        <is>
          <t>2025-0028</t>
        </is>
      </c>
      <c r="C4029" t="n">
        <v>6</v>
      </c>
      <c r="D4029" t="inlineStr">
        <is>
          <t>35 80 4950 119-2</t>
        </is>
      </c>
      <c r="E4029" t="inlineStr">
        <is>
          <t>zigsXpress GmbH</t>
        </is>
      </c>
      <c r="F4029" t="inlineStr">
        <is>
          <t>DME</t>
        </is>
      </c>
      <c r="G4029" t="inlineStr">
        <is>
          <t>80' 6-A CW</t>
        </is>
      </c>
      <c r="H4029" t="n">
        <v>0</v>
      </c>
      <c r="I4029" s="6" t="n">
        <v>0</v>
      </c>
      <c r="J4029" s="6" t="n">
        <v>0</v>
      </c>
      <c r="K4029" t="inlineStr">
        <is>
          <t>run_initial</t>
        </is>
      </c>
      <c r="L4029" s="6" t="n">
        <v>45974</v>
      </c>
      <c r="M4029" s="6" t="n">
        <v>46752</v>
      </c>
      <c r="N4029" t="n">
        <v>781</v>
      </c>
      <c r="O4029" s="6" t="n">
        <v>46752</v>
      </c>
      <c r="S4029" t="inlineStr">
        <is>
          <t>with cut-off date</t>
        </is>
      </c>
      <c r="T4029" s="6" t="n">
        <v>46387</v>
      </c>
      <c r="U4029" s="6" t="n">
        <v>0</v>
      </c>
      <c r="V4029" t="n">
        <v>3</v>
      </c>
      <c r="W4029" t="n">
        <v>3</v>
      </c>
      <c r="X4029" s="6" t="n"/>
      <c r="Z4029" s="6" t="n">
        <v>46295</v>
      </c>
      <c r="AA4029" t="inlineStr">
        <is>
          <t>cut-off 2, case 1</t>
        </is>
      </c>
      <c r="AB4029" s="6" t="n">
        <v>46387</v>
      </c>
      <c r="AC4029" t="inlineStr"/>
      <c r="AD4029" s="6" t="n">
        <v>46234</v>
      </c>
    </row>
    <row r="4030">
      <c r="A4030" t="inlineStr">
        <is>
          <t>V200055</t>
        </is>
      </c>
      <c r="B4030" t="inlineStr">
        <is>
          <t>2025-0028</t>
        </is>
      </c>
      <c r="C4030" t="n">
        <v>7</v>
      </c>
      <c r="D4030" t="inlineStr">
        <is>
          <t>35 80 4950 122-6</t>
        </is>
      </c>
      <c r="E4030" t="inlineStr">
        <is>
          <t>zigsXpress GmbH</t>
        </is>
      </c>
      <c r="F4030" t="inlineStr">
        <is>
          <t>DME</t>
        </is>
      </c>
      <c r="G4030" t="inlineStr">
        <is>
          <t>80' 6-A CW</t>
        </is>
      </c>
      <c r="H4030" t="n">
        <v>0</v>
      </c>
      <c r="I4030" s="6" t="n">
        <v>0</v>
      </c>
      <c r="J4030" s="6" t="n">
        <v>0</v>
      </c>
      <c r="K4030" t="inlineStr">
        <is>
          <t>run_initial</t>
        </is>
      </c>
      <c r="L4030" s="6" t="n">
        <v>45974</v>
      </c>
      <c r="M4030" s="6" t="n">
        <v>46752</v>
      </c>
      <c r="N4030" t="n">
        <v>781</v>
      </c>
      <c r="O4030" s="6" t="n">
        <v>46752</v>
      </c>
      <c r="S4030" t="inlineStr">
        <is>
          <t>with cut-off date</t>
        </is>
      </c>
      <c r="T4030" s="6" t="n">
        <v>46387</v>
      </c>
      <c r="U4030" s="6" t="n">
        <v>0</v>
      </c>
      <c r="V4030" t="n">
        <v>3</v>
      </c>
      <c r="W4030" t="n">
        <v>3</v>
      </c>
      <c r="X4030" s="6" t="n"/>
      <c r="Z4030" s="6" t="n">
        <v>46295</v>
      </c>
      <c r="AA4030" t="inlineStr">
        <is>
          <t>cut-off 2, case 1</t>
        </is>
      </c>
      <c r="AB4030" s="6" t="n">
        <v>46387</v>
      </c>
      <c r="AC4030" t="inlineStr"/>
      <c r="AD4030" s="6" t="n">
        <v>46234</v>
      </c>
    </row>
    <row r="4031">
      <c r="A4031" t="inlineStr">
        <is>
          <t>V200055</t>
        </is>
      </c>
      <c r="B4031" t="inlineStr">
        <is>
          <t>2025-0028</t>
        </is>
      </c>
      <c r="C4031" t="n">
        <v>8</v>
      </c>
      <c r="D4031" t="inlineStr">
        <is>
          <t>35 80 4950 123-4</t>
        </is>
      </c>
      <c r="E4031" t="inlineStr">
        <is>
          <t>zigsXpress GmbH</t>
        </is>
      </c>
      <c r="F4031" t="inlineStr">
        <is>
          <t>DME</t>
        </is>
      </c>
      <c r="G4031" t="inlineStr">
        <is>
          <t>80' 6-A CW</t>
        </is>
      </c>
      <c r="H4031" t="n">
        <v>0</v>
      </c>
      <c r="I4031" s="6" t="n">
        <v>0</v>
      </c>
      <c r="J4031" s="6" t="n">
        <v>0</v>
      </c>
      <c r="K4031" t="inlineStr">
        <is>
          <t>run_initial</t>
        </is>
      </c>
      <c r="L4031" s="6" t="n">
        <v>45974</v>
      </c>
      <c r="M4031" s="6" t="n">
        <v>46752</v>
      </c>
      <c r="N4031" t="n">
        <v>781</v>
      </c>
      <c r="O4031" s="6" t="n">
        <v>46752</v>
      </c>
      <c r="S4031" t="inlineStr">
        <is>
          <t>with cut-off date</t>
        </is>
      </c>
      <c r="T4031" s="6" t="n">
        <v>46387</v>
      </c>
      <c r="U4031" s="6" t="n">
        <v>0</v>
      </c>
      <c r="V4031" t="n">
        <v>3</v>
      </c>
      <c r="W4031" t="n">
        <v>3</v>
      </c>
      <c r="X4031" s="6" t="n"/>
      <c r="Z4031" s="6" t="n">
        <v>46295</v>
      </c>
      <c r="AA4031" t="inlineStr">
        <is>
          <t>cut-off 2, case 1</t>
        </is>
      </c>
      <c r="AB4031" s="6" t="n">
        <v>46387</v>
      </c>
      <c r="AC4031" t="inlineStr"/>
      <c r="AD4031" s="6" t="n">
        <v>46234</v>
      </c>
    </row>
    <row r="4032">
      <c r="A4032" t="inlineStr">
        <is>
          <t>V200055</t>
        </is>
      </c>
      <c r="B4032" t="inlineStr">
        <is>
          <t>2025-0028</t>
        </is>
      </c>
      <c r="C4032" t="n">
        <v>9</v>
      </c>
      <c r="D4032" t="inlineStr">
        <is>
          <t>35 80 4950 124-2</t>
        </is>
      </c>
      <c r="E4032" t="inlineStr">
        <is>
          <t>zigsXpress GmbH</t>
        </is>
      </c>
      <c r="F4032" t="inlineStr">
        <is>
          <t>DME</t>
        </is>
      </c>
      <c r="G4032" t="inlineStr">
        <is>
          <t>80' 6-A CW</t>
        </is>
      </c>
      <c r="H4032" t="n">
        <v>0</v>
      </c>
      <c r="I4032" s="6" t="n">
        <v>0</v>
      </c>
      <c r="J4032" s="6" t="n">
        <v>0</v>
      </c>
      <c r="K4032" t="inlineStr">
        <is>
          <t>run_initial</t>
        </is>
      </c>
      <c r="L4032" s="6" t="n">
        <v>45974</v>
      </c>
      <c r="M4032" s="6" t="n">
        <v>46752</v>
      </c>
      <c r="N4032" t="n">
        <v>781</v>
      </c>
      <c r="O4032" s="6" t="n">
        <v>46752</v>
      </c>
      <c r="S4032" t="inlineStr">
        <is>
          <t>with cut-off date</t>
        </is>
      </c>
      <c r="T4032" s="6" t="n">
        <v>46387</v>
      </c>
      <c r="U4032" s="6" t="n">
        <v>0</v>
      </c>
      <c r="V4032" t="n">
        <v>3</v>
      </c>
      <c r="W4032" t="n">
        <v>3</v>
      </c>
      <c r="X4032" s="6" t="n"/>
      <c r="Z4032" s="6" t="n">
        <v>46295</v>
      </c>
      <c r="AA4032" t="inlineStr">
        <is>
          <t>cut-off 2, case 1</t>
        </is>
      </c>
      <c r="AB4032" s="6" t="n">
        <v>46387</v>
      </c>
      <c r="AC4032" t="inlineStr"/>
      <c r="AD4032" s="6" t="n">
        <v>46234</v>
      </c>
    </row>
    <row r="4033">
      <c r="A4033" t="inlineStr">
        <is>
          <t>V200055</t>
        </is>
      </c>
      <c r="B4033" t="inlineStr">
        <is>
          <t>2025-0028</t>
        </is>
      </c>
      <c r="C4033" t="n">
        <v>10</v>
      </c>
      <c r="D4033" t="inlineStr">
        <is>
          <t>35 80 4950 125-9</t>
        </is>
      </c>
      <c r="E4033" t="inlineStr">
        <is>
          <t>zigsXpress GmbH</t>
        </is>
      </c>
      <c r="F4033" t="inlineStr">
        <is>
          <t>DME</t>
        </is>
      </c>
      <c r="G4033" t="inlineStr">
        <is>
          <t>80' 6-A CW</t>
        </is>
      </c>
      <c r="H4033" t="n">
        <v>0</v>
      </c>
      <c r="I4033" s="6" t="n">
        <v>0</v>
      </c>
      <c r="J4033" s="6" t="n">
        <v>0</v>
      </c>
      <c r="K4033" t="inlineStr">
        <is>
          <t>run_initial</t>
        </is>
      </c>
      <c r="L4033" s="6" t="n">
        <v>45974</v>
      </c>
      <c r="M4033" s="6" t="n">
        <v>46752</v>
      </c>
      <c r="N4033" t="n">
        <v>781</v>
      </c>
      <c r="O4033" s="6" t="n">
        <v>46752</v>
      </c>
      <c r="S4033" t="inlineStr">
        <is>
          <t>with cut-off date</t>
        </is>
      </c>
      <c r="T4033" s="6" t="n">
        <v>46387</v>
      </c>
      <c r="U4033" s="6" t="n">
        <v>0</v>
      </c>
      <c r="V4033" t="n">
        <v>3</v>
      </c>
      <c r="W4033" t="n">
        <v>3</v>
      </c>
      <c r="X4033" s="6" t="n"/>
      <c r="Z4033" s="6" t="n">
        <v>46295</v>
      </c>
      <c r="AA4033" t="inlineStr">
        <is>
          <t>cut-off 2, case 1</t>
        </is>
      </c>
      <c r="AB4033" s="6" t="n">
        <v>46387</v>
      </c>
      <c r="AC4033" t="inlineStr"/>
      <c r="AD4033" s="6" t="n">
        <v>46234</v>
      </c>
    </row>
    <row r="4034">
      <c r="A4034" t="inlineStr">
        <is>
          <t>V200055</t>
        </is>
      </c>
      <c r="B4034" t="inlineStr">
        <is>
          <t>2025-0028</t>
        </is>
      </c>
      <c r="C4034" t="n">
        <v>11</v>
      </c>
      <c r="D4034" t="inlineStr">
        <is>
          <t>35 80 4950 126-7</t>
        </is>
      </c>
      <c r="E4034" t="inlineStr">
        <is>
          <t>zigsXpress GmbH</t>
        </is>
      </c>
      <c r="F4034" t="inlineStr">
        <is>
          <t>DME</t>
        </is>
      </c>
      <c r="G4034" t="inlineStr">
        <is>
          <t>80' 6-A CW</t>
        </is>
      </c>
      <c r="H4034" t="n">
        <v>0</v>
      </c>
      <c r="I4034" s="6" t="n">
        <v>0</v>
      </c>
      <c r="J4034" s="6" t="n">
        <v>0</v>
      </c>
      <c r="K4034" t="inlineStr">
        <is>
          <t>run_initial</t>
        </is>
      </c>
      <c r="L4034" s="6" t="n">
        <v>45974</v>
      </c>
      <c r="M4034" s="6" t="n">
        <v>46752</v>
      </c>
      <c r="N4034" t="n">
        <v>781</v>
      </c>
      <c r="O4034" s="6" t="n">
        <v>46752</v>
      </c>
      <c r="S4034" t="inlineStr">
        <is>
          <t>with cut-off date</t>
        </is>
      </c>
      <c r="T4034" s="6" t="n">
        <v>46387</v>
      </c>
      <c r="U4034" s="6" t="n">
        <v>0</v>
      </c>
      <c r="V4034" t="n">
        <v>3</v>
      </c>
      <c r="W4034" t="n">
        <v>3</v>
      </c>
      <c r="X4034" s="6" t="n"/>
      <c r="Z4034" s="6" t="n">
        <v>46295</v>
      </c>
      <c r="AA4034" t="inlineStr">
        <is>
          <t>cut-off 2, case 1</t>
        </is>
      </c>
      <c r="AB4034" s="6" t="n">
        <v>46387</v>
      </c>
      <c r="AC4034" t="inlineStr"/>
      <c r="AD4034" s="6" t="n">
        <v>46234</v>
      </c>
    </row>
    <row r="4035">
      <c r="A4035" t="inlineStr">
        <is>
          <t>V200055</t>
        </is>
      </c>
      <c r="B4035" t="inlineStr">
        <is>
          <t>2025-0028</t>
        </is>
      </c>
      <c r="C4035" t="n">
        <v>12</v>
      </c>
      <c r="D4035" t="inlineStr">
        <is>
          <t>35 80 4950 127-5</t>
        </is>
      </c>
      <c r="E4035" t="inlineStr">
        <is>
          <t>zigsXpress GmbH</t>
        </is>
      </c>
      <c r="F4035" t="inlineStr">
        <is>
          <t>DME</t>
        </is>
      </c>
      <c r="G4035" t="inlineStr">
        <is>
          <t>80' 6-A CW</t>
        </is>
      </c>
      <c r="H4035" t="n">
        <v>0</v>
      </c>
      <c r="I4035" s="6" t="n">
        <v>0</v>
      </c>
      <c r="J4035" s="6" t="n">
        <v>0</v>
      </c>
      <c r="K4035" t="inlineStr">
        <is>
          <t>run_initial</t>
        </is>
      </c>
      <c r="L4035" s="6" t="n">
        <v>45974</v>
      </c>
      <c r="M4035" s="6" t="n">
        <v>46752</v>
      </c>
      <c r="N4035" t="n">
        <v>781</v>
      </c>
      <c r="O4035" s="6" t="n">
        <v>46752</v>
      </c>
      <c r="S4035" t="inlineStr">
        <is>
          <t>with cut-off date</t>
        </is>
      </c>
      <c r="T4035" s="6" t="n">
        <v>46387</v>
      </c>
      <c r="U4035" s="6" t="n">
        <v>0</v>
      </c>
      <c r="V4035" t="n">
        <v>3</v>
      </c>
      <c r="W4035" t="n">
        <v>3</v>
      </c>
      <c r="X4035" s="6" t="n"/>
      <c r="Z4035" s="6" t="n">
        <v>46295</v>
      </c>
      <c r="AA4035" t="inlineStr">
        <is>
          <t>cut-off 2, case 1</t>
        </is>
      </c>
      <c r="AB4035" s="6" t="n">
        <v>46387</v>
      </c>
      <c r="AC4035" t="inlineStr"/>
      <c r="AD4035" s="6" t="n">
        <v>46234</v>
      </c>
    </row>
    <row r="4036">
      <c r="A4036" t="inlineStr">
        <is>
          <t>V200055</t>
        </is>
      </c>
      <c r="B4036" t="inlineStr">
        <is>
          <t>2025-0028</t>
        </is>
      </c>
      <c r="C4036" t="n">
        <v>13</v>
      </c>
      <c r="D4036" t="inlineStr">
        <is>
          <t>35 80 4950 128-3</t>
        </is>
      </c>
      <c r="E4036" t="inlineStr">
        <is>
          <t>zigsXpress GmbH</t>
        </is>
      </c>
      <c r="F4036" t="inlineStr">
        <is>
          <t>DME</t>
        </is>
      </c>
      <c r="G4036" t="inlineStr">
        <is>
          <t>80' 6-A CW</t>
        </is>
      </c>
      <c r="H4036" t="n">
        <v>0</v>
      </c>
      <c r="I4036" s="6" t="n">
        <v>0</v>
      </c>
      <c r="J4036" s="6" t="n">
        <v>0</v>
      </c>
      <c r="K4036" t="inlineStr">
        <is>
          <t>run_initial</t>
        </is>
      </c>
      <c r="L4036" s="6" t="n">
        <v>45974</v>
      </c>
      <c r="M4036" s="6" t="n">
        <v>46752</v>
      </c>
      <c r="N4036" t="n">
        <v>781</v>
      </c>
      <c r="O4036" s="6" t="n">
        <v>46752</v>
      </c>
      <c r="S4036" t="inlineStr">
        <is>
          <t>with cut-off date</t>
        </is>
      </c>
      <c r="T4036" s="6" t="n">
        <v>46387</v>
      </c>
      <c r="U4036" s="6" t="n">
        <v>0</v>
      </c>
      <c r="V4036" t="n">
        <v>3</v>
      </c>
      <c r="W4036" t="n">
        <v>3</v>
      </c>
      <c r="X4036" s="6" t="n"/>
      <c r="Z4036" s="6" t="n">
        <v>46295</v>
      </c>
      <c r="AA4036" t="inlineStr">
        <is>
          <t>cut-off 2, case 1</t>
        </is>
      </c>
      <c r="AB4036" s="6" t="n">
        <v>46387</v>
      </c>
      <c r="AC4036" t="inlineStr"/>
      <c r="AD4036" s="6" t="n">
        <v>46234</v>
      </c>
    </row>
    <row r="4037">
      <c r="A4037" t="inlineStr">
        <is>
          <t>V200055</t>
        </is>
      </c>
      <c r="B4037" t="inlineStr">
        <is>
          <t>2025-0028</t>
        </is>
      </c>
      <c r="C4037" t="n">
        <v>14</v>
      </c>
      <c r="D4037" t="inlineStr">
        <is>
          <t>35 80 4950 129-1</t>
        </is>
      </c>
      <c r="E4037" t="inlineStr">
        <is>
          <t>zigsXpress GmbH</t>
        </is>
      </c>
      <c r="F4037" t="inlineStr">
        <is>
          <t>DME</t>
        </is>
      </c>
      <c r="G4037" t="inlineStr">
        <is>
          <t>80' 6-A CW</t>
        </is>
      </c>
      <c r="H4037" t="n">
        <v>0</v>
      </c>
      <c r="I4037" s="6" t="n">
        <v>0</v>
      </c>
      <c r="J4037" s="6" t="n">
        <v>0</v>
      </c>
      <c r="K4037" t="inlineStr">
        <is>
          <t>run_initial</t>
        </is>
      </c>
      <c r="L4037" s="6" t="n">
        <v>45974</v>
      </c>
      <c r="M4037" s="6" t="n">
        <v>46752</v>
      </c>
      <c r="N4037" t="n">
        <v>781</v>
      </c>
      <c r="O4037" s="6" t="n">
        <v>46752</v>
      </c>
      <c r="S4037" t="inlineStr">
        <is>
          <t>with cut-off date</t>
        </is>
      </c>
      <c r="T4037" s="6" t="n">
        <v>46387</v>
      </c>
      <c r="U4037" s="6" t="n">
        <v>0</v>
      </c>
      <c r="V4037" t="n">
        <v>3</v>
      </c>
      <c r="W4037" t="n">
        <v>3</v>
      </c>
      <c r="X4037" s="6" t="n"/>
      <c r="Z4037" s="6" t="n">
        <v>46295</v>
      </c>
      <c r="AA4037" t="inlineStr">
        <is>
          <t>cut-off 2, case 1</t>
        </is>
      </c>
      <c r="AB4037" s="6" t="n">
        <v>46387</v>
      </c>
      <c r="AC4037" t="inlineStr"/>
      <c r="AD4037" s="6" t="n">
        <v>46234</v>
      </c>
    </row>
    <row r="4038">
      <c r="A4038" t="inlineStr">
        <is>
          <t>V200055</t>
        </is>
      </c>
      <c r="B4038" t="inlineStr">
        <is>
          <t>2025-0028</t>
        </is>
      </c>
      <c r="C4038" t="n">
        <v>15</v>
      </c>
      <c r="D4038" t="inlineStr">
        <is>
          <t>35 80 4950 130-9</t>
        </is>
      </c>
      <c r="E4038" t="inlineStr">
        <is>
          <t>zigsXpress GmbH</t>
        </is>
      </c>
      <c r="F4038" t="inlineStr">
        <is>
          <t>DME</t>
        </is>
      </c>
      <c r="G4038" t="inlineStr">
        <is>
          <t>80' 6-A CW</t>
        </is>
      </c>
      <c r="H4038" t="n">
        <v>0</v>
      </c>
      <c r="I4038" s="6" t="n">
        <v>0</v>
      </c>
      <c r="J4038" s="6" t="n">
        <v>0</v>
      </c>
      <c r="K4038" t="inlineStr">
        <is>
          <t>run_initial</t>
        </is>
      </c>
      <c r="L4038" s="6" t="n">
        <v>45974</v>
      </c>
      <c r="M4038" s="6" t="n">
        <v>46752</v>
      </c>
      <c r="N4038" t="n">
        <v>781</v>
      </c>
      <c r="O4038" s="6" t="n">
        <v>46752</v>
      </c>
      <c r="S4038" t="inlineStr">
        <is>
          <t>with cut-off date</t>
        </is>
      </c>
      <c r="T4038" s="6" t="n">
        <v>46387</v>
      </c>
      <c r="U4038" s="6" t="n">
        <v>0</v>
      </c>
      <c r="V4038" t="n">
        <v>3</v>
      </c>
      <c r="W4038" t="n">
        <v>3</v>
      </c>
      <c r="X4038" s="6" t="n"/>
      <c r="Z4038" s="6" t="n">
        <v>46295</v>
      </c>
      <c r="AA4038" t="inlineStr">
        <is>
          <t>cut-off 2, case 1</t>
        </is>
      </c>
      <c r="AB4038" s="6" t="n">
        <v>46387</v>
      </c>
      <c r="AC4038" t="inlineStr"/>
      <c r="AD4038" s="6" t="n">
        <v>46234</v>
      </c>
    </row>
    <row r="4039">
      <c r="A4039" t="inlineStr">
        <is>
          <t>V200055</t>
        </is>
      </c>
      <c r="B4039" t="inlineStr">
        <is>
          <t>2025-0028</t>
        </is>
      </c>
      <c r="C4039" t="n">
        <v>16</v>
      </c>
      <c r="D4039" t="inlineStr">
        <is>
          <t>37 80 4960 935-7</t>
        </is>
      </c>
      <c r="E4039" t="inlineStr">
        <is>
          <t>zigsXpress GmbH</t>
        </is>
      </c>
      <c r="F4039" t="inlineStr">
        <is>
          <t>DME</t>
        </is>
      </c>
      <c r="G4039" t="inlineStr">
        <is>
          <t>80' 6-A CW</t>
        </is>
      </c>
      <c r="H4039" t="n">
        <v>0</v>
      </c>
      <c r="I4039" s="6" t="n">
        <v>0</v>
      </c>
      <c r="J4039" s="6" t="n">
        <v>0</v>
      </c>
      <c r="K4039" t="inlineStr">
        <is>
          <t>run_initial</t>
        </is>
      </c>
      <c r="L4039" s="6" t="n">
        <v>45974</v>
      </c>
      <c r="M4039" s="6" t="n">
        <v>46752</v>
      </c>
      <c r="N4039" t="n">
        <v>781</v>
      </c>
      <c r="O4039" s="6" t="n">
        <v>46752</v>
      </c>
      <c r="S4039" t="inlineStr">
        <is>
          <t>with cut-off date</t>
        </is>
      </c>
      <c r="T4039" s="6" t="n">
        <v>46387</v>
      </c>
      <c r="U4039" s="6" t="n">
        <v>0</v>
      </c>
      <c r="V4039" t="n">
        <v>3</v>
      </c>
      <c r="W4039" t="n">
        <v>3</v>
      </c>
      <c r="X4039" s="6" t="n"/>
      <c r="Z4039" s="6" t="n">
        <v>46295</v>
      </c>
      <c r="AA4039" t="inlineStr">
        <is>
          <t>cut-off 2, case 1</t>
        </is>
      </c>
      <c r="AB4039" s="6" t="n">
        <v>46387</v>
      </c>
      <c r="AC4039" t="inlineStr"/>
      <c r="AD4039" s="6" t="n">
        <v>46234</v>
      </c>
    </row>
    <row r="4040">
      <c r="A4040" t="inlineStr">
        <is>
          <t>V200055</t>
        </is>
      </c>
      <c r="B4040" t="inlineStr">
        <is>
          <t>2025-0028</t>
        </is>
      </c>
      <c r="C4040" t="n">
        <v>17</v>
      </c>
      <c r="D4040" t="inlineStr">
        <is>
          <t>37 80 4960 936-5</t>
        </is>
      </c>
      <c r="E4040" t="inlineStr">
        <is>
          <t>zigsXpress GmbH</t>
        </is>
      </c>
      <c r="F4040" t="inlineStr">
        <is>
          <t>DME</t>
        </is>
      </c>
      <c r="G4040" t="inlineStr">
        <is>
          <t>80' 6-A CW</t>
        </is>
      </c>
      <c r="H4040" t="n">
        <v>0</v>
      </c>
      <c r="I4040" s="6" t="n">
        <v>0</v>
      </c>
      <c r="J4040" s="6" t="n">
        <v>0</v>
      </c>
      <c r="K4040" t="inlineStr">
        <is>
          <t>run_initial</t>
        </is>
      </c>
      <c r="L4040" s="6" t="n">
        <v>45974</v>
      </c>
      <c r="M4040" s="6" t="n">
        <v>46752</v>
      </c>
      <c r="N4040" t="n">
        <v>781</v>
      </c>
      <c r="O4040" s="6" t="n">
        <v>46752</v>
      </c>
      <c r="S4040" t="inlineStr">
        <is>
          <t>with cut-off date</t>
        </is>
      </c>
      <c r="T4040" s="6" t="n">
        <v>46387</v>
      </c>
      <c r="U4040" s="6" t="n">
        <v>0</v>
      </c>
      <c r="V4040" t="n">
        <v>3</v>
      </c>
      <c r="W4040" t="n">
        <v>3</v>
      </c>
      <c r="X4040" s="6" t="n"/>
      <c r="Z4040" s="6" t="n">
        <v>46295</v>
      </c>
      <c r="AA4040" t="inlineStr">
        <is>
          <t>cut-off 2, case 1</t>
        </is>
      </c>
      <c r="AB4040" s="6" t="n">
        <v>46387</v>
      </c>
      <c r="AC4040" t="inlineStr"/>
      <c r="AD4040" s="6" t="n">
        <v>46234</v>
      </c>
    </row>
    <row r="4041">
      <c r="A4041" t="inlineStr">
        <is>
          <t>V200055</t>
        </is>
      </c>
      <c r="B4041" t="inlineStr">
        <is>
          <t>2025-0028</t>
        </is>
      </c>
      <c r="C4041" t="n">
        <v>18</v>
      </c>
      <c r="D4041" t="inlineStr">
        <is>
          <t>37 80 4960 944-9</t>
        </is>
      </c>
      <c r="E4041" t="inlineStr">
        <is>
          <t>zigsXpress GmbH</t>
        </is>
      </c>
      <c r="F4041" t="inlineStr">
        <is>
          <t>DME</t>
        </is>
      </c>
      <c r="G4041" t="inlineStr">
        <is>
          <t>80' 6-A CW</t>
        </is>
      </c>
      <c r="H4041" t="n">
        <v>0</v>
      </c>
      <c r="I4041" s="6" t="n">
        <v>0</v>
      </c>
      <c r="J4041" s="6" t="n">
        <v>0</v>
      </c>
      <c r="K4041" t="inlineStr">
        <is>
          <t>run_initial</t>
        </is>
      </c>
      <c r="L4041" s="6" t="n">
        <v>45974</v>
      </c>
      <c r="M4041" s="6" t="n">
        <v>46752</v>
      </c>
      <c r="N4041" t="n">
        <v>781</v>
      </c>
      <c r="O4041" s="6" t="n">
        <v>46752</v>
      </c>
      <c r="S4041" t="inlineStr">
        <is>
          <t>with cut-off date</t>
        </is>
      </c>
      <c r="T4041" s="6" t="n">
        <v>46387</v>
      </c>
      <c r="U4041" s="6" t="n">
        <v>0</v>
      </c>
      <c r="V4041" t="n">
        <v>3</v>
      </c>
      <c r="W4041" t="n">
        <v>3</v>
      </c>
      <c r="X4041" s="6" t="n"/>
      <c r="Z4041" s="6" t="n">
        <v>46295</v>
      </c>
      <c r="AA4041" t="inlineStr">
        <is>
          <t>cut-off 2, case 1</t>
        </is>
      </c>
      <c r="AB4041" s="6" t="n">
        <v>46387</v>
      </c>
      <c r="AC4041" t="inlineStr"/>
      <c r="AD4041" s="6" t="n">
        <v>46234</v>
      </c>
    </row>
    <row r="4042">
      <c r="A4042" t="inlineStr">
        <is>
          <t>V200055</t>
        </is>
      </c>
      <c r="B4042" t="inlineStr">
        <is>
          <t>2025-0028</t>
        </is>
      </c>
      <c r="C4042" t="n">
        <v>19</v>
      </c>
      <c r="D4042" t="inlineStr">
        <is>
          <t>37 80 4980 422-2</t>
        </is>
      </c>
      <c r="E4042" t="inlineStr">
        <is>
          <t>zigsXpress GmbH</t>
        </is>
      </c>
      <c r="F4042" t="inlineStr">
        <is>
          <t>DME</t>
        </is>
      </c>
      <c r="G4042" t="inlineStr">
        <is>
          <t>80' 6-A CW</t>
        </is>
      </c>
      <c r="H4042" t="n">
        <v>0</v>
      </c>
      <c r="I4042" s="6" t="n">
        <v>0</v>
      </c>
      <c r="J4042" s="6" t="n">
        <v>0</v>
      </c>
      <c r="K4042" t="inlineStr">
        <is>
          <t>run_initial</t>
        </is>
      </c>
      <c r="L4042" s="6" t="n">
        <v>45974</v>
      </c>
      <c r="M4042" s="6" t="n">
        <v>46752</v>
      </c>
      <c r="N4042" t="n">
        <v>781</v>
      </c>
      <c r="O4042" s="6" t="n">
        <v>46752</v>
      </c>
      <c r="S4042" t="inlineStr">
        <is>
          <t>with cut-off date</t>
        </is>
      </c>
      <c r="T4042" s="6" t="n">
        <v>46387</v>
      </c>
      <c r="U4042" s="6" t="n">
        <v>0</v>
      </c>
      <c r="V4042" t="n">
        <v>3</v>
      </c>
      <c r="W4042" t="n">
        <v>3</v>
      </c>
      <c r="X4042" s="6" t="n"/>
      <c r="Z4042" s="6" t="n">
        <v>46295</v>
      </c>
      <c r="AA4042" t="inlineStr">
        <is>
          <t>cut-off 2, case 1</t>
        </is>
      </c>
      <c r="AB4042" s="6" t="n">
        <v>46387</v>
      </c>
      <c r="AC4042" t="inlineStr"/>
      <c r="AD4042" s="6" t="n">
        <v>46234</v>
      </c>
    </row>
    <row r="4043">
      <c r="A4043" t="inlineStr">
        <is>
          <t>V200055</t>
        </is>
      </c>
      <c r="B4043" t="inlineStr">
        <is>
          <t>2025-0028</t>
        </is>
      </c>
      <c r="C4043" t="n">
        <v>20</v>
      </c>
      <c r="D4043" t="inlineStr">
        <is>
          <t>37 80 4980 736-5</t>
        </is>
      </c>
      <c r="E4043" t="inlineStr">
        <is>
          <t>zigsXpress GmbH</t>
        </is>
      </c>
      <c r="F4043" t="inlineStr">
        <is>
          <t>DME</t>
        </is>
      </c>
      <c r="G4043" t="inlineStr">
        <is>
          <t>80' 6-A CW</t>
        </is>
      </c>
      <c r="H4043" t="n">
        <v>0</v>
      </c>
      <c r="I4043" s="6" t="n">
        <v>0</v>
      </c>
      <c r="J4043" s="6" t="n">
        <v>0</v>
      </c>
      <c r="K4043" t="inlineStr">
        <is>
          <t>run_initial</t>
        </is>
      </c>
      <c r="L4043" s="6" t="n">
        <v>45974</v>
      </c>
      <c r="M4043" s="6" t="n">
        <v>46752</v>
      </c>
      <c r="N4043" t="n">
        <v>781</v>
      </c>
      <c r="O4043" s="6" t="n">
        <v>46752</v>
      </c>
      <c r="S4043" t="inlineStr">
        <is>
          <t>with cut-off date</t>
        </is>
      </c>
      <c r="T4043" s="6" t="n">
        <v>46387</v>
      </c>
      <c r="U4043" s="6" t="n">
        <v>0</v>
      </c>
      <c r="V4043" t="n">
        <v>3</v>
      </c>
      <c r="W4043" t="n">
        <v>3</v>
      </c>
      <c r="X4043" s="6" t="n"/>
      <c r="Z4043" s="6" t="n">
        <v>46295</v>
      </c>
      <c r="AA4043" t="inlineStr">
        <is>
          <t>cut-off 2, case 1</t>
        </is>
      </c>
      <c r="AB4043" s="6" t="n">
        <v>46387</v>
      </c>
      <c r="AC4043" t="inlineStr"/>
      <c r="AD4043" s="6" t="n">
        <v>46234</v>
      </c>
    </row>
    <row r="4044">
      <c r="A4044" t="inlineStr">
        <is>
          <t>V200055</t>
        </is>
      </c>
      <c r="B4044" t="inlineStr">
        <is>
          <t>2025-0028</t>
        </is>
      </c>
      <c r="C4044" t="n">
        <v>21</v>
      </c>
      <c r="D4044" t="inlineStr">
        <is>
          <t>37 80 4980 742-3</t>
        </is>
      </c>
      <c r="E4044" t="inlineStr">
        <is>
          <t>zigsXpress GmbH</t>
        </is>
      </c>
      <c r="F4044" t="inlineStr">
        <is>
          <t>DME</t>
        </is>
      </c>
      <c r="G4044" t="inlineStr">
        <is>
          <t>80' 6-A CW</t>
        </is>
      </c>
      <c r="H4044" t="n">
        <v>0</v>
      </c>
      <c r="I4044" s="6" t="n">
        <v>0</v>
      </c>
      <c r="J4044" s="6" t="n">
        <v>0</v>
      </c>
      <c r="K4044" t="inlineStr">
        <is>
          <t>run_initial</t>
        </is>
      </c>
      <c r="L4044" s="6" t="n">
        <v>45974</v>
      </c>
      <c r="M4044" s="6" t="n">
        <v>46752</v>
      </c>
      <c r="N4044" t="n">
        <v>781</v>
      </c>
      <c r="O4044" s="6" t="n">
        <v>46752</v>
      </c>
      <c r="S4044" t="inlineStr">
        <is>
          <t>with cut-off date</t>
        </is>
      </c>
      <c r="T4044" s="6" t="n">
        <v>46387</v>
      </c>
      <c r="U4044" s="6" t="n">
        <v>0</v>
      </c>
      <c r="V4044" t="n">
        <v>3</v>
      </c>
      <c r="W4044" t="n">
        <v>3</v>
      </c>
      <c r="X4044" s="6" t="n"/>
      <c r="Z4044" s="6" t="n">
        <v>46295</v>
      </c>
      <c r="AA4044" t="inlineStr">
        <is>
          <t>cut-off 2, case 1</t>
        </is>
      </c>
      <c r="AB4044" s="6" t="n">
        <v>46387</v>
      </c>
      <c r="AC4044" t="inlineStr"/>
      <c r="AD4044" s="6" t="n">
        <v>46234</v>
      </c>
    </row>
    <row r="4045">
      <c r="A4045" t="inlineStr">
        <is>
          <t>V200055</t>
        </is>
      </c>
      <c r="B4045" t="inlineStr">
        <is>
          <t>2025-0028</t>
        </is>
      </c>
      <c r="C4045" t="n">
        <v>22</v>
      </c>
      <c r="D4045" t="inlineStr">
        <is>
          <t>37 80 4980 763-9</t>
        </is>
      </c>
      <c r="E4045" t="inlineStr">
        <is>
          <t>zigsXpress GmbH</t>
        </is>
      </c>
      <c r="F4045" t="inlineStr">
        <is>
          <t>DME</t>
        </is>
      </c>
      <c r="G4045" t="inlineStr">
        <is>
          <t>80' 6-A CW</t>
        </is>
      </c>
      <c r="H4045" t="n">
        <v>0</v>
      </c>
      <c r="I4045" s="6" t="n">
        <v>0</v>
      </c>
      <c r="J4045" s="6" t="n">
        <v>0</v>
      </c>
      <c r="K4045" t="inlineStr">
        <is>
          <t>run_initial</t>
        </is>
      </c>
      <c r="L4045" s="6" t="n">
        <v>45974</v>
      </c>
      <c r="M4045" s="6" t="n">
        <v>46752</v>
      </c>
      <c r="N4045" t="n">
        <v>781</v>
      </c>
      <c r="O4045" s="6" t="n">
        <v>46752</v>
      </c>
      <c r="S4045" t="inlineStr">
        <is>
          <t>with cut-off date</t>
        </is>
      </c>
      <c r="T4045" s="6" t="n">
        <v>46387</v>
      </c>
      <c r="U4045" s="6" t="n">
        <v>0</v>
      </c>
      <c r="V4045" t="n">
        <v>3</v>
      </c>
      <c r="W4045" t="n">
        <v>3</v>
      </c>
      <c r="X4045" s="6" t="n"/>
      <c r="Z4045" s="6" t="n">
        <v>46295</v>
      </c>
      <c r="AA4045" t="inlineStr">
        <is>
          <t>cut-off 2, case 1</t>
        </is>
      </c>
      <c r="AB4045" s="6" t="n">
        <v>46387</v>
      </c>
      <c r="AC4045" t="inlineStr"/>
      <c r="AD4045" s="6" t="n">
        <v>46234</v>
      </c>
    </row>
    <row r="4046">
      <c r="A4046" t="inlineStr">
        <is>
          <t>V200055</t>
        </is>
      </c>
      <c r="B4046" t="inlineStr">
        <is>
          <t>2025-0028</t>
        </is>
      </c>
      <c r="C4046" t="n">
        <v>23</v>
      </c>
      <c r="D4046" t="inlineStr">
        <is>
          <t>37 80 4980 767-0</t>
        </is>
      </c>
      <c r="E4046" t="inlineStr">
        <is>
          <t>zigsXpress GmbH</t>
        </is>
      </c>
      <c r="F4046" t="inlineStr">
        <is>
          <t>DME</t>
        </is>
      </c>
      <c r="G4046" t="inlineStr">
        <is>
          <t>80' 6-A CW</t>
        </is>
      </c>
      <c r="H4046" t="n">
        <v>0</v>
      </c>
      <c r="I4046" s="6" t="n">
        <v>0</v>
      </c>
      <c r="J4046" s="6" t="n">
        <v>0</v>
      </c>
      <c r="K4046" t="inlineStr">
        <is>
          <t>run_initial</t>
        </is>
      </c>
      <c r="L4046" s="6" t="n">
        <v>45974</v>
      </c>
      <c r="M4046" s="6" t="n">
        <v>46752</v>
      </c>
      <c r="N4046" t="n">
        <v>781</v>
      </c>
      <c r="O4046" s="6" t="n">
        <v>46752</v>
      </c>
      <c r="S4046" t="inlineStr">
        <is>
          <t>with cut-off date</t>
        </is>
      </c>
      <c r="T4046" s="6" t="n">
        <v>46387</v>
      </c>
      <c r="U4046" s="6" t="n">
        <v>0</v>
      </c>
      <c r="V4046" t="n">
        <v>3</v>
      </c>
      <c r="W4046" t="n">
        <v>3</v>
      </c>
      <c r="X4046" s="6" t="n"/>
      <c r="Z4046" s="6" t="n">
        <v>46295</v>
      </c>
      <c r="AA4046" t="inlineStr">
        <is>
          <t>cut-off 2, case 1</t>
        </is>
      </c>
      <c r="AB4046" s="6" t="n">
        <v>46387</v>
      </c>
      <c r="AC4046" t="inlineStr"/>
      <c r="AD4046" s="6" t="n">
        <v>46234</v>
      </c>
    </row>
    <row r="4047">
      <c r="A4047" t="inlineStr">
        <is>
          <t>V200035</t>
        </is>
      </c>
      <c r="B4047" t="inlineStr">
        <is>
          <t>2023-0021</t>
        </is>
      </c>
      <c r="C4047" t="n">
        <v>1</v>
      </c>
      <c r="D4047" t="inlineStr">
        <is>
          <t>33 80 4505 170-7</t>
        </is>
      </c>
      <c r="E4047" t="inlineStr">
        <is>
          <t>Zaklad Inzynierli Kolejowej Sp.z.o.o</t>
        </is>
      </c>
      <c r="F4047" t="inlineStr">
        <is>
          <t>TNO</t>
        </is>
      </c>
      <c r="G4047" t="inlineStr">
        <is>
          <t>40' CW</t>
        </is>
      </c>
      <c r="H4047" t="n">
        <v>0</v>
      </c>
      <c r="I4047" s="6" t="n">
        <v>0</v>
      </c>
      <c r="J4047" s="6" t="n">
        <v>0</v>
      </c>
      <c r="K4047" t="inlineStr">
        <is>
          <t>run_prolonged</t>
        </is>
      </c>
      <c r="L4047" s="6" t="n">
        <v>45383</v>
      </c>
      <c r="M4047" s="6" t="n">
        <v>46478</v>
      </c>
      <c r="N4047" t="n">
        <v>730</v>
      </c>
      <c r="O4047" s="6" t="n">
        <v>46478</v>
      </c>
      <c r="S4047" t="inlineStr">
        <is>
          <t>n.a.</t>
        </is>
      </c>
      <c r="T4047" s="6" t="n"/>
      <c r="U4047" s="6" t="n"/>
      <c r="V4047" t="n">
        <v>0</v>
      </c>
      <c r="W4047" t="n">
        <v>3</v>
      </c>
      <c r="X4047" s="6" t="n"/>
      <c r="Z4047" s="6" t="n">
        <v>46388</v>
      </c>
      <c r="AA4047" t="inlineStr">
        <is>
          <t>n.a.</t>
        </is>
      </c>
      <c r="AB4047" s="6" t="n">
        <v>46478</v>
      </c>
      <c r="AC4047" t="inlineStr"/>
      <c r="AD4047" s="6" t="n">
        <v>46327</v>
      </c>
    </row>
    <row r="4048">
      <c r="A4048" t="inlineStr">
        <is>
          <t>V200035</t>
        </is>
      </c>
      <c r="B4048" t="inlineStr">
        <is>
          <t>2023-0021</t>
        </is>
      </c>
      <c r="C4048" t="n">
        <v>2</v>
      </c>
      <c r="D4048" t="inlineStr">
        <is>
          <t>33 80 4505 171-5</t>
        </is>
      </c>
      <c r="E4048" t="inlineStr">
        <is>
          <t>Zaklad Inzynierli Kolejowej Sp.z.o.o</t>
        </is>
      </c>
      <c r="F4048" t="inlineStr">
        <is>
          <t>TNO</t>
        </is>
      </c>
      <c r="G4048" t="inlineStr">
        <is>
          <t>40' CW</t>
        </is>
      </c>
      <c r="H4048" t="n">
        <v>0</v>
      </c>
      <c r="I4048" s="6" t="n">
        <v>0</v>
      </c>
      <c r="J4048" s="6" t="n">
        <v>0</v>
      </c>
      <c r="K4048" t="inlineStr">
        <is>
          <t>run_prolonged</t>
        </is>
      </c>
      <c r="L4048" s="6" t="n">
        <v>45383</v>
      </c>
      <c r="M4048" s="6" t="n">
        <v>46478</v>
      </c>
      <c r="N4048" t="n">
        <v>730</v>
      </c>
      <c r="O4048" s="6" t="n">
        <v>46478</v>
      </c>
      <c r="S4048" t="inlineStr">
        <is>
          <t>n.a.</t>
        </is>
      </c>
      <c r="T4048" s="6" t="n"/>
      <c r="U4048" s="6" t="n"/>
      <c r="V4048" t="n">
        <v>0</v>
      </c>
      <c r="W4048" t="n">
        <v>3</v>
      </c>
      <c r="X4048" s="6" t="n"/>
      <c r="Z4048" s="6" t="n">
        <v>46388</v>
      </c>
      <c r="AA4048" t="inlineStr">
        <is>
          <t>n.a.</t>
        </is>
      </c>
      <c r="AB4048" s="6" t="n">
        <v>46478</v>
      </c>
      <c r="AC4048" t="inlineStr"/>
      <c r="AD4048" s="6" t="n">
        <v>46327</v>
      </c>
    </row>
    <row r="4049">
      <c r="A4049" t="inlineStr">
        <is>
          <t>V200035</t>
        </is>
      </c>
      <c r="B4049" t="inlineStr">
        <is>
          <t>2023-0021</t>
        </is>
      </c>
      <c r="C4049" t="n">
        <v>3</v>
      </c>
      <c r="D4049" t="inlineStr">
        <is>
          <t>33 80 4505 172-3</t>
        </is>
      </c>
      <c r="E4049" t="inlineStr">
        <is>
          <t>Zaklad Inzynierli Kolejowej Sp.z.o.o</t>
        </is>
      </c>
      <c r="F4049" t="inlineStr">
        <is>
          <t>TNO</t>
        </is>
      </c>
      <c r="G4049" t="inlineStr">
        <is>
          <t>40' CW</t>
        </is>
      </c>
      <c r="H4049" t="n">
        <v>0</v>
      </c>
      <c r="I4049" s="6" t="n">
        <v>0</v>
      </c>
      <c r="J4049" s="6" t="n">
        <v>0</v>
      </c>
      <c r="K4049" t="inlineStr">
        <is>
          <t>run_prolonged</t>
        </is>
      </c>
      <c r="L4049" s="6" t="n">
        <v>45383</v>
      </c>
      <c r="M4049" s="6" t="n">
        <v>46478</v>
      </c>
      <c r="N4049" t="n">
        <v>730</v>
      </c>
      <c r="O4049" s="6" t="n">
        <v>46478</v>
      </c>
      <c r="S4049" t="inlineStr">
        <is>
          <t>n.a.</t>
        </is>
      </c>
      <c r="T4049" s="6" t="n"/>
      <c r="U4049" s="6" t="n"/>
      <c r="V4049" t="n">
        <v>0</v>
      </c>
      <c r="W4049" t="n">
        <v>3</v>
      </c>
      <c r="X4049" s="6" t="n"/>
      <c r="Z4049" s="6" t="n">
        <v>46388</v>
      </c>
      <c r="AA4049" t="inlineStr">
        <is>
          <t>n.a.</t>
        </is>
      </c>
      <c r="AB4049" s="6" t="n">
        <v>46478</v>
      </c>
      <c r="AC4049" t="inlineStr"/>
      <c r="AD4049" s="6" t="n">
        <v>46327</v>
      </c>
    </row>
    <row r="4050">
      <c r="A4050" t="inlineStr">
        <is>
          <t>V200035</t>
        </is>
      </c>
      <c r="B4050" t="inlineStr">
        <is>
          <t>2023-0021</t>
        </is>
      </c>
      <c r="C4050" t="n">
        <v>4</v>
      </c>
      <c r="D4050" t="inlineStr">
        <is>
          <t>33 80 4505 173-1</t>
        </is>
      </c>
      <c r="E4050" t="inlineStr">
        <is>
          <t>Zaklad Inzynierli Kolejowej Sp.z.o.o</t>
        </is>
      </c>
      <c r="F4050" t="inlineStr">
        <is>
          <t>TNO</t>
        </is>
      </c>
      <c r="G4050" t="inlineStr">
        <is>
          <t>40' CW</t>
        </is>
      </c>
      <c r="H4050" t="n">
        <v>0</v>
      </c>
      <c r="I4050" s="6" t="n">
        <v>0</v>
      </c>
      <c r="J4050" s="6" t="n">
        <v>0</v>
      </c>
      <c r="K4050" t="inlineStr">
        <is>
          <t>run_prolonged</t>
        </is>
      </c>
      <c r="L4050" s="6" t="n">
        <v>45383</v>
      </c>
      <c r="M4050" s="6" t="n">
        <v>46478</v>
      </c>
      <c r="N4050" t="n">
        <v>730</v>
      </c>
      <c r="O4050" s="6" t="n">
        <v>46478</v>
      </c>
      <c r="S4050" t="inlineStr">
        <is>
          <t>n.a.</t>
        </is>
      </c>
      <c r="T4050" s="6" t="n"/>
      <c r="U4050" s="6" t="n"/>
      <c r="V4050" t="n">
        <v>0</v>
      </c>
      <c r="W4050" t="n">
        <v>3</v>
      </c>
      <c r="X4050" s="6" t="n"/>
      <c r="Z4050" s="6" t="n">
        <v>46388</v>
      </c>
      <c r="AA4050" t="inlineStr">
        <is>
          <t>n.a.</t>
        </is>
      </c>
      <c r="AB4050" s="6" t="n">
        <v>46478</v>
      </c>
      <c r="AC4050" t="inlineStr"/>
      <c r="AD4050" s="6" t="n">
        <v>46327</v>
      </c>
    </row>
    <row r="4051">
      <c r="A4051" t="inlineStr">
        <is>
          <t>V200035</t>
        </is>
      </c>
      <c r="B4051" t="inlineStr">
        <is>
          <t>2023-0021</t>
        </is>
      </c>
      <c r="C4051" t="n">
        <v>5</v>
      </c>
      <c r="D4051" t="inlineStr">
        <is>
          <t>33 80 4505 174-9</t>
        </is>
      </c>
      <c r="E4051" t="inlineStr">
        <is>
          <t>Zaklad Inzynierli Kolejowej Sp.z.o.o</t>
        </is>
      </c>
      <c r="F4051" t="inlineStr">
        <is>
          <t>TNO</t>
        </is>
      </c>
      <c r="G4051" t="inlineStr">
        <is>
          <t>40' CW</t>
        </is>
      </c>
      <c r="H4051" t="n">
        <v>0</v>
      </c>
      <c r="I4051" s="6" t="n">
        <v>0</v>
      </c>
      <c r="J4051" s="6" t="n">
        <v>0</v>
      </c>
      <c r="K4051" t="inlineStr">
        <is>
          <t>run_prolonged</t>
        </is>
      </c>
      <c r="L4051" s="6" t="n">
        <v>45383</v>
      </c>
      <c r="M4051" s="6" t="n">
        <v>46478</v>
      </c>
      <c r="N4051" t="n">
        <v>730</v>
      </c>
      <c r="O4051" s="6" t="n">
        <v>46478</v>
      </c>
      <c r="S4051" t="inlineStr">
        <is>
          <t>n.a.</t>
        </is>
      </c>
      <c r="T4051" s="6" t="n"/>
      <c r="U4051" s="6" t="n"/>
      <c r="V4051" t="n">
        <v>0</v>
      </c>
      <c r="W4051" t="n">
        <v>3</v>
      </c>
      <c r="X4051" s="6" t="n"/>
      <c r="Z4051" s="6" t="n">
        <v>46388</v>
      </c>
      <c r="AA4051" t="inlineStr">
        <is>
          <t>n.a.</t>
        </is>
      </c>
      <c r="AB4051" s="6" t="n">
        <v>46478</v>
      </c>
      <c r="AC4051" t="inlineStr"/>
      <c r="AD4051" s="6" t="n">
        <v>46327</v>
      </c>
    </row>
    <row r="4052">
      <c r="A4052" t="inlineStr">
        <is>
          <t>V200035</t>
        </is>
      </c>
      <c r="B4052" t="inlineStr">
        <is>
          <t>2023-0021</t>
        </is>
      </c>
      <c r="C4052" t="n">
        <v>6</v>
      </c>
      <c r="D4052" t="inlineStr">
        <is>
          <t>33 80 4505 175-6</t>
        </is>
      </c>
      <c r="E4052" t="inlineStr">
        <is>
          <t>Zaklad Inzynierli Kolejowej Sp.z.o.o</t>
        </is>
      </c>
      <c r="F4052" t="inlineStr">
        <is>
          <t>TNO</t>
        </is>
      </c>
      <c r="G4052" t="inlineStr">
        <is>
          <t>40' CW</t>
        </is>
      </c>
      <c r="H4052" t="n">
        <v>0</v>
      </c>
      <c r="I4052" s="6" t="n">
        <v>0</v>
      </c>
      <c r="J4052" s="6" t="n">
        <v>0</v>
      </c>
      <c r="K4052" t="inlineStr">
        <is>
          <t>run_prolonged</t>
        </is>
      </c>
      <c r="L4052" s="6" t="n">
        <v>45383</v>
      </c>
      <c r="M4052" s="6" t="n">
        <v>46478</v>
      </c>
      <c r="N4052" t="n">
        <v>730</v>
      </c>
      <c r="O4052" s="6" t="n">
        <v>46478</v>
      </c>
      <c r="S4052" t="inlineStr">
        <is>
          <t>n.a.</t>
        </is>
      </c>
      <c r="T4052" s="6" t="n"/>
      <c r="U4052" s="6" t="n"/>
      <c r="V4052" t="n">
        <v>0</v>
      </c>
      <c r="W4052" t="n">
        <v>3</v>
      </c>
      <c r="X4052" s="6" t="n"/>
      <c r="Z4052" s="6" t="n">
        <v>46388</v>
      </c>
      <c r="AA4052" t="inlineStr">
        <is>
          <t>n.a.</t>
        </is>
      </c>
      <c r="AB4052" s="6" t="n">
        <v>46478</v>
      </c>
      <c r="AC4052" t="inlineStr"/>
      <c r="AD4052" s="6" t="n">
        <v>46327</v>
      </c>
    </row>
    <row r="4053">
      <c r="A4053" t="inlineStr">
        <is>
          <t>V200035</t>
        </is>
      </c>
      <c r="B4053" t="inlineStr">
        <is>
          <t>2023-0021</t>
        </is>
      </c>
      <c r="C4053" t="n">
        <v>7</v>
      </c>
      <c r="D4053" t="inlineStr">
        <is>
          <t>33 80 4505 176-4</t>
        </is>
      </c>
      <c r="E4053" t="inlineStr">
        <is>
          <t>Zaklad Inzynierli Kolejowej Sp.z.o.o</t>
        </is>
      </c>
      <c r="F4053" t="inlineStr">
        <is>
          <t>TNO</t>
        </is>
      </c>
      <c r="G4053" t="inlineStr">
        <is>
          <t>40' CW</t>
        </is>
      </c>
      <c r="H4053" t="n">
        <v>0</v>
      </c>
      <c r="I4053" s="6" t="n">
        <v>0</v>
      </c>
      <c r="J4053" s="6" t="n">
        <v>0</v>
      </c>
      <c r="K4053" t="inlineStr">
        <is>
          <t>run_prolonged</t>
        </is>
      </c>
      <c r="L4053" s="6" t="n">
        <v>45383</v>
      </c>
      <c r="M4053" s="6" t="n">
        <v>46478</v>
      </c>
      <c r="N4053" t="n">
        <v>730</v>
      </c>
      <c r="O4053" s="6" t="n">
        <v>46478</v>
      </c>
      <c r="S4053" t="inlineStr">
        <is>
          <t>n.a.</t>
        </is>
      </c>
      <c r="T4053" s="6" t="n"/>
      <c r="U4053" s="6" t="n"/>
      <c r="V4053" t="n">
        <v>0</v>
      </c>
      <c r="W4053" t="n">
        <v>3</v>
      </c>
      <c r="X4053" s="6" t="n"/>
      <c r="Z4053" s="6" t="n">
        <v>46388</v>
      </c>
      <c r="AA4053" t="inlineStr">
        <is>
          <t>n.a.</t>
        </is>
      </c>
      <c r="AB4053" s="6" t="n">
        <v>46478</v>
      </c>
      <c r="AC4053" t="inlineStr"/>
      <c r="AD4053" s="6" t="n">
        <v>46327</v>
      </c>
    </row>
    <row r="4054">
      <c r="A4054" t="inlineStr">
        <is>
          <t>V200035</t>
        </is>
      </c>
      <c r="B4054" t="inlineStr">
        <is>
          <t>2023-0021</t>
        </is>
      </c>
      <c r="C4054" t="n">
        <v>8</v>
      </c>
      <c r="D4054" t="inlineStr">
        <is>
          <t>33 80 4505 177-2</t>
        </is>
      </c>
      <c r="E4054" t="inlineStr">
        <is>
          <t>Zaklad Inzynierli Kolejowej Sp.z.o.o</t>
        </is>
      </c>
      <c r="F4054" t="inlineStr">
        <is>
          <t>TNO</t>
        </is>
      </c>
      <c r="G4054" t="inlineStr">
        <is>
          <t>40' CW</t>
        </is>
      </c>
      <c r="H4054" t="n">
        <v>0</v>
      </c>
      <c r="I4054" s="6" t="n">
        <v>0</v>
      </c>
      <c r="J4054" s="6" t="n">
        <v>0</v>
      </c>
      <c r="K4054" t="inlineStr">
        <is>
          <t>run_prolonged</t>
        </is>
      </c>
      <c r="L4054" s="6" t="n">
        <v>45383</v>
      </c>
      <c r="M4054" s="6" t="n">
        <v>46478</v>
      </c>
      <c r="N4054" t="n">
        <v>730</v>
      </c>
      <c r="O4054" s="6" t="n">
        <v>46478</v>
      </c>
      <c r="S4054" t="inlineStr">
        <is>
          <t>n.a.</t>
        </is>
      </c>
      <c r="T4054" s="6" t="n"/>
      <c r="U4054" s="6" t="n"/>
      <c r="V4054" t="n">
        <v>0</v>
      </c>
      <c r="W4054" t="n">
        <v>3</v>
      </c>
      <c r="X4054" s="6" t="n"/>
      <c r="Z4054" s="6" t="n">
        <v>46388</v>
      </c>
      <c r="AA4054" t="inlineStr">
        <is>
          <t>n.a.</t>
        </is>
      </c>
      <c r="AB4054" s="6" t="n">
        <v>46478</v>
      </c>
      <c r="AC4054" t="inlineStr"/>
      <c r="AD4054" s="6" t="n">
        <v>46327</v>
      </c>
    </row>
    <row r="4055">
      <c r="A4055" t="inlineStr">
        <is>
          <t>V200035</t>
        </is>
      </c>
      <c r="B4055" t="inlineStr">
        <is>
          <t>2023-0021</t>
        </is>
      </c>
      <c r="C4055" t="n">
        <v>9</v>
      </c>
      <c r="D4055" t="inlineStr">
        <is>
          <t>33 80 4505 178-0</t>
        </is>
      </c>
      <c r="E4055" t="inlineStr">
        <is>
          <t>Zaklad Inzynierli Kolejowej Sp.z.o.o</t>
        </is>
      </c>
      <c r="F4055" t="inlineStr">
        <is>
          <t>TNO</t>
        </is>
      </c>
      <c r="G4055" t="inlineStr">
        <is>
          <t>40' CW</t>
        </is>
      </c>
      <c r="H4055" t="n">
        <v>0</v>
      </c>
      <c r="I4055" s="6" t="n">
        <v>0</v>
      </c>
      <c r="J4055" s="6" t="n">
        <v>0</v>
      </c>
      <c r="K4055" t="inlineStr">
        <is>
          <t>run_prolonged</t>
        </is>
      </c>
      <c r="L4055" s="6" t="n">
        <v>45383</v>
      </c>
      <c r="M4055" s="6" t="n">
        <v>46478</v>
      </c>
      <c r="N4055" t="n">
        <v>730</v>
      </c>
      <c r="O4055" s="6" t="n">
        <v>46478</v>
      </c>
      <c r="S4055" t="inlineStr">
        <is>
          <t>n.a.</t>
        </is>
      </c>
      <c r="T4055" s="6" t="n"/>
      <c r="U4055" s="6" t="n"/>
      <c r="V4055" t="n">
        <v>0</v>
      </c>
      <c r="W4055" t="n">
        <v>3</v>
      </c>
      <c r="X4055" s="6" t="n"/>
      <c r="Z4055" s="6" t="n">
        <v>46388</v>
      </c>
      <c r="AA4055" t="inlineStr">
        <is>
          <t>n.a.</t>
        </is>
      </c>
      <c r="AB4055" s="6" t="n">
        <v>46478</v>
      </c>
      <c r="AC4055" t="inlineStr"/>
      <c r="AD4055" s="6" t="n">
        <v>46327</v>
      </c>
    </row>
    <row r="4056">
      <c r="A4056" t="inlineStr">
        <is>
          <t>V200035</t>
        </is>
      </c>
      <c r="B4056" t="inlineStr">
        <is>
          <t>2023-0021</t>
        </is>
      </c>
      <c r="C4056" t="n">
        <v>10</v>
      </c>
      <c r="D4056" t="inlineStr">
        <is>
          <t>33 80 4505 179-8</t>
        </is>
      </c>
      <c r="E4056" t="inlineStr">
        <is>
          <t>Zaklad Inzynierli Kolejowej Sp.z.o.o</t>
        </is>
      </c>
      <c r="F4056" t="inlineStr">
        <is>
          <t>TNO</t>
        </is>
      </c>
      <c r="G4056" t="inlineStr">
        <is>
          <t>40' CW</t>
        </is>
      </c>
      <c r="H4056" t="n">
        <v>0</v>
      </c>
      <c r="I4056" s="6" t="n">
        <v>0</v>
      </c>
      <c r="J4056" s="6" t="n">
        <v>0</v>
      </c>
      <c r="K4056" t="inlineStr">
        <is>
          <t>run_prolonged</t>
        </is>
      </c>
      <c r="L4056" s="6" t="n">
        <v>45383</v>
      </c>
      <c r="M4056" s="6" t="n">
        <v>46478</v>
      </c>
      <c r="N4056" t="n">
        <v>730</v>
      </c>
      <c r="O4056" s="6" t="n">
        <v>46478</v>
      </c>
      <c r="S4056" t="inlineStr">
        <is>
          <t>n.a.</t>
        </is>
      </c>
      <c r="T4056" s="6" t="n"/>
      <c r="U4056" s="6" t="n"/>
      <c r="V4056" t="n">
        <v>0</v>
      </c>
      <c r="W4056" t="n">
        <v>3</v>
      </c>
      <c r="X4056" s="6" t="n"/>
      <c r="Z4056" s="6" t="n">
        <v>46388</v>
      </c>
      <c r="AA4056" t="inlineStr">
        <is>
          <t>n.a.</t>
        </is>
      </c>
      <c r="AB4056" s="6" t="n">
        <v>46478</v>
      </c>
      <c r="AC4056" t="inlineStr"/>
      <c r="AD4056" s="6" t="n">
        <v>46327</v>
      </c>
    </row>
    <row r="4057">
      <c r="A4057" t="inlineStr">
        <is>
          <t>V200035</t>
        </is>
      </c>
      <c r="B4057" t="inlineStr">
        <is>
          <t>2023-0021</t>
        </is>
      </c>
      <c r="C4057" t="n">
        <v>11</v>
      </c>
      <c r="D4057" t="inlineStr">
        <is>
          <t>33 80 4505 180-6</t>
        </is>
      </c>
      <c r="E4057" t="inlineStr">
        <is>
          <t>Zaklad Inzynierli Kolejowej Sp.z.o.o</t>
        </is>
      </c>
      <c r="F4057" t="inlineStr">
        <is>
          <t>TNO</t>
        </is>
      </c>
      <c r="G4057" t="inlineStr">
        <is>
          <t>40' CW</t>
        </is>
      </c>
      <c r="H4057" t="n">
        <v>0</v>
      </c>
      <c r="I4057" s="6" t="n">
        <v>0</v>
      </c>
      <c r="J4057" s="6" t="n">
        <v>0</v>
      </c>
      <c r="K4057" t="inlineStr">
        <is>
          <t>run_prolonged</t>
        </is>
      </c>
      <c r="L4057" s="6" t="n">
        <v>45383</v>
      </c>
      <c r="M4057" s="6" t="n">
        <v>46478</v>
      </c>
      <c r="N4057" t="n">
        <v>730</v>
      </c>
      <c r="O4057" s="6" t="n">
        <v>46478</v>
      </c>
      <c r="S4057" t="inlineStr">
        <is>
          <t>n.a.</t>
        </is>
      </c>
      <c r="T4057" s="6" t="n"/>
      <c r="U4057" s="6" t="n"/>
      <c r="V4057" t="n">
        <v>0</v>
      </c>
      <c r="W4057" t="n">
        <v>3</v>
      </c>
      <c r="X4057" s="6" t="n"/>
      <c r="Z4057" s="6" t="n">
        <v>46388</v>
      </c>
      <c r="AA4057" t="inlineStr">
        <is>
          <t>n.a.</t>
        </is>
      </c>
      <c r="AB4057" s="6" t="n">
        <v>46478</v>
      </c>
      <c r="AC4057" t="inlineStr"/>
      <c r="AD4057" s="6" t="n">
        <v>46327</v>
      </c>
    </row>
    <row r="4058">
      <c r="A4058" t="inlineStr">
        <is>
          <t>V200035</t>
        </is>
      </c>
      <c r="B4058" t="inlineStr">
        <is>
          <t>2023-0021</t>
        </is>
      </c>
      <c r="C4058" t="n">
        <v>12</v>
      </c>
      <c r="D4058" t="inlineStr">
        <is>
          <t>33 80 4505 181-4</t>
        </is>
      </c>
      <c r="E4058" t="inlineStr">
        <is>
          <t>Zaklad Inzynierli Kolejowej Sp.z.o.o</t>
        </is>
      </c>
      <c r="F4058" t="inlineStr">
        <is>
          <t>TNO</t>
        </is>
      </c>
      <c r="G4058" t="inlineStr">
        <is>
          <t>40' CW</t>
        </is>
      </c>
      <c r="H4058" t="n">
        <v>0</v>
      </c>
      <c r="I4058" s="6" t="n">
        <v>0</v>
      </c>
      <c r="J4058" s="6" t="n">
        <v>0</v>
      </c>
      <c r="K4058" t="inlineStr">
        <is>
          <t>run_prolonged</t>
        </is>
      </c>
      <c r="L4058" s="6" t="n">
        <v>45383</v>
      </c>
      <c r="M4058" s="6" t="n">
        <v>46478</v>
      </c>
      <c r="N4058" t="n">
        <v>730</v>
      </c>
      <c r="O4058" s="6" t="n">
        <v>46478</v>
      </c>
      <c r="S4058" t="inlineStr">
        <is>
          <t>n.a.</t>
        </is>
      </c>
      <c r="T4058" s="6" t="n"/>
      <c r="U4058" s="6" t="n"/>
      <c r="V4058" t="n">
        <v>0</v>
      </c>
      <c r="W4058" t="n">
        <v>3</v>
      </c>
      <c r="X4058" s="6" t="n"/>
      <c r="Z4058" s="6" t="n">
        <v>46388</v>
      </c>
      <c r="AA4058" t="inlineStr">
        <is>
          <t>n.a.</t>
        </is>
      </c>
      <c r="AB4058" s="6" t="n">
        <v>46478</v>
      </c>
      <c r="AC4058" t="inlineStr"/>
      <c r="AD4058" s="6" t="n">
        <v>46327</v>
      </c>
    </row>
    <row r="4059">
      <c r="A4059" t="inlineStr">
        <is>
          <t>V200035</t>
        </is>
      </c>
      <c r="B4059" t="inlineStr">
        <is>
          <t>2023-0021</t>
        </is>
      </c>
      <c r="C4059" t="n">
        <v>13</v>
      </c>
      <c r="D4059" t="inlineStr">
        <is>
          <t>33 80 4505 182-2</t>
        </is>
      </c>
      <c r="E4059" t="inlineStr">
        <is>
          <t>Zaklad Inzynierli Kolejowej Sp.z.o.o</t>
        </is>
      </c>
      <c r="F4059" t="inlineStr">
        <is>
          <t>TNO</t>
        </is>
      </c>
      <c r="G4059" t="inlineStr">
        <is>
          <t>40' CW</t>
        </is>
      </c>
      <c r="H4059" t="n">
        <v>0</v>
      </c>
      <c r="I4059" s="6" t="n">
        <v>0</v>
      </c>
      <c r="J4059" s="6" t="n">
        <v>0</v>
      </c>
      <c r="K4059" t="inlineStr">
        <is>
          <t>run_prolonged</t>
        </is>
      </c>
      <c r="L4059" s="6" t="n">
        <v>45383</v>
      </c>
      <c r="M4059" s="6" t="n">
        <v>46478</v>
      </c>
      <c r="N4059" t="n">
        <v>730</v>
      </c>
      <c r="O4059" s="6" t="n">
        <v>46478</v>
      </c>
      <c r="S4059" t="inlineStr">
        <is>
          <t>n.a.</t>
        </is>
      </c>
      <c r="T4059" s="6" t="n"/>
      <c r="U4059" s="6" t="n"/>
      <c r="V4059" t="n">
        <v>0</v>
      </c>
      <c r="W4059" t="n">
        <v>3</v>
      </c>
      <c r="X4059" s="6" t="n"/>
      <c r="Z4059" s="6" t="n">
        <v>46388</v>
      </c>
      <c r="AA4059" t="inlineStr">
        <is>
          <t>n.a.</t>
        </is>
      </c>
      <c r="AB4059" s="6" t="n">
        <v>46478</v>
      </c>
      <c r="AC4059" t="inlineStr"/>
      <c r="AD4059" s="6" t="n">
        <v>46327</v>
      </c>
    </row>
    <row r="4060">
      <c r="A4060" t="inlineStr">
        <is>
          <t>V200035</t>
        </is>
      </c>
      <c r="B4060" t="inlineStr">
        <is>
          <t>2023-0021</t>
        </is>
      </c>
      <c r="C4060" t="n">
        <v>14</v>
      </c>
      <c r="D4060" t="inlineStr">
        <is>
          <t>33 80 4505 183-0</t>
        </is>
      </c>
      <c r="E4060" t="inlineStr">
        <is>
          <t>Zaklad Inzynierli Kolejowej Sp.z.o.o</t>
        </is>
      </c>
      <c r="F4060" t="inlineStr">
        <is>
          <t>TNO</t>
        </is>
      </c>
      <c r="G4060" t="inlineStr">
        <is>
          <t>40' CW</t>
        </is>
      </c>
      <c r="H4060" t="n">
        <v>0</v>
      </c>
      <c r="I4060" s="6" t="n">
        <v>0</v>
      </c>
      <c r="J4060" s="6" t="n">
        <v>0</v>
      </c>
      <c r="K4060" t="inlineStr">
        <is>
          <t>run_prolonged</t>
        </is>
      </c>
      <c r="L4060" s="6" t="n">
        <v>45383</v>
      </c>
      <c r="M4060" s="6" t="n">
        <v>46478</v>
      </c>
      <c r="N4060" t="n">
        <v>730</v>
      </c>
      <c r="O4060" s="6" t="n">
        <v>46478</v>
      </c>
      <c r="S4060" t="inlineStr">
        <is>
          <t>n.a.</t>
        </is>
      </c>
      <c r="T4060" s="6" t="n"/>
      <c r="U4060" s="6" t="n"/>
      <c r="V4060" t="n">
        <v>0</v>
      </c>
      <c r="W4060" t="n">
        <v>3</v>
      </c>
      <c r="X4060" s="6" t="n"/>
      <c r="Z4060" s="6" t="n">
        <v>46388</v>
      </c>
      <c r="AA4060" t="inlineStr">
        <is>
          <t>n.a.</t>
        </is>
      </c>
      <c r="AB4060" s="6" t="n">
        <v>46478</v>
      </c>
      <c r="AC4060" t="inlineStr"/>
      <c r="AD4060" s="6" t="n">
        <v>46327</v>
      </c>
    </row>
    <row r="4061">
      <c r="A4061" t="inlineStr">
        <is>
          <t>V200035</t>
        </is>
      </c>
      <c r="B4061" t="inlineStr">
        <is>
          <t>2023-0021</t>
        </is>
      </c>
      <c r="C4061" t="n">
        <v>15</v>
      </c>
      <c r="D4061" t="inlineStr">
        <is>
          <t>33 80 4505 184-8</t>
        </is>
      </c>
      <c r="E4061" t="inlineStr">
        <is>
          <t>Zaklad Inzynierli Kolejowej Sp.z.o.o</t>
        </is>
      </c>
      <c r="F4061" t="inlineStr">
        <is>
          <t>TNO</t>
        </is>
      </c>
      <c r="G4061" t="inlineStr">
        <is>
          <t>40' CW</t>
        </is>
      </c>
      <c r="H4061" t="n">
        <v>0</v>
      </c>
      <c r="I4061" s="6" t="n">
        <v>0</v>
      </c>
      <c r="J4061" s="6" t="n">
        <v>0</v>
      </c>
      <c r="K4061" t="inlineStr">
        <is>
          <t>run_prolonged</t>
        </is>
      </c>
      <c r="L4061" s="6" t="n">
        <v>45383</v>
      </c>
      <c r="M4061" s="6" t="n">
        <v>46478</v>
      </c>
      <c r="N4061" t="n">
        <v>730</v>
      </c>
      <c r="O4061" s="6" t="n">
        <v>46478</v>
      </c>
      <c r="S4061" t="inlineStr">
        <is>
          <t>n.a.</t>
        </is>
      </c>
      <c r="T4061" s="6" t="n"/>
      <c r="U4061" s="6" t="n"/>
      <c r="V4061" t="n">
        <v>0</v>
      </c>
      <c r="W4061" t="n">
        <v>3</v>
      </c>
      <c r="X4061" s="6" t="n"/>
      <c r="Z4061" s="6" t="n">
        <v>46388</v>
      </c>
      <c r="AA4061" t="inlineStr">
        <is>
          <t>n.a.</t>
        </is>
      </c>
      <c r="AB4061" s="6" t="n">
        <v>46478</v>
      </c>
      <c r="AC4061" t="inlineStr"/>
      <c r="AD4061" s="6" t="n">
        <v>46327</v>
      </c>
    </row>
    <row r="4062">
      <c r="A4062" t="inlineStr">
        <is>
          <t>V200035</t>
        </is>
      </c>
      <c r="B4062" t="inlineStr">
        <is>
          <t>2023-0021</t>
        </is>
      </c>
      <c r="C4062" t="n">
        <v>16</v>
      </c>
      <c r="D4062" t="inlineStr">
        <is>
          <t>33 80 4505 185-5</t>
        </is>
      </c>
      <c r="E4062" t="inlineStr">
        <is>
          <t>Zaklad Inzynierli Kolejowej Sp.z.o.o</t>
        </is>
      </c>
      <c r="F4062" t="inlineStr">
        <is>
          <t>TNO</t>
        </is>
      </c>
      <c r="G4062" t="inlineStr">
        <is>
          <t>40' CW</t>
        </is>
      </c>
      <c r="H4062" t="n">
        <v>0</v>
      </c>
      <c r="I4062" s="6" t="n">
        <v>0</v>
      </c>
      <c r="J4062" s="6" t="n">
        <v>0</v>
      </c>
      <c r="K4062" t="inlineStr">
        <is>
          <t>run_prolonged</t>
        </is>
      </c>
      <c r="L4062" s="6" t="n">
        <v>45383</v>
      </c>
      <c r="M4062" s="6" t="n">
        <v>46478</v>
      </c>
      <c r="N4062" t="n">
        <v>730</v>
      </c>
      <c r="O4062" s="6" t="n">
        <v>46478</v>
      </c>
      <c r="S4062" t="inlineStr">
        <is>
          <t>n.a.</t>
        </is>
      </c>
      <c r="T4062" s="6" t="n"/>
      <c r="U4062" s="6" t="n"/>
      <c r="V4062" t="n">
        <v>0</v>
      </c>
      <c r="W4062" t="n">
        <v>3</v>
      </c>
      <c r="X4062" s="6" t="n"/>
      <c r="Z4062" s="6" t="n">
        <v>46388</v>
      </c>
      <c r="AA4062" t="inlineStr">
        <is>
          <t>n.a.</t>
        </is>
      </c>
      <c r="AB4062" s="6" t="n">
        <v>46478</v>
      </c>
      <c r="AC4062" t="inlineStr"/>
      <c r="AD4062" s="6" t="n">
        <v>46327</v>
      </c>
    </row>
    <row r="4063">
      <c r="A4063" t="inlineStr">
        <is>
          <t>V200035</t>
        </is>
      </c>
      <c r="B4063" t="inlineStr">
        <is>
          <t>2023-0021</t>
        </is>
      </c>
      <c r="C4063" t="n">
        <v>17</v>
      </c>
      <c r="D4063" t="inlineStr">
        <is>
          <t>33 80 4505 186-3</t>
        </is>
      </c>
      <c r="E4063" t="inlineStr">
        <is>
          <t>Zaklad Inzynierli Kolejowej Sp.z.o.o</t>
        </is>
      </c>
      <c r="F4063" t="inlineStr">
        <is>
          <t>TNO</t>
        </is>
      </c>
      <c r="G4063" t="inlineStr">
        <is>
          <t>40' CW</t>
        </is>
      </c>
      <c r="H4063" t="n">
        <v>0</v>
      </c>
      <c r="I4063" s="6" t="n">
        <v>0</v>
      </c>
      <c r="J4063" s="6" t="n">
        <v>0</v>
      </c>
      <c r="K4063" t="inlineStr">
        <is>
          <t>run_prolonged</t>
        </is>
      </c>
      <c r="L4063" s="6" t="n">
        <v>45383</v>
      </c>
      <c r="M4063" s="6" t="n">
        <v>46478</v>
      </c>
      <c r="N4063" t="n">
        <v>730</v>
      </c>
      <c r="O4063" s="6" t="n">
        <v>46478</v>
      </c>
      <c r="S4063" t="inlineStr">
        <is>
          <t>n.a.</t>
        </is>
      </c>
      <c r="T4063" s="6" t="n"/>
      <c r="U4063" s="6" t="n"/>
      <c r="V4063" t="n">
        <v>0</v>
      </c>
      <c r="W4063" t="n">
        <v>3</v>
      </c>
      <c r="X4063" s="6" t="n"/>
      <c r="Z4063" s="6" t="n">
        <v>46388</v>
      </c>
      <c r="AA4063" t="inlineStr">
        <is>
          <t>n.a.</t>
        </is>
      </c>
      <c r="AB4063" s="6" t="n">
        <v>46478</v>
      </c>
      <c r="AC4063" t="inlineStr"/>
      <c r="AD4063" s="6" t="n">
        <v>46327</v>
      </c>
    </row>
    <row r="4064">
      <c r="A4064" t="inlineStr">
        <is>
          <t>V200035</t>
        </is>
      </c>
      <c r="B4064" t="inlineStr">
        <is>
          <t>2023-0021</t>
        </is>
      </c>
      <c r="C4064" t="n">
        <v>18</v>
      </c>
      <c r="D4064" t="inlineStr">
        <is>
          <t>33 80 4505 187-1</t>
        </is>
      </c>
      <c r="E4064" t="inlineStr">
        <is>
          <t>Zaklad Inzynierli Kolejowej Sp.z.o.o</t>
        </is>
      </c>
      <c r="F4064" t="inlineStr">
        <is>
          <t>TNO</t>
        </is>
      </c>
      <c r="G4064" t="inlineStr">
        <is>
          <t>40' CW</t>
        </is>
      </c>
      <c r="H4064" t="n">
        <v>0</v>
      </c>
      <c r="I4064" s="6" t="n">
        <v>0</v>
      </c>
      <c r="J4064" s="6" t="n">
        <v>0</v>
      </c>
      <c r="K4064" t="inlineStr">
        <is>
          <t>run_prolonged</t>
        </is>
      </c>
      <c r="L4064" s="6" t="n">
        <v>45383</v>
      </c>
      <c r="M4064" s="6" t="n">
        <v>46478</v>
      </c>
      <c r="N4064" t="n">
        <v>730</v>
      </c>
      <c r="O4064" s="6" t="n">
        <v>46478</v>
      </c>
      <c r="S4064" t="inlineStr">
        <is>
          <t>n.a.</t>
        </is>
      </c>
      <c r="T4064" s="6" t="n"/>
      <c r="U4064" s="6" t="n"/>
      <c r="V4064" t="n">
        <v>0</v>
      </c>
      <c r="W4064" t="n">
        <v>3</v>
      </c>
      <c r="X4064" s="6" t="n"/>
      <c r="Z4064" s="6" t="n">
        <v>46388</v>
      </c>
      <c r="AA4064" t="inlineStr">
        <is>
          <t>n.a.</t>
        </is>
      </c>
      <c r="AB4064" s="6" t="n">
        <v>46478</v>
      </c>
      <c r="AC4064" t="inlineStr"/>
      <c r="AD4064" s="6" t="n">
        <v>46327</v>
      </c>
    </row>
    <row r="4065">
      <c r="A4065" t="inlineStr">
        <is>
          <t>V200035</t>
        </is>
      </c>
      <c r="B4065" t="inlineStr">
        <is>
          <t>2023-0021</t>
        </is>
      </c>
      <c r="C4065" t="n">
        <v>19</v>
      </c>
      <c r="D4065" t="inlineStr">
        <is>
          <t>33 80 4505 188-9</t>
        </is>
      </c>
      <c r="E4065" t="inlineStr">
        <is>
          <t>Zaklad Inzynierli Kolejowej Sp.z.o.o</t>
        </is>
      </c>
      <c r="F4065" t="inlineStr">
        <is>
          <t>TNO</t>
        </is>
      </c>
      <c r="G4065" t="inlineStr">
        <is>
          <t>40' CW</t>
        </is>
      </c>
      <c r="H4065" t="n">
        <v>0</v>
      </c>
      <c r="I4065" s="6" t="n">
        <v>0</v>
      </c>
      <c r="J4065" s="6" t="n">
        <v>0</v>
      </c>
      <c r="K4065" t="inlineStr">
        <is>
          <t>run_prolonged</t>
        </is>
      </c>
      <c r="L4065" s="6" t="n">
        <v>45383</v>
      </c>
      <c r="M4065" s="6" t="n">
        <v>46478</v>
      </c>
      <c r="N4065" t="n">
        <v>730</v>
      </c>
      <c r="O4065" s="6" t="n">
        <v>46478</v>
      </c>
      <c r="S4065" t="inlineStr">
        <is>
          <t>n.a.</t>
        </is>
      </c>
      <c r="T4065" s="6" t="n"/>
      <c r="U4065" s="6" t="n"/>
      <c r="V4065" t="n">
        <v>0</v>
      </c>
      <c r="W4065" t="n">
        <v>3</v>
      </c>
      <c r="X4065" s="6" t="n"/>
      <c r="Z4065" s="6" t="n">
        <v>46388</v>
      </c>
      <c r="AA4065" t="inlineStr">
        <is>
          <t>n.a.</t>
        </is>
      </c>
      <c r="AB4065" s="6" t="n">
        <v>46478</v>
      </c>
      <c r="AC4065" t="inlineStr"/>
      <c r="AD4065" s="6" t="n">
        <v>46327</v>
      </c>
    </row>
    <row r="4066">
      <c r="A4066" t="inlineStr">
        <is>
          <t>V200035</t>
        </is>
      </c>
      <c r="B4066" t="inlineStr">
        <is>
          <t>2023-0021</t>
        </is>
      </c>
      <c r="C4066" t="n">
        <v>20</v>
      </c>
      <c r="D4066" t="inlineStr">
        <is>
          <t>33 80 4505 150-9</t>
        </is>
      </c>
      <c r="E4066" t="inlineStr">
        <is>
          <t>Zaklad Inzynierli Kolejowej Sp.z.o.o</t>
        </is>
      </c>
      <c r="F4066" t="inlineStr">
        <is>
          <t>TNO</t>
        </is>
      </c>
      <c r="G4066" t="inlineStr">
        <is>
          <t>40' CW</t>
        </is>
      </c>
      <c r="H4066" t="n">
        <v>0</v>
      </c>
      <c r="I4066" s="6" t="n">
        <v>0</v>
      </c>
      <c r="J4066" s="6" t="n">
        <v>0</v>
      </c>
      <c r="K4066" t="inlineStr">
        <is>
          <t>run_prolonged</t>
        </is>
      </c>
      <c r="L4066" s="6" t="n">
        <v>45383</v>
      </c>
      <c r="M4066" s="6" t="n">
        <v>46478</v>
      </c>
      <c r="N4066" t="n">
        <v>730</v>
      </c>
      <c r="O4066" s="6" t="n">
        <v>46478</v>
      </c>
      <c r="S4066" t="inlineStr">
        <is>
          <t>n.a.</t>
        </is>
      </c>
      <c r="T4066" s="6" t="n"/>
      <c r="U4066" s="6" t="n"/>
      <c r="V4066" t="n">
        <v>0</v>
      </c>
      <c r="W4066" t="n">
        <v>3</v>
      </c>
      <c r="X4066" s="6" t="n"/>
      <c r="Z4066" s="6" t="n">
        <v>46388</v>
      </c>
      <c r="AA4066" t="inlineStr">
        <is>
          <t>n.a.</t>
        </is>
      </c>
      <c r="AB4066" s="6" t="n">
        <v>46478</v>
      </c>
      <c r="AC4066" t="inlineStr"/>
      <c r="AD4066" s="6" t="n">
        <v>46327</v>
      </c>
    </row>
    <row r="4067">
      <c r="A4067" t="inlineStr">
        <is>
          <t>V200035</t>
        </is>
      </c>
      <c r="B4067" t="inlineStr">
        <is>
          <t>2023-0021</t>
        </is>
      </c>
      <c r="C4067" t="n">
        <v>21</v>
      </c>
      <c r="D4067" t="inlineStr">
        <is>
          <t>33 80 4505 151-7</t>
        </is>
      </c>
      <c r="E4067" t="inlineStr">
        <is>
          <t>Zaklad Inzynierli Kolejowej Sp.z.o.o</t>
        </is>
      </c>
      <c r="F4067" t="inlineStr">
        <is>
          <t>TNO</t>
        </is>
      </c>
      <c r="G4067" t="inlineStr">
        <is>
          <t>40' CW</t>
        </is>
      </c>
      <c r="H4067" t="n">
        <v>0</v>
      </c>
      <c r="I4067" s="6" t="n">
        <v>0</v>
      </c>
      <c r="J4067" s="6" t="n">
        <v>0</v>
      </c>
      <c r="K4067" t="inlineStr">
        <is>
          <t>run_prolonged</t>
        </is>
      </c>
      <c r="L4067" s="6" t="n">
        <v>45383</v>
      </c>
      <c r="M4067" s="6" t="n">
        <v>46478</v>
      </c>
      <c r="N4067" t="n">
        <v>730</v>
      </c>
      <c r="O4067" s="6" t="n">
        <v>46478</v>
      </c>
      <c r="S4067" t="inlineStr">
        <is>
          <t>n.a.</t>
        </is>
      </c>
      <c r="T4067" s="6" t="n"/>
      <c r="U4067" s="6" t="n"/>
      <c r="V4067" t="n">
        <v>0</v>
      </c>
      <c r="W4067" t="n">
        <v>3</v>
      </c>
      <c r="X4067" s="6" t="n"/>
      <c r="Z4067" s="6" t="n">
        <v>46388</v>
      </c>
      <c r="AA4067" t="inlineStr">
        <is>
          <t>n.a.</t>
        </is>
      </c>
      <c r="AB4067" s="6" t="n">
        <v>46478</v>
      </c>
      <c r="AC4067" t="inlineStr"/>
      <c r="AD4067" s="6" t="n">
        <v>46327</v>
      </c>
    </row>
    <row r="4068">
      <c r="A4068" t="inlineStr">
        <is>
          <t>V200035</t>
        </is>
      </c>
      <c r="B4068" t="inlineStr">
        <is>
          <t>2023-0021</t>
        </is>
      </c>
      <c r="C4068" t="n">
        <v>22</v>
      </c>
      <c r="D4068" t="inlineStr">
        <is>
          <t>33 80 4505 152-5</t>
        </is>
      </c>
      <c r="E4068" t="inlineStr">
        <is>
          <t>Zaklad Inzynierli Kolejowej Sp.z.o.o</t>
        </is>
      </c>
      <c r="F4068" t="inlineStr">
        <is>
          <t>TNO</t>
        </is>
      </c>
      <c r="G4068" t="inlineStr">
        <is>
          <t>40' CW</t>
        </is>
      </c>
      <c r="H4068" t="n">
        <v>0</v>
      </c>
      <c r="I4068" s="6" t="n">
        <v>0</v>
      </c>
      <c r="J4068" s="6" t="n">
        <v>0</v>
      </c>
      <c r="K4068" t="inlineStr">
        <is>
          <t>run_prolonged</t>
        </is>
      </c>
      <c r="L4068" s="6" t="n">
        <v>45383</v>
      </c>
      <c r="M4068" s="6" t="n">
        <v>46478</v>
      </c>
      <c r="N4068" t="n">
        <v>730</v>
      </c>
      <c r="O4068" s="6" t="n">
        <v>46478</v>
      </c>
      <c r="S4068" t="inlineStr">
        <is>
          <t>n.a.</t>
        </is>
      </c>
      <c r="T4068" s="6" t="n"/>
      <c r="U4068" s="6" t="n"/>
      <c r="V4068" t="n">
        <v>0</v>
      </c>
      <c r="W4068" t="n">
        <v>3</v>
      </c>
      <c r="X4068" s="6" t="n"/>
      <c r="Z4068" s="6" t="n">
        <v>46388</v>
      </c>
      <c r="AA4068" t="inlineStr">
        <is>
          <t>n.a.</t>
        </is>
      </c>
      <c r="AB4068" s="6" t="n">
        <v>46478</v>
      </c>
      <c r="AC4068" t="inlineStr"/>
      <c r="AD4068" s="6" t="n">
        <v>46327</v>
      </c>
    </row>
    <row r="4069">
      <c r="A4069" t="inlineStr">
        <is>
          <t>V200035</t>
        </is>
      </c>
      <c r="B4069" t="inlineStr">
        <is>
          <t>2023-0021</t>
        </is>
      </c>
      <c r="C4069" t="n">
        <v>23</v>
      </c>
      <c r="D4069" t="inlineStr">
        <is>
          <t>33 80 4505 153-3</t>
        </is>
      </c>
      <c r="E4069" t="inlineStr">
        <is>
          <t>Zaklad Inzynierli Kolejowej Sp.z.o.o</t>
        </is>
      </c>
      <c r="F4069" t="inlineStr">
        <is>
          <t>TNO</t>
        </is>
      </c>
      <c r="G4069" t="inlineStr">
        <is>
          <t>40' CW</t>
        </is>
      </c>
      <c r="H4069" t="n">
        <v>0</v>
      </c>
      <c r="I4069" s="6" t="n">
        <v>0</v>
      </c>
      <c r="J4069" s="6" t="n">
        <v>0</v>
      </c>
      <c r="K4069" t="inlineStr">
        <is>
          <t>run_prolonged</t>
        </is>
      </c>
      <c r="L4069" s="6" t="n">
        <v>45383</v>
      </c>
      <c r="M4069" s="6" t="n">
        <v>46478</v>
      </c>
      <c r="N4069" t="n">
        <v>730</v>
      </c>
      <c r="O4069" s="6" t="n">
        <v>46478</v>
      </c>
      <c r="S4069" t="inlineStr">
        <is>
          <t>n.a.</t>
        </is>
      </c>
      <c r="T4069" s="6" t="n"/>
      <c r="U4069" s="6" t="n"/>
      <c r="V4069" t="n">
        <v>0</v>
      </c>
      <c r="W4069" t="n">
        <v>3</v>
      </c>
      <c r="X4069" s="6" t="n"/>
      <c r="Z4069" s="6" t="n">
        <v>46388</v>
      </c>
      <c r="AA4069" t="inlineStr">
        <is>
          <t>n.a.</t>
        </is>
      </c>
      <c r="AB4069" s="6" t="n">
        <v>46478</v>
      </c>
      <c r="AC4069" t="inlineStr"/>
      <c r="AD4069" s="6" t="n">
        <v>46327</v>
      </c>
    </row>
    <row r="4070">
      <c r="A4070" t="inlineStr">
        <is>
          <t>V200035</t>
        </is>
      </c>
      <c r="B4070" t="inlineStr">
        <is>
          <t>2023-0021</t>
        </is>
      </c>
      <c r="C4070" t="n">
        <v>24</v>
      </c>
      <c r="D4070" t="inlineStr">
        <is>
          <t>33 80 4505 154-1</t>
        </is>
      </c>
      <c r="E4070" t="inlineStr">
        <is>
          <t>Zaklad Inzynierli Kolejowej Sp.z.o.o</t>
        </is>
      </c>
      <c r="F4070" t="inlineStr">
        <is>
          <t>TNO</t>
        </is>
      </c>
      <c r="G4070" t="inlineStr">
        <is>
          <t>40' CW</t>
        </is>
      </c>
      <c r="H4070" t="n">
        <v>0</v>
      </c>
      <c r="I4070" s="6" t="n">
        <v>0</v>
      </c>
      <c r="J4070" s="6" t="n">
        <v>0</v>
      </c>
      <c r="K4070" t="inlineStr">
        <is>
          <t>run_prolonged</t>
        </is>
      </c>
      <c r="L4070" s="6" t="n">
        <v>45383</v>
      </c>
      <c r="M4070" s="6" t="n">
        <v>46478</v>
      </c>
      <c r="N4070" t="n">
        <v>730</v>
      </c>
      <c r="O4070" s="6" t="n">
        <v>46478</v>
      </c>
      <c r="S4070" t="inlineStr">
        <is>
          <t>n.a.</t>
        </is>
      </c>
      <c r="T4070" s="6" t="n"/>
      <c r="U4070" s="6" t="n"/>
      <c r="V4070" t="n">
        <v>0</v>
      </c>
      <c r="W4070" t="n">
        <v>3</v>
      </c>
      <c r="X4070" s="6" t="n"/>
      <c r="Z4070" s="6" t="n">
        <v>46388</v>
      </c>
      <c r="AA4070" t="inlineStr">
        <is>
          <t>n.a.</t>
        </is>
      </c>
      <c r="AB4070" s="6" t="n">
        <v>46478</v>
      </c>
      <c r="AC4070" t="inlineStr"/>
      <c r="AD4070" s="6" t="n">
        <v>46327</v>
      </c>
    </row>
    <row r="4071">
      <c r="A4071" t="inlineStr">
        <is>
          <t>V200035</t>
        </is>
      </c>
      <c r="B4071" t="inlineStr">
        <is>
          <t>2023-0021</t>
        </is>
      </c>
      <c r="C4071" t="n">
        <v>25</v>
      </c>
      <c r="D4071" t="inlineStr">
        <is>
          <t>33 80 4505 155-8</t>
        </is>
      </c>
      <c r="E4071" t="inlineStr">
        <is>
          <t>Zaklad Inzynierli Kolejowej Sp.z.o.o</t>
        </is>
      </c>
      <c r="F4071" t="inlineStr">
        <is>
          <t>TNO</t>
        </is>
      </c>
      <c r="G4071" t="inlineStr">
        <is>
          <t>40' CW</t>
        </is>
      </c>
      <c r="H4071" t="n">
        <v>0</v>
      </c>
      <c r="I4071" s="6" t="n">
        <v>0</v>
      </c>
      <c r="J4071" s="6" t="n">
        <v>0</v>
      </c>
      <c r="K4071" t="inlineStr">
        <is>
          <t>run_prolonged</t>
        </is>
      </c>
      <c r="L4071" s="6" t="n">
        <v>45383</v>
      </c>
      <c r="M4071" s="6" t="n">
        <v>46478</v>
      </c>
      <c r="N4071" t="n">
        <v>730</v>
      </c>
      <c r="O4071" s="6" t="n">
        <v>46478</v>
      </c>
      <c r="S4071" t="inlineStr">
        <is>
          <t>n.a.</t>
        </is>
      </c>
      <c r="T4071" s="6" t="n"/>
      <c r="U4071" s="6" t="n"/>
      <c r="V4071" t="n">
        <v>0</v>
      </c>
      <c r="W4071" t="n">
        <v>3</v>
      </c>
      <c r="X4071" s="6" t="n"/>
      <c r="Z4071" s="6" t="n">
        <v>46388</v>
      </c>
      <c r="AA4071" t="inlineStr">
        <is>
          <t>n.a.</t>
        </is>
      </c>
      <c r="AB4071" s="6" t="n">
        <v>46478</v>
      </c>
      <c r="AC4071" t="inlineStr"/>
      <c r="AD4071" s="6" t="n">
        <v>46327</v>
      </c>
    </row>
    <row r="4072">
      <c r="A4072" t="inlineStr">
        <is>
          <t>V200035</t>
        </is>
      </c>
      <c r="B4072" t="inlineStr">
        <is>
          <t>2023-0021</t>
        </is>
      </c>
      <c r="C4072" t="n">
        <v>26</v>
      </c>
      <c r="D4072" t="inlineStr">
        <is>
          <t>33 80 4505 156-6</t>
        </is>
      </c>
      <c r="E4072" t="inlineStr">
        <is>
          <t>Zaklad Inzynierli Kolejowej Sp.z.o.o</t>
        </is>
      </c>
      <c r="F4072" t="inlineStr">
        <is>
          <t>TNO</t>
        </is>
      </c>
      <c r="G4072" t="inlineStr">
        <is>
          <t>40' CW</t>
        </is>
      </c>
      <c r="H4072" t="n">
        <v>0</v>
      </c>
      <c r="I4072" s="6" t="n">
        <v>0</v>
      </c>
      <c r="J4072" s="6" t="n">
        <v>0</v>
      </c>
      <c r="K4072" t="inlineStr">
        <is>
          <t>run_prolonged</t>
        </is>
      </c>
      <c r="L4072" s="6" t="n">
        <v>45383</v>
      </c>
      <c r="M4072" s="6" t="n">
        <v>46478</v>
      </c>
      <c r="N4072" t="n">
        <v>730</v>
      </c>
      <c r="O4072" s="6" t="n">
        <v>46478</v>
      </c>
      <c r="S4072" t="inlineStr">
        <is>
          <t>n.a.</t>
        </is>
      </c>
      <c r="T4072" s="6" t="n"/>
      <c r="U4072" s="6" t="n"/>
      <c r="V4072" t="n">
        <v>0</v>
      </c>
      <c r="W4072" t="n">
        <v>3</v>
      </c>
      <c r="X4072" s="6" t="n"/>
      <c r="Z4072" s="6" t="n">
        <v>46388</v>
      </c>
      <c r="AA4072" t="inlineStr">
        <is>
          <t>n.a.</t>
        </is>
      </c>
      <c r="AB4072" s="6" t="n">
        <v>46478</v>
      </c>
      <c r="AC4072" t="inlineStr"/>
      <c r="AD4072" s="6" t="n">
        <v>46327</v>
      </c>
    </row>
    <row r="4073">
      <c r="A4073" t="inlineStr">
        <is>
          <t>V200035</t>
        </is>
      </c>
      <c r="B4073" t="inlineStr">
        <is>
          <t>2023-0021</t>
        </is>
      </c>
      <c r="C4073" t="n">
        <v>27</v>
      </c>
      <c r="D4073" t="inlineStr">
        <is>
          <t>33 80 4505 157-4</t>
        </is>
      </c>
      <c r="E4073" t="inlineStr">
        <is>
          <t>Zaklad Inzynierli Kolejowej Sp.z.o.o</t>
        </is>
      </c>
      <c r="F4073" t="inlineStr">
        <is>
          <t>TNO</t>
        </is>
      </c>
      <c r="G4073" t="inlineStr">
        <is>
          <t>40' CW</t>
        </is>
      </c>
      <c r="H4073" t="n">
        <v>0</v>
      </c>
      <c r="I4073" s="6" t="n">
        <v>0</v>
      </c>
      <c r="J4073" s="6" t="n">
        <v>0</v>
      </c>
      <c r="K4073" t="inlineStr">
        <is>
          <t>run_prolonged</t>
        </is>
      </c>
      <c r="L4073" s="6" t="n">
        <v>45383</v>
      </c>
      <c r="M4073" s="6" t="n">
        <v>46478</v>
      </c>
      <c r="N4073" t="n">
        <v>730</v>
      </c>
      <c r="O4073" s="6" t="n">
        <v>46478</v>
      </c>
      <c r="S4073" t="inlineStr">
        <is>
          <t>n.a.</t>
        </is>
      </c>
      <c r="T4073" s="6" t="n"/>
      <c r="U4073" s="6" t="n"/>
      <c r="V4073" t="n">
        <v>0</v>
      </c>
      <c r="W4073" t="n">
        <v>3</v>
      </c>
      <c r="X4073" s="6" t="n"/>
      <c r="Z4073" s="6" t="n">
        <v>46388</v>
      </c>
      <c r="AA4073" t="inlineStr">
        <is>
          <t>n.a.</t>
        </is>
      </c>
      <c r="AB4073" s="6" t="n">
        <v>46478</v>
      </c>
      <c r="AC4073" t="inlineStr"/>
      <c r="AD4073" s="6" t="n">
        <v>46327</v>
      </c>
    </row>
    <row r="4074">
      <c r="A4074" t="inlineStr">
        <is>
          <t>V200035</t>
        </is>
      </c>
      <c r="B4074" t="inlineStr">
        <is>
          <t>2023-0021</t>
        </is>
      </c>
      <c r="C4074" t="n">
        <v>28</v>
      </c>
      <c r="D4074" t="inlineStr">
        <is>
          <t>33 80 4505 158-2</t>
        </is>
      </c>
      <c r="E4074" t="inlineStr">
        <is>
          <t>Zaklad Inzynierli Kolejowej Sp.z.o.o</t>
        </is>
      </c>
      <c r="F4074" t="inlineStr">
        <is>
          <t>TNO</t>
        </is>
      </c>
      <c r="G4074" t="inlineStr">
        <is>
          <t>40' CW</t>
        </is>
      </c>
      <c r="H4074" t="n">
        <v>0</v>
      </c>
      <c r="I4074" s="6" t="n">
        <v>0</v>
      </c>
      <c r="J4074" s="6" t="n">
        <v>0</v>
      </c>
      <c r="K4074" t="inlineStr">
        <is>
          <t>run_prolonged</t>
        </is>
      </c>
      <c r="L4074" s="6" t="n">
        <v>45383</v>
      </c>
      <c r="M4074" s="6" t="n">
        <v>46478</v>
      </c>
      <c r="N4074" t="n">
        <v>730</v>
      </c>
      <c r="O4074" s="6" t="n">
        <v>46478</v>
      </c>
      <c r="S4074" t="inlineStr">
        <is>
          <t>n.a.</t>
        </is>
      </c>
      <c r="T4074" s="6" t="n"/>
      <c r="U4074" s="6" t="n"/>
      <c r="V4074" t="n">
        <v>0</v>
      </c>
      <c r="W4074" t="n">
        <v>3</v>
      </c>
      <c r="X4074" s="6" t="n"/>
      <c r="Z4074" s="6" t="n">
        <v>46388</v>
      </c>
      <c r="AA4074" t="inlineStr">
        <is>
          <t>n.a.</t>
        </is>
      </c>
      <c r="AB4074" s="6" t="n">
        <v>46478</v>
      </c>
      <c r="AC4074" t="inlineStr"/>
      <c r="AD4074" s="6" t="n">
        <v>46327</v>
      </c>
    </row>
    <row r="4075">
      <c r="A4075" t="inlineStr">
        <is>
          <t>V200035</t>
        </is>
      </c>
      <c r="B4075" t="inlineStr">
        <is>
          <t>2023-0021</t>
        </is>
      </c>
      <c r="C4075" t="n">
        <v>29</v>
      </c>
      <c r="D4075" t="inlineStr">
        <is>
          <t>33 80 4505 159-0</t>
        </is>
      </c>
      <c r="E4075" t="inlineStr">
        <is>
          <t>Zaklad Inzynierli Kolejowej Sp.z.o.o</t>
        </is>
      </c>
      <c r="F4075" t="inlineStr">
        <is>
          <t>TNO</t>
        </is>
      </c>
      <c r="G4075" t="inlineStr">
        <is>
          <t>40' CW</t>
        </is>
      </c>
      <c r="H4075" t="n">
        <v>0</v>
      </c>
      <c r="I4075" s="6" t="n">
        <v>0</v>
      </c>
      <c r="J4075" s="6" t="n">
        <v>0</v>
      </c>
      <c r="K4075" t="inlineStr">
        <is>
          <t>run_prolonged</t>
        </is>
      </c>
      <c r="L4075" s="6" t="n">
        <v>45383</v>
      </c>
      <c r="M4075" s="6" t="n">
        <v>46478</v>
      </c>
      <c r="N4075" t="n">
        <v>730</v>
      </c>
      <c r="O4075" s="6" t="n">
        <v>46478</v>
      </c>
      <c r="S4075" t="inlineStr">
        <is>
          <t>n.a.</t>
        </is>
      </c>
      <c r="T4075" s="6" t="n"/>
      <c r="U4075" s="6" t="n"/>
      <c r="V4075" t="n">
        <v>0</v>
      </c>
      <c r="W4075" t="n">
        <v>3</v>
      </c>
      <c r="X4075" s="6" t="n"/>
      <c r="Z4075" s="6" t="n">
        <v>46388</v>
      </c>
      <c r="AA4075" t="inlineStr">
        <is>
          <t>n.a.</t>
        </is>
      </c>
      <c r="AB4075" s="6" t="n">
        <v>46478</v>
      </c>
      <c r="AC4075" t="inlineStr"/>
      <c r="AD4075" s="6" t="n">
        <v>46327</v>
      </c>
    </row>
    <row r="4076">
      <c r="A4076" t="inlineStr">
        <is>
          <t>V200035</t>
        </is>
      </c>
      <c r="B4076" t="inlineStr">
        <is>
          <t>2023-0021</t>
        </is>
      </c>
      <c r="C4076" t="n">
        <v>30</v>
      </c>
      <c r="D4076" t="inlineStr">
        <is>
          <t>33 80 4505 160-8</t>
        </is>
      </c>
      <c r="E4076" t="inlineStr">
        <is>
          <t>Zaklad Inzynierli Kolejowej Sp.z.o.o</t>
        </is>
      </c>
      <c r="F4076" t="inlineStr">
        <is>
          <t>TNO</t>
        </is>
      </c>
      <c r="G4076" t="inlineStr">
        <is>
          <t>40' CW</t>
        </is>
      </c>
      <c r="H4076" t="n">
        <v>0</v>
      </c>
      <c r="I4076" s="6" t="n">
        <v>0</v>
      </c>
      <c r="J4076" s="6" t="n">
        <v>0</v>
      </c>
      <c r="K4076" t="inlineStr">
        <is>
          <t>run_prolonged</t>
        </is>
      </c>
      <c r="L4076" s="6" t="n">
        <v>45383</v>
      </c>
      <c r="M4076" s="6" t="n">
        <v>46478</v>
      </c>
      <c r="N4076" t="n">
        <v>730</v>
      </c>
      <c r="O4076" s="6" t="n">
        <v>46478</v>
      </c>
      <c r="S4076" t="inlineStr">
        <is>
          <t>n.a.</t>
        </is>
      </c>
      <c r="T4076" s="6" t="n"/>
      <c r="U4076" s="6" t="n"/>
      <c r="V4076" t="n">
        <v>0</v>
      </c>
      <c r="W4076" t="n">
        <v>3</v>
      </c>
      <c r="X4076" s="6" t="n"/>
      <c r="Z4076" s="6" t="n">
        <v>46388</v>
      </c>
      <c r="AA4076" t="inlineStr">
        <is>
          <t>n.a.</t>
        </is>
      </c>
      <c r="AB4076" s="6" t="n">
        <v>46478</v>
      </c>
      <c r="AC4076" t="inlineStr"/>
      <c r="AD4076" s="6" t="n">
        <v>46327</v>
      </c>
    </row>
    <row r="4077">
      <c r="A4077" t="inlineStr">
        <is>
          <t>V200035</t>
        </is>
      </c>
      <c r="B4077" t="inlineStr">
        <is>
          <t>2023-0021</t>
        </is>
      </c>
      <c r="C4077" t="n">
        <v>31</v>
      </c>
      <c r="D4077" t="inlineStr">
        <is>
          <t>33 80 4505 161-6</t>
        </is>
      </c>
      <c r="E4077" t="inlineStr">
        <is>
          <t>Zaklad Inzynierli Kolejowej Sp.z.o.o</t>
        </is>
      </c>
      <c r="F4077" t="inlineStr">
        <is>
          <t>TNO</t>
        </is>
      </c>
      <c r="G4077" t="inlineStr">
        <is>
          <t>40' CW</t>
        </is>
      </c>
      <c r="H4077" t="n">
        <v>0</v>
      </c>
      <c r="I4077" s="6" t="n">
        <v>0</v>
      </c>
      <c r="J4077" s="6" t="n">
        <v>0</v>
      </c>
      <c r="K4077" t="inlineStr">
        <is>
          <t>run_prolonged</t>
        </is>
      </c>
      <c r="L4077" s="6" t="n">
        <v>45383</v>
      </c>
      <c r="M4077" s="6" t="n">
        <v>46478</v>
      </c>
      <c r="N4077" t="n">
        <v>730</v>
      </c>
      <c r="O4077" s="6" t="n">
        <v>46478</v>
      </c>
      <c r="S4077" t="inlineStr">
        <is>
          <t>n.a.</t>
        </is>
      </c>
      <c r="T4077" s="6" t="n"/>
      <c r="U4077" s="6" t="n"/>
      <c r="V4077" t="n">
        <v>0</v>
      </c>
      <c r="W4077" t="n">
        <v>3</v>
      </c>
      <c r="X4077" s="6" t="n"/>
      <c r="Z4077" s="6" t="n">
        <v>46388</v>
      </c>
      <c r="AA4077" t="inlineStr">
        <is>
          <t>n.a.</t>
        </is>
      </c>
      <c r="AB4077" s="6" t="n">
        <v>46478</v>
      </c>
      <c r="AC4077" t="inlineStr"/>
      <c r="AD4077" s="6" t="n">
        <v>46327</v>
      </c>
    </row>
    <row r="4078">
      <c r="A4078" t="inlineStr">
        <is>
          <t>V200035</t>
        </is>
      </c>
      <c r="B4078" t="inlineStr">
        <is>
          <t>2023-0021</t>
        </is>
      </c>
      <c r="C4078" t="n">
        <v>32</v>
      </c>
      <c r="D4078" t="inlineStr">
        <is>
          <t>33 80 4505 162-4</t>
        </is>
      </c>
      <c r="E4078" t="inlineStr">
        <is>
          <t>Zaklad Inzynierli Kolejowej Sp.z.o.o</t>
        </is>
      </c>
      <c r="F4078" t="inlineStr">
        <is>
          <t>TNO</t>
        </is>
      </c>
      <c r="G4078" t="inlineStr">
        <is>
          <t>40' CW</t>
        </is>
      </c>
      <c r="H4078" t="n">
        <v>0</v>
      </c>
      <c r="I4078" s="6" t="n">
        <v>0</v>
      </c>
      <c r="J4078" s="6" t="n">
        <v>0</v>
      </c>
      <c r="K4078" t="inlineStr">
        <is>
          <t>run_prolonged</t>
        </is>
      </c>
      <c r="L4078" s="6" t="n">
        <v>45383</v>
      </c>
      <c r="M4078" s="6" t="n">
        <v>46478</v>
      </c>
      <c r="N4078" t="n">
        <v>730</v>
      </c>
      <c r="O4078" s="6" t="n">
        <v>46478</v>
      </c>
      <c r="S4078" t="inlineStr">
        <is>
          <t>n.a.</t>
        </is>
      </c>
      <c r="T4078" s="6" t="n"/>
      <c r="U4078" s="6" t="n"/>
      <c r="V4078" t="n">
        <v>0</v>
      </c>
      <c r="W4078" t="n">
        <v>3</v>
      </c>
      <c r="X4078" s="6" t="n"/>
      <c r="Z4078" s="6" t="n">
        <v>46388</v>
      </c>
      <c r="AA4078" t="inlineStr">
        <is>
          <t>n.a.</t>
        </is>
      </c>
      <c r="AB4078" s="6" t="n">
        <v>46478</v>
      </c>
      <c r="AC4078" t="inlineStr"/>
      <c r="AD4078" s="6" t="n">
        <v>46327</v>
      </c>
    </row>
    <row r="4079">
      <c r="A4079" t="inlineStr">
        <is>
          <t>V200035</t>
        </is>
      </c>
      <c r="B4079" t="inlineStr">
        <is>
          <t>2023-0021</t>
        </is>
      </c>
      <c r="C4079" t="n">
        <v>33</v>
      </c>
      <c r="D4079" t="inlineStr">
        <is>
          <t>33 80 4505 163-2</t>
        </is>
      </c>
      <c r="E4079" t="inlineStr">
        <is>
          <t>Zaklad Inzynierli Kolejowej Sp.z.o.o</t>
        </is>
      </c>
      <c r="F4079" t="inlineStr">
        <is>
          <t>TNO</t>
        </is>
      </c>
      <c r="G4079" t="inlineStr">
        <is>
          <t>40' CW</t>
        </is>
      </c>
      <c r="H4079" t="n">
        <v>0</v>
      </c>
      <c r="I4079" s="6" t="n">
        <v>0</v>
      </c>
      <c r="J4079" s="6" t="n">
        <v>0</v>
      </c>
      <c r="K4079" t="inlineStr">
        <is>
          <t>run_prolonged</t>
        </is>
      </c>
      <c r="L4079" s="6" t="n">
        <v>45383</v>
      </c>
      <c r="M4079" s="6" t="n">
        <v>46478</v>
      </c>
      <c r="N4079" t="n">
        <v>730</v>
      </c>
      <c r="O4079" s="6" t="n">
        <v>46478</v>
      </c>
      <c r="S4079" t="inlineStr">
        <is>
          <t>n.a.</t>
        </is>
      </c>
      <c r="T4079" s="6" t="n"/>
      <c r="U4079" s="6" t="n"/>
      <c r="V4079" t="n">
        <v>0</v>
      </c>
      <c r="W4079" t="n">
        <v>3</v>
      </c>
      <c r="X4079" s="6" t="n"/>
      <c r="Z4079" s="6" t="n">
        <v>46388</v>
      </c>
      <c r="AA4079" t="inlineStr">
        <is>
          <t>n.a.</t>
        </is>
      </c>
      <c r="AB4079" s="6" t="n">
        <v>46478</v>
      </c>
      <c r="AC4079" t="inlineStr"/>
      <c r="AD4079" s="6" t="n">
        <v>46327</v>
      </c>
    </row>
    <row r="4080">
      <c r="A4080" t="inlineStr">
        <is>
          <t>V200035</t>
        </is>
      </c>
      <c r="B4080" t="inlineStr">
        <is>
          <t>2023-0021</t>
        </is>
      </c>
      <c r="C4080" t="n">
        <v>34</v>
      </c>
      <c r="D4080" t="inlineStr">
        <is>
          <t>33 80 4505 164-0</t>
        </is>
      </c>
      <c r="E4080" t="inlineStr">
        <is>
          <t>Zaklad Inzynierli Kolejowej Sp.z.o.o</t>
        </is>
      </c>
      <c r="F4080" t="inlineStr">
        <is>
          <t>TNO</t>
        </is>
      </c>
      <c r="G4080" t="inlineStr">
        <is>
          <t>40' CW</t>
        </is>
      </c>
      <c r="H4080" t="n">
        <v>0</v>
      </c>
      <c r="I4080" s="6" t="n">
        <v>0</v>
      </c>
      <c r="J4080" s="6" t="n">
        <v>0</v>
      </c>
      <c r="K4080" t="inlineStr">
        <is>
          <t>run_prolonged</t>
        </is>
      </c>
      <c r="L4080" s="6" t="n">
        <v>45383</v>
      </c>
      <c r="M4080" s="6" t="n">
        <v>46478</v>
      </c>
      <c r="N4080" t="n">
        <v>730</v>
      </c>
      <c r="O4080" s="6" t="n">
        <v>46478</v>
      </c>
      <c r="S4080" t="inlineStr">
        <is>
          <t>n.a.</t>
        </is>
      </c>
      <c r="T4080" s="6" t="n"/>
      <c r="U4080" s="6" t="n"/>
      <c r="V4080" t="n">
        <v>0</v>
      </c>
      <c r="W4080" t="n">
        <v>3</v>
      </c>
      <c r="X4080" s="6" t="n"/>
      <c r="Z4080" s="6" t="n">
        <v>46388</v>
      </c>
      <c r="AA4080" t="inlineStr">
        <is>
          <t>n.a.</t>
        </is>
      </c>
      <c r="AB4080" s="6" t="n">
        <v>46478</v>
      </c>
      <c r="AC4080" t="inlineStr"/>
      <c r="AD4080" s="6" t="n">
        <v>46327</v>
      </c>
    </row>
    <row r="4081">
      <c r="A4081" t="inlineStr">
        <is>
          <t>V200035</t>
        </is>
      </c>
      <c r="B4081" t="inlineStr">
        <is>
          <t>2023-0021</t>
        </is>
      </c>
      <c r="C4081" t="n">
        <v>35</v>
      </c>
      <c r="D4081" t="inlineStr">
        <is>
          <t>33 80 4505 165-7</t>
        </is>
      </c>
      <c r="E4081" t="inlineStr">
        <is>
          <t>Zaklad Inzynierli Kolejowej Sp.z.o.o</t>
        </is>
      </c>
      <c r="F4081" t="inlineStr">
        <is>
          <t>TNO</t>
        </is>
      </c>
      <c r="G4081" t="inlineStr">
        <is>
          <t>40' CW</t>
        </is>
      </c>
      <c r="H4081" t="n">
        <v>0</v>
      </c>
      <c r="I4081" s="6" t="n">
        <v>0</v>
      </c>
      <c r="J4081" s="6" t="n">
        <v>0</v>
      </c>
      <c r="K4081" t="inlineStr">
        <is>
          <t>run_prolonged</t>
        </is>
      </c>
      <c r="L4081" s="6" t="n">
        <v>45383</v>
      </c>
      <c r="M4081" s="6" t="n">
        <v>46478</v>
      </c>
      <c r="N4081" t="n">
        <v>730</v>
      </c>
      <c r="O4081" s="6" t="n">
        <v>46478</v>
      </c>
      <c r="S4081" t="inlineStr">
        <is>
          <t>n.a.</t>
        </is>
      </c>
      <c r="T4081" s="6" t="n"/>
      <c r="U4081" s="6" t="n"/>
      <c r="V4081" t="n">
        <v>0</v>
      </c>
      <c r="W4081" t="n">
        <v>3</v>
      </c>
      <c r="X4081" s="6" t="n"/>
      <c r="Z4081" s="6" t="n">
        <v>46388</v>
      </c>
      <c r="AA4081" t="inlineStr">
        <is>
          <t>n.a.</t>
        </is>
      </c>
      <c r="AB4081" s="6" t="n">
        <v>46478</v>
      </c>
      <c r="AC4081" t="inlineStr"/>
      <c r="AD4081" s="6" t="n">
        <v>46327</v>
      </c>
    </row>
    <row r="4082">
      <c r="A4082" t="inlineStr">
        <is>
          <t>V200035</t>
        </is>
      </c>
      <c r="B4082" t="inlineStr">
        <is>
          <t>2023-0021</t>
        </is>
      </c>
      <c r="C4082" t="n">
        <v>36</v>
      </c>
      <c r="D4082" t="inlineStr">
        <is>
          <t>33 80 4505 166-5</t>
        </is>
      </c>
      <c r="E4082" t="inlineStr">
        <is>
          <t>Zaklad Inzynierli Kolejowej Sp.z.o.o</t>
        </is>
      </c>
      <c r="F4082" t="inlineStr">
        <is>
          <t>TNO</t>
        </is>
      </c>
      <c r="G4082" t="inlineStr">
        <is>
          <t>40' CW</t>
        </is>
      </c>
      <c r="H4082" t="n">
        <v>0</v>
      </c>
      <c r="I4082" s="6" t="n">
        <v>0</v>
      </c>
      <c r="J4082" s="6" t="n">
        <v>0</v>
      </c>
      <c r="K4082" t="inlineStr">
        <is>
          <t>run_prolonged</t>
        </is>
      </c>
      <c r="L4082" s="6" t="n">
        <v>45383</v>
      </c>
      <c r="M4082" s="6" t="n">
        <v>46478</v>
      </c>
      <c r="N4082" t="n">
        <v>730</v>
      </c>
      <c r="O4082" s="6" t="n">
        <v>46478</v>
      </c>
      <c r="S4082" t="inlineStr">
        <is>
          <t>n.a.</t>
        </is>
      </c>
      <c r="T4082" s="6" t="n"/>
      <c r="U4082" s="6" t="n"/>
      <c r="V4082" t="n">
        <v>0</v>
      </c>
      <c r="W4082" t="n">
        <v>3</v>
      </c>
      <c r="X4082" s="6" t="n"/>
      <c r="Z4082" s="6" t="n">
        <v>46388</v>
      </c>
      <c r="AA4082" t="inlineStr">
        <is>
          <t>n.a.</t>
        </is>
      </c>
      <c r="AB4082" s="6" t="n">
        <v>46478</v>
      </c>
      <c r="AC4082" t="inlineStr"/>
      <c r="AD4082" s="6" t="n">
        <v>46327</v>
      </c>
    </row>
    <row r="4083">
      <c r="A4083" t="inlineStr">
        <is>
          <t>V200035</t>
        </is>
      </c>
      <c r="B4083" t="inlineStr">
        <is>
          <t>2023-0021</t>
        </is>
      </c>
      <c r="C4083" t="n">
        <v>37</v>
      </c>
      <c r="D4083" t="inlineStr">
        <is>
          <t>33 80 4505 167-3</t>
        </is>
      </c>
      <c r="E4083" t="inlineStr">
        <is>
          <t>Zaklad Inzynierli Kolejowej Sp.z.o.o</t>
        </is>
      </c>
      <c r="F4083" t="inlineStr">
        <is>
          <t>TNO</t>
        </is>
      </c>
      <c r="G4083" t="inlineStr">
        <is>
          <t>40' CW</t>
        </is>
      </c>
      <c r="H4083" t="n">
        <v>0</v>
      </c>
      <c r="I4083" s="6" t="n">
        <v>0</v>
      </c>
      <c r="J4083" s="6" t="n">
        <v>0</v>
      </c>
      <c r="K4083" t="inlineStr">
        <is>
          <t>run_prolonged</t>
        </is>
      </c>
      <c r="L4083" s="6" t="n">
        <v>45383</v>
      </c>
      <c r="M4083" s="6" t="n">
        <v>46478</v>
      </c>
      <c r="N4083" t="n">
        <v>730</v>
      </c>
      <c r="O4083" s="6" t="n">
        <v>46478</v>
      </c>
      <c r="S4083" t="inlineStr">
        <is>
          <t>n.a.</t>
        </is>
      </c>
      <c r="T4083" s="6" t="n"/>
      <c r="U4083" s="6" t="n"/>
      <c r="V4083" t="n">
        <v>0</v>
      </c>
      <c r="W4083" t="n">
        <v>3</v>
      </c>
      <c r="X4083" s="6" t="n"/>
      <c r="Z4083" s="6" t="n">
        <v>46388</v>
      </c>
      <c r="AA4083" t="inlineStr">
        <is>
          <t>n.a.</t>
        </is>
      </c>
      <c r="AB4083" s="6" t="n">
        <v>46478</v>
      </c>
      <c r="AC4083" t="inlineStr"/>
      <c r="AD4083" s="6" t="n">
        <v>46327</v>
      </c>
    </row>
    <row r="4084">
      <c r="A4084" t="inlineStr">
        <is>
          <t>V200035</t>
        </is>
      </c>
      <c r="B4084" t="inlineStr">
        <is>
          <t>2023-0021</t>
        </is>
      </c>
      <c r="C4084" t="n">
        <v>38</v>
      </c>
      <c r="D4084" t="inlineStr">
        <is>
          <t>33 80 4505 168-1</t>
        </is>
      </c>
      <c r="E4084" t="inlineStr">
        <is>
          <t>Zaklad Inzynierli Kolejowej Sp.z.o.o</t>
        </is>
      </c>
      <c r="F4084" t="inlineStr">
        <is>
          <t>TNO</t>
        </is>
      </c>
      <c r="G4084" t="inlineStr">
        <is>
          <t>40' CW</t>
        </is>
      </c>
      <c r="H4084" t="n">
        <v>0</v>
      </c>
      <c r="I4084" s="6" t="n">
        <v>0</v>
      </c>
      <c r="J4084" s="6" t="n">
        <v>0</v>
      </c>
      <c r="K4084" t="inlineStr">
        <is>
          <t>run_prolonged</t>
        </is>
      </c>
      <c r="L4084" s="6" t="n">
        <v>45383</v>
      </c>
      <c r="M4084" s="6" t="n">
        <v>46478</v>
      </c>
      <c r="N4084" t="n">
        <v>730</v>
      </c>
      <c r="O4084" s="6" t="n">
        <v>46478</v>
      </c>
      <c r="S4084" t="inlineStr">
        <is>
          <t>n.a.</t>
        </is>
      </c>
      <c r="T4084" s="6" t="n"/>
      <c r="U4084" s="6" t="n"/>
      <c r="V4084" t="n">
        <v>0</v>
      </c>
      <c r="W4084" t="n">
        <v>3</v>
      </c>
      <c r="X4084" s="6" t="n"/>
      <c r="Z4084" s="6" t="n">
        <v>46388</v>
      </c>
      <c r="AA4084" t="inlineStr">
        <is>
          <t>n.a.</t>
        </is>
      </c>
      <c r="AB4084" s="6" t="n">
        <v>46478</v>
      </c>
      <c r="AC4084" t="inlineStr"/>
      <c r="AD4084" s="6" t="n">
        <v>46327</v>
      </c>
    </row>
    <row r="4085">
      <c r="A4085" t="inlineStr">
        <is>
          <t>V200035</t>
        </is>
      </c>
      <c r="B4085" t="inlineStr">
        <is>
          <t>2023-0021</t>
        </is>
      </c>
      <c r="C4085" t="n">
        <v>39</v>
      </c>
      <c r="D4085" t="inlineStr">
        <is>
          <t>33 80 4505 169-9</t>
        </is>
      </c>
      <c r="E4085" t="inlineStr">
        <is>
          <t>Zaklad Inzynierli Kolejowej Sp.z.o.o</t>
        </is>
      </c>
      <c r="F4085" t="inlineStr">
        <is>
          <t>TNO</t>
        </is>
      </c>
      <c r="G4085" t="inlineStr">
        <is>
          <t>40' CW</t>
        </is>
      </c>
      <c r="H4085" t="n">
        <v>0</v>
      </c>
      <c r="I4085" s="6" t="n">
        <v>0</v>
      </c>
      <c r="J4085" s="6" t="n">
        <v>0</v>
      </c>
      <c r="K4085" t="inlineStr">
        <is>
          <t>run_prolonged</t>
        </is>
      </c>
      <c r="L4085" s="6" t="n">
        <v>45383</v>
      </c>
      <c r="M4085" s="6" t="n">
        <v>46478</v>
      </c>
      <c r="N4085" t="n">
        <v>730</v>
      </c>
      <c r="O4085" s="6" t="n">
        <v>46478</v>
      </c>
      <c r="S4085" t="inlineStr">
        <is>
          <t>n.a.</t>
        </is>
      </c>
      <c r="T4085" s="6" t="n"/>
      <c r="U4085" s="6" t="n"/>
      <c r="V4085" t="n">
        <v>0</v>
      </c>
      <c r="W4085" t="n">
        <v>3</v>
      </c>
      <c r="X4085" s="6" t="n"/>
      <c r="Z4085" s="6" t="n">
        <v>46388</v>
      </c>
      <c r="AA4085" t="inlineStr">
        <is>
          <t>n.a.</t>
        </is>
      </c>
      <c r="AB4085" s="6" t="n">
        <v>46478</v>
      </c>
      <c r="AC4085" t="inlineStr"/>
      <c r="AD4085" s="6" t="n">
        <v>46327</v>
      </c>
    </row>
    <row r="4086">
      <c r="A4086" t="inlineStr">
        <is>
          <t>V200035</t>
        </is>
      </c>
      <c r="B4086" t="inlineStr">
        <is>
          <t>2023-0021</t>
        </is>
      </c>
      <c r="C4086" t="n">
        <v>43</v>
      </c>
      <c r="D4086" t="inlineStr">
        <is>
          <t>33 80 4505 189-7</t>
        </is>
      </c>
      <c r="E4086" t="inlineStr">
        <is>
          <t>Zaklad Inzynierli Kolejowej Sp.z.o.o</t>
        </is>
      </c>
      <c r="F4086" t="inlineStr">
        <is>
          <t>TNO</t>
        </is>
      </c>
      <c r="G4086" t="inlineStr">
        <is>
          <t>40' CW</t>
        </is>
      </c>
      <c r="H4086" t="n">
        <v>0</v>
      </c>
      <c r="I4086" s="6" t="n">
        <v>0</v>
      </c>
      <c r="J4086" s="6" t="n">
        <v>0</v>
      </c>
      <c r="K4086" t="inlineStr">
        <is>
          <t>run_prolonged</t>
        </is>
      </c>
      <c r="L4086" s="6" t="n">
        <v>45962</v>
      </c>
      <c r="M4086" s="6" t="n">
        <v>46478</v>
      </c>
      <c r="N4086" t="n">
        <v>730</v>
      </c>
      <c r="O4086" s="6" t="n">
        <v>46478</v>
      </c>
      <c r="S4086" t="inlineStr">
        <is>
          <t>n.a.</t>
        </is>
      </c>
      <c r="T4086" s="6" t="n"/>
      <c r="U4086" s="6" t="n"/>
      <c r="V4086" t="n">
        <v>0</v>
      </c>
      <c r="W4086" t="n">
        <v>3</v>
      </c>
      <c r="X4086" s="6" t="n"/>
      <c r="Z4086" s="6" t="n">
        <v>46388</v>
      </c>
      <c r="AA4086" t="inlineStr">
        <is>
          <t>n.a.</t>
        </is>
      </c>
      <c r="AB4086" s="6" t="n">
        <v>46478</v>
      </c>
      <c r="AC4086" t="inlineStr"/>
      <c r="AD4086" s="6" t="n">
        <v>46327</v>
      </c>
    </row>
    <row r="4087">
      <c r="A4087" t="inlineStr">
        <is>
          <t>V200035</t>
        </is>
      </c>
      <c r="B4087" t="inlineStr">
        <is>
          <t>2023-0021</t>
        </is>
      </c>
      <c r="C4087" t="n">
        <v>44</v>
      </c>
      <c r="D4087" t="inlineStr">
        <is>
          <t>33 80 4505 483-4</t>
        </is>
      </c>
      <c r="E4087" t="inlineStr">
        <is>
          <t>Zaklad Inzynierli Kolejowej Sp.z.o.o</t>
        </is>
      </c>
      <c r="F4087" t="inlineStr">
        <is>
          <t>TNO</t>
        </is>
      </c>
      <c r="G4087" t="inlineStr">
        <is>
          <t>40' CW</t>
        </is>
      </c>
      <c r="H4087" t="n">
        <v>0</v>
      </c>
      <c r="I4087" s="6" t="n">
        <v>0</v>
      </c>
      <c r="J4087" s="6" t="n">
        <v>0</v>
      </c>
      <c r="K4087" t="inlineStr">
        <is>
          <t>run_prolonged</t>
        </is>
      </c>
      <c r="L4087" s="6" t="n">
        <v>45962</v>
      </c>
      <c r="M4087" s="6" t="n">
        <v>46478</v>
      </c>
      <c r="N4087" t="n">
        <v>730</v>
      </c>
      <c r="O4087" s="6" t="n">
        <v>46478</v>
      </c>
      <c r="S4087" t="inlineStr">
        <is>
          <t>n.a.</t>
        </is>
      </c>
      <c r="T4087" s="6" t="n"/>
      <c r="U4087" s="6" t="n"/>
      <c r="V4087" t="n">
        <v>0</v>
      </c>
      <c r="W4087" t="n">
        <v>3</v>
      </c>
      <c r="X4087" s="6" t="n"/>
      <c r="Z4087" s="6" t="n">
        <v>46388</v>
      </c>
      <c r="AA4087" t="inlineStr">
        <is>
          <t>n.a.</t>
        </is>
      </c>
      <c r="AB4087" s="6" t="n">
        <v>46478</v>
      </c>
      <c r="AC4087" t="inlineStr"/>
      <c r="AD4087" s="6" t="n">
        <v>46327</v>
      </c>
    </row>
    <row r="4088">
      <c r="A4088" t="inlineStr">
        <is>
          <t>V200035</t>
        </is>
      </c>
      <c r="B4088" t="inlineStr">
        <is>
          <t>2023-0021</t>
        </is>
      </c>
      <c r="C4088" t="n">
        <v>45</v>
      </c>
      <c r="D4088" t="inlineStr">
        <is>
          <t>33 80 4505 485-9</t>
        </is>
      </c>
      <c r="E4088" t="inlineStr">
        <is>
          <t>Zaklad Inzynierli Kolejowej Sp.z.o.o</t>
        </is>
      </c>
      <c r="F4088" t="inlineStr">
        <is>
          <t>TNO</t>
        </is>
      </c>
      <c r="G4088" t="inlineStr">
        <is>
          <t>40' CW</t>
        </is>
      </c>
      <c r="H4088" t="n">
        <v>0</v>
      </c>
      <c r="I4088" s="6" t="n">
        <v>0</v>
      </c>
      <c r="J4088" s="6" t="n">
        <v>0</v>
      </c>
      <c r="K4088" t="inlineStr">
        <is>
          <t>run_prolonged</t>
        </is>
      </c>
      <c r="L4088" s="6" t="n">
        <v>45962</v>
      </c>
      <c r="M4088" s="6" t="n">
        <v>46478</v>
      </c>
      <c r="N4088" t="n">
        <v>730</v>
      </c>
      <c r="O4088" s="6" t="n">
        <v>46478</v>
      </c>
      <c r="S4088" t="inlineStr">
        <is>
          <t>n.a.</t>
        </is>
      </c>
      <c r="T4088" s="6" t="n"/>
      <c r="U4088" s="6" t="n"/>
      <c r="V4088" t="n">
        <v>0</v>
      </c>
      <c r="W4088" t="n">
        <v>3</v>
      </c>
      <c r="X4088" s="6" t="n"/>
      <c r="Z4088" s="6" t="n">
        <v>46388</v>
      </c>
      <c r="AA4088" t="inlineStr">
        <is>
          <t>n.a.</t>
        </is>
      </c>
      <c r="AB4088" s="6" t="n">
        <v>46478</v>
      </c>
      <c r="AC4088" t="inlineStr"/>
      <c r="AD4088" s="6" t="n">
        <v>46327</v>
      </c>
    </row>
  </sheetData>
  <pageMargins left="0.7" right="0.7" top="0.75" bottom="0.75" header="0.3" footer="0.3"/>
  <pageSetup orientation="portrait" paperSize="9" horizontalDpi="0" verticalDpi="0"/>
  <tableParts count="1">
    <tablePart xmlns:r="http://schemas.openxmlformats.org/officeDocument/2006/relationships" r:id="rId1"/>
  </tableParts>
</worksheet>
</file>

<file path=xl/worksheets/sheet9.xml><?xml version="1.0" encoding="utf-8"?>
<worksheet xmlns="http://schemas.openxmlformats.org/spreadsheetml/2006/main">
  <sheetPr>
    <tabColor rgb="FF92D050"/>
    <outlinePr summaryBelow="1" summaryRight="1"/>
    <pageSetUpPr/>
  </sheetPr>
  <dimension ref="A1:B110"/>
  <sheetViews>
    <sheetView workbookViewId="0">
      <selection activeCell="B95" sqref="B95"/>
    </sheetView>
  </sheetViews>
  <sheetFormatPr baseColWidth="8" defaultColWidth="11" defaultRowHeight="15.95"/>
  <cols>
    <col width="14.875" bestFit="1" customWidth="1" style="287" min="1" max="1"/>
    <col width="14.375" bestFit="1" customWidth="1" style="287" min="2" max="2"/>
  </cols>
  <sheetData>
    <row r="1">
      <c r="A1" t="inlineStr">
        <is>
          <t>Freies Feld- 1</t>
        </is>
      </c>
      <c r="B1" t="inlineStr">
        <is>
          <t>MaxEndDate</t>
        </is>
      </c>
    </row>
    <row r="2">
      <c r="A2" t="inlineStr">
        <is>
          <t>2020-0001</t>
        </is>
      </c>
      <c r="B2" s="6" t="n">
        <v>46081</v>
      </c>
    </row>
    <row r="3">
      <c r="A3" t="inlineStr">
        <is>
          <t>2020-0003</t>
        </is>
      </c>
      <c r="B3" s="6" t="n">
        <v>46387</v>
      </c>
    </row>
    <row r="4">
      <c r="A4" t="inlineStr">
        <is>
          <t>2020-0004</t>
        </is>
      </c>
      <c r="B4" s="6" t="n">
        <v>46387</v>
      </c>
    </row>
    <row r="5">
      <c r="A5" t="inlineStr">
        <is>
          <t>2020-0006</t>
        </is>
      </c>
      <c r="B5" s="6" t="n">
        <v>46081</v>
      </c>
    </row>
    <row r="6">
      <c r="A6" t="inlineStr">
        <is>
          <t>2021-0007</t>
        </is>
      </c>
      <c r="B6" s="6" t="n">
        <v>46538</v>
      </c>
    </row>
    <row r="7">
      <c r="A7" t="inlineStr">
        <is>
          <t>2021-0008</t>
        </is>
      </c>
      <c r="B7" s="6" t="n">
        <v>46387</v>
      </c>
    </row>
    <row r="8">
      <c r="A8" t="inlineStr">
        <is>
          <t>2021-0011</t>
        </is>
      </c>
      <c r="B8" s="6" t="n">
        <v>46752</v>
      </c>
    </row>
    <row r="9">
      <c r="A9" t="inlineStr">
        <is>
          <t>2021-0013</t>
        </is>
      </c>
      <c r="B9" s="6" t="n">
        <v>46333</v>
      </c>
    </row>
    <row r="10">
      <c r="A10" t="inlineStr">
        <is>
          <t>2021-0014</t>
        </is>
      </c>
      <c r="B10" s="6" t="n">
        <v>46333</v>
      </c>
    </row>
    <row r="11">
      <c r="A11" t="inlineStr">
        <is>
          <t>2021-0015</t>
        </is>
      </c>
      <c r="B11" s="6" t="n">
        <v>46333</v>
      </c>
    </row>
    <row r="12">
      <c r="A12" t="inlineStr">
        <is>
          <t>2021-0016</t>
        </is>
      </c>
      <c r="B12" s="6" t="n">
        <v>46333</v>
      </c>
    </row>
    <row r="13">
      <c r="A13" t="inlineStr">
        <is>
          <t>2021-0026</t>
        </is>
      </c>
      <c r="B13" s="6" t="n">
        <v>46081</v>
      </c>
    </row>
    <row r="14">
      <c r="A14" t="inlineStr">
        <is>
          <t>2021-0030</t>
        </is>
      </c>
      <c r="B14" s="6" t="n">
        <v>46081</v>
      </c>
    </row>
    <row r="15">
      <c r="A15" t="inlineStr">
        <is>
          <t>2021-0032</t>
        </is>
      </c>
      <c r="B15" s="6" t="n">
        <v>46934</v>
      </c>
    </row>
    <row r="16">
      <c r="A16" t="inlineStr">
        <is>
          <t>2021-0035</t>
        </is>
      </c>
      <c r="B16" s="6" t="n">
        <v>46326</v>
      </c>
    </row>
    <row r="17">
      <c r="A17" t="inlineStr">
        <is>
          <t>2021-0036</t>
        </is>
      </c>
      <c r="B17" s="6" t="n">
        <v>46326</v>
      </c>
    </row>
    <row r="18">
      <c r="A18" t="inlineStr">
        <is>
          <t>2021-2420</t>
        </is>
      </c>
      <c r="B18" s="6" t="n">
        <v>47330</v>
      </c>
    </row>
    <row r="19">
      <c r="A19" t="inlineStr">
        <is>
          <t>2022-0003</t>
        </is>
      </c>
      <c r="B19" s="6" t="n">
        <v>46387</v>
      </c>
    </row>
    <row r="20">
      <c r="A20" t="inlineStr">
        <is>
          <t>2022-0004</t>
        </is>
      </c>
      <c r="B20" s="6" t="n">
        <v>46295</v>
      </c>
    </row>
    <row r="21">
      <c r="A21" t="inlineStr">
        <is>
          <t>2022-0006</t>
        </is>
      </c>
      <c r="B21" s="6" t="n">
        <v>46387</v>
      </c>
    </row>
    <row r="22">
      <c r="A22" t="inlineStr">
        <is>
          <t>2022-0007</t>
        </is>
      </c>
      <c r="B22" s="6" t="n">
        <v>46477</v>
      </c>
    </row>
    <row r="23">
      <c r="A23" t="inlineStr">
        <is>
          <t>2022-0008</t>
        </is>
      </c>
      <c r="B23" s="6" t="n">
        <v>46477</v>
      </c>
    </row>
    <row r="24">
      <c r="A24" t="inlineStr">
        <is>
          <t>2022-0010</t>
        </is>
      </c>
      <c r="B24" s="6" t="n">
        <v>46203</v>
      </c>
    </row>
    <row r="25">
      <c r="A25" t="inlineStr">
        <is>
          <t>2022-0011</t>
        </is>
      </c>
      <c r="B25" s="6" t="n">
        <v>46203</v>
      </c>
    </row>
    <row r="26">
      <c r="A26" t="inlineStr">
        <is>
          <t>2022-0021</t>
        </is>
      </c>
      <c r="B26" s="6" t="n">
        <v>46477</v>
      </c>
    </row>
    <row r="27">
      <c r="A27" t="inlineStr">
        <is>
          <t>2022-0023</t>
        </is>
      </c>
      <c r="B27" s="6" t="n">
        <v>46203</v>
      </c>
    </row>
    <row r="28">
      <c r="A28" t="inlineStr">
        <is>
          <t>2023-0005</t>
        </is>
      </c>
      <c r="B28" s="6" t="n">
        <v>46387</v>
      </c>
    </row>
    <row r="29">
      <c r="A29" t="inlineStr">
        <is>
          <t>2023-0006</t>
        </is>
      </c>
      <c r="B29" s="6" t="n">
        <v>47222</v>
      </c>
    </row>
    <row r="30">
      <c r="A30" t="inlineStr">
        <is>
          <t>2023-0007</t>
        </is>
      </c>
      <c r="B30" s="6" t="n">
        <v>46905</v>
      </c>
    </row>
    <row r="31">
      <c r="A31" t="inlineStr">
        <is>
          <t>2023-0008</t>
        </is>
      </c>
      <c r="B31" s="6" t="n">
        <v>46905</v>
      </c>
    </row>
    <row r="32">
      <c r="A32" t="inlineStr">
        <is>
          <t>2023-0010</t>
        </is>
      </c>
      <c r="B32" s="6" t="n">
        <v>46203</v>
      </c>
    </row>
    <row r="33">
      <c r="A33" t="inlineStr">
        <is>
          <t>2023-0012</t>
        </is>
      </c>
      <c r="B33" s="6" t="n">
        <v>46752</v>
      </c>
    </row>
    <row r="34">
      <c r="A34" t="inlineStr">
        <is>
          <t>2023-0016</t>
        </is>
      </c>
      <c r="B34" s="6" t="n">
        <v>46356</v>
      </c>
    </row>
    <row r="35">
      <c r="A35" t="inlineStr">
        <is>
          <t>2023-0018</t>
        </is>
      </c>
      <c r="B35" s="6" t="n">
        <v>46752</v>
      </c>
    </row>
    <row r="36">
      <c r="A36" t="inlineStr">
        <is>
          <t>2023-0021</t>
        </is>
      </c>
      <c r="B36" s="6" t="n">
        <v>46478</v>
      </c>
    </row>
    <row r="37">
      <c r="A37" t="inlineStr">
        <is>
          <t>2023-0023</t>
        </is>
      </c>
      <c r="B37" s="6" t="n">
        <v>46081</v>
      </c>
    </row>
    <row r="38">
      <c r="A38" t="inlineStr">
        <is>
          <t>2023-0024</t>
        </is>
      </c>
      <c r="B38" s="6" t="n">
        <v>46373</v>
      </c>
    </row>
    <row r="39">
      <c r="A39" t="inlineStr">
        <is>
          <t>2023-0025</t>
        </is>
      </c>
      <c r="B39" s="6" t="n">
        <v>46373</v>
      </c>
    </row>
    <row r="40">
      <c r="A40" t="inlineStr">
        <is>
          <t>2023-0026</t>
        </is>
      </c>
      <c r="B40" s="6" t="n">
        <v>46387</v>
      </c>
    </row>
    <row r="41">
      <c r="A41" t="inlineStr">
        <is>
          <t>2023-0033</t>
        </is>
      </c>
      <c r="B41" s="6" t="n">
        <v>47051</v>
      </c>
    </row>
    <row r="42">
      <c r="A42" t="inlineStr">
        <is>
          <t>2023-0035</t>
        </is>
      </c>
      <c r="B42" s="6" t="n">
        <v>46446</v>
      </c>
    </row>
    <row r="43">
      <c r="A43" t="inlineStr">
        <is>
          <t>2023-0036</t>
        </is>
      </c>
      <c r="B43" s="6" t="n">
        <v>46387</v>
      </c>
    </row>
    <row r="44">
      <c r="A44" t="inlineStr">
        <is>
          <t>2023-0037</t>
        </is>
      </c>
      <c r="B44" s="6" t="n">
        <v>46081</v>
      </c>
    </row>
    <row r="45">
      <c r="A45" t="inlineStr">
        <is>
          <t>2023-0038</t>
        </is>
      </c>
      <c r="B45" s="6" t="n">
        <v>46391</v>
      </c>
    </row>
    <row r="46">
      <c r="A46" t="inlineStr">
        <is>
          <t>2023-0039</t>
        </is>
      </c>
      <c r="B46" s="6" t="n">
        <v>46418</v>
      </c>
    </row>
    <row r="47">
      <c r="A47" t="inlineStr">
        <is>
          <t>2023-0040</t>
        </is>
      </c>
      <c r="B47" s="6" t="n">
        <v>46387</v>
      </c>
    </row>
    <row r="48">
      <c r="A48" t="inlineStr">
        <is>
          <t>2024-0001</t>
        </is>
      </c>
      <c r="B48" s="6" t="n">
        <v>46752</v>
      </c>
    </row>
    <row r="49">
      <c r="A49" t="inlineStr">
        <is>
          <t>2024-0005</t>
        </is>
      </c>
      <c r="B49" s="6" t="n">
        <v>46802</v>
      </c>
    </row>
    <row r="50">
      <c r="A50" t="inlineStr">
        <is>
          <t>2024-0006</t>
        </is>
      </c>
      <c r="B50" s="6" t="n">
        <v>46804</v>
      </c>
    </row>
    <row r="51">
      <c r="A51" t="inlineStr">
        <is>
          <t>2024-0007</t>
        </is>
      </c>
      <c r="B51" s="6" t="n">
        <v>46603</v>
      </c>
    </row>
    <row r="52">
      <c r="A52" t="inlineStr">
        <is>
          <t>2024-0008</t>
        </is>
      </c>
      <c r="B52" s="6" t="n">
        <v>46696</v>
      </c>
    </row>
    <row r="53">
      <c r="A53" t="inlineStr">
        <is>
          <t>2024-0009</t>
        </is>
      </c>
      <c r="B53" s="6" t="n">
        <v>47084</v>
      </c>
    </row>
    <row r="54">
      <c r="A54" t="inlineStr">
        <is>
          <t>2024-0010</t>
        </is>
      </c>
      <c r="B54" s="6" t="n">
        <v>46203</v>
      </c>
    </row>
    <row r="55">
      <c r="A55" t="inlineStr">
        <is>
          <t>2024-0011</t>
        </is>
      </c>
      <c r="B55" s="6" t="n">
        <v>46387</v>
      </c>
    </row>
    <row r="56">
      <c r="A56" t="inlineStr">
        <is>
          <t>2024-0018</t>
        </is>
      </c>
      <c r="B56" s="6" t="n">
        <v>46387</v>
      </c>
    </row>
    <row r="57">
      <c r="A57" t="inlineStr">
        <is>
          <t>2024-0019</t>
        </is>
      </c>
      <c r="B57" s="6" t="n">
        <v>47968</v>
      </c>
    </row>
    <row r="58">
      <c r="A58" t="inlineStr">
        <is>
          <t>2024-0020</t>
        </is>
      </c>
      <c r="B58" s="6" t="n">
        <v>46924</v>
      </c>
    </row>
    <row r="59">
      <c r="A59" t="inlineStr">
        <is>
          <t>2024-0021</t>
        </is>
      </c>
      <c r="B59" s="6" t="n">
        <v>47069</v>
      </c>
    </row>
    <row r="60">
      <c r="A60" t="inlineStr">
        <is>
          <t>2024-0024</t>
        </is>
      </c>
      <c r="B60" s="6" t="n">
        <v>46387</v>
      </c>
    </row>
    <row r="61">
      <c r="A61" t="inlineStr">
        <is>
          <t>2024-0029</t>
        </is>
      </c>
      <c r="B61" s="6" t="n">
        <v>46418</v>
      </c>
    </row>
    <row r="62">
      <c r="A62" t="inlineStr">
        <is>
          <t>2024-0030</t>
        </is>
      </c>
      <c r="B62" s="6" t="n">
        <v>46799</v>
      </c>
    </row>
    <row r="63">
      <c r="A63" t="inlineStr">
        <is>
          <t>2024-0031</t>
        </is>
      </c>
      <c r="B63" s="6" t="n">
        <v>46721</v>
      </c>
    </row>
    <row r="64">
      <c r="A64" t="inlineStr">
        <is>
          <t>2024-0032</t>
        </is>
      </c>
      <c r="B64" s="6" t="n">
        <v>48121</v>
      </c>
    </row>
    <row r="65">
      <c r="A65" t="inlineStr">
        <is>
          <t>2024-0034</t>
        </is>
      </c>
      <c r="B65" s="6" t="n">
        <v>46203</v>
      </c>
    </row>
    <row r="66">
      <c r="A66" t="inlineStr">
        <is>
          <t>2024-0035</t>
        </is>
      </c>
      <c r="B66" s="6" t="n">
        <v>46387</v>
      </c>
    </row>
    <row r="67">
      <c r="A67" t="inlineStr">
        <is>
          <t>2024-0036</t>
        </is>
      </c>
      <c r="B67" s="6" t="n">
        <v>46477</v>
      </c>
    </row>
    <row r="68">
      <c r="A68" t="inlineStr">
        <is>
          <t>2024-0040</t>
        </is>
      </c>
      <c r="B68" s="6" t="n">
        <v>47867</v>
      </c>
    </row>
    <row r="69">
      <c r="A69" t="inlineStr">
        <is>
          <t>2024-0042</t>
        </is>
      </c>
      <c r="B69" s="6" t="n">
        <v>46403</v>
      </c>
    </row>
    <row r="70">
      <c r="A70" t="inlineStr">
        <is>
          <t>2024-0043</t>
        </is>
      </c>
      <c r="B70" s="6" t="n">
        <v>46630</v>
      </c>
    </row>
    <row r="71">
      <c r="A71" t="inlineStr">
        <is>
          <t>2024-0044</t>
        </is>
      </c>
      <c r="B71" s="6" t="n">
        <v>47483</v>
      </c>
    </row>
    <row r="72">
      <c r="A72" t="inlineStr">
        <is>
          <t>2025-0002</t>
        </is>
      </c>
      <c r="B72" s="6" t="n">
        <v>46095</v>
      </c>
    </row>
    <row r="73">
      <c r="A73" t="inlineStr">
        <is>
          <t>2025-0003</t>
        </is>
      </c>
      <c r="B73" s="6" t="n">
        <v>46315</v>
      </c>
    </row>
    <row r="74">
      <c r="A74" t="inlineStr">
        <is>
          <t>2025-0004</t>
        </is>
      </c>
      <c r="B74" s="6" t="n">
        <v>46095</v>
      </c>
    </row>
    <row r="75">
      <c r="A75" t="inlineStr">
        <is>
          <t>2025-0005</t>
        </is>
      </c>
      <c r="B75" s="6" t="n">
        <v>46783</v>
      </c>
    </row>
    <row r="76">
      <c r="A76" t="inlineStr">
        <is>
          <t>2025-0006</t>
        </is>
      </c>
      <c r="B76" s="6" t="n">
        <v>46473</v>
      </c>
    </row>
    <row r="77">
      <c r="A77" t="inlineStr">
        <is>
          <t>2025-0007</t>
        </is>
      </c>
      <c r="B77" s="6" t="n">
        <v>46387</v>
      </c>
    </row>
    <row r="78">
      <c r="A78" t="inlineStr">
        <is>
          <t>2025-0008</t>
        </is>
      </c>
      <c r="B78" s="6" t="n">
        <v>50959</v>
      </c>
    </row>
    <row r="79">
      <c r="A79" t="inlineStr">
        <is>
          <t>2025-0009</t>
        </is>
      </c>
      <c r="B79" s="6" t="n">
        <v>46538</v>
      </c>
    </row>
    <row r="80">
      <c r="A80" t="inlineStr">
        <is>
          <t>2025-0010</t>
        </is>
      </c>
      <c r="B80" s="6" t="n">
        <v>47038</v>
      </c>
    </row>
    <row r="81">
      <c r="A81" t="inlineStr">
        <is>
          <t>2025-0011</t>
        </is>
      </c>
      <c r="B81" s="6" t="n">
        <v>46418</v>
      </c>
    </row>
    <row r="82">
      <c r="A82" t="inlineStr">
        <is>
          <t>2025-0012</t>
        </is>
      </c>
      <c r="B82" s="6" t="n">
        <v>47631</v>
      </c>
    </row>
    <row r="83">
      <c r="A83" t="inlineStr">
        <is>
          <t>2025-0013</t>
        </is>
      </c>
      <c r="B83" s="6" t="n">
        <v>46691</v>
      </c>
    </row>
    <row r="84">
      <c r="A84" t="inlineStr">
        <is>
          <t>2025-0014</t>
        </is>
      </c>
      <c r="B84" s="6" t="n">
        <v>46660</v>
      </c>
    </row>
    <row r="85">
      <c r="A85" t="inlineStr">
        <is>
          <t>2025-0015</t>
        </is>
      </c>
      <c r="B85" s="6" t="n">
        <v>46660</v>
      </c>
    </row>
    <row r="86">
      <c r="A86" t="inlineStr">
        <is>
          <t>2025-0016</t>
        </is>
      </c>
      <c r="B86" s="6" t="n">
        <v>46112</v>
      </c>
    </row>
    <row r="87">
      <c r="A87" t="inlineStr">
        <is>
          <t>2025-0017</t>
        </is>
      </c>
      <c r="B87" s="6" t="n">
        <v>46112</v>
      </c>
    </row>
    <row r="88">
      <c r="A88" t="inlineStr">
        <is>
          <t>2025-0018</t>
        </is>
      </c>
      <c r="B88" s="6" t="n">
        <v>46290</v>
      </c>
    </row>
    <row r="89">
      <c r="A89" t="inlineStr">
        <is>
          <t>2025-0019</t>
        </is>
      </c>
      <c r="B89" s="6" t="n">
        <v>46326</v>
      </c>
    </row>
    <row r="90">
      <c r="A90" t="inlineStr">
        <is>
          <t>2025-0020</t>
        </is>
      </c>
      <c r="B90" s="6" t="n">
        <v>48255</v>
      </c>
    </row>
    <row r="91">
      <c r="A91" t="inlineStr">
        <is>
          <t>2025-0021</t>
        </is>
      </c>
      <c r="B91" s="6" t="n">
        <v>48152</v>
      </c>
    </row>
    <row r="92">
      <c r="A92" t="inlineStr">
        <is>
          <t>2025-0023</t>
        </is>
      </c>
      <c r="B92" s="6" t="n">
        <v>46112</v>
      </c>
    </row>
    <row r="93">
      <c r="A93" t="inlineStr">
        <is>
          <t>2025-0024</t>
        </is>
      </c>
      <c r="B93" s="6" t="n">
        <v>46783</v>
      </c>
    </row>
    <row r="94">
      <c r="A94" t="inlineStr">
        <is>
          <t>2025-0025</t>
        </is>
      </c>
      <c r="B94" s="6" t="n">
        <v>46387</v>
      </c>
    </row>
    <row r="95">
      <c r="A95" t="inlineStr">
        <is>
          <t>2025-0026</t>
        </is>
      </c>
      <c r="B95" s="6" t="n">
        <v>46112</v>
      </c>
    </row>
    <row r="96">
      <c r="A96" t="inlineStr">
        <is>
          <t>2025-0027</t>
        </is>
      </c>
      <c r="B96" s="6" t="n">
        <v>47672</v>
      </c>
    </row>
    <row r="97">
      <c r="A97" t="inlineStr">
        <is>
          <t>2025-0028</t>
        </is>
      </c>
      <c r="B97" s="6" t="n">
        <v>46752</v>
      </c>
    </row>
    <row r="98">
      <c r="A98" t="inlineStr">
        <is>
          <t>2025-0029</t>
        </is>
      </c>
      <c r="B98" s="6" t="n">
        <v>46721</v>
      </c>
    </row>
    <row r="99">
      <c r="A99" t="inlineStr">
        <is>
          <t>2025-0030</t>
        </is>
      </c>
      <c r="B99" s="6" t="n">
        <v>46721</v>
      </c>
    </row>
    <row r="100">
      <c r="A100" t="inlineStr">
        <is>
          <t>2025-0031</t>
        </is>
      </c>
      <c r="B100" s="6" t="n">
        <v>46387</v>
      </c>
    </row>
    <row r="101">
      <c r="A101" t="inlineStr">
        <is>
          <t>2025-0032</t>
        </is>
      </c>
      <c r="B101" s="6" t="n">
        <v>46744</v>
      </c>
    </row>
    <row r="102">
      <c r="A102" t="inlineStr">
        <is>
          <t>2025-0034</t>
        </is>
      </c>
      <c r="B102" s="6" t="n">
        <v>46387</v>
      </c>
    </row>
    <row r="103">
      <c r="A103" t="inlineStr">
        <is>
          <t>2025-0036</t>
        </is>
      </c>
      <c r="B103" s="6" t="n">
        <v>47118</v>
      </c>
    </row>
    <row r="104">
      <c r="A104" t="inlineStr">
        <is>
          <t>2025-0037</t>
        </is>
      </c>
      <c r="B104" s="6" t="n">
        <v>47118</v>
      </c>
    </row>
    <row r="105">
      <c r="A105" t="inlineStr">
        <is>
          <t>2025-0038</t>
        </is>
      </c>
      <c r="B105" s="6" t="n">
        <v>46873</v>
      </c>
    </row>
    <row r="106">
      <c r="A106" t="inlineStr">
        <is>
          <t>2025-0039</t>
        </is>
      </c>
      <c r="B106" s="6" t="n">
        <v>46312</v>
      </c>
    </row>
    <row r="107">
      <c r="A107" t="inlineStr">
        <is>
          <t>2025-0042</t>
        </is>
      </c>
      <c r="B107" s="6" t="n">
        <v>46752</v>
      </c>
    </row>
    <row r="108">
      <c r="A108" t="inlineStr">
        <is>
          <t>2025-0044</t>
        </is>
      </c>
      <c r="B108" s="6" t="n">
        <v>46387</v>
      </c>
    </row>
    <row r="109">
      <c r="A109" t="inlineStr">
        <is>
          <t>2026-0001</t>
        </is>
      </c>
      <c r="B109" s="6" t="n">
        <v>46387</v>
      </c>
    </row>
    <row r="110">
      <c r="A110" t="inlineStr">
        <is>
          <t>2026-0002</t>
        </is>
      </c>
      <c r="B110" s="6" t="n">
        <v>46445</v>
      </c>
    </row>
  </sheetData>
  <pageMargins left="0.7" right="0.7" top="0.75" bottom="0.75" header="0.3" footer="0.3"/>
  <tableParts count="1">
    <tablePart xmlns:r="http://schemas.openxmlformats.org/officeDocument/2006/relationships" r:id="rId1"/>
  </tableParts>
</worksheet>
</file>

<file path=xl/worksheets/sheet10.xml><?xml version="1.0" encoding="utf-8"?>
<worksheet xmlns="http://schemas.openxmlformats.org/spreadsheetml/2006/main">
  <sheetPr>
    <tabColor rgb="FF92D050"/>
    <outlinePr summaryBelow="1" summaryRight="1"/>
    <pageSetUpPr/>
  </sheetPr>
  <dimension ref="A1:AE221"/>
  <sheetViews>
    <sheetView workbookViewId="0">
      <selection activeCell="A1" sqref="A1"/>
    </sheetView>
  </sheetViews>
  <sheetFormatPr baseColWidth="8" defaultColWidth="11" defaultRowHeight="15.95"/>
  <cols>
    <col width="21" bestFit="1" customWidth="1" style="287" min="1" max="1"/>
    <col width="26.375" bestFit="1" customWidth="1" style="287" min="2" max="2"/>
    <col width="16.625" bestFit="1" customWidth="1" style="287" min="3" max="3"/>
    <col width="29.375" bestFit="1" customWidth="1" style="287" min="4" max="4"/>
    <col width="15.875" bestFit="1" customWidth="1" style="287" min="5" max="5"/>
    <col width="14" bestFit="1" customWidth="1" style="287" min="6" max="6"/>
    <col width="23" bestFit="1" customWidth="1" style="287" min="7" max="7"/>
    <col width="14.5" bestFit="1" customWidth="1" style="287" min="8" max="8"/>
    <col width="15.625" bestFit="1" customWidth="1" style="287" min="9" max="9"/>
    <col width="14.625" bestFit="1" customWidth="1" style="287" min="10" max="10"/>
    <col width="22.625" bestFit="1" customWidth="1" style="287" min="11" max="11"/>
    <col width="18.375" bestFit="1" customWidth="1" style="287" min="12" max="12"/>
    <col width="17.5" bestFit="1" customWidth="1" style="287" min="13" max="13"/>
    <col width="16.5" bestFit="1" customWidth="1" style="287" min="14" max="14"/>
    <col width="24" bestFit="1" customWidth="1" style="287" min="15" max="15"/>
    <col width="28.375" bestFit="1" customWidth="1" style="287" min="16" max="16"/>
    <col width="27.5" bestFit="1" customWidth="1" style="287" min="17" max="17"/>
    <col width="26.5" bestFit="1" customWidth="1" style="287" min="18" max="18"/>
    <col width="30" bestFit="1" customWidth="1" style="287" min="19" max="20"/>
    <col width="35.125" bestFit="1" customWidth="1" style="287" min="21" max="21"/>
    <col width="34.875" bestFit="1" customWidth="1" style="287" min="22" max="22"/>
    <col width="37.375" bestFit="1" customWidth="1" style="287" min="23" max="23"/>
    <col width="16.375" bestFit="1" customWidth="1" style="287" min="24" max="24"/>
    <col width="18.875" bestFit="1" customWidth="1" style="287" min="25" max="25"/>
    <col width="26.375" bestFit="1" customWidth="1" style="287" min="26" max="26"/>
    <col width="23.375" bestFit="1" customWidth="1" style="287" min="27" max="27"/>
    <col width="17.625" bestFit="1" customWidth="1" style="287" min="28" max="28"/>
    <col width="10.875" bestFit="1" customWidth="1" style="287" min="29" max="29"/>
    <col width="16.625" bestFit="1" customWidth="1" style="287" min="30" max="30"/>
    <col width="20.375" customWidth="1" style="287" min="31" max="31"/>
    <col width="20.375" bestFit="1" customWidth="1" style="287" min="32" max="32"/>
    <col width="17.5" bestFit="1" customWidth="1" style="287" min="33" max="33"/>
    <col width="16.5" bestFit="1" customWidth="1" style="287" min="34" max="34"/>
    <col width="21.875" bestFit="1" customWidth="1" style="287" min="35" max="35"/>
    <col width="24" bestFit="1" customWidth="1" style="287" min="36" max="36"/>
    <col width="34" bestFit="1" customWidth="1" style="287" min="37" max="37"/>
    <col width="27.5" bestFit="1" customWidth="1" style="287" min="38" max="38"/>
    <col width="26.5" bestFit="1" customWidth="1" style="287" min="39" max="39"/>
    <col width="30" bestFit="1" customWidth="1" style="287" min="40" max="41"/>
    <col width="35.125" bestFit="1" customWidth="1" style="287" min="42" max="42"/>
    <col width="34.875" bestFit="1" customWidth="1" style="287" min="43" max="43"/>
    <col width="37.375" bestFit="1" customWidth="1" style="287" min="44" max="44"/>
    <col width="16.375" bestFit="1" customWidth="1" style="287" min="45" max="45"/>
    <col width="43.125" bestFit="1" customWidth="1" style="287" min="46" max="46"/>
    <col width="29.5" bestFit="1" customWidth="1" style="287" min="47" max="47"/>
    <col width="33" bestFit="1" customWidth="1" style="287" min="48" max="48"/>
    <col width="25" bestFit="1" customWidth="1" style="287" min="49" max="49"/>
    <col width="21.875" bestFit="1" customWidth="1" style="287" min="50" max="50"/>
    <col width="23.625" bestFit="1" customWidth="1" style="287" min="51" max="51"/>
    <col width="22.375" bestFit="1" customWidth="1" style="287" min="52" max="52"/>
    <col width="24.375" bestFit="1" customWidth="1" style="287" min="53" max="53"/>
    <col width="35.5" bestFit="1" customWidth="1" style="287" min="54" max="54"/>
    <col width="16.125" bestFit="1" customWidth="1" style="287" min="55" max="55"/>
    <col width="12.5" bestFit="1" customWidth="1" style="287" min="56" max="56"/>
    <col width="13.625" bestFit="1" customWidth="1" style="287" min="57" max="57"/>
    <col width="12.875" bestFit="1" customWidth="1" style="287" min="58" max="58"/>
    <col width="17.625" bestFit="1" customWidth="1" style="287" min="59" max="59"/>
    <col width="19.875" bestFit="1" customWidth="1" style="287" min="60" max="60"/>
    <col width="33.625" bestFit="1" customWidth="1" style="287" min="61" max="61"/>
    <col width="25" bestFit="1" customWidth="1" style="287" min="62" max="62"/>
    <col width="20" bestFit="1" customWidth="1" style="287" min="63" max="63"/>
    <col width="22.5" bestFit="1" customWidth="1" style="287" min="64" max="64"/>
    <col width="17.625" bestFit="1" customWidth="1" style="287" min="65" max="65"/>
    <col width="23.125" bestFit="1" customWidth="1" style="287" min="66" max="66"/>
    <col width="32.875" bestFit="1" customWidth="1" style="287" min="67" max="67"/>
    <col width="16.625" bestFit="1" customWidth="1" style="287" min="69" max="69"/>
    <col width="18.5" bestFit="1" customWidth="1" style="287" min="70" max="70"/>
    <col width="17.875" bestFit="1" customWidth="1" style="287" min="71" max="71"/>
    <col width="32.125" bestFit="1" customWidth="1" style="287" min="72" max="72"/>
    <col width="18.875" bestFit="1" customWidth="1" style="287" min="73" max="73"/>
    <col width="20.375" bestFit="1" customWidth="1" style="287" min="74" max="74"/>
    <col width="14.5" bestFit="1" customWidth="1" style="287" min="75" max="75"/>
    <col width="19.125" bestFit="1" customWidth="1" style="287" min="76" max="76"/>
    <col width="23" bestFit="1" customWidth="1" style="287" min="77" max="77"/>
    <col width="27" bestFit="1" customWidth="1" style="287" min="78" max="78"/>
    <col width="18" bestFit="1" customWidth="1" style="287" min="79" max="79"/>
    <col width="23.375" bestFit="1" customWidth="1" style="287" min="80" max="80"/>
    <col width="15.375" bestFit="1" customWidth="1" style="287" min="81" max="81"/>
    <col width="21" bestFit="1" customWidth="1" style="287" min="82" max="82"/>
    <col width="26.375" bestFit="1" customWidth="1" style="287" min="83" max="83"/>
    <col width="22.375" bestFit="1" customWidth="1" style="287" min="84" max="84"/>
    <col width="15.375" bestFit="1" customWidth="1" style="287" min="85" max="85"/>
    <col width="24.875" bestFit="1" customWidth="1" style="287" min="86" max="86"/>
    <col width="21.875" bestFit="1" customWidth="1" style="287" min="87" max="87"/>
    <col width="8.125" bestFit="1" customWidth="1" style="287" min="88" max="88"/>
    <col width="25.375" bestFit="1" customWidth="1" style="287" min="89" max="89"/>
    <col width="26.125" bestFit="1" customWidth="1" style="287" min="90" max="90"/>
    <col width="35" bestFit="1" customWidth="1" style="287" min="91" max="91"/>
    <col width="35.5" bestFit="1" customWidth="1" style="287" min="92" max="92"/>
    <col width="57" bestFit="1" customWidth="1" style="287" min="93" max="93"/>
    <col width="28.625" bestFit="1" customWidth="1" style="287" min="94" max="94"/>
    <col width="19.875" bestFit="1" customWidth="1" style="287" min="95" max="95"/>
    <col width="13.5" bestFit="1" customWidth="1" style="287" min="96" max="96"/>
  </cols>
  <sheetData>
    <row r="1">
      <c r="A1" t="inlineStr">
        <is>
          <t>Contract Number M3</t>
        </is>
      </c>
      <c r="B1" t="inlineStr">
        <is>
          <t>Contract Number Customer</t>
        </is>
      </c>
      <c r="C1" t="inlineStr">
        <is>
          <t>Wagon Number</t>
        </is>
      </c>
      <c r="D1" t="inlineStr">
        <is>
          <t>Customer</t>
        </is>
      </c>
      <c r="E1" t="inlineStr">
        <is>
          <t>Sales Manager</t>
        </is>
      </c>
      <c r="F1" t="inlineStr">
        <is>
          <t>Wagon Type</t>
        </is>
      </c>
      <c r="G1" t="inlineStr">
        <is>
          <t>Wagon Quantity Actual</t>
        </is>
      </c>
      <c r="H1" t="inlineStr">
        <is>
          <t>Contract Flex</t>
        </is>
      </c>
      <c r="I1" t="inlineStr">
        <is>
          <t>Flex StartDate</t>
        </is>
      </c>
      <c r="J1" t="inlineStr">
        <is>
          <t>Flex EndDate</t>
        </is>
      </c>
      <c r="K1" t="inlineStr">
        <is>
          <t>Contract Status</t>
        </is>
      </c>
      <c r="L1" t="inlineStr">
        <is>
          <t>Contract Remarks</t>
        </is>
      </c>
      <c r="M1" t="inlineStr">
        <is>
          <t>Rental StartDate</t>
        </is>
      </c>
      <c r="N1" t="inlineStr">
        <is>
          <t>Rental EndDate</t>
        </is>
      </c>
      <c r="O1" t="inlineStr">
        <is>
          <t>Contract EndDate Actual</t>
        </is>
      </c>
      <c r="P1" t="inlineStr">
        <is>
          <t>Termination Reason Category</t>
        </is>
      </c>
      <c r="Q1" t="inlineStr">
        <is>
          <t>Termination Reason Remark</t>
        </is>
      </c>
      <c r="R1" t="inlineStr">
        <is>
          <t>Early Termination Category</t>
        </is>
      </c>
      <c r="S1" t="inlineStr">
        <is>
          <t>Early Termination cut-off date1</t>
        </is>
      </c>
      <c r="T1" t="inlineStr">
        <is>
          <t>Early Termination cut-off date2</t>
        </is>
      </c>
      <c r="U1" t="inlineStr">
        <is>
          <t>Early Termination Notice Period Mths</t>
        </is>
      </c>
      <c r="V1" t="inlineStr">
        <is>
          <t>Duly Termination Notice Period Mths</t>
        </is>
      </c>
      <c r="W1" t="inlineStr">
        <is>
          <t>Next possible TermDate various options</t>
        </is>
      </c>
      <c r="X1" t="inlineStr">
        <is>
          <t>NoticeDateCalc</t>
        </is>
      </c>
      <c r="Y1" t="inlineStr">
        <is>
          <t>Call Option Lessee</t>
        </is>
      </c>
      <c r="Z1" t="inlineStr">
        <is>
          <t>Renewal Process StartDate</t>
        </is>
      </c>
      <c r="AA1" t="inlineStr">
        <is>
          <t>Renewal Process Status</t>
        </is>
      </c>
      <c r="AB1" t="inlineStr">
        <is>
          <t>Contract Mileage</t>
        </is>
      </c>
      <c r="AC1" t="inlineStr">
        <is>
          <t>Currency</t>
        </is>
      </c>
      <c r="AD1" t="inlineStr">
        <is>
          <t>Lease Rate EUR</t>
        </is>
      </c>
      <c r="AE1" t="inlineStr">
        <is>
          <t>Lease Payment EUR</t>
        </is>
      </c>
    </row>
    <row r="2">
      <c r="A2" t="inlineStr">
        <is>
          <t>V730005</t>
        </is>
      </c>
      <c r="B2" t="inlineStr">
        <is>
          <t>2025-0019</t>
        </is>
      </c>
      <c r="C2" t="inlineStr">
        <is>
          <t>37 80 4980 265-5</t>
        </is>
      </c>
      <c r="D2" t="inlineStr">
        <is>
          <t>G.T.S. Rail S.p.a.</t>
        </is>
      </c>
      <c r="E2" t="inlineStr">
        <is>
          <t>BRI</t>
        </is>
      </c>
      <c r="F2" t="inlineStr">
        <is>
          <t>80' 6-A CW</t>
        </is>
      </c>
      <c r="G2" t="n">
        <v>1</v>
      </c>
      <c r="H2" t="inlineStr">
        <is>
          <t>PAYG</t>
        </is>
      </c>
      <c r="I2" s="6" t="n">
        <v>45962</v>
      </c>
      <c r="J2" s="6" t="n">
        <v>46326</v>
      </c>
      <c r="K2" t="inlineStr">
        <is>
          <t>run_initial</t>
        </is>
      </c>
      <c r="M2" s="6" t="n">
        <v>45962</v>
      </c>
      <c r="N2" s="6" t="n">
        <v>46326</v>
      </c>
      <c r="O2" s="6" t="n">
        <v>46326</v>
      </c>
      <c r="R2" t="inlineStr">
        <is>
          <t>with as-of date</t>
        </is>
      </c>
      <c r="S2" s="6" t="n">
        <v>45992</v>
      </c>
      <c r="T2" s="6" t="n"/>
      <c r="U2" t="n">
        <v>1</v>
      </c>
      <c r="V2" t="n">
        <v>1</v>
      </c>
      <c r="W2" s="6" t="n"/>
      <c r="X2" s="6" t="n">
        <v>46053</v>
      </c>
      <c r="Z2" t="n">
        <v>45928</v>
      </c>
      <c r="AB2" t="n">
        <v>80000</v>
      </c>
      <c r="AC2" t="inlineStr">
        <is>
          <t>Euro</t>
        </is>
      </c>
      <c r="AD2" t="n">
        <v>41.25</v>
      </c>
      <c r="AE2" t="n">
        <v>30</v>
      </c>
    </row>
    <row r="3">
      <c r="A3" t="inlineStr">
        <is>
          <t>V730005</t>
        </is>
      </c>
      <c r="B3" t="inlineStr">
        <is>
          <t>2025-0019</t>
        </is>
      </c>
      <c r="C3" t="inlineStr">
        <is>
          <t>37 80 4980 271-3</t>
        </is>
      </c>
      <c r="D3" t="inlineStr">
        <is>
          <t>G.T.S. Rail S.p.a.</t>
        </is>
      </c>
      <c r="E3" t="inlineStr">
        <is>
          <t>BRI</t>
        </is>
      </c>
      <c r="F3" t="inlineStr">
        <is>
          <t>80' 6-A CW</t>
        </is>
      </c>
      <c r="G3" t="n">
        <v>1</v>
      </c>
      <c r="H3" t="inlineStr">
        <is>
          <t>PAYG</t>
        </is>
      </c>
      <c r="I3" s="6" t="n">
        <v>45962</v>
      </c>
      <c r="J3" s="6" t="n">
        <v>46326</v>
      </c>
      <c r="K3" t="inlineStr">
        <is>
          <t>run_initial</t>
        </is>
      </c>
      <c r="M3" s="6" t="n">
        <v>45962</v>
      </c>
      <c r="N3" s="6" t="n">
        <v>46326</v>
      </c>
      <c r="O3" s="6" t="n">
        <v>46326</v>
      </c>
      <c r="R3" t="inlineStr">
        <is>
          <t>with as-of date</t>
        </is>
      </c>
      <c r="S3" s="6" t="n">
        <v>45992</v>
      </c>
      <c r="T3" s="6" t="n"/>
      <c r="U3" t="n">
        <v>1</v>
      </c>
      <c r="V3" t="n">
        <v>1</v>
      </c>
      <c r="W3" s="6" t="n"/>
      <c r="X3" s="6" t="n">
        <v>46053</v>
      </c>
      <c r="Z3" t="n">
        <v>45928</v>
      </c>
      <c r="AB3" t="n">
        <v>80000</v>
      </c>
      <c r="AC3" t="inlineStr">
        <is>
          <t>Euro</t>
        </is>
      </c>
      <c r="AD3" t="n">
        <v>41.25</v>
      </c>
      <c r="AE3" t="n">
        <v>30</v>
      </c>
    </row>
    <row r="4">
      <c r="A4" t="inlineStr">
        <is>
          <t>V730005</t>
        </is>
      </c>
      <c r="B4" t="inlineStr">
        <is>
          <t>2025-0019</t>
        </is>
      </c>
      <c r="C4" t="inlineStr">
        <is>
          <t>37 80 4980 274-7</t>
        </is>
      </c>
      <c r="D4" t="inlineStr">
        <is>
          <t>G.T.S. Rail S.p.a.</t>
        </is>
      </c>
      <c r="E4" t="inlineStr">
        <is>
          <t>BRI</t>
        </is>
      </c>
      <c r="F4" t="inlineStr">
        <is>
          <t>80' 6-A CW</t>
        </is>
      </c>
      <c r="G4" t="n">
        <v>1</v>
      </c>
      <c r="H4" t="inlineStr">
        <is>
          <t>PAYG</t>
        </is>
      </c>
      <c r="I4" s="6" t="n">
        <v>45962</v>
      </c>
      <c r="J4" s="6" t="n">
        <v>46326</v>
      </c>
      <c r="K4" t="inlineStr">
        <is>
          <t>run_initial</t>
        </is>
      </c>
      <c r="M4" s="6" t="n">
        <v>45962</v>
      </c>
      <c r="N4" s="6" t="n">
        <v>46326</v>
      </c>
      <c r="O4" s="6" t="n">
        <v>46326</v>
      </c>
      <c r="R4" t="inlineStr">
        <is>
          <t>with as-of date</t>
        </is>
      </c>
      <c r="S4" s="6" t="n">
        <v>45992</v>
      </c>
      <c r="T4" s="6" t="n"/>
      <c r="U4" t="n">
        <v>1</v>
      </c>
      <c r="V4" t="n">
        <v>1</v>
      </c>
      <c r="W4" s="6" t="n"/>
      <c r="X4" s="6" t="n">
        <v>46053</v>
      </c>
      <c r="Z4" t="n">
        <v>45928</v>
      </c>
      <c r="AB4" t="n">
        <v>80000</v>
      </c>
      <c r="AC4" t="inlineStr">
        <is>
          <t>Euro</t>
        </is>
      </c>
      <c r="AD4" t="n">
        <v>41.25</v>
      </c>
      <c r="AE4" t="n">
        <v>30</v>
      </c>
    </row>
    <row r="5">
      <c r="A5" t="inlineStr">
        <is>
          <t>V730005</t>
        </is>
      </c>
      <c r="B5" t="inlineStr">
        <is>
          <t>2025-0019</t>
        </is>
      </c>
      <c r="C5" t="inlineStr">
        <is>
          <t>37 80 4980 276-2</t>
        </is>
      </c>
      <c r="D5" t="inlineStr">
        <is>
          <t>G.T.S. Rail S.p.a.</t>
        </is>
      </c>
      <c r="E5" t="inlineStr">
        <is>
          <t>BRI</t>
        </is>
      </c>
      <c r="F5" t="inlineStr">
        <is>
          <t>80' 6-A CW</t>
        </is>
      </c>
      <c r="G5" t="n">
        <v>1</v>
      </c>
      <c r="H5" t="inlineStr">
        <is>
          <t>PAYG</t>
        </is>
      </c>
      <c r="I5" s="6" t="n">
        <v>45962</v>
      </c>
      <c r="J5" s="6" t="n">
        <v>46326</v>
      </c>
      <c r="K5" t="inlineStr">
        <is>
          <t>run_initial</t>
        </is>
      </c>
      <c r="M5" s="6" t="n">
        <v>45962</v>
      </c>
      <c r="N5" s="6" t="n">
        <v>46326</v>
      </c>
      <c r="O5" s="6" t="n">
        <v>46326</v>
      </c>
      <c r="R5" t="inlineStr">
        <is>
          <t>with as-of date</t>
        </is>
      </c>
      <c r="S5" s="6" t="n">
        <v>45992</v>
      </c>
      <c r="T5" s="6" t="n"/>
      <c r="U5" t="n">
        <v>1</v>
      </c>
      <c r="V5" t="n">
        <v>1</v>
      </c>
      <c r="W5" s="6" t="n"/>
      <c r="X5" s="6" t="n">
        <v>46053</v>
      </c>
      <c r="Z5" t="n">
        <v>45928</v>
      </c>
      <c r="AB5" t="n">
        <v>80000</v>
      </c>
      <c r="AC5" t="inlineStr">
        <is>
          <t>Euro</t>
        </is>
      </c>
      <c r="AD5" t="n">
        <v>41.25</v>
      </c>
      <c r="AE5" t="n">
        <v>30</v>
      </c>
    </row>
    <row r="6">
      <c r="A6" t="inlineStr">
        <is>
          <t>V730005</t>
        </is>
      </c>
      <c r="B6" t="inlineStr">
        <is>
          <t>2025-0019</t>
        </is>
      </c>
      <c r="C6" t="inlineStr">
        <is>
          <t>37 80 4980 282-0</t>
        </is>
      </c>
      <c r="D6" t="inlineStr">
        <is>
          <t>G.T.S. Rail S.p.a.</t>
        </is>
      </c>
      <c r="E6" t="inlineStr">
        <is>
          <t>BRI</t>
        </is>
      </c>
      <c r="F6" t="inlineStr">
        <is>
          <t>80' 6-A CW</t>
        </is>
      </c>
      <c r="G6" t="n">
        <v>1</v>
      </c>
      <c r="H6" t="inlineStr">
        <is>
          <t>PAYG</t>
        </is>
      </c>
      <c r="I6" s="6" t="n">
        <v>45962</v>
      </c>
      <c r="J6" s="6" t="n">
        <v>46326</v>
      </c>
      <c r="K6" t="inlineStr">
        <is>
          <t>run_initial</t>
        </is>
      </c>
      <c r="M6" s="6" t="n">
        <v>45962</v>
      </c>
      <c r="N6" s="6" t="n">
        <v>46326</v>
      </c>
      <c r="O6" s="6" t="n">
        <v>46326</v>
      </c>
      <c r="R6" t="inlineStr">
        <is>
          <t>with as-of date</t>
        </is>
      </c>
      <c r="S6" s="6" t="n">
        <v>45992</v>
      </c>
      <c r="T6" s="6" t="n"/>
      <c r="U6" t="n">
        <v>1</v>
      </c>
      <c r="V6" t="n">
        <v>1</v>
      </c>
      <c r="W6" s="6" t="n"/>
      <c r="X6" s="6" t="n">
        <v>46053</v>
      </c>
      <c r="Z6" t="n">
        <v>45928</v>
      </c>
      <c r="AB6" t="n">
        <v>80000</v>
      </c>
      <c r="AC6" t="inlineStr">
        <is>
          <t>Euro</t>
        </is>
      </c>
      <c r="AD6" t="n">
        <v>41.25</v>
      </c>
      <c r="AE6" t="n">
        <v>30</v>
      </c>
    </row>
    <row r="7">
      <c r="A7" t="inlineStr">
        <is>
          <t>V730005</t>
        </is>
      </c>
      <c r="B7" t="inlineStr">
        <is>
          <t>2025-0019</t>
        </is>
      </c>
      <c r="C7" t="inlineStr">
        <is>
          <t>37 80 4980 284-6</t>
        </is>
      </c>
      <c r="D7" t="inlineStr">
        <is>
          <t>G.T.S. Rail S.p.a.</t>
        </is>
      </c>
      <c r="E7" t="inlineStr">
        <is>
          <t>BRI</t>
        </is>
      </c>
      <c r="F7" t="inlineStr">
        <is>
          <t>80' 6-A CW</t>
        </is>
      </c>
      <c r="G7" t="n">
        <v>1</v>
      </c>
      <c r="H7" t="inlineStr">
        <is>
          <t>PAYG</t>
        </is>
      </c>
      <c r="I7" s="6" t="n">
        <v>45962</v>
      </c>
      <c r="J7" s="6" t="n">
        <v>46326</v>
      </c>
      <c r="K7" t="inlineStr">
        <is>
          <t>run_initial</t>
        </is>
      </c>
      <c r="M7" s="6" t="n">
        <v>45962</v>
      </c>
      <c r="N7" s="6" t="n">
        <v>46326</v>
      </c>
      <c r="O7" s="6" t="n">
        <v>46326</v>
      </c>
      <c r="R7" t="inlineStr">
        <is>
          <t>with as-of date</t>
        </is>
      </c>
      <c r="S7" s="6" t="n">
        <v>45992</v>
      </c>
      <c r="T7" s="6" t="n"/>
      <c r="U7" t="n">
        <v>1</v>
      </c>
      <c r="V7" t="n">
        <v>1</v>
      </c>
      <c r="W7" s="6" t="n"/>
      <c r="X7" s="6" t="n">
        <v>46053</v>
      </c>
      <c r="Z7" t="n">
        <v>45928</v>
      </c>
      <c r="AB7" t="n">
        <v>80000</v>
      </c>
      <c r="AC7" t="inlineStr">
        <is>
          <t>Euro</t>
        </is>
      </c>
      <c r="AD7" t="n">
        <v>41.25</v>
      </c>
      <c r="AE7" t="n">
        <v>30</v>
      </c>
    </row>
    <row r="8">
      <c r="A8" t="inlineStr">
        <is>
          <t>V730005</t>
        </is>
      </c>
      <c r="B8" t="inlineStr">
        <is>
          <t>2025-0019</t>
        </is>
      </c>
      <c r="C8" t="inlineStr">
        <is>
          <t>37 80 4980 286-1</t>
        </is>
      </c>
      <c r="D8" t="inlineStr">
        <is>
          <t>G.T.S. Rail S.p.a.</t>
        </is>
      </c>
      <c r="E8" t="inlineStr">
        <is>
          <t>BRI</t>
        </is>
      </c>
      <c r="F8" t="inlineStr">
        <is>
          <t>80' 6-A CW</t>
        </is>
      </c>
      <c r="G8" t="n">
        <v>1</v>
      </c>
      <c r="H8" t="inlineStr">
        <is>
          <t>PAYG</t>
        </is>
      </c>
      <c r="I8" s="6" t="n">
        <v>45962</v>
      </c>
      <c r="J8" s="6" t="n">
        <v>46326</v>
      </c>
      <c r="K8" t="inlineStr">
        <is>
          <t>run_initial</t>
        </is>
      </c>
      <c r="M8" s="6" t="n">
        <v>45962</v>
      </c>
      <c r="N8" s="6" t="n">
        <v>46326</v>
      </c>
      <c r="O8" s="6" t="n">
        <v>46326</v>
      </c>
      <c r="R8" t="inlineStr">
        <is>
          <t>with as-of date</t>
        </is>
      </c>
      <c r="S8" s="6" t="n">
        <v>45992</v>
      </c>
      <c r="T8" s="6" t="n"/>
      <c r="U8" t="n">
        <v>1</v>
      </c>
      <c r="V8" t="n">
        <v>1</v>
      </c>
      <c r="W8" s="6" t="n"/>
      <c r="X8" s="6" t="n">
        <v>46053</v>
      </c>
      <c r="Z8" t="n">
        <v>45928</v>
      </c>
      <c r="AB8" t="n">
        <v>80000</v>
      </c>
      <c r="AC8" t="inlineStr">
        <is>
          <t>Euro</t>
        </is>
      </c>
      <c r="AD8" t="n">
        <v>41.25</v>
      </c>
      <c r="AE8" t="n">
        <v>30</v>
      </c>
    </row>
    <row r="9">
      <c r="A9" t="inlineStr">
        <is>
          <t>V730005</t>
        </is>
      </c>
      <c r="B9" t="inlineStr">
        <is>
          <t>2025-0019</t>
        </is>
      </c>
      <c r="C9" t="inlineStr">
        <is>
          <t>37 80 4980 691-2</t>
        </is>
      </c>
      <c r="D9" t="inlineStr">
        <is>
          <t>G.T.S. Rail S.p.a.</t>
        </is>
      </c>
      <c r="E9" t="inlineStr">
        <is>
          <t>BRI</t>
        </is>
      </c>
      <c r="F9" t="inlineStr">
        <is>
          <t>80' 6-A CW</t>
        </is>
      </c>
      <c r="G9" t="n">
        <v>1</v>
      </c>
      <c r="H9" t="inlineStr">
        <is>
          <t>PAYG</t>
        </is>
      </c>
      <c r="I9" s="6" t="n">
        <v>45962</v>
      </c>
      <c r="J9" s="6" t="n">
        <v>46326</v>
      </c>
      <c r="K9" t="inlineStr">
        <is>
          <t>run_initial</t>
        </is>
      </c>
      <c r="M9" s="6" t="n">
        <v>45962</v>
      </c>
      <c r="N9" s="6" t="n">
        <v>46326</v>
      </c>
      <c r="O9" s="6" t="n">
        <v>46326</v>
      </c>
      <c r="R9" t="inlineStr">
        <is>
          <t>with as-of date</t>
        </is>
      </c>
      <c r="S9" s="6" t="n">
        <v>45992</v>
      </c>
      <c r="T9" s="6" t="n"/>
      <c r="U9" t="n">
        <v>1</v>
      </c>
      <c r="V9" t="n">
        <v>1</v>
      </c>
      <c r="W9" s="6" t="n"/>
      <c r="X9" s="6" t="n">
        <v>46053</v>
      </c>
      <c r="Z9" t="n">
        <v>45928</v>
      </c>
      <c r="AB9" t="n">
        <v>80000</v>
      </c>
      <c r="AC9" t="inlineStr">
        <is>
          <t>Euro</t>
        </is>
      </c>
      <c r="AD9" t="n">
        <v>41.25</v>
      </c>
      <c r="AE9" t="n">
        <v>30</v>
      </c>
    </row>
    <row r="10">
      <c r="A10" t="inlineStr">
        <is>
          <t>V730005</t>
        </is>
      </c>
      <c r="B10" t="inlineStr">
        <is>
          <t>2025-0019</t>
        </is>
      </c>
      <c r="C10" t="inlineStr">
        <is>
          <t>37 80 4980 787-8</t>
        </is>
      </c>
      <c r="D10" t="inlineStr">
        <is>
          <t>G.T.S. Rail S.p.a.</t>
        </is>
      </c>
      <c r="E10" t="inlineStr">
        <is>
          <t>BRI</t>
        </is>
      </c>
      <c r="F10" t="inlineStr">
        <is>
          <t>80' 6-A CW</t>
        </is>
      </c>
      <c r="G10" t="n">
        <v>1</v>
      </c>
      <c r="H10" t="inlineStr">
        <is>
          <t>PAYG</t>
        </is>
      </c>
      <c r="I10" s="6" t="n">
        <v>45962</v>
      </c>
      <c r="J10" s="6" t="n">
        <v>46326</v>
      </c>
      <c r="K10" t="inlineStr">
        <is>
          <t>run_initial</t>
        </is>
      </c>
      <c r="M10" s="6" t="n">
        <v>45962</v>
      </c>
      <c r="N10" s="6" t="n">
        <v>46326</v>
      </c>
      <c r="O10" s="6" t="n">
        <v>46326</v>
      </c>
      <c r="R10" t="inlineStr">
        <is>
          <t>with as-of date</t>
        </is>
      </c>
      <c r="S10" s="6" t="n">
        <v>45992</v>
      </c>
      <c r="T10" s="6" t="n"/>
      <c r="U10" t="n">
        <v>1</v>
      </c>
      <c r="V10" t="n">
        <v>1</v>
      </c>
      <c r="W10" s="6" t="n"/>
      <c r="X10" s="6" t="n">
        <v>46053</v>
      </c>
      <c r="Z10" t="n">
        <v>45928</v>
      </c>
      <c r="AB10" t="n">
        <v>80000</v>
      </c>
      <c r="AC10" t="inlineStr">
        <is>
          <t>Euro</t>
        </is>
      </c>
      <c r="AD10" t="n">
        <v>41.25</v>
      </c>
      <c r="AE10" t="n">
        <v>30</v>
      </c>
    </row>
    <row r="11">
      <c r="A11" t="inlineStr">
        <is>
          <t>V730005</t>
        </is>
      </c>
      <c r="B11" t="inlineStr">
        <is>
          <t>2025-0019</t>
        </is>
      </c>
      <c r="C11" t="inlineStr">
        <is>
          <t>37 80 4980 790-2</t>
        </is>
      </c>
      <c r="D11" t="inlineStr">
        <is>
          <t>G.T.S. Rail S.p.a.</t>
        </is>
      </c>
      <c r="E11" t="inlineStr">
        <is>
          <t>BRI</t>
        </is>
      </c>
      <c r="F11" t="inlineStr">
        <is>
          <t>80' 6-A CW</t>
        </is>
      </c>
      <c r="G11" t="n">
        <v>1</v>
      </c>
      <c r="H11" t="inlineStr">
        <is>
          <t>PAYG</t>
        </is>
      </c>
      <c r="I11" s="6" t="n">
        <v>45962</v>
      </c>
      <c r="J11" s="6" t="n">
        <v>46326</v>
      </c>
      <c r="K11" t="inlineStr">
        <is>
          <t>run_initial</t>
        </is>
      </c>
      <c r="M11" s="6" t="n">
        <v>45962</v>
      </c>
      <c r="N11" s="6" t="n">
        <v>46326</v>
      </c>
      <c r="O11" s="6" t="n">
        <v>46326</v>
      </c>
      <c r="R11" t="inlineStr">
        <is>
          <t>with as-of date</t>
        </is>
      </c>
      <c r="S11" s="6" t="n">
        <v>45992</v>
      </c>
      <c r="T11" s="6" t="n"/>
      <c r="U11" t="n">
        <v>1</v>
      </c>
      <c r="V11" t="n">
        <v>1</v>
      </c>
      <c r="W11" s="6" t="n"/>
      <c r="X11" s="6" t="n">
        <v>46053</v>
      </c>
      <c r="Z11" t="n">
        <v>45928</v>
      </c>
      <c r="AB11" t="n">
        <v>80000</v>
      </c>
      <c r="AC11" t="inlineStr">
        <is>
          <t>Euro</t>
        </is>
      </c>
      <c r="AD11" t="n">
        <v>41.25</v>
      </c>
      <c r="AE11" t="n">
        <v>30</v>
      </c>
    </row>
    <row r="12">
      <c r="A12" t="inlineStr">
        <is>
          <t>V730005</t>
        </is>
      </c>
      <c r="B12" t="inlineStr">
        <is>
          <t>2025-0019</t>
        </is>
      </c>
      <c r="C12" t="inlineStr">
        <is>
          <t>37 80 4980 793-6</t>
        </is>
      </c>
      <c r="D12" t="inlineStr">
        <is>
          <t>G.T.S. Rail S.p.a.</t>
        </is>
      </c>
      <c r="E12" t="inlineStr">
        <is>
          <t>BRI</t>
        </is>
      </c>
      <c r="F12" t="inlineStr">
        <is>
          <t>80' 6-A CW</t>
        </is>
      </c>
      <c r="G12" t="n">
        <v>1</v>
      </c>
      <c r="H12" t="inlineStr">
        <is>
          <t>PAYG</t>
        </is>
      </c>
      <c r="I12" s="6" t="n">
        <v>45962</v>
      </c>
      <c r="J12" s="6" t="n">
        <v>46326</v>
      </c>
      <c r="K12" t="inlineStr">
        <is>
          <t>run_initial</t>
        </is>
      </c>
      <c r="M12" s="6" t="n">
        <v>45962</v>
      </c>
      <c r="N12" s="6" t="n">
        <v>46326</v>
      </c>
      <c r="O12" s="6" t="n">
        <v>46326</v>
      </c>
      <c r="R12" t="inlineStr">
        <is>
          <t>with as-of date</t>
        </is>
      </c>
      <c r="S12" s="6" t="n">
        <v>45992</v>
      </c>
      <c r="T12" s="6" t="n"/>
      <c r="U12" t="n">
        <v>1</v>
      </c>
      <c r="V12" t="n">
        <v>1</v>
      </c>
      <c r="W12" s="6" t="n"/>
      <c r="X12" s="6" t="n">
        <v>46053</v>
      </c>
      <c r="Z12" t="n">
        <v>45928</v>
      </c>
      <c r="AB12" t="n">
        <v>80000</v>
      </c>
      <c r="AC12" t="inlineStr">
        <is>
          <t>Euro</t>
        </is>
      </c>
      <c r="AD12" t="n">
        <v>41.25</v>
      </c>
      <c r="AE12" t="n">
        <v>30</v>
      </c>
    </row>
    <row r="13">
      <c r="A13" t="inlineStr">
        <is>
          <t>V730005</t>
        </is>
      </c>
      <c r="B13" t="inlineStr">
        <is>
          <t>2025-0019</t>
        </is>
      </c>
      <c r="C13" t="inlineStr">
        <is>
          <t>37 80 4980 795-1</t>
        </is>
      </c>
      <c r="D13" t="inlineStr">
        <is>
          <t>G.T.S. Rail S.p.a.</t>
        </is>
      </c>
      <c r="E13" t="inlineStr">
        <is>
          <t>BRI</t>
        </is>
      </c>
      <c r="F13" t="inlineStr">
        <is>
          <t>80' 6-A CW</t>
        </is>
      </c>
      <c r="G13" t="n">
        <v>1</v>
      </c>
      <c r="H13" t="inlineStr">
        <is>
          <t>PAYG</t>
        </is>
      </c>
      <c r="I13" s="6" t="n">
        <v>45962</v>
      </c>
      <c r="J13" s="6" t="n">
        <v>46326</v>
      </c>
      <c r="K13" t="inlineStr">
        <is>
          <t>run_initial</t>
        </is>
      </c>
      <c r="M13" s="6" t="n">
        <v>45962</v>
      </c>
      <c r="N13" s="6" t="n">
        <v>46326</v>
      </c>
      <c r="O13" s="6" t="n">
        <v>46326</v>
      </c>
      <c r="R13" t="inlineStr">
        <is>
          <t>with as-of date</t>
        </is>
      </c>
      <c r="S13" s="6" t="n">
        <v>45992</v>
      </c>
      <c r="T13" s="6" t="n"/>
      <c r="U13" t="n">
        <v>1</v>
      </c>
      <c r="V13" t="n">
        <v>1</v>
      </c>
      <c r="W13" s="6" t="n"/>
      <c r="X13" s="6" t="n">
        <v>46053</v>
      </c>
      <c r="Z13" t="n">
        <v>45928</v>
      </c>
      <c r="AB13" t="n">
        <v>80000</v>
      </c>
      <c r="AC13" t="inlineStr">
        <is>
          <t>Euro</t>
        </is>
      </c>
      <c r="AD13" t="n">
        <v>41.25</v>
      </c>
      <c r="AE13" t="n">
        <v>30</v>
      </c>
    </row>
    <row r="14">
      <c r="A14" t="inlineStr">
        <is>
          <t>V720003</t>
        </is>
      </c>
      <c r="B14" t="inlineStr">
        <is>
          <t>2025-0007</t>
        </is>
      </c>
      <c r="C14" t="inlineStr">
        <is>
          <t>37 80 4992 776-7</t>
        </is>
      </c>
      <c r="D14" t="inlineStr">
        <is>
          <t>LION Logistics GmbH</t>
        </is>
      </c>
      <c r="E14" t="inlineStr">
        <is>
          <t>DME</t>
        </is>
      </c>
      <c r="F14" t="inlineStr">
        <is>
          <t>DPW</t>
        </is>
      </c>
      <c r="G14" t="n">
        <v>1</v>
      </c>
      <c r="H14" t="inlineStr">
        <is>
          <t>PAYG</t>
        </is>
      </c>
      <c r="I14" s="6" t="n">
        <v>45627</v>
      </c>
      <c r="J14" s="6" t="n">
        <v>46387</v>
      </c>
      <c r="K14" t="inlineStr">
        <is>
          <t>run_prolonged</t>
        </is>
      </c>
      <c r="M14" s="6" t="n">
        <v>45627</v>
      </c>
      <c r="N14" s="6" t="n">
        <v>46022</v>
      </c>
      <c r="O14" s="6" t="n">
        <v>46022</v>
      </c>
      <c r="R14" t="inlineStr">
        <is>
          <t>with as-of date</t>
        </is>
      </c>
      <c r="S14" s="6" t="n">
        <v>45627</v>
      </c>
      <c r="T14" s="6" t="n"/>
      <c r="U14" t="n">
        <v>1</v>
      </c>
      <c r="V14" t="n">
        <v>1</v>
      </c>
      <c r="W14" s="6" t="n"/>
      <c r="X14" s="6" t="n">
        <v>46053</v>
      </c>
      <c r="Z14" t="n">
        <v>45928</v>
      </c>
      <c r="AB14" t="n">
        <v>90000</v>
      </c>
      <c r="AC14" t="inlineStr">
        <is>
          <t>Euro</t>
        </is>
      </c>
      <c r="AD14" t="n">
        <v>58.71</v>
      </c>
      <c r="AE14" t="n">
        <v>42.5</v>
      </c>
    </row>
    <row r="15">
      <c r="A15" t="inlineStr">
        <is>
          <t>V730004</t>
        </is>
      </c>
      <c r="B15" t="inlineStr">
        <is>
          <t>2023-0040</t>
        </is>
      </c>
      <c r="C15" t="inlineStr">
        <is>
          <t>37 80 4993 287-4</t>
        </is>
      </c>
      <c r="D15" t="inlineStr">
        <is>
          <t>LTE Logistik- und Transport GmbH</t>
        </is>
      </c>
      <c r="E15" t="inlineStr">
        <is>
          <t>TNO</t>
        </is>
      </c>
      <c r="F15" t="inlineStr">
        <is>
          <t>DPW</t>
        </is>
      </c>
      <c r="G15" t="n">
        <v>1</v>
      </c>
      <c r="H15" t="inlineStr">
        <is>
          <t>PAYG-Abrg</t>
        </is>
      </c>
      <c r="I15" s="6" t="n">
        <v>45880</v>
      </c>
      <c r="J15" s="6" t="n">
        <v>46387</v>
      </c>
      <c r="K15" t="inlineStr">
        <is>
          <t>run_prolonged</t>
        </is>
      </c>
      <c r="M15" s="6" t="n">
        <v>45880</v>
      </c>
      <c r="N15" s="6" t="n">
        <v>46387</v>
      </c>
      <c r="O15" s="6" t="n">
        <v>46387</v>
      </c>
      <c r="R15" t="inlineStr">
        <is>
          <t>n.a.</t>
        </is>
      </c>
      <c r="S15" s="6" t="n"/>
      <c r="T15" s="6" t="n"/>
      <c r="U15" t="n">
        <v>0</v>
      </c>
      <c r="V15" t="n">
        <v>3</v>
      </c>
      <c r="W15" s="6" t="n"/>
      <c r="X15" s="6" t="n">
        <v>46295</v>
      </c>
      <c r="Z15" t="n">
        <v>46234</v>
      </c>
      <c r="AB15" t="n">
        <v>180000</v>
      </c>
      <c r="AC15" t="inlineStr">
        <is>
          <t>Euro</t>
        </is>
      </c>
      <c r="AD15" t="n">
        <v>76.5</v>
      </c>
      <c r="AE15" t="n">
        <v>46</v>
      </c>
    </row>
    <row r="16">
      <c r="A16" t="inlineStr">
        <is>
          <t>V730004</t>
        </is>
      </c>
      <c r="B16" t="inlineStr">
        <is>
          <t>2023-0040</t>
        </is>
      </c>
      <c r="C16" t="inlineStr">
        <is>
          <t>37 80 4993 285-8</t>
        </is>
      </c>
      <c r="D16" t="inlineStr">
        <is>
          <t>LTE Logistik- und Transport GmbH</t>
        </is>
      </c>
      <c r="E16" t="inlineStr">
        <is>
          <t>TNO</t>
        </is>
      </c>
      <c r="F16" t="inlineStr">
        <is>
          <t>DPW</t>
        </is>
      </c>
      <c r="G16" t="n">
        <v>1</v>
      </c>
      <c r="H16" t="inlineStr">
        <is>
          <t>PAYG-Abrg</t>
        </is>
      </c>
      <c r="I16" s="6" t="n">
        <v>45880</v>
      </c>
      <c r="J16" s="6" t="n">
        <v>46387</v>
      </c>
      <c r="K16" t="inlineStr">
        <is>
          <t>run_prolonged</t>
        </is>
      </c>
      <c r="M16" s="6" t="n">
        <v>45898</v>
      </c>
      <c r="N16" s="6" t="n">
        <v>46387</v>
      </c>
      <c r="O16" s="6" t="n">
        <v>46387</v>
      </c>
      <c r="R16" t="inlineStr">
        <is>
          <t>n.a.</t>
        </is>
      </c>
      <c r="S16" s="6" t="n"/>
      <c r="T16" s="6" t="n"/>
      <c r="U16" t="n">
        <v>0</v>
      </c>
      <c r="V16" t="n">
        <v>3</v>
      </c>
      <c r="W16" s="6" t="n"/>
      <c r="X16" s="6" t="n">
        <v>46295</v>
      </c>
      <c r="Z16" t="n">
        <v>46234</v>
      </c>
      <c r="AB16" t="n">
        <v>180000</v>
      </c>
      <c r="AC16" t="inlineStr">
        <is>
          <t>Euro</t>
        </is>
      </c>
      <c r="AD16" t="n">
        <v>76.5</v>
      </c>
      <c r="AE16" t="n">
        <v>46</v>
      </c>
    </row>
    <row r="17">
      <c r="A17" t="inlineStr">
        <is>
          <t>V730004</t>
        </is>
      </c>
      <c r="B17" t="inlineStr">
        <is>
          <t>2023-0040</t>
        </is>
      </c>
      <c r="C17" t="inlineStr">
        <is>
          <t>37 80 4993 299-9</t>
        </is>
      </c>
      <c r="D17" t="inlineStr">
        <is>
          <t>LTE Logistik- und Transport GmbH</t>
        </is>
      </c>
      <c r="E17" t="inlineStr">
        <is>
          <t>TNO</t>
        </is>
      </c>
      <c r="F17" t="inlineStr">
        <is>
          <t>DPW</t>
        </is>
      </c>
      <c r="G17" t="n">
        <v>1</v>
      </c>
      <c r="H17" t="inlineStr">
        <is>
          <t>PAYG-Abrg</t>
        </is>
      </c>
      <c r="I17" s="6" t="n">
        <v>45880</v>
      </c>
      <c r="J17" s="6" t="n">
        <v>46387</v>
      </c>
      <c r="K17" t="inlineStr">
        <is>
          <t>run_prolonged</t>
        </is>
      </c>
      <c r="M17" s="6" t="n">
        <v>45898</v>
      </c>
      <c r="N17" s="6" t="n">
        <v>46387</v>
      </c>
      <c r="O17" s="6" t="n">
        <v>46387</v>
      </c>
      <c r="R17" t="inlineStr">
        <is>
          <t>n.a.</t>
        </is>
      </c>
      <c r="S17" s="6" t="n"/>
      <c r="T17" s="6" t="n"/>
      <c r="U17" t="n">
        <v>0</v>
      </c>
      <c r="V17" t="n">
        <v>3</v>
      </c>
      <c r="W17" s="6" t="n"/>
      <c r="X17" s="6" t="n">
        <v>46295</v>
      </c>
      <c r="Z17" t="n">
        <v>46234</v>
      </c>
      <c r="AB17" t="n">
        <v>180000</v>
      </c>
      <c r="AC17" t="inlineStr">
        <is>
          <t>Euro</t>
        </is>
      </c>
      <c r="AD17" t="n">
        <v>76.5</v>
      </c>
      <c r="AE17" t="n">
        <v>46</v>
      </c>
    </row>
    <row r="18">
      <c r="A18" t="inlineStr">
        <is>
          <t>V730004</t>
        </is>
      </c>
      <c r="B18" t="inlineStr">
        <is>
          <t>2023-0040</t>
        </is>
      </c>
      <c r="C18" t="inlineStr">
        <is>
          <t>37 80 4993 300-5</t>
        </is>
      </c>
      <c r="D18" t="inlineStr">
        <is>
          <t>LTE Logistik- und Transport GmbH</t>
        </is>
      </c>
      <c r="E18" t="inlineStr">
        <is>
          <t>TNO</t>
        </is>
      </c>
      <c r="F18" t="inlineStr">
        <is>
          <t>DPW</t>
        </is>
      </c>
      <c r="G18" t="n">
        <v>1</v>
      </c>
      <c r="H18" t="inlineStr">
        <is>
          <t>PAYG-Abrg</t>
        </is>
      </c>
      <c r="I18" s="6" t="n">
        <v>45880</v>
      </c>
      <c r="J18" s="6" t="n">
        <v>46387</v>
      </c>
      <c r="K18" t="inlineStr">
        <is>
          <t>run_prolonged</t>
        </is>
      </c>
      <c r="M18" s="6" t="n">
        <v>45898</v>
      </c>
      <c r="N18" s="6" t="n">
        <v>46387</v>
      </c>
      <c r="O18" s="6" t="n">
        <v>46387</v>
      </c>
      <c r="R18" t="inlineStr">
        <is>
          <t>n.a.</t>
        </is>
      </c>
      <c r="S18" s="6" t="n"/>
      <c r="T18" s="6" t="n"/>
      <c r="U18" t="n">
        <v>0</v>
      </c>
      <c r="V18" t="n">
        <v>3</v>
      </c>
      <c r="W18" s="6" t="n"/>
      <c r="X18" s="6" t="n">
        <v>46295</v>
      </c>
      <c r="Z18" t="n">
        <v>46234</v>
      </c>
      <c r="AB18" t="n">
        <v>180000</v>
      </c>
      <c r="AC18" t="inlineStr">
        <is>
          <t>Euro</t>
        </is>
      </c>
      <c r="AD18" t="n">
        <v>76.5</v>
      </c>
      <c r="AE18" t="n">
        <v>46</v>
      </c>
    </row>
    <row r="19">
      <c r="A19" t="inlineStr">
        <is>
          <t>V730010</t>
        </is>
      </c>
      <c r="B19" t="inlineStr">
        <is>
          <t>2024-0018</t>
        </is>
      </c>
      <c r="C19" t="inlineStr"/>
      <c r="D19" t="inlineStr">
        <is>
          <t>LTE Logistik- und Transport GmbH</t>
        </is>
      </c>
      <c r="E19" t="inlineStr">
        <is>
          <t>TNO</t>
        </is>
      </c>
      <c r="F19" t="inlineStr">
        <is>
          <t>60' CW</t>
        </is>
      </c>
      <c r="G19" t="n">
        <v>1</v>
      </c>
      <c r="H19" t="inlineStr">
        <is>
          <t>PAYG</t>
        </is>
      </c>
      <c r="I19" s="6" t="n">
        <v>46023</v>
      </c>
      <c r="J19" s="6" t="n">
        <v>46387</v>
      </c>
      <c r="K19" t="inlineStr">
        <is>
          <t>run_initial</t>
        </is>
      </c>
      <c r="M19" s="6" t="n">
        <v>46023</v>
      </c>
      <c r="N19" s="6" t="n">
        <v>46387</v>
      </c>
      <c r="O19" s="6" t="n">
        <v>46387</v>
      </c>
      <c r="R19" t="inlineStr">
        <is>
          <t>with as-of date</t>
        </is>
      </c>
      <c r="S19" s="6" t="n"/>
      <c r="T19" s="6" t="n"/>
      <c r="U19" t="n">
        <v>0</v>
      </c>
      <c r="V19" t="n">
        <v>3</v>
      </c>
      <c r="W19" s="6" t="n"/>
      <c r="X19" s="6" t="n">
        <v>45292</v>
      </c>
      <c r="Z19" t="n">
        <v>45962</v>
      </c>
      <c r="AB19" t="n">
        <v>180000</v>
      </c>
      <c r="AC19" t="inlineStr">
        <is>
          <t>Euro</t>
        </is>
      </c>
      <c r="AD19" t="n">
        <v>35.7</v>
      </c>
      <c r="AE19" t="n">
        <v>19.15</v>
      </c>
    </row>
    <row r="20">
      <c r="A20" t="inlineStr">
        <is>
          <t>V730011</t>
        </is>
      </c>
      <c r="B20" t="inlineStr">
        <is>
          <t>2025-0042</t>
        </is>
      </c>
      <c r="C20" t="inlineStr"/>
      <c r="D20" t="inlineStr">
        <is>
          <t>LTE Logistik- und Transport GmbH</t>
        </is>
      </c>
      <c r="E20" t="inlineStr">
        <is>
          <t>WBA</t>
        </is>
      </c>
      <c r="F20" t="inlineStr">
        <is>
          <t>90' CW</t>
        </is>
      </c>
      <c r="G20" t="n">
        <v>1</v>
      </c>
      <c r="H20" t="inlineStr">
        <is>
          <t>PAYG-Abrg</t>
        </is>
      </c>
      <c r="I20" s="6" t="n">
        <v>46069</v>
      </c>
      <c r="J20" s="6" t="n">
        <v>46250</v>
      </c>
      <c r="K20" t="inlineStr">
        <is>
          <t>plan_deliver_fleet</t>
        </is>
      </c>
      <c r="M20" s="6" t="n">
        <v>46069</v>
      </c>
      <c r="N20" s="6" t="n">
        <v>46752</v>
      </c>
      <c r="O20" s="6" t="n">
        <v>46752</v>
      </c>
      <c r="R20" t="inlineStr">
        <is>
          <t>with cut-off date</t>
        </is>
      </c>
      <c r="S20" s="6" t="n">
        <v>46250</v>
      </c>
      <c r="T20" s="6" t="n">
        <v>46387</v>
      </c>
      <c r="U20" t="n">
        <v>2</v>
      </c>
      <c r="V20" t="n">
        <v>3</v>
      </c>
      <c r="W20" s="6" t="n"/>
      <c r="X20" s="6" t="n">
        <v>46189</v>
      </c>
      <c r="Z20" t="n">
        <v>45962</v>
      </c>
      <c r="AB20" t="n">
        <v>200000</v>
      </c>
      <c r="AC20" t="inlineStr">
        <is>
          <t>Euro</t>
        </is>
      </c>
      <c r="AD20" t="n">
        <v>59.45</v>
      </c>
      <c r="AE20" t="n">
        <v>24.5</v>
      </c>
    </row>
    <row r="21">
      <c r="A21" t="inlineStr">
        <is>
          <t>V730011</t>
        </is>
      </c>
      <c r="B21" t="inlineStr">
        <is>
          <t>2025-0042</t>
        </is>
      </c>
      <c r="C21" t="inlineStr"/>
      <c r="D21" t="inlineStr">
        <is>
          <t>LTE Logistik- und Transport GmbH</t>
        </is>
      </c>
      <c r="E21" t="inlineStr">
        <is>
          <t>WBA</t>
        </is>
      </c>
      <c r="F21" t="inlineStr">
        <is>
          <t>90' CW</t>
        </is>
      </c>
      <c r="G21" t="n">
        <v>1</v>
      </c>
      <c r="H21" t="inlineStr">
        <is>
          <t>PAYG-Abrg</t>
        </is>
      </c>
      <c r="I21" s="6" t="n">
        <v>46069</v>
      </c>
      <c r="J21" s="6" t="n">
        <v>46250</v>
      </c>
      <c r="K21" t="inlineStr">
        <is>
          <t>plan_deliver_fleet</t>
        </is>
      </c>
      <c r="M21" s="6" t="n">
        <v>46069</v>
      </c>
      <c r="N21" s="6" t="n">
        <v>46752</v>
      </c>
      <c r="O21" s="6" t="n">
        <v>46752</v>
      </c>
      <c r="R21" t="inlineStr">
        <is>
          <t>with cut-off date</t>
        </is>
      </c>
      <c r="S21" s="6" t="n">
        <v>46250</v>
      </c>
      <c r="T21" s="6" t="n">
        <v>46387</v>
      </c>
      <c r="U21" t="n">
        <v>2</v>
      </c>
      <c r="V21" t="n">
        <v>3</v>
      </c>
      <c r="W21" s="6" t="n"/>
      <c r="X21" s="6" t="n">
        <v>46189</v>
      </c>
      <c r="Z21" t="n">
        <v>45962</v>
      </c>
      <c r="AB21" t="n">
        <v>200000</v>
      </c>
      <c r="AC21" t="inlineStr">
        <is>
          <t>Euro</t>
        </is>
      </c>
      <c r="AD21" t="n">
        <v>59.45</v>
      </c>
      <c r="AE21" t="n">
        <v>24.5</v>
      </c>
    </row>
    <row r="22">
      <c r="A22" t="inlineStr">
        <is>
          <t>V730011</t>
        </is>
      </c>
      <c r="B22" t="inlineStr">
        <is>
          <t>2025-0042</t>
        </is>
      </c>
      <c r="C22" t="inlineStr"/>
      <c r="D22" t="inlineStr">
        <is>
          <t>LTE Logistik- und Transport GmbH</t>
        </is>
      </c>
      <c r="E22" t="inlineStr">
        <is>
          <t>WBA</t>
        </is>
      </c>
      <c r="F22" t="inlineStr">
        <is>
          <t>90' CW</t>
        </is>
      </c>
      <c r="G22" t="n">
        <v>1</v>
      </c>
      <c r="H22" t="inlineStr">
        <is>
          <t>PAYG-Abrg</t>
        </is>
      </c>
      <c r="I22" s="6" t="n">
        <v>46069</v>
      </c>
      <c r="J22" s="6" t="n">
        <v>46250</v>
      </c>
      <c r="K22" t="inlineStr">
        <is>
          <t>plan_deliver_fleet</t>
        </is>
      </c>
      <c r="M22" s="6" t="n">
        <v>46069</v>
      </c>
      <c r="N22" s="6" t="n">
        <v>46752</v>
      </c>
      <c r="O22" s="6" t="n">
        <v>46752</v>
      </c>
      <c r="R22" t="inlineStr">
        <is>
          <t>with cut-off date</t>
        </is>
      </c>
      <c r="S22" s="6" t="n">
        <v>46250</v>
      </c>
      <c r="T22" s="6" t="n">
        <v>46387</v>
      </c>
      <c r="U22" t="n">
        <v>2</v>
      </c>
      <c r="V22" t="n">
        <v>3</v>
      </c>
      <c r="W22" s="6" t="n"/>
      <c r="X22" s="6" t="n">
        <v>46189</v>
      </c>
      <c r="Z22" t="n">
        <v>45962</v>
      </c>
      <c r="AB22" t="n">
        <v>200000</v>
      </c>
      <c r="AC22" t="inlineStr">
        <is>
          <t>Euro</t>
        </is>
      </c>
      <c r="AD22" t="n">
        <v>59.45</v>
      </c>
      <c r="AE22" t="n">
        <v>24.5</v>
      </c>
    </row>
    <row r="23">
      <c r="A23" t="inlineStr">
        <is>
          <t>V730011</t>
        </is>
      </c>
      <c r="B23" t="inlineStr">
        <is>
          <t>2025-0042</t>
        </is>
      </c>
      <c r="C23" t="inlineStr"/>
      <c r="D23" t="inlineStr">
        <is>
          <t>LTE Logistik- und Transport GmbH</t>
        </is>
      </c>
      <c r="E23" t="inlineStr">
        <is>
          <t>WBA</t>
        </is>
      </c>
      <c r="F23" t="inlineStr">
        <is>
          <t>90' CW</t>
        </is>
      </c>
      <c r="G23" t="n">
        <v>1</v>
      </c>
      <c r="H23" t="inlineStr">
        <is>
          <t>PAYG-Abrg</t>
        </is>
      </c>
      <c r="I23" s="6" t="n">
        <v>46069</v>
      </c>
      <c r="J23" s="6" t="n">
        <v>46250</v>
      </c>
      <c r="K23" t="inlineStr">
        <is>
          <t>plan_deliver_fleet</t>
        </is>
      </c>
      <c r="M23" s="6" t="n">
        <v>46069</v>
      </c>
      <c r="N23" s="6" t="n">
        <v>46752</v>
      </c>
      <c r="O23" s="6" t="n">
        <v>46752</v>
      </c>
      <c r="R23" t="inlineStr">
        <is>
          <t>with cut-off date</t>
        </is>
      </c>
      <c r="S23" s="6" t="n">
        <v>46250</v>
      </c>
      <c r="T23" s="6" t="n">
        <v>46387</v>
      </c>
      <c r="U23" t="n">
        <v>2</v>
      </c>
      <c r="V23" t="n">
        <v>3</v>
      </c>
      <c r="W23" s="6" t="n"/>
      <c r="X23" s="6" t="n">
        <v>46189</v>
      </c>
      <c r="Z23" t="n">
        <v>45962</v>
      </c>
      <c r="AB23" t="n">
        <v>200000</v>
      </c>
      <c r="AC23" t="inlineStr">
        <is>
          <t>Euro</t>
        </is>
      </c>
      <c r="AD23" t="n">
        <v>59.45</v>
      </c>
      <c r="AE23" t="n">
        <v>24.5</v>
      </c>
    </row>
    <row r="24">
      <c r="A24" t="inlineStr">
        <is>
          <t>V730011</t>
        </is>
      </c>
      <c r="B24" t="inlineStr">
        <is>
          <t>2025-0042</t>
        </is>
      </c>
      <c r="C24" t="inlineStr"/>
      <c r="D24" t="inlineStr">
        <is>
          <t>LTE Logistik- und Transport GmbH</t>
        </is>
      </c>
      <c r="E24" t="inlineStr">
        <is>
          <t>WBA</t>
        </is>
      </c>
      <c r="F24" t="inlineStr">
        <is>
          <t>90' CW</t>
        </is>
      </c>
      <c r="G24" t="n">
        <v>1</v>
      </c>
      <c r="H24" t="inlineStr">
        <is>
          <t>PAYG-Abrg</t>
        </is>
      </c>
      <c r="I24" s="6" t="n">
        <v>46069</v>
      </c>
      <c r="J24" s="6" t="n">
        <v>46250</v>
      </c>
      <c r="K24" t="inlineStr">
        <is>
          <t>plan_deliver_fleet</t>
        </is>
      </c>
      <c r="M24" s="6" t="n">
        <v>46069</v>
      </c>
      <c r="N24" s="6" t="n">
        <v>46752</v>
      </c>
      <c r="O24" s="6" t="n">
        <v>46752</v>
      </c>
      <c r="R24" t="inlineStr">
        <is>
          <t>with cut-off date</t>
        </is>
      </c>
      <c r="S24" s="6" t="n">
        <v>46250</v>
      </c>
      <c r="T24" s="6" t="n">
        <v>46387</v>
      </c>
      <c r="U24" t="n">
        <v>2</v>
      </c>
      <c r="V24" t="n">
        <v>3</v>
      </c>
      <c r="W24" s="6" t="n"/>
      <c r="X24" s="6" t="n">
        <v>46189</v>
      </c>
      <c r="Z24" t="n">
        <v>45962</v>
      </c>
      <c r="AB24" t="n">
        <v>200000</v>
      </c>
      <c r="AC24" t="inlineStr">
        <is>
          <t>Euro</t>
        </is>
      </c>
      <c r="AD24" t="n">
        <v>59.45</v>
      </c>
      <c r="AE24" t="n">
        <v>24.5</v>
      </c>
    </row>
    <row r="25">
      <c r="A25" t="inlineStr">
        <is>
          <t>V730011</t>
        </is>
      </c>
      <c r="B25" t="inlineStr">
        <is>
          <t>2025-0042</t>
        </is>
      </c>
      <c r="C25" t="inlineStr"/>
      <c r="D25" t="inlineStr">
        <is>
          <t>LTE Logistik- und Transport GmbH</t>
        </is>
      </c>
      <c r="E25" t="inlineStr">
        <is>
          <t>WBA</t>
        </is>
      </c>
      <c r="F25" t="inlineStr">
        <is>
          <t>90' CW</t>
        </is>
      </c>
      <c r="G25" t="n">
        <v>1</v>
      </c>
      <c r="H25" t="inlineStr">
        <is>
          <t>PAYG-Abrg</t>
        </is>
      </c>
      <c r="I25" s="6" t="n">
        <v>46069</v>
      </c>
      <c r="J25" s="6" t="n">
        <v>46250</v>
      </c>
      <c r="K25" t="inlineStr">
        <is>
          <t>plan_deliver_fleet</t>
        </is>
      </c>
      <c r="M25" s="6" t="n">
        <v>46069</v>
      </c>
      <c r="N25" s="6" t="n">
        <v>46752</v>
      </c>
      <c r="O25" s="6" t="n">
        <v>46752</v>
      </c>
      <c r="R25" t="inlineStr">
        <is>
          <t>with cut-off date</t>
        </is>
      </c>
      <c r="S25" s="6" t="n">
        <v>46250</v>
      </c>
      <c r="T25" s="6" t="n">
        <v>46387</v>
      </c>
      <c r="U25" t="n">
        <v>2</v>
      </c>
      <c r="V25" t="n">
        <v>3</v>
      </c>
      <c r="W25" s="6" t="n"/>
      <c r="X25" s="6" t="n">
        <v>46189</v>
      </c>
      <c r="Z25" t="n">
        <v>45962</v>
      </c>
      <c r="AB25" t="n">
        <v>200000</v>
      </c>
      <c r="AC25" t="inlineStr">
        <is>
          <t>Euro</t>
        </is>
      </c>
      <c r="AD25" t="n">
        <v>59.45</v>
      </c>
      <c r="AE25" t="n">
        <v>24.5</v>
      </c>
    </row>
    <row r="26">
      <c r="A26" t="inlineStr">
        <is>
          <t>V730011</t>
        </is>
      </c>
      <c r="B26" t="inlineStr">
        <is>
          <t>2025-0042</t>
        </is>
      </c>
      <c r="C26" t="inlineStr"/>
      <c r="D26" t="inlineStr">
        <is>
          <t>LTE Logistik- und Transport GmbH</t>
        </is>
      </c>
      <c r="E26" t="inlineStr">
        <is>
          <t>WBA</t>
        </is>
      </c>
      <c r="F26" t="inlineStr">
        <is>
          <t>90' CW</t>
        </is>
      </c>
      <c r="G26" t="n">
        <v>1</v>
      </c>
      <c r="H26" t="inlineStr">
        <is>
          <t>PAYG-Abrg</t>
        </is>
      </c>
      <c r="I26" s="6" t="n">
        <v>46069</v>
      </c>
      <c r="J26" s="6" t="n">
        <v>46250</v>
      </c>
      <c r="K26" t="inlineStr">
        <is>
          <t>plan_deliver_fleet</t>
        </is>
      </c>
      <c r="M26" s="6" t="n">
        <v>46069</v>
      </c>
      <c r="N26" s="6" t="n">
        <v>46752</v>
      </c>
      <c r="O26" s="6" t="n">
        <v>46752</v>
      </c>
      <c r="R26" t="inlineStr">
        <is>
          <t>with cut-off date</t>
        </is>
      </c>
      <c r="S26" s="6" t="n">
        <v>46250</v>
      </c>
      <c r="T26" s="6" t="n">
        <v>46387</v>
      </c>
      <c r="U26" t="n">
        <v>2</v>
      </c>
      <c r="V26" t="n">
        <v>3</v>
      </c>
      <c r="W26" s="6" t="n"/>
      <c r="X26" s="6" t="n">
        <v>46189</v>
      </c>
      <c r="Z26" t="n">
        <v>45962</v>
      </c>
      <c r="AB26" t="n">
        <v>200000</v>
      </c>
      <c r="AC26" t="inlineStr">
        <is>
          <t>Euro</t>
        </is>
      </c>
      <c r="AD26" t="n">
        <v>59.45</v>
      </c>
      <c r="AE26" t="n">
        <v>24.5</v>
      </c>
    </row>
    <row r="27">
      <c r="A27" t="inlineStr">
        <is>
          <t>V730011</t>
        </is>
      </c>
      <c r="B27" t="inlineStr">
        <is>
          <t>2025-0042</t>
        </is>
      </c>
      <c r="C27" t="inlineStr"/>
      <c r="D27" t="inlineStr">
        <is>
          <t>LTE Logistik- und Transport GmbH</t>
        </is>
      </c>
      <c r="E27" t="inlineStr">
        <is>
          <t>WBA</t>
        </is>
      </c>
      <c r="F27" t="inlineStr">
        <is>
          <t>90' CW</t>
        </is>
      </c>
      <c r="G27" t="n">
        <v>1</v>
      </c>
      <c r="H27" t="inlineStr">
        <is>
          <t>PAYG-Abrg</t>
        </is>
      </c>
      <c r="I27" s="6" t="n">
        <v>46069</v>
      </c>
      <c r="J27" s="6" t="n">
        <v>46250</v>
      </c>
      <c r="K27" t="inlineStr">
        <is>
          <t>plan_deliver_fleet</t>
        </is>
      </c>
      <c r="M27" s="6" t="n">
        <v>46069</v>
      </c>
      <c r="N27" s="6" t="n">
        <v>46752</v>
      </c>
      <c r="O27" s="6" t="n">
        <v>46752</v>
      </c>
      <c r="R27" t="inlineStr">
        <is>
          <t>with cut-off date</t>
        </is>
      </c>
      <c r="S27" s="6" t="n">
        <v>46250</v>
      </c>
      <c r="T27" s="6" t="n">
        <v>46387</v>
      </c>
      <c r="U27" t="n">
        <v>2</v>
      </c>
      <c r="V27" t="n">
        <v>3</v>
      </c>
      <c r="W27" s="6" t="n"/>
      <c r="X27" s="6" t="n">
        <v>46189</v>
      </c>
      <c r="Z27" t="n">
        <v>45962</v>
      </c>
      <c r="AB27" t="n">
        <v>200000</v>
      </c>
      <c r="AC27" t="inlineStr">
        <is>
          <t>Euro</t>
        </is>
      </c>
      <c r="AD27" t="n">
        <v>59.45</v>
      </c>
      <c r="AE27" t="n">
        <v>24.5</v>
      </c>
    </row>
    <row r="28">
      <c r="A28" t="inlineStr">
        <is>
          <t>V730011</t>
        </is>
      </c>
      <c r="B28" t="inlineStr">
        <is>
          <t>2025-0042</t>
        </is>
      </c>
      <c r="C28" t="inlineStr"/>
      <c r="D28" t="inlineStr">
        <is>
          <t>LTE Logistik- und Transport GmbH</t>
        </is>
      </c>
      <c r="E28" t="inlineStr">
        <is>
          <t>WBA</t>
        </is>
      </c>
      <c r="F28" t="inlineStr">
        <is>
          <t>90' CW</t>
        </is>
      </c>
      <c r="G28" t="n">
        <v>1</v>
      </c>
      <c r="H28" t="inlineStr">
        <is>
          <t>PAYG-Abrg</t>
        </is>
      </c>
      <c r="I28" s="6" t="n">
        <v>46069</v>
      </c>
      <c r="J28" s="6" t="n">
        <v>46250</v>
      </c>
      <c r="K28" t="inlineStr">
        <is>
          <t>plan_deliver_fleet</t>
        </is>
      </c>
      <c r="M28" s="6" t="n">
        <v>46069</v>
      </c>
      <c r="N28" s="6" t="n">
        <v>46752</v>
      </c>
      <c r="O28" s="6" t="n">
        <v>46752</v>
      </c>
      <c r="R28" t="inlineStr">
        <is>
          <t>with cut-off date</t>
        </is>
      </c>
      <c r="S28" s="6" t="n">
        <v>46250</v>
      </c>
      <c r="T28" s="6" t="n">
        <v>46387</v>
      </c>
      <c r="U28" t="n">
        <v>2</v>
      </c>
      <c r="V28" t="n">
        <v>3</v>
      </c>
      <c r="W28" s="6" t="n"/>
      <c r="X28" s="6" t="n">
        <v>46189</v>
      </c>
      <c r="Z28" t="n">
        <v>45962</v>
      </c>
      <c r="AB28" t="n">
        <v>200000</v>
      </c>
      <c r="AC28" t="inlineStr">
        <is>
          <t>Euro</t>
        </is>
      </c>
      <c r="AD28" t="n">
        <v>59.45</v>
      </c>
      <c r="AE28" t="n">
        <v>24.5</v>
      </c>
    </row>
    <row r="29">
      <c r="A29" t="inlineStr">
        <is>
          <t>V730011</t>
        </is>
      </c>
      <c r="B29" t="inlineStr">
        <is>
          <t>2025-0042</t>
        </is>
      </c>
      <c r="C29" t="inlineStr"/>
      <c r="D29" t="inlineStr">
        <is>
          <t>LTE Logistik- und Transport GmbH</t>
        </is>
      </c>
      <c r="E29" t="inlineStr">
        <is>
          <t>WBA</t>
        </is>
      </c>
      <c r="F29" t="inlineStr">
        <is>
          <t>90' CW</t>
        </is>
      </c>
      <c r="G29" t="n">
        <v>1</v>
      </c>
      <c r="H29" t="inlineStr">
        <is>
          <t>PAYG-Abrg</t>
        </is>
      </c>
      <c r="I29" s="6" t="n">
        <v>46069</v>
      </c>
      <c r="J29" s="6" t="n">
        <v>46250</v>
      </c>
      <c r="K29" t="inlineStr">
        <is>
          <t>plan_deliver_fleet</t>
        </is>
      </c>
      <c r="M29" s="6" t="n">
        <v>46069</v>
      </c>
      <c r="N29" s="6" t="n">
        <v>46752</v>
      </c>
      <c r="O29" s="6" t="n">
        <v>46752</v>
      </c>
      <c r="R29" t="inlineStr">
        <is>
          <t>with cut-off date</t>
        </is>
      </c>
      <c r="S29" s="6" t="n">
        <v>46250</v>
      </c>
      <c r="T29" s="6" t="n">
        <v>46387</v>
      </c>
      <c r="U29" t="n">
        <v>2</v>
      </c>
      <c r="V29" t="n">
        <v>3</v>
      </c>
      <c r="W29" s="6" t="n"/>
      <c r="X29" s="6" t="n">
        <v>46189</v>
      </c>
      <c r="Z29" t="n">
        <v>45962</v>
      </c>
      <c r="AB29" t="n">
        <v>200000</v>
      </c>
      <c r="AC29" t="inlineStr">
        <is>
          <t>Euro</t>
        </is>
      </c>
      <c r="AD29" t="n">
        <v>59.45</v>
      </c>
      <c r="AE29" t="n">
        <v>24.5</v>
      </c>
    </row>
    <row r="30">
      <c r="A30" t="inlineStr">
        <is>
          <t>V730011</t>
        </is>
      </c>
      <c r="B30" t="inlineStr">
        <is>
          <t>2025-0042</t>
        </is>
      </c>
      <c r="C30" t="inlineStr"/>
      <c r="D30" t="inlineStr">
        <is>
          <t>LTE Logistik- und Transport GmbH</t>
        </is>
      </c>
      <c r="E30" t="inlineStr">
        <is>
          <t>WBA</t>
        </is>
      </c>
      <c r="F30" t="inlineStr">
        <is>
          <t>90' CW</t>
        </is>
      </c>
      <c r="G30" t="n">
        <v>1</v>
      </c>
      <c r="H30" t="inlineStr">
        <is>
          <t>PAYG-Abrg</t>
        </is>
      </c>
      <c r="I30" s="6" t="n">
        <v>46069</v>
      </c>
      <c r="J30" s="6" t="n">
        <v>46250</v>
      </c>
      <c r="K30" t="inlineStr">
        <is>
          <t>plan_deliver_fleet</t>
        </is>
      </c>
      <c r="M30" s="6" t="n">
        <v>46069</v>
      </c>
      <c r="N30" s="6" t="n">
        <v>46752</v>
      </c>
      <c r="O30" s="6" t="n">
        <v>46752</v>
      </c>
      <c r="R30" t="inlineStr">
        <is>
          <t>with cut-off date</t>
        </is>
      </c>
      <c r="S30" s="6" t="n">
        <v>46250</v>
      </c>
      <c r="T30" s="6" t="n">
        <v>46387</v>
      </c>
      <c r="U30" t="n">
        <v>2</v>
      </c>
      <c r="V30" t="n">
        <v>3</v>
      </c>
      <c r="W30" s="6" t="n"/>
      <c r="X30" s="6" t="n">
        <v>46189</v>
      </c>
      <c r="Z30" t="n">
        <v>45962</v>
      </c>
      <c r="AB30" t="n">
        <v>200000</v>
      </c>
      <c r="AC30" t="inlineStr">
        <is>
          <t>Euro</t>
        </is>
      </c>
      <c r="AD30" t="n">
        <v>59.45</v>
      </c>
      <c r="AE30" t="n">
        <v>24.5</v>
      </c>
    </row>
    <row r="31">
      <c r="A31" t="inlineStr">
        <is>
          <t>V730011</t>
        </is>
      </c>
      <c r="B31" t="inlineStr">
        <is>
          <t>2025-0042</t>
        </is>
      </c>
      <c r="C31" t="inlineStr"/>
      <c r="D31" t="inlineStr">
        <is>
          <t>LTE Logistik- und Transport GmbH</t>
        </is>
      </c>
      <c r="E31" t="inlineStr">
        <is>
          <t>WBA</t>
        </is>
      </c>
      <c r="F31" t="inlineStr">
        <is>
          <t>90' CW</t>
        </is>
      </c>
      <c r="G31" t="n">
        <v>1</v>
      </c>
      <c r="H31" t="inlineStr">
        <is>
          <t>PAYG-Abrg</t>
        </is>
      </c>
      <c r="I31" s="6" t="n">
        <v>46069</v>
      </c>
      <c r="J31" s="6" t="n">
        <v>46250</v>
      </c>
      <c r="K31" t="inlineStr">
        <is>
          <t>plan_deliver_fleet</t>
        </is>
      </c>
      <c r="M31" s="6" t="n">
        <v>46069</v>
      </c>
      <c r="N31" s="6" t="n">
        <v>46752</v>
      </c>
      <c r="O31" s="6" t="n">
        <v>46752</v>
      </c>
      <c r="R31" t="inlineStr">
        <is>
          <t>with cut-off date</t>
        </is>
      </c>
      <c r="S31" s="6" t="n">
        <v>46250</v>
      </c>
      <c r="T31" s="6" t="n">
        <v>46387</v>
      </c>
      <c r="U31" t="n">
        <v>2</v>
      </c>
      <c r="V31" t="n">
        <v>3</v>
      </c>
      <c r="W31" s="6" t="n"/>
      <c r="X31" s="6" t="n">
        <v>46189</v>
      </c>
      <c r="Z31" t="n">
        <v>45962</v>
      </c>
      <c r="AB31" t="n">
        <v>200000</v>
      </c>
      <c r="AC31" t="inlineStr">
        <is>
          <t>Euro</t>
        </is>
      </c>
      <c r="AD31" t="n">
        <v>59.45</v>
      </c>
      <c r="AE31" t="n">
        <v>24.5</v>
      </c>
    </row>
    <row r="32">
      <c r="A32" t="inlineStr">
        <is>
          <t>V730011</t>
        </is>
      </c>
      <c r="B32" t="inlineStr">
        <is>
          <t>2025-0042</t>
        </is>
      </c>
      <c r="C32" t="inlineStr"/>
      <c r="D32" t="inlineStr">
        <is>
          <t>LTE Logistik- und Transport GmbH</t>
        </is>
      </c>
      <c r="E32" t="inlineStr">
        <is>
          <t>WBA</t>
        </is>
      </c>
      <c r="F32" t="inlineStr">
        <is>
          <t>90' CW</t>
        </is>
      </c>
      <c r="G32" t="n">
        <v>1</v>
      </c>
      <c r="H32" t="inlineStr">
        <is>
          <t>PAYG-Abrg</t>
        </is>
      </c>
      <c r="I32" s="6" t="n">
        <v>46069</v>
      </c>
      <c r="J32" s="6" t="n">
        <v>46250</v>
      </c>
      <c r="K32" t="inlineStr">
        <is>
          <t>plan_deliver_fleet</t>
        </is>
      </c>
      <c r="M32" s="6" t="n">
        <v>46069</v>
      </c>
      <c r="N32" s="6" t="n">
        <v>46752</v>
      </c>
      <c r="O32" s="6" t="n">
        <v>46752</v>
      </c>
      <c r="R32" t="inlineStr">
        <is>
          <t>with cut-off date</t>
        </is>
      </c>
      <c r="S32" s="6" t="n">
        <v>46250</v>
      </c>
      <c r="T32" s="6" t="n">
        <v>46387</v>
      </c>
      <c r="U32" t="n">
        <v>2</v>
      </c>
      <c r="V32" t="n">
        <v>3</v>
      </c>
      <c r="W32" s="6" t="n"/>
      <c r="X32" s="6" t="n">
        <v>46189</v>
      </c>
      <c r="Z32" t="n">
        <v>45962</v>
      </c>
      <c r="AB32" t="n">
        <v>200000</v>
      </c>
      <c r="AC32" t="inlineStr">
        <is>
          <t>Euro</t>
        </is>
      </c>
      <c r="AD32" t="n">
        <v>59.45</v>
      </c>
      <c r="AE32" t="n">
        <v>24.5</v>
      </c>
    </row>
    <row r="33">
      <c r="A33" t="inlineStr">
        <is>
          <t>V730011</t>
        </is>
      </c>
      <c r="B33" t="inlineStr">
        <is>
          <t>2025-0042</t>
        </is>
      </c>
      <c r="C33" t="inlineStr"/>
      <c r="D33" t="inlineStr">
        <is>
          <t>LTE Logistik- und Transport GmbH</t>
        </is>
      </c>
      <c r="E33" t="inlineStr">
        <is>
          <t>WBA</t>
        </is>
      </c>
      <c r="F33" t="inlineStr">
        <is>
          <t>90' CW</t>
        </is>
      </c>
      <c r="G33" t="n">
        <v>1</v>
      </c>
      <c r="H33" t="inlineStr">
        <is>
          <t>PAYG-Abrg</t>
        </is>
      </c>
      <c r="I33" s="6" t="n">
        <v>46069</v>
      </c>
      <c r="J33" s="6" t="n">
        <v>46250</v>
      </c>
      <c r="K33" t="inlineStr">
        <is>
          <t>plan_deliver_fleet</t>
        </is>
      </c>
      <c r="M33" s="6" t="n">
        <v>46069</v>
      </c>
      <c r="N33" s="6" t="n">
        <v>46752</v>
      </c>
      <c r="O33" s="6" t="n">
        <v>46752</v>
      </c>
      <c r="R33" t="inlineStr">
        <is>
          <t>with cut-off date</t>
        </is>
      </c>
      <c r="S33" s="6" t="n">
        <v>46250</v>
      </c>
      <c r="T33" s="6" t="n">
        <v>46387</v>
      </c>
      <c r="U33" t="n">
        <v>2</v>
      </c>
      <c r="V33" t="n">
        <v>3</v>
      </c>
      <c r="W33" s="6" t="n"/>
      <c r="X33" s="6" t="n">
        <v>46189</v>
      </c>
      <c r="Z33" t="n">
        <v>45962</v>
      </c>
      <c r="AB33" t="n">
        <v>200000</v>
      </c>
      <c r="AC33" t="inlineStr">
        <is>
          <t>Euro</t>
        </is>
      </c>
      <c r="AD33" t="n">
        <v>59.45</v>
      </c>
      <c r="AE33" t="n">
        <v>24.5</v>
      </c>
    </row>
    <row r="34">
      <c r="A34" t="inlineStr">
        <is>
          <t>V730011</t>
        </is>
      </c>
      <c r="B34" t="inlineStr">
        <is>
          <t>2025-0042</t>
        </is>
      </c>
      <c r="C34" t="inlineStr"/>
      <c r="D34" t="inlineStr">
        <is>
          <t>LTE Logistik- und Transport GmbH</t>
        </is>
      </c>
      <c r="E34" t="inlineStr">
        <is>
          <t>WBA</t>
        </is>
      </c>
      <c r="F34" t="inlineStr">
        <is>
          <t>90' CW</t>
        </is>
      </c>
      <c r="G34" t="n">
        <v>1</v>
      </c>
      <c r="H34" t="inlineStr">
        <is>
          <t>PAYG-Abrg</t>
        </is>
      </c>
      <c r="I34" s="6" t="n">
        <v>46069</v>
      </c>
      <c r="J34" s="6" t="n">
        <v>46250</v>
      </c>
      <c r="K34" t="inlineStr">
        <is>
          <t>plan_deliver_fleet</t>
        </is>
      </c>
      <c r="M34" s="6" t="n">
        <v>46069</v>
      </c>
      <c r="N34" s="6" t="n">
        <v>46752</v>
      </c>
      <c r="O34" s="6" t="n">
        <v>46752</v>
      </c>
      <c r="R34" t="inlineStr">
        <is>
          <t>with cut-off date</t>
        </is>
      </c>
      <c r="S34" s="6" t="n">
        <v>46250</v>
      </c>
      <c r="T34" s="6" t="n">
        <v>46387</v>
      </c>
      <c r="U34" t="n">
        <v>2</v>
      </c>
      <c r="V34" t="n">
        <v>3</v>
      </c>
      <c r="W34" s="6" t="n"/>
      <c r="X34" s="6" t="n">
        <v>46189</v>
      </c>
      <c r="Z34" t="n">
        <v>45962</v>
      </c>
      <c r="AB34" t="n">
        <v>200000</v>
      </c>
      <c r="AC34" t="inlineStr">
        <is>
          <t>Euro</t>
        </is>
      </c>
      <c r="AD34" t="n">
        <v>59.45</v>
      </c>
      <c r="AE34" t="n">
        <v>24.5</v>
      </c>
    </row>
    <row r="35">
      <c r="A35" t="inlineStr">
        <is>
          <t>V730011</t>
        </is>
      </c>
      <c r="B35" t="inlineStr">
        <is>
          <t>2025-0042</t>
        </is>
      </c>
      <c r="C35" t="inlineStr"/>
      <c r="D35" t="inlineStr">
        <is>
          <t>LTE Logistik- und Transport GmbH</t>
        </is>
      </c>
      <c r="E35" t="inlineStr">
        <is>
          <t>WBA</t>
        </is>
      </c>
      <c r="F35" t="inlineStr">
        <is>
          <t>90' CW</t>
        </is>
      </c>
      <c r="G35" t="n">
        <v>1</v>
      </c>
      <c r="H35" t="inlineStr">
        <is>
          <t>PAYG-Abrg</t>
        </is>
      </c>
      <c r="I35" s="6" t="n">
        <v>46069</v>
      </c>
      <c r="J35" s="6" t="n">
        <v>46250</v>
      </c>
      <c r="K35" t="inlineStr">
        <is>
          <t>plan_deliver_fleet</t>
        </is>
      </c>
      <c r="M35" s="6" t="n">
        <v>46069</v>
      </c>
      <c r="N35" s="6" t="n">
        <v>46752</v>
      </c>
      <c r="O35" s="6" t="n">
        <v>46752</v>
      </c>
      <c r="R35" t="inlineStr">
        <is>
          <t>with cut-off date</t>
        </is>
      </c>
      <c r="S35" s="6" t="n">
        <v>46250</v>
      </c>
      <c r="T35" s="6" t="n">
        <v>46387</v>
      </c>
      <c r="U35" t="n">
        <v>2</v>
      </c>
      <c r="V35" t="n">
        <v>3</v>
      </c>
      <c r="W35" s="6" t="n"/>
      <c r="X35" s="6" t="n">
        <v>46189</v>
      </c>
      <c r="Z35" t="n">
        <v>45962</v>
      </c>
      <c r="AB35" t="n">
        <v>200000</v>
      </c>
      <c r="AC35" t="inlineStr">
        <is>
          <t>Euro</t>
        </is>
      </c>
      <c r="AD35" t="n">
        <v>59.45</v>
      </c>
      <c r="AE35" t="n">
        <v>24.5</v>
      </c>
    </row>
    <row r="36">
      <c r="A36" t="inlineStr">
        <is>
          <t>V730011</t>
        </is>
      </c>
      <c r="B36" t="inlineStr">
        <is>
          <t>2025-0042</t>
        </is>
      </c>
      <c r="C36" t="inlineStr"/>
      <c r="D36" t="inlineStr">
        <is>
          <t>LTE Logistik- und Transport GmbH</t>
        </is>
      </c>
      <c r="E36" t="inlineStr">
        <is>
          <t>WBA</t>
        </is>
      </c>
      <c r="F36" t="inlineStr">
        <is>
          <t>90' CW</t>
        </is>
      </c>
      <c r="G36" t="n">
        <v>1</v>
      </c>
      <c r="H36" t="inlineStr">
        <is>
          <t>PAYG-Abrg</t>
        </is>
      </c>
      <c r="I36" s="6" t="n">
        <v>46069</v>
      </c>
      <c r="J36" s="6" t="n">
        <v>46250</v>
      </c>
      <c r="K36" t="inlineStr">
        <is>
          <t>plan_deliver_fleet</t>
        </is>
      </c>
      <c r="M36" s="6" t="n">
        <v>46069</v>
      </c>
      <c r="N36" s="6" t="n">
        <v>46752</v>
      </c>
      <c r="O36" s="6" t="n">
        <v>46752</v>
      </c>
      <c r="R36" t="inlineStr">
        <is>
          <t>with cut-off date</t>
        </is>
      </c>
      <c r="S36" s="6" t="n">
        <v>46250</v>
      </c>
      <c r="T36" s="6" t="n">
        <v>46387</v>
      </c>
      <c r="U36" t="n">
        <v>2</v>
      </c>
      <c r="V36" t="n">
        <v>3</v>
      </c>
      <c r="W36" s="6" t="n"/>
      <c r="X36" s="6" t="n">
        <v>46189</v>
      </c>
      <c r="Z36" t="n">
        <v>45962</v>
      </c>
      <c r="AB36" t="n">
        <v>200000</v>
      </c>
      <c r="AC36" t="inlineStr">
        <is>
          <t>Euro</t>
        </is>
      </c>
      <c r="AD36" t="n">
        <v>59.45</v>
      </c>
      <c r="AE36" t="n">
        <v>24.5</v>
      </c>
    </row>
    <row r="37">
      <c r="A37" t="inlineStr">
        <is>
          <t>V730011</t>
        </is>
      </c>
      <c r="B37" t="inlineStr">
        <is>
          <t>2025-0042</t>
        </is>
      </c>
      <c r="C37" t="inlineStr"/>
      <c r="D37" t="inlineStr">
        <is>
          <t>LTE Logistik- und Transport GmbH</t>
        </is>
      </c>
      <c r="E37" t="inlineStr">
        <is>
          <t>WBA</t>
        </is>
      </c>
      <c r="F37" t="inlineStr">
        <is>
          <t>90' CW</t>
        </is>
      </c>
      <c r="G37" t="n">
        <v>1</v>
      </c>
      <c r="H37" t="inlineStr">
        <is>
          <t>PAYG-Abrg</t>
        </is>
      </c>
      <c r="I37" s="6" t="n">
        <v>46069</v>
      </c>
      <c r="J37" s="6" t="n">
        <v>46250</v>
      </c>
      <c r="K37" t="inlineStr">
        <is>
          <t>plan_deliver_fleet</t>
        </is>
      </c>
      <c r="M37" s="6" t="n">
        <v>46069</v>
      </c>
      <c r="N37" s="6" t="n">
        <v>46752</v>
      </c>
      <c r="O37" s="6" t="n">
        <v>46752</v>
      </c>
      <c r="R37" t="inlineStr">
        <is>
          <t>with cut-off date</t>
        </is>
      </c>
      <c r="S37" s="6" t="n">
        <v>46250</v>
      </c>
      <c r="T37" s="6" t="n">
        <v>46387</v>
      </c>
      <c r="U37" t="n">
        <v>2</v>
      </c>
      <c r="V37" t="n">
        <v>3</v>
      </c>
      <c r="W37" s="6" t="n"/>
      <c r="X37" s="6" t="n">
        <v>46189</v>
      </c>
      <c r="Z37" t="n">
        <v>45962</v>
      </c>
      <c r="AB37" t="n">
        <v>200000</v>
      </c>
      <c r="AC37" t="inlineStr">
        <is>
          <t>Euro</t>
        </is>
      </c>
      <c r="AD37" t="n">
        <v>59.45</v>
      </c>
      <c r="AE37" t="n">
        <v>24.5</v>
      </c>
    </row>
    <row r="38">
      <c r="A38" t="inlineStr">
        <is>
          <t>V730011</t>
        </is>
      </c>
      <c r="B38" t="inlineStr">
        <is>
          <t>2025-0042</t>
        </is>
      </c>
      <c r="C38" t="inlineStr"/>
      <c r="D38" t="inlineStr">
        <is>
          <t>LTE Logistik- und Transport GmbH</t>
        </is>
      </c>
      <c r="E38" t="inlineStr">
        <is>
          <t>WBA</t>
        </is>
      </c>
      <c r="F38" t="inlineStr">
        <is>
          <t>90' CW</t>
        </is>
      </c>
      <c r="G38" t="n">
        <v>1</v>
      </c>
      <c r="H38" t="inlineStr">
        <is>
          <t>PAYG-Abrg</t>
        </is>
      </c>
      <c r="I38" s="6" t="n">
        <v>46069</v>
      </c>
      <c r="J38" s="6" t="n">
        <v>46250</v>
      </c>
      <c r="K38" t="inlineStr">
        <is>
          <t>plan_deliver_fleet</t>
        </is>
      </c>
      <c r="M38" s="6" t="n">
        <v>46069</v>
      </c>
      <c r="N38" s="6" t="n">
        <v>46752</v>
      </c>
      <c r="O38" s="6" t="n">
        <v>46752</v>
      </c>
      <c r="R38" t="inlineStr">
        <is>
          <t>with cut-off date</t>
        </is>
      </c>
      <c r="S38" s="6" t="n">
        <v>46250</v>
      </c>
      <c r="T38" s="6" t="n">
        <v>46387</v>
      </c>
      <c r="U38" t="n">
        <v>2</v>
      </c>
      <c r="V38" t="n">
        <v>3</v>
      </c>
      <c r="W38" s="6" t="n"/>
      <c r="X38" s="6" t="n">
        <v>46189</v>
      </c>
      <c r="Z38" t="n">
        <v>45962</v>
      </c>
      <c r="AB38" t="n">
        <v>200000</v>
      </c>
      <c r="AC38" t="inlineStr">
        <is>
          <t>Euro</t>
        </is>
      </c>
      <c r="AD38" t="n">
        <v>59.45</v>
      </c>
      <c r="AE38" t="n">
        <v>24.5</v>
      </c>
    </row>
    <row r="39">
      <c r="A39" t="inlineStr">
        <is>
          <t>V730011</t>
        </is>
      </c>
      <c r="B39" t="inlineStr">
        <is>
          <t>2025-0042</t>
        </is>
      </c>
      <c r="C39" t="inlineStr"/>
      <c r="D39" t="inlineStr">
        <is>
          <t>LTE Logistik- und Transport GmbH</t>
        </is>
      </c>
      <c r="E39" t="inlineStr">
        <is>
          <t>WBA</t>
        </is>
      </c>
      <c r="F39" t="inlineStr">
        <is>
          <t>90' CW</t>
        </is>
      </c>
      <c r="G39" t="n">
        <v>1</v>
      </c>
      <c r="H39" t="inlineStr">
        <is>
          <t>PAYG-Abrg</t>
        </is>
      </c>
      <c r="I39" s="6" t="n">
        <v>46069</v>
      </c>
      <c r="J39" s="6" t="n">
        <v>46250</v>
      </c>
      <c r="K39" t="inlineStr">
        <is>
          <t>plan_deliver_fleet</t>
        </is>
      </c>
      <c r="M39" s="6" t="n">
        <v>46069</v>
      </c>
      <c r="N39" s="6" t="n">
        <v>46752</v>
      </c>
      <c r="O39" s="6" t="n">
        <v>46752</v>
      </c>
      <c r="R39" t="inlineStr">
        <is>
          <t>with cut-off date</t>
        </is>
      </c>
      <c r="S39" s="6" t="n">
        <v>46250</v>
      </c>
      <c r="T39" s="6" t="n">
        <v>46387</v>
      </c>
      <c r="U39" t="n">
        <v>2</v>
      </c>
      <c r="V39" t="n">
        <v>3</v>
      </c>
      <c r="W39" s="6" t="n"/>
      <c r="X39" s="6" t="n">
        <v>46189</v>
      </c>
      <c r="Z39" t="n">
        <v>45962</v>
      </c>
      <c r="AB39" t="n">
        <v>200000</v>
      </c>
      <c r="AC39" t="inlineStr">
        <is>
          <t>Euro</t>
        </is>
      </c>
      <c r="AD39" t="n">
        <v>59.45</v>
      </c>
      <c r="AE39" t="n">
        <v>24.5</v>
      </c>
    </row>
    <row r="40">
      <c r="A40" t="inlineStr">
        <is>
          <t>V730011</t>
        </is>
      </c>
      <c r="B40" t="inlineStr">
        <is>
          <t>2025-0042</t>
        </is>
      </c>
      <c r="C40" t="inlineStr"/>
      <c r="D40" t="inlineStr">
        <is>
          <t>LTE Logistik- und Transport GmbH</t>
        </is>
      </c>
      <c r="E40" t="inlineStr">
        <is>
          <t>WBA</t>
        </is>
      </c>
      <c r="F40" t="inlineStr">
        <is>
          <t>90' CW</t>
        </is>
      </c>
      <c r="G40" t="n">
        <v>1</v>
      </c>
      <c r="H40" t="inlineStr">
        <is>
          <t>PAYG-Abrg</t>
        </is>
      </c>
      <c r="I40" s="6" t="n">
        <v>46069</v>
      </c>
      <c r="J40" s="6" t="n">
        <v>46250</v>
      </c>
      <c r="K40" t="inlineStr">
        <is>
          <t>plan_deliver_fleet</t>
        </is>
      </c>
      <c r="M40" s="6" t="n">
        <v>46069</v>
      </c>
      <c r="N40" s="6" t="n">
        <v>46752</v>
      </c>
      <c r="O40" s="6" t="n">
        <v>46752</v>
      </c>
      <c r="R40" t="inlineStr">
        <is>
          <t>with cut-off date</t>
        </is>
      </c>
      <c r="S40" s="6" t="n">
        <v>46250</v>
      </c>
      <c r="T40" s="6" t="n">
        <v>46387</v>
      </c>
      <c r="U40" t="n">
        <v>2</v>
      </c>
      <c r="V40" t="n">
        <v>3</v>
      </c>
      <c r="W40" s="6" t="n"/>
      <c r="X40" s="6" t="n">
        <v>46189</v>
      </c>
      <c r="Z40" t="n">
        <v>45962</v>
      </c>
      <c r="AB40" t="n">
        <v>200000</v>
      </c>
      <c r="AC40" t="inlineStr">
        <is>
          <t>Euro</t>
        </is>
      </c>
      <c r="AD40" t="n">
        <v>59.45</v>
      </c>
      <c r="AE40" t="n">
        <v>24.5</v>
      </c>
    </row>
    <row r="41">
      <c r="A41" t="inlineStr">
        <is>
          <t>V730008</t>
        </is>
      </c>
      <c r="B41" t="inlineStr">
        <is>
          <t>2025-0034</t>
        </is>
      </c>
      <c r="C41" t="inlineStr"/>
      <c r="D41" t="inlineStr">
        <is>
          <t>Martin Tolksdorf Logistics GmbH</t>
        </is>
      </c>
      <c r="E41" t="inlineStr">
        <is>
          <t>WBA</t>
        </is>
      </c>
      <c r="F41" t="inlineStr">
        <is>
          <t>DPW</t>
        </is>
      </c>
      <c r="G41" t="n">
        <v>1</v>
      </c>
      <c r="H41" t="inlineStr">
        <is>
          <t>PAYG</t>
        </is>
      </c>
      <c r="I41" s="6" t="n">
        <v>45992</v>
      </c>
      <c r="J41" s="6" t="n">
        <v>46387</v>
      </c>
      <c r="K41" t="inlineStr">
        <is>
          <t>run_initial</t>
        </is>
      </c>
      <c r="M41" s="6" t="n">
        <v>45992</v>
      </c>
      <c r="N41" s="6" t="n">
        <v>46387</v>
      </c>
      <c r="O41" s="6" t="n">
        <v>46387</v>
      </c>
      <c r="R41" t="inlineStr">
        <is>
          <t>with as-of date</t>
        </is>
      </c>
      <c r="S41" s="6" t="n">
        <v>45992</v>
      </c>
      <c r="T41" s="6" t="n"/>
      <c r="U41" t="n">
        <v>1</v>
      </c>
      <c r="V41" t="n">
        <v>1</v>
      </c>
      <c r="W41" s="6" t="n"/>
      <c r="X41" s="6" t="n">
        <v>46053</v>
      </c>
      <c r="Z41" t="n">
        <v>45962</v>
      </c>
      <c r="AB41" t="n">
        <v>100000</v>
      </c>
      <c r="AC41" t="inlineStr">
        <is>
          <t>Euro</t>
        </is>
      </c>
      <c r="AD41" t="n">
        <v>78.87</v>
      </c>
      <c r="AE41" t="n">
        <v>62.85</v>
      </c>
    </row>
    <row r="42">
      <c r="A42" t="inlineStr">
        <is>
          <t>V730008</t>
        </is>
      </c>
      <c r="B42" t="inlineStr">
        <is>
          <t>2025-0034</t>
        </is>
      </c>
      <c r="C42" t="inlineStr"/>
      <c r="D42" t="inlineStr">
        <is>
          <t>Martin Tolksdorf Logistics GmbH</t>
        </is>
      </c>
      <c r="E42" t="inlineStr">
        <is>
          <t>WBA</t>
        </is>
      </c>
      <c r="F42" t="inlineStr">
        <is>
          <t>DPW</t>
        </is>
      </c>
      <c r="G42" t="n">
        <v>1</v>
      </c>
      <c r="H42" t="inlineStr">
        <is>
          <t>PAYG</t>
        </is>
      </c>
      <c r="I42" s="6" t="n">
        <v>45992</v>
      </c>
      <c r="J42" s="6" t="n">
        <v>46387</v>
      </c>
      <c r="K42" t="inlineStr">
        <is>
          <t>run_initial</t>
        </is>
      </c>
      <c r="M42" s="6" t="n">
        <v>45992</v>
      </c>
      <c r="N42" s="6" t="n">
        <v>46387</v>
      </c>
      <c r="O42" s="6" t="n">
        <v>46387</v>
      </c>
      <c r="R42" t="inlineStr">
        <is>
          <t>with as-of date</t>
        </is>
      </c>
      <c r="S42" s="6" t="n">
        <v>45992</v>
      </c>
      <c r="T42" s="6" t="n"/>
      <c r="U42" t="n">
        <v>1</v>
      </c>
      <c r="V42" t="n">
        <v>1</v>
      </c>
      <c r="W42" s="6" t="n"/>
      <c r="X42" s="6" t="n">
        <v>46053</v>
      </c>
      <c r="Z42" t="n">
        <v>45962</v>
      </c>
      <c r="AB42" t="n">
        <v>100000</v>
      </c>
      <c r="AC42" t="inlineStr">
        <is>
          <t>Euro</t>
        </is>
      </c>
      <c r="AD42" t="n">
        <v>78.87</v>
      </c>
      <c r="AE42" t="n">
        <v>62.85</v>
      </c>
    </row>
    <row r="43">
      <c r="A43" t="inlineStr">
        <is>
          <t>V730008</t>
        </is>
      </c>
      <c r="B43" t="inlineStr">
        <is>
          <t>2025-0034</t>
        </is>
      </c>
      <c r="C43" t="inlineStr"/>
      <c r="D43" t="inlineStr">
        <is>
          <t>Martin Tolksdorf Logistics GmbH</t>
        </is>
      </c>
      <c r="E43" t="inlineStr">
        <is>
          <t>WBA</t>
        </is>
      </c>
      <c r="F43" t="inlineStr">
        <is>
          <t>DPW</t>
        </is>
      </c>
      <c r="G43" t="n">
        <v>1</v>
      </c>
      <c r="H43" t="inlineStr">
        <is>
          <t>PAYG</t>
        </is>
      </c>
      <c r="I43" s="6" t="n">
        <v>45992</v>
      </c>
      <c r="J43" s="6" t="n">
        <v>46387</v>
      </c>
      <c r="K43" t="inlineStr">
        <is>
          <t>run_initial</t>
        </is>
      </c>
      <c r="M43" s="6" t="n">
        <v>45992</v>
      </c>
      <c r="N43" s="6" t="n">
        <v>46387</v>
      </c>
      <c r="O43" s="6" t="n">
        <v>46387</v>
      </c>
      <c r="R43" t="inlineStr">
        <is>
          <t>with as-of date</t>
        </is>
      </c>
      <c r="S43" s="6" t="n">
        <v>45992</v>
      </c>
      <c r="T43" s="6" t="n"/>
      <c r="U43" t="n">
        <v>1</v>
      </c>
      <c r="V43" t="n">
        <v>1</v>
      </c>
      <c r="W43" s="6" t="n"/>
      <c r="X43" s="6" t="n">
        <v>46053</v>
      </c>
      <c r="Z43" t="n">
        <v>45962</v>
      </c>
      <c r="AB43" t="n">
        <v>100000</v>
      </c>
      <c r="AC43" t="inlineStr">
        <is>
          <t>Euro</t>
        </is>
      </c>
      <c r="AD43" t="n">
        <v>78.87</v>
      </c>
      <c r="AE43" t="n">
        <v>62.85</v>
      </c>
    </row>
    <row r="44">
      <c r="A44" t="inlineStr">
        <is>
          <t>V730008</t>
        </is>
      </c>
      <c r="B44" t="inlineStr">
        <is>
          <t>2025-0034</t>
        </is>
      </c>
      <c r="C44" t="inlineStr"/>
      <c r="D44" t="inlineStr">
        <is>
          <t>Martin Tolksdorf Logistics GmbH</t>
        </is>
      </c>
      <c r="E44" t="inlineStr">
        <is>
          <t>WBA</t>
        </is>
      </c>
      <c r="F44" t="inlineStr">
        <is>
          <t>DPW</t>
        </is>
      </c>
      <c r="G44" t="n">
        <v>1</v>
      </c>
      <c r="H44" t="inlineStr">
        <is>
          <t>PAYG</t>
        </is>
      </c>
      <c r="I44" s="6" t="n">
        <v>45992</v>
      </c>
      <c r="J44" s="6" t="n">
        <v>46387</v>
      </c>
      <c r="K44" t="inlineStr">
        <is>
          <t>run_initial</t>
        </is>
      </c>
      <c r="M44" s="6" t="n">
        <v>45992</v>
      </c>
      <c r="N44" s="6" t="n">
        <v>46387</v>
      </c>
      <c r="O44" s="6" t="n">
        <v>46387</v>
      </c>
      <c r="R44" t="inlineStr">
        <is>
          <t>with as-of date</t>
        </is>
      </c>
      <c r="S44" s="6" t="n">
        <v>45992</v>
      </c>
      <c r="T44" s="6" t="n"/>
      <c r="U44" t="n">
        <v>1</v>
      </c>
      <c r="V44" t="n">
        <v>1</v>
      </c>
      <c r="W44" s="6" t="n"/>
      <c r="X44" s="6" t="n">
        <v>46053</v>
      </c>
      <c r="Z44" t="n">
        <v>45962</v>
      </c>
      <c r="AB44" t="n">
        <v>100000</v>
      </c>
      <c r="AC44" t="inlineStr">
        <is>
          <t>Euro</t>
        </is>
      </c>
      <c r="AD44" t="n">
        <v>78.87</v>
      </c>
      <c r="AE44" t="n">
        <v>62.85</v>
      </c>
    </row>
    <row r="45">
      <c r="A45" t="inlineStr">
        <is>
          <t>V730008</t>
        </is>
      </c>
      <c r="B45" t="inlineStr">
        <is>
          <t>2025-0034</t>
        </is>
      </c>
      <c r="C45" t="inlineStr"/>
      <c r="D45" t="inlineStr">
        <is>
          <t>Martin Tolksdorf Logistics GmbH</t>
        </is>
      </c>
      <c r="E45" t="inlineStr">
        <is>
          <t>WBA</t>
        </is>
      </c>
      <c r="F45" t="inlineStr">
        <is>
          <t>DPW</t>
        </is>
      </c>
      <c r="G45" t="n">
        <v>1</v>
      </c>
      <c r="H45" t="inlineStr">
        <is>
          <t>PAYG</t>
        </is>
      </c>
      <c r="I45" s="6" t="n">
        <v>45992</v>
      </c>
      <c r="J45" s="6" t="n">
        <v>46387</v>
      </c>
      <c r="K45" t="inlineStr">
        <is>
          <t>run_initial</t>
        </is>
      </c>
      <c r="M45" s="6" t="n">
        <v>45992</v>
      </c>
      <c r="N45" s="6" t="n">
        <v>46387</v>
      </c>
      <c r="O45" s="6" t="n">
        <v>46387</v>
      </c>
      <c r="R45" t="inlineStr">
        <is>
          <t>with as-of date</t>
        </is>
      </c>
      <c r="S45" s="6" t="n">
        <v>45992</v>
      </c>
      <c r="T45" s="6" t="n"/>
      <c r="U45" t="n">
        <v>1</v>
      </c>
      <c r="V45" t="n">
        <v>1</v>
      </c>
      <c r="W45" s="6" t="n"/>
      <c r="X45" s="6" t="n">
        <v>46053</v>
      </c>
      <c r="Z45" t="n">
        <v>45962</v>
      </c>
      <c r="AB45" t="n">
        <v>100000</v>
      </c>
      <c r="AC45" t="inlineStr">
        <is>
          <t>Euro</t>
        </is>
      </c>
      <c r="AD45" t="n">
        <v>78.87</v>
      </c>
      <c r="AE45" t="n">
        <v>62.85</v>
      </c>
    </row>
    <row r="46">
      <c r="A46" t="inlineStr">
        <is>
          <t>V730008</t>
        </is>
      </c>
      <c r="B46" t="inlineStr">
        <is>
          <t>2025-0034</t>
        </is>
      </c>
      <c r="C46" t="inlineStr"/>
      <c r="D46" t="inlineStr">
        <is>
          <t>Martin Tolksdorf Logistics GmbH</t>
        </is>
      </c>
      <c r="E46" t="inlineStr">
        <is>
          <t>WBA</t>
        </is>
      </c>
      <c r="F46" t="inlineStr">
        <is>
          <t>DPW</t>
        </is>
      </c>
      <c r="G46" t="n">
        <v>1</v>
      </c>
      <c r="H46" t="inlineStr">
        <is>
          <t>PAYG</t>
        </is>
      </c>
      <c r="I46" s="6" t="n">
        <v>45992</v>
      </c>
      <c r="J46" s="6" t="n">
        <v>46387</v>
      </c>
      <c r="K46" t="inlineStr">
        <is>
          <t>run_initial</t>
        </is>
      </c>
      <c r="M46" s="6" t="n">
        <v>45992</v>
      </c>
      <c r="N46" s="6" t="n">
        <v>46387</v>
      </c>
      <c r="O46" s="6" t="n">
        <v>46387</v>
      </c>
      <c r="R46" t="inlineStr">
        <is>
          <t>with as-of date</t>
        </is>
      </c>
      <c r="S46" s="6" t="n">
        <v>45992</v>
      </c>
      <c r="T46" s="6" t="n"/>
      <c r="U46" t="n">
        <v>1</v>
      </c>
      <c r="V46" t="n">
        <v>1</v>
      </c>
      <c r="W46" s="6" t="n"/>
      <c r="X46" s="6" t="n">
        <v>46053</v>
      </c>
      <c r="Z46" t="n">
        <v>45962</v>
      </c>
      <c r="AB46" t="n">
        <v>100000</v>
      </c>
      <c r="AC46" t="inlineStr">
        <is>
          <t>Euro</t>
        </is>
      </c>
      <c r="AD46" t="n">
        <v>78.87</v>
      </c>
      <c r="AE46" t="n">
        <v>62.85</v>
      </c>
    </row>
    <row r="47">
      <c r="A47" t="inlineStr">
        <is>
          <t>V730008</t>
        </is>
      </c>
      <c r="B47" t="inlineStr">
        <is>
          <t>2025-0034</t>
        </is>
      </c>
      <c r="C47" t="inlineStr"/>
      <c r="D47" t="inlineStr">
        <is>
          <t>Martin Tolksdorf Logistics GmbH</t>
        </is>
      </c>
      <c r="E47" t="inlineStr">
        <is>
          <t>WBA</t>
        </is>
      </c>
      <c r="F47" t="inlineStr">
        <is>
          <t>DPW</t>
        </is>
      </c>
      <c r="G47" t="n">
        <v>1</v>
      </c>
      <c r="H47" t="inlineStr">
        <is>
          <t>PAYG</t>
        </is>
      </c>
      <c r="I47" s="6" t="n">
        <v>45992</v>
      </c>
      <c r="J47" s="6" t="n">
        <v>46387</v>
      </c>
      <c r="K47" t="inlineStr">
        <is>
          <t>run_initial</t>
        </is>
      </c>
      <c r="M47" s="6" t="n">
        <v>45992</v>
      </c>
      <c r="N47" s="6" t="n">
        <v>46387</v>
      </c>
      <c r="O47" s="6" t="n">
        <v>46387</v>
      </c>
      <c r="R47" t="inlineStr">
        <is>
          <t>with as-of date</t>
        </is>
      </c>
      <c r="S47" s="6" t="n">
        <v>45992</v>
      </c>
      <c r="T47" s="6" t="n"/>
      <c r="U47" t="n">
        <v>1</v>
      </c>
      <c r="V47" t="n">
        <v>1</v>
      </c>
      <c r="W47" s="6" t="n"/>
      <c r="X47" s="6" t="n">
        <v>46053</v>
      </c>
      <c r="Z47" t="n">
        <v>45962</v>
      </c>
      <c r="AB47" t="n">
        <v>100000</v>
      </c>
      <c r="AC47" t="inlineStr">
        <is>
          <t>Euro</t>
        </is>
      </c>
      <c r="AD47" t="n">
        <v>78.87</v>
      </c>
      <c r="AE47" t="n">
        <v>62.85</v>
      </c>
    </row>
    <row r="48">
      <c r="A48" t="inlineStr">
        <is>
          <t>V730008</t>
        </is>
      </c>
      <c r="B48" t="inlineStr">
        <is>
          <t>2025-0034</t>
        </is>
      </c>
      <c r="C48" t="inlineStr"/>
      <c r="D48" t="inlineStr">
        <is>
          <t>Martin Tolksdorf Logistics GmbH</t>
        </is>
      </c>
      <c r="E48" t="inlineStr">
        <is>
          <t>WBA</t>
        </is>
      </c>
      <c r="F48" t="inlineStr">
        <is>
          <t>DPW</t>
        </is>
      </c>
      <c r="G48" t="n">
        <v>1</v>
      </c>
      <c r="H48" t="inlineStr">
        <is>
          <t>PAYG</t>
        </is>
      </c>
      <c r="I48" s="6" t="n">
        <v>45992</v>
      </c>
      <c r="J48" s="6" t="n">
        <v>46387</v>
      </c>
      <c r="K48" t="inlineStr">
        <is>
          <t>run_initial</t>
        </is>
      </c>
      <c r="M48" s="6" t="n">
        <v>45992</v>
      </c>
      <c r="N48" s="6" t="n">
        <v>46387</v>
      </c>
      <c r="O48" s="6" t="n">
        <v>46387</v>
      </c>
      <c r="R48" t="inlineStr">
        <is>
          <t>with as-of date</t>
        </is>
      </c>
      <c r="S48" s="6" t="n">
        <v>45992</v>
      </c>
      <c r="T48" s="6" t="n"/>
      <c r="U48" t="n">
        <v>1</v>
      </c>
      <c r="V48" t="n">
        <v>1</v>
      </c>
      <c r="W48" s="6" t="n"/>
      <c r="X48" s="6" t="n">
        <v>46053</v>
      </c>
      <c r="Z48" t="n">
        <v>45962</v>
      </c>
      <c r="AB48" t="n">
        <v>100000</v>
      </c>
      <c r="AC48" t="inlineStr">
        <is>
          <t>Euro</t>
        </is>
      </c>
      <c r="AD48" t="n">
        <v>78.87</v>
      </c>
      <c r="AE48" t="n">
        <v>62.85</v>
      </c>
    </row>
    <row r="49">
      <c r="A49" t="inlineStr">
        <is>
          <t>V730008</t>
        </is>
      </c>
      <c r="B49" t="inlineStr">
        <is>
          <t>2025-0034</t>
        </is>
      </c>
      <c r="C49" t="inlineStr"/>
      <c r="D49" t="inlineStr">
        <is>
          <t>Martin Tolksdorf Logistics GmbH</t>
        </is>
      </c>
      <c r="E49" t="inlineStr">
        <is>
          <t>WBA</t>
        </is>
      </c>
      <c r="F49" t="inlineStr">
        <is>
          <t>DPW</t>
        </is>
      </c>
      <c r="G49" t="n">
        <v>1</v>
      </c>
      <c r="H49" t="inlineStr">
        <is>
          <t>PAYG</t>
        </is>
      </c>
      <c r="I49" s="6" t="n">
        <v>45992</v>
      </c>
      <c r="J49" s="6" t="n">
        <v>46387</v>
      </c>
      <c r="K49" t="inlineStr">
        <is>
          <t>run_initial</t>
        </is>
      </c>
      <c r="M49" s="6" t="n">
        <v>45992</v>
      </c>
      <c r="N49" s="6" t="n">
        <v>46387</v>
      </c>
      <c r="O49" s="6" t="n">
        <v>46387</v>
      </c>
      <c r="R49" t="inlineStr">
        <is>
          <t>with as-of date</t>
        </is>
      </c>
      <c r="S49" s="6" t="n">
        <v>45992</v>
      </c>
      <c r="T49" s="6" t="n"/>
      <c r="U49" t="n">
        <v>1</v>
      </c>
      <c r="V49" t="n">
        <v>1</v>
      </c>
      <c r="W49" s="6" t="n"/>
      <c r="X49" s="6" t="n">
        <v>46053</v>
      </c>
      <c r="Z49" t="n">
        <v>45962</v>
      </c>
      <c r="AB49" t="n">
        <v>100000</v>
      </c>
      <c r="AC49" t="inlineStr">
        <is>
          <t>Euro</t>
        </is>
      </c>
      <c r="AD49" t="n">
        <v>78.87</v>
      </c>
      <c r="AE49" t="n">
        <v>62.85</v>
      </c>
    </row>
    <row r="50">
      <c r="A50" t="inlineStr">
        <is>
          <t>V730008</t>
        </is>
      </c>
      <c r="B50" t="inlineStr">
        <is>
          <t>2025-0034</t>
        </is>
      </c>
      <c r="C50" t="inlineStr"/>
      <c r="D50" t="inlineStr">
        <is>
          <t>Martin Tolksdorf Logistics GmbH</t>
        </is>
      </c>
      <c r="E50" t="inlineStr">
        <is>
          <t>WBA</t>
        </is>
      </c>
      <c r="F50" t="inlineStr">
        <is>
          <t>DPW</t>
        </is>
      </c>
      <c r="G50" t="n">
        <v>1</v>
      </c>
      <c r="H50" t="inlineStr">
        <is>
          <t>PAYG</t>
        </is>
      </c>
      <c r="I50" s="6" t="n">
        <v>45992</v>
      </c>
      <c r="J50" s="6" t="n">
        <v>46387</v>
      </c>
      <c r="K50" t="inlineStr">
        <is>
          <t>run_initial</t>
        </is>
      </c>
      <c r="M50" s="6" t="n">
        <v>45992</v>
      </c>
      <c r="N50" s="6" t="n">
        <v>46387</v>
      </c>
      <c r="O50" s="6" t="n">
        <v>46387</v>
      </c>
      <c r="R50" t="inlineStr">
        <is>
          <t>with as-of date</t>
        </is>
      </c>
      <c r="S50" s="6" t="n">
        <v>45992</v>
      </c>
      <c r="T50" s="6" t="n"/>
      <c r="U50" t="n">
        <v>1</v>
      </c>
      <c r="V50" t="n">
        <v>1</v>
      </c>
      <c r="W50" s="6" t="n"/>
      <c r="X50" s="6" t="n">
        <v>46053</v>
      </c>
      <c r="Z50" t="n">
        <v>45962</v>
      </c>
      <c r="AB50" t="n">
        <v>100000</v>
      </c>
      <c r="AC50" t="inlineStr">
        <is>
          <t>Euro</t>
        </is>
      </c>
      <c r="AD50" t="n">
        <v>78.87</v>
      </c>
      <c r="AE50" t="n">
        <v>62.85</v>
      </c>
    </row>
    <row r="51">
      <c r="A51" t="inlineStr">
        <is>
          <t>V730008</t>
        </is>
      </c>
      <c r="B51" t="inlineStr">
        <is>
          <t>2025-0034</t>
        </is>
      </c>
      <c r="C51" t="inlineStr"/>
      <c r="D51" t="inlineStr">
        <is>
          <t>Martin Tolksdorf Logistics GmbH</t>
        </is>
      </c>
      <c r="E51" t="inlineStr">
        <is>
          <t>WBA</t>
        </is>
      </c>
      <c r="F51" t="inlineStr">
        <is>
          <t>DPW</t>
        </is>
      </c>
      <c r="G51" t="n">
        <v>1</v>
      </c>
      <c r="H51" t="inlineStr">
        <is>
          <t>PAYG</t>
        </is>
      </c>
      <c r="I51" s="6" t="n">
        <v>45992</v>
      </c>
      <c r="J51" s="6" t="n">
        <v>46387</v>
      </c>
      <c r="K51" t="inlineStr">
        <is>
          <t>run_initial</t>
        </is>
      </c>
      <c r="M51" s="6" t="n">
        <v>45992</v>
      </c>
      <c r="N51" s="6" t="n">
        <v>46387</v>
      </c>
      <c r="O51" s="6" t="n">
        <v>46387</v>
      </c>
      <c r="R51" t="inlineStr">
        <is>
          <t>with as-of date</t>
        </is>
      </c>
      <c r="S51" s="6" t="n">
        <v>45992</v>
      </c>
      <c r="T51" s="6" t="n"/>
      <c r="U51" t="n">
        <v>1</v>
      </c>
      <c r="V51" t="n">
        <v>1</v>
      </c>
      <c r="W51" s="6" t="n"/>
      <c r="X51" s="6" t="n">
        <v>46053</v>
      </c>
      <c r="Z51" t="n">
        <v>45962</v>
      </c>
      <c r="AB51" t="n">
        <v>100000</v>
      </c>
      <c r="AC51" t="inlineStr">
        <is>
          <t>Euro</t>
        </is>
      </c>
      <c r="AD51" t="n">
        <v>78.87</v>
      </c>
      <c r="AE51" t="n">
        <v>62.85</v>
      </c>
    </row>
    <row r="52">
      <c r="A52" t="inlineStr">
        <is>
          <t>V730008</t>
        </is>
      </c>
      <c r="B52" t="inlineStr">
        <is>
          <t>2025-0034</t>
        </is>
      </c>
      <c r="C52" t="inlineStr"/>
      <c r="D52" t="inlineStr">
        <is>
          <t>Martin Tolksdorf Logistics GmbH</t>
        </is>
      </c>
      <c r="E52" t="inlineStr">
        <is>
          <t>WBA</t>
        </is>
      </c>
      <c r="F52" t="inlineStr">
        <is>
          <t>DPW</t>
        </is>
      </c>
      <c r="G52" t="n">
        <v>1</v>
      </c>
      <c r="H52" t="inlineStr">
        <is>
          <t>PAYG</t>
        </is>
      </c>
      <c r="I52" s="6" t="n">
        <v>45992</v>
      </c>
      <c r="J52" s="6" t="n">
        <v>46387</v>
      </c>
      <c r="K52" t="inlineStr">
        <is>
          <t>run_initial</t>
        </is>
      </c>
      <c r="M52" s="6" t="n">
        <v>45992</v>
      </c>
      <c r="N52" s="6" t="n">
        <v>46387</v>
      </c>
      <c r="O52" s="6" t="n">
        <v>46387</v>
      </c>
      <c r="R52" t="inlineStr">
        <is>
          <t>with as-of date</t>
        </is>
      </c>
      <c r="S52" s="6" t="n">
        <v>45992</v>
      </c>
      <c r="T52" s="6" t="n"/>
      <c r="U52" t="n">
        <v>1</v>
      </c>
      <c r="V52" t="n">
        <v>1</v>
      </c>
      <c r="W52" s="6" t="n"/>
      <c r="X52" s="6" t="n">
        <v>46053</v>
      </c>
      <c r="Z52" t="n">
        <v>45962</v>
      </c>
      <c r="AB52" t="n">
        <v>100000</v>
      </c>
      <c r="AC52" t="inlineStr">
        <is>
          <t>Euro</t>
        </is>
      </c>
      <c r="AD52" t="n">
        <v>78.87</v>
      </c>
      <c r="AE52" t="n">
        <v>62.85</v>
      </c>
    </row>
    <row r="53">
      <c r="A53" t="inlineStr">
        <is>
          <t>V730008</t>
        </is>
      </c>
      <c r="B53" t="inlineStr">
        <is>
          <t>2025-0034</t>
        </is>
      </c>
      <c r="C53" t="inlineStr"/>
      <c r="D53" t="inlineStr">
        <is>
          <t>Martin Tolksdorf Logistics GmbH</t>
        </is>
      </c>
      <c r="E53" t="inlineStr">
        <is>
          <t>WBA</t>
        </is>
      </c>
      <c r="F53" t="inlineStr">
        <is>
          <t>DPW</t>
        </is>
      </c>
      <c r="G53" t="n">
        <v>1</v>
      </c>
      <c r="H53" t="inlineStr">
        <is>
          <t>PAYG</t>
        </is>
      </c>
      <c r="I53" s="6" t="n">
        <v>45992</v>
      </c>
      <c r="J53" s="6" t="n">
        <v>46387</v>
      </c>
      <c r="K53" t="inlineStr">
        <is>
          <t>run_initial</t>
        </is>
      </c>
      <c r="M53" s="6" t="n">
        <v>45992</v>
      </c>
      <c r="N53" s="6" t="n">
        <v>46387</v>
      </c>
      <c r="O53" s="6" t="n">
        <v>46387</v>
      </c>
      <c r="R53" t="inlineStr">
        <is>
          <t>with as-of date</t>
        </is>
      </c>
      <c r="S53" s="6" t="n">
        <v>45992</v>
      </c>
      <c r="T53" s="6" t="n"/>
      <c r="U53" t="n">
        <v>1</v>
      </c>
      <c r="V53" t="n">
        <v>1</v>
      </c>
      <c r="W53" s="6" t="n"/>
      <c r="X53" s="6" t="n">
        <v>46053</v>
      </c>
      <c r="Z53" t="n">
        <v>45962</v>
      </c>
      <c r="AB53" t="n">
        <v>100000</v>
      </c>
      <c r="AC53" t="inlineStr">
        <is>
          <t>Euro</t>
        </is>
      </c>
      <c r="AD53" t="n">
        <v>78.87</v>
      </c>
      <c r="AE53" t="n">
        <v>62.85</v>
      </c>
    </row>
    <row r="54">
      <c r="A54" t="inlineStr">
        <is>
          <t>V730008</t>
        </is>
      </c>
      <c r="B54" t="inlineStr">
        <is>
          <t>2025-0034</t>
        </is>
      </c>
      <c r="C54" t="inlineStr"/>
      <c r="D54" t="inlineStr">
        <is>
          <t>Martin Tolksdorf Logistics GmbH</t>
        </is>
      </c>
      <c r="E54" t="inlineStr">
        <is>
          <t>WBA</t>
        </is>
      </c>
      <c r="F54" t="inlineStr">
        <is>
          <t>DPW</t>
        </is>
      </c>
      <c r="G54" t="n">
        <v>1</v>
      </c>
      <c r="H54" t="inlineStr">
        <is>
          <t>PAYG</t>
        </is>
      </c>
      <c r="I54" s="6" t="n">
        <v>45992</v>
      </c>
      <c r="J54" s="6" t="n">
        <v>46387</v>
      </c>
      <c r="K54" t="inlineStr">
        <is>
          <t>run_initial</t>
        </is>
      </c>
      <c r="M54" s="6" t="n">
        <v>45992</v>
      </c>
      <c r="N54" s="6" t="n">
        <v>46387</v>
      </c>
      <c r="O54" s="6" t="n">
        <v>46387</v>
      </c>
      <c r="R54" t="inlineStr">
        <is>
          <t>with as-of date</t>
        </is>
      </c>
      <c r="S54" s="6" t="n">
        <v>45992</v>
      </c>
      <c r="T54" s="6" t="n"/>
      <c r="U54" t="n">
        <v>1</v>
      </c>
      <c r="V54" t="n">
        <v>1</v>
      </c>
      <c r="W54" s="6" t="n"/>
      <c r="X54" s="6" t="n">
        <v>46053</v>
      </c>
      <c r="Z54" t="n">
        <v>45962</v>
      </c>
      <c r="AB54" t="n">
        <v>100000</v>
      </c>
      <c r="AC54" t="inlineStr">
        <is>
          <t>Euro</t>
        </is>
      </c>
      <c r="AD54" t="n">
        <v>78.87</v>
      </c>
      <c r="AE54" t="n">
        <v>62.85</v>
      </c>
    </row>
    <row r="55">
      <c r="A55" t="inlineStr">
        <is>
          <t>V730008</t>
        </is>
      </c>
      <c r="B55" t="inlineStr">
        <is>
          <t>2025-0034</t>
        </is>
      </c>
      <c r="C55" t="inlineStr"/>
      <c r="D55" t="inlineStr">
        <is>
          <t>Martin Tolksdorf Logistics GmbH</t>
        </is>
      </c>
      <c r="E55" t="inlineStr">
        <is>
          <t>WBA</t>
        </is>
      </c>
      <c r="F55" t="inlineStr">
        <is>
          <t>DPW</t>
        </is>
      </c>
      <c r="G55" t="n">
        <v>1</v>
      </c>
      <c r="H55" t="inlineStr">
        <is>
          <t>PAYG</t>
        </is>
      </c>
      <c r="I55" s="6" t="n">
        <v>45992</v>
      </c>
      <c r="J55" s="6" t="n">
        <v>46387</v>
      </c>
      <c r="K55" t="inlineStr">
        <is>
          <t>run_initial</t>
        </is>
      </c>
      <c r="M55" s="6" t="n">
        <v>45992</v>
      </c>
      <c r="N55" s="6" t="n">
        <v>46387</v>
      </c>
      <c r="O55" s="6" t="n">
        <v>46387</v>
      </c>
      <c r="R55" t="inlineStr">
        <is>
          <t>with as-of date</t>
        </is>
      </c>
      <c r="S55" s="6" t="n">
        <v>45992</v>
      </c>
      <c r="T55" s="6" t="n"/>
      <c r="U55" t="n">
        <v>1</v>
      </c>
      <c r="V55" t="n">
        <v>1</v>
      </c>
      <c r="W55" s="6" t="n"/>
      <c r="X55" s="6" t="n">
        <v>46053</v>
      </c>
      <c r="Z55" t="n">
        <v>45962</v>
      </c>
      <c r="AB55" t="n">
        <v>100000</v>
      </c>
      <c r="AC55" t="inlineStr">
        <is>
          <t>Euro</t>
        </is>
      </c>
      <c r="AD55" t="n">
        <v>78.87</v>
      </c>
      <c r="AE55" t="n">
        <v>62.85</v>
      </c>
    </row>
    <row r="56">
      <c r="A56" t="inlineStr">
        <is>
          <t>V730008</t>
        </is>
      </c>
      <c r="B56" t="inlineStr">
        <is>
          <t>2025-0034</t>
        </is>
      </c>
      <c r="C56" t="inlineStr"/>
      <c r="D56" t="inlineStr">
        <is>
          <t>Martin Tolksdorf Logistics GmbH</t>
        </is>
      </c>
      <c r="E56" t="inlineStr">
        <is>
          <t>WBA</t>
        </is>
      </c>
      <c r="F56" t="inlineStr">
        <is>
          <t>DPW</t>
        </is>
      </c>
      <c r="G56" t="n">
        <v>1</v>
      </c>
      <c r="H56" t="inlineStr">
        <is>
          <t>PAYG</t>
        </is>
      </c>
      <c r="I56" s="6" t="n">
        <v>45992</v>
      </c>
      <c r="J56" s="6" t="n">
        <v>46387</v>
      </c>
      <c r="K56" t="inlineStr">
        <is>
          <t>run_initial</t>
        </is>
      </c>
      <c r="M56" s="6" t="n">
        <v>45992</v>
      </c>
      <c r="N56" s="6" t="n">
        <v>46387</v>
      </c>
      <c r="O56" s="6" t="n">
        <v>46387</v>
      </c>
      <c r="R56" t="inlineStr">
        <is>
          <t>with as-of date</t>
        </is>
      </c>
      <c r="S56" s="6" t="n">
        <v>45992</v>
      </c>
      <c r="T56" s="6" t="n"/>
      <c r="U56" t="n">
        <v>1</v>
      </c>
      <c r="V56" t="n">
        <v>1</v>
      </c>
      <c r="W56" s="6" t="n"/>
      <c r="X56" s="6" t="n">
        <v>46053</v>
      </c>
      <c r="Z56" t="n">
        <v>45962</v>
      </c>
      <c r="AB56" t="n">
        <v>100000</v>
      </c>
      <c r="AC56" t="inlineStr">
        <is>
          <t>Euro</t>
        </is>
      </c>
      <c r="AD56" t="n">
        <v>78.87</v>
      </c>
      <c r="AE56" t="n">
        <v>62.85</v>
      </c>
    </row>
    <row r="57">
      <c r="A57" t="inlineStr">
        <is>
          <t>V730008</t>
        </is>
      </c>
      <c r="B57" t="inlineStr">
        <is>
          <t>2025-0034</t>
        </is>
      </c>
      <c r="C57" t="inlineStr"/>
      <c r="D57" t="inlineStr">
        <is>
          <t>Martin Tolksdorf Logistics GmbH</t>
        </is>
      </c>
      <c r="E57" t="inlineStr">
        <is>
          <t>WBA</t>
        </is>
      </c>
      <c r="F57" t="inlineStr">
        <is>
          <t>DPW</t>
        </is>
      </c>
      <c r="G57" t="n">
        <v>1</v>
      </c>
      <c r="H57" t="inlineStr">
        <is>
          <t>PAYG</t>
        </is>
      </c>
      <c r="I57" s="6" t="n">
        <v>45992</v>
      </c>
      <c r="J57" s="6" t="n">
        <v>46387</v>
      </c>
      <c r="K57" t="inlineStr">
        <is>
          <t>run_initial</t>
        </is>
      </c>
      <c r="M57" s="6" t="n">
        <v>45992</v>
      </c>
      <c r="N57" s="6" t="n">
        <v>46387</v>
      </c>
      <c r="O57" s="6" t="n">
        <v>46387</v>
      </c>
      <c r="R57" t="inlineStr">
        <is>
          <t>with as-of date</t>
        </is>
      </c>
      <c r="S57" s="6" t="n">
        <v>45992</v>
      </c>
      <c r="T57" s="6" t="n"/>
      <c r="U57" t="n">
        <v>1</v>
      </c>
      <c r="V57" t="n">
        <v>1</v>
      </c>
      <c r="W57" s="6" t="n"/>
      <c r="X57" s="6" t="n">
        <v>46053</v>
      </c>
      <c r="Z57" t="n">
        <v>45962</v>
      </c>
      <c r="AB57" t="n">
        <v>100000</v>
      </c>
      <c r="AC57" t="inlineStr">
        <is>
          <t>Euro</t>
        </is>
      </c>
      <c r="AD57" t="n">
        <v>78.87</v>
      </c>
      <c r="AE57" t="n">
        <v>62.85</v>
      </c>
    </row>
    <row r="58">
      <c r="A58" t="inlineStr">
        <is>
          <t>V730008</t>
        </is>
      </c>
      <c r="B58" t="inlineStr">
        <is>
          <t>2025-0034</t>
        </is>
      </c>
      <c r="C58" t="inlineStr"/>
      <c r="D58" t="inlineStr">
        <is>
          <t>Martin Tolksdorf Logistics GmbH</t>
        </is>
      </c>
      <c r="E58" t="inlineStr">
        <is>
          <t>WBA</t>
        </is>
      </c>
      <c r="F58" t="inlineStr">
        <is>
          <t>DPW</t>
        </is>
      </c>
      <c r="G58" t="n">
        <v>1</v>
      </c>
      <c r="H58" t="inlineStr">
        <is>
          <t>PAYG</t>
        </is>
      </c>
      <c r="I58" s="6" t="n">
        <v>45992</v>
      </c>
      <c r="J58" s="6" t="n">
        <v>46387</v>
      </c>
      <c r="K58" t="inlineStr">
        <is>
          <t>run_initial</t>
        </is>
      </c>
      <c r="M58" s="6" t="n">
        <v>45992</v>
      </c>
      <c r="N58" s="6" t="n">
        <v>46387</v>
      </c>
      <c r="O58" s="6" t="n">
        <v>46387</v>
      </c>
      <c r="R58" t="inlineStr">
        <is>
          <t>with as-of date</t>
        </is>
      </c>
      <c r="S58" s="6" t="n">
        <v>45992</v>
      </c>
      <c r="T58" s="6" t="n"/>
      <c r="U58" t="n">
        <v>1</v>
      </c>
      <c r="V58" t="n">
        <v>1</v>
      </c>
      <c r="W58" s="6" t="n"/>
      <c r="X58" s="6" t="n">
        <v>46053</v>
      </c>
      <c r="Z58" t="n">
        <v>45962</v>
      </c>
      <c r="AB58" t="n">
        <v>100000</v>
      </c>
      <c r="AC58" t="inlineStr">
        <is>
          <t>Euro</t>
        </is>
      </c>
      <c r="AD58" t="n">
        <v>78.87</v>
      </c>
      <c r="AE58" t="n">
        <v>62.85</v>
      </c>
    </row>
    <row r="59">
      <c r="A59" t="inlineStr">
        <is>
          <t>V730008</t>
        </is>
      </c>
      <c r="B59" t="inlineStr">
        <is>
          <t>2025-0034</t>
        </is>
      </c>
      <c r="C59" t="inlineStr"/>
      <c r="D59" t="inlineStr">
        <is>
          <t>Martin Tolksdorf Logistics GmbH</t>
        </is>
      </c>
      <c r="E59" t="inlineStr">
        <is>
          <t>WBA</t>
        </is>
      </c>
      <c r="F59" t="inlineStr">
        <is>
          <t>DPW</t>
        </is>
      </c>
      <c r="G59" t="n">
        <v>1</v>
      </c>
      <c r="H59" t="inlineStr">
        <is>
          <t>PAYG</t>
        </is>
      </c>
      <c r="I59" s="6" t="n">
        <v>45992</v>
      </c>
      <c r="J59" s="6" t="n">
        <v>46387</v>
      </c>
      <c r="K59" t="inlineStr">
        <is>
          <t>run_initial</t>
        </is>
      </c>
      <c r="M59" s="6" t="n">
        <v>45992</v>
      </c>
      <c r="N59" s="6" t="n">
        <v>46387</v>
      </c>
      <c r="O59" s="6" t="n">
        <v>46387</v>
      </c>
      <c r="R59" t="inlineStr">
        <is>
          <t>with as-of date</t>
        </is>
      </c>
      <c r="S59" s="6" t="n">
        <v>45992</v>
      </c>
      <c r="T59" s="6" t="n"/>
      <c r="U59" t="n">
        <v>1</v>
      </c>
      <c r="V59" t="n">
        <v>1</v>
      </c>
      <c r="W59" s="6" t="n"/>
      <c r="X59" s="6" t="n">
        <v>46053</v>
      </c>
      <c r="Z59" t="n">
        <v>45962</v>
      </c>
      <c r="AB59" t="n">
        <v>100000</v>
      </c>
      <c r="AC59" t="inlineStr">
        <is>
          <t>Euro</t>
        </is>
      </c>
      <c r="AD59" t="n">
        <v>78.87</v>
      </c>
      <c r="AE59" t="n">
        <v>62.85</v>
      </c>
    </row>
    <row r="60">
      <c r="A60" t="inlineStr">
        <is>
          <t>V730008</t>
        </is>
      </c>
      <c r="B60" t="inlineStr">
        <is>
          <t>2025-0034</t>
        </is>
      </c>
      <c r="C60" t="inlineStr"/>
      <c r="D60" t="inlineStr">
        <is>
          <t>Martin Tolksdorf Logistics GmbH</t>
        </is>
      </c>
      <c r="E60" t="inlineStr">
        <is>
          <t>WBA</t>
        </is>
      </c>
      <c r="F60" t="inlineStr">
        <is>
          <t>DPW</t>
        </is>
      </c>
      <c r="G60" t="n">
        <v>1</v>
      </c>
      <c r="H60" t="inlineStr">
        <is>
          <t>PAYG</t>
        </is>
      </c>
      <c r="I60" s="6" t="n">
        <v>45992</v>
      </c>
      <c r="J60" s="6" t="n">
        <v>46387</v>
      </c>
      <c r="K60" t="inlineStr">
        <is>
          <t>run_initial</t>
        </is>
      </c>
      <c r="M60" s="6" t="n">
        <v>45992</v>
      </c>
      <c r="N60" s="6" t="n">
        <v>46387</v>
      </c>
      <c r="O60" s="6" t="n">
        <v>46387</v>
      </c>
      <c r="R60" t="inlineStr">
        <is>
          <t>with as-of date</t>
        </is>
      </c>
      <c r="S60" s="6" t="n">
        <v>45992</v>
      </c>
      <c r="T60" s="6" t="n"/>
      <c r="U60" t="n">
        <v>1</v>
      </c>
      <c r="V60" t="n">
        <v>1</v>
      </c>
      <c r="W60" s="6" t="n"/>
      <c r="X60" s="6" t="n">
        <v>46053</v>
      </c>
      <c r="Z60" t="n">
        <v>45962</v>
      </c>
      <c r="AB60" t="n">
        <v>100000</v>
      </c>
      <c r="AC60" t="inlineStr">
        <is>
          <t>Euro</t>
        </is>
      </c>
      <c r="AD60" t="n">
        <v>78.87</v>
      </c>
      <c r="AE60" t="n">
        <v>62.85</v>
      </c>
    </row>
    <row r="61">
      <c r="A61" t="inlineStr">
        <is>
          <t>V730008</t>
        </is>
      </c>
      <c r="B61" t="inlineStr">
        <is>
          <t>2025-0034</t>
        </is>
      </c>
      <c r="C61" t="inlineStr"/>
      <c r="D61" t="inlineStr">
        <is>
          <t>Martin Tolksdorf Logistics GmbH</t>
        </is>
      </c>
      <c r="E61" t="inlineStr">
        <is>
          <t>WBA</t>
        </is>
      </c>
      <c r="F61" t="inlineStr">
        <is>
          <t>DPW</t>
        </is>
      </c>
      <c r="G61" t="n">
        <v>1</v>
      </c>
      <c r="H61" t="inlineStr">
        <is>
          <t>PAYG</t>
        </is>
      </c>
      <c r="I61" s="6" t="n">
        <v>45992</v>
      </c>
      <c r="J61" s="6" t="n">
        <v>46387</v>
      </c>
      <c r="K61" t="inlineStr">
        <is>
          <t>run_initial</t>
        </is>
      </c>
      <c r="M61" s="6" t="n">
        <v>45992</v>
      </c>
      <c r="N61" s="6" t="n">
        <v>46387</v>
      </c>
      <c r="O61" s="6" t="n">
        <v>46387</v>
      </c>
      <c r="R61" t="inlineStr">
        <is>
          <t>with as-of date</t>
        </is>
      </c>
      <c r="S61" s="6" t="n">
        <v>45992</v>
      </c>
      <c r="T61" s="6" t="n"/>
      <c r="U61" t="n">
        <v>1</v>
      </c>
      <c r="V61" t="n">
        <v>1</v>
      </c>
      <c r="W61" s="6" t="n"/>
      <c r="X61" s="6" t="n">
        <v>46053</v>
      </c>
      <c r="Z61" t="n">
        <v>45962</v>
      </c>
      <c r="AB61" t="n">
        <v>100000</v>
      </c>
      <c r="AC61" t="inlineStr">
        <is>
          <t>Euro</t>
        </is>
      </c>
      <c r="AD61" t="n">
        <v>78.87</v>
      </c>
      <c r="AE61" t="n">
        <v>62.85</v>
      </c>
    </row>
    <row r="62">
      <c r="A62" t="inlineStr">
        <is>
          <t>V730008</t>
        </is>
      </c>
      <c r="B62" t="inlineStr">
        <is>
          <t>2025-0034</t>
        </is>
      </c>
      <c r="C62" t="inlineStr"/>
      <c r="D62" t="inlineStr">
        <is>
          <t>Martin Tolksdorf Logistics GmbH</t>
        </is>
      </c>
      <c r="E62" t="inlineStr">
        <is>
          <t>WBA</t>
        </is>
      </c>
      <c r="F62" t="inlineStr">
        <is>
          <t>DPW</t>
        </is>
      </c>
      <c r="G62" t="n">
        <v>1</v>
      </c>
      <c r="H62" t="inlineStr">
        <is>
          <t>PAYG</t>
        </is>
      </c>
      <c r="I62" s="6" t="n">
        <v>45992</v>
      </c>
      <c r="J62" s="6" t="n">
        <v>46387</v>
      </c>
      <c r="K62" t="inlineStr">
        <is>
          <t>run_initial</t>
        </is>
      </c>
      <c r="M62" s="6" t="n">
        <v>45992</v>
      </c>
      <c r="N62" s="6" t="n">
        <v>46387</v>
      </c>
      <c r="O62" s="6" t="n">
        <v>46387</v>
      </c>
      <c r="R62" t="inlineStr">
        <is>
          <t>with as-of date</t>
        </is>
      </c>
      <c r="S62" s="6" t="n">
        <v>45992</v>
      </c>
      <c r="T62" s="6" t="n"/>
      <c r="U62" t="n">
        <v>1</v>
      </c>
      <c r="V62" t="n">
        <v>1</v>
      </c>
      <c r="W62" s="6" t="n"/>
      <c r="X62" s="6" t="n">
        <v>46053</v>
      </c>
      <c r="Z62" t="n">
        <v>45962</v>
      </c>
      <c r="AB62" t="n">
        <v>100000</v>
      </c>
      <c r="AC62" t="inlineStr">
        <is>
          <t>Euro</t>
        </is>
      </c>
      <c r="AD62" t="n">
        <v>78.87</v>
      </c>
      <c r="AE62" t="n">
        <v>62.85</v>
      </c>
    </row>
    <row r="63">
      <c r="A63" t="inlineStr">
        <is>
          <t>V730008</t>
        </is>
      </c>
      <c r="B63" t="inlineStr">
        <is>
          <t>2025-0034</t>
        </is>
      </c>
      <c r="C63" t="inlineStr"/>
      <c r="D63" t="inlineStr">
        <is>
          <t>Martin Tolksdorf Logistics GmbH</t>
        </is>
      </c>
      <c r="E63" t="inlineStr">
        <is>
          <t>WBA</t>
        </is>
      </c>
      <c r="F63" t="inlineStr">
        <is>
          <t>DPW</t>
        </is>
      </c>
      <c r="G63" t="n">
        <v>1</v>
      </c>
      <c r="H63" t="inlineStr">
        <is>
          <t>PAYG</t>
        </is>
      </c>
      <c r="I63" s="6" t="n">
        <v>45992</v>
      </c>
      <c r="J63" s="6" t="n">
        <v>46387</v>
      </c>
      <c r="K63" t="inlineStr">
        <is>
          <t>run_initial</t>
        </is>
      </c>
      <c r="M63" s="6" t="n">
        <v>45992</v>
      </c>
      <c r="N63" s="6" t="n">
        <v>46387</v>
      </c>
      <c r="O63" s="6" t="n">
        <v>46387</v>
      </c>
      <c r="R63" t="inlineStr">
        <is>
          <t>with as-of date</t>
        </is>
      </c>
      <c r="S63" s="6" t="n">
        <v>45992</v>
      </c>
      <c r="T63" s="6" t="n"/>
      <c r="U63" t="n">
        <v>1</v>
      </c>
      <c r="V63" t="n">
        <v>1</v>
      </c>
      <c r="W63" s="6" t="n"/>
      <c r="X63" s="6" t="n">
        <v>46053</v>
      </c>
      <c r="Z63" t="n">
        <v>45962</v>
      </c>
      <c r="AB63" t="n">
        <v>100000</v>
      </c>
      <c r="AC63" t="inlineStr">
        <is>
          <t>Euro</t>
        </is>
      </c>
      <c r="AD63" t="n">
        <v>78.87</v>
      </c>
      <c r="AE63" t="n">
        <v>62.85</v>
      </c>
    </row>
    <row r="64">
      <c r="A64" t="inlineStr">
        <is>
          <t>V730008</t>
        </is>
      </c>
      <c r="B64" t="inlineStr">
        <is>
          <t>2025-0034</t>
        </is>
      </c>
      <c r="C64" t="inlineStr"/>
      <c r="D64" t="inlineStr">
        <is>
          <t>Martin Tolksdorf Logistics GmbH</t>
        </is>
      </c>
      <c r="E64" t="inlineStr">
        <is>
          <t>WBA</t>
        </is>
      </c>
      <c r="F64" t="inlineStr">
        <is>
          <t>DPW</t>
        </is>
      </c>
      <c r="G64" t="n">
        <v>1</v>
      </c>
      <c r="H64" t="inlineStr">
        <is>
          <t>PAYG</t>
        </is>
      </c>
      <c r="I64" s="6" t="n">
        <v>45992</v>
      </c>
      <c r="J64" s="6" t="n">
        <v>46387</v>
      </c>
      <c r="K64" t="inlineStr">
        <is>
          <t>run_initial</t>
        </is>
      </c>
      <c r="M64" s="6" t="n">
        <v>45992</v>
      </c>
      <c r="N64" s="6" t="n">
        <v>46387</v>
      </c>
      <c r="O64" s="6" t="n">
        <v>46387</v>
      </c>
      <c r="R64" t="inlineStr">
        <is>
          <t>with as-of date</t>
        </is>
      </c>
      <c r="S64" s="6" t="n">
        <v>45992</v>
      </c>
      <c r="T64" s="6" t="n"/>
      <c r="U64" t="n">
        <v>1</v>
      </c>
      <c r="V64" t="n">
        <v>1</v>
      </c>
      <c r="W64" s="6" t="n"/>
      <c r="X64" s="6" t="n">
        <v>46053</v>
      </c>
      <c r="Z64" t="n">
        <v>45962</v>
      </c>
      <c r="AB64" t="n">
        <v>100000</v>
      </c>
      <c r="AC64" t="inlineStr">
        <is>
          <t>Euro</t>
        </is>
      </c>
      <c r="AD64" t="n">
        <v>78.87</v>
      </c>
      <c r="AE64" t="n">
        <v>62.85</v>
      </c>
    </row>
    <row r="65">
      <c r="A65" t="inlineStr">
        <is>
          <t>V730008</t>
        </is>
      </c>
      <c r="B65" t="inlineStr">
        <is>
          <t>2025-0034</t>
        </is>
      </c>
      <c r="C65" t="inlineStr"/>
      <c r="D65" t="inlineStr">
        <is>
          <t>Martin Tolksdorf Logistics GmbH</t>
        </is>
      </c>
      <c r="E65" t="inlineStr">
        <is>
          <t>WBA</t>
        </is>
      </c>
      <c r="F65" t="inlineStr">
        <is>
          <t>DPW</t>
        </is>
      </c>
      <c r="G65" t="n">
        <v>1</v>
      </c>
      <c r="H65" t="inlineStr">
        <is>
          <t>PAYG</t>
        </is>
      </c>
      <c r="I65" s="6" t="n">
        <v>45992</v>
      </c>
      <c r="J65" s="6" t="n">
        <v>46387</v>
      </c>
      <c r="K65" t="inlineStr">
        <is>
          <t>run_initial</t>
        </is>
      </c>
      <c r="M65" s="6" t="n">
        <v>45992</v>
      </c>
      <c r="N65" s="6" t="n">
        <v>46387</v>
      </c>
      <c r="O65" s="6" t="n">
        <v>46387</v>
      </c>
      <c r="R65" t="inlineStr">
        <is>
          <t>with as-of date</t>
        </is>
      </c>
      <c r="S65" s="6" t="n">
        <v>45992</v>
      </c>
      <c r="T65" s="6" t="n"/>
      <c r="U65" t="n">
        <v>1</v>
      </c>
      <c r="V65" t="n">
        <v>1</v>
      </c>
      <c r="W65" s="6" t="n"/>
      <c r="X65" s="6" t="n">
        <v>46053</v>
      </c>
      <c r="Z65" t="n">
        <v>45962</v>
      </c>
      <c r="AB65" t="n">
        <v>100000</v>
      </c>
      <c r="AC65" t="inlineStr">
        <is>
          <t>Euro</t>
        </is>
      </c>
      <c r="AD65" t="n">
        <v>78.87</v>
      </c>
      <c r="AE65" t="n">
        <v>62.85</v>
      </c>
    </row>
    <row r="66">
      <c r="A66" t="inlineStr">
        <is>
          <t>V730008</t>
        </is>
      </c>
      <c r="B66" t="inlineStr">
        <is>
          <t>2025-0034</t>
        </is>
      </c>
      <c r="C66" t="inlineStr"/>
      <c r="D66" t="inlineStr">
        <is>
          <t>Martin Tolksdorf Logistics GmbH</t>
        </is>
      </c>
      <c r="E66" t="inlineStr">
        <is>
          <t>WBA</t>
        </is>
      </c>
      <c r="F66" t="inlineStr">
        <is>
          <t>DPW</t>
        </is>
      </c>
      <c r="G66" t="n">
        <v>1</v>
      </c>
      <c r="H66" t="inlineStr">
        <is>
          <t>PAYG</t>
        </is>
      </c>
      <c r="I66" s="6" t="n">
        <v>45992</v>
      </c>
      <c r="J66" s="6" t="n">
        <v>46387</v>
      </c>
      <c r="K66" t="inlineStr">
        <is>
          <t>run_initial</t>
        </is>
      </c>
      <c r="M66" s="6" t="n">
        <v>45992</v>
      </c>
      <c r="N66" s="6" t="n">
        <v>46387</v>
      </c>
      <c r="O66" s="6" t="n">
        <v>46387</v>
      </c>
      <c r="R66" t="inlineStr">
        <is>
          <t>with as-of date</t>
        </is>
      </c>
      <c r="S66" s="6" t="n">
        <v>45992</v>
      </c>
      <c r="T66" s="6" t="n"/>
      <c r="U66" t="n">
        <v>1</v>
      </c>
      <c r="V66" t="n">
        <v>1</v>
      </c>
      <c r="W66" s="6" t="n"/>
      <c r="X66" s="6" t="n">
        <v>46053</v>
      </c>
      <c r="Z66" t="n">
        <v>45962</v>
      </c>
      <c r="AB66" t="n">
        <v>100000</v>
      </c>
      <c r="AC66" t="inlineStr">
        <is>
          <t>Euro</t>
        </is>
      </c>
      <c r="AD66" t="n">
        <v>78.87</v>
      </c>
      <c r="AE66" t="n">
        <v>62.85</v>
      </c>
    </row>
    <row r="67">
      <c r="A67" t="inlineStr">
        <is>
          <t>V730008</t>
        </is>
      </c>
      <c r="B67" t="inlineStr">
        <is>
          <t>2025-0034</t>
        </is>
      </c>
      <c r="C67" t="inlineStr"/>
      <c r="D67" t="inlineStr">
        <is>
          <t>Martin Tolksdorf Logistics GmbH</t>
        </is>
      </c>
      <c r="E67" t="inlineStr">
        <is>
          <t>WBA</t>
        </is>
      </c>
      <c r="F67" t="inlineStr">
        <is>
          <t>DPW</t>
        </is>
      </c>
      <c r="G67" t="n">
        <v>1</v>
      </c>
      <c r="H67" t="inlineStr">
        <is>
          <t>PAYG</t>
        </is>
      </c>
      <c r="I67" s="6" t="n">
        <v>45992</v>
      </c>
      <c r="J67" s="6" t="n">
        <v>46387</v>
      </c>
      <c r="K67" t="inlineStr">
        <is>
          <t>run_initial</t>
        </is>
      </c>
      <c r="M67" s="6" t="n">
        <v>45992</v>
      </c>
      <c r="N67" s="6" t="n">
        <v>46387</v>
      </c>
      <c r="O67" s="6" t="n">
        <v>46387</v>
      </c>
      <c r="R67" t="inlineStr">
        <is>
          <t>with as-of date</t>
        </is>
      </c>
      <c r="S67" s="6" t="n">
        <v>45992</v>
      </c>
      <c r="T67" s="6" t="n"/>
      <c r="U67" t="n">
        <v>1</v>
      </c>
      <c r="V67" t="n">
        <v>1</v>
      </c>
      <c r="W67" s="6" t="n"/>
      <c r="X67" s="6" t="n">
        <v>46053</v>
      </c>
      <c r="Z67" t="n">
        <v>45962</v>
      </c>
      <c r="AB67" t="n">
        <v>100000</v>
      </c>
      <c r="AC67" t="inlineStr">
        <is>
          <t>Euro</t>
        </is>
      </c>
      <c r="AD67" t="n">
        <v>78.87</v>
      </c>
      <c r="AE67" t="n">
        <v>62.85</v>
      </c>
    </row>
    <row r="68">
      <c r="A68" t="inlineStr">
        <is>
          <t>V730008</t>
        </is>
      </c>
      <c r="B68" t="inlineStr">
        <is>
          <t>2025-0034</t>
        </is>
      </c>
      <c r="C68" t="inlineStr"/>
      <c r="D68" t="inlineStr">
        <is>
          <t>Martin Tolksdorf Logistics GmbH</t>
        </is>
      </c>
      <c r="E68" t="inlineStr">
        <is>
          <t>WBA</t>
        </is>
      </c>
      <c r="F68" t="inlineStr">
        <is>
          <t>DPW</t>
        </is>
      </c>
      <c r="G68" t="n">
        <v>1</v>
      </c>
      <c r="H68" t="inlineStr">
        <is>
          <t>PAYG</t>
        </is>
      </c>
      <c r="I68" s="6" t="n">
        <v>45992</v>
      </c>
      <c r="J68" s="6" t="n">
        <v>46387</v>
      </c>
      <c r="K68" t="inlineStr">
        <is>
          <t>run_initial</t>
        </is>
      </c>
      <c r="M68" s="6" t="n">
        <v>45992</v>
      </c>
      <c r="N68" s="6" t="n">
        <v>46387</v>
      </c>
      <c r="O68" s="6" t="n">
        <v>46387</v>
      </c>
      <c r="R68" t="inlineStr">
        <is>
          <t>with as-of date</t>
        </is>
      </c>
      <c r="S68" s="6" t="n">
        <v>45992</v>
      </c>
      <c r="T68" s="6" t="n"/>
      <c r="U68" t="n">
        <v>1</v>
      </c>
      <c r="V68" t="n">
        <v>1</v>
      </c>
      <c r="W68" s="6" t="n"/>
      <c r="X68" s="6" t="n">
        <v>46053</v>
      </c>
      <c r="Z68" t="n">
        <v>45962</v>
      </c>
      <c r="AB68" t="n">
        <v>100000</v>
      </c>
      <c r="AC68" t="inlineStr">
        <is>
          <t>Euro</t>
        </is>
      </c>
      <c r="AD68" t="n">
        <v>78.87</v>
      </c>
      <c r="AE68" t="n">
        <v>62.85</v>
      </c>
    </row>
    <row r="69">
      <c r="A69" t="inlineStr">
        <is>
          <t>V730008</t>
        </is>
      </c>
      <c r="B69" t="inlineStr">
        <is>
          <t>2025-0034</t>
        </is>
      </c>
      <c r="C69" t="inlineStr"/>
      <c r="D69" t="inlineStr">
        <is>
          <t>Martin Tolksdorf Logistics GmbH</t>
        </is>
      </c>
      <c r="E69" t="inlineStr">
        <is>
          <t>WBA</t>
        </is>
      </c>
      <c r="F69" t="inlineStr">
        <is>
          <t>DPW</t>
        </is>
      </c>
      <c r="G69" t="n">
        <v>1</v>
      </c>
      <c r="H69" t="inlineStr">
        <is>
          <t>PAYG</t>
        </is>
      </c>
      <c r="I69" s="6" t="n">
        <v>45992</v>
      </c>
      <c r="J69" s="6" t="n">
        <v>46387</v>
      </c>
      <c r="K69" t="inlineStr">
        <is>
          <t>run_initial</t>
        </is>
      </c>
      <c r="M69" s="6" t="n">
        <v>45992</v>
      </c>
      <c r="N69" s="6" t="n">
        <v>46387</v>
      </c>
      <c r="O69" s="6" t="n">
        <v>46387</v>
      </c>
      <c r="R69" t="inlineStr">
        <is>
          <t>with as-of date</t>
        </is>
      </c>
      <c r="S69" s="6" t="n">
        <v>45992</v>
      </c>
      <c r="T69" s="6" t="n"/>
      <c r="U69" t="n">
        <v>1</v>
      </c>
      <c r="V69" t="n">
        <v>1</v>
      </c>
      <c r="W69" s="6" t="n"/>
      <c r="X69" s="6" t="n">
        <v>46053</v>
      </c>
      <c r="Z69" t="n">
        <v>45962</v>
      </c>
      <c r="AB69" t="n">
        <v>100000</v>
      </c>
      <c r="AC69" t="inlineStr">
        <is>
          <t>Euro</t>
        </is>
      </c>
      <c r="AD69" t="n">
        <v>78.87</v>
      </c>
      <c r="AE69" t="n">
        <v>62.85</v>
      </c>
    </row>
    <row r="70">
      <c r="A70" t="inlineStr">
        <is>
          <t>V730008</t>
        </is>
      </c>
      <c r="B70" t="inlineStr">
        <is>
          <t>2025-0034</t>
        </is>
      </c>
      <c r="C70" t="inlineStr"/>
      <c r="D70" t="inlineStr">
        <is>
          <t>Martin Tolksdorf Logistics GmbH</t>
        </is>
      </c>
      <c r="E70" t="inlineStr">
        <is>
          <t>WBA</t>
        </is>
      </c>
      <c r="F70" t="inlineStr">
        <is>
          <t>DPW</t>
        </is>
      </c>
      <c r="G70" t="n">
        <v>1</v>
      </c>
      <c r="H70" t="inlineStr">
        <is>
          <t>PAYG</t>
        </is>
      </c>
      <c r="I70" s="6" t="n">
        <v>45992</v>
      </c>
      <c r="J70" s="6" t="n">
        <v>46387</v>
      </c>
      <c r="K70" t="inlineStr">
        <is>
          <t>run_initial</t>
        </is>
      </c>
      <c r="M70" s="6" t="n">
        <v>45992</v>
      </c>
      <c r="N70" s="6" t="n">
        <v>46387</v>
      </c>
      <c r="O70" s="6" t="n">
        <v>46387</v>
      </c>
      <c r="R70" t="inlineStr">
        <is>
          <t>with as-of date</t>
        </is>
      </c>
      <c r="S70" s="6" t="n">
        <v>45992</v>
      </c>
      <c r="T70" s="6" t="n"/>
      <c r="U70" t="n">
        <v>1</v>
      </c>
      <c r="V70" t="n">
        <v>1</v>
      </c>
      <c r="W70" s="6" t="n"/>
      <c r="X70" s="6" t="n">
        <v>46053</v>
      </c>
      <c r="Z70" t="n">
        <v>45962</v>
      </c>
      <c r="AB70" t="n">
        <v>100000</v>
      </c>
      <c r="AC70" t="inlineStr">
        <is>
          <t>Euro</t>
        </is>
      </c>
      <c r="AD70" t="n">
        <v>78.87</v>
      </c>
      <c r="AE70" t="n">
        <v>62.85</v>
      </c>
    </row>
    <row r="71">
      <c r="A71" t="inlineStr">
        <is>
          <t>V730008</t>
        </is>
      </c>
      <c r="B71" t="inlineStr">
        <is>
          <t>2025-0034</t>
        </is>
      </c>
      <c r="C71" t="inlineStr"/>
      <c r="D71" t="inlineStr">
        <is>
          <t>Martin Tolksdorf Logistics GmbH</t>
        </is>
      </c>
      <c r="E71" t="inlineStr">
        <is>
          <t>WBA</t>
        </is>
      </c>
      <c r="F71" t="inlineStr">
        <is>
          <t>DPW</t>
        </is>
      </c>
      <c r="G71" t="n">
        <v>1</v>
      </c>
      <c r="H71" t="inlineStr">
        <is>
          <t>PAYG</t>
        </is>
      </c>
      <c r="I71" s="6" t="n">
        <v>45992</v>
      </c>
      <c r="J71" s="6" t="n">
        <v>46387</v>
      </c>
      <c r="K71" t="inlineStr">
        <is>
          <t>run_initial</t>
        </is>
      </c>
      <c r="M71" s="6" t="n">
        <v>45992</v>
      </c>
      <c r="N71" s="6" t="n">
        <v>46387</v>
      </c>
      <c r="O71" s="6" t="n">
        <v>46387</v>
      </c>
      <c r="R71" t="inlineStr">
        <is>
          <t>with as-of date</t>
        </is>
      </c>
      <c r="S71" s="6" t="n">
        <v>45992</v>
      </c>
      <c r="T71" s="6" t="n"/>
      <c r="U71" t="n">
        <v>1</v>
      </c>
      <c r="V71" t="n">
        <v>1</v>
      </c>
      <c r="W71" s="6" t="n"/>
      <c r="X71" s="6" t="n">
        <v>46053</v>
      </c>
      <c r="Z71" t="n">
        <v>45962</v>
      </c>
      <c r="AB71" t="n">
        <v>100000</v>
      </c>
      <c r="AC71" t="inlineStr">
        <is>
          <t>Euro</t>
        </is>
      </c>
      <c r="AD71" t="n">
        <v>78.87</v>
      </c>
      <c r="AE71" t="n">
        <v>62.85</v>
      </c>
    </row>
    <row r="72">
      <c r="A72" t="inlineStr">
        <is>
          <t>V730008</t>
        </is>
      </c>
      <c r="B72" t="inlineStr">
        <is>
          <t>2025-0034</t>
        </is>
      </c>
      <c r="C72" t="inlineStr"/>
      <c r="D72" t="inlineStr">
        <is>
          <t>Martin Tolksdorf Logistics GmbH</t>
        </is>
      </c>
      <c r="E72" t="inlineStr">
        <is>
          <t>WBA</t>
        </is>
      </c>
      <c r="F72" t="inlineStr">
        <is>
          <t>DPW</t>
        </is>
      </c>
      <c r="G72" t="n">
        <v>1</v>
      </c>
      <c r="H72" t="inlineStr">
        <is>
          <t>PAYG</t>
        </is>
      </c>
      <c r="I72" s="6" t="n">
        <v>45992</v>
      </c>
      <c r="J72" s="6" t="n">
        <v>46387</v>
      </c>
      <c r="K72" t="inlineStr">
        <is>
          <t>run_initial</t>
        </is>
      </c>
      <c r="M72" s="6" t="n">
        <v>45992</v>
      </c>
      <c r="N72" s="6" t="n">
        <v>46387</v>
      </c>
      <c r="O72" s="6" t="n">
        <v>46387</v>
      </c>
      <c r="R72" t="inlineStr">
        <is>
          <t>with as-of date</t>
        </is>
      </c>
      <c r="S72" s="6" t="n">
        <v>45992</v>
      </c>
      <c r="T72" s="6" t="n"/>
      <c r="U72" t="n">
        <v>1</v>
      </c>
      <c r="V72" t="n">
        <v>1</v>
      </c>
      <c r="W72" s="6" t="n"/>
      <c r="X72" s="6" t="n">
        <v>46053</v>
      </c>
      <c r="Z72" t="n">
        <v>45962</v>
      </c>
      <c r="AB72" t="n">
        <v>100000</v>
      </c>
      <c r="AC72" t="inlineStr">
        <is>
          <t>Euro</t>
        </is>
      </c>
      <c r="AD72" t="n">
        <v>78.87</v>
      </c>
      <c r="AE72" t="n">
        <v>62.85</v>
      </c>
    </row>
    <row r="73">
      <c r="A73" t="inlineStr">
        <is>
          <t>V730008</t>
        </is>
      </c>
      <c r="B73" t="inlineStr">
        <is>
          <t>2025-0034</t>
        </is>
      </c>
      <c r="C73" t="inlineStr"/>
      <c r="D73" t="inlineStr">
        <is>
          <t>Martin Tolksdorf Logistics GmbH</t>
        </is>
      </c>
      <c r="E73" t="inlineStr">
        <is>
          <t>WBA</t>
        </is>
      </c>
      <c r="F73" t="inlineStr">
        <is>
          <t>DPW</t>
        </is>
      </c>
      <c r="G73" t="n">
        <v>1</v>
      </c>
      <c r="H73" t="inlineStr">
        <is>
          <t>PAYG</t>
        </is>
      </c>
      <c r="I73" s="6" t="n">
        <v>45992</v>
      </c>
      <c r="J73" s="6" t="n">
        <v>46387</v>
      </c>
      <c r="K73" t="inlineStr">
        <is>
          <t>run_initial</t>
        </is>
      </c>
      <c r="M73" s="6" t="n">
        <v>45992</v>
      </c>
      <c r="N73" s="6" t="n">
        <v>46387</v>
      </c>
      <c r="O73" s="6" t="n">
        <v>46387</v>
      </c>
      <c r="R73" t="inlineStr">
        <is>
          <t>with as-of date</t>
        </is>
      </c>
      <c r="S73" s="6" t="n">
        <v>45992</v>
      </c>
      <c r="T73" s="6" t="n"/>
      <c r="U73" t="n">
        <v>1</v>
      </c>
      <c r="V73" t="n">
        <v>1</v>
      </c>
      <c r="W73" s="6" t="n"/>
      <c r="X73" s="6" t="n">
        <v>46053</v>
      </c>
      <c r="Z73" t="n">
        <v>45962</v>
      </c>
      <c r="AB73" t="n">
        <v>100000</v>
      </c>
      <c r="AC73" t="inlineStr">
        <is>
          <t>Euro</t>
        </is>
      </c>
      <c r="AD73" t="n">
        <v>78.87</v>
      </c>
      <c r="AE73" t="n">
        <v>62.85</v>
      </c>
    </row>
    <row r="74">
      <c r="A74" t="inlineStr">
        <is>
          <t>V730008</t>
        </is>
      </c>
      <c r="B74" t="inlineStr">
        <is>
          <t>2025-0034</t>
        </is>
      </c>
      <c r="C74" t="inlineStr"/>
      <c r="D74" t="inlineStr">
        <is>
          <t>Martin Tolksdorf Logistics GmbH</t>
        </is>
      </c>
      <c r="E74" t="inlineStr">
        <is>
          <t>WBA</t>
        </is>
      </c>
      <c r="F74" t="inlineStr">
        <is>
          <t>DPW</t>
        </is>
      </c>
      <c r="G74" t="n">
        <v>1</v>
      </c>
      <c r="H74" t="inlineStr">
        <is>
          <t>PAYG</t>
        </is>
      </c>
      <c r="I74" s="6" t="n">
        <v>45992</v>
      </c>
      <c r="J74" s="6" t="n">
        <v>46387</v>
      </c>
      <c r="K74" t="inlineStr">
        <is>
          <t>run_initial</t>
        </is>
      </c>
      <c r="M74" s="6" t="n">
        <v>45992</v>
      </c>
      <c r="N74" s="6" t="n">
        <v>46387</v>
      </c>
      <c r="O74" s="6" t="n">
        <v>46387</v>
      </c>
      <c r="R74" t="inlineStr">
        <is>
          <t>with as-of date</t>
        </is>
      </c>
      <c r="S74" s="6" t="n">
        <v>45992</v>
      </c>
      <c r="T74" s="6" t="n"/>
      <c r="U74" t="n">
        <v>1</v>
      </c>
      <c r="V74" t="n">
        <v>1</v>
      </c>
      <c r="W74" s="6" t="n"/>
      <c r="X74" s="6" t="n">
        <v>46053</v>
      </c>
      <c r="Z74" t="n">
        <v>45962</v>
      </c>
      <c r="AB74" t="n">
        <v>100000</v>
      </c>
      <c r="AC74" t="inlineStr">
        <is>
          <t>Euro</t>
        </is>
      </c>
      <c r="AD74" t="n">
        <v>78.87</v>
      </c>
      <c r="AE74" t="n">
        <v>62.85</v>
      </c>
    </row>
    <row r="75">
      <c r="A75" t="inlineStr">
        <is>
          <t>V730008</t>
        </is>
      </c>
      <c r="B75" t="inlineStr">
        <is>
          <t>2025-0034</t>
        </is>
      </c>
      <c r="C75" t="inlineStr"/>
      <c r="D75" t="inlineStr">
        <is>
          <t>Martin Tolksdorf Logistics GmbH</t>
        </is>
      </c>
      <c r="E75" t="inlineStr">
        <is>
          <t>WBA</t>
        </is>
      </c>
      <c r="F75" t="inlineStr">
        <is>
          <t>DPW</t>
        </is>
      </c>
      <c r="G75" t="n">
        <v>1</v>
      </c>
      <c r="H75" t="inlineStr">
        <is>
          <t>PAYG</t>
        </is>
      </c>
      <c r="I75" s="6" t="n">
        <v>45992</v>
      </c>
      <c r="J75" s="6" t="n">
        <v>46387</v>
      </c>
      <c r="K75" t="inlineStr">
        <is>
          <t>run_initial</t>
        </is>
      </c>
      <c r="M75" s="6" t="n">
        <v>45992</v>
      </c>
      <c r="N75" s="6" t="n">
        <v>46387</v>
      </c>
      <c r="O75" s="6" t="n">
        <v>46387</v>
      </c>
      <c r="R75" t="inlineStr">
        <is>
          <t>with as-of date</t>
        </is>
      </c>
      <c r="S75" s="6" t="n">
        <v>45992</v>
      </c>
      <c r="T75" s="6" t="n"/>
      <c r="U75" t="n">
        <v>1</v>
      </c>
      <c r="V75" t="n">
        <v>1</v>
      </c>
      <c r="W75" s="6" t="n"/>
      <c r="X75" s="6" t="n">
        <v>46053</v>
      </c>
      <c r="Z75" t="n">
        <v>45962</v>
      </c>
      <c r="AB75" t="n">
        <v>100000</v>
      </c>
      <c r="AC75" t="inlineStr">
        <is>
          <t>Euro</t>
        </is>
      </c>
      <c r="AD75" t="n">
        <v>78.87</v>
      </c>
      <c r="AE75" t="n">
        <v>62.85</v>
      </c>
    </row>
    <row r="76">
      <c r="A76" t="inlineStr">
        <is>
          <t>V730008</t>
        </is>
      </c>
      <c r="B76" t="inlineStr">
        <is>
          <t>2025-0034</t>
        </is>
      </c>
      <c r="C76" t="inlineStr"/>
      <c r="D76" t="inlineStr">
        <is>
          <t>Martin Tolksdorf Logistics GmbH</t>
        </is>
      </c>
      <c r="E76" t="inlineStr">
        <is>
          <t>WBA</t>
        </is>
      </c>
      <c r="F76" t="inlineStr">
        <is>
          <t>DPW</t>
        </is>
      </c>
      <c r="G76" t="n">
        <v>1</v>
      </c>
      <c r="H76" t="inlineStr">
        <is>
          <t>PAYG</t>
        </is>
      </c>
      <c r="I76" s="6" t="n">
        <v>45992</v>
      </c>
      <c r="J76" s="6" t="n">
        <v>46387</v>
      </c>
      <c r="K76" t="inlineStr">
        <is>
          <t>run_initial</t>
        </is>
      </c>
      <c r="M76" s="6" t="n">
        <v>45992</v>
      </c>
      <c r="N76" s="6" t="n">
        <v>46387</v>
      </c>
      <c r="O76" s="6" t="n">
        <v>46387</v>
      </c>
      <c r="R76" t="inlineStr">
        <is>
          <t>with as-of date</t>
        </is>
      </c>
      <c r="S76" s="6" t="n">
        <v>45992</v>
      </c>
      <c r="T76" s="6" t="n"/>
      <c r="U76" t="n">
        <v>1</v>
      </c>
      <c r="V76" t="n">
        <v>1</v>
      </c>
      <c r="W76" s="6" t="n"/>
      <c r="X76" s="6" t="n">
        <v>46053</v>
      </c>
      <c r="Z76" t="n">
        <v>45962</v>
      </c>
      <c r="AB76" t="n">
        <v>100000</v>
      </c>
      <c r="AC76" t="inlineStr">
        <is>
          <t>Euro</t>
        </is>
      </c>
      <c r="AD76" t="n">
        <v>78.87</v>
      </c>
      <c r="AE76" t="n">
        <v>62.85</v>
      </c>
    </row>
    <row r="77">
      <c r="A77" t="inlineStr">
        <is>
          <t>V730008</t>
        </is>
      </c>
      <c r="B77" t="inlineStr">
        <is>
          <t>2025-0034</t>
        </is>
      </c>
      <c r="C77" t="inlineStr"/>
      <c r="D77" t="inlineStr">
        <is>
          <t>Martin Tolksdorf Logistics GmbH</t>
        </is>
      </c>
      <c r="E77" t="inlineStr">
        <is>
          <t>WBA</t>
        </is>
      </c>
      <c r="F77" t="inlineStr">
        <is>
          <t>DPW</t>
        </is>
      </c>
      <c r="G77" t="n">
        <v>1</v>
      </c>
      <c r="H77" t="inlineStr">
        <is>
          <t>PAYG</t>
        </is>
      </c>
      <c r="I77" s="6" t="n">
        <v>45992</v>
      </c>
      <c r="J77" s="6" t="n">
        <v>46387</v>
      </c>
      <c r="K77" t="inlineStr">
        <is>
          <t>run_initial</t>
        </is>
      </c>
      <c r="M77" s="6" t="n">
        <v>45992</v>
      </c>
      <c r="N77" s="6" t="n">
        <v>46387</v>
      </c>
      <c r="O77" s="6" t="n">
        <v>46387</v>
      </c>
      <c r="R77" t="inlineStr">
        <is>
          <t>with as-of date</t>
        </is>
      </c>
      <c r="S77" s="6" t="n">
        <v>45992</v>
      </c>
      <c r="T77" s="6" t="n"/>
      <c r="U77" t="n">
        <v>1</v>
      </c>
      <c r="V77" t="n">
        <v>1</v>
      </c>
      <c r="W77" s="6" t="n"/>
      <c r="X77" s="6" t="n">
        <v>46053</v>
      </c>
      <c r="Z77" t="n">
        <v>45962</v>
      </c>
      <c r="AB77" t="n">
        <v>100000</v>
      </c>
      <c r="AC77" t="inlineStr">
        <is>
          <t>Euro</t>
        </is>
      </c>
      <c r="AD77" t="n">
        <v>78.87</v>
      </c>
      <c r="AE77" t="n">
        <v>62.85</v>
      </c>
    </row>
    <row r="78">
      <c r="A78" t="inlineStr">
        <is>
          <t>V730008</t>
        </is>
      </c>
      <c r="B78" t="inlineStr">
        <is>
          <t>2025-0034</t>
        </is>
      </c>
      <c r="C78" t="inlineStr"/>
      <c r="D78" t="inlineStr">
        <is>
          <t>Martin Tolksdorf Logistics GmbH</t>
        </is>
      </c>
      <c r="E78" t="inlineStr">
        <is>
          <t>WBA</t>
        </is>
      </c>
      <c r="F78" t="inlineStr">
        <is>
          <t>DPW</t>
        </is>
      </c>
      <c r="G78" t="n">
        <v>1</v>
      </c>
      <c r="H78" t="inlineStr">
        <is>
          <t>PAYG</t>
        </is>
      </c>
      <c r="I78" s="6" t="n">
        <v>45992</v>
      </c>
      <c r="J78" s="6" t="n">
        <v>46387</v>
      </c>
      <c r="K78" t="inlineStr">
        <is>
          <t>run_initial</t>
        </is>
      </c>
      <c r="M78" s="6" t="n">
        <v>45992</v>
      </c>
      <c r="N78" s="6" t="n">
        <v>46387</v>
      </c>
      <c r="O78" s="6" t="n">
        <v>46387</v>
      </c>
      <c r="R78" t="inlineStr">
        <is>
          <t>with as-of date</t>
        </is>
      </c>
      <c r="S78" s="6" t="n">
        <v>45992</v>
      </c>
      <c r="T78" s="6" t="n"/>
      <c r="U78" t="n">
        <v>1</v>
      </c>
      <c r="V78" t="n">
        <v>1</v>
      </c>
      <c r="W78" s="6" t="n"/>
      <c r="X78" s="6" t="n">
        <v>46053</v>
      </c>
      <c r="Z78" t="n">
        <v>45962</v>
      </c>
      <c r="AB78" t="n">
        <v>100000</v>
      </c>
      <c r="AC78" t="inlineStr">
        <is>
          <t>Euro</t>
        </is>
      </c>
      <c r="AD78" t="n">
        <v>78.87</v>
      </c>
      <c r="AE78" t="n">
        <v>62.85</v>
      </c>
    </row>
    <row r="79">
      <c r="A79" t="inlineStr">
        <is>
          <t>V730008</t>
        </is>
      </c>
      <c r="B79" t="inlineStr">
        <is>
          <t>2025-0034</t>
        </is>
      </c>
      <c r="C79" t="inlineStr"/>
      <c r="D79" t="inlineStr">
        <is>
          <t>Martin Tolksdorf Logistics GmbH</t>
        </is>
      </c>
      <c r="E79" t="inlineStr">
        <is>
          <t>WBA</t>
        </is>
      </c>
      <c r="F79" t="inlineStr">
        <is>
          <t>DPW</t>
        </is>
      </c>
      <c r="G79" t="n">
        <v>1</v>
      </c>
      <c r="H79" t="inlineStr">
        <is>
          <t>PAYG</t>
        </is>
      </c>
      <c r="I79" s="6" t="n">
        <v>45992</v>
      </c>
      <c r="J79" s="6" t="n">
        <v>46387</v>
      </c>
      <c r="K79" t="inlineStr">
        <is>
          <t>run_initial</t>
        </is>
      </c>
      <c r="M79" s="6" t="n">
        <v>45992</v>
      </c>
      <c r="N79" s="6" t="n">
        <v>46387</v>
      </c>
      <c r="O79" s="6" t="n">
        <v>46387</v>
      </c>
      <c r="R79" t="inlineStr">
        <is>
          <t>with as-of date</t>
        </is>
      </c>
      <c r="S79" s="6" t="n">
        <v>45992</v>
      </c>
      <c r="T79" s="6" t="n"/>
      <c r="U79" t="n">
        <v>1</v>
      </c>
      <c r="V79" t="n">
        <v>1</v>
      </c>
      <c r="W79" s="6" t="n"/>
      <c r="X79" s="6" t="n">
        <v>46053</v>
      </c>
      <c r="Z79" t="n">
        <v>45962</v>
      </c>
      <c r="AB79" t="n">
        <v>100000</v>
      </c>
      <c r="AC79" t="inlineStr">
        <is>
          <t>Euro</t>
        </is>
      </c>
      <c r="AD79" t="n">
        <v>78.87</v>
      </c>
      <c r="AE79" t="n">
        <v>62.85</v>
      </c>
    </row>
    <row r="80">
      <c r="A80" t="inlineStr">
        <is>
          <t>V730008</t>
        </is>
      </c>
      <c r="B80" t="inlineStr">
        <is>
          <t>2025-0034</t>
        </is>
      </c>
      <c r="C80" t="inlineStr"/>
      <c r="D80" t="inlineStr">
        <is>
          <t>Martin Tolksdorf Logistics GmbH</t>
        </is>
      </c>
      <c r="E80" t="inlineStr">
        <is>
          <t>WBA</t>
        </is>
      </c>
      <c r="F80" t="inlineStr">
        <is>
          <t>DPW</t>
        </is>
      </c>
      <c r="G80" t="n">
        <v>1</v>
      </c>
      <c r="H80" t="inlineStr">
        <is>
          <t>PAYG</t>
        </is>
      </c>
      <c r="I80" s="6" t="n">
        <v>45992</v>
      </c>
      <c r="J80" s="6" t="n">
        <v>46387</v>
      </c>
      <c r="K80" t="inlineStr">
        <is>
          <t>run_initial</t>
        </is>
      </c>
      <c r="M80" s="6" t="n">
        <v>45992</v>
      </c>
      <c r="N80" s="6" t="n">
        <v>46387</v>
      </c>
      <c r="O80" s="6" t="n">
        <v>46387</v>
      </c>
      <c r="R80" t="inlineStr">
        <is>
          <t>with as-of date</t>
        </is>
      </c>
      <c r="S80" s="6" t="n">
        <v>45992</v>
      </c>
      <c r="T80" s="6" t="n"/>
      <c r="U80" t="n">
        <v>1</v>
      </c>
      <c r="V80" t="n">
        <v>1</v>
      </c>
      <c r="W80" s="6" t="n"/>
      <c r="X80" s="6" t="n">
        <v>46053</v>
      </c>
      <c r="Z80" t="n">
        <v>45962</v>
      </c>
      <c r="AB80" t="n">
        <v>100000</v>
      </c>
      <c r="AC80" t="inlineStr">
        <is>
          <t>Euro</t>
        </is>
      </c>
      <c r="AD80" t="n">
        <v>78.87</v>
      </c>
      <c r="AE80" t="n">
        <v>62.85</v>
      </c>
    </row>
    <row r="81">
      <c r="A81" t="inlineStr">
        <is>
          <t>V730008</t>
        </is>
      </c>
      <c r="B81" t="inlineStr">
        <is>
          <t>2025-0034</t>
        </is>
      </c>
      <c r="C81" t="inlineStr"/>
      <c r="D81" t="inlineStr">
        <is>
          <t>Martin Tolksdorf Logistics GmbH</t>
        </is>
      </c>
      <c r="E81" t="inlineStr">
        <is>
          <t>WBA</t>
        </is>
      </c>
      <c r="F81" t="inlineStr">
        <is>
          <t>DPW</t>
        </is>
      </c>
      <c r="G81" t="n">
        <v>1</v>
      </c>
      <c r="H81" t="inlineStr">
        <is>
          <t>PAYG</t>
        </is>
      </c>
      <c r="I81" s="6" t="n">
        <v>45992</v>
      </c>
      <c r="J81" s="6" t="n">
        <v>46387</v>
      </c>
      <c r="K81" t="inlineStr">
        <is>
          <t>run_initial</t>
        </is>
      </c>
      <c r="M81" s="6" t="n">
        <v>45992</v>
      </c>
      <c r="N81" s="6" t="n">
        <v>46387</v>
      </c>
      <c r="O81" s="6" t="n">
        <v>46387</v>
      </c>
      <c r="R81" t="inlineStr">
        <is>
          <t>with as-of date</t>
        </is>
      </c>
      <c r="S81" s="6" t="n">
        <v>45992</v>
      </c>
      <c r="T81" s="6" t="n"/>
      <c r="U81" t="n">
        <v>1</v>
      </c>
      <c r="V81" t="n">
        <v>1</v>
      </c>
      <c r="W81" s="6" t="n"/>
      <c r="X81" s="6" t="n">
        <v>46053</v>
      </c>
      <c r="Z81" t="n">
        <v>45962</v>
      </c>
      <c r="AB81" t="n">
        <v>100000</v>
      </c>
      <c r="AC81" t="inlineStr">
        <is>
          <t>Euro</t>
        </is>
      </c>
      <c r="AD81" t="n">
        <v>78.87</v>
      </c>
      <c r="AE81" t="n">
        <v>62.85</v>
      </c>
    </row>
    <row r="82">
      <c r="A82" t="inlineStr">
        <is>
          <t>V730008</t>
        </is>
      </c>
      <c r="B82" t="inlineStr">
        <is>
          <t>2025-0034</t>
        </is>
      </c>
      <c r="C82" t="inlineStr"/>
      <c r="D82" t="inlineStr">
        <is>
          <t>Martin Tolksdorf Logistics GmbH</t>
        </is>
      </c>
      <c r="E82" t="inlineStr">
        <is>
          <t>WBA</t>
        </is>
      </c>
      <c r="F82" t="inlineStr">
        <is>
          <t>DPW</t>
        </is>
      </c>
      <c r="G82" t="n">
        <v>1</v>
      </c>
      <c r="H82" t="inlineStr">
        <is>
          <t>PAYG</t>
        </is>
      </c>
      <c r="I82" s="6" t="n">
        <v>45992</v>
      </c>
      <c r="J82" s="6" t="n">
        <v>46387</v>
      </c>
      <c r="K82" t="inlineStr">
        <is>
          <t>run_initial</t>
        </is>
      </c>
      <c r="M82" s="6" t="n">
        <v>45992</v>
      </c>
      <c r="N82" s="6" t="n">
        <v>46387</v>
      </c>
      <c r="O82" s="6" t="n">
        <v>46387</v>
      </c>
      <c r="R82" t="inlineStr">
        <is>
          <t>with as-of date</t>
        </is>
      </c>
      <c r="S82" s="6" t="n">
        <v>45992</v>
      </c>
      <c r="T82" s="6" t="n"/>
      <c r="U82" t="n">
        <v>1</v>
      </c>
      <c r="V82" t="n">
        <v>1</v>
      </c>
      <c r="W82" s="6" t="n"/>
      <c r="X82" s="6" t="n">
        <v>46053</v>
      </c>
      <c r="Z82" t="n">
        <v>45962</v>
      </c>
      <c r="AB82" t="n">
        <v>100000</v>
      </c>
      <c r="AC82" t="inlineStr">
        <is>
          <t>Euro</t>
        </is>
      </c>
      <c r="AD82" t="n">
        <v>78.87</v>
      </c>
      <c r="AE82" t="n">
        <v>62.85</v>
      </c>
    </row>
    <row r="83">
      <c r="A83" t="inlineStr">
        <is>
          <t>V730008</t>
        </is>
      </c>
      <c r="B83" t="inlineStr">
        <is>
          <t>2025-0034</t>
        </is>
      </c>
      <c r="C83" t="inlineStr"/>
      <c r="D83" t="inlineStr">
        <is>
          <t>Martin Tolksdorf Logistics GmbH</t>
        </is>
      </c>
      <c r="E83" t="inlineStr">
        <is>
          <t>WBA</t>
        </is>
      </c>
      <c r="F83" t="inlineStr">
        <is>
          <t>DPW</t>
        </is>
      </c>
      <c r="G83" t="n">
        <v>1</v>
      </c>
      <c r="H83" t="inlineStr">
        <is>
          <t>PAYG</t>
        </is>
      </c>
      <c r="I83" s="6" t="n">
        <v>45992</v>
      </c>
      <c r="J83" s="6" t="n">
        <v>46387</v>
      </c>
      <c r="K83" t="inlineStr">
        <is>
          <t>run_initial</t>
        </is>
      </c>
      <c r="M83" s="6" t="n">
        <v>45992</v>
      </c>
      <c r="N83" s="6" t="n">
        <v>46387</v>
      </c>
      <c r="O83" s="6" t="n">
        <v>46387</v>
      </c>
      <c r="R83" t="inlineStr">
        <is>
          <t>with as-of date</t>
        </is>
      </c>
      <c r="S83" s="6" t="n">
        <v>45992</v>
      </c>
      <c r="T83" s="6" t="n"/>
      <c r="U83" t="n">
        <v>1</v>
      </c>
      <c r="V83" t="n">
        <v>1</v>
      </c>
      <c r="W83" s="6" t="n"/>
      <c r="X83" s="6" t="n">
        <v>46053</v>
      </c>
      <c r="Z83" t="n">
        <v>45962</v>
      </c>
      <c r="AB83" t="n">
        <v>100000</v>
      </c>
      <c r="AC83" t="inlineStr">
        <is>
          <t>Euro</t>
        </is>
      </c>
      <c r="AD83" t="n">
        <v>78.87</v>
      </c>
      <c r="AE83" t="n">
        <v>62.85</v>
      </c>
    </row>
    <row r="84">
      <c r="A84" t="inlineStr">
        <is>
          <t>V730008</t>
        </is>
      </c>
      <c r="B84" t="inlineStr">
        <is>
          <t>2025-0034</t>
        </is>
      </c>
      <c r="C84" t="inlineStr"/>
      <c r="D84" t="inlineStr">
        <is>
          <t>Martin Tolksdorf Logistics GmbH</t>
        </is>
      </c>
      <c r="E84" t="inlineStr">
        <is>
          <t>WBA</t>
        </is>
      </c>
      <c r="F84" t="inlineStr">
        <is>
          <t>DPW</t>
        </is>
      </c>
      <c r="G84" t="n">
        <v>1</v>
      </c>
      <c r="H84" t="inlineStr">
        <is>
          <t>PAYG</t>
        </is>
      </c>
      <c r="I84" s="6" t="n">
        <v>45992</v>
      </c>
      <c r="J84" s="6" t="n">
        <v>46387</v>
      </c>
      <c r="K84" t="inlineStr">
        <is>
          <t>run_initial</t>
        </is>
      </c>
      <c r="M84" s="6" t="n">
        <v>45992</v>
      </c>
      <c r="N84" s="6" t="n">
        <v>46387</v>
      </c>
      <c r="O84" s="6" t="n">
        <v>46387</v>
      </c>
      <c r="R84" t="inlineStr">
        <is>
          <t>with as-of date</t>
        </is>
      </c>
      <c r="S84" s="6" t="n">
        <v>45992</v>
      </c>
      <c r="T84" s="6" t="n"/>
      <c r="U84" t="n">
        <v>1</v>
      </c>
      <c r="V84" t="n">
        <v>1</v>
      </c>
      <c r="W84" s="6" t="n"/>
      <c r="X84" s="6" t="n">
        <v>46053</v>
      </c>
      <c r="Z84" t="n">
        <v>45962</v>
      </c>
      <c r="AB84" t="n">
        <v>100000</v>
      </c>
      <c r="AC84" t="inlineStr">
        <is>
          <t>Euro</t>
        </is>
      </c>
      <c r="AD84" t="n">
        <v>78.87</v>
      </c>
      <c r="AE84" t="n">
        <v>62.85</v>
      </c>
    </row>
    <row r="85">
      <c r="A85" t="inlineStr">
        <is>
          <t>V730008</t>
        </is>
      </c>
      <c r="B85" t="inlineStr">
        <is>
          <t>2025-0034</t>
        </is>
      </c>
      <c r="C85" t="inlineStr"/>
      <c r="D85" t="inlineStr">
        <is>
          <t>Martin Tolksdorf Logistics GmbH</t>
        </is>
      </c>
      <c r="E85" t="inlineStr">
        <is>
          <t>WBA</t>
        </is>
      </c>
      <c r="F85" t="inlineStr">
        <is>
          <t>DPW</t>
        </is>
      </c>
      <c r="G85" t="n">
        <v>1</v>
      </c>
      <c r="H85" t="inlineStr">
        <is>
          <t>PAYG</t>
        </is>
      </c>
      <c r="I85" s="6" t="n">
        <v>45992</v>
      </c>
      <c r="J85" s="6" t="n">
        <v>46387</v>
      </c>
      <c r="K85" t="inlineStr">
        <is>
          <t>run_initial</t>
        </is>
      </c>
      <c r="M85" s="6" t="n">
        <v>45992</v>
      </c>
      <c r="N85" s="6" t="n">
        <v>46387</v>
      </c>
      <c r="O85" s="6" t="n">
        <v>46387</v>
      </c>
      <c r="R85" t="inlineStr">
        <is>
          <t>with as-of date</t>
        </is>
      </c>
      <c r="S85" s="6" t="n">
        <v>45992</v>
      </c>
      <c r="T85" s="6" t="n"/>
      <c r="U85" t="n">
        <v>1</v>
      </c>
      <c r="V85" t="n">
        <v>1</v>
      </c>
      <c r="W85" s="6" t="n"/>
      <c r="X85" s="6" t="n">
        <v>46053</v>
      </c>
      <c r="Z85" t="n">
        <v>45962</v>
      </c>
      <c r="AB85" t="n">
        <v>100000</v>
      </c>
      <c r="AC85" t="inlineStr">
        <is>
          <t>Euro</t>
        </is>
      </c>
      <c r="AD85" t="n">
        <v>78.87</v>
      </c>
      <c r="AE85" t="n">
        <v>62.85</v>
      </c>
    </row>
    <row r="86">
      <c r="A86" t="inlineStr">
        <is>
          <t>V730008</t>
        </is>
      </c>
      <c r="B86" t="inlineStr">
        <is>
          <t>2025-0034</t>
        </is>
      </c>
      <c r="C86" t="inlineStr"/>
      <c r="D86" t="inlineStr">
        <is>
          <t>Martin Tolksdorf Logistics GmbH</t>
        </is>
      </c>
      <c r="E86" t="inlineStr">
        <is>
          <t>WBA</t>
        </is>
      </c>
      <c r="F86" t="inlineStr">
        <is>
          <t>DPW</t>
        </is>
      </c>
      <c r="G86" t="n">
        <v>1</v>
      </c>
      <c r="H86" t="inlineStr">
        <is>
          <t>PAYG</t>
        </is>
      </c>
      <c r="I86" s="6" t="n">
        <v>45992</v>
      </c>
      <c r="J86" s="6" t="n">
        <v>46387</v>
      </c>
      <c r="K86" t="inlineStr">
        <is>
          <t>run_initial</t>
        </is>
      </c>
      <c r="M86" s="6" t="n">
        <v>45992</v>
      </c>
      <c r="N86" s="6" t="n">
        <v>46387</v>
      </c>
      <c r="O86" s="6" t="n">
        <v>46387</v>
      </c>
      <c r="R86" t="inlineStr">
        <is>
          <t>with as-of date</t>
        </is>
      </c>
      <c r="S86" s="6" t="n">
        <v>45992</v>
      </c>
      <c r="T86" s="6" t="n"/>
      <c r="U86" t="n">
        <v>1</v>
      </c>
      <c r="V86" t="n">
        <v>1</v>
      </c>
      <c r="W86" s="6" t="n"/>
      <c r="X86" s="6" t="n">
        <v>46053</v>
      </c>
      <c r="Z86" t="n">
        <v>45962</v>
      </c>
      <c r="AB86" t="n">
        <v>100000</v>
      </c>
      <c r="AC86" t="inlineStr">
        <is>
          <t>Euro</t>
        </is>
      </c>
      <c r="AD86" t="n">
        <v>78.87</v>
      </c>
      <c r="AE86" t="n">
        <v>62.85</v>
      </c>
    </row>
    <row r="87">
      <c r="A87" t="inlineStr">
        <is>
          <t>V730008</t>
        </is>
      </c>
      <c r="B87" t="inlineStr">
        <is>
          <t>2025-0034</t>
        </is>
      </c>
      <c r="C87" t="inlineStr"/>
      <c r="D87" t="inlineStr">
        <is>
          <t>Martin Tolksdorf Logistics GmbH</t>
        </is>
      </c>
      <c r="E87" t="inlineStr">
        <is>
          <t>WBA</t>
        </is>
      </c>
      <c r="F87" t="inlineStr">
        <is>
          <t>DPW</t>
        </is>
      </c>
      <c r="G87" t="n">
        <v>1</v>
      </c>
      <c r="H87" t="inlineStr">
        <is>
          <t>PAYG</t>
        </is>
      </c>
      <c r="I87" s="6" t="n">
        <v>45992</v>
      </c>
      <c r="J87" s="6" t="n">
        <v>46387</v>
      </c>
      <c r="K87" t="inlineStr">
        <is>
          <t>run_initial</t>
        </is>
      </c>
      <c r="M87" s="6" t="n">
        <v>45992</v>
      </c>
      <c r="N87" s="6" t="n">
        <v>46387</v>
      </c>
      <c r="O87" s="6" t="n">
        <v>46387</v>
      </c>
      <c r="R87" t="inlineStr">
        <is>
          <t>with as-of date</t>
        </is>
      </c>
      <c r="S87" s="6" t="n">
        <v>45992</v>
      </c>
      <c r="T87" s="6" t="n"/>
      <c r="U87" t="n">
        <v>1</v>
      </c>
      <c r="V87" t="n">
        <v>1</v>
      </c>
      <c r="W87" s="6" t="n"/>
      <c r="X87" s="6" t="n">
        <v>46053</v>
      </c>
      <c r="Z87" t="n">
        <v>45962</v>
      </c>
      <c r="AB87" t="n">
        <v>100000</v>
      </c>
      <c r="AC87" t="inlineStr">
        <is>
          <t>Euro</t>
        </is>
      </c>
      <c r="AD87" t="n">
        <v>78.87</v>
      </c>
      <c r="AE87" t="n">
        <v>62.85</v>
      </c>
    </row>
    <row r="88">
      <c r="A88" t="inlineStr">
        <is>
          <t>V730008</t>
        </is>
      </c>
      <c r="B88" t="inlineStr">
        <is>
          <t>2025-0034</t>
        </is>
      </c>
      <c r="C88" t="inlineStr"/>
      <c r="D88" t="inlineStr">
        <is>
          <t>Martin Tolksdorf Logistics GmbH</t>
        </is>
      </c>
      <c r="E88" t="inlineStr">
        <is>
          <t>WBA</t>
        </is>
      </c>
      <c r="F88" t="inlineStr">
        <is>
          <t>DPW</t>
        </is>
      </c>
      <c r="G88" t="n">
        <v>1</v>
      </c>
      <c r="H88" t="inlineStr">
        <is>
          <t>PAYG</t>
        </is>
      </c>
      <c r="I88" s="6" t="n">
        <v>45992</v>
      </c>
      <c r="J88" s="6" t="n">
        <v>46387</v>
      </c>
      <c r="K88" t="inlineStr">
        <is>
          <t>run_initial</t>
        </is>
      </c>
      <c r="M88" s="6" t="n">
        <v>45992</v>
      </c>
      <c r="N88" s="6" t="n">
        <v>46387</v>
      </c>
      <c r="O88" s="6" t="n">
        <v>46387</v>
      </c>
      <c r="R88" t="inlineStr">
        <is>
          <t>with as-of date</t>
        </is>
      </c>
      <c r="S88" s="6" t="n">
        <v>45992</v>
      </c>
      <c r="T88" s="6" t="n"/>
      <c r="U88" t="n">
        <v>1</v>
      </c>
      <c r="V88" t="n">
        <v>1</v>
      </c>
      <c r="W88" s="6" t="n"/>
      <c r="X88" s="6" t="n">
        <v>46053</v>
      </c>
      <c r="Z88" t="n">
        <v>45962</v>
      </c>
      <c r="AB88" t="n">
        <v>100000</v>
      </c>
      <c r="AC88" t="inlineStr">
        <is>
          <t>Euro</t>
        </is>
      </c>
      <c r="AD88" t="n">
        <v>78.87</v>
      </c>
      <c r="AE88" t="n">
        <v>62.85</v>
      </c>
    </row>
    <row r="89">
      <c r="A89" t="inlineStr">
        <is>
          <t>V730003</t>
        </is>
      </c>
      <c r="B89" t="inlineStr">
        <is>
          <t>2025-0004</t>
        </is>
      </c>
      <c r="C89" t="inlineStr">
        <is>
          <t>35 80 4950 139-0</t>
        </is>
      </c>
      <c r="D89" t="inlineStr">
        <is>
          <t>Mindener Kreisbahnen GmbH</t>
        </is>
      </c>
      <c r="E89" t="inlineStr">
        <is>
          <t>DME</t>
        </is>
      </c>
      <c r="F89" t="inlineStr">
        <is>
          <t>80' 6-A CW</t>
        </is>
      </c>
      <c r="G89" t="n">
        <v>1</v>
      </c>
      <c r="H89" t="inlineStr">
        <is>
          <t>PAYG-Abrg</t>
        </is>
      </c>
      <c r="I89" s="6" t="n">
        <v>45731</v>
      </c>
      <c r="J89" s="6" t="n">
        <v>46095</v>
      </c>
      <c r="K89" t="inlineStr">
        <is>
          <t>run_initial</t>
        </is>
      </c>
      <c r="M89" s="6" t="n">
        <v>45739</v>
      </c>
      <c r="N89" s="6" t="n">
        <v>46095</v>
      </c>
      <c r="O89" s="6" t="n">
        <v>46095</v>
      </c>
      <c r="R89" t="inlineStr">
        <is>
          <t>n.a.</t>
        </is>
      </c>
      <c r="S89" s="6" t="n"/>
      <c r="T89" s="6" t="n"/>
      <c r="U89" t="n">
        <v>0</v>
      </c>
      <c r="V89" t="n">
        <v>1</v>
      </c>
      <c r="W89" s="6" t="n"/>
      <c r="X89" s="6" t="n">
        <v>46067</v>
      </c>
      <c r="Z89" t="n">
        <v>45944</v>
      </c>
      <c r="AB89" t="n">
        <v>50000</v>
      </c>
      <c r="AC89" t="inlineStr">
        <is>
          <t>Euro</t>
        </is>
      </c>
      <c r="AD89" t="n">
        <v>41.25</v>
      </c>
      <c r="AE89" t="n">
        <v>27.5</v>
      </c>
    </row>
    <row r="90">
      <c r="A90" t="inlineStr">
        <is>
          <t>V730003</t>
        </is>
      </c>
      <c r="B90" t="inlineStr">
        <is>
          <t>2025-0004</t>
        </is>
      </c>
      <c r="C90" t="inlineStr">
        <is>
          <t>35 80 4950 170-5</t>
        </is>
      </c>
      <c r="D90" t="inlineStr">
        <is>
          <t>Mindener Kreisbahnen GmbH</t>
        </is>
      </c>
      <c r="E90" t="inlineStr">
        <is>
          <t>DME</t>
        </is>
      </c>
      <c r="F90" t="inlineStr">
        <is>
          <t>80' 6-A CW</t>
        </is>
      </c>
      <c r="G90" t="n">
        <v>1</v>
      </c>
      <c r="H90" t="inlineStr">
        <is>
          <t>PAYG-Abrg</t>
        </is>
      </c>
      <c r="I90" s="6" t="n">
        <v>45731</v>
      </c>
      <c r="J90" s="6" t="n">
        <v>46095</v>
      </c>
      <c r="K90" t="inlineStr">
        <is>
          <t>run_initial</t>
        </is>
      </c>
      <c r="M90" s="6" t="n">
        <v>45739</v>
      </c>
      <c r="N90" s="6" t="n">
        <v>46095</v>
      </c>
      <c r="O90" s="6" t="n">
        <v>46095</v>
      </c>
      <c r="R90" t="inlineStr">
        <is>
          <t>n.a.</t>
        </is>
      </c>
      <c r="S90" s="6" t="n"/>
      <c r="T90" s="6" t="n"/>
      <c r="U90" t="n">
        <v>0</v>
      </c>
      <c r="V90" t="n">
        <v>1</v>
      </c>
      <c r="W90" s="6" t="n"/>
      <c r="X90" s="6" t="n">
        <v>46067</v>
      </c>
      <c r="Z90" t="n">
        <v>45944</v>
      </c>
      <c r="AB90" t="n">
        <v>50000</v>
      </c>
      <c r="AC90" t="inlineStr">
        <is>
          <t>Euro</t>
        </is>
      </c>
      <c r="AD90" t="n">
        <v>41.25</v>
      </c>
      <c r="AE90" t="n">
        <v>27.5</v>
      </c>
    </row>
    <row r="91">
      <c r="A91" t="inlineStr">
        <is>
          <t>V730003</t>
        </is>
      </c>
      <c r="B91" t="inlineStr">
        <is>
          <t>2025-0004</t>
        </is>
      </c>
      <c r="C91" t="inlineStr">
        <is>
          <t>35 80 4950 173-9</t>
        </is>
      </c>
      <c r="D91" t="inlineStr">
        <is>
          <t>Mindener Kreisbahnen GmbH</t>
        </is>
      </c>
      <c r="E91" t="inlineStr">
        <is>
          <t>DME</t>
        </is>
      </c>
      <c r="F91" t="inlineStr">
        <is>
          <t>80' 6-A CW</t>
        </is>
      </c>
      <c r="G91" t="n">
        <v>1</v>
      </c>
      <c r="H91" t="inlineStr">
        <is>
          <t>PAYG-Abrg</t>
        </is>
      </c>
      <c r="I91" s="6" t="n">
        <v>45731</v>
      </c>
      <c r="J91" s="6" t="n">
        <v>46095</v>
      </c>
      <c r="K91" t="inlineStr">
        <is>
          <t>run_initial</t>
        </is>
      </c>
      <c r="M91" s="6" t="n">
        <v>45739</v>
      </c>
      <c r="N91" s="6" t="n">
        <v>46095</v>
      </c>
      <c r="O91" s="6" t="n">
        <v>46095</v>
      </c>
      <c r="R91" t="inlineStr">
        <is>
          <t>n.a.</t>
        </is>
      </c>
      <c r="S91" s="6" t="n"/>
      <c r="T91" s="6" t="n"/>
      <c r="U91" t="n">
        <v>0</v>
      </c>
      <c r="V91" t="n">
        <v>1</v>
      </c>
      <c r="W91" s="6" t="n"/>
      <c r="X91" s="6" t="n">
        <v>46067</v>
      </c>
      <c r="Z91" t="n">
        <v>45944</v>
      </c>
      <c r="AB91" t="n">
        <v>50000</v>
      </c>
      <c r="AC91" t="inlineStr">
        <is>
          <t>Euro</t>
        </is>
      </c>
      <c r="AD91" t="n">
        <v>41.25</v>
      </c>
      <c r="AE91" t="n">
        <v>27.5</v>
      </c>
    </row>
    <row r="92">
      <c r="A92" t="inlineStr">
        <is>
          <t>V730009</t>
        </is>
      </c>
      <c r="B92" t="inlineStr">
        <is>
          <t>2025-0030</t>
        </is>
      </c>
      <c r="C92" t="inlineStr">
        <is>
          <t>33 80 4960 026-9</t>
        </is>
      </c>
      <c r="D92" t="inlineStr">
        <is>
          <t>NAVILAND CARGO SAS</t>
        </is>
      </c>
      <c r="E92" t="inlineStr">
        <is>
          <t>LSA</t>
        </is>
      </c>
      <c r="F92" t="inlineStr">
        <is>
          <t>80' 6-A CW</t>
        </is>
      </c>
      <c r="G92" t="n">
        <v>1</v>
      </c>
      <c r="H92" t="inlineStr">
        <is>
          <t>PAYG</t>
        </is>
      </c>
      <c r="I92" s="6" t="n">
        <v>45992</v>
      </c>
      <c r="J92" s="6" t="n">
        <v>46721</v>
      </c>
      <c r="K92" t="inlineStr">
        <is>
          <t>run_initial</t>
        </is>
      </c>
      <c r="M92" s="6" t="n">
        <v>45992</v>
      </c>
      <c r="N92" s="6" t="n">
        <v>46721</v>
      </c>
      <c r="O92" s="6" t="n">
        <v>46721</v>
      </c>
      <c r="R92" t="inlineStr">
        <is>
          <t>with as-of date</t>
        </is>
      </c>
      <c r="S92" s="6" t="n">
        <v>45992</v>
      </c>
      <c r="T92" s="6" t="n"/>
      <c r="U92" t="n">
        <v>1</v>
      </c>
      <c r="V92" t="n">
        <v>1</v>
      </c>
      <c r="W92" s="6" t="n"/>
      <c r="X92" s="6" t="n">
        <v>46053</v>
      </c>
      <c r="Z92" t="n">
        <v>45928</v>
      </c>
      <c r="AB92" t="n">
        <v>80000</v>
      </c>
      <c r="AC92" t="inlineStr">
        <is>
          <t>Euro</t>
        </is>
      </c>
      <c r="AD92" t="n">
        <v>40.8</v>
      </c>
      <c r="AE92" t="n">
        <v>20.5</v>
      </c>
    </row>
    <row r="93">
      <c r="A93" t="inlineStr">
        <is>
          <t>V730009</t>
        </is>
      </c>
      <c r="B93" t="inlineStr">
        <is>
          <t>2025-0030</t>
        </is>
      </c>
      <c r="C93" t="inlineStr">
        <is>
          <t>33 80 4960 027-7</t>
        </is>
      </c>
      <c r="D93" t="inlineStr">
        <is>
          <t>NAVILAND CARGO SAS</t>
        </is>
      </c>
      <c r="E93" t="inlineStr">
        <is>
          <t>LSA</t>
        </is>
      </c>
      <c r="F93" t="inlineStr">
        <is>
          <t>80' 6-A CW</t>
        </is>
      </c>
      <c r="G93" t="n">
        <v>1</v>
      </c>
      <c r="H93" t="inlineStr">
        <is>
          <t>PAYG</t>
        </is>
      </c>
      <c r="I93" s="6" t="n">
        <v>45992</v>
      </c>
      <c r="J93" s="6" t="n">
        <v>46721</v>
      </c>
      <c r="K93" t="inlineStr">
        <is>
          <t>run_initial</t>
        </is>
      </c>
      <c r="M93" s="6" t="n">
        <v>45992</v>
      </c>
      <c r="N93" s="6" t="n">
        <v>46721</v>
      </c>
      <c r="O93" s="6" t="n">
        <v>46721</v>
      </c>
      <c r="R93" t="inlineStr">
        <is>
          <t>with as-of date</t>
        </is>
      </c>
      <c r="S93" s="6" t="n">
        <v>45992</v>
      </c>
      <c r="T93" s="6" t="n"/>
      <c r="U93" t="n">
        <v>1</v>
      </c>
      <c r="V93" t="n">
        <v>1</v>
      </c>
      <c r="W93" s="6" t="n"/>
      <c r="X93" s="6" t="n">
        <v>46053</v>
      </c>
      <c r="Z93" t="n">
        <v>45928</v>
      </c>
      <c r="AB93" t="n">
        <v>80000</v>
      </c>
      <c r="AC93" t="inlineStr">
        <is>
          <t>Euro</t>
        </is>
      </c>
      <c r="AD93" t="n">
        <v>40.8</v>
      </c>
      <c r="AE93" t="n">
        <v>20.5</v>
      </c>
    </row>
    <row r="94">
      <c r="A94" t="inlineStr">
        <is>
          <t>V730009</t>
        </is>
      </c>
      <c r="B94" t="inlineStr">
        <is>
          <t>2025-0030</t>
        </is>
      </c>
      <c r="C94" t="inlineStr">
        <is>
          <t>33 80 4960 030-1</t>
        </is>
      </c>
      <c r="D94" t="inlineStr">
        <is>
          <t>NAVILAND CARGO SAS</t>
        </is>
      </c>
      <c r="E94" t="inlineStr">
        <is>
          <t>LSA</t>
        </is>
      </c>
      <c r="F94" t="inlineStr">
        <is>
          <t>80' 6-A CW</t>
        </is>
      </c>
      <c r="G94" t="n">
        <v>1</v>
      </c>
      <c r="H94" t="inlineStr">
        <is>
          <t>PAYG</t>
        </is>
      </c>
      <c r="I94" s="6" t="n">
        <v>45992</v>
      </c>
      <c r="J94" s="6" t="n">
        <v>46721</v>
      </c>
      <c r="K94" t="inlineStr">
        <is>
          <t>run_initial</t>
        </is>
      </c>
      <c r="M94" s="6" t="n">
        <v>45992</v>
      </c>
      <c r="N94" s="6" t="n">
        <v>46721</v>
      </c>
      <c r="O94" s="6" t="n">
        <v>46721</v>
      </c>
      <c r="R94" t="inlineStr">
        <is>
          <t>with as-of date</t>
        </is>
      </c>
      <c r="S94" s="6" t="n">
        <v>45992</v>
      </c>
      <c r="T94" s="6" t="n"/>
      <c r="U94" t="n">
        <v>1</v>
      </c>
      <c r="V94" t="n">
        <v>1</v>
      </c>
      <c r="W94" s="6" t="n"/>
      <c r="X94" s="6" t="n">
        <v>46053</v>
      </c>
      <c r="Z94" t="n">
        <v>45928</v>
      </c>
      <c r="AB94" t="n">
        <v>80000</v>
      </c>
      <c r="AC94" t="inlineStr">
        <is>
          <t>Euro</t>
        </is>
      </c>
      <c r="AD94" t="n">
        <v>40.8</v>
      </c>
      <c r="AE94" t="n">
        <v>20.5</v>
      </c>
    </row>
    <row r="95">
      <c r="A95" t="inlineStr">
        <is>
          <t>V730009</t>
        </is>
      </c>
      <c r="B95" t="inlineStr">
        <is>
          <t>2025-0030</t>
        </is>
      </c>
      <c r="C95" t="inlineStr">
        <is>
          <t>33 80 4960 031-9</t>
        </is>
      </c>
      <c r="D95" t="inlineStr">
        <is>
          <t>NAVILAND CARGO SAS</t>
        </is>
      </c>
      <c r="E95" t="inlineStr">
        <is>
          <t>LSA</t>
        </is>
      </c>
      <c r="F95" t="inlineStr">
        <is>
          <t>80' 6-A CW</t>
        </is>
      </c>
      <c r="G95" t="n">
        <v>1</v>
      </c>
      <c r="H95" t="inlineStr">
        <is>
          <t>PAYG</t>
        </is>
      </c>
      <c r="I95" s="6" t="n">
        <v>45992</v>
      </c>
      <c r="J95" s="6" t="n">
        <v>46721</v>
      </c>
      <c r="K95" t="inlineStr">
        <is>
          <t>run_initial</t>
        </is>
      </c>
      <c r="M95" s="6" t="n">
        <v>45992</v>
      </c>
      <c r="N95" s="6" t="n">
        <v>46721</v>
      </c>
      <c r="O95" s="6" t="n">
        <v>46721</v>
      </c>
      <c r="R95" t="inlineStr">
        <is>
          <t>with as-of date</t>
        </is>
      </c>
      <c r="S95" s="6" t="n">
        <v>45992</v>
      </c>
      <c r="T95" s="6" t="n"/>
      <c r="U95" t="n">
        <v>1</v>
      </c>
      <c r="V95" t="n">
        <v>1</v>
      </c>
      <c r="W95" s="6" t="n"/>
      <c r="X95" s="6" t="n">
        <v>46053</v>
      </c>
      <c r="Z95" t="n">
        <v>45928</v>
      </c>
      <c r="AB95" t="n">
        <v>80000</v>
      </c>
      <c r="AC95" t="inlineStr">
        <is>
          <t>Euro</t>
        </is>
      </c>
      <c r="AD95" t="n">
        <v>40.8</v>
      </c>
      <c r="AE95" t="n">
        <v>20.5</v>
      </c>
    </row>
    <row r="96">
      <c r="A96" t="inlineStr">
        <is>
          <t>V730009</t>
        </is>
      </c>
      <c r="B96" t="inlineStr">
        <is>
          <t>2025-0030</t>
        </is>
      </c>
      <c r="C96" t="inlineStr">
        <is>
          <t>33 80 4960 041-8</t>
        </is>
      </c>
      <c r="D96" t="inlineStr">
        <is>
          <t>NAVILAND CARGO SAS</t>
        </is>
      </c>
      <c r="E96" t="inlineStr">
        <is>
          <t>LSA</t>
        </is>
      </c>
      <c r="F96" t="inlineStr">
        <is>
          <t>80' 6-A CW</t>
        </is>
      </c>
      <c r="G96" t="n">
        <v>1</v>
      </c>
      <c r="H96" t="inlineStr">
        <is>
          <t>PAYG</t>
        </is>
      </c>
      <c r="I96" s="6" t="n">
        <v>45992</v>
      </c>
      <c r="J96" s="6" t="n">
        <v>46721</v>
      </c>
      <c r="K96" t="inlineStr">
        <is>
          <t>run_initial</t>
        </is>
      </c>
      <c r="M96" s="6" t="n">
        <v>45992</v>
      </c>
      <c r="N96" s="6" t="n">
        <v>46721</v>
      </c>
      <c r="O96" s="6" t="n">
        <v>46721</v>
      </c>
      <c r="R96" t="inlineStr">
        <is>
          <t>with as-of date</t>
        </is>
      </c>
      <c r="S96" s="6" t="n">
        <v>45992</v>
      </c>
      <c r="T96" s="6" t="n"/>
      <c r="U96" t="n">
        <v>1</v>
      </c>
      <c r="V96" t="n">
        <v>1</v>
      </c>
      <c r="W96" s="6" t="n"/>
      <c r="X96" s="6" t="n">
        <v>46053</v>
      </c>
      <c r="Z96" t="n">
        <v>45928</v>
      </c>
      <c r="AB96" t="n">
        <v>80000</v>
      </c>
      <c r="AC96" t="inlineStr">
        <is>
          <t>Euro</t>
        </is>
      </c>
      <c r="AD96" t="n">
        <v>40.8</v>
      </c>
      <c r="AE96" t="n">
        <v>20.5</v>
      </c>
    </row>
    <row r="97">
      <c r="A97" t="inlineStr">
        <is>
          <t>V730009</t>
        </is>
      </c>
      <c r="B97" t="inlineStr">
        <is>
          <t>2025-0030</t>
        </is>
      </c>
      <c r="C97" t="inlineStr">
        <is>
          <t>33 80 4960 042-6</t>
        </is>
      </c>
      <c r="D97" t="inlineStr">
        <is>
          <t>NAVILAND CARGO SAS</t>
        </is>
      </c>
      <c r="E97" t="inlineStr">
        <is>
          <t>LSA</t>
        </is>
      </c>
      <c r="F97" t="inlineStr">
        <is>
          <t>80' 6-A CW</t>
        </is>
      </c>
      <c r="G97" t="n">
        <v>1</v>
      </c>
      <c r="H97" t="inlineStr">
        <is>
          <t>PAYG</t>
        </is>
      </c>
      <c r="I97" s="6" t="n">
        <v>45992</v>
      </c>
      <c r="J97" s="6" t="n">
        <v>46721</v>
      </c>
      <c r="K97" t="inlineStr">
        <is>
          <t>run_initial</t>
        </is>
      </c>
      <c r="M97" s="6" t="n">
        <v>45992</v>
      </c>
      <c r="N97" s="6" t="n">
        <v>46721</v>
      </c>
      <c r="O97" s="6" t="n">
        <v>46721</v>
      </c>
      <c r="R97" t="inlineStr">
        <is>
          <t>with as-of date</t>
        </is>
      </c>
      <c r="S97" s="6" t="n">
        <v>45992</v>
      </c>
      <c r="T97" s="6" t="n"/>
      <c r="U97" t="n">
        <v>1</v>
      </c>
      <c r="V97" t="n">
        <v>1</v>
      </c>
      <c r="W97" s="6" t="n"/>
      <c r="X97" s="6" t="n">
        <v>46053</v>
      </c>
      <c r="Z97" t="n">
        <v>45928</v>
      </c>
      <c r="AB97" t="n">
        <v>80000</v>
      </c>
      <c r="AC97" t="inlineStr">
        <is>
          <t>Euro</t>
        </is>
      </c>
      <c r="AD97" t="n">
        <v>40.8</v>
      </c>
      <c r="AE97" t="n">
        <v>20.5</v>
      </c>
    </row>
    <row r="98">
      <c r="A98" t="inlineStr">
        <is>
          <t>V730009</t>
        </is>
      </c>
      <c r="B98" t="inlineStr">
        <is>
          <t>2025-0030</t>
        </is>
      </c>
      <c r="C98" t="inlineStr">
        <is>
          <t>33 80 4960 044-2</t>
        </is>
      </c>
      <c r="D98" t="inlineStr">
        <is>
          <t>NAVILAND CARGO SAS</t>
        </is>
      </c>
      <c r="E98" t="inlineStr">
        <is>
          <t>LSA</t>
        </is>
      </c>
      <c r="F98" t="inlineStr">
        <is>
          <t>80' 6-A CW</t>
        </is>
      </c>
      <c r="G98" t="n">
        <v>1</v>
      </c>
      <c r="H98" t="inlineStr">
        <is>
          <t>PAYG</t>
        </is>
      </c>
      <c r="I98" s="6" t="n">
        <v>45992</v>
      </c>
      <c r="J98" s="6" t="n">
        <v>46721</v>
      </c>
      <c r="K98" t="inlineStr">
        <is>
          <t>run_initial</t>
        </is>
      </c>
      <c r="M98" s="6" t="n">
        <v>45992</v>
      </c>
      <c r="N98" s="6" t="n">
        <v>46721</v>
      </c>
      <c r="O98" s="6" t="n">
        <v>46721</v>
      </c>
      <c r="R98" t="inlineStr">
        <is>
          <t>with as-of date</t>
        </is>
      </c>
      <c r="S98" s="6" t="n">
        <v>45992</v>
      </c>
      <c r="T98" s="6" t="n"/>
      <c r="U98" t="n">
        <v>1</v>
      </c>
      <c r="V98" t="n">
        <v>1</v>
      </c>
      <c r="W98" s="6" t="n"/>
      <c r="X98" s="6" t="n">
        <v>46053</v>
      </c>
      <c r="Z98" t="n">
        <v>45928</v>
      </c>
      <c r="AB98" t="n">
        <v>80000</v>
      </c>
      <c r="AC98" t="inlineStr">
        <is>
          <t>Euro</t>
        </is>
      </c>
      <c r="AD98" t="n">
        <v>40.8</v>
      </c>
      <c r="AE98" t="n">
        <v>20.5</v>
      </c>
    </row>
    <row r="99">
      <c r="A99" t="inlineStr">
        <is>
          <t>V730009</t>
        </is>
      </c>
      <c r="B99" t="inlineStr">
        <is>
          <t>2025-0030</t>
        </is>
      </c>
      <c r="C99" t="inlineStr">
        <is>
          <t>33 80 4960 046-7</t>
        </is>
      </c>
      <c r="D99" t="inlineStr">
        <is>
          <t>NAVILAND CARGO SAS</t>
        </is>
      </c>
      <c r="E99" t="inlineStr">
        <is>
          <t>LSA</t>
        </is>
      </c>
      <c r="F99" t="inlineStr">
        <is>
          <t>80' 6-A CW</t>
        </is>
      </c>
      <c r="G99" t="n">
        <v>1</v>
      </c>
      <c r="H99" t="inlineStr">
        <is>
          <t>PAYG</t>
        </is>
      </c>
      <c r="I99" s="6" t="n">
        <v>45992</v>
      </c>
      <c r="J99" s="6" t="n">
        <v>46721</v>
      </c>
      <c r="K99" t="inlineStr">
        <is>
          <t>run_initial</t>
        </is>
      </c>
      <c r="M99" s="6" t="n">
        <v>45992</v>
      </c>
      <c r="N99" s="6" t="n">
        <v>46721</v>
      </c>
      <c r="O99" s="6" t="n">
        <v>46721</v>
      </c>
      <c r="R99" t="inlineStr">
        <is>
          <t>with as-of date</t>
        </is>
      </c>
      <c r="S99" s="6" t="n">
        <v>45992</v>
      </c>
      <c r="T99" s="6" t="n"/>
      <c r="U99" t="n">
        <v>1</v>
      </c>
      <c r="V99" t="n">
        <v>1</v>
      </c>
      <c r="W99" s="6" t="n"/>
      <c r="X99" s="6" t="n">
        <v>46053</v>
      </c>
      <c r="Z99" t="n">
        <v>45928</v>
      </c>
      <c r="AB99" t="n">
        <v>80000</v>
      </c>
      <c r="AC99" t="inlineStr">
        <is>
          <t>Euro</t>
        </is>
      </c>
      <c r="AD99" t="n">
        <v>40.8</v>
      </c>
      <c r="AE99" t="n">
        <v>20.5</v>
      </c>
    </row>
    <row r="100">
      <c r="A100" t="inlineStr">
        <is>
          <t>V730009</t>
        </is>
      </c>
      <c r="B100" t="inlineStr">
        <is>
          <t>2025-0030</t>
        </is>
      </c>
      <c r="C100" t="inlineStr">
        <is>
          <t>33 80 4960 054-1</t>
        </is>
      </c>
      <c r="D100" t="inlineStr">
        <is>
          <t>NAVILAND CARGO SAS</t>
        </is>
      </c>
      <c r="E100" t="inlineStr">
        <is>
          <t>LSA</t>
        </is>
      </c>
      <c r="F100" t="inlineStr">
        <is>
          <t>80' 6-A CW</t>
        </is>
      </c>
      <c r="G100" t="n">
        <v>1</v>
      </c>
      <c r="H100" t="inlineStr">
        <is>
          <t>PAYG</t>
        </is>
      </c>
      <c r="I100" s="6" t="n">
        <v>45992</v>
      </c>
      <c r="J100" s="6" t="n">
        <v>46721</v>
      </c>
      <c r="K100" t="inlineStr">
        <is>
          <t>run_initial</t>
        </is>
      </c>
      <c r="M100" s="6" t="n">
        <v>45992</v>
      </c>
      <c r="N100" s="6" t="n">
        <v>46721</v>
      </c>
      <c r="O100" s="6" t="n">
        <v>46721</v>
      </c>
      <c r="R100" t="inlineStr">
        <is>
          <t>with as-of date</t>
        </is>
      </c>
      <c r="S100" s="6" t="n">
        <v>45992</v>
      </c>
      <c r="T100" s="6" t="n"/>
      <c r="U100" t="n">
        <v>1</v>
      </c>
      <c r="V100" t="n">
        <v>1</v>
      </c>
      <c r="W100" s="6" t="n"/>
      <c r="X100" s="6" t="n">
        <v>46053</v>
      </c>
      <c r="Z100" t="n">
        <v>45928</v>
      </c>
      <c r="AB100" t="n">
        <v>80000</v>
      </c>
      <c r="AC100" t="inlineStr">
        <is>
          <t>Euro</t>
        </is>
      </c>
      <c r="AD100" t="n">
        <v>40.8</v>
      </c>
      <c r="AE100" t="n">
        <v>20.5</v>
      </c>
    </row>
    <row r="101">
      <c r="A101" t="inlineStr">
        <is>
          <t>V730009</t>
        </is>
      </c>
      <c r="B101" t="inlineStr">
        <is>
          <t>2025-0030</t>
        </is>
      </c>
      <c r="C101" t="inlineStr">
        <is>
          <t>33 80 4960 056-6</t>
        </is>
      </c>
      <c r="D101" t="inlineStr">
        <is>
          <t>NAVILAND CARGO SAS</t>
        </is>
      </c>
      <c r="E101" t="inlineStr">
        <is>
          <t>LSA</t>
        </is>
      </c>
      <c r="F101" t="inlineStr">
        <is>
          <t>80' 6-A CW</t>
        </is>
      </c>
      <c r="G101" t="n">
        <v>1</v>
      </c>
      <c r="H101" t="inlineStr">
        <is>
          <t>PAYG</t>
        </is>
      </c>
      <c r="I101" s="6" t="n">
        <v>45992</v>
      </c>
      <c r="J101" s="6" t="n">
        <v>46721</v>
      </c>
      <c r="K101" t="inlineStr">
        <is>
          <t>run_initial</t>
        </is>
      </c>
      <c r="M101" s="6" t="n">
        <v>45992</v>
      </c>
      <c r="N101" s="6" t="n">
        <v>46721</v>
      </c>
      <c r="O101" s="6" t="n">
        <v>46721</v>
      </c>
      <c r="R101" t="inlineStr">
        <is>
          <t>with as-of date</t>
        </is>
      </c>
      <c r="S101" s="6" t="n">
        <v>45992</v>
      </c>
      <c r="T101" s="6" t="n"/>
      <c r="U101" t="n">
        <v>1</v>
      </c>
      <c r="V101" t="n">
        <v>1</v>
      </c>
      <c r="W101" s="6" t="n"/>
      <c r="X101" s="6" t="n">
        <v>46053</v>
      </c>
      <c r="Z101" t="n">
        <v>45928</v>
      </c>
      <c r="AB101" t="n">
        <v>80000</v>
      </c>
      <c r="AC101" t="inlineStr">
        <is>
          <t>Euro</t>
        </is>
      </c>
      <c r="AD101" t="n">
        <v>40.8</v>
      </c>
      <c r="AE101" t="n">
        <v>20.5</v>
      </c>
    </row>
    <row r="102">
      <c r="A102" t="inlineStr">
        <is>
          <t>V730009</t>
        </is>
      </c>
      <c r="B102" t="inlineStr">
        <is>
          <t>2025-0030</t>
        </is>
      </c>
      <c r="C102" t="inlineStr">
        <is>
          <t>33 80 4960 061-6</t>
        </is>
      </c>
      <c r="D102" t="inlineStr">
        <is>
          <t>NAVILAND CARGO SAS</t>
        </is>
      </c>
      <c r="E102" t="inlineStr">
        <is>
          <t>LSA</t>
        </is>
      </c>
      <c r="F102" t="inlineStr">
        <is>
          <t>80' 6-A CW</t>
        </is>
      </c>
      <c r="G102" t="n">
        <v>1</v>
      </c>
      <c r="H102" t="inlineStr">
        <is>
          <t>PAYG</t>
        </is>
      </c>
      <c r="I102" s="6" t="n">
        <v>45992</v>
      </c>
      <c r="J102" s="6" t="n">
        <v>46721</v>
      </c>
      <c r="K102" t="inlineStr">
        <is>
          <t>run_initial</t>
        </is>
      </c>
      <c r="M102" s="6" t="n">
        <v>45992</v>
      </c>
      <c r="N102" s="6" t="n">
        <v>46721</v>
      </c>
      <c r="O102" s="6" t="n">
        <v>46721</v>
      </c>
      <c r="R102" t="inlineStr">
        <is>
          <t>with as-of date</t>
        </is>
      </c>
      <c r="S102" s="6" t="n">
        <v>45992</v>
      </c>
      <c r="T102" s="6" t="n"/>
      <c r="U102" t="n">
        <v>1</v>
      </c>
      <c r="V102" t="n">
        <v>1</v>
      </c>
      <c r="W102" s="6" t="n"/>
      <c r="X102" s="6" t="n">
        <v>46053</v>
      </c>
      <c r="Z102" t="n">
        <v>45928</v>
      </c>
      <c r="AB102" t="n">
        <v>80000</v>
      </c>
      <c r="AC102" t="inlineStr">
        <is>
          <t>Euro</t>
        </is>
      </c>
      <c r="AD102" t="n">
        <v>40.8</v>
      </c>
      <c r="AE102" t="n">
        <v>20.5</v>
      </c>
    </row>
    <row r="103">
      <c r="A103" t="inlineStr">
        <is>
          <t>V730009</t>
        </is>
      </c>
      <c r="B103" t="inlineStr">
        <is>
          <t>2025-0030</t>
        </is>
      </c>
      <c r="C103" t="inlineStr">
        <is>
          <t>33 80 4960 093-9</t>
        </is>
      </c>
      <c r="D103" t="inlineStr">
        <is>
          <t>NAVILAND CARGO SAS</t>
        </is>
      </c>
      <c r="E103" t="inlineStr">
        <is>
          <t>LSA</t>
        </is>
      </c>
      <c r="F103" t="inlineStr">
        <is>
          <t>80' 6-A CW</t>
        </is>
      </c>
      <c r="G103" t="n">
        <v>1</v>
      </c>
      <c r="H103" t="inlineStr">
        <is>
          <t>PAYG</t>
        </is>
      </c>
      <c r="I103" s="6" t="n">
        <v>45992</v>
      </c>
      <c r="J103" s="6" t="n">
        <v>46721</v>
      </c>
      <c r="K103" t="inlineStr">
        <is>
          <t>run_initial</t>
        </is>
      </c>
      <c r="M103" s="6" t="n">
        <v>45992</v>
      </c>
      <c r="N103" s="6" t="n">
        <v>46721</v>
      </c>
      <c r="O103" s="6" t="n">
        <v>46721</v>
      </c>
      <c r="R103" t="inlineStr">
        <is>
          <t>with as-of date</t>
        </is>
      </c>
      <c r="S103" s="6" t="n">
        <v>45992</v>
      </c>
      <c r="T103" s="6" t="n"/>
      <c r="U103" t="n">
        <v>1</v>
      </c>
      <c r="V103" t="n">
        <v>1</v>
      </c>
      <c r="W103" s="6" t="n"/>
      <c r="X103" s="6" t="n">
        <v>46053</v>
      </c>
      <c r="Z103" t="n">
        <v>45928</v>
      </c>
      <c r="AB103" t="n">
        <v>80000</v>
      </c>
      <c r="AC103" t="inlineStr">
        <is>
          <t>Euro</t>
        </is>
      </c>
      <c r="AD103" t="n">
        <v>40.8</v>
      </c>
      <c r="AE103" t="n">
        <v>20.5</v>
      </c>
    </row>
    <row r="104">
      <c r="A104" t="inlineStr">
        <is>
          <t>V730009</t>
        </is>
      </c>
      <c r="B104" t="inlineStr">
        <is>
          <t>2025-0030</t>
        </is>
      </c>
      <c r="C104" t="inlineStr">
        <is>
          <t>33 80 4960 097-0</t>
        </is>
      </c>
      <c r="D104" t="inlineStr">
        <is>
          <t>NAVILAND CARGO SAS</t>
        </is>
      </c>
      <c r="E104" t="inlineStr">
        <is>
          <t>LSA</t>
        </is>
      </c>
      <c r="F104" t="inlineStr">
        <is>
          <t>80' 6-A CW</t>
        </is>
      </c>
      <c r="G104" t="n">
        <v>1</v>
      </c>
      <c r="H104" t="inlineStr">
        <is>
          <t>PAYG</t>
        </is>
      </c>
      <c r="I104" s="6" t="n">
        <v>45992</v>
      </c>
      <c r="J104" s="6" t="n">
        <v>46721</v>
      </c>
      <c r="K104" t="inlineStr">
        <is>
          <t>run_initial</t>
        </is>
      </c>
      <c r="M104" s="6" t="n">
        <v>45992</v>
      </c>
      <c r="N104" s="6" t="n">
        <v>46721</v>
      </c>
      <c r="O104" s="6" t="n">
        <v>46721</v>
      </c>
      <c r="R104" t="inlineStr">
        <is>
          <t>with as-of date</t>
        </is>
      </c>
      <c r="S104" s="6" t="n">
        <v>45992</v>
      </c>
      <c r="T104" s="6" t="n"/>
      <c r="U104" t="n">
        <v>1</v>
      </c>
      <c r="V104" t="n">
        <v>1</v>
      </c>
      <c r="W104" s="6" t="n"/>
      <c r="X104" s="6" t="n">
        <v>46053</v>
      </c>
      <c r="Z104" t="n">
        <v>45928</v>
      </c>
      <c r="AB104" t="n">
        <v>80000</v>
      </c>
      <c r="AC104" t="inlineStr">
        <is>
          <t>Euro</t>
        </is>
      </c>
      <c r="AD104" t="n">
        <v>40.8</v>
      </c>
      <c r="AE104" t="n">
        <v>20.5</v>
      </c>
    </row>
    <row r="105">
      <c r="A105" t="inlineStr">
        <is>
          <t>V730009</t>
        </is>
      </c>
      <c r="B105" t="inlineStr">
        <is>
          <t>2025-0030</t>
        </is>
      </c>
      <c r="C105" t="inlineStr">
        <is>
          <t>33 80 4960 101-0</t>
        </is>
      </c>
      <c r="D105" t="inlineStr">
        <is>
          <t>NAVILAND CARGO SAS</t>
        </is>
      </c>
      <c r="E105" t="inlineStr">
        <is>
          <t>LSA</t>
        </is>
      </c>
      <c r="F105" t="inlineStr">
        <is>
          <t>80' 6-A CW</t>
        </is>
      </c>
      <c r="G105" t="n">
        <v>1</v>
      </c>
      <c r="H105" t="inlineStr">
        <is>
          <t>PAYG</t>
        </is>
      </c>
      <c r="I105" s="6" t="n">
        <v>45992</v>
      </c>
      <c r="J105" s="6" t="n">
        <v>46721</v>
      </c>
      <c r="K105" t="inlineStr">
        <is>
          <t>run_initial</t>
        </is>
      </c>
      <c r="M105" s="6" t="n">
        <v>45992</v>
      </c>
      <c r="N105" s="6" t="n">
        <v>46721</v>
      </c>
      <c r="O105" s="6" t="n">
        <v>46721</v>
      </c>
      <c r="R105" t="inlineStr">
        <is>
          <t>with as-of date</t>
        </is>
      </c>
      <c r="S105" s="6" t="n">
        <v>45992</v>
      </c>
      <c r="T105" s="6" t="n"/>
      <c r="U105" t="n">
        <v>1</v>
      </c>
      <c r="V105" t="n">
        <v>1</v>
      </c>
      <c r="W105" s="6" t="n"/>
      <c r="X105" s="6" t="n">
        <v>46053</v>
      </c>
      <c r="Z105" t="n">
        <v>45928</v>
      </c>
      <c r="AB105" t="n">
        <v>80000</v>
      </c>
      <c r="AC105" t="inlineStr">
        <is>
          <t>Euro</t>
        </is>
      </c>
      <c r="AD105" t="n">
        <v>40.8</v>
      </c>
      <c r="AE105" t="n">
        <v>20.5</v>
      </c>
    </row>
    <row r="106">
      <c r="A106" t="inlineStr">
        <is>
          <t>V730009</t>
        </is>
      </c>
      <c r="B106" t="inlineStr">
        <is>
          <t>2025-0030</t>
        </is>
      </c>
      <c r="C106" t="inlineStr">
        <is>
          <t>33 80 4960 194-5</t>
        </is>
      </c>
      <c r="D106" t="inlineStr">
        <is>
          <t>NAVILAND CARGO SAS</t>
        </is>
      </c>
      <c r="E106" t="inlineStr">
        <is>
          <t>LSA</t>
        </is>
      </c>
      <c r="F106" t="inlineStr">
        <is>
          <t>80' 6-A CW</t>
        </is>
      </c>
      <c r="G106" t="n">
        <v>1</v>
      </c>
      <c r="H106" t="inlineStr">
        <is>
          <t>PAYG</t>
        </is>
      </c>
      <c r="I106" s="6" t="n">
        <v>45992</v>
      </c>
      <c r="J106" s="6" t="n">
        <v>46721</v>
      </c>
      <c r="K106" t="inlineStr">
        <is>
          <t>run_initial</t>
        </is>
      </c>
      <c r="M106" s="6" t="n">
        <v>45992</v>
      </c>
      <c r="N106" s="6" t="n">
        <v>46721</v>
      </c>
      <c r="O106" s="6" t="n">
        <v>46721</v>
      </c>
      <c r="R106" t="inlineStr">
        <is>
          <t>with as-of date</t>
        </is>
      </c>
      <c r="S106" s="6" t="n">
        <v>45992</v>
      </c>
      <c r="T106" s="6" t="n"/>
      <c r="U106" t="n">
        <v>1</v>
      </c>
      <c r="V106" t="n">
        <v>1</v>
      </c>
      <c r="W106" s="6" t="n"/>
      <c r="X106" s="6" t="n">
        <v>46053</v>
      </c>
      <c r="Z106" t="n">
        <v>45928</v>
      </c>
      <c r="AB106" t="n">
        <v>80000</v>
      </c>
      <c r="AC106" t="inlineStr">
        <is>
          <t>Euro</t>
        </is>
      </c>
      <c r="AD106" t="n">
        <v>40.8</v>
      </c>
      <c r="AE106" t="n">
        <v>20.5</v>
      </c>
    </row>
    <row r="107">
      <c r="A107" t="inlineStr">
        <is>
          <t>V730009</t>
        </is>
      </c>
      <c r="B107" t="inlineStr">
        <is>
          <t>2025-0030</t>
        </is>
      </c>
      <c r="C107" t="inlineStr">
        <is>
          <t>33 80 4960 196-0</t>
        </is>
      </c>
      <c r="D107" t="inlineStr">
        <is>
          <t>NAVILAND CARGO SAS</t>
        </is>
      </c>
      <c r="E107" t="inlineStr">
        <is>
          <t>LSA</t>
        </is>
      </c>
      <c r="F107" t="inlineStr">
        <is>
          <t>80' 6-A CW</t>
        </is>
      </c>
      <c r="G107" t="n">
        <v>1</v>
      </c>
      <c r="H107" t="inlineStr">
        <is>
          <t>PAYG</t>
        </is>
      </c>
      <c r="I107" s="6" t="n">
        <v>45992</v>
      </c>
      <c r="J107" s="6" t="n">
        <v>46721</v>
      </c>
      <c r="K107" t="inlineStr">
        <is>
          <t>run_initial</t>
        </is>
      </c>
      <c r="M107" s="6" t="n">
        <v>45992</v>
      </c>
      <c r="N107" s="6" t="n">
        <v>46721</v>
      </c>
      <c r="O107" s="6" t="n">
        <v>46721</v>
      </c>
      <c r="R107" t="inlineStr">
        <is>
          <t>with as-of date</t>
        </is>
      </c>
      <c r="S107" s="6" t="n">
        <v>45992</v>
      </c>
      <c r="T107" s="6" t="n"/>
      <c r="U107" t="n">
        <v>1</v>
      </c>
      <c r="V107" t="n">
        <v>1</v>
      </c>
      <c r="W107" s="6" t="n"/>
      <c r="X107" s="6" t="n">
        <v>46053</v>
      </c>
      <c r="Z107" t="n">
        <v>45928</v>
      </c>
      <c r="AB107" t="n">
        <v>80000</v>
      </c>
      <c r="AC107" t="inlineStr">
        <is>
          <t>Euro</t>
        </is>
      </c>
      <c r="AD107" t="n">
        <v>40.8</v>
      </c>
      <c r="AE107" t="n">
        <v>20.5</v>
      </c>
    </row>
    <row r="108">
      <c r="A108" t="inlineStr">
        <is>
          <t>V730009</t>
        </is>
      </c>
      <c r="B108" t="inlineStr">
        <is>
          <t>2025-0030</t>
        </is>
      </c>
      <c r="C108" t="inlineStr">
        <is>
          <t>33 80 4960 199-4</t>
        </is>
      </c>
      <c r="D108" t="inlineStr">
        <is>
          <t>NAVILAND CARGO SAS</t>
        </is>
      </c>
      <c r="E108" t="inlineStr">
        <is>
          <t>LSA</t>
        </is>
      </c>
      <c r="F108" t="inlineStr">
        <is>
          <t>80' 6-A CW</t>
        </is>
      </c>
      <c r="G108" t="n">
        <v>1</v>
      </c>
      <c r="H108" t="inlineStr">
        <is>
          <t>PAYG</t>
        </is>
      </c>
      <c r="I108" s="6" t="n">
        <v>45992</v>
      </c>
      <c r="J108" s="6" t="n">
        <v>46721</v>
      </c>
      <c r="K108" t="inlineStr">
        <is>
          <t>run_initial</t>
        </is>
      </c>
      <c r="M108" s="6" t="n">
        <v>45992</v>
      </c>
      <c r="N108" s="6" t="n">
        <v>46721</v>
      </c>
      <c r="O108" s="6" t="n">
        <v>46721</v>
      </c>
      <c r="R108" t="inlineStr">
        <is>
          <t>with as-of date</t>
        </is>
      </c>
      <c r="S108" s="6" t="n">
        <v>45992</v>
      </c>
      <c r="T108" s="6" t="n"/>
      <c r="U108" t="n">
        <v>1</v>
      </c>
      <c r="V108" t="n">
        <v>1</v>
      </c>
      <c r="W108" s="6" t="n"/>
      <c r="X108" s="6" t="n">
        <v>46053</v>
      </c>
      <c r="Z108" t="n">
        <v>45928</v>
      </c>
      <c r="AB108" t="n">
        <v>80000</v>
      </c>
      <c r="AC108" t="inlineStr">
        <is>
          <t>Euro</t>
        </is>
      </c>
      <c r="AD108" t="n">
        <v>40.8</v>
      </c>
      <c r="AE108" t="n">
        <v>20.5</v>
      </c>
    </row>
    <row r="109">
      <c r="A109" t="inlineStr">
        <is>
          <t>V730009</t>
        </is>
      </c>
      <c r="B109" t="inlineStr">
        <is>
          <t>2025-0030</t>
        </is>
      </c>
      <c r="C109" t="inlineStr">
        <is>
          <t>37 80 4980 299-4</t>
        </is>
      </c>
      <c r="D109" t="inlineStr">
        <is>
          <t>NAVILAND CARGO SAS</t>
        </is>
      </c>
      <c r="E109" t="inlineStr">
        <is>
          <t>LSA</t>
        </is>
      </c>
      <c r="F109" t="inlineStr">
        <is>
          <t>80' 6-A CW</t>
        </is>
      </c>
      <c r="G109" t="n">
        <v>1</v>
      </c>
      <c r="H109" t="inlineStr">
        <is>
          <t>PAYG</t>
        </is>
      </c>
      <c r="I109" s="6" t="n">
        <v>45992</v>
      </c>
      <c r="J109" s="6" t="n">
        <v>46721</v>
      </c>
      <c r="K109" t="inlineStr">
        <is>
          <t>run_initial</t>
        </is>
      </c>
      <c r="M109" s="6" t="n">
        <v>45992</v>
      </c>
      <c r="N109" s="6" t="n">
        <v>46721</v>
      </c>
      <c r="O109" s="6" t="n">
        <v>46721</v>
      </c>
      <c r="R109" t="inlineStr">
        <is>
          <t>with as-of date</t>
        </is>
      </c>
      <c r="S109" s="6" t="n">
        <v>45992</v>
      </c>
      <c r="T109" s="6" t="n"/>
      <c r="U109" t="n">
        <v>1</v>
      </c>
      <c r="V109" t="n">
        <v>1</v>
      </c>
      <c r="W109" s="6" t="n"/>
      <c r="X109" s="6" t="n">
        <v>46053</v>
      </c>
      <c r="Z109" t="n">
        <v>45928</v>
      </c>
      <c r="AB109" t="n">
        <v>80000</v>
      </c>
      <c r="AC109" t="inlineStr">
        <is>
          <t>Euro</t>
        </is>
      </c>
      <c r="AD109" t="n">
        <v>40.8</v>
      </c>
      <c r="AE109" t="n">
        <v>20.5</v>
      </c>
    </row>
    <row r="110">
      <c r="A110" t="inlineStr">
        <is>
          <t>V730009</t>
        </is>
      </c>
      <c r="B110" t="inlineStr">
        <is>
          <t>2025-0030</t>
        </is>
      </c>
      <c r="C110" t="inlineStr">
        <is>
          <t>37 80 4980 612-8</t>
        </is>
      </c>
      <c r="D110" t="inlineStr">
        <is>
          <t>NAVILAND CARGO SAS</t>
        </is>
      </c>
      <c r="E110" t="inlineStr">
        <is>
          <t>LSA</t>
        </is>
      </c>
      <c r="F110" t="inlineStr">
        <is>
          <t>80' 6-A CW</t>
        </is>
      </c>
      <c r="G110" t="n">
        <v>1</v>
      </c>
      <c r="H110" t="inlineStr">
        <is>
          <t>PAYG</t>
        </is>
      </c>
      <c r="I110" s="6" t="n">
        <v>45992</v>
      </c>
      <c r="J110" s="6" t="n">
        <v>46721</v>
      </c>
      <c r="K110" t="inlineStr">
        <is>
          <t>run_initial</t>
        </is>
      </c>
      <c r="M110" s="6" t="n">
        <v>45992</v>
      </c>
      <c r="N110" s="6" t="n">
        <v>46721</v>
      </c>
      <c r="O110" s="6" t="n">
        <v>46721</v>
      </c>
      <c r="R110" t="inlineStr">
        <is>
          <t>with as-of date</t>
        </is>
      </c>
      <c r="S110" s="6" t="n">
        <v>45992</v>
      </c>
      <c r="T110" s="6" t="n"/>
      <c r="U110" t="n">
        <v>1</v>
      </c>
      <c r="V110" t="n">
        <v>1</v>
      </c>
      <c r="W110" s="6" t="n"/>
      <c r="X110" s="6" t="n">
        <v>46053</v>
      </c>
      <c r="Z110" t="n">
        <v>45928</v>
      </c>
      <c r="AB110" t="n">
        <v>80000</v>
      </c>
      <c r="AC110" t="inlineStr">
        <is>
          <t>Euro</t>
        </is>
      </c>
      <c r="AD110" t="n">
        <v>40.8</v>
      </c>
      <c r="AE110" t="n">
        <v>20.5</v>
      </c>
    </row>
    <row r="111">
      <c r="A111" t="inlineStr">
        <is>
          <t>V730009</t>
        </is>
      </c>
      <c r="B111" t="inlineStr">
        <is>
          <t>2025-0030</t>
        </is>
      </c>
      <c r="C111" t="inlineStr">
        <is>
          <t>37 80 4980 630-0</t>
        </is>
      </c>
      <c r="D111" t="inlineStr">
        <is>
          <t>NAVILAND CARGO SAS</t>
        </is>
      </c>
      <c r="E111" t="inlineStr">
        <is>
          <t>LSA</t>
        </is>
      </c>
      <c r="F111" t="inlineStr">
        <is>
          <t>80' 6-A CW</t>
        </is>
      </c>
      <c r="G111" t="n">
        <v>1</v>
      </c>
      <c r="H111" t="inlineStr">
        <is>
          <t>PAYG</t>
        </is>
      </c>
      <c r="I111" s="6" t="n">
        <v>45992</v>
      </c>
      <c r="J111" s="6" t="n">
        <v>46721</v>
      </c>
      <c r="K111" t="inlineStr">
        <is>
          <t>run_initial</t>
        </is>
      </c>
      <c r="M111" s="6" t="n">
        <v>45992</v>
      </c>
      <c r="N111" s="6" t="n">
        <v>46721</v>
      </c>
      <c r="O111" s="6" t="n">
        <v>46721</v>
      </c>
      <c r="R111" t="inlineStr">
        <is>
          <t>with as-of date</t>
        </is>
      </c>
      <c r="S111" s="6" t="n">
        <v>45992</v>
      </c>
      <c r="T111" s="6" t="n"/>
      <c r="U111" t="n">
        <v>1</v>
      </c>
      <c r="V111" t="n">
        <v>1</v>
      </c>
      <c r="W111" s="6" t="n"/>
      <c r="X111" s="6" t="n">
        <v>46053</v>
      </c>
      <c r="Z111" t="n">
        <v>45928</v>
      </c>
      <c r="AB111" t="n">
        <v>80000</v>
      </c>
      <c r="AC111" t="inlineStr">
        <is>
          <t>Euro</t>
        </is>
      </c>
      <c r="AD111" t="n">
        <v>40.8</v>
      </c>
      <c r="AE111" t="n">
        <v>20.5</v>
      </c>
    </row>
    <row r="112">
      <c r="A112" t="inlineStr">
        <is>
          <t>V720004</t>
        </is>
      </c>
      <c r="B112" t="inlineStr">
        <is>
          <t>2025-0025</t>
        </is>
      </c>
      <c r="C112" t="inlineStr">
        <is>
          <t>35 80 4950 136-6</t>
        </is>
      </c>
      <c r="D112" t="inlineStr">
        <is>
          <t>Necoss GmbH</t>
        </is>
      </c>
      <c r="E112" t="inlineStr">
        <is>
          <t>DME</t>
        </is>
      </c>
      <c r="F112" t="inlineStr">
        <is>
          <t>80' 6-A CW</t>
        </is>
      </c>
      <c r="G112" t="n">
        <v>1</v>
      </c>
      <c r="H112" t="inlineStr">
        <is>
          <t>PAYG</t>
        </is>
      </c>
      <c r="I112" s="6" t="n">
        <v>46023</v>
      </c>
      <c r="J112" s="6" t="n">
        <v>46387</v>
      </c>
      <c r="K112" t="inlineStr">
        <is>
          <t>run_initial</t>
        </is>
      </c>
      <c r="M112" s="6" t="n">
        <v>46023</v>
      </c>
      <c r="N112" s="6" t="n">
        <v>46387</v>
      </c>
      <c r="O112" s="6" t="n">
        <v>46387</v>
      </c>
      <c r="R112" t="inlineStr">
        <is>
          <t>with as-of date</t>
        </is>
      </c>
      <c r="S112" s="6" t="n">
        <v>46023</v>
      </c>
      <c r="T112" s="6" t="n"/>
      <c r="U112" t="n">
        <v>1</v>
      </c>
      <c r="V112" t="n">
        <v>1</v>
      </c>
      <c r="W112" s="6" t="n"/>
      <c r="X112" s="6" t="n">
        <v>46053</v>
      </c>
      <c r="Z112" t="n">
        <v>45928</v>
      </c>
      <c r="AB112" t="n">
        <v>100000</v>
      </c>
      <c r="AC112" t="inlineStr">
        <is>
          <t>Euro</t>
        </is>
      </c>
      <c r="AD112" t="n">
        <v>40.5</v>
      </c>
      <c r="AE112" t="n">
        <v>26.75</v>
      </c>
    </row>
    <row r="113">
      <c r="A113" t="inlineStr">
        <is>
          <t>V720004</t>
        </is>
      </c>
      <c r="B113" t="inlineStr">
        <is>
          <t>2025-0025</t>
        </is>
      </c>
      <c r="C113" t="inlineStr">
        <is>
          <t>35 80 4950 137-4</t>
        </is>
      </c>
      <c r="D113" t="inlineStr">
        <is>
          <t>Necoss GmbH</t>
        </is>
      </c>
      <c r="E113" t="inlineStr">
        <is>
          <t>DME</t>
        </is>
      </c>
      <c r="F113" t="inlineStr">
        <is>
          <t>80' 6-A CW</t>
        </is>
      </c>
      <c r="G113" t="n">
        <v>1</v>
      </c>
      <c r="H113" t="inlineStr">
        <is>
          <t>PAYG</t>
        </is>
      </c>
      <c r="I113" s="6" t="n">
        <v>46023</v>
      </c>
      <c r="J113" s="6" t="n">
        <v>46387</v>
      </c>
      <c r="K113" t="inlineStr">
        <is>
          <t>run_initial</t>
        </is>
      </c>
      <c r="M113" s="6" t="n">
        <v>46023</v>
      </c>
      <c r="N113" s="6" t="n">
        <v>46387</v>
      </c>
      <c r="O113" s="6" t="n">
        <v>46387</v>
      </c>
      <c r="R113" t="inlineStr">
        <is>
          <t>with as-of date</t>
        </is>
      </c>
      <c r="S113" s="6" t="n">
        <v>46023</v>
      </c>
      <c r="T113" s="6" t="n"/>
      <c r="U113" t="n">
        <v>1</v>
      </c>
      <c r="V113" t="n">
        <v>1</v>
      </c>
      <c r="W113" s="6" t="n"/>
      <c r="X113" s="6" t="n">
        <v>46053</v>
      </c>
      <c r="Z113" t="n">
        <v>45928</v>
      </c>
      <c r="AB113" t="n">
        <v>100000</v>
      </c>
      <c r="AC113" t="inlineStr">
        <is>
          <t>Euro</t>
        </is>
      </c>
      <c r="AD113" t="n">
        <v>40.5</v>
      </c>
      <c r="AE113" t="n">
        <v>26.75</v>
      </c>
    </row>
    <row r="114">
      <c r="A114" t="inlineStr">
        <is>
          <t>V720004</t>
        </is>
      </c>
      <c r="B114" t="inlineStr">
        <is>
          <t>2025-0025</t>
        </is>
      </c>
      <c r="C114" t="inlineStr">
        <is>
          <t>35 80 4950 138-2</t>
        </is>
      </c>
      <c r="D114" t="inlineStr">
        <is>
          <t>Necoss GmbH</t>
        </is>
      </c>
      <c r="E114" t="inlineStr">
        <is>
          <t>DME</t>
        </is>
      </c>
      <c r="F114" t="inlineStr">
        <is>
          <t>80' 6-A CW</t>
        </is>
      </c>
      <c r="G114" t="n">
        <v>1</v>
      </c>
      <c r="H114" t="inlineStr">
        <is>
          <t>PAYG</t>
        </is>
      </c>
      <c r="I114" s="6" t="n">
        <v>46023</v>
      </c>
      <c r="J114" s="6" t="n">
        <v>46387</v>
      </c>
      <c r="K114" t="inlineStr">
        <is>
          <t>run_initial</t>
        </is>
      </c>
      <c r="M114" s="6" t="n">
        <v>46023</v>
      </c>
      <c r="N114" s="6" t="n">
        <v>46387</v>
      </c>
      <c r="O114" s="6" t="n">
        <v>46387</v>
      </c>
      <c r="R114" t="inlineStr">
        <is>
          <t>with as-of date</t>
        </is>
      </c>
      <c r="S114" s="6" t="n">
        <v>46023</v>
      </c>
      <c r="T114" s="6" t="n"/>
      <c r="U114" t="n">
        <v>1</v>
      </c>
      <c r="V114" t="n">
        <v>1</v>
      </c>
      <c r="W114" s="6" t="n"/>
      <c r="X114" s="6" t="n">
        <v>46053</v>
      </c>
      <c r="Z114" t="n">
        <v>45928</v>
      </c>
      <c r="AB114" t="n">
        <v>100000</v>
      </c>
      <c r="AC114" t="inlineStr">
        <is>
          <t>Euro</t>
        </is>
      </c>
      <c r="AD114" t="n">
        <v>40.5</v>
      </c>
      <c r="AE114" t="n">
        <v>26.75</v>
      </c>
    </row>
    <row r="115">
      <c r="A115" t="inlineStr">
        <is>
          <t>V720004</t>
        </is>
      </c>
      <c r="B115" t="inlineStr">
        <is>
          <t>2025-0025</t>
        </is>
      </c>
      <c r="C115" t="inlineStr">
        <is>
          <t>35 80 4950 140-8</t>
        </is>
      </c>
      <c r="D115" t="inlineStr">
        <is>
          <t>Necoss GmbH</t>
        </is>
      </c>
      <c r="E115" t="inlineStr">
        <is>
          <t>DME</t>
        </is>
      </c>
      <c r="F115" t="inlineStr">
        <is>
          <t>80' 6-A CW</t>
        </is>
      </c>
      <c r="G115" t="n">
        <v>1</v>
      </c>
      <c r="H115" t="inlineStr">
        <is>
          <t>PAYG</t>
        </is>
      </c>
      <c r="I115" s="6" t="n">
        <v>46023</v>
      </c>
      <c r="J115" s="6" t="n">
        <v>46387</v>
      </c>
      <c r="K115" t="inlineStr">
        <is>
          <t>run_initial</t>
        </is>
      </c>
      <c r="M115" s="6" t="n">
        <v>46023</v>
      </c>
      <c r="N115" s="6" t="n">
        <v>46387</v>
      </c>
      <c r="O115" s="6" t="n">
        <v>46387</v>
      </c>
      <c r="R115" t="inlineStr">
        <is>
          <t>with as-of date</t>
        </is>
      </c>
      <c r="S115" s="6" t="n">
        <v>46023</v>
      </c>
      <c r="T115" s="6" t="n"/>
      <c r="U115" t="n">
        <v>1</v>
      </c>
      <c r="V115" t="n">
        <v>1</v>
      </c>
      <c r="W115" s="6" t="n"/>
      <c r="X115" s="6" t="n">
        <v>46053</v>
      </c>
      <c r="Z115" t="n">
        <v>45928</v>
      </c>
      <c r="AB115" t="n">
        <v>100000</v>
      </c>
      <c r="AC115" t="inlineStr">
        <is>
          <t>Euro</t>
        </is>
      </c>
      <c r="AD115" t="n">
        <v>40.5</v>
      </c>
      <c r="AE115" t="n">
        <v>26.75</v>
      </c>
    </row>
    <row r="116">
      <c r="A116" t="inlineStr">
        <is>
          <t>V720004</t>
        </is>
      </c>
      <c r="B116" t="inlineStr">
        <is>
          <t>2025-0025</t>
        </is>
      </c>
      <c r="C116" t="inlineStr">
        <is>
          <t>35 80 4950 143-2</t>
        </is>
      </c>
      <c r="D116" t="inlineStr">
        <is>
          <t>Necoss GmbH</t>
        </is>
      </c>
      <c r="E116" t="inlineStr">
        <is>
          <t>DME</t>
        </is>
      </c>
      <c r="F116" t="inlineStr">
        <is>
          <t>80' 6-A CW</t>
        </is>
      </c>
      <c r="G116" t="n">
        <v>1</v>
      </c>
      <c r="H116" t="inlineStr">
        <is>
          <t>PAYG</t>
        </is>
      </c>
      <c r="I116" s="6" t="n">
        <v>46023</v>
      </c>
      <c r="J116" s="6" t="n">
        <v>46387</v>
      </c>
      <c r="K116" t="inlineStr">
        <is>
          <t>run_initial</t>
        </is>
      </c>
      <c r="M116" s="6" t="n">
        <v>46023</v>
      </c>
      <c r="N116" s="6" t="n">
        <v>46387</v>
      </c>
      <c r="O116" s="6" t="n">
        <v>46387</v>
      </c>
      <c r="R116" t="inlineStr">
        <is>
          <t>with as-of date</t>
        </is>
      </c>
      <c r="S116" s="6" t="n">
        <v>46023</v>
      </c>
      <c r="T116" s="6" t="n"/>
      <c r="U116" t="n">
        <v>1</v>
      </c>
      <c r="V116" t="n">
        <v>1</v>
      </c>
      <c r="W116" s="6" t="n"/>
      <c r="X116" s="6" t="n">
        <v>46053</v>
      </c>
      <c r="Z116" t="n">
        <v>45928</v>
      </c>
      <c r="AB116" t="n">
        <v>100000</v>
      </c>
      <c r="AC116" t="inlineStr">
        <is>
          <t>Euro</t>
        </is>
      </c>
      <c r="AD116" t="n">
        <v>40.5</v>
      </c>
      <c r="AE116" t="n">
        <v>26.75</v>
      </c>
    </row>
    <row r="117">
      <c r="A117" t="inlineStr">
        <is>
          <t>V720004</t>
        </is>
      </c>
      <c r="B117" t="inlineStr">
        <is>
          <t>2025-0025</t>
        </is>
      </c>
      <c r="C117" t="inlineStr">
        <is>
          <t>35 80 4950 153-1</t>
        </is>
      </c>
      <c r="D117" t="inlineStr">
        <is>
          <t>Necoss GmbH</t>
        </is>
      </c>
      <c r="E117" t="inlineStr">
        <is>
          <t>DME</t>
        </is>
      </c>
      <c r="F117" t="inlineStr">
        <is>
          <t>80' 6-A CW</t>
        </is>
      </c>
      <c r="G117" t="n">
        <v>1</v>
      </c>
      <c r="H117" t="inlineStr">
        <is>
          <t>PAYG</t>
        </is>
      </c>
      <c r="I117" s="6" t="n">
        <v>46023</v>
      </c>
      <c r="J117" s="6" t="n">
        <v>46387</v>
      </c>
      <c r="K117" t="inlineStr">
        <is>
          <t>run_initial</t>
        </is>
      </c>
      <c r="M117" s="6" t="n">
        <v>46023</v>
      </c>
      <c r="N117" s="6" t="n">
        <v>46387</v>
      </c>
      <c r="O117" s="6" t="n">
        <v>46387</v>
      </c>
      <c r="R117" t="inlineStr">
        <is>
          <t>with as-of date</t>
        </is>
      </c>
      <c r="S117" s="6" t="n">
        <v>46023</v>
      </c>
      <c r="T117" s="6" t="n"/>
      <c r="U117" t="n">
        <v>1</v>
      </c>
      <c r="V117" t="n">
        <v>1</v>
      </c>
      <c r="W117" s="6" t="n"/>
      <c r="X117" s="6" t="n">
        <v>46053</v>
      </c>
      <c r="Z117" t="n">
        <v>45928</v>
      </c>
      <c r="AB117" t="n">
        <v>100000</v>
      </c>
      <c r="AC117" t="inlineStr">
        <is>
          <t>Euro</t>
        </is>
      </c>
      <c r="AD117" t="n">
        <v>40.5</v>
      </c>
      <c r="AE117" t="n">
        <v>26.75</v>
      </c>
    </row>
    <row r="118">
      <c r="A118" t="inlineStr">
        <is>
          <t>V720004</t>
        </is>
      </c>
      <c r="B118" t="inlineStr">
        <is>
          <t>2025-0025</t>
        </is>
      </c>
      <c r="C118" t="inlineStr">
        <is>
          <t>35 80 4950 154-9</t>
        </is>
      </c>
      <c r="D118" t="inlineStr">
        <is>
          <t>Necoss GmbH</t>
        </is>
      </c>
      <c r="E118" t="inlineStr">
        <is>
          <t>DME</t>
        </is>
      </c>
      <c r="F118" t="inlineStr">
        <is>
          <t>80' 6-A CW</t>
        </is>
      </c>
      <c r="G118" t="n">
        <v>1</v>
      </c>
      <c r="H118" t="inlineStr">
        <is>
          <t>PAYG</t>
        </is>
      </c>
      <c r="I118" s="6" t="n">
        <v>46023</v>
      </c>
      <c r="J118" s="6" t="n">
        <v>46387</v>
      </c>
      <c r="K118" t="inlineStr">
        <is>
          <t>run_initial</t>
        </is>
      </c>
      <c r="M118" s="6" t="n">
        <v>46023</v>
      </c>
      <c r="N118" s="6" t="n">
        <v>46387</v>
      </c>
      <c r="O118" s="6" t="n">
        <v>46387</v>
      </c>
      <c r="R118" t="inlineStr">
        <is>
          <t>with as-of date</t>
        </is>
      </c>
      <c r="S118" s="6" t="n">
        <v>46023</v>
      </c>
      <c r="T118" s="6" t="n"/>
      <c r="U118" t="n">
        <v>1</v>
      </c>
      <c r="V118" t="n">
        <v>1</v>
      </c>
      <c r="W118" s="6" t="n"/>
      <c r="X118" s="6" t="n">
        <v>46053</v>
      </c>
      <c r="Z118" t="n">
        <v>45928</v>
      </c>
      <c r="AB118" t="n">
        <v>100000</v>
      </c>
      <c r="AC118" t="inlineStr">
        <is>
          <t>Euro</t>
        </is>
      </c>
      <c r="AD118" t="n">
        <v>40.5</v>
      </c>
      <c r="AE118" t="n">
        <v>26.75</v>
      </c>
    </row>
    <row r="119">
      <c r="A119" t="inlineStr">
        <is>
          <t>V720004</t>
        </is>
      </c>
      <c r="B119" t="inlineStr">
        <is>
          <t>2025-0025</t>
        </is>
      </c>
      <c r="C119" t="inlineStr">
        <is>
          <t>35 80 4950 155-6</t>
        </is>
      </c>
      <c r="D119" t="inlineStr">
        <is>
          <t>Necoss GmbH</t>
        </is>
      </c>
      <c r="E119" t="inlineStr">
        <is>
          <t>DME</t>
        </is>
      </c>
      <c r="F119" t="inlineStr">
        <is>
          <t>80' 6-A CW</t>
        </is>
      </c>
      <c r="G119" t="n">
        <v>1</v>
      </c>
      <c r="H119" t="inlineStr">
        <is>
          <t>PAYG</t>
        </is>
      </c>
      <c r="I119" s="6" t="n">
        <v>46023</v>
      </c>
      <c r="J119" s="6" t="n">
        <v>46387</v>
      </c>
      <c r="K119" t="inlineStr">
        <is>
          <t>run_initial</t>
        </is>
      </c>
      <c r="M119" s="6" t="n">
        <v>46023</v>
      </c>
      <c r="N119" s="6" t="n">
        <v>46387</v>
      </c>
      <c r="O119" s="6" t="n">
        <v>46387</v>
      </c>
      <c r="R119" t="inlineStr">
        <is>
          <t>with as-of date</t>
        </is>
      </c>
      <c r="S119" s="6" t="n">
        <v>46023</v>
      </c>
      <c r="T119" s="6" t="n"/>
      <c r="U119" t="n">
        <v>1</v>
      </c>
      <c r="V119" t="n">
        <v>1</v>
      </c>
      <c r="W119" s="6" t="n"/>
      <c r="X119" s="6" t="n">
        <v>46053</v>
      </c>
      <c r="Z119" t="n">
        <v>45928</v>
      </c>
      <c r="AB119" t="n">
        <v>100000</v>
      </c>
      <c r="AC119" t="inlineStr">
        <is>
          <t>Euro</t>
        </is>
      </c>
      <c r="AD119" t="n">
        <v>40.5</v>
      </c>
      <c r="AE119" t="n">
        <v>26.75</v>
      </c>
    </row>
    <row r="120">
      <c r="A120" t="inlineStr">
        <is>
          <t>V720004</t>
        </is>
      </c>
      <c r="B120" t="inlineStr">
        <is>
          <t>2025-0025</t>
        </is>
      </c>
      <c r="C120" t="inlineStr">
        <is>
          <t>35 80 4950 156-4</t>
        </is>
      </c>
      <c r="D120" t="inlineStr">
        <is>
          <t>Necoss GmbH</t>
        </is>
      </c>
      <c r="E120" t="inlineStr">
        <is>
          <t>DME</t>
        </is>
      </c>
      <c r="F120" t="inlineStr">
        <is>
          <t>80' 6-A CW</t>
        </is>
      </c>
      <c r="G120" t="n">
        <v>1</v>
      </c>
      <c r="H120" t="inlineStr">
        <is>
          <t>PAYG</t>
        </is>
      </c>
      <c r="I120" s="6" t="n">
        <v>46023</v>
      </c>
      <c r="J120" s="6" t="n">
        <v>46387</v>
      </c>
      <c r="K120" t="inlineStr">
        <is>
          <t>run_initial</t>
        </is>
      </c>
      <c r="M120" s="6" t="n">
        <v>46023</v>
      </c>
      <c r="N120" s="6" t="n">
        <v>46387</v>
      </c>
      <c r="O120" s="6" t="n">
        <v>46387</v>
      </c>
      <c r="R120" t="inlineStr">
        <is>
          <t>with as-of date</t>
        </is>
      </c>
      <c r="S120" s="6" t="n">
        <v>46023</v>
      </c>
      <c r="T120" s="6" t="n"/>
      <c r="U120" t="n">
        <v>1</v>
      </c>
      <c r="V120" t="n">
        <v>1</v>
      </c>
      <c r="W120" s="6" t="n"/>
      <c r="X120" s="6" t="n">
        <v>46053</v>
      </c>
      <c r="Z120" t="n">
        <v>45928</v>
      </c>
      <c r="AB120" t="n">
        <v>100000</v>
      </c>
      <c r="AC120" t="inlineStr">
        <is>
          <t>Euro</t>
        </is>
      </c>
      <c r="AD120" t="n">
        <v>40.5</v>
      </c>
      <c r="AE120" t="n">
        <v>26.75</v>
      </c>
    </row>
    <row r="121">
      <c r="A121" t="inlineStr">
        <is>
          <t>V720004</t>
        </is>
      </c>
      <c r="B121" t="inlineStr">
        <is>
          <t>2025-0025</t>
        </is>
      </c>
      <c r="C121" t="inlineStr">
        <is>
          <t>35 80 4950 157-2</t>
        </is>
      </c>
      <c r="D121" t="inlineStr">
        <is>
          <t>Necoss GmbH</t>
        </is>
      </c>
      <c r="E121" t="inlineStr">
        <is>
          <t>DME</t>
        </is>
      </c>
      <c r="F121" t="inlineStr">
        <is>
          <t>80' 6-A CW</t>
        </is>
      </c>
      <c r="G121" t="n">
        <v>1</v>
      </c>
      <c r="H121" t="inlineStr">
        <is>
          <t>PAYG</t>
        </is>
      </c>
      <c r="I121" s="6" t="n">
        <v>46023</v>
      </c>
      <c r="J121" s="6" t="n">
        <v>46387</v>
      </c>
      <c r="K121" t="inlineStr">
        <is>
          <t>run_initial</t>
        </is>
      </c>
      <c r="M121" s="6" t="n">
        <v>46023</v>
      </c>
      <c r="N121" s="6" t="n">
        <v>46387</v>
      </c>
      <c r="O121" s="6" t="n">
        <v>46387</v>
      </c>
      <c r="R121" t="inlineStr">
        <is>
          <t>with as-of date</t>
        </is>
      </c>
      <c r="S121" s="6" t="n">
        <v>46023</v>
      </c>
      <c r="T121" s="6" t="n"/>
      <c r="U121" t="n">
        <v>1</v>
      </c>
      <c r="V121" t="n">
        <v>1</v>
      </c>
      <c r="W121" s="6" t="n"/>
      <c r="X121" s="6" t="n">
        <v>46053</v>
      </c>
      <c r="Z121" t="n">
        <v>45928</v>
      </c>
      <c r="AB121" t="n">
        <v>100000</v>
      </c>
      <c r="AC121" t="inlineStr">
        <is>
          <t>Euro</t>
        </is>
      </c>
      <c r="AD121" t="n">
        <v>40.5</v>
      </c>
      <c r="AE121" t="n">
        <v>26.75</v>
      </c>
    </row>
    <row r="122">
      <c r="A122" t="inlineStr">
        <is>
          <t>V720004</t>
        </is>
      </c>
      <c r="B122" t="inlineStr">
        <is>
          <t>2025-0025</t>
        </is>
      </c>
      <c r="C122" t="inlineStr">
        <is>
          <t>35 80 4950 158-0</t>
        </is>
      </c>
      <c r="D122" t="inlineStr">
        <is>
          <t>Necoss GmbH</t>
        </is>
      </c>
      <c r="E122" t="inlineStr">
        <is>
          <t>DME</t>
        </is>
      </c>
      <c r="F122" t="inlineStr">
        <is>
          <t>80' 6-A CW</t>
        </is>
      </c>
      <c r="G122" t="n">
        <v>1</v>
      </c>
      <c r="H122" t="inlineStr">
        <is>
          <t>PAYG</t>
        </is>
      </c>
      <c r="I122" s="6" t="n">
        <v>46023</v>
      </c>
      <c r="J122" s="6" t="n">
        <v>46387</v>
      </c>
      <c r="K122" t="inlineStr">
        <is>
          <t>run_initial</t>
        </is>
      </c>
      <c r="M122" s="6" t="n">
        <v>46023</v>
      </c>
      <c r="N122" s="6" t="n">
        <v>46387</v>
      </c>
      <c r="O122" s="6" t="n">
        <v>46387</v>
      </c>
      <c r="R122" t="inlineStr">
        <is>
          <t>with as-of date</t>
        </is>
      </c>
      <c r="S122" s="6" t="n">
        <v>46023</v>
      </c>
      <c r="T122" s="6" t="n"/>
      <c r="U122" t="n">
        <v>1</v>
      </c>
      <c r="V122" t="n">
        <v>1</v>
      </c>
      <c r="W122" s="6" t="n"/>
      <c r="X122" s="6" t="n">
        <v>46053</v>
      </c>
      <c r="Z122" t="n">
        <v>45928</v>
      </c>
      <c r="AB122" t="n">
        <v>100000</v>
      </c>
      <c r="AC122" t="inlineStr">
        <is>
          <t>Euro</t>
        </is>
      </c>
      <c r="AD122" t="n">
        <v>40.5</v>
      </c>
      <c r="AE122" t="n">
        <v>26.75</v>
      </c>
    </row>
    <row r="123">
      <c r="A123" t="inlineStr">
        <is>
          <t>V720004</t>
        </is>
      </c>
      <c r="B123" t="inlineStr">
        <is>
          <t>2025-0025</t>
        </is>
      </c>
      <c r="C123" t="inlineStr">
        <is>
          <t>35 80 4950 159-8</t>
        </is>
      </c>
      <c r="D123" t="inlineStr">
        <is>
          <t>Necoss GmbH</t>
        </is>
      </c>
      <c r="E123" t="inlineStr">
        <is>
          <t>DME</t>
        </is>
      </c>
      <c r="F123" t="inlineStr">
        <is>
          <t>80' 6-A CW</t>
        </is>
      </c>
      <c r="G123" t="n">
        <v>1</v>
      </c>
      <c r="H123" t="inlineStr">
        <is>
          <t>PAYG</t>
        </is>
      </c>
      <c r="I123" s="6" t="n">
        <v>46023</v>
      </c>
      <c r="J123" s="6" t="n">
        <v>46387</v>
      </c>
      <c r="K123" t="inlineStr">
        <is>
          <t>run_initial</t>
        </is>
      </c>
      <c r="M123" s="6" t="n">
        <v>46023</v>
      </c>
      <c r="N123" s="6" t="n">
        <v>46387</v>
      </c>
      <c r="O123" s="6" t="n">
        <v>46387</v>
      </c>
      <c r="R123" t="inlineStr">
        <is>
          <t>with as-of date</t>
        </is>
      </c>
      <c r="S123" s="6" t="n">
        <v>46023</v>
      </c>
      <c r="T123" s="6" t="n"/>
      <c r="U123" t="n">
        <v>1</v>
      </c>
      <c r="V123" t="n">
        <v>1</v>
      </c>
      <c r="W123" s="6" t="n"/>
      <c r="X123" s="6" t="n">
        <v>46053</v>
      </c>
      <c r="Z123" t="n">
        <v>45928</v>
      </c>
      <c r="AB123" t="n">
        <v>100000</v>
      </c>
      <c r="AC123" t="inlineStr">
        <is>
          <t>Euro</t>
        </is>
      </c>
      <c r="AD123" t="n">
        <v>40.5</v>
      </c>
      <c r="AE123" t="n">
        <v>26.75</v>
      </c>
    </row>
    <row r="124">
      <c r="A124" t="inlineStr">
        <is>
          <t>V720004</t>
        </is>
      </c>
      <c r="B124" t="inlineStr">
        <is>
          <t>2025-0025</t>
        </is>
      </c>
      <c r="C124" t="inlineStr">
        <is>
          <t>35 80 4950 160-6</t>
        </is>
      </c>
      <c r="D124" t="inlineStr">
        <is>
          <t>Necoss GmbH</t>
        </is>
      </c>
      <c r="E124" t="inlineStr">
        <is>
          <t>DME</t>
        </is>
      </c>
      <c r="F124" t="inlineStr">
        <is>
          <t>80' 6-A CW</t>
        </is>
      </c>
      <c r="G124" t="n">
        <v>1</v>
      </c>
      <c r="H124" t="inlineStr">
        <is>
          <t>PAYG</t>
        </is>
      </c>
      <c r="I124" s="6" t="n">
        <v>46023</v>
      </c>
      <c r="J124" s="6" t="n">
        <v>46387</v>
      </c>
      <c r="K124" t="inlineStr">
        <is>
          <t>run_initial</t>
        </is>
      </c>
      <c r="M124" s="6" t="n">
        <v>46023</v>
      </c>
      <c r="N124" s="6" t="n">
        <v>46387</v>
      </c>
      <c r="O124" s="6" t="n">
        <v>46387</v>
      </c>
      <c r="R124" t="inlineStr">
        <is>
          <t>with as-of date</t>
        </is>
      </c>
      <c r="S124" s="6" t="n">
        <v>46023</v>
      </c>
      <c r="T124" s="6" t="n"/>
      <c r="U124" t="n">
        <v>1</v>
      </c>
      <c r="V124" t="n">
        <v>1</v>
      </c>
      <c r="W124" s="6" t="n"/>
      <c r="X124" s="6" t="n">
        <v>46053</v>
      </c>
      <c r="Z124" t="n">
        <v>45928</v>
      </c>
      <c r="AB124" t="n">
        <v>100000</v>
      </c>
      <c r="AC124" t="inlineStr">
        <is>
          <t>Euro</t>
        </is>
      </c>
      <c r="AD124" t="n">
        <v>40.5</v>
      </c>
      <c r="AE124" t="n">
        <v>26.75</v>
      </c>
    </row>
    <row r="125">
      <c r="A125" t="inlineStr">
        <is>
          <t>V720004</t>
        </is>
      </c>
      <c r="B125" t="inlineStr">
        <is>
          <t>2025-0025</t>
        </is>
      </c>
      <c r="C125" t="inlineStr">
        <is>
          <t>35 80 4950 161-4</t>
        </is>
      </c>
      <c r="D125" t="inlineStr">
        <is>
          <t>Necoss GmbH</t>
        </is>
      </c>
      <c r="E125" t="inlineStr">
        <is>
          <t>DME</t>
        </is>
      </c>
      <c r="F125" t="inlineStr">
        <is>
          <t>80' 6-A CW</t>
        </is>
      </c>
      <c r="G125" t="n">
        <v>1</v>
      </c>
      <c r="H125" t="inlineStr">
        <is>
          <t>PAYG</t>
        </is>
      </c>
      <c r="I125" s="6" t="n">
        <v>46023</v>
      </c>
      <c r="J125" s="6" t="n">
        <v>46387</v>
      </c>
      <c r="K125" t="inlineStr">
        <is>
          <t>run_initial</t>
        </is>
      </c>
      <c r="M125" s="6" t="n">
        <v>46023</v>
      </c>
      <c r="N125" s="6" t="n">
        <v>46387</v>
      </c>
      <c r="O125" s="6" t="n">
        <v>46387</v>
      </c>
      <c r="R125" t="inlineStr">
        <is>
          <t>with as-of date</t>
        </is>
      </c>
      <c r="S125" s="6" t="n">
        <v>46023</v>
      </c>
      <c r="T125" s="6" t="n"/>
      <c r="U125" t="n">
        <v>1</v>
      </c>
      <c r="V125" t="n">
        <v>1</v>
      </c>
      <c r="W125" s="6" t="n"/>
      <c r="X125" s="6" t="n">
        <v>46053</v>
      </c>
      <c r="Z125" t="n">
        <v>45928</v>
      </c>
      <c r="AB125" t="n">
        <v>100000</v>
      </c>
      <c r="AC125" t="inlineStr">
        <is>
          <t>Euro</t>
        </is>
      </c>
      <c r="AD125" t="n">
        <v>40.5</v>
      </c>
      <c r="AE125" t="n">
        <v>26.75</v>
      </c>
    </row>
    <row r="126">
      <c r="A126" t="inlineStr">
        <is>
          <t>V720004</t>
        </is>
      </c>
      <c r="B126" t="inlineStr">
        <is>
          <t>2025-0025</t>
        </is>
      </c>
      <c r="C126" t="inlineStr">
        <is>
          <t>35 80 4950 162-2</t>
        </is>
      </c>
      <c r="D126" t="inlineStr">
        <is>
          <t>Necoss GmbH</t>
        </is>
      </c>
      <c r="E126" t="inlineStr">
        <is>
          <t>DME</t>
        </is>
      </c>
      <c r="F126" t="inlineStr">
        <is>
          <t>80' 6-A CW</t>
        </is>
      </c>
      <c r="G126" t="n">
        <v>1</v>
      </c>
      <c r="H126" t="inlineStr">
        <is>
          <t>PAYG</t>
        </is>
      </c>
      <c r="I126" s="6" t="n">
        <v>46023</v>
      </c>
      <c r="J126" s="6" t="n">
        <v>46387</v>
      </c>
      <c r="K126" t="inlineStr">
        <is>
          <t>run_initial</t>
        </is>
      </c>
      <c r="M126" s="6" t="n">
        <v>46023</v>
      </c>
      <c r="N126" s="6" t="n">
        <v>46387</v>
      </c>
      <c r="O126" s="6" t="n">
        <v>46387</v>
      </c>
      <c r="R126" t="inlineStr">
        <is>
          <t>with as-of date</t>
        </is>
      </c>
      <c r="S126" s="6" t="n">
        <v>46023</v>
      </c>
      <c r="T126" s="6" t="n"/>
      <c r="U126" t="n">
        <v>1</v>
      </c>
      <c r="V126" t="n">
        <v>1</v>
      </c>
      <c r="W126" s="6" t="n"/>
      <c r="X126" s="6" t="n">
        <v>46053</v>
      </c>
      <c r="Z126" t="n">
        <v>45928</v>
      </c>
      <c r="AB126" t="n">
        <v>100000</v>
      </c>
      <c r="AC126" t="inlineStr">
        <is>
          <t>Euro</t>
        </is>
      </c>
      <c r="AD126" t="n">
        <v>40.5</v>
      </c>
      <c r="AE126" t="n">
        <v>26.75</v>
      </c>
    </row>
    <row r="127">
      <c r="A127" t="inlineStr">
        <is>
          <t>V720004</t>
        </is>
      </c>
      <c r="B127" t="inlineStr">
        <is>
          <t>2025-0025</t>
        </is>
      </c>
      <c r="C127" t="inlineStr">
        <is>
          <t>35 80 4950 163-0</t>
        </is>
      </c>
      <c r="D127" t="inlineStr">
        <is>
          <t>Necoss GmbH</t>
        </is>
      </c>
      <c r="E127" t="inlineStr">
        <is>
          <t>DME</t>
        </is>
      </c>
      <c r="F127" t="inlineStr">
        <is>
          <t>80' 6-A CW</t>
        </is>
      </c>
      <c r="G127" t="n">
        <v>1</v>
      </c>
      <c r="H127" t="inlineStr">
        <is>
          <t>PAYG</t>
        </is>
      </c>
      <c r="I127" s="6" t="n">
        <v>46023</v>
      </c>
      <c r="J127" s="6" t="n">
        <v>46387</v>
      </c>
      <c r="K127" t="inlineStr">
        <is>
          <t>run_initial</t>
        </is>
      </c>
      <c r="M127" s="6" t="n">
        <v>46023</v>
      </c>
      <c r="N127" s="6" t="n">
        <v>46387</v>
      </c>
      <c r="O127" s="6" t="n">
        <v>46387</v>
      </c>
      <c r="R127" t="inlineStr">
        <is>
          <t>with as-of date</t>
        </is>
      </c>
      <c r="S127" s="6" t="n">
        <v>46023</v>
      </c>
      <c r="T127" s="6" t="n"/>
      <c r="U127" t="n">
        <v>1</v>
      </c>
      <c r="V127" t="n">
        <v>1</v>
      </c>
      <c r="W127" s="6" t="n"/>
      <c r="X127" s="6" t="n">
        <v>46053</v>
      </c>
      <c r="Z127" t="n">
        <v>45928</v>
      </c>
      <c r="AB127" t="n">
        <v>100000</v>
      </c>
      <c r="AC127" t="inlineStr">
        <is>
          <t>Euro</t>
        </is>
      </c>
      <c r="AD127" t="n">
        <v>40.5</v>
      </c>
      <c r="AE127" t="n">
        <v>26.75</v>
      </c>
    </row>
    <row r="128">
      <c r="A128" t="inlineStr">
        <is>
          <t>V720004</t>
        </is>
      </c>
      <c r="B128" t="inlineStr">
        <is>
          <t>2025-0025</t>
        </is>
      </c>
      <c r="C128" t="inlineStr">
        <is>
          <t>35 80 4950 164-8</t>
        </is>
      </c>
      <c r="D128" t="inlineStr">
        <is>
          <t>Necoss GmbH</t>
        </is>
      </c>
      <c r="E128" t="inlineStr">
        <is>
          <t>DME</t>
        </is>
      </c>
      <c r="F128" t="inlineStr">
        <is>
          <t>80' 6-A CW</t>
        </is>
      </c>
      <c r="G128" t="n">
        <v>1</v>
      </c>
      <c r="H128" t="inlineStr">
        <is>
          <t>PAYG</t>
        </is>
      </c>
      <c r="I128" s="6" t="n">
        <v>46023</v>
      </c>
      <c r="J128" s="6" t="n">
        <v>46387</v>
      </c>
      <c r="K128" t="inlineStr">
        <is>
          <t>run_initial</t>
        </is>
      </c>
      <c r="M128" s="6" t="n">
        <v>46023</v>
      </c>
      <c r="N128" s="6" t="n">
        <v>46387</v>
      </c>
      <c r="O128" s="6" t="n">
        <v>46387</v>
      </c>
      <c r="R128" t="inlineStr">
        <is>
          <t>with as-of date</t>
        </is>
      </c>
      <c r="S128" s="6" t="n">
        <v>46023</v>
      </c>
      <c r="T128" s="6" t="n"/>
      <c r="U128" t="n">
        <v>1</v>
      </c>
      <c r="V128" t="n">
        <v>1</v>
      </c>
      <c r="W128" s="6" t="n"/>
      <c r="X128" s="6" t="n">
        <v>46053</v>
      </c>
      <c r="Z128" t="n">
        <v>45928</v>
      </c>
      <c r="AB128" t="n">
        <v>100000</v>
      </c>
      <c r="AC128" t="inlineStr">
        <is>
          <t>Euro</t>
        </is>
      </c>
      <c r="AD128" t="n">
        <v>40.5</v>
      </c>
      <c r="AE128" t="n">
        <v>26.75</v>
      </c>
    </row>
    <row r="129">
      <c r="A129" t="inlineStr">
        <is>
          <t>V720004</t>
        </is>
      </c>
      <c r="B129" t="inlineStr">
        <is>
          <t>2025-0025</t>
        </is>
      </c>
      <c r="C129" t="inlineStr">
        <is>
          <t>35 80 4950 165-5</t>
        </is>
      </c>
      <c r="D129" t="inlineStr">
        <is>
          <t>Necoss GmbH</t>
        </is>
      </c>
      <c r="E129" t="inlineStr">
        <is>
          <t>DME</t>
        </is>
      </c>
      <c r="F129" t="inlineStr">
        <is>
          <t>80' 6-A CW</t>
        </is>
      </c>
      <c r="G129" t="n">
        <v>1</v>
      </c>
      <c r="H129" t="inlineStr">
        <is>
          <t>PAYG</t>
        </is>
      </c>
      <c r="I129" s="6" t="n">
        <v>46023</v>
      </c>
      <c r="J129" s="6" t="n">
        <v>46387</v>
      </c>
      <c r="K129" t="inlineStr">
        <is>
          <t>run_initial</t>
        </is>
      </c>
      <c r="M129" s="6" t="n">
        <v>46023</v>
      </c>
      <c r="N129" s="6" t="n">
        <v>46387</v>
      </c>
      <c r="O129" s="6" t="n">
        <v>46387</v>
      </c>
      <c r="R129" t="inlineStr">
        <is>
          <t>with as-of date</t>
        </is>
      </c>
      <c r="S129" s="6" t="n">
        <v>46023</v>
      </c>
      <c r="T129" s="6" t="n"/>
      <c r="U129" t="n">
        <v>1</v>
      </c>
      <c r="V129" t="n">
        <v>1</v>
      </c>
      <c r="W129" s="6" t="n"/>
      <c r="X129" s="6" t="n">
        <v>46053</v>
      </c>
      <c r="Z129" t="n">
        <v>45928</v>
      </c>
      <c r="AB129" t="n">
        <v>100000</v>
      </c>
      <c r="AC129" t="inlineStr">
        <is>
          <t>Euro</t>
        </is>
      </c>
      <c r="AD129" t="n">
        <v>40.5</v>
      </c>
      <c r="AE129" t="n">
        <v>26.75</v>
      </c>
    </row>
    <row r="130">
      <c r="A130" t="inlineStr">
        <is>
          <t>V720004</t>
        </is>
      </c>
      <c r="B130" t="inlineStr">
        <is>
          <t>2025-0025</t>
        </is>
      </c>
      <c r="C130" t="inlineStr">
        <is>
          <t>35 80 4950 166-3</t>
        </is>
      </c>
      <c r="D130" t="inlineStr">
        <is>
          <t>Necoss GmbH</t>
        </is>
      </c>
      <c r="E130" t="inlineStr">
        <is>
          <t>DME</t>
        </is>
      </c>
      <c r="F130" t="inlineStr">
        <is>
          <t>80' 6-A CW</t>
        </is>
      </c>
      <c r="G130" t="n">
        <v>1</v>
      </c>
      <c r="H130" t="inlineStr">
        <is>
          <t>PAYG</t>
        </is>
      </c>
      <c r="I130" s="6" t="n">
        <v>46023</v>
      </c>
      <c r="J130" s="6" t="n">
        <v>46387</v>
      </c>
      <c r="K130" t="inlineStr">
        <is>
          <t>run_initial</t>
        </is>
      </c>
      <c r="M130" s="6" t="n">
        <v>46023</v>
      </c>
      <c r="N130" s="6" t="n">
        <v>46387</v>
      </c>
      <c r="O130" s="6" t="n">
        <v>46387</v>
      </c>
      <c r="R130" t="inlineStr">
        <is>
          <t>with as-of date</t>
        </is>
      </c>
      <c r="S130" s="6" t="n">
        <v>46023</v>
      </c>
      <c r="T130" s="6" t="n"/>
      <c r="U130" t="n">
        <v>1</v>
      </c>
      <c r="V130" t="n">
        <v>1</v>
      </c>
      <c r="W130" s="6" t="n"/>
      <c r="X130" s="6" t="n">
        <v>46053</v>
      </c>
      <c r="Z130" t="n">
        <v>45928</v>
      </c>
      <c r="AB130" t="n">
        <v>100000</v>
      </c>
      <c r="AC130" t="inlineStr">
        <is>
          <t>Euro</t>
        </is>
      </c>
      <c r="AD130" t="n">
        <v>40.5</v>
      </c>
      <c r="AE130" t="n">
        <v>26.75</v>
      </c>
    </row>
    <row r="131">
      <c r="A131" t="inlineStr">
        <is>
          <t>V720004</t>
        </is>
      </c>
      <c r="B131" t="inlineStr">
        <is>
          <t>2025-0025</t>
        </is>
      </c>
      <c r="C131" t="inlineStr">
        <is>
          <t>35 80 4950 167-1</t>
        </is>
      </c>
      <c r="D131" t="inlineStr">
        <is>
          <t>Necoss GmbH</t>
        </is>
      </c>
      <c r="E131" t="inlineStr">
        <is>
          <t>DME</t>
        </is>
      </c>
      <c r="F131" t="inlineStr">
        <is>
          <t>80' 6-A CW</t>
        </is>
      </c>
      <c r="G131" t="n">
        <v>1</v>
      </c>
      <c r="H131" t="inlineStr">
        <is>
          <t>PAYG</t>
        </is>
      </c>
      <c r="I131" s="6" t="n">
        <v>46023</v>
      </c>
      <c r="J131" s="6" t="n">
        <v>46387</v>
      </c>
      <c r="K131" t="inlineStr">
        <is>
          <t>run_initial</t>
        </is>
      </c>
      <c r="M131" s="6" t="n">
        <v>46023</v>
      </c>
      <c r="N131" s="6" t="n">
        <v>46387</v>
      </c>
      <c r="O131" s="6" t="n">
        <v>46387</v>
      </c>
      <c r="R131" t="inlineStr">
        <is>
          <t>with as-of date</t>
        </is>
      </c>
      <c r="S131" s="6" t="n">
        <v>46023</v>
      </c>
      <c r="T131" s="6" t="n"/>
      <c r="U131" t="n">
        <v>1</v>
      </c>
      <c r="V131" t="n">
        <v>1</v>
      </c>
      <c r="W131" s="6" t="n"/>
      <c r="X131" s="6" t="n">
        <v>46053</v>
      </c>
      <c r="Z131" t="n">
        <v>45928</v>
      </c>
      <c r="AB131" t="n">
        <v>100000</v>
      </c>
      <c r="AC131" t="inlineStr">
        <is>
          <t>Euro</t>
        </is>
      </c>
      <c r="AD131" t="n">
        <v>40.5</v>
      </c>
      <c r="AE131" t="n">
        <v>26.75</v>
      </c>
    </row>
    <row r="132">
      <c r="A132" t="inlineStr">
        <is>
          <t>V720004</t>
        </is>
      </c>
      <c r="B132" t="inlineStr">
        <is>
          <t>2025-0025</t>
        </is>
      </c>
      <c r="C132" t="inlineStr">
        <is>
          <t>35 80 4950 168-9</t>
        </is>
      </c>
      <c r="D132" t="inlineStr">
        <is>
          <t>Necoss GmbH</t>
        </is>
      </c>
      <c r="E132" t="inlineStr">
        <is>
          <t>DME</t>
        </is>
      </c>
      <c r="F132" t="inlineStr">
        <is>
          <t>80' 6-A CW</t>
        </is>
      </c>
      <c r="G132" t="n">
        <v>1</v>
      </c>
      <c r="H132" t="inlineStr">
        <is>
          <t>PAYG</t>
        </is>
      </c>
      <c r="I132" s="6" t="n">
        <v>46023</v>
      </c>
      <c r="J132" s="6" t="n">
        <v>46387</v>
      </c>
      <c r="K132" t="inlineStr">
        <is>
          <t>run_initial</t>
        </is>
      </c>
      <c r="M132" s="6" t="n">
        <v>46023</v>
      </c>
      <c r="N132" s="6" t="n">
        <v>46387</v>
      </c>
      <c r="O132" s="6" t="n">
        <v>46387</v>
      </c>
      <c r="R132" t="inlineStr">
        <is>
          <t>with as-of date</t>
        </is>
      </c>
      <c r="S132" s="6" t="n">
        <v>46023</v>
      </c>
      <c r="T132" s="6" t="n"/>
      <c r="U132" t="n">
        <v>1</v>
      </c>
      <c r="V132" t="n">
        <v>1</v>
      </c>
      <c r="W132" s="6" t="n"/>
      <c r="X132" s="6" t="n">
        <v>46053</v>
      </c>
      <c r="Z132" t="n">
        <v>45928</v>
      </c>
      <c r="AB132" t="n">
        <v>100000</v>
      </c>
      <c r="AC132" t="inlineStr">
        <is>
          <t>Euro</t>
        </is>
      </c>
      <c r="AD132" t="n">
        <v>40.5</v>
      </c>
      <c r="AE132" t="n">
        <v>26.75</v>
      </c>
    </row>
    <row r="133">
      <c r="A133" t="inlineStr">
        <is>
          <t>V720004</t>
        </is>
      </c>
      <c r="B133" t="inlineStr">
        <is>
          <t>2025-0025</t>
        </is>
      </c>
      <c r="C133" t="inlineStr">
        <is>
          <t>35 80 4950 169-7</t>
        </is>
      </c>
      <c r="D133" t="inlineStr">
        <is>
          <t>Necoss GmbH</t>
        </is>
      </c>
      <c r="E133" t="inlineStr">
        <is>
          <t>DME</t>
        </is>
      </c>
      <c r="F133" t="inlineStr">
        <is>
          <t>80' 6-A CW</t>
        </is>
      </c>
      <c r="G133" t="n">
        <v>1</v>
      </c>
      <c r="H133" t="inlineStr">
        <is>
          <t>PAYG</t>
        </is>
      </c>
      <c r="I133" s="6" t="n">
        <v>46023</v>
      </c>
      <c r="J133" s="6" t="n">
        <v>46387</v>
      </c>
      <c r="K133" t="inlineStr">
        <is>
          <t>run_initial</t>
        </is>
      </c>
      <c r="M133" s="6" t="n">
        <v>46023</v>
      </c>
      <c r="N133" s="6" t="n">
        <v>46387</v>
      </c>
      <c r="O133" s="6" t="n">
        <v>46387</v>
      </c>
      <c r="R133" t="inlineStr">
        <is>
          <t>with as-of date</t>
        </is>
      </c>
      <c r="S133" s="6" t="n">
        <v>46023</v>
      </c>
      <c r="T133" s="6" t="n"/>
      <c r="U133" t="n">
        <v>1</v>
      </c>
      <c r="V133" t="n">
        <v>1</v>
      </c>
      <c r="W133" s="6" t="n"/>
      <c r="X133" s="6" t="n">
        <v>46053</v>
      </c>
      <c r="Z133" t="n">
        <v>45928</v>
      </c>
      <c r="AB133" t="n">
        <v>100000</v>
      </c>
      <c r="AC133" t="inlineStr">
        <is>
          <t>Euro</t>
        </is>
      </c>
      <c r="AD133" t="n">
        <v>40.5</v>
      </c>
      <c r="AE133" t="n">
        <v>26.75</v>
      </c>
    </row>
    <row r="134">
      <c r="A134" t="inlineStr">
        <is>
          <t>V720004</t>
        </is>
      </c>
      <c r="B134" t="inlineStr">
        <is>
          <t>2025-0025</t>
        </is>
      </c>
      <c r="C134" t="inlineStr">
        <is>
          <t>35 80 4950 171-3</t>
        </is>
      </c>
      <c r="D134" t="inlineStr">
        <is>
          <t>Necoss GmbH</t>
        </is>
      </c>
      <c r="E134" t="inlineStr">
        <is>
          <t>DME</t>
        </is>
      </c>
      <c r="F134" t="inlineStr">
        <is>
          <t>80' 6-A CW</t>
        </is>
      </c>
      <c r="G134" t="n">
        <v>1</v>
      </c>
      <c r="H134" t="inlineStr">
        <is>
          <t>PAYG</t>
        </is>
      </c>
      <c r="I134" s="6" t="n">
        <v>46023</v>
      </c>
      <c r="J134" s="6" t="n">
        <v>46387</v>
      </c>
      <c r="K134" t="inlineStr">
        <is>
          <t>run_initial</t>
        </is>
      </c>
      <c r="M134" s="6" t="n">
        <v>46023</v>
      </c>
      <c r="N134" s="6" t="n">
        <v>46387</v>
      </c>
      <c r="O134" s="6" t="n">
        <v>46387</v>
      </c>
      <c r="R134" t="inlineStr">
        <is>
          <t>with as-of date</t>
        </is>
      </c>
      <c r="S134" s="6" t="n">
        <v>46023</v>
      </c>
      <c r="T134" s="6" t="n"/>
      <c r="U134" t="n">
        <v>1</v>
      </c>
      <c r="V134" t="n">
        <v>1</v>
      </c>
      <c r="W134" s="6" t="n"/>
      <c r="X134" s="6" t="n">
        <v>46053</v>
      </c>
      <c r="Z134" t="n">
        <v>45928</v>
      </c>
      <c r="AB134" t="n">
        <v>100000</v>
      </c>
      <c r="AC134" t="inlineStr">
        <is>
          <t>Euro</t>
        </is>
      </c>
      <c r="AD134" t="n">
        <v>40.5</v>
      </c>
      <c r="AE134" t="n">
        <v>26.75</v>
      </c>
    </row>
    <row r="135">
      <c r="A135" t="inlineStr">
        <is>
          <t>V720004</t>
        </is>
      </c>
      <c r="B135" t="inlineStr">
        <is>
          <t>2025-0025</t>
        </is>
      </c>
      <c r="C135" t="inlineStr">
        <is>
          <t>35 80 4950 172-1</t>
        </is>
      </c>
      <c r="D135" t="inlineStr">
        <is>
          <t>Necoss GmbH</t>
        </is>
      </c>
      <c r="E135" t="inlineStr">
        <is>
          <t>DME</t>
        </is>
      </c>
      <c r="F135" t="inlineStr">
        <is>
          <t>80' 6-A CW</t>
        </is>
      </c>
      <c r="G135" t="n">
        <v>1</v>
      </c>
      <c r="H135" t="inlineStr">
        <is>
          <t>PAYG</t>
        </is>
      </c>
      <c r="I135" s="6" t="n">
        <v>46023</v>
      </c>
      <c r="J135" s="6" t="n">
        <v>46387</v>
      </c>
      <c r="K135" t="inlineStr">
        <is>
          <t>run_initial</t>
        </is>
      </c>
      <c r="M135" s="6" t="n">
        <v>46023</v>
      </c>
      <c r="N135" s="6" t="n">
        <v>46387</v>
      </c>
      <c r="O135" s="6" t="n">
        <v>46387</v>
      </c>
      <c r="R135" t="inlineStr">
        <is>
          <t>with as-of date</t>
        </is>
      </c>
      <c r="S135" s="6" t="n">
        <v>46023</v>
      </c>
      <c r="T135" s="6" t="n"/>
      <c r="U135" t="n">
        <v>1</v>
      </c>
      <c r="V135" t="n">
        <v>1</v>
      </c>
      <c r="W135" s="6" t="n"/>
      <c r="X135" s="6" t="n">
        <v>46053</v>
      </c>
      <c r="Z135" t="n">
        <v>45928</v>
      </c>
      <c r="AB135" t="n">
        <v>100000</v>
      </c>
      <c r="AC135" t="inlineStr">
        <is>
          <t>Euro</t>
        </is>
      </c>
      <c r="AD135" t="n">
        <v>40.5</v>
      </c>
      <c r="AE135" t="n">
        <v>26.75</v>
      </c>
    </row>
    <row r="136">
      <c r="A136" t="inlineStr">
        <is>
          <t>V720004</t>
        </is>
      </c>
      <c r="B136" t="inlineStr">
        <is>
          <t>2025-0025</t>
        </is>
      </c>
      <c r="C136" t="inlineStr">
        <is>
          <t>35 80 4950 174-7</t>
        </is>
      </c>
      <c r="D136" t="inlineStr">
        <is>
          <t>Necoss GmbH</t>
        </is>
      </c>
      <c r="E136" t="inlineStr">
        <is>
          <t>DME</t>
        </is>
      </c>
      <c r="F136" t="inlineStr">
        <is>
          <t>80' 6-A CW</t>
        </is>
      </c>
      <c r="G136" t="n">
        <v>1</v>
      </c>
      <c r="H136" t="inlineStr">
        <is>
          <t>PAYG</t>
        </is>
      </c>
      <c r="I136" s="6" t="n">
        <v>46023</v>
      </c>
      <c r="J136" s="6" t="n">
        <v>46387</v>
      </c>
      <c r="K136" t="inlineStr">
        <is>
          <t>run_initial</t>
        </is>
      </c>
      <c r="M136" s="6" t="n">
        <v>46023</v>
      </c>
      <c r="N136" s="6" t="n">
        <v>46387</v>
      </c>
      <c r="O136" s="6" t="n">
        <v>46387</v>
      </c>
      <c r="R136" t="inlineStr">
        <is>
          <t>with as-of date</t>
        </is>
      </c>
      <c r="S136" s="6" t="n">
        <v>46023</v>
      </c>
      <c r="T136" s="6" t="n"/>
      <c r="U136" t="n">
        <v>1</v>
      </c>
      <c r="V136" t="n">
        <v>1</v>
      </c>
      <c r="W136" s="6" t="n"/>
      <c r="X136" s="6" t="n">
        <v>46053</v>
      </c>
      <c r="Z136" t="n">
        <v>45928</v>
      </c>
      <c r="AB136" t="n">
        <v>100000</v>
      </c>
      <c r="AC136" t="inlineStr">
        <is>
          <t>Euro</t>
        </is>
      </c>
      <c r="AD136" t="n">
        <v>40.5</v>
      </c>
      <c r="AE136" t="n">
        <v>26.75</v>
      </c>
    </row>
    <row r="137">
      <c r="A137" t="inlineStr">
        <is>
          <t>V710001</t>
        </is>
      </c>
      <c r="B137" t="inlineStr">
        <is>
          <t>2025-0026</t>
        </is>
      </c>
      <c r="C137" t="inlineStr">
        <is>
          <t>37 80 4956 561-7</t>
        </is>
      </c>
      <c r="D137" t="inlineStr">
        <is>
          <t>Rail Cargo Austria AG</t>
        </is>
      </c>
      <c r="E137" t="inlineStr">
        <is>
          <t>WBA</t>
        </is>
      </c>
      <c r="F137" t="inlineStr">
        <is>
          <t>DPW</t>
        </is>
      </c>
      <c r="G137" t="n">
        <v>1</v>
      </c>
      <c r="H137" t="inlineStr">
        <is>
          <t>PAYG</t>
        </is>
      </c>
      <c r="I137" s="6" t="n">
        <v>45931</v>
      </c>
      <c r="J137" s="6" t="n">
        <v>46112</v>
      </c>
      <c r="K137" t="inlineStr">
        <is>
          <t>run_initial_fixed_duration</t>
        </is>
      </c>
      <c r="M137" s="6" t="n">
        <v>45931</v>
      </c>
      <c r="N137" s="6" t="n">
        <v>46112</v>
      </c>
      <c r="O137" s="6" t="n">
        <v>46112</v>
      </c>
      <c r="R137" t="inlineStr">
        <is>
          <t>with as-of date</t>
        </is>
      </c>
      <c r="S137" s="6" t="n">
        <v>45960</v>
      </c>
      <c r="T137" s="6" t="n"/>
      <c r="U137" t="n">
        <v>1</v>
      </c>
      <c r="V137" t="n">
        <v>0</v>
      </c>
      <c r="W137" s="6" t="n"/>
      <c r="X137" s="6" t="n">
        <v>46053</v>
      </c>
      <c r="Z137" t="n">
        <v>45928</v>
      </c>
      <c r="AB137" t="n">
        <v>100000</v>
      </c>
      <c r="AC137" t="inlineStr">
        <is>
          <t>Euro</t>
        </is>
      </c>
      <c r="AD137" t="n">
        <v>37</v>
      </c>
      <c r="AE137" t="n">
        <v>37</v>
      </c>
    </row>
    <row r="138">
      <c r="A138" t="inlineStr">
        <is>
          <t>V710001</t>
        </is>
      </c>
      <c r="B138" t="inlineStr">
        <is>
          <t>2025-0026</t>
        </is>
      </c>
      <c r="C138" t="inlineStr">
        <is>
          <t>37 80 4956 562-5</t>
        </is>
      </c>
      <c r="D138" t="inlineStr">
        <is>
          <t>Rail Cargo Austria AG</t>
        </is>
      </c>
      <c r="E138" t="inlineStr">
        <is>
          <t>WBA</t>
        </is>
      </c>
      <c r="F138" t="inlineStr">
        <is>
          <t>DPW</t>
        </is>
      </c>
      <c r="G138" t="n">
        <v>1</v>
      </c>
      <c r="H138" t="inlineStr">
        <is>
          <t>PAYG</t>
        </is>
      </c>
      <c r="I138" s="6" t="n">
        <v>45931</v>
      </c>
      <c r="J138" s="6" t="n">
        <v>46112</v>
      </c>
      <c r="K138" t="inlineStr">
        <is>
          <t>run_initial_fixed_duration</t>
        </is>
      </c>
      <c r="M138" s="6" t="n">
        <v>45931</v>
      </c>
      <c r="N138" s="6" t="n">
        <v>46112</v>
      </c>
      <c r="O138" s="6" t="n">
        <v>46112</v>
      </c>
      <c r="R138" t="inlineStr">
        <is>
          <t>with as-of date</t>
        </is>
      </c>
      <c r="S138" s="6" t="n">
        <v>45960</v>
      </c>
      <c r="T138" s="6" t="n"/>
      <c r="U138" t="n">
        <v>1</v>
      </c>
      <c r="V138" t="n">
        <v>0</v>
      </c>
      <c r="W138" s="6" t="n"/>
      <c r="X138" s="6" t="n">
        <v>46053</v>
      </c>
      <c r="Z138" t="n">
        <v>45928</v>
      </c>
      <c r="AB138" t="n">
        <v>100000</v>
      </c>
      <c r="AC138" t="inlineStr">
        <is>
          <t>Euro</t>
        </is>
      </c>
      <c r="AD138" t="n">
        <v>37</v>
      </c>
      <c r="AE138" t="n">
        <v>37</v>
      </c>
    </row>
    <row r="139">
      <c r="A139" t="inlineStr">
        <is>
          <t>V710001</t>
        </is>
      </c>
      <c r="B139" t="inlineStr">
        <is>
          <t>2025-0026</t>
        </is>
      </c>
      <c r="C139" t="inlineStr">
        <is>
          <t>37 80 4956 564-1</t>
        </is>
      </c>
      <c r="D139" t="inlineStr">
        <is>
          <t>Rail Cargo Austria AG</t>
        </is>
      </c>
      <c r="E139" t="inlineStr">
        <is>
          <t>WBA</t>
        </is>
      </c>
      <c r="F139" t="inlineStr">
        <is>
          <t>DPW</t>
        </is>
      </c>
      <c r="G139" t="n">
        <v>1</v>
      </c>
      <c r="H139" t="inlineStr">
        <is>
          <t>PAYG</t>
        </is>
      </c>
      <c r="I139" s="6" t="n">
        <v>45931</v>
      </c>
      <c r="J139" s="6" t="n">
        <v>46112</v>
      </c>
      <c r="K139" t="inlineStr">
        <is>
          <t>run_initial_fixed_duration</t>
        </is>
      </c>
      <c r="M139" s="6" t="n">
        <v>45931</v>
      </c>
      <c r="N139" s="6" t="n">
        <v>46112</v>
      </c>
      <c r="O139" s="6" t="n">
        <v>46112</v>
      </c>
      <c r="R139" t="inlineStr">
        <is>
          <t>with as-of date</t>
        </is>
      </c>
      <c r="S139" s="6" t="n">
        <v>45960</v>
      </c>
      <c r="T139" s="6" t="n"/>
      <c r="U139" t="n">
        <v>1</v>
      </c>
      <c r="V139" t="n">
        <v>0</v>
      </c>
      <c r="W139" s="6" t="n"/>
      <c r="X139" s="6" t="n">
        <v>46053</v>
      </c>
      <c r="Z139" t="n">
        <v>45928</v>
      </c>
      <c r="AB139" t="n">
        <v>100000</v>
      </c>
      <c r="AC139" t="inlineStr">
        <is>
          <t>Euro</t>
        </is>
      </c>
      <c r="AD139" t="n">
        <v>37</v>
      </c>
      <c r="AE139" t="n">
        <v>37</v>
      </c>
    </row>
    <row r="140">
      <c r="A140" t="inlineStr">
        <is>
          <t>V710001</t>
        </is>
      </c>
      <c r="B140" t="inlineStr">
        <is>
          <t>2025-0026</t>
        </is>
      </c>
      <c r="C140" t="inlineStr">
        <is>
          <t>37 80 4956 566-6</t>
        </is>
      </c>
      <c r="D140" t="inlineStr">
        <is>
          <t>Rail Cargo Austria AG</t>
        </is>
      </c>
      <c r="E140" t="inlineStr">
        <is>
          <t>WBA</t>
        </is>
      </c>
      <c r="F140" t="inlineStr">
        <is>
          <t>DPW</t>
        </is>
      </c>
      <c r="G140" t="n">
        <v>1</v>
      </c>
      <c r="H140" t="inlineStr">
        <is>
          <t>PAYG</t>
        </is>
      </c>
      <c r="I140" s="6" t="n">
        <v>45931</v>
      </c>
      <c r="J140" s="6" t="n">
        <v>46112</v>
      </c>
      <c r="K140" t="inlineStr">
        <is>
          <t>run_initial_fixed_duration</t>
        </is>
      </c>
      <c r="M140" s="6" t="n">
        <v>45931</v>
      </c>
      <c r="N140" s="6" t="n">
        <v>46112</v>
      </c>
      <c r="O140" s="6" t="n">
        <v>46112</v>
      </c>
      <c r="R140" t="inlineStr">
        <is>
          <t>with as-of date</t>
        </is>
      </c>
      <c r="S140" s="6" t="n">
        <v>45960</v>
      </c>
      <c r="T140" s="6" t="n"/>
      <c r="U140" t="n">
        <v>1</v>
      </c>
      <c r="V140" t="n">
        <v>0</v>
      </c>
      <c r="W140" s="6" t="n"/>
      <c r="X140" s="6" t="n">
        <v>46053</v>
      </c>
      <c r="Z140" t="n">
        <v>45928</v>
      </c>
      <c r="AB140" t="n">
        <v>100000</v>
      </c>
      <c r="AC140" t="inlineStr">
        <is>
          <t>Euro</t>
        </is>
      </c>
      <c r="AD140" t="n">
        <v>37</v>
      </c>
      <c r="AE140" t="n">
        <v>37</v>
      </c>
    </row>
    <row r="141">
      <c r="A141" t="inlineStr">
        <is>
          <t>V710001</t>
        </is>
      </c>
      <c r="B141" t="inlineStr">
        <is>
          <t>2025-0026</t>
        </is>
      </c>
      <c r="C141" t="inlineStr">
        <is>
          <t>37 80 4956 576-5</t>
        </is>
      </c>
      <c r="D141" t="inlineStr">
        <is>
          <t>Rail Cargo Austria AG</t>
        </is>
      </c>
      <c r="E141" t="inlineStr">
        <is>
          <t>WBA</t>
        </is>
      </c>
      <c r="F141" t="inlineStr">
        <is>
          <t>DPW</t>
        </is>
      </c>
      <c r="G141" t="n">
        <v>1</v>
      </c>
      <c r="H141" t="inlineStr">
        <is>
          <t>PAYG</t>
        </is>
      </c>
      <c r="I141" s="6" t="n">
        <v>45931</v>
      </c>
      <c r="J141" s="6" t="n">
        <v>46112</v>
      </c>
      <c r="K141" t="inlineStr">
        <is>
          <t>run_initial_fixed_duration</t>
        </is>
      </c>
      <c r="M141" s="6" t="n">
        <v>45931</v>
      </c>
      <c r="N141" s="6" t="n">
        <v>46112</v>
      </c>
      <c r="O141" s="6" t="n">
        <v>46112</v>
      </c>
      <c r="R141" t="inlineStr">
        <is>
          <t>with as-of date</t>
        </is>
      </c>
      <c r="S141" s="6" t="n">
        <v>45960</v>
      </c>
      <c r="T141" s="6" t="n"/>
      <c r="U141" t="n">
        <v>1</v>
      </c>
      <c r="V141" t="n">
        <v>0</v>
      </c>
      <c r="W141" s="6" t="n"/>
      <c r="X141" s="6" t="n">
        <v>46053</v>
      </c>
      <c r="Z141" t="n">
        <v>45928</v>
      </c>
      <c r="AB141" t="n">
        <v>100000</v>
      </c>
      <c r="AC141" t="inlineStr">
        <is>
          <t>Euro</t>
        </is>
      </c>
      <c r="AD141" t="n">
        <v>37</v>
      </c>
      <c r="AE141" t="n">
        <v>37</v>
      </c>
    </row>
    <row r="142">
      <c r="A142" t="inlineStr">
        <is>
          <t>V710001</t>
        </is>
      </c>
      <c r="B142" t="inlineStr">
        <is>
          <t>2025-0026</t>
        </is>
      </c>
      <c r="C142" t="inlineStr">
        <is>
          <t>37 80 4956 578-1</t>
        </is>
      </c>
      <c r="D142" t="inlineStr">
        <is>
          <t>Rail Cargo Austria AG</t>
        </is>
      </c>
      <c r="E142" t="inlineStr">
        <is>
          <t>WBA</t>
        </is>
      </c>
      <c r="F142" t="inlineStr">
        <is>
          <t>DPW</t>
        </is>
      </c>
      <c r="G142" t="n">
        <v>1</v>
      </c>
      <c r="H142" t="inlineStr">
        <is>
          <t>PAYG</t>
        </is>
      </c>
      <c r="I142" s="6" t="n">
        <v>45931</v>
      </c>
      <c r="J142" s="6" t="n">
        <v>46112</v>
      </c>
      <c r="K142" t="inlineStr">
        <is>
          <t>run_initial_fixed_duration</t>
        </is>
      </c>
      <c r="M142" s="6" t="n">
        <v>45931</v>
      </c>
      <c r="N142" s="6" t="n">
        <v>46112</v>
      </c>
      <c r="O142" s="6" t="n">
        <v>46112</v>
      </c>
      <c r="R142" t="inlineStr">
        <is>
          <t>with as-of date</t>
        </is>
      </c>
      <c r="S142" s="6" t="n">
        <v>45960</v>
      </c>
      <c r="T142" s="6" t="n"/>
      <c r="U142" t="n">
        <v>1</v>
      </c>
      <c r="V142" t="n">
        <v>0</v>
      </c>
      <c r="W142" s="6" t="n"/>
      <c r="X142" s="6" t="n">
        <v>46053</v>
      </c>
      <c r="Z142" t="n">
        <v>45928</v>
      </c>
      <c r="AB142" t="n">
        <v>100000</v>
      </c>
      <c r="AC142" t="inlineStr">
        <is>
          <t>Euro</t>
        </is>
      </c>
      <c r="AD142" t="n">
        <v>37</v>
      </c>
      <c r="AE142" t="n">
        <v>37</v>
      </c>
    </row>
    <row r="143">
      <c r="A143" t="inlineStr">
        <is>
          <t>V710001</t>
        </is>
      </c>
      <c r="B143" t="inlineStr">
        <is>
          <t>2025-0026</t>
        </is>
      </c>
      <c r="C143" t="inlineStr">
        <is>
          <t>37 80 4956 579-9</t>
        </is>
      </c>
      <c r="D143" t="inlineStr">
        <is>
          <t>Rail Cargo Austria AG</t>
        </is>
      </c>
      <c r="E143" t="inlineStr">
        <is>
          <t>WBA</t>
        </is>
      </c>
      <c r="F143" t="inlineStr">
        <is>
          <t>DPW</t>
        </is>
      </c>
      <c r="G143" t="n">
        <v>1</v>
      </c>
      <c r="H143" t="inlineStr">
        <is>
          <t>PAYG</t>
        </is>
      </c>
      <c r="I143" s="6" t="n">
        <v>45931</v>
      </c>
      <c r="J143" s="6" t="n">
        <v>46112</v>
      </c>
      <c r="K143" t="inlineStr">
        <is>
          <t>run_initial_fixed_duration</t>
        </is>
      </c>
      <c r="M143" s="6" t="n">
        <v>45931</v>
      </c>
      <c r="N143" s="6" t="n">
        <v>46112</v>
      </c>
      <c r="O143" s="6" t="n">
        <v>46112</v>
      </c>
      <c r="R143" t="inlineStr">
        <is>
          <t>with as-of date</t>
        </is>
      </c>
      <c r="S143" s="6" t="n">
        <v>45960</v>
      </c>
      <c r="T143" s="6" t="n"/>
      <c r="U143" t="n">
        <v>1</v>
      </c>
      <c r="V143" t="n">
        <v>0</v>
      </c>
      <c r="W143" s="6" t="n"/>
      <c r="X143" s="6" t="n">
        <v>46053</v>
      </c>
      <c r="Z143" t="n">
        <v>45928</v>
      </c>
      <c r="AB143" t="n">
        <v>100000</v>
      </c>
      <c r="AC143" t="inlineStr">
        <is>
          <t>Euro</t>
        </is>
      </c>
      <c r="AD143" t="n">
        <v>37</v>
      </c>
      <c r="AE143" t="n">
        <v>37</v>
      </c>
    </row>
    <row r="144">
      <c r="A144" t="inlineStr">
        <is>
          <t>V710001</t>
        </is>
      </c>
      <c r="B144" t="inlineStr">
        <is>
          <t>2025-0026</t>
        </is>
      </c>
      <c r="C144" t="inlineStr">
        <is>
          <t>37 80 4955 113-8</t>
        </is>
      </c>
      <c r="D144" t="inlineStr">
        <is>
          <t>Rail Cargo Austria AG</t>
        </is>
      </c>
      <c r="E144" t="inlineStr">
        <is>
          <t>WBA</t>
        </is>
      </c>
      <c r="F144" t="inlineStr">
        <is>
          <t>DPW</t>
        </is>
      </c>
      <c r="G144" t="n">
        <v>1</v>
      </c>
      <c r="H144" t="inlineStr">
        <is>
          <t>PAYG</t>
        </is>
      </c>
      <c r="I144" s="6" t="n">
        <v>45931</v>
      </c>
      <c r="J144" s="6" t="n">
        <v>46112</v>
      </c>
      <c r="K144" t="inlineStr">
        <is>
          <t>run_initial_fixed_duration</t>
        </is>
      </c>
      <c r="M144" s="6" t="n">
        <v>45931</v>
      </c>
      <c r="N144" s="6" t="n">
        <v>46112</v>
      </c>
      <c r="O144" s="6" t="n">
        <v>46112</v>
      </c>
      <c r="R144" t="inlineStr">
        <is>
          <t>with as-of date</t>
        </is>
      </c>
      <c r="S144" s="6" t="n">
        <v>45960</v>
      </c>
      <c r="T144" s="6" t="n"/>
      <c r="U144" t="n">
        <v>1</v>
      </c>
      <c r="V144" t="n">
        <v>0</v>
      </c>
      <c r="W144" s="6" t="n"/>
      <c r="X144" s="6" t="n">
        <v>46053</v>
      </c>
      <c r="Z144" t="n">
        <v>45928</v>
      </c>
      <c r="AB144" t="n">
        <v>100000</v>
      </c>
      <c r="AC144" t="inlineStr">
        <is>
          <t>Euro</t>
        </is>
      </c>
      <c r="AD144" t="n">
        <v>37</v>
      </c>
      <c r="AE144" t="n">
        <v>37</v>
      </c>
    </row>
    <row r="145">
      <c r="A145" t="inlineStr">
        <is>
          <t>V710001</t>
        </is>
      </c>
      <c r="B145" t="inlineStr">
        <is>
          <t>2025-0026</t>
        </is>
      </c>
      <c r="C145" t="inlineStr">
        <is>
          <t>37 80 4955 114-6</t>
        </is>
      </c>
      <c r="D145" t="inlineStr">
        <is>
          <t>Rail Cargo Austria AG</t>
        </is>
      </c>
      <c r="E145" t="inlineStr">
        <is>
          <t>WBA</t>
        </is>
      </c>
      <c r="F145" t="inlineStr">
        <is>
          <t>DPW</t>
        </is>
      </c>
      <c r="G145" t="n">
        <v>1</v>
      </c>
      <c r="H145" t="inlineStr">
        <is>
          <t>PAYG</t>
        </is>
      </c>
      <c r="I145" s="6" t="n">
        <v>45931</v>
      </c>
      <c r="J145" s="6" t="n">
        <v>46112</v>
      </c>
      <c r="K145" t="inlineStr">
        <is>
          <t>run_initial_fixed_duration</t>
        </is>
      </c>
      <c r="M145" s="6" t="n">
        <v>45931</v>
      </c>
      <c r="N145" s="6" t="n">
        <v>46112</v>
      </c>
      <c r="O145" s="6" t="n">
        <v>46112</v>
      </c>
      <c r="R145" t="inlineStr">
        <is>
          <t>with as-of date</t>
        </is>
      </c>
      <c r="S145" s="6" t="n">
        <v>45960</v>
      </c>
      <c r="T145" s="6" t="n"/>
      <c r="U145" t="n">
        <v>1</v>
      </c>
      <c r="V145" t="n">
        <v>0</v>
      </c>
      <c r="W145" s="6" t="n"/>
      <c r="X145" s="6" t="n">
        <v>46053</v>
      </c>
      <c r="Z145" t="n">
        <v>45928</v>
      </c>
      <c r="AB145" t="n">
        <v>100000</v>
      </c>
      <c r="AC145" t="inlineStr">
        <is>
          <t>Euro</t>
        </is>
      </c>
      <c r="AD145" t="n">
        <v>37</v>
      </c>
      <c r="AE145" t="n">
        <v>37</v>
      </c>
    </row>
    <row r="146">
      <c r="A146" t="inlineStr">
        <is>
          <t>V710001</t>
        </is>
      </c>
      <c r="B146" t="inlineStr">
        <is>
          <t>2025-0026</t>
        </is>
      </c>
      <c r="C146" t="inlineStr">
        <is>
          <t>37 80 4955 115-3</t>
        </is>
      </c>
      <c r="D146" t="inlineStr">
        <is>
          <t>Rail Cargo Austria AG</t>
        </is>
      </c>
      <c r="E146" t="inlineStr">
        <is>
          <t>WBA</t>
        </is>
      </c>
      <c r="F146" t="inlineStr">
        <is>
          <t>DPW</t>
        </is>
      </c>
      <c r="G146" t="n">
        <v>1</v>
      </c>
      <c r="H146" t="inlineStr">
        <is>
          <t>PAYG</t>
        </is>
      </c>
      <c r="I146" s="6" t="n">
        <v>45931</v>
      </c>
      <c r="J146" s="6" t="n">
        <v>46112</v>
      </c>
      <c r="K146" t="inlineStr">
        <is>
          <t>run_initial_fixed_duration</t>
        </is>
      </c>
      <c r="M146" s="6" t="n">
        <v>45931</v>
      </c>
      <c r="N146" s="6" t="n">
        <v>46112</v>
      </c>
      <c r="O146" s="6" t="n">
        <v>46112</v>
      </c>
      <c r="R146" t="inlineStr">
        <is>
          <t>with as-of date</t>
        </is>
      </c>
      <c r="S146" s="6" t="n">
        <v>45960</v>
      </c>
      <c r="T146" s="6" t="n"/>
      <c r="U146" t="n">
        <v>1</v>
      </c>
      <c r="V146" t="n">
        <v>0</v>
      </c>
      <c r="W146" s="6" t="n"/>
      <c r="X146" s="6" t="n">
        <v>46053</v>
      </c>
      <c r="Z146" t="n">
        <v>45928</v>
      </c>
      <c r="AB146" t="n">
        <v>100000</v>
      </c>
      <c r="AC146" t="inlineStr">
        <is>
          <t>Euro</t>
        </is>
      </c>
      <c r="AD146" t="n">
        <v>37</v>
      </c>
      <c r="AE146" t="n">
        <v>37</v>
      </c>
    </row>
    <row r="147">
      <c r="A147" t="inlineStr">
        <is>
          <t>V710001</t>
        </is>
      </c>
      <c r="B147" t="inlineStr">
        <is>
          <t>2025-0026</t>
        </is>
      </c>
      <c r="C147" t="inlineStr">
        <is>
          <t>37 80 4955 117-9</t>
        </is>
      </c>
      <c r="D147" t="inlineStr">
        <is>
          <t>Rail Cargo Austria AG</t>
        </is>
      </c>
      <c r="E147" t="inlineStr">
        <is>
          <t>WBA</t>
        </is>
      </c>
      <c r="F147" t="inlineStr">
        <is>
          <t>DPW</t>
        </is>
      </c>
      <c r="G147" t="n">
        <v>1</v>
      </c>
      <c r="H147" t="inlineStr">
        <is>
          <t>PAYG</t>
        </is>
      </c>
      <c r="I147" s="6" t="n">
        <v>45931</v>
      </c>
      <c r="J147" s="6" t="n">
        <v>46112</v>
      </c>
      <c r="K147" t="inlineStr">
        <is>
          <t>run_initial_fixed_duration</t>
        </is>
      </c>
      <c r="M147" s="6" t="n">
        <v>45931</v>
      </c>
      <c r="N147" s="6" t="n">
        <v>46112</v>
      </c>
      <c r="O147" s="6" t="n">
        <v>46112</v>
      </c>
      <c r="R147" t="inlineStr">
        <is>
          <t>with as-of date</t>
        </is>
      </c>
      <c r="S147" s="6" t="n">
        <v>45960</v>
      </c>
      <c r="T147" s="6" t="n"/>
      <c r="U147" t="n">
        <v>1</v>
      </c>
      <c r="V147" t="n">
        <v>0</v>
      </c>
      <c r="W147" s="6" t="n"/>
      <c r="X147" s="6" t="n">
        <v>46053</v>
      </c>
      <c r="Z147" t="n">
        <v>45928</v>
      </c>
      <c r="AB147" t="n">
        <v>100000</v>
      </c>
      <c r="AC147" t="inlineStr">
        <is>
          <t>Euro</t>
        </is>
      </c>
      <c r="AD147" t="n">
        <v>37</v>
      </c>
      <c r="AE147" t="n">
        <v>37</v>
      </c>
    </row>
    <row r="148">
      <c r="A148" t="inlineStr">
        <is>
          <t>V710001</t>
        </is>
      </c>
      <c r="B148" t="inlineStr">
        <is>
          <t>2025-0026</t>
        </is>
      </c>
      <c r="C148" t="inlineStr">
        <is>
          <t>37 80 4955 118-7</t>
        </is>
      </c>
      <c r="D148" t="inlineStr">
        <is>
          <t>Rail Cargo Austria AG</t>
        </is>
      </c>
      <c r="E148" t="inlineStr">
        <is>
          <t>WBA</t>
        </is>
      </c>
      <c r="F148" t="inlineStr">
        <is>
          <t>DPW</t>
        </is>
      </c>
      <c r="G148" t="n">
        <v>1</v>
      </c>
      <c r="H148" t="inlineStr">
        <is>
          <t>PAYG</t>
        </is>
      </c>
      <c r="I148" s="6" t="n">
        <v>45931</v>
      </c>
      <c r="J148" s="6" t="n">
        <v>46112</v>
      </c>
      <c r="K148" t="inlineStr">
        <is>
          <t>run_initial_fixed_duration</t>
        </is>
      </c>
      <c r="M148" s="6" t="n">
        <v>45931</v>
      </c>
      <c r="N148" s="6" t="n">
        <v>46112</v>
      </c>
      <c r="O148" s="6" t="n">
        <v>46112</v>
      </c>
      <c r="R148" t="inlineStr">
        <is>
          <t>with as-of date</t>
        </is>
      </c>
      <c r="S148" s="6" t="n">
        <v>45960</v>
      </c>
      <c r="T148" s="6" t="n"/>
      <c r="U148" t="n">
        <v>1</v>
      </c>
      <c r="V148" t="n">
        <v>0</v>
      </c>
      <c r="W148" s="6" t="n"/>
      <c r="X148" s="6" t="n">
        <v>46053</v>
      </c>
      <c r="Z148" t="n">
        <v>45928</v>
      </c>
      <c r="AB148" t="n">
        <v>100000</v>
      </c>
      <c r="AC148" t="inlineStr">
        <is>
          <t>Euro</t>
        </is>
      </c>
      <c r="AD148" t="n">
        <v>37</v>
      </c>
      <c r="AE148" t="n">
        <v>37</v>
      </c>
    </row>
    <row r="149">
      <c r="A149" t="inlineStr">
        <is>
          <t>V710001</t>
        </is>
      </c>
      <c r="B149" t="inlineStr">
        <is>
          <t>2025-0026</t>
        </is>
      </c>
      <c r="C149" t="inlineStr">
        <is>
          <t>37 80 4955 119-5</t>
        </is>
      </c>
      <c r="D149" t="inlineStr">
        <is>
          <t>Rail Cargo Austria AG</t>
        </is>
      </c>
      <c r="E149" t="inlineStr">
        <is>
          <t>WBA</t>
        </is>
      </c>
      <c r="F149" t="inlineStr">
        <is>
          <t>DPW</t>
        </is>
      </c>
      <c r="G149" t="n">
        <v>1</v>
      </c>
      <c r="H149" t="inlineStr">
        <is>
          <t>PAYG</t>
        </is>
      </c>
      <c r="I149" s="6" t="n">
        <v>45931</v>
      </c>
      <c r="J149" s="6" t="n">
        <v>46112</v>
      </c>
      <c r="K149" t="inlineStr">
        <is>
          <t>run_initial_fixed_duration</t>
        </is>
      </c>
      <c r="M149" s="6" t="n">
        <v>45931</v>
      </c>
      <c r="N149" s="6" t="n">
        <v>46112</v>
      </c>
      <c r="O149" s="6" t="n">
        <v>46112</v>
      </c>
      <c r="R149" t="inlineStr">
        <is>
          <t>with as-of date</t>
        </is>
      </c>
      <c r="S149" s="6" t="n">
        <v>45960</v>
      </c>
      <c r="T149" s="6" t="n"/>
      <c r="U149" t="n">
        <v>1</v>
      </c>
      <c r="V149" t="n">
        <v>0</v>
      </c>
      <c r="W149" s="6" t="n"/>
      <c r="X149" s="6" t="n">
        <v>46053</v>
      </c>
      <c r="Z149" t="n">
        <v>45928</v>
      </c>
      <c r="AB149" t="n">
        <v>100000</v>
      </c>
      <c r="AC149" t="inlineStr">
        <is>
          <t>Euro</t>
        </is>
      </c>
      <c r="AD149" t="n">
        <v>37</v>
      </c>
      <c r="AE149" t="n">
        <v>37</v>
      </c>
    </row>
    <row r="150">
      <c r="A150" t="inlineStr">
        <is>
          <t>V710001</t>
        </is>
      </c>
      <c r="B150" t="inlineStr">
        <is>
          <t>2025-0026</t>
        </is>
      </c>
      <c r="C150" t="inlineStr">
        <is>
          <t>37 80 4955 120-3</t>
        </is>
      </c>
      <c r="D150" t="inlineStr">
        <is>
          <t>Rail Cargo Austria AG</t>
        </is>
      </c>
      <c r="E150" t="inlineStr">
        <is>
          <t>WBA</t>
        </is>
      </c>
      <c r="F150" t="inlineStr">
        <is>
          <t>DPW</t>
        </is>
      </c>
      <c r="G150" t="n">
        <v>1</v>
      </c>
      <c r="H150" t="inlineStr">
        <is>
          <t>PAYG</t>
        </is>
      </c>
      <c r="I150" s="6" t="n">
        <v>45931</v>
      </c>
      <c r="J150" s="6" t="n">
        <v>46112</v>
      </c>
      <c r="K150" t="inlineStr">
        <is>
          <t>run_initial_fixed_duration</t>
        </is>
      </c>
      <c r="M150" s="6" t="n">
        <v>45931</v>
      </c>
      <c r="N150" s="6" t="n">
        <v>46112</v>
      </c>
      <c r="O150" s="6" t="n">
        <v>46112</v>
      </c>
      <c r="R150" t="inlineStr">
        <is>
          <t>with as-of date</t>
        </is>
      </c>
      <c r="S150" s="6" t="n">
        <v>45960</v>
      </c>
      <c r="T150" s="6" t="n"/>
      <c r="U150" t="n">
        <v>1</v>
      </c>
      <c r="V150" t="n">
        <v>0</v>
      </c>
      <c r="W150" s="6" t="n"/>
      <c r="X150" s="6" t="n">
        <v>46053</v>
      </c>
      <c r="Z150" t="n">
        <v>45928</v>
      </c>
      <c r="AB150" t="n">
        <v>100000</v>
      </c>
      <c r="AC150" t="inlineStr">
        <is>
          <t>Euro</t>
        </is>
      </c>
      <c r="AD150" t="n">
        <v>37</v>
      </c>
      <c r="AE150" t="n">
        <v>37</v>
      </c>
    </row>
    <row r="151">
      <c r="A151" t="inlineStr">
        <is>
          <t>V710001</t>
        </is>
      </c>
      <c r="B151" t="inlineStr">
        <is>
          <t>2025-0026</t>
        </is>
      </c>
      <c r="C151" t="inlineStr">
        <is>
          <t>37 80 4955 121-1</t>
        </is>
      </c>
      <c r="D151" t="inlineStr">
        <is>
          <t>Rail Cargo Austria AG</t>
        </is>
      </c>
      <c r="E151" t="inlineStr">
        <is>
          <t>WBA</t>
        </is>
      </c>
      <c r="F151" t="inlineStr">
        <is>
          <t>DPW</t>
        </is>
      </c>
      <c r="G151" t="n">
        <v>1</v>
      </c>
      <c r="H151" t="inlineStr">
        <is>
          <t>PAYG</t>
        </is>
      </c>
      <c r="I151" s="6" t="n">
        <v>45931</v>
      </c>
      <c r="J151" s="6" t="n">
        <v>46112</v>
      </c>
      <c r="K151" t="inlineStr">
        <is>
          <t>run_initial_fixed_duration</t>
        </is>
      </c>
      <c r="M151" s="6" t="n">
        <v>45931</v>
      </c>
      <c r="N151" s="6" t="n">
        <v>46112</v>
      </c>
      <c r="O151" s="6" t="n">
        <v>46112</v>
      </c>
      <c r="R151" t="inlineStr">
        <is>
          <t>with as-of date</t>
        </is>
      </c>
      <c r="S151" s="6" t="n">
        <v>45960</v>
      </c>
      <c r="T151" s="6" t="n"/>
      <c r="U151" t="n">
        <v>1</v>
      </c>
      <c r="V151" t="n">
        <v>0</v>
      </c>
      <c r="W151" s="6" t="n"/>
      <c r="X151" s="6" t="n">
        <v>46053</v>
      </c>
      <c r="Z151" t="n">
        <v>45928</v>
      </c>
      <c r="AB151" t="n">
        <v>100000</v>
      </c>
      <c r="AC151" t="inlineStr">
        <is>
          <t>Euro</t>
        </is>
      </c>
      <c r="AD151" t="n">
        <v>37</v>
      </c>
      <c r="AE151" t="n">
        <v>37</v>
      </c>
    </row>
    <row r="152">
      <c r="A152" t="inlineStr">
        <is>
          <t>V710001</t>
        </is>
      </c>
      <c r="B152" t="inlineStr">
        <is>
          <t>2025-0026</t>
        </is>
      </c>
      <c r="C152" t="inlineStr">
        <is>
          <t>37 80 4955 122-9</t>
        </is>
      </c>
      <c r="D152" t="inlineStr">
        <is>
          <t>Rail Cargo Austria AG</t>
        </is>
      </c>
      <c r="E152" t="inlineStr">
        <is>
          <t>WBA</t>
        </is>
      </c>
      <c r="F152" t="inlineStr">
        <is>
          <t>DPW</t>
        </is>
      </c>
      <c r="G152" t="n">
        <v>1</v>
      </c>
      <c r="H152" t="inlineStr">
        <is>
          <t>PAYG</t>
        </is>
      </c>
      <c r="I152" s="6" t="n">
        <v>45931</v>
      </c>
      <c r="J152" s="6" t="n">
        <v>46112</v>
      </c>
      <c r="K152" t="inlineStr">
        <is>
          <t>run_initial_fixed_duration</t>
        </is>
      </c>
      <c r="M152" s="6" t="n">
        <v>45931</v>
      </c>
      <c r="N152" s="6" t="n">
        <v>46112</v>
      </c>
      <c r="O152" s="6" t="n">
        <v>46112</v>
      </c>
      <c r="R152" t="inlineStr">
        <is>
          <t>with as-of date</t>
        </is>
      </c>
      <c r="S152" s="6" t="n">
        <v>45960</v>
      </c>
      <c r="T152" s="6" t="n"/>
      <c r="U152" t="n">
        <v>1</v>
      </c>
      <c r="V152" t="n">
        <v>0</v>
      </c>
      <c r="W152" s="6" t="n"/>
      <c r="X152" s="6" t="n">
        <v>46053</v>
      </c>
      <c r="Z152" t="n">
        <v>45928</v>
      </c>
      <c r="AB152" t="n">
        <v>100000</v>
      </c>
      <c r="AC152" t="inlineStr">
        <is>
          <t>Euro</t>
        </is>
      </c>
      <c r="AD152" t="n">
        <v>37</v>
      </c>
      <c r="AE152" t="n">
        <v>37</v>
      </c>
    </row>
    <row r="153">
      <c r="A153" t="inlineStr">
        <is>
          <t>V710001</t>
        </is>
      </c>
      <c r="B153" t="inlineStr">
        <is>
          <t>2025-0026</t>
        </is>
      </c>
      <c r="C153" t="inlineStr">
        <is>
          <t>37 80 4955 123-7</t>
        </is>
      </c>
      <c r="D153" t="inlineStr">
        <is>
          <t>Rail Cargo Austria AG</t>
        </is>
      </c>
      <c r="E153" t="inlineStr">
        <is>
          <t>WBA</t>
        </is>
      </c>
      <c r="F153" t="inlineStr">
        <is>
          <t>DPW</t>
        </is>
      </c>
      <c r="G153" t="n">
        <v>1</v>
      </c>
      <c r="H153" t="inlineStr">
        <is>
          <t>PAYG</t>
        </is>
      </c>
      <c r="I153" s="6" t="n">
        <v>45931</v>
      </c>
      <c r="J153" s="6" t="n">
        <v>46112</v>
      </c>
      <c r="K153" t="inlineStr">
        <is>
          <t>run_initial_fixed_duration</t>
        </is>
      </c>
      <c r="M153" s="6" t="n">
        <v>45931</v>
      </c>
      <c r="N153" s="6" t="n">
        <v>46112</v>
      </c>
      <c r="O153" s="6" t="n">
        <v>46112</v>
      </c>
      <c r="R153" t="inlineStr">
        <is>
          <t>with as-of date</t>
        </is>
      </c>
      <c r="S153" s="6" t="n">
        <v>45960</v>
      </c>
      <c r="T153" s="6" t="n"/>
      <c r="U153" t="n">
        <v>1</v>
      </c>
      <c r="V153" t="n">
        <v>0</v>
      </c>
      <c r="W153" s="6" t="n"/>
      <c r="X153" s="6" t="n">
        <v>46053</v>
      </c>
      <c r="Z153" t="n">
        <v>45928</v>
      </c>
      <c r="AB153" t="n">
        <v>100000</v>
      </c>
      <c r="AC153" t="inlineStr">
        <is>
          <t>Euro</t>
        </is>
      </c>
      <c r="AD153" t="n">
        <v>37</v>
      </c>
      <c r="AE153" t="n">
        <v>37</v>
      </c>
    </row>
    <row r="154">
      <c r="A154" t="inlineStr">
        <is>
          <t>V710001</t>
        </is>
      </c>
      <c r="B154" t="inlineStr">
        <is>
          <t>2025-0026</t>
        </is>
      </c>
      <c r="C154" t="inlineStr">
        <is>
          <t>37 80 4955 124-5</t>
        </is>
      </c>
      <c r="D154" t="inlineStr">
        <is>
          <t>Rail Cargo Austria AG</t>
        </is>
      </c>
      <c r="E154" t="inlineStr">
        <is>
          <t>WBA</t>
        </is>
      </c>
      <c r="F154" t="inlineStr">
        <is>
          <t>DPW</t>
        </is>
      </c>
      <c r="G154" t="n">
        <v>1</v>
      </c>
      <c r="H154" t="inlineStr">
        <is>
          <t>PAYG</t>
        </is>
      </c>
      <c r="I154" s="6" t="n">
        <v>45931</v>
      </c>
      <c r="J154" s="6" t="n">
        <v>46112</v>
      </c>
      <c r="K154" t="inlineStr">
        <is>
          <t>run_initial_fixed_duration</t>
        </is>
      </c>
      <c r="M154" s="6" t="n">
        <v>45931</v>
      </c>
      <c r="N154" s="6" t="n">
        <v>46112</v>
      </c>
      <c r="O154" s="6" t="n">
        <v>46112</v>
      </c>
      <c r="R154" t="inlineStr">
        <is>
          <t>with as-of date</t>
        </is>
      </c>
      <c r="S154" s="6" t="n">
        <v>45960</v>
      </c>
      <c r="T154" s="6" t="n"/>
      <c r="U154" t="n">
        <v>1</v>
      </c>
      <c r="V154" t="n">
        <v>0</v>
      </c>
      <c r="W154" s="6" t="n"/>
      <c r="X154" s="6" t="n">
        <v>46053</v>
      </c>
      <c r="Z154" t="n">
        <v>45928</v>
      </c>
      <c r="AB154" t="n">
        <v>100000</v>
      </c>
      <c r="AC154" t="inlineStr">
        <is>
          <t>Euro</t>
        </is>
      </c>
      <c r="AD154" t="n">
        <v>37</v>
      </c>
      <c r="AE154" t="n">
        <v>37</v>
      </c>
    </row>
    <row r="155">
      <c r="A155" t="inlineStr">
        <is>
          <t>V710001</t>
        </is>
      </c>
      <c r="B155" t="inlineStr">
        <is>
          <t>2025-0026</t>
        </is>
      </c>
      <c r="C155" t="inlineStr">
        <is>
          <t>37 80 4955 125-2</t>
        </is>
      </c>
      <c r="D155" t="inlineStr">
        <is>
          <t>Rail Cargo Austria AG</t>
        </is>
      </c>
      <c r="E155" t="inlineStr">
        <is>
          <t>WBA</t>
        </is>
      </c>
      <c r="F155" t="inlineStr">
        <is>
          <t>DPW</t>
        </is>
      </c>
      <c r="G155" t="n">
        <v>1</v>
      </c>
      <c r="H155" t="inlineStr">
        <is>
          <t>PAYG</t>
        </is>
      </c>
      <c r="I155" s="6" t="n">
        <v>45931</v>
      </c>
      <c r="J155" s="6" t="n">
        <v>46112</v>
      </c>
      <c r="K155" t="inlineStr">
        <is>
          <t>run_initial_fixed_duration</t>
        </is>
      </c>
      <c r="M155" s="6" t="n">
        <v>45931</v>
      </c>
      <c r="N155" s="6" t="n">
        <v>46112</v>
      </c>
      <c r="O155" s="6" t="n">
        <v>46112</v>
      </c>
      <c r="R155" t="inlineStr">
        <is>
          <t>with as-of date</t>
        </is>
      </c>
      <c r="S155" s="6" t="n">
        <v>45960</v>
      </c>
      <c r="T155" s="6" t="n"/>
      <c r="U155" t="n">
        <v>1</v>
      </c>
      <c r="V155" t="n">
        <v>0</v>
      </c>
      <c r="W155" s="6" t="n"/>
      <c r="X155" s="6" t="n">
        <v>46053</v>
      </c>
      <c r="Z155" t="n">
        <v>45928</v>
      </c>
      <c r="AB155" t="n">
        <v>100000</v>
      </c>
      <c r="AC155" t="inlineStr">
        <is>
          <t>Euro</t>
        </is>
      </c>
      <c r="AD155" t="n">
        <v>37</v>
      </c>
      <c r="AE155" t="n">
        <v>37</v>
      </c>
    </row>
    <row r="156">
      <c r="A156" t="inlineStr">
        <is>
          <t>V710001</t>
        </is>
      </c>
      <c r="B156" t="inlineStr">
        <is>
          <t>2025-0026</t>
        </is>
      </c>
      <c r="C156" t="inlineStr">
        <is>
          <t>37 80 4955 126-0</t>
        </is>
      </c>
      <c r="D156" t="inlineStr">
        <is>
          <t>Rail Cargo Austria AG</t>
        </is>
      </c>
      <c r="E156" t="inlineStr">
        <is>
          <t>WBA</t>
        </is>
      </c>
      <c r="F156" t="inlineStr">
        <is>
          <t>DPW</t>
        </is>
      </c>
      <c r="G156" t="n">
        <v>1</v>
      </c>
      <c r="H156" t="inlineStr">
        <is>
          <t>PAYG</t>
        </is>
      </c>
      <c r="I156" s="6" t="n">
        <v>45931</v>
      </c>
      <c r="J156" s="6" t="n">
        <v>46112</v>
      </c>
      <c r="K156" t="inlineStr">
        <is>
          <t>run_initial_fixed_duration</t>
        </is>
      </c>
      <c r="M156" s="6" t="n">
        <v>45931</v>
      </c>
      <c r="N156" s="6" t="n">
        <v>46112</v>
      </c>
      <c r="O156" s="6" t="n">
        <v>46112</v>
      </c>
      <c r="R156" t="inlineStr">
        <is>
          <t>with as-of date</t>
        </is>
      </c>
      <c r="S156" s="6" t="n">
        <v>45960</v>
      </c>
      <c r="T156" s="6" t="n"/>
      <c r="U156" t="n">
        <v>1</v>
      </c>
      <c r="V156" t="n">
        <v>0</v>
      </c>
      <c r="W156" s="6" t="n"/>
      <c r="X156" s="6" t="n">
        <v>46053</v>
      </c>
      <c r="Z156" t="n">
        <v>45928</v>
      </c>
      <c r="AB156" t="n">
        <v>100000</v>
      </c>
      <c r="AC156" t="inlineStr">
        <is>
          <t>Euro</t>
        </is>
      </c>
      <c r="AD156" t="n">
        <v>37</v>
      </c>
      <c r="AE156" t="n">
        <v>37</v>
      </c>
    </row>
    <row r="157">
      <c r="A157" t="inlineStr">
        <is>
          <t>V710001</t>
        </is>
      </c>
      <c r="B157" t="inlineStr">
        <is>
          <t>2025-0026</t>
        </is>
      </c>
      <c r="C157" t="inlineStr">
        <is>
          <t>37 80 4955 127-8</t>
        </is>
      </c>
      <c r="D157" t="inlineStr">
        <is>
          <t>Rail Cargo Austria AG</t>
        </is>
      </c>
      <c r="E157" t="inlineStr">
        <is>
          <t>WBA</t>
        </is>
      </c>
      <c r="F157" t="inlineStr">
        <is>
          <t>DPW</t>
        </is>
      </c>
      <c r="G157" t="n">
        <v>1</v>
      </c>
      <c r="H157" t="inlineStr">
        <is>
          <t>PAYG</t>
        </is>
      </c>
      <c r="I157" s="6" t="n">
        <v>45931</v>
      </c>
      <c r="J157" s="6" t="n">
        <v>46112</v>
      </c>
      <c r="K157" t="inlineStr">
        <is>
          <t>run_initial_fixed_duration</t>
        </is>
      </c>
      <c r="M157" s="6" t="n">
        <v>45931</v>
      </c>
      <c r="N157" s="6" t="n">
        <v>46112</v>
      </c>
      <c r="O157" s="6" t="n">
        <v>46112</v>
      </c>
      <c r="R157" t="inlineStr">
        <is>
          <t>with as-of date</t>
        </is>
      </c>
      <c r="S157" s="6" t="n">
        <v>45960</v>
      </c>
      <c r="T157" s="6" t="n"/>
      <c r="U157" t="n">
        <v>1</v>
      </c>
      <c r="V157" t="n">
        <v>0</v>
      </c>
      <c r="W157" s="6" t="n"/>
      <c r="X157" s="6" t="n">
        <v>46053</v>
      </c>
      <c r="Z157" t="n">
        <v>45928</v>
      </c>
      <c r="AB157" t="n">
        <v>100000</v>
      </c>
      <c r="AC157" t="inlineStr">
        <is>
          <t>Euro</t>
        </is>
      </c>
      <c r="AD157" t="n">
        <v>37</v>
      </c>
      <c r="AE157" t="n">
        <v>37</v>
      </c>
    </row>
    <row r="158">
      <c r="A158" t="inlineStr">
        <is>
          <t>V710001</t>
        </is>
      </c>
      <c r="B158" t="inlineStr">
        <is>
          <t>2025-0026</t>
        </is>
      </c>
      <c r="C158" t="inlineStr">
        <is>
          <t>37 80 4955 128-6</t>
        </is>
      </c>
      <c r="D158" t="inlineStr">
        <is>
          <t>Rail Cargo Austria AG</t>
        </is>
      </c>
      <c r="E158" t="inlineStr">
        <is>
          <t>WBA</t>
        </is>
      </c>
      <c r="F158" t="inlineStr">
        <is>
          <t>DPW</t>
        </is>
      </c>
      <c r="G158" t="n">
        <v>1</v>
      </c>
      <c r="H158" t="inlineStr">
        <is>
          <t>PAYG</t>
        </is>
      </c>
      <c r="I158" s="6" t="n">
        <v>45931</v>
      </c>
      <c r="J158" s="6" t="n">
        <v>46112</v>
      </c>
      <c r="K158" t="inlineStr">
        <is>
          <t>run_initial_fixed_duration</t>
        </is>
      </c>
      <c r="M158" s="6" t="n">
        <v>45931</v>
      </c>
      <c r="N158" s="6" t="n">
        <v>46112</v>
      </c>
      <c r="O158" s="6" t="n">
        <v>46112</v>
      </c>
      <c r="R158" t="inlineStr">
        <is>
          <t>with as-of date</t>
        </is>
      </c>
      <c r="S158" s="6" t="n">
        <v>45960</v>
      </c>
      <c r="T158" s="6" t="n"/>
      <c r="U158" t="n">
        <v>1</v>
      </c>
      <c r="V158" t="n">
        <v>0</v>
      </c>
      <c r="W158" s="6" t="n"/>
      <c r="X158" s="6" t="n">
        <v>46053</v>
      </c>
      <c r="Z158" t="n">
        <v>45928</v>
      </c>
      <c r="AB158" t="n">
        <v>100000</v>
      </c>
      <c r="AC158" t="inlineStr">
        <is>
          <t>Euro</t>
        </is>
      </c>
      <c r="AD158" t="n">
        <v>37</v>
      </c>
      <c r="AE158" t="n">
        <v>37</v>
      </c>
    </row>
    <row r="159">
      <c r="A159" t="inlineStr">
        <is>
          <t>V710001</t>
        </is>
      </c>
      <c r="B159" t="inlineStr">
        <is>
          <t>2025-0026</t>
        </is>
      </c>
      <c r="C159" t="inlineStr">
        <is>
          <t>37 80 4955 129-4</t>
        </is>
      </c>
      <c r="D159" t="inlineStr">
        <is>
          <t>Rail Cargo Austria AG</t>
        </is>
      </c>
      <c r="E159" t="inlineStr">
        <is>
          <t>WBA</t>
        </is>
      </c>
      <c r="F159" t="inlineStr">
        <is>
          <t>DPW</t>
        </is>
      </c>
      <c r="G159" t="n">
        <v>1</v>
      </c>
      <c r="H159" t="inlineStr">
        <is>
          <t>PAYG</t>
        </is>
      </c>
      <c r="I159" s="6" t="n">
        <v>45931</v>
      </c>
      <c r="J159" s="6" t="n">
        <v>46112</v>
      </c>
      <c r="K159" t="inlineStr">
        <is>
          <t>run_initial_fixed_duration</t>
        </is>
      </c>
      <c r="M159" s="6" t="n">
        <v>45931</v>
      </c>
      <c r="N159" s="6" t="n">
        <v>46112</v>
      </c>
      <c r="O159" s="6" t="n">
        <v>46112</v>
      </c>
      <c r="R159" t="inlineStr">
        <is>
          <t>with as-of date</t>
        </is>
      </c>
      <c r="S159" s="6" t="n">
        <v>45960</v>
      </c>
      <c r="T159" s="6" t="n"/>
      <c r="U159" t="n">
        <v>1</v>
      </c>
      <c r="V159" t="n">
        <v>0</v>
      </c>
      <c r="W159" s="6" t="n"/>
      <c r="X159" s="6" t="n">
        <v>46053</v>
      </c>
      <c r="Z159" t="n">
        <v>45928</v>
      </c>
      <c r="AB159" t="n">
        <v>100000</v>
      </c>
      <c r="AC159" t="inlineStr">
        <is>
          <t>Euro</t>
        </is>
      </c>
      <c r="AD159" t="n">
        <v>37</v>
      </c>
      <c r="AE159" t="n">
        <v>37</v>
      </c>
    </row>
    <row r="160">
      <c r="A160" t="inlineStr">
        <is>
          <t>V710001</t>
        </is>
      </c>
      <c r="B160" t="inlineStr">
        <is>
          <t>2025-0026</t>
        </is>
      </c>
      <c r="C160" t="inlineStr">
        <is>
          <t>37 80 4955 130-2</t>
        </is>
      </c>
      <c r="D160" t="inlineStr">
        <is>
          <t>Rail Cargo Austria AG</t>
        </is>
      </c>
      <c r="E160" t="inlineStr">
        <is>
          <t>WBA</t>
        </is>
      </c>
      <c r="F160" t="inlineStr">
        <is>
          <t>DPW</t>
        </is>
      </c>
      <c r="G160" t="n">
        <v>1</v>
      </c>
      <c r="H160" t="inlineStr">
        <is>
          <t>PAYG</t>
        </is>
      </c>
      <c r="I160" s="6" t="n">
        <v>45931</v>
      </c>
      <c r="J160" s="6" t="n">
        <v>46112</v>
      </c>
      <c r="K160" t="inlineStr">
        <is>
          <t>run_initial_fixed_duration</t>
        </is>
      </c>
      <c r="M160" s="6" t="n">
        <v>45931</v>
      </c>
      <c r="N160" s="6" t="n">
        <v>46112</v>
      </c>
      <c r="O160" s="6" t="n">
        <v>46112</v>
      </c>
      <c r="R160" t="inlineStr">
        <is>
          <t>with as-of date</t>
        </is>
      </c>
      <c r="S160" s="6" t="n">
        <v>45960</v>
      </c>
      <c r="T160" s="6" t="n"/>
      <c r="U160" t="n">
        <v>1</v>
      </c>
      <c r="V160" t="n">
        <v>0</v>
      </c>
      <c r="W160" s="6" t="n"/>
      <c r="X160" s="6" t="n">
        <v>46053</v>
      </c>
      <c r="Z160" t="n">
        <v>45928</v>
      </c>
      <c r="AB160" t="n">
        <v>100000</v>
      </c>
      <c r="AC160" t="inlineStr">
        <is>
          <t>Euro</t>
        </is>
      </c>
      <c r="AD160" t="n">
        <v>37</v>
      </c>
      <c r="AE160" t="n">
        <v>37</v>
      </c>
    </row>
    <row r="161">
      <c r="A161" t="inlineStr">
        <is>
          <t>V710001</t>
        </is>
      </c>
      <c r="B161" t="inlineStr">
        <is>
          <t>2025-0026</t>
        </is>
      </c>
      <c r="C161" t="inlineStr">
        <is>
          <t>37 80 4956 595-5</t>
        </is>
      </c>
      <c r="D161" t="inlineStr">
        <is>
          <t>Rail Cargo Austria AG</t>
        </is>
      </c>
      <c r="E161" t="inlineStr">
        <is>
          <t>WBA</t>
        </is>
      </c>
      <c r="F161" t="inlineStr">
        <is>
          <t>DPW</t>
        </is>
      </c>
      <c r="G161" t="n">
        <v>1</v>
      </c>
      <c r="H161" t="inlineStr">
        <is>
          <t>PAYG</t>
        </is>
      </c>
      <c r="I161" s="6" t="n">
        <v>45931</v>
      </c>
      <c r="J161" s="6" t="n">
        <v>46112</v>
      </c>
      <c r="K161" t="inlineStr">
        <is>
          <t>run_initial_fixed_duration</t>
        </is>
      </c>
      <c r="M161" s="6" t="n">
        <v>45931</v>
      </c>
      <c r="N161" s="6" t="n">
        <v>46112</v>
      </c>
      <c r="O161" s="6" t="n">
        <v>46112</v>
      </c>
      <c r="R161" t="inlineStr">
        <is>
          <t>with as-of date</t>
        </is>
      </c>
      <c r="S161" s="6" t="n">
        <v>45960</v>
      </c>
      <c r="T161" s="6" t="n"/>
      <c r="U161" t="n">
        <v>1</v>
      </c>
      <c r="V161" t="n">
        <v>0</v>
      </c>
      <c r="W161" s="6" t="n"/>
      <c r="X161" s="6" t="n">
        <v>46053</v>
      </c>
      <c r="Z161" t="n">
        <v>45928</v>
      </c>
      <c r="AB161" t="n">
        <v>100000</v>
      </c>
      <c r="AC161" t="inlineStr">
        <is>
          <t>Euro</t>
        </is>
      </c>
      <c r="AD161" t="n">
        <v>37</v>
      </c>
      <c r="AE161" t="n">
        <v>37</v>
      </c>
    </row>
    <row r="162">
      <c r="A162" t="inlineStr">
        <is>
          <t>V710001</t>
        </is>
      </c>
      <c r="B162" t="inlineStr">
        <is>
          <t>2025-0026</t>
        </is>
      </c>
      <c r="C162" t="inlineStr">
        <is>
          <t>37 80 4956 597-1</t>
        </is>
      </c>
      <c r="D162" t="inlineStr">
        <is>
          <t>Rail Cargo Austria AG</t>
        </is>
      </c>
      <c r="E162" t="inlineStr">
        <is>
          <t>WBA</t>
        </is>
      </c>
      <c r="F162" t="inlineStr">
        <is>
          <t>DPW</t>
        </is>
      </c>
      <c r="G162" t="n">
        <v>1</v>
      </c>
      <c r="H162" t="inlineStr">
        <is>
          <t>PAYG</t>
        </is>
      </c>
      <c r="I162" s="6" t="n">
        <v>45931</v>
      </c>
      <c r="J162" s="6" t="n">
        <v>46112</v>
      </c>
      <c r="K162" t="inlineStr">
        <is>
          <t>run_initial_fixed_duration</t>
        </is>
      </c>
      <c r="M162" s="6" t="n">
        <v>45931</v>
      </c>
      <c r="N162" s="6" t="n">
        <v>46112</v>
      </c>
      <c r="O162" s="6" t="n">
        <v>46112</v>
      </c>
      <c r="R162" t="inlineStr">
        <is>
          <t>with as-of date</t>
        </is>
      </c>
      <c r="S162" s="6" t="n">
        <v>45960</v>
      </c>
      <c r="T162" s="6" t="n"/>
      <c r="U162" t="n">
        <v>1</v>
      </c>
      <c r="V162" t="n">
        <v>0</v>
      </c>
      <c r="W162" s="6" t="n"/>
      <c r="X162" s="6" t="n">
        <v>46053</v>
      </c>
      <c r="Z162" t="n">
        <v>45928</v>
      </c>
      <c r="AB162" t="n">
        <v>100000</v>
      </c>
      <c r="AC162" t="inlineStr">
        <is>
          <t>Euro</t>
        </is>
      </c>
      <c r="AD162" t="n">
        <v>37</v>
      </c>
      <c r="AE162" t="n">
        <v>37</v>
      </c>
    </row>
    <row r="163">
      <c r="A163" t="inlineStr">
        <is>
          <t>V710001</t>
        </is>
      </c>
      <c r="B163" t="inlineStr">
        <is>
          <t>2025-0026</t>
        </is>
      </c>
      <c r="C163" t="inlineStr">
        <is>
          <t>37 80 4956 598-9</t>
        </is>
      </c>
      <c r="D163" t="inlineStr">
        <is>
          <t>Rail Cargo Austria AG</t>
        </is>
      </c>
      <c r="E163" t="inlineStr">
        <is>
          <t>WBA</t>
        </is>
      </c>
      <c r="F163" t="inlineStr">
        <is>
          <t>DPW</t>
        </is>
      </c>
      <c r="G163" t="n">
        <v>1</v>
      </c>
      <c r="H163" t="inlineStr">
        <is>
          <t>PAYG</t>
        </is>
      </c>
      <c r="I163" s="6" t="n">
        <v>45931</v>
      </c>
      <c r="J163" s="6" t="n">
        <v>46112</v>
      </c>
      <c r="K163" t="inlineStr">
        <is>
          <t>run_initial_fixed_duration</t>
        </is>
      </c>
      <c r="M163" s="6" t="n">
        <v>45931</v>
      </c>
      <c r="N163" s="6" t="n">
        <v>46112</v>
      </c>
      <c r="O163" s="6" t="n">
        <v>46112</v>
      </c>
      <c r="R163" t="inlineStr">
        <is>
          <t>with as-of date</t>
        </is>
      </c>
      <c r="S163" s="6" t="n">
        <v>45960</v>
      </c>
      <c r="T163" s="6" t="n"/>
      <c r="U163" t="n">
        <v>1</v>
      </c>
      <c r="V163" t="n">
        <v>0</v>
      </c>
      <c r="W163" s="6" t="n"/>
      <c r="X163" s="6" t="n">
        <v>46053</v>
      </c>
      <c r="Z163" t="n">
        <v>45928</v>
      </c>
      <c r="AB163" t="n">
        <v>100000</v>
      </c>
      <c r="AC163" t="inlineStr">
        <is>
          <t>Euro</t>
        </is>
      </c>
      <c r="AD163" t="n">
        <v>37</v>
      </c>
      <c r="AE163" t="n">
        <v>37</v>
      </c>
    </row>
    <row r="164">
      <c r="A164" t="inlineStr">
        <is>
          <t>V710001</t>
        </is>
      </c>
      <c r="B164" t="inlineStr">
        <is>
          <t>2025-0026</t>
        </is>
      </c>
      <c r="C164" t="inlineStr">
        <is>
          <t>37 80 4956 601-1</t>
        </is>
      </c>
      <c r="D164" t="inlineStr">
        <is>
          <t>Rail Cargo Austria AG</t>
        </is>
      </c>
      <c r="E164" t="inlineStr">
        <is>
          <t>WBA</t>
        </is>
      </c>
      <c r="F164" t="inlineStr">
        <is>
          <t>DPW</t>
        </is>
      </c>
      <c r="G164" t="n">
        <v>1</v>
      </c>
      <c r="H164" t="inlineStr">
        <is>
          <t>PAYG</t>
        </is>
      </c>
      <c r="I164" s="6" t="n">
        <v>45931</v>
      </c>
      <c r="J164" s="6" t="n">
        <v>46112</v>
      </c>
      <c r="K164" t="inlineStr">
        <is>
          <t>run_initial_fixed_duration</t>
        </is>
      </c>
      <c r="M164" s="6" t="n">
        <v>45931</v>
      </c>
      <c r="N164" s="6" t="n">
        <v>46112</v>
      </c>
      <c r="O164" s="6" t="n">
        <v>46112</v>
      </c>
      <c r="R164" t="inlineStr">
        <is>
          <t>with as-of date</t>
        </is>
      </c>
      <c r="S164" s="6" t="n">
        <v>45960</v>
      </c>
      <c r="T164" s="6" t="n"/>
      <c r="U164" t="n">
        <v>1</v>
      </c>
      <c r="V164" t="n">
        <v>0</v>
      </c>
      <c r="W164" s="6" t="n"/>
      <c r="X164" s="6" t="n">
        <v>46053</v>
      </c>
      <c r="Z164" t="n">
        <v>45928</v>
      </c>
      <c r="AB164" t="n">
        <v>100000</v>
      </c>
      <c r="AC164" t="inlineStr">
        <is>
          <t>Euro</t>
        </is>
      </c>
      <c r="AD164" t="n">
        <v>37</v>
      </c>
      <c r="AE164" t="n">
        <v>37</v>
      </c>
    </row>
    <row r="165">
      <c r="A165" t="inlineStr">
        <is>
          <t>V710001</t>
        </is>
      </c>
      <c r="B165" t="inlineStr">
        <is>
          <t>2025-0026</t>
        </is>
      </c>
      <c r="C165" t="inlineStr">
        <is>
          <t>37 80 4956 604-5</t>
        </is>
      </c>
      <c r="D165" t="inlineStr">
        <is>
          <t>Rail Cargo Austria AG</t>
        </is>
      </c>
      <c r="E165" t="inlineStr">
        <is>
          <t>WBA</t>
        </is>
      </c>
      <c r="F165" t="inlineStr">
        <is>
          <t>DPW</t>
        </is>
      </c>
      <c r="G165" t="n">
        <v>1</v>
      </c>
      <c r="H165" t="inlineStr">
        <is>
          <t>PAYG</t>
        </is>
      </c>
      <c r="I165" s="6" t="n">
        <v>45931</v>
      </c>
      <c r="J165" s="6" t="n">
        <v>46112</v>
      </c>
      <c r="K165" t="inlineStr">
        <is>
          <t>run_initial_fixed_duration</t>
        </is>
      </c>
      <c r="M165" s="6" t="n">
        <v>45931</v>
      </c>
      <c r="N165" s="6" t="n">
        <v>46112</v>
      </c>
      <c r="O165" s="6" t="n">
        <v>46112</v>
      </c>
      <c r="R165" t="inlineStr">
        <is>
          <t>with as-of date</t>
        </is>
      </c>
      <c r="S165" s="6" t="n">
        <v>45960</v>
      </c>
      <c r="T165" s="6" t="n"/>
      <c r="U165" t="n">
        <v>1</v>
      </c>
      <c r="V165" t="n">
        <v>0</v>
      </c>
      <c r="W165" s="6" t="n"/>
      <c r="X165" s="6" t="n">
        <v>46053</v>
      </c>
      <c r="Z165" t="n">
        <v>45928</v>
      </c>
      <c r="AB165" t="n">
        <v>100000</v>
      </c>
      <c r="AC165" t="inlineStr">
        <is>
          <t>Euro</t>
        </is>
      </c>
      <c r="AD165" t="n">
        <v>37</v>
      </c>
      <c r="AE165" t="n">
        <v>37</v>
      </c>
    </row>
    <row r="166">
      <c r="A166" t="inlineStr">
        <is>
          <t>V710001</t>
        </is>
      </c>
      <c r="B166" t="inlineStr">
        <is>
          <t>2025-0026</t>
        </is>
      </c>
      <c r="C166" t="inlineStr">
        <is>
          <t>37 80 4955 107-0</t>
        </is>
      </c>
      <c r="D166" t="inlineStr">
        <is>
          <t>Rail Cargo Austria AG</t>
        </is>
      </c>
      <c r="E166" t="inlineStr">
        <is>
          <t>WBA</t>
        </is>
      </c>
      <c r="F166" t="inlineStr">
        <is>
          <t>DPW</t>
        </is>
      </c>
      <c r="G166" t="n">
        <v>1</v>
      </c>
      <c r="H166" t="inlineStr">
        <is>
          <t>PAYG</t>
        </is>
      </c>
      <c r="I166" s="6" t="n">
        <v>45931</v>
      </c>
      <c r="J166" s="6" t="n">
        <v>46112</v>
      </c>
      <c r="K166" t="inlineStr">
        <is>
          <t>run_initial_fixed_duration</t>
        </is>
      </c>
      <c r="M166" s="6" t="n">
        <v>45931</v>
      </c>
      <c r="N166" s="6" t="n">
        <v>46112</v>
      </c>
      <c r="O166" s="6" t="n">
        <v>46112</v>
      </c>
      <c r="R166" t="inlineStr">
        <is>
          <t>with as-of date</t>
        </is>
      </c>
      <c r="S166" s="6" t="n">
        <v>45960</v>
      </c>
      <c r="T166" s="6" t="n"/>
      <c r="U166" t="n">
        <v>1</v>
      </c>
      <c r="V166" t="n">
        <v>0</v>
      </c>
      <c r="W166" s="6" t="n"/>
      <c r="X166" s="6" t="n">
        <v>46053</v>
      </c>
      <c r="Z166" t="n">
        <v>45928</v>
      </c>
      <c r="AB166" t="n">
        <v>100000</v>
      </c>
      <c r="AC166" t="inlineStr">
        <is>
          <t>Euro</t>
        </is>
      </c>
      <c r="AD166" t="n">
        <v>37</v>
      </c>
      <c r="AE166" t="n">
        <v>37</v>
      </c>
    </row>
    <row r="167">
      <c r="A167" t="inlineStr">
        <is>
          <t>V710001</t>
        </is>
      </c>
      <c r="B167" t="inlineStr">
        <is>
          <t>2025-0026</t>
        </is>
      </c>
      <c r="C167" t="inlineStr">
        <is>
          <t>37 80 4955 108-8</t>
        </is>
      </c>
      <c r="D167" t="inlineStr">
        <is>
          <t>Rail Cargo Austria AG</t>
        </is>
      </c>
      <c r="E167" t="inlineStr">
        <is>
          <t>WBA</t>
        </is>
      </c>
      <c r="F167" t="inlineStr">
        <is>
          <t>DPW</t>
        </is>
      </c>
      <c r="G167" t="n">
        <v>1</v>
      </c>
      <c r="H167" t="inlineStr">
        <is>
          <t>PAYG</t>
        </is>
      </c>
      <c r="I167" s="6" t="n">
        <v>45931</v>
      </c>
      <c r="J167" s="6" t="n">
        <v>46112</v>
      </c>
      <c r="K167" t="inlineStr">
        <is>
          <t>run_initial_fixed_duration</t>
        </is>
      </c>
      <c r="M167" s="6" t="n">
        <v>45931</v>
      </c>
      <c r="N167" s="6" t="n">
        <v>46112</v>
      </c>
      <c r="O167" s="6" t="n">
        <v>46112</v>
      </c>
      <c r="R167" t="inlineStr">
        <is>
          <t>with as-of date</t>
        </is>
      </c>
      <c r="S167" s="6" t="n">
        <v>45960</v>
      </c>
      <c r="T167" s="6" t="n"/>
      <c r="U167" t="n">
        <v>1</v>
      </c>
      <c r="V167" t="n">
        <v>0</v>
      </c>
      <c r="W167" s="6" t="n"/>
      <c r="X167" s="6" t="n">
        <v>46053</v>
      </c>
      <c r="Z167" t="n">
        <v>45928</v>
      </c>
      <c r="AB167" t="n">
        <v>100000</v>
      </c>
      <c r="AC167" t="inlineStr">
        <is>
          <t>Euro</t>
        </is>
      </c>
      <c r="AD167" t="n">
        <v>37</v>
      </c>
      <c r="AE167" t="n">
        <v>37</v>
      </c>
    </row>
    <row r="168">
      <c r="A168" t="inlineStr">
        <is>
          <t>V710001</t>
        </is>
      </c>
      <c r="B168" t="inlineStr">
        <is>
          <t>2025-0026</t>
        </is>
      </c>
      <c r="C168" t="inlineStr">
        <is>
          <t>37 80 4955 109-6</t>
        </is>
      </c>
      <c r="D168" t="inlineStr">
        <is>
          <t>Rail Cargo Austria AG</t>
        </is>
      </c>
      <c r="E168" t="inlineStr">
        <is>
          <t>WBA</t>
        </is>
      </c>
      <c r="F168" t="inlineStr">
        <is>
          <t>DPW</t>
        </is>
      </c>
      <c r="G168" t="n">
        <v>1</v>
      </c>
      <c r="H168" t="inlineStr">
        <is>
          <t>PAYG</t>
        </is>
      </c>
      <c r="I168" s="6" t="n">
        <v>45931</v>
      </c>
      <c r="J168" s="6" t="n">
        <v>46112</v>
      </c>
      <c r="K168" t="inlineStr">
        <is>
          <t>run_initial_fixed_duration</t>
        </is>
      </c>
      <c r="M168" s="6" t="n">
        <v>45931</v>
      </c>
      <c r="N168" s="6" t="n">
        <v>46112</v>
      </c>
      <c r="O168" s="6" t="n">
        <v>46112</v>
      </c>
      <c r="R168" t="inlineStr">
        <is>
          <t>with as-of date</t>
        </is>
      </c>
      <c r="S168" s="6" t="n">
        <v>45960</v>
      </c>
      <c r="T168" s="6" t="n"/>
      <c r="U168" t="n">
        <v>1</v>
      </c>
      <c r="V168" t="n">
        <v>0</v>
      </c>
      <c r="W168" s="6" t="n"/>
      <c r="X168" s="6" t="n">
        <v>46053</v>
      </c>
      <c r="Z168" t="n">
        <v>45928</v>
      </c>
      <c r="AB168" t="n">
        <v>100000</v>
      </c>
      <c r="AC168" t="inlineStr">
        <is>
          <t>Euro</t>
        </is>
      </c>
      <c r="AD168" t="n">
        <v>37</v>
      </c>
      <c r="AE168" t="n">
        <v>37</v>
      </c>
    </row>
    <row r="169">
      <c r="A169" t="inlineStr">
        <is>
          <t>V710001</t>
        </is>
      </c>
      <c r="B169" t="inlineStr">
        <is>
          <t>2025-0026</t>
        </is>
      </c>
      <c r="C169" t="inlineStr">
        <is>
          <t>37 80 4955 110-4</t>
        </is>
      </c>
      <c r="D169" t="inlineStr">
        <is>
          <t>Rail Cargo Austria AG</t>
        </is>
      </c>
      <c r="E169" t="inlineStr">
        <is>
          <t>WBA</t>
        </is>
      </c>
      <c r="F169" t="inlineStr">
        <is>
          <t>DPW</t>
        </is>
      </c>
      <c r="G169" t="n">
        <v>1</v>
      </c>
      <c r="H169" t="inlineStr">
        <is>
          <t>PAYG</t>
        </is>
      </c>
      <c r="I169" s="6" t="n">
        <v>45931</v>
      </c>
      <c r="J169" s="6" t="n">
        <v>46112</v>
      </c>
      <c r="K169" t="inlineStr">
        <is>
          <t>run_initial_fixed_duration</t>
        </is>
      </c>
      <c r="M169" s="6" t="n">
        <v>45931</v>
      </c>
      <c r="N169" s="6" t="n">
        <v>46112</v>
      </c>
      <c r="O169" s="6" t="n">
        <v>46112</v>
      </c>
      <c r="R169" t="inlineStr">
        <is>
          <t>with as-of date</t>
        </is>
      </c>
      <c r="S169" s="6" t="n">
        <v>45960</v>
      </c>
      <c r="T169" s="6" t="n"/>
      <c r="U169" t="n">
        <v>1</v>
      </c>
      <c r="V169" t="n">
        <v>0</v>
      </c>
      <c r="W169" s="6" t="n"/>
      <c r="X169" s="6" t="n">
        <v>46053</v>
      </c>
      <c r="Z169" t="n">
        <v>45928</v>
      </c>
      <c r="AB169" t="n">
        <v>100000</v>
      </c>
      <c r="AC169" t="inlineStr">
        <is>
          <t>Euro</t>
        </is>
      </c>
      <c r="AD169" t="n">
        <v>37</v>
      </c>
      <c r="AE169" t="n">
        <v>37</v>
      </c>
    </row>
    <row r="170">
      <c r="A170" t="inlineStr">
        <is>
          <t>V710001</t>
        </is>
      </c>
      <c r="B170" t="inlineStr">
        <is>
          <t>2025-0026</t>
        </is>
      </c>
      <c r="C170" t="inlineStr">
        <is>
          <t>37 80 4993 333-6</t>
        </is>
      </c>
      <c r="D170" t="inlineStr">
        <is>
          <t>Rail Cargo Austria AG</t>
        </is>
      </c>
      <c r="E170" t="inlineStr">
        <is>
          <t>WBA</t>
        </is>
      </c>
      <c r="F170" t="inlineStr">
        <is>
          <t>DPW</t>
        </is>
      </c>
      <c r="G170" t="n">
        <v>1</v>
      </c>
      <c r="H170" t="inlineStr">
        <is>
          <t>PAYG</t>
        </is>
      </c>
      <c r="I170" s="6" t="n">
        <v>45931</v>
      </c>
      <c r="J170" s="6" t="n">
        <v>46112</v>
      </c>
      <c r="K170" t="inlineStr">
        <is>
          <t>run_initial_fixed_duration</t>
        </is>
      </c>
      <c r="M170" s="6" t="n">
        <v>45931</v>
      </c>
      <c r="N170" s="6" t="n">
        <v>46112</v>
      </c>
      <c r="O170" s="6" t="n">
        <v>46112</v>
      </c>
      <c r="R170" t="inlineStr">
        <is>
          <t>with as-of date</t>
        </is>
      </c>
      <c r="S170" s="6" t="n">
        <v>45960</v>
      </c>
      <c r="T170" s="6" t="n"/>
      <c r="U170" t="n">
        <v>1</v>
      </c>
      <c r="V170" t="n">
        <v>0</v>
      </c>
      <c r="W170" s="6" t="n"/>
      <c r="X170" s="6" t="n">
        <v>46053</v>
      </c>
      <c r="Z170" t="n">
        <v>45928</v>
      </c>
      <c r="AB170" t="n">
        <v>100000</v>
      </c>
      <c r="AC170" t="inlineStr">
        <is>
          <t>Euro</t>
        </is>
      </c>
      <c r="AD170" t="n">
        <v>37</v>
      </c>
      <c r="AE170" t="n">
        <v>37</v>
      </c>
    </row>
    <row r="171">
      <c r="A171" t="inlineStr">
        <is>
          <t>V710001</t>
        </is>
      </c>
      <c r="B171" t="inlineStr">
        <is>
          <t>2025-0026</t>
        </is>
      </c>
      <c r="C171" t="inlineStr">
        <is>
          <t>37 80 4993 334-4</t>
        </is>
      </c>
      <c r="D171" t="inlineStr">
        <is>
          <t>Rail Cargo Austria AG</t>
        </is>
      </c>
      <c r="E171" t="inlineStr">
        <is>
          <t>WBA</t>
        </is>
      </c>
      <c r="F171" t="inlineStr">
        <is>
          <t>DPW</t>
        </is>
      </c>
      <c r="G171" t="n">
        <v>1</v>
      </c>
      <c r="H171" t="inlineStr">
        <is>
          <t>PAYG</t>
        </is>
      </c>
      <c r="I171" s="6" t="n">
        <v>45931</v>
      </c>
      <c r="J171" s="6" t="n">
        <v>46112</v>
      </c>
      <c r="K171" t="inlineStr">
        <is>
          <t>run_initial_fixed_duration</t>
        </is>
      </c>
      <c r="M171" s="6" t="n">
        <v>45931</v>
      </c>
      <c r="N171" s="6" t="n">
        <v>46112</v>
      </c>
      <c r="O171" s="6" t="n">
        <v>46112</v>
      </c>
      <c r="R171" t="inlineStr">
        <is>
          <t>with as-of date</t>
        </is>
      </c>
      <c r="S171" s="6" t="n">
        <v>45960</v>
      </c>
      <c r="T171" s="6" t="n"/>
      <c r="U171" t="n">
        <v>1</v>
      </c>
      <c r="V171" t="n">
        <v>0</v>
      </c>
      <c r="W171" s="6" t="n"/>
      <c r="X171" s="6" t="n">
        <v>46053</v>
      </c>
      <c r="Z171" t="n">
        <v>45928</v>
      </c>
      <c r="AB171" t="n">
        <v>100000</v>
      </c>
      <c r="AC171" t="inlineStr">
        <is>
          <t>Euro</t>
        </is>
      </c>
      <c r="AD171" t="n">
        <v>37</v>
      </c>
      <c r="AE171" t="n">
        <v>37</v>
      </c>
    </row>
    <row r="172">
      <c r="A172" t="inlineStr">
        <is>
          <t>V710001</t>
        </is>
      </c>
      <c r="B172" t="inlineStr">
        <is>
          <t>2025-0026</t>
        </is>
      </c>
      <c r="C172" t="inlineStr">
        <is>
          <t>37 80 4993 335-1</t>
        </is>
      </c>
      <c r="D172" t="inlineStr">
        <is>
          <t>Rail Cargo Austria AG</t>
        </is>
      </c>
      <c r="E172" t="inlineStr">
        <is>
          <t>WBA</t>
        </is>
      </c>
      <c r="F172" t="inlineStr">
        <is>
          <t>DPW</t>
        </is>
      </c>
      <c r="G172" t="n">
        <v>1</v>
      </c>
      <c r="H172" t="inlineStr">
        <is>
          <t>PAYG</t>
        </is>
      </c>
      <c r="I172" s="6" t="n">
        <v>45931</v>
      </c>
      <c r="J172" s="6" t="n">
        <v>46112</v>
      </c>
      <c r="K172" t="inlineStr">
        <is>
          <t>run_initial_fixed_duration</t>
        </is>
      </c>
      <c r="M172" s="6" t="n">
        <v>45931</v>
      </c>
      <c r="N172" s="6" t="n">
        <v>46112</v>
      </c>
      <c r="O172" s="6" t="n">
        <v>46112</v>
      </c>
      <c r="R172" t="inlineStr">
        <is>
          <t>with as-of date</t>
        </is>
      </c>
      <c r="S172" s="6" t="n">
        <v>45960</v>
      </c>
      <c r="T172" s="6" t="n"/>
      <c r="U172" t="n">
        <v>1</v>
      </c>
      <c r="V172" t="n">
        <v>0</v>
      </c>
      <c r="W172" s="6" t="n"/>
      <c r="X172" s="6" t="n">
        <v>46053</v>
      </c>
      <c r="Z172" t="n">
        <v>45928</v>
      </c>
      <c r="AB172" t="n">
        <v>100000</v>
      </c>
      <c r="AC172" t="inlineStr">
        <is>
          <t>Euro</t>
        </is>
      </c>
      <c r="AD172" t="n">
        <v>37</v>
      </c>
      <c r="AE172" t="n">
        <v>37</v>
      </c>
    </row>
    <row r="173">
      <c r="A173" t="inlineStr">
        <is>
          <t>V710001</t>
        </is>
      </c>
      <c r="B173" t="inlineStr">
        <is>
          <t>2025-0026</t>
        </is>
      </c>
      <c r="C173" t="inlineStr">
        <is>
          <t>37 80 4993 337-7</t>
        </is>
      </c>
      <c r="D173" t="inlineStr">
        <is>
          <t>Rail Cargo Austria AG</t>
        </is>
      </c>
      <c r="E173" t="inlineStr">
        <is>
          <t>WBA</t>
        </is>
      </c>
      <c r="F173" t="inlineStr">
        <is>
          <t>DPW</t>
        </is>
      </c>
      <c r="G173" t="n">
        <v>1</v>
      </c>
      <c r="H173" t="inlineStr">
        <is>
          <t>PAYG</t>
        </is>
      </c>
      <c r="I173" s="6" t="n">
        <v>45931</v>
      </c>
      <c r="J173" s="6" t="n">
        <v>46112</v>
      </c>
      <c r="K173" t="inlineStr">
        <is>
          <t>run_initial_fixed_duration</t>
        </is>
      </c>
      <c r="M173" s="6" t="n">
        <v>45931</v>
      </c>
      <c r="N173" s="6" t="n">
        <v>46112</v>
      </c>
      <c r="O173" s="6" t="n">
        <v>46112</v>
      </c>
      <c r="R173" t="inlineStr">
        <is>
          <t>with as-of date</t>
        </is>
      </c>
      <c r="S173" s="6" t="n">
        <v>45960</v>
      </c>
      <c r="T173" s="6" t="n"/>
      <c r="U173" t="n">
        <v>1</v>
      </c>
      <c r="V173" t="n">
        <v>0</v>
      </c>
      <c r="W173" s="6" t="n"/>
      <c r="X173" s="6" t="n">
        <v>46053</v>
      </c>
      <c r="Z173" t="n">
        <v>45928</v>
      </c>
      <c r="AB173" t="n">
        <v>100000</v>
      </c>
      <c r="AC173" t="inlineStr">
        <is>
          <t>Euro</t>
        </is>
      </c>
      <c r="AD173" t="n">
        <v>37</v>
      </c>
      <c r="AE173" t="n">
        <v>37</v>
      </c>
    </row>
    <row r="174">
      <c r="A174" t="inlineStr">
        <is>
          <t>V710001</t>
        </is>
      </c>
      <c r="B174" t="inlineStr">
        <is>
          <t>2025-0026</t>
        </is>
      </c>
      <c r="C174" t="inlineStr">
        <is>
          <t>37 80 4993 338-5</t>
        </is>
      </c>
      <c r="D174" t="inlineStr">
        <is>
          <t>Rail Cargo Austria AG</t>
        </is>
      </c>
      <c r="E174" t="inlineStr">
        <is>
          <t>WBA</t>
        </is>
      </c>
      <c r="F174" t="inlineStr">
        <is>
          <t>DPW</t>
        </is>
      </c>
      <c r="G174" t="n">
        <v>1</v>
      </c>
      <c r="H174" t="inlineStr">
        <is>
          <t>PAYG</t>
        </is>
      </c>
      <c r="I174" s="6" t="n">
        <v>45931</v>
      </c>
      <c r="J174" s="6" t="n">
        <v>46112</v>
      </c>
      <c r="K174" t="inlineStr">
        <is>
          <t>run_initial_fixed_duration</t>
        </is>
      </c>
      <c r="M174" s="6" t="n">
        <v>45931</v>
      </c>
      <c r="N174" s="6" t="n">
        <v>46112</v>
      </c>
      <c r="O174" s="6" t="n">
        <v>46112</v>
      </c>
      <c r="R174" t="inlineStr">
        <is>
          <t>with as-of date</t>
        </is>
      </c>
      <c r="S174" s="6" t="n">
        <v>45960</v>
      </c>
      <c r="T174" s="6" t="n"/>
      <c r="U174" t="n">
        <v>1</v>
      </c>
      <c r="V174" t="n">
        <v>0</v>
      </c>
      <c r="W174" s="6" t="n"/>
      <c r="X174" s="6" t="n">
        <v>46053</v>
      </c>
      <c r="Z174" t="n">
        <v>45928</v>
      </c>
      <c r="AB174" t="n">
        <v>100000</v>
      </c>
      <c r="AC174" t="inlineStr">
        <is>
          <t>Euro</t>
        </is>
      </c>
      <c r="AD174" t="n">
        <v>37</v>
      </c>
      <c r="AE174" t="n">
        <v>37</v>
      </c>
    </row>
    <row r="175">
      <c r="A175" t="inlineStr">
        <is>
          <t>V710001</t>
        </is>
      </c>
      <c r="B175" t="inlineStr">
        <is>
          <t>2025-0026</t>
        </is>
      </c>
      <c r="C175" t="inlineStr">
        <is>
          <t>37 80 4993 340-1</t>
        </is>
      </c>
      <c r="D175" t="inlineStr">
        <is>
          <t>Rail Cargo Austria AG</t>
        </is>
      </c>
      <c r="E175" t="inlineStr">
        <is>
          <t>WBA</t>
        </is>
      </c>
      <c r="F175" t="inlineStr">
        <is>
          <t>DPW</t>
        </is>
      </c>
      <c r="G175" t="n">
        <v>1</v>
      </c>
      <c r="H175" t="inlineStr">
        <is>
          <t>PAYG</t>
        </is>
      </c>
      <c r="I175" s="6" t="n">
        <v>45931</v>
      </c>
      <c r="J175" s="6" t="n">
        <v>46112</v>
      </c>
      <c r="K175" t="inlineStr">
        <is>
          <t>run_initial_fixed_duration</t>
        </is>
      </c>
      <c r="M175" s="6" t="n">
        <v>45931</v>
      </c>
      <c r="N175" s="6" t="n">
        <v>46112</v>
      </c>
      <c r="O175" s="6" t="n">
        <v>46112</v>
      </c>
      <c r="R175" t="inlineStr">
        <is>
          <t>with as-of date</t>
        </is>
      </c>
      <c r="S175" s="6" t="n">
        <v>45960</v>
      </c>
      <c r="T175" s="6" t="n"/>
      <c r="U175" t="n">
        <v>1</v>
      </c>
      <c r="V175" t="n">
        <v>0</v>
      </c>
      <c r="W175" s="6" t="n"/>
      <c r="X175" s="6" t="n">
        <v>46053</v>
      </c>
      <c r="Z175" t="n">
        <v>45928</v>
      </c>
      <c r="AB175" t="n">
        <v>100000</v>
      </c>
      <c r="AC175" t="inlineStr">
        <is>
          <t>Euro</t>
        </is>
      </c>
      <c r="AD175" t="n">
        <v>37</v>
      </c>
      <c r="AE175" t="n">
        <v>37</v>
      </c>
    </row>
    <row r="176">
      <c r="A176" t="inlineStr">
        <is>
          <t>V710001</t>
        </is>
      </c>
      <c r="B176" t="inlineStr">
        <is>
          <t>2025-0026</t>
        </is>
      </c>
      <c r="C176" t="inlineStr">
        <is>
          <t>37 80 4992 311-3</t>
        </is>
      </c>
      <c r="D176" t="inlineStr">
        <is>
          <t>Rail Cargo Austria AG</t>
        </is>
      </c>
      <c r="E176" t="inlineStr">
        <is>
          <t>WBA</t>
        </is>
      </c>
      <c r="F176" t="inlineStr">
        <is>
          <t>DPW</t>
        </is>
      </c>
      <c r="G176" t="n">
        <v>1</v>
      </c>
      <c r="H176" t="inlineStr">
        <is>
          <t>PAYG</t>
        </is>
      </c>
      <c r="I176" s="6" t="n">
        <v>45931</v>
      </c>
      <c r="J176" s="6" t="n">
        <v>46112</v>
      </c>
      <c r="K176" t="inlineStr">
        <is>
          <t>run_initial_fixed_duration</t>
        </is>
      </c>
      <c r="M176" s="6" t="n">
        <v>45931</v>
      </c>
      <c r="N176" s="6" t="n">
        <v>46112</v>
      </c>
      <c r="O176" s="6" t="n">
        <v>46112</v>
      </c>
      <c r="R176" t="inlineStr">
        <is>
          <t>with as-of date</t>
        </is>
      </c>
      <c r="S176" s="6" t="n">
        <v>45960</v>
      </c>
      <c r="T176" s="6" t="n"/>
      <c r="U176" t="n">
        <v>1</v>
      </c>
      <c r="V176" t="n">
        <v>0</v>
      </c>
      <c r="W176" s="6" t="n"/>
      <c r="X176" s="6" t="n">
        <v>46053</v>
      </c>
      <c r="Z176" t="n">
        <v>45928</v>
      </c>
      <c r="AB176" t="n">
        <v>100000</v>
      </c>
      <c r="AC176" t="inlineStr">
        <is>
          <t>Euro</t>
        </is>
      </c>
      <c r="AD176" t="n">
        <v>37</v>
      </c>
      <c r="AE176" t="n">
        <v>37</v>
      </c>
    </row>
    <row r="177">
      <c r="A177" t="inlineStr">
        <is>
          <t>V710001</t>
        </is>
      </c>
      <c r="B177" t="inlineStr">
        <is>
          <t>2025-0026</t>
        </is>
      </c>
      <c r="C177" t="inlineStr">
        <is>
          <t>37 80 4992 312-1</t>
        </is>
      </c>
      <c r="D177" t="inlineStr">
        <is>
          <t>Rail Cargo Austria AG</t>
        </is>
      </c>
      <c r="E177" t="inlineStr">
        <is>
          <t>WBA</t>
        </is>
      </c>
      <c r="F177" t="inlineStr">
        <is>
          <t>DPW</t>
        </is>
      </c>
      <c r="G177" t="n">
        <v>1</v>
      </c>
      <c r="H177" t="inlineStr">
        <is>
          <t>PAYG</t>
        </is>
      </c>
      <c r="I177" s="6" t="n">
        <v>45931</v>
      </c>
      <c r="J177" s="6" t="n">
        <v>46112</v>
      </c>
      <c r="K177" t="inlineStr">
        <is>
          <t>run_initial_fixed_duration</t>
        </is>
      </c>
      <c r="M177" s="6" t="n">
        <v>45931</v>
      </c>
      <c r="N177" s="6" t="n">
        <v>46112</v>
      </c>
      <c r="O177" s="6" t="n">
        <v>46112</v>
      </c>
      <c r="R177" t="inlineStr">
        <is>
          <t>with as-of date</t>
        </is>
      </c>
      <c r="S177" s="6" t="n">
        <v>45960</v>
      </c>
      <c r="T177" s="6" t="n"/>
      <c r="U177" t="n">
        <v>1</v>
      </c>
      <c r="V177" t="n">
        <v>0</v>
      </c>
      <c r="W177" s="6" t="n"/>
      <c r="X177" s="6" t="n">
        <v>46053</v>
      </c>
      <c r="Z177" t="n">
        <v>45928</v>
      </c>
      <c r="AB177" t="n">
        <v>100000</v>
      </c>
      <c r="AC177" t="inlineStr">
        <is>
          <t>Euro</t>
        </is>
      </c>
      <c r="AD177" t="n">
        <v>37</v>
      </c>
      <c r="AE177" t="n">
        <v>37</v>
      </c>
    </row>
    <row r="178">
      <c r="A178" t="inlineStr">
        <is>
          <t>V710001</t>
        </is>
      </c>
      <c r="B178" t="inlineStr">
        <is>
          <t>2025-0026</t>
        </is>
      </c>
      <c r="C178" t="inlineStr">
        <is>
          <t>37 80 4992 314-7</t>
        </is>
      </c>
      <c r="D178" t="inlineStr">
        <is>
          <t>Rail Cargo Austria AG</t>
        </is>
      </c>
      <c r="E178" t="inlineStr">
        <is>
          <t>WBA</t>
        </is>
      </c>
      <c r="F178" t="inlineStr">
        <is>
          <t>DPW</t>
        </is>
      </c>
      <c r="G178" t="n">
        <v>1</v>
      </c>
      <c r="H178" t="inlineStr">
        <is>
          <t>PAYG</t>
        </is>
      </c>
      <c r="I178" s="6" t="n">
        <v>45931</v>
      </c>
      <c r="J178" s="6" t="n">
        <v>46112</v>
      </c>
      <c r="K178" t="inlineStr">
        <is>
          <t>run_initial_fixed_duration</t>
        </is>
      </c>
      <c r="M178" s="6" t="n">
        <v>45931</v>
      </c>
      <c r="N178" s="6" t="n">
        <v>46112</v>
      </c>
      <c r="O178" s="6" t="n">
        <v>46112</v>
      </c>
      <c r="R178" t="inlineStr">
        <is>
          <t>with as-of date</t>
        </is>
      </c>
      <c r="S178" s="6" t="n">
        <v>45960</v>
      </c>
      <c r="T178" s="6" t="n"/>
      <c r="U178" t="n">
        <v>1</v>
      </c>
      <c r="V178" t="n">
        <v>0</v>
      </c>
      <c r="W178" s="6" t="n"/>
      <c r="X178" s="6" t="n">
        <v>46053</v>
      </c>
      <c r="Z178" t="n">
        <v>45928</v>
      </c>
      <c r="AB178" t="n">
        <v>100000</v>
      </c>
      <c r="AC178" t="inlineStr">
        <is>
          <t>Euro</t>
        </is>
      </c>
      <c r="AD178" t="n">
        <v>37</v>
      </c>
      <c r="AE178" t="n">
        <v>37</v>
      </c>
    </row>
    <row r="179">
      <c r="A179" t="inlineStr">
        <is>
          <t>V710001</t>
        </is>
      </c>
      <c r="B179" t="inlineStr">
        <is>
          <t>2025-0026</t>
        </is>
      </c>
      <c r="C179" t="inlineStr">
        <is>
          <t>37 80 4992 316-2</t>
        </is>
      </c>
      <c r="D179" t="inlineStr">
        <is>
          <t>Rail Cargo Austria AG</t>
        </is>
      </c>
      <c r="E179" t="inlineStr">
        <is>
          <t>WBA</t>
        </is>
      </c>
      <c r="F179" t="inlineStr">
        <is>
          <t>DPW</t>
        </is>
      </c>
      <c r="G179" t="n">
        <v>1</v>
      </c>
      <c r="H179" t="inlineStr">
        <is>
          <t>PAYG</t>
        </is>
      </c>
      <c r="I179" s="6" t="n">
        <v>45931</v>
      </c>
      <c r="J179" s="6" t="n">
        <v>46112</v>
      </c>
      <c r="K179" t="inlineStr">
        <is>
          <t>run_initial_fixed_duration</t>
        </is>
      </c>
      <c r="M179" s="6" t="n">
        <v>45931</v>
      </c>
      <c r="N179" s="6" t="n">
        <v>46112</v>
      </c>
      <c r="O179" s="6" t="n">
        <v>46112</v>
      </c>
      <c r="R179" t="inlineStr">
        <is>
          <t>with as-of date</t>
        </is>
      </c>
      <c r="S179" s="6" t="n">
        <v>45960</v>
      </c>
      <c r="T179" s="6" t="n"/>
      <c r="U179" t="n">
        <v>1</v>
      </c>
      <c r="V179" t="n">
        <v>0</v>
      </c>
      <c r="W179" s="6" t="n"/>
      <c r="X179" s="6" t="n">
        <v>46053</v>
      </c>
      <c r="Z179" t="n">
        <v>45928</v>
      </c>
      <c r="AB179" t="n">
        <v>100000</v>
      </c>
      <c r="AC179" t="inlineStr">
        <is>
          <t>Euro</t>
        </is>
      </c>
      <c r="AD179" t="n">
        <v>37</v>
      </c>
      <c r="AE179" t="n">
        <v>37</v>
      </c>
    </row>
    <row r="180">
      <c r="A180" t="inlineStr">
        <is>
          <t>V710001</t>
        </is>
      </c>
      <c r="B180" t="inlineStr">
        <is>
          <t>2025-0026</t>
        </is>
      </c>
      <c r="C180" t="inlineStr">
        <is>
          <t>37 80 4992 317-0</t>
        </is>
      </c>
      <c r="D180" t="inlineStr">
        <is>
          <t>Rail Cargo Austria AG</t>
        </is>
      </c>
      <c r="E180" t="inlineStr">
        <is>
          <t>WBA</t>
        </is>
      </c>
      <c r="F180" t="inlineStr">
        <is>
          <t>DPW</t>
        </is>
      </c>
      <c r="G180" t="n">
        <v>1</v>
      </c>
      <c r="H180" t="inlineStr">
        <is>
          <t>PAYG</t>
        </is>
      </c>
      <c r="I180" s="6" t="n">
        <v>45931</v>
      </c>
      <c r="J180" s="6" t="n">
        <v>46112</v>
      </c>
      <c r="K180" t="inlineStr">
        <is>
          <t>run_initial_fixed_duration</t>
        </is>
      </c>
      <c r="M180" s="6" t="n">
        <v>45931</v>
      </c>
      <c r="N180" s="6" t="n">
        <v>46112</v>
      </c>
      <c r="O180" s="6" t="n">
        <v>46112</v>
      </c>
      <c r="R180" t="inlineStr">
        <is>
          <t>with as-of date</t>
        </is>
      </c>
      <c r="S180" s="6" t="n">
        <v>45960</v>
      </c>
      <c r="T180" s="6" t="n"/>
      <c r="U180" t="n">
        <v>1</v>
      </c>
      <c r="V180" t="n">
        <v>0</v>
      </c>
      <c r="W180" s="6" t="n"/>
      <c r="X180" s="6" t="n">
        <v>46053</v>
      </c>
      <c r="Z180" t="n">
        <v>45928</v>
      </c>
      <c r="AB180" t="n">
        <v>100000</v>
      </c>
      <c r="AC180" t="inlineStr">
        <is>
          <t>Euro</t>
        </is>
      </c>
      <c r="AD180" t="n">
        <v>37</v>
      </c>
      <c r="AE180" t="n">
        <v>37</v>
      </c>
    </row>
    <row r="181">
      <c r="A181" t="inlineStr">
        <is>
          <t>V710001</t>
        </is>
      </c>
      <c r="B181" t="inlineStr">
        <is>
          <t>2025-0026</t>
        </is>
      </c>
      <c r="C181" t="inlineStr">
        <is>
          <t>37 80 4992 318-8</t>
        </is>
      </c>
      <c r="D181" t="inlineStr">
        <is>
          <t>Rail Cargo Austria AG</t>
        </is>
      </c>
      <c r="E181" t="inlineStr">
        <is>
          <t>WBA</t>
        </is>
      </c>
      <c r="F181" t="inlineStr">
        <is>
          <t>DPW</t>
        </is>
      </c>
      <c r="G181" t="n">
        <v>1</v>
      </c>
      <c r="H181" t="inlineStr">
        <is>
          <t>PAYG</t>
        </is>
      </c>
      <c r="I181" s="6" t="n">
        <v>45931</v>
      </c>
      <c r="J181" s="6" t="n">
        <v>46112</v>
      </c>
      <c r="K181" t="inlineStr">
        <is>
          <t>run_initial_fixed_duration</t>
        </is>
      </c>
      <c r="M181" s="6" t="n">
        <v>45931</v>
      </c>
      <c r="N181" s="6" t="n">
        <v>46112</v>
      </c>
      <c r="O181" s="6" t="n">
        <v>46112</v>
      </c>
      <c r="R181" t="inlineStr">
        <is>
          <t>with as-of date</t>
        </is>
      </c>
      <c r="S181" s="6" t="n">
        <v>45960</v>
      </c>
      <c r="T181" s="6" t="n"/>
      <c r="U181" t="n">
        <v>1</v>
      </c>
      <c r="V181" t="n">
        <v>0</v>
      </c>
      <c r="W181" s="6" t="n"/>
      <c r="X181" s="6" t="n">
        <v>46053</v>
      </c>
      <c r="Z181" t="n">
        <v>45928</v>
      </c>
      <c r="AB181" t="n">
        <v>100000</v>
      </c>
      <c r="AC181" t="inlineStr">
        <is>
          <t>Euro</t>
        </is>
      </c>
      <c r="AD181" t="n">
        <v>37</v>
      </c>
      <c r="AE181" t="n">
        <v>37</v>
      </c>
    </row>
    <row r="182">
      <c r="A182" t="inlineStr">
        <is>
          <t>V710001</t>
        </is>
      </c>
      <c r="B182" t="inlineStr">
        <is>
          <t>2025-0026</t>
        </is>
      </c>
      <c r="C182" t="inlineStr">
        <is>
          <t>37 80 4992 325-3</t>
        </is>
      </c>
      <c r="D182" t="inlineStr">
        <is>
          <t>Rail Cargo Austria AG</t>
        </is>
      </c>
      <c r="E182" t="inlineStr">
        <is>
          <t>WBA</t>
        </is>
      </c>
      <c r="F182" t="inlineStr">
        <is>
          <t>DPW</t>
        </is>
      </c>
      <c r="G182" t="n">
        <v>1</v>
      </c>
      <c r="H182" t="inlineStr">
        <is>
          <t>PAYG</t>
        </is>
      </c>
      <c r="I182" s="6" t="n">
        <v>45931</v>
      </c>
      <c r="J182" s="6" t="n">
        <v>46112</v>
      </c>
      <c r="K182" t="inlineStr">
        <is>
          <t>run_initial_fixed_duration</t>
        </is>
      </c>
      <c r="M182" s="6" t="n">
        <v>45931</v>
      </c>
      <c r="N182" s="6" t="n">
        <v>46112</v>
      </c>
      <c r="O182" s="6" t="n">
        <v>46112</v>
      </c>
      <c r="R182" t="inlineStr">
        <is>
          <t>with as-of date</t>
        </is>
      </c>
      <c r="S182" s="6" t="n">
        <v>45960</v>
      </c>
      <c r="T182" s="6" t="n"/>
      <c r="U182" t="n">
        <v>1</v>
      </c>
      <c r="V182" t="n">
        <v>0</v>
      </c>
      <c r="W182" s="6" t="n"/>
      <c r="X182" s="6" t="n">
        <v>46053</v>
      </c>
      <c r="Z182" t="n">
        <v>45928</v>
      </c>
      <c r="AB182" t="n">
        <v>100000</v>
      </c>
      <c r="AC182" t="inlineStr">
        <is>
          <t>Euro</t>
        </is>
      </c>
      <c r="AD182" t="n">
        <v>37</v>
      </c>
      <c r="AE182" t="n">
        <v>37</v>
      </c>
    </row>
    <row r="183">
      <c r="A183" t="inlineStr">
        <is>
          <t>V710001</t>
        </is>
      </c>
      <c r="B183" t="inlineStr">
        <is>
          <t>2025-0026</t>
        </is>
      </c>
      <c r="C183" t="inlineStr">
        <is>
          <t>37 80 4992 330-3</t>
        </is>
      </c>
      <c r="D183" t="inlineStr">
        <is>
          <t>Rail Cargo Austria AG</t>
        </is>
      </c>
      <c r="E183" t="inlineStr">
        <is>
          <t>WBA</t>
        </is>
      </c>
      <c r="F183" t="inlineStr">
        <is>
          <t>DPW</t>
        </is>
      </c>
      <c r="G183" t="n">
        <v>1</v>
      </c>
      <c r="H183" t="inlineStr">
        <is>
          <t>PAYG</t>
        </is>
      </c>
      <c r="I183" s="6" t="n">
        <v>45931</v>
      </c>
      <c r="J183" s="6" t="n">
        <v>46112</v>
      </c>
      <c r="K183" t="inlineStr">
        <is>
          <t>run_initial_fixed_duration</t>
        </is>
      </c>
      <c r="M183" s="6" t="n">
        <v>45931</v>
      </c>
      <c r="N183" s="6" t="n">
        <v>46112</v>
      </c>
      <c r="O183" s="6" t="n">
        <v>46112</v>
      </c>
      <c r="R183" t="inlineStr">
        <is>
          <t>with as-of date</t>
        </is>
      </c>
      <c r="S183" s="6" t="n">
        <v>45960</v>
      </c>
      <c r="T183" s="6" t="n"/>
      <c r="U183" t="n">
        <v>1</v>
      </c>
      <c r="V183" t="n">
        <v>0</v>
      </c>
      <c r="W183" s="6" t="n"/>
      <c r="X183" s="6" t="n">
        <v>46053</v>
      </c>
      <c r="Z183" t="n">
        <v>45928</v>
      </c>
      <c r="AB183" t="n">
        <v>100000</v>
      </c>
      <c r="AC183" t="inlineStr">
        <is>
          <t>Euro</t>
        </is>
      </c>
      <c r="AD183" t="n">
        <v>37</v>
      </c>
      <c r="AE183" t="n">
        <v>37</v>
      </c>
    </row>
    <row r="184">
      <c r="A184" t="inlineStr">
        <is>
          <t>V710001</t>
        </is>
      </c>
      <c r="B184" t="inlineStr">
        <is>
          <t>2025-0026</t>
        </is>
      </c>
      <c r="C184" t="inlineStr">
        <is>
          <t>37 80 4992 331-1</t>
        </is>
      </c>
      <c r="D184" t="inlineStr">
        <is>
          <t>Rail Cargo Austria AG</t>
        </is>
      </c>
      <c r="E184" t="inlineStr">
        <is>
          <t>WBA</t>
        </is>
      </c>
      <c r="F184" t="inlineStr">
        <is>
          <t>DPW</t>
        </is>
      </c>
      <c r="G184" t="n">
        <v>1</v>
      </c>
      <c r="H184" t="inlineStr">
        <is>
          <t>PAYG</t>
        </is>
      </c>
      <c r="I184" s="6" t="n">
        <v>45931</v>
      </c>
      <c r="J184" s="6" t="n">
        <v>46112</v>
      </c>
      <c r="K184" t="inlineStr">
        <is>
          <t>run_initial_fixed_duration</t>
        </is>
      </c>
      <c r="M184" s="6" t="n">
        <v>45931</v>
      </c>
      <c r="N184" s="6" t="n">
        <v>46112</v>
      </c>
      <c r="O184" s="6" t="n">
        <v>46112</v>
      </c>
      <c r="R184" t="inlineStr">
        <is>
          <t>with as-of date</t>
        </is>
      </c>
      <c r="S184" s="6" t="n">
        <v>45960</v>
      </c>
      <c r="T184" s="6" t="n"/>
      <c r="U184" t="n">
        <v>1</v>
      </c>
      <c r="V184" t="n">
        <v>0</v>
      </c>
      <c r="W184" s="6" t="n"/>
      <c r="X184" s="6" t="n">
        <v>46053</v>
      </c>
      <c r="Z184" t="n">
        <v>45928</v>
      </c>
      <c r="AB184" t="n">
        <v>100000</v>
      </c>
      <c r="AC184" t="inlineStr">
        <is>
          <t>Euro</t>
        </is>
      </c>
      <c r="AD184" t="n">
        <v>37</v>
      </c>
      <c r="AE184" t="n">
        <v>37</v>
      </c>
    </row>
    <row r="185">
      <c r="A185" t="inlineStr">
        <is>
          <t>V710001</t>
        </is>
      </c>
      <c r="B185" t="inlineStr">
        <is>
          <t>2025-0026</t>
        </is>
      </c>
      <c r="C185" t="inlineStr">
        <is>
          <t>37 80 4992 335-2</t>
        </is>
      </c>
      <c r="D185" t="inlineStr">
        <is>
          <t>Rail Cargo Austria AG</t>
        </is>
      </c>
      <c r="E185" t="inlineStr">
        <is>
          <t>WBA</t>
        </is>
      </c>
      <c r="F185" t="inlineStr">
        <is>
          <t>DPW</t>
        </is>
      </c>
      <c r="G185" t="n">
        <v>1</v>
      </c>
      <c r="H185" t="inlineStr">
        <is>
          <t>PAYG</t>
        </is>
      </c>
      <c r="I185" s="6" t="n">
        <v>45931</v>
      </c>
      <c r="J185" s="6" t="n">
        <v>46112</v>
      </c>
      <c r="K185" t="inlineStr">
        <is>
          <t>run_initial_fixed_duration</t>
        </is>
      </c>
      <c r="M185" s="6" t="n">
        <v>45931</v>
      </c>
      <c r="N185" s="6" t="n">
        <v>46112</v>
      </c>
      <c r="O185" s="6" t="n">
        <v>46112</v>
      </c>
      <c r="R185" t="inlineStr">
        <is>
          <t>with as-of date</t>
        </is>
      </c>
      <c r="S185" s="6" t="n">
        <v>45960</v>
      </c>
      <c r="T185" s="6" t="n"/>
      <c r="U185" t="n">
        <v>1</v>
      </c>
      <c r="V185" t="n">
        <v>0</v>
      </c>
      <c r="W185" s="6" t="n"/>
      <c r="X185" s="6" t="n">
        <v>46053</v>
      </c>
      <c r="Z185" t="n">
        <v>45928</v>
      </c>
      <c r="AB185" t="n">
        <v>100000</v>
      </c>
      <c r="AC185" t="inlineStr">
        <is>
          <t>Euro</t>
        </is>
      </c>
      <c r="AD185" t="n">
        <v>37</v>
      </c>
      <c r="AE185" t="n">
        <v>37</v>
      </c>
    </row>
    <row r="186">
      <c r="A186" t="inlineStr">
        <is>
          <t>V710001</t>
        </is>
      </c>
      <c r="B186" t="inlineStr">
        <is>
          <t>2025-0026</t>
        </is>
      </c>
      <c r="C186" t="inlineStr">
        <is>
          <t>35 80 4956 035-4</t>
        </is>
      </c>
      <c r="D186" t="inlineStr">
        <is>
          <t>Rail Cargo Austria AG</t>
        </is>
      </c>
      <c r="E186" t="inlineStr">
        <is>
          <t>WBA</t>
        </is>
      </c>
      <c r="F186" t="inlineStr">
        <is>
          <t>DPW</t>
        </is>
      </c>
      <c r="G186" t="n">
        <v>1</v>
      </c>
      <c r="H186" t="inlineStr">
        <is>
          <t>PAYG</t>
        </is>
      </c>
      <c r="I186" s="6" t="n">
        <v>45931</v>
      </c>
      <c r="J186" s="6" t="n">
        <v>46112</v>
      </c>
      <c r="K186" t="inlineStr">
        <is>
          <t>run_initial_fixed_duration</t>
        </is>
      </c>
      <c r="M186" s="6" t="n">
        <v>45931</v>
      </c>
      <c r="N186" s="6" t="n">
        <v>46112</v>
      </c>
      <c r="O186" s="6" t="n">
        <v>46112</v>
      </c>
      <c r="R186" t="inlineStr">
        <is>
          <t>with as-of date</t>
        </is>
      </c>
      <c r="S186" s="6" t="n">
        <v>45960</v>
      </c>
      <c r="T186" s="6" t="n"/>
      <c r="U186" t="n">
        <v>1</v>
      </c>
      <c r="V186" t="n">
        <v>0</v>
      </c>
      <c r="W186" s="6" t="n"/>
      <c r="X186" s="6" t="n">
        <v>46053</v>
      </c>
      <c r="Z186" t="n">
        <v>45928</v>
      </c>
      <c r="AB186" t="n">
        <v>100000</v>
      </c>
      <c r="AC186" t="inlineStr">
        <is>
          <t>Euro</t>
        </is>
      </c>
      <c r="AD186" t="n">
        <v>37</v>
      </c>
      <c r="AE186" t="n">
        <v>37</v>
      </c>
    </row>
    <row r="187">
      <c r="A187" t="inlineStr">
        <is>
          <t>V300043</t>
        </is>
      </c>
      <c r="B187" t="inlineStr">
        <is>
          <t>2023-0039</t>
        </is>
      </c>
      <c r="C187" t="inlineStr">
        <is>
          <t>37 80 4564 179-2</t>
        </is>
      </c>
      <c r="D187" t="inlineStr">
        <is>
          <t>Sangritana SpA</t>
        </is>
      </c>
      <c r="E187" t="inlineStr">
        <is>
          <t>BRI</t>
        </is>
      </c>
      <c r="F187" t="inlineStr">
        <is>
          <t>60' CW</t>
        </is>
      </c>
      <c r="G187" t="n">
        <v>1</v>
      </c>
      <c r="H187" t="inlineStr">
        <is>
          <t>PAYG</t>
        </is>
      </c>
      <c r="I187" s="6" t="n">
        <v>45658</v>
      </c>
      <c r="J187" s="6" t="n">
        <v>46053</v>
      </c>
      <c r="K187" t="inlineStr">
        <is>
          <t>run_prolonged</t>
        </is>
      </c>
      <c r="M187" s="6" t="n">
        <v>45347</v>
      </c>
      <c r="N187" s="6" t="n">
        <v>46053</v>
      </c>
      <c r="O187" s="6" t="n">
        <v>46053</v>
      </c>
      <c r="R187" t="inlineStr">
        <is>
          <t>with as-of date</t>
        </is>
      </c>
      <c r="S187" s="6" t="n">
        <v>45658</v>
      </c>
      <c r="T187" s="6" t="n"/>
      <c r="U187" t="n">
        <v>1</v>
      </c>
      <c r="V187" t="n">
        <v>3</v>
      </c>
      <c r="W187" s="6" t="n"/>
      <c r="X187" s="6" t="n">
        <v>46053</v>
      </c>
      <c r="Z187" t="n">
        <v>45928</v>
      </c>
      <c r="AB187" t="n">
        <v>80000</v>
      </c>
      <c r="AC187" t="inlineStr">
        <is>
          <t>Euro</t>
        </is>
      </c>
      <c r="AD187" t="n">
        <v>26.92</v>
      </c>
      <c r="AE187" t="n">
        <v>20.92</v>
      </c>
    </row>
    <row r="188">
      <c r="A188" t="inlineStr">
        <is>
          <t>V300043</t>
        </is>
      </c>
      <c r="B188" t="inlineStr">
        <is>
          <t>2023-0039</t>
        </is>
      </c>
      <c r="C188" t="inlineStr">
        <is>
          <t>37 80 4564 181-8</t>
        </is>
      </c>
      <c r="D188" t="inlineStr">
        <is>
          <t>Sangritana SpA</t>
        </is>
      </c>
      <c r="E188" t="inlineStr">
        <is>
          <t>BRI</t>
        </is>
      </c>
      <c r="F188" t="inlineStr">
        <is>
          <t>60' CW</t>
        </is>
      </c>
      <c r="G188" t="n">
        <v>1</v>
      </c>
      <c r="H188" t="inlineStr">
        <is>
          <t>PAYG</t>
        </is>
      </c>
      <c r="I188" s="6" t="n">
        <v>45658</v>
      </c>
      <c r="J188" s="6" t="n">
        <v>46053</v>
      </c>
      <c r="K188" t="inlineStr">
        <is>
          <t>run_prolonged</t>
        </is>
      </c>
      <c r="M188" s="6" t="n">
        <v>45347</v>
      </c>
      <c r="N188" s="6" t="n">
        <v>46053</v>
      </c>
      <c r="O188" s="6" t="n">
        <v>46053</v>
      </c>
      <c r="R188" t="inlineStr">
        <is>
          <t>with as-of date</t>
        </is>
      </c>
      <c r="S188" s="6" t="n">
        <v>45658</v>
      </c>
      <c r="T188" s="6" t="n"/>
      <c r="U188" t="n">
        <v>1</v>
      </c>
      <c r="V188" t="n">
        <v>3</v>
      </c>
      <c r="W188" s="6" t="n"/>
      <c r="X188" s="6" t="n">
        <v>46053</v>
      </c>
      <c r="Z188" t="n">
        <v>45928</v>
      </c>
      <c r="AB188" t="n">
        <v>80000</v>
      </c>
      <c r="AC188" t="inlineStr">
        <is>
          <t>Euro</t>
        </is>
      </c>
      <c r="AD188" t="n">
        <v>26.92</v>
      </c>
      <c r="AE188" t="n">
        <v>20.92</v>
      </c>
    </row>
    <row r="189">
      <c r="A189" t="inlineStr">
        <is>
          <t>V300043</t>
        </is>
      </c>
      <c r="B189" t="inlineStr">
        <is>
          <t>2023-0039</t>
        </is>
      </c>
      <c r="C189" t="inlineStr">
        <is>
          <t>37 80 4564 183-4</t>
        </is>
      </c>
      <c r="D189" t="inlineStr">
        <is>
          <t>Sangritana SpA</t>
        </is>
      </c>
      <c r="E189" t="inlineStr">
        <is>
          <t>BRI</t>
        </is>
      </c>
      <c r="F189" t="inlineStr">
        <is>
          <t>60' CW</t>
        </is>
      </c>
      <c r="G189" t="n">
        <v>1</v>
      </c>
      <c r="H189" t="inlineStr">
        <is>
          <t>PAYG</t>
        </is>
      </c>
      <c r="I189" s="6" t="n">
        <v>45658</v>
      </c>
      <c r="J189" s="6" t="n">
        <v>46053</v>
      </c>
      <c r="K189" t="inlineStr">
        <is>
          <t>run_prolonged</t>
        </is>
      </c>
      <c r="M189" s="6" t="n">
        <v>45347</v>
      </c>
      <c r="N189" s="6" t="n">
        <v>46053</v>
      </c>
      <c r="O189" s="6" t="n">
        <v>46053</v>
      </c>
      <c r="R189" t="inlineStr">
        <is>
          <t>with as-of date</t>
        </is>
      </c>
      <c r="S189" s="6" t="n">
        <v>45658</v>
      </c>
      <c r="T189" s="6" t="n"/>
      <c r="U189" t="n">
        <v>1</v>
      </c>
      <c r="V189" t="n">
        <v>3</v>
      </c>
      <c r="W189" s="6" t="n"/>
      <c r="X189" s="6" t="n">
        <v>46053</v>
      </c>
      <c r="Z189" t="n">
        <v>45928</v>
      </c>
      <c r="AB189" t="n">
        <v>80000</v>
      </c>
      <c r="AC189" t="inlineStr">
        <is>
          <t>Euro</t>
        </is>
      </c>
      <c r="AD189" t="n">
        <v>26.92</v>
      </c>
      <c r="AE189" t="n">
        <v>20.92</v>
      </c>
    </row>
    <row r="190">
      <c r="A190" t="inlineStr">
        <is>
          <t>V300043</t>
        </is>
      </c>
      <c r="B190" t="inlineStr">
        <is>
          <t>2023-0039</t>
        </is>
      </c>
      <c r="C190" t="inlineStr">
        <is>
          <t>37 80 4564 193-3</t>
        </is>
      </c>
      <c r="D190" t="inlineStr">
        <is>
          <t>Sangritana SpA</t>
        </is>
      </c>
      <c r="E190" t="inlineStr">
        <is>
          <t>BRI</t>
        </is>
      </c>
      <c r="F190" t="inlineStr">
        <is>
          <t>60' CW</t>
        </is>
      </c>
      <c r="G190" t="n">
        <v>1</v>
      </c>
      <c r="H190" t="inlineStr">
        <is>
          <t>PAYG</t>
        </is>
      </c>
      <c r="I190" s="6" t="n">
        <v>45658</v>
      </c>
      <c r="J190" s="6" t="n">
        <v>46053</v>
      </c>
      <c r="K190" t="inlineStr">
        <is>
          <t>run_prolonged</t>
        </is>
      </c>
      <c r="M190" s="6" t="n">
        <v>45347</v>
      </c>
      <c r="N190" s="6" t="n">
        <v>46053</v>
      </c>
      <c r="O190" s="6" t="n">
        <v>46053</v>
      </c>
      <c r="R190" t="inlineStr">
        <is>
          <t>with as-of date</t>
        </is>
      </c>
      <c r="S190" s="6" t="n">
        <v>45658</v>
      </c>
      <c r="T190" s="6" t="n"/>
      <c r="U190" t="n">
        <v>1</v>
      </c>
      <c r="V190" t="n">
        <v>3</v>
      </c>
      <c r="W190" s="6" t="n"/>
      <c r="X190" s="6" t="n">
        <v>46053</v>
      </c>
      <c r="Z190" t="n">
        <v>45928</v>
      </c>
      <c r="AB190" t="n">
        <v>80000</v>
      </c>
      <c r="AC190" t="inlineStr">
        <is>
          <t>Euro</t>
        </is>
      </c>
      <c r="AD190" t="n">
        <v>26.92</v>
      </c>
      <c r="AE190" t="n">
        <v>20.92</v>
      </c>
    </row>
    <row r="191">
      <c r="A191" t="inlineStr">
        <is>
          <t>V300043</t>
        </is>
      </c>
      <c r="B191" t="inlineStr">
        <is>
          <t>2023-0039</t>
        </is>
      </c>
      <c r="C191" t="inlineStr">
        <is>
          <t>37 80 4564 201-4</t>
        </is>
      </c>
      <c r="D191" t="inlineStr">
        <is>
          <t>Sangritana SpA</t>
        </is>
      </c>
      <c r="E191" t="inlineStr">
        <is>
          <t>BRI</t>
        </is>
      </c>
      <c r="F191" t="inlineStr">
        <is>
          <t>60' CW</t>
        </is>
      </c>
      <c r="G191" t="n">
        <v>1</v>
      </c>
      <c r="H191" t="inlineStr">
        <is>
          <t>PAYG</t>
        </is>
      </c>
      <c r="I191" s="6" t="n">
        <v>45658</v>
      </c>
      <c r="J191" s="6" t="n">
        <v>46053</v>
      </c>
      <c r="K191" t="inlineStr">
        <is>
          <t>run_prolonged</t>
        </is>
      </c>
      <c r="M191" s="6" t="n">
        <v>45347</v>
      </c>
      <c r="N191" s="6" t="n">
        <v>46053</v>
      </c>
      <c r="O191" s="6" t="n">
        <v>46053</v>
      </c>
      <c r="R191" t="inlineStr">
        <is>
          <t>with as-of date</t>
        </is>
      </c>
      <c r="S191" s="6" t="n">
        <v>45658</v>
      </c>
      <c r="T191" s="6" t="n"/>
      <c r="U191" t="n">
        <v>1</v>
      </c>
      <c r="V191" t="n">
        <v>3</v>
      </c>
      <c r="W191" s="6" t="n"/>
      <c r="X191" s="6" t="n">
        <v>46053</v>
      </c>
      <c r="Z191" t="n">
        <v>45928</v>
      </c>
      <c r="AB191" t="n">
        <v>80000</v>
      </c>
      <c r="AC191" t="inlineStr">
        <is>
          <t>Euro</t>
        </is>
      </c>
      <c r="AD191" t="n">
        <v>26.92</v>
      </c>
      <c r="AE191" t="n">
        <v>20.92</v>
      </c>
    </row>
    <row r="192">
      <c r="A192" t="inlineStr">
        <is>
          <t>V300043</t>
        </is>
      </c>
      <c r="B192" t="inlineStr">
        <is>
          <t>2023-0039</t>
        </is>
      </c>
      <c r="C192" t="inlineStr">
        <is>
          <t>37 80 4564 204-8</t>
        </is>
      </c>
      <c r="D192" t="inlineStr">
        <is>
          <t>Sangritana SpA</t>
        </is>
      </c>
      <c r="E192" t="inlineStr">
        <is>
          <t>BRI</t>
        </is>
      </c>
      <c r="F192" t="inlineStr">
        <is>
          <t>60' CW</t>
        </is>
      </c>
      <c r="G192" t="n">
        <v>1</v>
      </c>
      <c r="H192" t="inlineStr">
        <is>
          <t>PAYG</t>
        </is>
      </c>
      <c r="I192" s="6" t="n">
        <v>45658</v>
      </c>
      <c r="J192" s="6" t="n">
        <v>46053</v>
      </c>
      <c r="K192" t="inlineStr">
        <is>
          <t>run_prolonged</t>
        </is>
      </c>
      <c r="M192" s="6" t="n">
        <v>45347</v>
      </c>
      <c r="N192" s="6" t="n">
        <v>46053</v>
      </c>
      <c r="O192" s="6" t="n">
        <v>46053</v>
      </c>
      <c r="R192" t="inlineStr">
        <is>
          <t>with as-of date</t>
        </is>
      </c>
      <c r="S192" s="6" t="n">
        <v>45658</v>
      </c>
      <c r="T192" s="6" t="n"/>
      <c r="U192" t="n">
        <v>1</v>
      </c>
      <c r="V192" t="n">
        <v>3</v>
      </c>
      <c r="W192" s="6" t="n"/>
      <c r="X192" s="6" t="n">
        <v>46053</v>
      </c>
      <c r="Z192" t="n">
        <v>45928</v>
      </c>
      <c r="AB192" t="n">
        <v>80000</v>
      </c>
      <c r="AC192" t="inlineStr">
        <is>
          <t>Euro</t>
        </is>
      </c>
      <c r="AD192" t="n">
        <v>26.92</v>
      </c>
      <c r="AE192" t="n">
        <v>20.92</v>
      </c>
    </row>
    <row r="193">
      <c r="A193" t="inlineStr">
        <is>
          <t>V300043</t>
        </is>
      </c>
      <c r="B193" t="inlineStr">
        <is>
          <t>2023-0039</t>
        </is>
      </c>
      <c r="C193" t="inlineStr">
        <is>
          <t>37 80 4564 218-8</t>
        </is>
      </c>
      <c r="D193" t="inlineStr">
        <is>
          <t>Sangritana SpA</t>
        </is>
      </c>
      <c r="E193" t="inlineStr">
        <is>
          <t>BRI</t>
        </is>
      </c>
      <c r="F193" t="inlineStr">
        <is>
          <t>60' CW</t>
        </is>
      </c>
      <c r="G193" t="n">
        <v>1</v>
      </c>
      <c r="H193" t="inlineStr">
        <is>
          <t>PAYG</t>
        </is>
      </c>
      <c r="I193" s="6" t="n">
        <v>45658</v>
      </c>
      <c r="J193" s="6" t="n">
        <v>46053</v>
      </c>
      <c r="K193" t="inlineStr">
        <is>
          <t>run_prolonged</t>
        </is>
      </c>
      <c r="M193" s="6" t="n">
        <v>45347</v>
      </c>
      <c r="N193" s="6" t="n">
        <v>46053</v>
      </c>
      <c r="O193" s="6" t="n">
        <v>46053</v>
      </c>
      <c r="R193" t="inlineStr">
        <is>
          <t>with as-of date</t>
        </is>
      </c>
      <c r="S193" s="6" t="n">
        <v>45658</v>
      </c>
      <c r="T193" s="6" t="n"/>
      <c r="U193" t="n">
        <v>1</v>
      </c>
      <c r="V193" t="n">
        <v>3</v>
      </c>
      <c r="W193" s="6" t="n"/>
      <c r="X193" s="6" t="n">
        <v>46053</v>
      </c>
      <c r="Z193" t="n">
        <v>45928</v>
      </c>
      <c r="AB193" t="n">
        <v>80000</v>
      </c>
      <c r="AC193" t="inlineStr">
        <is>
          <t>Euro</t>
        </is>
      </c>
      <c r="AD193" t="n">
        <v>26.92</v>
      </c>
      <c r="AE193" t="n">
        <v>20.92</v>
      </c>
    </row>
    <row r="194">
      <c r="A194" t="inlineStr">
        <is>
          <t>V300043</t>
        </is>
      </c>
      <c r="B194" t="inlineStr">
        <is>
          <t>2023-0039</t>
        </is>
      </c>
      <c r="C194" t="inlineStr">
        <is>
          <t>37 80 4564 225-3</t>
        </is>
      </c>
      <c r="D194" t="inlineStr">
        <is>
          <t>Sangritana SpA</t>
        </is>
      </c>
      <c r="E194" t="inlineStr">
        <is>
          <t>BRI</t>
        </is>
      </c>
      <c r="F194" t="inlineStr">
        <is>
          <t>60' CW</t>
        </is>
      </c>
      <c r="G194" t="n">
        <v>1</v>
      </c>
      <c r="H194" t="inlineStr">
        <is>
          <t>PAYG</t>
        </is>
      </c>
      <c r="I194" s="6" t="n">
        <v>45658</v>
      </c>
      <c r="J194" s="6" t="n">
        <v>46053</v>
      </c>
      <c r="K194" t="inlineStr">
        <is>
          <t>run_prolonged</t>
        </is>
      </c>
      <c r="M194" s="6" t="n">
        <v>45347</v>
      </c>
      <c r="N194" s="6" t="n">
        <v>46053</v>
      </c>
      <c r="O194" s="6" t="n">
        <v>46053</v>
      </c>
      <c r="R194" t="inlineStr">
        <is>
          <t>with as-of date</t>
        </is>
      </c>
      <c r="S194" s="6" t="n">
        <v>45658</v>
      </c>
      <c r="T194" s="6" t="n"/>
      <c r="U194" t="n">
        <v>1</v>
      </c>
      <c r="V194" t="n">
        <v>3</v>
      </c>
      <c r="W194" s="6" t="n"/>
      <c r="X194" s="6" t="n">
        <v>46053</v>
      </c>
      <c r="Z194" t="n">
        <v>45928</v>
      </c>
      <c r="AB194" t="n">
        <v>80000</v>
      </c>
      <c r="AC194" t="inlineStr">
        <is>
          <t>Euro</t>
        </is>
      </c>
      <c r="AD194" t="n">
        <v>26.92</v>
      </c>
      <c r="AE194" t="n">
        <v>20.92</v>
      </c>
    </row>
    <row r="195">
      <c r="A195" t="inlineStr">
        <is>
          <t>V300043</t>
        </is>
      </c>
      <c r="B195" t="inlineStr">
        <is>
          <t>2023-0039</t>
        </is>
      </c>
      <c r="C195" t="inlineStr">
        <is>
          <t>37 80 4564 229-5</t>
        </is>
      </c>
      <c r="D195" t="inlineStr">
        <is>
          <t>Sangritana SpA</t>
        </is>
      </c>
      <c r="E195" t="inlineStr">
        <is>
          <t>BRI</t>
        </is>
      </c>
      <c r="F195" t="inlineStr">
        <is>
          <t>60' CW</t>
        </is>
      </c>
      <c r="G195" t="n">
        <v>1</v>
      </c>
      <c r="H195" t="inlineStr">
        <is>
          <t>PAYG</t>
        </is>
      </c>
      <c r="I195" s="6" t="n">
        <v>45658</v>
      </c>
      <c r="J195" s="6" t="n">
        <v>46053</v>
      </c>
      <c r="K195" t="inlineStr">
        <is>
          <t>run_prolonged</t>
        </is>
      </c>
      <c r="M195" s="6" t="n">
        <v>45347</v>
      </c>
      <c r="N195" s="6" t="n">
        <v>46053</v>
      </c>
      <c r="O195" s="6" t="n">
        <v>46053</v>
      </c>
      <c r="R195" t="inlineStr">
        <is>
          <t>with as-of date</t>
        </is>
      </c>
      <c r="S195" s="6" t="n">
        <v>45658</v>
      </c>
      <c r="T195" s="6" t="n"/>
      <c r="U195" t="n">
        <v>1</v>
      </c>
      <c r="V195" t="n">
        <v>3</v>
      </c>
      <c r="W195" s="6" t="n"/>
      <c r="X195" s="6" t="n">
        <v>46053</v>
      </c>
      <c r="Z195" t="n">
        <v>45928</v>
      </c>
      <c r="AB195" t="n">
        <v>80000</v>
      </c>
      <c r="AC195" t="inlineStr">
        <is>
          <t>Euro</t>
        </is>
      </c>
      <c r="AD195" t="n">
        <v>26.92</v>
      </c>
      <c r="AE195" t="n">
        <v>20.92</v>
      </c>
    </row>
    <row r="196">
      <c r="A196" t="inlineStr">
        <is>
          <t>V300043</t>
        </is>
      </c>
      <c r="B196" t="inlineStr">
        <is>
          <t>2023-0039</t>
        </is>
      </c>
      <c r="C196" t="inlineStr">
        <is>
          <t>37 80 4564 240-2</t>
        </is>
      </c>
      <c r="D196" t="inlineStr">
        <is>
          <t>Sangritana SpA</t>
        </is>
      </c>
      <c r="E196" t="inlineStr">
        <is>
          <t>BRI</t>
        </is>
      </c>
      <c r="F196" t="inlineStr">
        <is>
          <t>60' CW</t>
        </is>
      </c>
      <c r="G196" t="n">
        <v>1</v>
      </c>
      <c r="H196" t="inlineStr">
        <is>
          <t>PAYG</t>
        </is>
      </c>
      <c r="I196" s="6" t="n">
        <v>45658</v>
      </c>
      <c r="J196" s="6" t="n">
        <v>46053</v>
      </c>
      <c r="K196" t="inlineStr">
        <is>
          <t>run_prolonged</t>
        </is>
      </c>
      <c r="M196" s="6" t="n">
        <v>45347</v>
      </c>
      <c r="N196" s="6" t="n">
        <v>46053</v>
      </c>
      <c r="O196" s="6" t="n">
        <v>46053</v>
      </c>
      <c r="R196" t="inlineStr">
        <is>
          <t>with as-of date</t>
        </is>
      </c>
      <c r="S196" s="6" t="n">
        <v>45658</v>
      </c>
      <c r="T196" s="6" t="n"/>
      <c r="U196" t="n">
        <v>1</v>
      </c>
      <c r="V196" t="n">
        <v>3</v>
      </c>
      <c r="W196" s="6" t="n"/>
      <c r="X196" s="6" t="n">
        <v>46053</v>
      </c>
      <c r="Z196" t="n">
        <v>45928</v>
      </c>
      <c r="AB196" t="n">
        <v>80000</v>
      </c>
      <c r="AC196" t="inlineStr">
        <is>
          <t>Euro</t>
        </is>
      </c>
      <c r="AD196" t="n">
        <v>26.92</v>
      </c>
      <c r="AE196" t="n">
        <v>20.92</v>
      </c>
    </row>
    <row r="197">
      <c r="A197" t="inlineStr">
        <is>
          <t>V300043</t>
        </is>
      </c>
      <c r="B197" t="inlineStr">
        <is>
          <t>2023-0039</t>
        </is>
      </c>
      <c r="C197" t="inlineStr">
        <is>
          <t>37 80 4564 249-3</t>
        </is>
      </c>
      <c r="D197" t="inlineStr">
        <is>
          <t>Sangritana SpA</t>
        </is>
      </c>
      <c r="E197" t="inlineStr">
        <is>
          <t>BRI</t>
        </is>
      </c>
      <c r="F197" t="inlineStr">
        <is>
          <t>60' CW</t>
        </is>
      </c>
      <c r="G197" t="n">
        <v>1</v>
      </c>
      <c r="H197" t="inlineStr">
        <is>
          <t>PAYG</t>
        </is>
      </c>
      <c r="I197" s="6" t="n">
        <v>45658</v>
      </c>
      <c r="J197" s="6" t="n">
        <v>46053</v>
      </c>
      <c r="K197" t="inlineStr">
        <is>
          <t>run_prolonged</t>
        </is>
      </c>
      <c r="M197" s="6" t="n">
        <v>45347</v>
      </c>
      <c r="N197" s="6" t="n">
        <v>46053</v>
      </c>
      <c r="O197" s="6" t="n">
        <v>46053</v>
      </c>
      <c r="R197" t="inlineStr">
        <is>
          <t>with as-of date</t>
        </is>
      </c>
      <c r="S197" s="6" t="n">
        <v>45658</v>
      </c>
      <c r="T197" s="6" t="n"/>
      <c r="U197" t="n">
        <v>1</v>
      </c>
      <c r="V197" t="n">
        <v>3</v>
      </c>
      <c r="W197" s="6" t="n"/>
      <c r="X197" s="6" t="n">
        <v>46053</v>
      </c>
      <c r="Z197" t="n">
        <v>45928</v>
      </c>
      <c r="AB197" t="n">
        <v>80000</v>
      </c>
      <c r="AC197" t="inlineStr">
        <is>
          <t>Euro</t>
        </is>
      </c>
      <c r="AD197" t="n">
        <v>26.92</v>
      </c>
      <c r="AE197" t="n">
        <v>20.92</v>
      </c>
    </row>
    <row r="198">
      <c r="A198" t="inlineStr">
        <is>
          <t>V300043</t>
        </is>
      </c>
      <c r="B198" t="inlineStr">
        <is>
          <t>2023-0039</t>
        </is>
      </c>
      <c r="C198" t="inlineStr">
        <is>
          <t>37 80 4564 256-8</t>
        </is>
      </c>
      <c r="D198" t="inlineStr">
        <is>
          <t>Sangritana SpA</t>
        </is>
      </c>
      <c r="E198" t="inlineStr">
        <is>
          <t>BRI</t>
        </is>
      </c>
      <c r="F198" t="inlineStr">
        <is>
          <t>60' CW</t>
        </is>
      </c>
      <c r="G198" t="n">
        <v>1</v>
      </c>
      <c r="H198" t="inlineStr">
        <is>
          <t>PAYG</t>
        </is>
      </c>
      <c r="I198" s="6" t="n">
        <v>45658</v>
      </c>
      <c r="J198" s="6" t="n">
        <v>46053</v>
      </c>
      <c r="K198" t="inlineStr">
        <is>
          <t>run_prolonged</t>
        </is>
      </c>
      <c r="M198" s="6" t="n">
        <v>45347</v>
      </c>
      <c r="N198" s="6" t="n">
        <v>46053</v>
      </c>
      <c r="O198" s="6" t="n">
        <v>46053</v>
      </c>
      <c r="R198" t="inlineStr">
        <is>
          <t>with as-of date</t>
        </is>
      </c>
      <c r="S198" s="6" t="n">
        <v>45658</v>
      </c>
      <c r="T198" s="6" t="n"/>
      <c r="U198" t="n">
        <v>1</v>
      </c>
      <c r="V198" t="n">
        <v>3</v>
      </c>
      <c r="W198" s="6" t="n"/>
      <c r="X198" s="6" t="n">
        <v>46053</v>
      </c>
      <c r="Z198" t="n">
        <v>45928</v>
      </c>
      <c r="AB198" t="n">
        <v>80000</v>
      </c>
      <c r="AC198" t="inlineStr">
        <is>
          <t>Euro</t>
        </is>
      </c>
      <c r="AD198" t="n">
        <v>26.92</v>
      </c>
      <c r="AE198" t="n">
        <v>20.92</v>
      </c>
    </row>
    <row r="199">
      <c r="A199" t="inlineStr">
        <is>
          <t>V300043</t>
        </is>
      </c>
      <c r="B199" t="inlineStr">
        <is>
          <t>2023-0039</t>
        </is>
      </c>
      <c r="C199" t="inlineStr">
        <is>
          <t>37 80 4564 261-8</t>
        </is>
      </c>
      <c r="D199" t="inlineStr">
        <is>
          <t>Sangritana SpA</t>
        </is>
      </c>
      <c r="E199" t="inlineStr">
        <is>
          <t>BRI</t>
        </is>
      </c>
      <c r="F199" t="inlineStr">
        <is>
          <t>60' CW</t>
        </is>
      </c>
      <c r="G199" t="n">
        <v>1</v>
      </c>
      <c r="H199" t="inlineStr">
        <is>
          <t>PAYG</t>
        </is>
      </c>
      <c r="I199" s="6" t="n">
        <v>45658</v>
      </c>
      <c r="J199" s="6" t="n">
        <v>46053</v>
      </c>
      <c r="K199" t="inlineStr">
        <is>
          <t>run_prolonged</t>
        </is>
      </c>
      <c r="M199" s="6" t="n">
        <v>45347</v>
      </c>
      <c r="N199" s="6" t="n">
        <v>46053</v>
      </c>
      <c r="O199" s="6" t="n">
        <v>46053</v>
      </c>
      <c r="R199" t="inlineStr">
        <is>
          <t>with as-of date</t>
        </is>
      </c>
      <c r="S199" s="6" t="n">
        <v>45658</v>
      </c>
      <c r="T199" s="6" t="n"/>
      <c r="U199" t="n">
        <v>1</v>
      </c>
      <c r="V199" t="n">
        <v>3</v>
      </c>
      <c r="W199" s="6" t="n"/>
      <c r="X199" s="6" t="n">
        <v>46053</v>
      </c>
      <c r="Z199" t="n">
        <v>45928</v>
      </c>
      <c r="AB199" t="n">
        <v>80000</v>
      </c>
      <c r="AC199" t="inlineStr">
        <is>
          <t>Euro</t>
        </is>
      </c>
      <c r="AD199" t="n">
        <v>26.92</v>
      </c>
      <c r="AE199" t="n">
        <v>20.92</v>
      </c>
    </row>
    <row r="200">
      <c r="A200" t="inlineStr">
        <is>
          <t>V300043</t>
        </is>
      </c>
      <c r="B200" t="inlineStr">
        <is>
          <t>2023-0039</t>
        </is>
      </c>
      <c r="C200" t="inlineStr">
        <is>
          <t>37 80 4564 264-2</t>
        </is>
      </c>
      <c r="D200" t="inlineStr">
        <is>
          <t>Sangritana SpA</t>
        </is>
      </c>
      <c r="E200" t="inlineStr">
        <is>
          <t>BRI</t>
        </is>
      </c>
      <c r="F200" t="inlineStr">
        <is>
          <t>60' CW</t>
        </is>
      </c>
      <c r="G200" t="n">
        <v>1</v>
      </c>
      <c r="H200" t="inlineStr">
        <is>
          <t>PAYG</t>
        </is>
      </c>
      <c r="I200" s="6" t="n">
        <v>45658</v>
      </c>
      <c r="J200" s="6" t="n">
        <v>46053</v>
      </c>
      <c r="K200" t="inlineStr">
        <is>
          <t>run_prolonged</t>
        </is>
      </c>
      <c r="M200" s="6" t="n">
        <v>45347</v>
      </c>
      <c r="N200" s="6" t="n">
        <v>46053</v>
      </c>
      <c r="O200" s="6" t="n">
        <v>46053</v>
      </c>
      <c r="R200" t="inlineStr">
        <is>
          <t>with as-of date</t>
        </is>
      </c>
      <c r="S200" s="6" t="n">
        <v>45658</v>
      </c>
      <c r="T200" s="6" t="n"/>
      <c r="U200" t="n">
        <v>1</v>
      </c>
      <c r="V200" t="n">
        <v>3</v>
      </c>
      <c r="W200" s="6" t="n"/>
      <c r="X200" s="6" t="n">
        <v>46053</v>
      </c>
      <c r="Z200" t="n">
        <v>45928</v>
      </c>
      <c r="AB200" t="n">
        <v>80000</v>
      </c>
      <c r="AC200" t="inlineStr">
        <is>
          <t>Euro</t>
        </is>
      </c>
      <c r="AD200" t="n">
        <v>26.92</v>
      </c>
      <c r="AE200" t="n">
        <v>20.92</v>
      </c>
    </row>
    <row r="201">
      <c r="A201" t="inlineStr">
        <is>
          <t>V300043</t>
        </is>
      </c>
      <c r="B201" t="inlineStr">
        <is>
          <t>2023-0039</t>
        </is>
      </c>
      <c r="C201" t="inlineStr">
        <is>
          <t>37 80 4564 268-3</t>
        </is>
      </c>
      <c r="D201" t="inlineStr">
        <is>
          <t>Sangritana SpA</t>
        </is>
      </c>
      <c r="E201" t="inlineStr">
        <is>
          <t>BRI</t>
        </is>
      </c>
      <c r="F201" t="inlineStr">
        <is>
          <t>60' CW</t>
        </is>
      </c>
      <c r="G201" t="n">
        <v>1</v>
      </c>
      <c r="H201" t="inlineStr">
        <is>
          <t>PAYG</t>
        </is>
      </c>
      <c r="I201" s="6" t="n">
        <v>45658</v>
      </c>
      <c r="J201" s="6" t="n">
        <v>46053</v>
      </c>
      <c r="K201" t="inlineStr">
        <is>
          <t>run_prolonged</t>
        </is>
      </c>
      <c r="M201" s="6" t="n">
        <v>45347</v>
      </c>
      <c r="N201" s="6" t="n">
        <v>46053</v>
      </c>
      <c r="O201" s="6" t="n">
        <v>46053</v>
      </c>
      <c r="R201" t="inlineStr">
        <is>
          <t>with as-of date</t>
        </is>
      </c>
      <c r="S201" s="6" t="n">
        <v>45658</v>
      </c>
      <c r="T201" s="6" t="n"/>
      <c r="U201" t="n">
        <v>1</v>
      </c>
      <c r="V201" t="n">
        <v>3</v>
      </c>
      <c r="W201" s="6" t="n"/>
      <c r="X201" s="6" t="n">
        <v>46053</v>
      </c>
      <c r="Z201" t="n">
        <v>45928</v>
      </c>
      <c r="AB201" t="n">
        <v>80000</v>
      </c>
      <c r="AC201" t="inlineStr">
        <is>
          <t>Euro</t>
        </is>
      </c>
      <c r="AD201" t="n">
        <v>26.92</v>
      </c>
      <c r="AE201" t="n">
        <v>20.92</v>
      </c>
    </row>
    <row r="202">
      <c r="A202" t="inlineStr">
        <is>
          <t>V300043</t>
        </is>
      </c>
      <c r="B202" t="inlineStr">
        <is>
          <t>2023-0039</t>
        </is>
      </c>
      <c r="C202" t="inlineStr">
        <is>
          <t>37 80 4564 270-9</t>
        </is>
      </c>
      <c r="D202" t="inlineStr">
        <is>
          <t>Sangritana SpA</t>
        </is>
      </c>
      <c r="E202" t="inlineStr">
        <is>
          <t>BRI</t>
        </is>
      </c>
      <c r="F202" t="inlineStr">
        <is>
          <t>60' CW</t>
        </is>
      </c>
      <c r="G202" t="n">
        <v>1</v>
      </c>
      <c r="H202" t="inlineStr">
        <is>
          <t>PAYG</t>
        </is>
      </c>
      <c r="I202" s="6" t="n">
        <v>45658</v>
      </c>
      <c r="J202" s="6" t="n">
        <v>46053</v>
      </c>
      <c r="K202" t="inlineStr">
        <is>
          <t>run_prolonged</t>
        </is>
      </c>
      <c r="M202" s="6" t="n">
        <v>45347</v>
      </c>
      <c r="N202" s="6" t="n">
        <v>46053</v>
      </c>
      <c r="O202" s="6" t="n">
        <v>46053</v>
      </c>
      <c r="R202" t="inlineStr">
        <is>
          <t>with as-of date</t>
        </is>
      </c>
      <c r="S202" s="6" t="n">
        <v>45658</v>
      </c>
      <c r="T202" s="6" t="n"/>
      <c r="U202" t="n">
        <v>1</v>
      </c>
      <c r="V202" t="n">
        <v>3</v>
      </c>
      <c r="W202" s="6" t="n"/>
      <c r="X202" s="6" t="n">
        <v>46053</v>
      </c>
      <c r="Z202" t="n">
        <v>45928</v>
      </c>
      <c r="AB202" t="n">
        <v>80000</v>
      </c>
      <c r="AC202" t="inlineStr">
        <is>
          <t>Euro</t>
        </is>
      </c>
      <c r="AD202" t="n">
        <v>26.92</v>
      </c>
      <c r="AE202" t="n">
        <v>20.92</v>
      </c>
    </row>
    <row r="203">
      <c r="A203" t="inlineStr">
        <is>
          <t>V300043</t>
        </is>
      </c>
      <c r="B203" t="inlineStr">
        <is>
          <t>2023-0039</t>
        </is>
      </c>
      <c r="C203" t="inlineStr">
        <is>
          <t>37 80 4564 284-0</t>
        </is>
      </c>
      <c r="D203" t="inlineStr">
        <is>
          <t>Sangritana SpA</t>
        </is>
      </c>
      <c r="E203" t="inlineStr">
        <is>
          <t>BRI</t>
        </is>
      </c>
      <c r="F203" t="inlineStr">
        <is>
          <t>60' CW</t>
        </is>
      </c>
      <c r="G203" t="n">
        <v>1</v>
      </c>
      <c r="H203" t="inlineStr">
        <is>
          <t>PAYG</t>
        </is>
      </c>
      <c r="I203" s="6" t="n">
        <v>45658</v>
      </c>
      <c r="J203" s="6" t="n">
        <v>46053</v>
      </c>
      <c r="K203" t="inlineStr">
        <is>
          <t>run_prolonged</t>
        </is>
      </c>
      <c r="M203" s="6" t="n">
        <v>45347</v>
      </c>
      <c r="N203" s="6" t="n">
        <v>46053</v>
      </c>
      <c r="O203" s="6" t="n">
        <v>46053</v>
      </c>
      <c r="R203" t="inlineStr">
        <is>
          <t>with as-of date</t>
        </is>
      </c>
      <c r="S203" s="6" t="n">
        <v>45658</v>
      </c>
      <c r="T203" s="6" t="n"/>
      <c r="U203" t="n">
        <v>1</v>
      </c>
      <c r="V203" t="n">
        <v>3</v>
      </c>
      <c r="W203" s="6" t="n"/>
      <c r="X203" s="6" t="n">
        <v>46053</v>
      </c>
      <c r="Z203" t="n">
        <v>45928</v>
      </c>
      <c r="AB203" t="n">
        <v>80000</v>
      </c>
      <c r="AC203" t="inlineStr">
        <is>
          <t>Euro</t>
        </is>
      </c>
      <c r="AD203" t="n">
        <v>26.92</v>
      </c>
      <c r="AE203" t="n">
        <v>20.92</v>
      </c>
    </row>
    <row r="204">
      <c r="A204" t="inlineStr">
        <is>
          <t>V300043</t>
        </is>
      </c>
      <c r="B204" t="inlineStr">
        <is>
          <t>2023-0039</t>
        </is>
      </c>
      <c r="C204" t="inlineStr">
        <is>
          <t>37 80 4564 293-1</t>
        </is>
      </c>
      <c r="D204" t="inlineStr">
        <is>
          <t>Sangritana SpA</t>
        </is>
      </c>
      <c r="E204" t="inlineStr">
        <is>
          <t>BRI</t>
        </is>
      </c>
      <c r="F204" t="inlineStr">
        <is>
          <t>60' CW</t>
        </is>
      </c>
      <c r="G204" t="n">
        <v>1</v>
      </c>
      <c r="H204" t="inlineStr">
        <is>
          <t>PAYG</t>
        </is>
      </c>
      <c r="I204" s="6" t="n">
        <v>45658</v>
      </c>
      <c r="J204" s="6" t="n">
        <v>46053</v>
      </c>
      <c r="K204" t="inlineStr">
        <is>
          <t>run_prolonged</t>
        </is>
      </c>
      <c r="M204" s="6" t="n">
        <v>45347</v>
      </c>
      <c r="N204" s="6" t="n">
        <v>46053</v>
      </c>
      <c r="O204" s="6" t="n">
        <v>46053</v>
      </c>
      <c r="R204" t="inlineStr">
        <is>
          <t>with as-of date</t>
        </is>
      </c>
      <c r="S204" s="6" t="n">
        <v>45658</v>
      </c>
      <c r="T204" s="6" t="n"/>
      <c r="U204" t="n">
        <v>1</v>
      </c>
      <c r="V204" t="n">
        <v>3</v>
      </c>
      <c r="W204" s="6" t="n"/>
      <c r="X204" s="6" t="n">
        <v>46053</v>
      </c>
      <c r="Z204" t="n">
        <v>45928</v>
      </c>
      <c r="AB204" t="n">
        <v>80000</v>
      </c>
      <c r="AC204" t="inlineStr">
        <is>
          <t>Euro</t>
        </is>
      </c>
      <c r="AD204" t="n">
        <v>26.92</v>
      </c>
      <c r="AE204" t="n">
        <v>20.92</v>
      </c>
    </row>
    <row r="205">
      <c r="A205" t="inlineStr">
        <is>
          <t>V300043</t>
        </is>
      </c>
      <c r="B205" t="inlineStr">
        <is>
          <t>2023-0039</t>
        </is>
      </c>
      <c r="C205" t="inlineStr">
        <is>
          <t>37 80 4564 294-9</t>
        </is>
      </c>
      <c r="D205" t="inlineStr">
        <is>
          <t>Sangritana SpA</t>
        </is>
      </c>
      <c r="E205" t="inlineStr">
        <is>
          <t>BRI</t>
        </is>
      </c>
      <c r="F205" t="inlineStr">
        <is>
          <t>60' CW</t>
        </is>
      </c>
      <c r="G205" t="n">
        <v>1</v>
      </c>
      <c r="H205" t="inlineStr">
        <is>
          <t>PAYG</t>
        </is>
      </c>
      <c r="I205" s="6" t="n">
        <v>45658</v>
      </c>
      <c r="J205" s="6" t="n">
        <v>46053</v>
      </c>
      <c r="K205" t="inlineStr">
        <is>
          <t>run_prolonged</t>
        </is>
      </c>
      <c r="M205" s="6" t="n">
        <v>45347</v>
      </c>
      <c r="N205" s="6" t="n">
        <v>46053</v>
      </c>
      <c r="O205" s="6" t="n">
        <v>46053</v>
      </c>
      <c r="R205" t="inlineStr">
        <is>
          <t>with as-of date</t>
        </is>
      </c>
      <c r="S205" s="6" t="n">
        <v>45658</v>
      </c>
      <c r="T205" s="6" t="n"/>
      <c r="U205" t="n">
        <v>1</v>
      </c>
      <c r="V205" t="n">
        <v>3</v>
      </c>
      <c r="W205" s="6" t="n"/>
      <c r="X205" s="6" t="n">
        <v>46053</v>
      </c>
      <c r="Z205" t="n">
        <v>45928</v>
      </c>
      <c r="AB205" t="n">
        <v>80000</v>
      </c>
      <c r="AC205" t="inlineStr">
        <is>
          <t>Euro</t>
        </is>
      </c>
      <c r="AD205" t="n">
        <v>26.92</v>
      </c>
      <c r="AE205" t="n">
        <v>20.92</v>
      </c>
    </row>
    <row r="206">
      <c r="A206" t="inlineStr">
        <is>
          <t>V300043</t>
        </is>
      </c>
      <c r="B206" t="inlineStr">
        <is>
          <t>2023-0039</t>
        </is>
      </c>
      <c r="C206" t="inlineStr">
        <is>
          <t>37 80 4564 414-3</t>
        </is>
      </c>
      <c r="D206" t="inlineStr">
        <is>
          <t>Sangritana SpA</t>
        </is>
      </c>
      <c r="E206" t="inlineStr">
        <is>
          <t>BRI</t>
        </is>
      </c>
      <c r="F206" t="inlineStr">
        <is>
          <t>60' CW</t>
        </is>
      </c>
      <c r="G206" t="n">
        <v>1</v>
      </c>
      <c r="H206" t="inlineStr">
        <is>
          <t>PAYG</t>
        </is>
      </c>
      <c r="I206" s="6" t="n">
        <v>45658</v>
      </c>
      <c r="J206" s="6" t="n">
        <v>46053</v>
      </c>
      <c r="K206" t="inlineStr">
        <is>
          <t>run_prolonged</t>
        </is>
      </c>
      <c r="M206" s="6" t="n">
        <v>45347</v>
      </c>
      <c r="N206" s="6" t="n">
        <v>46053</v>
      </c>
      <c r="O206" s="6" t="n">
        <v>46053</v>
      </c>
      <c r="R206" t="inlineStr">
        <is>
          <t>with as-of date</t>
        </is>
      </c>
      <c r="S206" s="6" t="n">
        <v>45658</v>
      </c>
      <c r="T206" s="6" t="n"/>
      <c r="U206" t="n">
        <v>1</v>
      </c>
      <c r="V206" t="n">
        <v>3</v>
      </c>
      <c r="W206" s="6" t="n"/>
      <c r="X206" s="6" t="n">
        <v>46053</v>
      </c>
      <c r="Z206" t="n">
        <v>45928</v>
      </c>
      <c r="AB206" t="n">
        <v>80000</v>
      </c>
      <c r="AC206" t="inlineStr">
        <is>
          <t>Euro</t>
        </is>
      </c>
      <c r="AD206" t="n">
        <v>26.92</v>
      </c>
      <c r="AE206" t="n">
        <v>20.92</v>
      </c>
    </row>
    <row r="207">
      <c r="A207" t="inlineStr">
        <is>
          <t>V300043</t>
        </is>
      </c>
      <c r="B207" t="inlineStr">
        <is>
          <t>2023-0039</t>
        </is>
      </c>
      <c r="C207" t="inlineStr">
        <is>
          <t>37 80 4564 426-7</t>
        </is>
      </c>
      <c r="D207" t="inlineStr">
        <is>
          <t>Sangritana SpA</t>
        </is>
      </c>
      <c r="E207" t="inlineStr">
        <is>
          <t>BRI</t>
        </is>
      </c>
      <c r="F207" t="inlineStr">
        <is>
          <t>60' CW</t>
        </is>
      </c>
      <c r="G207" t="n">
        <v>1</v>
      </c>
      <c r="H207" t="inlineStr">
        <is>
          <t>PAYG</t>
        </is>
      </c>
      <c r="I207" s="6" t="n">
        <v>45658</v>
      </c>
      <c r="J207" s="6" t="n">
        <v>46053</v>
      </c>
      <c r="K207" t="inlineStr">
        <is>
          <t>run_prolonged</t>
        </is>
      </c>
      <c r="M207" s="6" t="n">
        <v>45347</v>
      </c>
      <c r="N207" s="6" t="n">
        <v>46053</v>
      </c>
      <c r="O207" s="6" t="n">
        <v>46053</v>
      </c>
      <c r="R207" t="inlineStr">
        <is>
          <t>with as-of date</t>
        </is>
      </c>
      <c r="S207" s="6" t="n">
        <v>45658</v>
      </c>
      <c r="T207" s="6" t="n"/>
      <c r="U207" t="n">
        <v>1</v>
      </c>
      <c r="V207" t="n">
        <v>3</v>
      </c>
      <c r="W207" s="6" t="n"/>
      <c r="X207" s="6" t="n">
        <v>46053</v>
      </c>
      <c r="Z207" t="n">
        <v>45928</v>
      </c>
      <c r="AB207" t="n">
        <v>80000</v>
      </c>
      <c r="AC207" t="inlineStr">
        <is>
          <t>Euro</t>
        </is>
      </c>
      <c r="AD207" t="n">
        <v>26.92</v>
      </c>
      <c r="AE207" t="n">
        <v>20.92</v>
      </c>
    </row>
    <row r="208">
      <c r="A208" t="inlineStr">
        <is>
          <t>V300043</t>
        </is>
      </c>
      <c r="B208" t="inlineStr">
        <is>
          <t>2023-0039</t>
        </is>
      </c>
      <c r="C208" t="inlineStr">
        <is>
          <t>37 80 4564 429-1</t>
        </is>
      </c>
      <c r="D208" t="inlineStr">
        <is>
          <t>Sangritana SpA</t>
        </is>
      </c>
      <c r="E208" t="inlineStr">
        <is>
          <t>BRI</t>
        </is>
      </c>
      <c r="F208" t="inlineStr">
        <is>
          <t>60' CW</t>
        </is>
      </c>
      <c r="G208" t="n">
        <v>1</v>
      </c>
      <c r="H208" t="inlineStr">
        <is>
          <t>PAYG</t>
        </is>
      </c>
      <c r="I208" s="6" t="n">
        <v>45658</v>
      </c>
      <c r="J208" s="6" t="n">
        <v>46053</v>
      </c>
      <c r="K208" t="inlineStr">
        <is>
          <t>run_prolonged</t>
        </is>
      </c>
      <c r="M208" s="6" t="n">
        <v>45347</v>
      </c>
      <c r="N208" s="6" t="n">
        <v>46053</v>
      </c>
      <c r="O208" s="6" t="n">
        <v>46053</v>
      </c>
      <c r="R208" t="inlineStr">
        <is>
          <t>with as-of date</t>
        </is>
      </c>
      <c r="S208" s="6" t="n">
        <v>45658</v>
      </c>
      <c r="T208" s="6" t="n"/>
      <c r="U208" t="n">
        <v>1</v>
      </c>
      <c r="V208" t="n">
        <v>3</v>
      </c>
      <c r="W208" s="6" t="n"/>
      <c r="X208" s="6" t="n">
        <v>46053</v>
      </c>
      <c r="Z208" t="n">
        <v>45928</v>
      </c>
      <c r="AB208" t="n">
        <v>80000</v>
      </c>
      <c r="AC208" t="inlineStr">
        <is>
          <t>Euro</t>
        </is>
      </c>
      <c r="AD208" t="n">
        <v>26.92</v>
      </c>
      <c r="AE208" t="n">
        <v>20.92</v>
      </c>
    </row>
    <row r="209">
      <c r="A209" t="inlineStr">
        <is>
          <t>V300043</t>
        </is>
      </c>
      <c r="B209" t="inlineStr">
        <is>
          <t>2023-0039</t>
        </is>
      </c>
      <c r="C209" t="inlineStr">
        <is>
          <t>37 80 4564 435-8</t>
        </is>
      </c>
      <c r="D209" t="inlineStr">
        <is>
          <t>Sangritana SpA</t>
        </is>
      </c>
      <c r="E209" t="inlineStr">
        <is>
          <t>BRI</t>
        </is>
      </c>
      <c r="F209" t="inlineStr">
        <is>
          <t>60' CW</t>
        </is>
      </c>
      <c r="G209" t="n">
        <v>1</v>
      </c>
      <c r="H209" t="inlineStr">
        <is>
          <t>PAYG</t>
        </is>
      </c>
      <c r="I209" s="6" t="n">
        <v>45658</v>
      </c>
      <c r="J209" s="6" t="n">
        <v>46053</v>
      </c>
      <c r="K209" t="inlineStr">
        <is>
          <t>run_prolonged</t>
        </is>
      </c>
      <c r="M209" s="6" t="n">
        <v>45347</v>
      </c>
      <c r="N209" s="6" t="n">
        <v>46053</v>
      </c>
      <c r="O209" s="6" t="n">
        <v>46053</v>
      </c>
      <c r="R209" t="inlineStr">
        <is>
          <t>with as-of date</t>
        </is>
      </c>
      <c r="S209" s="6" t="n">
        <v>45658</v>
      </c>
      <c r="T209" s="6" t="n"/>
      <c r="U209" t="n">
        <v>1</v>
      </c>
      <c r="V209" t="n">
        <v>3</v>
      </c>
      <c r="W209" s="6" t="n"/>
      <c r="X209" s="6" t="n">
        <v>46053</v>
      </c>
      <c r="Z209" t="n">
        <v>45928</v>
      </c>
      <c r="AB209" t="n">
        <v>80000</v>
      </c>
      <c r="AC209" t="inlineStr">
        <is>
          <t>Euro</t>
        </is>
      </c>
      <c r="AD209" t="n">
        <v>26.92</v>
      </c>
      <c r="AE209" t="n">
        <v>20.92</v>
      </c>
    </row>
    <row r="210">
      <c r="A210" t="inlineStr">
        <is>
          <t>V700011</t>
        </is>
      </c>
      <c r="B210" t="inlineStr">
        <is>
          <t>2024-0029</t>
        </is>
      </c>
      <c r="C210" t="inlineStr">
        <is>
          <t>37 80 4565 506-5</t>
        </is>
      </c>
      <c r="D210" t="inlineStr">
        <is>
          <t>Sangritana SpA</t>
        </is>
      </c>
      <c r="E210" t="inlineStr">
        <is>
          <t>BRI</t>
        </is>
      </c>
      <c r="F210" t="inlineStr">
        <is>
          <t>60' CW</t>
        </is>
      </c>
      <c r="G210" t="n">
        <v>1</v>
      </c>
      <c r="H210" t="inlineStr">
        <is>
          <t>PAYG</t>
        </is>
      </c>
      <c r="I210" s="6" t="n">
        <v>45505</v>
      </c>
      <c r="J210" s="6" t="n">
        <v>46053</v>
      </c>
      <c r="K210" t="inlineStr">
        <is>
          <t>run_prolonged</t>
        </is>
      </c>
      <c r="M210" s="6" t="n">
        <v>45597</v>
      </c>
      <c r="N210" s="6" t="n">
        <v>46053</v>
      </c>
      <c r="O210" s="6" t="n">
        <v>46053</v>
      </c>
      <c r="R210" t="inlineStr">
        <is>
          <t>with as-of date</t>
        </is>
      </c>
      <c r="S210" s="6" t="n">
        <v>45627</v>
      </c>
      <c r="T210" s="6" t="n"/>
      <c r="U210" t="n">
        <v>1</v>
      </c>
      <c r="V210" t="n">
        <v>1</v>
      </c>
      <c r="W210" s="6" t="n"/>
      <c r="X210" s="6" t="n">
        <v>46053</v>
      </c>
      <c r="Z210" t="n">
        <v>45928</v>
      </c>
      <c r="AB210" t="n">
        <v>50000</v>
      </c>
      <c r="AC210" t="inlineStr">
        <is>
          <t>Euro</t>
        </is>
      </c>
      <c r="AD210" t="n">
        <v>26.7</v>
      </c>
      <c r="AE210" t="n">
        <v>26.7</v>
      </c>
    </row>
    <row r="211">
      <c r="A211" t="inlineStr">
        <is>
          <t>V700011</t>
        </is>
      </c>
      <c r="B211" t="inlineStr">
        <is>
          <t>2024-0029</t>
        </is>
      </c>
      <c r="C211" t="inlineStr">
        <is>
          <t>37 80 4565 555-2</t>
        </is>
      </c>
      <c r="D211" t="inlineStr">
        <is>
          <t>Sangritana SpA</t>
        </is>
      </c>
      <c r="E211" t="inlineStr">
        <is>
          <t>BRI</t>
        </is>
      </c>
      <c r="F211" t="inlineStr">
        <is>
          <t>60' CW</t>
        </is>
      </c>
      <c r="G211" t="n">
        <v>1</v>
      </c>
      <c r="H211" t="inlineStr">
        <is>
          <t>PAYG</t>
        </is>
      </c>
      <c r="I211" s="6" t="n">
        <v>45505</v>
      </c>
      <c r="J211" s="6" t="n">
        <v>46053</v>
      </c>
      <c r="K211" t="inlineStr">
        <is>
          <t>run_prolonged</t>
        </is>
      </c>
      <c r="M211" s="6" t="n">
        <v>45597</v>
      </c>
      <c r="N211" s="6" t="n">
        <v>46053</v>
      </c>
      <c r="O211" s="6" t="n">
        <v>46053</v>
      </c>
      <c r="R211" t="inlineStr">
        <is>
          <t>with as-of date</t>
        </is>
      </c>
      <c r="S211" s="6" t="n">
        <v>45627</v>
      </c>
      <c r="T211" s="6" t="n"/>
      <c r="U211" t="n">
        <v>1</v>
      </c>
      <c r="V211" t="n">
        <v>1</v>
      </c>
      <c r="W211" s="6" t="n"/>
      <c r="X211" s="6" t="n">
        <v>46053</v>
      </c>
      <c r="Z211" t="n">
        <v>45928</v>
      </c>
      <c r="AB211" t="n">
        <v>50000</v>
      </c>
      <c r="AC211" t="inlineStr">
        <is>
          <t>Euro</t>
        </is>
      </c>
      <c r="AD211" t="n">
        <v>26.7</v>
      </c>
      <c r="AE211" t="n">
        <v>26.7</v>
      </c>
    </row>
    <row r="212">
      <c r="A212" t="inlineStr">
        <is>
          <t>V730006</t>
        </is>
      </c>
      <c r="B212" t="inlineStr">
        <is>
          <t>2025-0014</t>
        </is>
      </c>
      <c r="C212" t="inlineStr">
        <is>
          <t>37 80 4953 390-4</t>
        </is>
      </c>
      <c r="D212" t="inlineStr">
        <is>
          <t>Weco Rail GmbH</t>
        </is>
      </c>
      <c r="E212" t="inlineStr">
        <is>
          <t>DME</t>
        </is>
      </c>
      <c r="F212" t="inlineStr">
        <is>
          <t>90' CW</t>
        </is>
      </c>
      <c r="G212" t="n">
        <v>1</v>
      </c>
      <c r="H212" t="inlineStr">
        <is>
          <t>PAYG-Abrg</t>
        </is>
      </c>
      <c r="I212" s="6" t="n">
        <v>45931</v>
      </c>
      <c r="J212" s="6" t="n">
        <v>46234</v>
      </c>
      <c r="K212" t="inlineStr">
        <is>
          <t>run_initial</t>
        </is>
      </c>
      <c r="M212" s="6" t="n">
        <v>45931</v>
      </c>
      <c r="N212" s="6" t="n">
        <v>46234</v>
      </c>
      <c r="O212" s="6" t="n">
        <v>46234</v>
      </c>
      <c r="R212" t="inlineStr">
        <is>
          <t>n.a.</t>
        </is>
      </c>
      <c r="S212" s="6" t="n"/>
      <c r="T212" s="6" t="n"/>
      <c r="U212" t="n">
        <v>0</v>
      </c>
      <c r="V212" t="n">
        <v>3</v>
      </c>
      <c r="W212" s="6" t="n"/>
      <c r="X212" s="6" t="n">
        <v>46142</v>
      </c>
      <c r="Z212" t="n">
        <v>46081</v>
      </c>
      <c r="AB212" t="n">
        <v>140000</v>
      </c>
      <c r="AC212" t="inlineStr">
        <is>
          <t>Euro</t>
        </is>
      </c>
      <c r="AD212" t="n">
        <v>50.95</v>
      </c>
      <c r="AE212" t="n">
        <v>26</v>
      </c>
    </row>
    <row r="213">
      <c r="A213" t="inlineStr">
        <is>
          <t>V730006</t>
        </is>
      </c>
      <c r="B213" t="inlineStr">
        <is>
          <t>2025-0014</t>
        </is>
      </c>
      <c r="C213" t="inlineStr">
        <is>
          <t>37 80 4953 372-2</t>
        </is>
      </c>
      <c r="D213" t="inlineStr">
        <is>
          <t>Weco Rail GmbH</t>
        </is>
      </c>
      <c r="E213" t="inlineStr">
        <is>
          <t>DME</t>
        </is>
      </c>
      <c r="F213" t="inlineStr">
        <is>
          <t>90' CW</t>
        </is>
      </c>
      <c r="G213" t="n">
        <v>1</v>
      </c>
      <c r="H213" t="inlineStr">
        <is>
          <t>PAYG-Abrg</t>
        </is>
      </c>
      <c r="I213" s="6" t="n">
        <v>45931</v>
      </c>
      <c r="J213" s="6" t="n">
        <v>46234</v>
      </c>
      <c r="K213" t="inlineStr">
        <is>
          <t>run_initial</t>
        </is>
      </c>
      <c r="M213" s="6" t="n">
        <v>45931</v>
      </c>
      <c r="N213" s="6" t="n">
        <v>46234</v>
      </c>
      <c r="O213" s="6" t="n">
        <v>46234</v>
      </c>
      <c r="R213" t="inlineStr">
        <is>
          <t>n.a.</t>
        </is>
      </c>
      <c r="S213" s="6" t="n"/>
      <c r="T213" s="6" t="n"/>
      <c r="U213" t="n">
        <v>0</v>
      </c>
      <c r="V213" t="n">
        <v>3</v>
      </c>
      <c r="W213" s="6" t="n"/>
      <c r="X213" s="6" t="n">
        <v>46142</v>
      </c>
      <c r="Z213" t="n">
        <v>46081</v>
      </c>
      <c r="AB213" t="n">
        <v>140000</v>
      </c>
      <c r="AC213" t="inlineStr">
        <is>
          <t>Euro</t>
        </is>
      </c>
      <c r="AD213" t="n">
        <v>50.95</v>
      </c>
      <c r="AE213" t="n">
        <v>26</v>
      </c>
    </row>
    <row r="214">
      <c r="A214" t="inlineStr">
        <is>
          <t>V730007</t>
        </is>
      </c>
      <c r="B214" t="inlineStr">
        <is>
          <t>2025-0015</t>
        </is>
      </c>
      <c r="C214" t="inlineStr">
        <is>
          <t>37 80 4992 768-4</t>
        </is>
      </c>
      <c r="D214" t="inlineStr">
        <is>
          <t>Weco Rail GmbH</t>
        </is>
      </c>
      <c r="E214" t="inlineStr">
        <is>
          <t>DME</t>
        </is>
      </c>
      <c r="F214" t="inlineStr">
        <is>
          <t>DPW</t>
        </is>
      </c>
      <c r="G214" t="n">
        <v>1</v>
      </c>
      <c r="H214" t="inlineStr">
        <is>
          <t>PAYG-Abrg</t>
        </is>
      </c>
      <c r="I214" s="6" t="n">
        <v>45931</v>
      </c>
      <c r="J214" s="6" t="n">
        <v>46234</v>
      </c>
      <c r="K214" t="inlineStr">
        <is>
          <t>run_initial</t>
        </is>
      </c>
      <c r="M214" s="6" t="n">
        <v>45931</v>
      </c>
      <c r="N214" s="6" t="n">
        <v>46234</v>
      </c>
      <c r="O214" s="6" t="n">
        <v>46234</v>
      </c>
      <c r="R214" t="inlineStr">
        <is>
          <t>n.a.</t>
        </is>
      </c>
      <c r="S214" s="6" t="n"/>
      <c r="T214" s="6" t="n"/>
      <c r="U214" t="n">
        <v>0</v>
      </c>
      <c r="V214" t="n">
        <v>3</v>
      </c>
      <c r="W214" s="6" t="n"/>
      <c r="X214" s="6" t="n">
        <v>46142</v>
      </c>
      <c r="Z214" t="n">
        <v>46081</v>
      </c>
      <c r="AB214" t="n">
        <v>140000</v>
      </c>
      <c r="AC214" t="inlineStr">
        <is>
          <t>Euro</t>
        </is>
      </c>
      <c r="AD214" t="n">
        <v>70.55</v>
      </c>
      <c r="AE214" t="n">
        <v>46</v>
      </c>
    </row>
    <row r="215">
      <c r="A215" t="inlineStr">
        <is>
          <t>V730007</t>
        </is>
      </c>
      <c r="B215" t="inlineStr">
        <is>
          <t>2025-0015</t>
        </is>
      </c>
      <c r="C215" t="inlineStr">
        <is>
          <t>37 80 4992 778-3</t>
        </is>
      </c>
      <c r="D215" t="inlineStr">
        <is>
          <t>Weco Rail GmbH</t>
        </is>
      </c>
      <c r="E215" t="inlineStr">
        <is>
          <t>DME</t>
        </is>
      </c>
      <c r="F215" t="inlineStr">
        <is>
          <t>DPW</t>
        </is>
      </c>
      <c r="G215" t="n">
        <v>1</v>
      </c>
      <c r="H215" t="inlineStr">
        <is>
          <t>PAYG-Abrg</t>
        </is>
      </c>
      <c r="I215" s="6" t="n">
        <v>45931</v>
      </c>
      <c r="J215" s="6" t="n">
        <v>46234</v>
      </c>
      <c r="K215" t="inlineStr">
        <is>
          <t>run_initial</t>
        </is>
      </c>
      <c r="M215" s="6" t="n">
        <v>45931</v>
      </c>
      <c r="N215" s="6" t="n">
        <v>46234</v>
      </c>
      <c r="O215" s="6" t="n">
        <v>46234</v>
      </c>
      <c r="R215" t="inlineStr">
        <is>
          <t>n.a.</t>
        </is>
      </c>
      <c r="S215" s="6" t="n"/>
      <c r="T215" s="6" t="n"/>
      <c r="U215" t="n">
        <v>0</v>
      </c>
      <c r="V215" t="n">
        <v>3</v>
      </c>
      <c r="W215" s="6" t="n"/>
      <c r="X215" s="6" t="n">
        <v>46142</v>
      </c>
      <c r="Z215" t="n">
        <v>46081</v>
      </c>
      <c r="AB215" t="n">
        <v>140000</v>
      </c>
      <c r="AC215" t="inlineStr">
        <is>
          <t>Euro</t>
        </is>
      </c>
      <c r="AD215" t="n">
        <v>70.55</v>
      </c>
      <c r="AE215" t="n">
        <v>46</v>
      </c>
    </row>
    <row r="216">
      <c r="A216" t="inlineStr">
        <is>
          <t>V730007</t>
        </is>
      </c>
      <c r="B216" t="inlineStr">
        <is>
          <t>2025-0015</t>
        </is>
      </c>
      <c r="C216" t="inlineStr">
        <is>
          <t>37 80 4992 781-7</t>
        </is>
      </c>
      <c r="D216" t="inlineStr">
        <is>
          <t>Weco Rail GmbH</t>
        </is>
      </c>
      <c r="E216" t="inlineStr">
        <is>
          <t>DME</t>
        </is>
      </c>
      <c r="F216" t="inlineStr">
        <is>
          <t>DPW</t>
        </is>
      </c>
      <c r="G216" t="n">
        <v>1</v>
      </c>
      <c r="H216" t="inlineStr">
        <is>
          <t>PAYG-Abrg</t>
        </is>
      </c>
      <c r="I216" s="6" t="n">
        <v>45931</v>
      </c>
      <c r="J216" s="6" t="n">
        <v>46234</v>
      </c>
      <c r="K216" t="inlineStr">
        <is>
          <t>run_initial</t>
        </is>
      </c>
      <c r="M216" s="6" t="n">
        <v>45931</v>
      </c>
      <c r="N216" s="6" t="n">
        <v>46234</v>
      </c>
      <c r="O216" s="6" t="n">
        <v>46234</v>
      </c>
      <c r="R216" t="inlineStr">
        <is>
          <t>n.a.</t>
        </is>
      </c>
      <c r="S216" s="6" t="n"/>
      <c r="T216" s="6" t="n"/>
      <c r="U216" t="n">
        <v>0</v>
      </c>
      <c r="V216" t="n">
        <v>3</v>
      </c>
      <c r="W216" s="6" t="n"/>
      <c r="X216" s="6" t="n">
        <v>46142</v>
      </c>
      <c r="Z216" t="n">
        <v>46081</v>
      </c>
      <c r="AB216" t="n">
        <v>140000</v>
      </c>
      <c r="AC216" t="inlineStr">
        <is>
          <t>Euro</t>
        </is>
      </c>
      <c r="AD216" t="n">
        <v>70.55</v>
      </c>
      <c r="AE216" t="n">
        <v>46</v>
      </c>
    </row>
    <row r="217">
      <c r="A217" t="inlineStr">
        <is>
          <t>V730007</t>
        </is>
      </c>
      <c r="B217" t="inlineStr">
        <is>
          <t>2025-0015</t>
        </is>
      </c>
      <c r="C217" t="inlineStr">
        <is>
          <t>37 80 4992 785-8</t>
        </is>
      </c>
      <c r="D217" t="inlineStr">
        <is>
          <t>Weco Rail GmbH</t>
        </is>
      </c>
      <c r="E217" t="inlineStr">
        <is>
          <t>DME</t>
        </is>
      </c>
      <c r="F217" t="inlineStr">
        <is>
          <t>DPW</t>
        </is>
      </c>
      <c r="G217" t="n">
        <v>1</v>
      </c>
      <c r="H217" t="inlineStr">
        <is>
          <t>PAYG-Abrg</t>
        </is>
      </c>
      <c r="I217" s="6" t="n">
        <v>45931</v>
      </c>
      <c r="J217" s="6" t="n">
        <v>46234</v>
      </c>
      <c r="K217" t="inlineStr">
        <is>
          <t>run_initial</t>
        </is>
      </c>
      <c r="M217" s="6" t="n">
        <v>45931</v>
      </c>
      <c r="N217" s="6" t="n">
        <v>46234</v>
      </c>
      <c r="O217" s="6" t="n">
        <v>46234</v>
      </c>
      <c r="R217" t="inlineStr">
        <is>
          <t>n.a.</t>
        </is>
      </c>
      <c r="S217" s="6" t="n"/>
      <c r="T217" s="6" t="n"/>
      <c r="U217" t="n">
        <v>0</v>
      </c>
      <c r="V217" t="n">
        <v>3</v>
      </c>
      <c r="W217" s="6" t="n"/>
      <c r="X217" s="6" t="n">
        <v>46142</v>
      </c>
      <c r="Z217" t="n">
        <v>46081</v>
      </c>
      <c r="AB217" t="n">
        <v>140000</v>
      </c>
      <c r="AC217" t="inlineStr">
        <is>
          <t>Euro</t>
        </is>
      </c>
      <c r="AD217" t="n">
        <v>70.55</v>
      </c>
      <c r="AE217" t="n">
        <v>46</v>
      </c>
    </row>
    <row r="218">
      <c r="A218" t="inlineStr">
        <is>
          <t>V730007</t>
        </is>
      </c>
      <c r="B218" t="inlineStr">
        <is>
          <t>2025-0015</t>
        </is>
      </c>
      <c r="C218" t="inlineStr">
        <is>
          <t>37 80 4992 788-2</t>
        </is>
      </c>
      <c r="D218" t="inlineStr">
        <is>
          <t>Weco Rail GmbH</t>
        </is>
      </c>
      <c r="E218" t="inlineStr">
        <is>
          <t>DME</t>
        </is>
      </c>
      <c r="F218" t="inlineStr">
        <is>
          <t>DPW</t>
        </is>
      </c>
      <c r="G218" t="n">
        <v>1</v>
      </c>
      <c r="H218" t="inlineStr">
        <is>
          <t>PAYG-Abrg</t>
        </is>
      </c>
      <c r="I218" s="6" t="n">
        <v>45931</v>
      </c>
      <c r="J218" s="6" t="n">
        <v>46234</v>
      </c>
      <c r="K218" t="inlineStr">
        <is>
          <t>run_initial</t>
        </is>
      </c>
      <c r="M218" s="6" t="n">
        <v>45931</v>
      </c>
      <c r="N218" s="6" t="n">
        <v>46234</v>
      </c>
      <c r="O218" s="6" t="n">
        <v>46234</v>
      </c>
      <c r="R218" t="inlineStr">
        <is>
          <t>n.a.</t>
        </is>
      </c>
      <c r="S218" s="6" t="n"/>
      <c r="T218" s="6" t="n"/>
      <c r="U218" t="n">
        <v>0</v>
      </c>
      <c r="V218" t="n">
        <v>3</v>
      </c>
      <c r="W218" s="6" t="n"/>
      <c r="X218" s="6" t="n">
        <v>46142</v>
      </c>
      <c r="Z218" t="n">
        <v>46081</v>
      </c>
      <c r="AB218" t="n">
        <v>140000</v>
      </c>
      <c r="AC218" t="inlineStr">
        <is>
          <t>Euro</t>
        </is>
      </c>
      <c r="AD218" t="n">
        <v>70.55</v>
      </c>
      <c r="AE218" t="n">
        <v>46</v>
      </c>
    </row>
    <row r="219">
      <c r="A219" t="inlineStr">
        <is>
          <t>V730007</t>
        </is>
      </c>
      <c r="B219" t="inlineStr">
        <is>
          <t>2025-0015</t>
        </is>
      </c>
      <c r="C219" t="inlineStr">
        <is>
          <t>37 80 4992 790-8</t>
        </is>
      </c>
      <c r="D219" t="inlineStr">
        <is>
          <t>Weco Rail GmbH</t>
        </is>
      </c>
      <c r="E219" t="inlineStr">
        <is>
          <t>DME</t>
        </is>
      </c>
      <c r="F219" t="inlineStr">
        <is>
          <t>DPW</t>
        </is>
      </c>
      <c r="G219" t="n">
        <v>1</v>
      </c>
      <c r="H219" t="inlineStr">
        <is>
          <t>PAYG-Abrg</t>
        </is>
      </c>
      <c r="I219" s="6" t="n">
        <v>45931</v>
      </c>
      <c r="J219" s="6" t="n">
        <v>46234</v>
      </c>
      <c r="K219" t="inlineStr">
        <is>
          <t>run_initial</t>
        </is>
      </c>
      <c r="M219" s="6" t="n">
        <v>45931</v>
      </c>
      <c r="N219" s="6" t="n">
        <v>46234</v>
      </c>
      <c r="O219" s="6" t="n">
        <v>46234</v>
      </c>
      <c r="R219" t="inlineStr">
        <is>
          <t>n.a.</t>
        </is>
      </c>
      <c r="S219" s="6" t="n"/>
      <c r="T219" s="6" t="n"/>
      <c r="U219" t="n">
        <v>0</v>
      </c>
      <c r="V219" t="n">
        <v>3</v>
      </c>
      <c r="W219" s="6" t="n"/>
      <c r="X219" s="6" t="n">
        <v>46142</v>
      </c>
      <c r="Z219" t="n">
        <v>46081</v>
      </c>
      <c r="AB219" t="n">
        <v>140000</v>
      </c>
      <c r="AC219" t="inlineStr">
        <is>
          <t>Euro</t>
        </is>
      </c>
      <c r="AD219" t="n">
        <v>70.55</v>
      </c>
      <c r="AE219" t="n">
        <v>46</v>
      </c>
    </row>
    <row r="220">
      <c r="A220" t="inlineStr">
        <is>
          <t>V730007</t>
        </is>
      </c>
      <c r="B220" t="inlineStr">
        <is>
          <t>2025-0015</t>
        </is>
      </c>
      <c r="C220" t="inlineStr">
        <is>
          <t>37 80 4992 802-1</t>
        </is>
      </c>
      <c r="D220" t="inlineStr">
        <is>
          <t>Weco Rail GmbH</t>
        </is>
      </c>
      <c r="E220" t="inlineStr">
        <is>
          <t>DME</t>
        </is>
      </c>
      <c r="F220" t="inlineStr">
        <is>
          <t>DPW</t>
        </is>
      </c>
      <c r="G220" t="n">
        <v>1</v>
      </c>
      <c r="H220" t="inlineStr">
        <is>
          <t>PAYG-Abrg</t>
        </is>
      </c>
      <c r="I220" s="6" t="n">
        <v>45931</v>
      </c>
      <c r="J220" s="6" t="n">
        <v>46234</v>
      </c>
      <c r="K220" t="inlineStr">
        <is>
          <t>run_initial</t>
        </is>
      </c>
      <c r="M220" s="6" t="n">
        <v>45931</v>
      </c>
      <c r="N220" s="6" t="n">
        <v>46234</v>
      </c>
      <c r="O220" s="6" t="n">
        <v>46234</v>
      </c>
      <c r="R220" t="inlineStr">
        <is>
          <t>n.a.</t>
        </is>
      </c>
      <c r="S220" s="6" t="n"/>
      <c r="T220" s="6" t="n"/>
      <c r="U220" t="n">
        <v>0</v>
      </c>
      <c r="V220" t="n">
        <v>3</v>
      </c>
      <c r="W220" s="6" t="n"/>
      <c r="X220" s="6" t="n">
        <v>46142</v>
      </c>
      <c r="Z220" t="n">
        <v>46081</v>
      </c>
      <c r="AB220" t="n">
        <v>140000</v>
      </c>
      <c r="AC220" t="inlineStr">
        <is>
          <t>Euro</t>
        </is>
      </c>
      <c r="AD220" t="n">
        <v>70.55</v>
      </c>
      <c r="AE220" t="n">
        <v>46</v>
      </c>
    </row>
    <row r="221">
      <c r="A221" t="inlineStr">
        <is>
          <t>V730007</t>
        </is>
      </c>
      <c r="B221" t="inlineStr">
        <is>
          <t>2025-0015</t>
        </is>
      </c>
      <c r="C221" t="inlineStr">
        <is>
          <t>37 80 4992 806-2</t>
        </is>
      </c>
      <c r="D221" t="inlineStr">
        <is>
          <t>Weco Rail GmbH</t>
        </is>
      </c>
      <c r="E221" t="inlineStr">
        <is>
          <t>DME</t>
        </is>
      </c>
      <c r="F221" t="inlineStr">
        <is>
          <t>DPW</t>
        </is>
      </c>
      <c r="G221" t="n">
        <v>1</v>
      </c>
      <c r="H221" t="inlineStr">
        <is>
          <t>PAYG-Abrg</t>
        </is>
      </c>
      <c r="I221" s="6" t="n">
        <v>45931</v>
      </c>
      <c r="J221" s="6" t="n">
        <v>46234</v>
      </c>
      <c r="K221" t="inlineStr">
        <is>
          <t>run_initial</t>
        </is>
      </c>
      <c r="M221" s="6" t="n">
        <v>45931</v>
      </c>
      <c r="N221" s="6" t="n">
        <v>46234</v>
      </c>
      <c r="O221" s="6" t="n">
        <v>46234</v>
      </c>
      <c r="R221" t="inlineStr">
        <is>
          <t>n.a.</t>
        </is>
      </c>
      <c r="S221" s="6" t="n"/>
      <c r="T221" s="6" t="n"/>
      <c r="U221" t="n">
        <v>0</v>
      </c>
      <c r="V221" t="n">
        <v>3</v>
      </c>
      <c r="W221" s="6" t="n"/>
      <c r="X221" s="6" t="n">
        <v>46142</v>
      </c>
      <c r="Z221" t="n">
        <v>46081</v>
      </c>
      <c r="AB221" t="n">
        <v>140000</v>
      </c>
      <c r="AC221" t="inlineStr">
        <is>
          <t>Euro</t>
        </is>
      </c>
      <c r="AD221" t="n">
        <v>70.55</v>
      </c>
      <c r="AE221" t="n">
        <v>46</v>
      </c>
    </row>
  </sheetData>
  <pageMargins left="0.7" right="0.7" top="0.75" bottom="0.75" header="0.3" footer="0.3"/>
  <tableParts count="1">
    <tablePart xmlns:r="http://schemas.openxmlformats.org/officeDocument/2006/relationships" r:id="rId1"/>
  </tableParts>
</worksheet>
</file>

<file path=xl/worksheets/sheet11.xml><?xml version="1.0" encoding="utf-8"?>
<worksheet xmlns="http://schemas.openxmlformats.org/spreadsheetml/2006/main">
  <sheetPr>
    <tabColor rgb="FF92D050"/>
    <outlinePr summaryBelow="1" summaryRight="1"/>
    <pageSetUpPr/>
  </sheetPr>
  <dimension ref="A1:O4087"/>
  <sheetViews>
    <sheetView workbookViewId="0">
      <selection activeCell="A3117" sqref="A3117:XFD3117"/>
    </sheetView>
  </sheetViews>
  <sheetFormatPr baseColWidth="8" defaultColWidth="11" defaultRowHeight="15.95"/>
  <cols>
    <col width="17.625" bestFit="1" customWidth="1" style="287" min="1" max="1"/>
    <col width="14" bestFit="1" customWidth="1" style="287" min="2" max="2"/>
    <col width="8.875" bestFit="1" customWidth="1" style="287" min="3" max="3"/>
    <col width="34.375" bestFit="1" customWidth="1" style="287" min="4" max="4"/>
    <col width="16.625" bestFit="1" customWidth="1" style="287" min="5" max="5"/>
    <col width="32.5" bestFit="1" customWidth="1" style="287" min="6" max="6"/>
    <col width="13.125" bestFit="1" customWidth="1" style="287" min="7" max="7"/>
    <col width="18" bestFit="1" customWidth="1" style="287" min="8" max="8"/>
    <col width="9.125" bestFit="1" customWidth="1" style="287" min="9" max="9"/>
    <col width="15.875" bestFit="1" customWidth="1" style="287" min="10" max="10"/>
    <col width="15.375" bestFit="1" customWidth="1" style="287" min="11" max="11"/>
    <col width="14.875" bestFit="1" customWidth="1" style="287" min="12" max="12"/>
    <col width="12.625" bestFit="1" customWidth="1" style="287" min="13" max="13"/>
    <col width="13" bestFit="1" customWidth="1" style="287" min="14" max="14"/>
    <col width="15.5" bestFit="1" customWidth="1" style="287" min="15" max="15"/>
    <col width="15.5" customWidth="1" style="287" min="16" max="16"/>
    <col width="21.875" bestFit="1" customWidth="1" style="287" min="17" max="17"/>
    <col width="22.5" bestFit="1" customWidth="1" style="287" min="18" max="18"/>
    <col width="17.125" bestFit="1" customWidth="1" style="287" min="19" max="19"/>
    <col width="34.375" bestFit="1" customWidth="1" style="287" min="20" max="20"/>
    <col width="19.5" bestFit="1" customWidth="1" style="287" min="21" max="21"/>
    <col width="32.5" bestFit="1" customWidth="1" style="287" min="22" max="22"/>
    <col width="19.625" bestFit="1" customWidth="1" style="287" min="23" max="23"/>
    <col width="22.875" bestFit="1" customWidth="1" style="287" min="24" max="24"/>
    <col width="18.375" bestFit="1" customWidth="1" style="287" min="25" max="25"/>
    <col width="20.125" bestFit="1" customWidth="1" style="287" min="26" max="26"/>
    <col width="20.5" bestFit="1" customWidth="1" style="287" min="27" max="28"/>
    <col width="17.875" bestFit="1" customWidth="1" style="287" min="29" max="29"/>
    <col width="16.375" bestFit="1" customWidth="1" style="287" min="30" max="31"/>
  </cols>
  <sheetData>
    <row r="1">
      <c r="A1" t="inlineStr">
        <is>
          <t>Vertragsnummer</t>
        </is>
      </c>
      <c r="B1" t="inlineStr">
        <is>
          <t>Auftragspos.</t>
        </is>
      </c>
      <c r="C1" t="inlineStr">
        <is>
          <t>Status</t>
        </is>
      </c>
      <c r="D1" t="inlineStr">
        <is>
          <t>Name</t>
        </is>
      </c>
      <c r="E1" t="inlineStr">
        <is>
          <t>Kundenstandort</t>
        </is>
      </c>
      <c r="F1" t="inlineStr">
        <is>
          <t>Adresszeile 1</t>
        </is>
      </c>
      <c r="G1" t="inlineStr">
        <is>
          <t>Postleitzahl</t>
        </is>
      </c>
      <c r="H1" t="inlineStr">
        <is>
          <t>Ort</t>
        </is>
      </c>
      <c r="I1" t="inlineStr">
        <is>
          <t>LCode-</t>
        </is>
      </c>
      <c r="J1" t="inlineStr">
        <is>
          <t>Artikelnr.</t>
        </is>
      </c>
      <c r="K1" t="inlineStr">
        <is>
          <t>ChNr</t>
        </is>
      </c>
      <c r="L1" t="inlineStr">
        <is>
          <t>Freies Feld- 1</t>
        </is>
      </c>
      <c r="M1" t="inlineStr">
        <is>
          <t>Gueltig_ab</t>
        </is>
      </c>
      <c r="N1" t="inlineStr">
        <is>
          <t>Gueltig_bis</t>
        </is>
      </c>
      <c r="O1" t="inlineStr">
        <is>
          <t>Nettosatz/Typ</t>
        </is>
      </c>
    </row>
    <row r="2" hidden="1" s="287">
      <c r="A2" t="inlineStr">
        <is>
          <t>V300009</t>
        </is>
      </c>
      <c r="B2" t="n">
        <v>3</v>
      </c>
      <c r="C2" t="n">
        <v>50</v>
      </c>
      <c r="D2" t="inlineStr">
        <is>
          <t>Contargo Rail Services GmbH</t>
        </is>
      </c>
      <c r="E2" t="inlineStr">
        <is>
          <t>100001</t>
        </is>
      </c>
      <c r="F2" t="inlineStr">
        <is>
          <t>Rheinkaistrasse 2</t>
        </is>
      </c>
      <c r="G2" t="inlineStr">
        <is>
          <t>68159</t>
        </is>
      </c>
      <c r="H2" t="inlineStr">
        <is>
          <t>Mannheim</t>
        </is>
      </c>
      <c r="I2" t="inlineStr">
        <is>
          <t>DE</t>
        </is>
      </c>
      <c r="J2" t="inlineStr">
        <is>
          <t>SGGRSS_M2</t>
        </is>
      </c>
      <c r="K2" t="inlineStr">
        <is>
          <t>37 80 4980 457-8</t>
        </is>
      </c>
      <c r="L2" t="inlineStr">
        <is>
          <t>2021-0016</t>
        </is>
      </c>
      <c r="M2" s="6" t="n">
        <v>44531</v>
      </c>
      <c r="N2" s="6" t="n">
        <v>46333</v>
      </c>
      <c r="O2" t="n">
        <v>36.6</v>
      </c>
    </row>
    <row r="3" hidden="1" s="287">
      <c r="A3" t="inlineStr">
        <is>
          <t>V300011</t>
        </is>
      </c>
      <c r="B3" t="n">
        <v>6</v>
      </c>
      <c r="C3" t="n">
        <v>50</v>
      </c>
      <c r="D3" t="inlineStr">
        <is>
          <t>Contargo Rail Services GmbH</t>
        </is>
      </c>
      <c r="E3" t="inlineStr">
        <is>
          <t>100001</t>
        </is>
      </c>
      <c r="F3" t="inlineStr">
        <is>
          <t>Rheinkaistrasse 2</t>
        </is>
      </c>
      <c r="G3" t="inlineStr">
        <is>
          <t>68159</t>
        </is>
      </c>
      <c r="H3" t="inlineStr">
        <is>
          <t>Mannheim</t>
        </is>
      </c>
      <c r="I3" t="inlineStr">
        <is>
          <t>DE</t>
        </is>
      </c>
      <c r="J3" t="inlineStr">
        <is>
          <t>SGNSS_M10</t>
        </is>
      </c>
      <c r="K3" t="inlineStr">
        <is>
          <t>37 80 4565 551-1</t>
        </is>
      </c>
      <c r="L3" t="inlineStr">
        <is>
          <t>2021-0014</t>
        </is>
      </c>
      <c r="M3" s="6" t="n">
        <v>44531</v>
      </c>
      <c r="N3" s="6" t="n">
        <v>46333</v>
      </c>
      <c r="O3" t="n">
        <v>23.5</v>
      </c>
    </row>
    <row r="4" hidden="1" s="287">
      <c r="A4" t="inlineStr">
        <is>
          <t>V300029</t>
        </is>
      </c>
      <c r="B4" t="n">
        <v>1</v>
      </c>
      <c r="C4" t="n">
        <v>50</v>
      </c>
      <c r="D4" t="inlineStr">
        <is>
          <t>ATIR-RAIL GESTION</t>
        </is>
      </c>
      <c r="E4" t="inlineStr">
        <is>
          <t>100019</t>
        </is>
      </c>
      <c r="F4" t="inlineStr">
        <is>
          <t>56 rue de Londres</t>
        </is>
      </c>
      <c r="G4" t="inlineStr">
        <is>
          <t>75008</t>
        </is>
      </c>
      <c r="H4" t="inlineStr">
        <is>
          <t>Paris</t>
        </is>
      </c>
      <c r="I4" t="inlineStr">
        <is>
          <t>FR</t>
        </is>
      </c>
      <c r="J4" t="inlineStr">
        <is>
          <t>SGNSS_M10</t>
        </is>
      </c>
      <c r="K4" t="inlineStr">
        <is>
          <t>37 80 4565 502-4</t>
        </is>
      </c>
      <c r="L4" t="inlineStr">
        <is>
          <t>2023-0006</t>
        </is>
      </c>
      <c r="M4" s="6" t="n">
        <v>45052</v>
      </c>
      <c r="N4" s="6" t="n">
        <v>47222</v>
      </c>
      <c r="O4" t="n">
        <v>20.4</v>
      </c>
    </row>
    <row r="5" hidden="1" s="287">
      <c r="A5" t="inlineStr">
        <is>
          <t>V100058</t>
        </is>
      </c>
      <c r="B5" t="n">
        <v>1</v>
      </c>
      <c r="C5" t="n">
        <v>20</v>
      </c>
      <c r="D5" t="inlineStr">
        <is>
          <t>RheinCargo GmbH &amp; Co. KG</t>
        </is>
      </c>
      <c r="E5" t="inlineStr">
        <is>
          <t>100011</t>
        </is>
      </c>
      <c r="F5" t="inlineStr">
        <is>
          <t>Hammer Landstrasse 3</t>
        </is>
      </c>
      <c r="G5" t="inlineStr">
        <is>
          <t>41460</t>
        </is>
      </c>
      <c r="H5" t="inlineStr">
        <is>
          <t>Neuss</t>
        </is>
      </c>
      <c r="I5" t="inlineStr">
        <is>
          <t>DE</t>
        </is>
      </c>
      <c r="J5" t="inlineStr">
        <is>
          <t>SGGNS_80XL</t>
        </is>
      </c>
      <c r="K5" t="inlineStr"/>
      <c r="L5" t="inlineStr">
        <is>
          <t>2024-0020</t>
        </is>
      </c>
      <c r="M5" s="6" t="n">
        <v>46539</v>
      </c>
      <c r="N5" s="6" t="n">
        <v>46924</v>
      </c>
      <c r="O5" t="n">
        <v>27.15</v>
      </c>
    </row>
    <row r="6" hidden="1" s="287">
      <c r="A6" t="inlineStr">
        <is>
          <t>V200040</t>
        </is>
      </c>
      <c r="B6" t="n">
        <v>62</v>
      </c>
      <c r="C6" t="n">
        <v>50</v>
      </c>
      <c r="D6" t="inlineStr">
        <is>
          <t>PCC Intermodal S.A.</t>
        </is>
      </c>
      <c r="E6" t="inlineStr">
        <is>
          <t>100761</t>
        </is>
      </c>
      <c r="F6" t="inlineStr">
        <is>
          <t>ul Hutnicza 16</t>
        </is>
      </c>
      <c r="G6" t="inlineStr">
        <is>
          <t>81-061</t>
        </is>
      </c>
      <c r="H6" t="inlineStr">
        <is>
          <t>Gdynia</t>
        </is>
      </c>
      <c r="I6" t="inlineStr">
        <is>
          <t>PL</t>
        </is>
      </c>
      <c r="J6" t="inlineStr">
        <is>
          <t>SGNS_M13</t>
        </is>
      </c>
      <c r="K6" t="inlineStr">
        <is>
          <t>37 80 4564 172-7</t>
        </is>
      </c>
      <c r="L6" t="inlineStr">
        <is>
          <t>2024-0021</t>
        </is>
      </c>
      <c r="M6" s="6" t="n">
        <v>45609</v>
      </c>
      <c r="N6" s="6" t="n">
        <v>47069</v>
      </c>
      <c r="O6" t="n">
        <v>20.8</v>
      </c>
    </row>
    <row r="7" hidden="1" s="287">
      <c r="A7" t="inlineStr">
        <is>
          <t>V100049</t>
        </is>
      </c>
      <c r="B7" t="n">
        <v>101</v>
      </c>
      <c r="C7" t="n">
        <v>50</v>
      </c>
      <c r="D7" t="inlineStr">
        <is>
          <t>Grain Logistic Sp.z.o.o.</t>
        </is>
      </c>
      <c r="E7" t="inlineStr">
        <is>
          <t>100765</t>
        </is>
      </c>
      <c r="F7" t="inlineStr">
        <is>
          <t>ul. Nowogrodzka 31/413</t>
        </is>
      </c>
      <c r="G7" t="inlineStr">
        <is>
          <t>00-511</t>
        </is>
      </c>
      <c r="H7" t="inlineStr">
        <is>
          <t>Warszawa</t>
        </is>
      </c>
      <c r="I7" t="inlineStr">
        <is>
          <t>PL</t>
        </is>
      </c>
      <c r="J7" t="inlineStr">
        <is>
          <t>SGNS_M13</t>
        </is>
      </c>
      <c r="K7" t="inlineStr">
        <is>
          <t>37 80 4564 423-4</t>
        </is>
      </c>
      <c r="L7" t="inlineStr">
        <is>
          <t>2023-0035</t>
        </is>
      </c>
      <c r="M7" s="6" t="n">
        <v>45627</v>
      </c>
      <c r="N7" s="6" t="n">
        <v>46081</v>
      </c>
      <c r="O7" t="n">
        <v>19.5</v>
      </c>
    </row>
    <row r="8" hidden="1" s="287">
      <c r="A8" t="inlineStr">
        <is>
          <t>V300034</t>
        </is>
      </c>
      <c r="B8" t="n">
        <v>64</v>
      </c>
      <c r="C8" t="n">
        <v>50</v>
      </c>
      <c r="D8" t="inlineStr">
        <is>
          <t>EWG Rail Zrt.</t>
        </is>
      </c>
      <c r="E8" t="inlineStr">
        <is>
          <t>100758</t>
        </is>
      </c>
      <c r="F8" t="inlineStr">
        <is>
          <t>Váci út 76 3.em</t>
        </is>
      </c>
      <c r="G8" t="inlineStr">
        <is>
          <t>1133</t>
        </is>
      </c>
      <c r="H8" t="inlineStr">
        <is>
          <t>Budapest</t>
        </is>
      </c>
      <c r="I8" t="inlineStr">
        <is>
          <t>HU</t>
        </is>
      </c>
      <c r="J8" t="inlineStr">
        <is>
          <t>SGNS_M9</t>
        </is>
      </c>
      <c r="K8" t="inlineStr">
        <is>
          <t>37 80 4564 539-7</t>
        </is>
      </c>
      <c r="L8" t="inlineStr">
        <is>
          <t>2023-0026</t>
        </is>
      </c>
      <c r="M8" s="6" t="n">
        <v>45627</v>
      </c>
      <c r="N8" s="6" t="n">
        <v>46387</v>
      </c>
      <c r="O8" t="n">
        <v>16.63</v>
      </c>
    </row>
    <row r="9" hidden="1" s="287">
      <c r="A9" t="inlineStr">
        <is>
          <t>V300061</t>
        </is>
      </c>
      <c r="B9" t="n">
        <v>1</v>
      </c>
      <c r="C9" t="n">
        <v>20</v>
      </c>
      <c r="D9" t="inlineStr">
        <is>
          <t>Railport Brück GmbH</t>
        </is>
      </c>
      <c r="E9" t="inlineStr">
        <is>
          <t>100783</t>
        </is>
      </c>
      <c r="F9" t="inlineStr">
        <is>
          <t>Gregor-von-Brück-Ring 5</t>
        </is>
      </c>
      <c r="G9" t="inlineStr">
        <is>
          <t>14822</t>
        </is>
      </c>
      <c r="H9" t="inlineStr">
        <is>
          <t>Brück</t>
        </is>
      </c>
      <c r="I9" t="inlineStr">
        <is>
          <t>DE</t>
        </is>
      </c>
      <c r="J9" t="inlineStr">
        <is>
          <t>SDGGMRS_DTW</t>
        </is>
      </c>
      <c r="K9" t="inlineStr"/>
      <c r="L9" t="inlineStr">
        <is>
          <t>2024-0043</t>
        </is>
      </c>
      <c r="M9" s="6" t="n">
        <v>46266</v>
      </c>
      <c r="N9" s="6" t="n">
        <v>46630</v>
      </c>
      <c r="O9" t="n">
        <v>55</v>
      </c>
    </row>
    <row r="10" hidden="1" s="287">
      <c r="A10" t="inlineStr">
        <is>
          <t>V200050</t>
        </is>
      </c>
      <c r="B10" t="n">
        <v>1</v>
      </c>
      <c r="C10" t="n">
        <v>20</v>
      </c>
      <c r="D10" t="inlineStr">
        <is>
          <t>Mars Logistics AS</t>
        </is>
      </c>
      <c r="E10" t="inlineStr">
        <is>
          <t>100770</t>
        </is>
      </c>
      <c r="F10" t="inlineStr">
        <is>
          <t>Mahmutbey Mah., Tasocagi Yolu Cad.</t>
        </is>
      </c>
      <c r="G10" t="inlineStr">
        <is>
          <t>34218</t>
        </is>
      </c>
      <c r="H10" t="inlineStr">
        <is>
          <t>Bagcilar-Istanbul</t>
        </is>
      </c>
      <c r="I10" t="inlineStr">
        <is>
          <t>TR</t>
        </is>
      </c>
      <c r="J10" t="inlineStr">
        <is>
          <t>SGGMRS_90</t>
        </is>
      </c>
      <c r="K10" t="inlineStr"/>
      <c r="L10" t="inlineStr">
        <is>
          <t>2024-0005</t>
        </is>
      </c>
      <c r="M10" s="6" t="n">
        <v>45698</v>
      </c>
      <c r="N10" s="6" t="n">
        <v>46792</v>
      </c>
      <c r="O10" t="n">
        <v>28</v>
      </c>
    </row>
    <row r="11" hidden="1" s="287">
      <c r="A11" t="inlineStr">
        <is>
          <t>V200016</t>
        </is>
      </c>
      <c r="B11" t="n">
        <v>10</v>
      </c>
      <c r="C11" t="n">
        <v>50</v>
      </c>
      <c r="D11" t="inlineStr">
        <is>
          <t>RTB Cargo Netherlands B.V.</t>
        </is>
      </c>
      <c r="E11" t="inlineStr">
        <is>
          <t>100002</t>
        </is>
      </c>
      <c r="F11" t="inlineStr">
        <is>
          <t>Albert-Plesmanweg 57</t>
        </is>
      </c>
      <c r="G11" t="inlineStr">
        <is>
          <t>3088GB</t>
        </is>
      </c>
      <c r="H11" t="inlineStr">
        <is>
          <t>Rotterdam</t>
        </is>
      </c>
      <c r="I11" t="inlineStr">
        <is>
          <t>NL</t>
        </is>
      </c>
      <c r="J11" t="inlineStr">
        <is>
          <t>SGGRSS_M2</t>
        </is>
      </c>
      <c r="K11" t="inlineStr">
        <is>
          <t>37 80 4960 929-0</t>
        </is>
      </c>
      <c r="L11" t="inlineStr">
        <is>
          <t>2021-0030</t>
        </is>
      </c>
      <c r="M11" s="6" t="n">
        <v>45689</v>
      </c>
      <c r="N11" s="6" t="n">
        <v>46081</v>
      </c>
      <c r="O11" t="n">
        <v>27.45</v>
      </c>
    </row>
    <row r="12" hidden="1" s="287">
      <c r="A12" t="inlineStr">
        <is>
          <t>V720003</t>
        </is>
      </c>
      <c r="B12" t="n">
        <v>1</v>
      </c>
      <c r="C12" t="n">
        <v>50</v>
      </c>
      <c r="D12" t="inlineStr">
        <is>
          <t>LION Logistics GmbH</t>
        </is>
      </c>
      <c r="E12" t="inlineStr">
        <is>
          <t>100029</t>
        </is>
      </c>
      <c r="F12" t="inlineStr">
        <is>
          <t>Holunderweg 1</t>
        </is>
      </c>
      <c r="G12" t="inlineStr">
        <is>
          <t>03149</t>
        </is>
      </c>
      <c r="H12" t="inlineStr">
        <is>
          <t>Forst</t>
        </is>
      </c>
      <c r="I12" t="inlineStr">
        <is>
          <t>DE</t>
        </is>
      </c>
      <c r="J12" t="inlineStr">
        <is>
          <t>SDGGMRSS_M16</t>
        </is>
      </c>
      <c r="K12" t="inlineStr">
        <is>
          <t>37 80 4992 776-7</t>
        </is>
      </c>
      <c r="L12" t="inlineStr">
        <is>
          <t>2025-0007</t>
        </is>
      </c>
      <c r="M12" s="6" t="n">
        <v>45627</v>
      </c>
      <c r="N12" s="6" t="n">
        <v>46387</v>
      </c>
      <c r="O12" t="n">
        <v>42.5</v>
      </c>
    </row>
    <row r="13" hidden="1" s="287">
      <c r="A13" t="inlineStr">
        <is>
          <t>V200003</t>
        </is>
      </c>
      <c r="B13" t="n">
        <v>73</v>
      </c>
      <c r="C13" t="n">
        <v>50</v>
      </c>
      <c r="D13" t="inlineStr">
        <is>
          <t>RTB Cargo Netherlands B.V.</t>
        </is>
      </c>
      <c r="E13" t="inlineStr">
        <is>
          <t>100002</t>
        </is>
      </c>
      <c r="F13" t="inlineStr">
        <is>
          <t>Albert-Plesmanweg 57</t>
        </is>
      </c>
      <c r="G13" t="inlineStr">
        <is>
          <t>3088GB</t>
        </is>
      </c>
      <c r="H13" t="inlineStr">
        <is>
          <t>Rotterdam</t>
        </is>
      </c>
      <c r="I13" t="inlineStr">
        <is>
          <t>NL</t>
        </is>
      </c>
      <c r="J13" t="inlineStr">
        <is>
          <t>SGGRSS_M2</t>
        </is>
      </c>
      <c r="K13" t="inlineStr">
        <is>
          <t>37 80 4980 737-3</t>
        </is>
      </c>
      <c r="L13" t="inlineStr">
        <is>
          <t>2020-0001</t>
        </is>
      </c>
      <c r="M13" s="6" t="n">
        <v>45901</v>
      </c>
      <c r="N13" s="6" t="n">
        <v>46081</v>
      </c>
      <c r="O13" t="n">
        <v>32</v>
      </c>
    </row>
    <row r="14" hidden="1" s="287">
      <c r="A14" t="inlineStr">
        <is>
          <t>V300075</t>
        </is>
      </c>
      <c r="B14" t="n">
        <v>14</v>
      </c>
      <c r="C14" t="n">
        <v>50</v>
      </c>
      <c r="D14" t="inlineStr">
        <is>
          <t>Contargo Rail Services GmbH</t>
        </is>
      </c>
      <c r="E14" t="inlineStr">
        <is>
          <t>100001</t>
        </is>
      </c>
      <c r="F14" t="inlineStr">
        <is>
          <t>Rheinkaistrasse 2</t>
        </is>
      </c>
      <c r="G14" t="inlineStr">
        <is>
          <t>68159</t>
        </is>
      </c>
      <c r="H14" t="inlineStr">
        <is>
          <t>Mannheim</t>
        </is>
      </c>
      <c r="I14" t="inlineStr">
        <is>
          <t>DE</t>
        </is>
      </c>
      <c r="J14" t="inlineStr">
        <is>
          <t>SDGGMRSS_M32</t>
        </is>
      </c>
      <c r="K14" t="inlineStr">
        <is>
          <t>37 80 4992 755-1</t>
        </is>
      </c>
      <c r="L14" t="inlineStr">
        <is>
          <t>2025-0023</t>
        </is>
      </c>
      <c r="M14" s="6" t="n">
        <v>45926</v>
      </c>
      <c r="N14" s="6" t="n">
        <v>46112</v>
      </c>
      <c r="O14" t="n">
        <v>41.1</v>
      </c>
    </row>
    <row r="15" hidden="1" s="287">
      <c r="A15" t="inlineStr">
        <is>
          <t>V730006</t>
        </is>
      </c>
      <c r="B15" t="n">
        <v>1</v>
      </c>
      <c r="C15" t="n">
        <v>50</v>
      </c>
      <c r="D15" t="inlineStr">
        <is>
          <t>Weco Rail GmbH</t>
        </is>
      </c>
      <c r="E15" t="inlineStr">
        <is>
          <t>100763</t>
        </is>
      </c>
      <c r="F15" t="inlineStr">
        <is>
          <t>Tanbruckgrasse 3</t>
        </is>
      </c>
      <c r="G15" t="inlineStr">
        <is>
          <t>1120</t>
        </is>
      </c>
      <c r="H15" t="inlineStr">
        <is>
          <t>Wien</t>
        </is>
      </c>
      <c r="I15" t="inlineStr">
        <is>
          <t>AT</t>
        </is>
      </c>
      <c r="J15" t="inlineStr">
        <is>
          <t>SGGMRS_M5</t>
        </is>
      </c>
      <c r="K15" t="inlineStr">
        <is>
          <t>37 80 4953 390-4</t>
        </is>
      </c>
      <c r="L15" t="inlineStr">
        <is>
          <t>2025-0014</t>
        </is>
      </c>
      <c r="M15" s="6" t="n">
        <v>45931</v>
      </c>
      <c r="N15" s="6" t="n">
        <v>46234</v>
      </c>
      <c r="O15" t="n">
        <v>26</v>
      </c>
    </row>
    <row r="16" hidden="1" s="287">
      <c r="A16" t="inlineStr">
        <is>
          <t>V720005</t>
        </is>
      </c>
      <c r="B16" t="n">
        <v>1</v>
      </c>
      <c r="C16" t="n">
        <v>20</v>
      </c>
      <c r="D16" t="inlineStr">
        <is>
          <t>LAUDE Smart Intermodal S.A.</t>
        </is>
      </c>
      <c r="E16" t="inlineStr">
        <is>
          <t>100026</t>
        </is>
      </c>
      <c r="F16" t="inlineStr">
        <is>
          <t>ul. Wroclawska 131</t>
        </is>
      </c>
      <c r="G16" t="inlineStr">
        <is>
          <t>87-100</t>
        </is>
      </c>
      <c r="H16" t="inlineStr">
        <is>
          <t>Torun</t>
        </is>
      </c>
      <c r="I16" t="inlineStr">
        <is>
          <t>PL</t>
        </is>
      </c>
      <c r="J16" t="inlineStr">
        <is>
          <t>SDGGMRS_DTW</t>
        </is>
      </c>
      <c r="K16" t="inlineStr"/>
      <c r="L16" t="inlineStr">
        <is>
          <t>2025-0031</t>
        </is>
      </c>
      <c r="M16" s="6" t="n">
        <v>45992</v>
      </c>
      <c r="N16" s="6" t="n">
        <v>46387</v>
      </c>
      <c r="O16" t="n">
        <v>49.25</v>
      </c>
    </row>
    <row r="17" hidden="1" s="287">
      <c r="A17" t="inlineStr">
        <is>
          <t>V730008</t>
        </is>
      </c>
      <c r="B17" t="n">
        <v>1</v>
      </c>
      <c r="C17" t="n">
        <v>20</v>
      </c>
      <c r="D17" t="inlineStr">
        <is>
          <t>Martin Tolksdorf Logistics GmbH</t>
        </is>
      </c>
      <c r="E17" t="inlineStr">
        <is>
          <t>100787</t>
        </is>
      </c>
      <c r="F17" t="inlineStr">
        <is>
          <t>Bahnhofstrasse 47</t>
        </is>
      </c>
      <c r="G17" t="inlineStr">
        <is>
          <t>65611</t>
        </is>
      </c>
      <c r="H17" t="inlineStr">
        <is>
          <t>Brechen</t>
        </is>
      </c>
      <c r="I17" t="inlineStr">
        <is>
          <t>DE</t>
        </is>
      </c>
      <c r="J17" t="inlineStr">
        <is>
          <t>SDGGMRS_DTW</t>
        </is>
      </c>
      <c r="K17" t="inlineStr"/>
      <c r="L17" t="inlineStr">
        <is>
          <t>2025-0034</t>
        </is>
      </c>
      <c r="M17" s="6" t="n">
        <v>45992</v>
      </c>
      <c r="N17" s="6" t="n">
        <v>46387</v>
      </c>
      <c r="O17" t="n">
        <v>62.85</v>
      </c>
    </row>
    <row r="18" hidden="1" s="287">
      <c r="A18" t="inlineStr">
        <is>
          <t>V300055</t>
        </is>
      </c>
      <c r="B18" t="n">
        <v>63</v>
      </c>
      <c r="C18" t="n">
        <v>50</v>
      </c>
      <c r="D18" t="inlineStr">
        <is>
          <t>Weco Rail GmbH</t>
        </is>
      </c>
      <c r="E18" t="inlineStr">
        <is>
          <t>100763</t>
        </is>
      </c>
      <c r="F18" t="inlineStr">
        <is>
          <t>Tanbruckgrasse 3</t>
        </is>
      </c>
      <c r="G18" t="inlineStr">
        <is>
          <t>1120</t>
        </is>
      </c>
      <c r="H18" t="inlineStr">
        <is>
          <t>Wien</t>
        </is>
      </c>
      <c r="I18" t="inlineStr">
        <is>
          <t>AT</t>
        </is>
      </c>
      <c r="J18" t="inlineStr">
        <is>
          <t>SGGMRSS_M6</t>
        </is>
      </c>
      <c r="K18" t="inlineStr">
        <is>
          <t>37 80 4963 181-5</t>
        </is>
      </c>
      <c r="L18" t="inlineStr">
        <is>
          <t>2024-0008</t>
        </is>
      </c>
      <c r="M18" s="6" t="n">
        <v>45992</v>
      </c>
      <c r="N18" s="6" t="n">
        <v>46669</v>
      </c>
      <c r="O18" t="n">
        <v>27.5</v>
      </c>
    </row>
    <row r="19" hidden="1" s="287">
      <c r="A19" t="inlineStr">
        <is>
          <t>V100019</t>
        </is>
      </c>
      <c r="B19" t="n">
        <v>48</v>
      </c>
      <c r="C19" t="n">
        <v>50</v>
      </c>
      <c r="D19" t="inlineStr">
        <is>
          <t>Rail Cargo Austria AG</t>
        </is>
      </c>
      <c r="E19" t="inlineStr">
        <is>
          <t>100020</t>
        </is>
      </c>
      <c r="F19" t="inlineStr">
        <is>
          <t>Am Hauptbahnhof 2</t>
        </is>
      </c>
      <c r="G19" t="inlineStr">
        <is>
          <t>1100</t>
        </is>
      </c>
      <c r="H19" t="inlineStr">
        <is>
          <t>Wien</t>
        </is>
      </c>
      <c r="I19" t="inlineStr">
        <is>
          <t>AT</t>
        </is>
      </c>
      <c r="J19" t="inlineStr">
        <is>
          <t>SDGGMRSS_M8</t>
        </is>
      </c>
      <c r="K19" t="inlineStr">
        <is>
          <t>37 80 4992 333-7</t>
        </is>
      </c>
      <c r="L19" t="inlineStr">
        <is>
          <t>2021-0036</t>
        </is>
      </c>
      <c r="M19" s="6" t="n">
        <v>45962</v>
      </c>
      <c r="N19" s="6" t="n">
        <v>46326</v>
      </c>
      <c r="O19" t="n">
        <v>37</v>
      </c>
    </row>
    <row r="20">
      <c r="A20" t="inlineStr">
        <is>
          <t>V300086</t>
        </is>
      </c>
      <c r="B20" t="n">
        <v>1</v>
      </c>
      <c r="C20" t="n">
        <v>20</v>
      </c>
      <c r="D20" t="inlineStr">
        <is>
          <t>LTE Logistik- und Transport GmbH</t>
        </is>
      </c>
      <c r="E20" t="inlineStr">
        <is>
          <t>100766</t>
        </is>
      </c>
      <c r="F20" t="inlineStr">
        <is>
          <t>Hans-Roth-Strasse 3/1/Top 5</t>
        </is>
      </c>
      <c r="G20" t="inlineStr">
        <is>
          <t>8073</t>
        </is>
      </c>
      <c r="H20" t="inlineStr">
        <is>
          <t>Feldkirchen bei Graz</t>
        </is>
      </c>
      <c r="I20" t="inlineStr">
        <is>
          <t>AT</t>
        </is>
      </c>
      <c r="J20" t="inlineStr">
        <is>
          <t>SGGMRS_90</t>
        </is>
      </c>
      <c r="K20" t="inlineStr"/>
      <c r="L20" t="inlineStr">
        <is>
          <t>2025-0042</t>
        </is>
      </c>
      <c r="M20" s="6" t="n">
        <v>46069</v>
      </c>
      <c r="N20" s="6" t="n">
        <v>46752</v>
      </c>
      <c r="O20" t="n">
        <v>24.5</v>
      </c>
    </row>
    <row r="21" hidden="1" s="287">
      <c r="A21" t="inlineStr">
        <is>
          <t>V300089</t>
        </is>
      </c>
      <c r="B21" t="n">
        <v>1</v>
      </c>
      <c r="C21" t="n">
        <v>20</v>
      </c>
      <c r="D21" t="inlineStr">
        <is>
          <t>Kombiverkehr GmbH und Co. KG</t>
        </is>
      </c>
      <c r="E21" t="inlineStr">
        <is>
          <t>100332</t>
        </is>
      </c>
      <c r="F21" t="inlineStr">
        <is>
          <t>Zum Laurenburger Hof 76</t>
        </is>
      </c>
      <c r="G21" t="inlineStr">
        <is>
          <t>60594</t>
        </is>
      </c>
      <c r="H21" t="inlineStr">
        <is>
          <t>Frankfurt am Main</t>
        </is>
      </c>
      <c r="I21" t="inlineStr">
        <is>
          <t>DE</t>
        </is>
      </c>
      <c r="J21" t="inlineStr">
        <is>
          <t>SGNS_60</t>
        </is>
      </c>
      <c r="K21" t="inlineStr"/>
      <c r="L21" t="inlineStr">
        <is>
          <t>2025-0038</t>
        </is>
      </c>
      <c r="M21" s="6" t="n">
        <v>46113</v>
      </c>
      <c r="N21" s="6" t="n">
        <v>46843</v>
      </c>
      <c r="O21" t="n">
        <v>23.64</v>
      </c>
    </row>
    <row r="22" hidden="1" s="287">
      <c r="A22" t="inlineStr">
        <is>
          <t>V730011</t>
        </is>
      </c>
      <c r="B22" t="n">
        <v>1</v>
      </c>
      <c r="C22" t="n">
        <v>20</v>
      </c>
      <c r="D22" t="inlineStr">
        <is>
          <t>LTE Logistik- und Transport GmbH</t>
        </is>
      </c>
      <c r="E22" t="inlineStr">
        <is>
          <t>100766</t>
        </is>
      </c>
      <c r="F22" t="inlineStr">
        <is>
          <t>Hans-Roth-Strasse 3/1/Top 5</t>
        </is>
      </c>
      <c r="G22" t="inlineStr">
        <is>
          <t>8073</t>
        </is>
      </c>
      <c r="H22" t="inlineStr">
        <is>
          <t>Feldkirchen bei Graz</t>
        </is>
      </c>
      <c r="I22" t="inlineStr">
        <is>
          <t>AT</t>
        </is>
      </c>
      <c r="J22" t="inlineStr">
        <is>
          <t>SGGMRS_90</t>
        </is>
      </c>
      <c r="K22" t="inlineStr"/>
      <c r="L22" t="inlineStr">
        <is>
          <t>2025-0042</t>
        </is>
      </c>
      <c r="M22" s="6" t="n">
        <v>46069</v>
      </c>
      <c r="N22" s="6" t="n">
        <v>46752</v>
      </c>
      <c r="O22" t="n">
        <v>24.5</v>
      </c>
    </row>
    <row r="23" hidden="1" s="287">
      <c r="A23" t="inlineStr">
        <is>
          <t>V730010</t>
        </is>
      </c>
      <c r="B23" t="n">
        <v>2</v>
      </c>
      <c r="C23" t="n">
        <v>50</v>
      </c>
      <c r="D23" t="inlineStr">
        <is>
          <t>LTE Logistik- und Transport GmbH</t>
        </is>
      </c>
      <c r="E23" t="inlineStr">
        <is>
          <t>100766</t>
        </is>
      </c>
      <c r="F23" t="inlineStr">
        <is>
          <t>Hans-Roth-Strasse 3/1/Top 5</t>
        </is>
      </c>
      <c r="G23" t="inlineStr">
        <is>
          <t>8073</t>
        </is>
      </c>
      <c r="H23" t="inlineStr">
        <is>
          <t>Feldkirchen bei Graz</t>
        </is>
      </c>
      <c r="I23" t="inlineStr">
        <is>
          <t>AT</t>
        </is>
      </c>
      <c r="J23" t="inlineStr">
        <is>
          <t>SGNSS_M10</t>
        </is>
      </c>
      <c r="K23" t="inlineStr">
        <is>
          <t>37 80 4565 544-6</t>
        </is>
      </c>
      <c r="L23" t="inlineStr">
        <is>
          <t>2024-0018</t>
        </is>
      </c>
      <c r="M23" s="6" t="n">
        <v>46010</v>
      </c>
      <c r="N23" s="6" t="n">
        <v>46387</v>
      </c>
      <c r="O23" t="n">
        <v>19.15</v>
      </c>
    </row>
    <row r="24" hidden="1" s="287">
      <c r="A24" t="inlineStr">
        <is>
          <t>V300009</t>
        </is>
      </c>
      <c r="B24" t="n">
        <v>4</v>
      </c>
      <c r="C24" t="n">
        <v>50</v>
      </c>
      <c r="D24" t="inlineStr">
        <is>
          <t>Contargo Rail Services GmbH</t>
        </is>
      </c>
      <c r="E24" t="inlineStr">
        <is>
          <t>100001</t>
        </is>
      </c>
      <c r="F24" t="inlineStr">
        <is>
          <t>Rheinkaistrasse 2</t>
        </is>
      </c>
      <c r="G24" t="inlineStr">
        <is>
          <t>68159</t>
        </is>
      </c>
      <c r="H24" t="inlineStr">
        <is>
          <t>Mannheim</t>
        </is>
      </c>
      <c r="I24" t="inlineStr">
        <is>
          <t>DE</t>
        </is>
      </c>
      <c r="J24" t="inlineStr">
        <is>
          <t>SGGRSS_M2</t>
        </is>
      </c>
      <c r="K24" t="inlineStr">
        <is>
          <t>37 80 4980 454-5</t>
        </is>
      </c>
      <c r="L24" t="inlineStr">
        <is>
          <t>2021-0016</t>
        </is>
      </c>
      <c r="M24" s="6" t="n">
        <v>44531</v>
      </c>
      <c r="N24" s="6" t="n">
        <v>46333</v>
      </c>
      <c r="O24" t="n">
        <v>36.6</v>
      </c>
    </row>
    <row r="25" hidden="1" s="287">
      <c r="A25" t="inlineStr">
        <is>
          <t>V100058</t>
        </is>
      </c>
      <c r="B25" t="n">
        <v>2</v>
      </c>
      <c r="C25" t="n">
        <v>20</v>
      </c>
      <c r="D25" t="inlineStr">
        <is>
          <t>RheinCargo GmbH &amp; Co. KG</t>
        </is>
      </c>
      <c r="E25" t="inlineStr">
        <is>
          <t>100011</t>
        </is>
      </c>
      <c r="F25" t="inlineStr">
        <is>
          <t>Hammer Landstrasse 3</t>
        </is>
      </c>
      <c r="G25" t="inlineStr">
        <is>
          <t>41460</t>
        </is>
      </c>
      <c r="H25" t="inlineStr">
        <is>
          <t>Neuss</t>
        </is>
      </c>
      <c r="I25" t="inlineStr">
        <is>
          <t>DE</t>
        </is>
      </c>
      <c r="J25" t="inlineStr">
        <is>
          <t>SGGNS_80XL</t>
        </is>
      </c>
      <c r="K25" t="inlineStr"/>
      <c r="L25" t="inlineStr">
        <is>
          <t>2024-0020</t>
        </is>
      </c>
      <c r="M25" s="6" t="n">
        <v>46539</v>
      </c>
      <c r="N25" s="6" t="n">
        <v>46924</v>
      </c>
      <c r="O25" t="n">
        <v>27.15</v>
      </c>
    </row>
    <row r="26" hidden="1" s="287">
      <c r="A26" t="inlineStr">
        <is>
          <t>V200040</t>
        </is>
      </c>
      <c r="B26" t="n">
        <v>63</v>
      </c>
      <c r="C26" t="n">
        <v>50</v>
      </c>
      <c r="D26" t="inlineStr">
        <is>
          <t>PCC Intermodal S.A.</t>
        </is>
      </c>
      <c r="E26" t="inlineStr">
        <is>
          <t>100761</t>
        </is>
      </c>
      <c r="F26" t="inlineStr">
        <is>
          <t>ul Hutnicza 16</t>
        </is>
      </c>
      <c r="G26" t="inlineStr">
        <is>
          <t>81-061</t>
        </is>
      </c>
      <c r="H26" t="inlineStr">
        <is>
          <t>Gdynia</t>
        </is>
      </c>
      <c r="I26" t="inlineStr">
        <is>
          <t>PL</t>
        </is>
      </c>
      <c r="J26" t="inlineStr">
        <is>
          <t>SGNS_M13</t>
        </is>
      </c>
      <c r="K26" t="inlineStr">
        <is>
          <t>37 80 4564 184-2</t>
        </is>
      </c>
      <c r="L26" t="inlineStr">
        <is>
          <t>2024-0021</t>
        </is>
      </c>
      <c r="M26" s="6" t="n">
        <v>45609</v>
      </c>
      <c r="N26" s="6" t="n">
        <v>47069</v>
      </c>
      <c r="O26" t="n">
        <v>20.8</v>
      </c>
    </row>
    <row r="27" hidden="1" s="287">
      <c r="A27" t="inlineStr">
        <is>
          <t>V300061</t>
        </is>
      </c>
      <c r="B27" t="n">
        <v>2</v>
      </c>
      <c r="C27" t="n">
        <v>20</v>
      </c>
      <c r="D27" t="inlineStr">
        <is>
          <t>Railport Brück GmbH</t>
        </is>
      </c>
      <c r="E27" t="inlineStr">
        <is>
          <t>100783</t>
        </is>
      </c>
      <c r="F27" t="inlineStr">
        <is>
          <t>Gregor-von-Brück-Ring 5</t>
        </is>
      </c>
      <c r="G27" t="inlineStr">
        <is>
          <t>14822</t>
        </is>
      </c>
      <c r="H27" t="inlineStr">
        <is>
          <t>Brück</t>
        </is>
      </c>
      <c r="I27" t="inlineStr">
        <is>
          <t>DE</t>
        </is>
      </c>
      <c r="J27" t="inlineStr">
        <is>
          <t>SDGGMRS_DTW</t>
        </is>
      </c>
      <c r="K27" t="inlineStr"/>
      <c r="L27" t="inlineStr">
        <is>
          <t>2024-0043</t>
        </is>
      </c>
      <c r="M27" s="6" t="n">
        <v>46266</v>
      </c>
      <c r="N27" s="6" t="n">
        <v>46630</v>
      </c>
      <c r="O27" t="n">
        <v>55</v>
      </c>
    </row>
    <row r="28" hidden="1" s="287">
      <c r="A28" t="inlineStr">
        <is>
          <t>V200050</t>
        </is>
      </c>
      <c r="B28" t="n">
        <v>2</v>
      </c>
      <c r="C28" t="n">
        <v>20</v>
      </c>
      <c r="D28" t="inlineStr">
        <is>
          <t>Mars Logistics AS</t>
        </is>
      </c>
      <c r="E28" t="inlineStr">
        <is>
          <t>100770</t>
        </is>
      </c>
      <c r="F28" t="inlineStr">
        <is>
          <t>Mahmutbey Mah., Tasocagi Yolu Cad.</t>
        </is>
      </c>
      <c r="G28" t="inlineStr">
        <is>
          <t>34218</t>
        </is>
      </c>
      <c r="H28" t="inlineStr">
        <is>
          <t>Bagcilar-Istanbul</t>
        </is>
      </c>
      <c r="I28" t="inlineStr">
        <is>
          <t>TR</t>
        </is>
      </c>
      <c r="J28" t="inlineStr">
        <is>
          <t>SGGMRS_90</t>
        </is>
      </c>
      <c r="K28" t="inlineStr"/>
      <c r="L28" t="inlineStr">
        <is>
          <t>2024-0005</t>
        </is>
      </c>
      <c r="M28" s="6" t="n">
        <v>45698</v>
      </c>
      <c r="N28" s="6" t="n">
        <v>46792</v>
      </c>
      <c r="O28" t="n">
        <v>28</v>
      </c>
    </row>
    <row r="29" hidden="1" s="287">
      <c r="A29" t="inlineStr">
        <is>
          <t>V300075</t>
        </is>
      </c>
      <c r="B29" t="n">
        <v>15</v>
      </c>
      <c r="C29" t="n">
        <v>50</v>
      </c>
      <c r="D29" t="inlineStr">
        <is>
          <t>Contargo Rail Services GmbH</t>
        </is>
      </c>
      <c r="E29" t="inlineStr">
        <is>
          <t>100001</t>
        </is>
      </c>
      <c r="F29" t="inlineStr">
        <is>
          <t>Rheinkaistrasse 2</t>
        </is>
      </c>
      <c r="G29" t="inlineStr">
        <is>
          <t>68159</t>
        </is>
      </c>
      <c r="H29" t="inlineStr">
        <is>
          <t>Mannheim</t>
        </is>
      </c>
      <c r="I29" t="inlineStr">
        <is>
          <t>DE</t>
        </is>
      </c>
      <c r="J29" t="inlineStr">
        <is>
          <t>SDGGMRSS_M32</t>
        </is>
      </c>
      <c r="K29" t="inlineStr">
        <is>
          <t>37 80 4992 761-9</t>
        </is>
      </c>
      <c r="L29" t="inlineStr">
        <is>
          <t>2025-0023</t>
        </is>
      </c>
      <c r="M29" s="6" t="n">
        <v>45926</v>
      </c>
      <c r="N29" s="6" t="n">
        <v>46112</v>
      </c>
      <c r="O29" t="n">
        <v>41.1</v>
      </c>
    </row>
    <row r="30" hidden="1" s="287">
      <c r="A30" t="inlineStr">
        <is>
          <t>V730006</t>
        </is>
      </c>
      <c r="B30" t="n">
        <v>2</v>
      </c>
      <c r="C30" t="n">
        <v>50</v>
      </c>
      <c r="D30" t="inlineStr">
        <is>
          <t>Weco Rail GmbH</t>
        </is>
      </c>
      <c r="E30" t="inlineStr">
        <is>
          <t>100763</t>
        </is>
      </c>
      <c r="F30" t="inlineStr">
        <is>
          <t>Tanbruckgrasse 3</t>
        </is>
      </c>
      <c r="G30" t="inlineStr">
        <is>
          <t>1120</t>
        </is>
      </c>
      <c r="H30" t="inlineStr">
        <is>
          <t>Wien</t>
        </is>
      </c>
      <c r="I30" t="inlineStr">
        <is>
          <t>AT</t>
        </is>
      </c>
      <c r="J30" t="inlineStr">
        <is>
          <t>SGGMRS_M5</t>
        </is>
      </c>
      <c r="K30" t="inlineStr">
        <is>
          <t>37 80 4953 372-2</t>
        </is>
      </c>
      <c r="L30" t="inlineStr">
        <is>
          <t>2025-0014</t>
        </is>
      </c>
      <c r="M30" s="6" t="n">
        <v>45931</v>
      </c>
      <c r="N30" s="6" t="n">
        <v>46234</v>
      </c>
      <c r="O30" t="n">
        <v>26</v>
      </c>
    </row>
    <row r="31" hidden="1" s="287">
      <c r="A31" t="inlineStr">
        <is>
          <t>V720005</t>
        </is>
      </c>
      <c r="B31" t="n">
        <v>2</v>
      </c>
      <c r="C31" t="n">
        <v>20</v>
      </c>
      <c r="D31" t="inlineStr">
        <is>
          <t>LAUDE Smart Intermodal S.A.</t>
        </is>
      </c>
      <c r="E31" t="inlineStr">
        <is>
          <t>100026</t>
        </is>
      </c>
      <c r="F31" t="inlineStr">
        <is>
          <t>ul. Wroclawska 131</t>
        </is>
      </c>
      <c r="G31" t="inlineStr">
        <is>
          <t>87-100</t>
        </is>
      </c>
      <c r="H31" t="inlineStr">
        <is>
          <t>Torun</t>
        </is>
      </c>
      <c r="I31" t="inlineStr">
        <is>
          <t>PL</t>
        </is>
      </c>
      <c r="J31" t="inlineStr">
        <is>
          <t>SDGGMRS_DTW</t>
        </is>
      </c>
      <c r="K31" t="inlineStr"/>
      <c r="L31" t="inlineStr">
        <is>
          <t>2025-0031</t>
        </is>
      </c>
      <c r="M31" s="6" t="n">
        <v>45992</v>
      </c>
      <c r="N31" s="6" t="n">
        <v>46387</v>
      </c>
      <c r="O31" t="n">
        <v>49.25</v>
      </c>
    </row>
    <row r="32" hidden="1" s="287">
      <c r="A32" t="inlineStr">
        <is>
          <t>V730008</t>
        </is>
      </c>
      <c r="B32" t="n">
        <v>2</v>
      </c>
      <c r="C32" t="n">
        <v>20</v>
      </c>
      <c r="D32" t="inlineStr">
        <is>
          <t>Martin Tolksdorf Logistics GmbH</t>
        </is>
      </c>
      <c r="E32" t="inlineStr">
        <is>
          <t>100787</t>
        </is>
      </c>
      <c r="F32" t="inlineStr">
        <is>
          <t>Bahnhofstrasse 47</t>
        </is>
      </c>
      <c r="G32" t="inlineStr">
        <is>
          <t>65611</t>
        </is>
      </c>
      <c r="H32" t="inlineStr">
        <is>
          <t>Brechen</t>
        </is>
      </c>
      <c r="I32" t="inlineStr">
        <is>
          <t>DE</t>
        </is>
      </c>
      <c r="J32" t="inlineStr">
        <is>
          <t>SDGGMRS_DTW</t>
        </is>
      </c>
      <c r="K32" t="inlineStr"/>
      <c r="L32" t="inlineStr">
        <is>
          <t>2025-0034</t>
        </is>
      </c>
      <c r="M32" s="6" t="n">
        <v>45992</v>
      </c>
      <c r="N32" s="6" t="n">
        <v>46387</v>
      </c>
      <c r="O32" t="n">
        <v>62.85</v>
      </c>
    </row>
    <row r="33">
      <c r="A33" t="inlineStr">
        <is>
          <t>V300086</t>
        </is>
      </c>
      <c r="B33" t="n">
        <v>2</v>
      </c>
      <c r="C33" t="n">
        <v>20</v>
      </c>
      <c r="D33" t="inlineStr">
        <is>
          <t>LTE Logistik- und Transport GmbH</t>
        </is>
      </c>
      <c r="E33" t="inlineStr">
        <is>
          <t>100766</t>
        </is>
      </c>
      <c r="F33" t="inlineStr">
        <is>
          <t>Hans-Roth-Strasse 3/1/Top 5</t>
        </is>
      </c>
      <c r="G33" t="inlineStr">
        <is>
          <t>8073</t>
        </is>
      </c>
      <c r="H33" t="inlineStr">
        <is>
          <t>Feldkirchen bei Graz</t>
        </is>
      </c>
      <c r="I33" t="inlineStr">
        <is>
          <t>AT</t>
        </is>
      </c>
      <c r="J33" t="inlineStr">
        <is>
          <t>SGGMRS_90</t>
        </is>
      </c>
      <c r="K33" t="inlineStr"/>
      <c r="L33" t="inlineStr">
        <is>
          <t>2025-0042</t>
        </is>
      </c>
      <c r="M33" s="6" t="n">
        <v>46069</v>
      </c>
      <c r="N33" s="6" t="n">
        <v>46752</v>
      </c>
      <c r="O33" t="n">
        <v>24.5</v>
      </c>
    </row>
    <row r="34" hidden="1" s="287">
      <c r="A34" t="inlineStr">
        <is>
          <t>V300089</t>
        </is>
      </c>
      <c r="B34" t="n">
        <v>2</v>
      </c>
      <c r="C34" t="n">
        <v>20</v>
      </c>
      <c r="D34" t="inlineStr">
        <is>
          <t>Kombiverkehr GmbH und Co. KG</t>
        </is>
      </c>
      <c r="E34" t="inlineStr">
        <is>
          <t>100332</t>
        </is>
      </c>
      <c r="F34" t="inlineStr">
        <is>
          <t>Zum Laurenburger Hof 76</t>
        </is>
      </c>
      <c r="G34" t="inlineStr">
        <is>
          <t>60594</t>
        </is>
      </c>
      <c r="H34" t="inlineStr">
        <is>
          <t>Frankfurt am Main</t>
        </is>
      </c>
      <c r="I34" t="inlineStr">
        <is>
          <t>DE</t>
        </is>
      </c>
      <c r="J34" t="inlineStr">
        <is>
          <t>SGNS_60</t>
        </is>
      </c>
      <c r="K34" t="inlineStr"/>
      <c r="L34" t="inlineStr">
        <is>
          <t>2025-0038</t>
        </is>
      </c>
      <c r="M34" s="6" t="n">
        <v>46113</v>
      </c>
      <c r="N34" s="6" t="n">
        <v>46843</v>
      </c>
      <c r="O34" t="n">
        <v>23.64</v>
      </c>
    </row>
    <row r="35" hidden="1" s="287">
      <c r="A35" t="inlineStr">
        <is>
          <t>V730011</t>
        </is>
      </c>
      <c r="B35" t="n">
        <v>2</v>
      </c>
      <c r="C35" t="n">
        <v>20</v>
      </c>
      <c r="D35" t="inlineStr">
        <is>
          <t>LTE Logistik- und Transport GmbH</t>
        </is>
      </c>
      <c r="E35" t="inlineStr">
        <is>
          <t>100766</t>
        </is>
      </c>
      <c r="F35" t="inlineStr">
        <is>
          <t>Hans-Roth-Strasse 3/1/Top 5</t>
        </is>
      </c>
      <c r="G35" t="inlineStr">
        <is>
          <t>8073</t>
        </is>
      </c>
      <c r="H35" t="inlineStr">
        <is>
          <t>Feldkirchen bei Graz</t>
        </is>
      </c>
      <c r="I35" t="inlineStr">
        <is>
          <t>AT</t>
        </is>
      </c>
      <c r="J35" t="inlineStr">
        <is>
          <t>SGGMRS_90</t>
        </is>
      </c>
      <c r="K35" t="inlineStr"/>
      <c r="L35" t="inlineStr">
        <is>
          <t>2025-0042</t>
        </is>
      </c>
      <c r="M35" s="6" t="n">
        <v>46069</v>
      </c>
      <c r="N35" s="6" t="n">
        <v>46752</v>
      </c>
      <c r="O35" t="n">
        <v>24.5</v>
      </c>
    </row>
    <row r="36" hidden="1" s="287">
      <c r="A36" t="inlineStr">
        <is>
          <t>V100058</t>
        </is>
      </c>
      <c r="B36" t="n">
        <v>3</v>
      </c>
      <c r="C36" t="n">
        <v>20</v>
      </c>
      <c r="D36" t="inlineStr">
        <is>
          <t>RheinCargo GmbH &amp; Co. KG</t>
        </is>
      </c>
      <c r="E36" t="inlineStr">
        <is>
          <t>100011</t>
        </is>
      </c>
      <c r="F36" t="inlineStr">
        <is>
          <t>Hammer Landstrasse 3</t>
        </is>
      </c>
      <c r="G36" t="inlineStr">
        <is>
          <t>41460</t>
        </is>
      </c>
      <c r="H36" t="inlineStr">
        <is>
          <t>Neuss</t>
        </is>
      </c>
      <c r="I36" t="inlineStr">
        <is>
          <t>DE</t>
        </is>
      </c>
      <c r="J36" t="inlineStr">
        <is>
          <t>SGGNS_80XL</t>
        </is>
      </c>
      <c r="K36" t="inlineStr"/>
      <c r="L36" t="inlineStr">
        <is>
          <t>2024-0020</t>
        </is>
      </c>
      <c r="M36" s="6" t="n">
        <v>46539</v>
      </c>
      <c r="N36" s="6" t="n">
        <v>46924</v>
      </c>
      <c r="O36" t="n">
        <v>27.15</v>
      </c>
    </row>
    <row r="37" hidden="1" s="287">
      <c r="A37" t="inlineStr">
        <is>
          <t>V700011</t>
        </is>
      </c>
      <c r="B37" t="n">
        <v>1</v>
      </c>
      <c r="C37" t="n">
        <v>50</v>
      </c>
      <c r="D37" t="inlineStr">
        <is>
          <t>Sangritana SpA</t>
        </is>
      </c>
      <c r="E37" t="inlineStr">
        <is>
          <t>100762</t>
        </is>
      </c>
      <c r="F37" t="inlineStr">
        <is>
          <t>Piazza Camillo Dellarciprete 6</t>
        </is>
      </c>
      <c r="G37" t="inlineStr">
        <is>
          <t>66034</t>
        </is>
      </c>
      <c r="H37" t="inlineStr">
        <is>
          <t>Lanciano</t>
        </is>
      </c>
      <c r="I37" t="inlineStr">
        <is>
          <t>IT</t>
        </is>
      </c>
      <c r="J37" t="inlineStr">
        <is>
          <t>SGNSS_M10</t>
        </is>
      </c>
      <c r="K37" t="inlineStr">
        <is>
          <t>37 80 4565 506-5</t>
        </is>
      </c>
      <c r="L37" t="inlineStr">
        <is>
          <t>2024-0029</t>
        </is>
      </c>
      <c r="M37" s="6" t="n">
        <v>45597</v>
      </c>
      <c r="N37" s="6" t="n">
        <v>46418</v>
      </c>
      <c r="O37" t="n">
        <v>26.7</v>
      </c>
    </row>
    <row r="38" hidden="1" s="287">
      <c r="A38" t="inlineStr">
        <is>
          <t>V200040</t>
        </is>
      </c>
      <c r="B38" t="n">
        <v>64</v>
      </c>
      <c r="C38" t="n">
        <v>50</v>
      </c>
      <c r="D38" t="inlineStr">
        <is>
          <t>PCC Intermodal S.A.</t>
        </is>
      </c>
      <c r="E38" t="inlineStr">
        <is>
          <t>100761</t>
        </is>
      </c>
      <c r="F38" t="inlineStr">
        <is>
          <t>ul Hutnicza 16</t>
        </is>
      </c>
      <c r="G38" t="inlineStr">
        <is>
          <t>81-061</t>
        </is>
      </c>
      <c r="H38" t="inlineStr">
        <is>
          <t>Gdynia</t>
        </is>
      </c>
      <c r="I38" t="inlineStr">
        <is>
          <t>PL</t>
        </is>
      </c>
      <c r="J38" t="inlineStr">
        <is>
          <t>SGNS_M13</t>
        </is>
      </c>
      <c r="K38" t="inlineStr">
        <is>
          <t>37 80 4564 196-6</t>
        </is>
      </c>
      <c r="L38" t="inlineStr">
        <is>
          <t>2024-0021</t>
        </is>
      </c>
      <c r="M38" s="6" t="n">
        <v>45609</v>
      </c>
      <c r="N38" s="6" t="n">
        <v>47069</v>
      </c>
      <c r="O38" t="n">
        <v>20.8</v>
      </c>
    </row>
    <row r="39" hidden="1" s="287">
      <c r="A39" t="inlineStr">
        <is>
          <t>V300061</t>
        </is>
      </c>
      <c r="B39" t="n">
        <v>3</v>
      </c>
      <c r="C39" t="n">
        <v>20</v>
      </c>
      <c r="D39" t="inlineStr">
        <is>
          <t>Railport Brück GmbH</t>
        </is>
      </c>
      <c r="E39" t="inlineStr">
        <is>
          <t>100783</t>
        </is>
      </c>
      <c r="F39" t="inlineStr">
        <is>
          <t>Gregor-von-Brück-Ring 5</t>
        </is>
      </c>
      <c r="G39" t="inlineStr">
        <is>
          <t>14822</t>
        </is>
      </c>
      <c r="H39" t="inlineStr">
        <is>
          <t>Brück</t>
        </is>
      </c>
      <c r="I39" t="inlineStr">
        <is>
          <t>DE</t>
        </is>
      </c>
      <c r="J39" t="inlineStr">
        <is>
          <t>SDGGMRS_DTW</t>
        </is>
      </c>
      <c r="K39" t="inlineStr"/>
      <c r="L39" t="inlineStr">
        <is>
          <t>2024-0043</t>
        </is>
      </c>
      <c r="M39" s="6" t="n">
        <v>46266</v>
      </c>
      <c r="N39" s="6" t="n">
        <v>46630</v>
      </c>
      <c r="O39" t="n">
        <v>55</v>
      </c>
    </row>
    <row r="40" hidden="1" s="287">
      <c r="A40" t="inlineStr">
        <is>
          <t>V200050</t>
        </is>
      </c>
      <c r="B40" t="n">
        <v>3</v>
      </c>
      <c r="C40" t="n">
        <v>20</v>
      </c>
      <c r="D40" t="inlineStr">
        <is>
          <t>Mars Logistics AS</t>
        </is>
      </c>
      <c r="E40" t="inlineStr">
        <is>
          <t>100770</t>
        </is>
      </c>
      <c r="F40" t="inlineStr">
        <is>
          <t>Mahmutbey Mah., Tasocagi Yolu Cad.</t>
        </is>
      </c>
      <c r="G40" t="inlineStr">
        <is>
          <t>34218</t>
        </is>
      </c>
      <c r="H40" t="inlineStr">
        <is>
          <t>Bagcilar-Istanbul</t>
        </is>
      </c>
      <c r="I40" t="inlineStr">
        <is>
          <t>TR</t>
        </is>
      </c>
      <c r="J40" t="inlineStr">
        <is>
          <t>SGGMRS_90</t>
        </is>
      </c>
      <c r="K40" t="inlineStr"/>
      <c r="L40" t="inlineStr">
        <is>
          <t>2024-0005</t>
        </is>
      </c>
      <c r="M40" s="6" t="n">
        <v>45698</v>
      </c>
      <c r="N40" s="6" t="n">
        <v>46792</v>
      </c>
      <c r="O40" t="n">
        <v>28</v>
      </c>
    </row>
    <row r="41" hidden="1" s="287">
      <c r="A41" t="inlineStr">
        <is>
          <t>V100051</t>
        </is>
      </c>
      <c r="B41" t="n">
        <v>87</v>
      </c>
      <c r="C41" t="n">
        <v>50</v>
      </c>
      <c r="D41" t="inlineStr">
        <is>
          <t>LAUDE Smart Intermodal S.A.</t>
        </is>
      </c>
      <c r="E41" t="inlineStr">
        <is>
          <t>100026</t>
        </is>
      </c>
      <c r="F41" t="inlineStr">
        <is>
          <t>ul. Wroclawska 131</t>
        </is>
      </c>
      <c r="G41" t="inlineStr">
        <is>
          <t>87-100</t>
        </is>
      </c>
      <c r="H41" t="inlineStr">
        <is>
          <t>Torun</t>
        </is>
      </c>
      <c r="I41" t="inlineStr">
        <is>
          <t>PL</t>
        </is>
      </c>
      <c r="J41" t="inlineStr">
        <is>
          <t>SGMMNS_M17</t>
        </is>
      </c>
      <c r="K41" t="inlineStr">
        <is>
          <t>33 80 4505 510-4</t>
        </is>
      </c>
      <c r="L41" t="inlineStr">
        <is>
          <t>2023-0033</t>
        </is>
      </c>
      <c r="M41" s="6" t="n">
        <v>45632</v>
      </c>
      <c r="N41" s="6" t="n">
        <v>47051</v>
      </c>
      <c r="O41" t="n">
        <v>18.95</v>
      </c>
    </row>
    <row r="42" hidden="1" s="287">
      <c r="A42" t="inlineStr">
        <is>
          <t>V200007</t>
        </is>
      </c>
      <c r="B42" t="n">
        <v>5</v>
      </c>
      <c r="C42" t="n">
        <v>50</v>
      </c>
      <c r="D42" t="inlineStr">
        <is>
          <t>RTB Cargo Netherlands B.V.</t>
        </is>
      </c>
      <c r="E42" t="inlineStr">
        <is>
          <t>100002</t>
        </is>
      </c>
      <c r="F42" t="inlineStr">
        <is>
          <t>Albert-Plesmanweg 57</t>
        </is>
      </c>
      <c r="G42" t="inlineStr">
        <is>
          <t>3088GB</t>
        </is>
      </c>
      <c r="H42" t="inlineStr">
        <is>
          <t>Rotterdam</t>
        </is>
      </c>
      <c r="I42" t="inlineStr">
        <is>
          <t>NL</t>
        </is>
      </c>
      <c r="J42" t="inlineStr">
        <is>
          <t>SGGMRSS_M4</t>
        </is>
      </c>
      <c r="K42" t="inlineStr">
        <is>
          <t>37 80 4963 231-8</t>
        </is>
      </c>
      <c r="L42" t="inlineStr">
        <is>
          <t>2021-0026</t>
        </is>
      </c>
      <c r="M42" s="6" t="n">
        <v>45689</v>
      </c>
      <c r="N42" s="6" t="n">
        <v>46081</v>
      </c>
      <c r="O42" t="n">
        <v>34</v>
      </c>
    </row>
    <row r="43" hidden="1" s="287">
      <c r="A43" t="inlineStr">
        <is>
          <t>V300072</t>
        </is>
      </c>
      <c r="B43" t="n">
        <v>1</v>
      </c>
      <c r="C43" t="n">
        <v>50</v>
      </c>
      <c r="D43" t="inlineStr">
        <is>
          <t>IPC Business GmbH</t>
        </is>
      </c>
      <c r="E43" t="inlineStr">
        <is>
          <t>100795</t>
        </is>
      </c>
      <c r="F43" t="inlineStr">
        <is>
          <t>Bitterfelder Strasse 1</t>
        </is>
      </c>
      <c r="G43" t="inlineStr">
        <is>
          <t>04129</t>
        </is>
      </c>
      <c r="H43" t="inlineStr">
        <is>
          <t>Leipzig</t>
        </is>
      </c>
      <c r="I43" t="inlineStr">
        <is>
          <t>DE</t>
        </is>
      </c>
      <c r="J43" t="inlineStr">
        <is>
          <t>SDGGMRSS_M16</t>
        </is>
      </c>
      <c r="K43" t="inlineStr">
        <is>
          <t>37 80 4992 507-6</t>
        </is>
      </c>
      <c r="L43" t="inlineStr">
        <is>
          <t>2025-0018</t>
        </is>
      </c>
      <c r="M43" s="6" t="n">
        <v>45926</v>
      </c>
      <c r="N43" s="6" t="n">
        <v>46290</v>
      </c>
      <c r="O43" t="n">
        <v>45.26</v>
      </c>
    </row>
    <row r="44" hidden="1" s="287">
      <c r="A44" t="inlineStr">
        <is>
          <t>V300075</t>
        </is>
      </c>
      <c r="B44" t="n">
        <v>16</v>
      </c>
      <c r="C44" t="n">
        <v>50</v>
      </c>
      <c r="D44" t="inlineStr">
        <is>
          <t>Contargo Rail Services GmbH</t>
        </is>
      </c>
      <c r="E44" t="inlineStr">
        <is>
          <t>100001</t>
        </is>
      </c>
      <c r="F44" t="inlineStr">
        <is>
          <t>Rheinkaistrasse 2</t>
        </is>
      </c>
      <c r="G44" t="inlineStr">
        <is>
          <t>68159</t>
        </is>
      </c>
      <c r="H44" t="inlineStr">
        <is>
          <t>Mannheim</t>
        </is>
      </c>
      <c r="I44" t="inlineStr">
        <is>
          <t>DE</t>
        </is>
      </c>
      <c r="J44" t="inlineStr">
        <is>
          <t>SDGGMRSS_M32</t>
        </is>
      </c>
      <c r="K44" t="inlineStr">
        <is>
          <t>37 80 4992 816-1</t>
        </is>
      </c>
      <c r="L44" t="inlineStr">
        <is>
          <t>2025-0023</t>
        </is>
      </c>
      <c r="M44" s="6" t="n">
        <v>45926</v>
      </c>
      <c r="N44" s="6" t="n">
        <v>46112</v>
      </c>
      <c r="O44" t="n">
        <v>41.1</v>
      </c>
    </row>
    <row r="45" hidden="1" s="287">
      <c r="A45" t="inlineStr">
        <is>
          <t>V720005</t>
        </is>
      </c>
      <c r="B45" t="n">
        <v>3</v>
      </c>
      <c r="C45" t="n">
        <v>20</v>
      </c>
      <c r="D45" t="inlineStr">
        <is>
          <t>LAUDE Smart Intermodal S.A.</t>
        </is>
      </c>
      <c r="E45" t="inlineStr">
        <is>
          <t>100026</t>
        </is>
      </c>
      <c r="F45" t="inlineStr">
        <is>
          <t>ul. Wroclawska 131</t>
        </is>
      </c>
      <c r="G45" t="inlineStr">
        <is>
          <t>87-100</t>
        </is>
      </c>
      <c r="H45" t="inlineStr">
        <is>
          <t>Torun</t>
        </is>
      </c>
      <c r="I45" t="inlineStr">
        <is>
          <t>PL</t>
        </is>
      </c>
      <c r="J45" t="inlineStr">
        <is>
          <t>SDGGMRS_DTW</t>
        </is>
      </c>
      <c r="K45" t="inlineStr"/>
      <c r="L45" t="inlineStr">
        <is>
          <t>2025-0031</t>
        </is>
      </c>
      <c r="M45" s="6" t="n">
        <v>45992</v>
      </c>
      <c r="N45" s="6" t="n">
        <v>46387</v>
      </c>
      <c r="O45" t="n">
        <v>49.25</v>
      </c>
    </row>
    <row r="46" hidden="1" s="287">
      <c r="A46" t="inlineStr">
        <is>
          <t>V730008</t>
        </is>
      </c>
      <c r="B46" t="n">
        <v>3</v>
      </c>
      <c r="C46" t="n">
        <v>20</v>
      </c>
      <c r="D46" t="inlineStr">
        <is>
          <t>Martin Tolksdorf Logistics GmbH</t>
        </is>
      </c>
      <c r="E46" t="inlineStr">
        <is>
          <t>100787</t>
        </is>
      </c>
      <c r="F46" t="inlineStr">
        <is>
          <t>Bahnhofstrasse 47</t>
        </is>
      </c>
      <c r="G46" t="inlineStr">
        <is>
          <t>65611</t>
        </is>
      </c>
      <c r="H46" t="inlineStr">
        <is>
          <t>Brechen</t>
        </is>
      </c>
      <c r="I46" t="inlineStr">
        <is>
          <t>DE</t>
        </is>
      </c>
      <c r="J46" t="inlineStr">
        <is>
          <t>SDGGMRS_DTW</t>
        </is>
      </c>
      <c r="K46" t="inlineStr"/>
      <c r="L46" t="inlineStr">
        <is>
          <t>2025-0034</t>
        </is>
      </c>
      <c r="M46" s="6" t="n">
        <v>45992</v>
      </c>
      <c r="N46" s="6" t="n">
        <v>46387</v>
      </c>
      <c r="O46" t="n">
        <v>62.85</v>
      </c>
    </row>
    <row r="47">
      <c r="A47" t="inlineStr">
        <is>
          <t>V300086</t>
        </is>
      </c>
      <c r="B47" t="n">
        <v>3</v>
      </c>
      <c r="C47" t="n">
        <v>20</v>
      </c>
      <c r="D47" t="inlineStr">
        <is>
          <t>LTE Logistik- und Transport GmbH</t>
        </is>
      </c>
      <c r="E47" t="inlineStr">
        <is>
          <t>100766</t>
        </is>
      </c>
      <c r="F47" t="inlineStr">
        <is>
          <t>Hans-Roth-Strasse 3/1/Top 5</t>
        </is>
      </c>
      <c r="G47" t="inlineStr">
        <is>
          <t>8073</t>
        </is>
      </c>
      <c r="H47" t="inlineStr">
        <is>
          <t>Feldkirchen bei Graz</t>
        </is>
      </c>
      <c r="I47" t="inlineStr">
        <is>
          <t>AT</t>
        </is>
      </c>
      <c r="J47" t="inlineStr">
        <is>
          <t>SGGMRS_90</t>
        </is>
      </c>
      <c r="K47" t="inlineStr"/>
      <c r="L47" t="inlineStr">
        <is>
          <t>2025-0042</t>
        </is>
      </c>
      <c r="M47" s="6" t="n">
        <v>46069</v>
      </c>
      <c r="N47" s="6" t="n">
        <v>46752</v>
      </c>
      <c r="O47" t="n">
        <v>24.5</v>
      </c>
    </row>
    <row r="48" hidden="1" s="287">
      <c r="A48" t="inlineStr">
        <is>
          <t>V300089</t>
        </is>
      </c>
      <c r="B48" t="n">
        <v>3</v>
      </c>
      <c r="C48" t="n">
        <v>20</v>
      </c>
      <c r="D48" t="inlineStr">
        <is>
          <t>Kombiverkehr GmbH und Co. KG</t>
        </is>
      </c>
      <c r="E48" t="inlineStr">
        <is>
          <t>100332</t>
        </is>
      </c>
      <c r="F48" t="inlineStr">
        <is>
          <t>Zum Laurenburger Hof 76</t>
        </is>
      </c>
      <c r="G48" t="inlineStr">
        <is>
          <t>60594</t>
        </is>
      </c>
      <c r="H48" t="inlineStr">
        <is>
          <t>Frankfurt am Main</t>
        </is>
      </c>
      <c r="I48" t="inlineStr">
        <is>
          <t>DE</t>
        </is>
      </c>
      <c r="J48" t="inlineStr">
        <is>
          <t>SGNS_60</t>
        </is>
      </c>
      <c r="K48" t="inlineStr"/>
      <c r="L48" t="inlineStr">
        <is>
          <t>2025-0038</t>
        </is>
      </c>
      <c r="M48" s="6" t="n">
        <v>46113</v>
      </c>
      <c r="N48" s="6" t="n">
        <v>46843</v>
      </c>
      <c r="O48" t="n">
        <v>23.64</v>
      </c>
    </row>
    <row r="49" hidden="1" s="287">
      <c r="A49" t="inlineStr">
        <is>
          <t>V700009</t>
        </is>
      </c>
      <c r="B49" t="n">
        <v>47</v>
      </c>
      <c r="C49" t="n">
        <v>50</v>
      </c>
      <c r="D49" t="inlineStr">
        <is>
          <t>CargoBeamer intermodal op. GmbH</t>
        </is>
      </c>
      <c r="E49" t="inlineStr">
        <is>
          <t>100005</t>
        </is>
      </c>
      <c r="F49" t="inlineStr">
        <is>
          <t>Kreuzstrasse 12</t>
        </is>
      </c>
      <c r="G49" t="inlineStr">
        <is>
          <t>04103</t>
        </is>
      </c>
      <c r="H49" t="inlineStr">
        <is>
          <t>Leipzig</t>
        </is>
      </c>
      <c r="I49" t="inlineStr">
        <is>
          <t>DE</t>
        </is>
      </c>
      <c r="J49" t="inlineStr">
        <is>
          <t>SDGGMRSS_M8</t>
        </is>
      </c>
      <c r="K49" t="inlineStr">
        <is>
          <t>37 80 4956 191-3</t>
        </is>
      </c>
      <c r="L49" t="inlineStr">
        <is>
          <t>2024-0011</t>
        </is>
      </c>
      <c r="M49" s="6" t="n">
        <v>46023</v>
      </c>
      <c r="N49" s="6" t="n">
        <v>46387</v>
      </c>
      <c r="O49" t="n">
        <v>53.5</v>
      </c>
    </row>
    <row r="50" hidden="1" s="287">
      <c r="A50" t="inlineStr">
        <is>
          <t>V730011</t>
        </is>
      </c>
      <c r="B50" t="n">
        <v>3</v>
      </c>
      <c r="C50" t="n">
        <v>20</v>
      </c>
      <c r="D50" t="inlineStr">
        <is>
          <t>LTE Logistik- und Transport GmbH</t>
        </is>
      </c>
      <c r="E50" t="inlineStr">
        <is>
          <t>100766</t>
        </is>
      </c>
      <c r="F50" t="inlineStr">
        <is>
          <t>Hans-Roth-Strasse 3/1/Top 5</t>
        </is>
      </c>
      <c r="G50" t="inlineStr">
        <is>
          <t>8073</t>
        </is>
      </c>
      <c r="H50" t="inlineStr">
        <is>
          <t>Feldkirchen bei Graz</t>
        </is>
      </c>
      <c r="I50" t="inlineStr">
        <is>
          <t>AT</t>
        </is>
      </c>
      <c r="J50" t="inlineStr">
        <is>
          <t>SGGMRS_90</t>
        </is>
      </c>
      <c r="K50" t="inlineStr"/>
      <c r="L50" t="inlineStr">
        <is>
          <t>2025-0042</t>
        </is>
      </c>
      <c r="M50" s="6" t="n">
        <v>46069</v>
      </c>
      <c r="N50" s="6" t="n">
        <v>46752</v>
      </c>
      <c r="O50" t="n">
        <v>24.5</v>
      </c>
    </row>
    <row r="51" hidden="1" s="287">
      <c r="A51" t="inlineStr">
        <is>
          <t>V300012</t>
        </is>
      </c>
      <c r="B51" t="n">
        <v>1</v>
      </c>
      <c r="C51" t="n">
        <v>50</v>
      </c>
      <c r="D51" t="inlineStr">
        <is>
          <t>Contargo Rail Services GmbH</t>
        </is>
      </c>
      <c r="E51" t="inlineStr">
        <is>
          <t>100001</t>
        </is>
      </c>
      <c r="F51" t="inlineStr">
        <is>
          <t>Rheinkaistrasse 2</t>
        </is>
      </c>
      <c r="G51" t="inlineStr">
        <is>
          <t>68159</t>
        </is>
      </c>
      <c r="H51" t="inlineStr">
        <is>
          <t>Mannheim</t>
        </is>
      </c>
      <c r="I51" t="inlineStr">
        <is>
          <t>DE</t>
        </is>
      </c>
      <c r="J51" t="inlineStr">
        <is>
          <t>SGNSS_M10</t>
        </is>
      </c>
      <c r="K51" t="inlineStr">
        <is>
          <t>37 80 4565 503-2</t>
        </is>
      </c>
      <c r="L51" t="inlineStr">
        <is>
          <t>2021-0013</t>
        </is>
      </c>
      <c r="M51" s="6" t="n">
        <v>44508</v>
      </c>
      <c r="N51" s="6" t="n">
        <v>46333</v>
      </c>
      <c r="O51" t="n">
        <v>26.4</v>
      </c>
    </row>
    <row r="52" hidden="1" s="287">
      <c r="A52" t="inlineStr">
        <is>
          <t>V300017</t>
        </is>
      </c>
      <c r="B52" t="n">
        <v>1</v>
      </c>
      <c r="C52" t="n">
        <v>50</v>
      </c>
      <c r="D52" t="inlineStr">
        <is>
          <t>Contargo Rail Services GmbH</t>
        </is>
      </c>
      <c r="E52" t="inlineStr">
        <is>
          <t>100001</t>
        </is>
      </c>
      <c r="F52" t="inlineStr">
        <is>
          <t>Rheinkaistrasse 2</t>
        </is>
      </c>
      <c r="G52" t="inlineStr">
        <is>
          <t>68159</t>
        </is>
      </c>
      <c r="H52" t="inlineStr">
        <is>
          <t>Mannheim</t>
        </is>
      </c>
      <c r="I52" t="inlineStr">
        <is>
          <t>DE</t>
        </is>
      </c>
      <c r="J52" t="inlineStr">
        <is>
          <t>SGNSS_M10</t>
        </is>
      </c>
      <c r="K52" t="inlineStr">
        <is>
          <t>37 80 4563 768-3</t>
        </is>
      </c>
      <c r="L52" t="inlineStr">
        <is>
          <t>2022-0007</t>
        </is>
      </c>
      <c r="M52" s="6" t="n">
        <v>44652</v>
      </c>
      <c r="N52" s="6" t="n">
        <v>46477</v>
      </c>
      <c r="O52" t="n">
        <v>27.4</v>
      </c>
    </row>
    <row r="53" hidden="1" s="287">
      <c r="A53" t="inlineStr">
        <is>
          <t>V100058</t>
        </is>
      </c>
      <c r="B53" t="n">
        <v>4</v>
      </c>
      <c r="C53" t="n">
        <v>20</v>
      </c>
      <c r="D53" t="inlineStr">
        <is>
          <t>RheinCargo GmbH &amp; Co. KG</t>
        </is>
      </c>
      <c r="E53" t="inlineStr">
        <is>
          <t>100011</t>
        </is>
      </c>
      <c r="F53" t="inlineStr">
        <is>
          <t>Hammer Landstrasse 3</t>
        </is>
      </c>
      <c r="G53" t="inlineStr">
        <is>
          <t>41460</t>
        </is>
      </c>
      <c r="H53" t="inlineStr">
        <is>
          <t>Neuss</t>
        </is>
      </c>
      <c r="I53" t="inlineStr">
        <is>
          <t>DE</t>
        </is>
      </c>
      <c r="J53" t="inlineStr">
        <is>
          <t>SGGNS_80XL</t>
        </is>
      </c>
      <c r="K53" t="inlineStr"/>
      <c r="L53" t="inlineStr">
        <is>
          <t>2024-0020</t>
        </is>
      </c>
      <c r="M53" s="6" t="n">
        <v>46539</v>
      </c>
      <c r="N53" s="6" t="n">
        <v>46924</v>
      </c>
      <c r="O53" t="n">
        <v>27.15</v>
      </c>
    </row>
    <row r="54" hidden="1" s="287">
      <c r="A54" t="inlineStr">
        <is>
          <t>V700011</t>
        </is>
      </c>
      <c r="B54" t="n">
        <v>2</v>
      </c>
      <c r="C54" t="n">
        <v>50</v>
      </c>
      <c r="D54" t="inlineStr">
        <is>
          <t>Sangritana SpA</t>
        </is>
      </c>
      <c r="E54" t="inlineStr">
        <is>
          <t>100762</t>
        </is>
      </c>
      <c r="F54" t="inlineStr">
        <is>
          <t>Piazza Camillo Dellarciprete 6</t>
        </is>
      </c>
      <c r="G54" t="inlineStr">
        <is>
          <t>66034</t>
        </is>
      </c>
      <c r="H54" t="inlineStr">
        <is>
          <t>Lanciano</t>
        </is>
      </c>
      <c r="I54" t="inlineStr">
        <is>
          <t>IT</t>
        </is>
      </c>
      <c r="J54" t="inlineStr">
        <is>
          <t>SGNSS_M10</t>
        </is>
      </c>
      <c r="K54" t="inlineStr">
        <is>
          <t>37 80 4565 555-2</t>
        </is>
      </c>
      <c r="L54" t="inlineStr">
        <is>
          <t>2024-0029</t>
        </is>
      </c>
      <c r="M54" s="6" t="n">
        <v>45597</v>
      </c>
      <c r="N54" s="6" t="n">
        <v>46418</v>
      </c>
      <c r="O54" t="n">
        <v>26.7</v>
      </c>
    </row>
    <row r="55" hidden="1" s="287">
      <c r="A55" t="inlineStr">
        <is>
          <t>V200040</t>
        </is>
      </c>
      <c r="B55" t="n">
        <v>65</v>
      </c>
      <c r="C55" t="n">
        <v>50</v>
      </c>
      <c r="D55" t="inlineStr">
        <is>
          <t>PCC Intermodal S.A.</t>
        </is>
      </c>
      <c r="E55" t="inlineStr">
        <is>
          <t>100761</t>
        </is>
      </c>
      <c r="F55" t="inlineStr">
        <is>
          <t>ul Hutnicza 16</t>
        </is>
      </c>
      <c r="G55" t="inlineStr">
        <is>
          <t>81-061</t>
        </is>
      </c>
      <c r="H55" t="inlineStr">
        <is>
          <t>Gdynia</t>
        </is>
      </c>
      <c r="I55" t="inlineStr">
        <is>
          <t>PL</t>
        </is>
      </c>
      <c r="J55" t="inlineStr">
        <is>
          <t>SGNS_M13</t>
        </is>
      </c>
      <c r="K55" t="inlineStr">
        <is>
          <t>37 80 4564 198-2</t>
        </is>
      </c>
      <c r="L55" t="inlineStr">
        <is>
          <t>2024-0021</t>
        </is>
      </c>
      <c r="M55" s="6" t="n">
        <v>45609</v>
      </c>
      <c r="N55" s="6" t="n">
        <v>47069</v>
      </c>
      <c r="O55" t="n">
        <v>20.8</v>
      </c>
    </row>
    <row r="56" hidden="1" s="287">
      <c r="A56" t="inlineStr">
        <is>
          <t>V300061</t>
        </is>
      </c>
      <c r="B56" t="n">
        <v>4</v>
      </c>
      <c r="C56" t="n">
        <v>20</v>
      </c>
      <c r="D56" t="inlineStr">
        <is>
          <t>Railport Brück GmbH</t>
        </is>
      </c>
      <c r="E56" t="inlineStr">
        <is>
          <t>100783</t>
        </is>
      </c>
      <c r="F56" t="inlineStr">
        <is>
          <t>Gregor-von-Brück-Ring 5</t>
        </is>
      </c>
      <c r="G56" t="inlineStr">
        <is>
          <t>14822</t>
        </is>
      </c>
      <c r="H56" t="inlineStr">
        <is>
          <t>Brück</t>
        </is>
      </c>
      <c r="I56" t="inlineStr">
        <is>
          <t>DE</t>
        </is>
      </c>
      <c r="J56" t="inlineStr">
        <is>
          <t>SDGGMRS_DTW</t>
        </is>
      </c>
      <c r="K56" t="inlineStr"/>
      <c r="L56" t="inlineStr">
        <is>
          <t>2024-0043</t>
        </is>
      </c>
      <c r="M56" s="6" t="n">
        <v>46266</v>
      </c>
      <c r="N56" s="6" t="n">
        <v>46630</v>
      </c>
      <c r="O56" t="n">
        <v>55</v>
      </c>
    </row>
    <row r="57" hidden="1" s="287">
      <c r="A57" t="inlineStr">
        <is>
          <t>V200050</t>
        </is>
      </c>
      <c r="B57" t="n">
        <v>4</v>
      </c>
      <c r="C57" t="n">
        <v>20</v>
      </c>
      <c r="D57" t="inlineStr">
        <is>
          <t>Mars Logistics AS</t>
        </is>
      </c>
      <c r="E57" t="inlineStr">
        <is>
          <t>100770</t>
        </is>
      </c>
      <c r="F57" t="inlineStr">
        <is>
          <t>Mahmutbey Mah., Tasocagi Yolu Cad.</t>
        </is>
      </c>
      <c r="G57" t="inlineStr">
        <is>
          <t>34218</t>
        </is>
      </c>
      <c r="H57" t="inlineStr">
        <is>
          <t>Bagcilar-Istanbul</t>
        </is>
      </c>
      <c r="I57" t="inlineStr">
        <is>
          <t>TR</t>
        </is>
      </c>
      <c r="J57" t="inlineStr">
        <is>
          <t>SGGMRS_90</t>
        </is>
      </c>
      <c r="K57" t="inlineStr"/>
      <c r="L57" t="inlineStr">
        <is>
          <t>2024-0005</t>
        </is>
      </c>
      <c r="M57" s="6" t="n">
        <v>45698</v>
      </c>
      <c r="N57" s="6" t="n">
        <v>46792</v>
      </c>
      <c r="O57" t="n">
        <v>28</v>
      </c>
    </row>
    <row r="58" hidden="1" s="287">
      <c r="A58" t="inlineStr">
        <is>
          <t>V100051</t>
        </is>
      </c>
      <c r="B58" t="n">
        <v>88</v>
      </c>
      <c r="C58" t="n">
        <v>50</v>
      </c>
      <c r="D58" t="inlineStr">
        <is>
          <t>LAUDE Smart Intermodal S.A.</t>
        </is>
      </c>
      <c r="E58" t="inlineStr">
        <is>
          <t>100026</t>
        </is>
      </c>
      <c r="F58" t="inlineStr">
        <is>
          <t>ul. Wroclawska 131</t>
        </is>
      </c>
      <c r="G58" t="inlineStr">
        <is>
          <t>87-100</t>
        </is>
      </c>
      <c r="H58" t="inlineStr">
        <is>
          <t>Torun</t>
        </is>
      </c>
      <c r="I58" t="inlineStr">
        <is>
          <t>PL</t>
        </is>
      </c>
      <c r="J58" t="inlineStr">
        <is>
          <t>SGMMNS_M17</t>
        </is>
      </c>
      <c r="K58" t="inlineStr">
        <is>
          <t>33 80 4505 517-9</t>
        </is>
      </c>
      <c r="L58" t="inlineStr">
        <is>
          <t>2023-0033</t>
        </is>
      </c>
      <c r="M58" s="6" t="n">
        <v>45632</v>
      </c>
      <c r="N58" s="6" t="n">
        <v>47051</v>
      </c>
      <c r="O58" t="n">
        <v>18.95</v>
      </c>
    </row>
    <row r="59" hidden="1" s="287">
      <c r="A59" t="inlineStr">
        <is>
          <t>V730003</t>
        </is>
      </c>
      <c r="B59" t="n">
        <v>1</v>
      </c>
      <c r="C59" t="n">
        <v>50</v>
      </c>
      <c r="D59" t="inlineStr">
        <is>
          <t>Mindener Kreisbahnen GmbH</t>
        </is>
      </c>
      <c r="E59" t="inlineStr">
        <is>
          <t>100038</t>
        </is>
      </c>
      <c r="F59" t="inlineStr">
        <is>
          <t>Karlstrasse 48</t>
        </is>
      </c>
      <c r="G59" t="inlineStr">
        <is>
          <t>32423</t>
        </is>
      </c>
      <c r="H59" t="inlineStr">
        <is>
          <t>Minden</t>
        </is>
      </c>
      <c r="I59" t="inlineStr">
        <is>
          <t>DE</t>
        </is>
      </c>
      <c r="J59" t="inlineStr">
        <is>
          <t>SGGRS_M19</t>
        </is>
      </c>
      <c r="K59" t="inlineStr">
        <is>
          <t>35 80 4950 139-0</t>
        </is>
      </c>
      <c r="L59" t="inlineStr">
        <is>
          <t>2025-0004</t>
        </is>
      </c>
      <c r="M59" s="6" t="n">
        <v>45739</v>
      </c>
      <c r="N59" s="6" t="n">
        <v>46095</v>
      </c>
      <c r="O59" t="n">
        <v>27.5</v>
      </c>
    </row>
    <row r="60" hidden="1" s="287">
      <c r="A60" t="inlineStr">
        <is>
          <t>V200007</t>
        </is>
      </c>
      <c r="B60" t="n">
        <v>6</v>
      </c>
      <c r="C60" t="n">
        <v>50</v>
      </c>
      <c r="D60" t="inlineStr">
        <is>
          <t>RTB Cargo Netherlands B.V.</t>
        </is>
      </c>
      <c r="E60" t="inlineStr">
        <is>
          <t>100002</t>
        </is>
      </c>
      <c r="F60" t="inlineStr">
        <is>
          <t>Albert-Plesmanweg 57</t>
        </is>
      </c>
      <c r="G60" t="inlineStr">
        <is>
          <t>3088GB</t>
        </is>
      </c>
      <c r="H60" t="inlineStr">
        <is>
          <t>Rotterdam</t>
        </is>
      </c>
      <c r="I60" t="inlineStr">
        <is>
          <t>NL</t>
        </is>
      </c>
      <c r="J60" t="inlineStr">
        <is>
          <t>SGGMRSS_M4</t>
        </is>
      </c>
      <c r="K60" t="inlineStr">
        <is>
          <t>37 80 4963 237-5</t>
        </is>
      </c>
      <c r="L60" t="inlineStr">
        <is>
          <t>2021-0026</t>
        </is>
      </c>
      <c r="M60" s="6" t="n">
        <v>45689</v>
      </c>
      <c r="N60" s="6" t="n">
        <v>46081</v>
      </c>
      <c r="O60" t="n">
        <v>34</v>
      </c>
    </row>
    <row r="61" hidden="1" s="287">
      <c r="A61" t="inlineStr">
        <is>
          <t>V300071</t>
        </is>
      </c>
      <c r="B61" t="n">
        <v>2</v>
      </c>
      <c r="C61" t="n">
        <v>50</v>
      </c>
      <c r="D61" t="inlineStr">
        <is>
          <t>Thommen-Furler AG</t>
        </is>
      </c>
      <c r="E61" t="inlineStr">
        <is>
          <t>100654</t>
        </is>
      </c>
      <c r="F61" t="inlineStr">
        <is>
          <t>Industriestrasse 10</t>
        </is>
      </c>
      <c r="G61" t="inlineStr">
        <is>
          <t>3295</t>
        </is>
      </c>
      <c r="H61" t="inlineStr">
        <is>
          <t>Rüti bei Büren</t>
        </is>
      </c>
      <c r="I61" t="inlineStr">
        <is>
          <t>CH</t>
        </is>
      </c>
      <c r="J61" t="inlineStr">
        <is>
          <t>SGNS_M9</t>
        </is>
      </c>
      <c r="K61" t="inlineStr">
        <is>
          <t>37 80 4564 452-3</t>
        </is>
      </c>
      <c r="L61" t="inlineStr">
        <is>
          <t>2025-0021</t>
        </is>
      </c>
      <c r="M61" s="6" t="n">
        <v>45933</v>
      </c>
      <c r="N61" s="6" t="n">
        <v>48152</v>
      </c>
      <c r="O61" t="n">
        <v>22.7</v>
      </c>
    </row>
    <row r="62" hidden="1" s="287">
      <c r="A62" t="inlineStr">
        <is>
          <t>V300072</t>
        </is>
      </c>
      <c r="B62" t="n">
        <v>2</v>
      </c>
      <c r="C62" t="n">
        <v>50</v>
      </c>
      <c r="D62" t="inlineStr">
        <is>
          <t>IPC Business GmbH</t>
        </is>
      </c>
      <c r="E62" t="inlineStr">
        <is>
          <t>100795</t>
        </is>
      </c>
      <c r="F62" t="inlineStr">
        <is>
          <t>Bitterfelder Strasse 1</t>
        </is>
      </c>
      <c r="G62" t="inlineStr">
        <is>
          <t>04129</t>
        </is>
      </c>
      <c r="H62" t="inlineStr">
        <is>
          <t>Leipzig</t>
        </is>
      </c>
      <c r="I62" t="inlineStr">
        <is>
          <t>DE</t>
        </is>
      </c>
      <c r="J62" t="inlineStr">
        <is>
          <t>SDGGMRSS_M16</t>
        </is>
      </c>
      <c r="K62" t="inlineStr">
        <is>
          <t>37 80 4992 767-6</t>
        </is>
      </c>
      <c r="L62" t="inlineStr">
        <is>
          <t>2025-0018</t>
        </is>
      </c>
      <c r="M62" s="6" t="n">
        <v>45926</v>
      </c>
      <c r="N62" s="6" t="n">
        <v>46290</v>
      </c>
      <c r="O62" t="n">
        <v>45.26</v>
      </c>
    </row>
    <row r="63" hidden="1" s="287">
      <c r="A63" t="inlineStr">
        <is>
          <t>V300075</t>
        </is>
      </c>
      <c r="B63" t="n">
        <v>17</v>
      </c>
      <c r="C63" t="n">
        <v>50</v>
      </c>
      <c r="D63" t="inlineStr">
        <is>
          <t>Contargo Rail Services GmbH</t>
        </is>
      </c>
      <c r="E63" t="inlineStr">
        <is>
          <t>100001</t>
        </is>
      </c>
      <c r="F63" t="inlineStr">
        <is>
          <t>Rheinkaistrasse 2</t>
        </is>
      </c>
      <c r="G63" t="inlineStr">
        <is>
          <t>68159</t>
        </is>
      </c>
      <c r="H63" t="inlineStr">
        <is>
          <t>Mannheim</t>
        </is>
      </c>
      <c r="I63" t="inlineStr">
        <is>
          <t>DE</t>
        </is>
      </c>
      <c r="J63" t="inlineStr">
        <is>
          <t>SDGGMRSS_M32</t>
        </is>
      </c>
      <c r="K63" t="inlineStr">
        <is>
          <t>37 80 4992 819-5</t>
        </is>
      </c>
      <c r="L63" t="inlineStr">
        <is>
          <t>2025-0023</t>
        </is>
      </c>
      <c r="M63" s="6" t="n">
        <v>45926</v>
      </c>
      <c r="N63" s="6" t="n">
        <v>46112</v>
      </c>
      <c r="O63" t="n">
        <v>41.1</v>
      </c>
    </row>
    <row r="64" hidden="1" s="287">
      <c r="A64" t="inlineStr">
        <is>
          <t>V720005</t>
        </is>
      </c>
      <c r="B64" t="n">
        <v>4</v>
      </c>
      <c r="C64" t="n">
        <v>20</v>
      </c>
      <c r="D64" t="inlineStr">
        <is>
          <t>LAUDE Smart Intermodal S.A.</t>
        </is>
      </c>
      <c r="E64" t="inlineStr">
        <is>
          <t>100026</t>
        </is>
      </c>
      <c r="F64" t="inlineStr">
        <is>
          <t>ul. Wroclawska 131</t>
        </is>
      </c>
      <c r="G64" t="inlineStr">
        <is>
          <t>87-100</t>
        </is>
      </c>
      <c r="H64" t="inlineStr">
        <is>
          <t>Torun</t>
        </is>
      </c>
      <c r="I64" t="inlineStr">
        <is>
          <t>PL</t>
        </is>
      </c>
      <c r="J64" t="inlineStr">
        <is>
          <t>SDGGMRS_DTW</t>
        </is>
      </c>
      <c r="K64" t="inlineStr"/>
      <c r="L64" t="inlineStr">
        <is>
          <t>2025-0031</t>
        </is>
      </c>
      <c r="M64" s="6" t="n">
        <v>45992</v>
      </c>
      <c r="N64" s="6" t="n">
        <v>46387</v>
      </c>
      <c r="O64" t="n">
        <v>49.25</v>
      </c>
    </row>
    <row r="65" hidden="1" s="287">
      <c r="A65" t="inlineStr">
        <is>
          <t>V730008</t>
        </is>
      </c>
      <c r="B65" t="n">
        <v>4</v>
      </c>
      <c r="C65" t="n">
        <v>20</v>
      </c>
      <c r="D65" t="inlineStr">
        <is>
          <t>Martin Tolksdorf Logistics GmbH</t>
        </is>
      </c>
      <c r="E65" t="inlineStr">
        <is>
          <t>100787</t>
        </is>
      </c>
      <c r="F65" t="inlineStr">
        <is>
          <t>Bahnhofstrasse 47</t>
        </is>
      </c>
      <c r="G65" t="inlineStr">
        <is>
          <t>65611</t>
        </is>
      </c>
      <c r="H65" t="inlineStr">
        <is>
          <t>Brechen</t>
        </is>
      </c>
      <c r="I65" t="inlineStr">
        <is>
          <t>DE</t>
        </is>
      </c>
      <c r="J65" t="inlineStr">
        <is>
          <t>SDGGMRS_DTW</t>
        </is>
      </c>
      <c r="K65" t="inlineStr"/>
      <c r="L65" t="inlineStr">
        <is>
          <t>2025-0034</t>
        </is>
      </c>
      <c r="M65" s="6" t="n">
        <v>45992</v>
      </c>
      <c r="N65" s="6" t="n">
        <v>46387</v>
      </c>
      <c r="O65" t="n">
        <v>62.85</v>
      </c>
    </row>
    <row r="66">
      <c r="A66" t="inlineStr">
        <is>
          <t>V300086</t>
        </is>
      </c>
      <c r="B66" t="n">
        <v>4</v>
      </c>
      <c r="C66" t="n">
        <v>20</v>
      </c>
      <c r="D66" t="inlineStr">
        <is>
          <t>LTE Logistik- und Transport GmbH</t>
        </is>
      </c>
      <c r="E66" t="inlineStr">
        <is>
          <t>100766</t>
        </is>
      </c>
      <c r="F66" t="inlineStr">
        <is>
          <t>Hans-Roth-Strasse 3/1/Top 5</t>
        </is>
      </c>
      <c r="G66" t="inlineStr">
        <is>
          <t>8073</t>
        </is>
      </c>
      <c r="H66" t="inlineStr">
        <is>
          <t>Feldkirchen bei Graz</t>
        </is>
      </c>
      <c r="I66" t="inlineStr">
        <is>
          <t>AT</t>
        </is>
      </c>
      <c r="J66" t="inlineStr">
        <is>
          <t>SGGMRS_90</t>
        </is>
      </c>
      <c r="K66" t="inlineStr"/>
      <c r="L66" t="inlineStr">
        <is>
          <t>2025-0042</t>
        </is>
      </c>
      <c r="M66" s="6" t="n">
        <v>46069</v>
      </c>
      <c r="N66" s="6" t="n">
        <v>46752</v>
      </c>
      <c r="O66" t="n">
        <v>24.5</v>
      </c>
    </row>
    <row r="67" hidden="1" s="287">
      <c r="A67" t="inlineStr">
        <is>
          <t>V300089</t>
        </is>
      </c>
      <c r="B67" t="n">
        <v>4</v>
      </c>
      <c r="C67" t="n">
        <v>20</v>
      </c>
      <c r="D67" t="inlineStr">
        <is>
          <t>Kombiverkehr GmbH und Co. KG</t>
        </is>
      </c>
      <c r="E67" t="inlineStr">
        <is>
          <t>100332</t>
        </is>
      </c>
      <c r="F67" t="inlineStr">
        <is>
          <t>Zum Laurenburger Hof 76</t>
        </is>
      </c>
      <c r="G67" t="inlineStr">
        <is>
          <t>60594</t>
        </is>
      </c>
      <c r="H67" t="inlineStr">
        <is>
          <t>Frankfurt am Main</t>
        </is>
      </c>
      <c r="I67" t="inlineStr">
        <is>
          <t>DE</t>
        </is>
      </c>
      <c r="J67" t="inlineStr">
        <is>
          <t>SGNS_60</t>
        </is>
      </c>
      <c r="K67" t="inlineStr"/>
      <c r="L67" t="inlineStr">
        <is>
          <t>2025-0038</t>
        </is>
      </c>
      <c r="M67" s="6" t="n">
        <v>46113</v>
      </c>
      <c r="N67" s="6" t="n">
        <v>46843</v>
      </c>
      <c r="O67" t="n">
        <v>23.64</v>
      </c>
    </row>
    <row r="68" hidden="1" s="287">
      <c r="A68" t="inlineStr">
        <is>
          <t>V700009</t>
        </is>
      </c>
      <c r="B68" t="n">
        <v>48</v>
      </c>
      <c r="C68" t="n">
        <v>50</v>
      </c>
      <c r="D68" t="inlineStr">
        <is>
          <t>CargoBeamer intermodal op. GmbH</t>
        </is>
      </c>
      <c r="E68" t="inlineStr">
        <is>
          <t>100005</t>
        </is>
      </c>
      <c r="F68" t="inlineStr">
        <is>
          <t>Kreuzstrasse 12</t>
        </is>
      </c>
      <c r="G68" t="inlineStr">
        <is>
          <t>04103</t>
        </is>
      </c>
      <c r="H68" t="inlineStr">
        <is>
          <t>Leipzig</t>
        </is>
      </c>
      <c r="I68" t="inlineStr">
        <is>
          <t>DE</t>
        </is>
      </c>
      <c r="J68" t="inlineStr">
        <is>
          <t>SDGGMRSS_M8</t>
        </is>
      </c>
      <c r="K68" t="inlineStr">
        <is>
          <t>37 80 4956 192-1</t>
        </is>
      </c>
      <c r="L68" t="inlineStr">
        <is>
          <t>2024-0011</t>
        </is>
      </c>
      <c r="M68" s="6" t="n">
        <v>46023</v>
      </c>
      <c r="N68" s="6" t="n">
        <v>46387</v>
      </c>
      <c r="O68" t="n">
        <v>53.5</v>
      </c>
    </row>
    <row r="69" hidden="1" s="287">
      <c r="A69" t="inlineStr">
        <is>
          <t>V730011</t>
        </is>
      </c>
      <c r="B69" t="n">
        <v>4</v>
      </c>
      <c r="C69" t="n">
        <v>20</v>
      </c>
      <c r="D69" t="inlineStr">
        <is>
          <t>LTE Logistik- und Transport GmbH</t>
        </is>
      </c>
      <c r="E69" t="inlineStr">
        <is>
          <t>100766</t>
        </is>
      </c>
      <c r="F69" t="inlineStr">
        <is>
          <t>Hans-Roth-Strasse 3/1/Top 5</t>
        </is>
      </c>
      <c r="G69" t="inlineStr">
        <is>
          <t>8073</t>
        </is>
      </c>
      <c r="H69" t="inlineStr">
        <is>
          <t>Feldkirchen bei Graz</t>
        </is>
      </c>
      <c r="I69" t="inlineStr">
        <is>
          <t>AT</t>
        </is>
      </c>
      <c r="J69" t="inlineStr">
        <is>
          <t>SGGMRS_90</t>
        </is>
      </c>
      <c r="K69" t="inlineStr"/>
      <c r="L69" t="inlineStr">
        <is>
          <t>2025-0042</t>
        </is>
      </c>
      <c r="M69" s="6" t="n">
        <v>46069</v>
      </c>
      <c r="N69" s="6" t="n">
        <v>46752</v>
      </c>
      <c r="O69" t="n">
        <v>24.5</v>
      </c>
    </row>
    <row r="70" hidden="1" s="287">
      <c r="A70" t="inlineStr">
        <is>
          <t>V300092</t>
        </is>
      </c>
      <c r="B70" t="n">
        <v>1</v>
      </c>
      <c r="C70" t="n">
        <v>50</v>
      </c>
      <c r="D70" t="inlineStr">
        <is>
          <t>duisport rail GmbH</t>
        </is>
      </c>
      <c r="E70" t="inlineStr">
        <is>
          <t>100185</t>
        </is>
      </c>
      <c r="F70" t="inlineStr">
        <is>
          <t>Aakerfährstrasse 125</t>
        </is>
      </c>
      <c r="G70" t="inlineStr">
        <is>
          <t>47058</t>
        </is>
      </c>
      <c r="H70" t="inlineStr">
        <is>
          <t>Duisburg</t>
        </is>
      </c>
      <c r="I70" t="inlineStr">
        <is>
          <t>DE</t>
        </is>
      </c>
      <c r="J70" t="inlineStr">
        <is>
          <t>SGGNS_M33</t>
        </is>
      </c>
      <c r="K70" t="inlineStr">
        <is>
          <t>37 80 4561 539-0</t>
        </is>
      </c>
      <c r="L70" t="inlineStr">
        <is>
          <t>2026-0001</t>
        </is>
      </c>
      <c r="M70" s="6" t="n">
        <v>46066</v>
      </c>
      <c r="N70" s="6" t="n">
        <v>46387</v>
      </c>
      <c r="O70" t="n">
        <v>27.02</v>
      </c>
    </row>
    <row r="71" hidden="1" s="287">
      <c r="A71" t="inlineStr">
        <is>
          <t>V300012</t>
        </is>
      </c>
      <c r="B71" t="n">
        <v>2</v>
      </c>
      <c r="C71" t="n">
        <v>50</v>
      </c>
      <c r="D71" t="inlineStr">
        <is>
          <t>Contargo Rail Services GmbH</t>
        </is>
      </c>
      <c r="E71" t="inlineStr">
        <is>
          <t>100001</t>
        </is>
      </c>
      <c r="F71" t="inlineStr">
        <is>
          <t>Rheinkaistrasse 2</t>
        </is>
      </c>
      <c r="G71" t="inlineStr">
        <is>
          <t>68159</t>
        </is>
      </c>
      <c r="H71" t="inlineStr">
        <is>
          <t>Mannheim</t>
        </is>
      </c>
      <c r="I71" t="inlineStr">
        <is>
          <t>DE</t>
        </is>
      </c>
      <c r="J71" t="inlineStr">
        <is>
          <t>SGNSS_M10</t>
        </is>
      </c>
      <c r="K71" t="inlineStr">
        <is>
          <t>37 80 4565 507-3</t>
        </is>
      </c>
      <c r="L71" t="inlineStr">
        <is>
          <t>2021-0013</t>
        </is>
      </c>
      <c r="M71" s="6" t="n">
        <v>44508</v>
      </c>
      <c r="N71" s="6" t="n">
        <v>46333</v>
      </c>
      <c r="O71" t="n">
        <v>26.4</v>
      </c>
    </row>
    <row r="72" hidden="1" s="287">
      <c r="A72" t="inlineStr">
        <is>
          <t>V300017</t>
        </is>
      </c>
      <c r="B72" t="n">
        <v>2</v>
      </c>
      <c r="C72" t="n">
        <v>50</v>
      </c>
      <c r="D72" t="inlineStr">
        <is>
          <t>Contargo Rail Services GmbH</t>
        </is>
      </c>
      <c r="E72" t="inlineStr">
        <is>
          <t>100001</t>
        </is>
      </c>
      <c r="F72" t="inlineStr">
        <is>
          <t>Rheinkaistrasse 2</t>
        </is>
      </c>
      <c r="G72" t="inlineStr">
        <is>
          <t>68159</t>
        </is>
      </c>
      <c r="H72" t="inlineStr">
        <is>
          <t>Mannheim</t>
        </is>
      </c>
      <c r="I72" t="inlineStr">
        <is>
          <t>DE</t>
        </is>
      </c>
      <c r="J72" t="inlineStr">
        <is>
          <t>SGNSS_M10</t>
        </is>
      </c>
      <c r="K72" t="inlineStr">
        <is>
          <t>37 80 4563 773-3</t>
        </is>
      </c>
      <c r="L72" t="inlineStr">
        <is>
          <t>2022-0007</t>
        </is>
      </c>
      <c r="M72" s="6" t="n">
        <v>44652</v>
      </c>
      <c r="N72" s="6" t="n">
        <v>46477</v>
      </c>
      <c r="O72" t="n">
        <v>27.4</v>
      </c>
    </row>
    <row r="73" hidden="1" s="287">
      <c r="A73" t="inlineStr">
        <is>
          <t>V300038</t>
        </is>
      </c>
      <c r="B73" t="n">
        <v>1</v>
      </c>
      <c r="C73" t="n">
        <v>50</v>
      </c>
      <c r="D73" t="inlineStr">
        <is>
          <t>Contargo Rail Services GmbH</t>
        </is>
      </c>
      <c r="E73" t="inlineStr">
        <is>
          <t>100001</t>
        </is>
      </c>
      <c r="F73" t="inlineStr">
        <is>
          <t>Rheinkaistrasse 2</t>
        </is>
      </c>
      <c r="G73" t="inlineStr">
        <is>
          <t>68159</t>
        </is>
      </c>
      <c r="H73" t="inlineStr">
        <is>
          <t>Mannheim</t>
        </is>
      </c>
      <c r="I73" t="inlineStr">
        <is>
          <t>DE</t>
        </is>
      </c>
      <c r="J73" t="inlineStr">
        <is>
          <t>SGGRSS_M20</t>
        </is>
      </c>
      <c r="K73" t="inlineStr">
        <is>
          <t>33 80 4960 233-1</t>
        </is>
      </c>
      <c r="L73" t="inlineStr">
        <is>
          <t>2023-0025</t>
        </is>
      </c>
      <c r="M73" s="6" t="n">
        <v>45278</v>
      </c>
      <c r="N73" s="6" t="n">
        <v>46373</v>
      </c>
      <c r="O73" t="n">
        <v>35.1</v>
      </c>
    </row>
    <row r="74" hidden="1" s="287">
      <c r="A74" t="inlineStr">
        <is>
          <t>V200032</t>
        </is>
      </c>
      <c r="B74" t="n">
        <v>3</v>
      </c>
      <c r="C74" t="n">
        <v>50</v>
      </c>
      <c r="D74" t="inlineStr">
        <is>
          <t>RTB Cargo Netherlands B.V.</t>
        </is>
      </c>
      <c r="E74" t="inlineStr">
        <is>
          <t>100002</t>
        </is>
      </c>
      <c r="F74" t="inlineStr">
        <is>
          <t>Albert-Plesmanweg 57</t>
        </is>
      </c>
      <c r="G74" t="inlineStr">
        <is>
          <t>3088GB</t>
        </is>
      </c>
      <c r="H74" t="inlineStr">
        <is>
          <t>Rotterdam</t>
        </is>
      </c>
      <c r="I74" t="inlineStr">
        <is>
          <t>NL</t>
        </is>
      </c>
      <c r="J74" t="inlineStr">
        <is>
          <t>SGNS_M9</t>
        </is>
      </c>
      <c r="K74" t="inlineStr">
        <is>
          <t>37 80 4564 522-3</t>
        </is>
      </c>
      <c r="L74" t="inlineStr">
        <is>
          <t>2023-0037</t>
        </is>
      </c>
      <c r="M74" s="6" t="n">
        <v>45289</v>
      </c>
      <c r="N74" s="6" t="n">
        <v>46081</v>
      </c>
      <c r="O74" t="n">
        <v>27</v>
      </c>
    </row>
    <row r="75" hidden="1" s="287">
      <c r="A75" t="inlineStr">
        <is>
          <t>V100058</t>
        </is>
      </c>
      <c r="B75" t="n">
        <v>5</v>
      </c>
      <c r="C75" t="n">
        <v>20</v>
      </c>
      <c r="D75" t="inlineStr">
        <is>
          <t>RheinCargo GmbH &amp; Co. KG</t>
        </is>
      </c>
      <c r="E75" t="inlineStr">
        <is>
          <t>100011</t>
        </is>
      </c>
      <c r="F75" t="inlineStr">
        <is>
          <t>Hammer Landstrasse 3</t>
        </is>
      </c>
      <c r="G75" t="inlineStr">
        <is>
          <t>41460</t>
        </is>
      </c>
      <c r="H75" t="inlineStr">
        <is>
          <t>Neuss</t>
        </is>
      </c>
      <c r="I75" t="inlineStr">
        <is>
          <t>DE</t>
        </is>
      </c>
      <c r="J75" t="inlineStr">
        <is>
          <t>SGGNS_80XL</t>
        </is>
      </c>
      <c r="K75" t="inlineStr"/>
      <c r="L75" t="inlineStr">
        <is>
          <t>2024-0020</t>
        </is>
      </c>
      <c r="M75" s="6" t="n">
        <v>46539</v>
      </c>
      <c r="N75" s="6" t="n">
        <v>46924</v>
      </c>
      <c r="O75" t="n">
        <v>27.15</v>
      </c>
    </row>
    <row r="76" hidden="1" s="287">
      <c r="A76" t="inlineStr">
        <is>
          <t>V200040</t>
        </is>
      </c>
      <c r="B76" t="n">
        <v>66</v>
      </c>
      <c r="C76" t="n">
        <v>50</v>
      </c>
      <c r="D76" t="inlineStr">
        <is>
          <t>PCC Intermodal S.A.</t>
        </is>
      </c>
      <c r="E76" t="inlineStr">
        <is>
          <t>100761</t>
        </is>
      </c>
      <c r="F76" t="inlineStr">
        <is>
          <t>ul Hutnicza 16</t>
        </is>
      </c>
      <c r="G76" t="inlineStr">
        <is>
          <t>81-061</t>
        </is>
      </c>
      <c r="H76" t="inlineStr">
        <is>
          <t>Gdynia</t>
        </is>
      </c>
      <c r="I76" t="inlineStr">
        <is>
          <t>PL</t>
        </is>
      </c>
      <c r="J76" t="inlineStr">
        <is>
          <t>SGNS_M13</t>
        </is>
      </c>
      <c r="K76" t="inlineStr">
        <is>
          <t>37 80 4564 202-2</t>
        </is>
      </c>
      <c r="L76" t="inlineStr">
        <is>
          <t>2024-0021</t>
        </is>
      </c>
      <c r="M76" s="6" t="n">
        <v>45609</v>
      </c>
      <c r="N76" s="6" t="n">
        <v>47069</v>
      </c>
      <c r="O76" t="n">
        <v>20.8</v>
      </c>
    </row>
    <row r="77" hidden="1" s="287">
      <c r="A77" t="inlineStr">
        <is>
          <t>V300061</t>
        </is>
      </c>
      <c r="B77" t="n">
        <v>5</v>
      </c>
      <c r="C77" t="n">
        <v>20</v>
      </c>
      <c r="D77" t="inlineStr">
        <is>
          <t>Railport Brück GmbH</t>
        </is>
      </c>
      <c r="E77" t="inlineStr">
        <is>
          <t>100783</t>
        </is>
      </c>
      <c r="F77" t="inlineStr">
        <is>
          <t>Gregor-von-Brück-Ring 5</t>
        </is>
      </c>
      <c r="G77" t="inlineStr">
        <is>
          <t>14822</t>
        </is>
      </c>
      <c r="H77" t="inlineStr">
        <is>
          <t>Brück</t>
        </is>
      </c>
      <c r="I77" t="inlineStr">
        <is>
          <t>DE</t>
        </is>
      </c>
      <c r="J77" t="inlineStr">
        <is>
          <t>SDGGMRS_DTW</t>
        </is>
      </c>
      <c r="K77" t="inlineStr"/>
      <c r="L77" t="inlineStr">
        <is>
          <t>2024-0043</t>
        </is>
      </c>
      <c r="M77" s="6" t="n">
        <v>46266</v>
      </c>
      <c r="N77" s="6" t="n">
        <v>46630</v>
      </c>
      <c r="O77" t="n">
        <v>55</v>
      </c>
    </row>
    <row r="78" hidden="1" s="287">
      <c r="A78" t="inlineStr">
        <is>
          <t>V200050</t>
        </is>
      </c>
      <c r="B78" t="n">
        <v>5</v>
      </c>
      <c r="C78" t="n">
        <v>20</v>
      </c>
      <c r="D78" t="inlineStr">
        <is>
          <t>Mars Logistics AS</t>
        </is>
      </c>
      <c r="E78" t="inlineStr">
        <is>
          <t>100770</t>
        </is>
      </c>
      <c r="F78" t="inlineStr">
        <is>
          <t>Mahmutbey Mah., Tasocagi Yolu Cad.</t>
        </is>
      </c>
      <c r="G78" t="inlineStr">
        <is>
          <t>34218</t>
        </is>
      </c>
      <c r="H78" t="inlineStr">
        <is>
          <t>Bagcilar-Istanbul</t>
        </is>
      </c>
      <c r="I78" t="inlineStr">
        <is>
          <t>TR</t>
        </is>
      </c>
      <c r="J78" t="inlineStr">
        <is>
          <t>SGGMRS_90</t>
        </is>
      </c>
      <c r="K78" t="inlineStr"/>
      <c r="L78" t="inlineStr">
        <is>
          <t>2024-0005</t>
        </is>
      </c>
      <c r="M78" s="6" t="n">
        <v>45698</v>
      </c>
      <c r="N78" s="6" t="n">
        <v>46792</v>
      </c>
      <c r="O78" t="n">
        <v>28</v>
      </c>
    </row>
    <row r="79" hidden="1" s="287">
      <c r="A79" t="inlineStr">
        <is>
          <t>V730003</t>
        </is>
      </c>
      <c r="B79" t="n">
        <v>2</v>
      </c>
      <c r="C79" t="n">
        <v>50</v>
      </c>
      <c r="D79" t="inlineStr">
        <is>
          <t>Mindener Kreisbahnen GmbH</t>
        </is>
      </c>
      <c r="E79" t="inlineStr">
        <is>
          <t>100038</t>
        </is>
      </c>
      <c r="F79" t="inlineStr">
        <is>
          <t>Karlstrasse 48</t>
        </is>
      </c>
      <c r="G79" t="inlineStr">
        <is>
          <t>32423</t>
        </is>
      </c>
      <c r="H79" t="inlineStr">
        <is>
          <t>Minden</t>
        </is>
      </c>
      <c r="I79" t="inlineStr">
        <is>
          <t>DE</t>
        </is>
      </c>
      <c r="J79" t="inlineStr">
        <is>
          <t>SGGRS_M19</t>
        </is>
      </c>
      <c r="K79" t="inlineStr">
        <is>
          <t>35 80 4950 170-5</t>
        </is>
      </c>
      <c r="L79" t="inlineStr">
        <is>
          <t>2025-0004</t>
        </is>
      </c>
      <c r="M79" s="6" t="n">
        <v>45739</v>
      </c>
      <c r="N79" s="6" t="n">
        <v>46095</v>
      </c>
      <c r="O79" t="n">
        <v>27.5</v>
      </c>
    </row>
    <row r="80" hidden="1" s="287">
      <c r="A80" t="inlineStr">
        <is>
          <t>V400006</t>
        </is>
      </c>
      <c r="B80" t="n">
        <v>191</v>
      </c>
      <c r="C80" t="n">
        <v>50</v>
      </c>
      <c r="D80" t="inlineStr">
        <is>
          <t>DB Cargo AG</t>
        </is>
      </c>
      <c r="E80" t="inlineStr">
        <is>
          <t>100000</t>
        </is>
      </c>
      <c r="F80" t="inlineStr">
        <is>
          <t>Rheinstrasse 2</t>
        </is>
      </c>
      <c r="G80" t="inlineStr">
        <is>
          <t>55116</t>
        </is>
      </c>
      <c r="H80" t="inlineStr">
        <is>
          <t>Mainz</t>
        </is>
      </c>
      <c r="I80" t="inlineStr">
        <is>
          <t>DE</t>
        </is>
      </c>
      <c r="J80" t="inlineStr">
        <is>
          <t>SGGRS_M25</t>
        </is>
      </c>
      <c r="K80" t="inlineStr">
        <is>
          <t>37 80 4850 918-6</t>
        </is>
      </c>
      <c r="L80" t="inlineStr">
        <is>
          <t>2021-2420</t>
        </is>
      </c>
      <c r="M80" s="6" t="n">
        <v>45635</v>
      </c>
      <c r="N80" s="6" t="n">
        <v>47330</v>
      </c>
      <c r="O80" t="n">
        <v>27.94</v>
      </c>
    </row>
    <row r="81" hidden="1" s="287">
      <c r="A81" t="inlineStr">
        <is>
          <t>V730004</t>
        </is>
      </c>
      <c r="B81" t="n">
        <v>1</v>
      </c>
      <c r="C81" t="n">
        <v>50</v>
      </c>
      <c r="D81" t="inlineStr">
        <is>
          <t>LTE Logistik- und Transport GmbH</t>
        </is>
      </c>
      <c r="E81" t="inlineStr">
        <is>
          <t>100766</t>
        </is>
      </c>
      <c r="F81" t="inlineStr">
        <is>
          <t>Hans-Roth-Strasse 3/1/Top 5</t>
        </is>
      </c>
      <c r="G81" t="inlineStr">
        <is>
          <t>8073</t>
        </is>
      </c>
      <c r="H81" t="inlineStr">
        <is>
          <t>Feldkirchen bei Graz</t>
        </is>
      </c>
      <c r="I81" t="inlineStr">
        <is>
          <t>AT</t>
        </is>
      </c>
      <c r="J81" t="inlineStr">
        <is>
          <t>SDGGMRS_M7</t>
        </is>
      </c>
      <c r="K81" t="inlineStr">
        <is>
          <t>37 80 4993 287-4</t>
        </is>
      </c>
      <c r="L81" t="inlineStr">
        <is>
          <t>2023-0040</t>
        </is>
      </c>
      <c r="M81" s="6" t="n">
        <v>45880</v>
      </c>
      <c r="N81" s="6" t="n">
        <v>46387</v>
      </c>
      <c r="O81" t="n">
        <v>43</v>
      </c>
    </row>
    <row r="82" hidden="1" s="287">
      <c r="A82" t="inlineStr">
        <is>
          <t>V300071</t>
        </is>
      </c>
      <c r="B82" t="n">
        <v>3</v>
      </c>
      <c r="C82" t="n">
        <v>50</v>
      </c>
      <c r="D82" t="inlineStr">
        <is>
          <t>Thommen-Furler AG</t>
        </is>
      </c>
      <c r="E82" t="inlineStr">
        <is>
          <t>100654</t>
        </is>
      </c>
      <c r="F82" t="inlineStr">
        <is>
          <t>Industriestrasse 10</t>
        </is>
      </c>
      <c r="G82" t="inlineStr">
        <is>
          <t>3295</t>
        </is>
      </c>
      <c r="H82" t="inlineStr">
        <is>
          <t>Rüti bei Büren</t>
        </is>
      </c>
      <c r="I82" t="inlineStr">
        <is>
          <t>CH</t>
        </is>
      </c>
      <c r="J82" t="inlineStr">
        <is>
          <t>SGNS_M9</t>
        </is>
      </c>
      <c r="K82" t="inlineStr">
        <is>
          <t>37 80 4564 470-5</t>
        </is>
      </c>
      <c r="L82" t="inlineStr">
        <is>
          <t>2025-0021</t>
        </is>
      </c>
      <c r="M82" s="6" t="n">
        <v>45933</v>
      </c>
      <c r="N82" s="6" t="n">
        <v>48152</v>
      </c>
      <c r="O82" t="n">
        <v>22.7</v>
      </c>
    </row>
    <row r="83" hidden="1" s="287">
      <c r="A83" t="inlineStr">
        <is>
          <t>V300075</t>
        </is>
      </c>
      <c r="B83" t="n">
        <v>18</v>
      </c>
      <c r="C83" t="n">
        <v>50</v>
      </c>
      <c r="D83" t="inlineStr">
        <is>
          <t>Contargo Rail Services GmbH</t>
        </is>
      </c>
      <c r="E83" t="inlineStr">
        <is>
          <t>100001</t>
        </is>
      </c>
      <c r="F83" t="inlineStr">
        <is>
          <t>Rheinkaistrasse 2</t>
        </is>
      </c>
      <c r="G83" t="inlineStr">
        <is>
          <t>68159</t>
        </is>
      </c>
      <c r="H83" t="inlineStr">
        <is>
          <t>Mannheim</t>
        </is>
      </c>
      <c r="I83" t="inlineStr">
        <is>
          <t>DE</t>
        </is>
      </c>
      <c r="J83" t="inlineStr">
        <is>
          <t>SDGGMRSS_M32</t>
        </is>
      </c>
      <c r="K83" t="inlineStr">
        <is>
          <t>37 80 4992 824-5</t>
        </is>
      </c>
      <c r="L83" t="inlineStr">
        <is>
          <t>2025-0023</t>
        </is>
      </c>
      <c r="M83" s="6" t="n">
        <v>45926</v>
      </c>
      <c r="N83" s="6" t="n">
        <v>46112</v>
      </c>
      <c r="O83" t="n">
        <v>41.1</v>
      </c>
    </row>
    <row r="84" hidden="1" s="287">
      <c r="A84" t="inlineStr">
        <is>
          <t>V720005</t>
        </is>
      </c>
      <c r="B84" t="n">
        <v>5</v>
      </c>
      <c r="C84" t="n">
        <v>20</v>
      </c>
      <c r="D84" t="inlineStr">
        <is>
          <t>LAUDE Smart Intermodal S.A.</t>
        </is>
      </c>
      <c r="E84" t="inlineStr">
        <is>
          <t>100026</t>
        </is>
      </c>
      <c r="F84" t="inlineStr">
        <is>
          <t>ul. Wroclawska 131</t>
        </is>
      </c>
      <c r="G84" t="inlineStr">
        <is>
          <t>87-100</t>
        </is>
      </c>
      <c r="H84" t="inlineStr">
        <is>
          <t>Torun</t>
        </is>
      </c>
      <c r="I84" t="inlineStr">
        <is>
          <t>PL</t>
        </is>
      </c>
      <c r="J84" t="inlineStr">
        <is>
          <t>SDGGMRS_DTW</t>
        </is>
      </c>
      <c r="K84" t="inlineStr"/>
      <c r="L84" t="inlineStr">
        <is>
          <t>2025-0031</t>
        </is>
      </c>
      <c r="M84" s="6" t="n">
        <v>45992</v>
      </c>
      <c r="N84" s="6" t="n">
        <v>46387</v>
      </c>
      <c r="O84" t="n">
        <v>49.25</v>
      </c>
    </row>
    <row r="85" hidden="1" s="287">
      <c r="A85" t="inlineStr">
        <is>
          <t>V730008</t>
        </is>
      </c>
      <c r="B85" t="n">
        <v>5</v>
      </c>
      <c r="C85" t="n">
        <v>20</v>
      </c>
      <c r="D85" t="inlineStr">
        <is>
          <t>Martin Tolksdorf Logistics GmbH</t>
        </is>
      </c>
      <c r="E85" t="inlineStr">
        <is>
          <t>100787</t>
        </is>
      </c>
      <c r="F85" t="inlineStr">
        <is>
          <t>Bahnhofstrasse 47</t>
        </is>
      </c>
      <c r="G85" t="inlineStr">
        <is>
          <t>65611</t>
        </is>
      </c>
      <c r="H85" t="inlineStr">
        <is>
          <t>Brechen</t>
        </is>
      </c>
      <c r="I85" t="inlineStr">
        <is>
          <t>DE</t>
        </is>
      </c>
      <c r="J85" t="inlineStr">
        <is>
          <t>SDGGMRS_DTW</t>
        </is>
      </c>
      <c r="K85" t="inlineStr"/>
      <c r="L85" t="inlineStr">
        <is>
          <t>2025-0034</t>
        </is>
      </c>
      <c r="M85" s="6" t="n">
        <v>45992</v>
      </c>
      <c r="N85" s="6" t="n">
        <v>46387</v>
      </c>
      <c r="O85" t="n">
        <v>62.85</v>
      </c>
    </row>
    <row r="86" hidden="1" s="287">
      <c r="A86" t="inlineStr">
        <is>
          <t>V200057</t>
        </is>
      </c>
      <c r="B86" t="n">
        <v>1</v>
      </c>
      <c r="C86" t="n">
        <v>50</v>
      </c>
      <c r="D86" t="inlineStr">
        <is>
          <t>WRS Widmer Rail Services AG</t>
        </is>
      </c>
      <c r="E86" t="inlineStr">
        <is>
          <t>100796</t>
        </is>
      </c>
      <c r="F86" t="inlineStr">
        <is>
          <t>Emmetterstrasse 3</t>
        </is>
      </c>
      <c r="G86" t="inlineStr">
        <is>
          <t>6375</t>
        </is>
      </c>
      <c r="H86" t="inlineStr">
        <is>
          <t>Beckenried</t>
        </is>
      </c>
      <c r="I86" t="inlineStr">
        <is>
          <t>CH</t>
        </is>
      </c>
      <c r="J86" t="inlineStr">
        <is>
          <t>SGNSS_M40</t>
        </is>
      </c>
      <c r="K86" t="inlineStr">
        <is>
          <t>33 80 4552 661-7</t>
        </is>
      </c>
      <c r="L86" t="inlineStr">
        <is>
          <t>2025-0037</t>
        </is>
      </c>
      <c r="M86" s="6" t="n">
        <v>46020</v>
      </c>
      <c r="N86" s="6" t="n">
        <v>47118</v>
      </c>
      <c r="O86" t="n">
        <v>21</v>
      </c>
    </row>
    <row r="87">
      <c r="A87" t="inlineStr">
        <is>
          <t>V300086</t>
        </is>
      </c>
      <c r="B87" t="n">
        <v>5</v>
      </c>
      <c r="C87" t="n">
        <v>20</v>
      </c>
      <c r="D87" t="inlineStr">
        <is>
          <t>LTE Logistik- und Transport GmbH</t>
        </is>
      </c>
      <c r="E87" t="inlineStr">
        <is>
          <t>100766</t>
        </is>
      </c>
      <c r="F87" t="inlineStr">
        <is>
          <t>Hans-Roth-Strasse 3/1/Top 5</t>
        </is>
      </c>
      <c r="G87" t="inlineStr">
        <is>
          <t>8073</t>
        </is>
      </c>
      <c r="H87" t="inlineStr">
        <is>
          <t>Feldkirchen bei Graz</t>
        </is>
      </c>
      <c r="I87" t="inlineStr">
        <is>
          <t>AT</t>
        </is>
      </c>
      <c r="J87" t="inlineStr">
        <is>
          <t>SGGMRS_90</t>
        </is>
      </c>
      <c r="K87" t="inlineStr"/>
      <c r="L87" t="inlineStr">
        <is>
          <t>2025-0042</t>
        </is>
      </c>
      <c r="M87" s="6" t="n">
        <v>46069</v>
      </c>
      <c r="N87" s="6" t="n">
        <v>46752</v>
      </c>
      <c r="O87" t="n">
        <v>24.5</v>
      </c>
    </row>
    <row r="88" hidden="1" s="287">
      <c r="A88" t="inlineStr">
        <is>
          <t>V300089</t>
        </is>
      </c>
      <c r="B88" t="n">
        <v>5</v>
      </c>
      <c r="C88" t="n">
        <v>20</v>
      </c>
      <c r="D88" t="inlineStr">
        <is>
          <t>Kombiverkehr GmbH und Co. KG</t>
        </is>
      </c>
      <c r="E88" t="inlineStr">
        <is>
          <t>100332</t>
        </is>
      </c>
      <c r="F88" t="inlineStr">
        <is>
          <t>Zum Laurenburger Hof 76</t>
        </is>
      </c>
      <c r="G88" t="inlineStr">
        <is>
          <t>60594</t>
        </is>
      </c>
      <c r="H88" t="inlineStr">
        <is>
          <t>Frankfurt am Main</t>
        </is>
      </c>
      <c r="I88" t="inlineStr">
        <is>
          <t>DE</t>
        </is>
      </c>
      <c r="J88" t="inlineStr">
        <is>
          <t>SGNS_60</t>
        </is>
      </c>
      <c r="K88" t="inlineStr"/>
      <c r="L88" t="inlineStr">
        <is>
          <t>2025-0038</t>
        </is>
      </c>
      <c r="M88" s="6" t="n">
        <v>46113</v>
      </c>
      <c r="N88" s="6" t="n">
        <v>46843</v>
      </c>
      <c r="O88" t="n">
        <v>23.64</v>
      </c>
    </row>
    <row r="89" hidden="1" s="287">
      <c r="A89" t="inlineStr">
        <is>
          <t>V730011</t>
        </is>
      </c>
      <c r="B89" t="n">
        <v>5</v>
      </c>
      <c r="C89" t="n">
        <v>20</v>
      </c>
      <c r="D89" t="inlineStr">
        <is>
          <t>LTE Logistik- und Transport GmbH</t>
        </is>
      </c>
      <c r="E89" t="inlineStr">
        <is>
          <t>100766</t>
        </is>
      </c>
      <c r="F89" t="inlineStr">
        <is>
          <t>Hans-Roth-Strasse 3/1/Top 5</t>
        </is>
      </c>
      <c r="G89" t="inlineStr">
        <is>
          <t>8073</t>
        </is>
      </c>
      <c r="H89" t="inlineStr">
        <is>
          <t>Feldkirchen bei Graz</t>
        </is>
      </c>
      <c r="I89" t="inlineStr">
        <is>
          <t>AT</t>
        </is>
      </c>
      <c r="J89" t="inlineStr">
        <is>
          <t>SGGMRS_90</t>
        </is>
      </c>
      <c r="K89" t="inlineStr"/>
      <c r="L89" t="inlineStr">
        <is>
          <t>2025-0042</t>
        </is>
      </c>
      <c r="M89" s="6" t="n">
        <v>46069</v>
      </c>
      <c r="N89" s="6" t="n">
        <v>46752</v>
      </c>
      <c r="O89" t="n">
        <v>24.5</v>
      </c>
    </row>
    <row r="90" hidden="1" s="287">
      <c r="A90" t="inlineStr">
        <is>
          <t>V300092</t>
        </is>
      </c>
      <c r="B90" t="n">
        <v>2</v>
      </c>
      <c r="C90" t="n">
        <v>50</v>
      </c>
      <c r="D90" t="inlineStr">
        <is>
          <t>duisport rail GmbH</t>
        </is>
      </c>
      <c r="E90" t="inlineStr">
        <is>
          <t>100185</t>
        </is>
      </c>
      <c r="F90" t="inlineStr">
        <is>
          <t>Aakerfährstrasse 125</t>
        </is>
      </c>
      <c r="G90" t="inlineStr">
        <is>
          <t>47058</t>
        </is>
      </c>
      <c r="H90" t="inlineStr">
        <is>
          <t>Duisburg</t>
        </is>
      </c>
      <c r="I90" t="inlineStr">
        <is>
          <t>DE</t>
        </is>
      </c>
      <c r="J90" t="inlineStr">
        <is>
          <t>SGGNS_M33</t>
        </is>
      </c>
      <c r="K90" t="inlineStr">
        <is>
          <t>37 80 4561 559-8</t>
        </is>
      </c>
      <c r="L90" t="inlineStr">
        <is>
          <t>2026-0001</t>
        </is>
      </c>
      <c r="M90" s="6" t="n">
        <v>46066</v>
      </c>
      <c r="N90" s="6" t="n">
        <v>46387</v>
      </c>
      <c r="O90" t="n">
        <v>27.02</v>
      </c>
    </row>
    <row r="91" hidden="1" s="287">
      <c r="A91" t="inlineStr">
        <is>
          <t>V300012</t>
        </is>
      </c>
      <c r="B91" t="n">
        <v>3</v>
      </c>
      <c r="C91" t="n">
        <v>50</v>
      </c>
      <c r="D91" t="inlineStr">
        <is>
          <t>Contargo Rail Services GmbH</t>
        </is>
      </c>
      <c r="E91" t="inlineStr">
        <is>
          <t>100001</t>
        </is>
      </c>
      <c r="F91" t="inlineStr">
        <is>
          <t>Rheinkaistrasse 2</t>
        </is>
      </c>
      <c r="G91" t="inlineStr">
        <is>
          <t>68159</t>
        </is>
      </c>
      <c r="H91" t="inlineStr">
        <is>
          <t>Mannheim</t>
        </is>
      </c>
      <c r="I91" t="inlineStr">
        <is>
          <t>DE</t>
        </is>
      </c>
      <c r="J91" t="inlineStr">
        <is>
          <t>SGNSS_M10</t>
        </is>
      </c>
      <c r="K91" t="inlineStr">
        <is>
          <t>37 80 4565 509-9</t>
        </is>
      </c>
      <c r="L91" t="inlineStr">
        <is>
          <t>2021-0013</t>
        </is>
      </c>
      <c r="M91" s="6" t="n">
        <v>44508</v>
      </c>
      <c r="N91" s="6" t="n">
        <v>46333</v>
      </c>
      <c r="O91" t="n">
        <v>26.4</v>
      </c>
    </row>
    <row r="92" hidden="1" s="287">
      <c r="A92" t="inlineStr">
        <is>
          <t>V300011</t>
        </is>
      </c>
      <c r="B92" t="n">
        <v>7</v>
      </c>
      <c r="C92" t="n">
        <v>50</v>
      </c>
      <c r="D92" t="inlineStr">
        <is>
          <t>Contargo Rail Services GmbH</t>
        </is>
      </c>
      <c r="E92" t="inlineStr">
        <is>
          <t>100001</t>
        </is>
      </c>
      <c r="F92" t="inlineStr">
        <is>
          <t>Rheinkaistrasse 2</t>
        </is>
      </c>
      <c r="G92" t="inlineStr">
        <is>
          <t>68159</t>
        </is>
      </c>
      <c r="H92" t="inlineStr">
        <is>
          <t>Mannheim</t>
        </is>
      </c>
      <c r="I92" t="inlineStr">
        <is>
          <t>DE</t>
        </is>
      </c>
      <c r="J92" t="inlineStr">
        <is>
          <t>SGNSS_M10</t>
        </is>
      </c>
      <c r="K92" t="inlineStr">
        <is>
          <t>37 80 4565 554-5</t>
        </is>
      </c>
      <c r="L92" t="inlineStr">
        <is>
          <t>2021-0014</t>
        </is>
      </c>
      <c r="M92" s="6" t="n">
        <v>44531</v>
      </c>
      <c r="N92" s="6" t="n">
        <v>46333</v>
      </c>
      <c r="O92" t="n">
        <v>23.5</v>
      </c>
    </row>
    <row r="93" hidden="1" s="287">
      <c r="A93" t="inlineStr">
        <is>
          <t>V200007</t>
        </is>
      </c>
      <c r="B93" t="n">
        <v>2</v>
      </c>
      <c r="C93" t="n">
        <v>50</v>
      </c>
      <c r="D93" t="inlineStr">
        <is>
          <t>RTB Cargo Netherlands B.V.</t>
        </is>
      </c>
      <c r="E93" t="inlineStr">
        <is>
          <t>100002</t>
        </is>
      </c>
      <c r="F93" t="inlineStr">
        <is>
          <t>Albert-Plesmanweg 57</t>
        </is>
      </c>
      <c r="G93" t="inlineStr">
        <is>
          <t>3088GB</t>
        </is>
      </c>
      <c r="H93" t="inlineStr">
        <is>
          <t>Rotterdam</t>
        </is>
      </c>
      <c r="I93" t="inlineStr">
        <is>
          <t>NL</t>
        </is>
      </c>
      <c r="J93" t="inlineStr">
        <is>
          <t>SGGMRSS_M4</t>
        </is>
      </c>
      <c r="K93" t="inlineStr">
        <is>
          <t>37 80 4963 233-4</t>
        </is>
      </c>
      <c r="L93" t="inlineStr">
        <is>
          <t>2021-0026</t>
        </is>
      </c>
      <c r="M93" s="6" t="n">
        <v>44554</v>
      </c>
      <c r="N93" s="6" t="n">
        <v>46081</v>
      </c>
      <c r="O93" t="n">
        <v>34</v>
      </c>
    </row>
    <row r="94" hidden="1" s="287">
      <c r="A94" t="inlineStr">
        <is>
          <t>V100015</t>
        </is>
      </c>
      <c r="B94" t="n">
        <v>1</v>
      </c>
      <c r="C94" t="n">
        <v>50</v>
      </c>
      <c r="D94" t="inlineStr">
        <is>
          <t>RheinCargo GmbH &amp; Co. KG</t>
        </is>
      </c>
      <c r="E94" t="inlineStr">
        <is>
          <t>100011</t>
        </is>
      </c>
      <c r="F94" t="inlineStr">
        <is>
          <t>Hammer Landstrasse 3</t>
        </is>
      </c>
      <c r="G94" t="inlineStr">
        <is>
          <t>41460</t>
        </is>
      </c>
      <c r="H94" t="inlineStr">
        <is>
          <t>Neuss</t>
        </is>
      </c>
      <c r="I94" t="inlineStr">
        <is>
          <t>DE</t>
        </is>
      </c>
      <c r="J94" t="inlineStr">
        <is>
          <t>SGGMRSS_M4</t>
        </is>
      </c>
      <c r="K94" t="inlineStr">
        <is>
          <t>37 80 4963 215-1</t>
        </is>
      </c>
      <c r="L94" t="inlineStr">
        <is>
          <t>2021-0011</t>
        </is>
      </c>
      <c r="M94" s="6" t="n">
        <v>44562</v>
      </c>
      <c r="N94" s="6" t="n">
        <v>46752</v>
      </c>
      <c r="O94" t="n">
        <v>29</v>
      </c>
    </row>
    <row r="95" hidden="1" s="287">
      <c r="A95" t="inlineStr">
        <is>
          <t>V300017</t>
        </is>
      </c>
      <c r="B95" t="n">
        <v>3</v>
      </c>
      <c r="C95" t="n">
        <v>50</v>
      </c>
      <c r="D95" t="inlineStr">
        <is>
          <t>Contargo Rail Services GmbH</t>
        </is>
      </c>
      <c r="E95" t="inlineStr">
        <is>
          <t>100001</t>
        </is>
      </c>
      <c r="F95" t="inlineStr">
        <is>
          <t>Rheinkaistrasse 2</t>
        </is>
      </c>
      <c r="G95" t="inlineStr">
        <is>
          <t>68159</t>
        </is>
      </c>
      <c r="H95" t="inlineStr">
        <is>
          <t>Mannheim</t>
        </is>
      </c>
      <c r="I95" t="inlineStr">
        <is>
          <t>DE</t>
        </is>
      </c>
      <c r="J95" t="inlineStr">
        <is>
          <t>SGNSS_M10</t>
        </is>
      </c>
      <c r="K95" t="inlineStr">
        <is>
          <t>37 80 4565 558-6</t>
        </is>
      </c>
      <c r="L95" t="inlineStr">
        <is>
          <t>2022-0007</t>
        </is>
      </c>
      <c r="M95" s="6" t="n">
        <v>44652</v>
      </c>
      <c r="N95" s="6" t="n">
        <v>46477</v>
      </c>
      <c r="O95" t="n">
        <v>27.4</v>
      </c>
    </row>
    <row r="96" hidden="1" s="287">
      <c r="A96" t="inlineStr">
        <is>
          <t>V300038</t>
        </is>
      </c>
      <c r="B96" t="n">
        <v>2</v>
      </c>
      <c r="C96" t="n">
        <v>50</v>
      </c>
      <c r="D96" t="inlineStr">
        <is>
          <t>Contargo Rail Services GmbH</t>
        </is>
      </c>
      <c r="E96" t="inlineStr">
        <is>
          <t>100001</t>
        </is>
      </c>
      <c r="F96" t="inlineStr">
        <is>
          <t>Rheinkaistrasse 2</t>
        </is>
      </c>
      <c r="G96" t="inlineStr">
        <is>
          <t>68159</t>
        </is>
      </c>
      <c r="H96" t="inlineStr">
        <is>
          <t>Mannheim</t>
        </is>
      </c>
      <c r="I96" t="inlineStr">
        <is>
          <t>DE</t>
        </is>
      </c>
      <c r="J96" t="inlineStr">
        <is>
          <t>SGGRSS_M20</t>
        </is>
      </c>
      <c r="K96" t="inlineStr">
        <is>
          <t>33 80 4960 234-9</t>
        </is>
      </c>
      <c r="L96" t="inlineStr">
        <is>
          <t>2023-0025</t>
        </is>
      </c>
      <c r="M96" s="6" t="n">
        <v>45278</v>
      </c>
      <c r="N96" s="6" t="n">
        <v>46373</v>
      </c>
      <c r="O96" t="n">
        <v>35.1</v>
      </c>
    </row>
    <row r="97" hidden="1" s="287">
      <c r="A97" t="inlineStr">
        <is>
          <t>V200032</t>
        </is>
      </c>
      <c r="B97" t="n">
        <v>4</v>
      </c>
      <c r="C97" t="n">
        <v>50</v>
      </c>
      <c r="D97" t="inlineStr">
        <is>
          <t>RTB Cargo Netherlands B.V.</t>
        </is>
      </c>
      <c r="E97" t="inlineStr">
        <is>
          <t>100002</t>
        </is>
      </c>
      <c r="F97" t="inlineStr">
        <is>
          <t>Albert-Plesmanweg 57</t>
        </is>
      </c>
      <c r="G97" t="inlineStr">
        <is>
          <t>3088GB</t>
        </is>
      </c>
      <c r="H97" t="inlineStr">
        <is>
          <t>Rotterdam</t>
        </is>
      </c>
      <c r="I97" t="inlineStr">
        <is>
          <t>NL</t>
        </is>
      </c>
      <c r="J97" t="inlineStr">
        <is>
          <t>SGNS_M9</t>
        </is>
      </c>
      <c r="K97" t="inlineStr">
        <is>
          <t>37 80 4564 524-9</t>
        </is>
      </c>
      <c r="L97" t="inlineStr">
        <is>
          <t>2023-0037</t>
        </is>
      </c>
      <c r="M97" s="6" t="n">
        <v>45289</v>
      </c>
      <c r="N97" s="6" t="n">
        <v>46081</v>
      </c>
      <c r="O97" t="n">
        <v>27</v>
      </c>
    </row>
    <row r="98" hidden="1" s="287">
      <c r="A98" t="inlineStr">
        <is>
          <t>V100058</t>
        </is>
      </c>
      <c r="B98" t="n">
        <v>6</v>
      </c>
      <c r="C98" t="n">
        <v>20</v>
      </c>
      <c r="D98" t="inlineStr">
        <is>
          <t>RheinCargo GmbH &amp; Co. KG</t>
        </is>
      </c>
      <c r="E98" t="inlineStr">
        <is>
          <t>100011</t>
        </is>
      </c>
      <c r="F98" t="inlineStr">
        <is>
          <t>Hammer Landstrasse 3</t>
        </is>
      </c>
      <c r="G98" t="inlineStr">
        <is>
          <t>41460</t>
        </is>
      </c>
      <c r="H98" t="inlineStr">
        <is>
          <t>Neuss</t>
        </is>
      </c>
      <c r="I98" t="inlineStr">
        <is>
          <t>DE</t>
        </is>
      </c>
      <c r="J98" t="inlineStr">
        <is>
          <t>SGGNS_80XL</t>
        </is>
      </c>
      <c r="K98" t="inlineStr"/>
      <c r="L98" t="inlineStr">
        <is>
          <t>2024-0020</t>
        </is>
      </c>
      <c r="M98" s="6" t="n">
        <v>46539</v>
      </c>
      <c r="N98" s="6" t="n">
        <v>46924</v>
      </c>
      <c r="O98" t="n">
        <v>27.15</v>
      </c>
    </row>
    <row r="99" hidden="1" s="287">
      <c r="A99" t="inlineStr">
        <is>
          <t>V200040</t>
        </is>
      </c>
      <c r="B99" t="n">
        <v>67</v>
      </c>
      <c r="C99" t="n">
        <v>50</v>
      </c>
      <c r="D99" t="inlineStr">
        <is>
          <t>PCC Intermodal S.A.</t>
        </is>
      </c>
      <c r="E99" t="inlineStr">
        <is>
          <t>100761</t>
        </is>
      </c>
      <c r="F99" t="inlineStr">
        <is>
          <t>ul Hutnicza 16</t>
        </is>
      </c>
      <c r="G99" t="inlineStr">
        <is>
          <t>81-061</t>
        </is>
      </c>
      <c r="H99" t="inlineStr">
        <is>
          <t>Gdynia</t>
        </is>
      </c>
      <c r="I99" t="inlineStr">
        <is>
          <t>PL</t>
        </is>
      </c>
      <c r="J99" t="inlineStr">
        <is>
          <t>SGNS_M13</t>
        </is>
      </c>
      <c r="K99" t="inlineStr">
        <is>
          <t>37 80 4564 209-7</t>
        </is>
      </c>
      <c r="L99" t="inlineStr">
        <is>
          <t>2024-0021</t>
        </is>
      </c>
      <c r="M99" s="6" t="n">
        <v>45609</v>
      </c>
      <c r="N99" s="6" t="n">
        <v>47069</v>
      </c>
      <c r="O99" t="n">
        <v>20.8</v>
      </c>
    </row>
    <row r="100" hidden="1" s="287">
      <c r="A100" t="inlineStr">
        <is>
          <t>V300061</t>
        </is>
      </c>
      <c r="B100" t="n">
        <v>6</v>
      </c>
      <c r="C100" t="n">
        <v>20</v>
      </c>
      <c r="D100" t="inlineStr">
        <is>
          <t>Railport Brück GmbH</t>
        </is>
      </c>
      <c r="E100" t="inlineStr">
        <is>
          <t>100783</t>
        </is>
      </c>
      <c r="F100" t="inlineStr">
        <is>
          <t>Gregor-von-Brück-Ring 5</t>
        </is>
      </c>
      <c r="G100" t="inlineStr">
        <is>
          <t>14822</t>
        </is>
      </c>
      <c r="H100" t="inlineStr">
        <is>
          <t>Brück</t>
        </is>
      </c>
      <c r="I100" t="inlineStr">
        <is>
          <t>DE</t>
        </is>
      </c>
      <c r="J100" t="inlineStr">
        <is>
          <t>SDGGMRS_DTW</t>
        </is>
      </c>
      <c r="K100" t="inlineStr"/>
      <c r="L100" t="inlineStr">
        <is>
          <t>2024-0043</t>
        </is>
      </c>
      <c r="M100" s="6" t="n">
        <v>46266</v>
      </c>
      <c r="N100" s="6" t="n">
        <v>46630</v>
      </c>
      <c r="O100" t="n">
        <v>55</v>
      </c>
    </row>
    <row r="101" hidden="1" s="287">
      <c r="A101" t="inlineStr">
        <is>
          <t>V200050</t>
        </is>
      </c>
      <c r="B101" t="n">
        <v>6</v>
      </c>
      <c r="C101" t="n">
        <v>20</v>
      </c>
      <c r="D101" t="inlineStr">
        <is>
          <t>Mars Logistics AS</t>
        </is>
      </c>
      <c r="E101" t="inlineStr">
        <is>
          <t>100770</t>
        </is>
      </c>
      <c r="F101" t="inlineStr">
        <is>
          <t>Mahmutbey Mah., Tasocagi Yolu Cad.</t>
        </is>
      </c>
      <c r="G101" t="inlineStr">
        <is>
          <t>34218</t>
        </is>
      </c>
      <c r="H101" t="inlineStr">
        <is>
          <t>Bagcilar-Istanbul</t>
        </is>
      </c>
      <c r="I101" t="inlineStr">
        <is>
          <t>TR</t>
        </is>
      </c>
      <c r="J101" t="inlineStr">
        <is>
          <t>SGGMRS_90</t>
        </is>
      </c>
      <c r="K101" t="inlineStr"/>
      <c r="L101" t="inlineStr">
        <is>
          <t>2024-0005</t>
        </is>
      </c>
      <c r="M101" s="6" t="n">
        <v>45698</v>
      </c>
      <c r="N101" s="6" t="n">
        <v>46792</v>
      </c>
      <c r="O101" t="n">
        <v>28</v>
      </c>
    </row>
    <row r="102" hidden="1" s="287">
      <c r="A102" t="inlineStr">
        <is>
          <t>V730003</t>
        </is>
      </c>
      <c r="B102" t="n">
        <v>3</v>
      </c>
      <c r="C102" t="n">
        <v>50</v>
      </c>
      <c r="D102" t="inlineStr">
        <is>
          <t>Mindener Kreisbahnen GmbH</t>
        </is>
      </c>
      <c r="E102" t="inlineStr">
        <is>
          <t>100038</t>
        </is>
      </c>
      <c r="F102" t="inlineStr">
        <is>
          <t>Karlstrasse 48</t>
        </is>
      </c>
      <c r="G102" t="inlineStr">
        <is>
          <t>32423</t>
        </is>
      </c>
      <c r="H102" t="inlineStr">
        <is>
          <t>Minden</t>
        </is>
      </c>
      <c r="I102" t="inlineStr">
        <is>
          <t>DE</t>
        </is>
      </c>
      <c r="J102" t="inlineStr">
        <is>
          <t>SGGRS_M19</t>
        </is>
      </c>
      <c r="K102" t="inlineStr">
        <is>
          <t>35 80 4950 173-9</t>
        </is>
      </c>
      <c r="L102" t="inlineStr">
        <is>
          <t>2025-0004</t>
        </is>
      </c>
      <c r="M102" s="6" t="n">
        <v>45739</v>
      </c>
      <c r="N102" s="6" t="n">
        <v>46095</v>
      </c>
      <c r="O102" t="n">
        <v>27.5</v>
      </c>
    </row>
    <row r="103" hidden="1" s="287">
      <c r="A103" t="inlineStr">
        <is>
          <t>V400006</t>
        </is>
      </c>
      <c r="B103" t="n">
        <v>192</v>
      </c>
      <c r="C103" t="n">
        <v>50</v>
      </c>
      <c r="D103" t="inlineStr">
        <is>
          <t>DB Cargo AG</t>
        </is>
      </c>
      <c r="E103" t="inlineStr">
        <is>
          <t>100000</t>
        </is>
      </c>
      <c r="F103" t="inlineStr">
        <is>
          <t>Rheinstrasse 2</t>
        </is>
      </c>
      <c r="G103" t="inlineStr">
        <is>
          <t>55116</t>
        </is>
      </c>
      <c r="H103" t="inlineStr">
        <is>
          <t>Mainz</t>
        </is>
      </c>
      <c r="I103" t="inlineStr">
        <is>
          <t>DE</t>
        </is>
      </c>
      <c r="J103" t="inlineStr">
        <is>
          <t>SGGRS_M25</t>
        </is>
      </c>
      <c r="K103" t="inlineStr">
        <is>
          <t>37 80 4850 919-4</t>
        </is>
      </c>
      <c r="L103" t="inlineStr">
        <is>
          <t>2021-2420</t>
        </is>
      </c>
      <c r="M103" s="6" t="n">
        <v>45635</v>
      </c>
      <c r="N103" s="6" t="n">
        <v>47330</v>
      </c>
      <c r="O103" t="n">
        <v>27.94</v>
      </c>
    </row>
    <row r="104" hidden="1" s="287">
      <c r="A104" t="inlineStr">
        <is>
          <t>V200016</t>
        </is>
      </c>
      <c r="B104" t="n">
        <v>11</v>
      </c>
      <c r="C104" t="n">
        <v>50</v>
      </c>
      <c r="D104" t="inlineStr">
        <is>
          <t>RTB Cargo Netherlands B.V.</t>
        </is>
      </c>
      <c r="E104" t="inlineStr">
        <is>
          <t>100002</t>
        </is>
      </c>
      <c r="F104" t="inlineStr">
        <is>
          <t>Albert-Plesmanweg 57</t>
        </is>
      </c>
      <c r="G104" t="inlineStr">
        <is>
          <t>3088GB</t>
        </is>
      </c>
      <c r="H104" t="inlineStr">
        <is>
          <t>Rotterdam</t>
        </is>
      </c>
      <c r="I104" t="inlineStr">
        <is>
          <t>NL</t>
        </is>
      </c>
      <c r="J104" t="inlineStr">
        <is>
          <t>SGGRSS_M2</t>
        </is>
      </c>
      <c r="K104" t="inlineStr">
        <is>
          <t>37 80 4960 930-8</t>
        </is>
      </c>
      <c r="L104" t="inlineStr">
        <is>
          <t>2021-0030</t>
        </is>
      </c>
      <c r="M104" s="6" t="n">
        <v>45748</v>
      </c>
      <c r="N104" s="6" t="n">
        <v>46081</v>
      </c>
      <c r="O104" t="n">
        <v>27.45</v>
      </c>
    </row>
    <row r="105" hidden="1" s="287">
      <c r="A105" t="inlineStr">
        <is>
          <t>V730004</t>
        </is>
      </c>
      <c r="B105" t="n">
        <v>2</v>
      </c>
      <c r="C105" t="n">
        <v>50</v>
      </c>
      <c r="D105" t="inlineStr">
        <is>
          <t>LTE Logistik- und Transport GmbH</t>
        </is>
      </c>
      <c r="E105" t="inlineStr">
        <is>
          <t>100766</t>
        </is>
      </c>
      <c r="F105" t="inlineStr">
        <is>
          <t>Hans-Roth-Strasse 3/1/Top 5</t>
        </is>
      </c>
      <c r="G105" t="inlineStr">
        <is>
          <t>8073</t>
        </is>
      </c>
      <c r="H105" t="inlineStr">
        <is>
          <t>Feldkirchen bei Graz</t>
        </is>
      </c>
      <c r="I105" t="inlineStr">
        <is>
          <t>AT</t>
        </is>
      </c>
      <c r="J105" t="inlineStr">
        <is>
          <t>SDGGMRS_M7</t>
        </is>
      </c>
      <c r="K105" t="inlineStr">
        <is>
          <t>37 80 4993 285-8</t>
        </is>
      </c>
      <c r="L105" t="inlineStr">
        <is>
          <t>2023-0040</t>
        </is>
      </c>
      <c r="M105" s="6" t="n">
        <v>45898</v>
      </c>
      <c r="N105" s="6" t="n">
        <v>46387</v>
      </c>
      <c r="O105" t="n">
        <v>43</v>
      </c>
    </row>
    <row r="106" hidden="1" s="287">
      <c r="A106" t="inlineStr">
        <is>
          <t>V300071</t>
        </is>
      </c>
      <c r="B106" t="n">
        <v>1</v>
      </c>
      <c r="C106" t="n">
        <v>50</v>
      </c>
      <c r="D106" t="inlineStr">
        <is>
          <t>Thommen-Furler AG</t>
        </is>
      </c>
      <c r="E106" t="inlineStr">
        <is>
          <t>100654</t>
        </is>
      </c>
      <c r="F106" t="inlineStr">
        <is>
          <t>Industriestrasse 10</t>
        </is>
      </c>
      <c r="G106" t="inlineStr">
        <is>
          <t>3295</t>
        </is>
      </c>
      <c r="H106" t="inlineStr">
        <is>
          <t>Rüti bei Büren</t>
        </is>
      </c>
      <c r="I106" t="inlineStr">
        <is>
          <t>CH</t>
        </is>
      </c>
      <c r="J106" t="inlineStr">
        <is>
          <t>SGNS_M9</t>
        </is>
      </c>
      <c r="K106" t="inlineStr">
        <is>
          <t>37 80 4564 473-9</t>
        </is>
      </c>
      <c r="L106" t="inlineStr">
        <is>
          <t>2025-0021</t>
        </is>
      </c>
      <c r="M106" s="6" t="n">
        <v>45933</v>
      </c>
      <c r="N106" s="6" t="n">
        <v>48152</v>
      </c>
      <c r="O106" t="n">
        <v>22.7</v>
      </c>
    </row>
    <row r="107" hidden="1" s="287">
      <c r="A107" t="inlineStr">
        <is>
          <t>V300078</t>
        </is>
      </c>
      <c r="B107" t="n">
        <v>1</v>
      </c>
      <c r="C107" t="n">
        <v>50</v>
      </c>
      <c r="D107" t="inlineStr">
        <is>
          <t>Thommen-Furler AG</t>
        </is>
      </c>
      <c r="E107" t="inlineStr">
        <is>
          <t>100654</t>
        </is>
      </c>
      <c r="F107" t="inlineStr">
        <is>
          <t>Industriestrasse 10</t>
        </is>
      </c>
      <c r="G107" t="inlineStr">
        <is>
          <t>3295</t>
        </is>
      </c>
      <c r="H107" t="inlineStr">
        <is>
          <t>Rüti bei Büren</t>
        </is>
      </c>
      <c r="I107" t="inlineStr">
        <is>
          <t>CH</t>
        </is>
      </c>
      <c r="J107" t="inlineStr">
        <is>
          <t>SGNSS_M10</t>
        </is>
      </c>
      <c r="K107" t="inlineStr">
        <is>
          <t>37 80 4565 532-1</t>
        </is>
      </c>
      <c r="L107" t="inlineStr">
        <is>
          <t>2024-0032</t>
        </is>
      </c>
      <c r="M107" s="6" t="n">
        <v>45931</v>
      </c>
      <c r="N107" s="6" t="n">
        <v>48121</v>
      </c>
      <c r="O107" t="n">
        <v>22.7</v>
      </c>
    </row>
    <row r="108" hidden="1" s="287">
      <c r="A108" t="inlineStr">
        <is>
          <t>V300075</t>
        </is>
      </c>
      <c r="B108" t="n">
        <v>19</v>
      </c>
      <c r="C108" t="n">
        <v>50</v>
      </c>
      <c r="D108" t="inlineStr">
        <is>
          <t>Contargo Rail Services GmbH</t>
        </is>
      </c>
      <c r="E108" t="inlineStr">
        <is>
          <t>100001</t>
        </is>
      </c>
      <c r="F108" t="inlineStr">
        <is>
          <t>Rheinkaistrasse 2</t>
        </is>
      </c>
      <c r="G108" t="inlineStr">
        <is>
          <t>68159</t>
        </is>
      </c>
      <c r="H108" t="inlineStr">
        <is>
          <t>Mannheim</t>
        </is>
      </c>
      <c r="I108" t="inlineStr">
        <is>
          <t>DE</t>
        </is>
      </c>
      <c r="J108" t="inlineStr">
        <is>
          <t>SDGGMRSS_M32</t>
        </is>
      </c>
      <c r="K108" t="inlineStr">
        <is>
          <t>37 80 4992 825-2</t>
        </is>
      </c>
      <c r="L108" t="inlineStr">
        <is>
          <t>2025-0023</t>
        </is>
      </c>
      <c r="M108" s="6" t="n">
        <v>45926</v>
      </c>
      <c r="N108" s="6" t="n">
        <v>46112</v>
      </c>
      <c r="O108" t="n">
        <v>41.1</v>
      </c>
    </row>
    <row r="109" hidden="1" s="287">
      <c r="A109" t="inlineStr">
        <is>
          <t>V720005</t>
        </is>
      </c>
      <c r="B109" t="n">
        <v>6</v>
      </c>
      <c r="C109" t="n">
        <v>20</v>
      </c>
      <c r="D109" t="inlineStr">
        <is>
          <t>LAUDE Smart Intermodal S.A.</t>
        </is>
      </c>
      <c r="E109" t="inlineStr">
        <is>
          <t>100026</t>
        </is>
      </c>
      <c r="F109" t="inlineStr">
        <is>
          <t>ul. Wroclawska 131</t>
        </is>
      </c>
      <c r="G109" t="inlineStr">
        <is>
          <t>87-100</t>
        </is>
      </c>
      <c r="H109" t="inlineStr">
        <is>
          <t>Torun</t>
        </is>
      </c>
      <c r="I109" t="inlineStr">
        <is>
          <t>PL</t>
        </is>
      </c>
      <c r="J109" t="inlineStr">
        <is>
          <t>SDGGMRS_DTW</t>
        </is>
      </c>
      <c r="K109" t="inlineStr"/>
      <c r="L109" t="inlineStr">
        <is>
          <t>2025-0031</t>
        </is>
      </c>
      <c r="M109" s="6" t="n">
        <v>45992</v>
      </c>
      <c r="N109" s="6" t="n">
        <v>46387</v>
      </c>
      <c r="O109" t="n">
        <v>49.25</v>
      </c>
    </row>
    <row r="110" hidden="1" s="287">
      <c r="A110" t="inlineStr">
        <is>
          <t>V730008</t>
        </is>
      </c>
      <c r="B110" t="n">
        <v>6</v>
      </c>
      <c r="C110" t="n">
        <v>20</v>
      </c>
      <c r="D110" t="inlineStr">
        <is>
          <t>Martin Tolksdorf Logistics GmbH</t>
        </is>
      </c>
      <c r="E110" t="inlineStr">
        <is>
          <t>100787</t>
        </is>
      </c>
      <c r="F110" t="inlineStr">
        <is>
          <t>Bahnhofstrasse 47</t>
        </is>
      </c>
      <c r="G110" t="inlineStr">
        <is>
          <t>65611</t>
        </is>
      </c>
      <c r="H110" t="inlineStr">
        <is>
          <t>Brechen</t>
        </is>
      </c>
      <c r="I110" t="inlineStr">
        <is>
          <t>DE</t>
        </is>
      </c>
      <c r="J110" t="inlineStr">
        <is>
          <t>SDGGMRS_DTW</t>
        </is>
      </c>
      <c r="K110" t="inlineStr"/>
      <c r="L110" t="inlineStr">
        <is>
          <t>2025-0034</t>
        </is>
      </c>
      <c r="M110" s="6" t="n">
        <v>45992</v>
      </c>
      <c r="N110" s="6" t="n">
        <v>46387</v>
      </c>
      <c r="O110" t="n">
        <v>62.85</v>
      </c>
    </row>
    <row r="111" hidden="1" s="287">
      <c r="A111" t="inlineStr">
        <is>
          <t>V200057</t>
        </is>
      </c>
      <c r="B111" t="n">
        <v>2</v>
      </c>
      <c r="C111" t="n">
        <v>50</v>
      </c>
      <c r="D111" t="inlineStr">
        <is>
          <t>WRS Widmer Rail Services AG</t>
        </is>
      </c>
      <c r="E111" t="inlineStr">
        <is>
          <t>100796</t>
        </is>
      </c>
      <c r="F111" t="inlineStr">
        <is>
          <t>Emmetterstrasse 3</t>
        </is>
      </c>
      <c r="G111" t="inlineStr">
        <is>
          <t>6375</t>
        </is>
      </c>
      <c r="H111" t="inlineStr">
        <is>
          <t>Beckenried</t>
        </is>
      </c>
      <c r="I111" t="inlineStr">
        <is>
          <t>CH</t>
        </is>
      </c>
      <c r="J111" t="inlineStr">
        <is>
          <t>SGNSS_M40</t>
        </is>
      </c>
      <c r="K111" t="inlineStr">
        <is>
          <t>33 80 4552 662-5</t>
        </is>
      </c>
      <c r="L111" t="inlineStr">
        <is>
          <t>2025-0037</t>
        </is>
      </c>
      <c r="M111" s="6" t="n">
        <v>46020</v>
      </c>
      <c r="N111" s="6" t="n">
        <v>47118</v>
      </c>
      <c r="O111" t="n">
        <v>21</v>
      </c>
    </row>
    <row r="112">
      <c r="A112" t="inlineStr">
        <is>
          <t>V300086</t>
        </is>
      </c>
      <c r="B112" t="n">
        <v>6</v>
      </c>
      <c r="C112" t="n">
        <v>20</v>
      </c>
      <c r="D112" t="inlineStr">
        <is>
          <t>LTE Logistik- und Transport GmbH</t>
        </is>
      </c>
      <c r="E112" t="inlineStr">
        <is>
          <t>100766</t>
        </is>
      </c>
      <c r="F112" t="inlineStr">
        <is>
          <t>Hans-Roth-Strasse 3/1/Top 5</t>
        </is>
      </c>
      <c r="G112" t="inlineStr">
        <is>
          <t>8073</t>
        </is>
      </c>
      <c r="H112" t="inlineStr">
        <is>
          <t>Feldkirchen bei Graz</t>
        </is>
      </c>
      <c r="I112" t="inlineStr">
        <is>
          <t>AT</t>
        </is>
      </c>
      <c r="J112" t="inlineStr">
        <is>
          <t>SGGMRS_90</t>
        </is>
      </c>
      <c r="K112" t="inlineStr"/>
      <c r="L112" t="inlineStr">
        <is>
          <t>2025-0042</t>
        </is>
      </c>
      <c r="M112" s="6" t="n">
        <v>46069</v>
      </c>
      <c r="N112" s="6" t="n">
        <v>46752</v>
      </c>
      <c r="O112" t="n">
        <v>24.5</v>
      </c>
    </row>
    <row r="113" hidden="1" s="287">
      <c r="A113" t="inlineStr">
        <is>
          <t>V300087</t>
        </is>
      </c>
      <c r="B113" t="n">
        <v>1</v>
      </c>
      <c r="C113" t="n">
        <v>50</v>
      </c>
      <c r="D113" t="inlineStr">
        <is>
          <t>Imerys Graphite &amp;</t>
        </is>
      </c>
      <c r="E113" t="inlineStr">
        <is>
          <t>100800</t>
        </is>
      </c>
      <c r="F113" t="inlineStr">
        <is>
          <t>Carbon Switzerland SA</t>
        </is>
      </c>
      <c r="G113" t="inlineStr">
        <is>
          <t>6743</t>
        </is>
      </c>
      <c r="H113" t="inlineStr">
        <is>
          <t>Bodio</t>
        </is>
      </c>
      <c r="I113" t="inlineStr">
        <is>
          <t>CH</t>
        </is>
      </c>
      <c r="J113" t="inlineStr">
        <is>
          <t>SGGRSS_M20</t>
        </is>
      </c>
      <c r="K113" t="inlineStr">
        <is>
          <t>33 80 4960 111-9</t>
        </is>
      </c>
      <c r="L113" t="inlineStr">
        <is>
          <t>2025-0044</t>
        </is>
      </c>
      <c r="M113" s="6" t="n">
        <v>46023</v>
      </c>
      <c r="N113" s="6" t="n">
        <v>46387</v>
      </c>
      <c r="O113" t="n">
        <v>27.25</v>
      </c>
    </row>
    <row r="114" hidden="1" s="287">
      <c r="A114" t="inlineStr">
        <is>
          <t>V300089</t>
        </is>
      </c>
      <c r="B114" t="n">
        <v>6</v>
      </c>
      <c r="C114" t="n">
        <v>20</v>
      </c>
      <c r="D114" t="inlineStr">
        <is>
          <t>Kombiverkehr GmbH und Co. KG</t>
        </is>
      </c>
      <c r="E114" t="inlineStr">
        <is>
          <t>100332</t>
        </is>
      </c>
      <c r="F114" t="inlineStr">
        <is>
          <t>Zum Laurenburger Hof 76</t>
        </is>
      </c>
      <c r="G114" t="inlineStr">
        <is>
          <t>60594</t>
        </is>
      </c>
      <c r="H114" t="inlineStr">
        <is>
          <t>Frankfurt am Main</t>
        </is>
      </c>
      <c r="I114" t="inlineStr">
        <is>
          <t>DE</t>
        </is>
      </c>
      <c r="J114" t="inlineStr">
        <is>
          <t>SGNS_60</t>
        </is>
      </c>
      <c r="K114" t="inlineStr"/>
      <c r="L114" t="inlineStr">
        <is>
          <t>2025-0038</t>
        </is>
      </c>
      <c r="M114" s="6" t="n">
        <v>46113</v>
      </c>
      <c r="N114" s="6" t="n">
        <v>46843</v>
      </c>
      <c r="O114" t="n">
        <v>23.64</v>
      </c>
    </row>
    <row r="115" hidden="1" s="287">
      <c r="A115" t="inlineStr">
        <is>
          <t>V730011</t>
        </is>
      </c>
      <c r="B115" t="n">
        <v>6</v>
      </c>
      <c r="C115" t="n">
        <v>20</v>
      </c>
      <c r="D115" t="inlineStr">
        <is>
          <t>LTE Logistik- und Transport GmbH</t>
        </is>
      </c>
      <c r="E115" t="inlineStr">
        <is>
          <t>100766</t>
        </is>
      </c>
      <c r="F115" t="inlineStr">
        <is>
          <t>Hans-Roth-Strasse 3/1/Top 5</t>
        </is>
      </c>
      <c r="G115" t="inlineStr">
        <is>
          <t>8073</t>
        </is>
      </c>
      <c r="H115" t="inlineStr">
        <is>
          <t>Feldkirchen bei Graz</t>
        </is>
      </c>
      <c r="I115" t="inlineStr">
        <is>
          <t>AT</t>
        </is>
      </c>
      <c r="J115" t="inlineStr">
        <is>
          <t>SGGMRS_90</t>
        </is>
      </c>
      <c r="K115" t="inlineStr"/>
      <c r="L115" t="inlineStr">
        <is>
          <t>2025-0042</t>
        </is>
      </c>
      <c r="M115" s="6" t="n">
        <v>46069</v>
      </c>
      <c r="N115" s="6" t="n">
        <v>46752</v>
      </c>
      <c r="O115" t="n">
        <v>24.5</v>
      </c>
    </row>
    <row r="116" hidden="1" s="287">
      <c r="A116" t="inlineStr">
        <is>
          <t>V300092</t>
        </is>
      </c>
      <c r="B116" t="n">
        <v>3</v>
      </c>
      <c r="C116" t="n">
        <v>50</v>
      </c>
      <c r="D116" t="inlineStr">
        <is>
          <t>duisport rail GmbH</t>
        </is>
      </c>
      <c r="E116" t="inlineStr">
        <is>
          <t>100185</t>
        </is>
      </c>
      <c r="F116" t="inlineStr">
        <is>
          <t>Aakerfährstrasse 125</t>
        </is>
      </c>
      <c r="G116" t="inlineStr">
        <is>
          <t>47058</t>
        </is>
      </c>
      <c r="H116" t="inlineStr">
        <is>
          <t>Duisburg</t>
        </is>
      </c>
      <c r="I116" t="inlineStr">
        <is>
          <t>DE</t>
        </is>
      </c>
      <c r="J116" t="inlineStr">
        <is>
          <t>SGGNS_M33</t>
        </is>
      </c>
      <c r="K116" t="inlineStr">
        <is>
          <t>37 80 4561 571-3</t>
        </is>
      </c>
      <c r="L116" t="inlineStr">
        <is>
          <t>2026-0001</t>
        </is>
      </c>
      <c r="M116" s="6" t="n">
        <v>46066</v>
      </c>
      <c r="N116" s="6" t="n">
        <v>46387</v>
      </c>
      <c r="O116" t="n">
        <v>27.02</v>
      </c>
    </row>
    <row r="117" hidden="1" s="287">
      <c r="A117" t="inlineStr">
        <is>
          <t>V300010</t>
        </is>
      </c>
      <c r="B117" t="n">
        <v>1</v>
      </c>
      <c r="C117" t="n">
        <v>50</v>
      </c>
      <c r="D117" t="inlineStr">
        <is>
          <t>Contargo Rail Services GmbH</t>
        </is>
      </c>
      <c r="E117" t="inlineStr">
        <is>
          <t>100001</t>
        </is>
      </c>
      <c r="F117" t="inlineStr">
        <is>
          <t>Rheinkaistrasse 2</t>
        </is>
      </c>
      <c r="G117" t="inlineStr">
        <is>
          <t>68159</t>
        </is>
      </c>
      <c r="H117" t="inlineStr">
        <is>
          <t>Mannheim</t>
        </is>
      </c>
      <c r="I117" t="inlineStr">
        <is>
          <t>DE</t>
        </is>
      </c>
      <c r="J117" t="inlineStr">
        <is>
          <t>SGGRSS_M2</t>
        </is>
      </c>
      <c r="K117" t="inlineStr">
        <is>
          <t>37 80 4980 450-3</t>
        </is>
      </c>
      <c r="L117" t="inlineStr">
        <is>
          <t>2021-0015</t>
        </is>
      </c>
      <c r="M117" s="6" t="n">
        <v>44508</v>
      </c>
      <c r="N117" s="6" t="n">
        <v>46333</v>
      </c>
      <c r="O117" t="n">
        <v>36.8</v>
      </c>
    </row>
    <row r="118" hidden="1" s="287">
      <c r="A118" t="inlineStr">
        <is>
          <t>V300011</t>
        </is>
      </c>
      <c r="B118" t="n">
        <v>8</v>
      </c>
      <c r="C118" t="n">
        <v>50</v>
      </c>
      <c r="D118" t="inlineStr">
        <is>
          <t>Contargo Rail Services GmbH</t>
        </is>
      </c>
      <c r="E118" t="inlineStr">
        <is>
          <t>100001</t>
        </is>
      </c>
      <c r="F118" t="inlineStr">
        <is>
          <t>Rheinkaistrasse 2</t>
        </is>
      </c>
      <c r="G118" t="inlineStr">
        <is>
          <t>68159</t>
        </is>
      </c>
      <c r="H118" t="inlineStr">
        <is>
          <t>Mannheim</t>
        </is>
      </c>
      <c r="I118" t="inlineStr">
        <is>
          <t>DE</t>
        </is>
      </c>
      <c r="J118" t="inlineStr">
        <is>
          <t>SGNSS_M10</t>
        </is>
      </c>
      <c r="K118" t="inlineStr">
        <is>
          <t>37 80 4565 556-0</t>
        </is>
      </c>
      <c r="L118" t="inlineStr">
        <is>
          <t>2021-0014</t>
        </is>
      </c>
      <c r="M118" s="6" t="n">
        <v>44531</v>
      </c>
      <c r="N118" s="6" t="n">
        <v>46333</v>
      </c>
      <c r="O118" t="n">
        <v>23.5</v>
      </c>
    </row>
    <row r="119" hidden="1" s="287">
      <c r="A119" t="inlineStr">
        <is>
          <t>V200007</t>
        </is>
      </c>
      <c r="B119" t="n">
        <v>3</v>
      </c>
      <c r="C119" t="n">
        <v>50</v>
      </c>
      <c r="D119" t="inlineStr">
        <is>
          <t>RTB Cargo Netherlands B.V.</t>
        </is>
      </c>
      <c r="E119" t="inlineStr">
        <is>
          <t>100002</t>
        </is>
      </c>
      <c r="F119" t="inlineStr">
        <is>
          <t>Albert-Plesmanweg 57</t>
        </is>
      </c>
      <c r="G119" t="inlineStr">
        <is>
          <t>3088GB</t>
        </is>
      </c>
      <c r="H119" t="inlineStr">
        <is>
          <t>Rotterdam</t>
        </is>
      </c>
      <c r="I119" t="inlineStr">
        <is>
          <t>NL</t>
        </is>
      </c>
      <c r="J119" t="inlineStr">
        <is>
          <t>SGGMRSS_M4</t>
        </is>
      </c>
      <c r="K119" t="inlineStr">
        <is>
          <t>37 80 4963 234-2</t>
        </is>
      </c>
      <c r="L119" t="inlineStr">
        <is>
          <t>2021-0026</t>
        </is>
      </c>
      <c r="M119" s="6" t="n">
        <v>44554</v>
      </c>
      <c r="N119" s="6" t="n">
        <v>46081</v>
      </c>
      <c r="O119" t="n">
        <v>34</v>
      </c>
    </row>
    <row r="120" hidden="1" s="287">
      <c r="A120" t="inlineStr">
        <is>
          <t>V100015</t>
        </is>
      </c>
      <c r="B120" t="n">
        <v>2</v>
      </c>
      <c r="C120" t="n">
        <v>50</v>
      </c>
      <c r="D120" t="inlineStr">
        <is>
          <t>RheinCargo GmbH &amp; Co. KG</t>
        </is>
      </c>
      <c r="E120" t="inlineStr">
        <is>
          <t>100011</t>
        </is>
      </c>
      <c r="F120" t="inlineStr">
        <is>
          <t>Hammer Landstrasse 3</t>
        </is>
      </c>
      <c r="G120" t="inlineStr">
        <is>
          <t>41460</t>
        </is>
      </c>
      <c r="H120" t="inlineStr">
        <is>
          <t>Neuss</t>
        </is>
      </c>
      <c r="I120" t="inlineStr">
        <is>
          <t>DE</t>
        </is>
      </c>
      <c r="J120" t="inlineStr">
        <is>
          <t>SGGMRSS_M4</t>
        </is>
      </c>
      <c r="K120" t="inlineStr">
        <is>
          <t>37 80 4963 216-9</t>
        </is>
      </c>
      <c r="L120" t="inlineStr">
        <is>
          <t>2021-0011</t>
        </is>
      </c>
      <c r="M120" s="6" t="n">
        <v>44562</v>
      </c>
      <c r="N120" s="6" t="n">
        <v>46752</v>
      </c>
      <c r="O120" t="n">
        <v>29</v>
      </c>
    </row>
    <row r="121" hidden="1" s="287">
      <c r="A121" t="inlineStr">
        <is>
          <t>V300038</t>
        </is>
      </c>
      <c r="B121" t="n">
        <v>3</v>
      </c>
      <c r="C121" t="n">
        <v>50</v>
      </c>
      <c r="D121" t="inlineStr">
        <is>
          <t>Contargo Rail Services GmbH</t>
        </is>
      </c>
      <c r="E121" t="inlineStr">
        <is>
          <t>100001</t>
        </is>
      </c>
      <c r="F121" t="inlineStr">
        <is>
          <t>Rheinkaistrasse 2</t>
        </is>
      </c>
      <c r="G121" t="inlineStr">
        <is>
          <t>68159</t>
        </is>
      </c>
      <c r="H121" t="inlineStr">
        <is>
          <t>Mannheim</t>
        </is>
      </c>
      <c r="I121" t="inlineStr">
        <is>
          <t>DE</t>
        </is>
      </c>
      <c r="J121" t="inlineStr">
        <is>
          <t>SGGRSS_M20</t>
        </is>
      </c>
      <c r="K121" t="inlineStr">
        <is>
          <t>33 80 4960 241-4</t>
        </is>
      </c>
      <c r="L121" t="inlineStr">
        <is>
          <t>2023-0025</t>
        </is>
      </c>
      <c r="M121" s="6" t="n">
        <v>45278</v>
      </c>
      <c r="N121" s="6" t="n">
        <v>46373</v>
      </c>
      <c r="O121" t="n">
        <v>35.1</v>
      </c>
    </row>
    <row r="122" hidden="1" s="287">
      <c r="A122" t="inlineStr">
        <is>
          <t>V200032</t>
        </is>
      </c>
      <c r="B122" t="n">
        <v>1</v>
      </c>
      <c r="C122" t="n">
        <v>50</v>
      </c>
      <c r="D122" t="inlineStr">
        <is>
          <t>RTB Cargo Netherlands B.V.</t>
        </is>
      </c>
      <c r="E122" t="inlineStr">
        <is>
          <t>100002</t>
        </is>
      </c>
      <c r="F122" t="inlineStr">
        <is>
          <t>Albert-Plesmanweg 57</t>
        </is>
      </c>
      <c r="G122" t="inlineStr">
        <is>
          <t>3088GB</t>
        </is>
      </c>
      <c r="H122" t="inlineStr">
        <is>
          <t>Rotterdam</t>
        </is>
      </c>
      <c r="I122" t="inlineStr">
        <is>
          <t>NL</t>
        </is>
      </c>
      <c r="J122" t="inlineStr">
        <is>
          <t>SGNS_M9</t>
        </is>
      </c>
      <c r="K122" t="inlineStr">
        <is>
          <t>37 80 4564 587-6</t>
        </is>
      </c>
      <c r="L122" t="inlineStr">
        <is>
          <t>2023-0037</t>
        </is>
      </c>
      <c r="M122" s="6" t="n">
        <v>45289</v>
      </c>
      <c r="N122" s="6" t="n">
        <v>46081</v>
      </c>
      <c r="O122" t="n">
        <v>27</v>
      </c>
    </row>
    <row r="123" hidden="1" s="287">
      <c r="A123" t="inlineStr">
        <is>
          <t>V300048</t>
        </is>
      </c>
      <c r="B123" t="n">
        <v>1</v>
      </c>
      <c r="C123" t="n">
        <v>50</v>
      </c>
      <c r="D123" t="inlineStr">
        <is>
          <t>LTE Logistik- und Transport GmbH</t>
        </is>
      </c>
      <c r="E123" t="inlineStr">
        <is>
          <t>100766</t>
        </is>
      </c>
      <c r="F123" t="inlineStr">
        <is>
          <t>Hans-Roth-Strasse 3/1/Top 5</t>
        </is>
      </c>
      <c r="G123" t="inlineStr">
        <is>
          <t>8073</t>
        </is>
      </c>
      <c r="H123" t="inlineStr">
        <is>
          <t>Feldkirchen bei Graz</t>
        </is>
      </c>
      <c r="I123" t="inlineStr">
        <is>
          <t>AT</t>
        </is>
      </c>
      <c r="J123" t="inlineStr">
        <is>
          <t>SGNS_M9</t>
        </is>
      </c>
      <c r="K123" t="inlineStr">
        <is>
          <t>37 80 4564 503-3</t>
        </is>
      </c>
      <c r="L123" t="inlineStr">
        <is>
          <t>2024-0018</t>
        </is>
      </c>
      <c r="M123" s="6" t="n">
        <v>45448</v>
      </c>
      <c r="N123" s="6" t="n">
        <v>46387</v>
      </c>
      <c r="O123" t="n">
        <v>19.15</v>
      </c>
    </row>
    <row r="124" hidden="1" s="287">
      <c r="A124" t="inlineStr">
        <is>
          <t>V100058</t>
        </is>
      </c>
      <c r="B124" t="n">
        <v>7</v>
      </c>
      <c r="C124" t="n">
        <v>20</v>
      </c>
      <c r="D124" t="inlineStr">
        <is>
          <t>RheinCargo GmbH &amp; Co. KG</t>
        </is>
      </c>
      <c r="E124" t="inlineStr">
        <is>
          <t>100011</t>
        </is>
      </c>
      <c r="F124" t="inlineStr">
        <is>
          <t>Hammer Landstrasse 3</t>
        </is>
      </c>
      <c r="G124" t="inlineStr">
        <is>
          <t>41460</t>
        </is>
      </c>
      <c r="H124" t="inlineStr">
        <is>
          <t>Neuss</t>
        </is>
      </c>
      <c r="I124" t="inlineStr">
        <is>
          <t>DE</t>
        </is>
      </c>
      <c r="J124" t="inlineStr">
        <is>
          <t>SGGNS_80XL</t>
        </is>
      </c>
      <c r="K124" t="inlineStr"/>
      <c r="L124" t="inlineStr">
        <is>
          <t>2024-0020</t>
        </is>
      </c>
      <c r="M124" s="6" t="n">
        <v>46539</v>
      </c>
      <c r="N124" s="6" t="n">
        <v>46924</v>
      </c>
      <c r="O124" t="n">
        <v>27.15</v>
      </c>
    </row>
    <row r="125" hidden="1" s="287">
      <c r="A125" t="inlineStr">
        <is>
          <t>V200041</t>
        </is>
      </c>
      <c r="B125" t="n">
        <v>1</v>
      </c>
      <c r="C125" t="n">
        <v>50</v>
      </c>
      <c r="D125" t="inlineStr">
        <is>
          <t>Captrain Deutschland CargoWest GmbH</t>
        </is>
      </c>
      <c r="E125" t="inlineStr">
        <is>
          <t>100030</t>
        </is>
      </c>
      <c r="F125" t="inlineStr">
        <is>
          <t>Am Grubenhof 2</t>
        </is>
      </c>
      <c r="G125" t="inlineStr">
        <is>
          <t>33330</t>
        </is>
      </c>
      <c r="H125" t="inlineStr">
        <is>
          <t>Gütersloh</t>
        </is>
      </c>
      <c r="I125" t="inlineStr">
        <is>
          <t>DE</t>
        </is>
      </c>
      <c r="J125" t="inlineStr">
        <is>
          <t>SGNS_M9</t>
        </is>
      </c>
      <c r="K125" t="inlineStr">
        <is>
          <t>37 80 4564 486-1</t>
        </is>
      </c>
      <c r="L125" t="inlineStr">
        <is>
          <t>2024-0010</t>
        </is>
      </c>
      <c r="M125" s="6" t="n">
        <v>45474</v>
      </c>
      <c r="N125" s="6" t="n">
        <v>46203</v>
      </c>
      <c r="O125" t="n">
        <v>23.9</v>
      </c>
    </row>
    <row r="126" hidden="1" s="287">
      <c r="A126" t="inlineStr">
        <is>
          <t>V200040</t>
        </is>
      </c>
      <c r="B126" t="n">
        <v>68</v>
      </c>
      <c r="C126" t="n">
        <v>50</v>
      </c>
      <c r="D126" t="inlineStr">
        <is>
          <t>PCC Intermodal S.A.</t>
        </is>
      </c>
      <c r="E126" t="inlineStr">
        <is>
          <t>100761</t>
        </is>
      </c>
      <c r="F126" t="inlineStr">
        <is>
          <t>ul Hutnicza 16</t>
        </is>
      </c>
      <c r="G126" t="inlineStr">
        <is>
          <t>81-061</t>
        </is>
      </c>
      <c r="H126" t="inlineStr">
        <is>
          <t>Gdynia</t>
        </is>
      </c>
      <c r="I126" t="inlineStr">
        <is>
          <t>PL</t>
        </is>
      </c>
      <c r="J126" t="inlineStr">
        <is>
          <t>SGNS_M13</t>
        </is>
      </c>
      <c r="K126" t="inlineStr">
        <is>
          <t>37 80 4564 210-5</t>
        </is>
      </c>
      <c r="L126" t="inlineStr">
        <is>
          <t>2024-0021</t>
        </is>
      </c>
      <c r="M126" s="6" t="n">
        <v>45609</v>
      </c>
      <c r="N126" s="6" t="n">
        <v>47069</v>
      </c>
      <c r="O126" t="n">
        <v>20.8</v>
      </c>
    </row>
    <row r="127" hidden="1" s="287">
      <c r="A127" t="inlineStr">
        <is>
          <t>V300061</t>
        </is>
      </c>
      <c r="B127" t="n">
        <v>7</v>
      </c>
      <c r="C127" t="n">
        <v>20</v>
      </c>
      <c r="D127" t="inlineStr">
        <is>
          <t>Railport Brück GmbH</t>
        </is>
      </c>
      <c r="E127" t="inlineStr">
        <is>
          <t>100783</t>
        </is>
      </c>
      <c r="F127" t="inlineStr">
        <is>
          <t>Gregor-von-Brück-Ring 5</t>
        </is>
      </c>
      <c r="G127" t="inlineStr">
        <is>
          <t>14822</t>
        </is>
      </c>
      <c r="H127" t="inlineStr">
        <is>
          <t>Brück</t>
        </is>
      </c>
      <c r="I127" t="inlineStr">
        <is>
          <t>DE</t>
        </is>
      </c>
      <c r="J127" t="inlineStr">
        <is>
          <t>SDGGMRS_DTW</t>
        </is>
      </c>
      <c r="K127" t="inlineStr"/>
      <c r="L127" t="inlineStr">
        <is>
          <t>2024-0043</t>
        </is>
      </c>
      <c r="M127" s="6" t="n">
        <v>46266</v>
      </c>
      <c r="N127" s="6" t="n">
        <v>46630</v>
      </c>
      <c r="O127" t="n">
        <v>55</v>
      </c>
    </row>
    <row r="128" hidden="1" s="287">
      <c r="A128" t="inlineStr">
        <is>
          <t>V200050</t>
        </is>
      </c>
      <c r="B128" t="n">
        <v>7</v>
      </c>
      <c r="C128" t="n">
        <v>20</v>
      </c>
      <c r="D128" t="inlineStr">
        <is>
          <t>Mars Logistics AS</t>
        </is>
      </c>
      <c r="E128" t="inlineStr">
        <is>
          <t>100770</t>
        </is>
      </c>
      <c r="F128" t="inlineStr">
        <is>
          <t>Mahmutbey Mah., Tasocagi Yolu Cad.</t>
        </is>
      </c>
      <c r="G128" t="inlineStr">
        <is>
          <t>34218</t>
        </is>
      </c>
      <c r="H128" t="inlineStr">
        <is>
          <t>Bagcilar-Istanbul</t>
        </is>
      </c>
      <c r="I128" t="inlineStr">
        <is>
          <t>TR</t>
        </is>
      </c>
      <c r="J128" t="inlineStr">
        <is>
          <t>SGGMRS_90</t>
        </is>
      </c>
      <c r="K128" t="inlineStr"/>
      <c r="L128" t="inlineStr">
        <is>
          <t>2024-0005</t>
        </is>
      </c>
      <c r="M128" s="6" t="n">
        <v>45698</v>
      </c>
      <c r="N128" s="6" t="n">
        <v>46792</v>
      </c>
      <c r="O128" t="n">
        <v>28</v>
      </c>
    </row>
    <row r="129" hidden="1" s="287">
      <c r="A129" t="inlineStr">
        <is>
          <t>V400006</t>
        </is>
      </c>
      <c r="B129" t="n">
        <v>193</v>
      </c>
      <c r="C129" t="n">
        <v>50</v>
      </c>
      <c r="D129" t="inlineStr">
        <is>
          <t>DB Cargo AG</t>
        </is>
      </c>
      <c r="E129" t="inlineStr">
        <is>
          <t>100000</t>
        </is>
      </c>
      <c r="F129" t="inlineStr">
        <is>
          <t>Rheinstrasse 2</t>
        </is>
      </c>
      <c r="G129" t="inlineStr">
        <is>
          <t>55116</t>
        </is>
      </c>
      <c r="H129" t="inlineStr">
        <is>
          <t>Mainz</t>
        </is>
      </c>
      <c r="I129" t="inlineStr">
        <is>
          <t>DE</t>
        </is>
      </c>
      <c r="J129" t="inlineStr">
        <is>
          <t>SGGRS_M25</t>
        </is>
      </c>
      <c r="K129" t="inlineStr">
        <is>
          <t>37 80 4850 920-2</t>
        </is>
      </c>
      <c r="L129" t="inlineStr">
        <is>
          <t>2021-2420</t>
        </is>
      </c>
      <c r="M129" s="6" t="n">
        <v>45635</v>
      </c>
      <c r="N129" s="6" t="n">
        <v>47330</v>
      </c>
      <c r="O129" t="n">
        <v>27.94</v>
      </c>
    </row>
    <row r="130" hidden="1" s="287">
      <c r="A130" t="inlineStr">
        <is>
          <t>V200016</t>
        </is>
      </c>
      <c r="B130" t="n">
        <v>12</v>
      </c>
      <c r="C130" t="n">
        <v>50</v>
      </c>
      <c r="D130" t="inlineStr">
        <is>
          <t>RTB Cargo Netherlands B.V.</t>
        </is>
      </c>
      <c r="E130" t="inlineStr">
        <is>
          <t>100002</t>
        </is>
      </c>
      <c r="F130" t="inlineStr">
        <is>
          <t>Albert-Plesmanweg 57</t>
        </is>
      </c>
      <c r="G130" t="inlineStr">
        <is>
          <t>3088GB</t>
        </is>
      </c>
      <c r="H130" t="inlineStr">
        <is>
          <t>Rotterdam</t>
        </is>
      </c>
      <c r="I130" t="inlineStr">
        <is>
          <t>NL</t>
        </is>
      </c>
      <c r="J130" t="inlineStr">
        <is>
          <t>SGGRSS_M2</t>
        </is>
      </c>
      <c r="K130" t="inlineStr">
        <is>
          <t>37 80 4960 931-6</t>
        </is>
      </c>
      <c r="L130" t="inlineStr">
        <is>
          <t>2021-0030</t>
        </is>
      </c>
      <c r="M130" s="6" t="n">
        <v>45748</v>
      </c>
      <c r="N130" s="6" t="n">
        <v>46081</v>
      </c>
      <c r="O130" t="n">
        <v>27.45</v>
      </c>
    </row>
    <row r="131" hidden="1" s="287">
      <c r="A131" t="inlineStr">
        <is>
          <t>V730004</t>
        </is>
      </c>
      <c r="B131" t="n">
        <v>3</v>
      </c>
      <c r="C131" t="n">
        <v>50</v>
      </c>
      <c r="D131" t="inlineStr">
        <is>
          <t>LTE Logistik- und Transport GmbH</t>
        </is>
      </c>
      <c r="E131" t="inlineStr">
        <is>
          <t>100766</t>
        </is>
      </c>
      <c r="F131" t="inlineStr">
        <is>
          <t>Hans-Roth-Strasse 3/1/Top 5</t>
        </is>
      </c>
      <c r="G131" t="inlineStr">
        <is>
          <t>8073</t>
        </is>
      </c>
      <c r="H131" t="inlineStr">
        <is>
          <t>Feldkirchen bei Graz</t>
        </is>
      </c>
      <c r="I131" t="inlineStr">
        <is>
          <t>AT</t>
        </is>
      </c>
      <c r="J131" t="inlineStr">
        <is>
          <t>SDGGMRS_M7</t>
        </is>
      </c>
      <c r="K131" t="inlineStr">
        <is>
          <t>37 80 4993 299-9</t>
        </is>
      </c>
      <c r="L131" t="inlineStr">
        <is>
          <t>2023-0040</t>
        </is>
      </c>
      <c r="M131" s="6" t="n">
        <v>45898</v>
      </c>
      <c r="N131" s="6" t="n">
        <v>46387</v>
      </c>
      <c r="O131" t="n">
        <v>43</v>
      </c>
    </row>
    <row r="132" hidden="1" s="287">
      <c r="A132" t="inlineStr">
        <is>
          <t>V300076</t>
        </is>
      </c>
      <c r="B132" t="n">
        <v>1</v>
      </c>
      <c r="C132" t="n">
        <v>50</v>
      </c>
      <c r="D132" t="inlineStr">
        <is>
          <t>Contargo Rail Services GmbH</t>
        </is>
      </c>
      <c r="E132" t="inlineStr">
        <is>
          <t>100001</t>
        </is>
      </c>
      <c r="F132" t="inlineStr">
        <is>
          <t>Rheinkaistrasse 2</t>
        </is>
      </c>
      <c r="G132" t="inlineStr">
        <is>
          <t>68159</t>
        </is>
      </c>
      <c r="H132" t="inlineStr">
        <is>
          <t>Mannheim</t>
        </is>
      </c>
      <c r="I132" t="inlineStr">
        <is>
          <t>DE</t>
        </is>
      </c>
      <c r="J132" t="inlineStr">
        <is>
          <t>SGNSS_M10</t>
        </is>
      </c>
      <c r="K132" t="inlineStr">
        <is>
          <t>37 80 4565 540-4</t>
        </is>
      </c>
      <c r="L132" t="inlineStr">
        <is>
          <t>2025-0017</t>
        </is>
      </c>
      <c r="M132" s="6" t="n">
        <v>45926</v>
      </c>
      <c r="N132" s="6" t="n">
        <v>46112</v>
      </c>
      <c r="O132" t="n">
        <v>20.5</v>
      </c>
    </row>
    <row r="133" hidden="1" s="287">
      <c r="A133" t="inlineStr">
        <is>
          <t>V300078</t>
        </is>
      </c>
      <c r="B133" t="n">
        <v>2</v>
      </c>
      <c r="C133" t="n">
        <v>50</v>
      </c>
      <c r="D133" t="inlineStr">
        <is>
          <t>Thommen-Furler AG</t>
        </is>
      </c>
      <c r="E133" t="inlineStr">
        <is>
          <t>100654</t>
        </is>
      </c>
      <c r="F133" t="inlineStr">
        <is>
          <t>Industriestrasse 10</t>
        </is>
      </c>
      <c r="G133" t="inlineStr">
        <is>
          <t>3295</t>
        </is>
      </c>
      <c r="H133" t="inlineStr">
        <is>
          <t>Rüti bei Büren</t>
        </is>
      </c>
      <c r="I133" t="inlineStr">
        <is>
          <t>CH</t>
        </is>
      </c>
      <c r="J133" t="inlineStr">
        <is>
          <t>SGNSS_M10</t>
        </is>
      </c>
      <c r="K133" t="inlineStr">
        <is>
          <t>37 80 4565 568-5</t>
        </is>
      </c>
      <c r="L133" t="inlineStr">
        <is>
          <t>2024-0032</t>
        </is>
      </c>
      <c r="M133" s="6" t="n">
        <v>45931</v>
      </c>
      <c r="N133" s="6" t="n">
        <v>48121</v>
      </c>
      <c r="O133" t="n">
        <v>22.7</v>
      </c>
    </row>
    <row r="134" hidden="1" s="287">
      <c r="A134" t="inlineStr">
        <is>
          <t>V300075</t>
        </is>
      </c>
      <c r="B134" t="n">
        <v>20</v>
      </c>
      <c r="C134" t="n">
        <v>50</v>
      </c>
      <c r="D134" t="inlineStr">
        <is>
          <t>Contargo Rail Services GmbH</t>
        </is>
      </c>
      <c r="E134" t="inlineStr">
        <is>
          <t>100001</t>
        </is>
      </c>
      <c r="F134" t="inlineStr">
        <is>
          <t>Rheinkaistrasse 2</t>
        </is>
      </c>
      <c r="G134" t="inlineStr">
        <is>
          <t>68159</t>
        </is>
      </c>
      <c r="H134" t="inlineStr">
        <is>
          <t>Mannheim</t>
        </is>
      </c>
      <c r="I134" t="inlineStr">
        <is>
          <t>DE</t>
        </is>
      </c>
      <c r="J134" t="inlineStr">
        <is>
          <t>SDGGMRSS_M32</t>
        </is>
      </c>
      <c r="K134" t="inlineStr">
        <is>
          <t>37 80 4992 853-4</t>
        </is>
      </c>
      <c r="L134" t="inlineStr">
        <is>
          <t>2025-0023</t>
        </is>
      </c>
      <c r="M134" s="6" t="n">
        <v>45926</v>
      </c>
      <c r="N134" s="6" t="n">
        <v>46112</v>
      </c>
      <c r="O134" t="n">
        <v>41.1</v>
      </c>
    </row>
    <row r="135" hidden="1" s="287">
      <c r="A135" t="inlineStr">
        <is>
          <t>V720005</t>
        </is>
      </c>
      <c r="B135" t="n">
        <v>7</v>
      </c>
      <c r="C135" t="n">
        <v>20</v>
      </c>
      <c r="D135" t="inlineStr">
        <is>
          <t>LAUDE Smart Intermodal S.A.</t>
        </is>
      </c>
      <c r="E135" t="inlineStr">
        <is>
          <t>100026</t>
        </is>
      </c>
      <c r="F135" t="inlineStr">
        <is>
          <t>ul. Wroclawska 131</t>
        </is>
      </c>
      <c r="G135" t="inlineStr">
        <is>
          <t>87-100</t>
        </is>
      </c>
      <c r="H135" t="inlineStr">
        <is>
          <t>Torun</t>
        </is>
      </c>
      <c r="I135" t="inlineStr">
        <is>
          <t>PL</t>
        </is>
      </c>
      <c r="J135" t="inlineStr">
        <is>
          <t>SDGGMRS_DTW</t>
        </is>
      </c>
      <c r="K135" t="inlineStr"/>
      <c r="L135" t="inlineStr">
        <is>
          <t>2025-0031</t>
        </is>
      </c>
      <c r="M135" s="6" t="n">
        <v>45992</v>
      </c>
      <c r="N135" s="6" t="n">
        <v>46387</v>
      </c>
      <c r="O135" t="n">
        <v>49.25</v>
      </c>
    </row>
    <row r="136" hidden="1" s="287">
      <c r="A136" t="inlineStr">
        <is>
          <t>V730008</t>
        </is>
      </c>
      <c r="B136" t="n">
        <v>7</v>
      </c>
      <c r="C136" t="n">
        <v>20</v>
      </c>
      <c r="D136" t="inlineStr">
        <is>
          <t>Martin Tolksdorf Logistics GmbH</t>
        </is>
      </c>
      <c r="E136" t="inlineStr">
        <is>
          <t>100787</t>
        </is>
      </c>
      <c r="F136" t="inlineStr">
        <is>
          <t>Bahnhofstrasse 47</t>
        </is>
      </c>
      <c r="G136" t="inlineStr">
        <is>
          <t>65611</t>
        </is>
      </c>
      <c r="H136" t="inlineStr">
        <is>
          <t>Brechen</t>
        </is>
      </c>
      <c r="I136" t="inlineStr">
        <is>
          <t>DE</t>
        </is>
      </c>
      <c r="J136" t="inlineStr">
        <is>
          <t>SDGGMRS_DTW</t>
        </is>
      </c>
      <c r="K136" t="inlineStr"/>
      <c r="L136" t="inlineStr">
        <is>
          <t>2025-0034</t>
        </is>
      </c>
      <c r="M136" s="6" t="n">
        <v>45992</v>
      </c>
      <c r="N136" s="6" t="n">
        <v>46387</v>
      </c>
      <c r="O136" t="n">
        <v>62.85</v>
      </c>
    </row>
    <row r="137" hidden="1" s="287">
      <c r="A137" t="inlineStr">
        <is>
          <t>V200057</t>
        </is>
      </c>
      <c r="B137" t="n">
        <v>3</v>
      </c>
      <c r="C137" t="n">
        <v>50</v>
      </c>
      <c r="D137" t="inlineStr">
        <is>
          <t>WRS Widmer Rail Services AG</t>
        </is>
      </c>
      <c r="E137" t="inlineStr">
        <is>
          <t>100796</t>
        </is>
      </c>
      <c r="F137" t="inlineStr">
        <is>
          <t>Emmetterstrasse 3</t>
        </is>
      </c>
      <c r="G137" t="inlineStr">
        <is>
          <t>6375</t>
        </is>
      </c>
      <c r="H137" t="inlineStr">
        <is>
          <t>Beckenried</t>
        </is>
      </c>
      <c r="I137" t="inlineStr">
        <is>
          <t>CH</t>
        </is>
      </c>
      <c r="J137" t="inlineStr">
        <is>
          <t>SGNSS_M40</t>
        </is>
      </c>
      <c r="K137" t="inlineStr">
        <is>
          <t>33 80 4552 663-3</t>
        </is>
      </c>
      <c r="L137" t="inlineStr">
        <is>
          <t>2025-0037</t>
        </is>
      </c>
      <c r="M137" s="6" t="n">
        <v>46020</v>
      </c>
      <c r="N137" s="6" t="n">
        <v>47118</v>
      </c>
      <c r="O137" t="n">
        <v>21</v>
      </c>
    </row>
    <row r="138">
      <c r="A138" t="inlineStr">
        <is>
          <t>V300086</t>
        </is>
      </c>
      <c r="B138" t="n">
        <v>7</v>
      </c>
      <c r="C138" t="n">
        <v>20</v>
      </c>
      <c r="D138" t="inlineStr">
        <is>
          <t>LTE Logistik- und Transport GmbH</t>
        </is>
      </c>
      <c r="E138" t="inlineStr">
        <is>
          <t>100766</t>
        </is>
      </c>
      <c r="F138" t="inlineStr">
        <is>
          <t>Hans-Roth-Strasse 3/1/Top 5</t>
        </is>
      </c>
      <c r="G138" t="inlineStr">
        <is>
          <t>8073</t>
        </is>
      </c>
      <c r="H138" t="inlineStr">
        <is>
          <t>Feldkirchen bei Graz</t>
        </is>
      </c>
      <c r="I138" t="inlineStr">
        <is>
          <t>AT</t>
        </is>
      </c>
      <c r="J138" t="inlineStr">
        <is>
          <t>SGGMRS_90</t>
        </is>
      </c>
      <c r="K138" t="inlineStr"/>
      <c r="L138" t="inlineStr">
        <is>
          <t>2025-0042</t>
        </is>
      </c>
      <c r="M138" s="6" t="n">
        <v>46069</v>
      </c>
      <c r="N138" s="6" t="n">
        <v>46752</v>
      </c>
      <c r="O138" t="n">
        <v>24.5</v>
      </c>
    </row>
    <row r="139" hidden="1" s="287">
      <c r="A139" t="inlineStr">
        <is>
          <t>V300087</t>
        </is>
      </c>
      <c r="B139" t="n">
        <v>2</v>
      </c>
      <c r="C139" t="n">
        <v>50</v>
      </c>
      <c r="D139" t="inlineStr">
        <is>
          <t>Imerys Graphite &amp;</t>
        </is>
      </c>
      <c r="E139" t="inlineStr">
        <is>
          <t>100800</t>
        </is>
      </c>
      <c r="F139" t="inlineStr">
        <is>
          <t>Carbon Switzerland SA</t>
        </is>
      </c>
      <c r="G139" t="inlineStr">
        <is>
          <t>6743</t>
        </is>
      </c>
      <c r="H139" t="inlineStr">
        <is>
          <t>Bodio</t>
        </is>
      </c>
      <c r="I139" t="inlineStr">
        <is>
          <t>CH</t>
        </is>
      </c>
      <c r="J139" t="inlineStr">
        <is>
          <t>SGGRSS_M20</t>
        </is>
      </c>
      <c r="K139" t="inlineStr">
        <is>
          <t>33 80 4960 117-6</t>
        </is>
      </c>
      <c r="L139" t="inlineStr">
        <is>
          <t>2025-0044</t>
        </is>
      </c>
      <c r="M139" s="6" t="n">
        <v>46023</v>
      </c>
      <c r="N139" s="6" t="n">
        <v>46387</v>
      </c>
      <c r="O139" t="n">
        <v>27.25</v>
      </c>
    </row>
    <row r="140" hidden="1" s="287">
      <c r="A140" t="inlineStr">
        <is>
          <t>V300089</t>
        </is>
      </c>
      <c r="B140" t="n">
        <v>7</v>
      </c>
      <c r="C140" t="n">
        <v>20</v>
      </c>
      <c r="D140" t="inlineStr">
        <is>
          <t>Kombiverkehr GmbH und Co. KG</t>
        </is>
      </c>
      <c r="E140" t="inlineStr">
        <is>
          <t>100332</t>
        </is>
      </c>
      <c r="F140" t="inlineStr">
        <is>
          <t>Zum Laurenburger Hof 76</t>
        </is>
      </c>
      <c r="G140" t="inlineStr">
        <is>
          <t>60594</t>
        </is>
      </c>
      <c r="H140" t="inlineStr">
        <is>
          <t>Frankfurt am Main</t>
        </is>
      </c>
      <c r="I140" t="inlineStr">
        <is>
          <t>DE</t>
        </is>
      </c>
      <c r="J140" t="inlineStr">
        <is>
          <t>SGNS_60</t>
        </is>
      </c>
      <c r="K140" t="inlineStr"/>
      <c r="L140" t="inlineStr">
        <is>
          <t>2025-0038</t>
        </is>
      </c>
      <c r="M140" s="6" t="n">
        <v>46113</v>
      </c>
      <c r="N140" s="6" t="n">
        <v>46843</v>
      </c>
      <c r="O140" t="n">
        <v>23.64</v>
      </c>
    </row>
    <row r="141" hidden="1" s="287">
      <c r="A141" t="inlineStr">
        <is>
          <t>V730011</t>
        </is>
      </c>
      <c r="B141" t="n">
        <v>7</v>
      </c>
      <c r="C141" t="n">
        <v>20</v>
      </c>
      <c r="D141" t="inlineStr">
        <is>
          <t>LTE Logistik- und Transport GmbH</t>
        </is>
      </c>
      <c r="E141" t="inlineStr">
        <is>
          <t>100766</t>
        </is>
      </c>
      <c r="F141" t="inlineStr">
        <is>
          <t>Hans-Roth-Strasse 3/1/Top 5</t>
        </is>
      </c>
      <c r="G141" t="inlineStr">
        <is>
          <t>8073</t>
        </is>
      </c>
      <c r="H141" t="inlineStr">
        <is>
          <t>Feldkirchen bei Graz</t>
        </is>
      </c>
      <c r="I141" t="inlineStr">
        <is>
          <t>AT</t>
        </is>
      </c>
      <c r="J141" t="inlineStr">
        <is>
          <t>SGGMRS_90</t>
        </is>
      </c>
      <c r="K141" t="inlineStr"/>
      <c r="L141" t="inlineStr">
        <is>
          <t>2025-0042</t>
        </is>
      </c>
      <c r="M141" s="6" t="n">
        <v>46069</v>
      </c>
      <c r="N141" s="6" t="n">
        <v>46752</v>
      </c>
      <c r="O141" t="n">
        <v>24.5</v>
      </c>
    </row>
    <row r="142" hidden="1" s="287">
      <c r="A142" t="inlineStr">
        <is>
          <t>V730012</t>
        </is>
      </c>
      <c r="B142" t="n">
        <v>1</v>
      </c>
      <c r="C142" t="n">
        <v>50</v>
      </c>
      <c r="D142" t="inlineStr">
        <is>
          <t>Captrain Deutschland CargoWest GmbH</t>
        </is>
      </c>
      <c r="E142" t="inlineStr">
        <is>
          <t>100030</t>
        </is>
      </c>
      <c r="F142" t="inlineStr">
        <is>
          <t>Am Grubenhof 2</t>
        </is>
      </c>
      <c r="G142" t="inlineStr">
        <is>
          <t>33330</t>
        </is>
      </c>
      <c r="H142" t="inlineStr">
        <is>
          <t>Gütersloh</t>
        </is>
      </c>
      <c r="I142" t="inlineStr">
        <is>
          <t>DE</t>
        </is>
      </c>
      <c r="J142" t="inlineStr">
        <is>
          <t>SDGGMRSS_M8</t>
        </is>
      </c>
      <c r="K142" t="inlineStr">
        <is>
          <t>35 80 4956 041-2</t>
        </is>
      </c>
      <c r="L142" t="inlineStr">
        <is>
          <t>2024-0044</t>
        </is>
      </c>
      <c r="M142" s="6" t="n">
        <v>46023</v>
      </c>
      <c r="N142" s="6" t="n">
        <v>47483</v>
      </c>
      <c r="O142" t="n">
        <v>42.71</v>
      </c>
    </row>
    <row r="143" hidden="1" s="287">
      <c r="A143" t="inlineStr">
        <is>
          <t>V300010</t>
        </is>
      </c>
      <c r="B143" t="n">
        <v>2</v>
      </c>
      <c r="C143" t="n">
        <v>50</v>
      </c>
      <c r="D143" t="inlineStr">
        <is>
          <t>Contargo Rail Services GmbH</t>
        </is>
      </c>
      <c r="E143" t="inlineStr">
        <is>
          <t>100001</t>
        </is>
      </c>
      <c r="F143" t="inlineStr">
        <is>
          <t>Rheinkaistrasse 2</t>
        </is>
      </c>
      <c r="G143" t="inlineStr">
        <is>
          <t>68159</t>
        </is>
      </c>
      <c r="H143" t="inlineStr">
        <is>
          <t>Mannheim</t>
        </is>
      </c>
      <c r="I143" t="inlineStr">
        <is>
          <t>DE</t>
        </is>
      </c>
      <c r="J143" t="inlineStr">
        <is>
          <t>SGGRSS_M2</t>
        </is>
      </c>
      <c r="K143" t="inlineStr">
        <is>
          <t>37 80 4980 451-1</t>
        </is>
      </c>
      <c r="L143" t="inlineStr">
        <is>
          <t>2021-0015</t>
        </is>
      </c>
      <c r="M143" s="6" t="n">
        <v>44508</v>
      </c>
      <c r="N143" s="6" t="n">
        <v>46333</v>
      </c>
      <c r="O143" t="n">
        <v>36.8</v>
      </c>
    </row>
    <row r="144" hidden="1" s="287">
      <c r="A144" t="inlineStr">
        <is>
          <t>V300011</t>
        </is>
      </c>
      <c r="B144" t="n">
        <v>9</v>
      </c>
      <c r="C144" t="n">
        <v>50</v>
      </c>
      <c r="D144" t="inlineStr">
        <is>
          <t>Contargo Rail Services GmbH</t>
        </is>
      </c>
      <c r="E144" t="inlineStr">
        <is>
          <t>100001</t>
        </is>
      </c>
      <c r="F144" t="inlineStr">
        <is>
          <t>Rheinkaistrasse 2</t>
        </is>
      </c>
      <c r="G144" t="inlineStr">
        <is>
          <t>68159</t>
        </is>
      </c>
      <c r="H144" t="inlineStr">
        <is>
          <t>Mannheim</t>
        </is>
      </c>
      <c r="I144" t="inlineStr">
        <is>
          <t>DE</t>
        </is>
      </c>
      <c r="J144" t="inlineStr">
        <is>
          <t>SGNSS_M14</t>
        </is>
      </c>
      <c r="K144" t="inlineStr">
        <is>
          <t>37 80 4565 392-0</t>
        </is>
      </c>
      <c r="L144" t="inlineStr">
        <is>
          <t>2021-0014</t>
        </is>
      </c>
      <c r="M144" s="6" t="n">
        <v>44531</v>
      </c>
      <c r="N144" s="6" t="n">
        <v>46333</v>
      </c>
      <c r="O144" t="n">
        <v>23.5</v>
      </c>
    </row>
    <row r="145" hidden="1" s="287">
      <c r="A145" t="inlineStr">
        <is>
          <t>V100015</t>
        </is>
      </c>
      <c r="B145" t="n">
        <v>3</v>
      </c>
      <c r="C145" t="n">
        <v>50</v>
      </c>
      <c r="D145" t="inlineStr">
        <is>
          <t>RheinCargo GmbH &amp; Co. KG</t>
        </is>
      </c>
      <c r="E145" t="inlineStr">
        <is>
          <t>100011</t>
        </is>
      </c>
      <c r="F145" t="inlineStr">
        <is>
          <t>Hammer Landstrasse 3</t>
        </is>
      </c>
      <c r="G145" t="inlineStr">
        <is>
          <t>41460</t>
        </is>
      </c>
      <c r="H145" t="inlineStr">
        <is>
          <t>Neuss</t>
        </is>
      </c>
      <c r="I145" t="inlineStr">
        <is>
          <t>DE</t>
        </is>
      </c>
      <c r="J145" t="inlineStr">
        <is>
          <t>SGGMRSS_M4</t>
        </is>
      </c>
      <c r="K145" t="inlineStr">
        <is>
          <t>37 80 4963 217-7</t>
        </is>
      </c>
      <c r="L145" t="inlineStr">
        <is>
          <t>2021-0011</t>
        </is>
      </c>
      <c r="M145" s="6" t="n">
        <v>44562</v>
      </c>
      <c r="N145" s="6" t="n">
        <v>46752</v>
      </c>
      <c r="O145" t="n">
        <v>29</v>
      </c>
    </row>
    <row r="146" hidden="1" s="287">
      <c r="A146" t="inlineStr">
        <is>
          <t>V300038</t>
        </is>
      </c>
      <c r="B146" t="n">
        <v>4</v>
      </c>
      <c r="C146" t="n">
        <v>50</v>
      </c>
      <c r="D146" t="inlineStr">
        <is>
          <t>Contargo Rail Services GmbH</t>
        </is>
      </c>
      <c r="E146" t="inlineStr">
        <is>
          <t>100001</t>
        </is>
      </c>
      <c r="F146" t="inlineStr">
        <is>
          <t>Rheinkaistrasse 2</t>
        </is>
      </c>
      <c r="G146" t="inlineStr">
        <is>
          <t>68159</t>
        </is>
      </c>
      <c r="H146" t="inlineStr">
        <is>
          <t>Mannheim</t>
        </is>
      </c>
      <c r="I146" t="inlineStr">
        <is>
          <t>DE</t>
        </is>
      </c>
      <c r="J146" t="inlineStr">
        <is>
          <t>SGGRSS_M20</t>
        </is>
      </c>
      <c r="K146" t="inlineStr">
        <is>
          <t>33 80 4960 242-2</t>
        </is>
      </c>
      <c r="L146" t="inlineStr">
        <is>
          <t>2023-0025</t>
        </is>
      </c>
      <c r="M146" s="6" t="n">
        <v>45278</v>
      </c>
      <c r="N146" s="6" t="n">
        <v>46373</v>
      </c>
      <c r="O146" t="n">
        <v>35.1</v>
      </c>
    </row>
    <row r="147" hidden="1" s="287">
      <c r="A147" t="inlineStr">
        <is>
          <t>V300040</t>
        </is>
      </c>
      <c r="B147" t="n">
        <v>1</v>
      </c>
      <c r="C147" t="n">
        <v>50</v>
      </c>
      <c r="D147" t="inlineStr">
        <is>
          <t>Contargo Rail Services GmbH</t>
        </is>
      </c>
      <c r="E147" t="inlineStr">
        <is>
          <t>100001</t>
        </is>
      </c>
      <c r="F147" t="inlineStr">
        <is>
          <t>Rheinkaistrasse 2</t>
        </is>
      </c>
      <c r="G147" t="inlineStr">
        <is>
          <t>68159</t>
        </is>
      </c>
      <c r="H147" t="inlineStr">
        <is>
          <t>Mannheim</t>
        </is>
      </c>
      <c r="I147" t="inlineStr">
        <is>
          <t>DE</t>
        </is>
      </c>
      <c r="J147" t="inlineStr">
        <is>
          <t>SGGMRSS_M4</t>
        </is>
      </c>
      <c r="K147" t="inlineStr">
        <is>
          <t>37 80 4963 224-3</t>
        </is>
      </c>
      <c r="L147" t="inlineStr">
        <is>
          <t>2023-0024</t>
        </is>
      </c>
      <c r="M147" s="6" t="n">
        <v>45278</v>
      </c>
      <c r="N147" s="6" t="n">
        <v>46373</v>
      </c>
      <c r="O147" t="n">
        <v>35.8</v>
      </c>
    </row>
    <row r="148" hidden="1" s="287">
      <c r="A148" t="inlineStr">
        <is>
          <t>V200032</t>
        </is>
      </c>
      <c r="B148" t="n">
        <v>2</v>
      </c>
      <c r="C148" t="n">
        <v>50</v>
      </c>
      <c r="D148" t="inlineStr">
        <is>
          <t>RTB Cargo Netherlands B.V.</t>
        </is>
      </c>
      <c r="E148" t="inlineStr">
        <is>
          <t>100002</t>
        </is>
      </c>
      <c r="F148" t="inlineStr">
        <is>
          <t>Albert-Plesmanweg 57</t>
        </is>
      </c>
      <c r="G148" t="inlineStr">
        <is>
          <t>3088GB</t>
        </is>
      </c>
      <c r="H148" t="inlineStr">
        <is>
          <t>Rotterdam</t>
        </is>
      </c>
      <c r="I148" t="inlineStr">
        <is>
          <t>NL</t>
        </is>
      </c>
      <c r="J148" t="inlineStr">
        <is>
          <t>SGNS_M9</t>
        </is>
      </c>
      <c r="K148" t="inlineStr">
        <is>
          <t>37 80 4564 602-3</t>
        </is>
      </c>
      <c r="L148" t="inlineStr">
        <is>
          <t>2023-0037</t>
        </is>
      </c>
      <c r="M148" s="6" t="n">
        <v>45289</v>
      </c>
      <c r="N148" s="6" t="n">
        <v>46081</v>
      </c>
      <c r="O148" t="n">
        <v>27</v>
      </c>
    </row>
    <row r="149" hidden="1" s="287">
      <c r="A149" t="inlineStr">
        <is>
          <t>V200034</t>
        </is>
      </c>
      <c r="B149" t="n">
        <v>1</v>
      </c>
      <c r="C149" t="n">
        <v>50</v>
      </c>
      <c r="D149" t="inlineStr">
        <is>
          <t>Captrain Polska Sp.z.o.o.</t>
        </is>
      </c>
      <c r="E149" t="inlineStr">
        <is>
          <t>100024</t>
        </is>
      </c>
      <c r="F149" t="inlineStr">
        <is>
          <t>ul. Powstancow Slaskich 7a</t>
        </is>
      </c>
      <c r="G149" t="inlineStr">
        <is>
          <t>53-332</t>
        </is>
      </c>
      <c r="H149" t="inlineStr">
        <is>
          <t>Wroclaw</t>
        </is>
      </c>
      <c r="I149" t="inlineStr">
        <is>
          <t>PL</t>
        </is>
      </c>
      <c r="J149" t="inlineStr">
        <is>
          <t>SGNS_M13</t>
        </is>
      </c>
      <c r="K149" t="inlineStr">
        <is>
          <t>37 80 4564 333-5</t>
        </is>
      </c>
      <c r="L149" t="inlineStr">
        <is>
          <t>2024-0001</t>
        </is>
      </c>
      <c r="M149" s="6" t="n">
        <v>45321</v>
      </c>
      <c r="N149" s="6" t="n">
        <v>46752</v>
      </c>
      <c r="O149" t="n">
        <v>17.95</v>
      </c>
    </row>
    <row r="150" hidden="1" s="287">
      <c r="A150" t="inlineStr">
        <is>
          <t>V300048</t>
        </is>
      </c>
      <c r="B150" t="n">
        <v>2</v>
      </c>
      <c r="C150" t="n">
        <v>50</v>
      </c>
      <c r="D150" t="inlineStr">
        <is>
          <t>LTE Logistik- und Transport GmbH</t>
        </is>
      </c>
      <c r="E150" t="inlineStr">
        <is>
          <t>100766</t>
        </is>
      </c>
      <c r="F150" t="inlineStr">
        <is>
          <t>Hans-Roth-Strasse 3/1/Top 5</t>
        </is>
      </c>
      <c r="G150" t="inlineStr">
        <is>
          <t>8073</t>
        </is>
      </c>
      <c r="H150" t="inlineStr">
        <is>
          <t>Feldkirchen bei Graz</t>
        </is>
      </c>
      <c r="I150" t="inlineStr">
        <is>
          <t>AT</t>
        </is>
      </c>
      <c r="J150" t="inlineStr">
        <is>
          <t>SGNS_M9</t>
        </is>
      </c>
      <c r="K150" t="inlineStr">
        <is>
          <t>37 80 4564 507-4</t>
        </is>
      </c>
      <c r="L150" t="inlineStr">
        <is>
          <t>2024-0018</t>
        </is>
      </c>
      <c r="M150" s="6" t="n">
        <v>45448</v>
      </c>
      <c r="N150" s="6" t="n">
        <v>46387</v>
      </c>
      <c r="O150" t="n">
        <v>19.15</v>
      </c>
    </row>
    <row r="151" hidden="1" s="287">
      <c r="A151" t="inlineStr">
        <is>
          <t>V100058</t>
        </is>
      </c>
      <c r="B151" t="n">
        <v>8</v>
      </c>
      <c r="C151" t="n">
        <v>20</v>
      </c>
      <c r="D151" t="inlineStr">
        <is>
          <t>RheinCargo GmbH &amp; Co. KG</t>
        </is>
      </c>
      <c r="E151" t="inlineStr">
        <is>
          <t>100011</t>
        </is>
      </c>
      <c r="F151" t="inlineStr">
        <is>
          <t>Hammer Landstrasse 3</t>
        </is>
      </c>
      <c r="G151" t="inlineStr">
        <is>
          <t>41460</t>
        </is>
      </c>
      <c r="H151" t="inlineStr">
        <is>
          <t>Neuss</t>
        </is>
      </c>
      <c r="I151" t="inlineStr">
        <is>
          <t>DE</t>
        </is>
      </c>
      <c r="J151" t="inlineStr">
        <is>
          <t>SGGNS_80XL</t>
        </is>
      </c>
      <c r="K151" t="inlineStr"/>
      <c r="L151" t="inlineStr">
        <is>
          <t>2024-0020</t>
        </is>
      </c>
      <c r="M151" s="6" t="n">
        <v>46539</v>
      </c>
      <c r="N151" s="6" t="n">
        <v>46924</v>
      </c>
      <c r="O151" t="n">
        <v>27.15</v>
      </c>
    </row>
    <row r="152" hidden="1" s="287">
      <c r="A152" t="inlineStr">
        <is>
          <t>V200041</t>
        </is>
      </c>
      <c r="B152" t="n">
        <v>2</v>
      </c>
      <c r="C152" t="n">
        <v>50</v>
      </c>
      <c r="D152" t="inlineStr">
        <is>
          <t>Captrain Deutschland CargoWest GmbH</t>
        </is>
      </c>
      <c r="E152" t="inlineStr">
        <is>
          <t>100030</t>
        </is>
      </c>
      <c r="F152" t="inlineStr">
        <is>
          <t>Am Grubenhof 2</t>
        </is>
      </c>
      <c r="G152" t="inlineStr">
        <is>
          <t>33330</t>
        </is>
      </c>
      <c r="H152" t="inlineStr">
        <is>
          <t>Gütersloh</t>
        </is>
      </c>
      <c r="I152" t="inlineStr">
        <is>
          <t>DE</t>
        </is>
      </c>
      <c r="J152" t="inlineStr">
        <is>
          <t>SGNS_M9</t>
        </is>
      </c>
      <c r="K152" t="inlineStr">
        <is>
          <t>37 80 4564 490-3</t>
        </is>
      </c>
      <c r="L152" t="inlineStr">
        <is>
          <t>2024-0010</t>
        </is>
      </c>
      <c r="M152" s="6" t="n">
        <v>45474</v>
      </c>
      <c r="N152" s="6" t="n">
        <v>46203</v>
      </c>
      <c r="O152" t="n">
        <v>23.9</v>
      </c>
    </row>
    <row r="153" hidden="1" s="287">
      <c r="A153" t="inlineStr">
        <is>
          <t>V200040</t>
        </is>
      </c>
      <c r="B153" t="n">
        <v>69</v>
      </c>
      <c r="C153" t="n">
        <v>50</v>
      </c>
      <c r="D153" t="inlineStr">
        <is>
          <t>PCC Intermodal S.A.</t>
        </is>
      </c>
      <c r="E153" t="inlineStr">
        <is>
          <t>100761</t>
        </is>
      </c>
      <c r="F153" t="inlineStr">
        <is>
          <t>ul Hutnicza 16</t>
        </is>
      </c>
      <c r="G153" t="inlineStr">
        <is>
          <t>81-061</t>
        </is>
      </c>
      <c r="H153" t="inlineStr">
        <is>
          <t>Gdynia</t>
        </is>
      </c>
      <c r="I153" t="inlineStr">
        <is>
          <t>PL</t>
        </is>
      </c>
      <c r="J153" t="inlineStr">
        <is>
          <t>SGNS_M13</t>
        </is>
      </c>
      <c r="K153" t="inlineStr">
        <is>
          <t>37 80 4564 214-7</t>
        </is>
      </c>
      <c r="L153" t="inlineStr">
        <is>
          <t>2024-0021</t>
        </is>
      </c>
      <c r="M153" s="6" t="n">
        <v>45609</v>
      </c>
      <c r="N153" s="6" t="n">
        <v>47069</v>
      </c>
      <c r="O153" t="n">
        <v>20.8</v>
      </c>
    </row>
    <row r="154" hidden="1" s="287">
      <c r="A154" t="inlineStr">
        <is>
          <t>V300061</t>
        </is>
      </c>
      <c r="B154" t="n">
        <v>8</v>
      </c>
      <c r="C154" t="n">
        <v>20</v>
      </c>
      <c r="D154" t="inlineStr">
        <is>
          <t>Railport Brück GmbH</t>
        </is>
      </c>
      <c r="E154" t="inlineStr">
        <is>
          <t>100783</t>
        </is>
      </c>
      <c r="F154" t="inlineStr">
        <is>
          <t>Gregor-von-Brück-Ring 5</t>
        </is>
      </c>
      <c r="G154" t="inlineStr">
        <is>
          <t>14822</t>
        </is>
      </c>
      <c r="H154" t="inlineStr">
        <is>
          <t>Brück</t>
        </is>
      </c>
      <c r="I154" t="inlineStr">
        <is>
          <t>DE</t>
        </is>
      </c>
      <c r="J154" t="inlineStr">
        <is>
          <t>SDGGMRS_DTW</t>
        </is>
      </c>
      <c r="K154" t="inlineStr"/>
      <c r="L154" t="inlineStr">
        <is>
          <t>2024-0043</t>
        </is>
      </c>
      <c r="M154" s="6" t="n">
        <v>46266</v>
      </c>
      <c r="N154" s="6" t="n">
        <v>46630</v>
      </c>
      <c r="O154" t="n">
        <v>55</v>
      </c>
    </row>
    <row r="155" hidden="1" s="287">
      <c r="A155" t="inlineStr">
        <is>
          <t>V200050</t>
        </is>
      </c>
      <c r="B155" t="n">
        <v>8</v>
      </c>
      <c r="C155" t="n">
        <v>20</v>
      </c>
      <c r="D155" t="inlineStr">
        <is>
          <t>Mars Logistics AS</t>
        </is>
      </c>
      <c r="E155" t="inlineStr">
        <is>
          <t>100770</t>
        </is>
      </c>
      <c r="F155" t="inlineStr">
        <is>
          <t>Mahmutbey Mah., Tasocagi Yolu Cad.</t>
        </is>
      </c>
      <c r="G155" t="inlineStr">
        <is>
          <t>34218</t>
        </is>
      </c>
      <c r="H155" t="inlineStr">
        <is>
          <t>Bagcilar-Istanbul</t>
        </is>
      </c>
      <c r="I155" t="inlineStr">
        <is>
          <t>TR</t>
        </is>
      </c>
      <c r="J155" t="inlineStr">
        <is>
          <t>SGGMRS_90</t>
        </is>
      </c>
      <c r="K155" t="inlineStr"/>
      <c r="L155" t="inlineStr">
        <is>
          <t>2024-0005</t>
        </is>
      </c>
      <c r="M155" s="6" t="n">
        <v>45698</v>
      </c>
      <c r="N155" s="6" t="n">
        <v>46792</v>
      </c>
      <c r="O155" t="n">
        <v>28</v>
      </c>
    </row>
    <row r="156" hidden="1" s="287">
      <c r="A156" t="inlineStr">
        <is>
          <t>V400006</t>
        </is>
      </c>
      <c r="B156" t="n">
        <v>194</v>
      </c>
      <c r="C156" t="n">
        <v>50</v>
      </c>
      <c r="D156" t="inlineStr">
        <is>
          <t>DB Cargo AG</t>
        </is>
      </c>
      <c r="E156" t="inlineStr">
        <is>
          <t>100000</t>
        </is>
      </c>
      <c r="F156" t="inlineStr">
        <is>
          <t>Rheinstrasse 2</t>
        </is>
      </c>
      <c r="G156" t="inlineStr">
        <is>
          <t>55116</t>
        </is>
      </c>
      <c r="H156" t="inlineStr">
        <is>
          <t>Mainz</t>
        </is>
      </c>
      <c r="I156" t="inlineStr">
        <is>
          <t>DE</t>
        </is>
      </c>
      <c r="J156" t="inlineStr">
        <is>
          <t>SGGRS_M25</t>
        </is>
      </c>
      <c r="K156" t="inlineStr">
        <is>
          <t>37 80 4850 921-0</t>
        </is>
      </c>
      <c r="L156" t="inlineStr">
        <is>
          <t>2021-2420</t>
        </is>
      </c>
      <c r="M156" s="6" t="n">
        <v>45635</v>
      </c>
      <c r="N156" s="6" t="n">
        <v>47330</v>
      </c>
      <c r="O156" t="n">
        <v>27.94</v>
      </c>
    </row>
    <row r="157" hidden="1" s="287">
      <c r="A157" t="inlineStr">
        <is>
          <t>V200016</t>
        </is>
      </c>
      <c r="B157" t="n">
        <v>13</v>
      </c>
      <c r="C157" t="n">
        <v>50</v>
      </c>
      <c r="D157" t="inlineStr">
        <is>
          <t>RTB Cargo Netherlands B.V.</t>
        </is>
      </c>
      <c r="E157" t="inlineStr">
        <is>
          <t>100002</t>
        </is>
      </c>
      <c r="F157" t="inlineStr">
        <is>
          <t>Albert-Plesmanweg 57</t>
        </is>
      </c>
      <c r="G157" t="inlineStr">
        <is>
          <t>3088GB</t>
        </is>
      </c>
      <c r="H157" t="inlineStr">
        <is>
          <t>Rotterdam</t>
        </is>
      </c>
      <c r="I157" t="inlineStr">
        <is>
          <t>NL</t>
        </is>
      </c>
      <c r="J157" t="inlineStr">
        <is>
          <t>SGGRSS_M2</t>
        </is>
      </c>
      <c r="K157" t="inlineStr">
        <is>
          <t>37 80 4960 933-2</t>
        </is>
      </c>
      <c r="L157" t="inlineStr">
        <is>
          <t>2021-0030</t>
        </is>
      </c>
      <c r="M157" s="6" t="n">
        <v>45748</v>
      </c>
      <c r="N157" s="6" t="n">
        <v>46081</v>
      </c>
      <c r="O157" t="n">
        <v>27.45</v>
      </c>
    </row>
    <row r="158" hidden="1" s="287">
      <c r="A158" t="inlineStr">
        <is>
          <t>V730004</t>
        </is>
      </c>
      <c r="B158" t="n">
        <v>4</v>
      </c>
      <c r="C158" t="n">
        <v>50</v>
      </c>
      <c r="D158" t="inlineStr">
        <is>
          <t>LTE Logistik- und Transport GmbH</t>
        </is>
      </c>
      <c r="E158" t="inlineStr">
        <is>
          <t>100766</t>
        </is>
      </c>
      <c r="F158" t="inlineStr">
        <is>
          <t>Hans-Roth-Strasse 3/1/Top 5</t>
        </is>
      </c>
      <c r="G158" t="inlineStr">
        <is>
          <t>8073</t>
        </is>
      </c>
      <c r="H158" t="inlineStr">
        <is>
          <t>Feldkirchen bei Graz</t>
        </is>
      </c>
      <c r="I158" t="inlineStr">
        <is>
          <t>AT</t>
        </is>
      </c>
      <c r="J158" t="inlineStr">
        <is>
          <t>SDGGMRS_M7</t>
        </is>
      </c>
      <c r="K158" t="inlineStr">
        <is>
          <t>37 80 4993 300-5</t>
        </is>
      </c>
      <c r="L158" t="inlineStr">
        <is>
          <t>2023-0040</t>
        </is>
      </c>
      <c r="M158" s="6" t="n">
        <v>45898</v>
      </c>
      <c r="N158" s="6" t="n">
        <v>46387</v>
      </c>
      <c r="O158" t="n">
        <v>43</v>
      </c>
    </row>
    <row r="159" hidden="1" s="287">
      <c r="A159" t="inlineStr">
        <is>
          <t>V300076</t>
        </is>
      </c>
      <c r="B159" t="n">
        <v>2</v>
      </c>
      <c r="C159" t="n">
        <v>50</v>
      </c>
      <c r="D159" t="inlineStr">
        <is>
          <t>Contargo Rail Services GmbH</t>
        </is>
      </c>
      <c r="E159" t="inlineStr">
        <is>
          <t>100001</t>
        </is>
      </c>
      <c r="F159" t="inlineStr">
        <is>
          <t>Rheinkaistrasse 2</t>
        </is>
      </c>
      <c r="G159" t="inlineStr">
        <is>
          <t>68159</t>
        </is>
      </c>
      <c r="H159" t="inlineStr">
        <is>
          <t>Mannheim</t>
        </is>
      </c>
      <c r="I159" t="inlineStr">
        <is>
          <t>DE</t>
        </is>
      </c>
      <c r="J159" t="inlineStr">
        <is>
          <t>SGNSS_M10</t>
        </is>
      </c>
      <c r="K159" t="inlineStr">
        <is>
          <t>37 80 4565 542-0</t>
        </is>
      </c>
      <c r="L159" t="inlineStr">
        <is>
          <t>2025-0017</t>
        </is>
      </c>
      <c r="M159" s="6" t="n">
        <v>45926</v>
      </c>
      <c r="N159" s="6" t="n">
        <v>46112</v>
      </c>
      <c r="O159" t="n">
        <v>20.5</v>
      </c>
    </row>
    <row r="160" hidden="1" s="287">
      <c r="A160" t="inlineStr">
        <is>
          <t>V300078</t>
        </is>
      </c>
      <c r="B160" t="n">
        <v>3</v>
      </c>
      <c r="C160" t="n">
        <v>50</v>
      </c>
      <c r="D160" t="inlineStr">
        <is>
          <t>Thommen-Furler AG</t>
        </is>
      </c>
      <c r="E160" t="inlineStr">
        <is>
          <t>100654</t>
        </is>
      </c>
      <c r="F160" t="inlineStr">
        <is>
          <t>Industriestrasse 10</t>
        </is>
      </c>
      <c r="G160" t="inlineStr">
        <is>
          <t>3295</t>
        </is>
      </c>
      <c r="H160" t="inlineStr">
        <is>
          <t>Rüti bei Büren</t>
        </is>
      </c>
      <c r="I160" t="inlineStr">
        <is>
          <t>CH</t>
        </is>
      </c>
      <c r="J160" t="inlineStr">
        <is>
          <t>SGNS_M9</t>
        </is>
      </c>
      <c r="K160" t="inlineStr">
        <is>
          <t>37 80 4564 492-9</t>
        </is>
      </c>
      <c r="L160" t="inlineStr">
        <is>
          <t>2024-0032</t>
        </is>
      </c>
      <c r="M160" s="6" t="n">
        <v>45931</v>
      </c>
      <c r="N160" s="6" t="n">
        <v>48121</v>
      </c>
      <c r="O160" t="n">
        <v>22.7</v>
      </c>
    </row>
    <row r="161" hidden="1" s="287">
      <c r="A161" t="inlineStr">
        <is>
          <t>V300075</t>
        </is>
      </c>
      <c r="B161" t="n">
        <v>21</v>
      </c>
      <c r="C161" t="n">
        <v>50</v>
      </c>
      <c r="D161" t="inlineStr">
        <is>
          <t>Contargo Rail Services GmbH</t>
        </is>
      </c>
      <c r="E161" t="inlineStr">
        <is>
          <t>100001</t>
        </is>
      </c>
      <c r="F161" t="inlineStr">
        <is>
          <t>Rheinkaistrasse 2</t>
        </is>
      </c>
      <c r="G161" t="inlineStr">
        <is>
          <t>68159</t>
        </is>
      </c>
      <c r="H161" t="inlineStr">
        <is>
          <t>Mannheim</t>
        </is>
      </c>
      <c r="I161" t="inlineStr">
        <is>
          <t>DE</t>
        </is>
      </c>
      <c r="J161" t="inlineStr">
        <is>
          <t>SDGGMRSS_M32</t>
        </is>
      </c>
      <c r="K161" t="inlineStr">
        <is>
          <t>37 80 4992 856-7</t>
        </is>
      </c>
      <c r="L161" t="inlineStr">
        <is>
          <t>2025-0023</t>
        </is>
      </c>
      <c r="M161" s="6" t="n">
        <v>45926</v>
      </c>
      <c r="N161" s="6" t="n">
        <v>46112</v>
      </c>
      <c r="O161" t="n">
        <v>41.1</v>
      </c>
    </row>
    <row r="162" hidden="1" s="287">
      <c r="A162" t="inlineStr">
        <is>
          <t>V720005</t>
        </is>
      </c>
      <c r="B162" t="n">
        <v>8</v>
      </c>
      <c r="C162" t="n">
        <v>20</v>
      </c>
      <c r="D162" t="inlineStr">
        <is>
          <t>LAUDE Smart Intermodal S.A.</t>
        </is>
      </c>
      <c r="E162" t="inlineStr">
        <is>
          <t>100026</t>
        </is>
      </c>
      <c r="F162" t="inlineStr">
        <is>
          <t>ul. Wroclawska 131</t>
        </is>
      </c>
      <c r="G162" t="inlineStr">
        <is>
          <t>87-100</t>
        </is>
      </c>
      <c r="H162" t="inlineStr">
        <is>
          <t>Torun</t>
        </is>
      </c>
      <c r="I162" t="inlineStr">
        <is>
          <t>PL</t>
        </is>
      </c>
      <c r="J162" t="inlineStr">
        <is>
          <t>SDGGMRS_DTW</t>
        </is>
      </c>
      <c r="K162" t="inlineStr"/>
      <c r="L162" t="inlineStr">
        <is>
          <t>2025-0031</t>
        </is>
      </c>
      <c r="M162" s="6" t="n">
        <v>45992</v>
      </c>
      <c r="N162" s="6" t="n">
        <v>46387</v>
      </c>
      <c r="O162" t="n">
        <v>49.25</v>
      </c>
    </row>
    <row r="163" hidden="1" s="287">
      <c r="A163" t="inlineStr">
        <is>
          <t>V730008</t>
        </is>
      </c>
      <c r="B163" t="n">
        <v>8</v>
      </c>
      <c r="C163" t="n">
        <v>20</v>
      </c>
      <c r="D163" t="inlineStr">
        <is>
          <t>Martin Tolksdorf Logistics GmbH</t>
        </is>
      </c>
      <c r="E163" t="inlineStr">
        <is>
          <t>100787</t>
        </is>
      </c>
      <c r="F163" t="inlineStr">
        <is>
          <t>Bahnhofstrasse 47</t>
        </is>
      </c>
      <c r="G163" t="inlineStr">
        <is>
          <t>65611</t>
        </is>
      </c>
      <c r="H163" t="inlineStr">
        <is>
          <t>Brechen</t>
        </is>
      </c>
      <c r="I163" t="inlineStr">
        <is>
          <t>DE</t>
        </is>
      </c>
      <c r="J163" t="inlineStr">
        <is>
          <t>SDGGMRS_DTW</t>
        </is>
      </c>
      <c r="K163" t="inlineStr"/>
      <c r="L163" t="inlineStr">
        <is>
          <t>2025-0034</t>
        </is>
      </c>
      <c r="M163" s="6" t="n">
        <v>45992</v>
      </c>
      <c r="N163" s="6" t="n">
        <v>46387</v>
      </c>
      <c r="O163" t="n">
        <v>62.85</v>
      </c>
    </row>
    <row r="164" hidden="1" s="287">
      <c r="A164" t="inlineStr">
        <is>
          <t>V200057</t>
        </is>
      </c>
      <c r="B164" t="n">
        <v>4</v>
      </c>
      <c r="C164" t="n">
        <v>50</v>
      </c>
      <c r="D164" t="inlineStr">
        <is>
          <t>WRS Widmer Rail Services AG</t>
        </is>
      </c>
      <c r="E164" t="inlineStr">
        <is>
          <t>100796</t>
        </is>
      </c>
      <c r="F164" t="inlineStr">
        <is>
          <t>Emmetterstrasse 3</t>
        </is>
      </c>
      <c r="G164" t="inlineStr">
        <is>
          <t>6375</t>
        </is>
      </c>
      <c r="H164" t="inlineStr">
        <is>
          <t>Beckenried</t>
        </is>
      </c>
      <c r="I164" t="inlineStr">
        <is>
          <t>CH</t>
        </is>
      </c>
      <c r="J164" t="inlineStr">
        <is>
          <t>SGNSS_M40</t>
        </is>
      </c>
      <c r="K164" t="inlineStr">
        <is>
          <t>33 80 4552 667-4</t>
        </is>
      </c>
      <c r="L164" t="inlineStr">
        <is>
          <t>2025-0037</t>
        </is>
      </c>
      <c r="M164" s="6" t="n">
        <v>46020</v>
      </c>
      <c r="N164" s="6" t="n">
        <v>47118</v>
      </c>
      <c r="O164" t="n">
        <v>21</v>
      </c>
    </row>
    <row r="165">
      <c r="A165" t="inlineStr">
        <is>
          <t>V300086</t>
        </is>
      </c>
      <c r="B165" t="n">
        <v>8</v>
      </c>
      <c r="C165" t="n">
        <v>20</v>
      </c>
      <c r="D165" t="inlineStr">
        <is>
          <t>LTE Logistik- und Transport GmbH</t>
        </is>
      </c>
      <c r="E165" t="inlineStr">
        <is>
          <t>100766</t>
        </is>
      </c>
      <c r="F165" t="inlineStr">
        <is>
          <t>Hans-Roth-Strasse 3/1/Top 5</t>
        </is>
      </c>
      <c r="G165" t="inlineStr">
        <is>
          <t>8073</t>
        </is>
      </c>
      <c r="H165" t="inlineStr">
        <is>
          <t>Feldkirchen bei Graz</t>
        </is>
      </c>
      <c r="I165" t="inlineStr">
        <is>
          <t>AT</t>
        </is>
      </c>
      <c r="J165" t="inlineStr">
        <is>
          <t>SGGMRS_90</t>
        </is>
      </c>
      <c r="K165" t="inlineStr"/>
      <c r="L165" t="inlineStr">
        <is>
          <t>2025-0042</t>
        </is>
      </c>
      <c r="M165" s="6" t="n">
        <v>46069</v>
      </c>
      <c r="N165" s="6" t="n">
        <v>46752</v>
      </c>
      <c r="O165" t="n">
        <v>24.5</v>
      </c>
    </row>
    <row r="166" hidden="1" s="287">
      <c r="A166" t="inlineStr">
        <is>
          <t>V300087</t>
        </is>
      </c>
      <c r="B166" t="n">
        <v>3</v>
      </c>
      <c r="C166" t="n">
        <v>50</v>
      </c>
      <c r="D166" t="inlineStr">
        <is>
          <t>Imerys Graphite &amp;</t>
        </is>
      </c>
      <c r="E166" t="inlineStr">
        <is>
          <t>100800</t>
        </is>
      </c>
      <c r="F166" t="inlineStr">
        <is>
          <t>Carbon Switzerland SA</t>
        </is>
      </c>
      <c r="G166" t="inlineStr">
        <is>
          <t>6743</t>
        </is>
      </c>
      <c r="H166" t="inlineStr">
        <is>
          <t>Bodio</t>
        </is>
      </c>
      <c r="I166" t="inlineStr">
        <is>
          <t>CH</t>
        </is>
      </c>
      <c r="J166" t="inlineStr">
        <is>
          <t>SGGRSS_M20</t>
        </is>
      </c>
      <c r="K166" t="inlineStr">
        <is>
          <t>33 80 4960 121-8</t>
        </is>
      </c>
      <c r="L166" t="inlineStr">
        <is>
          <t>2025-0044</t>
        </is>
      </c>
      <c r="M166" s="6" t="n">
        <v>46023</v>
      </c>
      <c r="N166" s="6" t="n">
        <v>46387</v>
      </c>
      <c r="O166" t="n">
        <v>27.25</v>
      </c>
    </row>
    <row r="167" hidden="1" s="287">
      <c r="A167" t="inlineStr">
        <is>
          <t>V300089</t>
        </is>
      </c>
      <c r="B167" t="n">
        <v>8</v>
      </c>
      <c r="C167" t="n">
        <v>20</v>
      </c>
      <c r="D167" t="inlineStr">
        <is>
          <t>Kombiverkehr GmbH und Co. KG</t>
        </is>
      </c>
      <c r="E167" t="inlineStr">
        <is>
          <t>100332</t>
        </is>
      </c>
      <c r="F167" t="inlineStr">
        <is>
          <t>Zum Laurenburger Hof 76</t>
        </is>
      </c>
      <c r="G167" t="inlineStr">
        <is>
          <t>60594</t>
        </is>
      </c>
      <c r="H167" t="inlineStr">
        <is>
          <t>Frankfurt am Main</t>
        </is>
      </c>
      <c r="I167" t="inlineStr">
        <is>
          <t>DE</t>
        </is>
      </c>
      <c r="J167" t="inlineStr">
        <is>
          <t>SGNS_60</t>
        </is>
      </c>
      <c r="K167" t="inlineStr"/>
      <c r="L167" t="inlineStr">
        <is>
          <t>2025-0038</t>
        </is>
      </c>
      <c r="M167" s="6" t="n">
        <v>46113</v>
      </c>
      <c r="N167" s="6" t="n">
        <v>46843</v>
      </c>
      <c r="O167" t="n">
        <v>23.64</v>
      </c>
    </row>
    <row r="168" hidden="1" s="287">
      <c r="A168" t="inlineStr">
        <is>
          <t>V730011</t>
        </is>
      </c>
      <c r="B168" t="n">
        <v>8</v>
      </c>
      <c r="C168" t="n">
        <v>20</v>
      </c>
      <c r="D168" t="inlineStr">
        <is>
          <t>LTE Logistik- und Transport GmbH</t>
        </is>
      </c>
      <c r="E168" t="inlineStr">
        <is>
          <t>100766</t>
        </is>
      </c>
      <c r="F168" t="inlineStr">
        <is>
          <t>Hans-Roth-Strasse 3/1/Top 5</t>
        </is>
      </c>
      <c r="G168" t="inlineStr">
        <is>
          <t>8073</t>
        </is>
      </c>
      <c r="H168" t="inlineStr">
        <is>
          <t>Feldkirchen bei Graz</t>
        </is>
      </c>
      <c r="I168" t="inlineStr">
        <is>
          <t>AT</t>
        </is>
      </c>
      <c r="J168" t="inlineStr">
        <is>
          <t>SGGMRS_90</t>
        </is>
      </c>
      <c r="K168" t="inlineStr"/>
      <c r="L168" t="inlineStr">
        <is>
          <t>2025-0042</t>
        </is>
      </c>
      <c r="M168" s="6" t="n">
        <v>46069</v>
      </c>
      <c r="N168" s="6" t="n">
        <v>46752</v>
      </c>
      <c r="O168" t="n">
        <v>24.5</v>
      </c>
    </row>
    <row r="169" hidden="1" s="287">
      <c r="A169" t="inlineStr">
        <is>
          <t>V730012</t>
        </is>
      </c>
      <c r="B169" t="n">
        <v>2</v>
      </c>
      <c r="C169" t="n">
        <v>50</v>
      </c>
      <c r="D169" t="inlineStr">
        <is>
          <t>Captrain Deutschland CargoWest GmbH</t>
        </is>
      </c>
      <c r="E169" t="inlineStr">
        <is>
          <t>100030</t>
        </is>
      </c>
      <c r="F169" t="inlineStr">
        <is>
          <t>Am Grubenhof 2</t>
        </is>
      </c>
      <c r="G169" t="inlineStr">
        <is>
          <t>33330</t>
        </is>
      </c>
      <c r="H169" t="inlineStr">
        <is>
          <t>Gütersloh</t>
        </is>
      </c>
      <c r="I169" t="inlineStr">
        <is>
          <t>DE</t>
        </is>
      </c>
      <c r="J169" t="inlineStr">
        <is>
          <t>SDGGMRSS_M8</t>
        </is>
      </c>
      <c r="K169" t="inlineStr">
        <is>
          <t>35 80 4956 052-9</t>
        </is>
      </c>
      <c r="L169" t="inlineStr">
        <is>
          <t>2024-0044</t>
        </is>
      </c>
      <c r="M169" s="6" t="n">
        <v>46023</v>
      </c>
      <c r="N169" s="6" t="n">
        <v>47483</v>
      </c>
      <c r="O169" t="n">
        <v>42.71</v>
      </c>
    </row>
    <row r="170" hidden="1" s="287">
      <c r="A170" t="inlineStr">
        <is>
          <t>V300010</t>
        </is>
      </c>
      <c r="B170" t="n">
        <v>3</v>
      </c>
      <c r="C170" t="n">
        <v>50</v>
      </c>
      <c r="D170" t="inlineStr">
        <is>
          <t>Contargo Rail Services GmbH</t>
        </is>
      </c>
      <c r="E170" t="inlineStr">
        <is>
          <t>100001</t>
        </is>
      </c>
      <c r="F170" t="inlineStr">
        <is>
          <t>Rheinkaistrasse 2</t>
        </is>
      </c>
      <c r="G170" t="inlineStr">
        <is>
          <t>68159</t>
        </is>
      </c>
      <c r="H170" t="inlineStr">
        <is>
          <t>Mannheim</t>
        </is>
      </c>
      <c r="I170" t="inlineStr">
        <is>
          <t>DE</t>
        </is>
      </c>
      <c r="J170" t="inlineStr">
        <is>
          <t>SGGRSS_M2</t>
        </is>
      </c>
      <c r="K170" t="inlineStr">
        <is>
          <t>37 80 4980 452-9</t>
        </is>
      </c>
      <c r="L170" t="inlineStr">
        <is>
          <t>2021-0015</t>
        </is>
      </c>
      <c r="M170" s="6" t="n">
        <v>44508</v>
      </c>
      <c r="N170" s="6" t="n">
        <v>46333</v>
      </c>
      <c r="O170" t="n">
        <v>36.8</v>
      </c>
    </row>
    <row r="171" hidden="1" s="287">
      <c r="A171" t="inlineStr">
        <is>
          <t>V300011</t>
        </is>
      </c>
      <c r="B171" t="n">
        <v>10</v>
      </c>
      <c r="C171" t="n">
        <v>50</v>
      </c>
      <c r="D171" t="inlineStr">
        <is>
          <t>Contargo Rail Services GmbH</t>
        </is>
      </c>
      <c r="E171" t="inlineStr">
        <is>
          <t>100001</t>
        </is>
      </c>
      <c r="F171" t="inlineStr">
        <is>
          <t>Rheinkaistrasse 2</t>
        </is>
      </c>
      <c r="G171" t="inlineStr">
        <is>
          <t>68159</t>
        </is>
      </c>
      <c r="H171" t="inlineStr">
        <is>
          <t>Mannheim</t>
        </is>
      </c>
      <c r="I171" t="inlineStr">
        <is>
          <t>DE</t>
        </is>
      </c>
      <c r="J171" t="inlineStr">
        <is>
          <t>SGNSS_M14</t>
        </is>
      </c>
      <c r="K171" t="inlineStr">
        <is>
          <t>37 80 4565 395-3</t>
        </is>
      </c>
      <c r="L171" t="inlineStr">
        <is>
          <t>2021-0014</t>
        </is>
      </c>
      <c r="M171" s="6" t="n">
        <v>44531</v>
      </c>
      <c r="N171" s="6" t="n">
        <v>46333</v>
      </c>
      <c r="O171" t="n">
        <v>23.5</v>
      </c>
    </row>
    <row r="172" hidden="1" s="287">
      <c r="A172" t="inlineStr">
        <is>
          <t>V100015</t>
        </is>
      </c>
      <c r="B172" t="n">
        <v>4</v>
      </c>
      <c r="C172" t="n">
        <v>50</v>
      </c>
      <c r="D172" t="inlineStr">
        <is>
          <t>RheinCargo GmbH &amp; Co. KG</t>
        </is>
      </c>
      <c r="E172" t="inlineStr">
        <is>
          <t>100011</t>
        </is>
      </c>
      <c r="F172" t="inlineStr">
        <is>
          <t>Hammer Landstrasse 3</t>
        </is>
      </c>
      <c r="G172" t="inlineStr">
        <is>
          <t>41460</t>
        </is>
      </c>
      <c r="H172" t="inlineStr">
        <is>
          <t>Neuss</t>
        </is>
      </c>
      <c r="I172" t="inlineStr">
        <is>
          <t>DE</t>
        </is>
      </c>
      <c r="J172" t="inlineStr">
        <is>
          <t>SGGMRSS_M4</t>
        </is>
      </c>
      <c r="K172" t="inlineStr">
        <is>
          <t>37 80 4963 219-3</t>
        </is>
      </c>
      <c r="L172" t="inlineStr">
        <is>
          <t>2021-0011</t>
        </is>
      </c>
      <c r="M172" s="6" t="n">
        <v>44562</v>
      </c>
      <c r="N172" s="6" t="n">
        <v>46752</v>
      </c>
      <c r="O172" t="n">
        <v>29</v>
      </c>
    </row>
    <row r="173" hidden="1" s="287">
      <c r="A173" t="inlineStr">
        <is>
          <t>V300040</t>
        </is>
      </c>
      <c r="B173" t="n">
        <v>2</v>
      </c>
      <c r="C173" t="n">
        <v>50</v>
      </c>
      <c r="D173" t="inlineStr">
        <is>
          <t>Contargo Rail Services GmbH</t>
        </is>
      </c>
      <c r="E173" t="inlineStr">
        <is>
          <t>100001</t>
        </is>
      </c>
      <c r="F173" t="inlineStr">
        <is>
          <t>Rheinkaistrasse 2</t>
        </is>
      </c>
      <c r="G173" t="inlineStr">
        <is>
          <t>68159</t>
        </is>
      </c>
      <c r="H173" t="inlineStr">
        <is>
          <t>Mannheim</t>
        </is>
      </c>
      <c r="I173" t="inlineStr">
        <is>
          <t>DE</t>
        </is>
      </c>
      <c r="J173" t="inlineStr">
        <is>
          <t>SGGMRSS_M4</t>
        </is>
      </c>
      <c r="K173" t="inlineStr">
        <is>
          <t>37 80 4963 226-8</t>
        </is>
      </c>
      <c r="L173" t="inlineStr">
        <is>
          <t>2023-0024</t>
        </is>
      </c>
      <c r="M173" s="6" t="n">
        <v>45278</v>
      </c>
      <c r="N173" s="6" t="n">
        <v>46373</v>
      </c>
      <c r="O173" t="n">
        <v>35.8</v>
      </c>
    </row>
    <row r="174" hidden="1" s="287">
      <c r="A174" t="inlineStr">
        <is>
          <t>V200032</t>
        </is>
      </c>
      <c r="B174" t="n">
        <v>5</v>
      </c>
      <c r="C174" t="n">
        <v>50</v>
      </c>
      <c r="D174" t="inlineStr">
        <is>
          <t>RTB Cargo Netherlands B.V.</t>
        </is>
      </c>
      <c r="E174" t="inlineStr">
        <is>
          <t>100002</t>
        </is>
      </c>
      <c r="F174" t="inlineStr">
        <is>
          <t>Albert-Plesmanweg 57</t>
        </is>
      </c>
      <c r="G174" t="inlineStr">
        <is>
          <t>3088GB</t>
        </is>
      </c>
      <c r="H174" t="inlineStr">
        <is>
          <t>Rotterdam</t>
        </is>
      </c>
      <c r="I174" t="inlineStr">
        <is>
          <t>NL</t>
        </is>
      </c>
      <c r="J174" t="inlineStr">
        <is>
          <t>SGNSS_M10</t>
        </is>
      </c>
      <c r="K174" t="inlineStr">
        <is>
          <t>37 80 4565 543-8</t>
        </is>
      </c>
      <c r="L174" t="inlineStr">
        <is>
          <t>2023-0037</t>
        </is>
      </c>
      <c r="M174" s="6" t="n">
        <v>45717</v>
      </c>
      <c r="N174" s="6" t="n">
        <v>46081</v>
      </c>
      <c r="O174" t="n">
        <v>27</v>
      </c>
    </row>
    <row r="175" hidden="1" s="287">
      <c r="A175" t="inlineStr">
        <is>
          <t>V200034</t>
        </is>
      </c>
      <c r="B175" t="n">
        <v>2</v>
      </c>
      <c r="C175" t="n">
        <v>50</v>
      </c>
      <c r="D175" t="inlineStr">
        <is>
          <t>Captrain Polska Sp.z.o.o.</t>
        </is>
      </c>
      <c r="E175" t="inlineStr">
        <is>
          <t>100024</t>
        </is>
      </c>
      <c r="F175" t="inlineStr">
        <is>
          <t>ul. Powstancow Slaskich 7a</t>
        </is>
      </c>
      <c r="G175" t="inlineStr">
        <is>
          <t>53-332</t>
        </is>
      </c>
      <c r="H175" t="inlineStr">
        <is>
          <t>Wroclaw</t>
        </is>
      </c>
      <c r="I175" t="inlineStr">
        <is>
          <t>PL</t>
        </is>
      </c>
      <c r="J175" t="inlineStr">
        <is>
          <t>SGNS_M13</t>
        </is>
      </c>
      <c r="K175" t="inlineStr">
        <is>
          <t>37 80 4564 359-0</t>
        </is>
      </c>
      <c r="L175" t="inlineStr">
        <is>
          <t>2024-0001</t>
        </is>
      </c>
      <c r="M175" s="6" t="n">
        <v>45321</v>
      </c>
      <c r="N175" s="6" t="n">
        <v>46752</v>
      </c>
      <c r="O175" t="n">
        <v>17.95</v>
      </c>
    </row>
    <row r="176" hidden="1" s="287">
      <c r="A176" t="inlineStr">
        <is>
          <t>V300048</t>
        </is>
      </c>
      <c r="B176" t="n">
        <v>3</v>
      </c>
      <c r="C176" t="n">
        <v>50</v>
      </c>
      <c r="D176" t="inlineStr">
        <is>
          <t>LTE Logistik- und Transport GmbH</t>
        </is>
      </c>
      <c r="E176" t="inlineStr">
        <is>
          <t>100766</t>
        </is>
      </c>
      <c r="F176" t="inlineStr">
        <is>
          <t>Hans-Roth-Strasse 3/1/Top 5</t>
        </is>
      </c>
      <c r="G176" t="inlineStr">
        <is>
          <t>8073</t>
        </is>
      </c>
      <c r="H176" t="inlineStr">
        <is>
          <t>Feldkirchen bei Graz</t>
        </is>
      </c>
      <c r="I176" t="inlineStr">
        <is>
          <t>AT</t>
        </is>
      </c>
      <c r="J176" t="inlineStr">
        <is>
          <t>SGNS_M9</t>
        </is>
      </c>
      <c r="K176" t="inlineStr">
        <is>
          <t>37 80 4564 666-8</t>
        </is>
      </c>
      <c r="L176" t="inlineStr">
        <is>
          <t>2024-0018</t>
        </is>
      </c>
      <c r="M176" s="6" t="n">
        <v>45448</v>
      </c>
      <c r="N176" s="6" t="n">
        <v>46387</v>
      </c>
      <c r="O176" t="n">
        <v>19.15</v>
      </c>
    </row>
    <row r="177" hidden="1" s="287">
      <c r="A177" t="inlineStr">
        <is>
          <t>V100058</t>
        </is>
      </c>
      <c r="B177" t="n">
        <v>9</v>
      </c>
      <c r="C177" t="n">
        <v>20</v>
      </c>
      <c r="D177" t="inlineStr">
        <is>
          <t>RheinCargo GmbH &amp; Co. KG</t>
        </is>
      </c>
      <c r="E177" t="inlineStr">
        <is>
          <t>100011</t>
        </is>
      </c>
      <c r="F177" t="inlineStr">
        <is>
          <t>Hammer Landstrasse 3</t>
        </is>
      </c>
      <c r="G177" t="inlineStr">
        <is>
          <t>41460</t>
        </is>
      </c>
      <c r="H177" t="inlineStr">
        <is>
          <t>Neuss</t>
        </is>
      </c>
      <c r="I177" t="inlineStr">
        <is>
          <t>DE</t>
        </is>
      </c>
      <c r="J177" t="inlineStr">
        <is>
          <t>SGGNS_80XL</t>
        </is>
      </c>
      <c r="K177" t="inlineStr"/>
      <c r="L177" t="inlineStr">
        <is>
          <t>2024-0020</t>
        </is>
      </c>
      <c r="M177" s="6" t="n">
        <v>46539</v>
      </c>
      <c r="N177" s="6" t="n">
        <v>46924</v>
      </c>
      <c r="O177" t="n">
        <v>27.15</v>
      </c>
    </row>
    <row r="178" hidden="1" s="287">
      <c r="A178" t="inlineStr">
        <is>
          <t>V200041</t>
        </is>
      </c>
      <c r="B178" t="n">
        <v>3</v>
      </c>
      <c r="C178" t="n">
        <v>50</v>
      </c>
      <c r="D178" t="inlineStr">
        <is>
          <t>Captrain Deutschland CargoWest GmbH</t>
        </is>
      </c>
      <c r="E178" t="inlineStr">
        <is>
          <t>100030</t>
        </is>
      </c>
      <c r="F178" t="inlineStr">
        <is>
          <t>Am Grubenhof 2</t>
        </is>
      </c>
      <c r="G178" t="inlineStr">
        <is>
          <t>33330</t>
        </is>
      </c>
      <c r="H178" t="inlineStr">
        <is>
          <t>Gütersloh</t>
        </is>
      </c>
      <c r="I178" t="inlineStr">
        <is>
          <t>DE</t>
        </is>
      </c>
      <c r="J178" t="inlineStr">
        <is>
          <t>SGNS_M9</t>
        </is>
      </c>
      <c r="K178" t="inlineStr">
        <is>
          <t>37 80 4564 496-0</t>
        </is>
      </c>
      <c r="L178" t="inlineStr">
        <is>
          <t>2024-0010</t>
        </is>
      </c>
      <c r="M178" s="6" t="n">
        <v>45474</v>
      </c>
      <c r="N178" s="6" t="n">
        <v>46203</v>
      </c>
      <c r="O178" t="n">
        <v>23.9</v>
      </c>
    </row>
    <row r="179" hidden="1" s="287">
      <c r="A179" t="inlineStr">
        <is>
          <t>V200040</t>
        </is>
      </c>
      <c r="B179" t="n">
        <v>70</v>
      </c>
      <c r="C179" t="n">
        <v>50</v>
      </c>
      <c r="D179" t="inlineStr">
        <is>
          <t>PCC Intermodal S.A.</t>
        </is>
      </c>
      <c r="E179" t="inlineStr">
        <is>
          <t>100761</t>
        </is>
      </c>
      <c r="F179" t="inlineStr">
        <is>
          <t>ul Hutnicza 16</t>
        </is>
      </c>
      <c r="G179" t="inlineStr">
        <is>
          <t>81-061</t>
        </is>
      </c>
      <c r="H179" t="inlineStr">
        <is>
          <t>Gdynia</t>
        </is>
      </c>
      <c r="I179" t="inlineStr">
        <is>
          <t>PL</t>
        </is>
      </c>
      <c r="J179" t="inlineStr">
        <is>
          <t>SGNS_M13</t>
        </is>
      </c>
      <c r="K179" t="inlineStr">
        <is>
          <t>37 80 4564 220-4</t>
        </is>
      </c>
      <c r="L179" t="inlineStr">
        <is>
          <t>2024-0021</t>
        </is>
      </c>
      <c r="M179" s="6" t="n">
        <v>45609</v>
      </c>
      <c r="N179" s="6" t="n">
        <v>47069</v>
      </c>
      <c r="O179" t="n">
        <v>20.8</v>
      </c>
    </row>
    <row r="180" hidden="1" s="287">
      <c r="A180" t="inlineStr">
        <is>
          <t>V300061</t>
        </is>
      </c>
      <c r="B180" t="n">
        <v>9</v>
      </c>
      <c r="C180" t="n">
        <v>20</v>
      </c>
      <c r="D180" t="inlineStr">
        <is>
          <t>Railport Brück GmbH</t>
        </is>
      </c>
      <c r="E180" t="inlineStr">
        <is>
          <t>100783</t>
        </is>
      </c>
      <c r="F180" t="inlineStr">
        <is>
          <t>Gregor-von-Brück-Ring 5</t>
        </is>
      </c>
      <c r="G180" t="inlineStr">
        <is>
          <t>14822</t>
        </is>
      </c>
      <c r="H180" t="inlineStr">
        <is>
          <t>Brück</t>
        </is>
      </c>
      <c r="I180" t="inlineStr">
        <is>
          <t>DE</t>
        </is>
      </c>
      <c r="J180" t="inlineStr">
        <is>
          <t>SDGGMRS_DTW</t>
        </is>
      </c>
      <c r="K180" t="inlineStr"/>
      <c r="L180" t="inlineStr">
        <is>
          <t>2024-0043</t>
        </is>
      </c>
      <c r="M180" s="6" t="n">
        <v>46266</v>
      </c>
      <c r="N180" s="6" t="n">
        <v>46630</v>
      </c>
      <c r="O180" t="n">
        <v>55</v>
      </c>
    </row>
    <row r="181" hidden="1" s="287">
      <c r="A181" t="inlineStr">
        <is>
          <t>V200050</t>
        </is>
      </c>
      <c r="B181" t="n">
        <v>9</v>
      </c>
      <c r="C181" t="n">
        <v>20</v>
      </c>
      <c r="D181" t="inlineStr">
        <is>
          <t>Mars Logistics AS</t>
        </is>
      </c>
      <c r="E181" t="inlineStr">
        <is>
          <t>100770</t>
        </is>
      </c>
      <c r="F181" t="inlineStr">
        <is>
          <t>Mahmutbey Mah., Tasocagi Yolu Cad.</t>
        </is>
      </c>
      <c r="G181" t="inlineStr">
        <is>
          <t>34218</t>
        </is>
      </c>
      <c r="H181" t="inlineStr">
        <is>
          <t>Bagcilar-Istanbul</t>
        </is>
      </c>
      <c r="I181" t="inlineStr">
        <is>
          <t>TR</t>
        </is>
      </c>
      <c r="J181" t="inlineStr">
        <is>
          <t>SGGMRS_90</t>
        </is>
      </c>
      <c r="K181" t="inlineStr"/>
      <c r="L181" t="inlineStr">
        <is>
          <t>2024-0005</t>
        </is>
      </c>
      <c r="M181" s="6" t="n">
        <v>45698</v>
      </c>
      <c r="N181" s="6" t="n">
        <v>46792</v>
      </c>
      <c r="O181" t="n">
        <v>28</v>
      </c>
    </row>
    <row r="182" hidden="1" s="287">
      <c r="A182" t="inlineStr">
        <is>
          <t>V200016</t>
        </is>
      </c>
      <c r="B182" t="n">
        <v>14</v>
      </c>
      <c r="C182" t="n">
        <v>50</v>
      </c>
      <c r="D182" t="inlineStr">
        <is>
          <t>RTB Cargo Netherlands B.V.</t>
        </is>
      </c>
      <c r="E182" t="inlineStr">
        <is>
          <t>100002</t>
        </is>
      </c>
      <c r="F182" t="inlineStr">
        <is>
          <t>Albert-Plesmanweg 57</t>
        </is>
      </c>
      <c r="G182" t="inlineStr">
        <is>
          <t>3088GB</t>
        </is>
      </c>
      <c r="H182" t="inlineStr">
        <is>
          <t>Rotterdam</t>
        </is>
      </c>
      <c r="I182" t="inlineStr">
        <is>
          <t>NL</t>
        </is>
      </c>
      <c r="J182" t="inlineStr">
        <is>
          <t>SGGRSS_M2</t>
        </is>
      </c>
      <c r="K182" t="inlineStr">
        <is>
          <t>37 80 4960 934-0</t>
        </is>
      </c>
      <c r="L182" t="inlineStr">
        <is>
          <t>2021-0030</t>
        </is>
      </c>
      <c r="M182" s="6" t="n">
        <v>45748</v>
      </c>
      <c r="N182" s="6" t="n">
        <v>46081</v>
      </c>
      <c r="O182" t="n">
        <v>27.45</v>
      </c>
    </row>
    <row r="183" hidden="1" s="287">
      <c r="A183" t="inlineStr">
        <is>
          <t>V300078</t>
        </is>
      </c>
      <c r="B183" t="n">
        <v>4</v>
      </c>
      <c r="C183" t="n">
        <v>50</v>
      </c>
      <c r="D183" t="inlineStr">
        <is>
          <t>Thommen-Furler AG</t>
        </is>
      </c>
      <c r="E183" t="inlineStr">
        <is>
          <t>100654</t>
        </is>
      </c>
      <c r="F183" t="inlineStr">
        <is>
          <t>Industriestrasse 10</t>
        </is>
      </c>
      <c r="G183" t="inlineStr">
        <is>
          <t>3295</t>
        </is>
      </c>
      <c r="H183" t="inlineStr">
        <is>
          <t>Rüti bei Büren</t>
        </is>
      </c>
      <c r="I183" t="inlineStr">
        <is>
          <t>CH</t>
        </is>
      </c>
      <c r="J183" t="inlineStr">
        <is>
          <t>SGNS_M9</t>
        </is>
      </c>
      <c r="K183" t="inlineStr">
        <is>
          <t>37 80 4564 498-6</t>
        </is>
      </c>
      <c r="L183" t="inlineStr">
        <is>
          <t>2024-0032</t>
        </is>
      </c>
      <c r="M183" s="6" t="n">
        <v>45931</v>
      </c>
      <c r="N183" s="6" t="n">
        <v>48121</v>
      </c>
      <c r="O183" t="n">
        <v>22.7</v>
      </c>
    </row>
    <row r="184" hidden="1" s="287">
      <c r="A184" t="inlineStr">
        <is>
          <t>V730007</t>
        </is>
      </c>
      <c r="B184" t="n">
        <v>1</v>
      </c>
      <c r="C184" t="n">
        <v>50</v>
      </c>
      <c r="D184" t="inlineStr">
        <is>
          <t>Weco Rail GmbH</t>
        </is>
      </c>
      <c r="E184" t="inlineStr">
        <is>
          <t>100763</t>
        </is>
      </c>
      <c r="F184" t="inlineStr">
        <is>
          <t>Tanbruckgrasse 3</t>
        </is>
      </c>
      <c r="G184" t="inlineStr">
        <is>
          <t>1120</t>
        </is>
      </c>
      <c r="H184" t="inlineStr">
        <is>
          <t>Wien</t>
        </is>
      </c>
      <c r="I184" t="inlineStr">
        <is>
          <t>AT</t>
        </is>
      </c>
      <c r="J184" t="inlineStr">
        <is>
          <t>SDGGMRSS_M16</t>
        </is>
      </c>
      <c r="K184" t="inlineStr">
        <is>
          <t>37 80 4992 768-4</t>
        </is>
      </c>
      <c r="L184" t="inlineStr">
        <is>
          <t>2025-0015</t>
        </is>
      </c>
      <c r="M184" s="6" t="n">
        <v>45931</v>
      </c>
      <c r="N184" s="6" t="n">
        <v>46234</v>
      </c>
      <c r="O184" t="n">
        <v>46</v>
      </c>
    </row>
    <row r="185" hidden="1" s="287">
      <c r="A185" t="inlineStr">
        <is>
          <t>V300075</t>
        </is>
      </c>
      <c r="B185" t="n">
        <v>22</v>
      </c>
      <c r="C185" t="n">
        <v>50</v>
      </c>
      <c r="D185" t="inlineStr">
        <is>
          <t>Contargo Rail Services GmbH</t>
        </is>
      </c>
      <c r="E185" t="inlineStr">
        <is>
          <t>100001</t>
        </is>
      </c>
      <c r="F185" t="inlineStr">
        <is>
          <t>Rheinkaistrasse 2</t>
        </is>
      </c>
      <c r="G185" t="inlineStr">
        <is>
          <t>68159</t>
        </is>
      </c>
      <c r="H185" t="inlineStr">
        <is>
          <t>Mannheim</t>
        </is>
      </c>
      <c r="I185" t="inlineStr">
        <is>
          <t>DE</t>
        </is>
      </c>
      <c r="J185" t="inlineStr">
        <is>
          <t>SDGGMRSS_M32</t>
        </is>
      </c>
      <c r="K185" t="inlineStr">
        <is>
          <t>37 80 4992 859-1</t>
        </is>
      </c>
      <c r="L185" t="inlineStr">
        <is>
          <t>2025-0023</t>
        </is>
      </c>
      <c r="M185" s="6" t="n">
        <v>45926</v>
      </c>
      <c r="N185" s="6" t="n">
        <v>46112</v>
      </c>
      <c r="O185" t="n">
        <v>41.1</v>
      </c>
    </row>
    <row r="186" hidden="1" s="287">
      <c r="A186" t="inlineStr">
        <is>
          <t>V720005</t>
        </is>
      </c>
      <c r="B186" t="n">
        <v>9</v>
      </c>
      <c r="C186" t="n">
        <v>20</v>
      </c>
      <c r="D186" t="inlineStr">
        <is>
          <t>LAUDE Smart Intermodal S.A.</t>
        </is>
      </c>
      <c r="E186" t="inlineStr">
        <is>
          <t>100026</t>
        </is>
      </c>
      <c r="F186" t="inlineStr">
        <is>
          <t>ul. Wroclawska 131</t>
        </is>
      </c>
      <c r="G186" t="inlineStr">
        <is>
          <t>87-100</t>
        </is>
      </c>
      <c r="H186" t="inlineStr">
        <is>
          <t>Torun</t>
        </is>
      </c>
      <c r="I186" t="inlineStr">
        <is>
          <t>PL</t>
        </is>
      </c>
      <c r="J186" t="inlineStr">
        <is>
          <t>SDGGMRS_DTW</t>
        </is>
      </c>
      <c r="K186" t="inlineStr"/>
      <c r="L186" t="inlineStr">
        <is>
          <t>2025-0031</t>
        </is>
      </c>
      <c r="M186" s="6" t="n">
        <v>45992</v>
      </c>
      <c r="N186" s="6" t="n">
        <v>46387</v>
      </c>
      <c r="O186" t="n">
        <v>49.25</v>
      </c>
    </row>
    <row r="187" hidden="1" s="287">
      <c r="A187" t="inlineStr">
        <is>
          <t>V730008</t>
        </is>
      </c>
      <c r="B187" t="n">
        <v>9</v>
      </c>
      <c r="C187" t="n">
        <v>20</v>
      </c>
      <c r="D187" t="inlineStr">
        <is>
          <t>Martin Tolksdorf Logistics GmbH</t>
        </is>
      </c>
      <c r="E187" t="inlineStr">
        <is>
          <t>100787</t>
        </is>
      </c>
      <c r="F187" t="inlineStr">
        <is>
          <t>Bahnhofstrasse 47</t>
        </is>
      </c>
      <c r="G187" t="inlineStr">
        <is>
          <t>65611</t>
        </is>
      </c>
      <c r="H187" t="inlineStr">
        <is>
          <t>Brechen</t>
        </is>
      </c>
      <c r="I187" t="inlineStr">
        <is>
          <t>DE</t>
        </is>
      </c>
      <c r="J187" t="inlineStr">
        <is>
          <t>SDGGMRS_DTW</t>
        </is>
      </c>
      <c r="K187" t="inlineStr"/>
      <c r="L187" t="inlineStr">
        <is>
          <t>2025-0034</t>
        </is>
      </c>
      <c r="M187" s="6" t="n">
        <v>45992</v>
      </c>
      <c r="N187" s="6" t="n">
        <v>46387</v>
      </c>
      <c r="O187" t="n">
        <v>62.85</v>
      </c>
    </row>
    <row r="188" hidden="1" s="287">
      <c r="A188" t="inlineStr">
        <is>
          <t>V300085</t>
        </is>
      </c>
      <c r="B188" t="n">
        <v>1</v>
      </c>
      <c r="C188" t="n">
        <v>50</v>
      </c>
      <c r="D188" t="inlineStr">
        <is>
          <t>Contargo Rail Services GmbH</t>
        </is>
      </c>
      <c r="E188" t="inlineStr">
        <is>
          <t>100001</t>
        </is>
      </c>
      <c r="F188" t="inlineStr">
        <is>
          <t>Rheinkaistrasse 2</t>
        </is>
      </c>
      <c r="G188" t="inlineStr">
        <is>
          <t>68159</t>
        </is>
      </c>
      <c r="H188" t="inlineStr">
        <is>
          <t>Mannheim</t>
        </is>
      </c>
      <c r="I188" t="inlineStr">
        <is>
          <t>DE</t>
        </is>
      </c>
      <c r="J188" t="inlineStr">
        <is>
          <t>SGGRSS_M20</t>
        </is>
      </c>
      <c r="K188" t="inlineStr">
        <is>
          <t>33 80 4960 123-4</t>
        </is>
      </c>
      <c r="L188" t="inlineStr">
        <is>
          <t>2025-0032</t>
        </is>
      </c>
      <c r="M188" s="6" t="n">
        <v>46015</v>
      </c>
      <c r="N188" s="6" t="n">
        <v>46744</v>
      </c>
      <c r="O188" t="n">
        <v>24.53</v>
      </c>
    </row>
    <row r="189">
      <c r="A189" t="inlineStr">
        <is>
          <t>V300086</t>
        </is>
      </c>
      <c r="B189" t="n">
        <v>9</v>
      </c>
      <c r="C189" t="n">
        <v>20</v>
      </c>
      <c r="D189" t="inlineStr">
        <is>
          <t>LTE Logistik- und Transport GmbH</t>
        </is>
      </c>
      <c r="E189" t="inlineStr">
        <is>
          <t>100766</t>
        </is>
      </c>
      <c r="F189" t="inlineStr">
        <is>
          <t>Hans-Roth-Strasse 3/1/Top 5</t>
        </is>
      </c>
      <c r="G189" t="inlineStr">
        <is>
          <t>8073</t>
        </is>
      </c>
      <c r="H189" t="inlineStr">
        <is>
          <t>Feldkirchen bei Graz</t>
        </is>
      </c>
      <c r="I189" t="inlineStr">
        <is>
          <t>AT</t>
        </is>
      </c>
      <c r="J189" t="inlineStr">
        <is>
          <t>SGGMRS_90</t>
        </is>
      </c>
      <c r="K189" t="inlineStr"/>
      <c r="L189" t="inlineStr">
        <is>
          <t>2025-0042</t>
        </is>
      </c>
      <c r="M189" s="6" t="n">
        <v>46069</v>
      </c>
      <c r="N189" s="6" t="n">
        <v>46752</v>
      </c>
      <c r="O189" t="n">
        <v>24.5</v>
      </c>
    </row>
    <row r="190" hidden="1" s="287">
      <c r="A190" t="inlineStr">
        <is>
          <t>V300087</t>
        </is>
      </c>
      <c r="B190" t="n">
        <v>4</v>
      </c>
      <c r="C190" t="n">
        <v>50</v>
      </c>
      <c r="D190" t="inlineStr">
        <is>
          <t>Imerys Graphite &amp;</t>
        </is>
      </c>
      <c r="E190" t="inlineStr">
        <is>
          <t>100800</t>
        </is>
      </c>
      <c r="F190" t="inlineStr">
        <is>
          <t>Carbon Switzerland SA</t>
        </is>
      </c>
      <c r="G190" t="inlineStr">
        <is>
          <t>6743</t>
        </is>
      </c>
      <c r="H190" t="inlineStr">
        <is>
          <t>Bodio</t>
        </is>
      </c>
      <c r="I190" t="inlineStr">
        <is>
          <t>CH</t>
        </is>
      </c>
      <c r="J190" t="inlineStr">
        <is>
          <t>SGGRSS_M20</t>
        </is>
      </c>
      <c r="K190" t="inlineStr">
        <is>
          <t>33 80 4960 125-9</t>
        </is>
      </c>
      <c r="L190" t="inlineStr">
        <is>
          <t>2025-0044</t>
        </is>
      </c>
      <c r="M190" s="6" t="n">
        <v>46023</v>
      </c>
      <c r="N190" s="6" t="n">
        <v>46387</v>
      </c>
      <c r="O190" t="n">
        <v>27.25</v>
      </c>
    </row>
    <row r="191" hidden="1" s="287">
      <c r="A191" t="inlineStr">
        <is>
          <t>V300089</t>
        </is>
      </c>
      <c r="B191" t="n">
        <v>9</v>
      </c>
      <c r="C191" t="n">
        <v>20</v>
      </c>
      <c r="D191" t="inlineStr">
        <is>
          <t>Kombiverkehr GmbH und Co. KG</t>
        </is>
      </c>
      <c r="E191" t="inlineStr">
        <is>
          <t>100332</t>
        </is>
      </c>
      <c r="F191" t="inlineStr">
        <is>
          <t>Zum Laurenburger Hof 76</t>
        </is>
      </c>
      <c r="G191" t="inlineStr">
        <is>
          <t>60594</t>
        </is>
      </c>
      <c r="H191" t="inlineStr">
        <is>
          <t>Frankfurt am Main</t>
        </is>
      </c>
      <c r="I191" t="inlineStr">
        <is>
          <t>DE</t>
        </is>
      </c>
      <c r="J191" t="inlineStr">
        <is>
          <t>SGNS_60</t>
        </is>
      </c>
      <c r="K191" t="inlineStr"/>
      <c r="L191" t="inlineStr">
        <is>
          <t>2025-0038</t>
        </is>
      </c>
      <c r="M191" s="6" t="n">
        <v>46113</v>
      </c>
      <c r="N191" s="6" t="n">
        <v>46843</v>
      </c>
      <c r="O191" t="n">
        <v>23.64</v>
      </c>
    </row>
    <row r="192" hidden="1" s="287">
      <c r="A192" t="inlineStr">
        <is>
          <t>V730011</t>
        </is>
      </c>
      <c r="B192" t="n">
        <v>9</v>
      </c>
      <c r="C192" t="n">
        <v>20</v>
      </c>
      <c r="D192" t="inlineStr">
        <is>
          <t>LTE Logistik- und Transport GmbH</t>
        </is>
      </c>
      <c r="E192" t="inlineStr">
        <is>
          <t>100766</t>
        </is>
      </c>
      <c r="F192" t="inlineStr">
        <is>
          <t>Hans-Roth-Strasse 3/1/Top 5</t>
        </is>
      </c>
      <c r="G192" t="inlineStr">
        <is>
          <t>8073</t>
        </is>
      </c>
      <c r="H192" t="inlineStr">
        <is>
          <t>Feldkirchen bei Graz</t>
        </is>
      </c>
      <c r="I192" t="inlineStr">
        <is>
          <t>AT</t>
        </is>
      </c>
      <c r="J192" t="inlineStr">
        <is>
          <t>SGGMRS_90</t>
        </is>
      </c>
      <c r="K192" t="inlineStr"/>
      <c r="L192" t="inlineStr">
        <is>
          <t>2025-0042</t>
        </is>
      </c>
      <c r="M192" s="6" t="n">
        <v>46069</v>
      </c>
      <c r="N192" s="6" t="n">
        <v>46752</v>
      </c>
      <c r="O192" t="n">
        <v>24.5</v>
      </c>
    </row>
    <row r="193" hidden="1" s="287">
      <c r="A193" t="inlineStr">
        <is>
          <t>V730012</t>
        </is>
      </c>
      <c r="B193" t="n">
        <v>3</v>
      </c>
      <c r="C193" t="n">
        <v>50</v>
      </c>
      <c r="D193" t="inlineStr">
        <is>
          <t>Captrain Deutschland CargoWest GmbH</t>
        </is>
      </c>
      <c r="E193" t="inlineStr">
        <is>
          <t>100030</t>
        </is>
      </c>
      <c r="F193" t="inlineStr">
        <is>
          <t>Am Grubenhof 2</t>
        </is>
      </c>
      <c r="G193" t="inlineStr">
        <is>
          <t>33330</t>
        </is>
      </c>
      <c r="H193" t="inlineStr">
        <is>
          <t>Gütersloh</t>
        </is>
      </c>
      <c r="I193" t="inlineStr">
        <is>
          <t>DE</t>
        </is>
      </c>
      <c r="J193" t="inlineStr">
        <is>
          <t>SDGGMRSS_M8</t>
        </is>
      </c>
      <c r="K193" t="inlineStr">
        <is>
          <t>35 80 4956 056-0</t>
        </is>
      </c>
      <c r="L193" t="inlineStr">
        <is>
          <t>2024-0044</t>
        </is>
      </c>
      <c r="M193" s="6" t="n">
        <v>46023</v>
      </c>
      <c r="N193" s="6" t="n">
        <v>47483</v>
      </c>
      <c r="O193" t="n">
        <v>42.71</v>
      </c>
    </row>
    <row r="194" hidden="1" s="287">
      <c r="A194" t="inlineStr">
        <is>
          <t>V300010</t>
        </is>
      </c>
      <c r="B194" t="n">
        <v>4</v>
      </c>
      <c r="C194" t="n">
        <v>50</v>
      </c>
      <c r="D194" t="inlineStr">
        <is>
          <t>Contargo Rail Services GmbH</t>
        </is>
      </c>
      <c r="E194" t="inlineStr">
        <is>
          <t>100001</t>
        </is>
      </c>
      <c r="F194" t="inlineStr">
        <is>
          <t>Rheinkaistrasse 2</t>
        </is>
      </c>
      <c r="G194" t="inlineStr">
        <is>
          <t>68159</t>
        </is>
      </c>
      <c r="H194" t="inlineStr">
        <is>
          <t>Mannheim</t>
        </is>
      </c>
      <c r="I194" t="inlineStr">
        <is>
          <t>DE</t>
        </is>
      </c>
      <c r="J194" t="inlineStr">
        <is>
          <t>SGGRSS_M2</t>
        </is>
      </c>
      <c r="K194" t="inlineStr">
        <is>
          <t>37 80 4980 453-7</t>
        </is>
      </c>
      <c r="L194" t="inlineStr">
        <is>
          <t>2021-0015</t>
        </is>
      </c>
      <c r="M194" s="6" t="n">
        <v>44508</v>
      </c>
      <c r="N194" s="6" t="n">
        <v>46333</v>
      </c>
      <c r="O194" t="n">
        <v>36.8</v>
      </c>
    </row>
    <row r="195" hidden="1" s="287">
      <c r="A195" t="inlineStr">
        <is>
          <t>V100015</t>
        </is>
      </c>
      <c r="B195" t="n">
        <v>5</v>
      </c>
      <c r="C195" t="n">
        <v>50</v>
      </c>
      <c r="D195" t="inlineStr">
        <is>
          <t>RheinCargo GmbH &amp; Co. KG</t>
        </is>
      </c>
      <c r="E195" t="inlineStr">
        <is>
          <t>100011</t>
        </is>
      </c>
      <c r="F195" t="inlineStr">
        <is>
          <t>Hammer Landstrasse 3</t>
        </is>
      </c>
      <c r="G195" t="inlineStr">
        <is>
          <t>41460</t>
        </is>
      </c>
      <c r="H195" t="inlineStr">
        <is>
          <t>Neuss</t>
        </is>
      </c>
      <c r="I195" t="inlineStr">
        <is>
          <t>DE</t>
        </is>
      </c>
      <c r="J195" t="inlineStr">
        <is>
          <t>SGGMRSS_M4</t>
        </is>
      </c>
      <c r="K195" t="inlineStr">
        <is>
          <t>37 80 4963 236-7</t>
        </is>
      </c>
      <c r="L195" t="inlineStr">
        <is>
          <t>2021-0011</t>
        </is>
      </c>
      <c r="M195" s="6" t="n">
        <v>44562</v>
      </c>
      <c r="N195" s="6" t="n">
        <v>46752</v>
      </c>
      <c r="O195" t="n">
        <v>29</v>
      </c>
    </row>
    <row r="196" hidden="1" s="287">
      <c r="A196" t="inlineStr">
        <is>
          <t>V200016</t>
        </is>
      </c>
      <c r="B196" t="n">
        <v>1</v>
      </c>
      <c r="C196" t="n">
        <v>50</v>
      </c>
      <c r="D196" t="inlineStr">
        <is>
          <t>RTB Cargo Netherlands B.V.</t>
        </is>
      </c>
      <c r="E196" t="inlineStr">
        <is>
          <t>100002</t>
        </is>
      </c>
      <c r="F196" t="inlineStr">
        <is>
          <t>Albert-Plesmanweg 57</t>
        </is>
      </c>
      <c r="G196" t="inlineStr">
        <is>
          <t>3088GB</t>
        </is>
      </c>
      <c r="H196" t="inlineStr">
        <is>
          <t>Rotterdam</t>
        </is>
      </c>
      <c r="I196" t="inlineStr">
        <is>
          <t>NL</t>
        </is>
      </c>
      <c r="J196" t="inlineStr">
        <is>
          <t>SGGRSS_M2</t>
        </is>
      </c>
      <c r="K196" t="inlineStr">
        <is>
          <t>37 80 4980 781-1</t>
        </is>
      </c>
      <c r="L196" t="inlineStr">
        <is>
          <t>2021-0030</t>
        </is>
      </c>
      <c r="M196" s="6" t="n">
        <v>44633</v>
      </c>
      <c r="N196" s="6" t="n">
        <v>46081</v>
      </c>
      <c r="O196" t="n">
        <v>27.45</v>
      </c>
    </row>
    <row r="197" hidden="1" s="287">
      <c r="A197" t="inlineStr">
        <is>
          <t>V300040</t>
        </is>
      </c>
      <c r="B197" t="n">
        <v>3</v>
      </c>
      <c r="C197" t="n">
        <v>50</v>
      </c>
      <c r="D197" t="inlineStr">
        <is>
          <t>Contargo Rail Services GmbH</t>
        </is>
      </c>
      <c r="E197" t="inlineStr">
        <is>
          <t>100001</t>
        </is>
      </c>
      <c r="F197" t="inlineStr">
        <is>
          <t>Rheinkaistrasse 2</t>
        </is>
      </c>
      <c r="G197" t="inlineStr">
        <is>
          <t>68159</t>
        </is>
      </c>
      <c r="H197" t="inlineStr">
        <is>
          <t>Mannheim</t>
        </is>
      </c>
      <c r="I197" t="inlineStr">
        <is>
          <t>DE</t>
        </is>
      </c>
      <c r="J197" t="inlineStr">
        <is>
          <t>SGGMRSS_M4</t>
        </is>
      </c>
      <c r="K197" t="inlineStr">
        <is>
          <t>37 80 4963 228-4</t>
        </is>
      </c>
      <c r="L197" t="inlineStr">
        <is>
          <t>2023-0024</t>
        </is>
      </c>
      <c r="M197" s="6" t="n">
        <v>45278</v>
      </c>
      <c r="N197" s="6" t="n">
        <v>46373</v>
      </c>
      <c r="O197" t="n">
        <v>35.8</v>
      </c>
    </row>
    <row r="198" hidden="1" s="287">
      <c r="A198" t="inlineStr">
        <is>
          <t>V200034</t>
        </is>
      </c>
      <c r="B198" t="n">
        <v>3</v>
      </c>
      <c r="C198" t="n">
        <v>50</v>
      </c>
      <c r="D198" t="inlineStr">
        <is>
          <t>Captrain Polska Sp.z.o.o.</t>
        </is>
      </c>
      <c r="E198" t="inlineStr">
        <is>
          <t>100024</t>
        </is>
      </c>
      <c r="F198" t="inlineStr">
        <is>
          <t>ul. Powstancow Slaskich 7a</t>
        </is>
      </c>
      <c r="G198" t="inlineStr">
        <is>
          <t>53-332</t>
        </is>
      </c>
      <c r="H198" t="inlineStr">
        <is>
          <t>Wroclaw</t>
        </is>
      </c>
      <c r="I198" t="inlineStr">
        <is>
          <t>PL</t>
        </is>
      </c>
      <c r="J198" t="inlineStr">
        <is>
          <t>SGNS_M13</t>
        </is>
      </c>
      <c r="K198" t="inlineStr">
        <is>
          <t>37 80 4564 361-6</t>
        </is>
      </c>
      <c r="L198" t="inlineStr">
        <is>
          <t>2024-0001</t>
        </is>
      </c>
      <c r="M198" s="6" t="n">
        <v>45321</v>
      </c>
      <c r="N198" s="6" t="n">
        <v>46752</v>
      </c>
      <c r="O198" t="n">
        <v>17.95</v>
      </c>
    </row>
    <row r="199" hidden="1" s="287">
      <c r="A199" t="inlineStr">
        <is>
          <t>V300048</t>
        </is>
      </c>
      <c r="B199" t="n">
        <v>4</v>
      </c>
      <c r="C199" t="n">
        <v>50</v>
      </c>
      <c r="D199" t="inlineStr">
        <is>
          <t>LTE Logistik- und Transport GmbH</t>
        </is>
      </c>
      <c r="E199" t="inlineStr">
        <is>
          <t>100766</t>
        </is>
      </c>
      <c r="F199" t="inlineStr">
        <is>
          <t>Hans-Roth-Strasse 3/1/Top 5</t>
        </is>
      </c>
      <c r="G199" t="inlineStr">
        <is>
          <t>8073</t>
        </is>
      </c>
      <c r="H199" t="inlineStr">
        <is>
          <t>Feldkirchen bei Graz</t>
        </is>
      </c>
      <c r="I199" t="inlineStr">
        <is>
          <t>AT</t>
        </is>
      </c>
      <c r="J199" t="inlineStr">
        <is>
          <t>SGNS_M9</t>
        </is>
      </c>
      <c r="K199" t="inlineStr">
        <is>
          <t>37 80 4564 686-6</t>
        </is>
      </c>
      <c r="L199" t="inlineStr">
        <is>
          <t>2024-0018</t>
        </is>
      </c>
      <c r="M199" s="6" t="n">
        <v>45448</v>
      </c>
      <c r="N199" s="6" t="n">
        <v>46387</v>
      </c>
      <c r="O199" t="n">
        <v>19.15</v>
      </c>
    </row>
    <row r="200" hidden="1" s="287">
      <c r="A200" t="inlineStr">
        <is>
          <t>V100058</t>
        </is>
      </c>
      <c r="B200" t="n">
        <v>10</v>
      </c>
      <c r="C200" t="n">
        <v>20</v>
      </c>
      <c r="D200" t="inlineStr">
        <is>
          <t>RheinCargo GmbH &amp; Co. KG</t>
        </is>
      </c>
      <c r="E200" t="inlineStr">
        <is>
          <t>100011</t>
        </is>
      </c>
      <c r="F200" t="inlineStr">
        <is>
          <t>Hammer Landstrasse 3</t>
        </is>
      </c>
      <c r="G200" t="inlineStr">
        <is>
          <t>41460</t>
        </is>
      </c>
      <c r="H200" t="inlineStr">
        <is>
          <t>Neuss</t>
        </is>
      </c>
      <c r="I200" t="inlineStr">
        <is>
          <t>DE</t>
        </is>
      </c>
      <c r="J200" t="inlineStr">
        <is>
          <t>SGGNS_80XL</t>
        </is>
      </c>
      <c r="K200" t="inlineStr"/>
      <c r="L200" t="inlineStr">
        <is>
          <t>2024-0020</t>
        </is>
      </c>
      <c r="M200" s="6" t="n">
        <v>46539</v>
      </c>
      <c r="N200" s="6" t="n">
        <v>46924</v>
      </c>
      <c r="O200" t="n">
        <v>27.15</v>
      </c>
    </row>
    <row r="201" hidden="1" s="287">
      <c r="A201" t="inlineStr">
        <is>
          <t>V200041</t>
        </is>
      </c>
      <c r="B201" t="n">
        <v>4</v>
      </c>
      <c r="C201" t="n">
        <v>50</v>
      </c>
      <c r="D201" t="inlineStr">
        <is>
          <t>Captrain Deutschland CargoWest GmbH</t>
        </is>
      </c>
      <c r="E201" t="inlineStr">
        <is>
          <t>100030</t>
        </is>
      </c>
      <c r="F201" t="inlineStr">
        <is>
          <t>Am Grubenhof 2</t>
        </is>
      </c>
      <c r="G201" t="inlineStr">
        <is>
          <t>33330</t>
        </is>
      </c>
      <c r="H201" t="inlineStr">
        <is>
          <t>Gütersloh</t>
        </is>
      </c>
      <c r="I201" t="inlineStr">
        <is>
          <t>DE</t>
        </is>
      </c>
      <c r="J201" t="inlineStr">
        <is>
          <t>SGNS_M9</t>
        </is>
      </c>
      <c r="K201" t="inlineStr">
        <is>
          <t>37 80 4564 506-6</t>
        </is>
      </c>
      <c r="L201" t="inlineStr">
        <is>
          <t>2024-0010</t>
        </is>
      </c>
      <c r="M201" s="6" t="n">
        <v>45474</v>
      </c>
      <c r="N201" s="6" t="n">
        <v>46203</v>
      </c>
      <c r="O201" t="n">
        <v>23.9</v>
      </c>
    </row>
    <row r="202" hidden="1" s="287">
      <c r="A202" t="inlineStr">
        <is>
          <t>V200040</t>
        </is>
      </c>
      <c r="B202" t="n">
        <v>71</v>
      </c>
      <c r="C202" t="n">
        <v>50</v>
      </c>
      <c r="D202" t="inlineStr">
        <is>
          <t>PCC Intermodal S.A.</t>
        </is>
      </c>
      <c r="E202" t="inlineStr">
        <is>
          <t>100761</t>
        </is>
      </c>
      <c r="F202" t="inlineStr">
        <is>
          <t>ul Hutnicza 16</t>
        </is>
      </c>
      <c r="G202" t="inlineStr">
        <is>
          <t>81-061</t>
        </is>
      </c>
      <c r="H202" t="inlineStr">
        <is>
          <t>Gdynia</t>
        </is>
      </c>
      <c r="I202" t="inlineStr">
        <is>
          <t>PL</t>
        </is>
      </c>
      <c r="J202" t="inlineStr">
        <is>
          <t>SGNS_M13</t>
        </is>
      </c>
      <c r="K202" t="inlineStr">
        <is>
          <t>37 80 4564 224-6</t>
        </is>
      </c>
      <c r="L202" t="inlineStr">
        <is>
          <t>2024-0021</t>
        </is>
      </c>
      <c r="M202" s="6" t="n">
        <v>45609</v>
      </c>
      <c r="N202" s="6" t="n">
        <v>47069</v>
      </c>
      <c r="O202" t="n">
        <v>20.8</v>
      </c>
    </row>
    <row r="203" hidden="1" s="287">
      <c r="A203" t="inlineStr">
        <is>
          <t>V300061</t>
        </is>
      </c>
      <c r="B203" t="n">
        <v>10</v>
      </c>
      <c r="C203" t="n">
        <v>20</v>
      </c>
      <c r="D203" t="inlineStr">
        <is>
          <t>Railport Brück GmbH</t>
        </is>
      </c>
      <c r="E203" t="inlineStr">
        <is>
          <t>100783</t>
        </is>
      </c>
      <c r="F203" t="inlineStr">
        <is>
          <t>Gregor-von-Brück-Ring 5</t>
        </is>
      </c>
      <c r="G203" t="inlineStr">
        <is>
          <t>14822</t>
        </is>
      </c>
      <c r="H203" t="inlineStr">
        <is>
          <t>Brück</t>
        </is>
      </c>
      <c r="I203" t="inlineStr">
        <is>
          <t>DE</t>
        </is>
      </c>
      <c r="J203" t="inlineStr">
        <is>
          <t>SDGGMRS_DTW</t>
        </is>
      </c>
      <c r="K203" t="inlineStr"/>
      <c r="L203" t="inlineStr">
        <is>
          <t>2024-0043</t>
        </is>
      </c>
      <c r="M203" s="6" t="n">
        <v>46266</v>
      </c>
      <c r="N203" s="6" t="n">
        <v>46630</v>
      </c>
      <c r="O203" t="n">
        <v>55</v>
      </c>
    </row>
    <row r="204" hidden="1" s="287">
      <c r="A204" t="inlineStr">
        <is>
          <t>V200050</t>
        </is>
      </c>
      <c r="B204" t="n">
        <v>10</v>
      </c>
      <c r="C204" t="n">
        <v>20</v>
      </c>
      <c r="D204" t="inlineStr">
        <is>
          <t>Mars Logistics AS</t>
        </is>
      </c>
      <c r="E204" t="inlineStr">
        <is>
          <t>100770</t>
        </is>
      </c>
      <c r="F204" t="inlineStr">
        <is>
          <t>Mahmutbey Mah., Tasocagi Yolu Cad.</t>
        </is>
      </c>
      <c r="G204" t="inlineStr">
        <is>
          <t>34218</t>
        </is>
      </c>
      <c r="H204" t="inlineStr">
        <is>
          <t>Bagcilar-Istanbul</t>
        </is>
      </c>
      <c r="I204" t="inlineStr">
        <is>
          <t>TR</t>
        </is>
      </c>
      <c r="J204" t="inlineStr">
        <is>
          <t>SGGMRS_90</t>
        </is>
      </c>
      <c r="K204" t="inlineStr"/>
      <c r="L204" t="inlineStr">
        <is>
          <t>2024-0005</t>
        </is>
      </c>
      <c r="M204" s="6" t="n">
        <v>45698</v>
      </c>
      <c r="N204" s="6" t="n">
        <v>46792</v>
      </c>
      <c r="O204" t="n">
        <v>28</v>
      </c>
    </row>
    <row r="205" hidden="1" s="287">
      <c r="A205" t="inlineStr">
        <is>
          <t>V300078</t>
        </is>
      </c>
      <c r="B205" t="n">
        <v>5</v>
      </c>
      <c r="C205" t="n">
        <v>50</v>
      </c>
      <c r="D205" t="inlineStr">
        <is>
          <t>Thommen-Furler AG</t>
        </is>
      </c>
      <c r="E205" t="inlineStr">
        <is>
          <t>100654</t>
        </is>
      </c>
      <c r="F205" t="inlineStr">
        <is>
          <t>Industriestrasse 10</t>
        </is>
      </c>
      <c r="G205" t="inlineStr">
        <is>
          <t>3295</t>
        </is>
      </c>
      <c r="H205" t="inlineStr">
        <is>
          <t>Rüti bei Büren</t>
        </is>
      </c>
      <c r="I205" t="inlineStr">
        <is>
          <t>CH</t>
        </is>
      </c>
      <c r="J205" t="inlineStr">
        <is>
          <t>SGNS_M9</t>
        </is>
      </c>
      <c r="K205" t="inlineStr">
        <is>
          <t>37 80 4564 679-1</t>
        </is>
      </c>
      <c r="L205" t="inlineStr">
        <is>
          <t>2024-0032</t>
        </is>
      </c>
      <c r="M205" s="6" t="n">
        <v>45931</v>
      </c>
      <c r="N205" s="6" t="n">
        <v>48121</v>
      </c>
      <c r="O205" t="n">
        <v>22.7</v>
      </c>
    </row>
    <row r="206" hidden="1" s="287">
      <c r="A206" t="inlineStr">
        <is>
          <t>V730007</t>
        </is>
      </c>
      <c r="B206" t="n">
        <v>2</v>
      </c>
      <c r="C206" t="n">
        <v>50</v>
      </c>
      <c r="D206" t="inlineStr">
        <is>
          <t>Weco Rail GmbH</t>
        </is>
      </c>
      <c r="E206" t="inlineStr">
        <is>
          <t>100763</t>
        </is>
      </c>
      <c r="F206" t="inlineStr">
        <is>
          <t>Tanbruckgrasse 3</t>
        </is>
      </c>
      <c r="G206" t="inlineStr">
        <is>
          <t>1120</t>
        </is>
      </c>
      <c r="H206" t="inlineStr">
        <is>
          <t>Wien</t>
        </is>
      </c>
      <c r="I206" t="inlineStr">
        <is>
          <t>AT</t>
        </is>
      </c>
      <c r="J206" t="inlineStr">
        <is>
          <t>SDGGMRSS_M16</t>
        </is>
      </c>
      <c r="K206" t="inlineStr">
        <is>
          <t>37 80 4992 778-3</t>
        </is>
      </c>
      <c r="L206" t="inlineStr">
        <is>
          <t>2025-0015</t>
        </is>
      </c>
      <c r="M206" s="6" t="n">
        <v>45931</v>
      </c>
      <c r="N206" s="6" t="n">
        <v>46234</v>
      </c>
      <c r="O206" t="n">
        <v>46</v>
      </c>
    </row>
    <row r="207" hidden="1" s="287">
      <c r="A207" t="inlineStr">
        <is>
          <t>V300075</t>
        </is>
      </c>
      <c r="B207" t="n">
        <v>23</v>
      </c>
      <c r="C207" t="n">
        <v>50</v>
      </c>
      <c r="D207" t="inlineStr">
        <is>
          <t>Contargo Rail Services GmbH</t>
        </is>
      </c>
      <c r="E207" t="inlineStr">
        <is>
          <t>100001</t>
        </is>
      </c>
      <c r="F207" t="inlineStr">
        <is>
          <t>Rheinkaistrasse 2</t>
        </is>
      </c>
      <c r="G207" t="inlineStr">
        <is>
          <t>68159</t>
        </is>
      </c>
      <c r="H207" t="inlineStr">
        <is>
          <t>Mannheim</t>
        </is>
      </c>
      <c r="I207" t="inlineStr">
        <is>
          <t>DE</t>
        </is>
      </c>
      <c r="J207" t="inlineStr">
        <is>
          <t>SDGGMRSS_M32</t>
        </is>
      </c>
      <c r="K207" t="inlineStr">
        <is>
          <t>37 80 4992 860-9</t>
        </is>
      </c>
      <c r="L207" t="inlineStr">
        <is>
          <t>2025-0023</t>
        </is>
      </c>
      <c r="M207" s="6" t="n">
        <v>45926</v>
      </c>
      <c r="N207" s="6" t="n">
        <v>46112</v>
      </c>
      <c r="O207" t="n">
        <v>41.1</v>
      </c>
    </row>
    <row r="208" hidden="1" s="287">
      <c r="A208" t="inlineStr">
        <is>
          <t>V720005</t>
        </is>
      </c>
      <c r="B208" t="n">
        <v>10</v>
      </c>
      <c r="C208" t="n">
        <v>20</v>
      </c>
      <c r="D208" t="inlineStr">
        <is>
          <t>LAUDE Smart Intermodal S.A.</t>
        </is>
      </c>
      <c r="E208" t="inlineStr">
        <is>
          <t>100026</t>
        </is>
      </c>
      <c r="F208" t="inlineStr">
        <is>
          <t>ul. Wroclawska 131</t>
        </is>
      </c>
      <c r="G208" t="inlineStr">
        <is>
          <t>87-100</t>
        </is>
      </c>
      <c r="H208" t="inlineStr">
        <is>
          <t>Torun</t>
        </is>
      </c>
      <c r="I208" t="inlineStr">
        <is>
          <t>PL</t>
        </is>
      </c>
      <c r="J208" t="inlineStr">
        <is>
          <t>SDGGMRS_DTW</t>
        </is>
      </c>
      <c r="K208" t="inlineStr"/>
      <c r="L208" t="inlineStr">
        <is>
          <t>2025-0031</t>
        </is>
      </c>
      <c r="M208" s="6" t="n">
        <v>45992</v>
      </c>
      <c r="N208" s="6" t="n">
        <v>46387</v>
      </c>
      <c r="O208" t="n">
        <v>49.25</v>
      </c>
    </row>
    <row r="209" hidden="1" s="287">
      <c r="A209" t="inlineStr">
        <is>
          <t>V730008</t>
        </is>
      </c>
      <c r="B209" t="n">
        <v>10</v>
      </c>
      <c r="C209" t="n">
        <v>20</v>
      </c>
      <c r="D209" t="inlineStr">
        <is>
          <t>Martin Tolksdorf Logistics GmbH</t>
        </is>
      </c>
      <c r="E209" t="inlineStr">
        <is>
          <t>100787</t>
        </is>
      </c>
      <c r="F209" t="inlineStr">
        <is>
          <t>Bahnhofstrasse 47</t>
        </is>
      </c>
      <c r="G209" t="inlineStr">
        <is>
          <t>65611</t>
        </is>
      </c>
      <c r="H209" t="inlineStr">
        <is>
          <t>Brechen</t>
        </is>
      </c>
      <c r="I209" t="inlineStr">
        <is>
          <t>DE</t>
        </is>
      </c>
      <c r="J209" t="inlineStr">
        <is>
          <t>SDGGMRS_DTW</t>
        </is>
      </c>
      <c r="K209" t="inlineStr"/>
      <c r="L209" t="inlineStr">
        <is>
          <t>2025-0034</t>
        </is>
      </c>
      <c r="M209" s="6" t="n">
        <v>45992</v>
      </c>
      <c r="N209" s="6" t="n">
        <v>46387</v>
      </c>
      <c r="O209" t="n">
        <v>62.85</v>
      </c>
    </row>
    <row r="210" hidden="1" s="287">
      <c r="A210" t="inlineStr">
        <is>
          <t>V300085</t>
        </is>
      </c>
      <c r="B210" t="n">
        <v>2</v>
      </c>
      <c r="C210" t="n">
        <v>50</v>
      </c>
      <c r="D210" t="inlineStr">
        <is>
          <t>Contargo Rail Services GmbH</t>
        </is>
      </c>
      <c r="E210" t="inlineStr">
        <is>
          <t>100001</t>
        </is>
      </c>
      <c r="F210" t="inlineStr">
        <is>
          <t>Rheinkaistrasse 2</t>
        </is>
      </c>
      <c r="G210" t="inlineStr">
        <is>
          <t>68159</t>
        </is>
      </c>
      <c r="H210" t="inlineStr">
        <is>
          <t>Mannheim</t>
        </is>
      </c>
      <c r="I210" t="inlineStr">
        <is>
          <t>DE</t>
        </is>
      </c>
      <c r="J210" t="inlineStr">
        <is>
          <t>SGGRSS_M20</t>
        </is>
      </c>
      <c r="K210" t="inlineStr">
        <is>
          <t>33 80 4960 124-2</t>
        </is>
      </c>
      <c r="L210" t="inlineStr">
        <is>
          <t>2025-0032</t>
        </is>
      </c>
      <c r="M210" s="6" t="n">
        <v>46015</v>
      </c>
      <c r="N210" s="6" t="n">
        <v>46744</v>
      </c>
      <c r="O210" t="n">
        <v>24.53</v>
      </c>
    </row>
    <row r="211">
      <c r="A211" t="inlineStr">
        <is>
          <t>V300086</t>
        </is>
      </c>
      <c r="B211" t="n">
        <v>10</v>
      </c>
      <c r="C211" t="n">
        <v>20</v>
      </c>
      <c r="D211" t="inlineStr">
        <is>
          <t>LTE Logistik- und Transport GmbH</t>
        </is>
      </c>
      <c r="E211" t="inlineStr">
        <is>
          <t>100766</t>
        </is>
      </c>
      <c r="F211" t="inlineStr">
        <is>
          <t>Hans-Roth-Strasse 3/1/Top 5</t>
        </is>
      </c>
      <c r="G211" t="inlineStr">
        <is>
          <t>8073</t>
        </is>
      </c>
      <c r="H211" t="inlineStr">
        <is>
          <t>Feldkirchen bei Graz</t>
        </is>
      </c>
      <c r="I211" t="inlineStr">
        <is>
          <t>AT</t>
        </is>
      </c>
      <c r="J211" t="inlineStr">
        <is>
          <t>SGGMRS_90</t>
        </is>
      </c>
      <c r="K211" t="inlineStr"/>
      <c r="L211" t="inlineStr">
        <is>
          <t>2025-0042</t>
        </is>
      </c>
      <c r="M211" s="6" t="n">
        <v>46069</v>
      </c>
      <c r="N211" s="6" t="n">
        <v>46752</v>
      </c>
      <c r="O211" t="n">
        <v>24.5</v>
      </c>
    </row>
    <row r="212" hidden="1" s="287">
      <c r="A212" t="inlineStr">
        <is>
          <t>V300087</t>
        </is>
      </c>
      <c r="B212" t="n">
        <v>5</v>
      </c>
      <c r="C212" t="n">
        <v>50</v>
      </c>
      <c r="D212" t="inlineStr">
        <is>
          <t>Imerys Graphite &amp;</t>
        </is>
      </c>
      <c r="E212" t="inlineStr">
        <is>
          <t>100800</t>
        </is>
      </c>
      <c r="F212" t="inlineStr">
        <is>
          <t>Carbon Switzerland SA</t>
        </is>
      </c>
      <c r="G212" t="inlineStr">
        <is>
          <t>6743</t>
        </is>
      </c>
      <c r="H212" t="inlineStr">
        <is>
          <t>Bodio</t>
        </is>
      </c>
      <c r="I212" t="inlineStr">
        <is>
          <t>CH</t>
        </is>
      </c>
      <c r="J212" t="inlineStr">
        <is>
          <t>SGGRSS_M20</t>
        </is>
      </c>
      <c r="K212" t="inlineStr">
        <is>
          <t>33 80 4960 128-3</t>
        </is>
      </c>
      <c r="L212" t="inlineStr">
        <is>
          <t>2025-0044</t>
        </is>
      </c>
      <c r="M212" s="6" t="n">
        <v>46023</v>
      </c>
      <c r="N212" s="6" t="n">
        <v>46387</v>
      </c>
      <c r="O212" t="n">
        <v>27.25</v>
      </c>
    </row>
    <row r="213" hidden="1" s="287">
      <c r="A213" t="inlineStr">
        <is>
          <t>V300089</t>
        </is>
      </c>
      <c r="B213" t="n">
        <v>10</v>
      </c>
      <c r="C213" t="n">
        <v>20</v>
      </c>
      <c r="D213" t="inlineStr">
        <is>
          <t>Kombiverkehr GmbH und Co. KG</t>
        </is>
      </c>
      <c r="E213" t="inlineStr">
        <is>
          <t>100332</t>
        </is>
      </c>
      <c r="F213" t="inlineStr">
        <is>
          <t>Zum Laurenburger Hof 76</t>
        </is>
      </c>
      <c r="G213" t="inlineStr">
        <is>
          <t>60594</t>
        </is>
      </c>
      <c r="H213" t="inlineStr">
        <is>
          <t>Frankfurt am Main</t>
        </is>
      </c>
      <c r="I213" t="inlineStr">
        <is>
          <t>DE</t>
        </is>
      </c>
      <c r="J213" t="inlineStr">
        <is>
          <t>SGNS_60</t>
        </is>
      </c>
      <c r="K213" t="inlineStr"/>
      <c r="L213" t="inlineStr">
        <is>
          <t>2025-0038</t>
        </is>
      </c>
      <c r="M213" s="6" t="n">
        <v>46113</v>
      </c>
      <c r="N213" s="6" t="n">
        <v>46843</v>
      </c>
      <c r="O213" t="n">
        <v>23.64</v>
      </c>
    </row>
    <row r="214" hidden="1" s="287">
      <c r="A214" t="inlineStr">
        <is>
          <t>V730011</t>
        </is>
      </c>
      <c r="B214" t="n">
        <v>10</v>
      </c>
      <c r="C214" t="n">
        <v>20</v>
      </c>
      <c r="D214" t="inlineStr">
        <is>
          <t>LTE Logistik- und Transport GmbH</t>
        </is>
      </c>
      <c r="E214" t="inlineStr">
        <is>
          <t>100766</t>
        </is>
      </c>
      <c r="F214" t="inlineStr">
        <is>
          <t>Hans-Roth-Strasse 3/1/Top 5</t>
        </is>
      </c>
      <c r="G214" t="inlineStr">
        <is>
          <t>8073</t>
        </is>
      </c>
      <c r="H214" t="inlineStr">
        <is>
          <t>Feldkirchen bei Graz</t>
        </is>
      </c>
      <c r="I214" t="inlineStr">
        <is>
          <t>AT</t>
        </is>
      </c>
      <c r="J214" t="inlineStr">
        <is>
          <t>SGGMRS_90</t>
        </is>
      </c>
      <c r="K214" t="inlineStr"/>
      <c r="L214" t="inlineStr">
        <is>
          <t>2025-0042</t>
        </is>
      </c>
      <c r="M214" s="6" t="n">
        <v>46069</v>
      </c>
      <c r="N214" s="6" t="n">
        <v>46752</v>
      </c>
      <c r="O214" t="n">
        <v>24.5</v>
      </c>
    </row>
    <row r="215" hidden="1" s="287">
      <c r="A215" t="inlineStr">
        <is>
          <t>V730012</t>
        </is>
      </c>
      <c r="B215" t="n">
        <v>4</v>
      </c>
      <c r="C215" t="n">
        <v>50</v>
      </c>
      <c r="D215" t="inlineStr">
        <is>
          <t>Captrain Deutschland CargoWest GmbH</t>
        </is>
      </c>
      <c r="E215" t="inlineStr">
        <is>
          <t>100030</t>
        </is>
      </c>
      <c r="F215" t="inlineStr">
        <is>
          <t>Am Grubenhof 2</t>
        </is>
      </c>
      <c r="G215" t="inlineStr">
        <is>
          <t>33330</t>
        </is>
      </c>
      <c r="H215" t="inlineStr">
        <is>
          <t>Gütersloh</t>
        </is>
      </c>
      <c r="I215" t="inlineStr">
        <is>
          <t>DE</t>
        </is>
      </c>
      <c r="J215" t="inlineStr">
        <is>
          <t>SDGGMRSS_M8</t>
        </is>
      </c>
      <c r="K215" t="inlineStr">
        <is>
          <t>35 80 4956 086-7</t>
        </is>
      </c>
      <c r="L215" t="inlineStr">
        <is>
          <t>2024-0044</t>
        </is>
      </c>
      <c r="M215" s="6" t="n">
        <v>46023</v>
      </c>
      <c r="N215" s="6" t="n">
        <v>47483</v>
      </c>
      <c r="O215" t="n">
        <v>42.71</v>
      </c>
    </row>
    <row r="216" hidden="1" s="287">
      <c r="A216" t="inlineStr">
        <is>
          <t>V100021</t>
        </is>
      </c>
      <c r="B216" t="n">
        <v>1</v>
      </c>
      <c r="C216" t="n">
        <v>50</v>
      </c>
      <c r="D216" t="inlineStr">
        <is>
          <t>RheinCargo GmbH &amp; Co. KG</t>
        </is>
      </c>
      <c r="E216" t="inlineStr">
        <is>
          <t>100011</t>
        </is>
      </c>
      <c r="F216" t="inlineStr">
        <is>
          <t>Hammer Landstrasse 3</t>
        </is>
      </c>
      <c r="G216" t="inlineStr">
        <is>
          <t>41460</t>
        </is>
      </c>
      <c r="H216" t="inlineStr">
        <is>
          <t>Neuss</t>
        </is>
      </c>
      <c r="I216" t="inlineStr">
        <is>
          <t>DE</t>
        </is>
      </c>
      <c r="J216" t="inlineStr">
        <is>
          <t>SGGRSS_M2</t>
        </is>
      </c>
      <c r="K216" t="inlineStr">
        <is>
          <t>37 80 4980 257-2</t>
        </is>
      </c>
      <c r="L216" t="inlineStr">
        <is>
          <t>2022-0003</t>
        </is>
      </c>
      <c r="M216" s="6" t="n">
        <v>44673</v>
      </c>
      <c r="N216" s="6" t="n">
        <v>46387</v>
      </c>
      <c r="O216" t="n">
        <v>28.25</v>
      </c>
    </row>
    <row r="217" hidden="1" s="287">
      <c r="A217" t="inlineStr">
        <is>
          <t>V300018</t>
        </is>
      </c>
      <c r="B217" t="n">
        <v>1</v>
      </c>
      <c r="C217" t="n">
        <v>50</v>
      </c>
      <c r="D217" t="inlineStr">
        <is>
          <t>Contargo Rail Services GmbH</t>
        </is>
      </c>
      <c r="E217" t="inlineStr">
        <is>
          <t>100001</t>
        </is>
      </c>
      <c r="F217" t="inlineStr">
        <is>
          <t>Rheinkaistrasse 2</t>
        </is>
      </c>
      <c r="G217" t="inlineStr">
        <is>
          <t>68159</t>
        </is>
      </c>
      <c r="H217" t="inlineStr">
        <is>
          <t>Mannheim</t>
        </is>
      </c>
      <c r="I217" t="inlineStr">
        <is>
          <t>DE</t>
        </is>
      </c>
      <c r="J217" t="inlineStr">
        <is>
          <t>SGGRSS_M2</t>
        </is>
      </c>
      <c r="K217" t="inlineStr">
        <is>
          <t>37 80 4980 258-0</t>
        </is>
      </c>
      <c r="L217" t="inlineStr">
        <is>
          <t>2022-0008</t>
        </is>
      </c>
      <c r="M217" s="6" t="n">
        <v>44652</v>
      </c>
      <c r="N217" s="6" t="n">
        <v>46477</v>
      </c>
      <c r="O217" t="n">
        <v>40.3</v>
      </c>
    </row>
    <row r="218" hidden="1" s="287">
      <c r="A218" t="inlineStr">
        <is>
          <t>V300040</t>
        </is>
      </c>
      <c r="B218" t="n">
        <v>4</v>
      </c>
      <c r="C218" t="n">
        <v>50</v>
      </c>
      <c r="D218" t="inlineStr">
        <is>
          <t>Contargo Rail Services GmbH</t>
        </is>
      </c>
      <c r="E218" t="inlineStr">
        <is>
          <t>100001</t>
        </is>
      </c>
      <c r="F218" t="inlineStr">
        <is>
          <t>Rheinkaistrasse 2</t>
        </is>
      </c>
      <c r="G218" t="inlineStr">
        <is>
          <t>68159</t>
        </is>
      </c>
      <c r="H218" t="inlineStr">
        <is>
          <t>Mannheim</t>
        </is>
      </c>
      <c r="I218" t="inlineStr">
        <is>
          <t>DE</t>
        </is>
      </c>
      <c r="J218" t="inlineStr">
        <is>
          <t>SGGMRSS_M4</t>
        </is>
      </c>
      <c r="K218" t="inlineStr">
        <is>
          <t>37 80 4963 241-7</t>
        </is>
      </c>
      <c r="L218" t="inlineStr">
        <is>
          <t>2023-0024</t>
        </is>
      </c>
      <c r="M218" s="6" t="n">
        <v>45278</v>
      </c>
      <c r="N218" s="6" t="n">
        <v>46373</v>
      </c>
      <c r="O218" t="n">
        <v>35.8</v>
      </c>
    </row>
    <row r="219" hidden="1" s="287">
      <c r="A219" t="inlineStr">
        <is>
          <t>V200034</t>
        </is>
      </c>
      <c r="B219" t="n">
        <v>4</v>
      </c>
      <c r="C219" t="n">
        <v>50</v>
      </c>
      <c r="D219" t="inlineStr">
        <is>
          <t>Captrain Polska Sp.z.o.o.</t>
        </is>
      </c>
      <c r="E219" t="inlineStr">
        <is>
          <t>100024</t>
        </is>
      </c>
      <c r="F219" t="inlineStr">
        <is>
          <t>ul. Powstancow Slaskich 7a</t>
        </is>
      </c>
      <c r="G219" t="inlineStr">
        <is>
          <t>53-332</t>
        </is>
      </c>
      <c r="H219" t="inlineStr">
        <is>
          <t>Wroclaw</t>
        </is>
      </c>
      <c r="I219" t="inlineStr">
        <is>
          <t>PL</t>
        </is>
      </c>
      <c r="J219" t="inlineStr">
        <is>
          <t>SGNS_M13</t>
        </is>
      </c>
      <c r="K219" t="inlineStr">
        <is>
          <t>37 80 4564 366-5</t>
        </is>
      </c>
      <c r="L219" t="inlineStr">
        <is>
          <t>2024-0001</t>
        </is>
      </c>
      <c r="M219" s="6" t="n">
        <v>45321</v>
      </c>
      <c r="N219" s="6" t="n">
        <v>46752</v>
      </c>
      <c r="O219" t="n">
        <v>17.95</v>
      </c>
    </row>
    <row r="220" hidden="1" s="287">
      <c r="A220" t="inlineStr">
        <is>
          <t>V300048</t>
        </is>
      </c>
      <c r="B220" t="n">
        <v>5</v>
      </c>
      <c r="C220" t="n">
        <v>50</v>
      </c>
      <c r="D220" t="inlineStr">
        <is>
          <t>LTE Logistik- und Transport GmbH</t>
        </is>
      </c>
      <c r="E220" t="inlineStr">
        <is>
          <t>100766</t>
        </is>
      </c>
      <c r="F220" t="inlineStr">
        <is>
          <t>Hans-Roth-Strasse 3/1/Top 5</t>
        </is>
      </c>
      <c r="G220" t="inlineStr">
        <is>
          <t>8073</t>
        </is>
      </c>
      <c r="H220" t="inlineStr">
        <is>
          <t>Feldkirchen bei Graz</t>
        </is>
      </c>
      <c r="I220" t="inlineStr">
        <is>
          <t>AT</t>
        </is>
      </c>
      <c r="J220" t="inlineStr">
        <is>
          <t>SGNSS_M10</t>
        </is>
      </c>
      <c r="K220" t="inlineStr">
        <is>
          <t>37 80 4565 526-3</t>
        </is>
      </c>
      <c r="L220" t="inlineStr">
        <is>
          <t>2024-0018</t>
        </is>
      </c>
      <c r="M220" s="6" t="n">
        <v>45448</v>
      </c>
      <c r="N220" s="6" t="n">
        <v>46387</v>
      </c>
      <c r="O220" t="n">
        <v>19.15</v>
      </c>
    </row>
    <row r="221" hidden="1" s="287">
      <c r="A221" t="inlineStr">
        <is>
          <t>V100058</t>
        </is>
      </c>
      <c r="B221" t="n">
        <v>11</v>
      </c>
      <c r="C221" t="n">
        <v>20</v>
      </c>
      <c r="D221" t="inlineStr">
        <is>
          <t>RheinCargo GmbH &amp; Co. KG</t>
        </is>
      </c>
      <c r="E221" t="inlineStr">
        <is>
          <t>100011</t>
        </is>
      </c>
      <c r="F221" t="inlineStr">
        <is>
          <t>Hammer Landstrasse 3</t>
        </is>
      </c>
      <c r="G221" t="inlineStr">
        <is>
          <t>41460</t>
        </is>
      </c>
      <c r="H221" t="inlineStr">
        <is>
          <t>Neuss</t>
        </is>
      </c>
      <c r="I221" t="inlineStr">
        <is>
          <t>DE</t>
        </is>
      </c>
      <c r="J221" t="inlineStr">
        <is>
          <t>SGGNS_80XL</t>
        </is>
      </c>
      <c r="K221" t="inlineStr"/>
      <c r="L221" t="inlineStr">
        <is>
          <t>2024-0020</t>
        </is>
      </c>
      <c r="M221" s="6" t="n">
        <v>46539</v>
      </c>
      <c r="N221" s="6" t="n">
        <v>46924</v>
      </c>
      <c r="O221" t="n">
        <v>27.15</v>
      </c>
    </row>
    <row r="222" hidden="1" s="287">
      <c r="A222" t="inlineStr">
        <is>
          <t>V200041</t>
        </is>
      </c>
      <c r="B222" t="n">
        <v>5</v>
      </c>
      <c r="C222" t="n">
        <v>50</v>
      </c>
      <c r="D222" t="inlineStr">
        <is>
          <t>Captrain Deutschland CargoWest GmbH</t>
        </is>
      </c>
      <c r="E222" t="inlineStr">
        <is>
          <t>100030</t>
        </is>
      </c>
      <c r="F222" t="inlineStr">
        <is>
          <t>Am Grubenhof 2</t>
        </is>
      </c>
      <c r="G222" t="inlineStr">
        <is>
          <t>33330</t>
        </is>
      </c>
      <c r="H222" t="inlineStr">
        <is>
          <t>Gütersloh</t>
        </is>
      </c>
      <c r="I222" t="inlineStr">
        <is>
          <t>DE</t>
        </is>
      </c>
      <c r="J222" t="inlineStr">
        <is>
          <t>SGNS_M9</t>
        </is>
      </c>
      <c r="K222" t="inlineStr">
        <is>
          <t>37 80 4564 534-8</t>
        </is>
      </c>
      <c r="L222" t="inlineStr">
        <is>
          <t>2024-0010</t>
        </is>
      </c>
      <c r="M222" s="6" t="n">
        <v>45474</v>
      </c>
      <c r="N222" s="6" t="n">
        <v>46203</v>
      </c>
      <c r="O222" t="n">
        <v>23.9</v>
      </c>
    </row>
    <row r="223" hidden="1" s="287">
      <c r="A223" t="inlineStr">
        <is>
          <t>V200040</t>
        </is>
      </c>
      <c r="B223" t="n">
        <v>72</v>
      </c>
      <c r="C223" t="n">
        <v>50</v>
      </c>
      <c r="D223" t="inlineStr">
        <is>
          <t>PCC Intermodal S.A.</t>
        </is>
      </c>
      <c r="E223" t="inlineStr">
        <is>
          <t>100761</t>
        </is>
      </c>
      <c r="F223" t="inlineStr">
        <is>
          <t>ul Hutnicza 16</t>
        </is>
      </c>
      <c r="G223" t="inlineStr">
        <is>
          <t>81-061</t>
        </is>
      </c>
      <c r="H223" t="inlineStr">
        <is>
          <t>Gdynia</t>
        </is>
      </c>
      <c r="I223" t="inlineStr">
        <is>
          <t>PL</t>
        </is>
      </c>
      <c r="J223" t="inlineStr">
        <is>
          <t>SGNS_M13</t>
        </is>
      </c>
      <c r="K223" t="inlineStr">
        <is>
          <t>37 80 4564 238-6</t>
        </is>
      </c>
      <c r="L223" t="inlineStr">
        <is>
          <t>2024-0021</t>
        </is>
      </c>
      <c r="M223" s="6" t="n">
        <v>45609</v>
      </c>
      <c r="N223" s="6" t="n">
        <v>47069</v>
      </c>
      <c r="O223" t="n">
        <v>20.8</v>
      </c>
    </row>
    <row r="224" hidden="1" s="287">
      <c r="A224" t="inlineStr">
        <is>
          <t>V300061</t>
        </is>
      </c>
      <c r="B224" t="n">
        <v>11</v>
      </c>
      <c r="C224" t="n">
        <v>20</v>
      </c>
      <c r="D224" t="inlineStr">
        <is>
          <t>Railport Brück GmbH</t>
        </is>
      </c>
      <c r="E224" t="inlineStr">
        <is>
          <t>100783</t>
        </is>
      </c>
      <c r="F224" t="inlineStr">
        <is>
          <t>Gregor-von-Brück-Ring 5</t>
        </is>
      </c>
      <c r="G224" t="inlineStr">
        <is>
          <t>14822</t>
        </is>
      </c>
      <c r="H224" t="inlineStr">
        <is>
          <t>Brück</t>
        </is>
      </c>
      <c r="I224" t="inlineStr">
        <is>
          <t>DE</t>
        </is>
      </c>
      <c r="J224" t="inlineStr">
        <is>
          <t>SDGGMRS_DTW</t>
        </is>
      </c>
      <c r="K224" t="inlineStr"/>
      <c r="L224" t="inlineStr">
        <is>
          <t>2024-0043</t>
        </is>
      </c>
      <c r="M224" s="6" t="n">
        <v>46266</v>
      </c>
      <c r="N224" s="6" t="n">
        <v>46630</v>
      </c>
      <c r="O224" t="n">
        <v>55</v>
      </c>
    </row>
    <row r="225" hidden="1" s="287">
      <c r="A225" t="inlineStr">
        <is>
          <t>V200050</t>
        </is>
      </c>
      <c r="B225" t="n">
        <v>11</v>
      </c>
      <c r="C225" t="n">
        <v>20</v>
      </c>
      <c r="D225" t="inlineStr">
        <is>
          <t>Mars Logistics AS</t>
        </is>
      </c>
      <c r="E225" t="inlineStr">
        <is>
          <t>100770</t>
        </is>
      </c>
      <c r="F225" t="inlineStr">
        <is>
          <t>Mahmutbey Mah., Tasocagi Yolu Cad.</t>
        </is>
      </c>
      <c r="G225" t="inlineStr">
        <is>
          <t>34218</t>
        </is>
      </c>
      <c r="H225" t="inlineStr">
        <is>
          <t>Bagcilar-Istanbul</t>
        </is>
      </c>
      <c r="I225" t="inlineStr">
        <is>
          <t>TR</t>
        </is>
      </c>
      <c r="J225" t="inlineStr">
        <is>
          <t>SGGMRS_90</t>
        </is>
      </c>
      <c r="K225" t="inlineStr"/>
      <c r="L225" t="inlineStr">
        <is>
          <t>2024-0005</t>
        </is>
      </c>
      <c r="M225" s="6" t="n">
        <v>45708</v>
      </c>
      <c r="N225" s="6" t="n">
        <v>46802</v>
      </c>
      <c r="O225" t="n">
        <v>28</v>
      </c>
    </row>
    <row r="226" hidden="1" s="287">
      <c r="A226" t="inlineStr">
        <is>
          <t>V730007</t>
        </is>
      </c>
      <c r="B226" t="n">
        <v>3</v>
      </c>
      <c r="C226" t="n">
        <v>50</v>
      </c>
      <c r="D226" t="inlineStr">
        <is>
          <t>Weco Rail GmbH</t>
        </is>
      </c>
      <c r="E226" t="inlineStr">
        <is>
          <t>100763</t>
        </is>
      </c>
      <c r="F226" t="inlineStr">
        <is>
          <t>Tanbruckgrasse 3</t>
        </is>
      </c>
      <c r="G226" t="inlineStr">
        <is>
          <t>1120</t>
        </is>
      </c>
      <c r="H226" t="inlineStr">
        <is>
          <t>Wien</t>
        </is>
      </c>
      <c r="I226" t="inlineStr">
        <is>
          <t>AT</t>
        </is>
      </c>
      <c r="J226" t="inlineStr">
        <is>
          <t>SDGGMRSS_M16</t>
        </is>
      </c>
      <c r="K226" t="inlineStr">
        <is>
          <t>37 80 4992 781-7</t>
        </is>
      </c>
      <c r="L226" t="inlineStr">
        <is>
          <t>2025-0015</t>
        </is>
      </c>
      <c r="M226" s="6" t="n">
        <v>45931</v>
      </c>
      <c r="N226" s="6" t="n">
        <v>46234</v>
      </c>
      <c r="O226" t="n">
        <v>46</v>
      </c>
    </row>
    <row r="227" hidden="1" s="287">
      <c r="A227" t="inlineStr">
        <is>
          <t>V300075</t>
        </is>
      </c>
      <c r="B227" t="n">
        <v>24</v>
      </c>
      <c r="C227" t="n">
        <v>50</v>
      </c>
      <c r="D227" t="inlineStr">
        <is>
          <t>Contargo Rail Services GmbH</t>
        </is>
      </c>
      <c r="E227" t="inlineStr">
        <is>
          <t>100001</t>
        </is>
      </c>
      <c r="F227" t="inlineStr">
        <is>
          <t>Rheinkaistrasse 2</t>
        </is>
      </c>
      <c r="G227" t="inlineStr">
        <is>
          <t>68159</t>
        </is>
      </c>
      <c r="H227" t="inlineStr">
        <is>
          <t>Mannheim</t>
        </is>
      </c>
      <c r="I227" t="inlineStr">
        <is>
          <t>DE</t>
        </is>
      </c>
      <c r="J227" t="inlineStr">
        <is>
          <t>SDGGMRSS_M32</t>
        </is>
      </c>
      <c r="K227" t="inlineStr">
        <is>
          <t>37 80 4992 865-8</t>
        </is>
      </c>
      <c r="L227" t="inlineStr">
        <is>
          <t>2025-0023</t>
        </is>
      </c>
      <c r="M227" s="6" t="n">
        <v>45926</v>
      </c>
      <c r="N227" s="6" t="n">
        <v>46112</v>
      </c>
      <c r="O227" t="n">
        <v>41.1</v>
      </c>
    </row>
    <row r="228" hidden="1" s="287">
      <c r="A228" t="inlineStr">
        <is>
          <t>V720005</t>
        </is>
      </c>
      <c r="B228" t="n">
        <v>11</v>
      </c>
      <c r="C228" t="n">
        <v>20</v>
      </c>
      <c r="D228" t="inlineStr">
        <is>
          <t>LAUDE Smart Intermodal S.A.</t>
        </is>
      </c>
      <c r="E228" t="inlineStr">
        <is>
          <t>100026</t>
        </is>
      </c>
      <c r="F228" t="inlineStr">
        <is>
          <t>ul. Wroclawska 131</t>
        </is>
      </c>
      <c r="G228" t="inlineStr">
        <is>
          <t>87-100</t>
        </is>
      </c>
      <c r="H228" t="inlineStr">
        <is>
          <t>Torun</t>
        </is>
      </c>
      <c r="I228" t="inlineStr">
        <is>
          <t>PL</t>
        </is>
      </c>
      <c r="J228" t="inlineStr">
        <is>
          <t>SDGGMRS_DTW</t>
        </is>
      </c>
      <c r="K228" t="inlineStr"/>
      <c r="L228" t="inlineStr">
        <is>
          <t>2025-0031</t>
        </is>
      </c>
      <c r="M228" s="6" t="n">
        <v>45992</v>
      </c>
      <c r="N228" s="6" t="n">
        <v>46387</v>
      </c>
      <c r="O228" t="n">
        <v>49.25</v>
      </c>
    </row>
    <row r="229" hidden="1" s="287">
      <c r="A229" t="inlineStr">
        <is>
          <t>V730008</t>
        </is>
      </c>
      <c r="B229" t="n">
        <v>11</v>
      </c>
      <c r="C229" t="n">
        <v>20</v>
      </c>
      <c r="D229" t="inlineStr">
        <is>
          <t>Martin Tolksdorf Logistics GmbH</t>
        </is>
      </c>
      <c r="E229" t="inlineStr">
        <is>
          <t>100787</t>
        </is>
      </c>
      <c r="F229" t="inlineStr">
        <is>
          <t>Bahnhofstrasse 47</t>
        </is>
      </c>
      <c r="G229" t="inlineStr">
        <is>
          <t>65611</t>
        </is>
      </c>
      <c r="H229" t="inlineStr">
        <is>
          <t>Brechen</t>
        </is>
      </c>
      <c r="I229" t="inlineStr">
        <is>
          <t>DE</t>
        </is>
      </c>
      <c r="J229" t="inlineStr">
        <is>
          <t>SDGGMRS_DTW</t>
        </is>
      </c>
      <c r="K229" t="inlineStr"/>
      <c r="L229" t="inlineStr">
        <is>
          <t>2025-0034</t>
        </is>
      </c>
      <c r="M229" s="6" t="n">
        <v>45992</v>
      </c>
      <c r="N229" s="6" t="n">
        <v>46387</v>
      </c>
      <c r="O229" t="n">
        <v>62.85</v>
      </c>
    </row>
    <row r="230" hidden="1" s="287">
      <c r="A230" t="inlineStr">
        <is>
          <t>V300085</t>
        </is>
      </c>
      <c r="B230" t="n">
        <v>3</v>
      </c>
      <c r="C230" t="n">
        <v>50</v>
      </c>
      <c r="D230" t="inlineStr">
        <is>
          <t>Contargo Rail Services GmbH</t>
        </is>
      </c>
      <c r="E230" t="inlineStr">
        <is>
          <t>100001</t>
        </is>
      </c>
      <c r="F230" t="inlineStr">
        <is>
          <t>Rheinkaistrasse 2</t>
        </is>
      </c>
      <c r="G230" t="inlineStr">
        <is>
          <t>68159</t>
        </is>
      </c>
      <c r="H230" t="inlineStr">
        <is>
          <t>Mannheim</t>
        </is>
      </c>
      <c r="I230" t="inlineStr">
        <is>
          <t>DE</t>
        </is>
      </c>
      <c r="J230" t="inlineStr">
        <is>
          <t>SGGRSS_M20</t>
        </is>
      </c>
      <c r="K230" t="inlineStr">
        <is>
          <t>33 80 4960 126-7</t>
        </is>
      </c>
      <c r="L230" t="inlineStr">
        <is>
          <t>2025-0032</t>
        </is>
      </c>
      <c r="M230" s="6" t="n">
        <v>46015</v>
      </c>
      <c r="N230" s="6" t="n">
        <v>46744</v>
      </c>
      <c r="O230" t="n">
        <v>24.53</v>
      </c>
    </row>
    <row r="231">
      <c r="A231" t="inlineStr">
        <is>
          <t>V300086</t>
        </is>
      </c>
      <c r="B231" t="n">
        <v>11</v>
      </c>
      <c r="C231" t="n">
        <v>20</v>
      </c>
      <c r="D231" t="inlineStr">
        <is>
          <t>LTE Logistik- und Transport GmbH</t>
        </is>
      </c>
      <c r="E231" t="inlineStr">
        <is>
          <t>100766</t>
        </is>
      </c>
      <c r="F231" t="inlineStr">
        <is>
          <t>Hans-Roth-Strasse 3/1/Top 5</t>
        </is>
      </c>
      <c r="G231" t="inlineStr">
        <is>
          <t>8073</t>
        </is>
      </c>
      <c r="H231" t="inlineStr">
        <is>
          <t>Feldkirchen bei Graz</t>
        </is>
      </c>
      <c r="I231" t="inlineStr">
        <is>
          <t>AT</t>
        </is>
      </c>
      <c r="J231" t="inlineStr">
        <is>
          <t>SGGMRS_90</t>
        </is>
      </c>
      <c r="K231" t="inlineStr"/>
      <c r="L231" t="inlineStr">
        <is>
          <t>2025-0042</t>
        </is>
      </c>
      <c r="M231" s="6" t="n">
        <v>46069</v>
      </c>
      <c r="N231" s="6" t="n">
        <v>46752</v>
      </c>
      <c r="O231" t="n">
        <v>24.5</v>
      </c>
    </row>
    <row r="232" hidden="1" s="287">
      <c r="A232" t="inlineStr">
        <is>
          <t>V300089</t>
        </is>
      </c>
      <c r="B232" t="n">
        <v>11</v>
      </c>
      <c r="C232" t="n">
        <v>20</v>
      </c>
      <c r="D232" t="inlineStr">
        <is>
          <t>Kombiverkehr GmbH und Co. KG</t>
        </is>
      </c>
      <c r="E232" t="inlineStr">
        <is>
          <t>100332</t>
        </is>
      </c>
      <c r="F232" t="inlineStr">
        <is>
          <t>Zum Laurenburger Hof 76</t>
        </is>
      </c>
      <c r="G232" t="inlineStr">
        <is>
          <t>60594</t>
        </is>
      </c>
      <c r="H232" t="inlineStr">
        <is>
          <t>Frankfurt am Main</t>
        </is>
      </c>
      <c r="I232" t="inlineStr">
        <is>
          <t>DE</t>
        </is>
      </c>
      <c r="J232" t="inlineStr">
        <is>
          <t>SGNS_60</t>
        </is>
      </c>
      <c r="K232" t="inlineStr"/>
      <c r="L232" t="inlineStr">
        <is>
          <t>2025-0038</t>
        </is>
      </c>
      <c r="M232" s="6" t="n">
        <v>46113</v>
      </c>
      <c r="N232" s="6" t="n">
        <v>46843</v>
      </c>
      <c r="O232" t="n">
        <v>23.64</v>
      </c>
    </row>
    <row r="233" hidden="1" s="287">
      <c r="A233" t="inlineStr">
        <is>
          <t>V730011</t>
        </is>
      </c>
      <c r="B233" t="n">
        <v>11</v>
      </c>
      <c r="C233" t="n">
        <v>20</v>
      </c>
      <c r="D233" t="inlineStr">
        <is>
          <t>LTE Logistik- und Transport GmbH</t>
        </is>
      </c>
      <c r="E233" t="inlineStr">
        <is>
          <t>100766</t>
        </is>
      </c>
      <c r="F233" t="inlineStr">
        <is>
          <t>Hans-Roth-Strasse 3/1/Top 5</t>
        </is>
      </c>
      <c r="G233" t="inlineStr">
        <is>
          <t>8073</t>
        </is>
      </c>
      <c r="H233" t="inlineStr">
        <is>
          <t>Feldkirchen bei Graz</t>
        </is>
      </c>
      <c r="I233" t="inlineStr">
        <is>
          <t>AT</t>
        </is>
      </c>
      <c r="J233" t="inlineStr">
        <is>
          <t>SGGMRS_90</t>
        </is>
      </c>
      <c r="K233" t="inlineStr"/>
      <c r="L233" t="inlineStr">
        <is>
          <t>2025-0042</t>
        </is>
      </c>
      <c r="M233" s="6" t="n">
        <v>46069</v>
      </c>
      <c r="N233" s="6" t="n">
        <v>46752</v>
      </c>
      <c r="O233" t="n">
        <v>24.5</v>
      </c>
    </row>
    <row r="234" hidden="1" s="287">
      <c r="A234" t="inlineStr">
        <is>
          <t>V730012</t>
        </is>
      </c>
      <c r="B234" t="n">
        <v>5</v>
      </c>
      <c r="C234" t="n">
        <v>50</v>
      </c>
      <c r="D234" t="inlineStr">
        <is>
          <t>Captrain Deutschland CargoWest GmbH</t>
        </is>
      </c>
      <c r="E234" t="inlineStr">
        <is>
          <t>100030</t>
        </is>
      </c>
      <c r="F234" t="inlineStr">
        <is>
          <t>Am Grubenhof 2</t>
        </is>
      </c>
      <c r="G234" t="inlineStr">
        <is>
          <t>33330</t>
        </is>
      </c>
      <c r="H234" t="inlineStr">
        <is>
          <t>Gütersloh</t>
        </is>
      </c>
      <c r="I234" t="inlineStr">
        <is>
          <t>DE</t>
        </is>
      </c>
      <c r="J234" t="inlineStr">
        <is>
          <t>SDGGMRSS_M8</t>
        </is>
      </c>
      <c r="K234" t="inlineStr">
        <is>
          <t>35 80 4956 087-5</t>
        </is>
      </c>
      <c r="L234" t="inlineStr">
        <is>
          <t>2024-0044</t>
        </is>
      </c>
      <c r="M234" s="6" t="n">
        <v>46023</v>
      </c>
      <c r="N234" s="6" t="n">
        <v>47483</v>
      </c>
      <c r="O234" t="n">
        <v>42.71</v>
      </c>
    </row>
    <row r="235" hidden="1" s="287">
      <c r="A235" t="inlineStr">
        <is>
          <t>V300010</t>
        </is>
      </c>
      <c r="B235" t="n">
        <v>6</v>
      </c>
      <c r="C235" t="n">
        <v>50</v>
      </c>
      <c r="D235" t="inlineStr">
        <is>
          <t>Contargo Rail Services GmbH</t>
        </is>
      </c>
      <c r="E235" t="inlineStr">
        <is>
          <t>100001</t>
        </is>
      </c>
      <c r="F235" t="inlineStr">
        <is>
          <t>Rheinkaistrasse 2</t>
        </is>
      </c>
      <c r="G235" t="inlineStr">
        <is>
          <t>68159</t>
        </is>
      </c>
      <c r="H235" t="inlineStr">
        <is>
          <t>Mannheim</t>
        </is>
      </c>
      <c r="I235" t="inlineStr">
        <is>
          <t>DE</t>
        </is>
      </c>
      <c r="J235" t="inlineStr">
        <is>
          <t>SGGRSS_M2</t>
        </is>
      </c>
      <c r="K235" t="inlineStr">
        <is>
          <t>37 80 4980 455-2</t>
        </is>
      </c>
      <c r="L235" t="inlineStr">
        <is>
          <t>2021-0015</t>
        </is>
      </c>
      <c r="M235" s="6" t="n">
        <v>44508</v>
      </c>
      <c r="N235" s="6" t="n">
        <v>46333</v>
      </c>
      <c r="O235" t="n">
        <v>36.8</v>
      </c>
    </row>
    <row r="236" hidden="1" s="287">
      <c r="A236" t="inlineStr">
        <is>
          <t>V100021</t>
        </is>
      </c>
      <c r="B236" t="n">
        <v>2</v>
      </c>
      <c r="C236" t="n">
        <v>50</v>
      </c>
      <c r="D236" t="inlineStr">
        <is>
          <t>RheinCargo GmbH &amp; Co. KG</t>
        </is>
      </c>
      <c r="E236" t="inlineStr">
        <is>
          <t>100011</t>
        </is>
      </c>
      <c r="F236" t="inlineStr">
        <is>
          <t>Hammer Landstrasse 3</t>
        </is>
      </c>
      <c r="G236" t="inlineStr">
        <is>
          <t>41460</t>
        </is>
      </c>
      <c r="H236" t="inlineStr">
        <is>
          <t>Neuss</t>
        </is>
      </c>
      <c r="I236" t="inlineStr">
        <is>
          <t>DE</t>
        </is>
      </c>
      <c r="J236" t="inlineStr">
        <is>
          <t>SGGRSS_M2</t>
        </is>
      </c>
      <c r="K236" t="inlineStr">
        <is>
          <t>37 80 4980 266-3</t>
        </is>
      </c>
      <c r="L236" t="inlineStr">
        <is>
          <t>2022-0003</t>
        </is>
      </c>
      <c r="M236" s="6" t="n">
        <v>44673</v>
      </c>
      <c r="N236" s="6" t="n">
        <v>46387</v>
      </c>
      <c r="O236" t="n">
        <v>28.25</v>
      </c>
    </row>
    <row r="237" hidden="1" s="287">
      <c r="A237" t="inlineStr">
        <is>
          <t>V200016</t>
        </is>
      </c>
      <c r="B237" t="n">
        <v>3</v>
      </c>
      <c r="C237" t="n">
        <v>50</v>
      </c>
      <c r="D237" t="inlineStr">
        <is>
          <t>RTB Cargo Netherlands B.V.</t>
        </is>
      </c>
      <c r="E237" t="inlineStr">
        <is>
          <t>100002</t>
        </is>
      </c>
      <c r="F237" t="inlineStr">
        <is>
          <t>Albert-Plesmanweg 57</t>
        </is>
      </c>
      <c r="G237" t="inlineStr">
        <is>
          <t>3088GB</t>
        </is>
      </c>
      <c r="H237" t="inlineStr">
        <is>
          <t>Rotterdam</t>
        </is>
      </c>
      <c r="I237" t="inlineStr">
        <is>
          <t>NL</t>
        </is>
      </c>
      <c r="J237" t="inlineStr">
        <is>
          <t>SGGRSS_M2</t>
        </is>
      </c>
      <c r="K237" t="inlineStr">
        <is>
          <t>37 80 4960 938-1</t>
        </is>
      </c>
      <c r="L237" t="inlineStr">
        <is>
          <t>2021-0030</t>
        </is>
      </c>
      <c r="M237" s="6" t="n">
        <v>44633</v>
      </c>
      <c r="N237" s="6" t="n">
        <v>46081</v>
      </c>
      <c r="O237" t="n">
        <v>27.45</v>
      </c>
    </row>
    <row r="238" hidden="1" s="287">
      <c r="A238" t="inlineStr">
        <is>
          <t>V300018</t>
        </is>
      </c>
      <c r="B238" t="n">
        <v>2</v>
      </c>
      <c r="C238" t="n">
        <v>50</v>
      </c>
      <c r="D238" t="inlineStr">
        <is>
          <t>Contargo Rail Services GmbH</t>
        </is>
      </c>
      <c r="E238" t="inlineStr">
        <is>
          <t>100001</t>
        </is>
      </c>
      <c r="F238" t="inlineStr">
        <is>
          <t>Rheinkaistrasse 2</t>
        </is>
      </c>
      <c r="G238" t="inlineStr">
        <is>
          <t>68159</t>
        </is>
      </c>
      <c r="H238" t="inlineStr">
        <is>
          <t>Mannheim</t>
        </is>
      </c>
      <c r="I238" t="inlineStr">
        <is>
          <t>DE</t>
        </is>
      </c>
      <c r="J238" t="inlineStr">
        <is>
          <t>SGGRSS_M2</t>
        </is>
      </c>
      <c r="K238" t="inlineStr">
        <is>
          <t>37 80 4980 262-2</t>
        </is>
      </c>
      <c r="L238" t="inlineStr">
        <is>
          <t>2022-0008</t>
        </is>
      </c>
      <c r="M238" s="6" t="n">
        <v>44652</v>
      </c>
      <c r="N238" s="6" t="n">
        <v>46477</v>
      </c>
      <c r="O238" t="n">
        <v>40.3</v>
      </c>
    </row>
    <row r="239" hidden="1" s="287">
      <c r="A239" t="inlineStr">
        <is>
          <t>V300040</t>
        </is>
      </c>
      <c r="B239" t="n">
        <v>5</v>
      </c>
      <c r="C239" t="n">
        <v>50</v>
      </c>
      <c r="D239" t="inlineStr">
        <is>
          <t>Contargo Rail Services GmbH</t>
        </is>
      </c>
      <c r="E239" t="inlineStr">
        <is>
          <t>100001</t>
        </is>
      </c>
      <c r="F239" t="inlineStr">
        <is>
          <t>Rheinkaistrasse 2</t>
        </is>
      </c>
      <c r="G239" t="inlineStr">
        <is>
          <t>68159</t>
        </is>
      </c>
      <c r="H239" t="inlineStr">
        <is>
          <t>Mannheim</t>
        </is>
      </c>
      <c r="I239" t="inlineStr">
        <is>
          <t>DE</t>
        </is>
      </c>
      <c r="J239" t="inlineStr">
        <is>
          <t>SGGMRSS_M4</t>
        </is>
      </c>
      <c r="K239" t="inlineStr">
        <is>
          <t>37 80 4963 242-5</t>
        </is>
      </c>
      <c r="L239" t="inlineStr">
        <is>
          <t>2023-0024</t>
        </is>
      </c>
      <c r="M239" s="6" t="n">
        <v>45278</v>
      </c>
      <c r="N239" s="6" t="n">
        <v>46373</v>
      </c>
      <c r="O239" t="n">
        <v>35.8</v>
      </c>
    </row>
    <row r="240" hidden="1" s="287">
      <c r="A240" t="inlineStr">
        <is>
          <t>V200034</t>
        </is>
      </c>
      <c r="B240" t="n">
        <v>5</v>
      </c>
      <c r="C240" t="n">
        <v>50</v>
      </c>
      <c r="D240" t="inlineStr">
        <is>
          <t>Captrain Polska Sp.z.o.o.</t>
        </is>
      </c>
      <c r="E240" t="inlineStr">
        <is>
          <t>100024</t>
        </is>
      </c>
      <c r="F240" t="inlineStr">
        <is>
          <t>ul. Powstancow Slaskich 7a</t>
        </is>
      </c>
      <c r="G240" t="inlineStr">
        <is>
          <t>53-332</t>
        </is>
      </c>
      <c r="H240" t="inlineStr">
        <is>
          <t>Wroclaw</t>
        </is>
      </c>
      <c r="I240" t="inlineStr">
        <is>
          <t>PL</t>
        </is>
      </c>
      <c r="J240" t="inlineStr">
        <is>
          <t>SGNS_M13</t>
        </is>
      </c>
      <c r="K240" t="inlineStr">
        <is>
          <t>37 80 4564 368-1</t>
        </is>
      </c>
      <c r="L240" t="inlineStr">
        <is>
          <t>2024-0001</t>
        </is>
      </c>
      <c r="M240" s="6" t="n">
        <v>45321</v>
      </c>
      <c r="N240" s="6" t="n">
        <v>46752</v>
      </c>
      <c r="O240" t="n">
        <v>17.95</v>
      </c>
    </row>
    <row r="241" hidden="1" s="287">
      <c r="A241" t="inlineStr">
        <is>
          <t>V300048</t>
        </is>
      </c>
      <c r="B241" t="n">
        <v>6</v>
      </c>
      <c r="C241" t="n">
        <v>50</v>
      </c>
      <c r="D241" t="inlineStr">
        <is>
          <t>LTE Logistik- und Transport GmbH</t>
        </is>
      </c>
      <c r="E241" t="inlineStr">
        <is>
          <t>100766</t>
        </is>
      </c>
      <c r="F241" t="inlineStr">
        <is>
          <t>Hans-Roth-Strasse 3/1/Top 5</t>
        </is>
      </c>
      <c r="G241" t="inlineStr">
        <is>
          <t>8073</t>
        </is>
      </c>
      <c r="H241" t="inlineStr">
        <is>
          <t>Feldkirchen bei Graz</t>
        </is>
      </c>
      <c r="I241" t="inlineStr">
        <is>
          <t>AT</t>
        </is>
      </c>
      <c r="J241" t="inlineStr">
        <is>
          <t>SGNSS_M10</t>
        </is>
      </c>
      <c r="K241" t="inlineStr">
        <is>
          <t>37 80 4565 531-3</t>
        </is>
      </c>
      <c r="L241" t="inlineStr">
        <is>
          <t>2024-0018</t>
        </is>
      </c>
      <c r="M241" s="6" t="n">
        <v>45448</v>
      </c>
      <c r="N241" s="6" t="n">
        <v>46387</v>
      </c>
      <c r="O241" t="n">
        <v>19.15</v>
      </c>
    </row>
    <row r="242" hidden="1" s="287">
      <c r="A242" t="inlineStr">
        <is>
          <t>V100058</t>
        </is>
      </c>
      <c r="B242" t="n">
        <v>12</v>
      </c>
      <c r="C242" t="n">
        <v>20</v>
      </c>
      <c r="D242" t="inlineStr">
        <is>
          <t>RheinCargo GmbH &amp; Co. KG</t>
        </is>
      </c>
      <c r="E242" t="inlineStr">
        <is>
          <t>100011</t>
        </is>
      </c>
      <c r="F242" t="inlineStr">
        <is>
          <t>Hammer Landstrasse 3</t>
        </is>
      </c>
      <c r="G242" t="inlineStr">
        <is>
          <t>41460</t>
        </is>
      </c>
      <c r="H242" t="inlineStr">
        <is>
          <t>Neuss</t>
        </is>
      </c>
      <c r="I242" t="inlineStr">
        <is>
          <t>DE</t>
        </is>
      </c>
      <c r="J242" t="inlineStr">
        <is>
          <t>SGGNS_80XL</t>
        </is>
      </c>
      <c r="K242" t="inlineStr"/>
      <c r="L242" t="inlineStr">
        <is>
          <t>2024-0020</t>
        </is>
      </c>
      <c r="M242" s="6" t="n">
        <v>46539</v>
      </c>
      <c r="N242" s="6" t="n">
        <v>46924</v>
      </c>
      <c r="O242" t="n">
        <v>27.15</v>
      </c>
    </row>
    <row r="243" hidden="1" s="287">
      <c r="A243" t="inlineStr">
        <is>
          <t>V200041</t>
        </is>
      </c>
      <c r="B243" t="n">
        <v>6</v>
      </c>
      <c r="C243" t="n">
        <v>50</v>
      </c>
      <c r="D243" t="inlineStr">
        <is>
          <t>Captrain Deutschland CargoWest GmbH</t>
        </is>
      </c>
      <c r="E243" t="inlineStr">
        <is>
          <t>100030</t>
        </is>
      </c>
      <c r="F243" t="inlineStr">
        <is>
          <t>Am Grubenhof 2</t>
        </is>
      </c>
      <c r="G243" t="inlineStr">
        <is>
          <t>33330</t>
        </is>
      </c>
      <c r="H243" t="inlineStr">
        <is>
          <t>Gütersloh</t>
        </is>
      </c>
      <c r="I243" t="inlineStr">
        <is>
          <t>DE</t>
        </is>
      </c>
      <c r="J243" t="inlineStr">
        <is>
          <t>SGNS_M9</t>
        </is>
      </c>
      <c r="K243" t="inlineStr">
        <is>
          <t>37 80 4564 673-4</t>
        </is>
      </c>
      <c r="L243" t="inlineStr">
        <is>
          <t>2024-0010</t>
        </is>
      </c>
      <c r="M243" s="6" t="n">
        <v>45474</v>
      </c>
      <c r="N243" s="6" t="n">
        <v>46203</v>
      </c>
      <c r="O243" t="n">
        <v>23.9</v>
      </c>
    </row>
    <row r="244" hidden="1" s="287">
      <c r="A244" t="inlineStr">
        <is>
          <t>V200040</t>
        </is>
      </c>
      <c r="B244" t="n">
        <v>73</v>
      </c>
      <c r="C244" t="n">
        <v>50</v>
      </c>
      <c r="D244" t="inlineStr">
        <is>
          <t>PCC Intermodal S.A.</t>
        </is>
      </c>
      <c r="E244" t="inlineStr">
        <is>
          <t>100761</t>
        </is>
      </c>
      <c r="F244" t="inlineStr">
        <is>
          <t>ul Hutnicza 16</t>
        </is>
      </c>
      <c r="G244" t="inlineStr">
        <is>
          <t>81-061</t>
        </is>
      </c>
      <c r="H244" t="inlineStr">
        <is>
          <t>Gdynia</t>
        </is>
      </c>
      <c r="I244" t="inlineStr">
        <is>
          <t>PL</t>
        </is>
      </c>
      <c r="J244" t="inlineStr">
        <is>
          <t>SGNS_M13</t>
        </is>
      </c>
      <c r="K244" t="inlineStr">
        <is>
          <t>37 80 4564 244-4</t>
        </is>
      </c>
      <c r="L244" t="inlineStr">
        <is>
          <t>2024-0021</t>
        </is>
      </c>
      <c r="M244" s="6" t="n">
        <v>45609</v>
      </c>
      <c r="N244" s="6" t="n">
        <v>47069</v>
      </c>
      <c r="O244" t="n">
        <v>20.8</v>
      </c>
    </row>
    <row r="245" hidden="1" s="287">
      <c r="A245" t="inlineStr">
        <is>
          <t>V300061</t>
        </is>
      </c>
      <c r="B245" t="n">
        <v>12</v>
      </c>
      <c r="C245" t="n">
        <v>20</v>
      </c>
      <c r="D245" t="inlineStr">
        <is>
          <t>Railport Brück GmbH</t>
        </is>
      </c>
      <c r="E245" t="inlineStr">
        <is>
          <t>100783</t>
        </is>
      </c>
      <c r="F245" t="inlineStr">
        <is>
          <t>Gregor-von-Brück-Ring 5</t>
        </is>
      </c>
      <c r="G245" t="inlineStr">
        <is>
          <t>14822</t>
        </is>
      </c>
      <c r="H245" t="inlineStr">
        <is>
          <t>Brück</t>
        </is>
      </c>
      <c r="I245" t="inlineStr">
        <is>
          <t>DE</t>
        </is>
      </c>
      <c r="J245" t="inlineStr">
        <is>
          <t>SDGGMRS_DTW</t>
        </is>
      </c>
      <c r="K245" t="inlineStr"/>
      <c r="L245" t="inlineStr">
        <is>
          <t>2024-0043</t>
        </is>
      </c>
      <c r="M245" s="6" t="n">
        <v>46266</v>
      </c>
      <c r="N245" s="6" t="n">
        <v>46630</v>
      </c>
      <c r="O245" t="n">
        <v>55</v>
      </c>
    </row>
    <row r="246" hidden="1" s="287">
      <c r="A246" t="inlineStr">
        <is>
          <t>V200050</t>
        </is>
      </c>
      <c r="B246" t="n">
        <v>12</v>
      </c>
      <c r="C246" t="n">
        <v>20</v>
      </c>
      <c r="D246" t="inlineStr">
        <is>
          <t>Mars Logistics AS</t>
        </is>
      </c>
      <c r="E246" t="inlineStr">
        <is>
          <t>100770</t>
        </is>
      </c>
      <c r="F246" t="inlineStr">
        <is>
          <t>Mahmutbey Mah., Tasocagi Yolu Cad.</t>
        </is>
      </c>
      <c r="G246" t="inlineStr">
        <is>
          <t>34218</t>
        </is>
      </c>
      <c r="H246" t="inlineStr">
        <is>
          <t>Bagcilar-Istanbul</t>
        </is>
      </c>
      <c r="I246" t="inlineStr">
        <is>
          <t>TR</t>
        </is>
      </c>
      <c r="J246" t="inlineStr">
        <is>
          <t>SGGMRS_90</t>
        </is>
      </c>
      <c r="K246" t="inlineStr"/>
      <c r="L246" t="inlineStr">
        <is>
          <t>2024-0005</t>
        </is>
      </c>
      <c r="M246" s="6" t="n">
        <v>45708</v>
      </c>
      <c r="N246" s="6" t="n">
        <v>46802</v>
      </c>
      <c r="O246" t="n">
        <v>28</v>
      </c>
    </row>
    <row r="247" hidden="1" s="287">
      <c r="A247" t="inlineStr">
        <is>
          <t>V730007</t>
        </is>
      </c>
      <c r="B247" t="n">
        <v>4</v>
      </c>
      <c r="C247" t="n">
        <v>50</v>
      </c>
      <c r="D247" t="inlineStr">
        <is>
          <t>Weco Rail GmbH</t>
        </is>
      </c>
      <c r="E247" t="inlineStr">
        <is>
          <t>100763</t>
        </is>
      </c>
      <c r="F247" t="inlineStr">
        <is>
          <t>Tanbruckgrasse 3</t>
        </is>
      </c>
      <c r="G247" t="inlineStr">
        <is>
          <t>1120</t>
        </is>
      </c>
      <c r="H247" t="inlineStr">
        <is>
          <t>Wien</t>
        </is>
      </c>
      <c r="I247" t="inlineStr">
        <is>
          <t>AT</t>
        </is>
      </c>
      <c r="J247" t="inlineStr">
        <is>
          <t>SDGGMRSS_M16</t>
        </is>
      </c>
      <c r="K247" t="inlineStr">
        <is>
          <t>37 80 4992 785-8</t>
        </is>
      </c>
      <c r="L247" t="inlineStr">
        <is>
          <t>2025-0015</t>
        </is>
      </c>
      <c r="M247" s="6" t="n">
        <v>45931</v>
      </c>
      <c r="N247" s="6" t="n">
        <v>46234</v>
      </c>
      <c r="O247" t="n">
        <v>46</v>
      </c>
    </row>
    <row r="248" hidden="1" s="287">
      <c r="A248" t="inlineStr">
        <is>
          <t>V300075</t>
        </is>
      </c>
      <c r="B248" t="n">
        <v>25</v>
      </c>
      <c r="C248" t="n">
        <v>50</v>
      </c>
      <c r="D248" t="inlineStr">
        <is>
          <t>Contargo Rail Services GmbH</t>
        </is>
      </c>
      <c r="E248" t="inlineStr">
        <is>
          <t>100001</t>
        </is>
      </c>
      <c r="F248" t="inlineStr">
        <is>
          <t>Rheinkaistrasse 2</t>
        </is>
      </c>
      <c r="G248" t="inlineStr">
        <is>
          <t>68159</t>
        </is>
      </c>
      <c r="H248" t="inlineStr">
        <is>
          <t>Mannheim</t>
        </is>
      </c>
      <c r="I248" t="inlineStr">
        <is>
          <t>DE</t>
        </is>
      </c>
      <c r="J248" t="inlineStr">
        <is>
          <t>SDGGMRSS_M32</t>
        </is>
      </c>
      <c r="K248" t="inlineStr">
        <is>
          <t>37 80 4992 872-4</t>
        </is>
      </c>
      <c r="L248" t="inlineStr">
        <is>
          <t>2025-0023</t>
        </is>
      </c>
      <c r="M248" s="6" t="n">
        <v>45926</v>
      </c>
      <c r="N248" s="6" t="n">
        <v>46112</v>
      </c>
      <c r="O248" t="n">
        <v>41.1</v>
      </c>
    </row>
    <row r="249" hidden="1" s="287">
      <c r="A249" t="inlineStr">
        <is>
          <t>V720005</t>
        </is>
      </c>
      <c r="B249" t="n">
        <v>12</v>
      </c>
      <c r="C249" t="n">
        <v>20</v>
      </c>
      <c r="D249" t="inlineStr">
        <is>
          <t>LAUDE Smart Intermodal S.A.</t>
        </is>
      </c>
      <c r="E249" t="inlineStr">
        <is>
          <t>100026</t>
        </is>
      </c>
      <c r="F249" t="inlineStr">
        <is>
          <t>ul. Wroclawska 131</t>
        </is>
      </c>
      <c r="G249" t="inlineStr">
        <is>
          <t>87-100</t>
        </is>
      </c>
      <c r="H249" t="inlineStr">
        <is>
          <t>Torun</t>
        </is>
      </c>
      <c r="I249" t="inlineStr">
        <is>
          <t>PL</t>
        </is>
      </c>
      <c r="J249" t="inlineStr">
        <is>
          <t>SDGGMRS_DTW</t>
        </is>
      </c>
      <c r="K249" t="inlineStr"/>
      <c r="L249" t="inlineStr">
        <is>
          <t>2025-0031</t>
        </is>
      </c>
      <c r="M249" s="6" t="n">
        <v>45992</v>
      </c>
      <c r="N249" s="6" t="n">
        <v>46387</v>
      </c>
      <c r="O249" t="n">
        <v>49.25</v>
      </c>
    </row>
    <row r="250" hidden="1" s="287">
      <c r="A250" t="inlineStr">
        <is>
          <t>V730008</t>
        </is>
      </c>
      <c r="B250" t="n">
        <v>12</v>
      </c>
      <c r="C250" t="n">
        <v>20</v>
      </c>
      <c r="D250" t="inlineStr">
        <is>
          <t>Martin Tolksdorf Logistics GmbH</t>
        </is>
      </c>
      <c r="E250" t="inlineStr">
        <is>
          <t>100787</t>
        </is>
      </c>
      <c r="F250" t="inlineStr">
        <is>
          <t>Bahnhofstrasse 47</t>
        </is>
      </c>
      <c r="G250" t="inlineStr">
        <is>
          <t>65611</t>
        </is>
      </c>
      <c r="H250" t="inlineStr">
        <is>
          <t>Brechen</t>
        </is>
      </c>
      <c r="I250" t="inlineStr">
        <is>
          <t>DE</t>
        </is>
      </c>
      <c r="J250" t="inlineStr">
        <is>
          <t>SDGGMRS_DTW</t>
        </is>
      </c>
      <c r="K250" t="inlineStr"/>
      <c r="L250" t="inlineStr">
        <is>
          <t>2025-0034</t>
        </is>
      </c>
      <c r="M250" s="6" t="n">
        <v>45992</v>
      </c>
      <c r="N250" s="6" t="n">
        <v>46387</v>
      </c>
      <c r="O250" t="n">
        <v>62.85</v>
      </c>
    </row>
    <row r="251" hidden="1" s="287">
      <c r="A251" t="inlineStr">
        <is>
          <t>V300084</t>
        </is>
      </c>
      <c r="B251" t="n">
        <v>1</v>
      </c>
      <c r="C251" t="n">
        <v>50</v>
      </c>
      <c r="D251" t="inlineStr">
        <is>
          <t>duisport logistics &amp;</t>
        </is>
      </c>
      <c r="E251" t="inlineStr">
        <is>
          <t>100003</t>
        </is>
      </c>
      <c r="F251" t="inlineStr">
        <is>
          <t>port services GmbH</t>
        </is>
      </c>
      <c r="G251" t="inlineStr">
        <is>
          <t>47119</t>
        </is>
      </c>
      <c r="H251" t="inlineStr">
        <is>
          <t>Duisburg</t>
        </is>
      </c>
      <c r="I251" t="inlineStr">
        <is>
          <t>DE</t>
        </is>
      </c>
      <c r="J251" t="inlineStr">
        <is>
          <t>SGGRSS_M2</t>
        </is>
      </c>
      <c r="K251" t="inlineStr">
        <is>
          <t>33 80 4960 135-8</t>
        </is>
      </c>
      <c r="L251" t="inlineStr">
        <is>
          <t>2025-0005</t>
        </is>
      </c>
      <c r="M251" s="6" t="n">
        <v>46054</v>
      </c>
      <c r="N251" s="6" t="n">
        <v>46783</v>
      </c>
      <c r="O251" t="n">
        <v>25.2</v>
      </c>
    </row>
    <row r="252" hidden="1" s="287">
      <c r="A252" t="inlineStr">
        <is>
          <t>V300085</t>
        </is>
      </c>
      <c r="B252" t="n">
        <v>4</v>
      </c>
      <c r="C252" t="n">
        <v>50</v>
      </c>
      <c r="D252" t="inlineStr">
        <is>
          <t>Contargo Rail Services GmbH</t>
        </is>
      </c>
      <c r="E252" t="inlineStr">
        <is>
          <t>100001</t>
        </is>
      </c>
      <c r="F252" t="inlineStr">
        <is>
          <t>Rheinkaistrasse 2</t>
        </is>
      </c>
      <c r="G252" t="inlineStr">
        <is>
          <t>68159</t>
        </is>
      </c>
      <c r="H252" t="inlineStr">
        <is>
          <t>Mannheim</t>
        </is>
      </c>
      <c r="I252" t="inlineStr">
        <is>
          <t>DE</t>
        </is>
      </c>
      <c r="J252" t="inlineStr">
        <is>
          <t>SGGRSS_M20</t>
        </is>
      </c>
      <c r="K252" t="inlineStr">
        <is>
          <t>33 80 4960 127-5</t>
        </is>
      </c>
      <c r="L252" t="inlineStr">
        <is>
          <t>2025-0032</t>
        </is>
      </c>
      <c r="M252" s="6" t="n">
        <v>46015</v>
      </c>
      <c r="N252" s="6" t="n">
        <v>46744</v>
      </c>
      <c r="O252" t="n">
        <v>24.53</v>
      </c>
    </row>
    <row r="253">
      <c r="A253" t="inlineStr">
        <is>
          <t>V300086</t>
        </is>
      </c>
      <c r="B253" t="n">
        <v>12</v>
      </c>
      <c r="C253" t="n">
        <v>20</v>
      </c>
      <c r="D253" t="inlineStr">
        <is>
          <t>LTE Logistik- und Transport GmbH</t>
        </is>
      </c>
      <c r="E253" t="inlineStr">
        <is>
          <t>100766</t>
        </is>
      </c>
      <c r="F253" t="inlineStr">
        <is>
          <t>Hans-Roth-Strasse 3/1/Top 5</t>
        </is>
      </c>
      <c r="G253" t="inlineStr">
        <is>
          <t>8073</t>
        </is>
      </c>
      <c r="H253" t="inlineStr">
        <is>
          <t>Feldkirchen bei Graz</t>
        </is>
      </c>
      <c r="I253" t="inlineStr">
        <is>
          <t>AT</t>
        </is>
      </c>
      <c r="J253" t="inlineStr">
        <is>
          <t>SGGMRS_90</t>
        </is>
      </c>
      <c r="K253" t="inlineStr"/>
      <c r="L253" t="inlineStr">
        <is>
          <t>2025-0042</t>
        </is>
      </c>
      <c r="M253" s="6" t="n">
        <v>46069</v>
      </c>
      <c r="N253" s="6" t="n">
        <v>46752</v>
      </c>
      <c r="O253" t="n">
        <v>24.5</v>
      </c>
    </row>
    <row r="254" hidden="1" s="287">
      <c r="A254" t="inlineStr">
        <is>
          <t>V300089</t>
        </is>
      </c>
      <c r="B254" t="n">
        <v>12</v>
      </c>
      <c r="C254" t="n">
        <v>20</v>
      </c>
      <c r="D254" t="inlineStr">
        <is>
          <t>Kombiverkehr GmbH und Co. KG</t>
        </is>
      </c>
      <c r="E254" t="inlineStr">
        <is>
          <t>100332</t>
        </is>
      </c>
      <c r="F254" t="inlineStr">
        <is>
          <t>Zum Laurenburger Hof 76</t>
        </is>
      </c>
      <c r="G254" t="inlineStr">
        <is>
          <t>60594</t>
        </is>
      </c>
      <c r="H254" t="inlineStr">
        <is>
          <t>Frankfurt am Main</t>
        </is>
      </c>
      <c r="I254" t="inlineStr">
        <is>
          <t>DE</t>
        </is>
      </c>
      <c r="J254" t="inlineStr">
        <is>
          <t>SGNS_60</t>
        </is>
      </c>
      <c r="K254" t="inlineStr"/>
      <c r="L254" t="inlineStr">
        <is>
          <t>2025-0038</t>
        </is>
      </c>
      <c r="M254" s="6" t="n">
        <v>46113</v>
      </c>
      <c r="N254" s="6" t="n">
        <v>46843</v>
      </c>
      <c r="O254" t="n">
        <v>23.64</v>
      </c>
    </row>
    <row r="255" hidden="1" s="287">
      <c r="A255" t="inlineStr">
        <is>
          <t>V730011</t>
        </is>
      </c>
      <c r="B255" t="n">
        <v>12</v>
      </c>
      <c r="C255" t="n">
        <v>20</v>
      </c>
      <c r="D255" t="inlineStr">
        <is>
          <t>LTE Logistik- und Transport GmbH</t>
        </is>
      </c>
      <c r="E255" t="inlineStr">
        <is>
          <t>100766</t>
        </is>
      </c>
      <c r="F255" t="inlineStr">
        <is>
          <t>Hans-Roth-Strasse 3/1/Top 5</t>
        </is>
      </c>
      <c r="G255" t="inlineStr">
        <is>
          <t>8073</t>
        </is>
      </c>
      <c r="H255" t="inlineStr">
        <is>
          <t>Feldkirchen bei Graz</t>
        </is>
      </c>
      <c r="I255" t="inlineStr">
        <is>
          <t>AT</t>
        </is>
      </c>
      <c r="J255" t="inlineStr">
        <is>
          <t>SGGMRS_90</t>
        </is>
      </c>
      <c r="K255" t="inlineStr"/>
      <c r="L255" t="inlineStr">
        <is>
          <t>2025-0042</t>
        </is>
      </c>
      <c r="M255" s="6" t="n">
        <v>46069</v>
      </c>
      <c r="N255" s="6" t="n">
        <v>46752</v>
      </c>
      <c r="O255" t="n">
        <v>24.5</v>
      </c>
    </row>
    <row r="256" hidden="1" s="287">
      <c r="A256" t="inlineStr">
        <is>
          <t>V730012</t>
        </is>
      </c>
      <c r="B256" t="n">
        <v>6</v>
      </c>
      <c r="C256" t="n">
        <v>50</v>
      </c>
      <c r="D256" t="inlineStr">
        <is>
          <t>Captrain Deutschland CargoWest GmbH</t>
        </is>
      </c>
      <c r="E256" t="inlineStr">
        <is>
          <t>100030</t>
        </is>
      </c>
      <c r="F256" t="inlineStr">
        <is>
          <t>Am Grubenhof 2</t>
        </is>
      </c>
      <c r="G256" t="inlineStr">
        <is>
          <t>33330</t>
        </is>
      </c>
      <c r="H256" t="inlineStr">
        <is>
          <t>Gütersloh</t>
        </is>
      </c>
      <c r="I256" t="inlineStr">
        <is>
          <t>DE</t>
        </is>
      </c>
      <c r="J256" t="inlineStr">
        <is>
          <t>SDGGMRSS_M8</t>
        </is>
      </c>
      <c r="K256" t="inlineStr">
        <is>
          <t>35 80 4956 089-1</t>
        </is>
      </c>
      <c r="L256" t="inlineStr">
        <is>
          <t>2024-0044</t>
        </is>
      </c>
      <c r="M256" s="6" t="n">
        <v>46023</v>
      </c>
      <c r="N256" s="6" t="n">
        <v>47483</v>
      </c>
      <c r="O256" t="n">
        <v>42.71</v>
      </c>
    </row>
    <row r="257" hidden="1" s="287">
      <c r="A257" t="inlineStr">
        <is>
          <t>V300003</t>
        </is>
      </c>
      <c r="B257" t="n">
        <v>1</v>
      </c>
      <c r="C257" t="n">
        <v>50</v>
      </c>
      <c r="D257" t="inlineStr">
        <is>
          <t>Contargo Rail Services GmbH</t>
        </is>
      </c>
      <c r="E257" t="inlineStr">
        <is>
          <t>100001</t>
        </is>
      </c>
      <c r="F257" t="inlineStr">
        <is>
          <t>Rheinkaistrasse 2</t>
        </is>
      </c>
      <c r="G257" t="inlineStr">
        <is>
          <t>68159</t>
        </is>
      </c>
      <c r="H257" t="inlineStr">
        <is>
          <t>Mannheim</t>
        </is>
      </c>
      <c r="I257" t="inlineStr">
        <is>
          <t>DE</t>
        </is>
      </c>
      <c r="J257" t="inlineStr">
        <is>
          <t>SGGRSS_M2</t>
        </is>
      </c>
      <c r="K257" t="inlineStr">
        <is>
          <t>37 80 4980 654-0</t>
        </is>
      </c>
      <c r="L257" t="inlineStr">
        <is>
          <t>2020-0003</t>
        </is>
      </c>
      <c r="M257" s="6" t="n">
        <v>44197</v>
      </c>
      <c r="N257" s="6" t="n">
        <v>46387</v>
      </c>
      <c r="O257" t="n">
        <v>39.1</v>
      </c>
    </row>
    <row r="258" hidden="1" s="287">
      <c r="A258" t="inlineStr">
        <is>
          <t>V300010</t>
        </is>
      </c>
      <c r="B258" t="n">
        <v>7</v>
      </c>
      <c r="C258" t="n">
        <v>50</v>
      </c>
      <c r="D258" t="inlineStr">
        <is>
          <t>Contargo Rail Services GmbH</t>
        </is>
      </c>
      <c r="E258" t="inlineStr">
        <is>
          <t>100001</t>
        </is>
      </c>
      <c r="F258" t="inlineStr">
        <is>
          <t>Rheinkaistrasse 2</t>
        </is>
      </c>
      <c r="G258" t="inlineStr">
        <is>
          <t>68159</t>
        </is>
      </c>
      <c r="H258" t="inlineStr">
        <is>
          <t>Mannheim</t>
        </is>
      </c>
      <c r="I258" t="inlineStr">
        <is>
          <t>DE</t>
        </is>
      </c>
      <c r="J258" t="inlineStr">
        <is>
          <t>SGGRSS_M2</t>
        </is>
      </c>
      <c r="K258" t="inlineStr">
        <is>
          <t>37 80 4980 456-0</t>
        </is>
      </c>
      <c r="L258" t="inlineStr">
        <is>
          <t>2021-0015</t>
        </is>
      </c>
      <c r="M258" s="6" t="n">
        <v>44531</v>
      </c>
      <c r="N258" s="6" t="n">
        <v>46333</v>
      </c>
      <c r="O258" t="n">
        <v>36.8</v>
      </c>
    </row>
    <row r="259" hidden="1" s="287">
      <c r="A259" t="inlineStr">
        <is>
          <t>V100021</t>
        </is>
      </c>
      <c r="B259" t="n">
        <v>3</v>
      </c>
      <c r="C259" t="n">
        <v>50</v>
      </c>
      <c r="D259" t="inlineStr">
        <is>
          <t>RheinCargo GmbH &amp; Co. KG</t>
        </is>
      </c>
      <c r="E259" t="inlineStr">
        <is>
          <t>100011</t>
        </is>
      </c>
      <c r="F259" t="inlineStr">
        <is>
          <t>Hammer Landstrasse 3</t>
        </is>
      </c>
      <c r="G259" t="inlineStr">
        <is>
          <t>41460</t>
        </is>
      </c>
      <c r="H259" t="inlineStr">
        <is>
          <t>Neuss</t>
        </is>
      </c>
      <c r="I259" t="inlineStr">
        <is>
          <t>DE</t>
        </is>
      </c>
      <c r="J259" t="inlineStr">
        <is>
          <t>SGGRSS_M2</t>
        </is>
      </c>
      <c r="K259" t="inlineStr">
        <is>
          <t>37 80 4980 782-9</t>
        </is>
      </c>
      <c r="L259" t="inlineStr">
        <is>
          <t>2022-0003</t>
        </is>
      </c>
      <c r="M259" s="6" t="n">
        <v>44673</v>
      </c>
      <c r="N259" s="6" t="n">
        <v>46387</v>
      </c>
      <c r="O259" t="n">
        <v>28.25</v>
      </c>
    </row>
    <row r="260" hidden="1" s="287">
      <c r="A260" t="inlineStr">
        <is>
          <t>V200016</t>
        </is>
      </c>
      <c r="B260" t="n">
        <v>4</v>
      </c>
      <c r="C260" t="n">
        <v>50</v>
      </c>
      <c r="D260" t="inlineStr">
        <is>
          <t>RTB Cargo Netherlands B.V.</t>
        </is>
      </c>
      <c r="E260" t="inlineStr">
        <is>
          <t>100002</t>
        </is>
      </c>
      <c r="F260" t="inlineStr">
        <is>
          <t>Albert-Plesmanweg 57</t>
        </is>
      </c>
      <c r="G260" t="inlineStr">
        <is>
          <t>3088GB</t>
        </is>
      </c>
      <c r="H260" t="inlineStr">
        <is>
          <t>Rotterdam</t>
        </is>
      </c>
      <c r="I260" t="inlineStr">
        <is>
          <t>NL</t>
        </is>
      </c>
      <c r="J260" t="inlineStr">
        <is>
          <t>SGGRSS_M2</t>
        </is>
      </c>
      <c r="K260" t="inlineStr">
        <is>
          <t>37 80 4960 939-9</t>
        </is>
      </c>
      <c r="L260" t="inlineStr">
        <is>
          <t>2021-0030</t>
        </is>
      </c>
      <c r="M260" s="6" t="n">
        <v>44633</v>
      </c>
      <c r="N260" s="6" t="n">
        <v>46081</v>
      </c>
      <c r="O260" t="n">
        <v>27.45</v>
      </c>
    </row>
    <row r="261" hidden="1" s="287">
      <c r="A261" t="inlineStr">
        <is>
          <t>V300018</t>
        </is>
      </c>
      <c r="B261" t="n">
        <v>3</v>
      </c>
      <c r="C261" t="n">
        <v>50</v>
      </c>
      <c r="D261" t="inlineStr">
        <is>
          <t>Contargo Rail Services GmbH</t>
        </is>
      </c>
      <c r="E261" t="inlineStr">
        <is>
          <t>100001</t>
        </is>
      </c>
      <c r="F261" t="inlineStr">
        <is>
          <t>Rheinkaistrasse 2</t>
        </is>
      </c>
      <c r="G261" t="inlineStr">
        <is>
          <t>68159</t>
        </is>
      </c>
      <c r="H261" t="inlineStr">
        <is>
          <t>Mannheim</t>
        </is>
      </c>
      <c r="I261" t="inlineStr">
        <is>
          <t>DE</t>
        </is>
      </c>
      <c r="J261" t="inlineStr">
        <is>
          <t>SGGRSS_M2</t>
        </is>
      </c>
      <c r="K261" t="inlineStr">
        <is>
          <t>37 80 4980 277-0</t>
        </is>
      </c>
      <c r="L261" t="inlineStr">
        <is>
          <t>2022-0008</t>
        </is>
      </c>
      <c r="M261" s="6" t="n">
        <v>44652</v>
      </c>
      <c r="N261" s="6" t="n">
        <v>46477</v>
      </c>
      <c r="O261" t="n">
        <v>40.3</v>
      </c>
    </row>
    <row r="262" hidden="1" s="287">
      <c r="A262" t="inlineStr">
        <is>
          <t>V100030</t>
        </is>
      </c>
      <c r="B262" t="n">
        <v>1</v>
      </c>
      <c r="C262" t="n">
        <v>50</v>
      </c>
      <c r="D262" t="inlineStr">
        <is>
          <t>Rail Cargo Austria AG</t>
        </is>
      </c>
      <c r="E262" t="inlineStr">
        <is>
          <t>100020</t>
        </is>
      </c>
      <c r="F262" t="inlineStr">
        <is>
          <t>Am Hauptbahnhof 2</t>
        </is>
      </c>
      <c r="G262" t="inlineStr">
        <is>
          <t>1100</t>
        </is>
      </c>
      <c r="H262" t="inlineStr">
        <is>
          <t>Wien</t>
        </is>
      </c>
      <c r="I262" t="inlineStr">
        <is>
          <t>AT</t>
        </is>
      </c>
      <c r="J262" t="inlineStr">
        <is>
          <t>SGGMRS_M5</t>
        </is>
      </c>
      <c r="K262" t="inlineStr">
        <is>
          <t>37 80 4953 349-0</t>
        </is>
      </c>
      <c r="L262" t="inlineStr">
        <is>
          <t>2022-0011</t>
        </is>
      </c>
      <c r="M262" s="6" t="n">
        <v>44774</v>
      </c>
      <c r="N262" s="6" t="n">
        <v>46203</v>
      </c>
      <c r="O262" t="n">
        <v>23</v>
      </c>
    </row>
    <row r="263" hidden="1" s="287">
      <c r="A263" t="inlineStr">
        <is>
          <t>V300040</t>
        </is>
      </c>
      <c r="B263" t="n">
        <v>6</v>
      </c>
      <c r="C263" t="n">
        <v>50</v>
      </c>
      <c r="D263" t="inlineStr">
        <is>
          <t>Contargo Rail Services GmbH</t>
        </is>
      </c>
      <c r="E263" t="inlineStr">
        <is>
          <t>100001</t>
        </is>
      </c>
      <c r="F263" t="inlineStr">
        <is>
          <t>Rheinkaistrasse 2</t>
        </is>
      </c>
      <c r="G263" t="inlineStr">
        <is>
          <t>68159</t>
        </is>
      </c>
      <c r="H263" t="inlineStr">
        <is>
          <t>Mannheim</t>
        </is>
      </c>
      <c r="I263" t="inlineStr">
        <is>
          <t>DE</t>
        </is>
      </c>
      <c r="J263" t="inlineStr">
        <is>
          <t>SGGMRSS_M4</t>
        </is>
      </c>
      <c r="K263" t="inlineStr">
        <is>
          <t>37 80 4963 246-6</t>
        </is>
      </c>
      <c r="L263" t="inlineStr">
        <is>
          <t>2023-0024</t>
        </is>
      </c>
      <c r="M263" s="6" t="n">
        <v>45278</v>
      </c>
      <c r="N263" s="6" t="n">
        <v>46373</v>
      </c>
      <c r="O263" t="n">
        <v>35.8</v>
      </c>
    </row>
    <row r="264" hidden="1" s="287">
      <c r="A264" t="inlineStr">
        <is>
          <t>V200034</t>
        </is>
      </c>
      <c r="B264" t="n">
        <v>6</v>
      </c>
      <c r="C264" t="n">
        <v>50</v>
      </c>
      <c r="D264" t="inlineStr">
        <is>
          <t>Captrain Polska Sp.z.o.o.</t>
        </is>
      </c>
      <c r="E264" t="inlineStr">
        <is>
          <t>100024</t>
        </is>
      </c>
      <c r="F264" t="inlineStr">
        <is>
          <t>ul. Powstancow Slaskich 7a</t>
        </is>
      </c>
      <c r="G264" t="inlineStr">
        <is>
          <t>53-332</t>
        </is>
      </c>
      <c r="H264" t="inlineStr">
        <is>
          <t>Wroclaw</t>
        </is>
      </c>
      <c r="I264" t="inlineStr">
        <is>
          <t>PL</t>
        </is>
      </c>
      <c r="J264" t="inlineStr">
        <is>
          <t>SGNS_M13</t>
        </is>
      </c>
      <c r="K264" t="inlineStr">
        <is>
          <t>37 80 4564 369-9</t>
        </is>
      </c>
      <c r="L264" t="inlineStr">
        <is>
          <t>2024-0001</t>
        </is>
      </c>
      <c r="M264" s="6" t="n">
        <v>45321</v>
      </c>
      <c r="N264" s="6" t="n">
        <v>46752</v>
      </c>
      <c r="O264" t="n">
        <v>17.95</v>
      </c>
    </row>
    <row r="265" hidden="1" s="287">
      <c r="A265" t="inlineStr">
        <is>
          <t>V100058</t>
        </is>
      </c>
      <c r="B265" t="n">
        <v>13</v>
      </c>
      <c r="C265" t="n">
        <v>20</v>
      </c>
      <c r="D265" t="inlineStr">
        <is>
          <t>RheinCargo GmbH &amp; Co. KG</t>
        </is>
      </c>
      <c r="E265" t="inlineStr">
        <is>
          <t>100011</t>
        </is>
      </c>
      <c r="F265" t="inlineStr">
        <is>
          <t>Hammer Landstrasse 3</t>
        </is>
      </c>
      <c r="G265" t="inlineStr">
        <is>
          <t>41460</t>
        </is>
      </c>
      <c r="H265" t="inlineStr">
        <is>
          <t>Neuss</t>
        </is>
      </c>
      <c r="I265" t="inlineStr">
        <is>
          <t>DE</t>
        </is>
      </c>
      <c r="J265" t="inlineStr">
        <is>
          <t>SGGNS_80XL</t>
        </is>
      </c>
      <c r="K265" t="inlineStr"/>
      <c r="L265" t="inlineStr">
        <is>
          <t>2024-0020</t>
        </is>
      </c>
      <c r="M265" s="6" t="n">
        <v>46539</v>
      </c>
      <c r="N265" s="6" t="n">
        <v>46924</v>
      </c>
      <c r="O265" t="n">
        <v>27.15</v>
      </c>
    </row>
    <row r="266" hidden="1" s="287">
      <c r="A266" t="inlineStr">
        <is>
          <t>V200040</t>
        </is>
      </c>
      <c r="B266" t="n">
        <v>74</v>
      </c>
      <c r="C266" t="n">
        <v>50</v>
      </c>
      <c r="D266" t="inlineStr">
        <is>
          <t>PCC Intermodal S.A.</t>
        </is>
      </c>
      <c r="E266" t="inlineStr">
        <is>
          <t>100761</t>
        </is>
      </c>
      <c r="F266" t="inlineStr">
        <is>
          <t>ul Hutnicza 16</t>
        </is>
      </c>
      <c r="G266" t="inlineStr">
        <is>
          <t>81-061</t>
        </is>
      </c>
      <c r="H266" t="inlineStr">
        <is>
          <t>Gdynia</t>
        </is>
      </c>
      <c r="I266" t="inlineStr">
        <is>
          <t>PL</t>
        </is>
      </c>
      <c r="J266" t="inlineStr">
        <is>
          <t>SGNS_M13</t>
        </is>
      </c>
      <c r="K266" t="inlineStr">
        <is>
          <t>37 80 4564 258-4</t>
        </is>
      </c>
      <c r="L266" t="inlineStr">
        <is>
          <t>2024-0021</t>
        </is>
      </c>
      <c r="M266" s="6" t="n">
        <v>45609</v>
      </c>
      <c r="N266" s="6" t="n">
        <v>47069</v>
      </c>
      <c r="O266" t="n">
        <v>20.8</v>
      </c>
    </row>
    <row r="267" hidden="1" s="287">
      <c r="A267" t="inlineStr">
        <is>
          <t>V300061</t>
        </is>
      </c>
      <c r="B267" t="n">
        <v>13</v>
      </c>
      <c r="C267" t="n">
        <v>20</v>
      </c>
      <c r="D267" t="inlineStr">
        <is>
          <t>Railport Brück GmbH</t>
        </is>
      </c>
      <c r="E267" t="inlineStr">
        <is>
          <t>100783</t>
        </is>
      </c>
      <c r="F267" t="inlineStr">
        <is>
          <t>Gregor-von-Brück-Ring 5</t>
        </is>
      </c>
      <c r="G267" t="inlineStr">
        <is>
          <t>14822</t>
        </is>
      </c>
      <c r="H267" t="inlineStr">
        <is>
          <t>Brück</t>
        </is>
      </c>
      <c r="I267" t="inlineStr">
        <is>
          <t>DE</t>
        </is>
      </c>
      <c r="J267" t="inlineStr">
        <is>
          <t>SDGGMRS_DTW</t>
        </is>
      </c>
      <c r="K267" t="inlineStr"/>
      <c r="L267" t="inlineStr">
        <is>
          <t>2024-0043</t>
        </is>
      </c>
      <c r="M267" s="6" t="n">
        <v>46266</v>
      </c>
      <c r="N267" s="6" t="n">
        <v>46630</v>
      </c>
      <c r="O267" t="n">
        <v>55</v>
      </c>
    </row>
    <row r="268" hidden="1" s="287">
      <c r="A268" t="inlineStr">
        <is>
          <t>V200050</t>
        </is>
      </c>
      <c r="B268" t="n">
        <v>13</v>
      </c>
      <c r="C268" t="n">
        <v>20</v>
      </c>
      <c r="D268" t="inlineStr">
        <is>
          <t>Mars Logistics AS</t>
        </is>
      </c>
      <c r="E268" t="inlineStr">
        <is>
          <t>100770</t>
        </is>
      </c>
      <c r="F268" t="inlineStr">
        <is>
          <t>Mahmutbey Mah., Tasocagi Yolu Cad.</t>
        </is>
      </c>
      <c r="G268" t="inlineStr">
        <is>
          <t>34218</t>
        </is>
      </c>
      <c r="H268" t="inlineStr">
        <is>
          <t>Bagcilar-Istanbul</t>
        </is>
      </c>
      <c r="I268" t="inlineStr">
        <is>
          <t>TR</t>
        </is>
      </c>
      <c r="J268" t="inlineStr">
        <is>
          <t>SGGMRS_90</t>
        </is>
      </c>
      <c r="K268" t="inlineStr"/>
      <c r="L268" t="inlineStr">
        <is>
          <t>2024-0005</t>
        </is>
      </c>
      <c r="M268" s="6" t="n">
        <v>45708</v>
      </c>
      <c r="N268" s="6" t="n">
        <v>46802</v>
      </c>
      <c r="O268" t="n">
        <v>28</v>
      </c>
    </row>
    <row r="269" hidden="1" s="287">
      <c r="A269" t="inlineStr">
        <is>
          <t>V730005</t>
        </is>
      </c>
      <c r="B269" t="n">
        <v>1</v>
      </c>
      <c r="C269" t="n">
        <v>50</v>
      </c>
      <c r="D269" t="inlineStr">
        <is>
          <t>G.T.S. Rail S.p.a.</t>
        </is>
      </c>
      <c r="E269" t="inlineStr">
        <is>
          <t>100782</t>
        </is>
      </c>
      <c r="F269" t="inlineStr">
        <is>
          <t>Via Sasha Muciaccia 15/a</t>
        </is>
      </c>
      <c r="G269" t="inlineStr">
        <is>
          <t>70132</t>
        </is>
      </c>
      <c r="H269" t="inlineStr">
        <is>
          <t>Bari</t>
        </is>
      </c>
      <c r="I269" t="inlineStr">
        <is>
          <t>IT</t>
        </is>
      </c>
      <c r="J269" t="inlineStr">
        <is>
          <t>SGGRSS_M2</t>
        </is>
      </c>
      <c r="K269" t="inlineStr">
        <is>
          <t>37 80 4980 265-5</t>
        </is>
      </c>
      <c r="L269" t="inlineStr">
        <is>
          <t>2025-0019</t>
        </is>
      </c>
      <c r="M269" s="6" t="n">
        <v>45962</v>
      </c>
      <c r="N269" s="6" t="n">
        <v>46326</v>
      </c>
      <c r="O269" t="n">
        <v>30</v>
      </c>
    </row>
    <row r="270" hidden="1" s="287">
      <c r="A270" t="inlineStr">
        <is>
          <t>V300077</t>
        </is>
      </c>
      <c r="B270" t="n">
        <v>1</v>
      </c>
      <c r="C270" t="n">
        <v>50</v>
      </c>
      <c r="D270" t="inlineStr">
        <is>
          <t>Contargo Rail Services GmbH</t>
        </is>
      </c>
      <c r="E270" t="inlineStr">
        <is>
          <t>100001</t>
        </is>
      </c>
      <c r="F270" t="inlineStr">
        <is>
          <t>Rheinkaistrasse 2</t>
        </is>
      </c>
      <c r="G270" t="inlineStr">
        <is>
          <t>68159</t>
        </is>
      </c>
      <c r="H270" t="inlineStr">
        <is>
          <t>Mannheim</t>
        </is>
      </c>
      <c r="I270" t="inlineStr">
        <is>
          <t>DE</t>
        </is>
      </c>
      <c r="J270" t="inlineStr">
        <is>
          <t>SGGMRSS_M4</t>
        </is>
      </c>
      <c r="K270" t="inlineStr">
        <is>
          <t>37 80 4963 218-5</t>
        </is>
      </c>
      <c r="L270" t="inlineStr">
        <is>
          <t>2025-0016</t>
        </is>
      </c>
      <c r="M270" s="6" t="n">
        <v>45926</v>
      </c>
      <c r="N270" s="6" t="n">
        <v>46112</v>
      </c>
      <c r="O270" t="n">
        <v>25.25</v>
      </c>
    </row>
    <row r="271" hidden="1" s="287">
      <c r="A271" t="inlineStr">
        <is>
          <t>V730007</t>
        </is>
      </c>
      <c r="B271" t="n">
        <v>5</v>
      </c>
      <c r="C271" t="n">
        <v>50</v>
      </c>
      <c r="D271" t="inlineStr">
        <is>
          <t>Weco Rail GmbH</t>
        </is>
      </c>
      <c r="E271" t="inlineStr">
        <is>
          <t>100763</t>
        </is>
      </c>
      <c r="F271" t="inlineStr">
        <is>
          <t>Tanbruckgrasse 3</t>
        </is>
      </c>
      <c r="G271" t="inlineStr">
        <is>
          <t>1120</t>
        </is>
      </c>
      <c r="H271" t="inlineStr">
        <is>
          <t>Wien</t>
        </is>
      </c>
      <c r="I271" t="inlineStr">
        <is>
          <t>AT</t>
        </is>
      </c>
      <c r="J271" t="inlineStr">
        <is>
          <t>SDGGMRSS_M16</t>
        </is>
      </c>
      <c r="K271" t="inlineStr">
        <is>
          <t>37 80 4992 788-2</t>
        </is>
      </c>
      <c r="L271" t="inlineStr">
        <is>
          <t>2025-0015</t>
        </is>
      </c>
      <c r="M271" s="6" t="n">
        <v>45931</v>
      </c>
      <c r="N271" s="6" t="n">
        <v>46234</v>
      </c>
      <c r="O271" t="n">
        <v>46</v>
      </c>
    </row>
    <row r="272" hidden="1" s="287">
      <c r="A272" t="inlineStr">
        <is>
          <t>V300075</t>
        </is>
      </c>
      <c r="B272" t="n">
        <v>26</v>
      </c>
      <c r="C272" t="n">
        <v>50</v>
      </c>
      <c r="D272" t="inlineStr">
        <is>
          <t>Contargo Rail Services GmbH</t>
        </is>
      </c>
      <c r="E272" t="inlineStr">
        <is>
          <t>100001</t>
        </is>
      </c>
      <c r="F272" t="inlineStr">
        <is>
          <t>Rheinkaistrasse 2</t>
        </is>
      </c>
      <c r="G272" t="inlineStr">
        <is>
          <t>68159</t>
        </is>
      </c>
      <c r="H272" t="inlineStr">
        <is>
          <t>Mannheim</t>
        </is>
      </c>
      <c r="I272" t="inlineStr">
        <is>
          <t>DE</t>
        </is>
      </c>
      <c r="J272" t="inlineStr">
        <is>
          <t>SDGGMRSS_M32</t>
        </is>
      </c>
      <c r="K272" t="inlineStr">
        <is>
          <t>37 80 4992 880-7</t>
        </is>
      </c>
      <c r="L272" t="inlineStr">
        <is>
          <t>2025-0023</t>
        </is>
      </c>
      <c r="M272" s="6" t="n">
        <v>45926</v>
      </c>
      <c r="N272" s="6" t="n">
        <v>46112</v>
      </c>
      <c r="O272" t="n">
        <v>41.1</v>
      </c>
    </row>
    <row r="273" hidden="1" s="287">
      <c r="A273" t="inlineStr">
        <is>
          <t>V720005</t>
        </is>
      </c>
      <c r="B273" t="n">
        <v>13</v>
      </c>
      <c r="C273" t="n">
        <v>20</v>
      </c>
      <c r="D273" t="inlineStr">
        <is>
          <t>LAUDE Smart Intermodal S.A.</t>
        </is>
      </c>
      <c r="E273" t="inlineStr">
        <is>
          <t>100026</t>
        </is>
      </c>
      <c r="F273" t="inlineStr">
        <is>
          <t>ul. Wroclawska 131</t>
        </is>
      </c>
      <c r="G273" t="inlineStr">
        <is>
          <t>87-100</t>
        </is>
      </c>
      <c r="H273" t="inlineStr">
        <is>
          <t>Torun</t>
        </is>
      </c>
      <c r="I273" t="inlineStr">
        <is>
          <t>PL</t>
        </is>
      </c>
      <c r="J273" t="inlineStr">
        <is>
          <t>SDGGMRS_DTW</t>
        </is>
      </c>
      <c r="K273" t="inlineStr"/>
      <c r="L273" t="inlineStr">
        <is>
          <t>2025-0031</t>
        </is>
      </c>
      <c r="M273" s="6" t="n">
        <v>45992</v>
      </c>
      <c r="N273" s="6" t="n">
        <v>46387</v>
      </c>
      <c r="O273" t="n">
        <v>49.25</v>
      </c>
    </row>
    <row r="274" hidden="1" s="287">
      <c r="A274" t="inlineStr">
        <is>
          <t>V730008</t>
        </is>
      </c>
      <c r="B274" t="n">
        <v>13</v>
      </c>
      <c r="C274" t="n">
        <v>20</v>
      </c>
      <c r="D274" t="inlineStr">
        <is>
          <t>Martin Tolksdorf Logistics GmbH</t>
        </is>
      </c>
      <c r="E274" t="inlineStr">
        <is>
          <t>100787</t>
        </is>
      </c>
      <c r="F274" t="inlineStr">
        <is>
          <t>Bahnhofstrasse 47</t>
        </is>
      </c>
      <c r="G274" t="inlineStr">
        <is>
          <t>65611</t>
        </is>
      </c>
      <c r="H274" t="inlineStr">
        <is>
          <t>Brechen</t>
        </is>
      </c>
      <c r="I274" t="inlineStr">
        <is>
          <t>DE</t>
        </is>
      </c>
      <c r="J274" t="inlineStr">
        <is>
          <t>SDGGMRS_DTW</t>
        </is>
      </c>
      <c r="K274" t="inlineStr"/>
      <c r="L274" t="inlineStr">
        <is>
          <t>2025-0034</t>
        </is>
      </c>
      <c r="M274" s="6" t="n">
        <v>45992</v>
      </c>
      <c r="N274" s="6" t="n">
        <v>46387</v>
      </c>
      <c r="O274" t="n">
        <v>62.85</v>
      </c>
    </row>
    <row r="275" hidden="1" s="287">
      <c r="A275" t="inlineStr">
        <is>
          <t>V300084</t>
        </is>
      </c>
      <c r="B275" t="n">
        <v>2</v>
      </c>
      <c r="C275" t="n">
        <v>50</v>
      </c>
      <c r="D275" t="inlineStr">
        <is>
          <t>duisport logistics &amp;</t>
        </is>
      </c>
      <c r="E275" t="inlineStr">
        <is>
          <t>100003</t>
        </is>
      </c>
      <c r="F275" t="inlineStr">
        <is>
          <t>port services GmbH</t>
        </is>
      </c>
      <c r="G275" t="inlineStr">
        <is>
          <t>47119</t>
        </is>
      </c>
      <c r="H275" t="inlineStr">
        <is>
          <t>Duisburg</t>
        </is>
      </c>
      <c r="I275" t="inlineStr">
        <is>
          <t>DE</t>
        </is>
      </c>
      <c r="J275" t="inlineStr">
        <is>
          <t>SGGRSS_M2</t>
        </is>
      </c>
      <c r="K275" t="inlineStr">
        <is>
          <t>33 80 4960 136-6</t>
        </is>
      </c>
      <c r="L275" t="inlineStr">
        <is>
          <t>2025-0005</t>
        </is>
      </c>
      <c r="M275" s="6" t="n">
        <v>46054</v>
      </c>
      <c r="N275" s="6" t="n">
        <v>46783</v>
      </c>
      <c r="O275" t="n">
        <v>25.2</v>
      </c>
    </row>
    <row r="276" hidden="1" s="287">
      <c r="A276" t="inlineStr">
        <is>
          <t>V300085</t>
        </is>
      </c>
      <c r="B276" t="n">
        <v>5</v>
      </c>
      <c r="C276" t="n">
        <v>50</v>
      </c>
      <c r="D276" t="inlineStr">
        <is>
          <t>Contargo Rail Services GmbH</t>
        </is>
      </c>
      <c r="E276" t="inlineStr">
        <is>
          <t>100001</t>
        </is>
      </c>
      <c r="F276" t="inlineStr">
        <is>
          <t>Rheinkaistrasse 2</t>
        </is>
      </c>
      <c r="G276" t="inlineStr">
        <is>
          <t>68159</t>
        </is>
      </c>
      <c r="H276" t="inlineStr">
        <is>
          <t>Mannheim</t>
        </is>
      </c>
      <c r="I276" t="inlineStr">
        <is>
          <t>DE</t>
        </is>
      </c>
      <c r="J276" t="inlineStr">
        <is>
          <t>SGGRSS_M20</t>
        </is>
      </c>
      <c r="K276" t="inlineStr">
        <is>
          <t>33 80 4960 129-1</t>
        </is>
      </c>
      <c r="L276" t="inlineStr">
        <is>
          <t>2025-0032</t>
        </is>
      </c>
      <c r="M276" s="6" t="n">
        <v>46015</v>
      </c>
      <c r="N276" s="6" t="n">
        <v>46744</v>
      </c>
      <c r="O276" t="n">
        <v>24.53</v>
      </c>
    </row>
    <row r="277">
      <c r="A277" t="inlineStr">
        <is>
          <t>V300086</t>
        </is>
      </c>
      <c r="B277" t="n">
        <v>13</v>
      </c>
      <c r="C277" t="n">
        <v>20</v>
      </c>
      <c r="D277" t="inlineStr">
        <is>
          <t>LTE Logistik- und Transport GmbH</t>
        </is>
      </c>
      <c r="E277" t="inlineStr">
        <is>
          <t>100766</t>
        </is>
      </c>
      <c r="F277" t="inlineStr">
        <is>
          <t>Hans-Roth-Strasse 3/1/Top 5</t>
        </is>
      </c>
      <c r="G277" t="inlineStr">
        <is>
          <t>8073</t>
        </is>
      </c>
      <c r="H277" t="inlineStr">
        <is>
          <t>Feldkirchen bei Graz</t>
        </is>
      </c>
      <c r="I277" t="inlineStr">
        <is>
          <t>AT</t>
        </is>
      </c>
      <c r="J277" t="inlineStr">
        <is>
          <t>SGGMRS_90</t>
        </is>
      </c>
      <c r="K277" t="inlineStr"/>
      <c r="L277" t="inlineStr">
        <is>
          <t>2025-0042</t>
        </is>
      </c>
      <c r="M277" s="6" t="n">
        <v>46069</v>
      </c>
      <c r="N277" s="6" t="n">
        <v>46752</v>
      </c>
      <c r="O277" t="n">
        <v>24.5</v>
      </c>
    </row>
    <row r="278" hidden="1" s="287">
      <c r="A278" t="inlineStr">
        <is>
          <t>V300089</t>
        </is>
      </c>
      <c r="B278" t="n">
        <v>13</v>
      </c>
      <c r="C278" t="n">
        <v>20</v>
      </c>
      <c r="D278" t="inlineStr">
        <is>
          <t>Kombiverkehr GmbH und Co. KG</t>
        </is>
      </c>
      <c r="E278" t="inlineStr">
        <is>
          <t>100332</t>
        </is>
      </c>
      <c r="F278" t="inlineStr">
        <is>
          <t>Zum Laurenburger Hof 76</t>
        </is>
      </c>
      <c r="G278" t="inlineStr">
        <is>
          <t>60594</t>
        </is>
      </c>
      <c r="H278" t="inlineStr">
        <is>
          <t>Frankfurt am Main</t>
        </is>
      </c>
      <c r="I278" t="inlineStr">
        <is>
          <t>DE</t>
        </is>
      </c>
      <c r="J278" t="inlineStr">
        <is>
          <t>SGNS_60</t>
        </is>
      </c>
      <c r="K278" t="inlineStr"/>
      <c r="L278" t="inlineStr">
        <is>
          <t>2025-0038</t>
        </is>
      </c>
      <c r="M278" s="6" t="n">
        <v>46113</v>
      </c>
      <c r="N278" s="6" t="n">
        <v>46843</v>
      </c>
      <c r="O278" t="n">
        <v>23.64</v>
      </c>
    </row>
    <row r="279" hidden="1" s="287">
      <c r="A279" t="inlineStr">
        <is>
          <t>V730011</t>
        </is>
      </c>
      <c r="B279" t="n">
        <v>13</v>
      </c>
      <c r="C279" t="n">
        <v>20</v>
      </c>
      <c r="D279" t="inlineStr">
        <is>
          <t>LTE Logistik- und Transport GmbH</t>
        </is>
      </c>
      <c r="E279" t="inlineStr">
        <is>
          <t>100766</t>
        </is>
      </c>
      <c r="F279" t="inlineStr">
        <is>
          <t>Hans-Roth-Strasse 3/1/Top 5</t>
        </is>
      </c>
      <c r="G279" t="inlineStr">
        <is>
          <t>8073</t>
        </is>
      </c>
      <c r="H279" t="inlineStr">
        <is>
          <t>Feldkirchen bei Graz</t>
        </is>
      </c>
      <c r="I279" t="inlineStr">
        <is>
          <t>AT</t>
        </is>
      </c>
      <c r="J279" t="inlineStr">
        <is>
          <t>SGGMRS_90</t>
        </is>
      </c>
      <c r="K279" t="inlineStr"/>
      <c r="L279" t="inlineStr">
        <is>
          <t>2025-0042</t>
        </is>
      </c>
      <c r="M279" s="6" t="n">
        <v>46069</v>
      </c>
      <c r="N279" s="6" t="n">
        <v>46752</v>
      </c>
      <c r="O279" t="n">
        <v>24.5</v>
      </c>
    </row>
    <row r="280" hidden="1" s="287">
      <c r="A280" t="inlineStr">
        <is>
          <t>V100068</t>
        </is>
      </c>
      <c r="B280" t="n">
        <v>13</v>
      </c>
      <c r="C280" t="n">
        <v>20</v>
      </c>
      <c r="D280" t="inlineStr">
        <is>
          <t>LAUDE Smart Intermodal S.A.</t>
        </is>
      </c>
      <c r="E280" t="inlineStr">
        <is>
          <t>100026</t>
        </is>
      </c>
      <c r="F280" t="inlineStr">
        <is>
          <t>ul. Wroclawska 131</t>
        </is>
      </c>
      <c r="G280" t="inlineStr">
        <is>
          <t>87-100</t>
        </is>
      </c>
      <c r="H280" t="inlineStr">
        <is>
          <t>Torun</t>
        </is>
      </c>
      <c r="I280" t="inlineStr">
        <is>
          <t>PL</t>
        </is>
      </c>
      <c r="J280" t="inlineStr">
        <is>
          <t>SGMMNS_40</t>
        </is>
      </c>
      <c r="K280" t="inlineStr"/>
      <c r="L280" t="inlineStr">
        <is>
          <t>2026-0002</t>
        </is>
      </c>
      <c r="M280" s="6" t="n">
        <v>46081</v>
      </c>
      <c r="N280" s="6" t="n">
        <v>46445</v>
      </c>
      <c r="O280" t="n">
        <v>16.85</v>
      </c>
    </row>
    <row r="281" hidden="1" s="287">
      <c r="A281" t="inlineStr">
        <is>
          <t>V300003</t>
        </is>
      </c>
      <c r="B281" t="n">
        <v>2</v>
      </c>
      <c r="C281" t="n">
        <v>50</v>
      </c>
      <c r="D281" t="inlineStr">
        <is>
          <t>Contargo Rail Services GmbH</t>
        </is>
      </c>
      <c r="E281" t="inlineStr">
        <is>
          <t>100001</t>
        </is>
      </c>
      <c r="F281" t="inlineStr">
        <is>
          <t>Rheinkaistrasse 2</t>
        </is>
      </c>
      <c r="G281" t="inlineStr">
        <is>
          <t>68159</t>
        </is>
      </c>
      <c r="H281" t="inlineStr">
        <is>
          <t>Mannheim</t>
        </is>
      </c>
      <c r="I281" t="inlineStr">
        <is>
          <t>DE</t>
        </is>
      </c>
      <c r="J281" t="inlineStr">
        <is>
          <t>SGGRSS_M2</t>
        </is>
      </c>
      <c r="K281" t="inlineStr">
        <is>
          <t>37 80 4980 655-7</t>
        </is>
      </c>
      <c r="L281" t="inlineStr">
        <is>
          <t>2020-0003</t>
        </is>
      </c>
      <c r="M281" s="6" t="n">
        <v>44197</v>
      </c>
      <c r="N281" s="6" t="n">
        <v>46387</v>
      </c>
      <c r="O281" t="n">
        <v>39.1</v>
      </c>
    </row>
    <row r="282" hidden="1" s="287">
      <c r="A282" t="inlineStr">
        <is>
          <t>V100021</t>
        </is>
      </c>
      <c r="B282" t="n">
        <v>4</v>
      </c>
      <c r="C282" t="n">
        <v>50</v>
      </c>
      <c r="D282" t="inlineStr">
        <is>
          <t>RheinCargo GmbH &amp; Co. KG</t>
        </is>
      </c>
      <c r="E282" t="inlineStr">
        <is>
          <t>100011</t>
        </is>
      </c>
      <c r="F282" t="inlineStr">
        <is>
          <t>Hammer Landstrasse 3</t>
        </is>
      </c>
      <c r="G282" t="inlineStr">
        <is>
          <t>41460</t>
        </is>
      </c>
      <c r="H282" t="inlineStr">
        <is>
          <t>Neuss</t>
        </is>
      </c>
      <c r="I282" t="inlineStr">
        <is>
          <t>DE</t>
        </is>
      </c>
      <c r="J282" t="inlineStr">
        <is>
          <t>SGGRSS_M2</t>
        </is>
      </c>
      <c r="K282" t="inlineStr">
        <is>
          <t>37 80 4980 783-7</t>
        </is>
      </c>
      <c r="L282" t="inlineStr">
        <is>
          <t>2022-0003</t>
        </is>
      </c>
      <c r="M282" s="6" t="n">
        <v>44673</v>
      </c>
      <c r="N282" s="6" t="n">
        <v>46387</v>
      </c>
      <c r="O282" t="n">
        <v>28.25</v>
      </c>
    </row>
    <row r="283" hidden="1" s="287">
      <c r="A283" t="inlineStr">
        <is>
          <t>V200016</t>
        </is>
      </c>
      <c r="B283" t="n">
        <v>5</v>
      </c>
      <c r="C283" t="n">
        <v>50</v>
      </c>
      <c r="D283" t="inlineStr">
        <is>
          <t>RTB Cargo Netherlands B.V.</t>
        </is>
      </c>
      <c r="E283" t="inlineStr">
        <is>
          <t>100002</t>
        </is>
      </c>
      <c r="F283" t="inlineStr">
        <is>
          <t>Albert-Plesmanweg 57</t>
        </is>
      </c>
      <c r="G283" t="inlineStr">
        <is>
          <t>3088GB</t>
        </is>
      </c>
      <c r="H283" t="inlineStr">
        <is>
          <t>Rotterdam</t>
        </is>
      </c>
      <c r="I283" t="inlineStr">
        <is>
          <t>NL</t>
        </is>
      </c>
      <c r="J283" t="inlineStr">
        <is>
          <t>SGGRSS_M2</t>
        </is>
      </c>
      <c r="K283" t="inlineStr">
        <is>
          <t>37 80 4960 940-7</t>
        </is>
      </c>
      <c r="L283" t="inlineStr">
        <is>
          <t>2021-0030</t>
        </is>
      </c>
      <c r="M283" s="6" t="n">
        <v>44633</v>
      </c>
      <c r="N283" s="6" t="n">
        <v>46081</v>
      </c>
      <c r="O283" t="n">
        <v>27.45</v>
      </c>
    </row>
    <row r="284" hidden="1" s="287">
      <c r="A284" t="inlineStr">
        <is>
          <t>V300018</t>
        </is>
      </c>
      <c r="B284" t="n">
        <v>4</v>
      </c>
      <c r="C284" t="n">
        <v>50</v>
      </c>
      <c r="D284" t="inlineStr">
        <is>
          <t>Contargo Rail Services GmbH</t>
        </is>
      </c>
      <c r="E284" t="inlineStr">
        <is>
          <t>100001</t>
        </is>
      </c>
      <c r="F284" t="inlineStr">
        <is>
          <t>Rheinkaistrasse 2</t>
        </is>
      </c>
      <c r="G284" t="inlineStr">
        <is>
          <t>68159</t>
        </is>
      </c>
      <c r="H284" t="inlineStr">
        <is>
          <t>Mannheim</t>
        </is>
      </c>
      <c r="I284" t="inlineStr">
        <is>
          <t>DE</t>
        </is>
      </c>
      <c r="J284" t="inlineStr">
        <is>
          <t>SGGRSS_M2</t>
        </is>
      </c>
      <c r="K284" t="inlineStr">
        <is>
          <t>37 80 4980 287-9</t>
        </is>
      </c>
      <c r="L284" t="inlineStr">
        <is>
          <t>2022-0008</t>
        </is>
      </c>
      <c r="M284" s="6" t="n">
        <v>44652</v>
      </c>
      <c r="N284" s="6" t="n">
        <v>46477</v>
      </c>
      <c r="O284" t="n">
        <v>40.3</v>
      </c>
    </row>
    <row r="285" hidden="1" s="287">
      <c r="A285" t="inlineStr">
        <is>
          <t>V100030</t>
        </is>
      </c>
      <c r="B285" t="n">
        <v>2</v>
      </c>
      <c r="C285" t="n">
        <v>50</v>
      </c>
      <c r="D285" t="inlineStr">
        <is>
          <t>Rail Cargo Austria AG</t>
        </is>
      </c>
      <c r="E285" t="inlineStr">
        <is>
          <t>100020</t>
        </is>
      </c>
      <c r="F285" t="inlineStr">
        <is>
          <t>Am Hauptbahnhof 2</t>
        </is>
      </c>
      <c r="G285" t="inlineStr">
        <is>
          <t>1100</t>
        </is>
      </c>
      <c r="H285" t="inlineStr">
        <is>
          <t>Wien</t>
        </is>
      </c>
      <c r="I285" t="inlineStr">
        <is>
          <t>AT</t>
        </is>
      </c>
      <c r="J285" t="inlineStr">
        <is>
          <t>SGGMRS_M5</t>
        </is>
      </c>
      <c r="K285" t="inlineStr">
        <is>
          <t>37 80 4953 350-8</t>
        </is>
      </c>
      <c r="L285" t="inlineStr">
        <is>
          <t>2022-0011</t>
        </is>
      </c>
      <c r="M285" s="6" t="n">
        <v>44774</v>
      </c>
      <c r="N285" s="6" t="n">
        <v>46203</v>
      </c>
      <c r="O285" t="n">
        <v>23</v>
      </c>
    </row>
    <row r="286" hidden="1" s="287">
      <c r="A286" t="inlineStr">
        <is>
          <t>V300040</t>
        </is>
      </c>
      <c r="B286" t="n">
        <v>7</v>
      </c>
      <c r="C286" t="n">
        <v>50</v>
      </c>
      <c r="D286" t="inlineStr">
        <is>
          <t>Contargo Rail Services GmbH</t>
        </is>
      </c>
      <c r="E286" t="inlineStr">
        <is>
          <t>100001</t>
        </is>
      </c>
      <c r="F286" t="inlineStr">
        <is>
          <t>Rheinkaistrasse 2</t>
        </is>
      </c>
      <c r="G286" t="inlineStr">
        <is>
          <t>68159</t>
        </is>
      </c>
      <c r="H286" t="inlineStr">
        <is>
          <t>Mannheim</t>
        </is>
      </c>
      <c r="I286" t="inlineStr">
        <is>
          <t>DE</t>
        </is>
      </c>
      <c r="J286" t="inlineStr">
        <is>
          <t>SGGMRS_M5</t>
        </is>
      </c>
      <c r="K286" t="inlineStr">
        <is>
          <t>37 80 4953 388-8</t>
        </is>
      </c>
      <c r="L286" t="inlineStr">
        <is>
          <t>2023-0024</t>
        </is>
      </c>
      <c r="M286" s="6" t="n">
        <v>45278</v>
      </c>
      <c r="N286" s="6" t="n">
        <v>46373</v>
      </c>
      <c r="O286" t="n">
        <v>35.8</v>
      </c>
    </row>
    <row r="287" hidden="1" s="287">
      <c r="A287" t="inlineStr">
        <is>
          <t>V200034</t>
        </is>
      </c>
      <c r="B287" t="n">
        <v>7</v>
      </c>
      <c r="C287" t="n">
        <v>50</v>
      </c>
      <c r="D287" t="inlineStr">
        <is>
          <t>Captrain Polska Sp.z.o.o.</t>
        </is>
      </c>
      <c r="E287" t="inlineStr">
        <is>
          <t>100024</t>
        </is>
      </c>
      <c r="F287" t="inlineStr">
        <is>
          <t>ul. Powstancow Slaskich 7a</t>
        </is>
      </c>
      <c r="G287" t="inlineStr">
        <is>
          <t>53-332</t>
        </is>
      </c>
      <c r="H287" t="inlineStr">
        <is>
          <t>Wroclaw</t>
        </is>
      </c>
      <c r="I287" t="inlineStr">
        <is>
          <t>PL</t>
        </is>
      </c>
      <c r="J287" t="inlineStr">
        <is>
          <t>SGNS_M13</t>
        </is>
      </c>
      <c r="K287" t="inlineStr">
        <is>
          <t>37 80 4564 370-7</t>
        </is>
      </c>
      <c r="L287" t="inlineStr">
        <is>
          <t>2024-0001</t>
        </is>
      </c>
      <c r="M287" s="6" t="n">
        <v>45321</v>
      </c>
      <c r="N287" s="6" t="n">
        <v>46752</v>
      </c>
      <c r="O287" t="n">
        <v>17.95</v>
      </c>
    </row>
    <row r="288" hidden="1" s="287">
      <c r="A288" t="inlineStr">
        <is>
          <t>V100058</t>
        </is>
      </c>
      <c r="B288" t="n">
        <v>14</v>
      </c>
      <c r="C288" t="n">
        <v>20</v>
      </c>
      <c r="D288" t="inlineStr">
        <is>
          <t>RheinCargo GmbH &amp; Co. KG</t>
        </is>
      </c>
      <c r="E288" t="inlineStr">
        <is>
          <t>100011</t>
        </is>
      </c>
      <c r="F288" t="inlineStr">
        <is>
          <t>Hammer Landstrasse 3</t>
        </is>
      </c>
      <c r="G288" t="inlineStr">
        <is>
          <t>41460</t>
        </is>
      </c>
      <c r="H288" t="inlineStr">
        <is>
          <t>Neuss</t>
        </is>
      </c>
      <c r="I288" t="inlineStr">
        <is>
          <t>DE</t>
        </is>
      </c>
      <c r="J288" t="inlineStr">
        <is>
          <t>SGGNS_80XL</t>
        </is>
      </c>
      <c r="K288" t="inlineStr"/>
      <c r="L288" t="inlineStr">
        <is>
          <t>2024-0020</t>
        </is>
      </c>
      <c r="M288" s="6" t="n">
        <v>46539</v>
      </c>
      <c r="N288" s="6" t="n">
        <v>46924</v>
      </c>
      <c r="O288" t="n">
        <v>27.15</v>
      </c>
    </row>
    <row r="289" hidden="1" s="287">
      <c r="A289" t="inlineStr">
        <is>
          <t>V200040</t>
        </is>
      </c>
      <c r="B289" t="n">
        <v>75</v>
      </c>
      <c r="C289" t="n">
        <v>50</v>
      </c>
      <c r="D289" t="inlineStr">
        <is>
          <t>PCC Intermodal S.A.</t>
        </is>
      </c>
      <c r="E289" t="inlineStr">
        <is>
          <t>100761</t>
        </is>
      </c>
      <c r="F289" t="inlineStr">
        <is>
          <t>ul Hutnicza 16</t>
        </is>
      </c>
      <c r="G289" t="inlineStr">
        <is>
          <t>81-061</t>
        </is>
      </c>
      <c r="H289" t="inlineStr">
        <is>
          <t>Gdynia</t>
        </is>
      </c>
      <c r="I289" t="inlineStr">
        <is>
          <t>PL</t>
        </is>
      </c>
      <c r="J289" t="inlineStr">
        <is>
          <t>SGNS_M13</t>
        </is>
      </c>
      <c r="K289" t="inlineStr">
        <is>
          <t>37 80 4564 272-5</t>
        </is>
      </c>
      <c r="L289" t="inlineStr">
        <is>
          <t>2024-0021</t>
        </is>
      </c>
      <c r="M289" s="6" t="n">
        <v>45609</v>
      </c>
      <c r="N289" s="6" t="n">
        <v>47069</v>
      </c>
      <c r="O289" t="n">
        <v>20.8</v>
      </c>
    </row>
    <row r="290" hidden="1" s="287">
      <c r="A290" t="inlineStr">
        <is>
          <t>V300061</t>
        </is>
      </c>
      <c r="B290" t="n">
        <v>14</v>
      </c>
      <c r="C290" t="n">
        <v>20</v>
      </c>
      <c r="D290" t="inlineStr">
        <is>
          <t>Railport Brück GmbH</t>
        </is>
      </c>
      <c r="E290" t="inlineStr">
        <is>
          <t>100783</t>
        </is>
      </c>
      <c r="F290" t="inlineStr">
        <is>
          <t>Gregor-von-Brück-Ring 5</t>
        </is>
      </c>
      <c r="G290" t="inlineStr">
        <is>
          <t>14822</t>
        </is>
      </c>
      <c r="H290" t="inlineStr">
        <is>
          <t>Brück</t>
        </is>
      </c>
      <c r="I290" t="inlineStr">
        <is>
          <t>DE</t>
        </is>
      </c>
      <c r="J290" t="inlineStr">
        <is>
          <t>SDGGMRS_DTW</t>
        </is>
      </c>
      <c r="K290" t="inlineStr"/>
      <c r="L290" t="inlineStr">
        <is>
          <t>2024-0043</t>
        </is>
      </c>
      <c r="M290" s="6" t="n">
        <v>46266</v>
      </c>
      <c r="N290" s="6" t="n">
        <v>46630</v>
      </c>
      <c r="O290" t="n">
        <v>55</v>
      </c>
    </row>
    <row r="291" hidden="1" s="287">
      <c r="A291" t="inlineStr">
        <is>
          <t>V200050</t>
        </is>
      </c>
      <c r="B291" t="n">
        <v>14</v>
      </c>
      <c r="C291" t="n">
        <v>20</v>
      </c>
      <c r="D291" t="inlineStr">
        <is>
          <t>Mars Logistics AS</t>
        </is>
      </c>
      <c r="E291" t="inlineStr">
        <is>
          <t>100770</t>
        </is>
      </c>
      <c r="F291" t="inlineStr">
        <is>
          <t>Mahmutbey Mah., Tasocagi Yolu Cad.</t>
        </is>
      </c>
      <c r="G291" t="inlineStr">
        <is>
          <t>34218</t>
        </is>
      </c>
      <c r="H291" t="inlineStr">
        <is>
          <t>Bagcilar-Istanbul</t>
        </is>
      </c>
      <c r="I291" t="inlineStr">
        <is>
          <t>TR</t>
        </is>
      </c>
      <c r="J291" t="inlineStr">
        <is>
          <t>SGGMRS_90</t>
        </is>
      </c>
      <c r="K291" t="inlineStr"/>
      <c r="L291" t="inlineStr">
        <is>
          <t>2024-0005</t>
        </is>
      </c>
      <c r="M291" s="6" t="n">
        <v>45708</v>
      </c>
      <c r="N291" s="6" t="n">
        <v>46802</v>
      </c>
      <c r="O291" t="n">
        <v>28</v>
      </c>
    </row>
    <row r="292" hidden="1" s="287">
      <c r="A292" t="inlineStr">
        <is>
          <t>V700009</t>
        </is>
      </c>
      <c r="B292" t="n">
        <v>34</v>
      </c>
      <c r="C292" t="n">
        <v>50</v>
      </c>
      <c r="D292" t="inlineStr">
        <is>
          <t>CargoBeamer intermodal op. GmbH</t>
        </is>
      </c>
      <c r="E292" t="inlineStr">
        <is>
          <t>100005</t>
        </is>
      </c>
      <c r="F292" t="inlineStr">
        <is>
          <t>Kreuzstrasse 12</t>
        </is>
      </c>
      <c r="G292" t="inlineStr">
        <is>
          <t>04103</t>
        </is>
      </c>
      <c r="H292" t="inlineStr">
        <is>
          <t>Leipzig</t>
        </is>
      </c>
      <c r="I292" t="inlineStr">
        <is>
          <t>DE</t>
        </is>
      </c>
      <c r="J292" t="inlineStr">
        <is>
          <t>SDGGMRSS_M8</t>
        </is>
      </c>
      <c r="K292" t="inlineStr">
        <is>
          <t>35 80 4956 001-6</t>
        </is>
      </c>
      <c r="L292" t="inlineStr">
        <is>
          <t>2024-0011</t>
        </is>
      </c>
      <c r="M292" s="6" t="n">
        <v>45809</v>
      </c>
      <c r="N292" s="6" t="n">
        <v>46387</v>
      </c>
      <c r="O292" t="n">
        <v>53.5</v>
      </c>
    </row>
    <row r="293" hidden="1" s="287">
      <c r="A293" t="inlineStr">
        <is>
          <t>V730005</t>
        </is>
      </c>
      <c r="B293" t="n">
        <v>2</v>
      </c>
      <c r="C293" t="n">
        <v>50</v>
      </c>
      <c r="D293" t="inlineStr">
        <is>
          <t>G.T.S. Rail S.p.a.</t>
        </is>
      </c>
      <c r="E293" t="inlineStr">
        <is>
          <t>100782</t>
        </is>
      </c>
      <c r="F293" t="inlineStr">
        <is>
          <t>Via Sasha Muciaccia 15/a</t>
        </is>
      </c>
      <c r="G293" t="inlineStr">
        <is>
          <t>70132</t>
        </is>
      </c>
      <c r="H293" t="inlineStr">
        <is>
          <t>Bari</t>
        </is>
      </c>
      <c r="I293" t="inlineStr">
        <is>
          <t>IT</t>
        </is>
      </c>
      <c r="J293" t="inlineStr">
        <is>
          <t>SGGRSS_M2</t>
        </is>
      </c>
      <c r="K293" t="inlineStr">
        <is>
          <t>37 80 4980 271-3</t>
        </is>
      </c>
      <c r="L293" t="inlineStr">
        <is>
          <t>2025-0019</t>
        </is>
      </c>
      <c r="M293" s="6" t="n">
        <v>45962</v>
      </c>
      <c r="N293" s="6" t="n">
        <v>46326</v>
      </c>
      <c r="O293" t="n">
        <v>30</v>
      </c>
    </row>
    <row r="294" hidden="1" s="287">
      <c r="A294" t="inlineStr">
        <is>
          <t>V300077</t>
        </is>
      </c>
      <c r="B294" t="n">
        <v>2</v>
      </c>
      <c r="C294" t="n">
        <v>50</v>
      </c>
      <c r="D294" t="inlineStr">
        <is>
          <t>Contargo Rail Services GmbH</t>
        </is>
      </c>
      <c r="E294" t="inlineStr">
        <is>
          <t>100001</t>
        </is>
      </c>
      <c r="F294" t="inlineStr">
        <is>
          <t>Rheinkaistrasse 2</t>
        </is>
      </c>
      <c r="G294" t="inlineStr">
        <is>
          <t>68159</t>
        </is>
      </c>
      <c r="H294" t="inlineStr">
        <is>
          <t>Mannheim</t>
        </is>
      </c>
      <c r="I294" t="inlineStr">
        <is>
          <t>DE</t>
        </is>
      </c>
      <c r="J294" t="inlineStr">
        <is>
          <t>SGGMRSS_M4</t>
        </is>
      </c>
      <c r="K294" t="inlineStr">
        <is>
          <t>37 80 4963 220-1</t>
        </is>
      </c>
      <c r="L294" t="inlineStr">
        <is>
          <t>2025-0016</t>
        </is>
      </c>
      <c r="M294" s="6" t="n">
        <v>45926</v>
      </c>
      <c r="N294" s="6" t="n">
        <v>46112</v>
      </c>
      <c r="O294" t="n">
        <v>25.25</v>
      </c>
    </row>
    <row r="295" hidden="1" s="287">
      <c r="A295" t="inlineStr">
        <is>
          <t>V730007</t>
        </is>
      </c>
      <c r="B295" t="n">
        <v>6</v>
      </c>
      <c r="C295" t="n">
        <v>50</v>
      </c>
      <c r="D295" t="inlineStr">
        <is>
          <t>Weco Rail GmbH</t>
        </is>
      </c>
      <c r="E295" t="inlineStr">
        <is>
          <t>100763</t>
        </is>
      </c>
      <c r="F295" t="inlineStr">
        <is>
          <t>Tanbruckgrasse 3</t>
        </is>
      </c>
      <c r="G295" t="inlineStr">
        <is>
          <t>1120</t>
        </is>
      </c>
      <c r="H295" t="inlineStr">
        <is>
          <t>Wien</t>
        </is>
      </c>
      <c r="I295" t="inlineStr">
        <is>
          <t>AT</t>
        </is>
      </c>
      <c r="J295" t="inlineStr">
        <is>
          <t>SDGGMRSS_M16</t>
        </is>
      </c>
      <c r="K295" t="inlineStr">
        <is>
          <t>37 80 4992 790-8</t>
        </is>
      </c>
      <c r="L295" t="inlineStr">
        <is>
          <t>2025-0015</t>
        </is>
      </c>
      <c r="M295" s="6" t="n">
        <v>45931</v>
      </c>
      <c r="N295" s="6" t="n">
        <v>46234</v>
      </c>
      <c r="O295" t="n">
        <v>46</v>
      </c>
    </row>
    <row r="296" hidden="1" s="287">
      <c r="A296" t="inlineStr">
        <is>
          <t>V100013</t>
        </is>
      </c>
      <c r="B296" t="n">
        <v>62</v>
      </c>
      <c r="C296" t="n">
        <v>50</v>
      </c>
      <c r="D296" t="inlineStr">
        <is>
          <t>Rail Cargo Austria AG</t>
        </is>
      </c>
      <c r="E296" t="inlineStr">
        <is>
          <t>100020</t>
        </is>
      </c>
      <c r="F296" t="inlineStr">
        <is>
          <t>Am Hauptbahnhof 2</t>
        </is>
      </c>
      <c r="G296" t="inlineStr">
        <is>
          <t>1100</t>
        </is>
      </c>
      <c r="H296" t="inlineStr">
        <is>
          <t>Wien</t>
        </is>
      </c>
      <c r="I296" t="inlineStr">
        <is>
          <t>AT</t>
        </is>
      </c>
      <c r="J296" t="inlineStr">
        <is>
          <t>SDGGMRSS_M8</t>
        </is>
      </c>
      <c r="K296" t="inlineStr">
        <is>
          <t>35 80 4956 032-1</t>
        </is>
      </c>
      <c r="L296" t="inlineStr">
        <is>
          <t>2021-0035</t>
        </is>
      </c>
      <c r="M296" s="6" t="n">
        <v>45931</v>
      </c>
      <c r="N296" s="6" t="n">
        <v>46326</v>
      </c>
      <c r="O296" t="n">
        <v>37</v>
      </c>
    </row>
    <row r="297" hidden="1" s="287">
      <c r="A297" t="inlineStr">
        <is>
          <t>V720005</t>
        </is>
      </c>
      <c r="B297" t="n">
        <v>14</v>
      </c>
      <c r="C297" t="n">
        <v>20</v>
      </c>
      <c r="D297" t="inlineStr">
        <is>
          <t>LAUDE Smart Intermodal S.A.</t>
        </is>
      </c>
      <c r="E297" t="inlineStr">
        <is>
          <t>100026</t>
        </is>
      </c>
      <c r="F297" t="inlineStr">
        <is>
          <t>ul. Wroclawska 131</t>
        </is>
      </c>
      <c r="G297" t="inlineStr">
        <is>
          <t>87-100</t>
        </is>
      </c>
      <c r="H297" t="inlineStr">
        <is>
          <t>Torun</t>
        </is>
      </c>
      <c r="I297" t="inlineStr">
        <is>
          <t>PL</t>
        </is>
      </c>
      <c r="J297" t="inlineStr">
        <is>
          <t>SDGGMRS_DTW</t>
        </is>
      </c>
      <c r="K297" t="inlineStr"/>
      <c r="L297" t="inlineStr">
        <is>
          <t>2025-0031</t>
        </is>
      </c>
      <c r="M297" s="6" t="n">
        <v>45992</v>
      </c>
      <c r="N297" s="6" t="n">
        <v>46387</v>
      </c>
      <c r="O297" t="n">
        <v>49.25</v>
      </c>
    </row>
    <row r="298" hidden="1" s="287">
      <c r="A298" t="inlineStr">
        <is>
          <t>V730008</t>
        </is>
      </c>
      <c r="B298" t="n">
        <v>14</v>
      </c>
      <c r="C298" t="n">
        <v>20</v>
      </c>
      <c r="D298" t="inlineStr">
        <is>
          <t>Martin Tolksdorf Logistics GmbH</t>
        </is>
      </c>
      <c r="E298" t="inlineStr">
        <is>
          <t>100787</t>
        </is>
      </c>
      <c r="F298" t="inlineStr">
        <is>
          <t>Bahnhofstrasse 47</t>
        </is>
      </c>
      <c r="G298" t="inlineStr">
        <is>
          <t>65611</t>
        </is>
      </c>
      <c r="H298" t="inlineStr">
        <is>
          <t>Brechen</t>
        </is>
      </c>
      <c r="I298" t="inlineStr">
        <is>
          <t>DE</t>
        </is>
      </c>
      <c r="J298" t="inlineStr">
        <is>
          <t>SDGGMRS_DTW</t>
        </is>
      </c>
      <c r="K298" t="inlineStr"/>
      <c r="L298" t="inlineStr">
        <is>
          <t>2025-0034</t>
        </is>
      </c>
      <c r="M298" s="6" t="n">
        <v>45992</v>
      </c>
      <c r="N298" s="6" t="n">
        <v>46387</v>
      </c>
      <c r="O298" t="n">
        <v>62.85</v>
      </c>
    </row>
    <row r="299" hidden="1" s="287">
      <c r="A299" t="inlineStr">
        <is>
          <t>V300084</t>
        </is>
      </c>
      <c r="B299" t="n">
        <v>3</v>
      </c>
      <c r="C299" t="n">
        <v>50</v>
      </c>
      <c r="D299" t="inlineStr">
        <is>
          <t>duisport logistics &amp;</t>
        </is>
      </c>
      <c r="E299" t="inlineStr">
        <is>
          <t>100003</t>
        </is>
      </c>
      <c r="F299" t="inlineStr">
        <is>
          <t>port services GmbH</t>
        </is>
      </c>
      <c r="G299" t="inlineStr">
        <is>
          <t>47119</t>
        </is>
      </c>
      <c r="H299" t="inlineStr">
        <is>
          <t>Duisburg</t>
        </is>
      </c>
      <c r="I299" t="inlineStr">
        <is>
          <t>DE</t>
        </is>
      </c>
      <c r="J299" t="inlineStr">
        <is>
          <t>SGGRSS_M2</t>
        </is>
      </c>
      <c r="K299" t="inlineStr">
        <is>
          <t>33 80 4960 137-4</t>
        </is>
      </c>
      <c r="L299" t="inlineStr">
        <is>
          <t>2025-0005</t>
        </is>
      </c>
      <c r="M299" s="6" t="n">
        <v>46054</v>
      </c>
      <c r="N299" s="6" t="n">
        <v>46783</v>
      </c>
      <c r="O299" t="n">
        <v>25.2</v>
      </c>
    </row>
    <row r="300" hidden="1" s="287">
      <c r="A300" t="inlineStr">
        <is>
          <t>V300085</t>
        </is>
      </c>
      <c r="B300" t="n">
        <v>6</v>
      </c>
      <c r="C300" t="n">
        <v>50</v>
      </c>
      <c r="D300" t="inlineStr">
        <is>
          <t>Contargo Rail Services GmbH</t>
        </is>
      </c>
      <c r="E300" t="inlineStr">
        <is>
          <t>100001</t>
        </is>
      </c>
      <c r="F300" t="inlineStr">
        <is>
          <t>Rheinkaistrasse 2</t>
        </is>
      </c>
      <c r="G300" t="inlineStr">
        <is>
          <t>68159</t>
        </is>
      </c>
      <c r="H300" t="inlineStr">
        <is>
          <t>Mannheim</t>
        </is>
      </c>
      <c r="I300" t="inlineStr">
        <is>
          <t>DE</t>
        </is>
      </c>
      <c r="J300" t="inlineStr">
        <is>
          <t>SGGRSS_M20</t>
        </is>
      </c>
      <c r="K300" t="inlineStr">
        <is>
          <t>33 80 4960 130-9</t>
        </is>
      </c>
      <c r="L300" t="inlineStr">
        <is>
          <t>2025-0032</t>
        </is>
      </c>
      <c r="M300" s="6" t="n">
        <v>46015</v>
      </c>
      <c r="N300" s="6" t="n">
        <v>46744</v>
      </c>
      <c r="O300" t="n">
        <v>24.53</v>
      </c>
    </row>
    <row r="301">
      <c r="A301" t="inlineStr">
        <is>
          <t>V300086</t>
        </is>
      </c>
      <c r="B301" t="n">
        <v>14</v>
      </c>
      <c r="C301" t="n">
        <v>20</v>
      </c>
      <c r="D301" t="inlineStr">
        <is>
          <t>LTE Logistik- und Transport GmbH</t>
        </is>
      </c>
      <c r="E301" t="inlineStr">
        <is>
          <t>100766</t>
        </is>
      </c>
      <c r="F301" t="inlineStr">
        <is>
          <t>Hans-Roth-Strasse 3/1/Top 5</t>
        </is>
      </c>
      <c r="G301" t="inlineStr">
        <is>
          <t>8073</t>
        </is>
      </c>
      <c r="H301" t="inlineStr">
        <is>
          <t>Feldkirchen bei Graz</t>
        </is>
      </c>
      <c r="I301" t="inlineStr">
        <is>
          <t>AT</t>
        </is>
      </c>
      <c r="J301" t="inlineStr">
        <is>
          <t>SGGMRS_90</t>
        </is>
      </c>
      <c r="K301" t="inlineStr"/>
      <c r="L301" t="inlineStr">
        <is>
          <t>2025-0042</t>
        </is>
      </c>
      <c r="M301" s="6" t="n">
        <v>46069</v>
      </c>
      <c r="N301" s="6" t="n">
        <v>46752</v>
      </c>
      <c r="O301" t="n">
        <v>24.5</v>
      </c>
    </row>
    <row r="302" hidden="1" s="287">
      <c r="A302" t="inlineStr">
        <is>
          <t>V300089</t>
        </is>
      </c>
      <c r="B302" t="n">
        <v>14</v>
      </c>
      <c r="C302" t="n">
        <v>20</v>
      </c>
      <c r="D302" t="inlineStr">
        <is>
          <t>Kombiverkehr GmbH und Co. KG</t>
        </is>
      </c>
      <c r="E302" t="inlineStr">
        <is>
          <t>100332</t>
        </is>
      </c>
      <c r="F302" t="inlineStr">
        <is>
          <t>Zum Laurenburger Hof 76</t>
        </is>
      </c>
      <c r="G302" t="inlineStr">
        <is>
          <t>60594</t>
        </is>
      </c>
      <c r="H302" t="inlineStr">
        <is>
          <t>Frankfurt am Main</t>
        </is>
      </c>
      <c r="I302" t="inlineStr">
        <is>
          <t>DE</t>
        </is>
      </c>
      <c r="J302" t="inlineStr">
        <is>
          <t>SGNS_60</t>
        </is>
      </c>
      <c r="K302" t="inlineStr"/>
      <c r="L302" t="inlineStr">
        <is>
          <t>2025-0038</t>
        </is>
      </c>
      <c r="M302" s="6" t="n">
        <v>46113</v>
      </c>
      <c r="N302" s="6" t="n">
        <v>46843</v>
      </c>
      <c r="O302" t="n">
        <v>23.64</v>
      </c>
    </row>
    <row r="303" hidden="1" s="287">
      <c r="A303" t="inlineStr">
        <is>
          <t>V730011</t>
        </is>
      </c>
      <c r="B303" t="n">
        <v>14</v>
      </c>
      <c r="C303" t="n">
        <v>20</v>
      </c>
      <c r="D303" t="inlineStr">
        <is>
          <t>LTE Logistik- und Transport GmbH</t>
        </is>
      </c>
      <c r="E303" t="inlineStr">
        <is>
          <t>100766</t>
        </is>
      </c>
      <c r="F303" t="inlineStr">
        <is>
          <t>Hans-Roth-Strasse 3/1/Top 5</t>
        </is>
      </c>
      <c r="G303" t="inlineStr">
        <is>
          <t>8073</t>
        </is>
      </c>
      <c r="H303" t="inlineStr">
        <is>
          <t>Feldkirchen bei Graz</t>
        </is>
      </c>
      <c r="I303" t="inlineStr">
        <is>
          <t>AT</t>
        </is>
      </c>
      <c r="J303" t="inlineStr">
        <is>
          <t>SGGMRS_90</t>
        </is>
      </c>
      <c r="K303" t="inlineStr"/>
      <c r="L303" t="inlineStr">
        <is>
          <t>2025-0042</t>
        </is>
      </c>
      <c r="M303" s="6" t="n">
        <v>46069</v>
      </c>
      <c r="N303" s="6" t="n">
        <v>46752</v>
      </c>
      <c r="O303" t="n">
        <v>24.5</v>
      </c>
    </row>
    <row r="304" hidden="1" s="287">
      <c r="A304" t="inlineStr">
        <is>
          <t>V100068</t>
        </is>
      </c>
      <c r="B304" t="n">
        <v>14</v>
      </c>
      <c r="C304" t="n">
        <v>20</v>
      </c>
      <c r="D304" t="inlineStr">
        <is>
          <t>LAUDE Smart Intermodal S.A.</t>
        </is>
      </c>
      <c r="E304" t="inlineStr">
        <is>
          <t>100026</t>
        </is>
      </c>
      <c r="F304" t="inlineStr">
        <is>
          <t>ul. Wroclawska 131</t>
        </is>
      </c>
      <c r="G304" t="inlineStr">
        <is>
          <t>87-100</t>
        </is>
      </c>
      <c r="H304" t="inlineStr">
        <is>
          <t>Torun</t>
        </is>
      </c>
      <c r="I304" t="inlineStr">
        <is>
          <t>PL</t>
        </is>
      </c>
      <c r="J304" t="inlineStr">
        <is>
          <t>SGMMNS_40</t>
        </is>
      </c>
      <c r="K304" t="inlineStr"/>
      <c r="L304" t="inlineStr">
        <is>
          <t>2026-0002</t>
        </is>
      </c>
      <c r="M304" s="6" t="n">
        <v>46081</v>
      </c>
      <c r="N304" s="6" t="n">
        <v>46445</v>
      </c>
      <c r="O304" t="n">
        <v>16.85</v>
      </c>
    </row>
    <row r="305" hidden="1" s="287">
      <c r="A305" t="inlineStr">
        <is>
          <t>V300003</t>
        </is>
      </c>
      <c r="B305" t="n">
        <v>3</v>
      </c>
      <c r="C305" t="n">
        <v>50</v>
      </c>
      <c r="D305" t="inlineStr">
        <is>
          <t>Contargo Rail Services GmbH</t>
        </is>
      </c>
      <c r="E305" t="inlineStr">
        <is>
          <t>100001</t>
        </is>
      </c>
      <c r="F305" t="inlineStr">
        <is>
          <t>Rheinkaistrasse 2</t>
        </is>
      </c>
      <c r="G305" t="inlineStr">
        <is>
          <t>68159</t>
        </is>
      </c>
      <c r="H305" t="inlineStr">
        <is>
          <t>Mannheim</t>
        </is>
      </c>
      <c r="I305" t="inlineStr">
        <is>
          <t>DE</t>
        </is>
      </c>
      <c r="J305" t="inlineStr">
        <is>
          <t>SGGRSS_M2</t>
        </is>
      </c>
      <c r="K305" t="inlineStr">
        <is>
          <t>37 80 4980 656-5</t>
        </is>
      </c>
      <c r="L305" t="inlineStr">
        <is>
          <t>2020-0003</t>
        </is>
      </c>
      <c r="M305" s="6" t="n">
        <v>44197</v>
      </c>
      <c r="N305" s="6" t="n">
        <v>46387</v>
      </c>
      <c r="O305" t="n">
        <v>39.1</v>
      </c>
    </row>
    <row r="306" hidden="1" s="287">
      <c r="A306" t="inlineStr">
        <is>
          <t>V300005</t>
        </is>
      </c>
      <c r="B306" t="n">
        <v>1</v>
      </c>
      <c r="C306" t="n">
        <v>50</v>
      </c>
      <c r="D306" t="inlineStr">
        <is>
          <t>Hupac Intermodal SA</t>
        </is>
      </c>
      <c r="E306" t="inlineStr">
        <is>
          <t>100009</t>
        </is>
      </c>
      <c r="F306" t="inlineStr">
        <is>
          <t>Viale R. Manzoni 6</t>
        </is>
      </c>
      <c r="G306" t="inlineStr">
        <is>
          <t>6830</t>
        </is>
      </c>
      <c r="H306" t="inlineStr">
        <is>
          <t>Chiasso</t>
        </is>
      </c>
      <c r="I306" t="inlineStr">
        <is>
          <t>CH</t>
        </is>
      </c>
      <c r="J306" t="inlineStr">
        <is>
          <t>SDGGMRSS_M8</t>
        </is>
      </c>
      <c r="K306" t="inlineStr">
        <is>
          <t>37 80 4956 226-7</t>
        </is>
      </c>
      <c r="L306" t="inlineStr">
        <is>
          <t>2021-0007</t>
        </is>
      </c>
      <c r="M306" s="6" t="n">
        <v>44343</v>
      </c>
      <c r="N306" s="6" t="n">
        <v>46538</v>
      </c>
      <c r="O306" t="n">
        <v>51.3</v>
      </c>
    </row>
    <row r="307" hidden="1" s="287">
      <c r="A307" t="inlineStr">
        <is>
          <t>V100021</t>
        </is>
      </c>
      <c r="B307" t="n">
        <v>5</v>
      </c>
      <c r="C307" t="n">
        <v>50</v>
      </c>
      <c r="D307" t="inlineStr">
        <is>
          <t>RheinCargo GmbH &amp; Co. KG</t>
        </is>
      </c>
      <c r="E307" t="inlineStr">
        <is>
          <t>100011</t>
        </is>
      </c>
      <c r="F307" t="inlineStr">
        <is>
          <t>Hammer Landstrasse 3</t>
        </is>
      </c>
      <c r="G307" t="inlineStr">
        <is>
          <t>41460</t>
        </is>
      </c>
      <c r="H307" t="inlineStr">
        <is>
          <t>Neuss</t>
        </is>
      </c>
      <c r="I307" t="inlineStr">
        <is>
          <t>DE</t>
        </is>
      </c>
      <c r="J307" t="inlineStr">
        <is>
          <t>SGGRSS_M2</t>
        </is>
      </c>
      <c r="K307" t="inlineStr">
        <is>
          <t>37 80 4980 785-2</t>
        </is>
      </c>
      <c r="L307" t="inlineStr">
        <is>
          <t>2022-0003</t>
        </is>
      </c>
      <c r="M307" s="6" t="n">
        <v>44673</v>
      </c>
      <c r="N307" s="6" t="n">
        <v>46387</v>
      </c>
      <c r="O307" t="n">
        <v>28.25</v>
      </c>
    </row>
    <row r="308" hidden="1" s="287">
      <c r="A308" t="inlineStr">
        <is>
          <t>V300018</t>
        </is>
      </c>
      <c r="B308" t="n">
        <v>5</v>
      </c>
      <c r="C308" t="n">
        <v>50</v>
      </c>
      <c r="D308" t="inlineStr">
        <is>
          <t>Contargo Rail Services GmbH</t>
        </is>
      </c>
      <c r="E308" t="inlineStr">
        <is>
          <t>100001</t>
        </is>
      </c>
      <c r="F308" t="inlineStr">
        <is>
          <t>Rheinkaistrasse 2</t>
        </is>
      </c>
      <c r="G308" t="inlineStr">
        <is>
          <t>68159</t>
        </is>
      </c>
      <c r="H308" t="inlineStr">
        <is>
          <t>Mannheim</t>
        </is>
      </c>
      <c r="I308" t="inlineStr">
        <is>
          <t>DE</t>
        </is>
      </c>
      <c r="J308" t="inlineStr">
        <is>
          <t>SGGRSS_M2</t>
        </is>
      </c>
      <c r="K308" t="inlineStr">
        <is>
          <t>37 80 4980 290-3</t>
        </is>
      </c>
      <c r="L308" t="inlineStr">
        <is>
          <t>2022-0008</t>
        </is>
      </c>
      <c r="M308" s="6" t="n">
        <v>44652</v>
      </c>
      <c r="N308" s="6" t="n">
        <v>46477</v>
      </c>
      <c r="O308" t="n">
        <v>40.3</v>
      </c>
    </row>
    <row r="309" hidden="1" s="287">
      <c r="A309" t="inlineStr">
        <is>
          <t>V100030</t>
        </is>
      </c>
      <c r="B309" t="n">
        <v>3</v>
      </c>
      <c r="C309" t="n">
        <v>50</v>
      </c>
      <c r="D309" t="inlineStr">
        <is>
          <t>Rail Cargo Austria AG</t>
        </is>
      </c>
      <c r="E309" t="inlineStr">
        <is>
          <t>100020</t>
        </is>
      </c>
      <c r="F309" t="inlineStr">
        <is>
          <t>Am Hauptbahnhof 2</t>
        </is>
      </c>
      <c r="G309" t="inlineStr">
        <is>
          <t>1100</t>
        </is>
      </c>
      <c r="H309" t="inlineStr">
        <is>
          <t>Wien</t>
        </is>
      </c>
      <c r="I309" t="inlineStr">
        <is>
          <t>AT</t>
        </is>
      </c>
      <c r="J309" t="inlineStr">
        <is>
          <t>SGGMRS_M5</t>
        </is>
      </c>
      <c r="K309" t="inlineStr">
        <is>
          <t>37 80 4953 356-5</t>
        </is>
      </c>
      <c r="L309" t="inlineStr">
        <is>
          <t>2022-0011</t>
        </is>
      </c>
      <c r="M309" s="6" t="n">
        <v>44774</v>
      </c>
      <c r="N309" s="6" t="n">
        <v>46203</v>
      </c>
      <c r="O309" t="n">
        <v>23</v>
      </c>
    </row>
    <row r="310" hidden="1" s="287">
      <c r="A310" t="inlineStr">
        <is>
          <t>V300026</t>
        </is>
      </c>
      <c r="B310" t="n">
        <v>1</v>
      </c>
      <c r="C310" t="n">
        <v>50</v>
      </c>
      <c r="D310" t="inlineStr">
        <is>
          <t>Oceanogate Italia S.r.l.</t>
        </is>
      </c>
      <c r="E310" t="inlineStr">
        <is>
          <t>100010</t>
        </is>
      </c>
      <c r="F310" t="inlineStr">
        <is>
          <t>Via Primo Maggio 1</t>
        </is>
      </c>
      <c r="G310" t="inlineStr">
        <is>
          <t>20066</t>
        </is>
      </c>
      <c r="H310" t="inlineStr">
        <is>
          <t>Melzo (MI)</t>
        </is>
      </c>
      <c r="I310" t="inlineStr">
        <is>
          <t>IT</t>
        </is>
      </c>
      <c r="J310" t="inlineStr">
        <is>
          <t>SDGGMRSS_M8</t>
        </is>
      </c>
      <c r="K310" t="inlineStr">
        <is>
          <t>37 80 4956 211-9</t>
        </is>
      </c>
      <c r="L310" t="inlineStr">
        <is>
          <t>2023-0005</t>
        </is>
      </c>
      <c r="M310" s="6" t="n">
        <v>45017</v>
      </c>
      <c r="N310" s="6" t="n">
        <v>46387</v>
      </c>
      <c r="O310" t="n">
        <v>66.43000000000001</v>
      </c>
    </row>
    <row r="311" hidden="1" s="287">
      <c r="A311" t="inlineStr">
        <is>
          <t>V300048</t>
        </is>
      </c>
      <c r="B311" t="n">
        <v>9</v>
      </c>
      <c r="C311" t="n">
        <v>50</v>
      </c>
      <c r="D311" t="inlineStr">
        <is>
          <t>LTE Logistik- und Transport GmbH</t>
        </is>
      </c>
      <c r="E311" t="inlineStr">
        <is>
          <t>100766</t>
        </is>
      </c>
      <c r="F311" t="inlineStr">
        <is>
          <t>Hans-Roth-Strasse 3/1/Top 5</t>
        </is>
      </c>
      <c r="G311" t="inlineStr">
        <is>
          <t>8073</t>
        </is>
      </c>
      <c r="H311" t="inlineStr">
        <is>
          <t>Feldkirchen bei Graz</t>
        </is>
      </c>
      <c r="I311" t="inlineStr">
        <is>
          <t>AT</t>
        </is>
      </c>
      <c r="J311" t="inlineStr">
        <is>
          <t>SGNSS_M10</t>
        </is>
      </c>
      <c r="K311" t="inlineStr">
        <is>
          <t>37 80 4565 574-3</t>
        </is>
      </c>
      <c r="L311" t="inlineStr">
        <is>
          <t>2024-0018</t>
        </is>
      </c>
      <c r="M311" s="6" t="n">
        <v>46023</v>
      </c>
      <c r="N311" s="6" t="n">
        <v>46387</v>
      </c>
      <c r="O311" t="n">
        <v>19.15</v>
      </c>
    </row>
    <row r="312" hidden="1" s="287">
      <c r="A312" t="inlineStr">
        <is>
          <t>V100058</t>
        </is>
      </c>
      <c r="B312" t="n">
        <v>15</v>
      </c>
      <c r="C312" t="n">
        <v>20</v>
      </c>
      <c r="D312" t="inlineStr">
        <is>
          <t>RheinCargo GmbH &amp; Co. KG</t>
        </is>
      </c>
      <c r="E312" t="inlineStr">
        <is>
          <t>100011</t>
        </is>
      </c>
      <c r="F312" t="inlineStr">
        <is>
          <t>Hammer Landstrasse 3</t>
        </is>
      </c>
      <c r="G312" t="inlineStr">
        <is>
          <t>41460</t>
        </is>
      </c>
      <c r="H312" t="inlineStr">
        <is>
          <t>Neuss</t>
        </is>
      </c>
      <c r="I312" t="inlineStr">
        <is>
          <t>DE</t>
        </is>
      </c>
      <c r="J312" t="inlineStr">
        <is>
          <t>SGGNS_80XL</t>
        </is>
      </c>
      <c r="K312" t="inlineStr"/>
      <c r="L312" t="inlineStr">
        <is>
          <t>2024-0020</t>
        </is>
      </c>
      <c r="M312" s="6" t="n">
        <v>46539</v>
      </c>
      <c r="N312" s="6" t="n">
        <v>46924</v>
      </c>
      <c r="O312" t="n">
        <v>27.15</v>
      </c>
    </row>
    <row r="313" hidden="1" s="287">
      <c r="A313" t="inlineStr">
        <is>
          <t>V200040</t>
        </is>
      </c>
      <c r="B313" t="n">
        <v>76</v>
      </c>
      <c r="C313" t="n">
        <v>50</v>
      </c>
      <c r="D313" t="inlineStr">
        <is>
          <t>PCC Intermodal S.A.</t>
        </is>
      </c>
      <c r="E313" t="inlineStr">
        <is>
          <t>100761</t>
        </is>
      </c>
      <c r="F313" t="inlineStr">
        <is>
          <t>ul Hutnicza 16</t>
        </is>
      </c>
      <c r="G313" t="inlineStr">
        <is>
          <t>81-061</t>
        </is>
      </c>
      <c r="H313" t="inlineStr">
        <is>
          <t>Gdynia</t>
        </is>
      </c>
      <c r="I313" t="inlineStr">
        <is>
          <t>PL</t>
        </is>
      </c>
      <c r="J313" t="inlineStr">
        <is>
          <t>SGNS_M13</t>
        </is>
      </c>
      <c r="K313" t="inlineStr">
        <is>
          <t>37 80 4564 278-2</t>
        </is>
      </c>
      <c r="L313" t="inlineStr">
        <is>
          <t>2024-0021</t>
        </is>
      </c>
      <c r="M313" s="6" t="n">
        <v>45609</v>
      </c>
      <c r="N313" s="6" t="n">
        <v>47069</v>
      </c>
      <c r="O313" t="n">
        <v>20.8</v>
      </c>
    </row>
    <row r="314" hidden="1" s="287">
      <c r="A314" t="inlineStr">
        <is>
          <t>V300061</t>
        </is>
      </c>
      <c r="B314" t="n">
        <v>15</v>
      </c>
      <c r="C314" t="n">
        <v>20</v>
      </c>
      <c r="D314" t="inlineStr">
        <is>
          <t>Railport Brück GmbH</t>
        </is>
      </c>
      <c r="E314" t="inlineStr">
        <is>
          <t>100783</t>
        </is>
      </c>
      <c r="F314" t="inlineStr">
        <is>
          <t>Gregor-von-Brück-Ring 5</t>
        </is>
      </c>
      <c r="G314" t="inlineStr">
        <is>
          <t>14822</t>
        </is>
      </c>
      <c r="H314" t="inlineStr">
        <is>
          <t>Brück</t>
        </is>
      </c>
      <c r="I314" t="inlineStr">
        <is>
          <t>DE</t>
        </is>
      </c>
      <c r="J314" t="inlineStr">
        <is>
          <t>SDGGMRS_DTW</t>
        </is>
      </c>
      <c r="K314" t="inlineStr"/>
      <c r="L314" t="inlineStr">
        <is>
          <t>2024-0043</t>
        </is>
      </c>
      <c r="M314" s="6" t="n">
        <v>46266</v>
      </c>
      <c r="N314" s="6" t="n">
        <v>46630</v>
      </c>
      <c r="O314" t="n">
        <v>55</v>
      </c>
    </row>
    <row r="315" hidden="1" s="287">
      <c r="A315" t="inlineStr">
        <is>
          <t>V200050</t>
        </is>
      </c>
      <c r="B315" t="n">
        <v>15</v>
      </c>
      <c r="C315" t="n">
        <v>20</v>
      </c>
      <c r="D315" t="inlineStr">
        <is>
          <t>Mars Logistics AS</t>
        </is>
      </c>
      <c r="E315" t="inlineStr">
        <is>
          <t>100770</t>
        </is>
      </c>
      <c r="F315" t="inlineStr">
        <is>
          <t>Mahmutbey Mah., Tasocagi Yolu Cad.</t>
        </is>
      </c>
      <c r="G315" t="inlineStr">
        <is>
          <t>34218</t>
        </is>
      </c>
      <c r="H315" t="inlineStr">
        <is>
          <t>Bagcilar-Istanbul</t>
        </is>
      </c>
      <c r="I315" t="inlineStr">
        <is>
          <t>TR</t>
        </is>
      </c>
      <c r="J315" t="inlineStr">
        <is>
          <t>SGGMRS_90</t>
        </is>
      </c>
      <c r="K315" t="inlineStr"/>
      <c r="L315" t="inlineStr">
        <is>
          <t>2024-0005</t>
        </is>
      </c>
      <c r="M315" s="6" t="n">
        <v>45708</v>
      </c>
      <c r="N315" s="6" t="n">
        <v>46802</v>
      </c>
      <c r="O315" t="n">
        <v>28</v>
      </c>
    </row>
    <row r="316" hidden="1" s="287">
      <c r="A316" t="inlineStr">
        <is>
          <t>V700009</t>
        </is>
      </c>
      <c r="B316" t="n">
        <v>35</v>
      </c>
      <c r="C316" t="n">
        <v>50</v>
      </c>
      <c r="D316" t="inlineStr">
        <is>
          <t>CargoBeamer intermodal op. GmbH</t>
        </is>
      </c>
      <c r="E316" t="inlineStr">
        <is>
          <t>100005</t>
        </is>
      </c>
      <c r="F316" t="inlineStr">
        <is>
          <t>Kreuzstrasse 12</t>
        </is>
      </c>
      <c r="G316" t="inlineStr">
        <is>
          <t>04103</t>
        </is>
      </c>
      <c r="H316" t="inlineStr">
        <is>
          <t>Leipzig</t>
        </is>
      </c>
      <c r="I316" t="inlineStr">
        <is>
          <t>DE</t>
        </is>
      </c>
      <c r="J316" t="inlineStr">
        <is>
          <t>SDGGMRSS_M8</t>
        </is>
      </c>
      <c r="K316" t="inlineStr">
        <is>
          <t>35 80 4956 004-0</t>
        </is>
      </c>
      <c r="L316" t="inlineStr">
        <is>
          <t>2024-0011</t>
        </is>
      </c>
      <c r="M316" s="6" t="n">
        <v>45809</v>
      </c>
      <c r="N316" s="6" t="n">
        <v>46387</v>
      </c>
      <c r="O316" t="n">
        <v>53.5</v>
      </c>
    </row>
    <row r="317" hidden="1" s="287">
      <c r="A317" t="inlineStr">
        <is>
          <t>V730005</t>
        </is>
      </c>
      <c r="B317" t="n">
        <v>3</v>
      </c>
      <c r="C317" t="n">
        <v>50</v>
      </c>
      <c r="D317" t="inlineStr">
        <is>
          <t>G.T.S. Rail S.p.a.</t>
        </is>
      </c>
      <c r="E317" t="inlineStr">
        <is>
          <t>100782</t>
        </is>
      </c>
      <c r="F317" t="inlineStr">
        <is>
          <t>Via Sasha Muciaccia 15/a</t>
        </is>
      </c>
      <c r="G317" t="inlineStr">
        <is>
          <t>70132</t>
        </is>
      </c>
      <c r="H317" t="inlineStr">
        <is>
          <t>Bari</t>
        </is>
      </c>
      <c r="I317" t="inlineStr">
        <is>
          <t>IT</t>
        </is>
      </c>
      <c r="J317" t="inlineStr">
        <is>
          <t>SGGRSS_M2</t>
        </is>
      </c>
      <c r="K317" t="inlineStr">
        <is>
          <t>37 80 4980 274-7</t>
        </is>
      </c>
      <c r="L317" t="inlineStr">
        <is>
          <t>2025-0019</t>
        </is>
      </c>
      <c r="M317" s="6" t="n">
        <v>45962</v>
      </c>
      <c r="N317" s="6" t="n">
        <v>46326</v>
      </c>
      <c r="O317" t="n">
        <v>30</v>
      </c>
    </row>
    <row r="318" hidden="1" s="287">
      <c r="A318" t="inlineStr">
        <is>
          <t>V300077</t>
        </is>
      </c>
      <c r="B318" t="n">
        <v>3</v>
      </c>
      <c r="C318" t="n">
        <v>50</v>
      </c>
      <c r="D318" t="inlineStr">
        <is>
          <t>Contargo Rail Services GmbH</t>
        </is>
      </c>
      <c r="E318" t="inlineStr">
        <is>
          <t>100001</t>
        </is>
      </c>
      <c r="F318" t="inlineStr">
        <is>
          <t>Rheinkaistrasse 2</t>
        </is>
      </c>
      <c r="G318" t="inlineStr">
        <is>
          <t>68159</t>
        </is>
      </c>
      <c r="H318" t="inlineStr">
        <is>
          <t>Mannheim</t>
        </is>
      </c>
      <c r="I318" t="inlineStr">
        <is>
          <t>DE</t>
        </is>
      </c>
      <c r="J318" t="inlineStr">
        <is>
          <t>SGGMRSS_M4</t>
        </is>
      </c>
      <c r="K318" t="inlineStr">
        <is>
          <t>37 80 4963 225-0</t>
        </is>
      </c>
      <c r="L318" t="inlineStr">
        <is>
          <t>2025-0016</t>
        </is>
      </c>
      <c r="M318" s="6" t="n">
        <v>45926</v>
      </c>
      <c r="N318" s="6" t="n">
        <v>46112</v>
      </c>
      <c r="O318" t="n">
        <v>25.25</v>
      </c>
    </row>
    <row r="319" hidden="1" s="287">
      <c r="A319" t="inlineStr">
        <is>
          <t>V730007</t>
        </is>
      </c>
      <c r="B319" t="n">
        <v>7</v>
      </c>
      <c r="C319" t="n">
        <v>50</v>
      </c>
      <c r="D319" t="inlineStr">
        <is>
          <t>Weco Rail GmbH</t>
        </is>
      </c>
      <c r="E319" t="inlineStr">
        <is>
          <t>100763</t>
        </is>
      </c>
      <c r="F319" t="inlineStr">
        <is>
          <t>Tanbruckgrasse 3</t>
        </is>
      </c>
      <c r="G319" t="inlineStr">
        <is>
          <t>1120</t>
        </is>
      </c>
      <c r="H319" t="inlineStr">
        <is>
          <t>Wien</t>
        </is>
      </c>
      <c r="I319" t="inlineStr">
        <is>
          <t>AT</t>
        </is>
      </c>
      <c r="J319" t="inlineStr">
        <is>
          <t>SDGGMRSS_M16</t>
        </is>
      </c>
      <c r="K319" t="inlineStr">
        <is>
          <t>37 80 4992 802-1</t>
        </is>
      </c>
      <c r="L319" t="inlineStr">
        <is>
          <t>2025-0015</t>
        </is>
      </c>
      <c r="M319" s="6" t="n">
        <v>45931</v>
      </c>
      <c r="N319" s="6" t="n">
        <v>46234</v>
      </c>
      <c r="O319" t="n">
        <v>46</v>
      </c>
    </row>
    <row r="320" hidden="1" s="287">
      <c r="A320" t="inlineStr">
        <is>
          <t>V100013</t>
        </is>
      </c>
      <c r="B320" t="n">
        <v>63</v>
      </c>
      <c r="C320" t="n">
        <v>50</v>
      </c>
      <c r="D320" t="inlineStr">
        <is>
          <t>Rail Cargo Austria AG</t>
        </is>
      </c>
      <c r="E320" t="inlineStr">
        <is>
          <t>100020</t>
        </is>
      </c>
      <c r="F320" t="inlineStr">
        <is>
          <t>Am Hauptbahnhof 2</t>
        </is>
      </c>
      <c r="G320" t="inlineStr">
        <is>
          <t>1100</t>
        </is>
      </c>
      <c r="H320" t="inlineStr">
        <is>
          <t>Wien</t>
        </is>
      </c>
      <c r="I320" t="inlineStr">
        <is>
          <t>AT</t>
        </is>
      </c>
      <c r="J320" t="inlineStr">
        <is>
          <t>SDGGMRSS_M8</t>
        </is>
      </c>
      <c r="K320" t="inlineStr">
        <is>
          <t>35 80 4956 036-2</t>
        </is>
      </c>
      <c r="L320" t="inlineStr">
        <is>
          <t>2021-0035</t>
        </is>
      </c>
      <c r="M320" s="6" t="n">
        <v>45931</v>
      </c>
      <c r="N320" s="6" t="n">
        <v>46326</v>
      </c>
      <c r="O320" t="n">
        <v>37</v>
      </c>
    </row>
    <row r="321" hidden="1" s="287">
      <c r="A321" t="inlineStr">
        <is>
          <t>V720005</t>
        </is>
      </c>
      <c r="B321" t="n">
        <v>15</v>
      </c>
      <c r="C321" t="n">
        <v>20</v>
      </c>
      <c r="D321" t="inlineStr">
        <is>
          <t>LAUDE Smart Intermodal S.A.</t>
        </is>
      </c>
      <c r="E321" t="inlineStr">
        <is>
          <t>100026</t>
        </is>
      </c>
      <c r="F321" t="inlineStr">
        <is>
          <t>ul. Wroclawska 131</t>
        </is>
      </c>
      <c r="G321" t="inlineStr">
        <is>
          <t>87-100</t>
        </is>
      </c>
      <c r="H321" t="inlineStr">
        <is>
          <t>Torun</t>
        </is>
      </c>
      <c r="I321" t="inlineStr">
        <is>
          <t>PL</t>
        </is>
      </c>
      <c r="J321" t="inlineStr">
        <is>
          <t>SDGGMRS_DTW</t>
        </is>
      </c>
      <c r="K321" t="inlineStr"/>
      <c r="L321" t="inlineStr">
        <is>
          <t>2025-0031</t>
        </is>
      </c>
      <c r="M321" s="6" t="n">
        <v>45992</v>
      </c>
      <c r="N321" s="6" t="n">
        <v>46387</v>
      </c>
      <c r="O321" t="n">
        <v>49.25</v>
      </c>
    </row>
    <row r="322" hidden="1" s="287">
      <c r="A322" t="inlineStr">
        <is>
          <t>V730008</t>
        </is>
      </c>
      <c r="B322" t="n">
        <v>15</v>
      </c>
      <c r="C322" t="n">
        <v>20</v>
      </c>
      <c r="D322" t="inlineStr">
        <is>
          <t>Martin Tolksdorf Logistics GmbH</t>
        </is>
      </c>
      <c r="E322" t="inlineStr">
        <is>
          <t>100787</t>
        </is>
      </c>
      <c r="F322" t="inlineStr">
        <is>
          <t>Bahnhofstrasse 47</t>
        </is>
      </c>
      <c r="G322" t="inlineStr">
        <is>
          <t>65611</t>
        </is>
      </c>
      <c r="H322" t="inlineStr">
        <is>
          <t>Brechen</t>
        </is>
      </c>
      <c r="I322" t="inlineStr">
        <is>
          <t>DE</t>
        </is>
      </c>
      <c r="J322" t="inlineStr">
        <is>
          <t>SDGGMRS_DTW</t>
        </is>
      </c>
      <c r="K322" t="inlineStr"/>
      <c r="L322" t="inlineStr">
        <is>
          <t>2025-0034</t>
        </is>
      </c>
      <c r="M322" s="6" t="n">
        <v>45992</v>
      </c>
      <c r="N322" s="6" t="n">
        <v>46387</v>
      </c>
      <c r="O322" t="n">
        <v>62.85</v>
      </c>
    </row>
    <row r="323" hidden="1" s="287">
      <c r="A323" t="inlineStr">
        <is>
          <t>V300084</t>
        </is>
      </c>
      <c r="B323" t="n">
        <v>4</v>
      </c>
      <c r="C323" t="n">
        <v>50</v>
      </c>
      <c r="D323" t="inlineStr">
        <is>
          <t>duisport logistics &amp;</t>
        </is>
      </c>
      <c r="E323" t="inlineStr">
        <is>
          <t>100003</t>
        </is>
      </c>
      <c r="F323" t="inlineStr">
        <is>
          <t>port services GmbH</t>
        </is>
      </c>
      <c r="G323" t="inlineStr">
        <is>
          <t>47119</t>
        </is>
      </c>
      <c r="H323" t="inlineStr">
        <is>
          <t>Duisburg</t>
        </is>
      </c>
      <c r="I323" t="inlineStr">
        <is>
          <t>DE</t>
        </is>
      </c>
      <c r="J323" t="inlineStr">
        <is>
          <t>SGGRSS_M2</t>
        </is>
      </c>
      <c r="K323" t="inlineStr">
        <is>
          <t>33 80 4960 138-2</t>
        </is>
      </c>
      <c r="L323" t="inlineStr">
        <is>
          <t>2025-0005</t>
        </is>
      </c>
      <c r="M323" s="6" t="n">
        <v>46054</v>
      </c>
      <c r="N323" s="6" t="n">
        <v>46783</v>
      </c>
      <c r="O323" t="n">
        <v>25.2</v>
      </c>
    </row>
    <row r="324" hidden="1" s="287">
      <c r="A324" t="inlineStr">
        <is>
          <t>V300085</t>
        </is>
      </c>
      <c r="B324" t="n">
        <v>7</v>
      </c>
      <c r="C324" t="n">
        <v>50</v>
      </c>
      <c r="D324" t="inlineStr">
        <is>
          <t>Contargo Rail Services GmbH</t>
        </is>
      </c>
      <c r="E324" t="inlineStr">
        <is>
          <t>100001</t>
        </is>
      </c>
      <c r="F324" t="inlineStr">
        <is>
          <t>Rheinkaistrasse 2</t>
        </is>
      </c>
      <c r="G324" t="inlineStr">
        <is>
          <t>68159</t>
        </is>
      </c>
      <c r="H324" t="inlineStr">
        <is>
          <t>Mannheim</t>
        </is>
      </c>
      <c r="I324" t="inlineStr">
        <is>
          <t>DE</t>
        </is>
      </c>
      <c r="J324" t="inlineStr">
        <is>
          <t>SGGRSS_M20</t>
        </is>
      </c>
      <c r="K324" t="inlineStr">
        <is>
          <t>33 80 4960 131-7</t>
        </is>
      </c>
      <c r="L324" t="inlineStr">
        <is>
          <t>2025-0032</t>
        </is>
      </c>
      <c r="M324" s="6" t="n">
        <v>46015</v>
      </c>
      <c r="N324" s="6" t="n">
        <v>46744</v>
      </c>
      <c r="O324" t="n">
        <v>24.53</v>
      </c>
    </row>
    <row r="325">
      <c r="A325" t="inlineStr">
        <is>
          <t>V300086</t>
        </is>
      </c>
      <c r="B325" t="n">
        <v>15</v>
      </c>
      <c r="C325" t="n">
        <v>20</v>
      </c>
      <c r="D325" t="inlineStr">
        <is>
          <t>LTE Logistik- und Transport GmbH</t>
        </is>
      </c>
      <c r="E325" t="inlineStr">
        <is>
          <t>100766</t>
        </is>
      </c>
      <c r="F325" t="inlineStr">
        <is>
          <t>Hans-Roth-Strasse 3/1/Top 5</t>
        </is>
      </c>
      <c r="G325" t="inlineStr">
        <is>
          <t>8073</t>
        </is>
      </c>
      <c r="H325" t="inlineStr">
        <is>
          <t>Feldkirchen bei Graz</t>
        </is>
      </c>
      <c r="I325" t="inlineStr">
        <is>
          <t>AT</t>
        </is>
      </c>
      <c r="J325" t="inlineStr">
        <is>
          <t>SGGMRS_90</t>
        </is>
      </c>
      <c r="K325" t="inlineStr"/>
      <c r="L325" t="inlineStr">
        <is>
          <t>2025-0042</t>
        </is>
      </c>
      <c r="M325" s="6" t="n">
        <v>46069</v>
      </c>
      <c r="N325" s="6" t="n">
        <v>46752</v>
      </c>
      <c r="O325" t="n">
        <v>24.5</v>
      </c>
    </row>
    <row r="326" hidden="1" s="287">
      <c r="A326" t="inlineStr">
        <is>
          <t>V300089</t>
        </is>
      </c>
      <c r="B326" t="n">
        <v>15</v>
      </c>
      <c r="C326" t="n">
        <v>20</v>
      </c>
      <c r="D326" t="inlineStr">
        <is>
          <t>Kombiverkehr GmbH und Co. KG</t>
        </is>
      </c>
      <c r="E326" t="inlineStr">
        <is>
          <t>100332</t>
        </is>
      </c>
      <c r="F326" t="inlineStr">
        <is>
          <t>Zum Laurenburger Hof 76</t>
        </is>
      </c>
      <c r="G326" t="inlineStr">
        <is>
          <t>60594</t>
        </is>
      </c>
      <c r="H326" t="inlineStr">
        <is>
          <t>Frankfurt am Main</t>
        </is>
      </c>
      <c r="I326" t="inlineStr">
        <is>
          <t>DE</t>
        </is>
      </c>
      <c r="J326" t="inlineStr">
        <is>
          <t>SGNS_60</t>
        </is>
      </c>
      <c r="K326" t="inlineStr"/>
      <c r="L326" t="inlineStr">
        <is>
          <t>2025-0038</t>
        </is>
      </c>
      <c r="M326" s="6" t="n">
        <v>46113</v>
      </c>
      <c r="N326" s="6" t="n">
        <v>46843</v>
      </c>
      <c r="O326" t="n">
        <v>23.64</v>
      </c>
    </row>
    <row r="327" hidden="1" s="287">
      <c r="A327" t="inlineStr">
        <is>
          <t>V730011</t>
        </is>
      </c>
      <c r="B327" t="n">
        <v>15</v>
      </c>
      <c r="C327" t="n">
        <v>20</v>
      </c>
      <c r="D327" t="inlineStr">
        <is>
          <t>LTE Logistik- und Transport GmbH</t>
        </is>
      </c>
      <c r="E327" t="inlineStr">
        <is>
          <t>100766</t>
        </is>
      </c>
      <c r="F327" t="inlineStr">
        <is>
          <t>Hans-Roth-Strasse 3/1/Top 5</t>
        </is>
      </c>
      <c r="G327" t="inlineStr">
        <is>
          <t>8073</t>
        </is>
      </c>
      <c r="H327" t="inlineStr">
        <is>
          <t>Feldkirchen bei Graz</t>
        </is>
      </c>
      <c r="I327" t="inlineStr">
        <is>
          <t>AT</t>
        </is>
      </c>
      <c r="J327" t="inlineStr">
        <is>
          <t>SGGMRS_90</t>
        </is>
      </c>
      <c r="K327" t="inlineStr"/>
      <c r="L327" t="inlineStr">
        <is>
          <t>2025-0042</t>
        </is>
      </c>
      <c r="M327" s="6" t="n">
        <v>46069</v>
      </c>
      <c r="N327" s="6" t="n">
        <v>46752</v>
      </c>
      <c r="O327" t="n">
        <v>24.5</v>
      </c>
    </row>
    <row r="328" hidden="1" s="287">
      <c r="A328" t="inlineStr">
        <is>
          <t>V100068</t>
        </is>
      </c>
      <c r="B328" t="n">
        <v>15</v>
      </c>
      <c r="C328" t="n">
        <v>20</v>
      </c>
      <c r="D328" t="inlineStr">
        <is>
          <t>LAUDE Smart Intermodal S.A.</t>
        </is>
      </c>
      <c r="E328" t="inlineStr">
        <is>
          <t>100026</t>
        </is>
      </c>
      <c r="F328" t="inlineStr">
        <is>
          <t>ul. Wroclawska 131</t>
        </is>
      </c>
      <c r="G328" t="inlineStr">
        <is>
          <t>87-100</t>
        </is>
      </c>
      <c r="H328" t="inlineStr">
        <is>
          <t>Torun</t>
        </is>
      </c>
      <c r="I328" t="inlineStr">
        <is>
          <t>PL</t>
        </is>
      </c>
      <c r="J328" t="inlineStr">
        <is>
          <t>SGMMNS_40</t>
        </is>
      </c>
      <c r="K328" t="inlineStr"/>
      <c r="L328" t="inlineStr">
        <is>
          <t>2026-0002</t>
        </is>
      </c>
      <c r="M328" s="6" t="n">
        <v>46081</v>
      </c>
      <c r="N328" s="6" t="n">
        <v>46445</v>
      </c>
      <c r="O328" t="n">
        <v>16.85</v>
      </c>
    </row>
    <row r="329" hidden="1" s="287">
      <c r="A329" t="inlineStr">
        <is>
          <t>V300003</t>
        </is>
      </c>
      <c r="B329" t="n">
        <v>4</v>
      </c>
      <c r="C329" t="n">
        <v>50</v>
      </c>
      <c r="D329" t="inlineStr">
        <is>
          <t>Contargo Rail Services GmbH</t>
        </is>
      </c>
      <c r="E329" t="inlineStr">
        <is>
          <t>100001</t>
        </is>
      </c>
      <c r="F329" t="inlineStr">
        <is>
          <t>Rheinkaistrasse 2</t>
        </is>
      </c>
      <c r="G329" t="inlineStr">
        <is>
          <t>68159</t>
        </is>
      </c>
      <c r="H329" t="inlineStr">
        <is>
          <t>Mannheim</t>
        </is>
      </c>
      <c r="I329" t="inlineStr">
        <is>
          <t>DE</t>
        </is>
      </c>
      <c r="J329" t="inlineStr">
        <is>
          <t>SGGRSS_M2</t>
        </is>
      </c>
      <c r="K329" t="inlineStr">
        <is>
          <t>37 80 4980 658-1</t>
        </is>
      </c>
      <c r="L329" t="inlineStr">
        <is>
          <t>2020-0003</t>
        </is>
      </c>
      <c r="M329" s="6" t="n">
        <v>44197</v>
      </c>
      <c r="N329" s="6" t="n">
        <v>46387</v>
      </c>
      <c r="O329" t="n">
        <v>39.1</v>
      </c>
    </row>
    <row r="330" hidden="1" s="287">
      <c r="A330" t="inlineStr">
        <is>
          <t>V300005</t>
        </is>
      </c>
      <c r="B330" t="n">
        <v>2</v>
      </c>
      <c r="C330" t="n">
        <v>50</v>
      </c>
      <c r="D330" t="inlineStr">
        <is>
          <t>Hupac Intermodal SA</t>
        </is>
      </c>
      <c r="E330" t="inlineStr">
        <is>
          <t>100009</t>
        </is>
      </c>
      <c r="F330" t="inlineStr">
        <is>
          <t>Viale R. Manzoni 6</t>
        </is>
      </c>
      <c r="G330" t="inlineStr">
        <is>
          <t>6830</t>
        </is>
      </c>
      <c r="H330" t="inlineStr">
        <is>
          <t>Chiasso</t>
        </is>
      </c>
      <c r="I330" t="inlineStr">
        <is>
          <t>CH</t>
        </is>
      </c>
      <c r="J330" t="inlineStr">
        <is>
          <t>SDGGMRSS_M8</t>
        </is>
      </c>
      <c r="K330" t="inlineStr">
        <is>
          <t>37 80 4956 227-5</t>
        </is>
      </c>
      <c r="L330" t="inlineStr">
        <is>
          <t>2021-0007</t>
        </is>
      </c>
      <c r="M330" s="6" t="n">
        <v>44343</v>
      </c>
      <c r="N330" s="6" t="n">
        <v>46538</v>
      </c>
      <c r="O330" t="n">
        <v>51.3</v>
      </c>
    </row>
    <row r="331" hidden="1" s="287">
      <c r="A331" t="inlineStr">
        <is>
          <t>V100019</t>
        </is>
      </c>
      <c r="B331" t="n">
        <v>2</v>
      </c>
      <c r="C331" t="n">
        <v>50</v>
      </c>
      <c r="D331" t="inlineStr">
        <is>
          <t>Rail Cargo Austria AG</t>
        </is>
      </c>
      <c r="E331" t="inlineStr">
        <is>
          <t>100020</t>
        </is>
      </c>
      <c r="F331" t="inlineStr">
        <is>
          <t>Am Hauptbahnhof 2</t>
        </is>
      </c>
      <c r="G331" t="inlineStr">
        <is>
          <t>1100</t>
        </is>
      </c>
      <c r="H331" t="inlineStr">
        <is>
          <t>Wien</t>
        </is>
      </c>
      <c r="I331" t="inlineStr">
        <is>
          <t>AT</t>
        </is>
      </c>
      <c r="J331" t="inlineStr">
        <is>
          <t>SDGGMRSS_M8</t>
        </is>
      </c>
      <c r="K331" t="inlineStr">
        <is>
          <t>37 80 4956 596-3</t>
        </is>
      </c>
      <c r="L331" t="inlineStr">
        <is>
          <t>2021-0036</t>
        </is>
      </c>
      <c r="M331" s="6" t="n">
        <v>44635</v>
      </c>
      <c r="N331" s="6" t="n">
        <v>46326</v>
      </c>
      <c r="O331" t="n">
        <v>37</v>
      </c>
    </row>
    <row r="332" hidden="1" s="287">
      <c r="A332" t="inlineStr">
        <is>
          <t>V100021</t>
        </is>
      </c>
      <c r="B332" t="n">
        <v>6</v>
      </c>
      <c r="C332" t="n">
        <v>50</v>
      </c>
      <c r="D332" t="inlineStr">
        <is>
          <t>RheinCargo GmbH &amp; Co. KG</t>
        </is>
      </c>
      <c r="E332" t="inlineStr">
        <is>
          <t>100011</t>
        </is>
      </c>
      <c r="F332" t="inlineStr">
        <is>
          <t>Hammer Landstrasse 3</t>
        </is>
      </c>
      <c r="G332" t="inlineStr">
        <is>
          <t>41460</t>
        </is>
      </c>
      <c r="H332" t="inlineStr">
        <is>
          <t>Neuss</t>
        </is>
      </c>
      <c r="I332" t="inlineStr">
        <is>
          <t>DE</t>
        </is>
      </c>
      <c r="J332" t="inlineStr">
        <is>
          <t>SGGRSS_M2</t>
        </is>
      </c>
      <c r="K332" t="inlineStr">
        <is>
          <t>37 80 4980 789-4</t>
        </is>
      </c>
      <c r="L332" t="inlineStr">
        <is>
          <t>2022-0003</t>
        </is>
      </c>
      <c r="M332" s="6" t="n">
        <v>44673</v>
      </c>
      <c r="N332" s="6" t="n">
        <v>46387</v>
      </c>
      <c r="O332" t="n">
        <v>28.25</v>
      </c>
    </row>
    <row r="333" hidden="1" s="287">
      <c r="A333" t="inlineStr">
        <is>
          <t>V300018</t>
        </is>
      </c>
      <c r="B333" t="n">
        <v>6</v>
      </c>
      <c r="C333" t="n">
        <v>50</v>
      </c>
      <c r="D333" t="inlineStr">
        <is>
          <t>Contargo Rail Services GmbH</t>
        </is>
      </c>
      <c r="E333" t="inlineStr">
        <is>
          <t>100001</t>
        </is>
      </c>
      <c r="F333" t="inlineStr">
        <is>
          <t>Rheinkaistrasse 2</t>
        </is>
      </c>
      <c r="G333" t="inlineStr">
        <is>
          <t>68159</t>
        </is>
      </c>
      <c r="H333" t="inlineStr">
        <is>
          <t>Mannheim</t>
        </is>
      </c>
      <c r="I333" t="inlineStr">
        <is>
          <t>DE</t>
        </is>
      </c>
      <c r="J333" t="inlineStr">
        <is>
          <t>SGGRSS_M2</t>
        </is>
      </c>
      <c r="K333" t="inlineStr">
        <is>
          <t>37 80 4980 296-0</t>
        </is>
      </c>
      <c r="L333" t="inlineStr">
        <is>
          <t>2022-0008</t>
        </is>
      </c>
      <c r="M333" s="6" t="n">
        <v>44652</v>
      </c>
      <c r="N333" s="6" t="n">
        <v>46477</v>
      </c>
      <c r="O333" t="n">
        <v>40.3</v>
      </c>
    </row>
    <row r="334" hidden="1" s="287">
      <c r="A334" t="inlineStr">
        <is>
          <t>V100030</t>
        </is>
      </c>
      <c r="B334" t="n">
        <v>4</v>
      </c>
      <c r="C334" t="n">
        <v>50</v>
      </c>
      <c r="D334" t="inlineStr">
        <is>
          <t>Rail Cargo Austria AG</t>
        </is>
      </c>
      <c r="E334" t="inlineStr">
        <is>
          <t>100020</t>
        </is>
      </c>
      <c r="F334" t="inlineStr">
        <is>
          <t>Am Hauptbahnhof 2</t>
        </is>
      </c>
      <c r="G334" t="inlineStr">
        <is>
          <t>1100</t>
        </is>
      </c>
      <c r="H334" t="inlineStr">
        <is>
          <t>Wien</t>
        </is>
      </c>
      <c r="I334" t="inlineStr">
        <is>
          <t>AT</t>
        </is>
      </c>
      <c r="J334" t="inlineStr">
        <is>
          <t>SGGMRS_M5</t>
        </is>
      </c>
      <c r="K334" t="inlineStr">
        <is>
          <t>37 80 4953 359-9</t>
        </is>
      </c>
      <c r="L334" t="inlineStr">
        <is>
          <t>2022-0011</t>
        </is>
      </c>
      <c r="M334" s="6" t="n">
        <v>44774</v>
      </c>
      <c r="N334" s="6" t="n">
        <v>46203</v>
      </c>
      <c r="O334" t="n">
        <v>23</v>
      </c>
    </row>
    <row r="335" hidden="1" s="287">
      <c r="A335" t="inlineStr">
        <is>
          <t>V300026</t>
        </is>
      </c>
      <c r="B335" t="n">
        <v>2</v>
      </c>
      <c r="C335" t="n">
        <v>50</v>
      </c>
      <c r="D335" t="inlineStr">
        <is>
          <t>Oceanogate Italia S.r.l.</t>
        </is>
      </c>
      <c r="E335" t="inlineStr">
        <is>
          <t>100010</t>
        </is>
      </c>
      <c r="F335" t="inlineStr">
        <is>
          <t>Via Primo Maggio 1</t>
        </is>
      </c>
      <c r="G335" t="inlineStr">
        <is>
          <t>20066</t>
        </is>
      </c>
      <c r="H335" t="inlineStr">
        <is>
          <t>Melzo (MI)</t>
        </is>
      </c>
      <c r="I335" t="inlineStr">
        <is>
          <t>IT</t>
        </is>
      </c>
      <c r="J335" t="inlineStr">
        <is>
          <t>SDGGMRSS_M8</t>
        </is>
      </c>
      <c r="K335" t="inlineStr">
        <is>
          <t>37 80 4956 213-5</t>
        </is>
      </c>
      <c r="L335" t="inlineStr">
        <is>
          <t>2023-0005</t>
        </is>
      </c>
      <c r="M335" s="6" t="n">
        <v>45017</v>
      </c>
      <c r="N335" s="6" t="n">
        <v>46387</v>
      </c>
      <c r="O335" t="n">
        <v>66.43000000000001</v>
      </c>
    </row>
    <row r="336" hidden="1" s="287">
      <c r="A336" t="inlineStr">
        <is>
          <t>V300048</t>
        </is>
      </c>
      <c r="B336" t="n">
        <v>10</v>
      </c>
      <c r="C336" t="n">
        <v>50</v>
      </c>
      <c r="D336" t="inlineStr">
        <is>
          <t>LTE Logistik- und Transport GmbH</t>
        </is>
      </c>
      <c r="E336" t="inlineStr">
        <is>
          <t>100766</t>
        </is>
      </c>
      <c r="F336" t="inlineStr">
        <is>
          <t>Hans-Roth-Strasse 3/1/Top 5</t>
        </is>
      </c>
      <c r="G336" t="inlineStr">
        <is>
          <t>8073</t>
        </is>
      </c>
      <c r="H336" t="inlineStr">
        <is>
          <t>Feldkirchen bei Graz</t>
        </is>
      </c>
      <c r="I336" t="inlineStr">
        <is>
          <t>AT</t>
        </is>
      </c>
      <c r="J336" t="inlineStr">
        <is>
          <t>SGNSS_M10</t>
        </is>
      </c>
      <c r="K336" t="inlineStr">
        <is>
          <t>37 80 4565 584-2</t>
        </is>
      </c>
      <c r="L336" t="inlineStr">
        <is>
          <t>2024-0018</t>
        </is>
      </c>
      <c r="M336" s="6" t="n">
        <v>46023</v>
      </c>
      <c r="N336" s="6" t="n">
        <v>46387</v>
      </c>
      <c r="O336" t="n">
        <v>19.15</v>
      </c>
    </row>
    <row r="337" hidden="1" s="287">
      <c r="A337" t="inlineStr">
        <is>
          <t>V100058</t>
        </is>
      </c>
      <c r="B337" t="n">
        <v>16</v>
      </c>
      <c r="C337" t="n">
        <v>20</v>
      </c>
      <c r="D337" t="inlineStr">
        <is>
          <t>RheinCargo GmbH &amp; Co. KG</t>
        </is>
      </c>
      <c r="E337" t="inlineStr">
        <is>
          <t>100011</t>
        </is>
      </c>
      <c r="F337" t="inlineStr">
        <is>
          <t>Hammer Landstrasse 3</t>
        </is>
      </c>
      <c r="G337" t="inlineStr">
        <is>
          <t>41460</t>
        </is>
      </c>
      <c r="H337" t="inlineStr">
        <is>
          <t>Neuss</t>
        </is>
      </c>
      <c r="I337" t="inlineStr">
        <is>
          <t>DE</t>
        </is>
      </c>
      <c r="J337" t="inlineStr">
        <is>
          <t>SGGNS_80XL</t>
        </is>
      </c>
      <c r="K337" t="inlineStr"/>
      <c r="L337" t="inlineStr">
        <is>
          <t>2024-0020</t>
        </is>
      </c>
      <c r="M337" s="6" t="n">
        <v>46539</v>
      </c>
      <c r="N337" s="6" t="n">
        <v>46924</v>
      </c>
      <c r="O337" t="n">
        <v>27.15</v>
      </c>
    </row>
    <row r="338" hidden="1" s="287">
      <c r="A338" t="inlineStr">
        <is>
          <t>V200042</t>
        </is>
      </c>
      <c r="B338" t="n">
        <v>1</v>
      </c>
      <c r="C338" t="n">
        <v>50</v>
      </c>
      <c r="D338" t="inlineStr">
        <is>
          <t>Captrain Deutschland CargoWest GmbH</t>
        </is>
      </c>
      <c r="E338" t="inlineStr">
        <is>
          <t>100030</t>
        </is>
      </c>
      <c r="F338" t="inlineStr">
        <is>
          <t>Am Grubenhof 2</t>
        </is>
      </c>
      <c r="G338" t="inlineStr">
        <is>
          <t>33330</t>
        </is>
      </c>
      <c r="H338" t="inlineStr">
        <is>
          <t>Gütersloh</t>
        </is>
      </c>
      <c r="I338" t="inlineStr">
        <is>
          <t>DE</t>
        </is>
      </c>
      <c r="J338" t="inlineStr">
        <is>
          <t>SGMMNS_M17</t>
        </is>
      </c>
      <c r="K338" t="inlineStr">
        <is>
          <t>33 80 4505 464-4</t>
        </is>
      </c>
      <c r="L338" t="inlineStr">
        <is>
          <t>2022-0010</t>
        </is>
      </c>
      <c r="M338" s="6" t="n">
        <v>45474</v>
      </c>
      <c r="N338" s="6" t="n">
        <v>46203</v>
      </c>
      <c r="O338" t="n">
        <v>21.4</v>
      </c>
    </row>
    <row r="339" hidden="1" s="287">
      <c r="A339" t="inlineStr">
        <is>
          <t>V200040</t>
        </is>
      </c>
      <c r="B339" t="n">
        <v>77</v>
      </c>
      <c r="C339" t="n">
        <v>50</v>
      </c>
      <c r="D339" t="inlineStr">
        <is>
          <t>PCC Intermodal S.A.</t>
        </is>
      </c>
      <c r="E339" t="inlineStr">
        <is>
          <t>100761</t>
        </is>
      </c>
      <c r="F339" t="inlineStr">
        <is>
          <t>ul Hutnicza 16</t>
        </is>
      </c>
      <c r="G339" t="inlineStr">
        <is>
          <t>81-061</t>
        </is>
      </c>
      <c r="H339" t="inlineStr">
        <is>
          <t>Gdynia</t>
        </is>
      </c>
      <c r="I339" t="inlineStr">
        <is>
          <t>PL</t>
        </is>
      </c>
      <c r="J339" t="inlineStr">
        <is>
          <t>SGNS_M13</t>
        </is>
      </c>
      <c r="K339" t="inlineStr">
        <is>
          <t>37 80 4564 285-7</t>
        </is>
      </c>
      <c r="L339" t="inlineStr">
        <is>
          <t>2024-0021</t>
        </is>
      </c>
      <c r="M339" s="6" t="n">
        <v>45609</v>
      </c>
      <c r="N339" s="6" t="n">
        <v>47069</v>
      </c>
      <c r="O339" t="n">
        <v>20.8</v>
      </c>
    </row>
    <row r="340" hidden="1" s="287">
      <c r="A340" t="inlineStr">
        <is>
          <t>V300061</t>
        </is>
      </c>
      <c r="B340" t="n">
        <v>16</v>
      </c>
      <c r="C340" t="n">
        <v>20</v>
      </c>
      <c r="D340" t="inlineStr">
        <is>
          <t>Railport Brück GmbH</t>
        </is>
      </c>
      <c r="E340" t="inlineStr">
        <is>
          <t>100783</t>
        </is>
      </c>
      <c r="F340" t="inlineStr">
        <is>
          <t>Gregor-von-Brück-Ring 5</t>
        </is>
      </c>
      <c r="G340" t="inlineStr">
        <is>
          <t>14822</t>
        </is>
      </c>
      <c r="H340" t="inlineStr">
        <is>
          <t>Brück</t>
        </is>
      </c>
      <c r="I340" t="inlineStr">
        <is>
          <t>DE</t>
        </is>
      </c>
      <c r="J340" t="inlineStr">
        <is>
          <t>SDGGMRS_DTW</t>
        </is>
      </c>
      <c r="K340" t="inlineStr"/>
      <c r="L340" t="inlineStr">
        <is>
          <t>2024-0043</t>
        </is>
      </c>
      <c r="M340" s="6" t="n">
        <v>46266</v>
      </c>
      <c r="N340" s="6" t="n">
        <v>46630</v>
      </c>
      <c r="O340" t="n">
        <v>55</v>
      </c>
    </row>
    <row r="341" hidden="1" s="287">
      <c r="A341" t="inlineStr">
        <is>
          <t>V200050</t>
        </is>
      </c>
      <c r="B341" t="n">
        <v>16</v>
      </c>
      <c r="C341" t="n">
        <v>20</v>
      </c>
      <c r="D341" t="inlineStr">
        <is>
          <t>Mars Logistics AS</t>
        </is>
      </c>
      <c r="E341" t="inlineStr">
        <is>
          <t>100770</t>
        </is>
      </c>
      <c r="F341" t="inlineStr">
        <is>
          <t>Mahmutbey Mah., Tasocagi Yolu Cad.</t>
        </is>
      </c>
      <c r="G341" t="inlineStr">
        <is>
          <t>34218</t>
        </is>
      </c>
      <c r="H341" t="inlineStr">
        <is>
          <t>Bagcilar-Istanbul</t>
        </is>
      </c>
      <c r="I341" t="inlineStr">
        <is>
          <t>TR</t>
        </is>
      </c>
      <c r="J341" t="inlineStr">
        <is>
          <t>SGGMRS_90</t>
        </is>
      </c>
      <c r="K341" t="inlineStr"/>
      <c r="L341" t="inlineStr">
        <is>
          <t>2024-0005</t>
        </is>
      </c>
      <c r="M341" s="6" t="n">
        <v>45708</v>
      </c>
      <c r="N341" s="6" t="n">
        <v>46802</v>
      </c>
      <c r="O341" t="n">
        <v>28</v>
      </c>
    </row>
    <row r="342" hidden="1" s="287">
      <c r="A342" t="inlineStr">
        <is>
          <t>V700009</t>
        </is>
      </c>
      <c r="B342" t="n">
        <v>36</v>
      </c>
      <c r="C342" t="n">
        <v>50</v>
      </c>
      <c r="D342" t="inlineStr">
        <is>
          <t>CargoBeamer intermodal op. GmbH</t>
        </is>
      </c>
      <c r="E342" t="inlineStr">
        <is>
          <t>100005</t>
        </is>
      </c>
      <c r="F342" t="inlineStr">
        <is>
          <t>Kreuzstrasse 12</t>
        </is>
      </c>
      <c r="G342" t="inlineStr">
        <is>
          <t>04103</t>
        </is>
      </c>
      <c r="H342" t="inlineStr">
        <is>
          <t>Leipzig</t>
        </is>
      </c>
      <c r="I342" t="inlineStr">
        <is>
          <t>DE</t>
        </is>
      </c>
      <c r="J342" t="inlineStr">
        <is>
          <t>SDGGMRSS_M8</t>
        </is>
      </c>
      <c r="K342" t="inlineStr">
        <is>
          <t>35 80 4956 007-3</t>
        </is>
      </c>
      <c r="L342" t="inlineStr">
        <is>
          <t>2024-0011</t>
        </is>
      </c>
      <c r="M342" s="6" t="n">
        <v>45809</v>
      </c>
      <c r="N342" s="6" t="n">
        <v>46387</v>
      </c>
      <c r="O342" t="n">
        <v>53.5</v>
      </c>
    </row>
    <row r="343" hidden="1" s="287">
      <c r="A343" t="inlineStr">
        <is>
          <t>V730005</t>
        </is>
      </c>
      <c r="B343" t="n">
        <v>4</v>
      </c>
      <c r="C343" t="n">
        <v>50</v>
      </c>
      <c r="D343" t="inlineStr">
        <is>
          <t>G.T.S. Rail S.p.a.</t>
        </is>
      </c>
      <c r="E343" t="inlineStr">
        <is>
          <t>100782</t>
        </is>
      </c>
      <c r="F343" t="inlineStr">
        <is>
          <t>Via Sasha Muciaccia 15/a</t>
        </is>
      </c>
      <c r="G343" t="inlineStr">
        <is>
          <t>70132</t>
        </is>
      </c>
      <c r="H343" t="inlineStr">
        <is>
          <t>Bari</t>
        </is>
      </c>
      <c r="I343" t="inlineStr">
        <is>
          <t>IT</t>
        </is>
      </c>
      <c r="J343" t="inlineStr">
        <is>
          <t>SGGRSS_M2</t>
        </is>
      </c>
      <c r="K343" t="inlineStr">
        <is>
          <t>37 80 4980 276-2</t>
        </is>
      </c>
      <c r="L343" t="inlineStr">
        <is>
          <t>2025-0019</t>
        </is>
      </c>
      <c r="M343" s="6" t="n">
        <v>45962</v>
      </c>
      <c r="N343" s="6" t="n">
        <v>46326</v>
      </c>
      <c r="O343" t="n">
        <v>30</v>
      </c>
    </row>
    <row r="344" hidden="1" s="287">
      <c r="A344" t="inlineStr">
        <is>
          <t>V300077</t>
        </is>
      </c>
      <c r="B344" t="n">
        <v>4</v>
      </c>
      <c r="C344" t="n">
        <v>50</v>
      </c>
      <c r="D344" t="inlineStr">
        <is>
          <t>Contargo Rail Services GmbH</t>
        </is>
      </c>
      <c r="E344" t="inlineStr">
        <is>
          <t>100001</t>
        </is>
      </c>
      <c r="F344" t="inlineStr">
        <is>
          <t>Rheinkaistrasse 2</t>
        </is>
      </c>
      <c r="G344" t="inlineStr">
        <is>
          <t>68159</t>
        </is>
      </c>
      <c r="H344" t="inlineStr">
        <is>
          <t>Mannheim</t>
        </is>
      </c>
      <c r="I344" t="inlineStr">
        <is>
          <t>DE</t>
        </is>
      </c>
      <c r="J344" t="inlineStr">
        <is>
          <t>SGGMRSS_M4</t>
        </is>
      </c>
      <c r="K344" t="inlineStr">
        <is>
          <t>37 80 4963 232-6</t>
        </is>
      </c>
      <c r="L344" t="inlineStr">
        <is>
          <t>2025-0016</t>
        </is>
      </c>
      <c r="M344" s="6" t="n">
        <v>45926</v>
      </c>
      <c r="N344" s="6" t="n">
        <v>46112</v>
      </c>
      <c r="O344" t="n">
        <v>25.25</v>
      </c>
    </row>
    <row r="345" hidden="1" s="287">
      <c r="A345" t="inlineStr">
        <is>
          <t>V730007</t>
        </is>
      </c>
      <c r="B345" t="n">
        <v>8</v>
      </c>
      <c r="C345" t="n">
        <v>50</v>
      </c>
      <c r="D345" t="inlineStr">
        <is>
          <t>Weco Rail GmbH</t>
        </is>
      </c>
      <c r="E345" t="inlineStr">
        <is>
          <t>100763</t>
        </is>
      </c>
      <c r="F345" t="inlineStr">
        <is>
          <t>Tanbruckgrasse 3</t>
        </is>
      </c>
      <c r="G345" t="inlineStr">
        <is>
          <t>1120</t>
        </is>
      </c>
      <c r="H345" t="inlineStr">
        <is>
          <t>Wien</t>
        </is>
      </c>
      <c r="I345" t="inlineStr">
        <is>
          <t>AT</t>
        </is>
      </c>
      <c r="J345" t="inlineStr">
        <is>
          <t>SDGGMRSS_M16</t>
        </is>
      </c>
      <c r="K345" t="inlineStr">
        <is>
          <t>37 80 4992 806-2</t>
        </is>
      </c>
      <c r="L345" t="inlineStr">
        <is>
          <t>2025-0015</t>
        </is>
      </c>
      <c r="M345" s="6" t="n">
        <v>45931</v>
      </c>
      <c r="N345" s="6" t="n">
        <v>46234</v>
      </c>
      <c r="O345" t="n">
        <v>46</v>
      </c>
    </row>
    <row r="346" hidden="1" s="287">
      <c r="A346" t="inlineStr">
        <is>
          <t>V100013</t>
        </is>
      </c>
      <c r="B346" t="n">
        <v>64</v>
      </c>
      <c r="C346" t="n">
        <v>50</v>
      </c>
      <c r="D346" t="inlineStr">
        <is>
          <t>Rail Cargo Austria AG</t>
        </is>
      </c>
      <c r="E346" t="inlineStr">
        <is>
          <t>100020</t>
        </is>
      </c>
      <c r="F346" t="inlineStr">
        <is>
          <t>Am Hauptbahnhof 2</t>
        </is>
      </c>
      <c r="G346" t="inlineStr">
        <is>
          <t>1100</t>
        </is>
      </c>
      <c r="H346" t="inlineStr">
        <is>
          <t>Wien</t>
        </is>
      </c>
      <c r="I346" t="inlineStr">
        <is>
          <t>AT</t>
        </is>
      </c>
      <c r="J346" t="inlineStr">
        <is>
          <t>SDGGMRSS_M8</t>
        </is>
      </c>
      <c r="K346" t="inlineStr">
        <is>
          <t>35 80 4956 037-0</t>
        </is>
      </c>
      <c r="L346" t="inlineStr">
        <is>
          <t>2021-0035</t>
        </is>
      </c>
      <c r="M346" s="6" t="n">
        <v>45931</v>
      </c>
      <c r="N346" s="6" t="n">
        <v>46326</v>
      </c>
      <c r="O346" t="n">
        <v>37</v>
      </c>
    </row>
    <row r="347" hidden="1" s="287">
      <c r="A347" t="inlineStr">
        <is>
          <t>V100019</t>
        </is>
      </c>
      <c r="B347" t="n">
        <v>32</v>
      </c>
      <c r="C347" t="n">
        <v>50</v>
      </c>
      <c r="D347" t="inlineStr">
        <is>
          <t>Rail Cargo Austria AG</t>
        </is>
      </c>
      <c r="E347" t="inlineStr">
        <is>
          <t>100020</t>
        </is>
      </c>
      <c r="F347" t="inlineStr">
        <is>
          <t>Am Hauptbahnhof 2</t>
        </is>
      </c>
      <c r="G347" t="inlineStr">
        <is>
          <t>1100</t>
        </is>
      </c>
      <c r="H347" t="inlineStr">
        <is>
          <t>Wien</t>
        </is>
      </c>
      <c r="I347" t="inlineStr">
        <is>
          <t>AT</t>
        </is>
      </c>
      <c r="J347" t="inlineStr">
        <is>
          <t>SDGGMRSS_M8</t>
        </is>
      </c>
      <c r="K347" t="inlineStr">
        <is>
          <t>37 80 4992 323-8</t>
        </is>
      </c>
      <c r="L347" t="inlineStr">
        <is>
          <t>2021-0036</t>
        </is>
      </c>
      <c r="M347" s="6" t="n">
        <v>45931</v>
      </c>
      <c r="N347" s="6" t="n">
        <v>46326</v>
      </c>
      <c r="O347" t="n">
        <v>37</v>
      </c>
    </row>
    <row r="348" hidden="1" s="287">
      <c r="A348" t="inlineStr">
        <is>
          <t>V720005</t>
        </is>
      </c>
      <c r="B348" t="n">
        <v>16</v>
      </c>
      <c r="C348" t="n">
        <v>20</v>
      </c>
      <c r="D348" t="inlineStr">
        <is>
          <t>LAUDE Smart Intermodal S.A.</t>
        </is>
      </c>
      <c r="E348" t="inlineStr">
        <is>
          <t>100026</t>
        </is>
      </c>
      <c r="F348" t="inlineStr">
        <is>
          <t>ul. Wroclawska 131</t>
        </is>
      </c>
      <c r="G348" t="inlineStr">
        <is>
          <t>87-100</t>
        </is>
      </c>
      <c r="H348" t="inlineStr">
        <is>
          <t>Torun</t>
        </is>
      </c>
      <c r="I348" t="inlineStr">
        <is>
          <t>PL</t>
        </is>
      </c>
      <c r="J348" t="inlineStr">
        <is>
          <t>SDGGMRS_DTW</t>
        </is>
      </c>
      <c r="K348" t="inlineStr"/>
      <c r="L348" t="inlineStr">
        <is>
          <t>2025-0031</t>
        </is>
      </c>
      <c r="M348" s="6" t="n">
        <v>45992</v>
      </c>
      <c r="N348" s="6" t="n">
        <v>46387</v>
      </c>
      <c r="O348" t="n">
        <v>49.25</v>
      </c>
    </row>
    <row r="349" hidden="1" s="287">
      <c r="A349" t="inlineStr">
        <is>
          <t>V730008</t>
        </is>
      </c>
      <c r="B349" t="n">
        <v>16</v>
      </c>
      <c r="C349" t="n">
        <v>20</v>
      </c>
      <c r="D349" t="inlineStr">
        <is>
          <t>Martin Tolksdorf Logistics GmbH</t>
        </is>
      </c>
      <c r="E349" t="inlineStr">
        <is>
          <t>100787</t>
        </is>
      </c>
      <c r="F349" t="inlineStr">
        <is>
          <t>Bahnhofstrasse 47</t>
        </is>
      </c>
      <c r="G349" t="inlineStr">
        <is>
          <t>65611</t>
        </is>
      </c>
      <c r="H349" t="inlineStr">
        <is>
          <t>Brechen</t>
        </is>
      </c>
      <c r="I349" t="inlineStr">
        <is>
          <t>DE</t>
        </is>
      </c>
      <c r="J349" t="inlineStr">
        <is>
          <t>SDGGMRS_DTW</t>
        </is>
      </c>
      <c r="K349" t="inlineStr"/>
      <c r="L349" t="inlineStr">
        <is>
          <t>2025-0034</t>
        </is>
      </c>
      <c r="M349" s="6" t="n">
        <v>45992</v>
      </c>
      <c r="N349" s="6" t="n">
        <v>46387</v>
      </c>
      <c r="O349" t="n">
        <v>62.85</v>
      </c>
    </row>
    <row r="350" hidden="1" s="287">
      <c r="A350" t="inlineStr">
        <is>
          <t>V300084</t>
        </is>
      </c>
      <c r="B350" t="n">
        <v>5</v>
      </c>
      <c r="C350" t="n">
        <v>50</v>
      </c>
      <c r="D350" t="inlineStr">
        <is>
          <t>duisport logistics &amp;</t>
        </is>
      </c>
      <c r="E350" t="inlineStr">
        <is>
          <t>100003</t>
        </is>
      </c>
      <c r="F350" t="inlineStr">
        <is>
          <t>port services GmbH</t>
        </is>
      </c>
      <c r="G350" t="inlineStr">
        <is>
          <t>47119</t>
        </is>
      </c>
      <c r="H350" t="inlineStr">
        <is>
          <t>Duisburg</t>
        </is>
      </c>
      <c r="I350" t="inlineStr">
        <is>
          <t>DE</t>
        </is>
      </c>
      <c r="J350" t="inlineStr">
        <is>
          <t>SGGRSS_M2</t>
        </is>
      </c>
      <c r="K350" t="inlineStr">
        <is>
          <t>33 80 4960 139-0</t>
        </is>
      </c>
      <c r="L350" t="inlineStr">
        <is>
          <t>2025-0005</t>
        </is>
      </c>
      <c r="M350" s="6" t="n">
        <v>46054</v>
      </c>
      <c r="N350" s="6" t="n">
        <v>46783</v>
      </c>
      <c r="O350" t="n">
        <v>25.2</v>
      </c>
    </row>
    <row r="351" hidden="1" s="287">
      <c r="A351" t="inlineStr">
        <is>
          <t>V300085</t>
        </is>
      </c>
      <c r="B351" t="n">
        <v>8</v>
      </c>
      <c r="C351" t="n">
        <v>50</v>
      </c>
      <c r="D351" t="inlineStr">
        <is>
          <t>Contargo Rail Services GmbH</t>
        </is>
      </c>
      <c r="E351" t="inlineStr">
        <is>
          <t>100001</t>
        </is>
      </c>
      <c r="F351" t="inlineStr">
        <is>
          <t>Rheinkaistrasse 2</t>
        </is>
      </c>
      <c r="G351" t="inlineStr">
        <is>
          <t>68159</t>
        </is>
      </c>
      <c r="H351" t="inlineStr">
        <is>
          <t>Mannheim</t>
        </is>
      </c>
      <c r="I351" t="inlineStr">
        <is>
          <t>DE</t>
        </is>
      </c>
      <c r="J351" t="inlineStr">
        <is>
          <t>SGGRSS_M20</t>
        </is>
      </c>
      <c r="K351" t="inlineStr">
        <is>
          <t>33 80 4960 132-5</t>
        </is>
      </c>
      <c r="L351" t="inlineStr">
        <is>
          <t>2025-0032</t>
        </is>
      </c>
      <c r="M351" s="6" t="n">
        <v>46015</v>
      </c>
      <c r="N351" s="6" t="n">
        <v>46744</v>
      </c>
      <c r="O351" t="n">
        <v>24.53</v>
      </c>
    </row>
    <row r="352">
      <c r="A352" t="inlineStr">
        <is>
          <t>V300086</t>
        </is>
      </c>
      <c r="B352" t="n">
        <v>16</v>
      </c>
      <c r="C352" t="n">
        <v>20</v>
      </c>
      <c r="D352" t="inlineStr">
        <is>
          <t>LTE Logistik- und Transport GmbH</t>
        </is>
      </c>
      <c r="E352" t="inlineStr">
        <is>
          <t>100766</t>
        </is>
      </c>
      <c r="F352" t="inlineStr">
        <is>
          <t>Hans-Roth-Strasse 3/1/Top 5</t>
        </is>
      </c>
      <c r="G352" t="inlineStr">
        <is>
          <t>8073</t>
        </is>
      </c>
      <c r="H352" t="inlineStr">
        <is>
          <t>Feldkirchen bei Graz</t>
        </is>
      </c>
      <c r="I352" t="inlineStr">
        <is>
          <t>AT</t>
        </is>
      </c>
      <c r="J352" t="inlineStr">
        <is>
          <t>SGGMRS_90</t>
        </is>
      </c>
      <c r="K352" t="inlineStr"/>
      <c r="L352" t="inlineStr">
        <is>
          <t>2025-0042</t>
        </is>
      </c>
      <c r="M352" s="6" t="n">
        <v>46069</v>
      </c>
      <c r="N352" s="6" t="n">
        <v>46752</v>
      </c>
      <c r="O352" t="n">
        <v>24.5</v>
      </c>
    </row>
    <row r="353" hidden="1" s="287">
      <c r="A353" t="inlineStr">
        <is>
          <t>V300089</t>
        </is>
      </c>
      <c r="B353" t="n">
        <v>16</v>
      </c>
      <c r="C353" t="n">
        <v>20</v>
      </c>
      <c r="D353" t="inlineStr">
        <is>
          <t>Kombiverkehr GmbH und Co. KG</t>
        </is>
      </c>
      <c r="E353" t="inlineStr">
        <is>
          <t>100332</t>
        </is>
      </c>
      <c r="F353" t="inlineStr">
        <is>
          <t>Zum Laurenburger Hof 76</t>
        </is>
      </c>
      <c r="G353" t="inlineStr">
        <is>
          <t>60594</t>
        </is>
      </c>
      <c r="H353" t="inlineStr">
        <is>
          <t>Frankfurt am Main</t>
        </is>
      </c>
      <c r="I353" t="inlineStr">
        <is>
          <t>DE</t>
        </is>
      </c>
      <c r="J353" t="inlineStr">
        <is>
          <t>SGNS_60</t>
        </is>
      </c>
      <c r="K353" t="inlineStr"/>
      <c r="L353" t="inlineStr">
        <is>
          <t>2025-0038</t>
        </is>
      </c>
      <c r="M353" s="6" t="n">
        <v>46113</v>
      </c>
      <c r="N353" s="6" t="n">
        <v>46843</v>
      </c>
      <c r="O353" t="n">
        <v>23.64</v>
      </c>
    </row>
    <row r="354" hidden="1" s="287">
      <c r="A354" t="inlineStr">
        <is>
          <t>V730011</t>
        </is>
      </c>
      <c r="B354" t="n">
        <v>16</v>
      </c>
      <c r="C354" t="n">
        <v>20</v>
      </c>
      <c r="D354" t="inlineStr">
        <is>
          <t>LTE Logistik- und Transport GmbH</t>
        </is>
      </c>
      <c r="E354" t="inlineStr">
        <is>
          <t>100766</t>
        </is>
      </c>
      <c r="F354" t="inlineStr">
        <is>
          <t>Hans-Roth-Strasse 3/1/Top 5</t>
        </is>
      </c>
      <c r="G354" t="inlineStr">
        <is>
          <t>8073</t>
        </is>
      </c>
      <c r="H354" t="inlineStr">
        <is>
          <t>Feldkirchen bei Graz</t>
        </is>
      </c>
      <c r="I354" t="inlineStr">
        <is>
          <t>AT</t>
        </is>
      </c>
      <c r="J354" t="inlineStr">
        <is>
          <t>SGGMRS_90</t>
        </is>
      </c>
      <c r="K354" t="inlineStr"/>
      <c r="L354" t="inlineStr">
        <is>
          <t>2025-0042</t>
        </is>
      </c>
      <c r="M354" s="6" t="n">
        <v>46069</v>
      </c>
      <c r="N354" s="6" t="n">
        <v>46752</v>
      </c>
      <c r="O354" t="n">
        <v>24.5</v>
      </c>
    </row>
    <row r="355" hidden="1" s="287">
      <c r="A355" t="inlineStr">
        <is>
          <t>V100068</t>
        </is>
      </c>
      <c r="B355" t="n">
        <v>16</v>
      </c>
      <c r="C355" t="n">
        <v>20</v>
      </c>
      <c r="D355" t="inlineStr">
        <is>
          <t>LAUDE Smart Intermodal S.A.</t>
        </is>
      </c>
      <c r="E355" t="inlineStr">
        <is>
          <t>100026</t>
        </is>
      </c>
      <c r="F355" t="inlineStr">
        <is>
          <t>ul. Wroclawska 131</t>
        </is>
      </c>
      <c r="G355" t="inlineStr">
        <is>
          <t>87-100</t>
        </is>
      </c>
      <c r="H355" t="inlineStr">
        <is>
          <t>Torun</t>
        </is>
      </c>
      <c r="I355" t="inlineStr">
        <is>
          <t>PL</t>
        </is>
      </c>
      <c r="J355" t="inlineStr">
        <is>
          <t>SGMMNS_40</t>
        </is>
      </c>
      <c r="K355" t="inlineStr"/>
      <c r="L355" t="inlineStr">
        <is>
          <t>2026-0002</t>
        </is>
      </c>
      <c r="M355" s="6" t="n">
        <v>46081</v>
      </c>
      <c r="N355" s="6" t="n">
        <v>46445</v>
      </c>
      <c r="O355" t="n">
        <v>16.85</v>
      </c>
    </row>
    <row r="356" hidden="1" s="287">
      <c r="A356" t="inlineStr">
        <is>
          <t>V300003</t>
        </is>
      </c>
      <c r="B356" t="n">
        <v>5</v>
      </c>
      <c r="C356" t="n">
        <v>50</v>
      </c>
      <c r="D356" t="inlineStr">
        <is>
          <t>Contargo Rail Services GmbH</t>
        </is>
      </c>
      <c r="E356" t="inlineStr">
        <is>
          <t>100001</t>
        </is>
      </c>
      <c r="F356" t="inlineStr">
        <is>
          <t>Rheinkaistrasse 2</t>
        </is>
      </c>
      <c r="G356" t="inlineStr">
        <is>
          <t>68159</t>
        </is>
      </c>
      <c r="H356" t="inlineStr">
        <is>
          <t>Mannheim</t>
        </is>
      </c>
      <c r="I356" t="inlineStr">
        <is>
          <t>DE</t>
        </is>
      </c>
      <c r="J356" t="inlineStr">
        <is>
          <t>SGGRSS_M2</t>
        </is>
      </c>
      <c r="K356" t="inlineStr">
        <is>
          <t>37 80 4980 659-9</t>
        </is>
      </c>
      <c r="L356" t="inlineStr">
        <is>
          <t>2020-0003</t>
        </is>
      </c>
      <c r="M356" s="6" t="n">
        <v>44197</v>
      </c>
      <c r="N356" s="6" t="n">
        <v>46387</v>
      </c>
      <c r="O356" t="n">
        <v>39.1</v>
      </c>
    </row>
    <row r="357" hidden="1" s="287">
      <c r="A357" t="inlineStr">
        <is>
          <t>V300005</t>
        </is>
      </c>
      <c r="B357" t="n">
        <v>3</v>
      </c>
      <c r="C357" t="n">
        <v>50</v>
      </c>
      <c r="D357" t="inlineStr">
        <is>
          <t>Hupac Intermodal SA</t>
        </is>
      </c>
      <c r="E357" t="inlineStr">
        <is>
          <t>100009</t>
        </is>
      </c>
      <c r="F357" t="inlineStr">
        <is>
          <t>Viale R. Manzoni 6</t>
        </is>
      </c>
      <c r="G357" t="inlineStr">
        <is>
          <t>6830</t>
        </is>
      </c>
      <c r="H357" t="inlineStr">
        <is>
          <t>Chiasso</t>
        </is>
      </c>
      <c r="I357" t="inlineStr">
        <is>
          <t>CH</t>
        </is>
      </c>
      <c r="J357" t="inlineStr">
        <is>
          <t>SDGGMRSS_M8</t>
        </is>
      </c>
      <c r="K357" t="inlineStr">
        <is>
          <t>37 80 4956 228-3</t>
        </is>
      </c>
      <c r="L357" t="inlineStr">
        <is>
          <t>2021-0007</t>
        </is>
      </c>
      <c r="M357" s="6" t="n">
        <v>44343</v>
      </c>
      <c r="N357" s="6" t="n">
        <v>46538</v>
      </c>
      <c r="O357" t="n">
        <v>51.3</v>
      </c>
    </row>
    <row r="358" hidden="1" s="287">
      <c r="A358" t="inlineStr">
        <is>
          <t>V100021</t>
        </is>
      </c>
      <c r="B358" t="n">
        <v>7</v>
      </c>
      <c r="C358" t="n">
        <v>50</v>
      </c>
      <c r="D358" t="inlineStr">
        <is>
          <t>RheinCargo GmbH &amp; Co. KG</t>
        </is>
      </c>
      <c r="E358" t="inlineStr">
        <is>
          <t>100011</t>
        </is>
      </c>
      <c r="F358" t="inlineStr">
        <is>
          <t>Hammer Landstrasse 3</t>
        </is>
      </c>
      <c r="G358" t="inlineStr">
        <is>
          <t>41460</t>
        </is>
      </c>
      <c r="H358" t="inlineStr">
        <is>
          <t>Neuss</t>
        </is>
      </c>
      <c r="I358" t="inlineStr">
        <is>
          <t>DE</t>
        </is>
      </c>
      <c r="J358" t="inlineStr">
        <is>
          <t>SGGRSS_M2</t>
        </is>
      </c>
      <c r="K358" t="inlineStr">
        <is>
          <t>37 80 4980 791-0</t>
        </is>
      </c>
      <c r="L358" t="inlineStr">
        <is>
          <t>2022-0003</t>
        </is>
      </c>
      <c r="M358" s="6" t="n">
        <v>44673</v>
      </c>
      <c r="N358" s="6" t="n">
        <v>46387</v>
      </c>
      <c r="O358" t="n">
        <v>28.25</v>
      </c>
    </row>
    <row r="359" hidden="1" s="287">
      <c r="A359" t="inlineStr">
        <is>
          <t>V200016</t>
        </is>
      </c>
      <c r="B359" t="n">
        <v>8</v>
      </c>
      <c r="C359" t="n">
        <v>50</v>
      </c>
      <c r="D359" t="inlineStr">
        <is>
          <t>RTB Cargo Netherlands B.V.</t>
        </is>
      </c>
      <c r="E359" t="inlineStr">
        <is>
          <t>100002</t>
        </is>
      </c>
      <c r="F359" t="inlineStr">
        <is>
          <t>Albert-Plesmanweg 57</t>
        </is>
      </c>
      <c r="G359" t="inlineStr">
        <is>
          <t>3088GB</t>
        </is>
      </c>
      <c r="H359" t="inlineStr">
        <is>
          <t>Rotterdam</t>
        </is>
      </c>
      <c r="I359" t="inlineStr">
        <is>
          <t>NL</t>
        </is>
      </c>
      <c r="J359" t="inlineStr">
        <is>
          <t>SGGRSS_M2</t>
        </is>
      </c>
      <c r="K359" t="inlineStr">
        <is>
          <t>37 80 4960 943-1</t>
        </is>
      </c>
      <c r="L359" t="inlineStr">
        <is>
          <t>2021-0030</t>
        </is>
      </c>
      <c r="M359" s="6" t="n">
        <v>44633</v>
      </c>
      <c r="N359" s="6" t="n">
        <v>46081</v>
      </c>
      <c r="O359" t="n">
        <v>27.45</v>
      </c>
    </row>
    <row r="360" hidden="1" s="287">
      <c r="A360" t="inlineStr">
        <is>
          <t>V300018</t>
        </is>
      </c>
      <c r="B360" t="n">
        <v>7</v>
      </c>
      <c r="C360" t="n">
        <v>50</v>
      </c>
      <c r="D360" t="inlineStr">
        <is>
          <t>Contargo Rail Services GmbH</t>
        </is>
      </c>
      <c r="E360" t="inlineStr">
        <is>
          <t>100001</t>
        </is>
      </c>
      <c r="F360" t="inlineStr">
        <is>
          <t>Rheinkaistrasse 2</t>
        </is>
      </c>
      <c r="G360" t="inlineStr">
        <is>
          <t>68159</t>
        </is>
      </c>
      <c r="H360" t="inlineStr">
        <is>
          <t>Mannheim</t>
        </is>
      </c>
      <c r="I360" t="inlineStr">
        <is>
          <t>DE</t>
        </is>
      </c>
      <c r="J360" t="inlineStr">
        <is>
          <t>SGGRSS_M2</t>
        </is>
      </c>
      <c r="K360" t="inlineStr">
        <is>
          <t>37 80 4980 297-8</t>
        </is>
      </c>
      <c r="L360" t="inlineStr">
        <is>
          <t>2022-0008</t>
        </is>
      </c>
      <c r="M360" s="6" t="n">
        <v>44652</v>
      </c>
      <c r="N360" s="6" t="n">
        <v>46477</v>
      </c>
      <c r="O360" t="n">
        <v>40.3</v>
      </c>
    </row>
    <row r="361" hidden="1" s="287">
      <c r="A361" t="inlineStr">
        <is>
          <t>V100030</t>
        </is>
      </c>
      <c r="B361" t="n">
        <v>5</v>
      </c>
      <c r="C361" t="n">
        <v>50</v>
      </c>
      <c r="D361" t="inlineStr">
        <is>
          <t>Rail Cargo Austria AG</t>
        </is>
      </c>
      <c r="E361" t="inlineStr">
        <is>
          <t>100020</t>
        </is>
      </c>
      <c r="F361" t="inlineStr">
        <is>
          <t>Am Hauptbahnhof 2</t>
        </is>
      </c>
      <c r="G361" t="inlineStr">
        <is>
          <t>1100</t>
        </is>
      </c>
      <c r="H361" t="inlineStr">
        <is>
          <t>Wien</t>
        </is>
      </c>
      <c r="I361" t="inlineStr">
        <is>
          <t>AT</t>
        </is>
      </c>
      <c r="J361" t="inlineStr">
        <is>
          <t>SGGMRS_M5</t>
        </is>
      </c>
      <c r="K361" t="inlineStr">
        <is>
          <t>37 80 4953 360-7</t>
        </is>
      </c>
      <c r="L361" t="inlineStr">
        <is>
          <t>2022-0011</t>
        </is>
      </c>
      <c r="M361" s="6" t="n">
        <v>44774</v>
      </c>
      <c r="N361" s="6" t="n">
        <v>46203</v>
      </c>
      <c r="O361" t="n">
        <v>23</v>
      </c>
    </row>
    <row r="362" hidden="1" s="287">
      <c r="A362" t="inlineStr">
        <is>
          <t>V300026</t>
        </is>
      </c>
      <c r="B362" t="n">
        <v>3</v>
      </c>
      <c r="C362" t="n">
        <v>50</v>
      </c>
      <c r="D362" t="inlineStr">
        <is>
          <t>Oceanogate Italia S.r.l.</t>
        </is>
      </c>
      <c r="E362" t="inlineStr">
        <is>
          <t>100010</t>
        </is>
      </c>
      <c r="F362" t="inlineStr">
        <is>
          <t>Via Primo Maggio 1</t>
        </is>
      </c>
      <c r="G362" t="inlineStr">
        <is>
          <t>20066</t>
        </is>
      </c>
      <c r="H362" t="inlineStr">
        <is>
          <t>Melzo (MI)</t>
        </is>
      </c>
      <c r="I362" t="inlineStr">
        <is>
          <t>IT</t>
        </is>
      </c>
      <c r="J362" t="inlineStr">
        <is>
          <t>SDGGMRSS_M8</t>
        </is>
      </c>
      <c r="K362" t="inlineStr">
        <is>
          <t>37 80 4956 214-3</t>
        </is>
      </c>
      <c r="L362" t="inlineStr">
        <is>
          <t>2023-0005</t>
        </is>
      </c>
      <c r="M362" s="6" t="n">
        <v>45017</v>
      </c>
      <c r="N362" s="6" t="n">
        <v>46387</v>
      </c>
      <c r="O362" t="n">
        <v>66.43000000000001</v>
      </c>
    </row>
    <row r="363" hidden="1" s="287">
      <c r="A363" t="inlineStr">
        <is>
          <t>V100058</t>
        </is>
      </c>
      <c r="B363" t="n">
        <v>17</v>
      </c>
      <c r="C363" t="n">
        <v>20</v>
      </c>
      <c r="D363" t="inlineStr">
        <is>
          <t>RheinCargo GmbH &amp; Co. KG</t>
        </is>
      </c>
      <c r="E363" t="inlineStr">
        <is>
          <t>100011</t>
        </is>
      </c>
      <c r="F363" t="inlineStr">
        <is>
          <t>Hammer Landstrasse 3</t>
        </is>
      </c>
      <c r="G363" t="inlineStr">
        <is>
          <t>41460</t>
        </is>
      </c>
      <c r="H363" t="inlineStr">
        <is>
          <t>Neuss</t>
        </is>
      </c>
      <c r="I363" t="inlineStr">
        <is>
          <t>DE</t>
        </is>
      </c>
      <c r="J363" t="inlineStr">
        <is>
          <t>SGGNS_80XL</t>
        </is>
      </c>
      <c r="K363" t="inlineStr"/>
      <c r="L363" t="inlineStr">
        <is>
          <t>2024-0020</t>
        </is>
      </c>
      <c r="M363" s="6" t="n">
        <v>46539</v>
      </c>
      <c r="N363" s="6" t="n">
        <v>46924</v>
      </c>
      <c r="O363" t="n">
        <v>27.15</v>
      </c>
    </row>
    <row r="364" hidden="1" s="287">
      <c r="A364" t="inlineStr">
        <is>
          <t>V200042</t>
        </is>
      </c>
      <c r="B364" t="n">
        <v>2</v>
      </c>
      <c r="C364" t="n">
        <v>50</v>
      </c>
      <c r="D364" t="inlineStr">
        <is>
          <t>Captrain Deutschland CargoWest GmbH</t>
        </is>
      </c>
      <c r="E364" t="inlineStr">
        <is>
          <t>100030</t>
        </is>
      </c>
      <c r="F364" t="inlineStr">
        <is>
          <t>Am Grubenhof 2</t>
        </is>
      </c>
      <c r="G364" t="inlineStr">
        <is>
          <t>33330</t>
        </is>
      </c>
      <c r="H364" t="inlineStr">
        <is>
          <t>Gütersloh</t>
        </is>
      </c>
      <c r="I364" t="inlineStr">
        <is>
          <t>DE</t>
        </is>
      </c>
      <c r="J364" t="inlineStr">
        <is>
          <t>SGMMNS_M17</t>
        </is>
      </c>
      <c r="K364" t="inlineStr">
        <is>
          <t>33 80 4505 465-1</t>
        </is>
      </c>
      <c r="L364" t="inlineStr">
        <is>
          <t>2022-0010</t>
        </is>
      </c>
      <c r="M364" s="6" t="n">
        <v>45474</v>
      </c>
      <c r="N364" s="6" t="n">
        <v>46203</v>
      </c>
      <c r="O364" t="n">
        <v>21.4</v>
      </c>
    </row>
    <row r="365" hidden="1" s="287">
      <c r="A365" t="inlineStr">
        <is>
          <t>V200040</t>
        </is>
      </c>
      <c r="B365" t="n">
        <v>78</v>
      </c>
      <c r="C365" t="n">
        <v>50</v>
      </c>
      <c r="D365" t="inlineStr">
        <is>
          <t>PCC Intermodal S.A.</t>
        </is>
      </c>
      <c r="E365" t="inlineStr">
        <is>
          <t>100761</t>
        </is>
      </c>
      <c r="F365" t="inlineStr">
        <is>
          <t>ul Hutnicza 16</t>
        </is>
      </c>
      <c r="G365" t="inlineStr">
        <is>
          <t>81-061</t>
        </is>
      </c>
      <c r="H365" t="inlineStr">
        <is>
          <t>Gdynia</t>
        </is>
      </c>
      <c r="I365" t="inlineStr">
        <is>
          <t>PL</t>
        </is>
      </c>
      <c r="J365" t="inlineStr">
        <is>
          <t>SGNS_M13</t>
        </is>
      </c>
      <c r="K365" t="inlineStr">
        <is>
          <t>37 80 4564 300-4</t>
        </is>
      </c>
      <c r="L365" t="inlineStr">
        <is>
          <t>2024-0021</t>
        </is>
      </c>
      <c r="M365" s="6" t="n">
        <v>45609</v>
      </c>
      <c r="N365" s="6" t="n">
        <v>47069</v>
      </c>
      <c r="O365" t="n">
        <v>20.8</v>
      </c>
    </row>
    <row r="366" hidden="1" s="287">
      <c r="A366" t="inlineStr">
        <is>
          <t>V300061</t>
        </is>
      </c>
      <c r="B366" t="n">
        <v>17</v>
      </c>
      <c r="C366" t="n">
        <v>20</v>
      </c>
      <c r="D366" t="inlineStr">
        <is>
          <t>Railport Brück GmbH</t>
        </is>
      </c>
      <c r="E366" t="inlineStr">
        <is>
          <t>100783</t>
        </is>
      </c>
      <c r="F366" t="inlineStr">
        <is>
          <t>Gregor-von-Brück-Ring 5</t>
        </is>
      </c>
      <c r="G366" t="inlineStr">
        <is>
          <t>14822</t>
        </is>
      </c>
      <c r="H366" t="inlineStr">
        <is>
          <t>Brück</t>
        </is>
      </c>
      <c r="I366" t="inlineStr">
        <is>
          <t>DE</t>
        </is>
      </c>
      <c r="J366" t="inlineStr">
        <is>
          <t>SDGGMRS_DTW</t>
        </is>
      </c>
      <c r="K366" t="inlineStr"/>
      <c r="L366" t="inlineStr">
        <is>
          <t>2024-0043</t>
        </is>
      </c>
      <c r="M366" s="6" t="n">
        <v>46266</v>
      </c>
      <c r="N366" s="6" t="n">
        <v>46630</v>
      </c>
      <c r="O366" t="n">
        <v>55</v>
      </c>
    </row>
    <row r="367" hidden="1" s="287">
      <c r="A367" t="inlineStr">
        <is>
          <t>V200050</t>
        </is>
      </c>
      <c r="B367" t="n">
        <v>17</v>
      </c>
      <c r="C367" t="n">
        <v>20</v>
      </c>
      <c r="D367" t="inlineStr">
        <is>
          <t>Mars Logistics AS</t>
        </is>
      </c>
      <c r="E367" t="inlineStr">
        <is>
          <t>100770</t>
        </is>
      </c>
      <c r="F367" t="inlineStr">
        <is>
          <t>Mahmutbey Mah., Tasocagi Yolu Cad.</t>
        </is>
      </c>
      <c r="G367" t="inlineStr">
        <is>
          <t>34218</t>
        </is>
      </c>
      <c r="H367" t="inlineStr">
        <is>
          <t>Bagcilar-Istanbul</t>
        </is>
      </c>
      <c r="I367" t="inlineStr">
        <is>
          <t>TR</t>
        </is>
      </c>
      <c r="J367" t="inlineStr">
        <is>
          <t>SGGMRS_90</t>
        </is>
      </c>
      <c r="K367" t="inlineStr"/>
      <c r="L367" t="inlineStr">
        <is>
          <t>2024-0005</t>
        </is>
      </c>
      <c r="M367" s="6" t="n">
        <v>45708</v>
      </c>
      <c r="N367" s="6" t="n">
        <v>46802</v>
      </c>
      <c r="O367" t="n">
        <v>28</v>
      </c>
    </row>
    <row r="368" hidden="1" s="287">
      <c r="A368" t="inlineStr">
        <is>
          <t>V700009</t>
        </is>
      </c>
      <c r="B368" t="n">
        <v>37</v>
      </c>
      <c r="C368" t="n">
        <v>50</v>
      </c>
      <c r="D368" t="inlineStr">
        <is>
          <t>CargoBeamer intermodal op. GmbH</t>
        </is>
      </c>
      <c r="E368" t="inlineStr">
        <is>
          <t>100005</t>
        </is>
      </c>
      <c r="F368" t="inlineStr">
        <is>
          <t>Kreuzstrasse 12</t>
        </is>
      </c>
      <c r="G368" t="inlineStr">
        <is>
          <t>04103</t>
        </is>
      </c>
      <c r="H368" t="inlineStr">
        <is>
          <t>Leipzig</t>
        </is>
      </c>
      <c r="I368" t="inlineStr">
        <is>
          <t>DE</t>
        </is>
      </c>
      <c r="J368" t="inlineStr">
        <is>
          <t>SDGGMRSS_M8</t>
        </is>
      </c>
      <c r="K368" t="inlineStr">
        <is>
          <t>35 80 4956 008-1</t>
        </is>
      </c>
      <c r="L368" t="inlineStr">
        <is>
          <t>2024-0011</t>
        </is>
      </c>
      <c r="M368" s="6" t="n">
        <v>45809</v>
      </c>
      <c r="N368" s="6" t="n">
        <v>46387</v>
      </c>
      <c r="O368" t="n">
        <v>53.5</v>
      </c>
    </row>
    <row r="369" hidden="1" s="287">
      <c r="A369" t="inlineStr">
        <is>
          <t>V730005</t>
        </is>
      </c>
      <c r="B369" t="n">
        <v>5</v>
      </c>
      <c r="C369" t="n">
        <v>50</v>
      </c>
      <c r="D369" t="inlineStr">
        <is>
          <t>G.T.S. Rail S.p.a.</t>
        </is>
      </c>
      <c r="E369" t="inlineStr">
        <is>
          <t>100782</t>
        </is>
      </c>
      <c r="F369" t="inlineStr">
        <is>
          <t>Via Sasha Muciaccia 15/a</t>
        </is>
      </c>
      <c r="G369" t="inlineStr">
        <is>
          <t>70132</t>
        </is>
      </c>
      <c r="H369" t="inlineStr">
        <is>
          <t>Bari</t>
        </is>
      </c>
      <c r="I369" t="inlineStr">
        <is>
          <t>IT</t>
        </is>
      </c>
      <c r="J369" t="inlineStr">
        <is>
          <t>SGGRSS_M2</t>
        </is>
      </c>
      <c r="K369" t="inlineStr">
        <is>
          <t>37 80 4980 282-0</t>
        </is>
      </c>
      <c r="L369" t="inlineStr">
        <is>
          <t>2025-0019</t>
        </is>
      </c>
      <c r="M369" s="6" t="n">
        <v>45962</v>
      </c>
      <c r="N369" s="6" t="n">
        <v>46326</v>
      </c>
      <c r="O369" t="n">
        <v>30</v>
      </c>
    </row>
    <row r="370" hidden="1" s="287">
      <c r="A370" t="inlineStr">
        <is>
          <t>V300077</t>
        </is>
      </c>
      <c r="B370" t="n">
        <v>5</v>
      </c>
      <c r="C370" t="n">
        <v>50</v>
      </c>
      <c r="D370" t="inlineStr">
        <is>
          <t>Contargo Rail Services GmbH</t>
        </is>
      </c>
      <c r="E370" t="inlineStr">
        <is>
          <t>100001</t>
        </is>
      </c>
      <c r="F370" t="inlineStr">
        <is>
          <t>Rheinkaistrasse 2</t>
        </is>
      </c>
      <c r="G370" t="inlineStr">
        <is>
          <t>68159</t>
        </is>
      </c>
      <c r="H370" t="inlineStr">
        <is>
          <t>Mannheim</t>
        </is>
      </c>
      <c r="I370" t="inlineStr">
        <is>
          <t>DE</t>
        </is>
      </c>
      <c r="J370" t="inlineStr">
        <is>
          <t>SGGMRSS_M4</t>
        </is>
      </c>
      <c r="K370" t="inlineStr">
        <is>
          <t>37 80 4963 235-9</t>
        </is>
      </c>
      <c r="L370" t="inlineStr">
        <is>
          <t>2025-0016</t>
        </is>
      </c>
      <c r="M370" s="6" t="n">
        <v>45926</v>
      </c>
      <c r="N370" s="6" t="n">
        <v>46112</v>
      </c>
      <c r="O370" t="n">
        <v>25.25</v>
      </c>
    </row>
    <row r="371" hidden="1" s="287">
      <c r="A371" t="inlineStr">
        <is>
          <t>V100013</t>
        </is>
      </c>
      <c r="B371" t="n">
        <v>65</v>
      </c>
      <c r="C371" t="n">
        <v>50</v>
      </c>
      <c r="D371" t="inlineStr">
        <is>
          <t>Rail Cargo Austria AG</t>
        </is>
      </c>
      <c r="E371" t="inlineStr">
        <is>
          <t>100020</t>
        </is>
      </c>
      <c r="F371" t="inlineStr">
        <is>
          <t>Am Hauptbahnhof 2</t>
        </is>
      </c>
      <c r="G371" t="inlineStr">
        <is>
          <t>1100</t>
        </is>
      </c>
      <c r="H371" t="inlineStr">
        <is>
          <t>Wien</t>
        </is>
      </c>
      <c r="I371" t="inlineStr">
        <is>
          <t>AT</t>
        </is>
      </c>
      <c r="J371" t="inlineStr">
        <is>
          <t>SDGGMRSS_M8</t>
        </is>
      </c>
      <c r="K371" t="inlineStr">
        <is>
          <t>35 80 4956 038-8</t>
        </is>
      </c>
      <c r="L371" t="inlineStr">
        <is>
          <t>2021-0035</t>
        </is>
      </c>
      <c r="M371" s="6" t="n">
        <v>45931</v>
      </c>
      <c r="N371" s="6" t="n">
        <v>46326</v>
      </c>
      <c r="O371" t="n">
        <v>37</v>
      </c>
    </row>
    <row r="372" hidden="1" s="287">
      <c r="A372" t="inlineStr">
        <is>
          <t>V100019</t>
        </is>
      </c>
      <c r="B372" t="n">
        <v>33</v>
      </c>
      <c r="C372" t="n">
        <v>50</v>
      </c>
      <c r="D372" t="inlineStr">
        <is>
          <t>Rail Cargo Austria AG</t>
        </is>
      </c>
      <c r="E372" t="inlineStr">
        <is>
          <t>100020</t>
        </is>
      </c>
      <c r="F372" t="inlineStr">
        <is>
          <t>Am Hauptbahnhof 2</t>
        </is>
      </c>
      <c r="G372" t="inlineStr">
        <is>
          <t>1100</t>
        </is>
      </c>
      <c r="H372" t="inlineStr">
        <is>
          <t>Wien</t>
        </is>
      </c>
      <c r="I372" t="inlineStr">
        <is>
          <t>AT</t>
        </is>
      </c>
      <c r="J372" t="inlineStr">
        <is>
          <t>SDGGMRSS_M8</t>
        </is>
      </c>
      <c r="K372" t="inlineStr">
        <is>
          <t>37 80 4992 324-6</t>
        </is>
      </c>
      <c r="L372" t="inlineStr">
        <is>
          <t>2021-0036</t>
        </is>
      </c>
      <c r="M372" s="6" t="n">
        <v>45931</v>
      </c>
      <c r="N372" s="6" t="n">
        <v>46326</v>
      </c>
      <c r="O372" t="n">
        <v>37</v>
      </c>
    </row>
    <row r="373" hidden="1" s="287">
      <c r="A373" t="inlineStr">
        <is>
          <t>V720005</t>
        </is>
      </c>
      <c r="B373" t="n">
        <v>17</v>
      </c>
      <c r="C373" t="n">
        <v>20</v>
      </c>
      <c r="D373" t="inlineStr">
        <is>
          <t>LAUDE Smart Intermodal S.A.</t>
        </is>
      </c>
      <c r="E373" t="inlineStr">
        <is>
          <t>100026</t>
        </is>
      </c>
      <c r="F373" t="inlineStr">
        <is>
          <t>ul. Wroclawska 131</t>
        </is>
      </c>
      <c r="G373" t="inlineStr">
        <is>
          <t>87-100</t>
        </is>
      </c>
      <c r="H373" t="inlineStr">
        <is>
          <t>Torun</t>
        </is>
      </c>
      <c r="I373" t="inlineStr">
        <is>
          <t>PL</t>
        </is>
      </c>
      <c r="J373" t="inlineStr">
        <is>
          <t>SDGGMRS_DTW</t>
        </is>
      </c>
      <c r="K373" t="inlineStr"/>
      <c r="L373" t="inlineStr">
        <is>
          <t>2025-0031</t>
        </is>
      </c>
      <c r="M373" s="6" t="n">
        <v>45992</v>
      </c>
      <c r="N373" s="6" t="n">
        <v>46387</v>
      </c>
      <c r="O373" t="n">
        <v>49.25</v>
      </c>
    </row>
    <row r="374" hidden="1" s="287">
      <c r="A374" t="inlineStr">
        <is>
          <t>V730008</t>
        </is>
      </c>
      <c r="B374" t="n">
        <v>17</v>
      </c>
      <c r="C374" t="n">
        <v>20</v>
      </c>
      <c r="D374" t="inlineStr">
        <is>
          <t>Martin Tolksdorf Logistics GmbH</t>
        </is>
      </c>
      <c r="E374" t="inlineStr">
        <is>
          <t>100787</t>
        </is>
      </c>
      <c r="F374" t="inlineStr">
        <is>
          <t>Bahnhofstrasse 47</t>
        </is>
      </c>
      <c r="G374" t="inlineStr">
        <is>
          <t>65611</t>
        </is>
      </c>
      <c r="H374" t="inlineStr">
        <is>
          <t>Brechen</t>
        </is>
      </c>
      <c r="I374" t="inlineStr">
        <is>
          <t>DE</t>
        </is>
      </c>
      <c r="J374" t="inlineStr">
        <is>
          <t>SDGGMRS_DTW</t>
        </is>
      </c>
      <c r="K374" t="inlineStr"/>
      <c r="L374" t="inlineStr">
        <is>
          <t>2025-0034</t>
        </is>
      </c>
      <c r="M374" s="6" t="n">
        <v>45992</v>
      </c>
      <c r="N374" s="6" t="n">
        <v>46387</v>
      </c>
      <c r="O374" t="n">
        <v>62.85</v>
      </c>
    </row>
    <row r="375" hidden="1" s="287">
      <c r="A375" t="inlineStr">
        <is>
          <t>V300084</t>
        </is>
      </c>
      <c r="B375" t="n">
        <v>6</v>
      </c>
      <c r="C375" t="n">
        <v>50</v>
      </c>
      <c r="D375" t="inlineStr">
        <is>
          <t>duisport logistics &amp;</t>
        </is>
      </c>
      <c r="E375" t="inlineStr">
        <is>
          <t>100003</t>
        </is>
      </c>
      <c r="F375" t="inlineStr">
        <is>
          <t>port services GmbH</t>
        </is>
      </c>
      <c r="G375" t="inlineStr">
        <is>
          <t>47119</t>
        </is>
      </c>
      <c r="H375" t="inlineStr">
        <is>
          <t>Duisburg</t>
        </is>
      </c>
      <c r="I375" t="inlineStr">
        <is>
          <t>DE</t>
        </is>
      </c>
      <c r="J375" t="inlineStr">
        <is>
          <t>SGGRSS_M2</t>
        </is>
      </c>
      <c r="K375" t="inlineStr">
        <is>
          <t>33 80 4960 140-8</t>
        </is>
      </c>
      <c r="L375" t="inlineStr">
        <is>
          <t>2025-0005</t>
        </is>
      </c>
      <c r="M375" s="6" t="n">
        <v>46054</v>
      </c>
      <c r="N375" s="6" t="n">
        <v>46783</v>
      </c>
      <c r="O375" t="n">
        <v>25.2</v>
      </c>
    </row>
    <row r="376">
      <c r="A376" t="inlineStr">
        <is>
          <t>V300086</t>
        </is>
      </c>
      <c r="B376" t="n">
        <v>17</v>
      </c>
      <c r="C376" t="n">
        <v>20</v>
      </c>
      <c r="D376" t="inlineStr">
        <is>
          <t>LTE Logistik- und Transport GmbH</t>
        </is>
      </c>
      <c r="E376" t="inlineStr">
        <is>
          <t>100766</t>
        </is>
      </c>
      <c r="F376" t="inlineStr">
        <is>
          <t>Hans-Roth-Strasse 3/1/Top 5</t>
        </is>
      </c>
      <c r="G376" t="inlineStr">
        <is>
          <t>8073</t>
        </is>
      </c>
      <c r="H376" t="inlineStr">
        <is>
          <t>Feldkirchen bei Graz</t>
        </is>
      </c>
      <c r="I376" t="inlineStr">
        <is>
          <t>AT</t>
        </is>
      </c>
      <c r="J376" t="inlineStr">
        <is>
          <t>SGGMRS_90</t>
        </is>
      </c>
      <c r="K376" t="inlineStr"/>
      <c r="L376" t="inlineStr">
        <is>
          <t>2025-0042</t>
        </is>
      </c>
      <c r="M376" s="6" t="n">
        <v>46069</v>
      </c>
      <c r="N376" s="6" t="n">
        <v>46752</v>
      </c>
      <c r="O376" t="n">
        <v>24.5</v>
      </c>
    </row>
    <row r="377" hidden="1" s="287">
      <c r="A377" t="inlineStr">
        <is>
          <t>V300089</t>
        </is>
      </c>
      <c r="B377" t="n">
        <v>17</v>
      </c>
      <c r="C377" t="n">
        <v>20</v>
      </c>
      <c r="D377" t="inlineStr">
        <is>
          <t>Kombiverkehr GmbH und Co. KG</t>
        </is>
      </c>
      <c r="E377" t="inlineStr">
        <is>
          <t>100332</t>
        </is>
      </c>
      <c r="F377" t="inlineStr">
        <is>
          <t>Zum Laurenburger Hof 76</t>
        </is>
      </c>
      <c r="G377" t="inlineStr">
        <is>
          <t>60594</t>
        </is>
      </c>
      <c r="H377" t="inlineStr">
        <is>
          <t>Frankfurt am Main</t>
        </is>
      </c>
      <c r="I377" t="inlineStr">
        <is>
          <t>DE</t>
        </is>
      </c>
      <c r="J377" t="inlineStr">
        <is>
          <t>SGNS_60</t>
        </is>
      </c>
      <c r="K377" t="inlineStr"/>
      <c r="L377" t="inlineStr">
        <is>
          <t>2025-0038</t>
        </is>
      </c>
      <c r="M377" s="6" t="n">
        <v>46113</v>
      </c>
      <c r="N377" s="6" t="n">
        <v>46843</v>
      </c>
      <c r="O377" t="n">
        <v>23.64</v>
      </c>
    </row>
    <row r="378" hidden="1" s="287">
      <c r="A378" t="inlineStr">
        <is>
          <t>V730011</t>
        </is>
      </c>
      <c r="B378" t="n">
        <v>17</v>
      </c>
      <c r="C378" t="n">
        <v>20</v>
      </c>
      <c r="D378" t="inlineStr">
        <is>
          <t>LTE Logistik- und Transport GmbH</t>
        </is>
      </c>
      <c r="E378" t="inlineStr">
        <is>
          <t>100766</t>
        </is>
      </c>
      <c r="F378" t="inlineStr">
        <is>
          <t>Hans-Roth-Strasse 3/1/Top 5</t>
        </is>
      </c>
      <c r="G378" t="inlineStr">
        <is>
          <t>8073</t>
        </is>
      </c>
      <c r="H378" t="inlineStr">
        <is>
          <t>Feldkirchen bei Graz</t>
        </is>
      </c>
      <c r="I378" t="inlineStr">
        <is>
          <t>AT</t>
        </is>
      </c>
      <c r="J378" t="inlineStr">
        <is>
          <t>SGGMRS_90</t>
        </is>
      </c>
      <c r="K378" t="inlineStr"/>
      <c r="L378" t="inlineStr">
        <is>
          <t>2025-0042</t>
        </is>
      </c>
      <c r="M378" s="6" t="n">
        <v>46069</v>
      </c>
      <c r="N378" s="6" t="n">
        <v>46752</v>
      </c>
      <c r="O378" t="n">
        <v>24.5</v>
      </c>
    </row>
    <row r="379" hidden="1" s="287">
      <c r="A379" t="inlineStr">
        <is>
          <t>V100068</t>
        </is>
      </c>
      <c r="B379" t="n">
        <v>17</v>
      </c>
      <c r="C379" t="n">
        <v>20</v>
      </c>
      <c r="D379" t="inlineStr">
        <is>
          <t>LAUDE Smart Intermodal S.A.</t>
        </is>
      </c>
      <c r="E379" t="inlineStr">
        <is>
          <t>100026</t>
        </is>
      </c>
      <c r="F379" t="inlineStr">
        <is>
          <t>ul. Wroclawska 131</t>
        </is>
      </c>
      <c r="G379" t="inlineStr">
        <is>
          <t>87-100</t>
        </is>
      </c>
      <c r="H379" t="inlineStr">
        <is>
          <t>Torun</t>
        </is>
      </c>
      <c r="I379" t="inlineStr">
        <is>
          <t>PL</t>
        </is>
      </c>
      <c r="J379" t="inlineStr">
        <is>
          <t>SGMMNS_40</t>
        </is>
      </c>
      <c r="K379" t="inlineStr"/>
      <c r="L379" t="inlineStr">
        <is>
          <t>2026-0002</t>
        </is>
      </c>
      <c r="M379" s="6" t="n">
        <v>46081</v>
      </c>
      <c r="N379" s="6" t="n">
        <v>46445</v>
      </c>
      <c r="O379" t="n">
        <v>16.85</v>
      </c>
    </row>
    <row r="380" hidden="1" s="287">
      <c r="A380" t="inlineStr">
        <is>
          <t>V300003</t>
        </is>
      </c>
      <c r="B380" t="n">
        <v>6</v>
      </c>
      <c r="C380" t="n">
        <v>50</v>
      </c>
      <c r="D380" t="inlineStr">
        <is>
          <t>Contargo Rail Services GmbH</t>
        </is>
      </c>
      <c r="E380" t="inlineStr">
        <is>
          <t>100001</t>
        </is>
      </c>
      <c r="F380" t="inlineStr">
        <is>
          <t>Rheinkaistrasse 2</t>
        </is>
      </c>
      <c r="G380" t="inlineStr">
        <is>
          <t>68159</t>
        </is>
      </c>
      <c r="H380" t="inlineStr">
        <is>
          <t>Mannheim</t>
        </is>
      </c>
      <c r="I380" t="inlineStr">
        <is>
          <t>DE</t>
        </is>
      </c>
      <c r="J380" t="inlineStr">
        <is>
          <t>SGGRSS_M2</t>
        </is>
      </c>
      <c r="K380" t="inlineStr">
        <is>
          <t>37 80 4980 660-7</t>
        </is>
      </c>
      <c r="L380" t="inlineStr">
        <is>
          <t>2020-0003</t>
        </is>
      </c>
      <c r="M380" s="6" t="n">
        <v>44197</v>
      </c>
      <c r="N380" s="6" t="n">
        <v>46387</v>
      </c>
      <c r="O380" t="n">
        <v>39.1</v>
      </c>
    </row>
    <row r="381" hidden="1" s="287">
      <c r="A381" t="inlineStr">
        <is>
          <t>V300005</t>
        </is>
      </c>
      <c r="B381" t="n">
        <v>4</v>
      </c>
      <c r="C381" t="n">
        <v>50</v>
      </c>
      <c r="D381" t="inlineStr">
        <is>
          <t>Hupac Intermodal SA</t>
        </is>
      </c>
      <c r="E381" t="inlineStr">
        <is>
          <t>100009</t>
        </is>
      </c>
      <c r="F381" t="inlineStr">
        <is>
          <t>Viale R. Manzoni 6</t>
        </is>
      </c>
      <c r="G381" t="inlineStr">
        <is>
          <t>6830</t>
        </is>
      </c>
      <c r="H381" t="inlineStr">
        <is>
          <t>Chiasso</t>
        </is>
      </c>
      <c r="I381" t="inlineStr">
        <is>
          <t>CH</t>
        </is>
      </c>
      <c r="J381" t="inlineStr">
        <is>
          <t>SDGGMRSS_M8</t>
        </is>
      </c>
      <c r="K381" t="inlineStr">
        <is>
          <t>37 80 4956 229-1</t>
        </is>
      </c>
      <c r="L381" t="inlineStr">
        <is>
          <t>2021-0007</t>
        </is>
      </c>
      <c r="M381" s="6" t="n">
        <v>44343</v>
      </c>
      <c r="N381" s="6" t="n">
        <v>46538</v>
      </c>
      <c r="O381" t="n">
        <v>51.3</v>
      </c>
    </row>
    <row r="382" hidden="1" s="287">
      <c r="A382" t="inlineStr">
        <is>
          <t>V100021</t>
        </is>
      </c>
      <c r="B382" t="n">
        <v>8</v>
      </c>
      <c r="C382" t="n">
        <v>50</v>
      </c>
      <c r="D382" t="inlineStr">
        <is>
          <t>RheinCargo GmbH &amp; Co. KG</t>
        </is>
      </c>
      <c r="E382" t="inlineStr">
        <is>
          <t>100011</t>
        </is>
      </c>
      <c r="F382" t="inlineStr">
        <is>
          <t>Hammer Landstrasse 3</t>
        </is>
      </c>
      <c r="G382" t="inlineStr">
        <is>
          <t>41460</t>
        </is>
      </c>
      <c r="H382" t="inlineStr">
        <is>
          <t>Neuss</t>
        </is>
      </c>
      <c r="I382" t="inlineStr">
        <is>
          <t>DE</t>
        </is>
      </c>
      <c r="J382" t="inlineStr">
        <is>
          <t>SGGRSS_M2</t>
        </is>
      </c>
      <c r="K382" t="inlineStr">
        <is>
          <t>37 80 4980 794-4</t>
        </is>
      </c>
      <c r="L382" t="inlineStr">
        <is>
          <t>2022-0003</t>
        </is>
      </c>
      <c r="M382" s="6" t="n">
        <v>44673</v>
      </c>
      <c r="N382" s="6" t="n">
        <v>46387</v>
      </c>
      <c r="O382" t="n">
        <v>28.25</v>
      </c>
    </row>
    <row r="383" hidden="1" s="287">
      <c r="A383" t="inlineStr">
        <is>
          <t>V300018</t>
        </is>
      </c>
      <c r="B383" t="n">
        <v>8</v>
      </c>
      <c r="C383" t="n">
        <v>50</v>
      </c>
      <c r="D383" t="inlineStr">
        <is>
          <t>Contargo Rail Services GmbH</t>
        </is>
      </c>
      <c r="E383" t="inlineStr">
        <is>
          <t>100001</t>
        </is>
      </c>
      <c r="F383" t="inlineStr">
        <is>
          <t>Rheinkaistrasse 2</t>
        </is>
      </c>
      <c r="G383" t="inlineStr">
        <is>
          <t>68159</t>
        </is>
      </c>
      <c r="H383" t="inlineStr">
        <is>
          <t>Mannheim</t>
        </is>
      </c>
      <c r="I383" t="inlineStr">
        <is>
          <t>DE</t>
        </is>
      </c>
      <c r="J383" t="inlineStr">
        <is>
          <t>SGGRSS_M2</t>
        </is>
      </c>
      <c r="K383" t="inlineStr">
        <is>
          <t>37 80 4980 400-8</t>
        </is>
      </c>
      <c r="L383" t="inlineStr">
        <is>
          <t>2022-0008</t>
        </is>
      </c>
      <c r="M383" s="6" t="n">
        <v>44652</v>
      </c>
      <c r="N383" s="6" t="n">
        <v>46477</v>
      </c>
      <c r="O383" t="n">
        <v>40.3</v>
      </c>
    </row>
    <row r="384" hidden="1" s="287">
      <c r="A384" t="inlineStr">
        <is>
          <t>V100030</t>
        </is>
      </c>
      <c r="B384" t="n">
        <v>6</v>
      </c>
      <c r="C384" t="n">
        <v>50</v>
      </c>
      <c r="D384" t="inlineStr">
        <is>
          <t>Rail Cargo Austria AG</t>
        </is>
      </c>
      <c r="E384" t="inlineStr">
        <is>
          <t>100020</t>
        </is>
      </c>
      <c r="F384" t="inlineStr">
        <is>
          <t>Am Hauptbahnhof 2</t>
        </is>
      </c>
      <c r="G384" t="inlineStr">
        <is>
          <t>1100</t>
        </is>
      </c>
      <c r="H384" t="inlineStr">
        <is>
          <t>Wien</t>
        </is>
      </c>
      <c r="I384" t="inlineStr">
        <is>
          <t>AT</t>
        </is>
      </c>
      <c r="J384" t="inlineStr">
        <is>
          <t>SGGMRS_M5</t>
        </is>
      </c>
      <c r="K384" t="inlineStr">
        <is>
          <t>37 80 4953 361-5</t>
        </is>
      </c>
      <c r="L384" t="inlineStr">
        <is>
          <t>2022-0011</t>
        </is>
      </c>
      <c r="M384" s="6" t="n">
        <v>44774</v>
      </c>
      <c r="N384" s="6" t="n">
        <v>46203</v>
      </c>
      <c r="O384" t="n">
        <v>23</v>
      </c>
    </row>
    <row r="385" hidden="1" s="287">
      <c r="A385" t="inlineStr">
        <is>
          <t>V300026</t>
        </is>
      </c>
      <c r="B385" t="n">
        <v>4</v>
      </c>
      <c r="C385" t="n">
        <v>50</v>
      </c>
      <c r="D385" t="inlineStr">
        <is>
          <t>Oceanogate Italia S.r.l.</t>
        </is>
      </c>
      <c r="E385" t="inlineStr">
        <is>
          <t>100010</t>
        </is>
      </c>
      <c r="F385" t="inlineStr">
        <is>
          <t>Via Primo Maggio 1</t>
        </is>
      </c>
      <c r="G385" t="inlineStr">
        <is>
          <t>20066</t>
        </is>
      </c>
      <c r="H385" t="inlineStr">
        <is>
          <t>Melzo (MI)</t>
        </is>
      </c>
      <c r="I385" t="inlineStr">
        <is>
          <t>IT</t>
        </is>
      </c>
      <c r="J385" t="inlineStr">
        <is>
          <t>SDGGMRSS_M8</t>
        </is>
      </c>
      <c r="K385" t="inlineStr">
        <is>
          <t>37 80 4956 215-0</t>
        </is>
      </c>
      <c r="L385" t="inlineStr">
        <is>
          <t>2023-0005</t>
        </is>
      </c>
      <c r="M385" s="6" t="n">
        <v>45017</v>
      </c>
      <c r="N385" s="6" t="n">
        <v>46387</v>
      </c>
      <c r="O385" t="n">
        <v>66.43000000000001</v>
      </c>
    </row>
    <row r="386" hidden="1" s="287">
      <c r="A386" t="inlineStr">
        <is>
          <t>V100039</t>
        </is>
      </c>
      <c r="B386" t="n">
        <v>1</v>
      </c>
      <c r="C386" t="n">
        <v>50</v>
      </c>
      <c r="D386" t="inlineStr">
        <is>
          <t>Rail Cargo Austria AG</t>
        </is>
      </c>
      <c r="E386" t="inlineStr">
        <is>
          <t>100020</t>
        </is>
      </c>
      <c r="F386" t="inlineStr">
        <is>
          <t>Am Hauptbahnhof 2</t>
        </is>
      </c>
      <c r="G386" t="inlineStr">
        <is>
          <t>1100</t>
        </is>
      </c>
      <c r="H386" t="inlineStr">
        <is>
          <t>Wien</t>
        </is>
      </c>
      <c r="I386" t="inlineStr">
        <is>
          <t>AT</t>
        </is>
      </c>
      <c r="J386" t="inlineStr">
        <is>
          <t>SDGGMRSS_M8</t>
        </is>
      </c>
      <c r="K386" t="inlineStr">
        <is>
          <t>35 80 4956 129-5</t>
        </is>
      </c>
      <c r="L386" t="inlineStr">
        <is>
          <t>2022-0023</t>
        </is>
      </c>
      <c r="M386" s="6" t="n">
        <v>44958</v>
      </c>
      <c r="N386" s="6" t="n">
        <v>46203</v>
      </c>
      <c r="O386" t="n">
        <v>49.9</v>
      </c>
    </row>
    <row r="387" hidden="1" s="287">
      <c r="A387" t="inlineStr">
        <is>
          <t>V100058</t>
        </is>
      </c>
      <c r="B387" t="n">
        <v>18</v>
      </c>
      <c r="C387" t="n">
        <v>20</v>
      </c>
      <c r="D387" t="inlineStr">
        <is>
          <t>RheinCargo GmbH &amp; Co. KG</t>
        </is>
      </c>
      <c r="E387" t="inlineStr">
        <is>
          <t>100011</t>
        </is>
      </c>
      <c r="F387" t="inlineStr">
        <is>
          <t>Hammer Landstrasse 3</t>
        </is>
      </c>
      <c r="G387" t="inlineStr">
        <is>
          <t>41460</t>
        </is>
      </c>
      <c r="H387" t="inlineStr">
        <is>
          <t>Neuss</t>
        </is>
      </c>
      <c r="I387" t="inlineStr">
        <is>
          <t>DE</t>
        </is>
      </c>
      <c r="J387" t="inlineStr">
        <is>
          <t>SGGNS_80XL</t>
        </is>
      </c>
      <c r="K387" t="inlineStr"/>
      <c r="L387" t="inlineStr">
        <is>
          <t>2024-0020</t>
        </is>
      </c>
      <c r="M387" s="6" t="n">
        <v>46539</v>
      </c>
      <c r="N387" s="6" t="n">
        <v>46924</v>
      </c>
      <c r="O387" t="n">
        <v>27.15</v>
      </c>
    </row>
    <row r="388" hidden="1" s="287">
      <c r="A388" t="inlineStr">
        <is>
          <t>V200042</t>
        </is>
      </c>
      <c r="B388" t="n">
        <v>3</v>
      </c>
      <c r="C388" t="n">
        <v>50</v>
      </c>
      <c r="D388" t="inlineStr">
        <is>
          <t>Captrain Deutschland CargoWest GmbH</t>
        </is>
      </c>
      <c r="E388" t="inlineStr">
        <is>
          <t>100030</t>
        </is>
      </c>
      <c r="F388" t="inlineStr">
        <is>
          <t>Am Grubenhof 2</t>
        </is>
      </c>
      <c r="G388" t="inlineStr">
        <is>
          <t>33330</t>
        </is>
      </c>
      <c r="H388" t="inlineStr">
        <is>
          <t>Gütersloh</t>
        </is>
      </c>
      <c r="I388" t="inlineStr">
        <is>
          <t>DE</t>
        </is>
      </c>
      <c r="J388" t="inlineStr">
        <is>
          <t>SGMMNS_M17</t>
        </is>
      </c>
      <c r="K388" t="inlineStr">
        <is>
          <t>33 80 4505 466-9</t>
        </is>
      </c>
      <c r="L388" t="inlineStr">
        <is>
          <t>2022-0010</t>
        </is>
      </c>
      <c r="M388" s="6" t="n">
        <v>45474</v>
      </c>
      <c r="N388" s="6" t="n">
        <v>46203</v>
      </c>
      <c r="O388" t="n">
        <v>21.4</v>
      </c>
    </row>
    <row r="389" hidden="1" s="287">
      <c r="A389" t="inlineStr">
        <is>
          <t>V200040</t>
        </is>
      </c>
      <c r="B389" t="n">
        <v>79</v>
      </c>
      <c r="C389" t="n">
        <v>50</v>
      </c>
      <c r="D389" t="inlineStr">
        <is>
          <t>PCC Intermodal S.A.</t>
        </is>
      </c>
      <c r="E389" t="inlineStr">
        <is>
          <t>100761</t>
        </is>
      </c>
      <c r="F389" t="inlineStr">
        <is>
          <t>ul Hutnicza 16</t>
        </is>
      </c>
      <c r="G389" t="inlineStr">
        <is>
          <t>81-061</t>
        </is>
      </c>
      <c r="H389" t="inlineStr">
        <is>
          <t>Gdynia</t>
        </is>
      </c>
      <c r="I389" t="inlineStr">
        <is>
          <t>PL</t>
        </is>
      </c>
      <c r="J389" t="inlineStr">
        <is>
          <t>SGNS_M13</t>
        </is>
      </c>
      <c r="K389" t="inlineStr">
        <is>
          <t>37 80 4564 304-6</t>
        </is>
      </c>
      <c r="L389" t="inlineStr">
        <is>
          <t>2024-0021</t>
        </is>
      </c>
      <c r="M389" s="6" t="n">
        <v>45609</v>
      </c>
      <c r="N389" s="6" t="n">
        <v>47069</v>
      </c>
      <c r="O389" t="n">
        <v>20.8</v>
      </c>
    </row>
    <row r="390" hidden="1" s="287">
      <c r="A390" t="inlineStr">
        <is>
          <t>V200050</t>
        </is>
      </c>
      <c r="B390" t="n">
        <v>18</v>
      </c>
      <c r="C390" t="n">
        <v>20</v>
      </c>
      <c r="D390" t="inlineStr">
        <is>
          <t>Mars Logistics AS</t>
        </is>
      </c>
      <c r="E390" t="inlineStr">
        <is>
          <t>100770</t>
        </is>
      </c>
      <c r="F390" t="inlineStr">
        <is>
          <t>Mahmutbey Mah., Tasocagi Yolu Cad.</t>
        </is>
      </c>
      <c r="G390" t="inlineStr">
        <is>
          <t>34218</t>
        </is>
      </c>
      <c r="H390" t="inlineStr">
        <is>
          <t>Bagcilar-Istanbul</t>
        </is>
      </c>
      <c r="I390" t="inlineStr">
        <is>
          <t>TR</t>
        </is>
      </c>
      <c r="J390" t="inlineStr">
        <is>
          <t>SGGMRS_90</t>
        </is>
      </c>
      <c r="K390" t="inlineStr"/>
      <c r="L390" t="inlineStr">
        <is>
          <t>2024-0005</t>
        </is>
      </c>
      <c r="M390" s="6" t="n">
        <v>45708</v>
      </c>
      <c r="N390" s="6" t="n">
        <v>46802</v>
      </c>
      <c r="O390" t="n">
        <v>28</v>
      </c>
    </row>
    <row r="391" hidden="1" s="287">
      <c r="A391" t="inlineStr">
        <is>
          <t>V300063</t>
        </is>
      </c>
      <c r="B391" t="n">
        <v>1</v>
      </c>
      <c r="C391" t="n">
        <v>50</v>
      </c>
      <c r="D391" t="inlineStr">
        <is>
          <t>Kombiverkehr GmbH und Co. KG</t>
        </is>
      </c>
      <c r="E391" t="inlineStr">
        <is>
          <t>100332</t>
        </is>
      </c>
      <c r="F391" t="inlineStr">
        <is>
          <t>Zum Laurenburger Hof 76</t>
        </is>
      </c>
      <c r="G391" t="inlineStr">
        <is>
          <t>60594</t>
        </is>
      </c>
      <c r="H391" t="inlineStr">
        <is>
          <t>Frankfurt am Main</t>
        </is>
      </c>
      <c r="I391" t="inlineStr">
        <is>
          <t>DE</t>
        </is>
      </c>
      <c r="J391" t="inlineStr">
        <is>
          <t>SDGGMRSS_M32</t>
        </is>
      </c>
      <c r="K391" t="inlineStr">
        <is>
          <t>37 80 4992 832-8</t>
        </is>
      </c>
      <c r="L391" t="inlineStr">
        <is>
          <t>2024-0036</t>
        </is>
      </c>
      <c r="M391" s="6" t="n">
        <v>45720</v>
      </c>
      <c r="N391" s="6" t="n">
        <v>46477</v>
      </c>
      <c r="O391" t="n">
        <v>48.43</v>
      </c>
    </row>
    <row r="392" hidden="1" s="287">
      <c r="A392" t="inlineStr">
        <is>
          <t>V700009</t>
        </is>
      </c>
      <c r="B392" t="n">
        <v>38</v>
      </c>
      <c r="C392" t="n">
        <v>50</v>
      </c>
      <c r="D392" t="inlineStr">
        <is>
          <t>CargoBeamer intermodal op. GmbH</t>
        </is>
      </c>
      <c r="E392" t="inlineStr">
        <is>
          <t>100005</t>
        </is>
      </c>
      <c r="F392" t="inlineStr">
        <is>
          <t>Kreuzstrasse 12</t>
        </is>
      </c>
      <c r="G392" t="inlineStr">
        <is>
          <t>04103</t>
        </is>
      </c>
      <c r="H392" t="inlineStr">
        <is>
          <t>Leipzig</t>
        </is>
      </c>
      <c r="I392" t="inlineStr">
        <is>
          <t>DE</t>
        </is>
      </c>
      <c r="J392" t="inlineStr">
        <is>
          <t>SDGGMRSS_M8</t>
        </is>
      </c>
      <c r="K392" t="inlineStr">
        <is>
          <t>35 80 4956 009-9</t>
        </is>
      </c>
      <c r="L392" t="inlineStr">
        <is>
          <t>2024-0011</t>
        </is>
      </c>
      <c r="M392" s="6" t="n">
        <v>45809</v>
      </c>
      <c r="N392" s="6" t="n">
        <v>46387</v>
      </c>
      <c r="O392" t="n">
        <v>53.5</v>
      </c>
    </row>
    <row r="393" hidden="1" s="287">
      <c r="A393" t="inlineStr">
        <is>
          <t>V730005</t>
        </is>
      </c>
      <c r="B393" t="n">
        <v>6</v>
      </c>
      <c r="C393" t="n">
        <v>50</v>
      </c>
      <c r="D393" t="inlineStr">
        <is>
          <t>G.T.S. Rail S.p.a.</t>
        </is>
      </c>
      <c r="E393" t="inlineStr">
        <is>
          <t>100782</t>
        </is>
      </c>
      <c r="F393" t="inlineStr">
        <is>
          <t>Via Sasha Muciaccia 15/a</t>
        </is>
      </c>
      <c r="G393" t="inlineStr">
        <is>
          <t>70132</t>
        </is>
      </c>
      <c r="H393" t="inlineStr">
        <is>
          <t>Bari</t>
        </is>
      </c>
      <c r="I393" t="inlineStr">
        <is>
          <t>IT</t>
        </is>
      </c>
      <c r="J393" t="inlineStr">
        <is>
          <t>SGGRSS_M2</t>
        </is>
      </c>
      <c r="K393" t="inlineStr">
        <is>
          <t>37 80 4980 284-6</t>
        </is>
      </c>
      <c r="L393" t="inlineStr">
        <is>
          <t>2025-0019</t>
        </is>
      </c>
      <c r="M393" s="6" t="n">
        <v>45962</v>
      </c>
      <c r="N393" s="6" t="n">
        <v>46326</v>
      </c>
      <c r="O393" t="n">
        <v>30</v>
      </c>
    </row>
    <row r="394" hidden="1" s="287">
      <c r="A394" t="inlineStr">
        <is>
          <t>V300077</t>
        </is>
      </c>
      <c r="B394" t="n">
        <v>6</v>
      </c>
      <c r="C394" t="n">
        <v>50</v>
      </c>
      <c r="D394" t="inlineStr">
        <is>
          <t>Contargo Rail Services GmbH</t>
        </is>
      </c>
      <c r="E394" t="inlineStr">
        <is>
          <t>100001</t>
        </is>
      </c>
      <c r="F394" t="inlineStr">
        <is>
          <t>Rheinkaistrasse 2</t>
        </is>
      </c>
      <c r="G394" t="inlineStr">
        <is>
          <t>68159</t>
        </is>
      </c>
      <c r="H394" t="inlineStr">
        <is>
          <t>Mannheim</t>
        </is>
      </c>
      <c r="I394" t="inlineStr">
        <is>
          <t>DE</t>
        </is>
      </c>
      <c r="J394" t="inlineStr">
        <is>
          <t>SGGMRSS_M4</t>
        </is>
      </c>
      <c r="K394" t="inlineStr">
        <is>
          <t>37 80 4963 238-3</t>
        </is>
      </c>
      <c r="L394" t="inlineStr">
        <is>
          <t>2025-0016</t>
        </is>
      </c>
      <c r="M394" s="6" t="n">
        <v>45926</v>
      </c>
      <c r="N394" s="6" t="n">
        <v>46112</v>
      </c>
      <c r="O394" t="n">
        <v>25.25</v>
      </c>
    </row>
    <row r="395" hidden="1" s="287">
      <c r="A395" t="inlineStr">
        <is>
          <t>V100013</t>
        </is>
      </c>
      <c r="B395" t="n">
        <v>66</v>
      </c>
      <c r="C395" t="n">
        <v>50</v>
      </c>
      <c r="D395" t="inlineStr">
        <is>
          <t>Rail Cargo Austria AG</t>
        </is>
      </c>
      <c r="E395" t="inlineStr">
        <is>
          <t>100020</t>
        </is>
      </c>
      <c r="F395" t="inlineStr">
        <is>
          <t>Am Hauptbahnhof 2</t>
        </is>
      </c>
      <c r="G395" t="inlineStr">
        <is>
          <t>1100</t>
        </is>
      </c>
      <c r="H395" t="inlineStr">
        <is>
          <t>Wien</t>
        </is>
      </c>
      <c r="I395" t="inlineStr">
        <is>
          <t>AT</t>
        </is>
      </c>
      <c r="J395" t="inlineStr">
        <is>
          <t>SDGGMRSS_M8</t>
        </is>
      </c>
      <c r="K395" t="inlineStr">
        <is>
          <t>35 80 4956 042-0</t>
        </is>
      </c>
      <c r="L395" t="inlineStr">
        <is>
          <t>2021-0035</t>
        </is>
      </c>
      <c r="M395" s="6" t="n">
        <v>45931</v>
      </c>
      <c r="N395" s="6" t="n">
        <v>46326</v>
      </c>
      <c r="O395" t="n">
        <v>37</v>
      </c>
    </row>
    <row r="396" hidden="1" s="287">
      <c r="A396" t="inlineStr">
        <is>
          <t>V100019</t>
        </is>
      </c>
      <c r="B396" t="n">
        <v>34</v>
      </c>
      <c r="C396" t="n">
        <v>50</v>
      </c>
      <c r="D396" t="inlineStr">
        <is>
          <t>Rail Cargo Austria AG</t>
        </is>
      </c>
      <c r="E396" t="inlineStr">
        <is>
          <t>100020</t>
        </is>
      </c>
      <c r="F396" t="inlineStr">
        <is>
          <t>Am Hauptbahnhof 2</t>
        </is>
      </c>
      <c r="G396" t="inlineStr">
        <is>
          <t>1100</t>
        </is>
      </c>
      <c r="H396" t="inlineStr">
        <is>
          <t>Wien</t>
        </is>
      </c>
      <c r="I396" t="inlineStr">
        <is>
          <t>AT</t>
        </is>
      </c>
      <c r="J396" t="inlineStr">
        <is>
          <t>SDGGMRSS_M8</t>
        </is>
      </c>
      <c r="K396" t="inlineStr">
        <is>
          <t>37 80 4992 326-1</t>
        </is>
      </c>
      <c r="L396" t="inlineStr">
        <is>
          <t>2021-0036</t>
        </is>
      </c>
      <c r="M396" s="6" t="n">
        <v>45931</v>
      </c>
      <c r="N396" s="6" t="n">
        <v>46326</v>
      </c>
      <c r="O396" t="n">
        <v>37</v>
      </c>
    </row>
    <row r="397" hidden="1" s="287">
      <c r="A397" t="inlineStr">
        <is>
          <t>V720005</t>
        </is>
      </c>
      <c r="B397" t="n">
        <v>18</v>
      </c>
      <c r="C397" t="n">
        <v>20</v>
      </c>
      <c r="D397" t="inlineStr">
        <is>
          <t>LAUDE Smart Intermodal S.A.</t>
        </is>
      </c>
      <c r="E397" t="inlineStr">
        <is>
          <t>100026</t>
        </is>
      </c>
      <c r="F397" t="inlineStr">
        <is>
          <t>ul. Wroclawska 131</t>
        </is>
      </c>
      <c r="G397" t="inlineStr">
        <is>
          <t>87-100</t>
        </is>
      </c>
      <c r="H397" t="inlineStr">
        <is>
          <t>Torun</t>
        </is>
      </c>
      <c r="I397" t="inlineStr">
        <is>
          <t>PL</t>
        </is>
      </c>
      <c r="J397" t="inlineStr">
        <is>
          <t>SDGGMRS_DTW</t>
        </is>
      </c>
      <c r="K397" t="inlineStr"/>
      <c r="L397" t="inlineStr">
        <is>
          <t>2025-0031</t>
        </is>
      </c>
      <c r="M397" s="6" t="n">
        <v>45992</v>
      </c>
      <c r="N397" s="6" t="n">
        <v>46387</v>
      </c>
      <c r="O397" t="n">
        <v>49.25</v>
      </c>
    </row>
    <row r="398" hidden="1" s="287">
      <c r="A398" t="inlineStr">
        <is>
          <t>V730008</t>
        </is>
      </c>
      <c r="B398" t="n">
        <v>18</v>
      </c>
      <c r="C398" t="n">
        <v>20</v>
      </c>
      <c r="D398" t="inlineStr">
        <is>
          <t>Martin Tolksdorf Logistics GmbH</t>
        </is>
      </c>
      <c r="E398" t="inlineStr">
        <is>
          <t>100787</t>
        </is>
      </c>
      <c r="F398" t="inlineStr">
        <is>
          <t>Bahnhofstrasse 47</t>
        </is>
      </c>
      <c r="G398" t="inlineStr">
        <is>
          <t>65611</t>
        </is>
      </c>
      <c r="H398" t="inlineStr">
        <is>
          <t>Brechen</t>
        </is>
      </c>
      <c r="I398" t="inlineStr">
        <is>
          <t>DE</t>
        </is>
      </c>
      <c r="J398" t="inlineStr">
        <is>
          <t>SDGGMRS_DTW</t>
        </is>
      </c>
      <c r="K398" t="inlineStr"/>
      <c r="L398" t="inlineStr">
        <is>
          <t>2025-0034</t>
        </is>
      </c>
      <c r="M398" s="6" t="n">
        <v>45992</v>
      </c>
      <c r="N398" s="6" t="n">
        <v>46387</v>
      </c>
      <c r="O398" t="n">
        <v>62.85</v>
      </c>
    </row>
    <row r="399" hidden="1" s="287">
      <c r="A399" t="inlineStr">
        <is>
          <t>V300084</t>
        </is>
      </c>
      <c r="B399" t="n">
        <v>7</v>
      </c>
      <c r="C399" t="n">
        <v>50</v>
      </c>
      <c r="D399" t="inlineStr">
        <is>
          <t>duisport logistics &amp;</t>
        </is>
      </c>
      <c r="E399" t="inlineStr">
        <is>
          <t>100003</t>
        </is>
      </c>
      <c r="F399" t="inlineStr">
        <is>
          <t>port services GmbH</t>
        </is>
      </c>
      <c r="G399" t="inlineStr">
        <is>
          <t>47119</t>
        </is>
      </c>
      <c r="H399" t="inlineStr">
        <is>
          <t>Duisburg</t>
        </is>
      </c>
      <c r="I399" t="inlineStr">
        <is>
          <t>DE</t>
        </is>
      </c>
      <c r="J399" t="inlineStr">
        <is>
          <t>SGGRSS_M2</t>
        </is>
      </c>
      <c r="K399" t="inlineStr">
        <is>
          <t>33 80 4960 141-6</t>
        </is>
      </c>
      <c r="L399" t="inlineStr">
        <is>
          <t>2025-0005</t>
        </is>
      </c>
      <c r="M399" s="6" t="n">
        <v>46054</v>
      </c>
      <c r="N399" s="6" t="n">
        <v>46783</v>
      </c>
      <c r="O399" t="n">
        <v>25.2</v>
      </c>
    </row>
    <row r="400">
      <c r="A400" t="inlineStr">
        <is>
          <t>V300086</t>
        </is>
      </c>
      <c r="B400" t="n">
        <v>18</v>
      </c>
      <c r="C400" t="n">
        <v>20</v>
      </c>
      <c r="D400" t="inlineStr">
        <is>
          <t>LTE Logistik- und Transport GmbH</t>
        </is>
      </c>
      <c r="E400" t="inlineStr">
        <is>
          <t>100766</t>
        </is>
      </c>
      <c r="F400" t="inlineStr">
        <is>
          <t>Hans-Roth-Strasse 3/1/Top 5</t>
        </is>
      </c>
      <c r="G400" t="inlineStr">
        <is>
          <t>8073</t>
        </is>
      </c>
      <c r="H400" t="inlineStr">
        <is>
          <t>Feldkirchen bei Graz</t>
        </is>
      </c>
      <c r="I400" t="inlineStr">
        <is>
          <t>AT</t>
        </is>
      </c>
      <c r="J400" t="inlineStr">
        <is>
          <t>SGGMRS_90</t>
        </is>
      </c>
      <c r="K400" t="inlineStr"/>
      <c r="L400" t="inlineStr">
        <is>
          <t>2025-0042</t>
        </is>
      </c>
      <c r="M400" s="6" t="n">
        <v>46069</v>
      </c>
      <c r="N400" s="6" t="n">
        <v>46752</v>
      </c>
      <c r="O400" t="n">
        <v>24.5</v>
      </c>
    </row>
    <row r="401" hidden="1" s="287">
      <c r="A401" t="inlineStr">
        <is>
          <t>V300089</t>
        </is>
      </c>
      <c r="B401" t="n">
        <v>18</v>
      </c>
      <c r="C401" t="n">
        <v>20</v>
      </c>
      <c r="D401" t="inlineStr">
        <is>
          <t>Kombiverkehr GmbH und Co. KG</t>
        </is>
      </c>
      <c r="E401" t="inlineStr">
        <is>
          <t>100332</t>
        </is>
      </c>
      <c r="F401" t="inlineStr">
        <is>
          <t>Zum Laurenburger Hof 76</t>
        </is>
      </c>
      <c r="G401" t="inlineStr">
        <is>
          <t>60594</t>
        </is>
      </c>
      <c r="H401" t="inlineStr">
        <is>
          <t>Frankfurt am Main</t>
        </is>
      </c>
      <c r="I401" t="inlineStr">
        <is>
          <t>DE</t>
        </is>
      </c>
      <c r="J401" t="inlineStr">
        <is>
          <t>SGNS_60</t>
        </is>
      </c>
      <c r="K401" t="inlineStr"/>
      <c r="L401" t="inlineStr">
        <is>
          <t>2025-0038</t>
        </is>
      </c>
      <c r="M401" s="6" t="n">
        <v>46113</v>
      </c>
      <c r="N401" s="6" t="n">
        <v>46843</v>
      </c>
      <c r="O401" t="n">
        <v>23.64</v>
      </c>
    </row>
    <row r="402" hidden="1" s="287">
      <c r="A402" t="inlineStr">
        <is>
          <t>V730011</t>
        </is>
      </c>
      <c r="B402" t="n">
        <v>18</v>
      </c>
      <c r="C402" t="n">
        <v>20</v>
      </c>
      <c r="D402" t="inlineStr">
        <is>
          <t>LTE Logistik- und Transport GmbH</t>
        </is>
      </c>
      <c r="E402" t="inlineStr">
        <is>
          <t>100766</t>
        </is>
      </c>
      <c r="F402" t="inlineStr">
        <is>
          <t>Hans-Roth-Strasse 3/1/Top 5</t>
        </is>
      </c>
      <c r="G402" t="inlineStr">
        <is>
          <t>8073</t>
        </is>
      </c>
      <c r="H402" t="inlineStr">
        <is>
          <t>Feldkirchen bei Graz</t>
        </is>
      </c>
      <c r="I402" t="inlineStr">
        <is>
          <t>AT</t>
        </is>
      </c>
      <c r="J402" t="inlineStr">
        <is>
          <t>SGGMRS_90</t>
        </is>
      </c>
      <c r="K402" t="inlineStr"/>
      <c r="L402" t="inlineStr">
        <is>
          <t>2025-0042</t>
        </is>
      </c>
      <c r="M402" s="6" t="n">
        <v>46069</v>
      </c>
      <c r="N402" s="6" t="n">
        <v>46752</v>
      </c>
      <c r="O402" t="n">
        <v>24.5</v>
      </c>
    </row>
    <row r="403" hidden="1" s="287">
      <c r="A403" t="inlineStr">
        <is>
          <t>V100068</t>
        </is>
      </c>
      <c r="B403" t="n">
        <v>18</v>
      </c>
      <c r="C403" t="n">
        <v>20</v>
      </c>
      <c r="D403" t="inlineStr">
        <is>
          <t>LAUDE Smart Intermodal S.A.</t>
        </is>
      </c>
      <c r="E403" t="inlineStr">
        <is>
          <t>100026</t>
        </is>
      </c>
      <c r="F403" t="inlineStr">
        <is>
          <t>ul. Wroclawska 131</t>
        </is>
      </c>
      <c r="G403" t="inlineStr">
        <is>
          <t>87-100</t>
        </is>
      </c>
      <c r="H403" t="inlineStr">
        <is>
          <t>Torun</t>
        </is>
      </c>
      <c r="I403" t="inlineStr">
        <is>
          <t>PL</t>
        </is>
      </c>
      <c r="J403" t="inlineStr">
        <is>
          <t>SGMMNS_40</t>
        </is>
      </c>
      <c r="K403" t="inlineStr"/>
      <c r="L403" t="inlineStr">
        <is>
          <t>2026-0002</t>
        </is>
      </c>
      <c r="M403" s="6" t="n">
        <v>46081</v>
      </c>
      <c r="N403" s="6" t="n">
        <v>46445</v>
      </c>
      <c r="O403" t="n">
        <v>16.85</v>
      </c>
    </row>
    <row r="404" hidden="1" s="287">
      <c r="A404" t="inlineStr">
        <is>
          <t>V300003</t>
        </is>
      </c>
      <c r="B404" t="n">
        <v>7</v>
      </c>
      <c r="C404" t="n">
        <v>50</v>
      </c>
      <c r="D404" t="inlineStr">
        <is>
          <t>Contargo Rail Services GmbH</t>
        </is>
      </c>
      <c r="E404" t="inlineStr">
        <is>
          <t>100001</t>
        </is>
      </c>
      <c r="F404" t="inlineStr">
        <is>
          <t>Rheinkaistrasse 2</t>
        </is>
      </c>
      <c r="G404" t="inlineStr">
        <is>
          <t>68159</t>
        </is>
      </c>
      <c r="H404" t="inlineStr">
        <is>
          <t>Mannheim</t>
        </is>
      </c>
      <c r="I404" t="inlineStr">
        <is>
          <t>DE</t>
        </is>
      </c>
      <c r="J404" t="inlineStr">
        <is>
          <t>SGGRSS_M2</t>
        </is>
      </c>
      <c r="K404" t="inlineStr">
        <is>
          <t>37 80 4980 661-5</t>
        </is>
      </c>
      <c r="L404" t="inlineStr">
        <is>
          <t>2020-0003</t>
        </is>
      </c>
      <c r="M404" s="6" t="n">
        <v>44197</v>
      </c>
      <c r="N404" s="6" t="n">
        <v>46387</v>
      </c>
      <c r="O404" t="n">
        <v>39.1</v>
      </c>
    </row>
    <row r="405" hidden="1" s="287">
      <c r="A405" t="inlineStr">
        <is>
          <t>V300005</t>
        </is>
      </c>
      <c r="B405" t="n">
        <v>5</v>
      </c>
      <c r="C405" t="n">
        <v>50</v>
      </c>
      <c r="D405" t="inlineStr">
        <is>
          <t>Hupac Intermodal SA</t>
        </is>
      </c>
      <c r="E405" t="inlineStr">
        <is>
          <t>100009</t>
        </is>
      </c>
      <c r="F405" t="inlineStr">
        <is>
          <t>Viale R. Manzoni 6</t>
        </is>
      </c>
      <c r="G405" t="inlineStr">
        <is>
          <t>6830</t>
        </is>
      </c>
      <c r="H405" t="inlineStr">
        <is>
          <t>Chiasso</t>
        </is>
      </c>
      <c r="I405" t="inlineStr">
        <is>
          <t>CH</t>
        </is>
      </c>
      <c r="J405" t="inlineStr">
        <is>
          <t>SDGGMRSS_M8</t>
        </is>
      </c>
      <c r="K405" t="inlineStr">
        <is>
          <t>37 80 4956 230-9</t>
        </is>
      </c>
      <c r="L405" t="inlineStr">
        <is>
          <t>2021-0007</t>
        </is>
      </c>
      <c r="M405" s="6" t="n">
        <v>44343</v>
      </c>
      <c r="N405" s="6" t="n">
        <v>46538</v>
      </c>
      <c r="O405" t="n">
        <v>51.3</v>
      </c>
    </row>
    <row r="406" hidden="1" s="287">
      <c r="A406" t="inlineStr">
        <is>
          <t>V100019</t>
        </is>
      </c>
      <c r="B406" t="n">
        <v>5</v>
      </c>
      <c r="C406" t="n">
        <v>50</v>
      </c>
      <c r="D406" t="inlineStr">
        <is>
          <t>Rail Cargo Austria AG</t>
        </is>
      </c>
      <c r="E406" t="inlineStr">
        <is>
          <t>100020</t>
        </is>
      </c>
      <c r="F406" t="inlineStr">
        <is>
          <t>Am Hauptbahnhof 2</t>
        </is>
      </c>
      <c r="G406" t="inlineStr">
        <is>
          <t>1100</t>
        </is>
      </c>
      <c r="H406" t="inlineStr">
        <is>
          <t>Wien</t>
        </is>
      </c>
      <c r="I406" t="inlineStr">
        <is>
          <t>AT</t>
        </is>
      </c>
      <c r="J406" t="inlineStr">
        <is>
          <t>SDGGMRSS_M8</t>
        </is>
      </c>
      <c r="K406" t="inlineStr">
        <is>
          <t>37 80 4956 599-7</t>
        </is>
      </c>
      <c r="L406" t="inlineStr">
        <is>
          <t>2021-0036</t>
        </is>
      </c>
      <c r="M406" s="6" t="n">
        <v>44635</v>
      </c>
      <c r="N406" s="6" t="n">
        <v>46326</v>
      </c>
      <c r="O406" t="n">
        <v>37</v>
      </c>
    </row>
    <row r="407" hidden="1" s="287">
      <c r="A407" t="inlineStr">
        <is>
          <t>V100021</t>
        </is>
      </c>
      <c r="B407" t="n">
        <v>9</v>
      </c>
      <c r="C407" t="n">
        <v>50</v>
      </c>
      <c r="D407" t="inlineStr">
        <is>
          <t>RheinCargo GmbH &amp; Co. KG</t>
        </is>
      </c>
      <c r="E407" t="inlineStr">
        <is>
          <t>100011</t>
        </is>
      </c>
      <c r="F407" t="inlineStr">
        <is>
          <t>Hammer Landstrasse 3</t>
        </is>
      </c>
      <c r="G407" t="inlineStr">
        <is>
          <t>41460</t>
        </is>
      </c>
      <c r="H407" t="inlineStr">
        <is>
          <t>Neuss</t>
        </is>
      </c>
      <c r="I407" t="inlineStr">
        <is>
          <t>DE</t>
        </is>
      </c>
      <c r="J407" t="inlineStr">
        <is>
          <t>SGGRSS_M2</t>
        </is>
      </c>
      <c r="K407" t="inlineStr">
        <is>
          <t>37 80 4980 799-3</t>
        </is>
      </c>
      <c r="L407" t="inlineStr">
        <is>
          <t>2022-0003</t>
        </is>
      </c>
      <c r="M407" s="6" t="n">
        <v>44673</v>
      </c>
      <c r="N407" s="6" t="n">
        <v>46387</v>
      </c>
      <c r="O407" t="n">
        <v>28.25</v>
      </c>
    </row>
    <row r="408" hidden="1" s="287">
      <c r="A408" t="inlineStr">
        <is>
          <t>V300018</t>
        </is>
      </c>
      <c r="B408" t="n">
        <v>9</v>
      </c>
      <c r="C408" t="n">
        <v>50</v>
      </c>
      <c r="D408" t="inlineStr">
        <is>
          <t>Contargo Rail Services GmbH</t>
        </is>
      </c>
      <c r="E408" t="inlineStr">
        <is>
          <t>100001</t>
        </is>
      </c>
      <c r="F408" t="inlineStr">
        <is>
          <t>Rheinkaistrasse 2</t>
        </is>
      </c>
      <c r="G408" t="inlineStr">
        <is>
          <t>68159</t>
        </is>
      </c>
      <c r="H408" t="inlineStr">
        <is>
          <t>Mannheim</t>
        </is>
      </c>
      <c r="I408" t="inlineStr">
        <is>
          <t>DE</t>
        </is>
      </c>
      <c r="J408" t="inlineStr">
        <is>
          <t>SGGRSS_M2</t>
        </is>
      </c>
      <c r="K408" t="inlineStr">
        <is>
          <t>37 80 4980 689-6</t>
        </is>
      </c>
      <c r="L408" t="inlineStr">
        <is>
          <t>2022-0008</t>
        </is>
      </c>
      <c r="M408" s="6" t="n">
        <v>44652</v>
      </c>
      <c r="N408" s="6" t="n">
        <v>46477</v>
      </c>
      <c r="O408" t="n">
        <v>40.3</v>
      </c>
    </row>
    <row r="409" hidden="1" s="287">
      <c r="A409" t="inlineStr">
        <is>
          <t>V100030</t>
        </is>
      </c>
      <c r="B409" t="n">
        <v>7</v>
      </c>
      <c r="C409" t="n">
        <v>50</v>
      </c>
      <c r="D409" t="inlineStr">
        <is>
          <t>Rail Cargo Austria AG</t>
        </is>
      </c>
      <c r="E409" t="inlineStr">
        <is>
          <t>100020</t>
        </is>
      </c>
      <c r="F409" t="inlineStr">
        <is>
          <t>Am Hauptbahnhof 2</t>
        </is>
      </c>
      <c r="G409" t="inlineStr">
        <is>
          <t>1100</t>
        </is>
      </c>
      <c r="H409" t="inlineStr">
        <is>
          <t>Wien</t>
        </is>
      </c>
      <c r="I409" t="inlineStr">
        <is>
          <t>AT</t>
        </is>
      </c>
      <c r="J409" t="inlineStr">
        <is>
          <t>SGGMRS_M5</t>
        </is>
      </c>
      <c r="K409" t="inlineStr">
        <is>
          <t>37 80 4953 362-3</t>
        </is>
      </c>
      <c r="L409" t="inlineStr">
        <is>
          <t>2022-0011</t>
        </is>
      </c>
      <c r="M409" s="6" t="n">
        <v>44774</v>
      </c>
      <c r="N409" s="6" t="n">
        <v>46203</v>
      </c>
      <c r="O409" t="n">
        <v>23</v>
      </c>
    </row>
    <row r="410" hidden="1" s="287">
      <c r="A410" t="inlineStr">
        <is>
          <t>V300026</t>
        </is>
      </c>
      <c r="B410" t="n">
        <v>5</v>
      </c>
      <c r="C410" t="n">
        <v>50</v>
      </c>
      <c r="D410" t="inlineStr">
        <is>
          <t>Oceanogate Italia S.r.l.</t>
        </is>
      </c>
      <c r="E410" t="inlineStr">
        <is>
          <t>100010</t>
        </is>
      </c>
      <c r="F410" t="inlineStr">
        <is>
          <t>Via Primo Maggio 1</t>
        </is>
      </c>
      <c r="G410" t="inlineStr">
        <is>
          <t>20066</t>
        </is>
      </c>
      <c r="H410" t="inlineStr">
        <is>
          <t>Melzo (MI)</t>
        </is>
      </c>
      <c r="I410" t="inlineStr">
        <is>
          <t>IT</t>
        </is>
      </c>
      <c r="J410" t="inlineStr">
        <is>
          <t>SDGGMRSS_M8</t>
        </is>
      </c>
      <c r="K410" t="inlineStr">
        <is>
          <t>37 80 4956 220-0</t>
        </is>
      </c>
      <c r="L410" t="inlineStr">
        <is>
          <t>2023-0005</t>
        </is>
      </c>
      <c r="M410" s="6" t="n">
        <v>45017</v>
      </c>
      <c r="N410" s="6" t="n">
        <v>46387</v>
      </c>
      <c r="O410" t="n">
        <v>66.43000000000001</v>
      </c>
    </row>
    <row r="411" hidden="1" s="287">
      <c r="A411" t="inlineStr">
        <is>
          <t>V100039</t>
        </is>
      </c>
      <c r="B411" t="n">
        <v>2</v>
      </c>
      <c r="C411" t="n">
        <v>50</v>
      </c>
      <c r="D411" t="inlineStr">
        <is>
          <t>Rail Cargo Austria AG</t>
        </is>
      </c>
      <c r="E411" t="inlineStr">
        <is>
          <t>100020</t>
        </is>
      </c>
      <c r="F411" t="inlineStr">
        <is>
          <t>Am Hauptbahnhof 2</t>
        </is>
      </c>
      <c r="G411" t="inlineStr">
        <is>
          <t>1100</t>
        </is>
      </c>
      <c r="H411" t="inlineStr">
        <is>
          <t>Wien</t>
        </is>
      </c>
      <c r="I411" t="inlineStr">
        <is>
          <t>AT</t>
        </is>
      </c>
      <c r="J411" t="inlineStr">
        <is>
          <t>SDGGMRSS_M8</t>
        </is>
      </c>
      <c r="K411" t="inlineStr">
        <is>
          <t>35 80 4956 130-3</t>
        </is>
      </c>
      <c r="L411" t="inlineStr">
        <is>
          <t>2022-0023</t>
        </is>
      </c>
      <c r="M411" s="6" t="n">
        <v>44958</v>
      </c>
      <c r="N411" s="6" t="n">
        <v>46203</v>
      </c>
      <c r="O411" t="n">
        <v>49.9</v>
      </c>
    </row>
    <row r="412" hidden="1" s="287">
      <c r="A412" t="inlineStr">
        <is>
          <t>V700009</t>
        </is>
      </c>
      <c r="B412" t="n">
        <v>2</v>
      </c>
      <c r="C412" t="n">
        <v>50</v>
      </c>
      <c r="D412" t="inlineStr">
        <is>
          <t>CargoBeamer intermodal op. GmbH</t>
        </is>
      </c>
      <c r="E412" t="inlineStr">
        <is>
          <t>100005</t>
        </is>
      </c>
      <c r="F412" t="inlineStr">
        <is>
          <t>Kreuzstrasse 12</t>
        </is>
      </c>
      <c r="G412" t="inlineStr">
        <is>
          <t>04103</t>
        </is>
      </c>
      <c r="H412" t="inlineStr">
        <is>
          <t>Leipzig</t>
        </is>
      </c>
      <c r="I412" t="inlineStr">
        <is>
          <t>DE</t>
        </is>
      </c>
      <c r="J412" t="inlineStr">
        <is>
          <t>SDGGMRSS_M8</t>
        </is>
      </c>
      <c r="K412" t="inlineStr">
        <is>
          <t>37 80 4956 246-5</t>
        </is>
      </c>
      <c r="L412" t="inlineStr">
        <is>
          <t>2024-0011</t>
        </is>
      </c>
      <c r="M412" s="6" t="n">
        <v>45383</v>
      </c>
      <c r="N412" s="6" t="n">
        <v>46387</v>
      </c>
      <c r="O412" t="n">
        <v>53.5</v>
      </c>
    </row>
    <row r="413" hidden="1" s="287">
      <c r="A413" t="inlineStr">
        <is>
          <t>V100058</t>
        </is>
      </c>
      <c r="B413" t="n">
        <v>19</v>
      </c>
      <c r="C413" t="n">
        <v>20</v>
      </c>
      <c r="D413" t="inlineStr">
        <is>
          <t>RheinCargo GmbH &amp; Co. KG</t>
        </is>
      </c>
      <c r="E413" t="inlineStr">
        <is>
          <t>100011</t>
        </is>
      </c>
      <c r="F413" t="inlineStr">
        <is>
          <t>Hammer Landstrasse 3</t>
        </is>
      </c>
      <c r="G413" t="inlineStr">
        <is>
          <t>41460</t>
        </is>
      </c>
      <c r="H413" t="inlineStr">
        <is>
          <t>Neuss</t>
        </is>
      </c>
      <c r="I413" t="inlineStr">
        <is>
          <t>DE</t>
        </is>
      </c>
      <c r="J413" t="inlineStr">
        <is>
          <t>SGGNS_80XL</t>
        </is>
      </c>
      <c r="K413" t="inlineStr"/>
      <c r="L413" t="inlineStr">
        <is>
          <t>2024-0020</t>
        </is>
      </c>
      <c r="M413" s="6" t="n">
        <v>46539</v>
      </c>
      <c r="N413" s="6" t="n">
        <v>46924</v>
      </c>
      <c r="O413" t="n">
        <v>27.15</v>
      </c>
    </row>
    <row r="414" hidden="1" s="287">
      <c r="A414" t="inlineStr">
        <is>
          <t>V200042</t>
        </is>
      </c>
      <c r="B414" t="n">
        <v>4</v>
      </c>
      <c r="C414" t="n">
        <v>50</v>
      </c>
      <c r="D414" t="inlineStr">
        <is>
          <t>Captrain Deutschland CargoWest GmbH</t>
        </is>
      </c>
      <c r="E414" t="inlineStr">
        <is>
          <t>100030</t>
        </is>
      </c>
      <c r="F414" t="inlineStr">
        <is>
          <t>Am Grubenhof 2</t>
        </is>
      </c>
      <c r="G414" t="inlineStr">
        <is>
          <t>33330</t>
        </is>
      </c>
      <c r="H414" t="inlineStr">
        <is>
          <t>Gütersloh</t>
        </is>
      </c>
      <c r="I414" t="inlineStr">
        <is>
          <t>DE</t>
        </is>
      </c>
      <c r="J414" t="inlineStr">
        <is>
          <t>SGMMNS_M17</t>
        </is>
      </c>
      <c r="K414" t="inlineStr">
        <is>
          <t>33 80 4505 469-3</t>
        </is>
      </c>
      <c r="L414" t="inlineStr">
        <is>
          <t>2022-0010</t>
        </is>
      </c>
      <c r="M414" s="6" t="n">
        <v>45474</v>
      </c>
      <c r="N414" s="6" t="n">
        <v>46203</v>
      </c>
      <c r="O414" t="n">
        <v>21.4</v>
      </c>
    </row>
    <row r="415" hidden="1" s="287">
      <c r="A415" t="inlineStr">
        <is>
          <t>V200040</t>
        </is>
      </c>
      <c r="B415" t="n">
        <v>80</v>
      </c>
      <c r="C415" t="n">
        <v>50</v>
      </c>
      <c r="D415" t="inlineStr">
        <is>
          <t>PCC Intermodal S.A.</t>
        </is>
      </c>
      <c r="E415" t="inlineStr">
        <is>
          <t>100761</t>
        </is>
      </c>
      <c r="F415" t="inlineStr">
        <is>
          <t>ul Hutnicza 16</t>
        </is>
      </c>
      <c r="G415" t="inlineStr">
        <is>
          <t>81-061</t>
        </is>
      </c>
      <c r="H415" t="inlineStr">
        <is>
          <t>Gdynia</t>
        </is>
      </c>
      <c r="I415" t="inlineStr">
        <is>
          <t>PL</t>
        </is>
      </c>
      <c r="J415" t="inlineStr">
        <is>
          <t>SGNS_M13</t>
        </is>
      </c>
      <c r="K415" t="inlineStr">
        <is>
          <t>37 80 4564 305-3</t>
        </is>
      </c>
      <c r="L415" t="inlineStr">
        <is>
          <t>2024-0021</t>
        </is>
      </c>
      <c r="M415" s="6" t="n">
        <v>45609</v>
      </c>
      <c r="N415" s="6" t="n">
        <v>47069</v>
      </c>
      <c r="O415" t="n">
        <v>20.8</v>
      </c>
    </row>
    <row r="416" hidden="1" s="287">
      <c r="A416" t="inlineStr">
        <is>
          <t>V400006</t>
        </is>
      </c>
      <c r="B416" t="n">
        <v>170</v>
      </c>
      <c r="C416" t="n">
        <v>50</v>
      </c>
      <c r="D416" t="inlineStr">
        <is>
          <t>DB Cargo AG</t>
        </is>
      </c>
      <c r="E416" t="inlineStr">
        <is>
          <t>100000</t>
        </is>
      </c>
      <c r="F416" t="inlineStr">
        <is>
          <t>Rheinstrasse 2</t>
        </is>
      </c>
      <c r="G416" t="inlineStr">
        <is>
          <t>55116</t>
        </is>
      </c>
      <c r="H416" t="inlineStr">
        <is>
          <t>Mainz</t>
        </is>
      </c>
      <c r="I416" t="inlineStr">
        <is>
          <t>DE</t>
        </is>
      </c>
      <c r="J416" t="inlineStr">
        <is>
          <t>SGGRS_M25</t>
        </is>
      </c>
      <c r="K416" t="inlineStr">
        <is>
          <t>37 80 4850 900-4</t>
        </is>
      </c>
      <c r="L416" t="inlineStr">
        <is>
          <t>2021-2420</t>
        </is>
      </c>
      <c r="M416" s="6" t="n">
        <v>45635</v>
      </c>
      <c r="N416" s="6" t="n">
        <v>47330</v>
      </c>
      <c r="O416" t="n">
        <v>27.94</v>
      </c>
    </row>
    <row r="417" hidden="1" s="287">
      <c r="A417" t="inlineStr">
        <is>
          <t>V300063</t>
        </is>
      </c>
      <c r="B417" t="n">
        <v>2</v>
      </c>
      <c r="C417" t="n">
        <v>50</v>
      </c>
      <c r="D417" t="inlineStr">
        <is>
          <t>Kombiverkehr GmbH und Co. KG</t>
        </is>
      </c>
      <c r="E417" t="inlineStr">
        <is>
          <t>100332</t>
        </is>
      </c>
      <c r="F417" t="inlineStr">
        <is>
          <t>Zum Laurenburger Hof 76</t>
        </is>
      </c>
      <c r="G417" t="inlineStr">
        <is>
          <t>60594</t>
        </is>
      </c>
      <c r="H417" t="inlineStr">
        <is>
          <t>Frankfurt am Main</t>
        </is>
      </c>
      <c r="I417" t="inlineStr">
        <is>
          <t>DE</t>
        </is>
      </c>
      <c r="J417" t="inlineStr">
        <is>
          <t>SDGGMRSS_M32</t>
        </is>
      </c>
      <c r="K417" t="inlineStr">
        <is>
          <t>37 80 4992 833-6</t>
        </is>
      </c>
      <c r="L417" t="inlineStr">
        <is>
          <t>2024-0036</t>
        </is>
      </c>
      <c r="M417" s="6" t="n">
        <v>45720</v>
      </c>
      <c r="N417" s="6" t="n">
        <v>46477</v>
      </c>
      <c r="O417" t="n">
        <v>48.43</v>
      </c>
    </row>
    <row r="418" hidden="1" s="287">
      <c r="A418" t="inlineStr">
        <is>
          <t>V700009</t>
        </is>
      </c>
      <c r="B418" t="n">
        <v>39</v>
      </c>
      <c r="C418" t="n">
        <v>50</v>
      </c>
      <c r="D418" t="inlineStr">
        <is>
          <t>CargoBeamer intermodal op. GmbH</t>
        </is>
      </c>
      <c r="E418" t="inlineStr">
        <is>
          <t>100005</t>
        </is>
      </c>
      <c r="F418" t="inlineStr">
        <is>
          <t>Kreuzstrasse 12</t>
        </is>
      </c>
      <c r="G418" t="inlineStr">
        <is>
          <t>04103</t>
        </is>
      </c>
      <c r="H418" t="inlineStr">
        <is>
          <t>Leipzig</t>
        </is>
      </c>
      <c r="I418" t="inlineStr">
        <is>
          <t>DE</t>
        </is>
      </c>
      <c r="J418" t="inlineStr">
        <is>
          <t>SDGGMRSS_M8</t>
        </is>
      </c>
      <c r="K418" t="inlineStr">
        <is>
          <t>35 80 4956 010-7</t>
        </is>
      </c>
      <c r="L418" t="inlineStr">
        <is>
          <t>2024-0011</t>
        </is>
      </c>
      <c r="M418" s="6" t="n">
        <v>45809</v>
      </c>
      <c r="N418" s="6" t="n">
        <v>46387</v>
      </c>
      <c r="O418" t="n">
        <v>53.5</v>
      </c>
    </row>
    <row r="419" hidden="1" s="287">
      <c r="A419" t="inlineStr">
        <is>
          <t>V730005</t>
        </is>
      </c>
      <c r="B419" t="n">
        <v>7</v>
      </c>
      <c r="C419" t="n">
        <v>50</v>
      </c>
      <c r="D419" t="inlineStr">
        <is>
          <t>G.T.S. Rail S.p.a.</t>
        </is>
      </c>
      <c r="E419" t="inlineStr">
        <is>
          <t>100782</t>
        </is>
      </c>
      <c r="F419" t="inlineStr">
        <is>
          <t>Via Sasha Muciaccia 15/a</t>
        </is>
      </c>
      <c r="G419" t="inlineStr">
        <is>
          <t>70132</t>
        </is>
      </c>
      <c r="H419" t="inlineStr">
        <is>
          <t>Bari</t>
        </is>
      </c>
      <c r="I419" t="inlineStr">
        <is>
          <t>IT</t>
        </is>
      </c>
      <c r="J419" t="inlineStr">
        <is>
          <t>SGGRSS_M2</t>
        </is>
      </c>
      <c r="K419" t="inlineStr">
        <is>
          <t>37 80 4980 286-1</t>
        </is>
      </c>
      <c r="L419" t="inlineStr">
        <is>
          <t>2025-0019</t>
        </is>
      </c>
      <c r="M419" s="6" t="n">
        <v>45962</v>
      </c>
      <c r="N419" s="6" t="n">
        <v>46326</v>
      </c>
      <c r="O419" t="n">
        <v>30</v>
      </c>
    </row>
    <row r="420" hidden="1" s="287">
      <c r="A420" t="inlineStr">
        <is>
          <t>V300080</t>
        </is>
      </c>
      <c r="B420" t="n">
        <v>1</v>
      </c>
      <c r="C420" t="n">
        <v>50</v>
      </c>
      <c r="D420" t="inlineStr">
        <is>
          <t>Weco Rail GmbH</t>
        </is>
      </c>
      <c r="E420" t="inlineStr">
        <is>
          <t>100763</t>
        </is>
      </c>
      <c r="F420" t="inlineStr">
        <is>
          <t>Tanbruckgrasse 3</t>
        </is>
      </c>
      <c r="G420" t="inlineStr">
        <is>
          <t>1120</t>
        </is>
      </c>
      <c r="H420" t="inlineStr">
        <is>
          <t>Wien</t>
        </is>
      </c>
      <c r="I420" t="inlineStr">
        <is>
          <t>AT</t>
        </is>
      </c>
      <c r="J420" t="inlineStr">
        <is>
          <t>SGGMRS_M5</t>
        </is>
      </c>
      <c r="K420" t="inlineStr">
        <is>
          <t>37 80 4953 365-6</t>
        </is>
      </c>
      <c r="L420" t="inlineStr">
        <is>
          <t>2025-0014</t>
        </is>
      </c>
      <c r="M420" s="6" t="n">
        <v>45931</v>
      </c>
      <c r="N420" s="6" t="n">
        <v>46660</v>
      </c>
      <c r="O420" t="n">
        <v>26</v>
      </c>
    </row>
    <row r="421" hidden="1" s="287">
      <c r="A421" t="inlineStr">
        <is>
          <t>V100013</t>
        </is>
      </c>
      <c r="B421" t="n">
        <v>67</v>
      </c>
      <c r="C421" t="n">
        <v>50</v>
      </c>
      <c r="D421" t="inlineStr">
        <is>
          <t>Rail Cargo Austria AG</t>
        </is>
      </c>
      <c r="E421" t="inlineStr">
        <is>
          <t>100020</t>
        </is>
      </c>
      <c r="F421" t="inlineStr">
        <is>
          <t>Am Hauptbahnhof 2</t>
        </is>
      </c>
      <c r="G421" t="inlineStr">
        <is>
          <t>1100</t>
        </is>
      </c>
      <c r="H421" t="inlineStr">
        <is>
          <t>Wien</t>
        </is>
      </c>
      <c r="I421" t="inlineStr">
        <is>
          <t>AT</t>
        </is>
      </c>
      <c r="J421" t="inlineStr">
        <is>
          <t>SDGGMRSS_M8</t>
        </is>
      </c>
      <c r="K421" t="inlineStr">
        <is>
          <t>35 80 4956 043-8</t>
        </is>
      </c>
      <c r="L421" t="inlineStr">
        <is>
          <t>2021-0035</t>
        </is>
      </c>
      <c r="M421" s="6" t="n">
        <v>45931</v>
      </c>
      <c r="N421" s="6" t="n">
        <v>46326</v>
      </c>
      <c r="O421" t="n">
        <v>37</v>
      </c>
    </row>
    <row r="422" hidden="1" s="287">
      <c r="A422" t="inlineStr">
        <is>
          <t>V100019</t>
        </is>
      </c>
      <c r="B422" t="n">
        <v>35</v>
      </c>
      <c r="C422" t="n">
        <v>50</v>
      </c>
      <c r="D422" t="inlineStr">
        <is>
          <t>Rail Cargo Austria AG</t>
        </is>
      </c>
      <c r="E422" t="inlineStr">
        <is>
          <t>100020</t>
        </is>
      </c>
      <c r="F422" t="inlineStr">
        <is>
          <t>Am Hauptbahnhof 2</t>
        </is>
      </c>
      <c r="G422" t="inlineStr">
        <is>
          <t>1100</t>
        </is>
      </c>
      <c r="H422" t="inlineStr">
        <is>
          <t>Wien</t>
        </is>
      </c>
      <c r="I422" t="inlineStr">
        <is>
          <t>AT</t>
        </is>
      </c>
      <c r="J422" t="inlineStr">
        <is>
          <t>SDGGMRSS_M8</t>
        </is>
      </c>
      <c r="K422" t="inlineStr">
        <is>
          <t>37 80 4992 327-9</t>
        </is>
      </c>
      <c r="L422" t="inlineStr">
        <is>
          <t>2021-0036</t>
        </is>
      </c>
      <c r="M422" s="6" t="n">
        <v>45931</v>
      </c>
      <c r="N422" s="6" t="n">
        <v>46326</v>
      </c>
      <c r="O422" t="n">
        <v>37</v>
      </c>
    </row>
    <row r="423" hidden="1" s="287">
      <c r="A423" t="inlineStr">
        <is>
          <t>V720005</t>
        </is>
      </c>
      <c r="B423" t="n">
        <v>19</v>
      </c>
      <c r="C423" t="n">
        <v>20</v>
      </c>
      <c r="D423" t="inlineStr">
        <is>
          <t>LAUDE Smart Intermodal S.A.</t>
        </is>
      </c>
      <c r="E423" t="inlineStr">
        <is>
          <t>100026</t>
        </is>
      </c>
      <c r="F423" t="inlineStr">
        <is>
          <t>ul. Wroclawska 131</t>
        </is>
      </c>
      <c r="G423" t="inlineStr">
        <is>
          <t>87-100</t>
        </is>
      </c>
      <c r="H423" t="inlineStr">
        <is>
          <t>Torun</t>
        </is>
      </c>
      <c r="I423" t="inlineStr">
        <is>
          <t>PL</t>
        </is>
      </c>
      <c r="J423" t="inlineStr">
        <is>
          <t>SDGGMRS_DTW</t>
        </is>
      </c>
      <c r="K423" t="inlineStr"/>
      <c r="L423" t="inlineStr">
        <is>
          <t>2025-0031</t>
        </is>
      </c>
      <c r="M423" s="6" t="n">
        <v>45992</v>
      </c>
      <c r="N423" s="6" t="n">
        <v>46387</v>
      </c>
      <c r="O423" t="n">
        <v>49.25</v>
      </c>
    </row>
    <row r="424" hidden="1" s="287">
      <c r="A424" t="inlineStr">
        <is>
          <t>V730008</t>
        </is>
      </c>
      <c r="B424" t="n">
        <v>19</v>
      </c>
      <c r="C424" t="n">
        <v>20</v>
      </c>
      <c r="D424" t="inlineStr">
        <is>
          <t>Martin Tolksdorf Logistics GmbH</t>
        </is>
      </c>
      <c r="E424" t="inlineStr">
        <is>
          <t>100787</t>
        </is>
      </c>
      <c r="F424" t="inlineStr">
        <is>
          <t>Bahnhofstrasse 47</t>
        </is>
      </c>
      <c r="G424" t="inlineStr">
        <is>
          <t>65611</t>
        </is>
      </c>
      <c r="H424" t="inlineStr">
        <is>
          <t>Brechen</t>
        </is>
      </c>
      <c r="I424" t="inlineStr">
        <is>
          <t>DE</t>
        </is>
      </c>
      <c r="J424" t="inlineStr">
        <is>
          <t>SDGGMRS_DTW</t>
        </is>
      </c>
      <c r="K424" t="inlineStr"/>
      <c r="L424" t="inlineStr">
        <is>
          <t>2025-0034</t>
        </is>
      </c>
      <c r="M424" s="6" t="n">
        <v>45992</v>
      </c>
      <c r="N424" s="6" t="n">
        <v>46387</v>
      </c>
      <c r="O424" t="n">
        <v>62.85</v>
      </c>
    </row>
    <row r="425" hidden="1" s="287">
      <c r="A425" t="inlineStr">
        <is>
          <t>V300084</t>
        </is>
      </c>
      <c r="B425" t="n">
        <v>8</v>
      </c>
      <c r="C425" t="n">
        <v>50</v>
      </c>
      <c r="D425" t="inlineStr">
        <is>
          <t>duisport logistics &amp;</t>
        </is>
      </c>
      <c r="E425" t="inlineStr">
        <is>
          <t>100003</t>
        </is>
      </c>
      <c r="F425" t="inlineStr">
        <is>
          <t>port services GmbH</t>
        </is>
      </c>
      <c r="G425" t="inlineStr">
        <is>
          <t>47119</t>
        </is>
      </c>
      <c r="H425" t="inlineStr">
        <is>
          <t>Duisburg</t>
        </is>
      </c>
      <c r="I425" t="inlineStr">
        <is>
          <t>DE</t>
        </is>
      </c>
      <c r="J425" t="inlineStr">
        <is>
          <t>SGGRSS_M2</t>
        </is>
      </c>
      <c r="K425" t="inlineStr">
        <is>
          <t>33 80 4960 142-4</t>
        </is>
      </c>
      <c r="L425" t="inlineStr">
        <is>
          <t>2025-0005</t>
        </is>
      </c>
      <c r="M425" s="6" t="n">
        <v>46054</v>
      </c>
      <c r="N425" s="6" t="n">
        <v>46783</v>
      </c>
      <c r="O425" t="n">
        <v>25.2</v>
      </c>
    </row>
    <row r="426">
      <c r="A426" t="inlineStr">
        <is>
          <t>V300086</t>
        </is>
      </c>
      <c r="B426" t="n">
        <v>19</v>
      </c>
      <c r="C426" t="n">
        <v>20</v>
      </c>
      <c r="D426" t="inlineStr">
        <is>
          <t>LTE Logistik- und Transport GmbH</t>
        </is>
      </c>
      <c r="E426" t="inlineStr">
        <is>
          <t>100766</t>
        </is>
      </c>
      <c r="F426" t="inlineStr">
        <is>
          <t>Hans-Roth-Strasse 3/1/Top 5</t>
        </is>
      </c>
      <c r="G426" t="inlineStr">
        <is>
          <t>8073</t>
        </is>
      </c>
      <c r="H426" t="inlineStr">
        <is>
          <t>Feldkirchen bei Graz</t>
        </is>
      </c>
      <c r="I426" t="inlineStr">
        <is>
          <t>AT</t>
        </is>
      </c>
      <c r="J426" t="inlineStr">
        <is>
          <t>SGGMRS_90</t>
        </is>
      </c>
      <c r="K426" t="inlineStr"/>
      <c r="L426" t="inlineStr">
        <is>
          <t>2025-0042</t>
        </is>
      </c>
      <c r="M426" s="6" t="n">
        <v>46069</v>
      </c>
      <c r="N426" s="6" t="n">
        <v>46752</v>
      </c>
      <c r="O426" t="n">
        <v>24.5</v>
      </c>
    </row>
    <row r="427" hidden="1" s="287">
      <c r="A427" t="inlineStr">
        <is>
          <t>V300089</t>
        </is>
      </c>
      <c r="B427" t="n">
        <v>19</v>
      </c>
      <c r="C427" t="n">
        <v>20</v>
      </c>
      <c r="D427" t="inlineStr">
        <is>
          <t>Kombiverkehr GmbH und Co. KG</t>
        </is>
      </c>
      <c r="E427" t="inlineStr">
        <is>
          <t>100332</t>
        </is>
      </c>
      <c r="F427" t="inlineStr">
        <is>
          <t>Zum Laurenburger Hof 76</t>
        </is>
      </c>
      <c r="G427" t="inlineStr">
        <is>
          <t>60594</t>
        </is>
      </c>
      <c r="H427" t="inlineStr">
        <is>
          <t>Frankfurt am Main</t>
        </is>
      </c>
      <c r="I427" t="inlineStr">
        <is>
          <t>DE</t>
        </is>
      </c>
      <c r="J427" t="inlineStr">
        <is>
          <t>SGNS_60</t>
        </is>
      </c>
      <c r="K427" t="inlineStr"/>
      <c r="L427" t="inlineStr">
        <is>
          <t>2025-0038</t>
        </is>
      </c>
      <c r="M427" s="6" t="n">
        <v>46113</v>
      </c>
      <c r="N427" s="6" t="n">
        <v>46843</v>
      </c>
      <c r="O427" t="n">
        <v>23.64</v>
      </c>
    </row>
    <row r="428" hidden="1" s="287">
      <c r="A428" t="inlineStr">
        <is>
          <t>V730011</t>
        </is>
      </c>
      <c r="B428" t="n">
        <v>19</v>
      </c>
      <c r="C428" t="n">
        <v>20</v>
      </c>
      <c r="D428" t="inlineStr">
        <is>
          <t>LTE Logistik- und Transport GmbH</t>
        </is>
      </c>
      <c r="E428" t="inlineStr">
        <is>
          <t>100766</t>
        </is>
      </c>
      <c r="F428" t="inlineStr">
        <is>
          <t>Hans-Roth-Strasse 3/1/Top 5</t>
        </is>
      </c>
      <c r="G428" t="inlineStr">
        <is>
          <t>8073</t>
        </is>
      </c>
      <c r="H428" t="inlineStr">
        <is>
          <t>Feldkirchen bei Graz</t>
        </is>
      </c>
      <c r="I428" t="inlineStr">
        <is>
          <t>AT</t>
        </is>
      </c>
      <c r="J428" t="inlineStr">
        <is>
          <t>SGGMRS_90</t>
        </is>
      </c>
      <c r="K428" t="inlineStr"/>
      <c r="L428" t="inlineStr">
        <is>
          <t>2025-0042</t>
        </is>
      </c>
      <c r="M428" s="6" t="n">
        <v>46069</v>
      </c>
      <c r="N428" s="6" t="n">
        <v>46752</v>
      </c>
      <c r="O428" t="n">
        <v>24.5</v>
      </c>
    </row>
    <row r="429" hidden="1" s="287">
      <c r="A429" t="inlineStr">
        <is>
          <t>V100068</t>
        </is>
      </c>
      <c r="B429" t="n">
        <v>19</v>
      </c>
      <c r="C429" t="n">
        <v>20</v>
      </c>
      <c r="D429" t="inlineStr">
        <is>
          <t>LAUDE Smart Intermodal S.A.</t>
        </is>
      </c>
      <c r="E429" t="inlineStr">
        <is>
          <t>100026</t>
        </is>
      </c>
      <c r="F429" t="inlineStr">
        <is>
          <t>ul. Wroclawska 131</t>
        </is>
      </c>
      <c r="G429" t="inlineStr">
        <is>
          <t>87-100</t>
        </is>
      </c>
      <c r="H429" t="inlineStr">
        <is>
          <t>Torun</t>
        </is>
      </c>
      <c r="I429" t="inlineStr">
        <is>
          <t>PL</t>
        </is>
      </c>
      <c r="J429" t="inlineStr">
        <is>
          <t>SGMMNS_40</t>
        </is>
      </c>
      <c r="K429" t="inlineStr"/>
      <c r="L429" t="inlineStr">
        <is>
          <t>2026-0002</t>
        </is>
      </c>
      <c r="M429" s="6" t="n">
        <v>46081</v>
      </c>
      <c r="N429" s="6" t="n">
        <v>46445</v>
      </c>
      <c r="O429" t="n">
        <v>16.85</v>
      </c>
    </row>
    <row r="430" hidden="1" s="287">
      <c r="A430" t="inlineStr">
        <is>
          <t>V300003</t>
        </is>
      </c>
      <c r="B430" t="n">
        <v>8</v>
      </c>
      <c r="C430" t="n">
        <v>50</v>
      </c>
      <c r="D430" t="inlineStr">
        <is>
          <t>Contargo Rail Services GmbH</t>
        </is>
      </c>
      <c r="E430" t="inlineStr">
        <is>
          <t>100001</t>
        </is>
      </c>
      <c r="F430" t="inlineStr">
        <is>
          <t>Rheinkaistrasse 2</t>
        </is>
      </c>
      <c r="G430" t="inlineStr">
        <is>
          <t>68159</t>
        </is>
      </c>
      <c r="H430" t="inlineStr">
        <is>
          <t>Mannheim</t>
        </is>
      </c>
      <c r="I430" t="inlineStr">
        <is>
          <t>DE</t>
        </is>
      </c>
      <c r="J430" t="inlineStr">
        <is>
          <t>SGGRSS_M2</t>
        </is>
      </c>
      <c r="K430" t="inlineStr">
        <is>
          <t>37 80 4980 662-3</t>
        </is>
      </c>
      <c r="L430" t="inlineStr">
        <is>
          <t>2020-0003</t>
        </is>
      </c>
      <c r="M430" s="6" t="n">
        <v>44197</v>
      </c>
      <c r="N430" s="6" t="n">
        <v>46387</v>
      </c>
      <c r="O430" t="n">
        <v>39.1</v>
      </c>
    </row>
    <row r="431" hidden="1" s="287">
      <c r="A431" t="inlineStr">
        <is>
          <t>V300005</t>
        </is>
      </c>
      <c r="B431" t="n">
        <v>6</v>
      </c>
      <c r="C431" t="n">
        <v>50</v>
      </c>
      <c r="D431" t="inlineStr">
        <is>
          <t>Hupac Intermodal SA</t>
        </is>
      </c>
      <c r="E431" t="inlineStr">
        <is>
          <t>100009</t>
        </is>
      </c>
      <c r="F431" t="inlineStr">
        <is>
          <t>Viale R. Manzoni 6</t>
        </is>
      </c>
      <c r="G431" t="inlineStr">
        <is>
          <t>6830</t>
        </is>
      </c>
      <c r="H431" t="inlineStr">
        <is>
          <t>Chiasso</t>
        </is>
      </c>
      <c r="I431" t="inlineStr">
        <is>
          <t>CH</t>
        </is>
      </c>
      <c r="J431" t="inlineStr">
        <is>
          <t>SDGGMRSS_M8</t>
        </is>
      </c>
      <c r="K431" t="inlineStr">
        <is>
          <t>37 80 4956 231-7</t>
        </is>
      </c>
      <c r="L431" t="inlineStr">
        <is>
          <t>2021-0007</t>
        </is>
      </c>
      <c r="M431" s="6" t="n">
        <v>44343</v>
      </c>
      <c r="N431" s="6" t="n">
        <v>46538</v>
      </c>
      <c r="O431" t="n">
        <v>51.3</v>
      </c>
    </row>
    <row r="432" hidden="1" s="287">
      <c r="A432" t="inlineStr">
        <is>
          <t>V100019</t>
        </is>
      </c>
      <c r="B432" t="n">
        <v>6</v>
      </c>
      <c r="C432" t="n">
        <v>50</v>
      </c>
      <c r="D432" t="inlineStr">
        <is>
          <t>Rail Cargo Austria AG</t>
        </is>
      </c>
      <c r="E432" t="inlineStr">
        <is>
          <t>100020</t>
        </is>
      </c>
      <c r="F432" t="inlineStr">
        <is>
          <t>Am Hauptbahnhof 2</t>
        </is>
      </c>
      <c r="G432" t="inlineStr">
        <is>
          <t>1100</t>
        </is>
      </c>
      <c r="H432" t="inlineStr">
        <is>
          <t>Wien</t>
        </is>
      </c>
      <c r="I432" t="inlineStr">
        <is>
          <t>AT</t>
        </is>
      </c>
      <c r="J432" t="inlineStr">
        <is>
          <t>SDGGMRSS_M8</t>
        </is>
      </c>
      <c r="K432" t="inlineStr">
        <is>
          <t>37 80 4956 600-3</t>
        </is>
      </c>
      <c r="L432" t="inlineStr">
        <is>
          <t>2021-0036</t>
        </is>
      </c>
      <c r="M432" s="6" t="n">
        <v>44635</v>
      </c>
      <c r="N432" s="6" t="n">
        <v>46326</v>
      </c>
      <c r="O432" t="n">
        <v>37</v>
      </c>
    </row>
    <row r="433" hidden="1" s="287">
      <c r="A433" t="inlineStr">
        <is>
          <t>V100021</t>
        </is>
      </c>
      <c r="B433" t="n">
        <v>10</v>
      </c>
      <c r="C433" t="n">
        <v>50</v>
      </c>
      <c r="D433" t="inlineStr">
        <is>
          <t>RheinCargo GmbH &amp; Co. KG</t>
        </is>
      </c>
      <c r="E433" t="inlineStr">
        <is>
          <t>100011</t>
        </is>
      </c>
      <c r="F433" t="inlineStr">
        <is>
          <t>Hammer Landstrasse 3</t>
        </is>
      </c>
      <c r="G433" t="inlineStr">
        <is>
          <t>41460</t>
        </is>
      </c>
      <c r="H433" t="inlineStr">
        <is>
          <t>Neuss</t>
        </is>
      </c>
      <c r="I433" t="inlineStr">
        <is>
          <t>DE</t>
        </is>
      </c>
      <c r="J433" t="inlineStr">
        <is>
          <t>SGGRSS_M2</t>
        </is>
      </c>
      <c r="K433" t="inlineStr">
        <is>
          <t>37 80 4980 801-7</t>
        </is>
      </c>
      <c r="L433" t="inlineStr">
        <is>
          <t>2022-0003</t>
        </is>
      </c>
      <c r="M433" s="6" t="n">
        <v>44673</v>
      </c>
      <c r="N433" s="6" t="n">
        <v>46387</v>
      </c>
      <c r="O433" t="n">
        <v>28.25</v>
      </c>
    </row>
    <row r="434" hidden="1" s="287">
      <c r="A434" t="inlineStr">
        <is>
          <t>V300018</t>
        </is>
      </c>
      <c r="B434" t="n">
        <v>10</v>
      </c>
      <c r="C434" t="n">
        <v>50</v>
      </c>
      <c r="D434" t="inlineStr">
        <is>
          <t>Contargo Rail Services GmbH</t>
        </is>
      </c>
      <c r="E434" t="inlineStr">
        <is>
          <t>100001</t>
        </is>
      </c>
      <c r="F434" t="inlineStr">
        <is>
          <t>Rheinkaistrasse 2</t>
        </is>
      </c>
      <c r="G434" t="inlineStr">
        <is>
          <t>68159</t>
        </is>
      </c>
      <c r="H434" t="inlineStr">
        <is>
          <t>Mannheim</t>
        </is>
      </c>
      <c r="I434" t="inlineStr">
        <is>
          <t>DE</t>
        </is>
      </c>
      <c r="J434" t="inlineStr">
        <is>
          <t>SGGRSS_M2</t>
        </is>
      </c>
      <c r="K434" t="inlineStr">
        <is>
          <t>37 80 4980 283-8</t>
        </is>
      </c>
      <c r="L434" t="inlineStr">
        <is>
          <t>2022-0008</t>
        </is>
      </c>
      <c r="M434" s="6" t="n">
        <v>44652</v>
      </c>
      <c r="N434" s="6" t="n">
        <v>46477</v>
      </c>
      <c r="O434" t="n">
        <v>40.3</v>
      </c>
    </row>
    <row r="435" hidden="1" s="287">
      <c r="A435" t="inlineStr">
        <is>
          <t>V100030</t>
        </is>
      </c>
      <c r="B435" t="n">
        <v>8</v>
      </c>
      <c r="C435" t="n">
        <v>50</v>
      </c>
      <c r="D435" t="inlineStr">
        <is>
          <t>Rail Cargo Austria AG</t>
        </is>
      </c>
      <c r="E435" t="inlineStr">
        <is>
          <t>100020</t>
        </is>
      </c>
      <c r="F435" t="inlineStr">
        <is>
          <t>Am Hauptbahnhof 2</t>
        </is>
      </c>
      <c r="G435" t="inlineStr">
        <is>
          <t>1100</t>
        </is>
      </c>
      <c r="H435" t="inlineStr">
        <is>
          <t>Wien</t>
        </is>
      </c>
      <c r="I435" t="inlineStr">
        <is>
          <t>AT</t>
        </is>
      </c>
      <c r="J435" t="inlineStr">
        <is>
          <t>SGGMRS_M5</t>
        </is>
      </c>
      <c r="K435" t="inlineStr">
        <is>
          <t>37 80 4953 363-1</t>
        </is>
      </c>
      <c r="L435" t="inlineStr">
        <is>
          <t>2022-0011</t>
        </is>
      </c>
      <c r="M435" s="6" t="n">
        <v>44774</v>
      </c>
      <c r="N435" s="6" t="n">
        <v>46203</v>
      </c>
      <c r="O435" t="n">
        <v>23</v>
      </c>
    </row>
    <row r="436" hidden="1" s="287">
      <c r="A436" t="inlineStr">
        <is>
          <t>V300026</t>
        </is>
      </c>
      <c r="B436" t="n">
        <v>6</v>
      </c>
      <c r="C436" t="n">
        <v>50</v>
      </c>
      <c r="D436" t="inlineStr">
        <is>
          <t>Oceanogate Italia S.r.l.</t>
        </is>
      </c>
      <c r="E436" t="inlineStr">
        <is>
          <t>100010</t>
        </is>
      </c>
      <c r="F436" t="inlineStr">
        <is>
          <t>Via Primo Maggio 1</t>
        </is>
      </c>
      <c r="G436" t="inlineStr">
        <is>
          <t>20066</t>
        </is>
      </c>
      <c r="H436" t="inlineStr">
        <is>
          <t>Melzo (MI)</t>
        </is>
      </c>
      <c r="I436" t="inlineStr">
        <is>
          <t>IT</t>
        </is>
      </c>
      <c r="J436" t="inlineStr">
        <is>
          <t>SDGGMRSS_M8</t>
        </is>
      </c>
      <c r="K436" t="inlineStr">
        <is>
          <t>37 80 4956 221-8</t>
        </is>
      </c>
      <c r="L436" t="inlineStr">
        <is>
          <t>2023-0005</t>
        </is>
      </c>
      <c r="M436" s="6" t="n">
        <v>45017</v>
      </c>
      <c r="N436" s="6" t="n">
        <v>46387</v>
      </c>
      <c r="O436" t="n">
        <v>66.43000000000001</v>
      </c>
    </row>
    <row r="437" hidden="1" s="287">
      <c r="A437" t="inlineStr">
        <is>
          <t>V100039</t>
        </is>
      </c>
      <c r="B437" t="n">
        <v>3</v>
      </c>
      <c r="C437" t="n">
        <v>50</v>
      </c>
      <c r="D437" t="inlineStr">
        <is>
          <t>Rail Cargo Austria AG</t>
        </is>
      </c>
      <c r="E437" t="inlineStr">
        <is>
          <t>100020</t>
        </is>
      </c>
      <c r="F437" t="inlineStr">
        <is>
          <t>Am Hauptbahnhof 2</t>
        </is>
      </c>
      <c r="G437" t="inlineStr">
        <is>
          <t>1100</t>
        </is>
      </c>
      <c r="H437" t="inlineStr">
        <is>
          <t>Wien</t>
        </is>
      </c>
      <c r="I437" t="inlineStr">
        <is>
          <t>AT</t>
        </is>
      </c>
      <c r="J437" t="inlineStr">
        <is>
          <t>SDGGMRSS_M8</t>
        </is>
      </c>
      <c r="K437" t="inlineStr">
        <is>
          <t>35 80 4956 131-1</t>
        </is>
      </c>
      <c r="L437" t="inlineStr">
        <is>
          <t>2022-0023</t>
        </is>
      </c>
      <c r="M437" s="6" t="n">
        <v>44958</v>
      </c>
      <c r="N437" s="6" t="n">
        <v>46203</v>
      </c>
      <c r="O437" t="n">
        <v>49.9</v>
      </c>
    </row>
    <row r="438" hidden="1" s="287">
      <c r="A438" t="inlineStr">
        <is>
          <t>V700009</t>
        </is>
      </c>
      <c r="B438" t="n">
        <v>3</v>
      </c>
      <c r="C438" t="n">
        <v>50</v>
      </c>
      <c r="D438" t="inlineStr">
        <is>
          <t>CargoBeamer intermodal op. GmbH</t>
        </is>
      </c>
      <c r="E438" t="inlineStr">
        <is>
          <t>100005</t>
        </is>
      </c>
      <c r="F438" t="inlineStr">
        <is>
          <t>Kreuzstrasse 12</t>
        </is>
      </c>
      <c r="G438" t="inlineStr">
        <is>
          <t>04103</t>
        </is>
      </c>
      <c r="H438" t="inlineStr">
        <is>
          <t>Leipzig</t>
        </is>
      </c>
      <c r="I438" t="inlineStr">
        <is>
          <t>DE</t>
        </is>
      </c>
      <c r="J438" t="inlineStr">
        <is>
          <t>SDGGMRSS_M8</t>
        </is>
      </c>
      <c r="K438" t="inlineStr">
        <is>
          <t>35 80 4956 019-8</t>
        </is>
      </c>
      <c r="L438" t="inlineStr">
        <is>
          <t>2024-0011</t>
        </is>
      </c>
      <c r="M438" s="6" t="n">
        <v>45383</v>
      </c>
      <c r="N438" s="6" t="n">
        <v>46387</v>
      </c>
      <c r="O438" t="n">
        <v>53.5</v>
      </c>
    </row>
    <row r="439" hidden="1" s="287">
      <c r="A439" t="inlineStr">
        <is>
          <t>V100058</t>
        </is>
      </c>
      <c r="B439" t="n">
        <v>20</v>
      </c>
      <c r="C439" t="n">
        <v>20</v>
      </c>
      <c r="D439" t="inlineStr">
        <is>
          <t>RheinCargo GmbH &amp; Co. KG</t>
        </is>
      </c>
      <c r="E439" t="inlineStr">
        <is>
          <t>100011</t>
        </is>
      </c>
      <c r="F439" t="inlineStr">
        <is>
          <t>Hammer Landstrasse 3</t>
        </is>
      </c>
      <c r="G439" t="inlineStr">
        <is>
          <t>41460</t>
        </is>
      </c>
      <c r="H439" t="inlineStr">
        <is>
          <t>Neuss</t>
        </is>
      </c>
      <c r="I439" t="inlineStr">
        <is>
          <t>DE</t>
        </is>
      </c>
      <c r="J439" t="inlineStr">
        <is>
          <t>SGGNS_80XL</t>
        </is>
      </c>
      <c r="K439" t="inlineStr"/>
      <c r="L439" t="inlineStr">
        <is>
          <t>2024-0020</t>
        </is>
      </c>
      <c r="M439" s="6" t="n">
        <v>46539</v>
      </c>
      <c r="N439" s="6" t="n">
        <v>46924</v>
      </c>
      <c r="O439" t="n">
        <v>27.15</v>
      </c>
    </row>
    <row r="440" hidden="1" s="287">
      <c r="A440" t="inlineStr">
        <is>
          <t>V200042</t>
        </is>
      </c>
      <c r="B440" t="n">
        <v>5</v>
      </c>
      <c r="C440" t="n">
        <v>50</v>
      </c>
      <c r="D440" t="inlineStr">
        <is>
          <t>Captrain Deutschland CargoWest GmbH</t>
        </is>
      </c>
      <c r="E440" t="inlineStr">
        <is>
          <t>100030</t>
        </is>
      </c>
      <c r="F440" t="inlineStr">
        <is>
          <t>Am Grubenhof 2</t>
        </is>
      </c>
      <c r="G440" t="inlineStr">
        <is>
          <t>33330</t>
        </is>
      </c>
      <c r="H440" t="inlineStr">
        <is>
          <t>Gütersloh</t>
        </is>
      </c>
      <c r="I440" t="inlineStr">
        <is>
          <t>DE</t>
        </is>
      </c>
      <c r="J440" t="inlineStr">
        <is>
          <t>SGMMNS_M17</t>
        </is>
      </c>
      <c r="K440" t="inlineStr">
        <is>
          <t>33 80 4505 470-1</t>
        </is>
      </c>
      <c r="L440" t="inlineStr">
        <is>
          <t>2022-0010</t>
        </is>
      </c>
      <c r="M440" s="6" t="n">
        <v>45474</v>
      </c>
      <c r="N440" s="6" t="n">
        <v>46203</v>
      </c>
      <c r="O440" t="n">
        <v>21.4</v>
      </c>
    </row>
    <row r="441" hidden="1" s="287">
      <c r="A441" t="inlineStr">
        <is>
          <t>V200040</t>
        </is>
      </c>
      <c r="B441" t="n">
        <v>81</v>
      </c>
      <c r="C441" t="n">
        <v>50</v>
      </c>
      <c r="D441" t="inlineStr">
        <is>
          <t>PCC Intermodal S.A.</t>
        </is>
      </c>
      <c r="E441" t="inlineStr">
        <is>
          <t>100761</t>
        </is>
      </c>
      <c r="F441" t="inlineStr">
        <is>
          <t>ul Hutnicza 16</t>
        </is>
      </c>
      <c r="G441" t="inlineStr">
        <is>
          <t>81-061</t>
        </is>
      </c>
      <c r="H441" t="inlineStr">
        <is>
          <t>Gdynia</t>
        </is>
      </c>
      <c r="I441" t="inlineStr">
        <is>
          <t>PL</t>
        </is>
      </c>
      <c r="J441" t="inlineStr">
        <is>
          <t>SGNS_M13</t>
        </is>
      </c>
      <c r="K441" t="inlineStr">
        <is>
          <t>37 80 4564 306-1</t>
        </is>
      </c>
      <c r="L441" t="inlineStr">
        <is>
          <t>2024-0021</t>
        </is>
      </c>
      <c r="M441" s="6" t="n">
        <v>45609</v>
      </c>
      <c r="N441" s="6" t="n">
        <v>47069</v>
      </c>
      <c r="O441" t="n">
        <v>20.8</v>
      </c>
    </row>
    <row r="442" hidden="1" s="287">
      <c r="A442" t="inlineStr">
        <is>
          <t>V400006</t>
        </is>
      </c>
      <c r="B442" t="n">
        <v>171</v>
      </c>
      <c r="C442" t="n">
        <v>50</v>
      </c>
      <c r="D442" t="inlineStr">
        <is>
          <t>DB Cargo AG</t>
        </is>
      </c>
      <c r="E442" t="inlineStr">
        <is>
          <t>100000</t>
        </is>
      </c>
      <c r="F442" t="inlineStr">
        <is>
          <t>Rheinstrasse 2</t>
        </is>
      </c>
      <c r="G442" t="inlineStr">
        <is>
          <t>55116</t>
        </is>
      </c>
      <c r="H442" t="inlineStr">
        <is>
          <t>Mainz</t>
        </is>
      </c>
      <c r="I442" t="inlineStr">
        <is>
          <t>DE</t>
        </is>
      </c>
      <c r="J442" t="inlineStr">
        <is>
          <t>SGGRS_M25</t>
        </is>
      </c>
      <c r="K442" t="inlineStr">
        <is>
          <t>37 80 4850 901-2</t>
        </is>
      </c>
      <c r="L442" t="inlineStr">
        <is>
          <t>2021-2420</t>
        </is>
      </c>
      <c r="M442" s="6" t="n">
        <v>45635</v>
      </c>
      <c r="N442" s="6" t="n">
        <v>47330</v>
      </c>
      <c r="O442" t="n">
        <v>27.94</v>
      </c>
    </row>
    <row r="443" hidden="1" s="287">
      <c r="A443" t="inlineStr">
        <is>
          <t>V300063</t>
        </is>
      </c>
      <c r="B443" t="n">
        <v>3</v>
      </c>
      <c r="C443" t="n">
        <v>50</v>
      </c>
      <c r="D443" t="inlineStr">
        <is>
          <t>Kombiverkehr GmbH und Co. KG</t>
        </is>
      </c>
      <c r="E443" t="inlineStr">
        <is>
          <t>100332</t>
        </is>
      </c>
      <c r="F443" t="inlineStr">
        <is>
          <t>Zum Laurenburger Hof 76</t>
        </is>
      </c>
      <c r="G443" t="inlineStr">
        <is>
          <t>60594</t>
        </is>
      </c>
      <c r="H443" t="inlineStr">
        <is>
          <t>Frankfurt am Main</t>
        </is>
      </c>
      <c r="I443" t="inlineStr">
        <is>
          <t>DE</t>
        </is>
      </c>
      <c r="J443" t="inlineStr">
        <is>
          <t>SDGGMRSS_M32</t>
        </is>
      </c>
      <c r="K443" t="inlineStr">
        <is>
          <t>37 80 4992 834-4</t>
        </is>
      </c>
      <c r="L443" t="inlineStr">
        <is>
          <t>2024-0036</t>
        </is>
      </c>
      <c r="M443" s="6" t="n">
        <v>45720</v>
      </c>
      <c r="N443" s="6" t="n">
        <v>46477</v>
      </c>
      <c r="O443" t="n">
        <v>48.43</v>
      </c>
    </row>
    <row r="444" hidden="1" s="287">
      <c r="A444" t="inlineStr">
        <is>
          <t>V200052</t>
        </is>
      </c>
      <c r="B444" t="n">
        <v>1</v>
      </c>
      <c r="C444" t="n">
        <v>50</v>
      </c>
      <c r="D444" t="inlineStr">
        <is>
          <t>CargoBeamer intermodal op. GmbH</t>
        </is>
      </c>
      <c r="E444" t="inlineStr">
        <is>
          <t>100005</t>
        </is>
      </c>
      <c r="F444" t="inlineStr">
        <is>
          <t>Kreuzstrasse 12</t>
        </is>
      </c>
      <c r="G444" t="inlineStr">
        <is>
          <t>04103</t>
        </is>
      </c>
      <c r="H444" t="inlineStr">
        <is>
          <t>Leipzig</t>
        </is>
      </c>
      <c r="I444" t="inlineStr">
        <is>
          <t>DE</t>
        </is>
      </c>
      <c r="J444" t="inlineStr">
        <is>
          <t>SGNSS_M10</t>
        </is>
      </c>
      <c r="K444" t="inlineStr">
        <is>
          <t>37 80 4563 762-6</t>
        </is>
      </c>
      <c r="L444" t="inlineStr">
        <is>
          <t>2025-0009</t>
        </is>
      </c>
      <c r="M444" s="6" t="n">
        <v>45809</v>
      </c>
      <c r="N444" s="6" t="n">
        <v>46538</v>
      </c>
      <c r="O444" t="n">
        <v>24.3</v>
      </c>
    </row>
    <row r="445" hidden="1" s="287">
      <c r="A445" t="inlineStr">
        <is>
          <t>V700009</t>
        </is>
      </c>
      <c r="B445" t="n">
        <v>40</v>
      </c>
      <c r="C445" t="n">
        <v>50</v>
      </c>
      <c r="D445" t="inlineStr">
        <is>
          <t>CargoBeamer intermodal op. GmbH</t>
        </is>
      </c>
      <c r="E445" t="inlineStr">
        <is>
          <t>100005</t>
        </is>
      </c>
      <c r="F445" t="inlineStr">
        <is>
          <t>Kreuzstrasse 12</t>
        </is>
      </c>
      <c r="G445" t="inlineStr">
        <is>
          <t>04103</t>
        </is>
      </c>
      <c r="H445" t="inlineStr">
        <is>
          <t>Leipzig</t>
        </is>
      </c>
      <c r="I445" t="inlineStr">
        <is>
          <t>DE</t>
        </is>
      </c>
      <c r="J445" t="inlineStr">
        <is>
          <t>SDGGMRSS_M8</t>
        </is>
      </c>
      <c r="K445" t="inlineStr">
        <is>
          <t>35 80 4956 011-5</t>
        </is>
      </c>
      <c r="L445" t="inlineStr">
        <is>
          <t>2024-0011</t>
        </is>
      </c>
      <c r="M445" s="6" t="n">
        <v>45809</v>
      </c>
      <c r="N445" s="6" t="n">
        <v>46387</v>
      </c>
      <c r="O445" t="n">
        <v>53.5</v>
      </c>
    </row>
    <row r="446" hidden="1" s="287">
      <c r="A446" t="inlineStr">
        <is>
          <t>V730005</t>
        </is>
      </c>
      <c r="B446" t="n">
        <v>8</v>
      </c>
      <c r="C446" t="n">
        <v>50</v>
      </c>
      <c r="D446" t="inlineStr">
        <is>
          <t>G.T.S. Rail S.p.a.</t>
        </is>
      </c>
      <c r="E446" t="inlineStr">
        <is>
          <t>100782</t>
        </is>
      </c>
      <c r="F446" t="inlineStr">
        <is>
          <t>Via Sasha Muciaccia 15/a</t>
        </is>
      </c>
      <c r="G446" t="inlineStr">
        <is>
          <t>70132</t>
        </is>
      </c>
      <c r="H446" t="inlineStr">
        <is>
          <t>Bari</t>
        </is>
      </c>
      <c r="I446" t="inlineStr">
        <is>
          <t>IT</t>
        </is>
      </c>
      <c r="J446" t="inlineStr">
        <is>
          <t>SGGRSS_M2</t>
        </is>
      </c>
      <c r="K446" t="inlineStr">
        <is>
          <t>37 80 4980 691-2</t>
        </is>
      </c>
      <c r="L446" t="inlineStr">
        <is>
          <t>2025-0019</t>
        </is>
      </c>
      <c r="M446" s="6" t="n">
        <v>45962</v>
      </c>
      <c r="N446" s="6" t="n">
        <v>46326</v>
      </c>
      <c r="O446" t="n">
        <v>30</v>
      </c>
    </row>
    <row r="447" hidden="1" s="287">
      <c r="A447" t="inlineStr">
        <is>
          <t>V300080</t>
        </is>
      </c>
      <c r="B447" t="n">
        <v>2</v>
      </c>
      <c r="C447" t="n">
        <v>50</v>
      </c>
      <c r="D447" t="inlineStr">
        <is>
          <t>Weco Rail GmbH</t>
        </is>
      </c>
      <c r="E447" t="inlineStr">
        <is>
          <t>100763</t>
        </is>
      </c>
      <c r="F447" t="inlineStr">
        <is>
          <t>Tanbruckgrasse 3</t>
        </is>
      </c>
      <c r="G447" t="inlineStr">
        <is>
          <t>1120</t>
        </is>
      </c>
      <c r="H447" t="inlineStr">
        <is>
          <t>Wien</t>
        </is>
      </c>
      <c r="I447" t="inlineStr">
        <is>
          <t>AT</t>
        </is>
      </c>
      <c r="J447" t="inlineStr">
        <is>
          <t>SGGMRS_M5</t>
        </is>
      </c>
      <c r="K447" t="inlineStr">
        <is>
          <t>37 80 4953 370-6</t>
        </is>
      </c>
      <c r="L447" t="inlineStr">
        <is>
          <t>2025-0014</t>
        </is>
      </c>
      <c r="M447" s="6" t="n">
        <v>45931</v>
      </c>
      <c r="N447" s="6" t="n">
        <v>46660</v>
      </c>
      <c r="O447" t="n">
        <v>26</v>
      </c>
    </row>
    <row r="448" hidden="1" s="287">
      <c r="A448" t="inlineStr">
        <is>
          <t>V100013</t>
        </is>
      </c>
      <c r="B448" t="n">
        <v>68</v>
      </c>
      <c r="C448" t="n">
        <v>50</v>
      </c>
      <c r="D448" t="inlineStr">
        <is>
          <t>Rail Cargo Austria AG</t>
        </is>
      </c>
      <c r="E448" t="inlineStr">
        <is>
          <t>100020</t>
        </is>
      </c>
      <c r="F448" t="inlineStr">
        <is>
          <t>Am Hauptbahnhof 2</t>
        </is>
      </c>
      <c r="G448" t="inlineStr">
        <is>
          <t>1100</t>
        </is>
      </c>
      <c r="H448" t="inlineStr">
        <is>
          <t>Wien</t>
        </is>
      </c>
      <c r="I448" t="inlineStr">
        <is>
          <t>AT</t>
        </is>
      </c>
      <c r="J448" t="inlineStr">
        <is>
          <t>SDGGMRSS_M8</t>
        </is>
      </c>
      <c r="K448" t="inlineStr">
        <is>
          <t>37 80 4992 310-5</t>
        </is>
      </c>
      <c r="L448" t="inlineStr">
        <is>
          <t>2021-0035</t>
        </is>
      </c>
      <c r="M448" s="6" t="n">
        <v>45931</v>
      </c>
      <c r="N448" s="6" t="n">
        <v>46326</v>
      </c>
      <c r="O448" t="n">
        <v>37</v>
      </c>
    </row>
    <row r="449" hidden="1" s="287">
      <c r="A449" t="inlineStr">
        <is>
          <t>V100019</t>
        </is>
      </c>
      <c r="B449" t="n">
        <v>36</v>
      </c>
      <c r="C449" t="n">
        <v>50</v>
      </c>
      <c r="D449" t="inlineStr">
        <is>
          <t>Rail Cargo Austria AG</t>
        </is>
      </c>
      <c r="E449" t="inlineStr">
        <is>
          <t>100020</t>
        </is>
      </c>
      <c r="F449" t="inlineStr">
        <is>
          <t>Am Hauptbahnhof 2</t>
        </is>
      </c>
      <c r="G449" t="inlineStr">
        <is>
          <t>1100</t>
        </is>
      </c>
      <c r="H449" t="inlineStr">
        <is>
          <t>Wien</t>
        </is>
      </c>
      <c r="I449" t="inlineStr">
        <is>
          <t>AT</t>
        </is>
      </c>
      <c r="J449" t="inlineStr">
        <is>
          <t>SDGGMRSS_M8</t>
        </is>
      </c>
      <c r="K449" t="inlineStr">
        <is>
          <t>37 80 4992 328-7</t>
        </is>
      </c>
      <c r="L449" t="inlineStr">
        <is>
          <t>2021-0036</t>
        </is>
      </c>
      <c r="M449" s="6" t="n">
        <v>45931</v>
      </c>
      <c r="N449" s="6" t="n">
        <v>46326</v>
      </c>
      <c r="O449" t="n">
        <v>37</v>
      </c>
    </row>
    <row r="450" hidden="1" s="287">
      <c r="A450" t="inlineStr">
        <is>
          <t>V720005</t>
        </is>
      </c>
      <c r="B450" t="n">
        <v>20</v>
      </c>
      <c r="C450" t="n">
        <v>20</v>
      </c>
      <c r="D450" t="inlineStr">
        <is>
          <t>LAUDE Smart Intermodal S.A.</t>
        </is>
      </c>
      <c r="E450" t="inlineStr">
        <is>
          <t>100026</t>
        </is>
      </c>
      <c r="F450" t="inlineStr">
        <is>
          <t>ul. Wroclawska 131</t>
        </is>
      </c>
      <c r="G450" t="inlineStr">
        <is>
          <t>87-100</t>
        </is>
      </c>
      <c r="H450" t="inlineStr">
        <is>
          <t>Torun</t>
        </is>
      </c>
      <c r="I450" t="inlineStr">
        <is>
          <t>PL</t>
        </is>
      </c>
      <c r="J450" t="inlineStr">
        <is>
          <t>SDGGMRS_DTW</t>
        </is>
      </c>
      <c r="K450" t="inlineStr"/>
      <c r="L450" t="inlineStr">
        <is>
          <t>2025-0031</t>
        </is>
      </c>
      <c r="M450" s="6" t="n">
        <v>45992</v>
      </c>
      <c r="N450" s="6" t="n">
        <v>46387</v>
      </c>
      <c r="O450" t="n">
        <v>49.25</v>
      </c>
    </row>
    <row r="451" hidden="1" s="287">
      <c r="A451" t="inlineStr">
        <is>
          <t>V730008</t>
        </is>
      </c>
      <c r="B451" t="n">
        <v>20</v>
      </c>
      <c r="C451" t="n">
        <v>20</v>
      </c>
      <c r="D451" t="inlineStr">
        <is>
          <t>Martin Tolksdorf Logistics GmbH</t>
        </is>
      </c>
      <c r="E451" t="inlineStr">
        <is>
          <t>100787</t>
        </is>
      </c>
      <c r="F451" t="inlineStr">
        <is>
          <t>Bahnhofstrasse 47</t>
        </is>
      </c>
      <c r="G451" t="inlineStr">
        <is>
          <t>65611</t>
        </is>
      </c>
      <c r="H451" t="inlineStr">
        <is>
          <t>Brechen</t>
        </is>
      </c>
      <c r="I451" t="inlineStr">
        <is>
          <t>DE</t>
        </is>
      </c>
      <c r="J451" t="inlineStr">
        <is>
          <t>SDGGMRS_DTW</t>
        </is>
      </c>
      <c r="K451" t="inlineStr"/>
      <c r="L451" t="inlineStr">
        <is>
          <t>2025-0034</t>
        </is>
      </c>
      <c r="M451" s="6" t="n">
        <v>45992</v>
      </c>
      <c r="N451" s="6" t="n">
        <v>46387</v>
      </c>
      <c r="O451" t="n">
        <v>62.85</v>
      </c>
    </row>
    <row r="452" hidden="1" s="287">
      <c r="A452" t="inlineStr">
        <is>
          <t>V300084</t>
        </is>
      </c>
      <c r="B452" t="n">
        <v>9</v>
      </c>
      <c r="C452" t="n">
        <v>50</v>
      </c>
      <c r="D452" t="inlineStr">
        <is>
          <t>duisport logistics &amp;</t>
        </is>
      </c>
      <c r="E452" t="inlineStr">
        <is>
          <t>100003</t>
        </is>
      </c>
      <c r="F452" t="inlineStr">
        <is>
          <t>port services GmbH</t>
        </is>
      </c>
      <c r="G452" t="inlineStr">
        <is>
          <t>47119</t>
        </is>
      </c>
      <c r="H452" t="inlineStr">
        <is>
          <t>Duisburg</t>
        </is>
      </c>
      <c r="I452" t="inlineStr">
        <is>
          <t>DE</t>
        </is>
      </c>
      <c r="J452" t="inlineStr">
        <is>
          <t>SGGRSS_M2</t>
        </is>
      </c>
      <c r="K452" t="inlineStr">
        <is>
          <t>33 80 4960 143-2</t>
        </is>
      </c>
      <c r="L452" t="inlineStr">
        <is>
          <t>2025-0005</t>
        </is>
      </c>
      <c r="M452" s="6" t="n">
        <v>46054</v>
      </c>
      <c r="N452" s="6" t="n">
        <v>46783</v>
      </c>
      <c r="O452" t="n">
        <v>25.2</v>
      </c>
    </row>
    <row r="453" hidden="1" s="287">
      <c r="A453" t="inlineStr">
        <is>
          <t>V300089</t>
        </is>
      </c>
      <c r="B453" t="n">
        <v>20</v>
      </c>
      <c r="C453" t="n">
        <v>20</v>
      </c>
      <c r="D453" t="inlineStr">
        <is>
          <t>Kombiverkehr GmbH und Co. KG</t>
        </is>
      </c>
      <c r="E453" t="inlineStr">
        <is>
          <t>100332</t>
        </is>
      </c>
      <c r="F453" t="inlineStr">
        <is>
          <t>Zum Laurenburger Hof 76</t>
        </is>
      </c>
      <c r="G453" t="inlineStr">
        <is>
          <t>60594</t>
        </is>
      </c>
      <c r="H453" t="inlineStr">
        <is>
          <t>Frankfurt am Main</t>
        </is>
      </c>
      <c r="I453" t="inlineStr">
        <is>
          <t>DE</t>
        </is>
      </c>
      <c r="J453" t="inlineStr">
        <is>
          <t>SGNS_60</t>
        </is>
      </c>
      <c r="K453" t="inlineStr"/>
      <c r="L453" t="inlineStr">
        <is>
          <t>2025-0038</t>
        </is>
      </c>
      <c r="M453" s="6" t="n">
        <v>46113</v>
      </c>
      <c r="N453" s="6" t="n">
        <v>46843</v>
      </c>
      <c r="O453" t="n">
        <v>23.64</v>
      </c>
    </row>
    <row r="454" hidden="1" s="287">
      <c r="A454" t="inlineStr">
        <is>
          <t>V300031</t>
        </is>
      </c>
      <c r="B454" t="n">
        <v>81</v>
      </c>
      <c r="C454" t="n">
        <v>50</v>
      </c>
      <c r="D454" t="inlineStr">
        <is>
          <t>EWG Rail Zrt.</t>
        </is>
      </c>
      <c r="E454" t="inlineStr">
        <is>
          <t>100758</t>
        </is>
      </c>
      <c r="F454" t="inlineStr">
        <is>
          <t>Váci út 76 3.em</t>
        </is>
      </c>
      <c r="G454" t="inlineStr">
        <is>
          <t>1133</t>
        </is>
      </c>
      <c r="H454" t="inlineStr">
        <is>
          <t>Budapest</t>
        </is>
      </c>
      <c r="I454" t="inlineStr">
        <is>
          <t>HU</t>
        </is>
      </c>
      <c r="J454" t="inlineStr">
        <is>
          <t>SGGRSS_M2</t>
        </is>
      </c>
      <c r="K454" t="inlineStr">
        <is>
          <t>37 80 4960 905-0</t>
        </is>
      </c>
      <c r="L454" t="inlineStr">
        <is>
          <t>2023-0008</t>
        </is>
      </c>
      <c r="M454" s="6" t="n">
        <v>46023</v>
      </c>
      <c r="N454" s="6" t="n">
        <v>46905</v>
      </c>
      <c r="O454" t="n">
        <v>19.25</v>
      </c>
    </row>
    <row r="455" hidden="1" s="287">
      <c r="A455" t="inlineStr">
        <is>
          <t>V730011</t>
        </is>
      </c>
      <c r="B455" t="n">
        <v>20</v>
      </c>
      <c r="C455" t="n">
        <v>20</v>
      </c>
      <c r="D455" t="inlineStr">
        <is>
          <t>LTE Logistik- und Transport GmbH</t>
        </is>
      </c>
      <c r="E455" t="inlineStr">
        <is>
          <t>100766</t>
        </is>
      </c>
      <c r="F455" t="inlineStr">
        <is>
          <t>Hans-Roth-Strasse 3/1/Top 5</t>
        </is>
      </c>
      <c r="G455" t="inlineStr">
        <is>
          <t>8073</t>
        </is>
      </c>
      <c r="H455" t="inlineStr">
        <is>
          <t>Feldkirchen bei Graz</t>
        </is>
      </c>
      <c r="I455" t="inlineStr">
        <is>
          <t>AT</t>
        </is>
      </c>
      <c r="J455" t="inlineStr">
        <is>
          <t>SGGMRS_90</t>
        </is>
      </c>
      <c r="K455" t="inlineStr"/>
      <c r="L455" t="inlineStr">
        <is>
          <t>2025-0042</t>
        </is>
      </c>
      <c r="M455" s="6" t="n">
        <v>46069</v>
      </c>
      <c r="N455" s="6" t="n">
        <v>46752</v>
      </c>
      <c r="O455" t="n">
        <v>24.5</v>
      </c>
    </row>
    <row r="456" hidden="1" s="287">
      <c r="A456" t="inlineStr">
        <is>
          <t>V100068</t>
        </is>
      </c>
      <c r="B456" t="n">
        <v>20</v>
      </c>
      <c r="C456" t="n">
        <v>20</v>
      </c>
      <c r="D456" t="inlineStr">
        <is>
          <t>LAUDE Smart Intermodal S.A.</t>
        </is>
      </c>
      <c r="E456" t="inlineStr">
        <is>
          <t>100026</t>
        </is>
      </c>
      <c r="F456" t="inlineStr">
        <is>
          <t>ul. Wroclawska 131</t>
        </is>
      </c>
      <c r="G456" t="inlineStr">
        <is>
          <t>87-100</t>
        </is>
      </c>
      <c r="H456" t="inlineStr">
        <is>
          <t>Torun</t>
        </is>
      </c>
      <c r="I456" t="inlineStr">
        <is>
          <t>PL</t>
        </is>
      </c>
      <c r="J456" t="inlineStr">
        <is>
          <t>SGMMNS_40</t>
        </is>
      </c>
      <c r="K456" t="inlineStr"/>
      <c r="L456" t="inlineStr">
        <is>
          <t>2026-0002</t>
        </is>
      </c>
      <c r="M456" s="6" t="n">
        <v>46081</v>
      </c>
      <c r="N456" s="6" t="n">
        <v>46445</v>
      </c>
      <c r="O456" t="n">
        <v>16.85</v>
      </c>
    </row>
    <row r="457" hidden="1" s="287">
      <c r="A457" t="inlineStr">
        <is>
          <t>V300003</t>
        </is>
      </c>
      <c r="B457" t="n">
        <v>9</v>
      </c>
      <c r="C457" t="n">
        <v>50</v>
      </c>
      <c r="D457" t="inlineStr">
        <is>
          <t>Contargo Rail Services GmbH</t>
        </is>
      </c>
      <c r="E457" t="inlineStr">
        <is>
          <t>100001</t>
        </is>
      </c>
      <c r="F457" t="inlineStr">
        <is>
          <t>Rheinkaistrasse 2</t>
        </is>
      </c>
      <c r="G457" t="inlineStr">
        <is>
          <t>68159</t>
        </is>
      </c>
      <c r="H457" t="inlineStr">
        <is>
          <t>Mannheim</t>
        </is>
      </c>
      <c r="I457" t="inlineStr">
        <is>
          <t>DE</t>
        </is>
      </c>
      <c r="J457" t="inlineStr">
        <is>
          <t>SGGRSS_M2</t>
        </is>
      </c>
      <c r="K457" t="inlineStr">
        <is>
          <t>37 80 4980 663-1</t>
        </is>
      </c>
      <c r="L457" t="inlineStr">
        <is>
          <t>2020-0003</t>
        </is>
      </c>
      <c r="M457" s="6" t="n">
        <v>44197</v>
      </c>
      <c r="N457" s="6" t="n">
        <v>46387</v>
      </c>
      <c r="O457" t="n">
        <v>39.1</v>
      </c>
    </row>
    <row r="458" hidden="1" s="287">
      <c r="A458" t="inlineStr">
        <is>
          <t>V300005</t>
        </is>
      </c>
      <c r="B458" t="n">
        <v>7</v>
      </c>
      <c r="C458" t="n">
        <v>50</v>
      </c>
      <c r="D458" t="inlineStr">
        <is>
          <t>Hupac Intermodal SA</t>
        </is>
      </c>
      <c r="E458" t="inlineStr">
        <is>
          <t>100009</t>
        </is>
      </c>
      <c r="F458" t="inlineStr">
        <is>
          <t>Viale R. Manzoni 6</t>
        </is>
      </c>
      <c r="G458" t="inlineStr">
        <is>
          <t>6830</t>
        </is>
      </c>
      <c r="H458" t="inlineStr">
        <is>
          <t>Chiasso</t>
        </is>
      </c>
      <c r="I458" t="inlineStr">
        <is>
          <t>CH</t>
        </is>
      </c>
      <c r="J458" t="inlineStr">
        <is>
          <t>SDGGMRSS_M8</t>
        </is>
      </c>
      <c r="K458" t="inlineStr">
        <is>
          <t>37 80 4956 236-6</t>
        </is>
      </c>
      <c r="L458" t="inlineStr">
        <is>
          <t>2021-0007</t>
        </is>
      </c>
      <c r="M458" s="6" t="n">
        <v>44343</v>
      </c>
      <c r="N458" s="6" t="n">
        <v>46538</v>
      </c>
      <c r="O458" t="n">
        <v>51.3</v>
      </c>
    </row>
    <row r="459" hidden="1" s="287">
      <c r="A459" t="inlineStr">
        <is>
          <t>V100030</t>
        </is>
      </c>
      <c r="B459" t="n">
        <v>9</v>
      </c>
      <c r="C459" t="n">
        <v>50</v>
      </c>
      <c r="D459" t="inlineStr">
        <is>
          <t>Rail Cargo Austria AG</t>
        </is>
      </c>
      <c r="E459" t="inlineStr">
        <is>
          <t>100020</t>
        </is>
      </c>
      <c r="F459" t="inlineStr">
        <is>
          <t>Am Hauptbahnhof 2</t>
        </is>
      </c>
      <c r="G459" t="inlineStr">
        <is>
          <t>1100</t>
        </is>
      </c>
      <c r="H459" t="inlineStr">
        <is>
          <t>Wien</t>
        </is>
      </c>
      <c r="I459" t="inlineStr">
        <is>
          <t>AT</t>
        </is>
      </c>
      <c r="J459" t="inlineStr">
        <is>
          <t>SGGMRS_M5</t>
        </is>
      </c>
      <c r="K459" t="inlineStr">
        <is>
          <t>37 80 4953 367-2</t>
        </is>
      </c>
      <c r="L459" t="inlineStr">
        <is>
          <t>2022-0011</t>
        </is>
      </c>
      <c r="M459" s="6" t="n">
        <v>44774</v>
      </c>
      <c r="N459" s="6" t="n">
        <v>46203</v>
      </c>
      <c r="O459" t="n">
        <v>23</v>
      </c>
    </row>
    <row r="460" hidden="1" s="287">
      <c r="A460" t="inlineStr">
        <is>
          <t>V300026</t>
        </is>
      </c>
      <c r="B460" t="n">
        <v>7</v>
      </c>
      <c r="C460" t="n">
        <v>50</v>
      </c>
      <c r="D460" t="inlineStr">
        <is>
          <t>Oceanogate Italia S.r.l.</t>
        </is>
      </c>
      <c r="E460" t="inlineStr">
        <is>
          <t>100010</t>
        </is>
      </c>
      <c r="F460" t="inlineStr">
        <is>
          <t>Via Primo Maggio 1</t>
        </is>
      </c>
      <c r="G460" t="inlineStr">
        <is>
          <t>20066</t>
        </is>
      </c>
      <c r="H460" t="inlineStr">
        <is>
          <t>Melzo (MI)</t>
        </is>
      </c>
      <c r="I460" t="inlineStr">
        <is>
          <t>IT</t>
        </is>
      </c>
      <c r="J460" t="inlineStr">
        <is>
          <t>SDGGMRSS_M8</t>
        </is>
      </c>
      <c r="K460" t="inlineStr">
        <is>
          <t>37 80 4956 222-6</t>
        </is>
      </c>
      <c r="L460" t="inlineStr">
        <is>
          <t>2023-0005</t>
        </is>
      </c>
      <c r="M460" s="6" t="n">
        <v>45017</v>
      </c>
      <c r="N460" s="6" t="n">
        <v>46387</v>
      </c>
      <c r="O460" t="n">
        <v>66.43000000000001</v>
      </c>
    </row>
    <row r="461" hidden="1" s="287">
      <c r="A461" t="inlineStr">
        <is>
          <t>V100039</t>
        </is>
      </c>
      <c r="B461" t="n">
        <v>4</v>
      </c>
      <c r="C461" t="n">
        <v>50</v>
      </c>
      <c r="D461" t="inlineStr">
        <is>
          <t>Rail Cargo Austria AG</t>
        </is>
      </c>
      <c r="E461" t="inlineStr">
        <is>
          <t>100020</t>
        </is>
      </c>
      <c r="F461" t="inlineStr">
        <is>
          <t>Am Hauptbahnhof 2</t>
        </is>
      </c>
      <c r="G461" t="inlineStr">
        <is>
          <t>1100</t>
        </is>
      </c>
      <c r="H461" t="inlineStr">
        <is>
          <t>Wien</t>
        </is>
      </c>
      <c r="I461" t="inlineStr">
        <is>
          <t>AT</t>
        </is>
      </c>
      <c r="J461" t="inlineStr">
        <is>
          <t>SDGGMRSS_M8</t>
        </is>
      </c>
      <c r="K461" t="inlineStr">
        <is>
          <t>35 80 4956 132-9</t>
        </is>
      </c>
      <c r="L461" t="inlineStr">
        <is>
          <t>2022-0023</t>
        </is>
      </c>
      <c r="M461" s="6" t="n">
        <v>44958</v>
      </c>
      <c r="N461" s="6" t="n">
        <v>46203</v>
      </c>
      <c r="O461" t="n">
        <v>49.9</v>
      </c>
    </row>
    <row r="462" hidden="1" s="287">
      <c r="A462" t="inlineStr">
        <is>
          <t>V200039</t>
        </is>
      </c>
      <c r="B462" t="n">
        <v>1</v>
      </c>
      <c r="C462" t="n">
        <v>50</v>
      </c>
      <c r="D462" t="inlineStr">
        <is>
          <t>railCare AG</t>
        </is>
      </c>
      <c r="E462" t="inlineStr">
        <is>
          <t>100771</t>
        </is>
      </c>
      <c r="F462" t="inlineStr">
        <is>
          <t>Industriestrasse 17</t>
        </is>
      </c>
      <c r="G462" t="inlineStr">
        <is>
          <t>4612</t>
        </is>
      </c>
      <c r="H462" t="inlineStr">
        <is>
          <t>Wangen bei Olten</t>
        </is>
      </c>
      <c r="I462" t="inlineStr">
        <is>
          <t>CH</t>
        </is>
      </c>
      <c r="J462" t="inlineStr">
        <is>
          <t>SGGMRSS_M38</t>
        </is>
      </c>
      <c r="K462" t="inlineStr">
        <is>
          <t>37 80 4963 493-4</t>
        </is>
      </c>
      <c r="L462" t="inlineStr">
        <is>
          <t>2024-0019</t>
        </is>
      </c>
      <c r="M462" s="6" t="n">
        <v>45798</v>
      </c>
      <c r="N462" s="6" t="n">
        <v>47968</v>
      </c>
      <c r="O462" t="n">
        <v>50.25</v>
      </c>
    </row>
    <row r="463" hidden="1" s="287">
      <c r="A463" t="inlineStr">
        <is>
          <t>V100058</t>
        </is>
      </c>
      <c r="B463" t="n">
        <v>21</v>
      </c>
      <c r="C463" t="n">
        <v>20</v>
      </c>
      <c r="D463" t="inlineStr">
        <is>
          <t>RheinCargo GmbH &amp; Co. KG</t>
        </is>
      </c>
      <c r="E463" t="inlineStr">
        <is>
          <t>100011</t>
        </is>
      </c>
      <c r="F463" t="inlineStr">
        <is>
          <t>Hammer Landstrasse 3</t>
        </is>
      </c>
      <c r="G463" t="inlineStr">
        <is>
          <t>41460</t>
        </is>
      </c>
      <c r="H463" t="inlineStr">
        <is>
          <t>Neuss</t>
        </is>
      </c>
      <c r="I463" t="inlineStr">
        <is>
          <t>DE</t>
        </is>
      </c>
      <c r="J463" t="inlineStr">
        <is>
          <t>SGGNS_80XL</t>
        </is>
      </c>
      <c r="K463" t="inlineStr"/>
      <c r="L463" t="inlineStr">
        <is>
          <t>2024-0020</t>
        </is>
      </c>
      <c r="M463" s="6" t="n">
        <v>46539</v>
      </c>
      <c r="N463" s="6" t="n">
        <v>46924</v>
      </c>
      <c r="O463" t="n">
        <v>27.15</v>
      </c>
    </row>
    <row r="464" hidden="1" s="287">
      <c r="A464" t="inlineStr">
        <is>
          <t>V200042</t>
        </is>
      </c>
      <c r="B464" t="n">
        <v>6</v>
      </c>
      <c r="C464" t="n">
        <v>50</v>
      </c>
      <c r="D464" t="inlineStr">
        <is>
          <t>Captrain Deutschland CargoWest GmbH</t>
        </is>
      </c>
      <c r="E464" t="inlineStr">
        <is>
          <t>100030</t>
        </is>
      </c>
      <c r="F464" t="inlineStr">
        <is>
          <t>Am Grubenhof 2</t>
        </is>
      </c>
      <c r="G464" t="inlineStr">
        <is>
          <t>33330</t>
        </is>
      </c>
      <c r="H464" t="inlineStr">
        <is>
          <t>Gütersloh</t>
        </is>
      </c>
      <c r="I464" t="inlineStr">
        <is>
          <t>DE</t>
        </is>
      </c>
      <c r="J464" t="inlineStr">
        <is>
          <t>SGMMNS_M17</t>
        </is>
      </c>
      <c r="K464" t="inlineStr">
        <is>
          <t>33 80 4505 471-9</t>
        </is>
      </c>
      <c r="L464" t="inlineStr">
        <is>
          <t>2022-0010</t>
        </is>
      </c>
      <c r="M464" s="6" t="n">
        <v>45474</v>
      </c>
      <c r="N464" s="6" t="n">
        <v>46203</v>
      </c>
      <c r="O464" t="n">
        <v>21.4</v>
      </c>
    </row>
    <row r="465" hidden="1" s="287">
      <c r="A465" t="inlineStr">
        <is>
          <t>V200040</t>
        </is>
      </c>
      <c r="B465" t="n">
        <v>82</v>
      </c>
      <c r="C465" t="n">
        <v>50</v>
      </c>
      <c r="D465" t="inlineStr">
        <is>
          <t>PCC Intermodal S.A.</t>
        </is>
      </c>
      <c r="E465" t="inlineStr">
        <is>
          <t>100761</t>
        </is>
      </c>
      <c r="F465" t="inlineStr">
        <is>
          <t>ul Hutnicza 16</t>
        </is>
      </c>
      <c r="G465" t="inlineStr">
        <is>
          <t>81-061</t>
        </is>
      </c>
      <c r="H465" t="inlineStr">
        <is>
          <t>Gdynia</t>
        </is>
      </c>
      <c r="I465" t="inlineStr">
        <is>
          <t>PL</t>
        </is>
      </c>
      <c r="J465" t="inlineStr">
        <is>
          <t>SGNS_M13</t>
        </is>
      </c>
      <c r="K465" t="inlineStr">
        <is>
          <t>37 80 4564 307-9</t>
        </is>
      </c>
      <c r="L465" t="inlineStr">
        <is>
          <t>2024-0021</t>
        </is>
      </c>
      <c r="M465" s="6" t="n">
        <v>45609</v>
      </c>
      <c r="N465" s="6" t="n">
        <v>47069</v>
      </c>
      <c r="O465" t="n">
        <v>20.8</v>
      </c>
    </row>
    <row r="466" hidden="1" s="287">
      <c r="A466" t="inlineStr">
        <is>
          <t>V200049</t>
        </is>
      </c>
      <c r="B466" t="n">
        <v>1</v>
      </c>
      <c r="C466" t="n">
        <v>50</v>
      </c>
      <c r="D466" t="inlineStr">
        <is>
          <t>PCC Intermodal S.A.</t>
        </is>
      </c>
      <c r="E466" t="inlineStr">
        <is>
          <t>100761</t>
        </is>
      </c>
      <c r="F466" t="inlineStr">
        <is>
          <t>ul Hutnicza 16</t>
        </is>
      </c>
      <c r="G466" t="inlineStr">
        <is>
          <t>81-061</t>
        </is>
      </c>
      <c r="H466" t="inlineStr">
        <is>
          <t>Gdynia</t>
        </is>
      </c>
      <c r="I466" t="inlineStr">
        <is>
          <t>PL</t>
        </is>
      </c>
      <c r="J466" t="inlineStr">
        <is>
          <t>SGGMRSS_M4</t>
        </is>
      </c>
      <c r="K466" t="inlineStr">
        <is>
          <t>37 80 4963 211-0</t>
        </is>
      </c>
      <c r="L466" t="inlineStr">
        <is>
          <t>2024-0040</t>
        </is>
      </c>
      <c r="M466" s="6" t="n">
        <v>45677</v>
      </c>
      <c r="N466" s="6" t="n">
        <v>47867</v>
      </c>
      <c r="O466" t="n">
        <v>30</v>
      </c>
    </row>
    <row r="467" hidden="1" s="287">
      <c r="A467" t="inlineStr">
        <is>
          <t>V300063</t>
        </is>
      </c>
      <c r="B467" t="n">
        <v>4</v>
      </c>
      <c r="C467" t="n">
        <v>50</v>
      </c>
      <c r="D467" t="inlineStr">
        <is>
          <t>Kombiverkehr GmbH und Co. KG</t>
        </is>
      </c>
      <c r="E467" t="inlineStr">
        <is>
          <t>100332</t>
        </is>
      </c>
      <c r="F467" t="inlineStr">
        <is>
          <t>Zum Laurenburger Hof 76</t>
        </is>
      </c>
      <c r="G467" t="inlineStr">
        <is>
          <t>60594</t>
        </is>
      </c>
      <c r="H467" t="inlineStr">
        <is>
          <t>Frankfurt am Main</t>
        </is>
      </c>
      <c r="I467" t="inlineStr">
        <is>
          <t>DE</t>
        </is>
      </c>
      <c r="J467" t="inlineStr">
        <is>
          <t>SDGGMRSS_M32</t>
        </is>
      </c>
      <c r="K467" t="inlineStr">
        <is>
          <t>37 80 4992 835-1</t>
        </is>
      </c>
      <c r="L467" t="inlineStr">
        <is>
          <t>2024-0036</t>
        </is>
      </c>
      <c r="M467" s="6" t="n">
        <v>45720</v>
      </c>
      <c r="N467" s="6" t="n">
        <v>46477</v>
      </c>
      <c r="O467" t="n">
        <v>48.43</v>
      </c>
    </row>
    <row r="468" hidden="1" s="287">
      <c r="A468" t="inlineStr">
        <is>
          <t>V200051</t>
        </is>
      </c>
      <c r="B468" t="n">
        <v>1</v>
      </c>
      <c r="C468" t="n">
        <v>50</v>
      </c>
      <c r="D468" t="inlineStr">
        <is>
          <t>Grampet Rail d.o.o.</t>
        </is>
      </c>
      <c r="E468" t="inlineStr">
        <is>
          <t>100789</t>
        </is>
      </c>
      <c r="F468" t="inlineStr">
        <is>
          <t>Koturaska 49</t>
        </is>
      </c>
      <c r="G468" t="inlineStr">
        <is>
          <t>10000</t>
        </is>
      </c>
      <c r="H468" t="inlineStr">
        <is>
          <t>Zagreb</t>
        </is>
      </c>
      <c r="I468" t="inlineStr">
        <is>
          <t>HR</t>
        </is>
      </c>
      <c r="J468" t="inlineStr">
        <is>
          <t>SGGRSS_M20</t>
        </is>
      </c>
      <c r="K468" t="inlineStr">
        <is>
          <t>33 80 4960 184-6</t>
        </is>
      </c>
      <c r="L468" t="inlineStr">
        <is>
          <t>2025-0006</t>
        </is>
      </c>
      <c r="M468" s="6" t="n">
        <v>45744</v>
      </c>
      <c r="N468" s="6" t="n">
        <v>46473</v>
      </c>
      <c r="O468" t="n">
        <v>20.18</v>
      </c>
    </row>
    <row r="469" hidden="1" s="287">
      <c r="A469" t="inlineStr">
        <is>
          <t>V100061</t>
        </is>
      </c>
      <c r="B469" t="n">
        <v>21</v>
      </c>
      <c r="C469" t="n">
        <v>20</v>
      </c>
      <c r="D469" t="inlineStr">
        <is>
          <t>Rail Cargo Austria AG</t>
        </is>
      </c>
      <c r="E469" t="inlineStr">
        <is>
          <t>100020</t>
        </is>
      </c>
      <c r="F469" t="inlineStr">
        <is>
          <t>Am Hauptbahnhof 2</t>
        </is>
      </c>
      <c r="G469" t="inlineStr">
        <is>
          <t>1100</t>
        </is>
      </c>
      <c r="H469" t="inlineStr">
        <is>
          <t>Wien</t>
        </is>
      </c>
      <c r="I469" t="inlineStr">
        <is>
          <t>AT</t>
        </is>
      </c>
      <c r="J469" t="inlineStr">
        <is>
          <t>EANOS_95</t>
        </is>
      </c>
      <c r="K469" t="inlineStr"/>
      <c r="L469" t="inlineStr">
        <is>
          <t>2025-0008</t>
        </is>
      </c>
      <c r="M469" s="6" t="n">
        <v>46136</v>
      </c>
      <c r="N469" s="6" t="n">
        <v>50518</v>
      </c>
      <c r="O469" t="n">
        <v>26</v>
      </c>
    </row>
    <row r="470" hidden="1" s="287">
      <c r="A470" t="inlineStr">
        <is>
          <t>V200052</t>
        </is>
      </c>
      <c r="B470" t="n">
        <v>2</v>
      </c>
      <c r="C470" t="n">
        <v>50</v>
      </c>
      <c r="D470" t="inlineStr">
        <is>
          <t>CargoBeamer intermodal op. GmbH</t>
        </is>
      </c>
      <c r="E470" t="inlineStr">
        <is>
          <t>100005</t>
        </is>
      </c>
      <c r="F470" t="inlineStr">
        <is>
          <t>Kreuzstrasse 12</t>
        </is>
      </c>
      <c r="G470" t="inlineStr">
        <is>
          <t>04103</t>
        </is>
      </c>
      <c r="H470" t="inlineStr">
        <is>
          <t>Leipzig</t>
        </is>
      </c>
      <c r="I470" t="inlineStr">
        <is>
          <t>DE</t>
        </is>
      </c>
      <c r="J470" t="inlineStr">
        <is>
          <t>SGNSS_M10</t>
        </is>
      </c>
      <c r="K470" t="inlineStr">
        <is>
          <t>37 80 4563 763-4</t>
        </is>
      </c>
      <c r="L470" t="inlineStr">
        <is>
          <t>2025-0009</t>
        </is>
      </c>
      <c r="M470" s="6" t="n">
        <v>45809</v>
      </c>
      <c r="N470" s="6" t="n">
        <v>46538</v>
      </c>
      <c r="O470" t="n">
        <v>24.3</v>
      </c>
    </row>
    <row r="471" hidden="1" s="287">
      <c r="A471" t="inlineStr">
        <is>
          <t>V700009</t>
        </is>
      </c>
      <c r="B471" t="n">
        <v>41</v>
      </c>
      <c r="C471" t="n">
        <v>50</v>
      </c>
      <c r="D471" t="inlineStr">
        <is>
          <t>CargoBeamer intermodal op. GmbH</t>
        </is>
      </c>
      <c r="E471" t="inlineStr">
        <is>
          <t>100005</t>
        </is>
      </c>
      <c r="F471" t="inlineStr">
        <is>
          <t>Kreuzstrasse 12</t>
        </is>
      </c>
      <c r="G471" t="inlineStr">
        <is>
          <t>04103</t>
        </is>
      </c>
      <c r="H471" t="inlineStr">
        <is>
          <t>Leipzig</t>
        </is>
      </c>
      <c r="I471" t="inlineStr">
        <is>
          <t>DE</t>
        </is>
      </c>
      <c r="J471" t="inlineStr">
        <is>
          <t>SDGGMRSS_M8</t>
        </is>
      </c>
      <c r="K471" t="inlineStr">
        <is>
          <t>35 80 4956 014-9</t>
        </is>
      </c>
      <c r="L471" t="inlineStr">
        <is>
          <t>2024-0011</t>
        </is>
      </c>
      <c r="M471" s="6" t="n">
        <v>45809</v>
      </c>
      <c r="N471" s="6" t="n">
        <v>46387</v>
      </c>
      <c r="O471" t="n">
        <v>53.5</v>
      </c>
    </row>
    <row r="472" hidden="1" s="287">
      <c r="A472" t="inlineStr">
        <is>
          <t>V300068</t>
        </is>
      </c>
      <c r="B472" t="n">
        <v>1</v>
      </c>
      <c r="C472" t="n">
        <v>50</v>
      </c>
      <c r="D472" t="inlineStr">
        <is>
          <t>G.T.S.General Transport Services SpA</t>
        </is>
      </c>
      <c r="E472" t="inlineStr">
        <is>
          <t>100012</t>
        </is>
      </c>
      <c r="F472" t="inlineStr">
        <is>
          <t>Via Sasha Muciaccia 15</t>
        </is>
      </c>
      <c r="G472" t="inlineStr">
        <is>
          <t>70132</t>
        </is>
      </c>
      <c r="H472" t="inlineStr">
        <is>
          <t>Bari</t>
        </is>
      </c>
      <c r="I472" t="inlineStr">
        <is>
          <t>IT</t>
        </is>
      </c>
      <c r="J472" t="inlineStr">
        <is>
          <t>SDGGMRSS_M8</t>
        </is>
      </c>
      <c r="K472" t="inlineStr">
        <is>
          <t>37 80 4956 259-8</t>
        </is>
      </c>
      <c r="L472" t="inlineStr">
        <is>
          <t>2025-0013</t>
        </is>
      </c>
      <c r="M472" s="6" t="n">
        <v>45962</v>
      </c>
      <c r="N472" s="6" t="n">
        <v>46691</v>
      </c>
      <c r="O472" t="n">
        <v>45</v>
      </c>
    </row>
    <row r="473" hidden="1" s="287">
      <c r="A473" t="inlineStr">
        <is>
          <t>V300080</t>
        </is>
      </c>
      <c r="B473" t="n">
        <v>3</v>
      </c>
      <c r="C473" t="n">
        <v>50</v>
      </c>
      <c r="D473" t="inlineStr">
        <is>
          <t>Weco Rail GmbH</t>
        </is>
      </c>
      <c r="E473" t="inlineStr">
        <is>
          <t>100763</t>
        </is>
      </c>
      <c r="F473" t="inlineStr">
        <is>
          <t>Tanbruckgrasse 3</t>
        </is>
      </c>
      <c r="G473" t="inlineStr">
        <is>
          <t>1120</t>
        </is>
      </c>
      <c r="H473" t="inlineStr">
        <is>
          <t>Wien</t>
        </is>
      </c>
      <c r="I473" t="inlineStr">
        <is>
          <t>AT</t>
        </is>
      </c>
      <c r="J473" t="inlineStr">
        <is>
          <t>SGGMRS_M5</t>
        </is>
      </c>
      <c r="K473" t="inlineStr">
        <is>
          <t>37 80 4953 371-4</t>
        </is>
      </c>
      <c r="L473" t="inlineStr">
        <is>
          <t>2025-0014</t>
        </is>
      </c>
      <c r="M473" s="6" t="n">
        <v>45931</v>
      </c>
      <c r="N473" s="6" t="n">
        <v>46660</v>
      </c>
      <c r="O473" t="n">
        <v>26</v>
      </c>
    </row>
    <row r="474" hidden="1" s="287">
      <c r="A474" t="inlineStr">
        <is>
          <t>V100013</t>
        </is>
      </c>
      <c r="B474" t="n">
        <v>69</v>
      </c>
      <c r="C474" t="n">
        <v>50</v>
      </c>
      <c r="D474" t="inlineStr">
        <is>
          <t>Rail Cargo Austria AG</t>
        </is>
      </c>
      <c r="E474" t="inlineStr">
        <is>
          <t>100020</t>
        </is>
      </c>
      <c r="F474" t="inlineStr">
        <is>
          <t>Am Hauptbahnhof 2</t>
        </is>
      </c>
      <c r="G474" t="inlineStr">
        <is>
          <t>1100</t>
        </is>
      </c>
      <c r="H474" t="inlineStr">
        <is>
          <t>Wien</t>
        </is>
      </c>
      <c r="I474" t="inlineStr">
        <is>
          <t>AT</t>
        </is>
      </c>
      <c r="J474" t="inlineStr">
        <is>
          <t>SDGGMRSS_M8</t>
        </is>
      </c>
      <c r="K474" t="inlineStr">
        <is>
          <t>37 80 4992 313-9</t>
        </is>
      </c>
      <c r="L474" t="inlineStr">
        <is>
          <t>2021-0035</t>
        </is>
      </c>
      <c r="M474" s="6" t="n">
        <v>45931</v>
      </c>
      <c r="N474" s="6" t="n">
        <v>46326</v>
      </c>
      <c r="O474" t="n">
        <v>37</v>
      </c>
    </row>
    <row r="475" hidden="1" s="287">
      <c r="A475" t="inlineStr">
        <is>
          <t>V100019</t>
        </is>
      </c>
      <c r="B475" t="n">
        <v>37</v>
      </c>
      <c r="C475" t="n">
        <v>50</v>
      </c>
      <c r="D475" t="inlineStr">
        <is>
          <t>Rail Cargo Austria AG</t>
        </is>
      </c>
      <c r="E475" t="inlineStr">
        <is>
          <t>100020</t>
        </is>
      </c>
      <c r="F475" t="inlineStr">
        <is>
          <t>Am Hauptbahnhof 2</t>
        </is>
      </c>
      <c r="G475" t="inlineStr">
        <is>
          <t>1100</t>
        </is>
      </c>
      <c r="H475" t="inlineStr">
        <is>
          <t>Wien</t>
        </is>
      </c>
      <c r="I475" t="inlineStr">
        <is>
          <t>AT</t>
        </is>
      </c>
      <c r="J475" t="inlineStr">
        <is>
          <t>SDGGMRSS_M8</t>
        </is>
      </c>
      <c r="K475" t="inlineStr">
        <is>
          <t>37 80 4992 329-5</t>
        </is>
      </c>
      <c r="L475" t="inlineStr">
        <is>
          <t>2021-0036</t>
        </is>
      </c>
      <c r="M475" s="6" t="n">
        <v>45931</v>
      </c>
      <c r="N475" s="6" t="n">
        <v>46326</v>
      </c>
      <c r="O475" t="n">
        <v>37</v>
      </c>
    </row>
    <row r="476" hidden="1" s="287">
      <c r="A476" t="inlineStr">
        <is>
          <t>V720005</t>
        </is>
      </c>
      <c r="B476" t="n">
        <v>21</v>
      </c>
      <c r="C476" t="n">
        <v>20</v>
      </c>
      <c r="D476" t="inlineStr">
        <is>
          <t>LAUDE Smart Intermodal S.A.</t>
        </is>
      </c>
      <c r="E476" t="inlineStr">
        <is>
          <t>100026</t>
        </is>
      </c>
      <c r="F476" t="inlineStr">
        <is>
          <t>ul. Wroclawska 131</t>
        </is>
      </c>
      <c r="G476" t="inlineStr">
        <is>
          <t>87-100</t>
        </is>
      </c>
      <c r="H476" t="inlineStr">
        <is>
          <t>Torun</t>
        </is>
      </c>
      <c r="I476" t="inlineStr">
        <is>
          <t>PL</t>
        </is>
      </c>
      <c r="J476" t="inlineStr">
        <is>
          <t>SDGGMRS_DTW</t>
        </is>
      </c>
      <c r="K476" t="inlineStr"/>
      <c r="L476" t="inlineStr">
        <is>
          <t>2025-0031</t>
        </is>
      </c>
      <c r="M476" s="6" t="n">
        <v>45992</v>
      </c>
      <c r="N476" s="6" t="n">
        <v>46387</v>
      </c>
      <c r="O476" t="n">
        <v>49.25</v>
      </c>
    </row>
    <row r="477" hidden="1" s="287">
      <c r="A477" t="inlineStr">
        <is>
          <t>V730008</t>
        </is>
      </c>
      <c r="B477" t="n">
        <v>21</v>
      </c>
      <c r="C477" t="n">
        <v>20</v>
      </c>
      <c r="D477" t="inlineStr">
        <is>
          <t>Martin Tolksdorf Logistics GmbH</t>
        </is>
      </c>
      <c r="E477" t="inlineStr">
        <is>
          <t>100787</t>
        </is>
      </c>
      <c r="F477" t="inlineStr">
        <is>
          <t>Bahnhofstrasse 47</t>
        </is>
      </c>
      <c r="G477" t="inlineStr">
        <is>
          <t>65611</t>
        </is>
      </c>
      <c r="H477" t="inlineStr">
        <is>
          <t>Brechen</t>
        </is>
      </c>
      <c r="I477" t="inlineStr">
        <is>
          <t>DE</t>
        </is>
      </c>
      <c r="J477" t="inlineStr">
        <is>
          <t>SDGGMRS_DTW</t>
        </is>
      </c>
      <c r="K477" t="inlineStr"/>
      <c r="L477" t="inlineStr">
        <is>
          <t>2025-0034</t>
        </is>
      </c>
      <c r="M477" s="6" t="n">
        <v>45992</v>
      </c>
      <c r="N477" s="6" t="n">
        <v>46387</v>
      </c>
      <c r="O477" t="n">
        <v>62.85</v>
      </c>
    </row>
    <row r="478" hidden="1" s="287">
      <c r="A478" t="inlineStr">
        <is>
          <t>V730009</t>
        </is>
      </c>
      <c r="B478" t="n">
        <v>1</v>
      </c>
      <c r="C478" t="n">
        <v>50</v>
      </c>
      <c r="D478" t="inlineStr">
        <is>
          <t>NAVILAND CARGO SAS</t>
        </is>
      </c>
      <c r="E478" t="inlineStr">
        <is>
          <t>100432</t>
        </is>
      </c>
      <c r="F478" t="inlineStr">
        <is>
          <t>26 Quai Charles Pasqua</t>
        </is>
      </c>
      <c r="G478" t="inlineStr">
        <is>
          <t>92300</t>
        </is>
      </c>
      <c r="H478" t="inlineStr">
        <is>
          <t>Levallois-Perret</t>
        </is>
      </c>
      <c r="I478" t="inlineStr">
        <is>
          <t>FR</t>
        </is>
      </c>
      <c r="J478" t="inlineStr">
        <is>
          <t>SGGRSS_M20</t>
        </is>
      </c>
      <c r="K478" t="inlineStr">
        <is>
          <t>33 80 4960 026-9</t>
        </is>
      </c>
      <c r="L478" t="inlineStr">
        <is>
          <t>2025-0030</t>
        </is>
      </c>
      <c r="M478" s="6" t="n">
        <v>45992</v>
      </c>
      <c r="N478" s="6" t="n">
        <v>46721</v>
      </c>
      <c r="O478" t="n">
        <v>20.5</v>
      </c>
    </row>
    <row r="479" hidden="1" s="287">
      <c r="A479" t="inlineStr">
        <is>
          <t>V300055</t>
        </is>
      </c>
      <c r="B479" t="n">
        <v>43</v>
      </c>
      <c r="C479" t="n">
        <v>50</v>
      </c>
      <c r="D479" t="inlineStr">
        <is>
          <t>Weco Rail GmbH</t>
        </is>
      </c>
      <c r="E479" t="inlineStr">
        <is>
          <t>100763</t>
        </is>
      </c>
      <c r="F479" t="inlineStr">
        <is>
          <t>Tanbruckgrasse 3</t>
        </is>
      </c>
      <c r="G479" t="inlineStr">
        <is>
          <t>1120</t>
        </is>
      </c>
      <c r="H479" t="inlineStr">
        <is>
          <t>Wien</t>
        </is>
      </c>
      <c r="I479" t="inlineStr">
        <is>
          <t>AT</t>
        </is>
      </c>
      <c r="J479" t="inlineStr">
        <is>
          <t>SGGMRS_M5</t>
        </is>
      </c>
      <c r="K479" t="inlineStr">
        <is>
          <t>37 80 4953 404-3</t>
        </is>
      </c>
      <c r="L479" t="inlineStr">
        <is>
          <t>2024-0008</t>
        </is>
      </c>
      <c r="M479" s="6" t="n">
        <v>45992</v>
      </c>
      <c r="N479" s="6" t="n">
        <v>46669</v>
      </c>
      <c r="O479" t="n">
        <v>27.5</v>
      </c>
    </row>
    <row r="480" hidden="1" s="287">
      <c r="A480" t="inlineStr">
        <is>
          <t>V300084</t>
        </is>
      </c>
      <c r="B480" t="n">
        <v>10</v>
      </c>
      <c r="C480" t="n">
        <v>50</v>
      </c>
      <c r="D480" t="inlineStr">
        <is>
          <t>duisport logistics &amp;</t>
        </is>
      </c>
      <c r="E480" t="inlineStr">
        <is>
          <t>100003</t>
        </is>
      </c>
      <c r="F480" t="inlineStr">
        <is>
          <t>port services GmbH</t>
        </is>
      </c>
      <c r="G480" t="inlineStr">
        <is>
          <t>47119</t>
        </is>
      </c>
      <c r="H480" t="inlineStr">
        <is>
          <t>Duisburg</t>
        </is>
      </c>
      <c r="I480" t="inlineStr">
        <is>
          <t>DE</t>
        </is>
      </c>
      <c r="J480" t="inlineStr">
        <is>
          <t>SGGRSS_M2</t>
        </is>
      </c>
      <c r="K480" t="inlineStr">
        <is>
          <t>33 80 4960 144-0</t>
        </is>
      </c>
      <c r="L480" t="inlineStr">
        <is>
          <t>2025-0005</t>
        </is>
      </c>
      <c r="M480" s="6" t="n">
        <v>46054</v>
      </c>
      <c r="N480" s="6" t="n">
        <v>46783</v>
      </c>
      <c r="O480" t="n">
        <v>25.2</v>
      </c>
    </row>
    <row r="481" hidden="1" s="287">
      <c r="A481" t="inlineStr">
        <is>
          <t>V300089</t>
        </is>
      </c>
      <c r="B481" t="n">
        <v>21</v>
      </c>
      <c r="C481" t="n">
        <v>20</v>
      </c>
      <c r="D481" t="inlineStr">
        <is>
          <t>Kombiverkehr GmbH und Co. KG</t>
        </is>
      </c>
      <c r="E481" t="inlineStr">
        <is>
          <t>100332</t>
        </is>
      </c>
      <c r="F481" t="inlineStr">
        <is>
          <t>Zum Laurenburger Hof 76</t>
        </is>
      </c>
      <c r="G481" t="inlineStr">
        <is>
          <t>60594</t>
        </is>
      </c>
      <c r="H481" t="inlineStr">
        <is>
          <t>Frankfurt am Main</t>
        </is>
      </c>
      <c r="I481" t="inlineStr">
        <is>
          <t>DE</t>
        </is>
      </c>
      <c r="J481" t="inlineStr">
        <is>
          <t>SGNS_60</t>
        </is>
      </c>
      <c r="K481" t="inlineStr"/>
      <c r="L481" t="inlineStr">
        <is>
          <t>2025-0038</t>
        </is>
      </c>
      <c r="M481" s="6" t="n">
        <v>46113</v>
      </c>
      <c r="N481" s="6" t="n">
        <v>46843</v>
      </c>
      <c r="O481" t="n">
        <v>23.64</v>
      </c>
    </row>
    <row r="482" hidden="1" s="287">
      <c r="A482" t="inlineStr">
        <is>
          <t>V300031</t>
        </is>
      </c>
      <c r="B482" t="n">
        <v>82</v>
      </c>
      <c r="C482" t="n">
        <v>50</v>
      </c>
      <c r="D482" t="inlineStr">
        <is>
          <t>EWG Rail Zrt.</t>
        </is>
      </c>
      <c r="E482" t="inlineStr">
        <is>
          <t>100758</t>
        </is>
      </c>
      <c r="F482" t="inlineStr">
        <is>
          <t>Váci út 76 3.em</t>
        </is>
      </c>
      <c r="G482" t="inlineStr">
        <is>
          <t>1133</t>
        </is>
      </c>
      <c r="H482" t="inlineStr">
        <is>
          <t>Budapest</t>
        </is>
      </c>
      <c r="I482" t="inlineStr">
        <is>
          <t>HU</t>
        </is>
      </c>
      <c r="J482" t="inlineStr">
        <is>
          <t>SGGRSS_M2</t>
        </is>
      </c>
      <c r="K482" t="inlineStr">
        <is>
          <t>37 80 4960 942-3</t>
        </is>
      </c>
      <c r="L482" t="inlineStr">
        <is>
          <t>2023-0008</t>
        </is>
      </c>
      <c r="M482" s="6" t="n">
        <v>46023</v>
      </c>
      <c r="N482" s="6" t="n">
        <v>46905</v>
      </c>
      <c r="O482" t="n">
        <v>19.25</v>
      </c>
    </row>
    <row r="483" hidden="1" s="287">
      <c r="A483" t="inlineStr">
        <is>
          <t>V730011</t>
        </is>
      </c>
      <c r="B483" t="n">
        <v>21</v>
      </c>
      <c r="C483" t="n">
        <v>20</v>
      </c>
      <c r="D483" t="inlineStr">
        <is>
          <t>LTE Logistik- und Transport GmbH</t>
        </is>
      </c>
      <c r="E483" t="inlineStr">
        <is>
          <t>100766</t>
        </is>
      </c>
      <c r="F483" t="inlineStr">
        <is>
          <t>Hans-Roth-Strasse 3/1/Top 5</t>
        </is>
      </c>
      <c r="G483" t="inlineStr">
        <is>
          <t>8073</t>
        </is>
      </c>
      <c r="H483" t="inlineStr">
        <is>
          <t>Feldkirchen bei Graz</t>
        </is>
      </c>
      <c r="I483" t="inlineStr">
        <is>
          <t>AT</t>
        </is>
      </c>
      <c r="J483" t="inlineStr">
        <is>
          <t>SGGMRS_90</t>
        </is>
      </c>
      <c r="K483" t="inlineStr"/>
      <c r="L483" t="inlineStr">
        <is>
          <t>2025-0042</t>
        </is>
      </c>
      <c r="M483" s="6" t="n">
        <v>46069</v>
      </c>
      <c r="N483" s="6" t="n">
        <v>46752</v>
      </c>
      <c r="O483" t="n">
        <v>24.5</v>
      </c>
    </row>
    <row r="484" hidden="1" s="287">
      <c r="A484" t="inlineStr">
        <is>
          <t>V100068</t>
        </is>
      </c>
      <c r="B484" t="n">
        <v>21</v>
      </c>
      <c r="C484" t="n">
        <v>20</v>
      </c>
      <c r="D484" t="inlineStr">
        <is>
          <t>LAUDE Smart Intermodal S.A.</t>
        </is>
      </c>
      <c r="E484" t="inlineStr">
        <is>
          <t>100026</t>
        </is>
      </c>
      <c r="F484" t="inlineStr">
        <is>
          <t>ul. Wroclawska 131</t>
        </is>
      </c>
      <c r="G484" t="inlineStr">
        <is>
          <t>87-100</t>
        </is>
      </c>
      <c r="H484" t="inlineStr">
        <is>
          <t>Torun</t>
        </is>
      </c>
      <c r="I484" t="inlineStr">
        <is>
          <t>PL</t>
        </is>
      </c>
      <c r="J484" t="inlineStr">
        <is>
          <t>SGMMNS_40</t>
        </is>
      </c>
      <c r="K484" t="inlineStr"/>
      <c r="L484" t="inlineStr">
        <is>
          <t>2026-0002</t>
        </is>
      </c>
      <c r="M484" s="6" t="n">
        <v>46081</v>
      </c>
      <c r="N484" s="6" t="n">
        <v>46445</v>
      </c>
      <c r="O484" t="n">
        <v>16.85</v>
      </c>
    </row>
    <row r="485" hidden="1" s="287">
      <c r="A485" t="inlineStr">
        <is>
          <t>V300003</t>
        </is>
      </c>
      <c r="B485" t="n">
        <v>10</v>
      </c>
      <c r="C485" t="n">
        <v>50</v>
      </c>
      <c r="D485" t="inlineStr">
        <is>
          <t>Contargo Rail Services GmbH</t>
        </is>
      </c>
      <c r="E485" t="inlineStr">
        <is>
          <t>100001</t>
        </is>
      </c>
      <c r="F485" t="inlineStr">
        <is>
          <t>Rheinkaistrasse 2</t>
        </is>
      </c>
      <c r="G485" t="inlineStr">
        <is>
          <t>68159</t>
        </is>
      </c>
      <c r="H485" t="inlineStr">
        <is>
          <t>Mannheim</t>
        </is>
      </c>
      <c r="I485" t="inlineStr">
        <is>
          <t>DE</t>
        </is>
      </c>
      <c r="J485" t="inlineStr">
        <is>
          <t>SGGRSS_M2</t>
        </is>
      </c>
      <c r="K485" t="inlineStr">
        <is>
          <t>37 80 4980 664-9</t>
        </is>
      </c>
      <c r="L485" t="inlineStr">
        <is>
          <t>2020-0003</t>
        </is>
      </c>
      <c r="M485" s="6" t="n">
        <v>44197</v>
      </c>
      <c r="N485" s="6" t="n">
        <v>46387</v>
      </c>
      <c r="O485" t="n">
        <v>39.1</v>
      </c>
    </row>
    <row r="486" hidden="1" s="287">
      <c r="A486" t="inlineStr">
        <is>
          <t>V300005</t>
        </is>
      </c>
      <c r="B486" t="n">
        <v>8</v>
      </c>
      <c r="C486" t="n">
        <v>50</v>
      </c>
      <c r="D486" t="inlineStr">
        <is>
          <t>Hupac Intermodal SA</t>
        </is>
      </c>
      <c r="E486" t="inlineStr">
        <is>
          <t>100009</t>
        </is>
      </c>
      <c r="F486" t="inlineStr">
        <is>
          <t>Viale R. Manzoni 6</t>
        </is>
      </c>
      <c r="G486" t="inlineStr">
        <is>
          <t>6830</t>
        </is>
      </c>
      <c r="H486" t="inlineStr">
        <is>
          <t>Chiasso</t>
        </is>
      </c>
      <c r="I486" t="inlineStr">
        <is>
          <t>CH</t>
        </is>
      </c>
      <c r="J486" t="inlineStr">
        <is>
          <t>SDGGMRSS_M8</t>
        </is>
      </c>
      <c r="K486" t="inlineStr">
        <is>
          <t>37 80 4956 238-2</t>
        </is>
      </c>
      <c r="L486" t="inlineStr">
        <is>
          <t>2021-0007</t>
        </is>
      </c>
      <c r="M486" s="6" t="n">
        <v>44343</v>
      </c>
      <c r="N486" s="6" t="n">
        <v>46538</v>
      </c>
      <c r="O486" t="n">
        <v>51.3</v>
      </c>
    </row>
    <row r="487" hidden="1" s="287">
      <c r="A487" t="inlineStr">
        <is>
          <t>V100019</t>
        </is>
      </c>
      <c r="B487" t="n">
        <v>8</v>
      </c>
      <c r="C487" t="n">
        <v>50</v>
      </c>
      <c r="D487" t="inlineStr">
        <is>
          <t>Rail Cargo Austria AG</t>
        </is>
      </c>
      <c r="E487" t="inlineStr">
        <is>
          <t>100020</t>
        </is>
      </c>
      <c r="F487" t="inlineStr">
        <is>
          <t>Am Hauptbahnhof 2</t>
        </is>
      </c>
      <c r="G487" t="inlineStr">
        <is>
          <t>1100</t>
        </is>
      </c>
      <c r="H487" t="inlineStr">
        <is>
          <t>Wien</t>
        </is>
      </c>
      <c r="I487" t="inlineStr">
        <is>
          <t>AT</t>
        </is>
      </c>
      <c r="J487" t="inlineStr">
        <is>
          <t>SDGGMRSS_M8</t>
        </is>
      </c>
      <c r="K487" t="inlineStr">
        <is>
          <t>37 80 4956 602-9</t>
        </is>
      </c>
      <c r="L487" t="inlineStr">
        <is>
          <t>2021-0036</t>
        </is>
      </c>
      <c r="M487" s="6" t="n">
        <v>44635</v>
      </c>
      <c r="N487" s="6" t="n">
        <v>46326</v>
      </c>
      <c r="O487" t="n">
        <v>37</v>
      </c>
    </row>
    <row r="488" hidden="1" s="287">
      <c r="A488" t="inlineStr">
        <is>
          <t>V100030</t>
        </is>
      </c>
      <c r="B488" t="n">
        <v>10</v>
      </c>
      <c r="C488" t="n">
        <v>50</v>
      </c>
      <c r="D488" t="inlineStr">
        <is>
          <t>Rail Cargo Austria AG</t>
        </is>
      </c>
      <c r="E488" t="inlineStr">
        <is>
          <t>100020</t>
        </is>
      </c>
      <c r="F488" t="inlineStr">
        <is>
          <t>Am Hauptbahnhof 2</t>
        </is>
      </c>
      <c r="G488" t="inlineStr">
        <is>
          <t>1100</t>
        </is>
      </c>
      <c r="H488" t="inlineStr">
        <is>
          <t>Wien</t>
        </is>
      </c>
      <c r="I488" t="inlineStr">
        <is>
          <t>AT</t>
        </is>
      </c>
      <c r="J488" t="inlineStr">
        <is>
          <t>SGGMRS_M5</t>
        </is>
      </c>
      <c r="K488" t="inlineStr">
        <is>
          <t>37 80 4953 368-0</t>
        </is>
      </c>
      <c r="L488" t="inlineStr">
        <is>
          <t>2022-0011</t>
        </is>
      </c>
      <c r="M488" s="6" t="n">
        <v>44774</v>
      </c>
      <c r="N488" s="6" t="n">
        <v>46203</v>
      </c>
      <c r="O488" t="n">
        <v>23</v>
      </c>
    </row>
    <row r="489" hidden="1" s="287">
      <c r="A489" t="inlineStr">
        <is>
          <t>V300026</t>
        </is>
      </c>
      <c r="B489" t="n">
        <v>8</v>
      </c>
      <c r="C489" t="n">
        <v>50</v>
      </c>
      <c r="D489" t="inlineStr">
        <is>
          <t>Oceanogate Italia S.r.l.</t>
        </is>
      </c>
      <c r="E489" t="inlineStr">
        <is>
          <t>100010</t>
        </is>
      </c>
      <c r="F489" t="inlineStr">
        <is>
          <t>Via Primo Maggio 1</t>
        </is>
      </c>
      <c r="G489" t="inlineStr">
        <is>
          <t>20066</t>
        </is>
      </c>
      <c r="H489" t="inlineStr">
        <is>
          <t>Melzo (MI)</t>
        </is>
      </c>
      <c r="I489" t="inlineStr">
        <is>
          <t>IT</t>
        </is>
      </c>
      <c r="J489" t="inlineStr">
        <is>
          <t>SDGGMRSS_M8</t>
        </is>
      </c>
      <c r="K489" t="inlineStr">
        <is>
          <t>37 80 4956 223-4</t>
        </is>
      </c>
      <c r="L489" t="inlineStr">
        <is>
          <t>2023-0005</t>
        </is>
      </c>
      <c r="M489" s="6" t="n">
        <v>45017</v>
      </c>
      <c r="N489" s="6" t="n">
        <v>46387</v>
      </c>
      <c r="O489" t="n">
        <v>66.43000000000001</v>
      </c>
    </row>
    <row r="490" hidden="1" s="287">
      <c r="A490" t="inlineStr">
        <is>
          <t>V100039</t>
        </is>
      </c>
      <c r="B490" t="n">
        <v>5</v>
      </c>
      <c r="C490" t="n">
        <v>50</v>
      </c>
      <c r="D490" t="inlineStr">
        <is>
          <t>Rail Cargo Austria AG</t>
        </is>
      </c>
      <c r="E490" t="inlineStr">
        <is>
          <t>100020</t>
        </is>
      </c>
      <c r="F490" t="inlineStr">
        <is>
          <t>Am Hauptbahnhof 2</t>
        </is>
      </c>
      <c r="G490" t="inlineStr">
        <is>
          <t>1100</t>
        </is>
      </c>
      <c r="H490" t="inlineStr">
        <is>
          <t>Wien</t>
        </is>
      </c>
      <c r="I490" t="inlineStr">
        <is>
          <t>AT</t>
        </is>
      </c>
      <c r="J490" t="inlineStr">
        <is>
          <t>SDGGMRSS_M8</t>
        </is>
      </c>
      <c r="K490" t="inlineStr">
        <is>
          <t>35 80 4956 133-7</t>
        </is>
      </c>
      <c r="L490" t="inlineStr">
        <is>
          <t>2022-0023</t>
        </is>
      </c>
      <c r="M490" s="6" t="n">
        <v>44958</v>
      </c>
      <c r="N490" s="6" t="n">
        <v>46203</v>
      </c>
      <c r="O490" t="n">
        <v>49.9</v>
      </c>
    </row>
    <row r="491" hidden="1" s="287">
      <c r="A491" t="inlineStr">
        <is>
          <t>V300042</t>
        </is>
      </c>
      <c r="B491" t="n">
        <v>2</v>
      </c>
      <c r="C491" t="n">
        <v>50</v>
      </c>
      <c r="D491" t="inlineStr">
        <is>
          <t>LTE Logistik- und Transport GmbH</t>
        </is>
      </c>
      <c r="E491" t="inlineStr">
        <is>
          <t>100766</t>
        </is>
      </c>
      <c r="F491" t="inlineStr">
        <is>
          <t>Hans-Roth-Strasse 3/1/Top 5</t>
        </is>
      </c>
      <c r="G491" t="inlineStr">
        <is>
          <t>8073</t>
        </is>
      </c>
      <c r="H491" t="inlineStr">
        <is>
          <t>Feldkirchen bei Graz</t>
        </is>
      </c>
      <c r="I491" t="inlineStr">
        <is>
          <t>AT</t>
        </is>
      </c>
      <c r="J491" t="inlineStr">
        <is>
          <t>SDGGMRS_M7</t>
        </is>
      </c>
      <c r="K491" t="inlineStr">
        <is>
          <t>37 80 4993 286-6</t>
        </is>
      </c>
      <c r="L491" t="inlineStr">
        <is>
          <t>2023-0040</t>
        </is>
      </c>
      <c r="M491" s="6" t="n">
        <v>45322</v>
      </c>
      <c r="N491" s="6" t="n">
        <v>46387</v>
      </c>
      <c r="O491" t="n">
        <v>43</v>
      </c>
    </row>
    <row r="492" hidden="1" s="287">
      <c r="A492" t="inlineStr">
        <is>
          <t>V200039</t>
        </is>
      </c>
      <c r="B492" t="n">
        <v>2</v>
      </c>
      <c r="C492" t="n">
        <v>50</v>
      </c>
      <c r="D492" t="inlineStr">
        <is>
          <t>railCare AG</t>
        </is>
      </c>
      <c r="E492" t="inlineStr">
        <is>
          <t>100771</t>
        </is>
      </c>
      <c r="F492" t="inlineStr">
        <is>
          <t>Industriestrasse 17</t>
        </is>
      </c>
      <c r="G492" t="inlineStr">
        <is>
          <t>4612</t>
        </is>
      </c>
      <c r="H492" t="inlineStr">
        <is>
          <t>Wangen bei Olten</t>
        </is>
      </c>
      <c r="I492" t="inlineStr">
        <is>
          <t>CH</t>
        </is>
      </c>
      <c r="J492" t="inlineStr">
        <is>
          <t>SGGMRSS_M38</t>
        </is>
      </c>
      <c r="K492" t="inlineStr">
        <is>
          <t>37 80 4963 494-2</t>
        </is>
      </c>
      <c r="L492" t="inlineStr">
        <is>
          <t>2024-0019</t>
        </is>
      </c>
      <c r="M492" s="6" t="n">
        <v>45798</v>
      </c>
      <c r="N492" s="6" t="n">
        <v>47968</v>
      </c>
      <c r="O492" t="n">
        <v>50.25</v>
      </c>
    </row>
    <row r="493" hidden="1" s="287">
      <c r="A493" t="inlineStr">
        <is>
          <t>V100058</t>
        </is>
      </c>
      <c r="B493" t="n">
        <v>22</v>
      </c>
      <c r="C493" t="n">
        <v>20</v>
      </c>
      <c r="D493" t="inlineStr">
        <is>
          <t>RheinCargo GmbH &amp; Co. KG</t>
        </is>
      </c>
      <c r="E493" t="inlineStr">
        <is>
          <t>100011</t>
        </is>
      </c>
      <c r="F493" t="inlineStr">
        <is>
          <t>Hammer Landstrasse 3</t>
        </is>
      </c>
      <c r="G493" t="inlineStr">
        <is>
          <t>41460</t>
        </is>
      </c>
      <c r="H493" t="inlineStr">
        <is>
          <t>Neuss</t>
        </is>
      </c>
      <c r="I493" t="inlineStr">
        <is>
          <t>DE</t>
        </is>
      </c>
      <c r="J493" t="inlineStr">
        <is>
          <t>SGGNS_80XL</t>
        </is>
      </c>
      <c r="K493" t="inlineStr"/>
      <c r="L493" t="inlineStr">
        <is>
          <t>2024-0020</t>
        </is>
      </c>
      <c r="M493" s="6" t="n">
        <v>46539</v>
      </c>
      <c r="N493" s="6" t="n">
        <v>46924</v>
      </c>
      <c r="O493" t="n">
        <v>27.15</v>
      </c>
    </row>
    <row r="494" hidden="1" s="287">
      <c r="A494" t="inlineStr">
        <is>
          <t>V200042</t>
        </is>
      </c>
      <c r="B494" t="n">
        <v>7</v>
      </c>
      <c r="C494" t="n">
        <v>50</v>
      </c>
      <c r="D494" t="inlineStr">
        <is>
          <t>Captrain Deutschland CargoWest GmbH</t>
        </is>
      </c>
      <c r="E494" t="inlineStr">
        <is>
          <t>100030</t>
        </is>
      </c>
      <c r="F494" t="inlineStr">
        <is>
          <t>Am Grubenhof 2</t>
        </is>
      </c>
      <c r="G494" t="inlineStr">
        <is>
          <t>33330</t>
        </is>
      </c>
      <c r="H494" t="inlineStr">
        <is>
          <t>Gütersloh</t>
        </is>
      </c>
      <c r="I494" t="inlineStr">
        <is>
          <t>DE</t>
        </is>
      </c>
      <c r="J494" t="inlineStr">
        <is>
          <t>SGMMNS_M17</t>
        </is>
      </c>
      <c r="K494" t="inlineStr">
        <is>
          <t>33 80 4505 473-5</t>
        </is>
      </c>
      <c r="L494" t="inlineStr">
        <is>
          <t>2022-0010</t>
        </is>
      </c>
      <c r="M494" s="6" t="n">
        <v>45474</v>
      </c>
      <c r="N494" s="6" t="n">
        <v>46203</v>
      </c>
      <c r="O494" t="n">
        <v>21.4</v>
      </c>
    </row>
    <row r="495" hidden="1" s="287">
      <c r="A495" t="inlineStr">
        <is>
          <t>V300054</t>
        </is>
      </c>
      <c r="B495" t="n">
        <v>1</v>
      </c>
      <c r="C495" t="n">
        <v>50</v>
      </c>
      <c r="D495" t="inlineStr">
        <is>
          <t>BLS Cargo AG</t>
        </is>
      </c>
      <c r="E495" t="inlineStr">
        <is>
          <t>100033</t>
        </is>
      </c>
      <c r="F495" t="inlineStr">
        <is>
          <t>Freiburgstrasse 130</t>
        </is>
      </c>
      <c r="G495" t="inlineStr">
        <is>
          <t>3001</t>
        </is>
      </c>
      <c r="H495" t="inlineStr">
        <is>
          <t>Bern</t>
        </is>
      </c>
      <c r="I495" t="inlineStr">
        <is>
          <t>CH</t>
        </is>
      </c>
      <c r="J495" t="inlineStr">
        <is>
          <t>SGMMNS_M29</t>
        </is>
      </c>
      <c r="K495" t="inlineStr">
        <is>
          <t>33 80 4505 929-6</t>
        </is>
      </c>
      <c r="L495" t="inlineStr">
        <is>
          <t>2024-0024</t>
        </is>
      </c>
      <c r="M495" s="6" t="n">
        <v>45567</v>
      </c>
      <c r="N495" s="6" t="n">
        <v>46387</v>
      </c>
      <c r="O495" t="n">
        <v>23.5</v>
      </c>
    </row>
    <row r="496" hidden="1" s="287">
      <c r="A496" t="inlineStr">
        <is>
          <t>V200040</t>
        </is>
      </c>
      <c r="B496" t="n">
        <v>83</v>
      </c>
      <c r="C496" t="n">
        <v>50</v>
      </c>
      <c r="D496" t="inlineStr">
        <is>
          <t>PCC Intermodal S.A.</t>
        </is>
      </c>
      <c r="E496" t="inlineStr">
        <is>
          <t>100761</t>
        </is>
      </c>
      <c r="F496" t="inlineStr">
        <is>
          <t>ul Hutnicza 16</t>
        </is>
      </c>
      <c r="G496" t="inlineStr">
        <is>
          <t>81-061</t>
        </is>
      </c>
      <c r="H496" t="inlineStr">
        <is>
          <t>Gdynia</t>
        </is>
      </c>
      <c r="I496" t="inlineStr">
        <is>
          <t>PL</t>
        </is>
      </c>
      <c r="J496" t="inlineStr">
        <is>
          <t>SGNS_M13</t>
        </is>
      </c>
      <c r="K496" t="inlineStr">
        <is>
          <t>37 80 4564 308-7</t>
        </is>
      </c>
      <c r="L496" t="inlineStr">
        <is>
          <t>2024-0021</t>
        </is>
      </c>
      <c r="M496" s="6" t="n">
        <v>45609</v>
      </c>
      <c r="N496" s="6" t="n">
        <v>47069</v>
      </c>
      <c r="O496" t="n">
        <v>20.8</v>
      </c>
    </row>
    <row r="497" hidden="1" s="287">
      <c r="A497" t="inlineStr">
        <is>
          <t>V400006</t>
        </is>
      </c>
      <c r="B497" t="n">
        <v>173</v>
      </c>
      <c r="C497" t="n">
        <v>50</v>
      </c>
      <c r="D497" t="inlineStr">
        <is>
          <t>DB Cargo AG</t>
        </is>
      </c>
      <c r="E497" t="inlineStr">
        <is>
          <t>100000</t>
        </is>
      </c>
      <c r="F497" t="inlineStr">
        <is>
          <t>Rheinstrasse 2</t>
        </is>
      </c>
      <c r="G497" t="inlineStr">
        <is>
          <t>55116</t>
        </is>
      </c>
      <c r="H497" t="inlineStr">
        <is>
          <t>Mainz</t>
        </is>
      </c>
      <c r="I497" t="inlineStr">
        <is>
          <t>DE</t>
        </is>
      </c>
      <c r="J497" t="inlineStr">
        <is>
          <t>SGGRS_M25</t>
        </is>
      </c>
      <c r="K497" t="inlineStr">
        <is>
          <t>37 80 4850 903-8</t>
        </is>
      </c>
      <c r="L497" t="inlineStr">
        <is>
          <t>2021-2420</t>
        </is>
      </c>
      <c r="M497" s="6" t="n">
        <v>45635</v>
      </c>
      <c r="N497" s="6" t="n">
        <v>47330</v>
      </c>
      <c r="O497" t="n">
        <v>27.94</v>
      </c>
    </row>
    <row r="498" hidden="1" s="287">
      <c r="A498" t="inlineStr">
        <is>
          <t>V200049</t>
        </is>
      </c>
      <c r="B498" t="n">
        <v>2</v>
      </c>
      <c r="C498" t="n">
        <v>50</v>
      </c>
      <c r="D498" t="inlineStr">
        <is>
          <t>PCC Intermodal S.A.</t>
        </is>
      </c>
      <c r="E498" t="inlineStr">
        <is>
          <t>100761</t>
        </is>
      </c>
      <c r="F498" t="inlineStr">
        <is>
          <t>ul Hutnicza 16</t>
        </is>
      </c>
      <c r="G498" t="inlineStr">
        <is>
          <t>81-061</t>
        </is>
      </c>
      <c r="H498" t="inlineStr">
        <is>
          <t>Gdynia</t>
        </is>
      </c>
      <c r="I498" t="inlineStr">
        <is>
          <t>PL</t>
        </is>
      </c>
      <c r="J498" t="inlineStr">
        <is>
          <t>SGGMRSS_M4</t>
        </is>
      </c>
      <c r="K498" t="inlineStr">
        <is>
          <t>37 80 4963 212-8</t>
        </is>
      </c>
      <c r="L498" t="inlineStr">
        <is>
          <t>2024-0040</t>
        </is>
      </c>
      <c r="M498" s="6" t="n">
        <v>45677</v>
      </c>
      <c r="N498" s="6" t="n">
        <v>47867</v>
      </c>
      <c r="O498" t="n">
        <v>30</v>
      </c>
    </row>
    <row r="499" hidden="1" s="287">
      <c r="A499" t="inlineStr">
        <is>
          <t>V300063</t>
        </is>
      </c>
      <c r="B499" t="n">
        <v>5</v>
      </c>
      <c r="C499" t="n">
        <v>50</v>
      </c>
      <c r="D499" t="inlineStr">
        <is>
          <t>Kombiverkehr GmbH und Co. KG</t>
        </is>
      </c>
      <c r="E499" t="inlineStr">
        <is>
          <t>100332</t>
        </is>
      </c>
      <c r="F499" t="inlineStr">
        <is>
          <t>Zum Laurenburger Hof 76</t>
        </is>
      </c>
      <c r="G499" t="inlineStr">
        <is>
          <t>60594</t>
        </is>
      </c>
      <c r="H499" t="inlineStr">
        <is>
          <t>Frankfurt am Main</t>
        </is>
      </c>
      <c r="I499" t="inlineStr">
        <is>
          <t>DE</t>
        </is>
      </c>
      <c r="J499" t="inlineStr">
        <is>
          <t>SDGGMRSS_M32</t>
        </is>
      </c>
      <c r="K499" t="inlineStr">
        <is>
          <t>37 80 4992 836-9</t>
        </is>
      </c>
      <c r="L499" t="inlineStr">
        <is>
          <t>2024-0036</t>
        </is>
      </c>
      <c r="M499" s="6" t="n">
        <v>45720</v>
      </c>
      <c r="N499" s="6" t="n">
        <v>46477</v>
      </c>
      <c r="O499" t="n">
        <v>48.43</v>
      </c>
    </row>
    <row r="500" hidden="1" s="287">
      <c r="A500" t="inlineStr">
        <is>
          <t>V200051</t>
        </is>
      </c>
      <c r="B500" t="n">
        <v>2</v>
      </c>
      <c r="C500" t="n">
        <v>50</v>
      </c>
      <c r="D500" t="inlineStr">
        <is>
          <t>Grampet Rail d.o.o.</t>
        </is>
      </c>
      <c r="E500" t="inlineStr">
        <is>
          <t>100789</t>
        </is>
      </c>
      <c r="F500" t="inlineStr">
        <is>
          <t>Koturaska 49</t>
        </is>
      </c>
      <c r="G500" t="inlineStr">
        <is>
          <t>10000</t>
        </is>
      </c>
      <c r="H500" t="inlineStr">
        <is>
          <t>Zagreb</t>
        </is>
      </c>
      <c r="I500" t="inlineStr">
        <is>
          <t>HR</t>
        </is>
      </c>
      <c r="J500" t="inlineStr">
        <is>
          <t>SGGRS_M19</t>
        </is>
      </c>
      <c r="K500" t="inlineStr">
        <is>
          <t>35 80 4950 110-1</t>
        </is>
      </c>
      <c r="L500" t="inlineStr">
        <is>
          <t>2025-0006</t>
        </is>
      </c>
      <c r="M500" s="6" t="n">
        <v>45744</v>
      </c>
      <c r="N500" s="6" t="n">
        <v>46473</v>
      </c>
      <c r="O500" t="n">
        <v>20.18</v>
      </c>
    </row>
    <row r="501" hidden="1" s="287">
      <c r="A501" t="inlineStr">
        <is>
          <t>V100061</t>
        </is>
      </c>
      <c r="B501" t="n">
        <v>22</v>
      </c>
      <c r="C501" t="n">
        <v>20</v>
      </c>
      <c r="D501" t="inlineStr">
        <is>
          <t>Rail Cargo Austria AG</t>
        </is>
      </c>
      <c r="E501" t="inlineStr">
        <is>
          <t>100020</t>
        </is>
      </c>
      <c r="F501" t="inlineStr">
        <is>
          <t>Am Hauptbahnhof 2</t>
        </is>
      </c>
      <c r="G501" t="inlineStr">
        <is>
          <t>1100</t>
        </is>
      </c>
      <c r="H501" t="inlineStr">
        <is>
          <t>Wien</t>
        </is>
      </c>
      <c r="I501" t="inlineStr">
        <is>
          <t>AT</t>
        </is>
      </c>
      <c r="J501" t="inlineStr">
        <is>
          <t>EANOS_95</t>
        </is>
      </c>
      <c r="K501" t="inlineStr"/>
      <c r="L501" t="inlineStr">
        <is>
          <t>2025-0008</t>
        </is>
      </c>
      <c r="M501" s="6" t="n">
        <v>46136</v>
      </c>
      <c r="N501" s="6" t="n">
        <v>50518</v>
      </c>
      <c r="O501" t="n">
        <v>26</v>
      </c>
    </row>
    <row r="502" hidden="1" s="287">
      <c r="A502" t="inlineStr">
        <is>
          <t>V200003</t>
        </is>
      </c>
      <c r="B502" t="n">
        <v>52</v>
      </c>
      <c r="C502" t="n">
        <v>50</v>
      </c>
      <c r="D502" t="inlineStr">
        <is>
          <t>RTB Cargo Netherlands B.V.</t>
        </is>
      </c>
      <c r="E502" t="inlineStr">
        <is>
          <t>100002</t>
        </is>
      </c>
      <c r="F502" t="inlineStr">
        <is>
          <t>Albert-Plesmanweg 57</t>
        </is>
      </c>
      <c r="G502" t="inlineStr">
        <is>
          <t>3088GB</t>
        </is>
      </c>
      <c r="H502" t="inlineStr">
        <is>
          <t>Rotterdam</t>
        </is>
      </c>
      <c r="I502" t="inlineStr">
        <is>
          <t>NL</t>
        </is>
      </c>
      <c r="J502" t="inlineStr">
        <is>
          <t>SGGRSS_M2</t>
        </is>
      </c>
      <c r="K502" t="inlineStr">
        <is>
          <t>37 80 4980 731-6</t>
        </is>
      </c>
      <c r="L502" t="inlineStr">
        <is>
          <t>2020-0001</t>
        </is>
      </c>
      <c r="M502" s="6" t="n">
        <v>45748</v>
      </c>
      <c r="N502" s="6" t="n">
        <v>46081</v>
      </c>
      <c r="O502" t="n">
        <v>32</v>
      </c>
    </row>
    <row r="503" hidden="1" s="287">
      <c r="A503" t="inlineStr">
        <is>
          <t>V200052</t>
        </is>
      </c>
      <c r="B503" t="n">
        <v>3</v>
      </c>
      <c r="C503" t="n">
        <v>50</v>
      </c>
      <c r="D503" t="inlineStr">
        <is>
          <t>CargoBeamer intermodal op. GmbH</t>
        </is>
      </c>
      <c r="E503" t="inlineStr">
        <is>
          <t>100005</t>
        </is>
      </c>
      <c r="F503" t="inlineStr">
        <is>
          <t>Kreuzstrasse 12</t>
        </is>
      </c>
      <c r="G503" t="inlineStr">
        <is>
          <t>04103</t>
        </is>
      </c>
      <c r="H503" t="inlineStr">
        <is>
          <t>Leipzig</t>
        </is>
      </c>
      <c r="I503" t="inlineStr">
        <is>
          <t>DE</t>
        </is>
      </c>
      <c r="J503" t="inlineStr">
        <is>
          <t>SGNSS_M10</t>
        </is>
      </c>
      <c r="K503" t="inlineStr">
        <is>
          <t>37 80 4563 764-2</t>
        </is>
      </c>
      <c r="L503" t="inlineStr">
        <is>
          <t>2025-0009</t>
        </is>
      </c>
      <c r="M503" s="6" t="n">
        <v>45809</v>
      </c>
      <c r="N503" s="6" t="n">
        <v>46538</v>
      </c>
      <c r="O503" t="n">
        <v>24.3</v>
      </c>
    </row>
    <row r="504" hidden="1" s="287">
      <c r="A504" t="inlineStr">
        <is>
          <t>V300068</t>
        </is>
      </c>
      <c r="B504" t="n">
        <v>2</v>
      </c>
      <c r="C504" t="n">
        <v>50</v>
      </c>
      <c r="D504" t="inlineStr">
        <is>
          <t>G.T.S.General Transport Services SpA</t>
        </is>
      </c>
      <c r="E504" t="inlineStr">
        <is>
          <t>100012</t>
        </is>
      </c>
      <c r="F504" t="inlineStr">
        <is>
          <t>Via Sasha Muciaccia 15</t>
        </is>
      </c>
      <c r="G504" t="inlineStr">
        <is>
          <t>70132</t>
        </is>
      </c>
      <c r="H504" t="inlineStr">
        <is>
          <t>Bari</t>
        </is>
      </c>
      <c r="I504" t="inlineStr">
        <is>
          <t>IT</t>
        </is>
      </c>
      <c r="J504" t="inlineStr">
        <is>
          <t>SDGGMRSS_M8</t>
        </is>
      </c>
      <c r="K504" t="inlineStr">
        <is>
          <t>37 80 4956 265-5</t>
        </is>
      </c>
      <c r="L504" t="inlineStr">
        <is>
          <t>2025-0013</t>
        </is>
      </c>
      <c r="M504" s="6" t="n">
        <v>45962</v>
      </c>
      <c r="N504" s="6" t="n">
        <v>46691</v>
      </c>
      <c r="O504" t="n">
        <v>45</v>
      </c>
    </row>
    <row r="505" hidden="1" s="287">
      <c r="A505" t="inlineStr">
        <is>
          <t>V300080</t>
        </is>
      </c>
      <c r="B505" t="n">
        <v>4</v>
      </c>
      <c r="C505" t="n">
        <v>50</v>
      </c>
      <c r="D505" t="inlineStr">
        <is>
          <t>Weco Rail GmbH</t>
        </is>
      </c>
      <c r="E505" t="inlineStr">
        <is>
          <t>100763</t>
        </is>
      </c>
      <c r="F505" t="inlineStr">
        <is>
          <t>Tanbruckgrasse 3</t>
        </is>
      </c>
      <c r="G505" t="inlineStr">
        <is>
          <t>1120</t>
        </is>
      </c>
      <c r="H505" t="inlineStr">
        <is>
          <t>Wien</t>
        </is>
      </c>
      <c r="I505" t="inlineStr">
        <is>
          <t>AT</t>
        </is>
      </c>
      <c r="J505" t="inlineStr">
        <is>
          <t>SGGMRS_M5</t>
        </is>
      </c>
      <c r="K505" t="inlineStr">
        <is>
          <t>37 80 4953 373-0</t>
        </is>
      </c>
      <c r="L505" t="inlineStr">
        <is>
          <t>2025-0014</t>
        </is>
      </c>
      <c r="M505" s="6" t="n">
        <v>45931</v>
      </c>
      <c r="N505" s="6" t="n">
        <v>46660</v>
      </c>
      <c r="O505" t="n">
        <v>26</v>
      </c>
    </row>
    <row r="506" hidden="1" s="287">
      <c r="A506" t="inlineStr">
        <is>
          <t>V100013</t>
        </is>
      </c>
      <c r="B506" t="n">
        <v>70</v>
      </c>
      <c r="C506" t="n">
        <v>50</v>
      </c>
      <c r="D506" t="inlineStr">
        <is>
          <t>Rail Cargo Austria AG</t>
        </is>
      </c>
      <c r="E506" t="inlineStr">
        <is>
          <t>100020</t>
        </is>
      </c>
      <c r="F506" t="inlineStr">
        <is>
          <t>Am Hauptbahnhof 2</t>
        </is>
      </c>
      <c r="G506" t="inlineStr">
        <is>
          <t>1100</t>
        </is>
      </c>
      <c r="H506" t="inlineStr">
        <is>
          <t>Wien</t>
        </is>
      </c>
      <c r="I506" t="inlineStr">
        <is>
          <t>AT</t>
        </is>
      </c>
      <c r="J506" t="inlineStr">
        <is>
          <t>SDGGMRSS_M8</t>
        </is>
      </c>
      <c r="K506" t="inlineStr">
        <is>
          <t>37 80 4992 315-4</t>
        </is>
      </c>
      <c r="L506" t="inlineStr">
        <is>
          <t>2021-0035</t>
        </is>
      </c>
      <c r="M506" s="6" t="n">
        <v>45931</v>
      </c>
      <c r="N506" s="6" t="n">
        <v>46326</v>
      </c>
      <c r="O506" t="n">
        <v>37</v>
      </c>
    </row>
    <row r="507" hidden="1" s="287">
      <c r="A507" t="inlineStr">
        <is>
          <t>V100019</t>
        </is>
      </c>
      <c r="B507" t="n">
        <v>38</v>
      </c>
      <c r="C507" t="n">
        <v>50</v>
      </c>
      <c r="D507" t="inlineStr">
        <is>
          <t>Rail Cargo Austria AG</t>
        </is>
      </c>
      <c r="E507" t="inlineStr">
        <is>
          <t>100020</t>
        </is>
      </c>
      <c r="F507" t="inlineStr">
        <is>
          <t>Am Hauptbahnhof 2</t>
        </is>
      </c>
      <c r="G507" t="inlineStr">
        <is>
          <t>1100</t>
        </is>
      </c>
      <c r="H507" t="inlineStr">
        <is>
          <t>Wien</t>
        </is>
      </c>
      <c r="I507" t="inlineStr">
        <is>
          <t>AT</t>
        </is>
      </c>
      <c r="J507" t="inlineStr">
        <is>
          <t>SDGGMRSS_M8</t>
        </is>
      </c>
      <c r="K507" t="inlineStr">
        <is>
          <t>37 80 4992 332-9</t>
        </is>
      </c>
      <c r="L507" t="inlineStr">
        <is>
          <t>2021-0036</t>
        </is>
      </c>
      <c r="M507" s="6" t="n">
        <v>45931</v>
      </c>
      <c r="N507" s="6" t="n">
        <v>46326</v>
      </c>
      <c r="O507" t="n">
        <v>37</v>
      </c>
    </row>
    <row r="508" hidden="1" s="287">
      <c r="A508" t="inlineStr">
        <is>
          <t>V720005</t>
        </is>
      </c>
      <c r="B508" t="n">
        <v>22</v>
      </c>
      <c r="C508" t="n">
        <v>20</v>
      </c>
      <c r="D508" t="inlineStr">
        <is>
          <t>LAUDE Smart Intermodal S.A.</t>
        </is>
      </c>
      <c r="E508" t="inlineStr">
        <is>
          <t>100026</t>
        </is>
      </c>
      <c r="F508" t="inlineStr">
        <is>
          <t>ul. Wroclawska 131</t>
        </is>
      </c>
      <c r="G508" t="inlineStr">
        <is>
          <t>87-100</t>
        </is>
      </c>
      <c r="H508" t="inlineStr">
        <is>
          <t>Torun</t>
        </is>
      </c>
      <c r="I508" t="inlineStr">
        <is>
          <t>PL</t>
        </is>
      </c>
      <c r="J508" t="inlineStr">
        <is>
          <t>SDGGMRS_DTW</t>
        </is>
      </c>
      <c r="K508" t="inlineStr"/>
      <c r="L508" t="inlineStr">
        <is>
          <t>2025-0031</t>
        </is>
      </c>
      <c r="M508" s="6" t="n">
        <v>45992</v>
      </c>
      <c r="N508" s="6" t="n">
        <v>46387</v>
      </c>
      <c r="O508" t="n">
        <v>49.25</v>
      </c>
    </row>
    <row r="509" hidden="1" s="287">
      <c r="A509" t="inlineStr">
        <is>
          <t>V730008</t>
        </is>
      </c>
      <c r="B509" t="n">
        <v>22</v>
      </c>
      <c r="C509" t="n">
        <v>20</v>
      </c>
      <c r="D509" t="inlineStr">
        <is>
          <t>Martin Tolksdorf Logistics GmbH</t>
        </is>
      </c>
      <c r="E509" t="inlineStr">
        <is>
          <t>100787</t>
        </is>
      </c>
      <c r="F509" t="inlineStr">
        <is>
          <t>Bahnhofstrasse 47</t>
        </is>
      </c>
      <c r="G509" t="inlineStr">
        <is>
          <t>65611</t>
        </is>
      </c>
      <c r="H509" t="inlineStr">
        <is>
          <t>Brechen</t>
        </is>
      </c>
      <c r="I509" t="inlineStr">
        <is>
          <t>DE</t>
        </is>
      </c>
      <c r="J509" t="inlineStr">
        <is>
          <t>SDGGMRS_DTW</t>
        </is>
      </c>
      <c r="K509" t="inlineStr"/>
      <c r="L509" t="inlineStr">
        <is>
          <t>2025-0034</t>
        </is>
      </c>
      <c r="M509" s="6" t="n">
        <v>45992</v>
      </c>
      <c r="N509" s="6" t="n">
        <v>46387</v>
      </c>
      <c r="O509" t="n">
        <v>62.85</v>
      </c>
    </row>
    <row r="510" hidden="1" s="287">
      <c r="A510" t="inlineStr">
        <is>
          <t>V730009</t>
        </is>
      </c>
      <c r="B510" t="n">
        <v>2</v>
      </c>
      <c r="C510" t="n">
        <v>50</v>
      </c>
      <c r="D510" t="inlineStr">
        <is>
          <t>NAVILAND CARGO SAS</t>
        </is>
      </c>
      <c r="E510" t="inlineStr">
        <is>
          <t>100432</t>
        </is>
      </c>
      <c r="F510" t="inlineStr">
        <is>
          <t>26 Quai Charles Pasqua</t>
        </is>
      </c>
      <c r="G510" t="inlineStr">
        <is>
          <t>92300</t>
        </is>
      </c>
      <c r="H510" t="inlineStr">
        <is>
          <t>Levallois-Perret</t>
        </is>
      </c>
      <c r="I510" t="inlineStr">
        <is>
          <t>FR</t>
        </is>
      </c>
      <c r="J510" t="inlineStr">
        <is>
          <t>SGGRSS_M20</t>
        </is>
      </c>
      <c r="K510" t="inlineStr">
        <is>
          <t>33 80 4960 027-7</t>
        </is>
      </c>
      <c r="L510" t="inlineStr">
        <is>
          <t>2025-0030</t>
        </is>
      </c>
      <c r="M510" s="6" t="n">
        <v>45992</v>
      </c>
      <c r="N510" s="6" t="n">
        <v>46721</v>
      </c>
      <c r="O510" t="n">
        <v>20.5</v>
      </c>
    </row>
    <row r="511" hidden="1" s="287">
      <c r="A511" t="inlineStr">
        <is>
          <t>V300055</t>
        </is>
      </c>
      <c r="B511" t="n">
        <v>44</v>
      </c>
      <c r="C511" t="n">
        <v>50</v>
      </c>
      <c r="D511" t="inlineStr">
        <is>
          <t>Weco Rail GmbH</t>
        </is>
      </c>
      <c r="E511" t="inlineStr">
        <is>
          <t>100763</t>
        </is>
      </c>
      <c r="F511" t="inlineStr">
        <is>
          <t>Tanbruckgrasse 3</t>
        </is>
      </c>
      <c r="G511" t="inlineStr">
        <is>
          <t>1120</t>
        </is>
      </c>
      <c r="H511" t="inlineStr">
        <is>
          <t>Wien</t>
        </is>
      </c>
      <c r="I511" t="inlineStr">
        <is>
          <t>AT</t>
        </is>
      </c>
      <c r="J511" t="inlineStr">
        <is>
          <t>SGGMRS_M5</t>
        </is>
      </c>
      <c r="K511" t="inlineStr">
        <is>
          <t>37 80 4953 405-0</t>
        </is>
      </c>
      <c r="L511" t="inlineStr">
        <is>
          <t>2024-0008</t>
        </is>
      </c>
      <c r="M511" s="6" t="n">
        <v>45992</v>
      </c>
      <c r="N511" s="6" t="n">
        <v>46669</v>
      </c>
      <c r="O511" t="n">
        <v>27.5</v>
      </c>
    </row>
    <row r="512" hidden="1" s="287">
      <c r="A512" t="inlineStr">
        <is>
          <t>V300084</t>
        </is>
      </c>
      <c r="B512" t="n">
        <v>11</v>
      </c>
      <c r="C512" t="n">
        <v>50</v>
      </c>
      <c r="D512" t="inlineStr">
        <is>
          <t>duisport logistics &amp;</t>
        </is>
      </c>
      <c r="E512" t="inlineStr">
        <is>
          <t>100003</t>
        </is>
      </c>
      <c r="F512" t="inlineStr">
        <is>
          <t>port services GmbH</t>
        </is>
      </c>
      <c r="G512" t="inlineStr">
        <is>
          <t>47119</t>
        </is>
      </c>
      <c r="H512" t="inlineStr">
        <is>
          <t>Duisburg</t>
        </is>
      </c>
      <c r="I512" t="inlineStr">
        <is>
          <t>DE</t>
        </is>
      </c>
      <c r="J512" t="inlineStr">
        <is>
          <t>SGGRSS_M2</t>
        </is>
      </c>
      <c r="K512" t="inlineStr">
        <is>
          <t>33 80 4960 145-7</t>
        </is>
      </c>
      <c r="L512" t="inlineStr">
        <is>
          <t>2025-0005</t>
        </is>
      </c>
      <c r="M512" s="6" t="n">
        <v>46054</v>
      </c>
      <c r="N512" s="6" t="n">
        <v>46783</v>
      </c>
      <c r="O512" t="n">
        <v>25.2</v>
      </c>
    </row>
    <row r="513" hidden="1" s="287">
      <c r="A513" t="inlineStr">
        <is>
          <t>V300089</t>
        </is>
      </c>
      <c r="B513" t="n">
        <v>22</v>
      </c>
      <c r="C513" t="n">
        <v>20</v>
      </c>
      <c r="D513" t="inlineStr">
        <is>
          <t>Kombiverkehr GmbH und Co. KG</t>
        </is>
      </c>
      <c r="E513" t="inlineStr">
        <is>
          <t>100332</t>
        </is>
      </c>
      <c r="F513" t="inlineStr">
        <is>
          <t>Zum Laurenburger Hof 76</t>
        </is>
      </c>
      <c r="G513" t="inlineStr">
        <is>
          <t>60594</t>
        </is>
      </c>
      <c r="H513" t="inlineStr">
        <is>
          <t>Frankfurt am Main</t>
        </is>
      </c>
      <c r="I513" t="inlineStr">
        <is>
          <t>DE</t>
        </is>
      </c>
      <c r="J513" t="inlineStr">
        <is>
          <t>SGNS_60</t>
        </is>
      </c>
      <c r="K513" t="inlineStr"/>
      <c r="L513" t="inlineStr">
        <is>
          <t>2025-0038</t>
        </is>
      </c>
      <c r="M513" s="6" t="n">
        <v>46113</v>
      </c>
      <c r="N513" s="6" t="n">
        <v>46843</v>
      </c>
      <c r="O513" t="n">
        <v>23.64</v>
      </c>
    </row>
    <row r="514" hidden="1" s="287">
      <c r="A514" t="inlineStr">
        <is>
          <t>V300031</t>
        </is>
      </c>
      <c r="B514" t="n">
        <v>83</v>
      </c>
      <c r="C514" t="n">
        <v>50</v>
      </c>
      <c r="D514" t="inlineStr">
        <is>
          <t>EWG Rail Zrt.</t>
        </is>
      </c>
      <c r="E514" t="inlineStr">
        <is>
          <t>100758</t>
        </is>
      </c>
      <c r="F514" t="inlineStr">
        <is>
          <t>Váci út 76 3.em</t>
        </is>
      </c>
      <c r="G514" t="inlineStr">
        <is>
          <t>1133</t>
        </is>
      </c>
      <c r="H514" t="inlineStr">
        <is>
          <t>Budapest</t>
        </is>
      </c>
      <c r="I514" t="inlineStr">
        <is>
          <t>HU</t>
        </is>
      </c>
      <c r="J514" t="inlineStr">
        <is>
          <t>SGGRSS_M2</t>
        </is>
      </c>
      <c r="K514" t="inlineStr">
        <is>
          <t>37 80 4960 945-6</t>
        </is>
      </c>
      <c r="L514" t="inlineStr">
        <is>
          <t>2023-0008</t>
        </is>
      </c>
      <c r="M514" s="6" t="n">
        <v>46023</v>
      </c>
      <c r="N514" s="6" t="n">
        <v>46905</v>
      </c>
      <c r="O514" t="n">
        <v>19.25</v>
      </c>
    </row>
    <row r="515" hidden="1" s="287">
      <c r="A515" t="inlineStr">
        <is>
          <t>V300091</t>
        </is>
      </c>
      <c r="B515" t="n">
        <v>1</v>
      </c>
      <c r="C515" t="n">
        <v>50</v>
      </c>
      <c r="D515" t="inlineStr">
        <is>
          <t>VA-KO Vagon Konteyner Mak. Muh.</t>
        </is>
      </c>
      <c r="E515" t="inlineStr">
        <is>
          <t>100016</t>
        </is>
      </c>
      <c r="F515" t="inlineStr">
        <is>
          <t>Pro.San. Tic. A.S.</t>
        </is>
      </c>
      <c r="G515" t="inlineStr">
        <is>
          <t>06730</t>
        </is>
      </c>
      <c r="H515" t="inlineStr">
        <is>
          <t>Beypazari/Ankara</t>
        </is>
      </c>
      <c r="I515" t="inlineStr">
        <is>
          <t>TR</t>
        </is>
      </c>
      <c r="J515" t="inlineStr">
        <is>
          <t>SGGMRS_M35</t>
        </is>
      </c>
      <c r="K515" t="inlineStr">
        <is>
          <t>37 80 4953 440-7</t>
        </is>
      </c>
      <c r="L515" t="inlineStr">
        <is>
          <t>2025-0039</t>
        </is>
      </c>
      <c r="M515" s="6" t="n">
        <v>45949</v>
      </c>
      <c r="N515" s="6" t="n">
        <v>46312</v>
      </c>
      <c r="O515" t="n">
        <v>35.85</v>
      </c>
    </row>
    <row r="516" hidden="1" s="287">
      <c r="A516" t="inlineStr">
        <is>
          <t>V100068</t>
        </is>
      </c>
      <c r="B516" t="n">
        <v>22</v>
      </c>
      <c r="C516" t="n">
        <v>20</v>
      </c>
      <c r="D516" t="inlineStr">
        <is>
          <t>LAUDE Smart Intermodal S.A.</t>
        </is>
      </c>
      <c r="E516" t="inlineStr">
        <is>
          <t>100026</t>
        </is>
      </c>
      <c r="F516" t="inlineStr">
        <is>
          <t>ul. Wroclawska 131</t>
        </is>
      </c>
      <c r="G516" t="inlineStr">
        <is>
          <t>87-100</t>
        </is>
      </c>
      <c r="H516" t="inlineStr">
        <is>
          <t>Torun</t>
        </is>
      </c>
      <c r="I516" t="inlineStr">
        <is>
          <t>PL</t>
        </is>
      </c>
      <c r="J516" t="inlineStr">
        <is>
          <t>SGMMNS_40</t>
        </is>
      </c>
      <c r="K516" t="inlineStr"/>
      <c r="L516" t="inlineStr">
        <is>
          <t>2026-0002</t>
        </is>
      </c>
      <c r="M516" s="6" t="n">
        <v>46081</v>
      </c>
      <c r="N516" s="6" t="n">
        <v>46445</v>
      </c>
      <c r="O516" t="n">
        <v>16.85</v>
      </c>
    </row>
    <row r="517" hidden="1" s="287">
      <c r="A517" t="inlineStr">
        <is>
          <t>V300003</t>
        </is>
      </c>
      <c r="B517" t="n">
        <v>11</v>
      </c>
      <c r="C517" t="n">
        <v>50</v>
      </c>
      <c r="D517" t="inlineStr">
        <is>
          <t>Contargo Rail Services GmbH</t>
        </is>
      </c>
      <c r="E517" t="inlineStr">
        <is>
          <t>100001</t>
        </is>
      </c>
      <c r="F517" t="inlineStr">
        <is>
          <t>Rheinkaistrasse 2</t>
        </is>
      </c>
      <c r="G517" t="inlineStr">
        <is>
          <t>68159</t>
        </is>
      </c>
      <c r="H517" t="inlineStr">
        <is>
          <t>Mannheim</t>
        </is>
      </c>
      <c r="I517" t="inlineStr">
        <is>
          <t>DE</t>
        </is>
      </c>
      <c r="J517" t="inlineStr">
        <is>
          <t>SGGRSS_M2</t>
        </is>
      </c>
      <c r="K517" t="inlineStr">
        <is>
          <t>37 80 4980 665-6</t>
        </is>
      </c>
      <c r="L517" t="inlineStr">
        <is>
          <t>2020-0003</t>
        </is>
      </c>
      <c r="M517" s="6" t="n">
        <v>44197</v>
      </c>
      <c r="N517" s="6" t="n">
        <v>46387</v>
      </c>
      <c r="O517" t="n">
        <v>39.1</v>
      </c>
    </row>
    <row r="518" hidden="1" s="287">
      <c r="A518" t="inlineStr">
        <is>
          <t>V300005</t>
        </is>
      </c>
      <c r="B518" t="n">
        <v>9</v>
      </c>
      <c r="C518" t="n">
        <v>50</v>
      </c>
      <c r="D518" t="inlineStr">
        <is>
          <t>Hupac Intermodal SA</t>
        </is>
      </c>
      <c r="E518" t="inlineStr">
        <is>
          <t>100009</t>
        </is>
      </c>
      <c r="F518" t="inlineStr">
        <is>
          <t>Viale R. Manzoni 6</t>
        </is>
      </c>
      <c r="G518" t="inlineStr">
        <is>
          <t>6830</t>
        </is>
      </c>
      <c r="H518" t="inlineStr">
        <is>
          <t>Chiasso</t>
        </is>
      </c>
      <c r="I518" t="inlineStr">
        <is>
          <t>CH</t>
        </is>
      </c>
      <c r="J518" t="inlineStr">
        <is>
          <t>SDGGMRSS_M8</t>
        </is>
      </c>
      <c r="K518" t="inlineStr">
        <is>
          <t>37 80 4956 239-0</t>
        </is>
      </c>
      <c r="L518" t="inlineStr">
        <is>
          <t>2021-0007</t>
        </is>
      </c>
      <c r="M518" s="6" t="n">
        <v>44343</v>
      </c>
      <c r="N518" s="6" t="n">
        <v>46538</v>
      </c>
      <c r="O518" t="n">
        <v>51.3</v>
      </c>
    </row>
    <row r="519" hidden="1" s="287">
      <c r="A519" t="inlineStr">
        <is>
          <t>V100013</t>
        </is>
      </c>
      <c r="B519" t="n">
        <v>1</v>
      </c>
      <c r="C519" t="n">
        <v>50</v>
      </c>
      <c r="D519" t="inlineStr">
        <is>
          <t>Rail Cargo Austria AG</t>
        </is>
      </c>
      <c r="E519" t="inlineStr">
        <is>
          <t>100020</t>
        </is>
      </c>
      <c r="F519" t="inlineStr">
        <is>
          <t>Am Hauptbahnhof 2</t>
        </is>
      </c>
      <c r="G519" t="inlineStr">
        <is>
          <t>1100</t>
        </is>
      </c>
      <c r="H519" t="inlineStr">
        <is>
          <t>Wien</t>
        </is>
      </c>
      <c r="I519" t="inlineStr">
        <is>
          <t>AT</t>
        </is>
      </c>
      <c r="J519" t="inlineStr">
        <is>
          <t>SDGGMRSS_M8</t>
        </is>
      </c>
      <c r="K519" t="inlineStr">
        <is>
          <t>37 80 4956 558-3</t>
        </is>
      </c>
      <c r="L519" t="inlineStr">
        <is>
          <t>2021-0035</t>
        </is>
      </c>
      <c r="M519" s="6" t="n">
        <v>44501</v>
      </c>
      <c r="N519" s="6" t="n">
        <v>46326</v>
      </c>
      <c r="O519" t="n">
        <v>37</v>
      </c>
    </row>
    <row r="520" hidden="1" s="287">
      <c r="A520" t="inlineStr">
        <is>
          <t>V100019</t>
        </is>
      </c>
      <c r="B520" t="n">
        <v>9</v>
      </c>
      <c r="C520" t="n">
        <v>50</v>
      </c>
      <c r="D520" t="inlineStr">
        <is>
          <t>Rail Cargo Austria AG</t>
        </is>
      </c>
      <c r="E520" t="inlineStr">
        <is>
          <t>100020</t>
        </is>
      </c>
      <c r="F520" t="inlineStr">
        <is>
          <t>Am Hauptbahnhof 2</t>
        </is>
      </c>
      <c r="G520" t="inlineStr">
        <is>
          <t>1100</t>
        </is>
      </c>
      <c r="H520" t="inlineStr">
        <is>
          <t>Wien</t>
        </is>
      </c>
      <c r="I520" t="inlineStr">
        <is>
          <t>AT</t>
        </is>
      </c>
      <c r="J520" t="inlineStr">
        <is>
          <t>SDGGMRSS_M8</t>
        </is>
      </c>
      <c r="K520" t="inlineStr">
        <is>
          <t>37 80 4956 603-7</t>
        </is>
      </c>
      <c r="L520" t="inlineStr">
        <is>
          <t>2021-0036</t>
        </is>
      </c>
      <c r="M520" s="6" t="n">
        <v>44635</v>
      </c>
      <c r="N520" s="6" t="n">
        <v>46326</v>
      </c>
      <c r="O520" t="n">
        <v>37</v>
      </c>
    </row>
    <row r="521" hidden="1" s="287">
      <c r="A521" t="inlineStr">
        <is>
          <t>V100030</t>
        </is>
      </c>
      <c r="B521" t="n">
        <v>11</v>
      </c>
      <c r="C521" t="n">
        <v>50</v>
      </c>
      <c r="D521" t="inlineStr">
        <is>
          <t>Rail Cargo Austria AG</t>
        </is>
      </c>
      <c r="E521" t="inlineStr">
        <is>
          <t>100020</t>
        </is>
      </c>
      <c r="F521" t="inlineStr">
        <is>
          <t>Am Hauptbahnhof 2</t>
        </is>
      </c>
      <c r="G521" t="inlineStr">
        <is>
          <t>1100</t>
        </is>
      </c>
      <c r="H521" t="inlineStr">
        <is>
          <t>Wien</t>
        </is>
      </c>
      <c r="I521" t="inlineStr">
        <is>
          <t>AT</t>
        </is>
      </c>
      <c r="J521" t="inlineStr">
        <is>
          <t>SGGMRS_M5</t>
        </is>
      </c>
      <c r="K521" t="inlineStr">
        <is>
          <t>37 80 4953 369-8</t>
        </is>
      </c>
      <c r="L521" t="inlineStr">
        <is>
          <t>2022-0011</t>
        </is>
      </c>
      <c r="M521" s="6" t="n">
        <v>44774</v>
      </c>
      <c r="N521" s="6" t="n">
        <v>46203</v>
      </c>
      <c r="O521" t="n">
        <v>23</v>
      </c>
    </row>
    <row r="522" hidden="1" s="287">
      <c r="A522" t="inlineStr">
        <is>
          <t>V400005</t>
        </is>
      </c>
      <c r="B522" t="n">
        <v>1</v>
      </c>
      <c r="C522" t="n">
        <v>50</v>
      </c>
      <c r="D522" t="inlineStr">
        <is>
          <t>DB Cargo AG</t>
        </is>
      </c>
      <c r="E522" t="inlineStr">
        <is>
          <t>100000</t>
        </is>
      </c>
      <c r="F522" t="inlineStr">
        <is>
          <t>Rheinstrasse 2</t>
        </is>
      </c>
      <c r="G522" t="inlineStr">
        <is>
          <t>55116</t>
        </is>
      </c>
      <c r="H522" t="inlineStr">
        <is>
          <t>Mainz</t>
        </is>
      </c>
      <c r="I522" t="inlineStr">
        <is>
          <t>DE</t>
        </is>
      </c>
      <c r="J522" t="inlineStr">
        <is>
          <t>SGGNS_M11</t>
        </is>
      </c>
      <c r="K522" t="inlineStr">
        <is>
          <t>37 80 4561 412-0</t>
        </is>
      </c>
      <c r="L522" t="inlineStr">
        <is>
          <t>2021-2420</t>
        </is>
      </c>
      <c r="M522" s="6" t="n">
        <v>44930</v>
      </c>
      <c r="N522" s="6" t="n">
        <v>47087</v>
      </c>
      <c r="O522" t="n">
        <v>24.4</v>
      </c>
    </row>
    <row r="523" hidden="1" s="287">
      <c r="A523" t="inlineStr">
        <is>
          <t>V300026</t>
        </is>
      </c>
      <c r="B523" t="n">
        <v>9</v>
      </c>
      <c r="C523" t="n">
        <v>50</v>
      </c>
      <c r="D523" t="inlineStr">
        <is>
          <t>Oceanogate Italia S.r.l.</t>
        </is>
      </c>
      <c r="E523" t="inlineStr">
        <is>
          <t>100010</t>
        </is>
      </c>
      <c r="F523" t="inlineStr">
        <is>
          <t>Via Primo Maggio 1</t>
        </is>
      </c>
      <c r="G523" t="inlineStr">
        <is>
          <t>20066</t>
        </is>
      </c>
      <c r="H523" t="inlineStr">
        <is>
          <t>Melzo (MI)</t>
        </is>
      </c>
      <c r="I523" t="inlineStr">
        <is>
          <t>IT</t>
        </is>
      </c>
      <c r="J523" t="inlineStr">
        <is>
          <t>SDGGMRSS_M8</t>
        </is>
      </c>
      <c r="K523" t="inlineStr">
        <is>
          <t>37 80 4956 224-2</t>
        </is>
      </c>
      <c r="L523" t="inlineStr">
        <is>
          <t>2023-0005</t>
        </is>
      </c>
      <c r="M523" s="6" t="n">
        <v>45017</v>
      </c>
      <c r="N523" s="6" t="n">
        <v>46387</v>
      </c>
      <c r="O523" t="n">
        <v>66.43000000000001</v>
      </c>
    </row>
    <row r="524" hidden="1" s="287">
      <c r="A524" t="inlineStr">
        <is>
          <t>V100039</t>
        </is>
      </c>
      <c r="B524" t="n">
        <v>6</v>
      </c>
      <c r="C524" t="n">
        <v>50</v>
      </c>
      <c r="D524" t="inlineStr">
        <is>
          <t>Rail Cargo Austria AG</t>
        </is>
      </c>
      <c r="E524" t="inlineStr">
        <is>
          <t>100020</t>
        </is>
      </c>
      <c r="F524" t="inlineStr">
        <is>
          <t>Am Hauptbahnhof 2</t>
        </is>
      </c>
      <c r="G524" t="inlineStr">
        <is>
          <t>1100</t>
        </is>
      </c>
      <c r="H524" t="inlineStr">
        <is>
          <t>Wien</t>
        </is>
      </c>
      <c r="I524" t="inlineStr">
        <is>
          <t>AT</t>
        </is>
      </c>
      <c r="J524" t="inlineStr">
        <is>
          <t>SDGGMRSS_M8</t>
        </is>
      </c>
      <c r="K524" t="inlineStr">
        <is>
          <t>35 80 4956 134-5</t>
        </is>
      </c>
      <c r="L524" t="inlineStr">
        <is>
          <t>2022-0023</t>
        </is>
      </c>
      <c r="M524" s="6" t="n">
        <v>44958</v>
      </c>
      <c r="N524" s="6" t="n">
        <v>46203</v>
      </c>
      <c r="O524" t="n">
        <v>49.9</v>
      </c>
    </row>
    <row r="525" hidden="1" s="287">
      <c r="A525" t="inlineStr">
        <is>
          <t>V200030</t>
        </is>
      </c>
      <c r="B525" t="n">
        <v>1</v>
      </c>
      <c r="C525" t="n">
        <v>50</v>
      </c>
      <c r="D525" t="inlineStr">
        <is>
          <t>RTB Cargo Netherlands B.V.</t>
        </is>
      </c>
      <c r="E525" t="inlineStr">
        <is>
          <t>100002</t>
        </is>
      </c>
      <c r="F525" t="inlineStr">
        <is>
          <t>Albert-Plesmanweg 57</t>
        </is>
      </c>
      <c r="G525" t="inlineStr">
        <is>
          <t>3088GB</t>
        </is>
      </c>
      <c r="H525" t="inlineStr">
        <is>
          <t>Rotterdam</t>
        </is>
      </c>
      <c r="I525" t="inlineStr">
        <is>
          <t>NL</t>
        </is>
      </c>
      <c r="J525" t="inlineStr">
        <is>
          <t>SGGRSS_M20</t>
        </is>
      </c>
      <c r="K525" t="inlineStr">
        <is>
          <t>33 80 4960 255-4</t>
        </is>
      </c>
      <c r="L525" t="inlineStr">
        <is>
          <t>2023-0023</t>
        </is>
      </c>
      <c r="M525" s="6" t="n">
        <v>45176</v>
      </c>
      <c r="N525" s="6" t="n">
        <v>46081</v>
      </c>
      <c r="O525" t="n">
        <v>34.5</v>
      </c>
    </row>
    <row r="526" hidden="1" s="287">
      <c r="A526" t="inlineStr">
        <is>
          <t>V300041</t>
        </is>
      </c>
      <c r="B526" t="n">
        <v>1</v>
      </c>
      <c r="C526" t="n">
        <v>50</v>
      </c>
      <c r="D526" t="inlineStr">
        <is>
          <t>Contargo Rail Services GmbH</t>
        </is>
      </c>
      <c r="E526" t="inlineStr">
        <is>
          <t>100001</t>
        </is>
      </c>
      <c r="F526" t="inlineStr">
        <is>
          <t>Rheinkaistrasse 2</t>
        </is>
      </c>
      <c r="G526" t="inlineStr">
        <is>
          <t>68159</t>
        </is>
      </c>
      <c r="H526" t="inlineStr">
        <is>
          <t>Mannheim</t>
        </is>
      </c>
      <c r="I526" t="inlineStr">
        <is>
          <t>DE</t>
        </is>
      </c>
      <c r="J526" t="inlineStr">
        <is>
          <t>SGGRSS_M20</t>
        </is>
      </c>
      <c r="K526" t="inlineStr">
        <is>
          <t>33 80 4960 288-5</t>
        </is>
      </c>
      <c r="L526" t="inlineStr">
        <is>
          <t>2023-0018</t>
        </is>
      </c>
      <c r="M526" s="6" t="n">
        <v>45292</v>
      </c>
      <c r="N526" s="6" t="n">
        <v>46752</v>
      </c>
      <c r="O526" t="n">
        <v>39.1</v>
      </c>
    </row>
    <row r="527" hidden="1" s="287">
      <c r="A527" t="inlineStr">
        <is>
          <t>V200039</t>
        </is>
      </c>
      <c r="B527" t="n">
        <v>3</v>
      </c>
      <c r="C527" t="n">
        <v>50</v>
      </c>
      <c r="D527" t="inlineStr">
        <is>
          <t>railCare AG</t>
        </is>
      </c>
      <c r="E527" t="inlineStr">
        <is>
          <t>100771</t>
        </is>
      </c>
      <c r="F527" t="inlineStr">
        <is>
          <t>Industriestrasse 17</t>
        </is>
      </c>
      <c r="G527" t="inlineStr">
        <is>
          <t>4612</t>
        </is>
      </c>
      <c r="H527" t="inlineStr">
        <is>
          <t>Wangen bei Olten</t>
        </is>
      </c>
      <c r="I527" t="inlineStr">
        <is>
          <t>CH</t>
        </is>
      </c>
      <c r="J527" t="inlineStr">
        <is>
          <t>SGGMRSS_M38</t>
        </is>
      </c>
      <c r="K527" t="inlineStr">
        <is>
          <t>37 80 4963 495-9</t>
        </is>
      </c>
      <c r="L527" t="inlineStr">
        <is>
          <t>2024-0019</t>
        </is>
      </c>
      <c r="M527" s="6" t="n">
        <v>45798</v>
      </c>
      <c r="N527" s="6" t="n">
        <v>47968</v>
      </c>
      <c r="O527" t="n">
        <v>50.25</v>
      </c>
    </row>
    <row r="528" hidden="1" s="287">
      <c r="A528" t="inlineStr">
        <is>
          <t>V100058</t>
        </is>
      </c>
      <c r="B528" t="n">
        <v>23</v>
      </c>
      <c r="C528" t="n">
        <v>20</v>
      </c>
      <c r="D528" t="inlineStr">
        <is>
          <t>RheinCargo GmbH &amp; Co. KG</t>
        </is>
      </c>
      <c r="E528" t="inlineStr">
        <is>
          <t>100011</t>
        </is>
      </c>
      <c r="F528" t="inlineStr">
        <is>
          <t>Hammer Landstrasse 3</t>
        </is>
      </c>
      <c r="G528" t="inlineStr">
        <is>
          <t>41460</t>
        </is>
      </c>
      <c r="H528" t="inlineStr">
        <is>
          <t>Neuss</t>
        </is>
      </c>
      <c r="I528" t="inlineStr">
        <is>
          <t>DE</t>
        </is>
      </c>
      <c r="J528" t="inlineStr">
        <is>
          <t>SGGNS_80XL</t>
        </is>
      </c>
      <c r="K528" t="inlineStr"/>
      <c r="L528" t="inlineStr">
        <is>
          <t>2024-0020</t>
        </is>
      </c>
      <c r="M528" s="6" t="n">
        <v>46539</v>
      </c>
      <c r="N528" s="6" t="n">
        <v>46924</v>
      </c>
      <c r="O528" t="n">
        <v>27.15</v>
      </c>
    </row>
    <row r="529" hidden="1" s="287">
      <c r="A529" t="inlineStr">
        <is>
          <t>V200042</t>
        </is>
      </c>
      <c r="B529" t="n">
        <v>8</v>
      </c>
      <c r="C529" t="n">
        <v>50</v>
      </c>
      <c r="D529" t="inlineStr">
        <is>
          <t>Captrain Deutschland CargoWest GmbH</t>
        </is>
      </c>
      <c r="E529" t="inlineStr">
        <is>
          <t>100030</t>
        </is>
      </c>
      <c r="F529" t="inlineStr">
        <is>
          <t>Am Grubenhof 2</t>
        </is>
      </c>
      <c r="G529" t="inlineStr">
        <is>
          <t>33330</t>
        </is>
      </c>
      <c r="H529" t="inlineStr">
        <is>
          <t>Gütersloh</t>
        </is>
      </c>
      <c r="I529" t="inlineStr">
        <is>
          <t>DE</t>
        </is>
      </c>
      <c r="J529" t="inlineStr">
        <is>
          <t>SGMMNS_M17</t>
        </is>
      </c>
      <c r="K529" t="inlineStr">
        <is>
          <t>33 80 4505 475-0</t>
        </is>
      </c>
      <c r="L529" t="inlineStr">
        <is>
          <t>2022-0010</t>
        </is>
      </c>
      <c r="M529" s="6" t="n">
        <v>45474</v>
      </c>
      <c r="N529" s="6" t="n">
        <v>46203</v>
      </c>
      <c r="O529" t="n">
        <v>21.4</v>
      </c>
    </row>
    <row r="530" hidden="1" s="287">
      <c r="A530" t="inlineStr">
        <is>
          <t>V300054</t>
        </is>
      </c>
      <c r="B530" t="n">
        <v>2</v>
      </c>
      <c r="C530" t="n">
        <v>50</v>
      </c>
      <c r="D530" t="inlineStr">
        <is>
          <t>BLS Cargo AG</t>
        </is>
      </c>
      <c r="E530" t="inlineStr">
        <is>
          <t>100033</t>
        </is>
      </c>
      <c r="F530" t="inlineStr">
        <is>
          <t>Freiburgstrasse 130</t>
        </is>
      </c>
      <c r="G530" t="inlineStr">
        <is>
          <t>3001</t>
        </is>
      </c>
      <c r="H530" t="inlineStr">
        <is>
          <t>Bern</t>
        </is>
      </c>
      <c r="I530" t="inlineStr">
        <is>
          <t>CH</t>
        </is>
      </c>
      <c r="J530" t="inlineStr">
        <is>
          <t>SGMMNS_M29</t>
        </is>
      </c>
      <c r="K530" t="inlineStr">
        <is>
          <t>33 80 4505 930-4</t>
        </is>
      </c>
      <c r="L530" t="inlineStr">
        <is>
          <t>2024-0024</t>
        </is>
      </c>
      <c r="M530" s="6" t="n">
        <v>45567</v>
      </c>
      <c r="N530" s="6" t="n">
        <v>46387</v>
      </c>
      <c r="O530" t="n">
        <v>23.5</v>
      </c>
    </row>
    <row r="531" hidden="1" s="287">
      <c r="A531" t="inlineStr">
        <is>
          <t>V200040</t>
        </is>
      </c>
      <c r="B531" t="n">
        <v>84</v>
      </c>
      <c r="C531" t="n">
        <v>50</v>
      </c>
      <c r="D531" t="inlineStr">
        <is>
          <t>PCC Intermodal S.A.</t>
        </is>
      </c>
      <c r="E531" t="inlineStr">
        <is>
          <t>100761</t>
        </is>
      </c>
      <c r="F531" t="inlineStr">
        <is>
          <t>ul Hutnicza 16</t>
        </is>
      </c>
      <c r="G531" t="inlineStr">
        <is>
          <t>81-061</t>
        </is>
      </c>
      <c r="H531" t="inlineStr">
        <is>
          <t>Gdynia</t>
        </is>
      </c>
      <c r="I531" t="inlineStr">
        <is>
          <t>PL</t>
        </is>
      </c>
      <c r="J531" t="inlineStr">
        <is>
          <t>SGNS_M13</t>
        </is>
      </c>
      <c r="K531" t="inlineStr">
        <is>
          <t>37 80 4564 309-5</t>
        </is>
      </c>
      <c r="L531" t="inlineStr">
        <is>
          <t>2024-0021</t>
        </is>
      </c>
      <c r="M531" s="6" t="n">
        <v>45609</v>
      </c>
      <c r="N531" s="6" t="n">
        <v>47069</v>
      </c>
      <c r="O531" t="n">
        <v>20.8</v>
      </c>
    </row>
    <row r="532" hidden="1" s="287">
      <c r="A532" t="inlineStr">
        <is>
          <t>V200046</t>
        </is>
      </c>
      <c r="B532" t="n">
        <v>1</v>
      </c>
      <c r="C532" t="n">
        <v>50</v>
      </c>
      <c r="D532" t="inlineStr">
        <is>
          <t>Pimk Rail PLS</t>
        </is>
      </c>
      <c r="E532" t="inlineStr">
        <is>
          <t>100478</t>
        </is>
      </c>
      <c r="F532" t="inlineStr">
        <is>
          <t>Rogoshko shousse 36</t>
        </is>
      </c>
      <c r="G532" t="inlineStr">
        <is>
          <t>4003</t>
        </is>
      </c>
      <c r="H532" t="inlineStr">
        <is>
          <t>Plovdiv</t>
        </is>
      </c>
      <c r="I532" t="inlineStr">
        <is>
          <t>BG</t>
        </is>
      </c>
      <c r="J532" t="inlineStr">
        <is>
          <t>SGGRSS_M20</t>
        </is>
      </c>
      <c r="K532" t="inlineStr">
        <is>
          <t>33 80 4960 310-7</t>
        </is>
      </c>
      <c r="L532" t="inlineStr">
        <is>
          <t>2024-0034</t>
        </is>
      </c>
      <c r="M532" s="6" t="n">
        <v>45625</v>
      </c>
      <c r="N532" s="6" t="n">
        <v>46203</v>
      </c>
      <c r="O532" t="n">
        <v>25.03</v>
      </c>
    </row>
    <row r="533" hidden="1" s="287">
      <c r="A533" t="inlineStr">
        <is>
          <t>V400006</t>
        </is>
      </c>
      <c r="B533" t="n">
        <v>174</v>
      </c>
      <c r="C533" t="n">
        <v>50</v>
      </c>
      <c r="D533" t="inlineStr">
        <is>
          <t>DB Cargo AG</t>
        </is>
      </c>
      <c r="E533" t="inlineStr">
        <is>
          <t>100000</t>
        </is>
      </c>
      <c r="F533" t="inlineStr">
        <is>
          <t>Rheinstrasse 2</t>
        </is>
      </c>
      <c r="G533" t="inlineStr">
        <is>
          <t>55116</t>
        </is>
      </c>
      <c r="H533" t="inlineStr">
        <is>
          <t>Mainz</t>
        </is>
      </c>
      <c r="I533" t="inlineStr">
        <is>
          <t>DE</t>
        </is>
      </c>
      <c r="J533" t="inlineStr">
        <is>
          <t>SGGRS_M25</t>
        </is>
      </c>
      <c r="K533" t="inlineStr">
        <is>
          <t>37 80 4850 904-6</t>
        </is>
      </c>
      <c r="L533" t="inlineStr">
        <is>
          <t>2021-2420</t>
        </is>
      </c>
      <c r="M533" s="6" t="n">
        <v>45635</v>
      </c>
      <c r="N533" s="6" t="n">
        <v>47330</v>
      </c>
      <c r="O533" t="n">
        <v>27.94</v>
      </c>
    </row>
    <row r="534" hidden="1" s="287">
      <c r="A534" t="inlineStr">
        <is>
          <t>V200049</t>
        </is>
      </c>
      <c r="B534" t="n">
        <v>3</v>
      </c>
      <c r="C534" t="n">
        <v>50</v>
      </c>
      <c r="D534" t="inlineStr">
        <is>
          <t>PCC Intermodal S.A.</t>
        </is>
      </c>
      <c r="E534" t="inlineStr">
        <is>
          <t>100761</t>
        </is>
      </c>
      <c r="F534" t="inlineStr">
        <is>
          <t>ul Hutnicza 16</t>
        </is>
      </c>
      <c r="G534" t="inlineStr">
        <is>
          <t>81-061</t>
        </is>
      </c>
      <c r="H534" t="inlineStr">
        <is>
          <t>Gdynia</t>
        </is>
      </c>
      <c r="I534" t="inlineStr">
        <is>
          <t>PL</t>
        </is>
      </c>
      <c r="J534" t="inlineStr">
        <is>
          <t>SGGMRSS_M4</t>
        </is>
      </c>
      <c r="K534" t="inlineStr">
        <is>
          <t>37 80 4963 221-9</t>
        </is>
      </c>
      <c r="L534" t="inlineStr">
        <is>
          <t>2024-0040</t>
        </is>
      </c>
      <c r="M534" s="6" t="n">
        <v>45677</v>
      </c>
      <c r="N534" s="6" t="n">
        <v>47867</v>
      </c>
      <c r="O534" t="n">
        <v>30</v>
      </c>
    </row>
    <row r="535" hidden="1" s="287">
      <c r="A535" t="inlineStr">
        <is>
          <t>V300063</t>
        </is>
      </c>
      <c r="B535" t="n">
        <v>6</v>
      </c>
      <c r="C535" t="n">
        <v>50</v>
      </c>
      <c r="D535" t="inlineStr">
        <is>
          <t>Kombiverkehr GmbH und Co. KG</t>
        </is>
      </c>
      <c r="E535" t="inlineStr">
        <is>
          <t>100332</t>
        </is>
      </c>
      <c r="F535" t="inlineStr">
        <is>
          <t>Zum Laurenburger Hof 76</t>
        </is>
      </c>
      <c r="G535" t="inlineStr">
        <is>
          <t>60594</t>
        </is>
      </c>
      <c r="H535" t="inlineStr">
        <is>
          <t>Frankfurt am Main</t>
        </is>
      </c>
      <c r="I535" t="inlineStr">
        <is>
          <t>DE</t>
        </is>
      </c>
      <c r="J535" t="inlineStr">
        <is>
          <t>SDGGMRSS_M32</t>
        </is>
      </c>
      <c r="K535" t="inlineStr">
        <is>
          <t>37 80 4992 837-7</t>
        </is>
      </c>
      <c r="L535" t="inlineStr">
        <is>
          <t>2024-0036</t>
        </is>
      </c>
      <c r="M535" s="6" t="n">
        <v>45720</v>
      </c>
      <c r="N535" s="6" t="n">
        <v>46477</v>
      </c>
      <c r="O535" t="n">
        <v>48.43</v>
      </c>
    </row>
    <row r="536" hidden="1" s="287">
      <c r="A536" t="inlineStr">
        <is>
          <t>V200051</t>
        </is>
      </c>
      <c r="B536" t="n">
        <v>3</v>
      </c>
      <c r="C536" t="n">
        <v>50</v>
      </c>
      <c r="D536" t="inlineStr">
        <is>
          <t>Grampet Rail d.o.o.</t>
        </is>
      </c>
      <c r="E536" t="inlineStr">
        <is>
          <t>100789</t>
        </is>
      </c>
      <c r="F536" t="inlineStr">
        <is>
          <t>Koturaska 49</t>
        </is>
      </c>
      <c r="G536" t="inlineStr">
        <is>
          <t>10000</t>
        </is>
      </c>
      <c r="H536" t="inlineStr">
        <is>
          <t>Zagreb</t>
        </is>
      </c>
      <c r="I536" t="inlineStr">
        <is>
          <t>HR</t>
        </is>
      </c>
      <c r="J536" t="inlineStr">
        <is>
          <t>SGGRS_M19</t>
        </is>
      </c>
      <c r="K536" t="inlineStr">
        <is>
          <t>35 80 4950 111-9</t>
        </is>
      </c>
      <c r="L536" t="inlineStr">
        <is>
          <t>2025-0006</t>
        </is>
      </c>
      <c r="M536" s="6" t="n">
        <v>45744</v>
      </c>
      <c r="N536" s="6" t="n">
        <v>46473</v>
      </c>
      <c r="O536" t="n">
        <v>20.18</v>
      </c>
    </row>
    <row r="537" hidden="1" s="287">
      <c r="A537" t="inlineStr">
        <is>
          <t>V100061</t>
        </is>
      </c>
      <c r="B537" t="n">
        <v>23</v>
      </c>
      <c r="C537" t="n">
        <v>20</v>
      </c>
      <c r="D537" t="inlineStr">
        <is>
          <t>Rail Cargo Austria AG</t>
        </is>
      </c>
      <c r="E537" t="inlineStr">
        <is>
          <t>100020</t>
        </is>
      </c>
      <c r="F537" t="inlineStr">
        <is>
          <t>Am Hauptbahnhof 2</t>
        </is>
      </c>
      <c r="G537" t="inlineStr">
        <is>
          <t>1100</t>
        </is>
      </c>
      <c r="H537" t="inlineStr">
        <is>
          <t>Wien</t>
        </is>
      </c>
      <c r="I537" t="inlineStr">
        <is>
          <t>AT</t>
        </is>
      </c>
      <c r="J537" t="inlineStr">
        <is>
          <t>EANOS_95</t>
        </is>
      </c>
      <c r="K537" t="inlineStr"/>
      <c r="L537" t="inlineStr">
        <is>
          <t>2025-0008</t>
        </is>
      </c>
      <c r="M537" s="6" t="n">
        <v>46136</v>
      </c>
      <c r="N537" s="6" t="n">
        <v>50518</v>
      </c>
      <c r="O537" t="n">
        <v>26</v>
      </c>
    </row>
    <row r="538" hidden="1" s="287">
      <c r="A538" t="inlineStr">
        <is>
          <t>V200003</t>
        </is>
      </c>
      <c r="B538" t="n">
        <v>53</v>
      </c>
      <c r="C538" t="n">
        <v>50</v>
      </c>
      <c r="D538" t="inlineStr">
        <is>
          <t>RTB Cargo Netherlands B.V.</t>
        </is>
      </c>
      <c r="E538" t="inlineStr">
        <is>
          <t>100002</t>
        </is>
      </c>
      <c r="F538" t="inlineStr">
        <is>
          <t>Albert-Plesmanweg 57</t>
        </is>
      </c>
      <c r="G538" t="inlineStr">
        <is>
          <t>3088GB</t>
        </is>
      </c>
      <c r="H538" t="inlineStr">
        <is>
          <t>Rotterdam</t>
        </is>
      </c>
      <c r="I538" t="inlineStr">
        <is>
          <t>NL</t>
        </is>
      </c>
      <c r="J538" t="inlineStr">
        <is>
          <t>SGGRSS_M2</t>
        </is>
      </c>
      <c r="K538" t="inlineStr">
        <is>
          <t>37 80 4980 732-4</t>
        </is>
      </c>
      <c r="L538" t="inlineStr">
        <is>
          <t>2020-0001</t>
        </is>
      </c>
      <c r="M538" s="6" t="n">
        <v>45748</v>
      </c>
      <c r="N538" s="6" t="n">
        <v>46081</v>
      </c>
      <c r="O538" t="n">
        <v>32</v>
      </c>
    </row>
    <row r="539" hidden="1" s="287">
      <c r="A539" t="inlineStr">
        <is>
          <t>V200052</t>
        </is>
      </c>
      <c r="B539" t="n">
        <v>4</v>
      </c>
      <c r="C539" t="n">
        <v>50</v>
      </c>
      <c r="D539" t="inlineStr">
        <is>
          <t>CargoBeamer intermodal op. GmbH</t>
        </is>
      </c>
      <c r="E539" t="inlineStr">
        <is>
          <t>100005</t>
        </is>
      </c>
      <c r="F539" t="inlineStr">
        <is>
          <t>Kreuzstrasse 12</t>
        </is>
      </c>
      <c r="G539" t="inlineStr">
        <is>
          <t>04103</t>
        </is>
      </c>
      <c r="H539" t="inlineStr">
        <is>
          <t>Leipzig</t>
        </is>
      </c>
      <c r="I539" t="inlineStr">
        <is>
          <t>DE</t>
        </is>
      </c>
      <c r="J539" t="inlineStr">
        <is>
          <t>SGNSS_M10</t>
        </is>
      </c>
      <c r="K539" t="inlineStr">
        <is>
          <t>37 80 4563 769-1</t>
        </is>
      </c>
      <c r="L539" t="inlineStr">
        <is>
          <t>2025-0009</t>
        </is>
      </c>
      <c r="M539" s="6" t="n">
        <v>45809</v>
      </c>
      <c r="N539" s="6" t="n">
        <v>46538</v>
      </c>
      <c r="O539" t="n">
        <v>24.3</v>
      </c>
    </row>
    <row r="540" hidden="1" s="287">
      <c r="A540" t="inlineStr">
        <is>
          <t>V700009</t>
        </is>
      </c>
      <c r="B540" t="n">
        <v>43</v>
      </c>
      <c r="C540" t="n">
        <v>50</v>
      </c>
      <c r="D540" t="inlineStr">
        <is>
          <t>CargoBeamer intermodal op. GmbH</t>
        </is>
      </c>
      <c r="E540" t="inlineStr">
        <is>
          <t>100005</t>
        </is>
      </c>
      <c r="F540" t="inlineStr">
        <is>
          <t>Kreuzstrasse 12</t>
        </is>
      </c>
      <c r="G540" t="inlineStr">
        <is>
          <t>04103</t>
        </is>
      </c>
      <c r="H540" t="inlineStr">
        <is>
          <t>Leipzig</t>
        </is>
      </c>
      <c r="I540" t="inlineStr">
        <is>
          <t>DE</t>
        </is>
      </c>
      <c r="J540" t="inlineStr">
        <is>
          <t>SDGGMRSS_M8</t>
        </is>
      </c>
      <c r="K540" t="inlineStr">
        <is>
          <t>35 80 4956 016-4</t>
        </is>
      </c>
      <c r="L540" t="inlineStr">
        <is>
          <t>2024-0011</t>
        </is>
      </c>
      <c r="M540" s="6" t="n">
        <v>45809</v>
      </c>
      <c r="N540" s="6" t="n">
        <v>46387</v>
      </c>
      <c r="O540" t="n">
        <v>53.5</v>
      </c>
    </row>
    <row r="541" hidden="1" s="287">
      <c r="A541" t="inlineStr">
        <is>
          <t>V300068</t>
        </is>
      </c>
      <c r="B541" t="n">
        <v>3</v>
      </c>
      <c r="C541" t="n">
        <v>50</v>
      </c>
      <c r="D541" t="inlineStr">
        <is>
          <t>G.T.S.General Transport Services SpA</t>
        </is>
      </c>
      <c r="E541" t="inlineStr">
        <is>
          <t>100012</t>
        </is>
      </c>
      <c r="F541" t="inlineStr">
        <is>
          <t>Via Sasha Muciaccia 15</t>
        </is>
      </c>
      <c r="G541" t="inlineStr">
        <is>
          <t>70132</t>
        </is>
      </c>
      <c r="H541" t="inlineStr">
        <is>
          <t>Bari</t>
        </is>
      </c>
      <c r="I541" t="inlineStr">
        <is>
          <t>IT</t>
        </is>
      </c>
      <c r="J541" t="inlineStr">
        <is>
          <t>SDGGMRSS_M8</t>
        </is>
      </c>
      <c r="K541" t="inlineStr">
        <is>
          <t>37 80 4956 264-8</t>
        </is>
      </c>
      <c r="L541" t="inlineStr">
        <is>
          <t>2025-0013</t>
        </is>
      </c>
      <c r="M541" s="6" t="n">
        <v>45962</v>
      </c>
      <c r="N541" s="6" t="n">
        <v>46691</v>
      </c>
      <c r="O541" t="n">
        <v>45</v>
      </c>
    </row>
    <row r="542" hidden="1" s="287">
      <c r="A542" t="inlineStr">
        <is>
          <t>V300080</t>
        </is>
      </c>
      <c r="B542" t="n">
        <v>5</v>
      </c>
      <c r="C542" t="n">
        <v>50</v>
      </c>
      <c r="D542" t="inlineStr">
        <is>
          <t>Weco Rail GmbH</t>
        </is>
      </c>
      <c r="E542" t="inlineStr">
        <is>
          <t>100763</t>
        </is>
      </c>
      <c r="F542" t="inlineStr">
        <is>
          <t>Tanbruckgrasse 3</t>
        </is>
      </c>
      <c r="G542" t="inlineStr">
        <is>
          <t>1120</t>
        </is>
      </c>
      <c r="H542" t="inlineStr">
        <is>
          <t>Wien</t>
        </is>
      </c>
      <c r="I542" t="inlineStr">
        <is>
          <t>AT</t>
        </is>
      </c>
      <c r="J542" t="inlineStr">
        <is>
          <t>SGGMRS_M5</t>
        </is>
      </c>
      <c r="K542" t="inlineStr">
        <is>
          <t>37 80 4953 379-7</t>
        </is>
      </c>
      <c r="L542" t="inlineStr">
        <is>
          <t>2025-0014</t>
        </is>
      </c>
      <c r="M542" s="6" t="n">
        <v>45931</v>
      </c>
      <c r="N542" s="6" t="n">
        <v>46660</v>
      </c>
      <c r="O542" t="n">
        <v>26</v>
      </c>
    </row>
    <row r="543" hidden="1" s="287">
      <c r="A543" t="inlineStr">
        <is>
          <t>V100013</t>
        </is>
      </c>
      <c r="B543" t="n">
        <v>71</v>
      </c>
      <c r="C543" t="n">
        <v>50</v>
      </c>
      <c r="D543" t="inlineStr">
        <is>
          <t>Rail Cargo Austria AG</t>
        </is>
      </c>
      <c r="E543" t="inlineStr">
        <is>
          <t>100020</t>
        </is>
      </c>
      <c r="F543" t="inlineStr">
        <is>
          <t>Am Hauptbahnhof 2</t>
        </is>
      </c>
      <c r="G543" t="inlineStr">
        <is>
          <t>1100</t>
        </is>
      </c>
      <c r="H543" t="inlineStr">
        <is>
          <t>Wien</t>
        </is>
      </c>
      <c r="I543" t="inlineStr">
        <is>
          <t>AT</t>
        </is>
      </c>
      <c r="J543" t="inlineStr">
        <is>
          <t>SDGGMRSS_M8</t>
        </is>
      </c>
      <c r="K543" t="inlineStr">
        <is>
          <t>37 80 4992 319-6</t>
        </is>
      </c>
      <c r="L543" t="inlineStr">
        <is>
          <t>2021-0035</t>
        </is>
      </c>
      <c r="M543" s="6" t="n">
        <v>45931</v>
      </c>
      <c r="N543" s="6" t="n">
        <v>46326</v>
      </c>
      <c r="O543" t="n">
        <v>37</v>
      </c>
    </row>
    <row r="544" hidden="1" s="287">
      <c r="A544" t="inlineStr">
        <is>
          <t>V720005</t>
        </is>
      </c>
      <c r="B544" t="n">
        <v>23</v>
      </c>
      <c r="C544" t="n">
        <v>20</v>
      </c>
      <c r="D544" t="inlineStr">
        <is>
          <t>LAUDE Smart Intermodal S.A.</t>
        </is>
      </c>
      <c r="E544" t="inlineStr">
        <is>
          <t>100026</t>
        </is>
      </c>
      <c r="F544" t="inlineStr">
        <is>
          <t>ul. Wroclawska 131</t>
        </is>
      </c>
      <c r="G544" t="inlineStr">
        <is>
          <t>87-100</t>
        </is>
      </c>
      <c r="H544" t="inlineStr">
        <is>
          <t>Torun</t>
        </is>
      </c>
      <c r="I544" t="inlineStr">
        <is>
          <t>PL</t>
        </is>
      </c>
      <c r="J544" t="inlineStr">
        <is>
          <t>SDGGMRS_DTW</t>
        </is>
      </c>
      <c r="K544" t="inlineStr"/>
      <c r="L544" t="inlineStr">
        <is>
          <t>2025-0031</t>
        </is>
      </c>
      <c r="M544" s="6" t="n">
        <v>45992</v>
      </c>
      <c r="N544" s="6" t="n">
        <v>46387</v>
      </c>
      <c r="O544" t="n">
        <v>49.25</v>
      </c>
    </row>
    <row r="545" hidden="1" s="287">
      <c r="A545" t="inlineStr">
        <is>
          <t>V730008</t>
        </is>
      </c>
      <c r="B545" t="n">
        <v>23</v>
      </c>
      <c r="C545" t="n">
        <v>20</v>
      </c>
      <c r="D545" t="inlineStr">
        <is>
          <t>Martin Tolksdorf Logistics GmbH</t>
        </is>
      </c>
      <c r="E545" t="inlineStr">
        <is>
          <t>100787</t>
        </is>
      </c>
      <c r="F545" t="inlineStr">
        <is>
          <t>Bahnhofstrasse 47</t>
        </is>
      </c>
      <c r="G545" t="inlineStr">
        <is>
          <t>65611</t>
        </is>
      </c>
      <c r="H545" t="inlineStr">
        <is>
          <t>Brechen</t>
        </is>
      </c>
      <c r="I545" t="inlineStr">
        <is>
          <t>DE</t>
        </is>
      </c>
      <c r="J545" t="inlineStr">
        <is>
          <t>SDGGMRS_DTW</t>
        </is>
      </c>
      <c r="K545" t="inlineStr"/>
      <c r="L545" t="inlineStr">
        <is>
          <t>2025-0034</t>
        </is>
      </c>
      <c r="M545" s="6" t="n">
        <v>45992</v>
      </c>
      <c r="N545" s="6" t="n">
        <v>46387</v>
      </c>
      <c r="O545" t="n">
        <v>62.85</v>
      </c>
    </row>
    <row r="546" hidden="1" s="287">
      <c r="A546" t="inlineStr">
        <is>
          <t>V730009</t>
        </is>
      </c>
      <c r="B546" t="n">
        <v>3</v>
      </c>
      <c r="C546" t="n">
        <v>50</v>
      </c>
      <c r="D546" t="inlineStr">
        <is>
          <t>NAVILAND CARGO SAS</t>
        </is>
      </c>
      <c r="E546" t="inlineStr">
        <is>
          <t>100432</t>
        </is>
      </c>
      <c r="F546" t="inlineStr">
        <is>
          <t>26 Quai Charles Pasqua</t>
        </is>
      </c>
      <c r="G546" t="inlineStr">
        <is>
          <t>92300</t>
        </is>
      </c>
      <c r="H546" t="inlineStr">
        <is>
          <t>Levallois-Perret</t>
        </is>
      </c>
      <c r="I546" t="inlineStr">
        <is>
          <t>FR</t>
        </is>
      </c>
      <c r="J546" t="inlineStr">
        <is>
          <t>SGGRSS_M20</t>
        </is>
      </c>
      <c r="K546" t="inlineStr">
        <is>
          <t>33 80 4960 030-1</t>
        </is>
      </c>
      <c r="L546" t="inlineStr">
        <is>
          <t>2025-0030</t>
        </is>
      </c>
      <c r="M546" s="6" t="n">
        <v>45992</v>
      </c>
      <c r="N546" s="6" t="n">
        <v>46721</v>
      </c>
      <c r="O546" t="n">
        <v>20.5</v>
      </c>
    </row>
    <row r="547" hidden="1" s="287">
      <c r="A547" t="inlineStr">
        <is>
          <t>V300055</t>
        </is>
      </c>
      <c r="B547" t="n">
        <v>45</v>
      </c>
      <c r="C547" t="n">
        <v>50</v>
      </c>
      <c r="D547" t="inlineStr">
        <is>
          <t>Weco Rail GmbH</t>
        </is>
      </c>
      <c r="E547" t="inlineStr">
        <is>
          <t>100763</t>
        </is>
      </c>
      <c r="F547" t="inlineStr">
        <is>
          <t>Tanbruckgrasse 3</t>
        </is>
      </c>
      <c r="G547" t="inlineStr">
        <is>
          <t>1120</t>
        </is>
      </c>
      <c r="H547" t="inlineStr">
        <is>
          <t>Wien</t>
        </is>
      </c>
      <c r="I547" t="inlineStr">
        <is>
          <t>AT</t>
        </is>
      </c>
      <c r="J547" t="inlineStr">
        <is>
          <t>SGGMRSS_M4</t>
        </is>
      </c>
      <c r="K547" t="inlineStr">
        <is>
          <t>37 80 4963 161-7</t>
        </is>
      </c>
      <c r="L547" t="inlineStr">
        <is>
          <t>2024-0008</t>
        </is>
      </c>
      <c r="M547" s="6" t="n">
        <v>45992</v>
      </c>
      <c r="N547" s="6" t="n">
        <v>46669</v>
      </c>
      <c r="O547" t="n">
        <v>27.5</v>
      </c>
    </row>
    <row r="548" hidden="1" s="287">
      <c r="A548" t="inlineStr">
        <is>
          <t>V200059</t>
        </is>
      </c>
      <c r="B548" t="n">
        <v>1</v>
      </c>
      <c r="C548" t="n">
        <v>50</v>
      </c>
      <c r="D548" t="inlineStr">
        <is>
          <t>LION Logistics GmbH</t>
        </is>
      </c>
      <c r="E548" t="inlineStr">
        <is>
          <t>100029</t>
        </is>
      </c>
      <c r="F548" t="inlineStr">
        <is>
          <t>Holunderweg 1</t>
        </is>
      </c>
      <c r="G548" t="inlineStr">
        <is>
          <t>03149</t>
        </is>
      </c>
      <c r="H548" t="inlineStr">
        <is>
          <t>Forst</t>
        </is>
      </c>
      <c r="I548" t="inlineStr">
        <is>
          <t>DE</t>
        </is>
      </c>
      <c r="J548" t="inlineStr">
        <is>
          <t>SGGNS_M11</t>
        </is>
      </c>
      <c r="K548" t="inlineStr">
        <is>
          <t>37 80 4561 368-4</t>
        </is>
      </c>
      <c r="L548" t="inlineStr">
        <is>
          <t>2022-0021</t>
        </is>
      </c>
      <c r="M548" s="6" t="n">
        <v>44835</v>
      </c>
      <c r="N548" s="6" t="n">
        <v>46477</v>
      </c>
      <c r="O548" t="n">
        <v>26.55</v>
      </c>
    </row>
    <row r="549" hidden="1" s="287">
      <c r="A549" t="inlineStr">
        <is>
          <t>V300089</t>
        </is>
      </c>
      <c r="B549" t="n">
        <v>23</v>
      </c>
      <c r="C549" t="n">
        <v>20</v>
      </c>
      <c r="D549" t="inlineStr">
        <is>
          <t>Kombiverkehr GmbH und Co. KG</t>
        </is>
      </c>
      <c r="E549" t="inlineStr">
        <is>
          <t>100332</t>
        </is>
      </c>
      <c r="F549" t="inlineStr">
        <is>
          <t>Zum Laurenburger Hof 76</t>
        </is>
      </c>
      <c r="G549" t="inlineStr">
        <is>
          <t>60594</t>
        </is>
      </c>
      <c r="H549" t="inlineStr">
        <is>
          <t>Frankfurt am Main</t>
        </is>
      </c>
      <c r="I549" t="inlineStr">
        <is>
          <t>DE</t>
        </is>
      </c>
      <c r="J549" t="inlineStr">
        <is>
          <t>SGNS_60</t>
        </is>
      </c>
      <c r="K549" t="inlineStr"/>
      <c r="L549" t="inlineStr">
        <is>
          <t>2025-0038</t>
        </is>
      </c>
      <c r="M549" s="6" t="n">
        <v>46113</v>
      </c>
      <c r="N549" s="6" t="n">
        <v>46843</v>
      </c>
      <c r="O549" t="n">
        <v>23.64</v>
      </c>
    </row>
    <row r="550" hidden="1" s="287">
      <c r="A550" t="inlineStr">
        <is>
          <t>V300031</t>
        </is>
      </c>
      <c r="B550" t="n">
        <v>84</v>
      </c>
      <c r="C550" t="n">
        <v>50</v>
      </c>
      <c r="D550" t="inlineStr">
        <is>
          <t>EWG Rail Zrt.</t>
        </is>
      </c>
      <c r="E550" t="inlineStr">
        <is>
          <t>100758</t>
        </is>
      </c>
      <c r="F550" t="inlineStr">
        <is>
          <t>Váci út 76 3.em</t>
        </is>
      </c>
      <c r="G550" t="inlineStr">
        <is>
          <t>1133</t>
        </is>
      </c>
      <c r="H550" t="inlineStr">
        <is>
          <t>Budapest</t>
        </is>
      </c>
      <c r="I550" t="inlineStr">
        <is>
          <t>HU</t>
        </is>
      </c>
      <c r="J550" t="inlineStr">
        <is>
          <t>SGGRSS_M2</t>
        </is>
      </c>
      <c r="K550" t="inlineStr">
        <is>
          <t>37 80 4960 947-2</t>
        </is>
      </c>
      <c r="L550" t="inlineStr">
        <is>
          <t>2023-0008</t>
        </is>
      </c>
      <c r="M550" s="6" t="n">
        <v>46023</v>
      </c>
      <c r="N550" s="6" t="n">
        <v>46905</v>
      </c>
      <c r="O550" t="n">
        <v>19.25</v>
      </c>
    </row>
    <row r="551" hidden="1" s="287">
      <c r="A551" t="inlineStr">
        <is>
          <t>V300091</t>
        </is>
      </c>
      <c r="B551" t="n">
        <v>2</v>
      </c>
      <c r="C551" t="n">
        <v>50</v>
      </c>
      <c r="D551" t="inlineStr">
        <is>
          <t>VA-KO Vagon Konteyner Mak. Muh.</t>
        </is>
      </c>
      <c r="E551" t="inlineStr">
        <is>
          <t>100016</t>
        </is>
      </c>
      <c r="F551" t="inlineStr">
        <is>
          <t>Pro.San. Tic. A.S.</t>
        </is>
      </c>
      <c r="G551" t="inlineStr">
        <is>
          <t>06730</t>
        </is>
      </c>
      <c r="H551" t="inlineStr">
        <is>
          <t>Beypazari/Ankara</t>
        </is>
      </c>
      <c r="I551" t="inlineStr">
        <is>
          <t>TR</t>
        </is>
      </c>
      <c r="J551" t="inlineStr">
        <is>
          <t>SGGMRS_M35</t>
        </is>
      </c>
      <c r="K551" t="inlineStr">
        <is>
          <t>37 80 4953 441-5</t>
        </is>
      </c>
      <c r="L551" t="inlineStr">
        <is>
          <t>2025-0039</t>
        </is>
      </c>
      <c r="M551" s="6" t="n">
        <v>45949</v>
      </c>
      <c r="N551" s="6" t="n">
        <v>46312</v>
      </c>
      <c r="O551" t="n">
        <v>35.85</v>
      </c>
    </row>
    <row r="552" hidden="1" s="287">
      <c r="A552" t="inlineStr">
        <is>
          <t>V100068</t>
        </is>
      </c>
      <c r="B552" t="n">
        <v>23</v>
      </c>
      <c r="C552" t="n">
        <v>20</v>
      </c>
      <c r="D552" t="inlineStr">
        <is>
          <t>LAUDE Smart Intermodal S.A.</t>
        </is>
      </c>
      <c r="E552" t="inlineStr">
        <is>
          <t>100026</t>
        </is>
      </c>
      <c r="F552" t="inlineStr">
        <is>
          <t>ul. Wroclawska 131</t>
        </is>
      </c>
      <c r="G552" t="inlineStr">
        <is>
          <t>87-100</t>
        </is>
      </c>
      <c r="H552" t="inlineStr">
        <is>
          <t>Torun</t>
        </is>
      </c>
      <c r="I552" t="inlineStr">
        <is>
          <t>PL</t>
        </is>
      </c>
      <c r="J552" t="inlineStr">
        <is>
          <t>SGMMNS_40</t>
        </is>
      </c>
      <c r="K552" t="inlineStr"/>
      <c r="L552" t="inlineStr">
        <is>
          <t>2026-0002</t>
        </is>
      </c>
      <c r="M552" s="6" t="n">
        <v>46081</v>
      </c>
      <c r="N552" s="6" t="n">
        <v>46445</v>
      </c>
      <c r="O552" t="n">
        <v>16.85</v>
      </c>
    </row>
    <row r="553" hidden="1" s="287">
      <c r="A553" t="inlineStr">
        <is>
          <t>V300003</t>
        </is>
      </c>
      <c r="B553" t="n">
        <v>12</v>
      </c>
      <c r="C553" t="n">
        <v>50</v>
      </c>
      <c r="D553" t="inlineStr">
        <is>
          <t>Contargo Rail Services GmbH</t>
        </is>
      </c>
      <c r="E553" t="inlineStr">
        <is>
          <t>100001</t>
        </is>
      </c>
      <c r="F553" t="inlineStr">
        <is>
          <t>Rheinkaistrasse 2</t>
        </is>
      </c>
      <c r="G553" t="inlineStr">
        <is>
          <t>68159</t>
        </is>
      </c>
      <c r="H553" t="inlineStr">
        <is>
          <t>Mannheim</t>
        </is>
      </c>
      <c r="I553" t="inlineStr">
        <is>
          <t>DE</t>
        </is>
      </c>
      <c r="J553" t="inlineStr">
        <is>
          <t>SGGRSS_M2</t>
        </is>
      </c>
      <c r="K553" t="inlineStr">
        <is>
          <t>37 80 4980 666-4</t>
        </is>
      </c>
      <c r="L553" t="inlineStr">
        <is>
          <t>2020-0003</t>
        </is>
      </c>
      <c r="M553" s="6" t="n">
        <v>44197</v>
      </c>
      <c r="N553" s="6" t="n">
        <v>46387</v>
      </c>
      <c r="O553" t="n">
        <v>39.1</v>
      </c>
    </row>
    <row r="554" hidden="1" s="287">
      <c r="A554" t="inlineStr">
        <is>
          <t>V300005</t>
        </is>
      </c>
      <c r="B554" t="n">
        <v>10</v>
      </c>
      <c r="C554" t="n">
        <v>50</v>
      </c>
      <c r="D554" t="inlineStr">
        <is>
          <t>Hupac Intermodal SA</t>
        </is>
      </c>
      <c r="E554" t="inlineStr">
        <is>
          <t>100009</t>
        </is>
      </c>
      <c r="F554" t="inlineStr">
        <is>
          <t>Viale R. Manzoni 6</t>
        </is>
      </c>
      <c r="G554" t="inlineStr">
        <is>
          <t>6830</t>
        </is>
      </c>
      <c r="H554" t="inlineStr">
        <is>
          <t>Chiasso</t>
        </is>
      </c>
      <c r="I554" t="inlineStr">
        <is>
          <t>CH</t>
        </is>
      </c>
      <c r="J554" t="inlineStr">
        <is>
          <t>SDGGMRSS_M8</t>
        </is>
      </c>
      <c r="K554" t="inlineStr">
        <is>
          <t>37 80 4956 241-6</t>
        </is>
      </c>
      <c r="L554" t="inlineStr">
        <is>
          <t>2021-0007</t>
        </is>
      </c>
      <c r="M554" s="6" t="n">
        <v>44343</v>
      </c>
      <c r="N554" s="6" t="n">
        <v>46538</v>
      </c>
      <c r="O554" t="n">
        <v>51.3</v>
      </c>
    </row>
    <row r="555" hidden="1" s="287">
      <c r="A555" t="inlineStr">
        <is>
          <t>V100013</t>
        </is>
      </c>
      <c r="B555" t="n">
        <v>2</v>
      </c>
      <c r="C555" t="n">
        <v>50</v>
      </c>
      <c r="D555" t="inlineStr">
        <is>
          <t>Rail Cargo Austria AG</t>
        </is>
      </c>
      <c r="E555" t="inlineStr">
        <is>
          <t>100020</t>
        </is>
      </c>
      <c r="F555" t="inlineStr">
        <is>
          <t>Am Hauptbahnhof 2</t>
        </is>
      </c>
      <c r="G555" t="inlineStr">
        <is>
          <t>1100</t>
        </is>
      </c>
      <c r="H555" t="inlineStr">
        <is>
          <t>Wien</t>
        </is>
      </c>
      <c r="I555" t="inlineStr">
        <is>
          <t>AT</t>
        </is>
      </c>
      <c r="J555" t="inlineStr">
        <is>
          <t>SDGGMRSS_M8</t>
        </is>
      </c>
      <c r="K555" t="inlineStr">
        <is>
          <t>37 80 4956 559-1</t>
        </is>
      </c>
      <c r="L555" t="inlineStr">
        <is>
          <t>2021-0035</t>
        </is>
      </c>
      <c r="M555" s="6" t="n">
        <v>44501</v>
      </c>
      <c r="N555" s="6" t="n">
        <v>46326</v>
      </c>
      <c r="O555" t="n">
        <v>37</v>
      </c>
    </row>
    <row r="556" hidden="1" s="287">
      <c r="A556" t="inlineStr">
        <is>
          <t>V100030</t>
        </is>
      </c>
      <c r="B556" t="n">
        <v>12</v>
      </c>
      <c r="C556" t="n">
        <v>50</v>
      </c>
      <c r="D556" t="inlineStr">
        <is>
          <t>Rail Cargo Austria AG</t>
        </is>
      </c>
      <c r="E556" t="inlineStr">
        <is>
          <t>100020</t>
        </is>
      </c>
      <c r="F556" t="inlineStr">
        <is>
          <t>Am Hauptbahnhof 2</t>
        </is>
      </c>
      <c r="G556" t="inlineStr">
        <is>
          <t>1100</t>
        </is>
      </c>
      <c r="H556" t="inlineStr">
        <is>
          <t>Wien</t>
        </is>
      </c>
      <c r="I556" t="inlineStr">
        <is>
          <t>AT</t>
        </is>
      </c>
      <c r="J556" t="inlineStr">
        <is>
          <t>SGGMRS_M5</t>
        </is>
      </c>
      <c r="K556" t="inlineStr">
        <is>
          <t>37 80 4953 358-1</t>
        </is>
      </c>
      <c r="L556" t="inlineStr">
        <is>
          <t>2022-0011</t>
        </is>
      </c>
      <c r="M556" s="6" t="n">
        <v>44774</v>
      </c>
      <c r="N556" s="6" t="n">
        <v>46203</v>
      </c>
      <c r="O556" t="n">
        <v>23</v>
      </c>
    </row>
    <row r="557" hidden="1" s="287">
      <c r="A557" t="inlineStr">
        <is>
          <t>V400005</t>
        </is>
      </c>
      <c r="B557" t="n">
        <v>2</v>
      </c>
      <c r="C557" t="n">
        <v>50</v>
      </c>
      <c r="D557" t="inlineStr">
        <is>
          <t>DB Cargo AG</t>
        </is>
      </c>
      <c r="E557" t="inlineStr">
        <is>
          <t>100000</t>
        </is>
      </c>
      <c r="F557" t="inlineStr">
        <is>
          <t>Rheinstrasse 2</t>
        </is>
      </c>
      <c r="G557" t="inlineStr">
        <is>
          <t>55116</t>
        </is>
      </c>
      <c r="H557" t="inlineStr">
        <is>
          <t>Mainz</t>
        </is>
      </c>
      <c r="I557" t="inlineStr">
        <is>
          <t>DE</t>
        </is>
      </c>
      <c r="J557" t="inlineStr">
        <is>
          <t>SGGNS_M11</t>
        </is>
      </c>
      <c r="K557" t="inlineStr">
        <is>
          <t>37 80 4561 413-8</t>
        </is>
      </c>
      <c r="L557" t="inlineStr">
        <is>
          <t>2021-2420</t>
        </is>
      </c>
      <c r="M557" s="6" t="n">
        <v>44930</v>
      </c>
      <c r="N557" s="6" t="n">
        <v>47087</v>
      </c>
      <c r="O557" t="n">
        <v>24.4</v>
      </c>
    </row>
    <row r="558" hidden="1" s="287">
      <c r="A558" t="inlineStr">
        <is>
          <t>V300023</t>
        </is>
      </c>
      <c r="B558" t="n">
        <v>3</v>
      </c>
      <c r="C558" t="n">
        <v>50</v>
      </c>
      <c r="D558" t="inlineStr">
        <is>
          <t>Oceanogate Italia S.r.l.</t>
        </is>
      </c>
      <c r="E558" t="inlineStr">
        <is>
          <t>100010</t>
        </is>
      </c>
      <c r="F558" t="inlineStr">
        <is>
          <t>Via Primo Maggio 1</t>
        </is>
      </c>
      <c r="G558" t="inlineStr">
        <is>
          <t>20066</t>
        </is>
      </c>
      <c r="H558" t="inlineStr">
        <is>
          <t>Melzo (MI)</t>
        </is>
      </c>
      <c r="I558" t="inlineStr">
        <is>
          <t>IT</t>
        </is>
      </c>
      <c r="J558" t="inlineStr">
        <is>
          <t>SDGGMRSS_M8</t>
        </is>
      </c>
      <c r="K558" t="inlineStr">
        <is>
          <t>35 80 4956 103-0</t>
        </is>
      </c>
      <c r="L558" t="inlineStr">
        <is>
          <t>2022-0006</t>
        </is>
      </c>
      <c r="M558" s="6" t="n">
        <v>44930</v>
      </c>
      <c r="N558" s="6" t="n">
        <v>46387</v>
      </c>
      <c r="O558" t="n">
        <v>66.15000000000001</v>
      </c>
    </row>
    <row r="559" hidden="1" s="287">
      <c r="A559" t="inlineStr">
        <is>
          <t>V300026</t>
        </is>
      </c>
      <c r="B559" t="n">
        <v>10</v>
      </c>
      <c r="C559" t="n">
        <v>50</v>
      </c>
      <c r="D559" t="inlineStr">
        <is>
          <t>Oceanogate Italia S.r.l.</t>
        </is>
      </c>
      <c r="E559" t="inlineStr">
        <is>
          <t>100010</t>
        </is>
      </c>
      <c r="F559" t="inlineStr">
        <is>
          <t>Via Primo Maggio 1</t>
        </is>
      </c>
      <c r="G559" t="inlineStr">
        <is>
          <t>20066</t>
        </is>
      </c>
      <c r="H559" t="inlineStr">
        <is>
          <t>Melzo (MI)</t>
        </is>
      </c>
      <c r="I559" t="inlineStr">
        <is>
          <t>IT</t>
        </is>
      </c>
      <c r="J559" t="inlineStr">
        <is>
          <t>SDGGMRSS_M8</t>
        </is>
      </c>
      <c r="K559" t="inlineStr">
        <is>
          <t>37 80 4956 225-9</t>
        </is>
      </c>
      <c r="L559" t="inlineStr">
        <is>
          <t>2023-0005</t>
        </is>
      </c>
      <c r="M559" s="6" t="n">
        <v>45017</v>
      </c>
      <c r="N559" s="6" t="n">
        <v>46387</v>
      </c>
      <c r="O559" t="n">
        <v>66.43000000000001</v>
      </c>
    </row>
    <row r="560" hidden="1" s="287">
      <c r="A560" t="inlineStr">
        <is>
          <t>V100039</t>
        </is>
      </c>
      <c r="B560" t="n">
        <v>7</v>
      </c>
      <c r="C560" t="n">
        <v>50</v>
      </c>
      <c r="D560" t="inlineStr">
        <is>
          <t>Rail Cargo Austria AG</t>
        </is>
      </c>
      <c r="E560" t="inlineStr">
        <is>
          <t>100020</t>
        </is>
      </c>
      <c r="F560" t="inlineStr">
        <is>
          <t>Am Hauptbahnhof 2</t>
        </is>
      </c>
      <c r="G560" t="inlineStr">
        <is>
          <t>1100</t>
        </is>
      </c>
      <c r="H560" t="inlineStr">
        <is>
          <t>Wien</t>
        </is>
      </c>
      <c r="I560" t="inlineStr">
        <is>
          <t>AT</t>
        </is>
      </c>
      <c r="J560" t="inlineStr">
        <is>
          <t>SDGGMRSS_M8</t>
        </is>
      </c>
      <c r="K560" t="inlineStr">
        <is>
          <t>35 80 4956 135-2</t>
        </is>
      </c>
      <c r="L560" t="inlineStr">
        <is>
          <t>2022-0023</t>
        </is>
      </c>
      <c r="M560" s="6" t="n">
        <v>44958</v>
      </c>
      <c r="N560" s="6" t="n">
        <v>46203</v>
      </c>
      <c r="O560" t="n">
        <v>49.9</v>
      </c>
    </row>
    <row r="561" hidden="1" s="287">
      <c r="A561" t="inlineStr">
        <is>
          <t>V200030</t>
        </is>
      </c>
      <c r="B561" t="n">
        <v>2</v>
      </c>
      <c r="C561" t="n">
        <v>50</v>
      </c>
      <c r="D561" t="inlineStr">
        <is>
          <t>RTB Cargo Netherlands B.V.</t>
        </is>
      </c>
      <c r="E561" t="inlineStr">
        <is>
          <t>100002</t>
        </is>
      </c>
      <c r="F561" t="inlineStr">
        <is>
          <t>Albert-Plesmanweg 57</t>
        </is>
      </c>
      <c r="G561" t="inlineStr">
        <is>
          <t>3088GB</t>
        </is>
      </c>
      <c r="H561" t="inlineStr">
        <is>
          <t>Rotterdam</t>
        </is>
      </c>
      <c r="I561" t="inlineStr">
        <is>
          <t>NL</t>
        </is>
      </c>
      <c r="J561" t="inlineStr">
        <is>
          <t>SGGRSS_M20</t>
        </is>
      </c>
      <c r="K561" t="inlineStr">
        <is>
          <t>33 80 4960 257-0</t>
        </is>
      </c>
      <c r="L561" t="inlineStr">
        <is>
          <t>2023-0023</t>
        </is>
      </c>
      <c r="M561" s="6" t="n">
        <v>45176</v>
      </c>
      <c r="N561" s="6" t="n">
        <v>46081</v>
      </c>
      <c r="O561" t="n">
        <v>34.5</v>
      </c>
    </row>
    <row r="562" hidden="1" s="287">
      <c r="A562" t="inlineStr">
        <is>
          <t>V300041</t>
        </is>
      </c>
      <c r="B562" t="n">
        <v>2</v>
      </c>
      <c r="C562" t="n">
        <v>50</v>
      </c>
      <c r="D562" t="inlineStr">
        <is>
          <t>Contargo Rail Services GmbH</t>
        </is>
      </c>
      <c r="E562" t="inlineStr">
        <is>
          <t>100001</t>
        </is>
      </c>
      <c r="F562" t="inlineStr">
        <is>
          <t>Rheinkaistrasse 2</t>
        </is>
      </c>
      <c r="G562" t="inlineStr">
        <is>
          <t>68159</t>
        </is>
      </c>
      <c r="H562" t="inlineStr">
        <is>
          <t>Mannheim</t>
        </is>
      </c>
      <c r="I562" t="inlineStr">
        <is>
          <t>DE</t>
        </is>
      </c>
      <c r="J562" t="inlineStr">
        <is>
          <t>SGGRSS_M20</t>
        </is>
      </c>
      <c r="K562" t="inlineStr">
        <is>
          <t>33 80 4960 289-3</t>
        </is>
      </c>
      <c r="L562" t="inlineStr">
        <is>
          <t>2023-0018</t>
        </is>
      </c>
      <c r="M562" s="6" t="n">
        <v>45292</v>
      </c>
      <c r="N562" s="6" t="n">
        <v>46752</v>
      </c>
      <c r="O562" t="n">
        <v>39.1</v>
      </c>
    </row>
    <row r="563" hidden="1" s="287">
      <c r="A563" t="inlineStr">
        <is>
          <t>V300042</t>
        </is>
      </c>
      <c r="B563" t="n">
        <v>4</v>
      </c>
      <c r="C563" t="n">
        <v>50</v>
      </c>
      <c r="D563" t="inlineStr">
        <is>
          <t>LTE Logistik- und Transport GmbH</t>
        </is>
      </c>
      <c r="E563" t="inlineStr">
        <is>
          <t>100766</t>
        </is>
      </c>
      <c r="F563" t="inlineStr">
        <is>
          <t>Hans-Roth-Strasse 3/1/Top 5</t>
        </is>
      </c>
      <c r="G563" t="inlineStr">
        <is>
          <t>8073</t>
        </is>
      </c>
      <c r="H563" t="inlineStr">
        <is>
          <t>Feldkirchen bei Graz</t>
        </is>
      </c>
      <c r="I563" t="inlineStr">
        <is>
          <t>AT</t>
        </is>
      </c>
      <c r="J563" t="inlineStr">
        <is>
          <t>SDGGMRS_M7</t>
        </is>
      </c>
      <c r="K563" t="inlineStr">
        <is>
          <t>37 80 4993 288-2</t>
        </is>
      </c>
      <c r="L563" t="inlineStr">
        <is>
          <t>2023-0040</t>
        </is>
      </c>
      <c r="M563" s="6" t="n">
        <v>45322</v>
      </c>
      <c r="N563" s="6" t="n">
        <v>46387</v>
      </c>
      <c r="O563" t="n">
        <v>43</v>
      </c>
    </row>
    <row r="564" hidden="1" s="287">
      <c r="A564" t="inlineStr">
        <is>
          <t>V300043</t>
        </is>
      </c>
      <c r="B564" t="n">
        <v>1</v>
      </c>
      <c r="C564" t="n">
        <v>50</v>
      </c>
      <c r="D564" t="inlineStr">
        <is>
          <t>Sangritana SpA</t>
        </is>
      </c>
      <c r="E564" t="inlineStr">
        <is>
          <t>100762</t>
        </is>
      </c>
      <c r="F564" t="inlineStr">
        <is>
          <t>Piazza Camillo Dellarciprete 6</t>
        </is>
      </c>
      <c r="G564" t="inlineStr">
        <is>
          <t>66034</t>
        </is>
      </c>
      <c r="H564" t="inlineStr">
        <is>
          <t>Lanciano</t>
        </is>
      </c>
      <c r="I564" t="inlineStr">
        <is>
          <t>IT</t>
        </is>
      </c>
      <c r="J564" t="inlineStr">
        <is>
          <t>SGNS_M13</t>
        </is>
      </c>
      <c r="K564" t="inlineStr">
        <is>
          <t>37 80 4564 179-2</t>
        </is>
      </c>
      <c r="L564" t="inlineStr">
        <is>
          <t>2023-0039</t>
        </is>
      </c>
      <c r="M564" s="6" t="n">
        <v>45347</v>
      </c>
      <c r="N564" s="6" t="n">
        <v>46418</v>
      </c>
      <c r="O564" t="n">
        <v>20.92</v>
      </c>
    </row>
    <row r="565" hidden="1" s="287">
      <c r="A565" t="inlineStr">
        <is>
          <t>V200039</t>
        </is>
      </c>
      <c r="B565" t="n">
        <v>4</v>
      </c>
      <c r="C565" t="n">
        <v>50</v>
      </c>
      <c r="D565" t="inlineStr">
        <is>
          <t>railCare AG</t>
        </is>
      </c>
      <c r="E565" t="inlineStr">
        <is>
          <t>100771</t>
        </is>
      </c>
      <c r="F565" t="inlineStr">
        <is>
          <t>Industriestrasse 17</t>
        </is>
      </c>
      <c r="G565" t="inlineStr">
        <is>
          <t>4612</t>
        </is>
      </c>
      <c r="H565" t="inlineStr">
        <is>
          <t>Wangen bei Olten</t>
        </is>
      </c>
      <c r="I565" t="inlineStr">
        <is>
          <t>CH</t>
        </is>
      </c>
      <c r="J565" t="inlineStr">
        <is>
          <t>SGGMRSS_M38</t>
        </is>
      </c>
      <c r="K565" t="inlineStr">
        <is>
          <t>37 80 4963 496-7</t>
        </is>
      </c>
      <c r="L565" t="inlineStr">
        <is>
          <t>2024-0019</t>
        </is>
      </c>
      <c r="M565" s="6" t="n">
        <v>45798</v>
      </c>
      <c r="N565" s="6" t="n">
        <v>47968</v>
      </c>
      <c r="O565" t="n">
        <v>50.25</v>
      </c>
    </row>
    <row r="566" hidden="1" s="287">
      <c r="A566" t="inlineStr">
        <is>
          <t>V100058</t>
        </is>
      </c>
      <c r="B566" t="n">
        <v>24</v>
      </c>
      <c r="C566" t="n">
        <v>20</v>
      </c>
      <c r="D566" t="inlineStr">
        <is>
          <t>RheinCargo GmbH &amp; Co. KG</t>
        </is>
      </c>
      <c r="E566" t="inlineStr">
        <is>
          <t>100011</t>
        </is>
      </c>
      <c r="F566" t="inlineStr">
        <is>
          <t>Hammer Landstrasse 3</t>
        </is>
      </c>
      <c r="G566" t="inlineStr">
        <is>
          <t>41460</t>
        </is>
      </c>
      <c r="H566" t="inlineStr">
        <is>
          <t>Neuss</t>
        </is>
      </c>
      <c r="I566" t="inlineStr">
        <is>
          <t>DE</t>
        </is>
      </c>
      <c r="J566" t="inlineStr">
        <is>
          <t>SGGNS_80XL</t>
        </is>
      </c>
      <c r="K566" t="inlineStr"/>
      <c r="L566" t="inlineStr">
        <is>
          <t>2024-0020</t>
        </is>
      </c>
      <c r="M566" s="6" t="n">
        <v>46539</v>
      </c>
      <c r="N566" s="6" t="n">
        <v>46924</v>
      </c>
      <c r="O566" t="n">
        <v>27.15</v>
      </c>
    </row>
    <row r="567" hidden="1" s="287">
      <c r="A567" t="inlineStr">
        <is>
          <t>V200042</t>
        </is>
      </c>
      <c r="B567" t="n">
        <v>9</v>
      </c>
      <c r="C567" t="n">
        <v>50</v>
      </c>
      <c r="D567" t="inlineStr">
        <is>
          <t>Captrain Deutschland CargoWest GmbH</t>
        </is>
      </c>
      <c r="E567" t="inlineStr">
        <is>
          <t>100030</t>
        </is>
      </c>
      <c r="F567" t="inlineStr">
        <is>
          <t>Am Grubenhof 2</t>
        </is>
      </c>
      <c r="G567" t="inlineStr">
        <is>
          <t>33330</t>
        </is>
      </c>
      <c r="H567" t="inlineStr">
        <is>
          <t>Gütersloh</t>
        </is>
      </c>
      <c r="I567" t="inlineStr">
        <is>
          <t>DE</t>
        </is>
      </c>
      <c r="J567" t="inlineStr">
        <is>
          <t>SGMMNS_M17</t>
        </is>
      </c>
      <c r="K567" t="inlineStr">
        <is>
          <t>33 80 4505 476-8</t>
        </is>
      </c>
      <c r="L567" t="inlineStr">
        <is>
          <t>2022-0010</t>
        </is>
      </c>
      <c r="M567" s="6" t="n">
        <v>45474</v>
      </c>
      <c r="N567" s="6" t="n">
        <v>46203</v>
      </c>
      <c r="O567" t="n">
        <v>21.4</v>
      </c>
    </row>
    <row r="568" hidden="1" s="287">
      <c r="A568" t="inlineStr">
        <is>
          <t>V300054</t>
        </is>
      </c>
      <c r="B568" t="n">
        <v>3</v>
      </c>
      <c r="C568" t="n">
        <v>50</v>
      </c>
      <c r="D568" t="inlineStr">
        <is>
          <t>BLS Cargo AG</t>
        </is>
      </c>
      <c r="E568" t="inlineStr">
        <is>
          <t>100033</t>
        </is>
      </c>
      <c r="F568" t="inlineStr">
        <is>
          <t>Freiburgstrasse 130</t>
        </is>
      </c>
      <c r="G568" t="inlineStr">
        <is>
          <t>3001</t>
        </is>
      </c>
      <c r="H568" t="inlineStr">
        <is>
          <t>Bern</t>
        </is>
      </c>
      <c r="I568" t="inlineStr">
        <is>
          <t>CH</t>
        </is>
      </c>
      <c r="J568" t="inlineStr">
        <is>
          <t>SGMMNS_M29</t>
        </is>
      </c>
      <c r="K568" t="inlineStr">
        <is>
          <t>33 80 4505 931-2</t>
        </is>
      </c>
      <c r="L568" t="inlineStr">
        <is>
          <t>2024-0024</t>
        </is>
      </c>
      <c r="M568" s="6" t="n">
        <v>45567</v>
      </c>
      <c r="N568" s="6" t="n">
        <v>46387</v>
      </c>
      <c r="O568" t="n">
        <v>23.5</v>
      </c>
    </row>
    <row r="569" hidden="1" s="287">
      <c r="A569" t="inlineStr">
        <is>
          <t>V200040</t>
        </is>
      </c>
      <c r="B569" t="n">
        <v>85</v>
      </c>
      <c r="C569" t="n">
        <v>50</v>
      </c>
      <c r="D569" t="inlineStr">
        <is>
          <t>PCC Intermodal S.A.</t>
        </is>
      </c>
      <c r="E569" t="inlineStr">
        <is>
          <t>100761</t>
        </is>
      </c>
      <c r="F569" t="inlineStr">
        <is>
          <t>ul Hutnicza 16</t>
        </is>
      </c>
      <c r="G569" t="inlineStr">
        <is>
          <t>81-061</t>
        </is>
      </c>
      <c r="H569" t="inlineStr">
        <is>
          <t>Gdynia</t>
        </is>
      </c>
      <c r="I569" t="inlineStr">
        <is>
          <t>PL</t>
        </is>
      </c>
      <c r="J569" t="inlineStr">
        <is>
          <t>SGNS_M13</t>
        </is>
      </c>
      <c r="K569" t="inlineStr">
        <is>
          <t>37 80 4564 350-9</t>
        </is>
      </c>
      <c r="L569" t="inlineStr">
        <is>
          <t>2024-0021</t>
        </is>
      </c>
      <c r="M569" s="6" t="n">
        <v>45609</v>
      </c>
      <c r="N569" s="6" t="n">
        <v>47069</v>
      </c>
      <c r="O569" t="n">
        <v>20.8</v>
      </c>
    </row>
    <row r="570" hidden="1" s="287">
      <c r="A570" t="inlineStr">
        <is>
          <t>V200046</t>
        </is>
      </c>
      <c r="B570" t="n">
        <v>2</v>
      </c>
      <c r="C570" t="n">
        <v>50</v>
      </c>
      <c r="D570" t="inlineStr">
        <is>
          <t>Pimk Rail PLS</t>
        </is>
      </c>
      <c r="E570" t="inlineStr">
        <is>
          <t>100478</t>
        </is>
      </c>
      <c r="F570" t="inlineStr">
        <is>
          <t>Rogoshko shousse 36</t>
        </is>
      </c>
      <c r="G570" t="inlineStr">
        <is>
          <t>4003</t>
        </is>
      </c>
      <c r="H570" t="inlineStr">
        <is>
          <t>Plovdiv</t>
        </is>
      </c>
      <c r="I570" t="inlineStr">
        <is>
          <t>BG</t>
        </is>
      </c>
      <c r="J570" t="inlineStr">
        <is>
          <t>SGGRSS_M20</t>
        </is>
      </c>
      <c r="K570" t="inlineStr">
        <is>
          <t>33 80 4960 311-5</t>
        </is>
      </c>
      <c r="L570" t="inlineStr">
        <is>
          <t>2024-0034</t>
        </is>
      </c>
      <c r="M570" s="6" t="n">
        <v>45625</v>
      </c>
      <c r="N570" s="6" t="n">
        <v>46203</v>
      </c>
      <c r="O570" t="n">
        <v>25.03</v>
      </c>
    </row>
    <row r="571" hidden="1" s="287">
      <c r="A571" t="inlineStr">
        <is>
          <t>V400006</t>
        </is>
      </c>
      <c r="B571" t="n">
        <v>175</v>
      </c>
      <c r="C571" t="n">
        <v>50</v>
      </c>
      <c r="D571" t="inlineStr">
        <is>
          <t>DB Cargo AG</t>
        </is>
      </c>
      <c r="E571" t="inlineStr">
        <is>
          <t>100000</t>
        </is>
      </c>
      <c r="F571" t="inlineStr">
        <is>
          <t>Rheinstrasse 2</t>
        </is>
      </c>
      <c r="G571" t="inlineStr">
        <is>
          <t>55116</t>
        </is>
      </c>
      <c r="H571" t="inlineStr">
        <is>
          <t>Mainz</t>
        </is>
      </c>
      <c r="I571" t="inlineStr">
        <is>
          <t>DE</t>
        </is>
      </c>
      <c r="J571" t="inlineStr">
        <is>
          <t>SGGRS_M25</t>
        </is>
      </c>
      <c r="K571" t="inlineStr">
        <is>
          <t>37 80 4850 905-3</t>
        </is>
      </c>
      <c r="L571" t="inlineStr">
        <is>
          <t>2021-2420</t>
        </is>
      </c>
      <c r="M571" s="6" t="n">
        <v>45635</v>
      </c>
      <c r="N571" s="6" t="n">
        <v>47330</v>
      </c>
      <c r="O571" t="n">
        <v>27.94</v>
      </c>
    </row>
    <row r="572" hidden="1" s="287">
      <c r="A572" t="inlineStr">
        <is>
          <t>V200049</t>
        </is>
      </c>
      <c r="B572" t="n">
        <v>4</v>
      </c>
      <c r="C572" t="n">
        <v>50</v>
      </c>
      <c r="D572" t="inlineStr">
        <is>
          <t>PCC Intermodal S.A.</t>
        </is>
      </c>
      <c r="E572" t="inlineStr">
        <is>
          <t>100761</t>
        </is>
      </c>
      <c r="F572" t="inlineStr">
        <is>
          <t>ul Hutnicza 16</t>
        </is>
      </c>
      <c r="G572" t="inlineStr">
        <is>
          <t>81-061</t>
        </is>
      </c>
      <c r="H572" t="inlineStr">
        <is>
          <t>Gdynia</t>
        </is>
      </c>
      <c r="I572" t="inlineStr">
        <is>
          <t>PL</t>
        </is>
      </c>
      <c r="J572" t="inlineStr">
        <is>
          <t>SGGMRSS_M4</t>
        </is>
      </c>
      <c r="K572" t="inlineStr">
        <is>
          <t>37 80 4963 222-7</t>
        </is>
      </c>
      <c r="L572" t="inlineStr">
        <is>
          <t>2024-0040</t>
        </is>
      </c>
      <c r="M572" s="6" t="n">
        <v>45677</v>
      </c>
      <c r="N572" s="6" t="n">
        <v>47867</v>
      </c>
      <c r="O572" t="n">
        <v>30</v>
      </c>
    </row>
    <row r="573" hidden="1" s="287">
      <c r="A573" t="inlineStr">
        <is>
          <t>V300063</t>
        </is>
      </c>
      <c r="B573" t="n">
        <v>7</v>
      </c>
      <c r="C573" t="n">
        <v>50</v>
      </c>
      <c r="D573" t="inlineStr">
        <is>
          <t>Kombiverkehr GmbH und Co. KG</t>
        </is>
      </c>
      <c r="E573" t="inlineStr">
        <is>
          <t>100332</t>
        </is>
      </c>
      <c r="F573" t="inlineStr">
        <is>
          <t>Zum Laurenburger Hof 76</t>
        </is>
      </c>
      <c r="G573" t="inlineStr">
        <is>
          <t>60594</t>
        </is>
      </c>
      <c r="H573" t="inlineStr">
        <is>
          <t>Frankfurt am Main</t>
        </is>
      </c>
      <c r="I573" t="inlineStr">
        <is>
          <t>DE</t>
        </is>
      </c>
      <c r="J573" t="inlineStr">
        <is>
          <t>SDGGMRSS_M32</t>
        </is>
      </c>
      <c r="K573" t="inlineStr">
        <is>
          <t>37 80 4992 838-5</t>
        </is>
      </c>
      <c r="L573" t="inlineStr">
        <is>
          <t>2024-0036</t>
        </is>
      </c>
      <c r="M573" s="6" t="n">
        <v>45720</v>
      </c>
      <c r="N573" s="6" t="n">
        <v>46477</v>
      </c>
      <c r="O573" t="n">
        <v>48.43</v>
      </c>
    </row>
    <row r="574" hidden="1" s="287">
      <c r="A574" t="inlineStr">
        <is>
          <t>V200051</t>
        </is>
      </c>
      <c r="B574" t="n">
        <v>4</v>
      </c>
      <c r="C574" t="n">
        <v>50</v>
      </c>
      <c r="D574" t="inlineStr">
        <is>
          <t>Grampet Rail d.o.o.</t>
        </is>
      </c>
      <c r="E574" t="inlineStr">
        <is>
          <t>100789</t>
        </is>
      </c>
      <c r="F574" t="inlineStr">
        <is>
          <t>Koturaska 49</t>
        </is>
      </c>
      <c r="G574" t="inlineStr">
        <is>
          <t>10000</t>
        </is>
      </c>
      <c r="H574" t="inlineStr">
        <is>
          <t>Zagreb</t>
        </is>
      </c>
      <c r="I574" t="inlineStr">
        <is>
          <t>HR</t>
        </is>
      </c>
      <c r="J574" t="inlineStr">
        <is>
          <t>SGGRS_M19</t>
        </is>
      </c>
      <c r="K574" t="inlineStr">
        <is>
          <t>35 80 4950 116-8</t>
        </is>
      </c>
      <c r="L574" t="inlineStr">
        <is>
          <t>2025-0006</t>
        </is>
      </c>
      <c r="M574" s="6" t="n">
        <v>45744</v>
      </c>
      <c r="N574" s="6" t="n">
        <v>46473</v>
      </c>
      <c r="O574" t="n">
        <v>20.18</v>
      </c>
    </row>
    <row r="575" hidden="1" s="287">
      <c r="A575" t="inlineStr">
        <is>
          <t>V400010</t>
        </is>
      </c>
      <c r="B575" t="n">
        <v>1</v>
      </c>
      <c r="C575" t="n">
        <v>50</v>
      </c>
      <c r="D575" t="inlineStr">
        <is>
          <t>DB Cargo AG</t>
        </is>
      </c>
      <c r="E575" t="inlineStr">
        <is>
          <t>100000</t>
        </is>
      </c>
      <c r="F575" t="inlineStr">
        <is>
          <t>Rheinstrasse 2</t>
        </is>
      </c>
      <c r="G575" t="inlineStr">
        <is>
          <t>55116</t>
        </is>
      </c>
      <c r="H575" t="inlineStr">
        <is>
          <t>Mainz</t>
        </is>
      </c>
      <c r="I575" t="inlineStr">
        <is>
          <t>DE</t>
        </is>
      </c>
      <c r="J575" t="inlineStr">
        <is>
          <t>SGGRSS_M2</t>
        </is>
      </c>
      <c r="K575" t="inlineStr">
        <is>
          <t>37 80 4980 251-5</t>
        </is>
      </c>
      <c r="L575" t="inlineStr">
        <is>
          <t>2021-2420</t>
        </is>
      </c>
      <c r="M575" s="6" t="n">
        <v>45891</v>
      </c>
      <c r="N575" s="6" t="n">
        <v>47330</v>
      </c>
      <c r="O575" t="n">
        <v>26.23</v>
      </c>
    </row>
    <row r="576" hidden="1" s="287">
      <c r="A576" t="inlineStr">
        <is>
          <t>V100061</t>
        </is>
      </c>
      <c r="B576" t="n">
        <v>24</v>
      </c>
      <c r="C576" t="n">
        <v>20</v>
      </c>
      <c r="D576" t="inlineStr">
        <is>
          <t>Rail Cargo Austria AG</t>
        </is>
      </c>
      <c r="E576" t="inlineStr">
        <is>
          <t>100020</t>
        </is>
      </c>
      <c r="F576" t="inlineStr">
        <is>
          <t>Am Hauptbahnhof 2</t>
        </is>
      </c>
      <c r="G576" t="inlineStr">
        <is>
          <t>1100</t>
        </is>
      </c>
      <c r="H576" t="inlineStr">
        <is>
          <t>Wien</t>
        </is>
      </c>
      <c r="I576" t="inlineStr">
        <is>
          <t>AT</t>
        </is>
      </c>
      <c r="J576" t="inlineStr">
        <is>
          <t>EANOS_95</t>
        </is>
      </c>
      <c r="K576" t="inlineStr"/>
      <c r="L576" t="inlineStr">
        <is>
          <t>2025-0008</t>
        </is>
      </c>
      <c r="M576" s="6" t="n">
        <v>46136</v>
      </c>
      <c r="N576" s="6" t="n">
        <v>50518</v>
      </c>
      <c r="O576" t="n">
        <v>26</v>
      </c>
    </row>
    <row r="577" hidden="1" s="287">
      <c r="A577" t="inlineStr">
        <is>
          <t>V200003</t>
        </is>
      </c>
      <c r="B577" t="n">
        <v>54</v>
      </c>
      <c r="C577" t="n">
        <v>50</v>
      </c>
      <c r="D577" t="inlineStr">
        <is>
          <t>RTB Cargo Netherlands B.V.</t>
        </is>
      </c>
      <c r="E577" t="inlineStr">
        <is>
          <t>100002</t>
        </is>
      </c>
      <c r="F577" t="inlineStr">
        <is>
          <t>Albert-Plesmanweg 57</t>
        </is>
      </c>
      <c r="G577" t="inlineStr">
        <is>
          <t>3088GB</t>
        </is>
      </c>
      <c r="H577" t="inlineStr">
        <is>
          <t>Rotterdam</t>
        </is>
      </c>
      <c r="I577" t="inlineStr">
        <is>
          <t>NL</t>
        </is>
      </c>
      <c r="J577" t="inlineStr">
        <is>
          <t>SGGRSS_M2</t>
        </is>
      </c>
      <c r="K577" t="inlineStr">
        <is>
          <t>37 80 4980 733-2</t>
        </is>
      </c>
      <c r="L577" t="inlineStr">
        <is>
          <t>2020-0001</t>
        </is>
      </c>
      <c r="M577" s="6" t="n">
        <v>45748</v>
      </c>
      <c r="N577" s="6" t="n">
        <v>46081</v>
      </c>
      <c r="O577" t="n">
        <v>32</v>
      </c>
    </row>
    <row r="578" hidden="1" s="287">
      <c r="A578" t="inlineStr">
        <is>
          <t>V200052</t>
        </is>
      </c>
      <c r="B578" t="n">
        <v>5</v>
      </c>
      <c r="C578" t="n">
        <v>50</v>
      </c>
      <c r="D578" t="inlineStr">
        <is>
          <t>CargoBeamer intermodal op. GmbH</t>
        </is>
      </c>
      <c r="E578" t="inlineStr">
        <is>
          <t>100005</t>
        </is>
      </c>
      <c r="F578" t="inlineStr">
        <is>
          <t>Kreuzstrasse 12</t>
        </is>
      </c>
      <c r="G578" t="inlineStr">
        <is>
          <t>04103</t>
        </is>
      </c>
      <c r="H578" t="inlineStr">
        <is>
          <t>Leipzig</t>
        </is>
      </c>
      <c r="I578" t="inlineStr">
        <is>
          <t>DE</t>
        </is>
      </c>
      <c r="J578" t="inlineStr">
        <is>
          <t>SGNSS_M10</t>
        </is>
      </c>
      <c r="K578" t="inlineStr">
        <is>
          <t>37 80 4563 771-7</t>
        </is>
      </c>
      <c r="L578" t="inlineStr">
        <is>
          <t>2025-0009</t>
        </is>
      </c>
      <c r="M578" s="6" t="n">
        <v>45809</v>
      </c>
      <c r="N578" s="6" t="n">
        <v>46538</v>
      </c>
      <c r="O578" t="n">
        <v>24.3</v>
      </c>
    </row>
    <row r="579" hidden="1" s="287">
      <c r="A579" t="inlineStr">
        <is>
          <t>V700009</t>
        </is>
      </c>
      <c r="B579" t="n">
        <v>44</v>
      </c>
      <c r="C579" t="n">
        <v>50</v>
      </c>
      <c r="D579" t="inlineStr">
        <is>
          <t>CargoBeamer intermodal op. GmbH</t>
        </is>
      </c>
      <c r="E579" t="inlineStr">
        <is>
          <t>100005</t>
        </is>
      </c>
      <c r="F579" t="inlineStr">
        <is>
          <t>Kreuzstrasse 12</t>
        </is>
      </c>
      <c r="G579" t="inlineStr">
        <is>
          <t>04103</t>
        </is>
      </c>
      <c r="H579" t="inlineStr">
        <is>
          <t>Leipzig</t>
        </is>
      </c>
      <c r="I579" t="inlineStr">
        <is>
          <t>DE</t>
        </is>
      </c>
      <c r="J579" t="inlineStr">
        <is>
          <t>SDGGMRSS_M8</t>
        </is>
      </c>
      <c r="K579" t="inlineStr">
        <is>
          <t>35 80 4956 018-0</t>
        </is>
      </c>
      <c r="L579" t="inlineStr">
        <is>
          <t>2024-0011</t>
        </is>
      </c>
      <c r="M579" s="6" t="n">
        <v>45809</v>
      </c>
      <c r="N579" s="6" t="n">
        <v>46387</v>
      </c>
      <c r="O579" t="n">
        <v>53.5</v>
      </c>
    </row>
    <row r="580" hidden="1" s="287">
      <c r="A580" t="inlineStr">
        <is>
          <t>V300068</t>
        </is>
      </c>
      <c r="B580" t="n">
        <v>4</v>
      </c>
      <c r="C580" t="n">
        <v>50</v>
      </c>
      <c r="D580" t="inlineStr">
        <is>
          <t>G.T.S.General Transport Services SpA</t>
        </is>
      </c>
      <c r="E580" t="inlineStr">
        <is>
          <t>100012</t>
        </is>
      </c>
      <c r="F580" t="inlineStr">
        <is>
          <t>Via Sasha Muciaccia 15</t>
        </is>
      </c>
      <c r="G580" t="inlineStr">
        <is>
          <t>70132</t>
        </is>
      </c>
      <c r="H580" t="inlineStr">
        <is>
          <t>Bari</t>
        </is>
      </c>
      <c r="I580" t="inlineStr">
        <is>
          <t>IT</t>
        </is>
      </c>
      <c r="J580" t="inlineStr">
        <is>
          <t>SDGGMRSS_M8</t>
        </is>
      </c>
      <c r="K580" t="inlineStr">
        <is>
          <t>37 80 4956 278-8</t>
        </is>
      </c>
      <c r="L580" t="inlineStr">
        <is>
          <t>2025-0013</t>
        </is>
      </c>
      <c r="M580" s="6" t="n">
        <v>45962</v>
      </c>
      <c r="N580" s="6" t="n">
        <v>46691</v>
      </c>
      <c r="O580" t="n">
        <v>45</v>
      </c>
    </row>
    <row r="581" hidden="1" s="287">
      <c r="A581" t="inlineStr">
        <is>
          <t>V300080</t>
        </is>
      </c>
      <c r="B581" t="n">
        <v>6</v>
      </c>
      <c r="C581" t="n">
        <v>50</v>
      </c>
      <c r="D581" t="inlineStr">
        <is>
          <t>Weco Rail GmbH</t>
        </is>
      </c>
      <c r="E581" t="inlineStr">
        <is>
          <t>100763</t>
        </is>
      </c>
      <c r="F581" t="inlineStr">
        <is>
          <t>Tanbruckgrasse 3</t>
        </is>
      </c>
      <c r="G581" t="inlineStr">
        <is>
          <t>1120</t>
        </is>
      </c>
      <c r="H581" t="inlineStr">
        <is>
          <t>Wien</t>
        </is>
      </c>
      <c r="I581" t="inlineStr">
        <is>
          <t>AT</t>
        </is>
      </c>
      <c r="J581" t="inlineStr">
        <is>
          <t>SGGMRS_M5</t>
        </is>
      </c>
      <c r="K581" t="inlineStr">
        <is>
          <t>37 80 4953 381-3</t>
        </is>
      </c>
      <c r="L581" t="inlineStr">
        <is>
          <t>2025-0014</t>
        </is>
      </c>
      <c r="M581" s="6" t="n">
        <v>45931</v>
      </c>
      <c r="N581" s="6" t="n">
        <v>46660</v>
      </c>
      <c r="O581" t="n">
        <v>26</v>
      </c>
    </row>
    <row r="582" hidden="1" s="287">
      <c r="A582" t="inlineStr">
        <is>
          <t>V100013</t>
        </is>
      </c>
      <c r="B582" t="n">
        <v>72</v>
      </c>
      <c r="C582" t="n">
        <v>50</v>
      </c>
      <c r="D582" t="inlineStr">
        <is>
          <t>Rail Cargo Austria AG</t>
        </is>
      </c>
      <c r="E582" t="inlineStr">
        <is>
          <t>100020</t>
        </is>
      </c>
      <c r="F582" t="inlineStr">
        <is>
          <t>Am Hauptbahnhof 2</t>
        </is>
      </c>
      <c r="G582" t="inlineStr">
        <is>
          <t>1100</t>
        </is>
      </c>
      <c r="H582" t="inlineStr">
        <is>
          <t>Wien</t>
        </is>
      </c>
      <c r="I582" t="inlineStr">
        <is>
          <t>AT</t>
        </is>
      </c>
      <c r="J582" t="inlineStr">
        <is>
          <t>SDGGMRSS_M8</t>
        </is>
      </c>
      <c r="K582" t="inlineStr">
        <is>
          <t>37 80 4992 320-4</t>
        </is>
      </c>
      <c r="L582" t="inlineStr">
        <is>
          <t>2021-0035</t>
        </is>
      </c>
      <c r="M582" s="6" t="n">
        <v>45931</v>
      </c>
      <c r="N582" s="6" t="n">
        <v>46326</v>
      </c>
      <c r="O582" t="n">
        <v>37</v>
      </c>
    </row>
    <row r="583" hidden="1" s="287">
      <c r="A583" t="inlineStr">
        <is>
          <t>V100019</t>
        </is>
      </c>
      <c r="B583" t="n">
        <v>40</v>
      </c>
      <c r="C583" t="n">
        <v>50</v>
      </c>
      <c r="D583" t="inlineStr">
        <is>
          <t>Rail Cargo Austria AG</t>
        </is>
      </c>
      <c r="E583" t="inlineStr">
        <is>
          <t>100020</t>
        </is>
      </c>
      <c r="F583" t="inlineStr">
        <is>
          <t>Am Hauptbahnhof 2</t>
        </is>
      </c>
      <c r="G583" t="inlineStr">
        <is>
          <t>1100</t>
        </is>
      </c>
      <c r="H583" t="inlineStr">
        <is>
          <t>Wien</t>
        </is>
      </c>
      <c r="I583" t="inlineStr">
        <is>
          <t>AT</t>
        </is>
      </c>
      <c r="J583" t="inlineStr">
        <is>
          <t>SDGGMRSS_M8</t>
        </is>
      </c>
      <c r="K583" t="inlineStr">
        <is>
          <t>37 80 4992 334-5</t>
        </is>
      </c>
      <c r="L583" t="inlineStr">
        <is>
          <t>2021-0036</t>
        </is>
      </c>
      <c r="M583" s="6" t="n">
        <v>45931</v>
      </c>
      <c r="N583" s="6" t="n">
        <v>46326</v>
      </c>
      <c r="O583" t="n">
        <v>37</v>
      </c>
    </row>
    <row r="584" hidden="1" s="287">
      <c r="A584" t="inlineStr">
        <is>
          <t>V200055</t>
        </is>
      </c>
      <c r="B584" t="n">
        <v>1</v>
      </c>
      <c r="C584" t="n">
        <v>50</v>
      </c>
      <c r="D584" t="inlineStr">
        <is>
          <t>zigsXpress GmbH</t>
        </is>
      </c>
      <c r="E584" t="inlineStr">
        <is>
          <t>100008</t>
        </is>
      </c>
      <c r="F584" t="inlineStr">
        <is>
          <t>Afrikastrasse 3</t>
        </is>
      </c>
      <c r="G584" t="inlineStr">
        <is>
          <t>20457</t>
        </is>
      </c>
      <c r="H584" t="inlineStr">
        <is>
          <t>Hamburg</t>
        </is>
      </c>
      <c r="I584" t="inlineStr">
        <is>
          <t>DE</t>
        </is>
      </c>
      <c r="J584" t="inlineStr">
        <is>
          <t>SGGRS_M19</t>
        </is>
      </c>
      <c r="K584" t="inlineStr">
        <is>
          <t>35 80 4950 109-3</t>
        </is>
      </c>
      <c r="L584" t="inlineStr">
        <is>
          <t>2025-0028</t>
        </is>
      </c>
      <c r="M584" s="6" t="n">
        <v>45974</v>
      </c>
      <c r="N584" s="6" t="n">
        <v>46752</v>
      </c>
      <c r="O584" t="n">
        <v>23.35</v>
      </c>
    </row>
    <row r="585" hidden="1" s="287">
      <c r="A585" t="inlineStr">
        <is>
          <t>V720005</t>
        </is>
      </c>
      <c r="B585" t="n">
        <v>24</v>
      </c>
      <c r="C585" t="n">
        <v>20</v>
      </c>
      <c r="D585" t="inlineStr">
        <is>
          <t>LAUDE Smart Intermodal S.A.</t>
        </is>
      </c>
      <c r="E585" t="inlineStr">
        <is>
          <t>100026</t>
        </is>
      </c>
      <c r="F585" t="inlineStr">
        <is>
          <t>ul. Wroclawska 131</t>
        </is>
      </c>
      <c r="G585" t="inlineStr">
        <is>
          <t>87-100</t>
        </is>
      </c>
      <c r="H585" t="inlineStr">
        <is>
          <t>Torun</t>
        </is>
      </c>
      <c r="I585" t="inlineStr">
        <is>
          <t>PL</t>
        </is>
      </c>
      <c r="J585" t="inlineStr">
        <is>
          <t>SDGGMRS_DTW</t>
        </is>
      </c>
      <c r="K585" t="inlineStr"/>
      <c r="L585" t="inlineStr">
        <is>
          <t>2025-0031</t>
        </is>
      </c>
      <c r="M585" s="6" t="n">
        <v>45992</v>
      </c>
      <c r="N585" s="6" t="n">
        <v>46387</v>
      </c>
      <c r="O585" t="n">
        <v>49.25</v>
      </c>
    </row>
    <row r="586" hidden="1" s="287">
      <c r="A586" t="inlineStr">
        <is>
          <t>V730008</t>
        </is>
      </c>
      <c r="B586" t="n">
        <v>24</v>
      </c>
      <c r="C586" t="n">
        <v>20</v>
      </c>
      <c r="D586" t="inlineStr">
        <is>
          <t>Martin Tolksdorf Logistics GmbH</t>
        </is>
      </c>
      <c r="E586" t="inlineStr">
        <is>
          <t>100787</t>
        </is>
      </c>
      <c r="F586" t="inlineStr">
        <is>
          <t>Bahnhofstrasse 47</t>
        </is>
      </c>
      <c r="G586" t="inlineStr">
        <is>
          <t>65611</t>
        </is>
      </c>
      <c r="H586" t="inlineStr">
        <is>
          <t>Brechen</t>
        </is>
      </c>
      <c r="I586" t="inlineStr">
        <is>
          <t>DE</t>
        </is>
      </c>
      <c r="J586" t="inlineStr">
        <is>
          <t>SDGGMRS_DTW</t>
        </is>
      </c>
      <c r="K586" t="inlineStr"/>
      <c r="L586" t="inlineStr">
        <is>
          <t>2025-0034</t>
        </is>
      </c>
      <c r="M586" s="6" t="n">
        <v>45992</v>
      </c>
      <c r="N586" s="6" t="n">
        <v>46387</v>
      </c>
      <c r="O586" t="n">
        <v>62.85</v>
      </c>
    </row>
    <row r="587" hidden="1" s="287">
      <c r="A587" t="inlineStr">
        <is>
          <t>V730009</t>
        </is>
      </c>
      <c r="B587" t="n">
        <v>4</v>
      </c>
      <c r="C587" t="n">
        <v>50</v>
      </c>
      <c r="D587" t="inlineStr">
        <is>
          <t>NAVILAND CARGO SAS</t>
        </is>
      </c>
      <c r="E587" t="inlineStr">
        <is>
          <t>100432</t>
        </is>
      </c>
      <c r="F587" t="inlineStr">
        <is>
          <t>26 Quai Charles Pasqua</t>
        </is>
      </c>
      <c r="G587" t="inlineStr">
        <is>
          <t>92300</t>
        </is>
      </c>
      <c r="H587" t="inlineStr">
        <is>
          <t>Levallois-Perret</t>
        </is>
      </c>
      <c r="I587" t="inlineStr">
        <is>
          <t>FR</t>
        </is>
      </c>
      <c r="J587" t="inlineStr">
        <is>
          <t>SGGRSS_M20</t>
        </is>
      </c>
      <c r="K587" t="inlineStr">
        <is>
          <t>33 80 4960 031-9</t>
        </is>
      </c>
      <c r="L587" t="inlineStr">
        <is>
          <t>2025-0030</t>
        </is>
      </c>
      <c r="M587" s="6" t="n">
        <v>45992</v>
      </c>
      <c r="N587" s="6" t="n">
        <v>46721</v>
      </c>
      <c r="O587" t="n">
        <v>20.5</v>
      </c>
    </row>
    <row r="588" hidden="1" s="287">
      <c r="A588" t="inlineStr">
        <is>
          <t>V300055</t>
        </is>
      </c>
      <c r="B588" t="n">
        <v>46</v>
      </c>
      <c r="C588" t="n">
        <v>50</v>
      </c>
      <c r="D588" t="inlineStr">
        <is>
          <t>Weco Rail GmbH</t>
        </is>
      </c>
      <c r="E588" t="inlineStr">
        <is>
          <t>100763</t>
        </is>
      </c>
      <c r="F588" t="inlineStr">
        <is>
          <t>Tanbruckgrasse 3</t>
        </is>
      </c>
      <c r="G588" t="inlineStr">
        <is>
          <t>1120</t>
        </is>
      </c>
      <c r="H588" t="inlineStr">
        <is>
          <t>Wien</t>
        </is>
      </c>
      <c r="I588" t="inlineStr">
        <is>
          <t>AT</t>
        </is>
      </c>
      <c r="J588" t="inlineStr">
        <is>
          <t>SGGMRSS_M4</t>
        </is>
      </c>
      <c r="K588" t="inlineStr">
        <is>
          <t>37 80 4963 162-5</t>
        </is>
      </c>
      <c r="L588" t="inlineStr">
        <is>
          <t>2024-0008</t>
        </is>
      </c>
      <c r="M588" s="6" t="n">
        <v>45992</v>
      </c>
      <c r="N588" s="6" t="n">
        <v>46669</v>
      </c>
      <c r="O588" t="n">
        <v>27.5</v>
      </c>
    </row>
    <row r="589" hidden="1" s="287">
      <c r="A589" t="inlineStr">
        <is>
          <t>V200059</t>
        </is>
      </c>
      <c r="B589" t="n">
        <v>2</v>
      </c>
      <c r="C589" t="n">
        <v>50</v>
      </c>
      <c r="D589" t="inlineStr">
        <is>
          <t>LION Logistics GmbH</t>
        </is>
      </c>
      <c r="E589" t="inlineStr">
        <is>
          <t>100029</t>
        </is>
      </c>
      <c r="F589" t="inlineStr">
        <is>
          <t>Holunderweg 1</t>
        </is>
      </c>
      <c r="G589" t="inlineStr">
        <is>
          <t>03149</t>
        </is>
      </c>
      <c r="H589" t="inlineStr">
        <is>
          <t>Forst</t>
        </is>
      </c>
      <c r="I589" t="inlineStr">
        <is>
          <t>DE</t>
        </is>
      </c>
      <c r="J589" t="inlineStr">
        <is>
          <t>SGGNS_M11</t>
        </is>
      </c>
      <c r="K589" t="inlineStr">
        <is>
          <t>37 80 4561 369-2</t>
        </is>
      </c>
      <c r="L589" t="inlineStr">
        <is>
          <t>2022-0021</t>
        </is>
      </c>
      <c r="M589" s="6" t="n">
        <v>44835</v>
      </c>
      <c r="N589" s="6" t="n">
        <v>46477</v>
      </c>
      <c r="O589" t="n">
        <v>26.55</v>
      </c>
    </row>
    <row r="590" hidden="1" s="287">
      <c r="A590" t="inlineStr">
        <is>
          <t>V300089</t>
        </is>
      </c>
      <c r="B590" t="n">
        <v>24</v>
      </c>
      <c r="C590" t="n">
        <v>20</v>
      </c>
      <c r="D590" t="inlineStr">
        <is>
          <t>Kombiverkehr GmbH und Co. KG</t>
        </is>
      </c>
      <c r="E590" t="inlineStr">
        <is>
          <t>100332</t>
        </is>
      </c>
      <c r="F590" t="inlineStr">
        <is>
          <t>Zum Laurenburger Hof 76</t>
        </is>
      </c>
      <c r="G590" t="inlineStr">
        <is>
          <t>60594</t>
        </is>
      </c>
      <c r="H590" t="inlineStr">
        <is>
          <t>Frankfurt am Main</t>
        </is>
      </c>
      <c r="I590" t="inlineStr">
        <is>
          <t>DE</t>
        </is>
      </c>
      <c r="J590" t="inlineStr">
        <is>
          <t>SGNS_60</t>
        </is>
      </c>
      <c r="K590" t="inlineStr"/>
      <c r="L590" t="inlineStr">
        <is>
          <t>2025-0038</t>
        </is>
      </c>
      <c r="M590" s="6" t="n">
        <v>46113</v>
      </c>
      <c r="N590" s="6" t="n">
        <v>46843</v>
      </c>
      <c r="O590" t="n">
        <v>23.64</v>
      </c>
    </row>
    <row r="591" hidden="1" s="287">
      <c r="A591" t="inlineStr">
        <is>
          <t>V300031</t>
        </is>
      </c>
      <c r="B591" t="n">
        <v>85</v>
      </c>
      <c r="C591" t="n">
        <v>50</v>
      </c>
      <c r="D591" t="inlineStr">
        <is>
          <t>EWG Rail Zrt.</t>
        </is>
      </c>
      <c r="E591" t="inlineStr">
        <is>
          <t>100758</t>
        </is>
      </c>
      <c r="F591" t="inlineStr">
        <is>
          <t>Váci út 76 3.em</t>
        </is>
      </c>
      <c r="G591" t="inlineStr">
        <is>
          <t>1133</t>
        </is>
      </c>
      <c r="H591" t="inlineStr">
        <is>
          <t>Budapest</t>
        </is>
      </c>
      <c r="I591" t="inlineStr">
        <is>
          <t>HU</t>
        </is>
      </c>
      <c r="J591" t="inlineStr">
        <is>
          <t>SGGRSS_M2</t>
        </is>
      </c>
      <c r="K591" t="inlineStr">
        <is>
          <t>37 80 4960 948-0</t>
        </is>
      </c>
      <c r="L591" t="inlineStr">
        <is>
          <t>2023-0008</t>
        </is>
      </c>
      <c r="M591" s="6" t="n">
        <v>46023</v>
      </c>
      <c r="N591" s="6" t="n">
        <v>46905</v>
      </c>
      <c r="O591" t="n">
        <v>19.25</v>
      </c>
    </row>
    <row r="592" hidden="1" s="287">
      <c r="A592" t="inlineStr">
        <is>
          <t>V300091</t>
        </is>
      </c>
      <c r="B592" t="n">
        <v>3</v>
      </c>
      <c r="C592" t="n">
        <v>50</v>
      </c>
      <c r="D592" t="inlineStr">
        <is>
          <t>VA-KO Vagon Konteyner Mak. Muh.</t>
        </is>
      </c>
      <c r="E592" t="inlineStr">
        <is>
          <t>100016</t>
        </is>
      </c>
      <c r="F592" t="inlineStr">
        <is>
          <t>Pro.San. Tic. A.S.</t>
        </is>
      </c>
      <c r="G592" t="inlineStr">
        <is>
          <t>06730</t>
        </is>
      </c>
      <c r="H592" t="inlineStr">
        <is>
          <t>Beypazari/Ankara</t>
        </is>
      </c>
      <c r="I592" t="inlineStr">
        <is>
          <t>TR</t>
        </is>
      </c>
      <c r="J592" t="inlineStr">
        <is>
          <t>SGGMRS_M35</t>
        </is>
      </c>
      <c r="K592" t="inlineStr">
        <is>
          <t>37 80 4953 442-3</t>
        </is>
      </c>
      <c r="L592" t="inlineStr">
        <is>
          <t>2025-0039</t>
        </is>
      </c>
      <c r="M592" s="6" t="n">
        <v>45949</v>
      </c>
      <c r="N592" s="6" t="n">
        <v>46312</v>
      </c>
      <c r="O592" t="n">
        <v>35.85</v>
      </c>
    </row>
    <row r="593" hidden="1" s="287">
      <c r="A593" t="inlineStr">
        <is>
          <t>V100068</t>
        </is>
      </c>
      <c r="B593" t="n">
        <v>24</v>
      </c>
      <c r="C593" t="n">
        <v>20</v>
      </c>
      <c r="D593" t="inlineStr">
        <is>
          <t>LAUDE Smart Intermodal S.A.</t>
        </is>
      </c>
      <c r="E593" t="inlineStr">
        <is>
          <t>100026</t>
        </is>
      </c>
      <c r="F593" t="inlineStr">
        <is>
          <t>ul. Wroclawska 131</t>
        </is>
      </c>
      <c r="G593" t="inlineStr">
        <is>
          <t>87-100</t>
        </is>
      </c>
      <c r="H593" t="inlineStr">
        <is>
          <t>Torun</t>
        </is>
      </c>
      <c r="I593" t="inlineStr">
        <is>
          <t>PL</t>
        </is>
      </c>
      <c r="J593" t="inlineStr">
        <is>
          <t>SGMMNS_40</t>
        </is>
      </c>
      <c r="K593" t="inlineStr"/>
      <c r="L593" t="inlineStr">
        <is>
          <t>2026-0002</t>
        </is>
      </c>
      <c r="M593" s="6" t="n">
        <v>46081</v>
      </c>
      <c r="N593" s="6" t="n">
        <v>46445</v>
      </c>
      <c r="O593" t="n">
        <v>16.85</v>
      </c>
    </row>
    <row r="594" hidden="1" s="287">
      <c r="A594" t="inlineStr">
        <is>
          <t>V300005</t>
        </is>
      </c>
      <c r="B594" t="n">
        <v>11</v>
      </c>
      <c r="C594" t="n">
        <v>50</v>
      </c>
      <c r="D594" t="inlineStr">
        <is>
          <t>Hupac Intermodal SA</t>
        </is>
      </c>
      <c r="E594" t="inlineStr">
        <is>
          <t>100009</t>
        </is>
      </c>
      <c r="F594" t="inlineStr">
        <is>
          <t>Viale R. Manzoni 6</t>
        </is>
      </c>
      <c r="G594" t="inlineStr">
        <is>
          <t>6830</t>
        </is>
      </c>
      <c r="H594" t="inlineStr">
        <is>
          <t>Chiasso</t>
        </is>
      </c>
      <c r="I594" t="inlineStr">
        <is>
          <t>CH</t>
        </is>
      </c>
      <c r="J594" t="inlineStr">
        <is>
          <t>SDGGMRSS_M8</t>
        </is>
      </c>
      <c r="K594" t="inlineStr">
        <is>
          <t>37 80 4956 242-4</t>
        </is>
      </c>
      <c r="L594" t="inlineStr">
        <is>
          <t>2021-0007</t>
        </is>
      </c>
      <c r="M594" s="6" t="n">
        <v>44368</v>
      </c>
      <c r="N594" s="6" t="n">
        <v>46538</v>
      </c>
      <c r="O594" t="n">
        <v>51.3</v>
      </c>
    </row>
    <row r="595" hidden="1" s="287">
      <c r="A595" t="inlineStr">
        <is>
          <t>V100013</t>
        </is>
      </c>
      <c r="B595" t="n">
        <v>3</v>
      </c>
      <c r="C595" t="n">
        <v>50</v>
      </c>
      <c r="D595" t="inlineStr">
        <is>
          <t>Rail Cargo Austria AG</t>
        </is>
      </c>
      <c r="E595" t="inlineStr">
        <is>
          <t>100020</t>
        </is>
      </c>
      <c r="F595" t="inlineStr">
        <is>
          <t>Am Hauptbahnhof 2</t>
        </is>
      </c>
      <c r="G595" t="inlineStr">
        <is>
          <t>1100</t>
        </is>
      </c>
      <c r="H595" t="inlineStr">
        <is>
          <t>Wien</t>
        </is>
      </c>
      <c r="I595" t="inlineStr">
        <is>
          <t>AT</t>
        </is>
      </c>
      <c r="J595" t="inlineStr">
        <is>
          <t>SDGGMRSS_M8</t>
        </is>
      </c>
      <c r="K595" t="inlineStr">
        <is>
          <t>37 80 4956 560-9</t>
        </is>
      </c>
      <c r="L595" t="inlineStr">
        <is>
          <t>2021-0035</t>
        </is>
      </c>
      <c r="M595" s="6" t="n">
        <v>44501</v>
      </c>
      <c r="N595" s="6" t="n">
        <v>46326</v>
      </c>
      <c r="O595" t="n">
        <v>37</v>
      </c>
    </row>
    <row r="596" hidden="1" s="287">
      <c r="A596" t="inlineStr">
        <is>
          <t>V300002</t>
        </is>
      </c>
      <c r="B596" t="n">
        <v>49</v>
      </c>
      <c r="C596" t="n">
        <v>50</v>
      </c>
      <c r="D596" t="inlineStr">
        <is>
          <t>Contargo Rail Services GmbH</t>
        </is>
      </c>
      <c r="E596" t="inlineStr">
        <is>
          <t>100001</t>
        </is>
      </c>
      <c r="F596" t="inlineStr">
        <is>
          <t>Rheinkaistrasse 2</t>
        </is>
      </c>
      <c r="G596" t="inlineStr">
        <is>
          <t>68159</t>
        </is>
      </c>
      <c r="H596" t="inlineStr">
        <is>
          <t>Mannheim</t>
        </is>
      </c>
      <c r="I596" t="inlineStr">
        <is>
          <t>DE</t>
        </is>
      </c>
      <c r="J596" t="inlineStr">
        <is>
          <t>SGNSS_M14</t>
        </is>
      </c>
      <c r="K596" t="inlineStr">
        <is>
          <t>37 80 4565 385-4</t>
        </is>
      </c>
      <c r="L596" t="inlineStr">
        <is>
          <t>2020-0004</t>
        </is>
      </c>
      <c r="M596" s="6" t="n">
        <v>44512</v>
      </c>
      <c r="N596" s="6" t="n">
        <v>46387</v>
      </c>
      <c r="O596" t="n">
        <v>28.2</v>
      </c>
    </row>
    <row r="597" hidden="1" s="287">
      <c r="A597" t="inlineStr">
        <is>
          <t>V100019</t>
        </is>
      </c>
      <c r="B597" t="n">
        <v>11</v>
      </c>
      <c r="C597" t="n">
        <v>50</v>
      </c>
      <c r="D597" t="inlineStr">
        <is>
          <t>Rail Cargo Austria AG</t>
        </is>
      </c>
      <c r="E597" t="inlineStr">
        <is>
          <t>100020</t>
        </is>
      </c>
      <c r="F597" t="inlineStr">
        <is>
          <t>Am Hauptbahnhof 2</t>
        </is>
      </c>
      <c r="G597" t="inlineStr">
        <is>
          <t>1100</t>
        </is>
      </c>
      <c r="H597" t="inlineStr">
        <is>
          <t>Wien</t>
        </is>
      </c>
      <c r="I597" t="inlineStr">
        <is>
          <t>AT</t>
        </is>
      </c>
      <c r="J597" t="inlineStr">
        <is>
          <t>SDGGMRSS_M8</t>
        </is>
      </c>
      <c r="K597" t="inlineStr">
        <is>
          <t>37 80 4956 605-2</t>
        </is>
      </c>
      <c r="L597" t="inlineStr">
        <is>
          <t>2021-0036</t>
        </is>
      </c>
      <c r="M597" s="6" t="n">
        <v>44635</v>
      </c>
      <c r="N597" s="6" t="n">
        <v>46326</v>
      </c>
      <c r="O597" t="n">
        <v>37</v>
      </c>
    </row>
    <row r="598" hidden="1" s="287">
      <c r="A598" t="inlineStr">
        <is>
          <t>V400005</t>
        </is>
      </c>
      <c r="B598" t="n">
        <v>3</v>
      </c>
      <c r="C598" t="n">
        <v>50</v>
      </c>
      <c r="D598" t="inlineStr">
        <is>
          <t>DB Cargo AG</t>
        </is>
      </c>
      <c r="E598" t="inlineStr">
        <is>
          <t>100000</t>
        </is>
      </c>
      <c r="F598" t="inlineStr">
        <is>
          <t>Rheinstrasse 2</t>
        </is>
      </c>
      <c r="G598" t="inlineStr">
        <is>
          <t>55116</t>
        </is>
      </c>
      <c r="H598" t="inlineStr">
        <is>
          <t>Mainz</t>
        </is>
      </c>
      <c r="I598" t="inlineStr">
        <is>
          <t>DE</t>
        </is>
      </c>
      <c r="J598" t="inlineStr">
        <is>
          <t>SGGNS_M11</t>
        </is>
      </c>
      <c r="K598" t="inlineStr">
        <is>
          <t>37 80 4561 414-6</t>
        </is>
      </c>
      <c r="L598" t="inlineStr">
        <is>
          <t>2021-2420</t>
        </is>
      </c>
      <c r="M598" s="6" t="n">
        <v>44930</v>
      </c>
      <c r="N598" s="6" t="n">
        <v>47087</v>
      </c>
      <c r="O598" t="n">
        <v>24.4</v>
      </c>
    </row>
    <row r="599" hidden="1" s="287">
      <c r="A599" t="inlineStr">
        <is>
          <t>V300023</t>
        </is>
      </c>
      <c r="B599" t="n">
        <v>4</v>
      </c>
      <c r="C599" t="n">
        <v>50</v>
      </c>
      <c r="D599" t="inlineStr">
        <is>
          <t>Oceanogate Italia S.r.l.</t>
        </is>
      </c>
      <c r="E599" t="inlineStr">
        <is>
          <t>100010</t>
        </is>
      </c>
      <c r="F599" t="inlineStr">
        <is>
          <t>Via Primo Maggio 1</t>
        </is>
      </c>
      <c r="G599" t="inlineStr">
        <is>
          <t>20066</t>
        </is>
      </c>
      <c r="H599" t="inlineStr">
        <is>
          <t>Melzo (MI)</t>
        </is>
      </c>
      <c r="I599" t="inlineStr">
        <is>
          <t>IT</t>
        </is>
      </c>
      <c r="J599" t="inlineStr">
        <is>
          <t>SDGGMRSS_M8</t>
        </is>
      </c>
      <c r="K599" t="inlineStr">
        <is>
          <t>35 80 4956 104-8</t>
        </is>
      </c>
      <c r="L599" t="inlineStr">
        <is>
          <t>2022-0006</t>
        </is>
      </c>
      <c r="M599" s="6" t="n">
        <v>44930</v>
      </c>
      <c r="N599" s="6" t="n">
        <v>46387</v>
      </c>
      <c r="O599" t="n">
        <v>66.15000000000001</v>
      </c>
    </row>
    <row r="600" hidden="1" s="287">
      <c r="A600" t="inlineStr">
        <is>
          <t>V300026</t>
        </is>
      </c>
      <c r="B600" t="n">
        <v>11</v>
      </c>
      <c r="C600" t="n">
        <v>50</v>
      </c>
      <c r="D600" t="inlineStr">
        <is>
          <t>Oceanogate Italia S.r.l.</t>
        </is>
      </c>
      <c r="E600" t="inlineStr">
        <is>
          <t>100010</t>
        </is>
      </c>
      <c r="F600" t="inlineStr">
        <is>
          <t>Via Primo Maggio 1</t>
        </is>
      </c>
      <c r="G600" t="inlineStr">
        <is>
          <t>20066</t>
        </is>
      </c>
      <c r="H600" t="inlineStr">
        <is>
          <t>Melzo (MI)</t>
        </is>
      </c>
      <c r="I600" t="inlineStr">
        <is>
          <t>IT</t>
        </is>
      </c>
      <c r="J600" t="inlineStr">
        <is>
          <t>SDGGMRSS_M16</t>
        </is>
      </c>
      <c r="K600" t="inlineStr">
        <is>
          <t>37 80 4992 527-4</t>
        </is>
      </c>
      <c r="L600" t="inlineStr">
        <is>
          <t>2023-0005</t>
        </is>
      </c>
      <c r="M600" s="6" t="n">
        <v>45017</v>
      </c>
      <c r="N600" s="6" t="n">
        <v>46387</v>
      </c>
      <c r="O600" t="n">
        <v>66.43000000000001</v>
      </c>
    </row>
    <row r="601" hidden="1" s="287">
      <c r="A601" t="inlineStr">
        <is>
          <t>V100039</t>
        </is>
      </c>
      <c r="B601" t="n">
        <v>8</v>
      </c>
      <c r="C601" t="n">
        <v>50</v>
      </c>
      <c r="D601" t="inlineStr">
        <is>
          <t>Rail Cargo Austria AG</t>
        </is>
      </c>
      <c r="E601" t="inlineStr">
        <is>
          <t>100020</t>
        </is>
      </c>
      <c r="F601" t="inlineStr">
        <is>
          <t>Am Hauptbahnhof 2</t>
        </is>
      </c>
      <c r="G601" t="inlineStr">
        <is>
          <t>1100</t>
        </is>
      </c>
      <c r="H601" t="inlineStr">
        <is>
          <t>Wien</t>
        </is>
      </c>
      <c r="I601" t="inlineStr">
        <is>
          <t>AT</t>
        </is>
      </c>
      <c r="J601" t="inlineStr">
        <is>
          <t>SDGGMRSS_M8</t>
        </is>
      </c>
      <c r="K601" t="inlineStr">
        <is>
          <t>35 80 4956 136-0</t>
        </is>
      </c>
      <c r="L601" t="inlineStr">
        <is>
          <t>2022-0023</t>
        </is>
      </c>
      <c r="M601" s="6" t="n">
        <v>44958</v>
      </c>
      <c r="N601" s="6" t="n">
        <v>46203</v>
      </c>
      <c r="O601" t="n">
        <v>49.9</v>
      </c>
    </row>
    <row r="602" hidden="1" s="287">
      <c r="A602" t="inlineStr">
        <is>
          <t>V200030</t>
        </is>
      </c>
      <c r="B602" t="n">
        <v>3</v>
      </c>
      <c r="C602" t="n">
        <v>50</v>
      </c>
      <c r="D602" t="inlineStr">
        <is>
          <t>RTB Cargo Netherlands B.V.</t>
        </is>
      </c>
      <c r="E602" t="inlineStr">
        <is>
          <t>100002</t>
        </is>
      </c>
      <c r="F602" t="inlineStr">
        <is>
          <t>Albert-Plesmanweg 57</t>
        </is>
      </c>
      <c r="G602" t="inlineStr">
        <is>
          <t>3088GB</t>
        </is>
      </c>
      <c r="H602" t="inlineStr">
        <is>
          <t>Rotterdam</t>
        </is>
      </c>
      <c r="I602" t="inlineStr">
        <is>
          <t>NL</t>
        </is>
      </c>
      <c r="J602" t="inlineStr">
        <is>
          <t>SGGRSS_M20</t>
        </is>
      </c>
      <c r="K602" t="inlineStr">
        <is>
          <t>33 80 4960 262-0</t>
        </is>
      </c>
      <c r="L602" t="inlineStr">
        <is>
          <t>2023-0023</t>
        </is>
      </c>
      <c r="M602" s="6" t="n">
        <v>45176</v>
      </c>
      <c r="N602" s="6" t="n">
        <v>46081</v>
      </c>
      <c r="O602" t="n">
        <v>34.5</v>
      </c>
    </row>
    <row r="603" hidden="1" s="287">
      <c r="A603" t="inlineStr">
        <is>
          <t>V300041</t>
        </is>
      </c>
      <c r="B603" t="n">
        <v>3</v>
      </c>
      <c r="C603" t="n">
        <v>50</v>
      </c>
      <c r="D603" t="inlineStr">
        <is>
          <t>Contargo Rail Services GmbH</t>
        </is>
      </c>
      <c r="E603" t="inlineStr">
        <is>
          <t>100001</t>
        </is>
      </c>
      <c r="F603" t="inlineStr">
        <is>
          <t>Rheinkaistrasse 2</t>
        </is>
      </c>
      <c r="G603" t="inlineStr">
        <is>
          <t>68159</t>
        </is>
      </c>
      <c r="H603" t="inlineStr">
        <is>
          <t>Mannheim</t>
        </is>
      </c>
      <c r="I603" t="inlineStr">
        <is>
          <t>DE</t>
        </is>
      </c>
      <c r="J603" t="inlineStr">
        <is>
          <t>SGGRSS_M20</t>
        </is>
      </c>
      <c r="K603" t="inlineStr">
        <is>
          <t>33 80 4960 290-1</t>
        </is>
      </c>
      <c r="L603" t="inlineStr">
        <is>
          <t>2023-0018</t>
        </is>
      </c>
      <c r="M603" s="6" t="n">
        <v>45292</v>
      </c>
      <c r="N603" s="6" t="n">
        <v>46752</v>
      </c>
      <c r="O603" t="n">
        <v>39.1</v>
      </c>
    </row>
    <row r="604" hidden="1" s="287">
      <c r="A604" t="inlineStr">
        <is>
          <t>V300042</t>
        </is>
      </c>
      <c r="B604" t="n">
        <v>5</v>
      </c>
      <c r="C604" t="n">
        <v>50</v>
      </c>
      <c r="D604" t="inlineStr">
        <is>
          <t>LTE Logistik- und Transport GmbH</t>
        </is>
      </c>
      <c r="E604" t="inlineStr">
        <is>
          <t>100766</t>
        </is>
      </c>
      <c r="F604" t="inlineStr">
        <is>
          <t>Hans-Roth-Strasse 3/1/Top 5</t>
        </is>
      </c>
      <c r="G604" t="inlineStr">
        <is>
          <t>8073</t>
        </is>
      </c>
      <c r="H604" t="inlineStr">
        <is>
          <t>Feldkirchen bei Graz</t>
        </is>
      </c>
      <c r="I604" t="inlineStr">
        <is>
          <t>AT</t>
        </is>
      </c>
      <c r="J604" t="inlineStr">
        <is>
          <t>SDGGMRS_M7</t>
        </is>
      </c>
      <c r="K604" t="inlineStr">
        <is>
          <t>37 80 4993 289-0</t>
        </is>
      </c>
      <c r="L604" t="inlineStr">
        <is>
          <t>2023-0040</t>
        </is>
      </c>
      <c r="M604" s="6" t="n">
        <v>45322</v>
      </c>
      <c r="N604" s="6" t="n">
        <v>46387</v>
      </c>
      <c r="O604" t="n">
        <v>43</v>
      </c>
    </row>
    <row r="605" hidden="1" s="287">
      <c r="A605" t="inlineStr">
        <is>
          <t>V300043</t>
        </is>
      </c>
      <c r="B605" t="n">
        <v>2</v>
      </c>
      <c r="C605" t="n">
        <v>50</v>
      </c>
      <c r="D605" t="inlineStr">
        <is>
          <t>Sangritana SpA</t>
        </is>
      </c>
      <c r="E605" t="inlineStr">
        <is>
          <t>100762</t>
        </is>
      </c>
      <c r="F605" t="inlineStr">
        <is>
          <t>Piazza Camillo Dellarciprete 6</t>
        </is>
      </c>
      <c r="G605" t="inlineStr">
        <is>
          <t>66034</t>
        </is>
      </c>
      <c r="H605" t="inlineStr">
        <is>
          <t>Lanciano</t>
        </is>
      </c>
      <c r="I605" t="inlineStr">
        <is>
          <t>IT</t>
        </is>
      </c>
      <c r="J605" t="inlineStr">
        <is>
          <t>SGNS_M13</t>
        </is>
      </c>
      <c r="K605" t="inlineStr">
        <is>
          <t>37 80 4564 181-8</t>
        </is>
      </c>
      <c r="L605" t="inlineStr">
        <is>
          <t>2023-0039</t>
        </is>
      </c>
      <c r="M605" s="6" t="n">
        <v>45347</v>
      </c>
      <c r="N605" s="6" t="n">
        <v>46418</v>
      </c>
      <c r="O605" t="n">
        <v>20.92</v>
      </c>
    </row>
    <row r="606" hidden="1" s="287">
      <c r="A606" t="inlineStr">
        <is>
          <t>V200039</t>
        </is>
      </c>
      <c r="B606" t="n">
        <v>5</v>
      </c>
      <c r="C606" t="n">
        <v>50</v>
      </c>
      <c r="D606" t="inlineStr">
        <is>
          <t>railCare AG</t>
        </is>
      </c>
      <c r="E606" t="inlineStr">
        <is>
          <t>100771</t>
        </is>
      </c>
      <c r="F606" t="inlineStr">
        <is>
          <t>Industriestrasse 17</t>
        </is>
      </c>
      <c r="G606" t="inlineStr">
        <is>
          <t>4612</t>
        </is>
      </c>
      <c r="H606" t="inlineStr">
        <is>
          <t>Wangen bei Olten</t>
        </is>
      </c>
      <c r="I606" t="inlineStr">
        <is>
          <t>CH</t>
        </is>
      </c>
      <c r="J606" t="inlineStr">
        <is>
          <t>SGGMRSS_M38</t>
        </is>
      </c>
      <c r="K606" t="inlineStr">
        <is>
          <t>37 80 4963 498-3</t>
        </is>
      </c>
      <c r="L606" t="inlineStr">
        <is>
          <t>2024-0019</t>
        </is>
      </c>
      <c r="M606" s="6" t="n">
        <v>45798</v>
      </c>
      <c r="N606" s="6" t="n">
        <v>47968</v>
      </c>
      <c r="O606" t="n">
        <v>50.25</v>
      </c>
    </row>
    <row r="607" hidden="1" s="287">
      <c r="A607" t="inlineStr">
        <is>
          <t>V100058</t>
        </is>
      </c>
      <c r="B607" t="n">
        <v>25</v>
      </c>
      <c r="C607" t="n">
        <v>20</v>
      </c>
      <c r="D607" t="inlineStr">
        <is>
          <t>RheinCargo GmbH &amp; Co. KG</t>
        </is>
      </c>
      <c r="E607" t="inlineStr">
        <is>
          <t>100011</t>
        </is>
      </c>
      <c r="F607" t="inlineStr">
        <is>
          <t>Hammer Landstrasse 3</t>
        </is>
      </c>
      <c r="G607" t="inlineStr">
        <is>
          <t>41460</t>
        </is>
      </c>
      <c r="H607" t="inlineStr">
        <is>
          <t>Neuss</t>
        </is>
      </c>
      <c r="I607" t="inlineStr">
        <is>
          <t>DE</t>
        </is>
      </c>
      <c r="J607" t="inlineStr">
        <is>
          <t>SGGNS_80XL</t>
        </is>
      </c>
      <c r="K607" t="inlineStr"/>
      <c r="L607" t="inlineStr">
        <is>
          <t>2024-0020</t>
        </is>
      </c>
      <c r="M607" s="6" t="n">
        <v>46539</v>
      </c>
      <c r="N607" s="6" t="n">
        <v>46924</v>
      </c>
      <c r="O607" t="n">
        <v>27.15</v>
      </c>
    </row>
    <row r="608" hidden="1" s="287">
      <c r="A608" t="inlineStr">
        <is>
          <t>V200042</t>
        </is>
      </c>
      <c r="B608" t="n">
        <v>10</v>
      </c>
      <c r="C608" t="n">
        <v>50</v>
      </c>
      <c r="D608" t="inlineStr">
        <is>
          <t>Captrain Deutschland CargoWest GmbH</t>
        </is>
      </c>
      <c r="E608" t="inlineStr">
        <is>
          <t>100030</t>
        </is>
      </c>
      <c r="F608" t="inlineStr">
        <is>
          <t>Am Grubenhof 2</t>
        </is>
      </c>
      <c r="G608" t="inlineStr">
        <is>
          <t>33330</t>
        </is>
      </c>
      <c r="H608" t="inlineStr">
        <is>
          <t>Gütersloh</t>
        </is>
      </c>
      <c r="I608" t="inlineStr">
        <is>
          <t>DE</t>
        </is>
      </c>
      <c r="J608" t="inlineStr">
        <is>
          <t>SGMMNS_M17</t>
        </is>
      </c>
      <c r="K608" t="inlineStr">
        <is>
          <t>33 80 4505 477-6</t>
        </is>
      </c>
      <c r="L608" t="inlineStr">
        <is>
          <t>2022-0010</t>
        </is>
      </c>
      <c r="M608" s="6" t="n">
        <v>45474</v>
      </c>
      <c r="N608" s="6" t="n">
        <v>46203</v>
      </c>
      <c r="O608" t="n">
        <v>21.4</v>
      </c>
    </row>
    <row r="609" hidden="1" s="287">
      <c r="A609" t="inlineStr">
        <is>
          <t>V300054</t>
        </is>
      </c>
      <c r="B609" t="n">
        <v>4</v>
      </c>
      <c r="C609" t="n">
        <v>50</v>
      </c>
      <c r="D609" t="inlineStr">
        <is>
          <t>BLS Cargo AG</t>
        </is>
      </c>
      <c r="E609" t="inlineStr">
        <is>
          <t>100033</t>
        </is>
      </c>
      <c r="F609" t="inlineStr">
        <is>
          <t>Freiburgstrasse 130</t>
        </is>
      </c>
      <c r="G609" t="inlineStr">
        <is>
          <t>3001</t>
        </is>
      </c>
      <c r="H609" t="inlineStr">
        <is>
          <t>Bern</t>
        </is>
      </c>
      <c r="I609" t="inlineStr">
        <is>
          <t>CH</t>
        </is>
      </c>
      <c r="J609" t="inlineStr">
        <is>
          <t>SGMMNS_M29</t>
        </is>
      </c>
      <c r="K609" t="inlineStr">
        <is>
          <t>33 80 4505 932-0</t>
        </is>
      </c>
      <c r="L609" t="inlineStr">
        <is>
          <t>2024-0024</t>
        </is>
      </c>
      <c r="M609" s="6" t="n">
        <v>45567</v>
      </c>
      <c r="N609" s="6" t="n">
        <v>46387</v>
      </c>
      <c r="O609" t="n">
        <v>23.5</v>
      </c>
    </row>
    <row r="610" hidden="1" s="287">
      <c r="A610" t="inlineStr">
        <is>
          <t>V200040</t>
        </is>
      </c>
      <c r="B610" t="n">
        <v>86</v>
      </c>
      <c r="C610" t="n">
        <v>50</v>
      </c>
      <c r="D610" t="inlineStr">
        <is>
          <t>PCC Intermodal S.A.</t>
        </is>
      </c>
      <c r="E610" t="inlineStr">
        <is>
          <t>100761</t>
        </is>
      </c>
      <c r="F610" t="inlineStr">
        <is>
          <t>ul Hutnicza 16</t>
        </is>
      </c>
      <c r="G610" t="inlineStr">
        <is>
          <t>81-061</t>
        </is>
      </c>
      <c r="H610" t="inlineStr">
        <is>
          <t>Gdynia</t>
        </is>
      </c>
      <c r="I610" t="inlineStr">
        <is>
          <t>PL</t>
        </is>
      </c>
      <c r="J610" t="inlineStr">
        <is>
          <t>SGNS_M13</t>
        </is>
      </c>
      <c r="K610" t="inlineStr">
        <is>
          <t>37 80 4564 421-8</t>
        </is>
      </c>
      <c r="L610" t="inlineStr">
        <is>
          <t>2024-0021</t>
        </is>
      </c>
      <c r="M610" s="6" t="n">
        <v>45609</v>
      </c>
      <c r="N610" s="6" t="n">
        <v>47069</v>
      </c>
      <c r="O610" t="n">
        <v>20.8</v>
      </c>
    </row>
    <row r="611" hidden="1" s="287">
      <c r="A611" t="inlineStr">
        <is>
          <t>V200046</t>
        </is>
      </c>
      <c r="B611" t="n">
        <v>3</v>
      </c>
      <c r="C611" t="n">
        <v>50</v>
      </c>
      <c r="D611" t="inlineStr">
        <is>
          <t>Pimk Rail PLS</t>
        </is>
      </c>
      <c r="E611" t="inlineStr">
        <is>
          <t>100478</t>
        </is>
      </c>
      <c r="F611" t="inlineStr">
        <is>
          <t>Rogoshko shousse 36</t>
        </is>
      </c>
      <c r="G611" t="inlineStr">
        <is>
          <t>4003</t>
        </is>
      </c>
      <c r="H611" t="inlineStr">
        <is>
          <t>Plovdiv</t>
        </is>
      </c>
      <c r="I611" t="inlineStr">
        <is>
          <t>BG</t>
        </is>
      </c>
      <c r="J611" t="inlineStr">
        <is>
          <t>SGGRSS_M20</t>
        </is>
      </c>
      <c r="K611" t="inlineStr">
        <is>
          <t>33 80 4960 312-3</t>
        </is>
      </c>
      <c r="L611" t="inlineStr">
        <is>
          <t>2024-0034</t>
        </is>
      </c>
      <c r="M611" s="6" t="n">
        <v>45625</v>
      </c>
      <c r="N611" s="6" t="n">
        <v>46203</v>
      </c>
      <c r="O611" t="n">
        <v>25.03</v>
      </c>
    </row>
    <row r="612" hidden="1" s="287">
      <c r="A612" t="inlineStr">
        <is>
          <t>V400006</t>
        </is>
      </c>
      <c r="B612" t="n">
        <v>176</v>
      </c>
      <c r="C612" t="n">
        <v>50</v>
      </c>
      <c r="D612" t="inlineStr">
        <is>
          <t>DB Cargo AG</t>
        </is>
      </c>
      <c r="E612" t="inlineStr">
        <is>
          <t>100000</t>
        </is>
      </c>
      <c r="F612" t="inlineStr">
        <is>
          <t>Rheinstrasse 2</t>
        </is>
      </c>
      <c r="G612" t="inlineStr">
        <is>
          <t>55116</t>
        </is>
      </c>
      <c r="H612" t="inlineStr">
        <is>
          <t>Mainz</t>
        </is>
      </c>
      <c r="I612" t="inlineStr">
        <is>
          <t>DE</t>
        </is>
      </c>
      <c r="J612" t="inlineStr">
        <is>
          <t>SGGRS_M25</t>
        </is>
      </c>
      <c r="K612" t="inlineStr">
        <is>
          <t>37 80 4850 906-1</t>
        </is>
      </c>
      <c r="L612" t="inlineStr">
        <is>
          <t>2021-2420</t>
        </is>
      </c>
      <c r="M612" s="6" t="n">
        <v>45635</v>
      </c>
      <c r="N612" s="6" t="n">
        <v>47330</v>
      </c>
      <c r="O612" t="n">
        <v>27.94</v>
      </c>
    </row>
    <row r="613" hidden="1" s="287">
      <c r="A613" t="inlineStr">
        <is>
          <t>V200049</t>
        </is>
      </c>
      <c r="B613" t="n">
        <v>5</v>
      </c>
      <c r="C613" t="n">
        <v>50</v>
      </c>
      <c r="D613" t="inlineStr">
        <is>
          <t>PCC Intermodal S.A.</t>
        </is>
      </c>
      <c r="E613" t="inlineStr">
        <is>
          <t>100761</t>
        </is>
      </c>
      <c r="F613" t="inlineStr">
        <is>
          <t>ul Hutnicza 16</t>
        </is>
      </c>
      <c r="G613" t="inlineStr">
        <is>
          <t>81-061</t>
        </is>
      </c>
      <c r="H613" t="inlineStr">
        <is>
          <t>Gdynia</t>
        </is>
      </c>
      <c r="I613" t="inlineStr">
        <is>
          <t>PL</t>
        </is>
      </c>
      <c r="J613" t="inlineStr">
        <is>
          <t>SGGMRSS_M4</t>
        </is>
      </c>
      <c r="K613" t="inlineStr">
        <is>
          <t>37 80 4963 229-2</t>
        </is>
      </c>
      <c r="L613" t="inlineStr">
        <is>
          <t>2024-0040</t>
        </is>
      </c>
      <c r="M613" s="6" t="n">
        <v>45677</v>
      </c>
      <c r="N613" s="6" t="n">
        <v>47867</v>
      </c>
      <c r="O613" t="n">
        <v>30</v>
      </c>
    </row>
    <row r="614" hidden="1" s="287">
      <c r="A614" t="inlineStr">
        <is>
          <t>V300063</t>
        </is>
      </c>
      <c r="B614" t="n">
        <v>8</v>
      </c>
      <c r="C614" t="n">
        <v>50</v>
      </c>
      <c r="D614" t="inlineStr">
        <is>
          <t>Kombiverkehr GmbH und Co. KG</t>
        </is>
      </c>
      <c r="E614" t="inlineStr">
        <is>
          <t>100332</t>
        </is>
      </c>
      <c r="F614" t="inlineStr">
        <is>
          <t>Zum Laurenburger Hof 76</t>
        </is>
      </c>
      <c r="G614" t="inlineStr">
        <is>
          <t>60594</t>
        </is>
      </c>
      <c r="H614" t="inlineStr">
        <is>
          <t>Frankfurt am Main</t>
        </is>
      </c>
      <c r="I614" t="inlineStr">
        <is>
          <t>DE</t>
        </is>
      </c>
      <c r="J614" t="inlineStr">
        <is>
          <t>SDGGMRSS_M32</t>
        </is>
      </c>
      <c r="K614" t="inlineStr">
        <is>
          <t>37 80 4992 839-3</t>
        </is>
      </c>
      <c r="L614" t="inlineStr">
        <is>
          <t>2024-0036</t>
        </is>
      </c>
      <c r="M614" s="6" t="n">
        <v>45720</v>
      </c>
      <c r="N614" s="6" t="n">
        <v>46477</v>
      </c>
      <c r="O614" t="n">
        <v>48.43</v>
      </c>
    </row>
    <row r="615" hidden="1" s="287">
      <c r="A615" t="inlineStr">
        <is>
          <t>V300067</t>
        </is>
      </c>
      <c r="B615" t="n">
        <v>1</v>
      </c>
      <c r="C615" t="n">
        <v>50</v>
      </c>
      <c r="D615" t="inlineStr">
        <is>
          <t>Mindener Kreisbahnen GmbH</t>
        </is>
      </c>
      <c r="E615" t="inlineStr">
        <is>
          <t>100038</t>
        </is>
      </c>
      <c r="F615" t="inlineStr">
        <is>
          <t>Karlstrasse 48</t>
        </is>
      </c>
      <c r="G615" t="inlineStr">
        <is>
          <t>32423</t>
        </is>
      </c>
      <c r="H615" t="inlineStr">
        <is>
          <t>Minden</t>
        </is>
      </c>
      <c r="I615" t="inlineStr">
        <is>
          <t>DE</t>
        </is>
      </c>
      <c r="J615" t="inlineStr">
        <is>
          <t>SGGRS_M19</t>
        </is>
      </c>
      <c r="K615" t="inlineStr">
        <is>
          <t>35 80 4950 131-7</t>
        </is>
      </c>
      <c r="L615" t="inlineStr">
        <is>
          <t>2025-0002</t>
        </is>
      </c>
      <c r="M615" s="6" t="n">
        <v>45727</v>
      </c>
      <c r="N615" s="6" t="n">
        <v>46095</v>
      </c>
      <c r="O615" t="n">
        <v>27.79</v>
      </c>
    </row>
    <row r="616" hidden="1" s="287">
      <c r="A616" t="inlineStr">
        <is>
          <t>V200051</t>
        </is>
      </c>
      <c r="B616" t="n">
        <v>5</v>
      </c>
      <c r="C616" t="n">
        <v>50</v>
      </c>
      <c r="D616" t="inlineStr">
        <is>
          <t>Grampet Rail d.o.o.</t>
        </is>
      </c>
      <c r="E616" t="inlineStr">
        <is>
          <t>100789</t>
        </is>
      </c>
      <c r="F616" t="inlineStr">
        <is>
          <t>Koturaska 49</t>
        </is>
      </c>
      <c r="G616" t="inlineStr">
        <is>
          <t>10000</t>
        </is>
      </c>
      <c r="H616" t="inlineStr">
        <is>
          <t>Zagreb</t>
        </is>
      </c>
      <c r="I616" t="inlineStr">
        <is>
          <t>HR</t>
        </is>
      </c>
      <c r="J616" t="inlineStr">
        <is>
          <t>SGGRS_M19</t>
        </is>
      </c>
      <c r="K616" t="inlineStr">
        <is>
          <t>35 80 4950 120-0</t>
        </is>
      </c>
      <c r="L616" t="inlineStr">
        <is>
          <t>2025-0006</t>
        </is>
      </c>
      <c r="M616" s="6" t="n">
        <v>45744</v>
      </c>
      <c r="N616" s="6" t="n">
        <v>46473</v>
      </c>
      <c r="O616" t="n">
        <v>20.18</v>
      </c>
    </row>
    <row r="617" hidden="1" s="287">
      <c r="A617" t="inlineStr">
        <is>
          <t>V400010</t>
        </is>
      </c>
      <c r="B617" t="n">
        <v>2</v>
      </c>
      <c r="C617" t="n">
        <v>50</v>
      </c>
      <c r="D617" t="inlineStr">
        <is>
          <t>DB Cargo AG</t>
        </is>
      </c>
      <c r="E617" t="inlineStr">
        <is>
          <t>100000</t>
        </is>
      </c>
      <c r="F617" t="inlineStr">
        <is>
          <t>Rheinstrasse 2</t>
        </is>
      </c>
      <c r="G617" t="inlineStr">
        <is>
          <t>55116</t>
        </is>
      </c>
      <c r="H617" t="inlineStr">
        <is>
          <t>Mainz</t>
        </is>
      </c>
      <c r="I617" t="inlineStr">
        <is>
          <t>DE</t>
        </is>
      </c>
      <c r="J617" t="inlineStr">
        <is>
          <t>SGGRSS_M2</t>
        </is>
      </c>
      <c r="K617" t="inlineStr">
        <is>
          <t>37 80 4980 252-3</t>
        </is>
      </c>
      <c r="L617" t="inlineStr">
        <is>
          <t>2021-2420</t>
        </is>
      </c>
      <c r="M617" s="6" t="n">
        <v>45891</v>
      </c>
      <c r="N617" s="6" t="n">
        <v>47330</v>
      </c>
      <c r="O617" t="n">
        <v>26.23</v>
      </c>
    </row>
    <row r="618" hidden="1" s="287">
      <c r="A618" t="inlineStr">
        <is>
          <t>V100061</t>
        </is>
      </c>
      <c r="B618" t="n">
        <v>25</v>
      </c>
      <c r="C618" t="n">
        <v>20</v>
      </c>
      <c r="D618" t="inlineStr">
        <is>
          <t>Rail Cargo Austria AG</t>
        </is>
      </c>
      <c r="E618" t="inlineStr">
        <is>
          <t>100020</t>
        </is>
      </c>
      <c r="F618" t="inlineStr">
        <is>
          <t>Am Hauptbahnhof 2</t>
        </is>
      </c>
      <c r="G618" t="inlineStr">
        <is>
          <t>1100</t>
        </is>
      </c>
      <c r="H618" t="inlineStr">
        <is>
          <t>Wien</t>
        </is>
      </c>
      <c r="I618" t="inlineStr">
        <is>
          <t>AT</t>
        </is>
      </c>
      <c r="J618" t="inlineStr">
        <is>
          <t>EANOS_95</t>
        </is>
      </c>
      <c r="K618" t="inlineStr"/>
      <c r="L618" t="inlineStr">
        <is>
          <t>2025-0008</t>
        </is>
      </c>
      <c r="M618" s="6" t="n">
        <v>46136</v>
      </c>
      <c r="N618" s="6" t="n">
        <v>50518</v>
      </c>
      <c r="O618" t="n">
        <v>26</v>
      </c>
    </row>
    <row r="619" hidden="1" s="287">
      <c r="A619" t="inlineStr">
        <is>
          <t>V200003</t>
        </is>
      </c>
      <c r="B619" t="n">
        <v>55</v>
      </c>
      <c r="C619" t="n">
        <v>50</v>
      </c>
      <c r="D619" t="inlineStr">
        <is>
          <t>RTB Cargo Netherlands B.V.</t>
        </is>
      </c>
      <c r="E619" t="inlineStr">
        <is>
          <t>100002</t>
        </is>
      </c>
      <c r="F619" t="inlineStr">
        <is>
          <t>Albert-Plesmanweg 57</t>
        </is>
      </c>
      <c r="G619" t="inlineStr">
        <is>
          <t>3088GB</t>
        </is>
      </c>
      <c r="H619" t="inlineStr">
        <is>
          <t>Rotterdam</t>
        </is>
      </c>
      <c r="I619" t="inlineStr">
        <is>
          <t>NL</t>
        </is>
      </c>
      <c r="J619" t="inlineStr">
        <is>
          <t>SGGRSS_M2</t>
        </is>
      </c>
      <c r="K619" t="inlineStr">
        <is>
          <t>37 80 4980 734-0</t>
        </is>
      </c>
      <c r="L619" t="inlineStr">
        <is>
          <t>2020-0001</t>
        </is>
      </c>
      <c r="M619" s="6" t="n">
        <v>45748</v>
      </c>
      <c r="N619" s="6" t="n">
        <v>46081</v>
      </c>
      <c r="O619" t="n">
        <v>32</v>
      </c>
    </row>
    <row r="620" hidden="1" s="287">
      <c r="A620" t="inlineStr">
        <is>
          <t>V200052</t>
        </is>
      </c>
      <c r="B620" t="n">
        <v>6</v>
      </c>
      <c r="C620" t="n">
        <v>50</v>
      </c>
      <c r="D620" t="inlineStr">
        <is>
          <t>CargoBeamer intermodal op. GmbH</t>
        </is>
      </c>
      <c r="E620" t="inlineStr">
        <is>
          <t>100005</t>
        </is>
      </c>
      <c r="F620" t="inlineStr">
        <is>
          <t>Kreuzstrasse 12</t>
        </is>
      </c>
      <c r="G620" t="inlineStr">
        <is>
          <t>04103</t>
        </is>
      </c>
      <c r="H620" t="inlineStr">
        <is>
          <t>Leipzig</t>
        </is>
      </c>
      <c r="I620" t="inlineStr">
        <is>
          <t>DE</t>
        </is>
      </c>
      <c r="J620" t="inlineStr">
        <is>
          <t>SGNSS_M10</t>
        </is>
      </c>
      <c r="K620" t="inlineStr">
        <is>
          <t>37 80 4565 588-3</t>
        </is>
      </c>
      <c r="L620" t="inlineStr">
        <is>
          <t>2025-0009</t>
        </is>
      </c>
      <c r="M620" s="6" t="n">
        <v>45809</v>
      </c>
      <c r="N620" s="6" t="n">
        <v>46538</v>
      </c>
      <c r="O620" t="n">
        <v>24.3</v>
      </c>
    </row>
    <row r="621" hidden="1" s="287">
      <c r="A621" t="inlineStr">
        <is>
          <t>V700009</t>
        </is>
      </c>
      <c r="B621" t="n">
        <v>45</v>
      </c>
      <c r="C621" t="n">
        <v>50</v>
      </c>
      <c r="D621" t="inlineStr">
        <is>
          <t>CargoBeamer intermodal op. GmbH</t>
        </is>
      </c>
      <c r="E621" t="inlineStr">
        <is>
          <t>100005</t>
        </is>
      </c>
      <c r="F621" t="inlineStr">
        <is>
          <t>Kreuzstrasse 12</t>
        </is>
      </c>
      <c r="G621" t="inlineStr">
        <is>
          <t>04103</t>
        </is>
      </c>
      <c r="H621" t="inlineStr">
        <is>
          <t>Leipzig</t>
        </is>
      </c>
      <c r="I621" t="inlineStr">
        <is>
          <t>DE</t>
        </is>
      </c>
      <c r="J621" t="inlineStr">
        <is>
          <t>SDGGMRSS_M8</t>
        </is>
      </c>
      <c r="K621" t="inlineStr">
        <is>
          <t>35 80 4956 020-6</t>
        </is>
      </c>
      <c r="L621" t="inlineStr">
        <is>
          <t>2024-0011</t>
        </is>
      </c>
      <c r="M621" s="6" t="n">
        <v>45809</v>
      </c>
      <c r="N621" s="6" t="n">
        <v>46387</v>
      </c>
      <c r="O621" t="n">
        <v>53.5</v>
      </c>
    </row>
    <row r="622" hidden="1" s="287">
      <c r="A622" t="inlineStr">
        <is>
          <t>V300068</t>
        </is>
      </c>
      <c r="B622" t="n">
        <v>5</v>
      </c>
      <c r="C622" t="n">
        <v>50</v>
      </c>
      <c r="D622" t="inlineStr">
        <is>
          <t>G.T.S.General Transport Services SpA</t>
        </is>
      </c>
      <c r="E622" t="inlineStr">
        <is>
          <t>100012</t>
        </is>
      </c>
      <c r="F622" t="inlineStr">
        <is>
          <t>Via Sasha Muciaccia 15</t>
        </is>
      </c>
      <c r="G622" t="inlineStr">
        <is>
          <t>70132</t>
        </is>
      </c>
      <c r="H622" t="inlineStr">
        <is>
          <t>Bari</t>
        </is>
      </c>
      <c r="I622" t="inlineStr">
        <is>
          <t>IT</t>
        </is>
      </c>
      <c r="J622" t="inlineStr">
        <is>
          <t>SDGGMRSS_M8</t>
        </is>
      </c>
      <c r="K622" t="inlineStr">
        <is>
          <t>37 80 4992 297-4</t>
        </is>
      </c>
      <c r="L622" t="inlineStr">
        <is>
          <t>2025-0013</t>
        </is>
      </c>
      <c r="M622" s="6" t="n">
        <v>45962</v>
      </c>
      <c r="N622" s="6" t="n">
        <v>46691</v>
      </c>
      <c r="O622" t="n">
        <v>45</v>
      </c>
    </row>
    <row r="623" hidden="1" s="287">
      <c r="A623" t="inlineStr">
        <is>
          <t>V300080</t>
        </is>
      </c>
      <c r="B623" t="n">
        <v>7</v>
      </c>
      <c r="C623" t="n">
        <v>50</v>
      </c>
      <c r="D623" t="inlineStr">
        <is>
          <t>Weco Rail GmbH</t>
        </is>
      </c>
      <c r="E623" t="inlineStr">
        <is>
          <t>100763</t>
        </is>
      </c>
      <c r="F623" t="inlineStr">
        <is>
          <t>Tanbruckgrasse 3</t>
        </is>
      </c>
      <c r="G623" t="inlineStr">
        <is>
          <t>1120</t>
        </is>
      </c>
      <c r="H623" t="inlineStr">
        <is>
          <t>Wien</t>
        </is>
      </c>
      <c r="I623" t="inlineStr">
        <is>
          <t>AT</t>
        </is>
      </c>
      <c r="J623" t="inlineStr">
        <is>
          <t>SGGMRS_M5</t>
        </is>
      </c>
      <c r="K623" t="inlineStr">
        <is>
          <t>37 80 4953 383-9</t>
        </is>
      </c>
      <c r="L623" t="inlineStr">
        <is>
          <t>2025-0014</t>
        </is>
      </c>
      <c r="M623" s="6" t="n">
        <v>45931</v>
      </c>
      <c r="N623" s="6" t="n">
        <v>46660</v>
      </c>
      <c r="O623" t="n">
        <v>26</v>
      </c>
    </row>
    <row r="624" hidden="1" s="287">
      <c r="A624" t="inlineStr">
        <is>
          <t>V100013</t>
        </is>
      </c>
      <c r="B624" t="n">
        <v>73</v>
      </c>
      <c r="C624" t="n">
        <v>50</v>
      </c>
      <c r="D624" t="inlineStr">
        <is>
          <t>Rail Cargo Austria AG</t>
        </is>
      </c>
      <c r="E624" t="inlineStr">
        <is>
          <t>100020</t>
        </is>
      </c>
      <c r="F624" t="inlineStr">
        <is>
          <t>Am Hauptbahnhof 2</t>
        </is>
      </c>
      <c r="G624" t="inlineStr">
        <is>
          <t>1100</t>
        </is>
      </c>
      <c r="H624" t="inlineStr">
        <is>
          <t>Wien</t>
        </is>
      </c>
      <c r="I624" t="inlineStr">
        <is>
          <t>AT</t>
        </is>
      </c>
      <c r="J624" t="inlineStr">
        <is>
          <t>SDGGMRSS_M8</t>
        </is>
      </c>
      <c r="K624" t="inlineStr">
        <is>
          <t>37 80 4992 321-2</t>
        </is>
      </c>
      <c r="L624" t="inlineStr">
        <is>
          <t>2021-0035</t>
        </is>
      </c>
      <c r="M624" s="6" t="n">
        <v>45931</v>
      </c>
      <c r="N624" s="6" t="n">
        <v>46326</v>
      </c>
      <c r="O624" t="n">
        <v>37</v>
      </c>
    </row>
    <row r="625" hidden="1" s="287">
      <c r="A625" t="inlineStr">
        <is>
          <t>V100019</t>
        </is>
      </c>
      <c r="B625" t="n">
        <v>41</v>
      </c>
      <c r="C625" t="n">
        <v>50</v>
      </c>
      <c r="D625" t="inlineStr">
        <is>
          <t>Rail Cargo Austria AG</t>
        </is>
      </c>
      <c r="E625" t="inlineStr">
        <is>
          <t>100020</t>
        </is>
      </c>
      <c r="F625" t="inlineStr">
        <is>
          <t>Am Hauptbahnhof 2</t>
        </is>
      </c>
      <c r="G625" t="inlineStr">
        <is>
          <t>1100</t>
        </is>
      </c>
      <c r="H625" t="inlineStr">
        <is>
          <t>Wien</t>
        </is>
      </c>
      <c r="I625" t="inlineStr">
        <is>
          <t>AT</t>
        </is>
      </c>
      <c r="J625" t="inlineStr">
        <is>
          <t>SDGGMRSS_M8</t>
        </is>
      </c>
      <c r="K625" t="inlineStr">
        <is>
          <t>37 80 4992 336-0</t>
        </is>
      </c>
      <c r="L625" t="inlineStr">
        <is>
          <t>2021-0036</t>
        </is>
      </c>
      <c r="M625" s="6" t="n">
        <v>45931</v>
      </c>
      <c r="N625" s="6" t="n">
        <v>46326</v>
      </c>
      <c r="O625" t="n">
        <v>37</v>
      </c>
    </row>
    <row r="626" hidden="1" s="287">
      <c r="A626" t="inlineStr">
        <is>
          <t>V200055</t>
        </is>
      </c>
      <c r="B626" t="n">
        <v>2</v>
      </c>
      <c r="C626" t="n">
        <v>50</v>
      </c>
      <c r="D626" t="inlineStr">
        <is>
          <t>zigsXpress GmbH</t>
        </is>
      </c>
      <c r="E626" t="inlineStr">
        <is>
          <t>100008</t>
        </is>
      </c>
      <c r="F626" t="inlineStr">
        <is>
          <t>Afrikastrasse 3</t>
        </is>
      </c>
      <c r="G626" t="inlineStr">
        <is>
          <t>20457</t>
        </is>
      </c>
      <c r="H626" t="inlineStr">
        <is>
          <t>Hamburg</t>
        </is>
      </c>
      <c r="I626" t="inlineStr">
        <is>
          <t>DE</t>
        </is>
      </c>
      <c r="J626" t="inlineStr">
        <is>
          <t>SGGRS_M19</t>
        </is>
      </c>
      <c r="K626" t="inlineStr">
        <is>
          <t>35 80 4950 112-7</t>
        </is>
      </c>
      <c r="L626" t="inlineStr">
        <is>
          <t>2025-0028</t>
        </is>
      </c>
      <c r="M626" s="6" t="n">
        <v>45974</v>
      </c>
      <c r="N626" s="6" t="n">
        <v>46752</v>
      </c>
      <c r="O626" t="n">
        <v>23.35</v>
      </c>
    </row>
    <row r="627" hidden="1" s="287">
      <c r="A627" t="inlineStr">
        <is>
          <t>V720005</t>
        </is>
      </c>
      <c r="B627" t="n">
        <v>25</v>
      </c>
      <c r="C627" t="n">
        <v>20</v>
      </c>
      <c r="D627" t="inlineStr">
        <is>
          <t>LAUDE Smart Intermodal S.A.</t>
        </is>
      </c>
      <c r="E627" t="inlineStr">
        <is>
          <t>100026</t>
        </is>
      </c>
      <c r="F627" t="inlineStr">
        <is>
          <t>ul. Wroclawska 131</t>
        </is>
      </c>
      <c r="G627" t="inlineStr">
        <is>
          <t>87-100</t>
        </is>
      </c>
      <c r="H627" t="inlineStr">
        <is>
          <t>Torun</t>
        </is>
      </c>
      <c r="I627" t="inlineStr">
        <is>
          <t>PL</t>
        </is>
      </c>
      <c r="J627" t="inlineStr">
        <is>
          <t>SDGGMRS_DTW</t>
        </is>
      </c>
      <c r="K627" t="inlineStr"/>
      <c r="L627" t="inlineStr">
        <is>
          <t>2025-0031</t>
        </is>
      </c>
      <c r="M627" s="6" t="n">
        <v>45992</v>
      </c>
      <c r="N627" s="6" t="n">
        <v>46387</v>
      </c>
      <c r="O627" t="n">
        <v>49.25</v>
      </c>
    </row>
    <row r="628" hidden="1" s="287">
      <c r="A628" t="inlineStr">
        <is>
          <t>V730008</t>
        </is>
      </c>
      <c r="B628" t="n">
        <v>25</v>
      </c>
      <c r="C628" t="n">
        <v>20</v>
      </c>
      <c r="D628" t="inlineStr">
        <is>
          <t>Martin Tolksdorf Logistics GmbH</t>
        </is>
      </c>
      <c r="E628" t="inlineStr">
        <is>
          <t>100787</t>
        </is>
      </c>
      <c r="F628" t="inlineStr">
        <is>
          <t>Bahnhofstrasse 47</t>
        </is>
      </c>
      <c r="G628" t="inlineStr">
        <is>
          <t>65611</t>
        </is>
      </c>
      <c r="H628" t="inlineStr">
        <is>
          <t>Brechen</t>
        </is>
      </c>
      <c r="I628" t="inlineStr">
        <is>
          <t>DE</t>
        </is>
      </c>
      <c r="J628" t="inlineStr">
        <is>
          <t>SDGGMRS_DTW</t>
        </is>
      </c>
      <c r="K628" t="inlineStr"/>
      <c r="L628" t="inlineStr">
        <is>
          <t>2025-0034</t>
        </is>
      </c>
      <c r="M628" s="6" t="n">
        <v>45992</v>
      </c>
      <c r="N628" s="6" t="n">
        <v>46387</v>
      </c>
      <c r="O628" t="n">
        <v>62.85</v>
      </c>
    </row>
    <row r="629" hidden="1" s="287">
      <c r="A629" t="inlineStr">
        <is>
          <t>V730009</t>
        </is>
      </c>
      <c r="B629" t="n">
        <v>5</v>
      </c>
      <c r="C629" t="n">
        <v>50</v>
      </c>
      <c r="D629" t="inlineStr">
        <is>
          <t>NAVILAND CARGO SAS</t>
        </is>
      </c>
      <c r="E629" t="inlineStr">
        <is>
          <t>100432</t>
        </is>
      </c>
      <c r="F629" t="inlineStr">
        <is>
          <t>26 Quai Charles Pasqua</t>
        </is>
      </c>
      <c r="G629" t="inlineStr">
        <is>
          <t>92300</t>
        </is>
      </c>
      <c r="H629" t="inlineStr">
        <is>
          <t>Levallois-Perret</t>
        </is>
      </c>
      <c r="I629" t="inlineStr">
        <is>
          <t>FR</t>
        </is>
      </c>
      <c r="J629" t="inlineStr">
        <is>
          <t>SGGRSS_M20</t>
        </is>
      </c>
      <c r="K629" t="inlineStr">
        <is>
          <t>33 80 4960 041-8</t>
        </is>
      </c>
      <c r="L629" t="inlineStr">
        <is>
          <t>2025-0030</t>
        </is>
      </c>
      <c r="M629" s="6" t="n">
        <v>45992</v>
      </c>
      <c r="N629" s="6" t="n">
        <v>46721</v>
      </c>
      <c r="O629" t="n">
        <v>20.5</v>
      </c>
    </row>
    <row r="630" hidden="1" s="287">
      <c r="A630" t="inlineStr">
        <is>
          <t>V300055</t>
        </is>
      </c>
      <c r="B630" t="n">
        <v>47</v>
      </c>
      <c r="C630" t="n">
        <v>50</v>
      </c>
      <c r="D630" t="inlineStr">
        <is>
          <t>Weco Rail GmbH</t>
        </is>
      </c>
      <c r="E630" t="inlineStr">
        <is>
          <t>100763</t>
        </is>
      </c>
      <c r="F630" t="inlineStr">
        <is>
          <t>Tanbruckgrasse 3</t>
        </is>
      </c>
      <c r="G630" t="inlineStr">
        <is>
          <t>1120</t>
        </is>
      </c>
      <c r="H630" t="inlineStr">
        <is>
          <t>Wien</t>
        </is>
      </c>
      <c r="I630" t="inlineStr">
        <is>
          <t>AT</t>
        </is>
      </c>
      <c r="J630" t="inlineStr">
        <is>
          <t>SGGMRSS_M4</t>
        </is>
      </c>
      <c r="K630" t="inlineStr">
        <is>
          <t>37 80 4963 163-3</t>
        </is>
      </c>
      <c r="L630" t="inlineStr">
        <is>
          <t>2024-0008</t>
        </is>
      </c>
      <c r="M630" s="6" t="n">
        <v>45992</v>
      </c>
      <c r="N630" s="6" t="n">
        <v>46669</v>
      </c>
      <c r="O630" t="n">
        <v>27.5</v>
      </c>
    </row>
    <row r="631" hidden="1" s="287">
      <c r="A631" t="inlineStr">
        <is>
          <t>V200059</t>
        </is>
      </c>
      <c r="B631" t="n">
        <v>3</v>
      </c>
      <c r="C631" t="n">
        <v>50</v>
      </c>
      <c r="D631" t="inlineStr">
        <is>
          <t>LION Logistics GmbH</t>
        </is>
      </c>
      <c r="E631" t="inlineStr">
        <is>
          <t>100029</t>
        </is>
      </c>
      <c r="F631" t="inlineStr">
        <is>
          <t>Holunderweg 1</t>
        </is>
      </c>
      <c r="G631" t="inlineStr">
        <is>
          <t>03149</t>
        </is>
      </c>
      <c r="H631" t="inlineStr">
        <is>
          <t>Forst</t>
        </is>
      </c>
      <c r="I631" t="inlineStr">
        <is>
          <t>DE</t>
        </is>
      </c>
      <c r="J631" t="inlineStr">
        <is>
          <t>SGGNS_M11</t>
        </is>
      </c>
      <c r="K631" t="inlineStr">
        <is>
          <t>37 80 4561 370-0</t>
        </is>
      </c>
      <c r="L631" t="inlineStr">
        <is>
          <t>2022-0021</t>
        </is>
      </c>
      <c r="M631" s="6" t="n">
        <v>44835</v>
      </c>
      <c r="N631" s="6" t="n">
        <v>46477</v>
      </c>
      <c r="O631" t="n">
        <v>26.55</v>
      </c>
    </row>
    <row r="632" hidden="1" s="287">
      <c r="A632" t="inlineStr">
        <is>
          <t>V300089</t>
        </is>
      </c>
      <c r="B632" t="n">
        <v>25</v>
      </c>
      <c r="C632" t="n">
        <v>20</v>
      </c>
      <c r="D632" t="inlineStr">
        <is>
          <t>Kombiverkehr GmbH und Co. KG</t>
        </is>
      </c>
      <c r="E632" t="inlineStr">
        <is>
          <t>100332</t>
        </is>
      </c>
      <c r="F632" t="inlineStr">
        <is>
          <t>Zum Laurenburger Hof 76</t>
        </is>
      </c>
      <c r="G632" t="inlineStr">
        <is>
          <t>60594</t>
        </is>
      </c>
      <c r="H632" t="inlineStr">
        <is>
          <t>Frankfurt am Main</t>
        </is>
      </c>
      <c r="I632" t="inlineStr">
        <is>
          <t>DE</t>
        </is>
      </c>
      <c r="J632" t="inlineStr">
        <is>
          <t>SGNS_60</t>
        </is>
      </c>
      <c r="K632" t="inlineStr"/>
      <c r="L632" t="inlineStr">
        <is>
          <t>2025-0038</t>
        </is>
      </c>
      <c r="M632" s="6" t="n">
        <v>46113</v>
      </c>
      <c r="N632" s="6" t="n">
        <v>46843</v>
      </c>
      <c r="O632" t="n">
        <v>23.64</v>
      </c>
    </row>
    <row r="633" hidden="1" s="287">
      <c r="A633" t="inlineStr">
        <is>
          <t>V300031</t>
        </is>
      </c>
      <c r="B633" t="n">
        <v>86</v>
      </c>
      <c r="C633" t="n">
        <v>50</v>
      </c>
      <c r="D633" t="inlineStr">
        <is>
          <t>EWG Rail Zrt.</t>
        </is>
      </c>
      <c r="E633" t="inlineStr">
        <is>
          <t>100758</t>
        </is>
      </c>
      <c r="F633" t="inlineStr">
        <is>
          <t>Váci út 76 3.em</t>
        </is>
      </c>
      <c r="G633" t="inlineStr">
        <is>
          <t>1133</t>
        </is>
      </c>
      <c r="H633" t="inlineStr">
        <is>
          <t>Budapest</t>
        </is>
      </c>
      <c r="I633" t="inlineStr">
        <is>
          <t>HU</t>
        </is>
      </c>
      <c r="J633" t="inlineStr">
        <is>
          <t>SGGRSS_M2</t>
        </is>
      </c>
      <c r="K633" t="inlineStr">
        <is>
          <t>37 80 4960 949-8</t>
        </is>
      </c>
      <c r="L633" t="inlineStr">
        <is>
          <t>2023-0008</t>
        </is>
      </c>
      <c r="M633" s="6" t="n">
        <v>46023</v>
      </c>
      <c r="N633" s="6" t="n">
        <v>46905</v>
      </c>
      <c r="O633" t="n">
        <v>19.25</v>
      </c>
    </row>
    <row r="634" hidden="1" s="287">
      <c r="A634" t="inlineStr">
        <is>
          <t>V300091</t>
        </is>
      </c>
      <c r="B634" t="n">
        <v>4</v>
      </c>
      <c r="C634" t="n">
        <v>50</v>
      </c>
      <c r="D634" t="inlineStr">
        <is>
          <t>VA-KO Vagon Konteyner Mak. Muh.</t>
        </is>
      </c>
      <c r="E634" t="inlineStr">
        <is>
          <t>100016</t>
        </is>
      </c>
      <c r="F634" t="inlineStr">
        <is>
          <t>Pro.San. Tic. A.S.</t>
        </is>
      </c>
      <c r="G634" t="inlineStr">
        <is>
          <t>06730</t>
        </is>
      </c>
      <c r="H634" t="inlineStr">
        <is>
          <t>Beypazari/Ankara</t>
        </is>
      </c>
      <c r="I634" t="inlineStr">
        <is>
          <t>TR</t>
        </is>
      </c>
      <c r="J634" t="inlineStr">
        <is>
          <t>SGGMRS_M35</t>
        </is>
      </c>
      <c r="K634" t="inlineStr">
        <is>
          <t>37 80 4953 443-1</t>
        </is>
      </c>
      <c r="L634" t="inlineStr">
        <is>
          <t>2025-0039</t>
        </is>
      </c>
      <c r="M634" s="6" t="n">
        <v>45949</v>
      </c>
      <c r="N634" s="6" t="n">
        <v>46312</v>
      </c>
      <c r="O634" t="n">
        <v>35.85</v>
      </c>
    </row>
    <row r="635" hidden="1" s="287">
      <c r="A635" t="inlineStr">
        <is>
          <t>V100068</t>
        </is>
      </c>
      <c r="B635" t="n">
        <v>25</v>
      </c>
      <c r="C635" t="n">
        <v>20</v>
      </c>
      <c r="D635" t="inlineStr">
        <is>
          <t>LAUDE Smart Intermodal S.A.</t>
        </is>
      </c>
      <c r="E635" t="inlineStr">
        <is>
          <t>100026</t>
        </is>
      </c>
      <c r="F635" t="inlineStr">
        <is>
          <t>ul. Wroclawska 131</t>
        </is>
      </c>
      <c r="G635" t="inlineStr">
        <is>
          <t>87-100</t>
        </is>
      </c>
      <c r="H635" t="inlineStr">
        <is>
          <t>Torun</t>
        </is>
      </c>
      <c r="I635" t="inlineStr">
        <is>
          <t>PL</t>
        </is>
      </c>
      <c r="J635" t="inlineStr">
        <is>
          <t>SGMMNS_40</t>
        </is>
      </c>
      <c r="K635" t="inlineStr"/>
      <c r="L635" t="inlineStr">
        <is>
          <t>2026-0002</t>
        </is>
      </c>
      <c r="M635" s="6" t="n">
        <v>46081</v>
      </c>
      <c r="N635" s="6" t="n">
        <v>46445</v>
      </c>
      <c r="O635" t="n">
        <v>16.85</v>
      </c>
    </row>
    <row r="636" hidden="1" s="287">
      <c r="A636" t="inlineStr">
        <is>
          <t>V300005</t>
        </is>
      </c>
      <c r="B636" t="n">
        <v>12</v>
      </c>
      <c r="C636" t="n">
        <v>50</v>
      </c>
      <c r="D636" t="inlineStr">
        <is>
          <t>Hupac Intermodal SA</t>
        </is>
      </c>
      <c r="E636" t="inlineStr">
        <is>
          <t>100009</t>
        </is>
      </c>
      <c r="F636" t="inlineStr">
        <is>
          <t>Viale R. Manzoni 6</t>
        </is>
      </c>
      <c r="G636" t="inlineStr">
        <is>
          <t>6830</t>
        </is>
      </c>
      <c r="H636" t="inlineStr">
        <is>
          <t>Chiasso</t>
        </is>
      </c>
      <c r="I636" t="inlineStr">
        <is>
          <t>CH</t>
        </is>
      </c>
      <c r="J636" t="inlineStr">
        <is>
          <t>SDGGMRSS_M8</t>
        </is>
      </c>
      <c r="K636" t="inlineStr">
        <is>
          <t>37 80 4956 247-3</t>
        </is>
      </c>
      <c r="L636" t="inlineStr">
        <is>
          <t>2021-0007</t>
        </is>
      </c>
      <c r="M636" s="6" t="n">
        <v>44368</v>
      </c>
      <c r="N636" s="6" t="n">
        <v>46538</v>
      </c>
      <c r="O636" t="n">
        <v>51.3</v>
      </c>
    </row>
    <row r="637" hidden="1" s="287">
      <c r="A637" t="inlineStr">
        <is>
          <t>V300002</t>
        </is>
      </c>
      <c r="B637" t="n">
        <v>50</v>
      </c>
      <c r="C637" t="n">
        <v>50</v>
      </c>
      <c r="D637" t="inlineStr">
        <is>
          <t>Contargo Rail Services GmbH</t>
        </is>
      </c>
      <c r="E637" t="inlineStr">
        <is>
          <t>100001</t>
        </is>
      </c>
      <c r="F637" t="inlineStr">
        <is>
          <t>Rheinkaistrasse 2</t>
        </is>
      </c>
      <c r="G637" t="inlineStr">
        <is>
          <t>68159</t>
        </is>
      </c>
      <c r="H637" t="inlineStr">
        <is>
          <t>Mannheim</t>
        </is>
      </c>
      <c r="I637" t="inlineStr">
        <is>
          <t>DE</t>
        </is>
      </c>
      <c r="J637" t="inlineStr">
        <is>
          <t>SGNSS_M14</t>
        </is>
      </c>
      <c r="K637" t="inlineStr">
        <is>
          <t>37 80 4565 386-2</t>
        </is>
      </c>
      <c r="L637" t="inlineStr">
        <is>
          <t>2020-0004</t>
        </is>
      </c>
      <c r="M637" s="6" t="n">
        <v>44512</v>
      </c>
      <c r="N637" s="6" t="n">
        <v>46387</v>
      </c>
      <c r="O637" t="n">
        <v>28.2</v>
      </c>
    </row>
    <row r="638" hidden="1" s="287">
      <c r="A638" t="inlineStr">
        <is>
          <t>V100019</t>
        </is>
      </c>
      <c r="B638" t="n">
        <v>12</v>
      </c>
      <c r="C638" t="n">
        <v>50</v>
      </c>
      <c r="D638" t="inlineStr">
        <is>
          <t>Rail Cargo Austria AG</t>
        </is>
      </c>
      <c r="E638" t="inlineStr">
        <is>
          <t>100020</t>
        </is>
      </c>
      <c r="F638" t="inlineStr">
        <is>
          <t>Am Hauptbahnhof 2</t>
        </is>
      </c>
      <c r="G638" t="inlineStr">
        <is>
          <t>1100</t>
        </is>
      </c>
      <c r="H638" t="inlineStr">
        <is>
          <t>Wien</t>
        </is>
      </c>
      <c r="I638" t="inlineStr">
        <is>
          <t>AT</t>
        </is>
      </c>
      <c r="J638" t="inlineStr">
        <is>
          <t>SDGGMRSS_M8</t>
        </is>
      </c>
      <c r="K638" t="inlineStr">
        <is>
          <t>37 80 4956 606-0</t>
        </is>
      </c>
      <c r="L638" t="inlineStr">
        <is>
          <t>2021-0036</t>
        </is>
      </c>
      <c r="M638" s="6" t="n">
        <v>44635</v>
      </c>
      <c r="N638" s="6" t="n">
        <v>46326</v>
      </c>
      <c r="O638" t="n">
        <v>37</v>
      </c>
    </row>
    <row r="639" hidden="1" s="287">
      <c r="A639" t="inlineStr">
        <is>
          <t>V400005</t>
        </is>
      </c>
      <c r="B639" t="n">
        <v>4</v>
      </c>
      <c r="C639" t="n">
        <v>50</v>
      </c>
      <c r="D639" t="inlineStr">
        <is>
          <t>DB Cargo AG</t>
        </is>
      </c>
      <c r="E639" t="inlineStr">
        <is>
          <t>100000</t>
        </is>
      </c>
      <c r="F639" t="inlineStr">
        <is>
          <t>Rheinstrasse 2</t>
        </is>
      </c>
      <c r="G639" t="inlineStr">
        <is>
          <t>55116</t>
        </is>
      </c>
      <c r="H639" t="inlineStr">
        <is>
          <t>Mainz</t>
        </is>
      </c>
      <c r="I639" t="inlineStr">
        <is>
          <t>DE</t>
        </is>
      </c>
      <c r="J639" t="inlineStr">
        <is>
          <t>SGGNS_M11</t>
        </is>
      </c>
      <c r="K639" t="inlineStr">
        <is>
          <t>37 80 4561 415-3</t>
        </is>
      </c>
      <c r="L639" t="inlineStr">
        <is>
          <t>2021-2420</t>
        </is>
      </c>
      <c r="M639" s="6" t="n">
        <v>44930</v>
      </c>
      <c r="N639" s="6" t="n">
        <v>47087</v>
      </c>
      <c r="O639" t="n">
        <v>24.4</v>
      </c>
    </row>
    <row r="640" hidden="1" s="287">
      <c r="A640" t="inlineStr">
        <is>
          <t>V300023</t>
        </is>
      </c>
      <c r="B640" t="n">
        <v>5</v>
      </c>
      <c r="C640" t="n">
        <v>50</v>
      </c>
      <c r="D640" t="inlineStr">
        <is>
          <t>Oceanogate Italia S.r.l.</t>
        </is>
      </c>
      <c r="E640" t="inlineStr">
        <is>
          <t>100010</t>
        </is>
      </c>
      <c r="F640" t="inlineStr">
        <is>
          <t>Via Primo Maggio 1</t>
        </is>
      </c>
      <c r="G640" t="inlineStr">
        <is>
          <t>20066</t>
        </is>
      </c>
      <c r="H640" t="inlineStr">
        <is>
          <t>Melzo (MI)</t>
        </is>
      </c>
      <c r="I640" t="inlineStr">
        <is>
          <t>IT</t>
        </is>
      </c>
      <c r="J640" t="inlineStr">
        <is>
          <t>SDGGMRSS_M8</t>
        </is>
      </c>
      <c r="K640" t="inlineStr">
        <is>
          <t>35 80 4956 105-5</t>
        </is>
      </c>
      <c r="L640" t="inlineStr">
        <is>
          <t>2022-0006</t>
        </is>
      </c>
      <c r="M640" s="6" t="n">
        <v>44930</v>
      </c>
      <c r="N640" s="6" t="n">
        <v>46387</v>
      </c>
      <c r="O640" t="n">
        <v>66.15000000000001</v>
      </c>
    </row>
    <row r="641" hidden="1" s="287">
      <c r="A641" t="inlineStr">
        <is>
          <t>V300026</t>
        </is>
      </c>
      <c r="B641" t="n">
        <v>12</v>
      </c>
      <c r="C641" t="n">
        <v>50</v>
      </c>
      <c r="D641" t="inlineStr">
        <is>
          <t>Oceanogate Italia S.r.l.</t>
        </is>
      </c>
      <c r="E641" t="inlineStr">
        <is>
          <t>100010</t>
        </is>
      </c>
      <c r="F641" t="inlineStr">
        <is>
          <t>Via Primo Maggio 1</t>
        </is>
      </c>
      <c r="G641" t="inlineStr">
        <is>
          <t>20066</t>
        </is>
      </c>
      <c r="H641" t="inlineStr">
        <is>
          <t>Melzo (MI)</t>
        </is>
      </c>
      <c r="I641" t="inlineStr">
        <is>
          <t>IT</t>
        </is>
      </c>
      <c r="J641" t="inlineStr">
        <is>
          <t>SDGGMRSS_M16</t>
        </is>
      </c>
      <c r="K641" t="inlineStr">
        <is>
          <t>37 80 4992 533-2</t>
        </is>
      </c>
      <c r="L641" t="inlineStr">
        <is>
          <t>2023-0005</t>
        </is>
      </c>
      <c r="M641" s="6" t="n">
        <v>45017</v>
      </c>
      <c r="N641" s="6" t="n">
        <v>46387</v>
      </c>
      <c r="O641" t="n">
        <v>66.43000000000001</v>
      </c>
    </row>
    <row r="642" hidden="1" s="287">
      <c r="A642" t="inlineStr">
        <is>
          <t>V100039</t>
        </is>
      </c>
      <c r="B642" t="n">
        <v>9</v>
      </c>
      <c r="C642" t="n">
        <v>50</v>
      </c>
      <c r="D642" t="inlineStr">
        <is>
          <t>Rail Cargo Austria AG</t>
        </is>
      </c>
      <c r="E642" t="inlineStr">
        <is>
          <t>100020</t>
        </is>
      </c>
      <c r="F642" t="inlineStr">
        <is>
          <t>Am Hauptbahnhof 2</t>
        </is>
      </c>
      <c r="G642" t="inlineStr">
        <is>
          <t>1100</t>
        </is>
      </c>
      <c r="H642" t="inlineStr">
        <is>
          <t>Wien</t>
        </is>
      </c>
      <c r="I642" t="inlineStr">
        <is>
          <t>AT</t>
        </is>
      </c>
      <c r="J642" t="inlineStr">
        <is>
          <t>SDGGMRSS_M8</t>
        </is>
      </c>
      <c r="K642" t="inlineStr">
        <is>
          <t>35 80 4956 137-8</t>
        </is>
      </c>
      <c r="L642" t="inlineStr">
        <is>
          <t>2022-0023</t>
        </is>
      </c>
      <c r="M642" s="6" t="n">
        <v>44958</v>
      </c>
      <c r="N642" s="6" t="n">
        <v>46203</v>
      </c>
      <c r="O642" t="n">
        <v>49.9</v>
      </c>
    </row>
    <row r="643" hidden="1" s="287">
      <c r="A643" t="inlineStr">
        <is>
          <t>V200030</t>
        </is>
      </c>
      <c r="B643" t="n">
        <v>4</v>
      </c>
      <c r="C643" t="n">
        <v>50</v>
      </c>
      <c r="D643" t="inlineStr">
        <is>
          <t>RTB Cargo Netherlands B.V.</t>
        </is>
      </c>
      <c r="E643" t="inlineStr">
        <is>
          <t>100002</t>
        </is>
      </c>
      <c r="F643" t="inlineStr">
        <is>
          <t>Albert-Plesmanweg 57</t>
        </is>
      </c>
      <c r="G643" t="inlineStr">
        <is>
          <t>3088GB</t>
        </is>
      </c>
      <c r="H643" t="inlineStr">
        <is>
          <t>Rotterdam</t>
        </is>
      </c>
      <c r="I643" t="inlineStr">
        <is>
          <t>NL</t>
        </is>
      </c>
      <c r="J643" t="inlineStr">
        <is>
          <t>SGGRSS_M20</t>
        </is>
      </c>
      <c r="K643" t="inlineStr">
        <is>
          <t>33 80 4960 266-1</t>
        </is>
      </c>
      <c r="L643" t="inlineStr">
        <is>
          <t>2023-0023</t>
        </is>
      </c>
      <c r="M643" s="6" t="n">
        <v>45176</v>
      </c>
      <c r="N643" s="6" t="n">
        <v>46081</v>
      </c>
      <c r="O643" t="n">
        <v>34.5</v>
      </c>
    </row>
    <row r="644" hidden="1" s="287">
      <c r="A644" t="inlineStr">
        <is>
          <t>V200031</t>
        </is>
      </c>
      <c r="B644" t="n">
        <v>1</v>
      </c>
      <c r="C644" t="n">
        <v>50</v>
      </c>
      <c r="D644" t="inlineStr">
        <is>
          <t>zigsXpress GmbH</t>
        </is>
      </c>
      <c r="E644" t="inlineStr">
        <is>
          <t>100008</t>
        </is>
      </c>
      <c r="F644" t="inlineStr">
        <is>
          <t>Afrikastrasse 3</t>
        </is>
      </c>
      <c r="G644" t="inlineStr">
        <is>
          <t>20457</t>
        </is>
      </c>
      <c r="H644" t="inlineStr">
        <is>
          <t>Hamburg</t>
        </is>
      </c>
      <c r="I644" t="inlineStr">
        <is>
          <t>DE</t>
        </is>
      </c>
      <c r="J644" t="inlineStr">
        <is>
          <t>SGGRSS_M2</t>
        </is>
      </c>
      <c r="K644" t="inlineStr">
        <is>
          <t>37 80 4960 953-0</t>
        </is>
      </c>
      <c r="L644" t="inlineStr">
        <is>
          <t>2023-0036</t>
        </is>
      </c>
      <c r="M644" s="6" t="n">
        <v>45288</v>
      </c>
      <c r="N644" s="6" t="n">
        <v>46387</v>
      </c>
      <c r="O644" t="n">
        <v>25.8</v>
      </c>
    </row>
    <row r="645" hidden="1" s="287">
      <c r="A645" t="inlineStr">
        <is>
          <t>V300041</t>
        </is>
      </c>
      <c r="B645" t="n">
        <v>4</v>
      </c>
      <c r="C645" t="n">
        <v>50</v>
      </c>
      <c r="D645" t="inlineStr">
        <is>
          <t>Contargo Rail Services GmbH</t>
        </is>
      </c>
      <c r="E645" t="inlineStr">
        <is>
          <t>100001</t>
        </is>
      </c>
      <c r="F645" t="inlineStr">
        <is>
          <t>Rheinkaistrasse 2</t>
        </is>
      </c>
      <c r="G645" t="inlineStr">
        <is>
          <t>68159</t>
        </is>
      </c>
      <c r="H645" t="inlineStr">
        <is>
          <t>Mannheim</t>
        </is>
      </c>
      <c r="I645" t="inlineStr">
        <is>
          <t>DE</t>
        </is>
      </c>
      <c r="J645" t="inlineStr">
        <is>
          <t>SGGRSS_M20</t>
        </is>
      </c>
      <c r="K645" t="inlineStr">
        <is>
          <t>33 80 4960 291-9</t>
        </is>
      </c>
      <c r="L645" t="inlineStr">
        <is>
          <t>2023-0018</t>
        </is>
      </c>
      <c r="M645" s="6" t="n">
        <v>45292</v>
      </c>
      <c r="N645" s="6" t="n">
        <v>46752</v>
      </c>
      <c r="O645" t="n">
        <v>39.1</v>
      </c>
    </row>
    <row r="646" hidden="1" s="287">
      <c r="A646" t="inlineStr">
        <is>
          <t>V300042</t>
        </is>
      </c>
      <c r="B646" t="n">
        <v>6</v>
      </c>
      <c r="C646" t="n">
        <v>50</v>
      </c>
      <c r="D646" t="inlineStr">
        <is>
          <t>LTE Logistik- und Transport GmbH</t>
        </is>
      </c>
      <c r="E646" t="inlineStr">
        <is>
          <t>100766</t>
        </is>
      </c>
      <c r="F646" t="inlineStr">
        <is>
          <t>Hans-Roth-Strasse 3/1/Top 5</t>
        </is>
      </c>
      <c r="G646" t="inlineStr">
        <is>
          <t>8073</t>
        </is>
      </c>
      <c r="H646" t="inlineStr">
        <is>
          <t>Feldkirchen bei Graz</t>
        </is>
      </c>
      <c r="I646" t="inlineStr">
        <is>
          <t>AT</t>
        </is>
      </c>
      <c r="J646" t="inlineStr">
        <is>
          <t>SDGGMRS_M7</t>
        </is>
      </c>
      <c r="K646" t="inlineStr">
        <is>
          <t>37 80 4993 290-8</t>
        </is>
      </c>
      <c r="L646" t="inlineStr">
        <is>
          <t>2023-0040</t>
        </is>
      </c>
      <c r="M646" s="6" t="n">
        <v>45322</v>
      </c>
      <c r="N646" s="6" t="n">
        <v>46387</v>
      </c>
      <c r="O646" t="n">
        <v>43</v>
      </c>
    </row>
    <row r="647" hidden="1" s="287">
      <c r="A647" t="inlineStr">
        <is>
          <t>V300043</t>
        </is>
      </c>
      <c r="B647" t="n">
        <v>3</v>
      </c>
      <c r="C647" t="n">
        <v>50</v>
      </c>
      <c r="D647" t="inlineStr">
        <is>
          <t>Sangritana SpA</t>
        </is>
      </c>
      <c r="E647" t="inlineStr">
        <is>
          <t>100762</t>
        </is>
      </c>
      <c r="F647" t="inlineStr">
        <is>
          <t>Piazza Camillo Dellarciprete 6</t>
        </is>
      </c>
      <c r="G647" t="inlineStr">
        <is>
          <t>66034</t>
        </is>
      </c>
      <c r="H647" t="inlineStr">
        <is>
          <t>Lanciano</t>
        </is>
      </c>
      <c r="I647" t="inlineStr">
        <is>
          <t>IT</t>
        </is>
      </c>
      <c r="J647" t="inlineStr">
        <is>
          <t>SGNS_M13</t>
        </is>
      </c>
      <c r="K647" t="inlineStr">
        <is>
          <t>37 80 4564 183-4</t>
        </is>
      </c>
      <c r="L647" t="inlineStr">
        <is>
          <t>2023-0039</t>
        </is>
      </c>
      <c r="M647" s="6" t="n">
        <v>45347</v>
      </c>
      <c r="N647" s="6" t="n">
        <v>46418</v>
      </c>
      <c r="O647" t="n">
        <v>20.92</v>
      </c>
    </row>
    <row r="648" hidden="1" s="287">
      <c r="A648" t="inlineStr">
        <is>
          <t>V200039</t>
        </is>
      </c>
      <c r="B648" t="n">
        <v>6</v>
      </c>
      <c r="C648" t="n">
        <v>50</v>
      </c>
      <c r="D648" t="inlineStr">
        <is>
          <t>railCare AG</t>
        </is>
      </c>
      <c r="E648" t="inlineStr">
        <is>
          <t>100771</t>
        </is>
      </c>
      <c r="F648" t="inlineStr">
        <is>
          <t>Industriestrasse 17</t>
        </is>
      </c>
      <c r="G648" t="inlineStr">
        <is>
          <t>4612</t>
        </is>
      </c>
      <c r="H648" t="inlineStr">
        <is>
          <t>Wangen bei Olten</t>
        </is>
      </c>
      <c r="I648" t="inlineStr">
        <is>
          <t>CH</t>
        </is>
      </c>
      <c r="J648" t="inlineStr">
        <is>
          <t>SGGMRSS_M38</t>
        </is>
      </c>
      <c r="K648" t="inlineStr">
        <is>
          <t>37 80 4963 500-6</t>
        </is>
      </c>
      <c r="L648" t="inlineStr">
        <is>
          <t>2024-0019</t>
        </is>
      </c>
      <c r="M648" s="6" t="n">
        <v>45798</v>
      </c>
      <c r="N648" s="6" t="n">
        <v>47968</v>
      </c>
      <c r="O648" t="n">
        <v>50.25</v>
      </c>
    </row>
    <row r="649" hidden="1" s="287">
      <c r="A649" t="inlineStr">
        <is>
          <t>V100058</t>
        </is>
      </c>
      <c r="B649" t="n">
        <v>26</v>
      </c>
      <c r="C649" t="n">
        <v>20</v>
      </c>
      <c r="D649" t="inlineStr">
        <is>
          <t>RheinCargo GmbH &amp; Co. KG</t>
        </is>
      </c>
      <c r="E649" t="inlineStr">
        <is>
          <t>100011</t>
        </is>
      </c>
      <c r="F649" t="inlineStr">
        <is>
          <t>Hammer Landstrasse 3</t>
        </is>
      </c>
      <c r="G649" t="inlineStr">
        <is>
          <t>41460</t>
        </is>
      </c>
      <c r="H649" t="inlineStr">
        <is>
          <t>Neuss</t>
        </is>
      </c>
      <c r="I649" t="inlineStr">
        <is>
          <t>DE</t>
        </is>
      </c>
      <c r="J649" t="inlineStr">
        <is>
          <t>SGGNS_80XL</t>
        </is>
      </c>
      <c r="K649" t="inlineStr"/>
      <c r="L649" t="inlineStr">
        <is>
          <t>2024-0020</t>
        </is>
      </c>
      <c r="M649" s="6" t="n">
        <v>46539</v>
      </c>
      <c r="N649" s="6" t="n">
        <v>46924</v>
      </c>
      <c r="O649" t="n">
        <v>27.15</v>
      </c>
    </row>
    <row r="650" hidden="1" s="287">
      <c r="A650" t="inlineStr">
        <is>
          <t>V200042</t>
        </is>
      </c>
      <c r="B650" t="n">
        <v>11</v>
      </c>
      <c r="C650" t="n">
        <v>50</v>
      </c>
      <c r="D650" t="inlineStr">
        <is>
          <t>Captrain Deutschland CargoWest GmbH</t>
        </is>
      </c>
      <c r="E650" t="inlineStr">
        <is>
          <t>100030</t>
        </is>
      </c>
      <c r="F650" t="inlineStr">
        <is>
          <t>Am Grubenhof 2</t>
        </is>
      </c>
      <c r="G650" t="inlineStr">
        <is>
          <t>33330</t>
        </is>
      </c>
      <c r="H650" t="inlineStr">
        <is>
          <t>Gütersloh</t>
        </is>
      </c>
      <c r="I650" t="inlineStr">
        <is>
          <t>DE</t>
        </is>
      </c>
      <c r="J650" t="inlineStr">
        <is>
          <t>SGMMNS_M17</t>
        </is>
      </c>
      <c r="K650" t="inlineStr">
        <is>
          <t>33 80 4505 478-4</t>
        </is>
      </c>
      <c r="L650" t="inlineStr">
        <is>
          <t>2022-0010</t>
        </is>
      </c>
      <c r="M650" s="6" t="n">
        <v>45474</v>
      </c>
      <c r="N650" s="6" t="n">
        <v>46203</v>
      </c>
      <c r="O650" t="n">
        <v>21.4</v>
      </c>
    </row>
    <row r="651" hidden="1" s="287">
      <c r="A651" t="inlineStr">
        <is>
          <t>V300054</t>
        </is>
      </c>
      <c r="B651" t="n">
        <v>5</v>
      </c>
      <c r="C651" t="n">
        <v>50</v>
      </c>
      <c r="D651" t="inlineStr">
        <is>
          <t>BLS Cargo AG</t>
        </is>
      </c>
      <c r="E651" t="inlineStr">
        <is>
          <t>100033</t>
        </is>
      </c>
      <c r="F651" t="inlineStr">
        <is>
          <t>Freiburgstrasse 130</t>
        </is>
      </c>
      <c r="G651" t="inlineStr">
        <is>
          <t>3001</t>
        </is>
      </c>
      <c r="H651" t="inlineStr">
        <is>
          <t>Bern</t>
        </is>
      </c>
      <c r="I651" t="inlineStr">
        <is>
          <t>CH</t>
        </is>
      </c>
      <c r="J651" t="inlineStr">
        <is>
          <t>SGMMNS_M29</t>
        </is>
      </c>
      <c r="K651" t="inlineStr">
        <is>
          <t>33 80 4505 933-8</t>
        </is>
      </c>
      <c r="L651" t="inlineStr">
        <is>
          <t>2024-0024</t>
        </is>
      </c>
      <c r="M651" s="6" t="n">
        <v>45567</v>
      </c>
      <c r="N651" s="6" t="n">
        <v>46387</v>
      </c>
      <c r="O651" t="n">
        <v>23.5</v>
      </c>
    </row>
    <row r="652" hidden="1" s="287">
      <c r="A652" t="inlineStr">
        <is>
          <t>V100013</t>
        </is>
      </c>
      <c r="B652" t="n">
        <v>52</v>
      </c>
      <c r="C652" t="n">
        <v>50</v>
      </c>
      <c r="D652" t="inlineStr">
        <is>
          <t>Rail Cargo Austria AG</t>
        </is>
      </c>
      <c r="E652" t="inlineStr">
        <is>
          <t>100020</t>
        </is>
      </c>
      <c r="F652" t="inlineStr">
        <is>
          <t>Am Hauptbahnhof 2</t>
        </is>
      </c>
      <c r="G652" t="inlineStr">
        <is>
          <t>1100</t>
        </is>
      </c>
      <c r="H652" t="inlineStr">
        <is>
          <t>Wien</t>
        </is>
      </c>
      <c r="I652" t="inlineStr">
        <is>
          <t>AT</t>
        </is>
      </c>
      <c r="J652" t="inlineStr">
        <is>
          <t>SDGGMRS_M7</t>
        </is>
      </c>
      <c r="K652" t="inlineStr">
        <is>
          <t>37 80 4955 116-1</t>
        </is>
      </c>
      <c r="L652" t="inlineStr">
        <is>
          <t>2021-0035</t>
        </is>
      </c>
      <c r="M652" s="6" t="n">
        <v>45545</v>
      </c>
      <c r="N652" s="6" t="n">
        <v>46326</v>
      </c>
      <c r="O652" t="n">
        <v>37</v>
      </c>
    </row>
    <row r="653" hidden="1" s="287">
      <c r="A653" t="inlineStr">
        <is>
          <t>V200040</t>
        </is>
      </c>
      <c r="B653" t="n">
        <v>87</v>
      </c>
      <c r="C653" t="n">
        <v>50</v>
      </c>
      <c r="D653" t="inlineStr">
        <is>
          <t>PCC Intermodal S.A.</t>
        </is>
      </c>
      <c r="E653" t="inlineStr">
        <is>
          <t>100761</t>
        </is>
      </c>
      <c r="F653" t="inlineStr">
        <is>
          <t>ul Hutnicza 16</t>
        </is>
      </c>
      <c r="G653" t="inlineStr">
        <is>
          <t>81-061</t>
        </is>
      </c>
      <c r="H653" t="inlineStr">
        <is>
          <t>Gdynia</t>
        </is>
      </c>
      <c r="I653" t="inlineStr">
        <is>
          <t>PL</t>
        </is>
      </c>
      <c r="J653" t="inlineStr">
        <is>
          <t>SGNS_M13</t>
        </is>
      </c>
      <c r="K653" t="inlineStr">
        <is>
          <t>37 80 4564 422-6</t>
        </is>
      </c>
      <c r="L653" t="inlineStr">
        <is>
          <t>2024-0021</t>
        </is>
      </c>
      <c r="M653" s="6" t="n">
        <v>45609</v>
      </c>
      <c r="N653" s="6" t="n">
        <v>47069</v>
      </c>
      <c r="O653" t="n">
        <v>20.8</v>
      </c>
    </row>
    <row r="654" hidden="1" s="287">
      <c r="A654" t="inlineStr">
        <is>
          <t>V200046</t>
        </is>
      </c>
      <c r="B654" t="n">
        <v>4</v>
      </c>
      <c r="C654" t="n">
        <v>50</v>
      </c>
      <c r="D654" t="inlineStr">
        <is>
          <t>Pimk Rail PLS</t>
        </is>
      </c>
      <c r="E654" t="inlineStr">
        <is>
          <t>100478</t>
        </is>
      </c>
      <c r="F654" t="inlineStr">
        <is>
          <t>Rogoshko shousse 36</t>
        </is>
      </c>
      <c r="G654" t="inlineStr">
        <is>
          <t>4003</t>
        </is>
      </c>
      <c r="H654" t="inlineStr">
        <is>
          <t>Plovdiv</t>
        </is>
      </c>
      <c r="I654" t="inlineStr">
        <is>
          <t>BG</t>
        </is>
      </c>
      <c r="J654" t="inlineStr">
        <is>
          <t>SGGRSS_M20</t>
        </is>
      </c>
      <c r="K654" t="inlineStr">
        <is>
          <t>33 80 4960 313-1</t>
        </is>
      </c>
      <c r="L654" t="inlineStr">
        <is>
          <t>2024-0034</t>
        </is>
      </c>
      <c r="M654" s="6" t="n">
        <v>45625</v>
      </c>
      <c r="N654" s="6" t="n">
        <v>46203</v>
      </c>
      <c r="O654" t="n">
        <v>25.03</v>
      </c>
    </row>
    <row r="655" hidden="1" s="287">
      <c r="A655" t="inlineStr">
        <is>
          <t>V400006</t>
        </is>
      </c>
      <c r="B655" t="n">
        <v>177</v>
      </c>
      <c r="C655" t="n">
        <v>50</v>
      </c>
      <c r="D655" t="inlineStr">
        <is>
          <t>DB Cargo AG</t>
        </is>
      </c>
      <c r="E655" t="inlineStr">
        <is>
          <t>100000</t>
        </is>
      </c>
      <c r="F655" t="inlineStr">
        <is>
          <t>Rheinstrasse 2</t>
        </is>
      </c>
      <c r="G655" t="inlineStr">
        <is>
          <t>55116</t>
        </is>
      </c>
      <c r="H655" t="inlineStr">
        <is>
          <t>Mainz</t>
        </is>
      </c>
      <c r="I655" t="inlineStr">
        <is>
          <t>DE</t>
        </is>
      </c>
      <c r="J655" t="inlineStr">
        <is>
          <t>SGGRS_M25</t>
        </is>
      </c>
      <c r="K655" t="inlineStr">
        <is>
          <t>37 80 4850 907-9</t>
        </is>
      </c>
      <c r="L655" t="inlineStr">
        <is>
          <t>2021-2420</t>
        </is>
      </c>
      <c r="M655" s="6" t="n">
        <v>45635</v>
      </c>
      <c r="N655" s="6" t="n">
        <v>47330</v>
      </c>
      <c r="O655" t="n">
        <v>27.94</v>
      </c>
    </row>
    <row r="656" hidden="1" s="287">
      <c r="A656" t="inlineStr">
        <is>
          <t>V200049</t>
        </is>
      </c>
      <c r="B656" t="n">
        <v>6</v>
      </c>
      <c r="C656" t="n">
        <v>50</v>
      </c>
      <c r="D656" t="inlineStr">
        <is>
          <t>PCC Intermodal S.A.</t>
        </is>
      </c>
      <c r="E656" t="inlineStr">
        <is>
          <t>100761</t>
        </is>
      </c>
      <c r="F656" t="inlineStr">
        <is>
          <t>ul Hutnicza 16</t>
        </is>
      </c>
      <c r="G656" t="inlineStr">
        <is>
          <t>81-061</t>
        </is>
      </c>
      <c r="H656" t="inlineStr">
        <is>
          <t>Gdynia</t>
        </is>
      </c>
      <c r="I656" t="inlineStr">
        <is>
          <t>PL</t>
        </is>
      </c>
      <c r="J656" t="inlineStr">
        <is>
          <t>SGGMRSS_M4</t>
        </is>
      </c>
      <c r="K656" t="inlineStr">
        <is>
          <t>37 80 4963 240-9</t>
        </is>
      </c>
      <c r="L656" t="inlineStr">
        <is>
          <t>2024-0040</t>
        </is>
      </c>
      <c r="M656" s="6" t="n">
        <v>45677</v>
      </c>
      <c r="N656" s="6" t="n">
        <v>47867</v>
      </c>
      <c r="O656" t="n">
        <v>30</v>
      </c>
    </row>
    <row r="657" hidden="1" s="287">
      <c r="A657" t="inlineStr">
        <is>
          <t>V300063</t>
        </is>
      </c>
      <c r="B657" t="n">
        <v>9</v>
      </c>
      <c r="C657" t="n">
        <v>50</v>
      </c>
      <c r="D657" t="inlineStr">
        <is>
          <t>Kombiverkehr GmbH und Co. KG</t>
        </is>
      </c>
      <c r="E657" t="inlineStr">
        <is>
          <t>100332</t>
        </is>
      </c>
      <c r="F657" t="inlineStr">
        <is>
          <t>Zum Laurenburger Hof 76</t>
        </is>
      </c>
      <c r="G657" t="inlineStr">
        <is>
          <t>60594</t>
        </is>
      </c>
      <c r="H657" t="inlineStr">
        <is>
          <t>Frankfurt am Main</t>
        </is>
      </c>
      <c r="I657" t="inlineStr">
        <is>
          <t>DE</t>
        </is>
      </c>
      <c r="J657" t="inlineStr">
        <is>
          <t>SDGGMRSS_M32</t>
        </is>
      </c>
      <c r="K657" t="inlineStr">
        <is>
          <t>37 80 4992 840-1</t>
        </is>
      </c>
      <c r="L657" t="inlineStr">
        <is>
          <t>2024-0036</t>
        </is>
      </c>
      <c r="M657" s="6" t="n">
        <v>45720</v>
      </c>
      <c r="N657" s="6" t="n">
        <v>46477</v>
      </c>
      <c r="O657" t="n">
        <v>48.43</v>
      </c>
    </row>
    <row r="658" hidden="1" s="287">
      <c r="A658" t="inlineStr">
        <is>
          <t>V300065</t>
        </is>
      </c>
      <c r="B658" t="n">
        <v>1</v>
      </c>
      <c r="C658" t="n">
        <v>50</v>
      </c>
      <c r="D658" t="inlineStr">
        <is>
          <t>Martin Tolksdorf Logistics GmbH</t>
        </is>
      </c>
      <c r="E658" t="inlineStr">
        <is>
          <t>100787</t>
        </is>
      </c>
      <c r="F658" t="inlineStr">
        <is>
          <t>Bahnhofstrasse 47</t>
        </is>
      </c>
      <c r="G658" t="inlineStr">
        <is>
          <t>65611</t>
        </is>
      </c>
      <c r="H658" t="inlineStr">
        <is>
          <t>Brechen</t>
        </is>
      </c>
      <c r="I658" t="inlineStr">
        <is>
          <t>DE</t>
        </is>
      </c>
      <c r="J658" t="inlineStr">
        <is>
          <t>SGGRSS_M2</t>
        </is>
      </c>
      <c r="K658" t="inlineStr">
        <is>
          <t>33 80 4960 151-5</t>
        </is>
      </c>
      <c r="L658" t="inlineStr">
        <is>
          <t>2025-0003</t>
        </is>
      </c>
      <c r="M658" s="6" t="n">
        <v>45709</v>
      </c>
      <c r="N658" s="6" t="n">
        <v>46315</v>
      </c>
      <c r="O658" t="n">
        <v>31.5</v>
      </c>
    </row>
    <row r="659" hidden="1" s="287">
      <c r="A659" t="inlineStr">
        <is>
          <t>V300067</t>
        </is>
      </c>
      <c r="B659" t="n">
        <v>2</v>
      </c>
      <c r="C659" t="n">
        <v>50</v>
      </c>
      <c r="D659" t="inlineStr">
        <is>
          <t>Mindener Kreisbahnen GmbH</t>
        </is>
      </c>
      <c r="E659" t="inlineStr">
        <is>
          <t>100038</t>
        </is>
      </c>
      <c r="F659" t="inlineStr">
        <is>
          <t>Karlstrasse 48</t>
        </is>
      </c>
      <c r="G659" t="inlineStr">
        <is>
          <t>32423</t>
        </is>
      </c>
      <c r="H659" t="inlineStr">
        <is>
          <t>Minden</t>
        </is>
      </c>
      <c r="I659" t="inlineStr">
        <is>
          <t>DE</t>
        </is>
      </c>
      <c r="J659" t="inlineStr">
        <is>
          <t>SGGRS_M19</t>
        </is>
      </c>
      <c r="K659" t="inlineStr">
        <is>
          <t>35 80 4950 132-5</t>
        </is>
      </c>
      <c r="L659" t="inlineStr">
        <is>
          <t>2025-0002</t>
        </is>
      </c>
      <c r="M659" s="6" t="n">
        <v>45727</v>
      </c>
      <c r="N659" s="6" t="n">
        <v>46095</v>
      </c>
      <c r="O659" t="n">
        <v>27.79</v>
      </c>
    </row>
    <row r="660" hidden="1" s="287">
      <c r="A660" t="inlineStr">
        <is>
          <t>V200051</t>
        </is>
      </c>
      <c r="B660" t="n">
        <v>6</v>
      </c>
      <c r="C660" t="n">
        <v>50</v>
      </c>
      <c r="D660" t="inlineStr">
        <is>
          <t>Grampet Rail d.o.o.</t>
        </is>
      </c>
      <c r="E660" t="inlineStr">
        <is>
          <t>100789</t>
        </is>
      </c>
      <c r="F660" t="inlineStr">
        <is>
          <t>Koturaska 49</t>
        </is>
      </c>
      <c r="G660" t="inlineStr">
        <is>
          <t>10000</t>
        </is>
      </c>
      <c r="H660" t="inlineStr">
        <is>
          <t>Zagreb</t>
        </is>
      </c>
      <c r="I660" t="inlineStr">
        <is>
          <t>HR</t>
        </is>
      </c>
      <c r="J660" t="inlineStr">
        <is>
          <t>SGGRS_M19</t>
        </is>
      </c>
      <c r="K660" t="inlineStr">
        <is>
          <t>35 80 4950 121-8</t>
        </is>
      </c>
      <c r="L660" t="inlineStr">
        <is>
          <t>2025-0006</t>
        </is>
      </c>
      <c r="M660" s="6" t="n">
        <v>45744</v>
      </c>
      <c r="N660" s="6" t="n">
        <v>46473</v>
      </c>
      <c r="O660" t="n">
        <v>20.18</v>
      </c>
    </row>
    <row r="661" hidden="1" s="287">
      <c r="A661" t="inlineStr">
        <is>
          <t>V400010</t>
        </is>
      </c>
      <c r="B661" t="n">
        <v>3</v>
      </c>
      <c r="C661" t="n">
        <v>50</v>
      </c>
      <c r="D661" t="inlineStr">
        <is>
          <t>DB Cargo AG</t>
        </is>
      </c>
      <c r="E661" t="inlineStr">
        <is>
          <t>100000</t>
        </is>
      </c>
      <c r="F661" t="inlineStr">
        <is>
          <t>Rheinstrasse 2</t>
        </is>
      </c>
      <c r="G661" t="inlineStr">
        <is>
          <t>55116</t>
        </is>
      </c>
      <c r="H661" t="inlineStr">
        <is>
          <t>Mainz</t>
        </is>
      </c>
      <c r="I661" t="inlineStr">
        <is>
          <t>DE</t>
        </is>
      </c>
      <c r="J661" t="inlineStr">
        <is>
          <t>SGGRSS_M2</t>
        </is>
      </c>
      <c r="K661" t="inlineStr">
        <is>
          <t>37 80 4980 253-1</t>
        </is>
      </c>
      <c r="L661" t="inlineStr">
        <is>
          <t>2021-2420</t>
        </is>
      </c>
      <c r="M661" s="6" t="n">
        <v>45891</v>
      </c>
      <c r="N661" s="6" t="n">
        <v>47330</v>
      </c>
      <c r="O661" t="n">
        <v>26.23</v>
      </c>
    </row>
    <row r="662" hidden="1" s="287">
      <c r="A662" t="inlineStr">
        <is>
          <t>V100061</t>
        </is>
      </c>
      <c r="B662" t="n">
        <v>26</v>
      </c>
      <c r="C662" t="n">
        <v>20</v>
      </c>
      <c r="D662" t="inlineStr">
        <is>
          <t>Rail Cargo Austria AG</t>
        </is>
      </c>
      <c r="E662" t="inlineStr">
        <is>
          <t>100020</t>
        </is>
      </c>
      <c r="F662" t="inlineStr">
        <is>
          <t>Am Hauptbahnhof 2</t>
        </is>
      </c>
      <c r="G662" t="inlineStr">
        <is>
          <t>1100</t>
        </is>
      </c>
      <c r="H662" t="inlineStr">
        <is>
          <t>Wien</t>
        </is>
      </c>
      <c r="I662" t="inlineStr">
        <is>
          <t>AT</t>
        </is>
      </c>
      <c r="J662" t="inlineStr">
        <is>
          <t>EANOS_95</t>
        </is>
      </c>
      <c r="K662" t="inlineStr"/>
      <c r="L662" t="inlineStr">
        <is>
          <t>2025-0008</t>
        </is>
      </c>
      <c r="M662" s="6" t="n">
        <v>46136</v>
      </c>
      <c r="N662" s="6" t="n">
        <v>50518</v>
      </c>
      <c r="O662" t="n">
        <v>26</v>
      </c>
    </row>
    <row r="663" hidden="1" s="287">
      <c r="A663" t="inlineStr">
        <is>
          <t>V200003</t>
        </is>
      </c>
      <c r="B663" t="n">
        <v>56</v>
      </c>
      <c r="C663" t="n">
        <v>50</v>
      </c>
      <c r="D663" t="inlineStr">
        <is>
          <t>RTB Cargo Netherlands B.V.</t>
        </is>
      </c>
      <c r="E663" t="inlineStr">
        <is>
          <t>100002</t>
        </is>
      </c>
      <c r="F663" t="inlineStr">
        <is>
          <t>Albert-Plesmanweg 57</t>
        </is>
      </c>
      <c r="G663" t="inlineStr">
        <is>
          <t>3088GB</t>
        </is>
      </c>
      <c r="H663" t="inlineStr">
        <is>
          <t>Rotterdam</t>
        </is>
      </c>
      <c r="I663" t="inlineStr">
        <is>
          <t>NL</t>
        </is>
      </c>
      <c r="J663" t="inlineStr">
        <is>
          <t>SGGRSS_M2</t>
        </is>
      </c>
      <c r="K663" t="inlineStr">
        <is>
          <t>37 80 4980 735-7</t>
        </is>
      </c>
      <c r="L663" t="inlineStr">
        <is>
          <t>2020-0001</t>
        </is>
      </c>
      <c r="M663" s="6" t="n">
        <v>45748</v>
      </c>
      <c r="N663" s="6" t="n">
        <v>46081</v>
      </c>
      <c r="O663" t="n">
        <v>32</v>
      </c>
    </row>
    <row r="664" hidden="1" s="287">
      <c r="A664" t="inlineStr">
        <is>
          <t>V200052</t>
        </is>
      </c>
      <c r="B664" t="n">
        <v>7</v>
      </c>
      <c r="C664" t="n">
        <v>50</v>
      </c>
      <c r="D664" t="inlineStr">
        <is>
          <t>CargoBeamer intermodal op. GmbH</t>
        </is>
      </c>
      <c r="E664" t="inlineStr">
        <is>
          <t>100005</t>
        </is>
      </c>
      <c r="F664" t="inlineStr">
        <is>
          <t>Kreuzstrasse 12</t>
        </is>
      </c>
      <c r="G664" t="inlineStr">
        <is>
          <t>04103</t>
        </is>
      </c>
      <c r="H664" t="inlineStr">
        <is>
          <t>Leipzig</t>
        </is>
      </c>
      <c r="I664" t="inlineStr">
        <is>
          <t>DE</t>
        </is>
      </c>
      <c r="J664" t="inlineStr">
        <is>
          <t>SGNSS_M10</t>
        </is>
      </c>
      <c r="K664" t="inlineStr">
        <is>
          <t>37 80 4565 590-9</t>
        </is>
      </c>
      <c r="L664" t="inlineStr">
        <is>
          <t>2025-0009</t>
        </is>
      </c>
      <c r="M664" s="6" t="n">
        <v>45809</v>
      </c>
      <c r="N664" s="6" t="n">
        <v>46538</v>
      </c>
      <c r="O664" t="n">
        <v>24.3</v>
      </c>
    </row>
    <row r="665" hidden="1" s="287">
      <c r="A665" t="inlineStr">
        <is>
          <t>V300068</t>
        </is>
      </c>
      <c r="B665" t="n">
        <v>6</v>
      </c>
      <c r="C665" t="n">
        <v>50</v>
      </c>
      <c r="D665" t="inlineStr">
        <is>
          <t>G.T.S.General Transport Services SpA</t>
        </is>
      </c>
      <c r="E665" t="inlineStr">
        <is>
          <t>100012</t>
        </is>
      </c>
      <c r="F665" t="inlineStr">
        <is>
          <t>Via Sasha Muciaccia 15</t>
        </is>
      </c>
      <c r="G665" t="inlineStr">
        <is>
          <t>70132</t>
        </is>
      </c>
      <c r="H665" t="inlineStr">
        <is>
          <t>Bari</t>
        </is>
      </c>
      <c r="I665" t="inlineStr">
        <is>
          <t>IT</t>
        </is>
      </c>
      <c r="J665" t="inlineStr">
        <is>
          <t>SDGGMRSS_M8</t>
        </is>
      </c>
      <c r="K665" t="inlineStr">
        <is>
          <t>37 80 4992 300-6</t>
        </is>
      </c>
      <c r="L665" t="inlineStr">
        <is>
          <t>2025-0013</t>
        </is>
      </c>
      <c r="M665" s="6" t="n">
        <v>45962</v>
      </c>
      <c r="N665" s="6" t="n">
        <v>46691</v>
      </c>
      <c r="O665" t="n">
        <v>45</v>
      </c>
    </row>
    <row r="666" hidden="1" s="287">
      <c r="A666" t="inlineStr">
        <is>
          <t>V300080</t>
        </is>
      </c>
      <c r="B666" t="n">
        <v>8</v>
      </c>
      <c r="C666" t="n">
        <v>50</v>
      </c>
      <c r="D666" t="inlineStr">
        <is>
          <t>Weco Rail GmbH</t>
        </is>
      </c>
      <c r="E666" t="inlineStr">
        <is>
          <t>100763</t>
        </is>
      </c>
      <c r="F666" t="inlineStr">
        <is>
          <t>Tanbruckgrasse 3</t>
        </is>
      </c>
      <c r="G666" t="inlineStr">
        <is>
          <t>1120</t>
        </is>
      </c>
      <c r="H666" t="inlineStr">
        <is>
          <t>Wien</t>
        </is>
      </c>
      <c r="I666" t="inlineStr">
        <is>
          <t>AT</t>
        </is>
      </c>
      <c r="J666" t="inlineStr">
        <is>
          <t>SGGMRS_M5</t>
        </is>
      </c>
      <c r="K666" t="inlineStr">
        <is>
          <t>37 80 4953 386-2</t>
        </is>
      </c>
      <c r="L666" t="inlineStr">
        <is>
          <t>2025-0014</t>
        </is>
      </c>
      <c r="M666" s="6" t="n">
        <v>45931</v>
      </c>
      <c r="N666" s="6" t="n">
        <v>46660</v>
      </c>
      <c r="O666" t="n">
        <v>26</v>
      </c>
    </row>
    <row r="667" hidden="1" s="287">
      <c r="A667" t="inlineStr">
        <is>
          <t>V720004</t>
        </is>
      </c>
      <c r="B667" t="n">
        <v>1</v>
      </c>
      <c r="C667" t="n">
        <v>50</v>
      </c>
      <c r="D667" t="inlineStr">
        <is>
          <t>Necoss GmbH</t>
        </is>
      </c>
      <c r="E667" t="inlineStr">
        <is>
          <t>100014</t>
        </is>
      </c>
      <c r="F667" t="inlineStr">
        <is>
          <t>Bahnhofplatz 42</t>
        </is>
      </c>
      <c r="G667" t="inlineStr">
        <is>
          <t>28195</t>
        </is>
      </c>
      <c r="H667" t="inlineStr">
        <is>
          <t>Bremen</t>
        </is>
      </c>
      <c r="I667" t="inlineStr">
        <is>
          <t>DE</t>
        </is>
      </c>
      <c r="J667" t="inlineStr">
        <is>
          <t>SGGRS_M19</t>
        </is>
      </c>
      <c r="K667" t="inlineStr">
        <is>
          <t>35 80 4950 136-6</t>
        </is>
      </c>
      <c r="L667" t="inlineStr">
        <is>
          <t>2025-0025</t>
        </is>
      </c>
      <c r="M667" s="6" t="n">
        <v>46023</v>
      </c>
      <c r="N667" s="6" t="n">
        <v>46387</v>
      </c>
      <c r="O667" t="n">
        <v>26.75</v>
      </c>
    </row>
    <row r="668" hidden="1" s="287">
      <c r="A668" t="inlineStr">
        <is>
          <t>V100013</t>
        </is>
      </c>
      <c r="B668" t="n">
        <v>74</v>
      </c>
      <c r="C668" t="n">
        <v>50</v>
      </c>
      <c r="D668" t="inlineStr">
        <is>
          <t>Rail Cargo Austria AG</t>
        </is>
      </c>
      <c r="E668" t="inlineStr">
        <is>
          <t>100020</t>
        </is>
      </c>
      <c r="F668" t="inlineStr">
        <is>
          <t>Am Hauptbahnhof 2</t>
        </is>
      </c>
      <c r="G668" t="inlineStr">
        <is>
          <t>1100</t>
        </is>
      </c>
      <c r="H668" t="inlineStr">
        <is>
          <t>Wien</t>
        </is>
      </c>
      <c r="I668" t="inlineStr">
        <is>
          <t>AT</t>
        </is>
      </c>
      <c r="J668" t="inlineStr">
        <is>
          <t>SDGGMRSS_M8</t>
        </is>
      </c>
      <c r="K668" t="inlineStr">
        <is>
          <t>37 80 4992 322-0</t>
        </is>
      </c>
      <c r="L668" t="inlineStr">
        <is>
          <t>2021-0035</t>
        </is>
      </c>
      <c r="M668" s="6" t="n">
        <v>45931</v>
      </c>
      <c r="N668" s="6" t="n">
        <v>46326</v>
      </c>
      <c r="O668" t="n">
        <v>37</v>
      </c>
    </row>
    <row r="669" hidden="1" s="287">
      <c r="A669" t="inlineStr">
        <is>
          <t>V100019</t>
        </is>
      </c>
      <c r="B669" t="n">
        <v>42</v>
      </c>
      <c r="C669" t="n">
        <v>50</v>
      </c>
      <c r="D669" t="inlineStr">
        <is>
          <t>Rail Cargo Austria AG</t>
        </is>
      </c>
      <c r="E669" t="inlineStr">
        <is>
          <t>100020</t>
        </is>
      </c>
      <c r="F669" t="inlineStr">
        <is>
          <t>Am Hauptbahnhof 2</t>
        </is>
      </c>
      <c r="G669" t="inlineStr">
        <is>
          <t>1100</t>
        </is>
      </c>
      <c r="H669" t="inlineStr">
        <is>
          <t>Wien</t>
        </is>
      </c>
      <c r="I669" t="inlineStr">
        <is>
          <t>AT</t>
        </is>
      </c>
      <c r="J669" t="inlineStr">
        <is>
          <t>SDGGMRSS_M8</t>
        </is>
      </c>
      <c r="K669" t="inlineStr">
        <is>
          <t>37 80 4992 337-8</t>
        </is>
      </c>
      <c r="L669" t="inlineStr">
        <is>
          <t>2021-0036</t>
        </is>
      </c>
      <c r="M669" s="6" t="n">
        <v>45931</v>
      </c>
      <c r="N669" s="6" t="n">
        <v>46326</v>
      </c>
      <c r="O669" t="n">
        <v>37</v>
      </c>
    </row>
    <row r="670" hidden="1" s="287">
      <c r="A670" t="inlineStr">
        <is>
          <t>V200055</t>
        </is>
      </c>
      <c r="B670" t="n">
        <v>3</v>
      </c>
      <c r="C670" t="n">
        <v>50</v>
      </c>
      <c r="D670" t="inlineStr">
        <is>
          <t>zigsXpress GmbH</t>
        </is>
      </c>
      <c r="E670" t="inlineStr">
        <is>
          <t>100008</t>
        </is>
      </c>
      <c r="F670" t="inlineStr">
        <is>
          <t>Afrikastrasse 3</t>
        </is>
      </c>
      <c r="G670" t="inlineStr">
        <is>
          <t>20457</t>
        </is>
      </c>
      <c r="H670" t="inlineStr">
        <is>
          <t>Hamburg</t>
        </is>
      </c>
      <c r="I670" t="inlineStr">
        <is>
          <t>DE</t>
        </is>
      </c>
      <c r="J670" t="inlineStr">
        <is>
          <t>SGGRS_M19</t>
        </is>
      </c>
      <c r="K670" t="inlineStr">
        <is>
          <t>35 80 4950 113-5</t>
        </is>
      </c>
      <c r="L670" t="inlineStr">
        <is>
          <t>2025-0028</t>
        </is>
      </c>
      <c r="M670" s="6" t="n">
        <v>45974</v>
      </c>
      <c r="N670" s="6" t="n">
        <v>46752</v>
      </c>
      <c r="O670" t="n">
        <v>23.35</v>
      </c>
    </row>
    <row r="671" hidden="1" s="287">
      <c r="A671" t="inlineStr">
        <is>
          <t>V720005</t>
        </is>
      </c>
      <c r="B671" t="n">
        <v>26</v>
      </c>
      <c r="C671" t="n">
        <v>20</v>
      </c>
      <c r="D671" t="inlineStr">
        <is>
          <t>LAUDE Smart Intermodal S.A.</t>
        </is>
      </c>
      <c r="E671" t="inlineStr">
        <is>
          <t>100026</t>
        </is>
      </c>
      <c r="F671" t="inlineStr">
        <is>
          <t>ul. Wroclawska 131</t>
        </is>
      </c>
      <c r="G671" t="inlineStr">
        <is>
          <t>87-100</t>
        </is>
      </c>
      <c r="H671" t="inlineStr">
        <is>
          <t>Torun</t>
        </is>
      </c>
      <c r="I671" t="inlineStr">
        <is>
          <t>PL</t>
        </is>
      </c>
      <c r="J671" t="inlineStr">
        <is>
          <t>SDGGMRS_DTW</t>
        </is>
      </c>
      <c r="K671" t="inlineStr"/>
      <c r="L671" t="inlineStr">
        <is>
          <t>2025-0031</t>
        </is>
      </c>
      <c r="M671" s="6" t="n">
        <v>45992</v>
      </c>
      <c r="N671" s="6" t="n">
        <v>46387</v>
      </c>
      <c r="O671" t="n">
        <v>49.25</v>
      </c>
    </row>
    <row r="672" hidden="1" s="287">
      <c r="A672" t="inlineStr">
        <is>
          <t>V730008</t>
        </is>
      </c>
      <c r="B672" t="n">
        <v>26</v>
      </c>
      <c r="C672" t="n">
        <v>20</v>
      </c>
      <c r="D672" t="inlineStr">
        <is>
          <t>Martin Tolksdorf Logistics GmbH</t>
        </is>
      </c>
      <c r="E672" t="inlineStr">
        <is>
          <t>100787</t>
        </is>
      </c>
      <c r="F672" t="inlineStr">
        <is>
          <t>Bahnhofstrasse 47</t>
        </is>
      </c>
      <c r="G672" t="inlineStr">
        <is>
          <t>65611</t>
        </is>
      </c>
      <c r="H672" t="inlineStr">
        <is>
          <t>Brechen</t>
        </is>
      </c>
      <c r="I672" t="inlineStr">
        <is>
          <t>DE</t>
        </is>
      </c>
      <c r="J672" t="inlineStr">
        <is>
          <t>SDGGMRS_DTW</t>
        </is>
      </c>
      <c r="K672" t="inlineStr"/>
      <c r="L672" t="inlineStr">
        <is>
          <t>2025-0034</t>
        </is>
      </c>
      <c r="M672" s="6" t="n">
        <v>45992</v>
      </c>
      <c r="N672" s="6" t="n">
        <v>46387</v>
      </c>
      <c r="O672" t="n">
        <v>62.85</v>
      </c>
    </row>
    <row r="673" hidden="1" s="287">
      <c r="A673" t="inlineStr">
        <is>
          <t>V730009</t>
        </is>
      </c>
      <c r="B673" t="n">
        <v>6</v>
      </c>
      <c r="C673" t="n">
        <v>50</v>
      </c>
      <c r="D673" t="inlineStr">
        <is>
          <t>NAVILAND CARGO SAS</t>
        </is>
      </c>
      <c r="E673" t="inlineStr">
        <is>
          <t>100432</t>
        </is>
      </c>
      <c r="F673" t="inlineStr">
        <is>
          <t>26 Quai Charles Pasqua</t>
        </is>
      </c>
      <c r="G673" t="inlineStr">
        <is>
          <t>92300</t>
        </is>
      </c>
      <c r="H673" t="inlineStr">
        <is>
          <t>Levallois-Perret</t>
        </is>
      </c>
      <c r="I673" t="inlineStr">
        <is>
          <t>FR</t>
        </is>
      </c>
      <c r="J673" t="inlineStr">
        <is>
          <t>SGGRSS_M20</t>
        </is>
      </c>
      <c r="K673" t="inlineStr">
        <is>
          <t>33 80 4960 042-6</t>
        </is>
      </c>
      <c r="L673" t="inlineStr">
        <is>
          <t>2025-0030</t>
        </is>
      </c>
      <c r="M673" s="6" t="n">
        <v>45992</v>
      </c>
      <c r="N673" s="6" t="n">
        <v>46721</v>
      </c>
      <c r="O673" t="n">
        <v>20.5</v>
      </c>
    </row>
    <row r="674" hidden="1" s="287">
      <c r="A674" t="inlineStr">
        <is>
          <t>V300055</t>
        </is>
      </c>
      <c r="B674" t="n">
        <v>48</v>
      </c>
      <c r="C674" t="n">
        <v>50</v>
      </c>
      <c r="D674" t="inlineStr">
        <is>
          <t>Weco Rail GmbH</t>
        </is>
      </c>
      <c r="E674" t="inlineStr">
        <is>
          <t>100763</t>
        </is>
      </c>
      <c r="F674" t="inlineStr">
        <is>
          <t>Tanbruckgrasse 3</t>
        </is>
      </c>
      <c r="G674" t="inlineStr">
        <is>
          <t>1120</t>
        </is>
      </c>
      <c r="H674" t="inlineStr">
        <is>
          <t>Wien</t>
        </is>
      </c>
      <c r="I674" t="inlineStr">
        <is>
          <t>AT</t>
        </is>
      </c>
      <c r="J674" t="inlineStr">
        <is>
          <t>SGGMRSS_M4</t>
        </is>
      </c>
      <c r="K674" t="inlineStr">
        <is>
          <t>37 80 4963 164-1</t>
        </is>
      </c>
      <c r="L674" t="inlineStr">
        <is>
          <t>2024-0008</t>
        </is>
      </c>
      <c r="M674" s="6" t="n">
        <v>45992</v>
      </c>
      <c r="N674" s="6" t="n">
        <v>46669</v>
      </c>
      <c r="O674" t="n">
        <v>27.5</v>
      </c>
    </row>
    <row r="675" hidden="1" s="287">
      <c r="A675" t="inlineStr">
        <is>
          <t>V200059</t>
        </is>
      </c>
      <c r="B675" t="n">
        <v>4</v>
      </c>
      <c r="C675" t="n">
        <v>50</v>
      </c>
      <c r="D675" t="inlineStr">
        <is>
          <t>LION Logistics GmbH</t>
        </is>
      </c>
      <c r="E675" t="inlineStr">
        <is>
          <t>100029</t>
        </is>
      </c>
      <c r="F675" t="inlineStr">
        <is>
          <t>Holunderweg 1</t>
        </is>
      </c>
      <c r="G675" t="inlineStr">
        <is>
          <t>03149</t>
        </is>
      </c>
      <c r="H675" t="inlineStr">
        <is>
          <t>Forst</t>
        </is>
      </c>
      <c r="I675" t="inlineStr">
        <is>
          <t>DE</t>
        </is>
      </c>
      <c r="J675" t="inlineStr">
        <is>
          <t>SGGNS_M11</t>
        </is>
      </c>
      <c r="K675" t="inlineStr">
        <is>
          <t>37 80 4561 371-8</t>
        </is>
      </c>
      <c r="L675" t="inlineStr">
        <is>
          <t>2022-0021</t>
        </is>
      </c>
      <c r="M675" s="6" t="n">
        <v>44835</v>
      </c>
      <c r="N675" s="6" t="n">
        <v>46477</v>
      </c>
      <c r="O675" t="n">
        <v>26.55</v>
      </c>
    </row>
    <row r="676" hidden="1" s="287">
      <c r="A676" t="inlineStr">
        <is>
          <t>V300089</t>
        </is>
      </c>
      <c r="B676" t="n">
        <v>26</v>
      </c>
      <c r="C676" t="n">
        <v>20</v>
      </c>
      <c r="D676" t="inlineStr">
        <is>
          <t>Kombiverkehr GmbH und Co. KG</t>
        </is>
      </c>
      <c r="E676" t="inlineStr">
        <is>
          <t>100332</t>
        </is>
      </c>
      <c r="F676" t="inlineStr">
        <is>
          <t>Zum Laurenburger Hof 76</t>
        </is>
      </c>
      <c r="G676" t="inlineStr">
        <is>
          <t>60594</t>
        </is>
      </c>
      <c r="H676" t="inlineStr">
        <is>
          <t>Frankfurt am Main</t>
        </is>
      </c>
      <c r="I676" t="inlineStr">
        <is>
          <t>DE</t>
        </is>
      </c>
      <c r="J676" t="inlineStr">
        <is>
          <t>SGNS_60</t>
        </is>
      </c>
      <c r="K676" t="inlineStr"/>
      <c r="L676" t="inlineStr">
        <is>
          <t>2025-0038</t>
        </is>
      </c>
      <c r="M676" s="6" t="n">
        <v>46143</v>
      </c>
      <c r="N676" s="6" t="n">
        <v>46873</v>
      </c>
      <c r="O676" t="n">
        <v>23.64</v>
      </c>
    </row>
    <row r="677" hidden="1" s="287">
      <c r="A677" t="inlineStr">
        <is>
          <t>V300031</t>
        </is>
      </c>
      <c r="B677" t="n">
        <v>87</v>
      </c>
      <c r="C677" t="n">
        <v>50</v>
      </c>
      <c r="D677" t="inlineStr">
        <is>
          <t>EWG Rail Zrt.</t>
        </is>
      </c>
      <c r="E677" t="inlineStr">
        <is>
          <t>100758</t>
        </is>
      </c>
      <c r="F677" t="inlineStr">
        <is>
          <t>Váci út 76 3.em</t>
        </is>
      </c>
      <c r="G677" t="inlineStr">
        <is>
          <t>1133</t>
        </is>
      </c>
      <c r="H677" t="inlineStr">
        <is>
          <t>Budapest</t>
        </is>
      </c>
      <c r="I677" t="inlineStr">
        <is>
          <t>HU</t>
        </is>
      </c>
      <c r="J677" t="inlineStr">
        <is>
          <t>SGGRSS_M2</t>
        </is>
      </c>
      <c r="K677" t="inlineStr">
        <is>
          <t>37 80 4980 778-7</t>
        </is>
      </c>
      <c r="L677" t="inlineStr">
        <is>
          <t>2023-0008</t>
        </is>
      </c>
      <c r="M677" s="6" t="n">
        <v>46023</v>
      </c>
      <c r="N677" s="6" t="n">
        <v>46905</v>
      </c>
      <c r="O677" t="n">
        <v>19.25</v>
      </c>
    </row>
    <row r="678" hidden="1" s="287">
      <c r="A678" t="inlineStr">
        <is>
          <t>V300091</t>
        </is>
      </c>
      <c r="B678" t="n">
        <v>5</v>
      </c>
      <c r="C678" t="n">
        <v>50</v>
      </c>
      <c r="D678" t="inlineStr">
        <is>
          <t>VA-KO Vagon Konteyner Mak. Muh.</t>
        </is>
      </c>
      <c r="E678" t="inlineStr">
        <is>
          <t>100016</t>
        </is>
      </c>
      <c r="F678" t="inlineStr">
        <is>
          <t>Pro.San. Tic. A.S.</t>
        </is>
      </c>
      <c r="G678" t="inlineStr">
        <is>
          <t>06730</t>
        </is>
      </c>
      <c r="H678" t="inlineStr">
        <is>
          <t>Beypazari/Ankara</t>
        </is>
      </c>
      <c r="I678" t="inlineStr">
        <is>
          <t>TR</t>
        </is>
      </c>
      <c r="J678" t="inlineStr">
        <is>
          <t>SGGMRS_M35</t>
        </is>
      </c>
      <c r="K678" t="inlineStr">
        <is>
          <t>37 80 4953 445-6</t>
        </is>
      </c>
      <c r="L678" t="inlineStr">
        <is>
          <t>2025-0039</t>
        </is>
      </c>
      <c r="M678" s="6" t="n">
        <v>45949</v>
      </c>
      <c r="N678" s="6" t="n">
        <v>46312</v>
      </c>
      <c r="O678" t="n">
        <v>35.85</v>
      </c>
    </row>
    <row r="679" hidden="1" s="287">
      <c r="A679" t="inlineStr">
        <is>
          <t>V720006</t>
        </is>
      </c>
      <c r="B679" t="n">
        <v>1</v>
      </c>
      <c r="C679" t="n">
        <v>50</v>
      </c>
      <c r="D679" t="inlineStr">
        <is>
          <t>RAILDOX GmbH &amp; Co. KG</t>
        </is>
      </c>
      <c r="E679" t="inlineStr">
        <is>
          <t>100521</t>
        </is>
      </c>
      <c r="F679" t="inlineStr">
        <is>
          <t>Zum Güterbahnhof  7</t>
        </is>
      </c>
      <c r="G679" t="inlineStr">
        <is>
          <t>99085</t>
        </is>
      </c>
      <c r="H679" t="inlineStr">
        <is>
          <t>Erfurt</t>
        </is>
      </c>
      <c r="I679" t="inlineStr">
        <is>
          <t>DE</t>
        </is>
      </c>
      <c r="J679" t="inlineStr">
        <is>
          <t>SGGRSS_M20</t>
        </is>
      </c>
      <c r="K679" t="inlineStr">
        <is>
          <t>33 80 4960 268-7</t>
        </is>
      </c>
      <c r="L679" t="inlineStr">
        <is>
          <t>2025-0011</t>
        </is>
      </c>
      <c r="M679" s="6" t="n">
        <v>46023</v>
      </c>
      <c r="N679" s="6" t="n">
        <v>46418</v>
      </c>
      <c r="O679" t="n">
        <v>30</v>
      </c>
    </row>
    <row r="680" hidden="1" s="287">
      <c r="A680" t="inlineStr">
        <is>
          <t>V100068</t>
        </is>
      </c>
      <c r="B680" t="n">
        <v>26</v>
      </c>
      <c r="C680" t="n">
        <v>20</v>
      </c>
      <c r="D680" t="inlineStr">
        <is>
          <t>LAUDE Smart Intermodal S.A.</t>
        </is>
      </c>
      <c r="E680" t="inlineStr">
        <is>
          <t>100026</t>
        </is>
      </c>
      <c r="F680" t="inlineStr">
        <is>
          <t>ul. Wroclawska 131</t>
        </is>
      </c>
      <c r="G680" t="inlineStr">
        <is>
          <t>87-100</t>
        </is>
      </c>
      <c r="H680" t="inlineStr">
        <is>
          <t>Torun</t>
        </is>
      </c>
      <c r="I680" t="inlineStr">
        <is>
          <t>PL</t>
        </is>
      </c>
      <c r="J680" t="inlineStr">
        <is>
          <t>SGMMNS_40</t>
        </is>
      </c>
      <c r="K680" t="inlineStr"/>
      <c r="L680" t="inlineStr">
        <is>
          <t>2026-0002</t>
        </is>
      </c>
      <c r="M680" s="6" t="n">
        <v>46081</v>
      </c>
      <c r="N680" s="6" t="n">
        <v>46445</v>
      </c>
      <c r="O680" t="n">
        <v>16.85</v>
      </c>
    </row>
    <row r="681" hidden="1" s="287">
      <c r="A681" t="inlineStr">
        <is>
          <t>V300005</t>
        </is>
      </c>
      <c r="B681" t="n">
        <v>13</v>
      </c>
      <c r="C681" t="n">
        <v>50</v>
      </c>
      <c r="D681" t="inlineStr">
        <is>
          <t>Hupac Intermodal SA</t>
        </is>
      </c>
      <c r="E681" t="inlineStr">
        <is>
          <t>100009</t>
        </is>
      </c>
      <c r="F681" t="inlineStr">
        <is>
          <t>Viale R. Manzoni 6</t>
        </is>
      </c>
      <c r="G681" t="inlineStr">
        <is>
          <t>6830</t>
        </is>
      </c>
      <c r="H681" t="inlineStr">
        <is>
          <t>Chiasso</t>
        </is>
      </c>
      <c r="I681" t="inlineStr">
        <is>
          <t>CH</t>
        </is>
      </c>
      <c r="J681" t="inlineStr">
        <is>
          <t>SDGGMRSS_M8</t>
        </is>
      </c>
      <c r="K681" t="inlineStr">
        <is>
          <t>37 80 4956 248-1</t>
        </is>
      </c>
      <c r="L681" t="inlineStr">
        <is>
          <t>2021-0007</t>
        </is>
      </c>
      <c r="M681" s="6" t="n">
        <v>44368</v>
      </c>
      <c r="N681" s="6" t="n">
        <v>46538</v>
      </c>
      <c r="O681" t="n">
        <v>51.3</v>
      </c>
    </row>
    <row r="682" hidden="1" s="287">
      <c r="A682" t="inlineStr">
        <is>
          <t>V300002</t>
        </is>
      </c>
      <c r="B682" t="n">
        <v>51</v>
      </c>
      <c r="C682" t="n">
        <v>50</v>
      </c>
      <c r="D682" t="inlineStr">
        <is>
          <t>Contargo Rail Services GmbH</t>
        </is>
      </c>
      <c r="E682" t="inlineStr">
        <is>
          <t>100001</t>
        </is>
      </c>
      <c r="F682" t="inlineStr">
        <is>
          <t>Rheinkaistrasse 2</t>
        </is>
      </c>
      <c r="G682" t="inlineStr">
        <is>
          <t>68159</t>
        </is>
      </c>
      <c r="H682" t="inlineStr">
        <is>
          <t>Mannheim</t>
        </is>
      </c>
      <c r="I682" t="inlineStr">
        <is>
          <t>DE</t>
        </is>
      </c>
      <c r="J682" t="inlineStr">
        <is>
          <t>SGNSS_M14</t>
        </is>
      </c>
      <c r="K682" t="inlineStr">
        <is>
          <t>37 80 4565 387-0</t>
        </is>
      </c>
      <c r="L682" t="inlineStr">
        <is>
          <t>2020-0004</t>
        </is>
      </c>
      <c r="M682" s="6" t="n">
        <v>44512</v>
      </c>
      <c r="N682" s="6" t="n">
        <v>46387</v>
      </c>
      <c r="O682" t="n">
        <v>28.2</v>
      </c>
    </row>
    <row r="683" hidden="1" s="287">
      <c r="A683" t="inlineStr">
        <is>
          <t>V100019</t>
        </is>
      </c>
      <c r="B683" t="n">
        <v>13</v>
      </c>
      <c r="C683" t="n">
        <v>50</v>
      </c>
      <c r="D683" t="inlineStr">
        <is>
          <t>Rail Cargo Austria AG</t>
        </is>
      </c>
      <c r="E683" t="inlineStr">
        <is>
          <t>100020</t>
        </is>
      </c>
      <c r="F683" t="inlineStr">
        <is>
          <t>Am Hauptbahnhof 2</t>
        </is>
      </c>
      <c r="G683" t="inlineStr">
        <is>
          <t>1100</t>
        </is>
      </c>
      <c r="H683" t="inlineStr">
        <is>
          <t>Wien</t>
        </is>
      </c>
      <c r="I683" t="inlineStr">
        <is>
          <t>AT</t>
        </is>
      </c>
      <c r="J683" t="inlineStr">
        <is>
          <t>SDGGMRSS_M8</t>
        </is>
      </c>
      <c r="K683" t="inlineStr">
        <is>
          <t>37 80 4956 607-8</t>
        </is>
      </c>
      <c r="L683" t="inlineStr">
        <is>
          <t>2021-0036</t>
        </is>
      </c>
      <c r="M683" s="6" t="n">
        <v>44635</v>
      </c>
      <c r="N683" s="6" t="n">
        <v>46326</v>
      </c>
      <c r="O683" t="n">
        <v>37</v>
      </c>
    </row>
    <row r="684" hidden="1" s="287">
      <c r="A684" t="inlineStr">
        <is>
          <t>V400005</t>
        </is>
      </c>
      <c r="B684" t="n">
        <v>5</v>
      </c>
      <c r="C684" t="n">
        <v>50</v>
      </c>
      <c r="D684" t="inlineStr">
        <is>
          <t>DB Cargo AG</t>
        </is>
      </c>
      <c r="E684" t="inlineStr">
        <is>
          <t>100000</t>
        </is>
      </c>
      <c r="F684" t="inlineStr">
        <is>
          <t>Rheinstrasse 2</t>
        </is>
      </c>
      <c r="G684" t="inlineStr">
        <is>
          <t>55116</t>
        </is>
      </c>
      <c r="H684" t="inlineStr">
        <is>
          <t>Mainz</t>
        </is>
      </c>
      <c r="I684" t="inlineStr">
        <is>
          <t>DE</t>
        </is>
      </c>
      <c r="J684" t="inlineStr">
        <is>
          <t>SGGNS_M11</t>
        </is>
      </c>
      <c r="K684" t="inlineStr">
        <is>
          <t>37 80 4561 416-1</t>
        </is>
      </c>
      <c r="L684" t="inlineStr">
        <is>
          <t>2021-2420</t>
        </is>
      </c>
      <c r="M684" s="6" t="n">
        <v>44930</v>
      </c>
      <c r="N684" s="6" t="n">
        <v>47087</v>
      </c>
      <c r="O684" t="n">
        <v>24.4</v>
      </c>
    </row>
    <row r="685" hidden="1" s="287">
      <c r="A685" t="inlineStr">
        <is>
          <t>V300023</t>
        </is>
      </c>
      <c r="B685" t="n">
        <v>6</v>
      </c>
      <c r="C685" t="n">
        <v>50</v>
      </c>
      <c r="D685" t="inlineStr">
        <is>
          <t>Oceanogate Italia S.r.l.</t>
        </is>
      </c>
      <c r="E685" t="inlineStr">
        <is>
          <t>100010</t>
        </is>
      </c>
      <c r="F685" t="inlineStr">
        <is>
          <t>Via Primo Maggio 1</t>
        </is>
      </c>
      <c r="G685" t="inlineStr">
        <is>
          <t>20066</t>
        </is>
      </c>
      <c r="H685" t="inlineStr">
        <is>
          <t>Melzo (MI)</t>
        </is>
      </c>
      <c r="I685" t="inlineStr">
        <is>
          <t>IT</t>
        </is>
      </c>
      <c r="J685" t="inlineStr">
        <is>
          <t>SDGGMRSS_M8</t>
        </is>
      </c>
      <c r="K685" t="inlineStr">
        <is>
          <t>35 80 4956 106-3</t>
        </is>
      </c>
      <c r="L685" t="inlineStr">
        <is>
          <t>2022-0006</t>
        </is>
      </c>
      <c r="M685" s="6" t="n">
        <v>44930</v>
      </c>
      <c r="N685" s="6" t="n">
        <v>46387</v>
      </c>
      <c r="O685" t="n">
        <v>66.15000000000001</v>
      </c>
    </row>
    <row r="686" hidden="1" s="287">
      <c r="A686" t="inlineStr">
        <is>
          <t>V300026</t>
        </is>
      </c>
      <c r="B686" t="n">
        <v>13</v>
      </c>
      <c r="C686" t="n">
        <v>50</v>
      </c>
      <c r="D686" t="inlineStr">
        <is>
          <t>Oceanogate Italia S.r.l.</t>
        </is>
      </c>
      <c r="E686" t="inlineStr">
        <is>
          <t>100010</t>
        </is>
      </c>
      <c r="F686" t="inlineStr">
        <is>
          <t>Via Primo Maggio 1</t>
        </is>
      </c>
      <c r="G686" t="inlineStr">
        <is>
          <t>20066</t>
        </is>
      </c>
      <c r="H686" t="inlineStr">
        <is>
          <t>Melzo (MI)</t>
        </is>
      </c>
      <c r="I686" t="inlineStr">
        <is>
          <t>IT</t>
        </is>
      </c>
      <c r="J686" t="inlineStr">
        <is>
          <t>SDGGMRSS_M16</t>
        </is>
      </c>
      <c r="K686" t="inlineStr">
        <is>
          <t>37 80 4992 535-7</t>
        </is>
      </c>
      <c r="L686" t="inlineStr">
        <is>
          <t>2023-0005</t>
        </is>
      </c>
      <c r="M686" s="6" t="n">
        <v>45017</v>
      </c>
      <c r="N686" s="6" t="n">
        <v>46387</v>
      </c>
      <c r="O686" t="n">
        <v>66.43000000000001</v>
      </c>
    </row>
    <row r="687" hidden="1" s="287">
      <c r="A687" t="inlineStr">
        <is>
          <t>V100039</t>
        </is>
      </c>
      <c r="B687" t="n">
        <v>10</v>
      </c>
      <c r="C687" t="n">
        <v>50</v>
      </c>
      <c r="D687" t="inlineStr">
        <is>
          <t>Rail Cargo Austria AG</t>
        </is>
      </c>
      <c r="E687" t="inlineStr">
        <is>
          <t>100020</t>
        </is>
      </c>
      <c r="F687" t="inlineStr">
        <is>
          <t>Am Hauptbahnhof 2</t>
        </is>
      </c>
      <c r="G687" t="inlineStr">
        <is>
          <t>1100</t>
        </is>
      </c>
      <c r="H687" t="inlineStr">
        <is>
          <t>Wien</t>
        </is>
      </c>
      <c r="I687" t="inlineStr">
        <is>
          <t>AT</t>
        </is>
      </c>
      <c r="J687" t="inlineStr">
        <is>
          <t>SDGGMRSS_M8</t>
        </is>
      </c>
      <c r="K687" t="inlineStr">
        <is>
          <t>35 80 4956 138-6</t>
        </is>
      </c>
      <c r="L687" t="inlineStr">
        <is>
          <t>2022-0023</t>
        </is>
      </c>
      <c r="M687" s="6" t="n">
        <v>44958</v>
      </c>
      <c r="N687" s="6" t="n">
        <v>46203</v>
      </c>
      <c r="O687" t="n">
        <v>49.9</v>
      </c>
    </row>
    <row r="688" hidden="1" s="287">
      <c r="A688" t="inlineStr">
        <is>
          <t>V200030</t>
        </is>
      </c>
      <c r="B688" t="n">
        <v>5</v>
      </c>
      <c r="C688" t="n">
        <v>50</v>
      </c>
      <c r="D688" t="inlineStr">
        <is>
          <t>RTB Cargo Netherlands B.V.</t>
        </is>
      </c>
      <c r="E688" t="inlineStr">
        <is>
          <t>100002</t>
        </is>
      </c>
      <c r="F688" t="inlineStr">
        <is>
          <t>Albert-Plesmanweg 57</t>
        </is>
      </c>
      <c r="G688" t="inlineStr">
        <is>
          <t>3088GB</t>
        </is>
      </c>
      <c r="H688" t="inlineStr">
        <is>
          <t>Rotterdam</t>
        </is>
      </c>
      <c r="I688" t="inlineStr">
        <is>
          <t>NL</t>
        </is>
      </c>
      <c r="J688" t="inlineStr">
        <is>
          <t>SGGRSS_M20</t>
        </is>
      </c>
      <c r="K688" t="inlineStr">
        <is>
          <t>33 80 4960 267-9</t>
        </is>
      </c>
      <c r="L688" t="inlineStr">
        <is>
          <t>2023-0023</t>
        </is>
      </c>
      <c r="M688" s="6" t="n">
        <v>45176</v>
      </c>
      <c r="N688" s="6" t="n">
        <v>46081</v>
      </c>
      <c r="O688" t="n">
        <v>34.5</v>
      </c>
    </row>
    <row r="689" hidden="1" s="287">
      <c r="A689" t="inlineStr">
        <is>
          <t>V200031</t>
        </is>
      </c>
      <c r="B689" t="n">
        <v>2</v>
      </c>
      <c r="C689" t="n">
        <v>50</v>
      </c>
      <c r="D689" t="inlineStr">
        <is>
          <t>zigsXpress GmbH</t>
        </is>
      </c>
      <c r="E689" t="inlineStr">
        <is>
          <t>100008</t>
        </is>
      </c>
      <c r="F689" t="inlineStr">
        <is>
          <t>Afrikastrasse 3</t>
        </is>
      </c>
      <c r="G689" t="inlineStr">
        <is>
          <t>20457</t>
        </is>
      </c>
      <c r="H689" t="inlineStr">
        <is>
          <t>Hamburg</t>
        </is>
      </c>
      <c r="I689" t="inlineStr">
        <is>
          <t>DE</t>
        </is>
      </c>
      <c r="J689" t="inlineStr">
        <is>
          <t>SGGRSS_M2</t>
        </is>
      </c>
      <c r="K689" t="inlineStr">
        <is>
          <t>37 80 4960 954-8</t>
        </is>
      </c>
      <c r="L689" t="inlineStr">
        <is>
          <t>2023-0036</t>
        </is>
      </c>
      <c r="M689" s="6" t="n">
        <v>45288</v>
      </c>
      <c r="N689" s="6" t="n">
        <v>46387</v>
      </c>
      <c r="O689" t="n">
        <v>25.8</v>
      </c>
    </row>
    <row r="690" hidden="1" s="287">
      <c r="A690" t="inlineStr">
        <is>
          <t>V300041</t>
        </is>
      </c>
      <c r="B690" t="n">
        <v>5</v>
      </c>
      <c r="C690" t="n">
        <v>50</v>
      </c>
      <c r="D690" t="inlineStr">
        <is>
          <t>Contargo Rail Services GmbH</t>
        </is>
      </c>
      <c r="E690" t="inlineStr">
        <is>
          <t>100001</t>
        </is>
      </c>
      <c r="F690" t="inlineStr">
        <is>
          <t>Rheinkaistrasse 2</t>
        </is>
      </c>
      <c r="G690" t="inlineStr">
        <is>
          <t>68159</t>
        </is>
      </c>
      <c r="H690" t="inlineStr">
        <is>
          <t>Mannheim</t>
        </is>
      </c>
      <c r="I690" t="inlineStr">
        <is>
          <t>DE</t>
        </is>
      </c>
      <c r="J690" t="inlineStr">
        <is>
          <t>SGGRSS_M20</t>
        </is>
      </c>
      <c r="K690" t="inlineStr">
        <is>
          <t>33 80 4960 292-7</t>
        </is>
      </c>
      <c r="L690" t="inlineStr">
        <is>
          <t>2023-0018</t>
        </is>
      </c>
      <c r="M690" s="6" t="n">
        <v>45292</v>
      </c>
      <c r="N690" s="6" t="n">
        <v>46752</v>
      </c>
      <c r="O690" t="n">
        <v>39.1</v>
      </c>
    </row>
    <row r="691" hidden="1" s="287">
      <c r="A691" t="inlineStr">
        <is>
          <t>V300042</t>
        </is>
      </c>
      <c r="B691" t="n">
        <v>7</v>
      </c>
      <c r="C691" t="n">
        <v>50</v>
      </c>
      <c r="D691" t="inlineStr">
        <is>
          <t>LTE Logistik- und Transport GmbH</t>
        </is>
      </c>
      <c r="E691" t="inlineStr">
        <is>
          <t>100766</t>
        </is>
      </c>
      <c r="F691" t="inlineStr">
        <is>
          <t>Hans-Roth-Strasse 3/1/Top 5</t>
        </is>
      </c>
      <c r="G691" t="inlineStr">
        <is>
          <t>8073</t>
        </is>
      </c>
      <c r="H691" t="inlineStr">
        <is>
          <t>Feldkirchen bei Graz</t>
        </is>
      </c>
      <c r="I691" t="inlineStr">
        <is>
          <t>AT</t>
        </is>
      </c>
      <c r="J691" t="inlineStr">
        <is>
          <t>SDGGMRS_M7</t>
        </is>
      </c>
      <c r="K691" t="inlineStr">
        <is>
          <t>37 80 4993 291-6</t>
        </is>
      </c>
      <c r="L691" t="inlineStr">
        <is>
          <t>2023-0040</t>
        </is>
      </c>
      <c r="M691" s="6" t="n">
        <v>45322</v>
      </c>
      <c r="N691" s="6" t="n">
        <v>46387</v>
      </c>
      <c r="O691" t="n">
        <v>43</v>
      </c>
    </row>
    <row r="692" hidden="1" s="287">
      <c r="A692" t="inlineStr">
        <is>
          <t>V300043</t>
        </is>
      </c>
      <c r="B692" t="n">
        <v>4</v>
      </c>
      <c r="C692" t="n">
        <v>50</v>
      </c>
      <c r="D692" t="inlineStr">
        <is>
          <t>Sangritana SpA</t>
        </is>
      </c>
      <c r="E692" t="inlineStr">
        <is>
          <t>100762</t>
        </is>
      </c>
      <c r="F692" t="inlineStr">
        <is>
          <t>Piazza Camillo Dellarciprete 6</t>
        </is>
      </c>
      <c r="G692" t="inlineStr">
        <is>
          <t>66034</t>
        </is>
      </c>
      <c r="H692" t="inlineStr">
        <is>
          <t>Lanciano</t>
        </is>
      </c>
      <c r="I692" t="inlineStr">
        <is>
          <t>IT</t>
        </is>
      </c>
      <c r="J692" t="inlineStr">
        <is>
          <t>SGNS_M13</t>
        </is>
      </c>
      <c r="K692" t="inlineStr">
        <is>
          <t>37 80 4564 193-3</t>
        </is>
      </c>
      <c r="L692" t="inlineStr">
        <is>
          <t>2023-0039</t>
        </is>
      </c>
      <c r="M692" s="6" t="n">
        <v>45347</v>
      </c>
      <c r="N692" s="6" t="n">
        <v>46418</v>
      </c>
      <c r="O692" t="n">
        <v>20.92</v>
      </c>
    </row>
    <row r="693" hidden="1" s="287">
      <c r="A693" t="inlineStr">
        <is>
          <t>V200039</t>
        </is>
      </c>
      <c r="B693" t="n">
        <v>7</v>
      </c>
      <c r="C693" t="n">
        <v>50</v>
      </c>
      <c r="D693" t="inlineStr">
        <is>
          <t>railCare AG</t>
        </is>
      </c>
      <c r="E693" t="inlineStr">
        <is>
          <t>100771</t>
        </is>
      </c>
      <c r="F693" t="inlineStr">
        <is>
          <t>Industriestrasse 17</t>
        </is>
      </c>
      <c r="G693" t="inlineStr">
        <is>
          <t>4612</t>
        </is>
      </c>
      <c r="H693" t="inlineStr">
        <is>
          <t>Wangen bei Olten</t>
        </is>
      </c>
      <c r="I693" t="inlineStr">
        <is>
          <t>CH</t>
        </is>
      </c>
      <c r="J693" t="inlineStr">
        <is>
          <t>SGGMRSS_M38</t>
        </is>
      </c>
      <c r="K693" t="inlineStr">
        <is>
          <t>37 80 4963 501-4</t>
        </is>
      </c>
      <c r="L693" t="inlineStr">
        <is>
          <t>2024-0019</t>
        </is>
      </c>
      <c r="M693" s="6" t="n">
        <v>45798</v>
      </c>
      <c r="N693" s="6" t="n">
        <v>47968</v>
      </c>
      <c r="O693" t="n">
        <v>50.25</v>
      </c>
    </row>
    <row r="694" hidden="1" s="287">
      <c r="A694" t="inlineStr">
        <is>
          <t>V100058</t>
        </is>
      </c>
      <c r="B694" t="n">
        <v>27</v>
      </c>
      <c r="C694" t="n">
        <v>20</v>
      </c>
      <c r="D694" t="inlineStr">
        <is>
          <t>RheinCargo GmbH &amp; Co. KG</t>
        </is>
      </c>
      <c r="E694" t="inlineStr">
        <is>
          <t>100011</t>
        </is>
      </c>
      <c r="F694" t="inlineStr">
        <is>
          <t>Hammer Landstrasse 3</t>
        </is>
      </c>
      <c r="G694" t="inlineStr">
        <is>
          <t>41460</t>
        </is>
      </c>
      <c r="H694" t="inlineStr">
        <is>
          <t>Neuss</t>
        </is>
      </c>
      <c r="I694" t="inlineStr">
        <is>
          <t>DE</t>
        </is>
      </c>
      <c r="J694" t="inlineStr">
        <is>
          <t>SGGNS_80XL</t>
        </is>
      </c>
      <c r="K694" t="inlineStr"/>
      <c r="L694" t="inlineStr">
        <is>
          <t>2024-0020</t>
        </is>
      </c>
      <c r="M694" s="6" t="n">
        <v>46539</v>
      </c>
      <c r="N694" s="6" t="n">
        <v>46924</v>
      </c>
      <c r="O694" t="n">
        <v>27.15</v>
      </c>
    </row>
    <row r="695" hidden="1" s="287">
      <c r="A695" t="inlineStr">
        <is>
          <t>V200042</t>
        </is>
      </c>
      <c r="B695" t="n">
        <v>12</v>
      </c>
      <c r="C695" t="n">
        <v>50</v>
      </c>
      <c r="D695" t="inlineStr">
        <is>
          <t>Captrain Deutschland CargoWest GmbH</t>
        </is>
      </c>
      <c r="E695" t="inlineStr">
        <is>
          <t>100030</t>
        </is>
      </c>
      <c r="F695" t="inlineStr">
        <is>
          <t>Am Grubenhof 2</t>
        </is>
      </c>
      <c r="G695" t="inlineStr">
        <is>
          <t>33330</t>
        </is>
      </c>
      <c r="H695" t="inlineStr">
        <is>
          <t>Gütersloh</t>
        </is>
      </c>
      <c r="I695" t="inlineStr">
        <is>
          <t>DE</t>
        </is>
      </c>
      <c r="J695" t="inlineStr">
        <is>
          <t>SGMMNS_M17</t>
        </is>
      </c>
      <c r="K695" t="inlineStr">
        <is>
          <t>33 80 4505 479-2</t>
        </is>
      </c>
      <c r="L695" t="inlineStr">
        <is>
          <t>2022-0010</t>
        </is>
      </c>
      <c r="M695" s="6" t="n">
        <v>45474</v>
      </c>
      <c r="N695" s="6" t="n">
        <v>46203</v>
      </c>
      <c r="O695" t="n">
        <v>21.4</v>
      </c>
    </row>
    <row r="696" hidden="1" s="287">
      <c r="A696" t="inlineStr">
        <is>
          <t>V300054</t>
        </is>
      </c>
      <c r="B696" t="n">
        <v>6</v>
      </c>
      <c r="C696" t="n">
        <v>50</v>
      </c>
      <c r="D696" t="inlineStr">
        <is>
          <t>BLS Cargo AG</t>
        </is>
      </c>
      <c r="E696" t="inlineStr">
        <is>
          <t>100033</t>
        </is>
      </c>
      <c r="F696" t="inlineStr">
        <is>
          <t>Freiburgstrasse 130</t>
        </is>
      </c>
      <c r="G696" t="inlineStr">
        <is>
          <t>3001</t>
        </is>
      </c>
      <c r="H696" t="inlineStr">
        <is>
          <t>Bern</t>
        </is>
      </c>
      <c r="I696" t="inlineStr">
        <is>
          <t>CH</t>
        </is>
      </c>
      <c r="J696" t="inlineStr">
        <is>
          <t>SGMMNS_M29</t>
        </is>
      </c>
      <c r="K696" t="inlineStr">
        <is>
          <t>33 80 4505 934-6</t>
        </is>
      </c>
      <c r="L696" t="inlineStr">
        <is>
          <t>2024-0024</t>
        </is>
      </c>
      <c r="M696" s="6" t="n">
        <v>45567</v>
      </c>
      <c r="N696" s="6" t="n">
        <v>46387</v>
      </c>
      <c r="O696" t="n">
        <v>23.5</v>
      </c>
    </row>
    <row r="697" hidden="1" s="287">
      <c r="A697" t="inlineStr">
        <is>
          <t>V200040</t>
        </is>
      </c>
      <c r="B697" t="n">
        <v>88</v>
      </c>
      <c r="C697" t="n">
        <v>50</v>
      </c>
      <c r="D697" t="inlineStr">
        <is>
          <t>PCC Intermodal S.A.</t>
        </is>
      </c>
      <c r="E697" t="inlineStr">
        <is>
          <t>100761</t>
        </is>
      </c>
      <c r="F697" t="inlineStr">
        <is>
          <t>ul Hutnicza 16</t>
        </is>
      </c>
      <c r="G697" t="inlineStr">
        <is>
          <t>81-061</t>
        </is>
      </c>
      <c r="H697" t="inlineStr">
        <is>
          <t>Gdynia</t>
        </is>
      </c>
      <c r="I697" t="inlineStr">
        <is>
          <t>PL</t>
        </is>
      </c>
      <c r="J697" t="inlineStr">
        <is>
          <t>SGNS_M13</t>
        </is>
      </c>
      <c r="K697" t="inlineStr">
        <is>
          <t>37 80 4564 430-9</t>
        </is>
      </c>
      <c r="L697" t="inlineStr">
        <is>
          <t>2024-0021</t>
        </is>
      </c>
      <c r="M697" s="6" t="n">
        <v>45609</v>
      </c>
      <c r="N697" s="6" t="n">
        <v>47069</v>
      </c>
      <c r="O697" t="n">
        <v>20.8</v>
      </c>
    </row>
    <row r="698" hidden="1" s="287">
      <c r="A698" t="inlineStr">
        <is>
          <t>V100049</t>
        </is>
      </c>
      <c r="B698" t="n">
        <v>103</v>
      </c>
      <c r="C698" t="n">
        <v>50</v>
      </c>
      <c r="D698" t="inlineStr">
        <is>
          <t>Grain Logistic Sp.z.o.o.</t>
        </is>
      </c>
      <c r="E698" t="inlineStr">
        <is>
          <t>100765</t>
        </is>
      </c>
      <c r="F698" t="inlineStr">
        <is>
          <t>ul. Nowogrodzka 31/413</t>
        </is>
      </c>
      <c r="G698" t="inlineStr">
        <is>
          <t>00-511</t>
        </is>
      </c>
      <c r="H698" t="inlineStr">
        <is>
          <t>Warszawa</t>
        </is>
      </c>
      <c r="I698" t="inlineStr">
        <is>
          <t>PL</t>
        </is>
      </c>
      <c r="J698" t="inlineStr">
        <is>
          <t>SGNSS_M42</t>
        </is>
      </c>
      <c r="K698" t="inlineStr">
        <is>
          <t>33 80 4552 738-3</t>
        </is>
      </c>
      <c r="L698" t="inlineStr">
        <is>
          <t>2023-0035</t>
        </is>
      </c>
      <c r="M698" s="6" t="n">
        <v>45665</v>
      </c>
      <c r="N698" s="6" t="n">
        <v>46081</v>
      </c>
      <c r="O698" t="n">
        <v>19.5</v>
      </c>
    </row>
    <row r="699" hidden="1" s="287">
      <c r="A699" t="inlineStr">
        <is>
          <t>V200046</t>
        </is>
      </c>
      <c r="B699" t="n">
        <v>5</v>
      </c>
      <c r="C699" t="n">
        <v>50</v>
      </c>
      <c r="D699" t="inlineStr">
        <is>
          <t>Pimk Rail PLS</t>
        </is>
      </c>
      <c r="E699" t="inlineStr">
        <is>
          <t>100478</t>
        </is>
      </c>
      <c r="F699" t="inlineStr">
        <is>
          <t>Rogoshko shousse 36</t>
        </is>
      </c>
      <c r="G699" t="inlineStr">
        <is>
          <t>4003</t>
        </is>
      </c>
      <c r="H699" t="inlineStr">
        <is>
          <t>Plovdiv</t>
        </is>
      </c>
      <c r="I699" t="inlineStr">
        <is>
          <t>BG</t>
        </is>
      </c>
      <c r="J699" t="inlineStr">
        <is>
          <t>SGGRSS_M20</t>
        </is>
      </c>
      <c r="K699" t="inlineStr">
        <is>
          <t>33 80 4960 314-9</t>
        </is>
      </c>
      <c r="L699" t="inlineStr">
        <is>
          <t>2024-0034</t>
        </is>
      </c>
      <c r="M699" s="6" t="n">
        <v>45625</v>
      </c>
      <c r="N699" s="6" t="n">
        <v>46203</v>
      </c>
      <c r="O699" t="n">
        <v>25.03</v>
      </c>
    </row>
    <row r="700" hidden="1" s="287">
      <c r="A700" t="inlineStr">
        <is>
          <t>V200049</t>
        </is>
      </c>
      <c r="B700" t="n">
        <v>7</v>
      </c>
      <c r="C700" t="n">
        <v>50</v>
      </c>
      <c r="D700" t="inlineStr">
        <is>
          <t>PCC Intermodal S.A.</t>
        </is>
      </c>
      <c r="E700" t="inlineStr">
        <is>
          <t>100761</t>
        </is>
      </c>
      <c r="F700" t="inlineStr">
        <is>
          <t>ul Hutnicza 16</t>
        </is>
      </c>
      <c r="G700" t="inlineStr">
        <is>
          <t>81-061</t>
        </is>
      </c>
      <c r="H700" t="inlineStr">
        <is>
          <t>Gdynia</t>
        </is>
      </c>
      <c r="I700" t="inlineStr">
        <is>
          <t>PL</t>
        </is>
      </c>
      <c r="J700" t="inlineStr">
        <is>
          <t>SGGMRSS_M4</t>
        </is>
      </c>
      <c r="K700" t="inlineStr">
        <is>
          <t>37 80 4963 244-1</t>
        </is>
      </c>
      <c r="L700" t="inlineStr">
        <is>
          <t>2024-0040</t>
        </is>
      </c>
      <c r="M700" s="6" t="n">
        <v>45677</v>
      </c>
      <c r="N700" s="6" t="n">
        <v>47867</v>
      </c>
      <c r="O700" t="n">
        <v>30</v>
      </c>
    </row>
    <row r="701" hidden="1" s="287">
      <c r="A701" t="inlineStr">
        <is>
          <t>V300063</t>
        </is>
      </c>
      <c r="B701" t="n">
        <v>10</v>
      </c>
      <c r="C701" t="n">
        <v>50</v>
      </c>
      <c r="D701" t="inlineStr">
        <is>
          <t>Kombiverkehr GmbH und Co. KG</t>
        </is>
      </c>
      <c r="E701" t="inlineStr">
        <is>
          <t>100332</t>
        </is>
      </c>
      <c r="F701" t="inlineStr">
        <is>
          <t>Zum Laurenburger Hof 76</t>
        </is>
      </c>
      <c r="G701" t="inlineStr">
        <is>
          <t>60594</t>
        </is>
      </c>
      <c r="H701" t="inlineStr">
        <is>
          <t>Frankfurt am Main</t>
        </is>
      </c>
      <c r="I701" t="inlineStr">
        <is>
          <t>DE</t>
        </is>
      </c>
      <c r="J701" t="inlineStr">
        <is>
          <t>SDGGMRSS_M32</t>
        </is>
      </c>
      <c r="K701" t="inlineStr">
        <is>
          <t>37 80 4992 841-9</t>
        </is>
      </c>
      <c r="L701" t="inlineStr">
        <is>
          <t>2024-0036</t>
        </is>
      </c>
      <c r="M701" s="6" t="n">
        <v>45720</v>
      </c>
      <c r="N701" s="6" t="n">
        <v>46477</v>
      </c>
      <c r="O701" t="n">
        <v>48.43</v>
      </c>
    </row>
    <row r="702" hidden="1" s="287">
      <c r="A702" t="inlineStr">
        <is>
          <t>V300065</t>
        </is>
      </c>
      <c r="B702" t="n">
        <v>2</v>
      </c>
      <c r="C702" t="n">
        <v>50</v>
      </c>
      <c r="D702" t="inlineStr">
        <is>
          <t>Martin Tolksdorf Logistics GmbH</t>
        </is>
      </c>
      <c r="E702" t="inlineStr">
        <is>
          <t>100787</t>
        </is>
      </c>
      <c r="F702" t="inlineStr">
        <is>
          <t>Bahnhofstrasse 47</t>
        </is>
      </c>
      <c r="G702" t="inlineStr">
        <is>
          <t>65611</t>
        </is>
      </c>
      <c r="H702" t="inlineStr">
        <is>
          <t>Brechen</t>
        </is>
      </c>
      <c r="I702" t="inlineStr">
        <is>
          <t>DE</t>
        </is>
      </c>
      <c r="J702" t="inlineStr">
        <is>
          <t>SGGRSS_M2</t>
        </is>
      </c>
      <c r="K702" t="inlineStr">
        <is>
          <t>37 80 4980 261-4</t>
        </is>
      </c>
      <c r="L702" t="inlineStr">
        <is>
          <t>2025-0003</t>
        </is>
      </c>
      <c r="M702" s="6" t="n">
        <v>45717</v>
      </c>
      <c r="N702" s="6" t="n">
        <v>46315</v>
      </c>
      <c r="O702" t="n">
        <v>31.5</v>
      </c>
    </row>
    <row r="703" hidden="1" s="287">
      <c r="A703" t="inlineStr">
        <is>
          <t>V300067</t>
        </is>
      </c>
      <c r="B703" t="n">
        <v>3</v>
      </c>
      <c r="C703" t="n">
        <v>50</v>
      </c>
      <c r="D703" t="inlineStr">
        <is>
          <t>Mindener Kreisbahnen GmbH</t>
        </is>
      </c>
      <c r="E703" t="inlineStr">
        <is>
          <t>100038</t>
        </is>
      </c>
      <c r="F703" t="inlineStr">
        <is>
          <t>Karlstrasse 48</t>
        </is>
      </c>
      <c r="G703" t="inlineStr">
        <is>
          <t>32423</t>
        </is>
      </c>
      <c r="H703" t="inlineStr">
        <is>
          <t>Minden</t>
        </is>
      </c>
      <c r="I703" t="inlineStr">
        <is>
          <t>DE</t>
        </is>
      </c>
      <c r="J703" t="inlineStr">
        <is>
          <t>SGGRS_M19</t>
        </is>
      </c>
      <c r="K703" t="inlineStr">
        <is>
          <t>35 80 4950 133-3</t>
        </is>
      </c>
      <c r="L703" t="inlineStr">
        <is>
          <t>2025-0002</t>
        </is>
      </c>
      <c r="M703" s="6" t="n">
        <v>45727</v>
      </c>
      <c r="N703" s="6" t="n">
        <v>46095</v>
      </c>
      <c r="O703" t="n">
        <v>27.79</v>
      </c>
    </row>
    <row r="704" hidden="1" s="287">
      <c r="A704" t="inlineStr">
        <is>
          <t>V200051</t>
        </is>
      </c>
      <c r="B704" t="n">
        <v>7</v>
      </c>
      <c r="C704" t="n">
        <v>50</v>
      </c>
      <c r="D704" t="inlineStr">
        <is>
          <t>Grampet Rail d.o.o.</t>
        </is>
      </c>
      <c r="E704" t="inlineStr">
        <is>
          <t>100789</t>
        </is>
      </c>
      <c r="F704" t="inlineStr">
        <is>
          <t>Koturaska 49</t>
        </is>
      </c>
      <c r="G704" t="inlineStr">
        <is>
          <t>10000</t>
        </is>
      </c>
      <c r="H704" t="inlineStr">
        <is>
          <t>Zagreb</t>
        </is>
      </c>
      <c r="I704" t="inlineStr">
        <is>
          <t>HR</t>
        </is>
      </c>
      <c r="J704" t="inlineStr">
        <is>
          <t>SGGRSS_M2</t>
        </is>
      </c>
      <c r="K704" t="inlineStr">
        <is>
          <t>37 80 4980 264-8</t>
        </is>
      </c>
      <c r="L704" t="inlineStr">
        <is>
          <t>2025-0006</t>
        </is>
      </c>
      <c r="M704" s="6" t="n">
        <v>45744</v>
      </c>
      <c r="N704" s="6" t="n">
        <v>46473</v>
      </c>
      <c r="O704" t="n">
        <v>20.18</v>
      </c>
    </row>
    <row r="705" hidden="1" s="287">
      <c r="A705" t="inlineStr">
        <is>
          <t>V400010</t>
        </is>
      </c>
      <c r="B705" t="n">
        <v>4</v>
      </c>
      <c r="C705" t="n">
        <v>50</v>
      </c>
      <c r="D705" t="inlineStr">
        <is>
          <t>DB Cargo AG</t>
        </is>
      </c>
      <c r="E705" t="inlineStr">
        <is>
          <t>100000</t>
        </is>
      </c>
      <c r="F705" t="inlineStr">
        <is>
          <t>Rheinstrasse 2</t>
        </is>
      </c>
      <c r="G705" t="inlineStr">
        <is>
          <t>55116</t>
        </is>
      </c>
      <c r="H705" t="inlineStr">
        <is>
          <t>Mainz</t>
        </is>
      </c>
      <c r="I705" t="inlineStr">
        <is>
          <t>DE</t>
        </is>
      </c>
      <c r="J705" t="inlineStr">
        <is>
          <t>SGGRSS_M2</t>
        </is>
      </c>
      <c r="K705" t="inlineStr">
        <is>
          <t>37 80 4980 254-9</t>
        </is>
      </c>
      <c r="L705" t="inlineStr">
        <is>
          <t>2021-2420</t>
        </is>
      </c>
      <c r="M705" s="6" t="n">
        <v>45891</v>
      </c>
      <c r="N705" s="6" t="n">
        <v>47330</v>
      </c>
      <c r="O705" t="n">
        <v>26.23</v>
      </c>
    </row>
    <row r="706" hidden="1" s="287">
      <c r="A706" t="inlineStr">
        <is>
          <t>V100061</t>
        </is>
      </c>
      <c r="B706" t="n">
        <v>27</v>
      </c>
      <c r="C706" t="n">
        <v>20</v>
      </c>
      <c r="D706" t="inlineStr">
        <is>
          <t>Rail Cargo Austria AG</t>
        </is>
      </c>
      <c r="E706" t="inlineStr">
        <is>
          <t>100020</t>
        </is>
      </c>
      <c r="F706" t="inlineStr">
        <is>
          <t>Am Hauptbahnhof 2</t>
        </is>
      </c>
      <c r="G706" t="inlineStr">
        <is>
          <t>1100</t>
        </is>
      </c>
      <c r="H706" t="inlineStr">
        <is>
          <t>Wien</t>
        </is>
      </c>
      <c r="I706" t="inlineStr">
        <is>
          <t>AT</t>
        </is>
      </c>
      <c r="J706" t="inlineStr">
        <is>
          <t>EANOS_95</t>
        </is>
      </c>
      <c r="K706" t="inlineStr"/>
      <c r="L706" t="inlineStr">
        <is>
          <t>2025-0008</t>
        </is>
      </c>
      <c r="M706" s="6" t="n">
        <v>46136</v>
      </c>
      <c r="N706" s="6" t="n">
        <v>50518</v>
      </c>
      <c r="O706" t="n">
        <v>26</v>
      </c>
    </row>
    <row r="707" hidden="1" s="287">
      <c r="A707" t="inlineStr">
        <is>
          <t>V200003</t>
        </is>
      </c>
      <c r="B707" t="n">
        <v>57</v>
      </c>
      <c r="C707" t="n">
        <v>50</v>
      </c>
      <c r="D707" t="inlineStr">
        <is>
          <t>RTB Cargo Netherlands B.V.</t>
        </is>
      </c>
      <c r="E707" t="inlineStr">
        <is>
          <t>100002</t>
        </is>
      </c>
      <c r="F707" t="inlineStr">
        <is>
          <t>Albert-Plesmanweg 57</t>
        </is>
      </c>
      <c r="G707" t="inlineStr">
        <is>
          <t>3088GB</t>
        </is>
      </c>
      <c r="H707" t="inlineStr">
        <is>
          <t>Rotterdam</t>
        </is>
      </c>
      <c r="I707" t="inlineStr">
        <is>
          <t>NL</t>
        </is>
      </c>
      <c r="J707" t="inlineStr">
        <is>
          <t>SGGRSS_M2</t>
        </is>
      </c>
      <c r="K707" t="inlineStr">
        <is>
          <t>37 80 4980 738-1</t>
        </is>
      </c>
      <c r="L707" t="inlineStr">
        <is>
          <t>2020-0001</t>
        </is>
      </c>
      <c r="M707" s="6" t="n">
        <v>45748</v>
      </c>
      <c r="N707" s="6" t="n">
        <v>46081</v>
      </c>
      <c r="O707" t="n">
        <v>32</v>
      </c>
    </row>
    <row r="708" hidden="1" s="287">
      <c r="A708" t="inlineStr">
        <is>
          <t>V200052</t>
        </is>
      </c>
      <c r="B708" t="n">
        <v>8</v>
      </c>
      <c r="C708" t="n">
        <v>50</v>
      </c>
      <c r="D708" t="inlineStr">
        <is>
          <t>CargoBeamer intermodal op. GmbH</t>
        </is>
      </c>
      <c r="E708" t="inlineStr">
        <is>
          <t>100005</t>
        </is>
      </c>
      <c r="F708" t="inlineStr">
        <is>
          <t>Kreuzstrasse 12</t>
        </is>
      </c>
      <c r="G708" t="inlineStr">
        <is>
          <t>04103</t>
        </is>
      </c>
      <c r="H708" t="inlineStr">
        <is>
          <t>Leipzig</t>
        </is>
      </c>
      <c r="I708" t="inlineStr">
        <is>
          <t>DE</t>
        </is>
      </c>
      <c r="J708" t="inlineStr">
        <is>
          <t>SGNSS_M10</t>
        </is>
      </c>
      <c r="K708" t="inlineStr">
        <is>
          <t>37 80 4565 592-5</t>
        </is>
      </c>
      <c r="L708" t="inlineStr">
        <is>
          <t>2025-0009</t>
        </is>
      </c>
      <c r="M708" s="6" t="n">
        <v>45809</v>
      </c>
      <c r="N708" s="6" t="n">
        <v>46538</v>
      </c>
      <c r="O708" t="n">
        <v>24.3</v>
      </c>
    </row>
    <row r="709" hidden="1" s="287">
      <c r="A709" t="inlineStr">
        <is>
          <t>V300068</t>
        </is>
      </c>
      <c r="B709" t="n">
        <v>7</v>
      </c>
      <c r="C709" t="n">
        <v>50</v>
      </c>
      <c r="D709" t="inlineStr">
        <is>
          <t>G.T.S.General Transport Services SpA</t>
        </is>
      </c>
      <c r="E709" t="inlineStr">
        <is>
          <t>100012</t>
        </is>
      </c>
      <c r="F709" t="inlineStr">
        <is>
          <t>Via Sasha Muciaccia 15</t>
        </is>
      </c>
      <c r="G709" t="inlineStr">
        <is>
          <t>70132</t>
        </is>
      </c>
      <c r="H709" t="inlineStr">
        <is>
          <t>Bari</t>
        </is>
      </c>
      <c r="I709" t="inlineStr">
        <is>
          <t>IT</t>
        </is>
      </c>
      <c r="J709" t="inlineStr">
        <is>
          <t>SDGGMRSS_M8</t>
        </is>
      </c>
      <c r="K709" t="inlineStr">
        <is>
          <t>37 80 4992 301-4</t>
        </is>
      </c>
      <c r="L709" t="inlineStr">
        <is>
          <t>2025-0013</t>
        </is>
      </c>
      <c r="M709" s="6" t="n">
        <v>45962</v>
      </c>
      <c r="N709" s="6" t="n">
        <v>46691</v>
      </c>
      <c r="O709" t="n">
        <v>45</v>
      </c>
    </row>
    <row r="710" hidden="1" s="287">
      <c r="A710" t="inlineStr">
        <is>
          <t>V300080</t>
        </is>
      </c>
      <c r="B710" t="n">
        <v>9</v>
      </c>
      <c r="C710" t="n">
        <v>50</v>
      </c>
      <c r="D710" t="inlineStr">
        <is>
          <t>Weco Rail GmbH</t>
        </is>
      </c>
      <c r="E710" t="inlineStr">
        <is>
          <t>100763</t>
        </is>
      </c>
      <c r="F710" t="inlineStr">
        <is>
          <t>Tanbruckgrasse 3</t>
        </is>
      </c>
      <c r="G710" t="inlineStr">
        <is>
          <t>1120</t>
        </is>
      </c>
      <c r="H710" t="inlineStr">
        <is>
          <t>Wien</t>
        </is>
      </c>
      <c r="I710" t="inlineStr">
        <is>
          <t>AT</t>
        </is>
      </c>
      <c r="J710" t="inlineStr">
        <is>
          <t>SGGMRS_M5</t>
        </is>
      </c>
      <c r="K710" t="inlineStr">
        <is>
          <t>37 80 4953 387-0</t>
        </is>
      </c>
      <c r="L710" t="inlineStr">
        <is>
          <t>2025-0014</t>
        </is>
      </c>
      <c r="M710" s="6" t="n">
        <v>45931</v>
      </c>
      <c r="N710" s="6" t="n">
        <v>46660</v>
      </c>
      <c r="O710" t="n">
        <v>26</v>
      </c>
    </row>
    <row r="711" hidden="1" s="287">
      <c r="A711" t="inlineStr">
        <is>
          <t>V720004</t>
        </is>
      </c>
      <c r="B711" t="n">
        <v>2</v>
      </c>
      <c r="C711" t="n">
        <v>50</v>
      </c>
      <c r="D711" t="inlineStr">
        <is>
          <t>Necoss GmbH</t>
        </is>
      </c>
      <c r="E711" t="inlineStr">
        <is>
          <t>100014</t>
        </is>
      </c>
      <c r="F711" t="inlineStr">
        <is>
          <t>Bahnhofplatz 42</t>
        </is>
      </c>
      <c r="G711" t="inlineStr">
        <is>
          <t>28195</t>
        </is>
      </c>
      <c r="H711" t="inlineStr">
        <is>
          <t>Bremen</t>
        </is>
      </c>
      <c r="I711" t="inlineStr">
        <is>
          <t>DE</t>
        </is>
      </c>
      <c r="J711" t="inlineStr">
        <is>
          <t>SGGRS_M19</t>
        </is>
      </c>
      <c r="K711" t="inlineStr">
        <is>
          <t>35 80 4950 137-4</t>
        </is>
      </c>
      <c r="L711" t="inlineStr">
        <is>
          <t>2025-0025</t>
        </is>
      </c>
      <c r="M711" s="6" t="n">
        <v>46023</v>
      </c>
      <c r="N711" s="6" t="n">
        <v>46387</v>
      </c>
      <c r="O711" t="n">
        <v>26.75</v>
      </c>
    </row>
    <row r="712" hidden="1" s="287">
      <c r="A712" t="inlineStr">
        <is>
          <t>V100019</t>
        </is>
      </c>
      <c r="B712" t="n">
        <v>43</v>
      </c>
      <c r="C712" t="n">
        <v>50</v>
      </c>
      <c r="D712" t="inlineStr">
        <is>
          <t>Rail Cargo Austria AG</t>
        </is>
      </c>
      <c r="E712" t="inlineStr">
        <is>
          <t>100020</t>
        </is>
      </c>
      <c r="F712" t="inlineStr">
        <is>
          <t>Am Hauptbahnhof 2</t>
        </is>
      </c>
      <c r="G712" t="inlineStr">
        <is>
          <t>1100</t>
        </is>
      </c>
      <c r="H712" t="inlineStr">
        <is>
          <t>Wien</t>
        </is>
      </c>
      <c r="I712" t="inlineStr">
        <is>
          <t>AT</t>
        </is>
      </c>
      <c r="J712" t="inlineStr">
        <is>
          <t>SDGGMRSS_M8</t>
        </is>
      </c>
      <c r="K712" t="inlineStr">
        <is>
          <t>37 80 4992 338-6</t>
        </is>
      </c>
      <c r="L712" t="inlineStr">
        <is>
          <t>2021-0036</t>
        </is>
      </c>
      <c r="M712" s="6" t="n">
        <v>45931</v>
      </c>
      <c r="N712" s="6" t="n">
        <v>46326</v>
      </c>
      <c r="O712" t="n">
        <v>37</v>
      </c>
    </row>
    <row r="713" hidden="1" s="287">
      <c r="A713" t="inlineStr">
        <is>
          <t>V200055</t>
        </is>
      </c>
      <c r="B713" t="n">
        <v>4</v>
      </c>
      <c r="C713" t="n">
        <v>50</v>
      </c>
      <c r="D713" t="inlineStr">
        <is>
          <t>zigsXpress GmbH</t>
        </is>
      </c>
      <c r="E713" t="inlineStr">
        <is>
          <t>100008</t>
        </is>
      </c>
      <c r="F713" t="inlineStr">
        <is>
          <t>Afrikastrasse 3</t>
        </is>
      </c>
      <c r="G713" t="inlineStr">
        <is>
          <t>20457</t>
        </is>
      </c>
      <c r="H713" t="inlineStr">
        <is>
          <t>Hamburg</t>
        </is>
      </c>
      <c r="I713" t="inlineStr">
        <is>
          <t>DE</t>
        </is>
      </c>
      <c r="J713" t="inlineStr">
        <is>
          <t>SGGRS_M19</t>
        </is>
      </c>
      <c r="K713" t="inlineStr">
        <is>
          <t>35 80 4950 117-6</t>
        </is>
      </c>
      <c r="L713" t="inlineStr">
        <is>
          <t>2025-0028</t>
        </is>
      </c>
      <c r="M713" s="6" t="n">
        <v>45974</v>
      </c>
      <c r="N713" s="6" t="n">
        <v>46752</v>
      </c>
      <c r="O713" t="n">
        <v>23.35</v>
      </c>
    </row>
    <row r="714" hidden="1" s="287">
      <c r="A714" t="inlineStr">
        <is>
          <t>V720005</t>
        </is>
      </c>
      <c r="B714" t="n">
        <v>27</v>
      </c>
      <c r="C714" t="n">
        <v>20</v>
      </c>
      <c r="D714" t="inlineStr">
        <is>
          <t>LAUDE Smart Intermodal S.A.</t>
        </is>
      </c>
      <c r="E714" t="inlineStr">
        <is>
          <t>100026</t>
        </is>
      </c>
      <c r="F714" t="inlineStr">
        <is>
          <t>ul. Wroclawska 131</t>
        </is>
      </c>
      <c r="G714" t="inlineStr">
        <is>
          <t>87-100</t>
        </is>
      </c>
      <c r="H714" t="inlineStr">
        <is>
          <t>Torun</t>
        </is>
      </c>
      <c r="I714" t="inlineStr">
        <is>
          <t>PL</t>
        </is>
      </c>
      <c r="J714" t="inlineStr">
        <is>
          <t>SDGGMRS_DTW</t>
        </is>
      </c>
      <c r="K714" t="inlineStr"/>
      <c r="L714" t="inlineStr">
        <is>
          <t>2025-0031</t>
        </is>
      </c>
      <c r="M714" s="6" t="n">
        <v>45992</v>
      </c>
      <c r="N714" s="6" t="n">
        <v>46387</v>
      </c>
      <c r="O714" t="n">
        <v>49.25</v>
      </c>
    </row>
    <row r="715" hidden="1" s="287">
      <c r="A715" t="inlineStr">
        <is>
          <t>V730008</t>
        </is>
      </c>
      <c r="B715" t="n">
        <v>27</v>
      </c>
      <c r="C715" t="n">
        <v>20</v>
      </c>
      <c r="D715" t="inlineStr">
        <is>
          <t>Martin Tolksdorf Logistics GmbH</t>
        </is>
      </c>
      <c r="E715" t="inlineStr">
        <is>
          <t>100787</t>
        </is>
      </c>
      <c r="F715" t="inlineStr">
        <is>
          <t>Bahnhofstrasse 47</t>
        </is>
      </c>
      <c r="G715" t="inlineStr">
        <is>
          <t>65611</t>
        </is>
      </c>
      <c r="H715" t="inlineStr">
        <is>
          <t>Brechen</t>
        </is>
      </c>
      <c r="I715" t="inlineStr">
        <is>
          <t>DE</t>
        </is>
      </c>
      <c r="J715" t="inlineStr">
        <is>
          <t>SDGGMRS_DTW</t>
        </is>
      </c>
      <c r="K715" t="inlineStr"/>
      <c r="L715" t="inlineStr">
        <is>
          <t>2025-0034</t>
        </is>
      </c>
      <c r="M715" s="6" t="n">
        <v>45992</v>
      </c>
      <c r="N715" s="6" t="n">
        <v>46387</v>
      </c>
      <c r="O715" t="n">
        <v>62.85</v>
      </c>
    </row>
    <row r="716" hidden="1" s="287">
      <c r="A716" t="inlineStr">
        <is>
          <t>V730009</t>
        </is>
      </c>
      <c r="B716" t="n">
        <v>7</v>
      </c>
      <c r="C716" t="n">
        <v>50</v>
      </c>
      <c r="D716" t="inlineStr">
        <is>
          <t>NAVILAND CARGO SAS</t>
        </is>
      </c>
      <c r="E716" t="inlineStr">
        <is>
          <t>100432</t>
        </is>
      </c>
      <c r="F716" t="inlineStr">
        <is>
          <t>26 Quai Charles Pasqua</t>
        </is>
      </c>
      <c r="G716" t="inlineStr">
        <is>
          <t>92300</t>
        </is>
      </c>
      <c r="H716" t="inlineStr">
        <is>
          <t>Levallois-Perret</t>
        </is>
      </c>
      <c r="I716" t="inlineStr">
        <is>
          <t>FR</t>
        </is>
      </c>
      <c r="J716" t="inlineStr">
        <is>
          <t>SGGRSS_M20</t>
        </is>
      </c>
      <c r="K716" t="inlineStr">
        <is>
          <t>33 80 4960 044-2</t>
        </is>
      </c>
      <c r="L716" t="inlineStr">
        <is>
          <t>2025-0030</t>
        </is>
      </c>
      <c r="M716" s="6" t="n">
        <v>45992</v>
      </c>
      <c r="N716" s="6" t="n">
        <v>46721</v>
      </c>
      <c r="O716" t="n">
        <v>20.5</v>
      </c>
    </row>
    <row r="717" hidden="1" s="287">
      <c r="A717" t="inlineStr">
        <is>
          <t>V300055</t>
        </is>
      </c>
      <c r="B717" t="n">
        <v>49</v>
      </c>
      <c r="C717" t="n">
        <v>50</v>
      </c>
      <c r="D717" t="inlineStr">
        <is>
          <t>Weco Rail GmbH</t>
        </is>
      </c>
      <c r="E717" t="inlineStr">
        <is>
          <t>100763</t>
        </is>
      </c>
      <c r="F717" t="inlineStr">
        <is>
          <t>Tanbruckgrasse 3</t>
        </is>
      </c>
      <c r="G717" t="inlineStr">
        <is>
          <t>1120</t>
        </is>
      </c>
      <c r="H717" t="inlineStr">
        <is>
          <t>Wien</t>
        </is>
      </c>
      <c r="I717" t="inlineStr">
        <is>
          <t>AT</t>
        </is>
      </c>
      <c r="J717" t="inlineStr">
        <is>
          <t>SGGMRSS_M4</t>
        </is>
      </c>
      <c r="K717" t="inlineStr">
        <is>
          <t>37 80 4963 165-8</t>
        </is>
      </c>
      <c r="L717" t="inlineStr">
        <is>
          <t>2024-0008</t>
        </is>
      </c>
      <c r="M717" s="6" t="n">
        <v>45992</v>
      </c>
      <c r="N717" s="6" t="n">
        <v>46669</v>
      </c>
      <c r="O717" t="n">
        <v>27.5</v>
      </c>
    </row>
    <row r="718" hidden="1" s="287">
      <c r="A718" t="inlineStr">
        <is>
          <t>V200058</t>
        </is>
      </c>
      <c r="B718" t="n">
        <v>1</v>
      </c>
      <c r="C718" t="n">
        <v>50</v>
      </c>
      <c r="D718" t="inlineStr">
        <is>
          <t>LION Logistics GmbH</t>
        </is>
      </c>
      <c r="E718" t="inlineStr">
        <is>
          <t>100029</t>
        </is>
      </c>
      <c r="F718" t="inlineStr">
        <is>
          <t>Holunderweg 1</t>
        </is>
      </c>
      <c r="G718" t="inlineStr">
        <is>
          <t>03149</t>
        </is>
      </c>
      <c r="H718" t="inlineStr">
        <is>
          <t>Forst</t>
        </is>
      </c>
      <c r="I718" t="inlineStr">
        <is>
          <t>DE</t>
        </is>
      </c>
      <c r="J718" t="inlineStr">
        <is>
          <t>SGGNS_M11</t>
        </is>
      </c>
      <c r="K718" t="inlineStr">
        <is>
          <t>37 80 4561 346-0</t>
        </is>
      </c>
      <c r="L718" t="inlineStr">
        <is>
          <t>2022-0004</t>
        </is>
      </c>
      <c r="M718" s="6" t="n">
        <v>44743</v>
      </c>
      <c r="N718" s="6" t="n">
        <v>46295</v>
      </c>
      <c r="O718" t="n">
        <v>24.55</v>
      </c>
    </row>
    <row r="719" hidden="1" s="287">
      <c r="A719" t="inlineStr">
        <is>
          <t>V200059</t>
        </is>
      </c>
      <c r="B719" t="n">
        <v>5</v>
      </c>
      <c r="C719" t="n">
        <v>50</v>
      </c>
      <c r="D719" t="inlineStr">
        <is>
          <t>LION Logistics GmbH</t>
        </is>
      </c>
      <c r="E719" t="inlineStr">
        <is>
          <t>100029</t>
        </is>
      </c>
      <c r="F719" t="inlineStr">
        <is>
          <t>Holunderweg 1</t>
        </is>
      </c>
      <c r="G719" t="inlineStr">
        <is>
          <t>03149</t>
        </is>
      </c>
      <c r="H719" t="inlineStr">
        <is>
          <t>Forst</t>
        </is>
      </c>
      <c r="I719" t="inlineStr">
        <is>
          <t>DE</t>
        </is>
      </c>
      <c r="J719" t="inlineStr">
        <is>
          <t>SGGNS_M11</t>
        </is>
      </c>
      <c r="K719" t="inlineStr">
        <is>
          <t>37 80 4561 372-6</t>
        </is>
      </c>
      <c r="L719" t="inlineStr">
        <is>
          <t>2022-0021</t>
        </is>
      </c>
      <c r="M719" s="6" t="n">
        <v>44835</v>
      </c>
      <c r="N719" s="6" t="n">
        <v>46477</v>
      </c>
      <c r="O719" t="n">
        <v>26.55</v>
      </c>
    </row>
    <row r="720" hidden="1" s="287">
      <c r="A720" t="inlineStr">
        <is>
          <t>V300089</t>
        </is>
      </c>
      <c r="B720" t="n">
        <v>27</v>
      </c>
      <c r="C720" t="n">
        <v>20</v>
      </c>
      <c r="D720" t="inlineStr">
        <is>
          <t>Kombiverkehr GmbH und Co. KG</t>
        </is>
      </c>
      <c r="E720" t="inlineStr">
        <is>
          <t>100332</t>
        </is>
      </c>
      <c r="F720" t="inlineStr">
        <is>
          <t>Zum Laurenburger Hof 76</t>
        </is>
      </c>
      <c r="G720" t="inlineStr">
        <is>
          <t>60594</t>
        </is>
      </c>
      <c r="H720" t="inlineStr">
        <is>
          <t>Frankfurt am Main</t>
        </is>
      </c>
      <c r="I720" t="inlineStr">
        <is>
          <t>DE</t>
        </is>
      </c>
      <c r="J720" t="inlineStr">
        <is>
          <t>SGNS_60</t>
        </is>
      </c>
      <c r="K720" t="inlineStr"/>
      <c r="L720" t="inlineStr">
        <is>
          <t>2025-0038</t>
        </is>
      </c>
      <c r="M720" s="6" t="n">
        <v>46143</v>
      </c>
      <c r="N720" s="6" t="n">
        <v>46873</v>
      </c>
      <c r="O720" t="n">
        <v>23.64</v>
      </c>
    </row>
    <row r="721" hidden="1" s="287">
      <c r="A721" t="inlineStr">
        <is>
          <t>V300031</t>
        </is>
      </c>
      <c r="B721" t="n">
        <v>88</v>
      </c>
      <c r="C721" t="n">
        <v>50</v>
      </c>
      <c r="D721" t="inlineStr">
        <is>
          <t>EWG Rail Zrt.</t>
        </is>
      </c>
      <c r="E721" t="inlineStr">
        <is>
          <t>100758</t>
        </is>
      </c>
      <c r="F721" t="inlineStr">
        <is>
          <t>Váci út 76 3.em</t>
        </is>
      </c>
      <c r="G721" t="inlineStr">
        <is>
          <t>1133</t>
        </is>
      </c>
      <c r="H721" t="inlineStr">
        <is>
          <t>Budapest</t>
        </is>
      </c>
      <c r="I721" t="inlineStr">
        <is>
          <t>HU</t>
        </is>
      </c>
      <c r="J721" t="inlineStr">
        <is>
          <t>SGGRSS_M2</t>
        </is>
      </c>
      <c r="K721" t="inlineStr">
        <is>
          <t>37 80 4980 856-1</t>
        </is>
      </c>
      <c r="L721" t="inlineStr">
        <is>
          <t>2023-0008</t>
        </is>
      </c>
      <c r="M721" s="6" t="n">
        <v>46023</v>
      </c>
      <c r="N721" s="6" t="n">
        <v>46905</v>
      </c>
      <c r="O721" t="n">
        <v>19.25</v>
      </c>
    </row>
    <row r="722" hidden="1" s="287">
      <c r="A722" t="inlineStr">
        <is>
          <t>V300091</t>
        </is>
      </c>
      <c r="B722" t="n">
        <v>6</v>
      </c>
      <c r="C722" t="n">
        <v>50</v>
      </c>
      <c r="D722" t="inlineStr">
        <is>
          <t>VA-KO Vagon Konteyner Mak. Muh.</t>
        </is>
      </c>
      <c r="E722" t="inlineStr">
        <is>
          <t>100016</t>
        </is>
      </c>
      <c r="F722" t="inlineStr">
        <is>
          <t>Pro.San. Tic. A.S.</t>
        </is>
      </c>
      <c r="G722" t="inlineStr">
        <is>
          <t>06730</t>
        </is>
      </c>
      <c r="H722" t="inlineStr">
        <is>
          <t>Beypazari/Ankara</t>
        </is>
      </c>
      <c r="I722" t="inlineStr">
        <is>
          <t>TR</t>
        </is>
      </c>
      <c r="J722" t="inlineStr">
        <is>
          <t>SGGMRS_M35</t>
        </is>
      </c>
      <c r="K722" t="inlineStr">
        <is>
          <t>37 80 4953 446-4</t>
        </is>
      </c>
      <c r="L722" t="inlineStr">
        <is>
          <t>2025-0039</t>
        </is>
      </c>
      <c r="M722" s="6" t="n">
        <v>45949</v>
      </c>
      <c r="N722" s="6" t="n">
        <v>46312</v>
      </c>
      <c r="O722" t="n">
        <v>35.85</v>
      </c>
    </row>
    <row r="723" hidden="1" s="287">
      <c r="A723" t="inlineStr">
        <is>
          <t>V720006</t>
        </is>
      </c>
      <c r="B723" t="n">
        <v>2</v>
      </c>
      <c r="C723" t="n">
        <v>50</v>
      </c>
      <c r="D723" t="inlineStr">
        <is>
          <t>RAILDOX GmbH &amp; Co. KG</t>
        </is>
      </c>
      <c r="E723" t="inlineStr">
        <is>
          <t>100521</t>
        </is>
      </c>
      <c r="F723" t="inlineStr">
        <is>
          <t>Zum Güterbahnhof  7</t>
        </is>
      </c>
      <c r="G723" t="inlineStr">
        <is>
          <t>99085</t>
        </is>
      </c>
      <c r="H723" t="inlineStr">
        <is>
          <t>Erfurt</t>
        </is>
      </c>
      <c r="I723" t="inlineStr">
        <is>
          <t>DE</t>
        </is>
      </c>
      <c r="J723" t="inlineStr">
        <is>
          <t>SGGRSS_M20</t>
        </is>
      </c>
      <c r="K723" t="inlineStr">
        <is>
          <t>33 80 4960 284-4</t>
        </is>
      </c>
      <c r="L723" t="inlineStr">
        <is>
          <t>2025-0011</t>
        </is>
      </c>
      <c r="M723" s="6" t="n">
        <v>46023</v>
      </c>
      <c r="N723" s="6" t="n">
        <v>46418</v>
      </c>
      <c r="O723" t="n">
        <v>30</v>
      </c>
    </row>
    <row r="724" hidden="1" s="287">
      <c r="A724" t="inlineStr">
        <is>
          <t>V100068</t>
        </is>
      </c>
      <c r="B724" t="n">
        <v>27</v>
      </c>
      <c r="C724" t="n">
        <v>20</v>
      </c>
      <c r="D724" t="inlineStr">
        <is>
          <t>LAUDE Smart Intermodal S.A.</t>
        </is>
      </c>
      <c r="E724" t="inlineStr">
        <is>
          <t>100026</t>
        </is>
      </c>
      <c r="F724" t="inlineStr">
        <is>
          <t>ul. Wroclawska 131</t>
        </is>
      </c>
      <c r="G724" t="inlineStr">
        <is>
          <t>87-100</t>
        </is>
      </c>
      <c r="H724" t="inlineStr">
        <is>
          <t>Torun</t>
        </is>
      </c>
      <c r="I724" t="inlineStr">
        <is>
          <t>PL</t>
        </is>
      </c>
      <c r="J724" t="inlineStr">
        <is>
          <t>SGMMNS_40</t>
        </is>
      </c>
      <c r="K724" t="inlineStr"/>
      <c r="L724" t="inlineStr">
        <is>
          <t>2026-0002</t>
        </is>
      </c>
      <c r="M724" s="6" t="n">
        <v>46081</v>
      </c>
      <c r="N724" s="6" t="n">
        <v>46445</v>
      </c>
      <c r="O724" t="n">
        <v>16.85</v>
      </c>
    </row>
    <row r="725" hidden="1" s="287">
      <c r="A725" t="inlineStr">
        <is>
          <t>V300005</t>
        </is>
      </c>
      <c r="B725" t="n">
        <v>14</v>
      </c>
      <c r="C725" t="n">
        <v>50</v>
      </c>
      <c r="D725" t="inlineStr">
        <is>
          <t>Hupac Intermodal SA</t>
        </is>
      </c>
      <c r="E725" t="inlineStr">
        <is>
          <t>100009</t>
        </is>
      </c>
      <c r="F725" t="inlineStr">
        <is>
          <t>Viale R. Manzoni 6</t>
        </is>
      </c>
      <c r="G725" t="inlineStr">
        <is>
          <t>6830</t>
        </is>
      </c>
      <c r="H725" t="inlineStr">
        <is>
          <t>Chiasso</t>
        </is>
      </c>
      <c r="I725" t="inlineStr">
        <is>
          <t>CH</t>
        </is>
      </c>
      <c r="J725" t="inlineStr">
        <is>
          <t>SDGGMRSS_M8</t>
        </is>
      </c>
      <c r="K725" t="inlineStr">
        <is>
          <t>37 80 4956 257-2</t>
        </is>
      </c>
      <c r="L725" t="inlineStr">
        <is>
          <t>2021-0007</t>
        </is>
      </c>
      <c r="M725" s="6" t="n">
        <v>44368</v>
      </c>
      <c r="N725" s="6" t="n">
        <v>46538</v>
      </c>
      <c r="O725" t="n">
        <v>51.3</v>
      </c>
    </row>
    <row r="726" hidden="1" s="287">
      <c r="A726" t="inlineStr">
        <is>
          <t>V100013</t>
        </is>
      </c>
      <c r="B726" t="n">
        <v>6</v>
      </c>
      <c r="C726" t="n">
        <v>50</v>
      </c>
      <c r="D726" t="inlineStr">
        <is>
          <t>Rail Cargo Austria AG</t>
        </is>
      </c>
      <c r="E726" t="inlineStr">
        <is>
          <t>100020</t>
        </is>
      </c>
      <c r="F726" t="inlineStr">
        <is>
          <t>Am Hauptbahnhof 2</t>
        </is>
      </c>
      <c r="G726" t="inlineStr">
        <is>
          <t>1100</t>
        </is>
      </c>
      <c r="H726" t="inlineStr">
        <is>
          <t>Wien</t>
        </is>
      </c>
      <c r="I726" t="inlineStr">
        <is>
          <t>AT</t>
        </is>
      </c>
      <c r="J726" t="inlineStr">
        <is>
          <t>SDGGMRSS_M8</t>
        </is>
      </c>
      <c r="K726" t="inlineStr">
        <is>
          <t>37 80 4956 563-3</t>
        </is>
      </c>
      <c r="L726" t="inlineStr">
        <is>
          <t>2021-0035</t>
        </is>
      </c>
      <c r="M726" s="6" t="n">
        <v>44501</v>
      </c>
      <c r="N726" s="6" t="n">
        <v>46326</v>
      </c>
      <c r="O726" t="n">
        <v>37</v>
      </c>
    </row>
    <row r="727" hidden="1" s="287">
      <c r="A727" t="inlineStr">
        <is>
          <t>V300002</t>
        </is>
      </c>
      <c r="B727" t="n">
        <v>52</v>
      </c>
      <c r="C727" t="n">
        <v>50</v>
      </c>
      <c r="D727" t="inlineStr">
        <is>
          <t>Contargo Rail Services GmbH</t>
        </is>
      </c>
      <c r="E727" t="inlineStr">
        <is>
          <t>100001</t>
        </is>
      </c>
      <c r="F727" t="inlineStr">
        <is>
          <t>Rheinkaistrasse 2</t>
        </is>
      </c>
      <c r="G727" t="inlineStr">
        <is>
          <t>68159</t>
        </is>
      </c>
      <c r="H727" t="inlineStr">
        <is>
          <t>Mannheim</t>
        </is>
      </c>
      <c r="I727" t="inlineStr">
        <is>
          <t>DE</t>
        </is>
      </c>
      <c r="J727" t="inlineStr">
        <is>
          <t>SGNSS_M14</t>
        </is>
      </c>
      <c r="K727" t="inlineStr">
        <is>
          <t>37 80 4565 388-8</t>
        </is>
      </c>
      <c r="L727" t="inlineStr">
        <is>
          <t>2020-0004</t>
        </is>
      </c>
      <c r="M727" s="6" t="n">
        <v>44512</v>
      </c>
      <c r="N727" s="6" t="n">
        <v>46387</v>
      </c>
      <c r="O727" t="n">
        <v>28.2</v>
      </c>
    </row>
    <row r="728" hidden="1" s="287">
      <c r="A728" t="inlineStr">
        <is>
          <t>V100019</t>
        </is>
      </c>
      <c r="B728" t="n">
        <v>14</v>
      </c>
      <c r="C728" t="n">
        <v>50</v>
      </c>
      <c r="D728" t="inlineStr">
        <is>
          <t>Rail Cargo Austria AG</t>
        </is>
      </c>
      <c r="E728" t="inlineStr">
        <is>
          <t>100020</t>
        </is>
      </c>
      <c r="F728" t="inlineStr">
        <is>
          <t>Am Hauptbahnhof 2</t>
        </is>
      </c>
      <c r="G728" t="inlineStr">
        <is>
          <t>1100</t>
        </is>
      </c>
      <c r="H728" t="inlineStr">
        <is>
          <t>Wien</t>
        </is>
      </c>
      <c r="I728" t="inlineStr">
        <is>
          <t>AT</t>
        </is>
      </c>
      <c r="J728" t="inlineStr">
        <is>
          <t>SDGGMRSS_M8</t>
        </is>
      </c>
      <c r="K728" t="inlineStr">
        <is>
          <t>37 80 4956 608-6</t>
        </is>
      </c>
      <c r="L728" t="inlineStr">
        <is>
          <t>2021-0036</t>
        </is>
      </c>
      <c r="M728" s="6" t="n">
        <v>44635</v>
      </c>
      <c r="N728" s="6" t="n">
        <v>46326</v>
      </c>
      <c r="O728" t="n">
        <v>37</v>
      </c>
    </row>
    <row r="729" hidden="1" s="287">
      <c r="A729" t="inlineStr">
        <is>
          <t>V400005</t>
        </is>
      </c>
      <c r="B729" t="n">
        <v>6</v>
      </c>
      <c r="C729" t="n">
        <v>50</v>
      </c>
      <c r="D729" t="inlineStr">
        <is>
          <t>DB Cargo AG</t>
        </is>
      </c>
      <c r="E729" t="inlineStr">
        <is>
          <t>100000</t>
        </is>
      </c>
      <c r="F729" t="inlineStr">
        <is>
          <t>Rheinstrasse 2</t>
        </is>
      </c>
      <c r="G729" t="inlineStr">
        <is>
          <t>55116</t>
        </is>
      </c>
      <c r="H729" t="inlineStr">
        <is>
          <t>Mainz</t>
        </is>
      </c>
      <c r="I729" t="inlineStr">
        <is>
          <t>DE</t>
        </is>
      </c>
      <c r="J729" t="inlineStr">
        <is>
          <t>SGGNS_M11</t>
        </is>
      </c>
      <c r="K729" t="inlineStr">
        <is>
          <t>37 80 4561 417-9</t>
        </is>
      </c>
      <c r="L729" t="inlineStr">
        <is>
          <t>2021-2420</t>
        </is>
      </c>
      <c r="M729" s="6" t="n">
        <v>44930</v>
      </c>
      <c r="N729" s="6" t="n">
        <v>47087</v>
      </c>
      <c r="O729" t="n">
        <v>24.4</v>
      </c>
    </row>
    <row r="730" hidden="1" s="287">
      <c r="A730" t="inlineStr">
        <is>
          <t>V300023</t>
        </is>
      </c>
      <c r="B730" t="n">
        <v>7</v>
      </c>
      <c r="C730" t="n">
        <v>50</v>
      </c>
      <c r="D730" t="inlineStr">
        <is>
          <t>Oceanogate Italia S.r.l.</t>
        </is>
      </c>
      <c r="E730" t="inlineStr">
        <is>
          <t>100010</t>
        </is>
      </c>
      <c r="F730" t="inlineStr">
        <is>
          <t>Via Primo Maggio 1</t>
        </is>
      </c>
      <c r="G730" t="inlineStr">
        <is>
          <t>20066</t>
        </is>
      </c>
      <c r="H730" t="inlineStr">
        <is>
          <t>Melzo (MI)</t>
        </is>
      </c>
      <c r="I730" t="inlineStr">
        <is>
          <t>IT</t>
        </is>
      </c>
      <c r="J730" t="inlineStr">
        <is>
          <t>SDGGMRSS_M8</t>
        </is>
      </c>
      <c r="K730" t="inlineStr">
        <is>
          <t>35 80 4956 107-1</t>
        </is>
      </c>
      <c r="L730" t="inlineStr">
        <is>
          <t>2022-0006</t>
        </is>
      </c>
      <c r="M730" s="6" t="n">
        <v>44930</v>
      </c>
      <c r="N730" s="6" t="n">
        <v>46387</v>
      </c>
      <c r="O730" t="n">
        <v>66.15000000000001</v>
      </c>
    </row>
    <row r="731" hidden="1" s="287">
      <c r="A731" t="inlineStr">
        <is>
          <t>V300026</t>
        </is>
      </c>
      <c r="B731" t="n">
        <v>14</v>
      </c>
      <c r="C731" t="n">
        <v>50</v>
      </c>
      <c r="D731" t="inlineStr">
        <is>
          <t>Oceanogate Italia S.r.l.</t>
        </is>
      </c>
      <c r="E731" t="inlineStr">
        <is>
          <t>100010</t>
        </is>
      </c>
      <c r="F731" t="inlineStr">
        <is>
          <t>Via Primo Maggio 1</t>
        </is>
      </c>
      <c r="G731" t="inlineStr">
        <is>
          <t>20066</t>
        </is>
      </c>
      <c r="H731" t="inlineStr">
        <is>
          <t>Melzo (MI)</t>
        </is>
      </c>
      <c r="I731" t="inlineStr">
        <is>
          <t>IT</t>
        </is>
      </c>
      <c r="J731" t="inlineStr">
        <is>
          <t>SDGGMRSS_M16</t>
        </is>
      </c>
      <c r="K731" t="inlineStr">
        <is>
          <t>37 80 4992 536-5</t>
        </is>
      </c>
      <c r="L731" t="inlineStr">
        <is>
          <t>2023-0005</t>
        </is>
      </c>
      <c r="M731" s="6" t="n">
        <v>45017</v>
      </c>
      <c r="N731" s="6" t="n">
        <v>46387</v>
      </c>
      <c r="O731" t="n">
        <v>66.43000000000001</v>
      </c>
    </row>
    <row r="732" hidden="1" s="287">
      <c r="A732" t="inlineStr">
        <is>
          <t>V100039</t>
        </is>
      </c>
      <c r="B732" t="n">
        <v>11</v>
      </c>
      <c r="C732" t="n">
        <v>50</v>
      </c>
      <c r="D732" t="inlineStr">
        <is>
          <t>Rail Cargo Austria AG</t>
        </is>
      </c>
      <c r="E732" t="inlineStr">
        <is>
          <t>100020</t>
        </is>
      </c>
      <c r="F732" t="inlineStr">
        <is>
          <t>Am Hauptbahnhof 2</t>
        </is>
      </c>
      <c r="G732" t="inlineStr">
        <is>
          <t>1100</t>
        </is>
      </c>
      <c r="H732" t="inlineStr">
        <is>
          <t>Wien</t>
        </is>
      </c>
      <c r="I732" t="inlineStr">
        <is>
          <t>AT</t>
        </is>
      </c>
      <c r="J732" t="inlineStr">
        <is>
          <t>SDGGMRSS_M8</t>
        </is>
      </c>
      <c r="K732" t="inlineStr">
        <is>
          <t>35 80 4956 139-4</t>
        </is>
      </c>
      <c r="L732" t="inlineStr">
        <is>
          <t>2022-0023</t>
        </is>
      </c>
      <c r="M732" s="6" t="n">
        <v>44958</v>
      </c>
      <c r="N732" s="6" t="n">
        <v>46203</v>
      </c>
      <c r="O732" t="n">
        <v>49.9</v>
      </c>
    </row>
    <row r="733" hidden="1" s="287">
      <c r="A733" t="inlineStr">
        <is>
          <t>V200030</t>
        </is>
      </c>
      <c r="B733" t="n">
        <v>6</v>
      </c>
      <c r="C733" t="n">
        <v>50</v>
      </c>
      <c r="D733" t="inlineStr">
        <is>
          <t>RTB Cargo Netherlands B.V.</t>
        </is>
      </c>
      <c r="E733" t="inlineStr">
        <is>
          <t>100002</t>
        </is>
      </c>
      <c r="F733" t="inlineStr">
        <is>
          <t>Albert-Plesmanweg 57</t>
        </is>
      </c>
      <c r="G733" t="inlineStr">
        <is>
          <t>3088GB</t>
        </is>
      </c>
      <c r="H733" t="inlineStr">
        <is>
          <t>Rotterdam</t>
        </is>
      </c>
      <c r="I733" t="inlineStr">
        <is>
          <t>NL</t>
        </is>
      </c>
      <c r="J733" t="inlineStr">
        <is>
          <t>SGGRSS_M20</t>
        </is>
      </c>
      <c r="K733" t="inlineStr">
        <is>
          <t>33 80 4960 269-5</t>
        </is>
      </c>
      <c r="L733" t="inlineStr">
        <is>
          <t>2023-0023</t>
        </is>
      </c>
      <c r="M733" s="6" t="n">
        <v>45176</v>
      </c>
      <c r="N733" s="6" t="n">
        <v>46081</v>
      </c>
      <c r="O733" t="n">
        <v>34.5</v>
      </c>
    </row>
    <row r="734" hidden="1" s="287">
      <c r="A734" t="inlineStr">
        <is>
          <t>V200031</t>
        </is>
      </c>
      <c r="B734" t="n">
        <v>3</v>
      </c>
      <c r="C734" t="n">
        <v>50</v>
      </c>
      <c r="D734" t="inlineStr">
        <is>
          <t>zigsXpress GmbH</t>
        </is>
      </c>
      <c r="E734" t="inlineStr">
        <is>
          <t>100008</t>
        </is>
      </c>
      <c r="F734" t="inlineStr">
        <is>
          <t>Afrikastrasse 3</t>
        </is>
      </c>
      <c r="G734" t="inlineStr">
        <is>
          <t>20457</t>
        </is>
      </c>
      <c r="H734" t="inlineStr">
        <is>
          <t>Hamburg</t>
        </is>
      </c>
      <c r="I734" t="inlineStr">
        <is>
          <t>DE</t>
        </is>
      </c>
      <c r="J734" t="inlineStr">
        <is>
          <t>SGGRSS_M2</t>
        </is>
      </c>
      <c r="K734" t="inlineStr">
        <is>
          <t>37 80 4960 955-5</t>
        </is>
      </c>
      <c r="L734" t="inlineStr">
        <is>
          <t>2023-0036</t>
        </is>
      </c>
      <c r="M734" s="6" t="n">
        <v>45288</v>
      </c>
      <c r="N734" s="6" t="n">
        <v>46387</v>
      </c>
      <c r="O734" t="n">
        <v>25.8</v>
      </c>
    </row>
    <row r="735" hidden="1" s="287">
      <c r="A735" t="inlineStr">
        <is>
          <t>V300041</t>
        </is>
      </c>
      <c r="B735" t="n">
        <v>6</v>
      </c>
      <c r="C735" t="n">
        <v>50</v>
      </c>
      <c r="D735" t="inlineStr">
        <is>
          <t>Contargo Rail Services GmbH</t>
        </is>
      </c>
      <c r="E735" t="inlineStr">
        <is>
          <t>100001</t>
        </is>
      </c>
      <c r="F735" t="inlineStr">
        <is>
          <t>Rheinkaistrasse 2</t>
        </is>
      </c>
      <c r="G735" t="inlineStr">
        <is>
          <t>68159</t>
        </is>
      </c>
      <c r="H735" t="inlineStr">
        <is>
          <t>Mannheim</t>
        </is>
      </c>
      <c r="I735" t="inlineStr">
        <is>
          <t>DE</t>
        </is>
      </c>
      <c r="J735" t="inlineStr">
        <is>
          <t>SGGRSS_M20</t>
        </is>
      </c>
      <c r="K735" t="inlineStr">
        <is>
          <t>33 80 4960 293-5</t>
        </is>
      </c>
      <c r="L735" t="inlineStr">
        <is>
          <t>2023-0018</t>
        </is>
      </c>
      <c r="M735" s="6" t="n">
        <v>45292</v>
      </c>
      <c r="N735" s="6" t="n">
        <v>46752</v>
      </c>
      <c r="O735" t="n">
        <v>39.1</v>
      </c>
    </row>
    <row r="736" hidden="1" s="287">
      <c r="A736" t="inlineStr">
        <is>
          <t>V300042</t>
        </is>
      </c>
      <c r="B736" t="n">
        <v>8</v>
      </c>
      <c r="C736" t="n">
        <v>50</v>
      </c>
      <c r="D736" t="inlineStr">
        <is>
          <t>LTE Logistik- und Transport GmbH</t>
        </is>
      </c>
      <c r="E736" t="inlineStr">
        <is>
          <t>100766</t>
        </is>
      </c>
      <c r="F736" t="inlineStr">
        <is>
          <t>Hans-Roth-Strasse 3/1/Top 5</t>
        </is>
      </c>
      <c r="G736" t="inlineStr">
        <is>
          <t>8073</t>
        </is>
      </c>
      <c r="H736" t="inlineStr">
        <is>
          <t>Feldkirchen bei Graz</t>
        </is>
      </c>
      <c r="I736" t="inlineStr">
        <is>
          <t>AT</t>
        </is>
      </c>
      <c r="J736" t="inlineStr">
        <is>
          <t>SDGGMRS_M7</t>
        </is>
      </c>
      <c r="K736" t="inlineStr">
        <is>
          <t>37 80 4993 292-4</t>
        </is>
      </c>
      <c r="L736" t="inlineStr">
        <is>
          <t>2023-0040</t>
        </is>
      </c>
      <c r="M736" s="6" t="n">
        <v>45322</v>
      </c>
      <c r="N736" s="6" t="n">
        <v>46387</v>
      </c>
      <c r="O736" t="n">
        <v>43</v>
      </c>
    </row>
    <row r="737" hidden="1" s="287">
      <c r="A737" t="inlineStr">
        <is>
          <t>V300043</t>
        </is>
      </c>
      <c r="B737" t="n">
        <v>5</v>
      </c>
      <c r="C737" t="n">
        <v>50</v>
      </c>
      <c r="D737" t="inlineStr">
        <is>
          <t>Sangritana SpA</t>
        </is>
      </c>
      <c r="E737" t="inlineStr">
        <is>
          <t>100762</t>
        </is>
      </c>
      <c r="F737" t="inlineStr">
        <is>
          <t>Piazza Camillo Dellarciprete 6</t>
        </is>
      </c>
      <c r="G737" t="inlineStr">
        <is>
          <t>66034</t>
        </is>
      </c>
      <c r="H737" t="inlineStr">
        <is>
          <t>Lanciano</t>
        </is>
      </c>
      <c r="I737" t="inlineStr">
        <is>
          <t>IT</t>
        </is>
      </c>
      <c r="J737" t="inlineStr">
        <is>
          <t>SGNS_M13</t>
        </is>
      </c>
      <c r="K737" t="inlineStr">
        <is>
          <t>37 80 4564 201-4</t>
        </is>
      </c>
      <c r="L737" t="inlineStr">
        <is>
          <t>2023-0039</t>
        </is>
      </c>
      <c r="M737" s="6" t="n">
        <v>45347</v>
      </c>
      <c r="N737" s="6" t="n">
        <v>46418</v>
      </c>
      <c r="O737" t="n">
        <v>20.92</v>
      </c>
    </row>
    <row r="738" hidden="1" s="287">
      <c r="A738" t="inlineStr">
        <is>
          <t>V700009</t>
        </is>
      </c>
      <c r="B738" t="n">
        <v>11</v>
      </c>
      <c r="C738" t="n">
        <v>50</v>
      </c>
      <c r="D738" t="inlineStr">
        <is>
          <t>CargoBeamer intermodal op. GmbH</t>
        </is>
      </c>
      <c r="E738" t="inlineStr">
        <is>
          <t>100005</t>
        </is>
      </c>
      <c r="F738" t="inlineStr">
        <is>
          <t>Kreuzstrasse 12</t>
        </is>
      </c>
      <c r="G738" t="inlineStr">
        <is>
          <t>04103</t>
        </is>
      </c>
      <c r="H738" t="inlineStr">
        <is>
          <t>Leipzig</t>
        </is>
      </c>
      <c r="I738" t="inlineStr">
        <is>
          <t>DE</t>
        </is>
      </c>
      <c r="J738" t="inlineStr">
        <is>
          <t>SDGGMRSS_M8</t>
        </is>
      </c>
      <c r="K738" t="inlineStr">
        <is>
          <t>35 80 4956 021-4</t>
        </is>
      </c>
      <c r="L738" t="inlineStr">
        <is>
          <t>2024-0011</t>
        </is>
      </c>
      <c r="M738" s="6" t="n">
        <v>45383</v>
      </c>
      <c r="N738" s="6" t="n">
        <v>46387</v>
      </c>
      <c r="O738" t="n">
        <v>53.5</v>
      </c>
    </row>
    <row r="739" hidden="1" s="287">
      <c r="A739" t="inlineStr">
        <is>
          <t>V200039</t>
        </is>
      </c>
      <c r="B739" t="n">
        <v>8</v>
      </c>
      <c r="C739" t="n">
        <v>50</v>
      </c>
      <c r="D739" t="inlineStr">
        <is>
          <t>railCare AG</t>
        </is>
      </c>
      <c r="E739" t="inlineStr">
        <is>
          <t>100771</t>
        </is>
      </c>
      <c r="F739" t="inlineStr">
        <is>
          <t>Industriestrasse 17</t>
        </is>
      </c>
      <c r="G739" t="inlineStr">
        <is>
          <t>4612</t>
        </is>
      </c>
      <c r="H739" t="inlineStr">
        <is>
          <t>Wangen bei Olten</t>
        </is>
      </c>
      <c r="I739" t="inlineStr">
        <is>
          <t>CH</t>
        </is>
      </c>
      <c r="J739" t="inlineStr">
        <is>
          <t>SGGMRSS_M38</t>
        </is>
      </c>
      <c r="K739" t="inlineStr">
        <is>
          <t>37 80 4963 502-2</t>
        </is>
      </c>
      <c r="L739" t="inlineStr">
        <is>
          <t>2024-0019</t>
        </is>
      </c>
      <c r="M739" s="6" t="n">
        <v>45798</v>
      </c>
      <c r="N739" s="6" t="n">
        <v>47968</v>
      </c>
      <c r="O739" t="n">
        <v>50.25</v>
      </c>
    </row>
    <row r="740" hidden="1" s="287">
      <c r="A740" t="inlineStr">
        <is>
          <t>V100058</t>
        </is>
      </c>
      <c r="B740" t="n">
        <v>28</v>
      </c>
      <c r="C740" t="n">
        <v>20</v>
      </c>
      <c r="D740" t="inlineStr">
        <is>
          <t>RheinCargo GmbH &amp; Co. KG</t>
        </is>
      </c>
      <c r="E740" t="inlineStr">
        <is>
          <t>100011</t>
        </is>
      </c>
      <c r="F740" t="inlineStr">
        <is>
          <t>Hammer Landstrasse 3</t>
        </is>
      </c>
      <c r="G740" t="inlineStr">
        <is>
          <t>41460</t>
        </is>
      </c>
      <c r="H740" t="inlineStr">
        <is>
          <t>Neuss</t>
        </is>
      </c>
      <c r="I740" t="inlineStr">
        <is>
          <t>DE</t>
        </is>
      </c>
      <c r="J740" t="inlineStr">
        <is>
          <t>SGGNS_80XL</t>
        </is>
      </c>
      <c r="K740" t="inlineStr"/>
      <c r="L740" t="inlineStr">
        <is>
          <t>2024-0020</t>
        </is>
      </c>
      <c r="M740" s="6" t="n">
        <v>46539</v>
      </c>
      <c r="N740" s="6" t="n">
        <v>46924</v>
      </c>
      <c r="O740" t="n">
        <v>27.15</v>
      </c>
    </row>
    <row r="741" hidden="1" s="287">
      <c r="A741" t="inlineStr">
        <is>
          <t>V200042</t>
        </is>
      </c>
      <c r="B741" t="n">
        <v>13</v>
      </c>
      <c r="C741" t="n">
        <v>50</v>
      </c>
      <c r="D741" t="inlineStr">
        <is>
          <t>Captrain Deutschland CargoWest GmbH</t>
        </is>
      </c>
      <c r="E741" t="inlineStr">
        <is>
          <t>100030</t>
        </is>
      </c>
      <c r="F741" t="inlineStr">
        <is>
          <t>Am Grubenhof 2</t>
        </is>
      </c>
      <c r="G741" t="inlineStr">
        <is>
          <t>33330</t>
        </is>
      </c>
      <c r="H741" t="inlineStr">
        <is>
          <t>Gütersloh</t>
        </is>
      </c>
      <c r="I741" t="inlineStr">
        <is>
          <t>DE</t>
        </is>
      </c>
      <c r="J741" t="inlineStr">
        <is>
          <t>SGMMNS_M17</t>
        </is>
      </c>
      <c r="K741" t="inlineStr">
        <is>
          <t>33 80 4505 481-8</t>
        </is>
      </c>
      <c r="L741" t="inlineStr">
        <is>
          <t>2022-0010</t>
        </is>
      </c>
      <c r="M741" s="6" t="n">
        <v>45474</v>
      </c>
      <c r="N741" s="6" t="n">
        <v>46203</v>
      </c>
      <c r="O741" t="n">
        <v>21.4</v>
      </c>
    </row>
    <row r="742" hidden="1" s="287">
      <c r="A742" t="inlineStr">
        <is>
          <t>V300054</t>
        </is>
      </c>
      <c r="B742" t="n">
        <v>7</v>
      </c>
      <c r="C742" t="n">
        <v>50</v>
      </c>
      <c r="D742" t="inlineStr">
        <is>
          <t>BLS Cargo AG</t>
        </is>
      </c>
      <c r="E742" t="inlineStr">
        <is>
          <t>100033</t>
        </is>
      </c>
      <c r="F742" t="inlineStr">
        <is>
          <t>Freiburgstrasse 130</t>
        </is>
      </c>
      <c r="G742" t="inlineStr">
        <is>
          <t>3001</t>
        </is>
      </c>
      <c r="H742" t="inlineStr">
        <is>
          <t>Bern</t>
        </is>
      </c>
      <c r="I742" t="inlineStr">
        <is>
          <t>CH</t>
        </is>
      </c>
      <c r="J742" t="inlineStr">
        <is>
          <t>SGMMNS_M29</t>
        </is>
      </c>
      <c r="K742" t="inlineStr">
        <is>
          <t>33 80 4505 935-3</t>
        </is>
      </c>
      <c r="L742" t="inlineStr">
        <is>
          <t>2024-0024</t>
        </is>
      </c>
      <c r="M742" s="6" t="n">
        <v>45567</v>
      </c>
      <c r="N742" s="6" t="n">
        <v>46387</v>
      </c>
      <c r="O742" t="n">
        <v>23.5</v>
      </c>
    </row>
    <row r="743" hidden="1" s="287">
      <c r="A743" t="inlineStr">
        <is>
          <t>V200040</t>
        </is>
      </c>
      <c r="B743" t="n">
        <v>89</v>
      </c>
      <c r="C743" t="n">
        <v>50</v>
      </c>
      <c r="D743" t="inlineStr">
        <is>
          <t>PCC Intermodal S.A.</t>
        </is>
      </c>
      <c r="E743" t="inlineStr">
        <is>
          <t>100761</t>
        </is>
      </c>
      <c r="F743" t="inlineStr">
        <is>
          <t>ul Hutnicza 16</t>
        </is>
      </c>
      <c r="G743" t="inlineStr">
        <is>
          <t>81-061</t>
        </is>
      </c>
      <c r="H743" t="inlineStr">
        <is>
          <t>Gdynia</t>
        </is>
      </c>
      <c r="I743" t="inlineStr">
        <is>
          <t>PL</t>
        </is>
      </c>
      <c r="J743" t="inlineStr">
        <is>
          <t>SGNS_M13</t>
        </is>
      </c>
      <c r="K743" t="inlineStr">
        <is>
          <t>37 80 4564 431-7</t>
        </is>
      </c>
      <c r="L743" t="inlineStr">
        <is>
          <t>2024-0021</t>
        </is>
      </c>
      <c r="M743" s="6" t="n">
        <v>45609</v>
      </c>
      <c r="N743" s="6" t="n">
        <v>47069</v>
      </c>
      <c r="O743" t="n">
        <v>20.8</v>
      </c>
    </row>
    <row r="744" hidden="1" s="287">
      <c r="A744" t="inlineStr">
        <is>
          <t>V100049</t>
        </is>
      </c>
      <c r="B744" t="n">
        <v>104</v>
      </c>
      <c r="C744" t="n">
        <v>50</v>
      </c>
      <c r="D744" t="inlineStr">
        <is>
          <t>Grain Logistic Sp.z.o.o.</t>
        </is>
      </c>
      <c r="E744" t="inlineStr">
        <is>
          <t>100765</t>
        </is>
      </c>
      <c r="F744" t="inlineStr">
        <is>
          <t>ul. Nowogrodzka 31/413</t>
        </is>
      </c>
      <c r="G744" t="inlineStr">
        <is>
          <t>00-511</t>
        </is>
      </c>
      <c r="H744" t="inlineStr">
        <is>
          <t>Warszawa</t>
        </is>
      </c>
      <c r="I744" t="inlineStr">
        <is>
          <t>PL</t>
        </is>
      </c>
      <c r="J744" t="inlineStr">
        <is>
          <t>SGNSS_M42</t>
        </is>
      </c>
      <c r="K744" t="inlineStr">
        <is>
          <t>33 80 4552 739-1</t>
        </is>
      </c>
      <c r="L744" t="inlineStr">
        <is>
          <t>2023-0035</t>
        </is>
      </c>
      <c r="M744" s="6" t="n">
        <v>45665</v>
      </c>
      <c r="N744" s="6" t="n">
        <v>46081</v>
      </c>
      <c r="O744" t="n">
        <v>19.5</v>
      </c>
    </row>
    <row r="745" hidden="1" s="287">
      <c r="A745" t="inlineStr">
        <is>
          <t>V200046</t>
        </is>
      </c>
      <c r="B745" t="n">
        <v>6</v>
      </c>
      <c r="C745" t="n">
        <v>50</v>
      </c>
      <c r="D745" t="inlineStr">
        <is>
          <t>Pimk Rail PLS</t>
        </is>
      </c>
      <c r="E745" t="inlineStr">
        <is>
          <t>100478</t>
        </is>
      </c>
      <c r="F745" t="inlineStr">
        <is>
          <t>Rogoshko shousse 36</t>
        </is>
      </c>
      <c r="G745" t="inlineStr">
        <is>
          <t>4003</t>
        </is>
      </c>
      <c r="H745" t="inlineStr">
        <is>
          <t>Plovdiv</t>
        </is>
      </c>
      <c r="I745" t="inlineStr">
        <is>
          <t>BG</t>
        </is>
      </c>
      <c r="J745" t="inlineStr">
        <is>
          <t>SGGRSS_M20</t>
        </is>
      </c>
      <c r="K745" t="inlineStr">
        <is>
          <t>33 80 4960 315-6</t>
        </is>
      </c>
      <c r="L745" t="inlineStr">
        <is>
          <t>2024-0034</t>
        </is>
      </c>
      <c r="M745" s="6" t="n">
        <v>45625</v>
      </c>
      <c r="N745" s="6" t="n">
        <v>46203</v>
      </c>
      <c r="O745" t="n">
        <v>25.03</v>
      </c>
    </row>
    <row r="746" hidden="1" s="287">
      <c r="A746" t="inlineStr">
        <is>
          <t>V400006</t>
        </is>
      </c>
      <c r="B746" t="n">
        <v>179</v>
      </c>
      <c r="C746" t="n">
        <v>50</v>
      </c>
      <c r="D746" t="inlineStr">
        <is>
          <t>DB Cargo AG</t>
        </is>
      </c>
      <c r="E746" t="inlineStr">
        <is>
          <t>100000</t>
        </is>
      </c>
      <c r="F746" t="inlineStr">
        <is>
          <t>Rheinstrasse 2</t>
        </is>
      </c>
      <c r="G746" t="inlineStr">
        <is>
          <t>55116</t>
        </is>
      </c>
      <c r="H746" t="inlineStr">
        <is>
          <t>Mainz</t>
        </is>
      </c>
      <c r="I746" t="inlineStr">
        <is>
          <t>DE</t>
        </is>
      </c>
      <c r="J746" t="inlineStr">
        <is>
          <t>SGGRS_M25</t>
        </is>
      </c>
      <c r="K746" t="inlineStr">
        <is>
          <t>37 80 4850 909-5</t>
        </is>
      </c>
      <c r="L746" t="inlineStr">
        <is>
          <t>2021-2420</t>
        </is>
      </c>
      <c r="M746" s="6" t="n">
        <v>45635</v>
      </c>
      <c r="N746" s="6" t="n">
        <v>47330</v>
      </c>
      <c r="O746" t="n">
        <v>27.94</v>
      </c>
    </row>
    <row r="747" hidden="1" s="287">
      <c r="A747" t="inlineStr">
        <is>
          <t>V200049</t>
        </is>
      </c>
      <c r="B747" t="n">
        <v>8</v>
      </c>
      <c r="C747" t="n">
        <v>50</v>
      </c>
      <c r="D747" t="inlineStr">
        <is>
          <t>PCC Intermodal S.A.</t>
        </is>
      </c>
      <c r="E747" t="inlineStr">
        <is>
          <t>100761</t>
        </is>
      </c>
      <c r="F747" t="inlineStr">
        <is>
          <t>ul Hutnicza 16</t>
        </is>
      </c>
      <c r="G747" t="inlineStr">
        <is>
          <t>81-061</t>
        </is>
      </c>
      <c r="H747" t="inlineStr">
        <is>
          <t>Gdynia</t>
        </is>
      </c>
      <c r="I747" t="inlineStr">
        <is>
          <t>PL</t>
        </is>
      </c>
      <c r="J747" t="inlineStr">
        <is>
          <t>SGGMRSS_M4</t>
        </is>
      </c>
      <c r="K747" t="inlineStr">
        <is>
          <t>37 80 4963 245-8</t>
        </is>
      </c>
      <c r="L747" t="inlineStr">
        <is>
          <t>2024-0040</t>
        </is>
      </c>
      <c r="M747" s="6" t="n">
        <v>45677</v>
      </c>
      <c r="N747" s="6" t="n">
        <v>47867</v>
      </c>
      <c r="O747" t="n">
        <v>30</v>
      </c>
    </row>
    <row r="748" hidden="1" s="287">
      <c r="A748" t="inlineStr">
        <is>
          <t>V300063</t>
        </is>
      </c>
      <c r="B748" t="n">
        <v>11</v>
      </c>
      <c r="C748" t="n">
        <v>50</v>
      </c>
      <c r="D748" t="inlineStr">
        <is>
          <t>Kombiverkehr GmbH und Co. KG</t>
        </is>
      </c>
      <c r="E748" t="inlineStr">
        <is>
          <t>100332</t>
        </is>
      </c>
      <c r="F748" t="inlineStr">
        <is>
          <t>Zum Laurenburger Hof 76</t>
        </is>
      </c>
      <c r="G748" t="inlineStr">
        <is>
          <t>60594</t>
        </is>
      </c>
      <c r="H748" t="inlineStr">
        <is>
          <t>Frankfurt am Main</t>
        </is>
      </c>
      <c r="I748" t="inlineStr">
        <is>
          <t>DE</t>
        </is>
      </c>
      <c r="J748" t="inlineStr">
        <is>
          <t>SDGGMRSS_M32</t>
        </is>
      </c>
      <c r="K748" t="inlineStr">
        <is>
          <t>37 80 4992 842-7</t>
        </is>
      </c>
      <c r="L748" t="inlineStr">
        <is>
          <t>2024-0036</t>
        </is>
      </c>
      <c r="M748" s="6" t="n">
        <v>45720</v>
      </c>
      <c r="N748" s="6" t="n">
        <v>46477</v>
      </c>
      <c r="O748" t="n">
        <v>48.43</v>
      </c>
    </row>
    <row r="749" hidden="1" s="287">
      <c r="A749" t="inlineStr">
        <is>
          <t>V300065</t>
        </is>
      </c>
      <c r="B749" t="n">
        <v>3</v>
      </c>
      <c r="C749" t="n">
        <v>50</v>
      </c>
      <c r="D749" t="inlineStr">
        <is>
          <t>Martin Tolksdorf Logistics GmbH</t>
        </is>
      </c>
      <c r="E749" t="inlineStr">
        <is>
          <t>100787</t>
        </is>
      </c>
      <c r="F749" t="inlineStr">
        <is>
          <t>Bahnhofstrasse 47</t>
        </is>
      </c>
      <c r="G749" t="inlineStr">
        <is>
          <t>65611</t>
        </is>
      </c>
      <c r="H749" t="inlineStr">
        <is>
          <t>Brechen</t>
        </is>
      </c>
      <c r="I749" t="inlineStr">
        <is>
          <t>DE</t>
        </is>
      </c>
      <c r="J749" t="inlineStr">
        <is>
          <t>SGGRSS_M2</t>
        </is>
      </c>
      <c r="K749" t="inlineStr">
        <is>
          <t>37 80 4980 263-0</t>
        </is>
      </c>
      <c r="L749" t="inlineStr">
        <is>
          <t>2025-0003</t>
        </is>
      </c>
      <c r="M749" s="6" t="n">
        <v>45709</v>
      </c>
      <c r="N749" s="6" t="n">
        <v>46315</v>
      </c>
      <c r="O749" t="n">
        <v>31.5</v>
      </c>
    </row>
    <row r="750" hidden="1" s="287">
      <c r="A750" t="inlineStr">
        <is>
          <t>V300067</t>
        </is>
      </c>
      <c r="B750" t="n">
        <v>4</v>
      </c>
      <c r="C750" t="n">
        <v>50</v>
      </c>
      <c r="D750" t="inlineStr">
        <is>
          <t>Mindener Kreisbahnen GmbH</t>
        </is>
      </c>
      <c r="E750" t="inlineStr">
        <is>
          <t>100038</t>
        </is>
      </c>
      <c r="F750" t="inlineStr">
        <is>
          <t>Karlstrasse 48</t>
        </is>
      </c>
      <c r="G750" t="inlineStr">
        <is>
          <t>32423</t>
        </is>
      </c>
      <c r="H750" t="inlineStr">
        <is>
          <t>Minden</t>
        </is>
      </c>
      <c r="I750" t="inlineStr">
        <is>
          <t>DE</t>
        </is>
      </c>
      <c r="J750" t="inlineStr">
        <is>
          <t>SGGRS_M19</t>
        </is>
      </c>
      <c r="K750" t="inlineStr">
        <is>
          <t>35 80 4950 134-1</t>
        </is>
      </c>
      <c r="L750" t="inlineStr">
        <is>
          <t>2025-0002</t>
        </is>
      </c>
      <c r="M750" s="6" t="n">
        <v>45727</v>
      </c>
      <c r="N750" s="6" t="n">
        <v>46095</v>
      </c>
      <c r="O750" t="n">
        <v>27.79</v>
      </c>
    </row>
    <row r="751" hidden="1" s="287">
      <c r="A751" t="inlineStr">
        <is>
          <t>V200051</t>
        </is>
      </c>
      <c r="B751" t="n">
        <v>8</v>
      </c>
      <c r="C751" t="n">
        <v>50</v>
      </c>
      <c r="D751" t="inlineStr">
        <is>
          <t>Grampet Rail d.o.o.</t>
        </is>
      </c>
      <c r="E751" t="inlineStr">
        <is>
          <t>100789</t>
        </is>
      </c>
      <c r="F751" t="inlineStr">
        <is>
          <t>Koturaska 49</t>
        </is>
      </c>
      <c r="G751" t="inlineStr">
        <is>
          <t>10000</t>
        </is>
      </c>
      <c r="H751" t="inlineStr">
        <is>
          <t>Zagreb</t>
        </is>
      </c>
      <c r="I751" t="inlineStr">
        <is>
          <t>HR</t>
        </is>
      </c>
      <c r="J751" t="inlineStr">
        <is>
          <t>SGGRSS_M2</t>
        </is>
      </c>
      <c r="K751" t="inlineStr">
        <is>
          <t>37 80 4980 269-7</t>
        </is>
      </c>
      <c r="L751" t="inlineStr">
        <is>
          <t>2025-0006</t>
        </is>
      </c>
      <c r="M751" s="6" t="n">
        <v>45744</v>
      </c>
      <c r="N751" s="6" t="n">
        <v>46473</v>
      </c>
      <c r="O751" t="n">
        <v>20.18</v>
      </c>
    </row>
    <row r="752" hidden="1" s="287">
      <c r="A752" t="inlineStr">
        <is>
          <t>V400010</t>
        </is>
      </c>
      <c r="B752" t="n">
        <v>5</v>
      </c>
      <c r="C752" t="n">
        <v>50</v>
      </c>
      <c r="D752" t="inlineStr">
        <is>
          <t>DB Cargo AG</t>
        </is>
      </c>
      <c r="E752" t="inlineStr">
        <is>
          <t>100000</t>
        </is>
      </c>
      <c r="F752" t="inlineStr">
        <is>
          <t>Rheinstrasse 2</t>
        </is>
      </c>
      <c r="G752" t="inlineStr">
        <is>
          <t>55116</t>
        </is>
      </c>
      <c r="H752" t="inlineStr">
        <is>
          <t>Mainz</t>
        </is>
      </c>
      <c r="I752" t="inlineStr">
        <is>
          <t>DE</t>
        </is>
      </c>
      <c r="J752" t="inlineStr">
        <is>
          <t>SGGRSS_M2</t>
        </is>
      </c>
      <c r="K752" t="inlineStr">
        <is>
          <t>37 80 4980 255-6</t>
        </is>
      </c>
      <c r="L752" t="inlineStr">
        <is>
          <t>2021-2420</t>
        </is>
      </c>
      <c r="M752" s="6" t="n">
        <v>45891</v>
      </c>
      <c r="N752" s="6" t="n">
        <v>47330</v>
      </c>
      <c r="O752" t="n">
        <v>26.23</v>
      </c>
    </row>
    <row r="753" hidden="1" s="287">
      <c r="A753" t="inlineStr">
        <is>
          <t>V100061</t>
        </is>
      </c>
      <c r="B753" t="n">
        <v>28</v>
      </c>
      <c r="C753" t="n">
        <v>20</v>
      </c>
      <c r="D753" t="inlineStr">
        <is>
          <t>Rail Cargo Austria AG</t>
        </is>
      </c>
      <c r="E753" t="inlineStr">
        <is>
          <t>100020</t>
        </is>
      </c>
      <c r="F753" t="inlineStr">
        <is>
          <t>Am Hauptbahnhof 2</t>
        </is>
      </c>
      <c r="G753" t="inlineStr">
        <is>
          <t>1100</t>
        </is>
      </c>
      <c r="H753" t="inlineStr">
        <is>
          <t>Wien</t>
        </is>
      </c>
      <c r="I753" t="inlineStr">
        <is>
          <t>AT</t>
        </is>
      </c>
      <c r="J753" t="inlineStr">
        <is>
          <t>EANOS_95</t>
        </is>
      </c>
      <c r="K753" t="inlineStr"/>
      <c r="L753" t="inlineStr">
        <is>
          <t>2025-0008</t>
        </is>
      </c>
      <c r="M753" s="6" t="n">
        <v>46136</v>
      </c>
      <c r="N753" s="6" t="n">
        <v>50518</v>
      </c>
      <c r="O753" t="n">
        <v>26</v>
      </c>
    </row>
    <row r="754" hidden="1" s="287">
      <c r="A754" t="inlineStr">
        <is>
          <t>V200003</t>
        </is>
      </c>
      <c r="B754" t="n">
        <v>58</v>
      </c>
      <c r="C754" t="n">
        <v>50</v>
      </c>
      <c r="D754" t="inlineStr">
        <is>
          <t>RTB Cargo Netherlands B.V.</t>
        </is>
      </c>
      <c r="E754" t="inlineStr">
        <is>
          <t>100002</t>
        </is>
      </c>
      <c r="F754" t="inlineStr">
        <is>
          <t>Albert-Plesmanweg 57</t>
        </is>
      </c>
      <c r="G754" t="inlineStr">
        <is>
          <t>3088GB</t>
        </is>
      </c>
      <c r="H754" t="inlineStr">
        <is>
          <t>Rotterdam</t>
        </is>
      </c>
      <c r="I754" t="inlineStr">
        <is>
          <t>NL</t>
        </is>
      </c>
      <c r="J754" t="inlineStr">
        <is>
          <t>SGGRSS_M2</t>
        </is>
      </c>
      <c r="K754" t="inlineStr">
        <is>
          <t>37 80 4980 740-7</t>
        </is>
      </c>
      <c r="L754" t="inlineStr">
        <is>
          <t>2020-0001</t>
        </is>
      </c>
      <c r="M754" s="6" t="n">
        <v>45748</v>
      </c>
      <c r="N754" s="6" t="n">
        <v>46081</v>
      </c>
      <c r="O754" t="n">
        <v>32</v>
      </c>
    </row>
    <row r="755" hidden="1" s="287">
      <c r="A755" t="inlineStr">
        <is>
          <t>V200052</t>
        </is>
      </c>
      <c r="B755" t="n">
        <v>9</v>
      </c>
      <c r="C755" t="n">
        <v>50</v>
      </c>
      <c r="D755" t="inlineStr">
        <is>
          <t>CargoBeamer intermodal op. GmbH</t>
        </is>
      </c>
      <c r="E755" t="inlineStr">
        <is>
          <t>100005</t>
        </is>
      </c>
      <c r="F755" t="inlineStr">
        <is>
          <t>Kreuzstrasse 12</t>
        </is>
      </c>
      <c r="G755" t="inlineStr">
        <is>
          <t>04103</t>
        </is>
      </c>
      <c r="H755" t="inlineStr">
        <is>
          <t>Leipzig</t>
        </is>
      </c>
      <c r="I755" t="inlineStr">
        <is>
          <t>DE</t>
        </is>
      </c>
      <c r="J755" t="inlineStr">
        <is>
          <t>SGNSS_M10</t>
        </is>
      </c>
      <c r="K755" t="inlineStr">
        <is>
          <t>37 80 4565 598-2</t>
        </is>
      </c>
      <c r="L755" t="inlineStr">
        <is>
          <t>2025-0009</t>
        </is>
      </c>
      <c r="M755" s="6" t="n">
        <v>45809</v>
      </c>
      <c r="N755" s="6" t="n">
        <v>46538</v>
      </c>
      <c r="O755" t="n">
        <v>24.3</v>
      </c>
    </row>
    <row r="756" hidden="1" s="287">
      <c r="A756" t="inlineStr">
        <is>
          <t>V300068</t>
        </is>
      </c>
      <c r="B756" t="n">
        <v>8</v>
      </c>
      <c r="C756" t="n">
        <v>50</v>
      </c>
      <c r="D756" t="inlineStr">
        <is>
          <t>G.T.S.General Transport Services SpA</t>
        </is>
      </c>
      <c r="E756" t="inlineStr">
        <is>
          <t>100012</t>
        </is>
      </c>
      <c r="F756" t="inlineStr">
        <is>
          <t>Via Sasha Muciaccia 15</t>
        </is>
      </c>
      <c r="G756" t="inlineStr">
        <is>
          <t>70132</t>
        </is>
      </c>
      <c r="H756" t="inlineStr">
        <is>
          <t>Bari</t>
        </is>
      </c>
      <c r="I756" t="inlineStr">
        <is>
          <t>IT</t>
        </is>
      </c>
      <c r="J756" t="inlineStr">
        <is>
          <t>SDGGMRSS_M8</t>
        </is>
      </c>
      <c r="K756" t="inlineStr">
        <is>
          <t>37 80 4992 302-2</t>
        </is>
      </c>
      <c r="L756" t="inlineStr">
        <is>
          <t>2025-0013</t>
        </is>
      </c>
      <c r="M756" s="6" t="n">
        <v>45962</v>
      </c>
      <c r="N756" s="6" t="n">
        <v>46691</v>
      </c>
      <c r="O756" t="n">
        <v>45</v>
      </c>
    </row>
    <row r="757" hidden="1" s="287">
      <c r="A757" t="inlineStr">
        <is>
          <t>V300080</t>
        </is>
      </c>
      <c r="B757" t="n">
        <v>10</v>
      </c>
      <c r="C757" t="n">
        <v>50</v>
      </c>
      <c r="D757" t="inlineStr">
        <is>
          <t>Weco Rail GmbH</t>
        </is>
      </c>
      <c r="E757" t="inlineStr">
        <is>
          <t>100763</t>
        </is>
      </c>
      <c r="F757" t="inlineStr">
        <is>
          <t>Tanbruckgrasse 3</t>
        </is>
      </c>
      <c r="G757" t="inlineStr">
        <is>
          <t>1120</t>
        </is>
      </c>
      <c r="H757" t="inlineStr">
        <is>
          <t>Wien</t>
        </is>
      </c>
      <c r="I757" t="inlineStr">
        <is>
          <t>AT</t>
        </is>
      </c>
      <c r="J757" t="inlineStr">
        <is>
          <t>SGGMRS_M5</t>
        </is>
      </c>
      <c r="K757" t="inlineStr">
        <is>
          <t>37 80 4953 396-1</t>
        </is>
      </c>
      <c r="L757" t="inlineStr">
        <is>
          <t>2025-0014</t>
        </is>
      </c>
      <c r="M757" s="6" t="n">
        <v>45931</v>
      </c>
      <c r="N757" s="6" t="n">
        <v>46660</v>
      </c>
      <c r="O757" t="n">
        <v>26</v>
      </c>
    </row>
    <row r="758" hidden="1" s="287">
      <c r="A758" t="inlineStr">
        <is>
          <t>V720004</t>
        </is>
      </c>
      <c r="B758" t="n">
        <v>3</v>
      </c>
      <c r="C758" t="n">
        <v>50</v>
      </c>
      <c r="D758" t="inlineStr">
        <is>
          <t>Necoss GmbH</t>
        </is>
      </c>
      <c r="E758" t="inlineStr">
        <is>
          <t>100014</t>
        </is>
      </c>
      <c r="F758" t="inlineStr">
        <is>
          <t>Bahnhofplatz 42</t>
        </is>
      </c>
      <c r="G758" t="inlineStr">
        <is>
          <t>28195</t>
        </is>
      </c>
      <c r="H758" t="inlineStr">
        <is>
          <t>Bremen</t>
        </is>
      </c>
      <c r="I758" t="inlineStr">
        <is>
          <t>DE</t>
        </is>
      </c>
      <c r="J758" t="inlineStr">
        <is>
          <t>SGGRS_M19</t>
        </is>
      </c>
      <c r="K758" t="inlineStr">
        <is>
          <t>35 80 4950 138-2</t>
        </is>
      </c>
      <c r="L758" t="inlineStr">
        <is>
          <t>2025-0025</t>
        </is>
      </c>
      <c r="M758" s="6" t="n">
        <v>46023</v>
      </c>
      <c r="N758" s="6" t="n">
        <v>46387</v>
      </c>
      <c r="O758" t="n">
        <v>26.75</v>
      </c>
    </row>
    <row r="759" hidden="1" s="287">
      <c r="A759" t="inlineStr">
        <is>
          <t>V100019</t>
        </is>
      </c>
      <c r="B759" t="n">
        <v>44</v>
      </c>
      <c r="C759" t="n">
        <v>50</v>
      </c>
      <c r="D759" t="inlineStr">
        <is>
          <t>Rail Cargo Austria AG</t>
        </is>
      </c>
      <c r="E759" t="inlineStr">
        <is>
          <t>100020</t>
        </is>
      </c>
      <c r="F759" t="inlineStr">
        <is>
          <t>Am Hauptbahnhof 2</t>
        </is>
      </c>
      <c r="G759" t="inlineStr">
        <is>
          <t>1100</t>
        </is>
      </c>
      <c r="H759" t="inlineStr">
        <is>
          <t>Wien</t>
        </is>
      </c>
      <c r="I759" t="inlineStr">
        <is>
          <t>AT</t>
        </is>
      </c>
      <c r="J759" t="inlineStr">
        <is>
          <t>SDGGMRSS_M8</t>
        </is>
      </c>
      <c r="K759" t="inlineStr">
        <is>
          <t>37 80 4992 339-4</t>
        </is>
      </c>
      <c r="L759" t="inlineStr">
        <is>
          <t>2021-0036</t>
        </is>
      </c>
      <c r="M759" s="6" t="n">
        <v>45931</v>
      </c>
      <c r="N759" s="6" t="n">
        <v>46326</v>
      </c>
      <c r="O759" t="n">
        <v>37</v>
      </c>
    </row>
    <row r="760" hidden="1" s="287">
      <c r="A760" t="inlineStr">
        <is>
          <t>V200055</t>
        </is>
      </c>
      <c r="B760" t="n">
        <v>5</v>
      </c>
      <c r="C760" t="n">
        <v>50</v>
      </c>
      <c r="D760" t="inlineStr">
        <is>
          <t>zigsXpress GmbH</t>
        </is>
      </c>
      <c r="E760" t="inlineStr">
        <is>
          <t>100008</t>
        </is>
      </c>
      <c r="F760" t="inlineStr">
        <is>
          <t>Afrikastrasse 3</t>
        </is>
      </c>
      <c r="G760" t="inlineStr">
        <is>
          <t>20457</t>
        </is>
      </c>
      <c r="H760" t="inlineStr">
        <is>
          <t>Hamburg</t>
        </is>
      </c>
      <c r="I760" t="inlineStr">
        <is>
          <t>DE</t>
        </is>
      </c>
      <c r="J760" t="inlineStr">
        <is>
          <t>SGGRS_M19</t>
        </is>
      </c>
      <c r="K760" t="inlineStr">
        <is>
          <t>35 80 4950 118-4</t>
        </is>
      </c>
      <c r="L760" t="inlineStr">
        <is>
          <t>2025-0028</t>
        </is>
      </c>
      <c r="M760" s="6" t="n">
        <v>45974</v>
      </c>
      <c r="N760" s="6" t="n">
        <v>46752</v>
      </c>
      <c r="O760" t="n">
        <v>23.35</v>
      </c>
    </row>
    <row r="761" hidden="1" s="287">
      <c r="A761" t="inlineStr">
        <is>
          <t>V720005</t>
        </is>
      </c>
      <c r="B761" t="n">
        <v>28</v>
      </c>
      <c r="C761" t="n">
        <v>20</v>
      </c>
      <c r="D761" t="inlineStr">
        <is>
          <t>LAUDE Smart Intermodal S.A.</t>
        </is>
      </c>
      <c r="E761" t="inlineStr">
        <is>
          <t>100026</t>
        </is>
      </c>
      <c r="F761" t="inlineStr">
        <is>
          <t>ul. Wroclawska 131</t>
        </is>
      </c>
      <c r="G761" t="inlineStr">
        <is>
          <t>87-100</t>
        </is>
      </c>
      <c r="H761" t="inlineStr">
        <is>
          <t>Torun</t>
        </is>
      </c>
      <c r="I761" t="inlineStr">
        <is>
          <t>PL</t>
        </is>
      </c>
      <c r="J761" t="inlineStr">
        <is>
          <t>SDGGMRS_DTW</t>
        </is>
      </c>
      <c r="K761" t="inlineStr"/>
      <c r="L761" t="inlineStr">
        <is>
          <t>2025-0031</t>
        </is>
      </c>
      <c r="M761" s="6" t="n">
        <v>45992</v>
      </c>
      <c r="N761" s="6" t="n">
        <v>46387</v>
      </c>
      <c r="O761" t="n">
        <v>49.25</v>
      </c>
    </row>
    <row r="762" hidden="1" s="287">
      <c r="A762" t="inlineStr">
        <is>
          <t>V730008</t>
        </is>
      </c>
      <c r="B762" t="n">
        <v>28</v>
      </c>
      <c r="C762" t="n">
        <v>20</v>
      </c>
      <c r="D762" t="inlineStr">
        <is>
          <t>Martin Tolksdorf Logistics GmbH</t>
        </is>
      </c>
      <c r="E762" t="inlineStr">
        <is>
          <t>100787</t>
        </is>
      </c>
      <c r="F762" t="inlineStr">
        <is>
          <t>Bahnhofstrasse 47</t>
        </is>
      </c>
      <c r="G762" t="inlineStr">
        <is>
          <t>65611</t>
        </is>
      </c>
      <c r="H762" t="inlineStr">
        <is>
          <t>Brechen</t>
        </is>
      </c>
      <c r="I762" t="inlineStr">
        <is>
          <t>DE</t>
        </is>
      </c>
      <c r="J762" t="inlineStr">
        <is>
          <t>SDGGMRS_DTW</t>
        </is>
      </c>
      <c r="K762" t="inlineStr"/>
      <c r="L762" t="inlineStr">
        <is>
          <t>2025-0034</t>
        </is>
      </c>
      <c r="M762" s="6" t="n">
        <v>45992</v>
      </c>
      <c r="N762" s="6" t="n">
        <v>46387</v>
      </c>
      <c r="O762" t="n">
        <v>62.85</v>
      </c>
    </row>
    <row r="763" hidden="1" s="287">
      <c r="A763" t="inlineStr">
        <is>
          <t>V730009</t>
        </is>
      </c>
      <c r="B763" t="n">
        <v>8</v>
      </c>
      <c r="C763" t="n">
        <v>50</v>
      </c>
      <c r="D763" t="inlineStr">
        <is>
          <t>NAVILAND CARGO SAS</t>
        </is>
      </c>
      <c r="E763" t="inlineStr">
        <is>
          <t>100432</t>
        </is>
      </c>
      <c r="F763" t="inlineStr">
        <is>
          <t>26 Quai Charles Pasqua</t>
        </is>
      </c>
      <c r="G763" t="inlineStr">
        <is>
          <t>92300</t>
        </is>
      </c>
      <c r="H763" t="inlineStr">
        <is>
          <t>Levallois-Perret</t>
        </is>
      </c>
      <c r="I763" t="inlineStr">
        <is>
          <t>FR</t>
        </is>
      </c>
      <c r="J763" t="inlineStr">
        <is>
          <t>SGGRSS_M20</t>
        </is>
      </c>
      <c r="K763" t="inlineStr">
        <is>
          <t>33 80 4960 046-7</t>
        </is>
      </c>
      <c r="L763" t="inlineStr">
        <is>
          <t>2025-0030</t>
        </is>
      </c>
      <c r="M763" s="6" t="n">
        <v>45992</v>
      </c>
      <c r="N763" s="6" t="n">
        <v>46721</v>
      </c>
      <c r="O763" t="n">
        <v>20.5</v>
      </c>
    </row>
    <row r="764" hidden="1" s="287">
      <c r="A764" t="inlineStr">
        <is>
          <t>V300055</t>
        </is>
      </c>
      <c r="B764" t="n">
        <v>50</v>
      </c>
      <c r="C764" t="n">
        <v>50</v>
      </c>
      <c r="D764" t="inlineStr">
        <is>
          <t>Weco Rail GmbH</t>
        </is>
      </c>
      <c r="E764" t="inlineStr">
        <is>
          <t>100763</t>
        </is>
      </c>
      <c r="F764" t="inlineStr">
        <is>
          <t>Tanbruckgrasse 3</t>
        </is>
      </c>
      <c r="G764" t="inlineStr">
        <is>
          <t>1120</t>
        </is>
      </c>
      <c r="H764" t="inlineStr">
        <is>
          <t>Wien</t>
        </is>
      </c>
      <c r="I764" t="inlineStr">
        <is>
          <t>AT</t>
        </is>
      </c>
      <c r="J764" t="inlineStr">
        <is>
          <t>SGGMRSS_M4</t>
        </is>
      </c>
      <c r="K764" t="inlineStr">
        <is>
          <t>37 80 4963 166-6</t>
        </is>
      </c>
      <c r="L764" t="inlineStr">
        <is>
          <t>2024-0008</t>
        </is>
      </c>
      <c r="M764" s="6" t="n">
        <v>45992</v>
      </c>
      <c r="N764" s="6" t="n">
        <v>46669</v>
      </c>
      <c r="O764" t="n">
        <v>27.5</v>
      </c>
    </row>
    <row r="765" hidden="1" s="287">
      <c r="A765" t="inlineStr">
        <is>
          <t>V200058</t>
        </is>
      </c>
      <c r="B765" t="n">
        <v>2</v>
      </c>
      <c r="C765" t="n">
        <v>50</v>
      </c>
      <c r="D765" t="inlineStr">
        <is>
          <t>LION Logistics GmbH</t>
        </is>
      </c>
      <c r="E765" t="inlineStr">
        <is>
          <t>100029</t>
        </is>
      </c>
      <c r="F765" t="inlineStr">
        <is>
          <t>Holunderweg 1</t>
        </is>
      </c>
      <c r="G765" t="inlineStr">
        <is>
          <t>03149</t>
        </is>
      </c>
      <c r="H765" t="inlineStr">
        <is>
          <t>Forst</t>
        </is>
      </c>
      <c r="I765" t="inlineStr">
        <is>
          <t>DE</t>
        </is>
      </c>
      <c r="J765" t="inlineStr">
        <is>
          <t>SGGNS_M11</t>
        </is>
      </c>
      <c r="K765" t="inlineStr">
        <is>
          <t>37 80 4561 330-4</t>
        </is>
      </c>
      <c r="L765" t="inlineStr">
        <is>
          <t>2022-0004</t>
        </is>
      </c>
      <c r="M765" s="6" t="n">
        <v>44743</v>
      </c>
      <c r="N765" s="6" t="n">
        <v>46295</v>
      </c>
      <c r="O765" t="n">
        <v>24.55</v>
      </c>
    </row>
    <row r="766" hidden="1" s="287">
      <c r="A766" t="inlineStr">
        <is>
          <t>V200059</t>
        </is>
      </c>
      <c r="B766" t="n">
        <v>6</v>
      </c>
      <c r="C766" t="n">
        <v>50</v>
      </c>
      <c r="D766" t="inlineStr">
        <is>
          <t>LION Logistics GmbH</t>
        </is>
      </c>
      <c r="E766" t="inlineStr">
        <is>
          <t>100029</t>
        </is>
      </c>
      <c r="F766" t="inlineStr">
        <is>
          <t>Holunderweg 1</t>
        </is>
      </c>
      <c r="G766" t="inlineStr">
        <is>
          <t>03149</t>
        </is>
      </c>
      <c r="H766" t="inlineStr">
        <is>
          <t>Forst</t>
        </is>
      </c>
      <c r="I766" t="inlineStr">
        <is>
          <t>DE</t>
        </is>
      </c>
      <c r="J766" t="inlineStr">
        <is>
          <t>SGGNS_M11</t>
        </is>
      </c>
      <c r="K766" t="inlineStr">
        <is>
          <t>37 80 4561 373-4</t>
        </is>
      </c>
      <c r="L766" t="inlineStr">
        <is>
          <t>2022-0021</t>
        </is>
      </c>
      <c r="M766" s="6" t="n">
        <v>44835</v>
      </c>
      <c r="N766" s="6" t="n">
        <v>46477</v>
      </c>
      <c r="O766" t="n">
        <v>26.55</v>
      </c>
    </row>
    <row r="767" hidden="1" s="287">
      <c r="A767" t="inlineStr">
        <is>
          <t>V300089</t>
        </is>
      </c>
      <c r="B767" t="n">
        <v>28</v>
      </c>
      <c r="C767" t="n">
        <v>20</v>
      </c>
      <c r="D767" t="inlineStr">
        <is>
          <t>Kombiverkehr GmbH und Co. KG</t>
        </is>
      </c>
      <c r="E767" t="inlineStr">
        <is>
          <t>100332</t>
        </is>
      </c>
      <c r="F767" t="inlineStr">
        <is>
          <t>Zum Laurenburger Hof 76</t>
        </is>
      </c>
      <c r="G767" t="inlineStr">
        <is>
          <t>60594</t>
        </is>
      </c>
      <c r="H767" t="inlineStr">
        <is>
          <t>Frankfurt am Main</t>
        </is>
      </c>
      <c r="I767" t="inlineStr">
        <is>
          <t>DE</t>
        </is>
      </c>
      <c r="J767" t="inlineStr">
        <is>
          <t>SGNS_60</t>
        </is>
      </c>
      <c r="K767" t="inlineStr"/>
      <c r="L767" t="inlineStr">
        <is>
          <t>2025-0038</t>
        </is>
      </c>
      <c r="M767" s="6" t="n">
        <v>46143</v>
      </c>
      <c r="N767" s="6" t="n">
        <v>46873</v>
      </c>
      <c r="O767" t="n">
        <v>23.64</v>
      </c>
    </row>
    <row r="768" hidden="1" s="287">
      <c r="A768" t="inlineStr">
        <is>
          <t>V300031</t>
        </is>
      </c>
      <c r="B768" t="n">
        <v>89</v>
      </c>
      <c r="C768" t="n">
        <v>50</v>
      </c>
      <c r="D768" t="inlineStr">
        <is>
          <t>EWG Rail Zrt.</t>
        </is>
      </c>
      <c r="E768" t="inlineStr">
        <is>
          <t>100758</t>
        </is>
      </c>
      <c r="F768" t="inlineStr">
        <is>
          <t>Váci út 76 3.em</t>
        </is>
      </c>
      <c r="G768" t="inlineStr">
        <is>
          <t>1133</t>
        </is>
      </c>
      <c r="H768" t="inlineStr">
        <is>
          <t>Budapest</t>
        </is>
      </c>
      <c r="I768" t="inlineStr">
        <is>
          <t>HU</t>
        </is>
      </c>
      <c r="J768" t="inlineStr">
        <is>
          <t>SGGRSS_M2</t>
        </is>
      </c>
      <c r="K768" t="inlineStr">
        <is>
          <t>37 80 4980 857-9</t>
        </is>
      </c>
      <c r="L768" t="inlineStr">
        <is>
          <t>2023-0008</t>
        </is>
      </c>
      <c r="M768" s="6" t="n">
        <v>46023</v>
      </c>
      <c r="N768" s="6" t="n">
        <v>46905</v>
      </c>
      <c r="O768" t="n">
        <v>19.25</v>
      </c>
    </row>
    <row r="769" hidden="1" s="287">
      <c r="A769" t="inlineStr">
        <is>
          <t>V300091</t>
        </is>
      </c>
      <c r="B769" t="n">
        <v>7</v>
      </c>
      <c r="C769" t="n">
        <v>50</v>
      </c>
      <c r="D769" t="inlineStr">
        <is>
          <t>VA-KO Vagon Konteyner Mak. Muh.</t>
        </is>
      </c>
      <c r="E769" t="inlineStr">
        <is>
          <t>100016</t>
        </is>
      </c>
      <c r="F769" t="inlineStr">
        <is>
          <t>Pro.San. Tic. A.S.</t>
        </is>
      </c>
      <c r="G769" t="inlineStr">
        <is>
          <t>06730</t>
        </is>
      </c>
      <c r="H769" t="inlineStr">
        <is>
          <t>Beypazari/Ankara</t>
        </is>
      </c>
      <c r="I769" t="inlineStr">
        <is>
          <t>TR</t>
        </is>
      </c>
      <c r="J769" t="inlineStr">
        <is>
          <t>SGGMRS_M35</t>
        </is>
      </c>
      <c r="K769" t="inlineStr">
        <is>
          <t>37 80 4953 456-3</t>
        </is>
      </c>
      <c r="L769" t="inlineStr">
        <is>
          <t>2025-0039</t>
        </is>
      </c>
      <c r="M769" s="6" t="n">
        <v>45949</v>
      </c>
      <c r="N769" s="6" t="n">
        <v>46312</v>
      </c>
      <c r="O769" t="n">
        <v>35.85</v>
      </c>
    </row>
    <row r="770" hidden="1" s="287">
      <c r="A770" t="inlineStr">
        <is>
          <t>V720006</t>
        </is>
      </c>
      <c r="B770" t="n">
        <v>3</v>
      </c>
      <c r="C770" t="n">
        <v>50</v>
      </c>
      <c r="D770" t="inlineStr">
        <is>
          <t>RAILDOX GmbH &amp; Co. KG</t>
        </is>
      </c>
      <c r="E770" t="inlineStr">
        <is>
          <t>100521</t>
        </is>
      </c>
      <c r="F770" t="inlineStr">
        <is>
          <t>Zum Güterbahnhof  7</t>
        </is>
      </c>
      <c r="G770" t="inlineStr">
        <is>
          <t>99085</t>
        </is>
      </c>
      <c r="H770" t="inlineStr">
        <is>
          <t>Erfurt</t>
        </is>
      </c>
      <c r="I770" t="inlineStr">
        <is>
          <t>DE</t>
        </is>
      </c>
      <c r="J770" t="inlineStr">
        <is>
          <t>SGGRSS_M20</t>
        </is>
      </c>
      <c r="K770" t="inlineStr">
        <is>
          <t>33 80 4960 285-1</t>
        </is>
      </c>
      <c r="L770" t="inlineStr">
        <is>
          <t>2025-0011</t>
        </is>
      </c>
      <c r="M770" s="6" t="n">
        <v>46023</v>
      </c>
      <c r="N770" s="6" t="n">
        <v>46418</v>
      </c>
      <c r="O770" t="n">
        <v>30</v>
      </c>
    </row>
    <row r="771" hidden="1" s="287">
      <c r="A771" t="inlineStr">
        <is>
          <t>V100068</t>
        </is>
      </c>
      <c r="B771" t="n">
        <v>28</v>
      </c>
      <c r="C771" t="n">
        <v>20</v>
      </c>
      <c r="D771" t="inlineStr">
        <is>
          <t>LAUDE Smart Intermodal S.A.</t>
        </is>
      </c>
      <c r="E771" t="inlineStr">
        <is>
          <t>100026</t>
        </is>
      </c>
      <c r="F771" t="inlineStr">
        <is>
          <t>ul. Wroclawska 131</t>
        </is>
      </c>
      <c r="G771" t="inlineStr">
        <is>
          <t>87-100</t>
        </is>
      </c>
      <c r="H771" t="inlineStr">
        <is>
          <t>Torun</t>
        </is>
      </c>
      <c r="I771" t="inlineStr">
        <is>
          <t>PL</t>
        </is>
      </c>
      <c r="J771" t="inlineStr">
        <is>
          <t>SGMMNS_40</t>
        </is>
      </c>
      <c r="K771" t="inlineStr"/>
      <c r="L771" t="inlineStr">
        <is>
          <t>2026-0002</t>
        </is>
      </c>
      <c r="M771" s="6" t="n">
        <v>46081</v>
      </c>
      <c r="N771" s="6" t="n">
        <v>46445</v>
      </c>
      <c r="O771" t="n">
        <v>16.85</v>
      </c>
    </row>
    <row r="772" hidden="1" s="287">
      <c r="A772" t="inlineStr">
        <is>
          <t>V300002</t>
        </is>
      </c>
      <c r="B772" t="n">
        <v>53</v>
      </c>
      <c r="C772" t="n">
        <v>50</v>
      </c>
      <c r="D772" t="inlineStr">
        <is>
          <t>Contargo Rail Services GmbH</t>
        </is>
      </c>
      <c r="E772" t="inlineStr">
        <is>
          <t>100001</t>
        </is>
      </c>
      <c r="F772" t="inlineStr">
        <is>
          <t>Rheinkaistrasse 2</t>
        </is>
      </c>
      <c r="G772" t="inlineStr">
        <is>
          <t>68159</t>
        </is>
      </c>
      <c r="H772" t="inlineStr">
        <is>
          <t>Mannheim</t>
        </is>
      </c>
      <c r="I772" t="inlineStr">
        <is>
          <t>DE</t>
        </is>
      </c>
      <c r="J772" t="inlineStr">
        <is>
          <t>SGNSS_M14</t>
        </is>
      </c>
      <c r="K772" t="inlineStr">
        <is>
          <t>37 80 4565 389-6</t>
        </is>
      </c>
      <c r="L772" t="inlineStr">
        <is>
          <t>2020-0004</t>
        </is>
      </c>
      <c r="M772" s="6" t="n">
        <v>44512</v>
      </c>
      <c r="N772" s="6" t="n">
        <v>46387</v>
      </c>
      <c r="O772" t="n">
        <v>28.2</v>
      </c>
    </row>
    <row r="773" hidden="1" s="287">
      <c r="A773" t="inlineStr">
        <is>
          <t>V400005</t>
        </is>
      </c>
      <c r="B773" t="n">
        <v>7</v>
      </c>
      <c r="C773" t="n">
        <v>50</v>
      </c>
      <c r="D773" t="inlineStr">
        <is>
          <t>DB Cargo AG</t>
        </is>
      </c>
      <c r="E773" t="inlineStr">
        <is>
          <t>100000</t>
        </is>
      </c>
      <c r="F773" t="inlineStr">
        <is>
          <t>Rheinstrasse 2</t>
        </is>
      </c>
      <c r="G773" t="inlineStr">
        <is>
          <t>55116</t>
        </is>
      </c>
      <c r="H773" t="inlineStr">
        <is>
          <t>Mainz</t>
        </is>
      </c>
      <c r="I773" t="inlineStr">
        <is>
          <t>DE</t>
        </is>
      </c>
      <c r="J773" t="inlineStr">
        <is>
          <t>SGGNS_M11</t>
        </is>
      </c>
      <c r="K773" t="inlineStr">
        <is>
          <t>37 80 4561 418-7</t>
        </is>
      </c>
      <c r="L773" t="inlineStr">
        <is>
          <t>2021-2420</t>
        </is>
      </c>
      <c r="M773" s="6" t="n">
        <v>44930</v>
      </c>
      <c r="N773" s="6" t="n">
        <v>47087</v>
      </c>
      <c r="O773" t="n">
        <v>24.4</v>
      </c>
    </row>
    <row r="774" hidden="1" s="287">
      <c r="A774" t="inlineStr">
        <is>
          <t>V300023</t>
        </is>
      </c>
      <c r="B774" t="n">
        <v>8</v>
      </c>
      <c r="C774" t="n">
        <v>50</v>
      </c>
      <c r="D774" t="inlineStr">
        <is>
          <t>Oceanogate Italia S.r.l.</t>
        </is>
      </c>
      <c r="E774" t="inlineStr">
        <is>
          <t>100010</t>
        </is>
      </c>
      <c r="F774" t="inlineStr">
        <is>
          <t>Via Primo Maggio 1</t>
        </is>
      </c>
      <c r="G774" t="inlineStr">
        <is>
          <t>20066</t>
        </is>
      </c>
      <c r="H774" t="inlineStr">
        <is>
          <t>Melzo (MI)</t>
        </is>
      </c>
      <c r="I774" t="inlineStr">
        <is>
          <t>IT</t>
        </is>
      </c>
      <c r="J774" t="inlineStr">
        <is>
          <t>SDGGMRSS_M8</t>
        </is>
      </c>
      <c r="K774" t="inlineStr">
        <is>
          <t>35 80 4956 108-9</t>
        </is>
      </c>
      <c r="L774" t="inlineStr">
        <is>
          <t>2022-0006</t>
        </is>
      </c>
      <c r="M774" s="6" t="n">
        <v>44930</v>
      </c>
      <c r="N774" s="6" t="n">
        <v>46387</v>
      </c>
      <c r="O774" t="n">
        <v>66.15000000000001</v>
      </c>
    </row>
    <row r="775" hidden="1" s="287">
      <c r="A775" t="inlineStr">
        <is>
          <t>V100039</t>
        </is>
      </c>
      <c r="B775" t="n">
        <v>12</v>
      </c>
      <c r="C775" t="n">
        <v>50</v>
      </c>
      <c r="D775" t="inlineStr">
        <is>
          <t>Rail Cargo Austria AG</t>
        </is>
      </c>
      <c r="E775" t="inlineStr">
        <is>
          <t>100020</t>
        </is>
      </c>
      <c r="F775" t="inlineStr">
        <is>
          <t>Am Hauptbahnhof 2</t>
        </is>
      </c>
      <c r="G775" t="inlineStr">
        <is>
          <t>1100</t>
        </is>
      </c>
      <c r="H775" t="inlineStr">
        <is>
          <t>Wien</t>
        </is>
      </c>
      <c r="I775" t="inlineStr">
        <is>
          <t>AT</t>
        </is>
      </c>
      <c r="J775" t="inlineStr">
        <is>
          <t>SDGGMRSS_M8</t>
        </is>
      </c>
      <c r="K775" t="inlineStr">
        <is>
          <t>35 80 4956 140-2</t>
        </is>
      </c>
      <c r="L775" t="inlineStr">
        <is>
          <t>2022-0023</t>
        </is>
      </c>
      <c r="M775" s="6" t="n">
        <v>44958</v>
      </c>
      <c r="N775" s="6" t="n">
        <v>46203</v>
      </c>
      <c r="O775" t="n">
        <v>49.9</v>
      </c>
    </row>
    <row r="776" hidden="1" s="287">
      <c r="A776" t="inlineStr">
        <is>
          <t>V200031</t>
        </is>
      </c>
      <c r="B776" t="n">
        <v>4</v>
      </c>
      <c r="C776" t="n">
        <v>50</v>
      </c>
      <c r="D776" t="inlineStr">
        <is>
          <t>zigsXpress GmbH</t>
        </is>
      </c>
      <c r="E776" t="inlineStr">
        <is>
          <t>100008</t>
        </is>
      </c>
      <c r="F776" t="inlineStr">
        <is>
          <t>Afrikastrasse 3</t>
        </is>
      </c>
      <c r="G776" t="inlineStr">
        <is>
          <t>20457</t>
        </is>
      </c>
      <c r="H776" t="inlineStr">
        <is>
          <t>Hamburg</t>
        </is>
      </c>
      <c r="I776" t="inlineStr">
        <is>
          <t>DE</t>
        </is>
      </c>
      <c r="J776" t="inlineStr">
        <is>
          <t>SGGRSS_M2</t>
        </is>
      </c>
      <c r="K776" t="inlineStr">
        <is>
          <t>37 80 4960 956-3</t>
        </is>
      </c>
      <c r="L776" t="inlineStr">
        <is>
          <t>2023-0036</t>
        </is>
      </c>
      <c r="M776" s="6" t="n">
        <v>45288</v>
      </c>
      <c r="N776" s="6" t="n">
        <v>46387</v>
      </c>
      <c r="O776" t="n">
        <v>25.8</v>
      </c>
    </row>
    <row r="777" hidden="1" s="287">
      <c r="A777" t="inlineStr">
        <is>
          <t>V300041</t>
        </is>
      </c>
      <c r="B777" t="n">
        <v>7</v>
      </c>
      <c r="C777" t="n">
        <v>50</v>
      </c>
      <c r="D777" t="inlineStr">
        <is>
          <t>Contargo Rail Services GmbH</t>
        </is>
      </c>
      <c r="E777" t="inlineStr">
        <is>
          <t>100001</t>
        </is>
      </c>
      <c r="F777" t="inlineStr">
        <is>
          <t>Rheinkaistrasse 2</t>
        </is>
      </c>
      <c r="G777" t="inlineStr">
        <is>
          <t>68159</t>
        </is>
      </c>
      <c r="H777" t="inlineStr">
        <is>
          <t>Mannheim</t>
        </is>
      </c>
      <c r="I777" t="inlineStr">
        <is>
          <t>DE</t>
        </is>
      </c>
      <c r="J777" t="inlineStr">
        <is>
          <t>SGGRSS_M20</t>
        </is>
      </c>
      <c r="K777" t="inlineStr">
        <is>
          <t>33 80 4960 294-3</t>
        </is>
      </c>
      <c r="L777" t="inlineStr">
        <is>
          <t>2023-0018</t>
        </is>
      </c>
      <c r="M777" s="6" t="n">
        <v>45292</v>
      </c>
      <c r="N777" s="6" t="n">
        <v>46752</v>
      </c>
      <c r="O777" t="n">
        <v>39.1</v>
      </c>
    </row>
    <row r="778" hidden="1" s="287">
      <c r="A778" t="inlineStr">
        <is>
          <t>V300042</t>
        </is>
      </c>
      <c r="B778" t="n">
        <v>9</v>
      </c>
      <c r="C778" t="n">
        <v>50</v>
      </c>
      <c r="D778" t="inlineStr">
        <is>
          <t>LTE Logistik- und Transport GmbH</t>
        </is>
      </c>
      <c r="E778" t="inlineStr">
        <is>
          <t>100766</t>
        </is>
      </c>
      <c r="F778" t="inlineStr">
        <is>
          <t>Hans-Roth-Strasse 3/1/Top 5</t>
        </is>
      </c>
      <c r="G778" t="inlineStr">
        <is>
          <t>8073</t>
        </is>
      </c>
      <c r="H778" t="inlineStr">
        <is>
          <t>Feldkirchen bei Graz</t>
        </is>
      </c>
      <c r="I778" t="inlineStr">
        <is>
          <t>AT</t>
        </is>
      </c>
      <c r="J778" t="inlineStr">
        <is>
          <t>SDGGMRS_M7</t>
        </is>
      </c>
      <c r="K778" t="inlineStr">
        <is>
          <t>37 80 4993 293-2</t>
        </is>
      </c>
      <c r="L778" t="inlineStr">
        <is>
          <t>2023-0040</t>
        </is>
      </c>
      <c r="M778" s="6" t="n">
        <v>45322</v>
      </c>
      <c r="N778" s="6" t="n">
        <v>46387</v>
      </c>
      <c r="O778" t="n">
        <v>43</v>
      </c>
    </row>
    <row r="779" hidden="1" s="287">
      <c r="A779" t="inlineStr">
        <is>
          <t>V300043</t>
        </is>
      </c>
      <c r="B779" t="n">
        <v>6</v>
      </c>
      <c r="C779" t="n">
        <v>50</v>
      </c>
      <c r="D779" t="inlineStr">
        <is>
          <t>Sangritana SpA</t>
        </is>
      </c>
      <c r="E779" t="inlineStr">
        <is>
          <t>100762</t>
        </is>
      </c>
      <c r="F779" t="inlineStr">
        <is>
          <t>Piazza Camillo Dellarciprete 6</t>
        </is>
      </c>
      <c r="G779" t="inlineStr">
        <is>
          <t>66034</t>
        </is>
      </c>
      <c r="H779" t="inlineStr">
        <is>
          <t>Lanciano</t>
        </is>
      </c>
      <c r="I779" t="inlineStr">
        <is>
          <t>IT</t>
        </is>
      </c>
      <c r="J779" t="inlineStr">
        <is>
          <t>SGNS_M13</t>
        </is>
      </c>
      <c r="K779" t="inlineStr">
        <is>
          <t>37 80 4564 204-8</t>
        </is>
      </c>
      <c r="L779" t="inlineStr">
        <is>
          <t>2023-0039</t>
        </is>
      </c>
      <c r="M779" s="6" t="n">
        <v>45347</v>
      </c>
      <c r="N779" s="6" t="n">
        <v>46418</v>
      </c>
      <c r="O779" t="n">
        <v>20.92</v>
      </c>
    </row>
    <row r="780" hidden="1" s="287">
      <c r="A780" t="inlineStr">
        <is>
          <t>V700009</t>
        </is>
      </c>
      <c r="B780" t="n">
        <v>12</v>
      </c>
      <c r="C780" t="n">
        <v>50</v>
      </c>
      <c r="D780" t="inlineStr">
        <is>
          <t>CargoBeamer intermodal op. GmbH</t>
        </is>
      </c>
      <c r="E780" t="inlineStr">
        <is>
          <t>100005</t>
        </is>
      </c>
      <c r="F780" t="inlineStr">
        <is>
          <t>Kreuzstrasse 12</t>
        </is>
      </c>
      <c r="G780" t="inlineStr">
        <is>
          <t>04103</t>
        </is>
      </c>
      <c r="H780" t="inlineStr">
        <is>
          <t>Leipzig</t>
        </is>
      </c>
      <c r="I780" t="inlineStr">
        <is>
          <t>DE</t>
        </is>
      </c>
      <c r="J780" t="inlineStr">
        <is>
          <t>SDGGMRSS_M8</t>
        </is>
      </c>
      <c r="K780" t="inlineStr">
        <is>
          <t>35 80 4956 013-1</t>
        </is>
      </c>
      <c r="L780" t="inlineStr">
        <is>
          <t>2024-0011</t>
        </is>
      </c>
      <c r="M780" s="6" t="n">
        <v>45383</v>
      </c>
      <c r="N780" s="6" t="n">
        <v>46387</v>
      </c>
      <c r="O780" t="n">
        <v>53.5</v>
      </c>
    </row>
    <row r="781" hidden="1" s="287">
      <c r="A781" t="inlineStr">
        <is>
          <t>V200039</t>
        </is>
      </c>
      <c r="B781" t="n">
        <v>9</v>
      </c>
      <c r="C781" t="n">
        <v>50</v>
      </c>
      <c r="D781" t="inlineStr">
        <is>
          <t>railCare AG</t>
        </is>
      </c>
      <c r="E781" t="inlineStr">
        <is>
          <t>100771</t>
        </is>
      </c>
      <c r="F781" t="inlineStr">
        <is>
          <t>Industriestrasse 17</t>
        </is>
      </c>
      <c r="G781" t="inlineStr">
        <is>
          <t>4612</t>
        </is>
      </c>
      <c r="H781" t="inlineStr">
        <is>
          <t>Wangen bei Olten</t>
        </is>
      </c>
      <c r="I781" t="inlineStr">
        <is>
          <t>CH</t>
        </is>
      </c>
      <c r="J781" t="inlineStr">
        <is>
          <t>SGGMRSS_M38</t>
        </is>
      </c>
      <c r="K781" t="inlineStr">
        <is>
          <t>37 80 4963 503-0</t>
        </is>
      </c>
      <c r="L781" t="inlineStr">
        <is>
          <t>2024-0019</t>
        </is>
      </c>
      <c r="M781" s="6" t="n">
        <v>45798</v>
      </c>
      <c r="N781" s="6" t="n">
        <v>47968</v>
      </c>
      <c r="O781" t="n">
        <v>50.25</v>
      </c>
    </row>
    <row r="782" hidden="1" s="287">
      <c r="A782" t="inlineStr">
        <is>
          <t>V100058</t>
        </is>
      </c>
      <c r="B782" t="n">
        <v>29</v>
      </c>
      <c r="C782" t="n">
        <v>20</v>
      </c>
      <c r="D782" t="inlineStr">
        <is>
          <t>RheinCargo GmbH &amp; Co. KG</t>
        </is>
      </c>
      <c r="E782" t="inlineStr">
        <is>
          <t>100011</t>
        </is>
      </c>
      <c r="F782" t="inlineStr">
        <is>
          <t>Hammer Landstrasse 3</t>
        </is>
      </c>
      <c r="G782" t="inlineStr">
        <is>
          <t>41460</t>
        </is>
      </c>
      <c r="H782" t="inlineStr">
        <is>
          <t>Neuss</t>
        </is>
      </c>
      <c r="I782" t="inlineStr">
        <is>
          <t>DE</t>
        </is>
      </c>
      <c r="J782" t="inlineStr">
        <is>
          <t>SGGNS_80XL</t>
        </is>
      </c>
      <c r="K782" t="inlineStr"/>
      <c r="L782" t="inlineStr">
        <is>
          <t>2024-0020</t>
        </is>
      </c>
      <c r="M782" s="6" t="n">
        <v>46539</v>
      </c>
      <c r="N782" s="6" t="n">
        <v>46924</v>
      </c>
      <c r="O782" t="n">
        <v>27.15</v>
      </c>
    </row>
    <row r="783" hidden="1" s="287">
      <c r="A783" t="inlineStr">
        <is>
          <t>V200042</t>
        </is>
      </c>
      <c r="B783" t="n">
        <v>14</v>
      </c>
      <c r="C783" t="n">
        <v>50</v>
      </c>
      <c r="D783" t="inlineStr">
        <is>
          <t>Captrain Deutschland CargoWest GmbH</t>
        </is>
      </c>
      <c r="E783" t="inlineStr">
        <is>
          <t>100030</t>
        </is>
      </c>
      <c r="F783" t="inlineStr">
        <is>
          <t>Am Grubenhof 2</t>
        </is>
      </c>
      <c r="G783" t="inlineStr">
        <is>
          <t>33330</t>
        </is>
      </c>
      <c r="H783" t="inlineStr">
        <is>
          <t>Gütersloh</t>
        </is>
      </c>
      <c r="I783" t="inlineStr">
        <is>
          <t>DE</t>
        </is>
      </c>
      <c r="J783" t="inlineStr">
        <is>
          <t>SGMMNS_M17</t>
        </is>
      </c>
      <c r="K783" t="inlineStr">
        <is>
          <t>33 80 4505 482-6</t>
        </is>
      </c>
      <c r="L783" t="inlineStr">
        <is>
          <t>2022-0010</t>
        </is>
      </c>
      <c r="M783" s="6" t="n">
        <v>45474</v>
      </c>
      <c r="N783" s="6" t="n">
        <v>46203</v>
      </c>
      <c r="O783" t="n">
        <v>21.4</v>
      </c>
    </row>
    <row r="784" hidden="1" s="287">
      <c r="A784" t="inlineStr">
        <is>
          <t>V300054</t>
        </is>
      </c>
      <c r="B784" t="n">
        <v>8</v>
      </c>
      <c r="C784" t="n">
        <v>50</v>
      </c>
      <c r="D784" t="inlineStr">
        <is>
          <t>BLS Cargo AG</t>
        </is>
      </c>
      <c r="E784" t="inlineStr">
        <is>
          <t>100033</t>
        </is>
      </c>
      <c r="F784" t="inlineStr">
        <is>
          <t>Freiburgstrasse 130</t>
        </is>
      </c>
      <c r="G784" t="inlineStr">
        <is>
          <t>3001</t>
        </is>
      </c>
      <c r="H784" t="inlineStr">
        <is>
          <t>Bern</t>
        </is>
      </c>
      <c r="I784" t="inlineStr">
        <is>
          <t>CH</t>
        </is>
      </c>
      <c r="J784" t="inlineStr">
        <is>
          <t>SGMMNS_M29</t>
        </is>
      </c>
      <c r="K784" t="inlineStr">
        <is>
          <t>33 80 4505 936-1</t>
        </is>
      </c>
      <c r="L784" t="inlineStr">
        <is>
          <t>2024-0024</t>
        </is>
      </c>
      <c r="M784" s="6" t="n">
        <v>45567</v>
      </c>
      <c r="N784" s="6" t="n">
        <v>46387</v>
      </c>
      <c r="O784" t="n">
        <v>23.5</v>
      </c>
    </row>
    <row r="785" hidden="1" s="287">
      <c r="A785" t="inlineStr">
        <is>
          <t>V200040</t>
        </is>
      </c>
      <c r="B785" t="n">
        <v>90</v>
      </c>
      <c r="C785" t="n">
        <v>50</v>
      </c>
      <c r="D785" t="inlineStr">
        <is>
          <t>PCC Intermodal S.A.</t>
        </is>
      </c>
      <c r="E785" t="inlineStr">
        <is>
          <t>100761</t>
        </is>
      </c>
      <c r="F785" t="inlineStr">
        <is>
          <t>ul Hutnicza 16</t>
        </is>
      </c>
      <c r="G785" t="inlineStr">
        <is>
          <t>81-061</t>
        </is>
      </c>
      <c r="H785" t="inlineStr">
        <is>
          <t>Gdynia</t>
        </is>
      </c>
      <c r="I785" t="inlineStr">
        <is>
          <t>PL</t>
        </is>
      </c>
      <c r="J785" t="inlineStr">
        <is>
          <t>SGNS_M13</t>
        </is>
      </c>
      <c r="K785" t="inlineStr">
        <is>
          <t>37 80 4564 432-5</t>
        </is>
      </c>
      <c r="L785" t="inlineStr">
        <is>
          <t>2024-0021</t>
        </is>
      </c>
      <c r="M785" s="6" t="n">
        <v>45609</v>
      </c>
      <c r="N785" s="6" t="n">
        <v>47069</v>
      </c>
      <c r="O785" t="n">
        <v>20.8</v>
      </c>
    </row>
    <row r="786" hidden="1" s="287">
      <c r="A786" t="inlineStr">
        <is>
          <t>V100049</t>
        </is>
      </c>
      <c r="B786" t="n">
        <v>105</v>
      </c>
      <c r="C786" t="n">
        <v>50</v>
      </c>
      <c r="D786" t="inlineStr">
        <is>
          <t>Grain Logistic Sp.z.o.o.</t>
        </is>
      </c>
      <c r="E786" t="inlineStr">
        <is>
          <t>100765</t>
        </is>
      </c>
      <c r="F786" t="inlineStr">
        <is>
          <t>ul. Nowogrodzka 31/413</t>
        </is>
      </c>
      <c r="G786" t="inlineStr">
        <is>
          <t>00-511</t>
        </is>
      </c>
      <c r="H786" t="inlineStr">
        <is>
          <t>Warszawa</t>
        </is>
      </c>
      <c r="I786" t="inlineStr">
        <is>
          <t>PL</t>
        </is>
      </c>
      <c r="J786" t="inlineStr">
        <is>
          <t>SGNSS_M42</t>
        </is>
      </c>
      <c r="K786" t="inlineStr">
        <is>
          <t>33 80 4552 740-9</t>
        </is>
      </c>
      <c r="L786" t="inlineStr">
        <is>
          <t>2023-0035</t>
        </is>
      </c>
      <c r="M786" s="6" t="n">
        <v>45665</v>
      </c>
      <c r="N786" s="6" t="n">
        <v>46081</v>
      </c>
      <c r="O786" t="n">
        <v>19.5</v>
      </c>
    </row>
    <row r="787" hidden="1" s="287">
      <c r="A787" t="inlineStr">
        <is>
          <t>V200046</t>
        </is>
      </c>
      <c r="B787" t="n">
        <v>7</v>
      </c>
      <c r="C787" t="n">
        <v>50</v>
      </c>
      <c r="D787" t="inlineStr">
        <is>
          <t>Pimk Rail PLS</t>
        </is>
      </c>
      <c r="E787" t="inlineStr">
        <is>
          <t>100478</t>
        </is>
      </c>
      <c r="F787" t="inlineStr">
        <is>
          <t>Rogoshko shousse 36</t>
        </is>
      </c>
      <c r="G787" t="inlineStr">
        <is>
          <t>4003</t>
        </is>
      </c>
      <c r="H787" t="inlineStr">
        <is>
          <t>Plovdiv</t>
        </is>
      </c>
      <c r="I787" t="inlineStr">
        <is>
          <t>BG</t>
        </is>
      </c>
      <c r="J787" t="inlineStr">
        <is>
          <t>SGGRSS_M20</t>
        </is>
      </c>
      <c r="K787" t="inlineStr">
        <is>
          <t>33 80 4960 316-4</t>
        </is>
      </c>
      <c r="L787" t="inlineStr">
        <is>
          <t>2024-0034</t>
        </is>
      </c>
      <c r="M787" s="6" t="n">
        <v>45625</v>
      </c>
      <c r="N787" s="6" t="n">
        <v>46203</v>
      </c>
      <c r="O787" t="n">
        <v>25.03</v>
      </c>
    </row>
    <row r="788" hidden="1" s="287">
      <c r="A788" t="inlineStr">
        <is>
          <t>V400006</t>
        </is>
      </c>
      <c r="B788" t="n">
        <v>180</v>
      </c>
      <c r="C788" t="n">
        <v>50</v>
      </c>
      <c r="D788" t="inlineStr">
        <is>
          <t>DB Cargo AG</t>
        </is>
      </c>
      <c r="E788" t="inlineStr">
        <is>
          <t>100000</t>
        </is>
      </c>
      <c r="F788" t="inlineStr">
        <is>
          <t>Rheinstrasse 2</t>
        </is>
      </c>
      <c r="G788" t="inlineStr">
        <is>
          <t>55116</t>
        </is>
      </c>
      <c r="H788" t="inlineStr">
        <is>
          <t>Mainz</t>
        </is>
      </c>
      <c r="I788" t="inlineStr">
        <is>
          <t>DE</t>
        </is>
      </c>
      <c r="J788" t="inlineStr">
        <is>
          <t>SGGRS_M25</t>
        </is>
      </c>
      <c r="K788" t="inlineStr">
        <is>
          <t>37 80 4850 910-3</t>
        </is>
      </c>
      <c r="L788" t="inlineStr">
        <is>
          <t>2021-2420</t>
        </is>
      </c>
      <c r="M788" s="6" t="n">
        <v>45635</v>
      </c>
      <c r="N788" s="6" t="n">
        <v>47330</v>
      </c>
      <c r="O788" t="n">
        <v>27.94</v>
      </c>
    </row>
    <row r="789" hidden="1" s="287">
      <c r="A789" t="inlineStr">
        <is>
          <t>V200048</t>
        </is>
      </c>
      <c r="B789" t="n">
        <v>1</v>
      </c>
      <c r="C789" t="n">
        <v>50</v>
      </c>
      <c r="D789" t="inlineStr">
        <is>
          <t>Captrain Polska Sp.z.o.o.</t>
        </is>
      </c>
      <c r="E789" t="inlineStr">
        <is>
          <t>100024</t>
        </is>
      </c>
      <c r="F789" t="inlineStr">
        <is>
          <t>ul. Powstancow Slaskich 7a</t>
        </is>
      </c>
      <c r="G789" t="inlineStr">
        <is>
          <t>53-332</t>
        </is>
      </c>
      <c r="H789" t="inlineStr">
        <is>
          <t>Wroclaw</t>
        </is>
      </c>
      <c r="I789" t="inlineStr">
        <is>
          <t>PL</t>
        </is>
      </c>
      <c r="J789" t="inlineStr">
        <is>
          <t>SGNS_M13</t>
        </is>
      </c>
      <c r="K789" t="inlineStr">
        <is>
          <t>37 80 4564 195-8</t>
        </is>
      </c>
      <c r="L789" t="inlineStr">
        <is>
          <t>2024-0035</t>
        </is>
      </c>
      <c r="M789" s="6" t="n">
        <v>45672</v>
      </c>
      <c r="N789" s="6" t="n">
        <v>46387</v>
      </c>
      <c r="O789" t="n">
        <v>17.95</v>
      </c>
    </row>
    <row r="790" hidden="1" s="287">
      <c r="A790" t="inlineStr">
        <is>
          <t>V200049</t>
        </is>
      </c>
      <c r="B790" t="n">
        <v>9</v>
      </c>
      <c r="C790" t="n">
        <v>50</v>
      </c>
      <c r="D790" t="inlineStr">
        <is>
          <t>PCC Intermodal S.A.</t>
        </is>
      </c>
      <c r="E790" t="inlineStr">
        <is>
          <t>100761</t>
        </is>
      </c>
      <c r="F790" t="inlineStr">
        <is>
          <t>ul Hutnicza 16</t>
        </is>
      </c>
      <c r="G790" t="inlineStr">
        <is>
          <t>81-061</t>
        </is>
      </c>
      <c r="H790" t="inlineStr">
        <is>
          <t>Gdynia</t>
        </is>
      </c>
      <c r="I790" t="inlineStr">
        <is>
          <t>PL</t>
        </is>
      </c>
      <c r="J790" t="inlineStr">
        <is>
          <t>SGGMRSS_M4</t>
        </is>
      </c>
      <c r="K790" t="inlineStr">
        <is>
          <t>37 80 4963 249-0</t>
        </is>
      </c>
      <c r="L790" t="inlineStr">
        <is>
          <t>2024-0040</t>
        </is>
      </c>
      <c r="M790" s="6" t="n">
        <v>45677</v>
      </c>
      <c r="N790" s="6" t="n">
        <v>47867</v>
      </c>
      <c r="O790" t="n">
        <v>30</v>
      </c>
    </row>
    <row r="791" hidden="1" s="287">
      <c r="A791" t="inlineStr">
        <is>
          <t>V300063</t>
        </is>
      </c>
      <c r="B791" t="n">
        <v>12</v>
      </c>
      <c r="C791" t="n">
        <v>50</v>
      </c>
      <c r="D791" t="inlineStr">
        <is>
          <t>Kombiverkehr GmbH und Co. KG</t>
        </is>
      </c>
      <c r="E791" t="inlineStr">
        <is>
          <t>100332</t>
        </is>
      </c>
      <c r="F791" t="inlineStr">
        <is>
          <t>Zum Laurenburger Hof 76</t>
        </is>
      </c>
      <c r="G791" t="inlineStr">
        <is>
          <t>60594</t>
        </is>
      </c>
      <c r="H791" t="inlineStr">
        <is>
          <t>Frankfurt am Main</t>
        </is>
      </c>
      <c r="I791" t="inlineStr">
        <is>
          <t>DE</t>
        </is>
      </c>
      <c r="J791" t="inlineStr">
        <is>
          <t>SDGGMRSS_M32</t>
        </is>
      </c>
      <c r="K791" t="inlineStr">
        <is>
          <t>37 80 4992 843-5</t>
        </is>
      </c>
      <c r="L791" t="inlineStr">
        <is>
          <t>2024-0036</t>
        </is>
      </c>
      <c r="M791" s="6" t="n">
        <v>45720</v>
      </c>
      <c r="N791" s="6" t="n">
        <v>46477</v>
      </c>
      <c r="O791" t="n">
        <v>48.43</v>
      </c>
    </row>
    <row r="792" hidden="1" s="287">
      <c r="A792" t="inlineStr">
        <is>
          <t>V300065</t>
        </is>
      </c>
      <c r="B792" t="n">
        <v>4</v>
      </c>
      <c r="C792" t="n">
        <v>50</v>
      </c>
      <c r="D792" t="inlineStr">
        <is>
          <t>Martin Tolksdorf Logistics GmbH</t>
        </is>
      </c>
      <c r="E792" t="inlineStr">
        <is>
          <t>100787</t>
        </is>
      </c>
      <c r="F792" t="inlineStr">
        <is>
          <t>Bahnhofstrasse 47</t>
        </is>
      </c>
      <c r="G792" t="inlineStr">
        <is>
          <t>65611</t>
        </is>
      </c>
      <c r="H792" t="inlineStr">
        <is>
          <t>Brechen</t>
        </is>
      </c>
      <c r="I792" t="inlineStr">
        <is>
          <t>DE</t>
        </is>
      </c>
      <c r="J792" t="inlineStr">
        <is>
          <t>SGGRSS_M2</t>
        </is>
      </c>
      <c r="K792" t="inlineStr">
        <is>
          <t>37 80 4980 267-1</t>
        </is>
      </c>
      <c r="L792" t="inlineStr">
        <is>
          <t>2025-0003</t>
        </is>
      </c>
      <c r="M792" s="6" t="n">
        <v>45709</v>
      </c>
      <c r="N792" s="6" t="n">
        <v>46315</v>
      </c>
      <c r="O792" t="n">
        <v>31.5</v>
      </c>
    </row>
    <row r="793" hidden="1" s="287">
      <c r="A793" t="inlineStr">
        <is>
          <t>V300067</t>
        </is>
      </c>
      <c r="B793" t="n">
        <v>5</v>
      </c>
      <c r="C793" t="n">
        <v>50</v>
      </c>
      <c r="D793" t="inlineStr">
        <is>
          <t>Mindener Kreisbahnen GmbH</t>
        </is>
      </c>
      <c r="E793" t="inlineStr">
        <is>
          <t>100038</t>
        </is>
      </c>
      <c r="F793" t="inlineStr">
        <is>
          <t>Karlstrasse 48</t>
        </is>
      </c>
      <c r="G793" t="inlineStr">
        <is>
          <t>32423</t>
        </is>
      </c>
      <c r="H793" t="inlineStr">
        <is>
          <t>Minden</t>
        </is>
      </c>
      <c r="I793" t="inlineStr">
        <is>
          <t>DE</t>
        </is>
      </c>
      <c r="J793" t="inlineStr">
        <is>
          <t>SGGRS_M19</t>
        </is>
      </c>
      <c r="K793" t="inlineStr">
        <is>
          <t>35 80 4950 135-8</t>
        </is>
      </c>
      <c r="L793" t="inlineStr">
        <is>
          <t>2025-0002</t>
        </is>
      </c>
      <c r="M793" s="6" t="n">
        <v>45727</v>
      </c>
      <c r="N793" s="6" t="n">
        <v>46095</v>
      </c>
      <c r="O793" t="n">
        <v>27.79</v>
      </c>
    </row>
    <row r="794" hidden="1" s="287">
      <c r="A794" t="inlineStr">
        <is>
          <t>V200051</t>
        </is>
      </c>
      <c r="B794" t="n">
        <v>9</v>
      </c>
      <c r="C794" t="n">
        <v>50</v>
      </c>
      <c r="D794" t="inlineStr">
        <is>
          <t>Grampet Rail d.o.o.</t>
        </is>
      </c>
      <c r="E794" t="inlineStr">
        <is>
          <t>100789</t>
        </is>
      </c>
      <c r="F794" t="inlineStr">
        <is>
          <t>Koturaska 49</t>
        </is>
      </c>
      <c r="G794" t="inlineStr">
        <is>
          <t>10000</t>
        </is>
      </c>
      <c r="H794" t="inlineStr">
        <is>
          <t>Zagreb</t>
        </is>
      </c>
      <c r="I794" t="inlineStr">
        <is>
          <t>HR</t>
        </is>
      </c>
      <c r="J794" t="inlineStr">
        <is>
          <t>SGGRSS_M2</t>
        </is>
      </c>
      <c r="K794" t="inlineStr">
        <is>
          <t>37 80 4980 617-7</t>
        </is>
      </c>
      <c r="L794" t="inlineStr">
        <is>
          <t>2025-0006</t>
        </is>
      </c>
      <c r="M794" s="6" t="n">
        <v>45744</v>
      </c>
      <c r="N794" s="6" t="n">
        <v>46473</v>
      </c>
      <c r="O794" t="n">
        <v>20.18</v>
      </c>
    </row>
    <row r="795" hidden="1" s="287">
      <c r="A795" t="inlineStr">
        <is>
          <t>V400010</t>
        </is>
      </c>
      <c r="B795" t="n">
        <v>6</v>
      </c>
      <c r="C795" t="n">
        <v>50</v>
      </c>
      <c r="D795" t="inlineStr">
        <is>
          <t>DB Cargo AG</t>
        </is>
      </c>
      <c r="E795" t="inlineStr">
        <is>
          <t>100000</t>
        </is>
      </c>
      <c r="F795" t="inlineStr">
        <is>
          <t>Rheinstrasse 2</t>
        </is>
      </c>
      <c r="G795" t="inlineStr">
        <is>
          <t>55116</t>
        </is>
      </c>
      <c r="H795" t="inlineStr">
        <is>
          <t>Mainz</t>
        </is>
      </c>
      <c r="I795" t="inlineStr">
        <is>
          <t>DE</t>
        </is>
      </c>
      <c r="J795" t="inlineStr">
        <is>
          <t>SGGRSS_M2</t>
        </is>
      </c>
      <c r="K795" t="inlineStr">
        <is>
          <t>37 80 4980 259-8</t>
        </is>
      </c>
      <c r="L795" t="inlineStr">
        <is>
          <t>2021-2420</t>
        </is>
      </c>
      <c r="M795" s="6" t="n">
        <v>45891</v>
      </c>
      <c r="N795" s="6" t="n">
        <v>47330</v>
      </c>
      <c r="O795" t="n">
        <v>26.23</v>
      </c>
    </row>
    <row r="796" hidden="1" s="287">
      <c r="A796" t="inlineStr">
        <is>
          <t>V100061</t>
        </is>
      </c>
      <c r="B796" t="n">
        <v>29</v>
      </c>
      <c r="C796" t="n">
        <v>20</v>
      </c>
      <c r="D796" t="inlineStr">
        <is>
          <t>Rail Cargo Austria AG</t>
        </is>
      </c>
      <c r="E796" t="inlineStr">
        <is>
          <t>100020</t>
        </is>
      </c>
      <c r="F796" t="inlineStr">
        <is>
          <t>Am Hauptbahnhof 2</t>
        </is>
      </c>
      <c r="G796" t="inlineStr">
        <is>
          <t>1100</t>
        </is>
      </c>
      <c r="H796" t="inlineStr">
        <is>
          <t>Wien</t>
        </is>
      </c>
      <c r="I796" t="inlineStr">
        <is>
          <t>AT</t>
        </is>
      </c>
      <c r="J796" t="inlineStr">
        <is>
          <t>EANOS_95</t>
        </is>
      </c>
      <c r="K796" t="inlineStr"/>
      <c r="L796" t="inlineStr">
        <is>
          <t>2025-0008</t>
        </is>
      </c>
      <c r="M796" s="6" t="n">
        <v>46136</v>
      </c>
      <c r="N796" s="6" t="n">
        <v>50518</v>
      </c>
      <c r="O796" t="n">
        <v>26</v>
      </c>
    </row>
    <row r="797" hidden="1" s="287">
      <c r="A797" t="inlineStr">
        <is>
          <t>V200003</t>
        </is>
      </c>
      <c r="B797" t="n">
        <v>59</v>
      </c>
      <c r="C797" t="n">
        <v>50</v>
      </c>
      <c r="D797" t="inlineStr">
        <is>
          <t>RTB Cargo Netherlands B.V.</t>
        </is>
      </c>
      <c r="E797" t="inlineStr">
        <is>
          <t>100002</t>
        </is>
      </c>
      <c r="F797" t="inlineStr">
        <is>
          <t>Albert-Plesmanweg 57</t>
        </is>
      </c>
      <c r="G797" t="inlineStr">
        <is>
          <t>3088GB</t>
        </is>
      </c>
      <c r="H797" t="inlineStr">
        <is>
          <t>Rotterdam</t>
        </is>
      </c>
      <c r="I797" t="inlineStr">
        <is>
          <t>NL</t>
        </is>
      </c>
      <c r="J797" t="inlineStr">
        <is>
          <t>SGGRSS_M2</t>
        </is>
      </c>
      <c r="K797" t="inlineStr">
        <is>
          <t>37 80 4980 741-5</t>
        </is>
      </c>
      <c r="L797" t="inlineStr">
        <is>
          <t>2020-0001</t>
        </is>
      </c>
      <c r="M797" s="6" t="n">
        <v>45748</v>
      </c>
      <c r="N797" s="6" t="n">
        <v>46081</v>
      </c>
      <c r="O797" t="n">
        <v>32</v>
      </c>
    </row>
    <row r="798" hidden="1" s="287">
      <c r="A798" t="inlineStr">
        <is>
          <t>V200052</t>
        </is>
      </c>
      <c r="B798" t="n">
        <v>10</v>
      </c>
      <c r="C798" t="n">
        <v>50</v>
      </c>
      <c r="D798" t="inlineStr">
        <is>
          <t>CargoBeamer intermodal op. GmbH</t>
        </is>
      </c>
      <c r="E798" t="inlineStr">
        <is>
          <t>100005</t>
        </is>
      </c>
      <c r="F798" t="inlineStr">
        <is>
          <t>Kreuzstrasse 12</t>
        </is>
      </c>
      <c r="G798" t="inlineStr">
        <is>
          <t>04103</t>
        </is>
      </c>
      <c r="H798" t="inlineStr">
        <is>
          <t>Leipzig</t>
        </is>
      </c>
      <c r="I798" t="inlineStr">
        <is>
          <t>DE</t>
        </is>
      </c>
      <c r="J798" t="inlineStr">
        <is>
          <t>SGNSS_M40</t>
        </is>
      </c>
      <c r="K798" t="inlineStr">
        <is>
          <t>33 80 4552 657-5</t>
        </is>
      </c>
      <c r="L798" t="inlineStr">
        <is>
          <t>2025-0009</t>
        </is>
      </c>
      <c r="M798" s="6" t="n">
        <v>45809</v>
      </c>
      <c r="N798" s="6" t="n">
        <v>46538</v>
      </c>
      <c r="O798" t="n">
        <v>24.3</v>
      </c>
    </row>
    <row r="799" hidden="1" s="287">
      <c r="A799" t="inlineStr">
        <is>
          <t>V300068</t>
        </is>
      </c>
      <c r="B799" t="n">
        <v>9</v>
      </c>
      <c r="C799" t="n">
        <v>50</v>
      </c>
      <c r="D799" t="inlineStr">
        <is>
          <t>G.T.S.General Transport Services SpA</t>
        </is>
      </c>
      <c r="E799" t="inlineStr">
        <is>
          <t>100012</t>
        </is>
      </c>
      <c r="F799" t="inlineStr">
        <is>
          <t>Via Sasha Muciaccia 15</t>
        </is>
      </c>
      <c r="G799" t="inlineStr">
        <is>
          <t>70132</t>
        </is>
      </c>
      <c r="H799" t="inlineStr">
        <is>
          <t>Bari</t>
        </is>
      </c>
      <c r="I799" t="inlineStr">
        <is>
          <t>IT</t>
        </is>
      </c>
      <c r="J799" t="inlineStr">
        <is>
          <t>SDGGMRSS_M8</t>
        </is>
      </c>
      <c r="K799" t="inlineStr">
        <is>
          <t>37 80 4992 308-9</t>
        </is>
      </c>
      <c r="L799" t="inlineStr">
        <is>
          <t>2025-0013</t>
        </is>
      </c>
      <c r="M799" s="6" t="n">
        <v>45962</v>
      </c>
      <c r="N799" s="6" t="n">
        <v>46691</v>
      </c>
      <c r="O799" t="n">
        <v>45</v>
      </c>
    </row>
    <row r="800" hidden="1" s="287">
      <c r="A800" t="inlineStr">
        <is>
          <t>V300080</t>
        </is>
      </c>
      <c r="B800" t="n">
        <v>11</v>
      </c>
      <c r="C800" t="n">
        <v>50</v>
      </c>
      <c r="D800" t="inlineStr">
        <is>
          <t>Weco Rail GmbH</t>
        </is>
      </c>
      <c r="E800" t="inlineStr">
        <is>
          <t>100763</t>
        </is>
      </c>
      <c r="F800" t="inlineStr">
        <is>
          <t>Tanbruckgrasse 3</t>
        </is>
      </c>
      <c r="G800" t="inlineStr">
        <is>
          <t>1120</t>
        </is>
      </c>
      <c r="H800" t="inlineStr">
        <is>
          <t>Wien</t>
        </is>
      </c>
      <c r="I800" t="inlineStr">
        <is>
          <t>AT</t>
        </is>
      </c>
      <c r="J800" t="inlineStr">
        <is>
          <t>SGGMRS_M5</t>
        </is>
      </c>
      <c r="K800" t="inlineStr">
        <is>
          <t>37 80 4953 398-7</t>
        </is>
      </c>
      <c r="L800" t="inlineStr">
        <is>
          <t>2025-0014</t>
        </is>
      </c>
      <c r="M800" s="6" t="n">
        <v>45931</v>
      </c>
      <c r="N800" s="6" t="n">
        <v>46660</v>
      </c>
      <c r="O800" t="n">
        <v>26</v>
      </c>
    </row>
    <row r="801" hidden="1" s="287">
      <c r="A801" t="inlineStr">
        <is>
          <t>V720004</t>
        </is>
      </c>
      <c r="B801" t="n">
        <v>4</v>
      </c>
      <c r="C801" t="n">
        <v>50</v>
      </c>
      <c r="D801" t="inlineStr">
        <is>
          <t>Necoss GmbH</t>
        </is>
      </c>
      <c r="E801" t="inlineStr">
        <is>
          <t>100014</t>
        </is>
      </c>
      <c r="F801" t="inlineStr">
        <is>
          <t>Bahnhofplatz 42</t>
        </is>
      </c>
      <c r="G801" t="inlineStr">
        <is>
          <t>28195</t>
        </is>
      </c>
      <c r="H801" t="inlineStr">
        <is>
          <t>Bremen</t>
        </is>
      </c>
      <c r="I801" t="inlineStr">
        <is>
          <t>DE</t>
        </is>
      </c>
      <c r="J801" t="inlineStr">
        <is>
          <t>SGGRS_M19</t>
        </is>
      </c>
      <c r="K801" t="inlineStr">
        <is>
          <t>35 80 4950 140-8</t>
        </is>
      </c>
      <c r="L801" t="inlineStr">
        <is>
          <t>2025-0025</t>
        </is>
      </c>
      <c r="M801" s="6" t="n">
        <v>46023</v>
      </c>
      <c r="N801" s="6" t="n">
        <v>46387</v>
      </c>
      <c r="O801" t="n">
        <v>26.75</v>
      </c>
    </row>
    <row r="802" hidden="1" s="287">
      <c r="A802" t="inlineStr">
        <is>
          <t>V100019</t>
        </is>
      </c>
      <c r="B802" t="n">
        <v>45</v>
      </c>
      <c r="C802" t="n">
        <v>50</v>
      </c>
      <c r="D802" t="inlineStr">
        <is>
          <t>Rail Cargo Austria AG</t>
        </is>
      </c>
      <c r="E802" t="inlineStr">
        <is>
          <t>100020</t>
        </is>
      </c>
      <c r="F802" t="inlineStr">
        <is>
          <t>Am Hauptbahnhof 2</t>
        </is>
      </c>
      <c r="G802" t="inlineStr">
        <is>
          <t>1100</t>
        </is>
      </c>
      <c r="H802" t="inlineStr">
        <is>
          <t>Wien</t>
        </is>
      </c>
      <c r="I802" t="inlineStr">
        <is>
          <t>AT</t>
        </is>
      </c>
      <c r="J802" t="inlineStr">
        <is>
          <t>SDGGMRSS_M8</t>
        </is>
      </c>
      <c r="K802" t="inlineStr">
        <is>
          <t>37 80 4992 340-2</t>
        </is>
      </c>
      <c r="L802" t="inlineStr">
        <is>
          <t>2021-0036</t>
        </is>
      </c>
      <c r="M802" s="6" t="n">
        <v>45931</v>
      </c>
      <c r="N802" s="6" t="n">
        <v>46326</v>
      </c>
      <c r="O802" t="n">
        <v>37</v>
      </c>
    </row>
    <row r="803" hidden="1" s="287">
      <c r="A803" t="inlineStr">
        <is>
          <t>V200055</t>
        </is>
      </c>
      <c r="B803" t="n">
        <v>6</v>
      </c>
      <c r="C803" t="n">
        <v>50</v>
      </c>
      <c r="D803" t="inlineStr">
        <is>
          <t>zigsXpress GmbH</t>
        </is>
      </c>
      <c r="E803" t="inlineStr">
        <is>
          <t>100008</t>
        </is>
      </c>
      <c r="F803" t="inlineStr">
        <is>
          <t>Afrikastrasse 3</t>
        </is>
      </c>
      <c r="G803" t="inlineStr">
        <is>
          <t>20457</t>
        </is>
      </c>
      <c r="H803" t="inlineStr">
        <is>
          <t>Hamburg</t>
        </is>
      </c>
      <c r="I803" t="inlineStr">
        <is>
          <t>DE</t>
        </is>
      </c>
      <c r="J803" t="inlineStr">
        <is>
          <t>SGGRS_M19</t>
        </is>
      </c>
      <c r="K803" t="inlineStr">
        <is>
          <t>35 80 4950 119-2</t>
        </is>
      </c>
      <c r="L803" t="inlineStr">
        <is>
          <t>2025-0028</t>
        </is>
      </c>
      <c r="M803" s="6" t="n">
        <v>45974</v>
      </c>
      <c r="N803" s="6" t="n">
        <v>46752</v>
      </c>
      <c r="O803" t="n">
        <v>23.35</v>
      </c>
    </row>
    <row r="804" hidden="1" s="287">
      <c r="A804" t="inlineStr">
        <is>
          <t>V720005</t>
        </is>
      </c>
      <c r="B804" t="n">
        <v>29</v>
      </c>
      <c r="C804" t="n">
        <v>20</v>
      </c>
      <c r="D804" t="inlineStr">
        <is>
          <t>LAUDE Smart Intermodal S.A.</t>
        </is>
      </c>
      <c r="E804" t="inlineStr">
        <is>
          <t>100026</t>
        </is>
      </c>
      <c r="F804" t="inlineStr">
        <is>
          <t>ul. Wroclawska 131</t>
        </is>
      </c>
      <c r="G804" t="inlineStr">
        <is>
          <t>87-100</t>
        </is>
      </c>
      <c r="H804" t="inlineStr">
        <is>
          <t>Torun</t>
        </is>
      </c>
      <c r="I804" t="inlineStr">
        <is>
          <t>PL</t>
        </is>
      </c>
      <c r="J804" t="inlineStr">
        <is>
          <t>SDGGMRS_DTW</t>
        </is>
      </c>
      <c r="K804" t="inlineStr"/>
      <c r="L804" t="inlineStr">
        <is>
          <t>2025-0031</t>
        </is>
      </c>
      <c r="M804" s="6" t="n">
        <v>45992</v>
      </c>
      <c r="N804" s="6" t="n">
        <v>46387</v>
      </c>
      <c r="O804" t="n">
        <v>49.25</v>
      </c>
    </row>
    <row r="805" hidden="1" s="287">
      <c r="A805" t="inlineStr">
        <is>
          <t>V730008</t>
        </is>
      </c>
      <c r="B805" t="n">
        <v>29</v>
      </c>
      <c r="C805" t="n">
        <v>20</v>
      </c>
      <c r="D805" t="inlineStr">
        <is>
          <t>Martin Tolksdorf Logistics GmbH</t>
        </is>
      </c>
      <c r="E805" t="inlineStr">
        <is>
          <t>100787</t>
        </is>
      </c>
      <c r="F805" t="inlineStr">
        <is>
          <t>Bahnhofstrasse 47</t>
        </is>
      </c>
      <c r="G805" t="inlineStr">
        <is>
          <t>65611</t>
        </is>
      </c>
      <c r="H805" t="inlineStr">
        <is>
          <t>Brechen</t>
        </is>
      </c>
      <c r="I805" t="inlineStr">
        <is>
          <t>DE</t>
        </is>
      </c>
      <c r="J805" t="inlineStr">
        <is>
          <t>SDGGMRS_DTW</t>
        </is>
      </c>
      <c r="K805" t="inlineStr"/>
      <c r="L805" t="inlineStr">
        <is>
          <t>2025-0034</t>
        </is>
      </c>
      <c r="M805" s="6" t="n">
        <v>45992</v>
      </c>
      <c r="N805" s="6" t="n">
        <v>46387</v>
      </c>
      <c r="O805" t="n">
        <v>62.85</v>
      </c>
    </row>
    <row r="806" hidden="1" s="287">
      <c r="A806" t="inlineStr">
        <is>
          <t>V730009</t>
        </is>
      </c>
      <c r="B806" t="n">
        <v>9</v>
      </c>
      <c r="C806" t="n">
        <v>50</v>
      </c>
      <c r="D806" t="inlineStr">
        <is>
          <t>NAVILAND CARGO SAS</t>
        </is>
      </c>
      <c r="E806" t="inlineStr">
        <is>
          <t>100432</t>
        </is>
      </c>
      <c r="F806" t="inlineStr">
        <is>
          <t>26 Quai Charles Pasqua</t>
        </is>
      </c>
      <c r="G806" t="inlineStr">
        <is>
          <t>92300</t>
        </is>
      </c>
      <c r="H806" t="inlineStr">
        <is>
          <t>Levallois-Perret</t>
        </is>
      </c>
      <c r="I806" t="inlineStr">
        <is>
          <t>FR</t>
        </is>
      </c>
      <c r="J806" t="inlineStr">
        <is>
          <t>SGGRSS_M20</t>
        </is>
      </c>
      <c r="K806" t="inlineStr">
        <is>
          <t>33 80 4960 054-1</t>
        </is>
      </c>
      <c r="L806" t="inlineStr">
        <is>
          <t>2025-0030</t>
        </is>
      </c>
      <c r="M806" s="6" t="n">
        <v>45992</v>
      </c>
      <c r="N806" s="6" t="n">
        <v>46721</v>
      </c>
      <c r="O806" t="n">
        <v>20.5</v>
      </c>
    </row>
    <row r="807" hidden="1" s="287">
      <c r="A807" t="inlineStr">
        <is>
          <t>V300055</t>
        </is>
      </c>
      <c r="B807" t="n">
        <v>51</v>
      </c>
      <c r="C807" t="n">
        <v>50</v>
      </c>
      <c r="D807" t="inlineStr">
        <is>
          <t>Weco Rail GmbH</t>
        </is>
      </c>
      <c r="E807" t="inlineStr">
        <is>
          <t>100763</t>
        </is>
      </c>
      <c r="F807" t="inlineStr">
        <is>
          <t>Tanbruckgrasse 3</t>
        </is>
      </c>
      <c r="G807" t="inlineStr">
        <is>
          <t>1120</t>
        </is>
      </c>
      <c r="H807" t="inlineStr">
        <is>
          <t>Wien</t>
        </is>
      </c>
      <c r="I807" t="inlineStr">
        <is>
          <t>AT</t>
        </is>
      </c>
      <c r="J807" t="inlineStr">
        <is>
          <t>SGGMRSS_M4</t>
        </is>
      </c>
      <c r="K807" t="inlineStr">
        <is>
          <t>37 80 4963 167-4</t>
        </is>
      </c>
      <c r="L807" t="inlineStr">
        <is>
          <t>2024-0008</t>
        </is>
      </c>
      <c r="M807" s="6" t="n">
        <v>45992</v>
      </c>
      <c r="N807" s="6" t="n">
        <v>46669</v>
      </c>
      <c r="O807" t="n">
        <v>27.5</v>
      </c>
    </row>
    <row r="808" hidden="1" s="287">
      <c r="A808" t="inlineStr">
        <is>
          <t>V200058</t>
        </is>
      </c>
      <c r="B808" t="n">
        <v>3</v>
      </c>
      <c r="C808" t="n">
        <v>50</v>
      </c>
      <c r="D808" t="inlineStr">
        <is>
          <t>LION Logistics GmbH</t>
        </is>
      </c>
      <c r="E808" t="inlineStr">
        <is>
          <t>100029</t>
        </is>
      </c>
      <c r="F808" t="inlineStr">
        <is>
          <t>Holunderweg 1</t>
        </is>
      </c>
      <c r="G808" t="inlineStr">
        <is>
          <t>03149</t>
        </is>
      </c>
      <c r="H808" t="inlineStr">
        <is>
          <t>Forst</t>
        </is>
      </c>
      <c r="I808" t="inlineStr">
        <is>
          <t>DE</t>
        </is>
      </c>
      <c r="J808" t="inlineStr">
        <is>
          <t>SGGNS_M11</t>
        </is>
      </c>
      <c r="K808" t="inlineStr">
        <is>
          <t>37 80 4561 331-2</t>
        </is>
      </c>
      <c r="L808" t="inlineStr">
        <is>
          <t>2022-0004</t>
        </is>
      </c>
      <c r="M808" s="6" t="n">
        <v>44743</v>
      </c>
      <c r="N808" s="6" t="n">
        <v>46295</v>
      </c>
      <c r="O808" t="n">
        <v>24.55</v>
      </c>
    </row>
    <row r="809" hidden="1" s="287">
      <c r="A809" t="inlineStr">
        <is>
          <t>V200059</t>
        </is>
      </c>
      <c r="B809" t="n">
        <v>7</v>
      </c>
      <c r="C809" t="n">
        <v>50</v>
      </c>
      <c r="D809" t="inlineStr">
        <is>
          <t>LION Logistics GmbH</t>
        </is>
      </c>
      <c r="E809" t="inlineStr">
        <is>
          <t>100029</t>
        </is>
      </c>
      <c r="F809" t="inlineStr">
        <is>
          <t>Holunderweg 1</t>
        </is>
      </c>
      <c r="G809" t="inlineStr">
        <is>
          <t>03149</t>
        </is>
      </c>
      <c r="H809" t="inlineStr">
        <is>
          <t>Forst</t>
        </is>
      </c>
      <c r="I809" t="inlineStr">
        <is>
          <t>DE</t>
        </is>
      </c>
      <c r="J809" t="inlineStr">
        <is>
          <t>SGGNS_M11</t>
        </is>
      </c>
      <c r="K809" t="inlineStr">
        <is>
          <t>37 80 4561 374-2</t>
        </is>
      </c>
      <c r="L809" t="inlineStr">
        <is>
          <t>2022-0021</t>
        </is>
      </c>
      <c r="M809" s="6" t="n">
        <v>44835</v>
      </c>
      <c r="N809" s="6" t="n">
        <v>46477</v>
      </c>
      <c r="O809" t="n">
        <v>26.55</v>
      </c>
    </row>
    <row r="810" hidden="1" s="287">
      <c r="A810" t="inlineStr">
        <is>
          <t>V300089</t>
        </is>
      </c>
      <c r="B810" t="n">
        <v>29</v>
      </c>
      <c r="C810" t="n">
        <v>20</v>
      </c>
      <c r="D810" t="inlineStr">
        <is>
          <t>Kombiverkehr GmbH und Co. KG</t>
        </is>
      </c>
      <c r="E810" t="inlineStr">
        <is>
          <t>100332</t>
        </is>
      </c>
      <c r="F810" t="inlineStr">
        <is>
          <t>Zum Laurenburger Hof 76</t>
        </is>
      </c>
      <c r="G810" t="inlineStr">
        <is>
          <t>60594</t>
        </is>
      </c>
      <c r="H810" t="inlineStr">
        <is>
          <t>Frankfurt am Main</t>
        </is>
      </c>
      <c r="I810" t="inlineStr">
        <is>
          <t>DE</t>
        </is>
      </c>
      <c r="J810" t="inlineStr">
        <is>
          <t>SGNS_60</t>
        </is>
      </c>
      <c r="K810" t="inlineStr"/>
      <c r="L810" t="inlineStr">
        <is>
          <t>2025-0038</t>
        </is>
      </c>
      <c r="M810" s="6" t="n">
        <v>46143</v>
      </c>
      <c r="N810" s="6" t="n">
        <v>46873</v>
      </c>
      <c r="O810" t="n">
        <v>23.64</v>
      </c>
    </row>
    <row r="811" hidden="1" s="287">
      <c r="A811" t="inlineStr">
        <is>
          <t>V300031</t>
        </is>
      </c>
      <c r="B811" t="n">
        <v>90</v>
      </c>
      <c r="C811" t="n">
        <v>50</v>
      </c>
      <c r="D811" t="inlineStr">
        <is>
          <t>EWG Rail Zrt.</t>
        </is>
      </c>
      <c r="E811" t="inlineStr">
        <is>
          <t>100758</t>
        </is>
      </c>
      <c r="F811" t="inlineStr">
        <is>
          <t>Váci út 76 3.em</t>
        </is>
      </c>
      <c r="G811" t="inlineStr">
        <is>
          <t>1133</t>
        </is>
      </c>
      <c r="H811" t="inlineStr">
        <is>
          <t>Budapest</t>
        </is>
      </c>
      <c r="I811" t="inlineStr">
        <is>
          <t>HU</t>
        </is>
      </c>
      <c r="J811" t="inlineStr">
        <is>
          <t>SGGRSS_M2</t>
        </is>
      </c>
      <c r="K811" t="inlineStr">
        <is>
          <t>37 80 4980 859-5</t>
        </is>
      </c>
      <c r="L811" t="inlineStr">
        <is>
          <t>2023-0008</t>
        </is>
      </c>
      <c r="M811" s="6" t="n">
        <v>46023</v>
      </c>
      <c r="N811" s="6" t="n">
        <v>46905</v>
      </c>
      <c r="O811" t="n">
        <v>19.25</v>
      </c>
    </row>
    <row r="812" hidden="1" s="287">
      <c r="A812" t="inlineStr">
        <is>
          <t>V300091</t>
        </is>
      </c>
      <c r="B812" t="n">
        <v>8</v>
      </c>
      <c r="C812" t="n">
        <v>50</v>
      </c>
      <c r="D812" t="inlineStr">
        <is>
          <t>VA-KO Vagon Konteyner Mak. Muh.</t>
        </is>
      </c>
      <c r="E812" t="inlineStr">
        <is>
          <t>100016</t>
        </is>
      </c>
      <c r="F812" t="inlineStr">
        <is>
          <t>Pro.San. Tic. A.S.</t>
        </is>
      </c>
      <c r="G812" t="inlineStr">
        <is>
          <t>06730</t>
        </is>
      </c>
      <c r="H812" t="inlineStr">
        <is>
          <t>Beypazari/Ankara</t>
        </is>
      </c>
      <c r="I812" t="inlineStr">
        <is>
          <t>TR</t>
        </is>
      </c>
      <c r="J812" t="inlineStr">
        <is>
          <t>SGGMRS_M35</t>
        </is>
      </c>
      <c r="K812" t="inlineStr">
        <is>
          <t>37 80 4953 457-1</t>
        </is>
      </c>
      <c r="L812" t="inlineStr">
        <is>
          <t>2025-0039</t>
        </is>
      </c>
      <c r="M812" s="6" t="n">
        <v>45949</v>
      </c>
      <c r="N812" s="6" t="n">
        <v>46312</v>
      </c>
      <c r="O812" t="n">
        <v>35.85</v>
      </c>
    </row>
    <row r="813" hidden="1" s="287">
      <c r="A813" t="inlineStr">
        <is>
          <t>V720006</t>
        </is>
      </c>
      <c r="B813" t="n">
        <v>4</v>
      </c>
      <c r="C813" t="n">
        <v>50</v>
      </c>
      <c r="D813" t="inlineStr">
        <is>
          <t>RAILDOX GmbH &amp; Co. KG</t>
        </is>
      </c>
      <c r="E813" t="inlineStr">
        <is>
          <t>100521</t>
        </is>
      </c>
      <c r="F813" t="inlineStr">
        <is>
          <t>Zum Güterbahnhof  7</t>
        </is>
      </c>
      <c r="G813" t="inlineStr">
        <is>
          <t>99085</t>
        </is>
      </c>
      <c r="H813" t="inlineStr">
        <is>
          <t>Erfurt</t>
        </is>
      </c>
      <c r="I813" t="inlineStr">
        <is>
          <t>DE</t>
        </is>
      </c>
      <c r="J813" t="inlineStr">
        <is>
          <t>SGGRSS_M2</t>
        </is>
      </c>
      <c r="K813" t="inlineStr">
        <is>
          <t>37 80 4960 979-5</t>
        </is>
      </c>
      <c r="L813" t="inlineStr">
        <is>
          <t>2025-0011</t>
        </is>
      </c>
      <c r="M813" s="6" t="n">
        <v>46023</v>
      </c>
      <c r="N813" s="6" t="n">
        <v>46418</v>
      </c>
      <c r="O813" t="n">
        <v>30</v>
      </c>
    </row>
    <row r="814" hidden="1" s="287">
      <c r="A814" t="inlineStr">
        <is>
          <t>V100066</t>
        </is>
      </c>
      <c r="B814" t="n">
        <v>100</v>
      </c>
      <c r="C814" t="n">
        <v>50</v>
      </c>
      <c r="D814" t="inlineStr">
        <is>
          <t>Grenland Rail AS</t>
        </is>
      </c>
      <c r="E814" t="inlineStr">
        <is>
          <t>100268</t>
        </is>
      </c>
      <c r="F814" t="inlineStr">
        <is>
          <t>Nybergflata 2</t>
        </is>
      </c>
      <c r="G814" t="inlineStr">
        <is>
          <t>3737</t>
        </is>
      </c>
      <c r="H814" t="inlineStr">
        <is>
          <t>Skien</t>
        </is>
      </c>
      <c r="I814" t="inlineStr">
        <is>
          <t>NO</t>
        </is>
      </c>
      <c r="J814" t="inlineStr">
        <is>
          <t>SGNSS_M14</t>
        </is>
      </c>
      <c r="K814" t="inlineStr">
        <is>
          <t>37 80 4565 662-6</t>
        </is>
      </c>
      <c r="L814" t="inlineStr">
        <is>
          <t>2024-0009</t>
        </is>
      </c>
      <c r="M814" s="6" t="n">
        <v>45625</v>
      </c>
      <c r="N814" s="6" t="n">
        <v>47084</v>
      </c>
      <c r="O814" t="n">
        <v>17.45</v>
      </c>
    </row>
    <row r="815" hidden="1" s="287">
      <c r="A815" t="inlineStr">
        <is>
          <t>V100068</t>
        </is>
      </c>
      <c r="B815" t="n">
        <v>29</v>
      </c>
      <c r="C815" t="n">
        <v>20</v>
      </c>
      <c r="D815" t="inlineStr">
        <is>
          <t>LAUDE Smart Intermodal S.A.</t>
        </is>
      </c>
      <c r="E815" t="inlineStr">
        <is>
          <t>100026</t>
        </is>
      </c>
      <c r="F815" t="inlineStr">
        <is>
          <t>ul. Wroclawska 131</t>
        </is>
      </c>
      <c r="G815" t="inlineStr">
        <is>
          <t>87-100</t>
        </is>
      </c>
      <c r="H815" t="inlineStr">
        <is>
          <t>Torun</t>
        </is>
      </c>
      <c r="I815" t="inlineStr">
        <is>
          <t>PL</t>
        </is>
      </c>
      <c r="J815" t="inlineStr">
        <is>
          <t>SGMMNS_40</t>
        </is>
      </c>
      <c r="K815" t="inlineStr"/>
      <c r="L815" t="inlineStr">
        <is>
          <t>2026-0002</t>
        </is>
      </c>
      <c r="M815" s="6" t="n">
        <v>46081</v>
      </c>
      <c r="N815" s="6" t="n">
        <v>46445</v>
      </c>
      <c r="O815" t="n">
        <v>16.85</v>
      </c>
    </row>
    <row r="816" hidden="1" s="287">
      <c r="A816" t="inlineStr">
        <is>
          <t>V100013</t>
        </is>
      </c>
      <c r="B816" t="n">
        <v>8</v>
      </c>
      <c r="C816" t="n">
        <v>50</v>
      </c>
      <c r="D816" t="inlineStr">
        <is>
          <t>Rail Cargo Austria AG</t>
        </is>
      </c>
      <c r="E816" t="inlineStr">
        <is>
          <t>100020</t>
        </is>
      </c>
      <c r="F816" t="inlineStr">
        <is>
          <t>Am Hauptbahnhof 2</t>
        </is>
      </c>
      <c r="G816" t="inlineStr">
        <is>
          <t>1100</t>
        </is>
      </c>
      <c r="H816" t="inlineStr">
        <is>
          <t>Wien</t>
        </is>
      </c>
      <c r="I816" t="inlineStr">
        <is>
          <t>AT</t>
        </is>
      </c>
      <c r="J816" t="inlineStr">
        <is>
          <t>SDGGMRSS_M8</t>
        </is>
      </c>
      <c r="K816" t="inlineStr">
        <is>
          <t>37 80 4956 565-8</t>
        </is>
      </c>
      <c r="L816" t="inlineStr">
        <is>
          <t>2021-0035</t>
        </is>
      </c>
      <c r="M816" s="6" t="n">
        <v>44501</v>
      </c>
      <c r="N816" s="6" t="n">
        <v>46326</v>
      </c>
      <c r="O816" t="n">
        <v>37</v>
      </c>
    </row>
    <row r="817" hidden="1" s="287">
      <c r="A817" t="inlineStr">
        <is>
          <t>V300002</t>
        </is>
      </c>
      <c r="B817" t="n">
        <v>54</v>
      </c>
      <c r="C817" t="n">
        <v>50</v>
      </c>
      <c r="D817" t="inlineStr">
        <is>
          <t>Contargo Rail Services GmbH</t>
        </is>
      </c>
      <c r="E817" t="inlineStr">
        <is>
          <t>100001</t>
        </is>
      </c>
      <c r="F817" t="inlineStr">
        <is>
          <t>Rheinkaistrasse 2</t>
        </is>
      </c>
      <c r="G817" t="inlineStr">
        <is>
          <t>68159</t>
        </is>
      </c>
      <c r="H817" t="inlineStr">
        <is>
          <t>Mannheim</t>
        </is>
      </c>
      <c r="I817" t="inlineStr">
        <is>
          <t>DE</t>
        </is>
      </c>
      <c r="J817" t="inlineStr">
        <is>
          <t>SGNSS_M14</t>
        </is>
      </c>
      <c r="K817" t="inlineStr">
        <is>
          <t>37 80 4565 390-4</t>
        </is>
      </c>
      <c r="L817" t="inlineStr">
        <is>
          <t>2020-0004</t>
        </is>
      </c>
      <c r="M817" s="6" t="n">
        <v>44512</v>
      </c>
      <c r="N817" s="6" t="n">
        <v>46387</v>
      </c>
      <c r="O817" t="n">
        <v>28.2</v>
      </c>
    </row>
    <row r="818" hidden="1" s="287">
      <c r="A818" t="inlineStr">
        <is>
          <t>V400005</t>
        </is>
      </c>
      <c r="B818" t="n">
        <v>8</v>
      </c>
      <c r="C818" t="n">
        <v>50</v>
      </c>
      <c r="D818" t="inlineStr">
        <is>
          <t>DB Cargo AG</t>
        </is>
      </c>
      <c r="E818" t="inlineStr">
        <is>
          <t>100000</t>
        </is>
      </c>
      <c r="F818" t="inlineStr">
        <is>
          <t>Rheinstrasse 2</t>
        </is>
      </c>
      <c r="G818" t="inlineStr">
        <is>
          <t>55116</t>
        </is>
      </c>
      <c r="H818" t="inlineStr">
        <is>
          <t>Mainz</t>
        </is>
      </c>
      <c r="I818" t="inlineStr">
        <is>
          <t>DE</t>
        </is>
      </c>
      <c r="J818" t="inlineStr">
        <is>
          <t>SGGNS_M11</t>
        </is>
      </c>
      <c r="K818" t="inlineStr">
        <is>
          <t>37 80 4561 419-5</t>
        </is>
      </c>
      <c r="L818" t="inlineStr">
        <is>
          <t>2021-2420</t>
        </is>
      </c>
      <c r="M818" s="6" t="n">
        <v>44930</v>
      </c>
      <c r="N818" s="6" t="n">
        <v>47087</v>
      </c>
      <c r="O818" t="n">
        <v>24.4</v>
      </c>
    </row>
    <row r="819" hidden="1" s="287">
      <c r="A819" t="inlineStr">
        <is>
          <t>V300023</t>
        </is>
      </c>
      <c r="B819" t="n">
        <v>9</v>
      </c>
      <c r="C819" t="n">
        <v>50</v>
      </c>
      <c r="D819" t="inlineStr">
        <is>
          <t>Oceanogate Italia S.r.l.</t>
        </is>
      </c>
      <c r="E819" t="inlineStr">
        <is>
          <t>100010</t>
        </is>
      </c>
      <c r="F819" t="inlineStr">
        <is>
          <t>Via Primo Maggio 1</t>
        </is>
      </c>
      <c r="G819" t="inlineStr">
        <is>
          <t>20066</t>
        </is>
      </c>
      <c r="H819" t="inlineStr">
        <is>
          <t>Melzo (MI)</t>
        </is>
      </c>
      <c r="I819" t="inlineStr">
        <is>
          <t>IT</t>
        </is>
      </c>
      <c r="J819" t="inlineStr">
        <is>
          <t>SDGGMRSS_M8</t>
        </is>
      </c>
      <c r="K819" t="inlineStr">
        <is>
          <t>35 80 4956 111-3</t>
        </is>
      </c>
      <c r="L819" t="inlineStr">
        <is>
          <t>2022-0006</t>
        </is>
      </c>
      <c r="M819" s="6" t="n">
        <v>44930</v>
      </c>
      <c r="N819" s="6" t="n">
        <v>46387</v>
      </c>
      <c r="O819" t="n">
        <v>66.15000000000001</v>
      </c>
    </row>
    <row r="820" hidden="1" s="287">
      <c r="A820" t="inlineStr">
        <is>
          <t>V100039</t>
        </is>
      </c>
      <c r="B820" t="n">
        <v>13</v>
      </c>
      <c r="C820" t="n">
        <v>50</v>
      </c>
      <c r="D820" t="inlineStr">
        <is>
          <t>Rail Cargo Austria AG</t>
        </is>
      </c>
      <c r="E820" t="inlineStr">
        <is>
          <t>100020</t>
        </is>
      </c>
      <c r="F820" t="inlineStr">
        <is>
          <t>Am Hauptbahnhof 2</t>
        </is>
      </c>
      <c r="G820" t="inlineStr">
        <is>
          <t>1100</t>
        </is>
      </c>
      <c r="H820" t="inlineStr">
        <is>
          <t>Wien</t>
        </is>
      </c>
      <c r="I820" t="inlineStr">
        <is>
          <t>AT</t>
        </is>
      </c>
      <c r="J820" t="inlineStr">
        <is>
          <t>SDGGMRSS_M8</t>
        </is>
      </c>
      <c r="K820" t="inlineStr">
        <is>
          <t>35 80 4956 141-0</t>
        </is>
      </c>
      <c r="L820" t="inlineStr">
        <is>
          <t>2022-0023</t>
        </is>
      </c>
      <c r="M820" s="6" t="n">
        <v>44958</v>
      </c>
      <c r="N820" s="6" t="n">
        <v>46203</v>
      </c>
      <c r="O820" t="n">
        <v>49.9</v>
      </c>
    </row>
    <row r="821" hidden="1" s="287">
      <c r="A821" t="inlineStr">
        <is>
          <t>V200030</t>
        </is>
      </c>
      <c r="B821" t="n">
        <v>8</v>
      </c>
      <c r="C821" t="n">
        <v>50</v>
      </c>
      <c r="D821" t="inlineStr">
        <is>
          <t>RTB Cargo Netherlands B.V.</t>
        </is>
      </c>
      <c r="E821" t="inlineStr">
        <is>
          <t>100002</t>
        </is>
      </c>
      <c r="F821" t="inlineStr">
        <is>
          <t>Albert-Plesmanweg 57</t>
        </is>
      </c>
      <c r="G821" t="inlineStr">
        <is>
          <t>3088GB</t>
        </is>
      </c>
      <c r="H821" t="inlineStr">
        <is>
          <t>Rotterdam</t>
        </is>
      </c>
      <c r="I821" t="inlineStr">
        <is>
          <t>NL</t>
        </is>
      </c>
      <c r="J821" t="inlineStr">
        <is>
          <t>SGGRSS_M20</t>
        </is>
      </c>
      <c r="K821" t="inlineStr">
        <is>
          <t>33 80 4960 271-1</t>
        </is>
      </c>
      <c r="L821" t="inlineStr">
        <is>
          <t>2023-0023</t>
        </is>
      </c>
      <c r="M821" s="6" t="n">
        <v>45176</v>
      </c>
      <c r="N821" s="6" t="n">
        <v>46081</v>
      </c>
      <c r="O821" t="n">
        <v>34.5</v>
      </c>
    </row>
    <row r="822" hidden="1" s="287">
      <c r="A822" t="inlineStr">
        <is>
          <t>V200031</t>
        </is>
      </c>
      <c r="B822" t="n">
        <v>5</v>
      </c>
      <c r="C822" t="n">
        <v>50</v>
      </c>
      <c r="D822" t="inlineStr">
        <is>
          <t>zigsXpress GmbH</t>
        </is>
      </c>
      <c r="E822" t="inlineStr">
        <is>
          <t>100008</t>
        </is>
      </c>
      <c r="F822" t="inlineStr">
        <is>
          <t>Afrikastrasse 3</t>
        </is>
      </c>
      <c r="G822" t="inlineStr">
        <is>
          <t>20457</t>
        </is>
      </c>
      <c r="H822" t="inlineStr">
        <is>
          <t>Hamburg</t>
        </is>
      </c>
      <c r="I822" t="inlineStr">
        <is>
          <t>DE</t>
        </is>
      </c>
      <c r="J822" t="inlineStr">
        <is>
          <t>SGGRSS_M2</t>
        </is>
      </c>
      <c r="K822" t="inlineStr">
        <is>
          <t>37 80 4960 957-1</t>
        </is>
      </c>
      <c r="L822" t="inlineStr">
        <is>
          <t>2023-0036</t>
        </is>
      </c>
      <c r="M822" s="6" t="n">
        <v>45288</v>
      </c>
      <c r="N822" s="6" t="n">
        <v>46387</v>
      </c>
      <c r="O822" t="n">
        <v>25.8</v>
      </c>
    </row>
    <row r="823" hidden="1" s="287">
      <c r="A823" t="inlineStr">
        <is>
          <t>V300041</t>
        </is>
      </c>
      <c r="B823" t="n">
        <v>8</v>
      </c>
      <c r="C823" t="n">
        <v>50</v>
      </c>
      <c r="D823" t="inlineStr">
        <is>
          <t>Contargo Rail Services GmbH</t>
        </is>
      </c>
      <c r="E823" t="inlineStr">
        <is>
          <t>100001</t>
        </is>
      </c>
      <c r="F823" t="inlineStr">
        <is>
          <t>Rheinkaistrasse 2</t>
        </is>
      </c>
      <c r="G823" t="inlineStr">
        <is>
          <t>68159</t>
        </is>
      </c>
      <c r="H823" t="inlineStr">
        <is>
          <t>Mannheim</t>
        </is>
      </c>
      <c r="I823" t="inlineStr">
        <is>
          <t>DE</t>
        </is>
      </c>
      <c r="J823" t="inlineStr">
        <is>
          <t>SGGRSS_M20</t>
        </is>
      </c>
      <c r="K823" t="inlineStr">
        <is>
          <t>33 80 4960 295-0</t>
        </is>
      </c>
      <c r="L823" t="inlineStr">
        <is>
          <t>2023-0018</t>
        </is>
      </c>
      <c r="M823" s="6" t="n">
        <v>45292</v>
      </c>
      <c r="N823" s="6" t="n">
        <v>46752</v>
      </c>
      <c r="O823" t="n">
        <v>39.1</v>
      </c>
    </row>
    <row r="824" hidden="1" s="287">
      <c r="A824" t="inlineStr">
        <is>
          <t>V300042</t>
        </is>
      </c>
      <c r="B824" t="n">
        <v>10</v>
      </c>
      <c r="C824" t="n">
        <v>50</v>
      </c>
      <c r="D824" t="inlineStr">
        <is>
          <t>LTE Logistik- und Transport GmbH</t>
        </is>
      </c>
      <c r="E824" t="inlineStr">
        <is>
          <t>100766</t>
        </is>
      </c>
      <c r="F824" t="inlineStr">
        <is>
          <t>Hans-Roth-Strasse 3/1/Top 5</t>
        </is>
      </c>
      <c r="G824" t="inlineStr">
        <is>
          <t>8073</t>
        </is>
      </c>
      <c r="H824" t="inlineStr">
        <is>
          <t>Feldkirchen bei Graz</t>
        </is>
      </c>
      <c r="I824" t="inlineStr">
        <is>
          <t>AT</t>
        </is>
      </c>
      <c r="J824" t="inlineStr">
        <is>
          <t>SDGGMRS_M7</t>
        </is>
      </c>
      <c r="K824" t="inlineStr">
        <is>
          <t>37 80 4993 294-0</t>
        </is>
      </c>
      <c r="L824" t="inlineStr">
        <is>
          <t>2023-0040</t>
        </is>
      </c>
      <c r="M824" s="6" t="n">
        <v>45322</v>
      </c>
      <c r="N824" s="6" t="n">
        <v>46387</v>
      </c>
      <c r="O824" t="n">
        <v>43</v>
      </c>
    </row>
    <row r="825" hidden="1" s="287">
      <c r="A825" t="inlineStr">
        <is>
          <t>V300043</t>
        </is>
      </c>
      <c r="B825" t="n">
        <v>7</v>
      </c>
      <c r="C825" t="n">
        <v>50</v>
      </c>
      <c r="D825" t="inlineStr">
        <is>
          <t>Sangritana SpA</t>
        </is>
      </c>
      <c r="E825" t="inlineStr">
        <is>
          <t>100762</t>
        </is>
      </c>
      <c r="F825" t="inlineStr">
        <is>
          <t>Piazza Camillo Dellarciprete 6</t>
        </is>
      </c>
      <c r="G825" t="inlineStr">
        <is>
          <t>66034</t>
        </is>
      </c>
      <c r="H825" t="inlineStr">
        <is>
          <t>Lanciano</t>
        </is>
      </c>
      <c r="I825" t="inlineStr">
        <is>
          <t>IT</t>
        </is>
      </c>
      <c r="J825" t="inlineStr">
        <is>
          <t>SGNS_M13</t>
        </is>
      </c>
      <c r="K825" t="inlineStr">
        <is>
          <t>37 80 4564 218-8</t>
        </is>
      </c>
      <c r="L825" t="inlineStr">
        <is>
          <t>2023-0039</t>
        </is>
      </c>
      <c r="M825" s="6" t="n">
        <v>45347</v>
      </c>
      <c r="N825" s="6" t="n">
        <v>46418</v>
      </c>
      <c r="O825" t="n">
        <v>20.92</v>
      </c>
    </row>
    <row r="826" hidden="1" s="287">
      <c r="A826" t="inlineStr">
        <is>
          <t>V700009</t>
        </is>
      </c>
      <c r="B826" t="n">
        <v>13</v>
      </c>
      <c r="C826" t="n">
        <v>50</v>
      </c>
      <c r="D826" t="inlineStr">
        <is>
          <t>CargoBeamer intermodal op. GmbH</t>
        </is>
      </c>
      <c r="E826" t="inlineStr">
        <is>
          <t>100005</t>
        </is>
      </c>
      <c r="F826" t="inlineStr">
        <is>
          <t>Kreuzstrasse 12</t>
        </is>
      </c>
      <c r="G826" t="inlineStr">
        <is>
          <t>04103</t>
        </is>
      </c>
      <c r="H826" t="inlineStr">
        <is>
          <t>Leipzig</t>
        </is>
      </c>
      <c r="I826" t="inlineStr">
        <is>
          <t>DE</t>
        </is>
      </c>
      <c r="J826" t="inlineStr">
        <is>
          <t>SDGGMRSS_M8</t>
        </is>
      </c>
      <c r="K826" t="inlineStr">
        <is>
          <t>35 80 4956 025-5</t>
        </is>
      </c>
      <c r="L826" t="inlineStr">
        <is>
          <t>2024-0011</t>
        </is>
      </c>
      <c r="M826" s="6" t="n">
        <v>45383</v>
      </c>
      <c r="N826" s="6" t="n">
        <v>46387</v>
      </c>
      <c r="O826" t="n">
        <v>53.5</v>
      </c>
    </row>
    <row r="827" hidden="1" s="287">
      <c r="A827" t="inlineStr">
        <is>
          <t>V200039</t>
        </is>
      </c>
      <c r="B827" t="n">
        <v>10</v>
      </c>
      <c r="C827" t="n">
        <v>50</v>
      </c>
      <c r="D827" t="inlineStr">
        <is>
          <t>railCare AG</t>
        </is>
      </c>
      <c r="E827" t="inlineStr">
        <is>
          <t>100771</t>
        </is>
      </c>
      <c r="F827" t="inlineStr">
        <is>
          <t>Industriestrasse 17</t>
        </is>
      </c>
      <c r="G827" t="inlineStr">
        <is>
          <t>4612</t>
        </is>
      </c>
      <c r="H827" t="inlineStr">
        <is>
          <t>Wangen bei Olten</t>
        </is>
      </c>
      <c r="I827" t="inlineStr">
        <is>
          <t>CH</t>
        </is>
      </c>
      <c r="J827" t="inlineStr">
        <is>
          <t>SGGMRSS_M38</t>
        </is>
      </c>
      <c r="K827" t="inlineStr">
        <is>
          <t>37 80 4963 505-5</t>
        </is>
      </c>
      <c r="L827" t="inlineStr">
        <is>
          <t>2024-0019</t>
        </is>
      </c>
      <c r="M827" s="6" t="n">
        <v>45798</v>
      </c>
      <c r="N827" s="6" t="n">
        <v>47968</v>
      </c>
      <c r="O827" t="n">
        <v>50.25</v>
      </c>
    </row>
    <row r="828" hidden="1" s="287">
      <c r="A828" t="inlineStr">
        <is>
          <t>V100058</t>
        </is>
      </c>
      <c r="B828" t="n">
        <v>30</v>
      </c>
      <c r="C828" t="n">
        <v>20</v>
      </c>
      <c r="D828" t="inlineStr">
        <is>
          <t>RheinCargo GmbH &amp; Co. KG</t>
        </is>
      </c>
      <c r="E828" t="inlineStr">
        <is>
          <t>100011</t>
        </is>
      </c>
      <c r="F828" t="inlineStr">
        <is>
          <t>Hammer Landstrasse 3</t>
        </is>
      </c>
      <c r="G828" t="inlineStr">
        <is>
          <t>41460</t>
        </is>
      </c>
      <c r="H828" t="inlineStr">
        <is>
          <t>Neuss</t>
        </is>
      </c>
      <c r="I828" t="inlineStr">
        <is>
          <t>DE</t>
        </is>
      </c>
      <c r="J828" t="inlineStr">
        <is>
          <t>SGGNS_80XL</t>
        </is>
      </c>
      <c r="K828" t="inlineStr"/>
      <c r="L828" t="inlineStr">
        <is>
          <t>2024-0020</t>
        </is>
      </c>
      <c r="M828" s="6" t="n">
        <v>46539</v>
      </c>
      <c r="N828" s="6" t="n">
        <v>46924</v>
      </c>
      <c r="O828" t="n">
        <v>27.15</v>
      </c>
    </row>
    <row r="829" hidden="1" s="287">
      <c r="A829" t="inlineStr">
        <is>
          <t>V200042</t>
        </is>
      </c>
      <c r="B829" t="n">
        <v>15</v>
      </c>
      <c r="C829" t="n">
        <v>50</v>
      </c>
      <c r="D829" t="inlineStr">
        <is>
          <t>Captrain Deutschland CargoWest GmbH</t>
        </is>
      </c>
      <c r="E829" t="inlineStr">
        <is>
          <t>100030</t>
        </is>
      </c>
      <c r="F829" t="inlineStr">
        <is>
          <t>Am Grubenhof 2</t>
        </is>
      </c>
      <c r="G829" t="inlineStr">
        <is>
          <t>33330</t>
        </is>
      </c>
      <c r="H829" t="inlineStr">
        <is>
          <t>Gütersloh</t>
        </is>
      </c>
      <c r="I829" t="inlineStr">
        <is>
          <t>DE</t>
        </is>
      </c>
      <c r="J829" t="inlineStr">
        <is>
          <t>SGMMNS_M17</t>
        </is>
      </c>
      <c r="K829" t="inlineStr">
        <is>
          <t>33 80 4505 484-2</t>
        </is>
      </c>
      <c r="L829" t="inlineStr">
        <is>
          <t>2022-0010</t>
        </is>
      </c>
      <c r="M829" s="6" t="n">
        <v>45474</v>
      </c>
      <c r="N829" s="6" t="n">
        <v>46203</v>
      </c>
      <c r="O829" t="n">
        <v>21.4</v>
      </c>
    </row>
    <row r="830" hidden="1" s="287">
      <c r="A830" t="inlineStr">
        <is>
          <t>V300054</t>
        </is>
      </c>
      <c r="B830" t="n">
        <v>9</v>
      </c>
      <c r="C830" t="n">
        <v>50</v>
      </c>
      <c r="D830" t="inlineStr">
        <is>
          <t>BLS Cargo AG</t>
        </is>
      </c>
      <c r="E830" t="inlineStr">
        <is>
          <t>100033</t>
        </is>
      </c>
      <c r="F830" t="inlineStr">
        <is>
          <t>Freiburgstrasse 130</t>
        </is>
      </c>
      <c r="G830" t="inlineStr">
        <is>
          <t>3001</t>
        </is>
      </c>
      <c r="H830" t="inlineStr">
        <is>
          <t>Bern</t>
        </is>
      </c>
      <c r="I830" t="inlineStr">
        <is>
          <t>CH</t>
        </is>
      </c>
      <c r="J830" t="inlineStr">
        <is>
          <t>SGMMNS_M29</t>
        </is>
      </c>
      <c r="K830" t="inlineStr">
        <is>
          <t>33 80 4505 937-9</t>
        </is>
      </c>
      <c r="L830" t="inlineStr">
        <is>
          <t>2024-0024</t>
        </is>
      </c>
      <c r="M830" s="6" t="n">
        <v>45567</v>
      </c>
      <c r="N830" s="6" t="n">
        <v>46387</v>
      </c>
      <c r="O830" t="n">
        <v>23.5</v>
      </c>
    </row>
    <row r="831" hidden="1" s="287">
      <c r="A831" t="inlineStr">
        <is>
          <t>V200040</t>
        </is>
      </c>
      <c r="B831" t="n">
        <v>91</v>
      </c>
      <c r="C831" t="n">
        <v>50</v>
      </c>
      <c r="D831" t="inlineStr">
        <is>
          <t>PCC Intermodal S.A.</t>
        </is>
      </c>
      <c r="E831" t="inlineStr">
        <is>
          <t>100761</t>
        </is>
      </c>
      <c r="F831" t="inlineStr">
        <is>
          <t>ul Hutnicza 16</t>
        </is>
      </c>
      <c r="G831" t="inlineStr">
        <is>
          <t>81-061</t>
        </is>
      </c>
      <c r="H831" t="inlineStr">
        <is>
          <t>Gdynia</t>
        </is>
      </c>
      <c r="I831" t="inlineStr">
        <is>
          <t>PL</t>
        </is>
      </c>
      <c r="J831" t="inlineStr">
        <is>
          <t>SGNS_M13</t>
        </is>
      </c>
      <c r="K831" t="inlineStr">
        <is>
          <t>37 80 4564 425-9</t>
        </is>
      </c>
      <c r="L831" t="inlineStr">
        <is>
          <t>2024-0021</t>
        </is>
      </c>
      <c r="M831" s="6" t="n">
        <v>45609</v>
      </c>
      <c r="N831" s="6" t="n">
        <v>47069</v>
      </c>
      <c r="O831" t="n">
        <v>20.8</v>
      </c>
    </row>
    <row r="832" hidden="1" s="287">
      <c r="A832" t="inlineStr">
        <is>
          <t>V100049</t>
        </is>
      </c>
      <c r="B832" t="n">
        <v>106</v>
      </c>
      <c r="C832" t="n">
        <v>50</v>
      </c>
      <c r="D832" t="inlineStr">
        <is>
          <t>Grain Logistic Sp.z.o.o.</t>
        </is>
      </c>
      <c r="E832" t="inlineStr">
        <is>
          <t>100765</t>
        </is>
      </c>
      <c r="F832" t="inlineStr">
        <is>
          <t>ul. Nowogrodzka 31/413</t>
        </is>
      </c>
      <c r="G832" t="inlineStr">
        <is>
          <t>00-511</t>
        </is>
      </c>
      <c r="H832" t="inlineStr">
        <is>
          <t>Warszawa</t>
        </is>
      </c>
      <c r="I832" t="inlineStr">
        <is>
          <t>PL</t>
        </is>
      </c>
      <c r="J832" t="inlineStr">
        <is>
          <t>SGNSS_M42</t>
        </is>
      </c>
      <c r="K832" t="inlineStr">
        <is>
          <t>33 80 4552 741-7</t>
        </is>
      </c>
      <c r="L832" t="inlineStr">
        <is>
          <t>2023-0035</t>
        </is>
      </c>
      <c r="M832" s="6" t="n">
        <v>45665</v>
      </c>
      <c r="N832" s="6" t="n">
        <v>46081</v>
      </c>
      <c r="O832" t="n">
        <v>19.5</v>
      </c>
    </row>
    <row r="833" hidden="1" s="287">
      <c r="A833" t="inlineStr">
        <is>
          <t>V200046</t>
        </is>
      </c>
      <c r="B833" t="n">
        <v>8</v>
      </c>
      <c r="C833" t="n">
        <v>50</v>
      </c>
      <c r="D833" t="inlineStr">
        <is>
          <t>Pimk Rail PLS</t>
        </is>
      </c>
      <c r="E833" t="inlineStr">
        <is>
          <t>100478</t>
        </is>
      </c>
      <c r="F833" t="inlineStr">
        <is>
          <t>Rogoshko shousse 36</t>
        </is>
      </c>
      <c r="G833" t="inlineStr">
        <is>
          <t>4003</t>
        </is>
      </c>
      <c r="H833" t="inlineStr">
        <is>
          <t>Plovdiv</t>
        </is>
      </c>
      <c r="I833" t="inlineStr">
        <is>
          <t>BG</t>
        </is>
      </c>
      <c r="J833" t="inlineStr">
        <is>
          <t>SGGRSS_M20</t>
        </is>
      </c>
      <c r="K833" t="inlineStr">
        <is>
          <t>33 80 4960 317-2</t>
        </is>
      </c>
      <c r="L833" t="inlineStr">
        <is>
          <t>2024-0034</t>
        </is>
      </c>
      <c r="M833" s="6" t="n">
        <v>45625</v>
      </c>
      <c r="N833" s="6" t="n">
        <v>46203</v>
      </c>
      <c r="O833" t="n">
        <v>25.03</v>
      </c>
    </row>
    <row r="834" hidden="1" s="287">
      <c r="A834" t="inlineStr">
        <is>
          <t>V400006</t>
        </is>
      </c>
      <c r="B834" t="n">
        <v>181</v>
      </c>
      <c r="C834" t="n">
        <v>50</v>
      </c>
      <c r="D834" t="inlineStr">
        <is>
          <t>DB Cargo AG</t>
        </is>
      </c>
      <c r="E834" t="inlineStr">
        <is>
          <t>100000</t>
        </is>
      </c>
      <c r="F834" t="inlineStr">
        <is>
          <t>Rheinstrasse 2</t>
        </is>
      </c>
      <c r="G834" t="inlineStr">
        <is>
          <t>55116</t>
        </is>
      </c>
      <c r="H834" t="inlineStr">
        <is>
          <t>Mainz</t>
        </is>
      </c>
      <c r="I834" t="inlineStr">
        <is>
          <t>DE</t>
        </is>
      </c>
      <c r="J834" t="inlineStr">
        <is>
          <t>SGGRS_M25</t>
        </is>
      </c>
      <c r="K834" t="inlineStr">
        <is>
          <t>37 80 4850 911-1</t>
        </is>
      </c>
      <c r="L834" t="inlineStr">
        <is>
          <t>2021-2420</t>
        </is>
      </c>
      <c r="M834" s="6" t="n">
        <v>45635</v>
      </c>
      <c r="N834" s="6" t="n">
        <v>47330</v>
      </c>
      <c r="O834" t="n">
        <v>27.94</v>
      </c>
    </row>
    <row r="835" hidden="1" s="287">
      <c r="A835" t="inlineStr">
        <is>
          <t>V200048</t>
        </is>
      </c>
      <c r="B835" t="n">
        <v>2</v>
      </c>
      <c r="C835" t="n">
        <v>50</v>
      </c>
      <c r="D835" t="inlineStr">
        <is>
          <t>Captrain Polska Sp.z.o.o.</t>
        </is>
      </c>
      <c r="E835" t="inlineStr">
        <is>
          <t>100024</t>
        </is>
      </c>
      <c r="F835" t="inlineStr">
        <is>
          <t>ul. Powstancow Slaskich 7a</t>
        </is>
      </c>
      <c r="G835" t="inlineStr">
        <is>
          <t>53-332</t>
        </is>
      </c>
      <c r="H835" t="inlineStr">
        <is>
          <t>Wroclaw</t>
        </is>
      </c>
      <c r="I835" t="inlineStr">
        <is>
          <t>PL</t>
        </is>
      </c>
      <c r="J835" t="inlineStr">
        <is>
          <t>SGNS_M13</t>
        </is>
      </c>
      <c r="K835" t="inlineStr">
        <is>
          <t>37 80 4564 806-0</t>
        </is>
      </c>
      <c r="L835" t="inlineStr">
        <is>
          <t>2024-0035</t>
        </is>
      </c>
      <c r="M835" s="6" t="n">
        <v>45672</v>
      </c>
      <c r="N835" s="6" t="n">
        <v>46387</v>
      </c>
      <c r="O835" t="n">
        <v>17.95</v>
      </c>
    </row>
    <row r="836" hidden="1" s="287">
      <c r="A836" t="inlineStr">
        <is>
          <t>V200049</t>
        </is>
      </c>
      <c r="B836" t="n">
        <v>10</v>
      </c>
      <c r="C836" t="n">
        <v>50</v>
      </c>
      <c r="D836" t="inlineStr">
        <is>
          <t>PCC Intermodal S.A.</t>
        </is>
      </c>
      <c r="E836" t="inlineStr">
        <is>
          <t>100761</t>
        </is>
      </c>
      <c r="F836" t="inlineStr">
        <is>
          <t>ul Hutnicza 16</t>
        </is>
      </c>
      <c r="G836" t="inlineStr">
        <is>
          <t>81-061</t>
        </is>
      </c>
      <c r="H836" t="inlineStr">
        <is>
          <t>Gdynia</t>
        </is>
      </c>
      <c r="I836" t="inlineStr">
        <is>
          <t>PL</t>
        </is>
      </c>
      <c r="J836" t="inlineStr">
        <is>
          <t>SGGMRSS_M4</t>
        </is>
      </c>
      <c r="K836" t="inlineStr">
        <is>
          <t>37 80 4963 250-8</t>
        </is>
      </c>
      <c r="L836" t="inlineStr">
        <is>
          <t>2024-0040</t>
        </is>
      </c>
      <c r="M836" s="6" t="n">
        <v>45677</v>
      </c>
      <c r="N836" s="6" t="n">
        <v>47867</v>
      </c>
      <c r="O836" t="n">
        <v>30</v>
      </c>
    </row>
    <row r="837" hidden="1" s="287">
      <c r="A837" t="inlineStr">
        <is>
          <t>V300063</t>
        </is>
      </c>
      <c r="B837" t="n">
        <v>13</v>
      </c>
      <c r="C837" t="n">
        <v>50</v>
      </c>
      <c r="D837" t="inlineStr">
        <is>
          <t>Kombiverkehr GmbH und Co. KG</t>
        </is>
      </c>
      <c r="E837" t="inlineStr">
        <is>
          <t>100332</t>
        </is>
      </c>
      <c r="F837" t="inlineStr">
        <is>
          <t>Zum Laurenburger Hof 76</t>
        </is>
      </c>
      <c r="G837" t="inlineStr">
        <is>
          <t>60594</t>
        </is>
      </c>
      <c r="H837" t="inlineStr">
        <is>
          <t>Frankfurt am Main</t>
        </is>
      </c>
      <c r="I837" t="inlineStr">
        <is>
          <t>DE</t>
        </is>
      </c>
      <c r="J837" t="inlineStr">
        <is>
          <t>SDGGMRSS_M32</t>
        </is>
      </c>
      <c r="K837" t="inlineStr">
        <is>
          <t>37 80 4992 844-3</t>
        </is>
      </c>
      <c r="L837" t="inlineStr">
        <is>
          <t>2024-0036</t>
        </is>
      </c>
      <c r="M837" s="6" t="n">
        <v>45720</v>
      </c>
      <c r="N837" s="6" t="n">
        <v>46477</v>
      </c>
      <c r="O837" t="n">
        <v>48.43</v>
      </c>
    </row>
    <row r="838" hidden="1" s="287">
      <c r="A838" t="inlineStr">
        <is>
          <t>V300065</t>
        </is>
      </c>
      <c r="B838" t="n">
        <v>5</v>
      </c>
      <c r="C838" t="n">
        <v>50</v>
      </c>
      <c r="D838" t="inlineStr">
        <is>
          <t>Martin Tolksdorf Logistics GmbH</t>
        </is>
      </c>
      <c r="E838" t="inlineStr">
        <is>
          <t>100787</t>
        </is>
      </c>
      <c r="F838" t="inlineStr">
        <is>
          <t>Bahnhofstrasse 47</t>
        </is>
      </c>
      <c r="G838" t="inlineStr">
        <is>
          <t>65611</t>
        </is>
      </c>
      <c r="H838" t="inlineStr">
        <is>
          <t>Brechen</t>
        </is>
      </c>
      <c r="I838" t="inlineStr">
        <is>
          <t>DE</t>
        </is>
      </c>
      <c r="J838" t="inlineStr">
        <is>
          <t>SGGRSS_M2</t>
        </is>
      </c>
      <c r="K838" t="inlineStr">
        <is>
          <t>37 80 4980 268-9</t>
        </is>
      </c>
      <c r="L838" t="inlineStr">
        <is>
          <t>2025-0003</t>
        </is>
      </c>
      <c r="M838" s="6" t="n">
        <v>45709</v>
      </c>
      <c r="N838" s="6" t="n">
        <v>46315</v>
      </c>
      <c r="O838" t="n">
        <v>31.5</v>
      </c>
    </row>
    <row r="839" hidden="1" s="287">
      <c r="A839" t="inlineStr">
        <is>
          <t>V300067</t>
        </is>
      </c>
      <c r="B839" t="n">
        <v>6</v>
      </c>
      <c r="C839" t="n">
        <v>50</v>
      </c>
      <c r="D839" t="inlineStr">
        <is>
          <t>Mindener Kreisbahnen GmbH</t>
        </is>
      </c>
      <c r="E839" t="inlineStr">
        <is>
          <t>100038</t>
        </is>
      </c>
      <c r="F839" t="inlineStr">
        <is>
          <t>Karlstrasse 48</t>
        </is>
      </c>
      <c r="G839" t="inlineStr">
        <is>
          <t>32423</t>
        </is>
      </c>
      <c r="H839" t="inlineStr">
        <is>
          <t>Minden</t>
        </is>
      </c>
      <c r="I839" t="inlineStr">
        <is>
          <t>DE</t>
        </is>
      </c>
      <c r="J839" t="inlineStr">
        <is>
          <t>SGGRS_M19</t>
        </is>
      </c>
      <c r="K839" t="inlineStr">
        <is>
          <t>35 80 4950 141-6</t>
        </is>
      </c>
      <c r="L839" t="inlineStr">
        <is>
          <t>2025-0002</t>
        </is>
      </c>
      <c r="M839" s="6" t="n">
        <v>45727</v>
      </c>
      <c r="N839" s="6" t="n">
        <v>46095</v>
      </c>
      <c r="O839" t="n">
        <v>27.79</v>
      </c>
    </row>
    <row r="840" hidden="1" s="287">
      <c r="A840" t="inlineStr">
        <is>
          <t>V200051</t>
        </is>
      </c>
      <c r="B840" t="n">
        <v>10</v>
      </c>
      <c r="C840" t="n">
        <v>50</v>
      </c>
      <c r="D840" t="inlineStr">
        <is>
          <t>Grampet Rail d.o.o.</t>
        </is>
      </c>
      <c r="E840" t="inlineStr">
        <is>
          <t>100789</t>
        </is>
      </c>
      <c r="F840" t="inlineStr">
        <is>
          <t>Koturaska 49</t>
        </is>
      </c>
      <c r="G840" t="inlineStr">
        <is>
          <t>10000</t>
        </is>
      </c>
      <c r="H840" t="inlineStr">
        <is>
          <t>Zagreb</t>
        </is>
      </c>
      <c r="I840" t="inlineStr">
        <is>
          <t>HR</t>
        </is>
      </c>
      <c r="J840" t="inlineStr">
        <is>
          <t>SGGRSS_M2</t>
        </is>
      </c>
      <c r="K840" t="inlineStr">
        <is>
          <t>37 80 4980 632-6</t>
        </is>
      </c>
      <c r="L840" t="inlineStr">
        <is>
          <t>2025-0006</t>
        </is>
      </c>
      <c r="M840" s="6" t="n">
        <v>45744</v>
      </c>
      <c r="N840" s="6" t="n">
        <v>46473</v>
      </c>
      <c r="O840" t="n">
        <v>20.18</v>
      </c>
    </row>
    <row r="841" hidden="1" s="287">
      <c r="A841" t="inlineStr">
        <is>
          <t>V400010</t>
        </is>
      </c>
      <c r="B841" t="n">
        <v>7</v>
      </c>
      <c r="C841" t="n">
        <v>50</v>
      </c>
      <c r="D841" t="inlineStr">
        <is>
          <t>DB Cargo AG</t>
        </is>
      </c>
      <c r="E841" t="inlineStr">
        <is>
          <t>100000</t>
        </is>
      </c>
      <c r="F841" t="inlineStr">
        <is>
          <t>Rheinstrasse 2</t>
        </is>
      </c>
      <c r="G841" t="inlineStr">
        <is>
          <t>55116</t>
        </is>
      </c>
      <c r="H841" t="inlineStr">
        <is>
          <t>Mainz</t>
        </is>
      </c>
      <c r="I841" t="inlineStr">
        <is>
          <t>DE</t>
        </is>
      </c>
      <c r="J841" t="inlineStr">
        <is>
          <t>SGGRSS_M2</t>
        </is>
      </c>
      <c r="K841" t="inlineStr">
        <is>
          <t>37 80 4980 260-6</t>
        </is>
      </c>
      <c r="L841" t="inlineStr">
        <is>
          <t>2021-2420</t>
        </is>
      </c>
      <c r="M841" s="6" t="n">
        <v>45891</v>
      </c>
      <c r="N841" s="6" t="n">
        <v>47330</v>
      </c>
      <c r="O841" t="n">
        <v>26.23</v>
      </c>
    </row>
    <row r="842" hidden="1" s="287">
      <c r="A842" t="inlineStr">
        <is>
          <t>V100061</t>
        </is>
      </c>
      <c r="B842" t="n">
        <v>30</v>
      </c>
      <c r="C842" t="n">
        <v>20</v>
      </c>
      <c r="D842" t="inlineStr">
        <is>
          <t>Rail Cargo Austria AG</t>
        </is>
      </c>
      <c r="E842" t="inlineStr">
        <is>
          <t>100020</t>
        </is>
      </c>
      <c r="F842" t="inlineStr">
        <is>
          <t>Am Hauptbahnhof 2</t>
        </is>
      </c>
      <c r="G842" t="inlineStr">
        <is>
          <t>1100</t>
        </is>
      </c>
      <c r="H842" t="inlineStr">
        <is>
          <t>Wien</t>
        </is>
      </c>
      <c r="I842" t="inlineStr">
        <is>
          <t>AT</t>
        </is>
      </c>
      <c r="J842" t="inlineStr">
        <is>
          <t>EANOS_95</t>
        </is>
      </c>
      <c r="K842" t="inlineStr"/>
      <c r="L842" t="inlineStr">
        <is>
          <t>2025-0008</t>
        </is>
      </c>
      <c r="M842" s="6" t="n">
        <v>46136</v>
      </c>
      <c r="N842" s="6" t="n">
        <v>50518</v>
      </c>
      <c r="O842" t="n">
        <v>26</v>
      </c>
    </row>
    <row r="843" hidden="1" s="287">
      <c r="A843" t="inlineStr">
        <is>
          <t>V200003</t>
        </is>
      </c>
      <c r="B843" t="n">
        <v>60</v>
      </c>
      <c r="C843" t="n">
        <v>50</v>
      </c>
      <c r="D843" t="inlineStr">
        <is>
          <t>RTB Cargo Netherlands B.V.</t>
        </is>
      </c>
      <c r="E843" t="inlineStr">
        <is>
          <t>100002</t>
        </is>
      </c>
      <c r="F843" t="inlineStr">
        <is>
          <t>Albert-Plesmanweg 57</t>
        </is>
      </c>
      <c r="G843" t="inlineStr">
        <is>
          <t>3088GB</t>
        </is>
      </c>
      <c r="H843" t="inlineStr">
        <is>
          <t>Rotterdam</t>
        </is>
      </c>
      <c r="I843" t="inlineStr">
        <is>
          <t>NL</t>
        </is>
      </c>
      <c r="J843" t="inlineStr">
        <is>
          <t>SGGRSS_M2</t>
        </is>
      </c>
      <c r="K843" t="inlineStr">
        <is>
          <t>37 80 4980 745-6</t>
        </is>
      </c>
      <c r="L843" t="inlineStr">
        <is>
          <t>2020-0001</t>
        </is>
      </c>
      <c r="M843" s="6" t="n">
        <v>45748</v>
      </c>
      <c r="N843" s="6" t="n">
        <v>46081</v>
      </c>
      <c r="O843" t="n">
        <v>32</v>
      </c>
    </row>
    <row r="844" hidden="1" s="287">
      <c r="A844" t="inlineStr">
        <is>
          <t>V200052</t>
        </is>
      </c>
      <c r="B844" t="n">
        <v>11</v>
      </c>
      <c r="C844" t="n">
        <v>50</v>
      </c>
      <c r="D844" t="inlineStr">
        <is>
          <t>CargoBeamer intermodal op. GmbH</t>
        </is>
      </c>
      <c r="E844" t="inlineStr">
        <is>
          <t>100005</t>
        </is>
      </c>
      <c r="F844" t="inlineStr">
        <is>
          <t>Kreuzstrasse 12</t>
        </is>
      </c>
      <c r="G844" t="inlineStr">
        <is>
          <t>04103</t>
        </is>
      </c>
      <c r="H844" t="inlineStr">
        <is>
          <t>Leipzig</t>
        </is>
      </c>
      <c r="I844" t="inlineStr">
        <is>
          <t>DE</t>
        </is>
      </c>
      <c r="J844" t="inlineStr">
        <is>
          <t>SGNSS_M40</t>
        </is>
      </c>
      <c r="K844" t="inlineStr">
        <is>
          <t>33 80 4552 658-3</t>
        </is>
      </c>
      <c r="L844" t="inlineStr">
        <is>
          <t>2025-0009</t>
        </is>
      </c>
      <c r="M844" s="6" t="n">
        <v>45809</v>
      </c>
      <c r="N844" s="6" t="n">
        <v>46538</v>
      </c>
      <c r="O844" t="n">
        <v>24.3</v>
      </c>
    </row>
    <row r="845" hidden="1" s="287">
      <c r="A845" t="inlineStr">
        <is>
          <t>V300068</t>
        </is>
      </c>
      <c r="B845" t="n">
        <v>10</v>
      </c>
      <c r="C845" t="n">
        <v>50</v>
      </c>
      <c r="D845" t="inlineStr">
        <is>
          <t>G.T.S.General Transport Services SpA</t>
        </is>
      </c>
      <c r="E845" t="inlineStr">
        <is>
          <t>100012</t>
        </is>
      </c>
      <c r="F845" t="inlineStr">
        <is>
          <t>Via Sasha Muciaccia 15</t>
        </is>
      </c>
      <c r="G845" t="inlineStr">
        <is>
          <t>70132</t>
        </is>
      </c>
      <c r="H845" t="inlineStr">
        <is>
          <t>Bari</t>
        </is>
      </c>
      <c r="I845" t="inlineStr">
        <is>
          <t>IT</t>
        </is>
      </c>
      <c r="J845" t="inlineStr">
        <is>
          <t>SDGGMRSS_M8</t>
        </is>
      </c>
      <c r="K845" t="inlineStr">
        <is>
          <t>37 80 4992 733-8</t>
        </is>
      </c>
      <c r="L845" t="inlineStr">
        <is>
          <t>2025-0013</t>
        </is>
      </c>
      <c r="M845" s="6" t="n">
        <v>45962</v>
      </c>
      <c r="N845" s="6" t="n">
        <v>46691</v>
      </c>
      <c r="O845" t="n">
        <v>45</v>
      </c>
    </row>
    <row r="846" hidden="1" s="287">
      <c r="A846" t="inlineStr">
        <is>
          <t>V300080</t>
        </is>
      </c>
      <c r="B846" t="n">
        <v>12</v>
      </c>
      <c r="C846" t="n">
        <v>50</v>
      </c>
      <c r="D846" t="inlineStr">
        <is>
          <t>Weco Rail GmbH</t>
        </is>
      </c>
      <c r="E846" t="inlineStr">
        <is>
          <t>100763</t>
        </is>
      </c>
      <c r="F846" t="inlineStr">
        <is>
          <t>Tanbruckgrasse 3</t>
        </is>
      </c>
      <c r="G846" t="inlineStr">
        <is>
          <t>1120</t>
        </is>
      </c>
      <c r="H846" t="inlineStr">
        <is>
          <t>Wien</t>
        </is>
      </c>
      <c r="I846" t="inlineStr">
        <is>
          <t>AT</t>
        </is>
      </c>
      <c r="J846" t="inlineStr">
        <is>
          <t>SGGMRS_M5</t>
        </is>
      </c>
      <c r="K846" t="inlineStr">
        <is>
          <t>37 80 4953 399-5</t>
        </is>
      </c>
      <c r="L846" t="inlineStr">
        <is>
          <t>2025-0014</t>
        </is>
      </c>
      <c r="M846" s="6" t="n">
        <v>45931</v>
      </c>
      <c r="N846" s="6" t="n">
        <v>46660</v>
      </c>
      <c r="O846" t="n">
        <v>26</v>
      </c>
    </row>
    <row r="847" hidden="1" s="287">
      <c r="A847" t="inlineStr">
        <is>
          <t>V720004</t>
        </is>
      </c>
      <c r="B847" t="n">
        <v>5</v>
      </c>
      <c r="C847" t="n">
        <v>50</v>
      </c>
      <c r="D847" t="inlineStr">
        <is>
          <t>Necoss GmbH</t>
        </is>
      </c>
      <c r="E847" t="inlineStr">
        <is>
          <t>100014</t>
        </is>
      </c>
      <c r="F847" t="inlineStr">
        <is>
          <t>Bahnhofplatz 42</t>
        </is>
      </c>
      <c r="G847" t="inlineStr">
        <is>
          <t>28195</t>
        </is>
      </c>
      <c r="H847" t="inlineStr">
        <is>
          <t>Bremen</t>
        </is>
      </c>
      <c r="I847" t="inlineStr">
        <is>
          <t>DE</t>
        </is>
      </c>
      <c r="J847" t="inlineStr">
        <is>
          <t>SGGRS_M19</t>
        </is>
      </c>
      <c r="K847" t="inlineStr">
        <is>
          <t>35 80 4950 143-2</t>
        </is>
      </c>
      <c r="L847" t="inlineStr">
        <is>
          <t>2025-0025</t>
        </is>
      </c>
      <c r="M847" s="6" t="n">
        <v>46023</v>
      </c>
      <c r="N847" s="6" t="n">
        <v>46387</v>
      </c>
      <c r="O847" t="n">
        <v>26.75</v>
      </c>
    </row>
    <row r="848" hidden="1" s="287">
      <c r="A848" t="inlineStr">
        <is>
          <t>V100019</t>
        </is>
      </c>
      <c r="B848" t="n">
        <v>46</v>
      </c>
      <c r="C848" t="n">
        <v>50</v>
      </c>
      <c r="D848" t="inlineStr">
        <is>
          <t>Rail Cargo Austria AG</t>
        </is>
      </c>
      <c r="E848" t="inlineStr">
        <is>
          <t>100020</t>
        </is>
      </c>
      <c r="F848" t="inlineStr">
        <is>
          <t>Am Hauptbahnhof 2</t>
        </is>
      </c>
      <c r="G848" t="inlineStr">
        <is>
          <t>1100</t>
        </is>
      </c>
      <c r="H848" t="inlineStr">
        <is>
          <t>Wien</t>
        </is>
      </c>
      <c r="I848" t="inlineStr">
        <is>
          <t>AT</t>
        </is>
      </c>
      <c r="J848" t="inlineStr">
        <is>
          <t>SDGGMRSS_M8</t>
        </is>
      </c>
      <c r="K848" t="inlineStr">
        <is>
          <t>37 80 4992 341-0</t>
        </is>
      </c>
      <c r="L848" t="inlineStr">
        <is>
          <t>2021-0036</t>
        </is>
      </c>
      <c r="M848" s="6" t="n">
        <v>45931</v>
      </c>
      <c r="N848" s="6" t="n">
        <v>46326</v>
      </c>
      <c r="O848" t="n">
        <v>37</v>
      </c>
    </row>
    <row r="849" hidden="1" s="287">
      <c r="A849" t="inlineStr">
        <is>
          <t>V200055</t>
        </is>
      </c>
      <c r="B849" t="n">
        <v>7</v>
      </c>
      <c r="C849" t="n">
        <v>50</v>
      </c>
      <c r="D849" t="inlineStr">
        <is>
          <t>zigsXpress GmbH</t>
        </is>
      </c>
      <c r="E849" t="inlineStr">
        <is>
          <t>100008</t>
        </is>
      </c>
      <c r="F849" t="inlineStr">
        <is>
          <t>Afrikastrasse 3</t>
        </is>
      </c>
      <c r="G849" t="inlineStr">
        <is>
          <t>20457</t>
        </is>
      </c>
      <c r="H849" t="inlineStr">
        <is>
          <t>Hamburg</t>
        </is>
      </c>
      <c r="I849" t="inlineStr">
        <is>
          <t>DE</t>
        </is>
      </c>
      <c r="J849" t="inlineStr">
        <is>
          <t>SGGRS_M19</t>
        </is>
      </c>
      <c r="K849" t="inlineStr">
        <is>
          <t>35 80 4950 122-6</t>
        </is>
      </c>
      <c r="L849" t="inlineStr">
        <is>
          <t>2025-0028</t>
        </is>
      </c>
      <c r="M849" s="6" t="n">
        <v>45974</v>
      </c>
      <c r="N849" s="6" t="n">
        <v>46752</v>
      </c>
      <c r="O849" t="n">
        <v>23.35</v>
      </c>
    </row>
    <row r="850" hidden="1" s="287">
      <c r="A850" t="inlineStr">
        <is>
          <t>V720005</t>
        </is>
      </c>
      <c r="B850" t="n">
        <v>30</v>
      </c>
      <c r="C850" t="n">
        <v>20</v>
      </c>
      <c r="D850" t="inlineStr">
        <is>
          <t>LAUDE Smart Intermodal S.A.</t>
        </is>
      </c>
      <c r="E850" t="inlineStr">
        <is>
          <t>100026</t>
        </is>
      </c>
      <c r="F850" t="inlineStr">
        <is>
          <t>ul. Wroclawska 131</t>
        </is>
      </c>
      <c r="G850" t="inlineStr">
        <is>
          <t>87-100</t>
        </is>
      </c>
      <c r="H850" t="inlineStr">
        <is>
          <t>Torun</t>
        </is>
      </c>
      <c r="I850" t="inlineStr">
        <is>
          <t>PL</t>
        </is>
      </c>
      <c r="J850" t="inlineStr">
        <is>
          <t>SDGGMRS_DTW</t>
        </is>
      </c>
      <c r="K850" t="inlineStr"/>
      <c r="L850" t="inlineStr">
        <is>
          <t>2025-0031</t>
        </is>
      </c>
      <c r="M850" s="6" t="n">
        <v>45992</v>
      </c>
      <c r="N850" s="6" t="n">
        <v>46387</v>
      </c>
      <c r="O850" t="n">
        <v>49.25</v>
      </c>
    </row>
    <row r="851" hidden="1" s="287">
      <c r="A851" t="inlineStr">
        <is>
          <t>V730008</t>
        </is>
      </c>
      <c r="B851" t="n">
        <v>30</v>
      </c>
      <c r="C851" t="n">
        <v>20</v>
      </c>
      <c r="D851" t="inlineStr">
        <is>
          <t>Martin Tolksdorf Logistics GmbH</t>
        </is>
      </c>
      <c r="E851" t="inlineStr">
        <is>
          <t>100787</t>
        </is>
      </c>
      <c r="F851" t="inlineStr">
        <is>
          <t>Bahnhofstrasse 47</t>
        </is>
      </c>
      <c r="G851" t="inlineStr">
        <is>
          <t>65611</t>
        </is>
      </c>
      <c r="H851" t="inlineStr">
        <is>
          <t>Brechen</t>
        </is>
      </c>
      <c r="I851" t="inlineStr">
        <is>
          <t>DE</t>
        </is>
      </c>
      <c r="J851" t="inlineStr">
        <is>
          <t>SDGGMRS_DTW</t>
        </is>
      </c>
      <c r="K851" t="inlineStr"/>
      <c r="L851" t="inlineStr">
        <is>
          <t>2025-0034</t>
        </is>
      </c>
      <c r="M851" s="6" t="n">
        <v>45992</v>
      </c>
      <c r="N851" s="6" t="n">
        <v>46387</v>
      </c>
      <c r="O851" t="n">
        <v>62.85</v>
      </c>
    </row>
    <row r="852" hidden="1" s="287">
      <c r="A852" t="inlineStr">
        <is>
          <t>V730009</t>
        </is>
      </c>
      <c r="B852" t="n">
        <v>10</v>
      </c>
      <c r="C852" t="n">
        <v>50</v>
      </c>
      <c r="D852" t="inlineStr">
        <is>
          <t>NAVILAND CARGO SAS</t>
        </is>
      </c>
      <c r="E852" t="inlineStr">
        <is>
          <t>100432</t>
        </is>
      </c>
      <c r="F852" t="inlineStr">
        <is>
          <t>26 Quai Charles Pasqua</t>
        </is>
      </c>
      <c r="G852" t="inlineStr">
        <is>
          <t>92300</t>
        </is>
      </c>
      <c r="H852" t="inlineStr">
        <is>
          <t>Levallois-Perret</t>
        </is>
      </c>
      <c r="I852" t="inlineStr">
        <is>
          <t>FR</t>
        </is>
      </c>
      <c r="J852" t="inlineStr">
        <is>
          <t>SGGRSS_M20</t>
        </is>
      </c>
      <c r="K852" t="inlineStr">
        <is>
          <t>33 80 4960 056-6</t>
        </is>
      </c>
      <c r="L852" t="inlineStr">
        <is>
          <t>2025-0030</t>
        </is>
      </c>
      <c r="M852" s="6" t="n">
        <v>45992</v>
      </c>
      <c r="N852" s="6" t="n">
        <v>46721</v>
      </c>
      <c r="O852" t="n">
        <v>20.5</v>
      </c>
    </row>
    <row r="853" hidden="1" s="287">
      <c r="A853" t="inlineStr">
        <is>
          <t>V300055</t>
        </is>
      </c>
      <c r="B853" t="n">
        <v>52</v>
      </c>
      <c r="C853" t="n">
        <v>50</v>
      </c>
      <c r="D853" t="inlineStr">
        <is>
          <t>Weco Rail GmbH</t>
        </is>
      </c>
      <c r="E853" t="inlineStr">
        <is>
          <t>100763</t>
        </is>
      </c>
      <c r="F853" t="inlineStr">
        <is>
          <t>Tanbruckgrasse 3</t>
        </is>
      </c>
      <c r="G853" t="inlineStr">
        <is>
          <t>1120</t>
        </is>
      </c>
      <c r="H853" t="inlineStr">
        <is>
          <t>Wien</t>
        </is>
      </c>
      <c r="I853" t="inlineStr">
        <is>
          <t>AT</t>
        </is>
      </c>
      <c r="J853" t="inlineStr">
        <is>
          <t>SGGMRSS_M4</t>
        </is>
      </c>
      <c r="K853" t="inlineStr">
        <is>
          <t>37 80 4963 168-2</t>
        </is>
      </c>
      <c r="L853" t="inlineStr">
        <is>
          <t>2024-0008</t>
        </is>
      </c>
      <c r="M853" s="6" t="n">
        <v>45992</v>
      </c>
      <c r="N853" s="6" t="n">
        <v>46669</v>
      </c>
      <c r="O853" t="n">
        <v>27.5</v>
      </c>
    </row>
    <row r="854" hidden="1" s="287">
      <c r="A854" t="inlineStr">
        <is>
          <t>V200058</t>
        </is>
      </c>
      <c r="B854" t="n">
        <v>4</v>
      </c>
      <c r="C854" t="n">
        <v>50</v>
      </c>
      <c r="D854" t="inlineStr">
        <is>
          <t>LION Logistics GmbH</t>
        </is>
      </c>
      <c r="E854" t="inlineStr">
        <is>
          <t>100029</t>
        </is>
      </c>
      <c r="F854" t="inlineStr">
        <is>
          <t>Holunderweg 1</t>
        </is>
      </c>
      <c r="G854" t="inlineStr">
        <is>
          <t>03149</t>
        </is>
      </c>
      <c r="H854" t="inlineStr">
        <is>
          <t>Forst</t>
        </is>
      </c>
      <c r="I854" t="inlineStr">
        <is>
          <t>DE</t>
        </is>
      </c>
      <c r="J854" t="inlineStr">
        <is>
          <t>SGGNS_M11</t>
        </is>
      </c>
      <c r="K854" t="inlineStr">
        <is>
          <t>37 80 4561 333-8</t>
        </is>
      </c>
      <c r="L854" t="inlineStr">
        <is>
          <t>2022-0004</t>
        </is>
      </c>
      <c r="M854" s="6" t="n">
        <v>44743</v>
      </c>
      <c r="N854" s="6" t="n">
        <v>46295</v>
      </c>
      <c r="O854" t="n">
        <v>24.55</v>
      </c>
    </row>
    <row r="855" hidden="1" s="287">
      <c r="A855" t="inlineStr">
        <is>
          <t>V200059</t>
        </is>
      </c>
      <c r="B855" t="n">
        <v>8</v>
      </c>
      <c r="C855" t="n">
        <v>50</v>
      </c>
      <c r="D855" t="inlineStr">
        <is>
          <t>LION Logistics GmbH</t>
        </is>
      </c>
      <c r="E855" t="inlineStr">
        <is>
          <t>100029</t>
        </is>
      </c>
      <c r="F855" t="inlineStr">
        <is>
          <t>Holunderweg 1</t>
        </is>
      </c>
      <c r="G855" t="inlineStr">
        <is>
          <t>03149</t>
        </is>
      </c>
      <c r="H855" t="inlineStr">
        <is>
          <t>Forst</t>
        </is>
      </c>
      <c r="I855" t="inlineStr">
        <is>
          <t>DE</t>
        </is>
      </c>
      <c r="J855" t="inlineStr">
        <is>
          <t>SGGNS_M11</t>
        </is>
      </c>
      <c r="K855" t="inlineStr">
        <is>
          <t>37 80 4561 375-9</t>
        </is>
      </c>
      <c r="L855" t="inlineStr">
        <is>
          <t>2022-0021</t>
        </is>
      </c>
      <c r="M855" s="6" t="n">
        <v>44835</v>
      </c>
      <c r="N855" s="6" t="n">
        <v>46477</v>
      </c>
      <c r="O855" t="n">
        <v>26.55</v>
      </c>
    </row>
    <row r="856" hidden="1" s="287">
      <c r="A856" t="inlineStr">
        <is>
          <t>V300089</t>
        </is>
      </c>
      <c r="B856" t="n">
        <v>30</v>
      </c>
      <c r="C856" t="n">
        <v>20</v>
      </c>
      <c r="D856" t="inlineStr">
        <is>
          <t>Kombiverkehr GmbH und Co. KG</t>
        </is>
      </c>
      <c r="E856" t="inlineStr">
        <is>
          <t>100332</t>
        </is>
      </c>
      <c r="F856" t="inlineStr">
        <is>
          <t>Zum Laurenburger Hof 76</t>
        </is>
      </c>
      <c r="G856" t="inlineStr">
        <is>
          <t>60594</t>
        </is>
      </c>
      <c r="H856" t="inlineStr">
        <is>
          <t>Frankfurt am Main</t>
        </is>
      </c>
      <c r="I856" t="inlineStr">
        <is>
          <t>DE</t>
        </is>
      </c>
      <c r="J856" t="inlineStr">
        <is>
          <t>SGNS_60</t>
        </is>
      </c>
      <c r="K856" t="inlineStr"/>
      <c r="L856" t="inlineStr">
        <is>
          <t>2025-0038</t>
        </is>
      </c>
      <c r="M856" s="6" t="n">
        <v>46143</v>
      </c>
      <c r="N856" s="6" t="n">
        <v>46873</v>
      </c>
      <c r="O856" t="n">
        <v>23.64</v>
      </c>
    </row>
    <row r="857" hidden="1" s="287">
      <c r="A857" t="inlineStr">
        <is>
          <t>V300031</t>
        </is>
      </c>
      <c r="B857" t="n">
        <v>91</v>
      </c>
      <c r="C857" t="n">
        <v>50</v>
      </c>
      <c r="D857" t="inlineStr">
        <is>
          <t>EWG Rail Zrt.</t>
        </is>
      </c>
      <c r="E857" t="inlineStr">
        <is>
          <t>100758</t>
        </is>
      </c>
      <c r="F857" t="inlineStr">
        <is>
          <t>Váci út 76 3.em</t>
        </is>
      </c>
      <c r="G857" t="inlineStr">
        <is>
          <t>1133</t>
        </is>
      </c>
      <c r="H857" t="inlineStr">
        <is>
          <t>Budapest</t>
        </is>
      </c>
      <c r="I857" t="inlineStr">
        <is>
          <t>HU</t>
        </is>
      </c>
      <c r="J857" t="inlineStr">
        <is>
          <t>SGGRSS_M2</t>
        </is>
      </c>
      <c r="K857" t="inlineStr">
        <is>
          <t>37 80 4980 860-3</t>
        </is>
      </c>
      <c r="L857" t="inlineStr">
        <is>
          <t>2023-0008</t>
        </is>
      </c>
      <c r="M857" s="6" t="n">
        <v>46023</v>
      </c>
      <c r="N857" s="6" t="n">
        <v>46905</v>
      </c>
      <c r="O857" t="n">
        <v>19.25</v>
      </c>
    </row>
    <row r="858" hidden="1" s="287">
      <c r="A858" t="inlineStr">
        <is>
          <t>V300091</t>
        </is>
      </c>
      <c r="B858" t="n">
        <v>9</v>
      </c>
      <c r="C858" t="n">
        <v>50</v>
      </c>
      <c r="D858" t="inlineStr">
        <is>
          <t>VA-KO Vagon Konteyner Mak. Muh.</t>
        </is>
      </c>
      <c r="E858" t="inlineStr">
        <is>
          <t>100016</t>
        </is>
      </c>
      <c r="F858" t="inlineStr">
        <is>
          <t>Pro.San. Tic. A.S.</t>
        </is>
      </c>
      <c r="G858" t="inlineStr">
        <is>
          <t>06730</t>
        </is>
      </c>
      <c r="H858" t="inlineStr">
        <is>
          <t>Beypazari/Ankara</t>
        </is>
      </c>
      <c r="I858" t="inlineStr">
        <is>
          <t>TR</t>
        </is>
      </c>
      <c r="J858" t="inlineStr">
        <is>
          <t>SGGMRS_M35</t>
        </is>
      </c>
      <c r="K858" t="inlineStr">
        <is>
          <t>37 80 4953 461-3</t>
        </is>
      </c>
      <c r="L858" t="inlineStr">
        <is>
          <t>2025-0039</t>
        </is>
      </c>
      <c r="M858" s="6" t="n">
        <v>45949</v>
      </c>
      <c r="N858" s="6" t="n">
        <v>46312</v>
      </c>
      <c r="O858" t="n">
        <v>35.85</v>
      </c>
    </row>
    <row r="859" hidden="1" s="287">
      <c r="A859" t="inlineStr">
        <is>
          <t>V720006</t>
        </is>
      </c>
      <c r="B859" t="n">
        <v>5</v>
      </c>
      <c r="C859" t="n">
        <v>50</v>
      </c>
      <c r="D859" t="inlineStr">
        <is>
          <t>RAILDOX GmbH &amp; Co. KG</t>
        </is>
      </c>
      <c r="E859" t="inlineStr">
        <is>
          <t>100521</t>
        </is>
      </c>
      <c r="F859" t="inlineStr">
        <is>
          <t>Zum Güterbahnhof  7</t>
        </is>
      </c>
      <c r="G859" t="inlineStr">
        <is>
          <t>99085</t>
        </is>
      </c>
      <c r="H859" t="inlineStr">
        <is>
          <t>Erfurt</t>
        </is>
      </c>
      <c r="I859" t="inlineStr">
        <is>
          <t>DE</t>
        </is>
      </c>
      <c r="J859" t="inlineStr">
        <is>
          <t>SGGRSS_M2</t>
        </is>
      </c>
      <c r="K859" t="inlineStr">
        <is>
          <t>37 80 4980 295-2</t>
        </is>
      </c>
      <c r="L859" t="inlineStr">
        <is>
          <t>2025-0011</t>
        </is>
      </c>
      <c r="M859" s="6" t="n">
        <v>46023</v>
      </c>
      <c r="N859" s="6" t="n">
        <v>46418</v>
      </c>
      <c r="O859" t="n">
        <v>30</v>
      </c>
    </row>
    <row r="860" hidden="1" s="287">
      <c r="A860" t="inlineStr">
        <is>
          <t>V100066</t>
        </is>
      </c>
      <c r="B860" t="n">
        <v>127</v>
      </c>
      <c r="C860" t="n">
        <v>50</v>
      </c>
      <c r="D860" t="inlineStr">
        <is>
          <t>Grenland Rail AS</t>
        </is>
      </c>
      <c r="E860" t="inlineStr">
        <is>
          <t>100268</t>
        </is>
      </c>
      <c r="F860" t="inlineStr">
        <is>
          <t>Nybergflata 2</t>
        </is>
      </c>
      <c r="G860" t="inlineStr">
        <is>
          <t>3737</t>
        </is>
      </c>
      <c r="H860" t="inlineStr">
        <is>
          <t>Skien</t>
        </is>
      </c>
      <c r="I860" t="inlineStr">
        <is>
          <t>NO</t>
        </is>
      </c>
      <c r="J860" t="inlineStr">
        <is>
          <t>SGNSS_M14</t>
        </is>
      </c>
      <c r="K860" t="inlineStr">
        <is>
          <t>37 80 4565 689-9</t>
        </is>
      </c>
      <c r="L860" t="inlineStr">
        <is>
          <t>2024-0009</t>
        </is>
      </c>
      <c r="M860" s="6" t="n">
        <v>45625</v>
      </c>
      <c r="N860" s="6" t="n">
        <v>47084</v>
      </c>
      <c r="O860" t="n">
        <v>17.45</v>
      </c>
    </row>
    <row r="861" hidden="1" s="287">
      <c r="A861" t="inlineStr">
        <is>
          <t>V100068</t>
        </is>
      </c>
      <c r="B861" t="n">
        <v>30</v>
      </c>
      <c r="C861" t="n">
        <v>20</v>
      </c>
      <c r="D861" t="inlineStr">
        <is>
          <t>LAUDE Smart Intermodal S.A.</t>
        </is>
      </c>
      <c r="E861" t="inlineStr">
        <is>
          <t>100026</t>
        </is>
      </c>
      <c r="F861" t="inlineStr">
        <is>
          <t>ul. Wroclawska 131</t>
        </is>
      </c>
      <c r="G861" t="inlineStr">
        <is>
          <t>87-100</t>
        </is>
      </c>
      <c r="H861" t="inlineStr">
        <is>
          <t>Torun</t>
        </is>
      </c>
      <c r="I861" t="inlineStr">
        <is>
          <t>PL</t>
        </is>
      </c>
      <c r="J861" t="inlineStr">
        <is>
          <t>SGMMNS_40</t>
        </is>
      </c>
      <c r="K861" t="inlineStr"/>
      <c r="L861" t="inlineStr">
        <is>
          <t>2026-0002</t>
        </is>
      </c>
      <c r="M861" s="6" t="n">
        <v>46081</v>
      </c>
      <c r="N861" s="6" t="n">
        <v>46445</v>
      </c>
      <c r="O861" t="n">
        <v>16.85</v>
      </c>
    </row>
    <row r="862" hidden="1" s="287">
      <c r="A862" t="inlineStr">
        <is>
          <t>V300002</t>
        </is>
      </c>
      <c r="B862" t="n">
        <v>55</v>
      </c>
      <c r="C862" t="n">
        <v>50</v>
      </c>
      <c r="D862" t="inlineStr">
        <is>
          <t>Contargo Rail Services GmbH</t>
        </is>
      </c>
      <c r="E862" t="inlineStr">
        <is>
          <t>100001</t>
        </is>
      </c>
      <c r="F862" t="inlineStr">
        <is>
          <t>Rheinkaistrasse 2</t>
        </is>
      </c>
      <c r="G862" t="inlineStr">
        <is>
          <t>68159</t>
        </is>
      </c>
      <c r="H862" t="inlineStr">
        <is>
          <t>Mannheim</t>
        </is>
      </c>
      <c r="I862" t="inlineStr">
        <is>
          <t>DE</t>
        </is>
      </c>
      <c r="J862" t="inlineStr">
        <is>
          <t>SGNSS_M14</t>
        </is>
      </c>
      <c r="K862" t="inlineStr">
        <is>
          <t>37 80 4565 391-2</t>
        </is>
      </c>
      <c r="L862" t="inlineStr">
        <is>
          <t>2020-0004</t>
        </is>
      </c>
      <c r="M862" s="6" t="n">
        <v>44512</v>
      </c>
      <c r="N862" s="6" t="n">
        <v>46387</v>
      </c>
      <c r="O862" t="n">
        <v>28.2</v>
      </c>
    </row>
    <row r="863" hidden="1" s="287">
      <c r="A863" t="inlineStr">
        <is>
          <t>V400005</t>
        </is>
      </c>
      <c r="B863" t="n">
        <v>9</v>
      </c>
      <c r="C863" t="n">
        <v>50</v>
      </c>
      <c r="D863" t="inlineStr">
        <is>
          <t>DB Cargo AG</t>
        </is>
      </c>
      <c r="E863" t="inlineStr">
        <is>
          <t>100000</t>
        </is>
      </c>
      <c r="F863" t="inlineStr">
        <is>
          <t>Rheinstrasse 2</t>
        </is>
      </c>
      <c r="G863" t="inlineStr">
        <is>
          <t>55116</t>
        </is>
      </c>
      <c r="H863" t="inlineStr">
        <is>
          <t>Mainz</t>
        </is>
      </c>
      <c r="I863" t="inlineStr">
        <is>
          <t>DE</t>
        </is>
      </c>
      <c r="J863" t="inlineStr">
        <is>
          <t>SGGNS_M11</t>
        </is>
      </c>
      <c r="K863" t="inlineStr">
        <is>
          <t>37 80 4561 420-3</t>
        </is>
      </c>
      <c r="L863" t="inlineStr">
        <is>
          <t>2021-2420</t>
        </is>
      </c>
      <c r="M863" s="6" t="n">
        <v>44930</v>
      </c>
      <c r="N863" s="6" t="n">
        <v>47087</v>
      </c>
      <c r="O863" t="n">
        <v>24.4</v>
      </c>
    </row>
    <row r="864" hidden="1" s="287">
      <c r="A864" t="inlineStr">
        <is>
          <t>V300023</t>
        </is>
      </c>
      <c r="B864" t="n">
        <v>10</v>
      </c>
      <c r="C864" t="n">
        <v>50</v>
      </c>
      <c r="D864" t="inlineStr">
        <is>
          <t>Oceanogate Italia S.r.l.</t>
        </is>
      </c>
      <c r="E864" t="inlineStr">
        <is>
          <t>100010</t>
        </is>
      </c>
      <c r="F864" t="inlineStr">
        <is>
          <t>Via Primo Maggio 1</t>
        </is>
      </c>
      <c r="G864" t="inlineStr">
        <is>
          <t>20066</t>
        </is>
      </c>
      <c r="H864" t="inlineStr">
        <is>
          <t>Melzo (MI)</t>
        </is>
      </c>
      <c r="I864" t="inlineStr">
        <is>
          <t>IT</t>
        </is>
      </c>
      <c r="J864" t="inlineStr">
        <is>
          <t>SDGGMRSS_M8</t>
        </is>
      </c>
      <c r="K864" t="inlineStr">
        <is>
          <t>35 80 4956 113-9</t>
        </is>
      </c>
      <c r="L864" t="inlineStr">
        <is>
          <t>2022-0006</t>
        </is>
      </c>
      <c r="M864" s="6" t="n">
        <v>44945</v>
      </c>
      <c r="N864" s="6" t="n">
        <v>46387</v>
      </c>
      <c r="O864" t="n">
        <v>66.15000000000001</v>
      </c>
    </row>
    <row r="865" hidden="1" s="287">
      <c r="A865" t="inlineStr">
        <is>
          <t>V100039</t>
        </is>
      </c>
      <c r="B865" t="n">
        <v>14</v>
      </c>
      <c r="C865" t="n">
        <v>50</v>
      </c>
      <c r="D865" t="inlineStr">
        <is>
          <t>Rail Cargo Austria AG</t>
        </is>
      </c>
      <c r="E865" t="inlineStr">
        <is>
          <t>100020</t>
        </is>
      </c>
      <c r="F865" t="inlineStr">
        <is>
          <t>Am Hauptbahnhof 2</t>
        </is>
      </c>
      <c r="G865" t="inlineStr">
        <is>
          <t>1100</t>
        </is>
      </c>
      <c r="H865" t="inlineStr">
        <is>
          <t>Wien</t>
        </is>
      </c>
      <c r="I865" t="inlineStr">
        <is>
          <t>AT</t>
        </is>
      </c>
      <c r="J865" t="inlineStr">
        <is>
          <t>SDGGMRSS_M8</t>
        </is>
      </c>
      <c r="K865" t="inlineStr">
        <is>
          <t>35 80 4956 142-8</t>
        </is>
      </c>
      <c r="L865" t="inlineStr">
        <is>
          <t>2022-0023</t>
        </is>
      </c>
      <c r="M865" s="6" t="n">
        <v>44958</v>
      </c>
      <c r="N865" s="6" t="n">
        <v>46203</v>
      </c>
      <c r="O865" t="n">
        <v>49.9</v>
      </c>
    </row>
    <row r="866" hidden="1" s="287">
      <c r="A866" t="inlineStr">
        <is>
          <t>V200030</t>
        </is>
      </c>
      <c r="B866" t="n">
        <v>9</v>
      </c>
      <c r="C866" t="n">
        <v>50</v>
      </c>
      <c r="D866" t="inlineStr">
        <is>
          <t>RTB Cargo Netherlands B.V.</t>
        </is>
      </c>
      <c r="E866" t="inlineStr">
        <is>
          <t>100002</t>
        </is>
      </c>
      <c r="F866" t="inlineStr">
        <is>
          <t>Albert-Plesmanweg 57</t>
        </is>
      </c>
      <c r="G866" t="inlineStr">
        <is>
          <t>3088GB</t>
        </is>
      </c>
      <c r="H866" t="inlineStr">
        <is>
          <t>Rotterdam</t>
        </is>
      </c>
      <c r="I866" t="inlineStr">
        <is>
          <t>NL</t>
        </is>
      </c>
      <c r="J866" t="inlineStr">
        <is>
          <t>SGGRSS_M20</t>
        </is>
      </c>
      <c r="K866" t="inlineStr">
        <is>
          <t>33 80 4960 272-9</t>
        </is>
      </c>
      <c r="L866" t="inlineStr">
        <is>
          <t>2023-0023</t>
        </is>
      </c>
      <c r="M866" s="6" t="n">
        <v>45176</v>
      </c>
      <c r="N866" s="6" t="n">
        <v>46081</v>
      </c>
      <c r="O866" t="n">
        <v>34.5</v>
      </c>
    </row>
    <row r="867" hidden="1" s="287">
      <c r="A867" t="inlineStr">
        <is>
          <t>V200031</t>
        </is>
      </c>
      <c r="B867" t="n">
        <v>6</v>
      </c>
      <c r="C867" t="n">
        <v>50</v>
      </c>
      <c r="D867" t="inlineStr">
        <is>
          <t>zigsXpress GmbH</t>
        </is>
      </c>
      <c r="E867" t="inlineStr">
        <is>
          <t>100008</t>
        </is>
      </c>
      <c r="F867" t="inlineStr">
        <is>
          <t>Afrikastrasse 3</t>
        </is>
      </c>
      <c r="G867" t="inlineStr">
        <is>
          <t>20457</t>
        </is>
      </c>
      <c r="H867" t="inlineStr">
        <is>
          <t>Hamburg</t>
        </is>
      </c>
      <c r="I867" t="inlineStr">
        <is>
          <t>DE</t>
        </is>
      </c>
      <c r="J867" t="inlineStr">
        <is>
          <t>SGGRSS_M2</t>
        </is>
      </c>
      <c r="K867" t="inlineStr">
        <is>
          <t>37 80 4960 958-9</t>
        </is>
      </c>
      <c r="L867" t="inlineStr">
        <is>
          <t>2023-0036</t>
        </is>
      </c>
      <c r="M867" s="6" t="n">
        <v>45288</v>
      </c>
      <c r="N867" s="6" t="n">
        <v>46387</v>
      </c>
      <c r="O867" t="n">
        <v>25.8</v>
      </c>
    </row>
    <row r="868" hidden="1" s="287">
      <c r="A868" t="inlineStr">
        <is>
          <t>V300041</t>
        </is>
      </c>
      <c r="B868" t="n">
        <v>9</v>
      </c>
      <c r="C868" t="n">
        <v>50</v>
      </c>
      <c r="D868" t="inlineStr">
        <is>
          <t>Contargo Rail Services GmbH</t>
        </is>
      </c>
      <c r="E868" t="inlineStr">
        <is>
          <t>100001</t>
        </is>
      </c>
      <c r="F868" t="inlineStr">
        <is>
          <t>Rheinkaistrasse 2</t>
        </is>
      </c>
      <c r="G868" t="inlineStr">
        <is>
          <t>68159</t>
        </is>
      </c>
      <c r="H868" t="inlineStr">
        <is>
          <t>Mannheim</t>
        </is>
      </c>
      <c r="I868" t="inlineStr">
        <is>
          <t>DE</t>
        </is>
      </c>
      <c r="J868" t="inlineStr">
        <is>
          <t>SGGRSS_M20</t>
        </is>
      </c>
      <c r="K868" t="inlineStr">
        <is>
          <t>33 80 4960 296-8</t>
        </is>
      </c>
      <c r="L868" t="inlineStr">
        <is>
          <t>2023-0018</t>
        </is>
      </c>
      <c r="M868" s="6" t="n">
        <v>45292</v>
      </c>
      <c r="N868" s="6" t="n">
        <v>46752</v>
      </c>
      <c r="O868" t="n">
        <v>39.1</v>
      </c>
    </row>
    <row r="869" hidden="1" s="287">
      <c r="A869" t="inlineStr">
        <is>
          <t>V300042</t>
        </is>
      </c>
      <c r="B869" t="n">
        <v>11</v>
      </c>
      <c r="C869" t="n">
        <v>50</v>
      </c>
      <c r="D869" t="inlineStr">
        <is>
          <t>LTE Logistik- und Transport GmbH</t>
        </is>
      </c>
      <c r="E869" t="inlineStr">
        <is>
          <t>100766</t>
        </is>
      </c>
      <c r="F869" t="inlineStr">
        <is>
          <t>Hans-Roth-Strasse 3/1/Top 5</t>
        </is>
      </c>
      <c r="G869" t="inlineStr">
        <is>
          <t>8073</t>
        </is>
      </c>
      <c r="H869" t="inlineStr">
        <is>
          <t>Feldkirchen bei Graz</t>
        </is>
      </c>
      <c r="I869" t="inlineStr">
        <is>
          <t>AT</t>
        </is>
      </c>
      <c r="J869" t="inlineStr">
        <is>
          <t>SDGGMRS_M7</t>
        </is>
      </c>
      <c r="K869" t="inlineStr">
        <is>
          <t>37 80 4993 295-7</t>
        </is>
      </c>
      <c r="L869" t="inlineStr">
        <is>
          <t>2023-0040</t>
        </is>
      </c>
      <c r="M869" s="6" t="n">
        <v>45322</v>
      </c>
      <c r="N869" s="6" t="n">
        <v>46387</v>
      </c>
      <c r="O869" t="n">
        <v>43</v>
      </c>
    </row>
    <row r="870" hidden="1" s="287">
      <c r="A870" t="inlineStr">
        <is>
          <t>V300043</t>
        </is>
      </c>
      <c r="B870" t="n">
        <v>8</v>
      </c>
      <c r="C870" t="n">
        <v>50</v>
      </c>
      <c r="D870" t="inlineStr">
        <is>
          <t>Sangritana SpA</t>
        </is>
      </c>
      <c r="E870" t="inlineStr">
        <is>
          <t>100762</t>
        </is>
      </c>
      <c r="F870" t="inlineStr">
        <is>
          <t>Piazza Camillo Dellarciprete 6</t>
        </is>
      </c>
      <c r="G870" t="inlineStr">
        <is>
          <t>66034</t>
        </is>
      </c>
      <c r="H870" t="inlineStr">
        <is>
          <t>Lanciano</t>
        </is>
      </c>
      <c r="I870" t="inlineStr">
        <is>
          <t>IT</t>
        </is>
      </c>
      <c r="J870" t="inlineStr">
        <is>
          <t>SGNS_M13</t>
        </is>
      </c>
      <c r="K870" t="inlineStr">
        <is>
          <t>37 80 4564 225-3</t>
        </is>
      </c>
      <c r="L870" t="inlineStr">
        <is>
          <t>2023-0039</t>
        </is>
      </c>
      <c r="M870" s="6" t="n">
        <v>45347</v>
      </c>
      <c r="N870" s="6" t="n">
        <v>46418</v>
      </c>
      <c r="O870" t="n">
        <v>20.92</v>
      </c>
    </row>
    <row r="871" hidden="1" s="287">
      <c r="A871" t="inlineStr">
        <is>
          <t>V700009</t>
        </is>
      </c>
      <c r="B871" t="n">
        <v>14</v>
      </c>
      <c r="C871" t="n">
        <v>50</v>
      </c>
      <c r="D871" t="inlineStr">
        <is>
          <t>CargoBeamer intermodal op. GmbH</t>
        </is>
      </c>
      <c r="E871" t="inlineStr">
        <is>
          <t>100005</t>
        </is>
      </c>
      <c r="F871" t="inlineStr">
        <is>
          <t>Kreuzstrasse 12</t>
        </is>
      </c>
      <c r="G871" t="inlineStr">
        <is>
          <t>04103</t>
        </is>
      </c>
      <c r="H871" t="inlineStr">
        <is>
          <t>Leipzig</t>
        </is>
      </c>
      <c r="I871" t="inlineStr">
        <is>
          <t>DE</t>
        </is>
      </c>
      <c r="J871" t="inlineStr">
        <is>
          <t>SDGGMRSS_M8</t>
        </is>
      </c>
      <c r="K871" t="inlineStr">
        <is>
          <t>35 80 4956 024-8</t>
        </is>
      </c>
      <c r="L871" t="inlineStr">
        <is>
          <t>2024-0011</t>
        </is>
      </c>
      <c r="M871" s="6" t="n">
        <v>45383</v>
      </c>
      <c r="N871" s="6" t="n">
        <v>46387</v>
      </c>
      <c r="O871" t="n">
        <v>53.5</v>
      </c>
    </row>
    <row r="872" hidden="1" s="287">
      <c r="A872" t="inlineStr">
        <is>
          <t>V200039</t>
        </is>
      </c>
      <c r="B872" t="n">
        <v>11</v>
      </c>
      <c r="C872" t="n">
        <v>50</v>
      </c>
      <c r="D872" t="inlineStr">
        <is>
          <t>railCare AG</t>
        </is>
      </c>
      <c r="E872" t="inlineStr">
        <is>
          <t>100771</t>
        </is>
      </c>
      <c r="F872" t="inlineStr">
        <is>
          <t>Industriestrasse 17</t>
        </is>
      </c>
      <c r="G872" t="inlineStr">
        <is>
          <t>4612</t>
        </is>
      </c>
      <c r="H872" t="inlineStr">
        <is>
          <t>Wangen bei Olten</t>
        </is>
      </c>
      <c r="I872" t="inlineStr">
        <is>
          <t>CH</t>
        </is>
      </c>
      <c r="J872" t="inlineStr">
        <is>
          <t>SGGMRSS_M38</t>
        </is>
      </c>
      <c r="K872" t="inlineStr">
        <is>
          <t>37 80 4963 491-8</t>
        </is>
      </c>
      <c r="L872" t="inlineStr">
        <is>
          <t>2024-0019</t>
        </is>
      </c>
      <c r="M872" s="6" t="n">
        <v>45810</v>
      </c>
      <c r="N872" s="6" t="n">
        <v>47968</v>
      </c>
      <c r="O872" t="n">
        <v>50.25</v>
      </c>
    </row>
    <row r="873" hidden="1" s="287">
      <c r="A873" t="inlineStr">
        <is>
          <t>V100058</t>
        </is>
      </c>
      <c r="B873" t="n">
        <v>31</v>
      </c>
      <c r="C873" t="n">
        <v>20</v>
      </c>
      <c r="D873" t="inlineStr">
        <is>
          <t>RheinCargo GmbH &amp; Co. KG</t>
        </is>
      </c>
      <c r="E873" t="inlineStr">
        <is>
          <t>100011</t>
        </is>
      </c>
      <c r="F873" t="inlineStr">
        <is>
          <t>Hammer Landstrasse 3</t>
        </is>
      </c>
      <c r="G873" t="inlineStr">
        <is>
          <t>41460</t>
        </is>
      </c>
      <c r="H873" t="inlineStr">
        <is>
          <t>Neuss</t>
        </is>
      </c>
      <c r="I873" t="inlineStr">
        <is>
          <t>DE</t>
        </is>
      </c>
      <c r="J873" t="inlineStr">
        <is>
          <t>SGGNS_80XL</t>
        </is>
      </c>
      <c r="K873" t="inlineStr"/>
      <c r="L873" t="inlineStr">
        <is>
          <t>2024-0020</t>
        </is>
      </c>
      <c r="M873" s="6" t="n">
        <v>46539</v>
      </c>
      <c r="N873" s="6" t="n">
        <v>46924</v>
      </c>
      <c r="O873" t="n">
        <v>27.15</v>
      </c>
    </row>
    <row r="874" hidden="1" s="287">
      <c r="A874" t="inlineStr">
        <is>
          <t>V300052</t>
        </is>
      </c>
      <c r="B874" t="n">
        <v>1</v>
      </c>
      <c r="C874" t="n">
        <v>50</v>
      </c>
      <c r="D874" t="inlineStr">
        <is>
          <t>EWG Rail Zrt.</t>
        </is>
      </c>
      <c r="E874" t="inlineStr">
        <is>
          <t>100758</t>
        </is>
      </c>
      <c r="F874" t="inlineStr">
        <is>
          <t>Váci út 76 3.em</t>
        </is>
      </c>
      <c r="G874" t="inlineStr">
        <is>
          <t>1133</t>
        </is>
      </c>
      <c r="H874" t="inlineStr">
        <is>
          <t>Budapest</t>
        </is>
      </c>
      <c r="I874" t="inlineStr">
        <is>
          <t>HU</t>
        </is>
      </c>
      <c r="J874" t="inlineStr">
        <is>
          <t>SGNSS_M10</t>
        </is>
      </c>
      <c r="K874" t="inlineStr">
        <is>
          <t>37 80 4563 759-2</t>
        </is>
      </c>
      <c r="L874" t="inlineStr">
        <is>
          <t>2023-0026</t>
        </is>
      </c>
      <c r="M874" s="6" t="n">
        <v>45740</v>
      </c>
      <c r="N874" s="6" t="n">
        <v>46387</v>
      </c>
      <c r="O874" t="n">
        <v>16.63</v>
      </c>
    </row>
    <row r="875" hidden="1" s="287">
      <c r="A875" t="inlineStr">
        <is>
          <t>V300054</t>
        </is>
      </c>
      <c r="B875" t="n">
        <v>10</v>
      </c>
      <c r="C875" t="n">
        <v>50</v>
      </c>
      <c r="D875" t="inlineStr">
        <is>
          <t>BLS Cargo AG</t>
        </is>
      </c>
      <c r="E875" t="inlineStr">
        <is>
          <t>100033</t>
        </is>
      </c>
      <c r="F875" t="inlineStr">
        <is>
          <t>Freiburgstrasse 130</t>
        </is>
      </c>
      <c r="G875" t="inlineStr">
        <is>
          <t>3001</t>
        </is>
      </c>
      <c r="H875" t="inlineStr">
        <is>
          <t>Bern</t>
        </is>
      </c>
      <c r="I875" t="inlineStr">
        <is>
          <t>CH</t>
        </is>
      </c>
      <c r="J875" t="inlineStr">
        <is>
          <t>SGMMNS_M29</t>
        </is>
      </c>
      <c r="K875" t="inlineStr">
        <is>
          <t>33 80 4505 938-7</t>
        </is>
      </c>
      <c r="L875" t="inlineStr">
        <is>
          <t>2024-0024</t>
        </is>
      </c>
      <c r="M875" s="6" t="n">
        <v>45567</v>
      </c>
      <c r="N875" s="6" t="n">
        <v>46387</v>
      </c>
      <c r="O875" t="n">
        <v>23.5</v>
      </c>
    </row>
    <row r="876" hidden="1" s="287">
      <c r="A876" t="inlineStr">
        <is>
          <t>V100049</t>
        </is>
      </c>
      <c r="B876" t="n">
        <v>107</v>
      </c>
      <c r="C876" t="n">
        <v>50</v>
      </c>
      <c r="D876" t="inlineStr">
        <is>
          <t>Grain Logistic Sp.z.o.o.</t>
        </is>
      </c>
      <c r="E876" t="inlineStr">
        <is>
          <t>100765</t>
        </is>
      </c>
      <c r="F876" t="inlineStr">
        <is>
          <t>ul. Nowogrodzka 31/413</t>
        </is>
      </c>
      <c r="G876" t="inlineStr">
        <is>
          <t>00-511</t>
        </is>
      </c>
      <c r="H876" t="inlineStr">
        <is>
          <t>Warszawa</t>
        </is>
      </c>
      <c r="I876" t="inlineStr">
        <is>
          <t>PL</t>
        </is>
      </c>
      <c r="J876" t="inlineStr">
        <is>
          <t>SGNSS_M42</t>
        </is>
      </c>
      <c r="K876" t="inlineStr">
        <is>
          <t>33 80 4552 742-5</t>
        </is>
      </c>
      <c r="L876" t="inlineStr">
        <is>
          <t>2023-0035</t>
        </is>
      </c>
      <c r="M876" s="6" t="n">
        <v>45665</v>
      </c>
      <c r="N876" s="6" t="n">
        <v>46081</v>
      </c>
      <c r="O876" t="n">
        <v>19.5</v>
      </c>
    </row>
    <row r="877" hidden="1" s="287">
      <c r="A877" t="inlineStr">
        <is>
          <t>V200046</t>
        </is>
      </c>
      <c r="B877" t="n">
        <v>9</v>
      </c>
      <c r="C877" t="n">
        <v>50</v>
      </c>
      <c r="D877" t="inlineStr">
        <is>
          <t>Pimk Rail PLS</t>
        </is>
      </c>
      <c r="E877" t="inlineStr">
        <is>
          <t>100478</t>
        </is>
      </c>
      <c r="F877" t="inlineStr">
        <is>
          <t>Rogoshko shousse 36</t>
        </is>
      </c>
      <c r="G877" t="inlineStr">
        <is>
          <t>4003</t>
        </is>
      </c>
      <c r="H877" t="inlineStr">
        <is>
          <t>Plovdiv</t>
        </is>
      </c>
      <c r="I877" t="inlineStr">
        <is>
          <t>BG</t>
        </is>
      </c>
      <c r="J877" t="inlineStr">
        <is>
          <t>SGGRSS_M20</t>
        </is>
      </c>
      <c r="K877" t="inlineStr">
        <is>
          <t>33 80 4960 318-0</t>
        </is>
      </c>
      <c r="L877" t="inlineStr">
        <is>
          <t>2024-0034</t>
        </is>
      </c>
      <c r="M877" s="6" t="n">
        <v>45625</v>
      </c>
      <c r="N877" s="6" t="n">
        <v>46203</v>
      </c>
      <c r="O877" t="n">
        <v>25.03</v>
      </c>
    </row>
    <row r="878" hidden="1" s="287">
      <c r="A878" t="inlineStr">
        <is>
          <t>V400006</t>
        </is>
      </c>
      <c r="B878" t="n">
        <v>182</v>
      </c>
      <c r="C878" t="n">
        <v>50</v>
      </c>
      <c r="D878" t="inlineStr">
        <is>
          <t>DB Cargo AG</t>
        </is>
      </c>
      <c r="E878" t="inlineStr">
        <is>
          <t>100000</t>
        </is>
      </c>
      <c r="F878" t="inlineStr">
        <is>
          <t>Rheinstrasse 2</t>
        </is>
      </c>
      <c r="G878" t="inlineStr">
        <is>
          <t>55116</t>
        </is>
      </c>
      <c r="H878" t="inlineStr">
        <is>
          <t>Mainz</t>
        </is>
      </c>
      <c r="I878" t="inlineStr">
        <is>
          <t>DE</t>
        </is>
      </c>
      <c r="J878" t="inlineStr">
        <is>
          <t>SGGRS_M25</t>
        </is>
      </c>
      <c r="K878" t="inlineStr">
        <is>
          <t>37 80 4850 912-9</t>
        </is>
      </c>
      <c r="L878" t="inlineStr">
        <is>
          <t>2021-2420</t>
        </is>
      </c>
      <c r="M878" s="6" t="n">
        <v>45635</v>
      </c>
      <c r="N878" s="6" t="n">
        <v>47330</v>
      </c>
      <c r="O878" t="n">
        <v>27.94</v>
      </c>
    </row>
    <row r="879" hidden="1" s="287">
      <c r="A879" t="inlineStr">
        <is>
          <t>V200048</t>
        </is>
      </c>
      <c r="B879" t="n">
        <v>3</v>
      </c>
      <c r="C879" t="n">
        <v>50</v>
      </c>
      <c r="D879" t="inlineStr">
        <is>
          <t>Captrain Polska Sp.z.o.o.</t>
        </is>
      </c>
      <c r="E879" t="inlineStr">
        <is>
          <t>100024</t>
        </is>
      </c>
      <c r="F879" t="inlineStr">
        <is>
          <t>ul. Powstancow Slaskich 7a</t>
        </is>
      </c>
      <c r="G879" t="inlineStr">
        <is>
          <t>53-332</t>
        </is>
      </c>
      <c r="H879" t="inlineStr">
        <is>
          <t>Wroclaw</t>
        </is>
      </c>
      <c r="I879" t="inlineStr">
        <is>
          <t>PL</t>
        </is>
      </c>
      <c r="J879" t="inlineStr">
        <is>
          <t>SGNS_M13</t>
        </is>
      </c>
      <c r="K879" t="inlineStr">
        <is>
          <t>37 80 4564 807-8</t>
        </is>
      </c>
      <c r="L879" t="inlineStr">
        <is>
          <t>2024-0035</t>
        </is>
      </c>
      <c r="M879" s="6" t="n">
        <v>45672</v>
      </c>
      <c r="N879" s="6" t="n">
        <v>46387</v>
      </c>
      <c r="O879" t="n">
        <v>17.95</v>
      </c>
    </row>
    <row r="880" hidden="1" s="287">
      <c r="A880" t="inlineStr">
        <is>
          <t>V200049</t>
        </is>
      </c>
      <c r="B880" t="n">
        <v>11</v>
      </c>
      <c r="C880" t="n">
        <v>50</v>
      </c>
      <c r="D880" t="inlineStr">
        <is>
          <t>PCC Intermodal S.A.</t>
        </is>
      </c>
      <c r="E880" t="inlineStr">
        <is>
          <t>100761</t>
        </is>
      </c>
      <c r="F880" t="inlineStr">
        <is>
          <t>ul Hutnicza 16</t>
        </is>
      </c>
      <c r="G880" t="inlineStr">
        <is>
          <t>81-061</t>
        </is>
      </c>
      <c r="H880" t="inlineStr">
        <is>
          <t>Gdynia</t>
        </is>
      </c>
      <c r="I880" t="inlineStr">
        <is>
          <t>PL</t>
        </is>
      </c>
      <c r="J880" t="inlineStr">
        <is>
          <t>SGGMRS_M5</t>
        </is>
      </c>
      <c r="K880" t="inlineStr">
        <is>
          <t>37 80 4953 377-1</t>
        </is>
      </c>
      <c r="L880" t="inlineStr">
        <is>
          <t>2024-0040</t>
        </is>
      </c>
      <c r="M880" s="6" t="n">
        <v>45677</v>
      </c>
      <c r="N880" s="6" t="n">
        <v>47867</v>
      </c>
      <c r="O880" t="n">
        <v>30</v>
      </c>
    </row>
    <row r="881" hidden="1" s="287">
      <c r="A881" t="inlineStr">
        <is>
          <t>V300063</t>
        </is>
      </c>
      <c r="B881" t="n">
        <v>14</v>
      </c>
      <c r="C881" t="n">
        <v>50</v>
      </c>
      <c r="D881" t="inlineStr">
        <is>
          <t>Kombiverkehr GmbH und Co. KG</t>
        </is>
      </c>
      <c r="E881" t="inlineStr">
        <is>
          <t>100332</t>
        </is>
      </c>
      <c r="F881" t="inlineStr">
        <is>
          <t>Zum Laurenburger Hof 76</t>
        </is>
      </c>
      <c r="G881" t="inlineStr">
        <is>
          <t>60594</t>
        </is>
      </c>
      <c r="H881" t="inlineStr">
        <is>
          <t>Frankfurt am Main</t>
        </is>
      </c>
      <c r="I881" t="inlineStr">
        <is>
          <t>DE</t>
        </is>
      </c>
      <c r="J881" t="inlineStr">
        <is>
          <t>SDGGMRSS_M32</t>
        </is>
      </c>
      <c r="K881" t="inlineStr">
        <is>
          <t>37 80 4992 845-0</t>
        </is>
      </c>
      <c r="L881" t="inlineStr">
        <is>
          <t>2024-0036</t>
        </is>
      </c>
      <c r="M881" s="6" t="n">
        <v>45720</v>
      </c>
      <c r="N881" s="6" t="n">
        <v>46477</v>
      </c>
      <c r="O881" t="n">
        <v>0</v>
      </c>
    </row>
    <row r="882" hidden="1" s="287">
      <c r="A882" t="inlineStr">
        <is>
          <t>V300065</t>
        </is>
      </c>
      <c r="B882" t="n">
        <v>6</v>
      </c>
      <c r="C882" t="n">
        <v>50</v>
      </c>
      <c r="D882" t="inlineStr">
        <is>
          <t>Martin Tolksdorf Logistics GmbH</t>
        </is>
      </c>
      <c r="E882" t="inlineStr">
        <is>
          <t>100787</t>
        </is>
      </c>
      <c r="F882" t="inlineStr">
        <is>
          <t>Bahnhofstrasse 47</t>
        </is>
      </c>
      <c r="G882" t="inlineStr">
        <is>
          <t>65611</t>
        </is>
      </c>
      <c r="H882" t="inlineStr">
        <is>
          <t>Brechen</t>
        </is>
      </c>
      <c r="I882" t="inlineStr">
        <is>
          <t>DE</t>
        </is>
      </c>
      <c r="J882" t="inlineStr">
        <is>
          <t>SGGRSS_M2</t>
        </is>
      </c>
      <c r="K882" t="inlineStr">
        <is>
          <t>37 80 4980 270-5</t>
        </is>
      </c>
      <c r="L882" t="inlineStr">
        <is>
          <t>2025-0003</t>
        </is>
      </c>
      <c r="M882" s="6" t="n">
        <v>45709</v>
      </c>
      <c r="N882" s="6" t="n">
        <v>46315</v>
      </c>
      <c r="O882" t="n">
        <v>31.5</v>
      </c>
    </row>
    <row r="883" hidden="1" s="287">
      <c r="A883" t="inlineStr">
        <is>
          <t>V300067</t>
        </is>
      </c>
      <c r="B883" t="n">
        <v>7</v>
      </c>
      <c r="C883" t="n">
        <v>50</v>
      </c>
      <c r="D883" t="inlineStr">
        <is>
          <t>Mindener Kreisbahnen GmbH</t>
        </is>
      </c>
      <c r="E883" t="inlineStr">
        <is>
          <t>100038</t>
        </is>
      </c>
      <c r="F883" t="inlineStr">
        <is>
          <t>Karlstrasse 48</t>
        </is>
      </c>
      <c r="G883" t="inlineStr">
        <is>
          <t>32423</t>
        </is>
      </c>
      <c r="H883" t="inlineStr">
        <is>
          <t>Minden</t>
        </is>
      </c>
      <c r="I883" t="inlineStr">
        <is>
          <t>DE</t>
        </is>
      </c>
      <c r="J883" t="inlineStr">
        <is>
          <t>SGGRS_M19</t>
        </is>
      </c>
      <c r="K883" t="inlineStr">
        <is>
          <t>35 80 4950 142-4</t>
        </is>
      </c>
      <c r="L883" t="inlineStr">
        <is>
          <t>2025-0002</t>
        </is>
      </c>
      <c r="M883" s="6" t="n">
        <v>45727</v>
      </c>
      <c r="N883" s="6" t="n">
        <v>46095</v>
      </c>
      <c r="O883" t="n">
        <v>27.79</v>
      </c>
    </row>
    <row r="884" hidden="1" s="287">
      <c r="A884" t="inlineStr">
        <is>
          <t>V200051</t>
        </is>
      </c>
      <c r="B884" t="n">
        <v>11</v>
      </c>
      <c r="C884" t="n">
        <v>50</v>
      </c>
      <c r="D884" t="inlineStr">
        <is>
          <t>Grampet Rail d.o.o.</t>
        </is>
      </c>
      <c r="E884" t="inlineStr">
        <is>
          <t>100789</t>
        </is>
      </c>
      <c r="F884" t="inlineStr">
        <is>
          <t>Koturaska 49</t>
        </is>
      </c>
      <c r="G884" t="inlineStr">
        <is>
          <t>10000</t>
        </is>
      </c>
      <c r="H884" t="inlineStr">
        <is>
          <t>Zagreb</t>
        </is>
      </c>
      <c r="I884" t="inlineStr">
        <is>
          <t>HR</t>
        </is>
      </c>
      <c r="J884" t="inlineStr">
        <is>
          <t>SGGRSS_M2</t>
        </is>
      </c>
      <c r="K884" t="inlineStr">
        <is>
          <t>37 80 4980 639-1</t>
        </is>
      </c>
      <c r="L884" t="inlineStr">
        <is>
          <t>2025-0006</t>
        </is>
      </c>
      <c r="M884" s="6" t="n">
        <v>45744</v>
      </c>
      <c r="N884" s="6" t="n">
        <v>46473</v>
      </c>
      <c r="O884" t="n">
        <v>20.18</v>
      </c>
    </row>
    <row r="885" hidden="1" s="287">
      <c r="A885" t="inlineStr">
        <is>
          <t>V400010</t>
        </is>
      </c>
      <c r="B885" t="n">
        <v>8</v>
      </c>
      <c r="C885" t="n">
        <v>50</v>
      </c>
      <c r="D885" t="inlineStr">
        <is>
          <t>DB Cargo AG</t>
        </is>
      </c>
      <c r="E885" t="inlineStr">
        <is>
          <t>100000</t>
        </is>
      </c>
      <c r="F885" t="inlineStr">
        <is>
          <t>Rheinstrasse 2</t>
        </is>
      </c>
      <c r="G885" t="inlineStr">
        <is>
          <t>55116</t>
        </is>
      </c>
      <c r="H885" t="inlineStr">
        <is>
          <t>Mainz</t>
        </is>
      </c>
      <c r="I885" t="inlineStr">
        <is>
          <t>DE</t>
        </is>
      </c>
      <c r="J885" t="inlineStr">
        <is>
          <t>SGGRSS_M2</t>
        </is>
      </c>
      <c r="K885" t="inlineStr">
        <is>
          <t>37 80 4980 600-3</t>
        </is>
      </c>
      <c r="L885" t="inlineStr">
        <is>
          <t>2021-2420</t>
        </is>
      </c>
      <c r="M885" s="6" t="n">
        <v>45891</v>
      </c>
      <c r="N885" s="6" t="n">
        <v>47330</v>
      </c>
      <c r="O885" t="n">
        <v>26.23</v>
      </c>
    </row>
    <row r="886" hidden="1" s="287">
      <c r="A886" t="inlineStr">
        <is>
          <t>V100061</t>
        </is>
      </c>
      <c r="B886" t="n">
        <v>31</v>
      </c>
      <c r="C886" t="n">
        <v>20</v>
      </c>
      <c r="D886" t="inlineStr">
        <is>
          <t>Rail Cargo Austria AG</t>
        </is>
      </c>
      <c r="E886" t="inlineStr">
        <is>
          <t>100020</t>
        </is>
      </c>
      <c r="F886" t="inlineStr">
        <is>
          <t>Am Hauptbahnhof 2</t>
        </is>
      </c>
      <c r="G886" t="inlineStr">
        <is>
          <t>1100</t>
        </is>
      </c>
      <c r="H886" t="inlineStr">
        <is>
          <t>Wien</t>
        </is>
      </c>
      <c r="I886" t="inlineStr">
        <is>
          <t>AT</t>
        </is>
      </c>
      <c r="J886" t="inlineStr">
        <is>
          <t>EANOS_95</t>
        </is>
      </c>
      <c r="K886" t="inlineStr"/>
      <c r="L886" t="inlineStr">
        <is>
          <t>2025-0008</t>
        </is>
      </c>
      <c r="M886" s="6" t="n">
        <v>46136</v>
      </c>
      <c r="N886" s="6" t="n">
        <v>50518</v>
      </c>
      <c r="O886" t="n">
        <v>26</v>
      </c>
    </row>
    <row r="887" hidden="1" s="287">
      <c r="A887" t="inlineStr">
        <is>
          <t>V200003</t>
        </is>
      </c>
      <c r="B887" t="n">
        <v>61</v>
      </c>
      <c r="C887" t="n">
        <v>50</v>
      </c>
      <c r="D887" t="inlineStr">
        <is>
          <t>RTB Cargo Netherlands B.V.</t>
        </is>
      </c>
      <c r="E887" t="inlineStr">
        <is>
          <t>100002</t>
        </is>
      </c>
      <c r="F887" t="inlineStr">
        <is>
          <t>Albert-Plesmanweg 57</t>
        </is>
      </c>
      <c r="G887" t="inlineStr">
        <is>
          <t>3088GB</t>
        </is>
      </c>
      <c r="H887" t="inlineStr">
        <is>
          <t>Rotterdam</t>
        </is>
      </c>
      <c r="I887" t="inlineStr">
        <is>
          <t>NL</t>
        </is>
      </c>
      <c r="J887" t="inlineStr">
        <is>
          <t>SGGRSS_M2</t>
        </is>
      </c>
      <c r="K887" t="inlineStr">
        <is>
          <t>37 80 4980 746-4</t>
        </is>
      </c>
      <c r="L887" t="inlineStr">
        <is>
          <t>2020-0001</t>
        </is>
      </c>
      <c r="M887" s="6" t="n">
        <v>45748</v>
      </c>
      <c r="N887" s="6" t="n">
        <v>46081</v>
      </c>
      <c r="O887" t="n">
        <v>32</v>
      </c>
    </row>
    <row r="888" hidden="1" s="287">
      <c r="A888" t="inlineStr">
        <is>
          <t>V200052</t>
        </is>
      </c>
      <c r="B888" t="n">
        <v>12</v>
      </c>
      <c r="C888" t="n">
        <v>50</v>
      </c>
      <c r="D888" t="inlineStr">
        <is>
          <t>CargoBeamer intermodal op. GmbH</t>
        </is>
      </c>
      <c r="E888" t="inlineStr">
        <is>
          <t>100005</t>
        </is>
      </c>
      <c r="F888" t="inlineStr">
        <is>
          <t>Kreuzstrasse 12</t>
        </is>
      </c>
      <c r="G888" t="inlineStr">
        <is>
          <t>04103</t>
        </is>
      </c>
      <c r="H888" t="inlineStr">
        <is>
          <t>Leipzig</t>
        </is>
      </c>
      <c r="I888" t="inlineStr">
        <is>
          <t>DE</t>
        </is>
      </c>
      <c r="J888" t="inlineStr">
        <is>
          <t>SGNSS_M40</t>
        </is>
      </c>
      <c r="K888" t="inlineStr">
        <is>
          <t>33 80 4552 659-1</t>
        </is>
      </c>
      <c r="L888" t="inlineStr">
        <is>
          <t>2025-0009</t>
        </is>
      </c>
      <c r="M888" s="6" t="n">
        <v>45809</v>
      </c>
      <c r="N888" s="6" t="n">
        <v>46538</v>
      </c>
      <c r="O888" t="n">
        <v>24.3</v>
      </c>
    </row>
    <row r="889" hidden="1" s="287">
      <c r="A889" t="inlineStr">
        <is>
          <t>V300068</t>
        </is>
      </c>
      <c r="B889" t="n">
        <v>11</v>
      </c>
      <c r="C889" t="n">
        <v>50</v>
      </c>
      <c r="D889" t="inlineStr">
        <is>
          <t>G.T.S.General Transport Services SpA</t>
        </is>
      </c>
      <c r="E889" t="inlineStr">
        <is>
          <t>100012</t>
        </is>
      </c>
      <c r="F889" t="inlineStr">
        <is>
          <t>Via Sasha Muciaccia 15</t>
        </is>
      </c>
      <c r="G889" t="inlineStr">
        <is>
          <t>70132</t>
        </is>
      </c>
      <c r="H889" t="inlineStr">
        <is>
          <t>Bari</t>
        </is>
      </c>
      <c r="I889" t="inlineStr">
        <is>
          <t>IT</t>
        </is>
      </c>
      <c r="J889" t="inlineStr">
        <is>
          <t>SDGGMRSS_M8</t>
        </is>
      </c>
      <c r="K889" t="inlineStr">
        <is>
          <t>37 80 4992 736-1</t>
        </is>
      </c>
      <c r="L889" t="inlineStr">
        <is>
          <t>2025-0013</t>
        </is>
      </c>
      <c r="M889" s="6" t="n">
        <v>45962</v>
      </c>
      <c r="N889" s="6" t="n">
        <v>46691</v>
      </c>
      <c r="O889" t="n">
        <v>45</v>
      </c>
    </row>
    <row r="890" hidden="1" s="287">
      <c r="A890" t="inlineStr">
        <is>
          <t>V300080</t>
        </is>
      </c>
      <c r="B890" t="n">
        <v>13</v>
      </c>
      <c r="C890" t="n">
        <v>50</v>
      </c>
      <c r="D890" t="inlineStr">
        <is>
          <t>Weco Rail GmbH</t>
        </is>
      </c>
      <c r="E890" t="inlineStr">
        <is>
          <t>100763</t>
        </is>
      </c>
      <c r="F890" t="inlineStr">
        <is>
          <t>Tanbruckgrasse 3</t>
        </is>
      </c>
      <c r="G890" t="inlineStr">
        <is>
          <t>1120</t>
        </is>
      </c>
      <c r="H890" t="inlineStr">
        <is>
          <t>Wien</t>
        </is>
      </c>
      <c r="I890" t="inlineStr">
        <is>
          <t>AT</t>
        </is>
      </c>
      <c r="J890" t="inlineStr">
        <is>
          <t>SGGMRS_M5</t>
        </is>
      </c>
      <c r="K890" t="inlineStr">
        <is>
          <t>37 80 4953 407-6</t>
        </is>
      </c>
      <c r="L890" t="inlineStr">
        <is>
          <t>2025-0014</t>
        </is>
      </c>
      <c r="M890" s="6" t="n">
        <v>45931</v>
      </c>
      <c r="N890" s="6" t="n">
        <v>46660</v>
      </c>
      <c r="O890" t="n">
        <v>26</v>
      </c>
    </row>
    <row r="891" hidden="1" s="287">
      <c r="A891" t="inlineStr">
        <is>
          <t>V720004</t>
        </is>
      </c>
      <c r="B891" t="n">
        <v>6</v>
      </c>
      <c r="C891" t="n">
        <v>50</v>
      </c>
      <c r="D891" t="inlineStr">
        <is>
          <t>Necoss GmbH</t>
        </is>
      </c>
      <c r="E891" t="inlineStr">
        <is>
          <t>100014</t>
        </is>
      </c>
      <c r="F891" t="inlineStr">
        <is>
          <t>Bahnhofplatz 42</t>
        </is>
      </c>
      <c r="G891" t="inlineStr">
        <is>
          <t>28195</t>
        </is>
      </c>
      <c r="H891" t="inlineStr">
        <is>
          <t>Bremen</t>
        </is>
      </c>
      <c r="I891" t="inlineStr">
        <is>
          <t>DE</t>
        </is>
      </c>
      <c r="J891" t="inlineStr">
        <is>
          <t>SGGRS_M19</t>
        </is>
      </c>
      <c r="K891" t="inlineStr">
        <is>
          <t>35 80 4950 153-1</t>
        </is>
      </c>
      <c r="L891" t="inlineStr">
        <is>
          <t>2025-0025</t>
        </is>
      </c>
      <c r="M891" s="6" t="n">
        <v>46023</v>
      </c>
      <c r="N891" s="6" t="n">
        <v>46387</v>
      </c>
      <c r="O891" t="n">
        <v>26.75</v>
      </c>
    </row>
    <row r="892" hidden="1" s="287">
      <c r="A892" t="inlineStr">
        <is>
          <t>V200055</t>
        </is>
      </c>
      <c r="B892" t="n">
        <v>8</v>
      </c>
      <c r="C892" t="n">
        <v>50</v>
      </c>
      <c r="D892" t="inlineStr">
        <is>
          <t>zigsXpress GmbH</t>
        </is>
      </c>
      <c r="E892" t="inlineStr">
        <is>
          <t>100008</t>
        </is>
      </c>
      <c r="F892" t="inlineStr">
        <is>
          <t>Afrikastrasse 3</t>
        </is>
      </c>
      <c r="G892" t="inlineStr">
        <is>
          <t>20457</t>
        </is>
      </c>
      <c r="H892" t="inlineStr">
        <is>
          <t>Hamburg</t>
        </is>
      </c>
      <c r="I892" t="inlineStr">
        <is>
          <t>DE</t>
        </is>
      </c>
      <c r="J892" t="inlineStr">
        <is>
          <t>SGGRS_M19</t>
        </is>
      </c>
      <c r="K892" t="inlineStr">
        <is>
          <t>35 80 4950 123-4</t>
        </is>
      </c>
      <c r="L892" t="inlineStr">
        <is>
          <t>2025-0028</t>
        </is>
      </c>
      <c r="M892" s="6" t="n">
        <v>45974</v>
      </c>
      <c r="N892" s="6" t="n">
        <v>46752</v>
      </c>
      <c r="O892" t="n">
        <v>23.35</v>
      </c>
    </row>
    <row r="893" hidden="1" s="287">
      <c r="A893" t="inlineStr">
        <is>
          <t>V720005</t>
        </is>
      </c>
      <c r="B893" t="n">
        <v>31</v>
      </c>
      <c r="C893" t="n">
        <v>20</v>
      </c>
      <c r="D893" t="inlineStr">
        <is>
          <t>LAUDE Smart Intermodal S.A.</t>
        </is>
      </c>
      <c r="E893" t="inlineStr">
        <is>
          <t>100026</t>
        </is>
      </c>
      <c r="F893" t="inlineStr">
        <is>
          <t>ul. Wroclawska 131</t>
        </is>
      </c>
      <c r="G893" t="inlineStr">
        <is>
          <t>87-100</t>
        </is>
      </c>
      <c r="H893" t="inlineStr">
        <is>
          <t>Torun</t>
        </is>
      </c>
      <c r="I893" t="inlineStr">
        <is>
          <t>PL</t>
        </is>
      </c>
      <c r="J893" t="inlineStr">
        <is>
          <t>SDGGMRS_DTW</t>
        </is>
      </c>
      <c r="K893" t="inlineStr"/>
      <c r="L893" t="inlineStr">
        <is>
          <t>2025-0031</t>
        </is>
      </c>
      <c r="M893" s="6" t="n">
        <v>45992</v>
      </c>
      <c r="N893" s="6" t="n">
        <v>46387</v>
      </c>
      <c r="O893" t="n">
        <v>49.25</v>
      </c>
    </row>
    <row r="894" hidden="1" s="287">
      <c r="A894" t="inlineStr">
        <is>
          <t>V730008</t>
        </is>
      </c>
      <c r="B894" t="n">
        <v>31</v>
      </c>
      <c r="C894" t="n">
        <v>20</v>
      </c>
      <c r="D894" t="inlineStr">
        <is>
          <t>Martin Tolksdorf Logistics GmbH</t>
        </is>
      </c>
      <c r="E894" t="inlineStr">
        <is>
          <t>100787</t>
        </is>
      </c>
      <c r="F894" t="inlineStr">
        <is>
          <t>Bahnhofstrasse 47</t>
        </is>
      </c>
      <c r="G894" t="inlineStr">
        <is>
          <t>65611</t>
        </is>
      </c>
      <c r="H894" t="inlineStr">
        <is>
          <t>Brechen</t>
        </is>
      </c>
      <c r="I894" t="inlineStr">
        <is>
          <t>DE</t>
        </is>
      </c>
      <c r="J894" t="inlineStr">
        <is>
          <t>SDGGMRS_DTW</t>
        </is>
      </c>
      <c r="K894" t="inlineStr"/>
      <c r="L894" t="inlineStr">
        <is>
          <t>2025-0034</t>
        </is>
      </c>
      <c r="M894" s="6" t="n">
        <v>45992</v>
      </c>
      <c r="N894" s="6" t="n">
        <v>46387</v>
      </c>
      <c r="O894" t="n">
        <v>62.85</v>
      </c>
    </row>
    <row r="895" hidden="1" s="287">
      <c r="A895" t="inlineStr">
        <is>
          <t>V730009</t>
        </is>
      </c>
      <c r="B895" t="n">
        <v>11</v>
      </c>
      <c r="C895" t="n">
        <v>50</v>
      </c>
      <c r="D895" t="inlineStr">
        <is>
          <t>NAVILAND CARGO SAS</t>
        </is>
      </c>
      <c r="E895" t="inlineStr">
        <is>
          <t>100432</t>
        </is>
      </c>
      <c r="F895" t="inlineStr">
        <is>
          <t>26 Quai Charles Pasqua</t>
        </is>
      </c>
      <c r="G895" t="inlineStr">
        <is>
          <t>92300</t>
        </is>
      </c>
      <c r="H895" t="inlineStr">
        <is>
          <t>Levallois-Perret</t>
        </is>
      </c>
      <c r="I895" t="inlineStr">
        <is>
          <t>FR</t>
        </is>
      </c>
      <c r="J895" t="inlineStr">
        <is>
          <t>SGGRSS_M20</t>
        </is>
      </c>
      <c r="K895" t="inlineStr">
        <is>
          <t>33 80 4960 061-6</t>
        </is>
      </c>
      <c r="L895" t="inlineStr">
        <is>
          <t>2025-0030</t>
        </is>
      </c>
      <c r="M895" s="6" t="n">
        <v>45992</v>
      </c>
      <c r="N895" s="6" t="n">
        <v>46721</v>
      </c>
      <c r="O895" t="n">
        <v>20.5</v>
      </c>
    </row>
    <row r="896" hidden="1" s="287">
      <c r="A896" t="inlineStr">
        <is>
          <t>V300055</t>
        </is>
      </c>
      <c r="B896" t="n">
        <v>53</v>
      </c>
      <c r="C896" t="n">
        <v>50</v>
      </c>
      <c r="D896" t="inlineStr">
        <is>
          <t>Weco Rail GmbH</t>
        </is>
      </c>
      <c r="E896" t="inlineStr">
        <is>
          <t>100763</t>
        </is>
      </c>
      <c r="F896" t="inlineStr">
        <is>
          <t>Tanbruckgrasse 3</t>
        </is>
      </c>
      <c r="G896" t="inlineStr">
        <is>
          <t>1120</t>
        </is>
      </c>
      <c r="H896" t="inlineStr">
        <is>
          <t>Wien</t>
        </is>
      </c>
      <c r="I896" t="inlineStr">
        <is>
          <t>AT</t>
        </is>
      </c>
      <c r="J896" t="inlineStr">
        <is>
          <t>SGGMRSS_M4</t>
        </is>
      </c>
      <c r="K896" t="inlineStr">
        <is>
          <t>37 80 4963 169-0</t>
        </is>
      </c>
      <c r="L896" t="inlineStr">
        <is>
          <t>2024-0008</t>
        </is>
      </c>
      <c r="M896" s="6" t="n">
        <v>45992</v>
      </c>
      <c r="N896" s="6" t="n">
        <v>46669</v>
      </c>
      <c r="O896" t="n">
        <v>27.5</v>
      </c>
    </row>
    <row r="897" hidden="1" s="287">
      <c r="A897" t="inlineStr">
        <is>
          <t>V200058</t>
        </is>
      </c>
      <c r="B897" t="n">
        <v>5</v>
      </c>
      <c r="C897" t="n">
        <v>50</v>
      </c>
      <c r="D897" t="inlineStr">
        <is>
          <t>LION Logistics GmbH</t>
        </is>
      </c>
      <c r="E897" t="inlineStr">
        <is>
          <t>100029</t>
        </is>
      </c>
      <c r="F897" t="inlineStr">
        <is>
          <t>Holunderweg 1</t>
        </is>
      </c>
      <c r="G897" t="inlineStr">
        <is>
          <t>03149</t>
        </is>
      </c>
      <c r="H897" t="inlineStr">
        <is>
          <t>Forst</t>
        </is>
      </c>
      <c r="I897" t="inlineStr">
        <is>
          <t>DE</t>
        </is>
      </c>
      <c r="J897" t="inlineStr">
        <is>
          <t>SGGNS_M11</t>
        </is>
      </c>
      <c r="K897" t="inlineStr">
        <is>
          <t>37 80 4561 341-1</t>
        </is>
      </c>
      <c r="L897" t="inlineStr">
        <is>
          <t>2022-0004</t>
        </is>
      </c>
      <c r="M897" s="6" t="n">
        <v>44743</v>
      </c>
      <c r="N897" s="6" t="n">
        <v>46295</v>
      </c>
      <c r="O897" t="n">
        <v>24.55</v>
      </c>
    </row>
    <row r="898" hidden="1" s="287">
      <c r="A898" t="inlineStr">
        <is>
          <t>V200059</t>
        </is>
      </c>
      <c r="B898" t="n">
        <v>9</v>
      </c>
      <c r="C898" t="n">
        <v>50</v>
      </c>
      <c r="D898" t="inlineStr">
        <is>
          <t>LION Logistics GmbH</t>
        </is>
      </c>
      <c r="E898" t="inlineStr">
        <is>
          <t>100029</t>
        </is>
      </c>
      <c r="F898" t="inlineStr">
        <is>
          <t>Holunderweg 1</t>
        </is>
      </c>
      <c r="G898" t="inlineStr">
        <is>
          <t>03149</t>
        </is>
      </c>
      <c r="H898" t="inlineStr">
        <is>
          <t>Forst</t>
        </is>
      </c>
      <c r="I898" t="inlineStr">
        <is>
          <t>DE</t>
        </is>
      </c>
      <c r="J898" t="inlineStr">
        <is>
          <t>SGGNS_M11</t>
        </is>
      </c>
      <c r="K898" t="inlineStr">
        <is>
          <t>37 80 4561 376-7</t>
        </is>
      </c>
      <c r="L898" t="inlineStr">
        <is>
          <t>2022-0021</t>
        </is>
      </c>
      <c r="M898" s="6" t="n">
        <v>44835</v>
      </c>
      <c r="N898" s="6" t="n">
        <v>46477</v>
      </c>
      <c r="O898" t="n">
        <v>26.55</v>
      </c>
    </row>
    <row r="899" hidden="1" s="287">
      <c r="A899" t="inlineStr">
        <is>
          <t>V300089</t>
        </is>
      </c>
      <c r="B899" t="n">
        <v>31</v>
      </c>
      <c r="C899" t="n">
        <v>20</v>
      </c>
      <c r="D899" t="inlineStr">
        <is>
          <t>Kombiverkehr GmbH und Co. KG</t>
        </is>
      </c>
      <c r="E899" t="inlineStr">
        <is>
          <t>100332</t>
        </is>
      </c>
      <c r="F899" t="inlineStr">
        <is>
          <t>Zum Laurenburger Hof 76</t>
        </is>
      </c>
      <c r="G899" t="inlineStr">
        <is>
          <t>60594</t>
        </is>
      </c>
      <c r="H899" t="inlineStr">
        <is>
          <t>Frankfurt am Main</t>
        </is>
      </c>
      <c r="I899" t="inlineStr">
        <is>
          <t>DE</t>
        </is>
      </c>
      <c r="J899" t="inlineStr">
        <is>
          <t>SGNS_60</t>
        </is>
      </c>
      <c r="K899" t="inlineStr"/>
      <c r="L899" t="inlineStr">
        <is>
          <t>2025-0038</t>
        </is>
      </c>
      <c r="M899" s="6" t="n">
        <v>46143</v>
      </c>
      <c r="N899" s="6" t="n">
        <v>46873</v>
      </c>
      <c r="O899" t="n">
        <v>23.64</v>
      </c>
    </row>
    <row r="900" hidden="1" s="287">
      <c r="A900" t="inlineStr">
        <is>
          <t>V300031</t>
        </is>
      </c>
      <c r="B900" t="n">
        <v>92</v>
      </c>
      <c r="C900" t="n">
        <v>50</v>
      </c>
      <c r="D900" t="inlineStr">
        <is>
          <t>EWG Rail Zrt.</t>
        </is>
      </c>
      <c r="E900" t="inlineStr">
        <is>
          <t>100758</t>
        </is>
      </c>
      <c r="F900" t="inlineStr">
        <is>
          <t>Váci út 76 3.em</t>
        </is>
      </c>
      <c r="G900" t="inlineStr">
        <is>
          <t>1133</t>
        </is>
      </c>
      <c r="H900" t="inlineStr">
        <is>
          <t>Budapest</t>
        </is>
      </c>
      <c r="I900" t="inlineStr">
        <is>
          <t>HU</t>
        </is>
      </c>
      <c r="J900" t="inlineStr">
        <is>
          <t>SGGRSS_M2</t>
        </is>
      </c>
      <c r="K900" t="inlineStr">
        <is>
          <t>37 80 4980 861-1</t>
        </is>
      </c>
      <c r="L900" t="inlineStr">
        <is>
          <t>2023-0008</t>
        </is>
      </c>
      <c r="M900" s="6" t="n">
        <v>46023</v>
      </c>
      <c r="N900" s="6" t="n">
        <v>46905</v>
      </c>
      <c r="O900" t="n">
        <v>19.25</v>
      </c>
    </row>
    <row r="901" hidden="1" s="287">
      <c r="A901" t="inlineStr">
        <is>
          <t>V300091</t>
        </is>
      </c>
      <c r="B901" t="n">
        <v>10</v>
      </c>
      <c r="C901" t="n">
        <v>50</v>
      </c>
      <c r="D901" t="inlineStr">
        <is>
          <t>VA-KO Vagon Konteyner Mak. Muh.</t>
        </is>
      </c>
      <c r="E901" t="inlineStr">
        <is>
          <t>100016</t>
        </is>
      </c>
      <c r="F901" t="inlineStr">
        <is>
          <t>Pro.San. Tic. A.S.</t>
        </is>
      </c>
      <c r="G901" t="inlineStr">
        <is>
          <t>06730</t>
        </is>
      </c>
      <c r="H901" t="inlineStr">
        <is>
          <t>Beypazari/Ankara</t>
        </is>
      </c>
      <c r="I901" t="inlineStr">
        <is>
          <t>TR</t>
        </is>
      </c>
      <c r="J901" t="inlineStr">
        <is>
          <t>SGGMRS_M35</t>
        </is>
      </c>
      <c r="K901" t="inlineStr">
        <is>
          <t>37 80 4953 462-1</t>
        </is>
      </c>
      <c r="L901" t="inlineStr">
        <is>
          <t>2025-0039</t>
        </is>
      </c>
      <c r="M901" s="6" t="n">
        <v>45949</v>
      </c>
      <c r="N901" s="6" t="n">
        <v>46312</v>
      </c>
      <c r="O901" t="n">
        <v>35.85</v>
      </c>
    </row>
    <row r="902" hidden="1" s="287">
      <c r="A902" t="inlineStr">
        <is>
          <t>V720006</t>
        </is>
      </c>
      <c r="B902" t="n">
        <v>6</v>
      </c>
      <c r="C902" t="n">
        <v>50</v>
      </c>
      <c r="D902" t="inlineStr">
        <is>
          <t>RAILDOX GmbH &amp; Co. KG</t>
        </is>
      </c>
      <c r="E902" t="inlineStr">
        <is>
          <t>100521</t>
        </is>
      </c>
      <c r="F902" t="inlineStr">
        <is>
          <t>Zum Güterbahnhof  7</t>
        </is>
      </c>
      <c r="G902" t="inlineStr">
        <is>
          <t>99085</t>
        </is>
      </c>
      <c r="H902" t="inlineStr">
        <is>
          <t>Erfurt</t>
        </is>
      </c>
      <c r="I902" t="inlineStr">
        <is>
          <t>DE</t>
        </is>
      </c>
      <c r="J902" t="inlineStr">
        <is>
          <t>SGGRSS_M2</t>
        </is>
      </c>
      <c r="K902" t="inlineStr">
        <is>
          <t>37 80 4980 298-6</t>
        </is>
      </c>
      <c r="L902" t="inlineStr">
        <is>
          <t>2025-0011</t>
        </is>
      </c>
      <c r="M902" s="6" t="n">
        <v>46023</v>
      </c>
      <c r="N902" s="6" t="n">
        <v>46418</v>
      </c>
      <c r="O902" t="n">
        <v>30</v>
      </c>
    </row>
    <row r="903" hidden="1" s="287">
      <c r="A903" t="inlineStr">
        <is>
          <t>V100066</t>
        </is>
      </c>
      <c r="B903" t="n">
        <v>101</v>
      </c>
      <c r="C903" t="n">
        <v>50</v>
      </c>
      <c r="D903" t="inlineStr">
        <is>
          <t>Grenland Rail AS</t>
        </is>
      </c>
      <c r="E903" t="inlineStr">
        <is>
          <t>100268</t>
        </is>
      </c>
      <c r="F903" t="inlineStr">
        <is>
          <t>Nybergflata 2</t>
        </is>
      </c>
      <c r="G903" t="inlineStr">
        <is>
          <t>3737</t>
        </is>
      </c>
      <c r="H903" t="inlineStr">
        <is>
          <t>Skien</t>
        </is>
      </c>
      <c r="I903" t="inlineStr">
        <is>
          <t>NO</t>
        </is>
      </c>
      <c r="J903" t="inlineStr">
        <is>
          <t>SGNSS_M14</t>
        </is>
      </c>
      <c r="K903" t="inlineStr">
        <is>
          <t>37 80 4565 663-4</t>
        </is>
      </c>
      <c r="L903" t="inlineStr">
        <is>
          <t>2024-0009</t>
        </is>
      </c>
      <c r="M903" s="6" t="n">
        <v>45625</v>
      </c>
      <c r="N903" s="6" t="n">
        <v>47084</v>
      </c>
      <c r="O903" t="n">
        <v>17.45</v>
      </c>
    </row>
    <row r="904" hidden="1" s="287">
      <c r="A904" t="inlineStr">
        <is>
          <t>V100068</t>
        </is>
      </c>
      <c r="B904" t="n">
        <v>31</v>
      </c>
      <c r="C904" t="n">
        <v>20</v>
      </c>
      <c r="D904" t="inlineStr">
        <is>
          <t>LAUDE Smart Intermodal S.A.</t>
        </is>
      </c>
      <c r="E904" t="inlineStr">
        <is>
          <t>100026</t>
        </is>
      </c>
      <c r="F904" t="inlineStr">
        <is>
          <t>ul. Wroclawska 131</t>
        </is>
      </c>
      <c r="G904" t="inlineStr">
        <is>
          <t>87-100</t>
        </is>
      </c>
      <c r="H904" t="inlineStr">
        <is>
          <t>Torun</t>
        </is>
      </c>
      <c r="I904" t="inlineStr">
        <is>
          <t>PL</t>
        </is>
      </c>
      <c r="J904" t="inlineStr">
        <is>
          <t>SGMMNS_40</t>
        </is>
      </c>
      <c r="K904" t="inlineStr"/>
      <c r="L904" t="inlineStr">
        <is>
          <t>2026-0002</t>
        </is>
      </c>
      <c r="M904" s="6" t="n">
        <v>46081</v>
      </c>
      <c r="N904" s="6" t="n">
        <v>46445</v>
      </c>
      <c r="O904" t="n">
        <v>16.85</v>
      </c>
    </row>
    <row r="905" hidden="1" s="287">
      <c r="A905" t="inlineStr">
        <is>
          <t>V100013</t>
        </is>
      </c>
      <c r="B905" t="n">
        <v>10</v>
      </c>
      <c r="C905" t="n">
        <v>50</v>
      </c>
      <c r="D905" t="inlineStr">
        <is>
          <t>Rail Cargo Austria AG</t>
        </is>
      </c>
      <c r="E905" t="inlineStr">
        <is>
          <t>100020</t>
        </is>
      </c>
      <c r="F905" t="inlineStr">
        <is>
          <t>Am Hauptbahnhof 2</t>
        </is>
      </c>
      <c r="G905" t="inlineStr">
        <is>
          <t>1100</t>
        </is>
      </c>
      <c r="H905" t="inlineStr">
        <is>
          <t>Wien</t>
        </is>
      </c>
      <c r="I905" t="inlineStr">
        <is>
          <t>AT</t>
        </is>
      </c>
      <c r="J905" t="inlineStr">
        <is>
          <t>SDGGMRSS_M8</t>
        </is>
      </c>
      <c r="K905" t="inlineStr">
        <is>
          <t>37 80 4956 567-4</t>
        </is>
      </c>
      <c r="L905" t="inlineStr">
        <is>
          <t>2021-0035</t>
        </is>
      </c>
      <c r="M905" s="6" t="n">
        <v>44501</v>
      </c>
      <c r="N905" s="6" t="n">
        <v>46326</v>
      </c>
      <c r="O905" t="n">
        <v>37</v>
      </c>
    </row>
    <row r="906" hidden="1" s="287">
      <c r="A906" t="inlineStr">
        <is>
          <t>V300002</t>
        </is>
      </c>
      <c r="B906" t="n">
        <v>56</v>
      </c>
      <c r="C906" t="n">
        <v>50</v>
      </c>
      <c r="D906" t="inlineStr">
        <is>
          <t>Contargo Rail Services GmbH</t>
        </is>
      </c>
      <c r="E906" t="inlineStr">
        <is>
          <t>100001</t>
        </is>
      </c>
      <c r="F906" t="inlineStr">
        <is>
          <t>Rheinkaistrasse 2</t>
        </is>
      </c>
      <c r="G906" t="inlineStr">
        <is>
          <t>68159</t>
        </is>
      </c>
      <c r="H906" t="inlineStr">
        <is>
          <t>Mannheim</t>
        </is>
      </c>
      <c r="I906" t="inlineStr">
        <is>
          <t>DE</t>
        </is>
      </c>
      <c r="J906" t="inlineStr">
        <is>
          <t>SGNSS_M14</t>
        </is>
      </c>
      <c r="K906" t="inlineStr">
        <is>
          <t>37 80 4565 393-8</t>
        </is>
      </c>
      <c r="L906" t="inlineStr">
        <is>
          <t>2020-0004</t>
        </is>
      </c>
      <c r="M906" s="6" t="n">
        <v>44512</v>
      </c>
      <c r="N906" s="6" t="n">
        <v>46387</v>
      </c>
      <c r="O906" t="n">
        <v>28.2</v>
      </c>
    </row>
    <row r="907" hidden="1" s="287">
      <c r="A907" t="inlineStr">
        <is>
          <t>V400005</t>
        </is>
      </c>
      <c r="B907" t="n">
        <v>10</v>
      </c>
      <c r="C907" t="n">
        <v>50</v>
      </c>
      <c r="D907" t="inlineStr">
        <is>
          <t>DB Cargo AG</t>
        </is>
      </c>
      <c r="E907" t="inlineStr">
        <is>
          <t>100000</t>
        </is>
      </c>
      <c r="F907" t="inlineStr">
        <is>
          <t>Rheinstrasse 2</t>
        </is>
      </c>
      <c r="G907" t="inlineStr">
        <is>
          <t>55116</t>
        </is>
      </c>
      <c r="H907" t="inlineStr">
        <is>
          <t>Mainz</t>
        </is>
      </c>
      <c r="I907" t="inlineStr">
        <is>
          <t>DE</t>
        </is>
      </c>
      <c r="J907" t="inlineStr">
        <is>
          <t>SGGNS_M11</t>
        </is>
      </c>
      <c r="K907" t="inlineStr">
        <is>
          <t>37 80 4561 421-1</t>
        </is>
      </c>
      <c r="L907" t="inlineStr">
        <is>
          <t>2021-2420</t>
        </is>
      </c>
      <c r="M907" s="6" t="n">
        <v>44930</v>
      </c>
      <c r="N907" s="6" t="n">
        <v>47087</v>
      </c>
      <c r="O907" t="n">
        <v>24.4</v>
      </c>
    </row>
    <row r="908" hidden="1" s="287">
      <c r="A908" t="inlineStr">
        <is>
          <t>V300023</t>
        </is>
      </c>
      <c r="B908" t="n">
        <v>11</v>
      </c>
      <c r="C908" t="n">
        <v>50</v>
      </c>
      <c r="D908" t="inlineStr">
        <is>
          <t>Oceanogate Italia S.r.l.</t>
        </is>
      </c>
      <c r="E908" t="inlineStr">
        <is>
          <t>100010</t>
        </is>
      </c>
      <c r="F908" t="inlineStr">
        <is>
          <t>Via Primo Maggio 1</t>
        </is>
      </c>
      <c r="G908" t="inlineStr">
        <is>
          <t>20066</t>
        </is>
      </c>
      <c r="H908" t="inlineStr">
        <is>
          <t>Melzo (MI)</t>
        </is>
      </c>
      <c r="I908" t="inlineStr">
        <is>
          <t>IT</t>
        </is>
      </c>
      <c r="J908" t="inlineStr">
        <is>
          <t>SDGGMRSS_M8</t>
        </is>
      </c>
      <c r="K908" t="inlineStr">
        <is>
          <t>35 80 4956 114-7</t>
        </is>
      </c>
      <c r="L908" t="inlineStr">
        <is>
          <t>2022-0006</t>
        </is>
      </c>
      <c r="M908" s="6" t="n">
        <v>44945</v>
      </c>
      <c r="N908" s="6" t="n">
        <v>46387</v>
      </c>
      <c r="O908" t="n">
        <v>66.15000000000001</v>
      </c>
    </row>
    <row r="909" hidden="1" s="287">
      <c r="A909" t="inlineStr">
        <is>
          <t>V100039</t>
        </is>
      </c>
      <c r="B909" t="n">
        <v>15</v>
      </c>
      <c r="C909" t="n">
        <v>50</v>
      </c>
      <c r="D909" t="inlineStr">
        <is>
          <t>Rail Cargo Austria AG</t>
        </is>
      </c>
      <c r="E909" t="inlineStr">
        <is>
          <t>100020</t>
        </is>
      </c>
      <c r="F909" t="inlineStr">
        <is>
          <t>Am Hauptbahnhof 2</t>
        </is>
      </c>
      <c r="G909" t="inlineStr">
        <is>
          <t>1100</t>
        </is>
      </c>
      <c r="H909" t="inlineStr">
        <is>
          <t>Wien</t>
        </is>
      </c>
      <c r="I909" t="inlineStr">
        <is>
          <t>AT</t>
        </is>
      </c>
      <c r="J909" t="inlineStr">
        <is>
          <t>SDGGMRSS_M8</t>
        </is>
      </c>
      <c r="K909" t="inlineStr">
        <is>
          <t>35 80 4956 143-6</t>
        </is>
      </c>
      <c r="L909" t="inlineStr">
        <is>
          <t>2022-0023</t>
        </is>
      </c>
      <c r="M909" s="6" t="n">
        <v>44958</v>
      </c>
      <c r="N909" s="6" t="n">
        <v>46203</v>
      </c>
      <c r="O909" t="n">
        <v>49.9</v>
      </c>
    </row>
    <row r="910" hidden="1" s="287">
      <c r="A910" t="inlineStr">
        <is>
          <t>V200031</t>
        </is>
      </c>
      <c r="B910" t="n">
        <v>7</v>
      </c>
      <c r="C910" t="n">
        <v>50</v>
      </c>
      <c r="D910" t="inlineStr">
        <is>
          <t>zigsXpress GmbH</t>
        </is>
      </c>
      <c r="E910" t="inlineStr">
        <is>
          <t>100008</t>
        </is>
      </c>
      <c r="F910" t="inlineStr">
        <is>
          <t>Afrikastrasse 3</t>
        </is>
      </c>
      <c r="G910" t="inlineStr">
        <is>
          <t>20457</t>
        </is>
      </c>
      <c r="H910" t="inlineStr">
        <is>
          <t>Hamburg</t>
        </is>
      </c>
      <c r="I910" t="inlineStr">
        <is>
          <t>DE</t>
        </is>
      </c>
      <c r="J910" t="inlineStr">
        <is>
          <t>SGGRSS_M2</t>
        </is>
      </c>
      <c r="K910" t="inlineStr">
        <is>
          <t>37 80 4960 959-7</t>
        </is>
      </c>
      <c r="L910" t="inlineStr">
        <is>
          <t>2023-0036</t>
        </is>
      </c>
      <c r="M910" s="6" t="n">
        <v>45288</v>
      </c>
      <c r="N910" s="6" t="n">
        <v>46387</v>
      </c>
      <c r="O910" t="n">
        <v>25.8</v>
      </c>
    </row>
    <row r="911" hidden="1" s="287">
      <c r="A911" t="inlineStr">
        <is>
          <t>V300041</t>
        </is>
      </c>
      <c r="B911" t="n">
        <v>10</v>
      </c>
      <c r="C911" t="n">
        <v>50</v>
      </c>
      <c r="D911" t="inlineStr">
        <is>
          <t>Contargo Rail Services GmbH</t>
        </is>
      </c>
      <c r="E911" t="inlineStr">
        <is>
          <t>100001</t>
        </is>
      </c>
      <c r="F911" t="inlineStr">
        <is>
          <t>Rheinkaistrasse 2</t>
        </is>
      </c>
      <c r="G911" t="inlineStr">
        <is>
          <t>68159</t>
        </is>
      </c>
      <c r="H911" t="inlineStr">
        <is>
          <t>Mannheim</t>
        </is>
      </c>
      <c r="I911" t="inlineStr">
        <is>
          <t>DE</t>
        </is>
      </c>
      <c r="J911" t="inlineStr">
        <is>
          <t>SGGRSS_M20</t>
        </is>
      </c>
      <c r="K911" t="inlineStr">
        <is>
          <t>33 80 4960 297-6</t>
        </is>
      </c>
      <c r="L911" t="inlineStr">
        <is>
          <t>2023-0018</t>
        </is>
      </c>
      <c r="M911" s="6" t="n">
        <v>45292</v>
      </c>
      <c r="N911" s="6" t="n">
        <v>46752</v>
      </c>
      <c r="O911" t="n">
        <v>39.1</v>
      </c>
    </row>
    <row r="912" hidden="1" s="287">
      <c r="A912" t="inlineStr">
        <is>
          <t>V300042</t>
        </is>
      </c>
      <c r="B912" t="n">
        <v>12</v>
      </c>
      <c r="C912" t="n">
        <v>50</v>
      </c>
      <c r="D912" t="inlineStr">
        <is>
          <t>LTE Logistik- und Transport GmbH</t>
        </is>
      </c>
      <c r="E912" t="inlineStr">
        <is>
          <t>100766</t>
        </is>
      </c>
      <c r="F912" t="inlineStr">
        <is>
          <t>Hans-Roth-Strasse 3/1/Top 5</t>
        </is>
      </c>
      <c r="G912" t="inlineStr">
        <is>
          <t>8073</t>
        </is>
      </c>
      <c r="H912" t="inlineStr">
        <is>
          <t>Feldkirchen bei Graz</t>
        </is>
      </c>
      <c r="I912" t="inlineStr">
        <is>
          <t>AT</t>
        </is>
      </c>
      <c r="J912" t="inlineStr">
        <is>
          <t>SDGGMRS_M7</t>
        </is>
      </c>
      <c r="K912" t="inlineStr">
        <is>
          <t>37 80 4993 296-5</t>
        </is>
      </c>
      <c r="L912" t="inlineStr">
        <is>
          <t>2023-0040</t>
        </is>
      </c>
      <c r="M912" s="6" t="n">
        <v>45322</v>
      </c>
      <c r="N912" s="6" t="n">
        <v>46387</v>
      </c>
      <c r="O912" t="n">
        <v>43</v>
      </c>
    </row>
    <row r="913" hidden="1" s="287">
      <c r="A913" t="inlineStr">
        <is>
          <t>V300043</t>
        </is>
      </c>
      <c r="B913" t="n">
        <v>9</v>
      </c>
      <c r="C913" t="n">
        <v>50</v>
      </c>
      <c r="D913" t="inlineStr">
        <is>
          <t>Sangritana SpA</t>
        </is>
      </c>
      <c r="E913" t="inlineStr">
        <is>
          <t>100762</t>
        </is>
      </c>
      <c r="F913" t="inlineStr">
        <is>
          <t>Piazza Camillo Dellarciprete 6</t>
        </is>
      </c>
      <c r="G913" t="inlineStr">
        <is>
          <t>66034</t>
        </is>
      </c>
      <c r="H913" t="inlineStr">
        <is>
          <t>Lanciano</t>
        </is>
      </c>
      <c r="I913" t="inlineStr">
        <is>
          <t>IT</t>
        </is>
      </c>
      <c r="J913" t="inlineStr">
        <is>
          <t>SGNS_M13</t>
        </is>
      </c>
      <c r="K913" t="inlineStr">
        <is>
          <t>37 80 4564 229-5</t>
        </is>
      </c>
      <c r="L913" t="inlineStr">
        <is>
          <t>2023-0039</t>
        </is>
      </c>
      <c r="M913" s="6" t="n">
        <v>45347</v>
      </c>
      <c r="N913" s="6" t="n">
        <v>46418</v>
      </c>
      <c r="O913" t="n">
        <v>20.92</v>
      </c>
    </row>
    <row r="914" hidden="1" s="287">
      <c r="A914" t="inlineStr">
        <is>
          <t>V700009</t>
        </is>
      </c>
      <c r="B914" t="n">
        <v>15</v>
      </c>
      <c r="C914" t="n">
        <v>50</v>
      </c>
      <c r="D914" t="inlineStr">
        <is>
          <t>CargoBeamer intermodal op. GmbH</t>
        </is>
      </c>
      <c r="E914" t="inlineStr">
        <is>
          <t>100005</t>
        </is>
      </c>
      <c r="F914" t="inlineStr">
        <is>
          <t>Kreuzstrasse 12</t>
        </is>
      </c>
      <c r="G914" t="inlineStr">
        <is>
          <t>04103</t>
        </is>
      </c>
      <c r="H914" t="inlineStr">
        <is>
          <t>Leipzig</t>
        </is>
      </c>
      <c r="I914" t="inlineStr">
        <is>
          <t>DE</t>
        </is>
      </c>
      <c r="J914" t="inlineStr">
        <is>
          <t>SDGGMRSS_M8</t>
        </is>
      </c>
      <c r="K914" t="inlineStr">
        <is>
          <t>35 80 4956 022-2</t>
        </is>
      </c>
      <c r="L914" t="inlineStr">
        <is>
          <t>2024-0011</t>
        </is>
      </c>
      <c r="M914" s="6" t="n">
        <v>45383</v>
      </c>
      <c r="N914" s="6" t="n">
        <v>46387</v>
      </c>
      <c r="O914" t="n">
        <v>53.5</v>
      </c>
    </row>
    <row r="915" hidden="1" s="287">
      <c r="A915" t="inlineStr">
        <is>
          <t>V200039</t>
        </is>
      </c>
      <c r="B915" t="n">
        <v>12</v>
      </c>
      <c r="C915" t="n">
        <v>50</v>
      </c>
      <c r="D915" t="inlineStr">
        <is>
          <t>railCare AG</t>
        </is>
      </c>
      <c r="E915" t="inlineStr">
        <is>
          <t>100771</t>
        </is>
      </c>
      <c r="F915" t="inlineStr">
        <is>
          <t>Industriestrasse 17</t>
        </is>
      </c>
      <c r="G915" t="inlineStr">
        <is>
          <t>4612</t>
        </is>
      </c>
      <c r="H915" t="inlineStr">
        <is>
          <t>Wangen bei Olten</t>
        </is>
      </c>
      <c r="I915" t="inlineStr">
        <is>
          <t>CH</t>
        </is>
      </c>
      <c r="J915" t="inlineStr">
        <is>
          <t>SGGMRSS_M38</t>
        </is>
      </c>
      <c r="K915" t="inlineStr">
        <is>
          <t>37 80 4963 492-6</t>
        </is>
      </c>
      <c r="L915" t="inlineStr">
        <is>
          <t>2024-0019</t>
        </is>
      </c>
      <c r="M915" s="6" t="n">
        <v>45810</v>
      </c>
      <c r="N915" s="6" t="n">
        <v>47968</v>
      </c>
      <c r="O915" t="n">
        <v>50.25</v>
      </c>
    </row>
    <row r="916" hidden="1" s="287">
      <c r="A916" t="inlineStr">
        <is>
          <t>V100058</t>
        </is>
      </c>
      <c r="B916" t="n">
        <v>32</v>
      </c>
      <c r="C916" t="n">
        <v>20</v>
      </c>
      <c r="D916" t="inlineStr">
        <is>
          <t>RheinCargo GmbH &amp; Co. KG</t>
        </is>
      </c>
      <c r="E916" t="inlineStr">
        <is>
          <t>100011</t>
        </is>
      </c>
      <c r="F916" t="inlineStr">
        <is>
          <t>Hammer Landstrasse 3</t>
        </is>
      </c>
      <c r="G916" t="inlineStr">
        <is>
          <t>41460</t>
        </is>
      </c>
      <c r="H916" t="inlineStr">
        <is>
          <t>Neuss</t>
        </is>
      </c>
      <c r="I916" t="inlineStr">
        <is>
          <t>DE</t>
        </is>
      </c>
      <c r="J916" t="inlineStr">
        <is>
          <t>SGGNS_80XL</t>
        </is>
      </c>
      <c r="K916" t="inlineStr"/>
      <c r="L916" t="inlineStr">
        <is>
          <t>2024-0020</t>
        </is>
      </c>
      <c r="M916" s="6" t="n">
        <v>46539</v>
      </c>
      <c r="N916" s="6" t="n">
        <v>46924</v>
      </c>
      <c r="O916" t="n">
        <v>27.15</v>
      </c>
    </row>
    <row r="917" hidden="1" s="287">
      <c r="A917" t="inlineStr">
        <is>
          <t>V300052</t>
        </is>
      </c>
      <c r="B917" t="n">
        <v>2</v>
      </c>
      <c r="C917" t="n">
        <v>50</v>
      </c>
      <c r="D917" t="inlineStr">
        <is>
          <t>EWG Rail Zrt.</t>
        </is>
      </c>
      <c r="E917" t="inlineStr">
        <is>
          <t>100758</t>
        </is>
      </c>
      <c r="F917" t="inlineStr">
        <is>
          <t>Váci út 76 3.em</t>
        </is>
      </c>
      <c r="G917" t="inlineStr">
        <is>
          <t>1133</t>
        </is>
      </c>
      <c r="H917" t="inlineStr">
        <is>
          <t>Budapest</t>
        </is>
      </c>
      <c r="I917" t="inlineStr">
        <is>
          <t>HU</t>
        </is>
      </c>
      <c r="J917" t="inlineStr">
        <is>
          <t>SGNS_M13</t>
        </is>
      </c>
      <c r="K917" t="inlineStr">
        <is>
          <t>37 80 4564 219-6</t>
        </is>
      </c>
      <c r="L917" t="inlineStr">
        <is>
          <t>2023-0026</t>
        </is>
      </c>
      <c r="M917" s="6" t="n">
        <v>45740</v>
      </c>
      <c r="N917" s="6" t="n">
        <v>46387</v>
      </c>
      <c r="O917" t="n">
        <v>16.63</v>
      </c>
    </row>
    <row r="918" hidden="1" s="287">
      <c r="A918" t="inlineStr">
        <is>
          <t>V300054</t>
        </is>
      </c>
      <c r="B918" t="n">
        <v>11</v>
      </c>
      <c r="C918" t="n">
        <v>50</v>
      </c>
      <c r="D918" t="inlineStr">
        <is>
          <t>BLS Cargo AG</t>
        </is>
      </c>
      <c r="E918" t="inlineStr">
        <is>
          <t>100033</t>
        </is>
      </c>
      <c r="F918" t="inlineStr">
        <is>
          <t>Freiburgstrasse 130</t>
        </is>
      </c>
      <c r="G918" t="inlineStr">
        <is>
          <t>3001</t>
        </is>
      </c>
      <c r="H918" t="inlineStr">
        <is>
          <t>Bern</t>
        </is>
      </c>
      <c r="I918" t="inlineStr">
        <is>
          <t>CH</t>
        </is>
      </c>
      <c r="J918" t="inlineStr">
        <is>
          <t>SGMMNS_M29</t>
        </is>
      </c>
      <c r="K918" t="inlineStr">
        <is>
          <t>33 80 4505 939-5</t>
        </is>
      </c>
      <c r="L918" t="inlineStr">
        <is>
          <t>2024-0024</t>
        </is>
      </c>
      <c r="M918" s="6" t="n">
        <v>45567</v>
      </c>
      <c r="N918" s="6" t="n">
        <v>46387</v>
      </c>
      <c r="O918" t="n">
        <v>23.5</v>
      </c>
    </row>
    <row r="919" hidden="1" s="287">
      <c r="A919" t="inlineStr">
        <is>
          <t>V100049</t>
        </is>
      </c>
      <c r="B919" t="n">
        <v>108</v>
      </c>
      <c r="C919" t="n">
        <v>50</v>
      </c>
      <c r="D919" t="inlineStr">
        <is>
          <t>Grain Logistic Sp.z.o.o.</t>
        </is>
      </c>
      <c r="E919" t="inlineStr">
        <is>
          <t>100765</t>
        </is>
      </c>
      <c r="F919" t="inlineStr">
        <is>
          <t>ul. Nowogrodzka 31/413</t>
        </is>
      </c>
      <c r="G919" t="inlineStr">
        <is>
          <t>00-511</t>
        </is>
      </c>
      <c r="H919" t="inlineStr">
        <is>
          <t>Warszawa</t>
        </is>
      </c>
      <c r="I919" t="inlineStr">
        <is>
          <t>PL</t>
        </is>
      </c>
      <c r="J919" t="inlineStr">
        <is>
          <t>SGNSS_M42</t>
        </is>
      </c>
      <c r="K919" t="inlineStr">
        <is>
          <t>33 80 4552 743-3</t>
        </is>
      </c>
      <c r="L919" t="inlineStr">
        <is>
          <t>2023-0035</t>
        </is>
      </c>
      <c r="M919" s="6" t="n">
        <v>45665</v>
      </c>
      <c r="N919" s="6" t="n">
        <v>46081</v>
      </c>
      <c r="O919" t="n">
        <v>19.5</v>
      </c>
    </row>
    <row r="920" hidden="1" s="287">
      <c r="A920" t="inlineStr">
        <is>
          <t>V200046</t>
        </is>
      </c>
      <c r="B920" t="n">
        <v>10</v>
      </c>
      <c r="C920" t="n">
        <v>50</v>
      </c>
      <c r="D920" t="inlineStr">
        <is>
          <t>Pimk Rail PLS</t>
        </is>
      </c>
      <c r="E920" t="inlineStr">
        <is>
          <t>100478</t>
        </is>
      </c>
      <c r="F920" t="inlineStr">
        <is>
          <t>Rogoshko shousse 36</t>
        </is>
      </c>
      <c r="G920" t="inlineStr">
        <is>
          <t>4003</t>
        </is>
      </c>
      <c r="H920" t="inlineStr">
        <is>
          <t>Plovdiv</t>
        </is>
      </c>
      <c r="I920" t="inlineStr">
        <is>
          <t>BG</t>
        </is>
      </c>
      <c r="J920" t="inlineStr">
        <is>
          <t>SGGRSS_M20</t>
        </is>
      </c>
      <c r="K920" t="inlineStr">
        <is>
          <t>33 80 4960 319-8</t>
        </is>
      </c>
      <c r="L920" t="inlineStr">
        <is>
          <t>2024-0034</t>
        </is>
      </c>
      <c r="M920" s="6" t="n">
        <v>45625</v>
      </c>
      <c r="N920" s="6" t="n">
        <v>46203</v>
      </c>
      <c r="O920" t="n">
        <v>25.03</v>
      </c>
    </row>
    <row r="921" hidden="1" s="287">
      <c r="A921" t="inlineStr">
        <is>
          <t>V400006</t>
        </is>
      </c>
      <c r="B921" t="n">
        <v>183</v>
      </c>
      <c r="C921" t="n">
        <v>50</v>
      </c>
      <c r="D921" t="inlineStr">
        <is>
          <t>DB Cargo AG</t>
        </is>
      </c>
      <c r="E921" t="inlineStr">
        <is>
          <t>100000</t>
        </is>
      </c>
      <c r="F921" t="inlineStr">
        <is>
          <t>Rheinstrasse 2</t>
        </is>
      </c>
      <c r="G921" t="inlineStr">
        <is>
          <t>55116</t>
        </is>
      </c>
      <c r="H921" t="inlineStr">
        <is>
          <t>Mainz</t>
        </is>
      </c>
      <c r="I921" t="inlineStr">
        <is>
          <t>DE</t>
        </is>
      </c>
      <c r="J921" t="inlineStr">
        <is>
          <t>SGGRS_M25</t>
        </is>
      </c>
      <c r="K921" t="inlineStr">
        <is>
          <t>37 80 4850 913-7</t>
        </is>
      </c>
      <c r="L921" t="inlineStr">
        <is>
          <t>2021-2420</t>
        </is>
      </c>
      <c r="M921" s="6" t="n">
        <v>45635</v>
      </c>
      <c r="N921" s="6" t="n">
        <v>47330</v>
      </c>
      <c r="O921" t="n">
        <v>27.94</v>
      </c>
    </row>
    <row r="922" hidden="1" s="287">
      <c r="A922" t="inlineStr">
        <is>
          <t>V200048</t>
        </is>
      </c>
      <c r="B922" t="n">
        <v>4</v>
      </c>
      <c r="C922" t="n">
        <v>50</v>
      </c>
      <c r="D922" t="inlineStr">
        <is>
          <t>Captrain Polska Sp.z.o.o.</t>
        </is>
      </c>
      <c r="E922" t="inlineStr">
        <is>
          <t>100024</t>
        </is>
      </c>
      <c r="F922" t="inlineStr">
        <is>
          <t>ul. Powstancow Slaskich 7a</t>
        </is>
      </c>
      <c r="G922" t="inlineStr">
        <is>
          <t>53-332</t>
        </is>
      </c>
      <c r="H922" t="inlineStr">
        <is>
          <t>Wroclaw</t>
        </is>
      </c>
      <c r="I922" t="inlineStr">
        <is>
          <t>PL</t>
        </is>
      </c>
      <c r="J922" t="inlineStr">
        <is>
          <t>SGNS_M13</t>
        </is>
      </c>
      <c r="K922" t="inlineStr">
        <is>
          <t>37 80 4564 808-6</t>
        </is>
      </c>
      <c r="L922" t="inlineStr">
        <is>
          <t>2024-0035</t>
        </is>
      </c>
      <c r="M922" s="6" t="n">
        <v>45672</v>
      </c>
      <c r="N922" s="6" t="n">
        <v>46387</v>
      </c>
      <c r="O922" t="n">
        <v>17.95</v>
      </c>
    </row>
    <row r="923" hidden="1" s="287">
      <c r="A923" t="inlineStr">
        <is>
          <t>V200049</t>
        </is>
      </c>
      <c r="B923" t="n">
        <v>12</v>
      </c>
      <c r="C923" t="n">
        <v>50</v>
      </c>
      <c r="D923" t="inlineStr">
        <is>
          <t>PCC Intermodal S.A.</t>
        </is>
      </c>
      <c r="E923" t="inlineStr">
        <is>
          <t>100761</t>
        </is>
      </c>
      <c r="F923" t="inlineStr">
        <is>
          <t>ul Hutnicza 16</t>
        </is>
      </c>
      <c r="G923" t="inlineStr">
        <is>
          <t>81-061</t>
        </is>
      </c>
      <c r="H923" t="inlineStr">
        <is>
          <t>Gdynia</t>
        </is>
      </c>
      <c r="I923" t="inlineStr">
        <is>
          <t>PL</t>
        </is>
      </c>
      <c r="J923" t="inlineStr">
        <is>
          <t>SGGMRS_M5</t>
        </is>
      </c>
      <c r="K923" t="inlineStr">
        <is>
          <t>37 80 4953 384-7</t>
        </is>
      </c>
      <c r="L923" t="inlineStr">
        <is>
          <t>2024-0040</t>
        </is>
      </c>
      <c r="M923" s="6" t="n">
        <v>45677</v>
      </c>
      <c r="N923" s="6" t="n">
        <v>47867</v>
      </c>
      <c r="O923" t="n">
        <v>30</v>
      </c>
    </row>
    <row r="924" hidden="1" s="287">
      <c r="A924" t="inlineStr">
        <is>
          <t>V300063</t>
        </is>
      </c>
      <c r="B924" t="n">
        <v>15</v>
      </c>
      <c r="C924" t="n">
        <v>50</v>
      </c>
      <c r="D924" t="inlineStr">
        <is>
          <t>Kombiverkehr GmbH und Co. KG</t>
        </is>
      </c>
      <c r="E924" t="inlineStr">
        <is>
          <t>100332</t>
        </is>
      </c>
      <c r="F924" t="inlineStr">
        <is>
          <t>Zum Laurenburger Hof 76</t>
        </is>
      </c>
      <c r="G924" t="inlineStr">
        <is>
          <t>60594</t>
        </is>
      </c>
      <c r="H924" t="inlineStr">
        <is>
          <t>Frankfurt am Main</t>
        </is>
      </c>
      <c r="I924" t="inlineStr">
        <is>
          <t>DE</t>
        </is>
      </c>
      <c r="J924" t="inlineStr">
        <is>
          <t>SDGGMRSS_M32</t>
        </is>
      </c>
      <c r="K924" t="inlineStr">
        <is>
          <t>37 80 4992 846-8</t>
        </is>
      </c>
      <c r="L924" t="inlineStr">
        <is>
          <t>2024-0036</t>
        </is>
      </c>
      <c r="M924" s="6" t="n">
        <v>45720</v>
      </c>
      <c r="N924" s="6" t="n">
        <v>46477</v>
      </c>
      <c r="O924" t="n">
        <v>0</v>
      </c>
    </row>
    <row r="925" hidden="1" s="287">
      <c r="A925" t="inlineStr">
        <is>
          <t>V300065</t>
        </is>
      </c>
      <c r="B925" t="n">
        <v>7</v>
      </c>
      <c r="C925" t="n">
        <v>50</v>
      </c>
      <c r="D925" t="inlineStr">
        <is>
          <t>Martin Tolksdorf Logistics GmbH</t>
        </is>
      </c>
      <c r="E925" t="inlineStr">
        <is>
          <t>100787</t>
        </is>
      </c>
      <c r="F925" t="inlineStr">
        <is>
          <t>Bahnhofstrasse 47</t>
        </is>
      </c>
      <c r="G925" t="inlineStr">
        <is>
          <t>65611</t>
        </is>
      </c>
      <c r="H925" t="inlineStr">
        <is>
          <t>Brechen</t>
        </is>
      </c>
      <c r="I925" t="inlineStr">
        <is>
          <t>DE</t>
        </is>
      </c>
      <c r="J925" t="inlineStr">
        <is>
          <t>SGGRSS_M2</t>
        </is>
      </c>
      <c r="K925" t="inlineStr">
        <is>
          <t>37 80 4980 272-1</t>
        </is>
      </c>
      <c r="L925" t="inlineStr">
        <is>
          <t>2025-0003</t>
        </is>
      </c>
      <c r="M925" s="6" t="n">
        <v>45709</v>
      </c>
      <c r="N925" s="6" t="n">
        <v>46315</v>
      </c>
      <c r="O925" t="n">
        <v>31.5</v>
      </c>
    </row>
    <row r="926" hidden="1" s="287">
      <c r="A926" t="inlineStr">
        <is>
          <t>V300067</t>
        </is>
      </c>
      <c r="B926" t="n">
        <v>8</v>
      </c>
      <c r="C926" t="n">
        <v>50</v>
      </c>
      <c r="D926" t="inlineStr">
        <is>
          <t>Mindener Kreisbahnen GmbH</t>
        </is>
      </c>
      <c r="E926" t="inlineStr">
        <is>
          <t>100038</t>
        </is>
      </c>
      <c r="F926" t="inlineStr">
        <is>
          <t>Karlstrasse 48</t>
        </is>
      </c>
      <c r="G926" t="inlineStr">
        <is>
          <t>32423</t>
        </is>
      </c>
      <c r="H926" t="inlineStr">
        <is>
          <t>Minden</t>
        </is>
      </c>
      <c r="I926" t="inlineStr">
        <is>
          <t>DE</t>
        </is>
      </c>
      <c r="J926" t="inlineStr">
        <is>
          <t>SGGRS_M19</t>
        </is>
      </c>
      <c r="K926" t="inlineStr">
        <is>
          <t>35 80 4950 144-0</t>
        </is>
      </c>
      <c r="L926" t="inlineStr">
        <is>
          <t>2025-0002</t>
        </is>
      </c>
      <c r="M926" s="6" t="n">
        <v>45727</v>
      </c>
      <c r="N926" s="6" t="n">
        <v>46095</v>
      </c>
      <c r="O926" t="n">
        <v>27.79</v>
      </c>
    </row>
    <row r="927" hidden="1" s="287">
      <c r="A927" t="inlineStr">
        <is>
          <t>V200051</t>
        </is>
      </c>
      <c r="B927" t="n">
        <v>12</v>
      </c>
      <c r="C927" t="n">
        <v>50</v>
      </c>
      <c r="D927" t="inlineStr">
        <is>
          <t>Grampet Rail d.o.o.</t>
        </is>
      </c>
      <c r="E927" t="inlineStr">
        <is>
          <t>100789</t>
        </is>
      </c>
      <c r="F927" t="inlineStr">
        <is>
          <t>Koturaska 49</t>
        </is>
      </c>
      <c r="G927" t="inlineStr">
        <is>
          <t>10000</t>
        </is>
      </c>
      <c r="H927" t="inlineStr">
        <is>
          <t>Zagreb</t>
        </is>
      </c>
      <c r="I927" t="inlineStr">
        <is>
          <t>HR</t>
        </is>
      </c>
      <c r="J927" t="inlineStr">
        <is>
          <t>SGGRSS_M2</t>
        </is>
      </c>
      <c r="K927" t="inlineStr">
        <is>
          <t>37 80 4980 646-6</t>
        </is>
      </c>
      <c r="L927" t="inlineStr">
        <is>
          <t>2025-0006</t>
        </is>
      </c>
      <c r="M927" s="6" t="n">
        <v>45744</v>
      </c>
      <c r="N927" s="6" t="n">
        <v>46473</v>
      </c>
      <c r="O927" t="n">
        <v>20.18</v>
      </c>
    </row>
    <row r="928" hidden="1" s="287">
      <c r="A928" t="inlineStr">
        <is>
          <t>V400010</t>
        </is>
      </c>
      <c r="B928" t="n">
        <v>9</v>
      </c>
      <c r="C928" t="n">
        <v>50</v>
      </c>
      <c r="D928" t="inlineStr">
        <is>
          <t>DB Cargo AG</t>
        </is>
      </c>
      <c r="E928" t="inlineStr">
        <is>
          <t>100000</t>
        </is>
      </c>
      <c r="F928" t="inlineStr">
        <is>
          <t>Rheinstrasse 2</t>
        </is>
      </c>
      <c r="G928" t="inlineStr">
        <is>
          <t>55116</t>
        </is>
      </c>
      <c r="H928" t="inlineStr">
        <is>
          <t>Mainz</t>
        </is>
      </c>
      <c r="I928" t="inlineStr">
        <is>
          <t>DE</t>
        </is>
      </c>
      <c r="J928" t="inlineStr">
        <is>
          <t>SGGRSS_M2</t>
        </is>
      </c>
      <c r="K928" t="inlineStr">
        <is>
          <t>37 80 4980 603-7</t>
        </is>
      </c>
      <c r="L928" t="inlineStr">
        <is>
          <t>2021-2420</t>
        </is>
      </c>
      <c r="M928" s="6" t="n">
        <v>45891</v>
      </c>
      <c r="N928" s="6" t="n">
        <v>47330</v>
      </c>
      <c r="O928" t="n">
        <v>26.23</v>
      </c>
    </row>
    <row r="929" hidden="1" s="287">
      <c r="A929" t="inlineStr">
        <is>
          <t>V100061</t>
        </is>
      </c>
      <c r="B929" t="n">
        <v>32</v>
      </c>
      <c r="C929" t="n">
        <v>20</v>
      </c>
      <c r="D929" t="inlineStr">
        <is>
          <t>Rail Cargo Austria AG</t>
        </is>
      </c>
      <c r="E929" t="inlineStr">
        <is>
          <t>100020</t>
        </is>
      </c>
      <c r="F929" t="inlineStr">
        <is>
          <t>Am Hauptbahnhof 2</t>
        </is>
      </c>
      <c r="G929" t="inlineStr">
        <is>
          <t>1100</t>
        </is>
      </c>
      <c r="H929" t="inlineStr">
        <is>
          <t>Wien</t>
        </is>
      </c>
      <c r="I929" t="inlineStr">
        <is>
          <t>AT</t>
        </is>
      </c>
      <c r="J929" t="inlineStr">
        <is>
          <t>EANOS_95</t>
        </is>
      </c>
      <c r="K929" t="inlineStr"/>
      <c r="L929" t="inlineStr">
        <is>
          <t>2025-0008</t>
        </is>
      </c>
      <c r="M929" s="6" t="n">
        <v>46136</v>
      </c>
      <c r="N929" s="6" t="n">
        <v>50518</v>
      </c>
      <c r="O929" t="n">
        <v>26</v>
      </c>
    </row>
    <row r="930" hidden="1" s="287">
      <c r="A930" t="inlineStr">
        <is>
          <t>V200003</t>
        </is>
      </c>
      <c r="B930" t="n">
        <v>62</v>
      </c>
      <c r="C930" t="n">
        <v>50</v>
      </c>
      <c r="D930" t="inlineStr">
        <is>
          <t>RTB Cargo Netherlands B.V.</t>
        </is>
      </c>
      <c r="E930" t="inlineStr">
        <is>
          <t>100002</t>
        </is>
      </c>
      <c r="F930" t="inlineStr">
        <is>
          <t>Albert-Plesmanweg 57</t>
        </is>
      </c>
      <c r="G930" t="inlineStr">
        <is>
          <t>3088GB</t>
        </is>
      </c>
      <c r="H930" t="inlineStr">
        <is>
          <t>Rotterdam</t>
        </is>
      </c>
      <c r="I930" t="inlineStr">
        <is>
          <t>NL</t>
        </is>
      </c>
      <c r="J930" t="inlineStr">
        <is>
          <t>SGGRSS_M2</t>
        </is>
      </c>
      <c r="K930" t="inlineStr">
        <is>
          <t>37 80 4980 747-2</t>
        </is>
      </c>
      <c r="L930" t="inlineStr">
        <is>
          <t>2020-0001</t>
        </is>
      </c>
      <c r="M930" s="6" t="n">
        <v>45748</v>
      </c>
      <c r="N930" s="6" t="n">
        <v>46081</v>
      </c>
      <c r="O930" t="n">
        <v>32</v>
      </c>
    </row>
    <row r="931" hidden="1" s="287">
      <c r="A931" t="inlineStr">
        <is>
          <t>V200052</t>
        </is>
      </c>
      <c r="B931" t="n">
        <v>13</v>
      </c>
      <c r="C931" t="n">
        <v>50</v>
      </c>
      <c r="D931" t="inlineStr">
        <is>
          <t>CargoBeamer intermodal op. GmbH</t>
        </is>
      </c>
      <c r="E931" t="inlineStr">
        <is>
          <t>100005</t>
        </is>
      </c>
      <c r="F931" t="inlineStr">
        <is>
          <t>Kreuzstrasse 12</t>
        </is>
      </c>
      <c r="G931" t="inlineStr">
        <is>
          <t>04103</t>
        </is>
      </c>
      <c r="H931" t="inlineStr">
        <is>
          <t>Leipzig</t>
        </is>
      </c>
      <c r="I931" t="inlineStr">
        <is>
          <t>DE</t>
        </is>
      </c>
      <c r="J931" t="inlineStr">
        <is>
          <t>SGNSS_M40</t>
        </is>
      </c>
      <c r="K931" t="inlineStr">
        <is>
          <t>33 80 4552 660-9</t>
        </is>
      </c>
      <c r="L931" t="inlineStr">
        <is>
          <t>2025-0009</t>
        </is>
      </c>
      <c r="M931" s="6" t="n">
        <v>45809</v>
      </c>
      <c r="N931" s="6" t="n">
        <v>46538</v>
      </c>
      <c r="O931" t="n">
        <v>24.3</v>
      </c>
    </row>
    <row r="932" hidden="1" s="287">
      <c r="A932" t="inlineStr">
        <is>
          <t>V300068</t>
        </is>
      </c>
      <c r="B932" t="n">
        <v>12</v>
      </c>
      <c r="C932" t="n">
        <v>50</v>
      </c>
      <c r="D932" t="inlineStr">
        <is>
          <t>G.T.S.General Transport Services SpA</t>
        </is>
      </c>
      <c r="E932" t="inlineStr">
        <is>
          <t>100012</t>
        </is>
      </c>
      <c r="F932" t="inlineStr">
        <is>
          <t>Via Sasha Muciaccia 15</t>
        </is>
      </c>
      <c r="G932" t="inlineStr">
        <is>
          <t>70132</t>
        </is>
      </c>
      <c r="H932" t="inlineStr">
        <is>
          <t>Bari</t>
        </is>
      </c>
      <c r="I932" t="inlineStr">
        <is>
          <t>IT</t>
        </is>
      </c>
      <c r="J932" t="inlineStr">
        <is>
          <t>SDGGMRSS_M8</t>
        </is>
      </c>
      <c r="K932" t="inlineStr">
        <is>
          <t>37 80 4992 740-3</t>
        </is>
      </c>
      <c r="L932" t="inlineStr">
        <is>
          <t>2025-0013</t>
        </is>
      </c>
      <c r="M932" s="6" t="n">
        <v>45962</v>
      </c>
      <c r="N932" s="6" t="n">
        <v>46691</v>
      </c>
      <c r="O932" t="n">
        <v>45</v>
      </c>
    </row>
    <row r="933" hidden="1" s="287">
      <c r="A933" t="inlineStr">
        <is>
          <t>V300080</t>
        </is>
      </c>
      <c r="B933" t="n">
        <v>14</v>
      </c>
      <c r="C933" t="n">
        <v>50</v>
      </c>
      <c r="D933" t="inlineStr">
        <is>
          <t>Weco Rail GmbH</t>
        </is>
      </c>
      <c r="E933" t="inlineStr">
        <is>
          <t>100763</t>
        </is>
      </c>
      <c r="F933" t="inlineStr">
        <is>
          <t>Tanbruckgrasse 3</t>
        </is>
      </c>
      <c r="G933" t="inlineStr">
        <is>
          <t>1120</t>
        </is>
      </c>
      <c r="H933" t="inlineStr">
        <is>
          <t>Wien</t>
        </is>
      </c>
      <c r="I933" t="inlineStr">
        <is>
          <t>AT</t>
        </is>
      </c>
      <c r="J933" t="inlineStr">
        <is>
          <t>SGGMRSS_M4</t>
        </is>
      </c>
      <c r="K933" t="inlineStr">
        <is>
          <t>37 80 4963 213-6</t>
        </is>
      </c>
      <c r="L933" t="inlineStr">
        <is>
          <t>2025-0014</t>
        </is>
      </c>
      <c r="M933" s="6" t="n">
        <v>45931</v>
      </c>
      <c r="N933" s="6" t="n">
        <v>46660</v>
      </c>
      <c r="O933" t="n">
        <v>26</v>
      </c>
    </row>
    <row r="934" hidden="1" s="287">
      <c r="A934" t="inlineStr">
        <is>
          <t>V720004</t>
        </is>
      </c>
      <c r="B934" t="n">
        <v>7</v>
      </c>
      <c r="C934" t="n">
        <v>50</v>
      </c>
      <c r="D934" t="inlineStr">
        <is>
          <t>Necoss GmbH</t>
        </is>
      </c>
      <c r="E934" t="inlineStr">
        <is>
          <t>100014</t>
        </is>
      </c>
      <c r="F934" t="inlineStr">
        <is>
          <t>Bahnhofplatz 42</t>
        </is>
      </c>
      <c r="G934" t="inlineStr">
        <is>
          <t>28195</t>
        </is>
      </c>
      <c r="H934" t="inlineStr">
        <is>
          <t>Bremen</t>
        </is>
      </c>
      <c r="I934" t="inlineStr">
        <is>
          <t>DE</t>
        </is>
      </c>
      <c r="J934" t="inlineStr">
        <is>
          <t>SGGRS_M19</t>
        </is>
      </c>
      <c r="K934" t="inlineStr">
        <is>
          <t>35 80 4950 154-9</t>
        </is>
      </c>
      <c r="L934" t="inlineStr">
        <is>
          <t>2025-0025</t>
        </is>
      </c>
      <c r="M934" s="6" t="n">
        <v>46023</v>
      </c>
      <c r="N934" s="6" t="n">
        <v>46387</v>
      </c>
      <c r="O934" t="n">
        <v>26.75</v>
      </c>
    </row>
    <row r="935" hidden="1" s="287">
      <c r="A935" t="inlineStr">
        <is>
          <t>V200055</t>
        </is>
      </c>
      <c r="B935" t="n">
        <v>9</v>
      </c>
      <c r="C935" t="n">
        <v>50</v>
      </c>
      <c r="D935" t="inlineStr">
        <is>
          <t>zigsXpress GmbH</t>
        </is>
      </c>
      <c r="E935" t="inlineStr">
        <is>
          <t>100008</t>
        </is>
      </c>
      <c r="F935" t="inlineStr">
        <is>
          <t>Afrikastrasse 3</t>
        </is>
      </c>
      <c r="G935" t="inlineStr">
        <is>
          <t>20457</t>
        </is>
      </c>
      <c r="H935" t="inlineStr">
        <is>
          <t>Hamburg</t>
        </is>
      </c>
      <c r="I935" t="inlineStr">
        <is>
          <t>DE</t>
        </is>
      </c>
      <c r="J935" t="inlineStr">
        <is>
          <t>SGGRS_M19</t>
        </is>
      </c>
      <c r="K935" t="inlineStr">
        <is>
          <t>35 80 4950 124-2</t>
        </is>
      </c>
      <c r="L935" t="inlineStr">
        <is>
          <t>2025-0028</t>
        </is>
      </c>
      <c r="M935" s="6" t="n">
        <v>45974</v>
      </c>
      <c r="N935" s="6" t="n">
        <v>46752</v>
      </c>
      <c r="O935" t="n">
        <v>23.35</v>
      </c>
    </row>
    <row r="936" hidden="1" s="287">
      <c r="A936" t="inlineStr">
        <is>
          <t>V720005</t>
        </is>
      </c>
      <c r="B936" t="n">
        <v>32</v>
      </c>
      <c r="C936" t="n">
        <v>20</v>
      </c>
      <c r="D936" t="inlineStr">
        <is>
          <t>LAUDE Smart Intermodal S.A.</t>
        </is>
      </c>
      <c r="E936" t="inlineStr">
        <is>
          <t>100026</t>
        </is>
      </c>
      <c r="F936" t="inlineStr">
        <is>
          <t>ul. Wroclawska 131</t>
        </is>
      </c>
      <c r="G936" t="inlineStr">
        <is>
          <t>87-100</t>
        </is>
      </c>
      <c r="H936" t="inlineStr">
        <is>
          <t>Torun</t>
        </is>
      </c>
      <c r="I936" t="inlineStr">
        <is>
          <t>PL</t>
        </is>
      </c>
      <c r="J936" t="inlineStr">
        <is>
          <t>SDGGMRS_DTW</t>
        </is>
      </c>
      <c r="K936" t="inlineStr"/>
      <c r="L936" t="inlineStr">
        <is>
          <t>2025-0031</t>
        </is>
      </c>
      <c r="M936" s="6" t="n">
        <v>45992</v>
      </c>
      <c r="N936" s="6" t="n">
        <v>46387</v>
      </c>
      <c r="O936" t="n">
        <v>49.25</v>
      </c>
    </row>
    <row r="937" hidden="1" s="287">
      <c r="A937" t="inlineStr">
        <is>
          <t>V730008</t>
        </is>
      </c>
      <c r="B937" t="n">
        <v>32</v>
      </c>
      <c r="C937" t="n">
        <v>20</v>
      </c>
      <c r="D937" t="inlineStr">
        <is>
          <t>Martin Tolksdorf Logistics GmbH</t>
        </is>
      </c>
      <c r="E937" t="inlineStr">
        <is>
          <t>100787</t>
        </is>
      </c>
      <c r="F937" t="inlineStr">
        <is>
          <t>Bahnhofstrasse 47</t>
        </is>
      </c>
      <c r="G937" t="inlineStr">
        <is>
          <t>65611</t>
        </is>
      </c>
      <c r="H937" t="inlineStr">
        <is>
          <t>Brechen</t>
        </is>
      </c>
      <c r="I937" t="inlineStr">
        <is>
          <t>DE</t>
        </is>
      </c>
      <c r="J937" t="inlineStr">
        <is>
          <t>SDGGMRS_DTW</t>
        </is>
      </c>
      <c r="K937" t="inlineStr"/>
      <c r="L937" t="inlineStr">
        <is>
          <t>2025-0034</t>
        </is>
      </c>
      <c r="M937" s="6" t="n">
        <v>45992</v>
      </c>
      <c r="N937" s="6" t="n">
        <v>46387</v>
      </c>
      <c r="O937" t="n">
        <v>62.85</v>
      </c>
    </row>
    <row r="938" hidden="1" s="287">
      <c r="A938" t="inlineStr">
        <is>
          <t>V200056</t>
        </is>
      </c>
      <c r="B938" t="n">
        <v>1</v>
      </c>
      <c r="C938" t="n">
        <v>50</v>
      </c>
      <c r="D938" t="inlineStr">
        <is>
          <t>WRS Widmer Rail Services AG</t>
        </is>
      </c>
      <c r="E938" t="inlineStr">
        <is>
          <t>100796</t>
        </is>
      </c>
      <c r="F938" t="inlineStr">
        <is>
          <t>Emmetterstrasse 3</t>
        </is>
      </c>
      <c r="G938" t="inlineStr">
        <is>
          <t>6375</t>
        </is>
      </c>
      <c r="H938" t="inlineStr">
        <is>
          <t>Beckenried</t>
        </is>
      </c>
      <c r="I938" t="inlineStr">
        <is>
          <t>CH</t>
        </is>
      </c>
      <c r="J938" t="inlineStr">
        <is>
          <t>SDGGMRS_M7</t>
        </is>
      </c>
      <c r="K938" t="inlineStr">
        <is>
          <t>37 80 4993 253-6</t>
        </is>
      </c>
      <c r="L938" t="inlineStr">
        <is>
          <t>2025-0036</t>
        </is>
      </c>
      <c r="M938" s="6" t="n">
        <v>46013</v>
      </c>
      <c r="N938" s="6" t="n">
        <v>47118</v>
      </c>
      <c r="O938" t="n">
        <v>49.8</v>
      </c>
    </row>
    <row r="939" hidden="1" s="287">
      <c r="A939" t="inlineStr">
        <is>
          <t>V730009</t>
        </is>
      </c>
      <c r="B939" t="n">
        <v>12</v>
      </c>
      <c r="C939" t="n">
        <v>50</v>
      </c>
      <c r="D939" t="inlineStr">
        <is>
          <t>NAVILAND CARGO SAS</t>
        </is>
      </c>
      <c r="E939" t="inlineStr">
        <is>
          <t>100432</t>
        </is>
      </c>
      <c r="F939" t="inlineStr">
        <is>
          <t>26 Quai Charles Pasqua</t>
        </is>
      </c>
      <c r="G939" t="inlineStr">
        <is>
          <t>92300</t>
        </is>
      </c>
      <c r="H939" t="inlineStr">
        <is>
          <t>Levallois-Perret</t>
        </is>
      </c>
      <c r="I939" t="inlineStr">
        <is>
          <t>FR</t>
        </is>
      </c>
      <c r="J939" t="inlineStr">
        <is>
          <t>SGGRSS_M20</t>
        </is>
      </c>
      <c r="K939" t="inlineStr">
        <is>
          <t>33 80 4960 093-9</t>
        </is>
      </c>
      <c r="L939" t="inlineStr">
        <is>
          <t>2025-0030</t>
        </is>
      </c>
      <c r="M939" s="6" t="n">
        <v>45992</v>
      </c>
      <c r="N939" s="6" t="n">
        <v>46721</v>
      </c>
      <c r="O939" t="n">
        <v>20.5</v>
      </c>
    </row>
    <row r="940" hidden="1" s="287">
      <c r="A940" t="inlineStr">
        <is>
          <t>V300055</t>
        </is>
      </c>
      <c r="B940" t="n">
        <v>54</v>
      </c>
      <c r="C940" t="n">
        <v>50</v>
      </c>
      <c r="D940" t="inlineStr">
        <is>
          <t>Weco Rail GmbH</t>
        </is>
      </c>
      <c r="E940" t="inlineStr">
        <is>
          <t>100763</t>
        </is>
      </c>
      <c r="F940" t="inlineStr">
        <is>
          <t>Tanbruckgrasse 3</t>
        </is>
      </c>
      <c r="G940" t="inlineStr">
        <is>
          <t>1120</t>
        </is>
      </c>
      <c r="H940" t="inlineStr">
        <is>
          <t>Wien</t>
        </is>
      </c>
      <c r="I940" t="inlineStr">
        <is>
          <t>AT</t>
        </is>
      </c>
      <c r="J940" t="inlineStr">
        <is>
          <t>SGGMRSS_M4</t>
        </is>
      </c>
      <c r="K940" t="inlineStr">
        <is>
          <t>37 80 4963 170-8</t>
        </is>
      </c>
      <c r="L940" t="inlineStr">
        <is>
          <t>2024-0008</t>
        </is>
      </c>
      <c r="M940" s="6" t="n">
        <v>45992</v>
      </c>
      <c r="N940" s="6" t="n">
        <v>46669</v>
      </c>
      <c r="O940" t="n">
        <v>27.5</v>
      </c>
    </row>
    <row r="941" hidden="1" s="287">
      <c r="A941" t="inlineStr">
        <is>
          <t>V200058</t>
        </is>
      </c>
      <c r="B941" t="n">
        <v>6</v>
      </c>
      <c r="C941" t="n">
        <v>50</v>
      </c>
      <c r="D941" t="inlineStr">
        <is>
          <t>LION Logistics GmbH</t>
        </is>
      </c>
      <c r="E941" t="inlineStr">
        <is>
          <t>100029</t>
        </is>
      </c>
      <c r="F941" t="inlineStr">
        <is>
          <t>Holunderweg 1</t>
        </is>
      </c>
      <c r="G941" t="inlineStr">
        <is>
          <t>03149</t>
        </is>
      </c>
      <c r="H941" t="inlineStr">
        <is>
          <t>Forst</t>
        </is>
      </c>
      <c r="I941" t="inlineStr">
        <is>
          <t>DE</t>
        </is>
      </c>
      <c r="J941" t="inlineStr">
        <is>
          <t>SGGNS_M11</t>
        </is>
      </c>
      <c r="K941" t="inlineStr">
        <is>
          <t>37 80 4561 347-8</t>
        </is>
      </c>
      <c r="L941" t="inlineStr">
        <is>
          <t>2022-0004</t>
        </is>
      </c>
      <c r="M941" s="6" t="n">
        <v>44743</v>
      </c>
      <c r="N941" s="6" t="n">
        <v>46295</v>
      </c>
      <c r="O941" t="n">
        <v>24.55</v>
      </c>
    </row>
    <row r="942" hidden="1" s="287">
      <c r="A942" t="inlineStr">
        <is>
          <t>V200059</t>
        </is>
      </c>
      <c r="B942" t="n">
        <v>10</v>
      </c>
      <c r="C942" t="n">
        <v>50</v>
      </c>
      <c r="D942" t="inlineStr">
        <is>
          <t>LION Logistics GmbH</t>
        </is>
      </c>
      <c r="E942" t="inlineStr">
        <is>
          <t>100029</t>
        </is>
      </c>
      <c r="F942" t="inlineStr">
        <is>
          <t>Holunderweg 1</t>
        </is>
      </c>
      <c r="G942" t="inlineStr">
        <is>
          <t>03149</t>
        </is>
      </c>
      <c r="H942" t="inlineStr">
        <is>
          <t>Forst</t>
        </is>
      </c>
      <c r="I942" t="inlineStr">
        <is>
          <t>DE</t>
        </is>
      </c>
      <c r="J942" t="inlineStr">
        <is>
          <t>SGGNS_M11</t>
        </is>
      </c>
      <c r="K942" t="inlineStr">
        <is>
          <t>37 80 4561 377-5</t>
        </is>
      </c>
      <c r="L942" t="inlineStr">
        <is>
          <t>2022-0021</t>
        </is>
      </c>
      <c r="M942" s="6" t="n">
        <v>44835</v>
      </c>
      <c r="N942" s="6" t="n">
        <v>46477</v>
      </c>
      <c r="O942" t="n">
        <v>26.55</v>
      </c>
    </row>
    <row r="943" hidden="1" s="287">
      <c r="A943" t="inlineStr">
        <is>
          <t>V300089</t>
        </is>
      </c>
      <c r="B943" t="n">
        <v>32</v>
      </c>
      <c r="C943" t="n">
        <v>20</v>
      </c>
      <c r="D943" t="inlineStr">
        <is>
          <t>Kombiverkehr GmbH und Co. KG</t>
        </is>
      </c>
      <c r="E943" t="inlineStr">
        <is>
          <t>100332</t>
        </is>
      </c>
      <c r="F943" t="inlineStr">
        <is>
          <t>Zum Laurenburger Hof 76</t>
        </is>
      </c>
      <c r="G943" t="inlineStr">
        <is>
          <t>60594</t>
        </is>
      </c>
      <c r="H943" t="inlineStr">
        <is>
          <t>Frankfurt am Main</t>
        </is>
      </c>
      <c r="I943" t="inlineStr">
        <is>
          <t>DE</t>
        </is>
      </c>
      <c r="J943" t="inlineStr">
        <is>
          <t>SGNS_60</t>
        </is>
      </c>
      <c r="K943" t="inlineStr"/>
      <c r="L943" t="inlineStr">
        <is>
          <t>2025-0038</t>
        </is>
      </c>
      <c r="M943" s="6" t="n">
        <v>46143</v>
      </c>
      <c r="N943" s="6" t="n">
        <v>46873</v>
      </c>
      <c r="O943" t="n">
        <v>23.64</v>
      </c>
    </row>
    <row r="944" hidden="1" s="287">
      <c r="A944" t="inlineStr">
        <is>
          <t>V300031</t>
        </is>
      </c>
      <c r="B944" t="n">
        <v>93</v>
      </c>
      <c r="C944" t="n">
        <v>50</v>
      </c>
      <c r="D944" t="inlineStr">
        <is>
          <t>EWG Rail Zrt.</t>
        </is>
      </c>
      <c r="E944" t="inlineStr">
        <is>
          <t>100758</t>
        </is>
      </c>
      <c r="F944" t="inlineStr">
        <is>
          <t>Váci út 76 3.em</t>
        </is>
      </c>
      <c r="G944" t="inlineStr">
        <is>
          <t>1133</t>
        </is>
      </c>
      <c r="H944" t="inlineStr">
        <is>
          <t>Budapest</t>
        </is>
      </c>
      <c r="I944" t="inlineStr">
        <is>
          <t>HU</t>
        </is>
      </c>
      <c r="J944" t="inlineStr">
        <is>
          <t>SGGRSS_M2</t>
        </is>
      </c>
      <c r="K944" t="inlineStr">
        <is>
          <t>37 80 4980 862-9</t>
        </is>
      </c>
      <c r="L944" t="inlineStr">
        <is>
          <t>2023-0008</t>
        </is>
      </c>
      <c r="M944" s="6" t="n">
        <v>46023</v>
      </c>
      <c r="N944" s="6" t="n">
        <v>46905</v>
      </c>
      <c r="O944" t="n">
        <v>19.25</v>
      </c>
    </row>
    <row r="945" hidden="1" s="287">
      <c r="A945" t="inlineStr">
        <is>
          <t>V300091</t>
        </is>
      </c>
      <c r="B945" t="n">
        <v>11</v>
      </c>
      <c r="C945" t="n">
        <v>50</v>
      </c>
      <c r="D945" t="inlineStr">
        <is>
          <t>VA-KO Vagon Konteyner Mak. Muh.</t>
        </is>
      </c>
      <c r="E945" t="inlineStr">
        <is>
          <t>100016</t>
        </is>
      </c>
      <c r="F945" t="inlineStr">
        <is>
          <t>Pro.San. Tic. A.S.</t>
        </is>
      </c>
      <c r="G945" t="inlineStr">
        <is>
          <t>06730</t>
        </is>
      </c>
      <c r="H945" t="inlineStr">
        <is>
          <t>Beypazari/Ankara</t>
        </is>
      </c>
      <c r="I945" t="inlineStr">
        <is>
          <t>TR</t>
        </is>
      </c>
      <c r="J945" t="inlineStr">
        <is>
          <t>SGGMRS_M35</t>
        </is>
      </c>
      <c r="K945" t="inlineStr">
        <is>
          <t>37 80 4953 463-9</t>
        </is>
      </c>
      <c r="L945" t="inlineStr">
        <is>
          <t>2025-0039</t>
        </is>
      </c>
      <c r="M945" s="6" t="n">
        <v>45949</v>
      </c>
      <c r="N945" s="6" t="n">
        <v>46312</v>
      </c>
      <c r="O945" t="n">
        <v>35.85</v>
      </c>
    </row>
    <row r="946" hidden="1" s="287">
      <c r="A946" t="inlineStr">
        <is>
          <t>V720006</t>
        </is>
      </c>
      <c r="B946" t="n">
        <v>7</v>
      </c>
      <c r="C946" t="n">
        <v>50</v>
      </c>
      <c r="D946" t="inlineStr">
        <is>
          <t>RAILDOX GmbH &amp; Co. KG</t>
        </is>
      </c>
      <c r="E946" t="inlineStr">
        <is>
          <t>100521</t>
        </is>
      </c>
      <c r="F946" t="inlineStr">
        <is>
          <t>Zum Güterbahnhof  7</t>
        </is>
      </c>
      <c r="G946" t="inlineStr">
        <is>
          <t>99085</t>
        </is>
      </c>
      <c r="H946" t="inlineStr">
        <is>
          <t>Erfurt</t>
        </is>
      </c>
      <c r="I946" t="inlineStr">
        <is>
          <t>DE</t>
        </is>
      </c>
      <c r="J946" t="inlineStr">
        <is>
          <t>SGGRSS_M2</t>
        </is>
      </c>
      <c r="K946" t="inlineStr">
        <is>
          <t>37 80 4980 401-6</t>
        </is>
      </c>
      <c r="L946" t="inlineStr">
        <is>
          <t>2025-0011</t>
        </is>
      </c>
      <c r="M946" s="6" t="n">
        <v>46023</v>
      </c>
      <c r="N946" s="6" t="n">
        <v>46418</v>
      </c>
      <c r="O946" t="n">
        <v>30</v>
      </c>
    </row>
    <row r="947" hidden="1" s="287">
      <c r="A947" t="inlineStr">
        <is>
          <t>V100066</t>
        </is>
      </c>
      <c r="B947" t="n">
        <v>126</v>
      </c>
      <c r="C947" t="n">
        <v>50</v>
      </c>
      <c r="D947" t="inlineStr">
        <is>
          <t>Grenland Rail AS</t>
        </is>
      </c>
      <c r="E947" t="inlineStr">
        <is>
          <t>100268</t>
        </is>
      </c>
      <c r="F947" t="inlineStr">
        <is>
          <t>Nybergflata 2</t>
        </is>
      </c>
      <c r="G947" t="inlineStr">
        <is>
          <t>3737</t>
        </is>
      </c>
      <c r="H947" t="inlineStr">
        <is>
          <t>Skien</t>
        </is>
      </c>
      <c r="I947" t="inlineStr">
        <is>
          <t>NO</t>
        </is>
      </c>
      <c r="J947" t="inlineStr">
        <is>
          <t>SGNSS_M14</t>
        </is>
      </c>
      <c r="K947" t="inlineStr">
        <is>
          <t>37 80 4565 688-1</t>
        </is>
      </c>
      <c r="L947" t="inlineStr">
        <is>
          <t>2024-0009</t>
        </is>
      </c>
      <c r="M947" s="6" t="n">
        <v>45625</v>
      </c>
      <c r="N947" s="6" t="n">
        <v>47084</v>
      </c>
      <c r="O947" t="n">
        <v>17.45</v>
      </c>
    </row>
    <row r="948" hidden="1" s="287">
      <c r="A948" t="inlineStr">
        <is>
          <t>V100068</t>
        </is>
      </c>
      <c r="B948" t="n">
        <v>32</v>
      </c>
      <c r="C948" t="n">
        <v>20</v>
      </c>
      <c r="D948" t="inlineStr">
        <is>
          <t>LAUDE Smart Intermodal S.A.</t>
        </is>
      </c>
      <c r="E948" t="inlineStr">
        <is>
          <t>100026</t>
        </is>
      </c>
      <c r="F948" t="inlineStr">
        <is>
          <t>ul. Wroclawska 131</t>
        </is>
      </c>
      <c r="G948" t="inlineStr">
        <is>
          <t>87-100</t>
        </is>
      </c>
      <c r="H948" t="inlineStr">
        <is>
          <t>Torun</t>
        </is>
      </c>
      <c r="I948" t="inlineStr">
        <is>
          <t>PL</t>
        </is>
      </c>
      <c r="J948" t="inlineStr">
        <is>
          <t>SGMMNS_40</t>
        </is>
      </c>
      <c r="K948" t="inlineStr"/>
      <c r="L948" t="inlineStr">
        <is>
          <t>2026-0002</t>
        </is>
      </c>
      <c r="M948" s="6" t="n">
        <v>46081</v>
      </c>
      <c r="N948" s="6" t="n">
        <v>46445</v>
      </c>
      <c r="O948" t="n">
        <v>16.85</v>
      </c>
    </row>
    <row r="949" hidden="1" s="287">
      <c r="A949" t="inlineStr">
        <is>
          <t>V100013</t>
        </is>
      </c>
      <c r="B949" t="n">
        <v>11</v>
      </c>
      <c r="C949" t="n">
        <v>50</v>
      </c>
      <c r="D949" t="inlineStr">
        <is>
          <t>Rail Cargo Austria AG</t>
        </is>
      </c>
      <c r="E949" t="inlineStr">
        <is>
          <t>100020</t>
        </is>
      </c>
      <c r="F949" t="inlineStr">
        <is>
          <t>Am Hauptbahnhof 2</t>
        </is>
      </c>
      <c r="G949" t="inlineStr">
        <is>
          <t>1100</t>
        </is>
      </c>
      <c r="H949" t="inlineStr">
        <is>
          <t>Wien</t>
        </is>
      </c>
      <c r="I949" t="inlineStr">
        <is>
          <t>AT</t>
        </is>
      </c>
      <c r="J949" t="inlineStr">
        <is>
          <t>SDGGMRSS_M8</t>
        </is>
      </c>
      <c r="K949" t="inlineStr">
        <is>
          <t>37 80 4956 568-2</t>
        </is>
      </c>
      <c r="L949" t="inlineStr">
        <is>
          <t>2021-0035</t>
        </is>
      </c>
      <c r="M949" s="6" t="n">
        <v>44501</v>
      </c>
      <c r="N949" s="6" t="n">
        <v>46326</v>
      </c>
      <c r="O949" t="n">
        <v>37</v>
      </c>
    </row>
    <row r="950" hidden="1" s="287">
      <c r="A950" t="inlineStr">
        <is>
          <t>V300002</t>
        </is>
      </c>
      <c r="B950" t="n">
        <v>57</v>
      </c>
      <c r="C950" t="n">
        <v>50</v>
      </c>
      <c r="D950" t="inlineStr">
        <is>
          <t>Contargo Rail Services GmbH</t>
        </is>
      </c>
      <c r="E950" t="inlineStr">
        <is>
          <t>100001</t>
        </is>
      </c>
      <c r="F950" t="inlineStr">
        <is>
          <t>Rheinkaistrasse 2</t>
        </is>
      </c>
      <c r="G950" t="inlineStr">
        <is>
          <t>68159</t>
        </is>
      </c>
      <c r="H950" t="inlineStr">
        <is>
          <t>Mannheim</t>
        </is>
      </c>
      <c r="I950" t="inlineStr">
        <is>
          <t>DE</t>
        </is>
      </c>
      <c r="J950" t="inlineStr">
        <is>
          <t>SGNSS_M14</t>
        </is>
      </c>
      <c r="K950" t="inlineStr">
        <is>
          <t>37 80 4565 394-6</t>
        </is>
      </c>
      <c r="L950" t="inlineStr">
        <is>
          <t>2020-0004</t>
        </is>
      </c>
      <c r="M950" s="6" t="n">
        <v>44512</v>
      </c>
      <c r="N950" s="6" t="n">
        <v>46387</v>
      </c>
      <c r="O950" t="n">
        <v>28.2</v>
      </c>
    </row>
    <row r="951" hidden="1" s="287">
      <c r="A951" t="inlineStr">
        <is>
          <t>V400005</t>
        </is>
      </c>
      <c r="B951" t="n">
        <v>11</v>
      </c>
      <c r="C951" t="n">
        <v>50</v>
      </c>
      <c r="D951" t="inlineStr">
        <is>
          <t>DB Cargo AG</t>
        </is>
      </c>
      <c r="E951" t="inlineStr">
        <is>
          <t>100000</t>
        </is>
      </c>
      <c r="F951" t="inlineStr">
        <is>
          <t>Rheinstrasse 2</t>
        </is>
      </c>
      <c r="G951" t="inlineStr">
        <is>
          <t>55116</t>
        </is>
      </c>
      <c r="H951" t="inlineStr">
        <is>
          <t>Mainz</t>
        </is>
      </c>
      <c r="I951" t="inlineStr">
        <is>
          <t>DE</t>
        </is>
      </c>
      <c r="J951" t="inlineStr">
        <is>
          <t>SGGNS_M11</t>
        </is>
      </c>
      <c r="K951" t="inlineStr">
        <is>
          <t>37 80 4561 422-9</t>
        </is>
      </c>
      <c r="L951" t="inlineStr">
        <is>
          <t>2021-2420</t>
        </is>
      </c>
      <c r="M951" s="6" t="n">
        <v>44930</v>
      </c>
      <c r="N951" s="6" t="n">
        <v>47087</v>
      </c>
      <c r="O951" t="n">
        <v>24.4</v>
      </c>
    </row>
    <row r="952" hidden="1" s="287">
      <c r="A952" t="inlineStr">
        <is>
          <t>V300023</t>
        </is>
      </c>
      <c r="B952" t="n">
        <v>12</v>
      </c>
      <c r="C952" t="n">
        <v>50</v>
      </c>
      <c r="D952" t="inlineStr">
        <is>
          <t>Oceanogate Italia S.r.l.</t>
        </is>
      </c>
      <c r="E952" t="inlineStr">
        <is>
          <t>100010</t>
        </is>
      </c>
      <c r="F952" t="inlineStr">
        <is>
          <t>Via Primo Maggio 1</t>
        </is>
      </c>
      <c r="G952" t="inlineStr">
        <is>
          <t>20066</t>
        </is>
      </c>
      <c r="H952" t="inlineStr">
        <is>
          <t>Melzo (MI)</t>
        </is>
      </c>
      <c r="I952" t="inlineStr">
        <is>
          <t>IT</t>
        </is>
      </c>
      <c r="J952" t="inlineStr">
        <is>
          <t>SDGGMRSS_M8</t>
        </is>
      </c>
      <c r="K952" t="inlineStr">
        <is>
          <t>35 80 4956 115-4</t>
        </is>
      </c>
      <c r="L952" t="inlineStr">
        <is>
          <t>2022-0006</t>
        </is>
      </c>
      <c r="M952" s="6" t="n">
        <v>44945</v>
      </c>
      <c r="N952" s="6" t="n">
        <v>46387</v>
      </c>
      <c r="O952" t="n">
        <v>66.15000000000001</v>
      </c>
    </row>
    <row r="953" hidden="1" s="287">
      <c r="A953" t="inlineStr">
        <is>
          <t>V100039</t>
        </is>
      </c>
      <c r="B953" t="n">
        <v>16</v>
      </c>
      <c r="C953" t="n">
        <v>50</v>
      </c>
      <c r="D953" t="inlineStr">
        <is>
          <t>Rail Cargo Austria AG</t>
        </is>
      </c>
      <c r="E953" t="inlineStr">
        <is>
          <t>100020</t>
        </is>
      </c>
      <c r="F953" t="inlineStr">
        <is>
          <t>Am Hauptbahnhof 2</t>
        </is>
      </c>
      <c r="G953" t="inlineStr">
        <is>
          <t>1100</t>
        </is>
      </c>
      <c r="H953" t="inlineStr">
        <is>
          <t>Wien</t>
        </is>
      </c>
      <c r="I953" t="inlineStr">
        <is>
          <t>AT</t>
        </is>
      </c>
      <c r="J953" t="inlineStr">
        <is>
          <t>SDGGMRSS_M8</t>
        </is>
      </c>
      <c r="K953" t="inlineStr">
        <is>
          <t>37 80 4992 730-4</t>
        </is>
      </c>
      <c r="L953" t="inlineStr">
        <is>
          <t>2022-0023</t>
        </is>
      </c>
      <c r="M953" s="6" t="n">
        <v>44958</v>
      </c>
      <c r="N953" s="6" t="n">
        <v>46203</v>
      </c>
      <c r="O953" t="n">
        <v>49.9</v>
      </c>
    </row>
    <row r="954" hidden="1" s="287">
      <c r="A954" t="inlineStr">
        <is>
          <t>V300030</t>
        </is>
      </c>
      <c r="B954" t="n">
        <v>1</v>
      </c>
      <c r="C954" t="n">
        <v>50</v>
      </c>
      <c r="D954" t="inlineStr">
        <is>
          <t>EWG Rail Zrt.</t>
        </is>
      </c>
      <c r="E954" t="inlineStr">
        <is>
          <t>100758</t>
        </is>
      </c>
      <c r="F954" t="inlineStr">
        <is>
          <t>Váci út 76 3.em</t>
        </is>
      </c>
      <c r="G954" t="inlineStr">
        <is>
          <t>1133</t>
        </is>
      </c>
      <c r="H954" t="inlineStr">
        <is>
          <t>Budapest</t>
        </is>
      </c>
      <c r="I954" t="inlineStr">
        <is>
          <t>HU</t>
        </is>
      </c>
      <c r="J954" t="inlineStr">
        <is>
          <t>SGGNS_M11</t>
        </is>
      </c>
      <c r="K954" t="inlineStr">
        <is>
          <t>37 80 4561 324-7</t>
        </is>
      </c>
      <c r="L954" t="inlineStr">
        <is>
          <t>2023-0007</t>
        </is>
      </c>
      <c r="M954" s="6" t="n">
        <v>45078</v>
      </c>
      <c r="N954" s="6" t="n">
        <v>46905</v>
      </c>
      <c r="O954" t="n">
        <v>23.19</v>
      </c>
    </row>
    <row r="955" hidden="1" s="287">
      <c r="A955" t="inlineStr">
        <is>
          <t>V300032</t>
        </is>
      </c>
      <c r="B955" t="n">
        <v>1</v>
      </c>
      <c r="C955" t="n">
        <v>50</v>
      </c>
      <c r="D955" t="inlineStr">
        <is>
          <t>EWG Rail Zrt.</t>
        </is>
      </c>
      <c r="E955" t="inlineStr">
        <is>
          <t>100758</t>
        </is>
      </c>
      <c r="F955" t="inlineStr">
        <is>
          <t>Váci út 76 3.em</t>
        </is>
      </c>
      <c r="G955" t="inlineStr">
        <is>
          <t>1133</t>
        </is>
      </c>
      <c r="H955" t="inlineStr">
        <is>
          <t>Budapest</t>
        </is>
      </c>
      <c r="I955" t="inlineStr">
        <is>
          <t>HU</t>
        </is>
      </c>
      <c r="J955" t="inlineStr">
        <is>
          <t>SGGNSS_M12</t>
        </is>
      </c>
      <c r="K955" t="inlineStr">
        <is>
          <t>37 80 4694 452-6</t>
        </is>
      </c>
      <c r="L955" t="inlineStr">
        <is>
          <t>2023-0007</t>
        </is>
      </c>
      <c r="M955" s="6" t="n">
        <v>45078</v>
      </c>
      <c r="N955" s="6" t="n">
        <v>46905</v>
      </c>
      <c r="O955" t="n">
        <v>23.19</v>
      </c>
    </row>
    <row r="956" hidden="1" s="287">
      <c r="A956" t="inlineStr">
        <is>
          <t>V200030</t>
        </is>
      </c>
      <c r="B956" t="n">
        <v>11</v>
      </c>
      <c r="C956" t="n">
        <v>50</v>
      </c>
      <c r="D956" t="inlineStr">
        <is>
          <t>RTB Cargo Netherlands B.V.</t>
        </is>
      </c>
      <c r="E956" t="inlineStr">
        <is>
          <t>100002</t>
        </is>
      </c>
      <c r="F956" t="inlineStr">
        <is>
          <t>Albert-Plesmanweg 57</t>
        </is>
      </c>
      <c r="G956" t="inlineStr">
        <is>
          <t>3088GB</t>
        </is>
      </c>
      <c r="H956" t="inlineStr">
        <is>
          <t>Rotterdam</t>
        </is>
      </c>
      <c r="I956" t="inlineStr">
        <is>
          <t>NL</t>
        </is>
      </c>
      <c r="J956" t="inlineStr">
        <is>
          <t>SGGRSS_M20</t>
        </is>
      </c>
      <c r="K956" t="inlineStr">
        <is>
          <t>33 80 4960 274-5</t>
        </is>
      </c>
      <c r="L956" t="inlineStr">
        <is>
          <t>2023-0023</t>
        </is>
      </c>
      <c r="M956" s="6" t="n">
        <v>45176</v>
      </c>
      <c r="N956" s="6" t="n">
        <v>46081</v>
      </c>
      <c r="O956" t="n">
        <v>34.5</v>
      </c>
    </row>
    <row r="957" hidden="1" s="287">
      <c r="A957" t="inlineStr">
        <is>
          <t>V200031</t>
        </is>
      </c>
      <c r="B957" t="n">
        <v>8</v>
      </c>
      <c r="C957" t="n">
        <v>50</v>
      </c>
      <c r="D957" t="inlineStr">
        <is>
          <t>zigsXpress GmbH</t>
        </is>
      </c>
      <c r="E957" t="inlineStr">
        <is>
          <t>100008</t>
        </is>
      </c>
      <c r="F957" t="inlineStr">
        <is>
          <t>Afrikastrasse 3</t>
        </is>
      </c>
      <c r="G957" t="inlineStr">
        <is>
          <t>20457</t>
        </is>
      </c>
      <c r="H957" t="inlineStr">
        <is>
          <t>Hamburg</t>
        </is>
      </c>
      <c r="I957" t="inlineStr">
        <is>
          <t>DE</t>
        </is>
      </c>
      <c r="J957" t="inlineStr">
        <is>
          <t>SGGRSS_M2</t>
        </is>
      </c>
      <c r="K957" t="inlineStr">
        <is>
          <t>37 80 4960 960-5</t>
        </is>
      </c>
      <c r="L957" t="inlineStr">
        <is>
          <t>2023-0036</t>
        </is>
      </c>
      <c r="M957" s="6" t="n">
        <v>45288</v>
      </c>
      <c r="N957" s="6" t="n">
        <v>46387</v>
      </c>
      <c r="O957" t="n">
        <v>25.8</v>
      </c>
    </row>
    <row r="958" hidden="1" s="287">
      <c r="A958" t="inlineStr">
        <is>
          <t>V300041</t>
        </is>
      </c>
      <c r="B958" t="n">
        <v>11</v>
      </c>
      <c r="C958" t="n">
        <v>50</v>
      </c>
      <c r="D958" t="inlineStr">
        <is>
          <t>Contargo Rail Services GmbH</t>
        </is>
      </c>
      <c r="E958" t="inlineStr">
        <is>
          <t>100001</t>
        </is>
      </c>
      <c r="F958" t="inlineStr">
        <is>
          <t>Rheinkaistrasse 2</t>
        </is>
      </c>
      <c r="G958" t="inlineStr">
        <is>
          <t>68159</t>
        </is>
      </c>
      <c r="H958" t="inlineStr">
        <is>
          <t>Mannheim</t>
        </is>
      </c>
      <c r="I958" t="inlineStr">
        <is>
          <t>DE</t>
        </is>
      </c>
      <c r="J958" t="inlineStr">
        <is>
          <t>SGGRSS_M20</t>
        </is>
      </c>
      <c r="K958" t="inlineStr">
        <is>
          <t>33 80 4960 298-4</t>
        </is>
      </c>
      <c r="L958" t="inlineStr">
        <is>
          <t>2023-0018</t>
        </is>
      </c>
      <c r="M958" s="6" t="n">
        <v>45292</v>
      </c>
      <c r="N958" s="6" t="n">
        <v>46752</v>
      </c>
      <c r="O958" t="n">
        <v>39.1</v>
      </c>
    </row>
    <row r="959" hidden="1" s="287">
      <c r="A959" t="inlineStr">
        <is>
          <t>V300042</t>
        </is>
      </c>
      <c r="B959" t="n">
        <v>13</v>
      </c>
      <c r="C959" t="n">
        <v>50</v>
      </c>
      <c r="D959" t="inlineStr">
        <is>
          <t>LTE Logistik- und Transport GmbH</t>
        </is>
      </c>
      <c r="E959" t="inlineStr">
        <is>
          <t>100766</t>
        </is>
      </c>
      <c r="F959" t="inlineStr">
        <is>
          <t>Hans-Roth-Strasse 3/1/Top 5</t>
        </is>
      </c>
      <c r="G959" t="inlineStr">
        <is>
          <t>8073</t>
        </is>
      </c>
      <c r="H959" t="inlineStr">
        <is>
          <t>Feldkirchen bei Graz</t>
        </is>
      </c>
      <c r="I959" t="inlineStr">
        <is>
          <t>AT</t>
        </is>
      </c>
      <c r="J959" t="inlineStr">
        <is>
          <t>SDGGMRS_M7</t>
        </is>
      </c>
      <c r="K959" t="inlineStr">
        <is>
          <t>37 80 4993 297-3</t>
        </is>
      </c>
      <c r="L959" t="inlineStr">
        <is>
          <t>2023-0040</t>
        </is>
      </c>
      <c r="M959" s="6" t="n">
        <v>45322</v>
      </c>
      <c r="N959" s="6" t="n">
        <v>46387</v>
      </c>
      <c r="O959" t="n">
        <v>43</v>
      </c>
    </row>
    <row r="960" hidden="1" s="287">
      <c r="A960" t="inlineStr">
        <is>
          <t>V300043</t>
        </is>
      </c>
      <c r="B960" t="n">
        <v>10</v>
      </c>
      <c r="C960" t="n">
        <v>50</v>
      </c>
      <c r="D960" t="inlineStr">
        <is>
          <t>Sangritana SpA</t>
        </is>
      </c>
      <c r="E960" t="inlineStr">
        <is>
          <t>100762</t>
        </is>
      </c>
      <c r="F960" t="inlineStr">
        <is>
          <t>Piazza Camillo Dellarciprete 6</t>
        </is>
      </c>
      <c r="G960" t="inlineStr">
        <is>
          <t>66034</t>
        </is>
      </c>
      <c r="H960" t="inlineStr">
        <is>
          <t>Lanciano</t>
        </is>
      </c>
      <c r="I960" t="inlineStr">
        <is>
          <t>IT</t>
        </is>
      </c>
      <c r="J960" t="inlineStr">
        <is>
          <t>SGNS_M13</t>
        </is>
      </c>
      <c r="K960" t="inlineStr">
        <is>
          <t>37 80 4564 240-2</t>
        </is>
      </c>
      <c r="L960" t="inlineStr">
        <is>
          <t>2023-0039</t>
        </is>
      </c>
      <c r="M960" s="6" t="n">
        <v>45347</v>
      </c>
      <c r="N960" s="6" t="n">
        <v>46418</v>
      </c>
      <c r="O960" t="n">
        <v>20.92</v>
      </c>
    </row>
    <row r="961" hidden="1" s="287">
      <c r="A961" t="inlineStr">
        <is>
          <t>V700009</t>
        </is>
      </c>
      <c r="B961" t="n">
        <v>16</v>
      </c>
      <c r="C961" t="n">
        <v>50</v>
      </c>
      <c r="D961" t="inlineStr">
        <is>
          <t>CargoBeamer intermodal op. GmbH</t>
        </is>
      </c>
      <c r="E961" t="inlineStr">
        <is>
          <t>100005</t>
        </is>
      </c>
      <c r="F961" t="inlineStr">
        <is>
          <t>Kreuzstrasse 12</t>
        </is>
      </c>
      <c r="G961" t="inlineStr">
        <is>
          <t>04103</t>
        </is>
      </c>
      <c r="H961" t="inlineStr">
        <is>
          <t>Leipzig</t>
        </is>
      </c>
      <c r="I961" t="inlineStr">
        <is>
          <t>DE</t>
        </is>
      </c>
      <c r="J961" t="inlineStr">
        <is>
          <t>SDGGMRSS_M8</t>
        </is>
      </c>
      <c r="K961" t="inlineStr">
        <is>
          <t>37 80 4956 590-6</t>
        </is>
      </c>
      <c r="L961" t="inlineStr">
        <is>
          <t>2024-0011</t>
        </is>
      </c>
      <c r="M961" s="6" t="n">
        <v>45383</v>
      </c>
      <c r="N961" s="6" t="n">
        <v>46387</v>
      </c>
      <c r="O961" t="n">
        <v>53.5</v>
      </c>
    </row>
    <row r="962" hidden="1" s="287">
      <c r="A962" t="inlineStr">
        <is>
          <t>V200039</t>
        </is>
      </c>
      <c r="B962" t="n">
        <v>13</v>
      </c>
      <c r="C962" t="n">
        <v>50</v>
      </c>
      <c r="D962" t="inlineStr">
        <is>
          <t>railCare AG</t>
        </is>
      </c>
      <c r="E962" t="inlineStr">
        <is>
          <t>100771</t>
        </is>
      </c>
      <c r="F962" t="inlineStr">
        <is>
          <t>Industriestrasse 17</t>
        </is>
      </c>
      <c r="G962" t="inlineStr">
        <is>
          <t>4612</t>
        </is>
      </c>
      <c r="H962" t="inlineStr">
        <is>
          <t>Wangen bei Olten</t>
        </is>
      </c>
      <c r="I962" t="inlineStr">
        <is>
          <t>CH</t>
        </is>
      </c>
      <c r="J962" t="inlineStr">
        <is>
          <t>SGGMRSS_M38</t>
        </is>
      </c>
      <c r="K962" t="inlineStr">
        <is>
          <t>37 80 4963 497-5</t>
        </is>
      </c>
      <c r="L962" t="inlineStr">
        <is>
          <t>2024-0019</t>
        </is>
      </c>
      <c r="M962" s="6" t="n">
        <v>45810</v>
      </c>
      <c r="N962" s="6" t="n">
        <v>47968</v>
      </c>
      <c r="O962" t="n">
        <v>50.25</v>
      </c>
    </row>
    <row r="963" hidden="1" s="287">
      <c r="A963" t="inlineStr">
        <is>
          <t>V100058</t>
        </is>
      </c>
      <c r="B963" t="n">
        <v>33</v>
      </c>
      <c r="C963" t="n">
        <v>20</v>
      </c>
      <c r="D963" t="inlineStr">
        <is>
          <t>RheinCargo GmbH &amp; Co. KG</t>
        </is>
      </c>
      <c r="E963" t="inlineStr">
        <is>
          <t>100011</t>
        </is>
      </c>
      <c r="F963" t="inlineStr">
        <is>
          <t>Hammer Landstrasse 3</t>
        </is>
      </c>
      <c r="G963" t="inlineStr">
        <is>
          <t>41460</t>
        </is>
      </c>
      <c r="H963" t="inlineStr">
        <is>
          <t>Neuss</t>
        </is>
      </c>
      <c r="I963" t="inlineStr">
        <is>
          <t>DE</t>
        </is>
      </c>
      <c r="J963" t="inlineStr">
        <is>
          <t>SGGNS_80XL</t>
        </is>
      </c>
      <c r="K963" t="inlineStr"/>
      <c r="L963" t="inlineStr">
        <is>
          <t>2024-0020</t>
        </is>
      </c>
      <c r="M963" s="6" t="n">
        <v>46539</v>
      </c>
      <c r="N963" s="6" t="n">
        <v>46924</v>
      </c>
      <c r="O963" t="n">
        <v>27.15</v>
      </c>
    </row>
    <row r="964" hidden="1" s="287">
      <c r="A964" t="inlineStr">
        <is>
          <t>V300052</t>
        </is>
      </c>
      <c r="B964" t="n">
        <v>3</v>
      </c>
      <c r="C964" t="n">
        <v>50</v>
      </c>
      <c r="D964" t="inlineStr">
        <is>
          <t>EWG Rail Zrt.</t>
        </is>
      </c>
      <c r="E964" t="inlineStr">
        <is>
          <t>100758</t>
        </is>
      </c>
      <c r="F964" t="inlineStr">
        <is>
          <t>Váci út 76 3.em</t>
        </is>
      </c>
      <c r="G964" t="inlineStr">
        <is>
          <t>1133</t>
        </is>
      </c>
      <c r="H964" t="inlineStr">
        <is>
          <t>Budapest</t>
        </is>
      </c>
      <c r="I964" t="inlineStr">
        <is>
          <t>HU</t>
        </is>
      </c>
      <c r="J964" t="inlineStr">
        <is>
          <t>SGNS_M13</t>
        </is>
      </c>
      <c r="K964" t="inlineStr">
        <is>
          <t>37 80 4564 222-0</t>
        </is>
      </c>
      <c r="L964" t="inlineStr">
        <is>
          <t>2023-0026</t>
        </is>
      </c>
      <c r="M964" s="6" t="n">
        <v>45740</v>
      </c>
      <c r="N964" s="6" t="n">
        <v>46387</v>
      </c>
      <c r="O964" t="n">
        <v>16.63</v>
      </c>
    </row>
    <row r="965" hidden="1" s="287">
      <c r="A965" t="inlineStr">
        <is>
          <t>V300054</t>
        </is>
      </c>
      <c r="B965" t="n">
        <v>12</v>
      </c>
      <c r="C965" t="n">
        <v>50</v>
      </c>
      <c r="D965" t="inlineStr">
        <is>
          <t>BLS Cargo AG</t>
        </is>
      </c>
      <c r="E965" t="inlineStr">
        <is>
          <t>100033</t>
        </is>
      </c>
      <c r="F965" t="inlineStr">
        <is>
          <t>Freiburgstrasse 130</t>
        </is>
      </c>
      <c r="G965" t="inlineStr">
        <is>
          <t>3001</t>
        </is>
      </c>
      <c r="H965" t="inlineStr">
        <is>
          <t>Bern</t>
        </is>
      </c>
      <c r="I965" t="inlineStr">
        <is>
          <t>CH</t>
        </is>
      </c>
      <c r="J965" t="inlineStr">
        <is>
          <t>SGMMNS_M29</t>
        </is>
      </c>
      <c r="K965" t="inlineStr">
        <is>
          <t>33 80 4505 940-3</t>
        </is>
      </c>
      <c r="L965" t="inlineStr">
        <is>
          <t>2024-0024</t>
        </is>
      </c>
      <c r="M965" s="6" t="n">
        <v>45567</v>
      </c>
      <c r="N965" s="6" t="n">
        <v>46387</v>
      </c>
      <c r="O965" t="n">
        <v>23.5</v>
      </c>
    </row>
    <row r="966" hidden="1" s="287">
      <c r="A966" t="inlineStr">
        <is>
          <t>V100049</t>
        </is>
      </c>
      <c r="B966" t="n">
        <v>109</v>
      </c>
      <c r="C966" t="n">
        <v>50</v>
      </c>
      <c r="D966" t="inlineStr">
        <is>
          <t>Grain Logistic Sp.z.o.o.</t>
        </is>
      </c>
      <c r="E966" t="inlineStr">
        <is>
          <t>100765</t>
        </is>
      </c>
      <c r="F966" t="inlineStr">
        <is>
          <t>ul. Nowogrodzka 31/413</t>
        </is>
      </c>
      <c r="G966" t="inlineStr">
        <is>
          <t>00-511</t>
        </is>
      </c>
      <c r="H966" t="inlineStr">
        <is>
          <t>Warszawa</t>
        </is>
      </c>
      <c r="I966" t="inlineStr">
        <is>
          <t>PL</t>
        </is>
      </c>
      <c r="J966" t="inlineStr">
        <is>
          <t>SGNSS_M42</t>
        </is>
      </c>
      <c r="K966" t="inlineStr">
        <is>
          <t>33 80 4552 744-1</t>
        </is>
      </c>
      <c r="L966" t="inlineStr">
        <is>
          <t>2023-0035</t>
        </is>
      </c>
      <c r="M966" s="6" t="n">
        <v>45665</v>
      </c>
      <c r="N966" s="6" t="n">
        <v>46081</v>
      </c>
      <c r="O966" t="n">
        <v>19.5</v>
      </c>
    </row>
    <row r="967" hidden="1" s="287">
      <c r="A967" t="inlineStr">
        <is>
          <t>V200046</t>
        </is>
      </c>
      <c r="B967" t="n">
        <v>11</v>
      </c>
      <c r="C967" t="n">
        <v>50</v>
      </c>
      <c r="D967" t="inlineStr">
        <is>
          <t>Pimk Rail PLS</t>
        </is>
      </c>
      <c r="E967" t="inlineStr">
        <is>
          <t>100478</t>
        </is>
      </c>
      <c r="F967" t="inlineStr">
        <is>
          <t>Rogoshko shousse 36</t>
        </is>
      </c>
      <c r="G967" t="inlineStr">
        <is>
          <t>4003</t>
        </is>
      </c>
      <c r="H967" t="inlineStr">
        <is>
          <t>Plovdiv</t>
        </is>
      </c>
      <c r="I967" t="inlineStr">
        <is>
          <t>BG</t>
        </is>
      </c>
      <c r="J967" t="inlineStr">
        <is>
          <t>SGGRSS_M20</t>
        </is>
      </c>
      <c r="K967" t="inlineStr">
        <is>
          <t>33 80 4960 320-6</t>
        </is>
      </c>
      <c r="L967" t="inlineStr">
        <is>
          <t>2024-0034</t>
        </is>
      </c>
      <c r="M967" s="6" t="n">
        <v>45625</v>
      </c>
      <c r="N967" s="6" t="n">
        <v>46203</v>
      </c>
      <c r="O967" t="n">
        <v>25.03</v>
      </c>
    </row>
    <row r="968" hidden="1" s="287">
      <c r="A968" t="inlineStr">
        <is>
          <t>V400006</t>
        </is>
      </c>
      <c r="B968" t="n">
        <v>184</v>
      </c>
      <c r="C968" t="n">
        <v>50</v>
      </c>
      <c r="D968" t="inlineStr">
        <is>
          <t>DB Cargo AG</t>
        </is>
      </c>
      <c r="E968" t="inlineStr">
        <is>
          <t>100000</t>
        </is>
      </c>
      <c r="F968" t="inlineStr">
        <is>
          <t>Rheinstrasse 2</t>
        </is>
      </c>
      <c r="G968" t="inlineStr">
        <is>
          <t>55116</t>
        </is>
      </c>
      <c r="H968" t="inlineStr">
        <is>
          <t>Mainz</t>
        </is>
      </c>
      <c r="I968" t="inlineStr">
        <is>
          <t>DE</t>
        </is>
      </c>
      <c r="J968" t="inlineStr">
        <is>
          <t>SGGRS_M25</t>
        </is>
      </c>
      <c r="K968" t="inlineStr">
        <is>
          <t>37 80 4850 914-5</t>
        </is>
      </c>
      <c r="L968" t="inlineStr">
        <is>
          <t>2021-2420</t>
        </is>
      </c>
      <c r="M968" s="6" t="n">
        <v>45635</v>
      </c>
      <c r="N968" s="6" t="n">
        <v>47330</v>
      </c>
      <c r="O968" t="n">
        <v>27.94</v>
      </c>
    </row>
    <row r="969" hidden="1" s="287">
      <c r="A969" t="inlineStr">
        <is>
          <t>V200048</t>
        </is>
      </c>
      <c r="B969" t="n">
        <v>5</v>
      </c>
      <c r="C969" t="n">
        <v>50</v>
      </c>
      <c r="D969" t="inlineStr">
        <is>
          <t>Captrain Polska Sp.z.o.o.</t>
        </is>
      </c>
      <c r="E969" t="inlineStr">
        <is>
          <t>100024</t>
        </is>
      </c>
      <c r="F969" t="inlineStr">
        <is>
          <t>ul. Powstancow Slaskich 7a</t>
        </is>
      </c>
      <c r="G969" t="inlineStr">
        <is>
          <t>53-332</t>
        </is>
      </c>
      <c r="H969" t="inlineStr">
        <is>
          <t>Wroclaw</t>
        </is>
      </c>
      <c r="I969" t="inlineStr">
        <is>
          <t>PL</t>
        </is>
      </c>
      <c r="J969" t="inlineStr">
        <is>
          <t>SGNS_M13</t>
        </is>
      </c>
      <c r="K969" t="inlineStr">
        <is>
          <t>37 80 4564 809-4</t>
        </is>
      </c>
      <c r="L969" t="inlineStr">
        <is>
          <t>2024-0035</t>
        </is>
      </c>
      <c r="M969" s="6" t="n">
        <v>45672</v>
      </c>
      <c r="N969" s="6" t="n">
        <v>46387</v>
      </c>
      <c r="O969" t="n">
        <v>17.95</v>
      </c>
    </row>
    <row r="970" hidden="1" s="287">
      <c r="A970" t="inlineStr">
        <is>
          <t>V200049</t>
        </is>
      </c>
      <c r="B970" t="n">
        <v>13</v>
      </c>
      <c r="C970" t="n">
        <v>50</v>
      </c>
      <c r="D970" t="inlineStr">
        <is>
          <t>PCC Intermodal S.A.</t>
        </is>
      </c>
      <c r="E970" t="inlineStr">
        <is>
          <t>100761</t>
        </is>
      </c>
      <c r="F970" t="inlineStr">
        <is>
          <t>ul Hutnicza 16</t>
        </is>
      </c>
      <c r="G970" t="inlineStr">
        <is>
          <t>81-061</t>
        </is>
      </c>
      <c r="H970" t="inlineStr">
        <is>
          <t>Gdynia</t>
        </is>
      </c>
      <c r="I970" t="inlineStr">
        <is>
          <t>PL</t>
        </is>
      </c>
      <c r="J970" t="inlineStr">
        <is>
          <t>SGGMRS_M5</t>
        </is>
      </c>
      <c r="K970" t="inlineStr">
        <is>
          <t>37 80 4953 389-6</t>
        </is>
      </c>
      <c r="L970" t="inlineStr">
        <is>
          <t>2024-0040</t>
        </is>
      </c>
      <c r="M970" s="6" t="n">
        <v>45677</v>
      </c>
      <c r="N970" s="6" t="n">
        <v>47867</v>
      </c>
      <c r="O970" t="n">
        <v>30</v>
      </c>
    </row>
    <row r="971" hidden="1" s="287">
      <c r="A971" t="inlineStr">
        <is>
          <t>V300063</t>
        </is>
      </c>
      <c r="B971" t="n">
        <v>16</v>
      </c>
      <c r="C971" t="n">
        <v>50</v>
      </c>
      <c r="D971" t="inlineStr">
        <is>
          <t>Kombiverkehr GmbH und Co. KG</t>
        </is>
      </c>
      <c r="E971" t="inlineStr">
        <is>
          <t>100332</t>
        </is>
      </c>
      <c r="F971" t="inlineStr">
        <is>
          <t>Zum Laurenburger Hof 76</t>
        </is>
      </c>
      <c r="G971" t="inlineStr">
        <is>
          <t>60594</t>
        </is>
      </c>
      <c r="H971" t="inlineStr">
        <is>
          <t>Frankfurt am Main</t>
        </is>
      </c>
      <c r="I971" t="inlineStr">
        <is>
          <t>DE</t>
        </is>
      </c>
      <c r="J971" t="inlineStr">
        <is>
          <t>SDGGMRSS_M32</t>
        </is>
      </c>
      <c r="K971" t="inlineStr">
        <is>
          <t>37 80 4992 847-6</t>
        </is>
      </c>
      <c r="L971" t="inlineStr">
        <is>
          <t>2024-0036</t>
        </is>
      </c>
      <c r="M971" s="6" t="n">
        <v>45720</v>
      </c>
      <c r="N971" s="6" t="n">
        <v>46477</v>
      </c>
      <c r="O971" t="n">
        <v>0</v>
      </c>
    </row>
    <row r="972" hidden="1" s="287">
      <c r="A972" t="inlineStr">
        <is>
          <t>V300065</t>
        </is>
      </c>
      <c r="B972" t="n">
        <v>8</v>
      </c>
      <c r="C972" t="n">
        <v>50</v>
      </c>
      <c r="D972" t="inlineStr">
        <is>
          <t>Martin Tolksdorf Logistics GmbH</t>
        </is>
      </c>
      <c r="E972" t="inlineStr">
        <is>
          <t>100787</t>
        </is>
      </c>
      <c r="F972" t="inlineStr">
        <is>
          <t>Bahnhofstrasse 47</t>
        </is>
      </c>
      <c r="G972" t="inlineStr">
        <is>
          <t>65611</t>
        </is>
      </c>
      <c r="H972" t="inlineStr">
        <is>
          <t>Brechen</t>
        </is>
      </c>
      <c r="I972" t="inlineStr">
        <is>
          <t>DE</t>
        </is>
      </c>
      <c r="J972" t="inlineStr">
        <is>
          <t>SGGRSS_M2</t>
        </is>
      </c>
      <c r="K972" t="inlineStr">
        <is>
          <t>37 80 4980 273-9</t>
        </is>
      </c>
      <c r="L972" t="inlineStr">
        <is>
          <t>2025-0003</t>
        </is>
      </c>
      <c r="M972" s="6" t="n">
        <v>45709</v>
      </c>
      <c r="N972" s="6" t="n">
        <v>46315</v>
      </c>
      <c r="O972" t="n">
        <v>31.5</v>
      </c>
    </row>
    <row r="973" hidden="1" s="287">
      <c r="A973" t="inlineStr">
        <is>
          <t>V300067</t>
        </is>
      </c>
      <c r="B973" t="n">
        <v>9</v>
      </c>
      <c r="C973" t="n">
        <v>50</v>
      </c>
      <c r="D973" t="inlineStr">
        <is>
          <t>Mindener Kreisbahnen GmbH</t>
        </is>
      </c>
      <c r="E973" t="inlineStr">
        <is>
          <t>100038</t>
        </is>
      </c>
      <c r="F973" t="inlineStr">
        <is>
          <t>Karlstrasse 48</t>
        </is>
      </c>
      <c r="G973" t="inlineStr">
        <is>
          <t>32423</t>
        </is>
      </c>
      <c r="H973" t="inlineStr">
        <is>
          <t>Minden</t>
        </is>
      </c>
      <c r="I973" t="inlineStr">
        <is>
          <t>DE</t>
        </is>
      </c>
      <c r="J973" t="inlineStr">
        <is>
          <t>SGGRS_M19</t>
        </is>
      </c>
      <c r="K973" t="inlineStr">
        <is>
          <t>35 80 4950 145-7</t>
        </is>
      </c>
      <c r="L973" t="inlineStr">
        <is>
          <t>2025-0002</t>
        </is>
      </c>
      <c r="M973" s="6" t="n">
        <v>45727</v>
      </c>
      <c r="N973" s="6" t="n">
        <v>46095</v>
      </c>
      <c r="O973" t="n">
        <v>27.79</v>
      </c>
    </row>
    <row r="974" hidden="1" s="287">
      <c r="A974" t="inlineStr">
        <is>
          <t>V200051</t>
        </is>
      </c>
      <c r="B974" t="n">
        <v>13</v>
      </c>
      <c r="C974" t="n">
        <v>50</v>
      </c>
      <c r="D974" t="inlineStr">
        <is>
          <t>Grampet Rail d.o.o.</t>
        </is>
      </c>
      <c r="E974" t="inlineStr">
        <is>
          <t>100789</t>
        </is>
      </c>
      <c r="F974" t="inlineStr">
        <is>
          <t>Koturaska 49</t>
        </is>
      </c>
      <c r="G974" t="inlineStr">
        <is>
          <t>10000</t>
        </is>
      </c>
      <c r="H974" t="inlineStr">
        <is>
          <t>Zagreb</t>
        </is>
      </c>
      <c r="I974" t="inlineStr">
        <is>
          <t>HR</t>
        </is>
      </c>
      <c r="J974" t="inlineStr">
        <is>
          <t>SGGRSS_M2</t>
        </is>
      </c>
      <c r="K974" t="inlineStr">
        <is>
          <t>37 80 4980 695-3</t>
        </is>
      </c>
      <c r="L974" t="inlineStr">
        <is>
          <t>2025-0006</t>
        </is>
      </c>
      <c r="M974" s="6" t="n">
        <v>45744</v>
      </c>
      <c r="N974" s="6" t="n">
        <v>46473</v>
      </c>
      <c r="O974" t="n">
        <v>20.18</v>
      </c>
    </row>
    <row r="975" hidden="1" s="287">
      <c r="A975" t="inlineStr">
        <is>
          <t>V400010</t>
        </is>
      </c>
      <c r="B975" t="n">
        <v>10</v>
      </c>
      <c r="C975" t="n">
        <v>50</v>
      </c>
      <c r="D975" t="inlineStr">
        <is>
          <t>DB Cargo AG</t>
        </is>
      </c>
      <c r="E975" t="inlineStr">
        <is>
          <t>100000</t>
        </is>
      </c>
      <c r="F975" t="inlineStr">
        <is>
          <t>Rheinstrasse 2</t>
        </is>
      </c>
      <c r="G975" t="inlineStr">
        <is>
          <t>55116</t>
        </is>
      </c>
      <c r="H975" t="inlineStr">
        <is>
          <t>Mainz</t>
        </is>
      </c>
      <c r="I975" t="inlineStr">
        <is>
          <t>DE</t>
        </is>
      </c>
      <c r="J975" t="inlineStr">
        <is>
          <t>SGGRSS_M2</t>
        </is>
      </c>
      <c r="K975" t="inlineStr">
        <is>
          <t>37 80 4980 609-4</t>
        </is>
      </c>
      <c r="L975" t="inlineStr">
        <is>
          <t>2021-2420</t>
        </is>
      </c>
      <c r="M975" s="6" t="n">
        <v>45891</v>
      </c>
      <c r="N975" s="6" t="n">
        <v>47330</v>
      </c>
      <c r="O975" t="n">
        <v>26.23</v>
      </c>
    </row>
    <row r="976" hidden="1" s="287">
      <c r="A976" t="inlineStr">
        <is>
          <t>V100061</t>
        </is>
      </c>
      <c r="B976" t="n">
        <v>33</v>
      </c>
      <c r="C976" t="n">
        <v>20</v>
      </c>
      <c r="D976" t="inlineStr">
        <is>
          <t>Rail Cargo Austria AG</t>
        </is>
      </c>
      <c r="E976" t="inlineStr">
        <is>
          <t>100020</t>
        </is>
      </c>
      <c r="F976" t="inlineStr">
        <is>
          <t>Am Hauptbahnhof 2</t>
        </is>
      </c>
      <c r="G976" t="inlineStr">
        <is>
          <t>1100</t>
        </is>
      </c>
      <c r="H976" t="inlineStr">
        <is>
          <t>Wien</t>
        </is>
      </c>
      <c r="I976" t="inlineStr">
        <is>
          <t>AT</t>
        </is>
      </c>
      <c r="J976" t="inlineStr">
        <is>
          <t>EANOS_95</t>
        </is>
      </c>
      <c r="K976" t="inlineStr"/>
      <c r="L976" t="inlineStr">
        <is>
          <t>2025-0008</t>
        </is>
      </c>
      <c r="M976" s="6" t="n">
        <v>46136</v>
      </c>
      <c r="N976" s="6" t="n">
        <v>50518</v>
      </c>
      <c r="O976" t="n">
        <v>26</v>
      </c>
    </row>
    <row r="977" hidden="1" s="287">
      <c r="A977" t="inlineStr">
        <is>
          <t>V200003</t>
        </is>
      </c>
      <c r="B977" t="n">
        <v>63</v>
      </c>
      <c r="C977" t="n">
        <v>50</v>
      </c>
      <c r="D977" t="inlineStr">
        <is>
          <t>RTB Cargo Netherlands B.V.</t>
        </is>
      </c>
      <c r="E977" t="inlineStr">
        <is>
          <t>100002</t>
        </is>
      </c>
      <c r="F977" t="inlineStr">
        <is>
          <t>Albert-Plesmanweg 57</t>
        </is>
      </c>
      <c r="G977" t="inlineStr">
        <is>
          <t>3088GB</t>
        </is>
      </c>
      <c r="H977" t="inlineStr">
        <is>
          <t>Rotterdam</t>
        </is>
      </c>
      <c r="I977" t="inlineStr">
        <is>
          <t>NL</t>
        </is>
      </c>
      <c r="J977" t="inlineStr">
        <is>
          <t>SGGRSS_M2</t>
        </is>
      </c>
      <c r="K977" t="inlineStr">
        <is>
          <t>37 80 4980 748-0</t>
        </is>
      </c>
      <c r="L977" t="inlineStr">
        <is>
          <t>2020-0001</t>
        </is>
      </c>
      <c r="M977" s="6" t="n">
        <v>45748</v>
      </c>
      <c r="N977" s="6" t="n">
        <v>46081</v>
      </c>
      <c r="O977" t="n">
        <v>32</v>
      </c>
    </row>
    <row r="978" hidden="1" s="287">
      <c r="A978" t="inlineStr">
        <is>
          <t>V200052</t>
        </is>
      </c>
      <c r="B978" t="n">
        <v>14</v>
      </c>
      <c r="C978" t="n">
        <v>50</v>
      </c>
      <c r="D978" t="inlineStr">
        <is>
          <t>CargoBeamer intermodal op. GmbH</t>
        </is>
      </c>
      <c r="E978" t="inlineStr">
        <is>
          <t>100005</t>
        </is>
      </c>
      <c r="F978" t="inlineStr">
        <is>
          <t>Kreuzstrasse 12</t>
        </is>
      </c>
      <c r="G978" t="inlineStr">
        <is>
          <t>04103</t>
        </is>
      </c>
      <c r="H978" t="inlineStr">
        <is>
          <t>Leipzig</t>
        </is>
      </c>
      <c r="I978" t="inlineStr">
        <is>
          <t>DE</t>
        </is>
      </c>
      <c r="J978" t="inlineStr">
        <is>
          <t>SGNSS_M40</t>
        </is>
      </c>
      <c r="K978" t="inlineStr">
        <is>
          <t>33 80 4552 664-1</t>
        </is>
      </c>
      <c r="L978" t="inlineStr">
        <is>
          <t>2025-0009</t>
        </is>
      </c>
      <c r="M978" s="6" t="n">
        <v>45809</v>
      </c>
      <c r="N978" s="6" t="n">
        <v>46538</v>
      </c>
      <c r="O978" t="n">
        <v>24.3</v>
      </c>
    </row>
    <row r="979" hidden="1" s="287">
      <c r="A979" t="inlineStr">
        <is>
          <t>V300068</t>
        </is>
      </c>
      <c r="B979" t="n">
        <v>13</v>
      </c>
      <c r="C979" t="n">
        <v>50</v>
      </c>
      <c r="D979" t="inlineStr">
        <is>
          <t>G.T.S.General Transport Services SpA</t>
        </is>
      </c>
      <c r="E979" t="inlineStr">
        <is>
          <t>100012</t>
        </is>
      </c>
      <c r="F979" t="inlineStr">
        <is>
          <t>Via Sasha Muciaccia 15</t>
        </is>
      </c>
      <c r="G979" t="inlineStr">
        <is>
          <t>70132</t>
        </is>
      </c>
      <c r="H979" t="inlineStr">
        <is>
          <t>Bari</t>
        </is>
      </c>
      <c r="I979" t="inlineStr">
        <is>
          <t>IT</t>
        </is>
      </c>
      <c r="J979" t="inlineStr">
        <is>
          <t>SDGGMRSS_M8</t>
        </is>
      </c>
      <c r="K979" t="inlineStr">
        <is>
          <t>37 80 4992 741-1</t>
        </is>
      </c>
      <c r="L979" t="inlineStr">
        <is>
          <t>2025-0013</t>
        </is>
      </c>
      <c r="M979" s="6" t="n">
        <v>45962</v>
      </c>
      <c r="N979" s="6" t="n">
        <v>46691</v>
      </c>
      <c r="O979" t="n">
        <v>45</v>
      </c>
    </row>
    <row r="980" hidden="1" s="287">
      <c r="A980" t="inlineStr">
        <is>
          <t>V300080</t>
        </is>
      </c>
      <c r="B980" t="n">
        <v>15</v>
      </c>
      <c r="C980" t="n">
        <v>50</v>
      </c>
      <c r="D980" t="inlineStr">
        <is>
          <t>Weco Rail GmbH</t>
        </is>
      </c>
      <c r="E980" t="inlineStr">
        <is>
          <t>100763</t>
        </is>
      </c>
      <c r="F980" t="inlineStr">
        <is>
          <t>Tanbruckgrasse 3</t>
        </is>
      </c>
      <c r="G980" t="inlineStr">
        <is>
          <t>1120</t>
        </is>
      </c>
      <c r="H980" t="inlineStr">
        <is>
          <t>Wien</t>
        </is>
      </c>
      <c r="I980" t="inlineStr">
        <is>
          <t>AT</t>
        </is>
      </c>
      <c r="J980" t="inlineStr">
        <is>
          <t>SGGMRSS_M4</t>
        </is>
      </c>
      <c r="K980" t="inlineStr">
        <is>
          <t>37 80 4963 214-4</t>
        </is>
      </c>
      <c r="L980" t="inlineStr">
        <is>
          <t>2025-0014</t>
        </is>
      </c>
      <c r="M980" s="6" t="n">
        <v>45931</v>
      </c>
      <c r="N980" s="6" t="n">
        <v>46660</v>
      </c>
      <c r="O980" t="n">
        <v>26</v>
      </c>
    </row>
    <row r="981" hidden="1" s="287">
      <c r="A981" t="inlineStr">
        <is>
          <t>V720004</t>
        </is>
      </c>
      <c r="B981" t="n">
        <v>8</v>
      </c>
      <c r="C981" t="n">
        <v>50</v>
      </c>
      <c r="D981" t="inlineStr">
        <is>
          <t>Necoss GmbH</t>
        </is>
      </c>
      <c r="E981" t="inlineStr">
        <is>
          <t>100014</t>
        </is>
      </c>
      <c r="F981" t="inlineStr">
        <is>
          <t>Bahnhofplatz 42</t>
        </is>
      </c>
      <c r="G981" t="inlineStr">
        <is>
          <t>28195</t>
        </is>
      </c>
      <c r="H981" t="inlineStr">
        <is>
          <t>Bremen</t>
        </is>
      </c>
      <c r="I981" t="inlineStr">
        <is>
          <t>DE</t>
        </is>
      </c>
      <c r="J981" t="inlineStr">
        <is>
          <t>SGGRS_M19</t>
        </is>
      </c>
      <c r="K981" t="inlineStr">
        <is>
          <t>35 80 4950 155-6</t>
        </is>
      </c>
      <c r="L981" t="inlineStr">
        <is>
          <t>2025-0025</t>
        </is>
      </c>
      <c r="M981" s="6" t="n">
        <v>46023</v>
      </c>
      <c r="N981" s="6" t="n">
        <v>46387</v>
      </c>
      <c r="O981" t="n">
        <v>26.75</v>
      </c>
    </row>
    <row r="982" hidden="1" s="287">
      <c r="A982" t="inlineStr">
        <is>
          <t>V200055</t>
        </is>
      </c>
      <c r="B982" t="n">
        <v>10</v>
      </c>
      <c r="C982" t="n">
        <v>50</v>
      </c>
      <c r="D982" t="inlineStr">
        <is>
          <t>zigsXpress GmbH</t>
        </is>
      </c>
      <c r="E982" t="inlineStr">
        <is>
          <t>100008</t>
        </is>
      </c>
      <c r="F982" t="inlineStr">
        <is>
          <t>Afrikastrasse 3</t>
        </is>
      </c>
      <c r="G982" t="inlineStr">
        <is>
          <t>20457</t>
        </is>
      </c>
      <c r="H982" t="inlineStr">
        <is>
          <t>Hamburg</t>
        </is>
      </c>
      <c r="I982" t="inlineStr">
        <is>
          <t>DE</t>
        </is>
      </c>
      <c r="J982" t="inlineStr">
        <is>
          <t>SGGRS_M19</t>
        </is>
      </c>
      <c r="K982" t="inlineStr">
        <is>
          <t>35 80 4950 125-9</t>
        </is>
      </c>
      <c r="L982" t="inlineStr">
        <is>
          <t>2025-0028</t>
        </is>
      </c>
      <c r="M982" s="6" t="n">
        <v>45974</v>
      </c>
      <c r="N982" s="6" t="n">
        <v>46752</v>
      </c>
      <c r="O982" t="n">
        <v>23.35</v>
      </c>
    </row>
    <row r="983" hidden="1" s="287">
      <c r="A983" t="inlineStr">
        <is>
          <t>V720005</t>
        </is>
      </c>
      <c r="B983" t="n">
        <v>33</v>
      </c>
      <c r="C983" t="n">
        <v>20</v>
      </c>
      <c r="D983" t="inlineStr">
        <is>
          <t>LAUDE Smart Intermodal S.A.</t>
        </is>
      </c>
      <c r="E983" t="inlineStr">
        <is>
          <t>100026</t>
        </is>
      </c>
      <c r="F983" t="inlineStr">
        <is>
          <t>ul. Wroclawska 131</t>
        </is>
      </c>
      <c r="G983" t="inlineStr">
        <is>
          <t>87-100</t>
        </is>
      </c>
      <c r="H983" t="inlineStr">
        <is>
          <t>Torun</t>
        </is>
      </c>
      <c r="I983" t="inlineStr">
        <is>
          <t>PL</t>
        </is>
      </c>
      <c r="J983" t="inlineStr">
        <is>
          <t>SDGGMRS_DTW</t>
        </is>
      </c>
      <c r="K983" t="inlineStr"/>
      <c r="L983" t="inlineStr">
        <is>
          <t>2025-0031</t>
        </is>
      </c>
      <c r="M983" s="6" t="n">
        <v>45992</v>
      </c>
      <c r="N983" s="6" t="n">
        <v>46387</v>
      </c>
      <c r="O983" t="n">
        <v>49.25</v>
      </c>
    </row>
    <row r="984" hidden="1" s="287">
      <c r="A984" t="inlineStr">
        <is>
          <t>V730008</t>
        </is>
      </c>
      <c r="B984" t="n">
        <v>33</v>
      </c>
      <c r="C984" t="n">
        <v>20</v>
      </c>
      <c r="D984" t="inlineStr">
        <is>
          <t>Martin Tolksdorf Logistics GmbH</t>
        </is>
      </c>
      <c r="E984" t="inlineStr">
        <is>
          <t>100787</t>
        </is>
      </c>
      <c r="F984" t="inlineStr">
        <is>
          <t>Bahnhofstrasse 47</t>
        </is>
      </c>
      <c r="G984" t="inlineStr">
        <is>
          <t>65611</t>
        </is>
      </c>
      <c r="H984" t="inlineStr">
        <is>
          <t>Brechen</t>
        </is>
      </c>
      <c r="I984" t="inlineStr">
        <is>
          <t>DE</t>
        </is>
      </c>
      <c r="J984" t="inlineStr">
        <is>
          <t>SDGGMRS_DTW</t>
        </is>
      </c>
      <c r="K984" t="inlineStr"/>
      <c r="L984" t="inlineStr">
        <is>
          <t>2025-0034</t>
        </is>
      </c>
      <c r="M984" s="6" t="n">
        <v>45992</v>
      </c>
      <c r="N984" s="6" t="n">
        <v>46387</v>
      </c>
      <c r="O984" t="n">
        <v>62.85</v>
      </c>
    </row>
    <row r="985" hidden="1" s="287">
      <c r="A985" t="inlineStr">
        <is>
          <t>V200056</t>
        </is>
      </c>
      <c r="B985" t="n">
        <v>2</v>
      </c>
      <c r="C985" t="n">
        <v>50</v>
      </c>
      <c r="D985" t="inlineStr">
        <is>
          <t>WRS Widmer Rail Services AG</t>
        </is>
      </c>
      <c r="E985" t="inlineStr">
        <is>
          <t>100796</t>
        </is>
      </c>
      <c r="F985" t="inlineStr">
        <is>
          <t>Emmetterstrasse 3</t>
        </is>
      </c>
      <c r="G985" t="inlineStr">
        <is>
          <t>6375</t>
        </is>
      </c>
      <c r="H985" t="inlineStr">
        <is>
          <t>Beckenried</t>
        </is>
      </c>
      <c r="I985" t="inlineStr">
        <is>
          <t>CH</t>
        </is>
      </c>
      <c r="J985" t="inlineStr">
        <is>
          <t>SDGGMRS_M7</t>
        </is>
      </c>
      <c r="K985" t="inlineStr">
        <is>
          <t>37 80 4993 254-4</t>
        </is>
      </c>
      <c r="L985" t="inlineStr">
        <is>
          <t>2025-0036</t>
        </is>
      </c>
      <c r="M985" s="6" t="n">
        <v>46013</v>
      </c>
      <c r="N985" s="6" t="n">
        <v>47118</v>
      </c>
      <c r="O985" t="n">
        <v>49.8</v>
      </c>
    </row>
    <row r="986" hidden="1" s="287">
      <c r="A986" t="inlineStr">
        <is>
          <t>V730009</t>
        </is>
      </c>
      <c r="B986" t="n">
        <v>13</v>
      </c>
      <c r="C986" t="n">
        <v>50</v>
      </c>
      <c r="D986" t="inlineStr">
        <is>
          <t>NAVILAND CARGO SAS</t>
        </is>
      </c>
      <c r="E986" t="inlineStr">
        <is>
          <t>100432</t>
        </is>
      </c>
      <c r="F986" t="inlineStr">
        <is>
          <t>26 Quai Charles Pasqua</t>
        </is>
      </c>
      <c r="G986" t="inlineStr">
        <is>
          <t>92300</t>
        </is>
      </c>
      <c r="H986" t="inlineStr">
        <is>
          <t>Levallois-Perret</t>
        </is>
      </c>
      <c r="I986" t="inlineStr">
        <is>
          <t>FR</t>
        </is>
      </c>
      <c r="J986" t="inlineStr">
        <is>
          <t>SGGRSS_M20</t>
        </is>
      </c>
      <c r="K986" t="inlineStr">
        <is>
          <t>33 80 4960 097-0</t>
        </is>
      </c>
      <c r="L986" t="inlineStr">
        <is>
          <t>2025-0030</t>
        </is>
      </c>
      <c r="M986" s="6" t="n">
        <v>45992</v>
      </c>
      <c r="N986" s="6" t="n">
        <v>46721</v>
      </c>
      <c r="O986" t="n">
        <v>20.5</v>
      </c>
    </row>
    <row r="987" hidden="1" s="287">
      <c r="A987" t="inlineStr">
        <is>
          <t>V300055</t>
        </is>
      </c>
      <c r="B987" t="n">
        <v>55</v>
      </c>
      <c r="C987" t="n">
        <v>50</v>
      </c>
      <c r="D987" t="inlineStr">
        <is>
          <t>Weco Rail GmbH</t>
        </is>
      </c>
      <c r="E987" t="inlineStr">
        <is>
          <t>100763</t>
        </is>
      </c>
      <c r="F987" t="inlineStr">
        <is>
          <t>Tanbruckgrasse 3</t>
        </is>
      </c>
      <c r="G987" t="inlineStr">
        <is>
          <t>1120</t>
        </is>
      </c>
      <c r="H987" t="inlineStr">
        <is>
          <t>Wien</t>
        </is>
      </c>
      <c r="I987" t="inlineStr">
        <is>
          <t>AT</t>
        </is>
      </c>
      <c r="J987" t="inlineStr">
        <is>
          <t>SGGMRSS_M6</t>
        </is>
      </c>
      <c r="K987" t="inlineStr">
        <is>
          <t>37 80 4963 178-1</t>
        </is>
      </c>
      <c r="L987" t="inlineStr">
        <is>
          <t>2024-0008</t>
        </is>
      </c>
      <c r="M987" s="6" t="n">
        <v>45992</v>
      </c>
      <c r="N987" s="6" t="n">
        <v>46669</v>
      </c>
      <c r="O987" t="n">
        <v>27.5</v>
      </c>
    </row>
    <row r="988" hidden="1" s="287">
      <c r="A988" t="inlineStr">
        <is>
          <t>V200058</t>
        </is>
      </c>
      <c r="B988" t="n">
        <v>7</v>
      </c>
      <c r="C988" t="n">
        <v>50</v>
      </c>
      <c r="D988" t="inlineStr">
        <is>
          <t>LION Logistics GmbH</t>
        </is>
      </c>
      <c r="E988" t="inlineStr">
        <is>
          <t>100029</t>
        </is>
      </c>
      <c r="F988" t="inlineStr">
        <is>
          <t>Holunderweg 1</t>
        </is>
      </c>
      <c r="G988" t="inlineStr">
        <is>
          <t>03149</t>
        </is>
      </c>
      <c r="H988" t="inlineStr">
        <is>
          <t>Forst</t>
        </is>
      </c>
      <c r="I988" t="inlineStr">
        <is>
          <t>DE</t>
        </is>
      </c>
      <c r="J988" t="inlineStr">
        <is>
          <t>SGGNS_M11</t>
        </is>
      </c>
      <c r="K988" t="inlineStr">
        <is>
          <t>37 80 4561 348-6</t>
        </is>
      </c>
      <c r="L988" t="inlineStr">
        <is>
          <t>2022-0004</t>
        </is>
      </c>
      <c r="M988" s="6" t="n">
        <v>44743</v>
      </c>
      <c r="N988" s="6" t="n">
        <v>46295</v>
      </c>
      <c r="O988" t="n">
        <v>24.55</v>
      </c>
    </row>
    <row r="989" hidden="1" s="287">
      <c r="A989" t="inlineStr">
        <is>
          <t>V200059</t>
        </is>
      </c>
      <c r="B989" t="n">
        <v>11</v>
      </c>
      <c r="C989" t="n">
        <v>50</v>
      </c>
      <c r="D989" t="inlineStr">
        <is>
          <t>LION Logistics GmbH</t>
        </is>
      </c>
      <c r="E989" t="inlineStr">
        <is>
          <t>100029</t>
        </is>
      </c>
      <c r="F989" t="inlineStr">
        <is>
          <t>Holunderweg 1</t>
        </is>
      </c>
      <c r="G989" t="inlineStr">
        <is>
          <t>03149</t>
        </is>
      </c>
      <c r="H989" t="inlineStr">
        <is>
          <t>Forst</t>
        </is>
      </c>
      <c r="I989" t="inlineStr">
        <is>
          <t>DE</t>
        </is>
      </c>
      <c r="J989" t="inlineStr">
        <is>
          <t>SGGNS_M11</t>
        </is>
      </c>
      <c r="K989" t="inlineStr">
        <is>
          <t>37 80 4561 378-3</t>
        </is>
      </c>
      <c r="L989" t="inlineStr">
        <is>
          <t>2022-0021</t>
        </is>
      </c>
      <c r="M989" s="6" t="n">
        <v>44835</v>
      </c>
      <c r="N989" s="6" t="n">
        <v>46477</v>
      </c>
      <c r="O989" t="n">
        <v>26.55</v>
      </c>
    </row>
    <row r="990" hidden="1" s="287">
      <c r="A990" t="inlineStr">
        <is>
          <t>V300089</t>
        </is>
      </c>
      <c r="B990" t="n">
        <v>33</v>
      </c>
      <c r="C990" t="n">
        <v>20</v>
      </c>
      <c r="D990" t="inlineStr">
        <is>
          <t>Kombiverkehr GmbH und Co. KG</t>
        </is>
      </c>
      <c r="E990" t="inlineStr">
        <is>
          <t>100332</t>
        </is>
      </c>
      <c r="F990" t="inlineStr">
        <is>
          <t>Zum Laurenburger Hof 76</t>
        </is>
      </c>
      <c r="G990" t="inlineStr">
        <is>
          <t>60594</t>
        </is>
      </c>
      <c r="H990" t="inlineStr">
        <is>
          <t>Frankfurt am Main</t>
        </is>
      </c>
      <c r="I990" t="inlineStr">
        <is>
          <t>DE</t>
        </is>
      </c>
      <c r="J990" t="inlineStr">
        <is>
          <t>SGNS_60</t>
        </is>
      </c>
      <c r="K990" t="inlineStr"/>
      <c r="L990" t="inlineStr">
        <is>
          <t>2025-0038</t>
        </is>
      </c>
      <c r="M990" s="6" t="n">
        <v>46143</v>
      </c>
      <c r="N990" s="6" t="n">
        <v>46873</v>
      </c>
      <c r="O990" t="n">
        <v>23.64</v>
      </c>
    </row>
    <row r="991" hidden="1" s="287">
      <c r="A991" t="inlineStr">
        <is>
          <t>V300031</t>
        </is>
      </c>
      <c r="B991" t="n">
        <v>94</v>
      </c>
      <c r="C991" t="n">
        <v>50</v>
      </c>
      <c r="D991" t="inlineStr">
        <is>
          <t>EWG Rail Zrt.</t>
        </is>
      </c>
      <c r="E991" t="inlineStr">
        <is>
          <t>100758</t>
        </is>
      </c>
      <c r="F991" t="inlineStr">
        <is>
          <t>Váci út 76 3.em</t>
        </is>
      </c>
      <c r="G991" t="inlineStr">
        <is>
          <t>1133</t>
        </is>
      </c>
      <c r="H991" t="inlineStr">
        <is>
          <t>Budapest</t>
        </is>
      </c>
      <c r="I991" t="inlineStr">
        <is>
          <t>HU</t>
        </is>
      </c>
      <c r="J991" t="inlineStr">
        <is>
          <t>SGGRSS_M2</t>
        </is>
      </c>
      <c r="K991" t="inlineStr">
        <is>
          <t>37 80 4980 865-2</t>
        </is>
      </c>
      <c r="L991" t="inlineStr">
        <is>
          <t>2023-0008</t>
        </is>
      </c>
      <c r="M991" s="6" t="n">
        <v>46023</v>
      </c>
      <c r="N991" s="6" t="n">
        <v>46905</v>
      </c>
      <c r="O991" t="n">
        <v>19.25</v>
      </c>
    </row>
    <row r="992" hidden="1" s="287">
      <c r="A992" t="inlineStr">
        <is>
          <t>V300091</t>
        </is>
      </c>
      <c r="B992" t="n">
        <v>12</v>
      </c>
      <c r="C992" t="n">
        <v>50</v>
      </c>
      <c r="D992" t="inlineStr">
        <is>
          <t>VA-KO Vagon Konteyner Mak. Muh.</t>
        </is>
      </c>
      <c r="E992" t="inlineStr">
        <is>
          <t>100016</t>
        </is>
      </c>
      <c r="F992" t="inlineStr">
        <is>
          <t>Pro.San. Tic. A.S.</t>
        </is>
      </c>
      <c r="G992" t="inlineStr">
        <is>
          <t>06730</t>
        </is>
      </c>
      <c r="H992" t="inlineStr">
        <is>
          <t>Beypazari/Ankara</t>
        </is>
      </c>
      <c r="I992" t="inlineStr">
        <is>
          <t>TR</t>
        </is>
      </c>
      <c r="J992" t="inlineStr">
        <is>
          <t>SGGMRS_M35</t>
        </is>
      </c>
      <c r="K992" t="inlineStr">
        <is>
          <t>37 80 4953 465-4</t>
        </is>
      </c>
      <c r="L992" t="inlineStr">
        <is>
          <t>2025-0039</t>
        </is>
      </c>
      <c r="M992" s="6" t="n">
        <v>45949</v>
      </c>
      <c r="N992" s="6" t="n">
        <v>46312</v>
      </c>
      <c r="O992" t="n">
        <v>35.85</v>
      </c>
    </row>
    <row r="993" hidden="1" s="287">
      <c r="A993" t="inlineStr">
        <is>
          <t>V720006</t>
        </is>
      </c>
      <c r="B993" t="n">
        <v>8</v>
      </c>
      <c r="C993" t="n">
        <v>50</v>
      </c>
      <c r="D993" t="inlineStr">
        <is>
          <t>RAILDOX GmbH &amp; Co. KG</t>
        </is>
      </c>
      <c r="E993" t="inlineStr">
        <is>
          <t>100521</t>
        </is>
      </c>
      <c r="F993" t="inlineStr">
        <is>
          <t>Zum Güterbahnhof  7</t>
        </is>
      </c>
      <c r="G993" t="inlineStr">
        <is>
          <t>99085</t>
        </is>
      </c>
      <c r="H993" t="inlineStr">
        <is>
          <t>Erfurt</t>
        </is>
      </c>
      <c r="I993" t="inlineStr">
        <is>
          <t>DE</t>
        </is>
      </c>
      <c r="J993" t="inlineStr">
        <is>
          <t>SGGRSS_M2</t>
        </is>
      </c>
      <c r="K993" t="inlineStr">
        <is>
          <t>37 80 4980 402-4</t>
        </is>
      </c>
      <c r="L993" t="inlineStr">
        <is>
          <t>2025-0011</t>
        </is>
      </c>
      <c r="M993" s="6" t="n">
        <v>46023</v>
      </c>
      <c r="N993" s="6" t="n">
        <v>46418</v>
      </c>
      <c r="O993" t="n">
        <v>30</v>
      </c>
    </row>
    <row r="994" hidden="1" s="287">
      <c r="A994" t="inlineStr">
        <is>
          <t>V100066</t>
        </is>
      </c>
      <c r="B994" t="n">
        <v>102</v>
      </c>
      <c r="C994" t="n">
        <v>50</v>
      </c>
      <c r="D994" t="inlineStr">
        <is>
          <t>Grenland Rail AS</t>
        </is>
      </c>
      <c r="E994" t="inlineStr">
        <is>
          <t>100268</t>
        </is>
      </c>
      <c r="F994" t="inlineStr">
        <is>
          <t>Nybergflata 2</t>
        </is>
      </c>
      <c r="G994" t="inlineStr">
        <is>
          <t>3737</t>
        </is>
      </c>
      <c r="H994" t="inlineStr">
        <is>
          <t>Skien</t>
        </is>
      </c>
      <c r="I994" t="inlineStr">
        <is>
          <t>NO</t>
        </is>
      </c>
      <c r="J994" t="inlineStr">
        <is>
          <t>SGNSS_M14</t>
        </is>
      </c>
      <c r="K994" t="inlineStr">
        <is>
          <t>37 80 4565 664-2</t>
        </is>
      </c>
      <c r="L994" t="inlineStr">
        <is>
          <t>2024-0009</t>
        </is>
      </c>
      <c r="M994" s="6" t="n">
        <v>45625</v>
      </c>
      <c r="N994" s="6" t="n">
        <v>47084</v>
      </c>
      <c r="O994" t="n">
        <v>17.45</v>
      </c>
    </row>
    <row r="995" hidden="1" s="287">
      <c r="A995" t="inlineStr">
        <is>
          <t>V100068</t>
        </is>
      </c>
      <c r="B995" t="n">
        <v>33</v>
      </c>
      <c r="C995" t="n">
        <v>20</v>
      </c>
      <c r="D995" t="inlineStr">
        <is>
          <t>LAUDE Smart Intermodal S.A.</t>
        </is>
      </c>
      <c r="E995" t="inlineStr">
        <is>
          <t>100026</t>
        </is>
      </c>
      <c r="F995" t="inlineStr">
        <is>
          <t>ul. Wroclawska 131</t>
        </is>
      </c>
      <c r="G995" t="inlineStr">
        <is>
          <t>87-100</t>
        </is>
      </c>
      <c r="H995" t="inlineStr">
        <is>
          <t>Torun</t>
        </is>
      </c>
      <c r="I995" t="inlineStr">
        <is>
          <t>PL</t>
        </is>
      </c>
      <c r="J995" t="inlineStr">
        <is>
          <t>SGMMNS_40</t>
        </is>
      </c>
      <c r="K995" t="inlineStr"/>
      <c r="L995" t="inlineStr">
        <is>
          <t>2026-0002</t>
        </is>
      </c>
      <c r="M995" s="6" t="n">
        <v>46081</v>
      </c>
      <c r="N995" s="6" t="n">
        <v>46445</v>
      </c>
      <c r="O995" t="n">
        <v>16.85</v>
      </c>
    </row>
    <row r="996" hidden="1" s="287">
      <c r="A996" t="inlineStr">
        <is>
          <t>V100013</t>
        </is>
      </c>
      <c r="B996" t="n">
        <v>12</v>
      </c>
      <c r="C996" t="n">
        <v>50</v>
      </c>
      <c r="D996" t="inlineStr">
        <is>
          <t>Rail Cargo Austria AG</t>
        </is>
      </c>
      <c r="E996" t="inlineStr">
        <is>
          <t>100020</t>
        </is>
      </c>
      <c r="F996" t="inlineStr">
        <is>
          <t>Am Hauptbahnhof 2</t>
        </is>
      </c>
      <c r="G996" t="inlineStr">
        <is>
          <t>1100</t>
        </is>
      </c>
      <c r="H996" t="inlineStr">
        <is>
          <t>Wien</t>
        </is>
      </c>
      <c r="I996" t="inlineStr">
        <is>
          <t>AT</t>
        </is>
      </c>
      <c r="J996" t="inlineStr">
        <is>
          <t>SDGGMRSS_M8</t>
        </is>
      </c>
      <c r="K996" t="inlineStr">
        <is>
          <t>37 80 4956 569-0</t>
        </is>
      </c>
      <c r="L996" t="inlineStr">
        <is>
          <t>2021-0035</t>
        </is>
      </c>
      <c r="M996" s="6" t="n">
        <v>44501</v>
      </c>
      <c r="N996" s="6" t="n">
        <v>46326</v>
      </c>
      <c r="O996" t="n">
        <v>37</v>
      </c>
    </row>
    <row r="997" hidden="1" s="287">
      <c r="A997" t="inlineStr">
        <is>
          <t>V300002</t>
        </is>
      </c>
      <c r="B997" t="n">
        <v>58</v>
      </c>
      <c r="C997" t="n">
        <v>50</v>
      </c>
      <c r="D997" t="inlineStr">
        <is>
          <t>Contargo Rail Services GmbH</t>
        </is>
      </c>
      <c r="E997" t="inlineStr">
        <is>
          <t>100001</t>
        </is>
      </c>
      <c r="F997" t="inlineStr">
        <is>
          <t>Rheinkaistrasse 2</t>
        </is>
      </c>
      <c r="G997" t="inlineStr">
        <is>
          <t>68159</t>
        </is>
      </c>
      <c r="H997" t="inlineStr">
        <is>
          <t>Mannheim</t>
        </is>
      </c>
      <c r="I997" t="inlineStr">
        <is>
          <t>DE</t>
        </is>
      </c>
      <c r="J997" t="inlineStr">
        <is>
          <t>SGNSS_M14</t>
        </is>
      </c>
      <c r="K997" t="inlineStr">
        <is>
          <t>37 80 4565 396-1</t>
        </is>
      </c>
      <c r="L997" t="inlineStr">
        <is>
          <t>2020-0004</t>
        </is>
      </c>
      <c r="M997" s="6" t="n">
        <v>44512</v>
      </c>
      <c r="N997" s="6" t="n">
        <v>46387</v>
      </c>
      <c r="O997" t="n">
        <v>28.2</v>
      </c>
    </row>
    <row r="998" hidden="1" s="287">
      <c r="A998" t="inlineStr">
        <is>
          <t>V400005</t>
        </is>
      </c>
      <c r="B998" t="n">
        <v>12</v>
      </c>
      <c r="C998" t="n">
        <v>50</v>
      </c>
      <c r="D998" t="inlineStr">
        <is>
          <t>DB Cargo AG</t>
        </is>
      </c>
      <c r="E998" t="inlineStr">
        <is>
          <t>100000</t>
        </is>
      </c>
      <c r="F998" t="inlineStr">
        <is>
          <t>Rheinstrasse 2</t>
        </is>
      </c>
      <c r="G998" t="inlineStr">
        <is>
          <t>55116</t>
        </is>
      </c>
      <c r="H998" t="inlineStr">
        <is>
          <t>Mainz</t>
        </is>
      </c>
      <c r="I998" t="inlineStr">
        <is>
          <t>DE</t>
        </is>
      </c>
      <c r="J998" t="inlineStr">
        <is>
          <t>SGGNS_M11</t>
        </is>
      </c>
      <c r="K998" t="inlineStr">
        <is>
          <t>37 80 4561 423-7</t>
        </is>
      </c>
      <c r="L998" t="inlineStr">
        <is>
          <t>2021-2420</t>
        </is>
      </c>
      <c r="M998" s="6" t="n">
        <v>44930</v>
      </c>
      <c r="N998" s="6" t="n">
        <v>47087</v>
      </c>
      <c r="O998" t="n">
        <v>24.4</v>
      </c>
    </row>
    <row r="999" hidden="1" s="287">
      <c r="A999" t="inlineStr">
        <is>
          <t>V300023</t>
        </is>
      </c>
      <c r="B999" t="n">
        <v>13</v>
      </c>
      <c r="C999" t="n">
        <v>50</v>
      </c>
      <c r="D999" t="inlineStr">
        <is>
          <t>Oceanogate Italia S.r.l.</t>
        </is>
      </c>
      <c r="E999" t="inlineStr">
        <is>
          <t>100010</t>
        </is>
      </c>
      <c r="F999" t="inlineStr">
        <is>
          <t>Via Primo Maggio 1</t>
        </is>
      </c>
      <c r="G999" t="inlineStr">
        <is>
          <t>20066</t>
        </is>
      </c>
      <c r="H999" t="inlineStr">
        <is>
          <t>Melzo (MI)</t>
        </is>
      </c>
      <c r="I999" t="inlineStr">
        <is>
          <t>IT</t>
        </is>
      </c>
      <c r="J999" t="inlineStr">
        <is>
          <t>SDGGMRSS_M8</t>
        </is>
      </c>
      <c r="K999" t="inlineStr">
        <is>
          <t>35 80 4956 116-2</t>
        </is>
      </c>
      <c r="L999" t="inlineStr">
        <is>
          <t>2022-0006</t>
        </is>
      </c>
      <c r="M999" s="6" t="n">
        <v>44945</v>
      </c>
      <c r="N999" s="6" t="n">
        <v>46387</v>
      </c>
      <c r="O999" t="n">
        <v>66.15000000000001</v>
      </c>
    </row>
    <row r="1000" hidden="1" s="287">
      <c r="A1000" t="inlineStr">
        <is>
          <t>V100039</t>
        </is>
      </c>
      <c r="B1000" t="n">
        <v>17</v>
      </c>
      <c r="C1000" t="n">
        <v>50</v>
      </c>
      <c r="D1000" t="inlineStr">
        <is>
          <t>Rail Cargo Austria AG</t>
        </is>
      </c>
      <c r="E1000" t="inlineStr">
        <is>
          <t>100020</t>
        </is>
      </c>
      <c r="F1000" t="inlineStr">
        <is>
          <t>Am Hauptbahnhof 2</t>
        </is>
      </c>
      <c r="G1000" t="inlineStr">
        <is>
          <t>1100</t>
        </is>
      </c>
      <c r="H1000" t="inlineStr">
        <is>
          <t>Wien</t>
        </is>
      </c>
      <c r="I1000" t="inlineStr">
        <is>
          <t>AT</t>
        </is>
      </c>
      <c r="J1000" t="inlineStr">
        <is>
          <t>SDGGMRSS_M8</t>
        </is>
      </c>
      <c r="K1000" t="inlineStr">
        <is>
          <t>37 80 4992 731-2</t>
        </is>
      </c>
      <c r="L1000" t="inlineStr">
        <is>
          <t>2022-0023</t>
        </is>
      </c>
      <c r="M1000" s="6" t="n">
        <v>44958</v>
      </c>
      <c r="N1000" s="6" t="n">
        <v>46203</v>
      </c>
      <c r="O1000" t="n">
        <v>49.9</v>
      </c>
    </row>
    <row r="1001" hidden="1" s="287">
      <c r="A1001" t="inlineStr">
        <is>
          <t>V300030</t>
        </is>
      </c>
      <c r="B1001" t="n">
        <v>2</v>
      </c>
      <c r="C1001" t="n">
        <v>50</v>
      </c>
      <c r="D1001" t="inlineStr">
        <is>
          <t>EWG Rail Zrt.</t>
        </is>
      </c>
      <c r="E1001" t="inlineStr">
        <is>
          <t>100758</t>
        </is>
      </c>
      <c r="F1001" t="inlineStr">
        <is>
          <t>Váci út 76 3.em</t>
        </is>
      </c>
      <c r="G1001" t="inlineStr">
        <is>
          <t>1133</t>
        </is>
      </c>
      <c r="H1001" t="inlineStr">
        <is>
          <t>Budapest</t>
        </is>
      </c>
      <c r="I1001" t="inlineStr">
        <is>
          <t>HU</t>
        </is>
      </c>
      <c r="J1001" t="inlineStr">
        <is>
          <t>SGGNS_M11</t>
        </is>
      </c>
      <c r="K1001" t="inlineStr">
        <is>
          <t>37 80 4561 325-4</t>
        </is>
      </c>
      <c r="L1001" t="inlineStr">
        <is>
          <t>2023-0007</t>
        </is>
      </c>
      <c r="M1001" s="6" t="n">
        <v>45078</v>
      </c>
      <c r="N1001" s="6" t="n">
        <v>46905</v>
      </c>
      <c r="O1001" t="n">
        <v>23.19</v>
      </c>
    </row>
    <row r="1002" hidden="1" s="287">
      <c r="A1002" t="inlineStr">
        <is>
          <t>V300032</t>
        </is>
      </c>
      <c r="B1002" t="n">
        <v>2</v>
      </c>
      <c r="C1002" t="n">
        <v>50</v>
      </c>
      <c r="D1002" t="inlineStr">
        <is>
          <t>EWG Rail Zrt.</t>
        </is>
      </c>
      <c r="E1002" t="inlineStr">
        <is>
          <t>100758</t>
        </is>
      </c>
      <c r="F1002" t="inlineStr">
        <is>
          <t>Váci út 76 3.em</t>
        </is>
      </c>
      <c r="G1002" t="inlineStr">
        <is>
          <t>1133</t>
        </is>
      </c>
      <c r="H1002" t="inlineStr">
        <is>
          <t>Budapest</t>
        </is>
      </c>
      <c r="I1002" t="inlineStr">
        <is>
          <t>HU</t>
        </is>
      </c>
      <c r="J1002" t="inlineStr">
        <is>
          <t>SGGNSS_M12</t>
        </is>
      </c>
      <c r="K1002" t="inlineStr">
        <is>
          <t>37 80 4694 454-2</t>
        </is>
      </c>
      <c r="L1002" t="inlineStr">
        <is>
          <t>2023-0007</t>
        </is>
      </c>
      <c r="M1002" s="6" t="n">
        <v>45078</v>
      </c>
      <c r="N1002" s="6" t="n">
        <v>46905</v>
      </c>
      <c r="O1002" t="n">
        <v>23.19</v>
      </c>
    </row>
    <row r="1003" hidden="1" s="287">
      <c r="A1003" t="inlineStr">
        <is>
          <t>V200030</t>
        </is>
      </c>
      <c r="B1003" t="n">
        <v>12</v>
      </c>
      <c r="C1003" t="n">
        <v>50</v>
      </c>
      <c r="D1003" t="inlineStr">
        <is>
          <t>RTB Cargo Netherlands B.V.</t>
        </is>
      </c>
      <c r="E1003" t="inlineStr">
        <is>
          <t>100002</t>
        </is>
      </c>
      <c r="F1003" t="inlineStr">
        <is>
          <t>Albert-Plesmanweg 57</t>
        </is>
      </c>
      <c r="G1003" t="inlineStr">
        <is>
          <t>3088GB</t>
        </is>
      </c>
      <c r="H1003" t="inlineStr">
        <is>
          <t>Rotterdam</t>
        </is>
      </c>
      <c r="I1003" t="inlineStr">
        <is>
          <t>NL</t>
        </is>
      </c>
      <c r="J1003" t="inlineStr">
        <is>
          <t>SGGRSS_M20</t>
        </is>
      </c>
      <c r="K1003" t="inlineStr">
        <is>
          <t>33 80 4960 275-2</t>
        </is>
      </c>
      <c r="L1003" t="inlineStr">
        <is>
          <t>2023-0023</t>
        </is>
      </c>
      <c r="M1003" s="6" t="n">
        <v>45176</v>
      </c>
      <c r="N1003" s="6" t="n">
        <v>46081</v>
      </c>
      <c r="O1003" t="n">
        <v>34.5</v>
      </c>
    </row>
    <row r="1004" hidden="1" s="287">
      <c r="A1004" t="inlineStr">
        <is>
          <t>V200031</t>
        </is>
      </c>
      <c r="B1004" t="n">
        <v>9</v>
      </c>
      <c r="C1004" t="n">
        <v>50</v>
      </c>
      <c r="D1004" t="inlineStr">
        <is>
          <t>zigsXpress GmbH</t>
        </is>
      </c>
      <c r="E1004" t="inlineStr">
        <is>
          <t>100008</t>
        </is>
      </c>
      <c r="F1004" t="inlineStr">
        <is>
          <t>Afrikastrasse 3</t>
        </is>
      </c>
      <c r="G1004" t="inlineStr">
        <is>
          <t>20457</t>
        </is>
      </c>
      <c r="H1004" t="inlineStr">
        <is>
          <t>Hamburg</t>
        </is>
      </c>
      <c r="I1004" t="inlineStr">
        <is>
          <t>DE</t>
        </is>
      </c>
      <c r="J1004" t="inlineStr">
        <is>
          <t>SGGRSS_M2</t>
        </is>
      </c>
      <c r="K1004" t="inlineStr">
        <is>
          <t>37 80 4960 961-3</t>
        </is>
      </c>
      <c r="L1004" t="inlineStr">
        <is>
          <t>2023-0036</t>
        </is>
      </c>
      <c r="M1004" s="6" t="n">
        <v>45288</v>
      </c>
      <c r="N1004" s="6" t="n">
        <v>46387</v>
      </c>
      <c r="O1004" t="n">
        <v>25.8</v>
      </c>
    </row>
    <row r="1005" hidden="1" s="287">
      <c r="A1005" t="inlineStr">
        <is>
          <t>V300041</t>
        </is>
      </c>
      <c r="B1005" t="n">
        <v>12</v>
      </c>
      <c r="C1005" t="n">
        <v>50</v>
      </c>
      <c r="D1005" t="inlineStr">
        <is>
          <t>Contargo Rail Services GmbH</t>
        </is>
      </c>
      <c r="E1005" t="inlineStr">
        <is>
          <t>100001</t>
        </is>
      </c>
      <c r="F1005" t="inlineStr">
        <is>
          <t>Rheinkaistrasse 2</t>
        </is>
      </c>
      <c r="G1005" t="inlineStr">
        <is>
          <t>68159</t>
        </is>
      </c>
      <c r="H1005" t="inlineStr">
        <is>
          <t>Mannheim</t>
        </is>
      </c>
      <c r="I1005" t="inlineStr">
        <is>
          <t>DE</t>
        </is>
      </c>
      <c r="J1005" t="inlineStr">
        <is>
          <t>SGGRSS_M20</t>
        </is>
      </c>
      <c r="K1005" t="inlineStr">
        <is>
          <t>33 80 4960 299-2</t>
        </is>
      </c>
      <c r="L1005" t="inlineStr">
        <is>
          <t>2023-0018</t>
        </is>
      </c>
      <c r="M1005" s="6" t="n">
        <v>45292</v>
      </c>
      <c r="N1005" s="6" t="n">
        <v>46752</v>
      </c>
      <c r="O1005" t="n">
        <v>39.1</v>
      </c>
    </row>
    <row r="1006" hidden="1" s="287">
      <c r="A1006" t="inlineStr">
        <is>
          <t>V300042</t>
        </is>
      </c>
      <c r="B1006" t="n">
        <v>14</v>
      </c>
      <c r="C1006" t="n">
        <v>50</v>
      </c>
      <c r="D1006" t="inlineStr">
        <is>
          <t>LTE Logistik- und Transport GmbH</t>
        </is>
      </c>
      <c r="E1006" t="inlineStr">
        <is>
          <t>100766</t>
        </is>
      </c>
      <c r="F1006" t="inlineStr">
        <is>
          <t>Hans-Roth-Strasse 3/1/Top 5</t>
        </is>
      </c>
      <c r="G1006" t="inlineStr">
        <is>
          <t>8073</t>
        </is>
      </c>
      <c r="H1006" t="inlineStr">
        <is>
          <t>Feldkirchen bei Graz</t>
        </is>
      </c>
      <c r="I1006" t="inlineStr">
        <is>
          <t>AT</t>
        </is>
      </c>
      <c r="J1006" t="inlineStr">
        <is>
          <t>SDGGMRS_M7</t>
        </is>
      </c>
      <c r="K1006" t="inlineStr">
        <is>
          <t>37 80 4993 298-1</t>
        </is>
      </c>
      <c r="L1006" t="inlineStr">
        <is>
          <t>2023-0040</t>
        </is>
      </c>
      <c r="M1006" s="6" t="n">
        <v>45322</v>
      </c>
      <c r="N1006" s="6" t="n">
        <v>46387</v>
      </c>
      <c r="O1006" t="n">
        <v>43</v>
      </c>
    </row>
    <row r="1007" hidden="1" s="287">
      <c r="A1007" t="inlineStr">
        <is>
          <t>V300043</t>
        </is>
      </c>
      <c r="B1007" t="n">
        <v>11</v>
      </c>
      <c r="C1007" t="n">
        <v>50</v>
      </c>
      <c r="D1007" t="inlineStr">
        <is>
          <t>Sangritana SpA</t>
        </is>
      </c>
      <c r="E1007" t="inlineStr">
        <is>
          <t>100762</t>
        </is>
      </c>
      <c r="F1007" t="inlineStr">
        <is>
          <t>Piazza Camillo Dellarciprete 6</t>
        </is>
      </c>
      <c r="G1007" t="inlineStr">
        <is>
          <t>66034</t>
        </is>
      </c>
      <c r="H1007" t="inlineStr">
        <is>
          <t>Lanciano</t>
        </is>
      </c>
      <c r="I1007" t="inlineStr">
        <is>
          <t>IT</t>
        </is>
      </c>
      <c r="J1007" t="inlineStr">
        <is>
          <t>SGNS_M13</t>
        </is>
      </c>
      <c r="K1007" t="inlineStr">
        <is>
          <t>37 80 4564 249-3</t>
        </is>
      </c>
      <c r="L1007" t="inlineStr">
        <is>
          <t>2023-0039</t>
        </is>
      </c>
      <c r="M1007" s="6" t="n">
        <v>45347</v>
      </c>
      <c r="N1007" s="6" t="n">
        <v>46418</v>
      </c>
      <c r="O1007" t="n">
        <v>20.92</v>
      </c>
    </row>
    <row r="1008" hidden="1" s="287">
      <c r="A1008" t="inlineStr">
        <is>
          <t>V700009</t>
        </is>
      </c>
      <c r="B1008" t="n">
        <v>17</v>
      </c>
      <c r="C1008" t="n">
        <v>50</v>
      </c>
      <c r="D1008" t="inlineStr">
        <is>
          <t>CargoBeamer intermodal op. GmbH</t>
        </is>
      </c>
      <c r="E1008" t="inlineStr">
        <is>
          <t>100005</t>
        </is>
      </c>
      <c r="F1008" t="inlineStr">
        <is>
          <t>Kreuzstrasse 12</t>
        </is>
      </c>
      <c r="G1008" t="inlineStr">
        <is>
          <t>04103</t>
        </is>
      </c>
      <c r="H1008" t="inlineStr">
        <is>
          <t>Leipzig</t>
        </is>
      </c>
      <c r="I1008" t="inlineStr">
        <is>
          <t>DE</t>
        </is>
      </c>
      <c r="J1008" t="inlineStr">
        <is>
          <t>SDGGMRSS_M8</t>
        </is>
      </c>
      <c r="K1008" t="inlineStr">
        <is>
          <t>35 80 4956 005-7</t>
        </is>
      </c>
      <c r="L1008" t="inlineStr">
        <is>
          <t>2024-0011</t>
        </is>
      </c>
      <c r="M1008" s="6" t="n">
        <v>45383</v>
      </c>
      <c r="N1008" s="6" t="n">
        <v>46387</v>
      </c>
      <c r="O1008" t="n">
        <v>53.5</v>
      </c>
    </row>
    <row r="1009" hidden="1" s="287">
      <c r="A1009" t="inlineStr">
        <is>
          <t>V200039</t>
        </is>
      </c>
      <c r="B1009" t="n">
        <v>14</v>
      </c>
      <c r="C1009" t="n">
        <v>50</v>
      </c>
      <c r="D1009" t="inlineStr">
        <is>
          <t>railCare AG</t>
        </is>
      </c>
      <c r="E1009" t="inlineStr">
        <is>
          <t>100771</t>
        </is>
      </c>
      <c r="F1009" t="inlineStr">
        <is>
          <t>Industriestrasse 17</t>
        </is>
      </c>
      <c r="G1009" t="inlineStr">
        <is>
          <t>4612</t>
        </is>
      </c>
      <c r="H1009" t="inlineStr">
        <is>
          <t>Wangen bei Olten</t>
        </is>
      </c>
      <c r="I1009" t="inlineStr">
        <is>
          <t>CH</t>
        </is>
      </c>
      <c r="J1009" t="inlineStr">
        <is>
          <t>SGGMRSS_M38</t>
        </is>
      </c>
      <c r="K1009" t="inlineStr">
        <is>
          <t>37 80 4963 499-1</t>
        </is>
      </c>
      <c r="L1009" t="inlineStr">
        <is>
          <t>2024-0019</t>
        </is>
      </c>
      <c r="M1009" s="6" t="n">
        <v>45810</v>
      </c>
      <c r="N1009" s="6" t="n">
        <v>47968</v>
      </c>
      <c r="O1009" t="n">
        <v>50.25</v>
      </c>
    </row>
    <row r="1010" hidden="1" s="287">
      <c r="A1010" t="inlineStr">
        <is>
          <t>V100058</t>
        </is>
      </c>
      <c r="B1010" t="n">
        <v>34</v>
      </c>
      <c r="C1010" t="n">
        <v>20</v>
      </c>
      <c r="D1010" t="inlineStr">
        <is>
          <t>RheinCargo GmbH &amp; Co. KG</t>
        </is>
      </c>
      <c r="E1010" t="inlineStr">
        <is>
          <t>100011</t>
        </is>
      </c>
      <c r="F1010" t="inlineStr">
        <is>
          <t>Hammer Landstrasse 3</t>
        </is>
      </c>
      <c r="G1010" t="inlineStr">
        <is>
          <t>41460</t>
        </is>
      </c>
      <c r="H1010" t="inlineStr">
        <is>
          <t>Neuss</t>
        </is>
      </c>
      <c r="I1010" t="inlineStr">
        <is>
          <t>DE</t>
        </is>
      </c>
      <c r="J1010" t="inlineStr">
        <is>
          <t>SGGNS_80XL</t>
        </is>
      </c>
      <c r="K1010" t="inlineStr"/>
      <c r="L1010" t="inlineStr">
        <is>
          <t>2024-0020</t>
        </is>
      </c>
      <c r="M1010" s="6" t="n">
        <v>46539</v>
      </c>
      <c r="N1010" s="6" t="n">
        <v>46924</v>
      </c>
      <c r="O1010" t="n">
        <v>27.15</v>
      </c>
    </row>
    <row r="1011" hidden="1" s="287">
      <c r="A1011" t="inlineStr">
        <is>
          <t>V300052</t>
        </is>
      </c>
      <c r="B1011" t="n">
        <v>4</v>
      </c>
      <c r="C1011" t="n">
        <v>50</v>
      </c>
      <c r="D1011" t="inlineStr">
        <is>
          <t>EWG Rail Zrt.</t>
        </is>
      </c>
      <c r="E1011" t="inlineStr">
        <is>
          <t>100758</t>
        </is>
      </c>
      <c r="F1011" t="inlineStr">
        <is>
          <t>Váci út 76 3.em</t>
        </is>
      </c>
      <c r="G1011" t="inlineStr">
        <is>
          <t>1133</t>
        </is>
      </c>
      <c r="H1011" t="inlineStr">
        <is>
          <t>Budapest</t>
        </is>
      </c>
      <c r="I1011" t="inlineStr">
        <is>
          <t>HU</t>
        </is>
      </c>
      <c r="J1011" t="inlineStr">
        <is>
          <t>SGNS_M13</t>
        </is>
      </c>
      <c r="K1011" t="inlineStr">
        <is>
          <t>37 80 4564 286-5</t>
        </is>
      </c>
      <c r="L1011" t="inlineStr">
        <is>
          <t>2023-0026</t>
        </is>
      </c>
      <c r="M1011" s="6" t="n">
        <v>45740</v>
      </c>
      <c r="N1011" s="6" t="n">
        <v>46387</v>
      </c>
      <c r="O1011" t="n">
        <v>16.63</v>
      </c>
    </row>
    <row r="1012" hidden="1" s="287">
      <c r="A1012" t="inlineStr">
        <is>
          <t>V300054</t>
        </is>
      </c>
      <c r="B1012" t="n">
        <v>13</v>
      </c>
      <c r="C1012" t="n">
        <v>50</v>
      </c>
      <c r="D1012" t="inlineStr">
        <is>
          <t>BLS Cargo AG</t>
        </is>
      </c>
      <c r="E1012" t="inlineStr">
        <is>
          <t>100033</t>
        </is>
      </c>
      <c r="F1012" t="inlineStr">
        <is>
          <t>Freiburgstrasse 130</t>
        </is>
      </c>
      <c r="G1012" t="inlineStr">
        <is>
          <t>3001</t>
        </is>
      </c>
      <c r="H1012" t="inlineStr">
        <is>
          <t>Bern</t>
        </is>
      </c>
      <c r="I1012" t="inlineStr">
        <is>
          <t>CH</t>
        </is>
      </c>
      <c r="J1012" t="inlineStr">
        <is>
          <t>SGMMNS_M29</t>
        </is>
      </c>
      <c r="K1012" t="inlineStr">
        <is>
          <t>33 80 4505 941-1</t>
        </is>
      </c>
      <c r="L1012" t="inlineStr">
        <is>
          <t>2024-0024</t>
        </is>
      </c>
      <c r="M1012" s="6" t="n">
        <v>45567</v>
      </c>
      <c r="N1012" s="6" t="n">
        <v>46387</v>
      </c>
      <c r="O1012" t="n">
        <v>23.5</v>
      </c>
    </row>
    <row r="1013" hidden="1" s="287">
      <c r="A1013" t="inlineStr">
        <is>
          <t>V100049</t>
        </is>
      </c>
      <c r="B1013" t="n">
        <v>110</v>
      </c>
      <c r="C1013" t="n">
        <v>50</v>
      </c>
      <c r="D1013" t="inlineStr">
        <is>
          <t>Grain Logistic Sp.z.o.o.</t>
        </is>
      </c>
      <c r="E1013" t="inlineStr">
        <is>
          <t>100765</t>
        </is>
      </c>
      <c r="F1013" t="inlineStr">
        <is>
          <t>ul. Nowogrodzka 31/413</t>
        </is>
      </c>
      <c r="G1013" t="inlineStr">
        <is>
          <t>00-511</t>
        </is>
      </c>
      <c r="H1013" t="inlineStr">
        <is>
          <t>Warszawa</t>
        </is>
      </c>
      <c r="I1013" t="inlineStr">
        <is>
          <t>PL</t>
        </is>
      </c>
      <c r="J1013" t="inlineStr">
        <is>
          <t>SGNSS_M42</t>
        </is>
      </c>
      <c r="K1013" t="inlineStr">
        <is>
          <t>33 80 4552 745-8</t>
        </is>
      </c>
      <c r="L1013" t="inlineStr">
        <is>
          <t>2023-0035</t>
        </is>
      </c>
      <c r="M1013" s="6" t="n">
        <v>45665</v>
      </c>
      <c r="N1013" s="6" t="n">
        <v>46081</v>
      </c>
      <c r="O1013" t="n">
        <v>19.5</v>
      </c>
    </row>
    <row r="1014" hidden="1" s="287">
      <c r="A1014" t="inlineStr">
        <is>
          <t>V200046</t>
        </is>
      </c>
      <c r="B1014" t="n">
        <v>12</v>
      </c>
      <c r="C1014" t="n">
        <v>50</v>
      </c>
      <c r="D1014" t="inlineStr">
        <is>
          <t>Pimk Rail PLS</t>
        </is>
      </c>
      <c r="E1014" t="inlineStr">
        <is>
          <t>100478</t>
        </is>
      </c>
      <c r="F1014" t="inlineStr">
        <is>
          <t>Rogoshko shousse 36</t>
        </is>
      </c>
      <c r="G1014" t="inlineStr">
        <is>
          <t>4003</t>
        </is>
      </c>
      <c r="H1014" t="inlineStr">
        <is>
          <t>Plovdiv</t>
        </is>
      </c>
      <c r="I1014" t="inlineStr">
        <is>
          <t>BG</t>
        </is>
      </c>
      <c r="J1014" t="inlineStr">
        <is>
          <t>SGGRSS_M20</t>
        </is>
      </c>
      <c r="K1014" t="inlineStr">
        <is>
          <t>33 80 4960 321-4</t>
        </is>
      </c>
      <c r="L1014" t="inlineStr">
        <is>
          <t>2024-0034</t>
        </is>
      </c>
      <c r="M1014" s="6" t="n">
        <v>45625</v>
      </c>
      <c r="N1014" s="6" t="n">
        <v>46203</v>
      </c>
      <c r="O1014" t="n">
        <v>25.03</v>
      </c>
    </row>
    <row r="1015" hidden="1" s="287">
      <c r="A1015" t="inlineStr">
        <is>
          <t>V200048</t>
        </is>
      </c>
      <c r="B1015" t="n">
        <v>6</v>
      </c>
      <c r="C1015" t="n">
        <v>50</v>
      </c>
      <c r="D1015" t="inlineStr">
        <is>
          <t>Captrain Polska Sp.z.o.o.</t>
        </is>
      </c>
      <c r="E1015" t="inlineStr">
        <is>
          <t>100024</t>
        </is>
      </c>
      <c r="F1015" t="inlineStr">
        <is>
          <t>ul. Powstancow Slaskich 7a</t>
        </is>
      </c>
      <c r="G1015" t="inlineStr">
        <is>
          <t>53-332</t>
        </is>
      </c>
      <c r="H1015" t="inlineStr">
        <is>
          <t>Wroclaw</t>
        </is>
      </c>
      <c r="I1015" t="inlineStr">
        <is>
          <t>PL</t>
        </is>
      </c>
      <c r="J1015" t="inlineStr">
        <is>
          <t>SGNS_M13</t>
        </is>
      </c>
      <c r="K1015" t="inlineStr">
        <is>
          <t>37 80 4564 810-2</t>
        </is>
      </c>
      <c r="L1015" t="inlineStr">
        <is>
          <t>2024-0035</t>
        </is>
      </c>
      <c r="M1015" s="6" t="n">
        <v>45672</v>
      </c>
      <c r="N1015" s="6" t="n">
        <v>46387</v>
      </c>
      <c r="O1015" t="n">
        <v>17.95</v>
      </c>
    </row>
    <row r="1016" hidden="1" s="287">
      <c r="A1016" t="inlineStr">
        <is>
          <t>V200049</t>
        </is>
      </c>
      <c r="B1016" t="n">
        <v>14</v>
      </c>
      <c r="C1016" t="n">
        <v>50</v>
      </c>
      <c r="D1016" t="inlineStr">
        <is>
          <t>PCC Intermodal S.A.</t>
        </is>
      </c>
      <c r="E1016" t="inlineStr">
        <is>
          <t>100761</t>
        </is>
      </c>
      <c r="F1016" t="inlineStr">
        <is>
          <t>ul Hutnicza 16</t>
        </is>
      </c>
      <c r="G1016" t="inlineStr">
        <is>
          <t>81-061</t>
        </is>
      </c>
      <c r="H1016" t="inlineStr">
        <is>
          <t>Gdynia</t>
        </is>
      </c>
      <c r="I1016" t="inlineStr">
        <is>
          <t>PL</t>
        </is>
      </c>
      <c r="J1016" t="inlineStr">
        <is>
          <t>SGGMRS_M5</t>
        </is>
      </c>
      <c r="K1016" t="inlineStr">
        <is>
          <t>37 80 4953 391-2</t>
        </is>
      </c>
      <c r="L1016" t="inlineStr">
        <is>
          <t>2024-0040</t>
        </is>
      </c>
      <c r="M1016" s="6" t="n">
        <v>45677</v>
      </c>
      <c r="N1016" s="6" t="n">
        <v>47867</v>
      </c>
      <c r="O1016" t="n">
        <v>30</v>
      </c>
    </row>
    <row r="1017" hidden="1" s="287">
      <c r="A1017" t="inlineStr">
        <is>
          <t>V300063</t>
        </is>
      </c>
      <c r="B1017" t="n">
        <v>17</v>
      </c>
      <c r="C1017" t="n">
        <v>50</v>
      </c>
      <c r="D1017" t="inlineStr">
        <is>
          <t>Kombiverkehr GmbH und Co. KG</t>
        </is>
      </c>
      <c r="E1017" t="inlineStr">
        <is>
          <t>100332</t>
        </is>
      </c>
      <c r="F1017" t="inlineStr">
        <is>
          <t>Zum Laurenburger Hof 76</t>
        </is>
      </c>
      <c r="G1017" t="inlineStr">
        <is>
          <t>60594</t>
        </is>
      </c>
      <c r="H1017" t="inlineStr">
        <is>
          <t>Frankfurt am Main</t>
        </is>
      </c>
      <c r="I1017" t="inlineStr">
        <is>
          <t>DE</t>
        </is>
      </c>
      <c r="J1017" t="inlineStr">
        <is>
          <t>SDGGMRSS_M32</t>
        </is>
      </c>
      <c r="K1017" t="inlineStr">
        <is>
          <t>37 80 4992 848-4</t>
        </is>
      </c>
      <c r="L1017" t="inlineStr">
        <is>
          <t>2024-0036</t>
        </is>
      </c>
      <c r="M1017" s="6" t="n">
        <v>45720</v>
      </c>
      <c r="N1017" s="6" t="n">
        <v>46477</v>
      </c>
      <c r="O1017" t="n">
        <v>0</v>
      </c>
    </row>
    <row r="1018" hidden="1" s="287">
      <c r="A1018" t="inlineStr">
        <is>
          <t>V300065</t>
        </is>
      </c>
      <c r="B1018" t="n">
        <v>9</v>
      </c>
      <c r="C1018" t="n">
        <v>50</v>
      </c>
      <c r="D1018" t="inlineStr">
        <is>
          <t>Martin Tolksdorf Logistics GmbH</t>
        </is>
      </c>
      <c r="E1018" t="inlineStr">
        <is>
          <t>100787</t>
        </is>
      </c>
      <c r="F1018" t="inlineStr">
        <is>
          <t>Bahnhofstrasse 47</t>
        </is>
      </c>
      <c r="G1018" t="inlineStr">
        <is>
          <t>65611</t>
        </is>
      </c>
      <c r="H1018" t="inlineStr">
        <is>
          <t>Brechen</t>
        </is>
      </c>
      <c r="I1018" t="inlineStr">
        <is>
          <t>DE</t>
        </is>
      </c>
      <c r="J1018" t="inlineStr">
        <is>
          <t>SGGRSS_M2</t>
        </is>
      </c>
      <c r="K1018" t="inlineStr">
        <is>
          <t>37 80 4980 275-4</t>
        </is>
      </c>
      <c r="L1018" t="inlineStr">
        <is>
          <t>2025-0003</t>
        </is>
      </c>
      <c r="M1018" s="6" t="n">
        <v>45709</v>
      </c>
      <c r="N1018" s="6" t="n">
        <v>46315</v>
      </c>
      <c r="O1018" t="n">
        <v>31.5</v>
      </c>
    </row>
    <row r="1019" hidden="1" s="287">
      <c r="A1019" t="inlineStr">
        <is>
          <t>V300067</t>
        </is>
      </c>
      <c r="B1019" t="n">
        <v>10</v>
      </c>
      <c r="C1019" t="n">
        <v>50</v>
      </c>
      <c r="D1019" t="inlineStr">
        <is>
          <t>Mindener Kreisbahnen GmbH</t>
        </is>
      </c>
      <c r="E1019" t="inlineStr">
        <is>
          <t>100038</t>
        </is>
      </c>
      <c r="F1019" t="inlineStr">
        <is>
          <t>Karlstrasse 48</t>
        </is>
      </c>
      <c r="G1019" t="inlineStr">
        <is>
          <t>32423</t>
        </is>
      </c>
      <c r="H1019" t="inlineStr">
        <is>
          <t>Minden</t>
        </is>
      </c>
      <c r="I1019" t="inlineStr">
        <is>
          <t>DE</t>
        </is>
      </c>
      <c r="J1019" t="inlineStr">
        <is>
          <t>SGGRS_M19</t>
        </is>
      </c>
      <c r="K1019" t="inlineStr">
        <is>
          <t>35 80 4950 146-5</t>
        </is>
      </c>
      <c r="L1019" t="inlineStr">
        <is>
          <t>2025-0002</t>
        </is>
      </c>
      <c r="M1019" s="6" t="n">
        <v>45727</v>
      </c>
      <c r="N1019" s="6" t="n">
        <v>46095</v>
      </c>
      <c r="O1019" t="n">
        <v>27.79</v>
      </c>
    </row>
    <row r="1020" hidden="1" s="287">
      <c r="A1020" t="inlineStr">
        <is>
          <t>V200051</t>
        </is>
      </c>
      <c r="B1020" t="n">
        <v>14</v>
      </c>
      <c r="C1020" t="n">
        <v>50</v>
      </c>
      <c r="D1020" t="inlineStr">
        <is>
          <t>Grampet Rail d.o.o.</t>
        </is>
      </c>
      <c r="E1020" t="inlineStr">
        <is>
          <t>100789</t>
        </is>
      </c>
      <c r="F1020" t="inlineStr">
        <is>
          <t>Koturaska 49</t>
        </is>
      </c>
      <c r="G1020" t="inlineStr">
        <is>
          <t>10000</t>
        </is>
      </c>
      <c r="H1020" t="inlineStr">
        <is>
          <t>Zagreb</t>
        </is>
      </c>
      <c r="I1020" t="inlineStr">
        <is>
          <t>HR</t>
        </is>
      </c>
      <c r="J1020" t="inlineStr">
        <is>
          <t>SGGRSS_M2</t>
        </is>
      </c>
      <c r="K1020" t="inlineStr">
        <is>
          <t>37 80 4980 784-5</t>
        </is>
      </c>
      <c r="L1020" t="inlineStr">
        <is>
          <t>2025-0006</t>
        </is>
      </c>
      <c r="M1020" s="6" t="n">
        <v>45744</v>
      </c>
      <c r="N1020" s="6" t="n">
        <v>46473</v>
      </c>
      <c r="O1020" t="n">
        <v>20.18</v>
      </c>
    </row>
    <row r="1021" hidden="1" s="287">
      <c r="A1021" t="inlineStr">
        <is>
          <t>V400010</t>
        </is>
      </c>
      <c r="B1021" t="n">
        <v>11</v>
      </c>
      <c r="C1021" t="n">
        <v>50</v>
      </c>
      <c r="D1021" t="inlineStr">
        <is>
          <t>DB Cargo AG</t>
        </is>
      </c>
      <c r="E1021" t="inlineStr">
        <is>
          <t>100000</t>
        </is>
      </c>
      <c r="F1021" t="inlineStr">
        <is>
          <t>Rheinstrasse 2</t>
        </is>
      </c>
      <c r="G1021" t="inlineStr">
        <is>
          <t>55116</t>
        </is>
      </c>
      <c r="H1021" t="inlineStr">
        <is>
          <t>Mainz</t>
        </is>
      </c>
      <c r="I1021" t="inlineStr">
        <is>
          <t>DE</t>
        </is>
      </c>
      <c r="J1021" t="inlineStr">
        <is>
          <t>SGGRSS_M2</t>
        </is>
      </c>
      <c r="K1021" t="inlineStr">
        <is>
          <t>37 80 4980 610-2</t>
        </is>
      </c>
      <c r="L1021" t="inlineStr">
        <is>
          <t>2021-2420</t>
        </is>
      </c>
      <c r="M1021" s="6" t="n">
        <v>45891</v>
      </c>
      <c r="N1021" s="6" t="n">
        <v>47330</v>
      </c>
      <c r="O1021" t="n">
        <v>26.23</v>
      </c>
    </row>
    <row r="1022" hidden="1" s="287">
      <c r="A1022" t="inlineStr">
        <is>
          <t>V100061</t>
        </is>
      </c>
      <c r="B1022" t="n">
        <v>34</v>
      </c>
      <c r="C1022" t="n">
        <v>20</v>
      </c>
      <c r="D1022" t="inlineStr">
        <is>
          <t>Rail Cargo Austria AG</t>
        </is>
      </c>
      <c r="E1022" t="inlineStr">
        <is>
          <t>100020</t>
        </is>
      </c>
      <c r="F1022" t="inlineStr">
        <is>
          <t>Am Hauptbahnhof 2</t>
        </is>
      </c>
      <c r="G1022" t="inlineStr">
        <is>
          <t>1100</t>
        </is>
      </c>
      <c r="H1022" t="inlineStr">
        <is>
          <t>Wien</t>
        </is>
      </c>
      <c r="I1022" t="inlineStr">
        <is>
          <t>AT</t>
        </is>
      </c>
      <c r="J1022" t="inlineStr">
        <is>
          <t>EANOS_95</t>
        </is>
      </c>
      <c r="K1022" t="inlineStr"/>
      <c r="L1022" t="inlineStr">
        <is>
          <t>2025-0008</t>
        </is>
      </c>
      <c r="M1022" s="6" t="n">
        <v>46136</v>
      </c>
      <c r="N1022" s="6" t="n">
        <v>50518</v>
      </c>
      <c r="O1022" t="n">
        <v>26</v>
      </c>
    </row>
    <row r="1023" hidden="1" s="287">
      <c r="A1023" t="inlineStr">
        <is>
          <t>V200003</t>
        </is>
      </c>
      <c r="B1023" t="n">
        <v>64</v>
      </c>
      <c r="C1023" t="n">
        <v>50</v>
      </c>
      <c r="D1023" t="inlineStr">
        <is>
          <t>RTB Cargo Netherlands B.V.</t>
        </is>
      </c>
      <c r="E1023" t="inlineStr">
        <is>
          <t>100002</t>
        </is>
      </c>
      <c r="F1023" t="inlineStr">
        <is>
          <t>Albert-Plesmanweg 57</t>
        </is>
      </c>
      <c r="G1023" t="inlineStr">
        <is>
          <t>3088GB</t>
        </is>
      </c>
      <c r="H1023" t="inlineStr">
        <is>
          <t>Rotterdam</t>
        </is>
      </c>
      <c r="I1023" t="inlineStr">
        <is>
          <t>NL</t>
        </is>
      </c>
      <c r="J1023" t="inlineStr">
        <is>
          <t>SGGRSS_M2</t>
        </is>
      </c>
      <c r="K1023" t="inlineStr">
        <is>
          <t>37 80 4980 749-8</t>
        </is>
      </c>
      <c r="L1023" t="inlineStr">
        <is>
          <t>2020-0001</t>
        </is>
      </c>
      <c r="M1023" s="6" t="n">
        <v>45748</v>
      </c>
      <c r="N1023" s="6" t="n">
        <v>46081</v>
      </c>
      <c r="O1023" t="n">
        <v>32</v>
      </c>
    </row>
    <row r="1024" hidden="1" s="287">
      <c r="A1024" t="inlineStr">
        <is>
          <t>V200052</t>
        </is>
      </c>
      <c r="B1024" t="n">
        <v>15</v>
      </c>
      <c r="C1024" t="n">
        <v>50</v>
      </c>
      <c r="D1024" t="inlineStr">
        <is>
          <t>CargoBeamer intermodal op. GmbH</t>
        </is>
      </c>
      <c r="E1024" t="inlineStr">
        <is>
          <t>100005</t>
        </is>
      </c>
      <c r="F1024" t="inlineStr">
        <is>
          <t>Kreuzstrasse 12</t>
        </is>
      </c>
      <c r="G1024" t="inlineStr">
        <is>
          <t>04103</t>
        </is>
      </c>
      <c r="H1024" t="inlineStr">
        <is>
          <t>Leipzig</t>
        </is>
      </c>
      <c r="I1024" t="inlineStr">
        <is>
          <t>DE</t>
        </is>
      </c>
      <c r="J1024" t="inlineStr">
        <is>
          <t>SGNSS_M40</t>
        </is>
      </c>
      <c r="K1024" t="inlineStr">
        <is>
          <t>33 80 4552 665-8</t>
        </is>
      </c>
      <c r="L1024" t="inlineStr">
        <is>
          <t>2025-0009</t>
        </is>
      </c>
      <c r="M1024" s="6" t="n">
        <v>45809</v>
      </c>
      <c r="N1024" s="6" t="n">
        <v>46538</v>
      </c>
      <c r="O1024" t="n">
        <v>24.3</v>
      </c>
    </row>
    <row r="1025" hidden="1" s="287">
      <c r="A1025" t="inlineStr">
        <is>
          <t>V300068</t>
        </is>
      </c>
      <c r="B1025" t="n">
        <v>14</v>
      </c>
      <c r="C1025" t="n">
        <v>50</v>
      </c>
      <c r="D1025" t="inlineStr">
        <is>
          <t>G.T.S.General Transport Services SpA</t>
        </is>
      </c>
      <c r="E1025" t="inlineStr">
        <is>
          <t>100012</t>
        </is>
      </c>
      <c r="F1025" t="inlineStr">
        <is>
          <t>Via Sasha Muciaccia 15</t>
        </is>
      </c>
      <c r="G1025" t="inlineStr">
        <is>
          <t>70132</t>
        </is>
      </c>
      <c r="H1025" t="inlineStr">
        <is>
          <t>Bari</t>
        </is>
      </c>
      <c r="I1025" t="inlineStr">
        <is>
          <t>IT</t>
        </is>
      </c>
      <c r="J1025" t="inlineStr">
        <is>
          <t>SDGGMRS_M7</t>
        </is>
      </c>
      <c r="K1025" t="inlineStr">
        <is>
          <t>37 80 4993 223-9</t>
        </is>
      </c>
      <c r="L1025" t="inlineStr">
        <is>
          <t>2025-0013</t>
        </is>
      </c>
      <c r="M1025" s="6" t="n">
        <v>45962</v>
      </c>
      <c r="N1025" s="6" t="n">
        <v>46691</v>
      </c>
      <c r="O1025" t="n">
        <v>45</v>
      </c>
    </row>
    <row r="1026" hidden="1" s="287">
      <c r="A1026" t="inlineStr">
        <is>
          <t>V300080</t>
        </is>
      </c>
      <c r="B1026" t="n">
        <v>16</v>
      </c>
      <c r="C1026" t="n">
        <v>50</v>
      </c>
      <c r="D1026" t="inlineStr">
        <is>
          <t>Weco Rail GmbH</t>
        </is>
      </c>
      <c r="E1026" t="inlineStr">
        <is>
          <t>100763</t>
        </is>
      </c>
      <c r="F1026" t="inlineStr">
        <is>
          <t>Tanbruckgrasse 3</t>
        </is>
      </c>
      <c r="G1026" t="inlineStr">
        <is>
          <t>1120</t>
        </is>
      </c>
      <c r="H1026" t="inlineStr">
        <is>
          <t>Wien</t>
        </is>
      </c>
      <c r="I1026" t="inlineStr">
        <is>
          <t>AT</t>
        </is>
      </c>
      <c r="J1026" t="inlineStr">
        <is>
          <t>SGGMRSS_M4</t>
        </is>
      </c>
      <c r="K1026" t="inlineStr">
        <is>
          <t>37 80 4963 227-6</t>
        </is>
      </c>
      <c r="L1026" t="inlineStr">
        <is>
          <t>2025-0014</t>
        </is>
      </c>
      <c r="M1026" s="6" t="n">
        <v>45931</v>
      </c>
      <c r="N1026" s="6" t="n">
        <v>46660</v>
      </c>
      <c r="O1026" t="n">
        <v>26</v>
      </c>
    </row>
    <row r="1027" hidden="1" s="287">
      <c r="A1027" t="inlineStr">
        <is>
          <t>V720004</t>
        </is>
      </c>
      <c r="B1027" t="n">
        <v>9</v>
      </c>
      <c r="C1027" t="n">
        <v>50</v>
      </c>
      <c r="D1027" t="inlineStr">
        <is>
          <t>Necoss GmbH</t>
        </is>
      </c>
      <c r="E1027" t="inlineStr">
        <is>
          <t>100014</t>
        </is>
      </c>
      <c r="F1027" t="inlineStr">
        <is>
          <t>Bahnhofplatz 42</t>
        </is>
      </c>
      <c r="G1027" t="inlineStr">
        <is>
          <t>28195</t>
        </is>
      </c>
      <c r="H1027" t="inlineStr">
        <is>
          <t>Bremen</t>
        </is>
      </c>
      <c r="I1027" t="inlineStr">
        <is>
          <t>DE</t>
        </is>
      </c>
      <c r="J1027" t="inlineStr">
        <is>
          <t>SGGRS_M19</t>
        </is>
      </c>
      <c r="K1027" t="inlineStr">
        <is>
          <t>35 80 4950 156-4</t>
        </is>
      </c>
      <c r="L1027" t="inlineStr">
        <is>
          <t>2025-0025</t>
        </is>
      </c>
      <c r="M1027" s="6" t="n">
        <v>46023</v>
      </c>
      <c r="N1027" s="6" t="n">
        <v>46387</v>
      </c>
      <c r="O1027" t="n">
        <v>26.75</v>
      </c>
    </row>
    <row r="1028" hidden="1" s="287">
      <c r="A1028" t="inlineStr">
        <is>
          <t>V200055</t>
        </is>
      </c>
      <c r="B1028" t="n">
        <v>11</v>
      </c>
      <c r="C1028" t="n">
        <v>50</v>
      </c>
      <c r="D1028" t="inlineStr">
        <is>
          <t>zigsXpress GmbH</t>
        </is>
      </c>
      <c r="E1028" t="inlineStr">
        <is>
          <t>100008</t>
        </is>
      </c>
      <c r="F1028" t="inlineStr">
        <is>
          <t>Afrikastrasse 3</t>
        </is>
      </c>
      <c r="G1028" t="inlineStr">
        <is>
          <t>20457</t>
        </is>
      </c>
      <c r="H1028" t="inlineStr">
        <is>
          <t>Hamburg</t>
        </is>
      </c>
      <c r="I1028" t="inlineStr">
        <is>
          <t>DE</t>
        </is>
      </c>
      <c r="J1028" t="inlineStr">
        <is>
          <t>SGGRS_M19</t>
        </is>
      </c>
      <c r="K1028" t="inlineStr">
        <is>
          <t>35 80 4950 126-7</t>
        </is>
      </c>
      <c r="L1028" t="inlineStr">
        <is>
          <t>2025-0028</t>
        </is>
      </c>
      <c r="M1028" s="6" t="n">
        <v>45974</v>
      </c>
      <c r="N1028" s="6" t="n">
        <v>46752</v>
      </c>
      <c r="O1028" t="n">
        <v>23.35</v>
      </c>
    </row>
    <row r="1029" hidden="1" s="287">
      <c r="A1029" t="inlineStr">
        <is>
          <t>V720005</t>
        </is>
      </c>
      <c r="B1029" t="n">
        <v>34</v>
      </c>
      <c r="C1029" t="n">
        <v>20</v>
      </c>
      <c r="D1029" t="inlineStr">
        <is>
          <t>LAUDE Smart Intermodal S.A.</t>
        </is>
      </c>
      <c r="E1029" t="inlineStr">
        <is>
          <t>100026</t>
        </is>
      </c>
      <c r="F1029" t="inlineStr">
        <is>
          <t>ul. Wroclawska 131</t>
        </is>
      </c>
      <c r="G1029" t="inlineStr">
        <is>
          <t>87-100</t>
        </is>
      </c>
      <c r="H1029" t="inlineStr">
        <is>
          <t>Torun</t>
        </is>
      </c>
      <c r="I1029" t="inlineStr">
        <is>
          <t>PL</t>
        </is>
      </c>
      <c r="J1029" t="inlineStr">
        <is>
          <t>SDGGMRS_DTW</t>
        </is>
      </c>
      <c r="K1029" t="inlineStr"/>
      <c r="L1029" t="inlineStr">
        <is>
          <t>2025-0031</t>
        </is>
      </c>
      <c r="M1029" s="6" t="n">
        <v>45992</v>
      </c>
      <c r="N1029" s="6" t="n">
        <v>46387</v>
      </c>
      <c r="O1029" t="n">
        <v>49.25</v>
      </c>
    </row>
    <row r="1030" hidden="1" s="287">
      <c r="A1030" t="inlineStr">
        <is>
          <t>V730008</t>
        </is>
      </c>
      <c r="B1030" t="n">
        <v>34</v>
      </c>
      <c r="C1030" t="n">
        <v>20</v>
      </c>
      <c r="D1030" t="inlineStr">
        <is>
          <t>Martin Tolksdorf Logistics GmbH</t>
        </is>
      </c>
      <c r="E1030" t="inlineStr">
        <is>
          <t>100787</t>
        </is>
      </c>
      <c r="F1030" t="inlineStr">
        <is>
          <t>Bahnhofstrasse 47</t>
        </is>
      </c>
      <c r="G1030" t="inlineStr">
        <is>
          <t>65611</t>
        </is>
      </c>
      <c r="H1030" t="inlineStr">
        <is>
          <t>Brechen</t>
        </is>
      </c>
      <c r="I1030" t="inlineStr">
        <is>
          <t>DE</t>
        </is>
      </c>
      <c r="J1030" t="inlineStr">
        <is>
          <t>SDGGMRS_DTW</t>
        </is>
      </c>
      <c r="K1030" t="inlineStr"/>
      <c r="L1030" t="inlineStr">
        <is>
          <t>2025-0034</t>
        </is>
      </c>
      <c r="M1030" s="6" t="n">
        <v>45992</v>
      </c>
      <c r="N1030" s="6" t="n">
        <v>46387</v>
      </c>
      <c r="O1030" t="n">
        <v>62.85</v>
      </c>
    </row>
    <row r="1031" hidden="1" s="287">
      <c r="A1031" t="inlineStr">
        <is>
          <t>V200056</t>
        </is>
      </c>
      <c r="B1031" t="n">
        <v>3</v>
      </c>
      <c r="C1031" t="n">
        <v>50</v>
      </c>
      <c r="D1031" t="inlineStr">
        <is>
          <t>WRS Widmer Rail Services AG</t>
        </is>
      </c>
      <c r="E1031" t="inlineStr">
        <is>
          <t>100796</t>
        </is>
      </c>
      <c r="F1031" t="inlineStr">
        <is>
          <t>Emmetterstrasse 3</t>
        </is>
      </c>
      <c r="G1031" t="inlineStr">
        <is>
          <t>6375</t>
        </is>
      </c>
      <c r="H1031" t="inlineStr">
        <is>
          <t>Beckenried</t>
        </is>
      </c>
      <c r="I1031" t="inlineStr">
        <is>
          <t>CH</t>
        </is>
      </c>
      <c r="J1031" t="inlineStr">
        <is>
          <t>SDGGMRS_M7</t>
        </is>
      </c>
      <c r="K1031" t="inlineStr">
        <is>
          <t>37 80 4993 255-1</t>
        </is>
      </c>
      <c r="L1031" t="inlineStr">
        <is>
          <t>2025-0036</t>
        </is>
      </c>
      <c r="M1031" s="6" t="n">
        <v>46013</v>
      </c>
      <c r="N1031" s="6" t="n">
        <v>47118</v>
      </c>
      <c r="O1031" t="n">
        <v>49.8</v>
      </c>
    </row>
    <row r="1032" hidden="1" s="287">
      <c r="A1032" t="inlineStr">
        <is>
          <t>V730009</t>
        </is>
      </c>
      <c r="B1032" t="n">
        <v>14</v>
      </c>
      <c r="C1032" t="n">
        <v>50</v>
      </c>
      <c r="D1032" t="inlineStr">
        <is>
          <t>NAVILAND CARGO SAS</t>
        </is>
      </c>
      <c r="E1032" t="inlineStr">
        <is>
          <t>100432</t>
        </is>
      </c>
      <c r="F1032" t="inlineStr">
        <is>
          <t>26 Quai Charles Pasqua</t>
        </is>
      </c>
      <c r="G1032" t="inlineStr">
        <is>
          <t>92300</t>
        </is>
      </c>
      <c r="H1032" t="inlineStr">
        <is>
          <t>Levallois-Perret</t>
        </is>
      </c>
      <c r="I1032" t="inlineStr">
        <is>
          <t>FR</t>
        </is>
      </c>
      <c r="J1032" t="inlineStr">
        <is>
          <t>SGGRSS_M20</t>
        </is>
      </c>
      <c r="K1032" t="inlineStr">
        <is>
          <t>33 80 4960 101-0</t>
        </is>
      </c>
      <c r="L1032" t="inlineStr">
        <is>
          <t>2025-0030</t>
        </is>
      </c>
      <c r="M1032" s="6" t="n">
        <v>45992</v>
      </c>
      <c r="N1032" s="6" t="n">
        <v>46721</v>
      </c>
      <c r="O1032" t="n">
        <v>20.5</v>
      </c>
    </row>
    <row r="1033" hidden="1" s="287">
      <c r="A1033" t="inlineStr">
        <is>
          <t>V300055</t>
        </is>
      </c>
      <c r="B1033" t="n">
        <v>57</v>
      </c>
      <c r="C1033" t="n">
        <v>50</v>
      </c>
      <c r="D1033" t="inlineStr">
        <is>
          <t>Weco Rail GmbH</t>
        </is>
      </c>
      <c r="E1033" t="inlineStr">
        <is>
          <t>100763</t>
        </is>
      </c>
      <c r="F1033" t="inlineStr">
        <is>
          <t>Tanbruckgrasse 3</t>
        </is>
      </c>
      <c r="G1033" t="inlineStr">
        <is>
          <t>1120</t>
        </is>
      </c>
      <c r="H1033" t="inlineStr">
        <is>
          <t>Wien</t>
        </is>
      </c>
      <c r="I1033" t="inlineStr">
        <is>
          <t>AT</t>
        </is>
      </c>
      <c r="J1033" t="inlineStr">
        <is>
          <t>SGGMRSS_M6</t>
        </is>
      </c>
      <c r="K1033" t="inlineStr">
        <is>
          <t>37 80 4963 199-7</t>
        </is>
      </c>
      <c r="L1033" t="inlineStr">
        <is>
          <t>2024-0008</t>
        </is>
      </c>
      <c r="M1033" s="6" t="n">
        <v>45992</v>
      </c>
      <c r="N1033" s="6" t="n">
        <v>46669</v>
      </c>
      <c r="O1033" t="n">
        <v>27.5</v>
      </c>
    </row>
    <row r="1034" hidden="1" s="287">
      <c r="A1034" t="inlineStr">
        <is>
          <t>V200058</t>
        </is>
      </c>
      <c r="B1034" t="n">
        <v>8</v>
      </c>
      <c r="C1034" t="n">
        <v>50</v>
      </c>
      <c r="D1034" t="inlineStr">
        <is>
          <t>LION Logistics GmbH</t>
        </is>
      </c>
      <c r="E1034" t="inlineStr">
        <is>
          <t>100029</t>
        </is>
      </c>
      <c r="F1034" t="inlineStr">
        <is>
          <t>Holunderweg 1</t>
        </is>
      </c>
      <c r="G1034" t="inlineStr">
        <is>
          <t>03149</t>
        </is>
      </c>
      <c r="H1034" t="inlineStr">
        <is>
          <t>Forst</t>
        </is>
      </c>
      <c r="I1034" t="inlineStr">
        <is>
          <t>DE</t>
        </is>
      </c>
      <c r="J1034" t="inlineStr">
        <is>
          <t>SGGNS_M11</t>
        </is>
      </c>
      <c r="K1034" t="inlineStr">
        <is>
          <t>37 80 4561 349-4</t>
        </is>
      </c>
      <c r="L1034" t="inlineStr">
        <is>
          <t>2022-0004</t>
        </is>
      </c>
      <c r="M1034" s="6" t="n">
        <v>44743</v>
      </c>
      <c r="N1034" s="6" t="n">
        <v>46295</v>
      </c>
      <c r="O1034" t="n">
        <v>24.55</v>
      </c>
    </row>
    <row r="1035" hidden="1" s="287">
      <c r="A1035" t="inlineStr">
        <is>
          <t>V200059</t>
        </is>
      </c>
      <c r="B1035" t="n">
        <v>12</v>
      </c>
      <c r="C1035" t="n">
        <v>50</v>
      </c>
      <c r="D1035" t="inlineStr">
        <is>
          <t>LION Logistics GmbH</t>
        </is>
      </c>
      <c r="E1035" t="inlineStr">
        <is>
          <t>100029</t>
        </is>
      </c>
      <c r="F1035" t="inlineStr">
        <is>
          <t>Holunderweg 1</t>
        </is>
      </c>
      <c r="G1035" t="inlineStr">
        <is>
          <t>03149</t>
        </is>
      </c>
      <c r="H1035" t="inlineStr">
        <is>
          <t>Forst</t>
        </is>
      </c>
      <c r="I1035" t="inlineStr">
        <is>
          <t>DE</t>
        </is>
      </c>
      <c r="J1035" t="inlineStr">
        <is>
          <t>SGGNS_M11</t>
        </is>
      </c>
      <c r="K1035" t="inlineStr">
        <is>
          <t>37 80 4561 379-1</t>
        </is>
      </c>
      <c r="L1035" t="inlineStr">
        <is>
          <t>2022-0021</t>
        </is>
      </c>
      <c r="M1035" s="6" t="n">
        <v>44835</v>
      </c>
      <c r="N1035" s="6" t="n">
        <v>46477</v>
      </c>
      <c r="O1035" t="n">
        <v>26.55</v>
      </c>
    </row>
    <row r="1036" hidden="1" s="287">
      <c r="A1036" t="inlineStr">
        <is>
          <t>V300089</t>
        </is>
      </c>
      <c r="B1036" t="n">
        <v>34</v>
      </c>
      <c r="C1036" t="n">
        <v>20</v>
      </c>
      <c r="D1036" t="inlineStr">
        <is>
          <t>Kombiverkehr GmbH und Co. KG</t>
        </is>
      </c>
      <c r="E1036" t="inlineStr">
        <is>
          <t>100332</t>
        </is>
      </c>
      <c r="F1036" t="inlineStr">
        <is>
          <t>Zum Laurenburger Hof 76</t>
        </is>
      </c>
      <c r="G1036" t="inlineStr">
        <is>
          <t>60594</t>
        </is>
      </c>
      <c r="H1036" t="inlineStr">
        <is>
          <t>Frankfurt am Main</t>
        </is>
      </c>
      <c r="I1036" t="inlineStr">
        <is>
          <t>DE</t>
        </is>
      </c>
      <c r="J1036" t="inlineStr">
        <is>
          <t>SGNS_60</t>
        </is>
      </c>
      <c r="K1036" t="inlineStr"/>
      <c r="L1036" t="inlineStr">
        <is>
          <t>2025-0038</t>
        </is>
      </c>
      <c r="M1036" s="6" t="n">
        <v>46143</v>
      </c>
      <c r="N1036" s="6" t="n">
        <v>46873</v>
      </c>
      <c r="O1036" t="n">
        <v>23.64</v>
      </c>
    </row>
    <row r="1037" hidden="1" s="287">
      <c r="A1037" t="inlineStr">
        <is>
          <t>V300031</t>
        </is>
      </c>
      <c r="B1037" t="n">
        <v>95</v>
      </c>
      <c r="C1037" t="n">
        <v>50</v>
      </c>
      <c r="D1037" t="inlineStr">
        <is>
          <t>EWG Rail Zrt.</t>
        </is>
      </c>
      <c r="E1037" t="inlineStr">
        <is>
          <t>100758</t>
        </is>
      </c>
      <c r="F1037" t="inlineStr">
        <is>
          <t>Váci út 76 3.em</t>
        </is>
      </c>
      <c r="G1037" t="inlineStr">
        <is>
          <t>1133</t>
        </is>
      </c>
      <c r="H1037" t="inlineStr">
        <is>
          <t>Budapest</t>
        </is>
      </c>
      <c r="I1037" t="inlineStr">
        <is>
          <t>HU</t>
        </is>
      </c>
      <c r="J1037" t="inlineStr">
        <is>
          <t>SGGRSS_M2</t>
        </is>
      </c>
      <c r="K1037" t="inlineStr">
        <is>
          <t>37 80 4980 866-0</t>
        </is>
      </c>
      <c r="L1037" t="inlineStr">
        <is>
          <t>2023-0008</t>
        </is>
      </c>
      <c r="M1037" s="6" t="n">
        <v>46023</v>
      </c>
      <c r="N1037" s="6" t="n">
        <v>46905</v>
      </c>
      <c r="O1037" t="n">
        <v>19.25</v>
      </c>
    </row>
    <row r="1038" hidden="1" s="287">
      <c r="A1038" t="inlineStr">
        <is>
          <t>V300091</t>
        </is>
      </c>
      <c r="B1038" t="n">
        <v>13</v>
      </c>
      <c r="C1038" t="n">
        <v>50</v>
      </c>
      <c r="D1038" t="inlineStr">
        <is>
          <t>VA-KO Vagon Konteyner Mak. Muh.</t>
        </is>
      </c>
      <c r="E1038" t="inlineStr">
        <is>
          <t>100016</t>
        </is>
      </c>
      <c r="F1038" t="inlineStr">
        <is>
          <t>Pro.San. Tic. A.S.</t>
        </is>
      </c>
      <c r="G1038" t="inlineStr">
        <is>
          <t>06730</t>
        </is>
      </c>
      <c r="H1038" t="inlineStr">
        <is>
          <t>Beypazari/Ankara</t>
        </is>
      </c>
      <c r="I1038" t="inlineStr">
        <is>
          <t>TR</t>
        </is>
      </c>
      <c r="J1038" t="inlineStr">
        <is>
          <t>SGGMRS_M35</t>
        </is>
      </c>
      <c r="K1038" t="inlineStr">
        <is>
          <t>37 80 4953 466-2</t>
        </is>
      </c>
      <c r="L1038" t="inlineStr">
        <is>
          <t>2025-0039</t>
        </is>
      </c>
      <c r="M1038" s="6" t="n">
        <v>45949</v>
      </c>
      <c r="N1038" s="6" t="n">
        <v>46312</v>
      </c>
      <c r="O1038" t="n">
        <v>35.85</v>
      </c>
    </row>
    <row r="1039" hidden="1" s="287">
      <c r="A1039" t="inlineStr">
        <is>
          <t>V720006</t>
        </is>
      </c>
      <c r="B1039" t="n">
        <v>9</v>
      </c>
      <c r="C1039" t="n">
        <v>50</v>
      </c>
      <c r="D1039" t="inlineStr">
        <is>
          <t>RAILDOX GmbH &amp; Co. KG</t>
        </is>
      </c>
      <c r="E1039" t="inlineStr">
        <is>
          <t>100521</t>
        </is>
      </c>
      <c r="F1039" t="inlineStr">
        <is>
          <t>Zum Güterbahnhof  7</t>
        </is>
      </c>
      <c r="G1039" t="inlineStr">
        <is>
          <t>99085</t>
        </is>
      </c>
      <c r="H1039" t="inlineStr">
        <is>
          <t>Erfurt</t>
        </is>
      </c>
      <c r="I1039" t="inlineStr">
        <is>
          <t>DE</t>
        </is>
      </c>
      <c r="J1039" t="inlineStr">
        <is>
          <t>SGGRSS_M2</t>
        </is>
      </c>
      <c r="K1039" t="inlineStr">
        <is>
          <t>37 80 4980 403-2</t>
        </is>
      </c>
      <c r="L1039" t="inlineStr">
        <is>
          <t>2025-0011</t>
        </is>
      </c>
      <c r="M1039" s="6" t="n">
        <v>46023</v>
      </c>
      <c r="N1039" s="6" t="n">
        <v>46418</v>
      </c>
      <c r="O1039" t="n">
        <v>30</v>
      </c>
    </row>
    <row r="1040" hidden="1" s="287">
      <c r="A1040" t="inlineStr">
        <is>
          <t>V100066</t>
        </is>
      </c>
      <c r="B1040" t="n">
        <v>125</v>
      </c>
      <c r="C1040" t="n">
        <v>50</v>
      </c>
      <c r="D1040" t="inlineStr">
        <is>
          <t>Grenland Rail AS</t>
        </is>
      </c>
      <c r="E1040" t="inlineStr">
        <is>
          <t>100268</t>
        </is>
      </c>
      <c r="F1040" t="inlineStr">
        <is>
          <t>Nybergflata 2</t>
        </is>
      </c>
      <c r="G1040" t="inlineStr">
        <is>
          <t>3737</t>
        </is>
      </c>
      <c r="H1040" t="inlineStr">
        <is>
          <t>Skien</t>
        </is>
      </c>
      <c r="I1040" t="inlineStr">
        <is>
          <t>NO</t>
        </is>
      </c>
      <c r="J1040" t="inlineStr">
        <is>
          <t>SGNSS_M14</t>
        </is>
      </c>
      <c r="K1040" t="inlineStr">
        <is>
          <t>37 80 4565 687-3</t>
        </is>
      </c>
      <c r="L1040" t="inlineStr">
        <is>
          <t>2024-0009</t>
        </is>
      </c>
      <c r="M1040" s="6" t="n">
        <v>45625</v>
      </c>
      <c r="N1040" s="6" t="n">
        <v>47084</v>
      </c>
      <c r="O1040" t="n">
        <v>17.45</v>
      </c>
    </row>
    <row r="1041" hidden="1" s="287">
      <c r="A1041" t="inlineStr">
        <is>
          <t>V100068</t>
        </is>
      </c>
      <c r="B1041" t="n">
        <v>34</v>
      </c>
      <c r="C1041" t="n">
        <v>20</v>
      </c>
      <c r="D1041" t="inlineStr">
        <is>
          <t>LAUDE Smart Intermodal S.A.</t>
        </is>
      </c>
      <c r="E1041" t="inlineStr">
        <is>
          <t>100026</t>
        </is>
      </c>
      <c r="F1041" t="inlineStr">
        <is>
          <t>ul. Wroclawska 131</t>
        </is>
      </c>
      <c r="G1041" t="inlineStr">
        <is>
          <t>87-100</t>
        </is>
      </c>
      <c r="H1041" t="inlineStr">
        <is>
          <t>Torun</t>
        </is>
      </c>
      <c r="I1041" t="inlineStr">
        <is>
          <t>PL</t>
        </is>
      </c>
      <c r="J1041" t="inlineStr">
        <is>
          <t>SGMMNS_40</t>
        </is>
      </c>
      <c r="K1041" t="inlineStr"/>
      <c r="L1041" t="inlineStr">
        <is>
          <t>2026-0002</t>
        </is>
      </c>
      <c r="M1041" s="6" t="n">
        <v>46081</v>
      </c>
      <c r="N1041" s="6" t="n">
        <v>46445</v>
      </c>
      <c r="O1041" t="n">
        <v>16.85</v>
      </c>
    </row>
    <row r="1042" hidden="1" s="287">
      <c r="A1042" t="inlineStr">
        <is>
          <t>V100013</t>
        </is>
      </c>
      <c r="B1042" t="n">
        <v>13</v>
      </c>
      <c r="C1042" t="n">
        <v>50</v>
      </c>
      <c r="D1042" t="inlineStr">
        <is>
          <t>Rail Cargo Austria AG</t>
        </is>
      </c>
      <c r="E1042" t="inlineStr">
        <is>
          <t>100020</t>
        </is>
      </c>
      <c r="F1042" t="inlineStr">
        <is>
          <t>Am Hauptbahnhof 2</t>
        </is>
      </c>
      <c r="G1042" t="inlineStr">
        <is>
          <t>1100</t>
        </is>
      </c>
      <c r="H1042" t="inlineStr">
        <is>
          <t>Wien</t>
        </is>
      </c>
      <c r="I1042" t="inlineStr">
        <is>
          <t>AT</t>
        </is>
      </c>
      <c r="J1042" t="inlineStr">
        <is>
          <t>SDGGMRSS_M8</t>
        </is>
      </c>
      <c r="K1042" t="inlineStr">
        <is>
          <t>37 80 4956 570-8</t>
        </is>
      </c>
      <c r="L1042" t="inlineStr">
        <is>
          <t>2021-0035</t>
        </is>
      </c>
      <c r="M1042" s="6" t="n">
        <v>44501</v>
      </c>
      <c r="N1042" s="6" t="n">
        <v>46326</v>
      </c>
      <c r="O1042" t="n">
        <v>37</v>
      </c>
    </row>
    <row r="1043" hidden="1" s="287">
      <c r="A1043" t="inlineStr">
        <is>
          <t>V300002</t>
        </is>
      </c>
      <c r="B1043" t="n">
        <v>59</v>
      </c>
      <c r="C1043" t="n">
        <v>50</v>
      </c>
      <c r="D1043" t="inlineStr">
        <is>
          <t>Contargo Rail Services GmbH</t>
        </is>
      </c>
      <c r="E1043" t="inlineStr">
        <is>
          <t>100001</t>
        </is>
      </c>
      <c r="F1043" t="inlineStr">
        <is>
          <t>Rheinkaistrasse 2</t>
        </is>
      </c>
      <c r="G1043" t="inlineStr">
        <is>
          <t>68159</t>
        </is>
      </c>
      <c r="H1043" t="inlineStr">
        <is>
          <t>Mannheim</t>
        </is>
      </c>
      <c r="I1043" t="inlineStr">
        <is>
          <t>DE</t>
        </is>
      </c>
      <c r="J1043" t="inlineStr">
        <is>
          <t>SGNSS_M14</t>
        </is>
      </c>
      <c r="K1043" t="inlineStr">
        <is>
          <t>37 80 4565 397-9</t>
        </is>
      </c>
      <c r="L1043" t="inlineStr">
        <is>
          <t>2020-0004</t>
        </is>
      </c>
      <c r="M1043" s="6" t="n">
        <v>44512</v>
      </c>
      <c r="N1043" s="6" t="n">
        <v>46387</v>
      </c>
      <c r="O1043" t="n">
        <v>28.2</v>
      </c>
    </row>
    <row r="1044" hidden="1" s="287">
      <c r="A1044" t="inlineStr">
        <is>
          <t>V400005</t>
        </is>
      </c>
      <c r="B1044" t="n">
        <v>13</v>
      </c>
      <c r="C1044" t="n">
        <v>50</v>
      </c>
      <c r="D1044" t="inlineStr">
        <is>
          <t>DB Cargo AG</t>
        </is>
      </c>
      <c r="E1044" t="inlineStr">
        <is>
          <t>100000</t>
        </is>
      </c>
      <c r="F1044" t="inlineStr">
        <is>
          <t>Rheinstrasse 2</t>
        </is>
      </c>
      <c r="G1044" t="inlineStr">
        <is>
          <t>55116</t>
        </is>
      </c>
      <c r="H1044" t="inlineStr">
        <is>
          <t>Mainz</t>
        </is>
      </c>
      <c r="I1044" t="inlineStr">
        <is>
          <t>DE</t>
        </is>
      </c>
      <c r="J1044" t="inlineStr">
        <is>
          <t>SGGNS_M11</t>
        </is>
      </c>
      <c r="K1044" t="inlineStr">
        <is>
          <t>37 80 4561 424-5</t>
        </is>
      </c>
      <c r="L1044" t="inlineStr">
        <is>
          <t>2021-2420</t>
        </is>
      </c>
      <c r="M1044" s="6" t="n">
        <v>44930</v>
      </c>
      <c r="N1044" s="6" t="n">
        <v>47087</v>
      </c>
      <c r="O1044" t="n">
        <v>24.4</v>
      </c>
    </row>
    <row r="1045" hidden="1" s="287">
      <c r="A1045" t="inlineStr">
        <is>
          <t>V300023</t>
        </is>
      </c>
      <c r="B1045" t="n">
        <v>14</v>
      </c>
      <c r="C1045" t="n">
        <v>50</v>
      </c>
      <c r="D1045" t="inlineStr">
        <is>
          <t>Oceanogate Italia S.r.l.</t>
        </is>
      </c>
      <c r="E1045" t="inlineStr">
        <is>
          <t>100010</t>
        </is>
      </c>
      <c r="F1045" t="inlineStr">
        <is>
          <t>Via Primo Maggio 1</t>
        </is>
      </c>
      <c r="G1045" t="inlineStr">
        <is>
          <t>20066</t>
        </is>
      </c>
      <c r="H1045" t="inlineStr">
        <is>
          <t>Melzo (MI)</t>
        </is>
      </c>
      <c r="I1045" t="inlineStr">
        <is>
          <t>IT</t>
        </is>
      </c>
      <c r="J1045" t="inlineStr">
        <is>
          <t>SDGGMRSS_M8</t>
        </is>
      </c>
      <c r="K1045" t="inlineStr">
        <is>
          <t>35 80 4956 117-0</t>
        </is>
      </c>
      <c r="L1045" t="inlineStr">
        <is>
          <t>2022-0006</t>
        </is>
      </c>
      <c r="M1045" s="6" t="n">
        <v>44945</v>
      </c>
      <c r="N1045" s="6" t="n">
        <v>46387</v>
      </c>
      <c r="O1045" t="n">
        <v>66.15000000000001</v>
      </c>
    </row>
    <row r="1046" hidden="1" s="287">
      <c r="A1046" t="inlineStr">
        <is>
          <t>V300030</t>
        </is>
      </c>
      <c r="B1046" t="n">
        <v>3</v>
      </c>
      <c r="C1046" t="n">
        <v>50</v>
      </c>
      <c r="D1046" t="inlineStr">
        <is>
          <t>EWG Rail Zrt.</t>
        </is>
      </c>
      <c r="E1046" t="inlineStr">
        <is>
          <t>100758</t>
        </is>
      </c>
      <c r="F1046" t="inlineStr">
        <is>
          <t>Váci út 76 3.em</t>
        </is>
      </c>
      <c r="G1046" t="inlineStr">
        <is>
          <t>1133</t>
        </is>
      </c>
      <c r="H1046" t="inlineStr">
        <is>
          <t>Budapest</t>
        </is>
      </c>
      <c r="I1046" t="inlineStr">
        <is>
          <t>HU</t>
        </is>
      </c>
      <c r="J1046" t="inlineStr">
        <is>
          <t>SGGNS_M11</t>
        </is>
      </c>
      <c r="K1046" t="inlineStr">
        <is>
          <t>37 80 4561 326-2</t>
        </is>
      </c>
      <c r="L1046" t="inlineStr">
        <is>
          <t>2023-0007</t>
        </is>
      </c>
      <c r="M1046" s="6" t="n">
        <v>45078</v>
      </c>
      <c r="N1046" s="6" t="n">
        <v>46905</v>
      </c>
      <c r="O1046" t="n">
        <v>23.19</v>
      </c>
    </row>
    <row r="1047" hidden="1" s="287">
      <c r="A1047" t="inlineStr">
        <is>
          <t>V300032</t>
        </is>
      </c>
      <c r="B1047" t="n">
        <v>3</v>
      </c>
      <c r="C1047" t="n">
        <v>50</v>
      </c>
      <c r="D1047" t="inlineStr">
        <is>
          <t>EWG Rail Zrt.</t>
        </is>
      </c>
      <c r="E1047" t="inlineStr">
        <is>
          <t>100758</t>
        </is>
      </c>
      <c r="F1047" t="inlineStr">
        <is>
          <t>Váci út 76 3.em</t>
        </is>
      </c>
      <c r="G1047" t="inlineStr">
        <is>
          <t>1133</t>
        </is>
      </c>
      <c r="H1047" t="inlineStr">
        <is>
          <t>Budapest</t>
        </is>
      </c>
      <c r="I1047" t="inlineStr">
        <is>
          <t>HU</t>
        </is>
      </c>
      <c r="J1047" t="inlineStr">
        <is>
          <t>SGGNSS_M12</t>
        </is>
      </c>
      <c r="K1047" t="inlineStr">
        <is>
          <t>37 80 4694 457-5</t>
        </is>
      </c>
      <c r="L1047" t="inlineStr">
        <is>
          <t>2023-0007</t>
        </is>
      </c>
      <c r="M1047" s="6" t="n">
        <v>45078</v>
      </c>
      <c r="N1047" s="6" t="n">
        <v>46905</v>
      </c>
      <c r="O1047" t="n">
        <v>23.19</v>
      </c>
    </row>
    <row r="1048" hidden="1" s="287">
      <c r="A1048" t="inlineStr">
        <is>
          <t>V200030</t>
        </is>
      </c>
      <c r="B1048" t="n">
        <v>13</v>
      </c>
      <c r="C1048" t="n">
        <v>50</v>
      </c>
      <c r="D1048" t="inlineStr">
        <is>
          <t>RTB Cargo Netherlands B.V.</t>
        </is>
      </c>
      <c r="E1048" t="inlineStr">
        <is>
          <t>100002</t>
        </is>
      </c>
      <c r="F1048" t="inlineStr">
        <is>
          <t>Albert-Plesmanweg 57</t>
        </is>
      </c>
      <c r="G1048" t="inlineStr">
        <is>
          <t>3088GB</t>
        </is>
      </c>
      <c r="H1048" t="inlineStr">
        <is>
          <t>Rotterdam</t>
        </is>
      </c>
      <c r="I1048" t="inlineStr">
        <is>
          <t>NL</t>
        </is>
      </c>
      <c r="J1048" t="inlineStr">
        <is>
          <t>SGGRSS_M20</t>
        </is>
      </c>
      <c r="K1048" t="inlineStr">
        <is>
          <t>33 80 4960 276-0</t>
        </is>
      </c>
      <c r="L1048" t="inlineStr">
        <is>
          <t>2023-0023</t>
        </is>
      </c>
      <c r="M1048" s="6" t="n">
        <v>45176</v>
      </c>
      <c r="N1048" s="6" t="n">
        <v>46081</v>
      </c>
      <c r="O1048" t="n">
        <v>34.5</v>
      </c>
    </row>
    <row r="1049" hidden="1" s="287">
      <c r="A1049" t="inlineStr">
        <is>
          <t>V200031</t>
        </is>
      </c>
      <c r="B1049" t="n">
        <v>10</v>
      </c>
      <c r="C1049" t="n">
        <v>50</v>
      </c>
      <c r="D1049" t="inlineStr">
        <is>
          <t>zigsXpress GmbH</t>
        </is>
      </c>
      <c r="E1049" t="inlineStr">
        <is>
          <t>100008</t>
        </is>
      </c>
      <c r="F1049" t="inlineStr">
        <is>
          <t>Afrikastrasse 3</t>
        </is>
      </c>
      <c r="G1049" t="inlineStr">
        <is>
          <t>20457</t>
        </is>
      </c>
      <c r="H1049" t="inlineStr">
        <is>
          <t>Hamburg</t>
        </is>
      </c>
      <c r="I1049" t="inlineStr">
        <is>
          <t>DE</t>
        </is>
      </c>
      <c r="J1049" t="inlineStr">
        <is>
          <t>SGGRSS_M2</t>
        </is>
      </c>
      <c r="K1049" t="inlineStr">
        <is>
          <t>37 80 4960 962-1</t>
        </is>
      </c>
      <c r="L1049" t="inlineStr">
        <is>
          <t>2023-0036</t>
        </is>
      </c>
      <c r="M1049" s="6" t="n">
        <v>45288</v>
      </c>
      <c r="N1049" s="6" t="n">
        <v>46387</v>
      </c>
      <c r="O1049" t="n">
        <v>25.8</v>
      </c>
    </row>
    <row r="1050" hidden="1" s="287">
      <c r="A1050" t="inlineStr">
        <is>
          <t>V300041</t>
        </is>
      </c>
      <c r="B1050" t="n">
        <v>13</v>
      </c>
      <c r="C1050" t="n">
        <v>50</v>
      </c>
      <c r="D1050" t="inlineStr">
        <is>
          <t>Contargo Rail Services GmbH</t>
        </is>
      </c>
      <c r="E1050" t="inlineStr">
        <is>
          <t>100001</t>
        </is>
      </c>
      <c r="F1050" t="inlineStr">
        <is>
          <t>Rheinkaistrasse 2</t>
        </is>
      </c>
      <c r="G1050" t="inlineStr">
        <is>
          <t>68159</t>
        </is>
      </c>
      <c r="H1050" t="inlineStr">
        <is>
          <t>Mannheim</t>
        </is>
      </c>
      <c r="I1050" t="inlineStr">
        <is>
          <t>DE</t>
        </is>
      </c>
      <c r="J1050" t="inlineStr">
        <is>
          <t>SGGRSS_M20</t>
        </is>
      </c>
      <c r="K1050" t="inlineStr">
        <is>
          <t>33 80 4960 300-8</t>
        </is>
      </c>
      <c r="L1050" t="inlineStr">
        <is>
          <t>2023-0018</t>
        </is>
      </c>
      <c r="M1050" s="6" t="n">
        <v>45292</v>
      </c>
      <c r="N1050" s="6" t="n">
        <v>46752</v>
      </c>
      <c r="O1050" t="n">
        <v>39.1</v>
      </c>
    </row>
    <row r="1051" hidden="1" s="287">
      <c r="A1051" t="inlineStr">
        <is>
          <t>V300043</t>
        </is>
      </c>
      <c r="B1051" t="n">
        <v>12</v>
      </c>
      <c r="C1051" t="n">
        <v>50</v>
      </c>
      <c r="D1051" t="inlineStr">
        <is>
          <t>Sangritana SpA</t>
        </is>
      </c>
      <c r="E1051" t="inlineStr">
        <is>
          <t>100762</t>
        </is>
      </c>
      <c r="F1051" t="inlineStr">
        <is>
          <t>Piazza Camillo Dellarciprete 6</t>
        </is>
      </c>
      <c r="G1051" t="inlineStr">
        <is>
          <t>66034</t>
        </is>
      </c>
      <c r="H1051" t="inlineStr">
        <is>
          <t>Lanciano</t>
        </is>
      </c>
      <c r="I1051" t="inlineStr">
        <is>
          <t>IT</t>
        </is>
      </c>
      <c r="J1051" t="inlineStr">
        <is>
          <t>SGNS_M13</t>
        </is>
      </c>
      <c r="K1051" t="inlineStr">
        <is>
          <t>37 80 4564 256-8</t>
        </is>
      </c>
      <c r="L1051" t="inlineStr">
        <is>
          <t>2023-0039</t>
        </is>
      </c>
      <c r="M1051" s="6" t="n">
        <v>45347</v>
      </c>
      <c r="N1051" s="6" t="n">
        <v>46418</v>
      </c>
      <c r="O1051" t="n">
        <v>20.92</v>
      </c>
    </row>
    <row r="1052" hidden="1" s="287">
      <c r="A1052" t="inlineStr">
        <is>
          <t>V200039</t>
        </is>
      </c>
      <c r="B1052" t="n">
        <v>15</v>
      </c>
      <c r="C1052" t="n">
        <v>50</v>
      </c>
      <c r="D1052" t="inlineStr">
        <is>
          <t>railCare AG</t>
        </is>
      </c>
      <c r="E1052" t="inlineStr">
        <is>
          <t>100771</t>
        </is>
      </c>
      <c r="F1052" t="inlineStr">
        <is>
          <t>Industriestrasse 17</t>
        </is>
      </c>
      <c r="G1052" t="inlineStr">
        <is>
          <t>4612</t>
        </is>
      </c>
      <c r="H1052" t="inlineStr">
        <is>
          <t>Wangen bei Olten</t>
        </is>
      </c>
      <c r="I1052" t="inlineStr">
        <is>
          <t>CH</t>
        </is>
      </c>
      <c r="J1052" t="inlineStr">
        <is>
          <t>SGGMRSS_M38</t>
        </is>
      </c>
      <c r="K1052" t="inlineStr">
        <is>
          <t>37 80 4963 504-8</t>
        </is>
      </c>
      <c r="L1052" t="inlineStr">
        <is>
          <t>2024-0019</t>
        </is>
      </c>
      <c r="M1052" s="6" t="n">
        <v>45810</v>
      </c>
      <c r="N1052" s="6" t="n">
        <v>47968</v>
      </c>
      <c r="O1052" t="n">
        <v>50.25</v>
      </c>
    </row>
    <row r="1053" hidden="1" s="287">
      <c r="A1053" t="inlineStr">
        <is>
          <t>V100058</t>
        </is>
      </c>
      <c r="B1053" t="n">
        <v>35</v>
      </c>
      <c r="C1053" t="n">
        <v>20</v>
      </c>
      <c r="D1053" t="inlineStr">
        <is>
          <t>RheinCargo GmbH &amp; Co. KG</t>
        </is>
      </c>
      <c r="E1053" t="inlineStr">
        <is>
          <t>100011</t>
        </is>
      </c>
      <c r="F1053" t="inlineStr">
        <is>
          <t>Hammer Landstrasse 3</t>
        </is>
      </c>
      <c r="G1053" t="inlineStr">
        <is>
          <t>41460</t>
        </is>
      </c>
      <c r="H1053" t="inlineStr">
        <is>
          <t>Neuss</t>
        </is>
      </c>
      <c r="I1053" t="inlineStr">
        <is>
          <t>DE</t>
        </is>
      </c>
      <c r="J1053" t="inlineStr">
        <is>
          <t>SGGNS_80XL</t>
        </is>
      </c>
      <c r="K1053" t="inlineStr"/>
      <c r="L1053" t="inlineStr">
        <is>
          <t>2024-0020</t>
        </is>
      </c>
      <c r="M1053" s="6" t="n">
        <v>46539</v>
      </c>
      <c r="N1053" s="6" t="n">
        <v>46924</v>
      </c>
      <c r="O1053" t="n">
        <v>27.15</v>
      </c>
    </row>
    <row r="1054" hidden="1" s="287">
      <c r="A1054" t="inlineStr">
        <is>
          <t>V300052</t>
        </is>
      </c>
      <c r="B1054" t="n">
        <v>5</v>
      </c>
      <c r="C1054" t="n">
        <v>50</v>
      </c>
      <c r="D1054" t="inlineStr">
        <is>
          <t>EWG Rail Zrt.</t>
        </is>
      </c>
      <c r="E1054" t="inlineStr">
        <is>
          <t>100758</t>
        </is>
      </c>
      <c r="F1054" t="inlineStr">
        <is>
          <t>Váci út 76 3.em</t>
        </is>
      </c>
      <c r="G1054" t="inlineStr">
        <is>
          <t>1133</t>
        </is>
      </c>
      <c r="H1054" t="inlineStr">
        <is>
          <t>Budapest</t>
        </is>
      </c>
      <c r="I1054" t="inlineStr">
        <is>
          <t>HU</t>
        </is>
      </c>
      <c r="J1054" t="inlineStr">
        <is>
          <t>SGNS_M9</t>
        </is>
      </c>
      <c r="K1054" t="inlineStr">
        <is>
          <t>37 80 4564 611-4</t>
        </is>
      </c>
      <c r="L1054" t="inlineStr">
        <is>
          <t>2023-0026</t>
        </is>
      </c>
      <c r="M1054" s="6" t="n">
        <v>45740</v>
      </c>
      <c r="N1054" s="6" t="n">
        <v>46387</v>
      </c>
      <c r="O1054" t="n">
        <v>16.63</v>
      </c>
    </row>
    <row r="1055" hidden="1" s="287">
      <c r="A1055" t="inlineStr">
        <is>
          <t>V300054</t>
        </is>
      </c>
      <c r="B1055" t="n">
        <v>14</v>
      </c>
      <c r="C1055" t="n">
        <v>50</v>
      </c>
      <c r="D1055" t="inlineStr">
        <is>
          <t>BLS Cargo AG</t>
        </is>
      </c>
      <c r="E1055" t="inlineStr">
        <is>
          <t>100033</t>
        </is>
      </c>
      <c r="F1055" t="inlineStr">
        <is>
          <t>Freiburgstrasse 130</t>
        </is>
      </c>
      <c r="G1055" t="inlineStr">
        <is>
          <t>3001</t>
        </is>
      </c>
      <c r="H1055" t="inlineStr">
        <is>
          <t>Bern</t>
        </is>
      </c>
      <c r="I1055" t="inlineStr">
        <is>
          <t>CH</t>
        </is>
      </c>
      <c r="J1055" t="inlineStr">
        <is>
          <t>SGMMNS_M29</t>
        </is>
      </c>
      <c r="K1055" t="inlineStr">
        <is>
          <t>33 80 4505 942-9</t>
        </is>
      </c>
      <c r="L1055" t="inlineStr">
        <is>
          <t>2024-0024</t>
        </is>
      </c>
      <c r="M1055" s="6" t="n">
        <v>45567</v>
      </c>
      <c r="N1055" s="6" t="n">
        <v>46387</v>
      </c>
      <c r="O1055" t="n">
        <v>23.5</v>
      </c>
    </row>
    <row r="1056" hidden="1" s="287">
      <c r="A1056" t="inlineStr">
        <is>
          <t>V100049</t>
        </is>
      </c>
      <c r="B1056" t="n">
        <v>111</v>
      </c>
      <c r="C1056" t="n">
        <v>50</v>
      </c>
      <c r="D1056" t="inlineStr">
        <is>
          <t>Grain Logistic Sp.z.o.o.</t>
        </is>
      </c>
      <c r="E1056" t="inlineStr">
        <is>
          <t>100765</t>
        </is>
      </c>
      <c r="F1056" t="inlineStr">
        <is>
          <t>ul. Nowogrodzka 31/413</t>
        </is>
      </c>
      <c r="G1056" t="inlineStr">
        <is>
          <t>00-511</t>
        </is>
      </c>
      <c r="H1056" t="inlineStr">
        <is>
          <t>Warszawa</t>
        </is>
      </c>
      <c r="I1056" t="inlineStr">
        <is>
          <t>PL</t>
        </is>
      </c>
      <c r="J1056" t="inlineStr">
        <is>
          <t>SGNSS_M42</t>
        </is>
      </c>
      <c r="K1056" t="inlineStr">
        <is>
          <t>33 80 4552 746-6</t>
        </is>
      </c>
      <c r="L1056" t="inlineStr">
        <is>
          <t>2023-0035</t>
        </is>
      </c>
      <c r="M1056" s="6" t="n">
        <v>45665</v>
      </c>
      <c r="N1056" s="6" t="n">
        <v>46081</v>
      </c>
      <c r="O1056" t="n">
        <v>19.5</v>
      </c>
    </row>
    <row r="1057" hidden="1" s="287">
      <c r="A1057" t="inlineStr">
        <is>
          <t>V200046</t>
        </is>
      </c>
      <c r="B1057" t="n">
        <v>13</v>
      </c>
      <c r="C1057" t="n">
        <v>50</v>
      </c>
      <c r="D1057" t="inlineStr">
        <is>
          <t>Pimk Rail PLS</t>
        </is>
      </c>
      <c r="E1057" t="inlineStr">
        <is>
          <t>100478</t>
        </is>
      </c>
      <c r="F1057" t="inlineStr">
        <is>
          <t>Rogoshko shousse 36</t>
        </is>
      </c>
      <c r="G1057" t="inlineStr">
        <is>
          <t>4003</t>
        </is>
      </c>
      <c r="H1057" t="inlineStr">
        <is>
          <t>Plovdiv</t>
        </is>
      </c>
      <c r="I1057" t="inlineStr">
        <is>
          <t>BG</t>
        </is>
      </c>
      <c r="J1057" t="inlineStr">
        <is>
          <t>SGGRSS_M20</t>
        </is>
      </c>
      <c r="K1057" t="inlineStr">
        <is>
          <t>33 80 4960 322-2</t>
        </is>
      </c>
      <c r="L1057" t="inlineStr">
        <is>
          <t>2024-0034</t>
        </is>
      </c>
      <c r="M1057" s="6" t="n">
        <v>45625</v>
      </c>
      <c r="N1057" s="6" t="n">
        <v>46203</v>
      </c>
      <c r="O1057" t="n">
        <v>25.03</v>
      </c>
    </row>
    <row r="1058" hidden="1" s="287">
      <c r="A1058" t="inlineStr">
        <is>
          <t>V400006</t>
        </is>
      </c>
      <c r="B1058" t="n">
        <v>186</v>
      </c>
      <c r="C1058" t="n">
        <v>50</v>
      </c>
      <c r="D1058" t="inlineStr">
        <is>
          <t>DB Cargo AG</t>
        </is>
      </c>
      <c r="E1058" t="inlineStr">
        <is>
          <t>100000</t>
        </is>
      </c>
      <c r="F1058" t="inlineStr">
        <is>
          <t>Rheinstrasse 2</t>
        </is>
      </c>
      <c r="G1058" t="inlineStr">
        <is>
          <t>55116</t>
        </is>
      </c>
      <c r="H1058" t="inlineStr">
        <is>
          <t>Mainz</t>
        </is>
      </c>
      <c r="I1058" t="inlineStr">
        <is>
          <t>DE</t>
        </is>
      </c>
      <c r="J1058" t="inlineStr">
        <is>
          <t>SGGRS_M25</t>
        </is>
      </c>
      <c r="K1058" t="inlineStr">
        <is>
          <t>37 80 4850 916-0</t>
        </is>
      </c>
      <c r="L1058" t="inlineStr">
        <is>
          <t>2021-2420</t>
        </is>
      </c>
      <c r="M1058" s="6" t="n">
        <v>45635</v>
      </c>
      <c r="N1058" s="6" t="n">
        <v>47330</v>
      </c>
      <c r="O1058" t="n">
        <v>27.94</v>
      </c>
    </row>
    <row r="1059" hidden="1" s="287">
      <c r="A1059" t="inlineStr">
        <is>
          <t>V200048</t>
        </is>
      </c>
      <c r="B1059" t="n">
        <v>7</v>
      </c>
      <c r="C1059" t="n">
        <v>50</v>
      </c>
      <c r="D1059" t="inlineStr">
        <is>
          <t>Captrain Polska Sp.z.o.o.</t>
        </is>
      </c>
      <c r="E1059" t="inlineStr">
        <is>
          <t>100024</t>
        </is>
      </c>
      <c r="F1059" t="inlineStr">
        <is>
          <t>ul. Powstancow Slaskich 7a</t>
        </is>
      </c>
      <c r="G1059" t="inlineStr">
        <is>
          <t>53-332</t>
        </is>
      </c>
      <c r="H1059" t="inlineStr">
        <is>
          <t>Wroclaw</t>
        </is>
      </c>
      <c r="I1059" t="inlineStr">
        <is>
          <t>PL</t>
        </is>
      </c>
      <c r="J1059" t="inlineStr">
        <is>
          <t>SGNS_M13</t>
        </is>
      </c>
      <c r="K1059" t="inlineStr">
        <is>
          <t>37 80 4564 811-0</t>
        </is>
      </c>
      <c r="L1059" t="inlineStr">
        <is>
          <t>2024-0035</t>
        </is>
      </c>
      <c r="M1059" s="6" t="n">
        <v>45672</v>
      </c>
      <c r="N1059" s="6" t="n">
        <v>46387</v>
      </c>
      <c r="O1059" t="n">
        <v>17.95</v>
      </c>
    </row>
    <row r="1060" hidden="1" s="287">
      <c r="A1060" t="inlineStr">
        <is>
          <t>V200049</t>
        </is>
      </c>
      <c r="B1060" t="n">
        <v>15</v>
      </c>
      <c r="C1060" t="n">
        <v>50</v>
      </c>
      <c r="D1060" t="inlineStr">
        <is>
          <t>PCC Intermodal S.A.</t>
        </is>
      </c>
      <c r="E1060" t="inlineStr">
        <is>
          <t>100761</t>
        </is>
      </c>
      <c r="F1060" t="inlineStr">
        <is>
          <t>ul Hutnicza 16</t>
        </is>
      </c>
      <c r="G1060" t="inlineStr">
        <is>
          <t>81-061</t>
        </is>
      </c>
      <c r="H1060" t="inlineStr">
        <is>
          <t>Gdynia</t>
        </is>
      </c>
      <c r="I1060" t="inlineStr">
        <is>
          <t>PL</t>
        </is>
      </c>
      <c r="J1060" t="inlineStr">
        <is>
          <t>SGGMRS_M5</t>
        </is>
      </c>
      <c r="K1060" t="inlineStr">
        <is>
          <t>37 80 4953 392-0</t>
        </is>
      </c>
      <c r="L1060" t="inlineStr">
        <is>
          <t>2024-0040</t>
        </is>
      </c>
      <c r="M1060" s="6" t="n">
        <v>45677</v>
      </c>
      <c r="N1060" s="6" t="n">
        <v>47867</v>
      </c>
      <c r="O1060" t="n">
        <v>30</v>
      </c>
    </row>
    <row r="1061" hidden="1" s="287">
      <c r="A1061" t="inlineStr">
        <is>
          <t>V300065</t>
        </is>
      </c>
      <c r="B1061" t="n">
        <v>10</v>
      </c>
      <c r="C1061" t="n">
        <v>50</v>
      </c>
      <c r="D1061" t="inlineStr">
        <is>
          <t>Martin Tolksdorf Logistics GmbH</t>
        </is>
      </c>
      <c r="E1061" t="inlineStr">
        <is>
          <t>100787</t>
        </is>
      </c>
      <c r="F1061" t="inlineStr">
        <is>
          <t>Bahnhofstrasse 47</t>
        </is>
      </c>
      <c r="G1061" t="inlineStr">
        <is>
          <t>65611</t>
        </is>
      </c>
      <c r="H1061" t="inlineStr">
        <is>
          <t>Brechen</t>
        </is>
      </c>
      <c r="I1061" t="inlineStr">
        <is>
          <t>DE</t>
        </is>
      </c>
      <c r="J1061" t="inlineStr">
        <is>
          <t>SGGRSS_M2</t>
        </is>
      </c>
      <c r="K1061" t="inlineStr">
        <is>
          <t>37 80 4980 280-4</t>
        </is>
      </c>
      <c r="L1061" t="inlineStr">
        <is>
          <t>2025-0003</t>
        </is>
      </c>
      <c r="M1061" s="6" t="n">
        <v>45709</v>
      </c>
      <c r="N1061" s="6" t="n">
        <v>46315</v>
      </c>
      <c r="O1061" t="n">
        <v>31.5</v>
      </c>
    </row>
    <row r="1062" hidden="1" s="287">
      <c r="A1062" t="inlineStr">
        <is>
          <t>V300067</t>
        </is>
      </c>
      <c r="B1062" t="n">
        <v>11</v>
      </c>
      <c r="C1062" t="n">
        <v>50</v>
      </c>
      <c r="D1062" t="inlineStr">
        <is>
          <t>Mindener Kreisbahnen GmbH</t>
        </is>
      </c>
      <c r="E1062" t="inlineStr">
        <is>
          <t>100038</t>
        </is>
      </c>
      <c r="F1062" t="inlineStr">
        <is>
          <t>Karlstrasse 48</t>
        </is>
      </c>
      <c r="G1062" t="inlineStr">
        <is>
          <t>32423</t>
        </is>
      </c>
      <c r="H1062" t="inlineStr">
        <is>
          <t>Minden</t>
        </is>
      </c>
      <c r="I1062" t="inlineStr">
        <is>
          <t>DE</t>
        </is>
      </c>
      <c r="J1062" t="inlineStr">
        <is>
          <t>SGGRS_M19</t>
        </is>
      </c>
      <c r="K1062" t="inlineStr">
        <is>
          <t>35 80 4950 147-3</t>
        </is>
      </c>
      <c r="L1062" t="inlineStr">
        <is>
          <t>2025-0002</t>
        </is>
      </c>
      <c r="M1062" s="6" t="n">
        <v>45727</v>
      </c>
      <c r="N1062" s="6" t="n">
        <v>46095</v>
      </c>
      <c r="O1062" t="n">
        <v>27.79</v>
      </c>
    </row>
    <row r="1063" hidden="1" s="287">
      <c r="A1063" t="inlineStr">
        <is>
          <t>V200051</t>
        </is>
      </c>
      <c r="B1063" t="n">
        <v>15</v>
      </c>
      <c r="C1063" t="n">
        <v>50</v>
      </c>
      <c r="D1063" t="inlineStr">
        <is>
          <t>Grampet Rail d.o.o.</t>
        </is>
      </c>
      <c r="E1063" t="inlineStr">
        <is>
          <t>100789</t>
        </is>
      </c>
      <c r="F1063" t="inlineStr">
        <is>
          <t>Koturaska 49</t>
        </is>
      </c>
      <c r="G1063" t="inlineStr">
        <is>
          <t>10000</t>
        </is>
      </c>
      <c r="H1063" t="inlineStr">
        <is>
          <t>Zagreb</t>
        </is>
      </c>
      <c r="I1063" t="inlineStr">
        <is>
          <t>HR</t>
        </is>
      </c>
      <c r="J1063" t="inlineStr">
        <is>
          <t>SGGRSS_M2</t>
        </is>
      </c>
      <c r="K1063" t="inlineStr">
        <is>
          <t>37 80 4980 797-7</t>
        </is>
      </c>
      <c r="L1063" t="inlineStr">
        <is>
          <t>2025-0006</t>
        </is>
      </c>
      <c r="M1063" s="6" t="n">
        <v>45744</v>
      </c>
      <c r="N1063" s="6" t="n">
        <v>46473</v>
      </c>
      <c r="O1063" t="n">
        <v>20.18</v>
      </c>
    </row>
    <row r="1064" hidden="1" s="287">
      <c r="A1064" t="inlineStr">
        <is>
          <t>V400010</t>
        </is>
      </c>
      <c r="B1064" t="n">
        <v>12</v>
      </c>
      <c r="C1064" t="n">
        <v>50</v>
      </c>
      <c r="D1064" t="inlineStr">
        <is>
          <t>DB Cargo AG</t>
        </is>
      </c>
      <c r="E1064" t="inlineStr">
        <is>
          <t>100000</t>
        </is>
      </c>
      <c r="F1064" t="inlineStr">
        <is>
          <t>Rheinstrasse 2</t>
        </is>
      </c>
      <c r="G1064" t="inlineStr">
        <is>
          <t>55116</t>
        </is>
      </c>
      <c r="H1064" t="inlineStr">
        <is>
          <t>Mainz</t>
        </is>
      </c>
      <c r="I1064" t="inlineStr">
        <is>
          <t>DE</t>
        </is>
      </c>
      <c r="J1064" t="inlineStr">
        <is>
          <t>SGGRSS_M2</t>
        </is>
      </c>
      <c r="K1064" t="inlineStr">
        <is>
          <t>37 80 4980 611-0</t>
        </is>
      </c>
      <c r="L1064" t="inlineStr">
        <is>
          <t>2021-2420</t>
        </is>
      </c>
      <c r="M1064" s="6" t="n">
        <v>45891</v>
      </c>
      <c r="N1064" s="6" t="n">
        <v>47330</v>
      </c>
      <c r="O1064" t="n">
        <v>26.23</v>
      </c>
    </row>
    <row r="1065" hidden="1" s="287">
      <c r="A1065" t="inlineStr">
        <is>
          <t>V100061</t>
        </is>
      </c>
      <c r="B1065" t="n">
        <v>35</v>
      </c>
      <c r="C1065" t="n">
        <v>20</v>
      </c>
      <c r="D1065" t="inlineStr">
        <is>
          <t>Rail Cargo Austria AG</t>
        </is>
      </c>
      <c r="E1065" t="inlineStr">
        <is>
          <t>100020</t>
        </is>
      </c>
      <c r="F1065" t="inlineStr">
        <is>
          <t>Am Hauptbahnhof 2</t>
        </is>
      </c>
      <c r="G1065" t="inlineStr">
        <is>
          <t>1100</t>
        </is>
      </c>
      <c r="H1065" t="inlineStr">
        <is>
          <t>Wien</t>
        </is>
      </c>
      <c r="I1065" t="inlineStr">
        <is>
          <t>AT</t>
        </is>
      </c>
      <c r="J1065" t="inlineStr">
        <is>
          <t>EANOS_95</t>
        </is>
      </c>
      <c r="K1065" t="inlineStr"/>
      <c r="L1065" t="inlineStr">
        <is>
          <t>2025-0008</t>
        </is>
      </c>
      <c r="M1065" s="6" t="n">
        <v>46136</v>
      </c>
      <c r="N1065" s="6" t="n">
        <v>50518</v>
      </c>
      <c r="O1065" t="n">
        <v>26</v>
      </c>
    </row>
    <row r="1066" hidden="1" s="287">
      <c r="A1066" t="inlineStr">
        <is>
          <t>V200003</t>
        </is>
      </c>
      <c r="B1066" t="n">
        <v>65</v>
      </c>
      <c r="C1066" t="n">
        <v>50</v>
      </c>
      <c r="D1066" t="inlineStr">
        <is>
          <t>RTB Cargo Netherlands B.V.</t>
        </is>
      </c>
      <c r="E1066" t="inlineStr">
        <is>
          <t>100002</t>
        </is>
      </c>
      <c r="F1066" t="inlineStr">
        <is>
          <t>Albert-Plesmanweg 57</t>
        </is>
      </c>
      <c r="G1066" t="inlineStr">
        <is>
          <t>3088GB</t>
        </is>
      </c>
      <c r="H1066" t="inlineStr">
        <is>
          <t>Rotterdam</t>
        </is>
      </c>
      <c r="I1066" t="inlineStr">
        <is>
          <t>NL</t>
        </is>
      </c>
      <c r="J1066" t="inlineStr">
        <is>
          <t>SGGRSS_M2</t>
        </is>
      </c>
      <c r="K1066" t="inlineStr">
        <is>
          <t>37 80 4980 751-4</t>
        </is>
      </c>
      <c r="L1066" t="inlineStr">
        <is>
          <t>2020-0001</t>
        </is>
      </c>
      <c r="M1066" s="6" t="n">
        <v>45748</v>
      </c>
      <c r="N1066" s="6" t="n">
        <v>46081</v>
      </c>
      <c r="O1066" t="n">
        <v>32</v>
      </c>
    </row>
    <row r="1067" hidden="1" s="287">
      <c r="A1067" t="inlineStr">
        <is>
          <t>V200052</t>
        </is>
      </c>
      <c r="B1067" t="n">
        <v>16</v>
      </c>
      <c r="C1067" t="n">
        <v>50</v>
      </c>
      <c r="D1067" t="inlineStr">
        <is>
          <t>CargoBeamer intermodal op. GmbH</t>
        </is>
      </c>
      <c r="E1067" t="inlineStr">
        <is>
          <t>100005</t>
        </is>
      </c>
      <c r="F1067" t="inlineStr">
        <is>
          <t>Kreuzstrasse 12</t>
        </is>
      </c>
      <c r="G1067" t="inlineStr">
        <is>
          <t>04103</t>
        </is>
      </c>
      <c r="H1067" t="inlineStr">
        <is>
          <t>Leipzig</t>
        </is>
      </c>
      <c r="I1067" t="inlineStr">
        <is>
          <t>DE</t>
        </is>
      </c>
      <c r="J1067" t="inlineStr">
        <is>
          <t>SGNSS_M40</t>
        </is>
      </c>
      <c r="K1067" t="inlineStr">
        <is>
          <t>33 80 4552 666-6</t>
        </is>
      </c>
      <c r="L1067" t="inlineStr">
        <is>
          <t>2025-0009</t>
        </is>
      </c>
      <c r="M1067" s="6" t="n">
        <v>45809</v>
      </c>
      <c r="N1067" s="6" t="n">
        <v>46538</v>
      </c>
      <c r="O1067" t="n">
        <v>24.3</v>
      </c>
    </row>
    <row r="1068" hidden="1" s="287">
      <c r="A1068" t="inlineStr">
        <is>
          <t>V300068</t>
        </is>
      </c>
      <c r="B1068" t="n">
        <v>15</v>
      </c>
      <c r="C1068" t="n">
        <v>50</v>
      </c>
      <c r="D1068" t="inlineStr">
        <is>
          <t>G.T.S.General Transport Services SpA</t>
        </is>
      </c>
      <c r="E1068" t="inlineStr">
        <is>
          <t>100012</t>
        </is>
      </c>
      <c r="F1068" t="inlineStr">
        <is>
          <t>Via Sasha Muciaccia 15</t>
        </is>
      </c>
      <c r="G1068" t="inlineStr">
        <is>
          <t>70132</t>
        </is>
      </c>
      <c r="H1068" t="inlineStr">
        <is>
          <t>Bari</t>
        </is>
      </c>
      <c r="I1068" t="inlineStr">
        <is>
          <t>IT</t>
        </is>
      </c>
      <c r="J1068" t="inlineStr">
        <is>
          <t>SDGGMRS_M7</t>
        </is>
      </c>
      <c r="K1068" t="inlineStr">
        <is>
          <t>37 80 4993 225-4</t>
        </is>
      </c>
      <c r="L1068" t="inlineStr">
        <is>
          <t>2025-0013</t>
        </is>
      </c>
      <c r="M1068" s="6" t="n">
        <v>45962</v>
      </c>
      <c r="N1068" s="6" t="n">
        <v>46691</v>
      </c>
      <c r="O1068" t="n">
        <v>45</v>
      </c>
    </row>
    <row r="1069" hidden="1" s="287">
      <c r="A1069" t="inlineStr">
        <is>
          <t>V300080</t>
        </is>
      </c>
      <c r="B1069" t="n">
        <v>17</v>
      </c>
      <c r="C1069" t="n">
        <v>50</v>
      </c>
      <c r="D1069" t="inlineStr">
        <is>
          <t>Weco Rail GmbH</t>
        </is>
      </c>
      <c r="E1069" t="inlineStr">
        <is>
          <t>100763</t>
        </is>
      </c>
      <c r="F1069" t="inlineStr">
        <is>
          <t>Tanbruckgrasse 3</t>
        </is>
      </c>
      <c r="G1069" t="inlineStr">
        <is>
          <t>1120</t>
        </is>
      </c>
      <c r="H1069" t="inlineStr">
        <is>
          <t>Wien</t>
        </is>
      </c>
      <c r="I1069" t="inlineStr">
        <is>
          <t>AT</t>
        </is>
      </c>
      <c r="J1069" t="inlineStr">
        <is>
          <t>SGGMRSS_M4</t>
        </is>
      </c>
      <c r="K1069" t="inlineStr">
        <is>
          <t>37 80 4963 230-0</t>
        </is>
      </c>
      <c r="L1069" t="inlineStr">
        <is>
          <t>2025-0014</t>
        </is>
      </c>
      <c r="M1069" s="6" t="n">
        <v>45931</v>
      </c>
      <c r="N1069" s="6" t="n">
        <v>46660</v>
      </c>
      <c r="O1069" t="n">
        <v>26</v>
      </c>
    </row>
    <row r="1070" hidden="1" s="287">
      <c r="A1070" t="inlineStr">
        <is>
          <t>V720004</t>
        </is>
      </c>
      <c r="B1070" t="n">
        <v>10</v>
      </c>
      <c r="C1070" t="n">
        <v>50</v>
      </c>
      <c r="D1070" t="inlineStr">
        <is>
          <t>Necoss GmbH</t>
        </is>
      </c>
      <c r="E1070" t="inlineStr">
        <is>
          <t>100014</t>
        </is>
      </c>
      <c r="F1070" t="inlineStr">
        <is>
          <t>Bahnhofplatz 42</t>
        </is>
      </c>
      <c r="G1070" t="inlineStr">
        <is>
          <t>28195</t>
        </is>
      </c>
      <c r="H1070" t="inlineStr">
        <is>
          <t>Bremen</t>
        </is>
      </c>
      <c r="I1070" t="inlineStr">
        <is>
          <t>DE</t>
        </is>
      </c>
      <c r="J1070" t="inlineStr">
        <is>
          <t>SGGRS_M19</t>
        </is>
      </c>
      <c r="K1070" t="inlineStr">
        <is>
          <t>35 80 4950 157-2</t>
        </is>
      </c>
      <c r="L1070" t="inlineStr">
        <is>
          <t>2025-0025</t>
        </is>
      </c>
      <c r="M1070" s="6" t="n">
        <v>46023</v>
      </c>
      <c r="N1070" s="6" t="n">
        <v>46387</v>
      </c>
      <c r="O1070" t="n">
        <v>26.75</v>
      </c>
    </row>
    <row r="1071" hidden="1" s="287">
      <c r="A1071" t="inlineStr">
        <is>
          <t>V200055</t>
        </is>
      </c>
      <c r="B1071" t="n">
        <v>12</v>
      </c>
      <c r="C1071" t="n">
        <v>50</v>
      </c>
      <c r="D1071" t="inlineStr">
        <is>
          <t>zigsXpress GmbH</t>
        </is>
      </c>
      <c r="E1071" t="inlineStr">
        <is>
          <t>100008</t>
        </is>
      </c>
      <c r="F1071" t="inlineStr">
        <is>
          <t>Afrikastrasse 3</t>
        </is>
      </c>
      <c r="G1071" t="inlineStr">
        <is>
          <t>20457</t>
        </is>
      </c>
      <c r="H1071" t="inlineStr">
        <is>
          <t>Hamburg</t>
        </is>
      </c>
      <c r="I1071" t="inlineStr">
        <is>
          <t>DE</t>
        </is>
      </c>
      <c r="J1071" t="inlineStr">
        <is>
          <t>SGGRS_M19</t>
        </is>
      </c>
      <c r="K1071" t="inlineStr">
        <is>
          <t>35 80 4950 127-5</t>
        </is>
      </c>
      <c r="L1071" t="inlineStr">
        <is>
          <t>2025-0028</t>
        </is>
      </c>
      <c r="M1071" s="6" t="n">
        <v>45974</v>
      </c>
      <c r="N1071" s="6" t="n">
        <v>46752</v>
      </c>
      <c r="O1071" t="n">
        <v>23.35</v>
      </c>
    </row>
    <row r="1072" hidden="1" s="287">
      <c r="A1072" t="inlineStr">
        <is>
          <t>V720005</t>
        </is>
      </c>
      <c r="B1072" t="n">
        <v>35</v>
      </c>
      <c r="C1072" t="n">
        <v>20</v>
      </c>
      <c r="D1072" t="inlineStr">
        <is>
          <t>LAUDE Smart Intermodal S.A.</t>
        </is>
      </c>
      <c r="E1072" t="inlineStr">
        <is>
          <t>100026</t>
        </is>
      </c>
      <c r="F1072" t="inlineStr">
        <is>
          <t>ul. Wroclawska 131</t>
        </is>
      </c>
      <c r="G1072" t="inlineStr">
        <is>
          <t>87-100</t>
        </is>
      </c>
      <c r="H1072" t="inlineStr">
        <is>
          <t>Torun</t>
        </is>
      </c>
      <c r="I1072" t="inlineStr">
        <is>
          <t>PL</t>
        </is>
      </c>
      <c r="J1072" t="inlineStr">
        <is>
          <t>SDGGMRS_DTW</t>
        </is>
      </c>
      <c r="K1072" t="inlineStr"/>
      <c r="L1072" t="inlineStr">
        <is>
          <t>2025-0031</t>
        </is>
      </c>
      <c r="M1072" s="6" t="n">
        <v>45992</v>
      </c>
      <c r="N1072" s="6" t="n">
        <v>46387</v>
      </c>
      <c r="O1072" t="n">
        <v>49.25</v>
      </c>
    </row>
    <row r="1073" hidden="1" s="287">
      <c r="A1073" t="inlineStr">
        <is>
          <t>V730008</t>
        </is>
      </c>
      <c r="B1073" t="n">
        <v>35</v>
      </c>
      <c r="C1073" t="n">
        <v>20</v>
      </c>
      <c r="D1073" t="inlineStr">
        <is>
          <t>Martin Tolksdorf Logistics GmbH</t>
        </is>
      </c>
      <c r="E1073" t="inlineStr">
        <is>
          <t>100787</t>
        </is>
      </c>
      <c r="F1073" t="inlineStr">
        <is>
          <t>Bahnhofstrasse 47</t>
        </is>
      </c>
      <c r="G1073" t="inlineStr">
        <is>
          <t>65611</t>
        </is>
      </c>
      <c r="H1073" t="inlineStr">
        <is>
          <t>Brechen</t>
        </is>
      </c>
      <c r="I1073" t="inlineStr">
        <is>
          <t>DE</t>
        </is>
      </c>
      <c r="J1073" t="inlineStr">
        <is>
          <t>SDGGMRS_DTW</t>
        </is>
      </c>
      <c r="K1073" t="inlineStr"/>
      <c r="L1073" t="inlineStr">
        <is>
          <t>2025-0034</t>
        </is>
      </c>
      <c r="M1073" s="6" t="n">
        <v>45992</v>
      </c>
      <c r="N1073" s="6" t="n">
        <v>46387</v>
      </c>
      <c r="O1073" t="n">
        <v>62.85</v>
      </c>
    </row>
    <row r="1074" hidden="1" s="287">
      <c r="A1074" t="inlineStr">
        <is>
          <t>V200056</t>
        </is>
      </c>
      <c r="B1074" t="n">
        <v>4</v>
      </c>
      <c r="C1074" t="n">
        <v>50</v>
      </c>
      <c r="D1074" t="inlineStr">
        <is>
          <t>WRS Widmer Rail Services AG</t>
        </is>
      </c>
      <c r="E1074" t="inlineStr">
        <is>
          <t>100796</t>
        </is>
      </c>
      <c r="F1074" t="inlineStr">
        <is>
          <t>Emmetterstrasse 3</t>
        </is>
      </c>
      <c r="G1074" t="inlineStr">
        <is>
          <t>6375</t>
        </is>
      </c>
      <c r="H1074" t="inlineStr">
        <is>
          <t>Beckenried</t>
        </is>
      </c>
      <c r="I1074" t="inlineStr">
        <is>
          <t>CH</t>
        </is>
      </c>
      <c r="J1074" t="inlineStr">
        <is>
          <t>SDGGMRS_M7</t>
        </is>
      </c>
      <c r="K1074" t="inlineStr">
        <is>
          <t>37 80 4993 256-9</t>
        </is>
      </c>
      <c r="L1074" t="inlineStr">
        <is>
          <t>2025-0036</t>
        </is>
      </c>
      <c r="M1074" s="6" t="n">
        <v>46013</v>
      </c>
      <c r="N1074" s="6" t="n">
        <v>47118</v>
      </c>
      <c r="O1074" t="n">
        <v>49.8</v>
      </c>
    </row>
    <row r="1075" hidden="1" s="287">
      <c r="A1075" t="inlineStr">
        <is>
          <t>V730009</t>
        </is>
      </c>
      <c r="B1075" t="n">
        <v>15</v>
      </c>
      <c r="C1075" t="n">
        <v>50</v>
      </c>
      <c r="D1075" t="inlineStr">
        <is>
          <t>NAVILAND CARGO SAS</t>
        </is>
      </c>
      <c r="E1075" t="inlineStr">
        <is>
          <t>100432</t>
        </is>
      </c>
      <c r="F1075" t="inlineStr">
        <is>
          <t>26 Quai Charles Pasqua</t>
        </is>
      </c>
      <c r="G1075" t="inlineStr">
        <is>
          <t>92300</t>
        </is>
      </c>
      <c r="H1075" t="inlineStr">
        <is>
          <t>Levallois-Perret</t>
        </is>
      </c>
      <c r="I1075" t="inlineStr">
        <is>
          <t>FR</t>
        </is>
      </c>
      <c r="J1075" t="inlineStr">
        <is>
          <t>SGGRSS_M20</t>
        </is>
      </c>
      <c r="K1075" t="inlineStr">
        <is>
          <t>33 80 4960 194-5</t>
        </is>
      </c>
      <c r="L1075" t="inlineStr">
        <is>
          <t>2025-0030</t>
        </is>
      </c>
      <c r="M1075" s="6" t="n">
        <v>45992</v>
      </c>
      <c r="N1075" s="6" t="n">
        <v>46721</v>
      </c>
      <c r="O1075" t="n">
        <v>20.5</v>
      </c>
    </row>
    <row r="1076" hidden="1" s="287">
      <c r="A1076" t="inlineStr">
        <is>
          <t>V300055</t>
        </is>
      </c>
      <c r="B1076" t="n">
        <v>58</v>
      </c>
      <c r="C1076" t="n">
        <v>50</v>
      </c>
      <c r="D1076" t="inlineStr">
        <is>
          <t>Weco Rail GmbH</t>
        </is>
      </c>
      <c r="E1076" t="inlineStr">
        <is>
          <t>100763</t>
        </is>
      </c>
      <c r="F1076" t="inlineStr">
        <is>
          <t>Tanbruckgrasse 3</t>
        </is>
      </c>
      <c r="G1076" t="inlineStr">
        <is>
          <t>1120</t>
        </is>
      </c>
      <c r="H1076" t="inlineStr">
        <is>
          <t>Wien</t>
        </is>
      </c>
      <c r="I1076" t="inlineStr">
        <is>
          <t>AT</t>
        </is>
      </c>
      <c r="J1076" t="inlineStr">
        <is>
          <t>SGGMRSS_M6</t>
        </is>
      </c>
      <c r="K1076" t="inlineStr">
        <is>
          <t>37 80 4963 200-3</t>
        </is>
      </c>
      <c r="L1076" t="inlineStr">
        <is>
          <t>2024-0008</t>
        </is>
      </c>
      <c r="M1076" s="6" t="n">
        <v>45992</v>
      </c>
      <c r="N1076" s="6" t="n">
        <v>46669</v>
      </c>
      <c r="O1076" t="n">
        <v>27.5</v>
      </c>
    </row>
    <row r="1077" hidden="1" s="287">
      <c r="A1077" t="inlineStr">
        <is>
          <t>V200058</t>
        </is>
      </c>
      <c r="B1077" t="n">
        <v>9</v>
      </c>
      <c r="C1077" t="n">
        <v>50</v>
      </c>
      <c r="D1077" t="inlineStr">
        <is>
          <t>LION Logistics GmbH</t>
        </is>
      </c>
      <c r="E1077" t="inlineStr">
        <is>
          <t>100029</t>
        </is>
      </c>
      <c r="F1077" t="inlineStr">
        <is>
          <t>Holunderweg 1</t>
        </is>
      </c>
      <c r="G1077" t="inlineStr">
        <is>
          <t>03149</t>
        </is>
      </c>
      <c r="H1077" t="inlineStr">
        <is>
          <t>Forst</t>
        </is>
      </c>
      <c r="I1077" t="inlineStr">
        <is>
          <t>DE</t>
        </is>
      </c>
      <c r="J1077" t="inlineStr">
        <is>
          <t>SGGNS_M11</t>
        </is>
      </c>
      <c r="K1077" t="inlineStr">
        <is>
          <t>37 80 4561 350-2</t>
        </is>
      </c>
      <c r="L1077" t="inlineStr">
        <is>
          <t>2022-0004</t>
        </is>
      </c>
      <c r="M1077" s="6" t="n">
        <v>44743</v>
      </c>
      <c r="N1077" s="6" t="n">
        <v>46295</v>
      </c>
      <c r="O1077" t="n">
        <v>24.55</v>
      </c>
    </row>
    <row r="1078" hidden="1" s="287">
      <c r="A1078" t="inlineStr">
        <is>
          <t>V200059</t>
        </is>
      </c>
      <c r="B1078" t="n">
        <v>13</v>
      </c>
      <c r="C1078" t="n">
        <v>50</v>
      </c>
      <c r="D1078" t="inlineStr">
        <is>
          <t>LION Logistics GmbH</t>
        </is>
      </c>
      <c r="E1078" t="inlineStr">
        <is>
          <t>100029</t>
        </is>
      </c>
      <c r="F1078" t="inlineStr">
        <is>
          <t>Holunderweg 1</t>
        </is>
      </c>
      <c r="G1078" t="inlineStr">
        <is>
          <t>03149</t>
        </is>
      </c>
      <c r="H1078" t="inlineStr">
        <is>
          <t>Forst</t>
        </is>
      </c>
      <c r="I1078" t="inlineStr">
        <is>
          <t>DE</t>
        </is>
      </c>
      <c r="J1078" t="inlineStr">
        <is>
          <t>SGGNS_M11</t>
        </is>
      </c>
      <c r="K1078" t="inlineStr">
        <is>
          <t>37 80 4561 380-9</t>
        </is>
      </c>
      <c r="L1078" t="inlineStr">
        <is>
          <t>2022-0021</t>
        </is>
      </c>
      <c r="M1078" s="6" t="n">
        <v>44835</v>
      </c>
      <c r="N1078" s="6" t="n">
        <v>46477</v>
      </c>
      <c r="O1078" t="n">
        <v>26.55</v>
      </c>
    </row>
    <row r="1079" hidden="1" s="287">
      <c r="A1079" t="inlineStr">
        <is>
          <t>V300089</t>
        </is>
      </c>
      <c r="B1079" t="n">
        <v>35</v>
      </c>
      <c r="C1079" t="n">
        <v>20</v>
      </c>
      <c r="D1079" t="inlineStr">
        <is>
          <t>Kombiverkehr GmbH und Co. KG</t>
        </is>
      </c>
      <c r="E1079" t="inlineStr">
        <is>
          <t>100332</t>
        </is>
      </c>
      <c r="F1079" t="inlineStr">
        <is>
          <t>Zum Laurenburger Hof 76</t>
        </is>
      </c>
      <c r="G1079" t="inlineStr">
        <is>
          <t>60594</t>
        </is>
      </c>
      <c r="H1079" t="inlineStr">
        <is>
          <t>Frankfurt am Main</t>
        </is>
      </c>
      <c r="I1079" t="inlineStr">
        <is>
          <t>DE</t>
        </is>
      </c>
      <c r="J1079" t="inlineStr">
        <is>
          <t>SGNS_60</t>
        </is>
      </c>
      <c r="K1079" t="inlineStr"/>
      <c r="L1079" t="inlineStr">
        <is>
          <t>2025-0038</t>
        </is>
      </c>
      <c r="M1079" s="6" t="n">
        <v>46143</v>
      </c>
      <c r="N1079" s="6" t="n">
        <v>46873</v>
      </c>
      <c r="O1079" t="n">
        <v>23.64</v>
      </c>
    </row>
    <row r="1080" hidden="1" s="287">
      <c r="A1080" t="inlineStr">
        <is>
          <t>V300031</t>
        </is>
      </c>
      <c r="B1080" t="n">
        <v>96</v>
      </c>
      <c r="C1080" t="n">
        <v>50</v>
      </c>
      <c r="D1080" t="inlineStr">
        <is>
          <t>EWG Rail Zrt.</t>
        </is>
      </c>
      <c r="E1080" t="inlineStr">
        <is>
          <t>100758</t>
        </is>
      </c>
      <c r="F1080" t="inlineStr">
        <is>
          <t>Váci út 76 3.em</t>
        </is>
      </c>
      <c r="G1080" t="inlineStr">
        <is>
          <t>1133</t>
        </is>
      </c>
      <c r="H1080" t="inlineStr">
        <is>
          <t>Budapest</t>
        </is>
      </c>
      <c r="I1080" t="inlineStr">
        <is>
          <t>HU</t>
        </is>
      </c>
      <c r="J1080" t="inlineStr">
        <is>
          <t>SGGRSS_M2</t>
        </is>
      </c>
      <c r="K1080" t="inlineStr">
        <is>
          <t>37 80 4980 867-8</t>
        </is>
      </c>
      <c r="L1080" t="inlineStr">
        <is>
          <t>2023-0008</t>
        </is>
      </c>
      <c r="M1080" s="6" t="n">
        <v>46023</v>
      </c>
      <c r="N1080" s="6" t="n">
        <v>46905</v>
      </c>
      <c r="O1080" t="n">
        <v>19.25</v>
      </c>
    </row>
    <row r="1081" hidden="1" s="287">
      <c r="A1081" t="inlineStr">
        <is>
          <t>V300091</t>
        </is>
      </c>
      <c r="B1081" t="n">
        <v>14</v>
      </c>
      <c r="C1081" t="n">
        <v>50</v>
      </c>
      <c r="D1081" t="inlineStr">
        <is>
          <t>VA-KO Vagon Konteyner Mak. Muh.</t>
        </is>
      </c>
      <c r="E1081" t="inlineStr">
        <is>
          <t>100016</t>
        </is>
      </c>
      <c r="F1081" t="inlineStr">
        <is>
          <t>Pro.San. Tic. A.S.</t>
        </is>
      </c>
      <c r="G1081" t="inlineStr">
        <is>
          <t>06730</t>
        </is>
      </c>
      <c r="H1081" t="inlineStr">
        <is>
          <t>Beypazari/Ankara</t>
        </is>
      </c>
      <c r="I1081" t="inlineStr">
        <is>
          <t>TR</t>
        </is>
      </c>
      <c r="J1081" t="inlineStr">
        <is>
          <t>SGGMRS_M35</t>
        </is>
      </c>
      <c r="K1081" t="inlineStr">
        <is>
          <t>37 80 4953 468-8</t>
        </is>
      </c>
      <c r="L1081" t="inlineStr">
        <is>
          <t>2025-0039</t>
        </is>
      </c>
      <c r="M1081" s="6" t="n">
        <v>45949</v>
      </c>
      <c r="N1081" s="6" t="n">
        <v>46312</v>
      </c>
      <c r="O1081" t="n">
        <v>35.85</v>
      </c>
    </row>
    <row r="1082" hidden="1" s="287">
      <c r="A1082" t="inlineStr">
        <is>
          <t>V720006</t>
        </is>
      </c>
      <c r="B1082" t="n">
        <v>10</v>
      </c>
      <c r="C1082" t="n">
        <v>50</v>
      </c>
      <c r="D1082" t="inlineStr">
        <is>
          <t>RAILDOX GmbH &amp; Co. KG</t>
        </is>
      </c>
      <c r="E1082" t="inlineStr">
        <is>
          <t>100521</t>
        </is>
      </c>
      <c r="F1082" t="inlineStr">
        <is>
          <t>Zum Güterbahnhof  7</t>
        </is>
      </c>
      <c r="G1082" t="inlineStr">
        <is>
          <t>99085</t>
        </is>
      </c>
      <c r="H1082" t="inlineStr">
        <is>
          <t>Erfurt</t>
        </is>
      </c>
      <c r="I1082" t="inlineStr">
        <is>
          <t>DE</t>
        </is>
      </c>
      <c r="J1082" t="inlineStr">
        <is>
          <t>SGGRSS_M2</t>
        </is>
      </c>
      <c r="K1082" t="inlineStr">
        <is>
          <t>37 80 4980 404-0</t>
        </is>
      </c>
      <c r="L1082" t="inlineStr">
        <is>
          <t>2025-0011</t>
        </is>
      </c>
      <c r="M1082" s="6" t="n">
        <v>46023</v>
      </c>
      <c r="N1082" s="6" t="n">
        <v>46418</v>
      </c>
      <c r="O1082" t="n">
        <v>30</v>
      </c>
    </row>
    <row r="1083" hidden="1" s="287">
      <c r="A1083" t="inlineStr">
        <is>
          <t>V100066</t>
        </is>
      </c>
      <c r="B1083" t="n">
        <v>103</v>
      </c>
      <c r="C1083" t="n">
        <v>50</v>
      </c>
      <c r="D1083" t="inlineStr">
        <is>
          <t>Grenland Rail AS</t>
        </is>
      </c>
      <c r="E1083" t="inlineStr">
        <is>
          <t>100268</t>
        </is>
      </c>
      <c r="F1083" t="inlineStr">
        <is>
          <t>Nybergflata 2</t>
        </is>
      </c>
      <c r="G1083" t="inlineStr">
        <is>
          <t>3737</t>
        </is>
      </c>
      <c r="H1083" t="inlineStr">
        <is>
          <t>Skien</t>
        </is>
      </c>
      <c r="I1083" t="inlineStr">
        <is>
          <t>NO</t>
        </is>
      </c>
      <c r="J1083" t="inlineStr">
        <is>
          <t>SGNSS_M14</t>
        </is>
      </c>
      <c r="K1083" t="inlineStr">
        <is>
          <t>37 80 4565 665-9</t>
        </is>
      </c>
      <c r="L1083" t="inlineStr">
        <is>
          <t>2024-0009</t>
        </is>
      </c>
      <c r="M1083" s="6" t="n">
        <v>45625</v>
      </c>
      <c r="N1083" s="6" t="n">
        <v>47084</v>
      </c>
      <c r="O1083" t="n">
        <v>17.45</v>
      </c>
    </row>
    <row r="1084" hidden="1" s="287">
      <c r="A1084" t="inlineStr">
        <is>
          <t>V100068</t>
        </is>
      </c>
      <c r="B1084" t="n">
        <v>35</v>
      </c>
      <c r="C1084" t="n">
        <v>20</v>
      </c>
      <c r="D1084" t="inlineStr">
        <is>
          <t>LAUDE Smart Intermodal S.A.</t>
        </is>
      </c>
      <c r="E1084" t="inlineStr">
        <is>
          <t>100026</t>
        </is>
      </c>
      <c r="F1084" t="inlineStr">
        <is>
          <t>ul. Wroclawska 131</t>
        </is>
      </c>
      <c r="G1084" t="inlineStr">
        <is>
          <t>87-100</t>
        </is>
      </c>
      <c r="H1084" t="inlineStr">
        <is>
          <t>Torun</t>
        </is>
      </c>
      <c r="I1084" t="inlineStr">
        <is>
          <t>PL</t>
        </is>
      </c>
      <c r="J1084" t="inlineStr">
        <is>
          <t>SGMMNS_40</t>
        </is>
      </c>
      <c r="K1084" t="inlineStr"/>
      <c r="L1084" t="inlineStr">
        <is>
          <t>2026-0002</t>
        </is>
      </c>
      <c r="M1084" s="6" t="n">
        <v>46081</v>
      </c>
      <c r="N1084" s="6" t="n">
        <v>46445</v>
      </c>
      <c r="O1084" t="n">
        <v>16.85</v>
      </c>
    </row>
    <row r="1085" hidden="1" s="287">
      <c r="A1085" t="inlineStr">
        <is>
          <t>V100013</t>
        </is>
      </c>
      <c r="B1085" t="n">
        <v>14</v>
      </c>
      <c r="C1085" t="n">
        <v>50</v>
      </c>
      <c r="D1085" t="inlineStr">
        <is>
          <t>Rail Cargo Austria AG</t>
        </is>
      </c>
      <c r="E1085" t="inlineStr">
        <is>
          <t>100020</t>
        </is>
      </c>
      <c r="F1085" t="inlineStr">
        <is>
          <t>Am Hauptbahnhof 2</t>
        </is>
      </c>
      <c r="G1085" t="inlineStr">
        <is>
          <t>1100</t>
        </is>
      </c>
      <c r="H1085" t="inlineStr">
        <is>
          <t>Wien</t>
        </is>
      </c>
      <c r="I1085" t="inlineStr">
        <is>
          <t>AT</t>
        </is>
      </c>
      <c r="J1085" t="inlineStr">
        <is>
          <t>SDGGMRSS_M8</t>
        </is>
      </c>
      <c r="K1085" t="inlineStr">
        <is>
          <t>37 80 4956 571-6</t>
        </is>
      </c>
      <c r="L1085" t="inlineStr">
        <is>
          <t>2021-0035</t>
        </is>
      </c>
      <c r="M1085" s="6" t="n">
        <v>44501</v>
      </c>
      <c r="N1085" s="6" t="n">
        <v>46326</v>
      </c>
      <c r="O1085" t="n">
        <v>37</v>
      </c>
    </row>
    <row r="1086" hidden="1" s="287">
      <c r="A1086" t="inlineStr">
        <is>
          <t>V300002</t>
        </is>
      </c>
      <c r="B1086" t="n">
        <v>60</v>
      </c>
      <c r="C1086" t="n">
        <v>50</v>
      </c>
      <c r="D1086" t="inlineStr">
        <is>
          <t>Contargo Rail Services GmbH</t>
        </is>
      </c>
      <c r="E1086" t="inlineStr">
        <is>
          <t>100001</t>
        </is>
      </c>
      <c r="F1086" t="inlineStr">
        <is>
          <t>Rheinkaistrasse 2</t>
        </is>
      </c>
      <c r="G1086" t="inlineStr">
        <is>
          <t>68159</t>
        </is>
      </c>
      <c r="H1086" t="inlineStr">
        <is>
          <t>Mannheim</t>
        </is>
      </c>
      <c r="I1086" t="inlineStr">
        <is>
          <t>DE</t>
        </is>
      </c>
      <c r="J1086" t="inlineStr">
        <is>
          <t>SGNSS_M14</t>
        </is>
      </c>
      <c r="K1086" t="inlineStr">
        <is>
          <t>37 80 4565 398-7</t>
        </is>
      </c>
      <c r="L1086" t="inlineStr">
        <is>
          <t>2020-0004</t>
        </is>
      </c>
      <c r="M1086" s="6" t="n">
        <v>44512</v>
      </c>
      <c r="N1086" s="6" t="n">
        <v>46387</v>
      </c>
      <c r="O1086" t="n">
        <v>28.2</v>
      </c>
    </row>
    <row r="1087" hidden="1" s="287">
      <c r="A1087" t="inlineStr">
        <is>
          <t>V400005</t>
        </is>
      </c>
      <c r="B1087" t="n">
        <v>14</v>
      </c>
      <c r="C1087" t="n">
        <v>50</v>
      </c>
      <c r="D1087" t="inlineStr">
        <is>
          <t>DB Cargo AG</t>
        </is>
      </c>
      <c r="E1087" t="inlineStr">
        <is>
          <t>100000</t>
        </is>
      </c>
      <c r="F1087" t="inlineStr">
        <is>
          <t>Rheinstrasse 2</t>
        </is>
      </c>
      <c r="G1087" t="inlineStr">
        <is>
          <t>55116</t>
        </is>
      </c>
      <c r="H1087" t="inlineStr">
        <is>
          <t>Mainz</t>
        </is>
      </c>
      <c r="I1087" t="inlineStr">
        <is>
          <t>DE</t>
        </is>
      </c>
      <c r="J1087" t="inlineStr">
        <is>
          <t>SGGNS_M11</t>
        </is>
      </c>
      <c r="K1087" t="inlineStr">
        <is>
          <t>37 80 4561 425-2</t>
        </is>
      </c>
      <c r="L1087" t="inlineStr">
        <is>
          <t>2021-2420</t>
        </is>
      </c>
      <c r="M1087" s="6" t="n">
        <v>44930</v>
      </c>
      <c r="N1087" s="6" t="n">
        <v>47087</v>
      </c>
      <c r="O1087" t="n">
        <v>24.4</v>
      </c>
    </row>
    <row r="1088" hidden="1" s="287">
      <c r="A1088" t="inlineStr">
        <is>
          <t>V300023</t>
        </is>
      </c>
      <c r="B1088" t="n">
        <v>15</v>
      </c>
      <c r="C1088" t="n">
        <v>50</v>
      </c>
      <c r="D1088" t="inlineStr">
        <is>
          <t>Oceanogate Italia S.r.l.</t>
        </is>
      </c>
      <c r="E1088" t="inlineStr">
        <is>
          <t>100010</t>
        </is>
      </c>
      <c r="F1088" t="inlineStr">
        <is>
          <t>Via Primo Maggio 1</t>
        </is>
      </c>
      <c r="G1088" t="inlineStr">
        <is>
          <t>20066</t>
        </is>
      </c>
      <c r="H1088" t="inlineStr">
        <is>
          <t>Melzo (MI)</t>
        </is>
      </c>
      <c r="I1088" t="inlineStr">
        <is>
          <t>IT</t>
        </is>
      </c>
      <c r="J1088" t="inlineStr">
        <is>
          <t>SDGGMRSS_M8</t>
        </is>
      </c>
      <c r="K1088" t="inlineStr">
        <is>
          <t>35 80 4956 118-8</t>
        </is>
      </c>
      <c r="L1088" t="inlineStr">
        <is>
          <t>2022-0006</t>
        </is>
      </c>
      <c r="M1088" s="6" t="n">
        <v>44945</v>
      </c>
      <c r="N1088" s="6" t="n">
        <v>46387</v>
      </c>
      <c r="O1088" t="n">
        <v>66.15000000000001</v>
      </c>
    </row>
    <row r="1089" hidden="1" s="287">
      <c r="A1089" t="inlineStr">
        <is>
          <t>V300030</t>
        </is>
      </c>
      <c r="B1089" t="n">
        <v>4</v>
      </c>
      <c r="C1089" t="n">
        <v>50</v>
      </c>
      <c r="D1089" t="inlineStr">
        <is>
          <t>EWG Rail Zrt.</t>
        </is>
      </c>
      <c r="E1089" t="inlineStr">
        <is>
          <t>100758</t>
        </is>
      </c>
      <c r="F1089" t="inlineStr">
        <is>
          <t>Váci út 76 3.em</t>
        </is>
      </c>
      <c r="G1089" t="inlineStr">
        <is>
          <t>1133</t>
        </is>
      </c>
      <c r="H1089" t="inlineStr">
        <is>
          <t>Budapest</t>
        </is>
      </c>
      <c r="I1089" t="inlineStr">
        <is>
          <t>HU</t>
        </is>
      </c>
      <c r="J1089" t="inlineStr">
        <is>
          <t>SGGNS_M11</t>
        </is>
      </c>
      <c r="K1089" t="inlineStr">
        <is>
          <t>37 80 4561 327-0</t>
        </is>
      </c>
      <c r="L1089" t="inlineStr">
        <is>
          <t>2023-0007</t>
        </is>
      </c>
      <c r="M1089" s="6" t="n">
        <v>45078</v>
      </c>
      <c r="N1089" s="6" t="n">
        <v>46905</v>
      </c>
      <c r="O1089" t="n">
        <v>23.19</v>
      </c>
    </row>
    <row r="1090" hidden="1" s="287">
      <c r="A1090" t="inlineStr">
        <is>
          <t>V300032</t>
        </is>
      </c>
      <c r="B1090" t="n">
        <v>4</v>
      </c>
      <c r="C1090" t="n">
        <v>50</v>
      </c>
      <c r="D1090" t="inlineStr">
        <is>
          <t>EWG Rail Zrt.</t>
        </is>
      </c>
      <c r="E1090" t="inlineStr">
        <is>
          <t>100758</t>
        </is>
      </c>
      <c r="F1090" t="inlineStr">
        <is>
          <t>Váci út 76 3.em</t>
        </is>
      </c>
      <c r="G1090" t="inlineStr">
        <is>
          <t>1133</t>
        </is>
      </c>
      <c r="H1090" t="inlineStr">
        <is>
          <t>Budapest</t>
        </is>
      </c>
      <c r="I1090" t="inlineStr">
        <is>
          <t>HU</t>
        </is>
      </c>
      <c r="J1090" t="inlineStr">
        <is>
          <t>SGGNSS_M12</t>
        </is>
      </c>
      <c r="K1090" t="inlineStr">
        <is>
          <t>37 80 4694 460-9</t>
        </is>
      </c>
      <c r="L1090" t="inlineStr">
        <is>
          <t>2023-0007</t>
        </is>
      </c>
      <c r="M1090" s="6" t="n">
        <v>45078</v>
      </c>
      <c r="N1090" s="6" t="n">
        <v>46905</v>
      </c>
      <c r="O1090" t="n">
        <v>23.19</v>
      </c>
    </row>
    <row r="1091" hidden="1" s="287">
      <c r="A1091" t="inlineStr">
        <is>
          <t>V200030</t>
        </is>
      </c>
      <c r="B1091" t="n">
        <v>14</v>
      </c>
      <c r="C1091" t="n">
        <v>50</v>
      </c>
      <c r="D1091" t="inlineStr">
        <is>
          <t>RTB Cargo Netherlands B.V.</t>
        </is>
      </c>
      <c r="E1091" t="inlineStr">
        <is>
          <t>100002</t>
        </is>
      </c>
      <c r="F1091" t="inlineStr">
        <is>
          <t>Albert-Plesmanweg 57</t>
        </is>
      </c>
      <c r="G1091" t="inlineStr">
        <is>
          <t>3088GB</t>
        </is>
      </c>
      <c r="H1091" t="inlineStr">
        <is>
          <t>Rotterdam</t>
        </is>
      </c>
      <c r="I1091" t="inlineStr">
        <is>
          <t>NL</t>
        </is>
      </c>
      <c r="J1091" t="inlineStr">
        <is>
          <t>SGGRSS_M20</t>
        </is>
      </c>
      <c r="K1091" t="inlineStr">
        <is>
          <t>33 80 4960 277-8</t>
        </is>
      </c>
      <c r="L1091" t="inlineStr">
        <is>
          <t>2023-0023</t>
        </is>
      </c>
      <c r="M1091" s="6" t="n">
        <v>45176</v>
      </c>
      <c r="N1091" s="6" t="n">
        <v>46081</v>
      </c>
      <c r="O1091" t="n">
        <v>34.5</v>
      </c>
    </row>
    <row r="1092" hidden="1" s="287">
      <c r="A1092" t="inlineStr">
        <is>
          <t>V200031</t>
        </is>
      </c>
      <c r="B1092" t="n">
        <v>11</v>
      </c>
      <c r="C1092" t="n">
        <v>50</v>
      </c>
      <c r="D1092" t="inlineStr">
        <is>
          <t>zigsXpress GmbH</t>
        </is>
      </c>
      <c r="E1092" t="inlineStr">
        <is>
          <t>100008</t>
        </is>
      </c>
      <c r="F1092" t="inlineStr">
        <is>
          <t>Afrikastrasse 3</t>
        </is>
      </c>
      <c r="G1092" t="inlineStr">
        <is>
          <t>20457</t>
        </is>
      </c>
      <c r="H1092" t="inlineStr">
        <is>
          <t>Hamburg</t>
        </is>
      </c>
      <c r="I1092" t="inlineStr">
        <is>
          <t>DE</t>
        </is>
      </c>
      <c r="J1092" t="inlineStr">
        <is>
          <t>SGGRSS_M2</t>
        </is>
      </c>
      <c r="K1092" t="inlineStr">
        <is>
          <t>37 80 4960 963-9</t>
        </is>
      </c>
      <c r="L1092" t="inlineStr">
        <is>
          <t>2023-0036</t>
        </is>
      </c>
      <c r="M1092" s="6" t="n">
        <v>45288</v>
      </c>
      <c r="N1092" s="6" t="n">
        <v>46387</v>
      </c>
      <c r="O1092" t="n">
        <v>25.8</v>
      </c>
    </row>
    <row r="1093" hidden="1" s="287">
      <c r="A1093" t="inlineStr">
        <is>
          <t>V300041</t>
        </is>
      </c>
      <c r="B1093" t="n">
        <v>14</v>
      </c>
      <c r="C1093" t="n">
        <v>50</v>
      </c>
      <c r="D1093" t="inlineStr">
        <is>
          <t>Contargo Rail Services GmbH</t>
        </is>
      </c>
      <c r="E1093" t="inlineStr">
        <is>
          <t>100001</t>
        </is>
      </c>
      <c r="F1093" t="inlineStr">
        <is>
          <t>Rheinkaistrasse 2</t>
        </is>
      </c>
      <c r="G1093" t="inlineStr">
        <is>
          <t>68159</t>
        </is>
      </c>
      <c r="H1093" t="inlineStr">
        <is>
          <t>Mannheim</t>
        </is>
      </c>
      <c r="I1093" t="inlineStr">
        <is>
          <t>DE</t>
        </is>
      </c>
      <c r="J1093" t="inlineStr">
        <is>
          <t>SGGRSS_M20</t>
        </is>
      </c>
      <c r="K1093" t="inlineStr">
        <is>
          <t>33 80 4960 301-6</t>
        </is>
      </c>
      <c r="L1093" t="inlineStr">
        <is>
          <t>2023-0018</t>
        </is>
      </c>
      <c r="M1093" s="6" t="n">
        <v>45292</v>
      </c>
      <c r="N1093" s="6" t="n">
        <v>46752</v>
      </c>
      <c r="O1093" t="n">
        <v>39.1</v>
      </c>
    </row>
    <row r="1094" hidden="1" s="287">
      <c r="A1094" t="inlineStr">
        <is>
          <t>V200034</t>
        </is>
      </c>
      <c r="B1094" t="n">
        <v>8</v>
      </c>
      <c r="C1094" t="n">
        <v>50</v>
      </c>
      <c r="D1094" t="inlineStr">
        <is>
          <t>Captrain Polska Sp.z.o.o.</t>
        </is>
      </c>
      <c r="E1094" t="inlineStr">
        <is>
          <t>100024</t>
        </is>
      </c>
      <c r="F1094" t="inlineStr">
        <is>
          <t>ul. Powstancow Slaskich 7a</t>
        </is>
      </c>
      <c r="G1094" t="inlineStr">
        <is>
          <t>53-332</t>
        </is>
      </c>
      <c r="H1094" t="inlineStr">
        <is>
          <t>Wroclaw</t>
        </is>
      </c>
      <c r="I1094" t="inlineStr">
        <is>
          <t>PL</t>
        </is>
      </c>
      <c r="J1094" t="inlineStr">
        <is>
          <t>SGNS_M13</t>
        </is>
      </c>
      <c r="K1094" t="inlineStr">
        <is>
          <t>37 80 4564 171-9</t>
        </is>
      </c>
      <c r="L1094" t="inlineStr">
        <is>
          <t>2024-0001</t>
        </is>
      </c>
      <c r="M1094" s="6" t="n">
        <v>45453</v>
      </c>
      <c r="N1094" s="6" t="n">
        <v>46752</v>
      </c>
      <c r="O1094" t="n">
        <v>17.95</v>
      </c>
    </row>
    <row r="1095" hidden="1" s="287">
      <c r="A1095" t="inlineStr">
        <is>
          <t>V300043</t>
        </is>
      </c>
      <c r="B1095" t="n">
        <v>13</v>
      </c>
      <c r="C1095" t="n">
        <v>50</v>
      </c>
      <c r="D1095" t="inlineStr">
        <is>
          <t>Sangritana SpA</t>
        </is>
      </c>
      <c r="E1095" t="inlineStr">
        <is>
          <t>100762</t>
        </is>
      </c>
      <c r="F1095" t="inlineStr">
        <is>
          <t>Piazza Camillo Dellarciprete 6</t>
        </is>
      </c>
      <c r="G1095" t="inlineStr">
        <is>
          <t>66034</t>
        </is>
      </c>
      <c r="H1095" t="inlineStr">
        <is>
          <t>Lanciano</t>
        </is>
      </c>
      <c r="I1095" t="inlineStr">
        <is>
          <t>IT</t>
        </is>
      </c>
      <c r="J1095" t="inlineStr">
        <is>
          <t>SGNS_M13</t>
        </is>
      </c>
      <c r="K1095" t="inlineStr">
        <is>
          <t>37 80 4564 261-8</t>
        </is>
      </c>
      <c r="L1095" t="inlineStr">
        <is>
          <t>2023-0039</t>
        </is>
      </c>
      <c r="M1095" s="6" t="n">
        <v>45347</v>
      </c>
      <c r="N1095" s="6" t="n">
        <v>46418</v>
      </c>
      <c r="O1095" t="n">
        <v>20.92</v>
      </c>
    </row>
    <row r="1096" hidden="1" s="287">
      <c r="A1096" t="inlineStr">
        <is>
          <t>V200039</t>
        </is>
      </c>
      <c r="B1096" t="n">
        <v>16</v>
      </c>
      <c r="C1096" t="n">
        <v>50</v>
      </c>
      <c r="D1096" t="inlineStr">
        <is>
          <t>railCare AG</t>
        </is>
      </c>
      <c r="E1096" t="inlineStr">
        <is>
          <t>100771</t>
        </is>
      </c>
      <c r="F1096" t="inlineStr">
        <is>
          <t>Industriestrasse 17</t>
        </is>
      </c>
      <c r="G1096" t="inlineStr">
        <is>
          <t>4612</t>
        </is>
      </c>
      <c r="H1096" t="inlineStr">
        <is>
          <t>Wangen bei Olten</t>
        </is>
      </c>
      <c r="I1096" t="inlineStr">
        <is>
          <t>CH</t>
        </is>
      </c>
      <c r="J1096" t="inlineStr">
        <is>
          <t>SGGMRSS_M38</t>
        </is>
      </c>
      <c r="K1096" t="inlineStr">
        <is>
          <t>37 80 4963 506-3</t>
        </is>
      </c>
      <c r="L1096" t="inlineStr">
        <is>
          <t>2024-0019</t>
        </is>
      </c>
      <c r="M1096" s="6" t="n">
        <v>45810</v>
      </c>
      <c r="N1096" s="6" t="n">
        <v>47968</v>
      </c>
      <c r="O1096" t="n">
        <v>50.25</v>
      </c>
    </row>
    <row r="1097" hidden="1" s="287">
      <c r="A1097" t="inlineStr">
        <is>
          <t>V100058</t>
        </is>
      </c>
      <c r="B1097" t="n">
        <v>36</v>
      </c>
      <c r="C1097" t="n">
        <v>20</v>
      </c>
      <c r="D1097" t="inlineStr">
        <is>
          <t>RheinCargo GmbH &amp; Co. KG</t>
        </is>
      </c>
      <c r="E1097" t="inlineStr">
        <is>
          <t>100011</t>
        </is>
      </c>
      <c r="F1097" t="inlineStr">
        <is>
          <t>Hammer Landstrasse 3</t>
        </is>
      </c>
      <c r="G1097" t="inlineStr">
        <is>
          <t>41460</t>
        </is>
      </c>
      <c r="H1097" t="inlineStr">
        <is>
          <t>Neuss</t>
        </is>
      </c>
      <c r="I1097" t="inlineStr">
        <is>
          <t>DE</t>
        </is>
      </c>
      <c r="J1097" t="inlineStr">
        <is>
          <t>SGGNS_80XL</t>
        </is>
      </c>
      <c r="K1097" t="inlineStr"/>
      <c r="L1097" t="inlineStr">
        <is>
          <t>2024-0020</t>
        </is>
      </c>
      <c r="M1097" s="6" t="n">
        <v>46539</v>
      </c>
      <c r="N1097" s="6" t="n">
        <v>46924</v>
      </c>
      <c r="O1097" t="n">
        <v>27.15</v>
      </c>
    </row>
    <row r="1098" hidden="1" s="287">
      <c r="A1098" t="inlineStr">
        <is>
          <t>V300052</t>
        </is>
      </c>
      <c r="B1098" t="n">
        <v>6</v>
      </c>
      <c r="C1098" t="n">
        <v>50</v>
      </c>
      <c r="D1098" t="inlineStr">
        <is>
          <t>EWG Rail Zrt.</t>
        </is>
      </c>
      <c r="E1098" t="inlineStr">
        <is>
          <t>100758</t>
        </is>
      </c>
      <c r="F1098" t="inlineStr">
        <is>
          <t>Váci út 76 3.em</t>
        </is>
      </c>
      <c r="G1098" t="inlineStr">
        <is>
          <t>1133</t>
        </is>
      </c>
      <c r="H1098" t="inlineStr">
        <is>
          <t>Budapest</t>
        </is>
      </c>
      <c r="I1098" t="inlineStr">
        <is>
          <t>HU</t>
        </is>
      </c>
      <c r="J1098" t="inlineStr">
        <is>
          <t>SGNS_M9</t>
        </is>
      </c>
      <c r="K1098" t="inlineStr">
        <is>
          <t>37 80 4564 612-2</t>
        </is>
      </c>
      <c r="L1098" t="inlineStr">
        <is>
          <t>2023-0026</t>
        </is>
      </c>
      <c r="M1098" s="6" t="n">
        <v>45740</v>
      </c>
      <c r="N1098" s="6" t="n">
        <v>46387</v>
      </c>
      <c r="O1098" t="n">
        <v>16.63</v>
      </c>
    </row>
    <row r="1099" hidden="1" s="287">
      <c r="A1099" t="inlineStr">
        <is>
          <t>V300054</t>
        </is>
      </c>
      <c r="B1099" t="n">
        <v>15</v>
      </c>
      <c r="C1099" t="n">
        <v>50</v>
      </c>
      <c r="D1099" t="inlineStr">
        <is>
          <t>BLS Cargo AG</t>
        </is>
      </c>
      <c r="E1099" t="inlineStr">
        <is>
          <t>100033</t>
        </is>
      </c>
      <c r="F1099" t="inlineStr">
        <is>
          <t>Freiburgstrasse 130</t>
        </is>
      </c>
      <c r="G1099" t="inlineStr">
        <is>
          <t>3001</t>
        </is>
      </c>
      <c r="H1099" t="inlineStr">
        <is>
          <t>Bern</t>
        </is>
      </c>
      <c r="I1099" t="inlineStr">
        <is>
          <t>CH</t>
        </is>
      </c>
      <c r="J1099" t="inlineStr">
        <is>
          <t>SGMMNS_M29</t>
        </is>
      </c>
      <c r="K1099" t="inlineStr">
        <is>
          <t>33 80 4505 943-7</t>
        </is>
      </c>
      <c r="L1099" t="inlineStr">
        <is>
          <t>2024-0024</t>
        </is>
      </c>
      <c r="M1099" s="6" t="n">
        <v>45567</v>
      </c>
      <c r="N1099" s="6" t="n">
        <v>46387</v>
      </c>
      <c r="O1099" t="n">
        <v>23.5</v>
      </c>
    </row>
    <row r="1100" hidden="1" s="287">
      <c r="A1100" t="inlineStr">
        <is>
          <t>V100049</t>
        </is>
      </c>
      <c r="B1100" t="n">
        <v>112</v>
      </c>
      <c r="C1100" t="n">
        <v>50</v>
      </c>
      <c r="D1100" t="inlineStr">
        <is>
          <t>Grain Logistic Sp.z.o.o.</t>
        </is>
      </c>
      <c r="E1100" t="inlineStr">
        <is>
          <t>100765</t>
        </is>
      </c>
      <c r="F1100" t="inlineStr">
        <is>
          <t>ul. Nowogrodzka 31/413</t>
        </is>
      </c>
      <c r="G1100" t="inlineStr">
        <is>
          <t>00-511</t>
        </is>
      </c>
      <c r="H1100" t="inlineStr">
        <is>
          <t>Warszawa</t>
        </is>
      </c>
      <c r="I1100" t="inlineStr">
        <is>
          <t>PL</t>
        </is>
      </c>
      <c r="J1100" t="inlineStr">
        <is>
          <t>SGNSS_M42</t>
        </is>
      </c>
      <c r="K1100" t="inlineStr">
        <is>
          <t>33 80 4552 747-4</t>
        </is>
      </c>
      <c r="L1100" t="inlineStr">
        <is>
          <t>2023-0035</t>
        </is>
      </c>
      <c r="M1100" s="6" t="n">
        <v>45665</v>
      </c>
      <c r="N1100" s="6" t="n">
        <v>46081</v>
      </c>
      <c r="O1100" t="n">
        <v>19.5</v>
      </c>
    </row>
    <row r="1101" hidden="1" s="287">
      <c r="A1101" t="inlineStr">
        <is>
          <t>V200046</t>
        </is>
      </c>
      <c r="B1101" t="n">
        <v>14</v>
      </c>
      <c r="C1101" t="n">
        <v>50</v>
      </c>
      <c r="D1101" t="inlineStr">
        <is>
          <t>Pimk Rail PLS</t>
        </is>
      </c>
      <c r="E1101" t="inlineStr">
        <is>
          <t>100478</t>
        </is>
      </c>
      <c r="F1101" t="inlineStr">
        <is>
          <t>Rogoshko shousse 36</t>
        </is>
      </c>
      <c r="G1101" t="inlineStr">
        <is>
          <t>4003</t>
        </is>
      </c>
      <c r="H1101" t="inlineStr">
        <is>
          <t>Plovdiv</t>
        </is>
      </c>
      <c r="I1101" t="inlineStr">
        <is>
          <t>BG</t>
        </is>
      </c>
      <c r="J1101" t="inlineStr">
        <is>
          <t>SGGRSS_M20</t>
        </is>
      </c>
      <c r="K1101" t="inlineStr">
        <is>
          <t>33 80 4960 323-0</t>
        </is>
      </c>
      <c r="L1101" t="inlineStr">
        <is>
          <t>2024-0034</t>
        </is>
      </c>
      <c r="M1101" s="6" t="n">
        <v>45625</v>
      </c>
      <c r="N1101" s="6" t="n">
        <v>46203</v>
      </c>
      <c r="O1101" t="n">
        <v>25.03</v>
      </c>
    </row>
    <row r="1102" hidden="1" s="287">
      <c r="A1102" t="inlineStr">
        <is>
          <t>V200048</t>
        </is>
      </c>
      <c r="B1102" t="n">
        <v>8</v>
      </c>
      <c r="C1102" t="n">
        <v>50</v>
      </c>
      <c r="D1102" t="inlineStr">
        <is>
          <t>Captrain Polska Sp.z.o.o.</t>
        </is>
      </c>
      <c r="E1102" t="inlineStr">
        <is>
          <t>100024</t>
        </is>
      </c>
      <c r="F1102" t="inlineStr">
        <is>
          <t>ul. Powstancow Slaskich 7a</t>
        </is>
      </c>
      <c r="G1102" t="inlineStr">
        <is>
          <t>53-332</t>
        </is>
      </c>
      <c r="H1102" t="inlineStr">
        <is>
          <t>Wroclaw</t>
        </is>
      </c>
      <c r="I1102" t="inlineStr">
        <is>
          <t>PL</t>
        </is>
      </c>
      <c r="J1102" t="inlineStr">
        <is>
          <t>SGNS_M13</t>
        </is>
      </c>
      <c r="K1102" t="inlineStr">
        <is>
          <t>37 80 4564 812-8</t>
        </is>
      </c>
      <c r="L1102" t="inlineStr">
        <is>
          <t>2024-0035</t>
        </is>
      </c>
      <c r="M1102" s="6" t="n">
        <v>45689</v>
      </c>
      <c r="N1102" s="6" t="n">
        <v>46387</v>
      </c>
      <c r="O1102" t="n">
        <v>17.95</v>
      </c>
    </row>
    <row r="1103" hidden="1" s="287">
      <c r="A1103" t="inlineStr">
        <is>
          <t>V200049</t>
        </is>
      </c>
      <c r="B1103" t="n">
        <v>16</v>
      </c>
      <c r="C1103" t="n">
        <v>50</v>
      </c>
      <c r="D1103" t="inlineStr">
        <is>
          <t>PCC Intermodal S.A.</t>
        </is>
      </c>
      <c r="E1103" t="inlineStr">
        <is>
          <t>100761</t>
        </is>
      </c>
      <c r="F1103" t="inlineStr">
        <is>
          <t>ul Hutnicza 16</t>
        </is>
      </c>
      <c r="G1103" t="inlineStr">
        <is>
          <t>81-061</t>
        </is>
      </c>
      <c r="H1103" t="inlineStr">
        <is>
          <t>Gdynia</t>
        </is>
      </c>
      <c r="I1103" t="inlineStr">
        <is>
          <t>PL</t>
        </is>
      </c>
      <c r="J1103" t="inlineStr">
        <is>
          <t>SGGMRS_M5</t>
        </is>
      </c>
      <c r="K1103" t="inlineStr">
        <is>
          <t>37 80 4953 393-8</t>
        </is>
      </c>
      <c r="L1103" t="inlineStr">
        <is>
          <t>2024-0040</t>
        </is>
      </c>
      <c r="M1103" s="6" t="n">
        <v>45677</v>
      </c>
      <c r="N1103" s="6" t="n">
        <v>47867</v>
      </c>
      <c r="O1103" t="n">
        <v>30</v>
      </c>
    </row>
    <row r="1104" hidden="1" s="287">
      <c r="A1104" t="inlineStr">
        <is>
          <t>V300065</t>
        </is>
      </c>
      <c r="B1104" t="n">
        <v>11</v>
      </c>
      <c r="C1104" t="n">
        <v>50</v>
      </c>
      <c r="D1104" t="inlineStr">
        <is>
          <t>Martin Tolksdorf Logistics GmbH</t>
        </is>
      </c>
      <c r="E1104" t="inlineStr">
        <is>
          <t>100787</t>
        </is>
      </c>
      <c r="F1104" t="inlineStr">
        <is>
          <t>Bahnhofstrasse 47</t>
        </is>
      </c>
      <c r="G1104" t="inlineStr">
        <is>
          <t>65611</t>
        </is>
      </c>
      <c r="H1104" t="inlineStr">
        <is>
          <t>Brechen</t>
        </is>
      </c>
      <c r="I1104" t="inlineStr">
        <is>
          <t>DE</t>
        </is>
      </c>
      <c r="J1104" t="inlineStr">
        <is>
          <t>SGGRSS_M2</t>
        </is>
      </c>
      <c r="K1104" t="inlineStr">
        <is>
          <t>37 80 4980 285-3</t>
        </is>
      </c>
      <c r="L1104" t="inlineStr">
        <is>
          <t>2025-0003</t>
        </is>
      </c>
      <c r="M1104" s="6" t="n">
        <v>45709</v>
      </c>
      <c r="N1104" s="6" t="n">
        <v>46315</v>
      </c>
      <c r="O1104" t="n">
        <v>31.5</v>
      </c>
    </row>
    <row r="1105" hidden="1" s="287">
      <c r="A1105" t="inlineStr">
        <is>
          <t>V300067</t>
        </is>
      </c>
      <c r="B1105" t="n">
        <v>12</v>
      </c>
      <c r="C1105" t="n">
        <v>50</v>
      </c>
      <c r="D1105" t="inlineStr">
        <is>
          <t>Mindener Kreisbahnen GmbH</t>
        </is>
      </c>
      <c r="E1105" t="inlineStr">
        <is>
          <t>100038</t>
        </is>
      </c>
      <c r="F1105" t="inlineStr">
        <is>
          <t>Karlstrasse 48</t>
        </is>
      </c>
      <c r="G1105" t="inlineStr">
        <is>
          <t>32423</t>
        </is>
      </c>
      <c r="H1105" t="inlineStr">
        <is>
          <t>Minden</t>
        </is>
      </c>
      <c r="I1105" t="inlineStr">
        <is>
          <t>DE</t>
        </is>
      </c>
      <c r="J1105" t="inlineStr">
        <is>
          <t>SGGRS_M19</t>
        </is>
      </c>
      <c r="K1105" t="inlineStr">
        <is>
          <t>35 80 4950 148-1</t>
        </is>
      </c>
      <c r="L1105" t="inlineStr">
        <is>
          <t>2025-0002</t>
        </is>
      </c>
      <c r="M1105" s="6" t="n">
        <v>45727</v>
      </c>
      <c r="N1105" s="6" t="n">
        <v>46095</v>
      </c>
      <c r="O1105" t="n">
        <v>27.79</v>
      </c>
    </row>
    <row r="1106" hidden="1" s="287">
      <c r="A1106" t="inlineStr">
        <is>
          <t>V200051</t>
        </is>
      </c>
      <c r="B1106" t="n">
        <v>16</v>
      </c>
      <c r="C1106" t="n">
        <v>50</v>
      </c>
      <c r="D1106" t="inlineStr">
        <is>
          <t>Grampet Rail d.o.o.</t>
        </is>
      </c>
      <c r="E1106" t="inlineStr">
        <is>
          <t>100789</t>
        </is>
      </c>
      <c r="F1106" t="inlineStr">
        <is>
          <t>Koturaska 49</t>
        </is>
      </c>
      <c r="G1106" t="inlineStr">
        <is>
          <t>10000</t>
        </is>
      </c>
      <c r="H1106" t="inlineStr">
        <is>
          <t>Zagreb</t>
        </is>
      </c>
      <c r="I1106" t="inlineStr">
        <is>
          <t>HR</t>
        </is>
      </c>
      <c r="J1106" t="inlineStr">
        <is>
          <t>SGGRSS_M2</t>
        </is>
      </c>
      <c r="K1106" t="inlineStr">
        <is>
          <t>37 80 4980 798-5</t>
        </is>
      </c>
      <c r="L1106" t="inlineStr">
        <is>
          <t>2025-0006</t>
        </is>
      </c>
      <c r="M1106" s="6" t="n">
        <v>45744</v>
      </c>
      <c r="N1106" s="6" t="n">
        <v>46473</v>
      </c>
      <c r="O1106" t="n">
        <v>20.18</v>
      </c>
    </row>
    <row r="1107" hidden="1" s="287">
      <c r="A1107" t="inlineStr">
        <is>
          <t>V400010</t>
        </is>
      </c>
      <c r="B1107" t="n">
        <v>13</v>
      </c>
      <c r="C1107" t="n">
        <v>50</v>
      </c>
      <c r="D1107" t="inlineStr">
        <is>
          <t>DB Cargo AG</t>
        </is>
      </c>
      <c r="E1107" t="inlineStr">
        <is>
          <t>100000</t>
        </is>
      </c>
      <c r="F1107" t="inlineStr">
        <is>
          <t>Rheinstrasse 2</t>
        </is>
      </c>
      <c r="G1107" t="inlineStr">
        <is>
          <t>55116</t>
        </is>
      </c>
      <c r="H1107" t="inlineStr">
        <is>
          <t>Mainz</t>
        </is>
      </c>
      <c r="I1107" t="inlineStr">
        <is>
          <t>DE</t>
        </is>
      </c>
      <c r="J1107" t="inlineStr">
        <is>
          <t>SGGRSS_M2</t>
        </is>
      </c>
      <c r="K1107" t="inlineStr">
        <is>
          <t>37 80 4980 657-3</t>
        </is>
      </c>
      <c r="L1107" t="inlineStr">
        <is>
          <t>2021-2420</t>
        </is>
      </c>
      <c r="M1107" s="6" t="n">
        <v>45891</v>
      </c>
      <c r="N1107" s="6" t="n">
        <v>47330</v>
      </c>
      <c r="O1107" t="n">
        <v>26.23</v>
      </c>
    </row>
    <row r="1108" hidden="1" s="287">
      <c r="A1108" t="inlineStr">
        <is>
          <t>V100061</t>
        </is>
      </c>
      <c r="B1108" t="n">
        <v>36</v>
      </c>
      <c r="C1108" t="n">
        <v>20</v>
      </c>
      <c r="D1108" t="inlineStr">
        <is>
          <t>Rail Cargo Austria AG</t>
        </is>
      </c>
      <c r="E1108" t="inlineStr">
        <is>
          <t>100020</t>
        </is>
      </c>
      <c r="F1108" t="inlineStr">
        <is>
          <t>Am Hauptbahnhof 2</t>
        </is>
      </c>
      <c r="G1108" t="inlineStr">
        <is>
          <t>1100</t>
        </is>
      </c>
      <c r="H1108" t="inlineStr">
        <is>
          <t>Wien</t>
        </is>
      </c>
      <c r="I1108" t="inlineStr">
        <is>
          <t>AT</t>
        </is>
      </c>
      <c r="J1108" t="inlineStr">
        <is>
          <t>EANOS_95</t>
        </is>
      </c>
      <c r="K1108" t="inlineStr"/>
      <c r="L1108" t="inlineStr">
        <is>
          <t>2025-0008</t>
        </is>
      </c>
      <c r="M1108" s="6" t="n">
        <v>46136</v>
      </c>
      <c r="N1108" s="6" t="n">
        <v>50518</v>
      </c>
      <c r="O1108" t="n">
        <v>26</v>
      </c>
    </row>
    <row r="1109" hidden="1" s="287">
      <c r="A1109" t="inlineStr">
        <is>
          <t>V200003</t>
        </is>
      </c>
      <c r="B1109" t="n">
        <v>66</v>
      </c>
      <c r="C1109" t="n">
        <v>50</v>
      </c>
      <c r="D1109" t="inlineStr">
        <is>
          <t>RTB Cargo Netherlands B.V.</t>
        </is>
      </c>
      <c r="E1109" t="inlineStr">
        <is>
          <t>100002</t>
        </is>
      </c>
      <c r="F1109" t="inlineStr">
        <is>
          <t>Albert-Plesmanweg 57</t>
        </is>
      </c>
      <c r="G1109" t="inlineStr">
        <is>
          <t>3088GB</t>
        </is>
      </c>
      <c r="H1109" t="inlineStr">
        <is>
          <t>Rotterdam</t>
        </is>
      </c>
      <c r="I1109" t="inlineStr">
        <is>
          <t>NL</t>
        </is>
      </c>
      <c r="J1109" t="inlineStr">
        <is>
          <t>SGGRSS_M2</t>
        </is>
      </c>
      <c r="K1109" t="inlineStr">
        <is>
          <t>37 80 4980 752-2</t>
        </is>
      </c>
      <c r="L1109" t="inlineStr">
        <is>
          <t>2020-0001</t>
        </is>
      </c>
      <c r="M1109" s="6" t="n">
        <v>45748</v>
      </c>
      <c r="N1109" s="6" t="n">
        <v>46081</v>
      </c>
      <c r="O1109" t="n">
        <v>32</v>
      </c>
    </row>
    <row r="1110" hidden="1" s="287">
      <c r="A1110" t="inlineStr">
        <is>
          <t>V200052</t>
        </is>
      </c>
      <c r="B1110" t="n">
        <v>17</v>
      </c>
      <c r="C1110" t="n">
        <v>50</v>
      </c>
      <c r="D1110" t="inlineStr">
        <is>
          <t>CargoBeamer intermodal op. GmbH</t>
        </is>
      </c>
      <c r="E1110" t="inlineStr">
        <is>
          <t>100005</t>
        </is>
      </c>
      <c r="F1110" t="inlineStr">
        <is>
          <t>Kreuzstrasse 12</t>
        </is>
      </c>
      <c r="G1110" t="inlineStr">
        <is>
          <t>04103</t>
        </is>
      </c>
      <c r="H1110" t="inlineStr">
        <is>
          <t>Leipzig</t>
        </is>
      </c>
      <c r="I1110" t="inlineStr">
        <is>
          <t>DE</t>
        </is>
      </c>
      <c r="J1110" t="inlineStr">
        <is>
          <t>SGNSS_M40</t>
        </is>
      </c>
      <c r="K1110" t="inlineStr">
        <is>
          <t>33 80 4552 668-2</t>
        </is>
      </c>
      <c r="L1110" t="inlineStr">
        <is>
          <t>2025-0009</t>
        </is>
      </c>
      <c r="M1110" s="6" t="n">
        <v>45809</v>
      </c>
      <c r="N1110" s="6" t="n">
        <v>46538</v>
      </c>
      <c r="O1110" t="n">
        <v>24.3</v>
      </c>
    </row>
    <row r="1111" hidden="1" s="287">
      <c r="A1111" t="inlineStr">
        <is>
          <t>V300068</t>
        </is>
      </c>
      <c r="B1111" t="n">
        <v>16</v>
      </c>
      <c r="C1111" t="n">
        <v>50</v>
      </c>
      <c r="D1111" t="inlineStr">
        <is>
          <t>G.T.S.General Transport Services SpA</t>
        </is>
      </c>
      <c r="E1111" t="inlineStr">
        <is>
          <t>100012</t>
        </is>
      </c>
      <c r="F1111" t="inlineStr">
        <is>
          <t>Via Sasha Muciaccia 15</t>
        </is>
      </c>
      <c r="G1111" t="inlineStr">
        <is>
          <t>70132</t>
        </is>
      </c>
      <c r="H1111" t="inlineStr">
        <is>
          <t>Bari</t>
        </is>
      </c>
      <c r="I1111" t="inlineStr">
        <is>
          <t>IT</t>
        </is>
      </c>
      <c r="J1111" t="inlineStr">
        <is>
          <t>SDGGMRS_M7</t>
        </is>
      </c>
      <c r="K1111" t="inlineStr">
        <is>
          <t>37 80 4993 227-0</t>
        </is>
      </c>
      <c r="L1111" t="inlineStr">
        <is>
          <t>2025-0013</t>
        </is>
      </c>
      <c r="M1111" s="6" t="n">
        <v>45962</v>
      </c>
      <c r="N1111" s="6" t="n">
        <v>46691</v>
      </c>
      <c r="O1111" t="n">
        <v>45</v>
      </c>
    </row>
    <row r="1112" hidden="1" s="287">
      <c r="A1112" t="inlineStr">
        <is>
          <t>V300080</t>
        </is>
      </c>
      <c r="B1112" t="n">
        <v>18</v>
      </c>
      <c r="C1112" t="n">
        <v>50</v>
      </c>
      <c r="D1112" t="inlineStr">
        <is>
          <t>Weco Rail GmbH</t>
        </is>
      </c>
      <c r="E1112" t="inlineStr">
        <is>
          <t>100763</t>
        </is>
      </c>
      <c r="F1112" t="inlineStr">
        <is>
          <t>Tanbruckgrasse 3</t>
        </is>
      </c>
      <c r="G1112" t="inlineStr">
        <is>
          <t>1120</t>
        </is>
      </c>
      <c r="H1112" t="inlineStr">
        <is>
          <t>Wien</t>
        </is>
      </c>
      <c r="I1112" t="inlineStr">
        <is>
          <t>AT</t>
        </is>
      </c>
      <c r="J1112" t="inlineStr">
        <is>
          <t>SGGMRSS_M4</t>
        </is>
      </c>
      <c r="K1112" t="inlineStr">
        <is>
          <t>37 80 4963 248-2</t>
        </is>
      </c>
      <c r="L1112" t="inlineStr">
        <is>
          <t>2025-0014</t>
        </is>
      </c>
      <c r="M1112" s="6" t="n">
        <v>45931</v>
      </c>
      <c r="N1112" s="6" t="n">
        <v>46660</v>
      </c>
      <c r="O1112" t="n">
        <v>26</v>
      </c>
    </row>
    <row r="1113" hidden="1" s="287">
      <c r="A1113" t="inlineStr">
        <is>
          <t>V720004</t>
        </is>
      </c>
      <c r="B1113" t="n">
        <v>11</v>
      </c>
      <c r="C1113" t="n">
        <v>50</v>
      </c>
      <c r="D1113" t="inlineStr">
        <is>
          <t>Necoss GmbH</t>
        </is>
      </c>
      <c r="E1113" t="inlineStr">
        <is>
          <t>100014</t>
        </is>
      </c>
      <c r="F1113" t="inlineStr">
        <is>
          <t>Bahnhofplatz 42</t>
        </is>
      </c>
      <c r="G1113" t="inlineStr">
        <is>
          <t>28195</t>
        </is>
      </c>
      <c r="H1113" t="inlineStr">
        <is>
          <t>Bremen</t>
        </is>
      </c>
      <c r="I1113" t="inlineStr">
        <is>
          <t>DE</t>
        </is>
      </c>
      <c r="J1113" t="inlineStr">
        <is>
          <t>SGGRS_M19</t>
        </is>
      </c>
      <c r="K1113" t="inlineStr">
        <is>
          <t>35 80 4950 158-0</t>
        </is>
      </c>
      <c r="L1113" t="inlineStr">
        <is>
          <t>2025-0025</t>
        </is>
      </c>
      <c r="M1113" s="6" t="n">
        <v>46023</v>
      </c>
      <c r="N1113" s="6" t="n">
        <v>46387</v>
      </c>
      <c r="O1113" t="n">
        <v>26.75</v>
      </c>
    </row>
    <row r="1114" hidden="1" s="287">
      <c r="A1114" t="inlineStr">
        <is>
          <t>V200055</t>
        </is>
      </c>
      <c r="B1114" t="n">
        <v>13</v>
      </c>
      <c r="C1114" t="n">
        <v>50</v>
      </c>
      <c r="D1114" t="inlineStr">
        <is>
          <t>zigsXpress GmbH</t>
        </is>
      </c>
      <c r="E1114" t="inlineStr">
        <is>
          <t>100008</t>
        </is>
      </c>
      <c r="F1114" t="inlineStr">
        <is>
          <t>Afrikastrasse 3</t>
        </is>
      </c>
      <c r="G1114" t="inlineStr">
        <is>
          <t>20457</t>
        </is>
      </c>
      <c r="H1114" t="inlineStr">
        <is>
          <t>Hamburg</t>
        </is>
      </c>
      <c r="I1114" t="inlineStr">
        <is>
          <t>DE</t>
        </is>
      </c>
      <c r="J1114" t="inlineStr">
        <is>
          <t>SGGRS_M19</t>
        </is>
      </c>
      <c r="K1114" t="inlineStr">
        <is>
          <t>35 80 4950 128-3</t>
        </is>
      </c>
      <c r="L1114" t="inlineStr">
        <is>
          <t>2025-0028</t>
        </is>
      </c>
      <c r="M1114" s="6" t="n">
        <v>45974</v>
      </c>
      <c r="N1114" s="6" t="n">
        <v>46752</v>
      </c>
      <c r="O1114" t="n">
        <v>23.35</v>
      </c>
    </row>
    <row r="1115" hidden="1" s="287">
      <c r="A1115" t="inlineStr">
        <is>
          <t>V720005</t>
        </is>
      </c>
      <c r="B1115" t="n">
        <v>36</v>
      </c>
      <c r="C1115" t="n">
        <v>20</v>
      </c>
      <c r="D1115" t="inlineStr">
        <is>
          <t>LAUDE Smart Intermodal S.A.</t>
        </is>
      </c>
      <c r="E1115" t="inlineStr">
        <is>
          <t>100026</t>
        </is>
      </c>
      <c r="F1115" t="inlineStr">
        <is>
          <t>ul. Wroclawska 131</t>
        </is>
      </c>
      <c r="G1115" t="inlineStr">
        <is>
          <t>87-100</t>
        </is>
      </c>
      <c r="H1115" t="inlineStr">
        <is>
          <t>Torun</t>
        </is>
      </c>
      <c r="I1115" t="inlineStr">
        <is>
          <t>PL</t>
        </is>
      </c>
      <c r="J1115" t="inlineStr">
        <is>
          <t>SDGGMRS_DTW</t>
        </is>
      </c>
      <c r="K1115" t="inlineStr"/>
      <c r="L1115" t="inlineStr">
        <is>
          <t>2025-0031</t>
        </is>
      </c>
      <c r="M1115" s="6" t="n">
        <v>45992</v>
      </c>
      <c r="N1115" s="6" t="n">
        <v>46387</v>
      </c>
      <c r="O1115" t="n">
        <v>49.25</v>
      </c>
    </row>
    <row r="1116" hidden="1" s="287">
      <c r="A1116" t="inlineStr">
        <is>
          <t>V730008</t>
        </is>
      </c>
      <c r="B1116" t="n">
        <v>36</v>
      </c>
      <c r="C1116" t="n">
        <v>20</v>
      </c>
      <c r="D1116" t="inlineStr">
        <is>
          <t>Martin Tolksdorf Logistics GmbH</t>
        </is>
      </c>
      <c r="E1116" t="inlineStr">
        <is>
          <t>100787</t>
        </is>
      </c>
      <c r="F1116" t="inlineStr">
        <is>
          <t>Bahnhofstrasse 47</t>
        </is>
      </c>
      <c r="G1116" t="inlineStr">
        <is>
          <t>65611</t>
        </is>
      </c>
      <c r="H1116" t="inlineStr">
        <is>
          <t>Brechen</t>
        </is>
      </c>
      <c r="I1116" t="inlineStr">
        <is>
          <t>DE</t>
        </is>
      </c>
      <c r="J1116" t="inlineStr">
        <is>
          <t>SDGGMRS_DTW</t>
        </is>
      </c>
      <c r="K1116" t="inlineStr"/>
      <c r="L1116" t="inlineStr">
        <is>
          <t>2025-0034</t>
        </is>
      </c>
      <c r="M1116" s="6" t="n">
        <v>45992</v>
      </c>
      <c r="N1116" s="6" t="n">
        <v>46387</v>
      </c>
      <c r="O1116" t="n">
        <v>62.85</v>
      </c>
    </row>
    <row r="1117" hidden="1" s="287">
      <c r="A1117" t="inlineStr">
        <is>
          <t>V200056</t>
        </is>
      </c>
      <c r="B1117" t="n">
        <v>5</v>
      </c>
      <c r="C1117" t="n">
        <v>50</v>
      </c>
      <c r="D1117" t="inlineStr">
        <is>
          <t>WRS Widmer Rail Services AG</t>
        </is>
      </c>
      <c r="E1117" t="inlineStr">
        <is>
          <t>100796</t>
        </is>
      </c>
      <c r="F1117" t="inlineStr">
        <is>
          <t>Emmetterstrasse 3</t>
        </is>
      </c>
      <c r="G1117" t="inlineStr">
        <is>
          <t>6375</t>
        </is>
      </c>
      <c r="H1117" t="inlineStr">
        <is>
          <t>Beckenried</t>
        </is>
      </c>
      <c r="I1117" t="inlineStr">
        <is>
          <t>CH</t>
        </is>
      </c>
      <c r="J1117" t="inlineStr">
        <is>
          <t>SDGGMRS_M7</t>
        </is>
      </c>
      <c r="K1117" t="inlineStr">
        <is>
          <t>37 80 4993 257-7</t>
        </is>
      </c>
      <c r="L1117" t="inlineStr">
        <is>
          <t>2025-0036</t>
        </is>
      </c>
      <c r="M1117" s="6" t="n">
        <v>46013</v>
      </c>
      <c r="N1117" s="6" t="n">
        <v>47118</v>
      </c>
      <c r="O1117" t="n">
        <v>49.8</v>
      </c>
    </row>
    <row r="1118" hidden="1" s="287">
      <c r="A1118" t="inlineStr">
        <is>
          <t>V730009</t>
        </is>
      </c>
      <c r="B1118" t="n">
        <v>16</v>
      </c>
      <c r="C1118" t="n">
        <v>50</v>
      </c>
      <c r="D1118" t="inlineStr">
        <is>
          <t>NAVILAND CARGO SAS</t>
        </is>
      </c>
      <c r="E1118" t="inlineStr">
        <is>
          <t>100432</t>
        </is>
      </c>
      <c r="F1118" t="inlineStr">
        <is>
          <t>26 Quai Charles Pasqua</t>
        </is>
      </c>
      <c r="G1118" t="inlineStr">
        <is>
          <t>92300</t>
        </is>
      </c>
      <c r="H1118" t="inlineStr">
        <is>
          <t>Levallois-Perret</t>
        </is>
      </c>
      <c r="I1118" t="inlineStr">
        <is>
          <t>FR</t>
        </is>
      </c>
      <c r="J1118" t="inlineStr">
        <is>
          <t>SGGRSS_M20</t>
        </is>
      </c>
      <c r="K1118" t="inlineStr">
        <is>
          <t>33 80 4960 196-0</t>
        </is>
      </c>
      <c r="L1118" t="inlineStr">
        <is>
          <t>2025-0030</t>
        </is>
      </c>
      <c r="M1118" s="6" t="n">
        <v>45992</v>
      </c>
      <c r="N1118" s="6" t="n">
        <v>46721</v>
      </c>
      <c r="O1118" t="n">
        <v>20.5</v>
      </c>
    </row>
    <row r="1119" hidden="1" s="287">
      <c r="A1119" t="inlineStr">
        <is>
          <t>V300055</t>
        </is>
      </c>
      <c r="B1119" t="n">
        <v>59</v>
      </c>
      <c r="C1119" t="n">
        <v>50</v>
      </c>
      <c r="D1119" t="inlineStr">
        <is>
          <t>Weco Rail GmbH</t>
        </is>
      </c>
      <c r="E1119" t="inlineStr">
        <is>
          <t>100763</t>
        </is>
      </c>
      <c r="F1119" t="inlineStr">
        <is>
          <t>Tanbruckgrasse 3</t>
        </is>
      </c>
      <c r="G1119" t="inlineStr">
        <is>
          <t>1120</t>
        </is>
      </c>
      <c r="H1119" t="inlineStr">
        <is>
          <t>Wien</t>
        </is>
      </c>
      <c r="I1119" t="inlineStr">
        <is>
          <t>AT</t>
        </is>
      </c>
      <c r="J1119" t="inlineStr">
        <is>
          <t>SGGMRSS_M4</t>
        </is>
      </c>
      <c r="K1119" t="inlineStr">
        <is>
          <t>37 80 4963 223-5</t>
        </is>
      </c>
      <c r="L1119" t="inlineStr">
        <is>
          <t>2024-0008</t>
        </is>
      </c>
      <c r="M1119" s="6" t="n">
        <v>45992</v>
      </c>
      <c r="N1119" s="6" t="n">
        <v>46669</v>
      </c>
      <c r="O1119" t="n">
        <v>27.5</v>
      </c>
    </row>
    <row r="1120" hidden="1" s="287">
      <c r="A1120" t="inlineStr">
        <is>
          <t>V200058</t>
        </is>
      </c>
      <c r="B1120" t="n">
        <v>10</v>
      </c>
      <c r="C1120" t="n">
        <v>50</v>
      </c>
      <c r="D1120" t="inlineStr">
        <is>
          <t>LION Logistics GmbH</t>
        </is>
      </c>
      <c r="E1120" t="inlineStr">
        <is>
          <t>100029</t>
        </is>
      </c>
      <c r="F1120" t="inlineStr">
        <is>
          <t>Holunderweg 1</t>
        </is>
      </c>
      <c r="G1120" t="inlineStr">
        <is>
          <t>03149</t>
        </is>
      </c>
      <c r="H1120" t="inlineStr">
        <is>
          <t>Forst</t>
        </is>
      </c>
      <c r="I1120" t="inlineStr">
        <is>
          <t>DE</t>
        </is>
      </c>
      <c r="J1120" t="inlineStr">
        <is>
          <t>SGGNS_M11</t>
        </is>
      </c>
      <c r="K1120" t="inlineStr">
        <is>
          <t>37 80 4561 351-0</t>
        </is>
      </c>
      <c r="L1120" t="inlineStr">
        <is>
          <t>2022-0004</t>
        </is>
      </c>
      <c r="M1120" s="6" t="n">
        <v>44743</v>
      </c>
      <c r="N1120" s="6" t="n">
        <v>46295</v>
      </c>
      <c r="O1120" t="n">
        <v>24.55</v>
      </c>
    </row>
    <row r="1121" hidden="1" s="287">
      <c r="A1121" t="inlineStr">
        <is>
          <t>V200059</t>
        </is>
      </c>
      <c r="B1121" t="n">
        <v>14</v>
      </c>
      <c r="C1121" t="n">
        <v>50</v>
      </c>
      <c r="D1121" t="inlineStr">
        <is>
          <t>LION Logistics GmbH</t>
        </is>
      </c>
      <c r="E1121" t="inlineStr">
        <is>
          <t>100029</t>
        </is>
      </c>
      <c r="F1121" t="inlineStr">
        <is>
          <t>Holunderweg 1</t>
        </is>
      </c>
      <c r="G1121" t="inlineStr">
        <is>
          <t>03149</t>
        </is>
      </c>
      <c r="H1121" t="inlineStr">
        <is>
          <t>Forst</t>
        </is>
      </c>
      <c r="I1121" t="inlineStr">
        <is>
          <t>DE</t>
        </is>
      </c>
      <c r="J1121" t="inlineStr">
        <is>
          <t>SGGNS_M11</t>
        </is>
      </c>
      <c r="K1121" t="inlineStr">
        <is>
          <t>37 80 4561 381-7</t>
        </is>
      </c>
      <c r="L1121" t="inlineStr">
        <is>
          <t>2022-0021</t>
        </is>
      </c>
      <c r="M1121" s="6" t="n">
        <v>44835</v>
      </c>
      <c r="N1121" s="6" t="n">
        <v>46477</v>
      </c>
      <c r="O1121" t="n">
        <v>26.55</v>
      </c>
    </row>
    <row r="1122" hidden="1" s="287">
      <c r="A1122" t="inlineStr">
        <is>
          <t>V300089</t>
        </is>
      </c>
      <c r="B1122" t="n">
        <v>36</v>
      </c>
      <c r="C1122" t="n">
        <v>20</v>
      </c>
      <c r="D1122" t="inlineStr">
        <is>
          <t>Kombiverkehr GmbH und Co. KG</t>
        </is>
      </c>
      <c r="E1122" t="inlineStr">
        <is>
          <t>100332</t>
        </is>
      </c>
      <c r="F1122" t="inlineStr">
        <is>
          <t>Zum Laurenburger Hof 76</t>
        </is>
      </c>
      <c r="G1122" t="inlineStr">
        <is>
          <t>60594</t>
        </is>
      </c>
      <c r="H1122" t="inlineStr">
        <is>
          <t>Frankfurt am Main</t>
        </is>
      </c>
      <c r="I1122" t="inlineStr">
        <is>
          <t>DE</t>
        </is>
      </c>
      <c r="J1122" t="inlineStr">
        <is>
          <t>SGNS_60</t>
        </is>
      </c>
      <c r="K1122" t="inlineStr"/>
      <c r="L1122" t="inlineStr">
        <is>
          <t>2025-0038</t>
        </is>
      </c>
      <c r="M1122" s="6" t="n">
        <v>46143</v>
      </c>
      <c r="N1122" s="6" t="n">
        <v>46873</v>
      </c>
      <c r="O1122" t="n">
        <v>23.64</v>
      </c>
    </row>
    <row r="1123" hidden="1" s="287">
      <c r="A1123" t="inlineStr">
        <is>
          <t>V300031</t>
        </is>
      </c>
      <c r="B1123" t="n">
        <v>97</v>
      </c>
      <c r="C1123" t="n">
        <v>50</v>
      </c>
      <c r="D1123" t="inlineStr">
        <is>
          <t>EWG Rail Zrt.</t>
        </is>
      </c>
      <c r="E1123" t="inlineStr">
        <is>
          <t>100758</t>
        </is>
      </c>
      <c r="F1123" t="inlineStr">
        <is>
          <t>Váci út 76 3.em</t>
        </is>
      </c>
      <c r="G1123" t="inlineStr">
        <is>
          <t>1133</t>
        </is>
      </c>
      <c r="H1123" t="inlineStr">
        <is>
          <t>Budapest</t>
        </is>
      </c>
      <c r="I1123" t="inlineStr">
        <is>
          <t>HU</t>
        </is>
      </c>
      <c r="J1123" t="inlineStr">
        <is>
          <t>SGGRSS_M2</t>
        </is>
      </c>
      <c r="K1123" t="inlineStr">
        <is>
          <t>37 80 4980 870-2</t>
        </is>
      </c>
      <c r="L1123" t="inlineStr">
        <is>
          <t>2023-0008</t>
        </is>
      </c>
      <c r="M1123" s="6" t="n">
        <v>46023</v>
      </c>
      <c r="N1123" s="6" t="n">
        <v>46905</v>
      </c>
      <c r="O1123" t="n">
        <v>19.25</v>
      </c>
    </row>
    <row r="1124" hidden="1" s="287">
      <c r="A1124" t="inlineStr">
        <is>
          <t>V300090</t>
        </is>
      </c>
      <c r="B1124" t="n">
        <v>1</v>
      </c>
      <c r="C1124" t="n">
        <v>50</v>
      </c>
      <c r="D1124" t="inlineStr">
        <is>
          <t>STORK Cargo GmbH</t>
        </is>
      </c>
      <c r="E1124" t="inlineStr">
        <is>
          <t>100792</t>
        </is>
      </c>
      <c r="F1124" t="inlineStr">
        <is>
          <t>Parchauer Strasse 3</t>
        </is>
      </c>
      <c r="G1124" t="inlineStr">
        <is>
          <t>39126</t>
        </is>
      </c>
      <c r="H1124" t="inlineStr">
        <is>
          <t>Magdeburg</t>
        </is>
      </c>
      <c r="I1124" t="inlineStr">
        <is>
          <t>DE</t>
        </is>
      </c>
      <c r="J1124" t="inlineStr">
        <is>
          <t>SGMMNS_M17</t>
        </is>
      </c>
      <c r="K1124" t="inlineStr">
        <is>
          <t>33 80 4505 446-1</t>
        </is>
      </c>
      <c r="L1124" t="inlineStr">
        <is>
          <t>2025-0020</t>
        </is>
      </c>
      <c r="M1124" s="6" t="n">
        <v>46023</v>
      </c>
      <c r="N1124" s="6" t="n">
        <v>48213</v>
      </c>
      <c r="O1124" t="n">
        <v>21.9</v>
      </c>
    </row>
    <row r="1125" hidden="1" s="287">
      <c r="A1125" t="inlineStr">
        <is>
          <t>V300091</t>
        </is>
      </c>
      <c r="B1125" t="n">
        <v>15</v>
      </c>
      <c r="C1125" t="n">
        <v>50</v>
      </c>
      <c r="D1125" t="inlineStr">
        <is>
          <t>VA-KO Vagon Konteyner Mak. Muh.</t>
        </is>
      </c>
      <c r="E1125" t="inlineStr">
        <is>
          <t>100016</t>
        </is>
      </c>
      <c r="F1125" t="inlineStr">
        <is>
          <t>Pro.San. Tic. A.S.</t>
        </is>
      </c>
      <c r="G1125" t="inlineStr">
        <is>
          <t>06730</t>
        </is>
      </c>
      <c r="H1125" t="inlineStr">
        <is>
          <t>Beypazari/Ankara</t>
        </is>
      </c>
      <c r="I1125" t="inlineStr">
        <is>
          <t>TR</t>
        </is>
      </c>
      <c r="J1125" t="inlineStr">
        <is>
          <t>SGGMRS_M35</t>
        </is>
      </c>
      <c r="K1125" t="inlineStr">
        <is>
          <t>37 80 4953 469-6</t>
        </is>
      </c>
      <c r="L1125" t="inlineStr">
        <is>
          <t>2025-0039</t>
        </is>
      </c>
      <c r="M1125" s="6" t="n">
        <v>45949</v>
      </c>
      <c r="N1125" s="6" t="n">
        <v>46312</v>
      </c>
      <c r="O1125" t="n">
        <v>35.85</v>
      </c>
    </row>
    <row r="1126" hidden="1" s="287">
      <c r="A1126" t="inlineStr">
        <is>
          <t>V720006</t>
        </is>
      </c>
      <c r="B1126" t="n">
        <v>11</v>
      </c>
      <c r="C1126" t="n">
        <v>50</v>
      </c>
      <c r="D1126" t="inlineStr">
        <is>
          <t>RAILDOX GmbH &amp; Co. KG</t>
        </is>
      </c>
      <c r="E1126" t="inlineStr">
        <is>
          <t>100521</t>
        </is>
      </c>
      <c r="F1126" t="inlineStr">
        <is>
          <t>Zum Güterbahnhof  7</t>
        </is>
      </c>
      <c r="G1126" t="inlineStr">
        <is>
          <t>99085</t>
        </is>
      </c>
      <c r="H1126" t="inlineStr">
        <is>
          <t>Erfurt</t>
        </is>
      </c>
      <c r="I1126" t="inlineStr">
        <is>
          <t>DE</t>
        </is>
      </c>
      <c r="J1126" t="inlineStr">
        <is>
          <t>SGGRSS_M2</t>
        </is>
      </c>
      <c r="K1126" t="inlineStr">
        <is>
          <t>37 80 4980 405-7</t>
        </is>
      </c>
      <c r="L1126" t="inlineStr">
        <is>
          <t>2025-0011</t>
        </is>
      </c>
      <c r="M1126" s="6" t="n">
        <v>46023</v>
      </c>
      <c r="N1126" s="6" t="n">
        <v>46418</v>
      </c>
      <c r="O1126" t="n">
        <v>30</v>
      </c>
    </row>
    <row r="1127" hidden="1" s="287">
      <c r="A1127" t="inlineStr">
        <is>
          <t>V100066</t>
        </is>
      </c>
      <c r="B1127" t="n">
        <v>124</v>
      </c>
      <c r="C1127" t="n">
        <v>50</v>
      </c>
      <c r="D1127" t="inlineStr">
        <is>
          <t>Grenland Rail AS</t>
        </is>
      </c>
      <c r="E1127" t="inlineStr">
        <is>
          <t>100268</t>
        </is>
      </c>
      <c r="F1127" t="inlineStr">
        <is>
          <t>Nybergflata 2</t>
        </is>
      </c>
      <c r="G1127" t="inlineStr">
        <is>
          <t>3737</t>
        </is>
      </c>
      <c r="H1127" t="inlineStr">
        <is>
          <t>Skien</t>
        </is>
      </c>
      <c r="I1127" t="inlineStr">
        <is>
          <t>NO</t>
        </is>
      </c>
      <c r="J1127" t="inlineStr">
        <is>
          <t>SGNSS_M14</t>
        </is>
      </c>
      <c r="K1127" t="inlineStr">
        <is>
          <t>37 80 4565 686-5</t>
        </is>
      </c>
      <c r="L1127" t="inlineStr">
        <is>
          <t>2024-0009</t>
        </is>
      </c>
      <c r="M1127" s="6" t="n">
        <v>45625</v>
      </c>
      <c r="N1127" s="6" t="n">
        <v>47084</v>
      </c>
      <c r="O1127" t="n">
        <v>17.45</v>
      </c>
    </row>
    <row r="1128" hidden="1" s="287">
      <c r="A1128" t="inlineStr">
        <is>
          <t>V100068</t>
        </is>
      </c>
      <c r="B1128" t="n">
        <v>1</v>
      </c>
      <c r="C1128" t="n">
        <v>50</v>
      </c>
      <c r="D1128" t="inlineStr">
        <is>
          <t>LAUDE Smart Intermodal S.A.</t>
        </is>
      </c>
      <c r="E1128" t="inlineStr">
        <is>
          <t>100026</t>
        </is>
      </c>
      <c r="F1128" t="inlineStr">
        <is>
          <t>ul. Wroclawska 131</t>
        </is>
      </c>
      <c r="G1128" t="inlineStr">
        <is>
          <t>87-100</t>
        </is>
      </c>
      <c r="H1128" t="inlineStr">
        <is>
          <t>Torun</t>
        </is>
      </c>
      <c r="I1128" t="inlineStr">
        <is>
          <t>PL</t>
        </is>
      </c>
      <c r="J1128" t="inlineStr">
        <is>
          <t>SGMMNS_M29</t>
        </is>
      </c>
      <c r="K1128" t="inlineStr">
        <is>
          <t>33 80 4505 950-2</t>
        </is>
      </c>
      <c r="L1128" t="inlineStr">
        <is>
          <t>2026-0002</t>
        </is>
      </c>
      <c r="M1128" s="6" t="n">
        <v>46064</v>
      </c>
      <c r="N1128" s="6" t="n">
        <v>46428</v>
      </c>
      <c r="O1128" t="n">
        <v>16.85</v>
      </c>
    </row>
    <row r="1129" hidden="1" s="287">
      <c r="A1129" t="inlineStr">
        <is>
          <t>V100013</t>
        </is>
      </c>
      <c r="B1129" t="n">
        <v>15</v>
      </c>
      <c r="C1129" t="n">
        <v>50</v>
      </c>
      <c r="D1129" t="inlineStr">
        <is>
          <t>Rail Cargo Austria AG</t>
        </is>
      </c>
      <c r="E1129" t="inlineStr">
        <is>
          <t>100020</t>
        </is>
      </c>
      <c r="F1129" t="inlineStr">
        <is>
          <t>Am Hauptbahnhof 2</t>
        </is>
      </c>
      <c r="G1129" t="inlineStr">
        <is>
          <t>1100</t>
        </is>
      </c>
      <c r="H1129" t="inlineStr">
        <is>
          <t>Wien</t>
        </is>
      </c>
      <c r="I1129" t="inlineStr">
        <is>
          <t>AT</t>
        </is>
      </c>
      <c r="J1129" t="inlineStr">
        <is>
          <t>SDGGMRSS_M8</t>
        </is>
      </c>
      <c r="K1129" t="inlineStr">
        <is>
          <t>37 80 4956 572-4</t>
        </is>
      </c>
      <c r="L1129" t="inlineStr">
        <is>
          <t>2021-0035</t>
        </is>
      </c>
      <c r="M1129" s="6" t="n">
        <v>44501</v>
      </c>
      <c r="N1129" s="6" t="n">
        <v>46326</v>
      </c>
      <c r="O1129" t="n">
        <v>37</v>
      </c>
    </row>
    <row r="1130" hidden="1" s="287">
      <c r="A1130" t="inlineStr">
        <is>
          <t>V300002</t>
        </is>
      </c>
      <c r="B1130" t="n">
        <v>61</v>
      </c>
      <c r="C1130" t="n">
        <v>50</v>
      </c>
      <c r="D1130" t="inlineStr">
        <is>
          <t>Contargo Rail Services GmbH</t>
        </is>
      </c>
      <c r="E1130" t="inlineStr">
        <is>
          <t>100001</t>
        </is>
      </c>
      <c r="F1130" t="inlineStr">
        <is>
          <t>Rheinkaistrasse 2</t>
        </is>
      </c>
      <c r="G1130" t="inlineStr">
        <is>
          <t>68159</t>
        </is>
      </c>
      <c r="H1130" t="inlineStr">
        <is>
          <t>Mannheim</t>
        </is>
      </c>
      <c r="I1130" t="inlineStr">
        <is>
          <t>DE</t>
        </is>
      </c>
      <c r="J1130" t="inlineStr">
        <is>
          <t>SGNSS_M14</t>
        </is>
      </c>
      <c r="K1130" t="inlineStr">
        <is>
          <t>37 80 4565 399-5</t>
        </is>
      </c>
      <c r="L1130" t="inlineStr">
        <is>
          <t>2020-0004</t>
        </is>
      </c>
      <c r="M1130" s="6" t="n">
        <v>44512</v>
      </c>
      <c r="N1130" s="6" t="n">
        <v>46387</v>
      </c>
      <c r="O1130" t="n">
        <v>28.2</v>
      </c>
    </row>
    <row r="1131" hidden="1" s="287">
      <c r="A1131" t="inlineStr">
        <is>
          <t>V100030</t>
        </is>
      </c>
      <c r="B1131" t="n">
        <v>13</v>
      </c>
      <c r="C1131" t="n">
        <v>50</v>
      </c>
      <c r="D1131" t="inlineStr">
        <is>
          <t>Rail Cargo Austria AG</t>
        </is>
      </c>
      <c r="E1131" t="inlineStr">
        <is>
          <t>100020</t>
        </is>
      </c>
      <c r="F1131" t="inlineStr">
        <is>
          <t>Am Hauptbahnhof 2</t>
        </is>
      </c>
      <c r="G1131" t="inlineStr">
        <is>
          <t>1100</t>
        </is>
      </c>
      <c r="H1131" t="inlineStr">
        <is>
          <t>Wien</t>
        </is>
      </c>
      <c r="I1131" t="inlineStr">
        <is>
          <t>AT</t>
        </is>
      </c>
      <c r="J1131" t="inlineStr">
        <is>
          <t>SGGMRS_M5</t>
        </is>
      </c>
      <c r="K1131" t="inlineStr">
        <is>
          <t>37 80 4953 348-2</t>
        </is>
      </c>
      <c r="L1131" t="inlineStr">
        <is>
          <t>2022-0011</t>
        </is>
      </c>
      <c r="M1131" s="6" t="n">
        <v>44805</v>
      </c>
      <c r="N1131" s="6" t="n">
        <v>46203</v>
      </c>
      <c r="O1131" t="n">
        <v>23</v>
      </c>
    </row>
    <row r="1132" hidden="1" s="287">
      <c r="A1132" t="inlineStr">
        <is>
          <t>V400005</t>
        </is>
      </c>
      <c r="B1132" t="n">
        <v>15</v>
      </c>
      <c r="C1132" t="n">
        <v>50</v>
      </c>
      <c r="D1132" t="inlineStr">
        <is>
          <t>DB Cargo AG</t>
        </is>
      </c>
      <c r="E1132" t="inlineStr">
        <is>
          <t>100000</t>
        </is>
      </c>
      <c r="F1132" t="inlineStr">
        <is>
          <t>Rheinstrasse 2</t>
        </is>
      </c>
      <c r="G1132" t="inlineStr">
        <is>
          <t>55116</t>
        </is>
      </c>
      <c r="H1132" t="inlineStr">
        <is>
          <t>Mainz</t>
        </is>
      </c>
      <c r="I1132" t="inlineStr">
        <is>
          <t>DE</t>
        </is>
      </c>
      <c r="J1132" t="inlineStr">
        <is>
          <t>SGGNS_M11</t>
        </is>
      </c>
      <c r="K1132" t="inlineStr">
        <is>
          <t>37 80 4561 426-0</t>
        </is>
      </c>
      <c r="L1132" t="inlineStr">
        <is>
          <t>2021-2420</t>
        </is>
      </c>
      <c r="M1132" s="6" t="n">
        <v>44930</v>
      </c>
      <c r="N1132" s="6" t="n">
        <v>47087</v>
      </c>
      <c r="O1132" t="n">
        <v>24.4</v>
      </c>
    </row>
    <row r="1133" hidden="1" s="287">
      <c r="A1133" t="inlineStr">
        <is>
          <t>V300023</t>
        </is>
      </c>
      <c r="B1133" t="n">
        <v>16</v>
      </c>
      <c r="C1133" t="n">
        <v>50</v>
      </c>
      <c r="D1133" t="inlineStr">
        <is>
          <t>Oceanogate Italia S.r.l.</t>
        </is>
      </c>
      <c r="E1133" t="inlineStr">
        <is>
          <t>100010</t>
        </is>
      </c>
      <c r="F1133" t="inlineStr">
        <is>
          <t>Via Primo Maggio 1</t>
        </is>
      </c>
      <c r="G1133" t="inlineStr">
        <is>
          <t>20066</t>
        </is>
      </c>
      <c r="H1133" t="inlineStr">
        <is>
          <t>Melzo (MI)</t>
        </is>
      </c>
      <c r="I1133" t="inlineStr">
        <is>
          <t>IT</t>
        </is>
      </c>
      <c r="J1133" t="inlineStr">
        <is>
          <t>SDGGMRSS_M8</t>
        </is>
      </c>
      <c r="K1133" t="inlineStr">
        <is>
          <t>35 80 4956 119-6</t>
        </is>
      </c>
      <c r="L1133" t="inlineStr">
        <is>
          <t>2022-0006</t>
        </is>
      </c>
      <c r="M1133" s="6" t="n">
        <v>44945</v>
      </c>
      <c r="N1133" s="6" t="n">
        <v>46387</v>
      </c>
      <c r="O1133" t="n">
        <v>66.15000000000001</v>
      </c>
    </row>
    <row r="1134" hidden="1" s="287">
      <c r="A1134" t="inlineStr">
        <is>
          <t>V300030</t>
        </is>
      </c>
      <c r="B1134" t="n">
        <v>5</v>
      </c>
      <c r="C1134" t="n">
        <v>50</v>
      </c>
      <c r="D1134" t="inlineStr">
        <is>
          <t>EWG Rail Zrt.</t>
        </is>
      </c>
      <c r="E1134" t="inlineStr">
        <is>
          <t>100758</t>
        </is>
      </c>
      <c r="F1134" t="inlineStr">
        <is>
          <t>Váci út 76 3.em</t>
        </is>
      </c>
      <c r="G1134" t="inlineStr">
        <is>
          <t>1133</t>
        </is>
      </c>
      <c r="H1134" t="inlineStr">
        <is>
          <t>Budapest</t>
        </is>
      </c>
      <c r="I1134" t="inlineStr">
        <is>
          <t>HU</t>
        </is>
      </c>
      <c r="J1134" t="inlineStr">
        <is>
          <t>SGGNS_M11</t>
        </is>
      </c>
      <c r="K1134" t="inlineStr">
        <is>
          <t>37 80 4561 328-8</t>
        </is>
      </c>
      <c r="L1134" t="inlineStr">
        <is>
          <t>2023-0007</t>
        </is>
      </c>
      <c r="M1134" s="6" t="n">
        <v>45078</v>
      </c>
      <c r="N1134" s="6" t="n">
        <v>46905</v>
      </c>
      <c r="O1134" t="n">
        <v>23.19</v>
      </c>
    </row>
    <row r="1135" hidden="1" s="287">
      <c r="A1135" t="inlineStr">
        <is>
          <t>V300032</t>
        </is>
      </c>
      <c r="B1135" t="n">
        <v>5</v>
      </c>
      <c r="C1135" t="n">
        <v>50</v>
      </c>
      <c r="D1135" t="inlineStr">
        <is>
          <t>EWG Rail Zrt.</t>
        </is>
      </c>
      <c r="E1135" t="inlineStr">
        <is>
          <t>100758</t>
        </is>
      </c>
      <c r="F1135" t="inlineStr">
        <is>
          <t>Váci út 76 3.em</t>
        </is>
      </c>
      <c r="G1135" t="inlineStr">
        <is>
          <t>1133</t>
        </is>
      </c>
      <c r="H1135" t="inlineStr">
        <is>
          <t>Budapest</t>
        </is>
      </c>
      <c r="I1135" t="inlineStr">
        <is>
          <t>HU</t>
        </is>
      </c>
      <c r="J1135" t="inlineStr">
        <is>
          <t>SGGNSS_M12</t>
        </is>
      </c>
      <c r="K1135" t="inlineStr">
        <is>
          <t>37 80 4694 462-5</t>
        </is>
      </c>
      <c r="L1135" t="inlineStr">
        <is>
          <t>2023-0007</t>
        </is>
      </c>
      <c r="M1135" s="6" t="n">
        <v>45078</v>
      </c>
      <c r="N1135" s="6" t="n">
        <v>46905</v>
      </c>
      <c r="O1135" t="n">
        <v>23.19</v>
      </c>
    </row>
    <row r="1136" hidden="1" s="287">
      <c r="A1136" t="inlineStr">
        <is>
          <t>V200030</t>
        </is>
      </c>
      <c r="B1136" t="n">
        <v>15</v>
      </c>
      <c r="C1136" t="n">
        <v>50</v>
      </c>
      <c r="D1136" t="inlineStr">
        <is>
          <t>RTB Cargo Netherlands B.V.</t>
        </is>
      </c>
      <c r="E1136" t="inlineStr">
        <is>
          <t>100002</t>
        </is>
      </c>
      <c r="F1136" t="inlineStr">
        <is>
          <t>Albert-Plesmanweg 57</t>
        </is>
      </c>
      <c r="G1136" t="inlineStr">
        <is>
          <t>3088GB</t>
        </is>
      </c>
      <c r="H1136" t="inlineStr">
        <is>
          <t>Rotterdam</t>
        </is>
      </c>
      <c r="I1136" t="inlineStr">
        <is>
          <t>NL</t>
        </is>
      </c>
      <c r="J1136" t="inlineStr">
        <is>
          <t>SGGRSS_M20</t>
        </is>
      </c>
      <c r="K1136" t="inlineStr">
        <is>
          <t>33 80 4960 278-6</t>
        </is>
      </c>
      <c r="L1136" t="inlineStr">
        <is>
          <t>2023-0023</t>
        </is>
      </c>
      <c r="M1136" s="6" t="n">
        <v>45176</v>
      </c>
      <c r="N1136" s="6" t="n">
        <v>46081</v>
      </c>
      <c r="O1136" t="n">
        <v>34.5</v>
      </c>
    </row>
    <row r="1137" hidden="1" s="287">
      <c r="A1137" t="inlineStr">
        <is>
          <t>V200031</t>
        </is>
      </c>
      <c r="B1137" t="n">
        <v>12</v>
      </c>
      <c r="C1137" t="n">
        <v>50</v>
      </c>
      <c r="D1137" t="inlineStr">
        <is>
          <t>zigsXpress GmbH</t>
        </is>
      </c>
      <c r="E1137" t="inlineStr">
        <is>
          <t>100008</t>
        </is>
      </c>
      <c r="F1137" t="inlineStr">
        <is>
          <t>Afrikastrasse 3</t>
        </is>
      </c>
      <c r="G1137" t="inlineStr">
        <is>
          <t>20457</t>
        </is>
      </c>
      <c r="H1137" t="inlineStr">
        <is>
          <t>Hamburg</t>
        </is>
      </c>
      <c r="I1137" t="inlineStr">
        <is>
          <t>DE</t>
        </is>
      </c>
      <c r="J1137" t="inlineStr">
        <is>
          <t>SGGRSS_M2</t>
        </is>
      </c>
      <c r="K1137" t="inlineStr">
        <is>
          <t>37 80 4960 964-7</t>
        </is>
      </c>
      <c r="L1137" t="inlineStr">
        <is>
          <t>2023-0036</t>
        </is>
      </c>
      <c r="M1137" s="6" t="n">
        <v>45288</v>
      </c>
      <c r="N1137" s="6" t="n">
        <v>46387</v>
      </c>
      <c r="O1137" t="n">
        <v>25.8</v>
      </c>
    </row>
    <row r="1138" hidden="1" s="287">
      <c r="A1138" t="inlineStr">
        <is>
          <t>V300041</t>
        </is>
      </c>
      <c r="B1138" t="n">
        <v>15</v>
      </c>
      <c r="C1138" t="n">
        <v>50</v>
      </c>
      <c r="D1138" t="inlineStr">
        <is>
          <t>Contargo Rail Services GmbH</t>
        </is>
      </c>
      <c r="E1138" t="inlineStr">
        <is>
          <t>100001</t>
        </is>
      </c>
      <c r="F1138" t="inlineStr">
        <is>
          <t>Rheinkaistrasse 2</t>
        </is>
      </c>
      <c r="G1138" t="inlineStr">
        <is>
          <t>68159</t>
        </is>
      </c>
      <c r="H1138" t="inlineStr">
        <is>
          <t>Mannheim</t>
        </is>
      </c>
      <c r="I1138" t="inlineStr">
        <is>
          <t>DE</t>
        </is>
      </c>
      <c r="J1138" t="inlineStr">
        <is>
          <t>SGGRSS_M20</t>
        </is>
      </c>
      <c r="K1138" t="inlineStr">
        <is>
          <t>33 80 4960 302-4</t>
        </is>
      </c>
      <c r="L1138" t="inlineStr">
        <is>
          <t>2023-0018</t>
        </is>
      </c>
      <c r="M1138" s="6" t="n">
        <v>45292</v>
      </c>
      <c r="N1138" s="6" t="n">
        <v>46752</v>
      </c>
      <c r="O1138" t="n">
        <v>39.1</v>
      </c>
    </row>
    <row r="1139" hidden="1" s="287">
      <c r="A1139" t="inlineStr">
        <is>
          <t>V300042</t>
        </is>
      </c>
      <c r="B1139" t="n">
        <v>17</v>
      </c>
      <c r="C1139" t="n">
        <v>50</v>
      </c>
      <c r="D1139" t="inlineStr">
        <is>
          <t>LTE Logistik- und Transport GmbH</t>
        </is>
      </c>
      <c r="E1139" t="inlineStr">
        <is>
          <t>100766</t>
        </is>
      </c>
      <c r="F1139" t="inlineStr">
        <is>
          <t>Hans-Roth-Strasse 3/1/Top 5</t>
        </is>
      </c>
      <c r="G1139" t="inlineStr">
        <is>
          <t>8073</t>
        </is>
      </c>
      <c r="H1139" t="inlineStr">
        <is>
          <t>Feldkirchen bei Graz</t>
        </is>
      </c>
      <c r="I1139" t="inlineStr">
        <is>
          <t>AT</t>
        </is>
      </c>
      <c r="J1139" t="inlineStr">
        <is>
          <t>SDGGMRS_M7</t>
        </is>
      </c>
      <c r="K1139" t="inlineStr">
        <is>
          <t>37 80 4993 301-3</t>
        </is>
      </c>
      <c r="L1139" t="inlineStr">
        <is>
          <t>2023-0040</t>
        </is>
      </c>
      <c r="M1139" s="6" t="n">
        <v>45322</v>
      </c>
      <c r="N1139" s="6" t="n">
        <v>46387</v>
      </c>
      <c r="O1139" t="n">
        <v>43</v>
      </c>
    </row>
    <row r="1140" hidden="1" s="287">
      <c r="A1140" t="inlineStr">
        <is>
          <t>V200034</t>
        </is>
      </c>
      <c r="B1140" t="n">
        <v>9</v>
      </c>
      <c r="C1140" t="n">
        <v>50</v>
      </c>
      <c r="D1140" t="inlineStr">
        <is>
          <t>Captrain Polska Sp.z.o.o.</t>
        </is>
      </c>
      <c r="E1140" t="inlineStr">
        <is>
          <t>100024</t>
        </is>
      </c>
      <c r="F1140" t="inlineStr">
        <is>
          <t>ul. Powstancow Slaskich 7a</t>
        </is>
      </c>
      <c r="G1140" t="inlineStr">
        <is>
          <t>53-332</t>
        </is>
      </c>
      <c r="H1140" t="inlineStr">
        <is>
          <t>Wroclaw</t>
        </is>
      </c>
      <c r="I1140" t="inlineStr">
        <is>
          <t>PL</t>
        </is>
      </c>
      <c r="J1140" t="inlineStr">
        <is>
          <t>SGNS_M13</t>
        </is>
      </c>
      <c r="K1140" t="inlineStr">
        <is>
          <t>37 80 4564 185-9</t>
        </is>
      </c>
      <c r="L1140" t="inlineStr">
        <is>
          <t>2024-0001</t>
        </is>
      </c>
      <c r="M1140" s="6" t="n">
        <v>45453</v>
      </c>
      <c r="N1140" s="6" t="n">
        <v>46752</v>
      </c>
      <c r="O1140" t="n">
        <v>17.95</v>
      </c>
    </row>
    <row r="1141" hidden="1" s="287">
      <c r="A1141" t="inlineStr">
        <is>
          <t>V300043</t>
        </is>
      </c>
      <c r="B1141" t="n">
        <v>14</v>
      </c>
      <c r="C1141" t="n">
        <v>50</v>
      </c>
      <c r="D1141" t="inlineStr">
        <is>
          <t>Sangritana SpA</t>
        </is>
      </c>
      <c r="E1141" t="inlineStr">
        <is>
          <t>100762</t>
        </is>
      </c>
      <c r="F1141" t="inlineStr">
        <is>
          <t>Piazza Camillo Dellarciprete 6</t>
        </is>
      </c>
      <c r="G1141" t="inlineStr">
        <is>
          <t>66034</t>
        </is>
      </c>
      <c r="H1141" t="inlineStr">
        <is>
          <t>Lanciano</t>
        </is>
      </c>
      <c r="I1141" t="inlineStr">
        <is>
          <t>IT</t>
        </is>
      </c>
      <c r="J1141" t="inlineStr">
        <is>
          <t>SGNS_M13</t>
        </is>
      </c>
      <c r="K1141" t="inlineStr">
        <is>
          <t>37 80 4564 264-2</t>
        </is>
      </c>
      <c r="L1141" t="inlineStr">
        <is>
          <t>2023-0039</t>
        </is>
      </c>
      <c r="M1141" s="6" t="n">
        <v>45347</v>
      </c>
      <c r="N1141" s="6" t="n">
        <v>46418</v>
      </c>
      <c r="O1141" t="n">
        <v>20.92</v>
      </c>
    </row>
    <row r="1142" hidden="1" s="287">
      <c r="A1142" t="inlineStr">
        <is>
          <t>V200039</t>
        </is>
      </c>
      <c r="B1142" t="n">
        <v>17</v>
      </c>
      <c r="C1142" t="n">
        <v>50</v>
      </c>
      <c r="D1142" t="inlineStr">
        <is>
          <t>railCare AG</t>
        </is>
      </c>
      <c r="E1142" t="inlineStr">
        <is>
          <t>100771</t>
        </is>
      </c>
      <c r="F1142" t="inlineStr">
        <is>
          <t>Industriestrasse 17</t>
        </is>
      </c>
      <c r="G1142" t="inlineStr">
        <is>
          <t>4612</t>
        </is>
      </c>
      <c r="H1142" t="inlineStr">
        <is>
          <t>Wangen bei Olten</t>
        </is>
      </c>
      <c r="I1142" t="inlineStr">
        <is>
          <t>CH</t>
        </is>
      </c>
      <c r="J1142" t="inlineStr">
        <is>
          <t>SGGMRSS_M38</t>
        </is>
      </c>
      <c r="K1142" t="inlineStr">
        <is>
          <t>37 80 4963 507-1</t>
        </is>
      </c>
      <c r="L1142" t="inlineStr">
        <is>
          <t>2024-0019</t>
        </is>
      </c>
      <c r="M1142" s="6" t="n">
        <v>45810</v>
      </c>
      <c r="N1142" s="6" t="n">
        <v>47968</v>
      </c>
      <c r="O1142" t="n">
        <v>50.25</v>
      </c>
    </row>
    <row r="1143" hidden="1" s="287">
      <c r="A1143" t="inlineStr">
        <is>
          <t>V100058</t>
        </is>
      </c>
      <c r="B1143" t="n">
        <v>37</v>
      </c>
      <c r="C1143" t="n">
        <v>20</v>
      </c>
      <c r="D1143" t="inlineStr">
        <is>
          <t>RheinCargo GmbH &amp; Co. KG</t>
        </is>
      </c>
      <c r="E1143" t="inlineStr">
        <is>
          <t>100011</t>
        </is>
      </c>
      <c r="F1143" t="inlineStr">
        <is>
          <t>Hammer Landstrasse 3</t>
        </is>
      </c>
      <c r="G1143" t="inlineStr">
        <is>
          <t>41460</t>
        </is>
      </c>
      <c r="H1143" t="inlineStr">
        <is>
          <t>Neuss</t>
        </is>
      </c>
      <c r="I1143" t="inlineStr">
        <is>
          <t>DE</t>
        </is>
      </c>
      <c r="J1143" t="inlineStr">
        <is>
          <t>SGGNS_80XL</t>
        </is>
      </c>
      <c r="K1143" t="inlineStr"/>
      <c r="L1143" t="inlineStr">
        <is>
          <t>2024-0020</t>
        </is>
      </c>
      <c r="M1143" s="6" t="n">
        <v>46539</v>
      </c>
      <c r="N1143" s="6" t="n">
        <v>46924</v>
      </c>
      <c r="O1143" t="n">
        <v>27.15</v>
      </c>
    </row>
    <row r="1144" hidden="1" s="287">
      <c r="A1144" t="inlineStr">
        <is>
          <t>V300052</t>
        </is>
      </c>
      <c r="B1144" t="n">
        <v>7</v>
      </c>
      <c r="C1144" t="n">
        <v>50</v>
      </c>
      <c r="D1144" t="inlineStr">
        <is>
          <t>EWG Rail Zrt.</t>
        </is>
      </c>
      <c r="E1144" t="inlineStr">
        <is>
          <t>100758</t>
        </is>
      </c>
      <c r="F1144" t="inlineStr">
        <is>
          <t>Váci út 76 3.em</t>
        </is>
      </c>
      <c r="G1144" t="inlineStr">
        <is>
          <t>1133</t>
        </is>
      </c>
      <c r="H1144" t="inlineStr">
        <is>
          <t>Budapest</t>
        </is>
      </c>
      <c r="I1144" t="inlineStr">
        <is>
          <t>HU</t>
        </is>
      </c>
      <c r="J1144" t="inlineStr">
        <is>
          <t>SGNS_M9</t>
        </is>
      </c>
      <c r="K1144" t="inlineStr">
        <is>
          <t>37 80 4564 613-0</t>
        </is>
      </c>
      <c r="L1144" t="inlineStr">
        <is>
          <t>2023-0026</t>
        </is>
      </c>
      <c r="M1144" s="6" t="n">
        <v>45740</v>
      </c>
      <c r="N1144" s="6" t="n">
        <v>46387</v>
      </c>
      <c r="O1144" t="n">
        <v>16.63</v>
      </c>
    </row>
    <row r="1145" hidden="1" s="287">
      <c r="A1145" t="inlineStr">
        <is>
          <t>V300054</t>
        </is>
      </c>
      <c r="B1145" t="n">
        <v>16</v>
      </c>
      <c r="C1145" t="n">
        <v>50</v>
      </c>
      <c r="D1145" t="inlineStr">
        <is>
          <t>BLS Cargo AG</t>
        </is>
      </c>
      <c r="E1145" t="inlineStr">
        <is>
          <t>100033</t>
        </is>
      </c>
      <c r="F1145" t="inlineStr">
        <is>
          <t>Freiburgstrasse 130</t>
        </is>
      </c>
      <c r="G1145" t="inlineStr">
        <is>
          <t>3001</t>
        </is>
      </c>
      <c r="H1145" t="inlineStr">
        <is>
          <t>Bern</t>
        </is>
      </c>
      <c r="I1145" t="inlineStr">
        <is>
          <t>CH</t>
        </is>
      </c>
      <c r="J1145" t="inlineStr">
        <is>
          <t>SGMMNS_M29</t>
        </is>
      </c>
      <c r="K1145" t="inlineStr">
        <is>
          <t>33 80 4505 944-5</t>
        </is>
      </c>
      <c r="L1145" t="inlineStr">
        <is>
          <t>2024-0024</t>
        </is>
      </c>
      <c r="M1145" s="6" t="n">
        <v>45567</v>
      </c>
      <c r="N1145" s="6" t="n">
        <v>46387</v>
      </c>
      <c r="O1145" t="n">
        <v>23.5</v>
      </c>
    </row>
    <row r="1146" hidden="1" s="287">
      <c r="A1146" t="inlineStr">
        <is>
          <t>V100049</t>
        </is>
      </c>
      <c r="B1146" t="n">
        <v>113</v>
      </c>
      <c r="C1146" t="n">
        <v>50</v>
      </c>
      <c r="D1146" t="inlineStr">
        <is>
          <t>Grain Logistic Sp.z.o.o.</t>
        </is>
      </c>
      <c r="E1146" t="inlineStr">
        <is>
          <t>100765</t>
        </is>
      </c>
      <c r="F1146" t="inlineStr">
        <is>
          <t>ul. Nowogrodzka 31/413</t>
        </is>
      </c>
      <c r="G1146" t="inlineStr">
        <is>
          <t>00-511</t>
        </is>
      </c>
      <c r="H1146" t="inlineStr">
        <is>
          <t>Warszawa</t>
        </is>
      </c>
      <c r="I1146" t="inlineStr">
        <is>
          <t>PL</t>
        </is>
      </c>
      <c r="J1146" t="inlineStr">
        <is>
          <t>SGNSS_M42</t>
        </is>
      </c>
      <c r="K1146" t="inlineStr">
        <is>
          <t>33 80 4552 748-2</t>
        </is>
      </c>
      <c r="L1146" t="inlineStr">
        <is>
          <t>2023-0035</t>
        </is>
      </c>
      <c r="M1146" s="6" t="n">
        <v>45665</v>
      </c>
      <c r="N1146" s="6" t="n">
        <v>46081</v>
      </c>
      <c r="O1146" t="n">
        <v>19.5</v>
      </c>
    </row>
    <row r="1147" hidden="1" s="287">
      <c r="A1147" t="inlineStr">
        <is>
          <t>V200046</t>
        </is>
      </c>
      <c r="B1147" t="n">
        <v>15</v>
      </c>
      <c r="C1147" t="n">
        <v>50</v>
      </c>
      <c r="D1147" t="inlineStr">
        <is>
          <t>Pimk Rail PLS</t>
        </is>
      </c>
      <c r="E1147" t="inlineStr">
        <is>
          <t>100478</t>
        </is>
      </c>
      <c r="F1147" t="inlineStr">
        <is>
          <t>Rogoshko shousse 36</t>
        </is>
      </c>
      <c r="G1147" t="inlineStr">
        <is>
          <t>4003</t>
        </is>
      </c>
      <c r="H1147" t="inlineStr">
        <is>
          <t>Plovdiv</t>
        </is>
      </c>
      <c r="I1147" t="inlineStr">
        <is>
          <t>BG</t>
        </is>
      </c>
      <c r="J1147" t="inlineStr">
        <is>
          <t>SGGRSS_M20</t>
        </is>
      </c>
      <c r="K1147" t="inlineStr">
        <is>
          <t>33 80 4960 324-8</t>
        </is>
      </c>
      <c r="L1147" t="inlineStr">
        <is>
          <t>2024-0034</t>
        </is>
      </c>
      <c r="M1147" s="6" t="n">
        <v>45625</v>
      </c>
      <c r="N1147" s="6" t="n">
        <v>46203</v>
      </c>
      <c r="O1147" t="n">
        <v>25.03</v>
      </c>
    </row>
    <row r="1148" hidden="1" s="287">
      <c r="A1148" t="inlineStr">
        <is>
          <t>V200048</t>
        </is>
      </c>
      <c r="B1148" t="n">
        <v>9</v>
      </c>
      <c r="C1148" t="n">
        <v>50</v>
      </c>
      <c r="D1148" t="inlineStr">
        <is>
          <t>Captrain Polska Sp.z.o.o.</t>
        </is>
      </c>
      <c r="E1148" t="inlineStr">
        <is>
          <t>100024</t>
        </is>
      </c>
      <c r="F1148" t="inlineStr">
        <is>
          <t>ul. Powstancow Slaskich 7a</t>
        </is>
      </c>
      <c r="G1148" t="inlineStr">
        <is>
          <t>53-332</t>
        </is>
      </c>
      <c r="H1148" t="inlineStr">
        <is>
          <t>Wroclaw</t>
        </is>
      </c>
      <c r="I1148" t="inlineStr">
        <is>
          <t>PL</t>
        </is>
      </c>
      <c r="J1148" t="inlineStr">
        <is>
          <t>SGNS_M13</t>
        </is>
      </c>
      <c r="K1148" t="inlineStr">
        <is>
          <t>37 80 4564 813-6</t>
        </is>
      </c>
      <c r="L1148" t="inlineStr">
        <is>
          <t>2024-0035</t>
        </is>
      </c>
      <c r="M1148" s="6" t="n">
        <v>45689</v>
      </c>
      <c r="N1148" s="6" t="n">
        <v>46387</v>
      </c>
      <c r="O1148" t="n">
        <v>17.95</v>
      </c>
    </row>
    <row r="1149" hidden="1" s="287">
      <c r="A1149" t="inlineStr">
        <is>
          <t>V200049</t>
        </is>
      </c>
      <c r="B1149" t="n">
        <v>17</v>
      </c>
      <c r="C1149" t="n">
        <v>50</v>
      </c>
      <c r="D1149" t="inlineStr">
        <is>
          <t>PCC Intermodal S.A.</t>
        </is>
      </c>
      <c r="E1149" t="inlineStr">
        <is>
          <t>100761</t>
        </is>
      </c>
      <c r="F1149" t="inlineStr">
        <is>
          <t>ul Hutnicza 16</t>
        </is>
      </c>
      <c r="G1149" t="inlineStr">
        <is>
          <t>81-061</t>
        </is>
      </c>
      <c r="H1149" t="inlineStr">
        <is>
          <t>Gdynia</t>
        </is>
      </c>
      <c r="I1149" t="inlineStr">
        <is>
          <t>PL</t>
        </is>
      </c>
      <c r="J1149" t="inlineStr">
        <is>
          <t>SGGMRS_M5</t>
        </is>
      </c>
      <c r="K1149" t="inlineStr">
        <is>
          <t>37 80 4953 394-6</t>
        </is>
      </c>
      <c r="L1149" t="inlineStr">
        <is>
          <t>2024-0040</t>
        </is>
      </c>
      <c r="M1149" s="6" t="n">
        <v>45677</v>
      </c>
      <c r="N1149" s="6" t="n">
        <v>47867</v>
      </c>
      <c r="O1149" t="n">
        <v>30</v>
      </c>
    </row>
    <row r="1150" hidden="1" s="287">
      <c r="A1150" t="inlineStr">
        <is>
          <t>V300065</t>
        </is>
      </c>
      <c r="B1150" t="n">
        <v>12</v>
      </c>
      <c r="C1150" t="n">
        <v>50</v>
      </c>
      <c r="D1150" t="inlineStr">
        <is>
          <t>Martin Tolksdorf Logistics GmbH</t>
        </is>
      </c>
      <c r="E1150" t="inlineStr">
        <is>
          <t>100787</t>
        </is>
      </c>
      <c r="F1150" t="inlineStr">
        <is>
          <t>Bahnhofstrasse 47</t>
        </is>
      </c>
      <c r="G1150" t="inlineStr">
        <is>
          <t>65611</t>
        </is>
      </c>
      <c r="H1150" t="inlineStr">
        <is>
          <t>Brechen</t>
        </is>
      </c>
      <c r="I1150" t="inlineStr">
        <is>
          <t>DE</t>
        </is>
      </c>
      <c r="J1150" t="inlineStr">
        <is>
          <t>SGGRSS_M2</t>
        </is>
      </c>
      <c r="K1150" t="inlineStr">
        <is>
          <t>37 80 4980 638-3</t>
        </is>
      </c>
      <c r="L1150" t="inlineStr">
        <is>
          <t>2025-0003</t>
        </is>
      </c>
      <c r="M1150" s="6" t="n">
        <v>45709</v>
      </c>
      <c r="N1150" s="6" t="n">
        <v>46315</v>
      </c>
      <c r="O1150" t="n">
        <v>31.5</v>
      </c>
    </row>
    <row r="1151" hidden="1" s="287">
      <c r="A1151" t="inlineStr">
        <is>
          <t>V300067</t>
        </is>
      </c>
      <c r="B1151" t="n">
        <v>13</v>
      </c>
      <c r="C1151" t="n">
        <v>50</v>
      </c>
      <c r="D1151" t="inlineStr">
        <is>
          <t>Mindener Kreisbahnen GmbH</t>
        </is>
      </c>
      <c r="E1151" t="inlineStr">
        <is>
          <t>100038</t>
        </is>
      </c>
      <c r="F1151" t="inlineStr">
        <is>
          <t>Karlstrasse 48</t>
        </is>
      </c>
      <c r="G1151" t="inlineStr">
        <is>
          <t>32423</t>
        </is>
      </c>
      <c r="H1151" t="inlineStr">
        <is>
          <t>Minden</t>
        </is>
      </c>
      <c r="I1151" t="inlineStr">
        <is>
          <t>DE</t>
        </is>
      </c>
      <c r="J1151" t="inlineStr">
        <is>
          <t>SGGRS_M19</t>
        </is>
      </c>
      <c r="K1151" t="inlineStr">
        <is>
          <t>35 80 4950 149-9</t>
        </is>
      </c>
      <c r="L1151" t="inlineStr">
        <is>
          <t>2025-0002</t>
        </is>
      </c>
      <c r="M1151" s="6" t="n">
        <v>45727</v>
      </c>
      <c r="N1151" s="6" t="n">
        <v>46095</v>
      </c>
      <c r="O1151" t="n">
        <v>27.79</v>
      </c>
    </row>
    <row r="1152" hidden="1" s="287">
      <c r="A1152" t="inlineStr">
        <is>
          <t>V200051</t>
        </is>
      </c>
      <c r="B1152" t="n">
        <v>17</v>
      </c>
      <c r="C1152" t="n">
        <v>50</v>
      </c>
      <c r="D1152" t="inlineStr">
        <is>
          <t>Grampet Rail d.o.o.</t>
        </is>
      </c>
      <c r="E1152" t="inlineStr">
        <is>
          <t>100789</t>
        </is>
      </c>
      <c r="F1152" t="inlineStr">
        <is>
          <t>Koturaska 49</t>
        </is>
      </c>
      <c r="G1152" t="inlineStr">
        <is>
          <t>10000</t>
        </is>
      </c>
      <c r="H1152" t="inlineStr">
        <is>
          <t>Zagreb</t>
        </is>
      </c>
      <c r="I1152" t="inlineStr">
        <is>
          <t>HR</t>
        </is>
      </c>
      <c r="J1152" t="inlineStr">
        <is>
          <t>SGGRSS_M2</t>
        </is>
      </c>
      <c r="K1152" t="inlineStr">
        <is>
          <t>37 80 4980 822-3</t>
        </is>
      </c>
      <c r="L1152" t="inlineStr">
        <is>
          <t>2025-0006</t>
        </is>
      </c>
      <c r="M1152" s="6" t="n">
        <v>45744</v>
      </c>
      <c r="N1152" s="6" t="n">
        <v>46473</v>
      </c>
      <c r="O1152" t="n">
        <v>20.18</v>
      </c>
    </row>
    <row r="1153" hidden="1" s="287">
      <c r="A1153" t="inlineStr">
        <is>
          <t>V400010</t>
        </is>
      </c>
      <c r="B1153" t="n">
        <v>14</v>
      </c>
      <c r="C1153" t="n">
        <v>50</v>
      </c>
      <c r="D1153" t="inlineStr">
        <is>
          <t>DB Cargo AG</t>
        </is>
      </c>
      <c r="E1153" t="inlineStr">
        <is>
          <t>100000</t>
        </is>
      </c>
      <c r="F1153" t="inlineStr">
        <is>
          <t>Rheinstrasse 2</t>
        </is>
      </c>
      <c r="G1153" t="inlineStr">
        <is>
          <t>55116</t>
        </is>
      </c>
      <c r="H1153" t="inlineStr">
        <is>
          <t>Mainz</t>
        </is>
      </c>
      <c r="I1153" t="inlineStr">
        <is>
          <t>DE</t>
        </is>
      </c>
      <c r="J1153" t="inlineStr">
        <is>
          <t>SGGRSS_M2</t>
        </is>
      </c>
      <c r="K1153" t="inlineStr">
        <is>
          <t>37 80 4980 668-0</t>
        </is>
      </c>
      <c r="L1153" t="inlineStr">
        <is>
          <t>2021-2420</t>
        </is>
      </c>
      <c r="M1153" s="6" t="n">
        <v>45891</v>
      </c>
      <c r="N1153" s="6" t="n">
        <v>47330</v>
      </c>
      <c r="O1153" t="n">
        <v>26.23</v>
      </c>
    </row>
    <row r="1154" hidden="1" s="287">
      <c r="A1154" t="inlineStr">
        <is>
          <t>V100061</t>
        </is>
      </c>
      <c r="B1154" t="n">
        <v>37</v>
      </c>
      <c r="C1154" t="n">
        <v>20</v>
      </c>
      <c r="D1154" t="inlineStr">
        <is>
          <t>Rail Cargo Austria AG</t>
        </is>
      </c>
      <c r="E1154" t="inlineStr">
        <is>
          <t>100020</t>
        </is>
      </c>
      <c r="F1154" t="inlineStr">
        <is>
          <t>Am Hauptbahnhof 2</t>
        </is>
      </c>
      <c r="G1154" t="inlineStr">
        <is>
          <t>1100</t>
        </is>
      </c>
      <c r="H1154" t="inlineStr">
        <is>
          <t>Wien</t>
        </is>
      </c>
      <c r="I1154" t="inlineStr">
        <is>
          <t>AT</t>
        </is>
      </c>
      <c r="J1154" t="inlineStr">
        <is>
          <t>EANOS_95</t>
        </is>
      </c>
      <c r="K1154" t="inlineStr"/>
      <c r="L1154" t="inlineStr">
        <is>
          <t>2025-0008</t>
        </is>
      </c>
      <c r="M1154" s="6" t="n">
        <v>46136</v>
      </c>
      <c r="N1154" s="6" t="n">
        <v>50518</v>
      </c>
      <c r="O1154" t="n">
        <v>26</v>
      </c>
    </row>
    <row r="1155" hidden="1" s="287">
      <c r="A1155" t="inlineStr">
        <is>
          <t>V200003</t>
        </is>
      </c>
      <c r="B1155" t="n">
        <v>67</v>
      </c>
      <c r="C1155" t="n">
        <v>50</v>
      </c>
      <c r="D1155" t="inlineStr">
        <is>
          <t>RTB Cargo Netherlands B.V.</t>
        </is>
      </c>
      <c r="E1155" t="inlineStr">
        <is>
          <t>100002</t>
        </is>
      </c>
      <c r="F1155" t="inlineStr">
        <is>
          <t>Albert-Plesmanweg 57</t>
        </is>
      </c>
      <c r="G1155" t="inlineStr">
        <is>
          <t>3088GB</t>
        </is>
      </c>
      <c r="H1155" t="inlineStr">
        <is>
          <t>Rotterdam</t>
        </is>
      </c>
      <c r="I1155" t="inlineStr">
        <is>
          <t>NL</t>
        </is>
      </c>
      <c r="J1155" t="inlineStr">
        <is>
          <t>SGGRSS_M2</t>
        </is>
      </c>
      <c r="K1155" t="inlineStr">
        <is>
          <t>37 80 4980 667-2</t>
        </is>
      </c>
      <c r="L1155" t="inlineStr">
        <is>
          <t>2020-0001</t>
        </is>
      </c>
      <c r="M1155" s="6" t="n">
        <v>45748</v>
      </c>
      <c r="N1155" s="6" t="n">
        <v>46081</v>
      </c>
      <c r="O1155" t="n">
        <v>32</v>
      </c>
    </row>
    <row r="1156" hidden="1" s="287">
      <c r="A1156" t="inlineStr">
        <is>
          <t>V200052</t>
        </is>
      </c>
      <c r="B1156" t="n">
        <v>18</v>
      </c>
      <c r="C1156" t="n">
        <v>50</v>
      </c>
      <c r="D1156" t="inlineStr">
        <is>
          <t>CargoBeamer intermodal op. GmbH</t>
        </is>
      </c>
      <c r="E1156" t="inlineStr">
        <is>
          <t>100005</t>
        </is>
      </c>
      <c r="F1156" t="inlineStr">
        <is>
          <t>Kreuzstrasse 12</t>
        </is>
      </c>
      <c r="G1156" t="inlineStr">
        <is>
          <t>04103</t>
        </is>
      </c>
      <c r="H1156" t="inlineStr">
        <is>
          <t>Leipzig</t>
        </is>
      </c>
      <c r="I1156" t="inlineStr">
        <is>
          <t>DE</t>
        </is>
      </c>
      <c r="J1156" t="inlineStr">
        <is>
          <t>SGNSS_M40</t>
        </is>
      </c>
      <c r="K1156" t="inlineStr">
        <is>
          <t>33 80 4552 669-0</t>
        </is>
      </c>
      <c r="L1156" t="inlineStr">
        <is>
          <t>2025-0009</t>
        </is>
      </c>
      <c r="M1156" s="6" t="n">
        <v>45809</v>
      </c>
      <c r="N1156" s="6" t="n">
        <v>46538</v>
      </c>
      <c r="O1156" t="n">
        <v>24.3</v>
      </c>
    </row>
    <row r="1157" hidden="1" s="287">
      <c r="A1157" t="inlineStr">
        <is>
          <t>V100062</t>
        </is>
      </c>
      <c r="B1157" t="n">
        <v>37</v>
      </c>
      <c r="C1157" t="n">
        <v>20</v>
      </c>
      <c r="D1157" t="inlineStr">
        <is>
          <t>Rail Cargo Austria AG</t>
        </is>
      </c>
      <c r="E1157" t="inlineStr">
        <is>
          <t>100020</t>
        </is>
      </c>
      <c r="F1157" t="inlineStr">
        <is>
          <t>Am Hauptbahnhof 2</t>
        </is>
      </c>
      <c r="G1157" t="inlineStr">
        <is>
          <t>1100</t>
        </is>
      </c>
      <c r="H1157" t="inlineStr">
        <is>
          <t>Wien</t>
        </is>
      </c>
      <c r="I1157" t="inlineStr">
        <is>
          <t>AT</t>
        </is>
      </c>
      <c r="J1157" t="inlineStr">
        <is>
          <t>SGGMRRSS_2X60</t>
        </is>
      </c>
      <c r="K1157" t="inlineStr"/>
      <c r="L1157" t="inlineStr">
        <is>
          <t>2025-0010</t>
        </is>
      </c>
      <c r="M1157" s="6" t="n">
        <v>46090</v>
      </c>
      <c r="N1157" s="6" t="n">
        <v>47038</v>
      </c>
      <c r="O1157" t="n">
        <v>37.85</v>
      </c>
    </row>
    <row r="1158" hidden="1" s="287">
      <c r="A1158" t="inlineStr">
        <is>
          <t>V300068</t>
        </is>
      </c>
      <c r="B1158" t="n">
        <v>17</v>
      </c>
      <c r="C1158" t="n">
        <v>50</v>
      </c>
      <c r="D1158" t="inlineStr">
        <is>
          <t>G.T.S.General Transport Services SpA</t>
        </is>
      </c>
      <c r="E1158" t="inlineStr">
        <is>
          <t>100012</t>
        </is>
      </c>
      <c r="F1158" t="inlineStr">
        <is>
          <t>Via Sasha Muciaccia 15</t>
        </is>
      </c>
      <c r="G1158" t="inlineStr">
        <is>
          <t>70132</t>
        </is>
      </c>
      <c r="H1158" t="inlineStr">
        <is>
          <t>Bari</t>
        </is>
      </c>
      <c r="I1158" t="inlineStr">
        <is>
          <t>IT</t>
        </is>
      </c>
      <c r="J1158" t="inlineStr">
        <is>
          <t>SDGGMRS_M7</t>
        </is>
      </c>
      <c r="K1158" t="inlineStr">
        <is>
          <t>37 80 4993 230-4</t>
        </is>
      </c>
      <c r="L1158" t="inlineStr">
        <is>
          <t>2025-0013</t>
        </is>
      </c>
      <c r="M1158" s="6" t="n">
        <v>45962</v>
      </c>
      <c r="N1158" s="6" t="n">
        <v>46691</v>
      </c>
      <c r="O1158" t="n">
        <v>45</v>
      </c>
    </row>
    <row r="1159" hidden="1" s="287">
      <c r="A1159" t="inlineStr">
        <is>
          <t>V720004</t>
        </is>
      </c>
      <c r="B1159" t="n">
        <v>12</v>
      </c>
      <c r="C1159" t="n">
        <v>50</v>
      </c>
      <c r="D1159" t="inlineStr">
        <is>
          <t>Necoss GmbH</t>
        </is>
      </c>
      <c r="E1159" t="inlineStr">
        <is>
          <t>100014</t>
        </is>
      </c>
      <c r="F1159" t="inlineStr">
        <is>
          <t>Bahnhofplatz 42</t>
        </is>
      </c>
      <c r="G1159" t="inlineStr">
        <is>
          <t>28195</t>
        </is>
      </c>
      <c r="H1159" t="inlineStr">
        <is>
          <t>Bremen</t>
        </is>
      </c>
      <c r="I1159" t="inlineStr">
        <is>
          <t>DE</t>
        </is>
      </c>
      <c r="J1159" t="inlineStr">
        <is>
          <t>SGGRS_M19</t>
        </is>
      </c>
      <c r="K1159" t="inlineStr">
        <is>
          <t>35 80 4950 159-8</t>
        </is>
      </c>
      <c r="L1159" t="inlineStr">
        <is>
          <t>2025-0025</t>
        </is>
      </c>
      <c r="M1159" s="6" t="n">
        <v>46023</v>
      </c>
      <c r="N1159" s="6" t="n">
        <v>46387</v>
      </c>
      <c r="O1159" t="n">
        <v>26.75</v>
      </c>
    </row>
    <row r="1160" hidden="1" s="287">
      <c r="A1160" t="inlineStr">
        <is>
          <t>V200055</t>
        </is>
      </c>
      <c r="B1160" t="n">
        <v>14</v>
      </c>
      <c r="C1160" t="n">
        <v>50</v>
      </c>
      <c r="D1160" t="inlineStr">
        <is>
          <t>zigsXpress GmbH</t>
        </is>
      </c>
      <c r="E1160" t="inlineStr">
        <is>
          <t>100008</t>
        </is>
      </c>
      <c r="F1160" t="inlineStr">
        <is>
          <t>Afrikastrasse 3</t>
        </is>
      </c>
      <c r="G1160" t="inlineStr">
        <is>
          <t>20457</t>
        </is>
      </c>
      <c r="H1160" t="inlineStr">
        <is>
          <t>Hamburg</t>
        </is>
      </c>
      <c r="I1160" t="inlineStr">
        <is>
          <t>DE</t>
        </is>
      </c>
      <c r="J1160" t="inlineStr">
        <is>
          <t>SGGRS_M19</t>
        </is>
      </c>
      <c r="K1160" t="inlineStr">
        <is>
          <t>35 80 4950 129-1</t>
        </is>
      </c>
      <c r="L1160" t="inlineStr">
        <is>
          <t>2025-0028</t>
        </is>
      </c>
      <c r="M1160" s="6" t="n">
        <v>45974</v>
      </c>
      <c r="N1160" s="6" t="n">
        <v>46752</v>
      </c>
      <c r="O1160" t="n">
        <v>23.35</v>
      </c>
    </row>
    <row r="1161" hidden="1" s="287">
      <c r="A1161" t="inlineStr">
        <is>
          <t>V720005</t>
        </is>
      </c>
      <c r="B1161" t="n">
        <v>37</v>
      </c>
      <c r="C1161" t="n">
        <v>20</v>
      </c>
      <c r="D1161" t="inlineStr">
        <is>
          <t>LAUDE Smart Intermodal S.A.</t>
        </is>
      </c>
      <c r="E1161" t="inlineStr">
        <is>
          <t>100026</t>
        </is>
      </c>
      <c r="F1161" t="inlineStr">
        <is>
          <t>ul. Wroclawska 131</t>
        </is>
      </c>
      <c r="G1161" t="inlineStr">
        <is>
          <t>87-100</t>
        </is>
      </c>
      <c r="H1161" t="inlineStr">
        <is>
          <t>Torun</t>
        </is>
      </c>
      <c r="I1161" t="inlineStr">
        <is>
          <t>PL</t>
        </is>
      </c>
      <c r="J1161" t="inlineStr">
        <is>
          <t>SDGGMRS_DTW</t>
        </is>
      </c>
      <c r="K1161" t="inlineStr"/>
      <c r="L1161" t="inlineStr">
        <is>
          <t>2025-0031</t>
        </is>
      </c>
      <c r="M1161" s="6" t="n">
        <v>45992</v>
      </c>
      <c r="N1161" s="6" t="n">
        <v>46387</v>
      </c>
      <c r="O1161" t="n">
        <v>49.25</v>
      </c>
    </row>
    <row r="1162" hidden="1" s="287">
      <c r="A1162" t="inlineStr">
        <is>
          <t>V730008</t>
        </is>
      </c>
      <c r="B1162" t="n">
        <v>37</v>
      </c>
      <c r="C1162" t="n">
        <v>20</v>
      </c>
      <c r="D1162" t="inlineStr">
        <is>
          <t>Martin Tolksdorf Logistics GmbH</t>
        </is>
      </c>
      <c r="E1162" t="inlineStr">
        <is>
          <t>100787</t>
        </is>
      </c>
      <c r="F1162" t="inlineStr">
        <is>
          <t>Bahnhofstrasse 47</t>
        </is>
      </c>
      <c r="G1162" t="inlineStr">
        <is>
          <t>65611</t>
        </is>
      </c>
      <c r="H1162" t="inlineStr">
        <is>
          <t>Brechen</t>
        </is>
      </c>
      <c r="I1162" t="inlineStr">
        <is>
          <t>DE</t>
        </is>
      </c>
      <c r="J1162" t="inlineStr">
        <is>
          <t>SDGGMRS_DTW</t>
        </is>
      </c>
      <c r="K1162" t="inlineStr"/>
      <c r="L1162" t="inlineStr">
        <is>
          <t>2025-0034</t>
        </is>
      </c>
      <c r="M1162" s="6" t="n">
        <v>45992</v>
      </c>
      <c r="N1162" s="6" t="n">
        <v>46387</v>
      </c>
      <c r="O1162" t="n">
        <v>62.85</v>
      </c>
    </row>
    <row r="1163" hidden="1" s="287">
      <c r="A1163" t="inlineStr">
        <is>
          <t>V200056</t>
        </is>
      </c>
      <c r="B1163" t="n">
        <v>6</v>
      </c>
      <c r="C1163" t="n">
        <v>50</v>
      </c>
      <c r="D1163" t="inlineStr">
        <is>
          <t>WRS Widmer Rail Services AG</t>
        </is>
      </c>
      <c r="E1163" t="inlineStr">
        <is>
          <t>100796</t>
        </is>
      </c>
      <c r="F1163" t="inlineStr">
        <is>
          <t>Emmetterstrasse 3</t>
        </is>
      </c>
      <c r="G1163" t="inlineStr">
        <is>
          <t>6375</t>
        </is>
      </c>
      <c r="H1163" t="inlineStr">
        <is>
          <t>Beckenried</t>
        </is>
      </c>
      <c r="I1163" t="inlineStr">
        <is>
          <t>CH</t>
        </is>
      </c>
      <c r="J1163" t="inlineStr">
        <is>
          <t>SDGGMRS_M7</t>
        </is>
      </c>
      <c r="K1163" t="inlineStr">
        <is>
          <t>37 80 4993 258-5</t>
        </is>
      </c>
      <c r="L1163" t="inlineStr">
        <is>
          <t>2025-0036</t>
        </is>
      </c>
      <c r="M1163" s="6" t="n">
        <v>46013</v>
      </c>
      <c r="N1163" s="6" t="n">
        <v>47118</v>
      </c>
      <c r="O1163" t="n">
        <v>49.8</v>
      </c>
    </row>
    <row r="1164" hidden="1" s="287">
      <c r="A1164" t="inlineStr">
        <is>
          <t>V730009</t>
        </is>
      </c>
      <c r="B1164" t="n">
        <v>17</v>
      </c>
      <c r="C1164" t="n">
        <v>50</v>
      </c>
      <c r="D1164" t="inlineStr">
        <is>
          <t>NAVILAND CARGO SAS</t>
        </is>
      </c>
      <c r="E1164" t="inlineStr">
        <is>
          <t>100432</t>
        </is>
      </c>
      <c r="F1164" t="inlineStr">
        <is>
          <t>26 Quai Charles Pasqua</t>
        </is>
      </c>
      <c r="G1164" t="inlineStr">
        <is>
          <t>92300</t>
        </is>
      </c>
      <c r="H1164" t="inlineStr">
        <is>
          <t>Levallois-Perret</t>
        </is>
      </c>
      <c r="I1164" t="inlineStr">
        <is>
          <t>FR</t>
        </is>
      </c>
      <c r="J1164" t="inlineStr">
        <is>
          <t>SGGRSS_M20</t>
        </is>
      </c>
      <c r="K1164" t="inlineStr">
        <is>
          <t>33 80 4960 199-4</t>
        </is>
      </c>
      <c r="L1164" t="inlineStr">
        <is>
          <t>2025-0030</t>
        </is>
      </c>
      <c r="M1164" s="6" t="n">
        <v>45992</v>
      </c>
      <c r="N1164" s="6" t="n">
        <v>46721</v>
      </c>
      <c r="O1164" t="n">
        <v>20.5</v>
      </c>
    </row>
    <row r="1165" hidden="1" s="287">
      <c r="A1165" t="inlineStr">
        <is>
          <t>V300055</t>
        </is>
      </c>
      <c r="B1165" t="n">
        <v>60</v>
      </c>
      <c r="C1165" t="n">
        <v>50</v>
      </c>
      <c r="D1165" t="inlineStr">
        <is>
          <t>Weco Rail GmbH</t>
        </is>
      </c>
      <c r="E1165" t="inlineStr">
        <is>
          <t>100763</t>
        </is>
      </c>
      <c r="F1165" t="inlineStr">
        <is>
          <t>Tanbruckgrasse 3</t>
        </is>
      </c>
      <c r="G1165" t="inlineStr">
        <is>
          <t>1120</t>
        </is>
      </c>
      <c r="H1165" t="inlineStr">
        <is>
          <t>Wien</t>
        </is>
      </c>
      <c r="I1165" t="inlineStr">
        <is>
          <t>AT</t>
        </is>
      </c>
      <c r="J1165" t="inlineStr">
        <is>
          <t>SGGMRSS_M4</t>
        </is>
      </c>
      <c r="K1165" t="inlineStr">
        <is>
          <t>37 80 4963 239-1</t>
        </is>
      </c>
      <c r="L1165" t="inlineStr">
        <is>
          <t>2024-0008</t>
        </is>
      </c>
      <c r="M1165" s="6" t="n">
        <v>45992</v>
      </c>
      <c r="N1165" s="6" t="n">
        <v>46669</v>
      </c>
      <c r="O1165" t="n">
        <v>27.5</v>
      </c>
    </row>
    <row r="1166" hidden="1" s="287">
      <c r="A1166" t="inlineStr">
        <is>
          <t>V200058</t>
        </is>
      </c>
      <c r="B1166" t="n">
        <v>11</v>
      </c>
      <c r="C1166" t="n">
        <v>50</v>
      </c>
      <c r="D1166" t="inlineStr">
        <is>
          <t>LION Logistics GmbH</t>
        </is>
      </c>
      <c r="E1166" t="inlineStr">
        <is>
          <t>100029</t>
        </is>
      </c>
      <c r="F1166" t="inlineStr">
        <is>
          <t>Holunderweg 1</t>
        </is>
      </c>
      <c r="G1166" t="inlineStr">
        <is>
          <t>03149</t>
        </is>
      </c>
      <c r="H1166" t="inlineStr">
        <is>
          <t>Forst</t>
        </is>
      </c>
      <c r="I1166" t="inlineStr">
        <is>
          <t>DE</t>
        </is>
      </c>
      <c r="J1166" t="inlineStr">
        <is>
          <t>SGGNS_M11</t>
        </is>
      </c>
      <c r="K1166" t="inlineStr">
        <is>
          <t>37 80 4561 352-8</t>
        </is>
      </c>
      <c r="L1166" t="inlineStr">
        <is>
          <t>2022-0004</t>
        </is>
      </c>
      <c r="M1166" s="6" t="n">
        <v>44743</v>
      </c>
      <c r="N1166" s="6" t="n">
        <v>46295</v>
      </c>
      <c r="O1166" t="n">
        <v>24.55</v>
      </c>
    </row>
    <row r="1167" hidden="1" s="287">
      <c r="A1167" t="inlineStr">
        <is>
          <t>V200059</t>
        </is>
      </c>
      <c r="B1167" t="n">
        <v>15</v>
      </c>
      <c r="C1167" t="n">
        <v>50</v>
      </c>
      <c r="D1167" t="inlineStr">
        <is>
          <t>LION Logistics GmbH</t>
        </is>
      </c>
      <c r="E1167" t="inlineStr">
        <is>
          <t>100029</t>
        </is>
      </c>
      <c r="F1167" t="inlineStr">
        <is>
          <t>Holunderweg 1</t>
        </is>
      </c>
      <c r="G1167" t="inlineStr">
        <is>
          <t>03149</t>
        </is>
      </c>
      <c r="H1167" t="inlineStr">
        <is>
          <t>Forst</t>
        </is>
      </c>
      <c r="I1167" t="inlineStr">
        <is>
          <t>DE</t>
        </is>
      </c>
      <c r="J1167" t="inlineStr">
        <is>
          <t>SGGNS_M11</t>
        </is>
      </c>
      <c r="K1167" t="inlineStr">
        <is>
          <t>37 80 4561 382-5</t>
        </is>
      </c>
      <c r="L1167" t="inlineStr">
        <is>
          <t>2022-0021</t>
        </is>
      </c>
      <c r="M1167" s="6" t="n">
        <v>44835</v>
      </c>
      <c r="N1167" s="6" t="n">
        <v>46477</v>
      </c>
      <c r="O1167" t="n">
        <v>26.55</v>
      </c>
    </row>
    <row r="1168" hidden="1" s="287">
      <c r="A1168" t="inlineStr">
        <is>
          <t>V300089</t>
        </is>
      </c>
      <c r="B1168" t="n">
        <v>37</v>
      </c>
      <c r="C1168" t="n">
        <v>20</v>
      </c>
      <c r="D1168" t="inlineStr">
        <is>
          <t>Kombiverkehr GmbH und Co. KG</t>
        </is>
      </c>
      <c r="E1168" t="inlineStr">
        <is>
          <t>100332</t>
        </is>
      </c>
      <c r="F1168" t="inlineStr">
        <is>
          <t>Zum Laurenburger Hof 76</t>
        </is>
      </c>
      <c r="G1168" t="inlineStr">
        <is>
          <t>60594</t>
        </is>
      </c>
      <c r="H1168" t="inlineStr">
        <is>
          <t>Frankfurt am Main</t>
        </is>
      </c>
      <c r="I1168" t="inlineStr">
        <is>
          <t>DE</t>
        </is>
      </c>
      <c r="J1168" t="inlineStr">
        <is>
          <t>SGNS_60</t>
        </is>
      </c>
      <c r="K1168" t="inlineStr"/>
      <c r="L1168" t="inlineStr">
        <is>
          <t>2025-0038</t>
        </is>
      </c>
      <c r="M1168" s="6" t="n">
        <v>46143</v>
      </c>
      <c r="N1168" s="6" t="n">
        <v>46873</v>
      </c>
      <c r="O1168" t="n">
        <v>23.64</v>
      </c>
    </row>
    <row r="1169" hidden="1" s="287">
      <c r="A1169" t="inlineStr">
        <is>
          <t>V300031</t>
        </is>
      </c>
      <c r="B1169" t="n">
        <v>98</v>
      </c>
      <c r="C1169" t="n">
        <v>50</v>
      </c>
      <c r="D1169" t="inlineStr">
        <is>
          <t>EWG Rail Zrt.</t>
        </is>
      </c>
      <c r="E1169" t="inlineStr">
        <is>
          <t>100758</t>
        </is>
      </c>
      <c r="F1169" t="inlineStr">
        <is>
          <t>Váci út 76 3.em</t>
        </is>
      </c>
      <c r="G1169" t="inlineStr">
        <is>
          <t>1133</t>
        </is>
      </c>
      <c r="H1169" t="inlineStr">
        <is>
          <t>Budapest</t>
        </is>
      </c>
      <c r="I1169" t="inlineStr">
        <is>
          <t>HU</t>
        </is>
      </c>
      <c r="J1169" t="inlineStr">
        <is>
          <t>SGGRSS_M2</t>
        </is>
      </c>
      <c r="K1169" t="inlineStr">
        <is>
          <t>37 80 4980 872-8</t>
        </is>
      </c>
      <c r="L1169" t="inlineStr">
        <is>
          <t>2023-0008</t>
        </is>
      </c>
      <c r="M1169" s="6" t="n">
        <v>46023</v>
      </c>
      <c r="N1169" s="6" t="n">
        <v>46905</v>
      </c>
      <c r="O1169" t="n">
        <v>19.25</v>
      </c>
    </row>
    <row r="1170" hidden="1" s="287">
      <c r="A1170" t="inlineStr">
        <is>
          <t>V300090</t>
        </is>
      </c>
      <c r="B1170" t="n">
        <v>2</v>
      </c>
      <c r="C1170" t="n">
        <v>50</v>
      </c>
      <c r="D1170" t="inlineStr">
        <is>
          <t>STORK Cargo GmbH</t>
        </is>
      </c>
      <c r="E1170" t="inlineStr">
        <is>
          <t>100792</t>
        </is>
      </c>
      <c r="F1170" t="inlineStr">
        <is>
          <t>Parchauer Strasse 3</t>
        </is>
      </c>
      <c r="G1170" t="inlineStr">
        <is>
          <t>39126</t>
        </is>
      </c>
      <c r="H1170" t="inlineStr">
        <is>
          <t>Magdeburg</t>
        </is>
      </c>
      <c r="I1170" t="inlineStr">
        <is>
          <t>DE</t>
        </is>
      </c>
      <c r="J1170" t="inlineStr">
        <is>
          <t>SGMMNS_M17</t>
        </is>
      </c>
      <c r="K1170" t="inlineStr">
        <is>
          <t>33 80 4505 458-6</t>
        </is>
      </c>
      <c r="L1170" t="inlineStr">
        <is>
          <t>2025-0020</t>
        </is>
      </c>
      <c r="M1170" s="6" t="n">
        <v>46023</v>
      </c>
      <c r="N1170" s="6" t="n">
        <v>48213</v>
      </c>
      <c r="O1170" t="n">
        <v>21.9</v>
      </c>
    </row>
    <row r="1171" hidden="1" s="287">
      <c r="A1171" t="inlineStr">
        <is>
          <t>V300091</t>
        </is>
      </c>
      <c r="B1171" t="n">
        <v>16</v>
      </c>
      <c r="C1171" t="n">
        <v>50</v>
      </c>
      <c r="D1171" t="inlineStr">
        <is>
          <t>VA-KO Vagon Konteyner Mak. Muh.</t>
        </is>
      </c>
      <c r="E1171" t="inlineStr">
        <is>
          <t>100016</t>
        </is>
      </c>
      <c r="F1171" t="inlineStr">
        <is>
          <t>Pro.San. Tic. A.S.</t>
        </is>
      </c>
      <c r="G1171" t="inlineStr">
        <is>
          <t>06730</t>
        </is>
      </c>
      <c r="H1171" t="inlineStr">
        <is>
          <t>Beypazari/Ankara</t>
        </is>
      </c>
      <c r="I1171" t="inlineStr">
        <is>
          <t>TR</t>
        </is>
      </c>
      <c r="J1171" t="inlineStr">
        <is>
          <t>SGGMRS_M35</t>
        </is>
      </c>
      <c r="K1171" t="inlineStr">
        <is>
          <t>37 80 4953 470-4</t>
        </is>
      </c>
      <c r="L1171" t="inlineStr">
        <is>
          <t>2025-0039</t>
        </is>
      </c>
      <c r="M1171" s="6" t="n">
        <v>45949</v>
      </c>
      <c r="N1171" s="6" t="n">
        <v>46312</v>
      </c>
      <c r="O1171" t="n">
        <v>35.85</v>
      </c>
    </row>
    <row r="1172" hidden="1" s="287">
      <c r="A1172" t="inlineStr">
        <is>
          <t>V720006</t>
        </is>
      </c>
      <c r="B1172" t="n">
        <v>12</v>
      </c>
      <c r="C1172" t="n">
        <v>50</v>
      </c>
      <c r="D1172" t="inlineStr">
        <is>
          <t>RAILDOX GmbH &amp; Co. KG</t>
        </is>
      </c>
      <c r="E1172" t="inlineStr">
        <is>
          <t>100521</t>
        </is>
      </c>
      <c r="F1172" t="inlineStr">
        <is>
          <t>Zum Güterbahnhof  7</t>
        </is>
      </c>
      <c r="G1172" t="inlineStr">
        <is>
          <t>99085</t>
        </is>
      </c>
      <c r="H1172" t="inlineStr">
        <is>
          <t>Erfurt</t>
        </is>
      </c>
      <c r="I1172" t="inlineStr">
        <is>
          <t>DE</t>
        </is>
      </c>
      <c r="J1172" t="inlineStr">
        <is>
          <t>SGGRSS_M2</t>
        </is>
      </c>
      <c r="K1172" t="inlineStr">
        <is>
          <t>37 80 4980 407-3</t>
        </is>
      </c>
      <c r="L1172" t="inlineStr">
        <is>
          <t>2025-0011</t>
        </is>
      </c>
      <c r="M1172" s="6" t="n">
        <v>46023</v>
      </c>
      <c r="N1172" s="6" t="n">
        <v>46418</v>
      </c>
      <c r="O1172" t="n">
        <v>30</v>
      </c>
    </row>
    <row r="1173" hidden="1" s="287">
      <c r="A1173" t="inlineStr">
        <is>
          <t>V100066</t>
        </is>
      </c>
      <c r="B1173" t="n">
        <v>104</v>
      </c>
      <c r="C1173" t="n">
        <v>50</v>
      </c>
      <c r="D1173" t="inlineStr">
        <is>
          <t>Grenland Rail AS</t>
        </is>
      </c>
      <c r="E1173" t="inlineStr">
        <is>
          <t>100268</t>
        </is>
      </c>
      <c r="F1173" t="inlineStr">
        <is>
          <t>Nybergflata 2</t>
        </is>
      </c>
      <c r="G1173" t="inlineStr">
        <is>
          <t>3737</t>
        </is>
      </c>
      <c r="H1173" t="inlineStr">
        <is>
          <t>Skien</t>
        </is>
      </c>
      <c r="I1173" t="inlineStr">
        <is>
          <t>NO</t>
        </is>
      </c>
      <c r="J1173" t="inlineStr">
        <is>
          <t>SGNSS_M14</t>
        </is>
      </c>
      <c r="K1173" t="inlineStr">
        <is>
          <t>37 80 4565 666-7</t>
        </is>
      </c>
      <c r="L1173" t="inlineStr">
        <is>
          <t>2024-0009</t>
        </is>
      </c>
      <c r="M1173" s="6" t="n">
        <v>45625</v>
      </c>
      <c r="N1173" s="6" t="n">
        <v>47084</v>
      </c>
      <c r="O1173" t="n">
        <v>17.45</v>
      </c>
    </row>
    <row r="1174" hidden="1" s="287">
      <c r="A1174" t="inlineStr">
        <is>
          <t>V100068</t>
        </is>
      </c>
      <c r="B1174" t="n">
        <v>2</v>
      </c>
      <c r="C1174" t="n">
        <v>50</v>
      </c>
      <c r="D1174" t="inlineStr">
        <is>
          <t>LAUDE Smart Intermodal S.A.</t>
        </is>
      </c>
      <c r="E1174" t="inlineStr">
        <is>
          <t>100026</t>
        </is>
      </c>
      <c r="F1174" t="inlineStr">
        <is>
          <t>ul. Wroclawska 131</t>
        </is>
      </c>
      <c r="G1174" t="inlineStr">
        <is>
          <t>87-100</t>
        </is>
      </c>
      <c r="H1174" t="inlineStr">
        <is>
          <t>Torun</t>
        </is>
      </c>
      <c r="I1174" t="inlineStr">
        <is>
          <t>PL</t>
        </is>
      </c>
      <c r="J1174" t="inlineStr">
        <is>
          <t>SGMMNS_M29</t>
        </is>
      </c>
      <c r="K1174" t="inlineStr">
        <is>
          <t>33 80 4505 954-4</t>
        </is>
      </c>
      <c r="L1174" t="inlineStr">
        <is>
          <t>2026-0002</t>
        </is>
      </c>
      <c r="M1174" s="6" t="n">
        <v>46064</v>
      </c>
      <c r="N1174" s="6" t="n">
        <v>46428</v>
      </c>
      <c r="O1174" t="n">
        <v>16.85</v>
      </c>
    </row>
    <row r="1175" hidden="1" s="287">
      <c r="A1175" t="inlineStr">
        <is>
          <t>V100013</t>
        </is>
      </c>
      <c r="B1175" t="n">
        <v>16</v>
      </c>
      <c r="C1175" t="n">
        <v>50</v>
      </c>
      <c r="D1175" t="inlineStr">
        <is>
          <t>Rail Cargo Austria AG</t>
        </is>
      </c>
      <c r="E1175" t="inlineStr">
        <is>
          <t>100020</t>
        </is>
      </c>
      <c r="F1175" t="inlineStr">
        <is>
          <t>Am Hauptbahnhof 2</t>
        </is>
      </c>
      <c r="G1175" t="inlineStr">
        <is>
          <t>1100</t>
        </is>
      </c>
      <c r="H1175" t="inlineStr">
        <is>
          <t>Wien</t>
        </is>
      </c>
      <c r="I1175" t="inlineStr">
        <is>
          <t>AT</t>
        </is>
      </c>
      <c r="J1175" t="inlineStr">
        <is>
          <t>SDGGMRSS_M8</t>
        </is>
      </c>
      <c r="K1175" t="inlineStr">
        <is>
          <t>37 80 4956 573-2</t>
        </is>
      </c>
      <c r="L1175" t="inlineStr">
        <is>
          <t>2021-0035</t>
        </is>
      </c>
      <c r="M1175" s="6" t="n">
        <v>44501</v>
      </c>
      <c r="N1175" s="6" t="n">
        <v>46326</v>
      </c>
      <c r="O1175" t="n">
        <v>37</v>
      </c>
    </row>
    <row r="1176" hidden="1" s="287">
      <c r="A1176" t="inlineStr">
        <is>
          <t>V300002</t>
        </is>
      </c>
      <c r="B1176" t="n">
        <v>62</v>
      </c>
      <c r="C1176" t="n">
        <v>50</v>
      </c>
      <c r="D1176" t="inlineStr">
        <is>
          <t>Contargo Rail Services GmbH</t>
        </is>
      </c>
      <c r="E1176" t="inlineStr">
        <is>
          <t>100001</t>
        </is>
      </c>
      <c r="F1176" t="inlineStr">
        <is>
          <t>Rheinkaistrasse 2</t>
        </is>
      </c>
      <c r="G1176" t="inlineStr">
        <is>
          <t>68159</t>
        </is>
      </c>
      <c r="H1176" t="inlineStr">
        <is>
          <t>Mannheim</t>
        </is>
      </c>
      <c r="I1176" t="inlineStr">
        <is>
          <t>DE</t>
        </is>
      </c>
      <c r="J1176" t="inlineStr">
        <is>
          <t>SGNSS_M14</t>
        </is>
      </c>
      <c r="K1176" t="inlineStr">
        <is>
          <t>37 80 4565 400-1</t>
        </is>
      </c>
      <c r="L1176" t="inlineStr">
        <is>
          <t>2020-0004</t>
        </is>
      </c>
      <c r="M1176" s="6" t="n">
        <v>44512</v>
      </c>
      <c r="N1176" s="6" t="n">
        <v>46387</v>
      </c>
      <c r="O1176" t="n">
        <v>28.2</v>
      </c>
    </row>
    <row r="1177" hidden="1" s="287">
      <c r="A1177" t="inlineStr">
        <is>
          <t>V100030</t>
        </is>
      </c>
      <c r="B1177" t="n">
        <v>14</v>
      </c>
      <c r="C1177" t="n">
        <v>50</v>
      </c>
      <c r="D1177" t="inlineStr">
        <is>
          <t>Rail Cargo Austria AG</t>
        </is>
      </c>
      <c r="E1177" t="inlineStr">
        <is>
          <t>100020</t>
        </is>
      </c>
      <c r="F1177" t="inlineStr">
        <is>
          <t>Am Hauptbahnhof 2</t>
        </is>
      </c>
      <c r="G1177" t="inlineStr">
        <is>
          <t>1100</t>
        </is>
      </c>
      <c r="H1177" t="inlineStr">
        <is>
          <t>Wien</t>
        </is>
      </c>
      <c r="I1177" t="inlineStr">
        <is>
          <t>AT</t>
        </is>
      </c>
      <c r="J1177" t="inlineStr">
        <is>
          <t>SGGMRS_M5</t>
        </is>
      </c>
      <c r="K1177" t="inlineStr">
        <is>
          <t>37 80 4953 351-6</t>
        </is>
      </c>
      <c r="L1177" t="inlineStr">
        <is>
          <t>2022-0011</t>
        </is>
      </c>
      <c r="M1177" s="6" t="n">
        <v>44805</v>
      </c>
      <c r="N1177" s="6" t="n">
        <v>46203</v>
      </c>
      <c r="O1177" t="n">
        <v>23</v>
      </c>
    </row>
    <row r="1178" hidden="1" s="287">
      <c r="A1178" t="inlineStr">
        <is>
          <t>V400005</t>
        </is>
      </c>
      <c r="B1178" t="n">
        <v>16</v>
      </c>
      <c r="C1178" t="n">
        <v>50</v>
      </c>
      <c r="D1178" t="inlineStr">
        <is>
          <t>DB Cargo AG</t>
        </is>
      </c>
      <c r="E1178" t="inlineStr">
        <is>
          <t>100000</t>
        </is>
      </c>
      <c r="F1178" t="inlineStr">
        <is>
          <t>Rheinstrasse 2</t>
        </is>
      </c>
      <c r="G1178" t="inlineStr">
        <is>
          <t>55116</t>
        </is>
      </c>
      <c r="H1178" t="inlineStr">
        <is>
          <t>Mainz</t>
        </is>
      </c>
      <c r="I1178" t="inlineStr">
        <is>
          <t>DE</t>
        </is>
      </c>
      <c r="J1178" t="inlineStr">
        <is>
          <t>SGGNS_M11</t>
        </is>
      </c>
      <c r="K1178" t="inlineStr">
        <is>
          <t>37 80 4561 427-8</t>
        </is>
      </c>
      <c r="L1178" t="inlineStr">
        <is>
          <t>2021-2420</t>
        </is>
      </c>
      <c r="M1178" s="6" t="n">
        <v>44930</v>
      </c>
      <c r="N1178" s="6" t="n">
        <v>47087</v>
      </c>
      <c r="O1178" t="n">
        <v>24.4</v>
      </c>
    </row>
    <row r="1179" hidden="1" s="287">
      <c r="A1179" t="inlineStr">
        <is>
          <t>V300023</t>
        </is>
      </c>
      <c r="B1179" t="n">
        <v>17</v>
      </c>
      <c r="C1179" t="n">
        <v>50</v>
      </c>
      <c r="D1179" t="inlineStr">
        <is>
          <t>Oceanogate Italia S.r.l.</t>
        </is>
      </c>
      <c r="E1179" t="inlineStr">
        <is>
          <t>100010</t>
        </is>
      </c>
      <c r="F1179" t="inlineStr">
        <is>
          <t>Via Primo Maggio 1</t>
        </is>
      </c>
      <c r="G1179" t="inlineStr">
        <is>
          <t>20066</t>
        </is>
      </c>
      <c r="H1179" t="inlineStr">
        <is>
          <t>Melzo (MI)</t>
        </is>
      </c>
      <c r="I1179" t="inlineStr">
        <is>
          <t>IT</t>
        </is>
      </c>
      <c r="J1179" t="inlineStr">
        <is>
          <t>SDGGMRSS_M8</t>
        </is>
      </c>
      <c r="K1179" t="inlineStr">
        <is>
          <t>35 80 4956 120-4</t>
        </is>
      </c>
      <c r="L1179" t="inlineStr">
        <is>
          <t>2022-0006</t>
        </is>
      </c>
      <c r="M1179" s="6" t="n">
        <v>44945</v>
      </c>
      <c r="N1179" s="6" t="n">
        <v>46387</v>
      </c>
      <c r="O1179" t="n">
        <v>66.15000000000001</v>
      </c>
    </row>
    <row r="1180" hidden="1" s="287">
      <c r="A1180" t="inlineStr">
        <is>
          <t>V300030</t>
        </is>
      </c>
      <c r="B1180" t="n">
        <v>6</v>
      </c>
      <c r="C1180" t="n">
        <v>50</v>
      </c>
      <c r="D1180" t="inlineStr">
        <is>
          <t>EWG Rail Zrt.</t>
        </is>
      </c>
      <c r="E1180" t="inlineStr">
        <is>
          <t>100758</t>
        </is>
      </c>
      <c r="F1180" t="inlineStr">
        <is>
          <t>Váci út 76 3.em</t>
        </is>
      </c>
      <c r="G1180" t="inlineStr">
        <is>
          <t>1133</t>
        </is>
      </c>
      <c r="H1180" t="inlineStr">
        <is>
          <t>Budapest</t>
        </is>
      </c>
      <c r="I1180" t="inlineStr">
        <is>
          <t>HU</t>
        </is>
      </c>
      <c r="J1180" t="inlineStr">
        <is>
          <t>SGGNS_M11</t>
        </is>
      </c>
      <c r="K1180" t="inlineStr">
        <is>
          <t>37 80 4561 329-6</t>
        </is>
      </c>
      <c r="L1180" t="inlineStr">
        <is>
          <t>2023-0007</t>
        </is>
      </c>
      <c r="M1180" s="6" t="n">
        <v>45078</v>
      </c>
      <c r="N1180" s="6" t="n">
        <v>46905</v>
      </c>
      <c r="O1180" t="n">
        <v>23.19</v>
      </c>
    </row>
    <row r="1181" hidden="1" s="287">
      <c r="A1181" t="inlineStr">
        <is>
          <t>V300032</t>
        </is>
      </c>
      <c r="B1181" t="n">
        <v>6</v>
      </c>
      <c r="C1181" t="n">
        <v>50</v>
      </c>
      <c r="D1181" t="inlineStr">
        <is>
          <t>EWG Rail Zrt.</t>
        </is>
      </c>
      <c r="E1181" t="inlineStr">
        <is>
          <t>100758</t>
        </is>
      </c>
      <c r="F1181" t="inlineStr">
        <is>
          <t>Váci út 76 3.em</t>
        </is>
      </c>
      <c r="G1181" t="inlineStr">
        <is>
          <t>1133</t>
        </is>
      </c>
      <c r="H1181" t="inlineStr">
        <is>
          <t>Budapest</t>
        </is>
      </c>
      <c r="I1181" t="inlineStr">
        <is>
          <t>HU</t>
        </is>
      </c>
      <c r="J1181" t="inlineStr">
        <is>
          <t>SGGNSS_M12</t>
        </is>
      </c>
      <c r="K1181" t="inlineStr">
        <is>
          <t>37 80 4694 465-8</t>
        </is>
      </c>
      <c r="L1181" t="inlineStr">
        <is>
          <t>2023-0007</t>
        </is>
      </c>
      <c r="M1181" s="6" t="n">
        <v>45078</v>
      </c>
      <c r="N1181" s="6" t="n">
        <v>46905</v>
      </c>
      <c r="O1181" t="n">
        <v>23.19</v>
      </c>
    </row>
    <row r="1182" hidden="1" s="287">
      <c r="A1182" t="inlineStr">
        <is>
          <t>V200031</t>
        </is>
      </c>
      <c r="B1182" t="n">
        <v>13</v>
      </c>
      <c r="C1182" t="n">
        <v>50</v>
      </c>
      <c r="D1182" t="inlineStr">
        <is>
          <t>zigsXpress GmbH</t>
        </is>
      </c>
      <c r="E1182" t="inlineStr">
        <is>
          <t>100008</t>
        </is>
      </c>
      <c r="F1182" t="inlineStr">
        <is>
          <t>Afrikastrasse 3</t>
        </is>
      </c>
      <c r="G1182" t="inlineStr">
        <is>
          <t>20457</t>
        </is>
      </c>
      <c r="H1182" t="inlineStr">
        <is>
          <t>Hamburg</t>
        </is>
      </c>
      <c r="I1182" t="inlineStr">
        <is>
          <t>DE</t>
        </is>
      </c>
      <c r="J1182" t="inlineStr">
        <is>
          <t>SGGRSS_M2</t>
        </is>
      </c>
      <c r="K1182" t="inlineStr">
        <is>
          <t>37 80 4960 965-4</t>
        </is>
      </c>
      <c r="L1182" t="inlineStr">
        <is>
          <t>2023-0036</t>
        </is>
      </c>
      <c r="M1182" s="6" t="n">
        <v>45288</v>
      </c>
      <c r="N1182" s="6" t="n">
        <v>46387</v>
      </c>
      <c r="O1182" t="n">
        <v>25.8</v>
      </c>
    </row>
    <row r="1183" hidden="1" s="287">
      <c r="A1183" t="inlineStr">
        <is>
          <t>V300041</t>
        </is>
      </c>
      <c r="B1183" t="n">
        <v>16</v>
      </c>
      <c r="C1183" t="n">
        <v>50</v>
      </c>
      <c r="D1183" t="inlineStr">
        <is>
          <t>Contargo Rail Services GmbH</t>
        </is>
      </c>
      <c r="E1183" t="inlineStr">
        <is>
          <t>100001</t>
        </is>
      </c>
      <c r="F1183" t="inlineStr">
        <is>
          <t>Rheinkaistrasse 2</t>
        </is>
      </c>
      <c r="G1183" t="inlineStr">
        <is>
          <t>68159</t>
        </is>
      </c>
      <c r="H1183" t="inlineStr">
        <is>
          <t>Mannheim</t>
        </is>
      </c>
      <c r="I1183" t="inlineStr">
        <is>
          <t>DE</t>
        </is>
      </c>
      <c r="J1183" t="inlineStr">
        <is>
          <t>SGGRSS_M20</t>
        </is>
      </c>
      <c r="K1183" t="inlineStr">
        <is>
          <t>33 80 4960 303-2</t>
        </is>
      </c>
      <c r="L1183" t="inlineStr">
        <is>
          <t>2023-0018</t>
        </is>
      </c>
      <c r="M1183" s="6" t="n">
        <v>45292</v>
      </c>
      <c r="N1183" s="6" t="n">
        <v>46752</v>
      </c>
      <c r="O1183" t="n">
        <v>39.1</v>
      </c>
    </row>
    <row r="1184" hidden="1" s="287">
      <c r="A1184" t="inlineStr">
        <is>
          <t>V300042</t>
        </is>
      </c>
      <c r="B1184" t="n">
        <v>18</v>
      </c>
      <c r="C1184" t="n">
        <v>50</v>
      </c>
      <c r="D1184" t="inlineStr">
        <is>
          <t>LTE Logistik- und Transport GmbH</t>
        </is>
      </c>
      <c r="E1184" t="inlineStr">
        <is>
          <t>100766</t>
        </is>
      </c>
      <c r="F1184" t="inlineStr">
        <is>
          <t>Hans-Roth-Strasse 3/1/Top 5</t>
        </is>
      </c>
      <c r="G1184" t="inlineStr">
        <is>
          <t>8073</t>
        </is>
      </c>
      <c r="H1184" t="inlineStr">
        <is>
          <t>Feldkirchen bei Graz</t>
        </is>
      </c>
      <c r="I1184" t="inlineStr">
        <is>
          <t>AT</t>
        </is>
      </c>
      <c r="J1184" t="inlineStr">
        <is>
          <t>SDGGMRS_M7</t>
        </is>
      </c>
      <c r="K1184" t="inlineStr">
        <is>
          <t>37 80 4993 302-1</t>
        </is>
      </c>
      <c r="L1184" t="inlineStr">
        <is>
          <t>2023-0040</t>
        </is>
      </c>
      <c r="M1184" s="6" t="n">
        <v>45322</v>
      </c>
      <c r="N1184" s="6" t="n">
        <v>46387</v>
      </c>
      <c r="O1184" t="n">
        <v>43</v>
      </c>
    </row>
    <row r="1185" hidden="1" s="287">
      <c r="A1185" t="inlineStr">
        <is>
          <t>V200034</t>
        </is>
      </c>
      <c r="B1185" t="n">
        <v>10</v>
      </c>
      <c r="C1185" t="n">
        <v>50</v>
      </c>
      <c r="D1185" t="inlineStr">
        <is>
          <t>Captrain Polska Sp.z.o.o.</t>
        </is>
      </c>
      <c r="E1185" t="inlineStr">
        <is>
          <t>100024</t>
        </is>
      </c>
      <c r="F1185" t="inlineStr">
        <is>
          <t>ul. Powstancow Slaskich 7a</t>
        </is>
      </c>
      <c r="G1185" t="inlineStr">
        <is>
          <t>53-332</t>
        </is>
      </c>
      <c r="H1185" t="inlineStr">
        <is>
          <t>Wroclaw</t>
        </is>
      </c>
      <c r="I1185" t="inlineStr">
        <is>
          <t>PL</t>
        </is>
      </c>
      <c r="J1185" t="inlineStr">
        <is>
          <t>SGNS_M13</t>
        </is>
      </c>
      <c r="K1185" t="inlineStr">
        <is>
          <t>37 80 4564 187-5</t>
        </is>
      </c>
      <c r="L1185" t="inlineStr">
        <is>
          <t>2024-0001</t>
        </is>
      </c>
      <c r="M1185" s="6" t="n">
        <v>45453</v>
      </c>
      <c r="N1185" s="6" t="n">
        <v>46752</v>
      </c>
      <c r="O1185" t="n">
        <v>17.95</v>
      </c>
    </row>
    <row r="1186" hidden="1" s="287">
      <c r="A1186" t="inlineStr">
        <is>
          <t>V300043</t>
        </is>
      </c>
      <c r="B1186" t="n">
        <v>15</v>
      </c>
      <c r="C1186" t="n">
        <v>50</v>
      </c>
      <c r="D1186" t="inlineStr">
        <is>
          <t>Sangritana SpA</t>
        </is>
      </c>
      <c r="E1186" t="inlineStr">
        <is>
          <t>100762</t>
        </is>
      </c>
      <c r="F1186" t="inlineStr">
        <is>
          <t>Piazza Camillo Dellarciprete 6</t>
        </is>
      </c>
      <c r="G1186" t="inlineStr">
        <is>
          <t>66034</t>
        </is>
      </c>
      <c r="H1186" t="inlineStr">
        <is>
          <t>Lanciano</t>
        </is>
      </c>
      <c r="I1186" t="inlineStr">
        <is>
          <t>IT</t>
        </is>
      </c>
      <c r="J1186" t="inlineStr">
        <is>
          <t>SGNS_M13</t>
        </is>
      </c>
      <c r="K1186" t="inlineStr">
        <is>
          <t>37 80 4564 268-3</t>
        </is>
      </c>
      <c r="L1186" t="inlineStr">
        <is>
          <t>2023-0039</t>
        </is>
      </c>
      <c r="M1186" s="6" t="n">
        <v>45347</v>
      </c>
      <c r="N1186" s="6" t="n">
        <v>46418</v>
      </c>
      <c r="O1186" t="n">
        <v>20.92</v>
      </c>
    </row>
    <row r="1187" hidden="1" s="287">
      <c r="A1187" t="inlineStr">
        <is>
          <t>V200039</t>
        </is>
      </c>
      <c r="B1187" t="n">
        <v>18</v>
      </c>
      <c r="C1187" t="n">
        <v>50</v>
      </c>
      <c r="D1187" t="inlineStr">
        <is>
          <t>railCare AG</t>
        </is>
      </c>
      <c r="E1187" t="inlineStr">
        <is>
          <t>100771</t>
        </is>
      </c>
      <c r="F1187" t="inlineStr">
        <is>
          <t>Industriestrasse 17</t>
        </is>
      </c>
      <c r="G1187" t="inlineStr">
        <is>
          <t>4612</t>
        </is>
      </c>
      <c r="H1187" t="inlineStr">
        <is>
          <t>Wangen bei Olten</t>
        </is>
      </c>
      <c r="I1187" t="inlineStr">
        <is>
          <t>CH</t>
        </is>
      </c>
      <c r="J1187" t="inlineStr">
        <is>
          <t>SGGMRSS_M38</t>
        </is>
      </c>
      <c r="K1187" t="inlineStr">
        <is>
          <t>37 80 4963 508-9</t>
        </is>
      </c>
      <c r="L1187" t="inlineStr">
        <is>
          <t>2024-0019</t>
        </is>
      </c>
      <c r="M1187" s="6" t="n">
        <v>45810</v>
      </c>
      <c r="N1187" s="6" t="n">
        <v>47968</v>
      </c>
      <c r="O1187" t="n">
        <v>50.25</v>
      </c>
    </row>
    <row r="1188" hidden="1" s="287">
      <c r="A1188" t="inlineStr">
        <is>
          <t>V100058</t>
        </is>
      </c>
      <c r="B1188" t="n">
        <v>38</v>
      </c>
      <c r="C1188" t="n">
        <v>20</v>
      </c>
      <c r="D1188" t="inlineStr">
        <is>
          <t>RheinCargo GmbH &amp; Co. KG</t>
        </is>
      </c>
      <c r="E1188" t="inlineStr">
        <is>
          <t>100011</t>
        </is>
      </c>
      <c r="F1188" t="inlineStr">
        <is>
          <t>Hammer Landstrasse 3</t>
        </is>
      </c>
      <c r="G1188" t="inlineStr">
        <is>
          <t>41460</t>
        </is>
      </c>
      <c r="H1188" t="inlineStr">
        <is>
          <t>Neuss</t>
        </is>
      </c>
      <c r="I1188" t="inlineStr">
        <is>
          <t>DE</t>
        </is>
      </c>
      <c r="J1188" t="inlineStr">
        <is>
          <t>SGGNS_80XL</t>
        </is>
      </c>
      <c r="K1188" t="inlineStr"/>
      <c r="L1188" t="inlineStr">
        <is>
          <t>2024-0020</t>
        </is>
      </c>
      <c r="M1188" s="6" t="n">
        <v>46539</v>
      </c>
      <c r="N1188" s="6" t="n">
        <v>46924</v>
      </c>
      <c r="O1188" t="n">
        <v>27.15</v>
      </c>
    </row>
    <row r="1189" hidden="1" s="287">
      <c r="A1189" t="inlineStr">
        <is>
          <t>V300052</t>
        </is>
      </c>
      <c r="B1189" t="n">
        <v>8</v>
      </c>
      <c r="C1189" t="n">
        <v>50</v>
      </c>
      <c r="D1189" t="inlineStr">
        <is>
          <t>EWG Rail Zrt.</t>
        </is>
      </c>
      <c r="E1189" t="inlineStr">
        <is>
          <t>100758</t>
        </is>
      </c>
      <c r="F1189" t="inlineStr">
        <is>
          <t>Váci út 76 3.em</t>
        </is>
      </c>
      <c r="G1189" t="inlineStr">
        <is>
          <t>1133</t>
        </is>
      </c>
      <c r="H1189" t="inlineStr">
        <is>
          <t>Budapest</t>
        </is>
      </c>
      <c r="I1189" t="inlineStr">
        <is>
          <t>HU</t>
        </is>
      </c>
      <c r="J1189" t="inlineStr">
        <is>
          <t>SGNS_M9</t>
        </is>
      </c>
      <c r="K1189" t="inlineStr">
        <is>
          <t>37 80 4564 614-8</t>
        </is>
      </c>
      <c r="L1189" t="inlineStr">
        <is>
          <t>2023-0026</t>
        </is>
      </c>
      <c r="M1189" s="6" t="n">
        <v>45740</v>
      </c>
      <c r="N1189" s="6" t="n">
        <v>46387</v>
      </c>
      <c r="O1189" t="n">
        <v>16.63</v>
      </c>
    </row>
    <row r="1190" hidden="1" s="287">
      <c r="A1190" t="inlineStr">
        <is>
          <t>V300054</t>
        </is>
      </c>
      <c r="B1190" t="n">
        <v>17</v>
      </c>
      <c r="C1190" t="n">
        <v>50</v>
      </c>
      <c r="D1190" t="inlineStr">
        <is>
          <t>BLS Cargo AG</t>
        </is>
      </c>
      <c r="E1190" t="inlineStr">
        <is>
          <t>100033</t>
        </is>
      </c>
      <c r="F1190" t="inlineStr">
        <is>
          <t>Freiburgstrasse 130</t>
        </is>
      </c>
      <c r="G1190" t="inlineStr">
        <is>
          <t>3001</t>
        </is>
      </c>
      <c r="H1190" t="inlineStr">
        <is>
          <t>Bern</t>
        </is>
      </c>
      <c r="I1190" t="inlineStr">
        <is>
          <t>CH</t>
        </is>
      </c>
      <c r="J1190" t="inlineStr">
        <is>
          <t>SGMMNS_M29</t>
        </is>
      </c>
      <c r="K1190" t="inlineStr">
        <is>
          <t>33 80 4505 945-2</t>
        </is>
      </c>
      <c r="L1190" t="inlineStr">
        <is>
          <t>2024-0024</t>
        </is>
      </c>
      <c r="M1190" s="6" t="n">
        <v>45567</v>
      </c>
      <c r="N1190" s="6" t="n">
        <v>46387</v>
      </c>
      <c r="O1190" t="n">
        <v>23.5</v>
      </c>
    </row>
    <row r="1191" hidden="1" s="287">
      <c r="A1191" t="inlineStr">
        <is>
          <t>V100049</t>
        </is>
      </c>
      <c r="B1191" t="n">
        <v>114</v>
      </c>
      <c r="C1191" t="n">
        <v>50</v>
      </c>
      <c r="D1191" t="inlineStr">
        <is>
          <t>Grain Logistic Sp.z.o.o.</t>
        </is>
      </c>
      <c r="E1191" t="inlineStr">
        <is>
          <t>100765</t>
        </is>
      </c>
      <c r="F1191" t="inlineStr">
        <is>
          <t>ul. Nowogrodzka 31/413</t>
        </is>
      </c>
      <c r="G1191" t="inlineStr">
        <is>
          <t>00-511</t>
        </is>
      </c>
      <c r="H1191" t="inlineStr">
        <is>
          <t>Warszawa</t>
        </is>
      </c>
      <c r="I1191" t="inlineStr">
        <is>
          <t>PL</t>
        </is>
      </c>
      <c r="J1191" t="inlineStr">
        <is>
          <t>SGNSS_M42</t>
        </is>
      </c>
      <c r="K1191" t="inlineStr">
        <is>
          <t>33 80 4552 749-0</t>
        </is>
      </c>
      <c r="L1191" t="inlineStr">
        <is>
          <t>2023-0035</t>
        </is>
      </c>
      <c r="M1191" s="6" t="n">
        <v>45665</v>
      </c>
      <c r="N1191" s="6" t="n">
        <v>46081</v>
      </c>
      <c r="O1191" t="n">
        <v>19.5</v>
      </c>
    </row>
    <row r="1192" hidden="1" s="287">
      <c r="A1192" t="inlineStr">
        <is>
          <t>V200046</t>
        </is>
      </c>
      <c r="B1192" t="n">
        <v>16</v>
      </c>
      <c r="C1192" t="n">
        <v>50</v>
      </c>
      <c r="D1192" t="inlineStr">
        <is>
          <t>Pimk Rail PLS</t>
        </is>
      </c>
      <c r="E1192" t="inlineStr">
        <is>
          <t>100478</t>
        </is>
      </c>
      <c r="F1192" t="inlineStr">
        <is>
          <t>Rogoshko shousse 36</t>
        </is>
      </c>
      <c r="G1192" t="inlineStr">
        <is>
          <t>4003</t>
        </is>
      </c>
      <c r="H1192" t="inlineStr">
        <is>
          <t>Plovdiv</t>
        </is>
      </c>
      <c r="I1192" t="inlineStr">
        <is>
          <t>BG</t>
        </is>
      </c>
      <c r="J1192" t="inlineStr">
        <is>
          <t>SGGRSS_M20</t>
        </is>
      </c>
      <c r="K1192" t="inlineStr">
        <is>
          <t>33 80 4960 325-5</t>
        </is>
      </c>
      <c r="L1192" t="inlineStr">
        <is>
          <t>2024-0034</t>
        </is>
      </c>
      <c r="M1192" s="6" t="n">
        <v>45625</v>
      </c>
      <c r="N1192" s="6" t="n">
        <v>46203</v>
      </c>
      <c r="O1192" t="n">
        <v>25.03</v>
      </c>
    </row>
    <row r="1193" hidden="1" s="287">
      <c r="A1193" t="inlineStr">
        <is>
          <t>V200048</t>
        </is>
      </c>
      <c r="B1193" t="n">
        <v>10</v>
      </c>
      <c r="C1193" t="n">
        <v>50</v>
      </c>
      <c r="D1193" t="inlineStr">
        <is>
          <t>Captrain Polska Sp.z.o.o.</t>
        </is>
      </c>
      <c r="E1193" t="inlineStr">
        <is>
          <t>100024</t>
        </is>
      </c>
      <c r="F1193" t="inlineStr">
        <is>
          <t>ul. Powstancow Slaskich 7a</t>
        </is>
      </c>
      <c r="G1193" t="inlineStr">
        <is>
          <t>53-332</t>
        </is>
      </c>
      <c r="H1193" t="inlineStr">
        <is>
          <t>Wroclaw</t>
        </is>
      </c>
      <c r="I1193" t="inlineStr">
        <is>
          <t>PL</t>
        </is>
      </c>
      <c r="J1193" t="inlineStr">
        <is>
          <t>SGNS_M13</t>
        </is>
      </c>
      <c r="K1193" t="inlineStr">
        <is>
          <t>37 80 4564 814-4</t>
        </is>
      </c>
      <c r="L1193" t="inlineStr">
        <is>
          <t>2024-0035</t>
        </is>
      </c>
      <c r="M1193" s="6" t="n">
        <v>45689</v>
      </c>
      <c r="N1193" s="6" t="n">
        <v>46387</v>
      </c>
      <c r="O1193" t="n">
        <v>17.95</v>
      </c>
    </row>
    <row r="1194" hidden="1" s="287">
      <c r="A1194" t="inlineStr">
        <is>
          <t>V200049</t>
        </is>
      </c>
      <c r="B1194" t="n">
        <v>18</v>
      </c>
      <c r="C1194" t="n">
        <v>50</v>
      </c>
      <c r="D1194" t="inlineStr">
        <is>
          <t>PCC Intermodal S.A.</t>
        </is>
      </c>
      <c r="E1194" t="inlineStr">
        <is>
          <t>100761</t>
        </is>
      </c>
      <c r="F1194" t="inlineStr">
        <is>
          <t>ul Hutnicza 16</t>
        </is>
      </c>
      <c r="G1194" t="inlineStr">
        <is>
          <t>81-061</t>
        </is>
      </c>
      <c r="H1194" t="inlineStr">
        <is>
          <t>Gdynia</t>
        </is>
      </c>
      <c r="I1194" t="inlineStr">
        <is>
          <t>PL</t>
        </is>
      </c>
      <c r="J1194" t="inlineStr">
        <is>
          <t>SGGMRS_M5</t>
        </is>
      </c>
      <c r="K1194" t="inlineStr">
        <is>
          <t>37 80 4953 395-3</t>
        </is>
      </c>
      <c r="L1194" t="inlineStr">
        <is>
          <t>2024-0040</t>
        </is>
      </c>
      <c r="M1194" s="6" t="n">
        <v>45677</v>
      </c>
      <c r="N1194" s="6" t="n">
        <v>47867</v>
      </c>
      <c r="O1194" t="n">
        <v>30</v>
      </c>
    </row>
    <row r="1195" hidden="1" s="287">
      <c r="A1195" t="inlineStr">
        <is>
          <t>V300065</t>
        </is>
      </c>
      <c r="B1195" t="n">
        <v>13</v>
      </c>
      <c r="C1195" t="n">
        <v>50</v>
      </c>
      <c r="D1195" t="inlineStr">
        <is>
          <t>Martin Tolksdorf Logistics GmbH</t>
        </is>
      </c>
      <c r="E1195" t="inlineStr">
        <is>
          <t>100787</t>
        </is>
      </c>
      <c r="F1195" t="inlineStr">
        <is>
          <t>Bahnhofstrasse 47</t>
        </is>
      </c>
      <c r="G1195" t="inlineStr">
        <is>
          <t>65611</t>
        </is>
      </c>
      <c r="H1195" t="inlineStr">
        <is>
          <t>Brechen</t>
        </is>
      </c>
      <c r="I1195" t="inlineStr">
        <is>
          <t>DE</t>
        </is>
      </c>
      <c r="J1195" t="inlineStr">
        <is>
          <t>SGGRSS_M2</t>
        </is>
      </c>
      <c r="K1195" t="inlineStr">
        <is>
          <t>37 80 4980 692-0</t>
        </is>
      </c>
      <c r="L1195" t="inlineStr">
        <is>
          <t>2025-0003</t>
        </is>
      </c>
      <c r="M1195" s="6" t="n">
        <v>45709</v>
      </c>
      <c r="N1195" s="6" t="n">
        <v>46315</v>
      </c>
      <c r="O1195" t="n">
        <v>31.5</v>
      </c>
    </row>
    <row r="1196" hidden="1" s="287">
      <c r="A1196" t="inlineStr">
        <is>
          <t>V300067</t>
        </is>
      </c>
      <c r="B1196" t="n">
        <v>14</v>
      </c>
      <c r="C1196" t="n">
        <v>50</v>
      </c>
      <c r="D1196" t="inlineStr">
        <is>
          <t>Mindener Kreisbahnen GmbH</t>
        </is>
      </c>
      <c r="E1196" t="inlineStr">
        <is>
          <t>100038</t>
        </is>
      </c>
      <c r="F1196" t="inlineStr">
        <is>
          <t>Karlstrasse 48</t>
        </is>
      </c>
      <c r="G1196" t="inlineStr">
        <is>
          <t>32423</t>
        </is>
      </c>
      <c r="H1196" t="inlineStr">
        <is>
          <t>Minden</t>
        </is>
      </c>
      <c r="I1196" t="inlineStr">
        <is>
          <t>DE</t>
        </is>
      </c>
      <c r="J1196" t="inlineStr">
        <is>
          <t>SGGRS_M19</t>
        </is>
      </c>
      <c r="K1196" t="inlineStr">
        <is>
          <t>35 80 4950 150-7</t>
        </is>
      </c>
      <c r="L1196" t="inlineStr">
        <is>
          <t>2025-0002</t>
        </is>
      </c>
      <c r="M1196" s="6" t="n">
        <v>45727</v>
      </c>
      <c r="N1196" s="6" t="n">
        <v>46095</v>
      </c>
      <c r="O1196" t="n">
        <v>27.79</v>
      </c>
    </row>
    <row r="1197" hidden="1" s="287">
      <c r="A1197" t="inlineStr">
        <is>
          <t>V200051</t>
        </is>
      </c>
      <c r="B1197" t="n">
        <v>18</v>
      </c>
      <c r="C1197" t="n">
        <v>50</v>
      </c>
      <c r="D1197" t="inlineStr">
        <is>
          <t>Grampet Rail d.o.o.</t>
        </is>
      </c>
      <c r="E1197" t="inlineStr">
        <is>
          <t>100789</t>
        </is>
      </c>
      <c r="F1197" t="inlineStr">
        <is>
          <t>Koturaska 49</t>
        </is>
      </c>
      <c r="G1197" t="inlineStr">
        <is>
          <t>10000</t>
        </is>
      </c>
      <c r="H1197" t="inlineStr">
        <is>
          <t>Zagreb</t>
        </is>
      </c>
      <c r="I1197" t="inlineStr">
        <is>
          <t>HR</t>
        </is>
      </c>
      <c r="J1197" t="inlineStr">
        <is>
          <t>SGGRSS_M2</t>
        </is>
      </c>
      <c r="K1197" t="inlineStr">
        <is>
          <t>37 80 4980 827-2</t>
        </is>
      </c>
      <c r="L1197" t="inlineStr">
        <is>
          <t>2025-0006</t>
        </is>
      </c>
      <c r="M1197" s="6" t="n">
        <v>45744</v>
      </c>
      <c r="N1197" s="6" t="n">
        <v>46473</v>
      </c>
      <c r="O1197" t="n">
        <v>20.18</v>
      </c>
    </row>
    <row r="1198" hidden="1" s="287">
      <c r="A1198" t="inlineStr">
        <is>
          <t>V400010</t>
        </is>
      </c>
      <c r="B1198" t="n">
        <v>15</v>
      </c>
      <c r="C1198" t="n">
        <v>50</v>
      </c>
      <c r="D1198" t="inlineStr">
        <is>
          <t>DB Cargo AG</t>
        </is>
      </c>
      <c r="E1198" t="inlineStr">
        <is>
          <t>100000</t>
        </is>
      </c>
      <c r="F1198" t="inlineStr">
        <is>
          <t>Rheinstrasse 2</t>
        </is>
      </c>
      <c r="G1198" t="inlineStr">
        <is>
          <t>55116</t>
        </is>
      </c>
      <c r="H1198" t="inlineStr">
        <is>
          <t>Mainz</t>
        </is>
      </c>
      <c r="I1198" t="inlineStr">
        <is>
          <t>DE</t>
        </is>
      </c>
      <c r="J1198" t="inlineStr">
        <is>
          <t>SGGRSS_M2</t>
        </is>
      </c>
      <c r="K1198" t="inlineStr">
        <is>
          <t>37 80 4980 672-2</t>
        </is>
      </c>
      <c r="L1198" t="inlineStr">
        <is>
          <t>2021-2420</t>
        </is>
      </c>
      <c r="M1198" s="6" t="n">
        <v>45891</v>
      </c>
      <c r="N1198" s="6" t="n">
        <v>47330</v>
      </c>
      <c r="O1198" t="n">
        <v>26.23</v>
      </c>
    </row>
    <row r="1199" hidden="1" s="287">
      <c r="A1199" t="inlineStr">
        <is>
          <t>V100061</t>
        </is>
      </c>
      <c r="B1199" t="n">
        <v>38</v>
      </c>
      <c r="C1199" t="n">
        <v>20</v>
      </c>
      <c r="D1199" t="inlineStr">
        <is>
          <t>Rail Cargo Austria AG</t>
        </is>
      </c>
      <c r="E1199" t="inlineStr">
        <is>
          <t>100020</t>
        </is>
      </c>
      <c r="F1199" t="inlineStr">
        <is>
          <t>Am Hauptbahnhof 2</t>
        </is>
      </c>
      <c r="G1199" t="inlineStr">
        <is>
          <t>1100</t>
        </is>
      </c>
      <c r="H1199" t="inlineStr">
        <is>
          <t>Wien</t>
        </is>
      </c>
      <c r="I1199" t="inlineStr">
        <is>
          <t>AT</t>
        </is>
      </c>
      <c r="J1199" t="inlineStr">
        <is>
          <t>EANOS_95</t>
        </is>
      </c>
      <c r="K1199" t="inlineStr"/>
      <c r="L1199" t="inlineStr">
        <is>
          <t>2025-0008</t>
        </is>
      </c>
      <c r="M1199" s="6" t="n">
        <v>46136</v>
      </c>
      <c r="N1199" s="6" t="n">
        <v>50518</v>
      </c>
      <c r="O1199" t="n">
        <v>26</v>
      </c>
    </row>
    <row r="1200" hidden="1" s="287">
      <c r="A1200" t="inlineStr">
        <is>
          <t>V200003</t>
        </is>
      </c>
      <c r="B1200" t="n">
        <v>68</v>
      </c>
      <c r="C1200" t="n">
        <v>50</v>
      </c>
      <c r="D1200" t="inlineStr">
        <is>
          <t>RTB Cargo Netherlands B.V.</t>
        </is>
      </c>
      <c r="E1200" t="inlineStr">
        <is>
          <t>100002</t>
        </is>
      </c>
      <c r="F1200" t="inlineStr">
        <is>
          <t>Albert-Plesmanweg 57</t>
        </is>
      </c>
      <c r="G1200" t="inlineStr">
        <is>
          <t>3088GB</t>
        </is>
      </c>
      <c r="H1200" t="inlineStr">
        <is>
          <t>Rotterdam</t>
        </is>
      </c>
      <c r="I1200" t="inlineStr">
        <is>
          <t>NL</t>
        </is>
      </c>
      <c r="J1200" t="inlineStr">
        <is>
          <t>SGGRSS_M2</t>
        </is>
      </c>
      <c r="K1200" t="inlineStr">
        <is>
          <t>37 80 4980 675-5</t>
        </is>
      </c>
      <c r="L1200" t="inlineStr">
        <is>
          <t>2020-0001</t>
        </is>
      </c>
      <c r="M1200" s="6" t="n">
        <v>45748</v>
      </c>
      <c r="N1200" s="6" t="n">
        <v>46081</v>
      </c>
      <c r="O1200" t="n">
        <v>32</v>
      </c>
    </row>
    <row r="1201" hidden="1" s="287">
      <c r="A1201" t="inlineStr">
        <is>
          <t>V200052</t>
        </is>
      </c>
      <c r="B1201" t="n">
        <v>19</v>
      </c>
      <c r="C1201" t="n">
        <v>50</v>
      </c>
      <c r="D1201" t="inlineStr">
        <is>
          <t>CargoBeamer intermodal op. GmbH</t>
        </is>
      </c>
      <c r="E1201" t="inlineStr">
        <is>
          <t>100005</t>
        </is>
      </c>
      <c r="F1201" t="inlineStr">
        <is>
          <t>Kreuzstrasse 12</t>
        </is>
      </c>
      <c r="G1201" t="inlineStr">
        <is>
          <t>04103</t>
        </is>
      </c>
      <c r="H1201" t="inlineStr">
        <is>
          <t>Leipzig</t>
        </is>
      </c>
      <c r="I1201" t="inlineStr">
        <is>
          <t>DE</t>
        </is>
      </c>
      <c r="J1201" t="inlineStr">
        <is>
          <t>SGNSS_M40</t>
        </is>
      </c>
      <c r="K1201" t="inlineStr">
        <is>
          <t>33 80 4552 671-6</t>
        </is>
      </c>
      <c r="L1201" t="inlineStr">
        <is>
          <t>2025-0009</t>
        </is>
      </c>
      <c r="M1201" s="6" t="n">
        <v>45809</v>
      </c>
      <c r="N1201" s="6" t="n">
        <v>46538</v>
      </c>
      <c r="O1201" t="n">
        <v>24.3</v>
      </c>
    </row>
    <row r="1202" hidden="1" s="287">
      <c r="A1202" t="inlineStr">
        <is>
          <t>V100062</t>
        </is>
      </c>
      <c r="B1202" t="n">
        <v>38</v>
      </c>
      <c r="C1202" t="n">
        <v>20</v>
      </c>
      <c r="D1202" t="inlineStr">
        <is>
          <t>Rail Cargo Austria AG</t>
        </is>
      </c>
      <c r="E1202" t="inlineStr">
        <is>
          <t>100020</t>
        </is>
      </c>
      <c r="F1202" t="inlineStr">
        <is>
          <t>Am Hauptbahnhof 2</t>
        </is>
      </c>
      <c r="G1202" t="inlineStr">
        <is>
          <t>1100</t>
        </is>
      </c>
      <c r="H1202" t="inlineStr">
        <is>
          <t>Wien</t>
        </is>
      </c>
      <c r="I1202" t="inlineStr">
        <is>
          <t>AT</t>
        </is>
      </c>
      <c r="J1202" t="inlineStr">
        <is>
          <t>SGGMRRSS_2X60</t>
        </is>
      </c>
      <c r="K1202" t="inlineStr"/>
      <c r="L1202" t="inlineStr">
        <is>
          <t>2025-0010</t>
        </is>
      </c>
      <c r="M1202" s="6" t="n">
        <v>46090</v>
      </c>
      <c r="N1202" s="6" t="n">
        <v>47038</v>
      </c>
      <c r="O1202" t="n">
        <v>37.85</v>
      </c>
    </row>
    <row r="1203" hidden="1" s="287">
      <c r="A1203" t="inlineStr">
        <is>
          <t>V300068</t>
        </is>
      </c>
      <c r="B1203" t="n">
        <v>18</v>
      </c>
      <c r="C1203" t="n">
        <v>50</v>
      </c>
      <c r="D1203" t="inlineStr">
        <is>
          <t>G.T.S.General Transport Services SpA</t>
        </is>
      </c>
      <c r="E1203" t="inlineStr">
        <is>
          <t>100012</t>
        </is>
      </c>
      <c r="F1203" t="inlineStr">
        <is>
          <t>Via Sasha Muciaccia 15</t>
        </is>
      </c>
      <c r="G1203" t="inlineStr">
        <is>
          <t>70132</t>
        </is>
      </c>
      <c r="H1203" t="inlineStr">
        <is>
          <t>Bari</t>
        </is>
      </c>
      <c r="I1203" t="inlineStr">
        <is>
          <t>IT</t>
        </is>
      </c>
      <c r="J1203" t="inlineStr">
        <is>
          <t>SDGGMRS_M7</t>
        </is>
      </c>
      <c r="K1203" t="inlineStr">
        <is>
          <t>37 80 4993 234-6</t>
        </is>
      </c>
      <c r="L1203" t="inlineStr">
        <is>
          <t>2025-0013</t>
        </is>
      </c>
      <c r="M1203" s="6" t="n">
        <v>45962</v>
      </c>
      <c r="N1203" s="6" t="n">
        <v>46691</v>
      </c>
      <c r="O1203" t="n">
        <v>45</v>
      </c>
    </row>
    <row r="1204" hidden="1" s="287">
      <c r="A1204" t="inlineStr">
        <is>
          <t>V720004</t>
        </is>
      </c>
      <c r="B1204" t="n">
        <v>13</v>
      </c>
      <c r="C1204" t="n">
        <v>50</v>
      </c>
      <c r="D1204" t="inlineStr">
        <is>
          <t>Necoss GmbH</t>
        </is>
      </c>
      <c r="E1204" t="inlineStr">
        <is>
          <t>100014</t>
        </is>
      </c>
      <c r="F1204" t="inlineStr">
        <is>
          <t>Bahnhofplatz 42</t>
        </is>
      </c>
      <c r="G1204" t="inlineStr">
        <is>
          <t>28195</t>
        </is>
      </c>
      <c r="H1204" t="inlineStr">
        <is>
          <t>Bremen</t>
        </is>
      </c>
      <c r="I1204" t="inlineStr">
        <is>
          <t>DE</t>
        </is>
      </c>
      <c r="J1204" t="inlineStr">
        <is>
          <t>SGGRS_M19</t>
        </is>
      </c>
      <c r="K1204" t="inlineStr">
        <is>
          <t>35 80 4950 160-6</t>
        </is>
      </c>
      <c r="L1204" t="inlineStr">
        <is>
          <t>2025-0025</t>
        </is>
      </c>
      <c r="M1204" s="6" t="n">
        <v>46023</v>
      </c>
      <c r="N1204" s="6" t="n">
        <v>46387</v>
      </c>
      <c r="O1204" t="n">
        <v>26.75</v>
      </c>
    </row>
    <row r="1205" hidden="1" s="287">
      <c r="A1205" t="inlineStr">
        <is>
          <t>V200055</t>
        </is>
      </c>
      <c r="B1205" t="n">
        <v>15</v>
      </c>
      <c r="C1205" t="n">
        <v>50</v>
      </c>
      <c r="D1205" t="inlineStr">
        <is>
          <t>zigsXpress GmbH</t>
        </is>
      </c>
      <c r="E1205" t="inlineStr">
        <is>
          <t>100008</t>
        </is>
      </c>
      <c r="F1205" t="inlineStr">
        <is>
          <t>Afrikastrasse 3</t>
        </is>
      </c>
      <c r="G1205" t="inlineStr">
        <is>
          <t>20457</t>
        </is>
      </c>
      <c r="H1205" t="inlineStr">
        <is>
          <t>Hamburg</t>
        </is>
      </c>
      <c r="I1205" t="inlineStr">
        <is>
          <t>DE</t>
        </is>
      </c>
      <c r="J1205" t="inlineStr">
        <is>
          <t>SGGRS_M19</t>
        </is>
      </c>
      <c r="K1205" t="inlineStr">
        <is>
          <t>35 80 4950 130-9</t>
        </is>
      </c>
      <c r="L1205" t="inlineStr">
        <is>
          <t>2025-0028</t>
        </is>
      </c>
      <c r="M1205" s="6" t="n">
        <v>45974</v>
      </c>
      <c r="N1205" s="6" t="n">
        <v>46752</v>
      </c>
      <c r="O1205" t="n">
        <v>23.35</v>
      </c>
    </row>
    <row r="1206" hidden="1" s="287">
      <c r="A1206" t="inlineStr">
        <is>
          <t>V720005</t>
        </is>
      </c>
      <c r="B1206" t="n">
        <v>38</v>
      </c>
      <c r="C1206" t="n">
        <v>20</v>
      </c>
      <c r="D1206" t="inlineStr">
        <is>
          <t>LAUDE Smart Intermodal S.A.</t>
        </is>
      </c>
      <c r="E1206" t="inlineStr">
        <is>
          <t>100026</t>
        </is>
      </c>
      <c r="F1206" t="inlineStr">
        <is>
          <t>ul. Wroclawska 131</t>
        </is>
      </c>
      <c r="G1206" t="inlineStr">
        <is>
          <t>87-100</t>
        </is>
      </c>
      <c r="H1206" t="inlineStr">
        <is>
          <t>Torun</t>
        </is>
      </c>
      <c r="I1206" t="inlineStr">
        <is>
          <t>PL</t>
        </is>
      </c>
      <c r="J1206" t="inlineStr">
        <is>
          <t>SDGGMRS_DTW</t>
        </is>
      </c>
      <c r="K1206" t="inlineStr"/>
      <c r="L1206" t="inlineStr">
        <is>
          <t>2025-0031</t>
        </is>
      </c>
      <c r="M1206" s="6" t="n">
        <v>45992</v>
      </c>
      <c r="N1206" s="6" t="n">
        <v>46387</v>
      </c>
      <c r="O1206" t="n">
        <v>49.25</v>
      </c>
    </row>
    <row r="1207" hidden="1" s="287">
      <c r="A1207" t="inlineStr">
        <is>
          <t>V730008</t>
        </is>
      </c>
      <c r="B1207" t="n">
        <v>38</v>
      </c>
      <c r="C1207" t="n">
        <v>20</v>
      </c>
      <c r="D1207" t="inlineStr">
        <is>
          <t>Martin Tolksdorf Logistics GmbH</t>
        </is>
      </c>
      <c r="E1207" t="inlineStr">
        <is>
          <t>100787</t>
        </is>
      </c>
      <c r="F1207" t="inlineStr">
        <is>
          <t>Bahnhofstrasse 47</t>
        </is>
      </c>
      <c r="G1207" t="inlineStr">
        <is>
          <t>65611</t>
        </is>
      </c>
      <c r="H1207" t="inlineStr">
        <is>
          <t>Brechen</t>
        </is>
      </c>
      <c r="I1207" t="inlineStr">
        <is>
          <t>DE</t>
        </is>
      </c>
      <c r="J1207" t="inlineStr">
        <is>
          <t>SDGGMRS_DTW</t>
        </is>
      </c>
      <c r="K1207" t="inlineStr"/>
      <c r="L1207" t="inlineStr">
        <is>
          <t>2025-0034</t>
        </is>
      </c>
      <c r="M1207" s="6" t="n">
        <v>45992</v>
      </c>
      <c r="N1207" s="6" t="n">
        <v>46387</v>
      </c>
      <c r="O1207" t="n">
        <v>62.85</v>
      </c>
    </row>
    <row r="1208" hidden="1" s="287">
      <c r="A1208" t="inlineStr">
        <is>
          <t>V200056</t>
        </is>
      </c>
      <c r="B1208" t="n">
        <v>7</v>
      </c>
      <c r="C1208" t="n">
        <v>50</v>
      </c>
      <c r="D1208" t="inlineStr">
        <is>
          <t>WRS Widmer Rail Services AG</t>
        </is>
      </c>
      <c r="E1208" t="inlineStr">
        <is>
          <t>100796</t>
        </is>
      </c>
      <c r="F1208" t="inlineStr">
        <is>
          <t>Emmetterstrasse 3</t>
        </is>
      </c>
      <c r="G1208" t="inlineStr">
        <is>
          <t>6375</t>
        </is>
      </c>
      <c r="H1208" t="inlineStr">
        <is>
          <t>Beckenried</t>
        </is>
      </c>
      <c r="I1208" t="inlineStr">
        <is>
          <t>CH</t>
        </is>
      </c>
      <c r="J1208" t="inlineStr">
        <is>
          <t>SDGGMRS_M7</t>
        </is>
      </c>
      <c r="K1208" t="inlineStr">
        <is>
          <t>37 80 4993 259-3</t>
        </is>
      </c>
      <c r="L1208" t="inlineStr">
        <is>
          <t>2025-0036</t>
        </is>
      </c>
      <c r="M1208" s="6" t="n">
        <v>46013</v>
      </c>
      <c r="N1208" s="6" t="n">
        <v>47118</v>
      </c>
      <c r="O1208" t="n">
        <v>49.8</v>
      </c>
    </row>
    <row r="1209" hidden="1" s="287">
      <c r="A1209" t="inlineStr">
        <is>
          <t>V730009</t>
        </is>
      </c>
      <c r="B1209" t="n">
        <v>18</v>
      </c>
      <c r="C1209" t="n">
        <v>50</v>
      </c>
      <c r="D1209" t="inlineStr">
        <is>
          <t>NAVILAND CARGO SAS</t>
        </is>
      </c>
      <c r="E1209" t="inlineStr">
        <is>
          <t>100432</t>
        </is>
      </c>
      <c r="F1209" t="inlineStr">
        <is>
          <t>26 Quai Charles Pasqua</t>
        </is>
      </c>
      <c r="G1209" t="inlineStr">
        <is>
          <t>92300</t>
        </is>
      </c>
      <c r="H1209" t="inlineStr">
        <is>
          <t>Levallois-Perret</t>
        </is>
      </c>
      <c r="I1209" t="inlineStr">
        <is>
          <t>FR</t>
        </is>
      </c>
      <c r="J1209" t="inlineStr">
        <is>
          <t>SGGRSS_M2</t>
        </is>
      </c>
      <c r="K1209" t="inlineStr">
        <is>
          <t>37 80 4980 299-4</t>
        </is>
      </c>
      <c r="L1209" t="inlineStr">
        <is>
          <t>2025-0030</t>
        </is>
      </c>
      <c r="M1209" s="6" t="n">
        <v>45992</v>
      </c>
      <c r="N1209" s="6" t="n">
        <v>46721</v>
      </c>
      <c r="O1209" t="n">
        <v>20.5</v>
      </c>
    </row>
    <row r="1210" hidden="1" s="287">
      <c r="A1210" t="inlineStr">
        <is>
          <t>V300055</t>
        </is>
      </c>
      <c r="B1210" t="n">
        <v>61</v>
      </c>
      <c r="C1210" t="n">
        <v>50</v>
      </c>
      <c r="D1210" t="inlineStr">
        <is>
          <t>Weco Rail GmbH</t>
        </is>
      </c>
      <c r="E1210" t="inlineStr">
        <is>
          <t>100763</t>
        </is>
      </c>
      <c r="F1210" t="inlineStr">
        <is>
          <t>Tanbruckgrasse 3</t>
        </is>
      </c>
      <c r="G1210" t="inlineStr">
        <is>
          <t>1120</t>
        </is>
      </c>
      <c r="H1210" t="inlineStr">
        <is>
          <t>Wien</t>
        </is>
      </c>
      <c r="I1210" t="inlineStr">
        <is>
          <t>AT</t>
        </is>
      </c>
      <c r="J1210" t="inlineStr">
        <is>
          <t>SGGMRSS_M4</t>
        </is>
      </c>
      <c r="K1210" t="inlineStr">
        <is>
          <t>37 80 4963 243-3</t>
        </is>
      </c>
      <c r="L1210" t="inlineStr">
        <is>
          <t>2024-0008</t>
        </is>
      </c>
      <c r="M1210" s="6" t="n">
        <v>45992</v>
      </c>
      <c r="N1210" s="6" t="n">
        <v>46669</v>
      </c>
      <c r="O1210" t="n">
        <v>27.5</v>
      </c>
    </row>
    <row r="1211" hidden="1" s="287">
      <c r="A1211" t="inlineStr">
        <is>
          <t>V200058</t>
        </is>
      </c>
      <c r="B1211" t="n">
        <v>12</v>
      </c>
      <c r="C1211" t="n">
        <v>50</v>
      </c>
      <c r="D1211" t="inlineStr">
        <is>
          <t>LION Logistics GmbH</t>
        </is>
      </c>
      <c r="E1211" t="inlineStr">
        <is>
          <t>100029</t>
        </is>
      </c>
      <c r="F1211" t="inlineStr">
        <is>
          <t>Holunderweg 1</t>
        </is>
      </c>
      <c r="G1211" t="inlineStr">
        <is>
          <t>03149</t>
        </is>
      </c>
      <c r="H1211" t="inlineStr">
        <is>
          <t>Forst</t>
        </is>
      </c>
      <c r="I1211" t="inlineStr">
        <is>
          <t>DE</t>
        </is>
      </c>
      <c r="J1211" t="inlineStr">
        <is>
          <t>SGGNS_M11</t>
        </is>
      </c>
      <c r="K1211" t="inlineStr">
        <is>
          <t>37 80 4561 353-6</t>
        </is>
      </c>
      <c r="L1211" t="inlineStr">
        <is>
          <t>2022-0004</t>
        </is>
      </c>
      <c r="M1211" s="6" t="n">
        <v>44743</v>
      </c>
      <c r="N1211" s="6" t="n">
        <v>46295</v>
      </c>
      <c r="O1211" t="n">
        <v>24.55</v>
      </c>
    </row>
    <row r="1212" hidden="1" s="287">
      <c r="A1212" t="inlineStr">
        <is>
          <t>V200059</t>
        </is>
      </c>
      <c r="B1212" t="n">
        <v>16</v>
      </c>
      <c r="C1212" t="n">
        <v>50</v>
      </c>
      <c r="D1212" t="inlineStr">
        <is>
          <t>LION Logistics GmbH</t>
        </is>
      </c>
      <c r="E1212" t="inlineStr">
        <is>
          <t>100029</t>
        </is>
      </c>
      <c r="F1212" t="inlineStr">
        <is>
          <t>Holunderweg 1</t>
        </is>
      </c>
      <c r="G1212" t="inlineStr">
        <is>
          <t>03149</t>
        </is>
      </c>
      <c r="H1212" t="inlineStr">
        <is>
          <t>Forst</t>
        </is>
      </c>
      <c r="I1212" t="inlineStr">
        <is>
          <t>DE</t>
        </is>
      </c>
      <c r="J1212" t="inlineStr">
        <is>
          <t>SGGNS_M11</t>
        </is>
      </c>
      <c r="K1212" t="inlineStr">
        <is>
          <t>37 80 4561 383-3</t>
        </is>
      </c>
      <c r="L1212" t="inlineStr">
        <is>
          <t>2022-0021</t>
        </is>
      </c>
      <c r="M1212" s="6" t="n">
        <v>44835</v>
      </c>
      <c r="N1212" s="6" t="n">
        <v>46477</v>
      </c>
      <c r="O1212" t="n">
        <v>26.55</v>
      </c>
    </row>
    <row r="1213" hidden="1" s="287">
      <c r="A1213" t="inlineStr">
        <is>
          <t>V300089</t>
        </is>
      </c>
      <c r="B1213" t="n">
        <v>38</v>
      </c>
      <c r="C1213" t="n">
        <v>20</v>
      </c>
      <c r="D1213" t="inlineStr">
        <is>
          <t>Kombiverkehr GmbH und Co. KG</t>
        </is>
      </c>
      <c r="E1213" t="inlineStr">
        <is>
          <t>100332</t>
        </is>
      </c>
      <c r="F1213" t="inlineStr">
        <is>
          <t>Zum Laurenburger Hof 76</t>
        </is>
      </c>
      <c r="G1213" t="inlineStr">
        <is>
          <t>60594</t>
        </is>
      </c>
      <c r="H1213" t="inlineStr">
        <is>
          <t>Frankfurt am Main</t>
        </is>
      </c>
      <c r="I1213" t="inlineStr">
        <is>
          <t>DE</t>
        </is>
      </c>
      <c r="J1213" t="inlineStr">
        <is>
          <t>SGNS_60</t>
        </is>
      </c>
      <c r="K1213" t="inlineStr"/>
      <c r="L1213" t="inlineStr">
        <is>
          <t>2025-0038</t>
        </is>
      </c>
      <c r="M1213" s="6" t="n">
        <v>46143</v>
      </c>
      <c r="N1213" s="6" t="n">
        <v>46873</v>
      </c>
      <c r="O1213" t="n">
        <v>23.64</v>
      </c>
    </row>
    <row r="1214" hidden="1" s="287">
      <c r="A1214" t="inlineStr">
        <is>
          <t>V300031</t>
        </is>
      </c>
      <c r="B1214" t="n">
        <v>99</v>
      </c>
      <c r="C1214" t="n">
        <v>50</v>
      </c>
      <c r="D1214" t="inlineStr">
        <is>
          <t>EWG Rail Zrt.</t>
        </is>
      </c>
      <c r="E1214" t="inlineStr">
        <is>
          <t>100758</t>
        </is>
      </c>
      <c r="F1214" t="inlineStr">
        <is>
          <t>Váci út 76 3.em</t>
        </is>
      </c>
      <c r="G1214" t="inlineStr">
        <is>
          <t>1133</t>
        </is>
      </c>
      <c r="H1214" t="inlineStr">
        <is>
          <t>Budapest</t>
        </is>
      </c>
      <c r="I1214" t="inlineStr">
        <is>
          <t>HU</t>
        </is>
      </c>
      <c r="J1214" t="inlineStr">
        <is>
          <t>SGGRSS_M2</t>
        </is>
      </c>
      <c r="K1214" t="inlineStr">
        <is>
          <t>37 80 4980 879-3</t>
        </is>
      </c>
      <c r="L1214" t="inlineStr">
        <is>
          <t>2023-0008</t>
        </is>
      </c>
      <c r="M1214" s="6" t="n">
        <v>46023</v>
      </c>
      <c r="N1214" s="6" t="n">
        <v>46905</v>
      </c>
      <c r="O1214" t="n">
        <v>19.25</v>
      </c>
    </row>
    <row r="1215" hidden="1" s="287">
      <c r="A1215" t="inlineStr">
        <is>
          <t>V300090</t>
        </is>
      </c>
      <c r="B1215" t="n">
        <v>3</v>
      </c>
      <c r="C1215" t="n">
        <v>50</v>
      </c>
      <c r="D1215" t="inlineStr">
        <is>
          <t>STORK Cargo GmbH</t>
        </is>
      </c>
      <c r="E1215" t="inlineStr">
        <is>
          <t>100792</t>
        </is>
      </c>
      <c r="F1215" t="inlineStr">
        <is>
          <t>Parchauer Strasse 3</t>
        </is>
      </c>
      <c r="G1215" t="inlineStr">
        <is>
          <t>39126</t>
        </is>
      </c>
      <c r="H1215" t="inlineStr">
        <is>
          <t>Magdeburg</t>
        </is>
      </c>
      <c r="I1215" t="inlineStr">
        <is>
          <t>DE</t>
        </is>
      </c>
      <c r="J1215" t="inlineStr">
        <is>
          <t>SGMMNS_M17</t>
        </is>
      </c>
      <c r="K1215" t="inlineStr">
        <is>
          <t>33 80 4505 460-2</t>
        </is>
      </c>
      <c r="L1215" t="inlineStr">
        <is>
          <t>2025-0020</t>
        </is>
      </c>
      <c r="M1215" s="6" t="n">
        <v>46023</v>
      </c>
      <c r="N1215" s="6" t="n">
        <v>48213</v>
      </c>
      <c r="O1215" t="n">
        <v>21.9</v>
      </c>
    </row>
    <row r="1216" hidden="1" s="287">
      <c r="A1216" t="inlineStr">
        <is>
          <t>V300091</t>
        </is>
      </c>
      <c r="B1216" t="n">
        <v>17</v>
      </c>
      <c r="C1216" t="n">
        <v>50</v>
      </c>
      <c r="D1216" t="inlineStr">
        <is>
          <t>VA-KO Vagon Konteyner Mak. Muh.</t>
        </is>
      </c>
      <c r="E1216" t="inlineStr">
        <is>
          <t>100016</t>
        </is>
      </c>
      <c r="F1216" t="inlineStr">
        <is>
          <t>Pro.San. Tic. A.S.</t>
        </is>
      </c>
      <c r="G1216" t="inlineStr">
        <is>
          <t>06730</t>
        </is>
      </c>
      <c r="H1216" t="inlineStr">
        <is>
          <t>Beypazari/Ankara</t>
        </is>
      </c>
      <c r="I1216" t="inlineStr">
        <is>
          <t>TR</t>
        </is>
      </c>
      <c r="J1216" t="inlineStr">
        <is>
          <t>SGGMRS_M35</t>
        </is>
      </c>
      <c r="K1216" t="inlineStr">
        <is>
          <t>37 80 4953 472-0</t>
        </is>
      </c>
      <c r="L1216" t="inlineStr">
        <is>
          <t>2025-0039</t>
        </is>
      </c>
      <c r="M1216" s="6" t="n">
        <v>45949</v>
      </c>
      <c r="N1216" s="6" t="n">
        <v>46312</v>
      </c>
      <c r="O1216" t="n">
        <v>35.85</v>
      </c>
    </row>
    <row r="1217" hidden="1" s="287">
      <c r="A1217" t="inlineStr">
        <is>
          <t>V720006</t>
        </is>
      </c>
      <c r="B1217" t="n">
        <v>13</v>
      </c>
      <c r="C1217" t="n">
        <v>50</v>
      </c>
      <c r="D1217" t="inlineStr">
        <is>
          <t>RAILDOX GmbH &amp; Co. KG</t>
        </is>
      </c>
      <c r="E1217" t="inlineStr">
        <is>
          <t>100521</t>
        </is>
      </c>
      <c r="F1217" t="inlineStr">
        <is>
          <t>Zum Güterbahnhof  7</t>
        </is>
      </c>
      <c r="G1217" t="inlineStr">
        <is>
          <t>99085</t>
        </is>
      </c>
      <c r="H1217" t="inlineStr">
        <is>
          <t>Erfurt</t>
        </is>
      </c>
      <c r="I1217" t="inlineStr">
        <is>
          <t>DE</t>
        </is>
      </c>
      <c r="J1217" t="inlineStr">
        <is>
          <t>SGGRSS_M2</t>
        </is>
      </c>
      <c r="K1217" t="inlineStr">
        <is>
          <t>37 80 4980 408-1</t>
        </is>
      </c>
      <c r="L1217" t="inlineStr">
        <is>
          <t>2025-0011</t>
        </is>
      </c>
      <c r="M1217" s="6" t="n">
        <v>46023</v>
      </c>
      <c r="N1217" s="6" t="n">
        <v>46418</v>
      </c>
      <c r="O1217" t="n">
        <v>30</v>
      </c>
    </row>
    <row r="1218" hidden="1" s="287">
      <c r="A1218" t="inlineStr">
        <is>
          <t>V100066</t>
        </is>
      </c>
      <c r="B1218" t="n">
        <v>123</v>
      </c>
      <c r="C1218" t="n">
        <v>50</v>
      </c>
      <c r="D1218" t="inlineStr">
        <is>
          <t>Grenland Rail AS</t>
        </is>
      </c>
      <c r="E1218" t="inlineStr">
        <is>
          <t>100268</t>
        </is>
      </c>
      <c r="F1218" t="inlineStr">
        <is>
          <t>Nybergflata 2</t>
        </is>
      </c>
      <c r="G1218" t="inlineStr">
        <is>
          <t>3737</t>
        </is>
      </c>
      <c r="H1218" t="inlineStr">
        <is>
          <t>Skien</t>
        </is>
      </c>
      <c r="I1218" t="inlineStr">
        <is>
          <t>NO</t>
        </is>
      </c>
      <c r="J1218" t="inlineStr">
        <is>
          <t>SGNSS_M14</t>
        </is>
      </c>
      <c r="K1218" t="inlineStr">
        <is>
          <t>37 80 4565 685-7</t>
        </is>
      </c>
      <c r="L1218" t="inlineStr">
        <is>
          <t>2024-0009</t>
        </is>
      </c>
      <c r="M1218" s="6" t="n">
        <v>45625</v>
      </c>
      <c r="N1218" s="6" t="n">
        <v>47084</v>
      </c>
      <c r="O1218" t="n">
        <v>17.45</v>
      </c>
    </row>
    <row r="1219" hidden="1" s="287">
      <c r="A1219" t="inlineStr">
        <is>
          <t>V100068</t>
        </is>
      </c>
      <c r="B1219" t="n">
        <v>3</v>
      </c>
      <c r="C1219" t="n">
        <v>50</v>
      </c>
      <c r="D1219" t="inlineStr">
        <is>
          <t>LAUDE Smart Intermodal S.A.</t>
        </is>
      </c>
      <c r="E1219" t="inlineStr">
        <is>
          <t>100026</t>
        </is>
      </c>
      <c r="F1219" t="inlineStr">
        <is>
          <t>ul. Wroclawska 131</t>
        </is>
      </c>
      <c r="G1219" t="inlineStr">
        <is>
          <t>87-100</t>
        </is>
      </c>
      <c r="H1219" t="inlineStr">
        <is>
          <t>Torun</t>
        </is>
      </c>
      <c r="I1219" t="inlineStr">
        <is>
          <t>PL</t>
        </is>
      </c>
      <c r="J1219" t="inlineStr">
        <is>
          <t>SGMMNS_M29</t>
        </is>
      </c>
      <c r="K1219" t="inlineStr">
        <is>
          <t>33 80 4505 962-7</t>
        </is>
      </c>
      <c r="L1219" t="inlineStr">
        <is>
          <t>2026-0002</t>
        </is>
      </c>
      <c r="M1219" s="6" t="n">
        <v>46064</v>
      </c>
      <c r="N1219" s="6" t="n">
        <v>46428</v>
      </c>
      <c r="O1219" t="n">
        <v>16.85</v>
      </c>
    </row>
    <row r="1220" hidden="1" s="287">
      <c r="A1220" t="inlineStr">
        <is>
          <t>V100013</t>
        </is>
      </c>
      <c r="B1220" t="n">
        <v>17</v>
      </c>
      <c r="C1220" t="n">
        <v>50</v>
      </c>
      <c r="D1220" t="inlineStr">
        <is>
          <t>Rail Cargo Austria AG</t>
        </is>
      </c>
      <c r="E1220" t="inlineStr">
        <is>
          <t>100020</t>
        </is>
      </c>
      <c r="F1220" t="inlineStr">
        <is>
          <t>Am Hauptbahnhof 2</t>
        </is>
      </c>
      <c r="G1220" t="inlineStr">
        <is>
          <t>1100</t>
        </is>
      </c>
      <c r="H1220" t="inlineStr">
        <is>
          <t>Wien</t>
        </is>
      </c>
      <c r="I1220" t="inlineStr">
        <is>
          <t>AT</t>
        </is>
      </c>
      <c r="J1220" t="inlineStr">
        <is>
          <t>SDGGMRSS_M8</t>
        </is>
      </c>
      <c r="K1220" t="inlineStr">
        <is>
          <t>37 80 4956 574-0</t>
        </is>
      </c>
      <c r="L1220" t="inlineStr">
        <is>
          <t>2021-0035</t>
        </is>
      </c>
      <c r="M1220" s="6" t="n">
        <v>44501</v>
      </c>
      <c r="N1220" s="6" t="n">
        <v>46326</v>
      </c>
      <c r="O1220" t="n">
        <v>37</v>
      </c>
    </row>
    <row r="1221" hidden="1" s="287">
      <c r="A1221" t="inlineStr">
        <is>
          <t>V100016</t>
        </is>
      </c>
      <c r="B1221" t="n">
        <v>1</v>
      </c>
      <c r="C1221" t="n">
        <v>50</v>
      </c>
      <c r="D1221" t="inlineStr">
        <is>
          <t>RheinCargo GmbH &amp; Co. KG</t>
        </is>
      </c>
      <c r="E1221" t="inlineStr">
        <is>
          <t>100011</t>
        </is>
      </c>
      <c r="F1221" t="inlineStr">
        <is>
          <t>Hammer Landstrasse 3</t>
        </is>
      </c>
      <c r="G1221" t="inlineStr">
        <is>
          <t>41460</t>
        </is>
      </c>
      <c r="H1221" t="inlineStr">
        <is>
          <t>Neuss</t>
        </is>
      </c>
      <c r="I1221" t="inlineStr">
        <is>
          <t>DE</t>
        </is>
      </c>
      <c r="J1221" t="inlineStr">
        <is>
          <t>SGGNSS_M12</t>
        </is>
      </c>
      <c r="K1221" t="inlineStr">
        <is>
          <t>37 80 4694 448-4</t>
        </is>
      </c>
      <c r="L1221" t="inlineStr">
        <is>
          <t>2021-0008</t>
        </is>
      </c>
      <c r="M1221" s="6" t="n">
        <v>44562</v>
      </c>
      <c r="N1221" s="6" t="n">
        <v>46387</v>
      </c>
      <c r="O1221" t="n">
        <v>23.75</v>
      </c>
    </row>
    <row r="1222" hidden="1" s="287">
      <c r="A1222" t="inlineStr">
        <is>
          <t>V300002</t>
        </is>
      </c>
      <c r="B1222" t="n">
        <v>63</v>
      </c>
      <c r="C1222" t="n">
        <v>50</v>
      </c>
      <c r="D1222" t="inlineStr">
        <is>
          <t>Contargo Rail Services GmbH</t>
        </is>
      </c>
      <c r="E1222" t="inlineStr">
        <is>
          <t>100001</t>
        </is>
      </c>
      <c r="F1222" t="inlineStr">
        <is>
          <t>Rheinkaistrasse 2</t>
        </is>
      </c>
      <c r="G1222" t="inlineStr">
        <is>
          <t>68159</t>
        </is>
      </c>
      <c r="H1222" t="inlineStr">
        <is>
          <t>Mannheim</t>
        </is>
      </c>
      <c r="I1222" t="inlineStr">
        <is>
          <t>DE</t>
        </is>
      </c>
      <c r="J1222" t="inlineStr">
        <is>
          <t>SGNSS_M14</t>
        </is>
      </c>
      <c r="K1222" t="inlineStr">
        <is>
          <t>37 80 4565 401-9</t>
        </is>
      </c>
      <c r="L1222" t="inlineStr">
        <is>
          <t>2020-0004</t>
        </is>
      </c>
      <c r="M1222" s="6" t="n">
        <v>44512</v>
      </c>
      <c r="N1222" s="6" t="n">
        <v>46387</v>
      </c>
      <c r="O1222" t="n">
        <v>28.2</v>
      </c>
    </row>
    <row r="1223" hidden="1" s="287">
      <c r="A1223" t="inlineStr">
        <is>
          <t>V100030</t>
        </is>
      </c>
      <c r="B1223" t="n">
        <v>15</v>
      </c>
      <c r="C1223" t="n">
        <v>50</v>
      </c>
      <c r="D1223" t="inlineStr">
        <is>
          <t>Rail Cargo Austria AG</t>
        </is>
      </c>
      <c r="E1223" t="inlineStr">
        <is>
          <t>100020</t>
        </is>
      </c>
      <c r="F1223" t="inlineStr">
        <is>
          <t>Am Hauptbahnhof 2</t>
        </is>
      </c>
      <c r="G1223" t="inlineStr">
        <is>
          <t>1100</t>
        </is>
      </c>
      <c r="H1223" t="inlineStr">
        <is>
          <t>Wien</t>
        </is>
      </c>
      <c r="I1223" t="inlineStr">
        <is>
          <t>AT</t>
        </is>
      </c>
      <c r="J1223" t="inlineStr">
        <is>
          <t>SGGMRS_M5</t>
        </is>
      </c>
      <c r="K1223" t="inlineStr">
        <is>
          <t>37 80 4953 352-4</t>
        </is>
      </c>
      <c r="L1223" t="inlineStr">
        <is>
          <t>2022-0011</t>
        </is>
      </c>
      <c r="M1223" s="6" t="n">
        <v>44805</v>
      </c>
      <c r="N1223" s="6" t="n">
        <v>46203</v>
      </c>
      <c r="O1223" t="n">
        <v>23</v>
      </c>
    </row>
    <row r="1224" hidden="1" s="287">
      <c r="A1224" t="inlineStr">
        <is>
          <t>V400005</t>
        </is>
      </c>
      <c r="B1224" t="n">
        <v>17</v>
      </c>
      <c r="C1224" t="n">
        <v>50</v>
      </c>
      <c r="D1224" t="inlineStr">
        <is>
          <t>DB Cargo AG</t>
        </is>
      </c>
      <c r="E1224" t="inlineStr">
        <is>
          <t>100000</t>
        </is>
      </c>
      <c r="F1224" t="inlineStr">
        <is>
          <t>Rheinstrasse 2</t>
        </is>
      </c>
      <c r="G1224" t="inlineStr">
        <is>
          <t>55116</t>
        </is>
      </c>
      <c r="H1224" t="inlineStr">
        <is>
          <t>Mainz</t>
        </is>
      </c>
      <c r="I1224" t="inlineStr">
        <is>
          <t>DE</t>
        </is>
      </c>
      <c r="J1224" t="inlineStr">
        <is>
          <t>SGGNS_M11</t>
        </is>
      </c>
      <c r="K1224" t="inlineStr">
        <is>
          <t>37 80 4561 428-6</t>
        </is>
      </c>
      <c r="L1224" t="inlineStr">
        <is>
          <t>2021-2420</t>
        </is>
      </c>
      <c r="M1224" s="6" t="n">
        <v>44930</v>
      </c>
      <c r="N1224" s="6" t="n">
        <v>47087</v>
      </c>
      <c r="O1224" t="n">
        <v>24.4</v>
      </c>
    </row>
    <row r="1225" hidden="1" s="287">
      <c r="A1225" t="inlineStr">
        <is>
          <t>V300023</t>
        </is>
      </c>
      <c r="B1225" t="n">
        <v>18</v>
      </c>
      <c r="C1225" t="n">
        <v>50</v>
      </c>
      <c r="D1225" t="inlineStr">
        <is>
          <t>Oceanogate Italia S.r.l.</t>
        </is>
      </c>
      <c r="E1225" t="inlineStr">
        <is>
          <t>100010</t>
        </is>
      </c>
      <c r="F1225" t="inlineStr">
        <is>
          <t>Via Primo Maggio 1</t>
        </is>
      </c>
      <c r="G1225" t="inlineStr">
        <is>
          <t>20066</t>
        </is>
      </c>
      <c r="H1225" t="inlineStr">
        <is>
          <t>Melzo (MI)</t>
        </is>
      </c>
      <c r="I1225" t="inlineStr">
        <is>
          <t>IT</t>
        </is>
      </c>
      <c r="J1225" t="inlineStr">
        <is>
          <t>SDGGMRSS_M8</t>
        </is>
      </c>
      <c r="K1225" t="inlineStr">
        <is>
          <t>35 80 4956 121-2</t>
        </is>
      </c>
      <c r="L1225" t="inlineStr">
        <is>
          <t>2022-0006</t>
        </is>
      </c>
      <c r="M1225" s="6" t="n">
        <v>44945</v>
      </c>
      <c r="N1225" s="6" t="n">
        <v>46387</v>
      </c>
      <c r="O1225" t="n">
        <v>66.15000000000001</v>
      </c>
    </row>
    <row r="1226" hidden="1" s="287">
      <c r="A1226" t="inlineStr">
        <is>
          <t>V300030</t>
        </is>
      </c>
      <c r="B1226" t="n">
        <v>7</v>
      </c>
      <c r="C1226" t="n">
        <v>50</v>
      </c>
      <c r="D1226" t="inlineStr">
        <is>
          <t>EWG Rail Zrt.</t>
        </is>
      </c>
      <c r="E1226" t="inlineStr">
        <is>
          <t>100758</t>
        </is>
      </c>
      <c r="F1226" t="inlineStr">
        <is>
          <t>Váci út 76 3.em</t>
        </is>
      </c>
      <c r="G1226" t="inlineStr">
        <is>
          <t>1133</t>
        </is>
      </c>
      <c r="H1226" t="inlineStr">
        <is>
          <t>Budapest</t>
        </is>
      </c>
      <c r="I1226" t="inlineStr">
        <is>
          <t>HU</t>
        </is>
      </c>
      <c r="J1226" t="inlineStr">
        <is>
          <t>SGGNS_M11</t>
        </is>
      </c>
      <c r="K1226" t="inlineStr">
        <is>
          <t>37 80 4561 332-0</t>
        </is>
      </c>
      <c r="L1226" t="inlineStr">
        <is>
          <t>2023-0007</t>
        </is>
      </c>
      <c r="M1226" s="6" t="n">
        <v>45078</v>
      </c>
      <c r="N1226" s="6" t="n">
        <v>46905</v>
      </c>
      <c r="O1226" t="n">
        <v>23.19</v>
      </c>
    </row>
    <row r="1227" hidden="1" s="287">
      <c r="A1227" t="inlineStr">
        <is>
          <t>V300032</t>
        </is>
      </c>
      <c r="B1227" t="n">
        <v>7</v>
      </c>
      <c r="C1227" t="n">
        <v>50</v>
      </c>
      <c r="D1227" t="inlineStr">
        <is>
          <t>EWG Rail Zrt.</t>
        </is>
      </c>
      <c r="E1227" t="inlineStr">
        <is>
          <t>100758</t>
        </is>
      </c>
      <c r="F1227" t="inlineStr">
        <is>
          <t>Váci út 76 3.em</t>
        </is>
      </c>
      <c r="G1227" t="inlineStr">
        <is>
          <t>1133</t>
        </is>
      </c>
      <c r="H1227" t="inlineStr">
        <is>
          <t>Budapest</t>
        </is>
      </c>
      <c r="I1227" t="inlineStr">
        <is>
          <t>HU</t>
        </is>
      </c>
      <c r="J1227" t="inlineStr">
        <is>
          <t>SGGNSS_M12</t>
        </is>
      </c>
      <c r="K1227" t="inlineStr">
        <is>
          <t>37 80 4694 466-6</t>
        </is>
      </c>
      <c r="L1227" t="inlineStr">
        <is>
          <t>2023-0007</t>
        </is>
      </c>
      <c r="M1227" s="6" t="n">
        <v>45078</v>
      </c>
      <c r="N1227" s="6" t="n">
        <v>46905</v>
      </c>
      <c r="O1227" t="n">
        <v>23.19</v>
      </c>
    </row>
    <row r="1228" hidden="1" s="287">
      <c r="A1228" t="inlineStr">
        <is>
          <t>V200030</t>
        </is>
      </c>
      <c r="B1228" t="n">
        <v>17</v>
      </c>
      <c r="C1228" t="n">
        <v>50</v>
      </c>
      <c r="D1228" t="inlineStr">
        <is>
          <t>RTB Cargo Netherlands B.V.</t>
        </is>
      </c>
      <c r="E1228" t="inlineStr">
        <is>
          <t>100002</t>
        </is>
      </c>
      <c r="F1228" t="inlineStr">
        <is>
          <t>Albert-Plesmanweg 57</t>
        </is>
      </c>
      <c r="G1228" t="inlineStr">
        <is>
          <t>3088GB</t>
        </is>
      </c>
      <c r="H1228" t="inlineStr">
        <is>
          <t>Rotterdam</t>
        </is>
      </c>
      <c r="I1228" t="inlineStr">
        <is>
          <t>NL</t>
        </is>
      </c>
      <c r="J1228" t="inlineStr">
        <is>
          <t>SGGRSS_M20</t>
        </is>
      </c>
      <c r="K1228" t="inlineStr">
        <is>
          <t>33 80 4960 280-2</t>
        </is>
      </c>
      <c r="L1228" t="inlineStr">
        <is>
          <t>2023-0023</t>
        </is>
      </c>
      <c r="M1228" s="6" t="n">
        <v>45176</v>
      </c>
      <c r="N1228" s="6" t="n">
        <v>46081</v>
      </c>
      <c r="O1228" t="n">
        <v>34.5</v>
      </c>
    </row>
    <row r="1229" hidden="1" s="287">
      <c r="A1229" t="inlineStr">
        <is>
          <t>V200031</t>
        </is>
      </c>
      <c r="B1229" t="n">
        <v>14</v>
      </c>
      <c r="C1229" t="n">
        <v>50</v>
      </c>
      <c r="D1229" t="inlineStr">
        <is>
          <t>zigsXpress GmbH</t>
        </is>
      </c>
      <c r="E1229" t="inlineStr">
        <is>
          <t>100008</t>
        </is>
      </c>
      <c r="F1229" t="inlineStr">
        <is>
          <t>Afrikastrasse 3</t>
        </is>
      </c>
      <c r="G1229" t="inlineStr">
        <is>
          <t>20457</t>
        </is>
      </c>
      <c r="H1229" t="inlineStr">
        <is>
          <t>Hamburg</t>
        </is>
      </c>
      <c r="I1229" t="inlineStr">
        <is>
          <t>DE</t>
        </is>
      </c>
      <c r="J1229" t="inlineStr">
        <is>
          <t>SGGRSS_M2</t>
        </is>
      </c>
      <c r="K1229" t="inlineStr">
        <is>
          <t>37 80 4960 966-2</t>
        </is>
      </c>
      <c r="L1229" t="inlineStr">
        <is>
          <t>2023-0036</t>
        </is>
      </c>
      <c r="M1229" s="6" t="n">
        <v>45288</v>
      </c>
      <c r="N1229" s="6" t="n">
        <v>46387</v>
      </c>
      <c r="O1229" t="n">
        <v>25.8</v>
      </c>
    </row>
    <row r="1230" hidden="1" s="287">
      <c r="A1230" t="inlineStr">
        <is>
          <t>V300041</t>
        </is>
      </c>
      <c r="B1230" t="n">
        <v>17</v>
      </c>
      <c r="C1230" t="n">
        <v>50</v>
      </c>
      <c r="D1230" t="inlineStr">
        <is>
          <t>Contargo Rail Services GmbH</t>
        </is>
      </c>
      <c r="E1230" t="inlineStr">
        <is>
          <t>100001</t>
        </is>
      </c>
      <c r="F1230" t="inlineStr">
        <is>
          <t>Rheinkaistrasse 2</t>
        </is>
      </c>
      <c r="G1230" t="inlineStr">
        <is>
          <t>68159</t>
        </is>
      </c>
      <c r="H1230" t="inlineStr">
        <is>
          <t>Mannheim</t>
        </is>
      </c>
      <c r="I1230" t="inlineStr">
        <is>
          <t>DE</t>
        </is>
      </c>
      <c r="J1230" t="inlineStr">
        <is>
          <t>SGGRSS_M20</t>
        </is>
      </c>
      <c r="K1230" t="inlineStr">
        <is>
          <t>33 80 4960 304-0</t>
        </is>
      </c>
      <c r="L1230" t="inlineStr">
        <is>
          <t>2023-0018</t>
        </is>
      </c>
      <c r="M1230" s="6" t="n">
        <v>45292</v>
      </c>
      <c r="N1230" s="6" t="n">
        <v>46752</v>
      </c>
      <c r="O1230" t="n">
        <v>39.1</v>
      </c>
    </row>
    <row r="1231" hidden="1" s="287">
      <c r="A1231" t="inlineStr">
        <is>
          <t>V300042</t>
        </is>
      </c>
      <c r="B1231" t="n">
        <v>19</v>
      </c>
      <c r="C1231" t="n">
        <v>50</v>
      </c>
      <c r="D1231" t="inlineStr">
        <is>
          <t>LTE Logistik- und Transport GmbH</t>
        </is>
      </c>
      <c r="E1231" t="inlineStr">
        <is>
          <t>100766</t>
        </is>
      </c>
      <c r="F1231" t="inlineStr">
        <is>
          <t>Hans-Roth-Strasse 3/1/Top 5</t>
        </is>
      </c>
      <c r="G1231" t="inlineStr">
        <is>
          <t>8073</t>
        </is>
      </c>
      <c r="H1231" t="inlineStr">
        <is>
          <t>Feldkirchen bei Graz</t>
        </is>
      </c>
      <c r="I1231" t="inlineStr">
        <is>
          <t>AT</t>
        </is>
      </c>
      <c r="J1231" t="inlineStr">
        <is>
          <t>SDGGMRS_M7</t>
        </is>
      </c>
      <c r="K1231" t="inlineStr">
        <is>
          <t>37 80 4993 303-9</t>
        </is>
      </c>
      <c r="L1231" t="inlineStr">
        <is>
          <t>2023-0040</t>
        </is>
      </c>
      <c r="M1231" s="6" t="n">
        <v>45322</v>
      </c>
      <c r="N1231" s="6" t="n">
        <v>46387</v>
      </c>
      <c r="O1231" t="n">
        <v>43</v>
      </c>
    </row>
    <row r="1232" hidden="1" s="287">
      <c r="A1232" t="inlineStr">
        <is>
          <t>V200034</t>
        </is>
      </c>
      <c r="B1232" t="n">
        <v>11</v>
      </c>
      <c r="C1232" t="n">
        <v>50</v>
      </c>
      <c r="D1232" t="inlineStr">
        <is>
          <t>Captrain Polska Sp.z.o.o.</t>
        </is>
      </c>
      <c r="E1232" t="inlineStr">
        <is>
          <t>100024</t>
        </is>
      </c>
      <c r="F1232" t="inlineStr">
        <is>
          <t>ul. Powstancow Slaskich 7a</t>
        </is>
      </c>
      <c r="G1232" t="inlineStr">
        <is>
          <t>53-332</t>
        </is>
      </c>
      <c r="H1232" t="inlineStr">
        <is>
          <t>Wroclaw</t>
        </is>
      </c>
      <c r="I1232" t="inlineStr">
        <is>
          <t>PL</t>
        </is>
      </c>
      <c r="J1232" t="inlineStr">
        <is>
          <t>SGNS_M13</t>
        </is>
      </c>
      <c r="K1232" t="inlineStr">
        <is>
          <t>37 80 4564 188-3</t>
        </is>
      </c>
      <c r="L1232" t="inlineStr">
        <is>
          <t>2024-0001</t>
        </is>
      </c>
      <c r="M1232" s="6" t="n">
        <v>45453</v>
      </c>
      <c r="N1232" s="6" t="n">
        <v>46752</v>
      </c>
      <c r="O1232" t="n">
        <v>17.95</v>
      </c>
    </row>
    <row r="1233" hidden="1" s="287">
      <c r="A1233" t="inlineStr">
        <is>
          <t>V300043</t>
        </is>
      </c>
      <c r="B1233" t="n">
        <v>16</v>
      </c>
      <c r="C1233" t="n">
        <v>50</v>
      </c>
      <c r="D1233" t="inlineStr">
        <is>
          <t>Sangritana SpA</t>
        </is>
      </c>
      <c r="E1233" t="inlineStr">
        <is>
          <t>100762</t>
        </is>
      </c>
      <c r="F1233" t="inlineStr">
        <is>
          <t>Piazza Camillo Dellarciprete 6</t>
        </is>
      </c>
      <c r="G1233" t="inlineStr">
        <is>
          <t>66034</t>
        </is>
      </c>
      <c r="H1233" t="inlineStr">
        <is>
          <t>Lanciano</t>
        </is>
      </c>
      <c r="I1233" t="inlineStr">
        <is>
          <t>IT</t>
        </is>
      </c>
      <c r="J1233" t="inlineStr">
        <is>
          <t>SGNS_M13</t>
        </is>
      </c>
      <c r="K1233" t="inlineStr">
        <is>
          <t>37 80 4564 270-9</t>
        </is>
      </c>
      <c r="L1233" t="inlineStr">
        <is>
          <t>2023-0039</t>
        </is>
      </c>
      <c r="M1233" s="6" t="n">
        <v>45347</v>
      </c>
      <c r="N1233" s="6" t="n">
        <v>46418</v>
      </c>
      <c r="O1233" t="n">
        <v>20.92</v>
      </c>
    </row>
    <row r="1234" hidden="1" s="287">
      <c r="A1234" t="inlineStr">
        <is>
          <t>V200039</t>
        </is>
      </c>
      <c r="B1234" t="n">
        <v>19</v>
      </c>
      <c r="C1234" t="n">
        <v>50</v>
      </c>
      <c r="D1234" t="inlineStr">
        <is>
          <t>railCare AG</t>
        </is>
      </c>
      <c r="E1234" t="inlineStr">
        <is>
          <t>100771</t>
        </is>
      </c>
      <c r="F1234" t="inlineStr">
        <is>
          <t>Industriestrasse 17</t>
        </is>
      </c>
      <c r="G1234" t="inlineStr">
        <is>
          <t>4612</t>
        </is>
      </c>
      <c r="H1234" t="inlineStr">
        <is>
          <t>Wangen bei Olten</t>
        </is>
      </c>
      <c r="I1234" t="inlineStr">
        <is>
          <t>CH</t>
        </is>
      </c>
      <c r="J1234" t="inlineStr">
        <is>
          <t>SGGMRSS_M38</t>
        </is>
      </c>
      <c r="K1234" t="inlineStr">
        <is>
          <t>37 80 4963 509-7</t>
        </is>
      </c>
      <c r="L1234" t="inlineStr">
        <is>
          <t>2024-0019</t>
        </is>
      </c>
      <c r="M1234" s="6" t="n">
        <v>45810</v>
      </c>
      <c r="N1234" s="6" t="n">
        <v>47968</v>
      </c>
      <c r="O1234" t="n">
        <v>50.25</v>
      </c>
    </row>
    <row r="1235" hidden="1" s="287">
      <c r="A1235" t="inlineStr">
        <is>
          <t>V100058</t>
        </is>
      </c>
      <c r="B1235" t="n">
        <v>39</v>
      </c>
      <c r="C1235" t="n">
        <v>20</v>
      </c>
      <c r="D1235" t="inlineStr">
        <is>
          <t>RheinCargo GmbH &amp; Co. KG</t>
        </is>
      </c>
      <c r="E1235" t="inlineStr">
        <is>
          <t>100011</t>
        </is>
      </c>
      <c r="F1235" t="inlineStr">
        <is>
          <t>Hammer Landstrasse 3</t>
        </is>
      </c>
      <c r="G1235" t="inlineStr">
        <is>
          <t>41460</t>
        </is>
      </c>
      <c r="H1235" t="inlineStr">
        <is>
          <t>Neuss</t>
        </is>
      </c>
      <c r="I1235" t="inlineStr">
        <is>
          <t>DE</t>
        </is>
      </c>
      <c r="J1235" t="inlineStr">
        <is>
          <t>SGGNS_80XL</t>
        </is>
      </c>
      <c r="K1235" t="inlineStr"/>
      <c r="L1235" t="inlineStr">
        <is>
          <t>2024-0020</t>
        </is>
      </c>
      <c r="M1235" s="6" t="n">
        <v>46539</v>
      </c>
      <c r="N1235" s="6" t="n">
        <v>46924</v>
      </c>
      <c r="O1235" t="n">
        <v>27.15</v>
      </c>
    </row>
    <row r="1236" hidden="1" s="287">
      <c r="A1236" t="inlineStr">
        <is>
          <t>V300052</t>
        </is>
      </c>
      <c r="B1236" t="n">
        <v>9</v>
      </c>
      <c r="C1236" t="n">
        <v>50</v>
      </c>
      <c r="D1236" t="inlineStr">
        <is>
          <t>EWG Rail Zrt.</t>
        </is>
      </c>
      <c r="E1236" t="inlineStr">
        <is>
          <t>100758</t>
        </is>
      </c>
      <c r="F1236" t="inlineStr">
        <is>
          <t>Váci út 76 3.em</t>
        </is>
      </c>
      <c r="G1236" t="inlineStr">
        <is>
          <t>1133</t>
        </is>
      </c>
      <c r="H1236" t="inlineStr">
        <is>
          <t>Budapest</t>
        </is>
      </c>
      <c r="I1236" t="inlineStr">
        <is>
          <t>HU</t>
        </is>
      </c>
      <c r="J1236" t="inlineStr">
        <is>
          <t>SGNS_M9</t>
        </is>
      </c>
      <c r="K1236" t="inlineStr">
        <is>
          <t>37 80 4564 615-5</t>
        </is>
      </c>
      <c r="L1236" t="inlineStr">
        <is>
          <t>2023-0026</t>
        </is>
      </c>
      <c r="M1236" s="6" t="n">
        <v>45740</v>
      </c>
      <c r="N1236" s="6" t="n">
        <v>46387</v>
      </c>
      <c r="O1236" t="n">
        <v>16.63</v>
      </c>
    </row>
    <row r="1237" hidden="1" s="287">
      <c r="A1237" t="inlineStr">
        <is>
          <t>V300054</t>
        </is>
      </c>
      <c r="B1237" t="n">
        <v>18</v>
      </c>
      <c r="C1237" t="n">
        <v>50</v>
      </c>
      <c r="D1237" t="inlineStr">
        <is>
          <t>BLS Cargo AG</t>
        </is>
      </c>
      <c r="E1237" t="inlineStr">
        <is>
          <t>100033</t>
        </is>
      </c>
      <c r="F1237" t="inlineStr">
        <is>
          <t>Freiburgstrasse 130</t>
        </is>
      </c>
      <c r="G1237" t="inlineStr">
        <is>
          <t>3001</t>
        </is>
      </c>
      <c r="H1237" t="inlineStr">
        <is>
          <t>Bern</t>
        </is>
      </c>
      <c r="I1237" t="inlineStr">
        <is>
          <t>CH</t>
        </is>
      </c>
      <c r="J1237" t="inlineStr">
        <is>
          <t>SGMMNS_M29</t>
        </is>
      </c>
      <c r="K1237" t="inlineStr">
        <is>
          <t>33 80 4505 946-0</t>
        </is>
      </c>
      <c r="L1237" t="inlineStr">
        <is>
          <t>2024-0024</t>
        </is>
      </c>
      <c r="M1237" s="6" t="n">
        <v>45567</v>
      </c>
      <c r="N1237" s="6" t="n">
        <v>46387</v>
      </c>
      <c r="O1237" t="n">
        <v>23.5</v>
      </c>
    </row>
    <row r="1238" hidden="1" s="287">
      <c r="A1238" t="inlineStr">
        <is>
          <t>V100049</t>
        </is>
      </c>
      <c r="B1238" t="n">
        <v>115</v>
      </c>
      <c r="C1238" t="n">
        <v>50</v>
      </c>
      <c r="D1238" t="inlineStr">
        <is>
          <t>Grain Logistic Sp.z.o.o.</t>
        </is>
      </c>
      <c r="E1238" t="inlineStr">
        <is>
          <t>100765</t>
        </is>
      </c>
      <c r="F1238" t="inlineStr">
        <is>
          <t>ul. Nowogrodzka 31/413</t>
        </is>
      </c>
      <c r="G1238" t="inlineStr">
        <is>
          <t>00-511</t>
        </is>
      </c>
      <c r="H1238" t="inlineStr">
        <is>
          <t>Warszawa</t>
        </is>
      </c>
      <c r="I1238" t="inlineStr">
        <is>
          <t>PL</t>
        </is>
      </c>
      <c r="J1238" t="inlineStr">
        <is>
          <t>SGNSS_M42</t>
        </is>
      </c>
      <c r="K1238" t="inlineStr">
        <is>
          <t>33 80 4552 750-8</t>
        </is>
      </c>
      <c r="L1238" t="inlineStr">
        <is>
          <t>2023-0035</t>
        </is>
      </c>
      <c r="M1238" s="6" t="n">
        <v>45665</v>
      </c>
      <c r="N1238" s="6" t="n">
        <v>46081</v>
      </c>
      <c r="O1238" t="n">
        <v>19.5</v>
      </c>
    </row>
    <row r="1239" hidden="1" s="287">
      <c r="A1239" t="inlineStr">
        <is>
          <t>V200046</t>
        </is>
      </c>
      <c r="B1239" t="n">
        <v>17</v>
      </c>
      <c r="C1239" t="n">
        <v>50</v>
      </c>
      <c r="D1239" t="inlineStr">
        <is>
          <t>Pimk Rail PLS</t>
        </is>
      </c>
      <c r="E1239" t="inlineStr">
        <is>
          <t>100478</t>
        </is>
      </c>
      <c r="F1239" t="inlineStr">
        <is>
          <t>Rogoshko shousse 36</t>
        </is>
      </c>
      <c r="G1239" t="inlineStr">
        <is>
          <t>4003</t>
        </is>
      </c>
      <c r="H1239" t="inlineStr">
        <is>
          <t>Plovdiv</t>
        </is>
      </c>
      <c r="I1239" t="inlineStr">
        <is>
          <t>BG</t>
        </is>
      </c>
      <c r="J1239" t="inlineStr">
        <is>
          <t>SGGRSS_M20</t>
        </is>
      </c>
      <c r="K1239" t="inlineStr">
        <is>
          <t>33 80 4960 326-3</t>
        </is>
      </c>
      <c r="L1239" t="inlineStr">
        <is>
          <t>2024-0034</t>
        </is>
      </c>
      <c r="M1239" s="6" t="n">
        <v>45625</v>
      </c>
      <c r="N1239" s="6" t="n">
        <v>46203</v>
      </c>
      <c r="O1239" t="n">
        <v>25.03</v>
      </c>
    </row>
    <row r="1240" hidden="1" s="287">
      <c r="A1240" t="inlineStr">
        <is>
          <t>V200048</t>
        </is>
      </c>
      <c r="B1240" t="n">
        <v>11</v>
      </c>
      <c r="C1240" t="n">
        <v>50</v>
      </c>
      <c r="D1240" t="inlineStr">
        <is>
          <t>Captrain Polska Sp.z.o.o.</t>
        </is>
      </c>
      <c r="E1240" t="inlineStr">
        <is>
          <t>100024</t>
        </is>
      </c>
      <c r="F1240" t="inlineStr">
        <is>
          <t>ul. Powstancow Slaskich 7a</t>
        </is>
      </c>
      <c r="G1240" t="inlineStr">
        <is>
          <t>53-332</t>
        </is>
      </c>
      <c r="H1240" t="inlineStr">
        <is>
          <t>Wroclaw</t>
        </is>
      </c>
      <c r="I1240" t="inlineStr">
        <is>
          <t>PL</t>
        </is>
      </c>
      <c r="J1240" t="inlineStr">
        <is>
          <t>SGNS_M13</t>
        </is>
      </c>
      <c r="K1240" t="inlineStr">
        <is>
          <t>37 80 4564 815-1</t>
        </is>
      </c>
      <c r="L1240" t="inlineStr">
        <is>
          <t>2024-0035</t>
        </is>
      </c>
      <c r="M1240" s="6" t="n">
        <v>45689</v>
      </c>
      <c r="N1240" s="6" t="n">
        <v>46387</v>
      </c>
      <c r="O1240" t="n">
        <v>17.95</v>
      </c>
    </row>
    <row r="1241" hidden="1" s="287">
      <c r="A1241" t="inlineStr">
        <is>
          <t>V200049</t>
        </is>
      </c>
      <c r="B1241" t="n">
        <v>19</v>
      </c>
      <c r="C1241" t="n">
        <v>50</v>
      </c>
      <c r="D1241" t="inlineStr">
        <is>
          <t>PCC Intermodal S.A.</t>
        </is>
      </c>
      <c r="E1241" t="inlineStr">
        <is>
          <t>100761</t>
        </is>
      </c>
      <c r="F1241" t="inlineStr">
        <is>
          <t>ul Hutnicza 16</t>
        </is>
      </c>
      <c r="G1241" t="inlineStr">
        <is>
          <t>81-061</t>
        </is>
      </c>
      <c r="H1241" t="inlineStr">
        <is>
          <t>Gdynia</t>
        </is>
      </c>
      <c r="I1241" t="inlineStr">
        <is>
          <t>PL</t>
        </is>
      </c>
      <c r="J1241" t="inlineStr">
        <is>
          <t>SGGMRS_M5</t>
        </is>
      </c>
      <c r="K1241" t="inlineStr">
        <is>
          <t>37 80 4953 397-9</t>
        </is>
      </c>
      <c r="L1241" t="inlineStr">
        <is>
          <t>2024-0040</t>
        </is>
      </c>
      <c r="M1241" s="6" t="n">
        <v>45677</v>
      </c>
      <c r="N1241" s="6" t="n">
        <v>47867</v>
      </c>
      <c r="O1241" t="n">
        <v>30</v>
      </c>
    </row>
    <row r="1242" hidden="1" s="287">
      <c r="A1242" t="inlineStr">
        <is>
          <t>V300065</t>
        </is>
      </c>
      <c r="B1242" t="n">
        <v>14</v>
      </c>
      <c r="C1242" t="n">
        <v>50</v>
      </c>
      <c r="D1242" t="inlineStr">
        <is>
          <t>Martin Tolksdorf Logistics GmbH</t>
        </is>
      </c>
      <c r="E1242" t="inlineStr">
        <is>
          <t>100787</t>
        </is>
      </c>
      <c r="F1242" t="inlineStr">
        <is>
          <t>Bahnhofstrasse 47</t>
        </is>
      </c>
      <c r="G1242" t="inlineStr">
        <is>
          <t>65611</t>
        </is>
      </c>
      <c r="H1242" t="inlineStr">
        <is>
          <t>Brechen</t>
        </is>
      </c>
      <c r="I1242" t="inlineStr">
        <is>
          <t>DE</t>
        </is>
      </c>
      <c r="J1242" t="inlineStr">
        <is>
          <t>SGGRSS_M2</t>
        </is>
      </c>
      <c r="K1242" t="inlineStr">
        <is>
          <t>37 80 4980 786-0</t>
        </is>
      </c>
      <c r="L1242" t="inlineStr">
        <is>
          <t>2025-0003</t>
        </is>
      </c>
      <c r="M1242" s="6" t="n">
        <v>45709</v>
      </c>
      <c r="N1242" s="6" t="n">
        <v>46315</v>
      </c>
      <c r="O1242" t="n">
        <v>31.5</v>
      </c>
    </row>
    <row r="1243" hidden="1" s="287">
      <c r="A1243" t="inlineStr">
        <is>
          <t>V300067</t>
        </is>
      </c>
      <c r="B1243" t="n">
        <v>15</v>
      </c>
      <c r="C1243" t="n">
        <v>50</v>
      </c>
      <c r="D1243" t="inlineStr">
        <is>
          <t>Mindener Kreisbahnen GmbH</t>
        </is>
      </c>
      <c r="E1243" t="inlineStr">
        <is>
          <t>100038</t>
        </is>
      </c>
      <c r="F1243" t="inlineStr">
        <is>
          <t>Karlstrasse 48</t>
        </is>
      </c>
      <c r="G1243" t="inlineStr">
        <is>
          <t>32423</t>
        </is>
      </c>
      <c r="H1243" t="inlineStr">
        <is>
          <t>Minden</t>
        </is>
      </c>
      <c r="I1243" t="inlineStr">
        <is>
          <t>DE</t>
        </is>
      </c>
      <c r="J1243" t="inlineStr">
        <is>
          <t>SGGRS_M19</t>
        </is>
      </c>
      <c r="K1243" t="inlineStr">
        <is>
          <t>35 80 4950 151-5</t>
        </is>
      </c>
      <c r="L1243" t="inlineStr">
        <is>
          <t>2025-0002</t>
        </is>
      </c>
      <c r="M1243" s="6" t="n">
        <v>45727</v>
      </c>
      <c r="N1243" s="6" t="n">
        <v>46095</v>
      </c>
      <c r="O1243" t="n">
        <v>27.79</v>
      </c>
    </row>
    <row r="1244" hidden="1" s="287">
      <c r="A1244" t="inlineStr">
        <is>
          <t>V200051</t>
        </is>
      </c>
      <c r="B1244" t="n">
        <v>19</v>
      </c>
      <c r="C1244" t="n">
        <v>50</v>
      </c>
      <c r="D1244" t="inlineStr">
        <is>
          <t>Grampet Rail d.o.o.</t>
        </is>
      </c>
      <c r="E1244" t="inlineStr">
        <is>
          <t>100789</t>
        </is>
      </c>
      <c r="F1244" t="inlineStr">
        <is>
          <t>Koturaska 49</t>
        </is>
      </c>
      <c r="G1244" t="inlineStr">
        <is>
          <t>10000</t>
        </is>
      </c>
      <c r="H1244" t="inlineStr">
        <is>
          <t>Zagreb</t>
        </is>
      </c>
      <c r="I1244" t="inlineStr">
        <is>
          <t>HR</t>
        </is>
      </c>
      <c r="J1244" t="inlineStr">
        <is>
          <t>SGGRSS_M2</t>
        </is>
      </c>
      <c r="K1244" t="inlineStr">
        <is>
          <t>37 80 4980 837-1</t>
        </is>
      </c>
      <c r="L1244" t="inlineStr">
        <is>
          <t>2025-0006</t>
        </is>
      </c>
      <c r="M1244" s="6" t="n">
        <v>45744</v>
      </c>
      <c r="N1244" s="6" t="n">
        <v>46473</v>
      </c>
      <c r="O1244" t="n">
        <v>20.18</v>
      </c>
    </row>
    <row r="1245" hidden="1" s="287">
      <c r="A1245" t="inlineStr">
        <is>
          <t>V400010</t>
        </is>
      </c>
      <c r="B1245" t="n">
        <v>16</v>
      </c>
      <c r="C1245" t="n">
        <v>50</v>
      </c>
      <c r="D1245" t="inlineStr">
        <is>
          <t>DB Cargo AG</t>
        </is>
      </c>
      <c r="E1245" t="inlineStr">
        <is>
          <t>100000</t>
        </is>
      </c>
      <c r="F1245" t="inlineStr">
        <is>
          <t>Rheinstrasse 2</t>
        </is>
      </c>
      <c r="G1245" t="inlineStr">
        <is>
          <t>55116</t>
        </is>
      </c>
      <c r="H1245" t="inlineStr">
        <is>
          <t>Mainz</t>
        </is>
      </c>
      <c r="I1245" t="inlineStr">
        <is>
          <t>DE</t>
        </is>
      </c>
      <c r="J1245" t="inlineStr">
        <is>
          <t>SGGRSS_M2</t>
        </is>
      </c>
      <c r="K1245" t="inlineStr">
        <is>
          <t>37 80 4980 674-8</t>
        </is>
      </c>
      <c r="L1245" t="inlineStr">
        <is>
          <t>2021-2420</t>
        </is>
      </c>
      <c r="M1245" s="6" t="n">
        <v>45891</v>
      </c>
      <c r="N1245" s="6" t="n">
        <v>47330</v>
      </c>
      <c r="O1245" t="n">
        <v>26.23</v>
      </c>
    </row>
    <row r="1246" hidden="1" s="287">
      <c r="A1246" t="inlineStr">
        <is>
          <t>V100061</t>
        </is>
      </c>
      <c r="B1246" t="n">
        <v>39</v>
      </c>
      <c r="C1246" t="n">
        <v>20</v>
      </c>
      <c r="D1246" t="inlineStr">
        <is>
          <t>Rail Cargo Austria AG</t>
        </is>
      </c>
      <c r="E1246" t="inlineStr">
        <is>
          <t>100020</t>
        </is>
      </c>
      <c r="F1246" t="inlineStr">
        <is>
          <t>Am Hauptbahnhof 2</t>
        </is>
      </c>
      <c r="G1246" t="inlineStr">
        <is>
          <t>1100</t>
        </is>
      </c>
      <c r="H1246" t="inlineStr">
        <is>
          <t>Wien</t>
        </is>
      </c>
      <c r="I1246" t="inlineStr">
        <is>
          <t>AT</t>
        </is>
      </c>
      <c r="J1246" t="inlineStr">
        <is>
          <t>EANOS_95</t>
        </is>
      </c>
      <c r="K1246" t="inlineStr"/>
      <c r="L1246" t="inlineStr">
        <is>
          <t>2025-0008</t>
        </is>
      </c>
      <c r="M1246" s="6" t="n">
        <v>46136</v>
      </c>
      <c r="N1246" s="6" t="n">
        <v>50518</v>
      </c>
      <c r="O1246" t="n">
        <v>26</v>
      </c>
    </row>
    <row r="1247" hidden="1" s="287">
      <c r="A1247" t="inlineStr">
        <is>
          <t>V200003</t>
        </is>
      </c>
      <c r="B1247" t="n">
        <v>69</v>
      </c>
      <c r="C1247" t="n">
        <v>50</v>
      </c>
      <c r="D1247" t="inlineStr">
        <is>
          <t>RTB Cargo Netherlands B.V.</t>
        </is>
      </c>
      <c r="E1247" t="inlineStr">
        <is>
          <t>100002</t>
        </is>
      </c>
      <c r="F1247" t="inlineStr">
        <is>
          <t>Albert-Plesmanweg 57</t>
        </is>
      </c>
      <c r="G1247" t="inlineStr">
        <is>
          <t>3088GB</t>
        </is>
      </c>
      <c r="H1247" t="inlineStr">
        <is>
          <t>Rotterdam</t>
        </is>
      </c>
      <c r="I1247" t="inlineStr">
        <is>
          <t>NL</t>
        </is>
      </c>
      <c r="J1247" t="inlineStr">
        <is>
          <t>SGGRSS_M2</t>
        </is>
      </c>
      <c r="K1247" t="inlineStr">
        <is>
          <t>37 80 4960 925-8</t>
        </is>
      </c>
      <c r="L1247" t="inlineStr">
        <is>
          <t>2020-0001</t>
        </is>
      </c>
      <c r="M1247" s="6" t="n">
        <v>45748</v>
      </c>
      <c r="N1247" s="6" t="n">
        <v>46081</v>
      </c>
      <c r="O1247" t="n">
        <v>32</v>
      </c>
    </row>
    <row r="1248" hidden="1" s="287">
      <c r="A1248" t="inlineStr">
        <is>
          <t>V100062</t>
        </is>
      </c>
      <c r="B1248" t="n">
        <v>39</v>
      </c>
      <c r="C1248" t="n">
        <v>20</v>
      </c>
      <c r="D1248" t="inlineStr">
        <is>
          <t>Rail Cargo Austria AG</t>
        </is>
      </c>
      <c r="E1248" t="inlineStr">
        <is>
          <t>100020</t>
        </is>
      </c>
      <c r="F1248" t="inlineStr">
        <is>
          <t>Am Hauptbahnhof 2</t>
        </is>
      </c>
      <c r="G1248" t="inlineStr">
        <is>
          <t>1100</t>
        </is>
      </c>
      <c r="H1248" t="inlineStr">
        <is>
          <t>Wien</t>
        </is>
      </c>
      <c r="I1248" t="inlineStr">
        <is>
          <t>AT</t>
        </is>
      </c>
      <c r="J1248" t="inlineStr">
        <is>
          <t>SGGMRRSS_2X60</t>
        </is>
      </c>
      <c r="K1248" t="inlineStr"/>
      <c r="L1248" t="inlineStr">
        <is>
          <t>2025-0010</t>
        </is>
      </c>
      <c r="M1248" s="6" t="n">
        <v>46090</v>
      </c>
      <c r="N1248" s="6" t="n">
        <v>47038</v>
      </c>
      <c r="O1248" t="n">
        <v>37.85</v>
      </c>
    </row>
    <row r="1249" hidden="1" s="287">
      <c r="A1249" t="inlineStr">
        <is>
          <t>V300068</t>
        </is>
      </c>
      <c r="B1249" t="n">
        <v>19</v>
      </c>
      <c r="C1249" t="n">
        <v>50</v>
      </c>
      <c r="D1249" t="inlineStr">
        <is>
          <t>G.T.S.General Transport Services SpA</t>
        </is>
      </c>
      <c r="E1249" t="inlineStr">
        <is>
          <t>100012</t>
        </is>
      </c>
      <c r="F1249" t="inlineStr">
        <is>
          <t>Via Sasha Muciaccia 15</t>
        </is>
      </c>
      <c r="G1249" t="inlineStr">
        <is>
          <t>70132</t>
        </is>
      </c>
      <c r="H1249" t="inlineStr">
        <is>
          <t>Bari</t>
        </is>
      </c>
      <c r="I1249" t="inlineStr">
        <is>
          <t>IT</t>
        </is>
      </c>
      <c r="J1249" t="inlineStr">
        <is>
          <t>SDGGMRS_M7</t>
        </is>
      </c>
      <c r="K1249" t="inlineStr">
        <is>
          <t>37 80 4993 235-3</t>
        </is>
      </c>
      <c r="L1249" t="inlineStr">
        <is>
          <t>2025-0013</t>
        </is>
      </c>
      <c r="M1249" s="6" t="n">
        <v>45962</v>
      </c>
      <c r="N1249" s="6" t="n">
        <v>46691</v>
      </c>
      <c r="O1249" t="n">
        <v>45</v>
      </c>
    </row>
    <row r="1250" hidden="1" s="287">
      <c r="A1250" t="inlineStr">
        <is>
          <t>V200019</t>
        </is>
      </c>
      <c r="B1250" t="n">
        <v>42</v>
      </c>
      <c r="C1250" t="n">
        <v>50</v>
      </c>
      <c r="D1250" t="inlineStr">
        <is>
          <t>SBB Cargo AG</t>
        </is>
      </c>
      <c r="E1250" t="inlineStr">
        <is>
          <t>100022</t>
        </is>
      </c>
      <c r="F1250" t="inlineStr">
        <is>
          <t>Bahnhofstrasse 12</t>
        </is>
      </c>
      <c r="G1250" t="inlineStr">
        <is>
          <t>4600</t>
        </is>
      </c>
      <c r="H1250" t="inlineStr">
        <is>
          <t>Olten</t>
        </is>
      </c>
      <c r="I1250" t="inlineStr">
        <is>
          <t>CH</t>
        </is>
      </c>
      <c r="J1250" t="inlineStr">
        <is>
          <t>SGNS_M9</t>
        </is>
      </c>
      <c r="K1250" t="inlineStr">
        <is>
          <t>37 80 4564 448-1</t>
        </is>
      </c>
      <c r="L1250" t="inlineStr">
        <is>
          <t>2021-0032</t>
        </is>
      </c>
      <c r="M1250" s="6" t="n">
        <v>44750</v>
      </c>
      <c r="N1250" s="6" t="n">
        <v>46934</v>
      </c>
      <c r="O1250" t="n">
        <v>18.1</v>
      </c>
    </row>
    <row r="1251" hidden="1" s="287">
      <c r="A1251" t="inlineStr">
        <is>
          <t>V720004</t>
        </is>
      </c>
      <c r="B1251" t="n">
        <v>14</v>
      </c>
      <c r="C1251" t="n">
        <v>50</v>
      </c>
      <c r="D1251" t="inlineStr">
        <is>
          <t>Necoss GmbH</t>
        </is>
      </c>
      <c r="E1251" t="inlineStr">
        <is>
          <t>100014</t>
        </is>
      </c>
      <c r="F1251" t="inlineStr">
        <is>
          <t>Bahnhofplatz 42</t>
        </is>
      </c>
      <c r="G1251" t="inlineStr">
        <is>
          <t>28195</t>
        </is>
      </c>
      <c r="H1251" t="inlineStr">
        <is>
          <t>Bremen</t>
        </is>
      </c>
      <c r="I1251" t="inlineStr">
        <is>
          <t>DE</t>
        </is>
      </c>
      <c r="J1251" t="inlineStr">
        <is>
          <t>SGGRS_M19</t>
        </is>
      </c>
      <c r="K1251" t="inlineStr">
        <is>
          <t>35 80 4950 161-4</t>
        </is>
      </c>
      <c r="L1251" t="inlineStr">
        <is>
          <t>2025-0025</t>
        </is>
      </c>
      <c r="M1251" s="6" t="n">
        <v>46023</v>
      </c>
      <c r="N1251" s="6" t="n">
        <v>46387</v>
      </c>
      <c r="O1251" t="n">
        <v>26.75</v>
      </c>
    </row>
    <row r="1252" hidden="1" s="287">
      <c r="A1252" t="inlineStr">
        <is>
          <t>V200055</t>
        </is>
      </c>
      <c r="B1252" t="n">
        <v>16</v>
      </c>
      <c r="C1252" t="n">
        <v>50</v>
      </c>
      <c r="D1252" t="inlineStr">
        <is>
          <t>zigsXpress GmbH</t>
        </is>
      </c>
      <c r="E1252" t="inlineStr">
        <is>
          <t>100008</t>
        </is>
      </c>
      <c r="F1252" t="inlineStr">
        <is>
          <t>Afrikastrasse 3</t>
        </is>
      </c>
      <c r="G1252" t="inlineStr">
        <is>
          <t>20457</t>
        </is>
      </c>
      <c r="H1252" t="inlineStr">
        <is>
          <t>Hamburg</t>
        </is>
      </c>
      <c r="I1252" t="inlineStr">
        <is>
          <t>DE</t>
        </is>
      </c>
      <c r="J1252" t="inlineStr">
        <is>
          <t>SGGRSS_M2</t>
        </is>
      </c>
      <c r="K1252" t="inlineStr">
        <is>
          <t>37 80 4960 935-7</t>
        </is>
      </c>
      <c r="L1252" t="inlineStr">
        <is>
          <t>2025-0028</t>
        </is>
      </c>
      <c r="M1252" s="6" t="n">
        <v>45974</v>
      </c>
      <c r="N1252" s="6" t="n">
        <v>46752</v>
      </c>
      <c r="O1252" t="n">
        <v>23.35</v>
      </c>
    </row>
    <row r="1253" hidden="1" s="287">
      <c r="A1253" t="inlineStr">
        <is>
          <t>V720005</t>
        </is>
      </c>
      <c r="B1253" t="n">
        <v>39</v>
      </c>
      <c r="C1253" t="n">
        <v>20</v>
      </c>
      <c r="D1253" t="inlineStr">
        <is>
          <t>LAUDE Smart Intermodal S.A.</t>
        </is>
      </c>
      <c r="E1253" t="inlineStr">
        <is>
          <t>100026</t>
        </is>
      </c>
      <c r="F1253" t="inlineStr">
        <is>
          <t>ul. Wroclawska 131</t>
        </is>
      </c>
      <c r="G1253" t="inlineStr">
        <is>
          <t>87-100</t>
        </is>
      </c>
      <c r="H1253" t="inlineStr">
        <is>
          <t>Torun</t>
        </is>
      </c>
      <c r="I1253" t="inlineStr">
        <is>
          <t>PL</t>
        </is>
      </c>
      <c r="J1253" t="inlineStr">
        <is>
          <t>SDGGMRS_DTW</t>
        </is>
      </c>
      <c r="K1253" t="inlineStr"/>
      <c r="L1253" t="inlineStr">
        <is>
          <t>2025-0031</t>
        </is>
      </c>
      <c r="M1253" s="6" t="n">
        <v>45992</v>
      </c>
      <c r="N1253" s="6" t="n">
        <v>46387</v>
      </c>
      <c r="O1253" t="n">
        <v>49.25</v>
      </c>
    </row>
    <row r="1254" hidden="1" s="287">
      <c r="A1254" t="inlineStr">
        <is>
          <t>V730008</t>
        </is>
      </c>
      <c r="B1254" t="n">
        <v>39</v>
      </c>
      <c r="C1254" t="n">
        <v>20</v>
      </c>
      <c r="D1254" t="inlineStr">
        <is>
          <t>Martin Tolksdorf Logistics GmbH</t>
        </is>
      </c>
      <c r="E1254" t="inlineStr">
        <is>
          <t>100787</t>
        </is>
      </c>
      <c r="F1254" t="inlineStr">
        <is>
          <t>Bahnhofstrasse 47</t>
        </is>
      </c>
      <c r="G1254" t="inlineStr">
        <is>
          <t>65611</t>
        </is>
      </c>
      <c r="H1254" t="inlineStr">
        <is>
          <t>Brechen</t>
        </is>
      </c>
      <c r="I1254" t="inlineStr">
        <is>
          <t>DE</t>
        </is>
      </c>
      <c r="J1254" t="inlineStr">
        <is>
          <t>SDGGMRS_DTW</t>
        </is>
      </c>
      <c r="K1254" t="inlineStr"/>
      <c r="L1254" t="inlineStr">
        <is>
          <t>2025-0034</t>
        </is>
      </c>
      <c r="M1254" s="6" t="n">
        <v>45992</v>
      </c>
      <c r="N1254" s="6" t="n">
        <v>46387</v>
      </c>
      <c r="O1254" t="n">
        <v>62.85</v>
      </c>
    </row>
    <row r="1255" hidden="1" s="287">
      <c r="A1255" t="inlineStr">
        <is>
          <t>V200056</t>
        </is>
      </c>
      <c r="B1255" t="n">
        <v>8</v>
      </c>
      <c r="C1255" t="n">
        <v>50</v>
      </c>
      <c r="D1255" t="inlineStr">
        <is>
          <t>WRS Widmer Rail Services AG</t>
        </is>
      </c>
      <c r="E1255" t="inlineStr">
        <is>
          <t>100796</t>
        </is>
      </c>
      <c r="F1255" t="inlineStr">
        <is>
          <t>Emmetterstrasse 3</t>
        </is>
      </c>
      <c r="G1255" t="inlineStr">
        <is>
          <t>6375</t>
        </is>
      </c>
      <c r="H1255" t="inlineStr">
        <is>
          <t>Beckenried</t>
        </is>
      </c>
      <c r="I1255" t="inlineStr">
        <is>
          <t>CH</t>
        </is>
      </c>
      <c r="J1255" t="inlineStr">
        <is>
          <t>SDGGMRS_M7</t>
        </is>
      </c>
      <c r="K1255" t="inlineStr">
        <is>
          <t>37 80 4993 260-1</t>
        </is>
      </c>
      <c r="L1255" t="inlineStr">
        <is>
          <t>2025-0036</t>
        </is>
      </c>
      <c r="M1255" s="6" t="n">
        <v>46013</v>
      </c>
      <c r="N1255" s="6" t="n">
        <v>47118</v>
      </c>
      <c r="O1255" t="n">
        <v>49.8</v>
      </c>
    </row>
    <row r="1256" hidden="1" s="287">
      <c r="A1256" t="inlineStr">
        <is>
          <t>V730009</t>
        </is>
      </c>
      <c r="B1256" t="n">
        <v>19</v>
      </c>
      <c r="C1256" t="n">
        <v>50</v>
      </c>
      <c r="D1256" t="inlineStr">
        <is>
          <t>NAVILAND CARGO SAS</t>
        </is>
      </c>
      <c r="E1256" t="inlineStr">
        <is>
          <t>100432</t>
        </is>
      </c>
      <c r="F1256" t="inlineStr">
        <is>
          <t>26 Quai Charles Pasqua</t>
        </is>
      </c>
      <c r="G1256" t="inlineStr">
        <is>
          <t>92300</t>
        </is>
      </c>
      <c r="H1256" t="inlineStr">
        <is>
          <t>Levallois-Perret</t>
        </is>
      </c>
      <c r="I1256" t="inlineStr">
        <is>
          <t>FR</t>
        </is>
      </c>
      <c r="J1256" t="inlineStr">
        <is>
          <t>SGGRSS_M2</t>
        </is>
      </c>
      <c r="K1256" t="inlineStr">
        <is>
          <t>37 80 4980 612-8</t>
        </is>
      </c>
      <c r="L1256" t="inlineStr">
        <is>
          <t>2025-0030</t>
        </is>
      </c>
      <c r="M1256" s="6" t="n">
        <v>45992</v>
      </c>
      <c r="N1256" s="6" t="n">
        <v>46721</v>
      </c>
      <c r="O1256" t="n">
        <v>20.5</v>
      </c>
    </row>
    <row r="1257" hidden="1" s="287">
      <c r="A1257" t="inlineStr">
        <is>
          <t>V200058</t>
        </is>
      </c>
      <c r="B1257" t="n">
        <v>13</v>
      </c>
      <c r="C1257" t="n">
        <v>50</v>
      </c>
      <c r="D1257" t="inlineStr">
        <is>
          <t>LION Logistics GmbH</t>
        </is>
      </c>
      <c r="E1257" t="inlineStr">
        <is>
          <t>100029</t>
        </is>
      </c>
      <c r="F1257" t="inlineStr">
        <is>
          <t>Holunderweg 1</t>
        </is>
      </c>
      <c r="G1257" t="inlineStr">
        <is>
          <t>03149</t>
        </is>
      </c>
      <c r="H1257" t="inlineStr">
        <is>
          <t>Forst</t>
        </is>
      </c>
      <c r="I1257" t="inlineStr">
        <is>
          <t>DE</t>
        </is>
      </c>
      <c r="J1257" t="inlineStr">
        <is>
          <t>SGGNS_M11</t>
        </is>
      </c>
      <c r="K1257" t="inlineStr">
        <is>
          <t>37 80 4561 354-4</t>
        </is>
      </c>
      <c r="L1257" t="inlineStr">
        <is>
          <t>2022-0004</t>
        </is>
      </c>
      <c r="M1257" s="6" t="n">
        <v>44743</v>
      </c>
      <c r="N1257" s="6" t="n">
        <v>46295</v>
      </c>
      <c r="O1257" t="n">
        <v>24.55</v>
      </c>
    </row>
    <row r="1258" hidden="1" s="287">
      <c r="A1258" t="inlineStr">
        <is>
          <t>V200059</t>
        </is>
      </c>
      <c r="B1258" t="n">
        <v>17</v>
      </c>
      <c r="C1258" t="n">
        <v>50</v>
      </c>
      <c r="D1258" t="inlineStr">
        <is>
          <t>LION Logistics GmbH</t>
        </is>
      </c>
      <c r="E1258" t="inlineStr">
        <is>
          <t>100029</t>
        </is>
      </c>
      <c r="F1258" t="inlineStr">
        <is>
          <t>Holunderweg 1</t>
        </is>
      </c>
      <c r="G1258" t="inlineStr">
        <is>
          <t>03149</t>
        </is>
      </c>
      <c r="H1258" t="inlineStr">
        <is>
          <t>Forst</t>
        </is>
      </c>
      <c r="I1258" t="inlineStr">
        <is>
          <t>DE</t>
        </is>
      </c>
      <c r="J1258" t="inlineStr">
        <is>
          <t>SGGNS_M11</t>
        </is>
      </c>
      <c r="K1258" t="inlineStr">
        <is>
          <t>37 80 4561 384-1</t>
        </is>
      </c>
      <c r="L1258" t="inlineStr">
        <is>
          <t>2022-0021</t>
        </is>
      </c>
      <c r="M1258" s="6" t="n">
        <v>44835</v>
      </c>
      <c r="N1258" s="6" t="n">
        <v>46477</v>
      </c>
      <c r="O1258" t="n">
        <v>26.55</v>
      </c>
    </row>
    <row r="1259" hidden="1" s="287">
      <c r="A1259" t="inlineStr">
        <is>
          <t>V300089</t>
        </is>
      </c>
      <c r="B1259" t="n">
        <v>39</v>
      </c>
      <c r="C1259" t="n">
        <v>20</v>
      </c>
      <c r="D1259" t="inlineStr">
        <is>
          <t>Kombiverkehr GmbH und Co. KG</t>
        </is>
      </c>
      <c r="E1259" t="inlineStr">
        <is>
          <t>100332</t>
        </is>
      </c>
      <c r="F1259" t="inlineStr">
        <is>
          <t>Zum Laurenburger Hof 76</t>
        </is>
      </c>
      <c r="G1259" t="inlineStr">
        <is>
          <t>60594</t>
        </is>
      </c>
      <c r="H1259" t="inlineStr">
        <is>
          <t>Frankfurt am Main</t>
        </is>
      </c>
      <c r="I1259" t="inlineStr">
        <is>
          <t>DE</t>
        </is>
      </c>
      <c r="J1259" t="inlineStr">
        <is>
          <t>SGNS_60</t>
        </is>
      </c>
      <c r="K1259" t="inlineStr"/>
      <c r="L1259" t="inlineStr">
        <is>
          <t>2025-0038</t>
        </is>
      </c>
      <c r="M1259" s="6" t="n">
        <v>46143</v>
      </c>
      <c r="N1259" s="6" t="n">
        <v>46873</v>
      </c>
      <c r="O1259" t="n">
        <v>23.64</v>
      </c>
    </row>
    <row r="1260" hidden="1" s="287">
      <c r="A1260" t="inlineStr">
        <is>
          <t>V300090</t>
        </is>
      </c>
      <c r="B1260" t="n">
        <v>4</v>
      </c>
      <c r="C1260" t="n">
        <v>50</v>
      </c>
      <c r="D1260" t="inlineStr">
        <is>
          <t>STORK Cargo GmbH</t>
        </is>
      </c>
      <c r="E1260" t="inlineStr">
        <is>
          <t>100792</t>
        </is>
      </c>
      <c r="F1260" t="inlineStr">
        <is>
          <t>Parchauer Strasse 3</t>
        </is>
      </c>
      <c r="G1260" t="inlineStr">
        <is>
          <t>39126</t>
        </is>
      </c>
      <c r="H1260" t="inlineStr">
        <is>
          <t>Magdeburg</t>
        </is>
      </c>
      <c r="I1260" t="inlineStr">
        <is>
          <t>DE</t>
        </is>
      </c>
      <c r="J1260" t="inlineStr">
        <is>
          <t>SGMMNS_M17</t>
        </is>
      </c>
      <c r="K1260" t="inlineStr">
        <is>
          <t>33 80 4505 488-3</t>
        </is>
      </c>
      <c r="L1260" t="inlineStr">
        <is>
          <t>2025-0020</t>
        </is>
      </c>
      <c r="M1260" s="6" t="n">
        <v>46023</v>
      </c>
      <c r="N1260" s="6" t="n">
        <v>48213</v>
      </c>
      <c r="O1260" t="n">
        <v>21.9</v>
      </c>
    </row>
    <row r="1261" hidden="1" s="287">
      <c r="A1261" t="inlineStr">
        <is>
          <t>V300091</t>
        </is>
      </c>
      <c r="B1261" t="n">
        <v>18</v>
      </c>
      <c r="C1261" t="n">
        <v>50</v>
      </c>
      <c r="D1261" t="inlineStr">
        <is>
          <t>VA-KO Vagon Konteyner Mak. Muh.</t>
        </is>
      </c>
      <c r="E1261" t="inlineStr">
        <is>
          <t>100016</t>
        </is>
      </c>
      <c r="F1261" t="inlineStr">
        <is>
          <t>Pro.San. Tic. A.S.</t>
        </is>
      </c>
      <c r="G1261" t="inlineStr">
        <is>
          <t>06730</t>
        </is>
      </c>
      <c r="H1261" t="inlineStr">
        <is>
          <t>Beypazari/Ankara</t>
        </is>
      </c>
      <c r="I1261" t="inlineStr">
        <is>
          <t>TR</t>
        </is>
      </c>
      <c r="J1261" t="inlineStr">
        <is>
          <t>SGGMRS_M35</t>
        </is>
      </c>
      <c r="K1261" t="inlineStr">
        <is>
          <t>37 80 4953 473-8</t>
        </is>
      </c>
      <c r="L1261" t="inlineStr">
        <is>
          <t>2025-0039</t>
        </is>
      </c>
      <c r="M1261" s="6" t="n">
        <v>45949</v>
      </c>
      <c r="N1261" s="6" t="n">
        <v>46312</v>
      </c>
      <c r="O1261" t="n">
        <v>35.85</v>
      </c>
    </row>
    <row r="1262" hidden="1" s="287">
      <c r="A1262" t="inlineStr">
        <is>
          <t>V720006</t>
        </is>
      </c>
      <c r="B1262" t="n">
        <v>14</v>
      </c>
      <c r="C1262" t="n">
        <v>50</v>
      </c>
      <c r="D1262" t="inlineStr">
        <is>
          <t>RAILDOX GmbH &amp; Co. KG</t>
        </is>
      </c>
      <c r="E1262" t="inlineStr">
        <is>
          <t>100521</t>
        </is>
      </c>
      <c r="F1262" t="inlineStr">
        <is>
          <t>Zum Güterbahnhof  7</t>
        </is>
      </c>
      <c r="G1262" t="inlineStr">
        <is>
          <t>99085</t>
        </is>
      </c>
      <c r="H1262" t="inlineStr">
        <is>
          <t>Erfurt</t>
        </is>
      </c>
      <c r="I1262" t="inlineStr">
        <is>
          <t>DE</t>
        </is>
      </c>
      <c r="J1262" t="inlineStr">
        <is>
          <t>SGGRSS_M2</t>
        </is>
      </c>
      <c r="K1262" t="inlineStr">
        <is>
          <t>37 80 4980 410-7</t>
        </is>
      </c>
      <c r="L1262" t="inlineStr">
        <is>
          <t>2025-0011</t>
        </is>
      </c>
      <c r="M1262" s="6" t="n">
        <v>46023</v>
      </c>
      <c r="N1262" s="6" t="n">
        <v>46418</v>
      </c>
      <c r="O1262" t="n">
        <v>30</v>
      </c>
    </row>
    <row r="1263" hidden="1" s="287">
      <c r="A1263" t="inlineStr">
        <is>
          <t>V100066</t>
        </is>
      </c>
      <c r="B1263" t="n">
        <v>105</v>
      </c>
      <c r="C1263" t="n">
        <v>50</v>
      </c>
      <c r="D1263" t="inlineStr">
        <is>
          <t>Grenland Rail AS</t>
        </is>
      </c>
      <c r="E1263" t="inlineStr">
        <is>
          <t>100268</t>
        </is>
      </c>
      <c r="F1263" t="inlineStr">
        <is>
          <t>Nybergflata 2</t>
        </is>
      </c>
      <c r="G1263" t="inlineStr">
        <is>
          <t>3737</t>
        </is>
      </c>
      <c r="H1263" t="inlineStr">
        <is>
          <t>Skien</t>
        </is>
      </c>
      <c r="I1263" t="inlineStr">
        <is>
          <t>NO</t>
        </is>
      </c>
      <c r="J1263" t="inlineStr">
        <is>
          <t>SGNSS_M14</t>
        </is>
      </c>
      <c r="K1263" t="inlineStr">
        <is>
          <t>37 80 4565 667-5</t>
        </is>
      </c>
      <c r="L1263" t="inlineStr">
        <is>
          <t>2024-0009</t>
        </is>
      </c>
      <c r="M1263" s="6" t="n">
        <v>45625</v>
      </c>
      <c r="N1263" s="6" t="n">
        <v>47084</v>
      </c>
      <c r="O1263" t="n">
        <v>17.45</v>
      </c>
    </row>
    <row r="1264" hidden="1" s="287">
      <c r="A1264" t="inlineStr">
        <is>
          <t>V100068</t>
        </is>
      </c>
      <c r="B1264" t="n">
        <v>4</v>
      </c>
      <c r="C1264" t="n">
        <v>50</v>
      </c>
      <c r="D1264" t="inlineStr">
        <is>
          <t>LAUDE Smart Intermodal S.A.</t>
        </is>
      </c>
      <c r="E1264" t="inlineStr">
        <is>
          <t>100026</t>
        </is>
      </c>
      <c r="F1264" t="inlineStr">
        <is>
          <t>ul. Wroclawska 131</t>
        </is>
      </c>
      <c r="G1264" t="inlineStr">
        <is>
          <t>87-100</t>
        </is>
      </c>
      <c r="H1264" t="inlineStr">
        <is>
          <t>Torun</t>
        </is>
      </c>
      <c r="I1264" t="inlineStr">
        <is>
          <t>PL</t>
        </is>
      </c>
      <c r="J1264" t="inlineStr">
        <is>
          <t>SGMMNS_M29</t>
        </is>
      </c>
      <c r="K1264" t="inlineStr">
        <is>
          <t>33 80 4505 963-5</t>
        </is>
      </c>
      <c r="L1264" t="inlineStr">
        <is>
          <t>2026-0002</t>
        </is>
      </c>
      <c r="M1264" s="6" t="n">
        <v>46064</v>
      </c>
      <c r="N1264" s="6" t="n">
        <v>46428</v>
      </c>
      <c r="O1264" t="n">
        <v>16.85</v>
      </c>
    </row>
    <row r="1265" hidden="1" s="287">
      <c r="A1265" t="inlineStr">
        <is>
          <t>V100013</t>
        </is>
      </c>
      <c r="B1265" t="n">
        <v>18</v>
      </c>
      <c r="C1265" t="n">
        <v>50</v>
      </c>
      <c r="D1265" t="inlineStr">
        <is>
          <t>Rail Cargo Austria AG</t>
        </is>
      </c>
      <c r="E1265" t="inlineStr">
        <is>
          <t>100020</t>
        </is>
      </c>
      <c r="F1265" t="inlineStr">
        <is>
          <t>Am Hauptbahnhof 2</t>
        </is>
      </c>
      <c r="G1265" t="inlineStr">
        <is>
          <t>1100</t>
        </is>
      </c>
      <c r="H1265" t="inlineStr">
        <is>
          <t>Wien</t>
        </is>
      </c>
      <c r="I1265" t="inlineStr">
        <is>
          <t>AT</t>
        </is>
      </c>
      <c r="J1265" t="inlineStr">
        <is>
          <t>SDGGMRSS_M8</t>
        </is>
      </c>
      <c r="K1265" t="inlineStr">
        <is>
          <t>37 80 4956 575-7</t>
        </is>
      </c>
      <c r="L1265" t="inlineStr">
        <is>
          <t>2021-0035</t>
        </is>
      </c>
      <c r="M1265" s="6" t="n">
        <v>44501</v>
      </c>
      <c r="N1265" s="6" t="n">
        <v>46326</v>
      </c>
      <c r="O1265" t="n">
        <v>37</v>
      </c>
    </row>
    <row r="1266" hidden="1" s="287">
      <c r="A1266" t="inlineStr">
        <is>
          <t>V100016</t>
        </is>
      </c>
      <c r="B1266" t="n">
        <v>2</v>
      </c>
      <c r="C1266" t="n">
        <v>50</v>
      </c>
      <c r="D1266" t="inlineStr">
        <is>
          <t>RheinCargo GmbH &amp; Co. KG</t>
        </is>
      </c>
      <c r="E1266" t="inlineStr">
        <is>
          <t>100011</t>
        </is>
      </c>
      <c r="F1266" t="inlineStr">
        <is>
          <t>Hammer Landstrasse 3</t>
        </is>
      </c>
      <c r="G1266" t="inlineStr">
        <is>
          <t>41460</t>
        </is>
      </c>
      <c r="H1266" t="inlineStr">
        <is>
          <t>Neuss</t>
        </is>
      </c>
      <c r="I1266" t="inlineStr">
        <is>
          <t>DE</t>
        </is>
      </c>
      <c r="J1266" t="inlineStr">
        <is>
          <t>SGGNSS_M12</t>
        </is>
      </c>
      <c r="K1266" t="inlineStr">
        <is>
          <t>37 80 4694 449-2</t>
        </is>
      </c>
      <c r="L1266" t="inlineStr">
        <is>
          <t>2021-0008</t>
        </is>
      </c>
      <c r="M1266" s="6" t="n">
        <v>44562</v>
      </c>
      <c r="N1266" s="6" t="n">
        <v>46387</v>
      </c>
      <c r="O1266" t="n">
        <v>23.75</v>
      </c>
    </row>
    <row r="1267" hidden="1" s="287">
      <c r="A1267" t="inlineStr">
        <is>
          <t>V300002</t>
        </is>
      </c>
      <c r="B1267" t="n">
        <v>64</v>
      </c>
      <c r="C1267" t="n">
        <v>50</v>
      </c>
      <c r="D1267" t="inlineStr">
        <is>
          <t>Contargo Rail Services GmbH</t>
        </is>
      </c>
      <c r="E1267" t="inlineStr">
        <is>
          <t>100001</t>
        </is>
      </c>
      <c r="F1267" t="inlineStr">
        <is>
          <t>Rheinkaistrasse 2</t>
        </is>
      </c>
      <c r="G1267" t="inlineStr">
        <is>
          <t>68159</t>
        </is>
      </c>
      <c r="H1267" t="inlineStr">
        <is>
          <t>Mannheim</t>
        </is>
      </c>
      <c r="I1267" t="inlineStr">
        <is>
          <t>DE</t>
        </is>
      </c>
      <c r="J1267" t="inlineStr">
        <is>
          <t>SGNSS_M14</t>
        </is>
      </c>
      <c r="K1267" t="inlineStr">
        <is>
          <t>37 80 4565 402-7</t>
        </is>
      </c>
      <c r="L1267" t="inlineStr">
        <is>
          <t>2020-0004</t>
        </is>
      </c>
      <c r="M1267" s="6" t="n">
        <v>44512</v>
      </c>
      <c r="N1267" s="6" t="n">
        <v>46387</v>
      </c>
      <c r="O1267" t="n">
        <v>28.2</v>
      </c>
    </row>
    <row r="1268" hidden="1" s="287">
      <c r="A1268" t="inlineStr">
        <is>
          <t>V100030</t>
        </is>
      </c>
      <c r="B1268" t="n">
        <v>16</v>
      </c>
      <c r="C1268" t="n">
        <v>50</v>
      </c>
      <c r="D1268" t="inlineStr">
        <is>
          <t>Rail Cargo Austria AG</t>
        </is>
      </c>
      <c r="E1268" t="inlineStr">
        <is>
          <t>100020</t>
        </is>
      </c>
      <c r="F1268" t="inlineStr">
        <is>
          <t>Am Hauptbahnhof 2</t>
        </is>
      </c>
      <c r="G1268" t="inlineStr">
        <is>
          <t>1100</t>
        </is>
      </c>
      <c r="H1268" t="inlineStr">
        <is>
          <t>Wien</t>
        </is>
      </c>
      <c r="I1268" t="inlineStr">
        <is>
          <t>AT</t>
        </is>
      </c>
      <c r="J1268" t="inlineStr">
        <is>
          <t>SGGMRS_M5</t>
        </is>
      </c>
      <c r="K1268" t="inlineStr">
        <is>
          <t>37 80 4953 353-2</t>
        </is>
      </c>
      <c r="L1268" t="inlineStr">
        <is>
          <t>2022-0011</t>
        </is>
      </c>
      <c r="M1268" s="6" t="n">
        <v>44805</v>
      </c>
      <c r="N1268" s="6" t="n">
        <v>46203</v>
      </c>
      <c r="O1268" t="n">
        <v>23</v>
      </c>
    </row>
    <row r="1269" hidden="1" s="287">
      <c r="A1269" t="inlineStr">
        <is>
          <t>V400005</t>
        </is>
      </c>
      <c r="B1269" t="n">
        <v>18</v>
      </c>
      <c r="C1269" t="n">
        <v>50</v>
      </c>
      <c r="D1269" t="inlineStr">
        <is>
          <t>DB Cargo AG</t>
        </is>
      </c>
      <c r="E1269" t="inlineStr">
        <is>
          <t>100000</t>
        </is>
      </c>
      <c r="F1269" t="inlineStr">
        <is>
          <t>Rheinstrasse 2</t>
        </is>
      </c>
      <c r="G1269" t="inlineStr">
        <is>
          <t>55116</t>
        </is>
      </c>
      <c r="H1269" t="inlineStr">
        <is>
          <t>Mainz</t>
        </is>
      </c>
      <c r="I1269" t="inlineStr">
        <is>
          <t>DE</t>
        </is>
      </c>
      <c r="J1269" t="inlineStr">
        <is>
          <t>SGGNS_M11</t>
        </is>
      </c>
      <c r="K1269" t="inlineStr">
        <is>
          <t>37 80 4561 429-4</t>
        </is>
      </c>
      <c r="L1269" t="inlineStr">
        <is>
          <t>2021-2420</t>
        </is>
      </c>
      <c r="M1269" s="6" t="n">
        <v>44930</v>
      </c>
      <c r="N1269" s="6" t="n">
        <v>47087</v>
      </c>
      <c r="O1269" t="n">
        <v>24.4</v>
      </c>
    </row>
    <row r="1270" hidden="1" s="287">
      <c r="A1270" t="inlineStr">
        <is>
          <t>V300023</t>
        </is>
      </c>
      <c r="B1270" t="n">
        <v>19</v>
      </c>
      <c r="C1270" t="n">
        <v>50</v>
      </c>
      <c r="D1270" t="inlineStr">
        <is>
          <t>Oceanogate Italia S.r.l.</t>
        </is>
      </c>
      <c r="E1270" t="inlineStr">
        <is>
          <t>100010</t>
        </is>
      </c>
      <c r="F1270" t="inlineStr">
        <is>
          <t>Via Primo Maggio 1</t>
        </is>
      </c>
      <c r="G1270" t="inlineStr">
        <is>
          <t>20066</t>
        </is>
      </c>
      <c r="H1270" t="inlineStr">
        <is>
          <t>Melzo (MI)</t>
        </is>
      </c>
      <c r="I1270" t="inlineStr">
        <is>
          <t>IT</t>
        </is>
      </c>
      <c r="J1270" t="inlineStr">
        <is>
          <t>SDGGMRSS_M8</t>
        </is>
      </c>
      <c r="K1270" t="inlineStr">
        <is>
          <t>35 80 4956 122-0</t>
        </is>
      </c>
      <c r="L1270" t="inlineStr">
        <is>
          <t>2022-0006</t>
        </is>
      </c>
      <c r="M1270" s="6" t="n">
        <v>44945</v>
      </c>
      <c r="N1270" s="6" t="n">
        <v>46387</v>
      </c>
      <c r="O1270" t="n">
        <v>66.15000000000001</v>
      </c>
    </row>
    <row r="1271" hidden="1" s="287">
      <c r="A1271" t="inlineStr">
        <is>
          <t>V300030</t>
        </is>
      </c>
      <c r="B1271" t="n">
        <v>8</v>
      </c>
      <c r="C1271" t="n">
        <v>50</v>
      </c>
      <c r="D1271" t="inlineStr">
        <is>
          <t>EWG Rail Zrt.</t>
        </is>
      </c>
      <c r="E1271" t="inlineStr">
        <is>
          <t>100758</t>
        </is>
      </c>
      <c r="F1271" t="inlineStr">
        <is>
          <t>Váci út 76 3.em</t>
        </is>
      </c>
      <c r="G1271" t="inlineStr">
        <is>
          <t>1133</t>
        </is>
      </c>
      <c r="H1271" t="inlineStr">
        <is>
          <t>Budapest</t>
        </is>
      </c>
      <c r="I1271" t="inlineStr">
        <is>
          <t>HU</t>
        </is>
      </c>
      <c r="J1271" t="inlineStr">
        <is>
          <t>SGGNS_M11</t>
        </is>
      </c>
      <c r="K1271" t="inlineStr">
        <is>
          <t>37 80 4561 334-6</t>
        </is>
      </c>
      <c r="L1271" t="inlineStr">
        <is>
          <t>2023-0007</t>
        </is>
      </c>
      <c r="M1271" s="6" t="n">
        <v>45078</v>
      </c>
      <c r="N1271" s="6" t="n">
        <v>46905</v>
      </c>
      <c r="O1271" t="n">
        <v>23.19</v>
      </c>
    </row>
    <row r="1272" hidden="1" s="287">
      <c r="A1272" t="inlineStr">
        <is>
          <t>V300032</t>
        </is>
      </c>
      <c r="B1272" t="n">
        <v>8</v>
      </c>
      <c r="C1272" t="n">
        <v>50</v>
      </c>
      <c r="D1272" t="inlineStr">
        <is>
          <t>EWG Rail Zrt.</t>
        </is>
      </c>
      <c r="E1272" t="inlineStr">
        <is>
          <t>100758</t>
        </is>
      </c>
      <c r="F1272" t="inlineStr">
        <is>
          <t>Váci út 76 3.em</t>
        </is>
      </c>
      <c r="G1272" t="inlineStr">
        <is>
          <t>1133</t>
        </is>
      </c>
      <c r="H1272" t="inlineStr">
        <is>
          <t>Budapest</t>
        </is>
      </c>
      <c r="I1272" t="inlineStr">
        <is>
          <t>HU</t>
        </is>
      </c>
      <c r="J1272" t="inlineStr">
        <is>
          <t>SGGNSS_M12</t>
        </is>
      </c>
      <c r="K1272" t="inlineStr">
        <is>
          <t>37 80 4694 468-2</t>
        </is>
      </c>
      <c r="L1272" t="inlineStr">
        <is>
          <t>2023-0007</t>
        </is>
      </c>
      <c r="M1272" s="6" t="n">
        <v>45078</v>
      </c>
      <c r="N1272" s="6" t="n">
        <v>46905</v>
      </c>
      <c r="O1272" t="n">
        <v>23.19</v>
      </c>
    </row>
    <row r="1273" hidden="1" s="287">
      <c r="A1273" t="inlineStr">
        <is>
          <t>V200030</t>
        </is>
      </c>
      <c r="B1273" t="n">
        <v>18</v>
      </c>
      <c r="C1273" t="n">
        <v>50</v>
      </c>
      <c r="D1273" t="inlineStr">
        <is>
          <t>RTB Cargo Netherlands B.V.</t>
        </is>
      </c>
      <c r="E1273" t="inlineStr">
        <is>
          <t>100002</t>
        </is>
      </c>
      <c r="F1273" t="inlineStr">
        <is>
          <t>Albert-Plesmanweg 57</t>
        </is>
      </c>
      <c r="G1273" t="inlineStr">
        <is>
          <t>3088GB</t>
        </is>
      </c>
      <c r="H1273" t="inlineStr">
        <is>
          <t>Rotterdam</t>
        </is>
      </c>
      <c r="I1273" t="inlineStr">
        <is>
          <t>NL</t>
        </is>
      </c>
      <c r="J1273" t="inlineStr">
        <is>
          <t>SGGRSS_M20</t>
        </is>
      </c>
      <c r="K1273" t="inlineStr">
        <is>
          <t>33 80 4960 281-0</t>
        </is>
      </c>
      <c r="L1273" t="inlineStr">
        <is>
          <t>2023-0023</t>
        </is>
      </c>
      <c r="M1273" s="6" t="n">
        <v>45176</v>
      </c>
      <c r="N1273" s="6" t="n">
        <v>46081</v>
      </c>
      <c r="O1273" t="n">
        <v>34.5</v>
      </c>
    </row>
    <row r="1274" hidden="1" s="287">
      <c r="A1274" t="inlineStr">
        <is>
          <t>V200031</t>
        </is>
      </c>
      <c r="B1274" t="n">
        <v>15</v>
      </c>
      <c r="C1274" t="n">
        <v>50</v>
      </c>
      <c r="D1274" t="inlineStr">
        <is>
          <t>zigsXpress GmbH</t>
        </is>
      </c>
      <c r="E1274" t="inlineStr">
        <is>
          <t>100008</t>
        </is>
      </c>
      <c r="F1274" t="inlineStr">
        <is>
          <t>Afrikastrasse 3</t>
        </is>
      </c>
      <c r="G1274" t="inlineStr">
        <is>
          <t>20457</t>
        </is>
      </c>
      <c r="H1274" t="inlineStr">
        <is>
          <t>Hamburg</t>
        </is>
      </c>
      <c r="I1274" t="inlineStr">
        <is>
          <t>DE</t>
        </is>
      </c>
      <c r="J1274" t="inlineStr">
        <is>
          <t>SGGRSS_M2</t>
        </is>
      </c>
      <c r="K1274" t="inlineStr">
        <is>
          <t>37 80 4960 967-0</t>
        </is>
      </c>
      <c r="L1274" t="inlineStr">
        <is>
          <t>2023-0036</t>
        </is>
      </c>
      <c r="M1274" s="6" t="n">
        <v>45288</v>
      </c>
      <c r="N1274" s="6" t="n">
        <v>46387</v>
      </c>
      <c r="O1274" t="n">
        <v>25.8</v>
      </c>
    </row>
    <row r="1275" hidden="1" s="287">
      <c r="A1275" t="inlineStr">
        <is>
          <t>V300041</t>
        </is>
      </c>
      <c r="B1275" t="n">
        <v>18</v>
      </c>
      <c r="C1275" t="n">
        <v>50</v>
      </c>
      <c r="D1275" t="inlineStr">
        <is>
          <t>Contargo Rail Services GmbH</t>
        </is>
      </c>
      <c r="E1275" t="inlineStr">
        <is>
          <t>100001</t>
        </is>
      </c>
      <c r="F1275" t="inlineStr">
        <is>
          <t>Rheinkaistrasse 2</t>
        </is>
      </c>
      <c r="G1275" t="inlineStr">
        <is>
          <t>68159</t>
        </is>
      </c>
      <c r="H1275" t="inlineStr">
        <is>
          <t>Mannheim</t>
        </is>
      </c>
      <c r="I1275" t="inlineStr">
        <is>
          <t>DE</t>
        </is>
      </c>
      <c r="J1275" t="inlineStr">
        <is>
          <t>SGGRSS_M20</t>
        </is>
      </c>
      <c r="K1275" t="inlineStr">
        <is>
          <t>33 80 4960 305-7</t>
        </is>
      </c>
      <c r="L1275" t="inlineStr">
        <is>
          <t>2023-0018</t>
        </is>
      </c>
      <c r="M1275" s="6" t="n">
        <v>45292</v>
      </c>
      <c r="N1275" s="6" t="n">
        <v>46752</v>
      </c>
      <c r="O1275" t="n">
        <v>39.1</v>
      </c>
    </row>
    <row r="1276" hidden="1" s="287">
      <c r="A1276" t="inlineStr">
        <is>
          <t>V300042</t>
        </is>
      </c>
      <c r="B1276" t="n">
        <v>20</v>
      </c>
      <c r="C1276" t="n">
        <v>50</v>
      </c>
      <c r="D1276" t="inlineStr">
        <is>
          <t>LTE Logistik- und Transport GmbH</t>
        </is>
      </c>
      <c r="E1276" t="inlineStr">
        <is>
          <t>100766</t>
        </is>
      </c>
      <c r="F1276" t="inlineStr">
        <is>
          <t>Hans-Roth-Strasse 3/1/Top 5</t>
        </is>
      </c>
      <c r="G1276" t="inlineStr">
        <is>
          <t>8073</t>
        </is>
      </c>
      <c r="H1276" t="inlineStr">
        <is>
          <t>Feldkirchen bei Graz</t>
        </is>
      </c>
      <c r="I1276" t="inlineStr">
        <is>
          <t>AT</t>
        </is>
      </c>
      <c r="J1276" t="inlineStr">
        <is>
          <t>SDGGMRS_M7</t>
        </is>
      </c>
      <c r="K1276" t="inlineStr">
        <is>
          <t>37 80 4993 304-7</t>
        </is>
      </c>
      <c r="L1276" t="inlineStr">
        <is>
          <t>2023-0040</t>
        </is>
      </c>
      <c r="M1276" s="6" t="n">
        <v>45322</v>
      </c>
      <c r="N1276" s="6" t="n">
        <v>46387</v>
      </c>
      <c r="O1276" t="n">
        <v>43</v>
      </c>
    </row>
    <row r="1277" hidden="1" s="287">
      <c r="A1277" t="inlineStr">
        <is>
          <t>V200034</t>
        </is>
      </c>
      <c r="B1277" t="n">
        <v>12</v>
      </c>
      <c r="C1277" t="n">
        <v>50</v>
      </c>
      <c r="D1277" t="inlineStr">
        <is>
          <t>Captrain Polska Sp.z.o.o.</t>
        </is>
      </c>
      <c r="E1277" t="inlineStr">
        <is>
          <t>100024</t>
        </is>
      </c>
      <c r="F1277" t="inlineStr">
        <is>
          <t>ul. Powstancow Slaskich 7a</t>
        </is>
      </c>
      <c r="G1277" t="inlineStr">
        <is>
          <t>53-332</t>
        </is>
      </c>
      <c r="H1277" t="inlineStr">
        <is>
          <t>Wroclaw</t>
        </is>
      </c>
      <c r="I1277" t="inlineStr">
        <is>
          <t>PL</t>
        </is>
      </c>
      <c r="J1277" t="inlineStr">
        <is>
          <t>SGNS_M13</t>
        </is>
      </c>
      <c r="K1277" t="inlineStr">
        <is>
          <t>37 80 4564 211-3</t>
        </is>
      </c>
      <c r="L1277" t="inlineStr">
        <is>
          <t>2024-0001</t>
        </is>
      </c>
      <c r="M1277" s="6" t="n">
        <v>45453</v>
      </c>
      <c r="N1277" s="6" t="n">
        <v>46752</v>
      </c>
      <c r="O1277" t="n">
        <v>17.95</v>
      </c>
    </row>
    <row r="1278" hidden="1" s="287">
      <c r="A1278" t="inlineStr">
        <is>
          <t>V300043</t>
        </is>
      </c>
      <c r="B1278" t="n">
        <v>17</v>
      </c>
      <c r="C1278" t="n">
        <v>50</v>
      </c>
      <c r="D1278" t="inlineStr">
        <is>
          <t>Sangritana SpA</t>
        </is>
      </c>
      <c r="E1278" t="inlineStr">
        <is>
          <t>100762</t>
        </is>
      </c>
      <c r="F1278" t="inlineStr">
        <is>
          <t>Piazza Camillo Dellarciprete 6</t>
        </is>
      </c>
      <c r="G1278" t="inlineStr">
        <is>
          <t>66034</t>
        </is>
      </c>
      <c r="H1278" t="inlineStr">
        <is>
          <t>Lanciano</t>
        </is>
      </c>
      <c r="I1278" t="inlineStr">
        <is>
          <t>IT</t>
        </is>
      </c>
      <c r="J1278" t="inlineStr">
        <is>
          <t>SGNS_M13</t>
        </is>
      </c>
      <c r="K1278" t="inlineStr">
        <is>
          <t>37 80 4564 284-0</t>
        </is>
      </c>
      <c r="L1278" t="inlineStr">
        <is>
          <t>2023-0039</t>
        </is>
      </c>
      <c r="M1278" s="6" t="n">
        <v>45347</v>
      </c>
      <c r="N1278" s="6" t="n">
        <v>46418</v>
      </c>
      <c r="O1278" t="n">
        <v>20.92</v>
      </c>
    </row>
    <row r="1279" hidden="1" s="287">
      <c r="A1279" t="inlineStr">
        <is>
          <t>V200035</t>
        </is>
      </c>
      <c r="B1279" t="n">
        <v>20</v>
      </c>
      <c r="C1279" t="n">
        <v>50</v>
      </c>
      <c r="D1279" t="inlineStr">
        <is>
          <t>Zaklad Inzynierli Kolejowej Sp.z.o.o</t>
        </is>
      </c>
      <c r="E1279" t="inlineStr">
        <is>
          <t>100767</t>
        </is>
      </c>
      <c r="F1279" t="inlineStr">
        <is>
          <t>ul. Retmanska 11a</t>
        </is>
      </c>
      <c r="G1279" t="inlineStr">
        <is>
          <t>27-600</t>
        </is>
      </c>
      <c r="H1279" t="inlineStr">
        <is>
          <t>Sandomierz</t>
        </is>
      </c>
      <c r="I1279" t="inlineStr">
        <is>
          <t>PL</t>
        </is>
      </c>
      <c r="J1279" t="inlineStr">
        <is>
          <t>SGMMNS_M17</t>
        </is>
      </c>
      <c r="K1279" t="inlineStr">
        <is>
          <t>33 80 4505 150-9</t>
        </is>
      </c>
      <c r="L1279" t="inlineStr">
        <is>
          <t>2023-0021</t>
        </is>
      </c>
      <c r="M1279" s="6" t="n">
        <v>45383</v>
      </c>
      <c r="N1279" s="6" t="n">
        <v>46478</v>
      </c>
      <c r="O1279" t="n">
        <v>19</v>
      </c>
    </row>
    <row r="1280" hidden="1" s="287">
      <c r="A1280" t="inlineStr">
        <is>
          <t>V200039</t>
        </is>
      </c>
      <c r="B1280" t="n">
        <v>20</v>
      </c>
      <c r="C1280" t="n">
        <v>50</v>
      </c>
      <c r="D1280" t="inlineStr">
        <is>
          <t>railCare AG</t>
        </is>
      </c>
      <c r="E1280" t="inlineStr">
        <is>
          <t>100771</t>
        </is>
      </c>
      <c r="F1280" t="inlineStr">
        <is>
          <t>Industriestrasse 17</t>
        </is>
      </c>
      <c r="G1280" t="inlineStr">
        <is>
          <t>4612</t>
        </is>
      </c>
      <c r="H1280" t="inlineStr">
        <is>
          <t>Wangen bei Olten</t>
        </is>
      </c>
      <c r="I1280" t="inlineStr">
        <is>
          <t>CH</t>
        </is>
      </c>
      <c r="J1280" t="inlineStr">
        <is>
          <t>SGGMRSS_M38</t>
        </is>
      </c>
      <c r="K1280" t="inlineStr">
        <is>
          <t>37 80 4963 510-5</t>
        </is>
      </c>
      <c r="L1280" t="inlineStr">
        <is>
          <t>2024-0019</t>
        </is>
      </c>
      <c r="M1280" s="6" t="n">
        <v>45810</v>
      </c>
      <c r="N1280" s="6" t="n">
        <v>47968</v>
      </c>
      <c r="O1280" t="n">
        <v>50.25</v>
      </c>
    </row>
    <row r="1281" hidden="1" s="287">
      <c r="A1281" t="inlineStr">
        <is>
          <t>V100058</t>
        </is>
      </c>
      <c r="B1281" t="n">
        <v>40</v>
      </c>
      <c r="C1281" t="n">
        <v>20</v>
      </c>
      <c r="D1281" t="inlineStr">
        <is>
          <t>RheinCargo GmbH &amp; Co. KG</t>
        </is>
      </c>
      <c r="E1281" t="inlineStr">
        <is>
          <t>100011</t>
        </is>
      </c>
      <c r="F1281" t="inlineStr">
        <is>
          <t>Hammer Landstrasse 3</t>
        </is>
      </c>
      <c r="G1281" t="inlineStr">
        <is>
          <t>41460</t>
        </is>
      </c>
      <c r="H1281" t="inlineStr">
        <is>
          <t>Neuss</t>
        </is>
      </c>
      <c r="I1281" t="inlineStr">
        <is>
          <t>DE</t>
        </is>
      </c>
      <c r="J1281" t="inlineStr">
        <is>
          <t>SGGNS_80XL</t>
        </is>
      </c>
      <c r="K1281" t="inlineStr"/>
      <c r="L1281" t="inlineStr">
        <is>
          <t>2024-0020</t>
        </is>
      </c>
      <c r="M1281" s="6" t="n">
        <v>46539</v>
      </c>
      <c r="N1281" s="6" t="n">
        <v>46924</v>
      </c>
      <c r="O1281" t="n">
        <v>27.15</v>
      </c>
    </row>
    <row r="1282" hidden="1" s="287">
      <c r="A1282" t="inlineStr">
        <is>
          <t>V300052</t>
        </is>
      </c>
      <c r="B1282" t="n">
        <v>10</v>
      </c>
      <c r="C1282" t="n">
        <v>50</v>
      </c>
      <c r="D1282" t="inlineStr">
        <is>
          <t>EWG Rail Zrt.</t>
        </is>
      </c>
      <c r="E1282" t="inlineStr">
        <is>
          <t>100758</t>
        </is>
      </c>
      <c r="F1282" t="inlineStr">
        <is>
          <t>Váci út 76 3.em</t>
        </is>
      </c>
      <c r="G1282" t="inlineStr">
        <is>
          <t>1133</t>
        </is>
      </c>
      <c r="H1282" t="inlineStr">
        <is>
          <t>Budapest</t>
        </is>
      </c>
      <c r="I1282" t="inlineStr">
        <is>
          <t>HU</t>
        </is>
      </c>
      <c r="J1282" t="inlineStr">
        <is>
          <t>SGNS_M9</t>
        </is>
      </c>
      <c r="K1282" t="inlineStr">
        <is>
          <t>37 80 4564 616-3</t>
        </is>
      </c>
      <c r="L1282" t="inlineStr">
        <is>
          <t>2023-0026</t>
        </is>
      </c>
      <c r="M1282" s="6" t="n">
        <v>45740</v>
      </c>
      <c r="N1282" s="6" t="n">
        <v>46387</v>
      </c>
      <c r="O1282" t="n">
        <v>16.63</v>
      </c>
    </row>
    <row r="1283" hidden="1" s="287">
      <c r="A1283" t="inlineStr">
        <is>
          <t>V300054</t>
        </is>
      </c>
      <c r="B1283" t="n">
        <v>19</v>
      </c>
      <c r="C1283" t="n">
        <v>50</v>
      </c>
      <c r="D1283" t="inlineStr">
        <is>
          <t>BLS Cargo AG</t>
        </is>
      </c>
      <c r="E1283" t="inlineStr">
        <is>
          <t>100033</t>
        </is>
      </c>
      <c r="F1283" t="inlineStr">
        <is>
          <t>Freiburgstrasse 130</t>
        </is>
      </c>
      <c r="G1283" t="inlineStr">
        <is>
          <t>3001</t>
        </is>
      </c>
      <c r="H1283" t="inlineStr">
        <is>
          <t>Bern</t>
        </is>
      </c>
      <c r="I1283" t="inlineStr">
        <is>
          <t>CH</t>
        </is>
      </c>
      <c r="J1283" t="inlineStr">
        <is>
          <t>SGMMNS_M29</t>
        </is>
      </c>
      <c r="K1283" t="inlineStr">
        <is>
          <t>33 80 4505 947-8</t>
        </is>
      </c>
      <c r="L1283" t="inlineStr">
        <is>
          <t>2024-0024</t>
        </is>
      </c>
      <c r="M1283" s="6" t="n">
        <v>45567</v>
      </c>
      <c r="N1283" s="6" t="n">
        <v>46387</v>
      </c>
      <c r="O1283" t="n">
        <v>23.5</v>
      </c>
    </row>
    <row r="1284" hidden="1" s="287">
      <c r="A1284" t="inlineStr">
        <is>
          <t>V100049</t>
        </is>
      </c>
      <c r="B1284" t="n">
        <v>116</v>
      </c>
      <c r="C1284" t="n">
        <v>50</v>
      </c>
      <c r="D1284" t="inlineStr">
        <is>
          <t>Grain Logistic Sp.z.o.o.</t>
        </is>
      </c>
      <c r="E1284" t="inlineStr">
        <is>
          <t>100765</t>
        </is>
      </c>
      <c r="F1284" t="inlineStr">
        <is>
          <t>ul. Nowogrodzka 31/413</t>
        </is>
      </c>
      <c r="G1284" t="inlineStr">
        <is>
          <t>00-511</t>
        </is>
      </c>
      <c r="H1284" t="inlineStr">
        <is>
          <t>Warszawa</t>
        </is>
      </c>
      <c r="I1284" t="inlineStr">
        <is>
          <t>PL</t>
        </is>
      </c>
      <c r="J1284" t="inlineStr">
        <is>
          <t>SGNSS_M42</t>
        </is>
      </c>
      <c r="K1284" t="inlineStr">
        <is>
          <t>33 80 4552 751-6</t>
        </is>
      </c>
      <c r="L1284" t="inlineStr">
        <is>
          <t>2023-0035</t>
        </is>
      </c>
      <c r="M1284" s="6" t="n">
        <v>45665</v>
      </c>
      <c r="N1284" s="6" t="n">
        <v>46081</v>
      </c>
      <c r="O1284" t="n">
        <v>19.5</v>
      </c>
    </row>
    <row r="1285" hidden="1" s="287">
      <c r="A1285" t="inlineStr">
        <is>
          <t>V200046</t>
        </is>
      </c>
      <c r="B1285" t="n">
        <v>18</v>
      </c>
      <c r="C1285" t="n">
        <v>50</v>
      </c>
      <c r="D1285" t="inlineStr">
        <is>
          <t>Pimk Rail PLS</t>
        </is>
      </c>
      <c r="E1285" t="inlineStr">
        <is>
          <t>100478</t>
        </is>
      </c>
      <c r="F1285" t="inlineStr">
        <is>
          <t>Rogoshko shousse 36</t>
        </is>
      </c>
      <c r="G1285" t="inlineStr">
        <is>
          <t>4003</t>
        </is>
      </c>
      <c r="H1285" t="inlineStr">
        <is>
          <t>Plovdiv</t>
        </is>
      </c>
      <c r="I1285" t="inlineStr">
        <is>
          <t>BG</t>
        </is>
      </c>
      <c r="J1285" t="inlineStr">
        <is>
          <t>SGGRSS_M20</t>
        </is>
      </c>
      <c r="K1285" t="inlineStr">
        <is>
          <t>33 80 4960 327-1</t>
        </is>
      </c>
      <c r="L1285" t="inlineStr">
        <is>
          <t>2024-0034</t>
        </is>
      </c>
      <c r="M1285" s="6" t="n">
        <v>45625</v>
      </c>
      <c r="N1285" s="6" t="n">
        <v>46203</v>
      </c>
      <c r="O1285" t="n">
        <v>25.03</v>
      </c>
    </row>
    <row r="1286" hidden="1" s="287">
      <c r="A1286" t="inlineStr">
        <is>
          <t>V200048</t>
        </is>
      </c>
      <c r="B1286" t="n">
        <v>12</v>
      </c>
      <c r="C1286" t="n">
        <v>50</v>
      </c>
      <c r="D1286" t="inlineStr">
        <is>
          <t>Captrain Polska Sp.z.o.o.</t>
        </is>
      </c>
      <c r="E1286" t="inlineStr">
        <is>
          <t>100024</t>
        </is>
      </c>
      <c r="F1286" t="inlineStr">
        <is>
          <t>ul. Powstancow Slaskich 7a</t>
        </is>
      </c>
      <c r="G1286" t="inlineStr">
        <is>
          <t>53-332</t>
        </is>
      </c>
      <c r="H1286" t="inlineStr">
        <is>
          <t>Wroclaw</t>
        </is>
      </c>
      <c r="I1286" t="inlineStr">
        <is>
          <t>PL</t>
        </is>
      </c>
      <c r="J1286" t="inlineStr">
        <is>
          <t>SGNS_M13</t>
        </is>
      </c>
      <c r="K1286" t="inlineStr">
        <is>
          <t>37 80 4564 816-9</t>
        </is>
      </c>
      <c r="L1286" t="inlineStr">
        <is>
          <t>2024-0035</t>
        </is>
      </c>
      <c r="M1286" s="6" t="n">
        <v>45689</v>
      </c>
      <c r="N1286" s="6" t="n">
        <v>46387</v>
      </c>
      <c r="O1286" t="n">
        <v>17.95</v>
      </c>
    </row>
    <row r="1287" hidden="1" s="287">
      <c r="A1287" t="inlineStr">
        <is>
          <t>V200049</t>
        </is>
      </c>
      <c r="B1287" t="n">
        <v>20</v>
      </c>
      <c r="C1287" t="n">
        <v>50</v>
      </c>
      <c r="D1287" t="inlineStr">
        <is>
          <t>PCC Intermodal S.A.</t>
        </is>
      </c>
      <c r="E1287" t="inlineStr">
        <is>
          <t>100761</t>
        </is>
      </c>
      <c r="F1287" t="inlineStr">
        <is>
          <t>ul Hutnicza 16</t>
        </is>
      </c>
      <c r="G1287" t="inlineStr">
        <is>
          <t>81-061</t>
        </is>
      </c>
      <c r="H1287" t="inlineStr">
        <is>
          <t>Gdynia</t>
        </is>
      </c>
      <c r="I1287" t="inlineStr">
        <is>
          <t>PL</t>
        </is>
      </c>
      <c r="J1287" t="inlineStr">
        <is>
          <t>SGGMRS_M5</t>
        </is>
      </c>
      <c r="K1287" t="inlineStr">
        <is>
          <t>37 80 4953 401-9</t>
        </is>
      </c>
      <c r="L1287" t="inlineStr">
        <is>
          <t>2024-0040</t>
        </is>
      </c>
      <c r="M1287" s="6" t="n">
        <v>45677</v>
      </c>
      <c r="N1287" s="6" t="n">
        <v>47867</v>
      </c>
      <c r="O1287" t="n">
        <v>30</v>
      </c>
    </row>
    <row r="1288" hidden="1" s="287">
      <c r="A1288" t="inlineStr">
        <is>
          <t>V300065</t>
        </is>
      </c>
      <c r="B1288" t="n">
        <v>15</v>
      </c>
      <c r="C1288" t="n">
        <v>50</v>
      </c>
      <c r="D1288" t="inlineStr">
        <is>
          <t>Martin Tolksdorf Logistics GmbH</t>
        </is>
      </c>
      <c r="E1288" t="inlineStr">
        <is>
          <t>100787</t>
        </is>
      </c>
      <c r="F1288" t="inlineStr">
        <is>
          <t>Bahnhofstrasse 47</t>
        </is>
      </c>
      <c r="G1288" t="inlineStr">
        <is>
          <t>65611</t>
        </is>
      </c>
      <c r="H1288" t="inlineStr">
        <is>
          <t>Brechen</t>
        </is>
      </c>
      <c r="I1288" t="inlineStr">
        <is>
          <t>DE</t>
        </is>
      </c>
      <c r="J1288" t="inlineStr">
        <is>
          <t>SGGRSS_M2</t>
        </is>
      </c>
      <c r="K1288" t="inlineStr">
        <is>
          <t>37 80 4980 788-6</t>
        </is>
      </c>
      <c r="L1288" t="inlineStr">
        <is>
          <t>2025-0003</t>
        </is>
      </c>
      <c r="M1288" s="6" t="n">
        <v>45709</v>
      </c>
      <c r="N1288" s="6" t="n">
        <v>46315</v>
      </c>
      <c r="O1288" t="n">
        <v>31.5</v>
      </c>
    </row>
    <row r="1289" hidden="1" s="287">
      <c r="A1289" t="inlineStr">
        <is>
          <t>V300067</t>
        </is>
      </c>
      <c r="B1289" t="n">
        <v>16</v>
      </c>
      <c r="C1289" t="n">
        <v>50</v>
      </c>
      <c r="D1289" t="inlineStr">
        <is>
          <t>Mindener Kreisbahnen GmbH</t>
        </is>
      </c>
      <c r="E1289" t="inlineStr">
        <is>
          <t>100038</t>
        </is>
      </c>
      <c r="F1289" t="inlineStr">
        <is>
          <t>Karlstrasse 48</t>
        </is>
      </c>
      <c r="G1289" t="inlineStr">
        <is>
          <t>32423</t>
        </is>
      </c>
      <c r="H1289" t="inlineStr">
        <is>
          <t>Minden</t>
        </is>
      </c>
      <c r="I1289" t="inlineStr">
        <is>
          <t>DE</t>
        </is>
      </c>
      <c r="J1289" t="inlineStr">
        <is>
          <t>SGGRS_M19</t>
        </is>
      </c>
      <c r="K1289" t="inlineStr">
        <is>
          <t>35 80 4950 152-3</t>
        </is>
      </c>
      <c r="L1289" t="inlineStr">
        <is>
          <t>2025-0002</t>
        </is>
      </c>
      <c r="M1289" s="6" t="n">
        <v>45727</v>
      </c>
      <c r="N1289" s="6" t="n">
        <v>46095</v>
      </c>
      <c r="O1289" t="n">
        <v>27.79</v>
      </c>
    </row>
    <row r="1290" hidden="1" s="287">
      <c r="A1290" t="inlineStr">
        <is>
          <t>V200051</t>
        </is>
      </c>
      <c r="B1290" t="n">
        <v>20</v>
      </c>
      <c r="C1290" t="n">
        <v>50</v>
      </c>
      <c r="D1290" t="inlineStr">
        <is>
          <t>Grampet Rail d.o.o.</t>
        </is>
      </c>
      <c r="E1290" t="inlineStr">
        <is>
          <t>100789</t>
        </is>
      </c>
      <c r="F1290" t="inlineStr">
        <is>
          <t>Koturaska 49</t>
        </is>
      </c>
      <c r="G1290" t="inlineStr">
        <is>
          <t>10000</t>
        </is>
      </c>
      <c r="H1290" t="inlineStr">
        <is>
          <t>Zagreb</t>
        </is>
      </c>
      <c r="I1290" t="inlineStr">
        <is>
          <t>HR</t>
        </is>
      </c>
      <c r="J1290" t="inlineStr">
        <is>
          <t>SGGRSS_M2</t>
        </is>
      </c>
      <c r="K1290" t="inlineStr">
        <is>
          <t>37 80 4980 848-8</t>
        </is>
      </c>
      <c r="L1290" t="inlineStr">
        <is>
          <t>2025-0006</t>
        </is>
      </c>
      <c r="M1290" s="6" t="n">
        <v>45744</v>
      </c>
      <c r="N1290" s="6" t="n">
        <v>46473</v>
      </c>
      <c r="O1290" t="n">
        <v>20.18</v>
      </c>
    </row>
    <row r="1291" hidden="1" s="287">
      <c r="A1291" t="inlineStr">
        <is>
          <t>V400010</t>
        </is>
      </c>
      <c r="B1291" t="n">
        <v>17</v>
      </c>
      <c r="C1291" t="n">
        <v>50</v>
      </c>
      <c r="D1291" t="inlineStr">
        <is>
          <t>DB Cargo AG</t>
        </is>
      </c>
      <c r="E1291" t="inlineStr">
        <is>
          <t>100000</t>
        </is>
      </c>
      <c r="F1291" t="inlineStr">
        <is>
          <t>Rheinstrasse 2</t>
        </is>
      </c>
      <c r="G1291" t="inlineStr">
        <is>
          <t>55116</t>
        </is>
      </c>
      <c r="H1291" t="inlineStr">
        <is>
          <t>Mainz</t>
        </is>
      </c>
      <c r="I1291" t="inlineStr">
        <is>
          <t>DE</t>
        </is>
      </c>
      <c r="J1291" t="inlineStr">
        <is>
          <t>SGGRSS_M2</t>
        </is>
      </c>
      <c r="K1291" t="inlineStr">
        <is>
          <t>37 80 4980 679-7</t>
        </is>
      </c>
      <c r="L1291" t="inlineStr">
        <is>
          <t>2021-2420</t>
        </is>
      </c>
      <c r="M1291" s="6" t="n">
        <v>45891</v>
      </c>
      <c r="N1291" s="6" t="n">
        <v>47330</v>
      </c>
      <c r="O1291" t="n">
        <v>26.23</v>
      </c>
    </row>
    <row r="1292" hidden="1" s="287">
      <c r="A1292" t="inlineStr">
        <is>
          <t>V100061</t>
        </is>
      </c>
      <c r="B1292" t="n">
        <v>40</v>
      </c>
      <c r="C1292" t="n">
        <v>20</v>
      </c>
      <c r="D1292" t="inlineStr">
        <is>
          <t>Rail Cargo Austria AG</t>
        </is>
      </c>
      <c r="E1292" t="inlineStr">
        <is>
          <t>100020</t>
        </is>
      </c>
      <c r="F1292" t="inlineStr">
        <is>
          <t>Am Hauptbahnhof 2</t>
        </is>
      </c>
      <c r="G1292" t="inlineStr">
        <is>
          <t>1100</t>
        </is>
      </c>
      <c r="H1292" t="inlineStr">
        <is>
          <t>Wien</t>
        </is>
      </c>
      <c r="I1292" t="inlineStr">
        <is>
          <t>AT</t>
        </is>
      </c>
      <c r="J1292" t="inlineStr">
        <is>
          <t>EANOS_95</t>
        </is>
      </c>
      <c r="K1292" t="inlineStr"/>
      <c r="L1292" t="inlineStr">
        <is>
          <t>2025-0008</t>
        </is>
      </c>
      <c r="M1292" s="6" t="n">
        <v>46136</v>
      </c>
      <c r="N1292" s="6" t="n">
        <v>50518</v>
      </c>
      <c r="O1292" t="n">
        <v>26</v>
      </c>
    </row>
    <row r="1293" hidden="1" s="287">
      <c r="A1293" t="inlineStr">
        <is>
          <t>V200003</t>
        </is>
      </c>
      <c r="B1293" t="n">
        <v>70</v>
      </c>
      <c r="C1293" t="n">
        <v>50</v>
      </c>
      <c r="D1293" t="inlineStr">
        <is>
          <t>RTB Cargo Netherlands B.V.</t>
        </is>
      </c>
      <c r="E1293" t="inlineStr">
        <is>
          <t>100002</t>
        </is>
      </c>
      <c r="F1293" t="inlineStr">
        <is>
          <t>Albert-Plesmanweg 57</t>
        </is>
      </c>
      <c r="G1293" t="inlineStr">
        <is>
          <t>3088GB</t>
        </is>
      </c>
      <c r="H1293" t="inlineStr">
        <is>
          <t>Rotterdam</t>
        </is>
      </c>
      <c r="I1293" t="inlineStr">
        <is>
          <t>NL</t>
        </is>
      </c>
      <c r="J1293" t="inlineStr">
        <is>
          <t>SGGRSS_M2</t>
        </is>
      </c>
      <c r="K1293" t="inlineStr">
        <is>
          <t>37 80 4960 927-4</t>
        </is>
      </c>
      <c r="L1293" t="inlineStr">
        <is>
          <t>2020-0001</t>
        </is>
      </c>
      <c r="M1293" s="6" t="n">
        <v>45748</v>
      </c>
      <c r="N1293" s="6" t="n">
        <v>46081</v>
      </c>
      <c r="O1293" t="n">
        <v>32</v>
      </c>
    </row>
    <row r="1294" hidden="1" s="287">
      <c r="A1294" t="inlineStr">
        <is>
          <t>V100062</t>
        </is>
      </c>
      <c r="B1294" t="n">
        <v>40</v>
      </c>
      <c r="C1294" t="n">
        <v>20</v>
      </c>
      <c r="D1294" t="inlineStr">
        <is>
          <t>Rail Cargo Austria AG</t>
        </is>
      </c>
      <c r="E1294" t="inlineStr">
        <is>
          <t>100020</t>
        </is>
      </c>
      <c r="F1294" t="inlineStr">
        <is>
          <t>Am Hauptbahnhof 2</t>
        </is>
      </c>
      <c r="G1294" t="inlineStr">
        <is>
          <t>1100</t>
        </is>
      </c>
      <c r="H1294" t="inlineStr">
        <is>
          <t>Wien</t>
        </is>
      </c>
      <c r="I1294" t="inlineStr">
        <is>
          <t>AT</t>
        </is>
      </c>
      <c r="J1294" t="inlineStr">
        <is>
          <t>SGGMRRSS_2X60</t>
        </is>
      </c>
      <c r="K1294" t="inlineStr"/>
      <c r="L1294" t="inlineStr">
        <is>
          <t>2025-0010</t>
        </is>
      </c>
      <c r="M1294" s="6" t="n">
        <v>46090</v>
      </c>
      <c r="N1294" s="6" t="n">
        <v>47038</v>
      </c>
      <c r="O1294" t="n">
        <v>37.85</v>
      </c>
    </row>
    <row r="1295" hidden="1" s="287">
      <c r="A1295" t="inlineStr">
        <is>
          <t>V300068</t>
        </is>
      </c>
      <c r="B1295" t="n">
        <v>20</v>
      </c>
      <c r="C1295" t="n">
        <v>50</v>
      </c>
      <c r="D1295" t="inlineStr">
        <is>
          <t>G.T.S.General Transport Services SpA</t>
        </is>
      </c>
      <c r="E1295" t="inlineStr">
        <is>
          <t>100012</t>
        </is>
      </c>
      <c r="F1295" t="inlineStr">
        <is>
          <t>Via Sasha Muciaccia 15</t>
        </is>
      </c>
      <c r="G1295" t="inlineStr">
        <is>
          <t>70132</t>
        </is>
      </c>
      <c r="H1295" t="inlineStr">
        <is>
          <t>Bari</t>
        </is>
      </c>
      <c r="I1295" t="inlineStr">
        <is>
          <t>IT</t>
        </is>
      </c>
      <c r="J1295" t="inlineStr">
        <is>
          <t>SDGGMRSS_M8</t>
        </is>
      </c>
      <c r="K1295" t="inlineStr">
        <is>
          <t>37 80 4956 263-0</t>
        </is>
      </c>
      <c r="L1295" t="inlineStr">
        <is>
          <t>2025-0013</t>
        </is>
      </c>
      <c r="M1295" s="6" t="n">
        <v>45962</v>
      </c>
      <c r="N1295" s="6" t="n">
        <v>46691</v>
      </c>
      <c r="O1295" t="n">
        <v>45</v>
      </c>
    </row>
    <row r="1296" hidden="1" s="287">
      <c r="A1296" t="inlineStr">
        <is>
          <t>V200019</t>
        </is>
      </c>
      <c r="B1296" t="n">
        <v>43</v>
      </c>
      <c r="C1296" t="n">
        <v>50</v>
      </c>
      <c r="D1296" t="inlineStr">
        <is>
          <t>SBB Cargo AG</t>
        </is>
      </c>
      <c r="E1296" t="inlineStr">
        <is>
          <t>100022</t>
        </is>
      </c>
      <c r="F1296" t="inlineStr">
        <is>
          <t>Bahnhofstrasse 12</t>
        </is>
      </c>
      <c r="G1296" t="inlineStr">
        <is>
          <t>4600</t>
        </is>
      </c>
      <c r="H1296" t="inlineStr">
        <is>
          <t>Olten</t>
        </is>
      </c>
      <c r="I1296" t="inlineStr">
        <is>
          <t>CH</t>
        </is>
      </c>
      <c r="J1296" t="inlineStr">
        <is>
          <t>SGNS_M9</t>
        </is>
      </c>
      <c r="K1296" t="inlineStr">
        <is>
          <t>37 80 4564 449-9</t>
        </is>
      </c>
      <c r="L1296" t="inlineStr">
        <is>
          <t>2021-0032</t>
        </is>
      </c>
      <c r="M1296" s="6" t="n">
        <v>44750</v>
      </c>
      <c r="N1296" s="6" t="n">
        <v>46934</v>
      </c>
      <c r="O1296" t="n">
        <v>18.1</v>
      </c>
    </row>
    <row r="1297" hidden="1" s="287">
      <c r="A1297" t="inlineStr">
        <is>
          <t>V720004</t>
        </is>
      </c>
      <c r="B1297" t="n">
        <v>15</v>
      </c>
      <c r="C1297" t="n">
        <v>50</v>
      </c>
      <c r="D1297" t="inlineStr">
        <is>
          <t>Necoss GmbH</t>
        </is>
      </c>
      <c r="E1297" t="inlineStr">
        <is>
          <t>100014</t>
        </is>
      </c>
      <c r="F1297" t="inlineStr">
        <is>
          <t>Bahnhofplatz 42</t>
        </is>
      </c>
      <c r="G1297" t="inlineStr">
        <is>
          <t>28195</t>
        </is>
      </c>
      <c r="H1297" t="inlineStr">
        <is>
          <t>Bremen</t>
        </is>
      </c>
      <c r="I1297" t="inlineStr">
        <is>
          <t>DE</t>
        </is>
      </c>
      <c r="J1297" t="inlineStr">
        <is>
          <t>SGGRS_M19</t>
        </is>
      </c>
      <c r="K1297" t="inlineStr">
        <is>
          <t>35 80 4950 162-2</t>
        </is>
      </c>
      <c r="L1297" t="inlineStr">
        <is>
          <t>2025-0025</t>
        </is>
      </c>
      <c r="M1297" s="6" t="n">
        <v>46023</v>
      </c>
      <c r="N1297" s="6" t="n">
        <v>46387</v>
      </c>
      <c r="O1297" t="n">
        <v>26.75</v>
      </c>
    </row>
    <row r="1298" hidden="1" s="287">
      <c r="A1298" t="inlineStr">
        <is>
          <t>V200055</t>
        </is>
      </c>
      <c r="B1298" t="n">
        <v>17</v>
      </c>
      <c r="C1298" t="n">
        <v>50</v>
      </c>
      <c r="D1298" t="inlineStr">
        <is>
          <t>zigsXpress GmbH</t>
        </is>
      </c>
      <c r="E1298" t="inlineStr">
        <is>
          <t>100008</t>
        </is>
      </c>
      <c r="F1298" t="inlineStr">
        <is>
          <t>Afrikastrasse 3</t>
        </is>
      </c>
      <c r="G1298" t="inlineStr">
        <is>
          <t>20457</t>
        </is>
      </c>
      <c r="H1298" t="inlineStr">
        <is>
          <t>Hamburg</t>
        </is>
      </c>
      <c r="I1298" t="inlineStr">
        <is>
          <t>DE</t>
        </is>
      </c>
      <c r="J1298" t="inlineStr">
        <is>
          <t>SGGRSS_M2</t>
        </is>
      </c>
      <c r="K1298" t="inlineStr">
        <is>
          <t>37 80 4960 936-5</t>
        </is>
      </c>
      <c r="L1298" t="inlineStr">
        <is>
          <t>2025-0028</t>
        </is>
      </c>
      <c r="M1298" s="6" t="n">
        <v>45974</v>
      </c>
      <c r="N1298" s="6" t="n">
        <v>46752</v>
      </c>
      <c r="O1298" t="n">
        <v>23.35</v>
      </c>
    </row>
    <row r="1299" hidden="1" s="287">
      <c r="A1299" t="inlineStr">
        <is>
          <t>V720005</t>
        </is>
      </c>
      <c r="B1299" t="n">
        <v>40</v>
      </c>
      <c r="C1299" t="n">
        <v>20</v>
      </c>
      <c r="D1299" t="inlineStr">
        <is>
          <t>LAUDE Smart Intermodal S.A.</t>
        </is>
      </c>
      <c r="E1299" t="inlineStr">
        <is>
          <t>100026</t>
        </is>
      </c>
      <c r="F1299" t="inlineStr">
        <is>
          <t>ul. Wroclawska 131</t>
        </is>
      </c>
      <c r="G1299" t="inlineStr">
        <is>
          <t>87-100</t>
        </is>
      </c>
      <c r="H1299" t="inlineStr">
        <is>
          <t>Torun</t>
        </is>
      </c>
      <c r="I1299" t="inlineStr">
        <is>
          <t>PL</t>
        </is>
      </c>
      <c r="J1299" t="inlineStr">
        <is>
          <t>SDGGMRS_DTW</t>
        </is>
      </c>
      <c r="K1299" t="inlineStr"/>
      <c r="L1299" t="inlineStr">
        <is>
          <t>2025-0031</t>
        </is>
      </c>
      <c r="M1299" s="6" t="n">
        <v>45992</v>
      </c>
      <c r="N1299" s="6" t="n">
        <v>46387</v>
      </c>
      <c r="O1299" t="n">
        <v>49.25</v>
      </c>
    </row>
    <row r="1300" hidden="1" s="287">
      <c r="A1300" t="inlineStr">
        <is>
          <t>V730008</t>
        </is>
      </c>
      <c r="B1300" t="n">
        <v>40</v>
      </c>
      <c r="C1300" t="n">
        <v>20</v>
      </c>
      <c r="D1300" t="inlineStr">
        <is>
          <t>Martin Tolksdorf Logistics GmbH</t>
        </is>
      </c>
      <c r="E1300" t="inlineStr">
        <is>
          <t>100787</t>
        </is>
      </c>
      <c r="F1300" t="inlineStr">
        <is>
          <t>Bahnhofstrasse 47</t>
        </is>
      </c>
      <c r="G1300" t="inlineStr">
        <is>
          <t>65611</t>
        </is>
      </c>
      <c r="H1300" t="inlineStr">
        <is>
          <t>Brechen</t>
        </is>
      </c>
      <c r="I1300" t="inlineStr">
        <is>
          <t>DE</t>
        </is>
      </c>
      <c r="J1300" t="inlineStr">
        <is>
          <t>SDGGMRS_DTW</t>
        </is>
      </c>
      <c r="K1300" t="inlineStr"/>
      <c r="L1300" t="inlineStr">
        <is>
          <t>2025-0034</t>
        </is>
      </c>
      <c r="M1300" s="6" t="n">
        <v>45992</v>
      </c>
      <c r="N1300" s="6" t="n">
        <v>46387</v>
      </c>
      <c r="O1300" t="n">
        <v>62.85</v>
      </c>
    </row>
    <row r="1301" hidden="1" s="287">
      <c r="A1301" t="inlineStr">
        <is>
          <t>V200056</t>
        </is>
      </c>
      <c r="B1301" t="n">
        <v>9</v>
      </c>
      <c r="C1301" t="n">
        <v>50</v>
      </c>
      <c r="D1301" t="inlineStr">
        <is>
          <t>WRS Widmer Rail Services AG</t>
        </is>
      </c>
      <c r="E1301" t="inlineStr">
        <is>
          <t>100796</t>
        </is>
      </c>
      <c r="F1301" t="inlineStr">
        <is>
          <t>Emmetterstrasse 3</t>
        </is>
      </c>
      <c r="G1301" t="inlineStr">
        <is>
          <t>6375</t>
        </is>
      </c>
      <c r="H1301" t="inlineStr">
        <is>
          <t>Beckenried</t>
        </is>
      </c>
      <c r="I1301" t="inlineStr">
        <is>
          <t>CH</t>
        </is>
      </c>
      <c r="J1301" t="inlineStr">
        <is>
          <t>SDGGMRS_M7</t>
        </is>
      </c>
      <c r="K1301" t="inlineStr">
        <is>
          <t>37 80 4993 261-9</t>
        </is>
      </c>
      <c r="L1301" t="inlineStr">
        <is>
          <t>2025-0036</t>
        </is>
      </c>
      <c r="M1301" s="6" t="n">
        <v>46013</v>
      </c>
      <c r="N1301" s="6" t="n">
        <v>47118</v>
      </c>
      <c r="O1301" t="n">
        <v>49.8</v>
      </c>
    </row>
    <row r="1302" hidden="1" s="287">
      <c r="A1302" t="inlineStr">
        <is>
          <t>V730009</t>
        </is>
      </c>
      <c r="B1302" t="n">
        <v>20</v>
      </c>
      <c r="C1302" t="n">
        <v>50</v>
      </c>
      <c r="D1302" t="inlineStr">
        <is>
          <t>NAVILAND CARGO SAS</t>
        </is>
      </c>
      <c r="E1302" t="inlineStr">
        <is>
          <t>100432</t>
        </is>
      </c>
      <c r="F1302" t="inlineStr">
        <is>
          <t>26 Quai Charles Pasqua</t>
        </is>
      </c>
      <c r="G1302" t="inlineStr">
        <is>
          <t>92300</t>
        </is>
      </c>
      <c r="H1302" t="inlineStr">
        <is>
          <t>Levallois-Perret</t>
        </is>
      </c>
      <c r="I1302" t="inlineStr">
        <is>
          <t>FR</t>
        </is>
      </c>
      <c r="J1302" t="inlineStr">
        <is>
          <t>SGGRSS_M2</t>
        </is>
      </c>
      <c r="K1302" t="inlineStr">
        <is>
          <t>37 80 4980 630-0</t>
        </is>
      </c>
      <c r="L1302" t="inlineStr">
        <is>
          <t>2025-0030</t>
        </is>
      </c>
      <c r="M1302" s="6" t="n">
        <v>45992</v>
      </c>
      <c r="N1302" s="6" t="n">
        <v>46721</v>
      </c>
      <c r="O1302" t="n">
        <v>20.5</v>
      </c>
    </row>
    <row r="1303" hidden="1" s="287">
      <c r="A1303" t="inlineStr">
        <is>
          <t>V300055</t>
        </is>
      </c>
      <c r="B1303" t="n">
        <v>56</v>
      </c>
      <c r="C1303" t="n">
        <v>50</v>
      </c>
      <c r="D1303" t="inlineStr">
        <is>
          <t>Weco Rail GmbH</t>
        </is>
      </c>
      <c r="E1303" t="inlineStr">
        <is>
          <t>100763</t>
        </is>
      </c>
      <c r="F1303" t="inlineStr">
        <is>
          <t>Tanbruckgrasse 3</t>
        </is>
      </c>
      <c r="G1303" t="inlineStr">
        <is>
          <t>1120</t>
        </is>
      </c>
      <c r="H1303" t="inlineStr">
        <is>
          <t>Wien</t>
        </is>
      </c>
      <c r="I1303" t="inlineStr">
        <is>
          <t>AT</t>
        </is>
      </c>
      <c r="J1303" t="inlineStr">
        <is>
          <t>SGGMRSS_M6</t>
        </is>
      </c>
      <c r="K1303" t="inlineStr">
        <is>
          <t>37 80 4963 182-3</t>
        </is>
      </c>
      <c r="L1303" t="inlineStr">
        <is>
          <t>2024-0008</t>
        </is>
      </c>
      <c r="M1303" s="6" t="n">
        <v>45992</v>
      </c>
      <c r="N1303" s="6" t="n">
        <v>46669</v>
      </c>
      <c r="O1303" t="n">
        <v>27.5</v>
      </c>
    </row>
    <row r="1304" hidden="1" s="287">
      <c r="A1304" t="inlineStr">
        <is>
          <t>V200058</t>
        </is>
      </c>
      <c r="B1304" t="n">
        <v>14</v>
      </c>
      <c r="C1304" t="n">
        <v>50</v>
      </c>
      <c r="D1304" t="inlineStr">
        <is>
          <t>LION Logistics GmbH</t>
        </is>
      </c>
      <c r="E1304" t="inlineStr">
        <is>
          <t>100029</t>
        </is>
      </c>
      <c r="F1304" t="inlineStr">
        <is>
          <t>Holunderweg 1</t>
        </is>
      </c>
      <c r="G1304" t="inlineStr">
        <is>
          <t>03149</t>
        </is>
      </c>
      <c r="H1304" t="inlineStr">
        <is>
          <t>Forst</t>
        </is>
      </c>
      <c r="I1304" t="inlineStr">
        <is>
          <t>DE</t>
        </is>
      </c>
      <c r="J1304" t="inlineStr">
        <is>
          <t>SGGNS_M11</t>
        </is>
      </c>
      <c r="K1304" t="inlineStr">
        <is>
          <t>37 80 4561 355-1</t>
        </is>
      </c>
      <c r="L1304" t="inlineStr">
        <is>
          <t>2022-0004</t>
        </is>
      </c>
      <c r="M1304" s="6" t="n">
        <v>44743</v>
      </c>
      <c r="N1304" s="6" t="n">
        <v>46295</v>
      </c>
      <c r="O1304" t="n">
        <v>24.55</v>
      </c>
    </row>
    <row r="1305" hidden="1" s="287">
      <c r="A1305" t="inlineStr">
        <is>
          <t>V200059</t>
        </is>
      </c>
      <c r="B1305" t="n">
        <v>18</v>
      </c>
      <c r="C1305" t="n">
        <v>50</v>
      </c>
      <c r="D1305" t="inlineStr">
        <is>
          <t>LION Logistics GmbH</t>
        </is>
      </c>
      <c r="E1305" t="inlineStr">
        <is>
          <t>100029</t>
        </is>
      </c>
      <c r="F1305" t="inlineStr">
        <is>
          <t>Holunderweg 1</t>
        </is>
      </c>
      <c r="G1305" t="inlineStr">
        <is>
          <t>03149</t>
        </is>
      </c>
      <c r="H1305" t="inlineStr">
        <is>
          <t>Forst</t>
        </is>
      </c>
      <c r="I1305" t="inlineStr">
        <is>
          <t>DE</t>
        </is>
      </c>
      <c r="J1305" t="inlineStr">
        <is>
          <t>SGGNS_M11</t>
        </is>
      </c>
      <c r="K1305" t="inlineStr">
        <is>
          <t>37 80 4561 385-8</t>
        </is>
      </c>
      <c r="L1305" t="inlineStr">
        <is>
          <t>2022-0021</t>
        </is>
      </c>
      <c r="M1305" s="6" t="n">
        <v>44835</v>
      </c>
      <c r="N1305" s="6" t="n">
        <v>46477</v>
      </c>
      <c r="O1305" t="n">
        <v>26.55</v>
      </c>
    </row>
    <row r="1306" hidden="1" s="287">
      <c r="A1306" t="inlineStr">
        <is>
          <t>V300089</t>
        </is>
      </c>
      <c r="B1306" t="n">
        <v>40</v>
      </c>
      <c r="C1306" t="n">
        <v>20</v>
      </c>
      <c r="D1306" t="inlineStr">
        <is>
          <t>Kombiverkehr GmbH und Co. KG</t>
        </is>
      </c>
      <c r="E1306" t="inlineStr">
        <is>
          <t>100332</t>
        </is>
      </c>
      <c r="F1306" t="inlineStr">
        <is>
          <t>Zum Laurenburger Hof 76</t>
        </is>
      </c>
      <c r="G1306" t="inlineStr">
        <is>
          <t>60594</t>
        </is>
      </c>
      <c r="H1306" t="inlineStr">
        <is>
          <t>Frankfurt am Main</t>
        </is>
      </c>
      <c r="I1306" t="inlineStr">
        <is>
          <t>DE</t>
        </is>
      </c>
      <c r="J1306" t="inlineStr">
        <is>
          <t>SGNS_60</t>
        </is>
      </c>
      <c r="K1306" t="inlineStr"/>
      <c r="L1306" t="inlineStr">
        <is>
          <t>2025-0038</t>
        </is>
      </c>
      <c r="M1306" s="6" t="n">
        <v>46143</v>
      </c>
      <c r="N1306" s="6" t="n">
        <v>46873</v>
      </c>
      <c r="O1306" t="n">
        <v>23.64</v>
      </c>
    </row>
    <row r="1307" hidden="1" s="287">
      <c r="A1307" t="inlineStr">
        <is>
          <t>V300090</t>
        </is>
      </c>
      <c r="B1307" t="n">
        <v>5</v>
      </c>
      <c r="C1307" t="n">
        <v>50</v>
      </c>
      <c r="D1307" t="inlineStr">
        <is>
          <t>STORK Cargo GmbH</t>
        </is>
      </c>
      <c r="E1307" t="inlineStr">
        <is>
          <t>100792</t>
        </is>
      </c>
      <c r="F1307" t="inlineStr">
        <is>
          <t>Parchauer Strasse 3</t>
        </is>
      </c>
      <c r="G1307" t="inlineStr">
        <is>
          <t>39126</t>
        </is>
      </c>
      <c r="H1307" t="inlineStr">
        <is>
          <t>Magdeburg</t>
        </is>
      </c>
      <c r="I1307" t="inlineStr">
        <is>
          <t>DE</t>
        </is>
      </c>
      <c r="J1307" t="inlineStr">
        <is>
          <t>SGMMNS_M17</t>
        </is>
      </c>
      <c r="K1307" t="inlineStr">
        <is>
          <t>33 80 4505 491-7</t>
        </is>
      </c>
      <c r="L1307" t="inlineStr">
        <is>
          <t>2025-0020</t>
        </is>
      </c>
      <c r="M1307" s="6" t="n">
        <v>46023</v>
      </c>
      <c r="N1307" s="6" t="n">
        <v>48213</v>
      </c>
      <c r="O1307" t="n">
        <v>21.9</v>
      </c>
    </row>
    <row r="1308" hidden="1" s="287">
      <c r="A1308" t="inlineStr">
        <is>
          <t>V300091</t>
        </is>
      </c>
      <c r="B1308" t="n">
        <v>19</v>
      </c>
      <c r="C1308" t="n">
        <v>50</v>
      </c>
      <c r="D1308" t="inlineStr">
        <is>
          <t>VA-KO Vagon Konteyner Mak. Muh.</t>
        </is>
      </c>
      <c r="E1308" t="inlineStr">
        <is>
          <t>100016</t>
        </is>
      </c>
      <c r="F1308" t="inlineStr">
        <is>
          <t>Pro.San. Tic. A.S.</t>
        </is>
      </c>
      <c r="G1308" t="inlineStr">
        <is>
          <t>06730</t>
        </is>
      </c>
      <c r="H1308" t="inlineStr">
        <is>
          <t>Beypazari/Ankara</t>
        </is>
      </c>
      <c r="I1308" t="inlineStr">
        <is>
          <t>TR</t>
        </is>
      </c>
      <c r="J1308" t="inlineStr">
        <is>
          <t>SGGMRS_M35</t>
        </is>
      </c>
      <c r="K1308" t="inlineStr">
        <is>
          <t>37 80 4953 474-6</t>
        </is>
      </c>
      <c r="L1308" t="inlineStr">
        <is>
          <t>2025-0039</t>
        </is>
      </c>
      <c r="M1308" s="6" t="n">
        <v>45949</v>
      </c>
      <c r="N1308" s="6" t="n">
        <v>46312</v>
      </c>
      <c r="O1308" t="n">
        <v>35.85</v>
      </c>
    </row>
    <row r="1309" hidden="1" s="287">
      <c r="A1309" t="inlineStr">
        <is>
          <t>V720006</t>
        </is>
      </c>
      <c r="B1309" t="n">
        <v>15</v>
      </c>
      <c r="C1309" t="n">
        <v>50</v>
      </c>
      <c r="D1309" t="inlineStr">
        <is>
          <t>RAILDOX GmbH &amp; Co. KG</t>
        </is>
      </c>
      <c r="E1309" t="inlineStr">
        <is>
          <t>100521</t>
        </is>
      </c>
      <c r="F1309" t="inlineStr">
        <is>
          <t>Zum Güterbahnhof  7</t>
        </is>
      </c>
      <c r="G1309" t="inlineStr">
        <is>
          <t>99085</t>
        </is>
      </c>
      <c r="H1309" t="inlineStr">
        <is>
          <t>Erfurt</t>
        </is>
      </c>
      <c r="I1309" t="inlineStr">
        <is>
          <t>DE</t>
        </is>
      </c>
      <c r="J1309" t="inlineStr">
        <is>
          <t>SGGRSS_M2</t>
        </is>
      </c>
      <c r="K1309" t="inlineStr">
        <is>
          <t>37 80 4980 411-5</t>
        </is>
      </c>
      <c r="L1309" t="inlineStr">
        <is>
          <t>2025-0011</t>
        </is>
      </c>
      <c r="M1309" s="6" t="n">
        <v>46023</v>
      </c>
      <c r="N1309" s="6" t="n">
        <v>46418</v>
      </c>
      <c r="O1309" t="n">
        <v>30</v>
      </c>
    </row>
    <row r="1310" hidden="1" s="287">
      <c r="A1310" t="inlineStr">
        <is>
          <t>V100066</t>
        </is>
      </c>
      <c r="B1310" t="n">
        <v>122</v>
      </c>
      <c r="C1310" t="n">
        <v>50</v>
      </c>
      <c r="D1310" t="inlineStr">
        <is>
          <t>Grenland Rail AS</t>
        </is>
      </c>
      <c r="E1310" t="inlineStr">
        <is>
          <t>100268</t>
        </is>
      </c>
      <c r="F1310" t="inlineStr">
        <is>
          <t>Nybergflata 2</t>
        </is>
      </c>
      <c r="G1310" t="inlineStr">
        <is>
          <t>3737</t>
        </is>
      </c>
      <c r="H1310" t="inlineStr">
        <is>
          <t>Skien</t>
        </is>
      </c>
      <c r="I1310" t="inlineStr">
        <is>
          <t>NO</t>
        </is>
      </c>
      <c r="J1310" t="inlineStr">
        <is>
          <t>SGNSS_M14</t>
        </is>
      </c>
      <c r="K1310" t="inlineStr">
        <is>
          <t>37 80 4565 684-0</t>
        </is>
      </c>
      <c r="L1310" t="inlineStr">
        <is>
          <t>2024-0009</t>
        </is>
      </c>
      <c r="M1310" s="6" t="n">
        <v>45625</v>
      </c>
      <c r="N1310" s="6" t="n">
        <v>47084</v>
      </c>
      <c r="O1310" t="n">
        <v>17.45</v>
      </c>
    </row>
    <row r="1311" hidden="1" s="287">
      <c r="A1311" t="inlineStr">
        <is>
          <t>V100068</t>
        </is>
      </c>
      <c r="B1311" t="n">
        <v>5</v>
      </c>
      <c r="C1311" t="n">
        <v>50</v>
      </c>
      <c r="D1311" t="inlineStr">
        <is>
          <t>LAUDE Smart Intermodal S.A.</t>
        </is>
      </c>
      <c r="E1311" t="inlineStr">
        <is>
          <t>100026</t>
        </is>
      </c>
      <c r="F1311" t="inlineStr">
        <is>
          <t>ul. Wroclawska 131</t>
        </is>
      </c>
      <c r="G1311" t="inlineStr">
        <is>
          <t>87-100</t>
        </is>
      </c>
      <c r="H1311" t="inlineStr">
        <is>
          <t>Torun</t>
        </is>
      </c>
      <c r="I1311" t="inlineStr">
        <is>
          <t>PL</t>
        </is>
      </c>
      <c r="J1311" t="inlineStr">
        <is>
          <t>SGMMNS_M29</t>
        </is>
      </c>
      <c r="K1311" t="inlineStr">
        <is>
          <t>33 80 4505 966-8</t>
        </is>
      </c>
      <c r="L1311" t="inlineStr">
        <is>
          <t>2026-0002</t>
        </is>
      </c>
      <c r="M1311" s="6" t="n">
        <v>46064</v>
      </c>
      <c r="N1311" s="6" t="n">
        <v>46428</v>
      </c>
      <c r="O1311" t="n">
        <v>16.85</v>
      </c>
    </row>
    <row r="1312" hidden="1" s="287">
      <c r="A1312" t="inlineStr">
        <is>
          <t>V100016</t>
        </is>
      </c>
      <c r="B1312" t="n">
        <v>3</v>
      </c>
      <c r="C1312" t="n">
        <v>50</v>
      </c>
      <c r="D1312" t="inlineStr">
        <is>
          <t>RheinCargo GmbH &amp; Co. KG</t>
        </is>
      </c>
      <c r="E1312" t="inlineStr">
        <is>
          <t>100011</t>
        </is>
      </c>
      <c r="F1312" t="inlineStr">
        <is>
          <t>Hammer Landstrasse 3</t>
        </is>
      </c>
      <c r="G1312" t="inlineStr">
        <is>
          <t>41460</t>
        </is>
      </c>
      <c r="H1312" t="inlineStr">
        <is>
          <t>Neuss</t>
        </is>
      </c>
      <c r="I1312" t="inlineStr">
        <is>
          <t>DE</t>
        </is>
      </c>
      <c r="J1312" t="inlineStr">
        <is>
          <t>SGGNSS_M12</t>
        </is>
      </c>
      <c r="K1312" t="inlineStr">
        <is>
          <t>37 80 4694 450-0</t>
        </is>
      </c>
      <c r="L1312" t="inlineStr">
        <is>
          <t>2021-0008</t>
        </is>
      </c>
      <c r="M1312" s="6" t="n">
        <v>44562</v>
      </c>
      <c r="N1312" s="6" t="n">
        <v>46387</v>
      </c>
      <c r="O1312" t="n">
        <v>23.75</v>
      </c>
    </row>
    <row r="1313" hidden="1" s="287">
      <c r="A1313" t="inlineStr">
        <is>
          <t>V300002</t>
        </is>
      </c>
      <c r="B1313" t="n">
        <v>65</v>
      </c>
      <c r="C1313" t="n">
        <v>50</v>
      </c>
      <c r="D1313" t="inlineStr">
        <is>
          <t>Contargo Rail Services GmbH</t>
        </is>
      </c>
      <c r="E1313" t="inlineStr">
        <is>
          <t>100001</t>
        </is>
      </c>
      <c r="F1313" t="inlineStr">
        <is>
          <t>Rheinkaistrasse 2</t>
        </is>
      </c>
      <c r="G1313" t="inlineStr">
        <is>
          <t>68159</t>
        </is>
      </c>
      <c r="H1313" t="inlineStr">
        <is>
          <t>Mannheim</t>
        </is>
      </c>
      <c r="I1313" t="inlineStr">
        <is>
          <t>DE</t>
        </is>
      </c>
      <c r="J1313" t="inlineStr">
        <is>
          <t>SGNSS_M14</t>
        </is>
      </c>
      <c r="K1313" t="inlineStr">
        <is>
          <t>37 80 4565 403-5</t>
        </is>
      </c>
      <c r="L1313" t="inlineStr">
        <is>
          <t>2020-0004</t>
        </is>
      </c>
      <c r="M1313" s="6" t="n">
        <v>44512</v>
      </c>
      <c r="N1313" s="6" t="n">
        <v>46387</v>
      </c>
      <c r="O1313" t="n">
        <v>28.2</v>
      </c>
    </row>
    <row r="1314" hidden="1" s="287">
      <c r="A1314" t="inlineStr">
        <is>
          <t>V100030</t>
        </is>
      </c>
      <c r="B1314" t="n">
        <v>17</v>
      </c>
      <c r="C1314" t="n">
        <v>50</v>
      </c>
      <c r="D1314" t="inlineStr">
        <is>
          <t>Rail Cargo Austria AG</t>
        </is>
      </c>
      <c r="E1314" t="inlineStr">
        <is>
          <t>100020</t>
        </is>
      </c>
      <c r="F1314" t="inlineStr">
        <is>
          <t>Am Hauptbahnhof 2</t>
        </is>
      </c>
      <c r="G1314" t="inlineStr">
        <is>
          <t>1100</t>
        </is>
      </c>
      <c r="H1314" t="inlineStr">
        <is>
          <t>Wien</t>
        </is>
      </c>
      <c r="I1314" t="inlineStr">
        <is>
          <t>AT</t>
        </is>
      </c>
      <c r="J1314" t="inlineStr">
        <is>
          <t>SGGMRS_M5</t>
        </is>
      </c>
      <c r="K1314" t="inlineStr">
        <is>
          <t>37 80 4953 354-0</t>
        </is>
      </c>
      <c r="L1314" t="inlineStr">
        <is>
          <t>2022-0011</t>
        </is>
      </c>
      <c r="M1314" s="6" t="n">
        <v>44805</v>
      </c>
      <c r="N1314" s="6" t="n">
        <v>46203</v>
      </c>
      <c r="O1314" t="n">
        <v>23</v>
      </c>
    </row>
    <row r="1315" hidden="1" s="287">
      <c r="A1315" t="inlineStr">
        <is>
          <t>V400005</t>
        </is>
      </c>
      <c r="B1315" t="n">
        <v>19</v>
      </c>
      <c r="C1315" t="n">
        <v>50</v>
      </c>
      <c r="D1315" t="inlineStr">
        <is>
          <t>DB Cargo AG</t>
        </is>
      </c>
      <c r="E1315" t="inlineStr">
        <is>
          <t>100000</t>
        </is>
      </c>
      <c r="F1315" t="inlineStr">
        <is>
          <t>Rheinstrasse 2</t>
        </is>
      </c>
      <c r="G1315" t="inlineStr">
        <is>
          <t>55116</t>
        </is>
      </c>
      <c r="H1315" t="inlineStr">
        <is>
          <t>Mainz</t>
        </is>
      </c>
      <c r="I1315" t="inlineStr">
        <is>
          <t>DE</t>
        </is>
      </c>
      <c r="J1315" t="inlineStr">
        <is>
          <t>SGGNS_M11</t>
        </is>
      </c>
      <c r="K1315" t="inlineStr">
        <is>
          <t>37 80 4561 430-2</t>
        </is>
      </c>
      <c r="L1315" t="inlineStr">
        <is>
          <t>2021-2420</t>
        </is>
      </c>
      <c r="M1315" s="6" t="n">
        <v>44930</v>
      </c>
      <c r="N1315" s="6" t="n">
        <v>47087</v>
      </c>
      <c r="O1315" t="n">
        <v>24.4</v>
      </c>
    </row>
    <row r="1316" hidden="1" s="287">
      <c r="A1316" t="inlineStr">
        <is>
          <t>V300023</t>
        </is>
      </c>
      <c r="B1316" t="n">
        <v>20</v>
      </c>
      <c r="C1316" t="n">
        <v>50</v>
      </c>
      <c r="D1316" t="inlineStr">
        <is>
          <t>Oceanogate Italia S.r.l.</t>
        </is>
      </c>
      <c r="E1316" t="inlineStr">
        <is>
          <t>100010</t>
        </is>
      </c>
      <c r="F1316" t="inlineStr">
        <is>
          <t>Via Primo Maggio 1</t>
        </is>
      </c>
      <c r="G1316" t="inlineStr">
        <is>
          <t>20066</t>
        </is>
      </c>
      <c r="H1316" t="inlineStr">
        <is>
          <t>Melzo (MI)</t>
        </is>
      </c>
      <c r="I1316" t="inlineStr">
        <is>
          <t>IT</t>
        </is>
      </c>
      <c r="J1316" t="inlineStr">
        <is>
          <t>SDGGMRSS_M8</t>
        </is>
      </c>
      <c r="K1316" t="inlineStr">
        <is>
          <t>35 80 4956 123-8</t>
        </is>
      </c>
      <c r="L1316" t="inlineStr">
        <is>
          <t>2022-0006</t>
        </is>
      </c>
      <c r="M1316" s="6" t="n">
        <v>44945</v>
      </c>
      <c r="N1316" s="6" t="n">
        <v>46387</v>
      </c>
      <c r="O1316" t="n">
        <v>66.15000000000001</v>
      </c>
    </row>
    <row r="1317" hidden="1" s="287">
      <c r="A1317" t="inlineStr">
        <is>
          <t>V300030</t>
        </is>
      </c>
      <c r="B1317" t="n">
        <v>9</v>
      </c>
      <c r="C1317" t="n">
        <v>50</v>
      </c>
      <c r="D1317" t="inlineStr">
        <is>
          <t>EWG Rail Zrt.</t>
        </is>
      </c>
      <c r="E1317" t="inlineStr">
        <is>
          <t>100758</t>
        </is>
      </c>
      <c r="F1317" t="inlineStr">
        <is>
          <t>Váci út 76 3.em</t>
        </is>
      </c>
      <c r="G1317" t="inlineStr">
        <is>
          <t>1133</t>
        </is>
      </c>
      <c r="H1317" t="inlineStr">
        <is>
          <t>Budapest</t>
        </is>
      </c>
      <c r="I1317" t="inlineStr">
        <is>
          <t>HU</t>
        </is>
      </c>
      <c r="J1317" t="inlineStr">
        <is>
          <t>SGGNS_M11</t>
        </is>
      </c>
      <c r="K1317" t="inlineStr">
        <is>
          <t>37 80 4561 335-3</t>
        </is>
      </c>
      <c r="L1317" t="inlineStr">
        <is>
          <t>2023-0007</t>
        </is>
      </c>
      <c r="M1317" s="6" t="n">
        <v>45078</v>
      </c>
      <c r="N1317" s="6" t="n">
        <v>46905</v>
      </c>
      <c r="O1317" t="n">
        <v>23.19</v>
      </c>
    </row>
    <row r="1318" hidden="1" s="287">
      <c r="A1318" t="inlineStr">
        <is>
          <t>V300032</t>
        </is>
      </c>
      <c r="B1318" t="n">
        <v>9</v>
      </c>
      <c r="C1318" t="n">
        <v>50</v>
      </c>
      <c r="D1318" t="inlineStr">
        <is>
          <t>EWG Rail Zrt.</t>
        </is>
      </c>
      <c r="E1318" t="inlineStr">
        <is>
          <t>100758</t>
        </is>
      </c>
      <c r="F1318" t="inlineStr">
        <is>
          <t>Váci út 76 3.em</t>
        </is>
      </c>
      <c r="G1318" t="inlineStr">
        <is>
          <t>1133</t>
        </is>
      </c>
      <c r="H1318" t="inlineStr">
        <is>
          <t>Budapest</t>
        </is>
      </c>
      <c r="I1318" t="inlineStr">
        <is>
          <t>HU</t>
        </is>
      </c>
      <c r="J1318" t="inlineStr">
        <is>
          <t>SGGNSS_M12</t>
        </is>
      </c>
      <c r="K1318" t="inlineStr">
        <is>
          <t>37 80 4694 469-0</t>
        </is>
      </c>
      <c r="L1318" t="inlineStr">
        <is>
          <t>2023-0007</t>
        </is>
      </c>
      <c r="M1318" s="6" t="n">
        <v>45078</v>
      </c>
      <c r="N1318" s="6" t="n">
        <v>46905</v>
      </c>
      <c r="O1318" t="n">
        <v>23.19</v>
      </c>
    </row>
    <row r="1319" hidden="1" s="287">
      <c r="A1319" t="inlineStr">
        <is>
          <t>V100046</t>
        </is>
      </c>
      <c r="B1319" t="n">
        <v>1</v>
      </c>
      <c r="C1319" t="n">
        <v>50</v>
      </c>
      <c r="D1319" t="inlineStr">
        <is>
          <t>LAUDE Smart Intermodal S.A.</t>
        </is>
      </c>
      <c r="E1319" t="inlineStr">
        <is>
          <t>100026</t>
        </is>
      </c>
      <c r="F1319" t="inlineStr">
        <is>
          <t>ul. Wroclawska 131</t>
        </is>
      </c>
      <c r="G1319" t="inlineStr">
        <is>
          <t>87-100</t>
        </is>
      </c>
      <c r="H1319" t="inlineStr">
        <is>
          <t>Torun</t>
        </is>
      </c>
      <c r="I1319" t="inlineStr">
        <is>
          <t>PL</t>
        </is>
      </c>
      <c r="J1319" t="inlineStr">
        <is>
          <t>SGMMNS_M17</t>
        </is>
      </c>
      <c r="K1319" t="inlineStr">
        <is>
          <t>33 80 4505 620-1</t>
        </is>
      </c>
      <c r="L1319" t="inlineStr">
        <is>
          <t>2023-0012</t>
        </is>
      </c>
      <c r="M1319" s="6" t="n">
        <v>45271</v>
      </c>
      <c r="N1319" s="6" t="n">
        <v>46752</v>
      </c>
      <c r="O1319" t="n">
        <v>9.5</v>
      </c>
    </row>
    <row r="1320" hidden="1" s="287">
      <c r="A1320" t="inlineStr">
        <is>
          <t>V200030</t>
        </is>
      </c>
      <c r="B1320" t="n">
        <v>19</v>
      </c>
      <c r="C1320" t="n">
        <v>50</v>
      </c>
      <c r="D1320" t="inlineStr">
        <is>
          <t>RTB Cargo Netherlands B.V.</t>
        </is>
      </c>
      <c r="E1320" t="inlineStr">
        <is>
          <t>100002</t>
        </is>
      </c>
      <c r="F1320" t="inlineStr">
        <is>
          <t>Albert-Plesmanweg 57</t>
        </is>
      </c>
      <c r="G1320" t="inlineStr">
        <is>
          <t>3088GB</t>
        </is>
      </c>
      <c r="H1320" t="inlineStr">
        <is>
          <t>Rotterdam</t>
        </is>
      </c>
      <c r="I1320" t="inlineStr">
        <is>
          <t>NL</t>
        </is>
      </c>
      <c r="J1320" t="inlineStr">
        <is>
          <t>SGGRSS_M20</t>
        </is>
      </c>
      <c r="K1320" t="inlineStr">
        <is>
          <t>33 80 4960 282-8</t>
        </is>
      </c>
      <c r="L1320" t="inlineStr">
        <is>
          <t>2023-0023</t>
        </is>
      </c>
      <c r="M1320" s="6" t="n">
        <v>45176</v>
      </c>
      <c r="N1320" s="6" t="n">
        <v>46081</v>
      </c>
      <c r="O1320" t="n">
        <v>34.5</v>
      </c>
    </row>
    <row r="1321" hidden="1" s="287">
      <c r="A1321" t="inlineStr">
        <is>
          <t>V200031</t>
        </is>
      </c>
      <c r="B1321" t="n">
        <v>16</v>
      </c>
      <c r="C1321" t="n">
        <v>50</v>
      </c>
      <c r="D1321" t="inlineStr">
        <is>
          <t>zigsXpress GmbH</t>
        </is>
      </c>
      <c r="E1321" t="inlineStr">
        <is>
          <t>100008</t>
        </is>
      </c>
      <c r="F1321" t="inlineStr">
        <is>
          <t>Afrikastrasse 3</t>
        </is>
      </c>
      <c r="G1321" t="inlineStr">
        <is>
          <t>20457</t>
        </is>
      </c>
      <c r="H1321" t="inlineStr">
        <is>
          <t>Hamburg</t>
        </is>
      </c>
      <c r="I1321" t="inlineStr">
        <is>
          <t>DE</t>
        </is>
      </c>
      <c r="J1321" t="inlineStr">
        <is>
          <t>SGGRSS_M2</t>
        </is>
      </c>
      <c r="K1321" t="inlineStr">
        <is>
          <t>37 80 4960 968-8</t>
        </is>
      </c>
      <c r="L1321" t="inlineStr">
        <is>
          <t>2023-0036</t>
        </is>
      </c>
      <c r="M1321" s="6" t="n">
        <v>45288</v>
      </c>
      <c r="N1321" s="6" t="n">
        <v>46387</v>
      </c>
      <c r="O1321" t="n">
        <v>25.8</v>
      </c>
    </row>
    <row r="1322" hidden="1" s="287">
      <c r="A1322" t="inlineStr">
        <is>
          <t>V300041</t>
        </is>
      </c>
      <c r="B1322" t="n">
        <v>19</v>
      </c>
      <c r="C1322" t="n">
        <v>50</v>
      </c>
      <c r="D1322" t="inlineStr">
        <is>
          <t>Contargo Rail Services GmbH</t>
        </is>
      </c>
      <c r="E1322" t="inlineStr">
        <is>
          <t>100001</t>
        </is>
      </c>
      <c r="F1322" t="inlineStr">
        <is>
          <t>Rheinkaistrasse 2</t>
        </is>
      </c>
      <c r="G1322" t="inlineStr">
        <is>
          <t>68159</t>
        </is>
      </c>
      <c r="H1322" t="inlineStr">
        <is>
          <t>Mannheim</t>
        </is>
      </c>
      <c r="I1322" t="inlineStr">
        <is>
          <t>DE</t>
        </is>
      </c>
      <c r="J1322" t="inlineStr">
        <is>
          <t>SGGRSS_M20</t>
        </is>
      </c>
      <c r="K1322" t="inlineStr">
        <is>
          <t>33 80 4960 306-5</t>
        </is>
      </c>
      <c r="L1322" t="inlineStr">
        <is>
          <t>2023-0018</t>
        </is>
      </c>
      <c r="M1322" s="6" t="n">
        <v>45292</v>
      </c>
      <c r="N1322" s="6" t="n">
        <v>46752</v>
      </c>
      <c r="O1322" t="n">
        <v>39.1</v>
      </c>
    </row>
    <row r="1323" hidden="1" s="287">
      <c r="A1323" t="inlineStr">
        <is>
          <t>V200034</t>
        </is>
      </c>
      <c r="B1323" t="n">
        <v>13</v>
      </c>
      <c r="C1323" t="n">
        <v>50</v>
      </c>
      <c r="D1323" t="inlineStr">
        <is>
          <t>Captrain Polska Sp.z.o.o.</t>
        </is>
      </c>
      <c r="E1323" t="inlineStr">
        <is>
          <t>100024</t>
        </is>
      </c>
      <c r="F1323" t="inlineStr">
        <is>
          <t>ul. Powstancow Slaskich 7a</t>
        </is>
      </c>
      <c r="G1323" t="inlineStr">
        <is>
          <t>53-332</t>
        </is>
      </c>
      <c r="H1323" t="inlineStr">
        <is>
          <t>Wroclaw</t>
        </is>
      </c>
      <c r="I1323" t="inlineStr">
        <is>
          <t>PL</t>
        </is>
      </c>
      <c r="J1323" t="inlineStr">
        <is>
          <t>SGNS_M13</t>
        </is>
      </c>
      <c r="K1323" t="inlineStr">
        <is>
          <t>37 80 4564 221-2</t>
        </is>
      </c>
      <c r="L1323" t="inlineStr">
        <is>
          <t>2024-0001</t>
        </is>
      </c>
      <c r="M1323" s="6" t="n">
        <v>45453</v>
      </c>
      <c r="N1323" s="6" t="n">
        <v>46752</v>
      </c>
      <c r="O1323" t="n">
        <v>17.95</v>
      </c>
    </row>
    <row r="1324" hidden="1" s="287">
      <c r="A1324" t="inlineStr">
        <is>
          <t>V300043</t>
        </is>
      </c>
      <c r="B1324" t="n">
        <v>18</v>
      </c>
      <c r="C1324" t="n">
        <v>50</v>
      </c>
      <c r="D1324" t="inlineStr">
        <is>
          <t>Sangritana SpA</t>
        </is>
      </c>
      <c r="E1324" t="inlineStr">
        <is>
          <t>100762</t>
        </is>
      </c>
      <c r="F1324" t="inlineStr">
        <is>
          <t>Piazza Camillo Dellarciprete 6</t>
        </is>
      </c>
      <c r="G1324" t="inlineStr">
        <is>
          <t>66034</t>
        </is>
      </c>
      <c r="H1324" t="inlineStr">
        <is>
          <t>Lanciano</t>
        </is>
      </c>
      <c r="I1324" t="inlineStr">
        <is>
          <t>IT</t>
        </is>
      </c>
      <c r="J1324" t="inlineStr">
        <is>
          <t>SGNS_M13</t>
        </is>
      </c>
      <c r="K1324" t="inlineStr">
        <is>
          <t>37 80 4564 293-1</t>
        </is>
      </c>
      <c r="L1324" t="inlineStr">
        <is>
          <t>2023-0039</t>
        </is>
      </c>
      <c r="M1324" s="6" t="n">
        <v>45347</v>
      </c>
      <c r="N1324" s="6" t="n">
        <v>46418</v>
      </c>
      <c r="O1324" t="n">
        <v>20.92</v>
      </c>
    </row>
    <row r="1325" hidden="1" s="287">
      <c r="A1325" t="inlineStr">
        <is>
          <t>V200035</t>
        </is>
      </c>
      <c r="B1325" t="n">
        <v>21</v>
      </c>
      <c r="C1325" t="n">
        <v>50</v>
      </c>
      <c r="D1325" t="inlineStr">
        <is>
          <t>Zaklad Inzynierli Kolejowej Sp.z.o.o</t>
        </is>
      </c>
      <c r="E1325" t="inlineStr">
        <is>
          <t>100767</t>
        </is>
      </c>
      <c r="F1325" t="inlineStr">
        <is>
          <t>ul. Retmanska 11a</t>
        </is>
      </c>
      <c r="G1325" t="inlineStr">
        <is>
          <t>27-600</t>
        </is>
      </c>
      <c r="H1325" t="inlineStr">
        <is>
          <t>Sandomierz</t>
        </is>
      </c>
      <c r="I1325" t="inlineStr">
        <is>
          <t>PL</t>
        </is>
      </c>
      <c r="J1325" t="inlineStr">
        <is>
          <t>SGMMNS_M17</t>
        </is>
      </c>
      <c r="K1325" t="inlineStr">
        <is>
          <t>33 80 4505 151-7</t>
        </is>
      </c>
      <c r="L1325" t="inlineStr">
        <is>
          <t>2023-0021</t>
        </is>
      </c>
      <c r="M1325" s="6" t="n">
        <v>45383</v>
      </c>
      <c r="N1325" s="6" t="n">
        <v>46478</v>
      </c>
      <c r="O1325" t="n">
        <v>19</v>
      </c>
    </row>
    <row r="1326" hidden="1" s="287">
      <c r="A1326" t="inlineStr">
        <is>
          <t>V100058</t>
        </is>
      </c>
      <c r="B1326" t="n">
        <v>41</v>
      </c>
      <c r="C1326" t="n">
        <v>20</v>
      </c>
      <c r="D1326" t="inlineStr">
        <is>
          <t>RheinCargo GmbH &amp; Co. KG</t>
        </is>
      </c>
      <c r="E1326" t="inlineStr">
        <is>
          <t>100011</t>
        </is>
      </c>
      <c r="F1326" t="inlineStr">
        <is>
          <t>Hammer Landstrasse 3</t>
        </is>
      </c>
      <c r="G1326" t="inlineStr">
        <is>
          <t>41460</t>
        </is>
      </c>
      <c r="H1326" t="inlineStr">
        <is>
          <t>Neuss</t>
        </is>
      </c>
      <c r="I1326" t="inlineStr">
        <is>
          <t>DE</t>
        </is>
      </c>
      <c r="J1326" t="inlineStr">
        <is>
          <t>SGGNS_80XL</t>
        </is>
      </c>
      <c r="K1326" t="inlineStr"/>
      <c r="L1326" t="inlineStr">
        <is>
          <t>2024-0020</t>
        </is>
      </c>
      <c r="M1326" s="6" t="n">
        <v>46539</v>
      </c>
      <c r="N1326" s="6" t="n">
        <v>46924</v>
      </c>
      <c r="O1326" t="n">
        <v>27.15</v>
      </c>
    </row>
    <row r="1327" hidden="1" s="287">
      <c r="A1327" t="inlineStr">
        <is>
          <t>V300052</t>
        </is>
      </c>
      <c r="B1327" t="n">
        <v>11</v>
      </c>
      <c r="C1327" t="n">
        <v>50</v>
      </c>
      <c r="D1327" t="inlineStr">
        <is>
          <t>EWG Rail Zrt.</t>
        </is>
      </c>
      <c r="E1327" t="inlineStr">
        <is>
          <t>100758</t>
        </is>
      </c>
      <c r="F1327" t="inlineStr">
        <is>
          <t>Váci út 76 3.em</t>
        </is>
      </c>
      <c r="G1327" t="inlineStr">
        <is>
          <t>1133</t>
        </is>
      </c>
      <c r="H1327" t="inlineStr">
        <is>
          <t>Budapest</t>
        </is>
      </c>
      <c r="I1327" t="inlineStr">
        <is>
          <t>HU</t>
        </is>
      </c>
      <c r="J1327" t="inlineStr">
        <is>
          <t>SGNS_M9</t>
        </is>
      </c>
      <c r="K1327" t="inlineStr">
        <is>
          <t>37 80 4564 617-1</t>
        </is>
      </c>
      <c r="L1327" t="inlineStr">
        <is>
          <t>2023-0026</t>
        </is>
      </c>
      <c r="M1327" s="6" t="n">
        <v>45740</v>
      </c>
      <c r="N1327" s="6" t="n">
        <v>46387</v>
      </c>
      <c r="O1327" t="n">
        <v>16.63</v>
      </c>
    </row>
    <row r="1328" hidden="1" s="287">
      <c r="A1328" t="inlineStr">
        <is>
          <t>V300054</t>
        </is>
      </c>
      <c r="B1328" t="n">
        <v>20</v>
      </c>
      <c r="C1328" t="n">
        <v>50</v>
      </c>
      <c r="D1328" t="inlineStr">
        <is>
          <t>BLS Cargo AG</t>
        </is>
      </c>
      <c r="E1328" t="inlineStr">
        <is>
          <t>100033</t>
        </is>
      </c>
      <c r="F1328" t="inlineStr">
        <is>
          <t>Freiburgstrasse 130</t>
        </is>
      </c>
      <c r="G1328" t="inlineStr">
        <is>
          <t>3001</t>
        </is>
      </c>
      <c r="H1328" t="inlineStr">
        <is>
          <t>Bern</t>
        </is>
      </c>
      <c r="I1328" t="inlineStr">
        <is>
          <t>CH</t>
        </is>
      </c>
      <c r="J1328" t="inlineStr">
        <is>
          <t>SGMMNS_M29</t>
        </is>
      </c>
      <c r="K1328" t="inlineStr">
        <is>
          <t>33 80 4505 948-6</t>
        </is>
      </c>
      <c r="L1328" t="inlineStr">
        <is>
          <t>2024-0024</t>
        </is>
      </c>
      <c r="M1328" s="6" t="n">
        <v>45567</v>
      </c>
      <c r="N1328" s="6" t="n">
        <v>46387</v>
      </c>
      <c r="O1328" t="n">
        <v>23.5</v>
      </c>
    </row>
    <row r="1329" hidden="1" s="287">
      <c r="A1329" t="inlineStr">
        <is>
          <t>V300055</t>
        </is>
      </c>
      <c r="B1329" t="n">
        <v>1</v>
      </c>
      <c r="C1329" t="n">
        <v>50</v>
      </c>
      <c r="D1329" t="inlineStr">
        <is>
          <t>Weco Rail GmbH</t>
        </is>
      </c>
      <c r="E1329" t="inlineStr">
        <is>
          <t>100763</t>
        </is>
      </c>
      <c r="F1329" t="inlineStr">
        <is>
          <t>Tanbruckgrasse 3</t>
        </is>
      </c>
      <c r="G1329" t="inlineStr">
        <is>
          <t>1120</t>
        </is>
      </c>
      <c r="H1329" t="inlineStr">
        <is>
          <t>Wien</t>
        </is>
      </c>
      <c r="I1329" t="inlineStr">
        <is>
          <t>AT</t>
        </is>
      </c>
      <c r="J1329" t="inlineStr">
        <is>
          <t>SGGMRS_M35</t>
        </is>
      </c>
      <c r="K1329" t="inlineStr">
        <is>
          <t>37 80 4953 438-1</t>
        </is>
      </c>
      <c r="L1329" t="inlineStr">
        <is>
          <t>2024-0008</t>
        </is>
      </c>
      <c r="M1329" s="6" t="n">
        <v>45575</v>
      </c>
      <c r="N1329" s="6" t="n">
        <v>46669</v>
      </c>
      <c r="O1329" t="n">
        <v>27.5</v>
      </c>
    </row>
    <row r="1330" hidden="1" s="287">
      <c r="A1330" t="inlineStr">
        <is>
          <t>V100049</t>
        </is>
      </c>
      <c r="B1330" t="n">
        <v>117</v>
      </c>
      <c r="C1330" t="n">
        <v>50</v>
      </c>
      <c r="D1330" t="inlineStr">
        <is>
          <t>Grain Logistic Sp.z.o.o.</t>
        </is>
      </c>
      <c r="E1330" t="inlineStr">
        <is>
          <t>100765</t>
        </is>
      </c>
      <c r="F1330" t="inlineStr">
        <is>
          <t>ul. Nowogrodzka 31/413</t>
        </is>
      </c>
      <c r="G1330" t="inlineStr">
        <is>
          <t>00-511</t>
        </is>
      </c>
      <c r="H1330" t="inlineStr">
        <is>
          <t>Warszawa</t>
        </is>
      </c>
      <c r="I1330" t="inlineStr">
        <is>
          <t>PL</t>
        </is>
      </c>
      <c r="J1330" t="inlineStr">
        <is>
          <t>SGNSS_M42</t>
        </is>
      </c>
      <c r="K1330" t="inlineStr">
        <is>
          <t>33 80 4552 752-4</t>
        </is>
      </c>
      <c r="L1330" t="inlineStr">
        <is>
          <t>2023-0035</t>
        </is>
      </c>
      <c r="M1330" s="6" t="n">
        <v>45665</v>
      </c>
      <c r="N1330" s="6" t="n">
        <v>46081</v>
      </c>
      <c r="O1330" t="n">
        <v>19.5</v>
      </c>
    </row>
    <row r="1331" hidden="1" s="287">
      <c r="A1331" t="inlineStr">
        <is>
          <t>V200046</t>
        </is>
      </c>
      <c r="B1331" t="n">
        <v>19</v>
      </c>
      <c r="C1331" t="n">
        <v>50</v>
      </c>
      <c r="D1331" t="inlineStr">
        <is>
          <t>Pimk Rail PLS</t>
        </is>
      </c>
      <c r="E1331" t="inlineStr">
        <is>
          <t>100478</t>
        </is>
      </c>
      <c r="F1331" t="inlineStr">
        <is>
          <t>Rogoshko shousse 36</t>
        </is>
      </c>
      <c r="G1331" t="inlineStr">
        <is>
          <t>4003</t>
        </is>
      </c>
      <c r="H1331" t="inlineStr">
        <is>
          <t>Plovdiv</t>
        </is>
      </c>
      <c r="I1331" t="inlineStr">
        <is>
          <t>BG</t>
        </is>
      </c>
      <c r="J1331" t="inlineStr">
        <is>
          <t>SGGRSS_M20</t>
        </is>
      </c>
      <c r="K1331" t="inlineStr">
        <is>
          <t>33 80 4960 328-9</t>
        </is>
      </c>
      <c r="L1331" t="inlineStr">
        <is>
          <t>2024-0034</t>
        </is>
      </c>
      <c r="M1331" s="6" t="n">
        <v>45625</v>
      </c>
      <c r="N1331" s="6" t="n">
        <v>46203</v>
      </c>
      <c r="O1331" t="n">
        <v>25.03</v>
      </c>
    </row>
    <row r="1332" hidden="1" s="287">
      <c r="A1332" t="inlineStr">
        <is>
          <t>V200048</t>
        </is>
      </c>
      <c r="B1332" t="n">
        <v>13</v>
      </c>
      <c r="C1332" t="n">
        <v>50</v>
      </c>
      <c r="D1332" t="inlineStr">
        <is>
          <t>Captrain Polska Sp.z.o.o.</t>
        </is>
      </c>
      <c r="E1332" t="inlineStr">
        <is>
          <t>100024</t>
        </is>
      </c>
      <c r="F1332" t="inlineStr">
        <is>
          <t>ul. Powstancow Slaskich 7a</t>
        </is>
      </c>
      <c r="G1332" t="inlineStr">
        <is>
          <t>53-332</t>
        </is>
      </c>
      <c r="H1332" t="inlineStr">
        <is>
          <t>Wroclaw</t>
        </is>
      </c>
      <c r="I1332" t="inlineStr">
        <is>
          <t>PL</t>
        </is>
      </c>
      <c r="J1332" t="inlineStr">
        <is>
          <t>SGNS_M13</t>
        </is>
      </c>
      <c r="K1332" t="inlineStr">
        <is>
          <t>37 80 4564 817-7</t>
        </is>
      </c>
      <c r="L1332" t="inlineStr">
        <is>
          <t>2024-0035</t>
        </is>
      </c>
      <c r="M1332" s="6" t="n">
        <v>45689</v>
      </c>
      <c r="N1332" s="6" t="n">
        <v>46387</v>
      </c>
      <c r="O1332" t="n">
        <v>17.95</v>
      </c>
    </row>
    <row r="1333" hidden="1" s="287">
      <c r="A1333" t="inlineStr">
        <is>
          <t>V300065</t>
        </is>
      </c>
      <c r="B1333" t="n">
        <v>16</v>
      </c>
      <c r="C1333" t="n">
        <v>50</v>
      </c>
      <c r="D1333" t="inlineStr">
        <is>
          <t>Martin Tolksdorf Logistics GmbH</t>
        </is>
      </c>
      <c r="E1333" t="inlineStr">
        <is>
          <t>100787</t>
        </is>
      </c>
      <c r="F1333" t="inlineStr">
        <is>
          <t>Bahnhofstrasse 47</t>
        </is>
      </c>
      <c r="G1333" t="inlineStr">
        <is>
          <t>65611</t>
        </is>
      </c>
      <c r="H1333" t="inlineStr">
        <is>
          <t>Brechen</t>
        </is>
      </c>
      <c r="I1333" t="inlineStr">
        <is>
          <t>DE</t>
        </is>
      </c>
      <c r="J1333" t="inlineStr">
        <is>
          <t>SGGRSS_M2</t>
        </is>
      </c>
      <c r="K1333" t="inlineStr">
        <is>
          <t>37 80 4980 792-8</t>
        </is>
      </c>
      <c r="L1333" t="inlineStr">
        <is>
          <t>2025-0003</t>
        </is>
      </c>
      <c r="M1333" s="6" t="n">
        <v>45709</v>
      </c>
      <c r="N1333" s="6" t="n">
        <v>46315</v>
      </c>
      <c r="O1333" t="n">
        <v>31.5</v>
      </c>
    </row>
    <row r="1334" hidden="1" s="287">
      <c r="A1334" t="inlineStr">
        <is>
          <t>V300067</t>
        </is>
      </c>
      <c r="B1334" t="n">
        <v>17</v>
      </c>
      <c r="C1334" t="n">
        <v>50</v>
      </c>
      <c r="D1334" t="inlineStr">
        <is>
          <t>Mindener Kreisbahnen GmbH</t>
        </is>
      </c>
      <c r="E1334" t="inlineStr">
        <is>
          <t>100038</t>
        </is>
      </c>
      <c r="F1334" t="inlineStr">
        <is>
          <t>Karlstrasse 48</t>
        </is>
      </c>
      <c r="G1334" t="inlineStr">
        <is>
          <t>32423</t>
        </is>
      </c>
      <c r="H1334" t="inlineStr">
        <is>
          <t>Minden</t>
        </is>
      </c>
      <c r="I1334" t="inlineStr">
        <is>
          <t>DE</t>
        </is>
      </c>
      <c r="J1334" t="inlineStr">
        <is>
          <t>SGGRS_M25</t>
        </is>
      </c>
      <c r="K1334" t="inlineStr">
        <is>
          <t>37 80 4850 902-0</t>
        </is>
      </c>
      <c r="L1334" t="inlineStr">
        <is>
          <t>2025-0002</t>
        </is>
      </c>
      <c r="M1334" s="6" t="n">
        <v>45727</v>
      </c>
      <c r="N1334" s="6" t="n">
        <v>46095</v>
      </c>
      <c r="O1334" t="n">
        <v>27.79</v>
      </c>
    </row>
    <row r="1335" hidden="1" s="287">
      <c r="A1335" t="inlineStr">
        <is>
          <t>V400010</t>
        </is>
      </c>
      <c r="B1335" t="n">
        <v>18</v>
      </c>
      <c r="C1335" t="n">
        <v>50</v>
      </c>
      <c r="D1335" t="inlineStr">
        <is>
          <t>DB Cargo AG</t>
        </is>
      </c>
      <c r="E1335" t="inlineStr">
        <is>
          <t>100000</t>
        </is>
      </c>
      <c r="F1335" t="inlineStr">
        <is>
          <t>Rheinstrasse 2</t>
        </is>
      </c>
      <c r="G1335" t="inlineStr">
        <is>
          <t>55116</t>
        </is>
      </c>
      <c r="H1335" t="inlineStr">
        <is>
          <t>Mainz</t>
        </is>
      </c>
      <c r="I1335" t="inlineStr">
        <is>
          <t>DE</t>
        </is>
      </c>
      <c r="J1335" t="inlineStr">
        <is>
          <t>SGGRSS_M2</t>
        </is>
      </c>
      <c r="K1335" t="inlineStr">
        <is>
          <t>37 80 4980 680-5</t>
        </is>
      </c>
      <c r="L1335" t="inlineStr">
        <is>
          <t>2021-2420</t>
        </is>
      </c>
      <c r="M1335" s="6" t="n">
        <v>45891</v>
      </c>
      <c r="N1335" s="6" t="n">
        <v>47330</v>
      </c>
      <c r="O1335" t="n">
        <v>26.23</v>
      </c>
    </row>
    <row r="1336" hidden="1" s="287">
      <c r="A1336" t="inlineStr">
        <is>
          <t>V100061</t>
        </is>
      </c>
      <c r="B1336" t="n">
        <v>41</v>
      </c>
      <c r="C1336" t="n">
        <v>20</v>
      </c>
      <c r="D1336" t="inlineStr">
        <is>
          <t>Rail Cargo Austria AG</t>
        </is>
      </c>
      <c r="E1336" t="inlineStr">
        <is>
          <t>100020</t>
        </is>
      </c>
      <c r="F1336" t="inlineStr">
        <is>
          <t>Am Hauptbahnhof 2</t>
        </is>
      </c>
      <c r="G1336" t="inlineStr">
        <is>
          <t>1100</t>
        </is>
      </c>
      <c r="H1336" t="inlineStr">
        <is>
          <t>Wien</t>
        </is>
      </c>
      <c r="I1336" t="inlineStr">
        <is>
          <t>AT</t>
        </is>
      </c>
      <c r="J1336" t="inlineStr">
        <is>
          <t>EANOS_95</t>
        </is>
      </c>
      <c r="K1336" t="inlineStr"/>
      <c r="L1336" t="inlineStr">
        <is>
          <t>2025-0008</t>
        </is>
      </c>
      <c r="M1336" s="6" t="n">
        <v>46136</v>
      </c>
      <c r="N1336" s="6" t="n">
        <v>50518</v>
      </c>
      <c r="O1336" t="n">
        <v>26</v>
      </c>
    </row>
    <row r="1337" hidden="1" s="287">
      <c r="A1337" t="inlineStr">
        <is>
          <t>V200003</t>
        </is>
      </c>
      <c r="B1337" t="n">
        <v>71</v>
      </c>
      <c r="C1337" t="n">
        <v>50</v>
      </c>
      <c r="D1337" t="inlineStr">
        <is>
          <t>RTB Cargo Netherlands B.V.</t>
        </is>
      </c>
      <c r="E1337" t="inlineStr">
        <is>
          <t>100002</t>
        </is>
      </c>
      <c r="F1337" t="inlineStr">
        <is>
          <t>Albert-Plesmanweg 57</t>
        </is>
      </c>
      <c r="G1337" t="inlineStr">
        <is>
          <t>3088GB</t>
        </is>
      </c>
      <c r="H1337" t="inlineStr">
        <is>
          <t>Rotterdam</t>
        </is>
      </c>
      <c r="I1337" t="inlineStr">
        <is>
          <t>NL</t>
        </is>
      </c>
      <c r="J1337" t="inlineStr">
        <is>
          <t>SGGRSS_M2</t>
        </is>
      </c>
      <c r="K1337" t="inlineStr">
        <is>
          <t>37 80 4960 928-2</t>
        </is>
      </c>
      <c r="L1337" t="inlineStr">
        <is>
          <t>2020-0001</t>
        </is>
      </c>
      <c r="M1337" s="6" t="n">
        <v>45748</v>
      </c>
      <c r="N1337" s="6" t="n">
        <v>46081</v>
      </c>
      <c r="O1337" t="n">
        <v>32</v>
      </c>
    </row>
    <row r="1338" hidden="1" s="287">
      <c r="A1338" t="inlineStr">
        <is>
          <t>V100062</t>
        </is>
      </c>
      <c r="B1338" t="n">
        <v>41</v>
      </c>
      <c r="C1338" t="n">
        <v>20</v>
      </c>
      <c r="D1338" t="inlineStr">
        <is>
          <t>Rail Cargo Austria AG</t>
        </is>
      </c>
      <c r="E1338" t="inlineStr">
        <is>
          <t>100020</t>
        </is>
      </c>
      <c r="F1338" t="inlineStr">
        <is>
          <t>Am Hauptbahnhof 2</t>
        </is>
      </c>
      <c r="G1338" t="inlineStr">
        <is>
          <t>1100</t>
        </is>
      </c>
      <c r="H1338" t="inlineStr">
        <is>
          <t>Wien</t>
        </is>
      </c>
      <c r="I1338" t="inlineStr">
        <is>
          <t>AT</t>
        </is>
      </c>
      <c r="J1338" t="inlineStr">
        <is>
          <t>SGGMRRSS_2X60</t>
        </is>
      </c>
      <c r="K1338" t="inlineStr"/>
      <c r="L1338" t="inlineStr">
        <is>
          <t>2025-0010</t>
        </is>
      </c>
      <c r="M1338" s="6" t="n">
        <v>46090</v>
      </c>
      <c r="N1338" s="6" t="n">
        <v>47038</v>
      </c>
      <c r="O1338" t="n">
        <v>37.85</v>
      </c>
    </row>
    <row r="1339" hidden="1" s="287">
      <c r="A1339" t="inlineStr">
        <is>
          <t>V200019</t>
        </is>
      </c>
      <c r="B1339" t="n">
        <v>44</v>
      </c>
      <c r="C1339" t="n">
        <v>50</v>
      </c>
      <c r="D1339" t="inlineStr">
        <is>
          <t>SBB Cargo AG</t>
        </is>
      </c>
      <c r="E1339" t="inlineStr">
        <is>
          <t>100022</t>
        </is>
      </c>
      <c r="F1339" t="inlineStr">
        <is>
          <t>Bahnhofstrasse 12</t>
        </is>
      </c>
      <c r="G1339" t="inlineStr">
        <is>
          <t>4600</t>
        </is>
      </c>
      <c r="H1339" t="inlineStr">
        <is>
          <t>Olten</t>
        </is>
      </c>
      <c r="I1339" t="inlineStr">
        <is>
          <t>CH</t>
        </is>
      </c>
      <c r="J1339" t="inlineStr">
        <is>
          <t>SGNS_M9</t>
        </is>
      </c>
      <c r="K1339" t="inlineStr">
        <is>
          <t>37 80 4564 450-7</t>
        </is>
      </c>
      <c r="L1339" t="inlineStr">
        <is>
          <t>2021-0032</t>
        </is>
      </c>
      <c r="M1339" s="6" t="n">
        <v>44750</v>
      </c>
      <c r="N1339" s="6" t="n">
        <v>46934</v>
      </c>
      <c r="O1339" t="n">
        <v>18.1</v>
      </c>
    </row>
    <row r="1340" hidden="1" s="287">
      <c r="A1340" t="inlineStr">
        <is>
          <t>V720004</t>
        </is>
      </c>
      <c r="B1340" t="n">
        <v>16</v>
      </c>
      <c r="C1340" t="n">
        <v>50</v>
      </c>
      <c r="D1340" t="inlineStr">
        <is>
          <t>Necoss GmbH</t>
        </is>
      </c>
      <c r="E1340" t="inlineStr">
        <is>
          <t>100014</t>
        </is>
      </c>
      <c r="F1340" t="inlineStr">
        <is>
          <t>Bahnhofplatz 42</t>
        </is>
      </c>
      <c r="G1340" t="inlineStr">
        <is>
          <t>28195</t>
        </is>
      </c>
      <c r="H1340" t="inlineStr">
        <is>
          <t>Bremen</t>
        </is>
      </c>
      <c r="I1340" t="inlineStr">
        <is>
          <t>DE</t>
        </is>
      </c>
      <c r="J1340" t="inlineStr">
        <is>
          <t>SGGRS_M19</t>
        </is>
      </c>
      <c r="K1340" t="inlineStr">
        <is>
          <t>35 80 4950 163-0</t>
        </is>
      </c>
      <c r="L1340" t="inlineStr">
        <is>
          <t>2025-0025</t>
        </is>
      </c>
      <c r="M1340" s="6" t="n">
        <v>46023</v>
      </c>
      <c r="N1340" s="6" t="n">
        <v>46387</v>
      </c>
      <c r="O1340" t="n">
        <v>26.75</v>
      </c>
    </row>
    <row r="1341" hidden="1" s="287">
      <c r="A1341" t="inlineStr">
        <is>
          <t>V200055</t>
        </is>
      </c>
      <c r="B1341" t="n">
        <v>18</v>
      </c>
      <c r="C1341" t="n">
        <v>50</v>
      </c>
      <c r="D1341" t="inlineStr">
        <is>
          <t>zigsXpress GmbH</t>
        </is>
      </c>
      <c r="E1341" t="inlineStr">
        <is>
          <t>100008</t>
        </is>
      </c>
      <c r="F1341" t="inlineStr">
        <is>
          <t>Afrikastrasse 3</t>
        </is>
      </c>
      <c r="G1341" t="inlineStr">
        <is>
          <t>20457</t>
        </is>
      </c>
      <c r="H1341" t="inlineStr">
        <is>
          <t>Hamburg</t>
        </is>
      </c>
      <c r="I1341" t="inlineStr">
        <is>
          <t>DE</t>
        </is>
      </c>
      <c r="J1341" t="inlineStr">
        <is>
          <t>SGGRSS_M2</t>
        </is>
      </c>
      <c r="K1341" t="inlineStr">
        <is>
          <t>37 80 4960 944-9</t>
        </is>
      </c>
      <c r="L1341" t="inlineStr">
        <is>
          <t>2025-0028</t>
        </is>
      </c>
      <c r="M1341" s="6" t="n">
        <v>45974</v>
      </c>
      <c r="N1341" s="6" t="n">
        <v>46752</v>
      </c>
      <c r="O1341" t="n">
        <v>23.35</v>
      </c>
    </row>
    <row r="1342" hidden="1" s="287">
      <c r="A1342" t="inlineStr">
        <is>
          <t>V720005</t>
        </is>
      </c>
      <c r="B1342" t="n">
        <v>41</v>
      </c>
      <c r="C1342" t="n">
        <v>20</v>
      </c>
      <c r="D1342" t="inlineStr">
        <is>
          <t>LAUDE Smart Intermodal S.A.</t>
        </is>
      </c>
      <c r="E1342" t="inlineStr">
        <is>
          <t>100026</t>
        </is>
      </c>
      <c r="F1342" t="inlineStr">
        <is>
          <t>ul. Wroclawska 131</t>
        </is>
      </c>
      <c r="G1342" t="inlineStr">
        <is>
          <t>87-100</t>
        </is>
      </c>
      <c r="H1342" t="inlineStr">
        <is>
          <t>Torun</t>
        </is>
      </c>
      <c r="I1342" t="inlineStr">
        <is>
          <t>PL</t>
        </is>
      </c>
      <c r="J1342" t="inlineStr">
        <is>
          <t>SDGGMRS_DTW</t>
        </is>
      </c>
      <c r="K1342" t="inlineStr"/>
      <c r="L1342" t="inlineStr">
        <is>
          <t>2025-0031</t>
        </is>
      </c>
      <c r="M1342" s="6" t="n">
        <v>45992</v>
      </c>
      <c r="N1342" s="6" t="n">
        <v>46387</v>
      </c>
      <c r="O1342" t="n">
        <v>49.25</v>
      </c>
    </row>
    <row r="1343" hidden="1" s="287">
      <c r="A1343" t="inlineStr">
        <is>
          <t>V730008</t>
        </is>
      </c>
      <c r="B1343" t="n">
        <v>41</v>
      </c>
      <c r="C1343" t="n">
        <v>20</v>
      </c>
      <c r="D1343" t="inlineStr">
        <is>
          <t>Martin Tolksdorf Logistics GmbH</t>
        </is>
      </c>
      <c r="E1343" t="inlineStr">
        <is>
          <t>100787</t>
        </is>
      </c>
      <c r="F1343" t="inlineStr">
        <is>
          <t>Bahnhofstrasse 47</t>
        </is>
      </c>
      <c r="G1343" t="inlineStr">
        <is>
          <t>65611</t>
        </is>
      </c>
      <c r="H1343" t="inlineStr">
        <is>
          <t>Brechen</t>
        </is>
      </c>
      <c r="I1343" t="inlineStr">
        <is>
          <t>DE</t>
        </is>
      </c>
      <c r="J1343" t="inlineStr">
        <is>
          <t>SDGGMRS_DTW</t>
        </is>
      </c>
      <c r="K1343" t="inlineStr"/>
      <c r="L1343" t="inlineStr">
        <is>
          <t>2025-0034</t>
        </is>
      </c>
      <c r="M1343" s="6" t="n">
        <v>45992</v>
      </c>
      <c r="N1343" s="6" t="n">
        <v>46387</v>
      </c>
      <c r="O1343" t="n">
        <v>62.85</v>
      </c>
    </row>
    <row r="1344" hidden="1" s="287">
      <c r="A1344" t="inlineStr">
        <is>
          <t>V200056</t>
        </is>
      </c>
      <c r="B1344" t="n">
        <v>10</v>
      </c>
      <c r="C1344" t="n">
        <v>50</v>
      </c>
      <c r="D1344" t="inlineStr">
        <is>
          <t>WRS Widmer Rail Services AG</t>
        </is>
      </c>
      <c r="E1344" t="inlineStr">
        <is>
          <t>100796</t>
        </is>
      </c>
      <c r="F1344" t="inlineStr">
        <is>
          <t>Emmetterstrasse 3</t>
        </is>
      </c>
      <c r="G1344" t="inlineStr">
        <is>
          <t>6375</t>
        </is>
      </c>
      <c r="H1344" t="inlineStr">
        <is>
          <t>Beckenried</t>
        </is>
      </c>
      <c r="I1344" t="inlineStr">
        <is>
          <t>CH</t>
        </is>
      </c>
      <c r="J1344" t="inlineStr">
        <is>
          <t>SDGGMRS_M7</t>
        </is>
      </c>
      <c r="K1344" t="inlineStr">
        <is>
          <t>37 80 4993 262-7</t>
        </is>
      </c>
      <c r="L1344" t="inlineStr">
        <is>
          <t>2025-0036</t>
        </is>
      </c>
      <c r="M1344" s="6" t="n">
        <v>46013</v>
      </c>
      <c r="N1344" s="6" t="n">
        <v>47118</v>
      </c>
      <c r="O1344" t="n">
        <v>49.8</v>
      </c>
    </row>
    <row r="1345" hidden="1" s="287">
      <c r="A1345" t="inlineStr">
        <is>
          <t>V200058</t>
        </is>
      </c>
      <c r="B1345" t="n">
        <v>15</v>
      </c>
      <c r="C1345" t="n">
        <v>50</v>
      </c>
      <c r="D1345" t="inlineStr">
        <is>
          <t>LION Logistics GmbH</t>
        </is>
      </c>
      <c r="E1345" t="inlineStr">
        <is>
          <t>100029</t>
        </is>
      </c>
      <c r="F1345" t="inlineStr">
        <is>
          <t>Holunderweg 1</t>
        </is>
      </c>
      <c r="G1345" t="inlineStr">
        <is>
          <t>03149</t>
        </is>
      </c>
      <c r="H1345" t="inlineStr">
        <is>
          <t>Forst</t>
        </is>
      </c>
      <c r="I1345" t="inlineStr">
        <is>
          <t>DE</t>
        </is>
      </c>
      <c r="J1345" t="inlineStr">
        <is>
          <t>SGGNS_M11</t>
        </is>
      </c>
      <c r="K1345" t="inlineStr">
        <is>
          <t>37 80 4561 356-9</t>
        </is>
      </c>
      <c r="L1345" t="inlineStr">
        <is>
          <t>2022-0004</t>
        </is>
      </c>
      <c r="M1345" s="6" t="n">
        <v>44743</v>
      </c>
      <c r="N1345" s="6" t="n">
        <v>46295</v>
      </c>
      <c r="O1345" t="n">
        <v>24.55</v>
      </c>
    </row>
    <row r="1346" hidden="1" s="287">
      <c r="A1346" t="inlineStr">
        <is>
          <t>V200059</t>
        </is>
      </c>
      <c r="B1346" t="n">
        <v>19</v>
      </c>
      <c r="C1346" t="n">
        <v>50</v>
      </c>
      <c r="D1346" t="inlineStr">
        <is>
          <t>LION Logistics GmbH</t>
        </is>
      </c>
      <c r="E1346" t="inlineStr">
        <is>
          <t>100029</t>
        </is>
      </c>
      <c r="F1346" t="inlineStr">
        <is>
          <t>Holunderweg 1</t>
        </is>
      </c>
      <c r="G1346" t="inlineStr">
        <is>
          <t>03149</t>
        </is>
      </c>
      <c r="H1346" t="inlineStr">
        <is>
          <t>Forst</t>
        </is>
      </c>
      <c r="I1346" t="inlineStr">
        <is>
          <t>DE</t>
        </is>
      </c>
      <c r="J1346" t="inlineStr">
        <is>
          <t>SGGNS_M11</t>
        </is>
      </c>
      <c r="K1346" t="inlineStr">
        <is>
          <t>37 80 4561 386-6</t>
        </is>
      </c>
      <c r="L1346" t="inlineStr">
        <is>
          <t>2022-0021</t>
        </is>
      </c>
      <c r="M1346" s="6" t="n">
        <v>44835</v>
      </c>
      <c r="N1346" s="6" t="n">
        <v>46477</v>
      </c>
      <c r="O1346" t="n">
        <v>26.55</v>
      </c>
    </row>
    <row r="1347" hidden="1" s="287">
      <c r="A1347" t="inlineStr">
        <is>
          <t>V300089</t>
        </is>
      </c>
      <c r="B1347" t="n">
        <v>41</v>
      </c>
      <c r="C1347" t="n">
        <v>20</v>
      </c>
      <c r="D1347" t="inlineStr">
        <is>
          <t>Kombiverkehr GmbH und Co. KG</t>
        </is>
      </c>
      <c r="E1347" t="inlineStr">
        <is>
          <t>100332</t>
        </is>
      </c>
      <c r="F1347" t="inlineStr">
        <is>
          <t>Zum Laurenburger Hof 76</t>
        </is>
      </c>
      <c r="G1347" t="inlineStr">
        <is>
          <t>60594</t>
        </is>
      </c>
      <c r="H1347" t="inlineStr">
        <is>
          <t>Frankfurt am Main</t>
        </is>
      </c>
      <c r="I1347" t="inlineStr">
        <is>
          <t>DE</t>
        </is>
      </c>
      <c r="J1347" t="inlineStr">
        <is>
          <t>SGNS_60</t>
        </is>
      </c>
      <c r="K1347" t="inlineStr"/>
      <c r="L1347" t="inlineStr">
        <is>
          <t>2025-0038</t>
        </is>
      </c>
      <c r="M1347" s="6" t="n">
        <v>46143</v>
      </c>
      <c r="N1347" s="6" t="n">
        <v>46873</v>
      </c>
      <c r="O1347" t="n">
        <v>23.64</v>
      </c>
    </row>
    <row r="1348" hidden="1" s="287">
      <c r="A1348" t="inlineStr">
        <is>
          <t>V300090</t>
        </is>
      </c>
      <c r="B1348" t="n">
        <v>6</v>
      </c>
      <c r="C1348" t="n">
        <v>50</v>
      </c>
      <c r="D1348" t="inlineStr">
        <is>
          <t>STORK Cargo GmbH</t>
        </is>
      </c>
      <c r="E1348" t="inlineStr">
        <is>
          <t>100792</t>
        </is>
      </c>
      <c r="F1348" t="inlineStr">
        <is>
          <t>Parchauer Strasse 3</t>
        </is>
      </c>
      <c r="G1348" t="inlineStr">
        <is>
          <t>39126</t>
        </is>
      </c>
      <c r="H1348" t="inlineStr">
        <is>
          <t>Magdeburg</t>
        </is>
      </c>
      <c r="I1348" t="inlineStr">
        <is>
          <t>DE</t>
        </is>
      </c>
      <c r="J1348" t="inlineStr">
        <is>
          <t>SGMMNS_M17</t>
        </is>
      </c>
      <c r="K1348" t="inlineStr">
        <is>
          <t>33 80 4505 495-8</t>
        </is>
      </c>
      <c r="L1348" t="inlineStr">
        <is>
          <t>2025-0020</t>
        </is>
      </c>
      <c r="M1348" s="6" t="n">
        <v>46023</v>
      </c>
      <c r="N1348" s="6" t="n">
        <v>48213</v>
      </c>
      <c r="O1348" t="n">
        <v>21.9</v>
      </c>
    </row>
    <row r="1349" hidden="1" s="287">
      <c r="A1349" t="inlineStr">
        <is>
          <t>V300091</t>
        </is>
      </c>
      <c r="B1349" t="n">
        <v>20</v>
      </c>
      <c r="C1349" t="n">
        <v>50</v>
      </c>
      <c r="D1349" t="inlineStr">
        <is>
          <t>VA-KO Vagon Konteyner Mak. Muh.</t>
        </is>
      </c>
      <c r="E1349" t="inlineStr">
        <is>
          <t>100016</t>
        </is>
      </c>
      <c r="F1349" t="inlineStr">
        <is>
          <t>Pro.San. Tic. A.S.</t>
        </is>
      </c>
      <c r="G1349" t="inlineStr">
        <is>
          <t>06730</t>
        </is>
      </c>
      <c r="H1349" t="inlineStr">
        <is>
          <t>Beypazari/Ankara</t>
        </is>
      </c>
      <c r="I1349" t="inlineStr">
        <is>
          <t>TR</t>
        </is>
      </c>
      <c r="J1349" t="inlineStr">
        <is>
          <t>SGGMRS_M35</t>
        </is>
      </c>
      <c r="K1349" t="inlineStr">
        <is>
          <t>37 80 4953 475-3</t>
        </is>
      </c>
      <c r="L1349" t="inlineStr">
        <is>
          <t>2025-0039</t>
        </is>
      </c>
      <c r="M1349" s="6" t="n">
        <v>45949</v>
      </c>
      <c r="N1349" s="6" t="n">
        <v>46312</v>
      </c>
      <c r="O1349" t="n">
        <v>35.85</v>
      </c>
    </row>
    <row r="1350" hidden="1" s="287">
      <c r="A1350" t="inlineStr">
        <is>
          <t>V720006</t>
        </is>
      </c>
      <c r="B1350" t="n">
        <v>16</v>
      </c>
      <c r="C1350" t="n">
        <v>50</v>
      </c>
      <c r="D1350" t="inlineStr">
        <is>
          <t>RAILDOX GmbH &amp; Co. KG</t>
        </is>
      </c>
      <c r="E1350" t="inlineStr">
        <is>
          <t>100521</t>
        </is>
      </c>
      <c r="F1350" t="inlineStr">
        <is>
          <t>Zum Güterbahnhof  7</t>
        </is>
      </c>
      <c r="G1350" t="inlineStr">
        <is>
          <t>99085</t>
        </is>
      </c>
      <c r="H1350" t="inlineStr">
        <is>
          <t>Erfurt</t>
        </is>
      </c>
      <c r="I1350" t="inlineStr">
        <is>
          <t>DE</t>
        </is>
      </c>
      <c r="J1350" t="inlineStr">
        <is>
          <t>SGGRSS_M2</t>
        </is>
      </c>
      <c r="K1350" t="inlineStr">
        <is>
          <t>37 80 4980 412-3</t>
        </is>
      </c>
      <c r="L1350" t="inlineStr">
        <is>
          <t>2025-0011</t>
        </is>
      </c>
      <c r="M1350" s="6" t="n">
        <v>46023</v>
      </c>
      <c r="N1350" s="6" t="n">
        <v>46418</v>
      </c>
      <c r="O1350" t="n">
        <v>30</v>
      </c>
    </row>
    <row r="1351" hidden="1" s="287">
      <c r="A1351" t="inlineStr">
        <is>
          <t>V100066</t>
        </is>
      </c>
      <c r="B1351" t="n">
        <v>106</v>
      </c>
      <c r="C1351" t="n">
        <v>50</v>
      </c>
      <c r="D1351" t="inlineStr">
        <is>
          <t>Grenland Rail AS</t>
        </is>
      </c>
      <c r="E1351" t="inlineStr">
        <is>
          <t>100268</t>
        </is>
      </c>
      <c r="F1351" t="inlineStr">
        <is>
          <t>Nybergflata 2</t>
        </is>
      </c>
      <c r="G1351" t="inlineStr">
        <is>
          <t>3737</t>
        </is>
      </c>
      <c r="H1351" t="inlineStr">
        <is>
          <t>Skien</t>
        </is>
      </c>
      <c r="I1351" t="inlineStr">
        <is>
          <t>NO</t>
        </is>
      </c>
      <c r="J1351" t="inlineStr">
        <is>
          <t>SGNSS_M14</t>
        </is>
      </c>
      <c r="K1351" t="inlineStr">
        <is>
          <t>37 80 4565 668-3</t>
        </is>
      </c>
      <c r="L1351" t="inlineStr">
        <is>
          <t>2024-0009</t>
        </is>
      </c>
      <c r="M1351" s="6" t="n">
        <v>45625</v>
      </c>
      <c r="N1351" s="6" t="n">
        <v>47084</v>
      </c>
      <c r="O1351" t="n">
        <v>17.45</v>
      </c>
    </row>
    <row r="1352" hidden="1" s="287">
      <c r="A1352" t="inlineStr">
        <is>
          <t>V100068</t>
        </is>
      </c>
      <c r="B1352" t="n">
        <v>6</v>
      </c>
      <c r="C1352" t="n">
        <v>50</v>
      </c>
      <c r="D1352" t="inlineStr">
        <is>
          <t>LAUDE Smart Intermodal S.A.</t>
        </is>
      </c>
      <c r="E1352" t="inlineStr">
        <is>
          <t>100026</t>
        </is>
      </c>
      <c r="F1352" t="inlineStr">
        <is>
          <t>ul. Wroclawska 131</t>
        </is>
      </c>
      <c r="G1352" t="inlineStr">
        <is>
          <t>87-100</t>
        </is>
      </c>
      <c r="H1352" t="inlineStr">
        <is>
          <t>Torun</t>
        </is>
      </c>
      <c r="I1352" t="inlineStr">
        <is>
          <t>PL</t>
        </is>
      </c>
      <c r="J1352" t="inlineStr">
        <is>
          <t>SGMMNS_M29</t>
        </is>
      </c>
      <c r="K1352" t="inlineStr">
        <is>
          <t>33 80 4505 967-6</t>
        </is>
      </c>
      <c r="L1352" t="inlineStr">
        <is>
          <t>2026-0002</t>
        </is>
      </c>
      <c r="M1352" s="6" t="n">
        <v>46064</v>
      </c>
      <c r="N1352" s="6" t="n">
        <v>46428</v>
      </c>
      <c r="O1352" t="n">
        <v>16.85</v>
      </c>
    </row>
    <row r="1353" hidden="1" s="287">
      <c r="A1353" t="inlineStr">
        <is>
          <t>V100013</t>
        </is>
      </c>
      <c r="B1353" t="n">
        <v>20</v>
      </c>
      <c r="C1353" t="n">
        <v>50</v>
      </c>
      <c r="D1353" t="inlineStr">
        <is>
          <t>Rail Cargo Austria AG</t>
        </is>
      </c>
      <c r="E1353" t="inlineStr">
        <is>
          <t>100020</t>
        </is>
      </c>
      <c r="F1353" t="inlineStr">
        <is>
          <t>Am Hauptbahnhof 2</t>
        </is>
      </c>
      <c r="G1353" t="inlineStr">
        <is>
          <t>1100</t>
        </is>
      </c>
      <c r="H1353" t="inlineStr">
        <is>
          <t>Wien</t>
        </is>
      </c>
      <c r="I1353" t="inlineStr">
        <is>
          <t>AT</t>
        </is>
      </c>
      <c r="J1353" t="inlineStr">
        <is>
          <t>SDGGMRSS_M8</t>
        </is>
      </c>
      <c r="K1353" t="inlineStr">
        <is>
          <t>37 80 4956 577-3</t>
        </is>
      </c>
      <c r="L1353" t="inlineStr">
        <is>
          <t>2021-0035</t>
        </is>
      </c>
      <c r="M1353" s="6" t="n">
        <v>44501</v>
      </c>
      <c r="N1353" s="6" t="n">
        <v>46326</v>
      </c>
      <c r="O1353" t="n">
        <v>37</v>
      </c>
    </row>
    <row r="1354" hidden="1" s="287">
      <c r="A1354" t="inlineStr">
        <is>
          <t>V100016</t>
        </is>
      </c>
      <c r="B1354" t="n">
        <v>4</v>
      </c>
      <c r="C1354" t="n">
        <v>50</v>
      </c>
      <c r="D1354" t="inlineStr">
        <is>
          <t>RheinCargo GmbH &amp; Co. KG</t>
        </is>
      </c>
      <c r="E1354" t="inlineStr">
        <is>
          <t>100011</t>
        </is>
      </c>
      <c r="F1354" t="inlineStr">
        <is>
          <t>Hammer Landstrasse 3</t>
        </is>
      </c>
      <c r="G1354" t="inlineStr">
        <is>
          <t>41460</t>
        </is>
      </c>
      <c r="H1354" t="inlineStr">
        <is>
          <t>Neuss</t>
        </is>
      </c>
      <c r="I1354" t="inlineStr">
        <is>
          <t>DE</t>
        </is>
      </c>
      <c r="J1354" t="inlineStr">
        <is>
          <t>SGGNSS_M12</t>
        </is>
      </c>
      <c r="K1354" t="inlineStr">
        <is>
          <t>37 80 4694 451-8</t>
        </is>
      </c>
      <c r="L1354" t="inlineStr">
        <is>
          <t>2021-0008</t>
        </is>
      </c>
      <c r="M1354" s="6" t="n">
        <v>44562</v>
      </c>
      <c r="N1354" s="6" t="n">
        <v>46387</v>
      </c>
      <c r="O1354" t="n">
        <v>23.75</v>
      </c>
    </row>
    <row r="1355" hidden="1" s="287">
      <c r="A1355" t="inlineStr">
        <is>
          <t>V300002</t>
        </is>
      </c>
      <c r="B1355" t="n">
        <v>66</v>
      </c>
      <c r="C1355" t="n">
        <v>50</v>
      </c>
      <c r="D1355" t="inlineStr">
        <is>
          <t>Contargo Rail Services GmbH</t>
        </is>
      </c>
      <c r="E1355" t="inlineStr">
        <is>
          <t>100001</t>
        </is>
      </c>
      <c r="F1355" t="inlineStr">
        <is>
          <t>Rheinkaistrasse 2</t>
        </is>
      </c>
      <c r="G1355" t="inlineStr">
        <is>
          <t>68159</t>
        </is>
      </c>
      <c r="H1355" t="inlineStr">
        <is>
          <t>Mannheim</t>
        </is>
      </c>
      <c r="I1355" t="inlineStr">
        <is>
          <t>DE</t>
        </is>
      </c>
      <c r="J1355" t="inlineStr">
        <is>
          <t>SGNSS_M14</t>
        </is>
      </c>
      <c r="K1355" t="inlineStr">
        <is>
          <t>37 80 4565 404-3</t>
        </is>
      </c>
      <c r="L1355" t="inlineStr">
        <is>
          <t>2020-0004</t>
        </is>
      </c>
      <c r="M1355" s="6" t="n">
        <v>44512</v>
      </c>
      <c r="N1355" s="6" t="n">
        <v>46387</v>
      </c>
      <c r="O1355" t="n">
        <v>28.2</v>
      </c>
    </row>
    <row r="1356" hidden="1" s="287">
      <c r="A1356" t="inlineStr">
        <is>
          <t>V100030</t>
        </is>
      </c>
      <c r="B1356" t="n">
        <v>18</v>
      </c>
      <c r="C1356" t="n">
        <v>50</v>
      </c>
      <c r="D1356" t="inlineStr">
        <is>
          <t>Rail Cargo Austria AG</t>
        </is>
      </c>
      <c r="E1356" t="inlineStr">
        <is>
          <t>100020</t>
        </is>
      </c>
      <c r="F1356" t="inlineStr">
        <is>
          <t>Am Hauptbahnhof 2</t>
        </is>
      </c>
      <c r="G1356" t="inlineStr">
        <is>
          <t>1100</t>
        </is>
      </c>
      <c r="H1356" t="inlineStr">
        <is>
          <t>Wien</t>
        </is>
      </c>
      <c r="I1356" t="inlineStr">
        <is>
          <t>AT</t>
        </is>
      </c>
      <c r="J1356" t="inlineStr">
        <is>
          <t>SGGMRS_M5</t>
        </is>
      </c>
      <c r="K1356" t="inlineStr">
        <is>
          <t>37 80 4953 355-7</t>
        </is>
      </c>
      <c r="L1356" t="inlineStr">
        <is>
          <t>2022-0011</t>
        </is>
      </c>
      <c r="M1356" s="6" t="n">
        <v>44805</v>
      </c>
      <c r="N1356" s="6" t="n">
        <v>46203</v>
      </c>
      <c r="O1356" t="n">
        <v>23</v>
      </c>
    </row>
    <row r="1357" hidden="1" s="287">
      <c r="A1357" t="inlineStr">
        <is>
          <t>V400005</t>
        </is>
      </c>
      <c r="B1357" t="n">
        <v>20</v>
      </c>
      <c r="C1357" t="n">
        <v>50</v>
      </c>
      <c r="D1357" t="inlineStr">
        <is>
          <t>DB Cargo AG</t>
        </is>
      </c>
      <c r="E1357" t="inlineStr">
        <is>
          <t>100000</t>
        </is>
      </c>
      <c r="F1357" t="inlineStr">
        <is>
          <t>Rheinstrasse 2</t>
        </is>
      </c>
      <c r="G1357" t="inlineStr">
        <is>
          <t>55116</t>
        </is>
      </c>
      <c r="H1357" t="inlineStr">
        <is>
          <t>Mainz</t>
        </is>
      </c>
      <c r="I1357" t="inlineStr">
        <is>
          <t>DE</t>
        </is>
      </c>
      <c r="J1357" t="inlineStr">
        <is>
          <t>SGGNS_M11</t>
        </is>
      </c>
      <c r="K1357" t="inlineStr">
        <is>
          <t>37 80 4561 431-0</t>
        </is>
      </c>
      <c r="L1357" t="inlineStr">
        <is>
          <t>2021-2420</t>
        </is>
      </c>
      <c r="M1357" s="6" t="n">
        <v>44930</v>
      </c>
      <c r="N1357" s="6" t="n">
        <v>47087</v>
      </c>
      <c r="O1357" t="n">
        <v>24.4</v>
      </c>
    </row>
    <row r="1358" hidden="1" s="287">
      <c r="A1358" t="inlineStr">
        <is>
          <t>V300023</t>
        </is>
      </c>
      <c r="B1358" t="n">
        <v>21</v>
      </c>
      <c r="C1358" t="n">
        <v>50</v>
      </c>
      <c r="D1358" t="inlineStr">
        <is>
          <t>Oceanogate Italia S.r.l.</t>
        </is>
      </c>
      <c r="E1358" t="inlineStr">
        <is>
          <t>100010</t>
        </is>
      </c>
      <c r="F1358" t="inlineStr">
        <is>
          <t>Via Primo Maggio 1</t>
        </is>
      </c>
      <c r="G1358" t="inlineStr">
        <is>
          <t>20066</t>
        </is>
      </c>
      <c r="H1358" t="inlineStr">
        <is>
          <t>Melzo (MI)</t>
        </is>
      </c>
      <c r="I1358" t="inlineStr">
        <is>
          <t>IT</t>
        </is>
      </c>
      <c r="J1358" t="inlineStr">
        <is>
          <t>SDGGMRSS_M8</t>
        </is>
      </c>
      <c r="K1358" t="inlineStr">
        <is>
          <t>35 80 4956 124-6</t>
        </is>
      </c>
      <c r="L1358" t="inlineStr">
        <is>
          <t>2022-0006</t>
        </is>
      </c>
      <c r="M1358" s="6" t="n">
        <v>44945</v>
      </c>
      <c r="N1358" s="6" t="n">
        <v>46387</v>
      </c>
      <c r="O1358" t="n">
        <v>66.15000000000001</v>
      </c>
    </row>
    <row r="1359" hidden="1" s="287">
      <c r="A1359" t="inlineStr">
        <is>
          <t>V300030</t>
        </is>
      </c>
      <c r="B1359" t="n">
        <v>10</v>
      </c>
      <c r="C1359" t="n">
        <v>50</v>
      </c>
      <c r="D1359" t="inlineStr">
        <is>
          <t>EWG Rail Zrt.</t>
        </is>
      </c>
      <c r="E1359" t="inlineStr">
        <is>
          <t>100758</t>
        </is>
      </c>
      <c r="F1359" t="inlineStr">
        <is>
          <t>Váci út 76 3.em</t>
        </is>
      </c>
      <c r="G1359" t="inlineStr">
        <is>
          <t>1133</t>
        </is>
      </c>
      <c r="H1359" t="inlineStr">
        <is>
          <t>Budapest</t>
        </is>
      </c>
      <c r="I1359" t="inlineStr">
        <is>
          <t>HU</t>
        </is>
      </c>
      <c r="J1359" t="inlineStr">
        <is>
          <t>SGGNS_M11</t>
        </is>
      </c>
      <c r="K1359" t="inlineStr">
        <is>
          <t>37 80 4561 336-1</t>
        </is>
      </c>
      <c r="L1359" t="inlineStr">
        <is>
          <t>2023-0007</t>
        </is>
      </c>
      <c r="M1359" s="6" t="n">
        <v>45078</v>
      </c>
      <c r="N1359" s="6" t="n">
        <v>46905</v>
      </c>
      <c r="O1359" t="n">
        <v>23.19</v>
      </c>
    </row>
    <row r="1360" hidden="1" s="287">
      <c r="A1360" t="inlineStr">
        <is>
          <t>V300032</t>
        </is>
      </c>
      <c r="B1360" t="n">
        <v>10</v>
      </c>
      <c r="C1360" t="n">
        <v>50</v>
      </c>
      <c r="D1360" t="inlineStr">
        <is>
          <t>EWG Rail Zrt.</t>
        </is>
      </c>
      <c r="E1360" t="inlineStr">
        <is>
          <t>100758</t>
        </is>
      </c>
      <c r="F1360" t="inlineStr">
        <is>
          <t>Váci út 76 3.em</t>
        </is>
      </c>
      <c r="G1360" t="inlineStr">
        <is>
          <t>1133</t>
        </is>
      </c>
      <c r="H1360" t="inlineStr">
        <is>
          <t>Budapest</t>
        </is>
      </c>
      <c r="I1360" t="inlineStr">
        <is>
          <t>HU</t>
        </is>
      </c>
      <c r="J1360" t="inlineStr">
        <is>
          <t>SGGNSS_M12</t>
        </is>
      </c>
      <c r="K1360" t="inlineStr">
        <is>
          <t>37 80 4694 470-8</t>
        </is>
      </c>
      <c r="L1360" t="inlineStr">
        <is>
          <t>2023-0007</t>
        </is>
      </c>
      <c r="M1360" s="6" t="n">
        <v>45078</v>
      </c>
      <c r="N1360" s="6" t="n">
        <v>46905</v>
      </c>
      <c r="O1360" t="n">
        <v>23.19</v>
      </c>
    </row>
    <row r="1361" hidden="1" s="287">
      <c r="A1361" t="inlineStr">
        <is>
          <t>V100046</t>
        </is>
      </c>
      <c r="B1361" t="n">
        <v>2</v>
      </c>
      <c r="C1361" t="n">
        <v>50</v>
      </c>
      <c r="D1361" t="inlineStr">
        <is>
          <t>LAUDE Smart Intermodal S.A.</t>
        </is>
      </c>
      <c r="E1361" t="inlineStr">
        <is>
          <t>100026</t>
        </is>
      </c>
      <c r="F1361" t="inlineStr">
        <is>
          <t>ul. Wroclawska 131</t>
        </is>
      </c>
      <c r="G1361" t="inlineStr">
        <is>
          <t>87-100</t>
        </is>
      </c>
      <c r="H1361" t="inlineStr">
        <is>
          <t>Torun</t>
        </is>
      </c>
      <c r="I1361" t="inlineStr">
        <is>
          <t>PL</t>
        </is>
      </c>
      <c r="J1361" t="inlineStr">
        <is>
          <t>SGMMNS_M17</t>
        </is>
      </c>
      <c r="K1361" t="inlineStr">
        <is>
          <t>33 80 4505 621-9</t>
        </is>
      </c>
      <c r="L1361" t="inlineStr">
        <is>
          <t>2023-0012</t>
        </is>
      </c>
      <c r="M1361" s="6" t="n">
        <v>45271</v>
      </c>
      <c r="N1361" s="6" t="n">
        <v>46752</v>
      </c>
      <c r="O1361" t="n">
        <v>9.5</v>
      </c>
    </row>
    <row r="1362" hidden="1" s="287">
      <c r="A1362" t="inlineStr">
        <is>
          <t>V200030</t>
        </is>
      </c>
      <c r="B1362" t="n">
        <v>20</v>
      </c>
      <c r="C1362" t="n">
        <v>50</v>
      </c>
      <c r="D1362" t="inlineStr">
        <is>
          <t>RTB Cargo Netherlands B.V.</t>
        </is>
      </c>
      <c r="E1362" t="inlineStr">
        <is>
          <t>100002</t>
        </is>
      </c>
      <c r="F1362" t="inlineStr">
        <is>
          <t>Albert-Plesmanweg 57</t>
        </is>
      </c>
      <c r="G1362" t="inlineStr">
        <is>
          <t>3088GB</t>
        </is>
      </c>
      <c r="H1362" t="inlineStr">
        <is>
          <t>Rotterdam</t>
        </is>
      </c>
      <c r="I1362" t="inlineStr">
        <is>
          <t>NL</t>
        </is>
      </c>
      <c r="J1362" t="inlineStr">
        <is>
          <t>SGGRSS_M20</t>
        </is>
      </c>
      <c r="K1362" t="inlineStr">
        <is>
          <t>33 80 4960 283-6</t>
        </is>
      </c>
      <c r="L1362" t="inlineStr">
        <is>
          <t>2023-0023</t>
        </is>
      </c>
      <c r="M1362" s="6" t="n">
        <v>45176</v>
      </c>
      <c r="N1362" s="6" t="n">
        <v>46081</v>
      </c>
      <c r="O1362" t="n">
        <v>34.5</v>
      </c>
    </row>
    <row r="1363" hidden="1" s="287">
      <c r="A1363" t="inlineStr">
        <is>
          <t>V200031</t>
        </is>
      </c>
      <c r="B1363" t="n">
        <v>17</v>
      </c>
      <c r="C1363" t="n">
        <v>50</v>
      </c>
      <c r="D1363" t="inlineStr">
        <is>
          <t>zigsXpress GmbH</t>
        </is>
      </c>
      <c r="E1363" t="inlineStr">
        <is>
          <t>100008</t>
        </is>
      </c>
      <c r="F1363" t="inlineStr">
        <is>
          <t>Afrikastrasse 3</t>
        </is>
      </c>
      <c r="G1363" t="inlineStr">
        <is>
          <t>20457</t>
        </is>
      </c>
      <c r="H1363" t="inlineStr">
        <is>
          <t>Hamburg</t>
        </is>
      </c>
      <c r="I1363" t="inlineStr">
        <is>
          <t>DE</t>
        </is>
      </c>
      <c r="J1363" t="inlineStr">
        <is>
          <t>SGGRSS_M2</t>
        </is>
      </c>
      <c r="K1363" t="inlineStr">
        <is>
          <t>37 80 4960 969-6</t>
        </is>
      </c>
      <c r="L1363" t="inlineStr">
        <is>
          <t>2023-0036</t>
        </is>
      </c>
      <c r="M1363" s="6" t="n">
        <v>45288</v>
      </c>
      <c r="N1363" s="6" t="n">
        <v>46387</v>
      </c>
      <c r="O1363" t="n">
        <v>25.8</v>
      </c>
    </row>
    <row r="1364" hidden="1" s="287">
      <c r="A1364" t="inlineStr">
        <is>
          <t>V300041</t>
        </is>
      </c>
      <c r="B1364" t="n">
        <v>20</v>
      </c>
      <c r="C1364" t="n">
        <v>50</v>
      </c>
      <c r="D1364" t="inlineStr">
        <is>
          <t>Contargo Rail Services GmbH</t>
        </is>
      </c>
      <c r="E1364" t="inlineStr">
        <is>
          <t>100001</t>
        </is>
      </c>
      <c r="F1364" t="inlineStr">
        <is>
          <t>Rheinkaistrasse 2</t>
        </is>
      </c>
      <c r="G1364" t="inlineStr">
        <is>
          <t>68159</t>
        </is>
      </c>
      <c r="H1364" t="inlineStr">
        <is>
          <t>Mannheim</t>
        </is>
      </c>
      <c r="I1364" t="inlineStr">
        <is>
          <t>DE</t>
        </is>
      </c>
      <c r="J1364" t="inlineStr">
        <is>
          <t>SGGRSS_M20</t>
        </is>
      </c>
      <c r="K1364" t="inlineStr">
        <is>
          <t>33 80 4960 307-3</t>
        </is>
      </c>
      <c r="L1364" t="inlineStr">
        <is>
          <t>2023-0018</t>
        </is>
      </c>
      <c r="M1364" s="6" t="n">
        <v>45292</v>
      </c>
      <c r="N1364" s="6" t="n">
        <v>46752</v>
      </c>
      <c r="O1364" t="n">
        <v>39.1</v>
      </c>
    </row>
    <row r="1365" hidden="1" s="287">
      <c r="A1365" t="inlineStr">
        <is>
          <t>V200034</t>
        </is>
      </c>
      <c r="B1365" t="n">
        <v>14</v>
      </c>
      <c r="C1365" t="n">
        <v>50</v>
      </c>
      <c r="D1365" t="inlineStr">
        <is>
          <t>Captrain Polska Sp.z.o.o.</t>
        </is>
      </c>
      <c r="E1365" t="inlineStr">
        <is>
          <t>100024</t>
        </is>
      </c>
      <c r="F1365" t="inlineStr">
        <is>
          <t>ul. Powstancow Slaskich 7a</t>
        </is>
      </c>
      <c r="G1365" t="inlineStr">
        <is>
          <t>53-332</t>
        </is>
      </c>
      <c r="H1365" t="inlineStr">
        <is>
          <t>Wroclaw</t>
        </is>
      </c>
      <c r="I1365" t="inlineStr">
        <is>
          <t>PL</t>
        </is>
      </c>
      <c r="J1365" t="inlineStr">
        <is>
          <t>SGNS_M13</t>
        </is>
      </c>
      <c r="K1365" t="inlineStr">
        <is>
          <t>37 80 4564 236-0</t>
        </is>
      </c>
      <c r="L1365" t="inlineStr">
        <is>
          <t>2024-0001</t>
        </is>
      </c>
      <c r="M1365" s="6" t="n">
        <v>45453</v>
      </c>
      <c r="N1365" s="6" t="n">
        <v>46752</v>
      </c>
      <c r="O1365" t="n">
        <v>17.95</v>
      </c>
    </row>
    <row r="1366" hidden="1" s="287">
      <c r="A1366" t="inlineStr">
        <is>
          <t>V300043</t>
        </is>
      </c>
      <c r="B1366" t="n">
        <v>19</v>
      </c>
      <c r="C1366" t="n">
        <v>50</v>
      </c>
      <c r="D1366" t="inlineStr">
        <is>
          <t>Sangritana SpA</t>
        </is>
      </c>
      <c r="E1366" t="inlineStr">
        <is>
          <t>100762</t>
        </is>
      </c>
      <c r="F1366" t="inlineStr">
        <is>
          <t>Piazza Camillo Dellarciprete 6</t>
        </is>
      </c>
      <c r="G1366" t="inlineStr">
        <is>
          <t>66034</t>
        </is>
      </c>
      <c r="H1366" t="inlineStr">
        <is>
          <t>Lanciano</t>
        </is>
      </c>
      <c r="I1366" t="inlineStr">
        <is>
          <t>IT</t>
        </is>
      </c>
      <c r="J1366" t="inlineStr">
        <is>
          <t>SGNS_M13</t>
        </is>
      </c>
      <c r="K1366" t="inlineStr">
        <is>
          <t>37 80 4564 294-9</t>
        </is>
      </c>
      <c r="L1366" t="inlineStr">
        <is>
          <t>2023-0039</t>
        </is>
      </c>
      <c r="M1366" s="6" t="n">
        <v>45347</v>
      </c>
      <c r="N1366" s="6" t="n">
        <v>46418</v>
      </c>
      <c r="O1366" t="n">
        <v>20.92</v>
      </c>
    </row>
    <row r="1367" hidden="1" s="287">
      <c r="A1367" t="inlineStr">
        <is>
          <t>V200035</t>
        </is>
      </c>
      <c r="B1367" t="n">
        <v>22</v>
      </c>
      <c r="C1367" t="n">
        <v>50</v>
      </c>
      <c r="D1367" t="inlineStr">
        <is>
          <t>Zaklad Inzynierli Kolejowej Sp.z.o.o</t>
        </is>
      </c>
      <c r="E1367" t="inlineStr">
        <is>
          <t>100767</t>
        </is>
      </c>
      <c r="F1367" t="inlineStr">
        <is>
          <t>ul. Retmanska 11a</t>
        </is>
      </c>
      <c r="G1367" t="inlineStr">
        <is>
          <t>27-600</t>
        </is>
      </c>
      <c r="H1367" t="inlineStr">
        <is>
          <t>Sandomierz</t>
        </is>
      </c>
      <c r="I1367" t="inlineStr">
        <is>
          <t>PL</t>
        </is>
      </c>
      <c r="J1367" t="inlineStr">
        <is>
          <t>SGMMNS_M17</t>
        </is>
      </c>
      <c r="K1367" t="inlineStr">
        <is>
          <t>33 80 4505 152-5</t>
        </is>
      </c>
      <c r="L1367" t="inlineStr">
        <is>
          <t>2023-0021</t>
        </is>
      </c>
      <c r="M1367" s="6" t="n">
        <v>45383</v>
      </c>
      <c r="N1367" s="6" t="n">
        <v>46478</v>
      </c>
      <c r="O1367" t="n">
        <v>19</v>
      </c>
    </row>
    <row r="1368" hidden="1" s="287">
      <c r="A1368" t="inlineStr">
        <is>
          <t>V100058</t>
        </is>
      </c>
      <c r="B1368" t="n">
        <v>42</v>
      </c>
      <c r="C1368" t="n">
        <v>20</v>
      </c>
      <c r="D1368" t="inlineStr">
        <is>
          <t>RheinCargo GmbH &amp; Co. KG</t>
        </is>
      </c>
      <c r="E1368" t="inlineStr">
        <is>
          <t>100011</t>
        </is>
      </c>
      <c r="F1368" t="inlineStr">
        <is>
          <t>Hammer Landstrasse 3</t>
        </is>
      </c>
      <c r="G1368" t="inlineStr">
        <is>
          <t>41460</t>
        </is>
      </c>
      <c r="H1368" t="inlineStr">
        <is>
          <t>Neuss</t>
        </is>
      </c>
      <c r="I1368" t="inlineStr">
        <is>
          <t>DE</t>
        </is>
      </c>
      <c r="J1368" t="inlineStr">
        <is>
          <t>SGGNS_80XL</t>
        </is>
      </c>
      <c r="K1368" t="inlineStr"/>
      <c r="L1368" t="inlineStr">
        <is>
          <t>2024-0020</t>
        </is>
      </c>
      <c r="M1368" s="6" t="n">
        <v>46539</v>
      </c>
      <c r="N1368" s="6" t="n">
        <v>46924</v>
      </c>
      <c r="O1368" t="n">
        <v>27.15</v>
      </c>
    </row>
    <row r="1369" hidden="1" s="287">
      <c r="A1369" t="inlineStr">
        <is>
          <t>V300052</t>
        </is>
      </c>
      <c r="B1369" t="n">
        <v>12</v>
      </c>
      <c r="C1369" t="n">
        <v>50</v>
      </c>
      <c r="D1369" t="inlineStr">
        <is>
          <t>EWG Rail Zrt.</t>
        </is>
      </c>
      <c r="E1369" t="inlineStr">
        <is>
          <t>100758</t>
        </is>
      </c>
      <c r="F1369" t="inlineStr">
        <is>
          <t>Váci út 76 3.em</t>
        </is>
      </c>
      <c r="G1369" t="inlineStr">
        <is>
          <t>1133</t>
        </is>
      </c>
      <c r="H1369" t="inlineStr">
        <is>
          <t>Budapest</t>
        </is>
      </c>
      <c r="I1369" t="inlineStr">
        <is>
          <t>HU</t>
        </is>
      </c>
      <c r="J1369" t="inlineStr">
        <is>
          <t>SGNS_M9</t>
        </is>
      </c>
      <c r="K1369" t="inlineStr">
        <is>
          <t>37 80 4564 618-9</t>
        </is>
      </c>
      <c r="L1369" t="inlineStr">
        <is>
          <t>2023-0026</t>
        </is>
      </c>
      <c r="M1369" s="6" t="n">
        <v>45740</v>
      </c>
      <c r="N1369" s="6" t="n">
        <v>46387</v>
      </c>
      <c r="O1369" t="n">
        <v>16.63</v>
      </c>
    </row>
    <row r="1370" hidden="1" s="287">
      <c r="A1370" t="inlineStr">
        <is>
          <t>V300054</t>
        </is>
      </c>
      <c r="B1370" t="n">
        <v>21</v>
      </c>
      <c r="C1370" t="n">
        <v>50</v>
      </c>
      <c r="D1370" t="inlineStr">
        <is>
          <t>BLS Cargo AG</t>
        </is>
      </c>
      <c r="E1370" t="inlineStr">
        <is>
          <t>100033</t>
        </is>
      </c>
      <c r="F1370" t="inlineStr">
        <is>
          <t>Freiburgstrasse 130</t>
        </is>
      </c>
      <c r="G1370" t="inlineStr">
        <is>
          <t>3001</t>
        </is>
      </c>
      <c r="H1370" t="inlineStr">
        <is>
          <t>Bern</t>
        </is>
      </c>
      <c r="I1370" t="inlineStr">
        <is>
          <t>CH</t>
        </is>
      </c>
      <c r="J1370" t="inlineStr">
        <is>
          <t>SGMMNS_M29</t>
        </is>
      </c>
      <c r="K1370" t="inlineStr">
        <is>
          <t>33 80 4505 949-4</t>
        </is>
      </c>
      <c r="L1370" t="inlineStr">
        <is>
          <t>2024-0024</t>
        </is>
      </c>
      <c r="M1370" s="6" t="n">
        <v>45567</v>
      </c>
      <c r="N1370" s="6" t="n">
        <v>46387</v>
      </c>
      <c r="O1370" t="n">
        <v>23.5</v>
      </c>
    </row>
    <row r="1371" hidden="1" s="287">
      <c r="A1371" t="inlineStr">
        <is>
          <t>V300055</t>
        </is>
      </c>
      <c r="B1371" t="n">
        <v>2</v>
      </c>
      <c r="C1371" t="n">
        <v>50</v>
      </c>
      <c r="D1371" t="inlineStr">
        <is>
          <t>Weco Rail GmbH</t>
        </is>
      </c>
      <c r="E1371" t="inlineStr">
        <is>
          <t>100763</t>
        </is>
      </c>
      <c r="F1371" t="inlineStr">
        <is>
          <t>Tanbruckgrasse 3</t>
        </is>
      </c>
      <c r="G1371" t="inlineStr">
        <is>
          <t>1120</t>
        </is>
      </c>
      <c r="H1371" t="inlineStr">
        <is>
          <t>Wien</t>
        </is>
      </c>
      <c r="I1371" t="inlineStr">
        <is>
          <t>AT</t>
        </is>
      </c>
      <c r="J1371" t="inlineStr">
        <is>
          <t>SGGMRS_M35</t>
        </is>
      </c>
      <c r="K1371" t="inlineStr">
        <is>
          <t>37 80 4953 439-9</t>
        </is>
      </c>
      <c r="L1371" t="inlineStr">
        <is>
          <t>2024-0008</t>
        </is>
      </c>
      <c r="M1371" s="6" t="n">
        <v>45575</v>
      </c>
      <c r="N1371" s="6" t="n">
        <v>46669</v>
      </c>
      <c r="O1371" t="n">
        <v>27.5</v>
      </c>
    </row>
    <row r="1372" hidden="1" s="287">
      <c r="A1372" t="inlineStr">
        <is>
          <t>V100049</t>
        </is>
      </c>
      <c r="B1372" t="n">
        <v>118</v>
      </c>
      <c r="C1372" t="n">
        <v>50</v>
      </c>
      <c r="D1372" t="inlineStr">
        <is>
          <t>Grain Logistic Sp.z.o.o.</t>
        </is>
      </c>
      <c r="E1372" t="inlineStr">
        <is>
          <t>100765</t>
        </is>
      </c>
      <c r="F1372" t="inlineStr">
        <is>
          <t>ul. Nowogrodzka 31/413</t>
        </is>
      </c>
      <c r="G1372" t="inlineStr">
        <is>
          <t>00-511</t>
        </is>
      </c>
      <c r="H1372" t="inlineStr">
        <is>
          <t>Warszawa</t>
        </is>
      </c>
      <c r="I1372" t="inlineStr">
        <is>
          <t>PL</t>
        </is>
      </c>
      <c r="J1372" t="inlineStr">
        <is>
          <t>SGNSS_M42</t>
        </is>
      </c>
      <c r="K1372" t="inlineStr">
        <is>
          <t>33 80 4552 753-2</t>
        </is>
      </c>
      <c r="L1372" t="inlineStr">
        <is>
          <t>2023-0035</t>
        </is>
      </c>
      <c r="M1372" s="6" t="n">
        <v>45665</v>
      </c>
      <c r="N1372" s="6" t="n">
        <v>46081</v>
      </c>
      <c r="O1372" t="n">
        <v>19.5</v>
      </c>
    </row>
    <row r="1373" hidden="1" s="287">
      <c r="A1373" t="inlineStr">
        <is>
          <t>V200046</t>
        </is>
      </c>
      <c r="B1373" t="n">
        <v>20</v>
      </c>
      <c r="C1373" t="n">
        <v>50</v>
      </c>
      <c r="D1373" t="inlineStr">
        <is>
          <t>Pimk Rail PLS</t>
        </is>
      </c>
      <c r="E1373" t="inlineStr">
        <is>
          <t>100478</t>
        </is>
      </c>
      <c r="F1373" t="inlineStr">
        <is>
          <t>Rogoshko shousse 36</t>
        </is>
      </c>
      <c r="G1373" t="inlineStr">
        <is>
          <t>4003</t>
        </is>
      </c>
      <c r="H1373" t="inlineStr">
        <is>
          <t>Plovdiv</t>
        </is>
      </c>
      <c r="I1373" t="inlineStr">
        <is>
          <t>BG</t>
        </is>
      </c>
      <c r="J1373" t="inlineStr">
        <is>
          <t>SGGRSS_M20</t>
        </is>
      </c>
      <c r="K1373" t="inlineStr">
        <is>
          <t>33 80 4960 329-7</t>
        </is>
      </c>
      <c r="L1373" t="inlineStr">
        <is>
          <t>2024-0034</t>
        </is>
      </c>
      <c r="M1373" s="6" t="n">
        <v>45625</v>
      </c>
      <c r="N1373" s="6" t="n">
        <v>46203</v>
      </c>
      <c r="O1373" t="n">
        <v>25.03</v>
      </c>
    </row>
    <row r="1374" hidden="1" s="287">
      <c r="A1374" t="inlineStr">
        <is>
          <t>V200048</t>
        </is>
      </c>
      <c r="B1374" t="n">
        <v>14</v>
      </c>
      <c r="C1374" t="n">
        <v>50</v>
      </c>
      <c r="D1374" t="inlineStr">
        <is>
          <t>Captrain Polska Sp.z.o.o.</t>
        </is>
      </c>
      <c r="E1374" t="inlineStr">
        <is>
          <t>100024</t>
        </is>
      </c>
      <c r="F1374" t="inlineStr">
        <is>
          <t>ul. Powstancow Slaskich 7a</t>
        </is>
      </c>
      <c r="G1374" t="inlineStr">
        <is>
          <t>53-332</t>
        </is>
      </c>
      <c r="H1374" t="inlineStr">
        <is>
          <t>Wroclaw</t>
        </is>
      </c>
      <c r="I1374" t="inlineStr">
        <is>
          <t>PL</t>
        </is>
      </c>
      <c r="J1374" t="inlineStr">
        <is>
          <t>SGNS_M13</t>
        </is>
      </c>
      <c r="K1374" t="inlineStr">
        <is>
          <t>37 80 4564 818-5</t>
        </is>
      </c>
      <c r="L1374" t="inlineStr">
        <is>
          <t>2024-0035</t>
        </is>
      </c>
      <c r="M1374" s="6" t="n">
        <v>45689</v>
      </c>
      <c r="N1374" s="6" t="n">
        <v>46387</v>
      </c>
      <c r="O1374" t="n">
        <v>17.95</v>
      </c>
    </row>
    <row r="1375" hidden="1" s="287">
      <c r="A1375" t="inlineStr">
        <is>
          <t>V300065</t>
        </is>
      </c>
      <c r="B1375" t="n">
        <v>17</v>
      </c>
      <c r="C1375" t="n">
        <v>50</v>
      </c>
      <c r="D1375" t="inlineStr">
        <is>
          <t>Martin Tolksdorf Logistics GmbH</t>
        </is>
      </c>
      <c r="E1375" t="inlineStr">
        <is>
          <t>100787</t>
        </is>
      </c>
      <c r="F1375" t="inlineStr">
        <is>
          <t>Bahnhofstrasse 47</t>
        </is>
      </c>
      <c r="G1375" t="inlineStr">
        <is>
          <t>65611</t>
        </is>
      </c>
      <c r="H1375" t="inlineStr">
        <is>
          <t>Brechen</t>
        </is>
      </c>
      <c r="I1375" t="inlineStr">
        <is>
          <t>DE</t>
        </is>
      </c>
      <c r="J1375" t="inlineStr">
        <is>
          <t>SGGRSS_M2</t>
        </is>
      </c>
      <c r="K1375" t="inlineStr">
        <is>
          <t>37 80 4980 796-9</t>
        </is>
      </c>
      <c r="L1375" t="inlineStr">
        <is>
          <t>2025-0003</t>
        </is>
      </c>
      <c r="M1375" s="6" t="n">
        <v>45709</v>
      </c>
      <c r="N1375" s="6" t="n">
        <v>46315</v>
      </c>
      <c r="O1375" t="n">
        <v>31.5</v>
      </c>
    </row>
    <row r="1376" hidden="1" s="287">
      <c r="A1376" t="inlineStr">
        <is>
          <t>V300067</t>
        </is>
      </c>
      <c r="B1376" t="n">
        <v>18</v>
      </c>
      <c r="C1376" t="n">
        <v>50</v>
      </c>
      <c r="D1376" t="inlineStr">
        <is>
          <t>Mindener Kreisbahnen GmbH</t>
        </is>
      </c>
      <c r="E1376" t="inlineStr">
        <is>
          <t>100038</t>
        </is>
      </c>
      <c r="F1376" t="inlineStr">
        <is>
          <t>Karlstrasse 48</t>
        </is>
      </c>
      <c r="G1376" t="inlineStr">
        <is>
          <t>32423</t>
        </is>
      </c>
      <c r="H1376" t="inlineStr">
        <is>
          <t>Minden</t>
        </is>
      </c>
      <c r="I1376" t="inlineStr">
        <is>
          <t>DE</t>
        </is>
      </c>
      <c r="J1376" t="inlineStr">
        <is>
          <t>SGGRS_M25</t>
        </is>
      </c>
      <c r="K1376" t="inlineStr">
        <is>
          <t>37 80 4850 908-7</t>
        </is>
      </c>
      <c r="L1376" t="inlineStr">
        <is>
          <t>2025-0002</t>
        </is>
      </c>
      <c r="M1376" s="6" t="n">
        <v>45727</v>
      </c>
      <c r="N1376" s="6" t="n">
        <v>46095</v>
      </c>
      <c r="O1376" t="n">
        <v>27.79</v>
      </c>
    </row>
    <row r="1377" hidden="1" s="287">
      <c r="A1377" t="inlineStr">
        <is>
          <t>V400010</t>
        </is>
      </c>
      <c r="B1377" t="n">
        <v>19</v>
      </c>
      <c r="C1377" t="n">
        <v>50</v>
      </c>
      <c r="D1377" t="inlineStr">
        <is>
          <t>DB Cargo AG</t>
        </is>
      </c>
      <c r="E1377" t="inlineStr">
        <is>
          <t>100000</t>
        </is>
      </c>
      <c r="F1377" t="inlineStr">
        <is>
          <t>Rheinstrasse 2</t>
        </is>
      </c>
      <c r="G1377" t="inlineStr">
        <is>
          <t>55116</t>
        </is>
      </c>
      <c r="H1377" t="inlineStr">
        <is>
          <t>Mainz</t>
        </is>
      </c>
      <c r="I1377" t="inlineStr">
        <is>
          <t>DE</t>
        </is>
      </c>
      <c r="J1377" t="inlineStr">
        <is>
          <t>SGGRSS_M2</t>
        </is>
      </c>
      <c r="K1377" t="inlineStr">
        <is>
          <t>37 80 4980 683-9</t>
        </is>
      </c>
      <c r="L1377" t="inlineStr">
        <is>
          <t>2021-2420</t>
        </is>
      </c>
      <c r="M1377" s="6" t="n">
        <v>45891</v>
      </c>
      <c r="N1377" s="6" t="n">
        <v>47330</v>
      </c>
      <c r="O1377" t="n">
        <v>26.23</v>
      </c>
    </row>
    <row r="1378" hidden="1" s="287">
      <c r="A1378" t="inlineStr">
        <is>
          <t>V100061</t>
        </is>
      </c>
      <c r="B1378" t="n">
        <v>42</v>
      </c>
      <c r="C1378" t="n">
        <v>20</v>
      </c>
      <c r="D1378" t="inlineStr">
        <is>
          <t>Rail Cargo Austria AG</t>
        </is>
      </c>
      <c r="E1378" t="inlineStr">
        <is>
          <t>100020</t>
        </is>
      </c>
      <c r="F1378" t="inlineStr">
        <is>
          <t>Am Hauptbahnhof 2</t>
        </is>
      </c>
      <c r="G1378" t="inlineStr">
        <is>
          <t>1100</t>
        </is>
      </c>
      <c r="H1378" t="inlineStr">
        <is>
          <t>Wien</t>
        </is>
      </c>
      <c r="I1378" t="inlineStr">
        <is>
          <t>AT</t>
        </is>
      </c>
      <c r="J1378" t="inlineStr">
        <is>
          <t>EANOS_95</t>
        </is>
      </c>
      <c r="K1378" t="inlineStr"/>
      <c r="L1378" t="inlineStr">
        <is>
          <t>2025-0008</t>
        </is>
      </c>
      <c r="M1378" s="6" t="n">
        <v>46136</v>
      </c>
      <c r="N1378" s="6" t="n">
        <v>50518</v>
      </c>
      <c r="O1378" t="n">
        <v>26</v>
      </c>
    </row>
    <row r="1379" hidden="1" s="287">
      <c r="A1379" t="inlineStr">
        <is>
          <t>V100062</t>
        </is>
      </c>
      <c r="B1379" t="n">
        <v>42</v>
      </c>
      <c r="C1379" t="n">
        <v>20</v>
      </c>
      <c r="D1379" t="inlineStr">
        <is>
          <t>Rail Cargo Austria AG</t>
        </is>
      </c>
      <c r="E1379" t="inlineStr">
        <is>
          <t>100020</t>
        </is>
      </c>
      <c r="F1379" t="inlineStr">
        <is>
          <t>Am Hauptbahnhof 2</t>
        </is>
      </c>
      <c r="G1379" t="inlineStr">
        <is>
          <t>1100</t>
        </is>
      </c>
      <c r="H1379" t="inlineStr">
        <is>
          <t>Wien</t>
        </is>
      </c>
      <c r="I1379" t="inlineStr">
        <is>
          <t>AT</t>
        </is>
      </c>
      <c r="J1379" t="inlineStr">
        <is>
          <t>SGGMRRSS_2X60</t>
        </is>
      </c>
      <c r="K1379" t="inlineStr"/>
      <c r="L1379" t="inlineStr">
        <is>
          <t>2025-0010</t>
        </is>
      </c>
      <c r="M1379" s="6" t="n">
        <v>46090</v>
      </c>
      <c r="N1379" s="6" t="n">
        <v>47038</v>
      </c>
      <c r="O1379" t="n">
        <v>37.85</v>
      </c>
    </row>
    <row r="1380" hidden="1" s="287">
      <c r="A1380" t="inlineStr">
        <is>
          <t>V500001</t>
        </is>
      </c>
      <c r="B1380" t="n">
        <v>1</v>
      </c>
      <c r="C1380" t="n">
        <v>50</v>
      </c>
      <c r="D1380" t="inlineStr">
        <is>
          <t>LAUDE Smart Intermodal S.A.</t>
        </is>
      </c>
      <c r="E1380" t="inlineStr">
        <is>
          <t>100026</t>
        </is>
      </c>
      <c r="F1380" t="inlineStr">
        <is>
          <t>ul. Wroclawska 131</t>
        </is>
      </c>
      <c r="G1380" t="inlineStr">
        <is>
          <t>87-100</t>
        </is>
      </c>
      <c r="H1380" t="inlineStr">
        <is>
          <t>Torun</t>
        </is>
      </c>
      <c r="I1380" t="inlineStr">
        <is>
          <t>PL</t>
        </is>
      </c>
      <c r="J1380" t="inlineStr">
        <is>
          <t>SGMMNSS_M48</t>
        </is>
      </c>
      <c r="K1380" t="inlineStr">
        <is>
          <t>37 84 4594 826-8</t>
        </is>
      </c>
      <c r="L1380" t="inlineStr">
        <is>
          <t>2025-0012</t>
        </is>
      </c>
      <c r="M1380" s="6" t="n">
        <v>45806</v>
      </c>
      <c r="N1380" s="6" t="n">
        <v>47631</v>
      </c>
      <c r="O1380" t="n">
        <v>31.56</v>
      </c>
    </row>
    <row r="1381" hidden="1" s="287">
      <c r="A1381" t="inlineStr">
        <is>
          <t>V200019</t>
        </is>
      </c>
      <c r="B1381" t="n">
        <v>45</v>
      </c>
      <c r="C1381" t="n">
        <v>50</v>
      </c>
      <c r="D1381" t="inlineStr">
        <is>
          <t>SBB Cargo AG</t>
        </is>
      </c>
      <c r="E1381" t="inlineStr">
        <is>
          <t>100022</t>
        </is>
      </c>
      <c r="F1381" t="inlineStr">
        <is>
          <t>Bahnhofstrasse 12</t>
        </is>
      </c>
      <c r="G1381" t="inlineStr">
        <is>
          <t>4600</t>
        </is>
      </c>
      <c r="H1381" t="inlineStr">
        <is>
          <t>Olten</t>
        </is>
      </c>
      <c r="I1381" t="inlineStr">
        <is>
          <t>CH</t>
        </is>
      </c>
      <c r="J1381" t="inlineStr">
        <is>
          <t>SGNS_M9</t>
        </is>
      </c>
      <c r="K1381" t="inlineStr">
        <is>
          <t>37 80 4564 451-5</t>
        </is>
      </c>
      <c r="L1381" t="inlineStr">
        <is>
          <t>2021-0032</t>
        </is>
      </c>
      <c r="M1381" s="6" t="n">
        <v>44750</v>
      </c>
      <c r="N1381" s="6" t="n">
        <v>46934</v>
      </c>
      <c r="O1381" t="n">
        <v>18.1</v>
      </c>
    </row>
    <row r="1382" hidden="1" s="287">
      <c r="A1382" t="inlineStr">
        <is>
          <t>V720004</t>
        </is>
      </c>
      <c r="B1382" t="n">
        <v>17</v>
      </c>
      <c r="C1382" t="n">
        <v>50</v>
      </c>
      <c r="D1382" t="inlineStr">
        <is>
          <t>Necoss GmbH</t>
        </is>
      </c>
      <c r="E1382" t="inlineStr">
        <is>
          <t>100014</t>
        </is>
      </c>
      <c r="F1382" t="inlineStr">
        <is>
          <t>Bahnhofplatz 42</t>
        </is>
      </c>
      <c r="G1382" t="inlineStr">
        <is>
          <t>28195</t>
        </is>
      </c>
      <c r="H1382" t="inlineStr">
        <is>
          <t>Bremen</t>
        </is>
      </c>
      <c r="I1382" t="inlineStr">
        <is>
          <t>DE</t>
        </is>
      </c>
      <c r="J1382" t="inlineStr">
        <is>
          <t>SGGRS_M19</t>
        </is>
      </c>
      <c r="K1382" t="inlineStr">
        <is>
          <t>35 80 4950 164-8</t>
        </is>
      </c>
      <c r="L1382" t="inlineStr">
        <is>
          <t>2025-0025</t>
        </is>
      </c>
      <c r="M1382" s="6" t="n">
        <v>46023</v>
      </c>
      <c r="N1382" s="6" t="n">
        <v>46387</v>
      </c>
      <c r="O1382" t="n">
        <v>26.75</v>
      </c>
    </row>
    <row r="1383" hidden="1" s="287">
      <c r="A1383" t="inlineStr">
        <is>
          <t>V200055</t>
        </is>
      </c>
      <c r="B1383" t="n">
        <v>19</v>
      </c>
      <c r="C1383" t="n">
        <v>50</v>
      </c>
      <c r="D1383" t="inlineStr">
        <is>
          <t>zigsXpress GmbH</t>
        </is>
      </c>
      <c r="E1383" t="inlineStr">
        <is>
          <t>100008</t>
        </is>
      </c>
      <c r="F1383" t="inlineStr">
        <is>
          <t>Afrikastrasse 3</t>
        </is>
      </c>
      <c r="G1383" t="inlineStr">
        <is>
          <t>20457</t>
        </is>
      </c>
      <c r="H1383" t="inlineStr">
        <is>
          <t>Hamburg</t>
        </is>
      </c>
      <c r="I1383" t="inlineStr">
        <is>
          <t>DE</t>
        </is>
      </c>
      <c r="J1383" t="inlineStr">
        <is>
          <t>SGGRSS_M2</t>
        </is>
      </c>
      <c r="K1383" t="inlineStr">
        <is>
          <t>37 80 4980 422-2</t>
        </is>
      </c>
      <c r="L1383" t="inlineStr">
        <is>
          <t>2025-0028</t>
        </is>
      </c>
      <c r="M1383" s="6" t="n">
        <v>45974</v>
      </c>
      <c r="N1383" s="6" t="n">
        <v>46752</v>
      </c>
      <c r="O1383" t="n">
        <v>23.35</v>
      </c>
    </row>
    <row r="1384" hidden="1" s="287">
      <c r="A1384" t="inlineStr">
        <is>
          <t>V720005</t>
        </is>
      </c>
      <c r="B1384" t="n">
        <v>42</v>
      </c>
      <c r="C1384" t="n">
        <v>20</v>
      </c>
      <c r="D1384" t="inlineStr">
        <is>
          <t>LAUDE Smart Intermodal S.A.</t>
        </is>
      </c>
      <c r="E1384" t="inlineStr">
        <is>
          <t>100026</t>
        </is>
      </c>
      <c r="F1384" t="inlineStr">
        <is>
          <t>ul. Wroclawska 131</t>
        </is>
      </c>
      <c r="G1384" t="inlineStr">
        <is>
          <t>87-100</t>
        </is>
      </c>
      <c r="H1384" t="inlineStr">
        <is>
          <t>Torun</t>
        </is>
      </c>
      <c r="I1384" t="inlineStr">
        <is>
          <t>PL</t>
        </is>
      </c>
      <c r="J1384" t="inlineStr">
        <is>
          <t>SDGGMRS_DTW</t>
        </is>
      </c>
      <c r="K1384" t="inlineStr"/>
      <c r="L1384" t="inlineStr">
        <is>
          <t>2025-0031</t>
        </is>
      </c>
      <c r="M1384" s="6" t="n">
        <v>45992</v>
      </c>
      <c r="N1384" s="6" t="n">
        <v>46387</v>
      </c>
      <c r="O1384" t="n">
        <v>49.25</v>
      </c>
    </row>
    <row r="1385" hidden="1" s="287">
      <c r="A1385" t="inlineStr">
        <is>
          <t>V730008</t>
        </is>
      </c>
      <c r="B1385" t="n">
        <v>42</v>
      </c>
      <c r="C1385" t="n">
        <v>20</v>
      </c>
      <c r="D1385" t="inlineStr">
        <is>
          <t>Martin Tolksdorf Logistics GmbH</t>
        </is>
      </c>
      <c r="E1385" t="inlineStr">
        <is>
          <t>100787</t>
        </is>
      </c>
      <c r="F1385" t="inlineStr">
        <is>
          <t>Bahnhofstrasse 47</t>
        </is>
      </c>
      <c r="G1385" t="inlineStr">
        <is>
          <t>65611</t>
        </is>
      </c>
      <c r="H1385" t="inlineStr">
        <is>
          <t>Brechen</t>
        </is>
      </c>
      <c r="I1385" t="inlineStr">
        <is>
          <t>DE</t>
        </is>
      </c>
      <c r="J1385" t="inlineStr">
        <is>
          <t>SDGGMRS_DTW</t>
        </is>
      </c>
      <c r="K1385" t="inlineStr"/>
      <c r="L1385" t="inlineStr">
        <is>
          <t>2025-0034</t>
        </is>
      </c>
      <c r="M1385" s="6" t="n">
        <v>45992</v>
      </c>
      <c r="N1385" s="6" t="n">
        <v>46387</v>
      </c>
      <c r="O1385" t="n">
        <v>62.85</v>
      </c>
    </row>
    <row r="1386" hidden="1" s="287">
      <c r="A1386" t="inlineStr">
        <is>
          <t>V200056</t>
        </is>
      </c>
      <c r="B1386" t="n">
        <v>11</v>
      </c>
      <c r="C1386" t="n">
        <v>50</v>
      </c>
      <c r="D1386" t="inlineStr">
        <is>
          <t>WRS Widmer Rail Services AG</t>
        </is>
      </c>
      <c r="E1386" t="inlineStr">
        <is>
          <t>100796</t>
        </is>
      </c>
      <c r="F1386" t="inlineStr">
        <is>
          <t>Emmetterstrasse 3</t>
        </is>
      </c>
      <c r="G1386" t="inlineStr">
        <is>
          <t>6375</t>
        </is>
      </c>
      <c r="H1386" t="inlineStr">
        <is>
          <t>Beckenried</t>
        </is>
      </c>
      <c r="I1386" t="inlineStr">
        <is>
          <t>CH</t>
        </is>
      </c>
      <c r="J1386" t="inlineStr">
        <is>
          <t>SDGGMRS_M7</t>
        </is>
      </c>
      <c r="K1386" t="inlineStr">
        <is>
          <t>37 80 4993 263-5</t>
        </is>
      </c>
      <c r="L1386" t="inlineStr">
        <is>
          <t>2025-0036</t>
        </is>
      </c>
      <c r="M1386" s="6" t="n">
        <v>46013</v>
      </c>
      <c r="N1386" s="6" t="n">
        <v>47118</v>
      </c>
      <c r="O1386" t="n">
        <v>49.8</v>
      </c>
    </row>
    <row r="1387" hidden="1" s="287">
      <c r="A1387" t="inlineStr">
        <is>
          <t>V200058</t>
        </is>
      </c>
      <c r="B1387" t="n">
        <v>16</v>
      </c>
      <c r="C1387" t="n">
        <v>50</v>
      </c>
      <c r="D1387" t="inlineStr">
        <is>
          <t>LION Logistics GmbH</t>
        </is>
      </c>
      <c r="E1387" t="inlineStr">
        <is>
          <t>100029</t>
        </is>
      </c>
      <c r="F1387" t="inlineStr">
        <is>
          <t>Holunderweg 1</t>
        </is>
      </c>
      <c r="G1387" t="inlineStr">
        <is>
          <t>03149</t>
        </is>
      </c>
      <c r="H1387" t="inlineStr">
        <is>
          <t>Forst</t>
        </is>
      </c>
      <c r="I1387" t="inlineStr">
        <is>
          <t>DE</t>
        </is>
      </c>
      <c r="J1387" t="inlineStr">
        <is>
          <t>SGGNS_M11</t>
        </is>
      </c>
      <c r="K1387" t="inlineStr">
        <is>
          <t>37 80 4561 357-7</t>
        </is>
      </c>
      <c r="L1387" t="inlineStr">
        <is>
          <t>2022-0004</t>
        </is>
      </c>
      <c r="M1387" s="6" t="n">
        <v>44743</v>
      </c>
      <c r="N1387" s="6" t="n">
        <v>46295</v>
      </c>
      <c r="O1387" t="n">
        <v>24.55</v>
      </c>
    </row>
    <row r="1388" hidden="1" s="287">
      <c r="A1388" t="inlineStr">
        <is>
          <t>V200059</t>
        </is>
      </c>
      <c r="B1388" t="n">
        <v>20</v>
      </c>
      <c r="C1388" t="n">
        <v>50</v>
      </c>
      <c r="D1388" t="inlineStr">
        <is>
          <t>LION Logistics GmbH</t>
        </is>
      </c>
      <c r="E1388" t="inlineStr">
        <is>
          <t>100029</t>
        </is>
      </c>
      <c r="F1388" t="inlineStr">
        <is>
          <t>Holunderweg 1</t>
        </is>
      </c>
      <c r="G1388" t="inlineStr">
        <is>
          <t>03149</t>
        </is>
      </c>
      <c r="H1388" t="inlineStr">
        <is>
          <t>Forst</t>
        </is>
      </c>
      <c r="I1388" t="inlineStr">
        <is>
          <t>DE</t>
        </is>
      </c>
      <c r="J1388" t="inlineStr">
        <is>
          <t>SGGNS_M11</t>
        </is>
      </c>
      <c r="K1388" t="inlineStr">
        <is>
          <t>37 80 4561 387-4</t>
        </is>
      </c>
      <c r="L1388" t="inlineStr">
        <is>
          <t>2022-0021</t>
        </is>
      </c>
      <c r="M1388" s="6" t="n">
        <v>44835</v>
      </c>
      <c r="N1388" s="6" t="n">
        <v>46477</v>
      </c>
      <c r="O1388" t="n">
        <v>26.55</v>
      </c>
    </row>
    <row r="1389" hidden="1" s="287">
      <c r="A1389" t="inlineStr">
        <is>
          <t>V300089</t>
        </is>
      </c>
      <c r="B1389" t="n">
        <v>42</v>
      </c>
      <c r="C1389" t="n">
        <v>20</v>
      </c>
      <c r="D1389" t="inlineStr">
        <is>
          <t>Kombiverkehr GmbH und Co. KG</t>
        </is>
      </c>
      <c r="E1389" t="inlineStr">
        <is>
          <t>100332</t>
        </is>
      </c>
      <c r="F1389" t="inlineStr">
        <is>
          <t>Zum Laurenburger Hof 76</t>
        </is>
      </c>
      <c r="G1389" t="inlineStr">
        <is>
          <t>60594</t>
        </is>
      </c>
      <c r="H1389" t="inlineStr">
        <is>
          <t>Frankfurt am Main</t>
        </is>
      </c>
      <c r="I1389" t="inlineStr">
        <is>
          <t>DE</t>
        </is>
      </c>
      <c r="J1389" t="inlineStr">
        <is>
          <t>SGNS_60</t>
        </is>
      </c>
      <c r="K1389" t="inlineStr"/>
      <c r="L1389" t="inlineStr">
        <is>
          <t>2025-0038</t>
        </is>
      </c>
      <c r="M1389" s="6" t="n">
        <v>46143</v>
      </c>
      <c r="N1389" s="6" t="n">
        <v>46873</v>
      </c>
      <c r="O1389" t="n">
        <v>23.64</v>
      </c>
    </row>
    <row r="1390" hidden="1" s="287">
      <c r="A1390" t="inlineStr">
        <is>
          <t>V300090</t>
        </is>
      </c>
      <c r="B1390" t="n">
        <v>7</v>
      </c>
      <c r="C1390" t="n">
        <v>50</v>
      </c>
      <c r="D1390" t="inlineStr">
        <is>
          <t>STORK Cargo GmbH</t>
        </is>
      </c>
      <c r="E1390" t="inlineStr">
        <is>
          <t>100792</t>
        </is>
      </c>
      <c r="F1390" t="inlineStr">
        <is>
          <t>Parchauer Strasse 3</t>
        </is>
      </c>
      <c r="G1390" t="inlineStr">
        <is>
          <t>39126</t>
        </is>
      </c>
      <c r="H1390" t="inlineStr">
        <is>
          <t>Magdeburg</t>
        </is>
      </c>
      <c r="I1390" t="inlineStr">
        <is>
          <t>DE</t>
        </is>
      </c>
      <c r="J1390" t="inlineStr">
        <is>
          <t>SGMMNS_M17</t>
        </is>
      </c>
      <c r="K1390" t="inlineStr">
        <is>
          <t>33 80 4505 498-2</t>
        </is>
      </c>
      <c r="L1390" t="inlineStr">
        <is>
          <t>2025-0020</t>
        </is>
      </c>
      <c r="M1390" s="6" t="n">
        <v>46023</v>
      </c>
      <c r="N1390" s="6" t="n">
        <v>48213</v>
      </c>
      <c r="O1390" t="n">
        <v>21.9</v>
      </c>
    </row>
    <row r="1391" hidden="1" s="287">
      <c r="A1391" t="inlineStr">
        <is>
          <t>V300091</t>
        </is>
      </c>
      <c r="B1391" t="n">
        <v>21</v>
      </c>
      <c r="C1391" t="n">
        <v>50</v>
      </c>
      <c r="D1391" t="inlineStr">
        <is>
          <t>VA-KO Vagon Konteyner Mak. Muh.</t>
        </is>
      </c>
      <c r="E1391" t="inlineStr">
        <is>
          <t>100016</t>
        </is>
      </c>
      <c r="F1391" t="inlineStr">
        <is>
          <t>Pro.San. Tic. A.S.</t>
        </is>
      </c>
      <c r="G1391" t="inlineStr">
        <is>
          <t>06730</t>
        </is>
      </c>
      <c r="H1391" t="inlineStr">
        <is>
          <t>Beypazari/Ankara</t>
        </is>
      </c>
      <c r="I1391" t="inlineStr">
        <is>
          <t>TR</t>
        </is>
      </c>
      <c r="J1391" t="inlineStr">
        <is>
          <t>SGGMRSS_M4</t>
        </is>
      </c>
      <c r="K1391" t="inlineStr">
        <is>
          <t>37 80 4963 247-4</t>
        </is>
      </c>
      <c r="L1391" t="inlineStr">
        <is>
          <t>2025-0039</t>
        </is>
      </c>
      <c r="M1391" s="6" t="n">
        <v>45949</v>
      </c>
      <c r="N1391" s="6" t="n">
        <v>46312</v>
      </c>
      <c r="O1391" t="n">
        <v>35.85</v>
      </c>
    </row>
    <row r="1392" hidden="1" s="287">
      <c r="A1392" t="inlineStr">
        <is>
          <t>V720006</t>
        </is>
      </c>
      <c r="B1392" t="n">
        <v>17</v>
      </c>
      <c r="C1392" t="n">
        <v>50</v>
      </c>
      <c r="D1392" t="inlineStr">
        <is>
          <t>RAILDOX GmbH &amp; Co. KG</t>
        </is>
      </c>
      <c r="E1392" t="inlineStr">
        <is>
          <t>100521</t>
        </is>
      </c>
      <c r="F1392" t="inlineStr">
        <is>
          <t>Zum Güterbahnhof  7</t>
        </is>
      </c>
      <c r="G1392" t="inlineStr">
        <is>
          <t>99085</t>
        </is>
      </c>
      <c r="H1392" t="inlineStr">
        <is>
          <t>Erfurt</t>
        </is>
      </c>
      <c r="I1392" t="inlineStr">
        <is>
          <t>DE</t>
        </is>
      </c>
      <c r="J1392" t="inlineStr">
        <is>
          <t>SGGRSS_M2</t>
        </is>
      </c>
      <c r="K1392" t="inlineStr">
        <is>
          <t>37 80 4980 413-1</t>
        </is>
      </c>
      <c r="L1392" t="inlineStr">
        <is>
          <t>2025-0011</t>
        </is>
      </c>
      <c r="M1392" s="6" t="n">
        <v>46023</v>
      </c>
      <c r="N1392" s="6" t="n">
        <v>46418</v>
      </c>
      <c r="O1392" t="n">
        <v>30</v>
      </c>
    </row>
    <row r="1393" hidden="1" s="287">
      <c r="A1393" t="inlineStr">
        <is>
          <t>V100066</t>
        </is>
      </c>
      <c r="B1393" t="n">
        <v>121</v>
      </c>
      <c r="C1393" t="n">
        <v>50</v>
      </c>
      <c r="D1393" t="inlineStr">
        <is>
          <t>Grenland Rail AS</t>
        </is>
      </c>
      <c r="E1393" t="inlineStr">
        <is>
          <t>100268</t>
        </is>
      </c>
      <c r="F1393" t="inlineStr">
        <is>
          <t>Nybergflata 2</t>
        </is>
      </c>
      <c r="G1393" t="inlineStr">
        <is>
          <t>3737</t>
        </is>
      </c>
      <c r="H1393" t="inlineStr">
        <is>
          <t>Skien</t>
        </is>
      </c>
      <c r="I1393" t="inlineStr">
        <is>
          <t>NO</t>
        </is>
      </c>
      <c r="J1393" t="inlineStr">
        <is>
          <t>SGNSS_M14</t>
        </is>
      </c>
      <c r="K1393" t="inlineStr">
        <is>
          <t>37 80 4565 683-2</t>
        </is>
      </c>
      <c r="L1393" t="inlineStr">
        <is>
          <t>2024-0009</t>
        </is>
      </c>
      <c r="M1393" s="6" t="n">
        <v>45625</v>
      </c>
      <c r="N1393" s="6" t="n">
        <v>47084</v>
      </c>
      <c r="O1393" t="n">
        <v>17.45</v>
      </c>
    </row>
    <row r="1394" hidden="1" s="287">
      <c r="A1394" t="inlineStr">
        <is>
          <t>V100068</t>
        </is>
      </c>
      <c r="B1394" t="n">
        <v>7</v>
      </c>
      <c r="C1394" t="n">
        <v>50</v>
      </c>
      <c r="D1394" t="inlineStr">
        <is>
          <t>LAUDE Smart Intermodal S.A.</t>
        </is>
      </c>
      <c r="E1394" t="inlineStr">
        <is>
          <t>100026</t>
        </is>
      </c>
      <c r="F1394" t="inlineStr">
        <is>
          <t>ul. Wroclawska 131</t>
        </is>
      </c>
      <c r="G1394" t="inlineStr">
        <is>
          <t>87-100</t>
        </is>
      </c>
      <c r="H1394" t="inlineStr">
        <is>
          <t>Torun</t>
        </is>
      </c>
      <c r="I1394" t="inlineStr">
        <is>
          <t>PL</t>
        </is>
      </c>
      <c r="J1394" t="inlineStr">
        <is>
          <t>SGMMNS_M17</t>
        </is>
      </c>
      <c r="K1394" t="inlineStr">
        <is>
          <t>33 80 4505 448-7</t>
        </is>
      </c>
      <c r="L1394" t="inlineStr">
        <is>
          <t>2026-0002</t>
        </is>
      </c>
      <c r="M1394" s="6" t="n">
        <v>46064</v>
      </c>
      <c r="N1394" s="6" t="n">
        <v>46428</v>
      </c>
      <c r="O1394" t="n">
        <v>16.85</v>
      </c>
    </row>
    <row r="1395" hidden="1" s="287">
      <c r="A1395" t="inlineStr">
        <is>
          <t>V300002</t>
        </is>
      </c>
      <c r="B1395" t="n">
        <v>67</v>
      </c>
      <c r="C1395" t="n">
        <v>50</v>
      </c>
      <c r="D1395" t="inlineStr">
        <is>
          <t>Contargo Rail Services GmbH</t>
        </is>
      </c>
      <c r="E1395" t="inlineStr">
        <is>
          <t>100001</t>
        </is>
      </c>
      <c r="F1395" t="inlineStr">
        <is>
          <t>Rheinkaistrasse 2</t>
        </is>
      </c>
      <c r="G1395" t="inlineStr">
        <is>
          <t>68159</t>
        </is>
      </c>
      <c r="H1395" t="inlineStr">
        <is>
          <t>Mannheim</t>
        </is>
      </c>
      <c r="I1395" t="inlineStr">
        <is>
          <t>DE</t>
        </is>
      </c>
      <c r="J1395" t="inlineStr">
        <is>
          <t>SGNSS_M14</t>
        </is>
      </c>
      <c r="K1395" t="inlineStr">
        <is>
          <t>37 80 4565 405-0</t>
        </is>
      </c>
      <c r="L1395" t="inlineStr">
        <is>
          <t>2020-0004</t>
        </is>
      </c>
      <c r="M1395" s="6" t="n">
        <v>44512</v>
      </c>
      <c r="N1395" s="6" t="n">
        <v>46387</v>
      </c>
      <c r="O1395" t="n">
        <v>28.2</v>
      </c>
    </row>
    <row r="1396" hidden="1" s="287">
      <c r="A1396" t="inlineStr">
        <is>
          <t>V100030</t>
        </is>
      </c>
      <c r="B1396" t="n">
        <v>19</v>
      </c>
      <c r="C1396" t="n">
        <v>50</v>
      </c>
      <c r="D1396" t="inlineStr">
        <is>
          <t>Rail Cargo Austria AG</t>
        </is>
      </c>
      <c r="E1396" t="inlineStr">
        <is>
          <t>100020</t>
        </is>
      </c>
      <c r="F1396" t="inlineStr">
        <is>
          <t>Am Hauptbahnhof 2</t>
        </is>
      </c>
      <c r="G1396" t="inlineStr">
        <is>
          <t>1100</t>
        </is>
      </c>
      <c r="H1396" t="inlineStr">
        <is>
          <t>Wien</t>
        </is>
      </c>
      <c r="I1396" t="inlineStr">
        <is>
          <t>AT</t>
        </is>
      </c>
      <c r="J1396" t="inlineStr">
        <is>
          <t>SGGMRS_M5</t>
        </is>
      </c>
      <c r="K1396" t="inlineStr">
        <is>
          <t>37 80 4953 357-3</t>
        </is>
      </c>
      <c r="L1396" t="inlineStr">
        <is>
          <t>2022-0011</t>
        </is>
      </c>
      <c r="M1396" s="6" t="n">
        <v>44805</v>
      </c>
      <c r="N1396" s="6" t="n">
        <v>46203</v>
      </c>
      <c r="O1396" t="n">
        <v>23</v>
      </c>
    </row>
    <row r="1397" hidden="1" s="287">
      <c r="A1397" t="inlineStr">
        <is>
          <t>V400005</t>
        </is>
      </c>
      <c r="B1397" t="n">
        <v>21</v>
      </c>
      <c r="C1397" t="n">
        <v>50</v>
      </c>
      <c r="D1397" t="inlineStr">
        <is>
          <t>DB Cargo AG</t>
        </is>
      </c>
      <c r="E1397" t="inlineStr">
        <is>
          <t>100000</t>
        </is>
      </c>
      <c r="F1397" t="inlineStr">
        <is>
          <t>Rheinstrasse 2</t>
        </is>
      </c>
      <c r="G1397" t="inlineStr">
        <is>
          <t>55116</t>
        </is>
      </c>
      <c r="H1397" t="inlineStr">
        <is>
          <t>Mainz</t>
        </is>
      </c>
      <c r="I1397" t="inlineStr">
        <is>
          <t>DE</t>
        </is>
      </c>
      <c r="J1397" t="inlineStr">
        <is>
          <t>SGGNS_M11</t>
        </is>
      </c>
      <c r="K1397" t="inlineStr">
        <is>
          <t>37 80 4561 432-8</t>
        </is>
      </c>
      <c r="L1397" t="inlineStr">
        <is>
          <t>2021-2420</t>
        </is>
      </c>
      <c r="M1397" s="6" t="n">
        <v>44930</v>
      </c>
      <c r="N1397" s="6" t="n">
        <v>47087</v>
      </c>
      <c r="O1397" t="n">
        <v>24.4</v>
      </c>
    </row>
    <row r="1398" hidden="1" s="287">
      <c r="A1398" t="inlineStr">
        <is>
          <t>V300023</t>
        </is>
      </c>
      <c r="B1398" t="n">
        <v>22</v>
      </c>
      <c r="C1398" t="n">
        <v>50</v>
      </c>
      <c r="D1398" t="inlineStr">
        <is>
          <t>Oceanogate Italia S.r.l.</t>
        </is>
      </c>
      <c r="E1398" t="inlineStr">
        <is>
          <t>100010</t>
        </is>
      </c>
      <c r="F1398" t="inlineStr">
        <is>
          <t>Via Primo Maggio 1</t>
        </is>
      </c>
      <c r="G1398" t="inlineStr">
        <is>
          <t>20066</t>
        </is>
      </c>
      <c r="H1398" t="inlineStr">
        <is>
          <t>Melzo (MI)</t>
        </is>
      </c>
      <c r="I1398" t="inlineStr">
        <is>
          <t>IT</t>
        </is>
      </c>
      <c r="J1398" t="inlineStr">
        <is>
          <t>SDGGMRSS_M8</t>
        </is>
      </c>
      <c r="K1398" t="inlineStr">
        <is>
          <t>35 80 4956 125-3</t>
        </is>
      </c>
      <c r="L1398" t="inlineStr">
        <is>
          <t>2022-0006</t>
        </is>
      </c>
      <c r="M1398" s="6" t="n">
        <v>44945</v>
      </c>
      <c r="N1398" s="6" t="n">
        <v>46387</v>
      </c>
      <c r="O1398" t="n">
        <v>66.15000000000001</v>
      </c>
    </row>
    <row r="1399" hidden="1" s="287">
      <c r="A1399" t="inlineStr">
        <is>
          <t>V300030</t>
        </is>
      </c>
      <c r="B1399" t="n">
        <v>11</v>
      </c>
      <c r="C1399" t="n">
        <v>50</v>
      </c>
      <c r="D1399" t="inlineStr">
        <is>
          <t>EWG Rail Zrt.</t>
        </is>
      </c>
      <c r="E1399" t="inlineStr">
        <is>
          <t>100758</t>
        </is>
      </c>
      <c r="F1399" t="inlineStr">
        <is>
          <t>Váci út 76 3.em</t>
        </is>
      </c>
      <c r="G1399" t="inlineStr">
        <is>
          <t>1133</t>
        </is>
      </c>
      <c r="H1399" t="inlineStr">
        <is>
          <t>Budapest</t>
        </is>
      </c>
      <c r="I1399" t="inlineStr">
        <is>
          <t>HU</t>
        </is>
      </c>
      <c r="J1399" t="inlineStr">
        <is>
          <t>SGGNS_M11</t>
        </is>
      </c>
      <c r="K1399" t="inlineStr">
        <is>
          <t>37 80 4561 337-9</t>
        </is>
      </c>
      <c r="L1399" t="inlineStr">
        <is>
          <t>2023-0007</t>
        </is>
      </c>
      <c r="M1399" s="6" t="n">
        <v>45078</v>
      </c>
      <c r="N1399" s="6" t="n">
        <v>46905</v>
      </c>
      <c r="O1399" t="n">
        <v>23.19</v>
      </c>
    </row>
    <row r="1400" hidden="1" s="287">
      <c r="A1400" t="inlineStr">
        <is>
          <t>V300032</t>
        </is>
      </c>
      <c r="B1400" t="n">
        <v>11</v>
      </c>
      <c r="C1400" t="n">
        <v>50</v>
      </c>
      <c r="D1400" t="inlineStr">
        <is>
          <t>EWG Rail Zrt.</t>
        </is>
      </c>
      <c r="E1400" t="inlineStr">
        <is>
          <t>100758</t>
        </is>
      </c>
      <c r="F1400" t="inlineStr">
        <is>
          <t>Váci út 76 3.em</t>
        </is>
      </c>
      <c r="G1400" t="inlineStr">
        <is>
          <t>1133</t>
        </is>
      </c>
      <c r="H1400" t="inlineStr">
        <is>
          <t>Budapest</t>
        </is>
      </c>
      <c r="I1400" t="inlineStr">
        <is>
          <t>HU</t>
        </is>
      </c>
      <c r="J1400" t="inlineStr">
        <is>
          <t>SGGNSS_M12</t>
        </is>
      </c>
      <c r="K1400" t="inlineStr">
        <is>
          <t>37 80 4694 479-9</t>
        </is>
      </c>
      <c r="L1400" t="inlineStr">
        <is>
          <t>2023-0007</t>
        </is>
      </c>
      <c r="M1400" s="6" t="n">
        <v>45078</v>
      </c>
      <c r="N1400" s="6" t="n">
        <v>46905</v>
      </c>
      <c r="O1400" t="n">
        <v>23.19</v>
      </c>
    </row>
    <row r="1401" hidden="1" s="287">
      <c r="A1401" t="inlineStr">
        <is>
          <t>V100046</t>
        </is>
      </c>
      <c r="B1401" t="n">
        <v>3</v>
      </c>
      <c r="C1401" t="n">
        <v>50</v>
      </c>
      <c r="D1401" t="inlineStr">
        <is>
          <t>LAUDE Smart Intermodal S.A.</t>
        </is>
      </c>
      <c r="E1401" t="inlineStr">
        <is>
          <t>100026</t>
        </is>
      </c>
      <c r="F1401" t="inlineStr">
        <is>
          <t>ul. Wroclawska 131</t>
        </is>
      </c>
      <c r="G1401" t="inlineStr">
        <is>
          <t>87-100</t>
        </is>
      </c>
      <c r="H1401" t="inlineStr">
        <is>
          <t>Torun</t>
        </is>
      </c>
      <c r="I1401" t="inlineStr">
        <is>
          <t>PL</t>
        </is>
      </c>
      <c r="J1401" t="inlineStr">
        <is>
          <t>SGMMNS_M17</t>
        </is>
      </c>
      <c r="K1401" t="inlineStr">
        <is>
          <t>33 80 4505 622-7</t>
        </is>
      </c>
      <c r="L1401" t="inlineStr">
        <is>
          <t>2023-0012</t>
        </is>
      </c>
      <c r="M1401" s="6" t="n">
        <v>45271</v>
      </c>
      <c r="N1401" s="6" t="n">
        <v>46752</v>
      </c>
      <c r="O1401" t="n">
        <v>9.5</v>
      </c>
    </row>
    <row r="1402" hidden="1" s="287">
      <c r="A1402" t="inlineStr">
        <is>
          <t>V200030</t>
        </is>
      </c>
      <c r="B1402" t="n">
        <v>21</v>
      </c>
      <c r="C1402" t="n">
        <v>50</v>
      </c>
      <c r="D1402" t="inlineStr">
        <is>
          <t>RTB Cargo Netherlands B.V.</t>
        </is>
      </c>
      <c r="E1402" t="inlineStr">
        <is>
          <t>100002</t>
        </is>
      </c>
      <c r="F1402" t="inlineStr">
        <is>
          <t>Albert-Plesmanweg 57</t>
        </is>
      </c>
      <c r="G1402" t="inlineStr">
        <is>
          <t>3088GB</t>
        </is>
      </c>
      <c r="H1402" t="inlineStr">
        <is>
          <t>Rotterdam</t>
        </is>
      </c>
      <c r="I1402" t="inlineStr">
        <is>
          <t>NL</t>
        </is>
      </c>
      <c r="J1402" t="inlineStr">
        <is>
          <t>SGGRSS_M20</t>
        </is>
      </c>
      <c r="K1402" t="inlineStr">
        <is>
          <t>33 80 4960 286-9</t>
        </is>
      </c>
      <c r="L1402" t="inlineStr">
        <is>
          <t>2023-0023</t>
        </is>
      </c>
      <c r="M1402" s="6" t="n">
        <v>45176</v>
      </c>
      <c r="N1402" s="6" t="n">
        <v>46081</v>
      </c>
      <c r="O1402" t="n">
        <v>34.5</v>
      </c>
    </row>
    <row r="1403" hidden="1" s="287">
      <c r="A1403" t="inlineStr">
        <is>
          <t>V200031</t>
        </is>
      </c>
      <c r="B1403" t="n">
        <v>18</v>
      </c>
      <c r="C1403" t="n">
        <v>50</v>
      </c>
      <c r="D1403" t="inlineStr">
        <is>
          <t>zigsXpress GmbH</t>
        </is>
      </c>
      <c r="E1403" t="inlineStr">
        <is>
          <t>100008</t>
        </is>
      </c>
      <c r="F1403" t="inlineStr">
        <is>
          <t>Afrikastrasse 3</t>
        </is>
      </c>
      <c r="G1403" t="inlineStr">
        <is>
          <t>20457</t>
        </is>
      </c>
      <c r="H1403" t="inlineStr">
        <is>
          <t>Hamburg</t>
        </is>
      </c>
      <c r="I1403" t="inlineStr">
        <is>
          <t>DE</t>
        </is>
      </c>
      <c r="J1403" t="inlineStr">
        <is>
          <t>SGGRSS_M2</t>
        </is>
      </c>
      <c r="K1403" t="inlineStr">
        <is>
          <t>37 80 4960 970-4</t>
        </is>
      </c>
      <c r="L1403" t="inlineStr">
        <is>
          <t>2023-0036</t>
        </is>
      </c>
      <c r="M1403" s="6" t="n">
        <v>45288</v>
      </c>
      <c r="N1403" s="6" t="n">
        <v>46387</v>
      </c>
      <c r="O1403" t="n">
        <v>25.8</v>
      </c>
    </row>
    <row r="1404" hidden="1" s="287">
      <c r="A1404" t="inlineStr">
        <is>
          <t>V300041</t>
        </is>
      </c>
      <c r="B1404" t="n">
        <v>21</v>
      </c>
      <c r="C1404" t="n">
        <v>50</v>
      </c>
      <c r="D1404" t="inlineStr">
        <is>
          <t>Contargo Rail Services GmbH</t>
        </is>
      </c>
      <c r="E1404" t="inlineStr">
        <is>
          <t>100001</t>
        </is>
      </c>
      <c r="F1404" t="inlineStr">
        <is>
          <t>Rheinkaistrasse 2</t>
        </is>
      </c>
      <c r="G1404" t="inlineStr">
        <is>
          <t>68159</t>
        </is>
      </c>
      <c r="H1404" t="inlineStr">
        <is>
          <t>Mannheim</t>
        </is>
      </c>
      <c r="I1404" t="inlineStr">
        <is>
          <t>DE</t>
        </is>
      </c>
      <c r="J1404" t="inlineStr">
        <is>
          <t>SGGRSS_M20</t>
        </is>
      </c>
      <c r="K1404" t="inlineStr">
        <is>
          <t>33 80 4960 308-1</t>
        </is>
      </c>
      <c r="L1404" t="inlineStr">
        <is>
          <t>2023-0018</t>
        </is>
      </c>
      <c r="M1404" s="6" t="n">
        <v>45292</v>
      </c>
      <c r="N1404" s="6" t="n">
        <v>46752</v>
      </c>
      <c r="O1404" t="n">
        <v>39.1</v>
      </c>
    </row>
    <row r="1405" hidden="1" s="287">
      <c r="A1405" t="inlineStr">
        <is>
          <t>V200034</t>
        </is>
      </c>
      <c r="B1405" t="n">
        <v>15</v>
      </c>
      <c r="C1405" t="n">
        <v>50</v>
      </c>
      <c r="D1405" t="inlineStr">
        <is>
          <t>Captrain Polska Sp.z.o.o.</t>
        </is>
      </c>
      <c r="E1405" t="inlineStr">
        <is>
          <t>100024</t>
        </is>
      </c>
      <c r="F1405" t="inlineStr">
        <is>
          <t>ul. Powstancow Slaskich 7a</t>
        </is>
      </c>
      <c r="G1405" t="inlineStr">
        <is>
          <t>53-332</t>
        </is>
      </c>
      <c r="H1405" t="inlineStr">
        <is>
          <t>Wroclaw</t>
        </is>
      </c>
      <c r="I1405" t="inlineStr">
        <is>
          <t>PL</t>
        </is>
      </c>
      <c r="J1405" t="inlineStr">
        <is>
          <t>SGNS_M13</t>
        </is>
      </c>
      <c r="K1405" t="inlineStr">
        <is>
          <t>37 80 4564 241-0</t>
        </is>
      </c>
      <c r="L1405" t="inlineStr">
        <is>
          <t>2024-0001</t>
        </is>
      </c>
      <c r="M1405" s="6" t="n">
        <v>45453</v>
      </c>
      <c r="N1405" s="6" t="n">
        <v>46752</v>
      </c>
      <c r="O1405" t="n">
        <v>17.95</v>
      </c>
    </row>
    <row r="1406" hidden="1" s="287">
      <c r="A1406" t="inlineStr">
        <is>
          <t>V300043</t>
        </is>
      </c>
      <c r="B1406" t="n">
        <v>20</v>
      </c>
      <c r="C1406" t="n">
        <v>50</v>
      </c>
      <c r="D1406" t="inlineStr">
        <is>
          <t>Sangritana SpA</t>
        </is>
      </c>
      <c r="E1406" t="inlineStr">
        <is>
          <t>100762</t>
        </is>
      </c>
      <c r="F1406" t="inlineStr">
        <is>
          <t>Piazza Camillo Dellarciprete 6</t>
        </is>
      </c>
      <c r="G1406" t="inlineStr">
        <is>
          <t>66034</t>
        </is>
      </c>
      <c r="H1406" t="inlineStr">
        <is>
          <t>Lanciano</t>
        </is>
      </c>
      <c r="I1406" t="inlineStr">
        <is>
          <t>IT</t>
        </is>
      </c>
      <c r="J1406" t="inlineStr">
        <is>
          <t>SGNS_M13</t>
        </is>
      </c>
      <c r="K1406" t="inlineStr">
        <is>
          <t>37 80 4564 414-3</t>
        </is>
      </c>
      <c r="L1406" t="inlineStr">
        <is>
          <t>2023-0039</t>
        </is>
      </c>
      <c r="M1406" s="6" t="n">
        <v>45347</v>
      </c>
      <c r="N1406" s="6" t="n">
        <v>46418</v>
      </c>
      <c r="O1406" t="n">
        <v>20.92</v>
      </c>
    </row>
    <row r="1407" hidden="1" s="287">
      <c r="A1407" t="inlineStr">
        <is>
          <t>V200035</t>
        </is>
      </c>
      <c r="B1407" t="n">
        <v>23</v>
      </c>
      <c r="C1407" t="n">
        <v>50</v>
      </c>
      <c r="D1407" t="inlineStr">
        <is>
          <t>Zaklad Inzynierli Kolejowej Sp.z.o.o</t>
        </is>
      </c>
      <c r="E1407" t="inlineStr">
        <is>
          <t>100767</t>
        </is>
      </c>
      <c r="F1407" t="inlineStr">
        <is>
          <t>ul. Retmanska 11a</t>
        </is>
      </c>
      <c r="G1407" t="inlineStr">
        <is>
          <t>27-600</t>
        </is>
      </c>
      <c r="H1407" t="inlineStr">
        <is>
          <t>Sandomierz</t>
        </is>
      </c>
      <c r="I1407" t="inlineStr">
        <is>
          <t>PL</t>
        </is>
      </c>
      <c r="J1407" t="inlineStr">
        <is>
          <t>SGMMNS_M17</t>
        </is>
      </c>
      <c r="K1407" t="inlineStr">
        <is>
          <t>33 80 4505 153-3</t>
        </is>
      </c>
      <c r="L1407" t="inlineStr">
        <is>
          <t>2023-0021</t>
        </is>
      </c>
      <c r="M1407" s="6" t="n">
        <v>45383</v>
      </c>
      <c r="N1407" s="6" t="n">
        <v>46478</v>
      </c>
      <c r="O1407" t="n">
        <v>19</v>
      </c>
    </row>
    <row r="1408" hidden="1" s="287">
      <c r="A1408" t="inlineStr">
        <is>
          <t>V100058</t>
        </is>
      </c>
      <c r="B1408" t="n">
        <v>43</v>
      </c>
      <c r="C1408" t="n">
        <v>20</v>
      </c>
      <c r="D1408" t="inlineStr">
        <is>
          <t>RheinCargo GmbH &amp; Co. KG</t>
        </is>
      </c>
      <c r="E1408" t="inlineStr">
        <is>
          <t>100011</t>
        </is>
      </c>
      <c r="F1408" t="inlineStr">
        <is>
          <t>Hammer Landstrasse 3</t>
        </is>
      </c>
      <c r="G1408" t="inlineStr">
        <is>
          <t>41460</t>
        </is>
      </c>
      <c r="H1408" t="inlineStr">
        <is>
          <t>Neuss</t>
        </is>
      </c>
      <c r="I1408" t="inlineStr">
        <is>
          <t>DE</t>
        </is>
      </c>
      <c r="J1408" t="inlineStr">
        <is>
          <t>SGGNS_80XL</t>
        </is>
      </c>
      <c r="K1408" t="inlineStr"/>
      <c r="L1408" t="inlineStr">
        <is>
          <t>2024-0020</t>
        </is>
      </c>
      <c r="M1408" s="6" t="n">
        <v>46539</v>
      </c>
      <c r="N1408" s="6" t="n">
        <v>46924</v>
      </c>
      <c r="O1408" t="n">
        <v>27.15</v>
      </c>
    </row>
    <row r="1409" hidden="1" s="287">
      <c r="A1409" t="inlineStr">
        <is>
          <t>V300052</t>
        </is>
      </c>
      <c r="B1409" t="n">
        <v>13</v>
      </c>
      <c r="C1409" t="n">
        <v>50</v>
      </c>
      <c r="D1409" t="inlineStr">
        <is>
          <t>EWG Rail Zrt.</t>
        </is>
      </c>
      <c r="E1409" t="inlineStr">
        <is>
          <t>100758</t>
        </is>
      </c>
      <c r="F1409" t="inlineStr">
        <is>
          <t>Váci út 76 3.em</t>
        </is>
      </c>
      <c r="G1409" t="inlineStr">
        <is>
          <t>1133</t>
        </is>
      </c>
      <c r="H1409" t="inlineStr">
        <is>
          <t>Budapest</t>
        </is>
      </c>
      <c r="I1409" t="inlineStr">
        <is>
          <t>HU</t>
        </is>
      </c>
      <c r="J1409" t="inlineStr">
        <is>
          <t>SGNS_M9</t>
        </is>
      </c>
      <c r="K1409" t="inlineStr">
        <is>
          <t>37 80 4564 677-5</t>
        </is>
      </c>
      <c r="L1409" t="inlineStr">
        <is>
          <t>2023-0026</t>
        </is>
      </c>
      <c r="M1409" s="6" t="n">
        <v>45740</v>
      </c>
      <c r="N1409" s="6" t="n">
        <v>46387</v>
      </c>
      <c r="O1409" t="n">
        <v>16.63</v>
      </c>
    </row>
    <row r="1410" hidden="1" s="287">
      <c r="A1410" t="inlineStr">
        <is>
          <t>V100049</t>
        </is>
      </c>
      <c r="B1410" t="n">
        <v>119</v>
      </c>
      <c r="C1410" t="n">
        <v>50</v>
      </c>
      <c r="D1410" t="inlineStr">
        <is>
          <t>Grain Logistic Sp.z.o.o.</t>
        </is>
      </c>
      <c r="E1410" t="inlineStr">
        <is>
          <t>100765</t>
        </is>
      </c>
      <c r="F1410" t="inlineStr">
        <is>
          <t>ul. Nowogrodzka 31/413</t>
        </is>
      </c>
      <c r="G1410" t="inlineStr">
        <is>
          <t>00-511</t>
        </is>
      </c>
      <c r="H1410" t="inlineStr">
        <is>
          <t>Warszawa</t>
        </is>
      </c>
      <c r="I1410" t="inlineStr">
        <is>
          <t>PL</t>
        </is>
      </c>
      <c r="J1410" t="inlineStr">
        <is>
          <t>SGNSS_M42</t>
        </is>
      </c>
      <c r="K1410" t="inlineStr">
        <is>
          <t>33 80 4552 754-0</t>
        </is>
      </c>
      <c r="L1410" t="inlineStr">
        <is>
          <t>2023-0035</t>
        </is>
      </c>
      <c r="M1410" s="6" t="n">
        <v>45665</v>
      </c>
      <c r="N1410" s="6" t="n">
        <v>46081</v>
      </c>
      <c r="O1410" t="n">
        <v>19.5</v>
      </c>
    </row>
    <row r="1411" hidden="1" s="287">
      <c r="A1411" t="inlineStr">
        <is>
          <t>V200046</t>
        </is>
      </c>
      <c r="B1411" t="n">
        <v>21</v>
      </c>
      <c r="C1411" t="n">
        <v>50</v>
      </c>
      <c r="D1411" t="inlineStr">
        <is>
          <t>Pimk Rail PLS</t>
        </is>
      </c>
      <c r="E1411" t="inlineStr">
        <is>
          <t>100478</t>
        </is>
      </c>
      <c r="F1411" t="inlineStr">
        <is>
          <t>Rogoshko shousse 36</t>
        </is>
      </c>
      <c r="G1411" t="inlineStr">
        <is>
          <t>4003</t>
        </is>
      </c>
      <c r="H1411" t="inlineStr">
        <is>
          <t>Plovdiv</t>
        </is>
      </c>
      <c r="I1411" t="inlineStr">
        <is>
          <t>BG</t>
        </is>
      </c>
      <c r="J1411" t="inlineStr">
        <is>
          <t>SGGRSS_M20</t>
        </is>
      </c>
      <c r="K1411" t="inlineStr">
        <is>
          <t>33 80 4960 330-5</t>
        </is>
      </c>
      <c r="L1411" t="inlineStr">
        <is>
          <t>2024-0034</t>
        </is>
      </c>
      <c r="M1411" s="6" t="n">
        <v>45625</v>
      </c>
      <c r="N1411" s="6" t="n">
        <v>46203</v>
      </c>
      <c r="O1411" t="n">
        <v>25.03</v>
      </c>
    </row>
    <row r="1412" hidden="1" s="287">
      <c r="A1412" t="inlineStr">
        <is>
          <t>V200048</t>
        </is>
      </c>
      <c r="B1412" t="n">
        <v>15</v>
      </c>
      <c r="C1412" t="n">
        <v>50</v>
      </c>
      <c r="D1412" t="inlineStr">
        <is>
          <t>Captrain Polska Sp.z.o.o.</t>
        </is>
      </c>
      <c r="E1412" t="inlineStr">
        <is>
          <t>100024</t>
        </is>
      </c>
      <c r="F1412" t="inlineStr">
        <is>
          <t>ul. Powstancow Slaskich 7a</t>
        </is>
      </c>
      <c r="G1412" t="inlineStr">
        <is>
          <t>53-332</t>
        </is>
      </c>
      <c r="H1412" t="inlineStr">
        <is>
          <t>Wroclaw</t>
        </is>
      </c>
      <c r="I1412" t="inlineStr">
        <is>
          <t>PL</t>
        </is>
      </c>
      <c r="J1412" t="inlineStr">
        <is>
          <t>SGNS_M13</t>
        </is>
      </c>
      <c r="K1412" t="inlineStr">
        <is>
          <t>37 80 4564 819-3</t>
        </is>
      </c>
      <c r="L1412" t="inlineStr">
        <is>
          <t>2024-0035</t>
        </is>
      </c>
      <c r="M1412" s="6" t="n">
        <v>45703</v>
      </c>
      <c r="N1412" s="6" t="n">
        <v>46387</v>
      </c>
      <c r="O1412" t="n">
        <v>17.95</v>
      </c>
    </row>
    <row r="1413" hidden="1" s="287">
      <c r="A1413" t="inlineStr">
        <is>
          <t>V300065</t>
        </is>
      </c>
      <c r="B1413" t="n">
        <v>18</v>
      </c>
      <c r="C1413" t="n">
        <v>50</v>
      </c>
      <c r="D1413" t="inlineStr">
        <is>
          <t>Martin Tolksdorf Logistics GmbH</t>
        </is>
      </c>
      <c r="E1413" t="inlineStr">
        <is>
          <t>100787</t>
        </is>
      </c>
      <c r="F1413" t="inlineStr">
        <is>
          <t>Bahnhofstrasse 47</t>
        </is>
      </c>
      <c r="G1413" t="inlineStr">
        <is>
          <t>65611</t>
        </is>
      </c>
      <c r="H1413" t="inlineStr">
        <is>
          <t>Brechen</t>
        </is>
      </c>
      <c r="I1413" t="inlineStr">
        <is>
          <t>DE</t>
        </is>
      </c>
      <c r="J1413" t="inlineStr">
        <is>
          <t>SGGRSS_M2</t>
        </is>
      </c>
      <c r="K1413" t="inlineStr">
        <is>
          <t>37 80 4980 800-9</t>
        </is>
      </c>
      <c r="L1413" t="inlineStr">
        <is>
          <t>2025-0003</t>
        </is>
      </c>
      <c r="M1413" s="6" t="n">
        <v>45717</v>
      </c>
      <c r="N1413" s="6" t="n">
        <v>46315</v>
      </c>
      <c r="O1413" t="n">
        <v>31.5</v>
      </c>
    </row>
    <row r="1414" hidden="1" s="287">
      <c r="A1414" t="inlineStr">
        <is>
          <t>V300067</t>
        </is>
      </c>
      <c r="B1414" t="n">
        <v>19</v>
      </c>
      <c r="C1414" t="n">
        <v>50</v>
      </c>
      <c r="D1414" t="inlineStr">
        <is>
          <t>Mindener Kreisbahnen GmbH</t>
        </is>
      </c>
      <c r="E1414" t="inlineStr">
        <is>
          <t>100038</t>
        </is>
      </c>
      <c r="F1414" t="inlineStr">
        <is>
          <t>Karlstrasse 48</t>
        </is>
      </c>
      <c r="G1414" t="inlineStr">
        <is>
          <t>32423</t>
        </is>
      </c>
      <c r="H1414" t="inlineStr">
        <is>
          <t>Minden</t>
        </is>
      </c>
      <c r="I1414" t="inlineStr">
        <is>
          <t>DE</t>
        </is>
      </c>
      <c r="J1414" t="inlineStr">
        <is>
          <t>SGGRS_M25</t>
        </is>
      </c>
      <c r="K1414" t="inlineStr">
        <is>
          <t>37 80 4850 915-2</t>
        </is>
      </c>
      <c r="L1414" t="inlineStr">
        <is>
          <t>2025-0002</t>
        </is>
      </c>
      <c r="M1414" s="6" t="n">
        <v>45727</v>
      </c>
      <c r="N1414" s="6" t="n">
        <v>46095</v>
      </c>
      <c r="O1414" t="n">
        <v>27.79</v>
      </c>
    </row>
    <row r="1415" hidden="1" s="287">
      <c r="A1415" t="inlineStr">
        <is>
          <t>V400010</t>
        </is>
      </c>
      <c r="B1415" t="n">
        <v>20</v>
      </c>
      <c r="C1415" t="n">
        <v>50</v>
      </c>
      <c r="D1415" t="inlineStr">
        <is>
          <t>DB Cargo AG</t>
        </is>
      </c>
      <c r="E1415" t="inlineStr">
        <is>
          <t>100000</t>
        </is>
      </c>
      <c r="F1415" t="inlineStr">
        <is>
          <t>Rheinstrasse 2</t>
        </is>
      </c>
      <c r="G1415" t="inlineStr">
        <is>
          <t>55116</t>
        </is>
      </c>
      <c r="H1415" t="inlineStr">
        <is>
          <t>Mainz</t>
        </is>
      </c>
      <c r="I1415" t="inlineStr">
        <is>
          <t>DE</t>
        </is>
      </c>
      <c r="J1415" t="inlineStr">
        <is>
          <t>SGGRSS_M2</t>
        </is>
      </c>
      <c r="K1415" t="inlineStr">
        <is>
          <t>37 80 4980 690-4</t>
        </is>
      </c>
      <c r="L1415" t="inlineStr">
        <is>
          <t>2021-2420</t>
        </is>
      </c>
      <c r="M1415" s="6" t="n">
        <v>45891</v>
      </c>
      <c r="N1415" s="6" t="n">
        <v>47330</v>
      </c>
      <c r="O1415" t="n">
        <v>26.23</v>
      </c>
    </row>
    <row r="1416" hidden="1" s="287">
      <c r="A1416" t="inlineStr">
        <is>
          <t>V100061</t>
        </is>
      </c>
      <c r="B1416" t="n">
        <v>43</v>
      </c>
      <c r="C1416" t="n">
        <v>20</v>
      </c>
      <c r="D1416" t="inlineStr">
        <is>
          <t>Rail Cargo Austria AG</t>
        </is>
      </c>
      <c r="E1416" t="inlineStr">
        <is>
          <t>100020</t>
        </is>
      </c>
      <c r="F1416" t="inlineStr">
        <is>
          <t>Am Hauptbahnhof 2</t>
        </is>
      </c>
      <c r="G1416" t="inlineStr">
        <is>
          <t>1100</t>
        </is>
      </c>
      <c r="H1416" t="inlineStr">
        <is>
          <t>Wien</t>
        </is>
      </c>
      <c r="I1416" t="inlineStr">
        <is>
          <t>AT</t>
        </is>
      </c>
      <c r="J1416" t="inlineStr">
        <is>
          <t>EANOS_95</t>
        </is>
      </c>
      <c r="K1416" t="inlineStr"/>
      <c r="L1416" t="inlineStr">
        <is>
          <t>2025-0008</t>
        </is>
      </c>
      <c r="M1416" s="6" t="n">
        <v>46136</v>
      </c>
      <c r="N1416" s="6" t="n">
        <v>50518</v>
      </c>
      <c r="O1416" t="n">
        <v>26</v>
      </c>
    </row>
    <row r="1417" hidden="1" s="287">
      <c r="A1417" t="inlineStr">
        <is>
          <t>V100062</t>
        </is>
      </c>
      <c r="B1417" t="n">
        <v>43</v>
      </c>
      <c r="C1417" t="n">
        <v>20</v>
      </c>
      <c r="D1417" t="inlineStr">
        <is>
          <t>Rail Cargo Austria AG</t>
        </is>
      </c>
      <c r="E1417" t="inlineStr">
        <is>
          <t>100020</t>
        </is>
      </c>
      <c r="F1417" t="inlineStr">
        <is>
          <t>Am Hauptbahnhof 2</t>
        </is>
      </c>
      <c r="G1417" t="inlineStr">
        <is>
          <t>1100</t>
        </is>
      </c>
      <c r="H1417" t="inlineStr">
        <is>
          <t>Wien</t>
        </is>
      </c>
      <c r="I1417" t="inlineStr">
        <is>
          <t>AT</t>
        </is>
      </c>
      <c r="J1417" t="inlineStr">
        <is>
          <t>SGGMRRSS_2X60</t>
        </is>
      </c>
      <c r="K1417" t="inlineStr"/>
      <c r="L1417" t="inlineStr">
        <is>
          <t>2025-0010</t>
        </is>
      </c>
      <c r="M1417" s="6" t="n">
        <v>46090</v>
      </c>
      <c r="N1417" s="6" t="n">
        <v>47038</v>
      </c>
      <c r="O1417" t="n">
        <v>37.85</v>
      </c>
    </row>
    <row r="1418" hidden="1" s="287">
      <c r="A1418" t="inlineStr">
        <is>
          <t>V500001</t>
        </is>
      </c>
      <c r="B1418" t="n">
        <v>2</v>
      </c>
      <c r="C1418" t="n">
        <v>50</v>
      </c>
      <c r="D1418" t="inlineStr">
        <is>
          <t>LAUDE Smart Intermodal S.A.</t>
        </is>
      </c>
      <c r="E1418" t="inlineStr">
        <is>
          <t>100026</t>
        </is>
      </c>
      <c r="F1418" t="inlineStr">
        <is>
          <t>ul. Wroclawska 131</t>
        </is>
      </c>
      <c r="G1418" t="inlineStr">
        <is>
          <t>87-100</t>
        </is>
      </c>
      <c r="H1418" t="inlineStr">
        <is>
          <t>Torun</t>
        </is>
      </c>
      <c r="I1418" t="inlineStr">
        <is>
          <t>PL</t>
        </is>
      </c>
      <c r="J1418" t="inlineStr">
        <is>
          <t>SGMMNSS_M48</t>
        </is>
      </c>
      <c r="K1418" t="inlineStr">
        <is>
          <t>37 84 4594 828-4</t>
        </is>
      </c>
      <c r="L1418" t="inlineStr">
        <is>
          <t>2025-0012</t>
        </is>
      </c>
      <c r="M1418" s="6" t="n">
        <v>45806</v>
      </c>
      <c r="N1418" s="6" t="n">
        <v>47631</v>
      </c>
      <c r="O1418" t="n">
        <v>31.56</v>
      </c>
    </row>
    <row r="1419" hidden="1" s="287">
      <c r="A1419" t="inlineStr">
        <is>
          <t>V200019</t>
        </is>
      </c>
      <c r="B1419" t="n">
        <v>46</v>
      </c>
      <c r="C1419" t="n">
        <v>50</v>
      </c>
      <c r="D1419" t="inlineStr">
        <is>
          <t>SBB Cargo AG</t>
        </is>
      </c>
      <c r="E1419" t="inlineStr">
        <is>
          <t>100022</t>
        </is>
      </c>
      <c r="F1419" t="inlineStr">
        <is>
          <t>Bahnhofstrasse 12</t>
        </is>
      </c>
      <c r="G1419" t="inlineStr">
        <is>
          <t>4600</t>
        </is>
      </c>
      <c r="H1419" t="inlineStr">
        <is>
          <t>Olten</t>
        </is>
      </c>
      <c r="I1419" t="inlineStr">
        <is>
          <t>CH</t>
        </is>
      </c>
      <c r="J1419" t="inlineStr">
        <is>
          <t>SGNS_M9</t>
        </is>
      </c>
      <c r="K1419" t="inlineStr">
        <is>
          <t>37 80 4564 453-1</t>
        </is>
      </c>
      <c r="L1419" t="inlineStr">
        <is>
          <t>2021-0032</t>
        </is>
      </c>
      <c r="M1419" s="6" t="n">
        <v>44750</v>
      </c>
      <c r="N1419" s="6" t="n">
        <v>46934</v>
      </c>
      <c r="O1419" t="n">
        <v>18.1</v>
      </c>
    </row>
    <row r="1420" hidden="1" s="287">
      <c r="A1420" t="inlineStr">
        <is>
          <t>V720004</t>
        </is>
      </c>
      <c r="B1420" t="n">
        <v>18</v>
      </c>
      <c r="C1420" t="n">
        <v>50</v>
      </c>
      <c r="D1420" t="inlineStr">
        <is>
          <t>Necoss GmbH</t>
        </is>
      </c>
      <c r="E1420" t="inlineStr">
        <is>
          <t>100014</t>
        </is>
      </c>
      <c r="F1420" t="inlineStr">
        <is>
          <t>Bahnhofplatz 42</t>
        </is>
      </c>
      <c r="G1420" t="inlineStr">
        <is>
          <t>28195</t>
        </is>
      </c>
      <c r="H1420" t="inlineStr">
        <is>
          <t>Bremen</t>
        </is>
      </c>
      <c r="I1420" t="inlineStr">
        <is>
          <t>DE</t>
        </is>
      </c>
      <c r="J1420" t="inlineStr">
        <is>
          <t>SGGRS_M19</t>
        </is>
      </c>
      <c r="K1420" t="inlineStr">
        <is>
          <t>35 80 4950 165-5</t>
        </is>
      </c>
      <c r="L1420" t="inlineStr">
        <is>
          <t>2025-0025</t>
        </is>
      </c>
      <c r="M1420" s="6" t="n">
        <v>46023</v>
      </c>
      <c r="N1420" s="6" t="n">
        <v>46387</v>
      </c>
      <c r="O1420" t="n">
        <v>26.75</v>
      </c>
    </row>
    <row r="1421" hidden="1" s="287">
      <c r="A1421" t="inlineStr">
        <is>
          <t>V200055</t>
        </is>
      </c>
      <c r="B1421" t="n">
        <v>20</v>
      </c>
      <c r="C1421" t="n">
        <v>50</v>
      </c>
      <c r="D1421" t="inlineStr">
        <is>
          <t>zigsXpress GmbH</t>
        </is>
      </c>
      <c r="E1421" t="inlineStr">
        <is>
          <t>100008</t>
        </is>
      </c>
      <c r="F1421" t="inlineStr">
        <is>
          <t>Afrikastrasse 3</t>
        </is>
      </c>
      <c r="G1421" t="inlineStr">
        <is>
          <t>20457</t>
        </is>
      </c>
      <c r="H1421" t="inlineStr">
        <is>
          <t>Hamburg</t>
        </is>
      </c>
      <c r="I1421" t="inlineStr">
        <is>
          <t>DE</t>
        </is>
      </c>
      <c r="J1421" t="inlineStr">
        <is>
          <t>SGGRSS_M2</t>
        </is>
      </c>
      <c r="K1421" t="inlineStr">
        <is>
          <t>37 80 4980 736-5</t>
        </is>
      </c>
      <c r="L1421" t="inlineStr">
        <is>
          <t>2025-0028</t>
        </is>
      </c>
      <c r="M1421" s="6" t="n">
        <v>45974</v>
      </c>
      <c r="N1421" s="6" t="n">
        <v>46752</v>
      </c>
      <c r="O1421" t="n">
        <v>23.35</v>
      </c>
    </row>
    <row r="1422" hidden="1" s="287">
      <c r="A1422" t="inlineStr">
        <is>
          <t>V720005</t>
        </is>
      </c>
      <c r="B1422" t="n">
        <v>43</v>
      </c>
      <c r="C1422" t="n">
        <v>20</v>
      </c>
      <c r="D1422" t="inlineStr">
        <is>
          <t>LAUDE Smart Intermodal S.A.</t>
        </is>
      </c>
      <c r="E1422" t="inlineStr">
        <is>
          <t>100026</t>
        </is>
      </c>
      <c r="F1422" t="inlineStr">
        <is>
          <t>ul. Wroclawska 131</t>
        </is>
      </c>
      <c r="G1422" t="inlineStr">
        <is>
          <t>87-100</t>
        </is>
      </c>
      <c r="H1422" t="inlineStr">
        <is>
          <t>Torun</t>
        </is>
      </c>
      <c r="I1422" t="inlineStr">
        <is>
          <t>PL</t>
        </is>
      </c>
      <c r="J1422" t="inlineStr">
        <is>
          <t>SDGGMRS_DTW</t>
        </is>
      </c>
      <c r="K1422" t="inlineStr"/>
      <c r="L1422" t="inlineStr">
        <is>
          <t>2025-0031</t>
        </is>
      </c>
      <c r="M1422" s="6" t="n">
        <v>45992</v>
      </c>
      <c r="N1422" s="6" t="n">
        <v>46387</v>
      </c>
      <c r="O1422" t="n">
        <v>49.25</v>
      </c>
    </row>
    <row r="1423" hidden="1" s="287">
      <c r="A1423" t="inlineStr">
        <is>
          <t>V730008</t>
        </is>
      </c>
      <c r="B1423" t="n">
        <v>43</v>
      </c>
      <c r="C1423" t="n">
        <v>20</v>
      </c>
      <c r="D1423" t="inlineStr">
        <is>
          <t>Martin Tolksdorf Logistics GmbH</t>
        </is>
      </c>
      <c r="E1423" t="inlineStr">
        <is>
          <t>100787</t>
        </is>
      </c>
      <c r="F1423" t="inlineStr">
        <is>
          <t>Bahnhofstrasse 47</t>
        </is>
      </c>
      <c r="G1423" t="inlineStr">
        <is>
          <t>65611</t>
        </is>
      </c>
      <c r="H1423" t="inlineStr">
        <is>
          <t>Brechen</t>
        </is>
      </c>
      <c r="I1423" t="inlineStr">
        <is>
          <t>DE</t>
        </is>
      </c>
      <c r="J1423" t="inlineStr">
        <is>
          <t>SDGGMRS_DTW</t>
        </is>
      </c>
      <c r="K1423" t="inlineStr"/>
      <c r="L1423" t="inlineStr">
        <is>
          <t>2025-0034</t>
        </is>
      </c>
      <c r="M1423" s="6" t="n">
        <v>45992</v>
      </c>
      <c r="N1423" s="6" t="n">
        <v>46387</v>
      </c>
      <c r="O1423" t="n">
        <v>62.85</v>
      </c>
    </row>
    <row r="1424" hidden="1" s="287">
      <c r="A1424" t="inlineStr">
        <is>
          <t>V200056</t>
        </is>
      </c>
      <c r="B1424" t="n">
        <v>12</v>
      </c>
      <c r="C1424" t="n">
        <v>50</v>
      </c>
      <c r="D1424" t="inlineStr">
        <is>
          <t>WRS Widmer Rail Services AG</t>
        </is>
      </c>
      <c r="E1424" t="inlineStr">
        <is>
          <t>100796</t>
        </is>
      </c>
      <c r="F1424" t="inlineStr">
        <is>
          <t>Emmetterstrasse 3</t>
        </is>
      </c>
      <c r="G1424" t="inlineStr">
        <is>
          <t>6375</t>
        </is>
      </c>
      <c r="H1424" t="inlineStr">
        <is>
          <t>Beckenried</t>
        </is>
      </c>
      <c r="I1424" t="inlineStr">
        <is>
          <t>CH</t>
        </is>
      </c>
      <c r="J1424" t="inlineStr">
        <is>
          <t>SDGGMRS_M7</t>
        </is>
      </c>
      <c r="K1424" t="inlineStr">
        <is>
          <t>37 80 4993 264-3</t>
        </is>
      </c>
      <c r="L1424" t="inlineStr">
        <is>
          <t>2025-0036</t>
        </is>
      </c>
      <c r="M1424" s="6" t="n">
        <v>46013</v>
      </c>
      <c r="N1424" s="6" t="n">
        <v>47118</v>
      </c>
      <c r="O1424" t="n">
        <v>49.8</v>
      </c>
    </row>
    <row r="1425" hidden="1" s="287">
      <c r="A1425" t="inlineStr">
        <is>
          <t>V200058</t>
        </is>
      </c>
      <c r="B1425" t="n">
        <v>17</v>
      </c>
      <c r="C1425" t="n">
        <v>50</v>
      </c>
      <c r="D1425" t="inlineStr">
        <is>
          <t>LION Logistics GmbH</t>
        </is>
      </c>
      <c r="E1425" t="inlineStr">
        <is>
          <t>100029</t>
        </is>
      </c>
      <c r="F1425" t="inlineStr">
        <is>
          <t>Holunderweg 1</t>
        </is>
      </c>
      <c r="G1425" t="inlineStr">
        <is>
          <t>03149</t>
        </is>
      </c>
      <c r="H1425" t="inlineStr">
        <is>
          <t>Forst</t>
        </is>
      </c>
      <c r="I1425" t="inlineStr">
        <is>
          <t>DE</t>
        </is>
      </c>
      <c r="J1425" t="inlineStr">
        <is>
          <t>SGGNS_M11</t>
        </is>
      </c>
      <c r="K1425" t="inlineStr">
        <is>
          <t>37 80 4561 358-5</t>
        </is>
      </c>
      <c r="L1425" t="inlineStr">
        <is>
          <t>2022-0004</t>
        </is>
      </c>
      <c r="M1425" s="6" t="n">
        <v>44743</v>
      </c>
      <c r="N1425" s="6" t="n">
        <v>46295</v>
      </c>
      <c r="O1425" t="n">
        <v>24.55</v>
      </c>
    </row>
    <row r="1426" hidden="1" s="287">
      <c r="A1426" t="inlineStr">
        <is>
          <t>V200059</t>
        </is>
      </c>
      <c r="B1426" t="n">
        <v>21</v>
      </c>
      <c r="C1426" t="n">
        <v>50</v>
      </c>
      <c r="D1426" t="inlineStr">
        <is>
          <t>LION Logistics GmbH</t>
        </is>
      </c>
      <c r="E1426" t="inlineStr">
        <is>
          <t>100029</t>
        </is>
      </c>
      <c r="F1426" t="inlineStr">
        <is>
          <t>Holunderweg 1</t>
        </is>
      </c>
      <c r="G1426" t="inlineStr">
        <is>
          <t>03149</t>
        </is>
      </c>
      <c r="H1426" t="inlineStr">
        <is>
          <t>Forst</t>
        </is>
      </c>
      <c r="I1426" t="inlineStr">
        <is>
          <t>DE</t>
        </is>
      </c>
      <c r="J1426" t="inlineStr">
        <is>
          <t>SGGNS_M11</t>
        </is>
      </c>
      <c r="K1426" t="inlineStr">
        <is>
          <t>37 80 4561 388-2</t>
        </is>
      </c>
      <c r="L1426" t="inlineStr">
        <is>
          <t>2022-0021</t>
        </is>
      </c>
      <c r="M1426" s="6" t="n">
        <v>44835</v>
      </c>
      <c r="N1426" s="6" t="n">
        <v>46477</v>
      </c>
      <c r="O1426" t="n">
        <v>26.55</v>
      </c>
    </row>
    <row r="1427" hidden="1" s="287">
      <c r="A1427" t="inlineStr">
        <is>
          <t>V300089</t>
        </is>
      </c>
      <c r="B1427" t="n">
        <v>43</v>
      </c>
      <c r="C1427" t="n">
        <v>20</v>
      </c>
      <c r="D1427" t="inlineStr">
        <is>
          <t>Kombiverkehr GmbH und Co. KG</t>
        </is>
      </c>
      <c r="E1427" t="inlineStr">
        <is>
          <t>100332</t>
        </is>
      </c>
      <c r="F1427" t="inlineStr">
        <is>
          <t>Zum Laurenburger Hof 76</t>
        </is>
      </c>
      <c r="G1427" t="inlineStr">
        <is>
          <t>60594</t>
        </is>
      </c>
      <c r="H1427" t="inlineStr">
        <is>
          <t>Frankfurt am Main</t>
        </is>
      </c>
      <c r="I1427" t="inlineStr">
        <is>
          <t>DE</t>
        </is>
      </c>
      <c r="J1427" t="inlineStr">
        <is>
          <t>SGNS_60</t>
        </is>
      </c>
      <c r="K1427" t="inlineStr"/>
      <c r="L1427" t="inlineStr">
        <is>
          <t>2025-0038</t>
        </is>
      </c>
      <c r="M1427" s="6" t="n">
        <v>46143</v>
      </c>
      <c r="N1427" s="6" t="n">
        <v>46873</v>
      </c>
      <c r="O1427" t="n">
        <v>23.64</v>
      </c>
    </row>
    <row r="1428" hidden="1" s="287">
      <c r="A1428" t="inlineStr">
        <is>
          <t>V300090</t>
        </is>
      </c>
      <c r="B1428" t="n">
        <v>8</v>
      </c>
      <c r="C1428" t="n">
        <v>50</v>
      </c>
      <c r="D1428" t="inlineStr">
        <is>
          <t>STORK Cargo GmbH</t>
        </is>
      </c>
      <c r="E1428" t="inlineStr">
        <is>
          <t>100792</t>
        </is>
      </c>
      <c r="F1428" t="inlineStr">
        <is>
          <t>Parchauer Strasse 3</t>
        </is>
      </c>
      <c r="G1428" t="inlineStr">
        <is>
          <t>39126</t>
        </is>
      </c>
      <c r="H1428" t="inlineStr">
        <is>
          <t>Magdeburg</t>
        </is>
      </c>
      <c r="I1428" t="inlineStr">
        <is>
          <t>DE</t>
        </is>
      </c>
      <c r="J1428" t="inlineStr">
        <is>
          <t>SGMMNS_M17</t>
        </is>
      </c>
      <c r="K1428" t="inlineStr">
        <is>
          <t>33 80 4505 499-0</t>
        </is>
      </c>
      <c r="L1428" t="inlineStr">
        <is>
          <t>2025-0020</t>
        </is>
      </c>
      <c r="M1428" s="6" t="n">
        <v>46023</v>
      </c>
      <c r="N1428" s="6" t="n">
        <v>48213</v>
      </c>
      <c r="O1428" t="n">
        <v>21.9</v>
      </c>
    </row>
    <row r="1429" hidden="1" s="287">
      <c r="A1429" t="inlineStr">
        <is>
          <t>V720006</t>
        </is>
      </c>
      <c r="B1429" t="n">
        <v>18</v>
      </c>
      <c r="C1429" t="n">
        <v>50</v>
      </c>
      <c r="D1429" t="inlineStr">
        <is>
          <t>RAILDOX GmbH &amp; Co. KG</t>
        </is>
      </c>
      <c r="E1429" t="inlineStr">
        <is>
          <t>100521</t>
        </is>
      </c>
      <c r="F1429" t="inlineStr">
        <is>
          <t>Zum Güterbahnhof  7</t>
        </is>
      </c>
      <c r="G1429" t="inlineStr">
        <is>
          <t>99085</t>
        </is>
      </c>
      <c r="H1429" t="inlineStr">
        <is>
          <t>Erfurt</t>
        </is>
      </c>
      <c r="I1429" t="inlineStr">
        <is>
          <t>DE</t>
        </is>
      </c>
      <c r="J1429" t="inlineStr">
        <is>
          <t>SGGRSS_M2</t>
        </is>
      </c>
      <c r="K1429" t="inlineStr">
        <is>
          <t>37 80 4980 414-9</t>
        </is>
      </c>
      <c r="L1429" t="inlineStr">
        <is>
          <t>2025-0011</t>
        </is>
      </c>
      <c r="M1429" s="6" t="n">
        <v>46023</v>
      </c>
      <c r="N1429" s="6" t="n">
        <v>46418</v>
      </c>
      <c r="O1429" t="n">
        <v>30</v>
      </c>
    </row>
    <row r="1430" hidden="1" s="287">
      <c r="A1430" t="inlineStr">
        <is>
          <t>V100066</t>
        </is>
      </c>
      <c r="B1430" t="n">
        <v>107</v>
      </c>
      <c r="C1430" t="n">
        <v>50</v>
      </c>
      <c r="D1430" t="inlineStr">
        <is>
          <t>Grenland Rail AS</t>
        </is>
      </c>
      <c r="E1430" t="inlineStr">
        <is>
          <t>100268</t>
        </is>
      </c>
      <c r="F1430" t="inlineStr">
        <is>
          <t>Nybergflata 2</t>
        </is>
      </c>
      <c r="G1430" t="inlineStr">
        <is>
          <t>3737</t>
        </is>
      </c>
      <c r="H1430" t="inlineStr">
        <is>
          <t>Skien</t>
        </is>
      </c>
      <c r="I1430" t="inlineStr">
        <is>
          <t>NO</t>
        </is>
      </c>
      <c r="J1430" t="inlineStr">
        <is>
          <t>SGNSS_M14</t>
        </is>
      </c>
      <c r="K1430" t="inlineStr">
        <is>
          <t>37 80 4565 669-1</t>
        </is>
      </c>
      <c r="L1430" t="inlineStr">
        <is>
          <t>2024-0009</t>
        </is>
      </c>
      <c r="M1430" s="6" t="n">
        <v>45625</v>
      </c>
      <c r="N1430" s="6" t="n">
        <v>47084</v>
      </c>
      <c r="O1430" t="n">
        <v>17.45</v>
      </c>
    </row>
    <row r="1431" hidden="1" s="287">
      <c r="A1431" t="inlineStr">
        <is>
          <t>V100068</t>
        </is>
      </c>
      <c r="B1431" t="n">
        <v>8</v>
      </c>
      <c r="C1431" t="n">
        <v>50</v>
      </c>
      <c r="D1431" t="inlineStr">
        <is>
          <t>LAUDE Smart Intermodal S.A.</t>
        </is>
      </c>
      <c r="E1431" t="inlineStr">
        <is>
          <t>100026</t>
        </is>
      </c>
      <c r="F1431" t="inlineStr">
        <is>
          <t>ul. Wroclawska 131</t>
        </is>
      </c>
      <c r="G1431" t="inlineStr">
        <is>
          <t>87-100</t>
        </is>
      </c>
      <c r="H1431" t="inlineStr">
        <is>
          <t>Torun</t>
        </is>
      </c>
      <c r="I1431" t="inlineStr">
        <is>
          <t>PL</t>
        </is>
      </c>
      <c r="J1431" t="inlineStr">
        <is>
          <t>SGMMNS_M17</t>
        </is>
      </c>
      <c r="K1431" t="inlineStr">
        <is>
          <t>33 80 4505 449-5</t>
        </is>
      </c>
      <c r="L1431" t="inlineStr">
        <is>
          <t>2026-0002</t>
        </is>
      </c>
      <c r="M1431" s="6" t="n">
        <v>46064</v>
      </c>
      <c r="N1431" s="6" t="n">
        <v>46428</v>
      </c>
      <c r="O1431" t="n">
        <v>16.85</v>
      </c>
    </row>
    <row r="1432" hidden="1" s="287">
      <c r="A1432" t="inlineStr">
        <is>
          <t>V100016</t>
        </is>
      </c>
      <c r="B1432" t="n">
        <v>6</v>
      </c>
      <c r="C1432" t="n">
        <v>50</v>
      </c>
      <c r="D1432" t="inlineStr">
        <is>
          <t>RheinCargo GmbH &amp; Co. KG</t>
        </is>
      </c>
      <c r="E1432" t="inlineStr">
        <is>
          <t>100011</t>
        </is>
      </c>
      <c r="F1432" t="inlineStr">
        <is>
          <t>Hammer Landstrasse 3</t>
        </is>
      </c>
      <c r="G1432" t="inlineStr">
        <is>
          <t>41460</t>
        </is>
      </c>
      <c r="H1432" t="inlineStr">
        <is>
          <t>Neuss</t>
        </is>
      </c>
      <c r="I1432" t="inlineStr">
        <is>
          <t>DE</t>
        </is>
      </c>
      <c r="J1432" t="inlineStr">
        <is>
          <t>SGGNSS_M12</t>
        </is>
      </c>
      <c r="K1432" t="inlineStr">
        <is>
          <t>37 80 4694 453-4</t>
        </is>
      </c>
      <c r="L1432" t="inlineStr">
        <is>
          <t>2021-0008</t>
        </is>
      </c>
      <c r="M1432" s="6" t="n">
        <v>44562</v>
      </c>
      <c r="N1432" s="6" t="n">
        <v>46387</v>
      </c>
      <c r="O1432" t="n">
        <v>23.75</v>
      </c>
    </row>
    <row r="1433" hidden="1" s="287">
      <c r="A1433" t="inlineStr">
        <is>
          <t>V300002</t>
        </is>
      </c>
      <c r="B1433" t="n">
        <v>68</v>
      </c>
      <c r="C1433" t="n">
        <v>50</v>
      </c>
      <c r="D1433" t="inlineStr">
        <is>
          <t>Contargo Rail Services GmbH</t>
        </is>
      </c>
      <c r="E1433" t="inlineStr">
        <is>
          <t>100001</t>
        </is>
      </c>
      <c r="F1433" t="inlineStr">
        <is>
          <t>Rheinkaistrasse 2</t>
        </is>
      </c>
      <c r="G1433" t="inlineStr">
        <is>
          <t>68159</t>
        </is>
      </c>
      <c r="H1433" t="inlineStr">
        <is>
          <t>Mannheim</t>
        </is>
      </c>
      <c r="I1433" t="inlineStr">
        <is>
          <t>DE</t>
        </is>
      </c>
      <c r="J1433" t="inlineStr">
        <is>
          <t>SGNSS_M14</t>
        </is>
      </c>
      <c r="K1433" t="inlineStr">
        <is>
          <t>37 80 4565 406-8</t>
        </is>
      </c>
      <c r="L1433" t="inlineStr">
        <is>
          <t>2020-0004</t>
        </is>
      </c>
      <c r="M1433" s="6" t="n">
        <v>44512</v>
      </c>
      <c r="N1433" s="6" t="n">
        <v>46387</v>
      </c>
      <c r="O1433" t="n">
        <v>28.2</v>
      </c>
    </row>
    <row r="1434" hidden="1" s="287">
      <c r="A1434" t="inlineStr">
        <is>
          <t>V400001</t>
        </is>
      </c>
      <c r="B1434" t="n">
        <v>2</v>
      </c>
      <c r="C1434" t="n">
        <v>50</v>
      </c>
      <c r="D1434" t="inlineStr">
        <is>
          <t>DB Cargo AG</t>
        </is>
      </c>
      <c r="E1434" t="inlineStr">
        <is>
          <t>100000</t>
        </is>
      </c>
      <c r="F1434" t="inlineStr">
        <is>
          <t>Rheinstrasse 2</t>
        </is>
      </c>
      <c r="G1434" t="inlineStr">
        <is>
          <t>55116</t>
        </is>
      </c>
      <c r="H1434" t="inlineStr">
        <is>
          <t>Mainz</t>
        </is>
      </c>
      <c r="I1434" t="inlineStr">
        <is>
          <t>DE</t>
        </is>
      </c>
      <c r="J1434" t="inlineStr">
        <is>
          <t>SGGRSS_M2</t>
        </is>
      </c>
      <c r="K1434" t="inlineStr">
        <is>
          <t>37 80 4980 613-6</t>
        </is>
      </c>
      <c r="L1434" t="inlineStr">
        <is>
          <t>2021-2420</t>
        </is>
      </c>
      <c r="M1434" s="6" t="n">
        <v>44562</v>
      </c>
      <c r="N1434" s="6" t="n">
        <v>46811</v>
      </c>
      <c r="O1434" t="n">
        <v>25.4</v>
      </c>
    </row>
    <row r="1435" hidden="1" s="287">
      <c r="A1435" t="inlineStr">
        <is>
          <t>V100030</t>
        </is>
      </c>
      <c r="B1435" t="n">
        <v>20</v>
      </c>
      <c r="C1435" t="n">
        <v>50</v>
      </c>
      <c r="D1435" t="inlineStr">
        <is>
          <t>Rail Cargo Austria AG</t>
        </is>
      </c>
      <c r="E1435" t="inlineStr">
        <is>
          <t>100020</t>
        </is>
      </c>
      <c r="F1435" t="inlineStr">
        <is>
          <t>Am Hauptbahnhof 2</t>
        </is>
      </c>
      <c r="G1435" t="inlineStr">
        <is>
          <t>1100</t>
        </is>
      </c>
      <c r="H1435" t="inlineStr">
        <is>
          <t>Wien</t>
        </is>
      </c>
      <c r="I1435" t="inlineStr">
        <is>
          <t>AT</t>
        </is>
      </c>
      <c r="J1435" t="inlineStr">
        <is>
          <t>SGGMRS_M5</t>
        </is>
      </c>
      <c r="K1435" t="inlineStr">
        <is>
          <t>37 80 4953 364-9</t>
        </is>
      </c>
      <c r="L1435" t="inlineStr">
        <is>
          <t>2022-0011</t>
        </is>
      </c>
      <c r="M1435" s="6" t="n">
        <v>44805</v>
      </c>
      <c r="N1435" s="6" t="n">
        <v>46203</v>
      </c>
      <c r="O1435" t="n">
        <v>23</v>
      </c>
    </row>
    <row r="1436" hidden="1" s="287">
      <c r="A1436" t="inlineStr">
        <is>
          <t>V400005</t>
        </is>
      </c>
      <c r="B1436" t="n">
        <v>22</v>
      </c>
      <c r="C1436" t="n">
        <v>50</v>
      </c>
      <c r="D1436" t="inlineStr">
        <is>
          <t>DB Cargo AG</t>
        </is>
      </c>
      <c r="E1436" t="inlineStr">
        <is>
          <t>100000</t>
        </is>
      </c>
      <c r="F1436" t="inlineStr">
        <is>
          <t>Rheinstrasse 2</t>
        </is>
      </c>
      <c r="G1436" t="inlineStr">
        <is>
          <t>55116</t>
        </is>
      </c>
      <c r="H1436" t="inlineStr">
        <is>
          <t>Mainz</t>
        </is>
      </c>
      <c r="I1436" t="inlineStr">
        <is>
          <t>DE</t>
        </is>
      </c>
      <c r="J1436" t="inlineStr">
        <is>
          <t>SGGNS_M11</t>
        </is>
      </c>
      <c r="K1436" t="inlineStr">
        <is>
          <t>37 80 4561 433-6</t>
        </is>
      </c>
      <c r="L1436" t="inlineStr">
        <is>
          <t>2021-2420</t>
        </is>
      </c>
      <c r="M1436" s="6" t="n">
        <v>44930</v>
      </c>
      <c r="N1436" s="6" t="n">
        <v>47087</v>
      </c>
      <c r="O1436" t="n">
        <v>24.4</v>
      </c>
    </row>
    <row r="1437" hidden="1" s="287">
      <c r="A1437" t="inlineStr">
        <is>
          <t>V300023</t>
        </is>
      </c>
      <c r="B1437" t="n">
        <v>23</v>
      </c>
      <c r="C1437" t="n">
        <v>50</v>
      </c>
      <c r="D1437" t="inlineStr">
        <is>
          <t>Oceanogate Italia S.r.l.</t>
        </is>
      </c>
      <c r="E1437" t="inlineStr">
        <is>
          <t>100010</t>
        </is>
      </c>
      <c r="F1437" t="inlineStr">
        <is>
          <t>Via Primo Maggio 1</t>
        </is>
      </c>
      <c r="G1437" t="inlineStr">
        <is>
          <t>20066</t>
        </is>
      </c>
      <c r="H1437" t="inlineStr">
        <is>
          <t>Melzo (MI)</t>
        </is>
      </c>
      <c r="I1437" t="inlineStr">
        <is>
          <t>IT</t>
        </is>
      </c>
      <c r="J1437" t="inlineStr">
        <is>
          <t>SDGGMRSS_M8</t>
        </is>
      </c>
      <c r="K1437" t="inlineStr">
        <is>
          <t>35 80 4956 126-1</t>
        </is>
      </c>
      <c r="L1437" t="inlineStr">
        <is>
          <t>2022-0006</t>
        </is>
      </c>
      <c r="M1437" s="6" t="n">
        <v>44945</v>
      </c>
      <c r="N1437" s="6" t="n">
        <v>46387</v>
      </c>
      <c r="O1437" t="n">
        <v>66.15000000000001</v>
      </c>
    </row>
    <row r="1438" hidden="1" s="287">
      <c r="A1438" t="inlineStr">
        <is>
          <t>V300030</t>
        </is>
      </c>
      <c r="B1438" t="n">
        <v>12</v>
      </c>
      <c r="C1438" t="n">
        <v>50</v>
      </c>
      <c r="D1438" t="inlineStr">
        <is>
          <t>EWG Rail Zrt.</t>
        </is>
      </c>
      <c r="E1438" t="inlineStr">
        <is>
          <t>100758</t>
        </is>
      </c>
      <c r="F1438" t="inlineStr">
        <is>
          <t>Váci út 76 3.em</t>
        </is>
      </c>
      <c r="G1438" t="inlineStr">
        <is>
          <t>1133</t>
        </is>
      </c>
      <c r="H1438" t="inlineStr">
        <is>
          <t>Budapest</t>
        </is>
      </c>
      <c r="I1438" t="inlineStr">
        <is>
          <t>HU</t>
        </is>
      </c>
      <c r="J1438" t="inlineStr">
        <is>
          <t>SGGNS_M11</t>
        </is>
      </c>
      <c r="K1438" t="inlineStr">
        <is>
          <t>37 80 4561 338-7</t>
        </is>
      </c>
      <c r="L1438" t="inlineStr">
        <is>
          <t>2023-0007</t>
        </is>
      </c>
      <c r="M1438" s="6" t="n">
        <v>45078</v>
      </c>
      <c r="N1438" s="6" t="n">
        <v>46905</v>
      </c>
      <c r="O1438" t="n">
        <v>23.19</v>
      </c>
    </row>
    <row r="1439" hidden="1" s="287">
      <c r="A1439" t="inlineStr">
        <is>
          <t>V300032</t>
        </is>
      </c>
      <c r="B1439" t="n">
        <v>12</v>
      </c>
      <c r="C1439" t="n">
        <v>50</v>
      </c>
      <c r="D1439" t="inlineStr">
        <is>
          <t>EWG Rail Zrt.</t>
        </is>
      </c>
      <c r="E1439" t="inlineStr">
        <is>
          <t>100758</t>
        </is>
      </c>
      <c r="F1439" t="inlineStr">
        <is>
          <t>Váci út 76 3.em</t>
        </is>
      </c>
      <c r="G1439" t="inlineStr">
        <is>
          <t>1133</t>
        </is>
      </c>
      <c r="H1439" t="inlineStr">
        <is>
          <t>Budapest</t>
        </is>
      </c>
      <c r="I1439" t="inlineStr">
        <is>
          <t>HU</t>
        </is>
      </c>
      <c r="J1439" t="inlineStr">
        <is>
          <t>SGGNSS_M12</t>
        </is>
      </c>
      <c r="K1439" t="inlineStr">
        <is>
          <t>37 80 4694 492-2</t>
        </is>
      </c>
      <c r="L1439" t="inlineStr">
        <is>
          <t>2023-0007</t>
        </is>
      </c>
      <c r="M1439" s="6" t="n">
        <v>45078</v>
      </c>
      <c r="N1439" s="6" t="n">
        <v>46905</v>
      </c>
      <c r="O1439" t="n">
        <v>23.19</v>
      </c>
    </row>
    <row r="1440" hidden="1" s="287">
      <c r="A1440" t="inlineStr">
        <is>
          <t>V100046</t>
        </is>
      </c>
      <c r="B1440" t="n">
        <v>4</v>
      </c>
      <c r="C1440" t="n">
        <v>50</v>
      </c>
      <c r="D1440" t="inlineStr">
        <is>
          <t>LAUDE Smart Intermodal S.A.</t>
        </is>
      </c>
      <c r="E1440" t="inlineStr">
        <is>
          <t>100026</t>
        </is>
      </c>
      <c r="F1440" t="inlineStr">
        <is>
          <t>ul. Wroclawska 131</t>
        </is>
      </c>
      <c r="G1440" t="inlineStr">
        <is>
          <t>87-100</t>
        </is>
      </c>
      <c r="H1440" t="inlineStr">
        <is>
          <t>Torun</t>
        </is>
      </c>
      <c r="I1440" t="inlineStr">
        <is>
          <t>PL</t>
        </is>
      </c>
      <c r="J1440" t="inlineStr">
        <is>
          <t>SGMMNS_M17</t>
        </is>
      </c>
      <c r="K1440" t="inlineStr">
        <is>
          <t>33 80 4505 623-5</t>
        </is>
      </c>
      <c r="L1440" t="inlineStr">
        <is>
          <t>2023-0012</t>
        </is>
      </c>
      <c r="M1440" s="6" t="n">
        <v>45271</v>
      </c>
      <c r="N1440" s="6" t="n">
        <v>46752</v>
      </c>
      <c r="O1440" t="n">
        <v>9.5</v>
      </c>
    </row>
    <row r="1441" hidden="1" s="287">
      <c r="A1441" t="inlineStr">
        <is>
          <t>V200030</t>
        </is>
      </c>
      <c r="B1441" t="n">
        <v>22</v>
      </c>
      <c r="C1441" t="n">
        <v>50</v>
      </c>
      <c r="D1441" t="inlineStr">
        <is>
          <t>RTB Cargo Netherlands B.V.</t>
        </is>
      </c>
      <c r="E1441" t="inlineStr">
        <is>
          <t>100002</t>
        </is>
      </c>
      <c r="F1441" t="inlineStr">
        <is>
          <t>Albert-Plesmanweg 57</t>
        </is>
      </c>
      <c r="G1441" t="inlineStr">
        <is>
          <t>3088GB</t>
        </is>
      </c>
      <c r="H1441" t="inlineStr">
        <is>
          <t>Rotterdam</t>
        </is>
      </c>
      <c r="I1441" t="inlineStr">
        <is>
          <t>NL</t>
        </is>
      </c>
      <c r="J1441" t="inlineStr">
        <is>
          <t>SGGRSS_M20</t>
        </is>
      </c>
      <c r="K1441" t="inlineStr">
        <is>
          <t>33 80 4960 287-7</t>
        </is>
      </c>
      <c r="L1441" t="inlineStr">
        <is>
          <t>2023-0023</t>
        </is>
      </c>
      <c r="M1441" s="6" t="n">
        <v>45176</v>
      </c>
      <c r="N1441" s="6" t="n">
        <v>46081</v>
      </c>
      <c r="O1441" t="n">
        <v>34.5</v>
      </c>
    </row>
    <row r="1442" hidden="1" s="287">
      <c r="A1442" t="inlineStr">
        <is>
          <t>V200031</t>
        </is>
      </c>
      <c r="B1442" t="n">
        <v>19</v>
      </c>
      <c r="C1442" t="n">
        <v>50</v>
      </c>
      <c r="D1442" t="inlineStr">
        <is>
          <t>zigsXpress GmbH</t>
        </is>
      </c>
      <c r="E1442" t="inlineStr">
        <is>
          <t>100008</t>
        </is>
      </c>
      <c r="F1442" t="inlineStr">
        <is>
          <t>Afrikastrasse 3</t>
        </is>
      </c>
      <c r="G1442" t="inlineStr">
        <is>
          <t>20457</t>
        </is>
      </c>
      <c r="H1442" t="inlineStr">
        <is>
          <t>Hamburg</t>
        </is>
      </c>
      <c r="I1442" t="inlineStr">
        <is>
          <t>DE</t>
        </is>
      </c>
      <c r="J1442" t="inlineStr">
        <is>
          <t>SGGRSS_M2</t>
        </is>
      </c>
      <c r="K1442" t="inlineStr">
        <is>
          <t>37 80 4960 971-2</t>
        </is>
      </c>
      <c r="L1442" t="inlineStr">
        <is>
          <t>2023-0036</t>
        </is>
      </c>
      <c r="M1442" s="6" t="n">
        <v>45288</v>
      </c>
      <c r="N1442" s="6" t="n">
        <v>46387</v>
      </c>
      <c r="O1442" t="n">
        <v>25.8</v>
      </c>
    </row>
    <row r="1443" hidden="1" s="287">
      <c r="A1443" t="inlineStr">
        <is>
          <t>V300041</t>
        </is>
      </c>
      <c r="B1443" t="n">
        <v>22</v>
      </c>
      <c r="C1443" t="n">
        <v>50</v>
      </c>
      <c r="D1443" t="inlineStr">
        <is>
          <t>Contargo Rail Services GmbH</t>
        </is>
      </c>
      <c r="E1443" t="inlineStr">
        <is>
          <t>100001</t>
        </is>
      </c>
      <c r="F1443" t="inlineStr">
        <is>
          <t>Rheinkaistrasse 2</t>
        </is>
      </c>
      <c r="G1443" t="inlineStr">
        <is>
          <t>68159</t>
        </is>
      </c>
      <c r="H1443" t="inlineStr">
        <is>
          <t>Mannheim</t>
        </is>
      </c>
      <c r="I1443" t="inlineStr">
        <is>
          <t>DE</t>
        </is>
      </c>
      <c r="J1443" t="inlineStr">
        <is>
          <t>SGGRSS_M20</t>
        </is>
      </c>
      <c r="K1443" t="inlineStr">
        <is>
          <t>33 80 4960 309-9</t>
        </is>
      </c>
      <c r="L1443" t="inlineStr">
        <is>
          <t>2023-0018</t>
        </is>
      </c>
      <c r="M1443" s="6" t="n">
        <v>45292</v>
      </c>
      <c r="N1443" s="6" t="n">
        <v>46752</v>
      </c>
      <c r="O1443" t="n">
        <v>39.1</v>
      </c>
    </row>
    <row r="1444" hidden="1" s="287">
      <c r="A1444" t="inlineStr">
        <is>
          <t>V200034</t>
        </is>
      </c>
      <c r="B1444" t="n">
        <v>16</v>
      </c>
      <c r="C1444" t="n">
        <v>50</v>
      </c>
      <c r="D1444" t="inlineStr">
        <is>
          <t>Captrain Polska Sp.z.o.o.</t>
        </is>
      </c>
      <c r="E1444" t="inlineStr">
        <is>
          <t>100024</t>
        </is>
      </c>
      <c r="F1444" t="inlineStr">
        <is>
          <t>ul. Powstancow Slaskich 7a</t>
        </is>
      </c>
      <c r="G1444" t="inlineStr">
        <is>
          <t>53-332</t>
        </is>
      </c>
      <c r="H1444" t="inlineStr">
        <is>
          <t>Wroclaw</t>
        </is>
      </c>
      <c r="I1444" t="inlineStr">
        <is>
          <t>PL</t>
        </is>
      </c>
      <c r="J1444" t="inlineStr">
        <is>
          <t>SGNS_M13</t>
        </is>
      </c>
      <c r="K1444" t="inlineStr">
        <is>
          <t>37 80 4564 248-5</t>
        </is>
      </c>
      <c r="L1444" t="inlineStr">
        <is>
          <t>2024-0001</t>
        </is>
      </c>
      <c r="M1444" s="6" t="n">
        <v>45453</v>
      </c>
      <c r="N1444" s="6" t="n">
        <v>46752</v>
      </c>
      <c r="O1444" t="n">
        <v>17.95</v>
      </c>
    </row>
    <row r="1445" hidden="1" s="287">
      <c r="A1445" t="inlineStr">
        <is>
          <t>V300043</t>
        </is>
      </c>
      <c r="B1445" t="n">
        <v>21</v>
      </c>
      <c r="C1445" t="n">
        <v>50</v>
      </c>
      <c r="D1445" t="inlineStr">
        <is>
          <t>Sangritana SpA</t>
        </is>
      </c>
      <c r="E1445" t="inlineStr">
        <is>
          <t>100762</t>
        </is>
      </c>
      <c r="F1445" t="inlineStr">
        <is>
          <t>Piazza Camillo Dellarciprete 6</t>
        </is>
      </c>
      <c r="G1445" t="inlineStr">
        <is>
          <t>66034</t>
        </is>
      </c>
      <c r="H1445" t="inlineStr">
        <is>
          <t>Lanciano</t>
        </is>
      </c>
      <c r="I1445" t="inlineStr">
        <is>
          <t>IT</t>
        </is>
      </c>
      <c r="J1445" t="inlineStr">
        <is>
          <t>SGNS_M13</t>
        </is>
      </c>
      <c r="K1445" t="inlineStr">
        <is>
          <t>37 80 4564 426-7</t>
        </is>
      </c>
      <c r="L1445" t="inlineStr">
        <is>
          <t>2023-0039</t>
        </is>
      </c>
      <c r="M1445" s="6" t="n">
        <v>45347</v>
      </c>
      <c r="N1445" s="6" t="n">
        <v>46418</v>
      </c>
      <c r="O1445" t="n">
        <v>20.92</v>
      </c>
    </row>
    <row r="1446" hidden="1" s="287">
      <c r="A1446" t="inlineStr">
        <is>
          <t>V200035</t>
        </is>
      </c>
      <c r="B1446" t="n">
        <v>24</v>
      </c>
      <c r="C1446" t="n">
        <v>50</v>
      </c>
      <c r="D1446" t="inlineStr">
        <is>
          <t>Zaklad Inzynierli Kolejowej Sp.z.o.o</t>
        </is>
      </c>
      <c r="E1446" t="inlineStr">
        <is>
          <t>100767</t>
        </is>
      </c>
      <c r="F1446" t="inlineStr">
        <is>
          <t>ul. Retmanska 11a</t>
        </is>
      </c>
      <c r="G1446" t="inlineStr">
        <is>
          <t>27-600</t>
        </is>
      </c>
      <c r="H1446" t="inlineStr">
        <is>
          <t>Sandomierz</t>
        </is>
      </c>
      <c r="I1446" t="inlineStr">
        <is>
          <t>PL</t>
        </is>
      </c>
      <c r="J1446" t="inlineStr">
        <is>
          <t>SGMMNS_M17</t>
        </is>
      </c>
      <c r="K1446" t="inlineStr">
        <is>
          <t>33 80 4505 154-1</t>
        </is>
      </c>
      <c r="L1446" t="inlineStr">
        <is>
          <t>2023-0021</t>
        </is>
      </c>
      <c r="M1446" s="6" t="n">
        <v>45383</v>
      </c>
      <c r="N1446" s="6" t="n">
        <v>46478</v>
      </c>
      <c r="O1446" t="n">
        <v>19</v>
      </c>
    </row>
    <row r="1447" hidden="1" s="287">
      <c r="A1447" t="inlineStr">
        <is>
          <t>V100058</t>
        </is>
      </c>
      <c r="B1447" t="n">
        <v>44</v>
      </c>
      <c r="C1447" t="n">
        <v>20</v>
      </c>
      <c r="D1447" t="inlineStr">
        <is>
          <t>RheinCargo GmbH &amp; Co. KG</t>
        </is>
      </c>
      <c r="E1447" t="inlineStr">
        <is>
          <t>100011</t>
        </is>
      </c>
      <c r="F1447" t="inlineStr">
        <is>
          <t>Hammer Landstrasse 3</t>
        </is>
      </c>
      <c r="G1447" t="inlineStr">
        <is>
          <t>41460</t>
        </is>
      </c>
      <c r="H1447" t="inlineStr">
        <is>
          <t>Neuss</t>
        </is>
      </c>
      <c r="I1447" t="inlineStr">
        <is>
          <t>DE</t>
        </is>
      </c>
      <c r="J1447" t="inlineStr">
        <is>
          <t>SGGNS_80XL</t>
        </is>
      </c>
      <c r="K1447" t="inlineStr"/>
      <c r="L1447" t="inlineStr">
        <is>
          <t>2024-0020</t>
        </is>
      </c>
      <c r="M1447" s="6" t="n">
        <v>46539</v>
      </c>
      <c r="N1447" s="6" t="n">
        <v>46924</v>
      </c>
      <c r="O1447" t="n">
        <v>27.15</v>
      </c>
    </row>
    <row r="1448" hidden="1" s="287">
      <c r="A1448" t="inlineStr">
        <is>
          <t>V300052</t>
        </is>
      </c>
      <c r="B1448" t="n">
        <v>14</v>
      </c>
      <c r="C1448" t="n">
        <v>50</v>
      </c>
      <c r="D1448" t="inlineStr">
        <is>
          <t>EWG Rail Zrt.</t>
        </is>
      </c>
      <c r="E1448" t="inlineStr">
        <is>
          <t>100758</t>
        </is>
      </c>
      <c r="F1448" t="inlineStr">
        <is>
          <t>Váci út 76 3.em</t>
        </is>
      </c>
      <c r="G1448" t="inlineStr">
        <is>
          <t>1133</t>
        </is>
      </c>
      <c r="H1448" t="inlineStr">
        <is>
          <t>Budapest</t>
        </is>
      </c>
      <c r="I1448" t="inlineStr">
        <is>
          <t>HU</t>
        </is>
      </c>
      <c r="J1448" t="inlineStr">
        <is>
          <t>SGNSS_M10</t>
        </is>
      </c>
      <c r="K1448" t="inlineStr">
        <is>
          <t>37 80 4565 504-0</t>
        </is>
      </c>
      <c r="L1448" t="inlineStr">
        <is>
          <t>2023-0026</t>
        </is>
      </c>
      <c r="M1448" s="6" t="n">
        <v>45740</v>
      </c>
      <c r="N1448" s="6" t="n">
        <v>46387</v>
      </c>
      <c r="O1448" t="n">
        <v>16.63</v>
      </c>
    </row>
    <row r="1449" hidden="1" s="287">
      <c r="A1449" t="inlineStr">
        <is>
          <t>V100049</t>
        </is>
      </c>
      <c r="B1449" t="n">
        <v>120</v>
      </c>
      <c r="C1449" t="n">
        <v>50</v>
      </c>
      <c r="D1449" t="inlineStr">
        <is>
          <t>Grain Logistic Sp.z.o.o.</t>
        </is>
      </c>
      <c r="E1449" t="inlineStr">
        <is>
          <t>100765</t>
        </is>
      </c>
      <c r="F1449" t="inlineStr">
        <is>
          <t>ul. Nowogrodzka 31/413</t>
        </is>
      </c>
      <c r="G1449" t="inlineStr">
        <is>
          <t>00-511</t>
        </is>
      </c>
      <c r="H1449" t="inlineStr">
        <is>
          <t>Warszawa</t>
        </is>
      </c>
      <c r="I1449" t="inlineStr">
        <is>
          <t>PL</t>
        </is>
      </c>
      <c r="J1449" t="inlineStr">
        <is>
          <t>SGNSS_M42</t>
        </is>
      </c>
      <c r="K1449" t="inlineStr">
        <is>
          <t>33 80 4552 755-7</t>
        </is>
      </c>
      <c r="L1449" t="inlineStr">
        <is>
          <t>2023-0035</t>
        </is>
      </c>
      <c r="M1449" s="6" t="n">
        <v>45665</v>
      </c>
      <c r="N1449" s="6" t="n">
        <v>46081</v>
      </c>
      <c r="O1449" t="n">
        <v>19.5</v>
      </c>
    </row>
    <row r="1450" hidden="1" s="287">
      <c r="A1450" t="inlineStr">
        <is>
          <t>V200046</t>
        </is>
      </c>
      <c r="B1450" t="n">
        <v>22</v>
      </c>
      <c r="C1450" t="n">
        <v>50</v>
      </c>
      <c r="D1450" t="inlineStr">
        <is>
          <t>Pimk Rail PLS</t>
        </is>
      </c>
      <c r="E1450" t="inlineStr">
        <is>
          <t>100478</t>
        </is>
      </c>
      <c r="F1450" t="inlineStr">
        <is>
          <t>Rogoshko shousse 36</t>
        </is>
      </c>
      <c r="G1450" t="inlineStr">
        <is>
          <t>4003</t>
        </is>
      </c>
      <c r="H1450" t="inlineStr">
        <is>
          <t>Plovdiv</t>
        </is>
      </c>
      <c r="I1450" t="inlineStr">
        <is>
          <t>BG</t>
        </is>
      </c>
      <c r="J1450" t="inlineStr">
        <is>
          <t>SGGRSS_M20</t>
        </is>
      </c>
      <c r="K1450" t="inlineStr">
        <is>
          <t>33 80 4960 331-3</t>
        </is>
      </c>
      <c r="L1450" t="inlineStr">
        <is>
          <t>2024-0034</t>
        </is>
      </c>
      <c r="M1450" s="6" t="n">
        <v>45625</v>
      </c>
      <c r="N1450" s="6" t="n">
        <v>46203</v>
      </c>
      <c r="O1450" t="n">
        <v>25.03</v>
      </c>
    </row>
    <row r="1451" hidden="1" s="287">
      <c r="A1451" t="inlineStr">
        <is>
          <t>V200048</t>
        </is>
      </c>
      <c r="B1451" t="n">
        <v>16</v>
      </c>
      <c r="C1451" t="n">
        <v>50</v>
      </c>
      <c r="D1451" t="inlineStr">
        <is>
          <t>Captrain Polska Sp.z.o.o.</t>
        </is>
      </c>
      <c r="E1451" t="inlineStr">
        <is>
          <t>100024</t>
        </is>
      </c>
      <c r="F1451" t="inlineStr">
        <is>
          <t>ul. Powstancow Slaskich 7a</t>
        </is>
      </c>
      <c r="G1451" t="inlineStr">
        <is>
          <t>53-332</t>
        </is>
      </c>
      <c r="H1451" t="inlineStr">
        <is>
          <t>Wroclaw</t>
        </is>
      </c>
      <c r="I1451" t="inlineStr">
        <is>
          <t>PL</t>
        </is>
      </c>
      <c r="J1451" t="inlineStr">
        <is>
          <t>SGNS_M13</t>
        </is>
      </c>
      <c r="K1451" t="inlineStr">
        <is>
          <t>37 80 4564 820-1</t>
        </is>
      </c>
      <c r="L1451" t="inlineStr">
        <is>
          <t>2024-0035</t>
        </is>
      </c>
      <c r="M1451" s="6" t="n">
        <v>45703</v>
      </c>
      <c r="N1451" s="6" t="n">
        <v>46387</v>
      </c>
      <c r="O1451" t="n">
        <v>17.95</v>
      </c>
    </row>
    <row r="1452" hidden="1" s="287">
      <c r="A1452" t="inlineStr">
        <is>
          <t>V300059</t>
        </is>
      </c>
      <c r="B1452" t="n">
        <v>2</v>
      </c>
      <c r="C1452" t="n">
        <v>50</v>
      </c>
      <c r="D1452" t="inlineStr">
        <is>
          <t>Captrain Deutschland CargoWest GmbH</t>
        </is>
      </c>
      <c r="E1452" t="inlineStr">
        <is>
          <t>100030</t>
        </is>
      </c>
      <c r="F1452" t="inlineStr">
        <is>
          <t>Am Grubenhof 2</t>
        </is>
      </c>
      <c r="G1452" t="inlineStr">
        <is>
          <t>33330</t>
        </is>
      </c>
      <c r="H1452" t="inlineStr">
        <is>
          <t>Gütersloh</t>
        </is>
      </c>
      <c r="I1452" t="inlineStr">
        <is>
          <t>DE</t>
        </is>
      </c>
      <c r="J1452" t="inlineStr">
        <is>
          <t>SDGGMRSS_M8</t>
        </is>
      </c>
      <c r="K1452" t="inlineStr">
        <is>
          <t>35 80 4956 045-3</t>
        </is>
      </c>
      <c r="L1452" t="inlineStr">
        <is>
          <t>2024-0044</t>
        </is>
      </c>
      <c r="M1452" s="6" t="n">
        <v>46023</v>
      </c>
      <c r="N1452" s="6" t="n">
        <v>47483</v>
      </c>
      <c r="O1452" t="n">
        <v>42.71</v>
      </c>
    </row>
    <row r="1453" hidden="1" s="287">
      <c r="A1453" t="inlineStr">
        <is>
          <t>V300065</t>
        </is>
      </c>
      <c r="B1453" t="n">
        <v>19</v>
      </c>
      <c r="C1453" t="n">
        <v>50</v>
      </c>
      <c r="D1453" t="inlineStr">
        <is>
          <t>Martin Tolksdorf Logistics GmbH</t>
        </is>
      </c>
      <c r="E1453" t="inlineStr">
        <is>
          <t>100787</t>
        </is>
      </c>
      <c r="F1453" t="inlineStr">
        <is>
          <t>Bahnhofstrasse 47</t>
        </is>
      </c>
      <c r="G1453" t="inlineStr">
        <is>
          <t>65611</t>
        </is>
      </c>
      <c r="H1453" t="inlineStr">
        <is>
          <t>Brechen</t>
        </is>
      </c>
      <c r="I1453" t="inlineStr">
        <is>
          <t>DE</t>
        </is>
      </c>
      <c r="J1453" t="inlineStr">
        <is>
          <t>SGGRSS_M2</t>
        </is>
      </c>
      <c r="K1453" t="inlineStr">
        <is>
          <t>37 80 4980 812-4</t>
        </is>
      </c>
      <c r="L1453" t="inlineStr">
        <is>
          <t>2025-0003</t>
        </is>
      </c>
      <c r="M1453" s="6" t="n">
        <v>45709</v>
      </c>
      <c r="N1453" s="6" t="n">
        <v>46315</v>
      </c>
      <c r="O1453" t="n">
        <v>31.5</v>
      </c>
    </row>
    <row r="1454" hidden="1" s="287">
      <c r="A1454" t="inlineStr">
        <is>
          <t>V300067</t>
        </is>
      </c>
      <c r="B1454" t="n">
        <v>20</v>
      </c>
      <c r="C1454" t="n">
        <v>50</v>
      </c>
      <c r="D1454" t="inlineStr">
        <is>
          <t>Mindener Kreisbahnen GmbH</t>
        </is>
      </c>
      <c r="E1454" t="inlineStr">
        <is>
          <t>100038</t>
        </is>
      </c>
      <c r="F1454" t="inlineStr">
        <is>
          <t>Karlstrasse 48</t>
        </is>
      </c>
      <c r="G1454" t="inlineStr">
        <is>
          <t>32423</t>
        </is>
      </c>
      <c r="H1454" t="inlineStr">
        <is>
          <t>Minden</t>
        </is>
      </c>
      <c r="I1454" t="inlineStr">
        <is>
          <t>DE</t>
        </is>
      </c>
      <c r="J1454" t="inlineStr">
        <is>
          <t>SGGRS_M25</t>
        </is>
      </c>
      <c r="K1454" t="inlineStr">
        <is>
          <t>37 80 4850 917-8</t>
        </is>
      </c>
      <c r="L1454" t="inlineStr">
        <is>
          <t>2025-0002</t>
        </is>
      </c>
      <c r="M1454" s="6" t="n">
        <v>45727</v>
      </c>
      <c r="N1454" s="6" t="n">
        <v>46095</v>
      </c>
      <c r="O1454" t="n">
        <v>27.79</v>
      </c>
    </row>
    <row r="1455" hidden="1" s="287">
      <c r="A1455" t="inlineStr">
        <is>
          <t>V400010</t>
        </is>
      </c>
      <c r="B1455" t="n">
        <v>21</v>
      </c>
      <c r="C1455" t="n">
        <v>50</v>
      </c>
      <c r="D1455" t="inlineStr">
        <is>
          <t>DB Cargo AG</t>
        </is>
      </c>
      <c r="E1455" t="inlineStr">
        <is>
          <t>100000</t>
        </is>
      </c>
      <c r="F1455" t="inlineStr">
        <is>
          <t>Rheinstrasse 2</t>
        </is>
      </c>
      <c r="G1455" t="inlineStr">
        <is>
          <t>55116</t>
        </is>
      </c>
      <c r="H1455" t="inlineStr">
        <is>
          <t>Mainz</t>
        </is>
      </c>
      <c r="I1455" t="inlineStr">
        <is>
          <t>DE</t>
        </is>
      </c>
      <c r="J1455" t="inlineStr">
        <is>
          <t>SGGRSS_M2</t>
        </is>
      </c>
      <c r="K1455" t="inlineStr">
        <is>
          <t>37 80 4980 693-8</t>
        </is>
      </c>
      <c r="L1455" t="inlineStr">
        <is>
          <t>2021-2420</t>
        </is>
      </c>
      <c r="M1455" s="6" t="n">
        <v>45891</v>
      </c>
      <c r="N1455" s="6" t="n">
        <v>47330</v>
      </c>
      <c r="O1455" t="n">
        <v>26.23</v>
      </c>
    </row>
    <row r="1456" hidden="1" s="287">
      <c r="A1456" t="inlineStr">
        <is>
          <t>V100061</t>
        </is>
      </c>
      <c r="B1456" t="n">
        <v>44</v>
      </c>
      <c r="C1456" t="n">
        <v>20</v>
      </c>
      <c r="D1456" t="inlineStr">
        <is>
          <t>Rail Cargo Austria AG</t>
        </is>
      </c>
      <c r="E1456" t="inlineStr">
        <is>
          <t>100020</t>
        </is>
      </c>
      <c r="F1456" t="inlineStr">
        <is>
          <t>Am Hauptbahnhof 2</t>
        </is>
      </c>
      <c r="G1456" t="inlineStr">
        <is>
          <t>1100</t>
        </is>
      </c>
      <c r="H1456" t="inlineStr">
        <is>
          <t>Wien</t>
        </is>
      </c>
      <c r="I1456" t="inlineStr">
        <is>
          <t>AT</t>
        </is>
      </c>
      <c r="J1456" t="inlineStr">
        <is>
          <t>EANOS_95</t>
        </is>
      </c>
      <c r="K1456" t="inlineStr"/>
      <c r="L1456" t="inlineStr">
        <is>
          <t>2025-0008</t>
        </is>
      </c>
      <c r="M1456" s="6" t="n">
        <v>46136</v>
      </c>
      <c r="N1456" s="6" t="n">
        <v>50518</v>
      </c>
      <c r="O1456" t="n">
        <v>26</v>
      </c>
    </row>
    <row r="1457" hidden="1" s="287">
      <c r="A1457" t="inlineStr">
        <is>
          <t>V100062</t>
        </is>
      </c>
      <c r="B1457" t="n">
        <v>44</v>
      </c>
      <c r="C1457" t="n">
        <v>20</v>
      </c>
      <c r="D1457" t="inlineStr">
        <is>
          <t>Rail Cargo Austria AG</t>
        </is>
      </c>
      <c r="E1457" t="inlineStr">
        <is>
          <t>100020</t>
        </is>
      </c>
      <c r="F1457" t="inlineStr">
        <is>
          <t>Am Hauptbahnhof 2</t>
        </is>
      </c>
      <c r="G1457" t="inlineStr">
        <is>
          <t>1100</t>
        </is>
      </c>
      <c r="H1457" t="inlineStr">
        <is>
          <t>Wien</t>
        </is>
      </c>
      <c r="I1457" t="inlineStr">
        <is>
          <t>AT</t>
        </is>
      </c>
      <c r="J1457" t="inlineStr">
        <is>
          <t>SGGMRRSS_2X60</t>
        </is>
      </c>
      <c r="K1457" t="inlineStr"/>
      <c r="L1457" t="inlineStr">
        <is>
          <t>2025-0010</t>
        </is>
      </c>
      <c r="M1457" s="6" t="n">
        <v>46090</v>
      </c>
      <c r="N1457" s="6" t="n">
        <v>47038</v>
      </c>
      <c r="O1457" t="n">
        <v>37.85</v>
      </c>
    </row>
    <row r="1458" hidden="1" s="287">
      <c r="A1458" t="inlineStr">
        <is>
          <t>V500001</t>
        </is>
      </c>
      <c r="B1458" t="n">
        <v>3</v>
      </c>
      <c r="C1458" t="n">
        <v>50</v>
      </c>
      <c r="D1458" t="inlineStr">
        <is>
          <t>LAUDE Smart Intermodal S.A.</t>
        </is>
      </c>
      <c r="E1458" t="inlineStr">
        <is>
          <t>100026</t>
        </is>
      </c>
      <c r="F1458" t="inlineStr">
        <is>
          <t>ul. Wroclawska 131</t>
        </is>
      </c>
      <c r="G1458" t="inlineStr">
        <is>
          <t>87-100</t>
        </is>
      </c>
      <c r="H1458" t="inlineStr">
        <is>
          <t>Torun</t>
        </is>
      </c>
      <c r="I1458" t="inlineStr">
        <is>
          <t>PL</t>
        </is>
      </c>
      <c r="J1458" t="inlineStr">
        <is>
          <t>SGMMNSS_M48</t>
        </is>
      </c>
      <c r="K1458" t="inlineStr">
        <is>
          <t>37 84 4594 829-2</t>
        </is>
      </c>
      <c r="L1458" t="inlineStr">
        <is>
          <t>2025-0012</t>
        </is>
      </c>
      <c r="M1458" s="6" t="n">
        <v>45806</v>
      </c>
      <c r="N1458" s="6" t="n">
        <v>47631</v>
      </c>
      <c r="O1458" t="n">
        <v>31.56</v>
      </c>
    </row>
    <row r="1459" hidden="1" s="287">
      <c r="A1459" t="inlineStr">
        <is>
          <t>V200019</t>
        </is>
      </c>
      <c r="B1459" t="n">
        <v>47</v>
      </c>
      <c r="C1459" t="n">
        <v>50</v>
      </c>
      <c r="D1459" t="inlineStr">
        <is>
          <t>SBB Cargo AG</t>
        </is>
      </c>
      <c r="E1459" t="inlineStr">
        <is>
          <t>100022</t>
        </is>
      </c>
      <c r="F1459" t="inlineStr">
        <is>
          <t>Bahnhofstrasse 12</t>
        </is>
      </c>
      <c r="G1459" t="inlineStr">
        <is>
          <t>4600</t>
        </is>
      </c>
      <c r="H1459" t="inlineStr">
        <is>
          <t>Olten</t>
        </is>
      </c>
      <c r="I1459" t="inlineStr">
        <is>
          <t>CH</t>
        </is>
      </c>
      <c r="J1459" t="inlineStr">
        <is>
          <t>SGNS_M9</t>
        </is>
      </c>
      <c r="K1459" t="inlineStr">
        <is>
          <t>37 80 4564 455-6</t>
        </is>
      </c>
      <c r="L1459" t="inlineStr">
        <is>
          <t>2021-0032</t>
        </is>
      </c>
      <c r="M1459" s="6" t="n">
        <v>44750</v>
      </c>
      <c r="N1459" s="6" t="n">
        <v>46934</v>
      </c>
      <c r="O1459" t="n">
        <v>18.1</v>
      </c>
    </row>
    <row r="1460" hidden="1" s="287">
      <c r="A1460" t="inlineStr">
        <is>
          <t>V720004</t>
        </is>
      </c>
      <c r="B1460" t="n">
        <v>19</v>
      </c>
      <c r="C1460" t="n">
        <v>50</v>
      </c>
      <c r="D1460" t="inlineStr">
        <is>
          <t>Necoss GmbH</t>
        </is>
      </c>
      <c r="E1460" t="inlineStr">
        <is>
          <t>100014</t>
        </is>
      </c>
      <c r="F1460" t="inlineStr">
        <is>
          <t>Bahnhofplatz 42</t>
        </is>
      </c>
      <c r="G1460" t="inlineStr">
        <is>
          <t>28195</t>
        </is>
      </c>
      <c r="H1460" t="inlineStr">
        <is>
          <t>Bremen</t>
        </is>
      </c>
      <c r="I1460" t="inlineStr">
        <is>
          <t>DE</t>
        </is>
      </c>
      <c r="J1460" t="inlineStr">
        <is>
          <t>SGGRS_M19</t>
        </is>
      </c>
      <c r="K1460" t="inlineStr">
        <is>
          <t>35 80 4950 166-3</t>
        </is>
      </c>
      <c r="L1460" t="inlineStr">
        <is>
          <t>2025-0025</t>
        </is>
      </c>
      <c r="M1460" s="6" t="n">
        <v>46023</v>
      </c>
      <c r="N1460" s="6" t="n">
        <v>46387</v>
      </c>
      <c r="O1460" t="n">
        <v>26.75</v>
      </c>
    </row>
    <row r="1461" hidden="1" s="287">
      <c r="A1461" t="inlineStr">
        <is>
          <t>V200055</t>
        </is>
      </c>
      <c r="B1461" t="n">
        <v>21</v>
      </c>
      <c r="C1461" t="n">
        <v>50</v>
      </c>
      <c r="D1461" t="inlineStr">
        <is>
          <t>zigsXpress GmbH</t>
        </is>
      </c>
      <c r="E1461" t="inlineStr">
        <is>
          <t>100008</t>
        </is>
      </c>
      <c r="F1461" t="inlineStr">
        <is>
          <t>Afrikastrasse 3</t>
        </is>
      </c>
      <c r="G1461" t="inlineStr">
        <is>
          <t>20457</t>
        </is>
      </c>
      <c r="H1461" t="inlineStr">
        <is>
          <t>Hamburg</t>
        </is>
      </c>
      <c r="I1461" t="inlineStr">
        <is>
          <t>DE</t>
        </is>
      </c>
      <c r="J1461" t="inlineStr">
        <is>
          <t>SGGRSS_M2</t>
        </is>
      </c>
      <c r="K1461" t="inlineStr">
        <is>
          <t>37 80 4980 742-3</t>
        </is>
      </c>
      <c r="L1461" t="inlineStr">
        <is>
          <t>2025-0028</t>
        </is>
      </c>
      <c r="M1461" s="6" t="n">
        <v>45974</v>
      </c>
      <c r="N1461" s="6" t="n">
        <v>46752</v>
      </c>
      <c r="O1461" t="n">
        <v>23.35</v>
      </c>
    </row>
    <row r="1462" hidden="1" s="287">
      <c r="A1462" t="inlineStr">
        <is>
          <t>V720005</t>
        </is>
      </c>
      <c r="B1462" t="n">
        <v>44</v>
      </c>
      <c r="C1462" t="n">
        <v>20</v>
      </c>
      <c r="D1462" t="inlineStr">
        <is>
          <t>LAUDE Smart Intermodal S.A.</t>
        </is>
      </c>
      <c r="E1462" t="inlineStr">
        <is>
          <t>100026</t>
        </is>
      </c>
      <c r="F1462" t="inlineStr">
        <is>
          <t>ul. Wroclawska 131</t>
        </is>
      </c>
      <c r="G1462" t="inlineStr">
        <is>
          <t>87-100</t>
        </is>
      </c>
      <c r="H1462" t="inlineStr">
        <is>
          <t>Torun</t>
        </is>
      </c>
      <c r="I1462" t="inlineStr">
        <is>
          <t>PL</t>
        </is>
      </c>
      <c r="J1462" t="inlineStr">
        <is>
          <t>SDGGMRS_DTW</t>
        </is>
      </c>
      <c r="K1462" t="inlineStr"/>
      <c r="L1462" t="inlineStr">
        <is>
          <t>2025-0031</t>
        </is>
      </c>
      <c r="M1462" s="6" t="n">
        <v>45992</v>
      </c>
      <c r="N1462" s="6" t="n">
        <v>46387</v>
      </c>
      <c r="O1462" t="n">
        <v>49.25</v>
      </c>
    </row>
    <row r="1463" hidden="1" s="287">
      <c r="A1463" t="inlineStr">
        <is>
          <t>V730008</t>
        </is>
      </c>
      <c r="B1463" t="n">
        <v>44</v>
      </c>
      <c r="C1463" t="n">
        <v>20</v>
      </c>
      <c r="D1463" t="inlineStr">
        <is>
          <t>Martin Tolksdorf Logistics GmbH</t>
        </is>
      </c>
      <c r="E1463" t="inlineStr">
        <is>
          <t>100787</t>
        </is>
      </c>
      <c r="F1463" t="inlineStr">
        <is>
          <t>Bahnhofstrasse 47</t>
        </is>
      </c>
      <c r="G1463" t="inlineStr">
        <is>
          <t>65611</t>
        </is>
      </c>
      <c r="H1463" t="inlineStr">
        <is>
          <t>Brechen</t>
        </is>
      </c>
      <c r="I1463" t="inlineStr">
        <is>
          <t>DE</t>
        </is>
      </c>
      <c r="J1463" t="inlineStr">
        <is>
          <t>SDGGMRS_DTW</t>
        </is>
      </c>
      <c r="K1463" t="inlineStr"/>
      <c r="L1463" t="inlineStr">
        <is>
          <t>2025-0034</t>
        </is>
      </c>
      <c r="M1463" s="6" t="n">
        <v>45992</v>
      </c>
      <c r="N1463" s="6" t="n">
        <v>46387</v>
      </c>
      <c r="O1463" t="n">
        <v>62.85</v>
      </c>
    </row>
    <row r="1464" hidden="1" s="287">
      <c r="A1464" t="inlineStr">
        <is>
          <t>V200056</t>
        </is>
      </c>
      <c r="B1464" t="n">
        <v>13</v>
      </c>
      <c r="C1464" t="n">
        <v>50</v>
      </c>
      <c r="D1464" t="inlineStr">
        <is>
          <t>WRS Widmer Rail Services AG</t>
        </is>
      </c>
      <c r="E1464" t="inlineStr">
        <is>
          <t>100796</t>
        </is>
      </c>
      <c r="F1464" t="inlineStr">
        <is>
          <t>Emmetterstrasse 3</t>
        </is>
      </c>
      <c r="G1464" t="inlineStr">
        <is>
          <t>6375</t>
        </is>
      </c>
      <c r="H1464" t="inlineStr">
        <is>
          <t>Beckenried</t>
        </is>
      </c>
      <c r="I1464" t="inlineStr">
        <is>
          <t>CH</t>
        </is>
      </c>
      <c r="J1464" t="inlineStr">
        <is>
          <t>SDGGMRS_M7</t>
        </is>
      </c>
      <c r="K1464" t="inlineStr">
        <is>
          <t>37 80 4993 265-0</t>
        </is>
      </c>
      <c r="L1464" t="inlineStr">
        <is>
          <t>2025-0036</t>
        </is>
      </c>
      <c r="M1464" s="6" t="n">
        <v>46013</v>
      </c>
      <c r="N1464" s="6" t="n">
        <v>47118</v>
      </c>
      <c r="O1464" t="n">
        <v>49.8</v>
      </c>
    </row>
    <row r="1465" hidden="1" s="287">
      <c r="A1465" t="inlineStr">
        <is>
          <t>V200058</t>
        </is>
      </c>
      <c r="B1465" t="n">
        <v>18</v>
      </c>
      <c r="C1465" t="n">
        <v>50</v>
      </c>
      <c r="D1465" t="inlineStr">
        <is>
          <t>LION Logistics GmbH</t>
        </is>
      </c>
      <c r="E1465" t="inlineStr">
        <is>
          <t>100029</t>
        </is>
      </c>
      <c r="F1465" t="inlineStr">
        <is>
          <t>Holunderweg 1</t>
        </is>
      </c>
      <c r="G1465" t="inlineStr">
        <is>
          <t>03149</t>
        </is>
      </c>
      <c r="H1465" t="inlineStr">
        <is>
          <t>Forst</t>
        </is>
      </c>
      <c r="I1465" t="inlineStr">
        <is>
          <t>DE</t>
        </is>
      </c>
      <c r="J1465" t="inlineStr">
        <is>
          <t>SGGNS_M11</t>
        </is>
      </c>
      <c r="K1465" t="inlineStr">
        <is>
          <t>37 80 4561 359-3</t>
        </is>
      </c>
      <c r="L1465" t="inlineStr">
        <is>
          <t>2022-0004</t>
        </is>
      </c>
      <c r="M1465" s="6" t="n">
        <v>44743</v>
      </c>
      <c r="N1465" s="6" t="n">
        <v>46295</v>
      </c>
      <c r="O1465" t="n">
        <v>24.55</v>
      </c>
    </row>
    <row r="1466" hidden="1" s="287">
      <c r="A1466" t="inlineStr">
        <is>
          <t>V200059</t>
        </is>
      </c>
      <c r="B1466" t="n">
        <v>22</v>
      </c>
      <c r="C1466" t="n">
        <v>50</v>
      </c>
      <c r="D1466" t="inlineStr">
        <is>
          <t>LION Logistics GmbH</t>
        </is>
      </c>
      <c r="E1466" t="inlineStr">
        <is>
          <t>100029</t>
        </is>
      </c>
      <c r="F1466" t="inlineStr">
        <is>
          <t>Holunderweg 1</t>
        </is>
      </c>
      <c r="G1466" t="inlineStr">
        <is>
          <t>03149</t>
        </is>
      </c>
      <c r="H1466" t="inlineStr">
        <is>
          <t>Forst</t>
        </is>
      </c>
      <c r="I1466" t="inlineStr">
        <is>
          <t>DE</t>
        </is>
      </c>
      <c r="J1466" t="inlineStr">
        <is>
          <t>SGGNS_M11</t>
        </is>
      </c>
      <c r="K1466" t="inlineStr">
        <is>
          <t>37 80 4561 389-0</t>
        </is>
      </c>
      <c r="L1466" t="inlineStr">
        <is>
          <t>2022-0021</t>
        </is>
      </c>
      <c r="M1466" s="6" t="n">
        <v>44835</v>
      </c>
      <c r="N1466" s="6" t="n">
        <v>46477</v>
      </c>
      <c r="O1466" t="n">
        <v>26.55</v>
      </c>
    </row>
    <row r="1467" hidden="1" s="287">
      <c r="A1467" t="inlineStr">
        <is>
          <t>V300089</t>
        </is>
      </c>
      <c r="B1467" t="n">
        <v>44</v>
      </c>
      <c r="C1467" t="n">
        <v>20</v>
      </c>
      <c r="D1467" t="inlineStr">
        <is>
          <t>Kombiverkehr GmbH und Co. KG</t>
        </is>
      </c>
      <c r="E1467" t="inlineStr">
        <is>
          <t>100332</t>
        </is>
      </c>
      <c r="F1467" t="inlineStr">
        <is>
          <t>Zum Laurenburger Hof 76</t>
        </is>
      </c>
      <c r="G1467" t="inlineStr">
        <is>
          <t>60594</t>
        </is>
      </c>
      <c r="H1467" t="inlineStr">
        <is>
          <t>Frankfurt am Main</t>
        </is>
      </c>
      <c r="I1467" t="inlineStr">
        <is>
          <t>DE</t>
        </is>
      </c>
      <c r="J1467" t="inlineStr">
        <is>
          <t>SGNS_60</t>
        </is>
      </c>
      <c r="K1467" t="inlineStr"/>
      <c r="L1467" t="inlineStr">
        <is>
          <t>2025-0038</t>
        </is>
      </c>
      <c r="M1467" s="6" t="n">
        <v>46143</v>
      </c>
      <c r="N1467" s="6" t="n">
        <v>46873</v>
      </c>
      <c r="O1467" t="n">
        <v>23.64</v>
      </c>
    </row>
    <row r="1468" hidden="1" s="287">
      <c r="A1468" t="inlineStr">
        <is>
          <t>V300090</t>
        </is>
      </c>
      <c r="B1468" t="n">
        <v>9</v>
      </c>
      <c r="C1468" t="n">
        <v>50</v>
      </c>
      <c r="D1468" t="inlineStr">
        <is>
          <t>STORK Cargo GmbH</t>
        </is>
      </c>
      <c r="E1468" t="inlineStr">
        <is>
          <t>100792</t>
        </is>
      </c>
      <c r="F1468" t="inlineStr">
        <is>
          <t>Parchauer Strasse 3</t>
        </is>
      </c>
      <c r="G1468" t="inlineStr">
        <is>
          <t>39126</t>
        </is>
      </c>
      <c r="H1468" t="inlineStr">
        <is>
          <t>Magdeburg</t>
        </is>
      </c>
      <c r="I1468" t="inlineStr">
        <is>
          <t>DE</t>
        </is>
      </c>
      <c r="J1468" t="inlineStr">
        <is>
          <t>SGMMNS_M17</t>
        </is>
      </c>
      <c r="K1468" t="inlineStr">
        <is>
          <t>33 80 4505 500-5</t>
        </is>
      </c>
      <c r="L1468" t="inlineStr">
        <is>
          <t>2025-0020</t>
        </is>
      </c>
      <c r="M1468" s="6" t="n">
        <v>46023</v>
      </c>
      <c r="N1468" s="6" t="n">
        <v>48213</v>
      </c>
      <c r="O1468" t="n">
        <v>21.9</v>
      </c>
    </row>
    <row r="1469" hidden="1" s="287">
      <c r="A1469" t="inlineStr">
        <is>
          <t>V720006</t>
        </is>
      </c>
      <c r="B1469" t="n">
        <v>19</v>
      </c>
      <c r="C1469" t="n">
        <v>50</v>
      </c>
      <c r="D1469" t="inlineStr">
        <is>
          <t>RAILDOX GmbH &amp; Co. KG</t>
        </is>
      </c>
      <c r="E1469" t="inlineStr">
        <is>
          <t>100521</t>
        </is>
      </c>
      <c r="F1469" t="inlineStr">
        <is>
          <t>Zum Güterbahnhof  7</t>
        </is>
      </c>
      <c r="G1469" t="inlineStr">
        <is>
          <t>99085</t>
        </is>
      </c>
      <c r="H1469" t="inlineStr">
        <is>
          <t>Erfurt</t>
        </is>
      </c>
      <c r="I1469" t="inlineStr">
        <is>
          <t>DE</t>
        </is>
      </c>
      <c r="J1469" t="inlineStr">
        <is>
          <t>SGGRSS_M2</t>
        </is>
      </c>
      <c r="K1469" t="inlineStr">
        <is>
          <t>37 80 4980 415-6</t>
        </is>
      </c>
      <c r="L1469" t="inlineStr">
        <is>
          <t>2025-0011</t>
        </is>
      </c>
      <c r="M1469" s="6" t="n">
        <v>46023</v>
      </c>
      <c r="N1469" s="6" t="n">
        <v>46418</v>
      </c>
      <c r="O1469" t="n">
        <v>30</v>
      </c>
    </row>
    <row r="1470" hidden="1" s="287">
      <c r="A1470" t="inlineStr">
        <is>
          <t>V100066</t>
        </is>
      </c>
      <c r="B1470" t="n">
        <v>120</v>
      </c>
      <c r="C1470" t="n">
        <v>50</v>
      </c>
      <c r="D1470" t="inlineStr">
        <is>
          <t>Grenland Rail AS</t>
        </is>
      </c>
      <c r="E1470" t="inlineStr">
        <is>
          <t>100268</t>
        </is>
      </c>
      <c r="F1470" t="inlineStr">
        <is>
          <t>Nybergflata 2</t>
        </is>
      </c>
      <c r="G1470" t="inlineStr">
        <is>
          <t>3737</t>
        </is>
      </c>
      <c r="H1470" t="inlineStr">
        <is>
          <t>Skien</t>
        </is>
      </c>
      <c r="I1470" t="inlineStr">
        <is>
          <t>NO</t>
        </is>
      </c>
      <c r="J1470" t="inlineStr">
        <is>
          <t>SGNSS_M14</t>
        </is>
      </c>
      <c r="K1470" t="inlineStr">
        <is>
          <t>37 80 4565 682-4</t>
        </is>
      </c>
      <c r="L1470" t="inlineStr">
        <is>
          <t>2024-0009</t>
        </is>
      </c>
      <c r="M1470" s="6" t="n">
        <v>45625</v>
      </c>
      <c r="N1470" s="6" t="n">
        <v>47084</v>
      </c>
      <c r="O1470" t="n">
        <v>17.45</v>
      </c>
    </row>
    <row r="1471" hidden="1" s="287">
      <c r="A1471" t="inlineStr">
        <is>
          <t>V100068</t>
        </is>
      </c>
      <c r="B1471" t="n">
        <v>9</v>
      </c>
      <c r="C1471" t="n">
        <v>50</v>
      </c>
      <c r="D1471" t="inlineStr">
        <is>
          <t>LAUDE Smart Intermodal S.A.</t>
        </is>
      </c>
      <c r="E1471" t="inlineStr">
        <is>
          <t>100026</t>
        </is>
      </c>
      <c r="F1471" t="inlineStr">
        <is>
          <t>ul. Wroclawska 131</t>
        </is>
      </c>
      <c r="G1471" t="inlineStr">
        <is>
          <t>87-100</t>
        </is>
      </c>
      <c r="H1471" t="inlineStr">
        <is>
          <t>Torun</t>
        </is>
      </c>
      <c r="I1471" t="inlineStr">
        <is>
          <t>PL</t>
        </is>
      </c>
      <c r="J1471" t="inlineStr">
        <is>
          <t>SGMMNS_M17</t>
        </is>
      </c>
      <c r="K1471" t="inlineStr">
        <is>
          <t>33 80 4505 450-3</t>
        </is>
      </c>
      <c r="L1471" t="inlineStr">
        <is>
          <t>2026-0002</t>
        </is>
      </c>
      <c r="M1471" s="6" t="n">
        <v>46064</v>
      </c>
      <c r="N1471" s="6" t="n">
        <v>46428</v>
      </c>
      <c r="O1471" t="n">
        <v>16.85</v>
      </c>
    </row>
    <row r="1472" hidden="1" s="287">
      <c r="A1472" t="inlineStr">
        <is>
          <t>V300002</t>
        </is>
      </c>
      <c r="B1472" t="n">
        <v>69</v>
      </c>
      <c r="C1472" t="n">
        <v>50</v>
      </c>
      <c r="D1472" t="inlineStr">
        <is>
          <t>Contargo Rail Services GmbH</t>
        </is>
      </c>
      <c r="E1472" t="inlineStr">
        <is>
          <t>100001</t>
        </is>
      </c>
      <c r="F1472" t="inlineStr">
        <is>
          <t>Rheinkaistrasse 2</t>
        </is>
      </c>
      <c r="G1472" t="inlineStr">
        <is>
          <t>68159</t>
        </is>
      </c>
      <c r="H1472" t="inlineStr">
        <is>
          <t>Mannheim</t>
        </is>
      </c>
      <c r="I1472" t="inlineStr">
        <is>
          <t>DE</t>
        </is>
      </c>
      <c r="J1472" t="inlineStr">
        <is>
          <t>SGNSS_M14</t>
        </is>
      </c>
      <c r="K1472" t="inlineStr">
        <is>
          <t>37 80 4565 407-6</t>
        </is>
      </c>
      <c r="L1472" t="inlineStr">
        <is>
          <t>2020-0004</t>
        </is>
      </c>
      <c r="M1472" s="6" t="n">
        <v>44512</v>
      </c>
      <c r="N1472" s="6" t="n">
        <v>46387</v>
      </c>
      <c r="O1472" t="n">
        <v>28.2</v>
      </c>
    </row>
    <row r="1473" hidden="1" s="287">
      <c r="A1473" t="inlineStr">
        <is>
          <t>V400001</t>
        </is>
      </c>
      <c r="B1473" t="n">
        <v>3</v>
      </c>
      <c r="C1473" t="n">
        <v>50</v>
      </c>
      <c r="D1473" t="inlineStr">
        <is>
          <t>DB Cargo AG</t>
        </is>
      </c>
      <c r="E1473" t="inlineStr">
        <is>
          <t>100000</t>
        </is>
      </c>
      <c r="F1473" t="inlineStr">
        <is>
          <t>Rheinstrasse 2</t>
        </is>
      </c>
      <c r="G1473" t="inlineStr">
        <is>
          <t>55116</t>
        </is>
      </c>
      <c r="H1473" t="inlineStr">
        <is>
          <t>Mainz</t>
        </is>
      </c>
      <c r="I1473" t="inlineStr">
        <is>
          <t>DE</t>
        </is>
      </c>
      <c r="J1473" t="inlineStr">
        <is>
          <t>SGGRSS_M2</t>
        </is>
      </c>
      <c r="K1473" t="inlineStr">
        <is>
          <t>37 80 4980 614-4</t>
        </is>
      </c>
      <c r="L1473" t="inlineStr">
        <is>
          <t>2021-2420</t>
        </is>
      </c>
      <c r="M1473" s="6" t="n">
        <v>44562</v>
      </c>
      <c r="N1473" s="6" t="n">
        <v>46811</v>
      </c>
      <c r="O1473" t="n">
        <v>25.4</v>
      </c>
    </row>
    <row r="1474" hidden="1" s="287">
      <c r="A1474" t="inlineStr">
        <is>
          <t>V100030</t>
        </is>
      </c>
      <c r="B1474" t="n">
        <v>21</v>
      </c>
      <c r="C1474" t="n">
        <v>50</v>
      </c>
      <c r="D1474" t="inlineStr">
        <is>
          <t>Rail Cargo Austria AG</t>
        </is>
      </c>
      <c r="E1474" t="inlineStr">
        <is>
          <t>100020</t>
        </is>
      </c>
      <c r="F1474" t="inlineStr">
        <is>
          <t>Am Hauptbahnhof 2</t>
        </is>
      </c>
      <c r="G1474" t="inlineStr">
        <is>
          <t>1100</t>
        </is>
      </c>
      <c r="H1474" t="inlineStr">
        <is>
          <t>Wien</t>
        </is>
      </c>
      <c r="I1474" t="inlineStr">
        <is>
          <t>AT</t>
        </is>
      </c>
      <c r="J1474" t="inlineStr">
        <is>
          <t>SGGMRS_M5</t>
        </is>
      </c>
      <c r="K1474" t="inlineStr">
        <is>
          <t>37 80 4953 366-4</t>
        </is>
      </c>
      <c r="L1474" t="inlineStr">
        <is>
          <t>2022-0011</t>
        </is>
      </c>
      <c r="M1474" s="6" t="n">
        <v>44805</v>
      </c>
      <c r="N1474" s="6" t="n">
        <v>46203</v>
      </c>
      <c r="O1474" t="n">
        <v>23</v>
      </c>
    </row>
    <row r="1475" hidden="1" s="287">
      <c r="A1475" t="inlineStr">
        <is>
          <t>V300023</t>
        </is>
      </c>
      <c r="B1475" t="n">
        <v>24</v>
      </c>
      <c r="C1475" t="n">
        <v>50</v>
      </c>
      <c r="D1475" t="inlineStr">
        <is>
          <t>Oceanogate Italia S.r.l.</t>
        </is>
      </c>
      <c r="E1475" t="inlineStr">
        <is>
          <t>100010</t>
        </is>
      </c>
      <c r="F1475" t="inlineStr">
        <is>
          <t>Via Primo Maggio 1</t>
        </is>
      </c>
      <c r="G1475" t="inlineStr">
        <is>
          <t>20066</t>
        </is>
      </c>
      <c r="H1475" t="inlineStr">
        <is>
          <t>Melzo (MI)</t>
        </is>
      </c>
      <c r="I1475" t="inlineStr">
        <is>
          <t>IT</t>
        </is>
      </c>
      <c r="J1475" t="inlineStr">
        <is>
          <t>SDGGMRSS_M8</t>
        </is>
      </c>
      <c r="K1475" t="inlineStr">
        <is>
          <t>35 80 4956 127-9</t>
        </is>
      </c>
      <c r="L1475" t="inlineStr">
        <is>
          <t>2022-0006</t>
        </is>
      </c>
      <c r="M1475" s="6" t="n">
        <v>44945</v>
      </c>
      <c r="N1475" s="6" t="n">
        <v>46387</v>
      </c>
      <c r="O1475" t="n">
        <v>66.15000000000001</v>
      </c>
    </row>
    <row r="1476" hidden="1" s="287">
      <c r="A1476" t="inlineStr">
        <is>
          <t>V300030</t>
        </is>
      </c>
      <c r="B1476" t="n">
        <v>13</v>
      </c>
      <c r="C1476" t="n">
        <v>50</v>
      </c>
      <c r="D1476" t="inlineStr">
        <is>
          <t>EWG Rail Zrt.</t>
        </is>
      </c>
      <c r="E1476" t="inlineStr">
        <is>
          <t>100758</t>
        </is>
      </c>
      <c r="F1476" t="inlineStr">
        <is>
          <t>Váci út 76 3.em</t>
        </is>
      </c>
      <c r="G1476" t="inlineStr">
        <is>
          <t>1133</t>
        </is>
      </c>
      <c r="H1476" t="inlineStr">
        <is>
          <t>Budapest</t>
        </is>
      </c>
      <c r="I1476" t="inlineStr">
        <is>
          <t>HU</t>
        </is>
      </c>
      <c r="J1476" t="inlineStr">
        <is>
          <t>SGGNS_M11</t>
        </is>
      </c>
      <c r="K1476" t="inlineStr">
        <is>
          <t>37 80 4561 339-5</t>
        </is>
      </c>
      <c r="L1476" t="inlineStr">
        <is>
          <t>2023-0007</t>
        </is>
      </c>
      <c r="M1476" s="6" t="n">
        <v>45078</v>
      </c>
      <c r="N1476" s="6" t="n">
        <v>46905</v>
      </c>
      <c r="O1476" t="n">
        <v>23.19</v>
      </c>
    </row>
    <row r="1477" hidden="1" s="287">
      <c r="A1477" t="inlineStr">
        <is>
          <t>V300032</t>
        </is>
      </c>
      <c r="B1477" t="n">
        <v>13</v>
      </c>
      <c r="C1477" t="n">
        <v>50</v>
      </c>
      <c r="D1477" t="inlineStr">
        <is>
          <t>EWG Rail Zrt.</t>
        </is>
      </c>
      <c r="E1477" t="inlineStr">
        <is>
          <t>100758</t>
        </is>
      </c>
      <c r="F1477" t="inlineStr">
        <is>
          <t>Váci út 76 3.em</t>
        </is>
      </c>
      <c r="G1477" t="inlineStr">
        <is>
          <t>1133</t>
        </is>
      </c>
      <c r="H1477" t="inlineStr">
        <is>
          <t>Budapest</t>
        </is>
      </c>
      <c r="I1477" t="inlineStr">
        <is>
          <t>HU</t>
        </is>
      </c>
      <c r="J1477" t="inlineStr">
        <is>
          <t>SGGNSS_M12</t>
        </is>
      </c>
      <c r="K1477" t="inlineStr">
        <is>
          <t>37 80 4694 497-1</t>
        </is>
      </c>
      <c r="L1477" t="inlineStr">
        <is>
          <t>2023-0007</t>
        </is>
      </c>
      <c r="M1477" s="6" t="n">
        <v>45078</v>
      </c>
      <c r="N1477" s="6" t="n">
        <v>46905</v>
      </c>
      <c r="O1477" t="n">
        <v>23.19</v>
      </c>
    </row>
    <row r="1478" hidden="1" s="287">
      <c r="A1478" t="inlineStr">
        <is>
          <t>V100046</t>
        </is>
      </c>
      <c r="B1478" t="n">
        <v>5</v>
      </c>
      <c r="C1478" t="n">
        <v>50</v>
      </c>
      <c r="D1478" t="inlineStr">
        <is>
          <t>LAUDE Smart Intermodal S.A.</t>
        </is>
      </c>
      <c r="E1478" t="inlineStr">
        <is>
          <t>100026</t>
        </is>
      </c>
      <c r="F1478" t="inlineStr">
        <is>
          <t>ul. Wroclawska 131</t>
        </is>
      </c>
      <c r="G1478" t="inlineStr">
        <is>
          <t>87-100</t>
        </is>
      </c>
      <c r="H1478" t="inlineStr">
        <is>
          <t>Torun</t>
        </is>
      </c>
      <c r="I1478" t="inlineStr">
        <is>
          <t>PL</t>
        </is>
      </c>
      <c r="J1478" t="inlineStr">
        <is>
          <t>SGMMNS_M17</t>
        </is>
      </c>
      <c r="K1478" t="inlineStr">
        <is>
          <t>33 80 4505 624-3</t>
        </is>
      </c>
      <c r="L1478" t="inlineStr">
        <is>
          <t>2023-0012</t>
        </is>
      </c>
      <c r="M1478" s="6" t="n">
        <v>45271</v>
      </c>
      <c r="N1478" s="6" t="n">
        <v>46752</v>
      </c>
      <c r="O1478" t="n">
        <v>9.5</v>
      </c>
    </row>
    <row r="1479" hidden="1" s="287">
      <c r="A1479" t="inlineStr">
        <is>
          <t>V200031</t>
        </is>
      </c>
      <c r="B1479" t="n">
        <v>20</v>
      </c>
      <c r="C1479" t="n">
        <v>50</v>
      </c>
      <c r="D1479" t="inlineStr">
        <is>
          <t>zigsXpress GmbH</t>
        </is>
      </c>
      <c r="E1479" t="inlineStr">
        <is>
          <t>100008</t>
        </is>
      </c>
      <c r="F1479" t="inlineStr">
        <is>
          <t>Afrikastrasse 3</t>
        </is>
      </c>
      <c r="G1479" t="inlineStr">
        <is>
          <t>20457</t>
        </is>
      </c>
      <c r="H1479" t="inlineStr">
        <is>
          <t>Hamburg</t>
        </is>
      </c>
      <c r="I1479" t="inlineStr">
        <is>
          <t>DE</t>
        </is>
      </c>
      <c r="J1479" t="inlineStr">
        <is>
          <t>SGGRSS_M2</t>
        </is>
      </c>
      <c r="K1479" t="inlineStr">
        <is>
          <t>37 80 4960 972-0</t>
        </is>
      </c>
      <c r="L1479" t="inlineStr">
        <is>
          <t>2023-0036</t>
        </is>
      </c>
      <c r="M1479" s="6" t="n">
        <v>45288</v>
      </c>
      <c r="N1479" s="6" t="n">
        <v>46387</v>
      </c>
      <c r="O1479" t="n">
        <v>25.8</v>
      </c>
    </row>
    <row r="1480" hidden="1" s="287">
      <c r="A1480" t="inlineStr">
        <is>
          <t>V200034</t>
        </is>
      </c>
      <c r="B1480" t="n">
        <v>17</v>
      </c>
      <c r="C1480" t="n">
        <v>50</v>
      </c>
      <c r="D1480" t="inlineStr">
        <is>
          <t>Captrain Polska Sp.z.o.o.</t>
        </is>
      </c>
      <c r="E1480" t="inlineStr">
        <is>
          <t>100024</t>
        </is>
      </c>
      <c r="F1480" t="inlineStr">
        <is>
          <t>ul. Powstancow Slaskich 7a</t>
        </is>
      </c>
      <c r="G1480" t="inlineStr">
        <is>
          <t>53-332</t>
        </is>
      </c>
      <c r="H1480" t="inlineStr">
        <is>
          <t>Wroclaw</t>
        </is>
      </c>
      <c r="I1480" t="inlineStr">
        <is>
          <t>PL</t>
        </is>
      </c>
      <c r="J1480" t="inlineStr">
        <is>
          <t>SGNS_M13</t>
        </is>
      </c>
      <c r="K1480" t="inlineStr">
        <is>
          <t>37 80 4564 254-3</t>
        </is>
      </c>
      <c r="L1480" t="inlineStr">
        <is>
          <t>2024-0001</t>
        </is>
      </c>
      <c r="M1480" s="6" t="n">
        <v>45453</v>
      </c>
      <c r="N1480" s="6" t="n">
        <v>46752</v>
      </c>
      <c r="O1480" t="n">
        <v>17.95</v>
      </c>
    </row>
    <row r="1481" hidden="1" s="287">
      <c r="A1481" t="inlineStr">
        <is>
          <t>V300043</t>
        </is>
      </c>
      <c r="B1481" t="n">
        <v>22</v>
      </c>
      <c r="C1481" t="n">
        <v>50</v>
      </c>
      <c r="D1481" t="inlineStr">
        <is>
          <t>Sangritana SpA</t>
        </is>
      </c>
      <c r="E1481" t="inlineStr">
        <is>
          <t>100762</t>
        </is>
      </c>
      <c r="F1481" t="inlineStr">
        <is>
          <t>Piazza Camillo Dellarciprete 6</t>
        </is>
      </c>
      <c r="G1481" t="inlineStr">
        <is>
          <t>66034</t>
        </is>
      </c>
      <c r="H1481" t="inlineStr">
        <is>
          <t>Lanciano</t>
        </is>
      </c>
      <c r="I1481" t="inlineStr">
        <is>
          <t>IT</t>
        </is>
      </c>
      <c r="J1481" t="inlineStr">
        <is>
          <t>SGNS_M13</t>
        </is>
      </c>
      <c r="K1481" t="inlineStr">
        <is>
          <t>37 80 4564 429-1</t>
        </is>
      </c>
      <c r="L1481" t="inlineStr">
        <is>
          <t>2023-0039</t>
        </is>
      </c>
      <c r="M1481" s="6" t="n">
        <v>45347</v>
      </c>
      <c r="N1481" s="6" t="n">
        <v>46418</v>
      </c>
      <c r="O1481" t="n">
        <v>20.92</v>
      </c>
    </row>
    <row r="1482" hidden="1" s="287">
      <c r="A1482" t="inlineStr">
        <is>
          <t>V200035</t>
        </is>
      </c>
      <c r="B1482" t="n">
        <v>25</v>
      </c>
      <c r="C1482" t="n">
        <v>50</v>
      </c>
      <c r="D1482" t="inlineStr">
        <is>
          <t>Zaklad Inzynierli Kolejowej Sp.z.o.o</t>
        </is>
      </c>
      <c r="E1482" t="inlineStr">
        <is>
          <t>100767</t>
        </is>
      </c>
      <c r="F1482" t="inlineStr">
        <is>
          <t>ul. Retmanska 11a</t>
        </is>
      </c>
      <c r="G1482" t="inlineStr">
        <is>
          <t>27-600</t>
        </is>
      </c>
      <c r="H1482" t="inlineStr">
        <is>
          <t>Sandomierz</t>
        </is>
      </c>
      <c r="I1482" t="inlineStr">
        <is>
          <t>PL</t>
        </is>
      </c>
      <c r="J1482" t="inlineStr">
        <is>
          <t>SGMMNS_M17</t>
        </is>
      </c>
      <c r="K1482" t="inlineStr">
        <is>
          <t>33 80 4505 155-8</t>
        </is>
      </c>
      <c r="L1482" t="inlineStr">
        <is>
          <t>2023-0021</t>
        </is>
      </c>
      <c r="M1482" s="6" t="n">
        <v>45383</v>
      </c>
      <c r="N1482" s="6" t="n">
        <v>46478</v>
      </c>
      <c r="O1482" t="n">
        <v>19</v>
      </c>
    </row>
    <row r="1483" hidden="1" s="287">
      <c r="A1483" t="inlineStr">
        <is>
          <t>V100058</t>
        </is>
      </c>
      <c r="B1483" t="n">
        <v>45</v>
      </c>
      <c r="C1483" t="n">
        <v>20</v>
      </c>
      <c r="D1483" t="inlineStr">
        <is>
          <t>RheinCargo GmbH &amp; Co. KG</t>
        </is>
      </c>
      <c r="E1483" t="inlineStr">
        <is>
          <t>100011</t>
        </is>
      </c>
      <c r="F1483" t="inlineStr">
        <is>
          <t>Hammer Landstrasse 3</t>
        </is>
      </c>
      <c r="G1483" t="inlineStr">
        <is>
          <t>41460</t>
        </is>
      </c>
      <c r="H1483" t="inlineStr">
        <is>
          <t>Neuss</t>
        </is>
      </c>
      <c r="I1483" t="inlineStr">
        <is>
          <t>DE</t>
        </is>
      </c>
      <c r="J1483" t="inlineStr">
        <is>
          <t>SGGNS_80XL</t>
        </is>
      </c>
      <c r="K1483" t="inlineStr"/>
      <c r="L1483" t="inlineStr">
        <is>
          <t>2024-0020</t>
        </is>
      </c>
      <c r="M1483" s="6" t="n">
        <v>46539</v>
      </c>
      <c r="N1483" s="6" t="n">
        <v>46924</v>
      </c>
      <c r="O1483" t="n">
        <v>27.15</v>
      </c>
    </row>
    <row r="1484" hidden="1" s="287">
      <c r="A1484" t="inlineStr">
        <is>
          <t>V300052</t>
        </is>
      </c>
      <c r="B1484" t="n">
        <v>15</v>
      </c>
      <c r="C1484" t="n">
        <v>50</v>
      </c>
      <c r="D1484" t="inlineStr">
        <is>
          <t>EWG Rail Zrt.</t>
        </is>
      </c>
      <c r="E1484" t="inlineStr">
        <is>
          <t>100758</t>
        </is>
      </c>
      <c r="F1484" t="inlineStr">
        <is>
          <t>Váci út 76 3.em</t>
        </is>
      </c>
      <c r="G1484" t="inlineStr">
        <is>
          <t>1133</t>
        </is>
      </c>
      <c r="H1484" t="inlineStr">
        <is>
          <t>Budapest</t>
        </is>
      </c>
      <c r="I1484" t="inlineStr">
        <is>
          <t>HU</t>
        </is>
      </c>
      <c r="J1484" t="inlineStr">
        <is>
          <t>SGNSS_M10</t>
        </is>
      </c>
      <c r="K1484" t="inlineStr">
        <is>
          <t>37 80 4565 508-1</t>
        </is>
      </c>
      <c r="L1484" t="inlineStr">
        <is>
          <t>2023-0026</t>
        </is>
      </c>
      <c r="M1484" s="6" t="n">
        <v>45740</v>
      </c>
      <c r="N1484" s="6" t="n">
        <v>46387</v>
      </c>
      <c r="O1484" t="n">
        <v>16.63</v>
      </c>
    </row>
    <row r="1485" hidden="1" s="287">
      <c r="A1485" t="inlineStr">
        <is>
          <t>V100049</t>
        </is>
      </c>
      <c r="B1485" t="n">
        <v>121</v>
      </c>
      <c r="C1485" t="n">
        <v>50</v>
      </c>
      <c r="D1485" t="inlineStr">
        <is>
          <t>Grain Logistic Sp.z.o.o.</t>
        </is>
      </c>
      <c r="E1485" t="inlineStr">
        <is>
          <t>100765</t>
        </is>
      </c>
      <c r="F1485" t="inlineStr">
        <is>
          <t>ul. Nowogrodzka 31/413</t>
        </is>
      </c>
      <c r="G1485" t="inlineStr">
        <is>
          <t>00-511</t>
        </is>
      </c>
      <c r="H1485" t="inlineStr">
        <is>
          <t>Warszawa</t>
        </is>
      </c>
      <c r="I1485" t="inlineStr">
        <is>
          <t>PL</t>
        </is>
      </c>
      <c r="J1485" t="inlineStr">
        <is>
          <t>SGNSS_M42</t>
        </is>
      </c>
      <c r="K1485" t="inlineStr">
        <is>
          <t>33 80 4552 756-5</t>
        </is>
      </c>
      <c r="L1485" t="inlineStr">
        <is>
          <t>2023-0035</t>
        </is>
      </c>
      <c r="M1485" s="6" t="n">
        <v>45665</v>
      </c>
      <c r="N1485" s="6" t="n">
        <v>46081</v>
      </c>
      <c r="O1485" t="n">
        <v>19.5</v>
      </c>
    </row>
    <row r="1486" hidden="1" s="287">
      <c r="A1486" t="inlineStr">
        <is>
          <t>V200048</t>
        </is>
      </c>
      <c r="B1486" t="n">
        <v>17</v>
      </c>
      <c r="C1486" t="n">
        <v>50</v>
      </c>
      <c r="D1486" t="inlineStr">
        <is>
          <t>Captrain Polska Sp.z.o.o.</t>
        </is>
      </c>
      <c r="E1486" t="inlineStr">
        <is>
          <t>100024</t>
        </is>
      </c>
      <c r="F1486" t="inlineStr">
        <is>
          <t>ul. Powstancow Slaskich 7a</t>
        </is>
      </c>
      <c r="G1486" t="inlineStr">
        <is>
          <t>53-332</t>
        </is>
      </c>
      <c r="H1486" t="inlineStr">
        <is>
          <t>Wroclaw</t>
        </is>
      </c>
      <c r="I1486" t="inlineStr">
        <is>
          <t>PL</t>
        </is>
      </c>
      <c r="J1486" t="inlineStr">
        <is>
          <t>SGNS_M13</t>
        </is>
      </c>
      <c r="K1486" t="inlineStr">
        <is>
          <t>37 80 4564 821-9</t>
        </is>
      </c>
      <c r="L1486" t="inlineStr">
        <is>
          <t>2024-0035</t>
        </is>
      </c>
      <c r="M1486" s="6" t="n">
        <v>45703</v>
      </c>
      <c r="N1486" s="6" t="n">
        <v>46387</v>
      </c>
      <c r="O1486" t="n">
        <v>17.95</v>
      </c>
    </row>
    <row r="1487" hidden="1" s="287">
      <c r="A1487" t="inlineStr">
        <is>
          <t>V300065</t>
        </is>
      </c>
      <c r="B1487" t="n">
        <v>20</v>
      </c>
      <c r="C1487" t="n">
        <v>50</v>
      </c>
      <c r="D1487" t="inlineStr">
        <is>
          <t>Martin Tolksdorf Logistics GmbH</t>
        </is>
      </c>
      <c r="E1487" t="inlineStr">
        <is>
          <t>100787</t>
        </is>
      </c>
      <c r="F1487" t="inlineStr">
        <is>
          <t>Bahnhofstrasse 47</t>
        </is>
      </c>
      <c r="G1487" t="inlineStr">
        <is>
          <t>65611</t>
        </is>
      </c>
      <c r="H1487" t="inlineStr">
        <is>
          <t>Brechen</t>
        </is>
      </c>
      <c r="I1487" t="inlineStr">
        <is>
          <t>DE</t>
        </is>
      </c>
      <c r="J1487" t="inlineStr">
        <is>
          <t>SGGRSS_M2</t>
        </is>
      </c>
      <c r="K1487" t="inlineStr">
        <is>
          <t>37 80 4980 821-5</t>
        </is>
      </c>
      <c r="L1487" t="inlineStr">
        <is>
          <t>2025-0003</t>
        </is>
      </c>
      <c r="M1487" s="6" t="n">
        <v>45709</v>
      </c>
      <c r="N1487" s="6" t="n">
        <v>46315</v>
      </c>
      <c r="O1487" t="n">
        <v>31.5</v>
      </c>
    </row>
    <row r="1488" hidden="1" s="287">
      <c r="A1488" t="inlineStr">
        <is>
          <t>V300067</t>
        </is>
      </c>
      <c r="B1488" t="n">
        <v>21</v>
      </c>
      <c r="C1488" t="n">
        <v>50</v>
      </c>
      <c r="D1488" t="inlineStr">
        <is>
          <t>Mindener Kreisbahnen GmbH</t>
        </is>
      </c>
      <c r="E1488" t="inlineStr">
        <is>
          <t>100038</t>
        </is>
      </c>
      <c r="F1488" t="inlineStr">
        <is>
          <t>Karlstrasse 48</t>
        </is>
      </c>
      <c r="G1488" t="inlineStr">
        <is>
          <t>32423</t>
        </is>
      </c>
      <c r="H1488" t="inlineStr">
        <is>
          <t>Minden</t>
        </is>
      </c>
      <c r="I1488" t="inlineStr">
        <is>
          <t>DE</t>
        </is>
      </c>
      <c r="J1488" t="inlineStr">
        <is>
          <t>SGGRSS_M2</t>
        </is>
      </c>
      <c r="K1488" t="inlineStr">
        <is>
          <t>37 80 4960 977-9</t>
        </is>
      </c>
      <c r="L1488" t="inlineStr">
        <is>
          <t>2025-0002</t>
        </is>
      </c>
      <c r="M1488" s="6" t="n">
        <v>45736</v>
      </c>
      <c r="N1488" s="6" t="n">
        <v>46095</v>
      </c>
      <c r="O1488" t="n">
        <v>27.79</v>
      </c>
    </row>
    <row r="1489" hidden="1" s="287">
      <c r="A1489" t="inlineStr">
        <is>
          <t>V400010</t>
        </is>
      </c>
      <c r="B1489" t="n">
        <v>22</v>
      </c>
      <c r="C1489" t="n">
        <v>50</v>
      </c>
      <c r="D1489" t="inlineStr">
        <is>
          <t>DB Cargo AG</t>
        </is>
      </c>
      <c r="E1489" t="inlineStr">
        <is>
          <t>100000</t>
        </is>
      </c>
      <c r="F1489" t="inlineStr">
        <is>
          <t>Rheinstrasse 2</t>
        </is>
      </c>
      <c r="G1489" t="inlineStr">
        <is>
          <t>55116</t>
        </is>
      </c>
      <c r="H1489" t="inlineStr">
        <is>
          <t>Mainz</t>
        </is>
      </c>
      <c r="I1489" t="inlineStr">
        <is>
          <t>DE</t>
        </is>
      </c>
      <c r="J1489" t="inlineStr">
        <is>
          <t>SGGRSS_M2</t>
        </is>
      </c>
      <c r="K1489" t="inlineStr">
        <is>
          <t>37 80 4980 696-1</t>
        </is>
      </c>
      <c r="L1489" t="inlineStr">
        <is>
          <t>2021-2420</t>
        </is>
      </c>
      <c r="M1489" s="6" t="n">
        <v>45891</v>
      </c>
      <c r="N1489" s="6" t="n">
        <v>47330</v>
      </c>
      <c r="O1489" t="n">
        <v>26.23</v>
      </c>
    </row>
    <row r="1490" hidden="1" s="287">
      <c r="A1490" t="inlineStr">
        <is>
          <t>V100061</t>
        </is>
      </c>
      <c r="B1490" t="n">
        <v>45</v>
      </c>
      <c r="C1490" t="n">
        <v>20</v>
      </c>
      <c r="D1490" t="inlineStr">
        <is>
          <t>Rail Cargo Austria AG</t>
        </is>
      </c>
      <c r="E1490" t="inlineStr">
        <is>
          <t>100020</t>
        </is>
      </c>
      <c r="F1490" t="inlineStr">
        <is>
          <t>Am Hauptbahnhof 2</t>
        </is>
      </c>
      <c r="G1490" t="inlineStr">
        <is>
          <t>1100</t>
        </is>
      </c>
      <c r="H1490" t="inlineStr">
        <is>
          <t>Wien</t>
        </is>
      </c>
      <c r="I1490" t="inlineStr">
        <is>
          <t>AT</t>
        </is>
      </c>
      <c r="J1490" t="inlineStr">
        <is>
          <t>EANOS_95</t>
        </is>
      </c>
      <c r="K1490" t="inlineStr"/>
      <c r="L1490" t="inlineStr">
        <is>
          <t>2025-0008</t>
        </is>
      </c>
      <c r="M1490" s="6" t="n">
        <v>46136</v>
      </c>
      <c r="N1490" s="6" t="n">
        <v>50518</v>
      </c>
      <c r="O1490" t="n">
        <v>26</v>
      </c>
    </row>
    <row r="1491" hidden="1" s="287">
      <c r="A1491" t="inlineStr">
        <is>
          <t>V100062</t>
        </is>
      </c>
      <c r="B1491" t="n">
        <v>45</v>
      </c>
      <c r="C1491" t="n">
        <v>20</v>
      </c>
      <c r="D1491" t="inlineStr">
        <is>
          <t>Rail Cargo Austria AG</t>
        </is>
      </c>
      <c r="E1491" t="inlineStr">
        <is>
          <t>100020</t>
        </is>
      </c>
      <c r="F1491" t="inlineStr">
        <is>
          <t>Am Hauptbahnhof 2</t>
        </is>
      </c>
      <c r="G1491" t="inlineStr">
        <is>
          <t>1100</t>
        </is>
      </c>
      <c r="H1491" t="inlineStr">
        <is>
          <t>Wien</t>
        </is>
      </c>
      <c r="I1491" t="inlineStr">
        <is>
          <t>AT</t>
        </is>
      </c>
      <c r="J1491" t="inlineStr">
        <is>
          <t>SGGMRRSS_2X60</t>
        </is>
      </c>
      <c r="K1491" t="inlineStr"/>
      <c r="L1491" t="inlineStr">
        <is>
          <t>2025-0010</t>
        </is>
      </c>
      <c r="M1491" s="6" t="n">
        <v>46090</v>
      </c>
      <c r="N1491" s="6" t="n">
        <v>47038</v>
      </c>
      <c r="O1491" t="n">
        <v>37.85</v>
      </c>
    </row>
    <row r="1492" hidden="1" s="287">
      <c r="A1492" t="inlineStr">
        <is>
          <t>V500001</t>
        </is>
      </c>
      <c r="B1492" t="n">
        <v>4</v>
      </c>
      <c r="C1492" t="n">
        <v>50</v>
      </c>
      <c r="D1492" t="inlineStr">
        <is>
          <t>LAUDE Smart Intermodal S.A.</t>
        </is>
      </c>
      <c r="E1492" t="inlineStr">
        <is>
          <t>100026</t>
        </is>
      </c>
      <c r="F1492" t="inlineStr">
        <is>
          <t>ul. Wroclawska 131</t>
        </is>
      </c>
      <c r="G1492" t="inlineStr">
        <is>
          <t>87-100</t>
        </is>
      </c>
      <c r="H1492" t="inlineStr">
        <is>
          <t>Torun</t>
        </is>
      </c>
      <c r="I1492" t="inlineStr">
        <is>
          <t>PL</t>
        </is>
      </c>
      <c r="J1492" t="inlineStr">
        <is>
          <t>SGMMNSS_M48</t>
        </is>
      </c>
      <c r="K1492" t="inlineStr">
        <is>
          <t>37 84 4594 830-0</t>
        </is>
      </c>
      <c r="L1492" t="inlineStr">
        <is>
          <t>2025-0012</t>
        </is>
      </c>
      <c r="M1492" s="6" t="n">
        <v>45806</v>
      </c>
      <c r="N1492" s="6" t="n">
        <v>47631</v>
      </c>
      <c r="O1492" t="n">
        <v>31.56</v>
      </c>
    </row>
    <row r="1493" hidden="1" s="287">
      <c r="A1493" t="inlineStr">
        <is>
          <t>V200019</t>
        </is>
      </c>
      <c r="B1493" t="n">
        <v>48</v>
      </c>
      <c r="C1493" t="n">
        <v>50</v>
      </c>
      <c r="D1493" t="inlineStr">
        <is>
          <t>SBB Cargo AG</t>
        </is>
      </c>
      <c r="E1493" t="inlineStr">
        <is>
          <t>100022</t>
        </is>
      </c>
      <c r="F1493" t="inlineStr">
        <is>
          <t>Bahnhofstrasse 12</t>
        </is>
      </c>
      <c r="G1493" t="inlineStr">
        <is>
          <t>4600</t>
        </is>
      </c>
      <c r="H1493" t="inlineStr">
        <is>
          <t>Olten</t>
        </is>
      </c>
      <c r="I1493" t="inlineStr">
        <is>
          <t>CH</t>
        </is>
      </c>
      <c r="J1493" t="inlineStr">
        <is>
          <t>SGNS_M9</t>
        </is>
      </c>
      <c r="K1493" t="inlineStr">
        <is>
          <t>37 80 4564 457-2</t>
        </is>
      </c>
      <c r="L1493" t="inlineStr">
        <is>
          <t>2021-0032</t>
        </is>
      </c>
      <c r="M1493" s="6" t="n">
        <v>44750</v>
      </c>
      <c r="N1493" s="6" t="n">
        <v>46934</v>
      </c>
      <c r="O1493" t="n">
        <v>18.1</v>
      </c>
    </row>
    <row r="1494" hidden="1" s="287">
      <c r="A1494" t="inlineStr">
        <is>
          <t>V720004</t>
        </is>
      </c>
      <c r="B1494" t="n">
        <v>20</v>
      </c>
      <c r="C1494" t="n">
        <v>50</v>
      </c>
      <c r="D1494" t="inlineStr">
        <is>
          <t>Necoss GmbH</t>
        </is>
      </c>
      <c r="E1494" t="inlineStr">
        <is>
          <t>100014</t>
        </is>
      </c>
      <c r="F1494" t="inlineStr">
        <is>
          <t>Bahnhofplatz 42</t>
        </is>
      </c>
      <c r="G1494" t="inlineStr">
        <is>
          <t>28195</t>
        </is>
      </c>
      <c r="H1494" t="inlineStr">
        <is>
          <t>Bremen</t>
        </is>
      </c>
      <c r="I1494" t="inlineStr">
        <is>
          <t>DE</t>
        </is>
      </c>
      <c r="J1494" t="inlineStr">
        <is>
          <t>SGGRS_M19</t>
        </is>
      </c>
      <c r="K1494" t="inlineStr">
        <is>
          <t>35 80 4950 167-1</t>
        </is>
      </c>
      <c r="L1494" t="inlineStr">
        <is>
          <t>2025-0025</t>
        </is>
      </c>
      <c r="M1494" s="6" t="n">
        <v>46023</v>
      </c>
      <c r="N1494" s="6" t="n">
        <v>46387</v>
      </c>
      <c r="O1494" t="n">
        <v>26.75</v>
      </c>
    </row>
    <row r="1495" hidden="1" s="287">
      <c r="A1495" t="inlineStr">
        <is>
          <t>V200055</t>
        </is>
      </c>
      <c r="B1495" t="n">
        <v>22</v>
      </c>
      <c r="C1495" t="n">
        <v>50</v>
      </c>
      <c r="D1495" t="inlineStr">
        <is>
          <t>zigsXpress GmbH</t>
        </is>
      </c>
      <c r="E1495" t="inlineStr">
        <is>
          <t>100008</t>
        </is>
      </c>
      <c r="F1495" t="inlineStr">
        <is>
          <t>Afrikastrasse 3</t>
        </is>
      </c>
      <c r="G1495" t="inlineStr">
        <is>
          <t>20457</t>
        </is>
      </c>
      <c r="H1495" t="inlineStr">
        <is>
          <t>Hamburg</t>
        </is>
      </c>
      <c r="I1495" t="inlineStr">
        <is>
          <t>DE</t>
        </is>
      </c>
      <c r="J1495" t="inlineStr">
        <is>
          <t>SGGRSS_M2</t>
        </is>
      </c>
      <c r="K1495" t="inlineStr">
        <is>
          <t>37 80 4980 763-9</t>
        </is>
      </c>
      <c r="L1495" t="inlineStr">
        <is>
          <t>2025-0028</t>
        </is>
      </c>
      <c r="M1495" s="6" t="n">
        <v>45974</v>
      </c>
      <c r="N1495" s="6" t="n">
        <v>46752</v>
      </c>
      <c r="O1495" t="n">
        <v>23.35</v>
      </c>
    </row>
    <row r="1496" hidden="1" s="287">
      <c r="A1496" t="inlineStr">
        <is>
          <t>V720005</t>
        </is>
      </c>
      <c r="B1496" t="n">
        <v>45</v>
      </c>
      <c r="C1496" t="n">
        <v>20</v>
      </c>
      <c r="D1496" t="inlineStr">
        <is>
          <t>LAUDE Smart Intermodal S.A.</t>
        </is>
      </c>
      <c r="E1496" t="inlineStr">
        <is>
          <t>100026</t>
        </is>
      </c>
      <c r="F1496" t="inlineStr">
        <is>
          <t>ul. Wroclawska 131</t>
        </is>
      </c>
      <c r="G1496" t="inlineStr">
        <is>
          <t>87-100</t>
        </is>
      </c>
      <c r="H1496" t="inlineStr">
        <is>
          <t>Torun</t>
        </is>
      </c>
      <c r="I1496" t="inlineStr">
        <is>
          <t>PL</t>
        </is>
      </c>
      <c r="J1496" t="inlineStr">
        <is>
          <t>SDGGMRS_DTW</t>
        </is>
      </c>
      <c r="K1496" t="inlineStr"/>
      <c r="L1496" t="inlineStr">
        <is>
          <t>2025-0031</t>
        </is>
      </c>
      <c r="M1496" s="6" t="n">
        <v>45992</v>
      </c>
      <c r="N1496" s="6" t="n">
        <v>46387</v>
      </c>
      <c r="O1496" t="n">
        <v>49.25</v>
      </c>
    </row>
    <row r="1497" hidden="1" s="287">
      <c r="A1497" t="inlineStr">
        <is>
          <t>V730008</t>
        </is>
      </c>
      <c r="B1497" t="n">
        <v>45</v>
      </c>
      <c r="C1497" t="n">
        <v>20</v>
      </c>
      <c r="D1497" t="inlineStr">
        <is>
          <t>Martin Tolksdorf Logistics GmbH</t>
        </is>
      </c>
      <c r="E1497" t="inlineStr">
        <is>
          <t>100787</t>
        </is>
      </c>
      <c r="F1497" t="inlineStr">
        <is>
          <t>Bahnhofstrasse 47</t>
        </is>
      </c>
      <c r="G1497" t="inlineStr">
        <is>
          <t>65611</t>
        </is>
      </c>
      <c r="H1497" t="inlineStr">
        <is>
          <t>Brechen</t>
        </is>
      </c>
      <c r="I1497" t="inlineStr">
        <is>
          <t>DE</t>
        </is>
      </c>
      <c r="J1497" t="inlineStr">
        <is>
          <t>SDGGMRS_DTW</t>
        </is>
      </c>
      <c r="K1497" t="inlineStr"/>
      <c r="L1497" t="inlineStr">
        <is>
          <t>2025-0034</t>
        </is>
      </c>
      <c r="M1497" s="6" t="n">
        <v>45992</v>
      </c>
      <c r="N1497" s="6" t="n">
        <v>46387</v>
      </c>
      <c r="O1497" t="n">
        <v>62.85</v>
      </c>
    </row>
    <row r="1498" hidden="1" s="287">
      <c r="A1498" t="inlineStr">
        <is>
          <t>V200056</t>
        </is>
      </c>
      <c r="B1498" t="n">
        <v>14</v>
      </c>
      <c r="C1498" t="n">
        <v>50</v>
      </c>
      <c r="D1498" t="inlineStr">
        <is>
          <t>WRS Widmer Rail Services AG</t>
        </is>
      </c>
      <c r="E1498" t="inlineStr">
        <is>
          <t>100796</t>
        </is>
      </c>
      <c r="F1498" t="inlineStr">
        <is>
          <t>Emmetterstrasse 3</t>
        </is>
      </c>
      <c r="G1498" t="inlineStr">
        <is>
          <t>6375</t>
        </is>
      </c>
      <c r="H1498" t="inlineStr">
        <is>
          <t>Beckenried</t>
        </is>
      </c>
      <c r="I1498" t="inlineStr">
        <is>
          <t>CH</t>
        </is>
      </c>
      <c r="J1498" t="inlineStr">
        <is>
          <t>SDGGMRS_M7</t>
        </is>
      </c>
      <c r="K1498" t="inlineStr">
        <is>
          <t>37 80 4993 266-8</t>
        </is>
      </c>
      <c r="L1498" t="inlineStr">
        <is>
          <t>2025-0036</t>
        </is>
      </c>
      <c r="M1498" s="6" t="n">
        <v>46013</v>
      </c>
      <c r="N1498" s="6" t="n">
        <v>47118</v>
      </c>
      <c r="O1498" t="n">
        <v>49.8</v>
      </c>
    </row>
    <row r="1499" hidden="1" s="287">
      <c r="A1499" t="inlineStr">
        <is>
          <t>V200058</t>
        </is>
      </c>
      <c r="B1499" t="n">
        <v>19</v>
      </c>
      <c r="C1499" t="n">
        <v>50</v>
      </c>
      <c r="D1499" t="inlineStr">
        <is>
          <t>LION Logistics GmbH</t>
        </is>
      </c>
      <c r="E1499" t="inlineStr">
        <is>
          <t>100029</t>
        </is>
      </c>
      <c r="F1499" t="inlineStr">
        <is>
          <t>Holunderweg 1</t>
        </is>
      </c>
      <c r="G1499" t="inlineStr">
        <is>
          <t>03149</t>
        </is>
      </c>
      <c r="H1499" t="inlineStr">
        <is>
          <t>Forst</t>
        </is>
      </c>
      <c r="I1499" t="inlineStr">
        <is>
          <t>DE</t>
        </is>
      </c>
      <c r="J1499" t="inlineStr">
        <is>
          <t>SGGNS_M11</t>
        </is>
      </c>
      <c r="K1499" t="inlineStr">
        <is>
          <t>37 80 4561 360-1</t>
        </is>
      </c>
      <c r="L1499" t="inlineStr">
        <is>
          <t>2022-0004</t>
        </is>
      </c>
      <c r="M1499" s="6" t="n">
        <v>44743</v>
      </c>
      <c r="N1499" s="6" t="n">
        <v>46295</v>
      </c>
      <c r="O1499" t="n">
        <v>24.55</v>
      </c>
    </row>
    <row r="1500" hidden="1" s="287">
      <c r="A1500" t="inlineStr">
        <is>
          <t>V300089</t>
        </is>
      </c>
      <c r="B1500" t="n">
        <v>45</v>
      </c>
      <c r="C1500" t="n">
        <v>20</v>
      </c>
      <c r="D1500" t="inlineStr">
        <is>
          <t>Kombiverkehr GmbH und Co. KG</t>
        </is>
      </c>
      <c r="E1500" t="inlineStr">
        <is>
          <t>100332</t>
        </is>
      </c>
      <c r="F1500" t="inlineStr">
        <is>
          <t>Zum Laurenburger Hof 76</t>
        </is>
      </c>
      <c r="G1500" t="inlineStr">
        <is>
          <t>60594</t>
        </is>
      </c>
      <c r="H1500" t="inlineStr">
        <is>
          <t>Frankfurt am Main</t>
        </is>
      </c>
      <c r="I1500" t="inlineStr">
        <is>
          <t>DE</t>
        </is>
      </c>
      <c r="J1500" t="inlineStr">
        <is>
          <t>SGNS_60</t>
        </is>
      </c>
      <c r="K1500" t="inlineStr"/>
      <c r="L1500" t="inlineStr">
        <is>
          <t>2025-0038</t>
        </is>
      </c>
      <c r="M1500" s="6" t="n">
        <v>46143</v>
      </c>
      <c r="N1500" s="6" t="n">
        <v>46873</v>
      </c>
      <c r="O1500" t="n">
        <v>23.64</v>
      </c>
    </row>
    <row r="1501" hidden="1" s="287">
      <c r="A1501" t="inlineStr">
        <is>
          <t>V300090</t>
        </is>
      </c>
      <c r="B1501" t="n">
        <v>10</v>
      </c>
      <c r="C1501" t="n">
        <v>50</v>
      </c>
      <c r="D1501" t="inlineStr">
        <is>
          <t>STORK Cargo GmbH</t>
        </is>
      </c>
      <c r="E1501" t="inlineStr">
        <is>
          <t>100792</t>
        </is>
      </c>
      <c r="F1501" t="inlineStr">
        <is>
          <t>Parchauer Strasse 3</t>
        </is>
      </c>
      <c r="G1501" t="inlineStr">
        <is>
          <t>39126</t>
        </is>
      </c>
      <c r="H1501" t="inlineStr">
        <is>
          <t>Magdeburg</t>
        </is>
      </c>
      <c r="I1501" t="inlineStr">
        <is>
          <t>DE</t>
        </is>
      </c>
      <c r="J1501" t="inlineStr">
        <is>
          <t>SGMMNS_M17</t>
        </is>
      </c>
      <c r="K1501" t="inlineStr">
        <is>
          <t>33 80 4505 502-1</t>
        </is>
      </c>
      <c r="L1501" t="inlineStr">
        <is>
          <t>2025-0020</t>
        </is>
      </c>
      <c r="M1501" s="6" t="n">
        <v>46023</v>
      </c>
      <c r="N1501" s="6" t="n">
        <v>48213</v>
      </c>
      <c r="O1501" t="n">
        <v>21.9</v>
      </c>
    </row>
    <row r="1502" hidden="1" s="287">
      <c r="A1502" t="inlineStr">
        <is>
          <t>V720006</t>
        </is>
      </c>
      <c r="B1502" t="n">
        <v>20</v>
      </c>
      <c r="C1502" t="n">
        <v>50</v>
      </c>
      <c r="D1502" t="inlineStr">
        <is>
          <t>RAILDOX GmbH &amp; Co. KG</t>
        </is>
      </c>
      <c r="E1502" t="inlineStr">
        <is>
          <t>100521</t>
        </is>
      </c>
      <c r="F1502" t="inlineStr">
        <is>
          <t>Zum Güterbahnhof  7</t>
        </is>
      </c>
      <c r="G1502" t="inlineStr">
        <is>
          <t>99085</t>
        </is>
      </c>
      <c r="H1502" t="inlineStr">
        <is>
          <t>Erfurt</t>
        </is>
      </c>
      <c r="I1502" t="inlineStr">
        <is>
          <t>DE</t>
        </is>
      </c>
      <c r="J1502" t="inlineStr">
        <is>
          <t>SGGRSS_M2</t>
        </is>
      </c>
      <c r="K1502" t="inlineStr">
        <is>
          <t>37 80 4980 416-4</t>
        </is>
      </c>
      <c r="L1502" t="inlineStr">
        <is>
          <t>2025-0011</t>
        </is>
      </c>
      <c r="M1502" s="6" t="n">
        <v>46023</v>
      </c>
      <c r="N1502" s="6" t="n">
        <v>46418</v>
      </c>
      <c r="O1502" t="n">
        <v>30</v>
      </c>
    </row>
    <row r="1503" hidden="1" s="287">
      <c r="A1503" t="inlineStr">
        <is>
          <t>V100066</t>
        </is>
      </c>
      <c r="B1503" t="n">
        <v>108</v>
      </c>
      <c r="C1503" t="n">
        <v>50</v>
      </c>
      <c r="D1503" t="inlineStr">
        <is>
          <t>Grenland Rail AS</t>
        </is>
      </c>
      <c r="E1503" t="inlineStr">
        <is>
          <t>100268</t>
        </is>
      </c>
      <c r="F1503" t="inlineStr">
        <is>
          <t>Nybergflata 2</t>
        </is>
      </c>
      <c r="G1503" t="inlineStr">
        <is>
          <t>3737</t>
        </is>
      </c>
      <c r="H1503" t="inlineStr">
        <is>
          <t>Skien</t>
        </is>
      </c>
      <c r="I1503" t="inlineStr">
        <is>
          <t>NO</t>
        </is>
      </c>
      <c r="J1503" t="inlineStr">
        <is>
          <t>SGNSS_M14</t>
        </is>
      </c>
      <c r="K1503" t="inlineStr">
        <is>
          <t>37 80 4565 670-9</t>
        </is>
      </c>
      <c r="L1503" t="inlineStr">
        <is>
          <t>2024-0009</t>
        </is>
      </c>
      <c r="M1503" s="6" t="n">
        <v>45625</v>
      </c>
      <c r="N1503" s="6" t="n">
        <v>47084</v>
      </c>
      <c r="O1503" t="n">
        <v>17.45</v>
      </c>
    </row>
    <row r="1504" hidden="1" s="287">
      <c r="A1504" t="inlineStr">
        <is>
          <t>V100068</t>
        </is>
      </c>
      <c r="B1504" t="n">
        <v>10</v>
      </c>
      <c r="C1504" t="n">
        <v>50</v>
      </c>
      <c r="D1504" t="inlineStr">
        <is>
          <t>LAUDE Smart Intermodal S.A.</t>
        </is>
      </c>
      <c r="E1504" t="inlineStr">
        <is>
          <t>100026</t>
        </is>
      </c>
      <c r="F1504" t="inlineStr">
        <is>
          <t>ul. Wroclawska 131</t>
        </is>
      </c>
      <c r="G1504" t="inlineStr">
        <is>
          <t>87-100</t>
        </is>
      </c>
      <c r="H1504" t="inlineStr">
        <is>
          <t>Torun</t>
        </is>
      </c>
      <c r="I1504" t="inlineStr">
        <is>
          <t>PL</t>
        </is>
      </c>
      <c r="J1504" t="inlineStr">
        <is>
          <t>SGMMNS_M17</t>
        </is>
      </c>
      <c r="K1504" t="inlineStr">
        <is>
          <t>33 80 4505 461-0</t>
        </is>
      </c>
      <c r="L1504" t="inlineStr">
        <is>
          <t>2026-0002</t>
        </is>
      </c>
      <c r="M1504" s="6" t="n">
        <v>46064</v>
      </c>
      <c r="N1504" s="6" t="n">
        <v>46428</v>
      </c>
      <c r="O1504" t="n">
        <v>16.85</v>
      </c>
    </row>
    <row r="1505" hidden="1" s="287">
      <c r="A1505" t="inlineStr">
        <is>
          <t>V100016</t>
        </is>
      </c>
      <c r="B1505" t="n">
        <v>8</v>
      </c>
      <c r="C1505" t="n">
        <v>50</v>
      </c>
      <c r="D1505" t="inlineStr">
        <is>
          <t>RheinCargo GmbH &amp; Co. KG</t>
        </is>
      </c>
      <c r="E1505" t="inlineStr">
        <is>
          <t>100011</t>
        </is>
      </c>
      <c r="F1505" t="inlineStr">
        <is>
          <t>Hammer Landstrasse 3</t>
        </is>
      </c>
      <c r="G1505" t="inlineStr">
        <is>
          <t>41460</t>
        </is>
      </c>
      <c r="H1505" t="inlineStr">
        <is>
          <t>Neuss</t>
        </is>
      </c>
      <c r="I1505" t="inlineStr">
        <is>
          <t>DE</t>
        </is>
      </c>
      <c r="J1505" t="inlineStr">
        <is>
          <t>SGGNSS_M12</t>
        </is>
      </c>
      <c r="K1505" t="inlineStr">
        <is>
          <t>37 80 4694 455-9</t>
        </is>
      </c>
      <c r="L1505" t="inlineStr">
        <is>
          <t>2021-0008</t>
        </is>
      </c>
      <c r="M1505" s="6" t="n">
        <v>44562</v>
      </c>
      <c r="N1505" s="6" t="n">
        <v>46387</v>
      </c>
      <c r="O1505" t="n">
        <v>23.75</v>
      </c>
    </row>
    <row r="1506" hidden="1" s="287">
      <c r="A1506" t="inlineStr">
        <is>
          <t>V300002</t>
        </is>
      </c>
      <c r="B1506" t="n">
        <v>70</v>
      </c>
      <c r="C1506" t="n">
        <v>50</v>
      </c>
      <c r="D1506" t="inlineStr">
        <is>
          <t>Contargo Rail Services GmbH</t>
        </is>
      </c>
      <c r="E1506" t="inlineStr">
        <is>
          <t>100001</t>
        </is>
      </c>
      <c r="F1506" t="inlineStr">
        <is>
          <t>Rheinkaistrasse 2</t>
        </is>
      </c>
      <c r="G1506" t="inlineStr">
        <is>
          <t>68159</t>
        </is>
      </c>
      <c r="H1506" t="inlineStr">
        <is>
          <t>Mannheim</t>
        </is>
      </c>
      <c r="I1506" t="inlineStr">
        <is>
          <t>DE</t>
        </is>
      </c>
      <c r="J1506" t="inlineStr">
        <is>
          <t>SGNSS_M14</t>
        </is>
      </c>
      <c r="K1506" t="inlineStr">
        <is>
          <t>37 80 4565 408-4</t>
        </is>
      </c>
      <c r="L1506" t="inlineStr">
        <is>
          <t>2020-0004</t>
        </is>
      </c>
      <c r="M1506" s="6" t="n">
        <v>44512</v>
      </c>
      <c r="N1506" s="6" t="n">
        <v>46387</v>
      </c>
      <c r="O1506" t="n">
        <v>28.2</v>
      </c>
    </row>
    <row r="1507" hidden="1" s="287">
      <c r="A1507" t="inlineStr">
        <is>
          <t>V100019</t>
        </is>
      </c>
      <c r="B1507" t="n">
        <v>19</v>
      </c>
      <c r="C1507" t="n">
        <v>50</v>
      </c>
      <c r="D1507" t="inlineStr">
        <is>
          <t>Rail Cargo Austria AG</t>
        </is>
      </c>
      <c r="E1507" t="inlineStr">
        <is>
          <t>100020</t>
        </is>
      </c>
      <c r="F1507" t="inlineStr">
        <is>
          <t>Am Hauptbahnhof 2</t>
        </is>
      </c>
      <c r="G1507" t="inlineStr">
        <is>
          <t>1100</t>
        </is>
      </c>
      <c r="H1507" t="inlineStr">
        <is>
          <t>Wien</t>
        </is>
      </c>
      <c r="I1507" t="inlineStr">
        <is>
          <t>AT</t>
        </is>
      </c>
      <c r="J1507" t="inlineStr">
        <is>
          <t>SDGGMRS_M7</t>
        </is>
      </c>
      <c r="K1507" t="inlineStr">
        <is>
          <t>37 80 4993 336-9</t>
        </is>
      </c>
      <c r="L1507" t="inlineStr">
        <is>
          <t>2021-0036</t>
        </is>
      </c>
      <c r="M1507" s="6" t="n">
        <v>45531</v>
      </c>
      <c r="N1507" s="6" t="n">
        <v>46326</v>
      </c>
      <c r="O1507" t="n">
        <v>37</v>
      </c>
    </row>
    <row r="1508" hidden="1" s="287">
      <c r="A1508" t="inlineStr">
        <is>
          <t>V400001</t>
        </is>
      </c>
      <c r="B1508" t="n">
        <v>4</v>
      </c>
      <c r="C1508" t="n">
        <v>50</v>
      </c>
      <c r="D1508" t="inlineStr">
        <is>
          <t>DB Cargo AG</t>
        </is>
      </c>
      <c r="E1508" t="inlineStr">
        <is>
          <t>100000</t>
        </is>
      </c>
      <c r="F1508" t="inlineStr">
        <is>
          <t>Rheinstrasse 2</t>
        </is>
      </c>
      <c r="G1508" t="inlineStr">
        <is>
          <t>55116</t>
        </is>
      </c>
      <c r="H1508" t="inlineStr">
        <is>
          <t>Mainz</t>
        </is>
      </c>
      <c r="I1508" t="inlineStr">
        <is>
          <t>DE</t>
        </is>
      </c>
      <c r="J1508" t="inlineStr">
        <is>
          <t>SGGRSS_M2</t>
        </is>
      </c>
      <c r="K1508" t="inlineStr">
        <is>
          <t>37 80 4980 615-1</t>
        </is>
      </c>
      <c r="L1508" t="inlineStr">
        <is>
          <t>2021-2420</t>
        </is>
      </c>
      <c r="M1508" s="6" t="n">
        <v>44562</v>
      </c>
      <c r="N1508" s="6" t="n">
        <v>46811</v>
      </c>
      <c r="O1508" t="n">
        <v>25.4</v>
      </c>
    </row>
    <row r="1509" hidden="1" s="287">
      <c r="A1509" t="inlineStr">
        <is>
          <t>V100030</t>
        </is>
      </c>
      <c r="B1509" t="n">
        <v>22</v>
      </c>
      <c r="C1509" t="n">
        <v>50</v>
      </c>
      <c r="D1509" t="inlineStr">
        <is>
          <t>Rail Cargo Austria AG</t>
        </is>
      </c>
      <c r="E1509" t="inlineStr">
        <is>
          <t>100020</t>
        </is>
      </c>
      <c r="F1509" t="inlineStr">
        <is>
          <t>Am Hauptbahnhof 2</t>
        </is>
      </c>
      <c r="G1509" t="inlineStr">
        <is>
          <t>1100</t>
        </is>
      </c>
      <c r="H1509" t="inlineStr">
        <is>
          <t>Wien</t>
        </is>
      </c>
      <c r="I1509" t="inlineStr">
        <is>
          <t>AT</t>
        </is>
      </c>
      <c r="J1509" t="inlineStr">
        <is>
          <t>SGGMRS_M5</t>
        </is>
      </c>
      <c r="K1509" t="inlineStr">
        <is>
          <t>37 80 4953 374-8</t>
        </is>
      </c>
      <c r="L1509" t="inlineStr">
        <is>
          <t>2022-0011</t>
        </is>
      </c>
      <c r="M1509" s="6" t="n">
        <v>44805</v>
      </c>
      <c r="N1509" s="6" t="n">
        <v>46203</v>
      </c>
      <c r="O1509" t="n">
        <v>23</v>
      </c>
    </row>
    <row r="1510" hidden="1" s="287">
      <c r="A1510" t="inlineStr">
        <is>
          <t>V300023</t>
        </is>
      </c>
      <c r="B1510" t="n">
        <v>25</v>
      </c>
      <c r="C1510" t="n">
        <v>50</v>
      </c>
      <c r="D1510" t="inlineStr">
        <is>
          <t>Oceanogate Italia S.r.l.</t>
        </is>
      </c>
      <c r="E1510" t="inlineStr">
        <is>
          <t>100010</t>
        </is>
      </c>
      <c r="F1510" t="inlineStr">
        <is>
          <t>Via Primo Maggio 1</t>
        </is>
      </c>
      <c r="G1510" t="inlineStr">
        <is>
          <t>20066</t>
        </is>
      </c>
      <c r="H1510" t="inlineStr">
        <is>
          <t>Melzo (MI)</t>
        </is>
      </c>
      <c r="I1510" t="inlineStr">
        <is>
          <t>IT</t>
        </is>
      </c>
      <c r="J1510" t="inlineStr">
        <is>
          <t>SDGGMRSS_M8</t>
        </is>
      </c>
      <c r="K1510" t="inlineStr">
        <is>
          <t>35 80 4956 128-7</t>
        </is>
      </c>
      <c r="L1510" t="inlineStr">
        <is>
          <t>2022-0006</t>
        </is>
      </c>
      <c r="M1510" s="6" t="n">
        <v>44945</v>
      </c>
      <c r="N1510" s="6" t="n">
        <v>46387</v>
      </c>
      <c r="O1510" t="n">
        <v>66.15000000000001</v>
      </c>
    </row>
    <row r="1511" hidden="1" s="287">
      <c r="A1511" t="inlineStr">
        <is>
          <t>V300030</t>
        </is>
      </c>
      <c r="B1511" t="n">
        <v>14</v>
      </c>
      <c r="C1511" t="n">
        <v>50</v>
      </c>
      <c r="D1511" t="inlineStr">
        <is>
          <t>EWG Rail Zrt.</t>
        </is>
      </c>
      <c r="E1511" t="inlineStr">
        <is>
          <t>100758</t>
        </is>
      </c>
      <c r="F1511" t="inlineStr">
        <is>
          <t>Váci út 76 3.em</t>
        </is>
      </c>
      <c r="G1511" t="inlineStr">
        <is>
          <t>1133</t>
        </is>
      </c>
      <c r="H1511" t="inlineStr">
        <is>
          <t>Budapest</t>
        </is>
      </c>
      <c r="I1511" t="inlineStr">
        <is>
          <t>HU</t>
        </is>
      </c>
      <c r="J1511" t="inlineStr">
        <is>
          <t>SGGNS_M11</t>
        </is>
      </c>
      <c r="K1511" t="inlineStr">
        <is>
          <t>37 80 4561 340-3</t>
        </is>
      </c>
      <c r="L1511" t="inlineStr">
        <is>
          <t>2023-0007</t>
        </is>
      </c>
      <c r="M1511" s="6" t="n">
        <v>45078</v>
      </c>
      <c r="N1511" s="6" t="n">
        <v>46905</v>
      </c>
      <c r="O1511" t="n">
        <v>23.19</v>
      </c>
    </row>
    <row r="1512" hidden="1" s="287">
      <c r="A1512" t="inlineStr">
        <is>
          <t>V300032</t>
        </is>
      </c>
      <c r="B1512" t="n">
        <v>14</v>
      </c>
      <c r="C1512" t="n">
        <v>50</v>
      </c>
      <c r="D1512" t="inlineStr">
        <is>
          <t>EWG Rail Zrt.</t>
        </is>
      </c>
      <c r="E1512" t="inlineStr">
        <is>
          <t>100758</t>
        </is>
      </c>
      <c r="F1512" t="inlineStr">
        <is>
          <t>Váci út 76 3.em</t>
        </is>
      </c>
      <c r="G1512" t="inlineStr">
        <is>
          <t>1133</t>
        </is>
      </c>
      <c r="H1512" t="inlineStr">
        <is>
          <t>Budapest</t>
        </is>
      </c>
      <c r="I1512" t="inlineStr">
        <is>
          <t>HU</t>
        </is>
      </c>
      <c r="J1512" t="inlineStr">
        <is>
          <t>SGGNSS_M12</t>
        </is>
      </c>
      <c r="K1512" t="inlineStr">
        <is>
          <t>37 80 4694 499-7</t>
        </is>
      </c>
      <c r="L1512" t="inlineStr">
        <is>
          <t>2023-0007</t>
        </is>
      </c>
      <c r="M1512" s="6" t="n">
        <v>45078</v>
      </c>
      <c r="N1512" s="6" t="n">
        <v>46905</v>
      </c>
      <c r="O1512" t="n">
        <v>23.19</v>
      </c>
    </row>
    <row r="1513" hidden="1" s="287">
      <c r="A1513" t="inlineStr">
        <is>
          <t>V100046</t>
        </is>
      </c>
      <c r="B1513" t="n">
        <v>6</v>
      </c>
      <c r="C1513" t="n">
        <v>50</v>
      </c>
      <c r="D1513" t="inlineStr">
        <is>
          <t>LAUDE Smart Intermodal S.A.</t>
        </is>
      </c>
      <c r="E1513" t="inlineStr">
        <is>
          <t>100026</t>
        </is>
      </c>
      <c r="F1513" t="inlineStr">
        <is>
          <t>ul. Wroclawska 131</t>
        </is>
      </c>
      <c r="G1513" t="inlineStr">
        <is>
          <t>87-100</t>
        </is>
      </c>
      <c r="H1513" t="inlineStr">
        <is>
          <t>Torun</t>
        </is>
      </c>
      <c r="I1513" t="inlineStr">
        <is>
          <t>PL</t>
        </is>
      </c>
      <c r="J1513" t="inlineStr">
        <is>
          <t>SGMMNS_M17</t>
        </is>
      </c>
      <c r="K1513" t="inlineStr">
        <is>
          <t>33 80 4505 625-0</t>
        </is>
      </c>
      <c r="L1513" t="inlineStr">
        <is>
          <t>2023-0012</t>
        </is>
      </c>
      <c r="M1513" s="6" t="n">
        <v>45271</v>
      </c>
      <c r="N1513" s="6" t="n">
        <v>46752</v>
      </c>
      <c r="O1513" t="n">
        <v>9.5</v>
      </c>
    </row>
    <row r="1514" hidden="1" s="287">
      <c r="A1514" t="inlineStr">
        <is>
          <t>V200031</t>
        </is>
      </c>
      <c r="B1514" t="n">
        <v>21</v>
      </c>
      <c r="C1514" t="n">
        <v>50</v>
      </c>
      <c r="D1514" t="inlineStr">
        <is>
          <t>zigsXpress GmbH</t>
        </is>
      </c>
      <c r="E1514" t="inlineStr">
        <is>
          <t>100008</t>
        </is>
      </c>
      <c r="F1514" t="inlineStr">
        <is>
          <t>Afrikastrasse 3</t>
        </is>
      </c>
      <c r="G1514" t="inlineStr">
        <is>
          <t>20457</t>
        </is>
      </c>
      <c r="H1514" t="inlineStr">
        <is>
          <t>Hamburg</t>
        </is>
      </c>
      <c r="I1514" t="inlineStr">
        <is>
          <t>DE</t>
        </is>
      </c>
      <c r="J1514" t="inlineStr">
        <is>
          <t>SGGRSS_M2</t>
        </is>
      </c>
      <c r="K1514" t="inlineStr">
        <is>
          <t>37 80 4960 973-8</t>
        </is>
      </c>
      <c r="L1514" t="inlineStr">
        <is>
          <t>2023-0036</t>
        </is>
      </c>
      <c r="M1514" s="6" t="n">
        <v>45288</v>
      </c>
      <c r="N1514" s="6" t="n">
        <v>46387</v>
      </c>
      <c r="O1514" t="n">
        <v>25.8</v>
      </c>
    </row>
    <row r="1515" hidden="1" s="287">
      <c r="A1515" t="inlineStr">
        <is>
          <t>V200034</t>
        </is>
      </c>
      <c r="B1515" t="n">
        <v>18</v>
      </c>
      <c r="C1515" t="n">
        <v>50</v>
      </c>
      <c r="D1515" t="inlineStr">
        <is>
          <t>Captrain Polska Sp.z.o.o.</t>
        </is>
      </c>
      <c r="E1515" t="inlineStr">
        <is>
          <t>100024</t>
        </is>
      </c>
      <c r="F1515" t="inlineStr">
        <is>
          <t>ul. Powstancow Slaskich 7a</t>
        </is>
      </c>
      <c r="G1515" t="inlineStr">
        <is>
          <t>53-332</t>
        </is>
      </c>
      <c r="H1515" t="inlineStr">
        <is>
          <t>Wroclaw</t>
        </is>
      </c>
      <c r="I1515" t="inlineStr">
        <is>
          <t>PL</t>
        </is>
      </c>
      <c r="J1515" t="inlineStr">
        <is>
          <t>SGNS_M13</t>
        </is>
      </c>
      <c r="K1515" t="inlineStr">
        <is>
          <t>37 80 4564 262-6</t>
        </is>
      </c>
      <c r="L1515" t="inlineStr">
        <is>
          <t>2024-0001</t>
        </is>
      </c>
      <c r="M1515" s="6" t="n">
        <v>45453</v>
      </c>
      <c r="N1515" s="6" t="n">
        <v>46752</v>
      </c>
      <c r="O1515" t="n">
        <v>17.95</v>
      </c>
    </row>
    <row r="1516" hidden="1" s="287">
      <c r="A1516" t="inlineStr">
        <is>
          <t>V300043</t>
        </is>
      </c>
      <c r="B1516" t="n">
        <v>23</v>
      </c>
      <c r="C1516" t="n">
        <v>50</v>
      </c>
      <c r="D1516" t="inlineStr">
        <is>
          <t>Sangritana SpA</t>
        </is>
      </c>
      <c r="E1516" t="inlineStr">
        <is>
          <t>100762</t>
        </is>
      </c>
      <c r="F1516" t="inlineStr">
        <is>
          <t>Piazza Camillo Dellarciprete 6</t>
        </is>
      </c>
      <c r="G1516" t="inlineStr">
        <is>
          <t>66034</t>
        </is>
      </c>
      <c r="H1516" t="inlineStr">
        <is>
          <t>Lanciano</t>
        </is>
      </c>
      <c r="I1516" t="inlineStr">
        <is>
          <t>IT</t>
        </is>
      </c>
      <c r="J1516" t="inlineStr">
        <is>
          <t>SGNS_M13</t>
        </is>
      </c>
      <c r="K1516" t="inlineStr">
        <is>
          <t>37 80 4564 435-8</t>
        </is>
      </c>
      <c r="L1516" t="inlineStr">
        <is>
          <t>2023-0039</t>
        </is>
      </c>
      <c r="M1516" s="6" t="n">
        <v>45347</v>
      </c>
      <c r="N1516" s="6" t="n">
        <v>46418</v>
      </c>
      <c r="O1516" t="n">
        <v>20.92</v>
      </c>
    </row>
    <row r="1517" hidden="1" s="287">
      <c r="A1517" t="inlineStr">
        <is>
          <t>V200035</t>
        </is>
      </c>
      <c r="B1517" t="n">
        <v>26</v>
      </c>
      <c r="C1517" t="n">
        <v>50</v>
      </c>
      <c r="D1517" t="inlineStr">
        <is>
          <t>Zaklad Inzynierli Kolejowej Sp.z.o.o</t>
        </is>
      </c>
      <c r="E1517" t="inlineStr">
        <is>
          <t>100767</t>
        </is>
      </c>
      <c r="F1517" t="inlineStr">
        <is>
          <t>ul. Retmanska 11a</t>
        </is>
      </c>
      <c r="G1517" t="inlineStr">
        <is>
          <t>27-600</t>
        </is>
      </c>
      <c r="H1517" t="inlineStr">
        <is>
          <t>Sandomierz</t>
        </is>
      </c>
      <c r="I1517" t="inlineStr">
        <is>
          <t>PL</t>
        </is>
      </c>
      <c r="J1517" t="inlineStr">
        <is>
          <t>SGMMNS_M17</t>
        </is>
      </c>
      <c r="K1517" t="inlineStr">
        <is>
          <t>33 80 4505 156-6</t>
        </is>
      </c>
      <c r="L1517" t="inlineStr">
        <is>
          <t>2023-0021</t>
        </is>
      </c>
      <c r="M1517" s="6" t="n">
        <v>45383</v>
      </c>
      <c r="N1517" s="6" t="n">
        <v>46478</v>
      </c>
      <c r="O1517" t="n">
        <v>19</v>
      </c>
    </row>
    <row r="1518" hidden="1" s="287">
      <c r="A1518" t="inlineStr">
        <is>
          <t>V100057</t>
        </is>
      </c>
      <c r="B1518" t="n">
        <v>1</v>
      </c>
      <c r="C1518" t="n">
        <v>50</v>
      </c>
      <c r="D1518" t="inlineStr">
        <is>
          <t>RheinCargo GmbH &amp; Co. KG</t>
        </is>
      </c>
      <c r="E1518" t="inlineStr">
        <is>
          <t>100011</t>
        </is>
      </c>
      <c r="F1518" t="inlineStr">
        <is>
          <t>Hammer Landstrasse 3</t>
        </is>
      </c>
      <c r="G1518" t="inlineStr">
        <is>
          <t>41460</t>
        </is>
      </c>
      <c r="H1518" t="inlineStr">
        <is>
          <t>Neuss</t>
        </is>
      </c>
      <c r="I1518" t="inlineStr">
        <is>
          <t>DE</t>
        </is>
      </c>
      <c r="J1518" t="inlineStr">
        <is>
          <t>SGGNS_M33</t>
        </is>
      </c>
      <c r="K1518" t="inlineStr">
        <is>
          <t>37 80 4561 524-2</t>
        </is>
      </c>
      <c r="L1518" t="inlineStr">
        <is>
          <t>2024-0020</t>
        </is>
      </c>
      <c r="M1518" s="6" t="n">
        <v>45566</v>
      </c>
      <c r="N1518" s="6" t="n">
        <v>46081</v>
      </c>
      <c r="O1518" t="n">
        <v>27.15</v>
      </c>
    </row>
    <row r="1519" hidden="1" s="287">
      <c r="A1519" t="inlineStr">
        <is>
          <t>V300052</t>
        </is>
      </c>
      <c r="B1519" t="n">
        <v>16</v>
      </c>
      <c r="C1519" t="n">
        <v>50</v>
      </c>
      <c r="D1519" t="inlineStr">
        <is>
          <t>EWG Rail Zrt.</t>
        </is>
      </c>
      <c r="E1519" t="inlineStr">
        <is>
          <t>100758</t>
        </is>
      </c>
      <c r="F1519" t="inlineStr">
        <is>
          <t>Váci út 76 3.em</t>
        </is>
      </c>
      <c r="G1519" t="inlineStr">
        <is>
          <t>1133</t>
        </is>
      </c>
      <c r="H1519" t="inlineStr">
        <is>
          <t>Budapest</t>
        </is>
      </c>
      <c r="I1519" t="inlineStr">
        <is>
          <t>HU</t>
        </is>
      </c>
      <c r="J1519" t="inlineStr">
        <is>
          <t>SGNSS_M10</t>
        </is>
      </c>
      <c r="K1519" t="inlineStr">
        <is>
          <t>37 80 4565 510-7</t>
        </is>
      </c>
      <c r="L1519" t="inlineStr">
        <is>
          <t>2023-0026</t>
        </is>
      </c>
      <c r="M1519" s="6" t="n">
        <v>45740</v>
      </c>
      <c r="N1519" s="6" t="n">
        <v>46387</v>
      </c>
      <c r="O1519" t="n">
        <v>16.63</v>
      </c>
    </row>
    <row r="1520" hidden="1" s="287">
      <c r="A1520" t="inlineStr">
        <is>
          <t>V100049</t>
        </is>
      </c>
      <c r="B1520" t="n">
        <v>122</v>
      </c>
      <c r="C1520" t="n">
        <v>50</v>
      </c>
      <c r="D1520" t="inlineStr">
        <is>
          <t>Grain Logistic Sp.z.o.o.</t>
        </is>
      </c>
      <c r="E1520" t="inlineStr">
        <is>
          <t>100765</t>
        </is>
      </c>
      <c r="F1520" t="inlineStr">
        <is>
          <t>ul. Nowogrodzka 31/413</t>
        </is>
      </c>
      <c r="G1520" t="inlineStr">
        <is>
          <t>00-511</t>
        </is>
      </c>
      <c r="H1520" t="inlineStr">
        <is>
          <t>Warszawa</t>
        </is>
      </c>
      <c r="I1520" t="inlineStr">
        <is>
          <t>PL</t>
        </is>
      </c>
      <c r="J1520" t="inlineStr">
        <is>
          <t>SGNSS_M42</t>
        </is>
      </c>
      <c r="K1520" t="inlineStr">
        <is>
          <t>33 80 4552 757-3</t>
        </is>
      </c>
      <c r="L1520" t="inlineStr">
        <is>
          <t>2023-0035</t>
        </is>
      </c>
      <c r="M1520" s="6" t="n">
        <v>45665</v>
      </c>
      <c r="N1520" s="6" t="n">
        <v>46081</v>
      </c>
      <c r="O1520" t="n">
        <v>19.5</v>
      </c>
    </row>
    <row r="1521" hidden="1" s="287">
      <c r="A1521" t="inlineStr">
        <is>
          <t>V200048</t>
        </is>
      </c>
      <c r="B1521" t="n">
        <v>18</v>
      </c>
      <c r="C1521" t="n">
        <v>50</v>
      </c>
      <c r="D1521" t="inlineStr">
        <is>
          <t>Captrain Polska Sp.z.o.o.</t>
        </is>
      </c>
      <c r="E1521" t="inlineStr">
        <is>
          <t>100024</t>
        </is>
      </c>
      <c r="F1521" t="inlineStr">
        <is>
          <t>ul. Powstancow Slaskich 7a</t>
        </is>
      </c>
      <c r="G1521" t="inlineStr">
        <is>
          <t>53-332</t>
        </is>
      </c>
      <c r="H1521" t="inlineStr">
        <is>
          <t>Wroclaw</t>
        </is>
      </c>
      <c r="I1521" t="inlineStr">
        <is>
          <t>PL</t>
        </is>
      </c>
      <c r="J1521" t="inlineStr">
        <is>
          <t>SGNS_M13</t>
        </is>
      </c>
      <c r="K1521" t="inlineStr">
        <is>
          <t>37 80 4564 822-7</t>
        </is>
      </c>
      <c r="L1521" t="inlineStr">
        <is>
          <t>2024-0035</t>
        </is>
      </c>
      <c r="M1521" s="6" t="n">
        <v>45703</v>
      </c>
      <c r="N1521" s="6" t="n">
        <v>46387</v>
      </c>
      <c r="O1521" t="n">
        <v>17.95</v>
      </c>
    </row>
    <row r="1522" hidden="1" s="287">
      <c r="A1522" t="inlineStr">
        <is>
          <t>V300065</t>
        </is>
      </c>
      <c r="B1522" t="n">
        <v>21</v>
      </c>
      <c r="C1522" t="n">
        <v>50</v>
      </c>
      <c r="D1522" t="inlineStr">
        <is>
          <t>Martin Tolksdorf Logistics GmbH</t>
        </is>
      </c>
      <c r="E1522" t="inlineStr">
        <is>
          <t>100787</t>
        </is>
      </c>
      <c r="F1522" t="inlineStr">
        <is>
          <t>Bahnhofstrasse 47</t>
        </is>
      </c>
      <c r="G1522" t="inlineStr">
        <is>
          <t>65611</t>
        </is>
      </c>
      <c r="H1522" t="inlineStr">
        <is>
          <t>Brechen</t>
        </is>
      </c>
      <c r="I1522" t="inlineStr">
        <is>
          <t>DE</t>
        </is>
      </c>
      <c r="J1522" t="inlineStr">
        <is>
          <t>SGGRSS_M2</t>
        </is>
      </c>
      <c r="K1522" t="inlineStr">
        <is>
          <t>37 80 4980 824-9</t>
        </is>
      </c>
      <c r="L1522" t="inlineStr">
        <is>
          <t>2025-0003</t>
        </is>
      </c>
      <c r="M1522" s="6" t="n">
        <v>45709</v>
      </c>
      <c r="N1522" s="6" t="n">
        <v>46315</v>
      </c>
      <c r="O1522" t="n">
        <v>31.5</v>
      </c>
    </row>
    <row r="1523" hidden="1" s="287">
      <c r="A1523" t="inlineStr">
        <is>
          <t>V300067</t>
        </is>
      </c>
      <c r="B1523" t="n">
        <v>22</v>
      </c>
      <c r="C1523" t="n">
        <v>50</v>
      </c>
      <c r="D1523" t="inlineStr">
        <is>
          <t>Mindener Kreisbahnen GmbH</t>
        </is>
      </c>
      <c r="E1523" t="inlineStr">
        <is>
          <t>100038</t>
        </is>
      </c>
      <c r="F1523" t="inlineStr">
        <is>
          <t>Karlstrasse 48</t>
        </is>
      </c>
      <c r="G1523" t="inlineStr">
        <is>
          <t>32423</t>
        </is>
      </c>
      <c r="H1523" t="inlineStr">
        <is>
          <t>Minden</t>
        </is>
      </c>
      <c r="I1523" t="inlineStr">
        <is>
          <t>DE</t>
        </is>
      </c>
      <c r="J1523" t="inlineStr">
        <is>
          <t>SGGRSS_M2</t>
        </is>
      </c>
      <c r="K1523" t="inlineStr">
        <is>
          <t>37 80 4960 978-7</t>
        </is>
      </c>
      <c r="L1523" t="inlineStr">
        <is>
          <t>2025-0002</t>
        </is>
      </c>
      <c r="M1523" s="6" t="n">
        <v>45736</v>
      </c>
      <c r="N1523" s="6" t="n">
        <v>46095</v>
      </c>
      <c r="O1523" t="n">
        <v>27.79</v>
      </c>
    </row>
    <row r="1524" hidden="1" s="287">
      <c r="A1524" t="inlineStr">
        <is>
          <t>V400010</t>
        </is>
      </c>
      <c r="B1524" t="n">
        <v>23</v>
      </c>
      <c r="C1524" t="n">
        <v>50</v>
      </c>
      <c r="D1524" t="inlineStr">
        <is>
          <t>DB Cargo AG</t>
        </is>
      </c>
      <c r="E1524" t="inlineStr">
        <is>
          <t>100000</t>
        </is>
      </c>
      <c r="F1524" t="inlineStr">
        <is>
          <t>Rheinstrasse 2</t>
        </is>
      </c>
      <c r="G1524" t="inlineStr">
        <is>
          <t>55116</t>
        </is>
      </c>
      <c r="H1524" t="inlineStr">
        <is>
          <t>Mainz</t>
        </is>
      </c>
      <c r="I1524" t="inlineStr">
        <is>
          <t>DE</t>
        </is>
      </c>
      <c r="J1524" t="inlineStr">
        <is>
          <t>SGGRSS_M2</t>
        </is>
      </c>
      <c r="K1524" t="inlineStr">
        <is>
          <t>37 80 4980 697-9</t>
        </is>
      </c>
      <c r="L1524" t="inlineStr">
        <is>
          <t>2021-2420</t>
        </is>
      </c>
      <c r="M1524" s="6" t="n">
        <v>45891</v>
      </c>
      <c r="N1524" s="6" t="n">
        <v>47330</v>
      </c>
      <c r="O1524" t="n">
        <v>26.23</v>
      </c>
    </row>
    <row r="1525" hidden="1" s="287">
      <c r="A1525" t="inlineStr">
        <is>
          <t>V100061</t>
        </is>
      </c>
      <c r="B1525" t="n">
        <v>46</v>
      </c>
      <c r="C1525" t="n">
        <v>20</v>
      </c>
      <c r="D1525" t="inlineStr">
        <is>
          <t>Rail Cargo Austria AG</t>
        </is>
      </c>
      <c r="E1525" t="inlineStr">
        <is>
          <t>100020</t>
        </is>
      </c>
      <c r="F1525" t="inlineStr">
        <is>
          <t>Am Hauptbahnhof 2</t>
        </is>
      </c>
      <c r="G1525" t="inlineStr">
        <is>
          <t>1100</t>
        </is>
      </c>
      <c r="H1525" t="inlineStr">
        <is>
          <t>Wien</t>
        </is>
      </c>
      <c r="I1525" t="inlineStr">
        <is>
          <t>AT</t>
        </is>
      </c>
      <c r="J1525" t="inlineStr">
        <is>
          <t>EANOS_95</t>
        </is>
      </c>
      <c r="K1525" t="inlineStr"/>
      <c r="L1525" t="inlineStr">
        <is>
          <t>2025-0008</t>
        </is>
      </c>
      <c r="M1525" s="6" t="n">
        <v>46136</v>
      </c>
      <c r="N1525" s="6" t="n">
        <v>50518</v>
      </c>
      <c r="O1525" t="n">
        <v>26</v>
      </c>
    </row>
    <row r="1526" hidden="1" s="287">
      <c r="A1526" t="inlineStr">
        <is>
          <t>V100062</t>
        </is>
      </c>
      <c r="B1526" t="n">
        <v>46</v>
      </c>
      <c r="C1526" t="n">
        <v>20</v>
      </c>
      <c r="D1526" t="inlineStr">
        <is>
          <t>Rail Cargo Austria AG</t>
        </is>
      </c>
      <c r="E1526" t="inlineStr">
        <is>
          <t>100020</t>
        </is>
      </c>
      <c r="F1526" t="inlineStr">
        <is>
          <t>Am Hauptbahnhof 2</t>
        </is>
      </c>
      <c r="G1526" t="inlineStr">
        <is>
          <t>1100</t>
        </is>
      </c>
      <c r="H1526" t="inlineStr">
        <is>
          <t>Wien</t>
        </is>
      </c>
      <c r="I1526" t="inlineStr">
        <is>
          <t>AT</t>
        </is>
      </c>
      <c r="J1526" t="inlineStr">
        <is>
          <t>SGGMRRSS_2X60</t>
        </is>
      </c>
      <c r="K1526" t="inlineStr"/>
      <c r="L1526" t="inlineStr">
        <is>
          <t>2025-0010</t>
        </is>
      </c>
      <c r="M1526" s="6" t="n">
        <v>46090</v>
      </c>
      <c r="N1526" s="6" t="n">
        <v>47038</v>
      </c>
      <c r="O1526" t="n">
        <v>37.85</v>
      </c>
    </row>
    <row r="1527" hidden="1" s="287">
      <c r="A1527" t="inlineStr">
        <is>
          <t>V500001</t>
        </is>
      </c>
      <c r="B1527" t="n">
        <v>5</v>
      </c>
      <c r="C1527" t="n">
        <v>50</v>
      </c>
      <c r="D1527" t="inlineStr">
        <is>
          <t>LAUDE Smart Intermodal S.A.</t>
        </is>
      </c>
      <c r="E1527" t="inlineStr">
        <is>
          <t>100026</t>
        </is>
      </c>
      <c r="F1527" t="inlineStr">
        <is>
          <t>ul. Wroclawska 131</t>
        </is>
      </c>
      <c r="G1527" t="inlineStr">
        <is>
          <t>87-100</t>
        </is>
      </c>
      <c r="H1527" t="inlineStr">
        <is>
          <t>Torun</t>
        </is>
      </c>
      <c r="I1527" t="inlineStr">
        <is>
          <t>PL</t>
        </is>
      </c>
      <c r="J1527" t="inlineStr">
        <is>
          <t>SGMMNSS_M48</t>
        </is>
      </c>
      <c r="K1527" t="inlineStr">
        <is>
          <t>37 84 4594 831-8</t>
        </is>
      </c>
      <c r="L1527" t="inlineStr">
        <is>
          <t>2025-0012</t>
        </is>
      </c>
      <c r="M1527" s="6" t="n">
        <v>45806</v>
      </c>
      <c r="N1527" s="6" t="n">
        <v>47631</v>
      </c>
      <c r="O1527" t="n">
        <v>31.56</v>
      </c>
    </row>
    <row r="1528" hidden="1" s="287">
      <c r="A1528" t="inlineStr">
        <is>
          <t>V200019</t>
        </is>
      </c>
      <c r="B1528" t="n">
        <v>49</v>
      </c>
      <c r="C1528" t="n">
        <v>50</v>
      </c>
      <c r="D1528" t="inlineStr">
        <is>
          <t>SBB Cargo AG</t>
        </is>
      </c>
      <c r="E1528" t="inlineStr">
        <is>
          <t>100022</t>
        </is>
      </c>
      <c r="F1528" t="inlineStr">
        <is>
          <t>Bahnhofstrasse 12</t>
        </is>
      </c>
      <c r="G1528" t="inlineStr">
        <is>
          <t>4600</t>
        </is>
      </c>
      <c r="H1528" t="inlineStr">
        <is>
          <t>Olten</t>
        </is>
      </c>
      <c r="I1528" t="inlineStr">
        <is>
          <t>CH</t>
        </is>
      </c>
      <c r="J1528" t="inlineStr">
        <is>
          <t>SGNS_M9</t>
        </is>
      </c>
      <c r="K1528" t="inlineStr">
        <is>
          <t>37 80 4564 458-0</t>
        </is>
      </c>
      <c r="L1528" t="inlineStr">
        <is>
          <t>2021-0032</t>
        </is>
      </c>
      <c r="M1528" s="6" t="n">
        <v>44750</v>
      </c>
      <c r="N1528" s="6" t="n">
        <v>46934</v>
      </c>
      <c r="O1528" t="n">
        <v>18.1</v>
      </c>
    </row>
    <row r="1529" hidden="1" s="287">
      <c r="A1529" t="inlineStr">
        <is>
          <t>V720004</t>
        </is>
      </c>
      <c r="B1529" t="n">
        <v>21</v>
      </c>
      <c r="C1529" t="n">
        <v>50</v>
      </c>
      <c r="D1529" t="inlineStr">
        <is>
          <t>Necoss GmbH</t>
        </is>
      </c>
      <c r="E1529" t="inlineStr">
        <is>
          <t>100014</t>
        </is>
      </c>
      <c r="F1529" t="inlineStr">
        <is>
          <t>Bahnhofplatz 42</t>
        </is>
      </c>
      <c r="G1529" t="inlineStr">
        <is>
          <t>28195</t>
        </is>
      </c>
      <c r="H1529" t="inlineStr">
        <is>
          <t>Bremen</t>
        </is>
      </c>
      <c r="I1529" t="inlineStr">
        <is>
          <t>DE</t>
        </is>
      </c>
      <c r="J1529" t="inlineStr">
        <is>
          <t>SGGRS_M19</t>
        </is>
      </c>
      <c r="K1529" t="inlineStr">
        <is>
          <t>35 80 4950 168-9</t>
        </is>
      </c>
      <c r="L1529" t="inlineStr">
        <is>
          <t>2025-0025</t>
        </is>
      </c>
      <c r="M1529" s="6" t="n">
        <v>46023</v>
      </c>
      <c r="N1529" s="6" t="n">
        <v>46387</v>
      </c>
      <c r="O1529" t="n">
        <v>26.75</v>
      </c>
    </row>
    <row r="1530" hidden="1" s="287">
      <c r="A1530" t="inlineStr">
        <is>
          <t>V200055</t>
        </is>
      </c>
      <c r="B1530" t="n">
        <v>23</v>
      </c>
      <c r="C1530" t="n">
        <v>50</v>
      </c>
      <c r="D1530" t="inlineStr">
        <is>
          <t>zigsXpress GmbH</t>
        </is>
      </c>
      <c r="E1530" t="inlineStr">
        <is>
          <t>100008</t>
        </is>
      </c>
      <c r="F1530" t="inlineStr">
        <is>
          <t>Afrikastrasse 3</t>
        </is>
      </c>
      <c r="G1530" t="inlineStr">
        <is>
          <t>20457</t>
        </is>
      </c>
      <c r="H1530" t="inlineStr">
        <is>
          <t>Hamburg</t>
        </is>
      </c>
      <c r="I1530" t="inlineStr">
        <is>
          <t>DE</t>
        </is>
      </c>
      <c r="J1530" t="inlineStr">
        <is>
          <t>SGGRSS_M2</t>
        </is>
      </c>
      <c r="K1530" t="inlineStr">
        <is>
          <t>37 80 4980 767-0</t>
        </is>
      </c>
      <c r="L1530" t="inlineStr">
        <is>
          <t>2025-0028</t>
        </is>
      </c>
      <c r="M1530" s="6" t="n">
        <v>45974</v>
      </c>
      <c r="N1530" s="6" t="n">
        <v>46752</v>
      </c>
      <c r="O1530" t="n">
        <v>23.35</v>
      </c>
    </row>
    <row r="1531" hidden="1" s="287">
      <c r="A1531" t="inlineStr">
        <is>
          <t>V720005</t>
        </is>
      </c>
      <c r="B1531" t="n">
        <v>46</v>
      </c>
      <c r="C1531" t="n">
        <v>20</v>
      </c>
      <c r="D1531" t="inlineStr">
        <is>
          <t>LAUDE Smart Intermodal S.A.</t>
        </is>
      </c>
      <c r="E1531" t="inlineStr">
        <is>
          <t>100026</t>
        </is>
      </c>
      <c r="F1531" t="inlineStr">
        <is>
          <t>ul. Wroclawska 131</t>
        </is>
      </c>
      <c r="G1531" t="inlineStr">
        <is>
          <t>87-100</t>
        </is>
      </c>
      <c r="H1531" t="inlineStr">
        <is>
          <t>Torun</t>
        </is>
      </c>
      <c r="I1531" t="inlineStr">
        <is>
          <t>PL</t>
        </is>
      </c>
      <c r="J1531" t="inlineStr">
        <is>
          <t>SDGGMRS_DTW</t>
        </is>
      </c>
      <c r="K1531" t="inlineStr"/>
      <c r="L1531" t="inlineStr">
        <is>
          <t>2025-0031</t>
        </is>
      </c>
      <c r="M1531" s="6" t="n">
        <v>45992</v>
      </c>
      <c r="N1531" s="6" t="n">
        <v>46387</v>
      </c>
      <c r="O1531" t="n">
        <v>49.25</v>
      </c>
    </row>
    <row r="1532" hidden="1" s="287">
      <c r="A1532" t="inlineStr">
        <is>
          <t>V730008</t>
        </is>
      </c>
      <c r="B1532" t="n">
        <v>46</v>
      </c>
      <c r="C1532" t="n">
        <v>20</v>
      </c>
      <c r="D1532" t="inlineStr">
        <is>
          <t>Martin Tolksdorf Logistics GmbH</t>
        </is>
      </c>
      <c r="E1532" t="inlineStr">
        <is>
          <t>100787</t>
        </is>
      </c>
      <c r="F1532" t="inlineStr">
        <is>
          <t>Bahnhofstrasse 47</t>
        </is>
      </c>
      <c r="G1532" t="inlineStr">
        <is>
          <t>65611</t>
        </is>
      </c>
      <c r="H1532" t="inlineStr">
        <is>
          <t>Brechen</t>
        </is>
      </c>
      <c r="I1532" t="inlineStr">
        <is>
          <t>DE</t>
        </is>
      </c>
      <c r="J1532" t="inlineStr">
        <is>
          <t>SDGGMRS_DTW</t>
        </is>
      </c>
      <c r="K1532" t="inlineStr"/>
      <c r="L1532" t="inlineStr">
        <is>
          <t>2025-0034</t>
        </is>
      </c>
      <c r="M1532" s="6" t="n">
        <v>45992</v>
      </c>
      <c r="N1532" s="6" t="n">
        <v>46387</v>
      </c>
      <c r="O1532" t="n">
        <v>62.85</v>
      </c>
    </row>
    <row r="1533" hidden="1" s="287">
      <c r="A1533" t="inlineStr">
        <is>
          <t>V200056</t>
        </is>
      </c>
      <c r="B1533" t="n">
        <v>15</v>
      </c>
      <c r="C1533" t="n">
        <v>50</v>
      </c>
      <c r="D1533" t="inlineStr">
        <is>
          <t>WRS Widmer Rail Services AG</t>
        </is>
      </c>
      <c r="E1533" t="inlineStr">
        <is>
          <t>100796</t>
        </is>
      </c>
      <c r="F1533" t="inlineStr">
        <is>
          <t>Emmetterstrasse 3</t>
        </is>
      </c>
      <c r="G1533" t="inlineStr">
        <is>
          <t>6375</t>
        </is>
      </c>
      <c r="H1533" t="inlineStr">
        <is>
          <t>Beckenried</t>
        </is>
      </c>
      <c r="I1533" t="inlineStr">
        <is>
          <t>CH</t>
        </is>
      </c>
      <c r="J1533" t="inlineStr">
        <is>
          <t>SDGGMRS_M7</t>
        </is>
      </c>
      <c r="K1533" t="inlineStr">
        <is>
          <t>37 80 4993 267-6</t>
        </is>
      </c>
      <c r="L1533" t="inlineStr">
        <is>
          <t>2025-0036</t>
        </is>
      </c>
      <c r="M1533" s="6" t="n">
        <v>46013</v>
      </c>
      <c r="N1533" s="6" t="n">
        <v>47118</v>
      </c>
      <c r="O1533" t="n">
        <v>49.8</v>
      </c>
    </row>
    <row r="1534" hidden="1" s="287">
      <c r="A1534" t="inlineStr">
        <is>
          <t>V200058</t>
        </is>
      </c>
      <c r="B1534" t="n">
        <v>20</v>
      </c>
      <c r="C1534" t="n">
        <v>50</v>
      </c>
      <c r="D1534" t="inlineStr">
        <is>
          <t>LION Logistics GmbH</t>
        </is>
      </c>
      <c r="E1534" t="inlineStr">
        <is>
          <t>100029</t>
        </is>
      </c>
      <c r="F1534" t="inlineStr">
        <is>
          <t>Holunderweg 1</t>
        </is>
      </c>
      <c r="G1534" t="inlineStr">
        <is>
          <t>03149</t>
        </is>
      </c>
      <c r="H1534" t="inlineStr">
        <is>
          <t>Forst</t>
        </is>
      </c>
      <c r="I1534" t="inlineStr">
        <is>
          <t>DE</t>
        </is>
      </c>
      <c r="J1534" t="inlineStr">
        <is>
          <t>SGGNS_M11</t>
        </is>
      </c>
      <c r="K1534" t="inlineStr">
        <is>
          <t>37 80 4561 361-9</t>
        </is>
      </c>
      <c r="L1534" t="inlineStr">
        <is>
          <t>2022-0004</t>
        </is>
      </c>
      <c r="M1534" s="6" t="n">
        <v>44743</v>
      </c>
      <c r="N1534" s="6" t="n">
        <v>46295</v>
      </c>
      <c r="O1534" t="n">
        <v>24.55</v>
      </c>
    </row>
    <row r="1535" hidden="1" s="287">
      <c r="A1535" t="inlineStr">
        <is>
          <t>V300089</t>
        </is>
      </c>
      <c r="B1535" t="n">
        <v>46</v>
      </c>
      <c r="C1535" t="n">
        <v>20</v>
      </c>
      <c r="D1535" t="inlineStr">
        <is>
          <t>Kombiverkehr GmbH und Co. KG</t>
        </is>
      </c>
      <c r="E1535" t="inlineStr">
        <is>
          <t>100332</t>
        </is>
      </c>
      <c r="F1535" t="inlineStr">
        <is>
          <t>Zum Laurenburger Hof 76</t>
        </is>
      </c>
      <c r="G1535" t="inlineStr">
        <is>
          <t>60594</t>
        </is>
      </c>
      <c r="H1535" t="inlineStr">
        <is>
          <t>Frankfurt am Main</t>
        </is>
      </c>
      <c r="I1535" t="inlineStr">
        <is>
          <t>DE</t>
        </is>
      </c>
      <c r="J1535" t="inlineStr">
        <is>
          <t>SGNS_60</t>
        </is>
      </c>
      <c r="K1535" t="inlineStr"/>
      <c r="L1535" t="inlineStr">
        <is>
          <t>2025-0038</t>
        </is>
      </c>
      <c r="M1535" s="6" t="n">
        <v>46143</v>
      </c>
      <c r="N1535" s="6" t="n">
        <v>46873</v>
      </c>
      <c r="O1535" t="n">
        <v>23.64</v>
      </c>
    </row>
    <row r="1536" hidden="1" s="287">
      <c r="A1536" t="inlineStr">
        <is>
          <t>V300090</t>
        </is>
      </c>
      <c r="B1536" t="n">
        <v>11</v>
      </c>
      <c r="C1536" t="n">
        <v>50</v>
      </c>
      <c r="D1536" t="inlineStr">
        <is>
          <t>STORK Cargo GmbH</t>
        </is>
      </c>
      <c r="E1536" t="inlineStr">
        <is>
          <t>100792</t>
        </is>
      </c>
      <c r="F1536" t="inlineStr">
        <is>
          <t>Parchauer Strasse 3</t>
        </is>
      </c>
      <c r="G1536" t="inlineStr">
        <is>
          <t>39126</t>
        </is>
      </c>
      <c r="H1536" t="inlineStr">
        <is>
          <t>Magdeburg</t>
        </is>
      </c>
      <c r="I1536" t="inlineStr">
        <is>
          <t>DE</t>
        </is>
      </c>
      <c r="J1536" t="inlineStr">
        <is>
          <t>SGMMNS_M17</t>
        </is>
      </c>
      <c r="K1536" t="inlineStr">
        <is>
          <t>33 80 4505 505-4</t>
        </is>
      </c>
      <c r="L1536" t="inlineStr">
        <is>
          <t>2025-0020</t>
        </is>
      </c>
      <c r="M1536" s="6" t="n">
        <v>46023</v>
      </c>
      <c r="N1536" s="6" t="n">
        <v>48213</v>
      </c>
      <c r="O1536" t="n">
        <v>21.9</v>
      </c>
    </row>
    <row r="1537" hidden="1" s="287">
      <c r="A1537" t="inlineStr">
        <is>
          <t>V720006</t>
        </is>
      </c>
      <c r="B1537" t="n">
        <v>21</v>
      </c>
      <c r="C1537" t="n">
        <v>50</v>
      </c>
      <c r="D1537" t="inlineStr">
        <is>
          <t>RAILDOX GmbH &amp; Co. KG</t>
        </is>
      </c>
      <c r="E1537" t="inlineStr">
        <is>
          <t>100521</t>
        </is>
      </c>
      <c r="F1537" t="inlineStr">
        <is>
          <t>Zum Güterbahnhof  7</t>
        </is>
      </c>
      <c r="G1537" t="inlineStr">
        <is>
          <t>99085</t>
        </is>
      </c>
      <c r="H1537" t="inlineStr">
        <is>
          <t>Erfurt</t>
        </is>
      </c>
      <c r="I1537" t="inlineStr">
        <is>
          <t>DE</t>
        </is>
      </c>
      <c r="J1537" t="inlineStr">
        <is>
          <t>SGGRSS_M2</t>
        </is>
      </c>
      <c r="K1537" t="inlineStr">
        <is>
          <t>37 80 4980 417-2</t>
        </is>
      </c>
      <c r="L1537" t="inlineStr">
        <is>
          <t>2025-0011</t>
        </is>
      </c>
      <c r="M1537" s="6" t="n">
        <v>46023</v>
      </c>
      <c r="N1537" s="6" t="n">
        <v>46418</v>
      </c>
      <c r="O1537" t="n">
        <v>30</v>
      </c>
    </row>
    <row r="1538" hidden="1" s="287">
      <c r="A1538" t="inlineStr">
        <is>
          <t>V100066</t>
        </is>
      </c>
      <c r="B1538" t="n">
        <v>119</v>
      </c>
      <c r="C1538" t="n">
        <v>50</v>
      </c>
      <c r="D1538" t="inlineStr">
        <is>
          <t>Grenland Rail AS</t>
        </is>
      </c>
      <c r="E1538" t="inlineStr">
        <is>
          <t>100268</t>
        </is>
      </c>
      <c r="F1538" t="inlineStr">
        <is>
          <t>Nybergflata 2</t>
        </is>
      </c>
      <c r="G1538" t="inlineStr">
        <is>
          <t>3737</t>
        </is>
      </c>
      <c r="H1538" t="inlineStr">
        <is>
          <t>Skien</t>
        </is>
      </c>
      <c r="I1538" t="inlineStr">
        <is>
          <t>NO</t>
        </is>
      </c>
      <c r="J1538" t="inlineStr">
        <is>
          <t>SGNSS_M14</t>
        </is>
      </c>
      <c r="K1538" t="inlineStr">
        <is>
          <t>37 80 4565 681-6</t>
        </is>
      </c>
      <c r="L1538" t="inlineStr">
        <is>
          <t>2024-0009</t>
        </is>
      </c>
      <c r="M1538" s="6" t="n">
        <v>45625</v>
      </c>
      <c r="N1538" s="6" t="n">
        <v>47084</v>
      </c>
      <c r="O1538" t="n">
        <v>17.45</v>
      </c>
    </row>
    <row r="1539" hidden="1" s="287">
      <c r="A1539" t="inlineStr">
        <is>
          <t>V100068</t>
        </is>
      </c>
      <c r="B1539" t="n">
        <v>11</v>
      </c>
      <c r="C1539" t="n">
        <v>50</v>
      </c>
      <c r="D1539" t="inlineStr">
        <is>
          <t>LAUDE Smart Intermodal S.A.</t>
        </is>
      </c>
      <c r="E1539" t="inlineStr">
        <is>
          <t>100026</t>
        </is>
      </c>
      <c r="F1539" t="inlineStr">
        <is>
          <t>ul. Wroclawska 131</t>
        </is>
      </c>
      <c r="G1539" t="inlineStr">
        <is>
          <t>87-100</t>
        </is>
      </c>
      <c r="H1539" t="inlineStr">
        <is>
          <t>Torun</t>
        </is>
      </c>
      <c r="I1539" t="inlineStr">
        <is>
          <t>PL</t>
        </is>
      </c>
      <c r="J1539" t="inlineStr">
        <is>
          <t>SGMMNS_M17</t>
        </is>
      </c>
      <c r="K1539" t="inlineStr">
        <is>
          <t>33 80 4505 489-1</t>
        </is>
      </c>
      <c r="L1539" t="inlineStr">
        <is>
          <t>2026-0002</t>
        </is>
      </c>
      <c r="M1539" s="6" t="n">
        <v>46064</v>
      </c>
      <c r="N1539" s="6" t="n">
        <v>46428</v>
      </c>
      <c r="O1539" t="n">
        <v>16.85</v>
      </c>
    </row>
    <row r="1540" hidden="1" s="287">
      <c r="A1540" t="inlineStr">
        <is>
          <t>V100016</t>
        </is>
      </c>
      <c r="B1540" t="n">
        <v>9</v>
      </c>
      <c r="C1540" t="n">
        <v>50</v>
      </c>
      <c r="D1540" t="inlineStr">
        <is>
          <t>RheinCargo GmbH &amp; Co. KG</t>
        </is>
      </c>
      <c r="E1540" t="inlineStr">
        <is>
          <t>100011</t>
        </is>
      </c>
      <c r="F1540" t="inlineStr">
        <is>
          <t>Hammer Landstrasse 3</t>
        </is>
      </c>
      <c r="G1540" t="inlineStr">
        <is>
          <t>41460</t>
        </is>
      </c>
      <c r="H1540" t="inlineStr">
        <is>
          <t>Neuss</t>
        </is>
      </c>
      <c r="I1540" t="inlineStr">
        <is>
          <t>DE</t>
        </is>
      </c>
      <c r="J1540" t="inlineStr">
        <is>
          <t>SGGNSS_M12</t>
        </is>
      </c>
      <c r="K1540" t="inlineStr">
        <is>
          <t>37 80 4694 456-7</t>
        </is>
      </c>
      <c r="L1540" t="inlineStr">
        <is>
          <t>2021-0008</t>
        </is>
      </c>
      <c r="M1540" s="6" t="n">
        <v>44562</v>
      </c>
      <c r="N1540" s="6" t="n">
        <v>46387</v>
      </c>
      <c r="O1540" t="n">
        <v>23.75</v>
      </c>
    </row>
    <row r="1541" hidden="1" s="287">
      <c r="A1541" t="inlineStr">
        <is>
          <t>V300002</t>
        </is>
      </c>
      <c r="B1541" t="n">
        <v>71</v>
      </c>
      <c r="C1541" t="n">
        <v>50</v>
      </c>
      <c r="D1541" t="inlineStr">
        <is>
          <t>Contargo Rail Services GmbH</t>
        </is>
      </c>
      <c r="E1541" t="inlineStr">
        <is>
          <t>100001</t>
        </is>
      </c>
      <c r="F1541" t="inlineStr">
        <is>
          <t>Rheinkaistrasse 2</t>
        </is>
      </c>
      <c r="G1541" t="inlineStr">
        <is>
          <t>68159</t>
        </is>
      </c>
      <c r="H1541" t="inlineStr">
        <is>
          <t>Mannheim</t>
        </is>
      </c>
      <c r="I1541" t="inlineStr">
        <is>
          <t>DE</t>
        </is>
      </c>
      <c r="J1541" t="inlineStr">
        <is>
          <t>SGNSS_M14</t>
        </is>
      </c>
      <c r="K1541" t="inlineStr">
        <is>
          <t>37 80 4565 409-2</t>
        </is>
      </c>
      <c r="L1541" t="inlineStr">
        <is>
          <t>2020-0004</t>
        </is>
      </c>
      <c r="M1541" s="6" t="n">
        <v>44512</v>
      </c>
      <c r="N1541" s="6" t="n">
        <v>46387</v>
      </c>
      <c r="O1541" t="n">
        <v>28.2</v>
      </c>
    </row>
    <row r="1542" hidden="1" s="287">
      <c r="A1542" t="inlineStr">
        <is>
          <t>V400001</t>
        </is>
      </c>
      <c r="B1542" t="n">
        <v>5</v>
      </c>
      <c r="C1542" t="n">
        <v>50</v>
      </c>
      <c r="D1542" t="inlineStr">
        <is>
          <t>DB Cargo AG</t>
        </is>
      </c>
      <c r="E1542" t="inlineStr">
        <is>
          <t>100000</t>
        </is>
      </c>
      <c r="F1542" t="inlineStr">
        <is>
          <t>Rheinstrasse 2</t>
        </is>
      </c>
      <c r="G1542" t="inlineStr">
        <is>
          <t>55116</t>
        </is>
      </c>
      <c r="H1542" t="inlineStr">
        <is>
          <t>Mainz</t>
        </is>
      </c>
      <c r="I1542" t="inlineStr">
        <is>
          <t>DE</t>
        </is>
      </c>
      <c r="J1542" t="inlineStr">
        <is>
          <t>SGGRSS_M2</t>
        </is>
      </c>
      <c r="K1542" t="inlineStr">
        <is>
          <t>37 80 4980 616-9</t>
        </is>
      </c>
      <c r="L1542" t="inlineStr">
        <is>
          <t>2021-2420</t>
        </is>
      </c>
      <c r="M1542" s="6" t="n">
        <v>44562</v>
      </c>
      <c r="N1542" s="6" t="n">
        <v>46811</v>
      </c>
      <c r="O1542" t="n">
        <v>25.4</v>
      </c>
    </row>
    <row r="1543" hidden="1" s="287">
      <c r="A1543" t="inlineStr">
        <is>
          <t>V100030</t>
        </is>
      </c>
      <c r="B1543" t="n">
        <v>23</v>
      </c>
      <c r="C1543" t="n">
        <v>50</v>
      </c>
      <c r="D1543" t="inlineStr">
        <is>
          <t>Rail Cargo Austria AG</t>
        </is>
      </c>
      <c r="E1543" t="inlineStr">
        <is>
          <t>100020</t>
        </is>
      </c>
      <c r="F1543" t="inlineStr">
        <is>
          <t>Am Hauptbahnhof 2</t>
        </is>
      </c>
      <c r="G1543" t="inlineStr">
        <is>
          <t>1100</t>
        </is>
      </c>
      <c r="H1543" t="inlineStr">
        <is>
          <t>Wien</t>
        </is>
      </c>
      <c r="I1543" t="inlineStr">
        <is>
          <t>AT</t>
        </is>
      </c>
      <c r="J1543" t="inlineStr">
        <is>
          <t>SGGMRS_M5</t>
        </is>
      </c>
      <c r="K1543" t="inlineStr">
        <is>
          <t>37 80 4953 375-5</t>
        </is>
      </c>
      <c r="L1543" t="inlineStr">
        <is>
          <t>2022-0011</t>
        </is>
      </c>
      <c r="M1543" s="6" t="n">
        <v>44805</v>
      </c>
      <c r="N1543" s="6" t="n">
        <v>46203</v>
      </c>
      <c r="O1543" t="n">
        <v>23</v>
      </c>
    </row>
    <row r="1544" hidden="1" s="287">
      <c r="A1544" t="inlineStr">
        <is>
          <t>V300030</t>
        </is>
      </c>
      <c r="B1544" t="n">
        <v>15</v>
      </c>
      <c r="C1544" t="n">
        <v>50</v>
      </c>
      <c r="D1544" t="inlineStr">
        <is>
          <t>EWG Rail Zrt.</t>
        </is>
      </c>
      <c r="E1544" t="inlineStr">
        <is>
          <t>100758</t>
        </is>
      </c>
      <c r="F1544" t="inlineStr">
        <is>
          <t>Váci út 76 3.em</t>
        </is>
      </c>
      <c r="G1544" t="inlineStr">
        <is>
          <t>1133</t>
        </is>
      </c>
      <c r="H1544" t="inlineStr">
        <is>
          <t>Budapest</t>
        </is>
      </c>
      <c r="I1544" t="inlineStr">
        <is>
          <t>HU</t>
        </is>
      </c>
      <c r="J1544" t="inlineStr">
        <is>
          <t>SGGNS_M11</t>
        </is>
      </c>
      <c r="K1544" t="inlineStr">
        <is>
          <t>37 80 4561 342-9</t>
        </is>
      </c>
      <c r="L1544" t="inlineStr">
        <is>
          <t>2023-0007</t>
        </is>
      </c>
      <c r="M1544" s="6" t="n">
        <v>45078</v>
      </c>
      <c r="N1544" s="6" t="n">
        <v>46905</v>
      </c>
      <c r="O1544" t="n">
        <v>23.19</v>
      </c>
    </row>
    <row r="1545" hidden="1" s="287">
      <c r="A1545" t="inlineStr">
        <is>
          <t>V300032</t>
        </is>
      </c>
      <c r="B1545" t="n">
        <v>15</v>
      </c>
      <c r="C1545" t="n">
        <v>50</v>
      </c>
      <c r="D1545" t="inlineStr">
        <is>
          <t>EWG Rail Zrt.</t>
        </is>
      </c>
      <c r="E1545" t="inlineStr">
        <is>
          <t>100758</t>
        </is>
      </c>
      <c r="F1545" t="inlineStr">
        <is>
          <t>Váci út 76 3.em</t>
        </is>
      </c>
      <c r="G1545" t="inlineStr">
        <is>
          <t>1133</t>
        </is>
      </c>
      <c r="H1545" t="inlineStr">
        <is>
          <t>Budapest</t>
        </is>
      </c>
      <c r="I1545" t="inlineStr">
        <is>
          <t>HU</t>
        </is>
      </c>
      <c r="J1545" t="inlineStr">
        <is>
          <t>SGGNSS_M12</t>
        </is>
      </c>
      <c r="K1545" t="inlineStr">
        <is>
          <t>37 80 4694 501-0</t>
        </is>
      </c>
      <c r="L1545" t="inlineStr">
        <is>
          <t>2023-0007</t>
        </is>
      </c>
      <c r="M1545" s="6" t="n">
        <v>45078</v>
      </c>
      <c r="N1545" s="6" t="n">
        <v>46905</v>
      </c>
      <c r="O1545" t="n">
        <v>23.19</v>
      </c>
    </row>
    <row r="1546" hidden="1" s="287">
      <c r="A1546" t="inlineStr">
        <is>
          <t>V100046</t>
        </is>
      </c>
      <c r="B1546" t="n">
        <v>7</v>
      </c>
      <c r="C1546" t="n">
        <v>50</v>
      </c>
      <c r="D1546" t="inlineStr">
        <is>
          <t>LAUDE Smart Intermodal S.A.</t>
        </is>
      </c>
      <c r="E1546" t="inlineStr">
        <is>
          <t>100026</t>
        </is>
      </c>
      <c r="F1546" t="inlineStr">
        <is>
          <t>ul. Wroclawska 131</t>
        </is>
      </c>
      <c r="G1546" t="inlineStr">
        <is>
          <t>87-100</t>
        </is>
      </c>
      <c r="H1546" t="inlineStr">
        <is>
          <t>Torun</t>
        </is>
      </c>
      <c r="I1546" t="inlineStr">
        <is>
          <t>PL</t>
        </is>
      </c>
      <c r="J1546" t="inlineStr">
        <is>
          <t>SGMMNS_M17</t>
        </is>
      </c>
      <c r="K1546" t="inlineStr">
        <is>
          <t>33 80 4505 626-8</t>
        </is>
      </c>
      <c r="L1546" t="inlineStr">
        <is>
          <t>2023-0012</t>
        </is>
      </c>
      <c r="M1546" s="6" t="n">
        <v>45271</v>
      </c>
      <c r="N1546" s="6" t="n">
        <v>46752</v>
      </c>
      <c r="O1546" t="n">
        <v>9.5</v>
      </c>
    </row>
    <row r="1547" hidden="1" s="287">
      <c r="A1547" t="inlineStr">
        <is>
          <t>V400008</t>
        </is>
      </c>
      <c r="B1547" t="n">
        <v>1</v>
      </c>
      <c r="C1547" t="n">
        <v>50</v>
      </c>
      <c r="D1547" t="inlineStr">
        <is>
          <t>DB Cargo AG</t>
        </is>
      </c>
      <c r="E1547" t="inlineStr">
        <is>
          <t>100000</t>
        </is>
      </c>
      <c r="F1547" t="inlineStr">
        <is>
          <t>Rheinstrasse 2</t>
        </is>
      </c>
      <c r="G1547" t="inlineStr">
        <is>
          <t>55116</t>
        </is>
      </c>
      <c r="H1547" t="inlineStr">
        <is>
          <t>Mainz</t>
        </is>
      </c>
      <c r="I1547" t="inlineStr">
        <is>
          <t>DE</t>
        </is>
      </c>
      <c r="J1547" t="inlineStr">
        <is>
          <t>SGGNS_M11</t>
        </is>
      </c>
      <c r="K1547" t="inlineStr">
        <is>
          <t>37 80 4561 434-4</t>
        </is>
      </c>
      <c r="L1547" t="inlineStr">
        <is>
          <t>2021-2420</t>
        </is>
      </c>
      <c r="M1547" s="6" t="n">
        <v>45174</v>
      </c>
      <c r="N1547" s="6" t="n">
        <v>47330</v>
      </c>
      <c r="O1547" t="n">
        <v>26.23</v>
      </c>
    </row>
    <row r="1548" hidden="1" s="287">
      <c r="A1548" t="inlineStr">
        <is>
          <t>V200031</t>
        </is>
      </c>
      <c r="B1548" t="n">
        <v>22</v>
      </c>
      <c r="C1548" t="n">
        <v>50</v>
      </c>
      <c r="D1548" t="inlineStr">
        <is>
          <t>zigsXpress GmbH</t>
        </is>
      </c>
      <c r="E1548" t="inlineStr">
        <is>
          <t>100008</t>
        </is>
      </c>
      <c r="F1548" t="inlineStr">
        <is>
          <t>Afrikastrasse 3</t>
        </is>
      </c>
      <c r="G1548" t="inlineStr">
        <is>
          <t>20457</t>
        </is>
      </c>
      <c r="H1548" t="inlineStr">
        <is>
          <t>Hamburg</t>
        </is>
      </c>
      <c r="I1548" t="inlineStr">
        <is>
          <t>DE</t>
        </is>
      </c>
      <c r="J1548" t="inlineStr">
        <is>
          <t>SGGRSS_M2</t>
        </is>
      </c>
      <c r="K1548" t="inlineStr">
        <is>
          <t>37 80 4960 974-6</t>
        </is>
      </c>
      <c r="L1548" t="inlineStr">
        <is>
          <t>2023-0036</t>
        </is>
      </c>
      <c r="M1548" s="6" t="n">
        <v>45288</v>
      </c>
      <c r="N1548" s="6" t="n">
        <v>46387</v>
      </c>
      <c r="O1548" t="n">
        <v>25.8</v>
      </c>
    </row>
    <row r="1549" hidden="1" s="287">
      <c r="A1549" t="inlineStr">
        <is>
          <t>V200034</t>
        </is>
      </c>
      <c r="B1549" t="n">
        <v>19</v>
      </c>
      <c r="C1549" t="n">
        <v>50</v>
      </c>
      <c r="D1549" t="inlineStr">
        <is>
          <t>Captrain Polska Sp.z.o.o.</t>
        </is>
      </c>
      <c r="E1549" t="inlineStr">
        <is>
          <t>100024</t>
        </is>
      </c>
      <c r="F1549" t="inlineStr">
        <is>
          <t>ul. Powstancow Slaskich 7a</t>
        </is>
      </c>
      <c r="G1549" t="inlineStr">
        <is>
          <t>53-332</t>
        </is>
      </c>
      <c r="H1549" t="inlineStr">
        <is>
          <t>Wroclaw</t>
        </is>
      </c>
      <c r="I1549" t="inlineStr">
        <is>
          <t>PL</t>
        </is>
      </c>
      <c r="J1549" t="inlineStr">
        <is>
          <t>SGNS_M13</t>
        </is>
      </c>
      <c r="K1549" t="inlineStr">
        <is>
          <t>37 80 4564 266-7</t>
        </is>
      </c>
      <c r="L1549" t="inlineStr">
        <is>
          <t>2024-0001</t>
        </is>
      </c>
      <c r="M1549" s="6" t="n">
        <v>45453</v>
      </c>
      <c r="N1549" s="6" t="n">
        <v>46752</v>
      </c>
      <c r="O1549" t="n">
        <v>17.95</v>
      </c>
    </row>
    <row r="1550" hidden="1" s="287">
      <c r="A1550" t="inlineStr">
        <is>
          <t>V200035</t>
        </is>
      </c>
      <c r="B1550" t="n">
        <v>27</v>
      </c>
      <c r="C1550" t="n">
        <v>50</v>
      </c>
      <c r="D1550" t="inlineStr">
        <is>
          <t>Zaklad Inzynierli Kolejowej Sp.z.o.o</t>
        </is>
      </c>
      <c r="E1550" t="inlineStr">
        <is>
          <t>100767</t>
        </is>
      </c>
      <c r="F1550" t="inlineStr">
        <is>
          <t>ul. Retmanska 11a</t>
        </is>
      </c>
      <c r="G1550" t="inlineStr">
        <is>
          <t>27-600</t>
        </is>
      </c>
      <c r="H1550" t="inlineStr">
        <is>
          <t>Sandomierz</t>
        </is>
      </c>
      <c r="I1550" t="inlineStr">
        <is>
          <t>PL</t>
        </is>
      </c>
      <c r="J1550" t="inlineStr">
        <is>
          <t>SGMMNS_M17</t>
        </is>
      </c>
      <c r="K1550" t="inlineStr">
        <is>
          <t>33 80 4505 157-4</t>
        </is>
      </c>
      <c r="L1550" t="inlineStr">
        <is>
          <t>2023-0021</t>
        </is>
      </c>
      <c r="M1550" s="6" t="n">
        <v>45383</v>
      </c>
      <c r="N1550" s="6" t="n">
        <v>46478</v>
      </c>
      <c r="O1550" t="n">
        <v>19</v>
      </c>
    </row>
    <row r="1551" hidden="1" s="287">
      <c r="A1551" t="inlineStr">
        <is>
          <t>V100057</t>
        </is>
      </c>
      <c r="B1551" t="n">
        <v>2</v>
      </c>
      <c r="C1551" t="n">
        <v>50</v>
      </c>
      <c r="D1551" t="inlineStr">
        <is>
          <t>RheinCargo GmbH &amp; Co. KG</t>
        </is>
      </c>
      <c r="E1551" t="inlineStr">
        <is>
          <t>100011</t>
        </is>
      </c>
      <c r="F1551" t="inlineStr">
        <is>
          <t>Hammer Landstrasse 3</t>
        </is>
      </c>
      <c r="G1551" t="inlineStr">
        <is>
          <t>41460</t>
        </is>
      </c>
      <c r="H1551" t="inlineStr">
        <is>
          <t>Neuss</t>
        </is>
      </c>
      <c r="I1551" t="inlineStr">
        <is>
          <t>DE</t>
        </is>
      </c>
      <c r="J1551" t="inlineStr">
        <is>
          <t>SGGNS_M33</t>
        </is>
      </c>
      <c r="K1551" t="inlineStr">
        <is>
          <t>37 80 4561 527-5</t>
        </is>
      </c>
      <c r="L1551" t="inlineStr">
        <is>
          <t>2024-0020</t>
        </is>
      </c>
      <c r="M1551" s="6" t="n">
        <v>45566</v>
      </c>
      <c r="N1551" s="6" t="n">
        <v>46081</v>
      </c>
      <c r="O1551" t="n">
        <v>27.15</v>
      </c>
    </row>
    <row r="1552" hidden="1" s="287">
      <c r="A1552" t="inlineStr">
        <is>
          <t>V300052</t>
        </is>
      </c>
      <c r="B1552" t="n">
        <v>17</v>
      </c>
      <c r="C1552" t="n">
        <v>50</v>
      </c>
      <c r="D1552" t="inlineStr">
        <is>
          <t>EWG Rail Zrt.</t>
        </is>
      </c>
      <c r="E1552" t="inlineStr">
        <is>
          <t>100758</t>
        </is>
      </c>
      <c r="F1552" t="inlineStr">
        <is>
          <t>Váci út 76 3.em</t>
        </is>
      </c>
      <c r="G1552" t="inlineStr">
        <is>
          <t>1133</t>
        </is>
      </c>
      <c r="H1552" t="inlineStr">
        <is>
          <t>Budapest</t>
        </is>
      </c>
      <c r="I1552" t="inlineStr">
        <is>
          <t>HU</t>
        </is>
      </c>
      <c r="J1552" t="inlineStr">
        <is>
          <t>SGNSS_M10</t>
        </is>
      </c>
      <c r="K1552" t="inlineStr">
        <is>
          <t>37 80 4565 511-5</t>
        </is>
      </c>
      <c r="L1552" t="inlineStr">
        <is>
          <t>2023-0026</t>
        </is>
      </c>
      <c r="M1552" s="6" t="n">
        <v>45740</v>
      </c>
      <c r="N1552" s="6" t="n">
        <v>46387</v>
      </c>
      <c r="O1552" t="n">
        <v>16.63</v>
      </c>
    </row>
    <row r="1553" hidden="1" s="287">
      <c r="A1553" t="inlineStr">
        <is>
          <t>V300055</t>
        </is>
      </c>
      <c r="B1553" t="n">
        <v>7</v>
      </c>
      <c r="C1553" t="n">
        <v>50</v>
      </c>
      <c r="D1553" t="inlineStr">
        <is>
          <t>Weco Rail GmbH</t>
        </is>
      </c>
      <c r="E1553" t="inlineStr">
        <is>
          <t>100763</t>
        </is>
      </c>
      <c r="F1553" t="inlineStr">
        <is>
          <t>Tanbruckgrasse 3</t>
        </is>
      </c>
      <c r="G1553" t="inlineStr">
        <is>
          <t>1120</t>
        </is>
      </c>
      <c r="H1553" t="inlineStr">
        <is>
          <t>Wien</t>
        </is>
      </c>
      <c r="I1553" t="inlineStr">
        <is>
          <t>AT</t>
        </is>
      </c>
      <c r="J1553" t="inlineStr">
        <is>
          <t>SGGMRS_M35</t>
        </is>
      </c>
      <c r="K1553" t="inlineStr">
        <is>
          <t>37 80 4953 444-9</t>
        </is>
      </c>
      <c r="L1553" t="inlineStr">
        <is>
          <t>2024-0008</t>
        </is>
      </c>
      <c r="M1553" s="6" t="n">
        <v>45575</v>
      </c>
      <c r="N1553" s="6" t="n">
        <v>46669</v>
      </c>
      <c r="O1553" t="n">
        <v>27.5</v>
      </c>
    </row>
    <row r="1554" hidden="1" s="287">
      <c r="A1554" t="inlineStr">
        <is>
          <t>V100049</t>
        </is>
      </c>
      <c r="B1554" t="n">
        <v>123</v>
      </c>
      <c r="C1554" t="n">
        <v>50</v>
      </c>
      <c r="D1554" t="inlineStr">
        <is>
          <t>Grain Logistic Sp.z.o.o.</t>
        </is>
      </c>
      <c r="E1554" t="inlineStr">
        <is>
          <t>100765</t>
        </is>
      </c>
      <c r="F1554" t="inlineStr">
        <is>
          <t>ul. Nowogrodzka 31/413</t>
        </is>
      </c>
      <c r="G1554" t="inlineStr">
        <is>
          <t>00-511</t>
        </is>
      </c>
      <c r="H1554" t="inlineStr">
        <is>
          <t>Warszawa</t>
        </is>
      </c>
      <c r="I1554" t="inlineStr">
        <is>
          <t>PL</t>
        </is>
      </c>
      <c r="J1554" t="inlineStr">
        <is>
          <t>SGNSS_M42</t>
        </is>
      </c>
      <c r="K1554" t="inlineStr">
        <is>
          <t>33 80 4552 758-1</t>
        </is>
      </c>
      <c r="L1554" t="inlineStr">
        <is>
          <t>2023-0035</t>
        </is>
      </c>
      <c r="M1554" s="6" t="n">
        <v>45665</v>
      </c>
      <c r="N1554" s="6" t="n">
        <v>46081</v>
      </c>
      <c r="O1554" t="n">
        <v>19.5</v>
      </c>
    </row>
    <row r="1555" hidden="1" s="287">
      <c r="A1555" t="inlineStr">
        <is>
          <t>V200048</t>
        </is>
      </c>
      <c r="B1555" t="n">
        <v>19</v>
      </c>
      <c r="C1555" t="n">
        <v>50</v>
      </c>
      <c r="D1555" t="inlineStr">
        <is>
          <t>Captrain Polska Sp.z.o.o.</t>
        </is>
      </c>
      <c r="E1555" t="inlineStr">
        <is>
          <t>100024</t>
        </is>
      </c>
      <c r="F1555" t="inlineStr">
        <is>
          <t>ul. Powstancow Slaskich 7a</t>
        </is>
      </c>
      <c r="G1555" t="inlineStr">
        <is>
          <t>53-332</t>
        </is>
      </c>
      <c r="H1555" t="inlineStr">
        <is>
          <t>Wroclaw</t>
        </is>
      </c>
      <c r="I1555" t="inlineStr">
        <is>
          <t>PL</t>
        </is>
      </c>
      <c r="J1555" t="inlineStr">
        <is>
          <t>SGNS_M13</t>
        </is>
      </c>
      <c r="K1555" t="inlineStr">
        <is>
          <t>37 80 4564 823-5</t>
        </is>
      </c>
      <c r="L1555" t="inlineStr">
        <is>
          <t>2024-0035</t>
        </is>
      </c>
      <c r="M1555" s="6" t="n">
        <v>45703</v>
      </c>
      <c r="N1555" s="6" t="n">
        <v>46387</v>
      </c>
      <c r="O1555" t="n">
        <v>17.95</v>
      </c>
    </row>
    <row r="1556" hidden="1" s="287">
      <c r="A1556" t="inlineStr">
        <is>
          <t>V300059</t>
        </is>
      </c>
      <c r="B1556" t="n">
        <v>5</v>
      </c>
      <c r="C1556" t="n">
        <v>50</v>
      </c>
      <c r="D1556" t="inlineStr">
        <is>
          <t>Captrain Deutschland CargoWest GmbH</t>
        </is>
      </c>
      <c r="E1556" t="inlineStr">
        <is>
          <t>100030</t>
        </is>
      </c>
      <c r="F1556" t="inlineStr">
        <is>
          <t>Am Grubenhof 2</t>
        </is>
      </c>
      <c r="G1556" t="inlineStr">
        <is>
          <t>33330</t>
        </is>
      </c>
      <c r="H1556" t="inlineStr">
        <is>
          <t>Gütersloh</t>
        </is>
      </c>
      <c r="I1556" t="inlineStr">
        <is>
          <t>DE</t>
        </is>
      </c>
      <c r="J1556" t="inlineStr">
        <is>
          <t>SDGGMRSS_M8</t>
        </is>
      </c>
      <c r="K1556" t="inlineStr">
        <is>
          <t>35 80 4956 058-6</t>
        </is>
      </c>
      <c r="L1556" t="inlineStr">
        <is>
          <t>2024-0044</t>
        </is>
      </c>
      <c r="M1556" s="6" t="n">
        <v>46023</v>
      </c>
      <c r="N1556" s="6" t="n">
        <v>47483</v>
      </c>
      <c r="O1556" t="n">
        <v>42.71</v>
      </c>
    </row>
    <row r="1557" hidden="1" s="287">
      <c r="A1557" t="inlineStr">
        <is>
          <t>V300065</t>
        </is>
      </c>
      <c r="B1557" t="n">
        <v>22</v>
      </c>
      <c r="C1557" t="n">
        <v>50</v>
      </c>
      <c r="D1557" t="inlineStr">
        <is>
          <t>Martin Tolksdorf Logistics GmbH</t>
        </is>
      </c>
      <c r="E1557" t="inlineStr">
        <is>
          <t>100787</t>
        </is>
      </c>
      <c r="F1557" t="inlineStr">
        <is>
          <t>Bahnhofstrasse 47</t>
        </is>
      </c>
      <c r="G1557" t="inlineStr">
        <is>
          <t>65611</t>
        </is>
      </c>
      <c r="H1557" t="inlineStr">
        <is>
          <t>Brechen</t>
        </is>
      </c>
      <c r="I1557" t="inlineStr">
        <is>
          <t>DE</t>
        </is>
      </c>
      <c r="J1557" t="inlineStr">
        <is>
          <t>SGGRSS_M2</t>
        </is>
      </c>
      <c r="K1557" t="inlineStr">
        <is>
          <t>37 80 4980 828-0</t>
        </is>
      </c>
      <c r="L1557" t="inlineStr">
        <is>
          <t>2025-0003</t>
        </is>
      </c>
      <c r="M1557" s="6" t="n">
        <v>45709</v>
      </c>
      <c r="N1557" s="6" t="n">
        <v>46315</v>
      </c>
      <c r="O1557" t="n">
        <v>31.5</v>
      </c>
    </row>
    <row r="1558" hidden="1" s="287">
      <c r="A1558" t="inlineStr">
        <is>
          <t>V300067</t>
        </is>
      </c>
      <c r="B1558" t="n">
        <v>23</v>
      </c>
      <c r="C1558" t="n">
        <v>50</v>
      </c>
      <c r="D1558" t="inlineStr">
        <is>
          <t>Mindener Kreisbahnen GmbH</t>
        </is>
      </c>
      <c r="E1558" t="inlineStr">
        <is>
          <t>100038</t>
        </is>
      </c>
      <c r="F1558" t="inlineStr">
        <is>
          <t>Karlstrasse 48</t>
        </is>
      </c>
      <c r="G1558" t="inlineStr">
        <is>
          <t>32423</t>
        </is>
      </c>
      <c r="H1558" t="inlineStr">
        <is>
          <t>Minden</t>
        </is>
      </c>
      <c r="I1558" t="inlineStr">
        <is>
          <t>DE</t>
        </is>
      </c>
      <c r="J1558" t="inlineStr">
        <is>
          <t>SGGRSS_M2</t>
        </is>
      </c>
      <c r="K1558" t="inlineStr">
        <is>
          <t>37 80 4960 982-9</t>
        </is>
      </c>
      <c r="L1558" t="inlineStr">
        <is>
          <t>2025-0002</t>
        </is>
      </c>
      <c r="M1558" s="6" t="n">
        <v>45736</v>
      </c>
      <c r="N1558" s="6" t="n">
        <v>46095</v>
      </c>
      <c r="O1558" t="n">
        <v>27.79</v>
      </c>
    </row>
    <row r="1559" hidden="1" s="287">
      <c r="A1559" t="inlineStr">
        <is>
          <t>V100061</t>
        </is>
      </c>
      <c r="B1559" t="n">
        <v>47</v>
      </c>
      <c r="C1559" t="n">
        <v>20</v>
      </c>
      <c r="D1559" t="inlineStr">
        <is>
          <t>Rail Cargo Austria AG</t>
        </is>
      </c>
      <c r="E1559" t="inlineStr">
        <is>
          <t>100020</t>
        </is>
      </c>
      <c r="F1559" t="inlineStr">
        <is>
          <t>Am Hauptbahnhof 2</t>
        </is>
      </c>
      <c r="G1559" t="inlineStr">
        <is>
          <t>1100</t>
        </is>
      </c>
      <c r="H1559" t="inlineStr">
        <is>
          <t>Wien</t>
        </is>
      </c>
      <c r="I1559" t="inlineStr">
        <is>
          <t>AT</t>
        </is>
      </c>
      <c r="J1559" t="inlineStr">
        <is>
          <t>EANOS_95</t>
        </is>
      </c>
      <c r="K1559" t="inlineStr"/>
      <c r="L1559" t="inlineStr">
        <is>
          <t>2025-0008</t>
        </is>
      </c>
      <c r="M1559" s="6" t="n">
        <v>46136</v>
      </c>
      <c r="N1559" s="6" t="n">
        <v>50518</v>
      </c>
      <c r="O1559" t="n">
        <v>26</v>
      </c>
    </row>
    <row r="1560" hidden="1" s="287">
      <c r="A1560" t="inlineStr">
        <is>
          <t>V100062</t>
        </is>
      </c>
      <c r="B1560" t="n">
        <v>47</v>
      </c>
      <c r="C1560" t="n">
        <v>20</v>
      </c>
      <c r="D1560" t="inlineStr">
        <is>
          <t>Rail Cargo Austria AG</t>
        </is>
      </c>
      <c r="E1560" t="inlineStr">
        <is>
          <t>100020</t>
        </is>
      </c>
      <c r="F1560" t="inlineStr">
        <is>
          <t>Am Hauptbahnhof 2</t>
        </is>
      </c>
      <c r="G1560" t="inlineStr">
        <is>
          <t>1100</t>
        </is>
      </c>
      <c r="H1560" t="inlineStr">
        <is>
          <t>Wien</t>
        </is>
      </c>
      <c r="I1560" t="inlineStr">
        <is>
          <t>AT</t>
        </is>
      </c>
      <c r="J1560" t="inlineStr">
        <is>
          <t>SGGMRRSS_2X60</t>
        </is>
      </c>
      <c r="K1560" t="inlineStr"/>
      <c r="L1560" t="inlineStr">
        <is>
          <t>2025-0010</t>
        </is>
      </c>
      <c r="M1560" s="6" t="n">
        <v>46090</v>
      </c>
      <c r="N1560" s="6" t="n">
        <v>47038</v>
      </c>
      <c r="O1560" t="n">
        <v>37.85</v>
      </c>
    </row>
    <row r="1561" hidden="1" s="287">
      <c r="A1561" t="inlineStr">
        <is>
          <t>V500001</t>
        </is>
      </c>
      <c r="B1561" t="n">
        <v>6</v>
      </c>
      <c r="C1561" t="n">
        <v>50</v>
      </c>
      <c r="D1561" t="inlineStr">
        <is>
          <t>LAUDE Smart Intermodal S.A.</t>
        </is>
      </c>
      <c r="E1561" t="inlineStr">
        <is>
          <t>100026</t>
        </is>
      </c>
      <c r="F1561" t="inlineStr">
        <is>
          <t>ul. Wroclawska 131</t>
        </is>
      </c>
      <c r="G1561" t="inlineStr">
        <is>
          <t>87-100</t>
        </is>
      </c>
      <c r="H1561" t="inlineStr">
        <is>
          <t>Torun</t>
        </is>
      </c>
      <c r="I1561" t="inlineStr">
        <is>
          <t>PL</t>
        </is>
      </c>
      <c r="J1561" t="inlineStr">
        <is>
          <t>SGMMNSS_M48</t>
        </is>
      </c>
      <c r="K1561" t="inlineStr">
        <is>
          <t>37 84 4594 833-4</t>
        </is>
      </c>
      <c r="L1561" t="inlineStr">
        <is>
          <t>2025-0012</t>
        </is>
      </c>
      <c r="M1561" s="6" t="n">
        <v>45806</v>
      </c>
      <c r="N1561" s="6" t="n">
        <v>47631</v>
      </c>
      <c r="O1561" t="n">
        <v>31.56</v>
      </c>
    </row>
    <row r="1562" hidden="1" s="287">
      <c r="A1562" t="inlineStr">
        <is>
          <t>V200019</t>
        </is>
      </c>
      <c r="B1562" t="n">
        <v>50</v>
      </c>
      <c r="C1562" t="n">
        <v>50</v>
      </c>
      <c r="D1562" t="inlineStr">
        <is>
          <t>SBB Cargo AG</t>
        </is>
      </c>
      <c r="E1562" t="inlineStr">
        <is>
          <t>100022</t>
        </is>
      </c>
      <c r="F1562" t="inlineStr">
        <is>
          <t>Bahnhofstrasse 12</t>
        </is>
      </c>
      <c r="G1562" t="inlineStr">
        <is>
          <t>4600</t>
        </is>
      </c>
      <c r="H1562" t="inlineStr">
        <is>
          <t>Olten</t>
        </is>
      </c>
      <c r="I1562" t="inlineStr">
        <is>
          <t>CH</t>
        </is>
      </c>
      <c r="J1562" t="inlineStr">
        <is>
          <t>SGNS_M9</t>
        </is>
      </c>
      <c r="K1562" t="inlineStr">
        <is>
          <t>37 80 4564 460-6</t>
        </is>
      </c>
      <c r="L1562" t="inlineStr">
        <is>
          <t>2021-0032</t>
        </is>
      </c>
      <c r="M1562" s="6" t="n">
        <v>44750</v>
      </c>
      <c r="N1562" s="6" t="n">
        <v>46934</v>
      </c>
      <c r="O1562" t="n">
        <v>18.1</v>
      </c>
    </row>
    <row r="1563" hidden="1" s="287">
      <c r="A1563" t="inlineStr">
        <is>
          <t>V720004</t>
        </is>
      </c>
      <c r="B1563" t="n">
        <v>22</v>
      </c>
      <c r="C1563" t="n">
        <v>50</v>
      </c>
      <c r="D1563" t="inlineStr">
        <is>
          <t>Necoss GmbH</t>
        </is>
      </c>
      <c r="E1563" t="inlineStr">
        <is>
          <t>100014</t>
        </is>
      </c>
      <c r="F1563" t="inlineStr">
        <is>
          <t>Bahnhofplatz 42</t>
        </is>
      </c>
      <c r="G1563" t="inlineStr">
        <is>
          <t>28195</t>
        </is>
      </c>
      <c r="H1563" t="inlineStr">
        <is>
          <t>Bremen</t>
        </is>
      </c>
      <c r="I1563" t="inlineStr">
        <is>
          <t>DE</t>
        </is>
      </c>
      <c r="J1563" t="inlineStr">
        <is>
          <t>SGGRS_M19</t>
        </is>
      </c>
      <c r="K1563" t="inlineStr">
        <is>
          <t>35 80 4950 169-7</t>
        </is>
      </c>
      <c r="L1563" t="inlineStr">
        <is>
          <t>2025-0025</t>
        </is>
      </c>
      <c r="M1563" s="6" t="n">
        <v>46023</v>
      </c>
      <c r="N1563" s="6" t="n">
        <v>46387</v>
      </c>
      <c r="O1563" t="n">
        <v>26.75</v>
      </c>
    </row>
    <row r="1564" hidden="1" s="287">
      <c r="A1564" t="inlineStr">
        <is>
          <t>V720005</t>
        </is>
      </c>
      <c r="B1564" t="n">
        <v>47</v>
      </c>
      <c r="C1564" t="n">
        <v>20</v>
      </c>
      <c r="D1564" t="inlineStr">
        <is>
          <t>LAUDE Smart Intermodal S.A.</t>
        </is>
      </c>
      <c r="E1564" t="inlineStr">
        <is>
          <t>100026</t>
        </is>
      </c>
      <c r="F1564" t="inlineStr">
        <is>
          <t>ul. Wroclawska 131</t>
        </is>
      </c>
      <c r="G1564" t="inlineStr">
        <is>
          <t>87-100</t>
        </is>
      </c>
      <c r="H1564" t="inlineStr">
        <is>
          <t>Torun</t>
        </is>
      </c>
      <c r="I1564" t="inlineStr">
        <is>
          <t>PL</t>
        </is>
      </c>
      <c r="J1564" t="inlineStr">
        <is>
          <t>SDGGMRS_DTW</t>
        </is>
      </c>
      <c r="K1564" t="inlineStr"/>
      <c r="L1564" t="inlineStr">
        <is>
          <t>2025-0031</t>
        </is>
      </c>
      <c r="M1564" s="6" t="n">
        <v>45992</v>
      </c>
      <c r="N1564" s="6" t="n">
        <v>46387</v>
      </c>
      <c r="O1564" t="n">
        <v>49.25</v>
      </c>
    </row>
    <row r="1565" hidden="1" s="287">
      <c r="A1565" t="inlineStr">
        <is>
          <t>V730008</t>
        </is>
      </c>
      <c r="B1565" t="n">
        <v>47</v>
      </c>
      <c r="C1565" t="n">
        <v>20</v>
      </c>
      <c r="D1565" t="inlineStr">
        <is>
          <t>Martin Tolksdorf Logistics GmbH</t>
        </is>
      </c>
      <c r="E1565" t="inlineStr">
        <is>
          <t>100787</t>
        </is>
      </c>
      <c r="F1565" t="inlineStr">
        <is>
          <t>Bahnhofstrasse 47</t>
        </is>
      </c>
      <c r="G1565" t="inlineStr">
        <is>
          <t>65611</t>
        </is>
      </c>
      <c r="H1565" t="inlineStr">
        <is>
          <t>Brechen</t>
        </is>
      </c>
      <c r="I1565" t="inlineStr">
        <is>
          <t>DE</t>
        </is>
      </c>
      <c r="J1565" t="inlineStr">
        <is>
          <t>SDGGMRS_DTW</t>
        </is>
      </c>
      <c r="K1565" t="inlineStr"/>
      <c r="L1565" t="inlineStr">
        <is>
          <t>2025-0034</t>
        </is>
      </c>
      <c r="M1565" s="6" t="n">
        <v>45992</v>
      </c>
      <c r="N1565" s="6" t="n">
        <v>46387</v>
      </c>
      <c r="O1565" t="n">
        <v>62.85</v>
      </c>
    </row>
    <row r="1566" hidden="1" s="287">
      <c r="A1566" t="inlineStr">
        <is>
          <t>V200056</t>
        </is>
      </c>
      <c r="B1566" t="n">
        <v>16</v>
      </c>
      <c r="C1566" t="n">
        <v>50</v>
      </c>
      <c r="D1566" t="inlineStr">
        <is>
          <t>WRS Widmer Rail Services AG</t>
        </is>
      </c>
      <c r="E1566" t="inlineStr">
        <is>
          <t>100796</t>
        </is>
      </c>
      <c r="F1566" t="inlineStr">
        <is>
          <t>Emmetterstrasse 3</t>
        </is>
      </c>
      <c r="G1566" t="inlineStr">
        <is>
          <t>6375</t>
        </is>
      </c>
      <c r="H1566" t="inlineStr">
        <is>
          <t>Beckenried</t>
        </is>
      </c>
      <c r="I1566" t="inlineStr">
        <is>
          <t>CH</t>
        </is>
      </c>
      <c r="J1566" t="inlineStr">
        <is>
          <t>SDGGMRS_M7</t>
        </is>
      </c>
      <c r="K1566" t="inlineStr">
        <is>
          <t>37 80 4993 268-4</t>
        </is>
      </c>
      <c r="L1566" t="inlineStr">
        <is>
          <t>2025-0036</t>
        </is>
      </c>
      <c r="M1566" s="6" t="n">
        <v>46013</v>
      </c>
      <c r="N1566" s="6" t="n">
        <v>47118</v>
      </c>
      <c r="O1566" t="n">
        <v>49.8</v>
      </c>
    </row>
    <row r="1567" hidden="1" s="287">
      <c r="A1567" t="inlineStr">
        <is>
          <t>V200058</t>
        </is>
      </c>
      <c r="B1567" t="n">
        <v>21</v>
      </c>
      <c r="C1567" t="n">
        <v>50</v>
      </c>
      <c r="D1567" t="inlineStr">
        <is>
          <t>LION Logistics GmbH</t>
        </is>
      </c>
      <c r="E1567" t="inlineStr">
        <is>
          <t>100029</t>
        </is>
      </c>
      <c r="F1567" t="inlineStr">
        <is>
          <t>Holunderweg 1</t>
        </is>
      </c>
      <c r="G1567" t="inlineStr">
        <is>
          <t>03149</t>
        </is>
      </c>
      <c r="H1567" t="inlineStr">
        <is>
          <t>Forst</t>
        </is>
      </c>
      <c r="I1567" t="inlineStr">
        <is>
          <t>DE</t>
        </is>
      </c>
      <c r="J1567" t="inlineStr">
        <is>
          <t>SGGNS_M11</t>
        </is>
      </c>
      <c r="K1567" t="inlineStr">
        <is>
          <t>37 80 4561 362-7</t>
        </is>
      </c>
      <c r="L1567" t="inlineStr">
        <is>
          <t>2022-0004</t>
        </is>
      </c>
      <c r="M1567" s="6" t="n">
        <v>44743</v>
      </c>
      <c r="N1567" s="6" t="n">
        <v>46295</v>
      </c>
      <c r="O1567" t="n">
        <v>24.55</v>
      </c>
    </row>
    <row r="1568" hidden="1" s="287">
      <c r="A1568" t="inlineStr">
        <is>
          <t>V300089</t>
        </is>
      </c>
      <c r="B1568" t="n">
        <v>47</v>
      </c>
      <c r="C1568" t="n">
        <v>20</v>
      </c>
      <c r="D1568" t="inlineStr">
        <is>
          <t>Kombiverkehr GmbH und Co. KG</t>
        </is>
      </c>
      <c r="E1568" t="inlineStr">
        <is>
          <t>100332</t>
        </is>
      </c>
      <c r="F1568" t="inlineStr">
        <is>
          <t>Zum Laurenburger Hof 76</t>
        </is>
      </c>
      <c r="G1568" t="inlineStr">
        <is>
          <t>60594</t>
        </is>
      </c>
      <c r="H1568" t="inlineStr">
        <is>
          <t>Frankfurt am Main</t>
        </is>
      </c>
      <c r="I1568" t="inlineStr">
        <is>
          <t>DE</t>
        </is>
      </c>
      <c r="J1568" t="inlineStr">
        <is>
          <t>SGNS_60</t>
        </is>
      </c>
      <c r="K1568" t="inlineStr"/>
      <c r="L1568" t="inlineStr">
        <is>
          <t>2025-0038</t>
        </is>
      </c>
      <c r="M1568" s="6" t="n">
        <v>46143</v>
      </c>
      <c r="N1568" s="6" t="n">
        <v>46873</v>
      </c>
      <c r="O1568" t="n">
        <v>23.64</v>
      </c>
    </row>
    <row r="1569" hidden="1" s="287">
      <c r="A1569" t="inlineStr">
        <is>
          <t>V300090</t>
        </is>
      </c>
      <c r="B1569" t="n">
        <v>12</v>
      </c>
      <c r="C1569" t="n">
        <v>50</v>
      </c>
      <c r="D1569" t="inlineStr">
        <is>
          <t>STORK Cargo GmbH</t>
        </is>
      </c>
      <c r="E1569" t="inlineStr">
        <is>
          <t>100792</t>
        </is>
      </c>
      <c r="F1569" t="inlineStr">
        <is>
          <t>Parchauer Strasse 3</t>
        </is>
      </c>
      <c r="G1569" t="inlineStr">
        <is>
          <t>39126</t>
        </is>
      </c>
      <c r="H1569" t="inlineStr">
        <is>
          <t>Magdeburg</t>
        </is>
      </c>
      <c r="I1569" t="inlineStr">
        <is>
          <t>DE</t>
        </is>
      </c>
      <c r="J1569" t="inlineStr">
        <is>
          <t>SGMMNS_M17</t>
        </is>
      </c>
      <c r="K1569" t="inlineStr">
        <is>
          <t>33 80 4505 512-0</t>
        </is>
      </c>
      <c r="L1569" t="inlineStr">
        <is>
          <t>2025-0020</t>
        </is>
      </c>
      <c r="M1569" s="6" t="n">
        <v>46023</v>
      </c>
      <c r="N1569" s="6" t="n">
        <v>48213</v>
      </c>
      <c r="O1569" t="n">
        <v>21.9</v>
      </c>
    </row>
    <row r="1570" hidden="1" s="287">
      <c r="A1570" t="inlineStr">
        <is>
          <t>V720006</t>
        </is>
      </c>
      <c r="B1570" t="n">
        <v>22</v>
      </c>
      <c r="C1570" t="n">
        <v>50</v>
      </c>
      <c r="D1570" t="inlineStr">
        <is>
          <t>RAILDOX GmbH &amp; Co. KG</t>
        </is>
      </c>
      <c r="E1570" t="inlineStr">
        <is>
          <t>100521</t>
        </is>
      </c>
      <c r="F1570" t="inlineStr">
        <is>
          <t>Zum Güterbahnhof  7</t>
        </is>
      </c>
      <c r="G1570" t="inlineStr">
        <is>
          <t>99085</t>
        </is>
      </c>
      <c r="H1570" t="inlineStr">
        <is>
          <t>Erfurt</t>
        </is>
      </c>
      <c r="I1570" t="inlineStr">
        <is>
          <t>DE</t>
        </is>
      </c>
      <c r="J1570" t="inlineStr">
        <is>
          <t>SGGRSS_M2</t>
        </is>
      </c>
      <c r="K1570" t="inlineStr">
        <is>
          <t>37 80 4980 418-0</t>
        </is>
      </c>
      <c r="L1570" t="inlineStr">
        <is>
          <t>2025-0011</t>
        </is>
      </c>
      <c r="M1570" s="6" t="n">
        <v>46023</v>
      </c>
      <c r="N1570" s="6" t="n">
        <v>46418</v>
      </c>
      <c r="O1570" t="n">
        <v>30</v>
      </c>
    </row>
    <row r="1571" hidden="1" s="287">
      <c r="A1571" t="inlineStr">
        <is>
          <t>V100066</t>
        </is>
      </c>
      <c r="B1571" t="n">
        <v>109</v>
      </c>
      <c r="C1571" t="n">
        <v>50</v>
      </c>
      <c r="D1571" t="inlineStr">
        <is>
          <t>Grenland Rail AS</t>
        </is>
      </c>
      <c r="E1571" t="inlineStr">
        <is>
          <t>100268</t>
        </is>
      </c>
      <c r="F1571" t="inlineStr">
        <is>
          <t>Nybergflata 2</t>
        </is>
      </c>
      <c r="G1571" t="inlineStr">
        <is>
          <t>3737</t>
        </is>
      </c>
      <c r="H1571" t="inlineStr">
        <is>
          <t>Skien</t>
        </is>
      </c>
      <c r="I1571" t="inlineStr">
        <is>
          <t>NO</t>
        </is>
      </c>
      <c r="J1571" t="inlineStr">
        <is>
          <t>SGNSS_M14</t>
        </is>
      </c>
      <c r="K1571" t="inlineStr">
        <is>
          <t>37 80 4565 671-7</t>
        </is>
      </c>
      <c r="L1571" t="inlineStr">
        <is>
          <t>2024-0009</t>
        </is>
      </c>
      <c r="M1571" s="6" t="n">
        <v>45625</v>
      </c>
      <c r="N1571" s="6" t="n">
        <v>47084</v>
      </c>
      <c r="O1571" t="n">
        <v>17.45</v>
      </c>
    </row>
    <row r="1572" hidden="1" s="287">
      <c r="A1572" t="inlineStr">
        <is>
          <t>V100068</t>
        </is>
      </c>
      <c r="B1572" t="n">
        <v>12</v>
      </c>
      <c r="C1572" t="n">
        <v>50</v>
      </c>
      <c r="D1572" t="inlineStr">
        <is>
          <t>LAUDE Smart Intermodal S.A.</t>
        </is>
      </c>
      <c r="E1572" t="inlineStr">
        <is>
          <t>100026</t>
        </is>
      </c>
      <c r="F1572" t="inlineStr">
        <is>
          <t>ul. Wroclawska 131</t>
        </is>
      </c>
      <c r="G1572" t="inlineStr">
        <is>
          <t>87-100</t>
        </is>
      </c>
      <c r="H1572" t="inlineStr">
        <is>
          <t>Torun</t>
        </is>
      </c>
      <c r="I1572" t="inlineStr">
        <is>
          <t>PL</t>
        </is>
      </c>
      <c r="J1572" t="inlineStr">
        <is>
          <t>SGMMNS_M17</t>
        </is>
      </c>
      <c r="K1572" t="inlineStr">
        <is>
          <t>33 80 4505 492-5</t>
        </is>
      </c>
      <c r="L1572" t="inlineStr">
        <is>
          <t>2026-0002</t>
        </is>
      </c>
      <c r="M1572" s="6" t="n">
        <v>46064</v>
      </c>
      <c r="N1572" s="6" t="n">
        <v>46428</v>
      </c>
      <c r="O1572" t="n">
        <v>16.85</v>
      </c>
    </row>
    <row r="1573" hidden="1" s="287">
      <c r="A1573" t="inlineStr">
        <is>
          <t>V300002</t>
        </is>
      </c>
      <c r="B1573" t="n">
        <v>72</v>
      </c>
      <c r="C1573" t="n">
        <v>50</v>
      </c>
      <c r="D1573" t="inlineStr">
        <is>
          <t>Contargo Rail Services GmbH</t>
        </is>
      </c>
      <c r="E1573" t="inlineStr">
        <is>
          <t>100001</t>
        </is>
      </c>
      <c r="F1573" t="inlineStr">
        <is>
          <t>Rheinkaistrasse 2</t>
        </is>
      </c>
      <c r="G1573" t="inlineStr">
        <is>
          <t>68159</t>
        </is>
      </c>
      <c r="H1573" t="inlineStr">
        <is>
          <t>Mannheim</t>
        </is>
      </c>
      <c r="I1573" t="inlineStr">
        <is>
          <t>DE</t>
        </is>
      </c>
      <c r="J1573" t="inlineStr">
        <is>
          <t>SGNSS_M10</t>
        </is>
      </c>
      <c r="K1573" t="inlineStr">
        <is>
          <t>37 80 4565 500-8</t>
        </is>
      </c>
      <c r="L1573" t="inlineStr">
        <is>
          <t>2020-0004</t>
        </is>
      </c>
      <c r="M1573" s="6" t="n">
        <v>44512</v>
      </c>
      <c r="N1573" s="6" t="n">
        <v>46387</v>
      </c>
      <c r="O1573" t="n">
        <v>28.2</v>
      </c>
    </row>
    <row r="1574" hidden="1" s="287">
      <c r="A1574" t="inlineStr">
        <is>
          <t>V100030</t>
        </is>
      </c>
      <c r="B1574" t="n">
        <v>24</v>
      </c>
      <c r="C1574" t="n">
        <v>50</v>
      </c>
      <c r="D1574" t="inlineStr">
        <is>
          <t>Rail Cargo Austria AG</t>
        </is>
      </c>
      <c r="E1574" t="inlineStr">
        <is>
          <t>100020</t>
        </is>
      </c>
      <c r="F1574" t="inlineStr">
        <is>
          <t>Am Hauptbahnhof 2</t>
        </is>
      </c>
      <c r="G1574" t="inlineStr">
        <is>
          <t>1100</t>
        </is>
      </c>
      <c r="H1574" t="inlineStr">
        <is>
          <t>Wien</t>
        </is>
      </c>
      <c r="I1574" t="inlineStr">
        <is>
          <t>AT</t>
        </is>
      </c>
      <c r="J1574" t="inlineStr">
        <is>
          <t>SGGMRS_M5</t>
        </is>
      </c>
      <c r="K1574" t="inlineStr">
        <is>
          <t>37 80 4953 376-3</t>
        </is>
      </c>
      <c r="L1574" t="inlineStr">
        <is>
          <t>2022-0011</t>
        </is>
      </c>
      <c r="M1574" s="6" t="n">
        <v>44805</v>
      </c>
      <c r="N1574" s="6" t="n">
        <v>46203</v>
      </c>
      <c r="O1574" t="n">
        <v>23</v>
      </c>
    </row>
    <row r="1575" hidden="1" s="287">
      <c r="A1575" t="inlineStr">
        <is>
          <t>V300030</t>
        </is>
      </c>
      <c r="B1575" t="n">
        <v>16</v>
      </c>
      <c r="C1575" t="n">
        <v>50</v>
      </c>
      <c r="D1575" t="inlineStr">
        <is>
          <t>EWG Rail Zrt.</t>
        </is>
      </c>
      <c r="E1575" t="inlineStr">
        <is>
          <t>100758</t>
        </is>
      </c>
      <c r="F1575" t="inlineStr">
        <is>
          <t>Váci út 76 3.em</t>
        </is>
      </c>
      <c r="G1575" t="inlineStr">
        <is>
          <t>1133</t>
        </is>
      </c>
      <c r="H1575" t="inlineStr">
        <is>
          <t>Budapest</t>
        </is>
      </c>
      <c r="I1575" t="inlineStr">
        <is>
          <t>HU</t>
        </is>
      </c>
      <c r="J1575" t="inlineStr">
        <is>
          <t>SGGNS_M11</t>
        </is>
      </c>
      <c r="K1575" t="inlineStr">
        <is>
          <t>37 80 4561 343-7</t>
        </is>
      </c>
      <c r="L1575" t="inlineStr">
        <is>
          <t>2023-0007</t>
        </is>
      </c>
      <c r="M1575" s="6" t="n">
        <v>45078</v>
      </c>
      <c r="N1575" s="6" t="n">
        <v>46905</v>
      </c>
      <c r="O1575" t="n">
        <v>23.19</v>
      </c>
    </row>
    <row r="1576" hidden="1" s="287">
      <c r="A1576" t="inlineStr">
        <is>
          <t>V300032</t>
        </is>
      </c>
      <c r="B1576" t="n">
        <v>16</v>
      </c>
      <c r="C1576" t="n">
        <v>50</v>
      </c>
      <c r="D1576" t="inlineStr">
        <is>
          <t>EWG Rail Zrt.</t>
        </is>
      </c>
      <c r="E1576" t="inlineStr">
        <is>
          <t>100758</t>
        </is>
      </c>
      <c r="F1576" t="inlineStr">
        <is>
          <t>Váci út 76 3.em</t>
        </is>
      </c>
      <c r="G1576" t="inlineStr">
        <is>
          <t>1133</t>
        </is>
      </c>
      <c r="H1576" t="inlineStr">
        <is>
          <t>Budapest</t>
        </is>
      </c>
      <c r="I1576" t="inlineStr">
        <is>
          <t>HU</t>
        </is>
      </c>
      <c r="J1576" t="inlineStr">
        <is>
          <t>SGGNSS_M12</t>
        </is>
      </c>
      <c r="K1576" t="inlineStr">
        <is>
          <t>37 80 4694 508-5</t>
        </is>
      </c>
      <c r="L1576" t="inlineStr">
        <is>
          <t>2023-0007</t>
        </is>
      </c>
      <c r="M1576" s="6" t="n">
        <v>45078</v>
      </c>
      <c r="N1576" s="6" t="n">
        <v>46905</v>
      </c>
      <c r="O1576" t="n">
        <v>23.19</v>
      </c>
    </row>
    <row r="1577" hidden="1" s="287">
      <c r="A1577" t="inlineStr">
        <is>
          <t>V100046</t>
        </is>
      </c>
      <c r="B1577" t="n">
        <v>8</v>
      </c>
      <c r="C1577" t="n">
        <v>50</v>
      </c>
      <c r="D1577" t="inlineStr">
        <is>
          <t>LAUDE Smart Intermodal S.A.</t>
        </is>
      </c>
      <c r="E1577" t="inlineStr">
        <is>
          <t>100026</t>
        </is>
      </c>
      <c r="F1577" t="inlineStr">
        <is>
          <t>ul. Wroclawska 131</t>
        </is>
      </c>
      <c r="G1577" t="inlineStr">
        <is>
          <t>87-100</t>
        </is>
      </c>
      <c r="H1577" t="inlineStr">
        <is>
          <t>Torun</t>
        </is>
      </c>
      <c r="I1577" t="inlineStr">
        <is>
          <t>PL</t>
        </is>
      </c>
      <c r="J1577" t="inlineStr">
        <is>
          <t>SGMMNS_M17</t>
        </is>
      </c>
      <c r="K1577" t="inlineStr">
        <is>
          <t>33 80 4505 627-6</t>
        </is>
      </c>
      <c r="L1577" t="inlineStr">
        <is>
          <t>2023-0012</t>
        </is>
      </c>
      <c r="M1577" s="6" t="n">
        <v>45271</v>
      </c>
      <c r="N1577" s="6" t="n">
        <v>46752</v>
      </c>
      <c r="O1577" t="n">
        <v>9.5</v>
      </c>
    </row>
    <row r="1578" hidden="1" s="287">
      <c r="A1578" t="inlineStr">
        <is>
          <t>V400008</t>
        </is>
      </c>
      <c r="B1578" t="n">
        <v>2</v>
      </c>
      <c r="C1578" t="n">
        <v>50</v>
      </c>
      <c r="D1578" t="inlineStr">
        <is>
          <t>DB Cargo AG</t>
        </is>
      </c>
      <c r="E1578" t="inlineStr">
        <is>
          <t>100000</t>
        </is>
      </c>
      <c r="F1578" t="inlineStr">
        <is>
          <t>Rheinstrasse 2</t>
        </is>
      </c>
      <c r="G1578" t="inlineStr">
        <is>
          <t>55116</t>
        </is>
      </c>
      <c r="H1578" t="inlineStr">
        <is>
          <t>Mainz</t>
        </is>
      </c>
      <c r="I1578" t="inlineStr">
        <is>
          <t>DE</t>
        </is>
      </c>
      <c r="J1578" t="inlineStr">
        <is>
          <t>SGGNS_M11</t>
        </is>
      </c>
      <c r="K1578" t="inlineStr">
        <is>
          <t>37 80 4561 435-1</t>
        </is>
      </c>
      <c r="L1578" t="inlineStr">
        <is>
          <t>2021-2420</t>
        </is>
      </c>
      <c r="M1578" s="6" t="n">
        <v>45174</v>
      </c>
      <c r="N1578" s="6" t="n">
        <v>47330</v>
      </c>
      <c r="O1578" t="n">
        <v>26.23</v>
      </c>
    </row>
    <row r="1579" hidden="1" s="287">
      <c r="A1579" t="inlineStr">
        <is>
          <t>V200031</t>
        </is>
      </c>
      <c r="B1579" t="n">
        <v>23</v>
      </c>
      <c r="C1579" t="n">
        <v>50</v>
      </c>
      <c r="D1579" t="inlineStr">
        <is>
          <t>zigsXpress GmbH</t>
        </is>
      </c>
      <c r="E1579" t="inlineStr">
        <is>
          <t>100008</t>
        </is>
      </c>
      <c r="F1579" t="inlineStr">
        <is>
          <t>Afrikastrasse 3</t>
        </is>
      </c>
      <c r="G1579" t="inlineStr">
        <is>
          <t>20457</t>
        </is>
      </c>
      <c r="H1579" t="inlineStr">
        <is>
          <t>Hamburg</t>
        </is>
      </c>
      <c r="I1579" t="inlineStr">
        <is>
          <t>DE</t>
        </is>
      </c>
      <c r="J1579" t="inlineStr">
        <is>
          <t>SGGRSS_M2</t>
        </is>
      </c>
      <c r="K1579" t="inlineStr">
        <is>
          <t>37 80 4960 975-3</t>
        </is>
      </c>
      <c r="L1579" t="inlineStr">
        <is>
          <t>2023-0036</t>
        </is>
      </c>
      <c r="M1579" s="6" t="n">
        <v>45288</v>
      </c>
      <c r="N1579" s="6" t="n">
        <v>46387</v>
      </c>
      <c r="O1579" t="n">
        <v>25.8</v>
      </c>
    </row>
    <row r="1580" hidden="1" s="287">
      <c r="A1580" t="inlineStr">
        <is>
          <t>V200034</t>
        </is>
      </c>
      <c r="B1580" t="n">
        <v>20</v>
      </c>
      <c r="C1580" t="n">
        <v>50</v>
      </c>
      <c r="D1580" t="inlineStr">
        <is>
          <t>Captrain Polska Sp.z.o.o.</t>
        </is>
      </c>
      <c r="E1580" t="inlineStr">
        <is>
          <t>100024</t>
        </is>
      </c>
      <c r="F1580" t="inlineStr">
        <is>
          <t>ul. Powstancow Slaskich 7a</t>
        </is>
      </c>
      <c r="G1580" t="inlineStr">
        <is>
          <t>53-332</t>
        </is>
      </c>
      <c r="H1580" t="inlineStr">
        <is>
          <t>Wroclaw</t>
        </is>
      </c>
      <c r="I1580" t="inlineStr">
        <is>
          <t>PL</t>
        </is>
      </c>
      <c r="J1580" t="inlineStr">
        <is>
          <t>SGNS_M13</t>
        </is>
      </c>
      <c r="K1580" t="inlineStr">
        <is>
          <t>37 80 4564 267-5</t>
        </is>
      </c>
      <c r="L1580" t="inlineStr">
        <is>
          <t>2024-0001</t>
        </is>
      </c>
      <c r="M1580" s="6" t="n">
        <v>45453</v>
      </c>
      <c r="N1580" s="6" t="n">
        <v>46752</v>
      </c>
      <c r="O1580" t="n">
        <v>17.95</v>
      </c>
    </row>
    <row r="1581" hidden="1" s="287">
      <c r="A1581" t="inlineStr">
        <is>
          <t>V200035</t>
        </is>
      </c>
      <c r="B1581" t="n">
        <v>28</v>
      </c>
      <c r="C1581" t="n">
        <v>50</v>
      </c>
      <c r="D1581" t="inlineStr">
        <is>
          <t>Zaklad Inzynierli Kolejowej Sp.z.o.o</t>
        </is>
      </c>
      <c r="E1581" t="inlineStr">
        <is>
          <t>100767</t>
        </is>
      </c>
      <c r="F1581" t="inlineStr">
        <is>
          <t>ul. Retmanska 11a</t>
        </is>
      </c>
      <c r="G1581" t="inlineStr">
        <is>
          <t>27-600</t>
        </is>
      </c>
      <c r="H1581" t="inlineStr">
        <is>
          <t>Sandomierz</t>
        </is>
      </c>
      <c r="I1581" t="inlineStr">
        <is>
          <t>PL</t>
        </is>
      </c>
      <c r="J1581" t="inlineStr">
        <is>
          <t>SGMMNS_M17</t>
        </is>
      </c>
      <c r="K1581" t="inlineStr">
        <is>
          <t>33 80 4505 158-2</t>
        </is>
      </c>
      <c r="L1581" t="inlineStr">
        <is>
          <t>2023-0021</t>
        </is>
      </c>
      <c r="M1581" s="6" t="n">
        <v>45383</v>
      </c>
      <c r="N1581" s="6" t="n">
        <v>46478</v>
      </c>
      <c r="O1581" t="n">
        <v>19</v>
      </c>
    </row>
    <row r="1582" hidden="1" s="287">
      <c r="A1582" t="inlineStr">
        <is>
          <t>V100057</t>
        </is>
      </c>
      <c r="B1582" t="n">
        <v>3</v>
      </c>
      <c r="C1582" t="n">
        <v>50</v>
      </c>
      <c r="D1582" t="inlineStr">
        <is>
          <t>RheinCargo GmbH &amp; Co. KG</t>
        </is>
      </c>
      <c r="E1582" t="inlineStr">
        <is>
          <t>100011</t>
        </is>
      </c>
      <c r="F1582" t="inlineStr">
        <is>
          <t>Hammer Landstrasse 3</t>
        </is>
      </c>
      <c r="G1582" t="inlineStr">
        <is>
          <t>41460</t>
        </is>
      </c>
      <c r="H1582" t="inlineStr">
        <is>
          <t>Neuss</t>
        </is>
      </c>
      <c r="I1582" t="inlineStr">
        <is>
          <t>DE</t>
        </is>
      </c>
      <c r="J1582" t="inlineStr">
        <is>
          <t>SGGNS_M33</t>
        </is>
      </c>
      <c r="K1582" t="inlineStr">
        <is>
          <t>37 80 4561 528-3</t>
        </is>
      </c>
      <c r="L1582" t="inlineStr">
        <is>
          <t>2024-0020</t>
        </is>
      </c>
      <c r="M1582" s="6" t="n">
        <v>45566</v>
      </c>
      <c r="N1582" s="6" t="n">
        <v>46081</v>
      </c>
      <c r="O1582" t="n">
        <v>27.15</v>
      </c>
    </row>
    <row r="1583" hidden="1" s="287">
      <c r="A1583" t="inlineStr">
        <is>
          <t>V300052</t>
        </is>
      </c>
      <c r="B1583" t="n">
        <v>18</v>
      </c>
      <c r="C1583" t="n">
        <v>50</v>
      </c>
      <c r="D1583" t="inlineStr">
        <is>
          <t>EWG Rail Zrt.</t>
        </is>
      </c>
      <c r="E1583" t="inlineStr">
        <is>
          <t>100758</t>
        </is>
      </c>
      <c r="F1583" t="inlineStr">
        <is>
          <t>Váci út 76 3.em</t>
        </is>
      </c>
      <c r="G1583" t="inlineStr">
        <is>
          <t>1133</t>
        </is>
      </c>
      <c r="H1583" t="inlineStr">
        <is>
          <t>Budapest</t>
        </is>
      </c>
      <c r="I1583" t="inlineStr">
        <is>
          <t>HU</t>
        </is>
      </c>
      <c r="J1583" t="inlineStr">
        <is>
          <t>SGNSS_M10</t>
        </is>
      </c>
      <c r="K1583" t="inlineStr">
        <is>
          <t>37 80 4565 512-3</t>
        </is>
      </c>
      <c r="L1583" t="inlineStr">
        <is>
          <t>2023-0026</t>
        </is>
      </c>
      <c r="M1583" s="6" t="n">
        <v>45740</v>
      </c>
      <c r="N1583" s="6" t="n">
        <v>46387</v>
      </c>
      <c r="O1583" t="n">
        <v>16.63</v>
      </c>
    </row>
    <row r="1584" hidden="1" s="287">
      <c r="A1584" t="inlineStr">
        <is>
          <t>V100049</t>
        </is>
      </c>
      <c r="B1584" t="n">
        <v>124</v>
      </c>
      <c r="C1584" t="n">
        <v>50</v>
      </c>
      <c r="D1584" t="inlineStr">
        <is>
          <t>Grain Logistic Sp.z.o.o.</t>
        </is>
      </c>
      <c r="E1584" t="inlineStr">
        <is>
          <t>100765</t>
        </is>
      </c>
      <c r="F1584" t="inlineStr">
        <is>
          <t>ul. Nowogrodzka 31/413</t>
        </is>
      </c>
      <c r="G1584" t="inlineStr">
        <is>
          <t>00-511</t>
        </is>
      </c>
      <c r="H1584" t="inlineStr">
        <is>
          <t>Warszawa</t>
        </is>
      </c>
      <c r="I1584" t="inlineStr">
        <is>
          <t>PL</t>
        </is>
      </c>
      <c r="J1584" t="inlineStr">
        <is>
          <t>SGNSS_M42</t>
        </is>
      </c>
      <c r="K1584" t="inlineStr">
        <is>
          <t>33 80 4552 759-9</t>
        </is>
      </c>
      <c r="L1584" t="inlineStr">
        <is>
          <t>2023-0035</t>
        </is>
      </c>
      <c r="M1584" s="6" t="n">
        <v>45665</v>
      </c>
      <c r="N1584" s="6" t="n">
        <v>46081</v>
      </c>
      <c r="O1584" t="n">
        <v>19.5</v>
      </c>
    </row>
    <row r="1585" hidden="1" s="287">
      <c r="A1585" t="inlineStr">
        <is>
          <t>V200048</t>
        </is>
      </c>
      <c r="B1585" t="n">
        <v>20</v>
      </c>
      <c r="C1585" t="n">
        <v>50</v>
      </c>
      <c r="D1585" t="inlineStr">
        <is>
          <t>Captrain Polska Sp.z.o.o.</t>
        </is>
      </c>
      <c r="E1585" t="inlineStr">
        <is>
          <t>100024</t>
        </is>
      </c>
      <c r="F1585" t="inlineStr">
        <is>
          <t>ul. Powstancow Slaskich 7a</t>
        </is>
      </c>
      <c r="G1585" t="inlineStr">
        <is>
          <t>53-332</t>
        </is>
      </c>
      <c r="H1585" t="inlineStr">
        <is>
          <t>Wroclaw</t>
        </is>
      </c>
      <c r="I1585" t="inlineStr">
        <is>
          <t>PL</t>
        </is>
      </c>
      <c r="J1585" t="inlineStr">
        <is>
          <t>SGNS_M13</t>
        </is>
      </c>
      <c r="K1585" t="inlineStr">
        <is>
          <t>37 80 4564 825-0</t>
        </is>
      </c>
      <c r="L1585" t="inlineStr">
        <is>
          <t>2024-0035</t>
        </is>
      </c>
      <c r="M1585" s="6" t="n">
        <v>45703</v>
      </c>
      <c r="N1585" s="6" t="n">
        <v>46387</v>
      </c>
      <c r="O1585" t="n">
        <v>17.95</v>
      </c>
    </row>
    <row r="1586" hidden="1" s="287">
      <c r="A1586" t="inlineStr">
        <is>
          <t>V300059</t>
        </is>
      </c>
      <c r="B1586" t="n">
        <v>6</v>
      </c>
      <c r="C1586" t="n">
        <v>50</v>
      </c>
      <c r="D1586" t="inlineStr">
        <is>
          <t>Captrain Deutschland CargoWest GmbH</t>
        </is>
      </c>
      <c r="E1586" t="inlineStr">
        <is>
          <t>100030</t>
        </is>
      </c>
      <c r="F1586" t="inlineStr">
        <is>
          <t>Am Grubenhof 2</t>
        </is>
      </c>
      <c r="G1586" t="inlineStr">
        <is>
          <t>33330</t>
        </is>
      </c>
      <c r="H1586" t="inlineStr">
        <is>
          <t>Gütersloh</t>
        </is>
      </c>
      <c r="I1586" t="inlineStr">
        <is>
          <t>DE</t>
        </is>
      </c>
      <c r="J1586" t="inlineStr">
        <is>
          <t>SDGGMRSS_M8</t>
        </is>
      </c>
      <c r="K1586" t="inlineStr">
        <is>
          <t>35 80 4956 062-8</t>
        </is>
      </c>
      <c r="L1586" t="inlineStr">
        <is>
          <t>2024-0044</t>
        </is>
      </c>
      <c r="M1586" s="6" t="n">
        <v>46023</v>
      </c>
      <c r="N1586" s="6" t="n">
        <v>47483</v>
      </c>
      <c r="O1586" t="n">
        <v>42.71</v>
      </c>
    </row>
    <row r="1587" hidden="1" s="287">
      <c r="A1587" t="inlineStr">
        <is>
          <t>V300065</t>
        </is>
      </c>
      <c r="B1587" t="n">
        <v>23</v>
      </c>
      <c r="C1587" t="n">
        <v>50</v>
      </c>
      <c r="D1587" t="inlineStr">
        <is>
          <t>Martin Tolksdorf Logistics GmbH</t>
        </is>
      </c>
      <c r="E1587" t="inlineStr">
        <is>
          <t>100787</t>
        </is>
      </c>
      <c r="F1587" t="inlineStr">
        <is>
          <t>Bahnhofstrasse 47</t>
        </is>
      </c>
      <c r="G1587" t="inlineStr">
        <is>
          <t>65611</t>
        </is>
      </c>
      <c r="H1587" t="inlineStr">
        <is>
          <t>Brechen</t>
        </is>
      </c>
      <c r="I1587" t="inlineStr">
        <is>
          <t>DE</t>
        </is>
      </c>
      <c r="J1587" t="inlineStr">
        <is>
          <t>SGGRSS_M2</t>
        </is>
      </c>
      <c r="K1587" t="inlineStr">
        <is>
          <t>37 80 4980 829-8</t>
        </is>
      </c>
      <c r="L1587" t="inlineStr">
        <is>
          <t>2025-0003</t>
        </is>
      </c>
      <c r="M1587" s="6" t="n">
        <v>45709</v>
      </c>
      <c r="N1587" s="6" t="n">
        <v>46315</v>
      </c>
      <c r="O1587" t="n">
        <v>31.5</v>
      </c>
    </row>
    <row r="1588" hidden="1" s="287">
      <c r="A1588" t="inlineStr">
        <is>
          <t>V300067</t>
        </is>
      </c>
      <c r="B1588" t="n">
        <v>24</v>
      </c>
      <c r="C1588" t="n">
        <v>50</v>
      </c>
      <c r="D1588" t="inlineStr">
        <is>
          <t>Mindener Kreisbahnen GmbH</t>
        </is>
      </c>
      <c r="E1588" t="inlineStr">
        <is>
          <t>100038</t>
        </is>
      </c>
      <c r="F1588" t="inlineStr">
        <is>
          <t>Karlstrasse 48</t>
        </is>
      </c>
      <c r="G1588" t="inlineStr">
        <is>
          <t>32423</t>
        </is>
      </c>
      <c r="H1588" t="inlineStr">
        <is>
          <t>Minden</t>
        </is>
      </c>
      <c r="I1588" t="inlineStr">
        <is>
          <t>DE</t>
        </is>
      </c>
      <c r="J1588" t="inlineStr">
        <is>
          <t>SGGRSS_M2</t>
        </is>
      </c>
      <c r="K1588" t="inlineStr">
        <is>
          <t>37 80 4960 983-7</t>
        </is>
      </c>
      <c r="L1588" t="inlineStr">
        <is>
          <t>2025-0002</t>
        </is>
      </c>
      <c r="M1588" s="6" t="n">
        <v>45736</v>
      </c>
      <c r="N1588" s="6" t="n">
        <v>46095</v>
      </c>
      <c r="O1588" t="n">
        <v>27.79</v>
      </c>
    </row>
    <row r="1589" hidden="1" s="287">
      <c r="A1589" t="inlineStr">
        <is>
          <t>V100061</t>
        </is>
      </c>
      <c r="B1589" t="n">
        <v>48</v>
      </c>
      <c r="C1589" t="n">
        <v>20</v>
      </c>
      <c r="D1589" t="inlineStr">
        <is>
          <t>Rail Cargo Austria AG</t>
        </is>
      </c>
      <c r="E1589" t="inlineStr">
        <is>
          <t>100020</t>
        </is>
      </c>
      <c r="F1589" t="inlineStr">
        <is>
          <t>Am Hauptbahnhof 2</t>
        </is>
      </c>
      <c r="G1589" t="inlineStr">
        <is>
          <t>1100</t>
        </is>
      </c>
      <c r="H1589" t="inlineStr">
        <is>
          <t>Wien</t>
        </is>
      </c>
      <c r="I1589" t="inlineStr">
        <is>
          <t>AT</t>
        </is>
      </c>
      <c r="J1589" t="inlineStr">
        <is>
          <t>EANOS_95</t>
        </is>
      </c>
      <c r="K1589" t="inlineStr"/>
      <c r="L1589" t="inlineStr">
        <is>
          <t>2025-0008</t>
        </is>
      </c>
      <c r="M1589" s="6" t="n">
        <v>46136</v>
      </c>
      <c r="N1589" s="6" t="n">
        <v>50518</v>
      </c>
      <c r="O1589" t="n">
        <v>26</v>
      </c>
    </row>
    <row r="1590" hidden="1" s="287">
      <c r="A1590" t="inlineStr">
        <is>
          <t>V100062</t>
        </is>
      </c>
      <c r="B1590" t="n">
        <v>48</v>
      </c>
      <c r="C1590" t="n">
        <v>20</v>
      </c>
      <c r="D1590" t="inlineStr">
        <is>
          <t>Rail Cargo Austria AG</t>
        </is>
      </c>
      <c r="E1590" t="inlineStr">
        <is>
          <t>100020</t>
        </is>
      </c>
      <c r="F1590" t="inlineStr">
        <is>
          <t>Am Hauptbahnhof 2</t>
        </is>
      </c>
      <c r="G1590" t="inlineStr">
        <is>
          <t>1100</t>
        </is>
      </c>
      <c r="H1590" t="inlineStr">
        <is>
          <t>Wien</t>
        </is>
      </c>
      <c r="I1590" t="inlineStr">
        <is>
          <t>AT</t>
        </is>
      </c>
      <c r="J1590" t="inlineStr">
        <is>
          <t>SGGMRRSS_2X60</t>
        </is>
      </c>
      <c r="K1590" t="inlineStr"/>
      <c r="L1590" t="inlineStr">
        <is>
          <t>2025-0010</t>
        </is>
      </c>
      <c r="M1590" s="6" t="n">
        <v>46090</v>
      </c>
      <c r="N1590" s="6" t="n">
        <v>47038</v>
      </c>
      <c r="O1590" t="n">
        <v>37.85</v>
      </c>
    </row>
    <row r="1591" hidden="1" s="287">
      <c r="A1591" t="inlineStr">
        <is>
          <t>V500001</t>
        </is>
      </c>
      <c r="B1591" t="n">
        <v>7</v>
      </c>
      <c r="C1591" t="n">
        <v>50</v>
      </c>
      <c r="D1591" t="inlineStr">
        <is>
          <t>LAUDE Smart Intermodal S.A.</t>
        </is>
      </c>
      <c r="E1591" t="inlineStr">
        <is>
          <t>100026</t>
        </is>
      </c>
      <c r="F1591" t="inlineStr">
        <is>
          <t>ul. Wroclawska 131</t>
        </is>
      </c>
      <c r="G1591" t="inlineStr">
        <is>
          <t>87-100</t>
        </is>
      </c>
      <c r="H1591" t="inlineStr">
        <is>
          <t>Torun</t>
        </is>
      </c>
      <c r="I1591" t="inlineStr">
        <is>
          <t>PL</t>
        </is>
      </c>
      <c r="J1591" t="inlineStr">
        <is>
          <t>SGMMNSS_M48</t>
        </is>
      </c>
      <c r="K1591" t="inlineStr">
        <is>
          <t>37 84 4594 835-9</t>
        </is>
      </c>
      <c r="L1591" t="inlineStr">
        <is>
          <t>2025-0012</t>
        </is>
      </c>
      <c r="M1591" s="6" t="n">
        <v>45806</v>
      </c>
      <c r="N1591" s="6" t="n">
        <v>47631</v>
      </c>
      <c r="O1591" t="n">
        <v>31.56</v>
      </c>
    </row>
    <row r="1592" hidden="1" s="287">
      <c r="A1592" t="inlineStr">
        <is>
          <t>V200019</t>
        </is>
      </c>
      <c r="B1592" t="n">
        <v>51</v>
      </c>
      <c r="C1592" t="n">
        <v>50</v>
      </c>
      <c r="D1592" t="inlineStr">
        <is>
          <t>SBB Cargo AG</t>
        </is>
      </c>
      <c r="E1592" t="inlineStr">
        <is>
          <t>100022</t>
        </is>
      </c>
      <c r="F1592" t="inlineStr">
        <is>
          <t>Bahnhofstrasse 12</t>
        </is>
      </c>
      <c r="G1592" t="inlineStr">
        <is>
          <t>4600</t>
        </is>
      </c>
      <c r="H1592" t="inlineStr">
        <is>
          <t>Olten</t>
        </is>
      </c>
      <c r="I1592" t="inlineStr">
        <is>
          <t>CH</t>
        </is>
      </c>
      <c r="J1592" t="inlineStr">
        <is>
          <t>SGNS_M9</t>
        </is>
      </c>
      <c r="K1592" t="inlineStr">
        <is>
          <t>37 80 4564 462-2</t>
        </is>
      </c>
      <c r="L1592" t="inlineStr">
        <is>
          <t>2021-0032</t>
        </is>
      </c>
      <c r="M1592" s="6" t="n">
        <v>44750</v>
      </c>
      <c r="N1592" s="6" t="n">
        <v>46934</v>
      </c>
      <c r="O1592" t="n">
        <v>18.1</v>
      </c>
    </row>
    <row r="1593" hidden="1" s="287">
      <c r="A1593" t="inlineStr">
        <is>
          <t>V720004</t>
        </is>
      </c>
      <c r="B1593" t="n">
        <v>23</v>
      </c>
      <c r="C1593" t="n">
        <v>50</v>
      </c>
      <c r="D1593" t="inlineStr">
        <is>
          <t>Necoss GmbH</t>
        </is>
      </c>
      <c r="E1593" t="inlineStr">
        <is>
          <t>100014</t>
        </is>
      </c>
      <c r="F1593" t="inlineStr">
        <is>
          <t>Bahnhofplatz 42</t>
        </is>
      </c>
      <c r="G1593" t="inlineStr">
        <is>
          <t>28195</t>
        </is>
      </c>
      <c r="H1593" t="inlineStr">
        <is>
          <t>Bremen</t>
        </is>
      </c>
      <c r="I1593" t="inlineStr">
        <is>
          <t>DE</t>
        </is>
      </c>
      <c r="J1593" t="inlineStr">
        <is>
          <t>SGGRS_M19</t>
        </is>
      </c>
      <c r="K1593" t="inlineStr">
        <is>
          <t>35 80 4950 171-3</t>
        </is>
      </c>
      <c r="L1593" t="inlineStr">
        <is>
          <t>2025-0025</t>
        </is>
      </c>
      <c r="M1593" s="6" t="n">
        <v>46023</v>
      </c>
      <c r="N1593" s="6" t="n">
        <v>46387</v>
      </c>
      <c r="O1593" t="n">
        <v>26.75</v>
      </c>
    </row>
    <row r="1594" hidden="1" s="287">
      <c r="A1594" t="inlineStr">
        <is>
          <t>V720005</t>
        </is>
      </c>
      <c r="B1594" t="n">
        <v>48</v>
      </c>
      <c r="C1594" t="n">
        <v>20</v>
      </c>
      <c r="D1594" t="inlineStr">
        <is>
          <t>LAUDE Smart Intermodal S.A.</t>
        </is>
      </c>
      <c r="E1594" t="inlineStr">
        <is>
          <t>100026</t>
        </is>
      </c>
      <c r="F1594" t="inlineStr">
        <is>
          <t>ul. Wroclawska 131</t>
        </is>
      </c>
      <c r="G1594" t="inlineStr">
        <is>
          <t>87-100</t>
        </is>
      </c>
      <c r="H1594" t="inlineStr">
        <is>
          <t>Torun</t>
        </is>
      </c>
      <c r="I1594" t="inlineStr">
        <is>
          <t>PL</t>
        </is>
      </c>
      <c r="J1594" t="inlineStr">
        <is>
          <t>SDGGMRS_DTW</t>
        </is>
      </c>
      <c r="K1594" t="inlineStr"/>
      <c r="L1594" t="inlineStr">
        <is>
          <t>2025-0031</t>
        </is>
      </c>
      <c r="M1594" s="6" t="n">
        <v>45992</v>
      </c>
      <c r="N1594" s="6" t="n">
        <v>46387</v>
      </c>
      <c r="O1594" t="n">
        <v>49.25</v>
      </c>
    </row>
    <row r="1595" hidden="1" s="287">
      <c r="A1595" t="inlineStr">
        <is>
          <t>V730008</t>
        </is>
      </c>
      <c r="B1595" t="n">
        <v>48</v>
      </c>
      <c r="C1595" t="n">
        <v>20</v>
      </c>
      <c r="D1595" t="inlineStr">
        <is>
          <t>Martin Tolksdorf Logistics GmbH</t>
        </is>
      </c>
      <c r="E1595" t="inlineStr">
        <is>
          <t>100787</t>
        </is>
      </c>
      <c r="F1595" t="inlineStr">
        <is>
          <t>Bahnhofstrasse 47</t>
        </is>
      </c>
      <c r="G1595" t="inlineStr">
        <is>
          <t>65611</t>
        </is>
      </c>
      <c r="H1595" t="inlineStr">
        <is>
          <t>Brechen</t>
        </is>
      </c>
      <c r="I1595" t="inlineStr">
        <is>
          <t>DE</t>
        </is>
      </c>
      <c r="J1595" t="inlineStr">
        <is>
          <t>SDGGMRS_DTW</t>
        </is>
      </c>
      <c r="K1595" t="inlineStr"/>
      <c r="L1595" t="inlineStr">
        <is>
          <t>2025-0034</t>
        </is>
      </c>
      <c r="M1595" s="6" t="n">
        <v>45992</v>
      </c>
      <c r="N1595" s="6" t="n">
        <v>46387</v>
      </c>
      <c r="O1595" t="n">
        <v>62.85</v>
      </c>
    </row>
    <row r="1596" hidden="1" s="287">
      <c r="A1596" t="inlineStr">
        <is>
          <t>V200056</t>
        </is>
      </c>
      <c r="B1596" t="n">
        <v>17</v>
      </c>
      <c r="C1596" t="n">
        <v>50</v>
      </c>
      <c r="D1596" t="inlineStr">
        <is>
          <t>WRS Widmer Rail Services AG</t>
        </is>
      </c>
      <c r="E1596" t="inlineStr">
        <is>
          <t>100796</t>
        </is>
      </c>
      <c r="F1596" t="inlineStr">
        <is>
          <t>Emmetterstrasse 3</t>
        </is>
      </c>
      <c r="G1596" t="inlineStr">
        <is>
          <t>6375</t>
        </is>
      </c>
      <c r="H1596" t="inlineStr">
        <is>
          <t>Beckenried</t>
        </is>
      </c>
      <c r="I1596" t="inlineStr">
        <is>
          <t>CH</t>
        </is>
      </c>
      <c r="J1596" t="inlineStr">
        <is>
          <t>SDGGMRSS_M8</t>
        </is>
      </c>
      <c r="K1596" t="inlineStr">
        <is>
          <t>35 80 4956 727-6</t>
        </is>
      </c>
      <c r="L1596" t="inlineStr">
        <is>
          <t>2025-0036</t>
        </is>
      </c>
      <c r="M1596" s="6" t="n">
        <v>46020</v>
      </c>
      <c r="N1596" s="6" t="n">
        <v>47118</v>
      </c>
      <c r="O1596" t="n">
        <v>49.8</v>
      </c>
    </row>
    <row r="1597" hidden="1" s="287">
      <c r="A1597" t="inlineStr">
        <is>
          <t>V200058</t>
        </is>
      </c>
      <c r="B1597" t="n">
        <v>22</v>
      </c>
      <c r="C1597" t="n">
        <v>50</v>
      </c>
      <c r="D1597" t="inlineStr">
        <is>
          <t>LION Logistics GmbH</t>
        </is>
      </c>
      <c r="E1597" t="inlineStr">
        <is>
          <t>100029</t>
        </is>
      </c>
      <c r="F1597" t="inlineStr">
        <is>
          <t>Holunderweg 1</t>
        </is>
      </c>
      <c r="G1597" t="inlineStr">
        <is>
          <t>03149</t>
        </is>
      </c>
      <c r="H1597" t="inlineStr">
        <is>
          <t>Forst</t>
        </is>
      </c>
      <c r="I1597" t="inlineStr">
        <is>
          <t>DE</t>
        </is>
      </c>
      <c r="J1597" t="inlineStr">
        <is>
          <t>SGGNS_M11</t>
        </is>
      </c>
      <c r="K1597" t="inlineStr">
        <is>
          <t>37 80 4561 363-5</t>
        </is>
      </c>
      <c r="L1597" t="inlineStr">
        <is>
          <t>2022-0004</t>
        </is>
      </c>
      <c r="M1597" s="6" t="n">
        <v>44743</v>
      </c>
      <c r="N1597" s="6" t="n">
        <v>46295</v>
      </c>
      <c r="O1597" t="n">
        <v>24.55</v>
      </c>
    </row>
    <row r="1598" hidden="1" s="287">
      <c r="A1598" t="inlineStr">
        <is>
          <t>V300089</t>
        </is>
      </c>
      <c r="B1598" t="n">
        <v>48</v>
      </c>
      <c r="C1598" t="n">
        <v>20</v>
      </c>
      <c r="D1598" t="inlineStr">
        <is>
          <t>Kombiverkehr GmbH und Co. KG</t>
        </is>
      </c>
      <c r="E1598" t="inlineStr">
        <is>
          <t>100332</t>
        </is>
      </c>
      <c r="F1598" t="inlineStr">
        <is>
          <t>Zum Laurenburger Hof 76</t>
        </is>
      </c>
      <c r="G1598" t="inlineStr">
        <is>
          <t>60594</t>
        </is>
      </c>
      <c r="H1598" t="inlineStr">
        <is>
          <t>Frankfurt am Main</t>
        </is>
      </c>
      <c r="I1598" t="inlineStr">
        <is>
          <t>DE</t>
        </is>
      </c>
      <c r="J1598" t="inlineStr">
        <is>
          <t>SGNS_60</t>
        </is>
      </c>
      <c r="K1598" t="inlineStr"/>
      <c r="L1598" t="inlineStr">
        <is>
          <t>2025-0038</t>
        </is>
      </c>
      <c r="M1598" s="6" t="n">
        <v>46143</v>
      </c>
      <c r="N1598" s="6" t="n">
        <v>46873</v>
      </c>
      <c r="O1598" t="n">
        <v>23.64</v>
      </c>
    </row>
    <row r="1599" hidden="1" s="287">
      <c r="A1599" t="inlineStr">
        <is>
          <t>V300090</t>
        </is>
      </c>
      <c r="B1599" t="n">
        <v>13</v>
      </c>
      <c r="C1599" t="n">
        <v>50</v>
      </c>
      <c r="D1599" t="inlineStr">
        <is>
          <t>STORK Cargo GmbH</t>
        </is>
      </c>
      <c r="E1599" t="inlineStr">
        <is>
          <t>100792</t>
        </is>
      </c>
      <c r="F1599" t="inlineStr">
        <is>
          <t>Parchauer Strasse 3</t>
        </is>
      </c>
      <c r="G1599" t="inlineStr">
        <is>
          <t>39126</t>
        </is>
      </c>
      <c r="H1599" t="inlineStr">
        <is>
          <t>Magdeburg</t>
        </is>
      </c>
      <c r="I1599" t="inlineStr">
        <is>
          <t>DE</t>
        </is>
      </c>
      <c r="J1599" t="inlineStr">
        <is>
          <t>SGMMNS_M17</t>
        </is>
      </c>
      <c r="K1599" t="inlineStr">
        <is>
          <t>33 80 4505 540-1</t>
        </is>
      </c>
      <c r="L1599" t="inlineStr">
        <is>
          <t>2025-0020</t>
        </is>
      </c>
      <c r="M1599" s="6" t="n">
        <v>46023</v>
      </c>
      <c r="N1599" s="6" t="n">
        <v>48213</v>
      </c>
      <c r="O1599" t="n">
        <v>21.9</v>
      </c>
    </row>
    <row r="1600" hidden="1" s="287">
      <c r="A1600" t="inlineStr">
        <is>
          <t>V720006</t>
        </is>
      </c>
      <c r="B1600" t="n">
        <v>23</v>
      </c>
      <c r="C1600" t="n">
        <v>50</v>
      </c>
      <c r="D1600" t="inlineStr">
        <is>
          <t>RAILDOX GmbH &amp; Co. KG</t>
        </is>
      </c>
      <c r="E1600" t="inlineStr">
        <is>
          <t>100521</t>
        </is>
      </c>
      <c r="F1600" t="inlineStr">
        <is>
          <t>Zum Güterbahnhof  7</t>
        </is>
      </c>
      <c r="G1600" t="inlineStr">
        <is>
          <t>99085</t>
        </is>
      </c>
      <c r="H1600" t="inlineStr">
        <is>
          <t>Erfurt</t>
        </is>
      </c>
      <c r="I1600" t="inlineStr">
        <is>
          <t>DE</t>
        </is>
      </c>
      <c r="J1600" t="inlineStr">
        <is>
          <t>SGGRSS_M2</t>
        </is>
      </c>
      <c r="K1600" t="inlineStr">
        <is>
          <t>37 80 4980 419-8</t>
        </is>
      </c>
      <c r="L1600" t="inlineStr">
        <is>
          <t>2025-0011</t>
        </is>
      </c>
      <c r="M1600" s="6" t="n">
        <v>46023</v>
      </c>
      <c r="N1600" s="6" t="n">
        <v>46418</v>
      </c>
      <c r="O1600" t="n">
        <v>30</v>
      </c>
    </row>
    <row r="1601" hidden="1" s="287">
      <c r="A1601" t="inlineStr">
        <is>
          <t>V100066</t>
        </is>
      </c>
      <c r="B1601" t="n">
        <v>118</v>
      </c>
      <c r="C1601" t="n">
        <v>50</v>
      </c>
      <c r="D1601" t="inlineStr">
        <is>
          <t>Grenland Rail AS</t>
        </is>
      </c>
      <c r="E1601" t="inlineStr">
        <is>
          <t>100268</t>
        </is>
      </c>
      <c r="F1601" t="inlineStr">
        <is>
          <t>Nybergflata 2</t>
        </is>
      </c>
      <c r="G1601" t="inlineStr">
        <is>
          <t>3737</t>
        </is>
      </c>
      <c r="H1601" t="inlineStr">
        <is>
          <t>Skien</t>
        </is>
      </c>
      <c r="I1601" t="inlineStr">
        <is>
          <t>NO</t>
        </is>
      </c>
      <c r="J1601" t="inlineStr">
        <is>
          <t>SGNSS_M14</t>
        </is>
      </c>
      <c r="K1601" t="inlineStr">
        <is>
          <t>37 80 4565 680-8</t>
        </is>
      </c>
      <c r="L1601" t="inlineStr">
        <is>
          <t>2024-0009</t>
        </is>
      </c>
      <c r="M1601" s="6" t="n">
        <v>45625</v>
      </c>
      <c r="N1601" s="6" t="n">
        <v>47084</v>
      </c>
      <c r="O1601" t="n">
        <v>17.45</v>
      </c>
    </row>
    <row r="1602" hidden="1" s="287">
      <c r="A1602" t="inlineStr">
        <is>
          <t>V100016</t>
        </is>
      </c>
      <c r="B1602" t="n">
        <v>15</v>
      </c>
      <c r="C1602" t="n">
        <v>50</v>
      </c>
      <c r="D1602" t="inlineStr">
        <is>
          <t>RheinCargo GmbH &amp; Co. KG</t>
        </is>
      </c>
      <c r="E1602" t="inlineStr">
        <is>
          <t>100011</t>
        </is>
      </c>
      <c r="F1602" t="inlineStr">
        <is>
          <t>Hammer Landstrasse 3</t>
        </is>
      </c>
      <c r="G1602" t="inlineStr">
        <is>
          <t>41460</t>
        </is>
      </c>
      <c r="H1602" t="inlineStr">
        <is>
          <t>Neuss</t>
        </is>
      </c>
      <c r="I1602" t="inlineStr">
        <is>
          <t>DE</t>
        </is>
      </c>
      <c r="J1602" t="inlineStr">
        <is>
          <t>SGGNSS_M12</t>
        </is>
      </c>
      <c r="K1602" t="inlineStr">
        <is>
          <t>37 80 4694 458-3</t>
        </is>
      </c>
      <c r="L1602" t="inlineStr">
        <is>
          <t>2021-0008</t>
        </is>
      </c>
      <c r="M1602" s="6" t="n">
        <v>44562</v>
      </c>
      <c r="N1602" s="6" t="n">
        <v>46387</v>
      </c>
      <c r="O1602" t="n">
        <v>23.75</v>
      </c>
    </row>
    <row r="1603" hidden="1" s="287">
      <c r="A1603" t="inlineStr">
        <is>
          <t>V100019</t>
        </is>
      </c>
      <c r="B1603" t="n">
        <v>22</v>
      </c>
      <c r="C1603" t="n">
        <v>50</v>
      </c>
      <c r="D1603" t="inlineStr">
        <is>
          <t>Rail Cargo Austria AG</t>
        </is>
      </c>
      <c r="E1603" t="inlineStr">
        <is>
          <t>100020</t>
        </is>
      </c>
      <c r="F1603" t="inlineStr">
        <is>
          <t>Am Hauptbahnhof 2</t>
        </is>
      </c>
      <c r="G1603" t="inlineStr">
        <is>
          <t>1100</t>
        </is>
      </c>
      <c r="H1603" t="inlineStr">
        <is>
          <t>Wien</t>
        </is>
      </c>
      <c r="I1603" t="inlineStr">
        <is>
          <t>AT</t>
        </is>
      </c>
      <c r="J1603" t="inlineStr">
        <is>
          <t>SDGGMRS_M7</t>
        </is>
      </c>
      <c r="K1603" t="inlineStr">
        <is>
          <t>37 80 4993 339-3</t>
        </is>
      </c>
      <c r="L1603" t="inlineStr">
        <is>
          <t>2021-0036</t>
        </is>
      </c>
      <c r="M1603" s="6" t="n">
        <v>45531</v>
      </c>
      <c r="N1603" s="6" t="n">
        <v>46326</v>
      </c>
      <c r="O1603" t="n">
        <v>37</v>
      </c>
    </row>
    <row r="1604" hidden="1" s="287">
      <c r="A1604" t="inlineStr">
        <is>
          <t>V400001</t>
        </is>
      </c>
      <c r="B1604" t="n">
        <v>7</v>
      </c>
      <c r="C1604" t="n">
        <v>50</v>
      </c>
      <c r="D1604" t="inlineStr">
        <is>
          <t>DB Cargo AG</t>
        </is>
      </c>
      <c r="E1604" t="inlineStr">
        <is>
          <t>100000</t>
        </is>
      </c>
      <c r="F1604" t="inlineStr">
        <is>
          <t>Rheinstrasse 2</t>
        </is>
      </c>
      <c r="G1604" t="inlineStr">
        <is>
          <t>55116</t>
        </is>
      </c>
      <c r="H1604" t="inlineStr">
        <is>
          <t>Mainz</t>
        </is>
      </c>
      <c r="I1604" t="inlineStr">
        <is>
          <t>DE</t>
        </is>
      </c>
      <c r="J1604" t="inlineStr">
        <is>
          <t>SGGRSS_M2</t>
        </is>
      </c>
      <c r="K1604" t="inlineStr">
        <is>
          <t>37 80 4980 618-5</t>
        </is>
      </c>
      <c r="L1604" t="inlineStr">
        <is>
          <t>2021-2420</t>
        </is>
      </c>
      <c r="M1604" s="6" t="n">
        <v>44562</v>
      </c>
      <c r="N1604" s="6" t="n">
        <v>46811</v>
      </c>
      <c r="O1604" t="n">
        <v>25.4</v>
      </c>
    </row>
    <row r="1605" hidden="1" s="287">
      <c r="A1605" t="inlineStr">
        <is>
          <t>V300030</t>
        </is>
      </c>
      <c r="B1605" t="n">
        <v>17</v>
      </c>
      <c r="C1605" t="n">
        <v>50</v>
      </c>
      <c r="D1605" t="inlineStr">
        <is>
          <t>EWG Rail Zrt.</t>
        </is>
      </c>
      <c r="E1605" t="inlineStr">
        <is>
          <t>100758</t>
        </is>
      </c>
      <c r="F1605" t="inlineStr">
        <is>
          <t>Váci út 76 3.em</t>
        </is>
      </c>
      <c r="G1605" t="inlineStr">
        <is>
          <t>1133</t>
        </is>
      </c>
      <c r="H1605" t="inlineStr">
        <is>
          <t>Budapest</t>
        </is>
      </c>
      <c r="I1605" t="inlineStr">
        <is>
          <t>HU</t>
        </is>
      </c>
      <c r="J1605" t="inlineStr">
        <is>
          <t>SGGNS_M11</t>
        </is>
      </c>
      <c r="K1605" t="inlineStr">
        <is>
          <t>37 80 4561 344-5</t>
        </is>
      </c>
      <c r="L1605" t="inlineStr">
        <is>
          <t>2023-0007</t>
        </is>
      </c>
      <c r="M1605" s="6" t="n">
        <v>45078</v>
      </c>
      <c r="N1605" s="6" t="n">
        <v>46905</v>
      </c>
      <c r="O1605" t="n">
        <v>23.19</v>
      </c>
    </row>
    <row r="1606" hidden="1" s="287">
      <c r="A1606" t="inlineStr">
        <is>
          <t>V300032</t>
        </is>
      </c>
      <c r="B1606" t="n">
        <v>17</v>
      </c>
      <c r="C1606" t="n">
        <v>50</v>
      </c>
      <c r="D1606" t="inlineStr">
        <is>
          <t>EWG Rail Zrt.</t>
        </is>
      </c>
      <c r="E1606" t="inlineStr">
        <is>
          <t>100758</t>
        </is>
      </c>
      <c r="F1606" t="inlineStr">
        <is>
          <t>Váci út 76 3.em</t>
        </is>
      </c>
      <c r="G1606" t="inlineStr">
        <is>
          <t>1133</t>
        </is>
      </c>
      <c r="H1606" t="inlineStr">
        <is>
          <t>Budapest</t>
        </is>
      </c>
      <c r="I1606" t="inlineStr">
        <is>
          <t>HU</t>
        </is>
      </c>
      <c r="J1606" t="inlineStr">
        <is>
          <t>SGGNSS_M12</t>
        </is>
      </c>
      <c r="K1606" t="inlineStr">
        <is>
          <t>37 80 4694 510-1</t>
        </is>
      </c>
      <c r="L1606" t="inlineStr">
        <is>
          <t>2023-0007</t>
        </is>
      </c>
      <c r="M1606" s="6" t="n">
        <v>45078</v>
      </c>
      <c r="N1606" s="6" t="n">
        <v>46905</v>
      </c>
      <c r="O1606" t="n">
        <v>23.19</v>
      </c>
    </row>
    <row r="1607" hidden="1" s="287">
      <c r="A1607" t="inlineStr">
        <is>
          <t>V100046</t>
        </is>
      </c>
      <c r="B1607" t="n">
        <v>9</v>
      </c>
      <c r="C1607" t="n">
        <v>50</v>
      </c>
      <c r="D1607" t="inlineStr">
        <is>
          <t>LAUDE Smart Intermodal S.A.</t>
        </is>
      </c>
      <c r="E1607" t="inlineStr">
        <is>
          <t>100026</t>
        </is>
      </c>
      <c r="F1607" t="inlineStr">
        <is>
          <t>ul. Wroclawska 131</t>
        </is>
      </c>
      <c r="G1607" t="inlineStr">
        <is>
          <t>87-100</t>
        </is>
      </c>
      <c r="H1607" t="inlineStr">
        <is>
          <t>Torun</t>
        </is>
      </c>
      <c r="I1607" t="inlineStr">
        <is>
          <t>PL</t>
        </is>
      </c>
      <c r="J1607" t="inlineStr">
        <is>
          <t>SGMMNS_M17</t>
        </is>
      </c>
      <c r="K1607" t="inlineStr">
        <is>
          <t>33 80 4505 628-4</t>
        </is>
      </c>
      <c r="L1607" t="inlineStr">
        <is>
          <t>2023-0012</t>
        </is>
      </c>
      <c r="M1607" s="6" t="n">
        <v>45271</v>
      </c>
      <c r="N1607" s="6" t="n">
        <v>46752</v>
      </c>
      <c r="O1607" t="n">
        <v>9.5</v>
      </c>
    </row>
    <row r="1608" hidden="1" s="287">
      <c r="A1608" t="inlineStr">
        <is>
          <t>V400008</t>
        </is>
      </c>
      <c r="B1608" t="n">
        <v>3</v>
      </c>
      <c r="C1608" t="n">
        <v>50</v>
      </c>
      <c r="D1608" t="inlineStr">
        <is>
          <t>DB Cargo AG</t>
        </is>
      </c>
      <c r="E1608" t="inlineStr">
        <is>
          <t>100000</t>
        </is>
      </c>
      <c r="F1608" t="inlineStr">
        <is>
          <t>Rheinstrasse 2</t>
        </is>
      </c>
      <c r="G1608" t="inlineStr">
        <is>
          <t>55116</t>
        </is>
      </c>
      <c r="H1608" t="inlineStr">
        <is>
          <t>Mainz</t>
        </is>
      </c>
      <c r="I1608" t="inlineStr">
        <is>
          <t>DE</t>
        </is>
      </c>
      <c r="J1608" t="inlineStr">
        <is>
          <t>SGGNS_M11</t>
        </is>
      </c>
      <c r="K1608" t="inlineStr">
        <is>
          <t>37 80 4561 436-9</t>
        </is>
      </c>
      <c r="L1608" t="inlineStr">
        <is>
          <t>2021-2420</t>
        </is>
      </c>
      <c r="M1608" s="6" t="n">
        <v>45174</v>
      </c>
      <c r="N1608" s="6" t="n">
        <v>47330</v>
      </c>
      <c r="O1608" t="n">
        <v>26.23</v>
      </c>
    </row>
    <row r="1609" hidden="1" s="287">
      <c r="A1609" t="inlineStr">
        <is>
          <t>V200031</t>
        </is>
      </c>
      <c r="B1609" t="n">
        <v>24</v>
      </c>
      <c r="C1609" t="n">
        <v>50</v>
      </c>
      <c r="D1609" t="inlineStr">
        <is>
          <t>zigsXpress GmbH</t>
        </is>
      </c>
      <c r="E1609" t="inlineStr">
        <is>
          <t>100008</t>
        </is>
      </c>
      <c r="F1609" t="inlineStr">
        <is>
          <t>Afrikastrasse 3</t>
        </is>
      </c>
      <c r="G1609" t="inlineStr">
        <is>
          <t>20457</t>
        </is>
      </c>
      <c r="H1609" t="inlineStr">
        <is>
          <t>Hamburg</t>
        </is>
      </c>
      <c r="I1609" t="inlineStr">
        <is>
          <t>DE</t>
        </is>
      </c>
      <c r="J1609" t="inlineStr">
        <is>
          <t>SGGRSS_M2</t>
        </is>
      </c>
      <c r="K1609" t="inlineStr">
        <is>
          <t>37 80 4960 980-3</t>
        </is>
      </c>
      <c r="L1609" t="inlineStr">
        <is>
          <t>2023-0036</t>
        </is>
      </c>
      <c r="M1609" s="6" t="n">
        <v>45288</v>
      </c>
      <c r="N1609" s="6" t="n">
        <v>46387</v>
      </c>
      <c r="O1609" t="n">
        <v>25.8</v>
      </c>
    </row>
    <row r="1610" hidden="1" s="287">
      <c r="A1610" t="inlineStr">
        <is>
          <t>V100050</t>
        </is>
      </c>
      <c r="B1610" t="n">
        <v>1</v>
      </c>
      <c r="C1610" t="n">
        <v>50</v>
      </c>
      <c r="D1610" t="inlineStr">
        <is>
          <t>Rail Cargo Austria AG</t>
        </is>
      </c>
      <c r="E1610" t="inlineStr">
        <is>
          <t>100020</t>
        </is>
      </c>
      <c r="F1610" t="inlineStr">
        <is>
          <t>Am Hauptbahnhof 2</t>
        </is>
      </c>
      <c r="G1610" t="inlineStr">
        <is>
          <t>1100</t>
        </is>
      </c>
      <c r="H1610" t="inlineStr">
        <is>
          <t>Wien</t>
        </is>
      </c>
      <c r="I1610" t="inlineStr">
        <is>
          <t>AT</t>
        </is>
      </c>
      <c r="J1610" t="inlineStr">
        <is>
          <t>SGGMRRS_M23</t>
        </is>
      </c>
      <c r="K1610" t="inlineStr">
        <is>
          <t>31 80 4657 353-7</t>
        </is>
      </c>
      <c r="L1610" t="inlineStr">
        <is>
          <t>2023-0038</t>
        </is>
      </c>
      <c r="M1610" s="6" t="n">
        <v>45302</v>
      </c>
      <c r="N1610" s="6" t="n">
        <v>46391</v>
      </c>
      <c r="O1610" t="n">
        <v>40.7</v>
      </c>
    </row>
    <row r="1611" hidden="1" s="287">
      <c r="A1611" t="inlineStr">
        <is>
          <t>V200034</t>
        </is>
      </c>
      <c r="B1611" t="n">
        <v>21</v>
      </c>
      <c r="C1611" t="n">
        <v>50</v>
      </c>
      <c r="D1611" t="inlineStr">
        <is>
          <t>Captrain Polska Sp.z.o.o.</t>
        </is>
      </c>
      <c r="E1611" t="inlineStr">
        <is>
          <t>100024</t>
        </is>
      </c>
      <c r="F1611" t="inlineStr">
        <is>
          <t>ul. Powstancow Slaskich 7a</t>
        </is>
      </c>
      <c r="G1611" t="inlineStr">
        <is>
          <t>53-332</t>
        </is>
      </c>
      <c r="H1611" t="inlineStr">
        <is>
          <t>Wroclaw</t>
        </is>
      </c>
      <c r="I1611" t="inlineStr">
        <is>
          <t>PL</t>
        </is>
      </c>
      <c r="J1611" t="inlineStr">
        <is>
          <t>SGNS_M13</t>
        </is>
      </c>
      <c r="K1611" t="inlineStr">
        <is>
          <t>37 80 4564 295-6</t>
        </is>
      </c>
      <c r="L1611" t="inlineStr">
        <is>
          <t>2024-0001</t>
        </is>
      </c>
      <c r="M1611" s="6" t="n">
        <v>45453</v>
      </c>
      <c r="N1611" s="6" t="n">
        <v>46752</v>
      </c>
      <c r="O1611" t="n">
        <v>17.95</v>
      </c>
    </row>
    <row r="1612" hidden="1" s="287">
      <c r="A1612" t="inlineStr">
        <is>
          <t>V200035</t>
        </is>
      </c>
      <c r="B1612" t="n">
        <v>29</v>
      </c>
      <c r="C1612" t="n">
        <v>50</v>
      </c>
      <c r="D1612" t="inlineStr">
        <is>
          <t>Zaklad Inzynierli Kolejowej Sp.z.o.o</t>
        </is>
      </c>
      <c r="E1612" t="inlineStr">
        <is>
          <t>100767</t>
        </is>
      </c>
      <c r="F1612" t="inlineStr">
        <is>
          <t>ul. Retmanska 11a</t>
        </is>
      </c>
      <c r="G1612" t="inlineStr">
        <is>
          <t>27-600</t>
        </is>
      </c>
      <c r="H1612" t="inlineStr">
        <is>
          <t>Sandomierz</t>
        </is>
      </c>
      <c r="I1612" t="inlineStr">
        <is>
          <t>PL</t>
        </is>
      </c>
      <c r="J1612" t="inlineStr">
        <is>
          <t>SGMMNS_M17</t>
        </is>
      </c>
      <c r="K1612" t="inlineStr">
        <is>
          <t>33 80 4505 159-0</t>
        </is>
      </c>
      <c r="L1612" t="inlineStr">
        <is>
          <t>2023-0021</t>
        </is>
      </c>
      <c r="M1612" s="6" t="n">
        <v>45383</v>
      </c>
      <c r="N1612" s="6" t="n">
        <v>46478</v>
      </c>
      <c r="O1612" t="n">
        <v>19</v>
      </c>
    </row>
    <row r="1613" hidden="1" s="287">
      <c r="A1613" t="inlineStr">
        <is>
          <t>V100054</t>
        </is>
      </c>
      <c r="B1613" t="n">
        <v>1</v>
      </c>
      <c r="C1613" t="n">
        <v>50</v>
      </c>
      <c r="D1613" t="inlineStr">
        <is>
          <t>Rail Cargo Austria AG</t>
        </is>
      </c>
      <c r="E1613" t="inlineStr">
        <is>
          <t>100020</t>
        </is>
      </c>
      <c r="F1613" t="inlineStr">
        <is>
          <t>Am Hauptbahnhof 2</t>
        </is>
      </c>
      <c r="G1613" t="inlineStr">
        <is>
          <t>1100</t>
        </is>
      </c>
      <c r="H1613" t="inlineStr">
        <is>
          <t>Wien</t>
        </is>
      </c>
      <c r="I1613" t="inlineStr">
        <is>
          <t>AT</t>
        </is>
      </c>
      <c r="J1613" t="inlineStr">
        <is>
          <t>SGGMRRS_M23</t>
        </is>
      </c>
      <c r="K1613" t="inlineStr">
        <is>
          <t>31 80 4657 401-4</t>
        </is>
      </c>
      <c r="L1613" t="inlineStr">
        <is>
          <t>2024-0007</t>
        </is>
      </c>
      <c r="M1613" s="6" t="n">
        <v>45532</v>
      </c>
      <c r="N1613" s="6" t="n">
        <v>46603</v>
      </c>
      <c r="O1613" t="n">
        <v>40.7</v>
      </c>
    </row>
    <row r="1614" hidden="1" s="287">
      <c r="A1614" t="inlineStr">
        <is>
          <t>V100057</t>
        </is>
      </c>
      <c r="B1614" t="n">
        <v>4</v>
      </c>
      <c r="C1614" t="n">
        <v>50</v>
      </c>
      <c r="D1614" t="inlineStr">
        <is>
          <t>RheinCargo GmbH &amp; Co. KG</t>
        </is>
      </c>
      <c r="E1614" t="inlineStr">
        <is>
          <t>100011</t>
        </is>
      </c>
      <c r="F1614" t="inlineStr">
        <is>
          <t>Hammer Landstrasse 3</t>
        </is>
      </c>
      <c r="G1614" t="inlineStr">
        <is>
          <t>41460</t>
        </is>
      </c>
      <c r="H1614" t="inlineStr">
        <is>
          <t>Neuss</t>
        </is>
      </c>
      <c r="I1614" t="inlineStr">
        <is>
          <t>DE</t>
        </is>
      </c>
      <c r="J1614" t="inlineStr">
        <is>
          <t>SGGNS_M33</t>
        </is>
      </c>
      <c r="K1614" t="inlineStr">
        <is>
          <t>37 80 4561 529-1</t>
        </is>
      </c>
      <c r="L1614" t="inlineStr">
        <is>
          <t>2024-0020</t>
        </is>
      </c>
      <c r="M1614" s="6" t="n">
        <v>45566</v>
      </c>
      <c r="N1614" s="6" t="n">
        <v>46081</v>
      </c>
      <c r="O1614" t="n">
        <v>27.15</v>
      </c>
    </row>
    <row r="1615" hidden="1" s="287">
      <c r="A1615" t="inlineStr">
        <is>
          <t>V300052</t>
        </is>
      </c>
      <c r="B1615" t="n">
        <v>19</v>
      </c>
      <c r="C1615" t="n">
        <v>50</v>
      </c>
      <c r="D1615" t="inlineStr">
        <is>
          <t>EWG Rail Zrt.</t>
        </is>
      </c>
      <c r="E1615" t="inlineStr">
        <is>
          <t>100758</t>
        </is>
      </c>
      <c r="F1615" t="inlineStr">
        <is>
          <t>Váci út 76 3.em</t>
        </is>
      </c>
      <c r="G1615" t="inlineStr">
        <is>
          <t>1133</t>
        </is>
      </c>
      <c r="H1615" t="inlineStr">
        <is>
          <t>Budapest</t>
        </is>
      </c>
      <c r="I1615" t="inlineStr">
        <is>
          <t>HU</t>
        </is>
      </c>
      <c r="J1615" t="inlineStr">
        <is>
          <t>SGNSS_M10</t>
        </is>
      </c>
      <c r="K1615" t="inlineStr">
        <is>
          <t>37 80 4565 538-8</t>
        </is>
      </c>
      <c r="L1615" t="inlineStr">
        <is>
          <t>2023-0026</t>
        </is>
      </c>
      <c r="M1615" s="6" t="n">
        <v>45740</v>
      </c>
      <c r="N1615" s="6" t="n">
        <v>46387</v>
      </c>
      <c r="O1615" t="n">
        <v>16.63</v>
      </c>
    </row>
    <row r="1616" hidden="1" s="287">
      <c r="A1616" t="inlineStr">
        <is>
          <t>V100059</t>
        </is>
      </c>
      <c r="B1616" t="n">
        <v>1</v>
      </c>
      <c r="C1616" t="n">
        <v>50</v>
      </c>
      <c r="D1616" t="inlineStr">
        <is>
          <t>Rail Cargo Austria AG</t>
        </is>
      </c>
      <c r="E1616" t="inlineStr">
        <is>
          <t>100020</t>
        </is>
      </c>
      <c r="F1616" t="inlineStr">
        <is>
          <t>Am Hauptbahnhof 2</t>
        </is>
      </c>
      <c r="G1616" t="inlineStr">
        <is>
          <t>1100</t>
        </is>
      </c>
      <c r="H1616" t="inlineStr">
        <is>
          <t>Wien</t>
        </is>
      </c>
      <c r="I1616" t="inlineStr">
        <is>
          <t>AT</t>
        </is>
      </c>
      <c r="J1616" t="inlineStr">
        <is>
          <t>SGGMRRS_M43</t>
        </is>
      </c>
      <c r="K1616" t="inlineStr">
        <is>
          <t>37 80 4657 221-0</t>
        </is>
      </c>
      <c r="L1616" t="inlineStr">
        <is>
          <t>2024-0030</t>
        </is>
      </c>
      <c r="M1616" s="6" t="n">
        <v>45748</v>
      </c>
      <c r="N1616" s="6" t="n">
        <v>46799</v>
      </c>
      <c r="O1616" t="n">
        <v>38.85</v>
      </c>
    </row>
    <row r="1617" hidden="1" s="287">
      <c r="A1617" t="inlineStr">
        <is>
          <t>V100049</t>
        </is>
      </c>
      <c r="B1617" t="n">
        <v>125</v>
      </c>
      <c r="C1617" t="n">
        <v>50</v>
      </c>
      <c r="D1617" t="inlineStr">
        <is>
          <t>Grain Logistic Sp.z.o.o.</t>
        </is>
      </c>
      <c r="E1617" t="inlineStr">
        <is>
          <t>100765</t>
        </is>
      </c>
      <c r="F1617" t="inlineStr">
        <is>
          <t>ul. Nowogrodzka 31/413</t>
        </is>
      </c>
      <c r="G1617" t="inlineStr">
        <is>
          <t>00-511</t>
        </is>
      </c>
      <c r="H1617" t="inlineStr">
        <is>
          <t>Warszawa</t>
        </is>
      </c>
      <c r="I1617" t="inlineStr">
        <is>
          <t>PL</t>
        </is>
      </c>
      <c r="J1617" t="inlineStr">
        <is>
          <t>SGNSS_M42</t>
        </is>
      </c>
      <c r="K1617" t="inlineStr">
        <is>
          <t>33 80 4552 760-7</t>
        </is>
      </c>
      <c r="L1617" t="inlineStr">
        <is>
          <t>2023-0035</t>
        </is>
      </c>
      <c r="M1617" s="6" t="n">
        <v>45665</v>
      </c>
      <c r="N1617" s="6" t="n">
        <v>46081</v>
      </c>
      <c r="O1617" t="n">
        <v>19.5</v>
      </c>
    </row>
    <row r="1618" hidden="1" s="287">
      <c r="A1618" t="inlineStr">
        <is>
          <t>V200048</t>
        </is>
      </c>
      <c r="B1618" t="n">
        <v>21</v>
      </c>
      <c r="C1618" t="n">
        <v>50</v>
      </c>
      <c r="D1618" t="inlineStr">
        <is>
          <t>Captrain Polska Sp.z.o.o.</t>
        </is>
      </c>
      <c r="E1618" t="inlineStr">
        <is>
          <t>100024</t>
        </is>
      </c>
      <c r="F1618" t="inlineStr">
        <is>
          <t>ul. Powstancow Slaskich 7a</t>
        </is>
      </c>
      <c r="G1618" t="inlineStr">
        <is>
          <t>53-332</t>
        </is>
      </c>
      <c r="H1618" t="inlineStr">
        <is>
          <t>Wroclaw</t>
        </is>
      </c>
      <c r="I1618" t="inlineStr">
        <is>
          <t>PL</t>
        </is>
      </c>
      <c r="J1618" t="inlineStr">
        <is>
          <t>SGNS_M13</t>
        </is>
      </c>
      <c r="K1618" t="inlineStr">
        <is>
          <t>37 80 4564 826-8</t>
        </is>
      </c>
      <c r="L1618" t="inlineStr">
        <is>
          <t>2024-0035</t>
        </is>
      </c>
      <c r="M1618" s="6" t="n">
        <v>45703</v>
      </c>
      <c r="N1618" s="6" t="n">
        <v>46387</v>
      </c>
      <c r="O1618" t="n">
        <v>17.95</v>
      </c>
    </row>
    <row r="1619" hidden="1" s="287">
      <c r="A1619" t="inlineStr">
        <is>
          <t>V300059</t>
        </is>
      </c>
      <c r="B1619" t="n">
        <v>7</v>
      </c>
      <c r="C1619" t="n">
        <v>50</v>
      </c>
      <c r="D1619" t="inlineStr">
        <is>
          <t>Captrain Deutschland CargoWest GmbH</t>
        </is>
      </c>
      <c r="E1619" t="inlineStr">
        <is>
          <t>100030</t>
        </is>
      </c>
      <c r="F1619" t="inlineStr">
        <is>
          <t>Am Grubenhof 2</t>
        </is>
      </c>
      <c r="G1619" t="inlineStr">
        <is>
          <t>33330</t>
        </is>
      </c>
      <c r="H1619" t="inlineStr">
        <is>
          <t>Gütersloh</t>
        </is>
      </c>
      <c r="I1619" t="inlineStr">
        <is>
          <t>DE</t>
        </is>
      </c>
      <c r="J1619" t="inlineStr">
        <is>
          <t>SDGGMRSS_M8</t>
        </is>
      </c>
      <c r="K1619" t="inlineStr">
        <is>
          <t>35 80 4956 071-9</t>
        </is>
      </c>
      <c r="L1619" t="inlineStr">
        <is>
          <t>2024-0044</t>
        </is>
      </c>
      <c r="M1619" s="6" t="n">
        <v>46023</v>
      </c>
      <c r="N1619" s="6" t="n">
        <v>47483</v>
      </c>
      <c r="O1619" t="n">
        <v>42.71</v>
      </c>
    </row>
    <row r="1620" hidden="1" s="287">
      <c r="A1620" t="inlineStr">
        <is>
          <t>V300065</t>
        </is>
      </c>
      <c r="B1620" t="n">
        <v>24</v>
      </c>
      <c r="C1620" t="n">
        <v>50</v>
      </c>
      <c r="D1620" t="inlineStr">
        <is>
          <t>Martin Tolksdorf Logistics GmbH</t>
        </is>
      </c>
      <c r="E1620" t="inlineStr">
        <is>
          <t>100787</t>
        </is>
      </c>
      <c r="F1620" t="inlineStr">
        <is>
          <t>Bahnhofstrasse 47</t>
        </is>
      </c>
      <c r="G1620" t="inlineStr">
        <is>
          <t>65611</t>
        </is>
      </c>
      <c r="H1620" t="inlineStr">
        <is>
          <t>Brechen</t>
        </is>
      </c>
      <c r="I1620" t="inlineStr">
        <is>
          <t>DE</t>
        </is>
      </c>
      <c r="J1620" t="inlineStr">
        <is>
          <t>SGGRSS_M2</t>
        </is>
      </c>
      <c r="K1620" t="inlineStr">
        <is>
          <t>37 80 4980 839-7</t>
        </is>
      </c>
      <c r="L1620" t="inlineStr">
        <is>
          <t>2025-0003</t>
        </is>
      </c>
      <c r="M1620" s="6" t="n">
        <v>45709</v>
      </c>
      <c r="N1620" s="6" t="n">
        <v>46315</v>
      </c>
      <c r="O1620" t="n">
        <v>31.5</v>
      </c>
    </row>
    <row r="1621" hidden="1" s="287">
      <c r="A1621" t="inlineStr">
        <is>
          <t>V100061</t>
        </is>
      </c>
      <c r="B1621" t="n">
        <v>49</v>
      </c>
      <c r="C1621" t="n">
        <v>20</v>
      </c>
      <c r="D1621" t="inlineStr">
        <is>
          <t>Rail Cargo Austria AG</t>
        </is>
      </c>
      <c r="E1621" t="inlineStr">
        <is>
          <t>100020</t>
        </is>
      </c>
      <c r="F1621" t="inlineStr">
        <is>
          <t>Am Hauptbahnhof 2</t>
        </is>
      </c>
      <c r="G1621" t="inlineStr">
        <is>
          <t>1100</t>
        </is>
      </c>
      <c r="H1621" t="inlineStr">
        <is>
          <t>Wien</t>
        </is>
      </c>
      <c r="I1621" t="inlineStr">
        <is>
          <t>AT</t>
        </is>
      </c>
      <c r="J1621" t="inlineStr">
        <is>
          <t>EANOS_95</t>
        </is>
      </c>
      <c r="K1621" t="inlineStr"/>
      <c r="L1621" t="inlineStr">
        <is>
          <t>2025-0008</t>
        </is>
      </c>
      <c r="M1621" s="6" t="n">
        <v>46136</v>
      </c>
      <c r="N1621" s="6" t="n">
        <v>50518</v>
      </c>
      <c r="O1621" t="n">
        <v>26</v>
      </c>
    </row>
    <row r="1622" hidden="1" s="287">
      <c r="A1622" t="inlineStr">
        <is>
          <t>V100062</t>
        </is>
      </c>
      <c r="B1622" t="n">
        <v>1</v>
      </c>
      <c r="C1622" t="n">
        <v>50</v>
      </c>
      <c r="D1622" t="inlineStr">
        <is>
          <t>Rail Cargo Austria AG</t>
        </is>
      </c>
      <c r="E1622" t="inlineStr">
        <is>
          <t>100020</t>
        </is>
      </c>
      <c r="F1622" t="inlineStr">
        <is>
          <t>Am Hauptbahnhof 2</t>
        </is>
      </c>
      <c r="G1622" t="inlineStr">
        <is>
          <t>1100</t>
        </is>
      </c>
      <c r="H1622" t="inlineStr">
        <is>
          <t>Wien</t>
        </is>
      </c>
      <c r="I1622" t="inlineStr">
        <is>
          <t>AT</t>
        </is>
      </c>
      <c r="J1622" t="inlineStr">
        <is>
          <t>SGGMRRSS_M50</t>
        </is>
      </c>
      <c r="K1622" t="inlineStr">
        <is>
          <t>37 80 4942 001-1</t>
        </is>
      </c>
      <c r="L1622" t="inlineStr">
        <is>
          <t>2025-0010</t>
        </is>
      </c>
      <c r="M1622" s="6" t="n">
        <v>45985</v>
      </c>
      <c r="N1622" s="6" t="n">
        <v>47038</v>
      </c>
      <c r="O1622" t="n">
        <v>37.85</v>
      </c>
    </row>
    <row r="1623" hidden="1" s="287">
      <c r="A1623" t="inlineStr">
        <is>
          <t>V500001</t>
        </is>
      </c>
      <c r="B1623" t="n">
        <v>8</v>
      </c>
      <c r="C1623" t="n">
        <v>50</v>
      </c>
      <c r="D1623" t="inlineStr">
        <is>
          <t>LAUDE Smart Intermodal S.A.</t>
        </is>
      </c>
      <c r="E1623" t="inlineStr">
        <is>
          <t>100026</t>
        </is>
      </c>
      <c r="F1623" t="inlineStr">
        <is>
          <t>ul. Wroclawska 131</t>
        </is>
      </c>
      <c r="G1623" t="inlineStr">
        <is>
          <t>87-100</t>
        </is>
      </c>
      <c r="H1623" t="inlineStr">
        <is>
          <t>Torun</t>
        </is>
      </c>
      <c r="I1623" t="inlineStr">
        <is>
          <t>PL</t>
        </is>
      </c>
      <c r="J1623" t="inlineStr">
        <is>
          <t>SGMMNSS_M48</t>
        </is>
      </c>
      <c r="K1623" t="inlineStr">
        <is>
          <t>37 84 4594 836-7</t>
        </is>
      </c>
      <c r="L1623" t="inlineStr">
        <is>
          <t>2025-0012</t>
        </is>
      </c>
      <c r="M1623" s="6" t="n">
        <v>45806</v>
      </c>
      <c r="N1623" s="6" t="n">
        <v>47631</v>
      </c>
      <c r="O1623" t="n">
        <v>31.56</v>
      </c>
    </row>
    <row r="1624" hidden="1" s="287">
      <c r="A1624" t="inlineStr">
        <is>
          <t>V200019</t>
        </is>
      </c>
      <c r="B1624" t="n">
        <v>52</v>
      </c>
      <c r="C1624" t="n">
        <v>50</v>
      </c>
      <c r="D1624" t="inlineStr">
        <is>
          <t>SBB Cargo AG</t>
        </is>
      </c>
      <c r="E1624" t="inlineStr">
        <is>
          <t>100022</t>
        </is>
      </c>
      <c r="F1624" t="inlineStr">
        <is>
          <t>Bahnhofstrasse 12</t>
        </is>
      </c>
      <c r="G1624" t="inlineStr">
        <is>
          <t>4600</t>
        </is>
      </c>
      <c r="H1624" t="inlineStr">
        <is>
          <t>Olten</t>
        </is>
      </c>
      <c r="I1624" t="inlineStr">
        <is>
          <t>CH</t>
        </is>
      </c>
      <c r="J1624" t="inlineStr">
        <is>
          <t>SGNS_M9</t>
        </is>
      </c>
      <c r="K1624" t="inlineStr">
        <is>
          <t>37 80 4564 463-0</t>
        </is>
      </c>
      <c r="L1624" t="inlineStr">
        <is>
          <t>2021-0032</t>
        </is>
      </c>
      <c r="M1624" s="6" t="n">
        <v>44750</v>
      </c>
      <c r="N1624" s="6" t="n">
        <v>46934</v>
      </c>
      <c r="O1624" t="n">
        <v>18.1</v>
      </c>
    </row>
    <row r="1625" hidden="1" s="287">
      <c r="A1625" t="inlineStr">
        <is>
          <t>V720004</t>
        </is>
      </c>
      <c r="B1625" t="n">
        <v>24</v>
      </c>
      <c r="C1625" t="n">
        <v>50</v>
      </c>
      <c r="D1625" t="inlineStr">
        <is>
          <t>Necoss GmbH</t>
        </is>
      </c>
      <c r="E1625" t="inlineStr">
        <is>
          <t>100014</t>
        </is>
      </c>
      <c r="F1625" t="inlineStr">
        <is>
          <t>Bahnhofplatz 42</t>
        </is>
      </c>
      <c r="G1625" t="inlineStr">
        <is>
          <t>28195</t>
        </is>
      </c>
      <c r="H1625" t="inlineStr">
        <is>
          <t>Bremen</t>
        </is>
      </c>
      <c r="I1625" t="inlineStr">
        <is>
          <t>DE</t>
        </is>
      </c>
      <c r="J1625" t="inlineStr">
        <is>
          <t>SGGRS_M19</t>
        </is>
      </c>
      <c r="K1625" t="inlineStr">
        <is>
          <t>35 80 4950 172-1</t>
        </is>
      </c>
      <c r="L1625" t="inlineStr">
        <is>
          <t>2025-0025</t>
        </is>
      </c>
      <c r="M1625" s="6" t="n">
        <v>46023</v>
      </c>
      <c r="N1625" s="6" t="n">
        <v>46387</v>
      </c>
      <c r="O1625" t="n">
        <v>26.75</v>
      </c>
    </row>
    <row r="1626" hidden="1" s="287">
      <c r="A1626" t="inlineStr">
        <is>
          <t>V720005</t>
        </is>
      </c>
      <c r="B1626" t="n">
        <v>49</v>
      </c>
      <c r="C1626" t="n">
        <v>20</v>
      </c>
      <c r="D1626" t="inlineStr">
        <is>
          <t>LAUDE Smart Intermodal S.A.</t>
        </is>
      </c>
      <c r="E1626" t="inlineStr">
        <is>
          <t>100026</t>
        </is>
      </c>
      <c r="F1626" t="inlineStr">
        <is>
          <t>ul. Wroclawska 131</t>
        </is>
      </c>
      <c r="G1626" t="inlineStr">
        <is>
          <t>87-100</t>
        </is>
      </c>
      <c r="H1626" t="inlineStr">
        <is>
          <t>Torun</t>
        </is>
      </c>
      <c r="I1626" t="inlineStr">
        <is>
          <t>PL</t>
        </is>
      </c>
      <c r="J1626" t="inlineStr">
        <is>
          <t>SDGGMRS_DTW</t>
        </is>
      </c>
      <c r="K1626" t="inlineStr"/>
      <c r="L1626" t="inlineStr">
        <is>
          <t>2025-0031</t>
        </is>
      </c>
      <c r="M1626" s="6" t="n">
        <v>45992</v>
      </c>
      <c r="N1626" s="6" t="n">
        <v>46387</v>
      </c>
      <c r="O1626" t="n">
        <v>49.25</v>
      </c>
    </row>
    <row r="1627" hidden="1" s="287">
      <c r="A1627" t="inlineStr">
        <is>
          <t>V200056</t>
        </is>
      </c>
      <c r="B1627" t="n">
        <v>18</v>
      </c>
      <c r="C1627" t="n">
        <v>50</v>
      </c>
      <c r="D1627" t="inlineStr">
        <is>
          <t>WRS Widmer Rail Services AG</t>
        </is>
      </c>
      <c r="E1627" t="inlineStr">
        <is>
          <t>100796</t>
        </is>
      </c>
      <c r="F1627" t="inlineStr">
        <is>
          <t>Emmetterstrasse 3</t>
        </is>
      </c>
      <c r="G1627" t="inlineStr">
        <is>
          <t>6375</t>
        </is>
      </c>
      <c r="H1627" t="inlineStr">
        <is>
          <t>Beckenried</t>
        </is>
      </c>
      <c r="I1627" t="inlineStr">
        <is>
          <t>CH</t>
        </is>
      </c>
      <c r="J1627" t="inlineStr">
        <is>
          <t>SDGGMRSS_M8</t>
        </is>
      </c>
      <c r="K1627" t="inlineStr">
        <is>
          <t>35 80 4956 735-9</t>
        </is>
      </c>
      <c r="L1627" t="inlineStr">
        <is>
          <t>2025-0036</t>
        </is>
      </c>
      <c r="M1627" s="6" t="n">
        <v>46020</v>
      </c>
      <c r="N1627" s="6" t="n">
        <v>47118</v>
      </c>
      <c r="O1627" t="n">
        <v>49.8</v>
      </c>
    </row>
    <row r="1628" hidden="1" s="287">
      <c r="A1628" t="inlineStr">
        <is>
          <t>V200058</t>
        </is>
      </c>
      <c r="B1628" t="n">
        <v>23</v>
      </c>
      <c r="C1628" t="n">
        <v>50</v>
      </c>
      <c r="D1628" t="inlineStr">
        <is>
          <t>LION Logistics GmbH</t>
        </is>
      </c>
      <c r="E1628" t="inlineStr">
        <is>
          <t>100029</t>
        </is>
      </c>
      <c r="F1628" t="inlineStr">
        <is>
          <t>Holunderweg 1</t>
        </is>
      </c>
      <c r="G1628" t="inlineStr">
        <is>
          <t>03149</t>
        </is>
      </c>
      <c r="H1628" t="inlineStr">
        <is>
          <t>Forst</t>
        </is>
      </c>
      <c r="I1628" t="inlineStr">
        <is>
          <t>DE</t>
        </is>
      </c>
      <c r="J1628" t="inlineStr">
        <is>
          <t>SGGNS_M11</t>
        </is>
      </c>
      <c r="K1628" t="inlineStr">
        <is>
          <t>37 80 4561 364-3</t>
        </is>
      </c>
      <c r="L1628" t="inlineStr">
        <is>
          <t>2022-0004</t>
        </is>
      </c>
      <c r="M1628" s="6" t="n">
        <v>44743</v>
      </c>
      <c r="N1628" s="6" t="n">
        <v>46295</v>
      </c>
      <c r="O1628" t="n">
        <v>24.55</v>
      </c>
    </row>
    <row r="1629" hidden="1" s="287">
      <c r="A1629" t="inlineStr">
        <is>
          <t>V300089</t>
        </is>
      </c>
      <c r="B1629" t="n">
        <v>49</v>
      </c>
      <c r="C1629" t="n">
        <v>20</v>
      </c>
      <c r="D1629" t="inlineStr">
        <is>
          <t>Kombiverkehr GmbH und Co. KG</t>
        </is>
      </c>
      <c r="E1629" t="inlineStr">
        <is>
          <t>100332</t>
        </is>
      </c>
      <c r="F1629" t="inlineStr">
        <is>
          <t>Zum Laurenburger Hof 76</t>
        </is>
      </c>
      <c r="G1629" t="inlineStr">
        <is>
          <t>60594</t>
        </is>
      </c>
      <c r="H1629" t="inlineStr">
        <is>
          <t>Frankfurt am Main</t>
        </is>
      </c>
      <c r="I1629" t="inlineStr">
        <is>
          <t>DE</t>
        </is>
      </c>
      <c r="J1629" t="inlineStr">
        <is>
          <t>SGNS_60</t>
        </is>
      </c>
      <c r="K1629" t="inlineStr"/>
      <c r="L1629" t="inlineStr">
        <is>
          <t>2025-0038</t>
        </is>
      </c>
      <c r="M1629" s="6" t="n">
        <v>46143</v>
      </c>
      <c r="N1629" s="6" t="n">
        <v>46873</v>
      </c>
      <c r="O1629" t="n">
        <v>23.64</v>
      </c>
    </row>
    <row r="1630" hidden="1" s="287">
      <c r="A1630" t="inlineStr">
        <is>
          <t>V300090</t>
        </is>
      </c>
      <c r="B1630" t="n">
        <v>15</v>
      </c>
      <c r="C1630" t="n">
        <v>50</v>
      </c>
      <c r="D1630" t="inlineStr">
        <is>
          <t>STORK Cargo GmbH</t>
        </is>
      </c>
      <c r="E1630" t="inlineStr">
        <is>
          <t>100792</t>
        </is>
      </c>
      <c r="F1630" t="inlineStr">
        <is>
          <t>Parchauer Strasse 3</t>
        </is>
      </c>
      <c r="G1630" t="inlineStr">
        <is>
          <t>39126</t>
        </is>
      </c>
      <c r="H1630" t="inlineStr">
        <is>
          <t>Magdeburg</t>
        </is>
      </c>
      <c r="I1630" t="inlineStr">
        <is>
          <t>DE</t>
        </is>
      </c>
      <c r="J1630" t="inlineStr">
        <is>
          <t>SGMMNS_M17</t>
        </is>
      </c>
      <c r="K1630" t="inlineStr">
        <is>
          <t>33 80 4505 571-6</t>
        </is>
      </c>
      <c r="L1630" t="inlineStr">
        <is>
          <t>2025-0020</t>
        </is>
      </c>
      <c r="M1630" s="6" t="n">
        <v>46023</v>
      </c>
      <c r="N1630" s="6" t="n">
        <v>48213</v>
      </c>
      <c r="O1630" t="n">
        <v>21.9</v>
      </c>
    </row>
    <row r="1631" hidden="1" s="287">
      <c r="A1631" t="inlineStr">
        <is>
          <t>V720006</t>
        </is>
      </c>
      <c r="B1631" t="n">
        <v>24</v>
      </c>
      <c r="C1631" t="n">
        <v>50</v>
      </c>
      <c r="D1631" t="inlineStr">
        <is>
          <t>RAILDOX GmbH &amp; Co. KG</t>
        </is>
      </c>
      <c r="E1631" t="inlineStr">
        <is>
          <t>100521</t>
        </is>
      </c>
      <c r="F1631" t="inlineStr">
        <is>
          <t>Zum Güterbahnhof  7</t>
        </is>
      </c>
      <c r="G1631" t="inlineStr">
        <is>
          <t>99085</t>
        </is>
      </c>
      <c r="H1631" t="inlineStr">
        <is>
          <t>Erfurt</t>
        </is>
      </c>
      <c r="I1631" t="inlineStr">
        <is>
          <t>DE</t>
        </is>
      </c>
      <c r="J1631" t="inlineStr">
        <is>
          <t>SGGRSS_M2</t>
        </is>
      </c>
      <c r="K1631" t="inlineStr">
        <is>
          <t>37 80 4980 420-6</t>
        </is>
      </c>
      <c r="L1631" t="inlineStr">
        <is>
          <t>2025-0011</t>
        </is>
      </c>
      <c r="M1631" s="6" t="n">
        <v>46023</v>
      </c>
      <c r="N1631" s="6" t="n">
        <v>46418</v>
      </c>
      <c r="O1631" t="n">
        <v>30</v>
      </c>
    </row>
    <row r="1632" hidden="1" s="287">
      <c r="A1632" t="inlineStr">
        <is>
          <t>V100066</t>
        </is>
      </c>
      <c r="B1632" t="n">
        <v>110</v>
      </c>
      <c r="C1632" t="n">
        <v>50</v>
      </c>
      <c r="D1632" t="inlineStr">
        <is>
          <t>Grenland Rail AS</t>
        </is>
      </c>
      <c r="E1632" t="inlineStr">
        <is>
          <t>100268</t>
        </is>
      </c>
      <c r="F1632" t="inlineStr">
        <is>
          <t>Nybergflata 2</t>
        </is>
      </c>
      <c r="G1632" t="inlineStr">
        <is>
          <t>3737</t>
        </is>
      </c>
      <c r="H1632" t="inlineStr">
        <is>
          <t>Skien</t>
        </is>
      </c>
      <c r="I1632" t="inlineStr">
        <is>
          <t>NO</t>
        </is>
      </c>
      <c r="J1632" t="inlineStr">
        <is>
          <t>SGNSS_M14</t>
        </is>
      </c>
      <c r="K1632" t="inlineStr">
        <is>
          <t>37 80 4565 672-5</t>
        </is>
      </c>
      <c r="L1632" t="inlineStr">
        <is>
          <t>2024-0009</t>
        </is>
      </c>
      <c r="M1632" s="6" t="n">
        <v>45625</v>
      </c>
      <c r="N1632" s="6" t="n">
        <v>47084</v>
      </c>
      <c r="O1632" t="n">
        <v>17.45</v>
      </c>
    </row>
    <row r="1633" hidden="1" s="287">
      <c r="A1633" t="inlineStr">
        <is>
          <t>V100016</t>
        </is>
      </c>
      <c r="B1633" t="n">
        <v>16</v>
      </c>
      <c r="C1633" t="n">
        <v>50</v>
      </c>
      <c r="D1633" t="inlineStr">
        <is>
          <t>RheinCargo GmbH &amp; Co. KG</t>
        </is>
      </c>
      <c r="E1633" t="inlineStr">
        <is>
          <t>100011</t>
        </is>
      </c>
      <c r="F1633" t="inlineStr">
        <is>
          <t>Hammer Landstrasse 3</t>
        </is>
      </c>
      <c r="G1633" t="inlineStr">
        <is>
          <t>41460</t>
        </is>
      </c>
      <c r="H1633" t="inlineStr">
        <is>
          <t>Neuss</t>
        </is>
      </c>
      <c r="I1633" t="inlineStr">
        <is>
          <t>DE</t>
        </is>
      </c>
      <c r="J1633" t="inlineStr">
        <is>
          <t>SGGNSS_M12</t>
        </is>
      </c>
      <c r="K1633" t="inlineStr">
        <is>
          <t>37 80 4694 459-1</t>
        </is>
      </c>
      <c r="L1633" t="inlineStr">
        <is>
          <t>2021-0008</t>
        </is>
      </c>
      <c r="M1633" s="6" t="n">
        <v>44562</v>
      </c>
      <c r="N1633" s="6" t="n">
        <v>46387</v>
      </c>
      <c r="O1633" t="n">
        <v>23.75</v>
      </c>
    </row>
    <row r="1634" hidden="1" s="287">
      <c r="A1634" t="inlineStr">
        <is>
          <t>V400001</t>
        </is>
      </c>
      <c r="B1634" t="n">
        <v>8</v>
      </c>
      <c r="C1634" t="n">
        <v>50</v>
      </c>
      <c r="D1634" t="inlineStr">
        <is>
          <t>DB Cargo AG</t>
        </is>
      </c>
      <c r="E1634" t="inlineStr">
        <is>
          <t>100000</t>
        </is>
      </c>
      <c r="F1634" t="inlineStr">
        <is>
          <t>Rheinstrasse 2</t>
        </is>
      </c>
      <c r="G1634" t="inlineStr">
        <is>
          <t>55116</t>
        </is>
      </c>
      <c r="H1634" t="inlineStr">
        <is>
          <t>Mainz</t>
        </is>
      </c>
      <c r="I1634" t="inlineStr">
        <is>
          <t>DE</t>
        </is>
      </c>
      <c r="J1634" t="inlineStr">
        <is>
          <t>SGGRSS_M2</t>
        </is>
      </c>
      <c r="K1634" t="inlineStr">
        <is>
          <t>37 80 4980 619-3</t>
        </is>
      </c>
      <c r="L1634" t="inlineStr">
        <is>
          <t>2021-2420</t>
        </is>
      </c>
      <c r="M1634" s="6" t="n">
        <v>44562</v>
      </c>
      <c r="N1634" s="6" t="n">
        <v>46811</v>
      </c>
      <c r="O1634" t="n">
        <v>25.4</v>
      </c>
    </row>
    <row r="1635" hidden="1" s="287">
      <c r="A1635" t="inlineStr">
        <is>
          <t>V300030</t>
        </is>
      </c>
      <c r="B1635" t="n">
        <v>18</v>
      </c>
      <c r="C1635" t="n">
        <v>50</v>
      </c>
      <c r="D1635" t="inlineStr">
        <is>
          <t>EWG Rail Zrt.</t>
        </is>
      </c>
      <c r="E1635" t="inlineStr">
        <is>
          <t>100758</t>
        </is>
      </c>
      <c r="F1635" t="inlineStr">
        <is>
          <t>Váci út 76 3.em</t>
        </is>
      </c>
      <c r="G1635" t="inlineStr">
        <is>
          <t>1133</t>
        </is>
      </c>
      <c r="H1635" t="inlineStr">
        <is>
          <t>Budapest</t>
        </is>
      </c>
      <c r="I1635" t="inlineStr">
        <is>
          <t>HU</t>
        </is>
      </c>
      <c r="J1635" t="inlineStr">
        <is>
          <t>SGGNS_M11</t>
        </is>
      </c>
      <c r="K1635" t="inlineStr">
        <is>
          <t>37 80 4561 345-2</t>
        </is>
      </c>
      <c r="L1635" t="inlineStr">
        <is>
          <t>2023-0007</t>
        </is>
      </c>
      <c r="M1635" s="6" t="n">
        <v>45078</v>
      </c>
      <c r="N1635" s="6" t="n">
        <v>46905</v>
      </c>
      <c r="O1635" t="n">
        <v>23.19</v>
      </c>
    </row>
    <row r="1636" hidden="1" s="287">
      <c r="A1636" t="inlineStr">
        <is>
          <t>V300032</t>
        </is>
      </c>
      <c r="B1636" t="n">
        <v>18</v>
      </c>
      <c r="C1636" t="n">
        <v>50</v>
      </c>
      <c r="D1636" t="inlineStr">
        <is>
          <t>EWG Rail Zrt.</t>
        </is>
      </c>
      <c r="E1636" t="inlineStr">
        <is>
          <t>100758</t>
        </is>
      </c>
      <c r="F1636" t="inlineStr">
        <is>
          <t>Váci út 76 3.em</t>
        </is>
      </c>
      <c r="G1636" t="inlineStr">
        <is>
          <t>1133</t>
        </is>
      </c>
      <c r="H1636" t="inlineStr">
        <is>
          <t>Budapest</t>
        </is>
      </c>
      <c r="I1636" t="inlineStr">
        <is>
          <t>HU</t>
        </is>
      </c>
      <c r="J1636" t="inlineStr">
        <is>
          <t>SGGNSS_M12</t>
        </is>
      </c>
      <c r="K1636" t="inlineStr">
        <is>
          <t>37 80 4694 511-9</t>
        </is>
      </c>
      <c r="L1636" t="inlineStr">
        <is>
          <t>2023-0007</t>
        </is>
      </c>
      <c r="M1636" s="6" t="n">
        <v>45078</v>
      </c>
      <c r="N1636" s="6" t="n">
        <v>46905</v>
      </c>
      <c r="O1636" t="n">
        <v>23.19</v>
      </c>
    </row>
    <row r="1637" hidden="1" s="287">
      <c r="A1637" t="inlineStr">
        <is>
          <t>V100046</t>
        </is>
      </c>
      <c r="B1637" t="n">
        <v>10</v>
      </c>
      <c r="C1637" t="n">
        <v>50</v>
      </c>
      <c r="D1637" t="inlineStr">
        <is>
          <t>LAUDE Smart Intermodal S.A.</t>
        </is>
      </c>
      <c r="E1637" t="inlineStr">
        <is>
          <t>100026</t>
        </is>
      </c>
      <c r="F1637" t="inlineStr">
        <is>
          <t>ul. Wroclawska 131</t>
        </is>
      </c>
      <c r="G1637" t="inlineStr">
        <is>
          <t>87-100</t>
        </is>
      </c>
      <c r="H1637" t="inlineStr">
        <is>
          <t>Torun</t>
        </is>
      </c>
      <c r="I1637" t="inlineStr">
        <is>
          <t>PL</t>
        </is>
      </c>
      <c r="J1637" t="inlineStr">
        <is>
          <t>SGMMNS_M17</t>
        </is>
      </c>
      <c r="K1637" t="inlineStr">
        <is>
          <t>33 80 4505 629-2</t>
        </is>
      </c>
      <c r="L1637" t="inlineStr">
        <is>
          <t>2023-0012</t>
        </is>
      </c>
      <c r="M1637" s="6" t="n">
        <v>45271</v>
      </c>
      <c r="N1637" s="6" t="n">
        <v>46752</v>
      </c>
      <c r="O1637" t="n">
        <v>9.5</v>
      </c>
    </row>
    <row r="1638" hidden="1" s="287">
      <c r="A1638" t="inlineStr">
        <is>
          <t>V400008</t>
        </is>
      </c>
      <c r="B1638" t="n">
        <v>4</v>
      </c>
      <c r="C1638" t="n">
        <v>50</v>
      </c>
      <c r="D1638" t="inlineStr">
        <is>
          <t>DB Cargo AG</t>
        </is>
      </c>
      <c r="E1638" t="inlineStr">
        <is>
          <t>100000</t>
        </is>
      </c>
      <c r="F1638" t="inlineStr">
        <is>
          <t>Rheinstrasse 2</t>
        </is>
      </c>
      <c r="G1638" t="inlineStr">
        <is>
          <t>55116</t>
        </is>
      </c>
      <c r="H1638" t="inlineStr">
        <is>
          <t>Mainz</t>
        </is>
      </c>
      <c r="I1638" t="inlineStr">
        <is>
          <t>DE</t>
        </is>
      </c>
      <c r="J1638" t="inlineStr">
        <is>
          <t>SGGNS_M11</t>
        </is>
      </c>
      <c r="K1638" t="inlineStr">
        <is>
          <t>37 80 4561 437-7</t>
        </is>
      </c>
      <c r="L1638" t="inlineStr">
        <is>
          <t>2021-2420</t>
        </is>
      </c>
      <c r="M1638" s="6" t="n">
        <v>45174</v>
      </c>
      <c r="N1638" s="6" t="n">
        <v>47330</v>
      </c>
      <c r="O1638" t="n">
        <v>26.23</v>
      </c>
    </row>
    <row r="1639" hidden="1" s="287">
      <c r="A1639" t="inlineStr">
        <is>
          <t>V200031</t>
        </is>
      </c>
      <c r="B1639" t="n">
        <v>25</v>
      </c>
      <c r="C1639" t="n">
        <v>50</v>
      </c>
      <c r="D1639" t="inlineStr">
        <is>
          <t>zigsXpress GmbH</t>
        </is>
      </c>
      <c r="E1639" t="inlineStr">
        <is>
          <t>100008</t>
        </is>
      </c>
      <c r="F1639" t="inlineStr">
        <is>
          <t>Afrikastrasse 3</t>
        </is>
      </c>
      <c r="G1639" t="inlineStr">
        <is>
          <t>20457</t>
        </is>
      </c>
      <c r="H1639" t="inlineStr">
        <is>
          <t>Hamburg</t>
        </is>
      </c>
      <c r="I1639" t="inlineStr">
        <is>
          <t>DE</t>
        </is>
      </c>
      <c r="J1639" t="inlineStr">
        <is>
          <t>SGGRSS_M2</t>
        </is>
      </c>
      <c r="K1639" t="inlineStr">
        <is>
          <t>37 80 4960 981-1</t>
        </is>
      </c>
      <c r="L1639" t="inlineStr">
        <is>
          <t>2023-0036</t>
        </is>
      </c>
      <c r="M1639" s="6" t="n">
        <v>45288</v>
      </c>
      <c r="N1639" s="6" t="n">
        <v>46387</v>
      </c>
      <c r="O1639" t="n">
        <v>25.8</v>
      </c>
    </row>
    <row r="1640" hidden="1" s="287">
      <c r="A1640" t="inlineStr">
        <is>
          <t>V100050</t>
        </is>
      </c>
      <c r="B1640" t="n">
        <v>2</v>
      </c>
      <c r="C1640" t="n">
        <v>50</v>
      </c>
      <c r="D1640" t="inlineStr">
        <is>
          <t>Rail Cargo Austria AG</t>
        </is>
      </c>
      <c r="E1640" t="inlineStr">
        <is>
          <t>100020</t>
        </is>
      </c>
      <c r="F1640" t="inlineStr">
        <is>
          <t>Am Hauptbahnhof 2</t>
        </is>
      </c>
      <c r="G1640" t="inlineStr">
        <is>
          <t>1100</t>
        </is>
      </c>
      <c r="H1640" t="inlineStr">
        <is>
          <t>Wien</t>
        </is>
      </c>
      <c r="I1640" t="inlineStr">
        <is>
          <t>AT</t>
        </is>
      </c>
      <c r="J1640" t="inlineStr">
        <is>
          <t>SGGMRRS_M23</t>
        </is>
      </c>
      <c r="K1640" t="inlineStr">
        <is>
          <t>31 80 4657 354-5</t>
        </is>
      </c>
      <c r="L1640" t="inlineStr">
        <is>
          <t>2023-0038</t>
        </is>
      </c>
      <c r="M1640" s="6" t="n">
        <v>45302</v>
      </c>
      <c r="N1640" s="6" t="n">
        <v>46391</v>
      </c>
      <c r="O1640" t="n">
        <v>40.7</v>
      </c>
    </row>
    <row r="1641" hidden="1" s="287">
      <c r="A1641" t="inlineStr">
        <is>
          <t>V200035</t>
        </is>
      </c>
      <c r="B1641" t="n">
        <v>30</v>
      </c>
      <c r="C1641" t="n">
        <v>50</v>
      </c>
      <c r="D1641" t="inlineStr">
        <is>
          <t>Zaklad Inzynierli Kolejowej Sp.z.o.o</t>
        </is>
      </c>
      <c r="E1641" t="inlineStr">
        <is>
          <t>100767</t>
        </is>
      </c>
      <c r="F1641" t="inlineStr">
        <is>
          <t>ul. Retmanska 11a</t>
        </is>
      </c>
      <c r="G1641" t="inlineStr">
        <is>
          <t>27-600</t>
        </is>
      </c>
      <c r="H1641" t="inlineStr">
        <is>
          <t>Sandomierz</t>
        </is>
      </c>
      <c r="I1641" t="inlineStr">
        <is>
          <t>PL</t>
        </is>
      </c>
      <c r="J1641" t="inlineStr">
        <is>
          <t>SGMMNS_M17</t>
        </is>
      </c>
      <c r="K1641" t="inlineStr">
        <is>
          <t>33 80 4505 160-8</t>
        </is>
      </c>
      <c r="L1641" t="inlineStr">
        <is>
          <t>2023-0021</t>
        </is>
      </c>
      <c r="M1641" s="6" t="n">
        <v>45383</v>
      </c>
      <c r="N1641" s="6" t="n">
        <v>46478</v>
      </c>
      <c r="O1641" t="n">
        <v>19</v>
      </c>
    </row>
    <row r="1642" hidden="1" s="287">
      <c r="A1642" t="inlineStr">
        <is>
          <t>V100054</t>
        </is>
      </c>
      <c r="B1642" t="n">
        <v>2</v>
      </c>
      <c r="C1642" t="n">
        <v>50</v>
      </c>
      <c r="D1642" t="inlineStr">
        <is>
          <t>Rail Cargo Austria AG</t>
        </is>
      </c>
      <c r="E1642" t="inlineStr">
        <is>
          <t>100020</t>
        </is>
      </c>
      <c r="F1642" t="inlineStr">
        <is>
          <t>Am Hauptbahnhof 2</t>
        </is>
      </c>
      <c r="G1642" t="inlineStr">
        <is>
          <t>1100</t>
        </is>
      </c>
      <c r="H1642" t="inlineStr">
        <is>
          <t>Wien</t>
        </is>
      </c>
      <c r="I1642" t="inlineStr">
        <is>
          <t>AT</t>
        </is>
      </c>
      <c r="J1642" t="inlineStr">
        <is>
          <t>SGGMRRS_M23</t>
        </is>
      </c>
      <c r="K1642" t="inlineStr">
        <is>
          <t>31 80 4657 402-2</t>
        </is>
      </c>
      <c r="L1642" t="inlineStr">
        <is>
          <t>2024-0007</t>
        </is>
      </c>
      <c r="M1642" s="6" t="n">
        <v>45532</v>
      </c>
      <c r="N1642" s="6" t="n">
        <v>46603</v>
      </c>
      <c r="O1642" t="n">
        <v>40.7</v>
      </c>
    </row>
    <row r="1643" hidden="1" s="287">
      <c r="A1643" t="inlineStr">
        <is>
          <t>V100057</t>
        </is>
      </c>
      <c r="B1643" t="n">
        <v>5</v>
      </c>
      <c r="C1643" t="n">
        <v>50</v>
      </c>
      <c r="D1643" t="inlineStr">
        <is>
          <t>RheinCargo GmbH &amp; Co. KG</t>
        </is>
      </c>
      <c r="E1643" t="inlineStr">
        <is>
          <t>100011</t>
        </is>
      </c>
      <c r="F1643" t="inlineStr">
        <is>
          <t>Hammer Landstrasse 3</t>
        </is>
      </c>
      <c r="G1643" t="inlineStr">
        <is>
          <t>41460</t>
        </is>
      </c>
      <c r="H1643" t="inlineStr">
        <is>
          <t>Neuss</t>
        </is>
      </c>
      <c r="I1643" t="inlineStr">
        <is>
          <t>DE</t>
        </is>
      </c>
      <c r="J1643" t="inlineStr">
        <is>
          <t>SGGNS_M33</t>
        </is>
      </c>
      <c r="K1643" t="inlineStr">
        <is>
          <t>37 80 4561 530-9</t>
        </is>
      </c>
      <c r="L1643" t="inlineStr">
        <is>
          <t>2024-0020</t>
        </is>
      </c>
      <c r="M1643" s="6" t="n">
        <v>45566</v>
      </c>
      <c r="N1643" s="6" t="n">
        <v>46081</v>
      </c>
      <c r="O1643" t="n">
        <v>27.15</v>
      </c>
    </row>
    <row r="1644" hidden="1" s="287">
      <c r="A1644" t="inlineStr">
        <is>
          <t>V300052</t>
        </is>
      </c>
      <c r="B1644" t="n">
        <v>20</v>
      </c>
      <c r="C1644" t="n">
        <v>50</v>
      </c>
      <c r="D1644" t="inlineStr">
        <is>
          <t>EWG Rail Zrt.</t>
        </is>
      </c>
      <c r="E1644" t="inlineStr">
        <is>
          <t>100758</t>
        </is>
      </c>
      <c r="F1644" t="inlineStr">
        <is>
          <t>Váci út 76 3.em</t>
        </is>
      </c>
      <c r="G1644" t="inlineStr">
        <is>
          <t>1133</t>
        </is>
      </c>
      <c r="H1644" t="inlineStr">
        <is>
          <t>Budapest</t>
        </is>
      </c>
      <c r="I1644" t="inlineStr">
        <is>
          <t>HU</t>
        </is>
      </c>
      <c r="J1644" t="inlineStr">
        <is>
          <t>SGNSS_M10</t>
        </is>
      </c>
      <c r="K1644" t="inlineStr">
        <is>
          <t>37 80 4565 539-6</t>
        </is>
      </c>
      <c r="L1644" t="inlineStr">
        <is>
          <t>2023-0026</t>
        </is>
      </c>
      <c r="M1644" s="6" t="n">
        <v>45740</v>
      </c>
      <c r="N1644" s="6" t="n">
        <v>46387</v>
      </c>
      <c r="O1644" t="n">
        <v>16.63</v>
      </c>
    </row>
    <row r="1645" hidden="1" s="287">
      <c r="A1645" t="inlineStr">
        <is>
          <t>V100059</t>
        </is>
      </c>
      <c r="B1645" t="n">
        <v>2</v>
      </c>
      <c r="C1645" t="n">
        <v>50</v>
      </c>
      <c r="D1645" t="inlineStr">
        <is>
          <t>Rail Cargo Austria AG</t>
        </is>
      </c>
      <c r="E1645" t="inlineStr">
        <is>
          <t>100020</t>
        </is>
      </c>
      <c r="F1645" t="inlineStr">
        <is>
          <t>Am Hauptbahnhof 2</t>
        </is>
      </c>
      <c r="G1645" t="inlineStr">
        <is>
          <t>1100</t>
        </is>
      </c>
      <c r="H1645" t="inlineStr">
        <is>
          <t>Wien</t>
        </is>
      </c>
      <c r="I1645" t="inlineStr">
        <is>
          <t>AT</t>
        </is>
      </c>
      <c r="J1645" t="inlineStr">
        <is>
          <t>SGGMRRS_M43</t>
        </is>
      </c>
      <c r="K1645" t="inlineStr">
        <is>
          <t>37 80 4657 222-8</t>
        </is>
      </c>
      <c r="L1645" t="inlineStr">
        <is>
          <t>2024-0030</t>
        </is>
      </c>
      <c r="M1645" s="6" t="n">
        <v>45748</v>
      </c>
      <c r="N1645" s="6" t="n">
        <v>46799</v>
      </c>
      <c r="O1645" t="n">
        <v>38.85</v>
      </c>
    </row>
    <row r="1646" hidden="1" s="287">
      <c r="A1646" t="inlineStr">
        <is>
          <t>V300055</t>
        </is>
      </c>
      <c r="B1646" t="n">
        <v>10</v>
      </c>
      <c r="C1646" t="n">
        <v>50</v>
      </c>
      <c r="D1646" t="inlineStr">
        <is>
          <t>Weco Rail GmbH</t>
        </is>
      </c>
      <c r="E1646" t="inlineStr">
        <is>
          <t>100763</t>
        </is>
      </c>
      <c r="F1646" t="inlineStr">
        <is>
          <t>Tanbruckgrasse 3</t>
        </is>
      </c>
      <c r="G1646" t="inlineStr">
        <is>
          <t>1120</t>
        </is>
      </c>
      <c r="H1646" t="inlineStr">
        <is>
          <t>Wien</t>
        </is>
      </c>
      <c r="I1646" t="inlineStr">
        <is>
          <t>AT</t>
        </is>
      </c>
      <c r="J1646" t="inlineStr">
        <is>
          <t>SGGMRS_M35</t>
        </is>
      </c>
      <c r="K1646" t="inlineStr">
        <is>
          <t>37 80 4953 447-2</t>
        </is>
      </c>
      <c r="L1646" t="inlineStr">
        <is>
          <t>2024-0008</t>
        </is>
      </c>
      <c r="M1646" s="6" t="n">
        <v>45575</v>
      </c>
      <c r="N1646" s="6" t="n">
        <v>46669</v>
      </c>
      <c r="O1646" t="n">
        <v>27.5</v>
      </c>
    </row>
    <row r="1647" hidden="1" s="287">
      <c r="A1647" t="inlineStr">
        <is>
          <t>V100049</t>
        </is>
      </c>
      <c r="B1647" t="n">
        <v>126</v>
      </c>
      <c r="C1647" t="n">
        <v>50</v>
      </c>
      <c r="D1647" t="inlineStr">
        <is>
          <t>Grain Logistic Sp.z.o.o.</t>
        </is>
      </c>
      <c r="E1647" t="inlineStr">
        <is>
          <t>100765</t>
        </is>
      </c>
      <c r="F1647" t="inlineStr">
        <is>
          <t>ul. Nowogrodzka 31/413</t>
        </is>
      </c>
      <c r="G1647" t="inlineStr">
        <is>
          <t>00-511</t>
        </is>
      </c>
      <c r="H1647" t="inlineStr">
        <is>
          <t>Warszawa</t>
        </is>
      </c>
      <c r="I1647" t="inlineStr">
        <is>
          <t>PL</t>
        </is>
      </c>
      <c r="J1647" t="inlineStr">
        <is>
          <t>SGNSS_M42</t>
        </is>
      </c>
      <c r="K1647" t="inlineStr">
        <is>
          <t>33 80 4552 761-5</t>
        </is>
      </c>
      <c r="L1647" t="inlineStr">
        <is>
          <t>2023-0035</t>
        </is>
      </c>
      <c r="M1647" s="6" t="n">
        <v>45665</v>
      </c>
      <c r="N1647" s="6" t="n">
        <v>46081</v>
      </c>
      <c r="O1647" t="n">
        <v>19.5</v>
      </c>
    </row>
    <row r="1648" hidden="1" s="287">
      <c r="A1648" t="inlineStr">
        <is>
          <t>V200048</t>
        </is>
      </c>
      <c r="B1648" t="n">
        <v>22</v>
      </c>
      <c r="C1648" t="n">
        <v>50</v>
      </c>
      <c r="D1648" t="inlineStr">
        <is>
          <t>Captrain Polska Sp.z.o.o.</t>
        </is>
      </c>
      <c r="E1648" t="inlineStr">
        <is>
          <t>100024</t>
        </is>
      </c>
      <c r="F1648" t="inlineStr">
        <is>
          <t>ul. Powstancow Slaskich 7a</t>
        </is>
      </c>
      <c r="G1648" t="inlineStr">
        <is>
          <t>53-332</t>
        </is>
      </c>
      <c r="H1648" t="inlineStr">
        <is>
          <t>Wroclaw</t>
        </is>
      </c>
      <c r="I1648" t="inlineStr">
        <is>
          <t>PL</t>
        </is>
      </c>
      <c r="J1648" t="inlineStr">
        <is>
          <t>SGNS_M13</t>
        </is>
      </c>
      <c r="K1648" t="inlineStr">
        <is>
          <t>37 80 4564 827-6</t>
        </is>
      </c>
      <c r="L1648" t="inlineStr">
        <is>
          <t>2024-0035</t>
        </is>
      </c>
      <c r="M1648" s="6" t="n">
        <v>45717</v>
      </c>
      <c r="N1648" s="6" t="n">
        <v>46387</v>
      </c>
      <c r="O1648" t="n">
        <v>17.95</v>
      </c>
    </row>
    <row r="1649" hidden="1" s="287">
      <c r="A1649" t="inlineStr">
        <is>
          <t>V300059</t>
        </is>
      </c>
      <c r="B1649" t="n">
        <v>8</v>
      </c>
      <c r="C1649" t="n">
        <v>50</v>
      </c>
      <c r="D1649" t="inlineStr">
        <is>
          <t>Captrain Deutschland CargoWest GmbH</t>
        </is>
      </c>
      <c r="E1649" t="inlineStr">
        <is>
          <t>100030</t>
        </is>
      </c>
      <c r="F1649" t="inlineStr">
        <is>
          <t>Am Grubenhof 2</t>
        </is>
      </c>
      <c r="G1649" t="inlineStr">
        <is>
          <t>33330</t>
        </is>
      </c>
      <c r="H1649" t="inlineStr">
        <is>
          <t>Gütersloh</t>
        </is>
      </c>
      <c r="I1649" t="inlineStr">
        <is>
          <t>DE</t>
        </is>
      </c>
      <c r="J1649" t="inlineStr">
        <is>
          <t>SDGGMRSS_M8</t>
        </is>
      </c>
      <c r="K1649" t="inlineStr">
        <is>
          <t>35 80 4956 084-2</t>
        </is>
      </c>
      <c r="L1649" t="inlineStr">
        <is>
          <t>2024-0044</t>
        </is>
      </c>
      <c r="M1649" s="6" t="n">
        <v>46023</v>
      </c>
      <c r="N1649" s="6" t="n">
        <v>47483</v>
      </c>
      <c r="O1649" t="n">
        <v>42.71</v>
      </c>
    </row>
    <row r="1650" hidden="1" s="287">
      <c r="A1650" t="inlineStr">
        <is>
          <t>V300065</t>
        </is>
      </c>
      <c r="B1650" t="n">
        <v>25</v>
      </c>
      <c r="C1650" t="n">
        <v>50</v>
      </c>
      <c r="D1650" t="inlineStr">
        <is>
          <t>Martin Tolksdorf Logistics GmbH</t>
        </is>
      </c>
      <c r="E1650" t="inlineStr">
        <is>
          <t>100787</t>
        </is>
      </c>
      <c r="F1650" t="inlineStr">
        <is>
          <t>Bahnhofstrasse 47</t>
        </is>
      </c>
      <c r="G1650" t="inlineStr">
        <is>
          <t>65611</t>
        </is>
      </c>
      <c r="H1650" t="inlineStr">
        <is>
          <t>Brechen</t>
        </is>
      </c>
      <c r="I1650" t="inlineStr">
        <is>
          <t>DE</t>
        </is>
      </c>
      <c r="J1650" t="inlineStr">
        <is>
          <t>SGGRSS_M2</t>
        </is>
      </c>
      <c r="K1650" t="inlineStr">
        <is>
          <t>37 80 4980 849-6</t>
        </is>
      </c>
      <c r="L1650" t="inlineStr">
        <is>
          <t>2025-0003</t>
        </is>
      </c>
      <c r="M1650" s="6" t="n">
        <v>45709</v>
      </c>
      <c r="N1650" s="6" t="n">
        <v>46315</v>
      </c>
      <c r="O1650" t="n">
        <v>31.5</v>
      </c>
    </row>
    <row r="1651" hidden="1" s="287">
      <c r="A1651" t="inlineStr">
        <is>
          <t>V100061</t>
        </is>
      </c>
      <c r="B1651" t="n">
        <v>50</v>
      </c>
      <c r="C1651" t="n">
        <v>20</v>
      </c>
      <c r="D1651" t="inlineStr">
        <is>
          <t>Rail Cargo Austria AG</t>
        </is>
      </c>
      <c r="E1651" t="inlineStr">
        <is>
          <t>100020</t>
        </is>
      </c>
      <c r="F1651" t="inlineStr">
        <is>
          <t>Am Hauptbahnhof 2</t>
        </is>
      </c>
      <c r="G1651" t="inlineStr">
        <is>
          <t>1100</t>
        </is>
      </c>
      <c r="H1651" t="inlineStr">
        <is>
          <t>Wien</t>
        </is>
      </c>
      <c r="I1651" t="inlineStr">
        <is>
          <t>AT</t>
        </is>
      </c>
      <c r="J1651" t="inlineStr">
        <is>
          <t>EANOS_95</t>
        </is>
      </c>
      <c r="K1651" t="inlineStr"/>
      <c r="L1651" t="inlineStr">
        <is>
          <t>2025-0008</t>
        </is>
      </c>
      <c r="M1651" s="6" t="n">
        <v>46136</v>
      </c>
      <c r="N1651" s="6" t="n">
        <v>50518</v>
      </c>
      <c r="O1651" t="n">
        <v>26</v>
      </c>
    </row>
    <row r="1652" hidden="1" s="287">
      <c r="A1652" t="inlineStr">
        <is>
          <t>V100062</t>
        </is>
      </c>
      <c r="B1652" t="n">
        <v>2</v>
      </c>
      <c r="C1652" t="n">
        <v>50</v>
      </c>
      <c r="D1652" t="inlineStr">
        <is>
          <t>Rail Cargo Austria AG</t>
        </is>
      </c>
      <c r="E1652" t="inlineStr">
        <is>
          <t>100020</t>
        </is>
      </c>
      <c r="F1652" t="inlineStr">
        <is>
          <t>Am Hauptbahnhof 2</t>
        </is>
      </c>
      <c r="G1652" t="inlineStr">
        <is>
          <t>1100</t>
        </is>
      </c>
      <c r="H1652" t="inlineStr">
        <is>
          <t>Wien</t>
        </is>
      </c>
      <c r="I1652" t="inlineStr">
        <is>
          <t>AT</t>
        </is>
      </c>
      <c r="J1652" t="inlineStr">
        <is>
          <t>SGGMRRSS_M50</t>
        </is>
      </c>
      <c r="K1652" t="inlineStr">
        <is>
          <t>37 80 4942 002-9</t>
        </is>
      </c>
      <c r="L1652" t="inlineStr">
        <is>
          <t>2025-0010</t>
        </is>
      </c>
      <c r="M1652" s="6" t="n">
        <v>45985</v>
      </c>
      <c r="N1652" s="6" t="n">
        <v>47038</v>
      </c>
      <c r="O1652" t="n">
        <v>37.85</v>
      </c>
    </row>
    <row r="1653" hidden="1" s="287">
      <c r="A1653" t="inlineStr">
        <is>
          <t>V500001</t>
        </is>
      </c>
      <c r="B1653" t="n">
        <v>9</v>
      </c>
      <c r="C1653" t="n">
        <v>50</v>
      </c>
      <c r="D1653" t="inlineStr">
        <is>
          <t>LAUDE Smart Intermodal S.A.</t>
        </is>
      </c>
      <c r="E1653" t="inlineStr">
        <is>
          <t>100026</t>
        </is>
      </c>
      <c r="F1653" t="inlineStr">
        <is>
          <t>ul. Wroclawska 131</t>
        </is>
      </c>
      <c r="G1653" t="inlineStr">
        <is>
          <t>87-100</t>
        </is>
      </c>
      <c r="H1653" t="inlineStr">
        <is>
          <t>Torun</t>
        </is>
      </c>
      <c r="I1653" t="inlineStr">
        <is>
          <t>PL</t>
        </is>
      </c>
      <c r="J1653" t="inlineStr">
        <is>
          <t>SGMMNSS_M48</t>
        </is>
      </c>
      <c r="K1653" t="inlineStr">
        <is>
          <t>37 84 4594 837-5</t>
        </is>
      </c>
      <c r="L1653" t="inlineStr">
        <is>
          <t>2025-0012</t>
        </is>
      </c>
      <c r="M1653" s="6" t="n">
        <v>45806</v>
      </c>
      <c r="N1653" s="6" t="n">
        <v>47631</v>
      </c>
      <c r="O1653" t="n">
        <v>31.56</v>
      </c>
    </row>
    <row r="1654" hidden="1" s="287">
      <c r="A1654" t="inlineStr">
        <is>
          <t>V200019</t>
        </is>
      </c>
      <c r="B1654" t="n">
        <v>53</v>
      </c>
      <c r="C1654" t="n">
        <v>50</v>
      </c>
      <c r="D1654" t="inlineStr">
        <is>
          <t>SBB Cargo AG</t>
        </is>
      </c>
      <c r="E1654" t="inlineStr">
        <is>
          <t>100022</t>
        </is>
      </c>
      <c r="F1654" t="inlineStr">
        <is>
          <t>Bahnhofstrasse 12</t>
        </is>
      </c>
      <c r="G1654" t="inlineStr">
        <is>
          <t>4600</t>
        </is>
      </c>
      <c r="H1654" t="inlineStr">
        <is>
          <t>Olten</t>
        </is>
      </c>
      <c r="I1654" t="inlineStr">
        <is>
          <t>CH</t>
        </is>
      </c>
      <c r="J1654" t="inlineStr">
        <is>
          <t>SGNS_M9</t>
        </is>
      </c>
      <c r="K1654" t="inlineStr">
        <is>
          <t>37 80 4564 464-8</t>
        </is>
      </c>
      <c r="L1654" t="inlineStr">
        <is>
          <t>2021-0032</t>
        </is>
      </c>
      <c r="M1654" s="6" t="n">
        <v>44750</v>
      </c>
      <c r="N1654" s="6" t="n">
        <v>46934</v>
      </c>
      <c r="O1654" t="n">
        <v>18.1</v>
      </c>
    </row>
    <row r="1655" hidden="1" s="287">
      <c r="A1655" t="inlineStr">
        <is>
          <t>V720004</t>
        </is>
      </c>
      <c r="B1655" t="n">
        <v>25</v>
      </c>
      <c r="C1655" t="n">
        <v>50</v>
      </c>
      <c r="D1655" t="inlineStr">
        <is>
          <t>Necoss GmbH</t>
        </is>
      </c>
      <c r="E1655" t="inlineStr">
        <is>
          <t>100014</t>
        </is>
      </c>
      <c r="F1655" t="inlineStr">
        <is>
          <t>Bahnhofplatz 42</t>
        </is>
      </c>
      <c r="G1655" t="inlineStr">
        <is>
          <t>28195</t>
        </is>
      </c>
      <c r="H1655" t="inlineStr">
        <is>
          <t>Bremen</t>
        </is>
      </c>
      <c r="I1655" t="inlineStr">
        <is>
          <t>DE</t>
        </is>
      </c>
      <c r="J1655" t="inlineStr">
        <is>
          <t>SGGRS_M19</t>
        </is>
      </c>
      <c r="K1655" t="inlineStr">
        <is>
          <t>35 80 4950 174-7</t>
        </is>
      </c>
      <c r="L1655" t="inlineStr">
        <is>
          <t>2025-0025</t>
        </is>
      </c>
      <c r="M1655" s="6" t="n">
        <v>46023</v>
      </c>
      <c r="N1655" s="6" t="n">
        <v>46387</v>
      </c>
      <c r="O1655" t="n">
        <v>26.75</v>
      </c>
    </row>
    <row r="1656" hidden="1" s="287">
      <c r="A1656" t="inlineStr">
        <is>
          <t>V720005</t>
        </is>
      </c>
      <c r="B1656" t="n">
        <v>50</v>
      </c>
      <c r="C1656" t="n">
        <v>20</v>
      </c>
      <c r="D1656" t="inlineStr">
        <is>
          <t>LAUDE Smart Intermodal S.A.</t>
        </is>
      </c>
      <c r="E1656" t="inlineStr">
        <is>
          <t>100026</t>
        </is>
      </c>
      <c r="F1656" t="inlineStr">
        <is>
          <t>ul. Wroclawska 131</t>
        </is>
      </c>
      <c r="G1656" t="inlineStr">
        <is>
          <t>87-100</t>
        </is>
      </c>
      <c r="H1656" t="inlineStr">
        <is>
          <t>Torun</t>
        </is>
      </c>
      <c r="I1656" t="inlineStr">
        <is>
          <t>PL</t>
        </is>
      </c>
      <c r="J1656" t="inlineStr">
        <is>
          <t>SDGGMRS_DTW</t>
        </is>
      </c>
      <c r="K1656" t="inlineStr"/>
      <c r="L1656" t="inlineStr">
        <is>
          <t>2025-0031</t>
        </is>
      </c>
      <c r="M1656" s="6" t="n">
        <v>45992</v>
      </c>
      <c r="N1656" s="6" t="n">
        <v>46387</v>
      </c>
      <c r="O1656" t="n">
        <v>49.25</v>
      </c>
    </row>
    <row r="1657" hidden="1" s="287">
      <c r="A1657" t="inlineStr">
        <is>
          <t>V200056</t>
        </is>
      </c>
      <c r="B1657" t="n">
        <v>19</v>
      </c>
      <c r="C1657" t="n">
        <v>50</v>
      </c>
      <c r="D1657" t="inlineStr">
        <is>
          <t>WRS Widmer Rail Services AG</t>
        </is>
      </c>
      <c r="E1657" t="inlineStr">
        <is>
          <t>100796</t>
        </is>
      </c>
      <c r="F1657" t="inlineStr">
        <is>
          <t>Emmetterstrasse 3</t>
        </is>
      </c>
      <c r="G1657" t="inlineStr">
        <is>
          <t>6375</t>
        </is>
      </c>
      <c r="H1657" t="inlineStr">
        <is>
          <t>Beckenried</t>
        </is>
      </c>
      <c r="I1657" t="inlineStr">
        <is>
          <t>CH</t>
        </is>
      </c>
      <c r="J1657" t="inlineStr">
        <is>
          <t>SDGGMRSS_M8</t>
        </is>
      </c>
      <c r="K1657" t="inlineStr">
        <is>
          <t>37 80 4956 210-1</t>
        </is>
      </c>
      <c r="L1657" t="inlineStr">
        <is>
          <t>2025-0036</t>
        </is>
      </c>
      <c r="M1657" s="6" t="n">
        <v>46020</v>
      </c>
      <c r="N1657" s="6" t="n">
        <v>47118</v>
      </c>
      <c r="O1657" t="n">
        <v>49.8</v>
      </c>
    </row>
    <row r="1658" hidden="1" s="287">
      <c r="A1658" t="inlineStr">
        <is>
          <t>V200058</t>
        </is>
      </c>
      <c r="B1658" t="n">
        <v>24</v>
      </c>
      <c r="C1658" t="n">
        <v>50</v>
      </c>
      <c r="D1658" t="inlineStr">
        <is>
          <t>LION Logistics GmbH</t>
        </is>
      </c>
      <c r="E1658" t="inlineStr">
        <is>
          <t>100029</t>
        </is>
      </c>
      <c r="F1658" t="inlineStr">
        <is>
          <t>Holunderweg 1</t>
        </is>
      </c>
      <c r="G1658" t="inlineStr">
        <is>
          <t>03149</t>
        </is>
      </c>
      <c r="H1658" t="inlineStr">
        <is>
          <t>Forst</t>
        </is>
      </c>
      <c r="I1658" t="inlineStr">
        <is>
          <t>DE</t>
        </is>
      </c>
      <c r="J1658" t="inlineStr">
        <is>
          <t>SGGNS_M11</t>
        </is>
      </c>
      <c r="K1658" t="inlineStr">
        <is>
          <t>37 80 4561 365-0</t>
        </is>
      </c>
      <c r="L1658" t="inlineStr">
        <is>
          <t>2022-0004</t>
        </is>
      </c>
      <c r="M1658" s="6" t="n">
        <v>44743</v>
      </c>
      <c r="N1658" s="6" t="n">
        <v>46295</v>
      </c>
      <c r="O1658" t="n">
        <v>24.55</v>
      </c>
    </row>
    <row r="1659" hidden="1" s="287">
      <c r="A1659" t="inlineStr">
        <is>
          <t>V300089</t>
        </is>
      </c>
      <c r="B1659" t="n">
        <v>50</v>
      </c>
      <c r="C1659" t="n">
        <v>20</v>
      </c>
      <c r="D1659" t="inlineStr">
        <is>
          <t>Kombiverkehr GmbH und Co. KG</t>
        </is>
      </c>
      <c r="E1659" t="inlineStr">
        <is>
          <t>100332</t>
        </is>
      </c>
      <c r="F1659" t="inlineStr">
        <is>
          <t>Zum Laurenburger Hof 76</t>
        </is>
      </c>
      <c r="G1659" t="inlineStr">
        <is>
          <t>60594</t>
        </is>
      </c>
      <c r="H1659" t="inlineStr">
        <is>
          <t>Frankfurt am Main</t>
        </is>
      </c>
      <c r="I1659" t="inlineStr">
        <is>
          <t>DE</t>
        </is>
      </c>
      <c r="J1659" t="inlineStr">
        <is>
          <t>SGNS_60</t>
        </is>
      </c>
      <c r="K1659" t="inlineStr"/>
      <c r="L1659" t="inlineStr">
        <is>
          <t>2025-0038</t>
        </is>
      </c>
      <c r="M1659" s="6" t="n">
        <v>46143</v>
      </c>
      <c r="N1659" s="6" t="n">
        <v>46873</v>
      </c>
      <c r="O1659" t="n">
        <v>23.64</v>
      </c>
    </row>
    <row r="1660" hidden="1" s="287">
      <c r="A1660" t="inlineStr">
        <is>
          <t>V300090</t>
        </is>
      </c>
      <c r="B1660" t="n">
        <v>16</v>
      </c>
      <c r="C1660" t="n">
        <v>50</v>
      </c>
      <c r="D1660" t="inlineStr">
        <is>
          <t>STORK Cargo GmbH</t>
        </is>
      </c>
      <c r="E1660" t="inlineStr">
        <is>
          <t>100792</t>
        </is>
      </c>
      <c r="F1660" t="inlineStr">
        <is>
          <t>Parchauer Strasse 3</t>
        </is>
      </c>
      <c r="G1660" t="inlineStr">
        <is>
          <t>39126</t>
        </is>
      </c>
      <c r="H1660" t="inlineStr">
        <is>
          <t>Magdeburg</t>
        </is>
      </c>
      <c r="I1660" t="inlineStr">
        <is>
          <t>DE</t>
        </is>
      </c>
      <c r="J1660" t="inlineStr">
        <is>
          <t>SGMMNS_M17</t>
        </is>
      </c>
      <c r="K1660" t="inlineStr">
        <is>
          <t>33 80 4505 581-5</t>
        </is>
      </c>
      <c r="L1660" t="inlineStr">
        <is>
          <t>2025-0020</t>
        </is>
      </c>
      <c r="M1660" s="6" t="n">
        <v>46023</v>
      </c>
      <c r="N1660" s="6" t="n">
        <v>48213</v>
      </c>
      <c r="O1660" t="n">
        <v>21.9</v>
      </c>
    </row>
    <row r="1661" hidden="1" s="287">
      <c r="A1661" t="inlineStr">
        <is>
          <t>V720006</t>
        </is>
      </c>
      <c r="B1661" t="n">
        <v>25</v>
      </c>
      <c r="C1661" t="n">
        <v>50</v>
      </c>
      <c r="D1661" t="inlineStr">
        <is>
          <t>RAILDOX GmbH &amp; Co. KG</t>
        </is>
      </c>
      <c r="E1661" t="inlineStr">
        <is>
          <t>100521</t>
        </is>
      </c>
      <c r="F1661" t="inlineStr">
        <is>
          <t>Zum Güterbahnhof  7</t>
        </is>
      </c>
      <c r="G1661" t="inlineStr">
        <is>
          <t>99085</t>
        </is>
      </c>
      <c r="H1661" t="inlineStr">
        <is>
          <t>Erfurt</t>
        </is>
      </c>
      <c r="I1661" t="inlineStr">
        <is>
          <t>DE</t>
        </is>
      </c>
      <c r="J1661" t="inlineStr">
        <is>
          <t>SGGRSS_M2</t>
        </is>
      </c>
      <c r="K1661" t="inlineStr">
        <is>
          <t>37 80 4980 409-9</t>
        </is>
      </c>
      <c r="L1661" t="inlineStr">
        <is>
          <t>2025-0011</t>
        </is>
      </c>
      <c r="M1661" s="6" t="n">
        <v>46023</v>
      </c>
      <c r="N1661" s="6" t="n">
        <v>46418</v>
      </c>
      <c r="O1661" t="n">
        <v>30</v>
      </c>
    </row>
    <row r="1662" hidden="1" s="287">
      <c r="A1662" t="inlineStr">
        <is>
          <t>V100066</t>
        </is>
      </c>
      <c r="B1662" t="n">
        <v>117</v>
      </c>
      <c r="C1662" t="n">
        <v>50</v>
      </c>
      <c r="D1662" t="inlineStr">
        <is>
          <t>Grenland Rail AS</t>
        </is>
      </c>
      <c r="E1662" t="inlineStr">
        <is>
          <t>100268</t>
        </is>
      </c>
      <c r="F1662" t="inlineStr">
        <is>
          <t>Nybergflata 2</t>
        </is>
      </c>
      <c r="G1662" t="inlineStr">
        <is>
          <t>3737</t>
        </is>
      </c>
      <c r="H1662" t="inlineStr">
        <is>
          <t>Skien</t>
        </is>
      </c>
      <c r="I1662" t="inlineStr">
        <is>
          <t>NO</t>
        </is>
      </c>
      <c r="J1662" t="inlineStr">
        <is>
          <t>SGNSS_M14</t>
        </is>
      </c>
      <c r="K1662" t="inlineStr">
        <is>
          <t>37 80 4565 679-0</t>
        </is>
      </c>
      <c r="L1662" t="inlineStr">
        <is>
          <t>2024-0009</t>
        </is>
      </c>
      <c r="M1662" s="6" t="n">
        <v>45625</v>
      </c>
      <c r="N1662" s="6" t="n">
        <v>47084</v>
      </c>
      <c r="O1662" t="n">
        <v>17.45</v>
      </c>
    </row>
    <row r="1663" hidden="1" s="287">
      <c r="A1663" t="inlineStr">
        <is>
          <t>V100003</t>
        </is>
      </c>
      <c r="B1663" t="n">
        <v>1</v>
      </c>
      <c r="C1663" t="n">
        <v>50</v>
      </c>
      <c r="D1663" t="inlineStr">
        <is>
          <t>DB Cargo AG</t>
        </is>
      </c>
      <c r="E1663" t="inlineStr">
        <is>
          <t>100000</t>
        </is>
      </c>
      <c r="F1663" t="inlineStr">
        <is>
          <t>Rheinstrasse 2</t>
        </is>
      </c>
      <c r="G1663" t="inlineStr">
        <is>
          <t>55116</t>
        </is>
      </c>
      <c r="H1663" t="inlineStr">
        <is>
          <t>Mainz</t>
        </is>
      </c>
      <c r="I1663" t="inlineStr">
        <is>
          <t>DE</t>
        </is>
      </c>
      <c r="J1663" t="inlineStr">
        <is>
          <t>SGGMRSS_M6</t>
        </is>
      </c>
      <c r="K1663" t="inlineStr">
        <is>
          <t>37 80 4963 171-6</t>
        </is>
      </c>
      <c r="L1663" t="inlineStr">
        <is>
          <t>2020-0006</t>
        </is>
      </c>
      <c r="M1663" s="6" t="n">
        <v>44274</v>
      </c>
      <c r="N1663" s="6" t="n">
        <v>46081</v>
      </c>
      <c r="O1663" t="n">
        <v>30.5</v>
      </c>
    </row>
    <row r="1664" hidden="1" s="287">
      <c r="A1664" t="inlineStr">
        <is>
          <t>V100019</t>
        </is>
      </c>
      <c r="B1664" t="n">
        <v>24</v>
      </c>
      <c r="C1664" t="n">
        <v>50</v>
      </c>
      <c r="D1664" t="inlineStr">
        <is>
          <t>Rail Cargo Austria AG</t>
        </is>
      </c>
      <c r="E1664" t="inlineStr">
        <is>
          <t>100020</t>
        </is>
      </c>
      <c r="F1664" t="inlineStr">
        <is>
          <t>Am Hauptbahnhof 2</t>
        </is>
      </c>
      <c r="G1664" t="inlineStr">
        <is>
          <t>1100</t>
        </is>
      </c>
      <c r="H1664" t="inlineStr">
        <is>
          <t>Wien</t>
        </is>
      </c>
      <c r="I1664" t="inlineStr">
        <is>
          <t>AT</t>
        </is>
      </c>
      <c r="J1664" t="inlineStr">
        <is>
          <t>SDGGMRS_M7</t>
        </is>
      </c>
      <c r="K1664" t="inlineStr">
        <is>
          <t>37 80 4955 106-2</t>
        </is>
      </c>
      <c r="L1664" t="inlineStr">
        <is>
          <t>2021-0036</t>
        </is>
      </c>
      <c r="M1664" s="6" t="n">
        <v>45531</v>
      </c>
      <c r="N1664" s="6" t="n">
        <v>46326</v>
      </c>
      <c r="O1664" t="n">
        <v>37</v>
      </c>
    </row>
    <row r="1665" hidden="1" s="287">
      <c r="A1665" t="inlineStr">
        <is>
          <t>V400001</t>
        </is>
      </c>
      <c r="B1665" t="n">
        <v>9</v>
      </c>
      <c r="C1665" t="n">
        <v>50</v>
      </c>
      <c r="D1665" t="inlineStr">
        <is>
          <t>DB Cargo AG</t>
        </is>
      </c>
      <c r="E1665" t="inlineStr">
        <is>
          <t>100000</t>
        </is>
      </c>
      <c r="F1665" t="inlineStr">
        <is>
          <t>Rheinstrasse 2</t>
        </is>
      </c>
      <c r="G1665" t="inlineStr">
        <is>
          <t>55116</t>
        </is>
      </c>
      <c r="H1665" t="inlineStr">
        <is>
          <t>Mainz</t>
        </is>
      </c>
      <c r="I1665" t="inlineStr">
        <is>
          <t>DE</t>
        </is>
      </c>
      <c r="J1665" t="inlineStr">
        <is>
          <t>SGGRSS_M2</t>
        </is>
      </c>
      <c r="K1665" t="inlineStr">
        <is>
          <t>37 80 4980 620-1</t>
        </is>
      </c>
      <c r="L1665" t="inlineStr">
        <is>
          <t>2021-2420</t>
        </is>
      </c>
      <c r="M1665" s="6" t="n">
        <v>44562</v>
      </c>
      <c r="N1665" s="6" t="n">
        <v>46811</v>
      </c>
      <c r="O1665" t="n">
        <v>25.4</v>
      </c>
    </row>
    <row r="1666" hidden="1" s="287">
      <c r="A1666" t="inlineStr">
        <is>
          <t>V300032</t>
        </is>
      </c>
      <c r="B1666" t="n">
        <v>19</v>
      </c>
      <c r="C1666" t="n">
        <v>50</v>
      </c>
      <c r="D1666" t="inlineStr">
        <is>
          <t>EWG Rail Zrt.</t>
        </is>
      </c>
      <c r="E1666" t="inlineStr">
        <is>
          <t>100758</t>
        </is>
      </c>
      <c r="F1666" t="inlineStr">
        <is>
          <t>Váci út 76 3.em</t>
        </is>
      </c>
      <c r="G1666" t="inlineStr">
        <is>
          <t>1133</t>
        </is>
      </c>
      <c r="H1666" t="inlineStr">
        <is>
          <t>Budapest</t>
        </is>
      </c>
      <c r="I1666" t="inlineStr">
        <is>
          <t>HU</t>
        </is>
      </c>
      <c r="J1666" t="inlineStr">
        <is>
          <t>SGGNSS_M12</t>
        </is>
      </c>
      <c r="K1666" t="inlineStr">
        <is>
          <t>37 80 4694 512-7</t>
        </is>
      </c>
      <c r="L1666" t="inlineStr">
        <is>
          <t>2023-0007</t>
        </is>
      </c>
      <c r="M1666" s="6" t="n">
        <v>45078</v>
      </c>
      <c r="N1666" s="6" t="n">
        <v>46905</v>
      </c>
      <c r="O1666" t="n">
        <v>23.19</v>
      </c>
    </row>
    <row r="1667" hidden="1" s="287">
      <c r="A1667" t="inlineStr">
        <is>
          <t>V100046</t>
        </is>
      </c>
      <c r="B1667" t="n">
        <v>11</v>
      </c>
      <c r="C1667" t="n">
        <v>50</v>
      </c>
      <c r="D1667" t="inlineStr">
        <is>
          <t>LAUDE Smart Intermodal S.A.</t>
        </is>
      </c>
      <c r="E1667" t="inlineStr">
        <is>
          <t>100026</t>
        </is>
      </c>
      <c r="F1667" t="inlineStr">
        <is>
          <t>ul. Wroclawska 131</t>
        </is>
      </c>
      <c r="G1667" t="inlineStr">
        <is>
          <t>87-100</t>
        </is>
      </c>
      <c r="H1667" t="inlineStr">
        <is>
          <t>Torun</t>
        </is>
      </c>
      <c r="I1667" t="inlineStr">
        <is>
          <t>PL</t>
        </is>
      </c>
      <c r="J1667" t="inlineStr">
        <is>
          <t>SGMMNS_M17</t>
        </is>
      </c>
      <c r="K1667" t="inlineStr">
        <is>
          <t>33 80 4505 630-0</t>
        </is>
      </c>
      <c r="L1667" t="inlineStr">
        <is>
          <t>2023-0012</t>
        </is>
      </c>
      <c r="M1667" s="6" t="n">
        <v>45271</v>
      </c>
      <c r="N1667" s="6" t="n">
        <v>46752</v>
      </c>
      <c r="O1667" t="n">
        <v>9.5</v>
      </c>
    </row>
    <row r="1668" hidden="1" s="287">
      <c r="A1668" t="inlineStr">
        <is>
          <t>V400008</t>
        </is>
      </c>
      <c r="B1668" t="n">
        <v>5</v>
      </c>
      <c r="C1668" t="n">
        <v>50</v>
      </c>
      <c r="D1668" t="inlineStr">
        <is>
          <t>DB Cargo AG</t>
        </is>
      </c>
      <c r="E1668" t="inlineStr">
        <is>
          <t>100000</t>
        </is>
      </c>
      <c r="F1668" t="inlineStr">
        <is>
          <t>Rheinstrasse 2</t>
        </is>
      </c>
      <c r="G1668" t="inlineStr">
        <is>
          <t>55116</t>
        </is>
      </c>
      <c r="H1668" t="inlineStr">
        <is>
          <t>Mainz</t>
        </is>
      </c>
      <c r="I1668" t="inlineStr">
        <is>
          <t>DE</t>
        </is>
      </c>
      <c r="J1668" t="inlineStr">
        <is>
          <t>SGGNS_M11</t>
        </is>
      </c>
      <c r="K1668" t="inlineStr">
        <is>
          <t>37 80 4561 438-5</t>
        </is>
      </c>
      <c r="L1668" t="inlineStr">
        <is>
          <t>2021-2420</t>
        </is>
      </c>
      <c r="M1668" s="6" t="n">
        <v>45174</v>
      </c>
      <c r="N1668" s="6" t="n">
        <v>47330</v>
      </c>
      <c r="O1668" t="n">
        <v>26.23</v>
      </c>
    </row>
    <row r="1669" hidden="1" s="287">
      <c r="A1669" t="inlineStr">
        <is>
          <t>V100047</t>
        </is>
      </c>
      <c r="B1669" t="n">
        <v>1</v>
      </c>
      <c r="C1669" t="n">
        <v>50</v>
      </c>
      <c r="D1669" t="inlineStr">
        <is>
          <t>Rail Cargo Austria AG</t>
        </is>
      </c>
      <c r="E1669" t="inlineStr">
        <is>
          <t>100020</t>
        </is>
      </c>
      <c r="F1669" t="inlineStr">
        <is>
          <t>Am Hauptbahnhof 2</t>
        </is>
      </c>
      <c r="G1669" t="inlineStr">
        <is>
          <t>1100</t>
        </is>
      </c>
      <c r="H1669" t="inlineStr">
        <is>
          <t>Wien</t>
        </is>
      </c>
      <c r="I1669" t="inlineStr">
        <is>
          <t>AT</t>
        </is>
      </c>
      <c r="J1669" t="inlineStr">
        <is>
          <t>SGGMRRS_M23</t>
        </is>
      </c>
      <c r="K1669" t="inlineStr">
        <is>
          <t>37 80 4657 171-7</t>
        </is>
      </c>
      <c r="L1669" t="inlineStr">
        <is>
          <t>2023-0010</t>
        </is>
      </c>
      <c r="M1669" s="6" t="n">
        <v>45118</v>
      </c>
      <c r="N1669" s="6" t="n">
        <v>46203</v>
      </c>
      <c r="O1669" t="n">
        <v>41.55</v>
      </c>
    </row>
    <row r="1670" hidden="1" s="287">
      <c r="A1670" t="inlineStr">
        <is>
          <t>V100050</t>
        </is>
      </c>
      <c r="B1670" t="n">
        <v>3</v>
      </c>
      <c r="C1670" t="n">
        <v>50</v>
      </c>
      <c r="D1670" t="inlineStr">
        <is>
          <t>Rail Cargo Austria AG</t>
        </is>
      </c>
      <c r="E1670" t="inlineStr">
        <is>
          <t>100020</t>
        </is>
      </c>
      <c r="F1670" t="inlineStr">
        <is>
          <t>Am Hauptbahnhof 2</t>
        </is>
      </c>
      <c r="G1670" t="inlineStr">
        <is>
          <t>1100</t>
        </is>
      </c>
      <c r="H1670" t="inlineStr">
        <is>
          <t>Wien</t>
        </is>
      </c>
      <c r="I1670" t="inlineStr">
        <is>
          <t>AT</t>
        </is>
      </c>
      <c r="J1670" t="inlineStr">
        <is>
          <t>SGGMRRS_M23</t>
        </is>
      </c>
      <c r="K1670" t="inlineStr">
        <is>
          <t>31 80 4657 355-2</t>
        </is>
      </c>
      <c r="L1670" t="inlineStr">
        <is>
          <t>2023-0038</t>
        </is>
      </c>
      <c r="M1670" s="6" t="n">
        <v>45302</v>
      </c>
      <c r="N1670" s="6" t="n">
        <v>46391</v>
      </c>
      <c r="O1670" t="n">
        <v>40.7</v>
      </c>
    </row>
    <row r="1671" hidden="1" s="287">
      <c r="A1671" t="inlineStr">
        <is>
          <t>V200034</t>
        </is>
      </c>
      <c r="B1671" t="n">
        <v>23</v>
      </c>
      <c r="C1671" t="n">
        <v>50</v>
      </c>
      <c r="D1671" t="inlineStr">
        <is>
          <t>Captrain Polska Sp.z.o.o.</t>
        </is>
      </c>
      <c r="E1671" t="inlineStr">
        <is>
          <t>100024</t>
        </is>
      </c>
      <c r="F1671" t="inlineStr">
        <is>
          <t>ul. Powstancow Slaskich 7a</t>
        </is>
      </c>
      <c r="G1671" t="inlineStr">
        <is>
          <t>53-332</t>
        </is>
      </c>
      <c r="H1671" t="inlineStr">
        <is>
          <t>Wroclaw</t>
        </is>
      </c>
      <c r="I1671" t="inlineStr">
        <is>
          <t>PL</t>
        </is>
      </c>
      <c r="J1671" t="inlineStr">
        <is>
          <t>SGNS_M13</t>
        </is>
      </c>
      <c r="K1671" t="inlineStr">
        <is>
          <t>37 80 4564 301-2</t>
        </is>
      </c>
      <c r="L1671" t="inlineStr">
        <is>
          <t>2024-0001</t>
        </is>
      </c>
      <c r="M1671" s="6" t="n">
        <v>45453</v>
      </c>
      <c r="N1671" s="6" t="n">
        <v>46752</v>
      </c>
      <c r="O1671" t="n">
        <v>17.95</v>
      </c>
    </row>
    <row r="1672" hidden="1" s="287">
      <c r="A1672" t="inlineStr">
        <is>
          <t>V200035</t>
        </is>
      </c>
      <c r="B1672" t="n">
        <v>31</v>
      </c>
      <c r="C1672" t="n">
        <v>50</v>
      </c>
      <c r="D1672" t="inlineStr">
        <is>
          <t>Zaklad Inzynierli Kolejowej Sp.z.o.o</t>
        </is>
      </c>
      <c r="E1672" t="inlineStr">
        <is>
          <t>100767</t>
        </is>
      </c>
      <c r="F1672" t="inlineStr">
        <is>
          <t>ul. Retmanska 11a</t>
        </is>
      </c>
      <c r="G1672" t="inlineStr">
        <is>
          <t>27-600</t>
        </is>
      </c>
      <c r="H1672" t="inlineStr">
        <is>
          <t>Sandomierz</t>
        </is>
      </c>
      <c r="I1672" t="inlineStr">
        <is>
          <t>PL</t>
        </is>
      </c>
      <c r="J1672" t="inlineStr">
        <is>
          <t>SGMMNS_M17</t>
        </is>
      </c>
      <c r="K1672" t="inlineStr">
        <is>
          <t>33 80 4505 161-6</t>
        </is>
      </c>
      <c r="L1672" t="inlineStr">
        <is>
          <t>2023-0021</t>
        </is>
      </c>
      <c r="M1672" s="6" t="n">
        <v>45383</v>
      </c>
      <c r="N1672" s="6" t="n">
        <v>46478</v>
      </c>
      <c r="O1672" t="n">
        <v>19</v>
      </c>
    </row>
    <row r="1673" hidden="1" s="287">
      <c r="A1673" t="inlineStr">
        <is>
          <t>V700009</t>
        </is>
      </c>
      <c r="B1673" t="n">
        <v>18</v>
      </c>
      <c r="C1673" t="n">
        <v>50</v>
      </c>
      <c r="D1673" t="inlineStr">
        <is>
          <t>CargoBeamer intermodal op. GmbH</t>
        </is>
      </c>
      <c r="E1673" t="inlineStr">
        <is>
          <t>100005</t>
        </is>
      </c>
      <c r="F1673" t="inlineStr">
        <is>
          <t>Kreuzstrasse 12</t>
        </is>
      </c>
      <c r="G1673" t="inlineStr">
        <is>
          <t>04103</t>
        </is>
      </c>
      <c r="H1673" t="inlineStr">
        <is>
          <t>Leipzig</t>
        </is>
      </c>
      <c r="I1673" t="inlineStr">
        <is>
          <t>DE</t>
        </is>
      </c>
      <c r="J1673" t="inlineStr">
        <is>
          <t>SDGGMRSS_M8</t>
        </is>
      </c>
      <c r="K1673" t="inlineStr">
        <is>
          <t>37 80 4956 553-4</t>
        </is>
      </c>
      <c r="L1673" t="inlineStr">
        <is>
          <t>2024-0011</t>
        </is>
      </c>
      <c r="M1673" s="6" t="n">
        <v>45505</v>
      </c>
      <c r="N1673" s="6" t="n">
        <v>46387</v>
      </c>
      <c r="O1673" t="n">
        <v>53.5</v>
      </c>
    </row>
    <row r="1674" hidden="1" s="287">
      <c r="A1674" t="inlineStr">
        <is>
          <t>V100054</t>
        </is>
      </c>
      <c r="B1674" t="n">
        <v>3</v>
      </c>
      <c r="C1674" t="n">
        <v>50</v>
      </c>
      <c r="D1674" t="inlineStr">
        <is>
          <t>Rail Cargo Austria AG</t>
        </is>
      </c>
      <c r="E1674" t="inlineStr">
        <is>
          <t>100020</t>
        </is>
      </c>
      <c r="F1674" t="inlineStr">
        <is>
          <t>Am Hauptbahnhof 2</t>
        </is>
      </c>
      <c r="G1674" t="inlineStr">
        <is>
          <t>1100</t>
        </is>
      </c>
      <c r="H1674" t="inlineStr">
        <is>
          <t>Wien</t>
        </is>
      </c>
      <c r="I1674" t="inlineStr">
        <is>
          <t>AT</t>
        </is>
      </c>
      <c r="J1674" t="inlineStr">
        <is>
          <t>SGGMRRS_M23</t>
        </is>
      </c>
      <c r="K1674" t="inlineStr">
        <is>
          <t>37 80 4657 300-2</t>
        </is>
      </c>
      <c r="L1674" t="inlineStr">
        <is>
          <t>2024-0007</t>
        </is>
      </c>
      <c r="M1674" s="6" t="n">
        <v>45532</v>
      </c>
      <c r="N1674" s="6" t="n">
        <v>46603</v>
      </c>
      <c r="O1674" t="n">
        <v>40.7</v>
      </c>
    </row>
    <row r="1675" hidden="1" s="287">
      <c r="A1675" t="inlineStr">
        <is>
          <t>V100057</t>
        </is>
      </c>
      <c r="B1675" t="n">
        <v>6</v>
      </c>
      <c r="C1675" t="n">
        <v>50</v>
      </c>
      <c r="D1675" t="inlineStr">
        <is>
          <t>RheinCargo GmbH &amp; Co. KG</t>
        </is>
      </c>
      <c r="E1675" t="inlineStr">
        <is>
          <t>100011</t>
        </is>
      </c>
      <c r="F1675" t="inlineStr">
        <is>
          <t>Hammer Landstrasse 3</t>
        </is>
      </c>
      <c r="G1675" t="inlineStr">
        <is>
          <t>41460</t>
        </is>
      </c>
      <c r="H1675" t="inlineStr">
        <is>
          <t>Neuss</t>
        </is>
      </c>
      <c r="I1675" t="inlineStr">
        <is>
          <t>DE</t>
        </is>
      </c>
      <c r="J1675" t="inlineStr">
        <is>
          <t>SGGNS_M33</t>
        </is>
      </c>
      <c r="K1675" t="inlineStr">
        <is>
          <t>37 80 4561 531-7</t>
        </is>
      </c>
      <c r="L1675" t="inlineStr">
        <is>
          <t>2024-0020</t>
        </is>
      </c>
      <c r="M1675" s="6" t="n">
        <v>45566</v>
      </c>
      <c r="N1675" s="6" t="n">
        <v>46081</v>
      </c>
      <c r="O1675" t="n">
        <v>27.15</v>
      </c>
    </row>
    <row r="1676" hidden="1" s="287">
      <c r="A1676" t="inlineStr">
        <is>
          <t>V300052</t>
        </is>
      </c>
      <c r="B1676" t="n">
        <v>21</v>
      </c>
      <c r="C1676" t="n">
        <v>50</v>
      </c>
      <c r="D1676" t="inlineStr">
        <is>
          <t>EWG Rail Zrt.</t>
        </is>
      </c>
      <c r="E1676" t="inlineStr">
        <is>
          <t>100758</t>
        </is>
      </c>
      <c r="F1676" t="inlineStr">
        <is>
          <t>Váci út 76 3.em</t>
        </is>
      </c>
      <c r="G1676" t="inlineStr">
        <is>
          <t>1133</t>
        </is>
      </c>
      <c r="H1676" t="inlineStr">
        <is>
          <t>Budapest</t>
        </is>
      </c>
      <c r="I1676" t="inlineStr">
        <is>
          <t>HU</t>
        </is>
      </c>
      <c r="J1676" t="inlineStr">
        <is>
          <t>SGNSS_M10</t>
        </is>
      </c>
      <c r="K1676" t="inlineStr">
        <is>
          <t>37 80 4565 545-3</t>
        </is>
      </c>
      <c r="L1676" t="inlineStr">
        <is>
          <t>2023-0026</t>
        </is>
      </c>
      <c r="M1676" s="6" t="n">
        <v>45740</v>
      </c>
      <c r="N1676" s="6" t="n">
        <v>46387</v>
      </c>
      <c r="O1676" t="n">
        <v>16.63</v>
      </c>
    </row>
    <row r="1677" hidden="1" s="287">
      <c r="A1677" t="inlineStr">
        <is>
          <t>V100059</t>
        </is>
      </c>
      <c r="B1677" t="n">
        <v>3</v>
      </c>
      <c r="C1677" t="n">
        <v>50</v>
      </c>
      <c r="D1677" t="inlineStr">
        <is>
          <t>Rail Cargo Austria AG</t>
        </is>
      </c>
      <c r="E1677" t="inlineStr">
        <is>
          <t>100020</t>
        </is>
      </c>
      <c r="F1677" t="inlineStr">
        <is>
          <t>Am Hauptbahnhof 2</t>
        </is>
      </c>
      <c r="G1677" t="inlineStr">
        <is>
          <t>1100</t>
        </is>
      </c>
      <c r="H1677" t="inlineStr">
        <is>
          <t>Wien</t>
        </is>
      </c>
      <c r="I1677" t="inlineStr">
        <is>
          <t>AT</t>
        </is>
      </c>
      <c r="J1677" t="inlineStr">
        <is>
          <t>SGGMRRS_M43</t>
        </is>
      </c>
      <c r="K1677" t="inlineStr">
        <is>
          <t>37 80 4657 223-6</t>
        </is>
      </c>
      <c r="L1677" t="inlineStr">
        <is>
          <t>2024-0030</t>
        </is>
      </c>
      <c r="M1677" s="6" t="n">
        <v>45748</v>
      </c>
      <c r="N1677" s="6" t="n">
        <v>46799</v>
      </c>
      <c r="O1677" t="n">
        <v>38.85</v>
      </c>
    </row>
    <row r="1678" hidden="1" s="287">
      <c r="A1678" t="inlineStr">
        <is>
          <t>V300055</t>
        </is>
      </c>
      <c r="B1678" t="n">
        <v>11</v>
      </c>
      <c r="C1678" t="n">
        <v>50</v>
      </c>
      <c r="D1678" t="inlineStr">
        <is>
          <t>Weco Rail GmbH</t>
        </is>
      </c>
      <c r="E1678" t="inlineStr">
        <is>
          <t>100763</t>
        </is>
      </c>
      <c r="F1678" t="inlineStr">
        <is>
          <t>Tanbruckgrasse 3</t>
        </is>
      </c>
      <c r="G1678" t="inlineStr">
        <is>
          <t>1120</t>
        </is>
      </c>
      <c r="H1678" t="inlineStr">
        <is>
          <t>Wien</t>
        </is>
      </c>
      <c r="I1678" t="inlineStr">
        <is>
          <t>AT</t>
        </is>
      </c>
      <c r="J1678" t="inlineStr">
        <is>
          <t>SGGMRS_M35</t>
        </is>
      </c>
      <c r="K1678" t="inlineStr">
        <is>
          <t>37 80 4953 448-0</t>
        </is>
      </c>
      <c r="L1678" t="inlineStr">
        <is>
          <t>2024-0008</t>
        </is>
      </c>
      <c r="M1678" s="6" t="n">
        <v>45575</v>
      </c>
      <c r="N1678" s="6" t="n">
        <v>46669</v>
      </c>
      <c r="O1678" t="n">
        <v>27.5</v>
      </c>
    </row>
    <row r="1679" hidden="1" s="287">
      <c r="A1679" t="inlineStr">
        <is>
          <t>V100049</t>
        </is>
      </c>
      <c r="B1679" t="n">
        <v>127</v>
      </c>
      <c r="C1679" t="n">
        <v>50</v>
      </c>
      <c r="D1679" t="inlineStr">
        <is>
          <t>Grain Logistic Sp.z.o.o.</t>
        </is>
      </c>
      <c r="E1679" t="inlineStr">
        <is>
          <t>100765</t>
        </is>
      </c>
      <c r="F1679" t="inlineStr">
        <is>
          <t>ul. Nowogrodzka 31/413</t>
        </is>
      </c>
      <c r="G1679" t="inlineStr">
        <is>
          <t>00-511</t>
        </is>
      </c>
      <c r="H1679" t="inlineStr">
        <is>
          <t>Warszawa</t>
        </is>
      </c>
      <c r="I1679" t="inlineStr">
        <is>
          <t>PL</t>
        </is>
      </c>
      <c r="J1679" t="inlineStr">
        <is>
          <t>SGNSS_M42</t>
        </is>
      </c>
      <c r="K1679" t="inlineStr">
        <is>
          <t>33 80 4552 762-3</t>
        </is>
      </c>
      <c r="L1679" t="inlineStr">
        <is>
          <t>2023-0035</t>
        </is>
      </c>
      <c r="M1679" s="6" t="n">
        <v>45665</v>
      </c>
      <c r="N1679" s="6" t="n">
        <v>46081</v>
      </c>
      <c r="O1679" t="n">
        <v>19.5</v>
      </c>
    </row>
    <row r="1680" hidden="1" s="287">
      <c r="A1680" t="inlineStr">
        <is>
          <t>V200048</t>
        </is>
      </c>
      <c r="B1680" t="n">
        <v>23</v>
      </c>
      <c r="C1680" t="n">
        <v>50</v>
      </c>
      <c r="D1680" t="inlineStr">
        <is>
          <t>Captrain Polska Sp.z.o.o.</t>
        </is>
      </c>
      <c r="E1680" t="inlineStr">
        <is>
          <t>100024</t>
        </is>
      </c>
      <c r="F1680" t="inlineStr">
        <is>
          <t>ul. Powstancow Slaskich 7a</t>
        </is>
      </c>
      <c r="G1680" t="inlineStr">
        <is>
          <t>53-332</t>
        </is>
      </c>
      <c r="H1680" t="inlineStr">
        <is>
          <t>Wroclaw</t>
        </is>
      </c>
      <c r="I1680" t="inlineStr">
        <is>
          <t>PL</t>
        </is>
      </c>
      <c r="J1680" t="inlineStr">
        <is>
          <t>SGNS_M13</t>
        </is>
      </c>
      <c r="K1680" t="inlineStr">
        <is>
          <t>37 80 4564 828-4</t>
        </is>
      </c>
      <c r="L1680" t="inlineStr">
        <is>
          <t>2024-0035</t>
        </is>
      </c>
      <c r="M1680" s="6" t="n">
        <v>45717</v>
      </c>
      <c r="N1680" s="6" t="n">
        <v>46387</v>
      </c>
      <c r="O1680" t="n">
        <v>17.95</v>
      </c>
    </row>
    <row r="1681" hidden="1" s="287">
      <c r="A1681" t="inlineStr">
        <is>
          <t>V100061</t>
        </is>
      </c>
      <c r="B1681" t="n">
        <v>51</v>
      </c>
      <c r="C1681" t="n">
        <v>20</v>
      </c>
      <c r="D1681" t="inlineStr">
        <is>
          <t>Rail Cargo Austria AG</t>
        </is>
      </c>
      <c r="E1681" t="inlineStr">
        <is>
          <t>100020</t>
        </is>
      </c>
      <c r="F1681" t="inlineStr">
        <is>
          <t>Am Hauptbahnhof 2</t>
        </is>
      </c>
      <c r="G1681" t="inlineStr">
        <is>
          <t>1100</t>
        </is>
      </c>
      <c r="H1681" t="inlineStr">
        <is>
          <t>Wien</t>
        </is>
      </c>
      <c r="I1681" t="inlineStr">
        <is>
          <t>AT</t>
        </is>
      </c>
      <c r="J1681" t="inlineStr">
        <is>
          <t>EANOS_95</t>
        </is>
      </c>
      <c r="K1681" t="inlineStr"/>
      <c r="L1681" t="inlineStr">
        <is>
          <t>2025-0008</t>
        </is>
      </c>
      <c r="M1681" s="6" t="n">
        <v>46136</v>
      </c>
      <c r="N1681" s="6" t="n">
        <v>50518</v>
      </c>
      <c r="O1681" t="n">
        <v>26</v>
      </c>
    </row>
    <row r="1682" hidden="1" s="287">
      <c r="A1682" t="inlineStr">
        <is>
          <t>V100062</t>
        </is>
      </c>
      <c r="B1682" t="n">
        <v>3</v>
      </c>
      <c r="C1682" t="n">
        <v>50</v>
      </c>
      <c r="D1682" t="inlineStr">
        <is>
          <t>Rail Cargo Austria AG</t>
        </is>
      </c>
      <c r="E1682" t="inlineStr">
        <is>
          <t>100020</t>
        </is>
      </c>
      <c r="F1682" t="inlineStr">
        <is>
          <t>Am Hauptbahnhof 2</t>
        </is>
      </c>
      <c r="G1682" t="inlineStr">
        <is>
          <t>1100</t>
        </is>
      </c>
      <c r="H1682" t="inlineStr">
        <is>
          <t>Wien</t>
        </is>
      </c>
      <c r="I1682" t="inlineStr">
        <is>
          <t>AT</t>
        </is>
      </c>
      <c r="J1682" t="inlineStr">
        <is>
          <t>SGGMRRSS_M50</t>
        </is>
      </c>
      <c r="K1682" t="inlineStr">
        <is>
          <t>37 80 4942 003-7</t>
        </is>
      </c>
      <c r="L1682" t="inlineStr">
        <is>
          <t>2025-0010</t>
        </is>
      </c>
      <c r="M1682" s="6" t="n">
        <v>45985</v>
      </c>
      <c r="N1682" s="6" t="n">
        <v>47038</v>
      </c>
      <c r="O1682" t="n">
        <v>37.85</v>
      </c>
    </row>
    <row r="1683" hidden="1" s="287">
      <c r="A1683" t="inlineStr">
        <is>
          <t>V500001</t>
        </is>
      </c>
      <c r="B1683" t="n">
        <v>10</v>
      </c>
      <c r="C1683" t="n">
        <v>50</v>
      </c>
      <c r="D1683" t="inlineStr">
        <is>
          <t>LAUDE Smart Intermodal S.A.</t>
        </is>
      </c>
      <c r="E1683" t="inlineStr">
        <is>
          <t>100026</t>
        </is>
      </c>
      <c r="F1683" t="inlineStr">
        <is>
          <t>ul. Wroclawska 131</t>
        </is>
      </c>
      <c r="G1683" t="inlineStr">
        <is>
          <t>87-100</t>
        </is>
      </c>
      <c r="H1683" t="inlineStr">
        <is>
          <t>Torun</t>
        </is>
      </c>
      <c r="I1683" t="inlineStr">
        <is>
          <t>PL</t>
        </is>
      </c>
      <c r="J1683" t="inlineStr">
        <is>
          <t>SGMMNSS_M48</t>
        </is>
      </c>
      <c r="K1683" t="inlineStr">
        <is>
          <t>37 84 4594 842-5</t>
        </is>
      </c>
      <c r="L1683" t="inlineStr">
        <is>
          <t>2025-0012</t>
        </is>
      </c>
      <c r="M1683" s="6" t="n">
        <v>45806</v>
      </c>
      <c r="N1683" s="6" t="n">
        <v>47631</v>
      </c>
      <c r="O1683" t="n">
        <v>31.56</v>
      </c>
    </row>
    <row r="1684" hidden="1" s="287">
      <c r="A1684" t="inlineStr">
        <is>
          <t>V200019</t>
        </is>
      </c>
      <c r="B1684" t="n">
        <v>54</v>
      </c>
      <c r="C1684" t="n">
        <v>50</v>
      </c>
      <c r="D1684" t="inlineStr">
        <is>
          <t>SBB Cargo AG</t>
        </is>
      </c>
      <c r="E1684" t="inlineStr">
        <is>
          <t>100022</t>
        </is>
      </c>
      <c r="F1684" t="inlineStr">
        <is>
          <t>Bahnhofstrasse 12</t>
        </is>
      </c>
      <c r="G1684" t="inlineStr">
        <is>
          <t>4600</t>
        </is>
      </c>
      <c r="H1684" t="inlineStr">
        <is>
          <t>Olten</t>
        </is>
      </c>
      <c r="I1684" t="inlineStr">
        <is>
          <t>CH</t>
        </is>
      </c>
      <c r="J1684" t="inlineStr">
        <is>
          <t>SGNS_M9</t>
        </is>
      </c>
      <c r="K1684" t="inlineStr">
        <is>
          <t>37 80 4564 465-5</t>
        </is>
      </c>
      <c r="L1684" t="inlineStr">
        <is>
          <t>2021-0032</t>
        </is>
      </c>
      <c r="M1684" s="6" t="n">
        <v>44750</v>
      </c>
      <c r="N1684" s="6" t="n">
        <v>46934</v>
      </c>
      <c r="O1684" t="n">
        <v>18.1</v>
      </c>
    </row>
    <row r="1685" hidden="1" s="287">
      <c r="A1685" t="inlineStr">
        <is>
          <t>V710001</t>
        </is>
      </c>
      <c r="B1685" t="n">
        <v>1</v>
      </c>
      <c r="C1685" t="n">
        <v>50</v>
      </c>
      <c r="D1685" t="inlineStr">
        <is>
          <t>Rail Cargo Austria AG</t>
        </is>
      </c>
      <c r="E1685" t="inlineStr">
        <is>
          <t>100020</t>
        </is>
      </c>
      <c r="F1685" t="inlineStr">
        <is>
          <t>Am Hauptbahnhof 2</t>
        </is>
      </c>
      <c r="G1685" t="inlineStr">
        <is>
          <t>1100</t>
        </is>
      </c>
      <c r="H1685" t="inlineStr">
        <is>
          <t>Wien</t>
        </is>
      </c>
      <c r="I1685" t="inlineStr">
        <is>
          <t>AT</t>
        </is>
      </c>
      <c r="J1685" t="inlineStr">
        <is>
          <t>SDGGMRSS_M8</t>
        </is>
      </c>
      <c r="K1685" t="inlineStr">
        <is>
          <t>37 80 4956 561-7</t>
        </is>
      </c>
      <c r="L1685" t="inlineStr">
        <is>
          <t>2025-0026</t>
        </is>
      </c>
      <c r="M1685" s="6" t="n">
        <v>45931</v>
      </c>
      <c r="N1685" s="6" t="n">
        <v>46112</v>
      </c>
      <c r="O1685" t="n">
        <v>37</v>
      </c>
    </row>
    <row r="1686" hidden="1" s="287">
      <c r="A1686" t="inlineStr">
        <is>
          <t>V200056</t>
        </is>
      </c>
      <c r="B1686" t="n">
        <v>20</v>
      </c>
      <c r="C1686" t="n">
        <v>50</v>
      </c>
      <c r="D1686" t="inlineStr">
        <is>
          <t>WRS Widmer Rail Services AG</t>
        </is>
      </c>
      <c r="E1686" t="inlineStr">
        <is>
          <t>100796</t>
        </is>
      </c>
      <c r="F1686" t="inlineStr">
        <is>
          <t>Emmetterstrasse 3</t>
        </is>
      </c>
      <c r="G1686" t="inlineStr">
        <is>
          <t>6375</t>
        </is>
      </c>
      <c r="H1686" t="inlineStr">
        <is>
          <t>Beckenried</t>
        </is>
      </c>
      <c r="I1686" t="inlineStr">
        <is>
          <t>CH</t>
        </is>
      </c>
      <c r="J1686" t="inlineStr">
        <is>
          <t>SDGGMRSS_M8</t>
        </is>
      </c>
      <c r="K1686" t="inlineStr">
        <is>
          <t>37 80 4956 216-8</t>
        </is>
      </c>
      <c r="L1686" t="inlineStr">
        <is>
          <t>2025-0036</t>
        </is>
      </c>
      <c r="M1686" s="6" t="n">
        <v>46020</v>
      </c>
      <c r="N1686" s="6" t="n">
        <v>47118</v>
      </c>
      <c r="O1686" t="n">
        <v>49.8</v>
      </c>
    </row>
    <row r="1687" hidden="1" s="287">
      <c r="A1687" t="inlineStr">
        <is>
          <t>V200058</t>
        </is>
      </c>
      <c r="B1687" t="n">
        <v>25</v>
      </c>
      <c r="C1687" t="n">
        <v>50</v>
      </c>
      <c r="D1687" t="inlineStr">
        <is>
          <t>LION Logistics GmbH</t>
        </is>
      </c>
      <c r="E1687" t="inlineStr">
        <is>
          <t>100029</t>
        </is>
      </c>
      <c r="F1687" t="inlineStr">
        <is>
          <t>Holunderweg 1</t>
        </is>
      </c>
      <c r="G1687" t="inlineStr">
        <is>
          <t>03149</t>
        </is>
      </c>
      <c r="H1687" t="inlineStr">
        <is>
          <t>Forst</t>
        </is>
      </c>
      <c r="I1687" t="inlineStr">
        <is>
          <t>DE</t>
        </is>
      </c>
      <c r="J1687" t="inlineStr">
        <is>
          <t>SGGNS_M11</t>
        </is>
      </c>
      <c r="K1687" t="inlineStr">
        <is>
          <t>37 80 4561 366-8</t>
        </is>
      </c>
      <c r="L1687" t="inlineStr">
        <is>
          <t>2022-0004</t>
        </is>
      </c>
      <c r="M1687" s="6" t="n">
        <v>44743</v>
      </c>
      <c r="N1687" s="6" t="n">
        <v>46295</v>
      </c>
      <c r="O1687" t="n">
        <v>24.55</v>
      </c>
    </row>
    <row r="1688" hidden="1" s="287">
      <c r="A1688" t="inlineStr">
        <is>
          <t>V300090</t>
        </is>
      </c>
      <c r="B1688" t="n">
        <v>17</v>
      </c>
      <c r="C1688" t="n">
        <v>50</v>
      </c>
      <c r="D1688" t="inlineStr">
        <is>
          <t>STORK Cargo GmbH</t>
        </is>
      </c>
      <c r="E1688" t="inlineStr">
        <is>
          <t>100792</t>
        </is>
      </c>
      <c r="F1688" t="inlineStr">
        <is>
          <t>Parchauer Strasse 3</t>
        </is>
      </c>
      <c r="G1688" t="inlineStr">
        <is>
          <t>39126</t>
        </is>
      </c>
      <c r="H1688" t="inlineStr">
        <is>
          <t>Magdeburg</t>
        </is>
      </c>
      <c r="I1688" t="inlineStr">
        <is>
          <t>DE</t>
        </is>
      </c>
      <c r="J1688" t="inlineStr">
        <is>
          <t>SGMMNS_M17</t>
        </is>
      </c>
      <c r="K1688" t="inlineStr">
        <is>
          <t>33 80 4505 569-0</t>
        </is>
      </c>
      <c r="L1688" t="inlineStr">
        <is>
          <t>2025-0020</t>
        </is>
      </c>
      <c r="M1688" s="6" t="n">
        <v>46023</v>
      </c>
      <c r="N1688" s="6" t="n">
        <v>48213</v>
      </c>
      <c r="O1688" t="n">
        <v>21.9</v>
      </c>
    </row>
    <row r="1689" hidden="1" s="287">
      <c r="A1689" t="inlineStr">
        <is>
          <t>V100066</t>
        </is>
      </c>
      <c r="B1689" t="n">
        <v>111</v>
      </c>
      <c r="C1689" t="n">
        <v>50</v>
      </c>
      <c r="D1689" t="inlineStr">
        <is>
          <t>Grenland Rail AS</t>
        </is>
      </c>
      <c r="E1689" t="inlineStr">
        <is>
          <t>100268</t>
        </is>
      </c>
      <c r="F1689" t="inlineStr">
        <is>
          <t>Nybergflata 2</t>
        </is>
      </c>
      <c r="G1689" t="inlineStr">
        <is>
          <t>3737</t>
        </is>
      </c>
      <c r="H1689" t="inlineStr">
        <is>
          <t>Skien</t>
        </is>
      </c>
      <c r="I1689" t="inlineStr">
        <is>
          <t>NO</t>
        </is>
      </c>
      <c r="J1689" t="inlineStr">
        <is>
          <t>SGNSS_M14</t>
        </is>
      </c>
      <c r="K1689" t="inlineStr">
        <is>
          <t>37 80 4565 673-3</t>
        </is>
      </c>
      <c r="L1689" t="inlineStr">
        <is>
          <t>2024-0009</t>
        </is>
      </c>
      <c r="M1689" s="6" t="n">
        <v>45625</v>
      </c>
      <c r="N1689" s="6" t="n">
        <v>47084</v>
      </c>
      <c r="O1689" t="n">
        <v>17.45</v>
      </c>
    </row>
    <row r="1690" hidden="1" s="287">
      <c r="A1690" t="inlineStr">
        <is>
          <t>V100003</t>
        </is>
      </c>
      <c r="B1690" t="n">
        <v>2</v>
      </c>
      <c r="C1690" t="n">
        <v>50</v>
      </c>
      <c r="D1690" t="inlineStr">
        <is>
          <t>DB Cargo AG</t>
        </is>
      </c>
      <c r="E1690" t="inlineStr">
        <is>
          <t>100000</t>
        </is>
      </c>
      <c r="F1690" t="inlineStr">
        <is>
          <t>Rheinstrasse 2</t>
        </is>
      </c>
      <c r="G1690" t="inlineStr">
        <is>
          <t>55116</t>
        </is>
      </c>
      <c r="H1690" t="inlineStr">
        <is>
          <t>Mainz</t>
        </is>
      </c>
      <c r="I1690" t="inlineStr">
        <is>
          <t>DE</t>
        </is>
      </c>
      <c r="J1690" t="inlineStr">
        <is>
          <t>SGGMRSS_M6</t>
        </is>
      </c>
      <c r="K1690" t="inlineStr">
        <is>
          <t>37 80 4963 172-4</t>
        </is>
      </c>
      <c r="L1690" t="inlineStr">
        <is>
          <t>2020-0006</t>
        </is>
      </c>
      <c r="M1690" s="6" t="n">
        <v>44274</v>
      </c>
      <c r="N1690" s="6" t="n">
        <v>46081</v>
      </c>
      <c r="O1690" t="n">
        <v>30.5</v>
      </c>
    </row>
    <row r="1691" hidden="1" s="287">
      <c r="A1691" t="inlineStr">
        <is>
          <t>V100016</t>
        </is>
      </c>
      <c r="B1691" t="n">
        <v>18</v>
      </c>
      <c r="C1691" t="n">
        <v>50</v>
      </c>
      <c r="D1691" t="inlineStr">
        <is>
          <t>RheinCargo GmbH &amp; Co. KG</t>
        </is>
      </c>
      <c r="E1691" t="inlineStr">
        <is>
          <t>100011</t>
        </is>
      </c>
      <c r="F1691" t="inlineStr">
        <is>
          <t>Hammer Landstrasse 3</t>
        </is>
      </c>
      <c r="G1691" t="inlineStr">
        <is>
          <t>41460</t>
        </is>
      </c>
      <c r="H1691" t="inlineStr">
        <is>
          <t>Neuss</t>
        </is>
      </c>
      <c r="I1691" t="inlineStr">
        <is>
          <t>DE</t>
        </is>
      </c>
      <c r="J1691" t="inlineStr">
        <is>
          <t>SGGNSS_M12</t>
        </is>
      </c>
      <c r="K1691" t="inlineStr">
        <is>
          <t>37 80 4694 461-7</t>
        </is>
      </c>
      <c r="L1691" t="inlineStr">
        <is>
          <t>2021-0008</t>
        </is>
      </c>
      <c r="M1691" s="6" t="n">
        <v>44562</v>
      </c>
      <c r="N1691" s="6" t="n">
        <v>46387</v>
      </c>
      <c r="O1691" t="n">
        <v>23.75</v>
      </c>
    </row>
    <row r="1692" hidden="1" s="287">
      <c r="A1692" t="inlineStr">
        <is>
          <t>V400001</t>
        </is>
      </c>
      <c r="B1692" t="n">
        <v>10</v>
      </c>
      <c r="C1692" t="n">
        <v>50</v>
      </c>
      <c r="D1692" t="inlineStr">
        <is>
          <t>DB Cargo AG</t>
        </is>
      </c>
      <c r="E1692" t="inlineStr">
        <is>
          <t>100000</t>
        </is>
      </c>
      <c r="F1692" t="inlineStr">
        <is>
          <t>Rheinstrasse 2</t>
        </is>
      </c>
      <c r="G1692" t="inlineStr">
        <is>
          <t>55116</t>
        </is>
      </c>
      <c r="H1692" t="inlineStr">
        <is>
          <t>Mainz</t>
        </is>
      </c>
      <c r="I1692" t="inlineStr">
        <is>
          <t>DE</t>
        </is>
      </c>
      <c r="J1692" t="inlineStr">
        <is>
          <t>SGGRSS_M2</t>
        </is>
      </c>
      <c r="K1692" t="inlineStr">
        <is>
          <t>37 80 4980 621-9</t>
        </is>
      </c>
      <c r="L1692" t="inlineStr">
        <is>
          <t>2021-2420</t>
        </is>
      </c>
      <c r="M1692" s="6" t="n">
        <v>44562</v>
      </c>
      <c r="N1692" s="6" t="n">
        <v>46811</v>
      </c>
      <c r="O1692" t="n">
        <v>25.4</v>
      </c>
    </row>
    <row r="1693" hidden="1" s="287">
      <c r="A1693" t="inlineStr">
        <is>
          <t>V100039</t>
        </is>
      </c>
      <c r="B1693" t="n">
        <v>19</v>
      </c>
      <c r="C1693" t="n">
        <v>50</v>
      </c>
      <c r="D1693" t="inlineStr">
        <is>
          <t>Rail Cargo Austria AG</t>
        </is>
      </c>
      <c r="E1693" t="inlineStr">
        <is>
          <t>100020</t>
        </is>
      </c>
      <c r="F1693" t="inlineStr">
        <is>
          <t>Am Hauptbahnhof 2</t>
        </is>
      </c>
      <c r="G1693" t="inlineStr">
        <is>
          <t>1100</t>
        </is>
      </c>
      <c r="H1693" t="inlineStr">
        <is>
          <t>Wien</t>
        </is>
      </c>
      <c r="I1693" t="inlineStr">
        <is>
          <t>AT</t>
        </is>
      </c>
      <c r="J1693" t="inlineStr">
        <is>
          <t>SDGGMRSS_M8</t>
        </is>
      </c>
      <c r="K1693" t="inlineStr">
        <is>
          <t>35 80 4956 736-7</t>
        </is>
      </c>
      <c r="L1693" t="inlineStr">
        <is>
          <t>2022-0023</t>
        </is>
      </c>
      <c r="M1693" s="6" t="n">
        <v>45055</v>
      </c>
      <c r="N1693" s="6" t="n">
        <v>46203</v>
      </c>
      <c r="O1693" t="n">
        <v>49.9</v>
      </c>
    </row>
    <row r="1694" hidden="1" s="287">
      <c r="A1694" t="inlineStr">
        <is>
          <t>V300032</t>
        </is>
      </c>
      <c r="B1694" t="n">
        <v>20</v>
      </c>
      <c r="C1694" t="n">
        <v>50</v>
      </c>
      <c r="D1694" t="inlineStr">
        <is>
          <t>EWG Rail Zrt.</t>
        </is>
      </c>
      <c r="E1694" t="inlineStr">
        <is>
          <t>100758</t>
        </is>
      </c>
      <c r="F1694" t="inlineStr">
        <is>
          <t>Váci út 76 3.em</t>
        </is>
      </c>
      <c r="G1694" t="inlineStr">
        <is>
          <t>1133</t>
        </is>
      </c>
      <c r="H1694" t="inlineStr">
        <is>
          <t>Budapest</t>
        </is>
      </c>
      <c r="I1694" t="inlineStr">
        <is>
          <t>HU</t>
        </is>
      </c>
      <c r="J1694" t="inlineStr">
        <is>
          <t>SGGNSS_M12</t>
        </is>
      </c>
      <c r="K1694" t="inlineStr">
        <is>
          <t>37 80 4694 513-5</t>
        </is>
      </c>
      <c r="L1694" t="inlineStr">
        <is>
          <t>2023-0007</t>
        </is>
      </c>
      <c r="M1694" s="6" t="n">
        <v>45078</v>
      </c>
      <c r="N1694" s="6" t="n">
        <v>46905</v>
      </c>
      <c r="O1694" t="n">
        <v>23.19</v>
      </c>
    </row>
    <row r="1695" hidden="1" s="287">
      <c r="A1695" t="inlineStr">
        <is>
          <t>V100046</t>
        </is>
      </c>
      <c r="B1695" t="n">
        <v>12</v>
      </c>
      <c r="C1695" t="n">
        <v>50</v>
      </c>
      <c r="D1695" t="inlineStr">
        <is>
          <t>LAUDE Smart Intermodal S.A.</t>
        </is>
      </c>
      <c r="E1695" t="inlineStr">
        <is>
          <t>100026</t>
        </is>
      </c>
      <c r="F1695" t="inlineStr">
        <is>
          <t>ul. Wroclawska 131</t>
        </is>
      </c>
      <c r="G1695" t="inlineStr">
        <is>
          <t>87-100</t>
        </is>
      </c>
      <c r="H1695" t="inlineStr">
        <is>
          <t>Torun</t>
        </is>
      </c>
      <c r="I1695" t="inlineStr">
        <is>
          <t>PL</t>
        </is>
      </c>
      <c r="J1695" t="inlineStr">
        <is>
          <t>SGMMNS_M17</t>
        </is>
      </c>
      <c r="K1695" t="inlineStr">
        <is>
          <t>33 80 4505 631-8</t>
        </is>
      </c>
      <c r="L1695" t="inlineStr">
        <is>
          <t>2023-0012</t>
        </is>
      </c>
      <c r="M1695" s="6" t="n">
        <v>45271</v>
      </c>
      <c r="N1695" s="6" t="n">
        <v>46752</v>
      </c>
      <c r="O1695" t="n">
        <v>9.5</v>
      </c>
    </row>
    <row r="1696" hidden="1" s="287">
      <c r="A1696" t="inlineStr">
        <is>
          <t>V400008</t>
        </is>
      </c>
      <c r="B1696" t="n">
        <v>6</v>
      </c>
      <c r="C1696" t="n">
        <v>50</v>
      </c>
      <c r="D1696" t="inlineStr">
        <is>
          <t>DB Cargo AG</t>
        </is>
      </c>
      <c r="E1696" t="inlineStr">
        <is>
          <t>100000</t>
        </is>
      </c>
      <c r="F1696" t="inlineStr">
        <is>
          <t>Rheinstrasse 2</t>
        </is>
      </c>
      <c r="G1696" t="inlineStr">
        <is>
          <t>55116</t>
        </is>
      </c>
      <c r="H1696" t="inlineStr">
        <is>
          <t>Mainz</t>
        </is>
      </c>
      <c r="I1696" t="inlineStr">
        <is>
          <t>DE</t>
        </is>
      </c>
      <c r="J1696" t="inlineStr">
        <is>
          <t>SGGNS_M11</t>
        </is>
      </c>
      <c r="K1696" t="inlineStr">
        <is>
          <t>37 80 4561 439-3</t>
        </is>
      </c>
      <c r="L1696" t="inlineStr">
        <is>
          <t>2021-2420</t>
        </is>
      </c>
      <c r="M1696" s="6" t="n">
        <v>45174</v>
      </c>
      <c r="N1696" s="6" t="n">
        <v>47330</v>
      </c>
      <c r="O1696" t="n">
        <v>26.23</v>
      </c>
    </row>
    <row r="1697" hidden="1" s="287">
      <c r="A1697" t="inlineStr">
        <is>
          <t>V100047</t>
        </is>
      </c>
      <c r="B1697" t="n">
        <v>2</v>
      </c>
      <c r="C1697" t="n">
        <v>50</v>
      </c>
      <c r="D1697" t="inlineStr">
        <is>
          <t>Rail Cargo Austria AG</t>
        </is>
      </c>
      <c r="E1697" t="inlineStr">
        <is>
          <t>100020</t>
        </is>
      </c>
      <c r="F1697" t="inlineStr">
        <is>
          <t>Am Hauptbahnhof 2</t>
        </is>
      </c>
      <c r="G1697" t="inlineStr">
        <is>
          <t>1100</t>
        </is>
      </c>
      <c r="H1697" t="inlineStr">
        <is>
          <t>Wien</t>
        </is>
      </c>
      <c r="I1697" t="inlineStr">
        <is>
          <t>AT</t>
        </is>
      </c>
      <c r="J1697" t="inlineStr">
        <is>
          <t>SGGMRRS_M23</t>
        </is>
      </c>
      <c r="K1697" t="inlineStr">
        <is>
          <t>37 80 4657 172-5</t>
        </is>
      </c>
      <c r="L1697" t="inlineStr">
        <is>
          <t>2023-0010</t>
        </is>
      </c>
      <c r="M1697" s="6" t="n">
        <v>45118</v>
      </c>
      <c r="N1697" s="6" t="n">
        <v>46203</v>
      </c>
      <c r="O1697" t="n">
        <v>41.55</v>
      </c>
    </row>
    <row r="1698" hidden="1" s="287">
      <c r="A1698" t="inlineStr">
        <is>
          <t>V100050</t>
        </is>
      </c>
      <c r="B1698" t="n">
        <v>4</v>
      </c>
      <c r="C1698" t="n">
        <v>50</v>
      </c>
      <c r="D1698" t="inlineStr">
        <is>
          <t>Rail Cargo Austria AG</t>
        </is>
      </c>
      <c r="E1698" t="inlineStr">
        <is>
          <t>100020</t>
        </is>
      </c>
      <c r="F1698" t="inlineStr">
        <is>
          <t>Am Hauptbahnhof 2</t>
        </is>
      </c>
      <c r="G1698" t="inlineStr">
        <is>
          <t>1100</t>
        </is>
      </c>
      <c r="H1698" t="inlineStr">
        <is>
          <t>Wien</t>
        </is>
      </c>
      <c r="I1698" t="inlineStr">
        <is>
          <t>AT</t>
        </is>
      </c>
      <c r="J1698" t="inlineStr">
        <is>
          <t>SGGMRRS_M23</t>
        </is>
      </c>
      <c r="K1698" t="inlineStr">
        <is>
          <t>31 80 4657 356-0</t>
        </is>
      </c>
      <c r="L1698" t="inlineStr">
        <is>
          <t>2023-0038</t>
        </is>
      </c>
      <c r="M1698" s="6" t="n">
        <v>45302</v>
      </c>
      <c r="N1698" s="6" t="n">
        <v>46391</v>
      </c>
      <c r="O1698" t="n">
        <v>40.7</v>
      </c>
    </row>
    <row r="1699" hidden="1" s="287">
      <c r="A1699" t="inlineStr">
        <is>
          <t>V200034</t>
        </is>
      </c>
      <c r="B1699" t="n">
        <v>24</v>
      </c>
      <c r="C1699" t="n">
        <v>50</v>
      </c>
      <c r="D1699" t="inlineStr">
        <is>
          <t>Captrain Polska Sp.z.o.o.</t>
        </is>
      </c>
      <c r="E1699" t="inlineStr">
        <is>
          <t>100024</t>
        </is>
      </c>
      <c r="F1699" t="inlineStr">
        <is>
          <t>ul. Powstancow Slaskich 7a</t>
        </is>
      </c>
      <c r="G1699" t="inlineStr">
        <is>
          <t>53-332</t>
        </is>
      </c>
      <c r="H1699" t="inlineStr">
        <is>
          <t>Wroclaw</t>
        </is>
      </c>
      <c r="I1699" t="inlineStr">
        <is>
          <t>PL</t>
        </is>
      </c>
      <c r="J1699" t="inlineStr">
        <is>
          <t>SGNS_M13</t>
        </is>
      </c>
      <c r="K1699" t="inlineStr">
        <is>
          <t>37 80 4564 303-8</t>
        </is>
      </c>
      <c r="L1699" t="inlineStr">
        <is>
          <t>2024-0001</t>
        </is>
      </c>
      <c r="M1699" s="6" t="n">
        <v>45453</v>
      </c>
      <c r="N1699" s="6" t="n">
        <v>46752</v>
      </c>
      <c r="O1699" t="n">
        <v>17.95</v>
      </c>
    </row>
    <row r="1700" hidden="1" s="287">
      <c r="A1700" t="inlineStr">
        <is>
          <t>V200035</t>
        </is>
      </c>
      <c r="B1700" t="n">
        <v>32</v>
      </c>
      <c r="C1700" t="n">
        <v>50</v>
      </c>
      <c r="D1700" t="inlineStr">
        <is>
          <t>Zaklad Inzynierli Kolejowej Sp.z.o.o</t>
        </is>
      </c>
      <c r="E1700" t="inlineStr">
        <is>
          <t>100767</t>
        </is>
      </c>
      <c r="F1700" t="inlineStr">
        <is>
          <t>ul. Retmanska 11a</t>
        </is>
      </c>
      <c r="G1700" t="inlineStr">
        <is>
          <t>27-600</t>
        </is>
      </c>
      <c r="H1700" t="inlineStr">
        <is>
          <t>Sandomierz</t>
        </is>
      </c>
      <c r="I1700" t="inlineStr">
        <is>
          <t>PL</t>
        </is>
      </c>
      <c r="J1700" t="inlineStr">
        <is>
          <t>SGMMNS_M17</t>
        </is>
      </c>
      <c r="K1700" t="inlineStr">
        <is>
          <t>33 80 4505 162-4</t>
        </is>
      </c>
      <c r="L1700" t="inlineStr">
        <is>
          <t>2023-0021</t>
        </is>
      </c>
      <c r="M1700" s="6" t="n">
        <v>45383</v>
      </c>
      <c r="N1700" s="6" t="n">
        <v>46478</v>
      </c>
      <c r="O1700" t="n">
        <v>19</v>
      </c>
    </row>
    <row r="1701" hidden="1" s="287">
      <c r="A1701" t="inlineStr">
        <is>
          <t>V100054</t>
        </is>
      </c>
      <c r="B1701" t="n">
        <v>4</v>
      </c>
      <c r="C1701" t="n">
        <v>50</v>
      </c>
      <c r="D1701" t="inlineStr">
        <is>
          <t>Rail Cargo Austria AG</t>
        </is>
      </c>
      <c r="E1701" t="inlineStr">
        <is>
          <t>100020</t>
        </is>
      </c>
      <c r="F1701" t="inlineStr">
        <is>
          <t>Am Hauptbahnhof 2</t>
        </is>
      </c>
      <c r="G1701" t="inlineStr">
        <is>
          <t>1100</t>
        </is>
      </c>
      <c r="H1701" t="inlineStr">
        <is>
          <t>Wien</t>
        </is>
      </c>
      <c r="I1701" t="inlineStr">
        <is>
          <t>AT</t>
        </is>
      </c>
      <c r="J1701" t="inlineStr">
        <is>
          <t>SGGMRRS_M23</t>
        </is>
      </c>
      <c r="K1701" t="inlineStr">
        <is>
          <t>37 80 4657 301-0</t>
        </is>
      </c>
      <c r="L1701" t="inlineStr">
        <is>
          <t>2024-0007</t>
        </is>
      </c>
      <c r="M1701" s="6" t="n">
        <v>45532</v>
      </c>
      <c r="N1701" s="6" t="n">
        <v>46603</v>
      </c>
      <c r="O1701" t="n">
        <v>40.7</v>
      </c>
    </row>
    <row r="1702" hidden="1" s="287">
      <c r="A1702" t="inlineStr">
        <is>
          <t>V100057</t>
        </is>
      </c>
      <c r="B1702" t="n">
        <v>7</v>
      </c>
      <c r="C1702" t="n">
        <v>50</v>
      </c>
      <c r="D1702" t="inlineStr">
        <is>
          <t>RheinCargo GmbH &amp; Co. KG</t>
        </is>
      </c>
      <c r="E1702" t="inlineStr">
        <is>
          <t>100011</t>
        </is>
      </c>
      <c r="F1702" t="inlineStr">
        <is>
          <t>Hammer Landstrasse 3</t>
        </is>
      </c>
      <c r="G1702" t="inlineStr">
        <is>
          <t>41460</t>
        </is>
      </c>
      <c r="H1702" t="inlineStr">
        <is>
          <t>Neuss</t>
        </is>
      </c>
      <c r="I1702" t="inlineStr">
        <is>
          <t>DE</t>
        </is>
      </c>
      <c r="J1702" t="inlineStr">
        <is>
          <t>SGGNS_M33</t>
        </is>
      </c>
      <c r="K1702" t="inlineStr">
        <is>
          <t>37 80 4561 532-5</t>
        </is>
      </c>
      <c r="L1702" t="inlineStr">
        <is>
          <t>2024-0020</t>
        </is>
      </c>
      <c r="M1702" s="6" t="n">
        <v>45566</v>
      </c>
      <c r="N1702" s="6" t="n">
        <v>46081</v>
      </c>
      <c r="O1702" t="n">
        <v>27.15</v>
      </c>
    </row>
    <row r="1703" hidden="1" s="287">
      <c r="A1703" t="inlineStr">
        <is>
          <t>V300052</t>
        </is>
      </c>
      <c r="B1703" t="n">
        <v>22</v>
      </c>
      <c r="C1703" t="n">
        <v>50</v>
      </c>
      <c r="D1703" t="inlineStr">
        <is>
          <t>EWG Rail Zrt.</t>
        </is>
      </c>
      <c r="E1703" t="inlineStr">
        <is>
          <t>100758</t>
        </is>
      </c>
      <c r="F1703" t="inlineStr">
        <is>
          <t>Váci út 76 3.em</t>
        </is>
      </c>
      <c r="G1703" t="inlineStr">
        <is>
          <t>1133</t>
        </is>
      </c>
      <c r="H1703" t="inlineStr">
        <is>
          <t>Budapest</t>
        </is>
      </c>
      <c r="I1703" t="inlineStr">
        <is>
          <t>HU</t>
        </is>
      </c>
      <c r="J1703" t="inlineStr">
        <is>
          <t>SGNSS_M10</t>
        </is>
      </c>
      <c r="K1703" t="inlineStr">
        <is>
          <t>37 80 4565 547-9</t>
        </is>
      </c>
      <c r="L1703" t="inlineStr">
        <is>
          <t>2023-0026</t>
        </is>
      </c>
      <c r="M1703" s="6" t="n">
        <v>45740</v>
      </c>
      <c r="N1703" s="6" t="n">
        <v>46387</v>
      </c>
      <c r="O1703" t="n">
        <v>16.63</v>
      </c>
    </row>
    <row r="1704" hidden="1" s="287">
      <c r="A1704" t="inlineStr">
        <is>
          <t>V100059</t>
        </is>
      </c>
      <c r="B1704" t="n">
        <v>4</v>
      </c>
      <c r="C1704" t="n">
        <v>50</v>
      </c>
      <c r="D1704" t="inlineStr">
        <is>
          <t>Rail Cargo Austria AG</t>
        </is>
      </c>
      <c r="E1704" t="inlineStr">
        <is>
          <t>100020</t>
        </is>
      </c>
      <c r="F1704" t="inlineStr">
        <is>
          <t>Am Hauptbahnhof 2</t>
        </is>
      </c>
      <c r="G1704" t="inlineStr">
        <is>
          <t>1100</t>
        </is>
      </c>
      <c r="H1704" t="inlineStr">
        <is>
          <t>Wien</t>
        </is>
      </c>
      <c r="I1704" t="inlineStr">
        <is>
          <t>AT</t>
        </is>
      </c>
      <c r="J1704" t="inlineStr">
        <is>
          <t>SGGMRRS_M43</t>
        </is>
      </c>
      <c r="K1704" t="inlineStr">
        <is>
          <t>37 80 4657 224-4</t>
        </is>
      </c>
      <c r="L1704" t="inlineStr">
        <is>
          <t>2024-0030</t>
        </is>
      </c>
      <c r="M1704" s="6" t="n">
        <v>45748</v>
      </c>
      <c r="N1704" s="6" t="n">
        <v>46799</v>
      </c>
      <c r="O1704" t="n">
        <v>38.85</v>
      </c>
    </row>
    <row r="1705" hidden="1" s="287">
      <c r="A1705" t="inlineStr">
        <is>
          <t>V300055</t>
        </is>
      </c>
      <c r="B1705" t="n">
        <v>12</v>
      </c>
      <c r="C1705" t="n">
        <v>50</v>
      </c>
      <c r="D1705" t="inlineStr">
        <is>
          <t>Weco Rail GmbH</t>
        </is>
      </c>
      <c r="E1705" t="inlineStr">
        <is>
          <t>100763</t>
        </is>
      </c>
      <c r="F1705" t="inlineStr">
        <is>
          <t>Tanbruckgrasse 3</t>
        </is>
      </c>
      <c r="G1705" t="inlineStr">
        <is>
          <t>1120</t>
        </is>
      </c>
      <c r="H1705" t="inlineStr">
        <is>
          <t>Wien</t>
        </is>
      </c>
      <c r="I1705" t="inlineStr">
        <is>
          <t>AT</t>
        </is>
      </c>
      <c r="J1705" t="inlineStr">
        <is>
          <t>SGGMRS_M35</t>
        </is>
      </c>
      <c r="K1705" t="inlineStr">
        <is>
          <t>37 80 4953 449-8</t>
        </is>
      </c>
      <c r="L1705" t="inlineStr">
        <is>
          <t>2024-0008</t>
        </is>
      </c>
      <c r="M1705" s="6" t="n">
        <v>45575</v>
      </c>
      <c r="N1705" s="6" t="n">
        <v>46669</v>
      </c>
      <c r="O1705" t="n">
        <v>27.5</v>
      </c>
    </row>
    <row r="1706" hidden="1" s="287">
      <c r="A1706" t="inlineStr">
        <is>
          <t>V100049</t>
        </is>
      </c>
      <c r="B1706" t="n">
        <v>128</v>
      </c>
      <c r="C1706" t="n">
        <v>20</v>
      </c>
      <c r="D1706" t="inlineStr">
        <is>
          <t>Grain Logistic Sp.z.o.o.</t>
        </is>
      </c>
      <c r="E1706" t="inlineStr">
        <is>
          <t>100765</t>
        </is>
      </c>
      <c r="F1706" t="inlineStr">
        <is>
          <t>ul. Nowogrodzka 31/413</t>
        </is>
      </c>
      <c r="G1706" t="inlineStr">
        <is>
          <t>00-511</t>
        </is>
      </c>
      <c r="H1706" t="inlineStr">
        <is>
          <t>Warszawa</t>
        </is>
      </c>
      <c r="I1706" t="inlineStr">
        <is>
          <t>PL</t>
        </is>
      </c>
      <c r="J1706" t="inlineStr">
        <is>
          <t>SGNS_60</t>
        </is>
      </c>
      <c r="K1706" t="inlineStr"/>
      <c r="L1706" t="inlineStr">
        <is>
          <t>2023-0035</t>
        </is>
      </c>
      <c r="M1706" s="6" t="n">
        <v>46082</v>
      </c>
      <c r="N1706" s="6" t="n">
        <v>46446</v>
      </c>
      <c r="O1706" t="n">
        <v>19.5</v>
      </c>
    </row>
    <row r="1707" hidden="1" s="287">
      <c r="A1707" t="inlineStr">
        <is>
          <t>V200048</t>
        </is>
      </c>
      <c r="B1707" t="n">
        <v>24</v>
      </c>
      <c r="C1707" t="n">
        <v>50</v>
      </c>
      <c r="D1707" t="inlineStr">
        <is>
          <t>Captrain Polska Sp.z.o.o.</t>
        </is>
      </c>
      <c r="E1707" t="inlineStr">
        <is>
          <t>100024</t>
        </is>
      </c>
      <c r="F1707" t="inlineStr">
        <is>
          <t>ul. Powstancow Slaskich 7a</t>
        </is>
      </c>
      <c r="G1707" t="inlineStr">
        <is>
          <t>53-332</t>
        </is>
      </c>
      <c r="H1707" t="inlineStr">
        <is>
          <t>Wroclaw</t>
        </is>
      </c>
      <c r="I1707" t="inlineStr">
        <is>
          <t>PL</t>
        </is>
      </c>
      <c r="J1707" t="inlineStr">
        <is>
          <t>SGNS_M13</t>
        </is>
      </c>
      <c r="K1707" t="inlineStr">
        <is>
          <t>37 80 4564 829-2</t>
        </is>
      </c>
      <c r="L1707" t="inlineStr">
        <is>
          <t>2024-0035</t>
        </is>
      </c>
      <c r="M1707" s="6" t="n">
        <v>45717</v>
      </c>
      <c r="N1707" s="6" t="n">
        <v>46387</v>
      </c>
      <c r="O1707" t="n">
        <v>17.95</v>
      </c>
    </row>
    <row r="1708" hidden="1" s="287">
      <c r="A1708" t="inlineStr">
        <is>
          <t>V100061</t>
        </is>
      </c>
      <c r="B1708" t="n">
        <v>52</v>
      </c>
      <c r="C1708" t="n">
        <v>20</v>
      </c>
      <c r="D1708" t="inlineStr">
        <is>
          <t>Rail Cargo Austria AG</t>
        </is>
      </c>
      <c r="E1708" t="inlineStr">
        <is>
          <t>100020</t>
        </is>
      </c>
      <c r="F1708" t="inlineStr">
        <is>
          <t>Am Hauptbahnhof 2</t>
        </is>
      </c>
      <c r="G1708" t="inlineStr">
        <is>
          <t>1100</t>
        </is>
      </c>
      <c r="H1708" t="inlineStr">
        <is>
          <t>Wien</t>
        </is>
      </c>
      <c r="I1708" t="inlineStr">
        <is>
          <t>AT</t>
        </is>
      </c>
      <c r="J1708" t="inlineStr">
        <is>
          <t>EANOS_95</t>
        </is>
      </c>
      <c r="K1708" t="inlineStr"/>
      <c r="L1708" t="inlineStr">
        <is>
          <t>2025-0008</t>
        </is>
      </c>
      <c r="M1708" s="6" t="n">
        <v>46171</v>
      </c>
      <c r="N1708" s="6" t="n">
        <v>50553</v>
      </c>
      <c r="O1708" t="n">
        <v>26</v>
      </c>
    </row>
    <row r="1709" hidden="1" s="287">
      <c r="A1709" t="inlineStr">
        <is>
          <t>V100062</t>
        </is>
      </c>
      <c r="B1709" t="n">
        <v>4</v>
      </c>
      <c r="C1709" t="n">
        <v>50</v>
      </c>
      <c r="D1709" t="inlineStr">
        <is>
          <t>Rail Cargo Austria AG</t>
        </is>
      </c>
      <c r="E1709" t="inlineStr">
        <is>
          <t>100020</t>
        </is>
      </c>
      <c r="F1709" t="inlineStr">
        <is>
          <t>Am Hauptbahnhof 2</t>
        </is>
      </c>
      <c r="G1709" t="inlineStr">
        <is>
          <t>1100</t>
        </is>
      </c>
      <c r="H1709" t="inlineStr">
        <is>
          <t>Wien</t>
        </is>
      </c>
      <c r="I1709" t="inlineStr">
        <is>
          <t>AT</t>
        </is>
      </c>
      <c r="J1709" t="inlineStr">
        <is>
          <t>SGGMRRSS_M50</t>
        </is>
      </c>
      <c r="K1709" t="inlineStr">
        <is>
          <t>37 80 4942 004-5</t>
        </is>
      </c>
      <c r="L1709" t="inlineStr">
        <is>
          <t>2025-0010</t>
        </is>
      </c>
      <c r="M1709" s="6" t="n">
        <v>45985</v>
      </c>
      <c r="N1709" s="6" t="n">
        <v>47038</v>
      </c>
      <c r="O1709" t="n">
        <v>37.85</v>
      </c>
    </row>
    <row r="1710" hidden="1" s="287">
      <c r="A1710" t="inlineStr">
        <is>
          <t>V500001</t>
        </is>
      </c>
      <c r="B1710" t="n">
        <v>11</v>
      </c>
      <c r="C1710" t="n">
        <v>50</v>
      </c>
      <c r="D1710" t="inlineStr">
        <is>
          <t>LAUDE Smart Intermodal S.A.</t>
        </is>
      </c>
      <c r="E1710" t="inlineStr">
        <is>
          <t>100026</t>
        </is>
      </c>
      <c r="F1710" t="inlineStr">
        <is>
          <t>ul. Wroclawska 131</t>
        </is>
      </c>
      <c r="G1710" t="inlineStr">
        <is>
          <t>87-100</t>
        </is>
      </c>
      <c r="H1710" t="inlineStr">
        <is>
          <t>Torun</t>
        </is>
      </c>
      <c r="I1710" t="inlineStr">
        <is>
          <t>PL</t>
        </is>
      </c>
      <c r="J1710" t="inlineStr">
        <is>
          <t>SGMMNSS_M48</t>
        </is>
      </c>
      <c r="K1710" t="inlineStr">
        <is>
          <t>37 84 4594 843-3</t>
        </is>
      </c>
      <c r="L1710" t="inlineStr">
        <is>
          <t>2025-0012</t>
        </is>
      </c>
      <c r="M1710" s="6" t="n">
        <v>45806</v>
      </c>
      <c r="N1710" s="6" t="n">
        <v>47631</v>
      </c>
      <c r="O1710" t="n">
        <v>31.56</v>
      </c>
    </row>
    <row r="1711" hidden="1" s="287">
      <c r="A1711" t="inlineStr">
        <is>
          <t>V200019</t>
        </is>
      </c>
      <c r="B1711" t="n">
        <v>55</v>
      </c>
      <c r="C1711" t="n">
        <v>50</v>
      </c>
      <c r="D1711" t="inlineStr">
        <is>
          <t>SBB Cargo AG</t>
        </is>
      </c>
      <c r="E1711" t="inlineStr">
        <is>
          <t>100022</t>
        </is>
      </c>
      <c r="F1711" t="inlineStr">
        <is>
          <t>Bahnhofstrasse 12</t>
        </is>
      </c>
      <c r="G1711" t="inlineStr">
        <is>
          <t>4600</t>
        </is>
      </c>
      <c r="H1711" t="inlineStr">
        <is>
          <t>Olten</t>
        </is>
      </c>
      <c r="I1711" t="inlineStr">
        <is>
          <t>CH</t>
        </is>
      </c>
      <c r="J1711" t="inlineStr">
        <is>
          <t>SGNS_M9</t>
        </is>
      </c>
      <c r="K1711" t="inlineStr">
        <is>
          <t>37 80 4564 466-3</t>
        </is>
      </c>
      <c r="L1711" t="inlineStr">
        <is>
          <t>2021-0032</t>
        </is>
      </c>
      <c r="M1711" s="6" t="n">
        <v>44750</v>
      </c>
      <c r="N1711" s="6" t="n">
        <v>46934</v>
      </c>
      <c r="O1711" t="n">
        <v>18.1</v>
      </c>
    </row>
    <row r="1712" hidden="1" s="287">
      <c r="A1712" t="inlineStr">
        <is>
          <t>V710001</t>
        </is>
      </c>
      <c r="B1712" t="n">
        <v>2</v>
      </c>
      <c r="C1712" t="n">
        <v>50</v>
      </c>
      <c r="D1712" t="inlineStr">
        <is>
          <t>Rail Cargo Austria AG</t>
        </is>
      </c>
      <c r="E1712" t="inlineStr">
        <is>
          <t>100020</t>
        </is>
      </c>
      <c r="F1712" t="inlineStr">
        <is>
          <t>Am Hauptbahnhof 2</t>
        </is>
      </c>
      <c r="G1712" t="inlineStr">
        <is>
          <t>1100</t>
        </is>
      </c>
      <c r="H1712" t="inlineStr">
        <is>
          <t>Wien</t>
        </is>
      </c>
      <c r="I1712" t="inlineStr">
        <is>
          <t>AT</t>
        </is>
      </c>
      <c r="J1712" t="inlineStr">
        <is>
          <t>SDGGMRSS_M8</t>
        </is>
      </c>
      <c r="K1712" t="inlineStr">
        <is>
          <t>37 80 4956 562-5</t>
        </is>
      </c>
      <c r="L1712" t="inlineStr">
        <is>
          <t>2025-0026</t>
        </is>
      </c>
      <c r="M1712" s="6" t="n">
        <v>45931</v>
      </c>
      <c r="N1712" s="6" t="n">
        <v>46112</v>
      </c>
      <c r="O1712" t="n">
        <v>37</v>
      </c>
    </row>
    <row r="1713" hidden="1" s="287">
      <c r="A1713" t="inlineStr">
        <is>
          <t>V200056</t>
        </is>
      </c>
      <c r="B1713" t="n">
        <v>21</v>
      </c>
      <c r="C1713" t="n">
        <v>50</v>
      </c>
      <c r="D1713" t="inlineStr">
        <is>
          <t>WRS Widmer Rail Services AG</t>
        </is>
      </c>
      <c r="E1713" t="inlineStr">
        <is>
          <t>100796</t>
        </is>
      </c>
      <c r="F1713" t="inlineStr">
        <is>
          <t>Emmetterstrasse 3</t>
        </is>
      </c>
      <c r="G1713" t="inlineStr">
        <is>
          <t>6375</t>
        </is>
      </c>
      <c r="H1713" t="inlineStr">
        <is>
          <t>Beckenried</t>
        </is>
      </c>
      <c r="I1713" t="inlineStr">
        <is>
          <t>CH</t>
        </is>
      </c>
      <c r="J1713" t="inlineStr">
        <is>
          <t>SDGGMRSS_M8</t>
        </is>
      </c>
      <c r="K1713" t="inlineStr">
        <is>
          <t>37 80 4956 219-2</t>
        </is>
      </c>
      <c r="L1713" t="inlineStr">
        <is>
          <t>2025-0036</t>
        </is>
      </c>
      <c r="M1713" s="6" t="n">
        <v>46020</v>
      </c>
      <c r="N1713" s="6" t="n">
        <v>47118</v>
      </c>
      <c r="O1713" t="n">
        <v>49.8</v>
      </c>
    </row>
    <row r="1714" hidden="1" s="287">
      <c r="A1714" t="inlineStr">
        <is>
          <t>V200058</t>
        </is>
      </c>
      <c r="B1714" t="n">
        <v>26</v>
      </c>
      <c r="C1714" t="n">
        <v>50</v>
      </c>
      <c r="D1714" t="inlineStr">
        <is>
          <t>LION Logistics GmbH</t>
        </is>
      </c>
      <c r="E1714" t="inlineStr">
        <is>
          <t>100029</t>
        </is>
      </c>
      <c r="F1714" t="inlineStr">
        <is>
          <t>Holunderweg 1</t>
        </is>
      </c>
      <c r="G1714" t="inlineStr">
        <is>
          <t>03149</t>
        </is>
      </c>
      <c r="H1714" t="inlineStr">
        <is>
          <t>Forst</t>
        </is>
      </c>
      <c r="I1714" t="inlineStr">
        <is>
          <t>DE</t>
        </is>
      </c>
      <c r="J1714" t="inlineStr">
        <is>
          <t>SGGNS_M11</t>
        </is>
      </c>
      <c r="K1714" t="inlineStr">
        <is>
          <t>37 80 4561 367-6</t>
        </is>
      </c>
      <c r="L1714" t="inlineStr">
        <is>
          <t>2022-0004</t>
        </is>
      </c>
      <c r="M1714" s="6" t="n">
        <v>44743</v>
      </c>
      <c r="N1714" s="6" t="n">
        <v>46295</v>
      </c>
      <c r="O1714" t="n">
        <v>24.55</v>
      </c>
    </row>
    <row r="1715" hidden="1" s="287">
      <c r="A1715" t="inlineStr">
        <is>
          <t>V300090</t>
        </is>
      </c>
      <c r="B1715" t="n">
        <v>18</v>
      </c>
      <c r="C1715" t="n">
        <v>50</v>
      </c>
      <c r="D1715" t="inlineStr">
        <is>
          <t>STORK Cargo GmbH</t>
        </is>
      </c>
      <c r="E1715" t="inlineStr">
        <is>
          <t>100792</t>
        </is>
      </c>
      <c r="F1715" t="inlineStr">
        <is>
          <t>Parchauer Strasse 3</t>
        </is>
      </c>
      <c r="G1715" t="inlineStr">
        <is>
          <t>39126</t>
        </is>
      </c>
      <c r="H1715" t="inlineStr">
        <is>
          <t>Magdeburg</t>
        </is>
      </c>
      <c r="I1715" t="inlineStr">
        <is>
          <t>DE</t>
        </is>
      </c>
      <c r="J1715" t="inlineStr">
        <is>
          <t>SGMMNS_M17</t>
        </is>
      </c>
      <c r="K1715" t="inlineStr">
        <is>
          <t>33 80 4505 579-9</t>
        </is>
      </c>
      <c r="L1715" t="inlineStr">
        <is>
          <t>2025-0020</t>
        </is>
      </c>
      <c r="M1715" s="6" t="n">
        <v>46023</v>
      </c>
      <c r="N1715" s="6" t="n">
        <v>48213</v>
      </c>
      <c r="O1715" t="n">
        <v>21.9</v>
      </c>
    </row>
    <row r="1716" hidden="1" s="287">
      <c r="A1716" t="inlineStr">
        <is>
          <t>V100066</t>
        </is>
      </c>
      <c r="B1716" t="n">
        <v>116</v>
      </c>
      <c r="C1716" t="n">
        <v>50</v>
      </c>
      <c r="D1716" t="inlineStr">
        <is>
          <t>Grenland Rail AS</t>
        </is>
      </c>
      <c r="E1716" t="inlineStr">
        <is>
          <t>100268</t>
        </is>
      </c>
      <c r="F1716" t="inlineStr">
        <is>
          <t>Nybergflata 2</t>
        </is>
      </c>
      <c r="G1716" t="inlineStr">
        <is>
          <t>3737</t>
        </is>
      </c>
      <c r="H1716" t="inlineStr">
        <is>
          <t>Skien</t>
        </is>
      </c>
      <c r="I1716" t="inlineStr">
        <is>
          <t>NO</t>
        </is>
      </c>
      <c r="J1716" t="inlineStr">
        <is>
          <t>SGNSS_M14</t>
        </is>
      </c>
      <c r="K1716" t="inlineStr">
        <is>
          <t>37 80 4565 678-2</t>
        </is>
      </c>
      <c r="L1716" t="inlineStr">
        <is>
          <t>2024-0009</t>
        </is>
      </c>
      <c r="M1716" s="6" t="n">
        <v>45625</v>
      </c>
      <c r="N1716" s="6" t="n">
        <v>47084</v>
      </c>
      <c r="O1716" t="n">
        <v>17.45</v>
      </c>
    </row>
    <row r="1717" hidden="1" s="287">
      <c r="A1717" t="inlineStr">
        <is>
          <t>V100003</t>
        </is>
      </c>
      <c r="B1717" t="n">
        <v>3</v>
      </c>
      <c r="C1717" t="n">
        <v>50</v>
      </c>
      <c r="D1717" t="inlineStr">
        <is>
          <t>DB Cargo AG</t>
        </is>
      </c>
      <c r="E1717" t="inlineStr">
        <is>
          <t>100000</t>
        </is>
      </c>
      <c r="F1717" t="inlineStr">
        <is>
          <t>Rheinstrasse 2</t>
        </is>
      </c>
      <c r="G1717" t="inlineStr">
        <is>
          <t>55116</t>
        </is>
      </c>
      <c r="H1717" t="inlineStr">
        <is>
          <t>Mainz</t>
        </is>
      </c>
      <c r="I1717" t="inlineStr">
        <is>
          <t>DE</t>
        </is>
      </c>
      <c r="J1717" t="inlineStr">
        <is>
          <t>SGGMRSS_M6</t>
        </is>
      </c>
      <c r="K1717" t="inlineStr">
        <is>
          <t>37 80 4963 173-2</t>
        </is>
      </c>
      <c r="L1717" t="inlineStr">
        <is>
          <t>2020-0006</t>
        </is>
      </c>
      <c r="M1717" s="6" t="n">
        <v>44274</v>
      </c>
      <c r="N1717" s="6" t="n">
        <v>46081</v>
      </c>
      <c r="O1717" t="n">
        <v>30.5</v>
      </c>
    </row>
    <row r="1718" hidden="1" s="287">
      <c r="A1718" t="inlineStr">
        <is>
          <t>V400001</t>
        </is>
      </c>
      <c r="B1718" t="n">
        <v>11</v>
      </c>
      <c r="C1718" t="n">
        <v>50</v>
      </c>
      <c r="D1718" t="inlineStr">
        <is>
          <t>DB Cargo AG</t>
        </is>
      </c>
      <c r="E1718" t="inlineStr">
        <is>
          <t>100000</t>
        </is>
      </c>
      <c r="F1718" t="inlineStr">
        <is>
          <t>Rheinstrasse 2</t>
        </is>
      </c>
      <c r="G1718" t="inlineStr">
        <is>
          <t>55116</t>
        </is>
      </c>
      <c r="H1718" t="inlineStr">
        <is>
          <t>Mainz</t>
        </is>
      </c>
      <c r="I1718" t="inlineStr">
        <is>
          <t>DE</t>
        </is>
      </c>
      <c r="J1718" t="inlineStr">
        <is>
          <t>SGGRSS_M2</t>
        </is>
      </c>
      <c r="K1718" t="inlineStr">
        <is>
          <t>37 80 4980 622-7</t>
        </is>
      </c>
      <c r="L1718" t="inlineStr">
        <is>
          <t>2021-2420</t>
        </is>
      </c>
      <c r="M1718" s="6" t="n">
        <v>44562</v>
      </c>
      <c r="N1718" s="6" t="n">
        <v>46811</v>
      </c>
      <c r="O1718" t="n">
        <v>25.4</v>
      </c>
    </row>
    <row r="1719" hidden="1" s="287">
      <c r="A1719" t="inlineStr">
        <is>
          <t>V100039</t>
        </is>
      </c>
      <c r="B1719" t="n">
        <v>20</v>
      </c>
      <c r="C1719" t="n">
        <v>50</v>
      </c>
      <c r="D1719" t="inlineStr">
        <is>
          <t>Rail Cargo Austria AG</t>
        </is>
      </c>
      <c r="E1719" t="inlineStr">
        <is>
          <t>100020</t>
        </is>
      </c>
      <c r="F1719" t="inlineStr">
        <is>
          <t>Am Hauptbahnhof 2</t>
        </is>
      </c>
      <c r="G1719" t="inlineStr">
        <is>
          <t>1100</t>
        </is>
      </c>
      <c r="H1719" t="inlineStr">
        <is>
          <t>Wien</t>
        </is>
      </c>
      <c r="I1719" t="inlineStr">
        <is>
          <t>AT</t>
        </is>
      </c>
      <c r="J1719" t="inlineStr">
        <is>
          <t>SDGGMRSS_M8</t>
        </is>
      </c>
      <c r="K1719" t="inlineStr">
        <is>
          <t>35 80 4956 737-5</t>
        </is>
      </c>
      <c r="L1719" t="inlineStr">
        <is>
          <t>2022-0023</t>
        </is>
      </c>
      <c r="M1719" s="6" t="n">
        <v>45055</v>
      </c>
      <c r="N1719" s="6" t="n">
        <v>46203</v>
      </c>
      <c r="O1719" t="n">
        <v>49.9</v>
      </c>
    </row>
    <row r="1720" hidden="1" s="287">
      <c r="A1720" t="inlineStr">
        <is>
          <t>V300032</t>
        </is>
      </c>
      <c r="B1720" t="n">
        <v>21</v>
      </c>
      <c r="C1720" t="n">
        <v>50</v>
      </c>
      <c r="D1720" t="inlineStr">
        <is>
          <t>EWG Rail Zrt.</t>
        </is>
      </c>
      <c r="E1720" t="inlineStr">
        <is>
          <t>100758</t>
        </is>
      </c>
      <c r="F1720" t="inlineStr">
        <is>
          <t>Váci út 76 3.em</t>
        </is>
      </c>
      <c r="G1720" t="inlineStr">
        <is>
          <t>1133</t>
        </is>
      </c>
      <c r="H1720" t="inlineStr">
        <is>
          <t>Budapest</t>
        </is>
      </c>
      <c r="I1720" t="inlineStr">
        <is>
          <t>HU</t>
        </is>
      </c>
      <c r="J1720" t="inlineStr">
        <is>
          <t>SGGNSS_M12</t>
        </is>
      </c>
      <c r="K1720" t="inlineStr">
        <is>
          <t>37 80 4694 514-3</t>
        </is>
      </c>
      <c r="L1720" t="inlineStr">
        <is>
          <t>2023-0007</t>
        </is>
      </c>
      <c r="M1720" s="6" t="n">
        <v>45078</v>
      </c>
      <c r="N1720" s="6" t="n">
        <v>46905</v>
      </c>
      <c r="O1720" t="n">
        <v>23.19</v>
      </c>
    </row>
    <row r="1721" hidden="1" s="287">
      <c r="A1721" t="inlineStr">
        <is>
          <t>V100046</t>
        </is>
      </c>
      <c r="B1721" t="n">
        <v>13</v>
      </c>
      <c r="C1721" t="n">
        <v>50</v>
      </c>
      <c r="D1721" t="inlineStr">
        <is>
          <t>LAUDE Smart Intermodal S.A.</t>
        </is>
      </c>
      <c r="E1721" t="inlineStr">
        <is>
          <t>100026</t>
        </is>
      </c>
      <c r="F1721" t="inlineStr">
        <is>
          <t>ul. Wroclawska 131</t>
        </is>
      </c>
      <c r="G1721" t="inlineStr">
        <is>
          <t>87-100</t>
        </is>
      </c>
      <c r="H1721" t="inlineStr">
        <is>
          <t>Torun</t>
        </is>
      </c>
      <c r="I1721" t="inlineStr">
        <is>
          <t>PL</t>
        </is>
      </c>
      <c r="J1721" t="inlineStr">
        <is>
          <t>SGMMNS_M17</t>
        </is>
      </c>
      <c r="K1721" t="inlineStr">
        <is>
          <t>33 80 4505 632-6</t>
        </is>
      </c>
      <c r="L1721" t="inlineStr">
        <is>
          <t>2023-0012</t>
        </is>
      </c>
      <c r="M1721" s="6" t="n">
        <v>45271</v>
      </c>
      <c r="N1721" s="6" t="n">
        <v>46752</v>
      </c>
      <c r="O1721" t="n">
        <v>9.5</v>
      </c>
    </row>
    <row r="1722" hidden="1" s="287">
      <c r="A1722" t="inlineStr">
        <is>
          <t>V400008</t>
        </is>
      </c>
      <c r="B1722" t="n">
        <v>7</v>
      </c>
      <c r="C1722" t="n">
        <v>50</v>
      </c>
      <c r="D1722" t="inlineStr">
        <is>
          <t>DB Cargo AG</t>
        </is>
      </c>
      <c r="E1722" t="inlineStr">
        <is>
          <t>100000</t>
        </is>
      </c>
      <c r="F1722" t="inlineStr">
        <is>
          <t>Rheinstrasse 2</t>
        </is>
      </c>
      <c r="G1722" t="inlineStr">
        <is>
          <t>55116</t>
        </is>
      </c>
      <c r="H1722" t="inlineStr">
        <is>
          <t>Mainz</t>
        </is>
      </c>
      <c r="I1722" t="inlineStr">
        <is>
          <t>DE</t>
        </is>
      </c>
      <c r="J1722" t="inlineStr">
        <is>
          <t>SGGNS_M11</t>
        </is>
      </c>
      <c r="K1722" t="inlineStr">
        <is>
          <t>37 80 4561 440-1</t>
        </is>
      </c>
      <c r="L1722" t="inlineStr">
        <is>
          <t>2021-2420</t>
        </is>
      </c>
      <c r="M1722" s="6" t="n">
        <v>45174</v>
      </c>
      <c r="N1722" s="6" t="n">
        <v>47330</v>
      </c>
      <c r="O1722" t="n">
        <v>26.23</v>
      </c>
    </row>
    <row r="1723" hidden="1" s="287">
      <c r="A1723" t="inlineStr">
        <is>
          <t>V100047</t>
        </is>
      </c>
      <c r="B1723" t="n">
        <v>3</v>
      </c>
      <c r="C1723" t="n">
        <v>50</v>
      </c>
      <c r="D1723" t="inlineStr">
        <is>
          <t>Rail Cargo Austria AG</t>
        </is>
      </c>
      <c r="E1723" t="inlineStr">
        <is>
          <t>100020</t>
        </is>
      </c>
      <c r="F1723" t="inlineStr">
        <is>
          <t>Am Hauptbahnhof 2</t>
        </is>
      </c>
      <c r="G1723" t="inlineStr">
        <is>
          <t>1100</t>
        </is>
      </c>
      <c r="H1723" t="inlineStr">
        <is>
          <t>Wien</t>
        </is>
      </c>
      <c r="I1723" t="inlineStr">
        <is>
          <t>AT</t>
        </is>
      </c>
      <c r="J1723" t="inlineStr">
        <is>
          <t>SGGMRRS_M23</t>
        </is>
      </c>
      <c r="K1723" t="inlineStr">
        <is>
          <t>37 80 4657 173-3</t>
        </is>
      </c>
      <c r="L1723" t="inlineStr">
        <is>
          <t>2023-0010</t>
        </is>
      </c>
      <c r="M1723" s="6" t="n">
        <v>45118</v>
      </c>
      <c r="N1723" s="6" t="n">
        <v>46203</v>
      </c>
      <c r="O1723" t="n">
        <v>41.55</v>
      </c>
    </row>
    <row r="1724" hidden="1" s="287">
      <c r="A1724" t="inlineStr">
        <is>
          <t>V100050</t>
        </is>
      </c>
      <c r="B1724" t="n">
        <v>5</v>
      </c>
      <c r="C1724" t="n">
        <v>50</v>
      </c>
      <c r="D1724" t="inlineStr">
        <is>
          <t>Rail Cargo Austria AG</t>
        </is>
      </c>
      <c r="E1724" t="inlineStr">
        <is>
          <t>100020</t>
        </is>
      </c>
      <c r="F1724" t="inlineStr">
        <is>
          <t>Am Hauptbahnhof 2</t>
        </is>
      </c>
      <c r="G1724" t="inlineStr">
        <is>
          <t>1100</t>
        </is>
      </c>
      <c r="H1724" t="inlineStr">
        <is>
          <t>Wien</t>
        </is>
      </c>
      <c r="I1724" t="inlineStr">
        <is>
          <t>AT</t>
        </is>
      </c>
      <c r="J1724" t="inlineStr">
        <is>
          <t>SGGMRRS_M23</t>
        </is>
      </c>
      <c r="K1724" t="inlineStr">
        <is>
          <t>31 80 4657 357-8</t>
        </is>
      </c>
      <c r="L1724" t="inlineStr">
        <is>
          <t>2023-0038</t>
        </is>
      </c>
      <c r="M1724" s="6" t="n">
        <v>45302</v>
      </c>
      <c r="N1724" s="6" t="n">
        <v>46391</v>
      </c>
      <c r="O1724" t="n">
        <v>40.7</v>
      </c>
    </row>
    <row r="1725" hidden="1" s="287">
      <c r="A1725" t="inlineStr">
        <is>
          <t>V200034</t>
        </is>
      </c>
      <c r="B1725" t="n">
        <v>25</v>
      </c>
      <c r="C1725" t="n">
        <v>50</v>
      </c>
      <c r="D1725" t="inlineStr">
        <is>
          <t>Captrain Polska Sp.z.o.o.</t>
        </is>
      </c>
      <c r="E1725" t="inlineStr">
        <is>
          <t>100024</t>
        </is>
      </c>
      <c r="F1725" t="inlineStr">
        <is>
          <t>ul. Powstancow Slaskich 7a</t>
        </is>
      </c>
      <c r="G1725" t="inlineStr">
        <is>
          <t>53-332</t>
        </is>
      </c>
      <c r="H1725" t="inlineStr">
        <is>
          <t>Wroclaw</t>
        </is>
      </c>
      <c r="I1725" t="inlineStr">
        <is>
          <t>PL</t>
        </is>
      </c>
      <c r="J1725" t="inlineStr">
        <is>
          <t>SGNS_M13</t>
        </is>
      </c>
      <c r="K1725" t="inlineStr">
        <is>
          <t>37 80 4564 411-9</t>
        </is>
      </c>
      <c r="L1725" t="inlineStr">
        <is>
          <t>2024-0001</t>
        </is>
      </c>
      <c r="M1725" s="6" t="n">
        <v>45453</v>
      </c>
      <c r="N1725" s="6" t="n">
        <v>46752</v>
      </c>
      <c r="O1725" t="n">
        <v>17.95</v>
      </c>
    </row>
    <row r="1726" hidden="1" s="287">
      <c r="A1726" t="inlineStr">
        <is>
          <t>V200035</t>
        </is>
      </c>
      <c r="B1726" t="n">
        <v>33</v>
      </c>
      <c r="C1726" t="n">
        <v>50</v>
      </c>
      <c r="D1726" t="inlineStr">
        <is>
          <t>Zaklad Inzynierli Kolejowej Sp.z.o.o</t>
        </is>
      </c>
      <c r="E1726" t="inlineStr">
        <is>
          <t>100767</t>
        </is>
      </c>
      <c r="F1726" t="inlineStr">
        <is>
          <t>ul. Retmanska 11a</t>
        </is>
      </c>
      <c r="G1726" t="inlineStr">
        <is>
          <t>27-600</t>
        </is>
      </c>
      <c r="H1726" t="inlineStr">
        <is>
          <t>Sandomierz</t>
        </is>
      </c>
      <c r="I1726" t="inlineStr">
        <is>
          <t>PL</t>
        </is>
      </c>
      <c r="J1726" t="inlineStr">
        <is>
          <t>SGMMNS_M17</t>
        </is>
      </c>
      <c r="K1726" t="inlineStr">
        <is>
          <t>33 80 4505 163-2</t>
        </is>
      </c>
      <c r="L1726" t="inlineStr">
        <is>
          <t>2023-0021</t>
        </is>
      </c>
      <c r="M1726" s="6" t="n">
        <v>45383</v>
      </c>
      <c r="N1726" s="6" t="n">
        <v>46478</v>
      </c>
      <c r="O1726" t="n">
        <v>19</v>
      </c>
    </row>
    <row r="1727" hidden="1" s="287">
      <c r="A1727" t="inlineStr">
        <is>
          <t>V700009</t>
        </is>
      </c>
      <c r="B1727" t="n">
        <v>20</v>
      </c>
      <c r="C1727" t="n">
        <v>50</v>
      </c>
      <c r="D1727" t="inlineStr">
        <is>
          <t>CargoBeamer intermodal op. GmbH</t>
        </is>
      </c>
      <c r="E1727" t="inlineStr">
        <is>
          <t>100005</t>
        </is>
      </c>
      <c r="F1727" t="inlineStr">
        <is>
          <t>Kreuzstrasse 12</t>
        </is>
      </c>
      <c r="G1727" t="inlineStr">
        <is>
          <t>04103</t>
        </is>
      </c>
      <c r="H1727" t="inlineStr">
        <is>
          <t>Leipzig</t>
        </is>
      </c>
      <c r="I1727" t="inlineStr">
        <is>
          <t>DE</t>
        </is>
      </c>
      <c r="J1727" t="inlineStr">
        <is>
          <t>SDGGMRSS_M16</t>
        </is>
      </c>
      <c r="K1727" t="inlineStr">
        <is>
          <t>37 80 4992 493-9</t>
        </is>
      </c>
      <c r="L1727" t="inlineStr">
        <is>
          <t>2024-0011</t>
        </is>
      </c>
      <c r="M1727" s="6" t="n">
        <v>45505</v>
      </c>
      <c r="N1727" s="6" t="n">
        <v>46387</v>
      </c>
      <c r="O1727" t="n">
        <v>53.5</v>
      </c>
    </row>
    <row r="1728" hidden="1" s="287">
      <c r="A1728" t="inlineStr">
        <is>
          <t>V100054</t>
        </is>
      </c>
      <c r="B1728" t="n">
        <v>5</v>
      </c>
      <c r="C1728" t="n">
        <v>50</v>
      </c>
      <c r="D1728" t="inlineStr">
        <is>
          <t>Rail Cargo Austria AG</t>
        </is>
      </c>
      <c r="E1728" t="inlineStr">
        <is>
          <t>100020</t>
        </is>
      </c>
      <c r="F1728" t="inlineStr">
        <is>
          <t>Am Hauptbahnhof 2</t>
        </is>
      </c>
      <c r="G1728" t="inlineStr">
        <is>
          <t>1100</t>
        </is>
      </c>
      <c r="H1728" t="inlineStr">
        <is>
          <t>Wien</t>
        </is>
      </c>
      <c r="I1728" t="inlineStr">
        <is>
          <t>AT</t>
        </is>
      </c>
      <c r="J1728" t="inlineStr">
        <is>
          <t>SGGMRRS_M23</t>
        </is>
      </c>
      <c r="K1728" t="inlineStr">
        <is>
          <t>37 80 4657 302-8</t>
        </is>
      </c>
      <c r="L1728" t="inlineStr">
        <is>
          <t>2024-0007</t>
        </is>
      </c>
      <c r="M1728" s="6" t="n">
        <v>45532</v>
      </c>
      <c r="N1728" s="6" t="n">
        <v>46603</v>
      </c>
      <c r="O1728" t="n">
        <v>40.7</v>
      </c>
    </row>
    <row r="1729" hidden="1" s="287">
      <c r="A1729" t="inlineStr">
        <is>
          <t>V100057</t>
        </is>
      </c>
      <c r="B1729" t="n">
        <v>8</v>
      </c>
      <c r="C1729" t="n">
        <v>50</v>
      </c>
      <c r="D1729" t="inlineStr">
        <is>
          <t>RheinCargo GmbH &amp; Co. KG</t>
        </is>
      </c>
      <c r="E1729" t="inlineStr">
        <is>
          <t>100011</t>
        </is>
      </c>
      <c r="F1729" t="inlineStr">
        <is>
          <t>Hammer Landstrasse 3</t>
        </is>
      </c>
      <c r="G1729" t="inlineStr">
        <is>
          <t>41460</t>
        </is>
      </c>
      <c r="H1729" t="inlineStr">
        <is>
          <t>Neuss</t>
        </is>
      </c>
      <c r="I1729" t="inlineStr">
        <is>
          <t>DE</t>
        </is>
      </c>
      <c r="J1729" t="inlineStr">
        <is>
          <t>SGGNS_M33</t>
        </is>
      </c>
      <c r="K1729" t="inlineStr">
        <is>
          <t>37 80 4561 533-3</t>
        </is>
      </c>
      <c r="L1729" t="inlineStr">
        <is>
          <t>2024-0020</t>
        </is>
      </c>
      <c r="M1729" s="6" t="n">
        <v>45566</v>
      </c>
      <c r="N1729" s="6" t="n">
        <v>46081</v>
      </c>
      <c r="O1729" t="n">
        <v>27.15</v>
      </c>
    </row>
    <row r="1730" hidden="1" s="287">
      <c r="A1730" t="inlineStr">
        <is>
          <t>V300052</t>
        </is>
      </c>
      <c r="B1730" t="n">
        <v>23</v>
      </c>
      <c r="C1730" t="n">
        <v>50</v>
      </c>
      <c r="D1730" t="inlineStr">
        <is>
          <t>EWG Rail Zrt.</t>
        </is>
      </c>
      <c r="E1730" t="inlineStr">
        <is>
          <t>100758</t>
        </is>
      </c>
      <c r="F1730" t="inlineStr">
        <is>
          <t>Váci út 76 3.em</t>
        </is>
      </c>
      <c r="G1730" t="inlineStr">
        <is>
          <t>1133</t>
        </is>
      </c>
      <c r="H1730" t="inlineStr">
        <is>
          <t>Budapest</t>
        </is>
      </c>
      <c r="I1730" t="inlineStr">
        <is>
          <t>HU</t>
        </is>
      </c>
      <c r="J1730" t="inlineStr">
        <is>
          <t>SGNSS_M10</t>
        </is>
      </c>
      <c r="K1730" t="inlineStr">
        <is>
          <t>37 80 4565 552-9</t>
        </is>
      </c>
      <c r="L1730" t="inlineStr">
        <is>
          <t>2023-0026</t>
        </is>
      </c>
      <c r="M1730" s="6" t="n">
        <v>45740</v>
      </c>
      <c r="N1730" s="6" t="n">
        <v>46387</v>
      </c>
      <c r="O1730" t="n">
        <v>16.63</v>
      </c>
    </row>
    <row r="1731" hidden="1" s="287">
      <c r="A1731" t="inlineStr">
        <is>
          <t>V100059</t>
        </is>
      </c>
      <c r="B1731" t="n">
        <v>5</v>
      </c>
      <c r="C1731" t="n">
        <v>50</v>
      </c>
      <c r="D1731" t="inlineStr">
        <is>
          <t>Rail Cargo Austria AG</t>
        </is>
      </c>
      <c r="E1731" t="inlineStr">
        <is>
          <t>100020</t>
        </is>
      </c>
      <c r="F1731" t="inlineStr">
        <is>
          <t>Am Hauptbahnhof 2</t>
        </is>
      </c>
      <c r="G1731" t="inlineStr">
        <is>
          <t>1100</t>
        </is>
      </c>
      <c r="H1731" t="inlineStr">
        <is>
          <t>Wien</t>
        </is>
      </c>
      <c r="I1731" t="inlineStr">
        <is>
          <t>AT</t>
        </is>
      </c>
      <c r="J1731" t="inlineStr">
        <is>
          <t>SGGMRRS_M43</t>
        </is>
      </c>
      <c r="K1731" t="inlineStr">
        <is>
          <t>37 80 4657 225-1</t>
        </is>
      </c>
      <c r="L1731" t="inlineStr">
        <is>
          <t>2024-0030</t>
        </is>
      </c>
      <c r="M1731" s="6" t="n">
        <v>45748</v>
      </c>
      <c r="N1731" s="6" t="n">
        <v>46799</v>
      </c>
      <c r="O1731" t="n">
        <v>38.85</v>
      </c>
    </row>
    <row r="1732" hidden="1" s="287">
      <c r="A1732" t="inlineStr">
        <is>
          <t>V300055</t>
        </is>
      </c>
      <c r="B1732" t="n">
        <v>13</v>
      </c>
      <c r="C1732" t="n">
        <v>50</v>
      </c>
      <c r="D1732" t="inlineStr">
        <is>
          <t>Weco Rail GmbH</t>
        </is>
      </c>
      <c r="E1732" t="inlineStr">
        <is>
          <t>100763</t>
        </is>
      </c>
      <c r="F1732" t="inlineStr">
        <is>
          <t>Tanbruckgrasse 3</t>
        </is>
      </c>
      <c r="G1732" t="inlineStr">
        <is>
          <t>1120</t>
        </is>
      </c>
      <c r="H1732" t="inlineStr">
        <is>
          <t>Wien</t>
        </is>
      </c>
      <c r="I1732" t="inlineStr">
        <is>
          <t>AT</t>
        </is>
      </c>
      <c r="J1732" t="inlineStr">
        <is>
          <t>SGGMRS_M35</t>
        </is>
      </c>
      <c r="K1732" t="inlineStr">
        <is>
          <t>37 80 4953 450-6</t>
        </is>
      </c>
      <c r="L1732" t="inlineStr">
        <is>
          <t>2024-0008</t>
        </is>
      </c>
      <c r="M1732" s="6" t="n">
        <v>45575</v>
      </c>
      <c r="N1732" s="6" t="n">
        <v>46669</v>
      </c>
      <c r="O1732" t="n">
        <v>27.5</v>
      </c>
    </row>
    <row r="1733" hidden="1" s="287">
      <c r="A1733" t="inlineStr">
        <is>
          <t>V100049</t>
        </is>
      </c>
      <c r="B1733" t="n">
        <v>129</v>
      </c>
      <c r="C1733" t="n">
        <v>20</v>
      </c>
      <c r="D1733" t="inlineStr">
        <is>
          <t>Grain Logistic Sp.z.o.o.</t>
        </is>
      </c>
      <c r="E1733" t="inlineStr">
        <is>
          <t>100765</t>
        </is>
      </c>
      <c r="F1733" t="inlineStr">
        <is>
          <t>ul. Nowogrodzka 31/413</t>
        </is>
      </c>
      <c r="G1733" t="inlineStr">
        <is>
          <t>00-511</t>
        </is>
      </c>
      <c r="H1733" t="inlineStr">
        <is>
          <t>Warszawa</t>
        </is>
      </c>
      <c r="I1733" t="inlineStr">
        <is>
          <t>PL</t>
        </is>
      </c>
      <c r="J1733" t="inlineStr">
        <is>
          <t>SGNS_60</t>
        </is>
      </c>
      <c r="K1733" t="inlineStr"/>
      <c r="L1733" t="inlineStr">
        <is>
          <t>2023-0035</t>
        </is>
      </c>
      <c r="M1733" s="6" t="n">
        <v>46082</v>
      </c>
      <c r="N1733" s="6" t="n">
        <v>46446</v>
      </c>
      <c r="O1733" t="n">
        <v>19.5</v>
      </c>
    </row>
    <row r="1734" hidden="1" s="287">
      <c r="A1734" t="inlineStr">
        <is>
          <t>V200048</t>
        </is>
      </c>
      <c r="B1734" t="n">
        <v>25</v>
      </c>
      <c r="C1734" t="n">
        <v>50</v>
      </c>
      <c r="D1734" t="inlineStr">
        <is>
          <t>Captrain Polska Sp.z.o.o.</t>
        </is>
      </c>
      <c r="E1734" t="inlineStr">
        <is>
          <t>100024</t>
        </is>
      </c>
      <c r="F1734" t="inlineStr">
        <is>
          <t>ul. Powstancow Slaskich 7a</t>
        </is>
      </c>
      <c r="G1734" t="inlineStr">
        <is>
          <t>53-332</t>
        </is>
      </c>
      <c r="H1734" t="inlineStr">
        <is>
          <t>Wroclaw</t>
        </is>
      </c>
      <c r="I1734" t="inlineStr">
        <is>
          <t>PL</t>
        </is>
      </c>
      <c r="J1734" t="inlineStr">
        <is>
          <t>SGNS_M13</t>
        </is>
      </c>
      <c r="K1734" t="inlineStr">
        <is>
          <t>37 80 4564 830-0</t>
        </is>
      </c>
      <c r="L1734" t="inlineStr">
        <is>
          <t>2024-0035</t>
        </is>
      </c>
      <c r="M1734" s="6" t="n">
        <v>45717</v>
      </c>
      <c r="N1734" s="6" t="n">
        <v>46387</v>
      </c>
      <c r="O1734" t="n">
        <v>17.95</v>
      </c>
    </row>
    <row r="1735" hidden="1" s="287">
      <c r="A1735" t="inlineStr">
        <is>
          <t>V300059</t>
        </is>
      </c>
      <c r="B1735" t="n">
        <v>11</v>
      </c>
      <c r="C1735" t="n">
        <v>50</v>
      </c>
      <c r="D1735" t="inlineStr">
        <is>
          <t>Captrain Deutschland CargoWest GmbH</t>
        </is>
      </c>
      <c r="E1735" t="inlineStr">
        <is>
          <t>100030</t>
        </is>
      </c>
      <c r="F1735" t="inlineStr">
        <is>
          <t>Am Grubenhof 2</t>
        </is>
      </c>
      <c r="G1735" t="inlineStr">
        <is>
          <t>33330</t>
        </is>
      </c>
      <c r="H1735" t="inlineStr">
        <is>
          <t>Gütersloh</t>
        </is>
      </c>
      <c r="I1735" t="inlineStr">
        <is>
          <t>DE</t>
        </is>
      </c>
      <c r="J1735" t="inlineStr">
        <is>
          <t>SDGGMRSS_M8</t>
        </is>
      </c>
      <c r="K1735" t="inlineStr">
        <is>
          <t>35 80 4956 088-3</t>
        </is>
      </c>
      <c r="L1735" t="inlineStr">
        <is>
          <t>2024-0044</t>
        </is>
      </c>
      <c r="M1735" s="6" t="n">
        <v>46023</v>
      </c>
      <c r="N1735" s="6" t="n">
        <v>47483</v>
      </c>
      <c r="O1735" t="n">
        <v>42.71</v>
      </c>
    </row>
    <row r="1736" hidden="1" s="287">
      <c r="A1736" t="inlineStr">
        <is>
          <t>V100061</t>
        </is>
      </c>
      <c r="B1736" t="n">
        <v>53</v>
      </c>
      <c r="C1736" t="n">
        <v>20</v>
      </c>
      <c r="D1736" t="inlineStr">
        <is>
          <t>Rail Cargo Austria AG</t>
        </is>
      </c>
      <c r="E1736" t="inlineStr">
        <is>
          <t>100020</t>
        </is>
      </c>
      <c r="F1736" t="inlineStr">
        <is>
          <t>Am Hauptbahnhof 2</t>
        </is>
      </c>
      <c r="G1736" t="inlineStr">
        <is>
          <t>1100</t>
        </is>
      </c>
      <c r="H1736" t="inlineStr">
        <is>
          <t>Wien</t>
        </is>
      </c>
      <c r="I1736" t="inlineStr">
        <is>
          <t>AT</t>
        </is>
      </c>
      <c r="J1736" t="inlineStr">
        <is>
          <t>EANOS_95</t>
        </is>
      </c>
      <c r="K1736" t="inlineStr"/>
      <c r="L1736" t="inlineStr">
        <is>
          <t>2025-0008</t>
        </is>
      </c>
      <c r="M1736" s="6" t="n">
        <v>46171</v>
      </c>
      <c r="N1736" s="6" t="n">
        <v>50553</v>
      </c>
      <c r="O1736" t="n">
        <v>26</v>
      </c>
    </row>
    <row r="1737" hidden="1" s="287">
      <c r="A1737" t="inlineStr">
        <is>
          <t>V100062</t>
        </is>
      </c>
      <c r="B1737" t="n">
        <v>5</v>
      </c>
      <c r="C1737" t="n">
        <v>50</v>
      </c>
      <c r="D1737" t="inlineStr">
        <is>
          <t>Rail Cargo Austria AG</t>
        </is>
      </c>
      <c r="E1737" t="inlineStr">
        <is>
          <t>100020</t>
        </is>
      </c>
      <c r="F1737" t="inlineStr">
        <is>
          <t>Am Hauptbahnhof 2</t>
        </is>
      </c>
      <c r="G1737" t="inlineStr">
        <is>
          <t>1100</t>
        </is>
      </c>
      <c r="H1737" t="inlineStr">
        <is>
          <t>Wien</t>
        </is>
      </c>
      <c r="I1737" t="inlineStr">
        <is>
          <t>AT</t>
        </is>
      </c>
      <c r="J1737" t="inlineStr">
        <is>
          <t>SGGMRRSS_M50</t>
        </is>
      </c>
      <c r="K1737" t="inlineStr">
        <is>
          <t>37 80 4942 005-2</t>
        </is>
      </c>
      <c r="L1737" t="inlineStr">
        <is>
          <t>2025-0010</t>
        </is>
      </c>
      <c r="M1737" s="6" t="n">
        <v>45985</v>
      </c>
      <c r="N1737" s="6" t="n">
        <v>47038</v>
      </c>
      <c r="O1737" t="n">
        <v>37.85</v>
      </c>
    </row>
    <row r="1738" hidden="1" s="287">
      <c r="A1738" t="inlineStr">
        <is>
          <t>V500001</t>
        </is>
      </c>
      <c r="B1738" t="n">
        <v>12</v>
      </c>
      <c r="C1738" t="n">
        <v>50</v>
      </c>
      <c r="D1738" t="inlineStr">
        <is>
          <t>LAUDE Smart Intermodal S.A.</t>
        </is>
      </c>
      <c r="E1738" t="inlineStr">
        <is>
          <t>100026</t>
        </is>
      </c>
      <c r="F1738" t="inlineStr">
        <is>
          <t>ul. Wroclawska 131</t>
        </is>
      </c>
      <c r="G1738" t="inlineStr">
        <is>
          <t>87-100</t>
        </is>
      </c>
      <c r="H1738" t="inlineStr">
        <is>
          <t>Torun</t>
        </is>
      </c>
      <c r="I1738" t="inlineStr">
        <is>
          <t>PL</t>
        </is>
      </c>
      <c r="J1738" t="inlineStr">
        <is>
          <t>SGMMNSS_M48</t>
        </is>
      </c>
      <c r="K1738" t="inlineStr">
        <is>
          <t>37 84 4594 844-1</t>
        </is>
      </c>
      <c r="L1738" t="inlineStr">
        <is>
          <t>2025-0012</t>
        </is>
      </c>
      <c r="M1738" s="6" t="n">
        <v>45806</v>
      </c>
      <c r="N1738" s="6" t="n">
        <v>47631</v>
      </c>
      <c r="O1738" t="n">
        <v>31.56</v>
      </c>
    </row>
    <row r="1739" hidden="1" s="287">
      <c r="A1739" t="inlineStr">
        <is>
          <t>V200019</t>
        </is>
      </c>
      <c r="B1739" t="n">
        <v>56</v>
      </c>
      <c r="C1739" t="n">
        <v>50</v>
      </c>
      <c r="D1739" t="inlineStr">
        <is>
          <t>SBB Cargo AG</t>
        </is>
      </c>
      <c r="E1739" t="inlineStr">
        <is>
          <t>100022</t>
        </is>
      </c>
      <c r="F1739" t="inlineStr">
        <is>
          <t>Bahnhofstrasse 12</t>
        </is>
      </c>
      <c r="G1739" t="inlineStr">
        <is>
          <t>4600</t>
        </is>
      </c>
      <c r="H1739" t="inlineStr">
        <is>
          <t>Olten</t>
        </is>
      </c>
      <c r="I1739" t="inlineStr">
        <is>
          <t>CH</t>
        </is>
      </c>
      <c r="J1739" t="inlineStr">
        <is>
          <t>SGNS_M9</t>
        </is>
      </c>
      <c r="K1739" t="inlineStr">
        <is>
          <t>37 80 4564 467-1</t>
        </is>
      </c>
      <c r="L1739" t="inlineStr">
        <is>
          <t>2021-0032</t>
        </is>
      </c>
      <c r="M1739" s="6" t="n">
        <v>44750</v>
      </c>
      <c r="N1739" s="6" t="n">
        <v>46934</v>
      </c>
      <c r="O1739" t="n">
        <v>18.1</v>
      </c>
    </row>
    <row r="1740" hidden="1" s="287">
      <c r="A1740" t="inlineStr">
        <is>
          <t>V710001</t>
        </is>
      </c>
      <c r="B1740" t="n">
        <v>3</v>
      </c>
      <c r="C1740" t="n">
        <v>50</v>
      </c>
      <c r="D1740" t="inlineStr">
        <is>
          <t>Rail Cargo Austria AG</t>
        </is>
      </c>
      <c r="E1740" t="inlineStr">
        <is>
          <t>100020</t>
        </is>
      </c>
      <c r="F1740" t="inlineStr">
        <is>
          <t>Am Hauptbahnhof 2</t>
        </is>
      </c>
      <c r="G1740" t="inlineStr">
        <is>
          <t>1100</t>
        </is>
      </c>
      <c r="H1740" t="inlineStr">
        <is>
          <t>Wien</t>
        </is>
      </c>
      <c r="I1740" t="inlineStr">
        <is>
          <t>AT</t>
        </is>
      </c>
      <c r="J1740" t="inlineStr">
        <is>
          <t>SDGGMRSS_M8</t>
        </is>
      </c>
      <c r="K1740" t="inlineStr">
        <is>
          <t>37 80 4956 564-1</t>
        </is>
      </c>
      <c r="L1740" t="inlineStr">
        <is>
          <t>2025-0026</t>
        </is>
      </c>
      <c r="M1740" s="6" t="n">
        <v>45931</v>
      </c>
      <c r="N1740" s="6" t="n">
        <v>46112</v>
      </c>
      <c r="O1740" t="n">
        <v>37</v>
      </c>
    </row>
    <row r="1741" hidden="1" s="287">
      <c r="A1741" t="inlineStr">
        <is>
          <t>V200056</t>
        </is>
      </c>
      <c r="B1741" t="n">
        <v>22</v>
      </c>
      <c r="C1741" t="n">
        <v>50</v>
      </c>
      <c r="D1741" t="inlineStr">
        <is>
          <t>WRS Widmer Rail Services AG</t>
        </is>
      </c>
      <c r="E1741" t="inlineStr">
        <is>
          <t>100796</t>
        </is>
      </c>
      <c r="F1741" t="inlineStr">
        <is>
          <t>Emmetterstrasse 3</t>
        </is>
      </c>
      <c r="G1741" t="inlineStr">
        <is>
          <t>6375</t>
        </is>
      </c>
      <c r="H1741" t="inlineStr">
        <is>
          <t>Beckenried</t>
        </is>
      </c>
      <c r="I1741" t="inlineStr">
        <is>
          <t>CH</t>
        </is>
      </c>
      <c r="J1741" t="inlineStr">
        <is>
          <t>SDGGMRSS_M8</t>
        </is>
      </c>
      <c r="K1741" t="inlineStr">
        <is>
          <t>37 80 4956 235-8</t>
        </is>
      </c>
      <c r="L1741" t="inlineStr">
        <is>
          <t>2025-0036</t>
        </is>
      </c>
      <c r="M1741" s="6" t="n">
        <v>46020</v>
      </c>
      <c r="N1741" s="6" t="n">
        <v>47118</v>
      </c>
      <c r="O1741" t="n">
        <v>49.8</v>
      </c>
    </row>
    <row r="1742" hidden="1" s="287">
      <c r="A1742" t="inlineStr">
        <is>
          <t>V300090</t>
        </is>
      </c>
      <c r="B1742" t="n">
        <v>19</v>
      </c>
      <c r="C1742" t="n">
        <v>50</v>
      </c>
      <c r="D1742" t="inlineStr">
        <is>
          <t>STORK Cargo GmbH</t>
        </is>
      </c>
      <c r="E1742" t="inlineStr">
        <is>
          <t>100792</t>
        </is>
      </c>
      <c r="F1742" t="inlineStr">
        <is>
          <t>Parchauer Strasse 3</t>
        </is>
      </c>
      <c r="G1742" t="inlineStr">
        <is>
          <t>39126</t>
        </is>
      </c>
      <c r="H1742" t="inlineStr">
        <is>
          <t>Magdeburg</t>
        </is>
      </c>
      <c r="I1742" t="inlineStr">
        <is>
          <t>DE</t>
        </is>
      </c>
      <c r="J1742" t="inlineStr">
        <is>
          <t>SGMMNS_M17</t>
        </is>
      </c>
      <c r="K1742" t="inlineStr">
        <is>
          <t>33 80 4505 575-7</t>
        </is>
      </c>
      <c r="L1742" t="inlineStr">
        <is>
          <t>2025-0020</t>
        </is>
      </c>
      <c r="M1742" s="6" t="n">
        <v>46023</v>
      </c>
      <c r="N1742" s="6" t="n">
        <v>48213</v>
      </c>
      <c r="O1742" t="n">
        <v>21.9</v>
      </c>
    </row>
    <row r="1743" hidden="1" s="287">
      <c r="A1743" t="inlineStr">
        <is>
          <t>V100066</t>
        </is>
      </c>
      <c r="B1743" t="n">
        <v>112</v>
      </c>
      <c r="C1743" t="n">
        <v>50</v>
      </c>
      <c r="D1743" t="inlineStr">
        <is>
          <t>Grenland Rail AS</t>
        </is>
      </c>
      <c r="E1743" t="inlineStr">
        <is>
          <t>100268</t>
        </is>
      </c>
      <c r="F1743" t="inlineStr">
        <is>
          <t>Nybergflata 2</t>
        </is>
      </c>
      <c r="G1743" t="inlineStr">
        <is>
          <t>3737</t>
        </is>
      </c>
      <c r="H1743" t="inlineStr">
        <is>
          <t>Skien</t>
        </is>
      </c>
      <c r="I1743" t="inlineStr">
        <is>
          <t>NO</t>
        </is>
      </c>
      <c r="J1743" t="inlineStr">
        <is>
          <t>SGNSS_M14</t>
        </is>
      </c>
      <c r="K1743" t="inlineStr">
        <is>
          <t>37 80 4565 674-1</t>
        </is>
      </c>
      <c r="L1743" t="inlineStr">
        <is>
          <t>2024-0009</t>
        </is>
      </c>
      <c r="M1743" s="6" t="n">
        <v>45625</v>
      </c>
      <c r="N1743" s="6" t="n">
        <v>47084</v>
      </c>
      <c r="O1743" t="n">
        <v>17.45</v>
      </c>
    </row>
    <row r="1744" hidden="1" s="287">
      <c r="A1744" t="inlineStr">
        <is>
          <t>V100003</t>
        </is>
      </c>
      <c r="B1744" t="n">
        <v>4</v>
      </c>
      <c r="C1744" t="n">
        <v>50</v>
      </c>
      <c r="D1744" t="inlineStr">
        <is>
          <t>DB Cargo AG</t>
        </is>
      </c>
      <c r="E1744" t="inlineStr">
        <is>
          <t>100000</t>
        </is>
      </c>
      <c r="F1744" t="inlineStr">
        <is>
          <t>Rheinstrasse 2</t>
        </is>
      </c>
      <c r="G1744" t="inlineStr">
        <is>
          <t>55116</t>
        </is>
      </c>
      <c r="H1744" t="inlineStr">
        <is>
          <t>Mainz</t>
        </is>
      </c>
      <c r="I1744" t="inlineStr">
        <is>
          <t>DE</t>
        </is>
      </c>
      <c r="J1744" t="inlineStr">
        <is>
          <t>SGGMRSS_M6</t>
        </is>
      </c>
      <c r="K1744" t="inlineStr">
        <is>
          <t>37 80 4963 174-0</t>
        </is>
      </c>
      <c r="L1744" t="inlineStr">
        <is>
          <t>2020-0006</t>
        </is>
      </c>
      <c r="M1744" s="6" t="n">
        <v>44274</v>
      </c>
      <c r="N1744" s="6" t="n">
        <v>46081</v>
      </c>
      <c r="O1744" t="n">
        <v>30.5</v>
      </c>
    </row>
    <row r="1745" hidden="1" s="287">
      <c r="A1745" t="inlineStr">
        <is>
          <t>V100016</t>
        </is>
      </c>
      <c r="B1745" t="n">
        <v>20</v>
      </c>
      <c r="C1745" t="n">
        <v>50</v>
      </c>
      <c r="D1745" t="inlineStr">
        <is>
          <t>RheinCargo GmbH &amp; Co. KG</t>
        </is>
      </c>
      <c r="E1745" t="inlineStr">
        <is>
          <t>100011</t>
        </is>
      </c>
      <c r="F1745" t="inlineStr">
        <is>
          <t>Hammer Landstrasse 3</t>
        </is>
      </c>
      <c r="G1745" t="inlineStr">
        <is>
          <t>41460</t>
        </is>
      </c>
      <c r="H1745" t="inlineStr">
        <is>
          <t>Neuss</t>
        </is>
      </c>
      <c r="I1745" t="inlineStr">
        <is>
          <t>DE</t>
        </is>
      </c>
      <c r="J1745" t="inlineStr">
        <is>
          <t>SGGNSS_M12</t>
        </is>
      </c>
      <c r="K1745" t="inlineStr">
        <is>
          <t>37 80 4694 463-3</t>
        </is>
      </c>
      <c r="L1745" t="inlineStr">
        <is>
          <t>2021-0008</t>
        </is>
      </c>
      <c r="M1745" s="6" t="n">
        <v>44562</v>
      </c>
      <c r="N1745" s="6" t="n">
        <v>46387</v>
      </c>
      <c r="O1745" t="n">
        <v>23.75</v>
      </c>
    </row>
    <row r="1746" hidden="1" s="287">
      <c r="A1746" t="inlineStr">
        <is>
          <t>V400001</t>
        </is>
      </c>
      <c r="B1746" t="n">
        <v>12</v>
      </c>
      <c r="C1746" t="n">
        <v>50</v>
      </c>
      <c r="D1746" t="inlineStr">
        <is>
          <t>DB Cargo AG</t>
        </is>
      </c>
      <c r="E1746" t="inlineStr">
        <is>
          <t>100000</t>
        </is>
      </c>
      <c r="F1746" t="inlineStr">
        <is>
          <t>Rheinstrasse 2</t>
        </is>
      </c>
      <c r="G1746" t="inlineStr">
        <is>
          <t>55116</t>
        </is>
      </c>
      <c r="H1746" t="inlineStr">
        <is>
          <t>Mainz</t>
        </is>
      </c>
      <c r="I1746" t="inlineStr">
        <is>
          <t>DE</t>
        </is>
      </c>
      <c r="J1746" t="inlineStr">
        <is>
          <t>SGGRSS_M2</t>
        </is>
      </c>
      <c r="K1746" t="inlineStr">
        <is>
          <t>37 80 4980 623-5</t>
        </is>
      </c>
      <c r="L1746" t="inlineStr">
        <is>
          <t>2021-2420</t>
        </is>
      </c>
      <c r="M1746" s="6" t="n">
        <v>44562</v>
      </c>
      <c r="N1746" s="6" t="n">
        <v>46811</v>
      </c>
      <c r="O1746" t="n">
        <v>25.4</v>
      </c>
    </row>
    <row r="1747" hidden="1" s="287">
      <c r="A1747" t="inlineStr">
        <is>
          <t>V100039</t>
        </is>
      </c>
      <c r="B1747" t="n">
        <v>21</v>
      </c>
      <c r="C1747" t="n">
        <v>50</v>
      </c>
      <c r="D1747" t="inlineStr">
        <is>
          <t>Rail Cargo Austria AG</t>
        </is>
      </c>
      <c r="E1747" t="inlineStr">
        <is>
          <t>100020</t>
        </is>
      </c>
      <c r="F1747" t="inlineStr">
        <is>
          <t>Am Hauptbahnhof 2</t>
        </is>
      </c>
      <c r="G1747" t="inlineStr">
        <is>
          <t>1100</t>
        </is>
      </c>
      <c r="H1747" t="inlineStr">
        <is>
          <t>Wien</t>
        </is>
      </c>
      <c r="I1747" t="inlineStr">
        <is>
          <t>AT</t>
        </is>
      </c>
      <c r="J1747" t="inlineStr">
        <is>
          <t>SDGGMRSS_M8</t>
        </is>
      </c>
      <c r="K1747" t="inlineStr">
        <is>
          <t>35 80 4956 738-3</t>
        </is>
      </c>
      <c r="L1747" t="inlineStr">
        <is>
          <t>2022-0023</t>
        </is>
      </c>
      <c r="M1747" s="6" t="n">
        <v>45055</v>
      </c>
      <c r="N1747" s="6" t="n">
        <v>46203</v>
      </c>
      <c r="O1747" t="n">
        <v>49.9</v>
      </c>
    </row>
    <row r="1748" hidden="1" s="287">
      <c r="A1748" t="inlineStr">
        <is>
          <t>V300032</t>
        </is>
      </c>
      <c r="B1748" t="n">
        <v>22</v>
      </c>
      <c r="C1748" t="n">
        <v>50</v>
      </c>
      <c r="D1748" t="inlineStr">
        <is>
          <t>EWG Rail Zrt.</t>
        </is>
      </c>
      <c r="E1748" t="inlineStr">
        <is>
          <t>100758</t>
        </is>
      </c>
      <c r="F1748" t="inlineStr">
        <is>
          <t>Váci út 76 3.em</t>
        </is>
      </c>
      <c r="G1748" t="inlineStr">
        <is>
          <t>1133</t>
        </is>
      </c>
      <c r="H1748" t="inlineStr">
        <is>
          <t>Budapest</t>
        </is>
      </c>
      <c r="I1748" t="inlineStr">
        <is>
          <t>HU</t>
        </is>
      </c>
      <c r="J1748" t="inlineStr">
        <is>
          <t>SGGNSS_M12</t>
        </is>
      </c>
      <c r="K1748" t="inlineStr">
        <is>
          <t>37 80 4694 515-0</t>
        </is>
      </c>
      <c r="L1748" t="inlineStr">
        <is>
          <t>2023-0007</t>
        </is>
      </c>
      <c r="M1748" s="6" t="n">
        <v>45078</v>
      </c>
      <c r="N1748" s="6" t="n">
        <v>46905</v>
      </c>
      <c r="O1748" t="n">
        <v>23.19</v>
      </c>
    </row>
    <row r="1749" hidden="1" s="287">
      <c r="A1749" t="inlineStr">
        <is>
          <t>V100046</t>
        </is>
      </c>
      <c r="B1749" t="n">
        <v>14</v>
      </c>
      <c r="C1749" t="n">
        <v>50</v>
      </c>
      <c r="D1749" t="inlineStr">
        <is>
          <t>LAUDE Smart Intermodal S.A.</t>
        </is>
      </c>
      <c r="E1749" t="inlineStr">
        <is>
          <t>100026</t>
        </is>
      </c>
      <c r="F1749" t="inlineStr">
        <is>
          <t>ul. Wroclawska 131</t>
        </is>
      </c>
      <c r="G1749" t="inlineStr">
        <is>
          <t>87-100</t>
        </is>
      </c>
      <c r="H1749" t="inlineStr">
        <is>
          <t>Torun</t>
        </is>
      </c>
      <c r="I1749" t="inlineStr">
        <is>
          <t>PL</t>
        </is>
      </c>
      <c r="J1749" t="inlineStr">
        <is>
          <t>SGMMNS_M17</t>
        </is>
      </c>
      <c r="K1749" t="inlineStr">
        <is>
          <t>33 80 4505 633-4</t>
        </is>
      </c>
      <c r="L1749" t="inlineStr">
        <is>
          <t>2023-0012</t>
        </is>
      </c>
      <c r="M1749" s="6" t="n">
        <v>45271</v>
      </c>
      <c r="N1749" s="6" t="n">
        <v>46752</v>
      </c>
      <c r="O1749" t="n">
        <v>9.5</v>
      </c>
    </row>
    <row r="1750" hidden="1" s="287">
      <c r="A1750" t="inlineStr">
        <is>
          <t>V400008</t>
        </is>
      </c>
      <c r="B1750" t="n">
        <v>8</v>
      </c>
      <c r="C1750" t="n">
        <v>50</v>
      </c>
      <c r="D1750" t="inlineStr">
        <is>
          <t>DB Cargo AG</t>
        </is>
      </c>
      <c r="E1750" t="inlineStr">
        <is>
          <t>100000</t>
        </is>
      </c>
      <c r="F1750" t="inlineStr">
        <is>
          <t>Rheinstrasse 2</t>
        </is>
      </c>
      <c r="G1750" t="inlineStr">
        <is>
          <t>55116</t>
        </is>
      </c>
      <c r="H1750" t="inlineStr">
        <is>
          <t>Mainz</t>
        </is>
      </c>
      <c r="I1750" t="inlineStr">
        <is>
          <t>DE</t>
        </is>
      </c>
      <c r="J1750" t="inlineStr">
        <is>
          <t>SGGNS_M11</t>
        </is>
      </c>
      <c r="K1750" t="inlineStr">
        <is>
          <t>37 80 4561 441-9</t>
        </is>
      </c>
      <c r="L1750" t="inlineStr">
        <is>
          <t>2021-2420</t>
        </is>
      </c>
      <c r="M1750" s="6" t="n">
        <v>45174</v>
      </c>
      <c r="N1750" s="6" t="n">
        <v>47330</v>
      </c>
      <c r="O1750" t="n">
        <v>26.23</v>
      </c>
    </row>
    <row r="1751" hidden="1" s="287">
      <c r="A1751" t="inlineStr">
        <is>
          <t>V100047</t>
        </is>
      </c>
      <c r="B1751" t="n">
        <v>4</v>
      </c>
      <c r="C1751" t="n">
        <v>50</v>
      </c>
      <c r="D1751" t="inlineStr">
        <is>
          <t>Rail Cargo Austria AG</t>
        </is>
      </c>
      <c r="E1751" t="inlineStr">
        <is>
          <t>100020</t>
        </is>
      </c>
      <c r="F1751" t="inlineStr">
        <is>
          <t>Am Hauptbahnhof 2</t>
        </is>
      </c>
      <c r="G1751" t="inlineStr">
        <is>
          <t>1100</t>
        </is>
      </c>
      <c r="H1751" t="inlineStr">
        <is>
          <t>Wien</t>
        </is>
      </c>
      <c r="I1751" t="inlineStr">
        <is>
          <t>AT</t>
        </is>
      </c>
      <c r="J1751" t="inlineStr">
        <is>
          <t>SGGMRRS_M23</t>
        </is>
      </c>
      <c r="K1751" t="inlineStr">
        <is>
          <t>37 80 4657 174-1</t>
        </is>
      </c>
      <c r="L1751" t="inlineStr">
        <is>
          <t>2023-0010</t>
        </is>
      </c>
      <c r="M1751" s="6" t="n">
        <v>45118</v>
      </c>
      <c r="N1751" s="6" t="n">
        <v>46203</v>
      </c>
      <c r="O1751" t="n">
        <v>41.55</v>
      </c>
    </row>
    <row r="1752" hidden="1" s="287">
      <c r="A1752" t="inlineStr">
        <is>
          <t>V100050</t>
        </is>
      </c>
      <c r="B1752" t="n">
        <v>6</v>
      </c>
      <c r="C1752" t="n">
        <v>50</v>
      </c>
      <c r="D1752" t="inlineStr">
        <is>
          <t>Rail Cargo Austria AG</t>
        </is>
      </c>
      <c r="E1752" t="inlineStr">
        <is>
          <t>100020</t>
        </is>
      </c>
      <c r="F1752" t="inlineStr">
        <is>
          <t>Am Hauptbahnhof 2</t>
        </is>
      </c>
      <c r="G1752" t="inlineStr">
        <is>
          <t>1100</t>
        </is>
      </c>
      <c r="H1752" t="inlineStr">
        <is>
          <t>Wien</t>
        </is>
      </c>
      <c r="I1752" t="inlineStr">
        <is>
          <t>AT</t>
        </is>
      </c>
      <c r="J1752" t="inlineStr">
        <is>
          <t>SGGMRRS_M23</t>
        </is>
      </c>
      <c r="K1752" t="inlineStr">
        <is>
          <t>31 80 4657 358-6</t>
        </is>
      </c>
      <c r="L1752" t="inlineStr">
        <is>
          <t>2023-0038</t>
        </is>
      </c>
      <c r="M1752" s="6" t="n">
        <v>45302</v>
      </c>
      <c r="N1752" s="6" t="n">
        <v>46391</v>
      </c>
      <c r="O1752" t="n">
        <v>40.7</v>
      </c>
    </row>
    <row r="1753" hidden="1" s="287">
      <c r="A1753" t="inlineStr">
        <is>
          <t>V200034</t>
        </is>
      </c>
      <c r="B1753" t="n">
        <v>26</v>
      </c>
      <c r="C1753" t="n">
        <v>50</v>
      </c>
      <c r="D1753" t="inlineStr">
        <is>
          <t>Captrain Polska Sp.z.o.o.</t>
        </is>
      </c>
      <c r="E1753" t="inlineStr">
        <is>
          <t>100024</t>
        </is>
      </c>
      <c r="F1753" t="inlineStr">
        <is>
          <t>ul. Powstancow Slaskich 7a</t>
        </is>
      </c>
      <c r="G1753" t="inlineStr">
        <is>
          <t>53-332</t>
        </is>
      </c>
      <c r="H1753" t="inlineStr">
        <is>
          <t>Wroclaw</t>
        </is>
      </c>
      <c r="I1753" t="inlineStr">
        <is>
          <t>PL</t>
        </is>
      </c>
      <c r="J1753" t="inlineStr">
        <is>
          <t>SGNS_M13</t>
        </is>
      </c>
      <c r="K1753" t="inlineStr">
        <is>
          <t>37 80 4564 417-6</t>
        </is>
      </c>
      <c r="L1753" t="inlineStr">
        <is>
          <t>2024-0001</t>
        </is>
      </c>
      <c r="M1753" s="6" t="n">
        <v>45453</v>
      </c>
      <c r="N1753" s="6" t="n">
        <v>46752</v>
      </c>
      <c r="O1753" t="n">
        <v>17.95</v>
      </c>
    </row>
    <row r="1754" hidden="1" s="287">
      <c r="A1754" t="inlineStr">
        <is>
          <t>V200035</t>
        </is>
      </c>
      <c r="B1754" t="n">
        <v>34</v>
      </c>
      <c r="C1754" t="n">
        <v>50</v>
      </c>
      <c r="D1754" t="inlineStr">
        <is>
          <t>Zaklad Inzynierli Kolejowej Sp.z.o.o</t>
        </is>
      </c>
      <c r="E1754" t="inlineStr">
        <is>
          <t>100767</t>
        </is>
      </c>
      <c r="F1754" t="inlineStr">
        <is>
          <t>ul. Retmanska 11a</t>
        </is>
      </c>
      <c r="G1754" t="inlineStr">
        <is>
          <t>27-600</t>
        </is>
      </c>
      <c r="H1754" t="inlineStr">
        <is>
          <t>Sandomierz</t>
        </is>
      </c>
      <c r="I1754" t="inlineStr">
        <is>
          <t>PL</t>
        </is>
      </c>
      <c r="J1754" t="inlineStr">
        <is>
          <t>SGMMNS_M17</t>
        </is>
      </c>
      <c r="K1754" t="inlineStr">
        <is>
          <t>33 80 4505 164-0</t>
        </is>
      </c>
      <c r="L1754" t="inlineStr">
        <is>
          <t>2023-0021</t>
        </is>
      </c>
      <c r="M1754" s="6" t="n">
        <v>45383</v>
      </c>
      <c r="N1754" s="6" t="n">
        <v>46478</v>
      </c>
      <c r="O1754" t="n">
        <v>19</v>
      </c>
    </row>
    <row r="1755" hidden="1" s="287">
      <c r="A1755" t="inlineStr">
        <is>
          <t>V100054</t>
        </is>
      </c>
      <c r="B1755" t="n">
        <v>6</v>
      </c>
      <c r="C1755" t="n">
        <v>50</v>
      </c>
      <c r="D1755" t="inlineStr">
        <is>
          <t>Rail Cargo Austria AG</t>
        </is>
      </c>
      <c r="E1755" t="inlineStr">
        <is>
          <t>100020</t>
        </is>
      </c>
      <c r="F1755" t="inlineStr">
        <is>
          <t>Am Hauptbahnhof 2</t>
        </is>
      </c>
      <c r="G1755" t="inlineStr">
        <is>
          <t>1100</t>
        </is>
      </c>
      <c r="H1755" t="inlineStr">
        <is>
          <t>Wien</t>
        </is>
      </c>
      <c r="I1755" t="inlineStr">
        <is>
          <t>AT</t>
        </is>
      </c>
      <c r="J1755" t="inlineStr">
        <is>
          <t>SGGMRRS_M23</t>
        </is>
      </c>
      <c r="K1755" t="inlineStr">
        <is>
          <t>37 80 4657 303-6</t>
        </is>
      </c>
      <c r="L1755" t="inlineStr">
        <is>
          <t>2024-0007</t>
        </is>
      </c>
      <c r="M1755" s="6" t="n">
        <v>45532</v>
      </c>
      <c r="N1755" s="6" t="n">
        <v>46603</v>
      </c>
      <c r="O1755" t="n">
        <v>40.7</v>
      </c>
    </row>
    <row r="1756" hidden="1" s="287">
      <c r="A1756" t="inlineStr">
        <is>
          <t>V100057</t>
        </is>
      </c>
      <c r="B1756" t="n">
        <v>9</v>
      </c>
      <c r="C1756" t="n">
        <v>50</v>
      </c>
      <c r="D1756" t="inlineStr">
        <is>
          <t>RheinCargo GmbH &amp; Co. KG</t>
        </is>
      </c>
      <c r="E1756" t="inlineStr">
        <is>
          <t>100011</t>
        </is>
      </c>
      <c r="F1756" t="inlineStr">
        <is>
          <t>Hammer Landstrasse 3</t>
        </is>
      </c>
      <c r="G1756" t="inlineStr">
        <is>
          <t>41460</t>
        </is>
      </c>
      <c r="H1756" t="inlineStr">
        <is>
          <t>Neuss</t>
        </is>
      </c>
      <c r="I1756" t="inlineStr">
        <is>
          <t>DE</t>
        </is>
      </c>
      <c r="J1756" t="inlineStr">
        <is>
          <t>SGGNS_M33</t>
        </is>
      </c>
      <c r="K1756" t="inlineStr">
        <is>
          <t>37 80 4561 534-1</t>
        </is>
      </c>
      <c r="L1756" t="inlineStr">
        <is>
          <t>2024-0020</t>
        </is>
      </c>
      <c r="M1756" s="6" t="n">
        <v>45566</v>
      </c>
      <c r="N1756" s="6" t="n">
        <v>46081</v>
      </c>
      <c r="O1756" t="n">
        <v>27.15</v>
      </c>
    </row>
    <row r="1757" hidden="1" s="287">
      <c r="A1757" t="inlineStr">
        <is>
          <t>V300052</t>
        </is>
      </c>
      <c r="B1757" t="n">
        <v>24</v>
      </c>
      <c r="C1757" t="n">
        <v>50</v>
      </c>
      <c r="D1757" t="inlineStr">
        <is>
          <t>EWG Rail Zrt.</t>
        </is>
      </c>
      <c r="E1757" t="inlineStr">
        <is>
          <t>100758</t>
        </is>
      </c>
      <c r="F1757" t="inlineStr">
        <is>
          <t>Váci út 76 3.em</t>
        </is>
      </c>
      <c r="G1757" t="inlineStr">
        <is>
          <t>1133</t>
        </is>
      </c>
      <c r="H1757" t="inlineStr">
        <is>
          <t>Budapest</t>
        </is>
      </c>
      <c r="I1757" t="inlineStr">
        <is>
          <t>HU</t>
        </is>
      </c>
      <c r="J1757" t="inlineStr">
        <is>
          <t>SGNSS_M10</t>
        </is>
      </c>
      <c r="K1757" t="inlineStr">
        <is>
          <t>37 80 4565 557-8</t>
        </is>
      </c>
      <c r="L1757" t="inlineStr">
        <is>
          <t>2023-0026</t>
        </is>
      </c>
      <c r="M1757" s="6" t="n">
        <v>45740</v>
      </c>
      <c r="N1757" s="6" t="n">
        <v>46387</v>
      </c>
      <c r="O1757" t="n">
        <v>16.63</v>
      </c>
    </row>
    <row r="1758" hidden="1" s="287">
      <c r="A1758" t="inlineStr">
        <is>
          <t>V100059</t>
        </is>
      </c>
      <c r="B1758" t="n">
        <v>6</v>
      </c>
      <c r="C1758" t="n">
        <v>50</v>
      </c>
      <c r="D1758" t="inlineStr">
        <is>
          <t>Rail Cargo Austria AG</t>
        </is>
      </c>
      <c r="E1758" t="inlineStr">
        <is>
          <t>100020</t>
        </is>
      </c>
      <c r="F1758" t="inlineStr">
        <is>
          <t>Am Hauptbahnhof 2</t>
        </is>
      </c>
      <c r="G1758" t="inlineStr">
        <is>
          <t>1100</t>
        </is>
      </c>
      <c r="H1758" t="inlineStr">
        <is>
          <t>Wien</t>
        </is>
      </c>
      <c r="I1758" t="inlineStr">
        <is>
          <t>AT</t>
        </is>
      </c>
      <c r="J1758" t="inlineStr">
        <is>
          <t>SGGMRRS_M43</t>
        </is>
      </c>
      <c r="K1758" t="inlineStr">
        <is>
          <t>37 80 4657 226-9</t>
        </is>
      </c>
      <c r="L1758" t="inlineStr">
        <is>
          <t>2024-0030</t>
        </is>
      </c>
      <c r="M1758" s="6" t="n">
        <v>45748</v>
      </c>
      <c r="N1758" s="6" t="n">
        <v>46799</v>
      </c>
      <c r="O1758" t="n">
        <v>38.85</v>
      </c>
    </row>
    <row r="1759" hidden="1" s="287">
      <c r="A1759" t="inlineStr">
        <is>
          <t>V300055</t>
        </is>
      </c>
      <c r="B1759" t="n">
        <v>14</v>
      </c>
      <c r="C1759" t="n">
        <v>50</v>
      </c>
      <c r="D1759" t="inlineStr">
        <is>
          <t>Weco Rail GmbH</t>
        </is>
      </c>
      <c r="E1759" t="inlineStr">
        <is>
          <t>100763</t>
        </is>
      </c>
      <c r="F1759" t="inlineStr">
        <is>
          <t>Tanbruckgrasse 3</t>
        </is>
      </c>
      <c r="G1759" t="inlineStr">
        <is>
          <t>1120</t>
        </is>
      </c>
      <c r="H1759" t="inlineStr">
        <is>
          <t>Wien</t>
        </is>
      </c>
      <c r="I1759" t="inlineStr">
        <is>
          <t>AT</t>
        </is>
      </c>
      <c r="J1759" t="inlineStr">
        <is>
          <t>SGGMRS_M35</t>
        </is>
      </c>
      <c r="K1759" t="inlineStr">
        <is>
          <t>37 80 4953 451-4</t>
        </is>
      </c>
      <c r="L1759" t="inlineStr">
        <is>
          <t>2024-0008</t>
        </is>
      </c>
      <c r="M1759" s="6" t="n">
        <v>45575</v>
      </c>
      <c r="N1759" s="6" t="n">
        <v>46669</v>
      </c>
      <c r="O1759" t="n">
        <v>27.5</v>
      </c>
    </row>
    <row r="1760" hidden="1" s="287">
      <c r="A1760" t="inlineStr">
        <is>
          <t>V100049</t>
        </is>
      </c>
      <c r="B1760" t="n">
        <v>130</v>
      </c>
      <c r="C1760" t="n">
        <v>20</v>
      </c>
      <c r="D1760" t="inlineStr">
        <is>
          <t>Grain Logistic Sp.z.o.o.</t>
        </is>
      </c>
      <c r="E1760" t="inlineStr">
        <is>
          <t>100765</t>
        </is>
      </c>
      <c r="F1760" t="inlineStr">
        <is>
          <t>ul. Nowogrodzka 31/413</t>
        </is>
      </c>
      <c r="G1760" t="inlineStr">
        <is>
          <t>00-511</t>
        </is>
      </c>
      <c r="H1760" t="inlineStr">
        <is>
          <t>Warszawa</t>
        </is>
      </c>
      <c r="I1760" t="inlineStr">
        <is>
          <t>PL</t>
        </is>
      </c>
      <c r="J1760" t="inlineStr">
        <is>
          <t>SGNS_60</t>
        </is>
      </c>
      <c r="K1760" t="inlineStr"/>
      <c r="L1760" t="inlineStr">
        <is>
          <t>2023-0035</t>
        </is>
      </c>
      <c r="M1760" s="6" t="n">
        <v>46082</v>
      </c>
      <c r="N1760" s="6" t="n">
        <v>46446</v>
      </c>
      <c r="O1760" t="n">
        <v>19.5</v>
      </c>
    </row>
    <row r="1761" hidden="1" s="287">
      <c r="A1761" t="inlineStr">
        <is>
          <t>V200048</t>
        </is>
      </c>
      <c r="B1761" t="n">
        <v>26</v>
      </c>
      <c r="C1761" t="n">
        <v>50</v>
      </c>
      <c r="D1761" t="inlineStr">
        <is>
          <t>Captrain Polska Sp.z.o.o.</t>
        </is>
      </c>
      <c r="E1761" t="inlineStr">
        <is>
          <t>100024</t>
        </is>
      </c>
      <c r="F1761" t="inlineStr">
        <is>
          <t>ul. Powstancow Slaskich 7a</t>
        </is>
      </c>
      <c r="G1761" t="inlineStr">
        <is>
          <t>53-332</t>
        </is>
      </c>
      <c r="H1761" t="inlineStr">
        <is>
          <t>Wroclaw</t>
        </is>
      </c>
      <c r="I1761" t="inlineStr">
        <is>
          <t>PL</t>
        </is>
      </c>
      <c r="J1761" t="inlineStr">
        <is>
          <t>SGNS_M13</t>
        </is>
      </c>
      <c r="K1761" t="inlineStr">
        <is>
          <t>37 80 4564 250-1</t>
        </is>
      </c>
      <c r="L1761" t="inlineStr">
        <is>
          <t>2024-0035</t>
        </is>
      </c>
      <c r="M1761" s="6" t="n">
        <v>45717</v>
      </c>
      <c r="N1761" s="6" t="n">
        <v>46387</v>
      </c>
      <c r="O1761" t="n">
        <v>17.95</v>
      </c>
    </row>
    <row r="1762" hidden="1" s="287">
      <c r="A1762" t="inlineStr">
        <is>
          <t>V100061</t>
        </is>
      </c>
      <c r="B1762" t="n">
        <v>54</v>
      </c>
      <c r="C1762" t="n">
        <v>20</v>
      </c>
      <c r="D1762" t="inlineStr">
        <is>
          <t>Rail Cargo Austria AG</t>
        </is>
      </c>
      <c r="E1762" t="inlineStr">
        <is>
          <t>100020</t>
        </is>
      </c>
      <c r="F1762" t="inlineStr">
        <is>
          <t>Am Hauptbahnhof 2</t>
        </is>
      </c>
      <c r="G1762" t="inlineStr">
        <is>
          <t>1100</t>
        </is>
      </c>
      <c r="H1762" t="inlineStr">
        <is>
          <t>Wien</t>
        </is>
      </c>
      <c r="I1762" t="inlineStr">
        <is>
          <t>AT</t>
        </is>
      </c>
      <c r="J1762" t="inlineStr">
        <is>
          <t>EANOS_95</t>
        </is>
      </c>
      <c r="K1762" t="inlineStr"/>
      <c r="L1762" t="inlineStr">
        <is>
          <t>2025-0008</t>
        </is>
      </c>
      <c r="M1762" s="6" t="n">
        <v>46171</v>
      </c>
      <c r="N1762" s="6" t="n">
        <v>50553</v>
      </c>
      <c r="O1762" t="n">
        <v>26</v>
      </c>
    </row>
    <row r="1763" hidden="1" s="287">
      <c r="A1763" t="inlineStr">
        <is>
          <t>V100062</t>
        </is>
      </c>
      <c r="B1763" t="n">
        <v>6</v>
      </c>
      <c r="C1763" t="n">
        <v>50</v>
      </c>
      <c r="D1763" t="inlineStr">
        <is>
          <t>Rail Cargo Austria AG</t>
        </is>
      </c>
      <c r="E1763" t="inlineStr">
        <is>
          <t>100020</t>
        </is>
      </c>
      <c r="F1763" t="inlineStr">
        <is>
          <t>Am Hauptbahnhof 2</t>
        </is>
      </c>
      <c r="G1763" t="inlineStr">
        <is>
          <t>1100</t>
        </is>
      </c>
      <c r="H1763" t="inlineStr">
        <is>
          <t>Wien</t>
        </is>
      </c>
      <c r="I1763" t="inlineStr">
        <is>
          <t>AT</t>
        </is>
      </c>
      <c r="J1763" t="inlineStr">
        <is>
          <t>SGGMRRSS_M50</t>
        </is>
      </c>
      <c r="K1763" t="inlineStr">
        <is>
          <t>37 80 4942 006-0</t>
        </is>
      </c>
      <c r="L1763" t="inlineStr">
        <is>
          <t>2025-0010</t>
        </is>
      </c>
      <c r="M1763" s="6" t="n">
        <v>45985</v>
      </c>
      <c r="N1763" s="6" t="n">
        <v>47038</v>
      </c>
      <c r="O1763" t="n">
        <v>37.85</v>
      </c>
    </row>
    <row r="1764" hidden="1" s="287">
      <c r="A1764" t="inlineStr">
        <is>
          <t>V500001</t>
        </is>
      </c>
      <c r="B1764" t="n">
        <v>13</v>
      </c>
      <c r="C1764" t="n">
        <v>50</v>
      </c>
      <c r="D1764" t="inlineStr">
        <is>
          <t>LAUDE Smart Intermodal S.A.</t>
        </is>
      </c>
      <c r="E1764" t="inlineStr">
        <is>
          <t>100026</t>
        </is>
      </c>
      <c r="F1764" t="inlineStr">
        <is>
          <t>ul. Wroclawska 131</t>
        </is>
      </c>
      <c r="G1764" t="inlineStr">
        <is>
          <t>87-100</t>
        </is>
      </c>
      <c r="H1764" t="inlineStr">
        <is>
          <t>Torun</t>
        </is>
      </c>
      <c r="I1764" t="inlineStr">
        <is>
          <t>PL</t>
        </is>
      </c>
      <c r="J1764" t="inlineStr">
        <is>
          <t>SGMMNSS_M48</t>
        </is>
      </c>
      <c r="K1764" t="inlineStr">
        <is>
          <t>37 84 4594 845-8</t>
        </is>
      </c>
      <c r="L1764" t="inlineStr">
        <is>
          <t>2025-0012</t>
        </is>
      </c>
      <c r="M1764" s="6" t="n">
        <v>45806</v>
      </c>
      <c r="N1764" s="6" t="n">
        <v>47631</v>
      </c>
      <c r="O1764" t="n">
        <v>31.56</v>
      </c>
    </row>
    <row r="1765" hidden="1" s="287">
      <c r="A1765" t="inlineStr">
        <is>
          <t>V200019</t>
        </is>
      </c>
      <c r="B1765" t="n">
        <v>57</v>
      </c>
      <c r="C1765" t="n">
        <v>50</v>
      </c>
      <c r="D1765" t="inlineStr">
        <is>
          <t>SBB Cargo AG</t>
        </is>
      </c>
      <c r="E1765" t="inlineStr">
        <is>
          <t>100022</t>
        </is>
      </c>
      <c r="F1765" t="inlineStr">
        <is>
          <t>Bahnhofstrasse 12</t>
        </is>
      </c>
      <c r="G1765" t="inlineStr">
        <is>
          <t>4600</t>
        </is>
      </c>
      <c r="H1765" t="inlineStr">
        <is>
          <t>Olten</t>
        </is>
      </c>
      <c r="I1765" t="inlineStr">
        <is>
          <t>CH</t>
        </is>
      </c>
      <c r="J1765" t="inlineStr">
        <is>
          <t>SGNS_M9</t>
        </is>
      </c>
      <c r="K1765" t="inlineStr">
        <is>
          <t>37 80 4564 468-9</t>
        </is>
      </c>
      <c r="L1765" t="inlineStr">
        <is>
          <t>2021-0032</t>
        </is>
      </c>
      <c r="M1765" s="6" t="n">
        <v>44750</v>
      </c>
      <c r="N1765" s="6" t="n">
        <v>46934</v>
      </c>
      <c r="O1765" t="n">
        <v>18.1</v>
      </c>
    </row>
    <row r="1766" hidden="1" s="287">
      <c r="A1766" t="inlineStr">
        <is>
          <t>V710001</t>
        </is>
      </c>
      <c r="B1766" t="n">
        <v>4</v>
      </c>
      <c r="C1766" t="n">
        <v>50</v>
      </c>
      <c r="D1766" t="inlineStr">
        <is>
          <t>Rail Cargo Austria AG</t>
        </is>
      </c>
      <c r="E1766" t="inlineStr">
        <is>
          <t>100020</t>
        </is>
      </c>
      <c r="F1766" t="inlineStr">
        <is>
          <t>Am Hauptbahnhof 2</t>
        </is>
      </c>
      <c r="G1766" t="inlineStr">
        <is>
          <t>1100</t>
        </is>
      </c>
      <c r="H1766" t="inlineStr">
        <is>
          <t>Wien</t>
        </is>
      </c>
      <c r="I1766" t="inlineStr">
        <is>
          <t>AT</t>
        </is>
      </c>
      <c r="J1766" t="inlineStr">
        <is>
          <t>SDGGMRSS_M8</t>
        </is>
      </c>
      <c r="K1766" t="inlineStr">
        <is>
          <t>37 80 4956 566-6</t>
        </is>
      </c>
      <c r="L1766" t="inlineStr">
        <is>
          <t>2025-0026</t>
        </is>
      </c>
      <c r="M1766" s="6" t="n">
        <v>45931</v>
      </c>
      <c r="N1766" s="6" t="n">
        <v>46112</v>
      </c>
      <c r="O1766" t="n">
        <v>37</v>
      </c>
    </row>
    <row r="1767" hidden="1" s="287">
      <c r="A1767" t="inlineStr">
        <is>
          <t>V200056</t>
        </is>
      </c>
      <c r="B1767" t="n">
        <v>23</v>
      </c>
      <c r="C1767" t="n">
        <v>50</v>
      </c>
      <c r="D1767" t="inlineStr">
        <is>
          <t>WRS Widmer Rail Services AG</t>
        </is>
      </c>
      <c r="E1767" t="inlineStr">
        <is>
          <t>100796</t>
        </is>
      </c>
      <c r="F1767" t="inlineStr">
        <is>
          <t>Emmetterstrasse 3</t>
        </is>
      </c>
      <c r="G1767" t="inlineStr">
        <is>
          <t>6375</t>
        </is>
      </c>
      <c r="H1767" t="inlineStr">
        <is>
          <t>Beckenried</t>
        </is>
      </c>
      <c r="I1767" t="inlineStr">
        <is>
          <t>CH</t>
        </is>
      </c>
      <c r="J1767" t="inlineStr">
        <is>
          <t>SDGGMRSS_M8</t>
        </is>
      </c>
      <c r="K1767" t="inlineStr">
        <is>
          <t>37 80 4956 237-4</t>
        </is>
      </c>
      <c r="L1767" t="inlineStr">
        <is>
          <t>2025-0036</t>
        </is>
      </c>
      <c r="M1767" s="6" t="n">
        <v>46020</v>
      </c>
      <c r="N1767" s="6" t="n">
        <v>47118</v>
      </c>
      <c r="O1767" t="n">
        <v>49.8</v>
      </c>
    </row>
    <row r="1768" hidden="1" s="287">
      <c r="A1768" t="inlineStr">
        <is>
          <t>V300090</t>
        </is>
      </c>
      <c r="B1768" t="n">
        <v>20</v>
      </c>
      <c r="C1768" t="n">
        <v>50</v>
      </c>
      <c r="D1768" t="inlineStr">
        <is>
          <t>STORK Cargo GmbH</t>
        </is>
      </c>
      <c r="E1768" t="inlineStr">
        <is>
          <t>100792</t>
        </is>
      </c>
      <c r="F1768" t="inlineStr">
        <is>
          <t>Parchauer Strasse 3</t>
        </is>
      </c>
      <c r="G1768" t="inlineStr">
        <is>
          <t>39126</t>
        </is>
      </c>
      <c r="H1768" t="inlineStr">
        <is>
          <t>Magdeburg</t>
        </is>
      </c>
      <c r="I1768" t="inlineStr">
        <is>
          <t>DE</t>
        </is>
      </c>
      <c r="J1768" t="inlineStr">
        <is>
          <t>SGMMNS_M17</t>
        </is>
      </c>
      <c r="K1768" t="inlineStr">
        <is>
          <t>33 80 4505 565-8</t>
        </is>
      </c>
      <c r="L1768" t="inlineStr">
        <is>
          <t>2025-0020</t>
        </is>
      </c>
      <c r="M1768" s="6" t="n">
        <v>46023</v>
      </c>
      <c r="N1768" s="6" t="n">
        <v>48213</v>
      </c>
      <c r="O1768" t="n">
        <v>21.9</v>
      </c>
    </row>
    <row r="1769" hidden="1" s="287">
      <c r="A1769" t="inlineStr">
        <is>
          <t>V100066</t>
        </is>
      </c>
      <c r="B1769" t="n">
        <v>115</v>
      </c>
      <c r="C1769" t="n">
        <v>50</v>
      </c>
      <c r="D1769" t="inlineStr">
        <is>
          <t>Grenland Rail AS</t>
        </is>
      </c>
      <c r="E1769" t="inlineStr">
        <is>
          <t>100268</t>
        </is>
      </c>
      <c r="F1769" t="inlineStr">
        <is>
          <t>Nybergflata 2</t>
        </is>
      </c>
      <c r="G1769" t="inlineStr">
        <is>
          <t>3737</t>
        </is>
      </c>
      <c r="H1769" t="inlineStr">
        <is>
          <t>Skien</t>
        </is>
      </c>
      <c r="I1769" t="inlineStr">
        <is>
          <t>NO</t>
        </is>
      </c>
      <c r="J1769" t="inlineStr">
        <is>
          <t>SGNSS_M14</t>
        </is>
      </c>
      <c r="K1769" t="inlineStr">
        <is>
          <t>37 80 4565 677-4</t>
        </is>
      </c>
      <c r="L1769" t="inlineStr">
        <is>
          <t>2024-0009</t>
        </is>
      </c>
      <c r="M1769" s="6" t="n">
        <v>45625</v>
      </c>
      <c r="N1769" s="6" t="n">
        <v>47084</v>
      </c>
      <c r="O1769" t="n">
        <v>17.45</v>
      </c>
    </row>
    <row r="1770" hidden="1" s="287">
      <c r="A1770" t="inlineStr">
        <is>
          <t>V100003</t>
        </is>
      </c>
      <c r="B1770" t="n">
        <v>5</v>
      </c>
      <c r="C1770" t="n">
        <v>50</v>
      </c>
      <c r="D1770" t="inlineStr">
        <is>
          <t>DB Cargo AG</t>
        </is>
      </c>
      <c r="E1770" t="inlineStr">
        <is>
          <t>100000</t>
        </is>
      </c>
      <c r="F1770" t="inlineStr">
        <is>
          <t>Rheinstrasse 2</t>
        </is>
      </c>
      <c r="G1770" t="inlineStr">
        <is>
          <t>55116</t>
        </is>
      </c>
      <c r="H1770" t="inlineStr">
        <is>
          <t>Mainz</t>
        </is>
      </c>
      <c r="I1770" t="inlineStr">
        <is>
          <t>DE</t>
        </is>
      </c>
      <c r="J1770" t="inlineStr">
        <is>
          <t>SGGMRSS_M6</t>
        </is>
      </c>
      <c r="K1770" t="inlineStr">
        <is>
          <t>37 80 4963 175-7</t>
        </is>
      </c>
      <c r="L1770" t="inlineStr">
        <is>
          <t>2020-0006</t>
        </is>
      </c>
      <c r="M1770" s="6" t="n">
        <v>44274</v>
      </c>
      <c r="N1770" s="6" t="n">
        <v>46081</v>
      </c>
      <c r="O1770" t="n">
        <v>30.5</v>
      </c>
    </row>
    <row r="1771" hidden="1" s="287">
      <c r="A1771" t="inlineStr">
        <is>
          <t>V100016</t>
        </is>
      </c>
      <c r="B1771" t="n">
        <v>21</v>
      </c>
      <c r="C1771" t="n">
        <v>50</v>
      </c>
      <c r="D1771" t="inlineStr">
        <is>
          <t>RheinCargo GmbH &amp; Co. KG</t>
        </is>
      </c>
      <c r="E1771" t="inlineStr">
        <is>
          <t>100011</t>
        </is>
      </c>
      <c r="F1771" t="inlineStr">
        <is>
          <t>Hammer Landstrasse 3</t>
        </is>
      </c>
      <c r="G1771" t="inlineStr">
        <is>
          <t>41460</t>
        </is>
      </c>
      <c r="H1771" t="inlineStr">
        <is>
          <t>Neuss</t>
        </is>
      </c>
      <c r="I1771" t="inlineStr">
        <is>
          <t>DE</t>
        </is>
      </c>
      <c r="J1771" t="inlineStr">
        <is>
          <t>SGGNSS_M12</t>
        </is>
      </c>
      <c r="K1771" t="inlineStr">
        <is>
          <t>37 80 4694 464-1</t>
        </is>
      </c>
      <c r="L1771" t="inlineStr">
        <is>
          <t>2021-0008</t>
        </is>
      </c>
      <c r="M1771" s="6" t="n">
        <v>44562</v>
      </c>
      <c r="N1771" s="6" t="n">
        <v>46387</v>
      </c>
      <c r="O1771" t="n">
        <v>23.75</v>
      </c>
    </row>
    <row r="1772" hidden="1" s="287">
      <c r="A1772" t="inlineStr">
        <is>
          <t>V400001</t>
        </is>
      </c>
      <c r="B1772" t="n">
        <v>13</v>
      </c>
      <c r="C1772" t="n">
        <v>50</v>
      </c>
      <c r="D1772" t="inlineStr">
        <is>
          <t>DB Cargo AG</t>
        </is>
      </c>
      <c r="E1772" t="inlineStr">
        <is>
          <t>100000</t>
        </is>
      </c>
      <c r="F1772" t="inlineStr">
        <is>
          <t>Rheinstrasse 2</t>
        </is>
      </c>
      <c r="G1772" t="inlineStr">
        <is>
          <t>55116</t>
        </is>
      </c>
      <c r="H1772" t="inlineStr">
        <is>
          <t>Mainz</t>
        </is>
      </c>
      <c r="I1772" t="inlineStr">
        <is>
          <t>DE</t>
        </is>
      </c>
      <c r="J1772" t="inlineStr">
        <is>
          <t>SGGRSS_M2</t>
        </is>
      </c>
      <c r="K1772" t="inlineStr">
        <is>
          <t>37 80 4980 624-3</t>
        </is>
      </c>
      <c r="L1772" t="inlineStr">
        <is>
          <t>2021-2420</t>
        </is>
      </c>
      <c r="M1772" s="6" t="n">
        <v>44562</v>
      </c>
      <c r="N1772" s="6" t="n">
        <v>46811</v>
      </c>
      <c r="O1772" t="n">
        <v>25.4</v>
      </c>
    </row>
    <row r="1773" hidden="1" s="287">
      <c r="A1773" t="inlineStr">
        <is>
          <t>V100039</t>
        </is>
      </c>
      <c r="B1773" t="n">
        <v>22</v>
      </c>
      <c r="C1773" t="n">
        <v>50</v>
      </c>
      <c r="D1773" t="inlineStr">
        <is>
          <t>Rail Cargo Austria AG</t>
        </is>
      </c>
      <c r="E1773" t="inlineStr">
        <is>
          <t>100020</t>
        </is>
      </c>
      <c r="F1773" t="inlineStr">
        <is>
          <t>Am Hauptbahnhof 2</t>
        </is>
      </c>
      <c r="G1773" t="inlineStr">
        <is>
          <t>1100</t>
        </is>
      </c>
      <c r="H1773" t="inlineStr">
        <is>
          <t>Wien</t>
        </is>
      </c>
      <c r="I1773" t="inlineStr">
        <is>
          <t>AT</t>
        </is>
      </c>
      <c r="J1773" t="inlineStr">
        <is>
          <t>SDGGMRSS_M8</t>
        </is>
      </c>
      <c r="K1773" t="inlineStr">
        <is>
          <t>35 80 4956 739-1</t>
        </is>
      </c>
      <c r="L1773" t="inlineStr">
        <is>
          <t>2022-0023</t>
        </is>
      </c>
      <c r="M1773" s="6" t="n">
        <v>45055</v>
      </c>
      <c r="N1773" s="6" t="n">
        <v>46203</v>
      </c>
      <c r="O1773" t="n">
        <v>49.9</v>
      </c>
    </row>
    <row r="1774" hidden="1" s="287">
      <c r="A1774" t="inlineStr">
        <is>
          <t>V300032</t>
        </is>
      </c>
      <c r="B1774" t="n">
        <v>23</v>
      </c>
      <c r="C1774" t="n">
        <v>50</v>
      </c>
      <c r="D1774" t="inlineStr">
        <is>
          <t>EWG Rail Zrt.</t>
        </is>
      </c>
      <c r="E1774" t="inlineStr">
        <is>
          <t>100758</t>
        </is>
      </c>
      <c r="F1774" t="inlineStr">
        <is>
          <t>Váci út 76 3.em</t>
        </is>
      </c>
      <c r="G1774" t="inlineStr">
        <is>
          <t>1133</t>
        </is>
      </c>
      <c r="H1774" t="inlineStr">
        <is>
          <t>Budapest</t>
        </is>
      </c>
      <c r="I1774" t="inlineStr">
        <is>
          <t>HU</t>
        </is>
      </c>
      <c r="J1774" t="inlineStr">
        <is>
          <t>SGGNSS_M12</t>
        </is>
      </c>
      <c r="K1774" t="inlineStr">
        <is>
          <t>37 80 4694 516-8</t>
        </is>
      </c>
      <c r="L1774" t="inlineStr">
        <is>
          <t>2023-0007</t>
        </is>
      </c>
      <c r="M1774" s="6" t="n">
        <v>45078</v>
      </c>
      <c r="N1774" s="6" t="n">
        <v>46905</v>
      </c>
      <c r="O1774" t="n">
        <v>23.19</v>
      </c>
    </row>
    <row r="1775" hidden="1" s="287">
      <c r="A1775" t="inlineStr">
        <is>
          <t>V100046</t>
        </is>
      </c>
      <c r="B1775" t="n">
        <v>15</v>
      </c>
      <c r="C1775" t="n">
        <v>50</v>
      </c>
      <c r="D1775" t="inlineStr">
        <is>
          <t>LAUDE Smart Intermodal S.A.</t>
        </is>
      </c>
      <c r="E1775" t="inlineStr">
        <is>
          <t>100026</t>
        </is>
      </c>
      <c r="F1775" t="inlineStr">
        <is>
          <t>ul. Wroclawska 131</t>
        </is>
      </c>
      <c r="G1775" t="inlineStr">
        <is>
          <t>87-100</t>
        </is>
      </c>
      <c r="H1775" t="inlineStr">
        <is>
          <t>Torun</t>
        </is>
      </c>
      <c r="I1775" t="inlineStr">
        <is>
          <t>PL</t>
        </is>
      </c>
      <c r="J1775" t="inlineStr">
        <is>
          <t>SGMMNS_M17</t>
        </is>
      </c>
      <c r="K1775" t="inlineStr">
        <is>
          <t>33 80 4505 634-2</t>
        </is>
      </c>
      <c r="L1775" t="inlineStr">
        <is>
          <t>2023-0012</t>
        </is>
      </c>
      <c r="M1775" s="6" t="n">
        <v>45271</v>
      </c>
      <c r="N1775" s="6" t="n">
        <v>46752</v>
      </c>
      <c r="O1775" t="n">
        <v>9.5</v>
      </c>
    </row>
    <row r="1776" hidden="1" s="287">
      <c r="A1776" t="inlineStr">
        <is>
          <t>V400008</t>
        </is>
      </c>
      <c r="B1776" t="n">
        <v>9</v>
      </c>
      <c r="C1776" t="n">
        <v>50</v>
      </c>
      <c r="D1776" t="inlineStr">
        <is>
          <t>DB Cargo AG</t>
        </is>
      </c>
      <c r="E1776" t="inlineStr">
        <is>
          <t>100000</t>
        </is>
      </c>
      <c r="F1776" t="inlineStr">
        <is>
          <t>Rheinstrasse 2</t>
        </is>
      </c>
      <c r="G1776" t="inlineStr">
        <is>
          <t>55116</t>
        </is>
      </c>
      <c r="H1776" t="inlineStr">
        <is>
          <t>Mainz</t>
        </is>
      </c>
      <c r="I1776" t="inlineStr">
        <is>
          <t>DE</t>
        </is>
      </c>
      <c r="J1776" t="inlineStr">
        <is>
          <t>SGGNS_M11</t>
        </is>
      </c>
      <c r="K1776" t="inlineStr">
        <is>
          <t>37 80 4561 442-7</t>
        </is>
      </c>
      <c r="L1776" t="inlineStr">
        <is>
          <t>2021-2420</t>
        </is>
      </c>
      <c r="M1776" s="6" t="n">
        <v>45174</v>
      </c>
      <c r="N1776" s="6" t="n">
        <v>47330</v>
      </c>
      <c r="O1776" t="n">
        <v>26.23</v>
      </c>
    </row>
    <row r="1777" hidden="1" s="287">
      <c r="A1777" t="inlineStr">
        <is>
          <t>V100047</t>
        </is>
      </c>
      <c r="B1777" t="n">
        <v>5</v>
      </c>
      <c r="C1777" t="n">
        <v>50</v>
      </c>
      <c r="D1777" t="inlineStr">
        <is>
          <t>Rail Cargo Austria AG</t>
        </is>
      </c>
      <c r="E1777" t="inlineStr">
        <is>
          <t>100020</t>
        </is>
      </c>
      <c r="F1777" t="inlineStr">
        <is>
          <t>Am Hauptbahnhof 2</t>
        </is>
      </c>
      <c r="G1777" t="inlineStr">
        <is>
          <t>1100</t>
        </is>
      </c>
      <c r="H1777" t="inlineStr">
        <is>
          <t>Wien</t>
        </is>
      </c>
      <c r="I1777" t="inlineStr">
        <is>
          <t>AT</t>
        </is>
      </c>
      <c r="J1777" t="inlineStr">
        <is>
          <t>SGGMRRS_M23</t>
        </is>
      </c>
      <c r="K1777" t="inlineStr">
        <is>
          <t>37 80 4657 175-8</t>
        </is>
      </c>
      <c r="L1777" t="inlineStr">
        <is>
          <t>2023-0010</t>
        </is>
      </c>
      <c r="M1777" s="6" t="n">
        <v>45118</v>
      </c>
      <c r="N1777" s="6" t="n">
        <v>46203</v>
      </c>
      <c r="O1777" t="n">
        <v>41.55</v>
      </c>
    </row>
    <row r="1778" hidden="1" s="287">
      <c r="A1778" t="inlineStr">
        <is>
          <t>V100050</t>
        </is>
      </c>
      <c r="B1778" t="n">
        <v>7</v>
      </c>
      <c r="C1778" t="n">
        <v>50</v>
      </c>
      <c r="D1778" t="inlineStr">
        <is>
          <t>Rail Cargo Austria AG</t>
        </is>
      </c>
      <c r="E1778" t="inlineStr">
        <is>
          <t>100020</t>
        </is>
      </c>
      <c r="F1778" t="inlineStr">
        <is>
          <t>Am Hauptbahnhof 2</t>
        </is>
      </c>
      <c r="G1778" t="inlineStr">
        <is>
          <t>1100</t>
        </is>
      </c>
      <c r="H1778" t="inlineStr">
        <is>
          <t>Wien</t>
        </is>
      </c>
      <c r="I1778" t="inlineStr">
        <is>
          <t>AT</t>
        </is>
      </c>
      <c r="J1778" t="inlineStr">
        <is>
          <t>SGGMRRS_M23</t>
        </is>
      </c>
      <c r="K1778" t="inlineStr">
        <is>
          <t>31 80 4657 359-4</t>
        </is>
      </c>
      <c r="L1778" t="inlineStr">
        <is>
          <t>2023-0038</t>
        </is>
      </c>
      <c r="M1778" s="6" t="n">
        <v>45302</v>
      </c>
      <c r="N1778" s="6" t="n">
        <v>46391</v>
      </c>
      <c r="O1778" t="n">
        <v>40.7</v>
      </c>
    </row>
    <row r="1779" hidden="1" s="287">
      <c r="A1779" t="inlineStr">
        <is>
          <t>V200034</t>
        </is>
      </c>
      <c r="B1779" t="n">
        <v>27</v>
      </c>
      <c r="C1779" t="n">
        <v>50</v>
      </c>
      <c r="D1779" t="inlineStr">
        <is>
          <t>Captrain Polska Sp.z.o.o.</t>
        </is>
      </c>
      <c r="E1779" t="inlineStr">
        <is>
          <t>100024</t>
        </is>
      </c>
      <c r="F1779" t="inlineStr">
        <is>
          <t>ul. Powstancow Slaskich 7a</t>
        </is>
      </c>
      <c r="G1779" t="inlineStr">
        <is>
          <t>53-332</t>
        </is>
      </c>
      <c r="H1779" t="inlineStr">
        <is>
          <t>Wroclaw</t>
        </is>
      </c>
      <c r="I1779" t="inlineStr">
        <is>
          <t>PL</t>
        </is>
      </c>
      <c r="J1779" t="inlineStr">
        <is>
          <t>SGNS_M13</t>
        </is>
      </c>
      <c r="K1779" t="inlineStr">
        <is>
          <t>37 80 4564 424-2</t>
        </is>
      </c>
      <c r="L1779" t="inlineStr">
        <is>
          <t>2024-0001</t>
        </is>
      </c>
      <c r="M1779" s="6" t="n">
        <v>45453</v>
      </c>
      <c r="N1779" s="6" t="n">
        <v>46752</v>
      </c>
      <c r="O1779" t="n">
        <v>17.95</v>
      </c>
    </row>
    <row r="1780" hidden="1" s="287">
      <c r="A1780" t="inlineStr">
        <is>
          <t>V200035</t>
        </is>
      </c>
      <c r="B1780" t="n">
        <v>35</v>
      </c>
      <c r="C1780" t="n">
        <v>50</v>
      </c>
      <c r="D1780" t="inlineStr">
        <is>
          <t>Zaklad Inzynierli Kolejowej Sp.z.o.o</t>
        </is>
      </c>
      <c r="E1780" t="inlineStr">
        <is>
          <t>100767</t>
        </is>
      </c>
      <c r="F1780" t="inlineStr">
        <is>
          <t>ul. Retmanska 11a</t>
        </is>
      </c>
      <c r="G1780" t="inlineStr">
        <is>
          <t>27-600</t>
        </is>
      </c>
      <c r="H1780" t="inlineStr">
        <is>
          <t>Sandomierz</t>
        </is>
      </c>
      <c r="I1780" t="inlineStr">
        <is>
          <t>PL</t>
        </is>
      </c>
      <c r="J1780" t="inlineStr">
        <is>
          <t>SGMMNS_M17</t>
        </is>
      </c>
      <c r="K1780" t="inlineStr">
        <is>
          <t>33 80 4505 165-7</t>
        </is>
      </c>
      <c r="L1780" t="inlineStr">
        <is>
          <t>2023-0021</t>
        </is>
      </c>
      <c r="M1780" s="6" t="n">
        <v>45383</v>
      </c>
      <c r="N1780" s="6" t="n">
        <v>46478</v>
      </c>
      <c r="O1780" t="n">
        <v>19</v>
      </c>
    </row>
    <row r="1781" hidden="1" s="287">
      <c r="A1781" t="inlineStr">
        <is>
          <t>V700009</t>
        </is>
      </c>
      <c r="B1781" t="n">
        <v>22</v>
      </c>
      <c r="C1781" t="n">
        <v>50</v>
      </c>
      <c r="D1781" t="inlineStr">
        <is>
          <t>CargoBeamer intermodal op. GmbH</t>
        </is>
      </c>
      <c r="E1781" t="inlineStr">
        <is>
          <t>100005</t>
        </is>
      </c>
      <c r="F1781" t="inlineStr">
        <is>
          <t>Kreuzstrasse 12</t>
        </is>
      </c>
      <c r="G1781" t="inlineStr">
        <is>
          <t>04103</t>
        </is>
      </c>
      <c r="H1781" t="inlineStr">
        <is>
          <t>Leipzig</t>
        </is>
      </c>
      <c r="I1781" t="inlineStr">
        <is>
          <t>DE</t>
        </is>
      </c>
      <c r="J1781" t="inlineStr">
        <is>
          <t>SDGGMRSS_M16</t>
        </is>
      </c>
      <c r="K1781" t="inlineStr">
        <is>
          <t>37 80 4992 499-6</t>
        </is>
      </c>
      <c r="L1781" t="inlineStr">
        <is>
          <t>2024-0011</t>
        </is>
      </c>
      <c r="M1781" s="6" t="n">
        <v>45505</v>
      </c>
      <c r="N1781" s="6" t="n">
        <v>46387</v>
      </c>
      <c r="O1781" t="n">
        <v>53.5</v>
      </c>
    </row>
    <row r="1782" hidden="1" s="287">
      <c r="A1782" t="inlineStr">
        <is>
          <t>V100054</t>
        </is>
      </c>
      <c r="B1782" t="n">
        <v>7</v>
      </c>
      <c r="C1782" t="n">
        <v>50</v>
      </c>
      <c r="D1782" t="inlineStr">
        <is>
          <t>Rail Cargo Austria AG</t>
        </is>
      </c>
      <c r="E1782" t="inlineStr">
        <is>
          <t>100020</t>
        </is>
      </c>
      <c r="F1782" t="inlineStr">
        <is>
          <t>Am Hauptbahnhof 2</t>
        </is>
      </c>
      <c r="G1782" t="inlineStr">
        <is>
          <t>1100</t>
        </is>
      </c>
      <c r="H1782" t="inlineStr">
        <is>
          <t>Wien</t>
        </is>
      </c>
      <c r="I1782" t="inlineStr">
        <is>
          <t>AT</t>
        </is>
      </c>
      <c r="J1782" t="inlineStr">
        <is>
          <t>SGGMRRS_M23</t>
        </is>
      </c>
      <c r="K1782" t="inlineStr">
        <is>
          <t>37 80 4657 304-4</t>
        </is>
      </c>
      <c r="L1782" t="inlineStr">
        <is>
          <t>2024-0007</t>
        </is>
      </c>
      <c r="M1782" s="6" t="n">
        <v>45532</v>
      </c>
      <c r="N1782" s="6" t="n">
        <v>46603</v>
      </c>
      <c r="O1782" t="n">
        <v>40.7</v>
      </c>
    </row>
    <row r="1783" hidden="1" s="287">
      <c r="A1783" t="inlineStr">
        <is>
          <t>V100057</t>
        </is>
      </c>
      <c r="B1783" t="n">
        <v>10</v>
      </c>
      <c r="C1783" t="n">
        <v>50</v>
      </c>
      <c r="D1783" t="inlineStr">
        <is>
          <t>RheinCargo GmbH &amp; Co. KG</t>
        </is>
      </c>
      <c r="E1783" t="inlineStr">
        <is>
          <t>100011</t>
        </is>
      </c>
      <c r="F1783" t="inlineStr">
        <is>
          <t>Hammer Landstrasse 3</t>
        </is>
      </c>
      <c r="G1783" t="inlineStr">
        <is>
          <t>41460</t>
        </is>
      </c>
      <c r="H1783" t="inlineStr">
        <is>
          <t>Neuss</t>
        </is>
      </c>
      <c r="I1783" t="inlineStr">
        <is>
          <t>DE</t>
        </is>
      </c>
      <c r="J1783" t="inlineStr">
        <is>
          <t>SGGNS_M33</t>
        </is>
      </c>
      <c r="K1783" t="inlineStr">
        <is>
          <t>37 80 4561 535-8</t>
        </is>
      </c>
      <c r="L1783" t="inlineStr">
        <is>
          <t>2024-0020</t>
        </is>
      </c>
      <c r="M1783" s="6" t="n">
        <v>45566</v>
      </c>
      <c r="N1783" s="6" t="n">
        <v>46081</v>
      </c>
      <c r="O1783" t="n">
        <v>27.15</v>
      </c>
    </row>
    <row r="1784" hidden="1" s="287">
      <c r="A1784" t="inlineStr">
        <is>
          <t>V300052</t>
        </is>
      </c>
      <c r="B1784" t="n">
        <v>25</v>
      </c>
      <c r="C1784" t="n">
        <v>50</v>
      </c>
      <c r="D1784" t="inlineStr">
        <is>
          <t>EWG Rail Zrt.</t>
        </is>
      </c>
      <c r="E1784" t="inlineStr">
        <is>
          <t>100758</t>
        </is>
      </c>
      <c r="F1784" t="inlineStr">
        <is>
          <t>Váci út 76 3.em</t>
        </is>
      </c>
      <c r="G1784" t="inlineStr">
        <is>
          <t>1133</t>
        </is>
      </c>
      <c r="H1784" t="inlineStr">
        <is>
          <t>Budapest</t>
        </is>
      </c>
      <c r="I1784" t="inlineStr">
        <is>
          <t>HU</t>
        </is>
      </c>
      <c r="J1784" t="inlineStr">
        <is>
          <t>SGNSS_M10</t>
        </is>
      </c>
      <c r="K1784" t="inlineStr">
        <is>
          <t>37 80 4565 561-0</t>
        </is>
      </c>
      <c r="L1784" t="inlineStr">
        <is>
          <t>2023-0026</t>
        </is>
      </c>
      <c r="M1784" s="6" t="n">
        <v>45740</v>
      </c>
      <c r="N1784" s="6" t="n">
        <v>46387</v>
      </c>
      <c r="O1784" t="n">
        <v>16.63</v>
      </c>
    </row>
    <row r="1785" hidden="1" s="287">
      <c r="A1785" t="inlineStr">
        <is>
          <t>V100059</t>
        </is>
      </c>
      <c r="B1785" t="n">
        <v>7</v>
      </c>
      <c r="C1785" t="n">
        <v>50</v>
      </c>
      <c r="D1785" t="inlineStr">
        <is>
          <t>Rail Cargo Austria AG</t>
        </is>
      </c>
      <c r="E1785" t="inlineStr">
        <is>
          <t>100020</t>
        </is>
      </c>
      <c r="F1785" t="inlineStr">
        <is>
          <t>Am Hauptbahnhof 2</t>
        </is>
      </c>
      <c r="G1785" t="inlineStr">
        <is>
          <t>1100</t>
        </is>
      </c>
      <c r="H1785" t="inlineStr">
        <is>
          <t>Wien</t>
        </is>
      </c>
      <c r="I1785" t="inlineStr">
        <is>
          <t>AT</t>
        </is>
      </c>
      <c r="J1785" t="inlineStr">
        <is>
          <t>SGGMRRS_M43</t>
        </is>
      </c>
      <c r="K1785" t="inlineStr">
        <is>
          <t>37 80 4657 227-7</t>
        </is>
      </c>
      <c r="L1785" t="inlineStr">
        <is>
          <t>2024-0030</t>
        </is>
      </c>
      <c r="M1785" s="6" t="n">
        <v>45748</v>
      </c>
      <c r="N1785" s="6" t="n">
        <v>46799</v>
      </c>
      <c r="O1785" t="n">
        <v>38.85</v>
      </c>
    </row>
    <row r="1786" hidden="1" s="287">
      <c r="A1786" t="inlineStr">
        <is>
          <t>V300055</t>
        </is>
      </c>
      <c r="B1786" t="n">
        <v>15</v>
      </c>
      <c r="C1786" t="n">
        <v>50</v>
      </c>
      <c r="D1786" t="inlineStr">
        <is>
          <t>Weco Rail GmbH</t>
        </is>
      </c>
      <c r="E1786" t="inlineStr">
        <is>
          <t>100763</t>
        </is>
      </c>
      <c r="F1786" t="inlineStr">
        <is>
          <t>Tanbruckgrasse 3</t>
        </is>
      </c>
      <c r="G1786" t="inlineStr">
        <is>
          <t>1120</t>
        </is>
      </c>
      <c r="H1786" t="inlineStr">
        <is>
          <t>Wien</t>
        </is>
      </c>
      <c r="I1786" t="inlineStr">
        <is>
          <t>AT</t>
        </is>
      </c>
      <c r="J1786" t="inlineStr">
        <is>
          <t>SGGMRS_M35</t>
        </is>
      </c>
      <c r="K1786" t="inlineStr">
        <is>
          <t>37 80 4953 452-2</t>
        </is>
      </c>
      <c r="L1786" t="inlineStr">
        <is>
          <t>2024-0008</t>
        </is>
      </c>
      <c r="M1786" s="6" t="n">
        <v>45575</v>
      </c>
      <c r="N1786" s="6" t="n">
        <v>46669</v>
      </c>
      <c r="O1786" t="n">
        <v>27.5</v>
      </c>
    </row>
    <row r="1787" hidden="1" s="287">
      <c r="A1787" t="inlineStr">
        <is>
          <t>V100049</t>
        </is>
      </c>
      <c r="B1787" t="n">
        <v>131</v>
      </c>
      <c r="C1787" t="n">
        <v>20</v>
      </c>
      <c r="D1787" t="inlineStr">
        <is>
          <t>Grain Logistic Sp.z.o.o.</t>
        </is>
      </c>
      <c r="E1787" t="inlineStr">
        <is>
          <t>100765</t>
        </is>
      </c>
      <c r="F1787" t="inlineStr">
        <is>
          <t>ul. Nowogrodzka 31/413</t>
        </is>
      </c>
      <c r="G1787" t="inlineStr">
        <is>
          <t>00-511</t>
        </is>
      </c>
      <c r="H1787" t="inlineStr">
        <is>
          <t>Warszawa</t>
        </is>
      </c>
      <c r="I1787" t="inlineStr">
        <is>
          <t>PL</t>
        </is>
      </c>
      <c r="J1787" t="inlineStr">
        <is>
          <t>SGNS_60</t>
        </is>
      </c>
      <c r="K1787" t="inlineStr"/>
      <c r="L1787" t="inlineStr">
        <is>
          <t>2023-0035</t>
        </is>
      </c>
      <c r="M1787" s="6" t="n">
        <v>46082</v>
      </c>
      <c r="N1787" s="6" t="n">
        <v>46446</v>
      </c>
      <c r="O1787" t="n">
        <v>19.5</v>
      </c>
    </row>
    <row r="1788" hidden="1" s="287">
      <c r="A1788" t="inlineStr">
        <is>
          <t>V200048</t>
        </is>
      </c>
      <c r="B1788" t="n">
        <v>27</v>
      </c>
      <c r="C1788" t="n">
        <v>50</v>
      </c>
      <c r="D1788" t="inlineStr">
        <is>
          <t>Captrain Polska Sp.z.o.o.</t>
        </is>
      </c>
      <c r="E1788" t="inlineStr">
        <is>
          <t>100024</t>
        </is>
      </c>
      <c r="F1788" t="inlineStr">
        <is>
          <t>ul. Powstancow Slaskich 7a</t>
        </is>
      </c>
      <c r="G1788" t="inlineStr">
        <is>
          <t>53-332</t>
        </is>
      </c>
      <c r="H1788" t="inlineStr">
        <is>
          <t>Wroclaw</t>
        </is>
      </c>
      <c r="I1788" t="inlineStr">
        <is>
          <t>PL</t>
        </is>
      </c>
      <c r="J1788" t="inlineStr">
        <is>
          <t>SGNS_M13</t>
        </is>
      </c>
      <c r="K1788" t="inlineStr">
        <is>
          <t>37 80 4564 276-6</t>
        </is>
      </c>
      <c r="L1788" t="inlineStr">
        <is>
          <t>2024-0035</t>
        </is>
      </c>
      <c r="M1788" s="6" t="n">
        <v>45717</v>
      </c>
      <c r="N1788" s="6" t="n">
        <v>46387</v>
      </c>
      <c r="O1788" t="n">
        <v>17.95</v>
      </c>
    </row>
    <row r="1789" hidden="1" s="287">
      <c r="A1789" t="inlineStr">
        <is>
          <t>V300059</t>
        </is>
      </c>
      <c r="B1789" t="n">
        <v>13</v>
      </c>
      <c r="C1789" t="n">
        <v>50</v>
      </c>
      <c r="D1789" t="inlineStr">
        <is>
          <t>Captrain Deutschland CargoWest GmbH</t>
        </is>
      </c>
      <c r="E1789" t="inlineStr">
        <is>
          <t>100030</t>
        </is>
      </c>
      <c r="F1789" t="inlineStr">
        <is>
          <t>Am Grubenhof 2</t>
        </is>
      </c>
      <c r="G1789" t="inlineStr">
        <is>
          <t>33330</t>
        </is>
      </c>
      <c r="H1789" t="inlineStr">
        <is>
          <t>Gütersloh</t>
        </is>
      </c>
      <c r="I1789" t="inlineStr">
        <is>
          <t>DE</t>
        </is>
      </c>
      <c r="J1789" t="inlineStr">
        <is>
          <t>SDGGMRSS_M8</t>
        </is>
      </c>
      <c r="K1789" t="inlineStr">
        <is>
          <t>35 80 4956 093-3</t>
        </is>
      </c>
      <c r="L1789" t="inlineStr">
        <is>
          <t>2024-0044</t>
        </is>
      </c>
      <c r="M1789" s="6" t="n">
        <v>46023</v>
      </c>
      <c r="N1789" s="6" t="n">
        <v>47483</v>
      </c>
      <c r="O1789" t="n">
        <v>42.71</v>
      </c>
    </row>
    <row r="1790" hidden="1" s="287">
      <c r="A1790" t="inlineStr">
        <is>
          <t>V100061</t>
        </is>
      </c>
      <c r="B1790" t="n">
        <v>55</v>
      </c>
      <c r="C1790" t="n">
        <v>20</v>
      </c>
      <c r="D1790" t="inlineStr">
        <is>
          <t>Rail Cargo Austria AG</t>
        </is>
      </c>
      <c r="E1790" t="inlineStr">
        <is>
          <t>100020</t>
        </is>
      </c>
      <c r="F1790" t="inlineStr">
        <is>
          <t>Am Hauptbahnhof 2</t>
        </is>
      </c>
      <c r="G1790" t="inlineStr">
        <is>
          <t>1100</t>
        </is>
      </c>
      <c r="H1790" t="inlineStr">
        <is>
          <t>Wien</t>
        </is>
      </c>
      <c r="I1790" t="inlineStr">
        <is>
          <t>AT</t>
        </is>
      </c>
      <c r="J1790" t="inlineStr">
        <is>
          <t>EANOS_95</t>
        </is>
      </c>
      <c r="K1790" t="inlineStr"/>
      <c r="L1790" t="inlineStr">
        <is>
          <t>2025-0008</t>
        </is>
      </c>
      <c r="M1790" s="6" t="n">
        <v>46171</v>
      </c>
      <c r="N1790" s="6" t="n">
        <v>50553</v>
      </c>
      <c r="O1790" t="n">
        <v>26</v>
      </c>
    </row>
    <row r="1791" hidden="1" s="287">
      <c r="A1791" t="inlineStr">
        <is>
          <t>V100062</t>
        </is>
      </c>
      <c r="B1791" t="n">
        <v>7</v>
      </c>
      <c r="C1791" t="n">
        <v>50</v>
      </c>
      <c r="D1791" t="inlineStr">
        <is>
          <t>Rail Cargo Austria AG</t>
        </is>
      </c>
      <c r="E1791" t="inlineStr">
        <is>
          <t>100020</t>
        </is>
      </c>
      <c r="F1791" t="inlineStr">
        <is>
          <t>Am Hauptbahnhof 2</t>
        </is>
      </c>
      <c r="G1791" t="inlineStr">
        <is>
          <t>1100</t>
        </is>
      </c>
      <c r="H1791" t="inlineStr">
        <is>
          <t>Wien</t>
        </is>
      </c>
      <c r="I1791" t="inlineStr">
        <is>
          <t>AT</t>
        </is>
      </c>
      <c r="J1791" t="inlineStr">
        <is>
          <t>SGGMRRSS_M50</t>
        </is>
      </c>
      <c r="K1791" t="inlineStr">
        <is>
          <t>37 80 4942 007-8</t>
        </is>
      </c>
      <c r="L1791" t="inlineStr">
        <is>
          <t>2025-0010</t>
        </is>
      </c>
      <c r="M1791" s="6" t="n">
        <v>45985</v>
      </c>
      <c r="N1791" s="6" t="n">
        <v>47038</v>
      </c>
      <c r="O1791" t="n">
        <v>37.85</v>
      </c>
    </row>
    <row r="1792" hidden="1" s="287">
      <c r="A1792" t="inlineStr">
        <is>
          <t>V500001</t>
        </is>
      </c>
      <c r="B1792" t="n">
        <v>14</v>
      </c>
      <c r="C1792" t="n">
        <v>50</v>
      </c>
      <c r="D1792" t="inlineStr">
        <is>
          <t>LAUDE Smart Intermodal S.A.</t>
        </is>
      </c>
      <c r="E1792" t="inlineStr">
        <is>
          <t>100026</t>
        </is>
      </c>
      <c r="F1792" t="inlineStr">
        <is>
          <t>ul. Wroclawska 131</t>
        </is>
      </c>
      <c r="G1792" t="inlineStr">
        <is>
          <t>87-100</t>
        </is>
      </c>
      <c r="H1792" t="inlineStr">
        <is>
          <t>Torun</t>
        </is>
      </c>
      <c r="I1792" t="inlineStr">
        <is>
          <t>PL</t>
        </is>
      </c>
      <c r="J1792" t="inlineStr">
        <is>
          <t>SGMMNSS_M48</t>
        </is>
      </c>
      <c r="K1792" t="inlineStr">
        <is>
          <t>37 84 4594 846-6</t>
        </is>
      </c>
      <c r="L1792" t="inlineStr">
        <is>
          <t>2025-0012</t>
        </is>
      </c>
      <c r="M1792" s="6" t="n">
        <v>45806</v>
      </c>
      <c r="N1792" s="6" t="n">
        <v>47631</v>
      </c>
      <c r="O1792" t="n">
        <v>31.56</v>
      </c>
    </row>
    <row r="1793" hidden="1" s="287">
      <c r="A1793" t="inlineStr">
        <is>
          <t>V200019</t>
        </is>
      </c>
      <c r="B1793" t="n">
        <v>58</v>
      </c>
      <c r="C1793" t="n">
        <v>50</v>
      </c>
      <c r="D1793" t="inlineStr">
        <is>
          <t>SBB Cargo AG</t>
        </is>
      </c>
      <c r="E1793" t="inlineStr">
        <is>
          <t>100022</t>
        </is>
      </c>
      <c r="F1793" t="inlineStr">
        <is>
          <t>Bahnhofstrasse 12</t>
        </is>
      </c>
      <c r="G1793" t="inlineStr">
        <is>
          <t>4600</t>
        </is>
      </c>
      <c r="H1793" t="inlineStr">
        <is>
          <t>Olten</t>
        </is>
      </c>
      <c r="I1793" t="inlineStr">
        <is>
          <t>CH</t>
        </is>
      </c>
      <c r="J1793" t="inlineStr">
        <is>
          <t>SGNS_M9</t>
        </is>
      </c>
      <c r="K1793" t="inlineStr">
        <is>
          <t>37 80 4564 469-7</t>
        </is>
      </c>
      <c r="L1793" t="inlineStr">
        <is>
          <t>2021-0032</t>
        </is>
      </c>
      <c r="M1793" s="6" t="n">
        <v>44750</v>
      </c>
      <c r="N1793" s="6" t="n">
        <v>46934</v>
      </c>
      <c r="O1793" t="n">
        <v>18.1</v>
      </c>
    </row>
    <row r="1794" hidden="1" s="287">
      <c r="A1794" t="inlineStr">
        <is>
          <t>V710001</t>
        </is>
      </c>
      <c r="B1794" t="n">
        <v>5</v>
      </c>
      <c r="C1794" t="n">
        <v>50</v>
      </c>
      <c r="D1794" t="inlineStr">
        <is>
          <t>Rail Cargo Austria AG</t>
        </is>
      </c>
      <c r="E1794" t="inlineStr">
        <is>
          <t>100020</t>
        </is>
      </c>
      <c r="F1794" t="inlineStr">
        <is>
          <t>Am Hauptbahnhof 2</t>
        </is>
      </c>
      <c r="G1794" t="inlineStr">
        <is>
          <t>1100</t>
        </is>
      </c>
      <c r="H1794" t="inlineStr">
        <is>
          <t>Wien</t>
        </is>
      </c>
      <c r="I1794" t="inlineStr">
        <is>
          <t>AT</t>
        </is>
      </c>
      <c r="J1794" t="inlineStr">
        <is>
          <t>SDGGMRSS_M8</t>
        </is>
      </c>
      <c r="K1794" t="inlineStr">
        <is>
          <t>37 80 4956 576-5</t>
        </is>
      </c>
      <c r="L1794" t="inlineStr">
        <is>
          <t>2025-0026</t>
        </is>
      </c>
      <c r="M1794" s="6" t="n">
        <v>45931</v>
      </c>
      <c r="N1794" s="6" t="n">
        <v>46112</v>
      </c>
      <c r="O1794" t="n">
        <v>37</v>
      </c>
    </row>
    <row r="1795" hidden="1" s="287">
      <c r="A1795" t="inlineStr">
        <is>
          <t>V200056</t>
        </is>
      </c>
      <c r="B1795" t="n">
        <v>24</v>
      </c>
      <c r="C1795" t="n">
        <v>50</v>
      </c>
      <c r="D1795" t="inlineStr">
        <is>
          <t>WRS Widmer Rail Services AG</t>
        </is>
      </c>
      <c r="E1795" t="inlineStr">
        <is>
          <t>100796</t>
        </is>
      </c>
      <c r="F1795" t="inlineStr">
        <is>
          <t>Emmetterstrasse 3</t>
        </is>
      </c>
      <c r="G1795" t="inlineStr">
        <is>
          <t>6375</t>
        </is>
      </c>
      <c r="H1795" t="inlineStr">
        <is>
          <t>Beckenried</t>
        </is>
      </c>
      <c r="I1795" t="inlineStr">
        <is>
          <t>CH</t>
        </is>
      </c>
      <c r="J1795" t="inlineStr">
        <is>
          <t>SDGGMRSS_M8</t>
        </is>
      </c>
      <c r="K1795" t="inlineStr">
        <is>
          <t>37 80 4956 249-9</t>
        </is>
      </c>
      <c r="L1795" t="inlineStr">
        <is>
          <t>2025-0036</t>
        </is>
      </c>
      <c r="M1795" s="6" t="n">
        <v>46020</v>
      </c>
      <c r="N1795" s="6" t="n">
        <v>47118</v>
      </c>
      <c r="O1795" t="n">
        <v>49.8</v>
      </c>
    </row>
    <row r="1796" hidden="1" s="287">
      <c r="A1796" t="inlineStr">
        <is>
          <t>V300090</t>
        </is>
      </c>
      <c r="B1796" t="n">
        <v>21</v>
      </c>
      <c r="C1796" t="n">
        <v>50</v>
      </c>
      <c r="D1796" t="inlineStr">
        <is>
          <t>STORK Cargo GmbH</t>
        </is>
      </c>
      <c r="E1796" t="inlineStr">
        <is>
          <t>100792</t>
        </is>
      </c>
      <c r="F1796" t="inlineStr">
        <is>
          <t>Parchauer Strasse 3</t>
        </is>
      </c>
      <c r="G1796" t="inlineStr">
        <is>
          <t>39126</t>
        </is>
      </c>
      <c r="H1796" t="inlineStr">
        <is>
          <t>Magdeburg</t>
        </is>
      </c>
      <c r="I1796" t="inlineStr">
        <is>
          <t>DE</t>
        </is>
      </c>
      <c r="J1796" t="inlineStr">
        <is>
          <t>SGMMNS_M17</t>
        </is>
      </c>
      <c r="K1796" t="inlineStr">
        <is>
          <t>33 80 4505 564-1</t>
        </is>
      </c>
      <c r="L1796" t="inlineStr">
        <is>
          <t>2025-0020</t>
        </is>
      </c>
      <c r="M1796" s="6" t="n">
        <v>46023</v>
      </c>
      <c r="N1796" s="6" t="n">
        <v>48213</v>
      </c>
      <c r="O1796" t="n">
        <v>21.9</v>
      </c>
    </row>
    <row r="1797" hidden="1" s="287">
      <c r="A1797" t="inlineStr">
        <is>
          <t>V100066</t>
        </is>
      </c>
      <c r="B1797" t="n">
        <v>113</v>
      </c>
      <c r="C1797" t="n">
        <v>50</v>
      </c>
      <c r="D1797" t="inlineStr">
        <is>
          <t>Grenland Rail AS</t>
        </is>
      </c>
      <c r="E1797" t="inlineStr">
        <is>
          <t>100268</t>
        </is>
      </c>
      <c r="F1797" t="inlineStr">
        <is>
          <t>Nybergflata 2</t>
        </is>
      </c>
      <c r="G1797" t="inlineStr">
        <is>
          <t>3737</t>
        </is>
      </c>
      <c r="H1797" t="inlineStr">
        <is>
          <t>Skien</t>
        </is>
      </c>
      <c r="I1797" t="inlineStr">
        <is>
          <t>NO</t>
        </is>
      </c>
      <c r="J1797" t="inlineStr">
        <is>
          <t>SGNSS_M14</t>
        </is>
      </c>
      <c r="K1797" t="inlineStr">
        <is>
          <t>37 80 4565 675-8</t>
        </is>
      </c>
      <c r="L1797" t="inlineStr">
        <is>
          <t>2024-0009</t>
        </is>
      </c>
      <c r="M1797" s="6" t="n">
        <v>45625</v>
      </c>
      <c r="N1797" s="6" t="n">
        <v>47084</v>
      </c>
      <c r="O1797" t="n">
        <v>17.45</v>
      </c>
    </row>
    <row r="1798" hidden="1" s="287">
      <c r="A1798" t="inlineStr">
        <is>
          <t>V100003</t>
        </is>
      </c>
      <c r="B1798" t="n">
        <v>6</v>
      </c>
      <c r="C1798" t="n">
        <v>50</v>
      </c>
      <c r="D1798" t="inlineStr">
        <is>
          <t>DB Cargo AG</t>
        </is>
      </c>
      <c r="E1798" t="inlineStr">
        <is>
          <t>100000</t>
        </is>
      </c>
      <c r="F1798" t="inlineStr">
        <is>
          <t>Rheinstrasse 2</t>
        </is>
      </c>
      <c r="G1798" t="inlineStr">
        <is>
          <t>55116</t>
        </is>
      </c>
      <c r="H1798" t="inlineStr">
        <is>
          <t>Mainz</t>
        </is>
      </c>
      <c r="I1798" t="inlineStr">
        <is>
          <t>DE</t>
        </is>
      </c>
      <c r="J1798" t="inlineStr">
        <is>
          <t>SGGMRSS_M6</t>
        </is>
      </c>
      <c r="K1798" t="inlineStr">
        <is>
          <t>37 80 4963 176-5</t>
        </is>
      </c>
      <c r="L1798" t="inlineStr">
        <is>
          <t>2020-0006</t>
        </is>
      </c>
      <c r="M1798" s="6" t="n">
        <v>44274</v>
      </c>
      <c r="N1798" s="6" t="n">
        <v>46081</v>
      </c>
      <c r="O1798" t="n">
        <v>30.5</v>
      </c>
    </row>
    <row r="1799" hidden="1" s="287">
      <c r="A1799" t="inlineStr">
        <is>
          <t>V200003</t>
        </is>
      </c>
      <c r="B1799" t="n">
        <v>6</v>
      </c>
      <c r="C1799" t="n">
        <v>50</v>
      </c>
      <c r="D1799" t="inlineStr">
        <is>
          <t>RTB Cargo Netherlands B.V.</t>
        </is>
      </c>
      <c r="E1799" t="inlineStr">
        <is>
          <t>100002</t>
        </is>
      </c>
      <c r="F1799" t="inlineStr">
        <is>
          <t>Albert-Plesmanweg 57</t>
        </is>
      </c>
      <c r="G1799" t="inlineStr">
        <is>
          <t>3088GB</t>
        </is>
      </c>
      <c r="H1799" t="inlineStr">
        <is>
          <t>Rotterdam</t>
        </is>
      </c>
      <c r="I1799" t="inlineStr">
        <is>
          <t>NL</t>
        </is>
      </c>
      <c r="J1799" t="inlineStr">
        <is>
          <t>SGGRSS_M2</t>
        </is>
      </c>
      <c r="K1799" t="inlineStr">
        <is>
          <t>37 80 4980 256-4</t>
        </is>
      </c>
      <c r="L1799" t="inlineStr">
        <is>
          <t>2020-0001</t>
        </is>
      </c>
      <c r="M1799" s="6" t="n">
        <v>44317</v>
      </c>
      <c r="N1799" s="6" t="n">
        <v>46081</v>
      </c>
      <c r="O1799" t="n">
        <v>32</v>
      </c>
    </row>
    <row r="1800" hidden="1" s="287">
      <c r="A1800" t="inlineStr">
        <is>
          <t>V100019</t>
        </is>
      </c>
      <c r="B1800" t="n">
        <v>29</v>
      </c>
      <c r="C1800" t="n">
        <v>50</v>
      </c>
      <c r="D1800" t="inlineStr">
        <is>
          <t>Rail Cargo Austria AG</t>
        </is>
      </c>
      <c r="E1800" t="inlineStr">
        <is>
          <t>100020</t>
        </is>
      </c>
      <c r="F1800" t="inlineStr">
        <is>
          <t>Am Hauptbahnhof 2</t>
        </is>
      </c>
      <c r="G1800" t="inlineStr">
        <is>
          <t>1100</t>
        </is>
      </c>
      <c r="H1800" t="inlineStr">
        <is>
          <t>Wien</t>
        </is>
      </c>
      <c r="I1800" t="inlineStr">
        <is>
          <t>AT</t>
        </is>
      </c>
      <c r="J1800" t="inlineStr">
        <is>
          <t>SDGGMRS_M7</t>
        </is>
      </c>
      <c r="K1800" t="inlineStr">
        <is>
          <t>37 80 4955 111-2</t>
        </is>
      </c>
      <c r="L1800" t="inlineStr">
        <is>
          <t>2021-0036</t>
        </is>
      </c>
      <c r="M1800" s="6" t="n">
        <v>45531</v>
      </c>
      <c r="N1800" s="6" t="n">
        <v>46326</v>
      </c>
      <c r="O1800" t="n">
        <v>37</v>
      </c>
    </row>
    <row r="1801" hidden="1" s="287">
      <c r="A1801" t="inlineStr">
        <is>
          <t>V400001</t>
        </is>
      </c>
      <c r="B1801" t="n">
        <v>14</v>
      </c>
      <c r="C1801" t="n">
        <v>50</v>
      </c>
      <c r="D1801" t="inlineStr">
        <is>
          <t>DB Cargo AG</t>
        </is>
      </c>
      <c r="E1801" t="inlineStr">
        <is>
          <t>100000</t>
        </is>
      </c>
      <c r="F1801" t="inlineStr">
        <is>
          <t>Rheinstrasse 2</t>
        </is>
      </c>
      <c r="G1801" t="inlineStr">
        <is>
          <t>55116</t>
        </is>
      </c>
      <c r="H1801" t="inlineStr">
        <is>
          <t>Mainz</t>
        </is>
      </c>
      <c r="I1801" t="inlineStr">
        <is>
          <t>DE</t>
        </is>
      </c>
      <c r="J1801" t="inlineStr">
        <is>
          <t>SGGRSS_M2</t>
        </is>
      </c>
      <c r="K1801" t="inlineStr">
        <is>
          <t>37 80 4980 625-0</t>
        </is>
      </c>
      <c r="L1801" t="inlineStr">
        <is>
          <t>2021-2420</t>
        </is>
      </c>
      <c r="M1801" s="6" t="n">
        <v>44562</v>
      </c>
      <c r="N1801" s="6" t="n">
        <v>46811</v>
      </c>
      <c r="O1801" t="n">
        <v>25.4</v>
      </c>
    </row>
    <row r="1802" hidden="1" s="287">
      <c r="A1802" t="inlineStr">
        <is>
          <t>V100039</t>
        </is>
      </c>
      <c r="B1802" t="n">
        <v>23</v>
      </c>
      <c r="C1802" t="n">
        <v>50</v>
      </c>
      <c r="D1802" t="inlineStr">
        <is>
          <t>Rail Cargo Austria AG</t>
        </is>
      </c>
      <c r="E1802" t="inlineStr">
        <is>
          <t>100020</t>
        </is>
      </c>
      <c r="F1802" t="inlineStr">
        <is>
          <t>Am Hauptbahnhof 2</t>
        </is>
      </c>
      <c r="G1802" t="inlineStr">
        <is>
          <t>1100</t>
        </is>
      </c>
      <c r="H1802" t="inlineStr">
        <is>
          <t>Wien</t>
        </is>
      </c>
      <c r="I1802" t="inlineStr">
        <is>
          <t>AT</t>
        </is>
      </c>
      <c r="J1802" t="inlineStr">
        <is>
          <t>SDGGMRSS_M8</t>
        </is>
      </c>
      <c r="K1802" t="inlineStr">
        <is>
          <t>35 80 4956 740-9</t>
        </is>
      </c>
      <c r="L1802" t="inlineStr">
        <is>
          <t>2022-0023</t>
        </is>
      </c>
      <c r="M1802" s="6" t="n">
        <v>45055</v>
      </c>
      <c r="N1802" s="6" t="n">
        <v>46203</v>
      </c>
      <c r="O1802" t="n">
        <v>49.9</v>
      </c>
    </row>
    <row r="1803" hidden="1" s="287">
      <c r="A1803" t="inlineStr">
        <is>
          <t>V300032</t>
        </is>
      </c>
      <c r="B1803" t="n">
        <v>24</v>
      </c>
      <c r="C1803" t="n">
        <v>50</v>
      </c>
      <c r="D1803" t="inlineStr">
        <is>
          <t>EWG Rail Zrt.</t>
        </is>
      </c>
      <c r="E1803" t="inlineStr">
        <is>
          <t>100758</t>
        </is>
      </c>
      <c r="F1803" t="inlineStr">
        <is>
          <t>Váci út 76 3.em</t>
        </is>
      </c>
      <c r="G1803" t="inlineStr">
        <is>
          <t>1133</t>
        </is>
      </c>
      <c r="H1803" t="inlineStr">
        <is>
          <t>Budapest</t>
        </is>
      </c>
      <c r="I1803" t="inlineStr">
        <is>
          <t>HU</t>
        </is>
      </c>
      <c r="J1803" t="inlineStr">
        <is>
          <t>SGGNSS_M12</t>
        </is>
      </c>
      <c r="K1803" t="inlineStr">
        <is>
          <t>37 80 4694 517-6</t>
        </is>
      </c>
      <c r="L1803" t="inlineStr">
        <is>
          <t>2023-0007</t>
        </is>
      </c>
      <c r="M1803" s="6" t="n">
        <v>45078</v>
      </c>
      <c r="N1803" s="6" t="n">
        <v>46905</v>
      </c>
      <c r="O1803" t="n">
        <v>23.19</v>
      </c>
    </row>
    <row r="1804" hidden="1" s="287">
      <c r="A1804" t="inlineStr">
        <is>
          <t>V100046</t>
        </is>
      </c>
      <c r="B1804" t="n">
        <v>16</v>
      </c>
      <c r="C1804" t="n">
        <v>50</v>
      </c>
      <c r="D1804" t="inlineStr">
        <is>
          <t>LAUDE Smart Intermodal S.A.</t>
        </is>
      </c>
      <c r="E1804" t="inlineStr">
        <is>
          <t>100026</t>
        </is>
      </c>
      <c r="F1804" t="inlineStr">
        <is>
          <t>ul. Wroclawska 131</t>
        </is>
      </c>
      <c r="G1804" t="inlineStr">
        <is>
          <t>87-100</t>
        </is>
      </c>
      <c r="H1804" t="inlineStr">
        <is>
          <t>Torun</t>
        </is>
      </c>
      <c r="I1804" t="inlineStr">
        <is>
          <t>PL</t>
        </is>
      </c>
      <c r="J1804" t="inlineStr">
        <is>
          <t>SGMMNS_M17</t>
        </is>
      </c>
      <c r="K1804" t="inlineStr">
        <is>
          <t>33 80 4505 635-9</t>
        </is>
      </c>
      <c r="L1804" t="inlineStr">
        <is>
          <t>2023-0012</t>
        </is>
      </c>
      <c r="M1804" s="6" t="n">
        <v>45271</v>
      </c>
      <c r="N1804" s="6" t="n">
        <v>46752</v>
      </c>
      <c r="O1804" t="n">
        <v>9.5</v>
      </c>
    </row>
    <row r="1805" hidden="1" s="287">
      <c r="A1805" t="inlineStr">
        <is>
          <t>V400008</t>
        </is>
      </c>
      <c r="B1805" t="n">
        <v>10</v>
      </c>
      <c r="C1805" t="n">
        <v>50</v>
      </c>
      <c r="D1805" t="inlineStr">
        <is>
          <t>DB Cargo AG</t>
        </is>
      </c>
      <c r="E1805" t="inlineStr">
        <is>
          <t>100000</t>
        </is>
      </c>
      <c r="F1805" t="inlineStr">
        <is>
          <t>Rheinstrasse 2</t>
        </is>
      </c>
      <c r="G1805" t="inlineStr">
        <is>
          <t>55116</t>
        </is>
      </c>
      <c r="H1805" t="inlineStr">
        <is>
          <t>Mainz</t>
        </is>
      </c>
      <c r="I1805" t="inlineStr">
        <is>
          <t>DE</t>
        </is>
      </c>
      <c r="J1805" t="inlineStr">
        <is>
          <t>SGGNS_M11</t>
        </is>
      </c>
      <c r="K1805" t="inlineStr">
        <is>
          <t>37 80 4561 443-5</t>
        </is>
      </c>
      <c r="L1805" t="inlineStr">
        <is>
          <t>2021-2420</t>
        </is>
      </c>
      <c r="M1805" s="6" t="n">
        <v>45174</v>
      </c>
      <c r="N1805" s="6" t="n">
        <v>47330</v>
      </c>
      <c r="O1805" t="n">
        <v>26.23</v>
      </c>
    </row>
    <row r="1806" hidden="1" s="287">
      <c r="A1806" t="inlineStr">
        <is>
          <t>V100047</t>
        </is>
      </c>
      <c r="B1806" t="n">
        <v>6</v>
      </c>
      <c r="C1806" t="n">
        <v>50</v>
      </c>
      <c r="D1806" t="inlineStr">
        <is>
          <t>Rail Cargo Austria AG</t>
        </is>
      </c>
      <c r="E1806" t="inlineStr">
        <is>
          <t>100020</t>
        </is>
      </c>
      <c r="F1806" t="inlineStr">
        <is>
          <t>Am Hauptbahnhof 2</t>
        </is>
      </c>
      <c r="G1806" t="inlineStr">
        <is>
          <t>1100</t>
        </is>
      </c>
      <c r="H1806" t="inlineStr">
        <is>
          <t>Wien</t>
        </is>
      </c>
      <c r="I1806" t="inlineStr">
        <is>
          <t>AT</t>
        </is>
      </c>
      <c r="J1806" t="inlineStr">
        <is>
          <t>SGGMRRS_M23</t>
        </is>
      </c>
      <c r="K1806" t="inlineStr">
        <is>
          <t>37 80 4657 176-6</t>
        </is>
      </c>
      <c r="L1806" t="inlineStr">
        <is>
          <t>2023-0010</t>
        </is>
      </c>
      <c r="M1806" s="6" t="n">
        <v>45118</v>
      </c>
      <c r="N1806" s="6" t="n">
        <v>46203</v>
      </c>
      <c r="O1806" t="n">
        <v>41.55</v>
      </c>
    </row>
    <row r="1807" hidden="1" s="287">
      <c r="A1807" t="inlineStr">
        <is>
          <t>V100050</t>
        </is>
      </c>
      <c r="B1807" t="n">
        <v>8</v>
      </c>
      <c r="C1807" t="n">
        <v>50</v>
      </c>
      <c r="D1807" t="inlineStr">
        <is>
          <t>Rail Cargo Austria AG</t>
        </is>
      </c>
      <c r="E1807" t="inlineStr">
        <is>
          <t>100020</t>
        </is>
      </c>
      <c r="F1807" t="inlineStr">
        <is>
          <t>Am Hauptbahnhof 2</t>
        </is>
      </c>
      <c r="G1807" t="inlineStr">
        <is>
          <t>1100</t>
        </is>
      </c>
      <c r="H1807" t="inlineStr">
        <is>
          <t>Wien</t>
        </is>
      </c>
      <c r="I1807" t="inlineStr">
        <is>
          <t>AT</t>
        </is>
      </c>
      <c r="J1807" t="inlineStr">
        <is>
          <t>SGGMRRS_M23</t>
        </is>
      </c>
      <c r="K1807" t="inlineStr">
        <is>
          <t>31 80 4657 360-2</t>
        </is>
      </c>
      <c r="L1807" t="inlineStr">
        <is>
          <t>2023-0038</t>
        </is>
      </c>
      <c r="M1807" s="6" t="n">
        <v>45302</v>
      </c>
      <c r="N1807" s="6" t="n">
        <v>46391</v>
      </c>
      <c r="O1807" t="n">
        <v>40.7</v>
      </c>
    </row>
    <row r="1808" hidden="1" s="287">
      <c r="A1808" t="inlineStr">
        <is>
          <t>V200034</t>
        </is>
      </c>
      <c r="B1808" t="n">
        <v>28</v>
      </c>
      <c r="C1808" t="n">
        <v>50</v>
      </c>
      <c r="D1808" t="inlineStr">
        <is>
          <t>Captrain Polska Sp.z.o.o.</t>
        </is>
      </c>
      <c r="E1808" t="inlineStr">
        <is>
          <t>100024</t>
        </is>
      </c>
      <c r="F1808" t="inlineStr">
        <is>
          <t>ul. Powstancow Slaskich 7a</t>
        </is>
      </c>
      <c r="G1808" t="inlineStr">
        <is>
          <t>53-332</t>
        </is>
      </c>
      <c r="H1808" t="inlineStr">
        <is>
          <t>Wroclaw</t>
        </is>
      </c>
      <c r="I1808" t="inlineStr">
        <is>
          <t>PL</t>
        </is>
      </c>
      <c r="J1808" t="inlineStr">
        <is>
          <t>SGNS_M13</t>
        </is>
      </c>
      <c r="K1808" t="inlineStr">
        <is>
          <t>37 80 4564 434-1</t>
        </is>
      </c>
      <c r="L1808" t="inlineStr">
        <is>
          <t>2024-0001</t>
        </is>
      </c>
      <c r="M1808" s="6" t="n">
        <v>45453</v>
      </c>
      <c r="N1808" s="6" t="n">
        <v>46752</v>
      </c>
      <c r="O1808" t="n">
        <v>17.95</v>
      </c>
    </row>
    <row r="1809" hidden="1" s="287">
      <c r="A1809" t="inlineStr">
        <is>
          <t>V200035</t>
        </is>
      </c>
      <c r="B1809" t="n">
        <v>36</v>
      </c>
      <c r="C1809" t="n">
        <v>50</v>
      </c>
      <c r="D1809" t="inlineStr">
        <is>
          <t>Zaklad Inzynierli Kolejowej Sp.z.o.o</t>
        </is>
      </c>
      <c r="E1809" t="inlineStr">
        <is>
          <t>100767</t>
        </is>
      </c>
      <c r="F1809" t="inlineStr">
        <is>
          <t>ul. Retmanska 11a</t>
        </is>
      </c>
      <c r="G1809" t="inlineStr">
        <is>
          <t>27-600</t>
        </is>
      </c>
      <c r="H1809" t="inlineStr">
        <is>
          <t>Sandomierz</t>
        </is>
      </c>
      <c r="I1809" t="inlineStr">
        <is>
          <t>PL</t>
        </is>
      </c>
      <c r="J1809" t="inlineStr">
        <is>
          <t>SGMMNS_M17</t>
        </is>
      </c>
      <c r="K1809" t="inlineStr">
        <is>
          <t>33 80 4505 166-5</t>
        </is>
      </c>
      <c r="L1809" t="inlineStr">
        <is>
          <t>2023-0021</t>
        </is>
      </c>
      <c r="M1809" s="6" t="n">
        <v>45383</v>
      </c>
      <c r="N1809" s="6" t="n">
        <v>46478</v>
      </c>
      <c r="O1809" t="n">
        <v>19</v>
      </c>
    </row>
    <row r="1810" hidden="1" s="287">
      <c r="A1810" t="inlineStr">
        <is>
          <t>V100054</t>
        </is>
      </c>
      <c r="B1810" t="n">
        <v>8</v>
      </c>
      <c r="C1810" t="n">
        <v>50</v>
      </c>
      <c r="D1810" t="inlineStr">
        <is>
          <t>Rail Cargo Austria AG</t>
        </is>
      </c>
      <c r="E1810" t="inlineStr">
        <is>
          <t>100020</t>
        </is>
      </c>
      <c r="F1810" t="inlineStr">
        <is>
          <t>Am Hauptbahnhof 2</t>
        </is>
      </c>
      <c r="G1810" t="inlineStr">
        <is>
          <t>1100</t>
        </is>
      </c>
      <c r="H1810" t="inlineStr">
        <is>
          <t>Wien</t>
        </is>
      </c>
      <c r="I1810" t="inlineStr">
        <is>
          <t>AT</t>
        </is>
      </c>
      <c r="J1810" t="inlineStr">
        <is>
          <t>SGGMRRS_M23</t>
        </is>
      </c>
      <c r="K1810" t="inlineStr">
        <is>
          <t>37 80 4657 305-1</t>
        </is>
      </c>
      <c r="L1810" t="inlineStr">
        <is>
          <t>2024-0007</t>
        </is>
      </c>
      <c r="M1810" s="6" t="n">
        <v>45532</v>
      </c>
      <c r="N1810" s="6" t="n">
        <v>46603</v>
      </c>
      <c r="O1810" t="n">
        <v>40.7</v>
      </c>
    </row>
    <row r="1811" hidden="1" s="287">
      <c r="A1811" t="inlineStr">
        <is>
          <t>V100057</t>
        </is>
      </c>
      <c r="B1811" t="n">
        <v>11</v>
      </c>
      <c r="C1811" t="n">
        <v>50</v>
      </c>
      <c r="D1811" t="inlineStr">
        <is>
          <t>RheinCargo GmbH &amp; Co. KG</t>
        </is>
      </c>
      <c r="E1811" t="inlineStr">
        <is>
          <t>100011</t>
        </is>
      </c>
      <c r="F1811" t="inlineStr">
        <is>
          <t>Hammer Landstrasse 3</t>
        </is>
      </c>
      <c r="G1811" t="inlineStr">
        <is>
          <t>41460</t>
        </is>
      </c>
      <c r="H1811" t="inlineStr">
        <is>
          <t>Neuss</t>
        </is>
      </c>
      <c r="I1811" t="inlineStr">
        <is>
          <t>DE</t>
        </is>
      </c>
      <c r="J1811" t="inlineStr">
        <is>
          <t>SGGNS_M33</t>
        </is>
      </c>
      <c r="K1811" t="inlineStr">
        <is>
          <t>37 80 4561 537-4</t>
        </is>
      </c>
      <c r="L1811" t="inlineStr">
        <is>
          <t>2024-0020</t>
        </is>
      </c>
      <c r="M1811" s="6" t="n">
        <v>45566</v>
      </c>
      <c r="N1811" s="6" t="n">
        <v>46081</v>
      </c>
      <c r="O1811" t="n">
        <v>27.15</v>
      </c>
    </row>
    <row r="1812" hidden="1" s="287">
      <c r="A1812" t="inlineStr">
        <is>
          <t>V300052</t>
        </is>
      </c>
      <c r="B1812" t="n">
        <v>26</v>
      </c>
      <c r="C1812" t="n">
        <v>50</v>
      </c>
      <c r="D1812" t="inlineStr">
        <is>
          <t>EWG Rail Zrt.</t>
        </is>
      </c>
      <c r="E1812" t="inlineStr">
        <is>
          <t>100758</t>
        </is>
      </c>
      <c r="F1812" t="inlineStr">
        <is>
          <t>Váci út 76 3.em</t>
        </is>
      </c>
      <c r="G1812" t="inlineStr">
        <is>
          <t>1133</t>
        </is>
      </c>
      <c r="H1812" t="inlineStr">
        <is>
          <t>Budapest</t>
        </is>
      </c>
      <c r="I1812" t="inlineStr">
        <is>
          <t>HU</t>
        </is>
      </c>
      <c r="J1812" t="inlineStr">
        <is>
          <t>SGNSS_M10</t>
        </is>
      </c>
      <c r="K1812" t="inlineStr">
        <is>
          <t>37 80 4565 567-7</t>
        </is>
      </c>
      <c r="L1812" t="inlineStr">
        <is>
          <t>2023-0026</t>
        </is>
      </c>
      <c r="M1812" s="6" t="n">
        <v>45740</v>
      </c>
      <c r="N1812" s="6" t="n">
        <v>46387</v>
      </c>
      <c r="O1812" t="n">
        <v>16.63</v>
      </c>
    </row>
    <row r="1813" hidden="1" s="287">
      <c r="A1813" t="inlineStr">
        <is>
          <t>V100059</t>
        </is>
      </c>
      <c r="B1813" t="n">
        <v>8</v>
      </c>
      <c r="C1813" t="n">
        <v>50</v>
      </c>
      <c r="D1813" t="inlineStr">
        <is>
          <t>Rail Cargo Austria AG</t>
        </is>
      </c>
      <c r="E1813" t="inlineStr">
        <is>
          <t>100020</t>
        </is>
      </c>
      <c r="F1813" t="inlineStr">
        <is>
          <t>Am Hauptbahnhof 2</t>
        </is>
      </c>
      <c r="G1813" t="inlineStr">
        <is>
          <t>1100</t>
        </is>
      </c>
      <c r="H1813" t="inlineStr">
        <is>
          <t>Wien</t>
        </is>
      </c>
      <c r="I1813" t="inlineStr">
        <is>
          <t>AT</t>
        </is>
      </c>
      <c r="J1813" t="inlineStr">
        <is>
          <t>SGGMRRS_M43</t>
        </is>
      </c>
      <c r="K1813" t="inlineStr">
        <is>
          <t>37 80 4657 228-5</t>
        </is>
      </c>
      <c r="L1813" t="inlineStr">
        <is>
          <t>2024-0030</t>
        </is>
      </c>
      <c r="M1813" s="6" t="n">
        <v>45748</v>
      </c>
      <c r="N1813" s="6" t="n">
        <v>46799</v>
      </c>
      <c r="O1813" t="n">
        <v>38.85</v>
      </c>
    </row>
    <row r="1814" hidden="1" s="287">
      <c r="A1814" t="inlineStr">
        <is>
          <t>V300055</t>
        </is>
      </c>
      <c r="B1814" t="n">
        <v>16</v>
      </c>
      <c r="C1814" t="n">
        <v>50</v>
      </c>
      <c r="D1814" t="inlineStr">
        <is>
          <t>Weco Rail GmbH</t>
        </is>
      </c>
      <c r="E1814" t="inlineStr">
        <is>
          <t>100763</t>
        </is>
      </c>
      <c r="F1814" t="inlineStr">
        <is>
          <t>Tanbruckgrasse 3</t>
        </is>
      </c>
      <c r="G1814" t="inlineStr">
        <is>
          <t>1120</t>
        </is>
      </c>
      <c r="H1814" t="inlineStr">
        <is>
          <t>Wien</t>
        </is>
      </c>
      <c r="I1814" t="inlineStr">
        <is>
          <t>AT</t>
        </is>
      </c>
      <c r="J1814" t="inlineStr">
        <is>
          <t>SGGMRS_M35</t>
        </is>
      </c>
      <c r="K1814" t="inlineStr">
        <is>
          <t>37 80 4953 453-0</t>
        </is>
      </c>
      <c r="L1814" t="inlineStr">
        <is>
          <t>2024-0008</t>
        </is>
      </c>
      <c r="M1814" s="6" t="n">
        <v>45575</v>
      </c>
      <c r="N1814" s="6" t="n">
        <v>46669</v>
      </c>
      <c r="O1814" t="n">
        <v>27.5</v>
      </c>
    </row>
    <row r="1815" hidden="1" s="287">
      <c r="A1815" t="inlineStr">
        <is>
          <t>V100049</t>
        </is>
      </c>
      <c r="B1815" t="n">
        <v>132</v>
      </c>
      <c r="C1815" t="n">
        <v>20</v>
      </c>
      <c r="D1815" t="inlineStr">
        <is>
          <t>Grain Logistic Sp.z.o.o.</t>
        </is>
      </c>
      <c r="E1815" t="inlineStr">
        <is>
          <t>100765</t>
        </is>
      </c>
      <c r="F1815" t="inlineStr">
        <is>
          <t>ul. Nowogrodzka 31/413</t>
        </is>
      </c>
      <c r="G1815" t="inlineStr">
        <is>
          <t>00-511</t>
        </is>
      </c>
      <c r="H1815" t="inlineStr">
        <is>
          <t>Warszawa</t>
        </is>
      </c>
      <c r="I1815" t="inlineStr">
        <is>
          <t>PL</t>
        </is>
      </c>
      <c r="J1815" t="inlineStr">
        <is>
          <t>SGNS_60</t>
        </is>
      </c>
      <c r="K1815" t="inlineStr"/>
      <c r="L1815" t="inlineStr">
        <is>
          <t>2023-0035</t>
        </is>
      </c>
      <c r="M1815" s="6" t="n">
        <v>46082</v>
      </c>
      <c r="N1815" s="6" t="n">
        <v>46446</v>
      </c>
      <c r="O1815" t="n">
        <v>19.5</v>
      </c>
    </row>
    <row r="1816" hidden="1" s="287">
      <c r="A1816" t="inlineStr">
        <is>
          <t>V200048</t>
        </is>
      </c>
      <c r="B1816" t="n">
        <v>28</v>
      </c>
      <c r="C1816" t="n">
        <v>50</v>
      </c>
      <c r="D1816" t="inlineStr">
        <is>
          <t>Captrain Polska Sp.z.o.o.</t>
        </is>
      </c>
      <c r="E1816" t="inlineStr">
        <is>
          <t>100024</t>
        </is>
      </c>
      <c r="F1816" t="inlineStr">
        <is>
          <t>ul. Powstancow Slaskich 7a</t>
        </is>
      </c>
      <c r="G1816" t="inlineStr">
        <is>
          <t>53-332</t>
        </is>
      </c>
      <c r="H1816" t="inlineStr">
        <is>
          <t>Wroclaw</t>
        </is>
      </c>
      <c r="I1816" t="inlineStr">
        <is>
          <t>PL</t>
        </is>
      </c>
      <c r="J1816" t="inlineStr">
        <is>
          <t>SGNS_M13</t>
        </is>
      </c>
      <c r="K1816" t="inlineStr">
        <is>
          <t>37 80 4564 291-5</t>
        </is>
      </c>
      <c r="L1816" t="inlineStr">
        <is>
          <t>2024-0035</t>
        </is>
      </c>
      <c r="M1816" s="6" t="n">
        <v>45717</v>
      </c>
      <c r="N1816" s="6" t="n">
        <v>46387</v>
      </c>
      <c r="O1816" t="n">
        <v>17.95</v>
      </c>
    </row>
    <row r="1817" hidden="1" s="287">
      <c r="A1817" t="inlineStr">
        <is>
          <t>V300059</t>
        </is>
      </c>
      <c r="B1817" t="n">
        <v>14</v>
      </c>
      <c r="C1817" t="n">
        <v>50</v>
      </c>
      <c r="D1817" t="inlineStr">
        <is>
          <t>Captrain Deutschland CargoWest GmbH</t>
        </is>
      </c>
      <c r="E1817" t="inlineStr">
        <is>
          <t>100030</t>
        </is>
      </c>
      <c r="F1817" t="inlineStr">
        <is>
          <t>Am Grubenhof 2</t>
        </is>
      </c>
      <c r="G1817" t="inlineStr">
        <is>
          <t>33330</t>
        </is>
      </c>
      <c r="H1817" t="inlineStr">
        <is>
          <t>Gütersloh</t>
        </is>
      </c>
      <c r="I1817" t="inlineStr">
        <is>
          <t>DE</t>
        </is>
      </c>
      <c r="J1817" t="inlineStr">
        <is>
          <t>SDGGMRSS_M8</t>
        </is>
      </c>
      <c r="K1817" t="inlineStr">
        <is>
          <t>35 80 4956 051-1</t>
        </is>
      </c>
      <c r="L1817" t="inlineStr">
        <is>
          <t>2024-0044</t>
        </is>
      </c>
      <c r="M1817" s="6" t="n">
        <v>46023</v>
      </c>
      <c r="N1817" s="6" t="n">
        <v>47483</v>
      </c>
      <c r="O1817" t="n">
        <v>42.71</v>
      </c>
    </row>
    <row r="1818" hidden="1" s="287">
      <c r="A1818" t="inlineStr">
        <is>
          <t>V100061</t>
        </is>
      </c>
      <c r="B1818" t="n">
        <v>56</v>
      </c>
      <c r="C1818" t="n">
        <v>20</v>
      </c>
      <c r="D1818" t="inlineStr">
        <is>
          <t>Rail Cargo Austria AG</t>
        </is>
      </c>
      <c r="E1818" t="inlineStr">
        <is>
          <t>100020</t>
        </is>
      </c>
      <c r="F1818" t="inlineStr">
        <is>
          <t>Am Hauptbahnhof 2</t>
        </is>
      </c>
      <c r="G1818" t="inlineStr">
        <is>
          <t>1100</t>
        </is>
      </c>
      <c r="H1818" t="inlineStr">
        <is>
          <t>Wien</t>
        </is>
      </c>
      <c r="I1818" t="inlineStr">
        <is>
          <t>AT</t>
        </is>
      </c>
      <c r="J1818" t="inlineStr">
        <is>
          <t>EANOS_95</t>
        </is>
      </c>
      <c r="K1818" t="inlineStr"/>
      <c r="L1818" t="inlineStr">
        <is>
          <t>2025-0008</t>
        </is>
      </c>
      <c r="M1818" s="6" t="n">
        <v>46171</v>
      </c>
      <c r="N1818" s="6" t="n">
        <v>50553</v>
      </c>
      <c r="O1818" t="n">
        <v>26</v>
      </c>
    </row>
    <row r="1819" hidden="1" s="287">
      <c r="A1819" t="inlineStr">
        <is>
          <t>V100062</t>
        </is>
      </c>
      <c r="B1819" t="n">
        <v>8</v>
      </c>
      <c r="C1819" t="n">
        <v>50</v>
      </c>
      <c r="D1819" t="inlineStr">
        <is>
          <t>Rail Cargo Austria AG</t>
        </is>
      </c>
      <c r="E1819" t="inlineStr">
        <is>
          <t>100020</t>
        </is>
      </c>
      <c r="F1819" t="inlineStr">
        <is>
          <t>Am Hauptbahnhof 2</t>
        </is>
      </c>
      <c r="G1819" t="inlineStr">
        <is>
          <t>1100</t>
        </is>
      </c>
      <c r="H1819" t="inlineStr">
        <is>
          <t>Wien</t>
        </is>
      </c>
      <c r="I1819" t="inlineStr">
        <is>
          <t>AT</t>
        </is>
      </c>
      <c r="J1819" t="inlineStr">
        <is>
          <t>SGGMRRSS_M50</t>
        </is>
      </c>
      <c r="K1819" t="inlineStr">
        <is>
          <t>37 80 4942 008-6</t>
        </is>
      </c>
      <c r="L1819" t="inlineStr">
        <is>
          <t>2025-0010</t>
        </is>
      </c>
      <c r="M1819" s="6" t="n">
        <v>45985</v>
      </c>
      <c r="N1819" s="6" t="n">
        <v>47038</v>
      </c>
      <c r="O1819" t="n">
        <v>37.85</v>
      </c>
    </row>
    <row r="1820" hidden="1" s="287">
      <c r="A1820" t="inlineStr">
        <is>
          <t>V500001</t>
        </is>
      </c>
      <c r="B1820" t="n">
        <v>15</v>
      </c>
      <c r="C1820" t="n">
        <v>50</v>
      </c>
      <c r="D1820" t="inlineStr">
        <is>
          <t>LAUDE Smart Intermodal S.A.</t>
        </is>
      </c>
      <c r="E1820" t="inlineStr">
        <is>
          <t>100026</t>
        </is>
      </c>
      <c r="F1820" t="inlineStr">
        <is>
          <t>ul. Wroclawska 131</t>
        </is>
      </c>
      <c r="G1820" t="inlineStr">
        <is>
          <t>87-100</t>
        </is>
      </c>
      <c r="H1820" t="inlineStr">
        <is>
          <t>Torun</t>
        </is>
      </c>
      <c r="I1820" t="inlineStr">
        <is>
          <t>PL</t>
        </is>
      </c>
      <c r="J1820" t="inlineStr">
        <is>
          <t>SGMMNSS_M48</t>
        </is>
      </c>
      <c r="K1820" t="inlineStr">
        <is>
          <t>37 84 4594 847-4</t>
        </is>
      </c>
      <c r="L1820" t="inlineStr">
        <is>
          <t>2025-0012</t>
        </is>
      </c>
      <c r="M1820" s="6" t="n">
        <v>45806</v>
      </c>
      <c r="N1820" s="6" t="n">
        <v>47631</v>
      </c>
      <c r="O1820" t="n">
        <v>31.56</v>
      </c>
    </row>
    <row r="1821" hidden="1" s="287">
      <c r="A1821" t="inlineStr">
        <is>
          <t>V200019</t>
        </is>
      </c>
      <c r="B1821" t="n">
        <v>59</v>
      </c>
      <c r="C1821" t="n">
        <v>50</v>
      </c>
      <c r="D1821" t="inlineStr">
        <is>
          <t>SBB Cargo AG</t>
        </is>
      </c>
      <c r="E1821" t="inlineStr">
        <is>
          <t>100022</t>
        </is>
      </c>
      <c r="F1821" t="inlineStr">
        <is>
          <t>Bahnhofstrasse 12</t>
        </is>
      </c>
      <c r="G1821" t="inlineStr">
        <is>
          <t>4600</t>
        </is>
      </c>
      <c r="H1821" t="inlineStr">
        <is>
          <t>Olten</t>
        </is>
      </c>
      <c r="I1821" t="inlineStr">
        <is>
          <t>CH</t>
        </is>
      </c>
      <c r="J1821" t="inlineStr">
        <is>
          <t>SGNS_M9</t>
        </is>
      </c>
      <c r="K1821" t="inlineStr">
        <is>
          <t>37 80 4564 471-3</t>
        </is>
      </c>
      <c r="L1821" t="inlineStr">
        <is>
          <t>2021-0032</t>
        </is>
      </c>
      <c r="M1821" s="6" t="n">
        <v>44750</v>
      </c>
      <c r="N1821" s="6" t="n">
        <v>46934</v>
      </c>
      <c r="O1821" t="n">
        <v>18.1</v>
      </c>
    </row>
    <row r="1822" hidden="1" s="287">
      <c r="A1822" t="inlineStr">
        <is>
          <t>V710001</t>
        </is>
      </c>
      <c r="B1822" t="n">
        <v>6</v>
      </c>
      <c r="C1822" t="n">
        <v>50</v>
      </c>
      <c r="D1822" t="inlineStr">
        <is>
          <t>Rail Cargo Austria AG</t>
        </is>
      </c>
      <c r="E1822" t="inlineStr">
        <is>
          <t>100020</t>
        </is>
      </c>
      <c r="F1822" t="inlineStr">
        <is>
          <t>Am Hauptbahnhof 2</t>
        </is>
      </c>
      <c r="G1822" t="inlineStr">
        <is>
          <t>1100</t>
        </is>
      </c>
      <c r="H1822" t="inlineStr">
        <is>
          <t>Wien</t>
        </is>
      </c>
      <c r="I1822" t="inlineStr">
        <is>
          <t>AT</t>
        </is>
      </c>
      <c r="J1822" t="inlineStr">
        <is>
          <t>SDGGMRSS_M8</t>
        </is>
      </c>
      <c r="K1822" t="inlineStr">
        <is>
          <t>37 80 4956 578-1</t>
        </is>
      </c>
      <c r="L1822" t="inlineStr">
        <is>
          <t>2025-0026</t>
        </is>
      </c>
      <c r="M1822" s="6" t="n">
        <v>45931</v>
      </c>
      <c r="N1822" s="6" t="n">
        <v>46112</v>
      </c>
      <c r="O1822" t="n">
        <v>37</v>
      </c>
    </row>
    <row r="1823" hidden="1" s="287">
      <c r="A1823" t="inlineStr">
        <is>
          <t>V200056</t>
        </is>
      </c>
      <c r="B1823" t="n">
        <v>25</v>
      </c>
      <c r="C1823" t="n">
        <v>50</v>
      </c>
      <c r="D1823" t="inlineStr">
        <is>
          <t>WRS Widmer Rail Services AG</t>
        </is>
      </c>
      <c r="E1823" t="inlineStr">
        <is>
          <t>100796</t>
        </is>
      </c>
      <c r="F1823" t="inlineStr">
        <is>
          <t>Emmetterstrasse 3</t>
        </is>
      </c>
      <c r="G1823" t="inlineStr">
        <is>
          <t>6375</t>
        </is>
      </c>
      <c r="H1823" t="inlineStr">
        <is>
          <t>Beckenried</t>
        </is>
      </c>
      <c r="I1823" t="inlineStr">
        <is>
          <t>CH</t>
        </is>
      </c>
      <c r="J1823" t="inlineStr">
        <is>
          <t>SDGGMRSS_M8</t>
        </is>
      </c>
      <c r="K1823" t="inlineStr">
        <is>
          <t>37 80 4956 252-3</t>
        </is>
      </c>
      <c r="L1823" t="inlineStr">
        <is>
          <t>2025-0036</t>
        </is>
      </c>
      <c r="M1823" s="6" t="n">
        <v>46020</v>
      </c>
      <c r="N1823" s="6" t="n">
        <v>47118</v>
      </c>
      <c r="O1823" t="n">
        <v>49.8</v>
      </c>
    </row>
    <row r="1824" hidden="1" s="287">
      <c r="A1824" t="inlineStr">
        <is>
          <t>V300090</t>
        </is>
      </c>
      <c r="B1824" t="n">
        <v>22</v>
      </c>
      <c r="C1824" t="n">
        <v>50</v>
      </c>
      <c r="D1824" t="inlineStr">
        <is>
          <t>STORK Cargo GmbH</t>
        </is>
      </c>
      <c r="E1824" t="inlineStr">
        <is>
          <t>100792</t>
        </is>
      </c>
      <c r="F1824" t="inlineStr">
        <is>
          <t>Parchauer Strasse 3</t>
        </is>
      </c>
      <c r="G1824" t="inlineStr">
        <is>
          <t>39126</t>
        </is>
      </c>
      <c r="H1824" t="inlineStr">
        <is>
          <t>Magdeburg</t>
        </is>
      </c>
      <c r="I1824" t="inlineStr">
        <is>
          <t>DE</t>
        </is>
      </c>
      <c r="J1824" t="inlineStr">
        <is>
          <t>SGMMNS_M17</t>
        </is>
      </c>
      <c r="K1824" t="inlineStr">
        <is>
          <t>33 80 4505 574-0</t>
        </is>
      </c>
      <c r="L1824" t="inlineStr">
        <is>
          <t>2025-0020</t>
        </is>
      </c>
      <c r="M1824" s="6" t="n">
        <v>46023</v>
      </c>
      <c r="N1824" s="6" t="n">
        <v>48213</v>
      </c>
      <c r="O1824" t="n">
        <v>21.9</v>
      </c>
    </row>
    <row r="1825" hidden="1" s="287">
      <c r="A1825" t="inlineStr">
        <is>
          <t>V100066</t>
        </is>
      </c>
      <c r="B1825" t="n">
        <v>114</v>
      </c>
      <c r="C1825" t="n">
        <v>50</v>
      </c>
      <c r="D1825" t="inlineStr">
        <is>
          <t>Grenland Rail AS</t>
        </is>
      </c>
      <c r="E1825" t="inlineStr">
        <is>
          <t>100268</t>
        </is>
      </c>
      <c r="F1825" t="inlineStr">
        <is>
          <t>Nybergflata 2</t>
        </is>
      </c>
      <c r="G1825" t="inlineStr">
        <is>
          <t>3737</t>
        </is>
      </c>
      <c r="H1825" t="inlineStr">
        <is>
          <t>Skien</t>
        </is>
      </c>
      <c r="I1825" t="inlineStr">
        <is>
          <t>NO</t>
        </is>
      </c>
      <c r="J1825" t="inlineStr">
        <is>
          <t>SGNSS_M14</t>
        </is>
      </c>
      <c r="K1825" t="inlineStr">
        <is>
          <t>37 80 4565 676-6</t>
        </is>
      </c>
      <c r="L1825" t="inlineStr">
        <is>
          <t>2024-0009</t>
        </is>
      </c>
      <c r="M1825" s="6" t="n">
        <v>45625</v>
      </c>
      <c r="N1825" s="6" t="n">
        <v>47084</v>
      </c>
      <c r="O1825" t="n">
        <v>17.45</v>
      </c>
    </row>
    <row r="1826" hidden="1" s="287">
      <c r="A1826" t="inlineStr">
        <is>
          <t>V100003</t>
        </is>
      </c>
      <c r="B1826" t="n">
        <v>7</v>
      </c>
      <c r="C1826" t="n">
        <v>50</v>
      </c>
      <c r="D1826" t="inlineStr">
        <is>
          <t>DB Cargo AG</t>
        </is>
      </c>
      <c r="E1826" t="inlineStr">
        <is>
          <t>100000</t>
        </is>
      </c>
      <c r="F1826" t="inlineStr">
        <is>
          <t>Rheinstrasse 2</t>
        </is>
      </c>
      <c r="G1826" t="inlineStr">
        <is>
          <t>55116</t>
        </is>
      </c>
      <c r="H1826" t="inlineStr">
        <is>
          <t>Mainz</t>
        </is>
      </c>
      <c r="I1826" t="inlineStr">
        <is>
          <t>DE</t>
        </is>
      </c>
      <c r="J1826" t="inlineStr">
        <is>
          <t>SGGMRSS_M6</t>
        </is>
      </c>
      <c r="K1826" t="inlineStr">
        <is>
          <t>37 80 4963 177-3</t>
        </is>
      </c>
      <c r="L1826" t="inlineStr">
        <is>
          <t>2020-0006</t>
        </is>
      </c>
      <c r="M1826" s="6" t="n">
        <v>44274</v>
      </c>
      <c r="N1826" s="6" t="n">
        <v>46081</v>
      </c>
      <c r="O1826" t="n">
        <v>30.5</v>
      </c>
    </row>
    <row r="1827" hidden="1" s="287">
      <c r="A1827" t="inlineStr">
        <is>
          <t>V400001</t>
        </is>
      </c>
      <c r="B1827" t="n">
        <v>15</v>
      </c>
      <c r="C1827" t="n">
        <v>50</v>
      </c>
      <c r="D1827" t="inlineStr">
        <is>
          <t>DB Cargo AG</t>
        </is>
      </c>
      <c r="E1827" t="inlineStr">
        <is>
          <t>100000</t>
        </is>
      </c>
      <c r="F1827" t="inlineStr">
        <is>
          <t>Rheinstrasse 2</t>
        </is>
      </c>
      <c r="G1827" t="inlineStr">
        <is>
          <t>55116</t>
        </is>
      </c>
      <c r="H1827" t="inlineStr">
        <is>
          <t>Mainz</t>
        </is>
      </c>
      <c r="I1827" t="inlineStr">
        <is>
          <t>DE</t>
        </is>
      </c>
      <c r="J1827" t="inlineStr">
        <is>
          <t>SGGRSS_M2</t>
        </is>
      </c>
      <c r="K1827" t="inlineStr">
        <is>
          <t>37 80 4980 626-8</t>
        </is>
      </c>
      <c r="L1827" t="inlineStr">
        <is>
          <t>2021-2420</t>
        </is>
      </c>
      <c r="M1827" s="6" t="n">
        <v>44562</v>
      </c>
      <c r="N1827" s="6" t="n">
        <v>46811</v>
      </c>
      <c r="O1827" t="n">
        <v>25.4</v>
      </c>
    </row>
    <row r="1828" hidden="1" s="287">
      <c r="A1828" t="inlineStr">
        <is>
          <t>V100039</t>
        </is>
      </c>
      <c r="B1828" t="n">
        <v>24</v>
      </c>
      <c r="C1828" t="n">
        <v>50</v>
      </c>
      <c r="D1828" t="inlineStr">
        <is>
          <t>Rail Cargo Austria AG</t>
        </is>
      </c>
      <c r="E1828" t="inlineStr">
        <is>
          <t>100020</t>
        </is>
      </c>
      <c r="F1828" t="inlineStr">
        <is>
          <t>Am Hauptbahnhof 2</t>
        </is>
      </c>
      <c r="G1828" t="inlineStr">
        <is>
          <t>1100</t>
        </is>
      </c>
      <c r="H1828" t="inlineStr">
        <is>
          <t>Wien</t>
        </is>
      </c>
      <c r="I1828" t="inlineStr">
        <is>
          <t>AT</t>
        </is>
      </c>
      <c r="J1828" t="inlineStr">
        <is>
          <t>SDGGMRSS_M8</t>
        </is>
      </c>
      <c r="K1828" t="inlineStr">
        <is>
          <t>35 80 4956 741-7</t>
        </is>
      </c>
      <c r="L1828" t="inlineStr">
        <is>
          <t>2022-0023</t>
        </is>
      </c>
      <c r="M1828" s="6" t="n">
        <v>45055</v>
      </c>
      <c r="N1828" s="6" t="n">
        <v>46203</v>
      </c>
      <c r="O1828" t="n">
        <v>49.9</v>
      </c>
    </row>
    <row r="1829" hidden="1" s="287">
      <c r="A1829" t="inlineStr">
        <is>
          <t>V300032</t>
        </is>
      </c>
      <c r="B1829" t="n">
        <v>25</v>
      </c>
      <c r="C1829" t="n">
        <v>50</v>
      </c>
      <c r="D1829" t="inlineStr">
        <is>
          <t>EWG Rail Zrt.</t>
        </is>
      </c>
      <c r="E1829" t="inlineStr">
        <is>
          <t>100758</t>
        </is>
      </c>
      <c r="F1829" t="inlineStr">
        <is>
          <t>Váci út 76 3.em</t>
        </is>
      </c>
      <c r="G1829" t="inlineStr">
        <is>
          <t>1133</t>
        </is>
      </c>
      <c r="H1829" t="inlineStr">
        <is>
          <t>Budapest</t>
        </is>
      </c>
      <c r="I1829" t="inlineStr">
        <is>
          <t>HU</t>
        </is>
      </c>
      <c r="J1829" t="inlineStr">
        <is>
          <t>SGGNSS_M12</t>
        </is>
      </c>
      <c r="K1829" t="inlineStr">
        <is>
          <t>37 80 4694 518-4</t>
        </is>
      </c>
      <c r="L1829" t="inlineStr">
        <is>
          <t>2023-0007</t>
        </is>
      </c>
      <c r="M1829" s="6" t="n">
        <v>45078</v>
      </c>
      <c r="N1829" s="6" t="n">
        <v>46905</v>
      </c>
      <c r="O1829" t="n">
        <v>23.19</v>
      </c>
    </row>
    <row r="1830" hidden="1" s="287">
      <c r="A1830" t="inlineStr">
        <is>
          <t>V100046</t>
        </is>
      </c>
      <c r="B1830" t="n">
        <v>17</v>
      </c>
      <c r="C1830" t="n">
        <v>50</v>
      </c>
      <c r="D1830" t="inlineStr">
        <is>
          <t>LAUDE Smart Intermodal S.A.</t>
        </is>
      </c>
      <c r="E1830" t="inlineStr">
        <is>
          <t>100026</t>
        </is>
      </c>
      <c r="F1830" t="inlineStr">
        <is>
          <t>ul. Wroclawska 131</t>
        </is>
      </c>
      <c r="G1830" t="inlineStr">
        <is>
          <t>87-100</t>
        </is>
      </c>
      <c r="H1830" t="inlineStr">
        <is>
          <t>Torun</t>
        </is>
      </c>
      <c r="I1830" t="inlineStr">
        <is>
          <t>PL</t>
        </is>
      </c>
      <c r="J1830" t="inlineStr">
        <is>
          <t>SGMMNS_M17</t>
        </is>
      </c>
      <c r="K1830" t="inlineStr">
        <is>
          <t>33 80 4505 636-7</t>
        </is>
      </c>
      <c r="L1830" t="inlineStr">
        <is>
          <t>2023-0012</t>
        </is>
      </c>
      <c r="M1830" s="6" t="n">
        <v>45271</v>
      </c>
      <c r="N1830" s="6" t="n">
        <v>46752</v>
      </c>
      <c r="O1830" t="n">
        <v>9.5</v>
      </c>
    </row>
    <row r="1831" hidden="1" s="287">
      <c r="A1831" t="inlineStr">
        <is>
          <t>V400008</t>
        </is>
      </c>
      <c r="B1831" t="n">
        <v>11</v>
      </c>
      <c r="C1831" t="n">
        <v>50</v>
      </c>
      <c r="D1831" t="inlineStr">
        <is>
          <t>DB Cargo AG</t>
        </is>
      </c>
      <c r="E1831" t="inlineStr">
        <is>
          <t>100000</t>
        </is>
      </c>
      <c r="F1831" t="inlineStr">
        <is>
          <t>Rheinstrasse 2</t>
        </is>
      </c>
      <c r="G1831" t="inlineStr">
        <is>
          <t>55116</t>
        </is>
      </c>
      <c r="H1831" t="inlineStr">
        <is>
          <t>Mainz</t>
        </is>
      </c>
      <c r="I1831" t="inlineStr">
        <is>
          <t>DE</t>
        </is>
      </c>
      <c r="J1831" t="inlineStr">
        <is>
          <t>SGGNS_M11</t>
        </is>
      </c>
      <c r="K1831" t="inlineStr">
        <is>
          <t>37 80 4561 444-3</t>
        </is>
      </c>
      <c r="L1831" t="inlineStr">
        <is>
          <t>2021-2420</t>
        </is>
      </c>
      <c r="M1831" s="6" t="n">
        <v>45174</v>
      </c>
      <c r="N1831" s="6" t="n">
        <v>47330</v>
      </c>
      <c r="O1831" t="n">
        <v>26.23</v>
      </c>
    </row>
    <row r="1832" hidden="1" s="287">
      <c r="A1832" t="inlineStr">
        <is>
          <t>V100047</t>
        </is>
      </c>
      <c r="B1832" t="n">
        <v>7</v>
      </c>
      <c r="C1832" t="n">
        <v>50</v>
      </c>
      <c r="D1832" t="inlineStr">
        <is>
          <t>Rail Cargo Austria AG</t>
        </is>
      </c>
      <c r="E1832" t="inlineStr">
        <is>
          <t>100020</t>
        </is>
      </c>
      <c r="F1832" t="inlineStr">
        <is>
          <t>Am Hauptbahnhof 2</t>
        </is>
      </c>
      <c r="G1832" t="inlineStr">
        <is>
          <t>1100</t>
        </is>
      </c>
      <c r="H1832" t="inlineStr">
        <is>
          <t>Wien</t>
        </is>
      </c>
      <c r="I1832" t="inlineStr">
        <is>
          <t>AT</t>
        </is>
      </c>
      <c r="J1832" t="inlineStr">
        <is>
          <t>SGGMRRS_M23</t>
        </is>
      </c>
      <c r="K1832" t="inlineStr">
        <is>
          <t>37 80 4657 177-4</t>
        </is>
      </c>
      <c r="L1832" t="inlineStr">
        <is>
          <t>2023-0010</t>
        </is>
      </c>
      <c r="M1832" s="6" t="n">
        <v>45118</v>
      </c>
      <c r="N1832" s="6" t="n">
        <v>46203</v>
      </c>
      <c r="O1832" t="n">
        <v>41.55</v>
      </c>
    </row>
    <row r="1833" hidden="1" s="287">
      <c r="A1833" t="inlineStr">
        <is>
          <t>V100050</t>
        </is>
      </c>
      <c r="B1833" t="n">
        <v>9</v>
      </c>
      <c r="C1833" t="n">
        <v>50</v>
      </c>
      <c r="D1833" t="inlineStr">
        <is>
          <t>Rail Cargo Austria AG</t>
        </is>
      </c>
      <c r="E1833" t="inlineStr">
        <is>
          <t>100020</t>
        </is>
      </c>
      <c r="F1833" t="inlineStr">
        <is>
          <t>Am Hauptbahnhof 2</t>
        </is>
      </c>
      <c r="G1833" t="inlineStr">
        <is>
          <t>1100</t>
        </is>
      </c>
      <c r="H1833" t="inlineStr">
        <is>
          <t>Wien</t>
        </is>
      </c>
      <c r="I1833" t="inlineStr">
        <is>
          <t>AT</t>
        </is>
      </c>
      <c r="J1833" t="inlineStr">
        <is>
          <t>SGGMRRS_M23</t>
        </is>
      </c>
      <c r="K1833" t="inlineStr">
        <is>
          <t>31 80 4657 361-0</t>
        </is>
      </c>
      <c r="L1833" t="inlineStr">
        <is>
          <t>2023-0038</t>
        </is>
      </c>
      <c r="M1833" s="6" t="n">
        <v>45302</v>
      </c>
      <c r="N1833" s="6" t="n">
        <v>46391</v>
      </c>
      <c r="O1833" t="n">
        <v>40.7</v>
      </c>
    </row>
    <row r="1834" hidden="1" s="287">
      <c r="A1834" t="inlineStr">
        <is>
          <t>V200034</t>
        </is>
      </c>
      <c r="B1834" t="n">
        <v>29</v>
      </c>
      <c r="C1834" t="n">
        <v>50</v>
      </c>
      <c r="D1834" t="inlineStr">
        <is>
          <t>Captrain Polska Sp.z.o.o.</t>
        </is>
      </c>
      <c r="E1834" t="inlineStr">
        <is>
          <t>100024</t>
        </is>
      </c>
      <c r="F1834" t="inlineStr">
        <is>
          <t>ul. Powstancow Slaskich 7a</t>
        </is>
      </c>
      <c r="G1834" t="inlineStr">
        <is>
          <t>53-332</t>
        </is>
      </c>
      <c r="H1834" t="inlineStr">
        <is>
          <t>Wroclaw</t>
        </is>
      </c>
      <c r="I1834" t="inlineStr">
        <is>
          <t>PL</t>
        </is>
      </c>
      <c r="J1834" t="inlineStr">
        <is>
          <t>SGNS_M13</t>
        </is>
      </c>
      <c r="K1834" t="inlineStr">
        <is>
          <t>37 80 4564 245-1</t>
        </is>
      </c>
      <c r="L1834" t="inlineStr">
        <is>
          <t>2024-0001</t>
        </is>
      </c>
      <c r="M1834" s="6" t="n">
        <v>45453</v>
      </c>
      <c r="N1834" s="6" t="n">
        <v>46752</v>
      </c>
      <c r="O1834" t="n">
        <v>17.95</v>
      </c>
    </row>
    <row r="1835" hidden="1" s="287">
      <c r="A1835" t="inlineStr">
        <is>
          <t>V200035</t>
        </is>
      </c>
      <c r="B1835" t="n">
        <v>37</v>
      </c>
      <c r="C1835" t="n">
        <v>50</v>
      </c>
      <c r="D1835" t="inlineStr">
        <is>
          <t>Zaklad Inzynierli Kolejowej Sp.z.o.o</t>
        </is>
      </c>
      <c r="E1835" t="inlineStr">
        <is>
          <t>100767</t>
        </is>
      </c>
      <c r="F1835" t="inlineStr">
        <is>
          <t>ul. Retmanska 11a</t>
        </is>
      </c>
      <c r="G1835" t="inlineStr">
        <is>
          <t>27-600</t>
        </is>
      </c>
      <c r="H1835" t="inlineStr">
        <is>
          <t>Sandomierz</t>
        </is>
      </c>
      <c r="I1835" t="inlineStr">
        <is>
          <t>PL</t>
        </is>
      </c>
      <c r="J1835" t="inlineStr">
        <is>
          <t>SGMMNS_M17</t>
        </is>
      </c>
      <c r="K1835" t="inlineStr">
        <is>
          <t>33 80 4505 167-3</t>
        </is>
      </c>
      <c r="L1835" t="inlineStr">
        <is>
          <t>2023-0021</t>
        </is>
      </c>
      <c r="M1835" s="6" t="n">
        <v>45383</v>
      </c>
      <c r="N1835" s="6" t="n">
        <v>46478</v>
      </c>
      <c r="O1835" t="n">
        <v>19</v>
      </c>
    </row>
    <row r="1836" hidden="1" s="287">
      <c r="A1836" t="inlineStr">
        <is>
          <t>V100054</t>
        </is>
      </c>
      <c r="B1836" t="n">
        <v>9</v>
      </c>
      <c r="C1836" t="n">
        <v>50</v>
      </c>
      <c r="D1836" t="inlineStr">
        <is>
          <t>Rail Cargo Austria AG</t>
        </is>
      </c>
      <c r="E1836" t="inlineStr">
        <is>
          <t>100020</t>
        </is>
      </c>
      <c r="F1836" t="inlineStr">
        <is>
          <t>Am Hauptbahnhof 2</t>
        </is>
      </c>
      <c r="G1836" t="inlineStr">
        <is>
          <t>1100</t>
        </is>
      </c>
      <c r="H1836" t="inlineStr">
        <is>
          <t>Wien</t>
        </is>
      </c>
      <c r="I1836" t="inlineStr">
        <is>
          <t>AT</t>
        </is>
      </c>
      <c r="J1836" t="inlineStr">
        <is>
          <t>SGGMRRS_M23</t>
        </is>
      </c>
      <c r="K1836" t="inlineStr">
        <is>
          <t>37 80 4657 306-9</t>
        </is>
      </c>
      <c r="L1836" t="inlineStr">
        <is>
          <t>2024-0007</t>
        </is>
      </c>
      <c r="M1836" s="6" t="n">
        <v>45532</v>
      </c>
      <c r="N1836" s="6" t="n">
        <v>46603</v>
      </c>
      <c r="O1836" t="n">
        <v>40.7</v>
      </c>
    </row>
    <row r="1837" hidden="1" s="287">
      <c r="A1837" t="inlineStr">
        <is>
          <t>V100057</t>
        </is>
      </c>
      <c r="B1837" t="n">
        <v>12</v>
      </c>
      <c r="C1837" t="n">
        <v>50</v>
      </c>
      <c r="D1837" t="inlineStr">
        <is>
          <t>RheinCargo GmbH &amp; Co. KG</t>
        </is>
      </c>
      <c r="E1837" t="inlineStr">
        <is>
          <t>100011</t>
        </is>
      </c>
      <c r="F1837" t="inlineStr">
        <is>
          <t>Hammer Landstrasse 3</t>
        </is>
      </c>
      <c r="G1837" t="inlineStr">
        <is>
          <t>41460</t>
        </is>
      </c>
      <c r="H1837" t="inlineStr">
        <is>
          <t>Neuss</t>
        </is>
      </c>
      <c r="I1837" t="inlineStr">
        <is>
          <t>DE</t>
        </is>
      </c>
      <c r="J1837" t="inlineStr">
        <is>
          <t>SGGNS_M33</t>
        </is>
      </c>
      <c r="K1837" t="inlineStr">
        <is>
          <t>37 80 4561 538-2</t>
        </is>
      </c>
      <c r="L1837" t="inlineStr">
        <is>
          <t>2024-0020</t>
        </is>
      </c>
      <c r="M1837" s="6" t="n">
        <v>45566</v>
      </c>
      <c r="N1837" s="6" t="n">
        <v>46081</v>
      </c>
      <c r="O1837" t="n">
        <v>27.15</v>
      </c>
    </row>
    <row r="1838" hidden="1" s="287">
      <c r="A1838" t="inlineStr">
        <is>
          <t>V300052</t>
        </is>
      </c>
      <c r="B1838" t="n">
        <v>27</v>
      </c>
      <c r="C1838" t="n">
        <v>50</v>
      </c>
      <c r="D1838" t="inlineStr">
        <is>
          <t>EWG Rail Zrt.</t>
        </is>
      </c>
      <c r="E1838" t="inlineStr">
        <is>
          <t>100758</t>
        </is>
      </c>
      <c r="F1838" t="inlineStr">
        <is>
          <t>Váci út 76 3.em</t>
        </is>
      </c>
      <c r="G1838" t="inlineStr">
        <is>
          <t>1133</t>
        </is>
      </c>
      <c r="H1838" t="inlineStr">
        <is>
          <t>Budapest</t>
        </is>
      </c>
      <c r="I1838" t="inlineStr">
        <is>
          <t>HU</t>
        </is>
      </c>
      <c r="J1838" t="inlineStr">
        <is>
          <t>SGNSS_M10</t>
        </is>
      </c>
      <c r="K1838" t="inlineStr">
        <is>
          <t>37 80 4565 573-5</t>
        </is>
      </c>
      <c r="L1838" t="inlineStr">
        <is>
          <t>2023-0026</t>
        </is>
      </c>
      <c r="M1838" s="6" t="n">
        <v>45740</v>
      </c>
      <c r="N1838" s="6" t="n">
        <v>46387</v>
      </c>
      <c r="O1838" t="n">
        <v>16.63</v>
      </c>
    </row>
    <row r="1839" hidden="1" s="287">
      <c r="A1839" t="inlineStr">
        <is>
          <t>V100059</t>
        </is>
      </c>
      <c r="B1839" t="n">
        <v>9</v>
      </c>
      <c r="C1839" t="n">
        <v>50</v>
      </c>
      <c r="D1839" t="inlineStr">
        <is>
          <t>Rail Cargo Austria AG</t>
        </is>
      </c>
      <c r="E1839" t="inlineStr">
        <is>
          <t>100020</t>
        </is>
      </c>
      <c r="F1839" t="inlineStr">
        <is>
          <t>Am Hauptbahnhof 2</t>
        </is>
      </c>
      <c r="G1839" t="inlineStr">
        <is>
          <t>1100</t>
        </is>
      </c>
      <c r="H1839" t="inlineStr">
        <is>
          <t>Wien</t>
        </is>
      </c>
      <c r="I1839" t="inlineStr">
        <is>
          <t>AT</t>
        </is>
      </c>
      <c r="J1839" t="inlineStr">
        <is>
          <t>SGGMRRS_M43</t>
        </is>
      </c>
      <c r="K1839" t="inlineStr">
        <is>
          <t>37 80 4657 229-3</t>
        </is>
      </c>
      <c r="L1839" t="inlineStr">
        <is>
          <t>2024-0030</t>
        </is>
      </c>
      <c r="M1839" s="6" t="n">
        <v>45748</v>
      </c>
      <c r="N1839" s="6" t="n">
        <v>46799</v>
      </c>
      <c r="O1839" t="n">
        <v>38.85</v>
      </c>
    </row>
    <row r="1840" hidden="1" s="287">
      <c r="A1840" t="inlineStr">
        <is>
          <t>V200044</t>
        </is>
      </c>
      <c r="B1840" t="n">
        <v>1</v>
      </c>
      <c r="C1840" t="n">
        <v>50</v>
      </c>
      <c r="D1840" t="inlineStr">
        <is>
          <t>PCC Intermodal S.A.</t>
        </is>
      </c>
      <c r="E1840" t="inlineStr">
        <is>
          <t>100761</t>
        </is>
      </c>
      <c r="F1840" t="inlineStr">
        <is>
          <t>ul Hutnicza 16</t>
        </is>
      </c>
      <c r="G1840" t="inlineStr">
        <is>
          <t>81-061</t>
        </is>
      </c>
      <c r="H1840" t="inlineStr">
        <is>
          <t>Gdynia</t>
        </is>
      </c>
      <c r="I1840" t="inlineStr">
        <is>
          <t>PL</t>
        </is>
      </c>
      <c r="J1840" t="inlineStr">
        <is>
          <t>SGNS_M13</t>
        </is>
      </c>
      <c r="K1840" t="inlineStr">
        <is>
          <t>37 80 4564 226-1</t>
        </is>
      </c>
      <c r="L1840" t="inlineStr">
        <is>
          <t>2023-0016</t>
        </is>
      </c>
      <c r="M1840" s="6" t="n">
        <v>45145</v>
      </c>
      <c r="N1840" s="6" t="n">
        <v>46356</v>
      </c>
      <c r="O1840" t="n">
        <v>22</v>
      </c>
    </row>
    <row r="1841" hidden="1" s="287">
      <c r="A1841" t="inlineStr">
        <is>
          <t>V300055</t>
        </is>
      </c>
      <c r="B1841" t="n">
        <v>17</v>
      </c>
      <c r="C1841" t="n">
        <v>50</v>
      </c>
      <c r="D1841" t="inlineStr">
        <is>
          <t>Weco Rail GmbH</t>
        </is>
      </c>
      <c r="E1841" t="inlineStr">
        <is>
          <t>100763</t>
        </is>
      </c>
      <c r="F1841" t="inlineStr">
        <is>
          <t>Tanbruckgrasse 3</t>
        </is>
      </c>
      <c r="G1841" t="inlineStr">
        <is>
          <t>1120</t>
        </is>
      </c>
      <c r="H1841" t="inlineStr">
        <is>
          <t>Wien</t>
        </is>
      </c>
      <c r="I1841" t="inlineStr">
        <is>
          <t>AT</t>
        </is>
      </c>
      <c r="J1841" t="inlineStr">
        <is>
          <t>SGGMRS_M35</t>
        </is>
      </c>
      <c r="K1841" t="inlineStr">
        <is>
          <t>37 80 4953 454-8</t>
        </is>
      </c>
      <c r="L1841" t="inlineStr">
        <is>
          <t>2024-0008</t>
        </is>
      </c>
      <c r="M1841" s="6" t="n">
        <v>45575</v>
      </c>
      <c r="N1841" s="6" t="n">
        <v>46669</v>
      </c>
      <c r="O1841" t="n">
        <v>27.5</v>
      </c>
    </row>
    <row r="1842" hidden="1" s="287">
      <c r="A1842" t="inlineStr">
        <is>
          <t>V100049</t>
        </is>
      </c>
      <c r="B1842" t="n">
        <v>133</v>
      </c>
      <c r="C1842" t="n">
        <v>20</v>
      </c>
      <c r="D1842" t="inlineStr">
        <is>
          <t>Grain Logistic Sp.z.o.o.</t>
        </is>
      </c>
      <c r="E1842" t="inlineStr">
        <is>
          <t>100765</t>
        </is>
      </c>
      <c r="F1842" t="inlineStr">
        <is>
          <t>ul. Nowogrodzka 31/413</t>
        </is>
      </c>
      <c r="G1842" t="inlineStr">
        <is>
          <t>00-511</t>
        </is>
      </c>
      <c r="H1842" t="inlineStr">
        <is>
          <t>Warszawa</t>
        </is>
      </c>
      <c r="I1842" t="inlineStr">
        <is>
          <t>PL</t>
        </is>
      </c>
      <c r="J1842" t="inlineStr">
        <is>
          <t>SGNS_60</t>
        </is>
      </c>
      <c r="K1842" t="inlineStr"/>
      <c r="L1842" t="inlineStr">
        <is>
          <t>2023-0035</t>
        </is>
      </c>
      <c r="M1842" s="6" t="n">
        <v>46082</v>
      </c>
      <c r="N1842" s="6" t="n">
        <v>46446</v>
      </c>
      <c r="O1842" t="n">
        <v>19.5</v>
      </c>
    </row>
    <row r="1843" hidden="1" s="287">
      <c r="A1843" t="inlineStr">
        <is>
          <t>V300059</t>
        </is>
      </c>
      <c r="B1843" t="n">
        <v>15</v>
      </c>
      <c r="C1843" t="n">
        <v>50</v>
      </c>
      <c r="D1843" t="inlineStr">
        <is>
          <t>Captrain Deutschland CargoWest GmbH</t>
        </is>
      </c>
      <c r="E1843" t="inlineStr">
        <is>
          <t>100030</t>
        </is>
      </c>
      <c r="F1843" t="inlineStr">
        <is>
          <t>Am Grubenhof 2</t>
        </is>
      </c>
      <c r="G1843" t="inlineStr">
        <is>
          <t>33330</t>
        </is>
      </c>
      <c r="H1843" t="inlineStr">
        <is>
          <t>Gütersloh</t>
        </is>
      </c>
      <c r="I1843" t="inlineStr">
        <is>
          <t>DE</t>
        </is>
      </c>
      <c r="J1843" t="inlineStr">
        <is>
          <t>SDGGMRSS_M8</t>
        </is>
      </c>
      <c r="K1843" t="inlineStr">
        <is>
          <t>35 80 4956 060-2</t>
        </is>
      </c>
      <c r="L1843" t="inlineStr">
        <is>
          <t>2024-0044</t>
        </is>
      </c>
      <c r="M1843" s="6" t="n">
        <v>46023</v>
      </c>
      <c r="N1843" s="6" t="n">
        <v>47483</v>
      </c>
      <c r="O1843" t="n">
        <v>42.71</v>
      </c>
    </row>
    <row r="1844" hidden="1" s="287">
      <c r="A1844" t="inlineStr">
        <is>
          <t>V100061</t>
        </is>
      </c>
      <c r="B1844" t="n">
        <v>57</v>
      </c>
      <c r="C1844" t="n">
        <v>20</v>
      </c>
      <c r="D1844" t="inlineStr">
        <is>
          <t>Rail Cargo Austria AG</t>
        </is>
      </c>
      <c r="E1844" t="inlineStr">
        <is>
          <t>100020</t>
        </is>
      </c>
      <c r="F1844" t="inlineStr">
        <is>
          <t>Am Hauptbahnhof 2</t>
        </is>
      </c>
      <c r="G1844" t="inlineStr">
        <is>
          <t>1100</t>
        </is>
      </c>
      <c r="H1844" t="inlineStr">
        <is>
          <t>Wien</t>
        </is>
      </c>
      <c r="I1844" t="inlineStr">
        <is>
          <t>AT</t>
        </is>
      </c>
      <c r="J1844" t="inlineStr">
        <is>
          <t>EANOS_95</t>
        </is>
      </c>
      <c r="K1844" t="inlineStr"/>
      <c r="L1844" t="inlineStr">
        <is>
          <t>2025-0008</t>
        </is>
      </c>
      <c r="M1844" s="6" t="n">
        <v>46171</v>
      </c>
      <c r="N1844" s="6" t="n">
        <v>50553</v>
      </c>
      <c r="O1844" t="n">
        <v>26</v>
      </c>
    </row>
    <row r="1845" hidden="1" s="287">
      <c r="A1845" t="inlineStr">
        <is>
          <t>V100062</t>
        </is>
      </c>
      <c r="B1845" t="n">
        <v>9</v>
      </c>
      <c r="C1845" t="n">
        <v>50</v>
      </c>
      <c r="D1845" t="inlineStr">
        <is>
          <t>Rail Cargo Austria AG</t>
        </is>
      </c>
      <c r="E1845" t="inlineStr">
        <is>
          <t>100020</t>
        </is>
      </c>
      <c r="F1845" t="inlineStr">
        <is>
          <t>Am Hauptbahnhof 2</t>
        </is>
      </c>
      <c r="G1845" t="inlineStr">
        <is>
          <t>1100</t>
        </is>
      </c>
      <c r="H1845" t="inlineStr">
        <is>
          <t>Wien</t>
        </is>
      </c>
      <c r="I1845" t="inlineStr">
        <is>
          <t>AT</t>
        </is>
      </c>
      <c r="J1845" t="inlineStr">
        <is>
          <t>SGGMRRSS_M50</t>
        </is>
      </c>
      <c r="K1845" t="inlineStr">
        <is>
          <t>37 80 4942 009-4</t>
        </is>
      </c>
      <c r="L1845" t="inlineStr">
        <is>
          <t>2025-0010</t>
        </is>
      </c>
      <c r="M1845" s="6" t="n">
        <v>45985</v>
      </c>
      <c r="N1845" s="6" t="n">
        <v>47038</v>
      </c>
      <c r="O1845" t="n">
        <v>37.85</v>
      </c>
    </row>
    <row r="1846" hidden="1" s="287">
      <c r="A1846" t="inlineStr">
        <is>
          <t>V500001</t>
        </is>
      </c>
      <c r="B1846" t="n">
        <v>16</v>
      </c>
      <c r="C1846" t="n">
        <v>50</v>
      </c>
      <c r="D1846" t="inlineStr">
        <is>
          <t>LAUDE Smart Intermodal S.A.</t>
        </is>
      </c>
      <c r="E1846" t="inlineStr">
        <is>
          <t>100026</t>
        </is>
      </c>
      <c r="F1846" t="inlineStr">
        <is>
          <t>ul. Wroclawska 131</t>
        </is>
      </c>
      <c r="G1846" t="inlineStr">
        <is>
          <t>87-100</t>
        </is>
      </c>
      <c r="H1846" t="inlineStr">
        <is>
          <t>Torun</t>
        </is>
      </c>
      <c r="I1846" t="inlineStr">
        <is>
          <t>PL</t>
        </is>
      </c>
      <c r="J1846" t="inlineStr">
        <is>
          <t>SGMMNSS_M48</t>
        </is>
      </c>
      <c r="K1846" t="inlineStr">
        <is>
          <t>37 84 4594 848-2</t>
        </is>
      </c>
      <c r="L1846" t="inlineStr">
        <is>
          <t>2025-0012</t>
        </is>
      </c>
      <c r="M1846" s="6" t="n">
        <v>45806</v>
      </c>
      <c r="N1846" s="6" t="n">
        <v>47631</v>
      </c>
      <c r="O1846" t="n">
        <v>31.56</v>
      </c>
    </row>
    <row r="1847" hidden="1" s="287">
      <c r="A1847" t="inlineStr">
        <is>
          <t>V200019</t>
        </is>
      </c>
      <c r="B1847" t="n">
        <v>60</v>
      </c>
      <c r="C1847" t="n">
        <v>50</v>
      </c>
      <c r="D1847" t="inlineStr">
        <is>
          <t>SBB Cargo AG</t>
        </is>
      </c>
      <c r="E1847" t="inlineStr">
        <is>
          <t>100022</t>
        </is>
      </c>
      <c r="F1847" t="inlineStr">
        <is>
          <t>Bahnhofstrasse 12</t>
        </is>
      </c>
      <c r="G1847" t="inlineStr">
        <is>
          <t>4600</t>
        </is>
      </c>
      <c r="H1847" t="inlineStr">
        <is>
          <t>Olten</t>
        </is>
      </c>
      <c r="I1847" t="inlineStr">
        <is>
          <t>CH</t>
        </is>
      </c>
      <c r="J1847" t="inlineStr">
        <is>
          <t>SGNS_M9</t>
        </is>
      </c>
      <c r="K1847" t="inlineStr">
        <is>
          <t>37 80 4564 474-7</t>
        </is>
      </c>
      <c r="L1847" t="inlineStr">
        <is>
          <t>2021-0032</t>
        </is>
      </c>
      <c r="M1847" s="6" t="n">
        <v>44750</v>
      </c>
      <c r="N1847" s="6" t="n">
        <v>46934</v>
      </c>
      <c r="O1847" t="n">
        <v>18.1</v>
      </c>
    </row>
    <row r="1848" hidden="1" s="287">
      <c r="A1848" t="inlineStr">
        <is>
          <t>V710001</t>
        </is>
      </c>
      <c r="B1848" t="n">
        <v>7</v>
      </c>
      <c r="C1848" t="n">
        <v>50</v>
      </c>
      <c r="D1848" t="inlineStr">
        <is>
          <t>Rail Cargo Austria AG</t>
        </is>
      </c>
      <c r="E1848" t="inlineStr">
        <is>
          <t>100020</t>
        </is>
      </c>
      <c r="F1848" t="inlineStr">
        <is>
          <t>Am Hauptbahnhof 2</t>
        </is>
      </c>
      <c r="G1848" t="inlineStr">
        <is>
          <t>1100</t>
        </is>
      </c>
      <c r="H1848" t="inlineStr">
        <is>
          <t>Wien</t>
        </is>
      </c>
      <c r="I1848" t="inlineStr">
        <is>
          <t>AT</t>
        </is>
      </c>
      <c r="J1848" t="inlineStr">
        <is>
          <t>SDGGMRSS_M8</t>
        </is>
      </c>
      <c r="K1848" t="inlineStr">
        <is>
          <t>37 80 4956 579-9</t>
        </is>
      </c>
      <c r="L1848" t="inlineStr">
        <is>
          <t>2025-0026</t>
        </is>
      </c>
      <c r="M1848" s="6" t="n">
        <v>45931</v>
      </c>
      <c r="N1848" s="6" t="n">
        <v>46112</v>
      </c>
      <c r="O1848" t="n">
        <v>37</v>
      </c>
    </row>
    <row r="1849" hidden="1" s="287">
      <c r="A1849" t="inlineStr">
        <is>
          <t>V200056</t>
        </is>
      </c>
      <c r="B1849" t="n">
        <v>26</v>
      </c>
      <c r="C1849" t="n">
        <v>50</v>
      </c>
      <c r="D1849" t="inlineStr">
        <is>
          <t>WRS Widmer Rail Services AG</t>
        </is>
      </c>
      <c r="E1849" t="inlineStr">
        <is>
          <t>100796</t>
        </is>
      </c>
      <c r="F1849" t="inlineStr">
        <is>
          <t>Emmetterstrasse 3</t>
        </is>
      </c>
      <c r="G1849" t="inlineStr">
        <is>
          <t>6375</t>
        </is>
      </c>
      <c r="H1849" t="inlineStr">
        <is>
          <t>Beckenried</t>
        </is>
      </c>
      <c r="I1849" t="inlineStr">
        <is>
          <t>CH</t>
        </is>
      </c>
      <c r="J1849" t="inlineStr">
        <is>
          <t>SDGGMRSS_M8</t>
        </is>
      </c>
      <c r="K1849" t="inlineStr">
        <is>
          <t>37 80 4956 555-9</t>
        </is>
      </c>
      <c r="L1849" t="inlineStr">
        <is>
          <t>2025-0036</t>
        </is>
      </c>
      <c r="M1849" s="6" t="n">
        <v>46020</v>
      </c>
      <c r="N1849" s="6" t="n">
        <v>47118</v>
      </c>
      <c r="O1849" t="n">
        <v>49.8</v>
      </c>
    </row>
    <row r="1850" hidden="1" s="287">
      <c r="A1850" t="inlineStr">
        <is>
          <t>V300090</t>
        </is>
      </c>
      <c r="B1850" t="n">
        <v>23</v>
      </c>
      <c r="C1850" t="n">
        <v>50</v>
      </c>
      <c r="D1850" t="inlineStr">
        <is>
          <t>STORK Cargo GmbH</t>
        </is>
      </c>
      <c r="E1850" t="inlineStr">
        <is>
          <t>100792</t>
        </is>
      </c>
      <c r="F1850" t="inlineStr">
        <is>
          <t>Parchauer Strasse 3</t>
        </is>
      </c>
      <c r="G1850" t="inlineStr">
        <is>
          <t>39126</t>
        </is>
      </c>
      <c r="H1850" t="inlineStr">
        <is>
          <t>Magdeburg</t>
        </is>
      </c>
      <c r="I1850" t="inlineStr">
        <is>
          <t>DE</t>
        </is>
      </c>
      <c r="J1850" t="inlineStr">
        <is>
          <t>SGMMNS_M17</t>
        </is>
      </c>
      <c r="K1850" t="inlineStr">
        <is>
          <t>33 80 4505 576-5</t>
        </is>
      </c>
      <c r="L1850" t="inlineStr">
        <is>
          <t>2025-0020</t>
        </is>
      </c>
      <c r="M1850" s="6" t="n">
        <v>46023</v>
      </c>
      <c r="N1850" s="6" t="n">
        <v>48213</v>
      </c>
      <c r="O1850" t="n">
        <v>21.9</v>
      </c>
    </row>
    <row r="1851" hidden="1" s="287">
      <c r="A1851" t="inlineStr">
        <is>
          <t>V100016</t>
        </is>
      </c>
      <c r="B1851" t="n">
        <v>24</v>
      </c>
      <c r="C1851" t="n">
        <v>50</v>
      </c>
      <c r="D1851" t="inlineStr">
        <is>
          <t>RheinCargo GmbH &amp; Co. KG</t>
        </is>
      </c>
      <c r="E1851" t="inlineStr">
        <is>
          <t>100011</t>
        </is>
      </c>
      <c r="F1851" t="inlineStr">
        <is>
          <t>Hammer Landstrasse 3</t>
        </is>
      </c>
      <c r="G1851" t="inlineStr">
        <is>
          <t>41460</t>
        </is>
      </c>
      <c r="H1851" t="inlineStr">
        <is>
          <t>Neuss</t>
        </is>
      </c>
      <c r="I1851" t="inlineStr">
        <is>
          <t>DE</t>
        </is>
      </c>
      <c r="J1851" t="inlineStr">
        <is>
          <t>SGGNSS_M12</t>
        </is>
      </c>
      <c r="K1851" t="inlineStr">
        <is>
          <t>37 80 4694 467-4</t>
        </is>
      </c>
      <c r="L1851" t="inlineStr">
        <is>
          <t>2021-0008</t>
        </is>
      </c>
      <c r="M1851" s="6" t="n">
        <v>44562</v>
      </c>
      <c r="N1851" s="6" t="n">
        <v>46387</v>
      </c>
      <c r="O1851" t="n">
        <v>23.75</v>
      </c>
    </row>
    <row r="1852" hidden="1" s="287">
      <c r="A1852" t="inlineStr">
        <is>
          <t>V400001</t>
        </is>
      </c>
      <c r="B1852" t="n">
        <v>16</v>
      </c>
      <c r="C1852" t="n">
        <v>50</v>
      </c>
      <c r="D1852" t="inlineStr">
        <is>
          <t>DB Cargo AG</t>
        </is>
      </c>
      <c r="E1852" t="inlineStr">
        <is>
          <t>100000</t>
        </is>
      </c>
      <c r="F1852" t="inlineStr">
        <is>
          <t>Rheinstrasse 2</t>
        </is>
      </c>
      <c r="G1852" t="inlineStr">
        <is>
          <t>55116</t>
        </is>
      </c>
      <c r="H1852" t="inlineStr">
        <is>
          <t>Mainz</t>
        </is>
      </c>
      <c r="I1852" t="inlineStr">
        <is>
          <t>DE</t>
        </is>
      </c>
      <c r="J1852" t="inlineStr">
        <is>
          <t>SGGRSS_M2</t>
        </is>
      </c>
      <c r="K1852" t="inlineStr">
        <is>
          <t>37 80 4980 627-6</t>
        </is>
      </c>
      <c r="L1852" t="inlineStr">
        <is>
          <t>2021-2420</t>
        </is>
      </c>
      <c r="M1852" s="6" t="n">
        <v>44562</v>
      </c>
      <c r="N1852" s="6" t="n">
        <v>46811</v>
      </c>
      <c r="O1852" t="n">
        <v>25.4</v>
      </c>
    </row>
    <row r="1853" hidden="1" s="287">
      <c r="A1853" t="inlineStr">
        <is>
          <t>V100039</t>
        </is>
      </c>
      <c r="B1853" t="n">
        <v>25</v>
      </c>
      <c r="C1853" t="n">
        <v>50</v>
      </c>
      <c r="D1853" t="inlineStr">
        <is>
          <t>Rail Cargo Austria AG</t>
        </is>
      </c>
      <c r="E1853" t="inlineStr">
        <is>
          <t>100020</t>
        </is>
      </c>
      <c r="F1853" t="inlineStr">
        <is>
          <t>Am Hauptbahnhof 2</t>
        </is>
      </c>
      <c r="G1853" t="inlineStr">
        <is>
          <t>1100</t>
        </is>
      </c>
      <c r="H1853" t="inlineStr">
        <is>
          <t>Wien</t>
        </is>
      </c>
      <c r="I1853" t="inlineStr">
        <is>
          <t>AT</t>
        </is>
      </c>
      <c r="J1853" t="inlineStr">
        <is>
          <t>SDGGMRSS_M8</t>
        </is>
      </c>
      <c r="K1853" t="inlineStr">
        <is>
          <t>35 80 4956 742-5</t>
        </is>
      </c>
      <c r="L1853" t="inlineStr">
        <is>
          <t>2022-0023</t>
        </is>
      </c>
      <c r="M1853" s="6" t="n">
        <v>45055</v>
      </c>
      <c r="N1853" s="6" t="n">
        <v>46203</v>
      </c>
      <c r="O1853" t="n">
        <v>49.9</v>
      </c>
    </row>
    <row r="1854" hidden="1" s="287">
      <c r="A1854" t="inlineStr">
        <is>
          <t>V300032</t>
        </is>
      </c>
      <c r="B1854" t="n">
        <v>26</v>
      </c>
      <c r="C1854" t="n">
        <v>50</v>
      </c>
      <c r="D1854" t="inlineStr">
        <is>
          <t>EWG Rail Zrt.</t>
        </is>
      </c>
      <c r="E1854" t="inlineStr">
        <is>
          <t>100758</t>
        </is>
      </c>
      <c r="F1854" t="inlineStr">
        <is>
          <t>Váci út 76 3.em</t>
        </is>
      </c>
      <c r="G1854" t="inlineStr">
        <is>
          <t>1133</t>
        </is>
      </c>
      <c r="H1854" t="inlineStr">
        <is>
          <t>Budapest</t>
        </is>
      </c>
      <c r="I1854" t="inlineStr">
        <is>
          <t>HU</t>
        </is>
      </c>
      <c r="J1854" t="inlineStr">
        <is>
          <t>SGGNSS_M12</t>
        </is>
      </c>
      <c r="K1854" t="inlineStr">
        <is>
          <t>37 80 4694 521-8</t>
        </is>
      </c>
      <c r="L1854" t="inlineStr">
        <is>
          <t>2023-0007</t>
        </is>
      </c>
      <c r="M1854" s="6" t="n">
        <v>45078</v>
      </c>
      <c r="N1854" s="6" t="n">
        <v>46905</v>
      </c>
      <c r="O1854" t="n">
        <v>23.19</v>
      </c>
    </row>
    <row r="1855" hidden="1" s="287">
      <c r="A1855" t="inlineStr">
        <is>
          <t>V100046</t>
        </is>
      </c>
      <c r="B1855" t="n">
        <v>18</v>
      </c>
      <c r="C1855" t="n">
        <v>50</v>
      </c>
      <c r="D1855" t="inlineStr">
        <is>
          <t>LAUDE Smart Intermodal S.A.</t>
        </is>
      </c>
      <c r="E1855" t="inlineStr">
        <is>
          <t>100026</t>
        </is>
      </c>
      <c r="F1855" t="inlineStr">
        <is>
          <t>ul. Wroclawska 131</t>
        </is>
      </c>
      <c r="G1855" t="inlineStr">
        <is>
          <t>87-100</t>
        </is>
      </c>
      <c r="H1855" t="inlineStr">
        <is>
          <t>Torun</t>
        </is>
      </c>
      <c r="I1855" t="inlineStr">
        <is>
          <t>PL</t>
        </is>
      </c>
      <c r="J1855" t="inlineStr">
        <is>
          <t>SGMMNS_M17</t>
        </is>
      </c>
      <c r="K1855" t="inlineStr">
        <is>
          <t>33 80 4505 637-5</t>
        </is>
      </c>
      <c r="L1855" t="inlineStr">
        <is>
          <t>2023-0012</t>
        </is>
      </c>
      <c r="M1855" s="6" t="n">
        <v>45271</v>
      </c>
      <c r="N1855" s="6" t="n">
        <v>46752</v>
      </c>
      <c r="O1855" t="n">
        <v>9.5</v>
      </c>
    </row>
    <row r="1856" hidden="1" s="287">
      <c r="A1856" t="inlineStr">
        <is>
          <t>V400008</t>
        </is>
      </c>
      <c r="B1856" t="n">
        <v>12</v>
      </c>
      <c r="C1856" t="n">
        <v>50</v>
      </c>
      <c r="D1856" t="inlineStr">
        <is>
          <t>DB Cargo AG</t>
        </is>
      </c>
      <c r="E1856" t="inlineStr">
        <is>
          <t>100000</t>
        </is>
      </c>
      <c r="F1856" t="inlineStr">
        <is>
          <t>Rheinstrasse 2</t>
        </is>
      </c>
      <c r="G1856" t="inlineStr">
        <is>
          <t>55116</t>
        </is>
      </c>
      <c r="H1856" t="inlineStr">
        <is>
          <t>Mainz</t>
        </is>
      </c>
      <c r="I1856" t="inlineStr">
        <is>
          <t>DE</t>
        </is>
      </c>
      <c r="J1856" t="inlineStr">
        <is>
          <t>SGGNS_M11</t>
        </is>
      </c>
      <c r="K1856" t="inlineStr">
        <is>
          <t>37 80 4561 445-0</t>
        </is>
      </c>
      <c r="L1856" t="inlineStr">
        <is>
          <t>2021-2420</t>
        </is>
      </c>
      <c r="M1856" s="6" t="n">
        <v>45174</v>
      </c>
      <c r="N1856" s="6" t="n">
        <v>47330</v>
      </c>
      <c r="O1856" t="n">
        <v>26.23</v>
      </c>
    </row>
    <row r="1857" hidden="1" s="287">
      <c r="A1857" t="inlineStr">
        <is>
          <t>V100047</t>
        </is>
      </c>
      <c r="B1857" t="n">
        <v>8</v>
      </c>
      <c r="C1857" t="n">
        <v>50</v>
      </c>
      <c r="D1857" t="inlineStr">
        <is>
          <t>Rail Cargo Austria AG</t>
        </is>
      </c>
      <c r="E1857" t="inlineStr">
        <is>
          <t>100020</t>
        </is>
      </c>
      <c r="F1857" t="inlineStr">
        <is>
          <t>Am Hauptbahnhof 2</t>
        </is>
      </c>
      <c r="G1857" t="inlineStr">
        <is>
          <t>1100</t>
        </is>
      </c>
      <c r="H1857" t="inlineStr">
        <is>
          <t>Wien</t>
        </is>
      </c>
      <c r="I1857" t="inlineStr">
        <is>
          <t>AT</t>
        </is>
      </c>
      <c r="J1857" t="inlineStr">
        <is>
          <t>SGGMRRS_M23</t>
        </is>
      </c>
      <c r="K1857" t="inlineStr">
        <is>
          <t>37 80 4657 178-2</t>
        </is>
      </c>
      <c r="L1857" t="inlineStr">
        <is>
          <t>2023-0010</t>
        </is>
      </c>
      <c r="M1857" s="6" t="n">
        <v>45118</v>
      </c>
      <c r="N1857" s="6" t="n">
        <v>46203</v>
      </c>
      <c r="O1857" t="n">
        <v>41.55</v>
      </c>
    </row>
    <row r="1858" hidden="1" s="287">
      <c r="A1858" t="inlineStr">
        <is>
          <t>V100050</t>
        </is>
      </c>
      <c r="B1858" t="n">
        <v>10</v>
      </c>
      <c r="C1858" t="n">
        <v>50</v>
      </c>
      <c r="D1858" t="inlineStr">
        <is>
          <t>Rail Cargo Austria AG</t>
        </is>
      </c>
      <c r="E1858" t="inlineStr">
        <is>
          <t>100020</t>
        </is>
      </c>
      <c r="F1858" t="inlineStr">
        <is>
          <t>Am Hauptbahnhof 2</t>
        </is>
      </c>
      <c r="G1858" t="inlineStr">
        <is>
          <t>1100</t>
        </is>
      </c>
      <c r="H1858" t="inlineStr">
        <is>
          <t>Wien</t>
        </is>
      </c>
      <c r="I1858" t="inlineStr">
        <is>
          <t>AT</t>
        </is>
      </c>
      <c r="J1858" t="inlineStr">
        <is>
          <t>SGGMRRS_M23</t>
        </is>
      </c>
      <c r="K1858" t="inlineStr">
        <is>
          <t>31 80 4657 362-8</t>
        </is>
      </c>
      <c r="L1858" t="inlineStr">
        <is>
          <t>2023-0038</t>
        </is>
      </c>
      <c r="M1858" s="6" t="n">
        <v>45302</v>
      </c>
      <c r="N1858" s="6" t="n">
        <v>46391</v>
      </c>
      <c r="O1858" t="n">
        <v>40.7</v>
      </c>
    </row>
    <row r="1859" hidden="1" s="287">
      <c r="A1859" t="inlineStr">
        <is>
          <t>V200035</t>
        </is>
      </c>
      <c r="B1859" t="n">
        <v>38</v>
      </c>
      <c r="C1859" t="n">
        <v>50</v>
      </c>
      <c r="D1859" t="inlineStr">
        <is>
          <t>Zaklad Inzynierli Kolejowej Sp.z.o.o</t>
        </is>
      </c>
      <c r="E1859" t="inlineStr">
        <is>
          <t>100767</t>
        </is>
      </c>
      <c r="F1859" t="inlineStr">
        <is>
          <t>ul. Retmanska 11a</t>
        </is>
      </c>
      <c r="G1859" t="inlineStr">
        <is>
          <t>27-600</t>
        </is>
      </c>
      <c r="H1859" t="inlineStr">
        <is>
          <t>Sandomierz</t>
        </is>
      </c>
      <c r="I1859" t="inlineStr">
        <is>
          <t>PL</t>
        </is>
      </c>
      <c r="J1859" t="inlineStr">
        <is>
          <t>SGMMNS_M17</t>
        </is>
      </c>
      <c r="K1859" t="inlineStr">
        <is>
          <t>33 80 4505 168-1</t>
        </is>
      </c>
      <c r="L1859" t="inlineStr">
        <is>
          <t>2023-0021</t>
        </is>
      </c>
      <c r="M1859" s="6" t="n">
        <v>45383</v>
      </c>
      <c r="N1859" s="6" t="n">
        <v>46478</v>
      </c>
      <c r="O1859" t="n">
        <v>19</v>
      </c>
    </row>
    <row r="1860" hidden="1" s="287">
      <c r="A1860" t="inlineStr">
        <is>
          <t>V100054</t>
        </is>
      </c>
      <c r="B1860" t="n">
        <v>10</v>
      </c>
      <c r="C1860" t="n">
        <v>50</v>
      </c>
      <c r="D1860" t="inlineStr">
        <is>
          <t>Rail Cargo Austria AG</t>
        </is>
      </c>
      <c r="E1860" t="inlineStr">
        <is>
          <t>100020</t>
        </is>
      </c>
      <c r="F1860" t="inlineStr">
        <is>
          <t>Am Hauptbahnhof 2</t>
        </is>
      </c>
      <c r="G1860" t="inlineStr">
        <is>
          <t>1100</t>
        </is>
      </c>
      <c r="H1860" t="inlineStr">
        <is>
          <t>Wien</t>
        </is>
      </c>
      <c r="I1860" t="inlineStr">
        <is>
          <t>AT</t>
        </is>
      </c>
      <c r="J1860" t="inlineStr">
        <is>
          <t>SGGMRRS_M23</t>
        </is>
      </c>
      <c r="K1860" t="inlineStr">
        <is>
          <t>37 80 4657 307-7</t>
        </is>
      </c>
      <c r="L1860" t="inlineStr">
        <is>
          <t>2024-0007</t>
        </is>
      </c>
      <c r="M1860" s="6" t="n">
        <v>45532</v>
      </c>
      <c r="N1860" s="6" t="n">
        <v>46603</v>
      </c>
      <c r="O1860" t="n">
        <v>40.7</v>
      </c>
    </row>
    <row r="1861" hidden="1" s="287">
      <c r="A1861" t="inlineStr">
        <is>
          <t>V300052</t>
        </is>
      </c>
      <c r="B1861" t="n">
        <v>28</v>
      </c>
      <c r="C1861" t="n">
        <v>50</v>
      </c>
      <c r="D1861" t="inlineStr">
        <is>
          <t>EWG Rail Zrt.</t>
        </is>
      </c>
      <c r="E1861" t="inlineStr">
        <is>
          <t>100758</t>
        </is>
      </c>
      <c r="F1861" t="inlineStr">
        <is>
          <t>Váci út 76 3.em</t>
        </is>
      </c>
      <c r="G1861" t="inlineStr">
        <is>
          <t>1133</t>
        </is>
      </c>
      <c r="H1861" t="inlineStr">
        <is>
          <t>Budapest</t>
        </is>
      </c>
      <c r="I1861" t="inlineStr">
        <is>
          <t>HU</t>
        </is>
      </c>
      <c r="J1861" t="inlineStr">
        <is>
          <t>SGNSS_M10</t>
        </is>
      </c>
      <c r="K1861" t="inlineStr">
        <is>
          <t>37 80 4565 580-0</t>
        </is>
      </c>
      <c r="L1861" t="inlineStr">
        <is>
          <t>2023-0026</t>
        </is>
      </c>
      <c r="M1861" s="6" t="n">
        <v>45740</v>
      </c>
      <c r="N1861" s="6" t="n">
        <v>46387</v>
      </c>
      <c r="O1861" t="n">
        <v>16.63</v>
      </c>
    </row>
    <row r="1862" hidden="1" s="287">
      <c r="A1862" t="inlineStr">
        <is>
          <t>V100059</t>
        </is>
      </c>
      <c r="B1862" t="n">
        <v>10</v>
      </c>
      <c r="C1862" t="n">
        <v>50</v>
      </c>
      <c r="D1862" t="inlineStr">
        <is>
          <t>Rail Cargo Austria AG</t>
        </is>
      </c>
      <c r="E1862" t="inlineStr">
        <is>
          <t>100020</t>
        </is>
      </c>
      <c r="F1862" t="inlineStr">
        <is>
          <t>Am Hauptbahnhof 2</t>
        </is>
      </c>
      <c r="G1862" t="inlineStr">
        <is>
          <t>1100</t>
        </is>
      </c>
      <c r="H1862" t="inlineStr">
        <is>
          <t>Wien</t>
        </is>
      </c>
      <c r="I1862" t="inlineStr">
        <is>
          <t>AT</t>
        </is>
      </c>
      <c r="J1862" t="inlineStr">
        <is>
          <t>SGGMRRS_M43</t>
        </is>
      </c>
      <c r="K1862" t="inlineStr">
        <is>
          <t>37 80 4657 230-1</t>
        </is>
      </c>
      <c r="L1862" t="inlineStr">
        <is>
          <t>2024-0030</t>
        </is>
      </c>
      <c r="M1862" s="6" t="n">
        <v>45748</v>
      </c>
      <c r="N1862" s="6" t="n">
        <v>46799</v>
      </c>
      <c r="O1862" t="n">
        <v>38.85</v>
      </c>
    </row>
    <row r="1863" hidden="1" s="287">
      <c r="A1863" t="inlineStr">
        <is>
          <t>V200044</t>
        </is>
      </c>
      <c r="B1863" t="n">
        <v>2</v>
      </c>
      <c r="C1863" t="n">
        <v>50</v>
      </c>
      <c r="D1863" t="inlineStr">
        <is>
          <t>PCC Intermodal S.A.</t>
        </is>
      </c>
      <c r="E1863" t="inlineStr">
        <is>
          <t>100761</t>
        </is>
      </c>
      <c r="F1863" t="inlineStr">
        <is>
          <t>ul Hutnicza 16</t>
        </is>
      </c>
      <c r="G1863" t="inlineStr">
        <is>
          <t>81-061</t>
        </is>
      </c>
      <c r="H1863" t="inlineStr">
        <is>
          <t>Gdynia</t>
        </is>
      </c>
      <c r="I1863" t="inlineStr">
        <is>
          <t>PL</t>
        </is>
      </c>
      <c r="J1863" t="inlineStr">
        <is>
          <t>SGNS_M13</t>
        </is>
      </c>
      <c r="K1863" t="inlineStr">
        <is>
          <t>37 80 4564 230-3</t>
        </is>
      </c>
      <c r="L1863" t="inlineStr">
        <is>
          <t>2023-0016</t>
        </is>
      </c>
      <c r="M1863" s="6" t="n">
        <v>45145</v>
      </c>
      <c r="N1863" s="6" t="n">
        <v>46356</v>
      </c>
      <c r="O1863" t="n">
        <v>22</v>
      </c>
    </row>
    <row r="1864" hidden="1" s="287">
      <c r="A1864" t="inlineStr">
        <is>
          <t>V300055</t>
        </is>
      </c>
      <c r="B1864" t="n">
        <v>18</v>
      </c>
      <c r="C1864" t="n">
        <v>50</v>
      </c>
      <c r="D1864" t="inlineStr">
        <is>
          <t>Weco Rail GmbH</t>
        </is>
      </c>
      <c r="E1864" t="inlineStr">
        <is>
          <t>100763</t>
        </is>
      </c>
      <c r="F1864" t="inlineStr">
        <is>
          <t>Tanbruckgrasse 3</t>
        </is>
      </c>
      <c r="G1864" t="inlineStr">
        <is>
          <t>1120</t>
        </is>
      </c>
      <c r="H1864" t="inlineStr">
        <is>
          <t>Wien</t>
        </is>
      </c>
      <c r="I1864" t="inlineStr">
        <is>
          <t>AT</t>
        </is>
      </c>
      <c r="J1864" t="inlineStr">
        <is>
          <t>SGGMRS_M35</t>
        </is>
      </c>
      <c r="K1864" t="inlineStr">
        <is>
          <t>37 80 4953 455-5</t>
        </is>
      </c>
      <c r="L1864" t="inlineStr">
        <is>
          <t>2024-0008</t>
        </is>
      </c>
      <c r="M1864" s="6" t="n">
        <v>45575</v>
      </c>
      <c r="N1864" s="6" t="n">
        <v>46669</v>
      </c>
      <c r="O1864" t="n">
        <v>27.5</v>
      </c>
    </row>
    <row r="1865" hidden="1" s="287">
      <c r="A1865" t="inlineStr">
        <is>
          <t>V100049</t>
        </is>
      </c>
      <c r="B1865" t="n">
        <v>134</v>
      </c>
      <c r="C1865" t="n">
        <v>20</v>
      </c>
      <c r="D1865" t="inlineStr">
        <is>
          <t>Grain Logistic Sp.z.o.o.</t>
        </is>
      </c>
      <c r="E1865" t="inlineStr">
        <is>
          <t>100765</t>
        </is>
      </c>
      <c r="F1865" t="inlineStr">
        <is>
          <t>ul. Nowogrodzka 31/413</t>
        </is>
      </c>
      <c r="G1865" t="inlineStr">
        <is>
          <t>00-511</t>
        </is>
      </c>
      <c r="H1865" t="inlineStr">
        <is>
          <t>Warszawa</t>
        </is>
      </c>
      <c r="I1865" t="inlineStr">
        <is>
          <t>PL</t>
        </is>
      </c>
      <c r="J1865" t="inlineStr">
        <is>
          <t>SGNS_60</t>
        </is>
      </c>
      <c r="K1865" t="inlineStr"/>
      <c r="L1865" t="inlineStr">
        <is>
          <t>2023-0035</t>
        </is>
      </c>
      <c r="M1865" s="6" t="n">
        <v>46082</v>
      </c>
      <c r="N1865" s="6" t="n">
        <v>46446</v>
      </c>
      <c r="O1865" t="n">
        <v>19.5</v>
      </c>
    </row>
    <row r="1866" hidden="1" s="287">
      <c r="A1866" t="inlineStr">
        <is>
          <t>V300059</t>
        </is>
      </c>
      <c r="B1866" t="n">
        <v>16</v>
      </c>
      <c r="C1866" t="n">
        <v>50</v>
      </c>
      <c r="D1866" t="inlineStr">
        <is>
          <t>Captrain Deutschland CargoWest GmbH</t>
        </is>
      </c>
      <c r="E1866" t="inlineStr">
        <is>
          <t>100030</t>
        </is>
      </c>
      <c r="F1866" t="inlineStr">
        <is>
          <t>Am Grubenhof 2</t>
        </is>
      </c>
      <c r="G1866" t="inlineStr">
        <is>
          <t>33330</t>
        </is>
      </c>
      <c r="H1866" t="inlineStr">
        <is>
          <t>Gütersloh</t>
        </is>
      </c>
      <c r="I1866" t="inlineStr">
        <is>
          <t>DE</t>
        </is>
      </c>
      <c r="J1866" t="inlineStr">
        <is>
          <t>SDGGMRSS_M8</t>
        </is>
      </c>
      <c r="K1866" t="inlineStr">
        <is>
          <t>35 80 4956 063-6</t>
        </is>
      </c>
      <c r="L1866" t="inlineStr">
        <is>
          <t>2024-0044</t>
        </is>
      </c>
      <c r="M1866" s="6" t="n">
        <v>46023</v>
      </c>
      <c r="N1866" s="6" t="n">
        <v>47483</v>
      </c>
      <c r="O1866" t="n">
        <v>42.71</v>
      </c>
    </row>
    <row r="1867" hidden="1" s="287">
      <c r="A1867" t="inlineStr">
        <is>
          <t>V100061</t>
        </is>
      </c>
      <c r="B1867" t="n">
        <v>58</v>
      </c>
      <c r="C1867" t="n">
        <v>20</v>
      </c>
      <c r="D1867" t="inlineStr">
        <is>
          <t>Rail Cargo Austria AG</t>
        </is>
      </c>
      <c r="E1867" t="inlineStr">
        <is>
          <t>100020</t>
        </is>
      </c>
      <c r="F1867" t="inlineStr">
        <is>
          <t>Am Hauptbahnhof 2</t>
        </is>
      </c>
      <c r="G1867" t="inlineStr">
        <is>
          <t>1100</t>
        </is>
      </c>
      <c r="H1867" t="inlineStr">
        <is>
          <t>Wien</t>
        </is>
      </c>
      <c r="I1867" t="inlineStr">
        <is>
          <t>AT</t>
        </is>
      </c>
      <c r="J1867" t="inlineStr">
        <is>
          <t>EANOS_95</t>
        </is>
      </c>
      <c r="K1867" t="inlineStr"/>
      <c r="L1867" t="inlineStr">
        <is>
          <t>2025-0008</t>
        </is>
      </c>
      <c r="M1867" s="6" t="n">
        <v>46171</v>
      </c>
      <c r="N1867" s="6" t="n">
        <v>50553</v>
      </c>
      <c r="O1867" t="n">
        <v>26</v>
      </c>
    </row>
    <row r="1868" hidden="1" s="287">
      <c r="A1868" t="inlineStr">
        <is>
          <t>V100062</t>
        </is>
      </c>
      <c r="B1868" t="n">
        <v>10</v>
      </c>
      <c r="C1868" t="n">
        <v>50</v>
      </c>
      <c r="D1868" t="inlineStr">
        <is>
          <t>Rail Cargo Austria AG</t>
        </is>
      </c>
      <c r="E1868" t="inlineStr">
        <is>
          <t>100020</t>
        </is>
      </c>
      <c r="F1868" t="inlineStr">
        <is>
          <t>Am Hauptbahnhof 2</t>
        </is>
      </c>
      <c r="G1868" t="inlineStr">
        <is>
          <t>1100</t>
        </is>
      </c>
      <c r="H1868" t="inlineStr">
        <is>
          <t>Wien</t>
        </is>
      </c>
      <c r="I1868" t="inlineStr">
        <is>
          <t>AT</t>
        </is>
      </c>
      <c r="J1868" t="inlineStr">
        <is>
          <t>SGGMRRSS_M50</t>
        </is>
      </c>
      <c r="K1868" t="inlineStr">
        <is>
          <t>37 80 4942 010-2</t>
        </is>
      </c>
      <c r="L1868" t="inlineStr">
        <is>
          <t>2025-0010</t>
        </is>
      </c>
      <c r="M1868" s="6" t="n">
        <v>45985</v>
      </c>
      <c r="N1868" s="6" t="n">
        <v>47038</v>
      </c>
      <c r="O1868" t="n">
        <v>37.85</v>
      </c>
    </row>
    <row r="1869" hidden="1" s="287">
      <c r="A1869" t="inlineStr">
        <is>
          <t>V500001</t>
        </is>
      </c>
      <c r="B1869" t="n">
        <v>17</v>
      </c>
      <c r="C1869" t="n">
        <v>50</v>
      </c>
      <c r="D1869" t="inlineStr">
        <is>
          <t>LAUDE Smart Intermodal S.A.</t>
        </is>
      </c>
      <c r="E1869" t="inlineStr">
        <is>
          <t>100026</t>
        </is>
      </c>
      <c r="F1869" t="inlineStr">
        <is>
          <t>ul. Wroclawska 131</t>
        </is>
      </c>
      <c r="G1869" t="inlineStr">
        <is>
          <t>87-100</t>
        </is>
      </c>
      <c r="H1869" t="inlineStr">
        <is>
          <t>Torun</t>
        </is>
      </c>
      <c r="I1869" t="inlineStr">
        <is>
          <t>PL</t>
        </is>
      </c>
      <c r="J1869" t="inlineStr">
        <is>
          <t>SGMMNSS_M48</t>
        </is>
      </c>
      <c r="K1869" t="inlineStr">
        <is>
          <t>37 84 4594 850-8</t>
        </is>
      </c>
      <c r="L1869" t="inlineStr">
        <is>
          <t>2025-0012</t>
        </is>
      </c>
      <c r="M1869" s="6" t="n">
        <v>45806</v>
      </c>
      <c r="N1869" s="6" t="n">
        <v>47631</v>
      </c>
      <c r="O1869" t="n">
        <v>31.56</v>
      </c>
    </row>
    <row r="1870" hidden="1" s="287">
      <c r="A1870" t="inlineStr">
        <is>
          <t>V200019</t>
        </is>
      </c>
      <c r="B1870" t="n">
        <v>61</v>
      </c>
      <c r="C1870" t="n">
        <v>50</v>
      </c>
      <c r="D1870" t="inlineStr">
        <is>
          <t>SBB Cargo AG</t>
        </is>
      </c>
      <c r="E1870" t="inlineStr">
        <is>
          <t>100022</t>
        </is>
      </c>
      <c r="F1870" t="inlineStr">
        <is>
          <t>Bahnhofstrasse 12</t>
        </is>
      </c>
      <c r="G1870" t="inlineStr">
        <is>
          <t>4600</t>
        </is>
      </c>
      <c r="H1870" t="inlineStr">
        <is>
          <t>Olten</t>
        </is>
      </c>
      <c r="I1870" t="inlineStr">
        <is>
          <t>CH</t>
        </is>
      </c>
      <c r="J1870" t="inlineStr">
        <is>
          <t>SGNS_M9</t>
        </is>
      </c>
      <c r="K1870" t="inlineStr">
        <is>
          <t>37 80 4564 475-4</t>
        </is>
      </c>
      <c r="L1870" t="inlineStr">
        <is>
          <t>2021-0032</t>
        </is>
      </c>
      <c r="M1870" s="6" t="n">
        <v>44769</v>
      </c>
      <c r="N1870" s="6" t="n">
        <v>46934</v>
      </c>
      <c r="O1870" t="n">
        <v>18.1</v>
      </c>
    </row>
    <row r="1871" hidden="1" s="287">
      <c r="A1871" t="inlineStr">
        <is>
          <t>V710001</t>
        </is>
      </c>
      <c r="B1871" t="n">
        <v>8</v>
      </c>
      <c r="C1871" t="n">
        <v>50</v>
      </c>
      <c r="D1871" t="inlineStr">
        <is>
          <t>Rail Cargo Austria AG</t>
        </is>
      </c>
      <c r="E1871" t="inlineStr">
        <is>
          <t>100020</t>
        </is>
      </c>
      <c r="F1871" t="inlineStr">
        <is>
          <t>Am Hauptbahnhof 2</t>
        </is>
      </c>
      <c r="G1871" t="inlineStr">
        <is>
          <t>1100</t>
        </is>
      </c>
      <c r="H1871" t="inlineStr">
        <is>
          <t>Wien</t>
        </is>
      </c>
      <c r="I1871" t="inlineStr">
        <is>
          <t>AT</t>
        </is>
      </c>
      <c r="J1871" t="inlineStr">
        <is>
          <t>SDGGMRS_M7</t>
        </is>
      </c>
      <c r="K1871" t="inlineStr">
        <is>
          <t>37 80 4955 113-8</t>
        </is>
      </c>
      <c r="L1871" t="inlineStr">
        <is>
          <t>2025-0026</t>
        </is>
      </c>
      <c r="M1871" s="6" t="n">
        <v>45931</v>
      </c>
      <c r="N1871" s="6" t="n">
        <v>46112</v>
      </c>
      <c r="O1871" t="n">
        <v>37</v>
      </c>
    </row>
    <row r="1872" hidden="1" s="287">
      <c r="A1872" t="inlineStr">
        <is>
          <t>V200056</t>
        </is>
      </c>
      <c r="B1872" t="n">
        <v>27</v>
      </c>
      <c r="C1872" t="n">
        <v>50</v>
      </c>
      <c r="D1872" t="inlineStr">
        <is>
          <t>WRS Widmer Rail Services AG</t>
        </is>
      </c>
      <c r="E1872" t="inlineStr">
        <is>
          <t>100796</t>
        </is>
      </c>
      <c r="F1872" t="inlineStr">
        <is>
          <t>Emmetterstrasse 3</t>
        </is>
      </c>
      <c r="G1872" t="inlineStr">
        <is>
          <t>6375</t>
        </is>
      </c>
      <c r="H1872" t="inlineStr">
        <is>
          <t>Beckenried</t>
        </is>
      </c>
      <c r="I1872" t="inlineStr">
        <is>
          <t>CH</t>
        </is>
      </c>
      <c r="J1872" t="inlineStr">
        <is>
          <t>SDGGMRSS_M8</t>
        </is>
      </c>
      <c r="K1872" t="inlineStr">
        <is>
          <t>37 80 4956 556-7</t>
        </is>
      </c>
      <c r="L1872" t="inlineStr">
        <is>
          <t>2025-0036</t>
        </is>
      </c>
      <c r="M1872" s="6" t="n">
        <v>46020</v>
      </c>
      <c r="N1872" s="6" t="n">
        <v>47118</v>
      </c>
      <c r="O1872" t="n">
        <v>49.8</v>
      </c>
    </row>
    <row r="1873" hidden="1" s="287">
      <c r="A1873" t="inlineStr">
        <is>
          <t>V300090</t>
        </is>
      </c>
      <c r="B1873" t="n">
        <v>24</v>
      </c>
      <c r="C1873" t="n">
        <v>50</v>
      </c>
      <c r="D1873" t="inlineStr">
        <is>
          <t>STORK Cargo GmbH</t>
        </is>
      </c>
      <c r="E1873" t="inlineStr">
        <is>
          <t>100792</t>
        </is>
      </c>
      <c r="F1873" t="inlineStr">
        <is>
          <t>Parchauer Strasse 3</t>
        </is>
      </c>
      <c r="G1873" t="inlineStr">
        <is>
          <t>39126</t>
        </is>
      </c>
      <c r="H1873" t="inlineStr">
        <is>
          <t>Magdeburg</t>
        </is>
      </c>
      <c r="I1873" t="inlineStr">
        <is>
          <t>DE</t>
        </is>
      </c>
      <c r="J1873" t="inlineStr">
        <is>
          <t>SGMMNS_M17</t>
        </is>
      </c>
      <c r="K1873" t="inlineStr">
        <is>
          <t>33 80 4505 585-6</t>
        </is>
      </c>
      <c r="L1873" t="inlineStr">
        <is>
          <t>2025-0020</t>
        </is>
      </c>
      <c r="M1873" s="6" t="n">
        <v>46023</v>
      </c>
      <c r="N1873" s="6" t="n">
        <v>48213</v>
      </c>
      <c r="O1873" t="n">
        <v>21.9</v>
      </c>
    </row>
    <row r="1874" hidden="1" s="287">
      <c r="A1874" t="inlineStr">
        <is>
          <t>V100003</t>
        </is>
      </c>
      <c r="B1874" t="n">
        <v>9</v>
      </c>
      <c r="C1874" t="n">
        <v>50</v>
      </c>
      <c r="D1874" t="inlineStr">
        <is>
          <t>DB Cargo AG</t>
        </is>
      </c>
      <c r="E1874" t="inlineStr">
        <is>
          <t>100000</t>
        </is>
      </c>
      <c r="F1874" t="inlineStr">
        <is>
          <t>Rheinstrasse 2</t>
        </is>
      </c>
      <c r="G1874" t="inlineStr">
        <is>
          <t>55116</t>
        </is>
      </c>
      <c r="H1874" t="inlineStr">
        <is>
          <t>Mainz</t>
        </is>
      </c>
      <c r="I1874" t="inlineStr">
        <is>
          <t>DE</t>
        </is>
      </c>
      <c r="J1874" t="inlineStr">
        <is>
          <t>SGGMRSS_M6</t>
        </is>
      </c>
      <c r="K1874" t="inlineStr">
        <is>
          <t>37 80 4963 179-9</t>
        </is>
      </c>
      <c r="L1874" t="inlineStr">
        <is>
          <t>2020-0006</t>
        </is>
      </c>
      <c r="M1874" s="6" t="n">
        <v>44274</v>
      </c>
      <c r="N1874" s="6" t="n">
        <v>46081</v>
      </c>
      <c r="O1874" t="n">
        <v>30.5</v>
      </c>
    </row>
    <row r="1875" hidden="1" s="287">
      <c r="A1875" t="inlineStr">
        <is>
          <t>V400001</t>
        </is>
      </c>
      <c r="B1875" t="n">
        <v>17</v>
      </c>
      <c r="C1875" t="n">
        <v>50</v>
      </c>
      <c r="D1875" t="inlineStr">
        <is>
          <t>DB Cargo AG</t>
        </is>
      </c>
      <c r="E1875" t="inlineStr">
        <is>
          <t>100000</t>
        </is>
      </c>
      <c r="F1875" t="inlineStr">
        <is>
          <t>Rheinstrasse 2</t>
        </is>
      </c>
      <c r="G1875" t="inlineStr">
        <is>
          <t>55116</t>
        </is>
      </c>
      <c r="H1875" t="inlineStr">
        <is>
          <t>Mainz</t>
        </is>
      </c>
      <c r="I1875" t="inlineStr">
        <is>
          <t>DE</t>
        </is>
      </c>
      <c r="J1875" t="inlineStr">
        <is>
          <t>SGGRSS_M2</t>
        </is>
      </c>
      <c r="K1875" t="inlineStr">
        <is>
          <t>37 80 4980 628-4</t>
        </is>
      </c>
      <c r="L1875" t="inlineStr">
        <is>
          <t>2021-2420</t>
        </is>
      </c>
      <c r="M1875" s="6" t="n">
        <v>44562</v>
      </c>
      <c r="N1875" s="6" t="n">
        <v>46811</v>
      </c>
      <c r="O1875" t="n">
        <v>25.4</v>
      </c>
    </row>
    <row r="1876" hidden="1" s="287">
      <c r="A1876" t="inlineStr">
        <is>
          <t>V100039</t>
        </is>
      </c>
      <c r="B1876" t="n">
        <v>26</v>
      </c>
      <c r="C1876" t="n">
        <v>50</v>
      </c>
      <c r="D1876" t="inlineStr">
        <is>
          <t>Rail Cargo Austria AG</t>
        </is>
      </c>
      <c r="E1876" t="inlineStr">
        <is>
          <t>100020</t>
        </is>
      </c>
      <c r="F1876" t="inlineStr">
        <is>
          <t>Am Hauptbahnhof 2</t>
        </is>
      </c>
      <c r="G1876" t="inlineStr">
        <is>
          <t>1100</t>
        </is>
      </c>
      <c r="H1876" t="inlineStr">
        <is>
          <t>Wien</t>
        </is>
      </c>
      <c r="I1876" t="inlineStr">
        <is>
          <t>AT</t>
        </is>
      </c>
      <c r="J1876" t="inlineStr">
        <is>
          <t>SDGGMRSS_M8</t>
        </is>
      </c>
      <c r="K1876" t="inlineStr">
        <is>
          <t>35 80 4956 743-3</t>
        </is>
      </c>
      <c r="L1876" t="inlineStr">
        <is>
          <t>2022-0023</t>
        </is>
      </c>
      <c r="M1876" s="6" t="n">
        <v>45055</v>
      </c>
      <c r="N1876" s="6" t="n">
        <v>46203</v>
      </c>
      <c r="O1876" t="n">
        <v>49.9</v>
      </c>
    </row>
    <row r="1877" hidden="1" s="287">
      <c r="A1877" t="inlineStr">
        <is>
          <t>V300032</t>
        </is>
      </c>
      <c r="B1877" t="n">
        <v>27</v>
      </c>
      <c r="C1877" t="n">
        <v>50</v>
      </c>
      <c r="D1877" t="inlineStr">
        <is>
          <t>EWG Rail Zrt.</t>
        </is>
      </c>
      <c r="E1877" t="inlineStr">
        <is>
          <t>100758</t>
        </is>
      </c>
      <c r="F1877" t="inlineStr">
        <is>
          <t>Váci út 76 3.em</t>
        </is>
      </c>
      <c r="G1877" t="inlineStr">
        <is>
          <t>1133</t>
        </is>
      </c>
      <c r="H1877" t="inlineStr">
        <is>
          <t>Budapest</t>
        </is>
      </c>
      <c r="I1877" t="inlineStr">
        <is>
          <t>HU</t>
        </is>
      </c>
      <c r="J1877" t="inlineStr">
        <is>
          <t>SGGNSS_M12</t>
        </is>
      </c>
      <c r="K1877" t="inlineStr">
        <is>
          <t>37 80 4694 523-4</t>
        </is>
      </c>
      <c r="L1877" t="inlineStr">
        <is>
          <t>2023-0007</t>
        </is>
      </c>
      <c r="M1877" s="6" t="n">
        <v>45078</v>
      </c>
      <c r="N1877" s="6" t="n">
        <v>46905</v>
      </c>
      <c r="O1877" t="n">
        <v>23.19</v>
      </c>
    </row>
    <row r="1878" hidden="1" s="287">
      <c r="A1878" t="inlineStr">
        <is>
          <t>V100046</t>
        </is>
      </c>
      <c r="B1878" t="n">
        <v>19</v>
      </c>
      <c r="C1878" t="n">
        <v>50</v>
      </c>
      <c r="D1878" t="inlineStr">
        <is>
          <t>LAUDE Smart Intermodal S.A.</t>
        </is>
      </c>
      <c r="E1878" t="inlineStr">
        <is>
          <t>100026</t>
        </is>
      </c>
      <c r="F1878" t="inlineStr">
        <is>
          <t>ul. Wroclawska 131</t>
        </is>
      </c>
      <c r="G1878" t="inlineStr">
        <is>
          <t>87-100</t>
        </is>
      </c>
      <c r="H1878" t="inlineStr">
        <is>
          <t>Torun</t>
        </is>
      </c>
      <c r="I1878" t="inlineStr">
        <is>
          <t>PL</t>
        </is>
      </c>
      <c r="J1878" t="inlineStr">
        <is>
          <t>SGMMNS_M17</t>
        </is>
      </c>
      <c r="K1878" t="inlineStr">
        <is>
          <t>33 80 4505 638-3</t>
        </is>
      </c>
      <c r="L1878" t="inlineStr">
        <is>
          <t>2023-0012</t>
        </is>
      </c>
      <c r="M1878" s="6" t="n">
        <v>45271</v>
      </c>
      <c r="N1878" s="6" t="n">
        <v>46752</v>
      </c>
      <c r="O1878" t="n">
        <v>9.5</v>
      </c>
    </row>
    <row r="1879" hidden="1" s="287">
      <c r="A1879" t="inlineStr">
        <is>
          <t>V400008</t>
        </is>
      </c>
      <c r="B1879" t="n">
        <v>13</v>
      </c>
      <c r="C1879" t="n">
        <v>50</v>
      </c>
      <c r="D1879" t="inlineStr">
        <is>
          <t>DB Cargo AG</t>
        </is>
      </c>
      <c r="E1879" t="inlineStr">
        <is>
          <t>100000</t>
        </is>
      </c>
      <c r="F1879" t="inlineStr">
        <is>
          <t>Rheinstrasse 2</t>
        </is>
      </c>
      <c r="G1879" t="inlineStr">
        <is>
          <t>55116</t>
        </is>
      </c>
      <c r="H1879" t="inlineStr">
        <is>
          <t>Mainz</t>
        </is>
      </c>
      <c r="I1879" t="inlineStr">
        <is>
          <t>DE</t>
        </is>
      </c>
      <c r="J1879" t="inlineStr">
        <is>
          <t>SGGNS_M11</t>
        </is>
      </c>
      <c r="K1879" t="inlineStr">
        <is>
          <t>37 80 4561 446-8</t>
        </is>
      </c>
      <c r="L1879" t="inlineStr">
        <is>
          <t>2021-2420</t>
        </is>
      </c>
      <c r="M1879" s="6" t="n">
        <v>45174</v>
      </c>
      <c r="N1879" s="6" t="n">
        <v>47330</v>
      </c>
      <c r="O1879" t="n">
        <v>26.23</v>
      </c>
    </row>
    <row r="1880" hidden="1" s="287">
      <c r="A1880" t="inlineStr">
        <is>
          <t>V100047</t>
        </is>
      </c>
      <c r="B1880" t="n">
        <v>9</v>
      </c>
      <c r="C1880" t="n">
        <v>50</v>
      </c>
      <c r="D1880" t="inlineStr">
        <is>
          <t>Rail Cargo Austria AG</t>
        </is>
      </c>
      <c r="E1880" t="inlineStr">
        <is>
          <t>100020</t>
        </is>
      </c>
      <c r="F1880" t="inlineStr">
        <is>
          <t>Am Hauptbahnhof 2</t>
        </is>
      </c>
      <c r="G1880" t="inlineStr">
        <is>
          <t>1100</t>
        </is>
      </c>
      <c r="H1880" t="inlineStr">
        <is>
          <t>Wien</t>
        </is>
      </c>
      <c r="I1880" t="inlineStr">
        <is>
          <t>AT</t>
        </is>
      </c>
      <c r="J1880" t="inlineStr">
        <is>
          <t>SGGMRRS_M23</t>
        </is>
      </c>
      <c r="K1880" t="inlineStr">
        <is>
          <t>37 80 4657 179-0</t>
        </is>
      </c>
      <c r="L1880" t="inlineStr">
        <is>
          <t>2023-0010</t>
        </is>
      </c>
      <c r="M1880" s="6" t="n">
        <v>45118</v>
      </c>
      <c r="N1880" s="6" t="n">
        <v>46203</v>
      </c>
      <c r="O1880" t="n">
        <v>41.55</v>
      </c>
    </row>
    <row r="1881" hidden="1" s="287">
      <c r="A1881" t="inlineStr">
        <is>
          <t>V100050</t>
        </is>
      </c>
      <c r="B1881" t="n">
        <v>11</v>
      </c>
      <c r="C1881" t="n">
        <v>50</v>
      </c>
      <c r="D1881" t="inlineStr">
        <is>
          <t>Rail Cargo Austria AG</t>
        </is>
      </c>
      <c r="E1881" t="inlineStr">
        <is>
          <t>100020</t>
        </is>
      </c>
      <c r="F1881" t="inlineStr">
        <is>
          <t>Am Hauptbahnhof 2</t>
        </is>
      </c>
      <c r="G1881" t="inlineStr">
        <is>
          <t>1100</t>
        </is>
      </c>
      <c r="H1881" t="inlineStr">
        <is>
          <t>Wien</t>
        </is>
      </c>
      <c r="I1881" t="inlineStr">
        <is>
          <t>AT</t>
        </is>
      </c>
      <c r="J1881" t="inlineStr">
        <is>
          <t>SGGMRRS_M23</t>
        </is>
      </c>
      <c r="K1881" t="inlineStr">
        <is>
          <t>31 80 4657 363-6</t>
        </is>
      </c>
      <c r="L1881" t="inlineStr">
        <is>
          <t>2023-0038</t>
        </is>
      </c>
      <c r="M1881" s="6" t="n">
        <v>45302</v>
      </c>
      <c r="N1881" s="6" t="n">
        <v>46391</v>
      </c>
      <c r="O1881" t="n">
        <v>40.7</v>
      </c>
    </row>
    <row r="1882" hidden="1" s="287">
      <c r="A1882" t="inlineStr">
        <is>
          <t>V200035</t>
        </is>
      </c>
      <c r="B1882" t="n">
        <v>39</v>
      </c>
      <c r="C1882" t="n">
        <v>50</v>
      </c>
      <c r="D1882" t="inlineStr">
        <is>
          <t>Zaklad Inzynierli Kolejowej Sp.z.o.o</t>
        </is>
      </c>
      <c r="E1882" t="inlineStr">
        <is>
          <t>100767</t>
        </is>
      </c>
      <c r="F1882" t="inlineStr">
        <is>
          <t>ul. Retmanska 11a</t>
        </is>
      </c>
      <c r="G1882" t="inlineStr">
        <is>
          <t>27-600</t>
        </is>
      </c>
      <c r="H1882" t="inlineStr">
        <is>
          <t>Sandomierz</t>
        </is>
      </c>
      <c r="I1882" t="inlineStr">
        <is>
          <t>PL</t>
        </is>
      </c>
      <c r="J1882" t="inlineStr">
        <is>
          <t>SGMMNS_M17</t>
        </is>
      </c>
      <c r="K1882" t="inlineStr">
        <is>
          <t>33 80 4505 169-9</t>
        </is>
      </c>
      <c r="L1882" t="inlineStr">
        <is>
          <t>2023-0021</t>
        </is>
      </c>
      <c r="M1882" s="6" t="n">
        <v>45383</v>
      </c>
      <c r="N1882" s="6" t="n">
        <v>46478</v>
      </c>
      <c r="O1882" t="n">
        <v>19</v>
      </c>
    </row>
    <row r="1883" hidden="1" s="287">
      <c r="A1883" t="inlineStr">
        <is>
          <t>V700009</t>
        </is>
      </c>
      <c r="B1883" t="n">
        <v>26</v>
      </c>
      <c r="C1883" t="n">
        <v>50</v>
      </c>
      <c r="D1883" t="inlineStr">
        <is>
          <t>CargoBeamer intermodal op. GmbH</t>
        </is>
      </c>
      <c r="E1883" t="inlineStr">
        <is>
          <t>100005</t>
        </is>
      </c>
      <c r="F1883" t="inlineStr">
        <is>
          <t>Kreuzstrasse 12</t>
        </is>
      </c>
      <c r="G1883" t="inlineStr">
        <is>
          <t>04103</t>
        </is>
      </c>
      <c r="H1883" t="inlineStr">
        <is>
          <t>Leipzig</t>
        </is>
      </c>
      <c r="I1883" t="inlineStr">
        <is>
          <t>DE</t>
        </is>
      </c>
      <c r="J1883" t="inlineStr">
        <is>
          <t>SDGGMRSS_M8</t>
        </is>
      </c>
      <c r="K1883" t="inlineStr">
        <is>
          <t>35 80 4956 002-4</t>
        </is>
      </c>
      <c r="L1883" t="inlineStr">
        <is>
          <t>2024-0011</t>
        </is>
      </c>
      <c r="M1883" s="6" t="n">
        <v>45505</v>
      </c>
      <c r="N1883" s="6" t="n">
        <v>46387</v>
      </c>
      <c r="O1883" t="n">
        <v>53.5</v>
      </c>
    </row>
    <row r="1884" hidden="1" s="287">
      <c r="A1884" t="inlineStr">
        <is>
          <t>V100054</t>
        </is>
      </c>
      <c r="B1884" t="n">
        <v>11</v>
      </c>
      <c r="C1884" t="n">
        <v>50</v>
      </c>
      <c r="D1884" t="inlineStr">
        <is>
          <t>Rail Cargo Austria AG</t>
        </is>
      </c>
      <c r="E1884" t="inlineStr">
        <is>
          <t>100020</t>
        </is>
      </c>
      <c r="F1884" t="inlineStr">
        <is>
          <t>Am Hauptbahnhof 2</t>
        </is>
      </c>
      <c r="G1884" t="inlineStr">
        <is>
          <t>1100</t>
        </is>
      </c>
      <c r="H1884" t="inlineStr">
        <is>
          <t>Wien</t>
        </is>
      </c>
      <c r="I1884" t="inlineStr">
        <is>
          <t>AT</t>
        </is>
      </c>
      <c r="J1884" t="inlineStr">
        <is>
          <t>SGGMRRS_M23</t>
        </is>
      </c>
      <c r="K1884" t="inlineStr">
        <is>
          <t>37 80 4657 308-5</t>
        </is>
      </c>
      <c r="L1884" t="inlineStr">
        <is>
          <t>2024-0007</t>
        </is>
      </c>
      <c r="M1884" s="6" t="n">
        <v>45532</v>
      </c>
      <c r="N1884" s="6" t="n">
        <v>46603</v>
      </c>
      <c r="O1884" t="n">
        <v>40.7</v>
      </c>
    </row>
    <row r="1885" hidden="1" s="287">
      <c r="A1885" t="inlineStr">
        <is>
          <t>V100057</t>
        </is>
      </c>
      <c r="B1885" t="n">
        <v>14</v>
      </c>
      <c r="C1885" t="n">
        <v>50</v>
      </c>
      <c r="D1885" t="inlineStr">
        <is>
          <t>RheinCargo GmbH &amp; Co. KG</t>
        </is>
      </c>
      <c r="E1885" t="inlineStr">
        <is>
          <t>100011</t>
        </is>
      </c>
      <c r="F1885" t="inlineStr">
        <is>
          <t>Hammer Landstrasse 3</t>
        </is>
      </c>
      <c r="G1885" t="inlineStr">
        <is>
          <t>41460</t>
        </is>
      </c>
      <c r="H1885" t="inlineStr">
        <is>
          <t>Neuss</t>
        </is>
      </c>
      <c r="I1885" t="inlineStr">
        <is>
          <t>DE</t>
        </is>
      </c>
      <c r="J1885" t="inlineStr">
        <is>
          <t>SGGNS_M33</t>
        </is>
      </c>
      <c r="K1885" t="inlineStr">
        <is>
          <t>37 80 4561 540-8</t>
        </is>
      </c>
      <c r="L1885" t="inlineStr">
        <is>
          <t>2024-0020</t>
        </is>
      </c>
      <c r="M1885" s="6" t="n">
        <v>45566</v>
      </c>
      <c r="N1885" s="6" t="n">
        <v>46081</v>
      </c>
      <c r="O1885" t="n">
        <v>27.15</v>
      </c>
    </row>
    <row r="1886" hidden="1" s="287">
      <c r="A1886" t="inlineStr">
        <is>
          <t>V300052</t>
        </is>
      </c>
      <c r="B1886" t="n">
        <v>29</v>
      </c>
      <c r="C1886" t="n">
        <v>50</v>
      </c>
      <c r="D1886" t="inlineStr">
        <is>
          <t>EWG Rail Zrt.</t>
        </is>
      </c>
      <c r="E1886" t="inlineStr">
        <is>
          <t>100758</t>
        </is>
      </c>
      <c r="F1886" t="inlineStr">
        <is>
          <t>Váci út 76 3.em</t>
        </is>
      </c>
      <c r="G1886" t="inlineStr">
        <is>
          <t>1133</t>
        </is>
      </c>
      <c r="H1886" t="inlineStr">
        <is>
          <t>Budapest</t>
        </is>
      </c>
      <c r="I1886" t="inlineStr">
        <is>
          <t>HU</t>
        </is>
      </c>
      <c r="J1886" t="inlineStr">
        <is>
          <t>SGNSS_M10</t>
        </is>
      </c>
      <c r="K1886" t="inlineStr">
        <is>
          <t>37 80 4565 581-8</t>
        </is>
      </c>
      <c r="L1886" t="inlineStr">
        <is>
          <t>2023-0026</t>
        </is>
      </c>
      <c r="M1886" s="6" t="n">
        <v>45740</v>
      </c>
      <c r="N1886" s="6" t="n">
        <v>46387</v>
      </c>
      <c r="O1886" t="n">
        <v>16.63</v>
      </c>
    </row>
    <row r="1887" hidden="1" s="287">
      <c r="A1887" t="inlineStr">
        <is>
          <t>V100059</t>
        </is>
      </c>
      <c r="B1887" t="n">
        <v>11</v>
      </c>
      <c r="C1887" t="n">
        <v>50</v>
      </c>
      <c r="D1887" t="inlineStr">
        <is>
          <t>Rail Cargo Austria AG</t>
        </is>
      </c>
      <c r="E1887" t="inlineStr">
        <is>
          <t>100020</t>
        </is>
      </c>
      <c r="F1887" t="inlineStr">
        <is>
          <t>Am Hauptbahnhof 2</t>
        </is>
      </c>
      <c r="G1887" t="inlineStr">
        <is>
          <t>1100</t>
        </is>
      </c>
      <c r="H1887" t="inlineStr">
        <is>
          <t>Wien</t>
        </is>
      </c>
      <c r="I1887" t="inlineStr">
        <is>
          <t>AT</t>
        </is>
      </c>
      <c r="J1887" t="inlineStr">
        <is>
          <t>SGGMRRS_M43</t>
        </is>
      </c>
      <c r="K1887" t="inlineStr">
        <is>
          <t>37 80 4657 231-9</t>
        </is>
      </c>
      <c r="L1887" t="inlineStr">
        <is>
          <t>2024-0030</t>
        </is>
      </c>
      <c r="M1887" s="6" t="n">
        <v>45748</v>
      </c>
      <c r="N1887" s="6" t="n">
        <v>46799</v>
      </c>
      <c r="O1887" t="n">
        <v>38.85</v>
      </c>
    </row>
    <row r="1888" hidden="1" s="287">
      <c r="A1888" t="inlineStr">
        <is>
          <t>V200044</t>
        </is>
      </c>
      <c r="B1888" t="n">
        <v>3</v>
      </c>
      <c r="C1888" t="n">
        <v>50</v>
      </c>
      <c r="D1888" t="inlineStr">
        <is>
          <t>PCC Intermodal S.A.</t>
        </is>
      </c>
      <c r="E1888" t="inlineStr">
        <is>
          <t>100761</t>
        </is>
      </c>
      <c r="F1888" t="inlineStr">
        <is>
          <t>ul Hutnicza 16</t>
        </is>
      </c>
      <c r="G1888" t="inlineStr">
        <is>
          <t>81-061</t>
        </is>
      </c>
      <c r="H1888" t="inlineStr">
        <is>
          <t>Gdynia</t>
        </is>
      </c>
      <c r="I1888" t="inlineStr">
        <is>
          <t>PL</t>
        </is>
      </c>
      <c r="J1888" t="inlineStr">
        <is>
          <t>SGNS_M13</t>
        </is>
      </c>
      <c r="K1888" t="inlineStr">
        <is>
          <t>37 80 4564 231-1</t>
        </is>
      </c>
      <c r="L1888" t="inlineStr">
        <is>
          <t>2023-0016</t>
        </is>
      </c>
      <c r="M1888" s="6" t="n">
        <v>45145</v>
      </c>
      <c r="N1888" s="6" t="n">
        <v>46356</v>
      </c>
      <c r="O1888" t="n">
        <v>22</v>
      </c>
    </row>
    <row r="1889" hidden="1" s="287">
      <c r="A1889" t="inlineStr">
        <is>
          <t>V100049</t>
        </is>
      </c>
      <c r="B1889" t="n">
        <v>135</v>
      </c>
      <c r="C1889" t="n">
        <v>20</v>
      </c>
      <c r="D1889" t="inlineStr">
        <is>
          <t>Grain Logistic Sp.z.o.o.</t>
        </is>
      </c>
      <c r="E1889" t="inlineStr">
        <is>
          <t>100765</t>
        </is>
      </c>
      <c r="F1889" t="inlineStr">
        <is>
          <t>ul. Nowogrodzka 31/413</t>
        </is>
      </c>
      <c r="G1889" t="inlineStr">
        <is>
          <t>00-511</t>
        </is>
      </c>
      <c r="H1889" t="inlineStr">
        <is>
          <t>Warszawa</t>
        </is>
      </c>
      <c r="I1889" t="inlineStr">
        <is>
          <t>PL</t>
        </is>
      </c>
      <c r="J1889" t="inlineStr">
        <is>
          <t>SGNS_60</t>
        </is>
      </c>
      <c r="K1889" t="inlineStr"/>
      <c r="L1889" t="inlineStr">
        <is>
          <t>2023-0035</t>
        </is>
      </c>
      <c r="M1889" s="6" t="n">
        <v>46082</v>
      </c>
      <c r="N1889" s="6" t="n">
        <v>46446</v>
      </c>
      <c r="O1889" t="n">
        <v>19.5</v>
      </c>
    </row>
    <row r="1890" hidden="1" s="287">
      <c r="A1890" t="inlineStr">
        <is>
          <t>V300059</t>
        </is>
      </c>
      <c r="B1890" t="n">
        <v>17</v>
      </c>
      <c r="C1890" t="n">
        <v>50</v>
      </c>
      <c r="D1890" t="inlineStr">
        <is>
          <t>Captrain Deutschland CargoWest GmbH</t>
        </is>
      </c>
      <c r="E1890" t="inlineStr">
        <is>
          <t>100030</t>
        </is>
      </c>
      <c r="F1890" t="inlineStr">
        <is>
          <t>Am Grubenhof 2</t>
        </is>
      </c>
      <c r="G1890" t="inlineStr">
        <is>
          <t>33330</t>
        </is>
      </c>
      <c r="H1890" t="inlineStr">
        <is>
          <t>Gütersloh</t>
        </is>
      </c>
      <c r="I1890" t="inlineStr">
        <is>
          <t>DE</t>
        </is>
      </c>
      <c r="J1890" t="inlineStr">
        <is>
          <t>SDGGMRSS_M8</t>
        </is>
      </c>
      <c r="K1890" t="inlineStr">
        <is>
          <t>35 80 4956 066-9</t>
        </is>
      </c>
      <c r="L1890" t="inlineStr">
        <is>
          <t>2024-0044</t>
        </is>
      </c>
      <c r="M1890" s="6" t="n">
        <v>46023</v>
      </c>
      <c r="N1890" s="6" t="n">
        <v>47483</v>
      </c>
      <c r="O1890" t="n">
        <v>42.71</v>
      </c>
    </row>
    <row r="1891" hidden="1" s="287">
      <c r="A1891" t="inlineStr">
        <is>
          <t>V100061</t>
        </is>
      </c>
      <c r="B1891" t="n">
        <v>59</v>
      </c>
      <c r="C1891" t="n">
        <v>20</v>
      </c>
      <c r="D1891" t="inlineStr">
        <is>
          <t>Rail Cargo Austria AG</t>
        </is>
      </c>
      <c r="E1891" t="inlineStr">
        <is>
          <t>100020</t>
        </is>
      </c>
      <c r="F1891" t="inlineStr">
        <is>
          <t>Am Hauptbahnhof 2</t>
        </is>
      </c>
      <c r="G1891" t="inlineStr">
        <is>
          <t>1100</t>
        </is>
      </c>
      <c r="H1891" t="inlineStr">
        <is>
          <t>Wien</t>
        </is>
      </c>
      <c r="I1891" t="inlineStr">
        <is>
          <t>AT</t>
        </is>
      </c>
      <c r="J1891" t="inlineStr">
        <is>
          <t>EANOS_95</t>
        </is>
      </c>
      <c r="K1891" t="inlineStr"/>
      <c r="L1891" t="inlineStr">
        <is>
          <t>2025-0008</t>
        </is>
      </c>
      <c r="M1891" s="6" t="n">
        <v>46171</v>
      </c>
      <c r="N1891" s="6" t="n">
        <v>50553</v>
      </c>
      <c r="O1891" t="n">
        <v>26</v>
      </c>
    </row>
    <row r="1892" hidden="1" s="287">
      <c r="A1892" t="inlineStr">
        <is>
          <t>V100062</t>
        </is>
      </c>
      <c r="B1892" t="n">
        <v>11</v>
      </c>
      <c r="C1892" t="n">
        <v>50</v>
      </c>
      <c r="D1892" t="inlineStr">
        <is>
          <t>Rail Cargo Austria AG</t>
        </is>
      </c>
      <c r="E1892" t="inlineStr">
        <is>
          <t>100020</t>
        </is>
      </c>
      <c r="F1892" t="inlineStr">
        <is>
          <t>Am Hauptbahnhof 2</t>
        </is>
      </c>
      <c r="G1892" t="inlineStr">
        <is>
          <t>1100</t>
        </is>
      </c>
      <c r="H1892" t="inlineStr">
        <is>
          <t>Wien</t>
        </is>
      </c>
      <c r="I1892" t="inlineStr">
        <is>
          <t>AT</t>
        </is>
      </c>
      <c r="J1892" t="inlineStr">
        <is>
          <t>SGGMRRSS_M50</t>
        </is>
      </c>
      <c r="K1892" t="inlineStr">
        <is>
          <t>37 80 4942 011-0</t>
        </is>
      </c>
      <c r="L1892" t="inlineStr">
        <is>
          <t>2025-0010</t>
        </is>
      </c>
      <c r="M1892" s="6" t="n">
        <v>45985</v>
      </c>
      <c r="N1892" s="6" t="n">
        <v>47038</v>
      </c>
      <c r="O1892" t="n">
        <v>37.85</v>
      </c>
    </row>
    <row r="1893" hidden="1" s="287">
      <c r="A1893" t="inlineStr">
        <is>
          <t>V500001</t>
        </is>
      </c>
      <c r="B1893" t="n">
        <v>18</v>
      </c>
      <c r="C1893" t="n">
        <v>50</v>
      </c>
      <c r="D1893" t="inlineStr">
        <is>
          <t>LAUDE Smart Intermodal S.A.</t>
        </is>
      </c>
      <c r="E1893" t="inlineStr">
        <is>
          <t>100026</t>
        </is>
      </c>
      <c r="F1893" t="inlineStr">
        <is>
          <t>ul. Wroclawska 131</t>
        </is>
      </c>
      <c r="G1893" t="inlineStr">
        <is>
          <t>87-100</t>
        </is>
      </c>
      <c r="H1893" t="inlineStr">
        <is>
          <t>Torun</t>
        </is>
      </c>
      <c r="I1893" t="inlineStr">
        <is>
          <t>PL</t>
        </is>
      </c>
      <c r="J1893" t="inlineStr">
        <is>
          <t>SGMMNSS_M48</t>
        </is>
      </c>
      <c r="K1893" t="inlineStr">
        <is>
          <t>37 84 4594 853-2</t>
        </is>
      </c>
      <c r="L1893" t="inlineStr">
        <is>
          <t>2025-0012</t>
        </is>
      </c>
      <c r="M1893" s="6" t="n">
        <v>45806</v>
      </c>
      <c r="N1893" s="6" t="n">
        <v>47631</v>
      </c>
      <c r="O1893" t="n">
        <v>31.56</v>
      </c>
    </row>
    <row r="1894" hidden="1" s="287">
      <c r="A1894" t="inlineStr">
        <is>
          <t>V200019</t>
        </is>
      </c>
      <c r="B1894" t="n">
        <v>62</v>
      </c>
      <c r="C1894" t="n">
        <v>50</v>
      </c>
      <c r="D1894" t="inlineStr">
        <is>
          <t>SBB Cargo AG</t>
        </is>
      </c>
      <c r="E1894" t="inlineStr">
        <is>
          <t>100022</t>
        </is>
      </c>
      <c r="F1894" t="inlineStr">
        <is>
          <t>Bahnhofstrasse 12</t>
        </is>
      </c>
      <c r="G1894" t="inlineStr">
        <is>
          <t>4600</t>
        </is>
      </c>
      <c r="H1894" t="inlineStr">
        <is>
          <t>Olten</t>
        </is>
      </c>
      <c r="I1894" t="inlineStr">
        <is>
          <t>CH</t>
        </is>
      </c>
      <c r="J1894" t="inlineStr">
        <is>
          <t>SGNS_M9</t>
        </is>
      </c>
      <c r="K1894" t="inlineStr">
        <is>
          <t>37 80 4564 477-0</t>
        </is>
      </c>
      <c r="L1894" t="inlineStr">
        <is>
          <t>2021-0032</t>
        </is>
      </c>
      <c r="M1894" s="6" t="n">
        <v>44769</v>
      </c>
      <c r="N1894" s="6" t="n">
        <v>46934</v>
      </c>
      <c r="O1894" t="n">
        <v>18.1</v>
      </c>
    </row>
    <row r="1895" hidden="1" s="287">
      <c r="A1895" t="inlineStr">
        <is>
          <t>V710001</t>
        </is>
      </c>
      <c r="B1895" t="n">
        <v>9</v>
      </c>
      <c r="C1895" t="n">
        <v>50</v>
      </c>
      <c r="D1895" t="inlineStr">
        <is>
          <t>Rail Cargo Austria AG</t>
        </is>
      </c>
      <c r="E1895" t="inlineStr">
        <is>
          <t>100020</t>
        </is>
      </c>
      <c r="F1895" t="inlineStr">
        <is>
          <t>Am Hauptbahnhof 2</t>
        </is>
      </c>
      <c r="G1895" t="inlineStr">
        <is>
          <t>1100</t>
        </is>
      </c>
      <c r="H1895" t="inlineStr">
        <is>
          <t>Wien</t>
        </is>
      </c>
      <c r="I1895" t="inlineStr">
        <is>
          <t>AT</t>
        </is>
      </c>
      <c r="J1895" t="inlineStr">
        <is>
          <t>SDGGMRS_M7</t>
        </is>
      </c>
      <c r="K1895" t="inlineStr">
        <is>
          <t>37 80 4955 114-6</t>
        </is>
      </c>
      <c r="L1895" t="inlineStr">
        <is>
          <t>2025-0026</t>
        </is>
      </c>
      <c r="M1895" s="6" t="n">
        <v>45931</v>
      </c>
      <c r="N1895" s="6" t="n">
        <v>46112</v>
      </c>
      <c r="O1895" t="n">
        <v>37</v>
      </c>
    </row>
    <row r="1896" hidden="1" s="287">
      <c r="A1896" t="inlineStr">
        <is>
          <t>V200056</t>
        </is>
      </c>
      <c r="B1896" t="n">
        <v>28</v>
      </c>
      <c r="C1896" t="n">
        <v>50</v>
      </c>
      <c r="D1896" t="inlineStr">
        <is>
          <t>WRS Widmer Rail Services AG</t>
        </is>
      </c>
      <c r="E1896" t="inlineStr">
        <is>
          <t>100796</t>
        </is>
      </c>
      <c r="F1896" t="inlineStr">
        <is>
          <t>Emmetterstrasse 3</t>
        </is>
      </c>
      <c r="G1896" t="inlineStr">
        <is>
          <t>6375</t>
        </is>
      </c>
      <c r="H1896" t="inlineStr">
        <is>
          <t>Beckenried</t>
        </is>
      </c>
      <c r="I1896" t="inlineStr">
        <is>
          <t>CH</t>
        </is>
      </c>
      <c r="J1896" t="inlineStr">
        <is>
          <t>SDGGMRSS_M8</t>
        </is>
      </c>
      <c r="K1896" t="inlineStr">
        <is>
          <t>37 80 4956 557-5</t>
        </is>
      </c>
      <c r="L1896" t="inlineStr">
        <is>
          <t>2025-0036</t>
        </is>
      </c>
      <c r="M1896" s="6" t="n">
        <v>46020</v>
      </c>
      <c r="N1896" s="6" t="n">
        <v>47118</v>
      </c>
      <c r="O1896" t="n">
        <v>49.8</v>
      </c>
    </row>
    <row r="1897" hidden="1" s="287">
      <c r="A1897" t="inlineStr">
        <is>
          <t>V300090</t>
        </is>
      </c>
      <c r="B1897" t="n">
        <v>25</v>
      </c>
      <c r="C1897" t="n">
        <v>50</v>
      </c>
      <c r="D1897" t="inlineStr">
        <is>
          <t>STORK Cargo GmbH</t>
        </is>
      </c>
      <c r="E1897" t="inlineStr">
        <is>
          <t>100792</t>
        </is>
      </c>
      <c r="F1897" t="inlineStr">
        <is>
          <t>Parchauer Strasse 3</t>
        </is>
      </c>
      <c r="G1897" t="inlineStr">
        <is>
          <t>39126</t>
        </is>
      </c>
      <c r="H1897" t="inlineStr">
        <is>
          <t>Magdeburg</t>
        </is>
      </c>
      <c r="I1897" t="inlineStr">
        <is>
          <t>DE</t>
        </is>
      </c>
      <c r="J1897" t="inlineStr">
        <is>
          <t>SGMMNS_M17</t>
        </is>
      </c>
      <c r="K1897" t="inlineStr">
        <is>
          <t>33 80 4505 573-2</t>
        </is>
      </c>
      <c r="L1897" t="inlineStr">
        <is>
          <t>2025-0020</t>
        </is>
      </c>
      <c r="M1897" s="6" t="n">
        <v>46023</v>
      </c>
      <c r="N1897" s="6" t="n">
        <v>48213</v>
      </c>
      <c r="O1897" t="n">
        <v>21.9</v>
      </c>
    </row>
    <row r="1898" hidden="1" s="287">
      <c r="A1898" t="inlineStr">
        <is>
          <t>V100003</t>
        </is>
      </c>
      <c r="B1898" t="n">
        <v>10</v>
      </c>
      <c r="C1898" t="n">
        <v>50</v>
      </c>
      <c r="D1898" t="inlineStr">
        <is>
          <t>DB Cargo AG</t>
        </is>
      </c>
      <c r="E1898" t="inlineStr">
        <is>
          <t>100000</t>
        </is>
      </c>
      <c r="F1898" t="inlineStr">
        <is>
          <t>Rheinstrasse 2</t>
        </is>
      </c>
      <c r="G1898" t="inlineStr">
        <is>
          <t>55116</t>
        </is>
      </c>
      <c r="H1898" t="inlineStr">
        <is>
          <t>Mainz</t>
        </is>
      </c>
      <c r="I1898" t="inlineStr">
        <is>
          <t>DE</t>
        </is>
      </c>
      <c r="J1898" t="inlineStr">
        <is>
          <t>SGGMRSS_M6</t>
        </is>
      </c>
      <c r="K1898" t="inlineStr">
        <is>
          <t>37 80 4963 180-7</t>
        </is>
      </c>
      <c r="L1898" t="inlineStr">
        <is>
          <t>2020-0006</t>
        </is>
      </c>
      <c r="M1898" s="6" t="n">
        <v>44274</v>
      </c>
      <c r="N1898" s="6" t="n">
        <v>46081</v>
      </c>
      <c r="O1898" t="n">
        <v>30.5</v>
      </c>
    </row>
    <row r="1899" hidden="1" s="287">
      <c r="A1899" t="inlineStr">
        <is>
          <t>V200003</t>
        </is>
      </c>
      <c r="B1899" t="n">
        <v>10</v>
      </c>
      <c r="C1899" t="n">
        <v>50</v>
      </c>
      <c r="D1899" t="inlineStr">
        <is>
          <t>RTB Cargo Netherlands B.V.</t>
        </is>
      </c>
      <c r="E1899" t="inlineStr">
        <is>
          <t>100002</t>
        </is>
      </c>
      <c r="F1899" t="inlineStr">
        <is>
          <t>Albert-Plesmanweg 57</t>
        </is>
      </c>
      <c r="G1899" t="inlineStr">
        <is>
          <t>3088GB</t>
        </is>
      </c>
      <c r="H1899" t="inlineStr">
        <is>
          <t>Rotterdam</t>
        </is>
      </c>
      <c r="I1899" t="inlineStr">
        <is>
          <t>NL</t>
        </is>
      </c>
      <c r="J1899" t="inlineStr">
        <is>
          <t>SGGRSS_M2</t>
        </is>
      </c>
      <c r="K1899" t="inlineStr">
        <is>
          <t>37 80 4980 601-1</t>
        </is>
      </c>
      <c r="L1899" t="inlineStr">
        <is>
          <t>2020-0001</t>
        </is>
      </c>
      <c r="M1899" s="6" t="n">
        <v>44317</v>
      </c>
      <c r="N1899" s="6" t="n">
        <v>46081</v>
      </c>
      <c r="O1899" t="n">
        <v>32</v>
      </c>
    </row>
    <row r="1900" hidden="1" s="287">
      <c r="A1900" t="inlineStr">
        <is>
          <t>V400001</t>
        </is>
      </c>
      <c r="B1900" t="n">
        <v>18</v>
      </c>
      <c r="C1900" t="n">
        <v>50</v>
      </c>
      <c r="D1900" t="inlineStr">
        <is>
          <t>DB Cargo AG</t>
        </is>
      </c>
      <c r="E1900" t="inlineStr">
        <is>
          <t>100000</t>
        </is>
      </c>
      <c r="F1900" t="inlineStr">
        <is>
          <t>Rheinstrasse 2</t>
        </is>
      </c>
      <c r="G1900" t="inlineStr">
        <is>
          <t>55116</t>
        </is>
      </c>
      <c r="H1900" t="inlineStr">
        <is>
          <t>Mainz</t>
        </is>
      </c>
      <c r="I1900" t="inlineStr">
        <is>
          <t>DE</t>
        </is>
      </c>
      <c r="J1900" t="inlineStr">
        <is>
          <t>SGGRSS_M2</t>
        </is>
      </c>
      <c r="K1900" t="inlineStr">
        <is>
          <t>37 80 4980 629-2</t>
        </is>
      </c>
      <c r="L1900" t="inlineStr">
        <is>
          <t>2021-2420</t>
        </is>
      </c>
      <c r="M1900" s="6" t="n">
        <v>44562</v>
      </c>
      <c r="N1900" s="6" t="n">
        <v>46811</v>
      </c>
      <c r="O1900" t="n">
        <v>25.4</v>
      </c>
    </row>
    <row r="1901" hidden="1" s="287">
      <c r="A1901" t="inlineStr">
        <is>
          <t>V100039</t>
        </is>
      </c>
      <c r="B1901" t="n">
        <v>27</v>
      </c>
      <c r="C1901" t="n">
        <v>50</v>
      </c>
      <c r="D1901" t="inlineStr">
        <is>
          <t>Rail Cargo Austria AG</t>
        </is>
      </c>
      <c r="E1901" t="inlineStr">
        <is>
          <t>100020</t>
        </is>
      </c>
      <c r="F1901" t="inlineStr">
        <is>
          <t>Am Hauptbahnhof 2</t>
        </is>
      </c>
      <c r="G1901" t="inlineStr">
        <is>
          <t>1100</t>
        </is>
      </c>
      <c r="H1901" t="inlineStr">
        <is>
          <t>Wien</t>
        </is>
      </c>
      <c r="I1901" t="inlineStr">
        <is>
          <t>AT</t>
        </is>
      </c>
      <c r="J1901" t="inlineStr">
        <is>
          <t>SDGGMRSS_M8</t>
        </is>
      </c>
      <c r="K1901" t="inlineStr">
        <is>
          <t>35 80 4956 744-1</t>
        </is>
      </c>
      <c r="L1901" t="inlineStr">
        <is>
          <t>2022-0023</t>
        </is>
      </c>
      <c r="M1901" s="6" t="n">
        <v>45055</v>
      </c>
      <c r="N1901" s="6" t="n">
        <v>46203</v>
      </c>
      <c r="O1901" t="n">
        <v>49.9</v>
      </c>
    </row>
    <row r="1902" hidden="1" s="287">
      <c r="A1902" t="inlineStr">
        <is>
          <t>V300032</t>
        </is>
      </c>
      <c r="B1902" t="n">
        <v>28</v>
      </c>
      <c r="C1902" t="n">
        <v>50</v>
      </c>
      <c r="D1902" t="inlineStr">
        <is>
          <t>EWG Rail Zrt.</t>
        </is>
      </c>
      <c r="E1902" t="inlineStr">
        <is>
          <t>100758</t>
        </is>
      </c>
      <c r="F1902" t="inlineStr">
        <is>
          <t>Váci út 76 3.em</t>
        </is>
      </c>
      <c r="G1902" t="inlineStr">
        <is>
          <t>1133</t>
        </is>
      </c>
      <c r="H1902" t="inlineStr">
        <is>
          <t>Budapest</t>
        </is>
      </c>
      <c r="I1902" t="inlineStr">
        <is>
          <t>HU</t>
        </is>
      </c>
      <c r="J1902" t="inlineStr">
        <is>
          <t>SGGNSS_M12</t>
        </is>
      </c>
      <c r="K1902" t="inlineStr">
        <is>
          <t>37 80 4694 524-2</t>
        </is>
      </c>
      <c r="L1902" t="inlineStr">
        <is>
          <t>2023-0007</t>
        </is>
      </c>
      <c r="M1902" s="6" t="n">
        <v>45078</v>
      </c>
      <c r="N1902" s="6" t="n">
        <v>46905</v>
      </c>
      <c r="O1902" t="n">
        <v>23.19</v>
      </c>
    </row>
    <row r="1903" hidden="1" s="287">
      <c r="A1903" t="inlineStr">
        <is>
          <t>V100046</t>
        </is>
      </c>
      <c r="B1903" t="n">
        <v>20</v>
      </c>
      <c r="C1903" t="n">
        <v>50</v>
      </c>
      <c r="D1903" t="inlineStr">
        <is>
          <t>LAUDE Smart Intermodal S.A.</t>
        </is>
      </c>
      <c r="E1903" t="inlineStr">
        <is>
          <t>100026</t>
        </is>
      </c>
      <c r="F1903" t="inlineStr">
        <is>
          <t>ul. Wroclawska 131</t>
        </is>
      </c>
      <c r="G1903" t="inlineStr">
        <is>
          <t>87-100</t>
        </is>
      </c>
      <c r="H1903" t="inlineStr">
        <is>
          <t>Torun</t>
        </is>
      </c>
      <c r="I1903" t="inlineStr">
        <is>
          <t>PL</t>
        </is>
      </c>
      <c r="J1903" t="inlineStr">
        <is>
          <t>SGMMNS_M17</t>
        </is>
      </c>
      <c r="K1903" t="inlineStr">
        <is>
          <t>33 80 4505 639-1</t>
        </is>
      </c>
      <c r="L1903" t="inlineStr">
        <is>
          <t>2023-0012</t>
        </is>
      </c>
      <c r="M1903" s="6" t="n">
        <v>45271</v>
      </c>
      <c r="N1903" s="6" t="n">
        <v>46752</v>
      </c>
      <c r="O1903" t="n">
        <v>9.5</v>
      </c>
    </row>
    <row r="1904" hidden="1" s="287">
      <c r="A1904" t="inlineStr">
        <is>
          <t>V400008</t>
        </is>
      </c>
      <c r="B1904" t="n">
        <v>14</v>
      </c>
      <c r="C1904" t="n">
        <v>50</v>
      </c>
      <c r="D1904" t="inlineStr">
        <is>
          <t>DB Cargo AG</t>
        </is>
      </c>
      <c r="E1904" t="inlineStr">
        <is>
          <t>100000</t>
        </is>
      </c>
      <c r="F1904" t="inlineStr">
        <is>
          <t>Rheinstrasse 2</t>
        </is>
      </c>
      <c r="G1904" t="inlineStr">
        <is>
          <t>55116</t>
        </is>
      </c>
      <c r="H1904" t="inlineStr">
        <is>
          <t>Mainz</t>
        </is>
      </c>
      <c r="I1904" t="inlineStr">
        <is>
          <t>DE</t>
        </is>
      </c>
      <c r="J1904" t="inlineStr">
        <is>
          <t>SGGNS_M11</t>
        </is>
      </c>
      <c r="K1904" t="inlineStr">
        <is>
          <t>37 80 4561 447-6</t>
        </is>
      </c>
      <c r="L1904" t="inlineStr">
        <is>
          <t>2021-2420</t>
        </is>
      </c>
      <c r="M1904" s="6" t="n">
        <v>45174</v>
      </c>
      <c r="N1904" s="6" t="n">
        <v>47330</v>
      </c>
      <c r="O1904" t="n">
        <v>26.23</v>
      </c>
    </row>
    <row r="1905" hidden="1" s="287">
      <c r="A1905" t="inlineStr">
        <is>
          <t>V100047</t>
        </is>
      </c>
      <c r="B1905" t="n">
        <v>10</v>
      </c>
      <c r="C1905" t="n">
        <v>50</v>
      </c>
      <c r="D1905" t="inlineStr">
        <is>
          <t>Rail Cargo Austria AG</t>
        </is>
      </c>
      <c r="E1905" t="inlineStr">
        <is>
          <t>100020</t>
        </is>
      </c>
      <c r="F1905" t="inlineStr">
        <is>
          <t>Am Hauptbahnhof 2</t>
        </is>
      </c>
      <c r="G1905" t="inlineStr">
        <is>
          <t>1100</t>
        </is>
      </c>
      <c r="H1905" t="inlineStr">
        <is>
          <t>Wien</t>
        </is>
      </c>
      <c r="I1905" t="inlineStr">
        <is>
          <t>AT</t>
        </is>
      </c>
      <c r="J1905" t="inlineStr">
        <is>
          <t>SGGMRRS_M23</t>
        </is>
      </c>
      <c r="K1905" t="inlineStr">
        <is>
          <t>37 80 4657 180-8</t>
        </is>
      </c>
      <c r="L1905" t="inlineStr">
        <is>
          <t>2023-0010</t>
        </is>
      </c>
      <c r="M1905" s="6" t="n">
        <v>45118</v>
      </c>
      <c r="N1905" s="6" t="n">
        <v>46203</v>
      </c>
      <c r="O1905" t="n">
        <v>41.55</v>
      </c>
    </row>
    <row r="1906" hidden="1" s="287">
      <c r="A1906" t="inlineStr">
        <is>
          <t>V100050</t>
        </is>
      </c>
      <c r="B1906" t="n">
        <v>12</v>
      </c>
      <c r="C1906" t="n">
        <v>50</v>
      </c>
      <c r="D1906" t="inlineStr">
        <is>
          <t>Rail Cargo Austria AG</t>
        </is>
      </c>
      <c r="E1906" t="inlineStr">
        <is>
          <t>100020</t>
        </is>
      </c>
      <c r="F1906" t="inlineStr">
        <is>
          <t>Am Hauptbahnhof 2</t>
        </is>
      </c>
      <c r="G1906" t="inlineStr">
        <is>
          <t>1100</t>
        </is>
      </c>
      <c r="H1906" t="inlineStr">
        <is>
          <t>Wien</t>
        </is>
      </c>
      <c r="I1906" t="inlineStr">
        <is>
          <t>AT</t>
        </is>
      </c>
      <c r="J1906" t="inlineStr">
        <is>
          <t>SGGMRRS_M23</t>
        </is>
      </c>
      <c r="K1906" t="inlineStr">
        <is>
          <t>31 80 4657 364-4</t>
        </is>
      </c>
      <c r="L1906" t="inlineStr">
        <is>
          <t>2023-0038</t>
        </is>
      </c>
      <c r="M1906" s="6" t="n">
        <v>45302</v>
      </c>
      <c r="N1906" s="6" t="n">
        <v>46391</v>
      </c>
      <c r="O1906" t="n">
        <v>40.7</v>
      </c>
    </row>
    <row r="1907" hidden="1" s="287">
      <c r="A1907" t="inlineStr">
        <is>
          <t>V200035</t>
        </is>
      </c>
      <c r="B1907" t="n">
        <v>1</v>
      </c>
      <c r="C1907" t="n">
        <v>50</v>
      </c>
      <c r="D1907" t="inlineStr">
        <is>
          <t>Zaklad Inzynierli Kolejowej Sp.z.o.o</t>
        </is>
      </c>
      <c r="E1907" t="inlineStr">
        <is>
          <t>100767</t>
        </is>
      </c>
      <c r="F1907" t="inlineStr">
        <is>
          <t>ul. Retmanska 11a</t>
        </is>
      </c>
      <c r="G1907" t="inlineStr">
        <is>
          <t>27-600</t>
        </is>
      </c>
      <c r="H1907" t="inlineStr">
        <is>
          <t>Sandomierz</t>
        </is>
      </c>
      <c r="I1907" t="inlineStr">
        <is>
          <t>PL</t>
        </is>
      </c>
      <c r="J1907" t="inlineStr">
        <is>
          <t>SGMMNS_M17</t>
        </is>
      </c>
      <c r="K1907" t="inlineStr">
        <is>
          <t>33 80 4505 170-7</t>
        </is>
      </c>
      <c r="L1907" t="inlineStr">
        <is>
          <t>2023-0021</t>
        </is>
      </c>
      <c r="M1907" s="6" t="n">
        <v>45383</v>
      </c>
      <c r="N1907" s="6" t="n">
        <v>46478</v>
      </c>
      <c r="O1907" t="n">
        <v>19</v>
      </c>
    </row>
    <row r="1908" hidden="1" s="287">
      <c r="A1908" t="inlineStr">
        <is>
          <t>V700009</t>
        </is>
      </c>
      <c r="B1908" t="n">
        <v>27</v>
      </c>
      <c r="C1908" t="n">
        <v>50</v>
      </c>
      <c r="D1908" t="inlineStr">
        <is>
          <t>CargoBeamer intermodal op. GmbH</t>
        </is>
      </c>
      <c r="E1908" t="inlineStr">
        <is>
          <t>100005</t>
        </is>
      </c>
      <c r="F1908" t="inlineStr">
        <is>
          <t>Kreuzstrasse 12</t>
        </is>
      </c>
      <c r="G1908" t="inlineStr">
        <is>
          <t>04103</t>
        </is>
      </c>
      <c r="H1908" t="inlineStr">
        <is>
          <t>Leipzig</t>
        </is>
      </c>
      <c r="I1908" t="inlineStr">
        <is>
          <t>DE</t>
        </is>
      </c>
      <c r="J1908" t="inlineStr">
        <is>
          <t>SDGGMRSS_M8</t>
        </is>
      </c>
      <c r="K1908" t="inlineStr">
        <is>
          <t>35 80 4956 003-2</t>
        </is>
      </c>
      <c r="L1908" t="inlineStr">
        <is>
          <t>2024-0011</t>
        </is>
      </c>
      <c r="M1908" s="6" t="n">
        <v>45505</v>
      </c>
      <c r="N1908" s="6" t="n">
        <v>46387</v>
      </c>
      <c r="O1908" t="n">
        <v>53.5</v>
      </c>
    </row>
    <row r="1909" hidden="1" s="287">
      <c r="A1909" t="inlineStr">
        <is>
          <t>V100054</t>
        </is>
      </c>
      <c r="B1909" t="n">
        <v>12</v>
      </c>
      <c r="C1909" t="n">
        <v>50</v>
      </c>
      <c r="D1909" t="inlineStr">
        <is>
          <t>Rail Cargo Austria AG</t>
        </is>
      </c>
      <c r="E1909" t="inlineStr">
        <is>
          <t>100020</t>
        </is>
      </c>
      <c r="F1909" t="inlineStr">
        <is>
          <t>Am Hauptbahnhof 2</t>
        </is>
      </c>
      <c r="G1909" t="inlineStr">
        <is>
          <t>1100</t>
        </is>
      </c>
      <c r="H1909" t="inlineStr">
        <is>
          <t>Wien</t>
        </is>
      </c>
      <c r="I1909" t="inlineStr">
        <is>
          <t>AT</t>
        </is>
      </c>
      <c r="J1909" t="inlineStr">
        <is>
          <t>SGGMRRS_M23</t>
        </is>
      </c>
      <c r="K1909" t="inlineStr">
        <is>
          <t>37 80 4657 309-3</t>
        </is>
      </c>
      <c r="L1909" t="inlineStr">
        <is>
          <t>2024-0007</t>
        </is>
      </c>
      <c r="M1909" s="6" t="n">
        <v>45532</v>
      </c>
      <c r="N1909" s="6" t="n">
        <v>46603</v>
      </c>
      <c r="O1909" t="n">
        <v>40.7</v>
      </c>
    </row>
    <row r="1910" hidden="1" s="287">
      <c r="A1910" t="inlineStr">
        <is>
          <t>V100057</t>
        </is>
      </c>
      <c r="B1910" t="n">
        <v>15</v>
      </c>
      <c r="C1910" t="n">
        <v>50</v>
      </c>
      <c r="D1910" t="inlineStr">
        <is>
          <t>RheinCargo GmbH &amp; Co. KG</t>
        </is>
      </c>
      <c r="E1910" t="inlineStr">
        <is>
          <t>100011</t>
        </is>
      </c>
      <c r="F1910" t="inlineStr">
        <is>
          <t>Hammer Landstrasse 3</t>
        </is>
      </c>
      <c r="G1910" t="inlineStr">
        <is>
          <t>41460</t>
        </is>
      </c>
      <c r="H1910" t="inlineStr">
        <is>
          <t>Neuss</t>
        </is>
      </c>
      <c r="I1910" t="inlineStr">
        <is>
          <t>DE</t>
        </is>
      </c>
      <c r="J1910" t="inlineStr">
        <is>
          <t>SGGNS_M33</t>
        </is>
      </c>
      <c r="K1910" t="inlineStr">
        <is>
          <t>37 80 4561 541-6</t>
        </is>
      </c>
      <c r="L1910" t="inlineStr">
        <is>
          <t>2024-0020</t>
        </is>
      </c>
      <c r="M1910" s="6" t="n">
        <v>45566</v>
      </c>
      <c r="N1910" s="6" t="n">
        <v>46081</v>
      </c>
      <c r="O1910" t="n">
        <v>27.15</v>
      </c>
    </row>
    <row r="1911" hidden="1" s="287">
      <c r="A1911" t="inlineStr">
        <is>
          <t>V300052</t>
        </is>
      </c>
      <c r="B1911" t="n">
        <v>30</v>
      </c>
      <c r="C1911" t="n">
        <v>50</v>
      </c>
      <c r="D1911" t="inlineStr">
        <is>
          <t>EWG Rail Zrt.</t>
        </is>
      </c>
      <c r="E1911" t="inlineStr">
        <is>
          <t>100758</t>
        </is>
      </c>
      <c r="F1911" t="inlineStr">
        <is>
          <t>Váci út 76 3.em</t>
        </is>
      </c>
      <c r="G1911" t="inlineStr">
        <is>
          <t>1133</t>
        </is>
      </c>
      <c r="H1911" t="inlineStr">
        <is>
          <t>Budapest</t>
        </is>
      </c>
      <c r="I1911" t="inlineStr">
        <is>
          <t>HU</t>
        </is>
      </c>
      <c r="J1911" t="inlineStr">
        <is>
          <t>SGNSS_M10</t>
        </is>
      </c>
      <c r="K1911" t="inlineStr">
        <is>
          <t>37 80 4565 583-4</t>
        </is>
      </c>
      <c r="L1911" t="inlineStr">
        <is>
          <t>2023-0026</t>
        </is>
      </c>
      <c r="M1911" s="6" t="n">
        <v>45740</v>
      </c>
      <c r="N1911" s="6" t="n">
        <v>46387</v>
      </c>
      <c r="O1911" t="n">
        <v>16.63</v>
      </c>
    </row>
    <row r="1912" hidden="1" s="287">
      <c r="A1912" t="inlineStr">
        <is>
          <t>V100059</t>
        </is>
      </c>
      <c r="B1912" t="n">
        <v>12</v>
      </c>
      <c r="C1912" t="n">
        <v>50</v>
      </c>
      <c r="D1912" t="inlineStr">
        <is>
          <t>Rail Cargo Austria AG</t>
        </is>
      </c>
      <c r="E1912" t="inlineStr">
        <is>
          <t>100020</t>
        </is>
      </c>
      <c r="F1912" t="inlineStr">
        <is>
          <t>Am Hauptbahnhof 2</t>
        </is>
      </c>
      <c r="G1912" t="inlineStr">
        <is>
          <t>1100</t>
        </is>
      </c>
      <c r="H1912" t="inlineStr">
        <is>
          <t>Wien</t>
        </is>
      </c>
      <c r="I1912" t="inlineStr">
        <is>
          <t>AT</t>
        </is>
      </c>
      <c r="J1912" t="inlineStr">
        <is>
          <t>SGGMRRS_M43</t>
        </is>
      </c>
      <c r="K1912" t="inlineStr">
        <is>
          <t>37 80 4657 232-7</t>
        </is>
      </c>
      <c r="L1912" t="inlineStr">
        <is>
          <t>2024-0030</t>
        </is>
      </c>
      <c r="M1912" s="6" t="n">
        <v>45748</v>
      </c>
      <c r="N1912" s="6" t="n">
        <v>46799</v>
      </c>
      <c r="O1912" t="n">
        <v>38.85</v>
      </c>
    </row>
    <row r="1913" hidden="1" s="287">
      <c r="A1913" t="inlineStr">
        <is>
          <t>V200044</t>
        </is>
      </c>
      <c r="B1913" t="n">
        <v>4</v>
      </c>
      <c r="C1913" t="n">
        <v>50</v>
      </c>
      <c r="D1913" t="inlineStr">
        <is>
          <t>PCC Intermodal S.A.</t>
        </is>
      </c>
      <c r="E1913" t="inlineStr">
        <is>
          <t>100761</t>
        </is>
      </c>
      <c r="F1913" t="inlineStr">
        <is>
          <t>ul Hutnicza 16</t>
        </is>
      </c>
      <c r="G1913" t="inlineStr">
        <is>
          <t>81-061</t>
        </is>
      </c>
      <c r="H1913" t="inlineStr">
        <is>
          <t>Gdynia</t>
        </is>
      </c>
      <c r="I1913" t="inlineStr">
        <is>
          <t>PL</t>
        </is>
      </c>
      <c r="J1913" t="inlineStr">
        <is>
          <t>SGNS_M13</t>
        </is>
      </c>
      <c r="K1913" t="inlineStr">
        <is>
          <t>37 80 4564 232-9</t>
        </is>
      </c>
      <c r="L1913" t="inlineStr">
        <is>
          <t>2023-0016</t>
        </is>
      </c>
      <c r="M1913" s="6" t="n">
        <v>45145</v>
      </c>
      <c r="N1913" s="6" t="n">
        <v>46356</v>
      </c>
      <c r="O1913" t="n">
        <v>22</v>
      </c>
    </row>
    <row r="1914" hidden="1" s="287">
      <c r="A1914" t="inlineStr">
        <is>
          <t>V100049</t>
        </is>
      </c>
      <c r="B1914" t="n">
        <v>136</v>
      </c>
      <c r="C1914" t="n">
        <v>20</v>
      </c>
      <c r="D1914" t="inlineStr">
        <is>
          <t>Grain Logistic Sp.z.o.o.</t>
        </is>
      </c>
      <c r="E1914" t="inlineStr">
        <is>
          <t>100765</t>
        </is>
      </c>
      <c r="F1914" t="inlineStr">
        <is>
          <t>ul. Nowogrodzka 31/413</t>
        </is>
      </c>
      <c r="G1914" t="inlineStr">
        <is>
          <t>00-511</t>
        </is>
      </c>
      <c r="H1914" t="inlineStr">
        <is>
          <t>Warszawa</t>
        </is>
      </c>
      <c r="I1914" t="inlineStr">
        <is>
          <t>PL</t>
        </is>
      </c>
      <c r="J1914" t="inlineStr">
        <is>
          <t>SGNS_60</t>
        </is>
      </c>
      <c r="K1914" t="inlineStr"/>
      <c r="L1914" t="inlineStr">
        <is>
          <t>2023-0035</t>
        </is>
      </c>
      <c r="M1914" s="6" t="n">
        <v>46082</v>
      </c>
      <c r="N1914" s="6" t="n">
        <v>46446</v>
      </c>
      <c r="O1914" t="n">
        <v>19.5</v>
      </c>
    </row>
    <row r="1915" hidden="1" s="287">
      <c r="A1915" t="inlineStr">
        <is>
          <t>V300059</t>
        </is>
      </c>
      <c r="B1915" t="n">
        <v>18</v>
      </c>
      <c r="C1915" t="n">
        <v>50</v>
      </c>
      <c r="D1915" t="inlineStr">
        <is>
          <t>Captrain Deutschland CargoWest GmbH</t>
        </is>
      </c>
      <c r="E1915" t="inlineStr">
        <is>
          <t>100030</t>
        </is>
      </c>
      <c r="F1915" t="inlineStr">
        <is>
          <t>Am Grubenhof 2</t>
        </is>
      </c>
      <c r="G1915" t="inlineStr">
        <is>
          <t>33330</t>
        </is>
      </c>
      <c r="H1915" t="inlineStr">
        <is>
          <t>Gütersloh</t>
        </is>
      </c>
      <c r="I1915" t="inlineStr">
        <is>
          <t>DE</t>
        </is>
      </c>
      <c r="J1915" t="inlineStr">
        <is>
          <t>SDGGMRSS_M8</t>
        </is>
      </c>
      <c r="K1915" t="inlineStr">
        <is>
          <t>35 80 4956 072-7</t>
        </is>
      </c>
      <c r="L1915" t="inlineStr">
        <is>
          <t>2024-0044</t>
        </is>
      </c>
      <c r="M1915" s="6" t="n">
        <v>46023</v>
      </c>
      <c r="N1915" s="6" t="n">
        <v>47483</v>
      </c>
      <c r="O1915" t="n">
        <v>42.71</v>
      </c>
    </row>
    <row r="1916" hidden="1" s="287">
      <c r="A1916" t="inlineStr">
        <is>
          <t>V100061</t>
        </is>
      </c>
      <c r="B1916" t="n">
        <v>60</v>
      </c>
      <c r="C1916" t="n">
        <v>20</v>
      </c>
      <c r="D1916" t="inlineStr">
        <is>
          <t>Rail Cargo Austria AG</t>
        </is>
      </c>
      <c r="E1916" t="inlineStr">
        <is>
          <t>100020</t>
        </is>
      </c>
      <c r="F1916" t="inlineStr">
        <is>
          <t>Am Hauptbahnhof 2</t>
        </is>
      </c>
      <c r="G1916" t="inlineStr">
        <is>
          <t>1100</t>
        </is>
      </c>
      <c r="H1916" t="inlineStr">
        <is>
          <t>Wien</t>
        </is>
      </c>
      <c r="I1916" t="inlineStr">
        <is>
          <t>AT</t>
        </is>
      </c>
      <c r="J1916" t="inlineStr">
        <is>
          <t>EANOS_95</t>
        </is>
      </c>
      <c r="K1916" t="inlineStr"/>
      <c r="L1916" t="inlineStr">
        <is>
          <t>2025-0008</t>
        </is>
      </c>
      <c r="M1916" s="6" t="n">
        <v>46171</v>
      </c>
      <c r="N1916" s="6" t="n">
        <v>50553</v>
      </c>
      <c r="O1916" t="n">
        <v>26</v>
      </c>
    </row>
    <row r="1917" hidden="1" s="287">
      <c r="A1917" t="inlineStr">
        <is>
          <t>V100062</t>
        </is>
      </c>
      <c r="B1917" t="n">
        <v>12</v>
      </c>
      <c r="C1917" t="n">
        <v>50</v>
      </c>
      <c r="D1917" t="inlineStr">
        <is>
          <t>Rail Cargo Austria AG</t>
        </is>
      </c>
      <c r="E1917" t="inlineStr">
        <is>
          <t>100020</t>
        </is>
      </c>
      <c r="F1917" t="inlineStr">
        <is>
          <t>Am Hauptbahnhof 2</t>
        </is>
      </c>
      <c r="G1917" t="inlineStr">
        <is>
          <t>1100</t>
        </is>
      </c>
      <c r="H1917" t="inlineStr">
        <is>
          <t>Wien</t>
        </is>
      </c>
      <c r="I1917" t="inlineStr">
        <is>
          <t>AT</t>
        </is>
      </c>
      <c r="J1917" t="inlineStr">
        <is>
          <t>SGGMRRSS_M50</t>
        </is>
      </c>
      <c r="K1917" t="inlineStr">
        <is>
          <t>37 80 4942 012-8</t>
        </is>
      </c>
      <c r="L1917" t="inlineStr">
        <is>
          <t>2025-0010</t>
        </is>
      </c>
      <c r="M1917" s="6" t="n">
        <v>45985</v>
      </c>
      <c r="N1917" s="6" t="n">
        <v>47038</v>
      </c>
      <c r="O1917" t="n">
        <v>37.85</v>
      </c>
    </row>
    <row r="1918" hidden="1" s="287">
      <c r="A1918" t="inlineStr">
        <is>
          <t>V500001</t>
        </is>
      </c>
      <c r="B1918" t="n">
        <v>19</v>
      </c>
      <c r="C1918" t="n">
        <v>50</v>
      </c>
      <c r="D1918" t="inlineStr">
        <is>
          <t>LAUDE Smart Intermodal S.A.</t>
        </is>
      </c>
      <c r="E1918" t="inlineStr">
        <is>
          <t>100026</t>
        </is>
      </c>
      <c r="F1918" t="inlineStr">
        <is>
          <t>ul. Wroclawska 131</t>
        </is>
      </c>
      <c r="G1918" t="inlineStr">
        <is>
          <t>87-100</t>
        </is>
      </c>
      <c r="H1918" t="inlineStr">
        <is>
          <t>Torun</t>
        </is>
      </c>
      <c r="I1918" t="inlineStr">
        <is>
          <t>PL</t>
        </is>
      </c>
      <c r="J1918" t="inlineStr">
        <is>
          <t>SGMMNSS_M48</t>
        </is>
      </c>
      <c r="K1918" t="inlineStr">
        <is>
          <t>37 84 4594 854-0</t>
        </is>
      </c>
      <c r="L1918" t="inlineStr">
        <is>
          <t>2025-0012</t>
        </is>
      </c>
      <c r="M1918" s="6" t="n">
        <v>45806</v>
      </c>
      <c r="N1918" s="6" t="n">
        <v>47631</v>
      </c>
      <c r="O1918" t="n">
        <v>31.56</v>
      </c>
    </row>
    <row r="1919" hidden="1" s="287">
      <c r="A1919" t="inlineStr">
        <is>
          <t>V200019</t>
        </is>
      </c>
      <c r="B1919" t="n">
        <v>63</v>
      </c>
      <c r="C1919" t="n">
        <v>50</v>
      </c>
      <c r="D1919" t="inlineStr">
        <is>
          <t>SBB Cargo AG</t>
        </is>
      </c>
      <c r="E1919" t="inlineStr">
        <is>
          <t>100022</t>
        </is>
      </c>
      <c r="F1919" t="inlineStr">
        <is>
          <t>Bahnhofstrasse 12</t>
        </is>
      </c>
      <c r="G1919" t="inlineStr">
        <is>
          <t>4600</t>
        </is>
      </c>
      <c r="H1919" t="inlineStr">
        <is>
          <t>Olten</t>
        </is>
      </c>
      <c r="I1919" t="inlineStr">
        <is>
          <t>CH</t>
        </is>
      </c>
      <c r="J1919" t="inlineStr">
        <is>
          <t>SGNS_M9</t>
        </is>
      </c>
      <c r="K1919" t="inlineStr">
        <is>
          <t>37 80 4564 478-8</t>
        </is>
      </c>
      <c r="L1919" t="inlineStr">
        <is>
          <t>2021-0032</t>
        </is>
      </c>
      <c r="M1919" s="6" t="n">
        <v>44769</v>
      </c>
      <c r="N1919" s="6" t="n">
        <v>46934</v>
      </c>
      <c r="O1919" t="n">
        <v>18.1</v>
      </c>
    </row>
    <row r="1920" hidden="1" s="287">
      <c r="A1920" t="inlineStr">
        <is>
          <t>V710001</t>
        </is>
      </c>
      <c r="B1920" t="n">
        <v>10</v>
      </c>
      <c r="C1920" t="n">
        <v>50</v>
      </c>
      <c r="D1920" t="inlineStr">
        <is>
          <t>Rail Cargo Austria AG</t>
        </is>
      </c>
      <c r="E1920" t="inlineStr">
        <is>
          <t>100020</t>
        </is>
      </c>
      <c r="F1920" t="inlineStr">
        <is>
          <t>Am Hauptbahnhof 2</t>
        </is>
      </c>
      <c r="G1920" t="inlineStr">
        <is>
          <t>1100</t>
        </is>
      </c>
      <c r="H1920" t="inlineStr">
        <is>
          <t>Wien</t>
        </is>
      </c>
      <c r="I1920" t="inlineStr">
        <is>
          <t>AT</t>
        </is>
      </c>
      <c r="J1920" t="inlineStr">
        <is>
          <t>SDGGMRS_M7</t>
        </is>
      </c>
      <c r="K1920" t="inlineStr">
        <is>
          <t>37 80 4955 115-3</t>
        </is>
      </c>
      <c r="L1920" t="inlineStr">
        <is>
          <t>2025-0026</t>
        </is>
      </c>
      <c r="M1920" s="6" t="n">
        <v>45931</v>
      </c>
      <c r="N1920" s="6" t="n">
        <v>46112</v>
      </c>
      <c r="O1920" t="n">
        <v>37</v>
      </c>
    </row>
    <row r="1921" hidden="1" s="287">
      <c r="A1921" t="inlineStr">
        <is>
          <t>V200056</t>
        </is>
      </c>
      <c r="B1921" t="n">
        <v>29</v>
      </c>
      <c r="C1921" t="n">
        <v>50</v>
      </c>
      <c r="D1921" t="inlineStr">
        <is>
          <t>WRS Widmer Rail Services AG</t>
        </is>
      </c>
      <c r="E1921" t="inlineStr">
        <is>
          <t>100796</t>
        </is>
      </c>
      <c r="F1921" t="inlineStr">
        <is>
          <t>Emmetterstrasse 3</t>
        </is>
      </c>
      <c r="G1921" t="inlineStr">
        <is>
          <t>6375</t>
        </is>
      </c>
      <c r="H1921" t="inlineStr">
        <is>
          <t>Beckenried</t>
        </is>
      </c>
      <c r="I1921" t="inlineStr">
        <is>
          <t>CH</t>
        </is>
      </c>
      <c r="J1921" t="inlineStr">
        <is>
          <t>SDGGMRSS_M8</t>
        </is>
      </c>
      <c r="K1921" t="inlineStr">
        <is>
          <t>37 80 4956 583-1</t>
        </is>
      </c>
      <c r="L1921" t="inlineStr">
        <is>
          <t>2025-0036</t>
        </is>
      </c>
      <c r="M1921" s="6" t="n">
        <v>46020</v>
      </c>
      <c r="N1921" s="6" t="n">
        <v>47118</v>
      </c>
      <c r="O1921" t="n">
        <v>49.8</v>
      </c>
    </row>
    <row r="1922" hidden="1" s="287">
      <c r="A1922" t="inlineStr">
        <is>
          <t>V300090</t>
        </is>
      </c>
      <c r="B1922" t="n">
        <v>26</v>
      </c>
      <c r="C1922" t="n">
        <v>50</v>
      </c>
      <c r="D1922" t="inlineStr">
        <is>
          <t>STORK Cargo GmbH</t>
        </is>
      </c>
      <c r="E1922" t="inlineStr">
        <is>
          <t>100792</t>
        </is>
      </c>
      <c r="F1922" t="inlineStr">
        <is>
          <t>Parchauer Strasse 3</t>
        </is>
      </c>
      <c r="G1922" t="inlineStr">
        <is>
          <t>39126</t>
        </is>
      </c>
      <c r="H1922" t="inlineStr">
        <is>
          <t>Magdeburg</t>
        </is>
      </c>
      <c r="I1922" t="inlineStr">
        <is>
          <t>DE</t>
        </is>
      </c>
      <c r="J1922" t="inlineStr">
        <is>
          <t>SGMMNS_M17</t>
        </is>
      </c>
      <c r="K1922" t="inlineStr">
        <is>
          <t>33 80 4505 582-3</t>
        </is>
      </c>
      <c r="L1922" t="inlineStr">
        <is>
          <t>2025-0020</t>
        </is>
      </c>
      <c r="M1922" s="6" t="n">
        <v>46023</v>
      </c>
      <c r="N1922" s="6" t="n">
        <v>48213</v>
      </c>
      <c r="O1922" t="n">
        <v>21.9</v>
      </c>
    </row>
    <row r="1923" hidden="1" s="287">
      <c r="A1923" t="inlineStr">
        <is>
          <t>V200003</t>
        </is>
      </c>
      <c r="B1923" t="n">
        <v>11</v>
      </c>
      <c r="C1923" t="n">
        <v>50</v>
      </c>
      <c r="D1923" t="inlineStr">
        <is>
          <t>RTB Cargo Netherlands B.V.</t>
        </is>
      </c>
      <c r="E1923" t="inlineStr">
        <is>
          <t>100002</t>
        </is>
      </c>
      <c r="F1923" t="inlineStr">
        <is>
          <t>Albert-Plesmanweg 57</t>
        </is>
      </c>
      <c r="G1923" t="inlineStr">
        <is>
          <t>3088GB</t>
        </is>
      </c>
      <c r="H1923" t="inlineStr">
        <is>
          <t>Rotterdam</t>
        </is>
      </c>
      <c r="I1923" t="inlineStr">
        <is>
          <t>NL</t>
        </is>
      </c>
      <c r="J1923" t="inlineStr">
        <is>
          <t>SGGRSS_M2</t>
        </is>
      </c>
      <c r="K1923" t="inlineStr">
        <is>
          <t>37 80 4980 602-9</t>
        </is>
      </c>
      <c r="L1923" t="inlineStr">
        <is>
          <t>2020-0001</t>
        </is>
      </c>
      <c r="M1923" s="6" t="n">
        <v>44317</v>
      </c>
      <c r="N1923" s="6" t="n">
        <v>46081</v>
      </c>
      <c r="O1923" t="n">
        <v>32</v>
      </c>
    </row>
    <row r="1924" hidden="1" s="287">
      <c r="A1924" t="inlineStr">
        <is>
          <t>V100016</t>
        </is>
      </c>
      <c r="B1924" t="n">
        <v>27</v>
      </c>
      <c r="C1924" t="n">
        <v>50</v>
      </c>
      <c r="D1924" t="inlineStr">
        <is>
          <t>RheinCargo GmbH &amp; Co. KG</t>
        </is>
      </c>
      <c r="E1924" t="inlineStr">
        <is>
          <t>100011</t>
        </is>
      </c>
      <c r="F1924" t="inlineStr">
        <is>
          <t>Hammer Landstrasse 3</t>
        </is>
      </c>
      <c r="G1924" t="inlineStr">
        <is>
          <t>41460</t>
        </is>
      </c>
      <c r="H1924" t="inlineStr">
        <is>
          <t>Neuss</t>
        </is>
      </c>
      <c r="I1924" t="inlineStr">
        <is>
          <t>DE</t>
        </is>
      </c>
      <c r="J1924" t="inlineStr">
        <is>
          <t>SGGNSS_M12</t>
        </is>
      </c>
      <c r="K1924" t="inlineStr">
        <is>
          <t>37 80 4694 473-2</t>
        </is>
      </c>
      <c r="L1924" t="inlineStr">
        <is>
          <t>2021-0008</t>
        </is>
      </c>
      <c r="M1924" s="6" t="n">
        <v>44562</v>
      </c>
      <c r="N1924" s="6" t="n">
        <v>46387</v>
      </c>
      <c r="O1924" t="n">
        <v>23.75</v>
      </c>
    </row>
    <row r="1925" hidden="1" s="287">
      <c r="A1925" t="inlineStr">
        <is>
          <t>V100039</t>
        </is>
      </c>
      <c r="B1925" t="n">
        <v>28</v>
      </c>
      <c r="C1925" t="n">
        <v>50</v>
      </c>
      <c r="D1925" t="inlineStr">
        <is>
          <t>Rail Cargo Austria AG</t>
        </is>
      </c>
      <c r="E1925" t="inlineStr">
        <is>
          <t>100020</t>
        </is>
      </c>
      <c r="F1925" t="inlineStr">
        <is>
          <t>Am Hauptbahnhof 2</t>
        </is>
      </c>
      <c r="G1925" t="inlineStr">
        <is>
          <t>1100</t>
        </is>
      </c>
      <c r="H1925" t="inlineStr">
        <is>
          <t>Wien</t>
        </is>
      </c>
      <c r="I1925" t="inlineStr">
        <is>
          <t>AT</t>
        </is>
      </c>
      <c r="J1925" t="inlineStr">
        <is>
          <t>SDGGMRSS_M8</t>
        </is>
      </c>
      <c r="K1925" t="inlineStr">
        <is>
          <t>35 80 4956 745-8</t>
        </is>
      </c>
      <c r="L1925" t="inlineStr">
        <is>
          <t>2022-0023</t>
        </is>
      </c>
      <c r="M1925" s="6" t="n">
        <v>45055</v>
      </c>
      <c r="N1925" s="6" t="n">
        <v>46203</v>
      </c>
      <c r="O1925" t="n">
        <v>49.9</v>
      </c>
    </row>
    <row r="1926" hidden="1" s="287">
      <c r="A1926" t="inlineStr">
        <is>
          <t>V300032</t>
        </is>
      </c>
      <c r="B1926" t="n">
        <v>29</v>
      </c>
      <c r="C1926" t="n">
        <v>50</v>
      </c>
      <c r="D1926" t="inlineStr">
        <is>
          <t>EWG Rail Zrt.</t>
        </is>
      </c>
      <c r="E1926" t="inlineStr">
        <is>
          <t>100758</t>
        </is>
      </c>
      <c r="F1926" t="inlineStr">
        <is>
          <t>Váci út 76 3.em</t>
        </is>
      </c>
      <c r="G1926" t="inlineStr">
        <is>
          <t>1133</t>
        </is>
      </c>
      <c r="H1926" t="inlineStr">
        <is>
          <t>Budapest</t>
        </is>
      </c>
      <c r="I1926" t="inlineStr">
        <is>
          <t>HU</t>
        </is>
      </c>
      <c r="J1926" t="inlineStr">
        <is>
          <t>SGGNSS_M12</t>
        </is>
      </c>
      <c r="K1926" t="inlineStr">
        <is>
          <t>37 80 4694 525-9</t>
        </is>
      </c>
      <c r="L1926" t="inlineStr">
        <is>
          <t>2023-0007</t>
        </is>
      </c>
      <c r="M1926" s="6" t="n">
        <v>45078</v>
      </c>
      <c r="N1926" s="6" t="n">
        <v>46905</v>
      </c>
      <c r="O1926" t="n">
        <v>23.19</v>
      </c>
    </row>
    <row r="1927" hidden="1" s="287">
      <c r="A1927" t="inlineStr">
        <is>
          <t>V100046</t>
        </is>
      </c>
      <c r="B1927" t="n">
        <v>21</v>
      </c>
      <c r="C1927" t="n">
        <v>50</v>
      </c>
      <c r="D1927" t="inlineStr">
        <is>
          <t>LAUDE Smart Intermodal S.A.</t>
        </is>
      </c>
      <c r="E1927" t="inlineStr">
        <is>
          <t>100026</t>
        </is>
      </c>
      <c r="F1927" t="inlineStr">
        <is>
          <t>ul. Wroclawska 131</t>
        </is>
      </c>
      <c r="G1927" t="inlineStr">
        <is>
          <t>87-100</t>
        </is>
      </c>
      <c r="H1927" t="inlineStr">
        <is>
          <t>Torun</t>
        </is>
      </c>
      <c r="I1927" t="inlineStr">
        <is>
          <t>PL</t>
        </is>
      </c>
      <c r="J1927" t="inlineStr">
        <is>
          <t>SGMMNS_M17</t>
        </is>
      </c>
      <c r="K1927" t="inlineStr">
        <is>
          <t>33 80 4505 640-9</t>
        </is>
      </c>
      <c r="L1927" t="inlineStr">
        <is>
          <t>2023-0012</t>
        </is>
      </c>
      <c r="M1927" s="6" t="n">
        <v>45271</v>
      </c>
      <c r="N1927" s="6" t="n">
        <v>46752</v>
      </c>
      <c r="O1927" t="n">
        <v>9.5</v>
      </c>
    </row>
    <row r="1928" hidden="1" s="287">
      <c r="A1928" t="inlineStr">
        <is>
          <t>V400008</t>
        </is>
      </c>
      <c r="B1928" t="n">
        <v>15</v>
      </c>
      <c r="C1928" t="n">
        <v>50</v>
      </c>
      <c r="D1928" t="inlineStr">
        <is>
          <t>DB Cargo AG</t>
        </is>
      </c>
      <c r="E1928" t="inlineStr">
        <is>
          <t>100000</t>
        </is>
      </c>
      <c r="F1928" t="inlineStr">
        <is>
          <t>Rheinstrasse 2</t>
        </is>
      </c>
      <c r="G1928" t="inlineStr">
        <is>
          <t>55116</t>
        </is>
      </c>
      <c r="H1928" t="inlineStr">
        <is>
          <t>Mainz</t>
        </is>
      </c>
      <c r="I1928" t="inlineStr">
        <is>
          <t>DE</t>
        </is>
      </c>
      <c r="J1928" t="inlineStr">
        <is>
          <t>SGGNS_M11</t>
        </is>
      </c>
      <c r="K1928" t="inlineStr">
        <is>
          <t>37 80 4561 448-4</t>
        </is>
      </c>
      <c r="L1928" t="inlineStr">
        <is>
          <t>2021-2420</t>
        </is>
      </c>
      <c r="M1928" s="6" t="n">
        <v>45174</v>
      </c>
      <c r="N1928" s="6" t="n">
        <v>47330</v>
      </c>
      <c r="O1928" t="n">
        <v>26.23</v>
      </c>
    </row>
    <row r="1929" hidden="1" s="287">
      <c r="A1929" t="inlineStr">
        <is>
          <t>V100047</t>
        </is>
      </c>
      <c r="B1929" t="n">
        <v>11</v>
      </c>
      <c r="C1929" t="n">
        <v>50</v>
      </c>
      <c r="D1929" t="inlineStr">
        <is>
          <t>Rail Cargo Austria AG</t>
        </is>
      </c>
      <c r="E1929" t="inlineStr">
        <is>
          <t>100020</t>
        </is>
      </c>
      <c r="F1929" t="inlineStr">
        <is>
          <t>Am Hauptbahnhof 2</t>
        </is>
      </c>
      <c r="G1929" t="inlineStr">
        <is>
          <t>1100</t>
        </is>
      </c>
      <c r="H1929" t="inlineStr">
        <is>
          <t>Wien</t>
        </is>
      </c>
      <c r="I1929" t="inlineStr">
        <is>
          <t>AT</t>
        </is>
      </c>
      <c r="J1929" t="inlineStr">
        <is>
          <t>SGGMRRS_M23</t>
        </is>
      </c>
      <c r="K1929" t="inlineStr">
        <is>
          <t>37 80 4657 181-6</t>
        </is>
      </c>
      <c r="L1929" t="inlineStr">
        <is>
          <t>2023-0010</t>
        </is>
      </c>
      <c r="M1929" s="6" t="n">
        <v>45118</v>
      </c>
      <c r="N1929" s="6" t="n">
        <v>46203</v>
      </c>
      <c r="O1929" t="n">
        <v>41.55</v>
      </c>
    </row>
    <row r="1930" hidden="1" s="287">
      <c r="A1930" t="inlineStr">
        <is>
          <t>V100050</t>
        </is>
      </c>
      <c r="B1930" t="n">
        <v>13</v>
      </c>
      <c r="C1930" t="n">
        <v>50</v>
      </c>
      <c r="D1930" t="inlineStr">
        <is>
          <t>Rail Cargo Austria AG</t>
        </is>
      </c>
      <c r="E1930" t="inlineStr">
        <is>
          <t>100020</t>
        </is>
      </c>
      <c r="F1930" t="inlineStr">
        <is>
          <t>Am Hauptbahnhof 2</t>
        </is>
      </c>
      <c r="G1930" t="inlineStr">
        <is>
          <t>1100</t>
        </is>
      </c>
      <c r="H1930" t="inlineStr">
        <is>
          <t>Wien</t>
        </is>
      </c>
      <c r="I1930" t="inlineStr">
        <is>
          <t>AT</t>
        </is>
      </c>
      <c r="J1930" t="inlineStr">
        <is>
          <t>SGGMRRS_M23</t>
        </is>
      </c>
      <c r="K1930" t="inlineStr">
        <is>
          <t>31 80 4657 365-1</t>
        </is>
      </c>
      <c r="L1930" t="inlineStr">
        <is>
          <t>2023-0038</t>
        </is>
      </c>
      <c r="M1930" s="6" t="n">
        <v>45372</v>
      </c>
      <c r="N1930" s="6" t="n">
        <v>46391</v>
      </c>
      <c r="O1930" t="n">
        <v>40.7</v>
      </c>
    </row>
    <row r="1931" hidden="1" s="287">
      <c r="A1931" t="inlineStr">
        <is>
          <t>V200035</t>
        </is>
      </c>
      <c r="B1931" t="n">
        <v>2</v>
      </c>
      <c r="C1931" t="n">
        <v>50</v>
      </c>
      <c r="D1931" t="inlineStr">
        <is>
          <t>Zaklad Inzynierli Kolejowej Sp.z.o.o</t>
        </is>
      </c>
      <c r="E1931" t="inlineStr">
        <is>
          <t>100767</t>
        </is>
      </c>
      <c r="F1931" t="inlineStr">
        <is>
          <t>ul. Retmanska 11a</t>
        </is>
      </c>
      <c r="G1931" t="inlineStr">
        <is>
          <t>27-600</t>
        </is>
      </c>
      <c r="H1931" t="inlineStr">
        <is>
          <t>Sandomierz</t>
        </is>
      </c>
      <c r="I1931" t="inlineStr">
        <is>
          <t>PL</t>
        </is>
      </c>
      <c r="J1931" t="inlineStr">
        <is>
          <t>SGMMNS_M17</t>
        </is>
      </c>
      <c r="K1931" t="inlineStr">
        <is>
          <t>33 80 4505 171-5</t>
        </is>
      </c>
      <c r="L1931" t="inlineStr">
        <is>
          <t>2023-0021</t>
        </is>
      </c>
      <c r="M1931" s="6" t="n">
        <v>45383</v>
      </c>
      <c r="N1931" s="6" t="n">
        <v>46478</v>
      </c>
      <c r="O1931" t="n">
        <v>19</v>
      </c>
    </row>
    <row r="1932" hidden="1" s="287">
      <c r="A1932" t="inlineStr">
        <is>
          <t>V700009</t>
        </is>
      </c>
      <c r="B1932" t="n">
        <v>28</v>
      </c>
      <c r="C1932" t="n">
        <v>50</v>
      </c>
      <c r="D1932" t="inlineStr">
        <is>
          <t>CargoBeamer intermodal op. GmbH</t>
        </is>
      </c>
      <c r="E1932" t="inlineStr">
        <is>
          <t>100005</t>
        </is>
      </c>
      <c r="F1932" t="inlineStr">
        <is>
          <t>Kreuzstrasse 12</t>
        </is>
      </c>
      <c r="G1932" t="inlineStr">
        <is>
          <t>04103</t>
        </is>
      </c>
      <c r="H1932" t="inlineStr">
        <is>
          <t>Leipzig</t>
        </is>
      </c>
      <c r="I1932" t="inlineStr">
        <is>
          <t>DE</t>
        </is>
      </c>
      <c r="J1932" t="inlineStr">
        <is>
          <t>SDGGMRSS_M8</t>
        </is>
      </c>
      <c r="K1932" t="inlineStr">
        <is>
          <t>35 80 4956 006-5</t>
        </is>
      </c>
      <c r="L1932" t="inlineStr">
        <is>
          <t>2024-0011</t>
        </is>
      </c>
      <c r="M1932" s="6" t="n">
        <v>45505</v>
      </c>
      <c r="N1932" s="6" t="n">
        <v>46387</v>
      </c>
      <c r="O1932" t="n">
        <v>53.5</v>
      </c>
    </row>
    <row r="1933" hidden="1" s="287">
      <c r="A1933" t="inlineStr">
        <is>
          <t>V100054</t>
        </is>
      </c>
      <c r="B1933" t="n">
        <v>13</v>
      </c>
      <c r="C1933" t="n">
        <v>50</v>
      </c>
      <c r="D1933" t="inlineStr">
        <is>
          <t>Rail Cargo Austria AG</t>
        </is>
      </c>
      <c r="E1933" t="inlineStr">
        <is>
          <t>100020</t>
        </is>
      </c>
      <c r="F1933" t="inlineStr">
        <is>
          <t>Am Hauptbahnhof 2</t>
        </is>
      </c>
      <c r="G1933" t="inlineStr">
        <is>
          <t>1100</t>
        </is>
      </c>
      <c r="H1933" t="inlineStr">
        <is>
          <t>Wien</t>
        </is>
      </c>
      <c r="I1933" t="inlineStr">
        <is>
          <t>AT</t>
        </is>
      </c>
      <c r="J1933" t="inlineStr">
        <is>
          <t>SGGMRRS_M23</t>
        </is>
      </c>
      <c r="K1933" t="inlineStr">
        <is>
          <t>37 80 4657 310-1</t>
        </is>
      </c>
      <c r="L1933" t="inlineStr">
        <is>
          <t>2024-0007</t>
        </is>
      </c>
      <c r="M1933" s="6" t="n">
        <v>45576</v>
      </c>
      <c r="N1933" s="6" t="n">
        <v>46603</v>
      </c>
      <c r="O1933" t="n">
        <v>40.7</v>
      </c>
    </row>
    <row r="1934" hidden="1" s="287">
      <c r="A1934" t="inlineStr">
        <is>
          <t>V100057</t>
        </is>
      </c>
      <c r="B1934" t="n">
        <v>16</v>
      </c>
      <c r="C1934" t="n">
        <v>50</v>
      </c>
      <c r="D1934" t="inlineStr">
        <is>
          <t>RheinCargo GmbH &amp; Co. KG</t>
        </is>
      </c>
      <c r="E1934" t="inlineStr">
        <is>
          <t>100011</t>
        </is>
      </c>
      <c r="F1934" t="inlineStr">
        <is>
          <t>Hammer Landstrasse 3</t>
        </is>
      </c>
      <c r="G1934" t="inlineStr">
        <is>
          <t>41460</t>
        </is>
      </c>
      <c r="H1934" t="inlineStr">
        <is>
          <t>Neuss</t>
        </is>
      </c>
      <c r="I1934" t="inlineStr">
        <is>
          <t>DE</t>
        </is>
      </c>
      <c r="J1934" t="inlineStr">
        <is>
          <t>SGGNS_M33</t>
        </is>
      </c>
      <c r="K1934" t="inlineStr">
        <is>
          <t>37 80 4561 542-4</t>
        </is>
      </c>
      <c r="L1934" t="inlineStr">
        <is>
          <t>2024-0020</t>
        </is>
      </c>
      <c r="M1934" s="6" t="n">
        <v>45566</v>
      </c>
      <c r="N1934" s="6" t="n">
        <v>46081</v>
      </c>
      <c r="O1934" t="n">
        <v>27.15</v>
      </c>
    </row>
    <row r="1935" hidden="1" s="287">
      <c r="A1935" t="inlineStr">
        <is>
          <t>V100059</t>
        </is>
      </c>
      <c r="B1935" t="n">
        <v>13</v>
      </c>
      <c r="C1935" t="n">
        <v>50</v>
      </c>
      <c r="D1935" t="inlineStr">
        <is>
          <t>Rail Cargo Austria AG</t>
        </is>
      </c>
      <c r="E1935" t="inlineStr">
        <is>
          <t>100020</t>
        </is>
      </c>
      <c r="F1935" t="inlineStr">
        <is>
          <t>Am Hauptbahnhof 2</t>
        </is>
      </c>
      <c r="G1935" t="inlineStr">
        <is>
          <t>1100</t>
        </is>
      </c>
      <c r="H1935" t="inlineStr">
        <is>
          <t>Wien</t>
        </is>
      </c>
      <c r="I1935" t="inlineStr">
        <is>
          <t>AT</t>
        </is>
      </c>
      <c r="J1935" t="inlineStr">
        <is>
          <t>SGGMRRS_M43</t>
        </is>
      </c>
      <c r="K1935" t="inlineStr">
        <is>
          <t>37 80 4657 233-5</t>
        </is>
      </c>
      <c r="L1935" t="inlineStr">
        <is>
          <t>2024-0030</t>
        </is>
      </c>
      <c r="M1935" s="6" t="n">
        <v>45776</v>
      </c>
      <c r="N1935" s="6" t="n">
        <v>46799</v>
      </c>
      <c r="O1935" t="n">
        <v>38.85</v>
      </c>
    </row>
    <row r="1936" hidden="1" s="287">
      <c r="A1936" t="inlineStr">
        <is>
          <t>V200044</t>
        </is>
      </c>
      <c r="B1936" t="n">
        <v>5</v>
      </c>
      <c r="C1936" t="n">
        <v>50</v>
      </c>
      <c r="D1936" t="inlineStr">
        <is>
          <t>PCC Intermodal S.A.</t>
        </is>
      </c>
      <c r="E1936" t="inlineStr">
        <is>
          <t>100761</t>
        </is>
      </c>
      <c r="F1936" t="inlineStr">
        <is>
          <t>ul Hutnicza 16</t>
        </is>
      </c>
      <c r="G1936" t="inlineStr">
        <is>
          <t>81-061</t>
        </is>
      </c>
      <c r="H1936" t="inlineStr">
        <is>
          <t>Gdynia</t>
        </is>
      </c>
      <c r="I1936" t="inlineStr">
        <is>
          <t>PL</t>
        </is>
      </c>
      <c r="J1936" t="inlineStr">
        <is>
          <t>SGNS_M13</t>
        </is>
      </c>
      <c r="K1936" t="inlineStr">
        <is>
          <t>37 80 4564 233-7</t>
        </is>
      </c>
      <c r="L1936" t="inlineStr">
        <is>
          <t>2023-0016</t>
        </is>
      </c>
      <c r="M1936" s="6" t="n">
        <v>45145</v>
      </c>
      <c r="N1936" s="6" t="n">
        <v>46356</v>
      </c>
      <c r="O1936" t="n">
        <v>22</v>
      </c>
    </row>
    <row r="1937" hidden="1" s="287">
      <c r="A1937" t="inlineStr">
        <is>
          <t>V300055</t>
        </is>
      </c>
      <c r="B1937" t="n">
        <v>21</v>
      </c>
      <c r="C1937" t="n">
        <v>50</v>
      </c>
      <c r="D1937" t="inlineStr">
        <is>
          <t>Weco Rail GmbH</t>
        </is>
      </c>
      <c r="E1937" t="inlineStr">
        <is>
          <t>100763</t>
        </is>
      </c>
      <c r="F1937" t="inlineStr">
        <is>
          <t>Tanbruckgrasse 3</t>
        </is>
      </c>
      <c r="G1937" t="inlineStr">
        <is>
          <t>1120</t>
        </is>
      </c>
      <c r="H1937" t="inlineStr">
        <is>
          <t>Wien</t>
        </is>
      </c>
      <c r="I1937" t="inlineStr">
        <is>
          <t>AT</t>
        </is>
      </c>
      <c r="J1937" t="inlineStr">
        <is>
          <t>SGGMRS_M35</t>
        </is>
      </c>
      <c r="K1937" t="inlineStr">
        <is>
          <t>37 80 4953 458-9</t>
        </is>
      </c>
      <c r="L1937" t="inlineStr">
        <is>
          <t>2024-0008</t>
        </is>
      </c>
      <c r="M1937" s="6" t="n">
        <v>45595</v>
      </c>
      <c r="N1937" s="6" t="n">
        <v>46689</v>
      </c>
      <c r="O1937" t="n">
        <v>27.5</v>
      </c>
    </row>
    <row r="1938" hidden="1" s="287">
      <c r="A1938" t="inlineStr">
        <is>
          <t>V100049</t>
        </is>
      </c>
      <c r="B1938" t="n">
        <v>137</v>
      </c>
      <c r="C1938" t="n">
        <v>20</v>
      </c>
      <c r="D1938" t="inlineStr">
        <is>
          <t>Grain Logistic Sp.z.o.o.</t>
        </is>
      </c>
      <c r="E1938" t="inlineStr">
        <is>
          <t>100765</t>
        </is>
      </c>
      <c r="F1938" t="inlineStr">
        <is>
          <t>ul. Nowogrodzka 31/413</t>
        </is>
      </c>
      <c r="G1938" t="inlineStr">
        <is>
          <t>00-511</t>
        </is>
      </c>
      <c r="H1938" t="inlineStr">
        <is>
          <t>Warszawa</t>
        </is>
      </c>
      <c r="I1938" t="inlineStr">
        <is>
          <t>PL</t>
        </is>
      </c>
      <c r="J1938" t="inlineStr">
        <is>
          <t>SGNS_60</t>
        </is>
      </c>
      <c r="K1938" t="inlineStr"/>
      <c r="L1938" t="inlineStr">
        <is>
          <t>2023-0035</t>
        </is>
      </c>
      <c r="M1938" s="6" t="n">
        <v>46082</v>
      </c>
      <c r="N1938" s="6" t="n">
        <v>46446</v>
      </c>
      <c r="O1938" t="n">
        <v>19.5</v>
      </c>
    </row>
    <row r="1939" hidden="1" s="287">
      <c r="A1939" t="inlineStr">
        <is>
          <t>V300059</t>
        </is>
      </c>
      <c r="B1939" t="n">
        <v>19</v>
      </c>
      <c r="C1939" t="n">
        <v>50</v>
      </c>
      <c r="D1939" t="inlineStr">
        <is>
          <t>Captrain Deutschland CargoWest GmbH</t>
        </is>
      </c>
      <c r="E1939" t="inlineStr">
        <is>
          <t>100030</t>
        </is>
      </c>
      <c r="F1939" t="inlineStr">
        <is>
          <t>Am Grubenhof 2</t>
        </is>
      </c>
      <c r="G1939" t="inlineStr">
        <is>
          <t>33330</t>
        </is>
      </c>
      <c r="H1939" t="inlineStr">
        <is>
          <t>Gütersloh</t>
        </is>
      </c>
      <c r="I1939" t="inlineStr">
        <is>
          <t>DE</t>
        </is>
      </c>
      <c r="J1939" t="inlineStr">
        <is>
          <t>SDGGMRSS_M8</t>
        </is>
      </c>
      <c r="K1939" t="inlineStr">
        <is>
          <t>35 80 4956 078-4</t>
        </is>
      </c>
      <c r="L1939" t="inlineStr">
        <is>
          <t>2024-0044</t>
        </is>
      </c>
      <c r="M1939" s="6" t="n">
        <v>46023</v>
      </c>
      <c r="N1939" s="6" t="n">
        <v>47483</v>
      </c>
      <c r="O1939" t="n">
        <v>42.71</v>
      </c>
    </row>
    <row r="1940" hidden="1" s="287">
      <c r="A1940" t="inlineStr">
        <is>
          <t>V100061</t>
        </is>
      </c>
      <c r="B1940" t="n">
        <v>61</v>
      </c>
      <c r="C1940" t="n">
        <v>20</v>
      </c>
      <c r="D1940" t="inlineStr">
        <is>
          <t>Rail Cargo Austria AG</t>
        </is>
      </c>
      <c r="E1940" t="inlineStr">
        <is>
          <t>100020</t>
        </is>
      </c>
      <c r="F1940" t="inlineStr">
        <is>
          <t>Am Hauptbahnhof 2</t>
        </is>
      </c>
      <c r="G1940" t="inlineStr">
        <is>
          <t>1100</t>
        </is>
      </c>
      <c r="H1940" t="inlineStr">
        <is>
          <t>Wien</t>
        </is>
      </c>
      <c r="I1940" t="inlineStr">
        <is>
          <t>AT</t>
        </is>
      </c>
      <c r="J1940" t="inlineStr">
        <is>
          <t>EANOS_95</t>
        </is>
      </c>
      <c r="K1940" t="inlineStr"/>
      <c r="L1940" t="inlineStr">
        <is>
          <t>2025-0008</t>
        </is>
      </c>
      <c r="M1940" s="6" t="n">
        <v>46171</v>
      </c>
      <c r="N1940" s="6" t="n">
        <v>50553</v>
      </c>
      <c r="O1940" t="n">
        <v>26</v>
      </c>
    </row>
    <row r="1941" hidden="1" s="287">
      <c r="A1941" t="inlineStr">
        <is>
          <t>V100062</t>
        </is>
      </c>
      <c r="B1941" t="n">
        <v>13</v>
      </c>
      <c r="C1941" t="n">
        <v>50</v>
      </c>
      <c r="D1941" t="inlineStr">
        <is>
          <t>Rail Cargo Austria AG</t>
        </is>
      </c>
      <c r="E1941" t="inlineStr">
        <is>
          <t>100020</t>
        </is>
      </c>
      <c r="F1941" t="inlineStr">
        <is>
          <t>Am Hauptbahnhof 2</t>
        </is>
      </c>
      <c r="G1941" t="inlineStr">
        <is>
          <t>1100</t>
        </is>
      </c>
      <c r="H1941" t="inlineStr">
        <is>
          <t>Wien</t>
        </is>
      </c>
      <c r="I1941" t="inlineStr">
        <is>
          <t>AT</t>
        </is>
      </c>
      <c r="J1941" t="inlineStr">
        <is>
          <t>SGGMRRSS_M50</t>
        </is>
      </c>
      <c r="K1941" t="inlineStr">
        <is>
          <t>37 80 4942 013-6</t>
        </is>
      </c>
      <c r="L1941" t="inlineStr">
        <is>
          <t>2025-0010</t>
        </is>
      </c>
      <c r="M1941" s="6" t="n">
        <v>46008</v>
      </c>
      <c r="N1941" s="6" t="n">
        <v>47038</v>
      </c>
      <c r="O1941" t="n">
        <v>37.85</v>
      </c>
    </row>
    <row r="1942" hidden="1" s="287">
      <c r="A1942" t="inlineStr">
        <is>
          <t>V500001</t>
        </is>
      </c>
      <c r="B1942" t="n">
        <v>20</v>
      </c>
      <c r="C1942" t="n">
        <v>50</v>
      </c>
      <c r="D1942" t="inlineStr">
        <is>
          <t>LAUDE Smart Intermodal S.A.</t>
        </is>
      </c>
      <c r="E1942" t="inlineStr">
        <is>
          <t>100026</t>
        </is>
      </c>
      <c r="F1942" t="inlineStr">
        <is>
          <t>ul. Wroclawska 131</t>
        </is>
      </c>
      <c r="G1942" t="inlineStr">
        <is>
          <t>87-100</t>
        </is>
      </c>
      <c r="H1942" t="inlineStr">
        <is>
          <t>Torun</t>
        </is>
      </c>
      <c r="I1942" t="inlineStr">
        <is>
          <t>PL</t>
        </is>
      </c>
      <c r="J1942" t="inlineStr">
        <is>
          <t>SGMMNSS_M48</t>
        </is>
      </c>
      <c r="K1942" t="inlineStr">
        <is>
          <t>37 84 4594 855-7</t>
        </is>
      </c>
      <c r="L1942" t="inlineStr">
        <is>
          <t>2025-0012</t>
        </is>
      </c>
      <c r="M1942" s="6" t="n">
        <v>45806</v>
      </c>
      <c r="N1942" s="6" t="n">
        <v>47631</v>
      </c>
      <c r="O1942" t="n">
        <v>31.56</v>
      </c>
    </row>
    <row r="1943" hidden="1" s="287">
      <c r="A1943" t="inlineStr">
        <is>
          <t>V200019</t>
        </is>
      </c>
      <c r="B1943" t="n">
        <v>64</v>
      </c>
      <c r="C1943" t="n">
        <v>50</v>
      </c>
      <c r="D1943" t="inlineStr">
        <is>
          <t>SBB Cargo AG</t>
        </is>
      </c>
      <c r="E1943" t="inlineStr">
        <is>
          <t>100022</t>
        </is>
      </c>
      <c r="F1943" t="inlineStr">
        <is>
          <t>Bahnhofstrasse 12</t>
        </is>
      </c>
      <c r="G1943" t="inlineStr">
        <is>
          <t>4600</t>
        </is>
      </c>
      <c r="H1943" t="inlineStr">
        <is>
          <t>Olten</t>
        </is>
      </c>
      <c r="I1943" t="inlineStr">
        <is>
          <t>CH</t>
        </is>
      </c>
      <c r="J1943" t="inlineStr">
        <is>
          <t>SGNS_M9</t>
        </is>
      </c>
      <c r="K1943" t="inlineStr">
        <is>
          <t>37 80 4564 479-6</t>
        </is>
      </c>
      <c r="L1943" t="inlineStr">
        <is>
          <t>2021-0032</t>
        </is>
      </c>
      <c r="M1943" s="6" t="n">
        <v>44769</v>
      </c>
      <c r="N1943" s="6" t="n">
        <v>46934</v>
      </c>
      <c r="O1943" t="n">
        <v>18.1</v>
      </c>
    </row>
    <row r="1944" hidden="1" s="287">
      <c r="A1944" t="inlineStr">
        <is>
          <t>V710001</t>
        </is>
      </c>
      <c r="B1944" t="n">
        <v>11</v>
      </c>
      <c r="C1944" t="n">
        <v>50</v>
      </c>
      <c r="D1944" t="inlineStr">
        <is>
          <t>Rail Cargo Austria AG</t>
        </is>
      </c>
      <c r="E1944" t="inlineStr">
        <is>
          <t>100020</t>
        </is>
      </c>
      <c r="F1944" t="inlineStr">
        <is>
          <t>Am Hauptbahnhof 2</t>
        </is>
      </c>
      <c r="G1944" t="inlineStr">
        <is>
          <t>1100</t>
        </is>
      </c>
      <c r="H1944" t="inlineStr">
        <is>
          <t>Wien</t>
        </is>
      </c>
      <c r="I1944" t="inlineStr">
        <is>
          <t>AT</t>
        </is>
      </c>
      <c r="J1944" t="inlineStr">
        <is>
          <t>SDGGMRS_M7</t>
        </is>
      </c>
      <c r="K1944" t="inlineStr">
        <is>
          <t>37 80 4955 117-9</t>
        </is>
      </c>
      <c r="L1944" t="inlineStr">
        <is>
          <t>2025-0026</t>
        </is>
      </c>
      <c r="M1944" s="6" t="n">
        <v>45931</v>
      </c>
      <c r="N1944" s="6" t="n">
        <v>46112</v>
      </c>
      <c r="O1944" t="n">
        <v>37</v>
      </c>
    </row>
    <row r="1945" hidden="1" s="287">
      <c r="A1945" t="inlineStr">
        <is>
          <t>V200056</t>
        </is>
      </c>
      <c r="B1945" t="n">
        <v>30</v>
      </c>
      <c r="C1945" t="n">
        <v>50</v>
      </c>
      <c r="D1945" t="inlineStr">
        <is>
          <t>WRS Widmer Rail Services AG</t>
        </is>
      </c>
      <c r="E1945" t="inlineStr">
        <is>
          <t>100796</t>
        </is>
      </c>
      <c r="F1945" t="inlineStr">
        <is>
          <t>Emmetterstrasse 3</t>
        </is>
      </c>
      <c r="G1945" t="inlineStr">
        <is>
          <t>6375</t>
        </is>
      </c>
      <c r="H1945" t="inlineStr">
        <is>
          <t>Beckenried</t>
        </is>
      </c>
      <c r="I1945" t="inlineStr">
        <is>
          <t>CH</t>
        </is>
      </c>
      <c r="J1945" t="inlineStr">
        <is>
          <t>SDGGMRSS_M8</t>
        </is>
      </c>
      <c r="K1945" t="inlineStr">
        <is>
          <t>37 80 4956 587-2</t>
        </is>
      </c>
      <c r="L1945" t="inlineStr">
        <is>
          <t>2025-0036</t>
        </is>
      </c>
      <c r="M1945" s="6" t="n">
        <v>46020</v>
      </c>
      <c r="N1945" s="6" t="n">
        <v>47118</v>
      </c>
      <c r="O1945" t="n">
        <v>49.8</v>
      </c>
    </row>
    <row r="1946" hidden="1" s="287">
      <c r="A1946" t="inlineStr">
        <is>
          <t>V300090</t>
        </is>
      </c>
      <c r="B1946" t="n">
        <v>27</v>
      </c>
      <c r="C1946" t="n">
        <v>50</v>
      </c>
      <c r="D1946" t="inlineStr">
        <is>
          <t>STORK Cargo GmbH</t>
        </is>
      </c>
      <c r="E1946" t="inlineStr">
        <is>
          <t>100792</t>
        </is>
      </c>
      <c r="F1946" t="inlineStr">
        <is>
          <t>Parchauer Strasse 3</t>
        </is>
      </c>
      <c r="G1946" t="inlineStr">
        <is>
          <t>39126</t>
        </is>
      </c>
      <c r="H1946" t="inlineStr">
        <is>
          <t>Magdeburg</t>
        </is>
      </c>
      <c r="I1946" t="inlineStr">
        <is>
          <t>DE</t>
        </is>
      </c>
      <c r="J1946" t="inlineStr">
        <is>
          <t>SGMMNS_M17</t>
        </is>
      </c>
      <c r="K1946" t="inlineStr">
        <is>
          <t>33 80 4505 577-3</t>
        </is>
      </c>
      <c r="L1946" t="inlineStr">
        <is>
          <t>2025-0020</t>
        </is>
      </c>
      <c r="M1946" s="6" t="n">
        <v>46023</v>
      </c>
      <c r="N1946" s="6" t="n">
        <v>48213</v>
      </c>
      <c r="O1946" t="n">
        <v>21.9</v>
      </c>
    </row>
    <row r="1947" hidden="1" s="287">
      <c r="A1947" t="inlineStr">
        <is>
          <t>V100016</t>
        </is>
      </c>
      <c r="B1947" t="n">
        <v>28</v>
      </c>
      <c r="C1947" t="n">
        <v>50</v>
      </c>
      <c r="D1947" t="inlineStr">
        <is>
          <t>RheinCargo GmbH &amp; Co. KG</t>
        </is>
      </c>
      <c r="E1947" t="inlineStr">
        <is>
          <t>100011</t>
        </is>
      </c>
      <c r="F1947" t="inlineStr">
        <is>
          <t>Hammer Landstrasse 3</t>
        </is>
      </c>
      <c r="G1947" t="inlineStr">
        <is>
          <t>41460</t>
        </is>
      </c>
      <c r="H1947" t="inlineStr">
        <is>
          <t>Neuss</t>
        </is>
      </c>
      <c r="I1947" t="inlineStr">
        <is>
          <t>DE</t>
        </is>
      </c>
      <c r="J1947" t="inlineStr">
        <is>
          <t>SGGNSS_M12</t>
        </is>
      </c>
      <c r="K1947" t="inlineStr">
        <is>
          <t>37 80 4694 475-7</t>
        </is>
      </c>
      <c r="L1947" t="inlineStr">
        <is>
          <t>2021-0008</t>
        </is>
      </c>
      <c r="M1947" s="6" t="n">
        <v>44562</v>
      </c>
      <c r="N1947" s="6" t="n">
        <v>46387</v>
      </c>
      <c r="O1947" t="n">
        <v>23.75</v>
      </c>
    </row>
    <row r="1948" hidden="1" s="287">
      <c r="A1948" t="inlineStr">
        <is>
          <t>V400001</t>
        </is>
      </c>
      <c r="B1948" t="n">
        <v>20</v>
      </c>
      <c r="C1948" t="n">
        <v>50</v>
      </c>
      <c r="D1948" t="inlineStr">
        <is>
          <t>DB Cargo AG</t>
        </is>
      </c>
      <c r="E1948" t="inlineStr">
        <is>
          <t>100000</t>
        </is>
      </c>
      <c r="F1948" t="inlineStr">
        <is>
          <t>Rheinstrasse 2</t>
        </is>
      </c>
      <c r="G1948" t="inlineStr">
        <is>
          <t>55116</t>
        </is>
      </c>
      <c r="H1948" t="inlineStr">
        <is>
          <t>Mainz</t>
        </is>
      </c>
      <c r="I1948" t="inlineStr">
        <is>
          <t>DE</t>
        </is>
      </c>
      <c r="J1948" t="inlineStr">
        <is>
          <t>SGGRSS_M2</t>
        </is>
      </c>
      <c r="K1948" t="inlineStr">
        <is>
          <t>37 80 4980 631-8</t>
        </is>
      </c>
      <c r="L1948" t="inlineStr">
        <is>
          <t>2021-2420</t>
        </is>
      </c>
      <c r="M1948" s="6" t="n">
        <v>44562</v>
      </c>
      <c r="N1948" s="6" t="n">
        <v>46811</v>
      </c>
      <c r="O1948" t="n">
        <v>25.4</v>
      </c>
    </row>
    <row r="1949" hidden="1" s="287">
      <c r="A1949" t="inlineStr">
        <is>
          <t>V100039</t>
        </is>
      </c>
      <c r="B1949" t="n">
        <v>29</v>
      </c>
      <c r="C1949" t="n">
        <v>50</v>
      </c>
      <c r="D1949" t="inlineStr">
        <is>
          <t>Rail Cargo Austria AG</t>
        </is>
      </c>
      <c r="E1949" t="inlineStr">
        <is>
          <t>100020</t>
        </is>
      </c>
      <c r="F1949" t="inlineStr">
        <is>
          <t>Am Hauptbahnhof 2</t>
        </is>
      </c>
      <c r="G1949" t="inlineStr">
        <is>
          <t>1100</t>
        </is>
      </c>
      <c r="H1949" t="inlineStr">
        <is>
          <t>Wien</t>
        </is>
      </c>
      <c r="I1949" t="inlineStr">
        <is>
          <t>AT</t>
        </is>
      </c>
      <c r="J1949" t="inlineStr">
        <is>
          <t>SDGGMRSS_M8</t>
        </is>
      </c>
      <c r="K1949" t="inlineStr">
        <is>
          <t>35 80 4956 746-6</t>
        </is>
      </c>
      <c r="L1949" t="inlineStr">
        <is>
          <t>2022-0023</t>
        </is>
      </c>
      <c r="M1949" s="6" t="n">
        <v>45055</v>
      </c>
      <c r="N1949" s="6" t="n">
        <v>46203</v>
      </c>
      <c r="O1949" t="n">
        <v>49.9</v>
      </c>
    </row>
    <row r="1950" hidden="1" s="287">
      <c r="A1950" t="inlineStr">
        <is>
          <t>V300032</t>
        </is>
      </c>
      <c r="B1950" t="n">
        <v>30</v>
      </c>
      <c r="C1950" t="n">
        <v>50</v>
      </c>
      <c r="D1950" t="inlineStr">
        <is>
          <t>EWG Rail Zrt.</t>
        </is>
      </c>
      <c r="E1950" t="inlineStr">
        <is>
          <t>100758</t>
        </is>
      </c>
      <c r="F1950" t="inlineStr">
        <is>
          <t>Váci út 76 3.em</t>
        </is>
      </c>
      <c r="G1950" t="inlineStr">
        <is>
          <t>1133</t>
        </is>
      </c>
      <c r="H1950" t="inlineStr">
        <is>
          <t>Budapest</t>
        </is>
      </c>
      <c r="I1950" t="inlineStr">
        <is>
          <t>HU</t>
        </is>
      </c>
      <c r="J1950" t="inlineStr">
        <is>
          <t>SGGNSS_M12</t>
        </is>
      </c>
      <c r="K1950" t="inlineStr">
        <is>
          <t>37 80 4694 526-7</t>
        </is>
      </c>
      <c r="L1950" t="inlineStr">
        <is>
          <t>2023-0007</t>
        </is>
      </c>
      <c r="M1950" s="6" t="n">
        <v>45078</v>
      </c>
      <c r="N1950" s="6" t="n">
        <v>46905</v>
      </c>
      <c r="O1950" t="n">
        <v>23.19</v>
      </c>
    </row>
    <row r="1951" hidden="1" s="287">
      <c r="A1951" t="inlineStr">
        <is>
          <t>V100046</t>
        </is>
      </c>
      <c r="B1951" t="n">
        <v>22</v>
      </c>
      <c r="C1951" t="n">
        <v>50</v>
      </c>
      <c r="D1951" t="inlineStr">
        <is>
          <t>LAUDE Smart Intermodal S.A.</t>
        </is>
      </c>
      <c r="E1951" t="inlineStr">
        <is>
          <t>100026</t>
        </is>
      </c>
      <c r="F1951" t="inlineStr">
        <is>
          <t>ul. Wroclawska 131</t>
        </is>
      </c>
      <c r="G1951" t="inlineStr">
        <is>
          <t>87-100</t>
        </is>
      </c>
      <c r="H1951" t="inlineStr">
        <is>
          <t>Torun</t>
        </is>
      </c>
      <c r="I1951" t="inlineStr">
        <is>
          <t>PL</t>
        </is>
      </c>
      <c r="J1951" t="inlineStr">
        <is>
          <t>SGMMNS_M17</t>
        </is>
      </c>
      <c r="K1951" t="inlineStr">
        <is>
          <t>33 80 4505 641-7</t>
        </is>
      </c>
      <c r="L1951" t="inlineStr">
        <is>
          <t>2023-0012</t>
        </is>
      </c>
      <c r="M1951" s="6" t="n">
        <v>45271</v>
      </c>
      <c r="N1951" s="6" t="n">
        <v>46752</v>
      </c>
      <c r="O1951" t="n">
        <v>9.5</v>
      </c>
    </row>
    <row r="1952" hidden="1" s="287">
      <c r="A1952" t="inlineStr">
        <is>
          <t>V400008</t>
        </is>
      </c>
      <c r="B1952" t="n">
        <v>16</v>
      </c>
      <c r="C1952" t="n">
        <v>50</v>
      </c>
      <c r="D1952" t="inlineStr">
        <is>
          <t>DB Cargo AG</t>
        </is>
      </c>
      <c r="E1952" t="inlineStr">
        <is>
          <t>100000</t>
        </is>
      </c>
      <c r="F1952" t="inlineStr">
        <is>
          <t>Rheinstrasse 2</t>
        </is>
      </c>
      <c r="G1952" t="inlineStr">
        <is>
          <t>55116</t>
        </is>
      </c>
      <c r="H1952" t="inlineStr">
        <is>
          <t>Mainz</t>
        </is>
      </c>
      <c r="I1952" t="inlineStr">
        <is>
          <t>DE</t>
        </is>
      </c>
      <c r="J1952" t="inlineStr">
        <is>
          <t>SGGNS_M11</t>
        </is>
      </c>
      <c r="K1952" t="inlineStr">
        <is>
          <t>37 80 4561 449-2</t>
        </is>
      </c>
      <c r="L1952" t="inlineStr">
        <is>
          <t>2021-2420</t>
        </is>
      </c>
      <c r="M1952" s="6" t="n">
        <v>45174</v>
      </c>
      <c r="N1952" s="6" t="n">
        <v>47330</v>
      </c>
      <c r="O1952" t="n">
        <v>26.23</v>
      </c>
    </row>
    <row r="1953" hidden="1" s="287">
      <c r="A1953" t="inlineStr">
        <is>
          <t>V100047</t>
        </is>
      </c>
      <c r="B1953" t="n">
        <v>12</v>
      </c>
      <c r="C1953" t="n">
        <v>50</v>
      </c>
      <c r="D1953" t="inlineStr">
        <is>
          <t>Rail Cargo Austria AG</t>
        </is>
      </c>
      <c r="E1953" t="inlineStr">
        <is>
          <t>100020</t>
        </is>
      </c>
      <c r="F1953" t="inlineStr">
        <is>
          <t>Am Hauptbahnhof 2</t>
        </is>
      </c>
      <c r="G1953" t="inlineStr">
        <is>
          <t>1100</t>
        </is>
      </c>
      <c r="H1953" t="inlineStr">
        <is>
          <t>Wien</t>
        </is>
      </c>
      <c r="I1953" t="inlineStr">
        <is>
          <t>AT</t>
        </is>
      </c>
      <c r="J1953" t="inlineStr">
        <is>
          <t>SGGMRRS_M23</t>
        </is>
      </c>
      <c r="K1953" t="inlineStr">
        <is>
          <t>37 80 4657 182-4</t>
        </is>
      </c>
      <c r="L1953" t="inlineStr">
        <is>
          <t>2023-0010</t>
        </is>
      </c>
      <c r="M1953" s="6" t="n">
        <v>45118</v>
      </c>
      <c r="N1953" s="6" t="n">
        <v>46203</v>
      </c>
      <c r="O1953" t="n">
        <v>41.55</v>
      </c>
    </row>
    <row r="1954" hidden="1" s="287">
      <c r="A1954" t="inlineStr">
        <is>
          <t>V100050</t>
        </is>
      </c>
      <c r="B1954" t="n">
        <v>14</v>
      </c>
      <c r="C1954" t="n">
        <v>50</v>
      </c>
      <c r="D1954" t="inlineStr">
        <is>
          <t>Rail Cargo Austria AG</t>
        </is>
      </c>
      <c r="E1954" t="inlineStr">
        <is>
          <t>100020</t>
        </is>
      </c>
      <c r="F1954" t="inlineStr">
        <is>
          <t>Am Hauptbahnhof 2</t>
        </is>
      </c>
      <c r="G1954" t="inlineStr">
        <is>
          <t>1100</t>
        </is>
      </c>
      <c r="H1954" t="inlineStr">
        <is>
          <t>Wien</t>
        </is>
      </c>
      <c r="I1954" t="inlineStr">
        <is>
          <t>AT</t>
        </is>
      </c>
      <c r="J1954" t="inlineStr">
        <is>
          <t>SGGMRRS_M23</t>
        </is>
      </c>
      <c r="K1954" t="inlineStr">
        <is>
          <t>31 80 4657 366-9</t>
        </is>
      </c>
      <c r="L1954" t="inlineStr">
        <is>
          <t>2023-0038</t>
        </is>
      </c>
      <c r="M1954" s="6" t="n">
        <v>45372</v>
      </c>
      <c r="N1954" s="6" t="n">
        <v>46391</v>
      </c>
      <c r="O1954" t="n">
        <v>40.7</v>
      </c>
    </row>
    <row r="1955" hidden="1" s="287">
      <c r="A1955" t="inlineStr">
        <is>
          <t>V200035</t>
        </is>
      </c>
      <c r="B1955" t="n">
        <v>3</v>
      </c>
      <c r="C1955" t="n">
        <v>50</v>
      </c>
      <c r="D1955" t="inlineStr">
        <is>
          <t>Zaklad Inzynierli Kolejowej Sp.z.o.o</t>
        </is>
      </c>
      <c r="E1955" t="inlineStr">
        <is>
          <t>100767</t>
        </is>
      </c>
      <c r="F1955" t="inlineStr">
        <is>
          <t>ul. Retmanska 11a</t>
        </is>
      </c>
      <c r="G1955" t="inlineStr">
        <is>
          <t>27-600</t>
        </is>
      </c>
      <c r="H1955" t="inlineStr">
        <is>
          <t>Sandomierz</t>
        </is>
      </c>
      <c r="I1955" t="inlineStr">
        <is>
          <t>PL</t>
        </is>
      </c>
      <c r="J1955" t="inlineStr">
        <is>
          <t>SGMMNS_M17</t>
        </is>
      </c>
      <c r="K1955" t="inlineStr">
        <is>
          <t>33 80 4505 172-3</t>
        </is>
      </c>
      <c r="L1955" t="inlineStr">
        <is>
          <t>2023-0021</t>
        </is>
      </c>
      <c r="M1955" s="6" t="n">
        <v>45383</v>
      </c>
      <c r="N1955" s="6" t="n">
        <v>46478</v>
      </c>
      <c r="O1955" t="n">
        <v>19</v>
      </c>
    </row>
    <row r="1956" hidden="1" s="287">
      <c r="A1956" t="inlineStr">
        <is>
          <t>V700009</t>
        </is>
      </c>
      <c r="B1956" t="n">
        <v>29</v>
      </c>
      <c r="C1956" t="n">
        <v>50</v>
      </c>
      <c r="D1956" t="inlineStr">
        <is>
          <t>CargoBeamer intermodal op. GmbH</t>
        </is>
      </c>
      <c r="E1956" t="inlineStr">
        <is>
          <t>100005</t>
        </is>
      </c>
      <c r="F1956" t="inlineStr">
        <is>
          <t>Kreuzstrasse 12</t>
        </is>
      </c>
      <c r="G1956" t="inlineStr">
        <is>
          <t>04103</t>
        </is>
      </c>
      <c r="H1956" t="inlineStr">
        <is>
          <t>Leipzig</t>
        </is>
      </c>
      <c r="I1956" t="inlineStr">
        <is>
          <t>DE</t>
        </is>
      </c>
      <c r="J1956" t="inlineStr">
        <is>
          <t>SDGGMRSS_M8</t>
        </is>
      </c>
      <c r="K1956" t="inlineStr">
        <is>
          <t>35 80 4956 012-3</t>
        </is>
      </c>
      <c r="L1956" t="inlineStr">
        <is>
          <t>2024-0011</t>
        </is>
      </c>
      <c r="M1956" s="6" t="n">
        <v>45505</v>
      </c>
      <c r="N1956" s="6" t="n">
        <v>46387</v>
      </c>
      <c r="O1956" t="n">
        <v>53.5</v>
      </c>
    </row>
    <row r="1957" hidden="1" s="287">
      <c r="A1957" t="inlineStr">
        <is>
          <t>V100054</t>
        </is>
      </c>
      <c r="B1957" t="n">
        <v>14</v>
      </c>
      <c r="C1957" t="n">
        <v>50</v>
      </c>
      <c r="D1957" t="inlineStr">
        <is>
          <t>Rail Cargo Austria AG</t>
        </is>
      </c>
      <c r="E1957" t="inlineStr">
        <is>
          <t>100020</t>
        </is>
      </c>
      <c r="F1957" t="inlineStr">
        <is>
          <t>Am Hauptbahnhof 2</t>
        </is>
      </c>
      <c r="G1957" t="inlineStr">
        <is>
          <t>1100</t>
        </is>
      </c>
      <c r="H1957" t="inlineStr">
        <is>
          <t>Wien</t>
        </is>
      </c>
      <c r="I1957" t="inlineStr">
        <is>
          <t>AT</t>
        </is>
      </c>
      <c r="J1957" t="inlineStr">
        <is>
          <t>SGGMRRS_M23</t>
        </is>
      </c>
      <c r="K1957" t="inlineStr">
        <is>
          <t>37 80 4657 311-9</t>
        </is>
      </c>
      <c r="L1957" t="inlineStr">
        <is>
          <t>2024-0007</t>
        </is>
      </c>
      <c r="M1957" s="6" t="n">
        <v>45576</v>
      </c>
      <c r="N1957" s="6" t="n">
        <v>46603</v>
      </c>
      <c r="O1957" t="n">
        <v>40.7</v>
      </c>
    </row>
    <row r="1958" hidden="1" s="287">
      <c r="A1958" t="inlineStr">
        <is>
          <t>V100057</t>
        </is>
      </c>
      <c r="B1958" t="n">
        <v>17</v>
      </c>
      <c r="C1958" t="n">
        <v>50</v>
      </c>
      <c r="D1958" t="inlineStr">
        <is>
          <t>RheinCargo GmbH &amp; Co. KG</t>
        </is>
      </c>
      <c r="E1958" t="inlineStr">
        <is>
          <t>100011</t>
        </is>
      </c>
      <c r="F1958" t="inlineStr">
        <is>
          <t>Hammer Landstrasse 3</t>
        </is>
      </c>
      <c r="G1958" t="inlineStr">
        <is>
          <t>41460</t>
        </is>
      </c>
      <c r="H1958" t="inlineStr">
        <is>
          <t>Neuss</t>
        </is>
      </c>
      <c r="I1958" t="inlineStr">
        <is>
          <t>DE</t>
        </is>
      </c>
      <c r="J1958" t="inlineStr">
        <is>
          <t>SGGNS_M33</t>
        </is>
      </c>
      <c r="K1958" t="inlineStr">
        <is>
          <t>37 80 4561 543-2</t>
        </is>
      </c>
      <c r="L1958" t="inlineStr">
        <is>
          <t>2024-0020</t>
        </is>
      </c>
      <c r="M1958" s="6" t="n">
        <v>45566</v>
      </c>
      <c r="N1958" s="6" t="n">
        <v>46081</v>
      </c>
      <c r="O1958" t="n">
        <v>27.15</v>
      </c>
    </row>
    <row r="1959" hidden="1" s="287">
      <c r="A1959" t="inlineStr">
        <is>
          <t>V100059</t>
        </is>
      </c>
      <c r="B1959" t="n">
        <v>14</v>
      </c>
      <c r="C1959" t="n">
        <v>50</v>
      </c>
      <c r="D1959" t="inlineStr">
        <is>
          <t>Rail Cargo Austria AG</t>
        </is>
      </c>
      <c r="E1959" t="inlineStr">
        <is>
          <t>100020</t>
        </is>
      </c>
      <c r="F1959" t="inlineStr">
        <is>
          <t>Am Hauptbahnhof 2</t>
        </is>
      </c>
      <c r="G1959" t="inlineStr">
        <is>
          <t>1100</t>
        </is>
      </c>
      <c r="H1959" t="inlineStr">
        <is>
          <t>Wien</t>
        </is>
      </c>
      <c r="I1959" t="inlineStr">
        <is>
          <t>AT</t>
        </is>
      </c>
      <c r="J1959" t="inlineStr">
        <is>
          <t>SGGMRRS_M43</t>
        </is>
      </c>
      <c r="K1959" t="inlineStr">
        <is>
          <t>37 80 4657 234-3</t>
        </is>
      </c>
      <c r="L1959" t="inlineStr">
        <is>
          <t>2024-0030</t>
        </is>
      </c>
      <c r="M1959" s="6" t="n">
        <v>45776</v>
      </c>
      <c r="N1959" s="6" t="n">
        <v>46799</v>
      </c>
      <c r="O1959" t="n">
        <v>38.85</v>
      </c>
    </row>
    <row r="1960" hidden="1" s="287">
      <c r="A1960" t="inlineStr">
        <is>
          <t>V200044</t>
        </is>
      </c>
      <c r="B1960" t="n">
        <v>6</v>
      </c>
      <c r="C1960" t="n">
        <v>50</v>
      </c>
      <c r="D1960" t="inlineStr">
        <is>
          <t>PCC Intermodal S.A.</t>
        </is>
      </c>
      <c r="E1960" t="inlineStr">
        <is>
          <t>100761</t>
        </is>
      </c>
      <c r="F1960" t="inlineStr">
        <is>
          <t>ul Hutnicza 16</t>
        </is>
      </c>
      <c r="G1960" t="inlineStr">
        <is>
          <t>81-061</t>
        </is>
      </c>
      <c r="H1960" t="inlineStr">
        <is>
          <t>Gdynia</t>
        </is>
      </c>
      <c r="I1960" t="inlineStr">
        <is>
          <t>PL</t>
        </is>
      </c>
      <c r="J1960" t="inlineStr">
        <is>
          <t>SGNS_M13</t>
        </is>
      </c>
      <c r="K1960" t="inlineStr">
        <is>
          <t>37 80 4564 234-5</t>
        </is>
      </c>
      <c r="L1960" t="inlineStr">
        <is>
          <t>2023-0016</t>
        </is>
      </c>
      <c r="M1960" s="6" t="n">
        <v>45145</v>
      </c>
      <c r="N1960" s="6" t="n">
        <v>46356</v>
      </c>
      <c r="O1960" t="n">
        <v>22</v>
      </c>
    </row>
    <row r="1961" hidden="1" s="287">
      <c r="A1961" t="inlineStr">
        <is>
          <t>V300055</t>
        </is>
      </c>
      <c r="B1961" t="n">
        <v>22</v>
      </c>
      <c r="C1961" t="n">
        <v>50</v>
      </c>
      <c r="D1961" t="inlineStr">
        <is>
          <t>Weco Rail GmbH</t>
        </is>
      </c>
      <c r="E1961" t="inlineStr">
        <is>
          <t>100763</t>
        </is>
      </c>
      <c r="F1961" t="inlineStr">
        <is>
          <t>Tanbruckgrasse 3</t>
        </is>
      </c>
      <c r="G1961" t="inlineStr">
        <is>
          <t>1120</t>
        </is>
      </c>
      <c r="H1961" t="inlineStr">
        <is>
          <t>Wien</t>
        </is>
      </c>
      <c r="I1961" t="inlineStr">
        <is>
          <t>AT</t>
        </is>
      </c>
      <c r="J1961" t="inlineStr">
        <is>
          <t>SGGMRS_M35</t>
        </is>
      </c>
      <c r="K1961" t="inlineStr">
        <is>
          <t>37 80 4953 459-7</t>
        </is>
      </c>
      <c r="L1961" t="inlineStr">
        <is>
          <t>2024-0008</t>
        </is>
      </c>
      <c r="M1961" s="6" t="n">
        <v>45595</v>
      </c>
      <c r="N1961" s="6" t="n">
        <v>46689</v>
      </c>
      <c r="O1961" t="n">
        <v>27.5</v>
      </c>
    </row>
    <row r="1962" hidden="1" s="287">
      <c r="A1962" t="inlineStr">
        <is>
          <t>V100049</t>
        </is>
      </c>
      <c r="B1962" t="n">
        <v>138</v>
      </c>
      <c r="C1962" t="n">
        <v>20</v>
      </c>
      <c r="D1962" t="inlineStr">
        <is>
          <t>Grain Logistic Sp.z.o.o.</t>
        </is>
      </c>
      <c r="E1962" t="inlineStr">
        <is>
          <t>100765</t>
        </is>
      </c>
      <c r="F1962" t="inlineStr">
        <is>
          <t>ul. Nowogrodzka 31/413</t>
        </is>
      </c>
      <c r="G1962" t="inlineStr">
        <is>
          <t>00-511</t>
        </is>
      </c>
      <c r="H1962" t="inlineStr">
        <is>
          <t>Warszawa</t>
        </is>
      </c>
      <c r="I1962" t="inlineStr">
        <is>
          <t>PL</t>
        </is>
      </c>
      <c r="J1962" t="inlineStr">
        <is>
          <t>SGNS_60</t>
        </is>
      </c>
      <c r="K1962" t="inlineStr"/>
      <c r="L1962" t="inlineStr">
        <is>
          <t>2023-0035</t>
        </is>
      </c>
      <c r="M1962" s="6" t="n">
        <v>46082</v>
      </c>
      <c r="N1962" s="6" t="n">
        <v>46446</v>
      </c>
      <c r="O1962" t="n">
        <v>19.5</v>
      </c>
    </row>
    <row r="1963" hidden="1" s="287">
      <c r="A1963" t="inlineStr">
        <is>
          <t>V300059</t>
        </is>
      </c>
      <c r="B1963" t="n">
        <v>20</v>
      </c>
      <c r="C1963" t="n">
        <v>50</v>
      </c>
      <c r="D1963" t="inlineStr">
        <is>
          <t>Captrain Deutschland CargoWest GmbH</t>
        </is>
      </c>
      <c r="E1963" t="inlineStr">
        <is>
          <t>100030</t>
        </is>
      </c>
      <c r="F1963" t="inlineStr">
        <is>
          <t>Am Grubenhof 2</t>
        </is>
      </c>
      <c r="G1963" t="inlineStr">
        <is>
          <t>33330</t>
        </is>
      </c>
      <c r="H1963" t="inlineStr">
        <is>
          <t>Gütersloh</t>
        </is>
      </c>
      <c r="I1963" t="inlineStr">
        <is>
          <t>DE</t>
        </is>
      </c>
      <c r="J1963" t="inlineStr">
        <is>
          <t>SDGGMRSS_M8</t>
        </is>
      </c>
      <c r="K1963" t="inlineStr">
        <is>
          <t>35 80 4956 081-8</t>
        </is>
      </c>
      <c r="L1963" t="inlineStr">
        <is>
          <t>2024-0044</t>
        </is>
      </c>
      <c r="M1963" s="6" t="n">
        <v>46023</v>
      </c>
      <c r="N1963" s="6" t="n">
        <v>47483</v>
      </c>
      <c r="O1963" t="n">
        <v>42.71</v>
      </c>
    </row>
    <row r="1964" hidden="1" s="287">
      <c r="A1964" t="inlineStr">
        <is>
          <t>V100061</t>
        </is>
      </c>
      <c r="B1964" t="n">
        <v>62</v>
      </c>
      <c r="C1964" t="n">
        <v>20</v>
      </c>
      <c r="D1964" t="inlineStr">
        <is>
          <t>Rail Cargo Austria AG</t>
        </is>
      </c>
      <c r="E1964" t="inlineStr">
        <is>
          <t>100020</t>
        </is>
      </c>
      <c r="F1964" t="inlineStr">
        <is>
          <t>Am Hauptbahnhof 2</t>
        </is>
      </c>
      <c r="G1964" t="inlineStr">
        <is>
          <t>1100</t>
        </is>
      </c>
      <c r="H1964" t="inlineStr">
        <is>
          <t>Wien</t>
        </is>
      </c>
      <c r="I1964" t="inlineStr">
        <is>
          <t>AT</t>
        </is>
      </c>
      <c r="J1964" t="inlineStr">
        <is>
          <t>EANOS_95</t>
        </is>
      </c>
      <c r="K1964" t="inlineStr"/>
      <c r="L1964" t="inlineStr">
        <is>
          <t>2025-0008</t>
        </is>
      </c>
      <c r="M1964" s="6" t="n">
        <v>46171</v>
      </c>
      <c r="N1964" s="6" t="n">
        <v>50553</v>
      </c>
      <c r="O1964" t="n">
        <v>26</v>
      </c>
    </row>
    <row r="1965" hidden="1" s="287">
      <c r="A1965" t="inlineStr">
        <is>
          <t>V100062</t>
        </is>
      </c>
      <c r="B1965" t="n">
        <v>14</v>
      </c>
      <c r="C1965" t="n">
        <v>50</v>
      </c>
      <c r="D1965" t="inlineStr">
        <is>
          <t>Rail Cargo Austria AG</t>
        </is>
      </c>
      <c r="E1965" t="inlineStr">
        <is>
          <t>100020</t>
        </is>
      </c>
      <c r="F1965" t="inlineStr">
        <is>
          <t>Am Hauptbahnhof 2</t>
        </is>
      </c>
      <c r="G1965" t="inlineStr">
        <is>
          <t>1100</t>
        </is>
      </c>
      <c r="H1965" t="inlineStr">
        <is>
          <t>Wien</t>
        </is>
      </c>
      <c r="I1965" t="inlineStr">
        <is>
          <t>AT</t>
        </is>
      </c>
      <c r="J1965" t="inlineStr">
        <is>
          <t>SGGMRRSS_M50</t>
        </is>
      </c>
      <c r="K1965" t="inlineStr">
        <is>
          <t>37 80 4942 014-4</t>
        </is>
      </c>
      <c r="L1965" t="inlineStr">
        <is>
          <t>2025-0010</t>
        </is>
      </c>
      <c r="M1965" s="6" t="n">
        <v>46008</v>
      </c>
      <c r="N1965" s="6" t="n">
        <v>47038</v>
      </c>
      <c r="O1965" t="n">
        <v>37.85</v>
      </c>
    </row>
    <row r="1966" hidden="1" s="287">
      <c r="A1966" t="inlineStr">
        <is>
          <t>V500001</t>
        </is>
      </c>
      <c r="B1966" t="n">
        <v>21</v>
      </c>
      <c r="C1966" t="n">
        <v>50</v>
      </c>
      <c r="D1966" t="inlineStr">
        <is>
          <t>LAUDE Smart Intermodal S.A.</t>
        </is>
      </c>
      <c r="E1966" t="inlineStr">
        <is>
          <t>100026</t>
        </is>
      </c>
      <c r="F1966" t="inlineStr">
        <is>
          <t>ul. Wroclawska 131</t>
        </is>
      </c>
      <c r="G1966" t="inlineStr">
        <is>
          <t>87-100</t>
        </is>
      </c>
      <c r="H1966" t="inlineStr">
        <is>
          <t>Torun</t>
        </is>
      </c>
      <c r="I1966" t="inlineStr">
        <is>
          <t>PL</t>
        </is>
      </c>
      <c r="J1966" t="inlineStr">
        <is>
          <t>SGMMNSS_M48</t>
        </is>
      </c>
      <c r="K1966" t="inlineStr">
        <is>
          <t>37 84 4594 856-5</t>
        </is>
      </c>
      <c r="L1966" t="inlineStr">
        <is>
          <t>2025-0012</t>
        </is>
      </c>
      <c r="M1966" s="6" t="n">
        <v>45806</v>
      </c>
      <c r="N1966" s="6" t="n">
        <v>47631</v>
      </c>
      <c r="O1966" t="n">
        <v>31.56</v>
      </c>
    </row>
    <row r="1967" hidden="1" s="287">
      <c r="A1967" t="inlineStr">
        <is>
          <t>V200019</t>
        </is>
      </c>
      <c r="B1967" t="n">
        <v>65</v>
      </c>
      <c r="C1967" t="n">
        <v>50</v>
      </c>
      <c r="D1967" t="inlineStr">
        <is>
          <t>SBB Cargo AG</t>
        </is>
      </c>
      <c r="E1967" t="inlineStr">
        <is>
          <t>100022</t>
        </is>
      </c>
      <c r="F1967" t="inlineStr">
        <is>
          <t>Bahnhofstrasse 12</t>
        </is>
      </c>
      <c r="G1967" t="inlineStr">
        <is>
          <t>4600</t>
        </is>
      </c>
      <c r="H1967" t="inlineStr">
        <is>
          <t>Olten</t>
        </is>
      </c>
      <c r="I1967" t="inlineStr">
        <is>
          <t>CH</t>
        </is>
      </c>
      <c r="J1967" t="inlineStr">
        <is>
          <t>SGNS_M9</t>
        </is>
      </c>
      <c r="K1967" t="inlineStr">
        <is>
          <t>37 80 4564 481-2</t>
        </is>
      </c>
      <c r="L1967" t="inlineStr">
        <is>
          <t>2021-0032</t>
        </is>
      </c>
      <c r="M1967" s="6" t="n">
        <v>44769</v>
      </c>
      <c r="N1967" s="6" t="n">
        <v>46934</v>
      </c>
      <c r="O1967" t="n">
        <v>18.1</v>
      </c>
    </row>
    <row r="1968" hidden="1" s="287">
      <c r="A1968" t="inlineStr">
        <is>
          <t>V710001</t>
        </is>
      </c>
      <c r="B1968" t="n">
        <v>12</v>
      </c>
      <c r="C1968" t="n">
        <v>50</v>
      </c>
      <c r="D1968" t="inlineStr">
        <is>
          <t>Rail Cargo Austria AG</t>
        </is>
      </c>
      <c r="E1968" t="inlineStr">
        <is>
          <t>100020</t>
        </is>
      </c>
      <c r="F1968" t="inlineStr">
        <is>
          <t>Am Hauptbahnhof 2</t>
        </is>
      </c>
      <c r="G1968" t="inlineStr">
        <is>
          <t>1100</t>
        </is>
      </c>
      <c r="H1968" t="inlineStr">
        <is>
          <t>Wien</t>
        </is>
      </c>
      <c r="I1968" t="inlineStr">
        <is>
          <t>AT</t>
        </is>
      </c>
      <c r="J1968" t="inlineStr">
        <is>
          <t>SDGGMRS_M7</t>
        </is>
      </c>
      <c r="K1968" t="inlineStr">
        <is>
          <t>37 80 4955 118-7</t>
        </is>
      </c>
      <c r="L1968" t="inlineStr">
        <is>
          <t>2025-0026</t>
        </is>
      </c>
      <c r="M1968" s="6" t="n">
        <v>45931</v>
      </c>
      <c r="N1968" s="6" t="n">
        <v>46112</v>
      </c>
      <c r="O1968" t="n">
        <v>37</v>
      </c>
    </row>
    <row r="1969" hidden="1" s="287">
      <c r="A1969" t="inlineStr">
        <is>
          <t>V200056</t>
        </is>
      </c>
      <c r="B1969" t="n">
        <v>31</v>
      </c>
      <c r="C1969" t="n">
        <v>50</v>
      </c>
      <c r="D1969" t="inlineStr">
        <is>
          <t>WRS Widmer Rail Services AG</t>
        </is>
      </c>
      <c r="E1969" t="inlineStr">
        <is>
          <t>100796</t>
        </is>
      </c>
      <c r="F1969" t="inlineStr">
        <is>
          <t>Emmetterstrasse 3</t>
        </is>
      </c>
      <c r="G1969" t="inlineStr">
        <is>
          <t>6375</t>
        </is>
      </c>
      <c r="H1969" t="inlineStr">
        <is>
          <t>Beckenried</t>
        </is>
      </c>
      <c r="I1969" t="inlineStr">
        <is>
          <t>CH</t>
        </is>
      </c>
      <c r="J1969" t="inlineStr">
        <is>
          <t>SDGGMRSS_M8</t>
        </is>
      </c>
      <c r="K1969" t="inlineStr">
        <is>
          <t>37 80 4956 588-0</t>
        </is>
      </c>
      <c r="L1969" t="inlineStr">
        <is>
          <t>2025-0036</t>
        </is>
      </c>
      <c r="M1969" s="6" t="n">
        <v>46020</v>
      </c>
      <c r="N1969" s="6" t="n">
        <v>47118</v>
      </c>
      <c r="O1969" t="n">
        <v>49.8</v>
      </c>
    </row>
    <row r="1970" hidden="1" s="287">
      <c r="A1970" t="inlineStr">
        <is>
          <t>V300090</t>
        </is>
      </c>
      <c r="B1970" t="n">
        <v>28</v>
      </c>
      <c r="C1970" t="n">
        <v>50</v>
      </c>
      <c r="D1970" t="inlineStr">
        <is>
          <t>STORK Cargo GmbH</t>
        </is>
      </c>
      <c r="E1970" t="inlineStr">
        <is>
          <t>100792</t>
        </is>
      </c>
      <c r="F1970" t="inlineStr">
        <is>
          <t>Parchauer Strasse 3</t>
        </is>
      </c>
      <c r="G1970" t="inlineStr">
        <is>
          <t>39126</t>
        </is>
      </c>
      <c r="H1970" t="inlineStr">
        <is>
          <t>Magdeburg</t>
        </is>
      </c>
      <c r="I1970" t="inlineStr">
        <is>
          <t>DE</t>
        </is>
      </c>
      <c r="J1970" t="inlineStr">
        <is>
          <t>SGMMNS_M17</t>
        </is>
      </c>
      <c r="K1970" t="inlineStr">
        <is>
          <t>33 80 4505 580-7</t>
        </is>
      </c>
      <c r="L1970" t="inlineStr">
        <is>
          <t>2025-0020</t>
        </is>
      </c>
      <c r="M1970" s="6" t="n">
        <v>46023</v>
      </c>
      <c r="N1970" s="6" t="n">
        <v>48213</v>
      </c>
      <c r="O1970" t="n">
        <v>21.9</v>
      </c>
    </row>
    <row r="1971" hidden="1" s="287">
      <c r="A1971" t="inlineStr">
        <is>
          <t>V100003</t>
        </is>
      </c>
      <c r="B1971" t="n">
        <v>13</v>
      </c>
      <c r="C1971" t="n">
        <v>50</v>
      </c>
      <c r="D1971" t="inlineStr">
        <is>
          <t>DB Cargo AG</t>
        </is>
      </c>
      <c r="E1971" t="inlineStr">
        <is>
          <t>100000</t>
        </is>
      </c>
      <c r="F1971" t="inlineStr">
        <is>
          <t>Rheinstrasse 2</t>
        </is>
      </c>
      <c r="G1971" t="inlineStr">
        <is>
          <t>55116</t>
        </is>
      </c>
      <c r="H1971" t="inlineStr">
        <is>
          <t>Mainz</t>
        </is>
      </c>
      <c r="I1971" t="inlineStr">
        <is>
          <t>DE</t>
        </is>
      </c>
      <c r="J1971" t="inlineStr">
        <is>
          <t>SGGMRSS_M6</t>
        </is>
      </c>
      <c r="K1971" t="inlineStr">
        <is>
          <t>37 80 4963 183-1</t>
        </is>
      </c>
      <c r="L1971" t="inlineStr">
        <is>
          <t>2020-0006</t>
        </is>
      </c>
      <c r="M1971" s="6" t="n">
        <v>44274</v>
      </c>
      <c r="N1971" s="6" t="n">
        <v>46081</v>
      </c>
      <c r="O1971" t="n">
        <v>30.5</v>
      </c>
    </row>
    <row r="1972" hidden="1" s="287">
      <c r="A1972" t="inlineStr">
        <is>
          <t>V200003</t>
        </is>
      </c>
      <c r="B1972" t="n">
        <v>13</v>
      </c>
      <c r="C1972" t="n">
        <v>50</v>
      </c>
      <c r="D1972" t="inlineStr">
        <is>
          <t>RTB Cargo Netherlands B.V.</t>
        </is>
      </c>
      <c r="E1972" t="inlineStr">
        <is>
          <t>100002</t>
        </is>
      </c>
      <c r="F1972" t="inlineStr">
        <is>
          <t>Albert-Plesmanweg 57</t>
        </is>
      </c>
      <c r="G1972" t="inlineStr">
        <is>
          <t>3088GB</t>
        </is>
      </c>
      <c r="H1972" t="inlineStr">
        <is>
          <t>Rotterdam</t>
        </is>
      </c>
      <c r="I1972" t="inlineStr">
        <is>
          <t>NL</t>
        </is>
      </c>
      <c r="J1972" t="inlineStr">
        <is>
          <t>SGGRSS_M2</t>
        </is>
      </c>
      <c r="K1972" t="inlineStr">
        <is>
          <t>37 80 4980 604-5</t>
        </is>
      </c>
      <c r="L1972" t="inlineStr">
        <is>
          <t>2020-0001</t>
        </is>
      </c>
      <c r="M1972" s="6" t="n">
        <v>44317</v>
      </c>
      <c r="N1972" s="6" t="n">
        <v>46081</v>
      </c>
      <c r="O1972" t="n">
        <v>32</v>
      </c>
    </row>
    <row r="1973" hidden="1" s="287">
      <c r="A1973" t="inlineStr">
        <is>
          <t>V100016</t>
        </is>
      </c>
      <c r="B1973" t="n">
        <v>29</v>
      </c>
      <c r="C1973" t="n">
        <v>50</v>
      </c>
      <c r="D1973" t="inlineStr">
        <is>
          <t>RheinCargo GmbH &amp; Co. KG</t>
        </is>
      </c>
      <c r="E1973" t="inlineStr">
        <is>
          <t>100011</t>
        </is>
      </c>
      <c r="F1973" t="inlineStr">
        <is>
          <t>Hammer Landstrasse 3</t>
        </is>
      </c>
      <c r="G1973" t="inlineStr">
        <is>
          <t>41460</t>
        </is>
      </c>
      <c r="H1973" t="inlineStr">
        <is>
          <t>Neuss</t>
        </is>
      </c>
      <c r="I1973" t="inlineStr">
        <is>
          <t>DE</t>
        </is>
      </c>
      <c r="J1973" t="inlineStr">
        <is>
          <t>SGGNSS_M12</t>
        </is>
      </c>
      <c r="K1973" t="inlineStr">
        <is>
          <t>37 80 4694 476-5</t>
        </is>
      </c>
      <c r="L1973" t="inlineStr">
        <is>
          <t>2021-0008</t>
        </is>
      </c>
      <c r="M1973" s="6" t="n">
        <v>44562</v>
      </c>
      <c r="N1973" s="6" t="n">
        <v>46387</v>
      </c>
      <c r="O1973" t="n">
        <v>23.75</v>
      </c>
    </row>
    <row r="1974" hidden="1" s="287">
      <c r="A1974" t="inlineStr">
        <is>
          <t>V100039</t>
        </is>
      </c>
      <c r="B1974" t="n">
        <v>30</v>
      </c>
      <c r="C1974" t="n">
        <v>50</v>
      </c>
      <c r="D1974" t="inlineStr">
        <is>
          <t>Rail Cargo Austria AG</t>
        </is>
      </c>
      <c r="E1974" t="inlineStr">
        <is>
          <t>100020</t>
        </is>
      </c>
      <c r="F1974" t="inlineStr">
        <is>
          <t>Am Hauptbahnhof 2</t>
        </is>
      </c>
      <c r="G1974" t="inlineStr">
        <is>
          <t>1100</t>
        </is>
      </c>
      <c r="H1974" t="inlineStr">
        <is>
          <t>Wien</t>
        </is>
      </c>
      <c r="I1974" t="inlineStr">
        <is>
          <t>AT</t>
        </is>
      </c>
      <c r="J1974" t="inlineStr">
        <is>
          <t>SDGGMRSS_M8</t>
        </is>
      </c>
      <c r="K1974" t="inlineStr">
        <is>
          <t>35 80 4956 747-4</t>
        </is>
      </c>
      <c r="L1974" t="inlineStr">
        <is>
          <t>2022-0023</t>
        </is>
      </c>
      <c r="M1974" s="6" t="n">
        <v>45055</v>
      </c>
      <c r="N1974" s="6" t="n">
        <v>46203</v>
      </c>
      <c r="O1974" t="n">
        <v>49.9</v>
      </c>
    </row>
    <row r="1975" hidden="1" s="287">
      <c r="A1975" t="inlineStr">
        <is>
          <t>V300032</t>
        </is>
      </c>
      <c r="B1975" t="n">
        <v>31</v>
      </c>
      <c r="C1975" t="n">
        <v>50</v>
      </c>
      <c r="D1975" t="inlineStr">
        <is>
          <t>EWG Rail Zrt.</t>
        </is>
      </c>
      <c r="E1975" t="inlineStr">
        <is>
          <t>100758</t>
        </is>
      </c>
      <c r="F1975" t="inlineStr">
        <is>
          <t>Váci út 76 3.em</t>
        </is>
      </c>
      <c r="G1975" t="inlineStr">
        <is>
          <t>1133</t>
        </is>
      </c>
      <c r="H1975" t="inlineStr">
        <is>
          <t>Budapest</t>
        </is>
      </c>
      <c r="I1975" t="inlineStr">
        <is>
          <t>HU</t>
        </is>
      </c>
      <c r="J1975" t="inlineStr">
        <is>
          <t>SGGNSS_M12</t>
        </is>
      </c>
      <c r="K1975" t="inlineStr">
        <is>
          <t>37 80 4694 527-5</t>
        </is>
      </c>
      <c r="L1975" t="inlineStr">
        <is>
          <t>2023-0007</t>
        </is>
      </c>
      <c r="M1975" s="6" t="n">
        <v>45078</v>
      </c>
      <c r="N1975" s="6" t="n">
        <v>46905</v>
      </c>
      <c r="O1975" t="n">
        <v>23.19</v>
      </c>
    </row>
    <row r="1976" hidden="1" s="287">
      <c r="A1976" t="inlineStr">
        <is>
          <t>V100046</t>
        </is>
      </c>
      <c r="B1976" t="n">
        <v>23</v>
      </c>
      <c r="C1976" t="n">
        <v>50</v>
      </c>
      <c r="D1976" t="inlineStr">
        <is>
          <t>LAUDE Smart Intermodal S.A.</t>
        </is>
      </c>
      <c r="E1976" t="inlineStr">
        <is>
          <t>100026</t>
        </is>
      </c>
      <c r="F1976" t="inlineStr">
        <is>
          <t>ul. Wroclawska 131</t>
        </is>
      </c>
      <c r="G1976" t="inlineStr">
        <is>
          <t>87-100</t>
        </is>
      </c>
      <c r="H1976" t="inlineStr">
        <is>
          <t>Torun</t>
        </is>
      </c>
      <c r="I1976" t="inlineStr">
        <is>
          <t>PL</t>
        </is>
      </c>
      <c r="J1976" t="inlineStr">
        <is>
          <t>SGMMNS_M17</t>
        </is>
      </c>
      <c r="K1976" t="inlineStr">
        <is>
          <t>33 80 4505 642-5</t>
        </is>
      </c>
      <c r="L1976" t="inlineStr">
        <is>
          <t>2023-0012</t>
        </is>
      </c>
      <c r="M1976" s="6" t="n">
        <v>45271</v>
      </c>
      <c r="N1976" s="6" t="n">
        <v>46752</v>
      </c>
      <c r="O1976" t="n">
        <v>9.5</v>
      </c>
    </row>
    <row r="1977" hidden="1" s="287">
      <c r="A1977" t="inlineStr">
        <is>
          <t>V400008</t>
        </is>
      </c>
      <c r="B1977" t="n">
        <v>17</v>
      </c>
      <c r="C1977" t="n">
        <v>50</v>
      </c>
      <c r="D1977" t="inlineStr">
        <is>
          <t>DB Cargo AG</t>
        </is>
      </c>
      <c r="E1977" t="inlineStr">
        <is>
          <t>100000</t>
        </is>
      </c>
      <c r="F1977" t="inlineStr">
        <is>
          <t>Rheinstrasse 2</t>
        </is>
      </c>
      <c r="G1977" t="inlineStr">
        <is>
          <t>55116</t>
        </is>
      </c>
      <c r="H1977" t="inlineStr">
        <is>
          <t>Mainz</t>
        </is>
      </c>
      <c r="I1977" t="inlineStr">
        <is>
          <t>DE</t>
        </is>
      </c>
      <c r="J1977" t="inlineStr">
        <is>
          <t>SGGNS_M11</t>
        </is>
      </c>
      <c r="K1977" t="inlineStr">
        <is>
          <t>37 80 4561 450-0</t>
        </is>
      </c>
      <c r="L1977" t="inlineStr">
        <is>
          <t>2021-2420</t>
        </is>
      </c>
      <c r="M1977" s="6" t="n">
        <v>45174</v>
      </c>
      <c r="N1977" s="6" t="n">
        <v>47330</v>
      </c>
      <c r="O1977" t="n">
        <v>26.23</v>
      </c>
    </row>
    <row r="1978" hidden="1" s="287">
      <c r="A1978" t="inlineStr">
        <is>
          <t>V100047</t>
        </is>
      </c>
      <c r="B1978" t="n">
        <v>13</v>
      </c>
      <c r="C1978" t="n">
        <v>50</v>
      </c>
      <c r="D1978" t="inlineStr">
        <is>
          <t>Rail Cargo Austria AG</t>
        </is>
      </c>
      <c r="E1978" t="inlineStr">
        <is>
          <t>100020</t>
        </is>
      </c>
      <c r="F1978" t="inlineStr">
        <is>
          <t>Am Hauptbahnhof 2</t>
        </is>
      </c>
      <c r="G1978" t="inlineStr">
        <is>
          <t>1100</t>
        </is>
      </c>
      <c r="H1978" t="inlineStr">
        <is>
          <t>Wien</t>
        </is>
      </c>
      <c r="I1978" t="inlineStr">
        <is>
          <t>AT</t>
        </is>
      </c>
      <c r="J1978" t="inlineStr">
        <is>
          <t>SGGMRRS_M23</t>
        </is>
      </c>
      <c r="K1978" t="inlineStr">
        <is>
          <t>37 80 4657 183-2</t>
        </is>
      </c>
      <c r="L1978" t="inlineStr">
        <is>
          <t>2023-0010</t>
        </is>
      </c>
      <c r="M1978" s="6" t="n">
        <v>45146</v>
      </c>
      <c r="N1978" s="6" t="n">
        <v>46203</v>
      </c>
      <c r="O1978" t="n">
        <v>41.55</v>
      </c>
    </row>
    <row r="1979" hidden="1" s="287">
      <c r="A1979" t="inlineStr">
        <is>
          <t>V100050</t>
        </is>
      </c>
      <c r="B1979" t="n">
        <v>15</v>
      </c>
      <c r="C1979" t="n">
        <v>50</v>
      </c>
      <c r="D1979" t="inlineStr">
        <is>
          <t>Rail Cargo Austria AG</t>
        </is>
      </c>
      <c r="E1979" t="inlineStr">
        <is>
          <t>100020</t>
        </is>
      </c>
      <c r="F1979" t="inlineStr">
        <is>
          <t>Am Hauptbahnhof 2</t>
        </is>
      </c>
      <c r="G1979" t="inlineStr">
        <is>
          <t>1100</t>
        </is>
      </c>
      <c r="H1979" t="inlineStr">
        <is>
          <t>Wien</t>
        </is>
      </c>
      <c r="I1979" t="inlineStr">
        <is>
          <t>AT</t>
        </is>
      </c>
      <c r="J1979" t="inlineStr">
        <is>
          <t>SGGMRRS_M23</t>
        </is>
      </c>
      <c r="K1979" t="inlineStr">
        <is>
          <t>31 80 4657 367-7</t>
        </is>
      </c>
      <c r="L1979" t="inlineStr">
        <is>
          <t>2023-0038</t>
        </is>
      </c>
      <c r="M1979" s="6" t="n">
        <v>45372</v>
      </c>
      <c r="N1979" s="6" t="n">
        <v>46391</v>
      </c>
      <c r="O1979" t="n">
        <v>40.7</v>
      </c>
    </row>
    <row r="1980" hidden="1" s="287">
      <c r="A1980" t="inlineStr">
        <is>
          <t>V200035</t>
        </is>
      </c>
      <c r="B1980" t="n">
        <v>4</v>
      </c>
      <c r="C1980" t="n">
        <v>50</v>
      </c>
      <c r="D1980" t="inlineStr">
        <is>
          <t>Zaklad Inzynierli Kolejowej Sp.z.o.o</t>
        </is>
      </c>
      <c r="E1980" t="inlineStr">
        <is>
          <t>100767</t>
        </is>
      </c>
      <c r="F1980" t="inlineStr">
        <is>
          <t>ul. Retmanska 11a</t>
        </is>
      </c>
      <c r="G1980" t="inlineStr">
        <is>
          <t>27-600</t>
        </is>
      </c>
      <c r="H1980" t="inlineStr">
        <is>
          <t>Sandomierz</t>
        </is>
      </c>
      <c r="I1980" t="inlineStr">
        <is>
          <t>PL</t>
        </is>
      </c>
      <c r="J1980" t="inlineStr">
        <is>
          <t>SGMMNS_M17</t>
        </is>
      </c>
      <c r="K1980" t="inlineStr">
        <is>
          <t>33 80 4505 173-1</t>
        </is>
      </c>
      <c r="L1980" t="inlineStr">
        <is>
          <t>2023-0021</t>
        </is>
      </c>
      <c r="M1980" s="6" t="n">
        <v>45383</v>
      </c>
      <c r="N1980" s="6" t="n">
        <v>46478</v>
      </c>
      <c r="O1980" t="n">
        <v>19</v>
      </c>
    </row>
    <row r="1981" hidden="1" s="287">
      <c r="A1981" t="inlineStr">
        <is>
          <t>V700009</t>
        </is>
      </c>
      <c r="B1981" t="n">
        <v>30</v>
      </c>
      <c r="C1981" t="n">
        <v>50</v>
      </c>
      <c r="D1981" t="inlineStr">
        <is>
          <t>CargoBeamer intermodal op. GmbH</t>
        </is>
      </c>
      <c r="E1981" t="inlineStr">
        <is>
          <t>100005</t>
        </is>
      </c>
      <c r="F1981" t="inlineStr">
        <is>
          <t>Kreuzstrasse 12</t>
        </is>
      </c>
      <c r="G1981" t="inlineStr">
        <is>
          <t>04103</t>
        </is>
      </c>
      <c r="H1981" t="inlineStr">
        <is>
          <t>Leipzig</t>
        </is>
      </c>
      <c r="I1981" t="inlineStr">
        <is>
          <t>DE</t>
        </is>
      </c>
      <c r="J1981" t="inlineStr">
        <is>
          <t>SDGGMRSS_M8</t>
        </is>
      </c>
      <c r="K1981" t="inlineStr">
        <is>
          <t>35 80 4956 017-2</t>
        </is>
      </c>
      <c r="L1981" t="inlineStr">
        <is>
          <t>2024-0011</t>
        </is>
      </c>
      <c r="M1981" s="6" t="n">
        <v>45505</v>
      </c>
      <c r="N1981" s="6" t="n">
        <v>46387</v>
      </c>
      <c r="O1981" t="n">
        <v>53.5</v>
      </c>
    </row>
    <row r="1982" hidden="1" s="287">
      <c r="A1982" t="inlineStr">
        <is>
          <t>V100054</t>
        </is>
      </c>
      <c r="B1982" t="n">
        <v>15</v>
      </c>
      <c r="C1982" t="n">
        <v>50</v>
      </c>
      <c r="D1982" t="inlineStr">
        <is>
          <t>Rail Cargo Austria AG</t>
        </is>
      </c>
      <c r="E1982" t="inlineStr">
        <is>
          <t>100020</t>
        </is>
      </c>
      <c r="F1982" t="inlineStr">
        <is>
          <t>Am Hauptbahnhof 2</t>
        </is>
      </c>
      <c r="G1982" t="inlineStr">
        <is>
          <t>1100</t>
        </is>
      </c>
      <c r="H1982" t="inlineStr">
        <is>
          <t>Wien</t>
        </is>
      </c>
      <c r="I1982" t="inlineStr">
        <is>
          <t>AT</t>
        </is>
      </c>
      <c r="J1982" t="inlineStr">
        <is>
          <t>SGGMRRS_M23</t>
        </is>
      </c>
      <c r="K1982" t="inlineStr">
        <is>
          <t>37 80 4657 312-7</t>
        </is>
      </c>
      <c r="L1982" t="inlineStr">
        <is>
          <t>2024-0007</t>
        </is>
      </c>
      <c r="M1982" s="6" t="n">
        <v>45576</v>
      </c>
      <c r="N1982" s="6" t="n">
        <v>46603</v>
      </c>
      <c r="O1982" t="n">
        <v>40.7</v>
      </c>
    </row>
    <row r="1983" hidden="1" s="287">
      <c r="A1983" t="inlineStr">
        <is>
          <t>V100057</t>
        </is>
      </c>
      <c r="B1983" t="n">
        <v>18</v>
      </c>
      <c r="C1983" t="n">
        <v>50</v>
      </c>
      <c r="D1983" t="inlineStr">
        <is>
          <t>RheinCargo GmbH &amp; Co. KG</t>
        </is>
      </c>
      <c r="E1983" t="inlineStr">
        <is>
          <t>100011</t>
        </is>
      </c>
      <c r="F1983" t="inlineStr">
        <is>
          <t>Hammer Landstrasse 3</t>
        </is>
      </c>
      <c r="G1983" t="inlineStr">
        <is>
          <t>41460</t>
        </is>
      </c>
      <c r="H1983" t="inlineStr">
        <is>
          <t>Neuss</t>
        </is>
      </c>
      <c r="I1983" t="inlineStr">
        <is>
          <t>DE</t>
        </is>
      </c>
      <c r="J1983" t="inlineStr">
        <is>
          <t>SGGNS_M33</t>
        </is>
      </c>
      <c r="K1983" t="inlineStr">
        <is>
          <t>37 80 4561 544-0</t>
        </is>
      </c>
      <c r="L1983" t="inlineStr">
        <is>
          <t>2024-0020</t>
        </is>
      </c>
      <c r="M1983" s="6" t="n">
        <v>45566</v>
      </c>
      <c r="N1983" s="6" t="n">
        <v>46081</v>
      </c>
      <c r="O1983" t="n">
        <v>27.15</v>
      </c>
    </row>
    <row r="1984" hidden="1" s="287">
      <c r="A1984" t="inlineStr">
        <is>
          <t>V100059</t>
        </is>
      </c>
      <c r="B1984" t="n">
        <v>15</v>
      </c>
      <c r="C1984" t="n">
        <v>50</v>
      </c>
      <c r="D1984" t="inlineStr">
        <is>
          <t>Rail Cargo Austria AG</t>
        </is>
      </c>
      <c r="E1984" t="inlineStr">
        <is>
          <t>100020</t>
        </is>
      </c>
      <c r="F1984" t="inlineStr">
        <is>
          <t>Am Hauptbahnhof 2</t>
        </is>
      </c>
      <c r="G1984" t="inlineStr">
        <is>
          <t>1100</t>
        </is>
      </c>
      <c r="H1984" t="inlineStr">
        <is>
          <t>Wien</t>
        </is>
      </c>
      <c r="I1984" t="inlineStr">
        <is>
          <t>AT</t>
        </is>
      </c>
      <c r="J1984" t="inlineStr">
        <is>
          <t>SGGMRRS_M43</t>
        </is>
      </c>
      <c r="K1984" t="inlineStr">
        <is>
          <t>37 80 4657 235-0</t>
        </is>
      </c>
      <c r="L1984" t="inlineStr">
        <is>
          <t>2024-0030</t>
        </is>
      </c>
      <c r="M1984" s="6" t="n">
        <v>45776</v>
      </c>
      <c r="N1984" s="6" t="n">
        <v>46799</v>
      </c>
      <c r="O1984" t="n">
        <v>38.85</v>
      </c>
    </row>
    <row r="1985" hidden="1" s="287">
      <c r="A1985" t="inlineStr">
        <is>
          <t>V200044</t>
        </is>
      </c>
      <c r="B1985" t="n">
        <v>7</v>
      </c>
      <c r="C1985" t="n">
        <v>50</v>
      </c>
      <c r="D1985" t="inlineStr">
        <is>
          <t>PCC Intermodal S.A.</t>
        </is>
      </c>
      <c r="E1985" t="inlineStr">
        <is>
          <t>100761</t>
        </is>
      </c>
      <c r="F1985" t="inlineStr">
        <is>
          <t>ul Hutnicza 16</t>
        </is>
      </c>
      <c r="G1985" t="inlineStr">
        <is>
          <t>81-061</t>
        </is>
      </c>
      <c r="H1985" t="inlineStr">
        <is>
          <t>Gdynia</t>
        </is>
      </c>
      <c r="I1985" t="inlineStr">
        <is>
          <t>PL</t>
        </is>
      </c>
      <c r="J1985" t="inlineStr">
        <is>
          <t>SGNS_M13</t>
        </is>
      </c>
      <c r="K1985" t="inlineStr">
        <is>
          <t>37 80 4564 235-2</t>
        </is>
      </c>
      <c r="L1985" t="inlineStr">
        <is>
          <t>2023-0016</t>
        </is>
      </c>
      <c r="M1985" s="6" t="n">
        <v>45145</v>
      </c>
      <c r="N1985" s="6" t="n">
        <v>46356</v>
      </c>
      <c r="O1985" t="n">
        <v>22</v>
      </c>
    </row>
    <row r="1986" hidden="1" s="287">
      <c r="A1986" t="inlineStr">
        <is>
          <t>V300055</t>
        </is>
      </c>
      <c r="B1986" t="n">
        <v>23</v>
      </c>
      <c r="C1986" t="n">
        <v>50</v>
      </c>
      <c r="D1986" t="inlineStr">
        <is>
          <t>Weco Rail GmbH</t>
        </is>
      </c>
      <c r="E1986" t="inlineStr">
        <is>
          <t>100763</t>
        </is>
      </c>
      <c r="F1986" t="inlineStr">
        <is>
          <t>Tanbruckgrasse 3</t>
        </is>
      </c>
      <c r="G1986" t="inlineStr">
        <is>
          <t>1120</t>
        </is>
      </c>
      <c r="H1986" t="inlineStr">
        <is>
          <t>Wien</t>
        </is>
      </c>
      <c r="I1986" t="inlineStr">
        <is>
          <t>AT</t>
        </is>
      </c>
      <c r="J1986" t="inlineStr">
        <is>
          <t>SGGMRS_M35</t>
        </is>
      </c>
      <c r="K1986" t="inlineStr">
        <is>
          <t>37 80 4953 460-5</t>
        </is>
      </c>
      <c r="L1986" t="inlineStr">
        <is>
          <t>2024-0008</t>
        </is>
      </c>
      <c r="M1986" s="6" t="n">
        <v>45595</v>
      </c>
      <c r="N1986" s="6" t="n">
        <v>46689</v>
      </c>
      <c r="O1986" t="n">
        <v>27.5</v>
      </c>
    </row>
    <row r="1987" hidden="1" s="287">
      <c r="A1987" t="inlineStr">
        <is>
          <t>V100049</t>
        </is>
      </c>
      <c r="B1987" t="n">
        <v>139</v>
      </c>
      <c r="C1987" t="n">
        <v>20</v>
      </c>
      <c r="D1987" t="inlineStr">
        <is>
          <t>Grain Logistic Sp.z.o.o.</t>
        </is>
      </c>
      <c r="E1987" t="inlineStr">
        <is>
          <t>100765</t>
        </is>
      </c>
      <c r="F1987" t="inlineStr">
        <is>
          <t>ul. Nowogrodzka 31/413</t>
        </is>
      </c>
      <c r="G1987" t="inlineStr">
        <is>
          <t>00-511</t>
        </is>
      </c>
      <c r="H1987" t="inlineStr">
        <is>
          <t>Warszawa</t>
        </is>
      </c>
      <c r="I1987" t="inlineStr">
        <is>
          <t>PL</t>
        </is>
      </c>
      <c r="J1987" t="inlineStr">
        <is>
          <t>SGNS_60</t>
        </is>
      </c>
      <c r="K1987" t="inlineStr"/>
      <c r="L1987" t="inlineStr">
        <is>
          <t>2023-0035</t>
        </is>
      </c>
      <c r="M1987" s="6" t="n">
        <v>46082</v>
      </c>
      <c r="N1987" s="6" t="n">
        <v>46446</v>
      </c>
      <c r="O1987" t="n">
        <v>19.5</v>
      </c>
    </row>
    <row r="1988" hidden="1" s="287">
      <c r="A1988" t="inlineStr">
        <is>
          <t>V300059</t>
        </is>
      </c>
      <c r="B1988" t="n">
        <v>21</v>
      </c>
      <c r="C1988" t="n">
        <v>50</v>
      </c>
      <c r="D1988" t="inlineStr">
        <is>
          <t>Captrain Deutschland CargoWest GmbH</t>
        </is>
      </c>
      <c r="E1988" t="inlineStr">
        <is>
          <t>100030</t>
        </is>
      </c>
      <c r="F1988" t="inlineStr">
        <is>
          <t>Am Grubenhof 2</t>
        </is>
      </c>
      <c r="G1988" t="inlineStr">
        <is>
          <t>33330</t>
        </is>
      </c>
      <c r="H1988" t="inlineStr">
        <is>
          <t>Gütersloh</t>
        </is>
      </c>
      <c r="I1988" t="inlineStr">
        <is>
          <t>DE</t>
        </is>
      </c>
      <c r="J1988" t="inlineStr">
        <is>
          <t>SDGGMRSS_M8</t>
        </is>
      </c>
      <c r="K1988" t="inlineStr">
        <is>
          <t>35 80 4956 082-6</t>
        </is>
      </c>
      <c r="L1988" t="inlineStr">
        <is>
          <t>2024-0044</t>
        </is>
      </c>
      <c r="M1988" s="6" t="n">
        <v>46023</v>
      </c>
      <c r="N1988" s="6" t="n">
        <v>47483</v>
      </c>
      <c r="O1988" t="n">
        <v>42.71</v>
      </c>
    </row>
    <row r="1989" hidden="1" s="287">
      <c r="A1989" t="inlineStr">
        <is>
          <t>V100061</t>
        </is>
      </c>
      <c r="B1989" t="n">
        <v>63</v>
      </c>
      <c r="C1989" t="n">
        <v>20</v>
      </c>
      <c r="D1989" t="inlineStr">
        <is>
          <t>Rail Cargo Austria AG</t>
        </is>
      </c>
      <c r="E1989" t="inlineStr">
        <is>
          <t>100020</t>
        </is>
      </c>
      <c r="F1989" t="inlineStr">
        <is>
          <t>Am Hauptbahnhof 2</t>
        </is>
      </c>
      <c r="G1989" t="inlineStr">
        <is>
          <t>1100</t>
        </is>
      </c>
      <c r="H1989" t="inlineStr">
        <is>
          <t>Wien</t>
        </is>
      </c>
      <c r="I1989" t="inlineStr">
        <is>
          <t>AT</t>
        </is>
      </c>
      <c r="J1989" t="inlineStr">
        <is>
          <t>EANOS_95</t>
        </is>
      </c>
      <c r="K1989" t="inlineStr"/>
      <c r="L1989" t="inlineStr">
        <is>
          <t>2025-0008</t>
        </is>
      </c>
      <c r="M1989" s="6" t="n">
        <v>46171</v>
      </c>
      <c r="N1989" s="6" t="n">
        <v>50553</v>
      </c>
      <c r="O1989" t="n">
        <v>26</v>
      </c>
    </row>
    <row r="1990" hidden="1" s="287">
      <c r="A1990" t="inlineStr">
        <is>
          <t>V100062</t>
        </is>
      </c>
      <c r="B1990" t="n">
        <v>15</v>
      </c>
      <c r="C1990" t="n">
        <v>50</v>
      </c>
      <c r="D1990" t="inlineStr">
        <is>
          <t>Rail Cargo Austria AG</t>
        </is>
      </c>
      <c r="E1990" t="inlineStr">
        <is>
          <t>100020</t>
        </is>
      </c>
      <c r="F1990" t="inlineStr">
        <is>
          <t>Am Hauptbahnhof 2</t>
        </is>
      </c>
      <c r="G1990" t="inlineStr">
        <is>
          <t>1100</t>
        </is>
      </c>
      <c r="H1990" t="inlineStr">
        <is>
          <t>Wien</t>
        </is>
      </c>
      <c r="I1990" t="inlineStr">
        <is>
          <t>AT</t>
        </is>
      </c>
      <c r="J1990" t="inlineStr">
        <is>
          <t>SGGMRRSS_M50</t>
        </is>
      </c>
      <c r="K1990" t="inlineStr">
        <is>
          <t>37 80 4942 015-1</t>
        </is>
      </c>
      <c r="L1990" t="inlineStr">
        <is>
          <t>2025-0010</t>
        </is>
      </c>
      <c r="M1990" s="6" t="n">
        <v>46008</v>
      </c>
      <c r="N1990" s="6" t="n">
        <v>47038</v>
      </c>
      <c r="O1990" t="n">
        <v>37.85</v>
      </c>
    </row>
    <row r="1991" hidden="1" s="287">
      <c r="A1991" t="inlineStr">
        <is>
          <t>V500001</t>
        </is>
      </c>
      <c r="B1991" t="n">
        <v>22</v>
      </c>
      <c r="C1991" t="n">
        <v>50</v>
      </c>
      <c r="D1991" t="inlineStr">
        <is>
          <t>LAUDE Smart Intermodal S.A.</t>
        </is>
      </c>
      <c r="E1991" t="inlineStr">
        <is>
          <t>100026</t>
        </is>
      </c>
      <c r="F1991" t="inlineStr">
        <is>
          <t>ul. Wroclawska 131</t>
        </is>
      </c>
      <c r="G1991" t="inlineStr">
        <is>
          <t>87-100</t>
        </is>
      </c>
      <c r="H1991" t="inlineStr">
        <is>
          <t>Torun</t>
        </is>
      </c>
      <c r="I1991" t="inlineStr">
        <is>
          <t>PL</t>
        </is>
      </c>
      <c r="J1991" t="inlineStr">
        <is>
          <t>SGMMNSS_M48</t>
        </is>
      </c>
      <c r="K1991" t="inlineStr">
        <is>
          <t>37 84 4594 859-9</t>
        </is>
      </c>
      <c r="L1991" t="inlineStr">
        <is>
          <t>2025-0012</t>
        </is>
      </c>
      <c r="M1991" s="6" t="n">
        <v>45806</v>
      </c>
      <c r="N1991" s="6" t="n">
        <v>47631</v>
      </c>
      <c r="O1991" t="n">
        <v>31.56</v>
      </c>
    </row>
    <row r="1992" hidden="1" s="287">
      <c r="A1992" t="inlineStr">
        <is>
          <t>V300081</t>
        </is>
      </c>
      <c r="B1992" t="n">
        <v>1</v>
      </c>
      <c r="C1992" t="n">
        <v>50</v>
      </c>
      <c r="D1992" t="inlineStr">
        <is>
          <t>Weco Rail GmbH</t>
        </is>
      </c>
      <c r="E1992" t="inlineStr">
        <is>
          <t>100763</t>
        </is>
      </c>
      <c r="F1992" t="inlineStr">
        <is>
          <t>Tanbruckgrasse 3</t>
        </is>
      </c>
      <c r="G1992" t="inlineStr">
        <is>
          <t>1120</t>
        </is>
      </c>
      <c r="H1992" t="inlineStr">
        <is>
          <t>Wien</t>
        </is>
      </c>
      <c r="I1992" t="inlineStr">
        <is>
          <t>AT</t>
        </is>
      </c>
      <c r="J1992" t="inlineStr">
        <is>
          <t>SDGGMRSS_M8</t>
        </is>
      </c>
      <c r="K1992" t="inlineStr">
        <is>
          <t>35 80 4956 039-6</t>
        </is>
      </c>
      <c r="L1992" t="inlineStr">
        <is>
          <t>2025-0015</t>
        </is>
      </c>
      <c r="M1992" s="6" t="n">
        <v>45931</v>
      </c>
      <c r="N1992" s="6" t="n">
        <v>46660</v>
      </c>
      <c r="O1992" t="n">
        <v>46</v>
      </c>
    </row>
    <row r="1993" hidden="1" s="287">
      <c r="A1993" t="inlineStr">
        <is>
          <t>V200019</t>
        </is>
      </c>
      <c r="B1993" t="n">
        <v>66</v>
      </c>
      <c r="C1993" t="n">
        <v>50</v>
      </c>
      <c r="D1993" t="inlineStr">
        <is>
          <t>SBB Cargo AG</t>
        </is>
      </c>
      <c r="E1993" t="inlineStr">
        <is>
          <t>100022</t>
        </is>
      </c>
      <c r="F1993" t="inlineStr">
        <is>
          <t>Bahnhofstrasse 12</t>
        </is>
      </c>
      <c r="G1993" t="inlineStr">
        <is>
          <t>4600</t>
        </is>
      </c>
      <c r="H1993" t="inlineStr">
        <is>
          <t>Olten</t>
        </is>
      </c>
      <c r="I1993" t="inlineStr">
        <is>
          <t>CH</t>
        </is>
      </c>
      <c r="J1993" t="inlineStr">
        <is>
          <t>SGNS_M9</t>
        </is>
      </c>
      <c r="K1993" t="inlineStr">
        <is>
          <t>37 80 4564 482-0</t>
        </is>
      </c>
      <c r="L1993" t="inlineStr">
        <is>
          <t>2021-0032</t>
        </is>
      </c>
      <c r="M1993" s="6" t="n">
        <v>44769</v>
      </c>
      <c r="N1993" s="6" t="n">
        <v>46934</v>
      </c>
      <c r="O1993" t="n">
        <v>18.1</v>
      </c>
    </row>
    <row r="1994" hidden="1" s="287">
      <c r="A1994" t="inlineStr">
        <is>
          <t>V710001</t>
        </is>
      </c>
      <c r="B1994" t="n">
        <v>13</v>
      </c>
      <c r="C1994" t="n">
        <v>50</v>
      </c>
      <c r="D1994" t="inlineStr">
        <is>
          <t>Rail Cargo Austria AG</t>
        </is>
      </c>
      <c r="E1994" t="inlineStr">
        <is>
          <t>100020</t>
        </is>
      </c>
      <c r="F1994" t="inlineStr">
        <is>
          <t>Am Hauptbahnhof 2</t>
        </is>
      </c>
      <c r="G1994" t="inlineStr">
        <is>
          <t>1100</t>
        </is>
      </c>
      <c r="H1994" t="inlineStr">
        <is>
          <t>Wien</t>
        </is>
      </c>
      <c r="I1994" t="inlineStr">
        <is>
          <t>AT</t>
        </is>
      </c>
      <c r="J1994" t="inlineStr">
        <is>
          <t>SDGGMRS_M7</t>
        </is>
      </c>
      <c r="K1994" t="inlineStr">
        <is>
          <t>37 80 4955 119-5</t>
        </is>
      </c>
      <c r="L1994" t="inlineStr">
        <is>
          <t>2025-0026</t>
        </is>
      </c>
      <c r="M1994" s="6" t="n">
        <v>45931</v>
      </c>
      <c r="N1994" s="6" t="n">
        <v>46112</v>
      </c>
      <c r="O1994" t="n">
        <v>37</v>
      </c>
    </row>
    <row r="1995" hidden="1" s="287">
      <c r="A1995" t="inlineStr">
        <is>
          <t>V300090</t>
        </is>
      </c>
      <c r="B1995" t="n">
        <v>29</v>
      </c>
      <c r="C1995" t="n">
        <v>50</v>
      </c>
      <c r="D1995" t="inlineStr">
        <is>
          <t>STORK Cargo GmbH</t>
        </is>
      </c>
      <c r="E1995" t="inlineStr">
        <is>
          <t>100792</t>
        </is>
      </c>
      <c r="F1995" t="inlineStr">
        <is>
          <t>Parchauer Strasse 3</t>
        </is>
      </c>
      <c r="G1995" t="inlineStr">
        <is>
          <t>39126</t>
        </is>
      </c>
      <c r="H1995" t="inlineStr">
        <is>
          <t>Magdeburg</t>
        </is>
      </c>
      <c r="I1995" t="inlineStr">
        <is>
          <t>DE</t>
        </is>
      </c>
      <c r="J1995" t="inlineStr">
        <is>
          <t>SGMMNS_M17</t>
        </is>
      </c>
      <c r="K1995" t="inlineStr">
        <is>
          <t>33 80 4505 584-9</t>
        </is>
      </c>
      <c r="L1995" t="inlineStr">
        <is>
          <t>2025-0020</t>
        </is>
      </c>
      <c r="M1995" s="6" t="n">
        <v>46023</v>
      </c>
      <c r="N1995" s="6" t="n">
        <v>48213</v>
      </c>
      <c r="O1995" t="n">
        <v>21.9</v>
      </c>
    </row>
    <row r="1996" hidden="1" s="287">
      <c r="A1996" t="inlineStr">
        <is>
          <t>V100003</t>
        </is>
      </c>
      <c r="B1996" t="n">
        <v>14</v>
      </c>
      <c r="C1996" t="n">
        <v>50</v>
      </c>
      <c r="D1996" t="inlineStr">
        <is>
          <t>DB Cargo AG</t>
        </is>
      </c>
      <c r="E1996" t="inlineStr">
        <is>
          <t>100000</t>
        </is>
      </c>
      <c r="F1996" t="inlineStr">
        <is>
          <t>Rheinstrasse 2</t>
        </is>
      </c>
      <c r="G1996" t="inlineStr">
        <is>
          <t>55116</t>
        </is>
      </c>
      <c r="H1996" t="inlineStr">
        <is>
          <t>Mainz</t>
        </is>
      </c>
      <c r="I1996" t="inlineStr">
        <is>
          <t>DE</t>
        </is>
      </c>
      <c r="J1996" t="inlineStr">
        <is>
          <t>SGGMRSS_M6</t>
        </is>
      </c>
      <c r="K1996" t="inlineStr">
        <is>
          <t>37 80 4963 184-9</t>
        </is>
      </c>
      <c r="L1996" t="inlineStr">
        <is>
          <t>2020-0006</t>
        </is>
      </c>
      <c r="M1996" s="6" t="n">
        <v>44274</v>
      </c>
      <c r="N1996" s="6" t="n">
        <v>46081</v>
      </c>
      <c r="O1996" t="n">
        <v>30.5</v>
      </c>
    </row>
    <row r="1997" hidden="1" s="287">
      <c r="A1997" t="inlineStr">
        <is>
          <t>V200003</t>
        </is>
      </c>
      <c r="B1997" t="n">
        <v>14</v>
      </c>
      <c r="C1997" t="n">
        <v>50</v>
      </c>
      <c r="D1997" t="inlineStr">
        <is>
          <t>RTB Cargo Netherlands B.V.</t>
        </is>
      </c>
      <c r="E1997" t="inlineStr">
        <is>
          <t>100002</t>
        </is>
      </c>
      <c r="F1997" t="inlineStr">
        <is>
          <t>Albert-Plesmanweg 57</t>
        </is>
      </c>
      <c r="G1997" t="inlineStr">
        <is>
          <t>3088GB</t>
        </is>
      </c>
      <c r="H1997" t="inlineStr">
        <is>
          <t>Rotterdam</t>
        </is>
      </c>
      <c r="I1997" t="inlineStr">
        <is>
          <t>NL</t>
        </is>
      </c>
      <c r="J1997" t="inlineStr">
        <is>
          <t>SGGRSS_M2</t>
        </is>
      </c>
      <c r="K1997" t="inlineStr">
        <is>
          <t>37 80 4980 605-2</t>
        </is>
      </c>
      <c r="L1997" t="inlineStr">
        <is>
          <t>2020-0001</t>
        </is>
      </c>
      <c r="M1997" s="6" t="n">
        <v>44317</v>
      </c>
      <c r="N1997" s="6" t="n">
        <v>46081</v>
      </c>
      <c r="O1997" t="n">
        <v>32</v>
      </c>
    </row>
    <row r="1998" hidden="1" s="287">
      <c r="A1998" t="inlineStr">
        <is>
          <t>V100016</t>
        </is>
      </c>
      <c r="B1998" t="n">
        <v>30</v>
      </c>
      <c r="C1998" t="n">
        <v>50</v>
      </c>
      <c r="D1998" t="inlineStr">
        <is>
          <t>RheinCargo GmbH &amp; Co. KG</t>
        </is>
      </c>
      <c r="E1998" t="inlineStr">
        <is>
          <t>100011</t>
        </is>
      </c>
      <c r="F1998" t="inlineStr">
        <is>
          <t>Hammer Landstrasse 3</t>
        </is>
      </c>
      <c r="G1998" t="inlineStr">
        <is>
          <t>41460</t>
        </is>
      </c>
      <c r="H1998" t="inlineStr">
        <is>
          <t>Neuss</t>
        </is>
      </c>
      <c r="I1998" t="inlineStr">
        <is>
          <t>DE</t>
        </is>
      </c>
      <c r="J1998" t="inlineStr">
        <is>
          <t>SGGNSS_M12</t>
        </is>
      </c>
      <c r="K1998" t="inlineStr">
        <is>
          <t>37 80 4694 477-3</t>
        </is>
      </c>
      <c r="L1998" t="inlineStr">
        <is>
          <t>2021-0008</t>
        </is>
      </c>
      <c r="M1998" s="6" t="n">
        <v>44562</v>
      </c>
      <c r="N1998" s="6" t="n">
        <v>46387</v>
      </c>
      <c r="O1998" t="n">
        <v>23.75</v>
      </c>
    </row>
    <row r="1999" hidden="1" s="287">
      <c r="A1999" t="inlineStr">
        <is>
          <t>V400001</t>
        </is>
      </c>
      <c r="B1999" t="n">
        <v>22</v>
      </c>
      <c r="C1999" t="n">
        <v>50</v>
      </c>
      <c r="D1999" t="inlineStr">
        <is>
          <t>DB Cargo AG</t>
        </is>
      </c>
      <c r="E1999" t="inlineStr">
        <is>
          <t>100000</t>
        </is>
      </c>
      <c r="F1999" t="inlineStr">
        <is>
          <t>Rheinstrasse 2</t>
        </is>
      </c>
      <c r="G1999" t="inlineStr">
        <is>
          <t>55116</t>
        </is>
      </c>
      <c r="H1999" t="inlineStr">
        <is>
          <t>Mainz</t>
        </is>
      </c>
      <c r="I1999" t="inlineStr">
        <is>
          <t>DE</t>
        </is>
      </c>
      <c r="J1999" t="inlineStr">
        <is>
          <t>SGGRSS_M2</t>
        </is>
      </c>
      <c r="K1999" t="inlineStr">
        <is>
          <t>37 80 4980 633-4</t>
        </is>
      </c>
      <c r="L1999" t="inlineStr">
        <is>
          <t>2021-2420</t>
        </is>
      </c>
      <c r="M1999" s="6" t="n">
        <v>44562</v>
      </c>
      <c r="N1999" s="6" t="n">
        <v>46811</v>
      </c>
      <c r="O1999" t="n">
        <v>25.4</v>
      </c>
    </row>
    <row r="2000" hidden="1" s="287">
      <c r="A2000" t="inlineStr">
        <is>
          <t>V100039</t>
        </is>
      </c>
      <c r="B2000" t="n">
        <v>31</v>
      </c>
      <c r="C2000" t="n">
        <v>50</v>
      </c>
      <c r="D2000" t="inlineStr">
        <is>
          <t>Rail Cargo Austria AG</t>
        </is>
      </c>
      <c r="E2000" t="inlineStr">
        <is>
          <t>100020</t>
        </is>
      </c>
      <c r="F2000" t="inlineStr">
        <is>
          <t>Am Hauptbahnhof 2</t>
        </is>
      </c>
      <c r="G2000" t="inlineStr">
        <is>
          <t>1100</t>
        </is>
      </c>
      <c r="H2000" t="inlineStr">
        <is>
          <t>Wien</t>
        </is>
      </c>
      <c r="I2000" t="inlineStr">
        <is>
          <t>AT</t>
        </is>
      </c>
      <c r="J2000" t="inlineStr">
        <is>
          <t>SDGGMRSS_M8</t>
        </is>
      </c>
      <c r="K2000" t="inlineStr">
        <is>
          <t>35 80 4956 748-2</t>
        </is>
      </c>
      <c r="L2000" t="inlineStr">
        <is>
          <t>2022-0023</t>
        </is>
      </c>
      <c r="M2000" s="6" t="n">
        <v>45055</v>
      </c>
      <c r="N2000" s="6" t="n">
        <v>46203</v>
      </c>
      <c r="O2000" t="n">
        <v>49.9</v>
      </c>
    </row>
    <row r="2001" hidden="1" s="287">
      <c r="A2001" t="inlineStr">
        <is>
          <t>V300032</t>
        </is>
      </c>
      <c r="B2001" t="n">
        <v>32</v>
      </c>
      <c r="C2001" t="n">
        <v>50</v>
      </c>
      <c r="D2001" t="inlineStr">
        <is>
          <t>EWG Rail Zrt.</t>
        </is>
      </c>
      <c r="E2001" t="inlineStr">
        <is>
          <t>100758</t>
        </is>
      </c>
      <c r="F2001" t="inlineStr">
        <is>
          <t>Váci út 76 3.em</t>
        </is>
      </c>
      <c r="G2001" t="inlineStr">
        <is>
          <t>1133</t>
        </is>
      </c>
      <c r="H2001" t="inlineStr">
        <is>
          <t>Budapest</t>
        </is>
      </c>
      <c r="I2001" t="inlineStr">
        <is>
          <t>HU</t>
        </is>
      </c>
      <c r="J2001" t="inlineStr">
        <is>
          <t>SGGNSS_M12</t>
        </is>
      </c>
      <c r="K2001" t="inlineStr">
        <is>
          <t>37 80 4694 528-3</t>
        </is>
      </c>
      <c r="L2001" t="inlineStr">
        <is>
          <t>2023-0007</t>
        </is>
      </c>
      <c r="M2001" s="6" t="n">
        <v>45078</v>
      </c>
      <c r="N2001" s="6" t="n">
        <v>46905</v>
      </c>
      <c r="O2001" t="n">
        <v>23.19</v>
      </c>
    </row>
    <row r="2002" hidden="1" s="287">
      <c r="A2002" t="inlineStr">
        <is>
          <t>V100046</t>
        </is>
      </c>
      <c r="B2002" t="n">
        <v>24</v>
      </c>
      <c r="C2002" t="n">
        <v>50</v>
      </c>
      <c r="D2002" t="inlineStr">
        <is>
          <t>LAUDE Smart Intermodal S.A.</t>
        </is>
      </c>
      <c r="E2002" t="inlineStr">
        <is>
          <t>100026</t>
        </is>
      </c>
      <c r="F2002" t="inlineStr">
        <is>
          <t>ul. Wroclawska 131</t>
        </is>
      </c>
      <c r="G2002" t="inlineStr">
        <is>
          <t>87-100</t>
        </is>
      </c>
      <c r="H2002" t="inlineStr">
        <is>
          <t>Torun</t>
        </is>
      </c>
      <c r="I2002" t="inlineStr">
        <is>
          <t>PL</t>
        </is>
      </c>
      <c r="J2002" t="inlineStr">
        <is>
          <t>SGMMNS_M17</t>
        </is>
      </c>
      <c r="K2002" t="inlineStr">
        <is>
          <t>33 80 4505 643-3</t>
        </is>
      </c>
      <c r="L2002" t="inlineStr">
        <is>
          <t>2023-0012</t>
        </is>
      </c>
      <c r="M2002" s="6" t="n">
        <v>45271</v>
      </c>
      <c r="N2002" s="6" t="n">
        <v>46752</v>
      </c>
      <c r="O2002" t="n">
        <v>9.5</v>
      </c>
    </row>
    <row r="2003" hidden="1" s="287">
      <c r="A2003" t="inlineStr">
        <is>
          <t>V400008</t>
        </is>
      </c>
      <c r="B2003" t="n">
        <v>18</v>
      </c>
      <c r="C2003" t="n">
        <v>50</v>
      </c>
      <c r="D2003" t="inlineStr">
        <is>
          <t>DB Cargo AG</t>
        </is>
      </c>
      <c r="E2003" t="inlineStr">
        <is>
          <t>100000</t>
        </is>
      </c>
      <c r="F2003" t="inlineStr">
        <is>
          <t>Rheinstrasse 2</t>
        </is>
      </c>
      <c r="G2003" t="inlineStr">
        <is>
          <t>55116</t>
        </is>
      </c>
      <c r="H2003" t="inlineStr">
        <is>
          <t>Mainz</t>
        </is>
      </c>
      <c r="I2003" t="inlineStr">
        <is>
          <t>DE</t>
        </is>
      </c>
      <c r="J2003" t="inlineStr">
        <is>
          <t>SGGNS_M11</t>
        </is>
      </c>
      <c r="K2003" t="inlineStr">
        <is>
          <t>37 80 4561 451-8</t>
        </is>
      </c>
      <c r="L2003" t="inlineStr">
        <is>
          <t>2021-2420</t>
        </is>
      </c>
      <c r="M2003" s="6" t="n">
        <v>45174</v>
      </c>
      <c r="N2003" s="6" t="n">
        <v>47330</v>
      </c>
      <c r="O2003" t="n">
        <v>26.23</v>
      </c>
    </row>
    <row r="2004" hidden="1" s="287">
      <c r="A2004" t="inlineStr">
        <is>
          <t>V100047</t>
        </is>
      </c>
      <c r="B2004" t="n">
        <v>14</v>
      </c>
      <c r="C2004" t="n">
        <v>50</v>
      </c>
      <c r="D2004" t="inlineStr">
        <is>
          <t>Rail Cargo Austria AG</t>
        </is>
      </c>
      <c r="E2004" t="inlineStr">
        <is>
          <t>100020</t>
        </is>
      </c>
      <c r="F2004" t="inlineStr">
        <is>
          <t>Am Hauptbahnhof 2</t>
        </is>
      </c>
      <c r="G2004" t="inlineStr">
        <is>
          <t>1100</t>
        </is>
      </c>
      <c r="H2004" t="inlineStr">
        <is>
          <t>Wien</t>
        </is>
      </c>
      <c r="I2004" t="inlineStr">
        <is>
          <t>AT</t>
        </is>
      </c>
      <c r="J2004" t="inlineStr">
        <is>
          <t>SGGMRRS_M23</t>
        </is>
      </c>
      <c r="K2004" t="inlineStr">
        <is>
          <t>37 80 4657 184-0</t>
        </is>
      </c>
      <c r="L2004" t="inlineStr">
        <is>
          <t>2023-0010</t>
        </is>
      </c>
      <c r="M2004" s="6" t="n">
        <v>45146</v>
      </c>
      <c r="N2004" s="6" t="n">
        <v>46203</v>
      </c>
      <c r="O2004" t="n">
        <v>41.55</v>
      </c>
    </row>
    <row r="2005" hidden="1" s="287">
      <c r="A2005" t="inlineStr">
        <is>
          <t>V100050</t>
        </is>
      </c>
      <c r="B2005" t="n">
        <v>16</v>
      </c>
      <c r="C2005" t="n">
        <v>50</v>
      </c>
      <c r="D2005" t="inlineStr">
        <is>
          <t>Rail Cargo Austria AG</t>
        </is>
      </c>
      <c r="E2005" t="inlineStr">
        <is>
          <t>100020</t>
        </is>
      </c>
      <c r="F2005" t="inlineStr">
        <is>
          <t>Am Hauptbahnhof 2</t>
        </is>
      </c>
      <c r="G2005" t="inlineStr">
        <is>
          <t>1100</t>
        </is>
      </c>
      <c r="H2005" t="inlineStr">
        <is>
          <t>Wien</t>
        </is>
      </c>
      <c r="I2005" t="inlineStr">
        <is>
          <t>AT</t>
        </is>
      </c>
      <c r="J2005" t="inlineStr">
        <is>
          <t>SGGMRRS_M23</t>
        </is>
      </c>
      <c r="K2005" t="inlineStr">
        <is>
          <t>31 80 4657 368-5</t>
        </is>
      </c>
      <c r="L2005" t="inlineStr">
        <is>
          <t>2023-0038</t>
        </is>
      </c>
      <c r="M2005" s="6" t="n">
        <v>45372</v>
      </c>
      <c r="N2005" s="6" t="n">
        <v>46391</v>
      </c>
      <c r="O2005" t="n">
        <v>40.7</v>
      </c>
    </row>
    <row r="2006" hidden="1" s="287">
      <c r="A2006" t="inlineStr">
        <is>
          <t>V200035</t>
        </is>
      </c>
      <c r="B2006" t="n">
        <v>5</v>
      </c>
      <c r="C2006" t="n">
        <v>50</v>
      </c>
      <c r="D2006" t="inlineStr">
        <is>
          <t>Zaklad Inzynierli Kolejowej Sp.z.o.o</t>
        </is>
      </c>
      <c r="E2006" t="inlineStr">
        <is>
          <t>100767</t>
        </is>
      </c>
      <c r="F2006" t="inlineStr">
        <is>
          <t>ul. Retmanska 11a</t>
        </is>
      </c>
      <c r="G2006" t="inlineStr">
        <is>
          <t>27-600</t>
        </is>
      </c>
      <c r="H2006" t="inlineStr">
        <is>
          <t>Sandomierz</t>
        </is>
      </c>
      <c r="I2006" t="inlineStr">
        <is>
          <t>PL</t>
        </is>
      </c>
      <c r="J2006" t="inlineStr">
        <is>
          <t>SGMMNS_M17</t>
        </is>
      </c>
      <c r="K2006" t="inlineStr">
        <is>
          <t>33 80 4505 174-9</t>
        </is>
      </c>
      <c r="L2006" t="inlineStr">
        <is>
          <t>2023-0021</t>
        </is>
      </c>
      <c r="M2006" s="6" t="n">
        <v>45383</v>
      </c>
      <c r="N2006" s="6" t="n">
        <v>46478</v>
      </c>
      <c r="O2006" t="n">
        <v>19</v>
      </c>
    </row>
    <row r="2007" hidden="1" s="287">
      <c r="A2007" t="inlineStr">
        <is>
          <t>V700009</t>
        </is>
      </c>
      <c r="B2007" t="n">
        <v>31</v>
      </c>
      <c r="C2007" t="n">
        <v>50</v>
      </c>
      <c r="D2007" t="inlineStr">
        <is>
          <t>CargoBeamer intermodal op. GmbH</t>
        </is>
      </c>
      <c r="E2007" t="inlineStr">
        <is>
          <t>100005</t>
        </is>
      </c>
      <c r="F2007" t="inlineStr">
        <is>
          <t>Kreuzstrasse 12</t>
        </is>
      </c>
      <c r="G2007" t="inlineStr">
        <is>
          <t>04103</t>
        </is>
      </c>
      <c r="H2007" t="inlineStr">
        <is>
          <t>Leipzig</t>
        </is>
      </c>
      <c r="I2007" t="inlineStr">
        <is>
          <t>DE</t>
        </is>
      </c>
      <c r="J2007" t="inlineStr">
        <is>
          <t>SDGGMRSS_M8</t>
        </is>
      </c>
      <c r="K2007" t="inlineStr">
        <is>
          <t>35 80 4956 027-1</t>
        </is>
      </c>
      <c r="L2007" t="inlineStr">
        <is>
          <t>2024-0011</t>
        </is>
      </c>
      <c r="M2007" s="6" t="n">
        <v>45505</v>
      </c>
      <c r="N2007" s="6" t="n">
        <v>46387</v>
      </c>
      <c r="O2007" t="n">
        <v>53.5</v>
      </c>
    </row>
    <row r="2008" hidden="1" s="287">
      <c r="A2008" t="inlineStr">
        <is>
          <t>V100054</t>
        </is>
      </c>
      <c r="B2008" t="n">
        <v>16</v>
      </c>
      <c r="C2008" t="n">
        <v>50</v>
      </c>
      <c r="D2008" t="inlineStr">
        <is>
          <t>Rail Cargo Austria AG</t>
        </is>
      </c>
      <c r="E2008" t="inlineStr">
        <is>
          <t>100020</t>
        </is>
      </c>
      <c r="F2008" t="inlineStr">
        <is>
          <t>Am Hauptbahnhof 2</t>
        </is>
      </c>
      <c r="G2008" t="inlineStr">
        <is>
          <t>1100</t>
        </is>
      </c>
      <c r="H2008" t="inlineStr">
        <is>
          <t>Wien</t>
        </is>
      </c>
      <c r="I2008" t="inlineStr">
        <is>
          <t>AT</t>
        </is>
      </c>
      <c r="J2008" t="inlineStr">
        <is>
          <t>SGGMRRS_M23</t>
        </is>
      </c>
      <c r="K2008" t="inlineStr">
        <is>
          <t>37 80 4657 313-5</t>
        </is>
      </c>
      <c r="L2008" t="inlineStr">
        <is>
          <t>2024-0007</t>
        </is>
      </c>
      <c r="M2008" s="6" t="n">
        <v>45576</v>
      </c>
      <c r="N2008" s="6" t="n">
        <v>46603</v>
      </c>
      <c r="O2008" t="n">
        <v>40.7</v>
      </c>
    </row>
    <row r="2009" hidden="1" s="287">
      <c r="A2009" t="inlineStr">
        <is>
          <t>V100057</t>
        </is>
      </c>
      <c r="B2009" t="n">
        <v>19</v>
      </c>
      <c r="C2009" t="n">
        <v>50</v>
      </c>
      <c r="D2009" t="inlineStr">
        <is>
          <t>RheinCargo GmbH &amp; Co. KG</t>
        </is>
      </c>
      <c r="E2009" t="inlineStr">
        <is>
          <t>100011</t>
        </is>
      </c>
      <c r="F2009" t="inlineStr">
        <is>
          <t>Hammer Landstrasse 3</t>
        </is>
      </c>
      <c r="G2009" t="inlineStr">
        <is>
          <t>41460</t>
        </is>
      </c>
      <c r="H2009" t="inlineStr">
        <is>
          <t>Neuss</t>
        </is>
      </c>
      <c r="I2009" t="inlineStr">
        <is>
          <t>DE</t>
        </is>
      </c>
      <c r="J2009" t="inlineStr">
        <is>
          <t>SGGNS_M33</t>
        </is>
      </c>
      <c r="K2009" t="inlineStr">
        <is>
          <t>37 80 4561 545-7</t>
        </is>
      </c>
      <c r="L2009" t="inlineStr">
        <is>
          <t>2024-0020</t>
        </is>
      </c>
      <c r="M2009" s="6" t="n">
        <v>45566</v>
      </c>
      <c r="N2009" s="6" t="n">
        <v>46081</v>
      </c>
      <c r="O2009" t="n">
        <v>27.15</v>
      </c>
    </row>
    <row r="2010" hidden="1" s="287">
      <c r="A2010" t="inlineStr">
        <is>
          <t>V100059</t>
        </is>
      </c>
      <c r="B2010" t="n">
        <v>16</v>
      </c>
      <c r="C2010" t="n">
        <v>50</v>
      </c>
      <c r="D2010" t="inlineStr">
        <is>
          <t>Rail Cargo Austria AG</t>
        </is>
      </c>
      <c r="E2010" t="inlineStr">
        <is>
          <t>100020</t>
        </is>
      </c>
      <c r="F2010" t="inlineStr">
        <is>
          <t>Am Hauptbahnhof 2</t>
        </is>
      </c>
      <c r="G2010" t="inlineStr">
        <is>
          <t>1100</t>
        </is>
      </c>
      <c r="H2010" t="inlineStr">
        <is>
          <t>Wien</t>
        </is>
      </c>
      <c r="I2010" t="inlineStr">
        <is>
          <t>AT</t>
        </is>
      </c>
      <c r="J2010" t="inlineStr">
        <is>
          <t>SGGMRRS_M43</t>
        </is>
      </c>
      <c r="K2010" t="inlineStr">
        <is>
          <t>37 80 4657 236-8</t>
        </is>
      </c>
      <c r="L2010" t="inlineStr">
        <is>
          <t>2024-0030</t>
        </is>
      </c>
      <c r="M2010" s="6" t="n">
        <v>45776</v>
      </c>
      <c r="N2010" s="6" t="n">
        <v>46799</v>
      </c>
      <c r="O2010" t="n">
        <v>38.85</v>
      </c>
    </row>
    <row r="2011" hidden="1" s="287">
      <c r="A2011" t="inlineStr">
        <is>
          <t>V200044</t>
        </is>
      </c>
      <c r="B2011" t="n">
        <v>8</v>
      </c>
      <c r="C2011" t="n">
        <v>50</v>
      </c>
      <c r="D2011" t="inlineStr">
        <is>
          <t>PCC Intermodal S.A.</t>
        </is>
      </c>
      <c r="E2011" t="inlineStr">
        <is>
          <t>100761</t>
        </is>
      </c>
      <c r="F2011" t="inlineStr">
        <is>
          <t>ul Hutnicza 16</t>
        </is>
      </c>
      <c r="G2011" t="inlineStr">
        <is>
          <t>81-061</t>
        </is>
      </c>
      <c r="H2011" t="inlineStr">
        <is>
          <t>Gdynia</t>
        </is>
      </c>
      <c r="I2011" t="inlineStr">
        <is>
          <t>PL</t>
        </is>
      </c>
      <c r="J2011" t="inlineStr">
        <is>
          <t>SGNS_M13</t>
        </is>
      </c>
      <c r="K2011" t="inlineStr">
        <is>
          <t>37 80 4564 341-8</t>
        </is>
      </c>
      <c r="L2011" t="inlineStr">
        <is>
          <t>2023-0016</t>
        </is>
      </c>
      <c r="M2011" s="6" t="n">
        <v>45145</v>
      </c>
      <c r="N2011" s="6" t="n">
        <v>46356</v>
      </c>
      <c r="O2011" t="n">
        <v>22</v>
      </c>
    </row>
    <row r="2012" hidden="1" s="287">
      <c r="A2012" t="inlineStr">
        <is>
          <t>V100049</t>
        </is>
      </c>
      <c r="B2012" t="n">
        <v>140</v>
      </c>
      <c r="C2012" t="n">
        <v>20</v>
      </c>
      <c r="D2012" t="inlineStr">
        <is>
          <t>Grain Logistic Sp.z.o.o.</t>
        </is>
      </c>
      <c r="E2012" t="inlineStr">
        <is>
          <t>100765</t>
        </is>
      </c>
      <c r="F2012" t="inlineStr">
        <is>
          <t>ul. Nowogrodzka 31/413</t>
        </is>
      </c>
      <c r="G2012" t="inlineStr">
        <is>
          <t>00-511</t>
        </is>
      </c>
      <c r="H2012" t="inlineStr">
        <is>
          <t>Warszawa</t>
        </is>
      </c>
      <c r="I2012" t="inlineStr">
        <is>
          <t>PL</t>
        </is>
      </c>
      <c r="J2012" t="inlineStr">
        <is>
          <t>SGNS_60</t>
        </is>
      </c>
      <c r="K2012" t="inlineStr"/>
      <c r="L2012" t="inlineStr">
        <is>
          <t>2023-0035</t>
        </is>
      </c>
      <c r="M2012" s="6" t="n">
        <v>46082</v>
      </c>
      <c r="N2012" s="6" t="n">
        <v>46446</v>
      </c>
      <c r="O2012" t="n">
        <v>19.5</v>
      </c>
    </row>
    <row r="2013" hidden="1" s="287">
      <c r="A2013" t="inlineStr">
        <is>
          <t>V300059</t>
        </is>
      </c>
      <c r="B2013" t="n">
        <v>22</v>
      </c>
      <c r="C2013" t="n">
        <v>50</v>
      </c>
      <c r="D2013" t="inlineStr">
        <is>
          <t>Captrain Deutschland CargoWest GmbH</t>
        </is>
      </c>
      <c r="E2013" t="inlineStr">
        <is>
          <t>100030</t>
        </is>
      </c>
      <c r="F2013" t="inlineStr">
        <is>
          <t>Am Grubenhof 2</t>
        </is>
      </c>
      <c r="G2013" t="inlineStr">
        <is>
          <t>33330</t>
        </is>
      </c>
      <c r="H2013" t="inlineStr">
        <is>
          <t>Gütersloh</t>
        </is>
      </c>
      <c r="I2013" t="inlineStr">
        <is>
          <t>DE</t>
        </is>
      </c>
      <c r="J2013" t="inlineStr">
        <is>
          <t>SDGGMRSS_M8</t>
        </is>
      </c>
      <c r="K2013" t="inlineStr">
        <is>
          <t>35 80 4956 092-5</t>
        </is>
      </c>
      <c r="L2013" t="inlineStr">
        <is>
          <t>2024-0044</t>
        </is>
      </c>
      <c r="M2013" s="6" t="n">
        <v>46023</v>
      </c>
      <c r="N2013" s="6" t="n">
        <v>47483</v>
      </c>
      <c r="O2013" t="n">
        <v>42.71</v>
      </c>
    </row>
    <row r="2014" hidden="1" s="287">
      <c r="A2014" t="inlineStr">
        <is>
          <t>V100061</t>
        </is>
      </c>
      <c r="B2014" t="n">
        <v>64</v>
      </c>
      <c r="C2014" t="n">
        <v>20</v>
      </c>
      <c r="D2014" t="inlineStr">
        <is>
          <t>Rail Cargo Austria AG</t>
        </is>
      </c>
      <c r="E2014" t="inlineStr">
        <is>
          <t>100020</t>
        </is>
      </c>
      <c r="F2014" t="inlineStr">
        <is>
          <t>Am Hauptbahnhof 2</t>
        </is>
      </c>
      <c r="G2014" t="inlineStr">
        <is>
          <t>1100</t>
        </is>
      </c>
      <c r="H2014" t="inlineStr">
        <is>
          <t>Wien</t>
        </is>
      </c>
      <c r="I2014" t="inlineStr">
        <is>
          <t>AT</t>
        </is>
      </c>
      <c r="J2014" t="inlineStr">
        <is>
          <t>EANOS_95</t>
        </is>
      </c>
      <c r="K2014" t="inlineStr"/>
      <c r="L2014" t="inlineStr">
        <is>
          <t>2025-0008</t>
        </is>
      </c>
      <c r="M2014" s="6" t="n">
        <v>46171</v>
      </c>
      <c r="N2014" s="6" t="n">
        <v>50553</v>
      </c>
      <c r="O2014" t="n">
        <v>26</v>
      </c>
    </row>
    <row r="2015" hidden="1" s="287">
      <c r="A2015" t="inlineStr">
        <is>
          <t>V100062</t>
        </is>
      </c>
      <c r="B2015" t="n">
        <v>16</v>
      </c>
      <c r="C2015" t="n">
        <v>50</v>
      </c>
      <c r="D2015" t="inlineStr">
        <is>
          <t>Rail Cargo Austria AG</t>
        </is>
      </c>
      <c r="E2015" t="inlineStr">
        <is>
          <t>100020</t>
        </is>
      </c>
      <c r="F2015" t="inlineStr">
        <is>
          <t>Am Hauptbahnhof 2</t>
        </is>
      </c>
      <c r="G2015" t="inlineStr">
        <is>
          <t>1100</t>
        </is>
      </c>
      <c r="H2015" t="inlineStr">
        <is>
          <t>Wien</t>
        </is>
      </c>
      <c r="I2015" t="inlineStr">
        <is>
          <t>AT</t>
        </is>
      </c>
      <c r="J2015" t="inlineStr">
        <is>
          <t>SGGMRRSS_M50</t>
        </is>
      </c>
      <c r="K2015" t="inlineStr">
        <is>
          <t>37 80 4942 016-9</t>
        </is>
      </c>
      <c r="L2015" t="inlineStr">
        <is>
          <t>2025-0010</t>
        </is>
      </c>
      <c r="M2015" s="6" t="n">
        <v>46008</v>
      </c>
      <c r="N2015" s="6" t="n">
        <v>47038</v>
      </c>
      <c r="O2015" t="n">
        <v>37.85</v>
      </c>
    </row>
    <row r="2016" hidden="1" s="287">
      <c r="A2016" t="inlineStr">
        <is>
          <t>V500001</t>
        </is>
      </c>
      <c r="B2016" t="n">
        <v>23</v>
      </c>
      <c r="C2016" t="n">
        <v>50</v>
      </c>
      <c r="D2016" t="inlineStr">
        <is>
          <t>LAUDE Smart Intermodal S.A.</t>
        </is>
      </c>
      <c r="E2016" t="inlineStr">
        <is>
          <t>100026</t>
        </is>
      </c>
      <c r="F2016" t="inlineStr">
        <is>
          <t>ul. Wroclawska 131</t>
        </is>
      </c>
      <c r="G2016" t="inlineStr">
        <is>
          <t>87-100</t>
        </is>
      </c>
      <c r="H2016" t="inlineStr">
        <is>
          <t>Torun</t>
        </is>
      </c>
      <c r="I2016" t="inlineStr">
        <is>
          <t>PL</t>
        </is>
      </c>
      <c r="J2016" t="inlineStr">
        <is>
          <t>SGMMNSS_M48</t>
        </is>
      </c>
      <c r="K2016" t="inlineStr">
        <is>
          <t>37 84 4594 861-5</t>
        </is>
      </c>
      <c r="L2016" t="inlineStr">
        <is>
          <t>2025-0012</t>
        </is>
      </c>
      <c r="M2016" s="6" t="n">
        <v>45806</v>
      </c>
      <c r="N2016" s="6" t="n">
        <v>47631</v>
      </c>
      <c r="O2016" t="n">
        <v>31.56</v>
      </c>
    </row>
    <row r="2017" hidden="1" s="287">
      <c r="A2017" t="inlineStr">
        <is>
          <t>V300081</t>
        </is>
      </c>
      <c r="B2017" t="n">
        <v>2</v>
      </c>
      <c r="C2017" t="n">
        <v>50</v>
      </c>
      <c r="D2017" t="inlineStr">
        <is>
          <t>Weco Rail GmbH</t>
        </is>
      </c>
      <c r="E2017" t="inlineStr">
        <is>
          <t>100763</t>
        </is>
      </c>
      <c r="F2017" t="inlineStr">
        <is>
          <t>Tanbruckgrasse 3</t>
        </is>
      </c>
      <c r="G2017" t="inlineStr">
        <is>
          <t>1120</t>
        </is>
      </c>
      <c r="H2017" t="inlineStr">
        <is>
          <t>Wien</t>
        </is>
      </c>
      <c r="I2017" t="inlineStr">
        <is>
          <t>AT</t>
        </is>
      </c>
      <c r="J2017" t="inlineStr">
        <is>
          <t>SDGGMRSS_M8</t>
        </is>
      </c>
      <c r="K2017" t="inlineStr">
        <is>
          <t>35 80 4956 044-6</t>
        </is>
      </c>
      <c r="L2017" t="inlineStr">
        <is>
          <t>2025-0015</t>
        </is>
      </c>
      <c r="M2017" s="6" t="n">
        <v>45931</v>
      </c>
      <c r="N2017" s="6" t="n">
        <v>46660</v>
      </c>
      <c r="O2017" t="n">
        <v>46</v>
      </c>
    </row>
    <row r="2018" hidden="1" s="287">
      <c r="A2018" t="inlineStr">
        <is>
          <t>V200019</t>
        </is>
      </c>
      <c r="B2018" t="n">
        <v>67</v>
      </c>
      <c r="C2018" t="n">
        <v>50</v>
      </c>
      <c r="D2018" t="inlineStr">
        <is>
          <t>SBB Cargo AG</t>
        </is>
      </c>
      <c r="E2018" t="inlineStr">
        <is>
          <t>100022</t>
        </is>
      </c>
      <c r="F2018" t="inlineStr">
        <is>
          <t>Bahnhofstrasse 12</t>
        </is>
      </c>
      <c r="G2018" t="inlineStr">
        <is>
          <t>4600</t>
        </is>
      </c>
      <c r="H2018" t="inlineStr">
        <is>
          <t>Olten</t>
        </is>
      </c>
      <c r="I2018" t="inlineStr">
        <is>
          <t>CH</t>
        </is>
      </c>
      <c r="J2018" t="inlineStr">
        <is>
          <t>SGNS_M9</t>
        </is>
      </c>
      <c r="K2018" t="inlineStr">
        <is>
          <t>37 80 4564 483-8</t>
        </is>
      </c>
      <c r="L2018" t="inlineStr">
        <is>
          <t>2021-0032</t>
        </is>
      </c>
      <c r="M2018" s="6" t="n">
        <v>44769</v>
      </c>
      <c r="N2018" s="6" t="n">
        <v>46934</v>
      </c>
      <c r="O2018" t="n">
        <v>18.1</v>
      </c>
    </row>
    <row r="2019" hidden="1" s="287">
      <c r="A2019" t="inlineStr">
        <is>
          <t>V710001</t>
        </is>
      </c>
      <c r="B2019" t="n">
        <v>14</v>
      </c>
      <c r="C2019" t="n">
        <v>50</v>
      </c>
      <c r="D2019" t="inlineStr">
        <is>
          <t>Rail Cargo Austria AG</t>
        </is>
      </c>
      <c r="E2019" t="inlineStr">
        <is>
          <t>100020</t>
        </is>
      </c>
      <c r="F2019" t="inlineStr">
        <is>
          <t>Am Hauptbahnhof 2</t>
        </is>
      </c>
      <c r="G2019" t="inlineStr">
        <is>
          <t>1100</t>
        </is>
      </c>
      <c r="H2019" t="inlineStr">
        <is>
          <t>Wien</t>
        </is>
      </c>
      <c r="I2019" t="inlineStr">
        <is>
          <t>AT</t>
        </is>
      </c>
      <c r="J2019" t="inlineStr">
        <is>
          <t>SDGGMRS_M7</t>
        </is>
      </c>
      <c r="K2019" t="inlineStr">
        <is>
          <t>37 80 4955 120-3</t>
        </is>
      </c>
      <c r="L2019" t="inlineStr">
        <is>
          <t>2025-0026</t>
        </is>
      </c>
      <c r="M2019" s="6" t="n">
        <v>45931</v>
      </c>
      <c r="N2019" s="6" t="n">
        <v>46112</v>
      </c>
      <c r="O2019" t="n">
        <v>37</v>
      </c>
    </row>
    <row r="2020" hidden="1" s="287">
      <c r="A2020" t="inlineStr">
        <is>
          <t>V300090</t>
        </is>
      </c>
      <c r="B2020" t="n">
        <v>14</v>
      </c>
      <c r="C2020" t="n">
        <v>50</v>
      </c>
      <c r="D2020" t="inlineStr">
        <is>
          <t>STORK Cargo GmbH</t>
        </is>
      </c>
      <c r="E2020" t="inlineStr">
        <is>
          <t>100792</t>
        </is>
      </c>
      <c r="F2020" t="inlineStr">
        <is>
          <t>Parchauer Strasse 3</t>
        </is>
      </c>
      <c r="G2020" t="inlineStr">
        <is>
          <t>39126</t>
        </is>
      </c>
      <c r="H2020" t="inlineStr">
        <is>
          <t>Magdeburg</t>
        </is>
      </c>
      <c r="I2020" t="inlineStr">
        <is>
          <t>DE</t>
        </is>
      </c>
      <c r="J2020" t="inlineStr">
        <is>
          <t>SGMMNS_M17</t>
        </is>
      </c>
      <c r="K2020" t="inlineStr">
        <is>
          <t>33 80 4505 567-4</t>
        </is>
      </c>
      <c r="L2020" t="inlineStr">
        <is>
          <t>2025-0020</t>
        </is>
      </c>
      <c r="M2020" s="6" t="n">
        <v>46023</v>
      </c>
      <c r="N2020" s="6" t="n">
        <v>48213</v>
      </c>
      <c r="O2020" t="n">
        <v>21.9</v>
      </c>
    </row>
    <row r="2021" hidden="1" s="287">
      <c r="A2021" t="inlineStr">
        <is>
          <t>V100003</t>
        </is>
      </c>
      <c r="B2021" t="n">
        <v>15</v>
      </c>
      <c r="C2021" t="n">
        <v>50</v>
      </c>
      <c r="D2021" t="inlineStr">
        <is>
          <t>DB Cargo AG</t>
        </is>
      </c>
      <c r="E2021" t="inlineStr">
        <is>
          <t>100000</t>
        </is>
      </c>
      <c r="F2021" t="inlineStr">
        <is>
          <t>Rheinstrasse 2</t>
        </is>
      </c>
      <c r="G2021" t="inlineStr">
        <is>
          <t>55116</t>
        </is>
      </c>
      <c r="H2021" t="inlineStr">
        <is>
          <t>Mainz</t>
        </is>
      </c>
      <c r="I2021" t="inlineStr">
        <is>
          <t>DE</t>
        </is>
      </c>
      <c r="J2021" t="inlineStr">
        <is>
          <t>SGGMRSS_M6</t>
        </is>
      </c>
      <c r="K2021" t="inlineStr">
        <is>
          <t>37 80 4963 185-6</t>
        </is>
      </c>
      <c r="L2021" t="inlineStr">
        <is>
          <t>2020-0006</t>
        </is>
      </c>
      <c r="M2021" s="6" t="n">
        <v>44274</v>
      </c>
      <c r="N2021" s="6" t="n">
        <v>46081</v>
      </c>
      <c r="O2021" t="n">
        <v>30.5</v>
      </c>
    </row>
    <row r="2022" hidden="1" s="287">
      <c r="A2022" t="inlineStr">
        <is>
          <t>V200003</t>
        </is>
      </c>
      <c r="B2022" t="n">
        <v>15</v>
      </c>
      <c r="C2022" t="n">
        <v>50</v>
      </c>
      <c r="D2022" t="inlineStr">
        <is>
          <t>RTB Cargo Netherlands B.V.</t>
        </is>
      </c>
      <c r="E2022" t="inlineStr">
        <is>
          <t>100002</t>
        </is>
      </c>
      <c r="F2022" t="inlineStr">
        <is>
          <t>Albert-Plesmanweg 57</t>
        </is>
      </c>
      <c r="G2022" t="inlineStr">
        <is>
          <t>3088GB</t>
        </is>
      </c>
      <c r="H2022" t="inlineStr">
        <is>
          <t>Rotterdam</t>
        </is>
      </c>
      <c r="I2022" t="inlineStr">
        <is>
          <t>NL</t>
        </is>
      </c>
      <c r="J2022" t="inlineStr">
        <is>
          <t>SGGRSS_M2</t>
        </is>
      </c>
      <c r="K2022" t="inlineStr">
        <is>
          <t>37 80 4980 606-0</t>
        </is>
      </c>
      <c r="L2022" t="inlineStr">
        <is>
          <t>2020-0001</t>
        </is>
      </c>
      <c r="M2022" s="6" t="n">
        <v>44317</v>
      </c>
      <c r="N2022" s="6" t="n">
        <v>46081</v>
      </c>
      <c r="O2022" t="n">
        <v>32</v>
      </c>
    </row>
    <row r="2023" hidden="1" s="287">
      <c r="A2023" t="inlineStr">
        <is>
          <t>V100016</t>
        </is>
      </c>
      <c r="B2023" t="n">
        <v>31</v>
      </c>
      <c r="C2023" t="n">
        <v>50</v>
      </c>
      <c r="D2023" t="inlineStr">
        <is>
          <t>RheinCargo GmbH &amp; Co. KG</t>
        </is>
      </c>
      <c r="E2023" t="inlineStr">
        <is>
          <t>100011</t>
        </is>
      </c>
      <c r="F2023" t="inlineStr">
        <is>
          <t>Hammer Landstrasse 3</t>
        </is>
      </c>
      <c r="G2023" t="inlineStr">
        <is>
          <t>41460</t>
        </is>
      </c>
      <c r="H2023" t="inlineStr">
        <is>
          <t>Neuss</t>
        </is>
      </c>
      <c r="I2023" t="inlineStr">
        <is>
          <t>DE</t>
        </is>
      </c>
      <c r="J2023" t="inlineStr">
        <is>
          <t>SGGNSS_M12</t>
        </is>
      </c>
      <c r="K2023" t="inlineStr">
        <is>
          <t>37 80 4694 478-1</t>
        </is>
      </c>
      <c r="L2023" t="inlineStr">
        <is>
          <t>2021-0008</t>
        </is>
      </c>
      <c r="M2023" s="6" t="n">
        <v>44562</v>
      </c>
      <c r="N2023" s="6" t="n">
        <v>46387</v>
      </c>
      <c r="O2023" t="n">
        <v>23.75</v>
      </c>
    </row>
    <row r="2024" hidden="1" s="287">
      <c r="A2024" t="inlineStr">
        <is>
          <t>V400001</t>
        </is>
      </c>
      <c r="B2024" t="n">
        <v>23</v>
      </c>
      <c r="C2024" t="n">
        <v>50</v>
      </c>
      <c r="D2024" t="inlineStr">
        <is>
          <t>DB Cargo AG</t>
        </is>
      </c>
      <c r="E2024" t="inlineStr">
        <is>
          <t>100000</t>
        </is>
      </c>
      <c r="F2024" t="inlineStr">
        <is>
          <t>Rheinstrasse 2</t>
        </is>
      </c>
      <c r="G2024" t="inlineStr">
        <is>
          <t>55116</t>
        </is>
      </c>
      <c r="H2024" t="inlineStr">
        <is>
          <t>Mainz</t>
        </is>
      </c>
      <c r="I2024" t="inlineStr">
        <is>
          <t>DE</t>
        </is>
      </c>
      <c r="J2024" t="inlineStr">
        <is>
          <t>SGGRSS_M2</t>
        </is>
      </c>
      <c r="K2024" t="inlineStr">
        <is>
          <t>37 80 4980 634-2</t>
        </is>
      </c>
      <c r="L2024" t="inlineStr">
        <is>
          <t>2021-2420</t>
        </is>
      </c>
      <c r="M2024" s="6" t="n">
        <v>44562</v>
      </c>
      <c r="N2024" s="6" t="n">
        <v>46811</v>
      </c>
      <c r="O2024" t="n">
        <v>25.4</v>
      </c>
    </row>
    <row r="2025" hidden="1" s="287">
      <c r="A2025" t="inlineStr">
        <is>
          <t>V100039</t>
        </is>
      </c>
      <c r="B2025" t="n">
        <v>32</v>
      </c>
      <c r="C2025" t="n">
        <v>50</v>
      </c>
      <c r="D2025" t="inlineStr">
        <is>
          <t>Rail Cargo Austria AG</t>
        </is>
      </c>
      <c r="E2025" t="inlineStr">
        <is>
          <t>100020</t>
        </is>
      </c>
      <c r="F2025" t="inlineStr">
        <is>
          <t>Am Hauptbahnhof 2</t>
        </is>
      </c>
      <c r="G2025" t="inlineStr">
        <is>
          <t>1100</t>
        </is>
      </c>
      <c r="H2025" t="inlineStr">
        <is>
          <t>Wien</t>
        </is>
      </c>
      <c r="I2025" t="inlineStr">
        <is>
          <t>AT</t>
        </is>
      </c>
      <c r="J2025" t="inlineStr">
        <is>
          <t>SDGGMRSS_M8</t>
        </is>
      </c>
      <c r="K2025" t="inlineStr">
        <is>
          <t>35 80 4956 749-0</t>
        </is>
      </c>
      <c r="L2025" t="inlineStr">
        <is>
          <t>2022-0023</t>
        </is>
      </c>
      <c r="M2025" s="6" t="n">
        <v>45055</v>
      </c>
      <c r="N2025" s="6" t="n">
        <v>46203</v>
      </c>
      <c r="O2025" t="n">
        <v>49.9</v>
      </c>
    </row>
    <row r="2026" hidden="1" s="287">
      <c r="A2026" t="inlineStr">
        <is>
          <t>V100046</t>
        </is>
      </c>
      <c r="B2026" t="n">
        <v>25</v>
      </c>
      <c r="C2026" t="n">
        <v>50</v>
      </c>
      <c r="D2026" t="inlineStr">
        <is>
          <t>LAUDE Smart Intermodal S.A.</t>
        </is>
      </c>
      <c r="E2026" t="inlineStr">
        <is>
          <t>100026</t>
        </is>
      </c>
      <c r="F2026" t="inlineStr">
        <is>
          <t>ul. Wroclawska 131</t>
        </is>
      </c>
      <c r="G2026" t="inlineStr">
        <is>
          <t>87-100</t>
        </is>
      </c>
      <c r="H2026" t="inlineStr">
        <is>
          <t>Torun</t>
        </is>
      </c>
      <c r="I2026" t="inlineStr">
        <is>
          <t>PL</t>
        </is>
      </c>
      <c r="J2026" t="inlineStr">
        <is>
          <t>SGMMNS_M17</t>
        </is>
      </c>
      <c r="K2026" t="inlineStr">
        <is>
          <t>33 80 4505 644-1</t>
        </is>
      </c>
      <c r="L2026" t="inlineStr">
        <is>
          <t>2023-0012</t>
        </is>
      </c>
      <c r="M2026" s="6" t="n">
        <v>45271</v>
      </c>
      <c r="N2026" s="6" t="n">
        <v>46752</v>
      </c>
      <c r="O2026" t="n">
        <v>9.5</v>
      </c>
    </row>
    <row r="2027" hidden="1" s="287">
      <c r="A2027" t="inlineStr">
        <is>
          <t>V400008</t>
        </is>
      </c>
      <c r="B2027" t="n">
        <v>19</v>
      </c>
      <c r="C2027" t="n">
        <v>50</v>
      </c>
      <c r="D2027" t="inlineStr">
        <is>
          <t>DB Cargo AG</t>
        </is>
      </c>
      <c r="E2027" t="inlineStr">
        <is>
          <t>100000</t>
        </is>
      </c>
      <c r="F2027" t="inlineStr">
        <is>
          <t>Rheinstrasse 2</t>
        </is>
      </c>
      <c r="G2027" t="inlineStr">
        <is>
          <t>55116</t>
        </is>
      </c>
      <c r="H2027" t="inlineStr">
        <is>
          <t>Mainz</t>
        </is>
      </c>
      <c r="I2027" t="inlineStr">
        <is>
          <t>DE</t>
        </is>
      </c>
      <c r="J2027" t="inlineStr">
        <is>
          <t>SGGNS_M11</t>
        </is>
      </c>
      <c r="K2027" t="inlineStr">
        <is>
          <t>37 80 4561 452-6</t>
        </is>
      </c>
      <c r="L2027" t="inlineStr">
        <is>
          <t>2021-2420</t>
        </is>
      </c>
      <c r="M2027" s="6" t="n">
        <v>45174</v>
      </c>
      <c r="N2027" s="6" t="n">
        <v>47330</v>
      </c>
      <c r="O2027" t="n">
        <v>26.23</v>
      </c>
    </row>
    <row r="2028" hidden="1" s="287">
      <c r="A2028" t="inlineStr">
        <is>
          <t>V100047</t>
        </is>
      </c>
      <c r="B2028" t="n">
        <v>15</v>
      </c>
      <c r="C2028" t="n">
        <v>50</v>
      </c>
      <c r="D2028" t="inlineStr">
        <is>
          <t>Rail Cargo Austria AG</t>
        </is>
      </c>
      <c r="E2028" t="inlineStr">
        <is>
          <t>100020</t>
        </is>
      </c>
      <c r="F2028" t="inlineStr">
        <is>
          <t>Am Hauptbahnhof 2</t>
        </is>
      </c>
      <c r="G2028" t="inlineStr">
        <is>
          <t>1100</t>
        </is>
      </c>
      <c r="H2028" t="inlineStr">
        <is>
          <t>Wien</t>
        </is>
      </c>
      <c r="I2028" t="inlineStr">
        <is>
          <t>AT</t>
        </is>
      </c>
      <c r="J2028" t="inlineStr">
        <is>
          <t>SGGMRRS_M23</t>
        </is>
      </c>
      <c r="K2028" t="inlineStr">
        <is>
          <t>37 80 4657 185-7</t>
        </is>
      </c>
      <c r="L2028" t="inlineStr">
        <is>
          <t>2023-0010</t>
        </is>
      </c>
      <c r="M2028" s="6" t="n">
        <v>45146</v>
      </c>
      <c r="N2028" s="6" t="n">
        <v>46203</v>
      </c>
      <c r="O2028" t="n">
        <v>41.55</v>
      </c>
    </row>
    <row r="2029" hidden="1" s="287">
      <c r="A2029" t="inlineStr">
        <is>
          <t>V100050</t>
        </is>
      </c>
      <c r="B2029" t="n">
        <v>17</v>
      </c>
      <c r="C2029" t="n">
        <v>50</v>
      </c>
      <c r="D2029" t="inlineStr">
        <is>
          <t>Rail Cargo Austria AG</t>
        </is>
      </c>
      <c r="E2029" t="inlineStr">
        <is>
          <t>100020</t>
        </is>
      </c>
      <c r="F2029" t="inlineStr">
        <is>
          <t>Am Hauptbahnhof 2</t>
        </is>
      </c>
      <c r="G2029" t="inlineStr">
        <is>
          <t>1100</t>
        </is>
      </c>
      <c r="H2029" t="inlineStr">
        <is>
          <t>Wien</t>
        </is>
      </c>
      <c r="I2029" t="inlineStr">
        <is>
          <t>AT</t>
        </is>
      </c>
      <c r="J2029" t="inlineStr">
        <is>
          <t>SGGMRRS_M23</t>
        </is>
      </c>
      <c r="K2029" t="inlineStr">
        <is>
          <t>31 80 4657 369-3</t>
        </is>
      </c>
      <c r="L2029" t="inlineStr">
        <is>
          <t>2023-0038</t>
        </is>
      </c>
      <c r="M2029" s="6" t="n">
        <v>45372</v>
      </c>
      <c r="N2029" s="6" t="n">
        <v>46391</v>
      </c>
      <c r="O2029" t="n">
        <v>40.7</v>
      </c>
    </row>
    <row r="2030" hidden="1" s="287">
      <c r="A2030" t="inlineStr">
        <is>
          <t>V200035</t>
        </is>
      </c>
      <c r="B2030" t="n">
        <v>6</v>
      </c>
      <c r="C2030" t="n">
        <v>50</v>
      </c>
      <c r="D2030" t="inlineStr">
        <is>
          <t>Zaklad Inzynierli Kolejowej Sp.z.o.o</t>
        </is>
      </c>
      <c r="E2030" t="inlineStr">
        <is>
          <t>100767</t>
        </is>
      </c>
      <c r="F2030" t="inlineStr">
        <is>
          <t>ul. Retmanska 11a</t>
        </is>
      </c>
      <c r="G2030" t="inlineStr">
        <is>
          <t>27-600</t>
        </is>
      </c>
      <c r="H2030" t="inlineStr">
        <is>
          <t>Sandomierz</t>
        </is>
      </c>
      <c r="I2030" t="inlineStr">
        <is>
          <t>PL</t>
        </is>
      </c>
      <c r="J2030" t="inlineStr">
        <is>
          <t>SGMMNS_M17</t>
        </is>
      </c>
      <c r="K2030" t="inlineStr">
        <is>
          <t>33 80 4505 175-6</t>
        </is>
      </c>
      <c r="L2030" t="inlineStr">
        <is>
          <t>2023-0021</t>
        </is>
      </c>
      <c r="M2030" s="6" t="n">
        <v>45383</v>
      </c>
      <c r="N2030" s="6" t="n">
        <v>46478</v>
      </c>
      <c r="O2030" t="n">
        <v>19</v>
      </c>
    </row>
    <row r="2031" hidden="1" s="287">
      <c r="A2031" t="inlineStr">
        <is>
          <t>V700009</t>
        </is>
      </c>
      <c r="B2031" t="n">
        <v>32</v>
      </c>
      <c r="C2031" t="n">
        <v>50</v>
      </c>
      <c r="D2031" t="inlineStr">
        <is>
          <t>CargoBeamer intermodal op. GmbH</t>
        </is>
      </c>
      <c r="E2031" t="inlineStr">
        <is>
          <t>100005</t>
        </is>
      </c>
      <c r="F2031" t="inlineStr">
        <is>
          <t>Kreuzstrasse 12</t>
        </is>
      </c>
      <c r="G2031" t="inlineStr">
        <is>
          <t>04103</t>
        </is>
      </c>
      <c r="H2031" t="inlineStr">
        <is>
          <t>Leipzig</t>
        </is>
      </c>
      <c r="I2031" t="inlineStr">
        <is>
          <t>DE</t>
        </is>
      </c>
      <c r="J2031" t="inlineStr">
        <is>
          <t>SDGGMRSS_M8</t>
        </is>
      </c>
      <c r="K2031" t="inlineStr">
        <is>
          <t>35 80 4956 028-9</t>
        </is>
      </c>
      <c r="L2031" t="inlineStr">
        <is>
          <t>2024-0011</t>
        </is>
      </c>
      <c r="M2031" s="6" t="n">
        <v>45505</v>
      </c>
      <c r="N2031" s="6" t="n">
        <v>46387</v>
      </c>
      <c r="O2031" t="n">
        <v>53.5</v>
      </c>
    </row>
    <row r="2032" hidden="1" s="287">
      <c r="A2032" t="inlineStr">
        <is>
          <t>V100054</t>
        </is>
      </c>
      <c r="B2032" t="n">
        <v>17</v>
      </c>
      <c r="C2032" t="n">
        <v>50</v>
      </c>
      <c r="D2032" t="inlineStr">
        <is>
          <t>Rail Cargo Austria AG</t>
        </is>
      </c>
      <c r="E2032" t="inlineStr">
        <is>
          <t>100020</t>
        </is>
      </c>
      <c r="F2032" t="inlineStr">
        <is>
          <t>Am Hauptbahnhof 2</t>
        </is>
      </c>
      <c r="G2032" t="inlineStr">
        <is>
          <t>1100</t>
        </is>
      </c>
      <c r="H2032" t="inlineStr">
        <is>
          <t>Wien</t>
        </is>
      </c>
      <c r="I2032" t="inlineStr">
        <is>
          <t>AT</t>
        </is>
      </c>
      <c r="J2032" t="inlineStr">
        <is>
          <t>SGGMRRS_M23</t>
        </is>
      </c>
      <c r="K2032" t="inlineStr">
        <is>
          <t>37 80 4657 314-3</t>
        </is>
      </c>
      <c r="L2032" t="inlineStr">
        <is>
          <t>2024-0007</t>
        </is>
      </c>
      <c r="M2032" s="6" t="n">
        <v>45576</v>
      </c>
      <c r="N2032" s="6" t="n">
        <v>46603</v>
      </c>
      <c r="O2032" t="n">
        <v>40.7</v>
      </c>
    </row>
    <row r="2033" hidden="1" s="287">
      <c r="A2033" t="inlineStr">
        <is>
          <t>V100057</t>
        </is>
      </c>
      <c r="B2033" t="n">
        <v>20</v>
      </c>
      <c r="C2033" t="n">
        <v>50</v>
      </c>
      <c r="D2033" t="inlineStr">
        <is>
          <t>RheinCargo GmbH &amp; Co. KG</t>
        </is>
      </c>
      <c r="E2033" t="inlineStr">
        <is>
          <t>100011</t>
        </is>
      </c>
      <c r="F2033" t="inlineStr">
        <is>
          <t>Hammer Landstrasse 3</t>
        </is>
      </c>
      <c r="G2033" t="inlineStr">
        <is>
          <t>41460</t>
        </is>
      </c>
      <c r="H2033" t="inlineStr">
        <is>
          <t>Neuss</t>
        </is>
      </c>
      <c r="I2033" t="inlineStr">
        <is>
          <t>DE</t>
        </is>
      </c>
      <c r="J2033" t="inlineStr">
        <is>
          <t>SGGNS_M33</t>
        </is>
      </c>
      <c r="K2033" t="inlineStr">
        <is>
          <t>37 80 4561 546-5</t>
        </is>
      </c>
      <c r="L2033" t="inlineStr">
        <is>
          <t>2024-0020</t>
        </is>
      </c>
      <c r="M2033" s="6" t="n">
        <v>45566</v>
      </c>
      <c r="N2033" s="6" t="n">
        <v>46081</v>
      </c>
      <c r="O2033" t="n">
        <v>27.15</v>
      </c>
    </row>
    <row r="2034" hidden="1" s="287">
      <c r="A2034" t="inlineStr">
        <is>
          <t>V100059</t>
        </is>
      </c>
      <c r="B2034" t="n">
        <v>17</v>
      </c>
      <c r="C2034" t="n">
        <v>50</v>
      </c>
      <c r="D2034" t="inlineStr">
        <is>
          <t>Rail Cargo Austria AG</t>
        </is>
      </c>
      <c r="E2034" t="inlineStr">
        <is>
          <t>100020</t>
        </is>
      </c>
      <c r="F2034" t="inlineStr">
        <is>
          <t>Am Hauptbahnhof 2</t>
        </is>
      </c>
      <c r="G2034" t="inlineStr">
        <is>
          <t>1100</t>
        </is>
      </c>
      <c r="H2034" t="inlineStr">
        <is>
          <t>Wien</t>
        </is>
      </c>
      <c r="I2034" t="inlineStr">
        <is>
          <t>AT</t>
        </is>
      </c>
      <c r="J2034" t="inlineStr">
        <is>
          <t>SGGMRRS_M43</t>
        </is>
      </c>
      <c r="K2034" t="inlineStr">
        <is>
          <t>37 80 4657 237-6</t>
        </is>
      </c>
      <c r="L2034" t="inlineStr">
        <is>
          <t>2024-0030</t>
        </is>
      </c>
      <c r="M2034" s="6" t="n">
        <v>45776</v>
      </c>
      <c r="N2034" s="6" t="n">
        <v>46799</v>
      </c>
      <c r="O2034" t="n">
        <v>38.85</v>
      </c>
    </row>
    <row r="2035" hidden="1" s="287">
      <c r="A2035" t="inlineStr">
        <is>
          <t>V200044</t>
        </is>
      </c>
      <c r="B2035" t="n">
        <v>9</v>
      </c>
      <c r="C2035" t="n">
        <v>50</v>
      </c>
      <c r="D2035" t="inlineStr">
        <is>
          <t>PCC Intermodal S.A.</t>
        </is>
      </c>
      <c r="E2035" t="inlineStr">
        <is>
          <t>100761</t>
        </is>
      </c>
      <c r="F2035" t="inlineStr">
        <is>
          <t>ul Hutnicza 16</t>
        </is>
      </c>
      <c r="G2035" t="inlineStr">
        <is>
          <t>81-061</t>
        </is>
      </c>
      <c r="H2035" t="inlineStr">
        <is>
          <t>Gdynia</t>
        </is>
      </c>
      <c r="I2035" t="inlineStr">
        <is>
          <t>PL</t>
        </is>
      </c>
      <c r="J2035" t="inlineStr">
        <is>
          <t>SGNS_M13</t>
        </is>
      </c>
      <c r="K2035" t="inlineStr">
        <is>
          <t>37 80 4564 342-6</t>
        </is>
      </c>
      <c r="L2035" t="inlineStr">
        <is>
          <t>2023-0016</t>
        </is>
      </c>
      <c r="M2035" s="6" t="n">
        <v>45145</v>
      </c>
      <c r="N2035" s="6" t="n">
        <v>46356</v>
      </c>
      <c r="O2035" t="n">
        <v>22</v>
      </c>
    </row>
    <row r="2036" hidden="1" s="287">
      <c r="A2036" t="inlineStr">
        <is>
          <t>V100049</t>
        </is>
      </c>
      <c r="B2036" t="n">
        <v>141</v>
      </c>
      <c r="C2036" t="n">
        <v>20</v>
      </c>
      <c r="D2036" t="inlineStr">
        <is>
          <t>Grain Logistic Sp.z.o.o.</t>
        </is>
      </c>
      <c r="E2036" t="inlineStr">
        <is>
          <t>100765</t>
        </is>
      </c>
      <c r="F2036" t="inlineStr">
        <is>
          <t>ul. Nowogrodzka 31/413</t>
        </is>
      </c>
      <c r="G2036" t="inlineStr">
        <is>
          <t>00-511</t>
        </is>
      </c>
      <c r="H2036" t="inlineStr">
        <is>
          <t>Warszawa</t>
        </is>
      </c>
      <c r="I2036" t="inlineStr">
        <is>
          <t>PL</t>
        </is>
      </c>
      <c r="J2036" t="inlineStr">
        <is>
          <t>SGNS_60</t>
        </is>
      </c>
      <c r="K2036" t="inlineStr"/>
      <c r="L2036" t="inlineStr">
        <is>
          <t>2023-0035</t>
        </is>
      </c>
      <c r="M2036" s="6" t="n">
        <v>46082</v>
      </c>
      <c r="N2036" s="6" t="n">
        <v>46446</v>
      </c>
      <c r="O2036" t="n">
        <v>19.5</v>
      </c>
    </row>
    <row r="2037" hidden="1" s="287">
      <c r="A2037" t="inlineStr">
        <is>
          <t>V300059</t>
        </is>
      </c>
      <c r="B2037" t="n">
        <v>23</v>
      </c>
      <c r="C2037" t="n">
        <v>50</v>
      </c>
      <c r="D2037" t="inlineStr">
        <is>
          <t>Captrain Deutschland CargoWest GmbH</t>
        </is>
      </c>
      <c r="E2037" t="inlineStr">
        <is>
          <t>100030</t>
        </is>
      </c>
      <c r="F2037" t="inlineStr">
        <is>
          <t>Am Grubenhof 2</t>
        </is>
      </c>
      <c r="G2037" t="inlineStr">
        <is>
          <t>33330</t>
        </is>
      </c>
      <c r="H2037" t="inlineStr">
        <is>
          <t>Gütersloh</t>
        </is>
      </c>
      <c r="I2037" t="inlineStr">
        <is>
          <t>DE</t>
        </is>
      </c>
      <c r="J2037" t="inlineStr">
        <is>
          <t>SDGGMRSS_M8</t>
        </is>
      </c>
      <c r="K2037" t="inlineStr">
        <is>
          <t>35 80 4956 099-0</t>
        </is>
      </c>
      <c r="L2037" t="inlineStr">
        <is>
          <t>2024-0044</t>
        </is>
      </c>
      <c r="M2037" s="6" t="n">
        <v>46023</v>
      </c>
      <c r="N2037" s="6" t="n">
        <v>47483</v>
      </c>
      <c r="O2037" t="n">
        <v>42.71</v>
      </c>
    </row>
    <row r="2038" hidden="1" s="287">
      <c r="A2038" t="inlineStr">
        <is>
          <t>V100061</t>
        </is>
      </c>
      <c r="B2038" t="n">
        <v>65</v>
      </c>
      <c r="C2038" t="n">
        <v>20</v>
      </c>
      <c r="D2038" t="inlineStr">
        <is>
          <t>Rail Cargo Austria AG</t>
        </is>
      </c>
      <c r="E2038" t="inlineStr">
        <is>
          <t>100020</t>
        </is>
      </c>
      <c r="F2038" t="inlineStr">
        <is>
          <t>Am Hauptbahnhof 2</t>
        </is>
      </c>
      <c r="G2038" t="inlineStr">
        <is>
          <t>1100</t>
        </is>
      </c>
      <c r="H2038" t="inlineStr">
        <is>
          <t>Wien</t>
        </is>
      </c>
      <c r="I2038" t="inlineStr">
        <is>
          <t>AT</t>
        </is>
      </c>
      <c r="J2038" t="inlineStr">
        <is>
          <t>EANOS_95</t>
        </is>
      </c>
      <c r="K2038" t="inlineStr"/>
      <c r="L2038" t="inlineStr">
        <is>
          <t>2025-0008</t>
        </is>
      </c>
      <c r="M2038" s="6" t="n">
        <v>46171</v>
      </c>
      <c r="N2038" s="6" t="n">
        <v>50553</v>
      </c>
      <c r="O2038" t="n">
        <v>26</v>
      </c>
    </row>
    <row r="2039" hidden="1" s="287">
      <c r="A2039" t="inlineStr">
        <is>
          <t>V100062</t>
        </is>
      </c>
      <c r="B2039" t="n">
        <v>17</v>
      </c>
      <c r="C2039" t="n">
        <v>50</v>
      </c>
      <c r="D2039" t="inlineStr">
        <is>
          <t>Rail Cargo Austria AG</t>
        </is>
      </c>
      <c r="E2039" t="inlineStr">
        <is>
          <t>100020</t>
        </is>
      </c>
      <c r="F2039" t="inlineStr">
        <is>
          <t>Am Hauptbahnhof 2</t>
        </is>
      </c>
      <c r="G2039" t="inlineStr">
        <is>
          <t>1100</t>
        </is>
      </c>
      <c r="H2039" t="inlineStr">
        <is>
          <t>Wien</t>
        </is>
      </c>
      <c r="I2039" t="inlineStr">
        <is>
          <t>AT</t>
        </is>
      </c>
      <c r="J2039" t="inlineStr">
        <is>
          <t>SGGMRRSS_M50</t>
        </is>
      </c>
      <c r="K2039" t="inlineStr">
        <is>
          <t>37 80 4942 017-7</t>
        </is>
      </c>
      <c r="L2039" t="inlineStr">
        <is>
          <t>2025-0010</t>
        </is>
      </c>
      <c r="M2039" s="6" t="n">
        <v>46008</v>
      </c>
      <c r="N2039" s="6" t="n">
        <v>47038</v>
      </c>
      <c r="O2039" t="n">
        <v>37.85</v>
      </c>
    </row>
    <row r="2040" hidden="1" s="287">
      <c r="A2040" t="inlineStr">
        <is>
          <t>V500001</t>
        </is>
      </c>
      <c r="B2040" t="n">
        <v>24</v>
      </c>
      <c r="C2040" t="n">
        <v>50</v>
      </c>
      <c r="D2040" t="inlineStr">
        <is>
          <t>LAUDE Smart Intermodal S.A.</t>
        </is>
      </c>
      <c r="E2040" t="inlineStr">
        <is>
          <t>100026</t>
        </is>
      </c>
      <c r="F2040" t="inlineStr">
        <is>
          <t>ul. Wroclawska 131</t>
        </is>
      </c>
      <c r="G2040" t="inlineStr">
        <is>
          <t>87-100</t>
        </is>
      </c>
      <c r="H2040" t="inlineStr">
        <is>
          <t>Torun</t>
        </is>
      </c>
      <c r="I2040" t="inlineStr">
        <is>
          <t>PL</t>
        </is>
      </c>
      <c r="J2040" t="inlineStr">
        <is>
          <t>SGMMNSS_M48</t>
        </is>
      </c>
      <c r="K2040" t="inlineStr">
        <is>
          <t>37 84 4594 863-1</t>
        </is>
      </c>
      <c r="L2040" t="inlineStr">
        <is>
          <t>2025-0012</t>
        </is>
      </c>
      <c r="M2040" s="6" t="n">
        <v>45806</v>
      </c>
      <c r="N2040" s="6" t="n">
        <v>47631</v>
      </c>
      <c r="O2040" t="n">
        <v>31.56</v>
      </c>
    </row>
    <row r="2041" hidden="1" s="287">
      <c r="A2041" t="inlineStr">
        <is>
          <t>V300081</t>
        </is>
      </c>
      <c r="B2041" t="n">
        <v>3</v>
      </c>
      <c r="C2041" t="n">
        <v>50</v>
      </c>
      <c r="D2041" t="inlineStr">
        <is>
          <t>Weco Rail GmbH</t>
        </is>
      </c>
      <c r="E2041" t="inlineStr">
        <is>
          <t>100763</t>
        </is>
      </c>
      <c r="F2041" t="inlineStr">
        <is>
          <t>Tanbruckgrasse 3</t>
        </is>
      </c>
      <c r="G2041" t="inlineStr">
        <is>
          <t>1120</t>
        </is>
      </c>
      <c r="H2041" t="inlineStr">
        <is>
          <t>Wien</t>
        </is>
      </c>
      <c r="I2041" t="inlineStr">
        <is>
          <t>AT</t>
        </is>
      </c>
      <c r="J2041" t="inlineStr">
        <is>
          <t>SDGGMRSS_M16</t>
        </is>
      </c>
      <c r="K2041" t="inlineStr">
        <is>
          <t>37 80 4992 514-2</t>
        </is>
      </c>
      <c r="L2041" t="inlineStr">
        <is>
          <t>2025-0015</t>
        </is>
      </c>
      <c r="M2041" s="6" t="n">
        <v>45931</v>
      </c>
      <c r="N2041" s="6" t="n">
        <v>46660</v>
      </c>
      <c r="O2041" t="n">
        <v>46</v>
      </c>
    </row>
    <row r="2042" hidden="1" s="287">
      <c r="A2042" t="inlineStr">
        <is>
          <t>V200019</t>
        </is>
      </c>
      <c r="B2042" t="n">
        <v>68</v>
      </c>
      <c r="C2042" t="n">
        <v>50</v>
      </c>
      <c r="D2042" t="inlineStr">
        <is>
          <t>SBB Cargo AG</t>
        </is>
      </c>
      <c r="E2042" t="inlineStr">
        <is>
          <t>100022</t>
        </is>
      </c>
      <c r="F2042" t="inlineStr">
        <is>
          <t>Bahnhofstrasse 12</t>
        </is>
      </c>
      <c r="G2042" t="inlineStr">
        <is>
          <t>4600</t>
        </is>
      </c>
      <c r="H2042" t="inlineStr">
        <is>
          <t>Olten</t>
        </is>
      </c>
      <c r="I2042" t="inlineStr">
        <is>
          <t>CH</t>
        </is>
      </c>
      <c r="J2042" t="inlineStr">
        <is>
          <t>SGNS_M9</t>
        </is>
      </c>
      <c r="K2042" t="inlineStr">
        <is>
          <t>37 80 4564 484-6</t>
        </is>
      </c>
      <c r="L2042" t="inlineStr">
        <is>
          <t>2021-0032</t>
        </is>
      </c>
      <c r="M2042" s="6" t="n">
        <v>44769</v>
      </c>
      <c r="N2042" s="6" t="n">
        <v>46934</v>
      </c>
      <c r="O2042" t="n">
        <v>18.1</v>
      </c>
    </row>
    <row r="2043" hidden="1" s="287">
      <c r="A2043" t="inlineStr">
        <is>
          <t>V710001</t>
        </is>
      </c>
      <c r="B2043" t="n">
        <v>15</v>
      </c>
      <c r="C2043" t="n">
        <v>50</v>
      </c>
      <c r="D2043" t="inlineStr">
        <is>
          <t>Rail Cargo Austria AG</t>
        </is>
      </c>
      <c r="E2043" t="inlineStr">
        <is>
          <t>100020</t>
        </is>
      </c>
      <c r="F2043" t="inlineStr">
        <is>
          <t>Am Hauptbahnhof 2</t>
        </is>
      </c>
      <c r="G2043" t="inlineStr">
        <is>
          <t>1100</t>
        </is>
      </c>
      <c r="H2043" t="inlineStr">
        <is>
          <t>Wien</t>
        </is>
      </c>
      <c r="I2043" t="inlineStr">
        <is>
          <t>AT</t>
        </is>
      </c>
      <c r="J2043" t="inlineStr">
        <is>
          <t>SDGGMRS_M7</t>
        </is>
      </c>
      <c r="K2043" t="inlineStr">
        <is>
          <t>37 80 4955 121-1</t>
        </is>
      </c>
      <c r="L2043" t="inlineStr">
        <is>
          <t>2025-0026</t>
        </is>
      </c>
      <c r="M2043" s="6" t="n">
        <v>45931</v>
      </c>
      <c r="N2043" s="6" t="n">
        <v>46112</v>
      </c>
      <c r="O2043" t="n">
        <v>37</v>
      </c>
    </row>
    <row r="2044" hidden="1" s="287">
      <c r="A2044" t="inlineStr">
        <is>
          <t>V300090</t>
        </is>
      </c>
      <c r="B2044" t="n">
        <v>30</v>
      </c>
      <c r="C2044" t="n">
        <v>50</v>
      </c>
      <c r="D2044" t="inlineStr">
        <is>
          <t>STORK Cargo GmbH</t>
        </is>
      </c>
      <c r="E2044" t="inlineStr">
        <is>
          <t>100792</t>
        </is>
      </c>
      <c r="F2044" t="inlineStr">
        <is>
          <t>Parchauer Strasse 3</t>
        </is>
      </c>
      <c r="G2044" t="inlineStr">
        <is>
          <t>39126</t>
        </is>
      </c>
      <c r="H2044" t="inlineStr">
        <is>
          <t>Magdeburg</t>
        </is>
      </c>
      <c r="I2044" t="inlineStr">
        <is>
          <t>DE</t>
        </is>
      </c>
      <c r="J2044" t="inlineStr">
        <is>
          <t>SGMMNS_M17</t>
        </is>
      </c>
      <c r="K2044" t="inlineStr">
        <is>
          <t>33 80 4505 566-6</t>
        </is>
      </c>
      <c r="L2044" t="inlineStr">
        <is>
          <t>2025-0020</t>
        </is>
      </c>
      <c r="M2044" s="6" t="n">
        <v>46065</v>
      </c>
      <c r="N2044" s="6" t="n">
        <v>48255</v>
      </c>
      <c r="O2044" t="n">
        <v>21.9</v>
      </c>
    </row>
    <row r="2045" hidden="1" s="287">
      <c r="A2045" t="inlineStr">
        <is>
          <t>V100003</t>
        </is>
      </c>
      <c r="B2045" t="n">
        <v>16</v>
      </c>
      <c r="C2045" t="n">
        <v>50</v>
      </c>
      <c r="D2045" t="inlineStr">
        <is>
          <t>DB Cargo AG</t>
        </is>
      </c>
      <c r="E2045" t="inlineStr">
        <is>
          <t>100000</t>
        </is>
      </c>
      <c r="F2045" t="inlineStr">
        <is>
          <t>Rheinstrasse 2</t>
        </is>
      </c>
      <c r="G2045" t="inlineStr">
        <is>
          <t>55116</t>
        </is>
      </c>
      <c r="H2045" t="inlineStr">
        <is>
          <t>Mainz</t>
        </is>
      </c>
      <c r="I2045" t="inlineStr">
        <is>
          <t>DE</t>
        </is>
      </c>
      <c r="J2045" t="inlineStr">
        <is>
          <t>SGGMRSS_M6</t>
        </is>
      </c>
      <c r="K2045" t="inlineStr">
        <is>
          <t>37 80 4963 186-4</t>
        </is>
      </c>
      <c r="L2045" t="inlineStr">
        <is>
          <t>2020-0006</t>
        </is>
      </c>
      <c r="M2045" s="6" t="n">
        <v>44274</v>
      </c>
      <c r="N2045" s="6" t="n">
        <v>46081</v>
      </c>
      <c r="O2045" t="n">
        <v>30.5</v>
      </c>
    </row>
    <row r="2046" hidden="1" s="287">
      <c r="A2046" t="inlineStr">
        <is>
          <t>V200003</t>
        </is>
      </c>
      <c r="B2046" t="n">
        <v>16</v>
      </c>
      <c r="C2046" t="n">
        <v>50</v>
      </c>
      <c r="D2046" t="inlineStr">
        <is>
          <t>RTB Cargo Netherlands B.V.</t>
        </is>
      </c>
      <c r="E2046" t="inlineStr">
        <is>
          <t>100002</t>
        </is>
      </c>
      <c r="F2046" t="inlineStr">
        <is>
          <t>Albert-Plesmanweg 57</t>
        </is>
      </c>
      <c r="G2046" t="inlineStr">
        <is>
          <t>3088GB</t>
        </is>
      </c>
      <c r="H2046" t="inlineStr">
        <is>
          <t>Rotterdam</t>
        </is>
      </c>
      <c r="I2046" t="inlineStr">
        <is>
          <t>NL</t>
        </is>
      </c>
      <c r="J2046" t="inlineStr">
        <is>
          <t>SGGRSS_M2</t>
        </is>
      </c>
      <c r="K2046" t="inlineStr">
        <is>
          <t>37 80 4980 607-8</t>
        </is>
      </c>
      <c r="L2046" t="inlineStr">
        <is>
          <t>2020-0001</t>
        </is>
      </c>
      <c r="M2046" s="6" t="n">
        <v>44317</v>
      </c>
      <c r="N2046" s="6" t="n">
        <v>46081</v>
      </c>
      <c r="O2046" t="n">
        <v>32</v>
      </c>
    </row>
    <row r="2047" hidden="1" s="287">
      <c r="A2047" t="inlineStr">
        <is>
          <t>V400001</t>
        </is>
      </c>
      <c r="B2047" t="n">
        <v>24</v>
      </c>
      <c r="C2047" t="n">
        <v>50</v>
      </c>
      <c r="D2047" t="inlineStr">
        <is>
          <t>DB Cargo AG</t>
        </is>
      </c>
      <c r="E2047" t="inlineStr">
        <is>
          <t>100000</t>
        </is>
      </c>
      <c r="F2047" t="inlineStr">
        <is>
          <t>Rheinstrasse 2</t>
        </is>
      </c>
      <c r="G2047" t="inlineStr">
        <is>
          <t>55116</t>
        </is>
      </c>
      <c r="H2047" t="inlineStr">
        <is>
          <t>Mainz</t>
        </is>
      </c>
      <c r="I2047" t="inlineStr">
        <is>
          <t>DE</t>
        </is>
      </c>
      <c r="J2047" t="inlineStr">
        <is>
          <t>SGGRSS_M2</t>
        </is>
      </c>
      <c r="K2047" t="inlineStr">
        <is>
          <t>37 80 4980 635-9</t>
        </is>
      </c>
      <c r="L2047" t="inlineStr">
        <is>
          <t>2021-2420</t>
        </is>
      </c>
      <c r="M2047" s="6" t="n">
        <v>44562</v>
      </c>
      <c r="N2047" s="6" t="n">
        <v>46811</v>
      </c>
      <c r="O2047" t="n">
        <v>25.4</v>
      </c>
    </row>
    <row r="2048" hidden="1" s="287">
      <c r="A2048" t="inlineStr">
        <is>
          <t>V100039</t>
        </is>
      </c>
      <c r="B2048" t="n">
        <v>33</v>
      </c>
      <c r="C2048" t="n">
        <v>50</v>
      </c>
      <c r="D2048" t="inlineStr">
        <is>
          <t>Rail Cargo Austria AG</t>
        </is>
      </c>
      <c r="E2048" t="inlineStr">
        <is>
          <t>100020</t>
        </is>
      </c>
      <c r="F2048" t="inlineStr">
        <is>
          <t>Am Hauptbahnhof 2</t>
        </is>
      </c>
      <c r="G2048" t="inlineStr">
        <is>
          <t>1100</t>
        </is>
      </c>
      <c r="H2048" t="inlineStr">
        <is>
          <t>Wien</t>
        </is>
      </c>
      <c r="I2048" t="inlineStr">
        <is>
          <t>AT</t>
        </is>
      </c>
      <c r="J2048" t="inlineStr">
        <is>
          <t>SDGGMRSS_M8</t>
        </is>
      </c>
      <c r="K2048" t="inlineStr">
        <is>
          <t>35 80 4956 750-8</t>
        </is>
      </c>
      <c r="L2048" t="inlineStr">
        <is>
          <t>2022-0023</t>
        </is>
      </c>
      <c r="M2048" s="6" t="n">
        <v>45055</v>
      </c>
      <c r="N2048" s="6" t="n">
        <v>46203</v>
      </c>
      <c r="O2048" t="n">
        <v>49.9</v>
      </c>
    </row>
    <row r="2049" hidden="1" s="287">
      <c r="A2049" t="inlineStr">
        <is>
          <t>V100046</t>
        </is>
      </c>
      <c r="B2049" t="n">
        <v>26</v>
      </c>
      <c r="C2049" t="n">
        <v>50</v>
      </c>
      <c r="D2049" t="inlineStr">
        <is>
          <t>LAUDE Smart Intermodal S.A.</t>
        </is>
      </c>
      <c r="E2049" t="inlineStr">
        <is>
          <t>100026</t>
        </is>
      </c>
      <c r="F2049" t="inlineStr">
        <is>
          <t>ul. Wroclawska 131</t>
        </is>
      </c>
      <c r="G2049" t="inlineStr">
        <is>
          <t>87-100</t>
        </is>
      </c>
      <c r="H2049" t="inlineStr">
        <is>
          <t>Torun</t>
        </is>
      </c>
      <c r="I2049" t="inlineStr">
        <is>
          <t>PL</t>
        </is>
      </c>
      <c r="J2049" t="inlineStr">
        <is>
          <t>SGMMNS_M17</t>
        </is>
      </c>
      <c r="K2049" t="inlineStr">
        <is>
          <t>33 80 4505 645-8</t>
        </is>
      </c>
      <c r="L2049" t="inlineStr">
        <is>
          <t>2023-0012</t>
        </is>
      </c>
      <c r="M2049" s="6" t="n">
        <v>45271</v>
      </c>
      <c r="N2049" s="6" t="n">
        <v>46752</v>
      </c>
      <c r="O2049" t="n">
        <v>9.5</v>
      </c>
    </row>
    <row r="2050" hidden="1" s="287">
      <c r="A2050" t="inlineStr">
        <is>
          <t>V400008</t>
        </is>
      </c>
      <c r="B2050" t="n">
        <v>20</v>
      </c>
      <c r="C2050" t="n">
        <v>50</v>
      </c>
      <c r="D2050" t="inlineStr">
        <is>
          <t>DB Cargo AG</t>
        </is>
      </c>
      <c r="E2050" t="inlineStr">
        <is>
          <t>100000</t>
        </is>
      </c>
      <c r="F2050" t="inlineStr">
        <is>
          <t>Rheinstrasse 2</t>
        </is>
      </c>
      <c r="G2050" t="inlineStr">
        <is>
          <t>55116</t>
        </is>
      </c>
      <c r="H2050" t="inlineStr">
        <is>
          <t>Mainz</t>
        </is>
      </c>
      <c r="I2050" t="inlineStr">
        <is>
          <t>DE</t>
        </is>
      </c>
      <c r="J2050" t="inlineStr">
        <is>
          <t>SGGNS_M11</t>
        </is>
      </c>
      <c r="K2050" t="inlineStr">
        <is>
          <t>37 80 4561 458-3</t>
        </is>
      </c>
      <c r="L2050" t="inlineStr">
        <is>
          <t>2021-2420</t>
        </is>
      </c>
      <c r="M2050" s="6" t="n">
        <v>45174</v>
      </c>
      <c r="N2050" s="6" t="n">
        <v>47330</v>
      </c>
      <c r="O2050" t="n">
        <v>26.23</v>
      </c>
    </row>
    <row r="2051" hidden="1" s="287">
      <c r="A2051" t="inlineStr">
        <is>
          <t>V100047</t>
        </is>
      </c>
      <c r="B2051" t="n">
        <v>16</v>
      </c>
      <c r="C2051" t="n">
        <v>50</v>
      </c>
      <c r="D2051" t="inlineStr">
        <is>
          <t>Rail Cargo Austria AG</t>
        </is>
      </c>
      <c r="E2051" t="inlineStr">
        <is>
          <t>100020</t>
        </is>
      </c>
      <c r="F2051" t="inlineStr">
        <is>
          <t>Am Hauptbahnhof 2</t>
        </is>
      </c>
      <c r="G2051" t="inlineStr">
        <is>
          <t>1100</t>
        </is>
      </c>
      <c r="H2051" t="inlineStr">
        <is>
          <t>Wien</t>
        </is>
      </c>
      <c r="I2051" t="inlineStr">
        <is>
          <t>AT</t>
        </is>
      </c>
      <c r="J2051" t="inlineStr">
        <is>
          <t>SGGMRRS_M23</t>
        </is>
      </c>
      <c r="K2051" t="inlineStr">
        <is>
          <t>37 80 4657 186-5</t>
        </is>
      </c>
      <c r="L2051" t="inlineStr">
        <is>
          <t>2023-0010</t>
        </is>
      </c>
      <c r="M2051" s="6" t="n">
        <v>45146</v>
      </c>
      <c r="N2051" s="6" t="n">
        <v>46203</v>
      </c>
      <c r="O2051" t="n">
        <v>41.55</v>
      </c>
    </row>
    <row r="2052" hidden="1" s="287">
      <c r="A2052" t="inlineStr">
        <is>
          <t>V100050</t>
        </is>
      </c>
      <c r="B2052" t="n">
        <v>18</v>
      </c>
      <c r="C2052" t="n">
        <v>50</v>
      </c>
      <c r="D2052" t="inlineStr">
        <is>
          <t>Rail Cargo Austria AG</t>
        </is>
      </c>
      <c r="E2052" t="inlineStr">
        <is>
          <t>100020</t>
        </is>
      </c>
      <c r="F2052" t="inlineStr">
        <is>
          <t>Am Hauptbahnhof 2</t>
        </is>
      </c>
      <c r="G2052" t="inlineStr">
        <is>
          <t>1100</t>
        </is>
      </c>
      <c r="H2052" t="inlineStr">
        <is>
          <t>Wien</t>
        </is>
      </c>
      <c r="I2052" t="inlineStr">
        <is>
          <t>AT</t>
        </is>
      </c>
      <c r="J2052" t="inlineStr">
        <is>
          <t>SGGMRRS_M23</t>
        </is>
      </c>
      <c r="K2052" t="inlineStr">
        <is>
          <t>31 80 4657 370-1</t>
        </is>
      </c>
      <c r="L2052" t="inlineStr">
        <is>
          <t>2023-0038</t>
        </is>
      </c>
      <c r="M2052" s="6" t="n">
        <v>45372</v>
      </c>
      <c r="N2052" s="6" t="n">
        <v>46391</v>
      </c>
      <c r="O2052" t="n">
        <v>40.7</v>
      </c>
    </row>
    <row r="2053" hidden="1" s="287">
      <c r="A2053" t="inlineStr">
        <is>
          <t>V200035</t>
        </is>
      </c>
      <c r="B2053" t="n">
        <v>7</v>
      </c>
      <c r="C2053" t="n">
        <v>50</v>
      </c>
      <c r="D2053" t="inlineStr">
        <is>
          <t>Zaklad Inzynierli Kolejowej Sp.z.o.o</t>
        </is>
      </c>
      <c r="E2053" t="inlineStr">
        <is>
          <t>100767</t>
        </is>
      </c>
      <c r="F2053" t="inlineStr">
        <is>
          <t>ul. Retmanska 11a</t>
        </is>
      </c>
      <c r="G2053" t="inlineStr">
        <is>
          <t>27-600</t>
        </is>
      </c>
      <c r="H2053" t="inlineStr">
        <is>
          <t>Sandomierz</t>
        </is>
      </c>
      <c r="I2053" t="inlineStr">
        <is>
          <t>PL</t>
        </is>
      </c>
      <c r="J2053" t="inlineStr">
        <is>
          <t>SGMMNS_M17</t>
        </is>
      </c>
      <c r="K2053" t="inlineStr">
        <is>
          <t>33 80 4505 176-4</t>
        </is>
      </c>
      <c r="L2053" t="inlineStr">
        <is>
          <t>2023-0021</t>
        </is>
      </c>
      <c r="M2053" s="6" t="n">
        <v>45383</v>
      </c>
      <c r="N2053" s="6" t="n">
        <v>46478</v>
      </c>
      <c r="O2053" t="n">
        <v>19</v>
      </c>
    </row>
    <row r="2054" hidden="1" s="287">
      <c r="A2054" t="inlineStr">
        <is>
          <t>V700009</t>
        </is>
      </c>
      <c r="B2054" t="n">
        <v>33</v>
      </c>
      <c r="C2054" t="n">
        <v>50</v>
      </c>
      <c r="D2054" t="inlineStr">
        <is>
          <t>CargoBeamer intermodal op. GmbH</t>
        </is>
      </c>
      <c r="E2054" t="inlineStr">
        <is>
          <t>100005</t>
        </is>
      </c>
      <c r="F2054" t="inlineStr">
        <is>
          <t>Kreuzstrasse 12</t>
        </is>
      </c>
      <c r="G2054" t="inlineStr">
        <is>
          <t>04103</t>
        </is>
      </c>
      <c r="H2054" t="inlineStr">
        <is>
          <t>Leipzig</t>
        </is>
      </c>
      <c r="I2054" t="inlineStr">
        <is>
          <t>DE</t>
        </is>
      </c>
      <c r="J2054" t="inlineStr">
        <is>
          <t>SDGGMRSS_M8</t>
        </is>
      </c>
      <c r="K2054" t="inlineStr">
        <is>
          <t>35 80 4956 030-5</t>
        </is>
      </c>
      <c r="L2054" t="inlineStr">
        <is>
          <t>2024-0011</t>
        </is>
      </c>
      <c r="M2054" s="6" t="n">
        <v>45505</v>
      </c>
      <c r="N2054" s="6" t="n">
        <v>46387</v>
      </c>
      <c r="O2054" t="n">
        <v>53.5</v>
      </c>
    </row>
    <row r="2055" hidden="1" s="287">
      <c r="A2055" t="inlineStr">
        <is>
          <t>V100054</t>
        </is>
      </c>
      <c r="B2055" t="n">
        <v>18</v>
      </c>
      <c r="C2055" t="n">
        <v>50</v>
      </c>
      <c r="D2055" t="inlineStr">
        <is>
          <t>Rail Cargo Austria AG</t>
        </is>
      </c>
      <c r="E2055" t="inlineStr">
        <is>
          <t>100020</t>
        </is>
      </c>
      <c r="F2055" t="inlineStr">
        <is>
          <t>Am Hauptbahnhof 2</t>
        </is>
      </c>
      <c r="G2055" t="inlineStr">
        <is>
          <t>1100</t>
        </is>
      </c>
      <c r="H2055" t="inlineStr">
        <is>
          <t>Wien</t>
        </is>
      </c>
      <c r="I2055" t="inlineStr">
        <is>
          <t>AT</t>
        </is>
      </c>
      <c r="J2055" t="inlineStr">
        <is>
          <t>SGGMRRS_M23</t>
        </is>
      </c>
      <c r="K2055" t="inlineStr">
        <is>
          <t>37 80 4657 315-0</t>
        </is>
      </c>
      <c r="L2055" t="inlineStr">
        <is>
          <t>2024-0007</t>
        </is>
      </c>
      <c r="M2055" s="6" t="n">
        <v>45576</v>
      </c>
      <c r="N2055" s="6" t="n">
        <v>46603</v>
      </c>
      <c r="O2055" t="n">
        <v>40.7</v>
      </c>
    </row>
    <row r="2056" hidden="1" s="287">
      <c r="A2056" t="inlineStr">
        <is>
          <t>V100057</t>
        </is>
      </c>
      <c r="B2056" t="n">
        <v>21</v>
      </c>
      <c r="C2056" t="n">
        <v>50</v>
      </c>
      <c r="D2056" t="inlineStr">
        <is>
          <t>RheinCargo GmbH &amp; Co. KG</t>
        </is>
      </c>
      <c r="E2056" t="inlineStr">
        <is>
          <t>100011</t>
        </is>
      </c>
      <c r="F2056" t="inlineStr">
        <is>
          <t>Hammer Landstrasse 3</t>
        </is>
      </c>
      <c r="G2056" t="inlineStr">
        <is>
          <t>41460</t>
        </is>
      </c>
      <c r="H2056" t="inlineStr">
        <is>
          <t>Neuss</t>
        </is>
      </c>
      <c r="I2056" t="inlineStr">
        <is>
          <t>DE</t>
        </is>
      </c>
      <c r="J2056" t="inlineStr">
        <is>
          <t>SGGNS_M33</t>
        </is>
      </c>
      <c r="K2056" t="inlineStr">
        <is>
          <t>37 80 4561 547-3</t>
        </is>
      </c>
      <c r="L2056" t="inlineStr">
        <is>
          <t>2024-0020</t>
        </is>
      </c>
      <c r="M2056" s="6" t="n">
        <v>45566</v>
      </c>
      <c r="N2056" s="6" t="n">
        <v>46081</v>
      </c>
      <c r="O2056" t="n">
        <v>27.15</v>
      </c>
    </row>
    <row r="2057" hidden="1" s="287">
      <c r="A2057" t="inlineStr">
        <is>
          <t>V100059</t>
        </is>
      </c>
      <c r="B2057" t="n">
        <v>18</v>
      </c>
      <c r="C2057" t="n">
        <v>50</v>
      </c>
      <c r="D2057" t="inlineStr">
        <is>
          <t>Rail Cargo Austria AG</t>
        </is>
      </c>
      <c r="E2057" t="inlineStr">
        <is>
          <t>100020</t>
        </is>
      </c>
      <c r="F2057" t="inlineStr">
        <is>
          <t>Am Hauptbahnhof 2</t>
        </is>
      </c>
      <c r="G2057" t="inlineStr">
        <is>
          <t>1100</t>
        </is>
      </c>
      <c r="H2057" t="inlineStr">
        <is>
          <t>Wien</t>
        </is>
      </c>
      <c r="I2057" t="inlineStr">
        <is>
          <t>AT</t>
        </is>
      </c>
      <c r="J2057" t="inlineStr">
        <is>
          <t>SGGMRRS_M43</t>
        </is>
      </c>
      <c r="K2057" t="inlineStr">
        <is>
          <t>37 80 4657 238-4</t>
        </is>
      </c>
      <c r="L2057" t="inlineStr">
        <is>
          <t>2024-0030</t>
        </is>
      </c>
      <c r="M2057" s="6" t="n">
        <v>45776</v>
      </c>
      <c r="N2057" s="6" t="n">
        <v>46799</v>
      </c>
      <c r="O2057" t="n">
        <v>38.85</v>
      </c>
    </row>
    <row r="2058" hidden="1" s="287">
      <c r="A2058" t="inlineStr">
        <is>
          <t>V200044</t>
        </is>
      </c>
      <c r="B2058" t="n">
        <v>10</v>
      </c>
      <c r="C2058" t="n">
        <v>50</v>
      </c>
      <c r="D2058" t="inlineStr">
        <is>
          <t>PCC Intermodal S.A.</t>
        </is>
      </c>
      <c r="E2058" t="inlineStr">
        <is>
          <t>100761</t>
        </is>
      </c>
      <c r="F2058" t="inlineStr">
        <is>
          <t>ul Hutnicza 16</t>
        </is>
      </c>
      <c r="G2058" t="inlineStr">
        <is>
          <t>81-061</t>
        </is>
      </c>
      <c r="H2058" t="inlineStr">
        <is>
          <t>Gdynia</t>
        </is>
      </c>
      <c r="I2058" t="inlineStr">
        <is>
          <t>PL</t>
        </is>
      </c>
      <c r="J2058" t="inlineStr">
        <is>
          <t>SGNS_M13</t>
        </is>
      </c>
      <c r="K2058" t="inlineStr">
        <is>
          <t>37 80 4564 343-4</t>
        </is>
      </c>
      <c r="L2058" t="inlineStr">
        <is>
          <t>2023-0016</t>
        </is>
      </c>
      <c r="M2058" s="6" t="n">
        <v>45145</v>
      </c>
      <c r="N2058" s="6" t="n">
        <v>46356</v>
      </c>
      <c r="O2058" t="n">
        <v>22</v>
      </c>
    </row>
    <row r="2059" hidden="1" s="287">
      <c r="A2059" t="inlineStr">
        <is>
          <t>V100049</t>
        </is>
      </c>
      <c r="B2059" t="n">
        <v>142</v>
      </c>
      <c r="C2059" t="n">
        <v>20</v>
      </c>
      <c r="D2059" t="inlineStr">
        <is>
          <t>Grain Logistic Sp.z.o.o.</t>
        </is>
      </c>
      <c r="E2059" t="inlineStr">
        <is>
          <t>100765</t>
        </is>
      </c>
      <c r="F2059" t="inlineStr">
        <is>
          <t>ul. Nowogrodzka 31/413</t>
        </is>
      </c>
      <c r="G2059" t="inlineStr">
        <is>
          <t>00-511</t>
        </is>
      </c>
      <c r="H2059" t="inlineStr">
        <is>
          <t>Warszawa</t>
        </is>
      </c>
      <c r="I2059" t="inlineStr">
        <is>
          <t>PL</t>
        </is>
      </c>
      <c r="J2059" t="inlineStr">
        <is>
          <t>SGNS_60</t>
        </is>
      </c>
      <c r="K2059" t="inlineStr"/>
      <c r="L2059" t="inlineStr">
        <is>
          <t>2023-0035</t>
        </is>
      </c>
      <c r="M2059" s="6" t="n">
        <v>46082</v>
      </c>
      <c r="N2059" s="6" t="n">
        <v>46446</v>
      </c>
      <c r="O2059" t="n">
        <v>19.5</v>
      </c>
    </row>
    <row r="2060" hidden="1" s="287">
      <c r="A2060" t="inlineStr">
        <is>
          <t>V300059</t>
        </is>
      </c>
      <c r="B2060" t="n">
        <v>24</v>
      </c>
      <c r="C2060" t="n">
        <v>50</v>
      </c>
      <c r="D2060" t="inlineStr">
        <is>
          <t>Captrain Deutschland CargoWest GmbH</t>
        </is>
      </c>
      <c r="E2060" t="inlineStr">
        <is>
          <t>100030</t>
        </is>
      </c>
      <c r="F2060" t="inlineStr">
        <is>
          <t>Am Grubenhof 2</t>
        </is>
      </c>
      <c r="G2060" t="inlineStr">
        <is>
          <t>33330</t>
        </is>
      </c>
      <c r="H2060" t="inlineStr">
        <is>
          <t>Gütersloh</t>
        </is>
      </c>
      <c r="I2060" t="inlineStr">
        <is>
          <t>DE</t>
        </is>
      </c>
      <c r="J2060" t="inlineStr">
        <is>
          <t>SDGGMRSS_M8</t>
        </is>
      </c>
      <c r="K2060" t="inlineStr">
        <is>
          <t>35 80 4956 110-5</t>
        </is>
      </c>
      <c r="L2060" t="inlineStr">
        <is>
          <t>2024-0044</t>
        </is>
      </c>
      <c r="M2060" s="6" t="n">
        <v>46023</v>
      </c>
      <c r="N2060" s="6" t="n">
        <v>47483</v>
      </c>
      <c r="O2060" t="n">
        <v>42.71</v>
      </c>
    </row>
    <row r="2061" hidden="1" s="287">
      <c r="A2061" t="inlineStr">
        <is>
          <t>V100061</t>
        </is>
      </c>
      <c r="B2061" t="n">
        <v>66</v>
      </c>
      <c r="C2061" t="n">
        <v>20</v>
      </c>
      <c r="D2061" t="inlineStr">
        <is>
          <t>Rail Cargo Austria AG</t>
        </is>
      </c>
      <c r="E2061" t="inlineStr">
        <is>
          <t>100020</t>
        </is>
      </c>
      <c r="F2061" t="inlineStr">
        <is>
          <t>Am Hauptbahnhof 2</t>
        </is>
      </c>
      <c r="G2061" t="inlineStr">
        <is>
          <t>1100</t>
        </is>
      </c>
      <c r="H2061" t="inlineStr">
        <is>
          <t>Wien</t>
        </is>
      </c>
      <c r="I2061" t="inlineStr">
        <is>
          <t>AT</t>
        </is>
      </c>
      <c r="J2061" t="inlineStr">
        <is>
          <t>EANOS_95</t>
        </is>
      </c>
      <c r="K2061" t="inlineStr"/>
      <c r="L2061" t="inlineStr">
        <is>
          <t>2025-0008</t>
        </is>
      </c>
      <c r="M2061" s="6" t="n">
        <v>46171</v>
      </c>
      <c r="N2061" s="6" t="n">
        <v>50553</v>
      </c>
      <c r="O2061" t="n">
        <v>26</v>
      </c>
    </row>
    <row r="2062" hidden="1" s="287">
      <c r="A2062" t="inlineStr">
        <is>
          <t>V100062</t>
        </is>
      </c>
      <c r="B2062" t="n">
        <v>18</v>
      </c>
      <c r="C2062" t="n">
        <v>50</v>
      </c>
      <c r="D2062" t="inlineStr">
        <is>
          <t>Rail Cargo Austria AG</t>
        </is>
      </c>
      <c r="E2062" t="inlineStr">
        <is>
          <t>100020</t>
        </is>
      </c>
      <c r="F2062" t="inlineStr">
        <is>
          <t>Am Hauptbahnhof 2</t>
        </is>
      </c>
      <c r="G2062" t="inlineStr">
        <is>
          <t>1100</t>
        </is>
      </c>
      <c r="H2062" t="inlineStr">
        <is>
          <t>Wien</t>
        </is>
      </c>
      <c r="I2062" t="inlineStr">
        <is>
          <t>AT</t>
        </is>
      </c>
      <c r="J2062" t="inlineStr">
        <is>
          <t>SGGMRRSS_M50</t>
        </is>
      </c>
      <c r="K2062" t="inlineStr">
        <is>
          <t>37 80 4942 018-5</t>
        </is>
      </c>
      <c r="L2062" t="inlineStr">
        <is>
          <t>2025-0010</t>
        </is>
      </c>
      <c r="M2062" s="6" t="n">
        <v>46008</v>
      </c>
      <c r="N2062" s="6" t="n">
        <v>47038</v>
      </c>
      <c r="O2062" t="n">
        <v>37.85</v>
      </c>
    </row>
    <row r="2063" hidden="1" s="287">
      <c r="A2063" t="inlineStr">
        <is>
          <t>V500001</t>
        </is>
      </c>
      <c r="B2063" t="n">
        <v>25</v>
      </c>
      <c r="C2063" t="n">
        <v>50</v>
      </c>
      <c r="D2063" t="inlineStr">
        <is>
          <t>LAUDE Smart Intermodal S.A.</t>
        </is>
      </c>
      <c r="E2063" t="inlineStr">
        <is>
          <t>100026</t>
        </is>
      </c>
      <c r="F2063" t="inlineStr">
        <is>
          <t>ul. Wroclawska 131</t>
        </is>
      </c>
      <c r="G2063" t="inlineStr">
        <is>
          <t>87-100</t>
        </is>
      </c>
      <c r="H2063" t="inlineStr">
        <is>
          <t>Torun</t>
        </is>
      </c>
      <c r="I2063" t="inlineStr">
        <is>
          <t>PL</t>
        </is>
      </c>
      <c r="J2063" t="inlineStr">
        <is>
          <t>SGMMNSS_M48</t>
        </is>
      </c>
      <c r="K2063" t="inlineStr">
        <is>
          <t>37 84 4594 865-6</t>
        </is>
      </c>
      <c r="L2063" t="inlineStr">
        <is>
          <t>2025-0012</t>
        </is>
      </c>
      <c r="M2063" s="6" t="n">
        <v>45806</v>
      </c>
      <c r="N2063" s="6" t="n">
        <v>47631</v>
      </c>
      <c r="O2063" t="n">
        <v>31.56</v>
      </c>
    </row>
    <row r="2064" hidden="1" s="287">
      <c r="A2064" t="inlineStr">
        <is>
          <t>V300081</t>
        </is>
      </c>
      <c r="B2064" t="n">
        <v>4</v>
      </c>
      <c r="C2064" t="n">
        <v>50</v>
      </c>
      <c r="D2064" t="inlineStr">
        <is>
          <t>Weco Rail GmbH</t>
        </is>
      </c>
      <c r="E2064" t="inlineStr">
        <is>
          <t>100763</t>
        </is>
      </c>
      <c r="F2064" t="inlineStr">
        <is>
          <t>Tanbruckgrasse 3</t>
        </is>
      </c>
      <c r="G2064" t="inlineStr">
        <is>
          <t>1120</t>
        </is>
      </c>
      <c r="H2064" t="inlineStr">
        <is>
          <t>Wien</t>
        </is>
      </c>
      <c r="I2064" t="inlineStr">
        <is>
          <t>AT</t>
        </is>
      </c>
      <c r="J2064" t="inlineStr">
        <is>
          <t>SDGGMRSS_M16</t>
        </is>
      </c>
      <c r="K2064" t="inlineStr">
        <is>
          <t>37 80 4992 525-8</t>
        </is>
      </c>
      <c r="L2064" t="inlineStr">
        <is>
          <t>2025-0015</t>
        </is>
      </c>
      <c r="M2064" s="6" t="n">
        <v>45931</v>
      </c>
      <c r="N2064" s="6" t="n">
        <v>46660</v>
      </c>
      <c r="O2064" t="n">
        <v>46</v>
      </c>
    </row>
    <row r="2065" hidden="1" s="287">
      <c r="A2065" t="inlineStr">
        <is>
          <t>V200019</t>
        </is>
      </c>
      <c r="B2065" t="n">
        <v>69</v>
      </c>
      <c r="C2065" t="n">
        <v>50</v>
      </c>
      <c r="D2065" t="inlineStr">
        <is>
          <t>SBB Cargo AG</t>
        </is>
      </c>
      <c r="E2065" t="inlineStr">
        <is>
          <t>100022</t>
        </is>
      </c>
      <c r="F2065" t="inlineStr">
        <is>
          <t>Bahnhofstrasse 12</t>
        </is>
      </c>
      <c r="G2065" t="inlineStr">
        <is>
          <t>4600</t>
        </is>
      </c>
      <c r="H2065" t="inlineStr">
        <is>
          <t>Olten</t>
        </is>
      </c>
      <c r="I2065" t="inlineStr">
        <is>
          <t>CH</t>
        </is>
      </c>
      <c r="J2065" t="inlineStr">
        <is>
          <t>SGNS_M9</t>
        </is>
      </c>
      <c r="K2065" t="inlineStr">
        <is>
          <t>37 80 4564 485-3</t>
        </is>
      </c>
      <c r="L2065" t="inlineStr">
        <is>
          <t>2021-0032</t>
        </is>
      </c>
      <c r="M2065" s="6" t="n">
        <v>44769</v>
      </c>
      <c r="N2065" s="6" t="n">
        <v>46934</v>
      </c>
      <c r="O2065" t="n">
        <v>18.1</v>
      </c>
    </row>
    <row r="2066" hidden="1" s="287">
      <c r="A2066" t="inlineStr">
        <is>
          <t>V710001</t>
        </is>
      </c>
      <c r="B2066" t="n">
        <v>16</v>
      </c>
      <c r="C2066" t="n">
        <v>50</v>
      </c>
      <c r="D2066" t="inlineStr">
        <is>
          <t>Rail Cargo Austria AG</t>
        </is>
      </c>
      <c r="E2066" t="inlineStr">
        <is>
          <t>100020</t>
        </is>
      </c>
      <c r="F2066" t="inlineStr">
        <is>
          <t>Am Hauptbahnhof 2</t>
        </is>
      </c>
      <c r="G2066" t="inlineStr">
        <is>
          <t>1100</t>
        </is>
      </c>
      <c r="H2066" t="inlineStr">
        <is>
          <t>Wien</t>
        </is>
      </c>
      <c r="I2066" t="inlineStr">
        <is>
          <t>AT</t>
        </is>
      </c>
      <c r="J2066" t="inlineStr">
        <is>
          <t>SDGGMRS_M7</t>
        </is>
      </c>
      <c r="K2066" t="inlineStr">
        <is>
          <t>37 80 4955 122-9</t>
        </is>
      </c>
      <c r="L2066" t="inlineStr">
        <is>
          <t>2025-0026</t>
        </is>
      </c>
      <c r="M2066" s="6" t="n">
        <v>45931</v>
      </c>
      <c r="N2066" s="6" t="n">
        <v>46112</v>
      </c>
      <c r="O2066" t="n">
        <v>37</v>
      </c>
    </row>
    <row r="2067" hidden="1" s="287">
      <c r="A2067" t="inlineStr">
        <is>
          <t>V300090</t>
        </is>
      </c>
      <c r="B2067" t="n">
        <v>31</v>
      </c>
      <c r="C2067" t="n">
        <v>50</v>
      </c>
      <c r="D2067" t="inlineStr">
        <is>
          <t>STORK Cargo GmbH</t>
        </is>
      </c>
      <c r="E2067" t="inlineStr">
        <is>
          <t>100792</t>
        </is>
      </c>
      <c r="F2067" t="inlineStr">
        <is>
          <t>Parchauer Strasse 3</t>
        </is>
      </c>
      <c r="G2067" t="inlineStr">
        <is>
          <t>39126</t>
        </is>
      </c>
      <c r="H2067" t="inlineStr">
        <is>
          <t>Magdeburg</t>
        </is>
      </c>
      <c r="I2067" t="inlineStr">
        <is>
          <t>DE</t>
        </is>
      </c>
      <c r="J2067" t="inlineStr">
        <is>
          <t>SGMMNS_M17</t>
        </is>
      </c>
      <c r="K2067" t="inlineStr">
        <is>
          <t>33 80 4505 568-2</t>
        </is>
      </c>
      <c r="L2067" t="inlineStr">
        <is>
          <t>2025-0020</t>
        </is>
      </c>
      <c r="M2067" s="6" t="n">
        <v>46065</v>
      </c>
      <c r="N2067" s="6" t="n">
        <v>48255</v>
      </c>
      <c r="O2067" t="n">
        <v>21.9</v>
      </c>
    </row>
    <row r="2068" hidden="1" s="287">
      <c r="A2068" t="inlineStr">
        <is>
          <t>V100003</t>
        </is>
      </c>
      <c r="B2068" t="n">
        <v>17</v>
      </c>
      <c r="C2068" t="n">
        <v>50</v>
      </c>
      <c r="D2068" t="inlineStr">
        <is>
          <t>DB Cargo AG</t>
        </is>
      </c>
      <c r="E2068" t="inlineStr">
        <is>
          <t>100000</t>
        </is>
      </c>
      <c r="F2068" t="inlineStr">
        <is>
          <t>Rheinstrasse 2</t>
        </is>
      </c>
      <c r="G2068" t="inlineStr">
        <is>
          <t>55116</t>
        </is>
      </c>
      <c r="H2068" t="inlineStr">
        <is>
          <t>Mainz</t>
        </is>
      </c>
      <c r="I2068" t="inlineStr">
        <is>
          <t>DE</t>
        </is>
      </c>
      <c r="J2068" t="inlineStr">
        <is>
          <t>SGGMRSS_M6</t>
        </is>
      </c>
      <c r="K2068" t="inlineStr">
        <is>
          <t>37 80 4963 187-2</t>
        </is>
      </c>
      <c r="L2068" t="inlineStr">
        <is>
          <t>2020-0006</t>
        </is>
      </c>
      <c r="M2068" s="6" t="n">
        <v>44274</v>
      </c>
      <c r="N2068" s="6" t="n">
        <v>46081</v>
      </c>
      <c r="O2068" t="n">
        <v>30.5</v>
      </c>
    </row>
    <row r="2069" hidden="1" s="287">
      <c r="A2069" t="inlineStr">
        <is>
          <t>V200003</t>
        </is>
      </c>
      <c r="B2069" t="n">
        <v>17</v>
      </c>
      <c r="C2069" t="n">
        <v>50</v>
      </c>
      <c r="D2069" t="inlineStr">
        <is>
          <t>RTB Cargo Netherlands B.V.</t>
        </is>
      </c>
      <c r="E2069" t="inlineStr">
        <is>
          <t>100002</t>
        </is>
      </c>
      <c r="F2069" t="inlineStr">
        <is>
          <t>Albert-Plesmanweg 57</t>
        </is>
      </c>
      <c r="G2069" t="inlineStr">
        <is>
          <t>3088GB</t>
        </is>
      </c>
      <c r="H2069" t="inlineStr">
        <is>
          <t>Rotterdam</t>
        </is>
      </c>
      <c r="I2069" t="inlineStr">
        <is>
          <t>NL</t>
        </is>
      </c>
      <c r="J2069" t="inlineStr">
        <is>
          <t>SGGRSS_M2</t>
        </is>
      </c>
      <c r="K2069" t="inlineStr">
        <is>
          <t>37 80 4980 608-6</t>
        </is>
      </c>
      <c r="L2069" t="inlineStr">
        <is>
          <t>2020-0001</t>
        </is>
      </c>
      <c r="M2069" s="6" t="n">
        <v>44317</v>
      </c>
      <c r="N2069" s="6" t="n">
        <v>46081</v>
      </c>
      <c r="O2069" t="n">
        <v>32</v>
      </c>
    </row>
    <row r="2070" hidden="1" s="287">
      <c r="A2070" t="inlineStr">
        <is>
          <t>V100016</t>
        </is>
      </c>
      <c r="B2070" t="n">
        <v>33</v>
      </c>
      <c r="C2070" t="n">
        <v>50</v>
      </c>
      <c r="D2070" t="inlineStr">
        <is>
          <t>RheinCargo GmbH &amp; Co. KG</t>
        </is>
      </c>
      <c r="E2070" t="inlineStr">
        <is>
          <t>100011</t>
        </is>
      </c>
      <c r="F2070" t="inlineStr">
        <is>
          <t>Hammer Landstrasse 3</t>
        </is>
      </c>
      <c r="G2070" t="inlineStr">
        <is>
          <t>41460</t>
        </is>
      </c>
      <c r="H2070" t="inlineStr">
        <is>
          <t>Neuss</t>
        </is>
      </c>
      <c r="I2070" t="inlineStr">
        <is>
          <t>DE</t>
        </is>
      </c>
      <c r="J2070" t="inlineStr">
        <is>
          <t>SGGNSS_M12</t>
        </is>
      </c>
      <c r="K2070" t="inlineStr">
        <is>
          <t>37 80 4694 481-5</t>
        </is>
      </c>
      <c r="L2070" t="inlineStr">
        <is>
          <t>2021-0008</t>
        </is>
      </c>
      <c r="M2070" s="6" t="n">
        <v>44562</v>
      </c>
      <c r="N2070" s="6" t="n">
        <v>46387</v>
      </c>
      <c r="O2070" t="n">
        <v>23.75</v>
      </c>
    </row>
    <row r="2071" hidden="1" s="287">
      <c r="A2071" t="inlineStr">
        <is>
          <t>V400001</t>
        </is>
      </c>
      <c r="B2071" t="n">
        <v>25</v>
      </c>
      <c r="C2071" t="n">
        <v>50</v>
      </c>
      <c r="D2071" t="inlineStr">
        <is>
          <t>DB Cargo AG</t>
        </is>
      </c>
      <c r="E2071" t="inlineStr">
        <is>
          <t>100000</t>
        </is>
      </c>
      <c r="F2071" t="inlineStr">
        <is>
          <t>Rheinstrasse 2</t>
        </is>
      </c>
      <c r="G2071" t="inlineStr">
        <is>
          <t>55116</t>
        </is>
      </c>
      <c r="H2071" t="inlineStr">
        <is>
          <t>Mainz</t>
        </is>
      </c>
      <c r="I2071" t="inlineStr">
        <is>
          <t>DE</t>
        </is>
      </c>
      <c r="J2071" t="inlineStr">
        <is>
          <t>SGGRSS_M2</t>
        </is>
      </c>
      <c r="K2071" t="inlineStr">
        <is>
          <t>37 80 4980 636-7</t>
        </is>
      </c>
      <c r="L2071" t="inlineStr">
        <is>
          <t>2021-2420</t>
        </is>
      </c>
      <c r="M2071" s="6" t="n">
        <v>44562</v>
      </c>
      <c r="N2071" s="6" t="n">
        <v>46811</v>
      </c>
      <c r="O2071" t="n">
        <v>25.4</v>
      </c>
    </row>
    <row r="2072" hidden="1" s="287">
      <c r="A2072" t="inlineStr">
        <is>
          <t>V400005</t>
        </is>
      </c>
      <c r="B2072" t="n">
        <v>23</v>
      </c>
      <c r="C2072" t="n">
        <v>50</v>
      </c>
      <c r="D2072" t="inlineStr">
        <is>
          <t>DB Cargo AG</t>
        </is>
      </c>
      <c r="E2072" t="inlineStr">
        <is>
          <t>100000</t>
        </is>
      </c>
      <c r="F2072" t="inlineStr">
        <is>
          <t>Rheinstrasse 2</t>
        </is>
      </c>
      <c r="G2072" t="inlineStr">
        <is>
          <t>55116</t>
        </is>
      </c>
      <c r="H2072" t="inlineStr">
        <is>
          <t>Mainz</t>
        </is>
      </c>
      <c r="I2072" t="inlineStr">
        <is>
          <t>DE</t>
        </is>
      </c>
      <c r="J2072" t="inlineStr">
        <is>
          <t>SGGNS_M11</t>
        </is>
      </c>
      <c r="K2072" t="inlineStr">
        <is>
          <t>37 80 4561 390-8</t>
        </is>
      </c>
      <c r="L2072" t="inlineStr">
        <is>
          <t>2021-2420</t>
        </is>
      </c>
      <c r="M2072" s="6" t="n">
        <v>44950</v>
      </c>
      <c r="N2072" s="6" t="n">
        <v>47087</v>
      </c>
      <c r="O2072" t="n">
        <v>24.4</v>
      </c>
    </row>
    <row r="2073" hidden="1" s="287">
      <c r="A2073" t="inlineStr">
        <is>
          <t>V100039</t>
        </is>
      </c>
      <c r="B2073" t="n">
        <v>34</v>
      </c>
      <c r="C2073" t="n">
        <v>50</v>
      </c>
      <c r="D2073" t="inlineStr">
        <is>
          <t>Rail Cargo Austria AG</t>
        </is>
      </c>
      <c r="E2073" t="inlineStr">
        <is>
          <t>100020</t>
        </is>
      </c>
      <c r="F2073" t="inlineStr">
        <is>
          <t>Am Hauptbahnhof 2</t>
        </is>
      </c>
      <c r="G2073" t="inlineStr">
        <is>
          <t>1100</t>
        </is>
      </c>
      <c r="H2073" t="inlineStr">
        <is>
          <t>Wien</t>
        </is>
      </c>
      <c r="I2073" t="inlineStr">
        <is>
          <t>AT</t>
        </is>
      </c>
      <c r="J2073" t="inlineStr">
        <is>
          <t>SDGGMRSS_M8</t>
        </is>
      </c>
      <c r="K2073" t="inlineStr">
        <is>
          <t>35 80 4956 751-6</t>
        </is>
      </c>
      <c r="L2073" t="inlineStr">
        <is>
          <t>2022-0023</t>
        </is>
      </c>
      <c r="M2073" s="6" t="n">
        <v>45055</v>
      </c>
      <c r="N2073" s="6" t="n">
        <v>46203</v>
      </c>
      <c r="O2073" t="n">
        <v>49.9</v>
      </c>
    </row>
    <row r="2074" hidden="1" s="287">
      <c r="A2074" t="inlineStr">
        <is>
          <t>V100046</t>
        </is>
      </c>
      <c r="B2074" t="n">
        <v>27</v>
      </c>
      <c r="C2074" t="n">
        <v>50</v>
      </c>
      <c r="D2074" t="inlineStr">
        <is>
          <t>LAUDE Smart Intermodal S.A.</t>
        </is>
      </c>
      <c r="E2074" t="inlineStr">
        <is>
          <t>100026</t>
        </is>
      </c>
      <c r="F2074" t="inlineStr">
        <is>
          <t>ul. Wroclawska 131</t>
        </is>
      </c>
      <c r="G2074" t="inlineStr">
        <is>
          <t>87-100</t>
        </is>
      </c>
      <c r="H2074" t="inlineStr">
        <is>
          <t>Torun</t>
        </is>
      </c>
      <c r="I2074" t="inlineStr">
        <is>
          <t>PL</t>
        </is>
      </c>
      <c r="J2074" t="inlineStr">
        <is>
          <t>SGMMNS_M17</t>
        </is>
      </c>
      <c r="K2074" t="inlineStr">
        <is>
          <t>33 80 4505 646-6</t>
        </is>
      </c>
      <c r="L2074" t="inlineStr">
        <is>
          <t>2023-0012</t>
        </is>
      </c>
      <c r="M2074" s="6" t="n">
        <v>45271</v>
      </c>
      <c r="N2074" s="6" t="n">
        <v>46752</v>
      </c>
      <c r="O2074" t="n">
        <v>9.5</v>
      </c>
    </row>
    <row r="2075" hidden="1" s="287">
      <c r="A2075" t="inlineStr">
        <is>
          <t>V400008</t>
        </is>
      </c>
      <c r="B2075" t="n">
        <v>21</v>
      </c>
      <c r="C2075" t="n">
        <v>50</v>
      </c>
      <c r="D2075" t="inlineStr">
        <is>
          <t>DB Cargo AG</t>
        </is>
      </c>
      <c r="E2075" t="inlineStr">
        <is>
          <t>100000</t>
        </is>
      </c>
      <c r="F2075" t="inlineStr">
        <is>
          <t>Rheinstrasse 2</t>
        </is>
      </c>
      <c r="G2075" t="inlineStr">
        <is>
          <t>55116</t>
        </is>
      </c>
      <c r="H2075" t="inlineStr">
        <is>
          <t>Mainz</t>
        </is>
      </c>
      <c r="I2075" t="inlineStr">
        <is>
          <t>DE</t>
        </is>
      </c>
      <c r="J2075" t="inlineStr">
        <is>
          <t>SGGNS_M11</t>
        </is>
      </c>
      <c r="K2075" t="inlineStr">
        <is>
          <t>37 80 4561 454-2</t>
        </is>
      </c>
      <c r="L2075" t="inlineStr">
        <is>
          <t>2021-2420</t>
        </is>
      </c>
      <c r="M2075" s="6" t="n">
        <v>45174</v>
      </c>
      <c r="N2075" s="6" t="n">
        <v>47330</v>
      </c>
      <c r="O2075" t="n">
        <v>26.23</v>
      </c>
    </row>
    <row r="2076" hidden="1" s="287">
      <c r="A2076" t="inlineStr">
        <is>
          <t>V100047</t>
        </is>
      </c>
      <c r="B2076" t="n">
        <v>17</v>
      </c>
      <c r="C2076" t="n">
        <v>50</v>
      </c>
      <c r="D2076" t="inlineStr">
        <is>
          <t>Rail Cargo Austria AG</t>
        </is>
      </c>
      <c r="E2076" t="inlineStr">
        <is>
          <t>100020</t>
        </is>
      </c>
      <c r="F2076" t="inlineStr">
        <is>
          <t>Am Hauptbahnhof 2</t>
        </is>
      </c>
      <c r="G2076" t="inlineStr">
        <is>
          <t>1100</t>
        </is>
      </c>
      <c r="H2076" t="inlineStr">
        <is>
          <t>Wien</t>
        </is>
      </c>
      <c r="I2076" t="inlineStr">
        <is>
          <t>AT</t>
        </is>
      </c>
      <c r="J2076" t="inlineStr">
        <is>
          <t>SGGMRRS_M23</t>
        </is>
      </c>
      <c r="K2076" t="inlineStr">
        <is>
          <t>37 80 4657 187-3</t>
        </is>
      </c>
      <c r="L2076" t="inlineStr">
        <is>
          <t>2023-0010</t>
        </is>
      </c>
      <c r="M2076" s="6" t="n">
        <v>45146</v>
      </c>
      <c r="N2076" s="6" t="n">
        <v>46203</v>
      </c>
      <c r="O2076" t="n">
        <v>41.55</v>
      </c>
    </row>
    <row r="2077" hidden="1" s="287">
      <c r="A2077" t="inlineStr">
        <is>
          <t>V300034</t>
        </is>
      </c>
      <c r="B2077" t="n">
        <v>7</v>
      </c>
      <c r="C2077" t="n">
        <v>50</v>
      </c>
      <c r="D2077" t="inlineStr">
        <is>
          <t>EWG Rail Zrt.</t>
        </is>
      </c>
      <c r="E2077" t="inlineStr">
        <is>
          <t>100758</t>
        </is>
      </c>
      <c r="F2077" t="inlineStr">
        <is>
          <t>Váci út 76 3.em</t>
        </is>
      </c>
      <c r="G2077" t="inlineStr">
        <is>
          <t>1133</t>
        </is>
      </c>
      <c r="H2077" t="inlineStr">
        <is>
          <t>Budapest</t>
        </is>
      </c>
      <c r="I2077" t="inlineStr">
        <is>
          <t>HU</t>
        </is>
      </c>
      <c r="J2077" t="inlineStr">
        <is>
          <t>SGNS_M9</t>
        </is>
      </c>
      <c r="K2077" t="inlineStr">
        <is>
          <t>37 80 4564 542-1</t>
        </is>
      </c>
      <c r="L2077" t="inlineStr">
        <is>
          <t>2023-0026</t>
        </is>
      </c>
      <c r="M2077" s="6" t="n">
        <v>45188</v>
      </c>
      <c r="N2077" s="6" t="n">
        <v>46387</v>
      </c>
      <c r="O2077" t="n">
        <v>16.63</v>
      </c>
    </row>
    <row r="2078" hidden="1" s="287">
      <c r="A2078" t="inlineStr">
        <is>
          <t>V100050</t>
        </is>
      </c>
      <c r="B2078" t="n">
        <v>19</v>
      </c>
      <c r="C2078" t="n">
        <v>50</v>
      </c>
      <c r="D2078" t="inlineStr">
        <is>
          <t>Rail Cargo Austria AG</t>
        </is>
      </c>
      <c r="E2078" t="inlineStr">
        <is>
          <t>100020</t>
        </is>
      </c>
      <c r="F2078" t="inlineStr">
        <is>
          <t>Am Hauptbahnhof 2</t>
        </is>
      </c>
      <c r="G2078" t="inlineStr">
        <is>
          <t>1100</t>
        </is>
      </c>
      <c r="H2078" t="inlineStr">
        <is>
          <t>Wien</t>
        </is>
      </c>
      <c r="I2078" t="inlineStr">
        <is>
          <t>AT</t>
        </is>
      </c>
      <c r="J2078" t="inlineStr">
        <is>
          <t>SGGMRRS_M23</t>
        </is>
      </c>
      <c r="K2078" t="inlineStr">
        <is>
          <t>31 80 4657 371-9</t>
        </is>
      </c>
      <c r="L2078" t="inlineStr">
        <is>
          <t>2023-0038</t>
        </is>
      </c>
      <c r="M2078" s="6" t="n">
        <v>45372</v>
      </c>
      <c r="N2078" s="6" t="n">
        <v>46391</v>
      </c>
      <c r="O2078" t="n">
        <v>40.7</v>
      </c>
    </row>
    <row r="2079" hidden="1" s="287">
      <c r="A2079" t="inlineStr">
        <is>
          <t>V200035</t>
        </is>
      </c>
      <c r="B2079" t="n">
        <v>8</v>
      </c>
      <c r="C2079" t="n">
        <v>50</v>
      </c>
      <c r="D2079" t="inlineStr">
        <is>
          <t>Zaklad Inzynierli Kolejowej Sp.z.o.o</t>
        </is>
      </c>
      <c r="E2079" t="inlineStr">
        <is>
          <t>100767</t>
        </is>
      </c>
      <c r="F2079" t="inlineStr">
        <is>
          <t>ul. Retmanska 11a</t>
        </is>
      </c>
      <c r="G2079" t="inlineStr">
        <is>
          <t>27-600</t>
        </is>
      </c>
      <c r="H2079" t="inlineStr">
        <is>
          <t>Sandomierz</t>
        </is>
      </c>
      <c r="I2079" t="inlineStr">
        <is>
          <t>PL</t>
        </is>
      </c>
      <c r="J2079" t="inlineStr">
        <is>
          <t>SGMMNS_M17</t>
        </is>
      </c>
      <c r="K2079" t="inlineStr">
        <is>
          <t>33 80 4505 177-2</t>
        </is>
      </c>
      <c r="L2079" t="inlineStr">
        <is>
          <t>2023-0021</t>
        </is>
      </c>
      <c r="M2079" s="6" t="n">
        <v>45383</v>
      </c>
      <c r="N2079" s="6" t="n">
        <v>46478</v>
      </c>
      <c r="O2079" t="n">
        <v>19</v>
      </c>
    </row>
    <row r="2080" hidden="1" s="287">
      <c r="A2080" t="inlineStr">
        <is>
          <t>V100054</t>
        </is>
      </c>
      <c r="B2080" t="n">
        <v>19</v>
      </c>
      <c r="C2080" t="n">
        <v>50</v>
      </c>
      <c r="D2080" t="inlineStr">
        <is>
          <t>Rail Cargo Austria AG</t>
        </is>
      </c>
      <c r="E2080" t="inlineStr">
        <is>
          <t>100020</t>
        </is>
      </c>
      <c r="F2080" t="inlineStr">
        <is>
          <t>Am Hauptbahnhof 2</t>
        </is>
      </c>
      <c r="G2080" t="inlineStr">
        <is>
          <t>1100</t>
        </is>
      </c>
      <c r="H2080" t="inlineStr">
        <is>
          <t>Wien</t>
        </is>
      </c>
      <c r="I2080" t="inlineStr">
        <is>
          <t>AT</t>
        </is>
      </c>
      <c r="J2080" t="inlineStr">
        <is>
          <t>SGGMRRS_M23</t>
        </is>
      </c>
      <c r="K2080" t="inlineStr">
        <is>
          <t>37 80 4657 316-8</t>
        </is>
      </c>
      <c r="L2080" t="inlineStr">
        <is>
          <t>2024-0007</t>
        </is>
      </c>
      <c r="M2080" s="6" t="n">
        <v>45576</v>
      </c>
      <c r="N2080" s="6" t="n">
        <v>46603</v>
      </c>
      <c r="O2080" t="n">
        <v>40.7</v>
      </c>
    </row>
    <row r="2081" hidden="1" s="287">
      <c r="A2081" t="inlineStr">
        <is>
          <t>V100057</t>
        </is>
      </c>
      <c r="B2081" t="n">
        <v>22</v>
      </c>
      <c r="C2081" t="n">
        <v>50</v>
      </c>
      <c r="D2081" t="inlineStr">
        <is>
          <t>RheinCargo GmbH &amp; Co. KG</t>
        </is>
      </c>
      <c r="E2081" t="inlineStr">
        <is>
          <t>100011</t>
        </is>
      </c>
      <c r="F2081" t="inlineStr">
        <is>
          <t>Hammer Landstrasse 3</t>
        </is>
      </c>
      <c r="G2081" t="inlineStr">
        <is>
          <t>41460</t>
        </is>
      </c>
      <c r="H2081" t="inlineStr">
        <is>
          <t>Neuss</t>
        </is>
      </c>
      <c r="I2081" t="inlineStr">
        <is>
          <t>DE</t>
        </is>
      </c>
      <c r="J2081" t="inlineStr">
        <is>
          <t>SGGNS_M33</t>
        </is>
      </c>
      <c r="K2081" t="inlineStr">
        <is>
          <t>37 80 4561 548-1</t>
        </is>
      </c>
      <c r="L2081" t="inlineStr">
        <is>
          <t>2024-0020</t>
        </is>
      </c>
      <c r="M2081" s="6" t="n">
        <v>45566</v>
      </c>
      <c r="N2081" s="6" t="n">
        <v>46081</v>
      </c>
      <c r="O2081" t="n">
        <v>27.15</v>
      </c>
    </row>
    <row r="2082" hidden="1" s="287">
      <c r="A2082" t="inlineStr">
        <is>
          <t>V100059</t>
        </is>
      </c>
      <c r="B2082" t="n">
        <v>19</v>
      </c>
      <c r="C2082" t="n">
        <v>50</v>
      </c>
      <c r="D2082" t="inlineStr">
        <is>
          <t>Rail Cargo Austria AG</t>
        </is>
      </c>
      <c r="E2082" t="inlineStr">
        <is>
          <t>100020</t>
        </is>
      </c>
      <c r="F2082" t="inlineStr">
        <is>
          <t>Am Hauptbahnhof 2</t>
        </is>
      </c>
      <c r="G2082" t="inlineStr">
        <is>
          <t>1100</t>
        </is>
      </c>
      <c r="H2082" t="inlineStr">
        <is>
          <t>Wien</t>
        </is>
      </c>
      <c r="I2082" t="inlineStr">
        <is>
          <t>AT</t>
        </is>
      </c>
      <c r="J2082" t="inlineStr">
        <is>
          <t>SGGMRRS_M43</t>
        </is>
      </c>
      <c r="K2082" t="inlineStr">
        <is>
          <t>37 80 4657 239-2</t>
        </is>
      </c>
      <c r="L2082" t="inlineStr">
        <is>
          <t>2024-0030</t>
        </is>
      </c>
      <c r="M2082" s="6" t="n">
        <v>45776</v>
      </c>
      <c r="N2082" s="6" t="n">
        <v>46799</v>
      </c>
      <c r="O2082" t="n">
        <v>38.85</v>
      </c>
    </row>
    <row r="2083" hidden="1" s="287">
      <c r="A2083" t="inlineStr">
        <is>
          <t>V200044</t>
        </is>
      </c>
      <c r="B2083" t="n">
        <v>11</v>
      </c>
      <c r="C2083" t="n">
        <v>50</v>
      </c>
      <c r="D2083" t="inlineStr">
        <is>
          <t>PCC Intermodal S.A.</t>
        </is>
      </c>
      <c r="E2083" t="inlineStr">
        <is>
          <t>100761</t>
        </is>
      </c>
      <c r="F2083" t="inlineStr">
        <is>
          <t>ul Hutnicza 16</t>
        </is>
      </c>
      <c r="G2083" t="inlineStr">
        <is>
          <t>81-061</t>
        </is>
      </c>
      <c r="H2083" t="inlineStr">
        <is>
          <t>Gdynia</t>
        </is>
      </c>
      <c r="I2083" t="inlineStr">
        <is>
          <t>PL</t>
        </is>
      </c>
      <c r="J2083" t="inlineStr">
        <is>
          <t>SGNS_M13</t>
        </is>
      </c>
      <c r="K2083" t="inlineStr">
        <is>
          <t>37 80 4564 344-2</t>
        </is>
      </c>
      <c r="L2083" t="inlineStr">
        <is>
          <t>2023-0016</t>
        </is>
      </c>
      <c r="M2083" s="6" t="n">
        <v>45145</v>
      </c>
      <c r="N2083" s="6" t="n">
        <v>46356</v>
      </c>
      <c r="O2083" t="n">
        <v>22</v>
      </c>
    </row>
    <row r="2084" hidden="1" s="287">
      <c r="A2084" t="inlineStr">
        <is>
          <t>V300055</t>
        </is>
      </c>
      <c r="B2084" t="n">
        <v>27</v>
      </c>
      <c r="C2084" t="n">
        <v>50</v>
      </c>
      <c r="D2084" t="inlineStr">
        <is>
          <t>Weco Rail GmbH</t>
        </is>
      </c>
      <c r="E2084" t="inlineStr">
        <is>
          <t>100763</t>
        </is>
      </c>
      <c r="F2084" t="inlineStr">
        <is>
          <t>Tanbruckgrasse 3</t>
        </is>
      </c>
      <c r="G2084" t="inlineStr">
        <is>
          <t>1120</t>
        </is>
      </c>
      <c r="H2084" t="inlineStr">
        <is>
          <t>Wien</t>
        </is>
      </c>
      <c r="I2084" t="inlineStr">
        <is>
          <t>AT</t>
        </is>
      </c>
      <c r="J2084" t="inlineStr">
        <is>
          <t>SGGMRS_M35</t>
        </is>
      </c>
      <c r="K2084" t="inlineStr">
        <is>
          <t>37 80 4953 464-7</t>
        </is>
      </c>
      <c r="L2084" t="inlineStr">
        <is>
          <t>2024-0008</t>
        </is>
      </c>
      <c r="M2084" s="6" t="n">
        <v>45595</v>
      </c>
      <c r="N2084" s="6" t="n">
        <v>46689</v>
      </c>
      <c r="O2084" t="n">
        <v>27.5</v>
      </c>
    </row>
    <row r="2085" hidden="1" s="287">
      <c r="A2085" t="inlineStr">
        <is>
          <t>V100049</t>
        </is>
      </c>
      <c r="B2085" t="n">
        <v>143</v>
      </c>
      <c r="C2085" t="n">
        <v>20</v>
      </c>
      <c r="D2085" t="inlineStr">
        <is>
          <t>Grain Logistic Sp.z.o.o.</t>
        </is>
      </c>
      <c r="E2085" t="inlineStr">
        <is>
          <t>100765</t>
        </is>
      </c>
      <c r="F2085" t="inlineStr">
        <is>
          <t>ul. Nowogrodzka 31/413</t>
        </is>
      </c>
      <c r="G2085" t="inlineStr">
        <is>
          <t>00-511</t>
        </is>
      </c>
      <c r="H2085" t="inlineStr">
        <is>
          <t>Warszawa</t>
        </is>
      </c>
      <c r="I2085" t="inlineStr">
        <is>
          <t>PL</t>
        </is>
      </c>
      <c r="J2085" t="inlineStr">
        <is>
          <t>SGNS_60</t>
        </is>
      </c>
      <c r="K2085" t="inlineStr"/>
      <c r="L2085" t="inlineStr">
        <is>
          <t>2023-0035</t>
        </is>
      </c>
      <c r="M2085" s="6" t="n">
        <v>46082</v>
      </c>
      <c r="N2085" s="6" t="n">
        <v>46446</v>
      </c>
      <c r="O2085" t="n">
        <v>19.5</v>
      </c>
    </row>
    <row r="2086" hidden="1" s="287">
      <c r="A2086" t="inlineStr">
        <is>
          <t>V300059</t>
        </is>
      </c>
      <c r="B2086" t="n">
        <v>25</v>
      </c>
      <c r="C2086" t="n">
        <v>50</v>
      </c>
      <c r="D2086" t="inlineStr">
        <is>
          <t>Captrain Deutschland CargoWest GmbH</t>
        </is>
      </c>
      <c r="E2086" t="inlineStr">
        <is>
          <t>100030</t>
        </is>
      </c>
      <c r="F2086" t="inlineStr">
        <is>
          <t>Am Grubenhof 2</t>
        </is>
      </c>
      <c r="G2086" t="inlineStr">
        <is>
          <t>33330</t>
        </is>
      </c>
      <c r="H2086" t="inlineStr">
        <is>
          <t>Gütersloh</t>
        </is>
      </c>
      <c r="I2086" t="inlineStr">
        <is>
          <t>DE</t>
        </is>
      </c>
      <c r="J2086" t="inlineStr">
        <is>
          <t>SDGGMRSS_M8</t>
        </is>
      </c>
      <c r="K2086" t="inlineStr">
        <is>
          <t>35 80 4956 015-6</t>
        </is>
      </c>
      <c r="L2086" t="inlineStr">
        <is>
          <t>2024-0044</t>
        </is>
      </c>
      <c r="M2086" s="6" t="n">
        <v>46026</v>
      </c>
      <c r="N2086" s="6" t="n">
        <v>47483</v>
      </c>
      <c r="O2086" t="n">
        <v>42.71</v>
      </c>
    </row>
    <row r="2087" hidden="1" s="287">
      <c r="A2087" t="inlineStr">
        <is>
          <t>V100061</t>
        </is>
      </c>
      <c r="B2087" t="n">
        <v>67</v>
      </c>
      <c r="C2087" t="n">
        <v>20</v>
      </c>
      <c r="D2087" t="inlineStr">
        <is>
          <t>Rail Cargo Austria AG</t>
        </is>
      </c>
      <c r="E2087" t="inlineStr">
        <is>
          <t>100020</t>
        </is>
      </c>
      <c r="F2087" t="inlineStr">
        <is>
          <t>Am Hauptbahnhof 2</t>
        </is>
      </c>
      <c r="G2087" t="inlineStr">
        <is>
          <t>1100</t>
        </is>
      </c>
      <c r="H2087" t="inlineStr">
        <is>
          <t>Wien</t>
        </is>
      </c>
      <c r="I2087" t="inlineStr">
        <is>
          <t>AT</t>
        </is>
      </c>
      <c r="J2087" t="inlineStr">
        <is>
          <t>EANOS_95</t>
        </is>
      </c>
      <c r="K2087" t="inlineStr"/>
      <c r="L2087" t="inlineStr">
        <is>
          <t>2025-0008</t>
        </is>
      </c>
      <c r="M2087" s="6" t="n">
        <v>46171</v>
      </c>
      <c r="N2087" s="6" t="n">
        <v>50553</v>
      </c>
      <c r="O2087" t="n">
        <v>26</v>
      </c>
    </row>
    <row r="2088" hidden="1" s="287">
      <c r="A2088" t="inlineStr">
        <is>
          <t>V100062</t>
        </is>
      </c>
      <c r="B2088" t="n">
        <v>19</v>
      </c>
      <c r="C2088" t="n">
        <v>50</v>
      </c>
      <c r="D2088" t="inlineStr">
        <is>
          <t>Rail Cargo Austria AG</t>
        </is>
      </c>
      <c r="E2088" t="inlineStr">
        <is>
          <t>100020</t>
        </is>
      </c>
      <c r="F2088" t="inlineStr">
        <is>
          <t>Am Hauptbahnhof 2</t>
        </is>
      </c>
      <c r="G2088" t="inlineStr">
        <is>
          <t>1100</t>
        </is>
      </c>
      <c r="H2088" t="inlineStr">
        <is>
          <t>Wien</t>
        </is>
      </c>
      <c r="I2088" t="inlineStr">
        <is>
          <t>AT</t>
        </is>
      </c>
      <c r="J2088" t="inlineStr">
        <is>
          <t>SGGMRRSS_M50</t>
        </is>
      </c>
      <c r="K2088" t="inlineStr">
        <is>
          <t>37 80 4942 019-3</t>
        </is>
      </c>
      <c r="L2088" t="inlineStr">
        <is>
          <t>2025-0010</t>
        </is>
      </c>
      <c r="M2088" s="6" t="n">
        <v>46008</v>
      </c>
      <c r="N2088" s="6" t="n">
        <v>47038</v>
      </c>
      <c r="O2088" t="n">
        <v>37.85</v>
      </c>
    </row>
    <row r="2089" hidden="1" s="287">
      <c r="A2089" t="inlineStr">
        <is>
          <t>V500001</t>
        </is>
      </c>
      <c r="B2089" t="n">
        <v>26</v>
      </c>
      <c r="C2089" t="n">
        <v>50</v>
      </c>
      <c r="D2089" t="inlineStr">
        <is>
          <t>LAUDE Smart Intermodal S.A.</t>
        </is>
      </c>
      <c r="E2089" t="inlineStr">
        <is>
          <t>100026</t>
        </is>
      </c>
      <c r="F2089" t="inlineStr">
        <is>
          <t>ul. Wroclawska 131</t>
        </is>
      </c>
      <c r="G2089" t="inlineStr">
        <is>
          <t>87-100</t>
        </is>
      </c>
      <c r="H2089" t="inlineStr">
        <is>
          <t>Torun</t>
        </is>
      </c>
      <c r="I2089" t="inlineStr">
        <is>
          <t>PL</t>
        </is>
      </c>
      <c r="J2089" t="inlineStr">
        <is>
          <t>SGMMNSS_M48</t>
        </is>
      </c>
      <c r="K2089" t="inlineStr">
        <is>
          <t>37 84 4594 870-6</t>
        </is>
      </c>
      <c r="L2089" t="inlineStr">
        <is>
          <t>2025-0012</t>
        </is>
      </c>
      <c r="M2089" s="6" t="n">
        <v>45806</v>
      </c>
      <c r="N2089" s="6" t="n">
        <v>47631</v>
      </c>
      <c r="O2089" t="n">
        <v>31.56</v>
      </c>
    </row>
    <row r="2090" hidden="1" s="287">
      <c r="A2090" t="inlineStr">
        <is>
          <t>V300081</t>
        </is>
      </c>
      <c r="B2090" t="n">
        <v>5</v>
      </c>
      <c r="C2090" t="n">
        <v>50</v>
      </c>
      <c r="D2090" t="inlineStr">
        <is>
          <t>Weco Rail GmbH</t>
        </is>
      </c>
      <c r="E2090" t="inlineStr">
        <is>
          <t>100763</t>
        </is>
      </c>
      <c r="F2090" t="inlineStr">
        <is>
          <t>Tanbruckgrasse 3</t>
        </is>
      </c>
      <c r="G2090" t="inlineStr">
        <is>
          <t>1120</t>
        </is>
      </c>
      <c r="H2090" t="inlineStr">
        <is>
          <t>Wien</t>
        </is>
      </c>
      <c r="I2090" t="inlineStr">
        <is>
          <t>AT</t>
        </is>
      </c>
      <c r="J2090" t="inlineStr">
        <is>
          <t>SDGGMRSS_M16</t>
        </is>
      </c>
      <c r="K2090" t="inlineStr">
        <is>
          <t>37 80 4992 773-4</t>
        </is>
      </c>
      <c r="L2090" t="inlineStr">
        <is>
          <t>2025-0015</t>
        </is>
      </c>
      <c r="M2090" s="6" t="n">
        <v>45931</v>
      </c>
      <c r="N2090" s="6" t="n">
        <v>46660</v>
      </c>
      <c r="O2090" t="n">
        <v>46</v>
      </c>
    </row>
    <row r="2091" hidden="1" s="287">
      <c r="A2091" t="inlineStr">
        <is>
          <t>V200019</t>
        </is>
      </c>
      <c r="B2091" t="n">
        <v>70</v>
      </c>
      <c r="C2091" t="n">
        <v>50</v>
      </c>
      <c r="D2091" t="inlineStr">
        <is>
          <t>SBB Cargo AG</t>
        </is>
      </c>
      <c r="E2091" t="inlineStr">
        <is>
          <t>100022</t>
        </is>
      </c>
      <c r="F2091" t="inlineStr">
        <is>
          <t>Bahnhofstrasse 12</t>
        </is>
      </c>
      <c r="G2091" t="inlineStr">
        <is>
          <t>4600</t>
        </is>
      </c>
      <c r="H2091" t="inlineStr">
        <is>
          <t>Olten</t>
        </is>
      </c>
      <c r="I2091" t="inlineStr">
        <is>
          <t>CH</t>
        </is>
      </c>
      <c r="J2091" t="inlineStr">
        <is>
          <t>SGNS_M9</t>
        </is>
      </c>
      <c r="K2091" t="inlineStr">
        <is>
          <t>37 80 4564 436-6</t>
        </is>
      </c>
      <c r="L2091" t="inlineStr">
        <is>
          <t>2021-0032</t>
        </is>
      </c>
      <c r="M2091" s="6" t="n">
        <v>44769</v>
      </c>
      <c r="N2091" s="6" t="n">
        <v>46934</v>
      </c>
      <c r="O2091" t="n">
        <v>18.1</v>
      </c>
    </row>
    <row r="2092" hidden="1" s="287">
      <c r="A2092" t="inlineStr">
        <is>
          <t>V710001</t>
        </is>
      </c>
      <c r="B2092" t="n">
        <v>17</v>
      </c>
      <c r="C2092" t="n">
        <v>50</v>
      </c>
      <c r="D2092" t="inlineStr">
        <is>
          <t>Rail Cargo Austria AG</t>
        </is>
      </c>
      <c r="E2092" t="inlineStr">
        <is>
          <t>100020</t>
        </is>
      </c>
      <c r="F2092" t="inlineStr">
        <is>
          <t>Am Hauptbahnhof 2</t>
        </is>
      </c>
      <c r="G2092" t="inlineStr">
        <is>
          <t>1100</t>
        </is>
      </c>
      <c r="H2092" t="inlineStr">
        <is>
          <t>Wien</t>
        </is>
      </c>
      <c r="I2092" t="inlineStr">
        <is>
          <t>AT</t>
        </is>
      </c>
      <c r="J2092" t="inlineStr">
        <is>
          <t>SDGGMRS_M7</t>
        </is>
      </c>
      <c r="K2092" t="inlineStr">
        <is>
          <t>37 80 4955 123-7</t>
        </is>
      </c>
      <c r="L2092" t="inlineStr">
        <is>
          <t>2025-0026</t>
        </is>
      </c>
      <c r="M2092" s="6" t="n">
        <v>45931</v>
      </c>
      <c r="N2092" s="6" t="n">
        <v>46112</v>
      </c>
      <c r="O2092" t="n">
        <v>37</v>
      </c>
    </row>
    <row r="2093" hidden="1" s="287">
      <c r="A2093" t="inlineStr">
        <is>
          <t>V300090</t>
        </is>
      </c>
      <c r="B2093" t="n">
        <v>32</v>
      </c>
      <c r="C2093" t="n">
        <v>50</v>
      </c>
      <c r="D2093" t="inlineStr">
        <is>
          <t>STORK Cargo GmbH</t>
        </is>
      </c>
      <c r="E2093" t="inlineStr">
        <is>
          <t>100792</t>
        </is>
      </c>
      <c r="F2093" t="inlineStr">
        <is>
          <t>Parchauer Strasse 3</t>
        </is>
      </c>
      <c r="G2093" t="inlineStr">
        <is>
          <t>39126</t>
        </is>
      </c>
      <c r="H2093" t="inlineStr">
        <is>
          <t>Magdeburg</t>
        </is>
      </c>
      <c r="I2093" t="inlineStr">
        <is>
          <t>DE</t>
        </is>
      </c>
      <c r="J2093" t="inlineStr">
        <is>
          <t>SGMMNS_M17</t>
        </is>
      </c>
      <c r="K2093" t="inlineStr">
        <is>
          <t>33 80 4505 570-8</t>
        </is>
      </c>
      <c r="L2093" t="inlineStr">
        <is>
          <t>2025-0020</t>
        </is>
      </c>
      <c r="M2093" s="6" t="n">
        <v>46065</v>
      </c>
      <c r="N2093" s="6" t="n">
        <v>48255</v>
      </c>
      <c r="O2093" t="n">
        <v>21.9</v>
      </c>
    </row>
    <row r="2094" hidden="1" s="287">
      <c r="A2094" t="inlineStr">
        <is>
          <t>V100003</t>
        </is>
      </c>
      <c r="B2094" t="n">
        <v>18</v>
      </c>
      <c r="C2094" t="n">
        <v>50</v>
      </c>
      <c r="D2094" t="inlineStr">
        <is>
          <t>DB Cargo AG</t>
        </is>
      </c>
      <c r="E2094" t="inlineStr">
        <is>
          <t>100000</t>
        </is>
      </c>
      <c r="F2094" t="inlineStr">
        <is>
          <t>Rheinstrasse 2</t>
        </is>
      </c>
      <c r="G2094" t="inlineStr">
        <is>
          <t>55116</t>
        </is>
      </c>
      <c r="H2094" t="inlineStr">
        <is>
          <t>Mainz</t>
        </is>
      </c>
      <c r="I2094" t="inlineStr">
        <is>
          <t>DE</t>
        </is>
      </c>
      <c r="J2094" t="inlineStr">
        <is>
          <t>SGGMRSS_M6</t>
        </is>
      </c>
      <c r="K2094" t="inlineStr">
        <is>
          <t>37 80 4963 188-0</t>
        </is>
      </c>
      <c r="L2094" t="inlineStr">
        <is>
          <t>2020-0006</t>
        </is>
      </c>
      <c r="M2094" s="6" t="n">
        <v>44274</v>
      </c>
      <c r="N2094" s="6" t="n">
        <v>46081</v>
      </c>
      <c r="O2094" t="n">
        <v>30.5</v>
      </c>
    </row>
    <row r="2095" hidden="1" s="287">
      <c r="A2095" t="inlineStr">
        <is>
          <t>V100016</t>
        </is>
      </c>
      <c r="B2095" t="n">
        <v>34</v>
      </c>
      <c r="C2095" t="n">
        <v>50</v>
      </c>
      <c r="D2095" t="inlineStr">
        <is>
          <t>RheinCargo GmbH &amp; Co. KG</t>
        </is>
      </c>
      <c r="E2095" t="inlineStr">
        <is>
          <t>100011</t>
        </is>
      </c>
      <c r="F2095" t="inlineStr">
        <is>
          <t>Hammer Landstrasse 3</t>
        </is>
      </c>
      <c r="G2095" t="inlineStr">
        <is>
          <t>41460</t>
        </is>
      </c>
      <c r="H2095" t="inlineStr">
        <is>
          <t>Neuss</t>
        </is>
      </c>
      <c r="I2095" t="inlineStr">
        <is>
          <t>DE</t>
        </is>
      </c>
      <c r="J2095" t="inlineStr">
        <is>
          <t>SGGNSS_M12</t>
        </is>
      </c>
      <c r="K2095" t="inlineStr">
        <is>
          <t>37 80 4694 482-3</t>
        </is>
      </c>
      <c r="L2095" t="inlineStr">
        <is>
          <t>2021-0008</t>
        </is>
      </c>
      <c r="M2095" s="6" t="n">
        <v>44562</v>
      </c>
      <c r="N2095" s="6" t="n">
        <v>46387</v>
      </c>
      <c r="O2095" t="n">
        <v>23.75</v>
      </c>
    </row>
    <row r="2096" hidden="1" s="287">
      <c r="A2096" t="inlineStr">
        <is>
          <t>V400001</t>
        </is>
      </c>
      <c r="B2096" t="n">
        <v>26</v>
      </c>
      <c r="C2096" t="n">
        <v>50</v>
      </c>
      <c r="D2096" t="inlineStr">
        <is>
          <t>DB Cargo AG</t>
        </is>
      </c>
      <c r="E2096" t="inlineStr">
        <is>
          <t>100000</t>
        </is>
      </c>
      <c r="F2096" t="inlineStr">
        <is>
          <t>Rheinstrasse 2</t>
        </is>
      </c>
      <c r="G2096" t="inlineStr">
        <is>
          <t>55116</t>
        </is>
      </c>
      <c r="H2096" t="inlineStr">
        <is>
          <t>Mainz</t>
        </is>
      </c>
      <c r="I2096" t="inlineStr">
        <is>
          <t>DE</t>
        </is>
      </c>
      <c r="J2096" t="inlineStr">
        <is>
          <t>SGGRSS_M2</t>
        </is>
      </c>
      <c r="K2096" t="inlineStr">
        <is>
          <t>37 80 4980 637-5</t>
        </is>
      </c>
      <c r="L2096" t="inlineStr">
        <is>
          <t>2021-2420</t>
        </is>
      </c>
      <c r="M2096" s="6" t="n">
        <v>44562</v>
      </c>
      <c r="N2096" s="6" t="n">
        <v>46811</v>
      </c>
      <c r="O2096" t="n">
        <v>25.4</v>
      </c>
    </row>
    <row r="2097" hidden="1" s="287">
      <c r="A2097" t="inlineStr">
        <is>
          <t>V400005</t>
        </is>
      </c>
      <c r="B2097" t="n">
        <v>24</v>
      </c>
      <c r="C2097" t="n">
        <v>50</v>
      </c>
      <c r="D2097" t="inlineStr">
        <is>
          <t>DB Cargo AG</t>
        </is>
      </c>
      <c r="E2097" t="inlineStr">
        <is>
          <t>100000</t>
        </is>
      </c>
      <c r="F2097" t="inlineStr">
        <is>
          <t>Rheinstrasse 2</t>
        </is>
      </c>
      <c r="G2097" t="inlineStr">
        <is>
          <t>55116</t>
        </is>
      </c>
      <c r="H2097" t="inlineStr">
        <is>
          <t>Mainz</t>
        </is>
      </c>
      <c r="I2097" t="inlineStr">
        <is>
          <t>DE</t>
        </is>
      </c>
      <c r="J2097" t="inlineStr">
        <is>
          <t>SGGNS_M11</t>
        </is>
      </c>
      <c r="K2097" t="inlineStr">
        <is>
          <t>37 80 4561 391-6</t>
        </is>
      </c>
      <c r="L2097" t="inlineStr">
        <is>
          <t>2021-2420</t>
        </is>
      </c>
      <c r="M2097" s="6" t="n">
        <v>44950</v>
      </c>
      <c r="N2097" s="6" t="n">
        <v>47087</v>
      </c>
      <c r="O2097" t="n">
        <v>24.4</v>
      </c>
    </row>
    <row r="2098" hidden="1" s="287">
      <c r="A2098" t="inlineStr">
        <is>
          <t>V100039</t>
        </is>
      </c>
      <c r="B2098" t="n">
        <v>35</v>
      </c>
      <c r="C2098" t="n">
        <v>50</v>
      </c>
      <c r="D2098" t="inlineStr">
        <is>
          <t>Rail Cargo Austria AG</t>
        </is>
      </c>
      <c r="E2098" t="inlineStr">
        <is>
          <t>100020</t>
        </is>
      </c>
      <c r="F2098" t="inlineStr">
        <is>
          <t>Am Hauptbahnhof 2</t>
        </is>
      </c>
      <c r="G2098" t="inlineStr">
        <is>
          <t>1100</t>
        </is>
      </c>
      <c r="H2098" t="inlineStr">
        <is>
          <t>Wien</t>
        </is>
      </c>
      <c r="I2098" t="inlineStr">
        <is>
          <t>AT</t>
        </is>
      </c>
      <c r="J2098" t="inlineStr">
        <is>
          <t>SDGGMRSS_M8</t>
        </is>
      </c>
      <c r="K2098" t="inlineStr">
        <is>
          <t>35 80 4956 752-4</t>
        </is>
      </c>
      <c r="L2098" t="inlineStr">
        <is>
          <t>2022-0023</t>
        </is>
      </c>
      <c r="M2098" s="6" t="n">
        <v>45055</v>
      </c>
      <c r="N2098" s="6" t="n">
        <v>46203</v>
      </c>
      <c r="O2098" t="n">
        <v>49.9</v>
      </c>
    </row>
    <row r="2099" hidden="1" s="287">
      <c r="A2099" t="inlineStr">
        <is>
          <t>V100046</t>
        </is>
      </c>
      <c r="B2099" t="n">
        <v>28</v>
      </c>
      <c r="C2099" t="n">
        <v>50</v>
      </c>
      <c r="D2099" t="inlineStr">
        <is>
          <t>LAUDE Smart Intermodal S.A.</t>
        </is>
      </c>
      <c r="E2099" t="inlineStr">
        <is>
          <t>100026</t>
        </is>
      </c>
      <c r="F2099" t="inlineStr">
        <is>
          <t>ul. Wroclawska 131</t>
        </is>
      </c>
      <c r="G2099" t="inlineStr">
        <is>
          <t>87-100</t>
        </is>
      </c>
      <c r="H2099" t="inlineStr">
        <is>
          <t>Torun</t>
        </is>
      </c>
      <c r="I2099" t="inlineStr">
        <is>
          <t>PL</t>
        </is>
      </c>
      <c r="J2099" t="inlineStr">
        <is>
          <t>SGMMNS_M17</t>
        </is>
      </c>
      <c r="K2099" t="inlineStr">
        <is>
          <t>33 80 4505 647-4</t>
        </is>
      </c>
      <c r="L2099" t="inlineStr">
        <is>
          <t>2023-0012</t>
        </is>
      </c>
      <c r="M2099" s="6" t="n">
        <v>45271</v>
      </c>
      <c r="N2099" s="6" t="n">
        <v>46752</v>
      </c>
      <c r="O2099" t="n">
        <v>9.5</v>
      </c>
    </row>
    <row r="2100" hidden="1" s="287">
      <c r="A2100" t="inlineStr">
        <is>
          <t>V400008</t>
        </is>
      </c>
      <c r="B2100" t="n">
        <v>22</v>
      </c>
      <c r="C2100" t="n">
        <v>50</v>
      </c>
      <c r="D2100" t="inlineStr">
        <is>
          <t>DB Cargo AG</t>
        </is>
      </c>
      <c r="E2100" t="inlineStr">
        <is>
          <t>100000</t>
        </is>
      </c>
      <c r="F2100" t="inlineStr">
        <is>
          <t>Rheinstrasse 2</t>
        </is>
      </c>
      <c r="G2100" t="inlineStr">
        <is>
          <t>55116</t>
        </is>
      </c>
      <c r="H2100" t="inlineStr">
        <is>
          <t>Mainz</t>
        </is>
      </c>
      <c r="I2100" t="inlineStr">
        <is>
          <t>DE</t>
        </is>
      </c>
      <c r="J2100" t="inlineStr">
        <is>
          <t>SGGNS_M11</t>
        </is>
      </c>
      <c r="K2100" t="inlineStr">
        <is>
          <t>37 80 4561 455-9</t>
        </is>
      </c>
      <c r="L2100" t="inlineStr">
        <is>
          <t>2021-2420</t>
        </is>
      </c>
      <c r="M2100" s="6" t="n">
        <v>45174</v>
      </c>
      <c r="N2100" s="6" t="n">
        <v>47330</v>
      </c>
      <c r="O2100" t="n">
        <v>26.23</v>
      </c>
    </row>
    <row r="2101" hidden="1" s="287">
      <c r="A2101" t="inlineStr">
        <is>
          <t>V100047</t>
        </is>
      </c>
      <c r="B2101" t="n">
        <v>18</v>
      </c>
      <c r="C2101" t="n">
        <v>50</v>
      </c>
      <c r="D2101" t="inlineStr">
        <is>
          <t>Rail Cargo Austria AG</t>
        </is>
      </c>
      <c r="E2101" t="inlineStr">
        <is>
          <t>100020</t>
        </is>
      </c>
      <c r="F2101" t="inlineStr">
        <is>
          <t>Am Hauptbahnhof 2</t>
        </is>
      </c>
      <c r="G2101" t="inlineStr">
        <is>
          <t>1100</t>
        </is>
      </c>
      <c r="H2101" t="inlineStr">
        <is>
          <t>Wien</t>
        </is>
      </c>
      <c r="I2101" t="inlineStr">
        <is>
          <t>AT</t>
        </is>
      </c>
      <c r="J2101" t="inlineStr">
        <is>
          <t>SGGMRRS_M23</t>
        </is>
      </c>
      <c r="K2101" t="inlineStr">
        <is>
          <t>37 80 4657 188-1</t>
        </is>
      </c>
      <c r="L2101" t="inlineStr">
        <is>
          <t>2023-0010</t>
        </is>
      </c>
      <c r="M2101" s="6" t="n">
        <v>45146</v>
      </c>
      <c r="N2101" s="6" t="n">
        <v>46203</v>
      </c>
      <c r="O2101" t="n">
        <v>41.55</v>
      </c>
    </row>
    <row r="2102" hidden="1" s="287">
      <c r="A2102" t="inlineStr">
        <is>
          <t>V100050</t>
        </is>
      </c>
      <c r="B2102" t="n">
        <v>20</v>
      </c>
      <c r="C2102" t="n">
        <v>50</v>
      </c>
      <c r="D2102" t="inlineStr">
        <is>
          <t>Rail Cargo Austria AG</t>
        </is>
      </c>
      <c r="E2102" t="inlineStr">
        <is>
          <t>100020</t>
        </is>
      </c>
      <c r="F2102" t="inlineStr">
        <is>
          <t>Am Hauptbahnhof 2</t>
        </is>
      </c>
      <c r="G2102" t="inlineStr">
        <is>
          <t>1100</t>
        </is>
      </c>
      <c r="H2102" t="inlineStr">
        <is>
          <t>Wien</t>
        </is>
      </c>
      <c r="I2102" t="inlineStr">
        <is>
          <t>AT</t>
        </is>
      </c>
      <c r="J2102" t="inlineStr">
        <is>
          <t>SGGMRRS_M23</t>
        </is>
      </c>
      <c r="K2102" t="inlineStr">
        <is>
          <t>31 80 4657 372-7</t>
        </is>
      </c>
      <c r="L2102" t="inlineStr">
        <is>
          <t>2023-0038</t>
        </is>
      </c>
      <c r="M2102" s="6" t="n">
        <v>45372</v>
      </c>
      <c r="N2102" s="6" t="n">
        <v>46391</v>
      </c>
      <c r="O2102" t="n">
        <v>40.7</v>
      </c>
    </row>
    <row r="2103" hidden="1" s="287">
      <c r="A2103" t="inlineStr">
        <is>
          <t>V200035</t>
        </is>
      </c>
      <c r="B2103" t="n">
        <v>9</v>
      </c>
      <c r="C2103" t="n">
        <v>50</v>
      </c>
      <c r="D2103" t="inlineStr">
        <is>
          <t>Zaklad Inzynierli Kolejowej Sp.z.o.o</t>
        </is>
      </c>
      <c r="E2103" t="inlineStr">
        <is>
          <t>100767</t>
        </is>
      </c>
      <c r="F2103" t="inlineStr">
        <is>
          <t>ul. Retmanska 11a</t>
        </is>
      </c>
      <c r="G2103" t="inlineStr">
        <is>
          <t>27-600</t>
        </is>
      </c>
      <c r="H2103" t="inlineStr">
        <is>
          <t>Sandomierz</t>
        </is>
      </c>
      <c r="I2103" t="inlineStr">
        <is>
          <t>PL</t>
        </is>
      </c>
      <c r="J2103" t="inlineStr">
        <is>
          <t>SGMMNS_M17</t>
        </is>
      </c>
      <c r="K2103" t="inlineStr">
        <is>
          <t>33 80 4505 178-0</t>
        </is>
      </c>
      <c r="L2103" t="inlineStr">
        <is>
          <t>2023-0021</t>
        </is>
      </c>
      <c r="M2103" s="6" t="n">
        <v>45383</v>
      </c>
      <c r="N2103" s="6" t="n">
        <v>46478</v>
      </c>
      <c r="O2103" t="n">
        <v>19</v>
      </c>
    </row>
    <row r="2104" hidden="1" s="287">
      <c r="A2104" t="inlineStr">
        <is>
          <t>V100054</t>
        </is>
      </c>
      <c r="B2104" t="n">
        <v>20</v>
      </c>
      <c r="C2104" t="n">
        <v>50</v>
      </c>
      <c r="D2104" t="inlineStr">
        <is>
          <t>Rail Cargo Austria AG</t>
        </is>
      </c>
      <c r="E2104" t="inlineStr">
        <is>
          <t>100020</t>
        </is>
      </c>
      <c r="F2104" t="inlineStr">
        <is>
          <t>Am Hauptbahnhof 2</t>
        </is>
      </c>
      <c r="G2104" t="inlineStr">
        <is>
          <t>1100</t>
        </is>
      </c>
      <c r="H2104" t="inlineStr">
        <is>
          <t>Wien</t>
        </is>
      </c>
      <c r="I2104" t="inlineStr">
        <is>
          <t>AT</t>
        </is>
      </c>
      <c r="J2104" t="inlineStr">
        <is>
          <t>SGGMRRS_M23</t>
        </is>
      </c>
      <c r="K2104" t="inlineStr">
        <is>
          <t>37 80 4657 317-6</t>
        </is>
      </c>
      <c r="L2104" t="inlineStr">
        <is>
          <t>2024-0007</t>
        </is>
      </c>
      <c r="M2104" s="6" t="n">
        <v>45576</v>
      </c>
      <c r="N2104" s="6" t="n">
        <v>46603</v>
      </c>
      <c r="O2104" t="n">
        <v>40.7</v>
      </c>
    </row>
    <row r="2105" hidden="1" s="287">
      <c r="A2105" t="inlineStr">
        <is>
          <t>V100057</t>
        </is>
      </c>
      <c r="B2105" t="n">
        <v>23</v>
      </c>
      <c r="C2105" t="n">
        <v>50</v>
      </c>
      <c r="D2105" t="inlineStr">
        <is>
          <t>RheinCargo GmbH &amp; Co. KG</t>
        </is>
      </c>
      <c r="E2105" t="inlineStr">
        <is>
          <t>100011</t>
        </is>
      </c>
      <c r="F2105" t="inlineStr">
        <is>
          <t>Hammer Landstrasse 3</t>
        </is>
      </c>
      <c r="G2105" t="inlineStr">
        <is>
          <t>41460</t>
        </is>
      </c>
      <c r="H2105" t="inlineStr">
        <is>
          <t>Neuss</t>
        </is>
      </c>
      <c r="I2105" t="inlineStr">
        <is>
          <t>DE</t>
        </is>
      </c>
      <c r="J2105" t="inlineStr">
        <is>
          <t>SGGNS_M33</t>
        </is>
      </c>
      <c r="K2105" t="inlineStr">
        <is>
          <t>37 80 4561 549-9</t>
        </is>
      </c>
      <c r="L2105" t="inlineStr">
        <is>
          <t>2024-0020</t>
        </is>
      </c>
      <c r="M2105" s="6" t="n">
        <v>45587</v>
      </c>
      <c r="N2105" s="6" t="n">
        <v>46081</v>
      </c>
      <c r="O2105" t="n">
        <v>27.15</v>
      </c>
    </row>
    <row r="2106" hidden="1" s="287">
      <c r="A2106" t="inlineStr">
        <is>
          <t>V100059</t>
        </is>
      </c>
      <c r="B2106" t="n">
        <v>20</v>
      </c>
      <c r="C2106" t="n">
        <v>50</v>
      </c>
      <c r="D2106" t="inlineStr">
        <is>
          <t>Rail Cargo Austria AG</t>
        </is>
      </c>
      <c r="E2106" t="inlineStr">
        <is>
          <t>100020</t>
        </is>
      </c>
      <c r="F2106" t="inlineStr">
        <is>
          <t>Am Hauptbahnhof 2</t>
        </is>
      </c>
      <c r="G2106" t="inlineStr">
        <is>
          <t>1100</t>
        </is>
      </c>
      <c r="H2106" t="inlineStr">
        <is>
          <t>Wien</t>
        </is>
      </c>
      <c r="I2106" t="inlineStr">
        <is>
          <t>AT</t>
        </is>
      </c>
      <c r="J2106" t="inlineStr">
        <is>
          <t>SGGMRRS_M43</t>
        </is>
      </c>
      <c r="K2106" t="inlineStr">
        <is>
          <t>37 80 4657 240-0</t>
        </is>
      </c>
      <c r="L2106" t="inlineStr">
        <is>
          <t>2024-0030</t>
        </is>
      </c>
      <c r="M2106" s="6" t="n">
        <v>45776</v>
      </c>
      <c r="N2106" s="6" t="n">
        <v>46799</v>
      </c>
      <c r="O2106" t="n">
        <v>38.85</v>
      </c>
    </row>
    <row r="2107" hidden="1" s="287">
      <c r="A2107" t="inlineStr">
        <is>
          <t>V200044</t>
        </is>
      </c>
      <c r="B2107" t="n">
        <v>12</v>
      </c>
      <c r="C2107" t="n">
        <v>50</v>
      </c>
      <c r="D2107" t="inlineStr">
        <is>
          <t>PCC Intermodal S.A.</t>
        </is>
      </c>
      <c r="E2107" t="inlineStr">
        <is>
          <t>100761</t>
        </is>
      </c>
      <c r="F2107" t="inlineStr">
        <is>
          <t>ul Hutnicza 16</t>
        </is>
      </c>
      <c r="G2107" t="inlineStr">
        <is>
          <t>81-061</t>
        </is>
      </c>
      <c r="H2107" t="inlineStr">
        <is>
          <t>Gdynia</t>
        </is>
      </c>
      <c r="I2107" t="inlineStr">
        <is>
          <t>PL</t>
        </is>
      </c>
      <c r="J2107" t="inlineStr">
        <is>
          <t>SGNS_M13</t>
        </is>
      </c>
      <c r="K2107" t="inlineStr">
        <is>
          <t>37 80 4564 345-9</t>
        </is>
      </c>
      <c r="L2107" t="inlineStr">
        <is>
          <t>2023-0016</t>
        </is>
      </c>
      <c r="M2107" s="6" t="n">
        <v>45145</v>
      </c>
      <c r="N2107" s="6" t="n">
        <v>46356</v>
      </c>
      <c r="O2107" t="n">
        <v>22</v>
      </c>
    </row>
    <row r="2108" hidden="1" s="287">
      <c r="A2108" t="inlineStr">
        <is>
          <t>V100049</t>
        </is>
      </c>
      <c r="B2108" t="n">
        <v>144</v>
      </c>
      <c r="C2108" t="n">
        <v>20</v>
      </c>
      <c r="D2108" t="inlineStr">
        <is>
          <t>Grain Logistic Sp.z.o.o.</t>
        </is>
      </c>
      <c r="E2108" t="inlineStr">
        <is>
          <t>100765</t>
        </is>
      </c>
      <c r="F2108" t="inlineStr">
        <is>
          <t>ul. Nowogrodzka 31/413</t>
        </is>
      </c>
      <c r="G2108" t="inlineStr">
        <is>
          <t>00-511</t>
        </is>
      </c>
      <c r="H2108" t="inlineStr">
        <is>
          <t>Warszawa</t>
        </is>
      </c>
      <c r="I2108" t="inlineStr">
        <is>
          <t>PL</t>
        </is>
      </c>
      <c r="J2108" t="inlineStr">
        <is>
          <t>SGNS_60</t>
        </is>
      </c>
      <c r="K2108" t="inlineStr"/>
      <c r="L2108" t="inlineStr">
        <is>
          <t>2023-0035</t>
        </is>
      </c>
      <c r="M2108" s="6" t="n">
        <v>46082</v>
      </c>
      <c r="N2108" s="6" t="n">
        <v>46446</v>
      </c>
      <c r="O2108" t="n">
        <v>19.5</v>
      </c>
    </row>
    <row r="2109" hidden="1" s="287">
      <c r="A2109" t="inlineStr">
        <is>
          <t>V300059</t>
        </is>
      </c>
      <c r="B2109" t="n">
        <v>27</v>
      </c>
      <c r="C2109" t="n">
        <v>50</v>
      </c>
      <c r="D2109" t="inlineStr">
        <is>
          <t>Captrain Deutschland CargoWest GmbH</t>
        </is>
      </c>
      <c r="E2109" t="inlineStr">
        <is>
          <t>100030</t>
        </is>
      </c>
      <c r="F2109" t="inlineStr">
        <is>
          <t>Am Grubenhof 2</t>
        </is>
      </c>
      <c r="G2109" t="inlineStr">
        <is>
          <t>33330</t>
        </is>
      </c>
      <c r="H2109" t="inlineStr">
        <is>
          <t>Gütersloh</t>
        </is>
      </c>
      <c r="I2109" t="inlineStr">
        <is>
          <t>DE</t>
        </is>
      </c>
      <c r="J2109" t="inlineStr">
        <is>
          <t>SDGGMRSS_M8</t>
        </is>
      </c>
      <c r="K2109" t="inlineStr">
        <is>
          <t>35 80 4956 023-0</t>
        </is>
      </c>
      <c r="L2109" t="inlineStr">
        <is>
          <t>2024-0044</t>
        </is>
      </c>
      <c r="M2109" s="6" t="n">
        <v>46026</v>
      </c>
      <c r="N2109" s="6" t="n">
        <v>47483</v>
      </c>
      <c r="O2109" t="n">
        <v>42.71</v>
      </c>
    </row>
    <row r="2110" hidden="1" s="287">
      <c r="A2110" t="inlineStr">
        <is>
          <t>V100061</t>
        </is>
      </c>
      <c r="B2110" t="n">
        <v>68</v>
      </c>
      <c r="C2110" t="n">
        <v>20</v>
      </c>
      <c r="D2110" t="inlineStr">
        <is>
          <t>Rail Cargo Austria AG</t>
        </is>
      </c>
      <c r="E2110" t="inlineStr">
        <is>
          <t>100020</t>
        </is>
      </c>
      <c r="F2110" t="inlineStr">
        <is>
          <t>Am Hauptbahnhof 2</t>
        </is>
      </c>
      <c r="G2110" t="inlineStr">
        <is>
          <t>1100</t>
        </is>
      </c>
      <c r="H2110" t="inlineStr">
        <is>
          <t>Wien</t>
        </is>
      </c>
      <c r="I2110" t="inlineStr">
        <is>
          <t>AT</t>
        </is>
      </c>
      <c r="J2110" t="inlineStr">
        <is>
          <t>EANOS_95</t>
        </is>
      </c>
      <c r="K2110" t="inlineStr"/>
      <c r="L2110" t="inlineStr">
        <is>
          <t>2025-0008</t>
        </is>
      </c>
      <c r="M2110" s="6" t="n">
        <v>46171</v>
      </c>
      <c r="N2110" s="6" t="n">
        <v>50553</v>
      </c>
      <c r="O2110" t="n">
        <v>26</v>
      </c>
    </row>
    <row r="2111" hidden="1" s="287">
      <c r="A2111" t="inlineStr">
        <is>
          <t>V100062</t>
        </is>
      </c>
      <c r="B2111" t="n">
        <v>20</v>
      </c>
      <c r="C2111" t="n">
        <v>50</v>
      </c>
      <c r="D2111" t="inlineStr">
        <is>
          <t>Rail Cargo Austria AG</t>
        </is>
      </c>
      <c r="E2111" t="inlineStr">
        <is>
          <t>100020</t>
        </is>
      </c>
      <c r="F2111" t="inlineStr">
        <is>
          <t>Am Hauptbahnhof 2</t>
        </is>
      </c>
      <c r="G2111" t="inlineStr">
        <is>
          <t>1100</t>
        </is>
      </c>
      <c r="H2111" t="inlineStr">
        <is>
          <t>Wien</t>
        </is>
      </c>
      <c r="I2111" t="inlineStr">
        <is>
          <t>AT</t>
        </is>
      </c>
      <c r="J2111" t="inlineStr">
        <is>
          <t>SGGMRRSS_M50</t>
        </is>
      </c>
      <c r="K2111" t="inlineStr">
        <is>
          <t>37 80 4942 020-1</t>
        </is>
      </c>
      <c r="L2111" t="inlineStr">
        <is>
          <t>2025-0010</t>
        </is>
      </c>
      <c r="M2111" s="6" t="n">
        <v>46008</v>
      </c>
      <c r="N2111" s="6" t="n">
        <v>47038</v>
      </c>
      <c r="O2111" t="n">
        <v>37.85</v>
      </c>
    </row>
    <row r="2112" hidden="1" s="287">
      <c r="A2112" t="inlineStr">
        <is>
          <t>V500001</t>
        </is>
      </c>
      <c r="B2112" t="n">
        <v>27</v>
      </c>
      <c r="C2112" t="n">
        <v>50</v>
      </c>
      <c r="D2112" t="inlineStr">
        <is>
          <t>LAUDE Smart Intermodal S.A.</t>
        </is>
      </c>
      <c r="E2112" t="inlineStr">
        <is>
          <t>100026</t>
        </is>
      </c>
      <c r="F2112" t="inlineStr">
        <is>
          <t>ul. Wroclawska 131</t>
        </is>
      </c>
      <c r="G2112" t="inlineStr">
        <is>
          <t>87-100</t>
        </is>
      </c>
      <c r="H2112" t="inlineStr">
        <is>
          <t>Torun</t>
        </is>
      </c>
      <c r="I2112" t="inlineStr">
        <is>
          <t>PL</t>
        </is>
      </c>
      <c r="J2112" t="inlineStr">
        <is>
          <t>SGMMNSS_M48</t>
        </is>
      </c>
      <c r="K2112" t="inlineStr">
        <is>
          <t>37 84 4594 872-2</t>
        </is>
      </c>
      <c r="L2112" t="inlineStr">
        <is>
          <t>2025-0012</t>
        </is>
      </c>
      <c r="M2112" s="6" t="n">
        <v>45806</v>
      </c>
      <c r="N2112" s="6" t="n">
        <v>47631</v>
      </c>
      <c r="O2112" t="n">
        <v>31.56</v>
      </c>
    </row>
    <row r="2113" hidden="1" s="287">
      <c r="A2113" t="inlineStr">
        <is>
          <t>V300081</t>
        </is>
      </c>
      <c r="B2113" t="n">
        <v>6</v>
      </c>
      <c r="C2113" t="n">
        <v>50</v>
      </c>
      <c r="D2113" t="inlineStr">
        <is>
          <t>Weco Rail GmbH</t>
        </is>
      </c>
      <c r="E2113" t="inlineStr">
        <is>
          <t>100763</t>
        </is>
      </c>
      <c r="F2113" t="inlineStr">
        <is>
          <t>Tanbruckgrasse 3</t>
        </is>
      </c>
      <c r="G2113" t="inlineStr">
        <is>
          <t>1120</t>
        </is>
      </c>
      <c r="H2113" t="inlineStr">
        <is>
          <t>Wien</t>
        </is>
      </c>
      <c r="I2113" t="inlineStr">
        <is>
          <t>AT</t>
        </is>
      </c>
      <c r="J2113" t="inlineStr">
        <is>
          <t>SDGGMRSS_M16</t>
        </is>
      </c>
      <c r="K2113" t="inlineStr">
        <is>
          <t>37 80 4992 777-5</t>
        </is>
      </c>
      <c r="L2113" t="inlineStr">
        <is>
          <t>2025-0015</t>
        </is>
      </c>
      <c r="M2113" s="6" t="n">
        <v>45931</v>
      </c>
      <c r="N2113" s="6" t="n">
        <v>46660</v>
      </c>
      <c r="O2113" t="n">
        <v>46</v>
      </c>
    </row>
    <row r="2114" hidden="1" s="287">
      <c r="A2114" t="inlineStr">
        <is>
          <t>V200019</t>
        </is>
      </c>
      <c r="B2114" t="n">
        <v>71</v>
      </c>
      <c r="C2114" t="n">
        <v>50</v>
      </c>
      <c r="D2114" t="inlineStr">
        <is>
          <t>SBB Cargo AG</t>
        </is>
      </c>
      <c r="E2114" t="inlineStr">
        <is>
          <t>100022</t>
        </is>
      </c>
      <c r="F2114" t="inlineStr">
        <is>
          <t>Bahnhofstrasse 12</t>
        </is>
      </c>
      <c r="G2114" t="inlineStr">
        <is>
          <t>4600</t>
        </is>
      </c>
      <c r="H2114" t="inlineStr">
        <is>
          <t>Olten</t>
        </is>
      </c>
      <c r="I2114" t="inlineStr">
        <is>
          <t>CH</t>
        </is>
      </c>
      <c r="J2114" t="inlineStr">
        <is>
          <t>SGNS_M9</t>
        </is>
      </c>
      <c r="K2114" t="inlineStr">
        <is>
          <t>37 80 4564 437-4</t>
        </is>
      </c>
      <c r="L2114" t="inlineStr">
        <is>
          <t>2021-0032</t>
        </is>
      </c>
      <c r="M2114" s="6" t="n">
        <v>44769</v>
      </c>
      <c r="N2114" s="6" t="n">
        <v>46934</v>
      </c>
      <c r="O2114" t="n">
        <v>18.1</v>
      </c>
    </row>
    <row r="2115" hidden="1" s="287">
      <c r="A2115" t="inlineStr">
        <is>
          <t>V200054</t>
        </is>
      </c>
      <c r="B2115" t="n">
        <v>1</v>
      </c>
      <c r="C2115" t="n">
        <v>50</v>
      </c>
      <c r="D2115" t="inlineStr">
        <is>
          <t>Necoss GmbH</t>
        </is>
      </c>
      <c r="E2115" t="inlineStr">
        <is>
          <t>100014</t>
        </is>
      </c>
      <c r="F2115" t="inlineStr">
        <is>
          <t>Bahnhofplatz 42</t>
        </is>
      </c>
      <c r="G2115" t="inlineStr">
        <is>
          <t>28195</t>
        </is>
      </c>
      <c r="H2115" t="inlineStr">
        <is>
          <t>Bremen</t>
        </is>
      </c>
      <c r="I2115" t="inlineStr">
        <is>
          <t>DE</t>
        </is>
      </c>
      <c r="J2115" t="inlineStr">
        <is>
          <t>SGGRSS_M2</t>
        </is>
      </c>
      <c r="K2115" t="inlineStr">
        <is>
          <t>37 80 4960 908-4</t>
        </is>
      </c>
      <c r="L2115" t="inlineStr">
        <is>
          <t>2025-0024</t>
        </is>
      </c>
      <c r="M2115" s="6" t="n">
        <v>46023</v>
      </c>
      <c r="N2115" s="6" t="n">
        <v>46752</v>
      </c>
      <c r="O2115" t="n">
        <v>27.9</v>
      </c>
    </row>
    <row r="2116" hidden="1" s="287">
      <c r="A2116" t="inlineStr">
        <is>
          <t>V710001</t>
        </is>
      </c>
      <c r="B2116" t="n">
        <v>18</v>
      </c>
      <c r="C2116" t="n">
        <v>50</v>
      </c>
      <c r="D2116" t="inlineStr">
        <is>
          <t>Rail Cargo Austria AG</t>
        </is>
      </c>
      <c r="E2116" t="inlineStr">
        <is>
          <t>100020</t>
        </is>
      </c>
      <c r="F2116" t="inlineStr">
        <is>
          <t>Am Hauptbahnhof 2</t>
        </is>
      </c>
      <c r="G2116" t="inlineStr">
        <is>
          <t>1100</t>
        </is>
      </c>
      <c r="H2116" t="inlineStr">
        <is>
          <t>Wien</t>
        </is>
      </c>
      <c r="I2116" t="inlineStr">
        <is>
          <t>AT</t>
        </is>
      </c>
      <c r="J2116" t="inlineStr">
        <is>
          <t>SDGGMRS_M7</t>
        </is>
      </c>
      <c r="K2116" t="inlineStr">
        <is>
          <t>37 80 4955 124-5</t>
        </is>
      </c>
      <c r="L2116" t="inlineStr">
        <is>
          <t>2025-0026</t>
        </is>
      </c>
      <c r="M2116" s="6" t="n">
        <v>45931</v>
      </c>
      <c r="N2116" s="6" t="n">
        <v>46112</v>
      </c>
      <c r="O2116" t="n">
        <v>37</v>
      </c>
    </row>
    <row r="2117" hidden="1" s="287">
      <c r="A2117" t="inlineStr">
        <is>
          <t>V300090</t>
        </is>
      </c>
      <c r="B2117" t="n">
        <v>33</v>
      </c>
      <c r="C2117" t="n">
        <v>50</v>
      </c>
      <c r="D2117" t="inlineStr">
        <is>
          <t>STORK Cargo GmbH</t>
        </is>
      </c>
      <c r="E2117" t="inlineStr">
        <is>
          <t>100792</t>
        </is>
      </c>
      <c r="F2117" t="inlineStr">
        <is>
          <t>Parchauer Strasse 3</t>
        </is>
      </c>
      <c r="G2117" t="inlineStr">
        <is>
          <t>39126</t>
        </is>
      </c>
      <c r="H2117" t="inlineStr">
        <is>
          <t>Magdeburg</t>
        </is>
      </c>
      <c r="I2117" t="inlineStr">
        <is>
          <t>DE</t>
        </is>
      </c>
      <c r="J2117" t="inlineStr">
        <is>
          <t>SGMMNS_M17</t>
        </is>
      </c>
      <c r="K2117" t="inlineStr">
        <is>
          <t>33 80 4505 572-4</t>
        </is>
      </c>
      <c r="L2117" t="inlineStr">
        <is>
          <t>2025-0020</t>
        </is>
      </c>
      <c r="M2117" s="6" t="n">
        <v>46065</v>
      </c>
      <c r="N2117" s="6" t="n">
        <v>48255</v>
      </c>
      <c r="O2117" t="n">
        <v>21.9</v>
      </c>
    </row>
    <row r="2118" hidden="1" s="287">
      <c r="A2118" t="inlineStr">
        <is>
          <t>V100003</t>
        </is>
      </c>
      <c r="B2118" t="n">
        <v>19</v>
      </c>
      <c r="C2118" t="n">
        <v>50</v>
      </c>
      <c r="D2118" t="inlineStr">
        <is>
          <t>DB Cargo AG</t>
        </is>
      </c>
      <c r="E2118" t="inlineStr">
        <is>
          <t>100000</t>
        </is>
      </c>
      <c r="F2118" t="inlineStr">
        <is>
          <t>Rheinstrasse 2</t>
        </is>
      </c>
      <c r="G2118" t="inlineStr">
        <is>
          <t>55116</t>
        </is>
      </c>
      <c r="H2118" t="inlineStr">
        <is>
          <t>Mainz</t>
        </is>
      </c>
      <c r="I2118" t="inlineStr">
        <is>
          <t>DE</t>
        </is>
      </c>
      <c r="J2118" t="inlineStr">
        <is>
          <t>SGGMRSS_M6</t>
        </is>
      </c>
      <c r="K2118" t="inlineStr">
        <is>
          <t>37 80 4963 189-8</t>
        </is>
      </c>
      <c r="L2118" t="inlineStr">
        <is>
          <t>2020-0006</t>
        </is>
      </c>
      <c r="M2118" s="6" t="n">
        <v>44274</v>
      </c>
      <c r="N2118" s="6" t="n">
        <v>46081</v>
      </c>
      <c r="O2118" t="n">
        <v>30.5</v>
      </c>
    </row>
    <row r="2119" hidden="1" s="287">
      <c r="A2119" t="inlineStr">
        <is>
          <t>V100016</t>
        </is>
      </c>
      <c r="B2119" t="n">
        <v>35</v>
      </c>
      <c r="C2119" t="n">
        <v>50</v>
      </c>
      <c r="D2119" t="inlineStr">
        <is>
          <t>RheinCargo GmbH &amp; Co. KG</t>
        </is>
      </c>
      <c r="E2119" t="inlineStr">
        <is>
          <t>100011</t>
        </is>
      </c>
      <c r="F2119" t="inlineStr">
        <is>
          <t>Hammer Landstrasse 3</t>
        </is>
      </c>
      <c r="G2119" t="inlineStr">
        <is>
          <t>41460</t>
        </is>
      </c>
      <c r="H2119" t="inlineStr">
        <is>
          <t>Neuss</t>
        </is>
      </c>
      <c r="I2119" t="inlineStr">
        <is>
          <t>DE</t>
        </is>
      </c>
      <c r="J2119" t="inlineStr">
        <is>
          <t>SGGNSS_M12</t>
        </is>
      </c>
      <c r="K2119" t="inlineStr">
        <is>
          <t>37 80 4694 483-1</t>
        </is>
      </c>
      <c r="L2119" t="inlineStr">
        <is>
          <t>2021-0008</t>
        </is>
      </c>
      <c r="M2119" s="6" t="n">
        <v>44562</v>
      </c>
      <c r="N2119" s="6" t="n">
        <v>46387</v>
      </c>
      <c r="O2119" t="n">
        <v>23.75</v>
      </c>
    </row>
    <row r="2120" hidden="1" s="287">
      <c r="A2120" t="inlineStr">
        <is>
          <t>V400005</t>
        </is>
      </c>
      <c r="B2120" t="n">
        <v>25</v>
      </c>
      <c r="C2120" t="n">
        <v>50</v>
      </c>
      <c r="D2120" t="inlineStr">
        <is>
          <t>DB Cargo AG</t>
        </is>
      </c>
      <c r="E2120" t="inlineStr">
        <is>
          <t>100000</t>
        </is>
      </c>
      <c r="F2120" t="inlineStr">
        <is>
          <t>Rheinstrasse 2</t>
        </is>
      </c>
      <c r="G2120" t="inlineStr">
        <is>
          <t>55116</t>
        </is>
      </c>
      <c r="H2120" t="inlineStr">
        <is>
          <t>Mainz</t>
        </is>
      </c>
      <c r="I2120" t="inlineStr">
        <is>
          <t>DE</t>
        </is>
      </c>
      <c r="J2120" t="inlineStr">
        <is>
          <t>SGGNS_M11</t>
        </is>
      </c>
      <c r="K2120" t="inlineStr">
        <is>
          <t>37 80 4561 392-4</t>
        </is>
      </c>
      <c r="L2120" t="inlineStr">
        <is>
          <t>2021-2420</t>
        </is>
      </c>
      <c r="M2120" s="6" t="n">
        <v>44950</v>
      </c>
      <c r="N2120" s="6" t="n">
        <v>47087</v>
      </c>
      <c r="O2120" t="n">
        <v>24.4</v>
      </c>
    </row>
    <row r="2121" hidden="1" s="287">
      <c r="A2121" t="inlineStr">
        <is>
          <t>V100046</t>
        </is>
      </c>
      <c r="B2121" t="n">
        <v>29</v>
      </c>
      <c r="C2121" t="n">
        <v>50</v>
      </c>
      <c r="D2121" t="inlineStr">
        <is>
          <t>LAUDE Smart Intermodal S.A.</t>
        </is>
      </c>
      <c r="E2121" t="inlineStr">
        <is>
          <t>100026</t>
        </is>
      </c>
      <c r="F2121" t="inlineStr">
        <is>
          <t>ul. Wroclawska 131</t>
        </is>
      </c>
      <c r="G2121" t="inlineStr">
        <is>
          <t>87-100</t>
        </is>
      </c>
      <c r="H2121" t="inlineStr">
        <is>
          <t>Torun</t>
        </is>
      </c>
      <c r="I2121" t="inlineStr">
        <is>
          <t>PL</t>
        </is>
      </c>
      <c r="J2121" t="inlineStr">
        <is>
          <t>SGMMNS_M17</t>
        </is>
      </c>
      <c r="K2121" t="inlineStr">
        <is>
          <t>33 80 4505 648-2</t>
        </is>
      </c>
      <c r="L2121" t="inlineStr">
        <is>
          <t>2023-0012</t>
        </is>
      </c>
      <c r="M2121" s="6" t="n">
        <v>45271</v>
      </c>
      <c r="N2121" s="6" t="n">
        <v>46752</v>
      </c>
      <c r="O2121" t="n">
        <v>9.5</v>
      </c>
    </row>
    <row r="2122" hidden="1" s="287">
      <c r="A2122" t="inlineStr">
        <is>
          <t>V400008</t>
        </is>
      </c>
      <c r="B2122" t="n">
        <v>23</v>
      </c>
      <c r="C2122" t="n">
        <v>50</v>
      </c>
      <c r="D2122" t="inlineStr">
        <is>
          <t>DB Cargo AG</t>
        </is>
      </c>
      <c r="E2122" t="inlineStr">
        <is>
          <t>100000</t>
        </is>
      </c>
      <c r="F2122" t="inlineStr">
        <is>
          <t>Rheinstrasse 2</t>
        </is>
      </c>
      <c r="G2122" t="inlineStr">
        <is>
          <t>55116</t>
        </is>
      </c>
      <c r="H2122" t="inlineStr">
        <is>
          <t>Mainz</t>
        </is>
      </c>
      <c r="I2122" t="inlineStr">
        <is>
          <t>DE</t>
        </is>
      </c>
      <c r="J2122" t="inlineStr">
        <is>
          <t>SGGNS_M11</t>
        </is>
      </c>
      <c r="K2122" t="inlineStr">
        <is>
          <t>37 80 4561 456-7</t>
        </is>
      </c>
      <c r="L2122" t="inlineStr">
        <is>
          <t>2021-2420</t>
        </is>
      </c>
      <c r="M2122" s="6" t="n">
        <v>45174</v>
      </c>
      <c r="N2122" s="6" t="n">
        <v>47330</v>
      </c>
      <c r="O2122" t="n">
        <v>26.23</v>
      </c>
    </row>
    <row r="2123" hidden="1" s="287">
      <c r="A2123" t="inlineStr">
        <is>
          <t>V100047</t>
        </is>
      </c>
      <c r="B2123" t="n">
        <v>19</v>
      </c>
      <c r="C2123" t="n">
        <v>50</v>
      </c>
      <c r="D2123" t="inlineStr">
        <is>
          <t>Rail Cargo Austria AG</t>
        </is>
      </c>
      <c r="E2123" t="inlineStr">
        <is>
          <t>100020</t>
        </is>
      </c>
      <c r="F2123" t="inlineStr">
        <is>
          <t>Am Hauptbahnhof 2</t>
        </is>
      </c>
      <c r="G2123" t="inlineStr">
        <is>
          <t>1100</t>
        </is>
      </c>
      <c r="H2123" t="inlineStr">
        <is>
          <t>Wien</t>
        </is>
      </c>
      <c r="I2123" t="inlineStr">
        <is>
          <t>AT</t>
        </is>
      </c>
      <c r="J2123" t="inlineStr">
        <is>
          <t>SGGMRRS_M23</t>
        </is>
      </c>
      <c r="K2123" t="inlineStr">
        <is>
          <t>37 80 4657 189-9</t>
        </is>
      </c>
      <c r="L2123" t="inlineStr">
        <is>
          <t>2023-0010</t>
        </is>
      </c>
      <c r="M2123" s="6" t="n">
        <v>45146</v>
      </c>
      <c r="N2123" s="6" t="n">
        <v>46203</v>
      </c>
      <c r="O2123" t="n">
        <v>41.55</v>
      </c>
    </row>
    <row r="2124" hidden="1" s="287">
      <c r="A2124" t="inlineStr">
        <is>
          <t>V100050</t>
        </is>
      </c>
      <c r="B2124" t="n">
        <v>21</v>
      </c>
      <c r="C2124" t="n">
        <v>50</v>
      </c>
      <c r="D2124" t="inlineStr">
        <is>
          <t>Rail Cargo Austria AG</t>
        </is>
      </c>
      <c r="E2124" t="inlineStr">
        <is>
          <t>100020</t>
        </is>
      </c>
      <c r="F2124" t="inlineStr">
        <is>
          <t>Am Hauptbahnhof 2</t>
        </is>
      </c>
      <c r="G2124" t="inlineStr">
        <is>
          <t>1100</t>
        </is>
      </c>
      <c r="H2124" t="inlineStr">
        <is>
          <t>Wien</t>
        </is>
      </c>
      <c r="I2124" t="inlineStr">
        <is>
          <t>AT</t>
        </is>
      </c>
      <c r="J2124" t="inlineStr">
        <is>
          <t>SGGMRRS_M23</t>
        </is>
      </c>
      <c r="K2124" t="inlineStr">
        <is>
          <t>31 80 4657 373-5</t>
        </is>
      </c>
      <c r="L2124" t="inlineStr">
        <is>
          <t>2023-0038</t>
        </is>
      </c>
      <c r="M2124" s="6" t="n">
        <v>45372</v>
      </c>
      <c r="N2124" s="6" t="n">
        <v>46391</v>
      </c>
      <c r="O2124" t="n">
        <v>40.7</v>
      </c>
    </row>
    <row r="2125" hidden="1" s="287">
      <c r="A2125" t="inlineStr">
        <is>
          <t>V200035</t>
        </is>
      </c>
      <c r="B2125" t="n">
        <v>10</v>
      </c>
      <c r="C2125" t="n">
        <v>50</v>
      </c>
      <c r="D2125" t="inlineStr">
        <is>
          <t>Zaklad Inzynierli Kolejowej Sp.z.o.o</t>
        </is>
      </c>
      <c r="E2125" t="inlineStr">
        <is>
          <t>100767</t>
        </is>
      </c>
      <c r="F2125" t="inlineStr">
        <is>
          <t>ul. Retmanska 11a</t>
        </is>
      </c>
      <c r="G2125" t="inlineStr">
        <is>
          <t>27-600</t>
        </is>
      </c>
      <c r="H2125" t="inlineStr">
        <is>
          <t>Sandomierz</t>
        </is>
      </c>
      <c r="I2125" t="inlineStr">
        <is>
          <t>PL</t>
        </is>
      </c>
      <c r="J2125" t="inlineStr">
        <is>
          <t>SGMMNS_M17</t>
        </is>
      </c>
      <c r="K2125" t="inlineStr">
        <is>
          <t>33 80 4505 179-8</t>
        </is>
      </c>
      <c r="L2125" t="inlineStr">
        <is>
          <t>2023-0021</t>
        </is>
      </c>
      <c r="M2125" s="6" t="n">
        <v>45383</v>
      </c>
      <c r="N2125" s="6" t="n">
        <v>46478</v>
      </c>
      <c r="O2125" t="n">
        <v>19</v>
      </c>
    </row>
    <row r="2126" hidden="1" s="287">
      <c r="A2126" t="inlineStr">
        <is>
          <t>V100054</t>
        </is>
      </c>
      <c r="B2126" t="n">
        <v>21</v>
      </c>
      <c r="C2126" t="n">
        <v>50</v>
      </c>
      <c r="D2126" t="inlineStr">
        <is>
          <t>Rail Cargo Austria AG</t>
        </is>
      </c>
      <c r="E2126" t="inlineStr">
        <is>
          <t>100020</t>
        </is>
      </c>
      <c r="F2126" t="inlineStr">
        <is>
          <t>Am Hauptbahnhof 2</t>
        </is>
      </c>
      <c r="G2126" t="inlineStr">
        <is>
          <t>1100</t>
        </is>
      </c>
      <c r="H2126" t="inlineStr">
        <is>
          <t>Wien</t>
        </is>
      </c>
      <c r="I2126" t="inlineStr">
        <is>
          <t>AT</t>
        </is>
      </c>
      <c r="J2126" t="inlineStr">
        <is>
          <t>SGGMRRS_M23</t>
        </is>
      </c>
      <c r="K2126" t="inlineStr">
        <is>
          <t>37 80 4657 318-4</t>
        </is>
      </c>
      <c r="L2126" t="inlineStr">
        <is>
          <t>2024-0007</t>
        </is>
      </c>
      <c r="M2126" s="6" t="n">
        <v>45576</v>
      </c>
      <c r="N2126" s="6" t="n">
        <v>46603</v>
      </c>
      <c r="O2126" t="n">
        <v>40.7</v>
      </c>
    </row>
    <row r="2127" hidden="1" s="287">
      <c r="A2127" t="inlineStr">
        <is>
          <t>V100057</t>
        </is>
      </c>
      <c r="B2127" t="n">
        <v>24</v>
      </c>
      <c r="C2127" t="n">
        <v>50</v>
      </c>
      <c r="D2127" t="inlineStr">
        <is>
          <t>RheinCargo GmbH &amp; Co. KG</t>
        </is>
      </c>
      <c r="E2127" t="inlineStr">
        <is>
          <t>100011</t>
        </is>
      </c>
      <c r="F2127" t="inlineStr">
        <is>
          <t>Hammer Landstrasse 3</t>
        </is>
      </c>
      <c r="G2127" t="inlineStr">
        <is>
          <t>41460</t>
        </is>
      </c>
      <c r="H2127" t="inlineStr">
        <is>
          <t>Neuss</t>
        </is>
      </c>
      <c r="I2127" t="inlineStr">
        <is>
          <t>DE</t>
        </is>
      </c>
      <c r="J2127" t="inlineStr">
        <is>
          <t>SGGNS_M33</t>
        </is>
      </c>
      <c r="K2127" t="inlineStr">
        <is>
          <t>37 80 4561 550-7</t>
        </is>
      </c>
      <c r="L2127" t="inlineStr">
        <is>
          <t>2024-0020</t>
        </is>
      </c>
      <c r="M2127" s="6" t="n">
        <v>45587</v>
      </c>
      <c r="N2127" s="6" t="n">
        <v>46081</v>
      </c>
      <c r="O2127" t="n">
        <v>27.15</v>
      </c>
    </row>
    <row r="2128" hidden="1" s="287">
      <c r="A2128" t="inlineStr">
        <is>
          <t>V100059</t>
        </is>
      </c>
      <c r="B2128" t="n">
        <v>21</v>
      </c>
      <c r="C2128" t="n">
        <v>50</v>
      </c>
      <c r="D2128" t="inlineStr">
        <is>
          <t>Rail Cargo Austria AG</t>
        </is>
      </c>
      <c r="E2128" t="inlineStr">
        <is>
          <t>100020</t>
        </is>
      </c>
      <c r="F2128" t="inlineStr">
        <is>
          <t>Am Hauptbahnhof 2</t>
        </is>
      </c>
      <c r="G2128" t="inlineStr">
        <is>
          <t>1100</t>
        </is>
      </c>
      <c r="H2128" t="inlineStr">
        <is>
          <t>Wien</t>
        </is>
      </c>
      <c r="I2128" t="inlineStr">
        <is>
          <t>AT</t>
        </is>
      </c>
      <c r="J2128" t="inlineStr">
        <is>
          <t>SGGMRRS_M43</t>
        </is>
      </c>
      <c r="K2128" t="inlineStr">
        <is>
          <t>37 80 4657 241-8</t>
        </is>
      </c>
      <c r="L2128" t="inlineStr">
        <is>
          <t>2024-0030</t>
        </is>
      </c>
      <c r="M2128" s="6" t="n">
        <v>45776</v>
      </c>
      <c r="N2128" s="6" t="n">
        <v>46799</v>
      </c>
      <c r="O2128" t="n">
        <v>38.85</v>
      </c>
    </row>
    <row r="2129" hidden="1" s="287">
      <c r="A2129" t="inlineStr">
        <is>
          <t>V200044</t>
        </is>
      </c>
      <c r="B2129" t="n">
        <v>13</v>
      </c>
      <c r="C2129" t="n">
        <v>50</v>
      </c>
      <c r="D2129" t="inlineStr">
        <is>
          <t>PCC Intermodal S.A.</t>
        </is>
      </c>
      <c r="E2129" t="inlineStr">
        <is>
          <t>100761</t>
        </is>
      </c>
      <c r="F2129" t="inlineStr">
        <is>
          <t>ul Hutnicza 16</t>
        </is>
      </c>
      <c r="G2129" t="inlineStr">
        <is>
          <t>81-061</t>
        </is>
      </c>
      <c r="H2129" t="inlineStr">
        <is>
          <t>Gdynia</t>
        </is>
      </c>
      <c r="I2129" t="inlineStr">
        <is>
          <t>PL</t>
        </is>
      </c>
      <c r="J2129" t="inlineStr">
        <is>
          <t>SGNS_M13</t>
        </is>
      </c>
      <c r="K2129" t="inlineStr">
        <is>
          <t>37 80 4564 346-7</t>
        </is>
      </c>
      <c r="L2129" t="inlineStr">
        <is>
          <t>2023-0016</t>
        </is>
      </c>
      <c r="M2129" s="6" t="n">
        <v>45145</v>
      </c>
      <c r="N2129" s="6" t="n">
        <v>46356</v>
      </c>
      <c r="O2129" t="n">
        <v>22</v>
      </c>
    </row>
    <row r="2130" hidden="1" s="287">
      <c r="A2130" t="inlineStr">
        <is>
          <t>V100049</t>
        </is>
      </c>
      <c r="B2130" t="n">
        <v>145</v>
      </c>
      <c r="C2130" t="n">
        <v>20</v>
      </c>
      <c r="D2130" t="inlineStr">
        <is>
          <t>Grain Logistic Sp.z.o.o.</t>
        </is>
      </c>
      <c r="E2130" t="inlineStr">
        <is>
          <t>100765</t>
        </is>
      </c>
      <c r="F2130" t="inlineStr">
        <is>
          <t>ul. Nowogrodzka 31/413</t>
        </is>
      </c>
      <c r="G2130" t="inlineStr">
        <is>
          <t>00-511</t>
        </is>
      </c>
      <c r="H2130" t="inlineStr">
        <is>
          <t>Warszawa</t>
        </is>
      </c>
      <c r="I2130" t="inlineStr">
        <is>
          <t>PL</t>
        </is>
      </c>
      <c r="J2130" t="inlineStr">
        <is>
          <t>SGNS_60</t>
        </is>
      </c>
      <c r="K2130" t="inlineStr"/>
      <c r="L2130" t="inlineStr">
        <is>
          <t>2023-0035</t>
        </is>
      </c>
      <c r="M2130" s="6" t="n">
        <v>46082</v>
      </c>
      <c r="N2130" s="6" t="n">
        <v>46446</v>
      </c>
      <c r="O2130" t="n">
        <v>19.5</v>
      </c>
    </row>
    <row r="2131" hidden="1" s="287">
      <c r="A2131" t="inlineStr">
        <is>
          <t>V300059</t>
        </is>
      </c>
      <c r="B2131" t="n">
        <v>28</v>
      </c>
      <c r="C2131" t="n">
        <v>50</v>
      </c>
      <c r="D2131" t="inlineStr">
        <is>
          <t>Captrain Deutschland CargoWest GmbH</t>
        </is>
      </c>
      <c r="E2131" t="inlineStr">
        <is>
          <t>100030</t>
        </is>
      </c>
      <c r="F2131" t="inlineStr">
        <is>
          <t>Am Grubenhof 2</t>
        </is>
      </c>
      <c r="G2131" t="inlineStr">
        <is>
          <t>33330</t>
        </is>
      </c>
      <c r="H2131" t="inlineStr">
        <is>
          <t>Gütersloh</t>
        </is>
      </c>
      <c r="I2131" t="inlineStr">
        <is>
          <t>DE</t>
        </is>
      </c>
      <c r="J2131" t="inlineStr">
        <is>
          <t>SDGGMRSS_M8</t>
        </is>
      </c>
      <c r="K2131" t="inlineStr">
        <is>
          <t>35 80 4956 706-0</t>
        </is>
      </c>
      <c r="L2131" t="inlineStr">
        <is>
          <t>2024-0044</t>
        </is>
      </c>
      <c r="M2131" s="6" t="n">
        <v>46026</v>
      </c>
      <c r="N2131" s="6" t="n">
        <v>47483</v>
      </c>
      <c r="O2131" t="n">
        <v>42.71</v>
      </c>
    </row>
    <row r="2132" hidden="1" s="287">
      <c r="A2132" t="inlineStr">
        <is>
          <t>V100061</t>
        </is>
      </c>
      <c r="B2132" t="n">
        <v>69</v>
      </c>
      <c r="C2132" t="n">
        <v>20</v>
      </c>
      <c r="D2132" t="inlineStr">
        <is>
          <t>Rail Cargo Austria AG</t>
        </is>
      </c>
      <c r="E2132" t="inlineStr">
        <is>
          <t>100020</t>
        </is>
      </c>
      <c r="F2132" t="inlineStr">
        <is>
          <t>Am Hauptbahnhof 2</t>
        </is>
      </c>
      <c r="G2132" t="inlineStr">
        <is>
          <t>1100</t>
        </is>
      </c>
      <c r="H2132" t="inlineStr">
        <is>
          <t>Wien</t>
        </is>
      </c>
      <c r="I2132" t="inlineStr">
        <is>
          <t>AT</t>
        </is>
      </c>
      <c r="J2132" t="inlineStr">
        <is>
          <t>EANOS_95</t>
        </is>
      </c>
      <c r="K2132" t="inlineStr"/>
      <c r="L2132" t="inlineStr">
        <is>
          <t>2025-0008</t>
        </is>
      </c>
      <c r="M2132" s="6" t="n">
        <v>46171</v>
      </c>
      <c r="N2132" s="6" t="n">
        <v>50553</v>
      </c>
      <c r="O2132" t="n">
        <v>26</v>
      </c>
    </row>
    <row r="2133" hidden="1" s="287">
      <c r="A2133" t="inlineStr">
        <is>
          <t>V100062</t>
        </is>
      </c>
      <c r="B2133" t="n">
        <v>21</v>
      </c>
      <c r="C2133" t="n">
        <v>50</v>
      </c>
      <c r="D2133" t="inlineStr">
        <is>
          <t>Rail Cargo Austria AG</t>
        </is>
      </c>
      <c r="E2133" t="inlineStr">
        <is>
          <t>100020</t>
        </is>
      </c>
      <c r="F2133" t="inlineStr">
        <is>
          <t>Am Hauptbahnhof 2</t>
        </is>
      </c>
      <c r="G2133" t="inlineStr">
        <is>
          <t>1100</t>
        </is>
      </c>
      <c r="H2133" t="inlineStr">
        <is>
          <t>Wien</t>
        </is>
      </c>
      <c r="I2133" t="inlineStr">
        <is>
          <t>AT</t>
        </is>
      </c>
      <c r="J2133" t="inlineStr">
        <is>
          <t>SGGMRRSS_M50</t>
        </is>
      </c>
      <c r="K2133" t="inlineStr">
        <is>
          <t>37 80 4942 021-9</t>
        </is>
      </c>
      <c r="L2133" t="inlineStr">
        <is>
          <t>2025-0010</t>
        </is>
      </c>
      <c r="M2133" s="6" t="n">
        <v>46008</v>
      </c>
      <c r="N2133" s="6" t="n">
        <v>47038</v>
      </c>
      <c r="O2133" t="n">
        <v>37.85</v>
      </c>
    </row>
    <row r="2134" hidden="1" s="287">
      <c r="A2134" t="inlineStr">
        <is>
          <t>V500001</t>
        </is>
      </c>
      <c r="B2134" t="n">
        <v>28</v>
      </c>
      <c r="C2134" t="n">
        <v>50</v>
      </c>
      <c r="D2134" t="inlineStr">
        <is>
          <t>LAUDE Smart Intermodal S.A.</t>
        </is>
      </c>
      <c r="E2134" t="inlineStr">
        <is>
          <t>100026</t>
        </is>
      </c>
      <c r="F2134" t="inlineStr">
        <is>
          <t>ul. Wroclawska 131</t>
        </is>
      </c>
      <c r="G2134" t="inlineStr">
        <is>
          <t>87-100</t>
        </is>
      </c>
      <c r="H2134" t="inlineStr">
        <is>
          <t>Torun</t>
        </is>
      </c>
      <c r="I2134" t="inlineStr">
        <is>
          <t>PL</t>
        </is>
      </c>
      <c r="J2134" t="inlineStr">
        <is>
          <t>SGMMNSS_M48</t>
        </is>
      </c>
      <c r="K2134" t="inlineStr">
        <is>
          <t>37 84 4594 874-8</t>
        </is>
      </c>
      <c r="L2134" t="inlineStr">
        <is>
          <t>2025-0012</t>
        </is>
      </c>
      <c r="M2134" s="6" t="n">
        <v>45806</v>
      </c>
      <c r="N2134" s="6" t="n">
        <v>47631</v>
      </c>
      <c r="O2134" t="n">
        <v>31.56</v>
      </c>
    </row>
    <row r="2135" hidden="1" s="287">
      <c r="A2135" t="inlineStr">
        <is>
          <t>V300081</t>
        </is>
      </c>
      <c r="B2135" t="n">
        <v>7</v>
      </c>
      <c r="C2135" t="n">
        <v>50</v>
      </c>
      <c r="D2135" t="inlineStr">
        <is>
          <t>Weco Rail GmbH</t>
        </is>
      </c>
      <c r="E2135" t="inlineStr">
        <is>
          <t>100763</t>
        </is>
      </c>
      <c r="F2135" t="inlineStr">
        <is>
          <t>Tanbruckgrasse 3</t>
        </is>
      </c>
      <c r="G2135" t="inlineStr">
        <is>
          <t>1120</t>
        </is>
      </c>
      <c r="H2135" t="inlineStr">
        <is>
          <t>Wien</t>
        </is>
      </c>
      <c r="I2135" t="inlineStr">
        <is>
          <t>AT</t>
        </is>
      </c>
      <c r="J2135" t="inlineStr">
        <is>
          <t>SDGGMRSS_M16</t>
        </is>
      </c>
      <c r="K2135" t="inlineStr">
        <is>
          <t>37 80 4992 789-0</t>
        </is>
      </c>
      <c r="L2135" t="inlineStr">
        <is>
          <t>2025-0015</t>
        </is>
      </c>
      <c r="M2135" s="6" t="n">
        <v>45931</v>
      </c>
      <c r="N2135" s="6" t="n">
        <v>46660</v>
      </c>
      <c r="O2135" t="n">
        <v>46</v>
      </c>
    </row>
    <row r="2136" hidden="1" s="287">
      <c r="A2136" t="inlineStr">
        <is>
          <t>V200019</t>
        </is>
      </c>
      <c r="B2136" t="n">
        <v>72</v>
      </c>
      <c r="C2136" t="n">
        <v>50</v>
      </c>
      <c r="D2136" t="inlineStr">
        <is>
          <t>SBB Cargo AG</t>
        </is>
      </c>
      <c r="E2136" t="inlineStr">
        <is>
          <t>100022</t>
        </is>
      </c>
      <c r="F2136" t="inlineStr">
        <is>
          <t>Bahnhofstrasse 12</t>
        </is>
      </c>
      <c r="G2136" t="inlineStr">
        <is>
          <t>4600</t>
        </is>
      </c>
      <c r="H2136" t="inlineStr">
        <is>
          <t>Olten</t>
        </is>
      </c>
      <c r="I2136" t="inlineStr">
        <is>
          <t>CH</t>
        </is>
      </c>
      <c r="J2136" t="inlineStr">
        <is>
          <t>SGNS_M9</t>
        </is>
      </c>
      <c r="K2136" t="inlineStr">
        <is>
          <t>37 80 4564 438-2</t>
        </is>
      </c>
      <c r="L2136" t="inlineStr">
        <is>
          <t>2021-0032</t>
        </is>
      </c>
      <c r="M2136" s="6" t="n">
        <v>44769</v>
      </c>
      <c r="N2136" s="6" t="n">
        <v>46934</v>
      </c>
      <c r="O2136" t="n">
        <v>18.1</v>
      </c>
    </row>
    <row r="2137" hidden="1" s="287">
      <c r="A2137" t="inlineStr">
        <is>
          <t>V200054</t>
        </is>
      </c>
      <c r="B2137" t="n">
        <v>2</v>
      </c>
      <c r="C2137" t="n">
        <v>50</v>
      </c>
      <c r="D2137" t="inlineStr">
        <is>
          <t>Necoss GmbH</t>
        </is>
      </c>
      <c r="E2137" t="inlineStr">
        <is>
          <t>100014</t>
        </is>
      </c>
      <c r="F2137" t="inlineStr">
        <is>
          <t>Bahnhofplatz 42</t>
        </is>
      </c>
      <c r="G2137" t="inlineStr">
        <is>
          <t>28195</t>
        </is>
      </c>
      <c r="H2137" t="inlineStr">
        <is>
          <t>Bremen</t>
        </is>
      </c>
      <c r="I2137" t="inlineStr">
        <is>
          <t>DE</t>
        </is>
      </c>
      <c r="J2137" t="inlineStr">
        <is>
          <t>SGGRSS_M2</t>
        </is>
      </c>
      <c r="K2137" t="inlineStr">
        <is>
          <t>37 80 4960 911-8</t>
        </is>
      </c>
      <c r="L2137" t="inlineStr">
        <is>
          <t>2025-0024</t>
        </is>
      </c>
      <c r="M2137" s="6" t="n">
        <v>46023</v>
      </c>
      <c r="N2137" s="6" t="n">
        <v>46752</v>
      </c>
      <c r="O2137" t="n">
        <v>27.9</v>
      </c>
    </row>
    <row r="2138" hidden="1" s="287">
      <c r="A2138" t="inlineStr">
        <is>
          <t>V710001</t>
        </is>
      </c>
      <c r="B2138" t="n">
        <v>19</v>
      </c>
      <c r="C2138" t="n">
        <v>50</v>
      </c>
      <c r="D2138" t="inlineStr">
        <is>
          <t>Rail Cargo Austria AG</t>
        </is>
      </c>
      <c r="E2138" t="inlineStr">
        <is>
          <t>100020</t>
        </is>
      </c>
      <c r="F2138" t="inlineStr">
        <is>
          <t>Am Hauptbahnhof 2</t>
        </is>
      </c>
      <c r="G2138" t="inlineStr">
        <is>
          <t>1100</t>
        </is>
      </c>
      <c r="H2138" t="inlineStr">
        <is>
          <t>Wien</t>
        </is>
      </c>
      <c r="I2138" t="inlineStr">
        <is>
          <t>AT</t>
        </is>
      </c>
      <c r="J2138" t="inlineStr">
        <is>
          <t>SDGGMRS_M7</t>
        </is>
      </c>
      <c r="K2138" t="inlineStr">
        <is>
          <t>37 80 4955 125-2</t>
        </is>
      </c>
      <c r="L2138" t="inlineStr">
        <is>
          <t>2025-0026</t>
        </is>
      </c>
      <c r="M2138" s="6" t="n">
        <v>45931</v>
      </c>
      <c r="N2138" s="6" t="n">
        <v>46112</v>
      </c>
      <c r="O2138" t="n">
        <v>37</v>
      </c>
    </row>
    <row r="2139" hidden="1" s="287">
      <c r="A2139" t="inlineStr">
        <is>
          <t>V300090</t>
        </is>
      </c>
      <c r="B2139" t="n">
        <v>34</v>
      </c>
      <c r="C2139" t="n">
        <v>50</v>
      </c>
      <c r="D2139" t="inlineStr">
        <is>
          <t>STORK Cargo GmbH</t>
        </is>
      </c>
      <c r="E2139" t="inlineStr">
        <is>
          <t>100792</t>
        </is>
      </c>
      <c r="F2139" t="inlineStr">
        <is>
          <t>Parchauer Strasse 3</t>
        </is>
      </c>
      <c r="G2139" t="inlineStr">
        <is>
          <t>39126</t>
        </is>
      </c>
      <c r="H2139" t="inlineStr">
        <is>
          <t>Magdeburg</t>
        </is>
      </c>
      <c r="I2139" t="inlineStr">
        <is>
          <t>DE</t>
        </is>
      </c>
      <c r="J2139" t="inlineStr">
        <is>
          <t>SGMMNS_M17</t>
        </is>
      </c>
      <c r="K2139" t="inlineStr">
        <is>
          <t>33 80 4505 578-1</t>
        </is>
      </c>
      <c r="L2139" t="inlineStr">
        <is>
          <t>2025-0020</t>
        </is>
      </c>
      <c r="M2139" s="6" t="n">
        <v>46065</v>
      </c>
      <c r="N2139" s="6" t="n">
        <v>48255</v>
      </c>
      <c r="O2139" t="n">
        <v>21.9</v>
      </c>
    </row>
    <row r="2140" hidden="1" s="287">
      <c r="A2140" t="inlineStr">
        <is>
          <t>V100003</t>
        </is>
      </c>
      <c r="B2140" t="n">
        <v>20</v>
      </c>
      <c r="C2140" t="n">
        <v>50</v>
      </c>
      <c r="D2140" t="inlineStr">
        <is>
          <t>DB Cargo AG</t>
        </is>
      </c>
      <c r="E2140" t="inlineStr">
        <is>
          <t>100000</t>
        </is>
      </c>
      <c r="F2140" t="inlineStr">
        <is>
          <t>Rheinstrasse 2</t>
        </is>
      </c>
      <c r="G2140" t="inlineStr">
        <is>
          <t>55116</t>
        </is>
      </c>
      <c r="H2140" t="inlineStr">
        <is>
          <t>Mainz</t>
        </is>
      </c>
      <c r="I2140" t="inlineStr">
        <is>
          <t>DE</t>
        </is>
      </c>
      <c r="J2140" t="inlineStr">
        <is>
          <t>SGGMRSS_M6</t>
        </is>
      </c>
      <c r="K2140" t="inlineStr">
        <is>
          <t>37 80 4963 191-4</t>
        </is>
      </c>
      <c r="L2140" t="inlineStr">
        <is>
          <t>2020-0006</t>
        </is>
      </c>
      <c r="M2140" s="6" t="n">
        <v>44274</v>
      </c>
      <c r="N2140" s="6" t="n">
        <v>46081</v>
      </c>
      <c r="O2140" t="n">
        <v>30.5</v>
      </c>
    </row>
    <row r="2141" hidden="1" s="287">
      <c r="A2141" t="inlineStr">
        <is>
          <t>V100016</t>
        </is>
      </c>
      <c r="B2141" t="n">
        <v>36</v>
      </c>
      <c r="C2141" t="n">
        <v>50</v>
      </c>
      <c r="D2141" t="inlineStr">
        <is>
          <t>RheinCargo GmbH &amp; Co. KG</t>
        </is>
      </c>
      <c r="E2141" t="inlineStr">
        <is>
          <t>100011</t>
        </is>
      </c>
      <c r="F2141" t="inlineStr">
        <is>
          <t>Hammer Landstrasse 3</t>
        </is>
      </c>
      <c r="G2141" t="inlineStr">
        <is>
          <t>41460</t>
        </is>
      </c>
      <c r="H2141" t="inlineStr">
        <is>
          <t>Neuss</t>
        </is>
      </c>
      <c r="I2141" t="inlineStr">
        <is>
          <t>DE</t>
        </is>
      </c>
      <c r="J2141" t="inlineStr">
        <is>
          <t>SGGNSS_M12</t>
        </is>
      </c>
      <c r="K2141" t="inlineStr">
        <is>
          <t>37 80 4694 484-9</t>
        </is>
      </c>
      <c r="L2141" t="inlineStr">
        <is>
          <t>2021-0008</t>
        </is>
      </c>
      <c r="M2141" s="6" t="n">
        <v>44562</v>
      </c>
      <c r="N2141" s="6" t="n">
        <v>46387</v>
      </c>
      <c r="O2141" t="n">
        <v>23.75</v>
      </c>
    </row>
    <row r="2142" hidden="1" s="287">
      <c r="A2142" t="inlineStr">
        <is>
          <t>V400005</t>
        </is>
      </c>
      <c r="B2142" t="n">
        <v>26</v>
      </c>
      <c r="C2142" t="n">
        <v>50</v>
      </c>
      <c r="D2142" t="inlineStr">
        <is>
          <t>DB Cargo AG</t>
        </is>
      </c>
      <c r="E2142" t="inlineStr">
        <is>
          <t>100000</t>
        </is>
      </c>
      <c r="F2142" t="inlineStr">
        <is>
          <t>Rheinstrasse 2</t>
        </is>
      </c>
      <c r="G2142" t="inlineStr">
        <is>
          <t>55116</t>
        </is>
      </c>
      <c r="H2142" t="inlineStr">
        <is>
          <t>Mainz</t>
        </is>
      </c>
      <c r="I2142" t="inlineStr">
        <is>
          <t>DE</t>
        </is>
      </c>
      <c r="J2142" t="inlineStr">
        <is>
          <t>SGGNS_M11</t>
        </is>
      </c>
      <c r="K2142" t="inlineStr">
        <is>
          <t>37 80 4561 393-2</t>
        </is>
      </c>
      <c r="L2142" t="inlineStr">
        <is>
          <t>2021-2420</t>
        </is>
      </c>
      <c r="M2142" s="6" t="n">
        <v>44950</v>
      </c>
      <c r="N2142" s="6" t="n">
        <v>47087</v>
      </c>
      <c r="O2142" t="n">
        <v>24.4</v>
      </c>
    </row>
    <row r="2143" hidden="1" s="287">
      <c r="A2143" t="inlineStr">
        <is>
          <t>V100046</t>
        </is>
      </c>
      <c r="B2143" t="n">
        <v>30</v>
      </c>
      <c r="C2143" t="n">
        <v>50</v>
      </c>
      <c r="D2143" t="inlineStr">
        <is>
          <t>LAUDE Smart Intermodal S.A.</t>
        </is>
      </c>
      <c r="E2143" t="inlineStr">
        <is>
          <t>100026</t>
        </is>
      </c>
      <c r="F2143" t="inlineStr">
        <is>
          <t>ul. Wroclawska 131</t>
        </is>
      </c>
      <c r="G2143" t="inlineStr">
        <is>
          <t>87-100</t>
        </is>
      </c>
      <c r="H2143" t="inlineStr">
        <is>
          <t>Torun</t>
        </is>
      </c>
      <c r="I2143" t="inlineStr">
        <is>
          <t>PL</t>
        </is>
      </c>
      <c r="J2143" t="inlineStr">
        <is>
          <t>SGMMNS_M17</t>
        </is>
      </c>
      <c r="K2143" t="inlineStr">
        <is>
          <t>33 80 4505 649-0</t>
        </is>
      </c>
      <c r="L2143" t="inlineStr">
        <is>
          <t>2023-0012</t>
        </is>
      </c>
      <c r="M2143" s="6" t="n">
        <v>45271</v>
      </c>
      <c r="N2143" s="6" t="n">
        <v>46752</v>
      </c>
      <c r="O2143" t="n">
        <v>9.5</v>
      </c>
    </row>
    <row r="2144" hidden="1" s="287">
      <c r="A2144" t="inlineStr">
        <is>
          <t>V400008</t>
        </is>
      </c>
      <c r="B2144" t="n">
        <v>24</v>
      </c>
      <c r="C2144" t="n">
        <v>50</v>
      </c>
      <c r="D2144" t="inlineStr">
        <is>
          <t>DB Cargo AG</t>
        </is>
      </c>
      <c r="E2144" t="inlineStr">
        <is>
          <t>100000</t>
        </is>
      </c>
      <c r="F2144" t="inlineStr">
        <is>
          <t>Rheinstrasse 2</t>
        </is>
      </c>
      <c r="G2144" t="inlineStr">
        <is>
          <t>55116</t>
        </is>
      </c>
      <c r="H2144" t="inlineStr">
        <is>
          <t>Mainz</t>
        </is>
      </c>
      <c r="I2144" t="inlineStr">
        <is>
          <t>DE</t>
        </is>
      </c>
      <c r="J2144" t="inlineStr">
        <is>
          <t>SGGNS_M11</t>
        </is>
      </c>
      <c r="K2144" t="inlineStr">
        <is>
          <t>37 80 4561 453-4</t>
        </is>
      </c>
      <c r="L2144" t="inlineStr">
        <is>
          <t>2021-2420</t>
        </is>
      </c>
      <c r="M2144" s="6" t="n">
        <v>45204</v>
      </c>
      <c r="N2144" s="6" t="n">
        <v>47330</v>
      </c>
      <c r="O2144" t="n">
        <v>26.23</v>
      </c>
    </row>
    <row r="2145" hidden="1" s="287">
      <c r="A2145" t="inlineStr">
        <is>
          <t>V100047</t>
        </is>
      </c>
      <c r="B2145" t="n">
        <v>20</v>
      </c>
      <c r="C2145" t="n">
        <v>50</v>
      </c>
      <c r="D2145" t="inlineStr">
        <is>
          <t>Rail Cargo Austria AG</t>
        </is>
      </c>
      <c r="E2145" t="inlineStr">
        <is>
          <t>100020</t>
        </is>
      </c>
      <c r="F2145" t="inlineStr">
        <is>
          <t>Am Hauptbahnhof 2</t>
        </is>
      </c>
      <c r="G2145" t="inlineStr">
        <is>
          <t>1100</t>
        </is>
      </c>
      <c r="H2145" t="inlineStr">
        <is>
          <t>Wien</t>
        </is>
      </c>
      <c r="I2145" t="inlineStr">
        <is>
          <t>AT</t>
        </is>
      </c>
      <c r="J2145" t="inlineStr">
        <is>
          <t>SGGMRRS_M23</t>
        </is>
      </c>
      <c r="K2145" t="inlineStr">
        <is>
          <t>37 80 4657 190-7</t>
        </is>
      </c>
      <c r="L2145" t="inlineStr">
        <is>
          <t>2023-0010</t>
        </is>
      </c>
      <c r="M2145" s="6" t="n">
        <v>45146</v>
      </c>
      <c r="N2145" s="6" t="n">
        <v>46203</v>
      </c>
      <c r="O2145" t="n">
        <v>41.55</v>
      </c>
    </row>
    <row r="2146" hidden="1" s="287">
      <c r="A2146" t="inlineStr">
        <is>
          <t>V100050</t>
        </is>
      </c>
      <c r="B2146" t="n">
        <v>22</v>
      </c>
      <c r="C2146" t="n">
        <v>50</v>
      </c>
      <c r="D2146" t="inlineStr">
        <is>
          <t>Rail Cargo Austria AG</t>
        </is>
      </c>
      <c r="E2146" t="inlineStr">
        <is>
          <t>100020</t>
        </is>
      </c>
      <c r="F2146" t="inlineStr">
        <is>
          <t>Am Hauptbahnhof 2</t>
        </is>
      </c>
      <c r="G2146" t="inlineStr">
        <is>
          <t>1100</t>
        </is>
      </c>
      <c r="H2146" t="inlineStr">
        <is>
          <t>Wien</t>
        </is>
      </c>
      <c r="I2146" t="inlineStr">
        <is>
          <t>AT</t>
        </is>
      </c>
      <c r="J2146" t="inlineStr">
        <is>
          <t>SGGMRRS_M23</t>
        </is>
      </c>
      <c r="K2146" t="inlineStr">
        <is>
          <t>31 80 4657 374-3</t>
        </is>
      </c>
      <c r="L2146" t="inlineStr">
        <is>
          <t>2023-0038</t>
        </is>
      </c>
      <c r="M2146" s="6" t="n">
        <v>45372</v>
      </c>
      <c r="N2146" s="6" t="n">
        <v>46391</v>
      </c>
      <c r="O2146" t="n">
        <v>40.7</v>
      </c>
    </row>
    <row r="2147" hidden="1" s="287">
      <c r="A2147" t="inlineStr">
        <is>
          <t>V200035</t>
        </is>
      </c>
      <c r="B2147" t="n">
        <v>11</v>
      </c>
      <c r="C2147" t="n">
        <v>50</v>
      </c>
      <c r="D2147" t="inlineStr">
        <is>
          <t>Zaklad Inzynierli Kolejowej Sp.z.o.o</t>
        </is>
      </c>
      <c r="E2147" t="inlineStr">
        <is>
          <t>100767</t>
        </is>
      </c>
      <c r="F2147" t="inlineStr">
        <is>
          <t>ul. Retmanska 11a</t>
        </is>
      </c>
      <c r="G2147" t="inlineStr">
        <is>
          <t>27-600</t>
        </is>
      </c>
      <c r="H2147" t="inlineStr">
        <is>
          <t>Sandomierz</t>
        </is>
      </c>
      <c r="I2147" t="inlineStr">
        <is>
          <t>PL</t>
        </is>
      </c>
      <c r="J2147" t="inlineStr">
        <is>
          <t>SGMMNS_M17</t>
        </is>
      </c>
      <c r="K2147" t="inlineStr">
        <is>
          <t>33 80 4505 180-6</t>
        </is>
      </c>
      <c r="L2147" t="inlineStr">
        <is>
          <t>2023-0021</t>
        </is>
      </c>
      <c r="M2147" s="6" t="n">
        <v>45383</v>
      </c>
      <c r="N2147" s="6" t="n">
        <v>46478</v>
      </c>
      <c r="O2147" t="n">
        <v>19</v>
      </c>
    </row>
    <row r="2148" hidden="1" s="287">
      <c r="A2148" t="inlineStr">
        <is>
          <t>V100054</t>
        </is>
      </c>
      <c r="B2148" t="n">
        <v>22</v>
      </c>
      <c r="C2148" t="n">
        <v>50</v>
      </c>
      <c r="D2148" t="inlineStr">
        <is>
          <t>Rail Cargo Austria AG</t>
        </is>
      </c>
      <c r="E2148" t="inlineStr">
        <is>
          <t>100020</t>
        </is>
      </c>
      <c r="F2148" t="inlineStr">
        <is>
          <t>Am Hauptbahnhof 2</t>
        </is>
      </c>
      <c r="G2148" t="inlineStr">
        <is>
          <t>1100</t>
        </is>
      </c>
      <c r="H2148" t="inlineStr">
        <is>
          <t>Wien</t>
        </is>
      </c>
      <c r="I2148" t="inlineStr">
        <is>
          <t>AT</t>
        </is>
      </c>
      <c r="J2148" t="inlineStr">
        <is>
          <t>SGGMRRS_M23</t>
        </is>
      </c>
      <c r="K2148" t="inlineStr">
        <is>
          <t>37 80 4657 319-2</t>
        </is>
      </c>
      <c r="L2148" t="inlineStr">
        <is>
          <t>2024-0007</t>
        </is>
      </c>
      <c r="M2148" s="6" t="n">
        <v>45576</v>
      </c>
      <c r="N2148" s="6" t="n">
        <v>46603</v>
      </c>
      <c r="O2148" t="n">
        <v>40.7</v>
      </c>
    </row>
    <row r="2149" hidden="1" s="287">
      <c r="A2149" t="inlineStr">
        <is>
          <t>V100057</t>
        </is>
      </c>
      <c r="B2149" t="n">
        <v>25</v>
      </c>
      <c r="C2149" t="n">
        <v>50</v>
      </c>
      <c r="D2149" t="inlineStr">
        <is>
          <t>RheinCargo GmbH &amp; Co. KG</t>
        </is>
      </c>
      <c r="E2149" t="inlineStr">
        <is>
          <t>100011</t>
        </is>
      </c>
      <c r="F2149" t="inlineStr">
        <is>
          <t>Hammer Landstrasse 3</t>
        </is>
      </c>
      <c r="G2149" t="inlineStr">
        <is>
          <t>41460</t>
        </is>
      </c>
      <c r="H2149" t="inlineStr">
        <is>
          <t>Neuss</t>
        </is>
      </c>
      <c r="I2149" t="inlineStr">
        <is>
          <t>DE</t>
        </is>
      </c>
      <c r="J2149" t="inlineStr">
        <is>
          <t>SGGNS_M33</t>
        </is>
      </c>
      <c r="K2149" t="inlineStr">
        <is>
          <t>37 80 4561 551-5</t>
        </is>
      </c>
      <c r="L2149" t="inlineStr">
        <is>
          <t>2024-0020</t>
        </is>
      </c>
      <c r="M2149" s="6" t="n">
        <v>45587</v>
      </c>
      <c r="N2149" s="6" t="n">
        <v>46081</v>
      </c>
      <c r="O2149" t="n">
        <v>27.15</v>
      </c>
    </row>
    <row r="2150" hidden="1" s="287">
      <c r="A2150" t="inlineStr">
        <is>
          <t>V100059</t>
        </is>
      </c>
      <c r="B2150" t="n">
        <v>22</v>
      </c>
      <c r="C2150" t="n">
        <v>50</v>
      </c>
      <c r="D2150" t="inlineStr">
        <is>
          <t>Rail Cargo Austria AG</t>
        </is>
      </c>
      <c r="E2150" t="inlineStr">
        <is>
          <t>100020</t>
        </is>
      </c>
      <c r="F2150" t="inlineStr">
        <is>
          <t>Am Hauptbahnhof 2</t>
        </is>
      </c>
      <c r="G2150" t="inlineStr">
        <is>
          <t>1100</t>
        </is>
      </c>
      <c r="H2150" t="inlineStr">
        <is>
          <t>Wien</t>
        </is>
      </c>
      <c r="I2150" t="inlineStr">
        <is>
          <t>AT</t>
        </is>
      </c>
      <c r="J2150" t="inlineStr">
        <is>
          <t>SGGMRRS_M43</t>
        </is>
      </c>
      <c r="K2150" t="inlineStr">
        <is>
          <t>37 80 4657 242-6</t>
        </is>
      </c>
      <c r="L2150" t="inlineStr">
        <is>
          <t>2024-0030</t>
        </is>
      </c>
      <c r="M2150" s="6" t="n">
        <v>45776</v>
      </c>
      <c r="N2150" s="6" t="n">
        <v>46799</v>
      </c>
      <c r="O2150" t="n">
        <v>38.85</v>
      </c>
    </row>
    <row r="2151" hidden="1" s="287">
      <c r="A2151" t="inlineStr">
        <is>
          <t>V200044</t>
        </is>
      </c>
      <c r="B2151" t="n">
        <v>14</v>
      </c>
      <c r="C2151" t="n">
        <v>50</v>
      </c>
      <c r="D2151" t="inlineStr">
        <is>
          <t>PCC Intermodal S.A.</t>
        </is>
      </c>
      <c r="E2151" t="inlineStr">
        <is>
          <t>100761</t>
        </is>
      </c>
      <c r="F2151" t="inlineStr">
        <is>
          <t>ul Hutnicza 16</t>
        </is>
      </c>
      <c r="G2151" t="inlineStr">
        <is>
          <t>81-061</t>
        </is>
      </c>
      <c r="H2151" t="inlineStr">
        <is>
          <t>Gdynia</t>
        </is>
      </c>
      <c r="I2151" t="inlineStr">
        <is>
          <t>PL</t>
        </is>
      </c>
      <c r="J2151" t="inlineStr">
        <is>
          <t>SGNS_M13</t>
        </is>
      </c>
      <c r="K2151" t="inlineStr">
        <is>
          <t>37 80 4564 347-5</t>
        </is>
      </c>
      <c r="L2151" t="inlineStr">
        <is>
          <t>2023-0016</t>
        </is>
      </c>
      <c r="M2151" s="6" t="n">
        <v>45145</v>
      </c>
      <c r="N2151" s="6" t="n">
        <v>46356</v>
      </c>
      <c r="O2151" t="n">
        <v>22</v>
      </c>
    </row>
    <row r="2152" hidden="1" s="287">
      <c r="A2152" t="inlineStr">
        <is>
          <t>V300055</t>
        </is>
      </c>
      <c r="B2152" t="n">
        <v>30</v>
      </c>
      <c r="C2152" t="n">
        <v>50</v>
      </c>
      <c r="D2152" t="inlineStr">
        <is>
          <t>Weco Rail GmbH</t>
        </is>
      </c>
      <c r="E2152" t="inlineStr">
        <is>
          <t>100763</t>
        </is>
      </c>
      <c r="F2152" t="inlineStr">
        <is>
          <t>Tanbruckgrasse 3</t>
        </is>
      </c>
      <c r="G2152" t="inlineStr">
        <is>
          <t>1120</t>
        </is>
      </c>
      <c r="H2152" t="inlineStr">
        <is>
          <t>Wien</t>
        </is>
      </c>
      <c r="I2152" t="inlineStr">
        <is>
          <t>AT</t>
        </is>
      </c>
      <c r="J2152" t="inlineStr">
        <is>
          <t>SGGMRS_M35</t>
        </is>
      </c>
      <c r="K2152" t="inlineStr">
        <is>
          <t>37 80 4953 467-0</t>
        </is>
      </c>
      <c r="L2152" t="inlineStr">
        <is>
          <t>2024-0008</t>
        </is>
      </c>
      <c r="M2152" s="6" t="n">
        <v>45595</v>
      </c>
      <c r="N2152" s="6" t="n">
        <v>46689</v>
      </c>
      <c r="O2152" t="n">
        <v>27.5</v>
      </c>
    </row>
    <row r="2153" hidden="1" s="287">
      <c r="A2153" t="inlineStr">
        <is>
          <t>V100049</t>
        </is>
      </c>
      <c r="B2153" t="n">
        <v>146</v>
      </c>
      <c r="C2153" t="n">
        <v>20</v>
      </c>
      <c r="D2153" t="inlineStr">
        <is>
          <t>Grain Logistic Sp.z.o.o.</t>
        </is>
      </c>
      <c r="E2153" t="inlineStr">
        <is>
          <t>100765</t>
        </is>
      </c>
      <c r="F2153" t="inlineStr">
        <is>
          <t>ul. Nowogrodzka 31/413</t>
        </is>
      </c>
      <c r="G2153" t="inlineStr">
        <is>
          <t>00-511</t>
        </is>
      </c>
      <c r="H2153" t="inlineStr">
        <is>
          <t>Warszawa</t>
        </is>
      </c>
      <c r="I2153" t="inlineStr">
        <is>
          <t>PL</t>
        </is>
      </c>
      <c r="J2153" t="inlineStr">
        <is>
          <t>SGNS_60</t>
        </is>
      </c>
      <c r="K2153" t="inlineStr"/>
      <c r="L2153" t="inlineStr">
        <is>
          <t>2023-0035</t>
        </is>
      </c>
      <c r="M2153" s="6" t="n">
        <v>46082</v>
      </c>
      <c r="N2153" s="6" t="n">
        <v>46446</v>
      </c>
      <c r="O2153" t="n">
        <v>19.5</v>
      </c>
    </row>
    <row r="2154" hidden="1" s="287">
      <c r="A2154" t="inlineStr">
        <is>
          <t>V300059</t>
        </is>
      </c>
      <c r="B2154" t="n">
        <v>29</v>
      </c>
      <c r="C2154" t="n">
        <v>50</v>
      </c>
      <c r="D2154" t="inlineStr">
        <is>
          <t>Captrain Deutschland CargoWest GmbH</t>
        </is>
      </c>
      <c r="E2154" t="inlineStr">
        <is>
          <t>100030</t>
        </is>
      </c>
      <c r="F2154" t="inlineStr">
        <is>
          <t>Am Grubenhof 2</t>
        </is>
      </c>
      <c r="G2154" t="inlineStr">
        <is>
          <t>33330</t>
        </is>
      </c>
      <c r="H2154" t="inlineStr">
        <is>
          <t>Gütersloh</t>
        </is>
      </c>
      <c r="I2154" t="inlineStr">
        <is>
          <t>DE</t>
        </is>
      </c>
      <c r="J2154" t="inlineStr">
        <is>
          <t>SDGGMRSS_M8</t>
        </is>
      </c>
      <c r="K2154" t="inlineStr">
        <is>
          <t>35 80 4956 707-8</t>
        </is>
      </c>
      <c r="L2154" t="inlineStr">
        <is>
          <t>2024-0044</t>
        </is>
      </c>
      <c r="M2154" s="6" t="n">
        <v>46026</v>
      </c>
      <c r="N2154" s="6" t="n">
        <v>47483</v>
      </c>
      <c r="O2154" t="n">
        <v>42.71</v>
      </c>
    </row>
    <row r="2155" hidden="1" s="287">
      <c r="A2155" t="inlineStr">
        <is>
          <t>V100061</t>
        </is>
      </c>
      <c r="B2155" t="n">
        <v>70</v>
      </c>
      <c r="C2155" t="n">
        <v>20</v>
      </c>
      <c r="D2155" t="inlineStr">
        <is>
          <t>Rail Cargo Austria AG</t>
        </is>
      </c>
      <c r="E2155" t="inlineStr">
        <is>
          <t>100020</t>
        </is>
      </c>
      <c r="F2155" t="inlineStr">
        <is>
          <t>Am Hauptbahnhof 2</t>
        </is>
      </c>
      <c r="G2155" t="inlineStr">
        <is>
          <t>1100</t>
        </is>
      </c>
      <c r="H2155" t="inlineStr">
        <is>
          <t>Wien</t>
        </is>
      </c>
      <c r="I2155" t="inlineStr">
        <is>
          <t>AT</t>
        </is>
      </c>
      <c r="J2155" t="inlineStr">
        <is>
          <t>EANOS_95</t>
        </is>
      </c>
      <c r="K2155" t="inlineStr"/>
      <c r="L2155" t="inlineStr">
        <is>
          <t>2025-0008</t>
        </is>
      </c>
      <c r="M2155" s="6" t="n">
        <v>46171</v>
      </c>
      <c r="N2155" s="6" t="n">
        <v>50553</v>
      </c>
      <c r="O2155" t="n">
        <v>26</v>
      </c>
    </row>
    <row r="2156" hidden="1" s="287">
      <c r="A2156" t="inlineStr">
        <is>
          <t>V100062</t>
        </is>
      </c>
      <c r="B2156" t="n">
        <v>22</v>
      </c>
      <c r="C2156" t="n">
        <v>50</v>
      </c>
      <c r="D2156" t="inlineStr">
        <is>
          <t>Rail Cargo Austria AG</t>
        </is>
      </c>
      <c r="E2156" t="inlineStr">
        <is>
          <t>100020</t>
        </is>
      </c>
      <c r="F2156" t="inlineStr">
        <is>
          <t>Am Hauptbahnhof 2</t>
        </is>
      </c>
      <c r="G2156" t="inlineStr">
        <is>
          <t>1100</t>
        </is>
      </c>
      <c r="H2156" t="inlineStr">
        <is>
          <t>Wien</t>
        </is>
      </c>
      <c r="I2156" t="inlineStr">
        <is>
          <t>AT</t>
        </is>
      </c>
      <c r="J2156" t="inlineStr">
        <is>
          <t>SGGMRRSS_M50</t>
        </is>
      </c>
      <c r="K2156" t="inlineStr">
        <is>
          <t>37 80 4942 022-7</t>
        </is>
      </c>
      <c r="L2156" t="inlineStr">
        <is>
          <t>2025-0010</t>
        </is>
      </c>
      <c r="M2156" s="6" t="n">
        <v>46008</v>
      </c>
      <c r="N2156" s="6" t="n">
        <v>47038</v>
      </c>
      <c r="O2156" t="n">
        <v>37.85</v>
      </c>
    </row>
    <row r="2157" hidden="1" s="287">
      <c r="A2157" t="inlineStr">
        <is>
          <t>V500001</t>
        </is>
      </c>
      <c r="B2157" t="n">
        <v>29</v>
      </c>
      <c r="C2157" t="n">
        <v>50</v>
      </c>
      <c r="D2157" t="inlineStr">
        <is>
          <t>LAUDE Smart Intermodal S.A.</t>
        </is>
      </c>
      <c r="E2157" t="inlineStr">
        <is>
          <t>100026</t>
        </is>
      </c>
      <c r="F2157" t="inlineStr">
        <is>
          <t>ul. Wroclawska 131</t>
        </is>
      </c>
      <c r="G2157" t="inlineStr">
        <is>
          <t>87-100</t>
        </is>
      </c>
      <c r="H2157" t="inlineStr">
        <is>
          <t>Torun</t>
        </is>
      </c>
      <c r="I2157" t="inlineStr">
        <is>
          <t>PL</t>
        </is>
      </c>
      <c r="J2157" t="inlineStr">
        <is>
          <t>SGMMNSS_M48</t>
        </is>
      </c>
      <c r="K2157" t="inlineStr">
        <is>
          <t>37 84 4594 883-9</t>
        </is>
      </c>
      <c r="L2157" t="inlineStr">
        <is>
          <t>2025-0012</t>
        </is>
      </c>
      <c r="M2157" s="6" t="n">
        <v>45806</v>
      </c>
      <c r="N2157" s="6" t="n">
        <v>47631</v>
      </c>
      <c r="O2157" t="n">
        <v>31.56</v>
      </c>
    </row>
    <row r="2158" hidden="1" s="287">
      <c r="A2158" t="inlineStr">
        <is>
          <t>V300081</t>
        </is>
      </c>
      <c r="B2158" t="n">
        <v>8</v>
      </c>
      <c r="C2158" t="n">
        <v>50</v>
      </c>
      <c r="D2158" t="inlineStr">
        <is>
          <t>Weco Rail GmbH</t>
        </is>
      </c>
      <c r="E2158" t="inlineStr">
        <is>
          <t>100763</t>
        </is>
      </c>
      <c r="F2158" t="inlineStr">
        <is>
          <t>Tanbruckgrasse 3</t>
        </is>
      </c>
      <c r="G2158" t="inlineStr">
        <is>
          <t>1120</t>
        </is>
      </c>
      <c r="H2158" t="inlineStr">
        <is>
          <t>Wien</t>
        </is>
      </c>
      <c r="I2158" t="inlineStr">
        <is>
          <t>AT</t>
        </is>
      </c>
      <c r="J2158" t="inlineStr">
        <is>
          <t>SDGGMRSS_M16</t>
        </is>
      </c>
      <c r="K2158" t="inlineStr">
        <is>
          <t>37 80 4992 797-3</t>
        </is>
      </c>
      <c r="L2158" t="inlineStr">
        <is>
          <t>2025-0015</t>
        </is>
      </c>
      <c r="M2158" s="6" t="n">
        <v>45931</v>
      </c>
      <c r="N2158" s="6" t="n">
        <v>46660</v>
      </c>
      <c r="O2158" t="n">
        <v>46</v>
      </c>
    </row>
    <row r="2159" hidden="1" s="287">
      <c r="A2159" t="inlineStr">
        <is>
          <t>V200019</t>
        </is>
      </c>
      <c r="B2159" t="n">
        <v>73</v>
      </c>
      <c r="C2159" t="n">
        <v>50</v>
      </c>
      <c r="D2159" t="inlineStr">
        <is>
          <t>SBB Cargo AG</t>
        </is>
      </c>
      <c r="E2159" t="inlineStr">
        <is>
          <t>100022</t>
        </is>
      </c>
      <c r="F2159" t="inlineStr">
        <is>
          <t>Bahnhofstrasse 12</t>
        </is>
      </c>
      <c r="G2159" t="inlineStr">
        <is>
          <t>4600</t>
        </is>
      </c>
      <c r="H2159" t="inlineStr">
        <is>
          <t>Olten</t>
        </is>
      </c>
      <c r="I2159" t="inlineStr">
        <is>
          <t>CH</t>
        </is>
      </c>
      <c r="J2159" t="inlineStr">
        <is>
          <t>SGNS_M9</t>
        </is>
      </c>
      <c r="K2159" t="inlineStr">
        <is>
          <t>37 80 4564 439-0</t>
        </is>
      </c>
      <c r="L2159" t="inlineStr">
        <is>
          <t>2021-0032</t>
        </is>
      </c>
      <c r="M2159" s="6" t="n">
        <v>44769</v>
      </c>
      <c r="N2159" s="6" t="n">
        <v>46934</v>
      </c>
      <c r="O2159" t="n">
        <v>18.1</v>
      </c>
    </row>
    <row r="2160" hidden="1" s="287">
      <c r="A2160" t="inlineStr">
        <is>
          <t>V200054</t>
        </is>
      </c>
      <c r="B2160" t="n">
        <v>3</v>
      </c>
      <c r="C2160" t="n">
        <v>50</v>
      </c>
      <c r="D2160" t="inlineStr">
        <is>
          <t>Necoss GmbH</t>
        </is>
      </c>
      <c r="E2160" t="inlineStr">
        <is>
          <t>100014</t>
        </is>
      </c>
      <c r="F2160" t="inlineStr">
        <is>
          <t>Bahnhofplatz 42</t>
        </is>
      </c>
      <c r="G2160" t="inlineStr">
        <is>
          <t>28195</t>
        </is>
      </c>
      <c r="H2160" t="inlineStr">
        <is>
          <t>Bremen</t>
        </is>
      </c>
      <c r="I2160" t="inlineStr">
        <is>
          <t>DE</t>
        </is>
      </c>
      <c r="J2160" t="inlineStr">
        <is>
          <t>SGGRSS_M2</t>
        </is>
      </c>
      <c r="K2160" t="inlineStr">
        <is>
          <t>37 80 4960 918-3</t>
        </is>
      </c>
      <c r="L2160" t="inlineStr">
        <is>
          <t>2025-0024</t>
        </is>
      </c>
      <c r="M2160" s="6" t="n">
        <v>46023</v>
      </c>
      <c r="N2160" s="6" t="n">
        <v>46752</v>
      </c>
      <c r="O2160" t="n">
        <v>27.9</v>
      </c>
    </row>
    <row r="2161" hidden="1" s="287">
      <c r="A2161" t="inlineStr">
        <is>
          <t>V710001</t>
        </is>
      </c>
      <c r="B2161" t="n">
        <v>20</v>
      </c>
      <c r="C2161" t="n">
        <v>50</v>
      </c>
      <c r="D2161" t="inlineStr">
        <is>
          <t>Rail Cargo Austria AG</t>
        </is>
      </c>
      <c r="E2161" t="inlineStr">
        <is>
          <t>100020</t>
        </is>
      </c>
      <c r="F2161" t="inlineStr">
        <is>
          <t>Am Hauptbahnhof 2</t>
        </is>
      </c>
      <c r="G2161" t="inlineStr">
        <is>
          <t>1100</t>
        </is>
      </c>
      <c r="H2161" t="inlineStr">
        <is>
          <t>Wien</t>
        </is>
      </c>
      <c r="I2161" t="inlineStr">
        <is>
          <t>AT</t>
        </is>
      </c>
      <c r="J2161" t="inlineStr">
        <is>
          <t>SDGGMRS_M7</t>
        </is>
      </c>
      <c r="K2161" t="inlineStr">
        <is>
          <t>37 80 4955 126-0</t>
        </is>
      </c>
      <c r="L2161" t="inlineStr">
        <is>
          <t>2025-0026</t>
        </is>
      </c>
      <c r="M2161" s="6" t="n">
        <v>45931</v>
      </c>
      <c r="N2161" s="6" t="n">
        <v>46112</v>
      </c>
      <c r="O2161" t="n">
        <v>37</v>
      </c>
    </row>
    <row r="2162" hidden="1" s="287">
      <c r="A2162" t="inlineStr">
        <is>
          <t>V300090</t>
        </is>
      </c>
      <c r="B2162" t="n">
        <v>35</v>
      </c>
      <c r="C2162" t="n">
        <v>50</v>
      </c>
      <c r="D2162" t="inlineStr">
        <is>
          <t>STORK Cargo GmbH</t>
        </is>
      </c>
      <c r="E2162" t="inlineStr">
        <is>
          <t>100792</t>
        </is>
      </c>
      <c r="F2162" t="inlineStr">
        <is>
          <t>Parchauer Strasse 3</t>
        </is>
      </c>
      <c r="G2162" t="inlineStr">
        <is>
          <t>39126</t>
        </is>
      </c>
      <c r="H2162" t="inlineStr">
        <is>
          <t>Magdeburg</t>
        </is>
      </c>
      <c r="I2162" t="inlineStr">
        <is>
          <t>DE</t>
        </is>
      </c>
      <c r="J2162" t="inlineStr">
        <is>
          <t>SGMMNS_M17</t>
        </is>
      </c>
      <c r="K2162" t="inlineStr">
        <is>
          <t>33 80 4505 583-1</t>
        </is>
      </c>
      <c r="L2162" t="inlineStr">
        <is>
          <t>2025-0020</t>
        </is>
      </c>
      <c r="M2162" s="6" t="n">
        <v>46065</v>
      </c>
      <c r="N2162" s="6" t="n">
        <v>48255</v>
      </c>
      <c r="O2162" t="n">
        <v>21.9</v>
      </c>
    </row>
    <row r="2163" hidden="1" s="287">
      <c r="A2163" t="inlineStr">
        <is>
          <t>V100003</t>
        </is>
      </c>
      <c r="B2163" t="n">
        <v>21</v>
      </c>
      <c r="C2163" t="n">
        <v>50</v>
      </c>
      <c r="D2163" t="inlineStr">
        <is>
          <t>DB Cargo AG</t>
        </is>
      </c>
      <c r="E2163" t="inlineStr">
        <is>
          <t>100000</t>
        </is>
      </c>
      <c r="F2163" t="inlineStr">
        <is>
          <t>Rheinstrasse 2</t>
        </is>
      </c>
      <c r="G2163" t="inlineStr">
        <is>
          <t>55116</t>
        </is>
      </c>
      <c r="H2163" t="inlineStr">
        <is>
          <t>Mainz</t>
        </is>
      </c>
      <c r="I2163" t="inlineStr">
        <is>
          <t>DE</t>
        </is>
      </c>
      <c r="J2163" t="inlineStr">
        <is>
          <t>SGGMRSS_M6</t>
        </is>
      </c>
      <c r="K2163" t="inlineStr">
        <is>
          <t>37 80 4963 190-6</t>
        </is>
      </c>
      <c r="L2163" t="inlineStr">
        <is>
          <t>2020-0006</t>
        </is>
      </c>
      <c r="M2163" s="6" t="n">
        <v>44284</v>
      </c>
      <c r="N2163" s="6" t="n">
        <v>46081</v>
      </c>
      <c r="O2163" t="n">
        <v>30.5</v>
      </c>
    </row>
    <row r="2164" hidden="1" s="287">
      <c r="A2164" t="inlineStr">
        <is>
          <t>V100016</t>
        </is>
      </c>
      <c r="B2164" t="n">
        <v>37</v>
      </c>
      <c r="C2164" t="n">
        <v>50</v>
      </c>
      <c r="D2164" t="inlineStr">
        <is>
          <t>RheinCargo GmbH &amp; Co. KG</t>
        </is>
      </c>
      <c r="E2164" t="inlineStr">
        <is>
          <t>100011</t>
        </is>
      </c>
      <c r="F2164" t="inlineStr">
        <is>
          <t>Hammer Landstrasse 3</t>
        </is>
      </c>
      <c r="G2164" t="inlineStr">
        <is>
          <t>41460</t>
        </is>
      </c>
      <c r="H2164" t="inlineStr">
        <is>
          <t>Neuss</t>
        </is>
      </c>
      <c r="I2164" t="inlineStr">
        <is>
          <t>DE</t>
        </is>
      </c>
      <c r="J2164" t="inlineStr">
        <is>
          <t>SGGNSS_M12</t>
        </is>
      </c>
      <c r="K2164" t="inlineStr">
        <is>
          <t>37 80 4694 485-6</t>
        </is>
      </c>
      <c r="L2164" t="inlineStr">
        <is>
          <t>2021-0008</t>
        </is>
      </c>
      <c r="M2164" s="6" t="n">
        <v>44562</v>
      </c>
      <c r="N2164" s="6" t="n">
        <v>46387</v>
      </c>
      <c r="O2164" t="n">
        <v>23.75</v>
      </c>
    </row>
    <row r="2165" hidden="1" s="287">
      <c r="A2165" t="inlineStr">
        <is>
          <t>V400005</t>
        </is>
      </c>
      <c r="B2165" t="n">
        <v>27</v>
      </c>
      <c r="C2165" t="n">
        <v>50</v>
      </c>
      <c r="D2165" t="inlineStr">
        <is>
          <t>DB Cargo AG</t>
        </is>
      </c>
      <c r="E2165" t="inlineStr">
        <is>
          <t>100000</t>
        </is>
      </c>
      <c r="F2165" t="inlineStr">
        <is>
          <t>Rheinstrasse 2</t>
        </is>
      </c>
      <c r="G2165" t="inlineStr">
        <is>
          <t>55116</t>
        </is>
      </c>
      <c r="H2165" t="inlineStr">
        <is>
          <t>Mainz</t>
        </is>
      </c>
      <c r="I2165" t="inlineStr">
        <is>
          <t>DE</t>
        </is>
      </c>
      <c r="J2165" t="inlineStr">
        <is>
          <t>SGGNS_M11</t>
        </is>
      </c>
      <c r="K2165" t="inlineStr">
        <is>
          <t>37 80 4561 394-0</t>
        </is>
      </c>
      <c r="L2165" t="inlineStr">
        <is>
          <t>2021-2420</t>
        </is>
      </c>
      <c r="M2165" s="6" t="n">
        <v>44950</v>
      </c>
      <c r="N2165" s="6" t="n">
        <v>47087</v>
      </c>
      <c r="O2165" t="n">
        <v>24.4</v>
      </c>
    </row>
    <row r="2166" hidden="1" s="287">
      <c r="A2166" t="inlineStr">
        <is>
          <t>V100046</t>
        </is>
      </c>
      <c r="B2166" t="n">
        <v>31</v>
      </c>
      <c r="C2166" t="n">
        <v>50</v>
      </c>
      <c r="D2166" t="inlineStr">
        <is>
          <t>LAUDE Smart Intermodal S.A.</t>
        </is>
      </c>
      <c r="E2166" t="inlineStr">
        <is>
          <t>100026</t>
        </is>
      </c>
      <c r="F2166" t="inlineStr">
        <is>
          <t>ul. Wroclawska 131</t>
        </is>
      </c>
      <c r="G2166" t="inlineStr">
        <is>
          <t>87-100</t>
        </is>
      </c>
      <c r="H2166" t="inlineStr">
        <is>
          <t>Torun</t>
        </is>
      </c>
      <c r="I2166" t="inlineStr">
        <is>
          <t>PL</t>
        </is>
      </c>
      <c r="J2166" t="inlineStr">
        <is>
          <t>SGMMNS_M17</t>
        </is>
      </c>
      <c r="K2166" t="inlineStr">
        <is>
          <t>33 80 4505 650-8</t>
        </is>
      </c>
      <c r="L2166" t="inlineStr">
        <is>
          <t>2023-0012</t>
        </is>
      </c>
      <c r="M2166" s="6" t="n">
        <v>45271</v>
      </c>
      <c r="N2166" s="6" t="n">
        <v>46752</v>
      </c>
      <c r="O2166" t="n">
        <v>9.5</v>
      </c>
    </row>
    <row r="2167" hidden="1" s="287">
      <c r="A2167" t="inlineStr">
        <is>
          <t>V400008</t>
        </is>
      </c>
      <c r="B2167" t="n">
        <v>25</v>
      </c>
      <c r="C2167" t="n">
        <v>50</v>
      </c>
      <c r="D2167" t="inlineStr">
        <is>
          <t>DB Cargo AG</t>
        </is>
      </c>
      <c r="E2167" t="inlineStr">
        <is>
          <t>100000</t>
        </is>
      </c>
      <c r="F2167" t="inlineStr">
        <is>
          <t>Rheinstrasse 2</t>
        </is>
      </c>
      <c r="G2167" t="inlineStr">
        <is>
          <t>55116</t>
        </is>
      </c>
      <c r="H2167" t="inlineStr">
        <is>
          <t>Mainz</t>
        </is>
      </c>
      <c r="I2167" t="inlineStr">
        <is>
          <t>DE</t>
        </is>
      </c>
      <c r="J2167" t="inlineStr">
        <is>
          <t>SGGNS_M11</t>
        </is>
      </c>
      <c r="K2167" t="inlineStr">
        <is>
          <t>37 80 4561 457-5</t>
        </is>
      </c>
      <c r="L2167" t="inlineStr">
        <is>
          <t>2021-2420</t>
        </is>
      </c>
      <c r="M2167" s="6" t="n">
        <v>45204</v>
      </c>
      <c r="N2167" s="6" t="n">
        <v>47330</v>
      </c>
      <c r="O2167" t="n">
        <v>26.23</v>
      </c>
    </row>
    <row r="2168" hidden="1" s="287">
      <c r="A2168" t="inlineStr">
        <is>
          <t>V100047</t>
        </is>
      </c>
      <c r="B2168" t="n">
        <v>21</v>
      </c>
      <c r="C2168" t="n">
        <v>50</v>
      </c>
      <c r="D2168" t="inlineStr">
        <is>
          <t>Rail Cargo Austria AG</t>
        </is>
      </c>
      <c r="E2168" t="inlineStr">
        <is>
          <t>100020</t>
        </is>
      </c>
      <c r="F2168" t="inlineStr">
        <is>
          <t>Am Hauptbahnhof 2</t>
        </is>
      </c>
      <c r="G2168" t="inlineStr">
        <is>
          <t>1100</t>
        </is>
      </c>
      <c r="H2168" t="inlineStr">
        <is>
          <t>Wien</t>
        </is>
      </c>
      <c r="I2168" t="inlineStr">
        <is>
          <t>AT</t>
        </is>
      </c>
      <c r="J2168" t="inlineStr">
        <is>
          <t>SGGMRRS_M23</t>
        </is>
      </c>
      <c r="K2168" t="inlineStr">
        <is>
          <t>37 80 4657 191-5</t>
        </is>
      </c>
      <c r="L2168" t="inlineStr">
        <is>
          <t>2023-0010</t>
        </is>
      </c>
      <c r="M2168" s="6" t="n">
        <v>45146</v>
      </c>
      <c r="N2168" s="6" t="n">
        <v>46203</v>
      </c>
      <c r="O2168" t="n">
        <v>41.55</v>
      </c>
    </row>
    <row r="2169" hidden="1" s="287">
      <c r="A2169" t="inlineStr">
        <is>
          <t>V100050</t>
        </is>
      </c>
      <c r="B2169" t="n">
        <v>23</v>
      </c>
      <c r="C2169" t="n">
        <v>50</v>
      </c>
      <c r="D2169" t="inlineStr">
        <is>
          <t>Rail Cargo Austria AG</t>
        </is>
      </c>
      <c r="E2169" t="inlineStr">
        <is>
          <t>100020</t>
        </is>
      </c>
      <c r="F2169" t="inlineStr">
        <is>
          <t>Am Hauptbahnhof 2</t>
        </is>
      </c>
      <c r="G2169" t="inlineStr">
        <is>
          <t>1100</t>
        </is>
      </c>
      <c r="H2169" t="inlineStr">
        <is>
          <t>Wien</t>
        </is>
      </c>
      <c r="I2169" t="inlineStr">
        <is>
          <t>AT</t>
        </is>
      </c>
      <c r="J2169" t="inlineStr">
        <is>
          <t>SGGMRRS_M23</t>
        </is>
      </c>
      <c r="K2169" t="inlineStr">
        <is>
          <t>31 80 4657 375-0</t>
        </is>
      </c>
      <c r="L2169" t="inlineStr">
        <is>
          <t>2023-0038</t>
        </is>
      </c>
      <c r="M2169" s="6" t="n">
        <v>45372</v>
      </c>
      <c r="N2169" s="6" t="n">
        <v>46391</v>
      </c>
      <c r="O2169" t="n">
        <v>40.7</v>
      </c>
    </row>
    <row r="2170" hidden="1" s="287">
      <c r="A2170" t="inlineStr">
        <is>
          <t>V200035</t>
        </is>
      </c>
      <c r="B2170" t="n">
        <v>12</v>
      </c>
      <c r="C2170" t="n">
        <v>50</v>
      </c>
      <c r="D2170" t="inlineStr">
        <is>
          <t>Zaklad Inzynierli Kolejowej Sp.z.o.o</t>
        </is>
      </c>
      <c r="E2170" t="inlineStr">
        <is>
          <t>100767</t>
        </is>
      </c>
      <c r="F2170" t="inlineStr">
        <is>
          <t>ul. Retmanska 11a</t>
        </is>
      </c>
      <c r="G2170" t="inlineStr">
        <is>
          <t>27-600</t>
        </is>
      </c>
      <c r="H2170" t="inlineStr">
        <is>
          <t>Sandomierz</t>
        </is>
      </c>
      <c r="I2170" t="inlineStr">
        <is>
          <t>PL</t>
        </is>
      </c>
      <c r="J2170" t="inlineStr">
        <is>
          <t>SGMMNS_M17</t>
        </is>
      </c>
      <c r="K2170" t="inlineStr">
        <is>
          <t>33 80 4505 181-4</t>
        </is>
      </c>
      <c r="L2170" t="inlineStr">
        <is>
          <t>2023-0021</t>
        </is>
      </c>
      <c r="M2170" s="6" t="n">
        <v>45383</v>
      </c>
      <c r="N2170" s="6" t="n">
        <v>46478</v>
      </c>
      <c r="O2170" t="n">
        <v>19</v>
      </c>
    </row>
    <row r="2171" hidden="1" s="287">
      <c r="A2171" t="inlineStr">
        <is>
          <t>V100054</t>
        </is>
      </c>
      <c r="B2171" t="n">
        <v>23</v>
      </c>
      <c r="C2171" t="n">
        <v>50</v>
      </c>
      <c r="D2171" t="inlineStr">
        <is>
          <t>Rail Cargo Austria AG</t>
        </is>
      </c>
      <c r="E2171" t="inlineStr">
        <is>
          <t>100020</t>
        </is>
      </c>
      <c r="F2171" t="inlineStr">
        <is>
          <t>Am Hauptbahnhof 2</t>
        </is>
      </c>
      <c r="G2171" t="inlineStr">
        <is>
          <t>1100</t>
        </is>
      </c>
      <c r="H2171" t="inlineStr">
        <is>
          <t>Wien</t>
        </is>
      </c>
      <c r="I2171" t="inlineStr">
        <is>
          <t>AT</t>
        </is>
      </c>
      <c r="J2171" t="inlineStr">
        <is>
          <t>SGGMRRS_M23</t>
        </is>
      </c>
      <c r="K2171" t="inlineStr">
        <is>
          <t>37 80 4657 320-0</t>
        </is>
      </c>
      <c r="L2171" t="inlineStr">
        <is>
          <t>2024-0007</t>
        </is>
      </c>
      <c r="M2171" s="6" t="n">
        <v>45576</v>
      </c>
      <c r="N2171" s="6" t="n">
        <v>46603</v>
      </c>
      <c r="O2171" t="n">
        <v>40.7</v>
      </c>
    </row>
    <row r="2172" hidden="1" s="287">
      <c r="A2172" t="inlineStr">
        <is>
          <t>V100057</t>
        </is>
      </c>
      <c r="B2172" t="n">
        <v>26</v>
      </c>
      <c r="C2172" t="n">
        <v>50</v>
      </c>
      <c r="D2172" t="inlineStr">
        <is>
          <t>RheinCargo GmbH &amp; Co. KG</t>
        </is>
      </c>
      <c r="E2172" t="inlineStr">
        <is>
          <t>100011</t>
        </is>
      </c>
      <c r="F2172" t="inlineStr">
        <is>
          <t>Hammer Landstrasse 3</t>
        </is>
      </c>
      <c r="G2172" t="inlineStr">
        <is>
          <t>41460</t>
        </is>
      </c>
      <c r="H2172" t="inlineStr">
        <is>
          <t>Neuss</t>
        </is>
      </c>
      <c r="I2172" t="inlineStr">
        <is>
          <t>DE</t>
        </is>
      </c>
      <c r="J2172" t="inlineStr">
        <is>
          <t>SGGNS_M33</t>
        </is>
      </c>
      <c r="K2172" t="inlineStr">
        <is>
          <t>37 80 4561 552-3</t>
        </is>
      </c>
      <c r="L2172" t="inlineStr">
        <is>
          <t>2024-0020</t>
        </is>
      </c>
      <c r="M2172" s="6" t="n">
        <v>45587</v>
      </c>
      <c r="N2172" s="6" t="n">
        <v>46081</v>
      </c>
      <c r="O2172" t="n">
        <v>27.15</v>
      </c>
    </row>
    <row r="2173" hidden="1" s="287">
      <c r="A2173" t="inlineStr">
        <is>
          <t>V100059</t>
        </is>
      </c>
      <c r="B2173" t="n">
        <v>23</v>
      </c>
      <c r="C2173" t="n">
        <v>50</v>
      </c>
      <c r="D2173" t="inlineStr">
        <is>
          <t>Rail Cargo Austria AG</t>
        </is>
      </c>
      <c r="E2173" t="inlineStr">
        <is>
          <t>100020</t>
        </is>
      </c>
      <c r="F2173" t="inlineStr">
        <is>
          <t>Am Hauptbahnhof 2</t>
        </is>
      </c>
      <c r="G2173" t="inlineStr">
        <is>
          <t>1100</t>
        </is>
      </c>
      <c r="H2173" t="inlineStr">
        <is>
          <t>Wien</t>
        </is>
      </c>
      <c r="I2173" t="inlineStr">
        <is>
          <t>AT</t>
        </is>
      </c>
      <c r="J2173" t="inlineStr">
        <is>
          <t>SGGMRRS_M43</t>
        </is>
      </c>
      <c r="K2173" t="inlineStr">
        <is>
          <t>37 80 4657 243-4</t>
        </is>
      </c>
      <c r="L2173" t="inlineStr">
        <is>
          <t>2024-0030</t>
        </is>
      </c>
      <c r="M2173" s="6" t="n">
        <v>45776</v>
      </c>
      <c r="N2173" s="6" t="n">
        <v>46799</v>
      </c>
      <c r="O2173" t="n">
        <v>38.85</v>
      </c>
    </row>
    <row r="2174" hidden="1" s="287">
      <c r="A2174" t="inlineStr">
        <is>
          <t>V200044</t>
        </is>
      </c>
      <c r="B2174" t="n">
        <v>15</v>
      </c>
      <c r="C2174" t="n">
        <v>50</v>
      </c>
      <c r="D2174" t="inlineStr">
        <is>
          <t>PCC Intermodal S.A.</t>
        </is>
      </c>
      <c r="E2174" t="inlineStr">
        <is>
          <t>100761</t>
        </is>
      </c>
      <c r="F2174" t="inlineStr">
        <is>
          <t>ul Hutnicza 16</t>
        </is>
      </c>
      <c r="G2174" t="inlineStr">
        <is>
          <t>81-061</t>
        </is>
      </c>
      <c r="H2174" t="inlineStr">
        <is>
          <t>Gdynia</t>
        </is>
      </c>
      <c r="I2174" t="inlineStr">
        <is>
          <t>PL</t>
        </is>
      </c>
      <c r="J2174" t="inlineStr">
        <is>
          <t>SGNS_M13</t>
        </is>
      </c>
      <c r="K2174" t="inlineStr">
        <is>
          <t>37 80 4564 348-3</t>
        </is>
      </c>
      <c r="L2174" t="inlineStr">
        <is>
          <t>2023-0016</t>
        </is>
      </c>
      <c r="M2174" s="6" t="n">
        <v>45145</v>
      </c>
      <c r="N2174" s="6" t="n">
        <v>46356</v>
      </c>
      <c r="O2174" t="n">
        <v>22</v>
      </c>
    </row>
    <row r="2175" hidden="1" s="287">
      <c r="A2175" t="inlineStr">
        <is>
          <t>V100049</t>
        </is>
      </c>
      <c r="B2175" t="n">
        <v>147</v>
      </c>
      <c r="C2175" t="n">
        <v>20</v>
      </c>
      <c r="D2175" t="inlineStr">
        <is>
          <t>Grain Logistic Sp.z.o.o.</t>
        </is>
      </c>
      <c r="E2175" t="inlineStr">
        <is>
          <t>100765</t>
        </is>
      </c>
      <c r="F2175" t="inlineStr">
        <is>
          <t>ul. Nowogrodzka 31/413</t>
        </is>
      </c>
      <c r="G2175" t="inlineStr">
        <is>
          <t>00-511</t>
        </is>
      </c>
      <c r="H2175" t="inlineStr">
        <is>
          <t>Warszawa</t>
        </is>
      </c>
      <c r="I2175" t="inlineStr">
        <is>
          <t>PL</t>
        </is>
      </c>
      <c r="J2175" t="inlineStr">
        <is>
          <t>SGNS_60</t>
        </is>
      </c>
      <c r="K2175" t="inlineStr"/>
      <c r="L2175" t="inlineStr">
        <is>
          <t>2023-0035</t>
        </is>
      </c>
      <c r="M2175" s="6" t="n">
        <v>46082</v>
      </c>
      <c r="N2175" s="6" t="n">
        <v>46446</v>
      </c>
      <c r="O2175" t="n">
        <v>19.5</v>
      </c>
    </row>
    <row r="2176" hidden="1" s="287">
      <c r="A2176" t="inlineStr">
        <is>
          <t>V300059</t>
        </is>
      </c>
      <c r="B2176" t="n">
        <v>30</v>
      </c>
      <c r="C2176" t="n">
        <v>50</v>
      </c>
      <c r="D2176" t="inlineStr">
        <is>
          <t>Captrain Deutschland CargoWest GmbH</t>
        </is>
      </c>
      <c r="E2176" t="inlineStr">
        <is>
          <t>100030</t>
        </is>
      </c>
      <c r="F2176" t="inlineStr">
        <is>
          <t>Am Grubenhof 2</t>
        </is>
      </c>
      <c r="G2176" t="inlineStr">
        <is>
          <t>33330</t>
        </is>
      </c>
      <c r="H2176" t="inlineStr">
        <is>
          <t>Gütersloh</t>
        </is>
      </c>
      <c r="I2176" t="inlineStr">
        <is>
          <t>DE</t>
        </is>
      </c>
      <c r="J2176" t="inlineStr">
        <is>
          <t>SDGGMRSS_M8</t>
        </is>
      </c>
      <c r="K2176" t="inlineStr">
        <is>
          <t>35 80 4956 708-6</t>
        </is>
      </c>
      <c r="L2176" t="inlineStr">
        <is>
          <t>2024-0044</t>
        </is>
      </c>
      <c r="M2176" s="6" t="n">
        <v>46026</v>
      </c>
      <c r="N2176" s="6" t="n">
        <v>47483</v>
      </c>
      <c r="O2176" t="n">
        <v>42.71</v>
      </c>
    </row>
    <row r="2177" hidden="1" s="287">
      <c r="A2177" t="inlineStr">
        <is>
          <t>V100061</t>
        </is>
      </c>
      <c r="B2177" t="n">
        <v>71</v>
      </c>
      <c r="C2177" t="n">
        <v>20</v>
      </c>
      <c r="D2177" t="inlineStr">
        <is>
          <t>Rail Cargo Austria AG</t>
        </is>
      </c>
      <c r="E2177" t="inlineStr">
        <is>
          <t>100020</t>
        </is>
      </c>
      <c r="F2177" t="inlineStr">
        <is>
          <t>Am Hauptbahnhof 2</t>
        </is>
      </c>
      <c r="G2177" t="inlineStr">
        <is>
          <t>1100</t>
        </is>
      </c>
      <c r="H2177" t="inlineStr">
        <is>
          <t>Wien</t>
        </is>
      </c>
      <c r="I2177" t="inlineStr">
        <is>
          <t>AT</t>
        </is>
      </c>
      <c r="J2177" t="inlineStr">
        <is>
          <t>EANOS_95</t>
        </is>
      </c>
      <c r="K2177" t="inlineStr"/>
      <c r="L2177" t="inlineStr">
        <is>
          <t>2025-0008</t>
        </is>
      </c>
      <c r="M2177" s="6" t="n">
        <v>46171</v>
      </c>
      <c r="N2177" s="6" t="n">
        <v>50553</v>
      </c>
      <c r="O2177" t="n">
        <v>26</v>
      </c>
    </row>
    <row r="2178" hidden="1" s="287">
      <c r="A2178" t="inlineStr">
        <is>
          <t>V100062</t>
        </is>
      </c>
      <c r="B2178" t="n">
        <v>23</v>
      </c>
      <c r="C2178" t="n">
        <v>50</v>
      </c>
      <c r="D2178" t="inlineStr">
        <is>
          <t>Rail Cargo Austria AG</t>
        </is>
      </c>
      <c r="E2178" t="inlineStr">
        <is>
          <t>100020</t>
        </is>
      </c>
      <c r="F2178" t="inlineStr">
        <is>
          <t>Am Hauptbahnhof 2</t>
        </is>
      </c>
      <c r="G2178" t="inlineStr">
        <is>
          <t>1100</t>
        </is>
      </c>
      <c r="H2178" t="inlineStr">
        <is>
          <t>Wien</t>
        </is>
      </c>
      <c r="I2178" t="inlineStr">
        <is>
          <t>AT</t>
        </is>
      </c>
      <c r="J2178" t="inlineStr">
        <is>
          <t>SGGMRRSS_M50</t>
        </is>
      </c>
      <c r="K2178" t="inlineStr">
        <is>
          <t>37 80 4942 023-5</t>
        </is>
      </c>
      <c r="L2178" t="inlineStr">
        <is>
          <t>2025-0010</t>
        </is>
      </c>
      <c r="M2178" s="6" t="n">
        <v>46008</v>
      </c>
      <c r="N2178" s="6" t="n">
        <v>47038</v>
      </c>
      <c r="O2178" t="n">
        <v>37.85</v>
      </c>
    </row>
    <row r="2179" hidden="1" s="287">
      <c r="A2179" t="inlineStr">
        <is>
          <t>V500001</t>
        </is>
      </c>
      <c r="B2179" t="n">
        <v>30</v>
      </c>
      <c r="C2179" t="n">
        <v>50</v>
      </c>
      <c r="D2179" t="inlineStr">
        <is>
          <t>LAUDE Smart Intermodal S.A.</t>
        </is>
      </c>
      <c r="E2179" t="inlineStr">
        <is>
          <t>100026</t>
        </is>
      </c>
      <c r="F2179" t="inlineStr">
        <is>
          <t>ul. Wroclawska 131</t>
        </is>
      </c>
      <c r="G2179" t="inlineStr">
        <is>
          <t>87-100</t>
        </is>
      </c>
      <c r="H2179" t="inlineStr">
        <is>
          <t>Torun</t>
        </is>
      </c>
      <c r="I2179" t="inlineStr">
        <is>
          <t>PL</t>
        </is>
      </c>
      <c r="J2179" t="inlineStr">
        <is>
          <t>SGMMNSS_M48</t>
        </is>
      </c>
      <c r="K2179" t="inlineStr">
        <is>
          <t>37 84 4594 898-7</t>
        </is>
      </c>
      <c r="L2179" t="inlineStr">
        <is>
          <t>2025-0012</t>
        </is>
      </c>
      <c r="M2179" s="6" t="n">
        <v>45806</v>
      </c>
      <c r="N2179" s="6" t="n">
        <v>47631</v>
      </c>
      <c r="O2179" t="n">
        <v>31.56</v>
      </c>
    </row>
    <row r="2180" hidden="1" s="287">
      <c r="A2180" t="inlineStr">
        <is>
          <t>V300081</t>
        </is>
      </c>
      <c r="B2180" t="n">
        <v>9</v>
      </c>
      <c r="C2180" t="n">
        <v>50</v>
      </c>
      <c r="D2180" t="inlineStr">
        <is>
          <t>Weco Rail GmbH</t>
        </is>
      </c>
      <c r="E2180" t="inlineStr">
        <is>
          <t>100763</t>
        </is>
      </c>
      <c r="F2180" t="inlineStr">
        <is>
          <t>Tanbruckgrasse 3</t>
        </is>
      </c>
      <c r="G2180" t="inlineStr">
        <is>
          <t>1120</t>
        </is>
      </c>
      <c r="H2180" t="inlineStr">
        <is>
          <t>Wien</t>
        </is>
      </c>
      <c r="I2180" t="inlineStr">
        <is>
          <t>AT</t>
        </is>
      </c>
      <c r="J2180" t="inlineStr">
        <is>
          <t>SDGGMRSS_M16</t>
        </is>
      </c>
      <c r="K2180" t="inlineStr">
        <is>
          <t>37 80 4992 798-1</t>
        </is>
      </c>
      <c r="L2180" t="inlineStr">
        <is>
          <t>2025-0015</t>
        </is>
      </c>
      <c r="M2180" s="6" t="n">
        <v>45931</v>
      </c>
      <c r="N2180" s="6" t="n">
        <v>46660</v>
      </c>
      <c r="O2180" t="n">
        <v>46</v>
      </c>
    </row>
    <row r="2181" hidden="1" s="287">
      <c r="A2181" t="inlineStr">
        <is>
          <t>V200019</t>
        </is>
      </c>
      <c r="B2181" t="n">
        <v>74</v>
      </c>
      <c r="C2181" t="n">
        <v>50</v>
      </c>
      <c r="D2181" t="inlineStr">
        <is>
          <t>SBB Cargo AG</t>
        </is>
      </c>
      <c r="E2181" t="inlineStr">
        <is>
          <t>100022</t>
        </is>
      </c>
      <c r="F2181" t="inlineStr">
        <is>
          <t>Bahnhofstrasse 12</t>
        </is>
      </c>
      <c r="G2181" t="inlineStr">
        <is>
          <t>4600</t>
        </is>
      </c>
      <c r="H2181" t="inlineStr">
        <is>
          <t>Olten</t>
        </is>
      </c>
      <c r="I2181" t="inlineStr">
        <is>
          <t>CH</t>
        </is>
      </c>
      <c r="J2181" t="inlineStr">
        <is>
          <t>SGNS_M9</t>
        </is>
      </c>
      <c r="K2181" t="inlineStr">
        <is>
          <t>37 80 4564 440-8</t>
        </is>
      </c>
      <c r="L2181" t="inlineStr">
        <is>
          <t>2021-0032</t>
        </is>
      </c>
      <c r="M2181" s="6" t="n">
        <v>44769</v>
      </c>
      <c r="N2181" s="6" t="n">
        <v>46934</v>
      </c>
      <c r="O2181" t="n">
        <v>18.1</v>
      </c>
    </row>
    <row r="2182" hidden="1" s="287">
      <c r="A2182" t="inlineStr">
        <is>
          <t>V200054</t>
        </is>
      </c>
      <c r="B2182" t="n">
        <v>4</v>
      </c>
      <c r="C2182" t="n">
        <v>50</v>
      </c>
      <c r="D2182" t="inlineStr">
        <is>
          <t>Necoss GmbH</t>
        </is>
      </c>
      <c r="E2182" t="inlineStr">
        <is>
          <t>100014</t>
        </is>
      </c>
      <c r="F2182" t="inlineStr">
        <is>
          <t>Bahnhofplatz 42</t>
        </is>
      </c>
      <c r="G2182" t="inlineStr">
        <is>
          <t>28195</t>
        </is>
      </c>
      <c r="H2182" t="inlineStr">
        <is>
          <t>Bremen</t>
        </is>
      </c>
      <c r="I2182" t="inlineStr">
        <is>
          <t>DE</t>
        </is>
      </c>
      <c r="J2182" t="inlineStr">
        <is>
          <t>SGGRSS_M2</t>
        </is>
      </c>
      <c r="K2182" t="inlineStr">
        <is>
          <t>37 80 4960 919-1</t>
        </is>
      </c>
      <c r="L2182" t="inlineStr">
        <is>
          <t>2025-0024</t>
        </is>
      </c>
      <c r="M2182" s="6" t="n">
        <v>46023</v>
      </c>
      <c r="N2182" s="6" t="n">
        <v>46752</v>
      </c>
      <c r="O2182" t="n">
        <v>27.9</v>
      </c>
    </row>
    <row r="2183" hidden="1" s="287">
      <c r="A2183" t="inlineStr">
        <is>
          <t>V710001</t>
        </is>
      </c>
      <c r="B2183" t="n">
        <v>21</v>
      </c>
      <c r="C2183" t="n">
        <v>50</v>
      </c>
      <c r="D2183" t="inlineStr">
        <is>
          <t>Rail Cargo Austria AG</t>
        </is>
      </c>
      <c r="E2183" t="inlineStr">
        <is>
          <t>100020</t>
        </is>
      </c>
      <c r="F2183" t="inlineStr">
        <is>
          <t>Am Hauptbahnhof 2</t>
        </is>
      </c>
      <c r="G2183" t="inlineStr">
        <is>
          <t>1100</t>
        </is>
      </c>
      <c r="H2183" t="inlineStr">
        <is>
          <t>Wien</t>
        </is>
      </c>
      <c r="I2183" t="inlineStr">
        <is>
          <t>AT</t>
        </is>
      </c>
      <c r="J2183" t="inlineStr">
        <is>
          <t>SDGGMRS_M7</t>
        </is>
      </c>
      <c r="K2183" t="inlineStr">
        <is>
          <t>37 80 4955 127-8</t>
        </is>
      </c>
      <c r="L2183" t="inlineStr">
        <is>
          <t>2025-0026</t>
        </is>
      </c>
      <c r="M2183" s="6" t="n">
        <v>45931</v>
      </c>
      <c r="N2183" s="6" t="n">
        <v>46112</v>
      </c>
      <c r="O2183" t="n">
        <v>37</v>
      </c>
    </row>
    <row r="2184" hidden="1" s="287">
      <c r="A2184" t="inlineStr">
        <is>
          <t>V100003</t>
        </is>
      </c>
      <c r="B2184" t="n">
        <v>22</v>
      </c>
      <c r="C2184" t="n">
        <v>50</v>
      </c>
      <c r="D2184" t="inlineStr">
        <is>
          <t>DB Cargo AG</t>
        </is>
      </c>
      <c r="E2184" t="inlineStr">
        <is>
          <t>100000</t>
        </is>
      </c>
      <c r="F2184" t="inlineStr">
        <is>
          <t>Rheinstrasse 2</t>
        </is>
      </c>
      <c r="G2184" t="inlineStr">
        <is>
          <t>55116</t>
        </is>
      </c>
      <c r="H2184" t="inlineStr">
        <is>
          <t>Mainz</t>
        </is>
      </c>
      <c r="I2184" t="inlineStr">
        <is>
          <t>DE</t>
        </is>
      </c>
      <c r="J2184" t="inlineStr">
        <is>
          <t>SGGMRSS_M6</t>
        </is>
      </c>
      <c r="K2184" t="inlineStr">
        <is>
          <t>37 80 4963 192-2</t>
        </is>
      </c>
      <c r="L2184" t="inlineStr">
        <is>
          <t>2020-0006</t>
        </is>
      </c>
      <c r="M2184" s="6" t="n">
        <v>44284</v>
      </c>
      <c r="N2184" s="6" t="n">
        <v>46081</v>
      </c>
      <c r="O2184" t="n">
        <v>30.5</v>
      </c>
    </row>
    <row r="2185" hidden="1" s="287">
      <c r="A2185" t="inlineStr">
        <is>
          <t>V100016</t>
        </is>
      </c>
      <c r="B2185" t="n">
        <v>38</v>
      </c>
      <c r="C2185" t="n">
        <v>50</v>
      </c>
      <c r="D2185" t="inlineStr">
        <is>
          <t>RheinCargo GmbH &amp; Co. KG</t>
        </is>
      </c>
      <c r="E2185" t="inlineStr">
        <is>
          <t>100011</t>
        </is>
      </c>
      <c r="F2185" t="inlineStr">
        <is>
          <t>Hammer Landstrasse 3</t>
        </is>
      </c>
      <c r="G2185" t="inlineStr">
        <is>
          <t>41460</t>
        </is>
      </c>
      <c r="H2185" t="inlineStr">
        <is>
          <t>Neuss</t>
        </is>
      </c>
      <c r="I2185" t="inlineStr">
        <is>
          <t>DE</t>
        </is>
      </c>
      <c r="J2185" t="inlineStr">
        <is>
          <t>SGGNSS_M12</t>
        </is>
      </c>
      <c r="K2185" t="inlineStr">
        <is>
          <t>37 80 4694 486-4</t>
        </is>
      </c>
      <c r="L2185" t="inlineStr">
        <is>
          <t>2021-0008</t>
        </is>
      </c>
      <c r="M2185" s="6" t="n">
        <v>44562</v>
      </c>
      <c r="N2185" s="6" t="n">
        <v>46387</v>
      </c>
      <c r="O2185" t="n">
        <v>23.75</v>
      </c>
    </row>
    <row r="2186" hidden="1" s="287">
      <c r="A2186" t="inlineStr">
        <is>
          <t>V400001</t>
        </is>
      </c>
      <c r="B2186" t="n">
        <v>30</v>
      </c>
      <c r="C2186" t="n">
        <v>50</v>
      </c>
      <c r="D2186" t="inlineStr">
        <is>
          <t>DB Cargo AG</t>
        </is>
      </c>
      <c r="E2186" t="inlineStr">
        <is>
          <t>100000</t>
        </is>
      </c>
      <c r="F2186" t="inlineStr">
        <is>
          <t>Rheinstrasse 2</t>
        </is>
      </c>
      <c r="G2186" t="inlineStr">
        <is>
          <t>55116</t>
        </is>
      </c>
      <c r="H2186" t="inlineStr">
        <is>
          <t>Mainz</t>
        </is>
      </c>
      <c r="I2186" t="inlineStr">
        <is>
          <t>DE</t>
        </is>
      </c>
      <c r="J2186" t="inlineStr">
        <is>
          <t>SGGRSS_M2</t>
        </is>
      </c>
      <c r="K2186" t="inlineStr">
        <is>
          <t>37 80 4980 641-7</t>
        </is>
      </c>
      <c r="L2186" t="inlineStr">
        <is>
          <t>2021-2420</t>
        </is>
      </c>
      <c r="M2186" s="6" t="n">
        <v>44562</v>
      </c>
      <c r="N2186" s="6" t="n">
        <v>46811</v>
      </c>
      <c r="O2186" t="n">
        <v>25.4</v>
      </c>
    </row>
    <row r="2187" hidden="1" s="287">
      <c r="A2187" t="inlineStr">
        <is>
          <t>V400005</t>
        </is>
      </c>
      <c r="B2187" t="n">
        <v>28</v>
      </c>
      <c r="C2187" t="n">
        <v>50</v>
      </c>
      <c r="D2187" t="inlineStr">
        <is>
          <t>DB Cargo AG</t>
        </is>
      </c>
      <c r="E2187" t="inlineStr">
        <is>
          <t>100000</t>
        </is>
      </c>
      <c r="F2187" t="inlineStr">
        <is>
          <t>Rheinstrasse 2</t>
        </is>
      </c>
      <c r="G2187" t="inlineStr">
        <is>
          <t>55116</t>
        </is>
      </c>
      <c r="H2187" t="inlineStr">
        <is>
          <t>Mainz</t>
        </is>
      </c>
      <c r="I2187" t="inlineStr">
        <is>
          <t>DE</t>
        </is>
      </c>
      <c r="J2187" t="inlineStr">
        <is>
          <t>SGGNS_M11</t>
        </is>
      </c>
      <c r="K2187" t="inlineStr">
        <is>
          <t>37 80 4561 395-7</t>
        </is>
      </c>
      <c r="L2187" t="inlineStr">
        <is>
          <t>2021-2420</t>
        </is>
      </c>
      <c r="M2187" s="6" t="n">
        <v>44950</v>
      </c>
      <c r="N2187" s="6" t="n">
        <v>47087</v>
      </c>
      <c r="O2187" t="n">
        <v>24.4</v>
      </c>
    </row>
    <row r="2188" hidden="1" s="287">
      <c r="A2188" t="inlineStr">
        <is>
          <t>V100046</t>
        </is>
      </c>
      <c r="B2188" t="n">
        <v>32</v>
      </c>
      <c r="C2188" t="n">
        <v>50</v>
      </c>
      <c r="D2188" t="inlineStr">
        <is>
          <t>LAUDE Smart Intermodal S.A.</t>
        </is>
      </c>
      <c r="E2188" t="inlineStr">
        <is>
          <t>100026</t>
        </is>
      </c>
      <c r="F2188" t="inlineStr">
        <is>
          <t>ul. Wroclawska 131</t>
        </is>
      </c>
      <c r="G2188" t="inlineStr">
        <is>
          <t>87-100</t>
        </is>
      </c>
      <c r="H2188" t="inlineStr">
        <is>
          <t>Torun</t>
        </is>
      </c>
      <c r="I2188" t="inlineStr">
        <is>
          <t>PL</t>
        </is>
      </c>
      <c r="J2188" t="inlineStr">
        <is>
          <t>SGMMNS_M17</t>
        </is>
      </c>
      <c r="K2188" t="inlineStr">
        <is>
          <t>33 80 4505 651-6</t>
        </is>
      </c>
      <c r="L2188" t="inlineStr">
        <is>
          <t>2023-0012</t>
        </is>
      </c>
      <c r="M2188" s="6" t="n">
        <v>45271</v>
      </c>
      <c r="N2188" s="6" t="n">
        <v>46752</v>
      </c>
      <c r="O2188" t="n">
        <v>9.5</v>
      </c>
    </row>
    <row r="2189" hidden="1" s="287">
      <c r="A2189" t="inlineStr">
        <is>
          <t>V400008</t>
        </is>
      </c>
      <c r="B2189" t="n">
        <v>26</v>
      </c>
      <c r="C2189" t="n">
        <v>50</v>
      </c>
      <c r="D2189" t="inlineStr">
        <is>
          <t>DB Cargo AG</t>
        </is>
      </c>
      <c r="E2189" t="inlineStr">
        <is>
          <t>100000</t>
        </is>
      </c>
      <c r="F2189" t="inlineStr">
        <is>
          <t>Rheinstrasse 2</t>
        </is>
      </c>
      <c r="G2189" t="inlineStr">
        <is>
          <t>55116</t>
        </is>
      </c>
      <c r="H2189" t="inlineStr">
        <is>
          <t>Mainz</t>
        </is>
      </c>
      <c r="I2189" t="inlineStr">
        <is>
          <t>DE</t>
        </is>
      </c>
      <c r="J2189" t="inlineStr">
        <is>
          <t>SGGNS_M11</t>
        </is>
      </c>
      <c r="K2189" t="inlineStr">
        <is>
          <t>37 80 4561 459-1</t>
        </is>
      </c>
      <c r="L2189" t="inlineStr">
        <is>
          <t>2021-2420</t>
        </is>
      </c>
      <c r="M2189" s="6" t="n">
        <v>45204</v>
      </c>
      <c r="N2189" s="6" t="n">
        <v>47330</v>
      </c>
      <c r="O2189" t="n">
        <v>26.23</v>
      </c>
    </row>
    <row r="2190" hidden="1" s="287">
      <c r="A2190" t="inlineStr">
        <is>
          <t>V100047</t>
        </is>
      </c>
      <c r="B2190" t="n">
        <v>22</v>
      </c>
      <c r="C2190" t="n">
        <v>50</v>
      </c>
      <c r="D2190" t="inlineStr">
        <is>
          <t>Rail Cargo Austria AG</t>
        </is>
      </c>
      <c r="E2190" t="inlineStr">
        <is>
          <t>100020</t>
        </is>
      </c>
      <c r="F2190" t="inlineStr">
        <is>
          <t>Am Hauptbahnhof 2</t>
        </is>
      </c>
      <c r="G2190" t="inlineStr">
        <is>
          <t>1100</t>
        </is>
      </c>
      <c r="H2190" t="inlineStr">
        <is>
          <t>Wien</t>
        </is>
      </c>
      <c r="I2190" t="inlineStr">
        <is>
          <t>AT</t>
        </is>
      </c>
      <c r="J2190" t="inlineStr">
        <is>
          <t>SGGMRRS_M23</t>
        </is>
      </c>
      <c r="K2190" t="inlineStr">
        <is>
          <t>37 80 4657 192-3</t>
        </is>
      </c>
      <c r="L2190" t="inlineStr">
        <is>
          <t>2023-0010</t>
        </is>
      </c>
      <c r="M2190" s="6" t="n">
        <v>45146</v>
      </c>
      <c r="N2190" s="6" t="n">
        <v>46203</v>
      </c>
      <c r="O2190" t="n">
        <v>41.55</v>
      </c>
    </row>
    <row r="2191" hidden="1" s="287">
      <c r="A2191" t="inlineStr">
        <is>
          <t>V300034</t>
        </is>
      </c>
      <c r="B2191" t="n">
        <v>13</v>
      </c>
      <c r="C2191" t="n">
        <v>50</v>
      </c>
      <c r="D2191" t="inlineStr">
        <is>
          <t>EWG Rail Zrt.</t>
        </is>
      </c>
      <c r="E2191" t="inlineStr">
        <is>
          <t>100758</t>
        </is>
      </c>
      <c r="F2191" t="inlineStr">
        <is>
          <t>Váci út 76 3.em</t>
        </is>
      </c>
      <c r="G2191" t="inlineStr">
        <is>
          <t>1133</t>
        </is>
      </c>
      <c r="H2191" t="inlineStr">
        <is>
          <t>Budapest</t>
        </is>
      </c>
      <c r="I2191" t="inlineStr">
        <is>
          <t>HU</t>
        </is>
      </c>
      <c r="J2191" t="inlineStr">
        <is>
          <t>SGNS_M9</t>
        </is>
      </c>
      <c r="K2191" t="inlineStr">
        <is>
          <t>37 80 4564 547-0</t>
        </is>
      </c>
      <c r="L2191" t="inlineStr">
        <is>
          <t>2023-0026</t>
        </is>
      </c>
      <c r="M2191" s="6" t="n">
        <v>45188</v>
      </c>
      <c r="N2191" s="6" t="n">
        <v>46387</v>
      </c>
      <c r="O2191" t="n">
        <v>16.63</v>
      </c>
    </row>
    <row r="2192" hidden="1" s="287">
      <c r="A2192" t="inlineStr">
        <is>
          <t>V100050</t>
        </is>
      </c>
      <c r="B2192" t="n">
        <v>24</v>
      </c>
      <c r="C2192" t="n">
        <v>50</v>
      </c>
      <c r="D2192" t="inlineStr">
        <is>
          <t>Rail Cargo Austria AG</t>
        </is>
      </c>
      <c r="E2192" t="inlineStr">
        <is>
          <t>100020</t>
        </is>
      </c>
      <c r="F2192" t="inlineStr">
        <is>
          <t>Am Hauptbahnhof 2</t>
        </is>
      </c>
      <c r="G2192" t="inlineStr">
        <is>
          <t>1100</t>
        </is>
      </c>
      <c r="H2192" t="inlineStr">
        <is>
          <t>Wien</t>
        </is>
      </c>
      <c r="I2192" t="inlineStr">
        <is>
          <t>AT</t>
        </is>
      </c>
      <c r="J2192" t="inlineStr">
        <is>
          <t>SGGMRRS_M23</t>
        </is>
      </c>
      <c r="K2192" t="inlineStr">
        <is>
          <t>31 80 4657 376-8</t>
        </is>
      </c>
      <c r="L2192" t="inlineStr">
        <is>
          <t>2023-0038</t>
        </is>
      </c>
      <c r="M2192" s="6" t="n">
        <v>45372</v>
      </c>
      <c r="N2192" s="6" t="n">
        <v>46391</v>
      </c>
      <c r="O2192" t="n">
        <v>40.7</v>
      </c>
    </row>
    <row r="2193" hidden="1" s="287">
      <c r="A2193" t="inlineStr">
        <is>
          <t>V200035</t>
        </is>
      </c>
      <c r="B2193" t="n">
        <v>13</v>
      </c>
      <c r="C2193" t="n">
        <v>50</v>
      </c>
      <c r="D2193" t="inlineStr">
        <is>
          <t>Zaklad Inzynierli Kolejowej Sp.z.o.o</t>
        </is>
      </c>
      <c r="E2193" t="inlineStr">
        <is>
          <t>100767</t>
        </is>
      </c>
      <c r="F2193" t="inlineStr">
        <is>
          <t>ul. Retmanska 11a</t>
        </is>
      </c>
      <c r="G2193" t="inlineStr">
        <is>
          <t>27-600</t>
        </is>
      </c>
      <c r="H2193" t="inlineStr">
        <is>
          <t>Sandomierz</t>
        </is>
      </c>
      <c r="I2193" t="inlineStr">
        <is>
          <t>PL</t>
        </is>
      </c>
      <c r="J2193" t="inlineStr">
        <is>
          <t>SGMMNS_M17</t>
        </is>
      </c>
      <c r="K2193" t="inlineStr">
        <is>
          <t>33 80 4505 182-2</t>
        </is>
      </c>
      <c r="L2193" t="inlineStr">
        <is>
          <t>2023-0021</t>
        </is>
      </c>
      <c r="M2193" s="6" t="n">
        <v>45383</v>
      </c>
      <c r="N2193" s="6" t="n">
        <v>46478</v>
      </c>
      <c r="O2193" t="n">
        <v>19</v>
      </c>
    </row>
    <row r="2194" hidden="1" s="287">
      <c r="A2194" t="inlineStr">
        <is>
          <t>V100054</t>
        </is>
      </c>
      <c r="B2194" t="n">
        <v>24</v>
      </c>
      <c r="C2194" t="n">
        <v>50</v>
      </c>
      <c r="D2194" t="inlineStr">
        <is>
          <t>Rail Cargo Austria AG</t>
        </is>
      </c>
      <c r="E2194" t="inlineStr">
        <is>
          <t>100020</t>
        </is>
      </c>
      <c r="F2194" t="inlineStr">
        <is>
          <t>Am Hauptbahnhof 2</t>
        </is>
      </c>
      <c r="G2194" t="inlineStr">
        <is>
          <t>1100</t>
        </is>
      </c>
      <c r="H2194" t="inlineStr">
        <is>
          <t>Wien</t>
        </is>
      </c>
      <c r="I2194" t="inlineStr">
        <is>
          <t>AT</t>
        </is>
      </c>
      <c r="J2194" t="inlineStr">
        <is>
          <t>SGGMRRS_M23</t>
        </is>
      </c>
      <c r="K2194" t="inlineStr">
        <is>
          <t>37 80 4657 321-8</t>
        </is>
      </c>
      <c r="L2194" t="inlineStr">
        <is>
          <t>2024-0007</t>
        </is>
      </c>
      <c r="M2194" s="6" t="n">
        <v>45576</v>
      </c>
      <c r="N2194" s="6" t="n">
        <v>46603</v>
      </c>
      <c r="O2194" t="n">
        <v>40.7</v>
      </c>
    </row>
    <row r="2195" hidden="1" s="287">
      <c r="A2195" t="inlineStr">
        <is>
          <t>V100057</t>
        </is>
      </c>
      <c r="B2195" t="n">
        <v>27</v>
      </c>
      <c r="C2195" t="n">
        <v>50</v>
      </c>
      <c r="D2195" t="inlineStr">
        <is>
          <t>RheinCargo GmbH &amp; Co. KG</t>
        </is>
      </c>
      <c r="E2195" t="inlineStr">
        <is>
          <t>100011</t>
        </is>
      </c>
      <c r="F2195" t="inlineStr">
        <is>
          <t>Hammer Landstrasse 3</t>
        </is>
      </c>
      <c r="G2195" t="inlineStr">
        <is>
          <t>41460</t>
        </is>
      </c>
      <c r="H2195" t="inlineStr">
        <is>
          <t>Neuss</t>
        </is>
      </c>
      <c r="I2195" t="inlineStr">
        <is>
          <t>DE</t>
        </is>
      </c>
      <c r="J2195" t="inlineStr">
        <is>
          <t>SGGNS_M33</t>
        </is>
      </c>
      <c r="K2195" t="inlineStr">
        <is>
          <t>37 80 4561 553-1</t>
        </is>
      </c>
      <c r="L2195" t="inlineStr">
        <is>
          <t>2024-0020</t>
        </is>
      </c>
      <c r="M2195" s="6" t="n">
        <v>45587</v>
      </c>
      <c r="N2195" s="6" t="n">
        <v>46081</v>
      </c>
      <c r="O2195" t="n">
        <v>27.15</v>
      </c>
    </row>
    <row r="2196" hidden="1" s="287">
      <c r="A2196" t="inlineStr">
        <is>
          <t>V100059</t>
        </is>
      </c>
      <c r="B2196" t="n">
        <v>24</v>
      </c>
      <c r="C2196" t="n">
        <v>50</v>
      </c>
      <c r="D2196" t="inlineStr">
        <is>
          <t>Rail Cargo Austria AG</t>
        </is>
      </c>
      <c r="E2196" t="inlineStr">
        <is>
          <t>100020</t>
        </is>
      </c>
      <c r="F2196" t="inlineStr">
        <is>
          <t>Am Hauptbahnhof 2</t>
        </is>
      </c>
      <c r="G2196" t="inlineStr">
        <is>
          <t>1100</t>
        </is>
      </c>
      <c r="H2196" t="inlineStr">
        <is>
          <t>Wien</t>
        </is>
      </c>
      <c r="I2196" t="inlineStr">
        <is>
          <t>AT</t>
        </is>
      </c>
      <c r="J2196" t="inlineStr">
        <is>
          <t>SGGMRRS_M43</t>
        </is>
      </c>
      <c r="K2196" t="inlineStr">
        <is>
          <t>37 80 4657 244-2</t>
        </is>
      </c>
      <c r="L2196" t="inlineStr">
        <is>
          <t>2024-0030</t>
        </is>
      </c>
      <c r="M2196" s="6" t="n">
        <v>45776</v>
      </c>
      <c r="N2196" s="6" t="n">
        <v>46799</v>
      </c>
      <c r="O2196" t="n">
        <v>38.85</v>
      </c>
    </row>
    <row r="2197" hidden="1" s="287">
      <c r="A2197" t="inlineStr">
        <is>
          <t>V200044</t>
        </is>
      </c>
      <c r="B2197" t="n">
        <v>16</v>
      </c>
      <c r="C2197" t="n">
        <v>50</v>
      </c>
      <c r="D2197" t="inlineStr">
        <is>
          <t>PCC Intermodal S.A.</t>
        </is>
      </c>
      <c r="E2197" t="inlineStr">
        <is>
          <t>100761</t>
        </is>
      </c>
      <c r="F2197" t="inlineStr">
        <is>
          <t>ul Hutnicza 16</t>
        </is>
      </c>
      <c r="G2197" t="inlineStr">
        <is>
          <t>81-061</t>
        </is>
      </c>
      <c r="H2197" t="inlineStr">
        <is>
          <t>Gdynia</t>
        </is>
      </c>
      <c r="I2197" t="inlineStr">
        <is>
          <t>PL</t>
        </is>
      </c>
      <c r="J2197" t="inlineStr">
        <is>
          <t>SGNS_M13</t>
        </is>
      </c>
      <c r="K2197" t="inlineStr">
        <is>
          <t>37 80 4564 349-1</t>
        </is>
      </c>
      <c r="L2197" t="inlineStr">
        <is>
          <t>2023-0016</t>
        </is>
      </c>
      <c r="M2197" s="6" t="n">
        <v>45145</v>
      </c>
      <c r="N2197" s="6" t="n">
        <v>46356</v>
      </c>
      <c r="O2197" t="n">
        <v>22</v>
      </c>
    </row>
    <row r="2198" hidden="1" s="287">
      <c r="A2198" t="inlineStr">
        <is>
          <t>V100049</t>
        </is>
      </c>
      <c r="B2198" t="n">
        <v>148</v>
      </c>
      <c r="C2198" t="n">
        <v>20</v>
      </c>
      <c r="D2198" t="inlineStr">
        <is>
          <t>Grain Logistic Sp.z.o.o.</t>
        </is>
      </c>
      <c r="E2198" t="inlineStr">
        <is>
          <t>100765</t>
        </is>
      </c>
      <c r="F2198" t="inlineStr">
        <is>
          <t>ul. Nowogrodzka 31/413</t>
        </is>
      </c>
      <c r="G2198" t="inlineStr">
        <is>
          <t>00-511</t>
        </is>
      </c>
      <c r="H2198" t="inlineStr">
        <is>
          <t>Warszawa</t>
        </is>
      </c>
      <c r="I2198" t="inlineStr">
        <is>
          <t>PL</t>
        </is>
      </c>
      <c r="J2198" t="inlineStr">
        <is>
          <t>SGNS_60</t>
        </is>
      </c>
      <c r="K2198" t="inlineStr"/>
      <c r="L2198" t="inlineStr">
        <is>
          <t>2023-0035</t>
        </is>
      </c>
      <c r="M2198" s="6" t="n">
        <v>46082</v>
      </c>
      <c r="N2198" s="6" t="n">
        <v>46446</v>
      </c>
      <c r="O2198" t="n">
        <v>19.5</v>
      </c>
    </row>
    <row r="2199" hidden="1" s="287">
      <c r="A2199" t="inlineStr">
        <is>
          <t>V300059</t>
        </is>
      </c>
      <c r="B2199" t="n">
        <v>31</v>
      </c>
      <c r="C2199" t="n">
        <v>50</v>
      </c>
      <c r="D2199" t="inlineStr">
        <is>
          <t>Captrain Deutschland CargoWest GmbH</t>
        </is>
      </c>
      <c r="E2199" t="inlineStr">
        <is>
          <t>100030</t>
        </is>
      </c>
      <c r="F2199" t="inlineStr">
        <is>
          <t>Am Grubenhof 2</t>
        </is>
      </c>
      <c r="G2199" t="inlineStr">
        <is>
          <t>33330</t>
        </is>
      </c>
      <c r="H2199" t="inlineStr">
        <is>
          <t>Gütersloh</t>
        </is>
      </c>
      <c r="I2199" t="inlineStr">
        <is>
          <t>DE</t>
        </is>
      </c>
      <c r="J2199" t="inlineStr">
        <is>
          <t>SDGGMRSS_M8</t>
        </is>
      </c>
      <c r="K2199" t="inlineStr">
        <is>
          <t>35 80 4956 709-4</t>
        </is>
      </c>
      <c r="L2199" t="inlineStr">
        <is>
          <t>2024-0044</t>
        </is>
      </c>
      <c r="M2199" s="6" t="n">
        <v>46026</v>
      </c>
      <c r="N2199" s="6" t="n">
        <v>47483</v>
      </c>
      <c r="O2199" t="n">
        <v>42.71</v>
      </c>
    </row>
    <row r="2200" hidden="1" s="287">
      <c r="A2200" t="inlineStr">
        <is>
          <t>V100061</t>
        </is>
      </c>
      <c r="B2200" t="n">
        <v>72</v>
      </c>
      <c r="C2200" t="n">
        <v>20</v>
      </c>
      <c r="D2200" t="inlineStr">
        <is>
          <t>Rail Cargo Austria AG</t>
        </is>
      </c>
      <c r="E2200" t="inlineStr">
        <is>
          <t>100020</t>
        </is>
      </c>
      <c r="F2200" t="inlineStr">
        <is>
          <t>Am Hauptbahnhof 2</t>
        </is>
      </c>
      <c r="G2200" t="inlineStr">
        <is>
          <t>1100</t>
        </is>
      </c>
      <c r="H2200" t="inlineStr">
        <is>
          <t>Wien</t>
        </is>
      </c>
      <c r="I2200" t="inlineStr">
        <is>
          <t>AT</t>
        </is>
      </c>
      <c r="J2200" t="inlineStr">
        <is>
          <t>EANOS_95</t>
        </is>
      </c>
      <c r="K2200" t="inlineStr"/>
      <c r="L2200" t="inlineStr">
        <is>
          <t>2025-0008</t>
        </is>
      </c>
      <c r="M2200" s="6" t="n">
        <v>46171</v>
      </c>
      <c r="N2200" s="6" t="n">
        <v>50553</v>
      </c>
      <c r="O2200" t="n">
        <v>26</v>
      </c>
    </row>
    <row r="2201" hidden="1" s="287">
      <c r="A2201" t="inlineStr">
        <is>
          <t>V100062</t>
        </is>
      </c>
      <c r="B2201" t="n">
        <v>24</v>
      </c>
      <c r="C2201" t="n">
        <v>50</v>
      </c>
      <c r="D2201" t="inlineStr">
        <is>
          <t>Rail Cargo Austria AG</t>
        </is>
      </c>
      <c r="E2201" t="inlineStr">
        <is>
          <t>100020</t>
        </is>
      </c>
      <c r="F2201" t="inlineStr">
        <is>
          <t>Am Hauptbahnhof 2</t>
        </is>
      </c>
      <c r="G2201" t="inlineStr">
        <is>
          <t>1100</t>
        </is>
      </c>
      <c r="H2201" t="inlineStr">
        <is>
          <t>Wien</t>
        </is>
      </c>
      <c r="I2201" t="inlineStr">
        <is>
          <t>AT</t>
        </is>
      </c>
      <c r="J2201" t="inlineStr">
        <is>
          <t>SGGMRRSS_M50</t>
        </is>
      </c>
      <c r="K2201" t="inlineStr">
        <is>
          <t>37 80 4942 024-3</t>
        </is>
      </c>
      <c r="L2201" t="inlineStr">
        <is>
          <t>2025-0010</t>
        </is>
      </c>
      <c r="M2201" s="6" t="n">
        <v>46008</v>
      </c>
      <c r="N2201" s="6" t="n">
        <v>47038</v>
      </c>
      <c r="O2201" t="n">
        <v>37.85</v>
      </c>
    </row>
    <row r="2202" hidden="1" s="287">
      <c r="A2202" t="inlineStr">
        <is>
          <t>V500001</t>
        </is>
      </c>
      <c r="B2202" t="n">
        <v>31</v>
      </c>
      <c r="C2202" t="n">
        <v>50</v>
      </c>
      <c r="D2202" t="inlineStr">
        <is>
          <t>LAUDE Smart Intermodal S.A.</t>
        </is>
      </c>
      <c r="E2202" t="inlineStr">
        <is>
          <t>100026</t>
        </is>
      </c>
      <c r="F2202" t="inlineStr">
        <is>
          <t>ul. Wroclawska 131</t>
        </is>
      </c>
      <c r="G2202" t="inlineStr">
        <is>
          <t>87-100</t>
        </is>
      </c>
      <c r="H2202" t="inlineStr">
        <is>
          <t>Torun</t>
        </is>
      </c>
      <c r="I2202" t="inlineStr">
        <is>
          <t>PL</t>
        </is>
      </c>
      <c r="J2202" t="inlineStr">
        <is>
          <t>SGMMNSS_M48</t>
        </is>
      </c>
      <c r="K2202" t="inlineStr">
        <is>
          <t>37 84 4594 900-1</t>
        </is>
      </c>
      <c r="L2202" t="inlineStr">
        <is>
          <t>2025-0012</t>
        </is>
      </c>
      <c r="M2202" s="6" t="n">
        <v>45806</v>
      </c>
      <c r="N2202" s="6" t="n">
        <v>47631</v>
      </c>
      <c r="O2202" t="n">
        <v>31.56</v>
      </c>
    </row>
    <row r="2203" hidden="1" s="287">
      <c r="A2203" t="inlineStr">
        <is>
          <t>V300081</t>
        </is>
      </c>
      <c r="B2203" t="n">
        <v>10</v>
      </c>
      <c r="C2203" t="n">
        <v>50</v>
      </c>
      <c r="D2203" t="inlineStr">
        <is>
          <t>Weco Rail GmbH</t>
        </is>
      </c>
      <c r="E2203" t="inlineStr">
        <is>
          <t>100763</t>
        </is>
      </c>
      <c r="F2203" t="inlineStr">
        <is>
          <t>Tanbruckgrasse 3</t>
        </is>
      </c>
      <c r="G2203" t="inlineStr">
        <is>
          <t>1120</t>
        </is>
      </c>
      <c r="H2203" t="inlineStr">
        <is>
          <t>Wien</t>
        </is>
      </c>
      <c r="I2203" t="inlineStr">
        <is>
          <t>AT</t>
        </is>
      </c>
      <c r="J2203" t="inlineStr">
        <is>
          <t>SDGGMRSS_M16</t>
        </is>
      </c>
      <c r="K2203" t="inlineStr">
        <is>
          <t>37 80 4992 799-9</t>
        </is>
      </c>
      <c r="L2203" t="inlineStr">
        <is>
          <t>2025-0015</t>
        </is>
      </c>
      <c r="M2203" s="6" t="n">
        <v>45931</v>
      </c>
      <c r="N2203" s="6" t="n">
        <v>46660</v>
      </c>
      <c r="O2203" t="n">
        <v>46</v>
      </c>
    </row>
    <row r="2204" hidden="1" s="287">
      <c r="A2204" t="inlineStr">
        <is>
          <t>V100066</t>
        </is>
      </c>
      <c r="B2204" t="n">
        <v>54</v>
      </c>
      <c r="C2204" t="n">
        <v>50</v>
      </c>
      <c r="D2204" t="inlineStr">
        <is>
          <t>Grenland Rail AS</t>
        </is>
      </c>
      <c r="E2204" t="inlineStr">
        <is>
          <t>100268</t>
        </is>
      </c>
      <c r="F2204" t="inlineStr">
        <is>
          <t>Nybergflata 2</t>
        </is>
      </c>
      <c r="G2204" t="inlineStr">
        <is>
          <t>3737</t>
        </is>
      </c>
      <c r="H2204" t="inlineStr">
        <is>
          <t>Skien</t>
        </is>
      </c>
      <c r="I2204" t="inlineStr">
        <is>
          <t>NO</t>
        </is>
      </c>
      <c r="J2204" t="inlineStr">
        <is>
          <t>SGNSS_M40</t>
        </is>
      </c>
      <c r="K2204" t="inlineStr">
        <is>
          <t>33 80 4552 612-0</t>
        </is>
      </c>
      <c r="L2204" t="inlineStr">
        <is>
          <t>2024-0009</t>
        </is>
      </c>
      <c r="M2204" s="6" t="n">
        <v>45625</v>
      </c>
      <c r="N2204" s="6" t="n">
        <v>46719</v>
      </c>
      <c r="O2204" t="n">
        <v>17.45</v>
      </c>
    </row>
    <row r="2205" hidden="1" s="287">
      <c r="A2205" t="inlineStr">
        <is>
          <t>V200019</t>
        </is>
      </c>
      <c r="B2205" t="n">
        <v>75</v>
      </c>
      <c r="C2205" t="n">
        <v>50</v>
      </c>
      <c r="D2205" t="inlineStr">
        <is>
          <t>SBB Cargo AG</t>
        </is>
      </c>
      <c r="E2205" t="inlineStr">
        <is>
          <t>100022</t>
        </is>
      </c>
      <c r="F2205" t="inlineStr">
        <is>
          <t>Bahnhofstrasse 12</t>
        </is>
      </c>
      <c r="G2205" t="inlineStr">
        <is>
          <t>4600</t>
        </is>
      </c>
      <c r="H2205" t="inlineStr">
        <is>
          <t>Olten</t>
        </is>
      </c>
      <c r="I2205" t="inlineStr">
        <is>
          <t>CH</t>
        </is>
      </c>
      <c r="J2205" t="inlineStr">
        <is>
          <t>SGNS_M9</t>
        </is>
      </c>
      <c r="K2205" t="inlineStr">
        <is>
          <t>37 80 4564 441-6</t>
        </is>
      </c>
      <c r="L2205" t="inlineStr">
        <is>
          <t>2021-0032</t>
        </is>
      </c>
      <c r="M2205" s="6" t="n">
        <v>44769</v>
      </c>
      <c r="N2205" s="6" t="n">
        <v>46934</v>
      </c>
      <c r="O2205" t="n">
        <v>18.1</v>
      </c>
    </row>
    <row r="2206" hidden="1" s="287">
      <c r="A2206" t="inlineStr">
        <is>
          <t>V200054</t>
        </is>
      </c>
      <c r="B2206" t="n">
        <v>5</v>
      </c>
      <c r="C2206" t="n">
        <v>50</v>
      </c>
      <c r="D2206" t="inlineStr">
        <is>
          <t>Necoss GmbH</t>
        </is>
      </c>
      <c r="E2206" t="inlineStr">
        <is>
          <t>100014</t>
        </is>
      </c>
      <c r="F2206" t="inlineStr">
        <is>
          <t>Bahnhofplatz 42</t>
        </is>
      </c>
      <c r="G2206" t="inlineStr">
        <is>
          <t>28195</t>
        </is>
      </c>
      <c r="H2206" t="inlineStr">
        <is>
          <t>Bremen</t>
        </is>
      </c>
      <c r="I2206" t="inlineStr">
        <is>
          <t>DE</t>
        </is>
      </c>
      <c r="J2206" t="inlineStr">
        <is>
          <t>SGGRSS_M2</t>
        </is>
      </c>
      <c r="K2206" t="inlineStr">
        <is>
          <t>37 80 4960 920-9</t>
        </is>
      </c>
      <c r="L2206" t="inlineStr">
        <is>
          <t>2025-0024</t>
        </is>
      </c>
      <c r="M2206" s="6" t="n">
        <v>46023</v>
      </c>
      <c r="N2206" s="6" t="n">
        <v>46752</v>
      </c>
      <c r="O2206" t="n">
        <v>27.9</v>
      </c>
    </row>
    <row r="2207" hidden="1" s="287">
      <c r="A2207" t="inlineStr">
        <is>
          <t>V710001</t>
        </is>
      </c>
      <c r="B2207" t="n">
        <v>22</v>
      </c>
      <c r="C2207" t="n">
        <v>50</v>
      </c>
      <c r="D2207" t="inlineStr">
        <is>
          <t>Rail Cargo Austria AG</t>
        </is>
      </c>
      <c r="E2207" t="inlineStr">
        <is>
          <t>100020</t>
        </is>
      </c>
      <c r="F2207" t="inlineStr">
        <is>
          <t>Am Hauptbahnhof 2</t>
        </is>
      </c>
      <c r="G2207" t="inlineStr">
        <is>
          <t>1100</t>
        </is>
      </c>
      <c r="H2207" t="inlineStr">
        <is>
          <t>Wien</t>
        </is>
      </c>
      <c r="I2207" t="inlineStr">
        <is>
          <t>AT</t>
        </is>
      </c>
      <c r="J2207" t="inlineStr">
        <is>
          <t>SDGGMRS_M7</t>
        </is>
      </c>
      <c r="K2207" t="inlineStr">
        <is>
          <t>37 80 4955 128-6</t>
        </is>
      </c>
      <c r="L2207" t="inlineStr">
        <is>
          <t>2025-0026</t>
        </is>
      </c>
      <c r="M2207" s="6" t="n">
        <v>45931</v>
      </c>
      <c r="N2207" s="6" t="n">
        <v>46112</v>
      </c>
      <c r="O2207" t="n">
        <v>37</v>
      </c>
    </row>
    <row r="2208" hidden="1" s="287">
      <c r="A2208" t="inlineStr">
        <is>
          <t>V100003</t>
        </is>
      </c>
      <c r="B2208" t="n">
        <v>23</v>
      </c>
      <c r="C2208" t="n">
        <v>50</v>
      </c>
      <c r="D2208" t="inlineStr">
        <is>
          <t>DB Cargo AG</t>
        </is>
      </c>
      <c r="E2208" t="inlineStr">
        <is>
          <t>100000</t>
        </is>
      </c>
      <c r="F2208" t="inlineStr">
        <is>
          <t>Rheinstrasse 2</t>
        </is>
      </c>
      <c r="G2208" t="inlineStr">
        <is>
          <t>55116</t>
        </is>
      </c>
      <c r="H2208" t="inlineStr">
        <is>
          <t>Mainz</t>
        </is>
      </c>
      <c r="I2208" t="inlineStr">
        <is>
          <t>DE</t>
        </is>
      </c>
      <c r="J2208" t="inlineStr">
        <is>
          <t>SGGMRSS_M6</t>
        </is>
      </c>
      <c r="K2208" t="inlineStr">
        <is>
          <t>37 80 4963 193-0</t>
        </is>
      </c>
      <c r="L2208" t="inlineStr">
        <is>
          <t>2020-0006</t>
        </is>
      </c>
      <c r="M2208" s="6" t="n">
        <v>44284</v>
      </c>
      <c r="N2208" s="6" t="n">
        <v>46081</v>
      </c>
      <c r="O2208" t="n">
        <v>30.5</v>
      </c>
    </row>
    <row r="2209" hidden="1" s="287">
      <c r="A2209" t="inlineStr">
        <is>
          <t>V100016</t>
        </is>
      </c>
      <c r="B2209" t="n">
        <v>11</v>
      </c>
      <c r="C2209" t="n">
        <v>50</v>
      </c>
      <c r="D2209" t="inlineStr">
        <is>
          <t>RheinCargo GmbH &amp; Co. KG</t>
        </is>
      </c>
      <c r="E2209" t="inlineStr">
        <is>
          <t>100011</t>
        </is>
      </c>
      <c r="F2209" t="inlineStr">
        <is>
          <t>Hammer Landstrasse 3</t>
        </is>
      </c>
      <c r="G2209" t="inlineStr">
        <is>
          <t>41460</t>
        </is>
      </c>
      <c r="H2209" t="inlineStr">
        <is>
          <t>Neuss</t>
        </is>
      </c>
      <c r="I2209" t="inlineStr">
        <is>
          <t>DE</t>
        </is>
      </c>
      <c r="J2209" t="inlineStr">
        <is>
          <t>SGGNSS_M12</t>
        </is>
      </c>
      <c r="K2209" t="inlineStr">
        <is>
          <t>37 80 4694 487-2</t>
        </is>
      </c>
      <c r="L2209" t="inlineStr">
        <is>
          <t>2021-0008</t>
        </is>
      </c>
      <c r="M2209" s="6" t="n">
        <v>44562</v>
      </c>
      <c r="N2209" s="6" t="n">
        <v>46387</v>
      </c>
      <c r="O2209" t="n">
        <v>23.75</v>
      </c>
    </row>
    <row r="2210" hidden="1" s="287">
      <c r="A2210" t="inlineStr">
        <is>
          <t>V400001</t>
        </is>
      </c>
      <c r="B2210" t="n">
        <v>31</v>
      </c>
      <c r="C2210" t="n">
        <v>50</v>
      </c>
      <c r="D2210" t="inlineStr">
        <is>
          <t>DB Cargo AG</t>
        </is>
      </c>
      <c r="E2210" t="inlineStr">
        <is>
          <t>100000</t>
        </is>
      </c>
      <c r="F2210" t="inlineStr">
        <is>
          <t>Rheinstrasse 2</t>
        </is>
      </c>
      <c r="G2210" t="inlineStr">
        <is>
          <t>55116</t>
        </is>
      </c>
      <c r="H2210" t="inlineStr">
        <is>
          <t>Mainz</t>
        </is>
      </c>
      <c r="I2210" t="inlineStr">
        <is>
          <t>DE</t>
        </is>
      </c>
      <c r="J2210" t="inlineStr">
        <is>
          <t>SGGRSS_M2</t>
        </is>
      </c>
      <c r="K2210" t="inlineStr">
        <is>
          <t>37 80 4980 642-5</t>
        </is>
      </c>
      <c r="L2210" t="inlineStr">
        <is>
          <t>2021-2420</t>
        </is>
      </c>
      <c r="M2210" s="6" t="n">
        <v>44562</v>
      </c>
      <c r="N2210" s="6" t="n">
        <v>46811</v>
      </c>
      <c r="O2210" t="n">
        <v>25.4</v>
      </c>
    </row>
    <row r="2211" hidden="1" s="287">
      <c r="A2211" t="inlineStr">
        <is>
          <t>V400005</t>
        </is>
      </c>
      <c r="B2211" t="n">
        <v>29</v>
      </c>
      <c r="C2211" t="n">
        <v>50</v>
      </c>
      <c r="D2211" t="inlineStr">
        <is>
          <t>DB Cargo AG</t>
        </is>
      </c>
      <c r="E2211" t="inlineStr">
        <is>
          <t>100000</t>
        </is>
      </c>
      <c r="F2211" t="inlineStr">
        <is>
          <t>Rheinstrasse 2</t>
        </is>
      </c>
      <c r="G2211" t="inlineStr">
        <is>
          <t>55116</t>
        </is>
      </c>
      <c r="H2211" t="inlineStr">
        <is>
          <t>Mainz</t>
        </is>
      </c>
      <c r="I2211" t="inlineStr">
        <is>
          <t>DE</t>
        </is>
      </c>
      <c r="J2211" t="inlineStr">
        <is>
          <t>SGGNS_M11</t>
        </is>
      </c>
      <c r="K2211" t="inlineStr">
        <is>
          <t>37 80 4561 396-5</t>
        </is>
      </c>
      <c r="L2211" t="inlineStr">
        <is>
          <t>2021-2420</t>
        </is>
      </c>
      <c r="M2211" s="6" t="n">
        <v>44950</v>
      </c>
      <c r="N2211" s="6" t="n">
        <v>47087</v>
      </c>
      <c r="O2211" t="n">
        <v>24.4</v>
      </c>
    </row>
    <row r="2212" hidden="1" s="287">
      <c r="A2212" t="inlineStr">
        <is>
          <t>V100046</t>
        </is>
      </c>
      <c r="B2212" t="n">
        <v>33</v>
      </c>
      <c r="C2212" t="n">
        <v>50</v>
      </c>
      <c r="D2212" t="inlineStr">
        <is>
          <t>LAUDE Smart Intermodal S.A.</t>
        </is>
      </c>
      <c r="E2212" t="inlineStr">
        <is>
          <t>100026</t>
        </is>
      </c>
      <c r="F2212" t="inlineStr">
        <is>
          <t>ul. Wroclawska 131</t>
        </is>
      </c>
      <c r="G2212" t="inlineStr">
        <is>
          <t>87-100</t>
        </is>
      </c>
      <c r="H2212" t="inlineStr">
        <is>
          <t>Torun</t>
        </is>
      </c>
      <c r="I2212" t="inlineStr">
        <is>
          <t>PL</t>
        </is>
      </c>
      <c r="J2212" t="inlineStr">
        <is>
          <t>SGMMNS_M17</t>
        </is>
      </c>
      <c r="K2212" t="inlineStr">
        <is>
          <t>33 80 4505 652-4</t>
        </is>
      </c>
      <c r="L2212" t="inlineStr">
        <is>
          <t>2023-0012</t>
        </is>
      </c>
      <c r="M2212" s="6" t="n">
        <v>45271</v>
      </c>
      <c r="N2212" s="6" t="n">
        <v>46752</v>
      </c>
      <c r="O2212" t="n">
        <v>9.5</v>
      </c>
    </row>
    <row r="2213" hidden="1" s="287">
      <c r="A2213" t="inlineStr">
        <is>
          <t>V400008</t>
        </is>
      </c>
      <c r="B2213" t="n">
        <v>27</v>
      </c>
      <c r="C2213" t="n">
        <v>50</v>
      </c>
      <c r="D2213" t="inlineStr">
        <is>
          <t>DB Cargo AG</t>
        </is>
      </c>
      <c r="E2213" t="inlineStr">
        <is>
          <t>100000</t>
        </is>
      </c>
      <c r="F2213" t="inlineStr">
        <is>
          <t>Rheinstrasse 2</t>
        </is>
      </c>
      <c r="G2213" t="inlineStr">
        <is>
          <t>55116</t>
        </is>
      </c>
      <c r="H2213" t="inlineStr">
        <is>
          <t>Mainz</t>
        </is>
      </c>
      <c r="I2213" t="inlineStr">
        <is>
          <t>DE</t>
        </is>
      </c>
      <c r="J2213" t="inlineStr">
        <is>
          <t>SGGNS_M11</t>
        </is>
      </c>
      <c r="K2213" t="inlineStr">
        <is>
          <t>37 80 4561 460-9</t>
        </is>
      </c>
      <c r="L2213" t="inlineStr">
        <is>
          <t>2021-2420</t>
        </is>
      </c>
      <c r="M2213" s="6" t="n">
        <v>45204</v>
      </c>
      <c r="N2213" s="6" t="n">
        <v>47330</v>
      </c>
      <c r="O2213" t="n">
        <v>26.23</v>
      </c>
    </row>
    <row r="2214" hidden="1" s="287">
      <c r="A2214" t="inlineStr">
        <is>
          <t>V100047</t>
        </is>
      </c>
      <c r="B2214" t="n">
        <v>23</v>
      </c>
      <c r="C2214" t="n">
        <v>50</v>
      </c>
      <c r="D2214" t="inlineStr">
        <is>
          <t>Rail Cargo Austria AG</t>
        </is>
      </c>
      <c r="E2214" t="inlineStr">
        <is>
          <t>100020</t>
        </is>
      </c>
      <c r="F2214" t="inlineStr">
        <is>
          <t>Am Hauptbahnhof 2</t>
        </is>
      </c>
      <c r="G2214" t="inlineStr">
        <is>
          <t>1100</t>
        </is>
      </c>
      <c r="H2214" t="inlineStr">
        <is>
          <t>Wien</t>
        </is>
      </c>
      <c r="I2214" t="inlineStr">
        <is>
          <t>AT</t>
        </is>
      </c>
      <c r="J2214" t="inlineStr">
        <is>
          <t>SGGMRRS_M23</t>
        </is>
      </c>
      <c r="K2214" t="inlineStr">
        <is>
          <t>37 80 4657 193-1</t>
        </is>
      </c>
      <c r="L2214" t="inlineStr">
        <is>
          <t>2023-0010</t>
        </is>
      </c>
      <c r="M2214" s="6" t="n">
        <v>45146</v>
      </c>
      <c r="N2214" s="6" t="n">
        <v>46203</v>
      </c>
      <c r="O2214" t="n">
        <v>41.55</v>
      </c>
    </row>
    <row r="2215" hidden="1" s="287">
      <c r="A2215" t="inlineStr">
        <is>
          <t>V300034</t>
        </is>
      </c>
      <c r="B2215" t="n">
        <v>14</v>
      </c>
      <c r="C2215" t="n">
        <v>50</v>
      </c>
      <c r="D2215" t="inlineStr">
        <is>
          <t>EWG Rail Zrt.</t>
        </is>
      </c>
      <c r="E2215" t="inlineStr">
        <is>
          <t>100758</t>
        </is>
      </c>
      <c r="F2215" t="inlineStr">
        <is>
          <t>Váci út 76 3.em</t>
        </is>
      </c>
      <c r="G2215" t="inlineStr">
        <is>
          <t>1133</t>
        </is>
      </c>
      <c r="H2215" t="inlineStr">
        <is>
          <t>Budapest</t>
        </is>
      </c>
      <c r="I2215" t="inlineStr">
        <is>
          <t>HU</t>
        </is>
      </c>
      <c r="J2215" t="inlineStr">
        <is>
          <t>SGNS_M9</t>
        </is>
      </c>
      <c r="K2215" t="inlineStr">
        <is>
          <t>37 80 4564 548-8</t>
        </is>
      </c>
      <c r="L2215" t="inlineStr">
        <is>
          <t>2023-0026</t>
        </is>
      </c>
      <c r="M2215" s="6" t="n">
        <v>45188</v>
      </c>
      <c r="N2215" s="6" t="n">
        <v>46387</v>
      </c>
      <c r="O2215" t="n">
        <v>16.63</v>
      </c>
    </row>
    <row r="2216" hidden="1" s="287">
      <c r="A2216" t="inlineStr">
        <is>
          <t>V100050</t>
        </is>
      </c>
      <c r="B2216" t="n">
        <v>25</v>
      </c>
      <c r="C2216" t="n">
        <v>50</v>
      </c>
      <c r="D2216" t="inlineStr">
        <is>
          <t>Rail Cargo Austria AG</t>
        </is>
      </c>
      <c r="E2216" t="inlineStr">
        <is>
          <t>100020</t>
        </is>
      </c>
      <c r="F2216" t="inlineStr">
        <is>
          <t>Am Hauptbahnhof 2</t>
        </is>
      </c>
      <c r="G2216" t="inlineStr">
        <is>
          <t>1100</t>
        </is>
      </c>
      <c r="H2216" t="inlineStr">
        <is>
          <t>Wien</t>
        </is>
      </c>
      <c r="I2216" t="inlineStr">
        <is>
          <t>AT</t>
        </is>
      </c>
      <c r="J2216" t="inlineStr">
        <is>
          <t>SGGMRRS_M23</t>
        </is>
      </c>
      <c r="K2216" t="inlineStr">
        <is>
          <t>31 80 4657 377-6</t>
        </is>
      </c>
      <c r="L2216" t="inlineStr">
        <is>
          <t>2023-0038</t>
        </is>
      </c>
      <c r="M2216" s="6" t="n">
        <v>45412</v>
      </c>
      <c r="N2216" s="6" t="n">
        <v>46391</v>
      </c>
      <c r="O2216" t="n">
        <v>40.7</v>
      </c>
    </row>
    <row r="2217" hidden="1" s="287">
      <c r="A2217" t="inlineStr">
        <is>
          <t>V200035</t>
        </is>
      </c>
      <c r="B2217" t="n">
        <v>14</v>
      </c>
      <c r="C2217" t="n">
        <v>50</v>
      </c>
      <c r="D2217" t="inlineStr">
        <is>
          <t>Zaklad Inzynierli Kolejowej Sp.z.o.o</t>
        </is>
      </c>
      <c r="E2217" t="inlineStr">
        <is>
          <t>100767</t>
        </is>
      </c>
      <c r="F2217" t="inlineStr">
        <is>
          <t>ul. Retmanska 11a</t>
        </is>
      </c>
      <c r="G2217" t="inlineStr">
        <is>
          <t>27-600</t>
        </is>
      </c>
      <c r="H2217" t="inlineStr">
        <is>
          <t>Sandomierz</t>
        </is>
      </c>
      <c r="I2217" t="inlineStr">
        <is>
          <t>PL</t>
        </is>
      </c>
      <c r="J2217" t="inlineStr">
        <is>
          <t>SGMMNS_M17</t>
        </is>
      </c>
      <c r="K2217" t="inlineStr">
        <is>
          <t>33 80 4505 183-0</t>
        </is>
      </c>
      <c r="L2217" t="inlineStr">
        <is>
          <t>2023-0021</t>
        </is>
      </c>
      <c r="M2217" s="6" t="n">
        <v>45383</v>
      </c>
      <c r="N2217" s="6" t="n">
        <v>46478</v>
      </c>
      <c r="O2217" t="n">
        <v>19</v>
      </c>
    </row>
    <row r="2218" hidden="1" s="287">
      <c r="A2218" t="inlineStr">
        <is>
          <t>V100054</t>
        </is>
      </c>
      <c r="B2218" t="n">
        <v>25</v>
      </c>
      <c r="C2218" t="n">
        <v>50</v>
      </c>
      <c r="D2218" t="inlineStr">
        <is>
          <t>Rail Cargo Austria AG</t>
        </is>
      </c>
      <c r="E2218" t="inlineStr">
        <is>
          <t>100020</t>
        </is>
      </c>
      <c r="F2218" t="inlineStr">
        <is>
          <t>Am Hauptbahnhof 2</t>
        </is>
      </c>
      <c r="G2218" t="inlineStr">
        <is>
          <t>1100</t>
        </is>
      </c>
      <c r="H2218" t="inlineStr">
        <is>
          <t>Wien</t>
        </is>
      </c>
      <c r="I2218" t="inlineStr">
        <is>
          <t>AT</t>
        </is>
      </c>
      <c r="J2218" t="inlineStr">
        <is>
          <t>SGGMRRS_M23</t>
        </is>
      </c>
      <c r="K2218" t="inlineStr">
        <is>
          <t>37 80 4657 322-6</t>
        </is>
      </c>
      <c r="L2218" t="inlineStr">
        <is>
          <t>2024-0007</t>
        </is>
      </c>
      <c r="M2218" s="6" t="n">
        <v>45617</v>
      </c>
      <c r="N2218" s="6" t="n">
        <v>46603</v>
      </c>
      <c r="O2218" t="n">
        <v>40.7</v>
      </c>
    </row>
    <row r="2219" hidden="1" s="287">
      <c r="A2219" t="inlineStr">
        <is>
          <t>V100057</t>
        </is>
      </c>
      <c r="B2219" t="n">
        <v>28</v>
      </c>
      <c r="C2219" t="n">
        <v>50</v>
      </c>
      <c r="D2219" t="inlineStr">
        <is>
          <t>RheinCargo GmbH &amp; Co. KG</t>
        </is>
      </c>
      <c r="E2219" t="inlineStr">
        <is>
          <t>100011</t>
        </is>
      </c>
      <c r="F2219" t="inlineStr">
        <is>
          <t>Hammer Landstrasse 3</t>
        </is>
      </c>
      <c r="G2219" t="inlineStr">
        <is>
          <t>41460</t>
        </is>
      </c>
      <c r="H2219" t="inlineStr">
        <is>
          <t>Neuss</t>
        </is>
      </c>
      <c r="I2219" t="inlineStr">
        <is>
          <t>DE</t>
        </is>
      </c>
      <c r="J2219" t="inlineStr">
        <is>
          <t>SGGNS_M33</t>
        </is>
      </c>
      <c r="K2219" t="inlineStr">
        <is>
          <t>37 80 4561 554-9</t>
        </is>
      </c>
      <c r="L2219" t="inlineStr">
        <is>
          <t>2024-0020</t>
        </is>
      </c>
      <c r="M2219" s="6" t="n">
        <v>45587</v>
      </c>
      <c r="N2219" s="6" t="n">
        <v>46081</v>
      </c>
      <c r="O2219" t="n">
        <v>27.15</v>
      </c>
    </row>
    <row r="2220" hidden="1" s="287">
      <c r="A2220" t="inlineStr">
        <is>
          <t>V100059</t>
        </is>
      </c>
      <c r="B2220" t="n">
        <v>25</v>
      </c>
      <c r="C2220" t="n">
        <v>50</v>
      </c>
      <c r="D2220" t="inlineStr">
        <is>
          <t>Rail Cargo Austria AG</t>
        </is>
      </c>
      <c r="E2220" t="inlineStr">
        <is>
          <t>100020</t>
        </is>
      </c>
      <c r="F2220" t="inlineStr">
        <is>
          <t>Am Hauptbahnhof 2</t>
        </is>
      </c>
      <c r="G2220" t="inlineStr">
        <is>
          <t>1100</t>
        </is>
      </c>
      <c r="H2220" t="inlineStr">
        <is>
          <t>Wien</t>
        </is>
      </c>
      <c r="I2220" t="inlineStr">
        <is>
          <t>AT</t>
        </is>
      </c>
      <c r="J2220" t="inlineStr">
        <is>
          <t>SGGMRRS_M43</t>
        </is>
      </c>
      <c r="K2220" t="inlineStr">
        <is>
          <t>37 80 4657 245-9</t>
        </is>
      </c>
      <c r="L2220" t="inlineStr">
        <is>
          <t>2024-0030</t>
        </is>
      </c>
      <c r="M2220" s="6" t="n">
        <v>45820</v>
      </c>
      <c r="N2220" s="6" t="n">
        <v>46799</v>
      </c>
      <c r="O2220" t="n">
        <v>38.85</v>
      </c>
    </row>
    <row r="2221" hidden="1" s="287">
      <c r="A2221" t="inlineStr">
        <is>
          <t>V200044</t>
        </is>
      </c>
      <c r="B2221" t="n">
        <v>17</v>
      </c>
      <c r="C2221" t="n">
        <v>50</v>
      </c>
      <c r="D2221" t="inlineStr">
        <is>
          <t>PCC Intermodal S.A.</t>
        </is>
      </c>
      <c r="E2221" t="inlineStr">
        <is>
          <t>100761</t>
        </is>
      </c>
      <c r="F2221" t="inlineStr">
        <is>
          <t>ul Hutnicza 16</t>
        </is>
      </c>
      <c r="G2221" t="inlineStr">
        <is>
          <t>81-061</t>
        </is>
      </c>
      <c r="H2221" t="inlineStr">
        <is>
          <t>Gdynia</t>
        </is>
      </c>
      <c r="I2221" t="inlineStr">
        <is>
          <t>PL</t>
        </is>
      </c>
      <c r="J2221" t="inlineStr">
        <is>
          <t>SGNS_M13</t>
        </is>
      </c>
      <c r="K2221" t="inlineStr">
        <is>
          <t>37 80 4564 351-7</t>
        </is>
      </c>
      <c r="L2221" t="inlineStr">
        <is>
          <t>2023-0016</t>
        </is>
      </c>
      <c r="M2221" s="6" t="n">
        <v>45145</v>
      </c>
      <c r="N2221" s="6" t="n">
        <v>46356</v>
      </c>
      <c r="O2221" t="n">
        <v>22</v>
      </c>
    </row>
    <row r="2222" hidden="1" s="287">
      <c r="A2222" t="inlineStr">
        <is>
          <t>V100049</t>
        </is>
      </c>
      <c r="B2222" t="n">
        <v>149</v>
      </c>
      <c r="C2222" t="n">
        <v>20</v>
      </c>
      <c r="D2222" t="inlineStr">
        <is>
          <t>Grain Logistic Sp.z.o.o.</t>
        </is>
      </c>
      <c r="E2222" t="inlineStr">
        <is>
          <t>100765</t>
        </is>
      </c>
      <c r="F2222" t="inlineStr">
        <is>
          <t>ul. Nowogrodzka 31/413</t>
        </is>
      </c>
      <c r="G2222" t="inlineStr">
        <is>
          <t>00-511</t>
        </is>
      </c>
      <c r="H2222" t="inlineStr">
        <is>
          <t>Warszawa</t>
        </is>
      </c>
      <c r="I2222" t="inlineStr">
        <is>
          <t>PL</t>
        </is>
      </c>
      <c r="J2222" t="inlineStr">
        <is>
          <t>SGNS_60</t>
        </is>
      </c>
      <c r="K2222" t="inlineStr"/>
      <c r="L2222" t="inlineStr">
        <is>
          <t>2023-0035</t>
        </is>
      </c>
      <c r="M2222" s="6" t="n">
        <v>46082</v>
      </c>
      <c r="N2222" s="6" t="n">
        <v>46446</v>
      </c>
      <c r="O2222" t="n">
        <v>19.5</v>
      </c>
    </row>
    <row r="2223" hidden="1" s="287">
      <c r="A2223" t="inlineStr">
        <is>
          <t>V300059</t>
        </is>
      </c>
      <c r="B2223" t="n">
        <v>32</v>
      </c>
      <c r="C2223" t="n">
        <v>50</v>
      </c>
      <c r="D2223" t="inlineStr">
        <is>
          <t>Captrain Deutschland CargoWest GmbH</t>
        </is>
      </c>
      <c r="E2223" t="inlineStr">
        <is>
          <t>100030</t>
        </is>
      </c>
      <c r="F2223" t="inlineStr">
        <is>
          <t>Am Grubenhof 2</t>
        </is>
      </c>
      <c r="G2223" t="inlineStr">
        <is>
          <t>33330</t>
        </is>
      </c>
      <c r="H2223" t="inlineStr">
        <is>
          <t>Gütersloh</t>
        </is>
      </c>
      <c r="I2223" t="inlineStr">
        <is>
          <t>DE</t>
        </is>
      </c>
      <c r="J2223" t="inlineStr">
        <is>
          <t>SDGGMRSS_M8</t>
        </is>
      </c>
      <c r="K2223" t="inlineStr">
        <is>
          <t>35 80 4956 710-2</t>
        </is>
      </c>
      <c r="L2223" t="inlineStr">
        <is>
          <t>2024-0044</t>
        </is>
      </c>
      <c r="M2223" s="6" t="n">
        <v>46026</v>
      </c>
      <c r="N2223" s="6" t="n">
        <v>47483</v>
      </c>
      <c r="O2223" t="n">
        <v>42.71</v>
      </c>
    </row>
    <row r="2224" hidden="1" s="287">
      <c r="A2224" t="inlineStr">
        <is>
          <t>V100061</t>
        </is>
      </c>
      <c r="B2224" t="n">
        <v>73</v>
      </c>
      <c r="C2224" t="n">
        <v>20</v>
      </c>
      <c r="D2224" t="inlineStr">
        <is>
          <t>Rail Cargo Austria AG</t>
        </is>
      </c>
      <c r="E2224" t="inlineStr">
        <is>
          <t>100020</t>
        </is>
      </c>
      <c r="F2224" t="inlineStr">
        <is>
          <t>Am Hauptbahnhof 2</t>
        </is>
      </c>
      <c r="G2224" t="inlineStr">
        <is>
          <t>1100</t>
        </is>
      </c>
      <c r="H2224" t="inlineStr">
        <is>
          <t>Wien</t>
        </is>
      </c>
      <c r="I2224" t="inlineStr">
        <is>
          <t>AT</t>
        </is>
      </c>
      <c r="J2224" t="inlineStr">
        <is>
          <t>EANOS_95</t>
        </is>
      </c>
      <c r="K2224" t="inlineStr"/>
      <c r="L2224" t="inlineStr">
        <is>
          <t>2025-0008</t>
        </is>
      </c>
      <c r="M2224" s="6" t="n">
        <v>46171</v>
      </c>
      <c r="N2224" s="6" t="n">
        <v>50553</v>
      </c>
      <c r="O2224" t="n">
        <v>26</v>
      </c>
    </row>
    <row r="2225" hidden="1" s="287">
      <c r="A2225" t="inlineStr">
        <is>
          <t>V100062</t>
        </is>
      </c>
      <c r="B2225" t="n">
        <v>25</v>
      </c>
      <c r="C2225" t="n">
        <v>50</v>
      </c>
      <c r="D2225" t="inlineStr">
        <is>
          <t>Rail Cargo Austria AG</t>
        </is>
      </c>
      <c r="E2225" t="inlineStr">
        <is>
          <t>100020</t>
        </is>
      </c>
      <c r="F2225" t="inlineStr">
        <is>
          <t>Am Hauptbahnhof 2</t>
        </is>
      </c>
      <c r="G2225" t="inlineStr">
        <is>
          <t>1100</t>
        </is>
      </c>
      <c r="H2225" t="inlineStr">
        <is>
          <t>Wien</t>
        </is>
      </c>
      <c r="I2225" t="inlineStr">
        <is>
          <t>AT</t>
        </is>
      </c>
      <c r="J2225" t="inlineStr">
        <is>
          <t>SGGMRRSS_M50</t>
        </is>
      </c>
      <c r="K2225" t="inlineStr">
        <is>
          <t>37 80 4942 025-0</t>
        </is>
      </c>
      <c r="L2225" t="inlineStr">
        <is>
          <t>2025-0010</t>
        </is>
      </c>
      <c r="M2225" s="6" t="n">
        <v>46050</v>
      </c>
      <c r="N2225" s="6" t="n">
        <v>47038</v>
      </c>
      <c r="O2225" t="n">
        <v>37.85</v>
      </c>
    </row>
    <row r="2226" hidden="1" s="287">
      <c r="A2226" t="inlineStr">
        <is>
          <t>V500001</t>
        </is>
      </c>
      <c r="B2226" t="n">
        <v>32</v>
      </c>
      <c r="C2226" t="n">
        <v>50</v>
      </c>
      <c r="D2226" t="inlineStr">
        <is>
          <t>LAUDE Smart Intermodal S.A.</t>
        </is>
      </c>
      <c r="E2226" t="inlineStr">
        <is>
          <t>100026</t>
        </is>
      </c>
      <c r="F2226" t="inlineStr">
        <is>
          <t>ul. Wroclawska 131</t>
        </is>
      </c>
      <c r="G2226" t="inlineStr">
        <is>
          <t>87-100</t>
        </is>
      </c>
      <c r="H2226" t="inlineStr">
        <is>
          <t>Torun</t>
        </is>
      </c>
      <c r="I2226" t="inlineStr">
        <is>
          <t>PL</t>
        </is>
      </c>
      <c r="J2226" t="inlineStr">
        <is>
          <t>SGMMNSS_M48</t>
        </is>
      </c>
      <c r="K2226" t="inlineStr">
        <is>
          <t>37 84 4594 911-8</t>
        </is>
      </c>
      <c r="L2226" t="inlineStr">
        <is>
          <t>2025-0012</t>
        </is>
      </c>
      <c r="M2226" s="6" t="n">
        <v>45806</v>
      </c>
      <c r="N2226" s="6" t="n">
        <v>47631</v>
      </c>
      <c r="O2226" t="n">
        <v>31.56</v>
      </c>
    </row>
    <row r="2227" hidden="1" s="287">
      <c r="A2227" t="inlineStr">
        <is>
          <t>V300081</t>
        </is>
      </c>
      <c r="B2227" t="n">
        <v>11</v>
      </c>
      <c r="C2227" t="n">
        <v>50</v>
      </c>
      <c r="D2227" t="inlineStr">
        <is>
          <t>Weco Rail GmbH</t>
        </is>
      </c>
      <c r="E2227" t="inlineStr">
        <is>
          <t>100763</t>
        </is>
      </c>
      <c r="F2227" t="inlineStr">
        <is>
          <t>Tanbruckgrasse 3</t>
        </is>
      </c>
      <c r="G2227" t="inlineStr">
        <is>
          <t>1120</t>
        </is>
      </c>
      <c r="H2227" t="inlineStr">
        <is>
          <t>Wien</t>
        </is>
      </c>
      <c r="I2227" t="inlineStr">
        <is>
          <t>AT</t>
        </is>
      </c>
      <c r="J2227" t="inlineStr">
        <is>
          <t>SDGGMRSS_M16</t>
        </is>
      </c>
      <c r="K2227" t="inlineStr">
        <is>
          <t>37 80 4992 800-5</t>
        </is>
      </c>
      <c r="L2227" t="inlineStr">
        <is>
          <t>2025-0015</t>
        </is>
      </c>
      <c r="M2227" s="6" t="n">
        <v>45931</v>
      </c>
      <c r="N2227" s="6" t="n">
        <v>46660</v>
      </c>
      <c r="O2227" t="n">
        <v>46</v>
      </c>
    </row>
    <row r="2228" hidden="1" s="287">
      <c r="A2228" t="inlineStr">
        <is>
          <t>V100066</t>
        </is>
      </c>
      <c r="B2228" t="n">
        <v>1</v>
      </c>
      <c r="C2228" t="n">
        <v>50</v>
      </c>
      <c r="D2228" t="inlineStr">
        <is>
          <t>Grenland Rail AS</t>
        </is>
      </c>
      <c r="E2228" t="inlineStr">
        <is>
          <t>100268</t>
        </is>
      </c>
      <c r="F2228" t="inlineStr">
        <is>
          <t>Nybergflata 2</t>
        </is>
      </c>
      <c r="G2228" t="inlineStr">
        <is>
          <t>3737</t>
        </is>
      </c>
      <c r="H2228" t="inlineStr">
        <is>
          <t>Skien</t>
        </is>
      </c>
      <c r="I2228" t="inlineStr">
        <is>
          <t>NO</t>
        </is>
      </c>
      <c r="J2228" t="inlineStr">
        <is>
          <t>SGNSS_M40</t>
        </is>
      </c>
      <c r="K2228" t="inlineStr">
        <is>
          <t>33 80 4552 613-8</t>
        </is>
      </c>
      <c r="L2228" t="inlineStr">
        <is>
          <t>2024-0009</t>
        </is>
      </c>
      <c r="M2228" s="6" t="n">
        <v>45625</v>
      </c>
      <c r="N2228" s="6" t="n">
        <v>46719</v>
      </c>
      <c r="O2228" t="n">
        <v>17.45</v>
      </c>
    </row>
    <row r="2229" hidden="1" s="287">
      <c r="A2229" t="inlineStr">
        <is>
          <t>V200019</t>
        </is>
      </c>
      <c r="B2229" t="n">
        <v>76</v>
      </c>
      <c r="C2229" t="n">
        <v>50</v>
      </c>
      <c r="D2229" t="inlineStr">
        <is>
          <t>SBB Cargo AG</t>
        </is>
      </c>
      <c r="E2229" t="inlineStr">
        <is>
          <t>100022</t>
        </is>
      </c>
      <c r="F2229" t="inlineStr">
        <is>
          <t>Bahnhofstrasse 12</t>
        </is>
      </c>
      <c r="G2229" t="inlineStr">
        <is>
          <t>4600</t>
        </is>
      </c>
      <c r="H2229" t="inlineStr">
        <is>
          <t>Olten</t>
        </is>
      </c>
      <c r="I2229" t="inlineStr">
        <is>
          <t>CH</t>
        </is>
      </c>
      <c r="J2229" t="inlineStr">
        <is>
          <t>SGNS_M9</t>
        </is>
      </c>
      <c r="K2229" t="inlineStr">
        <is>
          <t>37 80 4564 442-4</t>
        </is>
      </c>
      <c r="L2229" t="inlineStr">
        <is>
          <t>2021-0032</t>
        </is>
      </c>
      <c r="M2229" s="6" t="n">
        <v>44769</v>
      </c>
      <c r="N2229" s="6" t="n">
        <v>46934</v>
      </c>
      <c r="O2229" t="n">
        <v>18.1</v>
      </c>
    </row>
    <row r="2230" hidden="1" s="287">
      <c r="A2230" t="inlineStr">
        <is>
          <t>V200054</t>
        </is>
      </c>
      <c r="B2230" t="n">
        <v>6</v>
      </c>
      <c r="C2230" t="n">
        <v>50</v>
      </c>
      <c r="D2230" t="inlineStr">
        <is>
          <t>Necoss GmbH</t>
        </is>
      </c>
      <c r="E2230" t="inlineStr">
        <is>
          <t>100014</t>
        </is>
      </c>
      <c r="F2230" t="inlineStr">
        <is>
          <t>Bahnhofplatz 42</t>
        </is>
      </c>
      <c r="G2230" t="inlineStr">
        <is>
          <t>28195</t>
        </is>
      </c>
      <c r="H2230" t="inlineStr">
        <is>
          <t>Bremen</t>
        </is>
      </c>
      <c r="I2230" t="inlineStr">
        <is>
          <t>DE</t>
        </is>
      </c>
      <c r="J2230" t="inlineStr">
        <is>
          <t>SGGRSS_M2</t>
        </is>
      </c>
      <c r="K2230" t="inlineStr">
        <is>
          <t>37 80 4960 921-7</t>
        </is>
      </c>
      <c r="L2230" t="inlineStr">
        <is>
          <t>2025-0024</t>
        </is>
      </c>
      <c r="M2230" s="6" t="n">
        <v>46023</v>
      </c>
      <c r="N2230" s="6" t="n">
        <v>46752</v>
      </c>
      <c r="O2230" t="n">
        <v>27.9</v>
      </c>
    </row>
    <row r="2231" hidden="1" s="287">
      <c r="A2231" t="inlineStr">
        <is>
          <t>V710001</t>
        </is>
      </c>
      <c r="B2231" t="n">
        <v>23</v>
      </c>
      <c r="C2231" t="n">
        <v>50</v>
      </c>
      <c r="D2231" t="inlineStr">
        <is>
          <t>Rail Cargo Austria AG</t>
        </is>
      </c>
      <c r="E2231" t="inlineStr">
        <is>
          <t>100020</t>
        </is>
      </c>
      <c r="F2231" t="inlineStr">
        <is>
          <t>Am Hauptbahnhof 2</t>
        </is>
      </c>
      <c r="G2231" t="inlineStr">
        <is>
          <t>1100</t>
        </is>
      </c>
      <c r="H2231" t="inlineStr">
        <is>
          <t>Wien</t>
        </is>
      </c>
      <c r="I2231" t="inlineStr">
        <is>
          <t>AT</t>
        </is>
      </c>
      <c r="J2231" t="inlineStr">
        <is>
          <t>SDGGMRS_M7</t>
        </is>
      </c>
      <c r="K2231" t="inlineStr">
        <is>
          <t>37 80 4955 129-4</t>
        </is>
      </c>
      <c r="L2231" t="inlineStr">
        <is>
          <t>2025-0026</t>
        </is>
      </c>
      <c r="M2231" s="6" t="n">
        <v>45931</v>
      </c>
      <c r="N2231" s="6" t="n">
        <v>46112</v>
      </c>
      <c r="O2231" t="n">
        <v>37</v>
      </c>
    </row>
    <row r="2232" hidden="1" s="287">
      <c r="A2232" t="inlineStr">
        <is>
          <t>V100003</t>
        </is>
      </c>
      <c r="B2232" t="n">
        <v>24</v>
      </c>
      <c r="C2232" t="n">
        <v>50</v>
      </c>
      <c r="D2232" t="inlineStr">
        <is>
          <t>DB Cargo AG</t>
        </is>
      </c>
      <c r="E2232" t="inlineStr">
        <is>
          <t>100000</t>
        </is>
      </c>
      <c r="F2232" t="inlineStr">
        <is>
          <t>Rheinstrasse 2</t>
        </is>
      </c>
      <c r="G2232" t="inlineStr">
        <is>
          <t>55116</t>
        </is>
      </c>
      <c r="H2232" t="inlineStr">
        <is>
          <t>Mainz</t>
        </is>
      </c>
      <c r="I2232" t="inlineStr">
        <is>
          <t>DE</t>
        </is>
      </c>
      <c r="J2232" t="inlineStr">
        <is>
          <t>SGGMRSS_M6</t>
        </is>
      </c>
      <c r="K2232" t="inlineStr">
        <is>
          <t>37 80 4963 194-8</t>
        </is>
      </c>
      <c r="L2232" t="inlineStr">
        <is>
          <t>2020-0006</t>
        </is>
      </c>
      <c r="M2232" s="6" t="n">
        <v>44284</v>
      </c>
      <c r="N2232" s="6" t="n">
        <v>46081</v>
      </c>
      <c r="O2232" t="n">
        <v>30.5</v>
      </c>
    </row>
    <row r="2233" hidden="1" s="287">
      <c r="A2233" t="inlineStr">
        <is>
          <t>V200003</t>
        </is>
      </c>
      <c r="B2233" t="n">
        <v>24</v>
      </c>
      <c r="C2233" t="n">
        <v>50</v>
      </c>
      <c r="D2233" t="inlineStr">
        <is>
          <t>RTB Cargo Netherlands B.V.</t>
        </is>
      </c>
      <c r="E2233" t="inlineStr">
        <is>
          <t>100002</t>
        </is>
      </c>
      <c r="F2233" t="inlineStr">
        <is>
          <t>Albert-Plesmanweg 57</t>
        </is>
      </c>
      <c r="G2233" t="inlineStr">
        <is>
          <t>3088GB</t>
        </is>
      </c>
      <c r="H2233" t="inlineStr">
        <is>
          <t>Rotterdam</t>
        </is>
      </c>
      <c r="I2233" t="inlineStr">
        <is>
          <t>NL</t>
        </is>
      </c>
      <c r="J2233" t="inlineStr">
        <is>
          <t>SGGRSS_M2</t>
        </is>
      </c>
      <c r="K2233" t="inlineStr">
        <is>
          <t>37 80 4980 669-8</t>
        </is>
      </c>
      <c r="L2233" t="inlineStr">
        <is>
          <t>2020-0001</t>
        </is>
      </c>
      <c r="M2233" s="6" t="n">
        <v>44317</v>
      </c>
      <c r="N2233" s="6" t="n">
        <v>46081</v>
      </c>
      <c r="O2233" t="n">
        <v>32</v>
      </c>
    </row>
    <row r="2234" hidden="1" s="287">
      <c r="A2234" t="inlineStr">
        <is>
          <t>V100016</t>
        </is>
      </c>
      <c r="B2234" t="n">
        <v>12</v>
      </c>
      <c r="C2234" t="n">
        <v>50</v>
      </c>
      <c r="D2234" t="inlineStr">
        <is>
          <t>RheinCargo GmbH &amp; Co. KG</t>
        </is>
      </c>
      <c r="E2234" t="inlineStr">
        <is>
          <t>100011</t>
        </is>
      </c>
      <c r="F2234" t="inlineStr">
        <is>
          <t>Hammer Landstrasse 3</t>
        </is>
      </c>
      <c r="G2234" t="inlineStr">
        <is>
          <t>41460</t>
        </is>
      </c>
      <c r="H2234" t="inlineStr">
        <is>
          <t>Neuss</t>
        </is>
      </c>
      <c r="I2234" t="inlineStr">
        <is>
          <t>DE</t>
        </is>
      </c>
      <c r="J2234" t="inlineStr">
        <is>
          <t>SGGNSS_M12</t>
        </is>
      </c>
      <c r="K2234" t="inlineStr">
        <is>
          <t>37 80 4694 488-0</t>
        </is>
      </c>
      <c r="L2234" t="inlineStr">
        <is>
          <t>2021-0008</t>
        </is>
      </c>
      <c r="M2234" s="6" t="n">
        <v>44562</v>
      </c>
      <c r="N2234" s="6" t="n">
        <v>46387</v>
      </c>
      <c r="O2234" t="n">
        <v>23.75</v>
      </c>
    </row>
    <row r="2235" hidden="1" s="287">
      <c r="A2235" t="inlineStr">
        <is>
          <t>V400001</t>
        </is>
      </c>
      <c r="B2235" t="n">
        <v>32</v>
      </c>
      <c r="C2235" t="n">
        <v>50</v>
      </c>
      <c r="D2235" t="inlineStr">
        <is>
          <t>DB Cargo AG</t>
        </is>
      </c>
      <c r="E2235" t="inlineStr">
        <is>
          <t>100000</t>
        </is>
      </c>
      <c r="F2235" t="inlineStr">
        <is>
          <t>Rheinstrasse 2</t>
        </is>
      </c>
      <c r="G2235" t="inlineStr">
        <is>
          <t>55116</t>
        </is>
      </c>
      <c r="H2235" t="inlineStr">
        <is>
          <t>Mainz</t>
        </is>
      </c>
      <c r="I2235" t="inlineStr">
        <is>
          <t>DE</t>
        </is>
      </c>
      <c r="J2235" t="inlineStr">
        <is>
          <t>SGGRSS_M2</t>
        </is>
      </c>
      <c r="K2235" t="inlineStr">
        <is>
          <t>37 80 4980 643-3</t>
        </is>
      </c>
      <c r="L2235" t="inlineStr">
        <is>
          <t>2021-2420</t>
        </is>
      </c>
      <c r="M2235" s="6" t="n">
        <v>44562</v>
      </c>
      <c r="N2235" s="6" t="n">
        <v>46811</v>
      </c>
      <c r="O2235" t="n">
        <v>25.4</v>
      </c>
    </row>
    <row r="2236" hidden="1" s="287">
      <c r="A2236" t="inlineStr">
        <is>
          <t>V400005</t>
        </is>
      </c>
      <c r="B2236" t="n">
        <v>30</v>
      </c>
      <c r="C2236" t="n">
        <v>50</v>
      </c>
      <c r="D2236" t="inlineStr">
        <is>
          <t>DB Cargo AG</t>
        </is>
      </c>
      <c r="E2236" t="inlineStr">
        <is>
          <t>100000</t>
        </is>
      </c>
      <c r="F2236" t="inlineStr">
        <is>
          <t>Rheinstrasse 2</t>
        </is>
      </c>
      <c r="G2236" t="inlineStr">
        <is>
          <t>55116</t>
        </is>
      </c>
      <c r="H2236" t="inlineStr">
        <is>
          <t>Mainz</t>
        </is>
      </c>
      <c r="I2236" t="inlineStr">
        <is>
          <t>DE</t>
        </is>
      </c>
      <c r="J2236" t="inlineStr">
        <is>
          <t>SGGNS_M11</t>
        </is>
      </c>
      <c r="K2236" t="inlineStr">
        <is>
          <t>37 80 4561 397-3</t>
        </is>
      </c>
      <c r="L2236" t="inlineStr">
        <is>
          <t>2021-2420</t>
        </is>
      </c>
      <c r="M2236" s="6" t="n">
        <v>44950</v>
      </c>
      <c r="N2236" s="6" t="n">
        <v>47087</v>
      </c>
      <c r="O2236" t="n">
        <v>24.4</v>
      </c>
    </row>
    <row r="2237" hidden="1" s="287">
      <c r="A2237" t="inlineStr">
        <is>
          <t>V100046</t>
        </is>
      </c>
      <c r="B2237" t="n">
        <v>34</v>
      </c>
      <c r="C2237" t="n">
        <v>50</v>
      </c>
      <c r="D2237" t="inlineStr">
        <is>
          <t>LAUDE Smart Intermodal S.A.</t>
        </is>
      </c>
      <c r="E2237" t="inlineStr">
        <is>
          <t>100026</t>
        </is>
      </c>
      <c r="F2237" t="inlineStr">
        <is>
          <t>ul. Wroclawska 131</t>
        </is>
      </c>
      <c r="G2237" t="inlineStr">
        <is>
          <t>87-100</t>
        </is>
      </c>
      <c r="H2237" t="inlineStr">
        <is>
          <t>Torun</t>
        </is>
      </c>
      <c r="I2237" t="inlineStr">
        <is>
          <t>PL</t>
        </is>
      </c>
      <c r="J2237" t="inlineStr">
        <is>
          <t>SGMMNS_M17</t>
        </is>
      </c>
      <c r="K2237" t="inlineStr">
        <is>
          <t>33 80 4505 653-2</t>
        </is>
      </c>
      <c r="L2237" t="inlineStr">
        <is>
          <t>2023-0012</t>
        </is>
      </c>
      <c r="M2237" s="6" t="n">
        <v>45271</v>
      </c>
      <c r="N2237" s="6" t="n">
        <v>46752</v>
      </c>
      <c r="O2237" t="n">
        <v>9.5</v>
      </c>
    </row>
    <row r="2238" hidden="1" s="287">
      <c r="A2238" t="inlineStr">
        <is>
          <t>V400008</t>
        </is>
      </c>
      <c r="B2238" t="n">
        <v>28</v>
      </c>
      <c r="C2238" t="n">
        <v>50</v>
      </c>
      <c r="D2238" t="inlineStr">
        <is>
          <t>DB Cargo AG</t>
        </is>
      </c>
      <c r="E2238" t="inlineStr">
        <is>
          <t>100000</t>
        </is>
      </c>
      <c r="F2238" t="inlineStr">
        <is>
          <t>Rheinstrasse 2</t>
        </is>
      </c>
      <c r="G2238" t="inlineStr">
        <is>
          <t>55116</t>
        </is>
      </c>
      <c r="H2238" t="inlineStr">
        <is>
          <t>Mainz</t>
        </is>
      </c>
      <c r="I2238" t="inlineStr">
        <is>
          <t>DE</t>
        </is>
      </c>
      <c r="J2238" t="inlineStr">
        <is>
          <t>SGGNS_M11</t>
        </is>
      </c>
      <c r="K2238" t="inlineStr">
        <is>
          <t>37 80 4561 461-7</t>
        </is>
      </c>
      <c r="L2238" t="inlineStr">
        <is>
          <t>2021-2420</t>
        </is>
      </c>
      <c r="M2238" s="6" t="n">
        <v>45204</v>
      </c>
      <c r="N2238" s="6" t="n">
        <v>47330</v>
      </c>
      <c r="O2238" t="n">
        <v>26.23</v>
      </c>
    </row>
    <row r="2239" hidden="1" s="287">
      <c r="A2239" t="inlineStr">
        <is>
          <t>V100047</t>
        </is>
      </c>
      <c r="B2239" t="n">
        <v>24</v>
      </c>
      <c r="C2239" t="n">
        <v>50</v>
      </c>
      <c r="D2239" t="inlineStr">
        <is>
          <t>Rail Cargo Austria AG</t>
        </is>
      </c>
      <c r="E2239" t="inlineStr">
        <is>
          <t>100020</t>
        </is>
      </c>
      <c r="F2239" t="inlineStr">
        <is>
          <t>Am Hauptbahnhof 2</t>
        </is>
      </c>
      <c r="G2239" t="inlineStr">
        <is>
          <t>1100</t>
        </is>
      </c>
      <c r="H2239" t="inlineStr">
        <is>
          <t>Wien</t>
        </is>
      </c>
      <c r="I2239" t="inlineStr">
        <is>
          <t>AT</t>
        </is>
      </c>
      <c r="J2239" t="inlineStr">
        <is>
          <t>SGGMRRS_M23</t>
        </is>
      </c>
      <c r="K2239" t="inlineStr">
        <is>
          <t>37 80 4657 194-9</t>
        </is>
      </c>
      <c r="L2239" t="inlineStr">
        <is>
          <t>2023-0010</t>
        </is>
      </c>
      <c r="M2239" s="6" t="n">
        <v>45146</v>
      </c>
      <c r="N2239" s="6" t="n">
        <v>46203</v>
      </c>
      <c r="O2239" t="n">
        <v>41.55</v>
      </c>
    </row>
    <row r="2240" hidden="1" s="287">
      <c r="A2240" t="inlineStr">
        <is>
          <t>V100050</t>
        </is>
      </c>
      <c r="B2240" t="n">
        <v>26</v>
      </c>
      <c r="C2240" t="n">
        <v>50</v>
      </c>
      <c r="D2240" t="inlineStr">
        <is>
          <t>Rail Cargo Austria AG</t>
        </is>
      </c>
      <c r="E2240" t="inlineStr">
        <is>
          <t>100020</t>
        </is>
      </c>
      <c r="F2240" t="inlineStr">
        <is>
          <t>Am Hauptbahnhof 2</t>
        </is>
      </c>
      <c r="G2240" t="inlineStr">
        <is>
          <t>1100</t>
        </is>
      </c>
      <c r="H2240" t="inlineStr">
        <is>
          <t>Wien</t>
        </is>
      </c>
      <c r="I2240" t="inlineStr">
        <is>
          <t>AT</t>
        </is>
      </c>
      <c r="J2240" t="inlineStr">
        <is>
          <t>SGGMRRS_M23</t>
        </is>
      </c>
      <c r="K2240" t="inlineStr">
        <is>
          <t>31 80 4657 378-4</t>
        </is>
      </c>
      <c r="L2240" t="inlineStr">
        <is>
          <t>2023-0038</t>
        </is>
      </c>
      <c r="M2240" s="6" t="n">
        <v>45412</v>
      </c>
      <c r="N2240" s="6" t="n">
        <v>46391</v>
      </c>
      <c r="O2240" t="n">
        <v>40.7</v>
      </c>
    </row>
    <row r="2241" hidden="1" s="287">
      <c r="A2241" t="inlineStr">
        <is>
          <t>V200035</t>
        </is>
      </c>
      <c r="B2241" t="n">
        <v>15</v>
      </c>
      <c r="C2241" t="n">
        <v>50</v>
      </c>
      <c r="D2241" t="inlineStr">
        <is>
          <t>Zaklad Inzynierli Kolejowej Sp.z.o.o</t>
        </is>
      </c>
      <c r="E2241" t="inlineStr">
        <is>
          <t>100767</t>
        </is>
      </c>
      <c r="F2241" t="inlineStr">
        <is>
          <t>ul. Retmanska 11a</t>
        </is>
      </c>
      <c r="G2241" t="inlineStr">
        <is>
          <t>27-600</t>
        </is>
      </c>
      <c r="H2241" t="inlineStr">
        <is>
          <t>Sandomierz</t>
        </is>
      </c>
      <c r="I2241" t="inlineStr">
        <is>
          <t>PL</t>
        </is>
      </c>
      <c r="J2241" t="inlineStr">
        <is>
          <t>SGMMNS_M17</t>
        </is>
      </c>
      <c r="K2241" t="inlineStr">
        <is>
          <t>33 80 4505 184-8</t>
        </is>
      </c>
      <c r="L2241" t="inlineStr">
        <is>
          <t>2023-0021</t>
        </is>
      </c>
      <c r="M2241" s="6" t="n">
        <v>45383</v>
      </c>
      <c r="N2241" s="6" t="n">
        <v>46478</v>
      </c>
      <c r="O2241" t="n">
        <v>19</v>
      </c>
    </row>
    <row r="2242" hidden="1" s="287">
      <c r="A2242" t="inlineStr">
        <is>
          <t>V100054</t>
        </is>
      </c>
      <c r="B2242" t="n">
        <v>26</v>
      </c>
      <c r="C2242" t="n">
        <v>50</v>
      </c>
      <c r="D2242" t="inlineStr">
        <is>
          <t>Rail Cargo Austria AG</t>
        </is>
      </c>
      <c r="E2242" t="inlineStr">
        <is>
          <t>100020</t>
        </is>
      </c>
      <c r="F2242" t="inlineStr">
        <is>
          <t>Am Hauptbahnhof 2</t>
        </is>
      </c>
      <c r="G2242" t="inlineStr">
        <is>
          <t>1100</t>
        </is>
      </c>
      <c r="H2242" t="inlineStr">
        <is>
          <t>Wien</t>
        </is>
      </c>
      <c r="I2242" t="inlineStr">
        <is>
          <t>AT</t>
        </is>
      </c>
      <c r="J2242" t="inlineStr">
        <is>
          <t>SGGMRRS_M23</t>
        </is>
      </c>
      <c r="K2242" t="inlineStr">
        <is>
          <t>37 80 4657 323-4</t>
        </is>
      </c>
      <c r="L2242" t="inlineStr">
        <is>
          <t>2024-0007</t>
        </is>
      </c>
      <c r="M2242" s="6" t="n">
        <v>45617</v>
      </c>
      <c r="N2242" s="6" t="n">
        <v>46603</v>
      </c>
      <c r="O2242" t="n">
        <v>40.7</v>
      </c>
    </row>
    <row r="2243" hidden="1" s="287">
      <c r="A2243" t="inlineStr">
        <is>
          <t>V100057</t>
        </is>
      </c>
      <c r="B2243" t="n">
        <v>29</v>
      </c>
      <c r="C2243" t="n">
        <v>50</v>
      </c>
      <c r="D2243" t="inlineStr">
        <is>
          <t>RheinCargo GmbH &amp; Co. KG</t>
        </is>
      </c>
      <c r="E2243" t="inlineStr">
        <is>
          <t>100011</t>
        </is>
      </c>
      <c r="F2243" t="inlineStr">
        <is>
          <t>Hammer Landstrasse 3</t>
        </is>
      </c>
      <c r="G2243" t="inlineStr">
        <is>
          <t>41460</t>
        </is>
      </c>
      <c r="H2243" t="inlineStr">
        <is>
          <t>Neuss</t>
        </is>
      </c>
      <c r="I2243" t="inlineStr">
        <is>
          <t>DE</t>
        </is>
      </c>
      <c r="J2243" t="inlineStr">
        <is>
          <t>SGGNS_M33</t>
        </is>
      </c>
      <c r="K2243" t="inlineStr">
        <is>
          <t>37 80 4561 555-6</t>
        </is>
      </c>
      <c r="L2243" t="inlineStr">
        <is>
          <t>2024-0020</t>
        </is>
      </c>
      <c r="M2243" s="6" t="n">
        <v>45587</v>
      </c>
      <c r="N2243" s="6" t="n">
        <v>46081</v>
      </c>
      <c r="O2243" t="n">
        <v>27.15</v>
      </c>
    </row>
    <row r="2244" hidden="1" s="287">
      <c r="A2244" t="inlineStr">
        <is>
          <t>V100059</t>
        </is>
      </c>
      <c r="B2244" t="n">
        <v>26</v>
      </c>
      <c r="C2244" t="n">
        <v>50</v>
      </c>
      <c r="D2244" t="inlineStr">
        <is>
          <t>Rail Cargo Austria AG</t>
        </is>
      </c>
      <c r="E2244" t="inlineStr">
        <is>
          <t>100020</t>
        </is>
      </c>
      <c r="F2244" t="inlineStr">
        <is>
          <t>Am Hauptbahnhof 2</t>
        </is>
      </c>
      <c r="G2244" t="inlineStr">
        <is>
          <t>1100</t>
        </is>
      </c>
      <c r="H2244" t="inlineStr">
        <is>
          <t>Wien</t>
        </is>
      </c>
      <c r="I2244" t="inlineStr">
        <is>
          <t>AT</t>
        </is>
      </c>
      <c r="J2244" t="inlineStr">
        <is>
          <t>SGGMRRS_M43</t>
        </is>
      </c>
      <c r="K2244" t="inlineStr">
        <is>
          <t>37 80 4657 246-7</t>
        </is>
      </c>
      <c r="L2244" t="inlineStr">
        <is>
          <t>2024-0030</t>
        </is>
      </c>
      <c r="M2244" s="6" t="n">
        <v>45820</v>
      </c>
      <c r="N2244" s="6" t="n">
        <v>46799</v>
      </c>
      <c r="O2244" t="n">
        <v>38.85</v>
      </c>
    </row>
    <row r="2245" hidden="1" s="287">
      <c r="A2245" t="inlineStr">
        <is>
          <t>V200044</t>
        </is>
      </c>
      <c r="B2245" t="n">
        <v>18</v>
      </c>
      <c r="C2245" t="n">
        <v>50</v>
      </c>
      <c r="D2245" t="inlineStr">
        <is>
          <t>PCC Intermodal S.A.</t>
        </is>
      </c>
      <c r="E2245" t="inlineStr">
        <is>
          <t>100761</t>
        </is>
      </c>
      <c r="F2245" t="inlineStr">
        <is>
          <t>ul Hutnicza 16</t>
        </is>
      </c>
      <c r="G2245" t="inlineStr">
        <is>
          <t>81-061</t>
        </is>
      </c>
      <c r="H2245" t="inlineStr">
        <is>
          <t>Gdynia</t>
        </is>
      </c>
      <c r="I2245" t="inlineStr">
        <is>
          <t>PL</t>
        </is>
      </c>
      <c r="J2245" t="inlineStr">
        <is>
          <t>SGNS_M13</t>
        </is>
      </c>
      <c r="K2245" t="inlineStr">
        <is>
          <t>37 80 4564 352-5</t>
        </is>
      </c>
      <c r="L2245" t="inlineStr">
        <is>
          <t>2023-0016</t>
        </is>
      </c>
      <c r="M2245" s="6" t="n">
        <v>45145</v>
      </c>
      <c r="N2245" s="6" t="n">
        <v>46356</v>
      </c>
      <c r="O2245" t="n">
        <v>22</v>
      </c>
    </row>
    <row r="2246" hidden="1" s="287">
      <c r="A2246" t="inlineStr">
        <is>
          <t>V300055</t>
        </is>
      </c>
      <c r="B2246" t="n">
        <v>34</v>
      </c>
      <c r="C2246" t="n">
        <v>50</v>
      </c>
      <c r="D2246" t="inlineStr">
        <is>
          <t>Weco Rail GmbH</t>
        </is>
      </c>
      <c r="E2246" t="inlineStr">
        <is>
          <t>100763</t>
        </is>
      </c>
      <c r="F2246" t="inlineStr">
        <is>
          <t>Tanbruckgrasse 3</t>
        </is>
      </c>
      <c r="G2246" t="inlineStr">
        <is>
          <t>1120</t>
        </is>
      </c>
      <c r="H2246" t="inlineStr">
        <is>
          <t>Wien</t>
        </is>
      </c>
      <c r="I2246" t="inlineStr">
        <is>
          <t>AT</t>
        </is>
      </c>
      <c r="J2246" t="inlineStr">
        <is>
          <t>SGGMRS_M35</t>
        </is>
      </c>
      <c r="K2246" t="inlineStr">
        <is>
          <t>37 80 4953 471-2</t>
        </is>
      </c>
      <c r="L2246" t="inlineStr">
        <is>
          <t>2024-0008</t>
        </is>
      </c>
      <c r="M2246" s="6" t="n">
        <v>45595</v>
      </c>
      <c r="N2246" s="6" t="n">
        <v>46689</v>
      </c>
      <c r="O2246" t="n">
        <v>27.5</v>
      </c>
    </row>
    <row r="2247" hidden="1" s="287">
      <c r="A2247" t="inlineStr">
        <is>
          <t>V100049</t>
        </is>
      </c>
      <c r="B2247" t="n">
        <v>150</v>
      </c>
      <c r="C2247" t="n">
        <v>20</v>
      </c>
      <c r="D2247" t="inlineStr">
        <is>
          <t>Grain Logistic Sp.z.o.o.</t>
        </is>
      </c>
      <c r="E2247" t="inlineStr">
        <is>
          <t>100765</t>
        </is>
      </c>
      <c r="F2247" t="inlineStr">
        <is>
          <t>ul. Nowogrodzka 31/413</t>
        </is>
      </c>
      <c r="G2247" t="inlineStr">
        <is>
          <t>00-511</t>
        </is>
      </c>
      <c r="H2247" t="inlineStr">
        <is>
          <t>Warszawa</t>
        </is>
      </c>
      <c r="I2247" t="inlineStr">
        <is>
          <t>PL</t>
        </is>
      </c>
      <c r="J2247" t="inlineStr">
        <is>
          <t>SGNS_60</t>
        </is>
      </c>
      <c r="K2247" t="inlineStr"/>
      <c r="L2247" t="inlineStr">
        <is>
          <t>2023-0035</t>
        </is>
      </c>
      <c r="M2247" s="6" t="n">
        <v>46082</v>
      </c>
      <c r="N2247" s="6" t="n">
        <v>46446</v>
      </c>
      <c r="O2247" t="n">
        <v>19.5</v>
      </c>
    </row>
    <row r="2248" hidden="1" s="287">
      <c r="A2248" t="inlineStr">
        <is>
          <t>V300059</t>
        </is>
      </c>
      <c r="B2248" t="n">
        <v>33</v>
      </c>
      <c r="C2248" t="n">
        <v>50</v>
      </c>
      <c r="D2248" t="inlineStr">
        <is>
          <t>Captrain Deutschland CargoWest GmbH</t>
        </is>
      </c>
      <c r="E2248" t="inlineStr">
        <is>
          <t>100030</t>
        </is>
      </c>
      <c r="F2248" t="inlineStr">
        <is>
          <t>Am Grubenhof 2</t>
        </is>
      </c>
      <c r="G2248" t="inlineStr">
        <is>
          <t>33330</t>
        </is>
      </c>
      <c r="H2248" t="inlineStr">
        <is>
          <t>Gütersloh</t>
        </is>
      </c>
      <c r="I2248" t="inlineStr">
        <is>
          <t>DE</t>
        </is>
      </c>
      <c r="J2248" t="inlineStr">
        <is>
          <t>SDGGMRSS_M8</t>
        </is>
      </c>
      <c r="K2248" t="inlineStr">
        <is>
          <t>35 80 4956 711-0</t>
        </is>
      </c>
      <c r="L2248" t="inlineStr">
        <is>
          <t>2024-0044</t>
        </is>
      </c>
      <c r="M2248" s="6" t="n">
        <v>46026</v>
      </c>
      <c r="N2248" s="6" t="n">
        <v>47483</v>
      </c>
      <c r="O2248" t="n">
        <v>42.71</v>
      </c>
    </row>
    <row r="2249" hidden="1" s="287">
      <c r="A2249" t="inlineStr">
        <is>
          <t>V100061</t>
        </is>
      </c>
      <c r="B2249" t="n">
        <v>74</v>
      </c>
      <c r="C2249" t="n">
        <v>20</v>
      </c>
      <c r="D2249" t="inlineStr">
        <is>
          <t>Rail Cargo Austria AG</t>
        </is>
      </c>
      <c r="E2249" t="inlineStr">
        <is>
          <t>100020</t>
        </is>
      </c>
      <c r="F2249" t="inlineStr">
        <is>
          <t>Am Hauptbahnhof 2</t>
        </is>
      </c>
      <c r="G2249" t="inlineStr">
        <is>
          <t>1100</t>
        </is>
      </c>
      <c r="H2249" t="inlineStr">
        <is>
          <t>Wien</t>
        </is>
      </c>
      <c r="I2249" t="inlineStr">
        <is>
          <t>AT</t>
        </is>
      </c>
      <c r="J2249" t="inlineStr">
        <is>
          <t>EANOS_95</t>
        </is>
      </c>
      <c r="K2249" t="inlineStr"/>
      <c r="L2249" t="inlineStr">
        <is>
          <t>2025-0008</t>
        </is>
      </c>
      <c r="M2249" s="6" t="n">
        <v>46171</v>
      </c>
      <c r="N2249" s="6" t="n">
        <v>50553</v>
      </c>
      <c r="O2249" t="n">
        <v>26</v>
      </c>
    </row>
    <row r="2250" hidden="1" s="287">
      <c r="A2250" t="inlineStr">
        <is>
          <t>V100062</t>
        </is>
      </c>
      <c r="B2250" t="n">
        <v>26</v>
      </c>
      <c r="C2250" t="n">
        <v>50</v>
      </c>
      <c r="D2250" t="inlineStr">
        <is>
          <t>Rail Cargo Austria AG</t>
        </is>
      </c>
      <c r="E2250" t="inlineStr">
        <is>
          <t>100020</t>
        </is>
      </c>
      <c r="F2250" t="inlineStr">
        <is>
          <t>Am Hauptbahnhof 2</t>
        </is>
      </c>
      <c r="G2250" t="inlineStr">
        <is>
          <t>1100</t>
        </is>
      </c>
      <c r="H2250" t="inlineStr">
        <is>
          <t>Wien</t>
        </is>
      </c>
      <c r="I2250" t="inlineStr">
        <is>
          <t>AT</t>
        </is>
      </c>
      <c r="J2250" t="inlineStr">
        <is>
          <t>SGGMRRSS_M50</t>
        </is>
      </c>
      <c r="K2250" t="inlineStr">
        <is>
          <t>37 80 4942 026-8</t>
        </is>
      </c>
      <c r="L2250" t="inlineStr">
        <is>
          <t>2025-0010</t>
        </is>
      </c>
      <c r="M2250" s="6" t="n">
        <v>46050</v>
      </c>
      <c r="N2250" s="6" t="n">
        <v>47038</v>
      </c>
      <c r="O2250" t="n">
        <v>37.85</v>
      </c>
    </row>
    <row r="2251" hidden="1" s="287">
      <c r="A2251" t="inlineStr">
        <is>
          <t>V500001</t>
        </is>
      </c>
      <c r="B2251" t="n">
        <v>33</v>
      </c>
      <c r="C2251" t="n">
        <v>50</v>
      </c>
      <c r="D2251" t="inlineStr">
        <is>
          <t>LAUDE Smart Intermodal S.A.</t>
        </is>
      </c>
      <c r="E2251" t="inlineStr">
        <is>
          <t>100026</t>
        </is>
      </c>
      <c r="F2251" t="inlineStr">
        <is>
          <t>ul. Wroclawska 131</t>
        </is>
      </c>
      <c r="G2251" t="inlineStr">
        <is>
          <t>87-100</t>
        </is>
      </c>
      <c r="H2251" t="inlineStr">
        <is>
          <t>Torun</t>
        </is>
      </c>
      <c r="I2251" t="inlineStr">
        <is>
          <t>PL</t>
        </is>
      </c>
      <c r="J2251" t="inlineStr">
        <is>
          <t>SGMMNSS_M48</t>
        </is>
      </c>
      <c r="K2251" t="inlineStr">
        <is>
          <t>37 84 4594 922-5</t>
        </is>
      </c>
      <c r="L2251" t="inlineStr">
        <is>
          <t>2025-0012</t>
        </is>
      </c>
      <c r="M2251" s="6" t="n">
        <v>45806</v>
      </c>
      <c r="N2251" s="6" t="n">
        <v>47631</v>
      </c>
      <c r="O2251" t="n">
        <v>31.56</v>
      </c>
    </row>
    <row r="2252" hidden="1" s="287">
      <c r="A2252" t="inlineStr">
        <is>
          <t>V300081</t>
        </is>
      </c>
      <c r="B2252" t="n">
        <v>12</v>
      </c>
      <c r="C2252" t="n">
        <v>50</v>
      </c>
      <c r="D2252" t="inlineStr">
        <is>
          <t>Weco Rail GmbH</t>
        </is>
      </c>
      <c r="E2252" t="inlineStr">
        <is>
          <t>100763</t>
        </is>
      </c>
      <c r="F2252" t="inlineStr">
        <is>
          <t>Tanbruckgrasse 3</t>
        </is>
      </c>
      <c r="G2252" t="inlineStr">
        <is>
          <t>1120</t>
        </is>
      </c>
      <c r="H2252" t="inlineStr">
        <is>
          <t>Wien</t>
        </is>
      </c>
      <c r="I2252" t="inlineStr">
        <is>
          <t>AT</t>
        </is>
      </c>
      <c r="J2252" t="inlineStr">
        <is>
          <t>SDGGMRSS_M16</t>
        </is>
      </c>
      <c r="K2252" t="inlineStr">
        <is>
          <t>37 80 4992 801-3</t>
        </is>
      </c>
      <c r="L2252" t="inlineStr">
        <is>
          <t>2025-0015</t>
        </is>
      </c>
      <c r="M2252" s="6" t="n">
        <v>45931</v>
      </c>
      <c r="N2252" s="6" t="n">
        <v>46660</v>
      </c>
      <c r="O2252" t="n">
        <v>46</v>
      </c>
    </row>
    <row r="2253" hidden="1" s="287">
      <c r="A2253" t="inlineStr">
        <is>
          <t>V100066</t>
        </is>
      </c>
      <c r="B2253" t="n">
        <v>2</v>
      </c>
      <c r="C2253" t="n">
        <v>50</v>
      </c>
      <c r="D2253" t="inlineStr">
        <is>
          <t>Grenland Rail AS</t>
        </is>
      </c>
      <c r="E2253" t="inlineStr">
        <is>
          <t>100268</t>
        </is>
      </c>
      <c r="F2253" t="inlineStr">
        <is>
          <t>Nybergflata 2</t>
        </is>
      </c>
      <c r="G2253" t="inlineStr">
        <is>
          <t>3737</t>
        </is>
      </c>
      <c r="H2253" t="inlineStr">
        <is>
          <t>Skien</t>
        </is>
      </c>
      <c r="I2253" t="inlineStr">
        <is>
          <t>NO</t>
        </is>
      </c>
      <c r="J2253" t="inlineStr">
        <is>
          <t>SGNSS_M40</t>
        </is>
      </c>
      <c r="K2253" t="inlineStr">
        <is>
          <t>33 80 4552 614-6</t>
        </is>
      </c>
      <c r="L2253" t="inlineStr">
        <is>
          <t>2024-0009</t>
        </is>
      </c>
      <c r="M2253" s="6" t="n">
        <v>45625</v>
      </c>
      <c r="N2253" s="6" t="n">
        <v>46719</v>
      </c>
      <c r="O2253" t="n">
        <v>17.45</v>
      </c>
    </row>
    <row r="2254" hidden="1" s="287">
      <c r="A2254" t="inlineStr">
        <is>
          <t>V200019</t>
        </is>
      </c>
      <c r="B2254" t="n">
        <v>77</v>
      </c>
      <c r="C2254" t="n">
        <v>50</v>
      </c>
      <c r="D2254" t="inlineStr">
        <is>
          <t>SBB Cargo AG</t>
        </is>
      </c>
      <c r="E2254" t="inlineStr">
        <is>
          <t>100022</t>
        </is>
      </c>
      <c r="F2254" t="inlineStr">
        <is>
          <t>Bahnhofstrasse 12</t>
        </is>
      </c>
      <c r="G2254" t="inlineStr">
        <is>
          <t>4600</t>
        </is>
      </c>
      <c r="H2254" t="inlineStr">
        <is>
          <t>Olten</t>
        </is>
      </c>
      <c r="I2254" t="inlineStr">
        <is>
          <t>CH</t>
        </is>
      </c>
      <c r="J2254" t="inlineStr">
        <is>
          <t>SGNS_M9</t>
        </is>
      </c>
      <c r="K2254" t="inlineStr">
        <is>
          <t>37 80 4564 443-2</t>
        </is>
      </c>
      <c r="L2254" t="inlineStr">
        <is>
          <t>2021-0032</t>
        </is>
      </c>
      <c r="M2254" s="6" t="n">
        <v>44769</v>
      </c>
      <c r="N2254" s="6" t="n">
        <v>46934</v>
      </c>
      <c r="O2254" t="n">
        <v>18.1</v>
      </c>
    </row>
    <row r="2255" hidden="1" s="287">
      <c r="A2255" t="inlineStr">
        <is>
          <t>V200054</t>
        </is>
      </c>
      <c r="B2255" t="n">
        <v>7</v>
      </c>
      <c r="C2255" t="n">
        <v>50</v>
      </c>
      <c r="D2255" t="inlineStr">
        <is>
          <t>Necoss GmbH</t>
        </is>
      </c>
      <c r="E2255" t="inlineStr">
        <is>
          <t>100014</t>
        </is>
      </c>
      <c r="F2255" t="inlineStr">
        <is>
          <t>Bahnhofplatz 42</t>
        </is>
      </c>
      <c r="G2255" t="inlineStr">
        <is>
          <t>28195</t>
        </is>
      </c>
      <c r="H2255" t="inlineStr">
        <is>
          <t>Bremen</t>
        </is>
      </c>
      <c r="I2255" t="inlineStr">
        <is>
          <t>DE</t>
        </is>
      </c>
      <c r="J2255" t="inlineStr">
        <is>
          <t>SGGRSS_M2</t>
        </is>
      </c>
      <c r="K2255" t="inlineStr">
        <is>
          <t>37 80 4960 922-5</t>
        </is>
      </c>
      <c r="L2255" t="inlineStr">
        <is>
          <t>2025-0024</t>
        </is>
      </c>
      <c r="M2255" s="6" t="n">
        <v>46023</v>
      </c>
      <c r="N2255" s="6" t="n">
        <v>46752</v>
      </c>
      <c r="O2255" t="n">
        <v>27.9</v>
      </c>
    </row>
    <row r="2256" hidden="1" s="287">
      <c r="A2256" t="inlineStr">
        <is>
          <t>V710001</t>
        </is>
      </c>
      <c r="B2256" t="n">
        <v>24</v>
      </c>
      <c r="C2256" t="n">
        <v>50</v>
      </c>
      <c r="D2256" t="inlineStr">
        <is>
          <t>Rail Cargo Austria AG</t>
        </is>
      </c>
      <c r="E2256" t="inlineStr">
        <is>
          <t>100020</t>
        </is>
      </c>
      <c r="F2256" t="inlineStr">
        <is>
          <t>Am Hauptbahnhof 2</t>
        </is>
      </c>
      <c r="G2256" t="inlineStr">
        <is>
          <t>1100</t>
        </is>
      </c>
      <c r="H2256" t="inlineStr">
        <is>
          <t>Wien</t>
        </is>
      </c>
      <c r="I2256" t="inlineStr">
        <is>
          <t>AT</t>
        </is>
      </c>
      <c r="J2256" t="inlineStr">
        <is>
          <t>SDGGMRS_M7</t>
        </is>
      </c>
      <c r="K2256" t="inlineStr">
        <is>
          <t>37 80 4955 130-2</t>
        </is>
      </c>
      <c r="L2256" t="inlineStr">
        <is>
          <t>2025-0026</t>
        </is>
      </c>
      <c r="M2256" s="6" t="n">
        <v>45931</v>
      </c>
      <c r="N2256" s="6" t="n">
        <v>46112</v>
      </c>
      <c r="O2256" t="n">
        <v>37</v>
      </c>
    </row>
    <row r="2257" hidden="1" s="287">
      <c r="A2257" t="inlineStr">
        <is>
          <t>V100003</t>
        </is>
      </c>
      <c r="B2257" t="n">
        <v>25</v>
      </c>
      <c r="C2257" t="n">
        <v>50</v>
      </c>
      <c r="D2257" t="inlineStr">
        <is>
          <t>DB Cargo AG</t>
        </is>
      </c>
      <c r="E2257" t="inlineStr">
        <is>
          <t>100000</t>
        </is>
      </c>
      <c r="F2257" t="inlineStr">
        <is>
          <t>Rheinstrasse 2</t>
        </is>
      </c>
      <c r="G2257" t="inlineStr">
        <is>
          <t>55116</t>
        </is>
      </c>
      <c r="H2257" t="inlineStr">
        <is>
          <t>Mainz</t>
        </is>
      </c>
      <c r="I2257" t="inlineStr">
        <is>
          <t>DE</t>
        </is>
      </c>
      <c r="J2257" t="inlineStr">
        <is>
          <t>SGGMRSS_M6</t>
        </is>
      </c>
      <c r="K2257" t="inlineStr">
        <is>
          <t>37 80 4963 195-5</t>
        </is>
      </c>
      <c r="L2257" t="inlineStr">
        <is>
          <t>2020-0006</t>
        </is>
      </c>
      <c r="M2257" s="6" t="n">
        <v>44284</v>
      </c>
      <c r="N2257" s="6" t="n">
        <v>46081</v>
      </c>
      <c r="O2257" t="n">
        <v>30.5</v>
      </c>
    </row>
    <row r="2258" hidden="1" s="287">
      <c r="A2258" t="inlineStr">
        <is>
          <t>V200003</t>
        </is>
      </c>
      <c r="B2258" t="n">
        <v>25</v>
      </c>
      <c r="C2258" t="n">
        <v>50</v>
      </c>
      <c r="D2258" t="inlineStr">
        <is>
          <t>RTB Cargo Netherlands B.V.</t>
        </is>
      </c>
      <c r="E2258" t="inlineStr">
        <is>
          <t>100002</t>
        </is>
      </c>
      <c r="F2258" t="inlineStr">
        <is>
          <t>Albert-Plesmanweg 57</t>
        </is>
      </c>
      <c r="G2258" t="inlineStr">
        <is>
          <t>3088GB</t>
        </is>
      </c>
      <c r="H2258" t="inlineStr">
        <is>
          <t>Rotterdam</t>
        </is>
      </c>
      <c r="I2258" t="inlineStr">
        <is>
          <t>NL</t>
        </is>
      </c>
      <c r="J2258" t="inlineStr">
        <is>
          <t>SGGRSS_M2</t>
        </is>
      </c>
      <c r="K2258" t="inlineStr">
        <is>
          <t>37 80 4980 670-6</t>
        </is>
      </c>
      <c r="L2258" t="inlineStr">
        <is>
          <t>2020-0001</t>
        </is>
      </c>
      <c r="M2258" s="6" t="n">
        <v>44317</v>
      </c>
      <c r="N2258" s="6" t="n">
        <v>46081</v>
      </c>
      <c r="O2258" t="n">
        <v>32</v>
      </c>
    </row>
    <row r="2259" hidden="1" s="287">
      <c r="A2259" t="inlineStr">
        <is>
          <t>V100016</t>
        </is>
      </c>
      <c r="B2259" t="n">
        <v>13</v>
      </c>
      <c r="C2259" t="n">
        <v>50</v>
      </c>
      <c r="D2259" t="inlineStr">
        <is>
          <t>RheinCargo GmbH &amp; Co. KG</t>
        </is>
      </c>
      <c r="E2259" t="inlineStr">
        <is>
          <t>100011</t>
        </is>
      </c>
      <c r="F2259" t="inlineStr">
        <is>
          <t>Hammer Landstrasse 3</t>
        </is>
      </c>
      <c r="G2259" t="inlineStr">
        <is>
          <t>41460</t>
        </is>
      </c>
      <c r="H2259" t="inlineStr">
        <is>
          <t>Neuss</t>
        </is>
      </c>
      <c r="I2259" t="inlineStr">
        <is>
          <t>DE</t>
        </is>
      </c>
      <c r="J2259" t="inlineStr">
        <is>
          <t>SGGNSS_M12</t>
        </is>
      </c>
      <c r="K2259" t="inlineStr">
        <is>
          <t>37 80 4694 489-8</t>
        </is>
      </c>
      <c r="L2259" t="inlineStr">
        <is>
          <t>2021-0008</t>
        </is>
      </c>
      <c r="M2259" s="6" t="n">
        <v>44562</v>
      </c>
      <c r="N2259" s="6" t="n">
        <v>46387</v>
      </c>
      <c r="O2259" t="n">
        <v>23.75</v>
      </c>
    </row>
    <row r="2260" hidden="1" s="287">
      <c r="A2260" t="inlineStr">
        <is>
          <t>V400001</t>
        </is>
      </c>
      <c r="B2260" t="n">
        <v>33</v>
      </c>
      <c r="C2260" t="n">
        <v>50</v>
      </c>
      <c r="D2260" t="inlineStr">
        <is>
          <t>DB Cargo AG</t>
        </is>
      </c>
      <c r="E2260" t="inlineStr">
        <is>
          <t>100000</t>
        </is>
      </c>
      <c r="F2260" t="inlineStr">
        <is>
          <t>Rheinstrasse 2</t>
        </is>
      </c>
      <c r="G2260" t="inlineStr">
        <is>
          <t>55116</t>
        </is>
      </c>
      <c r="H2260" t="inlineStr">
        <is>
          <t>Mainz</t>
        </is>
      </c>
      <c r="I2260" t="inlineStr">
        <is>
          <t>DE</t>
        </is>
      </c>
      <c r="J2260" t="inlineStr">
        <is>
          <t>SGGRSS_M2</t>
        </is>
      </c>
      <c r="K2260" t="inlineStr">
        <is>
          <t>37 80 4980 644-1</t>
        </is>
      </c>
      <c r="L2260" t="inlineStr">
        <is>
          <t>2021-2420</t>
        </is>
      </c>
      <c r="M2260" s="6" t="n">
        <v>44562</v>
      </c>
      <c r="N2260" s="6" t="n">
        <v>46811</v>
      </c>
      <c r="O2260" t="n">
        <v>25.4</v>
      </c>
    </row>
    <row r="2261" hidden="1" s="287">
      <c r="A2261" t="inlineStr">
        <is>
          <t>V400005</t>
        </is>
      </c>
      <c r="B2261" t="n">
        <v>31</v>
      </c>
      <c r="C2261" t="n">
        <v>50</v>
      </c>
      <c r="D2261" t="inlineStr">
        <is>
          <t>DB Cargo AG</t>
        </is>
      </c>
      <c r="E2261" t="inlineStr">
        <is>
          <t>100000</t>
        </is>
      </c>
      <c r="F2261" t="inlineStr">
        <is>
          <t>Rheinstrasse 2</t>
        </is>
      </c>
      <c r="G2261" t="inlineStr">
        <is>
          <t>55116</t>
        </is>
      </c>
      <c r="H2261" t="inlineStr">
        <is>
          <t>Mainz</t>
        </is>
      </c>
      <c r="I2261" t="inlineStr">
        <is>
          <t>DE</t>
        </is>
      </c>
      <c r="J2261" t="inlineStr">
        <is>
          <t>SGGNS_M11</t>
        </is>
      </c>
      <c r="K2261" t="inlineStr">
        <is>
          <t>37 80 4561 398-1</t>
        </is>
      </c>
      <c r="L2261" t="inlineStr">
        <is>
          <t>2021-2420</t>
        </is>
      </c>
      <c r="M2261" s="6" t="n">
        <v>44950</v>
      </c>
      <c r="N2261" s="6" t="n">
        <v>47087</v>
      </c>
      <c r="O2261" t="n">
        <v>24.4</v>
      </c>
    </row>
    <row r="2262" hidden="1" s="287">
      <c r="A2262" t="inlineStr">
        <is>
          <t>V100046</t>
        </is>
      </c>
      <c r="B2262" t="n">
        <v>35</v>
      </c>
      <c r="C2262" t="n">
        <v>50</v>
      </c>
      <c r="D2262" t="inlineStr">
        <is>
          <t>LAUDE Smart Intermodal S.A.</t>
        </is>
      </c>
      <c r="E2262" t="inlineStr">
        <is>
          <t>100026</t>
        </is>
      </c>
      <c r="F2262" t="inlineStr">
        <is>
          <t>ul. Wroclawska 131</t>
        </is>
      </c>
      <c r="G2262" t="inlineStr">
        <is>
          <t>87-100</t>
        </is>
      </c>
      <c r="H2262" t="inlineStr">
        <is>
          <t>Torun</t>
        </is>
      </c>
      <c r="I2262" t="inlineStr">
        <is>
          <t>PL</t>
        </is>
      </c>
      <c r="J2262" t="inlineStr">
        <is>
          <t>SGMMNS_M29</t>
        </is>
      </c>
      <c r="K2262" t="inlineStr">
        <is>
          <t>33 80 4505 884-3</t>
        </is>
      </c>
      <c r="L2262" t="inlineStr">
        <is>
          <t>2023-0012</t>
        </is>
      </c>
      <c r="M2262" s="6" t="n">
        <v>45434</v>
      </c>
      <c r="N2262" s="6" t="n">
        <v>46752</v>
      </c>
      <c r="O2262" t="n">
        <v>9.5</v>
      </c>
    </row>
    <row r="2263" hidden="1" s="287">
      <c r="A2263" t="inlineStr">
        <is>
          <t>V400008</t>
        </is>
      </c>
      <c r="B2263" t="n">
        <v>29</v>
      </c>
      <c r="C2263" t="n">
        <v>50</v>
      </c>
      <c r="D2263" t="inlineStr">
        <is>
          <t>DB Cargo AG</t>
        </is>
      </c>
      <c r="E2263" t="inlineStr">
        <is>
          <t>100000</t>
        </is>
      </c>
      <c r="F2263" t="inlineStr">
        <is>
          <t>Rheinstrasse 2</t>
        </is>
      </c>
      <c r="G2263" t="inlineStr">
        <is>
          <t>55116</t>
        </is>
      </c>
      <c r="H2263" t="inlineStr">
        <is>
          <t>Mainz</t>
        </is>
      </c>
      <c r="I2263" t="inlineStr">
        <is>
          <t>DE</t>
        </is>
      </c>
      <c r="J2263" t="inlineStr">
        <is>
          <t>SGGNS_M11</t>
        </is>
      </c>
      <c r="K2263" t="inlineStr">
        <is>
          <t>37 80 4561 462-5</t>
        </is>
      </c>
      <c r="L2263" t="inlineStr">
        <is>
          <t>2021-2420</t>
        </is>
      </c>
      <c r="M2263" s="6" t="n">
        <v>45204</v>
      </c>
      <c r="N2263" s="6" t="n">
        <v>47330</v>
      </c>
      <c r="O2263" t="n">
        <v>26.23</v>
      </c>
    </row>
    <row r="2264" hidden="1" s="287">
      <c r="A2264" t="inlineStr">
        <is>
          <t>V100047</t>
        </is>
      </c>
      <c r="B2264" t="n">
        <v>25</v>
      </c>
      <c r="C2264" t="n">
        <v>50</v>
      </c>
      <c r="D2264" t="inlineStr">
        <is>
          <t>Rail Cargo Austria AG</t>
        </is>
      </c>
      <c r="E2264" t="inlineStr">
        <is>
          <t>100020</t>
        </is>
      </c>
      <c r="F2264" t="inlineStr">
        <is>
          <t>Am Hauptbahnhof 2</t>
        </is>
      </c>
      <c r="G2264" t="inlineStr">
        <is>
          <t>1100</t>
        </is>
      </c>
      <c r="H2264" t="inlineStr">
        <is>
          <t>Wien</t>
        </is>
      </c>
      <c r="I2264" t="inlineStr">
        <is>
          <t>AT</t>
        </is>
      </c>
      <c r="J2264" t="inlineStr">
        <is>
          <t>SGGMRRS_M23</t>
        </is>
      </c>
      <c r="K2264" t="inlineStr">
        <is>
          <t>37 80 4657 195-6</t>
        </is>
      </c>
      <c r="L2264" t="inlineStr">
        <is>
          <t>2023-0010</t>
        </is>
      </c>
      <c r="M2264" s="6" t="n">
        <v>45181</v>
      </c>
      <c r="N2264" s="6" t="n">
        <v>46203</v>
      </c>
      <c r="O2264" t="n">
        <v>41.55</v>
      </c>
    </row>
    <row r="2265" hidden="1" s="287">
      <c r="A2265" t="inlineStr">
        <is>
          <t>V100050</t>
        </is>
      </c>
      <c r="B2265" t="n">
        <v>27</v>
      </c>
      <c r="C2265" t="n">
        <v>50</v>
      </c>
      <c r="D2265" t="inlineStr">
        <is>
          <t>Rail Cargo Austria AG</t>
        </is>
      </c>
      <c r="E2265" t="inlineStr">
        <is>
          <t>100020</t>
        </is>
      </c>
      <c r="F2265" t="inlineStr">
        <is>
          <t>Am Hauptbahnhof 2</t>
        </is>
      </c>
      <c r="G2265" t="inlineStr">
        <is>
          <t>1100</t>
        </is>
      </c>
      <c r="H2265" t="inlineStr">
        <is>
          <t>Wien</t>
        </is>
      </c>
      <c r="I2265" t="inlineStr">
        <is>
          <t>AT</t>
        </is>
      </c>
      <c r="J2265" t="inlineStr">
        <is>
          <t>SGGMRRS_M23</t>
        </is>
      </c>
      <c r="K2265" t="inlineStr">
        <is>
          <t>31 80 4657 379-2</t>
        </is>
      </c>
      <c r="L2265" t="inlineStr">
        <is>
          <t>2023-0038</t>
        </is>
      </c>
      <c r="M2265" s="6" t="n">
        <v>45412</v>
      </c>
      <c r="N2265" s="6" t="n">
        <v>46391</v>
      </c>
      <c r="O2265" t="n">
        <v>40.7</v>
      </c>
    </row>
    <row r="2266" hidden="1" s="287">
      <c r="A2266" t="inlineStr">
        <is>
          <t>V200035</t>
        </is>
      </c>
      <c r="B2266" t="n">
        <v>16</v>
      </c>
      <c r="C2266" t="n">
        <v>50</v>
      </c>
      <c r="D2266" t="inlineStr">
        <is>
          <t>Zaklad Inzynierli Kolejowej Sp.z.o.o</t>
        </is>
      </c>
      <c r="E2266" t="inlineStr">
        <is>
          <t>100767</t>
        </is>
      </c>
      <c r="F2266" t="inlineStr">
        <is>
          <t>ul. Retmanska 11a</t>
        </is>
      </c>
      <c r="G2266" t="inlineStr">
        <is>
          <t>27-600</t>
        </is>
      </c>
      <c r="H2266" t="inlineStr">
        <is>
          <t>Sandomierz</t>
        </is>
      </c>
      <c r="I2266" t="inlineStr">
        <is>
          <t>PL</t>
        </is>
      </c>
      <c r="J2266" t="inlineStr">
        <is>
          <t>SGMMNS_M17</t>
        </is>
      </c>
      <c r="K2266" t="inlineStr">
        <is>
          <t>33 80 4505 185-5</t>
        </is>
      </c>
      <c r="L2266" t="inlineStr">
        <is>
          <t>2023-0021</t>
        </is>
      </c>
      <c r="M2266" s="6" t="n">
        <v>45383</v>
      </c>
      <c r="N2266" s="6" t="n">
        <v>46478</v>
      </c>
      <c r="O2266" t="n">
        <v>19</v>
      </c>
    </row>
    <row r="2267" hidden="1" s="287">
      <c r="A2267" t="inlineStr">
        <is>
          <t>V100054</t>
        </is>
      </c>
      <c r="B2267" t="n">
        <v>27</v>
      </c>
      <c r="C2267" t="n">
        <v>50</v>
      </c>
      <c r="D2267" t="inlineStr">
        <is>
          <t>Rail Cargo Austria AG</t>
        </is>
      </c>
      <c r="E2267" t="inlineStr">
        <is>
          <t>100020</t>
        </is>
      </c>
      <c r="F2267" t="inlineStr">
        <is>
          <t>Am Hauptbahnhof 2</t>
        </is>
      </c>
      <c r="G2267" t="inlineStr">
        <is>
          <t>1100</t>
        </is>
      </c>
      <c r="H2267" t="inlineStr">
        <is>
          <t>Wien</t>
        </is>
      </c>
      <c r="I2267" t="inlineStr">
        <is>
          <t>AT</t>
        </is>
      </c>
      <c r="J2267" t="inlineStr">
        <is>
          <t>SGGMRRS_M23</t>
        </is>
      </c>
      <c r="K2267" t="inlineStr">
        <is>
          <t>37 80 4657 324-2</t>
        </is>
      </c>
      <c r="L2267" t="inlineStr">
        <is>
          <t>2024-0007</t>
        </is>
      </c>
      <c r="M2267" s="6" t="n">
        <v>45617</v>
      </c>
      <c r="N2267" s="6" t="n">
        <v>46603</v>
      </c>
      <c r="O2267" t="n">
        <v>40.7</v>
      </c>
    </row>
    <row r="2268" hidden="1" s="287">
      <c r="A2268" t="inlineStr">
        <is>
          <t>V100057</t>
        </is>
      </c>
      <c r="B2268" t="n">
        <v>30</v>
      </c>
      <c r="C2268" t="n">
        <v>50</v>
      </c>
      <c r="D2268" t="inlineStr">
        <is>
          <t>RheinCargo GmbH &amp; Co. KG</t>
        </is>
      </c>
      <c r="E2268" t="inlineStr">
        <is>
          <t>100011</t>
        </is>
      </c>
      <c r="F2268" t="inlineStr">
        <is>
          <t>Hammer Landstrasse 3</t>
        </is>
      </c>
      <c r="G2268" t="inlineStr">
        <is>
          <t>41460</t>
        </is>
      </c>
      <c r="H2268" t="inlineStr">
        <is>
          <t>Neuss</t>
        </is>
      </c>
      <c r="I2268" t="inlineStr">
        <is>
          <t>DE</t>
        </is>
      </c>
      <c r="J2268" t="inlineStr">
        <is>
          <t>SGGNS_M33</t>
        </is>
      </c>
      <c r="K2268" t="inlineStr">
        <is>
          <t>37 80 4561 556-4</t>
        </is>
      </c>
      <c r="L2268" t="inlineStr">
        <is>
          <t>2024-0020</t>
        </is>
      </c>
      <c r="M2268" s="6" t="n">
        <v>45587</v>
      </c>
      <c r="N2268" s="6" t="n">
        <v>46081</v>
      </c>
      <c r="O2268" t="n">
        <v>27.15</v>
      </c>
    </row>
    <row r="2269" hidden="1" s="287">
      <c r="A2269" t="inlineStr">
        <is>
          <t>V100059</t>
        </is>
      </c>
      <c r="B2269" t="n">
        <v>27</v>
      </c>
      <c r="C2269" t="n">
        <v>50</v>
      </c>
      <c r="D2269" t="inlineStr">
        <is>
          <t>Rail Cargo Austria AG</t>
        </is>
      </c>
      <c r="E2269" t="inlineStr">
        <is>
          <t>100020</t>
        </is>
      </c>
      <c r="F2269" t="inlineStr">
        <is>
          <t>Am Hauptbahnhof 2</t>
        </is>
      </c>
      <c r="G2269" t="inlineStr">
        <is>
          <t>1100</t>
        </is>
      </c>
      <c r="H2269" t="inlineStr">
        <is>
          <t>Wien</t>
        </is>
      </c>
      <c r="I2269" t="inlineStr">
        <is>
          <t>AT</t>
        </is>
      </c>
      <c r="J2269" t="inlineStr">
        <is>
          <t>SGGMRRS_M43</t>
        </is>
      </c>
      <c r="K2269" t="inlineStr">
        <is>
          <t>37 80 4657 247-5</t>
        </is>
      </c>
      <c r="L2269" t="inlineStr">
        <is>
          <t>2024-0030</t>
        </is>
      </c>
      <c r="M2269" s="6" t="n">
        <v>45820</v>
      </c>
      <c r="N2269" s="6" t="n">
        <v>46799</v>
      </c>
      <c r="O2269" t="n">
        <v>38.85</v>
      </c>
    </row>
    <row r="2270" hidden="1" s="287">
      <c r="A2270" t="inlineStr">
        <is>
          <t>V200044</t>
        </is>
      </c>
      <c r="B2270" t="n">
        <v>19</v>
      </c>
      <c r="C2270" t="n">
        <v>50</v>
      </c>
      <c r="D2270" t="inlineStr">
        <is>
          <t>PCC Intermodal S.A.</t>
        </is>
      </c>
      <c r="E2270" t="inlineStr">
        <is>
          <t>100761</t>
        </is>
      </c>
      <c r="F2270" t="inlineStr">
        <is>
          <t>ul Hutnicza 16</t>
        </is>
      </c>
      <c r="G2270" t="inlineStr">
        <is>
          <t>81-061</t>
        </is>
      </c>
      <c r="H2270" t="inlineStr">
        <is>
          <t>Gdynia</t>
        </is>
      </c>
      <c r="I2270" t="inlineStr">
        <is>
          <t>PL</t>
        </is>
      </c>
      <c r="J2270" t="inlineStr">
        <is>
          <t>SGNS_M13</t>
        </is>
      </c>
      <c r="K2270" t="inlineStr">
        <is>
          <t>37 80 4564 353-3</t>
        </is>
      </c>
      <c r="L2270" t="inlineStr">
        <is>
          <t>2023-0016</t>
        </is>
      </c>
      <c r="M2270" s="6" t="n">
        <v>45145</v>
      </c>
      <c r="N2270" s="6" t="n">
        <v>46356</v>
      </c>
      <c r="O2270" t="n">
        <v>22</v>
      </c>
    </row>
    <row r="2271" hidden="1" s="287">
      <c r="A2271" t="inlineStr">
        <is>
          <t>V100049</t>
        </is>
      </c>
      <c r="B2271" t="n">
        <v>151</v>
      </c>
      <c r="C2271" t="n">
        <v>20</v>
      </c>
      <c r="D2271" t="inlineStr">
        <is>
          <t>Grain Logistic Sp.z.o.o.</t>
        </is>
      </c>
      <c r="E2271" t="inlineStr">
        <is>
          <t>100765</t>
        </is>
      </c>
      <c r="F2271" t="inlineStr">
        <is>
          <t>ul. Nowogrodzka 31/413</t>
        </is>
      </c>
      <c r="G2271" t="inlineStr">
        <is>
          <t>00-511</t>
        </is>
      </c>
      <c r="H2271" t="inlineStr">
        <is>
          <t>Warszawa</t>
        </is>
      </c>
      <c r="I2271" t="inlineStr">
        <is>
          <t>PL</t>
        </is>
      </c>
      <c r="J2271" t="inlineStr">
        <is>
          <t>SGNS_60</t>
        </is>
      </c>
      <c r="K2271" t="inlineStr"/>
      <c r="L2271" t="inlineStr">
        <is>
          <t>2023-0035</t>
        </is>
      </c>
      <c r="M2271" s="6" t="n">
        <v>46082</v>
      </c>
      <c r="N2271" s="6" t="n">
        <v>46446</v>
      </c>
      <c r="O2271" t="n">
        <v>19.5</v>
      </c>
    </row>
    <row r="2272" hidden="1" s="287">
      <c r="A2272" t="inlineStr">
        <is>
          <t>V300059</t>
        </is>
      </c>
      <c r="B2272" t="n">
        <v>34</v>
      </c>
      <c r="C2272" t="n">
        <v>50</v>
      </c>
      <c r="D2272" t="inlineStr">
        <is>
          <t>Captrain Deutschland CargoWest GmbH</t>
        </is>
      </c>
      <c r="E2272" t="inlineStr">
        <is>
          <t>100030</t>
        </is>
      </c>
      <c r="F2272" t="inlineStr">
        <is>
          <t>Am Grubenhof 2</t>
        </is>
      </c>
      <c r="G2272" t="inlineStr">
        <is>
          <t>33330</t>
        </is>
      </c>
      <c r="H2272" t="inlineStr">
        <is>
          <t>Gütersloh</t>
        </is>
      </c>
      <c r="I2272" t="inlineStr">
        <is>
          <t>DE</t>
        </is>
      </c>
      <c r="J2272" t="inlineStr">
        <is>
          <t>SDGGMRSS_M8</t>
        </is>
      </c>
      <c r="K2272" t="inlineStr">
        <is>
          <t>35 80 4956 712-8</t>
        </is>
      </c>
      <c r="L2272" t="inlineStr">
        <is>
          <t>2024-0044</t>
        </is>
      </c>
      <c r="M2272" s="6" t="n">
        <v>46026</v>
      </c>
      <c r="N2272" s="6" t="n">
        <v>47483</v>
      </c>
      <c r="O2272" t="n">
        <v>42.71</v>
      </c>
    </row>
    <row r="2273" hidden="1" s="287">
      <c r="A2273" t="inlineStr">
        <is>
          <t>V100061</t>
        </is>
      </c>
      <c r="B2273" t="n">
        <v>75</v>
      </c>
      <c r="C2273" t="n">
        <v>20</v>
      </c>
      <c r="D2273" t="inlineStr">
        <is>
          <t>Rail Cargo Austria AG</t>
        </is>
      </c>
      <c r="E2273" t="inlineStr">
        <is>
          <t>100020</t>
        </is>
      </c>
      <c r="F2273" t="inlineStr">
        <is>
          <t>Am Hauptbahnhof 2</t>
        </is>
      </c>
      <c r="G2273" t="inlineStr">
        <is>
          <t>1100</t>
        </is>
      </c>
      <c r="H2273" t="inlineStr">
        <is>
          <t>Wien</t>
        </is>
      </c>
      <c r="I2273" t="inlineStr">
        <is>
          <t>AT</t>
        </is>
      </c>
      <c r="J2273" t="inlineStr">
        <is>
          <t>EANOS_95</t>
        </is>
      </c>
      <c r="K2273" t="inlineStr"/>
      <c r="L2273" t="inlineStr">
        <is>
          <t>2025-0008</t>
        </is>
      </c>
      <c r="M2273" s="6" t="n">
        <v>46171</v>
      </c>
      <c r="N2273" s="6" t="n">
        <v>50553</v>
      </c>
      <c r="O2273" t="n">
        <v>26</v>
      </c>
    </row>
    <row r="2274" hidden="1" s="287">
      <c r="A2274" t="inlineStr">
        <is>
          <t>V100062</t>
        </is>
      </c>
      <c r="B2274" t="n">
        <v>27</v>
      </c>
      <c r="C2274" t="n">
        <v>50</v>
      </c>
      <c r="D2274" t="inlineStr">
        <is>
          <t>Rail Cargo Austria AG</t>
        </is>
      </c>
      <c r="E2274" t="inlineStr">
        <is>
          <t>100020</t>
        </is>
      </c>
      <c r="F2274" t="inlineStr">
        <is>
          <t>Am Hauptbahnhof 2</t>
        </is>
      </c>
      <c r="G2274" t="inlineStr">
        <is>
          <t>1100</t>
        </is>
      </c>
      <c r="H2274" t="inlineStr">
        <is>
          <t>Wien</t>
        </is>
      </c>
      <c r="I2274" t="inlineStr">
        <is>
          <t>AT</t>
        </is>
      </c>
      <c r="J2274" t="inlineStr">
        <is>
          <t>SGGMRRSS_M50</t>
        </is>
      </c>
      <c r="K2274" t="inlineStr">
        <is>
          <t>37 80 4942 027-6</t>
        </is>
      </c>
      <c r="L2274" t="inlineStr">
        <is>
          <t>2025-0010</t>
        </is>
      </c>
      <c r="M2274" s="6" t="n">
        <v>46050</v>
      </c>
      <c r="N2274" s="6" t="n">
        <v>47038</v>
      </c>
      <c r="O2274" t="n">
        <v>37.85</v>
      </c>
    </row>
    <row r="2275" hidden="1" s="287">
      <c r="A2275" t="inlineStr">
        <is>
          <t>V500001</t>
        </is>
      </c>
      <c r="B2275" t="n">
        <v>34</v>
      </c>
      <c r="C2275" t="n">
        <v>50</v>
      </c>
      <c r="D2275" t="inlineStr">
        <is>
          <t>LAUDE Smart Intermodal S.A.</t>
        </is>
      </c>
      <c r="E2275" t="inlineStr">
        <is>
          <t>100026</t>
        </is>
      </c>
      <c r="F2275" t="inlineStr">
        <is>
          <t>ul. Wroclawska 131</t>
        </is>
      </c>
      <c r="G2275" t="inlineStr">
        <is>
          <t>87-100</t>
        </is>
      </c>
      <c r="H2275" t="inlineStr">
        <is>
          <t>Torun</t>
        </is>
      </c>
      <c r="I2275" t="inlineStr">
        <is>
          <t>PL</t>
        </is>
      </c>
      <c r="J2275" t="inlineStr">
        <is>
          <t>SGMMNSS_M48</t>
        </is>
      </c>
      <c r="K2275" t="inlineStr">
        <is>
          <t>37 84 4594 925-8</t>
        </is>
      </c>
      <c r="L2275" t="inlineStr">
        <is>
          <t>2025-0012</t>
        </is>
      </c>
      <c r="M2275" s="6" t="n">
        <v>45806</v>
      </c>
      <c r="N2275" s="6" t="n">
        <v>47631</v>
      </c>
      <c r="O2275" t="n">
        <v>31.56</v>
      </c>
    </row>
    <row r="2276" hidden="1" s="287">
      <c r="A2276" t="inlineStr">
        <is>
          <t>V300081</t>
        </is>
      </c>
      <c r="B2276" t="n">
        <v>13</v>
      </c>
      <c r="C2276" t="n">
        <v>50</v>
      </c>
      <c r="D2276" t="inlineStr">
        <is>
          <t>Weco Rail GmbH</t>
        </is>
      </c>
      <c r="E2276" t="inlineStr">
        <is>
          <t>100763</t>
        </is>
      </c>
      <c r="F2276" t="inlineStr">
        <is>
          <t>Tanbruckgrasse 3</t>
        </is>
      </c>
      <c r="G2276" t="inlineStr">
        <is>
          <t>1120</t>
        </is>
      </c>
      <c r="H2276" t="inlineStr">
        <is>
          <t>Wien</t>
        </is>
      </c>
      <c r="I2276" t="inlineStr">
        <is>
          <t>AT</t>
        </is>
      </c>
      <c r="J2276" t="inlineStr">
        <is>
          <t>SDGGMRSS_M16</t>
        </is>
      </c>
      <c r="K2276" t="inlineStr">
        <is>
          <t>37 80 4992 803-9</t>
        </is>
      </c>
      <c r="L2276" t="inlineStr">
        <is>
          <t>2025-0015</t>
        </is>
      </c>
      <c r="M2276" s="6" t="n">
        <v>45931</v>
      </c>
      <c r="N2276" s="6" t="n">
        <v>46660</v>
      </c>
      <c r="O2276" t="n">
        <v>46</v>
      </c>
    </row>
    <row r="2277" hidden="1" s="287">
      <c r="A2277" t="inlineStr">
        <is>
          <t>V100066</t>
        </is>
      </c>
      <c r="B2277" t="n">
        <v>3</v>
      </c>
      <c r="C2277" t="n">
        <v>50</v>
      </c>
      <c r="D2277" t="inlineStr">
        <is>
          <t>Grenland Rail AS</t>
        </is>
      </c>
      <c r="E2277" t="inlineStr">
        <is>
          <t>100268</t>
        </is>
      </c>
      <c r="F2277" t="inlineStr">
        <is>
          <t>Nybergflata 2</t>
        </is>
      </c>
      <c r="G2277" t="inlineStr">
        <is>
          <t>3737</t>
        </is>
      </c>
      <c r="H2277" t="inlineStr">
        <is>
          <t>Skien</t>
        </is>
      </c>
      <c r="I2277" t="inlineStr">
        <is>
          <t>NO</t>
        </is>
      </c>
      <c r="J2277" t="inlineStr">
        <is>
          <t>SGNSS_M40</t>
        </is>
      </c>
      <c r="K2277" t="inlineStr">
        <is>
          <t>33 80 4552 615-3</t>
        </is>
      </c>
      <c r="L2277" t="inlineStr">
        <is>
          <t>2024-0009</t>
        </is>
      </c>
      <c r="M2277" s="6" t="n">
        <v>45625</v>
      </c>
      <c r="N2277" s="6" t="n">
        <v>46719</v>
      </c>
      <c r="O2277" t="n">
        <v>17.45</v>
      </c>
    </row>
    <row r="2278" hidden="1" s="287">
      <c r="A2278" t="inlineStr">
        <is>
          <t>V200019</t>
        </is>
      </c>
      <c r="B2278" t="n">
        <v>78</v>
      </c>
      <c r="C2278" t="n">
        <v>50</v>
      </c>
      <c r="D2278" t="inlineStr">
        <is>
          <t>SBB Cargo AG</t>
        </is>
      </c>
      <c r="E2278" t="inlineStr">
        <is>
          <t>100022</t>
        </is>
      </c>
      <c r="F2278" t="inlineStr">
        <is>
          <t>Bahnhofstrasse 12</t>
        </is>
      </c>
      <c r="G2278" t="inlineStr">
        <is>
          <t>4600</t>
        </is>
      </c>
      <c r="H2278" t="inlineStr">
        <is>
          <t>Olten</t>
        </is>
      </c>
      <c r="I2278" t="inlineStr">
        <is>
          <t>CH</t>
        </is>
      </c>
      <c r="J2278" t="inlineStr">
        <is>
          <t>SGNS_M9</t>
        </is>
      </c>
      <c r="K2278" t="inlineStr">
        <is>
          <t>37 80 4564 446-5</t>
        </is>
      </c>
      <c r="L2278" t="inlineStr">
        <is>
          <t>2021-0032</t>
        </is>
      </c>
      <c r="M2278" s="6" t="n">
        <v>44769</v>
      </c>
      <c r="N2278" s="6" t="n">
        <v>46934</v>
      </c>
      <c r="O2278" t="n">
        <v>18.1</v>
      </c>
    </row>
    <row r="2279" hidden="1" s="287">
      <c r="A2279" t="inlineStr">
        <is>
          <t>V200054</t>
        </is>
      </c>
      <c r="B2279" t="n">
        <v>8</v>
      </c>
      <c r="C2279" t="n">
        <v>50</v>
      </c>
      <c r="D2279" t="inlineStr">
        <is>
          <t>Necoss GmbH</t>
        </is>
      </c>
      <c r="E2279" t="inlineStr">
        <is>
          <t>100014</t>
        </is>
      </c>
      <c r="F2279" t="inlineStr">
        <is>
          <t>Bahnhofplatz 42</t>
        </is>
      </c>
      <c r="G2279" t="inlineStr">
        <is>
          <t>28195</t>
        </is>
      </c>
      <c r="H2279" t="inlineStr">
        <is>
          <t>Bremen</t>
        </is>
      </c>
      <c r="I2279" t="inlineStr">
        <is>
          <t>DE</t>
        </is>
      </c>
      <c r="J2279" t="inlineStr">
        <is>
          <t>SGGRSS_M2</t>
        </is>
      </c>
      <c r="K2279" t="inlineStr">
        <is>
          <t>37 80 4960 924-1</t>
        </is>
      </c>
      <c r="L2279" t="inlineStr">
        <is>
          <t>2025-0024</t>
        </is>
      </c>
      <c r="M2279" s="6" t="n">
        <v>46023</v>
      </c>
      <c r="N2279" s="6" t="n">
        <v>46752</v>
      </c>
      <c r="O2279" t="n">
        <v>27.9</v>
      </c>
    </row>
    <row r="2280" hidden="1" s="287">
      <c r="A2280" t="inlineStr">
        <is>
          <t>V710001</t>
        </is>
      </c>
      <c r="B2280" t="n">
        <v>25</v>
      </c>
      <c r="C2280" t="n">
        <v>50</v>
      </c>
      <c r="D2280" t="inlineStr">
        <is>
          <t>Rail Cargo Austria AG</t>
        </is>
      </c>
      <c r="E2280" t="inlineStr">
        <is>
          <t>100020</t>
        </is>
      </c>
      <c r="F2280" t="inlineStr">
        <is>
          <t>Am Hauptbahnhof 2</t>
        </is>
      </c>
      <c r="G2280" t="inlineStr">
        <is>
          <t>1100</t>
        </is>
      </c>
      <c r="H2280" t="inlineStr">
        <is>
          <t>Wien</t>
        </is>
      </c>
      <c r="I2280" t="inlineStr">
        <is>
          <t>AT</t>
        </is>
      </c>
      <c r="J2280" t="inlineStr">
        <is>
          <t>SDGGMRSS_M8</t>
        </is>
      </c>
      <c r="K2280" t="inlineStr">
        <is>
          <t>37 80 4956 595-5</t>
        </is>
      </c>
      <c r="L2280" t="inlineStr">
        <is>
          <t>2025-0026</t>
        </is>
      </c>
      <c r="M2280" s="6" t="n">
        <v>45931</v>
      </c>
      <c r="N2280" s="6" t="n">
        <v>46112</v>
      </c>
      <c r="O2280" t="n">
        <v>37</v>
      </c>
    </row>
    <row r="2281" hidden="1" s="287">
      <c r="A2281" t="inlineStr">
        <is>
          <t>V100003</t>
        </is>
      </c>
      <c r="B2281" t="n">
        <v>26</v>
      </c>
      <c r="C2281" t="n">
        <v>50</v>
      </c>
      <c r="D2281" t="inlineStr">
        <is>
          <t>DB Cargo AG</t>
        </is>
      </c>
      <c r="E2281" t="inlineStr">
        <is>
          <t>100000</t>
        </is>
      </c>
      <c r="F2281" t="inlineStr">
        <is>
          <t>Rheinstrasse 2</t>
        </is>
      </c>
      <c r="G2281" t="inlineStr">
        <is>
          <t>55116</t>
        </is>
      </c>
      <c r="H2281" t="inlineStr">
        <is>
          <t>Mainz</t>
        </is>
      </c>
      <c r="I2281" t="inlineStr">
        <is>
          <t>DE</t>
        </is>
      </c>
      <c r="J2281" t="inlineStr">
        <is>
          <t>SGGMRSS_M6</t>
        </is>
      </c>
      <c r="K2281" t="inlineStr">
        <is>
          <t>37 80 4963 196-3</t>
        </is>
      </c>
      <c r="L2281" t="inlineStr">
        <is>
          <t>2020-0006</t>
        </is>
      </c>
      <c r="M2281" s="6" t="n">
        <v>44284</v>
      </c>
      <c r="N2281" s="6" t="n">
        <v>46081</v>
      </c>
      <c r="O2281" t="n">
        <v>30.5</v>
      </c>
    </row>
    <row r="2282" hidden="1" s="287">
      <c r="A2282" t="inlineStr">
        <is>
          <t>V200003</t>
        </is>
      </c>
      <c r="B2282" t="n">
        <v>26</v>
      </c>
      <c r="C2282" t="n">
        <v>50</v>
      </c>
      <c r="D2282" t="inlineStr">
        <is>
          <t>RTB Cargo Netherlands B.V.</t>
        </is>
      </c>
      <c r="E2282" t="inlineStr">
        <is>
          <t>100002</t>
        </is>
      </c>
      <c r="F2282" t="inlineStr">
        <is>
          <t>Albert-Plesmanweg 57</t>
        </is>
      </c>
      <c r="G2282" t="inlineStr">
        <is>
          <t>3088GB</t>
        </is>
      </c>
      <c r="H2282" t="inlineStr">
        <is>
          <t>Rotterdam</t>
        </is>
      </c>
      <c r="I2282" t="inlineStr">
        <is>
          <t>NL</t>
        </is>
      </c>
      <c r="J2282" t="inlineStr">
        <is>
          <t>SGGRSS_M2</t>
        </is>
      </c>
      <c r="K2282" t="inlineStr">
        <is>
          <t>37 80 4980 671-4</t>
        </is>
      </c>
      <c r="L2282" t="inlineStr">
        <is>
          <t>2020-0001</t>
        </is>
      </c>
      <c r="M2282" s="6" t="n">
        <v>44317</v>
      </c>
      <c r="N2282" s="6" t="n">
        <v>46081</v>
      </c>
      <c r="O2282" t="n">
        <v>32</v>
      </c>
    </row>
    <row r="2283" hidden="1" s="287">
      <c r="A2283" t="inlineStr">
        <is>
          <t>V100016</t>
        </is>
      </c>
      <c r="B2283" t="n">
        <v>14</v>
      </c>
      <c r="C2283" t="n">
        <v>50</v>
      </c>
      <c r="D2283" t="inlineStr">
        <is>
          <t>RheinCargo GmbH &amp; Co. KG</t>
        </is>
      </c>
      <c r="E2283" t="inlineStr">
        <is>
          <t>100011</t>
        </is>
      </c>
      <c r="F2283" t="inlineStr">
        <is>
          <t>Hammer Landstrasse 3</t>
        </is>
      </c>
      <c r="G2283" t="inlineStr">
        <is>
          <t>41460</t>
        </is>
      </c>
      <c r="H2283" t="inlineStr">
        <is>
          <t>Neuss</t>
        </is>
      </c>
      <c r="I2283" t="inlineStr">
        <is>
          <t>DE</t>
        </is>
      </c>
      <c r="J2283" t="inlineStr">
        <is>
          <t>SGGNSS_M12</t>
        </is>
      </c>
      <c r="K2283" t="inlineStr">
        <is>
          <t>37 80 4694 490-6</t>
        </is>
      </c>
      <c r="L2283" t="inlineStr">
        <is>
          <t>2021-0008</t>
        </is>
      </c>
      <c r="M2283" s="6" t="n">
        <v>44562</v>
      </c>
      <c r="N2283" s="6" t="n">
        <v>46387</v>
      </c>
      <c r="O2283" t="n">
        <v>23.75</v>
      </c>
    </row>
    <row r="2284" hidden="1" s="287">
      <c r="A2284" t="inlineStr">
        <is>
          <t>V400001</t>
        </is>
      </c>
      <c r="B2284" t="n">
        <v>34</v>
      </c>
      <c r="C2284" t="n">
        <v>50</v>
      </c>
      <c r="D2284" t="inlineStr">
        <is>
          <t>DB Cargo AG</t>
        </is>
      </c>
      <c r="E2284" t="inlineStr">
        <is>
          <t>100000</t>
        </is>
      </c>
      <c r="F2284" t="inlineStr">
        <is>
          <t>Rheinstrasse 2</t>
        </is>
      </c>
      <c r="G2284" t="inlineStr">
        <is>
          <t>55116</t>
        </is>
      </c>
      <c r="H2284" t="inlineStr">
        <is>
          <t>Mainz</t>
        </is>
      </c>
      <c r="I2284" t="inlineStr">
        <is>
          <t>DE</t>
        </is>
      </c>
      <c r="J2284" t="inlineStr">
        <is>
          <t>SGGRSS_M2</t>
        </is>
      </c>
      <c r="K2284" t="inlineStr">
        <is>
          <t>37 80 4980 645-8</t>
        </is>
      </c>
      <c r="L2284" t="inlineStr">
        <is>
          <t>2021-2420</t>
        </is>
      </c>
      <c r="M2284" s="6" t="n">
        <v>44562</v>
      </c>
      <c r="N2284" s="6" t="n">
        <v>46811</v>
      </c>
      <c r="O2284" t="n">
        <v>25.4</v>
      </c>
    </row>
    <row r="2285" hidden="1" s="287">
      <c r="A2285" t="inlineStr">
        <is>
          <t>V400005</t>
        </is>
      </c>
      <c r="B2285" t="n">
        <v>32</v>
      </c>
      <c r="C2285" t="n">
        <v>50</v>
      </c>
      <c r="D2285" t="inlineStr">
        <is>
          <t>DB Cargo AG</t>
        </is>
      </c>
      <c r="E2285" t="inlineStr">
        <is>
          <t>100000</t>
        </is>
      </c>
      <c r="F2285" t="inlineStr">
        <is>
          <t>Rheinstrasse 2</t>
        </is>
      </c>
      <c r="G2285" t="inlineStr">
        <is>
          <t>55116</t>
        </is>
      </c>
      <c r="H2285" t="inlineStr">
        <is>
          <t>Mainz</t>
        </is>
      </c>
      <c r="I2285" t="inlineStr">
        <is>
          <t>DE</t>
        </is>
      </c>
      <c r="J2285" t="inlineStr">
        <is>
          <t>SGGNS_M11</t>
        </is>
      </c>
      <c r="K2285" t="inlineStr">
        <is>
          <t>37 80 4561 399-9</t>
        </is>
      </c>
      <c r="L2285" t="inlineStr">
        <is>
          <t>2021-2420</t>
        </is>
      </c>
      <c r="M2285" s="6" t="n">
        <v>44950</v>
      </c>
      <c r="N2285" s="6" t="n">
        <v>47087</v>
      </c>
      <c r="O2285" t="n">
        <v>24.4</v>
      </c>
    </row>
    <row r="2286" hidden="1" s="287">
      <c r="A2286" t="inlineStr">
        <is>
          <t>V100046</t>
        </is>
      </c>
      <c r="B2286" t="n">
        <v>36</v>
      </c>
      <c r="C2286" t="n">
        <v>50</v>
      </c>
      <c r="D2286" t="inlineStr">
        <is>
          <t>LAUDE Smart Intermodal S.A.</t>
        </is>
      </c>
      <c r="E2286" t="inlineStr">
        <is>
          <t>100026</t>
        </is>
      </c>
      <c r="F2286" t="inlineStr">
        <is>
          <t>ul. Wroclawska 131</t>
        </is>
      </c>
      <c r="G2286" t="inlineStr">
        <is>
          <t>87-100</t>
        </is>
      </c>
      <c r="H2286" t="inlineStr">
        <is>
          <t>Torun</t>
        </is>
      </c>
      <c r="I2286" t="inlineStr">
        <is>
          <t>PL</t>
        </is>
      </c>
      <c r="J2286" t="inlineStr">
        <is>
          <t>SGMMNS_M29</t>
        </is>
      </c>
      <c r="K2286" t="inlineStr">
        <is>
          <t>33 80 4505 885-0</t>
        </is>
      </c>
      <c r="L2286" t="inlineStr">
        <is>
          <t>2023-0012</t>
        </is>
      </c>
      <c r="M2286" s="6" t="n">
        <v>45434</v>
      </c>
      <c r="N2286" s="6" t="n">
        <v>46752</v>
      </c>
      <c r="O2286" t="n">
        <v>9.5</v>
      </c>
    </row>
    <row r="2287" hidden="1" s="287">
      <c r="A2287" t="inlineStr">
        <is>
          <t>V400008</t>
        </is>
      </c>
      <c r="B2287" t="n">
        <v>30</v>
      </c>
      <c r="C2287" t="n">
        <v>50</v>
      </c>
      <c r="D2287" t="inlineStr">
        <is>
          <t>DB Cargo AG</t>
        </is>
      </c>
      <c r="E2287" t="inlineStr">
        <is>
          <t>100000</t>
        </is>
      </c>
      <c r="F2287" t="inlineStr">
        <is>
          <t>Rheinstrasse 2</t>
        </is>
      </c>
      <c r="G2287" t="inlineStr">
        <is>
          <t>55116</t>
        </is>
      </c>
      <c r="H2287" t="inlineStr">
        <is>
          <t>Mainz</t>
        </is>
      </c>
      <c r="I2287" t="inlineStr">
        <is>
          <t>DE</t>
        </is>
      </c>
      <c r="J2287" t="inlineStr">
        <is>
          <t>SGGNS_M11</t>
        </is>
      </c>
      <c r="K2287" t="inlineStr">
        <is>
          <t>37 80 4561 463-3</t>
        </is>
      </c>
      <c r="L2287" t="inlineStr">
        <is>
          <t>2021-2420</t>
        </is>
      </c>
      <c r="M2287" s="6" t="n">
        <v>45204</v>
      </c>
      <c r="N2287" s="6" t="n">
        <v>47330</v>
      </c>
      <c r="O2287" t="n">
        <v>26.23</v>
      </c>
    </row>
    <row r="2288" hidden="1" s="287">
      <c r="A2288" t="inlineStr">
        <is>
          <t>V100047</t>
        </is>
      </c>
      <c r="B2288" t="n">
        <v>26</v>
      </c>
      <c r="C2288" t="n">
        <v>50</v>
      </c>
      <c r="D2288" t="inlineStr">
        <is>
          <t>Rail Cargo Austria AG</t>
        </is>
      </c>
      <c r="E2288" t="inlineStr">
        <is>
          <t>100020</t>
        </is>
      </c>
      <c r="F2288" t="inlineStr">
        <is>
          <t>Am Hauptbahnhof 2</t>
        </is>
      </c>
      <c r="G2288" t="inlineStr">
        <is>
          <t>1100</t>
        </is>
      </c>
      <c r="H2288" t="inlineStr">
        <is>
          <t>Wien</t>
        </is>
      </c>
      <c r="I2288" t="inlineStr">
        <is>
          <t>AT</t>
        </is>
      </c>
      <c r="J2288" t="inlineStr">
        <is>
          <t>SGGMRRS_M23</t>
        </is>
      </c>
      <c r="K2288" t="inlineStr">
        <is>
          <t>37 80 4657 196-4</t>
        </is>
      </c>
      <c r="L2288" t="inlineStr">
        <is>
          <t>2023-0010</t>
        </is>
      </c>
      <c r="M2288" s="6" t="n">
        <v>45181</v>
      </c>
      <c r="N2288" s="6" t="n">
        <v>46203</v>
      </c>
      <c r="O2288" t="n">
        <v>41.55</v>
      </c>
    </row>
    <row r="2289" hidden="1" s="287">
      <c r="A2289" t="inlineStr">
        <is>
          <t>V100050</t>
        </is>
      </c>
      <c r="B2289" t="n">
        <v>28</v>
      </c>
      <c r="C2289" t="n">
        <v>50</v>
      </c>
      <c r="D2289" t="inlineStr">
        <is>
          <t>Rail Cargo Austria AG</t>
        </is>
      </c>
      <c r="E2289" t="inlineStr">
        <is>
          <t>100020</t>
        </is>
      </c>
      <c r="F2289" t="inlineStr">
        <is>
          <t>Am Hauptbahnhof 2</t>
        </is>
      </c>
      <c r="G2289" t="inlineStr">
        <is>
          <t>1100</t>
        </is>
      </c>
      <c r="H2289" t="inlineStr">
        <is>
          <t>Wien</t>
        </is>
      </c>
      <c r="I2289" t="inlineStr">
        <is>
          <t>AT</t>
        </is>
      </c>
      <c r="J2289" t="inlineStr">
        <is>
          <t>SGGMRRS_M23</t>
        </is>
      </c>
      <c r="K2289" t="inlineStr">
        <is>
          <t>31 80 4657 380-0</t>
        </is>
      </c>
      <c r="L2289" t="inlineStr">
        <is>
          <t>2023-0038</t>
        </is>
      </c>
      <c r="M2289" s="6" t="n">
        <v>45412</v>
      </c>
      <c r="N2289" s="6" t="n">
        <v>46391</v>
      </c>
      <c r="O2289" t="n">
        <v>40.7</v>
      </c>
    </row>
    <row r="2290" hidden="1" s="287">
      <c r="A2290" t="inlineStr">
        <is>
          <t>V200035</t>
        </is>
      </c>
      <c r="B2290" t="n">
        <v>17</v>
      </c>
      <c r="C2290" t="n">
        <v>50</v>
      </c>
      <c r="D2290" t="inlineStr">
        <is>
          <t>Zaklad Inzynierli Kolejowej Sp.z.o.o</t>
        </is>
      </c>
      <c r="E2290" t="inlineStr">
        <is>
          <t>100767</t>
        </is>
      </c>
      <c r="F2290" t="inlineStr">
        <is>
          <t>ul. Retmanska 11a</t>
        </is>
      </c>
      <c r="G2290" t="inlineStr">
        <is>
          <t>27-600</t>
        </is>
      </c>
      <c r="H2290" t="inlineStr">
        <is>
          <t>Sandomierz</t>
        </is>
      </c>
      <c r="I2290" t="inlineStr">
        <is>
          <t>PL</t>
        </is>
      </c>
      <c r="J2290" t="inlineStr">
        <is>
          <t>SGMMNS_M17</t>
        </is>
      </c>
      <c r="K2290" t="inlineStr">
        <is>
          <t>33 80 4505 186-3</t>
        </is>
      </c>
      <c r="L2290" t="inlineStr">
        <is>
          <t>2023-0021</t>
        </is>
      </c>
      <c r="M2290" s="6" t="n">
        <v>45383</v>
      </c>
      <c r="N2290" s="6" t="n">
        <v>46478</v>
      </c>
      <c r="O2290" t="n">
        <v>19</v>
      </c>
    </row>
    <row r="2291" hidden="1" s="287">
      <c r="A2291" t="inlineStr">
        <is>
          <t>V100054</t>
        </is>
      </c>
      <c r="B2291" t="n">
        <v>28</v>
      </c>
      <c r="C2291" t="n">
        <v>50</v>
      </c>
      <c r="D2291" t="inlineStr">
        <is>
          <t>Rail Cargo Austria AG</t>
        </is>
      </c>
      <c r="E2291" t="inlineStr">
        <is>
          <t>100020</t>
        </is>
      </c>
      <c r="F2291" t="inlineStr">
        <is>
          <t>Am Hauptbahnhof 2</t>
        </is>
      </c>
      <c r="G2291" t="inlineStr">
        <is>
          <t>1100</t>
        </is>
      </c>
      <c r="H2291" t="inlineStr">
        <is>
          <t>Wien</t>
        </is>
      </c>
      <c r="I2291" t="inlineStr">
        <is>
          <t>AT</t>
        </is>
      </c>
      <c r="J2291" t="inlineStr">
        <is>
          <t>SGGMRRS_M23</t>
        </is>
      </c>
      <c r="K2291" t="inlineStr">
        <is>
          <t>37 80 4657 325-9</t>
        </is>
      </c>
      <c r="L2291" t="inlineStr">
        <is>
          <t>2024-0007</t>
        </is>
      </c>
      <c r="M2291" s="6" t="n">
        <v>45617</v>
      </c>
      <c r="N2291" s="6" t="n">
        <v>46603</v>
      </c>
      <c r="O2291" t="n">
        <v>40.7</v>
      </c>
    </row>
    <row r="2292" hidden="1" s="287">
      <c r="A2292" t="inlineStr">
        <is>
          <t>V100057</t>
        </is>
      </c>
      <c r="B2292" t="n">
        <v>31</v>
      </c>
      <c r="C2292" t="n">
        <v>50</v>
      </c>
      <c r="D2292" t="inlineStr">
        <is>
          <t>RheinCargo GmbH &amp; Co. KG</t>
        </is>
      </c>
      <c r="E2292" t="inlineStr">
        <is>
          <t>100011</t>
        </is>
      </c>
      <c r="F2292" t="inlineStr">
        <is>
          <t>Hammer Landstrasse 3</t>
        </is>
      </c>
      <c r="G2292" t="inlineStr">
        <is>
          <t>41460</t>
        </is>
      </c>
      <c r="H2292" t="inlineStr">
        <is>
          <t>Neuss</t>
        </is>
      </c>
      <c r="I2292" t="inlineStr">
        <is>
          <t>DE</t>
        </is>
      </c>
      <c r="J2292" t="inlineStr">
        <is>
          <t>SGGNS_M33</t>
        </is>
      </c>
      <c r="K2292" t="inlineStr">
        <is>
          <t>37 80 4561 557-2</t>
        </is>
      </c>
      <c r="L2292" t="inlineStr">
        <is>
          <t>2024-0020</t>
        </is>
      </c>
      <c r="M2292" s="6" t="n">
        <v>45587</v>
      </c>
      <c r="N2292" s="6" t="n">
        <v>46081</v>
      </c>
      <c r="O2292" t="n">
        <v>27.15</v>
      </c>
    </row>
    <row r="2293" hidden="1" s="287">
      <c r="A2293" t="inlineStr">
        <is>
          <t>V100059</t>
        </is>
      </c>
      <c r="B2293" t="n">
        <v>28</v>
      </c>
      <c r="C2293" t="n">
        <v>50</v>
      </c>
      <c r="D2293" t="inlineStr">
        <is>
          <t>Rail Cargo Austria AG</t>
        </is>
      </c>
      <c r="E2293" t="inlineStr">
        <is>
          <t>100020</t>
        </is>
      </c>
      <c r="F2293" t="inlineStr">
        <is>
          <t>Am Hauptbahnhof 2</t>
        </is>
      </c>
      <c r="G2293" t="inlineStr">
        <is>
          <t>1100</t>
        </is>
      </c>
      <c r="H2293" t="inlineStr">
        <is>
          <t>Wien</t>
        </is>
      </c>
      <c r="I2293" t="inlineStr">
        <is>
          <t>AT</t>
        </is>
      </c>
      <c r="J2293" t="inlineStr">
        <is>
          <t>SGGMRRS_M43</t>
        </is>
      </c>
      <c r="K2293" t="inlineStr">
        <is>
          <t>37 80 4657 248-3</t>
        </is>
      </c>
      <c r="L2293" t="inlineStr">
        <is>
          <t>2024-0030</t>
        </is>
      </c>
      <c r="M2293" s="6" t="n">
        <v>45820</v>
      </c>
      <c r="N2293" s="6" t="n">
        <v>46799</v>
      </c>
      <c r="O2293" t="n">
        <v>38.85</v>
      </c>
    </row>
    <row r="2294" hidden="1" s="287">
      <c r="A2294" t="inlineStr">
        <is>
          <t>V200044</t>
        </is>
      </c>
      <c r="B2294" t="n">
        <v>20</v>
      </c>
      <c r="C2294" t="n">
        <v>50</v>
      </c>
      <c r="D2294" t="inlineStr">
        <is>
          <t>PCC Intermodal S.A.</t>
        </is>
      </c>
      <c r="E2294" t="inlineStr">
        <is>
          <t>100761</t>
        </is>
      </c>
      <c r="F2294" t="inlineStr">
        <is>
          <t>ul Hutnicza 16</t>
        </is>
      </c>
      <c r="G2294" t="inlineStr">
        <is>
          <t>81-061</t>
        </is>
      </c>
      <c r="H2294" t="inlineStr">
        <is>
          <t>Gdynia</t>
        </is>
      </c>
      <c r="I2294" t="inlineStr">
        <is>
          <t>PL</t>
        </is>
      </c>
      <c r="J2294" t="inlineStr">
        <is>
          <t>SGNS_M13</t>
        </is>
      </c>
      <c r="K2294" t="inlineStr">
        <is>
          <t>37 80 4564 355-8</t>
        </is>
      </c>
      <c r="L2294" t="inlineStr">
        <is>
          <t>2023-0016</t>
        </is>
      </c>
      <c r="M2294" s="6" t="n">
        <v>45145</v>
      </c>
      <c r="N2294" s="6" t="n">
        <v>46356</v>
      </c>
      <c r="O2294" t="n">
        <v>22</v>
      </c>
    </row>
    <row r="2295" hidden="1" s="287">
      <c r="A2295" t="inlineStr">
        <is>
          <t>V100049</t>
        </is>
      </c>
      <c r="B2295" t="n">
        <v>152</v>
      </c>
      <c r="C2295" t="n">
        <v>20</v>
      </c>
      <c r="D2295" t="inlineStr">
        <is>
          <t>Grain Logistic Sp.z.o.o.</t>
        </is>
      </c>
      <c r="E2295" t="inlineStr">
        <is>
          <t>100765</t>
        </is>
      </c>
      <c r="F2295" t="inlineStr">
        <is>
          <t>ul. Nowogrodzka 31/413</t>
        </is>
      </c>
      <c r="G2295" t="inlineStr">
        <is>
          <t>00-511</t>
        </is>
      </c>
      <c r="H2295" t="inlineStr">
        <is>
          <t>Warszawa</t>
        </is>
      </c>
      <c r="I2295" t="inlineStr">
        <is>
          <t>PL</t>
        </is>
      </c>
      <c r="J2295" t="inlineStr">
        <is>
          <t>SGNS_60</t>
        </is>
      </c>
      <c r="K2295" t="inlineStr"/>
      <c r="L2295" t="inlineStr">
        <is>
          <t>2023-0035</t>
        </is>
      </c>
      <c r="M2295" s="6" t="n">
        <v>46082</v>
      </c>
      <c r="N2295" s="6" t="n">
        <v>46446</v>
      </c>
      <c r="O2295" t="n">
        <v>19.5</v>
      </c>
    </row>
    <row r="2296" hidden="1" s="287">
      <c r="A2296" t="inlineStr">
        <is>
          <t>V300059</t>
        </is>
      </c>
      <c r="B2296" t="n">
        <v>35</v>
      </c>
      <c r="C2296" t="n">
        <v>50</v>
      </c>
      <c r="D2296" t="inlineStr">
        <is>
          <t>Captrain Deutschland CargoWest GmbH</t>
        </is>
      </c>
      <c r="E2296" t="inlineStr">
        <is>
          <t>100030</t>
        </is>
      </c>
      <c r="F2296" t="inlineStr">
        <is>
          <t>Am Grubenhof 2</t>
        </is>
      </c>
      <c r="G2296" t="inlineStr">
        <is>
          <t>33330</t>
        </is>
      </c>
      <c r="H2296" t="inlineStr">
        <is>
          <t>Gütersloh</t>
        </is>
      </c>
      <c r="I2296" t="inlineStr">
        <is>
          <t>DE</t>
        </is>
      </c>
      <c r="J2296" t="inlineStr">
        <is>
          <t>SDGGMRSS_M8</t>
        </is>
      </c>
      <c r="K2296" t="inlineStr">
        <is>
          <t>35 80 4956 713-6</t>
        </is>
      </c>
      <c r="L2296" t="inlineStr">
        <is>
          <t>2024-0044</t>
        </is>
      </c>
      <c r="M2296" s="6" t="n">
        <v>46026</v>
      </c>
      <c r="N2296" s="6" t="n">
        <v>47483</v>
      </c>
      <c r="O2296" t="n">
        <v>42.71</v>
      </c>
    </row>
    <row r="2297" hidden="1" s="287">
      <c r="A2297" t="inlineStr">
        <is>
          <t>V100061</t>
        </is>
      </c>
      <c r="B2297" t="n">
        <v>76</v>
      </c>
      <c r="C2297" t="n">
        <v>20</v>
      </c>
      <c r="D2297" t="inlineStr">
        <is>
          <t>Rail Cargo Austria AG</t>
        </is>
      </c>
      <c r="E2297" t="inlineStr">
        <is>
          <t>100020</t>
        </is>
      </c>
      <c r="F2297" t="inlineStr">
        <is>
          <t>Am Hauptbahnhof 2</t>
        </is>
      </c>
      <c r="G2297" t="inlineStr">
        <is>
          <t>1100</t>
        </is>
      </c>
      <c r="H2297" t="inlineStr">
        <is>
          <t>Wien</t>
        </is>
      </c>
      <c r="I2297" t="inlineStr">
        <is>
          <t>AT</t>
        </is>
      </c>
      <c r="J2297" t="inlineStr">
        <is>
          <t>EANOS_95</t>
        </is>
      </c>
      <c r="K2297" t="inlineStr"/>
      <c r="L2297" t="inlineStr">
        <is>
          <t>2025-0008</t>
        </is>
      </c>
      <c r="M2297" s="6" t="n">
        <v>46171</v>
      </c>
      <c r="N2297" s="6" t="n">
        <v>50553</v>
      </c>
      <c r="O2297" t="n">
        <v>26</v>
      </c>
    </row>
    <row r="2298" hidden="1" s="287">
      <c r="A2298" t="inlineStr">
        <is>
          <t>V100062</t>
        </is>
      </c>
      <c r="B2298" t="n">
        <v>28</v>
      </c>
      <c r="C2298" t="n">
        <v>50</v>
      </c>
      <c r="D2298" t="inlineStr">
        <is>
          <t>Rail Cargo Austria AG</t>
        </is>
      </c>
      <c r="E2298" t="inlineStr">
        <is>
          <t>100020</t>
        </is>
      </c>
      <c r="F2298" t="inlineStr">
        <is>
          <t>Am Hauptbahnhof 2</t>
        </is>
      </c>
      <c r="G2298" t="inlineStr">
        <is>
          <t>1100</t>
        </is>
      </c>
      <c r="H2298" t="inlineStr">
        <is>
          <t>Wien</t>
        </is>
      </c>
      <c r="I2298" t="inlineStr">
        <is>
          <t>AT</t>
        </is>
      </c>
      <c r="J2298" t="inlineStr">
        <is>
          <t>SGGMRRSS_M50</t>
        </is>
      </c>
      <c r="K2298" t="inlineStr">
        <is>
          <t>37 80 4942 028-4</t>
        </is>
      </c>
      <c r="L2298" t="inlineStr">
        <is>
          <t>2025-0010</t>
        </is>
      </c>
      <c r="M2298" s="6" t="n">
        <v>46050</v>
      </c>
      <c r="N2298" s="6" t="n">
        <v>47038</v>
      </c>
      <c r="O2298" t="n">
        <v>37.85</v>
      </c>
    </row>
    <row r="2299" hidden="1" s="287">
      <c r="A2299" t="inlineStr">
        <is>
          <t>V500001</t>
        </is>
      </c>
      <c r="B2299" t="n">
        <v>35</v>
      </c>
      <c r="C2299" t="n">
        <v>50</v>
      </c>
      <c r="D2299" t="inlineStr">
        <is>
          <t>LAUDE Smart Intermodal S.A.</t>
        </is>
      </c>
      <c r="E2299" t="inlineStr">
        <is>
          <t>100026</t>
        </is>
      </c>
      <c r="F2299" t="inlineStr">
        <is>
          <t>ul. Wroclawska 131</t>
        </is>
      </c>
      <c r="G2299" t="inlineStr">
        <is>
          <t>87-100</t>
        </is>
      </c>
      <c r="H2299" t="inlineStr">
        <is>
          <t>Torun</t>
        </is>
      </c>
      <c r="I2299" t="inlineStr">
        <is>
          <t>PL</t>
        </is>
      </c>
      <c r="J2299" t="inlineStr">
        <is>
          <t>SGMMNSS_M48</t>
        </is>
      </c>
      <c r="K2299" t="inlineStr">
        <is>
          <t>37 84 4594 928-2</t>
        </is>
      </c>
      <c r="L2299" t="inlineStr">
        <is>
          <t>2025-0012</t>
        </is>
      </c>
      <c r="M2299" s="6" t="n">
        <v>45806</v>
      </c>
      <c r="N2299" s="6" t="n">
        <v>47631</v>
      </c>
      <c r="O2299" t="n">
        <v>31.56</v>
      </c>
    </row>
    <row r="2300" hidden="1" s="287">
      <c r="A2300" t="inlineStr">
        <is>
          <t>V300081</t>
        </is>
      </c>
      <c r="B2300" t="n">
        <v>14</v>
      </c>
      <c r="C2300" t="n">
        <v>50</v>
      </c>
      <c r="D2300" t="inlineStr">
        <is>
          <t>Weco Rail GmbH</t>
        </is>
      </c>
      <c r="E2300" t="inlineStr">
        <is>
          <t>100763</t>
        </is>
      </c>
      <c r="F2300" t="inlineStr">
        <is>
          <t>Tanbruckgrasse 3</t>
        </is>
      </c>
      <c r="G2300" t="inlineStr">
        <is>
          <t>1120</t>
        </is>
      </c>
      <c r="H2300" t="inlineStr">
        <is>
          <t>Wien</t>
        </is>
      </c>
      <c r="I2300" t="inlineStr">
        <is>
          <t>AT</t>
        </is>
      </c>
      <c r="J2300" t="inlineStr">
        <is>
          <t>SDGGMRSS_M16</t>
        </is>
      </c>
      <c r="K2300" t="inlineStr">
        <is>
          <t>37 80 4992 804-7</t>
        </is>
      </c>
      <c r="L2300" t="inlineStr">
        <is>
          <t>2025-0015</t>
        </is>
      </c>
      <c r="M2300" s="6" t="n">
        <v>45931</v>
      </c>
      <c r="N2300" s="6" t="n">
        <v>46660</v>
      </c>
      <c r="O2300" t="n">
        <v>46</v>
      </c>
    </row>
    <row r="2301" hidden="1" s="287">
      <c r="A2301" t="inlineStr">
        <is>
          <t>V100066</t>
        </is>
      </c>
      <c r="B2301" t="n">
        <v>4</v>
      </c>
      <c r="C2301" t="n">
        <v>50</v>
      </c>
      <c r="D2301" t="inlineStr">
        <is>
          <t>Grenland Rail AS</t>
        </is>
      </c>
      <c r="E2301" t="inlineStr">
        <is>
          <t>100268</t>
        </is>
      </c>
      <c r="F2301" t="inlineStr">
        <is>
          <t>Nybergflata 2</t>
        </is>
      </c>
      <c r="G2301" t="inlineStr">
        <is>
          <t>3737</t>
        </is>
      </c>
      <c r="H2301" t="inlineStr">
        <is>
          <t>Skien</t>
        </is>
      </c>
      <c r="I2301" t="inlineStr">
        <is>
          <t>NO</t>
        </is>
      </c>
      <c r="J2301" t="inlineStr">
        <is>
          <t>SGNSS_M40</t>
        </is>
      </c>
      <c r="K2301" t="inlineStr">
        <is>
          <t>33 80 4552 616-1</t>
        </is>
      </c>
      <c r="L2301" t="inlineStr">
        <is>
          <t>2024-0009</t>
        </is>
      </c>
      <c r="M2301" s="6" t="n">
        <v>45625</v>
      </c>
      <c r="N2301" s="6" t="n">
        <v>46719</v>
      </c>
      <c r="O2301" t="n">
        <v>17.45</v>
      </c>
    </row>
    <row r="2302" hidden="1" s="287">
      <c r="A2302" t="inlineStr">
        <is>
          <t>V200019</t>
        </is>
      </c>
      <c r="B2302" t="n">
        <v>79</v>
      </c>
      <c r="C2302" t="n">
        <v>50</v>
      </c>
      <c r="D2302" t="inlineStr">
        <is>
          <t>SBB Cargo AG</t>
        </is>
      </c>
      <c r="E2302" t="inlineStr">
        <is>
          <t>100022</t>
        </is>
      </c>
      <c r="F2302" t="inlineStr">
        <is>
          <t>Bahnhofstrasse 12</t>
        </is>
      </c>
      <c r="G2302" t="inlineStr">
        <is>
          <t>4600</t>
        </is>
      </c>
      <c r="H2302" t="inlineStr">
        <is>
          <t>Olten</t>
        </is>
      </c>
      <c r="I2302" t="inlineStr">
        <is>
          <t>CH</t>
        </is>
      </c>
      <c r="J2302" t="inlineStr">
        <is>
          <t>SGNS_M9</t>
        </is>
      </c>
      <c r="K2302" t="inlineStr">
        <is>
          <t>37 80 4564 447-3</t>
        </is>
      </c>
      <c r="L2302" t="inlineStr">
        <is>
          <t>2021-0032</t>
        </is>
      </c>
      <c r="M2302" s="6" t="n">
        <v>44769</v>
      </c>
      <c r="N2302" s="6" t="n">
        <v>46934</v>
      </c>
      <c r="O2302" t="n">
        <v>18.1</v>
      </c>
    </row>
    <row r="2303" hidden="1" s="287">
      <c r="A2303" t="inlineStr">
        <is>
          <t>V200054</t>
        </is>
      </c>
      <c r="B2303" t="n">
        <v>9</v>
      </c>
      <c r="C2303" t="n">
        <v>50</v>
      </c>
      <c r="D2303" t="inlineStr">
        <is>
          <t>Necoss GmbH</t>
        </is>
      </c>
      <c r="E2303" t="inlineStr">
        <is>
          <t>100014</t>
        </is>
      </c>
      <c r="F2303" t="inlineStr">
        <is>
          <t>Bahnhofplatz 42</t>
        </is>
      </c>
      <c r="G2303" t="inlineStr">
        <is>
          <t>28195</t>
        </is>
      </c>
      <c r="H2303" t="inlineStr">
        <is>
          <t>Bremen</t>
        </is>
      </c>
      <c r="I2303" t="inlineStr">
        <is>
          <t>DE</t>
        </is>
      </c>
      <c r="J2303" t="inlineStr">
        <is>
          <t>SGGRSS_M2</t>
        </is>
      </c>
      <c r="K2303" t="inlineStr">
        <is>
          <t>37 80 4960 926-6</t>
        </is>
      </c>
      <c r="L2303" t="inlineStr">
        <is>
          <t>2025-0024</t>
        </is>
      </c>
      <c r="M2303" s="6" t="n">
        <v>46023</v>
      </c>
      <c r="N2303" s="6" t="n">
        <v>46752</v>
      </c>
      <c r="O2303" t="n">
        <v>27.9</v>
      </c>
    </row>
    <row r="2304" hidden="1" s="287">
      <c r="A2304" t="inlineStr">
        <is>
          <t>V710001</t>
        </is>
      </c>
      <c r="B2304" t="n">
        <v>26</v>
      </c>
      <c r="C2304" t="n">
        <v>50</v>
      </c>
      <c r="D2304" t="inlineStr">
        <is>
          <t>Rail Cargo Austria AG</t>
        </is>
      </c>
      <c r="E2304" t="inlineStr">
        <is>
          <t>100020</t>
        </is>
      </c>
      <c r="F2304" t="inlineStr">
        <is>
          <t>Am Hauptbahnhof 2</t>
        </is>
      </c>
      <c r="G2304" t="inlineStr">
        <is>
          <t>1100</t>
        </is>
      </c>
      <c r="H2304" t="inlineStr">
        <is>
          <t>Wien</t>
        </is>
      </c>
      <c r="I2304" t="inlineStr">
        <is>
          <t>AT</t>
        </is>
      </c>
      <c r="J2304" t="inlineStr">
        <is>
          <t>SDGGMRSS_M8</t>
        </is>
      </c>
      <c r="K2304" t="inlineStr">
        <is>
          <t>37 80 4956 597-1</t>
        </is>
      </c>
      <c r="L2304" t="inlineStr">
        <is>
          <t>2025-0026</t>
        </is>
      </c>
      <c r="M2304" s="6" t="n">
        <v>45931</v>
      </c>
      <c r="N2304" s="6" t="n">
        <v>46112</v>
      </c>
      <c r="O2304" t="n">
        <v>37</v>
      </c>
    </row>
    <row r="2305" hidden="1" s="287">
      <c r="A2305" t="inlineStr">
        <is>
          <t>V100003</t>
        </is>
      </c>
      <c r="B2305" t="n">
        <v>27</v>
      </c>
      <c r="C2305" t="n">
        <v>50</v>
      </c>
      <c r="D2305" t="inlineStr">
        <is>
          <t>DB Cargo AG</t>
        </is>
      </c>
      <c r="E2305" t="inlineStr">
        <is>
          <t>100000</t>
        </is>
      </c>
      <c r="F2305" t="inlineStr">
        <is>
          <t>Rheinstrasse 2</t>
        </is>
      </c>
      <c r="G2305" t="inlineStr">
        <is>
          <t>55116</t>
        </is>
      </c>
      <c r="H2305" t="inlineStr">
        <is>
          <t>Mainz</t>
        </is>
      </c>
      <c r="I2305" t="inlineStr">
        <is>
          <t>DE</t>
        </is>
      </c>
      <c r="J2305" t="inlineStr">
        <is>
          <t>SGGMRSS_M6</t>
        </is>
      </c>
      <c r="K2305" t="inlineStr">
        <is>
          <t>37 80 4963 197-1</t>
        </is>
      </c>
      <c r="L2305" t="inlineStr">
        <is>
          <t>2020-0006</t>
        </is>
      </c>
      <c r="M2305" s="6" t="n">
        <v>44284</v>
      </c>
      <c r="N2305" s="6" t="n">
        <v>46081</v>
      </c>
      <c r="O2305" t="n">
        <v>30.5</v>
      </c>
    </row>
    <row r="2306" hidden="1" s="287">
      <c r="A2306" t="inlineStr">
        <is>
          <t>V400005</t>
        </is>
      </c>
      <c r="B2306" t="n">
        <v>33</v>
      </c>
      <c r="C2306" t="n">
        <v>50</v>
      </c>
      <c r="D2306" t="inlineStr">
        <is>
          <t>DB Cargo AG</t>
        </is>
      </c>
      <c r="E2306" t="inlineStr">
        <is>
          <t>100000</t>
        </is>
      </c>
      <c r="F2306" t="inlineStr">
        <is>
          <t>Rheinstrasse 2</t>
        </is>
      </c>
      <c r="G2306" t="inlineStr">
        <is>
          <t>55116</t>
        </is>
      </c>
      <c r="H2306" t="inlineStr">
        <is>
          <t>Mainz</t>
        </is>
      </c>
      <c r="I2306" t="inlineStr">
        <is>
          <t>DE</t>
        </is>
      </c>
      <c r="J2306" t="inlineStr">
        <is>
          <t>SGGNS_M11</t>
        </is>
      </c>
      <c r="K2306" t="inlineStr">
        <is>
          <t>37 80 4561 400-5</t>
        </is>
      </c>
      <c r="L2306" t="inlineStr">
        <is>
          <t>2021-2420</t>
        </is>
      </c>
      <c r="M2306" s="6" t="n">
        <v>44950</v>
      </c>
      <c r="N2306" s="6" t="n">
        <v>47087</v>
      </c>
      <c r="O2306" t="n">
        <v>24.4</v>
      </c>
    </row>
    <row r="2307" hidden="1" s="287">
      <c r="A2307" t="inlineStr">
        <is>
          <t>V100046</t>
        </is>
      </c>
      <c r="B2307" t="n">
        <v>37</v>
      </c>
      <c r="C2307" t="n">
        <v>50</v>
      </c>
      <c r="D2307" t="inlineStr">
        <is>
          <t>LAUDE Smart Intermodal S.A.</t>
        </is>
      </c>
      <c r="E2307" t="inlineStr">
        <is>
          <t>100026</t>
        </is>
      </c>
      <c r="F2307" t="inlineStr">
        <is>
          <t>ul. Wroclawska 131</t>
        </is>
      </c>
      <c r="G2307" t="inlineStr">
        <is>
          <t>87-100</t>
        </is>
      </c>
      <c r="H2307" t="inlineStr">
        <is>
          <t>Torun</t>
        </is>
      </c>
      <c r="I2307" t="inlineStr">
        <is>
          <t>PL</t>
        </is>
      </c>
      <c r="J2307" t="inlineStr">
        <is>
          <t>SGMMNS_M29</t>
        </is>
      </c>
      <c r="K2307" t="inlineStr">
        <is>
          <t>33 80 4505 886-8</t>
        </is>
      </c>
      <c r="L2307" t="inlineStr">
        <is>
          <t>2023-0012</t>
        </is>
      </c>
      <c r="M2307" s="6" t="n">
        <v>45434</v>
      </c>
      <c r="N2307" s="6" t="n">
        <v>46752</v>
      </c>
      <c r="O2307" t="n">
        <v>9.5</v>
      </c>
    </row>
    <row r="2308" hidden="1" s="287">
      <c r="A2308" t="inlineStr">
        <is>
          <t>V400008</t>
        </is>
      </c>
      <c r="B2308" t="n">
        <v>31</v>
      </c>
      <c r="C2308" t="n">
        <v>50</v>
      </c>
      <c r="D2308" t="inlineStr">
        <is>
          <t>DB Cargo AG</t>
        </is>
      </c>
      <c r="E2308" t="inlineStr">
        <is>
          <t>100000</t>
        </is>
      </c>
      <c r="F2308" t="inlineStr">
        <is>
          <t>Rheinstrasse 2</t>
        </is>
      </c>
      <c r="G2308" t="inlineStr">
        <is>
          <t>55116</t>
        </is>
      </c>
      <c r="H2308" t="inlineStr">
        <is>
          <t>Mainz</t>
        </is>
      </c>
      <c r="I2308" t="inlineStr">
        <is>
          <t>DE</t>
        </is>
      </c>
      <c r="J2308" t="inlineStr">
        <is>
          <t>SGGNS_M11</t>
        </is>
      </c>
      <c r="K2308" t="inlineStr">
        <is>
          <t>37 80 4561 464-1</t>
        </is>
      </c>
      <c r="L2308" t="inlineStr">
        <is>
          <t>2021-2420</t>
        </is>
      </c>
      <c r="M2308" s="6" t="n">
        <v>45204</v>
      </c>
      <c r="N2308" s="6" t="n">
        <v>47330</v>
      </c>
      <c r="O2308" t="n">
        <v>26.23</v>
      </c>
    </row>
    <row r="2309" hidden="1" s="287">
      <c r="A2309" t="inlineStr">
        <is>
          <t>V100047</t>
        </is>
      </c>
      <c r="B2309" t="n">
        <v>27</v>
      </c>
      <c r="C2309" t="n">
        <v>50</v>
      </c>
      <c r="D2309" t="inlineStr">
        <is>
          <t>Rail Cargo Austria AG</t>
        </is>
      </c>
      <c r="E2309" t="inlineStr">
        <is>
          <t>100020</t>
        </is>
      </c>
      <c r="F2309" t="inlineStr">
        <is>
          <t>Am Hauptbahnhof 2</t>
        </is>
      </c>
      <c r="G2309" t="inlineStr">
        <is>
          <t>1100</t>
        </is>
      </c>
      <c r="H2309" t="inlineStr">
        <is>
          <t>Wien</t>
        </is>
      </c>
      <c r="I2309" t="inlineStr">
        <is>
          <t>AT</t>
        </is>
      </c>
      <c r="J2309" t="inlineStr">
        <is>
          <t>SGGMRRS_M23</t>
        </is>
      </c>
      <c r="K2309" t="inlineStr">
        <is>
          <t>37 80 4657 197-2</t>
        </is>
      </c>
      <c r="L2309" t="inlineStr">
        <is>
          <t>2023-0010</t>
        </is>
      </c>
      <c r="M2309" s="6" t="n">
        <v>45181</v>
      </c>
      <c r="N2309" s="6" t="n">
        <v>46203</v>
      </c>
      <c r="O2309" t="n">
        <v>41.55</v>
      </c>
    </row>
    <row r="2310" hidden="1" s="287">
      <c r="A2310" t="inlineStr">
        <is>
          <t>V300034</t>
        </is>
      </c>
      <c r="B2310" t="n">
        <v>17</v>
      </c>
      <c r="C2310" t="n">
        <v>50</v>
      </c>
      <c r="D2310" t="inlineStr">
        <is>
          <t>EWG Rail Zrt.</t>
        </is>
      </c>
      <c r="E2310" t="inlineStr">
        <is>
          <t>100758</t>
        </is>
      </c>
      <c r="F2310" t="inlineStr">
        <is>
          <t>Váci út 76 3.em</t>
        </is>
      </c>
      <c r="G2310" t="inlineStr">
        <is>
          <t>1133</t>
        </is>
      </c>
      <c r="H2310" t="inlineStr">
        <is>
          <t>Budapest</t>
        </is>
      </c>
      <c r="I2310" t="inlineStr">
        <is>
          <t>HU</t>
        </is>
      </c>
      <c r="J2310" t="inlineStr">
        <is>
          <t>SGNS_M9</t>
        </is>
      </c>
      <c r="K2310" t="inlineStr">
        <is>
          <t>37 80 4564 552-0</t>
        </is>
      </c>
      <c r="L2310" t="inlineStr">
        <is>
          <t>2023-0026</t>
        </is>
      </c>
      <c r="M2310" s="6" t="n">
        <v>45188</v>
      </c>
      <c r="N2310" s="6" t="n">
        <v>46387</v>
      </c>
      <c r="O2310" t="n">
        <v>16.63</v>
      </c>
    </row>
    <row r="2311" hidden="1" s="287">
      <c r="A2311" t="inlineStr">
        <is>
          <t>V100050</t>
        </is>
      </c>
      <c r="B2311" t="n">
        <v>29</v>
      </c>
      <c r="C2311" t="n">
        <v>50</v>
      </c>
      <c r="D2311" t="inlineStr">
        <is>
          <t>Rail Cargo Austria AG</t>
        </is>
      </c>
      <c r="E2311" t="inlineStr">
        <is>
          <t>100020</t>
        </is>
      </c>
      <c r="F2311" t="inlineStr">
        <is>
          <t>Am Hauptbahnhof 2</t>
        </is>
      </c>
      <c r="G2311" t="inlineStr">
        <is>
          <t>1100</t>
        </is>
      </c>
      <c r="H2311" t="inlineStr">
        <is>
          <t>Wien</t>
        </is>
      </c>
      <c r="I2311" t="inlineStr">
        <is>
          <t>AT</t>
        </is>
      </c>
      <c r="J2311" t="inlineStr">
        <is>
          <t>SGGMRRS_M23</t>
        </is>
      </c>
      <c r="K2311" t="inlineStr">
        <is>
          <t>31 80 4657 381-8</t>
        </is>
      </c>
      <c r="L2311" t="inlineStr">
        <is>
          <t>2023-0038</t>
        </is>
      </c>
      <c r="M2311" s="6" t="n">
        <v>45412</v>
      </c>
      <c r="N2311" s="6" t="n">
        <v>46391</v>
      </c>
      <c r="O2311" t="n">
        <v>40.7</v>
      </c>
    </row>
    <row r="2312" hidden="1" s="287">
      <c r="A2312" t="inlineStr">
        <is>
          <t>V200035</t>
        </is>
      </c>
      <c r="B2312" t="n">
        <v>18</v>
      </c>
      <c r="C2312" t="n">
        <v>50</v>
      </c>
      <c r="D2312" t="inlineStr">
        <is>
          <t>Zaklad Inzynierli Kolejowej Sp.z.o.o</t>
        </is>
      </c>
      <c r="E2312" t="inlineStr">
        <is>
          <t>100767</t>
        </is>
      </c>
      <c r="F2312" t="inlineStr">
        <is>
          <t>ul. Retmanska 11a</t>
        </is>
      </c>
      <c r="G2312" t="inlineStr">
        <is>
          <t>27-600</t>
        </is>
      </c>
      <c r="H2312" t="inlineStr">
        <is>
          <t>Sandomierz</t>
        </is>
      </c>
      <c r="I2312" t="inlineStr">
        <is>
          <t>PL</t>
        </is>
      </c>
      <c r="J2312" t="inlineStr">
        <is>
          <t>SGMMNS_M17</t>
        </is>
      </c>
      <c r="K2312" t="inlineStr">
        <is>
          <t>33 80 4505 187-1</t>
        </is>
      </c>
      <c r="L2312" t="inlineStr">
        <is>
          <t>2023-0021</t>
        </is>
      </c>
      <c r="M2312" s="6" t="n">
        <v>45383</v>
      </c>
      <c r="N2312" s="6" t="n">
        <v>46478</v>
      </c>
      <c r="O2312" t="n">
        <v>19</v>
      </c>
    </row>
    <row r="2313" hidden="1" s="287">
      <c r="A2313" t="inlineStr">
        <is>
          <t>V100054</t>
        </is>
      </c>
      <c r="B2313" t="n">
        <v>29</v>
      </c>
      <c r="C2313" t="n">
        <v>50</v>
      </c>
      <c r="D2313" t="inlineStr">
        <is>
          <t>Rail Cargo Austria AG</t>
        </is>
      </c>
      <c r="E2313" t="inlineStr">
        <is>
          <t>100020</t>
        </is>
      </c>
      <c r="F2313" t="inlineStr">
        <is>
          <t>Am Hauptbahnhof 2</t>
        </is>
      </c>
      <c r="G2313" t="inlineStr">
        <is>
          <t>1100</t>
        </is>
      </c>
      <c r="H2313" t="inlineStr">
        <is>
          <t>Wien</t>
        </is>
      </c>
      <c r="I2313" t="inlineStr">
        <is>
          <t>AT</t>
        </is>
      </c>
      <c r="J2313" t="inlineStr">
        <is>
          <t>SGGMRRS_M23</t>
        </is>
      </c>
      <c r="K2313" t="inlineStr">
        <is>
          <t>37 80 4657 326-7</t>
        </is>
      </c>
      <c r="L2313" t="inlineStr">
        <is>
          <t>2024-0007</t>
        </is>
      </c>
      <c r="M2313" s="6" t="n">
        <v>45617</v>
      </c>
      <c r="N2313" s="6" t="n">
        <v>46603</v>
      </c>
      <c r="O2313" t="n">
        <v>40.7</v>
      </c>
    </row>
    <row r="2314" hidden="1" s="287">
      <c r="A2314" t="inlineStr">
        <is>
          <t>V100057</t>
        </is>
      </c>
      <c r="B2314" t="n">
        <v>32</v>
      </c>
      <c r="C2314" t="n">
        <v>50</v>
      </c>
      <c r="D2314" t="inlineStr">
        <is>
          <t>RheinCargo GmbH &amp; Co. KG</t>
        </is>
      </c>
      <c r="E2314" t="inlineStr">
        <is>
          <t>100011</t>
        </is>
      </c>
      <c r="F2314" t="inlineStr">
        <is>
          <t>Hammer Landstrasse 3</t>
        </is>
      </c>
      <c r="G2314" t="inlineStr">
        <is>
          <t>41460</t>
        </is>
      </c>
      <c r="H2314" t="inlineStr">
        <is>
          <t>Neuss</t>
        </is>
      </c>
      <c r="I2314" t="inlineStr">
        <is>
          <t>DE</t>
        </is>
      </c>
      <c r="J2314" t="inlineStr">
        <is>
          <t>SGGNS_M33</t>
        </is>
      </c>
      <c r="K2314" t="inlineStr">
        <is>
          <t>37 80 4561 558-0</t>
        </is>
      </c>
      <c r="L2314" t="inlineStr">
        <is>
          <t>2024-0020</t>
        </is>
      </c>
      <c r="M2314" s="6" t="n">
        <v>45587</v>
      </c>
      <c r="N2314" s="6" t="n">
        <v>46081</v>
      </c>
      <c r="O2314" t="n">
        <v>27.15</v>
      </c>
    </row>
    <row r="2315" hidden="1" s="287">
      <c r="A2315" t="inlineStr">
        <is>
          <t>V100059</t>
        </is>
      </c>
      <c r="B2315" t="n">
        <v>29</v>
      </c>
      <c r="C2315" t="n">
        <v>50</v>
      </c>
      <c r="D2315" t="inlineStr">
        <is>
          <t>Rail Cargo Austria AG</t>
        </is>
      </c>
      <c r="E2315" t="inlineStr">
        <is>
          <t>100020</t>
        </is>
      </c>
      <c r="F2315" t="inlineStr">
        <is>
          <t>Am Hauptbahnhof 2</t>
        </is>
      </c>
      <c r="G2315" t="inlineStr">
        <is>
          <t>1100</t>
        </is>
      </c>
      <c r="H2315" t="inlineStr">
        <is>
          <t>Wien</t>
        </is>
      </c>
      <c r="I2315" t="inlineStr">
        <is>
          <t>AT</t>
        </is>
      </c>
      <c r="J2315" t="inlineStr">
        <is>
          <t>SGGMRRS_M43</t>
        </is>
      </c>
      <c r="K2315" t="inlineStr">
        <is>
          <t>37 80 4657 249-1</t>
        </is>
      </c>
      <c r="L2315" t="inlineStr">
        <is>
          <t>2024-0030</t>
        </is>
      </c>
      <c r="M2315" s="6" t="n">
        <v>45820</v>
      </c>
      <c r="N2315" s="6" t="n">
        <v>46799</v>
      </c>
      <c r="O2315" t="n">
        <v>38.85</v>
      </c>
    </row>
    <row r="2316" hidden="1" s="287">
      <c r="A2316" t="inlineStr">
        <is>
          <t>V200044</t>
        </is>
      </c>
      <c r="B2316" t="n">
        <v>21</v>
      </c>
      <c r="C2316" t="n">
        <v>50</v>
      </c>
      <c r="D2316" t="inlineStr">
        <is>
          <t>PCC Intermodal S.A.</t>
        </is>
      </c>
      <c r="E2316" t="inlineStr">
        <is>
          <t>100761</t>
        </is>
      </c>
      <c r="F2316" t="inlineStr">
        <is>
          <t>ul Hutnicza 16</t>
        </is>
      </c>
      <c r="G2316" t="inlineStr">
        <is>
          <t>81-061</t>
        </is>
      </c>
      <c r="H2316" t="inlineStr">
        <is>
          <t>Gdynia</t>
        </is>
      </c>
      <c r="I2316" t="inlineStr">
        <is>
          <t>PL</t>
        </is>
      </c>
      <c r="J2316" t="inlineStr">
        <is>
          <t>SGNS_M13</t>
        </is>
      </c>
      <c r="K2316" t="inlineStr">
        <is>
          <t>37 80 4564 356-6</t>
        </is>
      </c>
      <c r="L2316" t="inlineStr">
        <is>
          <t>2023-0016</t>
        </is>
      </c>
      <c r="M2316" s="6" t="n">
        <v>45145</v>
      </c>
      <c r="N2316" s="6" t="n">
        <v>46356</v>
      </c>
      <c r="O2316" t="n">
        <v>22</v>
      </c>
    </row>
    <row r="2317" hidden="1" s="287">
      <c r="A2317" t="inlineStr">
        <is>
          <t>V100049</t>
        </is>
      </c>
      <c r="B2317" t="n">
        <v>153</v>
      </c>
      <c r="C2317" t="n">
        <v>20</v>
      </c>
      <c r="D2317" t="inlineStr">
        <is>
          <t>Grain Logistic Sp.z.o.o.</t>
        </is>
      </c>
      <c r="E2317" t="inlineStr">
        <is>
          <t>100765</t>
        </is>
      </c>
      <c r="F2317" t="inlineStr">
        <is>
          <t>ul. Nowogrodzka 31/413</t>
        </is>
      </c>
      <c r="G2317" t="inlineStr">
        <is>
          <t>00-511</t>
        </is>
      </c>
      <c r="H2317" t="inlineStr">
        <is>
          <t>Warszawa</t>
        </is>
      </c>
      <c r="I2317" t="inlineStr">
        <is>
          <t>PL</t>
        </is>
      </c>
      <c r="J2317" t="inlineStr">
        <is>
          <t>SGNS_60</t>
        </is>
      </c>
      <c r="K2317" t="inlineStr"/>
      <c r="L2317" t="inlineStr">
        <is>
          <t>2023-0035</t>
        </is>
      </c>
      <c r="M2317" s="6" t="n">
        <v>46082</v>
      </c>
      <c r="N2317" s="6" t="n">
        <v>46446</v>
      </c>
      <c r="O2317" t="n">
        <v>19.5</v>
      </c>
    </row>
    <row r="2318" hidden="1" s="287">
      <c r="A2318" t="inlineStr">
        <is>
          <t>V300059</t>
        </is>
      </c>
      <c r="B2318" t="n">
        <v>36</v>
      </c>
      <c r="C2318" t="n">
        <v>50</v>
      </c>
      <c r="D2318" t="inlineStr">
        <is>
          <t>Captrain Deutschland CargoWest GmbH</t>
        </is>
      </c>
      <c r="E2318" t="inlineStr">
        <is>
          <t>100030</t>
        </is>
      </c>
      <c r="F2318" t="inlineStr">
        <is>
          <t>Am Grubenhof 2</t>
        </is>
      </c>
      <c r="G2318" t="inlineStr">
        <is>
          <t>33330</t>
        </is>
      </c>
      <c r="H2318" t="inlineStr">
        <is>
          <t>Gütersloh</t>
        </is>
      </c>
      <c r="I2318" t="inlineStr">
        <is>
          <t>DE</t>
        </is>
      </c>
      <c r="J2318" t="inlineStr">
        <is>
          <t>SDGGMRSS_M8</t>
        </is>
      </c>
      <c r="K2318" t="inlineStr">
        <is>
          <t>35 80 4956 714-4</t>
        </is>
      </c>
      <c r="L2318" t="inlineStr">
        <is>
          <t>2024-0044</t>
        </is>
      </c>
      <c r="M2318" s="6" t="n">
        <v>46026</v>
      </c>
      <c r="N2318" s="6" t="n">
        <v>47483</v>
      </c>
      <c r="O2318" t="n">
        <v>42.71</v>
      </c>
    </row>
    <row r="2319" hidden="1" s="287">
      <c r="A2319" t="inlineStr">
        <is>
          <t>V100061</t>
        </is>
      </c>
      <c r="B2319" t="n">
        <v>77</v>
      </c>
      <c r="C2319" t="n">
        <v>20</v>
      </c>
      <c r="D2319" t="inlineStr">
        <is>
          <t>Rail Cargo Austria AG</t>
        </is>
      </c>
      <c r="E2319" t="inlineStr">
        <is>
          <t>100020</t>
        </is>
      </c>
      <c r="F2319" t="inlineStr">
        <is>
          <t>Am Hauptbahnhof 2</t>
        </is>
      </c>
      <c r="G2319" t="inlineStr">
        <is>
          <t>1100</t>
        </is>
      </c>
      <c r="H2319" t="inlineStr">
        <is>
          <t>Wien</t>
        </is>
      </c>
      <c r="I2319" t="inlineStr">
        <is>
          <t>AT</t>
        </is>
      </c>
      <c r="J2319" t="inlineStr">
        <is>
          <t>EANOS_95</t>
        </is>
      </c>
      <c r="K2319" t="inlineStr"/>
      <c r="L2319" t="inlineStr">
        <is>
          <t>2025-0008</t>
        </is>
      </c>
      <c r="M2319" s="6" t="n">
        <v>46171</v>
      </c>
      <c r="N2319" s="6" t="n">
        <v>50553</v>
      </c>
      <c r="O2319" t="n">
        <v>26</v>
      </c>
    </row>
    <row r="2320" hidden="1" s="287">
      <c r="A2320" t="inlineStr">
        <is>
          <t>V100062</t>
        </is>
      </c>
      <c r="B2320" t="n">
        <v>29</v>
      </c>
      <c r="C2320" t="n">
        <v>50</v>
      </c>
      <c r="D2320" t="inlineStr">
        <is>
          <t>Rail Cargo Austria AG</t>
        </is>
      </c>
      <c r="E2320" t="inlineStr">
        <is>
          <t>100020</t>
        </is>
      </c>
      <c r="F2320" t="inlineStr">
        <is>
          <t>Am Hauptbahnhof 2</t>
        </is>
      </c>
      <c r="G2320" t="inlineStr">
        <is>
          <t>1100</t>
        </is>
      </c>
      <c r="H2320" t="inlineStr">
        <is>
          <t>Wien</t>
        </is>
      </c>
      <c r="I2320" t="inlineStr">
        <is>
          <t>AT</t>
        </is>
      </c>
      <c r="J2320" t="inlineStr">
        <is>
          <t>SGGMRRSS_M50</t>
        </is>
      </c>
      <c r="K2320" t="inlineStr">
        <is>
          <t>37 80 4942 029-2</t>
        </is>
      </c>
      <c r="L2320" t="inlineStr">
        <is>
          <t>2025-0010</t>
        </is>
      </c>
      <c r="M2320" s="6" t="n">
        <v>46050</v>
      </c>
      <c r="N2320" s="6" t="n">
        <v>47038</v>
      </c>
      <c r="O2320" t="n">
        <v>37.85</v>
      </c>
    </row>
    <row r="2321" hidden="1" s="287">
      <c r="A2321" t="inlineStr">
        <is>
          <t>V500001</t>
        </is>
      </c>
      <c r="B2321" t="n">
        <v>36</v>
      </c>
      <c r="C2321" t="n">
        <v>50</v>
      </c>
      <c r="D2321" t="inlineStr">
        <is>
          <t>LAUDE Smart Intermodal S.A.</t>
        </is>
      </c>
      <c r="E2321" t="inlineStr">
        <is>
          <t>100026</t>
        </is>
      </c>
      <c r="F2321" t="inlineStr">
        <is>
          <t>ul. Wroclawska 131</t>
        </is>
      </c>
      <c r="G2321" t="inlineStr">
        <is>
          <t>87-100</t>
        </is>
      </c>
      <c r="H2321" t="inlineStr">
        <is>
          <t>Torun</t>
        </is>
      </c>
      <c r="I2321" t="inlineStr">
        <is>
          <t>PL</t>
        </is>
      </c>
      <c r="J2321" t="inlineStr">
        <is>
          <t>SGMMNSS_M48</t>
        </is>
      </c>
      <c r="K2321" t="inlineStr">
        <is>
          <t>37 84 4594 930-8</t>
        </is>
      </c>
      <c r="L2321" t="inlineStr">
        <is>
          <t>2025-0012</t>
        </is>
      </c>
      <c r="M2321" s="6" t="n">
        <v>45806</v>
      </c>
      <c r="N2321" s="6" t="n">
        <v>47631</v>
      </c>
      <c r="O2321" t="n">
        <v>31.56</v>
      </c>
    </row>
    <row r="2322" hidden="1" s="287">
      <c r="A2322" t="inlineStr">
        <is>
          <t>V300081</t>
        </is>
      </c>
      <c r="B2322" t="n">
        <v>15</v>
      </c>
      <c r="C2322" t="n">
        <v>50</v>
      </c>
      <c r="D2322" t="inlineStr">
        <is>
          <t>Weco Rail GmbH</t>
        </is>
      </c>
      <c r="E2322" t="inlineStr">
        <is>
          <t>100763</t>
        </is>
      </c>
      <c r="F2322" t="inlineStr">
        <is>
          <t>Tanbruckgrasse 3</t>
        </is>
      </c>
      <c r="G2322" t="inlineStr">
        <is>
          <t>1120</t>
        </is>
      </c>
      <c r="H2322" t="inlineStr">
        <is>
          <t>Wien</t>
        </is>
      </c>
      <c r="I2322" t="inlineStr">
        <is>
          <t>AT</t>
        </is>
      </c>
      <c r="J2322" t="inlineStr">
        <is>
          <t>SDGGMRSS_M16</t>
        </is>
      </c>
      <c r="K2322" t="inlineStr">
        <is>
          <t>37 80 4992 805-4</t>
        </is>
      </c>
      <c r="L2322" t="inlineStr">
        <is>
          <t>2025-0015</t>
        </is>
      </c>
      <c r="M2322" s="6" t="n">
        <v>45931</v>
      </c>
      <c r="N2322" s="6" t="n">
        <v>46660</v>
      </c>
      <c r="O2322" t="n">
        <v>46</v>
      </c>
    </row>
    <row r="2323" hidden="1" s="287">
      <c r="A2323" t="inlineStr">
        <is>
          <t>V100066</t>
        </is>
      </c>
      <c r="B2323" t="n">
        <v>5</v>
      </c>
      <c r="C2323" t="n">
        <v>50</v>
      </c>
      <c r="D2323" t="inlineStr">
        <is>
          <t>Grenland Rail AS</t>
        </is>
      </c>
      <c r="E2323" t="inlineStr">
        <is>
          <t>100268</t>
        </is>
      </c>
      <c r="F2323" t="inlineStr">
        <is>
          <t>Nybergflata 2</t>
        </is>
      </c>
      <c r="G2323" t="inlineStr">
        <is>
          <t>3737</t>
        </is>
      </c>
      <c r="H2323" t="inlineStr">
        <is>
          <t>Skien</t>
        </is>
      </c>
      <c r="I2323" t="inlineStr">
        <is>
          <t>NO</t>
        </is>
      </c>
      <c r="J2323" t="inlineStr">
        <is>
          <t>SGNSS_M40</t>
        </is>
      </c>
      <c r="K2323" t="inlineStr">
        <is>
          <t>33 80 4552 617-9</t>
        </is>
      </c>
      <c r="L2323" t="inlineStr">
        <is>
          <t>2024-0009</t>
        </is>
      </c>
      <c r="M2323" s="6" t="n">
        <v>45625</v>
      </c>
      <c r="N2323" s="6" t="n">
        <v>46719</v>
      </c>
      <c r="O2323" t="n">
        <v>17.45</v>
      </c>
    </row>
    <row r="2324" hidden="1" s="287">
      <c r="A2324" t="inlineStr">
        <is>
          <t>V200054</t>
        </is>
      </c>
      <c r="B2324" t="n">
        <v>10</v>
      </c>
      <c r="C2324" t="n">
        <v>50</v>
      </c>
      <c r="D2324" t="inlineStr">
        <is>
          <t>Necoss GmbH</t>
        </is>
      </c>
      <c r="E2324" t="inlineStr">
        <is>
          <t>100014</t>
        </is>
      </c>
      <c r="F2324" t="inlineStr">
        <is>
          <t>Bahnhofplatz 42</t>
        </is>
      </c>
      <c r="G2324" t="inlineStr">
        <is>
          <t>28195</t>
        </is>
      </c>
      <c r="H2324" t="inlineStr">
        <is>
          <t>Bremen</t>
        </is>
      </c>
      <c r="I2324" t="inlineStr">
        <is>
          <t>DE</t>
        </is>
      </c>
      <c r="J2324" t="inlineStr">
        <is>
          <t>SGGRSS_M2</t>
        </is>
      </c>
      <c r="K2324" t="inlineStr">
        <is>
          <t>37 80 4960 932-4</t>
        </is>
      </c>
      <c r="L2324" t="inlineStr">
        <is>
          <t>2025-0024</t>
        </is>
      </c>
      <c r="M2324" s="6" t="n">
        <v>46023</v>
      </c>
      <c r="N2324" s="6" t="n">
        <v>46752</v>
      </c>
      <c r="O2324" t="n">
        <v>27.9</v>
      </c>
    </row>
    <row r="2325" hidden="1" s="287">
      <c r="A2325" t="inlineStr">
        <is>
          <t>V710001</t>
        </is>
      </c>
      <c r="B2325" t="n">
        <v>27</v>
      </c>
      <c r="C2325" t="n">
        <v>50</v>
      </c>
      <c r="D2325" t="inlineStr">
        <is>
          <t>Rail Cargo Austria AG</t>
        </is>
      </c>
      <c r="E2325" t="inlineStr">
        <is>
          <t>100020</t>
        </is>
      </c>
      <c r="F2325" t="inlineStr">
        <is>
          <t>Am Hauptbahnhof 2</t>
        </is>
      </c>
      <c r="G2325" t="inlineStr">
        <is>
          <t>1100</t>
        </is>
      </c>
      <c r="H2325" t="inlineStr">
        <is>
          <t>Wien</t>
        </is>
      </c>
      <c r="I2325" t="inlineStr">
        <is>
          <t>AT</t>
        </is>
      </c>
      <c r="J2325" t="inlineStr">
        <is>
          <t>SDGGMRSS_M8</t>
        </is>
      </c>
      <c r="K2325" t="inlineStr">
        <is>
          <t>37 80 4956 598-9</t>
        </is>
      </c>
      <c r="L2325" t="inlineStr">
        <is>
          <t>2025-0026</t>
        </is>
      </c>
      <c r="M2325" s="6" t="n">
        <v>45931</v>
      </c>
      <c r="N2325" s="6" t="n">
        <v>46112</v>
      </c>
      <c r="O2325" t="n">
        <v>37</v>
      </c>
    </row>
    <row r="2326" hidden="1" s="287">
      <c r="A2326" t="inlineStr">
        <is>
          <t>V100003</t>
        </is>
      </c>
      <c r="B2326" t="n">
        <v>28</v>
      </c>
      <c r="C2326" t="n">
        <v>50</v>
      </c>
      <c r="D2326" t="inlineStr">
        <is>
          <t>DB Cargo AG</t>
        </is>
      </c>
      <c r="E2326" t="inlineStr">
        <is>
          <t>100000</t>
        </is>
      </c>
      <c r="F2326" t="inlineStr">
        <is>
          <t>Rheinstrasse 2</t>
        </is>
      </c>
      <c r="G2326" t="inlineStr">
        <is>
          <t>55116</t>
        </is>
      </c>
      <c r="H2326" t="inlineStr">
        <is>
          <t>Mainz</t>
        </is>
      </c>
      <c r="I2326" t="inlineStr">
        <is>
          <t>DE</t>
        </is>
      </c>
      <c r="J2326" t="inlineStr">
        <is>
          <t>SGGMRSS_M6</t>
        </is>
      </c>
      <c r="K2326" t="inlineStr">
        <is>
          <t>37 80 4963 198-9</t>
        </is>
      </c>
      <c r="L2326" t="inlineStr">
        <is>
          <t>2020-0006</t>
        </is>
      </c>
      <c r="M2326" s="6" t="n">
        <v>44284</v>
      </c>
      <c r="N2326" s="6" t="n">
        <v>46081</v>
      </c>
      <c r="O2326" t="n">
        <v>30.5</v>
      </c>
    </row>
    <row r="2327" hidden="1" s="287">
      <c r="A2327" t="inlineStr">
        <is>
          <t>V200003</t>
        </is>
      </c>
      <c r="B2327" t="n">
        <v>28</v>
      </c>
      <c r="C2327" t="n">
        <v>50</v>
      </c>
      <c r="D2327" t="inlineStr">
        <is>
          <t>RTB Cargo Netherlands B.V.</t>
        </is>
      </c>
      <c r="E2327" t="inlineStr">
        <is>
          <t>100002</t>
        </is>
      </c>
      <c r="F2327" t="inlineStr">
        <is>
          <t>Albert-Plesmanweg 57</t>
        </is>
      </c>
      <c r="G2327" t="inlineStr">
        <is>
          <t>3088GB</t>
        </is>
      </c>
      <c r="H2327" t="inlineStr">
        <is>
          <t>Rotterdam</t>
        </is>
      </c>
      <c r="I2327" t="inlineStr">
        <is>
          <t>NL</t>
        </is>
      </c>
      <c r="J2327" t="inlineStr">
        <is>
          <t>SGGRSS_M2</t>
        </is>
      </c>
      <c r="K2327" t="inlineStr">
        <is>
          <t>37 80 4980 673-0</t>
        </is>
      </c>
      <c r="L2327" t="inlineStr">
        <is>
          <t>2020-0001</t>
        </is>
      </c>
      <c r="M2327" s="6" t="n">
        <v>44317</v>
      </c>
      <c r="N2327" s="6" t="n">
        <v>46081</v>
      </c>
      <c r="O2327" t="n">
        <v>32</v>
      </c>
    </row>
    <row r="2328" hidden="1" s="287">
      <c r="A2328" t="inlineStr">
        <is>
          <t>V100013</t>
        </is>
      </c>
      <c r="B2328" t="n">
        <v>38</v>
      </c>
      <c r="C2328" t="n">
        <v>50</v>
      </c>
      <c r="D2328" t="inlineStr">
        <is>
          <t>Rail Cargo Austria AG</t>
        </is>
      </c>
      <c r="E2328" t="inlineStr">
        <is>
          <t>100020</t>
        </is>
      </c>
      <c r="F2328" t="inlineStr">
        <is>
          <t>Am Hauptbahnhof 2</t>
        </is>
      </c>
      <c r="G2328" t="inlineStr">
        <is>
          <t>1100</t>
        </is>
      </c>
      <c r="H2328" t="inlineStr">
        <is>
          <t>Wien</t>
        </is>
      </c>
      <c r="I2328" t="inlineStr">
        <is>
          <t>AT</t>
        </is>
      </c>
      <c r="J2328" t="inlineStr">
        <is>
          <t>SDGGMRS_M7</t>
        </is>
      </c>
      <c r="K2328" t="inlineStr">
        <is>
          <t>37 80 4955 112-0</t>
        </is>
      </c>
      <c r="L2328" t="inlineStr">
        <is>
          <t>2021-0035</t>
        </is>
      </c>
      <c r="M2328" s="6" t="n">
        <v>45531</v>
      </c>
      <c r="N2328" s="6" t="n">
        <v>46326</v>
      </c>
      <c r="O2328" t="n">
        <v>37</v>
      </c>
    </row>
    <row r="2329" hidden="1" s="287">
      <c r="A2329" t="inlineStr">
        <is>
          <t>V400001</t>
        </is>
      </c>
      <c r="B2329" t="n">
        <v>36</v>
      </c>
      <c r="C2329" t="n">
        <v>50</v>
      </c>
      <c r="D2329" t="inlineStr">
        <is>
          <t>DB Cargo AG</t>
        </is>
      </c>
      <c r="E2329" t="inlineStr">
        <is>
          <t>100000</t>
        </is>
      </c>
      <c r="F2329" t="inlineStr">
        <is>
          <t>Rheinstrasse 2</t>
        </is>
      </c>
      <c r="G2329" t="inlineStr">
        <is>
          <t>55116</t>
        </is>
      </c>
      <c r="H2329" t="inlineStr">
        <is>
          <t>Mainz</t>
        </is>
      </c>
      <c r="I2329" t="inlineStr">
        <is>
          <t>DE</t>
        </is>
      </c>
      <c r="J2329" t="inlineStr">
        <is>
          <t>SGGRSS_M2</t>
        </is>
      </c>
      <c r="K2329" t="inlineStr">
        <is>
          <t>37 80 4980 647-4</t>
        </is>
      </c>
      <c r="L2329" t="inlineStr">
        <is>
          <t>2021-2420</t>
        </is>
      </c>
      <c r="M2329" s="6" t="n">
        <v>44562</v>
      </c>
      <c r="N2329" s="6" t="n">
        <v>46811</v>
      </c>
      <c r="O2329" t="n">
        <v>25.4</v>
      </c>
    </row>
    <row r="2330" hidden="1" s="287">
      <c r="A2330" t="inlineStr">
        <is>
          <t>V400005</t>
        </is>
      </c>
      <c r="B2330" t="n">
        <v>34</v>
      </c>
      <c r="C2330" t="n">
        <v>50</v>
      </c>
      <c r="D2330" t="inlineStr">
        <is>
          <t>DB Cargo AG</t>
        </is>
      </c>
      <c r="E2330" t="inlineStr">
        <is>
          <t>100000</t>
        </is>
      </c>
      <c r="F2330" t="inlineStr">
        <is>
          <t>Rheinstrasse 2</t>
        </is>
      </c>
      <c r="G2330" t="inlineStr">
        <is>
          <t>55116</t>
        </is>
      </c>
      <c r="H2330" t="inlineStr">
        <is>
          <t>Mainz</t>
        </is>
      </c>
      <c r="I2330" t="inlineStr">
        <is>
          <t>DE</t>
        </is>
      </c>
      <c r="J2330" t="inlineStr">
        <is>
          <t>SGGNS_M11</t>
        </is>
      </c>
      <c r="K2330" t="inlineStr">
        <is>
          <t>37 80 4561 401-3</t>
        </is>
      </c>
      <c r="L2330" t="inlineStr">
        <is>
          <t>2021-2420</t>
        </is>
      </c>
      <c r="M2330" s="6" t="n">
        <v>44950</v>
      </c>
      <c r="N2330" s="6" t="n">
        <v>47087</v>
      </c>
      <c r="O2330" t="n">
        <v>24.4</v>
      </c>
    </row>
    <row r="2331" hidden="1" s="287">
      <c r="A2331" t="inlineStr">
        <is>
          <t>V100046</t>
        </is>
      </c>
      <c r="B2331" t="n">
        <v>38</v>
      </c>
      <c r="C2331" t="n">
        <v>50</v>
      </c>
      <c r="D2331" t="inlineStr">
        <is>
          <t>LAUDE Smart Intermodal S.A.</t>
        </is>
      </c>
      <c r="E2331" t="inlineStr">
        <is>
          <t>100026</t>
        </is>
      </c>
      <c r="F2331" t="inlineStr">
        <is>
          <t>ul. Wroclawska 131</t>
        </is>
      </c>
      <c r="G2331" t="inlineStr">
        <is>
          <t>87-100</t>
        </is>
      </c>
      <c r="H2331" t="inlineStr">
        <is>
          <t>Torun</t>
        </is>
      </c>
      <c r="I2331" t="inlineStr">
        <is>
          <t>PL</t>
        </is>
      </c>
      <c r="J2331" t="inlineStr">
        <is>
          <t>SGMMNS_M29</t>
        </is>
      </c>
      <c r="K2331" t="inlineStr">
        <is>
          <t>33 80 4505 887-6</t>
        </is>
      </c>
      <c r="L2331" t="inlineStr">
        <is>
          <t>2023-0012</t>
        </is>
      </c>
      <c r="M2331" s="6" t="n">
        <v>45434</v>
      </c>
      <c r="N2331" s="6" t="n">
        <v>46752</v>
      </c>
      <c r="O2331" t="n">
        <v>9.5</v>
      </c>
    </row>
    <row r="2332" hidden="1" s="287">
      <c r="A2332" t="inlineStr">
        <is>
          <t>V400008</t>
        </is>
      </c>
      <c r="B2332" t="n">
        <v>32</v>
      </c>
      <c r="C2332" t="n">
        <v>50</v>
      </c>
      <c r="D2332" t="inlineStr">
        <is>
          <t>DB Cargo AG</t>
        </is>
      </c>
      <c r="E2332" t="inlineStr">
        <is>
          <t>100000</t>
        </is>
      </c>
      <c r="F2332" t="inlineStr">
        <is>
          <t>Rheinstrasse 2</t>
        </is>
      </c>
      <c r="G2332" t="inlineStr">
        <is>
          <t>55116</t>
        </is>
      </c>
      <c r="H2332" t="inlineStr">
        <is>
          <t>Mainz</t>
        </is>
      </c>
      <c r="I2332" t="inlineStr">
        <is>
          <t>DE</t>
        </is>
      </c>
      <c r="J2332" t="inlineStr">
        <is>
          <t>SGGNS_M11</t>
        </is>
      </c>
      <c r="K2332" t="inlineStr">
        <is>
          <t>37 80 4561 465-8</t>
        </is>
      </c>
      <c r="L2332" t="inlineStr">
        <is>
          <t>2021-2420</t>
        </is>
      </c>
      <c r="M2332" s="6" t="n">
        <v>45204</v>
      </c>
      <c r="N2332" s="6" t="n">
        <v>47330</v>
      </c>
      <c r="O2332" t="n">
        <v>26.23</v>
      </c>
    </row>
    <row r="2333" hidden="1" s="287">
      <c r="A2333" t="inlineStr">
        <is>
          <t>V100047</t>
        </is>
      </c>
      <c r="B2333" t="n">
        <v>28</v>
      </c>
      <c r="C2333" t="n">
        <v>50</v>
      </c>
      <c r="D2333" t="inlineStr">
        <is>
          <t>Rail Cargo Austria AG</t>
        </is>
      </c>
      <c r="E2333" t="inlineStr">
        <is>
          <t>100020</t>
        </is>
      </c>
      <c r="F2333" t="inlineStr">
        <is>
          <t>Am Hauptbahnhof 2</t>
        </is>
      </c>
      <c r="G2333" t="inlineStr">
        <is>
          <t>1100</t>
        </is>
      </c>
      <c r="H2333" t="inlineStr">
        <is>
          <t>Wien</t>
        </is>
      </c>
      <c r="I2333" t="inlineStr">
        <is>
          <t>AT</t>
        </is>
      </c>
      <c r="J2333" t="inlineStr">
        <is>
          <t>SGGMRRS_M23</t>
        </is>
      </c>
      <c r="K2333" t="inlineStr">
        <is>
          <t>37 80 4657 198-0</t>
        </is>
      </c>
      <c r="L2333" t="inlineStr">
        <is>
          <t>2023-0010</t>
        </is>
      </c>
      <c r="M2333" s="6" t="n">
        <v>45181</v>
      </c>
      <c r="N2333" s="6" t="n">
        <v>46203</v>
      </c>
      <c r="O2333" t="n">
        <v>41.55</v>
      </c>
    </row>
    <row r="2334" hidden="1" s="287">
      <c r="A2334" t="inlineStr">
        <is>
          <t>V300034</t>
        </is>
      </c>
      <c r="B2334" t="n">
        <v>18</v>
      </c>
      <c r="C2334" t="n">
        <v>50</v>
      </c>
      <c r="D2334" t="inlineStr">
        <is>
          <t>EWG Rail Zrt.</t>
        </is>
      </c>
      <c r="E2334" t="inlineStr">
        <is>
          <t>100758</t>
        </is>
      </c>
      <c r="F2334" t="inlineStr">
        <is>
          <t>Váci út 76 3.em</t>
        </is>
      </c>
      <c r="G2334" t="inlineStr">
        <is>
          <t>1133</t>
        </is>
      </c>
      <c r="H2334" t="inlineStr">
        <is>
          <t>Budapest</t>
        </is>
      </c>
      <c r="I2334" t="inlineStr">
        <is>
          <t>HU</t>
        </is>
      </c>
      <c r="J2334" t="inlineStr">
        <is>
          <t>SGNS_M9</t>
        </is>
      </c>
      <c r="K2334" t="inlineStr">
        <is>
          <t>37 80 4564 553-8</t>
        </is>
      </c>
      <c r="L2334" t="inlineStr">
        <is>
          <t>2023-0026</t>
        </is>
      </c>
      <c r="M2334" s="6" t="n">
        <v>45188</v>
      </c>
      <c r="N2334" s="6" t="n">
        <v>46387</v>
      </c>
      <c r="O2334" t="n">
        <v>16.63</v>
      </c>
    </row>
    <row r="2335" hidden="1" s="287">
      <c r="A2335" t="inlineStr">
        <is>
          <t>V100050</t>
        </is>
      </c>
      <c r="B2335" t="n">
        <v>30</v>
      </c>
      <c r="C2335" t="n">
        <v>50</v>
      </c>
      <c r="D2335" t="inlineStr">
        <is>
          <t>Rail Cargo Austria AG</t>
        </is>
      </c>
      <c r="E2335" t="inlineStr">
        <is>
          <t>100020</t>
        </is>
      </c>
      <c r="F2335" t="inlineStr">
        <is>
          <t>Am Hauptbahnhof 2</t>
        </is>
      </c>
      <c r="G2335" t="inlineStr">
        <is>
          <t>1100</t>
        </is>
      </c>
      <c r="H2335" t="inlineStr">
        <is>
          <t>Wien</t>
        </is>
      </c>
      <c r="I2335" t="inlineStr">
        <is>
          <t>AT</t>
        </is>
      </c>
      <c r="J2335" t="inlineStr">
        <is>
          <t>SGGMRRS_M23</t>
        </is>
      </c>
      <c r="K2335" t="inlineStr">
        <is>
          <t>31 80 4657 382-6</t>
        </is>
      </c>
      <c r="L2335" t="inlineStr">
        <is>
          <t>2023-0038</t>
        </is>
      </c>
      <c r="M2335" s="6" t="n">
        <v>45412</v>
      </c>
      <c r="N2335" s="6" t="n">
        <v>46391</v>
      </c>
      <c r="O2335" t="n">
        <v>40.7</v>
      </c>
    </row>
    <row r="2336" hidden="1" s="287">
      <c r="A2336" t="inlineStr">
        <is>
          <t>V200035</t>
        </is>
      </c>
      <c r="B2336" t="n">
        <v>19</v>
      </c>
      <c r="C2336" t="n">
        <v>50</v>
      </c>
      <c r="D2336" t="inlineStr">
        <is>
          <t>Zaklad Inzynierli Kolejowej Sp.z.o.o</t>
        </is>
      </c>
      <c r="E2336" t="inlineStr">
        <is>
          <t>100767</t>
        </is>
      </c>
      <c r="F2336" t="inlineStr">
        <is>
          <t>ul. Retmanska 11a</t>
        </is>
      </c>
      <c r="G2336" t="inlineStr">
        <is>
          <t>27-600</t>
        </is>
      </c>
      <c r="H2336" t="inlineStr">
        <is>
          <t>Sandomierz</t>
        </is>
      </c>
      <c r="I2336" t="inlineStr">
        <is>
          <t>PL</t>
        </is>
      </c>
      <c r="J2336" t="inlineStr">
        <is>
          <t>SGMMNS_M17</t>
        </is>
      </c>
      <c r="K2336" t="inlineStr">
        <is>
          <t>33 80 4505 188-9</t>
        </is>
      </c>
      <c r="L2336" t="inlineStr">
        <is>
          <t>2023-0021</t>
        </is>
      </c>
      <c r="M2336" s="6" t="n">
        <v>45383</v>
      </c>
      <c r="N2336" s="6" t="n">
        <v>46478</v>
      </c>
      <c r="O2336" t="n">
        <v>19</v>
      </c>
    </row>
    <row r="2337" hidden="1" s="287">
      <c r="A2337" t="inlineStr">
        <is>
          <t>V200038</t>
        </is>
      </c>
      <c r="B2337" t="n">
        <v>3</v>
      </c>
      <c r="C2337" t="n">
        <v>50</v>
      </c>
      <c r="D2337" t="inlineStr">
        <is>
          <t>Mars Logistics AS</t>
        </is>
      </c>
      <c r="E2337" t="inlineStr">
        <is>
          <t>100770</t>
        </is>
      </c>
      <c r="F2337" t="inlineStr">
        <is>
          <t>Mahmutbey Mah., Tasocagi Yolu Cad.</t>
        </is>
      </c>
      <c r="G2337" t="inlineStr">
        <is>
          <t>34218</t>
        </is>
      </c>
      <c r="H2337" t="inlineStr">
        <is>
          <t>Bagcilar-Istanbul</t>
        </is>
      </c>
      <c r="I2337" t="inlineStr">
        <is>
          <t>TR</t>
        </is>
      </c>
      <c r="J2337" t="inlineStr">
        <is>
          <t>SDGGMRS_M7</t>
        </is>
      </c>
      <c r="K2337" t="inlineStr">
        <is>
          <t>37 80 4993 271-8</t>
        </is>
      </c>
      <c r="L2337" t="inlineStr">
        <is>
          <t>2024-0006</t>
        </is>
      </c>
      <c r="M2337" s="6" t="n">
        <v>45413</v>
      </c>
      <c r="N2337" s="6" t="n">
        <v>46507</v>
      </c>
      <c r="O2337" t="n">
        <v>44.43</v>
      </c>
    </row>
    <row r="2338" hidden="1" s="287">
      <c r="A2338" t="inlineStr">
        <is>
          <t>V100054</t>
        </is>
      </c>
      <c r="B2338" t="n">
        <v>30</v>
      </c>
      <c r="C2338" t="n">
        <v>50</v>
      </c>
      <c r="D2338" t="inlineStr">
        <is>
          <t>Rail Cargo Austria AG</t>
        </is>
      </c>
      <c r="E2338" t="inlineStr">
        <is>
          <t>100020</t>
        </is>
      </c>
      <c r="F2338" t="inlineStr">
        <is>
          <t>Am Hauptbahnhof 2</t>
        </is>
      </c>
      <c r="G2338" t="inlineStr">
        <is>
          <t>1100</t>
        </is>
      </c>
      <c r="H2338" t="inlineStr">
        <is>
          <t>Wien</t>
        </is>
      </c>
      <c r="I2338" t="inlineStr">
        <is>
          <t>AT</t>
        </is>
      </c>
      <c r="J2338" t="inlineStr">
        <is>
          <t>SGGMRRS_M23</t>
        </is>
      </c>
      <c r="K2338" t="inlineStr">
        <is>
          <t>37 80 4657 327-5</t>
        </is>
      </c>
      <c r="L2338" t="inlineStr">
        <is>
          <t>2024-0007</t>
        </is>
      </c>
      <c r="M2338" s="6" t="n">
        <v>45617</v>
      </c>
      <c r="N2338" s="6" t="n">
        <v>46603</v>
      </c>
      <c r="O2338" t="n">
        <v>40.7</v>
      </c>
    </row>
    <row r="2339" hidden="1" s="287">
      <c r="A2339" t="inlineStr">
        <is>
          <t>V100059</t>
        </is>
      </c>
      <c r="B2339" t="n">
        <v>30</v>
      </c>
      <c r="C2339" t="n">
        <v>50</v>
      </c>
      <c r="D2339" t="inlineStr">
        <is>
          <t>Rail Cargo Austria AG</t>
        </is>
      </c>
      <c r="E2339" t="inlineStr">
        <is>
          <t>100020</t>
        </is>
      </c>
      <c r="F2339" t="inlineStr">
        <is>
          <t>Am Hauptbahnhof 2</t>
        </is>
      </c>
      <c r="G2339" t="inlineStr">
        <is>
          <t>1100</t>
        </is>
      </c>
      <c r="H2339" t="inlineStr">
        <is>
          <t>Wien</t>
        </is>
      </c>
      <c r="I2339" t="inlineStr">
        <is>
          <t>AT</t>
        </is>
      </c>
      <c r="J2339" t="inlineStr">
        <is>
          <t>SGGMRRS_M43</t>
        </is>
      </c>
      <c r="K2339" t="inlineStr">
        <is>
          <t>37 80 4657 250-9</t>
        </is>
      </c>
      <c r="L2339" t="inlineStr">
        <is>
          <t>2024-0030</t>
        </is>
      </c>
      <c r="M2339" s="6" t="n">
        <v>45820</v>
      </c>
      <c r="N2339" s="6" t="n">
        <v>46799</v>
      </c>
      <c r="O2339" t="n">
        <v>38.85</v>
      </c>
    </row>
    <row r="2340" hidden="1" s="287">
      <c r="A2340" t="inlineStr">
        <is>
          <t>V200044</t>
        </is>
      </c>
      <c r="B2340" t="n">
        <v>22</v>
      </c>
      <c r="C2340" t="n">
        <v>50</v>
      </c>
      <c r="D2340" t="inlineStr">
        <is>
          <t>PCC Intermodal S.A.</t>
        </is>
      </c>
      <c r="E2340" t="inlineStr">
        <is>
          <t>100761</t>
        </is>
      </c>
      <c r="F2340" t="inlineStr">
        <is>
          <t>ul Hutnicza 16</t>
        </is>
      </c>
      <c r="G2340" t="inlineStr">
        <is>
          <t>81-061</t>
        </is>
      </c>
      <c r="H2340" t="inlineStr">
        <is>
          <t>Gdynia</t>
        </is>
      </c>
      <c r="I2340" t="inlineStr">
        <is>
          <t>PL</t>
        </is>
      </c>
      <c r="J2340" t="inlineStr">
        <is>
          <t>SGNS_M13</t>
        </is>
      </c>
      <c r="K2340" t="inlineStr">
        <is>
          <t>37 80 4564 357-4</t>
        </is>
      </c>
      <c r="L2340" t="inlineStr">
        <is>
          <t>2023-0016</t>
        </is>
      </c>
      <c r="M2340" s="6" t="n">
        <v>45145</v>
      </c>
      <c r="N2340" s="6" t="n">
        <v>46356</v>
      </c>
      <c r="O2340" t="n">
        <v>22</v>
      </c>
    </row>
    <row r="2341" hidden="1" s="287">
      <c r="A2341" t="inlineStr">
        <is>
          <t>V100049</t>
        </is>
      </c>
      <c r="B2341" t="n">
        <v>154</v>
      </c>
      <c r="C2341" t="n">
        <v>20</v>
      </c>
      <c r="D2341" t="inlineStr">
        <is>
          <t>Grain Logistic Sp.z.o.o.</t>
        </is>
      </c>
      <c r="E2341" t="inlineStr">
        <is>
          <t>100765</t>
        </is>
      </c>
      <c r="F2341" t="inlineStr">
        <is>
          <t>ul. Nowogrodzka 31/413</t>
        </is>
      </c>
      <c r="G2341" t="inlineStr">
        <is>
          <t>00-511</t>
        </is>
      </c>
      <c r="H2341" t="inlineStr">
        <is>
          <t>Warszawa</t>
        </is>
      </c>
      <c r="I2341" t="inlineStr">
        <is>
          <t>PL</t>
        </is>
      </c>
      <c r="J2341" t="inlineStr">
        <is>
          <t>SGNS_60</t>
        </is>
      </c>
      <c r="K2341" t="inlineStr"/>
      <c r="L2341" t="inlineStr">
        <is>
          <t>2023-0035</t>
        </is>
      </c>
      <c r="M2341" s="6" t="n">
        <v>46082</v>
      </c>
      <c r="N2341" s="6" t="n">
        <v>46446</v>
      </c>
      <c r="O2341" t="n">
        <v>19.5</v>
      </c>
    </row>
    <row r="2342" hidden="1" s="287">
      <c r="A2342" t="inlineStr">
        <is>
          <t>V300059</t>
        </is>
      </c>
      <c r="B2342" t="n">
        <v>37</v>
      </c>
      <c r="C2342" t="n">
        <v>50</v>
      </c>
      <c r="D2342" t="inlineStr">
        <is>
          <t>Captrain Deutschland CargoWest GmbH</t>
        </is>
      </c>
      <c r="E2342" t="inlineStr">
        <is>
          <t>100030</t>
        </is>
      </c>
      <c r="F2342" t="inlineStr">
        <is>
          <t>Am Grubenhof 2</t>
        </is>
      </c>
      <c r="G2342" t="inlineStr">
        <is>
          <t>33330</t>
        </is>
      </c>
      <c r="H2342" t="inlineStr">
        <is>
          <t>Gütersloh</t>
        </is>
      </c>
      <c r="I2342" t="inlineStr">
        <is>
          <t>DE</t>
        </is>
      </c>
      <c r="J2342" t="inlineStr">
        <is>
          <t>SDGGMRSS_M8</t>
        </is>
      </c>
      <c r="K2342" t="inlineStr">
        <is>
          <t>35 80 4956 715-1</t>
        </is>
      </c>
      <c r="L2342" t="inlineStr">
        <is>
          <t>2024-0044</t>
        </is>
      </c>
      <c r="M2342" s="6" t="n">
        <v>46026</v>
      </c>
      <c r="N2342" s="6" t="n">
        <v>47483</v>
      </c>
      <c r="O2342" t="n">
        <v>42.71</v>
      </c>
    </row>
    <row r="2343" hidden="1" s="287">
      <c r="A2343" t="inlineStr">
        <is>
          <t>V100061</t>
        </is>
      </c>
      <c r="B2343" t="n">
        <v>78</v>
      </c>
      <c r="C2343" t="n">
        <v>20</v>
      </c>
      <c r="D2343" t="inlineStr">
        <is>
          <t>Rail Cargo Austria AG</t>
        </is>
      </c>
      <c r="E2343" t="inlineStr">
        <is>
          <t>100020</t>
        </is>
      </c>
      <c r="F2343" t="inlineStr">
        <is>
          <t>Am Hauptbahnhof 2</t>
        </is>
      </c>
      <c r="G2343" t="inlineStr">
        <is>
          <t>1100</t>
        </is>
      </c>
      <c r="H2343" t="inlineStr">
        <is>
          <t>Wien</t>
        </is>
      </c>
      <c r="I2343" t="inlineStr">
        <is>
          <t>AT</t>
        </is>
      </c>
      <c r="J2343" t="inlineStr">
        <is>
          <t>EANOS_95</t>
        </is>
      </c>
      <c r="K2343" t="inlineStr"/>
      <c r="L2343" t="inlineStr">
        <is>
          <t>2025-0008</t>
        </is>
      </c>
      <c r="M2343" s="6" t="n">
        <v>46171</v>
      </c>
      <c r="N2343" s="6" t="n">
        <v>50553</v>
      </c>
      <c r="O2343" t="n">
        <v>26</v>
      </c>
    </row>
    <row r="2344" hidden="1" s="287">
      <c r="A2344" t="inlineStr">
        <is>
          <t>V100062</t>
        </is>
      </c>
      <c r="B2344" t="n">
        <v>30</v>
      </c>
      <c r="C2344" t="n">
        <v>50</v>
      </c>
      <c r="D2344" t="inlineStr">
        <is>
          <t>Rail Cargo Austria AG</t>
        </is>
      </c>
      <c r="E2344" t="inlineStr">
        <is>
          <t>100020</t>
        </is>
      </c>
      <c r="F2344" t="inlineStr">
        <is>
          <t>Am Hauptbahnhof 2</t>
        </is>
      </c>
      <c r="G2344" t="inlineStr">
        <is>
          <t>1100</t>
        </is>
      </c>
      <c r="H2344" t="inlineStr">
        <is>
          <t>Wien</t>
        </is>
      </c>
      <c r="I2344" t="inlineStr">
        <is>
          <t>AT</t>
        </is>
      </c>
      <c r="J2344" t="inlineStr">
        <is>
          <t>SGGMRRSS_M50</t>
        </is>
      </c>
      <c r="K2344" t="inlineStr">
        <is>
          <t>37 80 4942 030-0</t>
        </is>
      </c>
      <c r="L2344" t="inlineStr">
        <is>
          <t>2025-0010</t>
        </is>
      </c>
      <c r="M2344" s="6" t="n">
        <v>46050</v>
      </c>
      <c r="N2344" s="6" t="n">
        <v>47038</v>
      </c>
      <c r="O2344" t="n">
        <v>37.85</v>
      </c>
    </row>
    <row r="2345" hidden="1" s="287">
      <c r="A2345" t="inlineStr">
        <is>
          <t>V500001</t>
        </is>
      </c>
      <c r="B2345" t="n">
        <v>37</v>
      </c>
      <c r="C2345" t="n">
        <v>50</v>
      </c>
      <c r="D2345" t="inlineStr">
        <is>
          <t>LAUDE Smart Intermodal S.A.</t>
        </is>
      </c>
      <c r="E2345" t="inlineStr">
        <is>
          <t>100026</t>
        </is>
      </c>
      <c r="F2345" t="inlineStr">
        <is>
          <t>ul. Wroclawska 131</t>
        </is>
      </c>
      <c r="G2345" t="inlineStr">
        <is>
          <t>87-100</t>
        </is>
      </c>
      <c r="H2345" t="inlineStr">
        <is>
          <t>Torun</t>
        </is>
      </c>
      <c r="I2345" t="inlineStr">
        <is>
          <t>PL</t>
        </is>
      </c>
      <c r="J2345" t="inlineStr">
        <is>
          <t>SGMMNSS_M48</t>
        </is>
      </c>
      <c r="K2345" t="inlineStr">
        <is>
          <t>37 84 4594 931-6</t>
        </is>
      </c>
      <c r="L2345" t="inlineStr">
        <is>
          <t>2025-0012</t>
        </is>
      </c>
      <c r="M2345" s="6" t="n">
        <v>45806</v>
      </c>
      <c r="N2345" s="6" t="n">
        <v>47631</v>
      </c>
      <c r="O2345" t="n">
        <v>31.56</v>
      </c>
    </row>
    <row r="2346" hidden="1" s="287">
      <c r="A2346" t="inlineStr">
        <is>
          <t>V300081</t>
        </is>
      </c>
      <c r="B2346" t="n">
        <v>16</v>
      </c>
      <c r="C2346" t="n">
        <v>50</v>
      </c>
      <c r="D2346" t="inlineStr">
        <is>
          <t>Weco Rail GmbH</t>
        </is>
      </c>
      <c r="E2346" t="inlineStr">
        <is>
          <t>100763</t>
        </is>
      </c>
      <c r="F2346" t="inlineStr">
        <is>
          <t>Tanbruckgrasse 3</t>
        </is>
      </c>
      <c r="G2346" t="inlineStr">
        <is>
          <t>1120</t>
        </is>
      </c>
      <c r="H2346" t="inlineStr">
        <is>
          <t>Wien</t>
        </is>
      </c>
      <c r="I2346" t="inlineStr">
        <is>
          <t>AT</t>
        </is>
      </c>
      <c r="J2346" t="inlineStr">
        <is>
          <t>SDGGMRSS_M16</t>
        </is>
      </c>
      <c r="K2346" t="inlineStr">
        <is>
          <t>37 80 4992 807-0</t>
        </is>
      </c>
      <c r="L2346" t="inlineStr">
        <is>
          <t>2025-0015</t>
        </is>
      </c>
      <c r="M2346" s="6" t="n">
        <v>45931</v>
      </c>
      <c r="N2346" s="6" t="n">
        <v>46660</v>
      </c>
      <c r="O2346" t="n">
        <v>46</v>
      </c>
    </row>
    <row r="2347" hidden="1" s="287">
      <c r="A2347" t="inlineStr">
        <is>
          <t>V100066</t>
        </is>
      </c>
      <c r="B2347" t="n">
        <v>6</v>
      </c>
      <c r="C2347" t="n">
        <v>50</v>
      </c>
      <c r="D2347" t="inlineStr">
        <is>
          <t>Grenland Rail AS</t>
        </is>
      </c>
      <c r="E2347" t="inlineStr">
        <is>
          <t>100268</t>
        </is>
      </c>
      <c r="F2347" t="inlineStr">
        <is>
          <t>Nybergflata 2</t>
        </is>
      </c>
      <c r="G2347" t="inlineStr">
        <is>
          <t>3737</t>
        </is>
      </c>
      <c r="H2347" t="inlineStr">
        <is>
          <t>Skien</t>
        </is>
      </c>
      <c r="I2347" t="inlineStr">
        <is>
          <t>NO</t>
        </is>
      </c>
      <c r="J2347" t="inlineStr">
        <is>
          <t>SGNSS_M40</t>
        </is>
      </c>
      <c r="K2347" t="inlineStr">
        <is>
          <t>33 80 4552 618-7</t>
        </is>
      </c>
      <c r="L2347" t="inlineStr">
        <is>
          <t>2024-0009</t>
        </is>
      </c>
      <c r="M2347" s="6" t="n">
        <v>45625</v>
      </c>
      <c r="N2347" s="6" t="n">
        <v>46719</v>
      </c>
      <c r="O2347" t="n">
        <v>17.45</v>
      </c>
    </row>
    <row r="2348" hidden="1" s="287">
      <c r="A2348" t="inlineStr">
        <is>
          <t>V200054</t>
        </is>
      </c>
      <c r="B2348" t="n">
        <v>11</v>
      </c>
      <c r="C2348" t="n">
        <v>50</v>
      </c>
      <c r="D2348" t="inlineStr">
        <is>
          <t>Necoss GmbH</t>
        </is>
      </c>
      <c r="E2348" t="inlineStr">
        <is>
          <t>100014</t>
        </is>
      </c>
      <c r="F2348" t="inlineStr">
        <is>
          <t>Bahnhofplatz 42</t>
        </is>
      </c>
      <c r="G2348" t="inlineStr">
        <is>
          <t>28195</t>
        </is>
      </c>
      <c r="H2348" t="inlineStr">
        <is>
          <t>Bremen</t>
        </is>
      </c>
      <c r="I2348" t="inlineStr">
        <is>
          <t>DE</t>
        </is>
      </c>
      <c r="J2348" t="inlineStr">
        <is>
          <t>SGGRSS_M2</t>
        </is>
      </c>
      <c r="K2348" t="inlineStr">
        <is>
          <t>37 80 4960 937-3</t>
        </is>
      </c>
      <c r="L2348" t="inlineStr">
        <is>
          <t>2025-0024</t>
        </is>
      </c>
      <c r="M2348" s="6" t="n">
        <v>46023</v>
      </c>
      <c r="N2348" s="6" t="n">
        <v>46752</v>
      </c>
      <c r="O2348" t="n">
        <v>27.9</v>
      </c>
    </row>
    <row r="2349" hidden="1" s="287">
      <c r="A2349" t="inlineStr">
        <is>
          <t>V710001</t>
        </is>
      </c>
      <c r="B2349" t="n">
        <v>28</v>
      </c>
      <c r="C2349" t="n">
        <v>50</v>
      </c>
      <c r="D2349" t="inlineStr">
        <is>
          <t>Rail Cargo Austria AG</t>
        </is>
      </c>
      <c r="E2349" t="inlineStr">
        <is>
          <t>100020</t>
        </is>
      </c>
      <c r="F2349" t="inlineStr">
        <is>
          <t>Am Hauptbahnhof 2</t>
        </is>
      </c>
      <c r="G2349" t="inlineStr">
        <is>
          <t>1100</t>
        </is>
      </c>
      <c r="H2349" t="inlineStr">
        <is>
          <t>Wien</t>
        </is>
      </c>
      <c r="I2349" t="inlineStr">
        <is>
          <t>AT</t>
        </is>
      </c>
      <c r="J2349" t="inlineStr">
        <is>
          <t>SDGGMRSS_M8</t>
        </is>
      </c>
      <c r="K2349" t="inlineStr">
        <is>
          <t>37 80 4956 601-1</t>
        </is>
      </c>
      <c r="L2349" t="inlineStr">
        <is>
          <t>2025-0026</t>
        </is>
      </c>
      <c r="M2349" s="6" t="n">
        <v>45931</v>
      </c>
      <c r="N2349" s="6" t="n">
        <v>46112</v>
      </c>
      <c r="O2349" t="n">
        <v>37</v>
      </c>
    </row>
    <row r="2350" hidden="1" s="287">
      <c r="A2350" t="inlineStr">
        <is>
          <t>V400001</t>
        </is>
      </c>
      <c r="B2350" t="n">
        <v>37</v>
      </c>
      <c r="C2350" t="n">
        <v>50</v>
      </c>
      <c r="D2350" t="inlineStr">
        <is>
          <t>DB Cargo AG</t>
        </is>
      </c>
      <c r="E2350" t="inlineStr">
        <is>
          <t>100000</t>
        </is>
      </c>
      <c r="F2350" t="inlineStr">
        <is>
          <t>Rheinstrasse 2</t>
        </is>
      </c>
      <c r="G2350" t="inlineStr">
        <is>
          <t>55116</t>
        </is>
      </c>
      <c r="H2350" t="inlineStr">
        <is>
          <t>Mainz</t>
        </is>
      </c>
      <c r="I2350" t="inlineStr">
        <is>
          <t>DE</t>
        </is>
      </c>
      <c r="J2350" t="inlineStr">
        <is>
          <t>SGGRSS_M2</t>
        </is>
      </c>
      <c r="K2350" t="inlineStr">
        <is>
          <t>37 80 4980 648-2</t>
        </is>
      </c>
      <c r="L2350" t="inlineStr">
        <is>
          <t>2021-2420</t>
        </is>
      </c>
      <c r="M2350" s="6" t="n">
        <v>44562</v>
      </c>
      <c r="N2350" s="6" t="n">
        <v>46811</v>
      </c>
      <c r="O2350" t="n">
        <v>25.4</v>
      </c>
    </row>
    <row r="2351" hidden="1" s="287">
      <c r="A2351" t="inlineStr">
        <is>
          <t>V400005</t>
        </is>
      </c>
      <c r="B2351" t="n">
        <v>35</v>
      </c>
      <c r="C2351" t="n">
        <v>50</v>
      </c>
      <c r="D2351" t="inlineStr">
        <is>
          <t>DB Cargo AG</t>
        </is>
      </c>
      <c r="E2351" t="inlineStr">
        <is>
          <t>100000</t>
        </is>
      </c>
      <c r="F2351" t="inlineStr">
        <is>
          <t>Rheinstrasse 2</t>
        </is>
      </c>
      <c r="G2351" t="inlineStr">
        <is>
          <t>55116</t>
        </is>
      </c>
      <c r="H2351" t="inlineStr">
        <is>
          <t>Mainz</t>
        </is>
      </c>
      <c r="I2351" t="inlineStr">
        <is>
          <t>DE</t>
        </is>
      </c>
      <c r="J2351" t="inlineStr">
        <is>
          <t>SGGNS_M11</t>
        </is>
      </c>
      <c r="K2351" t="inlineStr">
        <is>
          <t>37 80 4561 402-1</t>
        </is>
      </c>
      <c r="L2351" t="inlineStr">
        <is>
          <t>2021-2420</t>
        </is>
      </c>
      <c r="M2351" s="6" t="n">
        <v>44950</v>
      </c>
      <c r="N2351" s="6" t="n">
        <v>47087</v>
      </c>
      <c r="O2351" t="n">
        <v>24.4</v>
      </c>
    </row>
    <row r="2352" hidden="1" s="287">
      <c r="A2352" t="inlineStr">
        <is>
          <t>V100046</t>
        </is>
      </c>
      <c r="B2352" t="n">
        <v>39</v>
      </c>
      <c r="C2352" t="n">
        <v>50</v>
      </c>
      <c r="D2352" t="inlineStr">
        <is>
          <t>LAUDE Smart Intermodal S.A.</t>
        </is>
      </c>
      <c r="E2352" t="inlineStr">
        <is>
          <t>100026</t>
        </is>
      </c>
      <c r="F2352" t="inlineStr">
        <is>
          <t>ul. Wroclawska 131</t>
        </is>
      </c>
      <c r="G2352" t="inlineStr">
        <is>
          <t>87-100</t>
        </is>
      </c>
      <c r="H2352" t="inlineStr">
        <is>
          <t>Torun</t>
        </is>
      </c>
      <c r="I2352" t="inlineStr">
        <is>
          <t>PL</t>
        </is>
      </c>
      <c r="J2352" t="inlineStr">
        <is>
          <t>SGMMNS_M29</t>
        </is>
      </c>
      <c r="K2352" t="inlineStr">
        <is>
          <t>33 80 4505 888-4</t>
        </is>
      </c>
      <c r="L2352" t="inlineStr">
        <is>
          <t>2023-0012</t>
        </is>
      </c>
      <c r="M2352" s="6" t="n">
        <v>45434</v>
      </c>
      <c r="N2352" s="6" t="n">
        <v>46752</v>
      </c>
      <c r="O2352" t="n">
        <v>9.5</v>
      </c>
    </row>
    <row r="2353" hidden="1" s="287">
      <c r="A2353" t="inlineStr">
        <is>
          <t>V400008</t>
        </is>
      </c>
      <c r="B2353" t="n">
        <v>33</v>
      </c>
      <c r="C2353" t="n">
        <v>50</v>
      </c>
      <c r="D2353" t="inlineStr">
        <is>
          <t>DB Cargo AG</t>
        </is>
      </c>
      <c r="E2353" t="inlineStr">
        <is>
          <t>100000</t>
        </is>
      </c>
      <c r="F2353" t="inlineStr">
        <is>
          <t>Rheinstrasse 2</t>
        </is>
      </c>
      <c r="G2353" t="inlineStr">
        <is>
          <t>55116</t>
        </is>
      </c>
      <c r="H2353" t="inlineStr">
        <is>
          <t>Mainz</t>
        </is>
      </c>
      <c r="I2353" t="inlineStr">
        <is>
          <t>DE</t>
        </is>
      </c>
      <c r="J2353" t="inlineStr">
        <is>
          <t>SGGNS_M11</t>
        </is>
      </c>
      <c r="K2353" t="inlineStr">
        <is>
          <t>37 80 4561 466-6</t>
        </is>
      </c>
      <c r="L2353" t="inlineStr">
        <is>
          <t>2021-2420</t>
        </is>
      </c>
      <c r="M2353" s="6" t="n">
        <v>45204</v>
      </c>
      <c r="N2353" s="6" t="n">
        <v>47330</v>
      </c>
      <c r="O2353" t="n">
        <v>26.23</v>
      </c>
    </row>
    <row r="2354" hidden="1" s="287">
      <c r="A2354" t="inlineStr">
        <is>
          <t>V100047</t>
        </is>
      </c>
      <c r="B2354" t="n">
        <v>29</v>
      </c>
      <c r="C2354" t="n">
        <v>50</v>
      </c>
      <c r="D2354" t="inlineStr">
        <is>
          <t>Rail Cargo Austria AG</t>
        </is>
      </c>
      <c r="E2354" t="inlineStr">
        <is>
          <t>100020</t>
        </is>
      </c>
      <c r="F2354" t="inlineStr">
        <is>
          <t>Am Hauptbahnhof 2</t>
        </is>
      </c>
      <c r="G2354" t="inlineStr">
        <is>
          <t>1100</t>
        </is>
      </c>
      <c r="H2354" t="inlineStr">
        <is>
          <t>Wien</t>
        </is>
      </c>
      <c r="I2354" t="inlineStr">
        <is>
          <t>AT</t>
        </is>
      </c>
      <c r="J2354" t="inlineStr">
        <is>
          <t>SGGMRRS_M23</t>
        </is>
      </c>
      <c r="K2354" t="inlineStr">
        <is>
          <t>37 80 4657 199-8</t>
        </is>
      </c>
      <c r="L2354" t="inlineStr">
        <is>
          <t>2023-0010</t>
        </is>
      </c>
      <c r="M2354" s="6" t="n">
        <v>45181</v>
      </c>
      <c r="N2354" s="6" t="n">
        <v>46203</v>
      </c>
      <c r="O2354" t="n">
        <v>41.55</v>
      </c>
    </row>
    <row r="2355" hidden="1" s="287">
      <c r="A2355" t="inlineStr">
        <is>
          <t>V300034</t>
        </is>
      </c>
      <c r="B2355" t="n">
        <v>19</v>
      </c>
      <c r="C2355" t="n">
        <v>50</v>
      </c>
      <c r="D2355" t="inlineStr">
        <is>
          <t>EWG Rail Zrt.</t>
        </is>
      </c>
      <c r="E2355" t="inlineStr">
        <is>
          <t>100758</t>
        </is>
      </c>
      <c r="F2355" t="inlineStr">
        <is>
          <t>Váci út 76 3.em</t>
        </is>
      </c>
      <c r="G2355" t="inlineStr">
        <is>
          <t>1133</t>
        </is>
      </c>
      <c r="H2355" t="inlineStr">
        <is>
          <t>Budapest</t>
        </is>
      </c>
      <c r="I2355" t="inlineStr">
        <is>
          <t>HU</t>
        </is>
      </c>
      <c r="J2355" t="inlineStr">
        <is>
          <t>SGNS_M9</t>
        </is>
      </c>
      <c r="K2355" t="inlineStr">
        <is>
          <t>37 80 4564 554-6</t>
        </is>
      </c>
      <c r="L2355" t="inlineStr">
        <is>
          <t>2023-0026</t>
        </is>
      </c>
      <c r="M2355" s="6" t="n">
        <v>45188</v>
      </c>
      <c r="N2355" s="6" t="n">
        <v>46387</v>
      </c>
      <c r="O2355" t="n">
        <v>16.63</v>
      </c>
    </row>
    <row r="2356" hidden="1" s="287">
      <c r="A2356" t="inlineStr">
        <is>
          <t>V100049</t>
        </is>
      </c>
      <c r="B2356" t="n">
        <v>19</v>
      </c>
      <c r="C2356" t="n">
        <v>50</v>
      </c>
      <c r="D2356" t="inlineStr">
        <is>
          <t>Grain Logistic Sp.z.o.o.</t>
        </is>
      </c>
      <c r="E2356" t="inlineStr">
        <is>
          <t>100765</t>
        </is>
      </c>
      <c r="F2356" t="inlineStr">
        <is>
          <t>ul. Nowogrodzka 31/413</t>
        </is>
      </c>
      <c r="G2356" t="inlineStr">
        <is>
          <t>00-511</t>
        </is>
      </c>
      <c r="H2356" t="inlineStr">
        <is>
          <t>Warszawa</t>
        </is>
      </c>
      <c r="I2356" t="inlineStr">
        <is>
          <t>PL</t>
        </is>
      </c>
      <c r="J2356" t="inlineStr">
        <is>
          <t>SGNS_M13</t>
        </is>
      </c>
      <c r="K2356" t="inlineStr">
        <is>
          <t>37 80 4564 824-3</t>
        </is>
      </c>
      <c r="L2356" t="inlineStr">
        <is>
          <t>2023-0035</t>
        </is>
      </c>
      <c r="M2356" s="6" t="n">
        <v>45289</v>
      </c>
      <c r="N2356" s="6" t="n">
        <v>46081</v>
      </c>
      <c r="O2356" t="n">
        <v>19.5</v>
      </c>
    </row>
    <row r="2357" hidden="1" s="287">
      <c r="A2357" t="inlineStr">
        <is>
          <t>V100050</t>
        </is>
      </c>
      <c r="B2357" t="n">
        <v>31</v>
      </c>
      <c r="C2357" t="n">
        <v>50</v>
      </c>
      <c r="D2357" t="inlineStr">
        <is>
          <t>Rail Cargo Austria AG</t>
        </is>
      </c>
      <c r="E2357" t="inlineStr">
        <is>
          <t>100020</t>
        </is>
      </c>
      <c r="F2357" t="inlineStr">
        <is>
          <t>Am Hauptbahnhof 2</t>
        </is>
      </c>
      <c r="G2357" t="inlineStr">
        <is>
          <t>1100</t>
        </is>
      </c>
      <c r="H2357" t="inlineStr">
        <is>
          <t>Wien</t>
        </is>
      </c>
      <c r="I2357" t="inlineStr">
        <is>
          <t>AT</t>
        </is>
      </c>
      <c r="J2357" t="inlineStr">
        <is>
          <t>SGGMRRS_M23</t>
        </is>
      </c>
      <c r="K2357" t="inlineStr">
        <is>
          <t>31 80 4657 383-4</t>
        </is>
      </c>
      <c r="L2357" t="inlineStr">
        <is>
          <t>2023-0038</t>
        </is>
      </c>
      <c r="M2357" s="6" t="n">
        <v>45412</v>
      </c>
      <c r="N2357" s="6" t="n">
        <v>46391</v>
      </c>
      <c r="O2357" t="n">
        <v>40.7</v>
      </c>
    </row>
    <row r="2358" hidden="1" s="287">
      <c r="A2358" t="inlineStr">
        <is>
          <t>V200038</t>
        </is>
      </c>
      <c r="B2358" t="n">
        <v>4</v>
      </c>
      <c r="C2358" t="n">
        <v>50</v>
      </c>
      <c r="D2358" t="inlineStr">
        <is>
          <t>Mars Logistics AS</t>
        </is>
      </c>
      <c r="E2358" t="inlineStr">
        <is>
          <t>100770</t>
        </is>
      </c>
      <c r="F2358" t="inlineStr">
        <is>
          <t>Mahmutbey Mah., Tasocagi Yolu Cad.</t>
        </is>
      </c>
      <c r="G2358" t="inlineStr">
        <is>
          <t>34218</t>
        </is>
      </c>
      <c r="H2358" t="inlineStr">
        <is>
          <t>Bagcilar-Istanbul</t>
        </is>
      </c>
      <c r="I2358" t="inlineStr">
        <is>
          <t>TR</t>
        </is>
      </c>
      <c r="J2358" t="inlineStr">
        <is>
          <t>SDGGMRS_M7</t>
        </is>
      </c>
      <c r="K2358" t="inlineStr">
        <is>
          <t>37 80 4993 272-6</t>
        </is>
      </c>
      <c r="L2358" t="inlineStr">
        <is>
          <t>2024-0006</t>
        </is>
      </c>
      <c r="M2358" s="6" t="n">
        <v>45413</v>
      </c>
      <c r="N2358" s="6" t="n">
        <v>46507</v>
      </c>
      <c r="O2358" t="n">
        <v>44.43</v>
      </c>
    </row>
    <row r="2359" hidden="1" s="287">
      <c r="A2359" t="inlineStr">
        <is>
          <t>V100054</t>
        </is>
      </c>
      <c r="B2359" t="n">
        <v>31</v>
      </c>
      <c r="C2359" t="n">
        <v>50</v>
      </c>
      <c r="D2359" t="inlineStr">
        <is>
          <t>Rail Cargo Austria AG</t>
        </is>
      </c>
      <c r="E2359" t="inlineStr">
        <is>
          <t>100020</t>
        </is>
      </c>
      <c r="F2359" t="inlineStr">
        <is>
          <t>Am Hauptbahnhof 2</t>
        </is>
      </c>
      <c r="G2359" t="inlineStr">
        <is>
          <t>1100</t>
        </is>
      </c>
      <c r="H2359" t="inlineStr">
        <is>
          <t>Wien</t>
        </is>
      </c>
      <c r="I2359" t="inlineStr">
        <is>
          <t>AT</t>
        </is>
      </c>
      <c r="J2359" t="inlineStr">
        <is>
          <t>SGGMRRS_M23</t>
        </is>
      </c>
      <c r="K2359" t="inlineStr">
        <is>
          <t>37 80 4657 328-3</t>
        </is>
      </c>
      <c r="L2359" t="inlineStr">
        <is>
          <t>2024-0007</t>
        </is>
      </c>
      <c r="M2359" s="6" t="n">
        <v>45617</v>
      </c>
      <c r="N2359" s="6" t="n">
        <v>46603</v>
      </c>
      <c r="O2359" t="n">
        <v>40.7</v>
      </c>
    </row>
    <row r="2360" hidden="1" s="287">
      <c r="A2360" t="inlineStr">
        <is>
          <t>V100057</t>
        </is>
      </c>
      <c r="B2360" t="n">
        <v>34</v>
      </c>
      <c r="C2360" t="n">
        <v>50</v>
      </c>
      <c r="D2360" t="inlineStr">
        <is>
          <t>RheinCargo GmbH &amp; Co. KG</t>
        </is>
      </c>
      <c r="E2360" t="inlineStr">
        <is>
          <t>100011</t>
        </is>
      </c>
      <c r="F2360" t="inlineStr">
        <is>
          <t>Hammer Landstrasse 3</t>
        </is>
      </c>
      <c r="G2360" t="inlineStr">
        <is>
          <t>41460</t>
        </is>
      </c>
      <c r="H2360" t="inlineStr">
        <is>
          <t>Neuss</t>
        </is>
      </c>
      <c r="I2360" t="inlineStr">
        <is>
          <t>DE</t>
        </is>
      </c>
      <c r="J2360" t="inlineStr">
        <is>
          <t>SGGNS_M33</t>
        </is>
      </c>
      <c r="K2360" t="inlineStr">
        <is>
          <t>37 80 4561 560-6</t>
        </is>
      </c>
      <c r="L2360" t="inlineStr">
        <is>
          <t>2024-0020</t>
        </is>
      </c>
      <c r="M2360" s="6" t="n">
        <v>45587</v>
      </c>
      <c r="N2360" s="6" t="n">
        <v>46081</v>
      </c>
      <c r="O2360" t="n">
        <v>27.15</v>
      </c>
    </row>
    <row r="2361" hidden="1" s="287">
      <c r="A2361" t="inlineStr">
        <is>
          <t>V100059</t>
        </is>
      </c>
      <c r="B2361" t="n">
        <v>31</v>
      </c>
      <c r="C2361" t="n">
        <v>50</v>
      </c>
      <c r="D2361" t="inlineStr">
        <is>
          <t>Rail Cargo Austria AG</t>
        </is>
      </c>
      <c r="E2361" t="inlineStr">
        <is>
          <t>100020</t>
        </is>
      </c>
      <c r="F2361" t="inlineStr">
        <is>
          <t>Am Hauptbahnhof 2</t>
        </is>
      </c>
      <c r="G2361" t="inlineStr">
        <is>
          <t>1100</t>
        </is>
      </c>
      <c r="H2361" t="inlineStr">
        <is>
          <t>Wien</t>
        </is>
      </c>
      <c r="I2361" t="inlineStr">
        <is>
          <t>AT</t>
        </is>
      </c>
      <c r="J2361" t="inlineStr">
        <is>
          <t>SGGMRRS_M43</t>
        </is>
      </c>
      <c r="K2361" t="inlineStr">
        <is>
          <t>37 80 4657 251-7</t>
        </is>
      </c>
      <c r="L2361" t="inlineStr">
        <is>
          <t>2024-0030</t>
        </is>
      </c>
      <c r="M2361" s="6" t="n">
        <v>45820</v>
      </c>
      <c r="N2361" s="6" t="n">
        <v>46799</v>
      </c>
      <c r="O2361" t="n">
        <v>38.85</v>
      </c>
    </row>
    <row r="2362" hidden="1" s="287">
      <c r="A2362" t="inlineStr">
        <is>
          <t>V200044</t>
        </is>
      </c>
      <c r="B2362" t="n">
        <v>23</v>
      </c>
      <c r="C2362" t="n">
        <v>50</v>
      </c>
      <c r="D2362" t="inlineStr">
        <is>
          <t>PCC Intermodal S.A.</t>
        </is>
      </c>
      <c r="E2362" t="inlineStr">
        <is>
          <t>100761</t>
        </is>
      </c>
      <c r="F2362" t="inlineStr">
        <is>
          <t>ul Hutnicza 16</t>
        </is>
      </c>
      <c r="G2362" t="inlineStr">
        <is>
          <t>81-061</t>
        </is>
      </c>
      <c r="H2362" t="inlineStr">
        <is>
          <t>Gdynia</t>
        </is>
      </c>
      <c r="I2362" t="inlineStr">
        <is>
          <t>PL</t>
        </is>
      </c>
      <c r="J2362" t="inlineStr">
        <is>
          <t>SGNS_M13</t>
        </is>
      </c>
      <c r="K2362" t="inlineStr">
        <is>
          <t>37 80 4564 358-2</t>
        </is>
      </c>
      <c r="L2362" t="inlineStr">
        <is>
          <t>2023-0016</t>
        </is>
      </c>
      <c r="M2362" s="6" t="n">
        <v>45145</v>
      </c>
      <c r="N2362" s="6" t="n">
        <v>46356</v>
      </c>
      <c r="O2362" t="n">
        <v>22</v>
      </c>
    </row>
    <row r="2363" hidden="1" s="287">
      <c r="A2363" t="inlineStr">
        <is>
          <t>V300055</t>
        </is>
      </c>
      <c r="B2363" t="n">
        <v>39</v>
      </c>
      <c r="C2363" t="n">
        <v>50</v>
      </c>
      <c r="D2363" t="inlineStr">
        <is>
          <t>Weco Rail GmbH</t>
        </is>
      </c>
      <c r="E2363" t="inlineStr">
        <is>
          <t>100763</t>
        </is>
      </c>
      <c r="F2363" t="inlineStr">
        <is>
          <t>Tanbruckgrasse 3</t>
        </is>
      </c>
      <c r="G2363" t="inlineStr">
        <is>
          <t>1120</t>
        </is>
      </c>
      <c r="H2363" t="inlineStr">
        <is>
          <t>Wien</t>
        </is>
      </c>
      <c r="I2363" t="inlineStr">
        <is>
          <t>AT</t>
        </is>
      </c>
      <c r="J2363" t="inlineStr">
        <is>
          <t>SGGMRS_M5</t>
        </is>
      </c>
      <c r="K2363" t="inlineStr">
        <is>
          <t>37 80 4953 402-7</t>
        </is>
      </c>
      <c r="L2363" t="inlineStr">
        <is>
          <t>2024-0008</t>
        </is>
      </c>
      <c r="M2363" s="6" t="n">
        <v>45602</v>
      </c>
      <c r="N2363" s="6" t="n">
        <v>46696</v>
      </c>
      <c r="O2363" t="n">
        <v>27.5</v>
      </c>
    </row>
    <row r="2364" hidden="1" s="287">
      <c r="A2364" t="inlineStr">
        <is>
          <t>V100049</t>
        </is>
      </c>
      <c r="B2364" t="n">
        <v>155</v>
      </c>
      <c r="C2364" t="n">
        <v>20</v>
      </c>
      <c r="D2364" t="inlineStr">
        <is>
          <t>Grain Logistic Sp.z.o.o.</t>
        </is>
      </c>
      <c r="E2364" t="inlineStr">
        <is>
          <t>100765</t>
        </is>
      </c>
      <c r="F2364" t="inlineStr">
        <is>
          <t>ul. Nowogrodzka 31/413</t>
        </is>
      </c>
      <c r="G2364" t="inlineStr">
        <is>
          <t>00-511</t>
        </is>
      </c>
      <c r="H2364" t="inlineStr">
        <is>
          <t>Warszawa</t>
        </is>
      </c>
      <c r="I2364" t="inlineStr">
        <is>
          <t>PL</t>
        </is>
      </c>
      <c r="J2364" t="inlineStr">
        <is>
          <t>SGNS_60</t>
        </is>
      </c>
      <c r="K2364" t="inlineStr"/>
      <c r="L2364" t="inlineStr">
        <is>
          <t>2023-0035</t>
        </is>
      </c>
      <c r="M2364" s="6" t="n">
        <v>46082</v>
      </c>
      <c r="N2364" s="6" t="n">
        <v>46446</v>
      </c>
      <c r="O2364" t="n">
        <v>19.5</v>
      </c>
    </row>
    <row r="2365" hidden="1" s="287">
      <c r="A2365" t="inlineStr">
        <is>
          <t>V300059</t>
        </is>
      </c>
      <c r="B2365" t="n">
        <v>38</v>
      </c>
      <c r="C2365" t="n">
        <v>50</v>
      </c>
      <c r="D2365" t="inlineStr">
        <is>
          <t>Captrain Deutschland CargoWest GmbH</t>
        </is>
      </c>
      <c r="E2365" t="inlineStr">
        <is>
          <t>100030</t>
        </is>
      </c>
      <c r="F2365" t="inlineStr">
        <is>
          <t>Am Grubenhof 2</t>
        </is>
      </c>
      <c r="G2365" t="inlineStr">
        <is>
          <t>33330</t>
        </is>
      </c>
      <c r="H2365" t="inlineStr">
        <is>
          <t>Gütersloh</t>
        </is>
      </c>
      <c r="I2365" t="inlineStr">
        <is>
          <t>DE</t>
        </is>
      </c>
      <c r="J2365" t="inlineStr">
        <is>
          <t>SDGGMRSS_M8</t>
        </is>
      </c>
      <c r="K2365" t="inlineStr">
        <is>
          <t>35 80 4956 716-9</t>
        </is>
      </c>
      <c r="L2365" t="inlineStr">
        <is>
          <t>2024-0044</t>
        </is>
      </c>
      <c r="M2365" s="6" t="n">
        <v>46026</v>
      </c>
      <c r="N2365" s="6" t="n">
        <v>47483</v>
      </c>
      <c r="O2365" t="n">
        <v>42.71</v>
      </c>
    </row>
    <row r="2366" hidden="1" s="287">
      <c r="A2366" t="inlineStr">
        <is>
          <t>V100061</t>
        </is>
      </c>
      <c r="B2366" t="n">
        <v>79</v>
      </c>
      <c r="C2366" t="n">
        <v>20</v>
      </c>
      <c r="D2366" t="inlineStr">
        <is>
          <t>Rail Cargo Austria AG</t>
        </is>
      </c>
      <c r="E2366" t="inlineStr">
        <is>
          <t>100020</t>
        </is>
      </c>
      <c r="F2366" t="inlineStr">
        <is>
          <t>Am Hauptbahnhof 2</t>
        </is>
      </c>
      <c r="G2366" t="inlineStr">
        <is>
          <t>1100</t>
        </is>
      </c>
      <c r="H2366" t="inlineStr">
        <is>
          <t>Wien</t>
        </is>
      </c>
      <c r="I2366" t="inlineStr">
        <is>
          <t>AT</t>
        </is>
      </c>
      <c r="J2366" t="inlineStr">
        <is>
          <t>EANOS_95</t>
        </is>
      </c>
      <c r="K2366" t="inlineStr"/>
      <c r="L2366" t="inlineStr">
        <is>
          <t>2025-0008</t>
        </is>
      </c>
      <c r="M2366" s="6" t="n">
        <v>46171</v>
      </c>
      <c r="N2366" s="6" t="n">
        <v>50553</v>
      </c>
      <c r="O2366" t="n">
        <v>26</v>
      </c>
    </row>
    <row r="2367" hidden="1" s="287">
      <c r="A2367" t="inlineStr">
        <is>
          <t>V100062</t>
        </is>
      </c>
      <c r="B2367" t="n">
        <v>31</v>
      </c>
      <c r="C2367" t="n">
        <v>50</v>
      </c>
      <c r="D2367" t="inlineStr">
        <is>
          <t>Rail Cargo Austria AG</t>
        </is>
      </c>
      <c r="E2367" t="inlineStr">
        <is>
          <t>100020</t>
        </is>
      </c>
      <c r="F2367" t="inlineStr">
        <is>
          <t>Am Hauptbahnhof 2</t>
        </is>
      </c>
      <c r="G2367" t="inlineStr">
        <is>
          <t>1100</t>
        </is>
      </c>
      <c r="H2367" t="inlineStr">
        <is>
          <t>Wien</t>
        </is>
      </c>
      <c r="I2367" t="inlineStr">
        <is>
          <t>AT</t>
        </is>
      </c>
      <c r="J2367" t="inlineStr">
        <is>
          <t>SGGMRRSS_M50</t>
        </is>
      </c>
      <c r="K2367" t="inlineStr">
        <is>
          <t>37 80 4942 031-8</t>
        </is>
      </c>
      <c r="L2367" t="inlineStr">
        <is>
          <t>2025-0010</t>
        </is>
      </c>
      <c r="M2367" s="6" t="n">
        <v>46050</v>
      </c>
      <c r="N2367" s="6" t="n">
        <v>47038</v>
      </c>
      <c r="O2367" t="n">
        <v>37.85</v>
      </c>
    </row>
    <row r="2368" hidden="1" s="287">
      <c r="A2368" t="inlineStr">
        <is>
          <t>V500001</t>
        </is>
      </c>
      <c r="B2368" t="n">
        <v>38</v>
      </c>
      <c r="C2368" t="n">
        <v>50</v>
      </c>
      <c r="D2368" t="inlineStr">
        <is>
          <t>LAUDE Smart Intermodal S.A.</t>
        </is>
      </c>
      <c r="E2368" t="inlineStr">
        <is>
          <t>100026</t>
        </is>
      </c>
      <c r="F2368" t="inlineStr">
        <is>
          <t>ul. Wroclawska 131</t>
        </is>
      </c>
      <c r="G2368" t="inlineStr">
        <is>
          <t>87-100</t>
        </is>
      </c>
      <c r="H2368" t="inlineStr">
        <is>
          <t>Torun</t>
        </is>
      </c>
      <c r="I2368" t="inlineStr">
        <is>
          <t>PL</t>
        </is>
      </c>
      <c r="J2368" t="inlineStr">
        <is>
          <t>SGMMNSS_M48</t>
        </is>
      </c>
      <c r="K2368" t="inlineStr">
        <is>
          <t>37 84 4594 939-9</t>
        </is>
      </c>
      <c r="L2368" t="inlineStr">
        <is>
          <t>2025-0012</t>
        </is>
      </c>
      <c r="M2368" s="6" t="n">
        <v>45806</v>
      </c>
      <c r="N2368" s="6" t="n">
        <v>47631</v>
      </c>
      <c r="O2368" t="n">
        <v>31.56</v>
      </c>
    </row>
    <row r="2369" hidden="1" s="287">
      <c r="A2369" t="inlineStr">
        <is>
          <t>V300081</t>
        </is>
      </c>
      <c r="B2369" t="n">
        <v>17</v>
      </c>
      <c r="C2369" t="n">
        <v>50</v>
      </c>
      <c r="D2369" t="inlineStr">
        <is>
          <t>Weco Rail GmbH</t>
        </is>
      </c>
      <c r="E2369" t="inlineStr">
        <is>
          <t>100763</t>
        </is>
      </c>
      <c r="F2369" t="inlineStr">
        <is>
          <t>Tanbruckgrasse 3</t>
        </is>
      </c>
      <c r="G2369" t="inlineStr">
        <is>
          <t>1120</t>
        </is>
      </c>
      <c r="H2369" t="inlineStr">
        <is>
          <t>Wien</t>
        </is>
      </c>
      <c r="I2369" t="inlineStr">
        <is>
          <t>AT</t>
        </is>
      </c>
      <c r="J2369" t="inlineStr">
        <is>
          <t>SDGGMRSS_M16</t>
        </is>
      </c>
      <c r="K2369" t="inlineStr">
        <is>
          <t>37 80 4992 808-8</t>
        </is>
      </c>
      <c r="L2369" t="inlineStr">
        <is>
          <t>2025-0015</t>
        </is>
      </c>
      <c r="M2369" s="6" t="n">
        <v>45931</v>
      </c>
      <c r="N2369" s="6" t="n">
        <v>46660</v>
      </c>
      <c r="O2369" t="n">
        <v>46</v>
      </c>
    </row>
    <row r="2370" hidden="1" s="287">
      <c r="A2370" t="inlineStr">
        <is>
          <t>V100066</t>
        </is>
      </c>
      <c r="B2370" t="n">
        <v>7</v>
      </c>
      <c r="C2370" t="n">
        <v>50</v>
      </c>
      <c r="D2370" t="inlineStr">
        <is>
          <t>Grenland Rail AS</t>
        </is>
      </c>
      <c r="E2370" t="inlineStr">
        <is>
          <t>100268</t>
        </is>
      </c>
      <c r="F2370" t="inlineStr">
        <is>
          <t>Nybergflata 2</t>
        </is>
      </c>
      <c r="G2370" t="inlineStr">
        <is>
          <t>3737</t>
        </is>
      </c>
      <c r="H2370" t="inlineStr">
        <is>
          <t>Skien</t>
        </is>
      </c>
      <c r="I2370" t="inlineStr">
        <is>
          <t>NO</t>
        </is>
      </c>
      <c r="J2370" t="inlineStr">
        <is>
          <t>SGNSS_M40</t>
        </is>
      </c>
      <c r="K2370" t="inlineStr">
        <is>
          <t>33 80 4552 619-5</t>
        </is>
      </c>
      <c r="L2370" t="inlineStr">
        <is>
          <t>2024-0009</t>
        </is>
      </c>
      <c r="M2370" s="6" t="n">
        <v>45625</v>
      </c>
      <c r="N2370" s="6" t="n">
        <v>46719</v>
      </c>
      <c r="O2370" t="n">
        <v>17.45</v>
      </c>
    </row>
    <row r="2371" hidden="1" s="287">
      <c r="A2371" t="inlineStr">
        <is>
          <t>V200054</t>
        </is>
      </c>
      <c r="B2371" t="n">
        <v>12</v>
      </c>
      <c r="C2371" t="n">
        <v>50</v>
      </c>
      <c r="D2371" t="inlineStr">
        <is>
          <t>Necoss GmbH</t>
        </is>
      </c>
      <c r="E2371" t="inlineStr">
        <is>
          <t>100014</t>
        </is>
      </c>
      <c r="F2371" t="inlineStr">
        <is>
          <t>Bahnhofplatz 42</t>
        </is>
      </c>
      <c r="G2371" t="inlineStr">
        <is>
          <t>28195</t>
        </is>
      </c>
      <c r="H2371" t="inlineStr">
        <is>
          <t>Bremen</t>
        </is>
      </c>
      <c r="I2371" t="inlineStr">
        <is>
          <t>DE</t>
        </is>
      </c>
      <c r="J2371" t="inlineStr">
        <is>
          <t>SGGRSS_M2</t>
        </is>
      </c>
      <c r="K2371" t="inlineStr">
        <is>
          <t>37 80 4960 941-5</t>
        </is>
      </c>
      <c r="L2371" t="inlineStr">
        <is>
          <t>2025-0024</t>
        </is>
      </c>
      <c r="M2371" s="6" t="n">
        <v>46023</v>
      </c>
      <c r="N2371" s="6" t="n">
        <v>46752</v>
      </c>
      <c r="O2371" t="n">
        <v>27.9</v>
      </c>
    </row>
    <row r="2372" hidden="1" s="287">
      <c r="A2372" t="inlineStr">
        <is>
          <t>V710001</t>
        </is>
      </c>
      <c r="B2372" t="n">
        <v>29</v>
      </c>
      <c r="C2372" t="n">
        <v>50</v>
      </c>
      <c r="D2372" t="inlineStr">
        <is>
          <t>Rail Cargo Austria AG</t>
        </is>
      </c>
      <c r="E2372" t="inlineStr">
        <is>
          <t>100020</t>
        </is>
      </c>
      <c r="F2372" t="inlineStr">
        <is>
          <t>Am Hauptbahnhof 2</t>
        </is>
      </c>
      <c r="G2372" t="inlineStr">
        <is>
          <t>1100</t>
        </is>
      </c>
      <c r="H2372" t="inlineStr">
        <is>
          <t>Wien</t>
        </is>
      </c>
      <c r="I2372" t="inlineStr">
        <is>
          <t>AT</t>
        </is>
      </c>
      <c r="J2372" t="inlineStr">
        <is>
          <t>SDGGMRSS_M8</t>
        </is>
      </c>
      <c r="K2372" t="inlineStr">
        <is>
          <t>37 80 4956 604-5</t>
        </is>
      </c>
      <c r="L2372" t="inlineStr">
        <is>
          <t>2025-0026</t>
        </is>
      </c>
      <c r="M2372" s="6" t="n">
        <v>45931</v>
      </c>
      <c r="N2372" s="6" t="n">
        <v>46112</v>
      </c>
      <c r="O2372" t="n">
        <v>37</v>
      </c>
    </row>
    <row r="2373" hidden="1" s="287">
      <c r="A2373" t="inlineStr">
        <is>
          <t>V400001</t>
        </is>
      </c>
      <c r="B2373" t="n">
        <v>38</v>
      </c>
      <c r="C2373" t="n">
        <v>50</v>
      </c>
      <c r="D2373" t="inlineStr">
        <is>
          <t>DB Cargo AG</t>
        </is>
      </c>
      <c r="E2373" t="inlineStr">
        <is>
          <t>100000</t>
        </is>
      </c>
      <c r="F2373" t="inlineStr">
        <is>
          <t>Rheinstrasse 2</t>
        </is>
      </c>
      <c r="G2373" t="inlineStr">
        <is>
          <t>55116</t>
        </is>
      </c>
      <c r="H2373" t="inlineStr">
        <is>
          <t>Mainz</t>
        </is>
      </c>
      <c r="I2373" t="inlineStr">
        <is>
          <t>DE</t>
        </is>
      </c>
      <c r="J2373" t="inlineStr">
        <is>
          <t>SGGRSS_M2</t>
        </is>
      </c>
      <c r="K2373" t="inlineStr">
        <is>
          <t>37 80 4980 649-0</t>
        </is>
      </c>
      <c r="L2373" t="inlineStr">
        <is>
          <t>2021-2420</t>
        </is>
      </c>
      <c r="M2373" s="6" t="n">
        <v>44562</v>
      </c>
      <c r="N2373" s="6" t="n">
        <v>46811</v>
      </c>
      <c r="O2373" t="n">
        <v>25.4</v>
      </c>
    </row>
    <row r="2374" hidden="1" s="287">
      <c r="A2374" t="inlineStr">
        <is>
          <t>V400005</t>
        </is>
      </c>
      <c r="B2374" t="n">
        <v>36</v>
      </c>
      <c r="C2374" t="n">
        <v>50</v>
      </c>
      <c r="D2374" t="inlineStr">
        <is>
          <t>DB Cargo AG</t>
        </is>
      </c>
      <c r="E2374" t="inlineStr">
        <is>
          <t>100000</t>
        </is>
      </c>
      <c r="F2374" t="inlineStr">
        <is>
          <t>Rheinstrasse 2</t>
        </is>
      </c>
      <c r="G2374" t="inlineStr">
        <is>
          <t>55116</t>
        </is>
      </c>
      <c r="H2374" t="inlineStr">
        <is>
          <t>Mainz</t>
        </is>
      </c>
      <c r="I2374" t="inlineStr">
        <is>
          <t>DE</t>
        </is>
      </c>
      <c r="J2374" t="inlineStr">
        <is>
          <t>SGGNS_M11</t>
        </is>
      </c>
      <c r="K2374" t="inlineStr">
        <is>
          <t>37 80 4561 403-9</t>
        </is>
      </c>
      <c r="L2374" t="inlineStr">
        <is>
          <t>2021-2420</t>
        </is>
      </c>
      <c r="M2374" s="6" t="n">
        <v>44950</v>
      </c>
      <c r="N2374" s="6" t="n">
        <v>47087</v>
      </c>
      <c r="O2374" t="n">
        <v>24.4</v>
      </c>
    </row>
    <row r="2375" hidden="1" s="287">
      <c r="A2375" t="inlineStr">
        <is>
          <t>V100046</t>
        </is>
      </c>
      <c r="B2375" t="n">
        <v>40</v>
      </c>
      <c r="C2375" t="n">
        <v>50</v>
      </c>
      <c r="D2375" t="inlineStr">
        <is>
          <t>LAUDE Smart Intermodal S.A.</t>
        </is>
      </c>
      <c r="E2375" t="inlineStr">
        <is>
          <t>100026</t>
        </is>
      </c>
      <c r="F2375" t="inlineStr">
        <is>
          <t>ul. Wroclawska 131</t>
        </is>
      </c>
      <c r="G2375" t="inlineStr">
        <is>
          <t>87-100</t>
        </is>
      </c>
      <c r="H2375" t="inlineStr">
        <is>
          <t>Torun</t>
        </is>
      </c>
      <c r="I2375" t="inlineStr">
        <is>
          <t>PL</t>
        </is>
      </c>
      <c r="J2375" t="inlineStr">
        <is>
          <t>SGMMNS_M29</t>
        </is>
      </c>
      <c r="K2375" t="inlineStr">
        <is>
          <t>33 80 4505 889-2</t>
        </is>
      </c>
      <c r="L2375" t="inlineStr">
        <is>
          <t>2023-0012</t>
        </is>
      </c>
      <c r="M2375" s="6" t="n">
        <v>45434</v>
      </c>
      <c r="N2375" s="6" t="n">
        <v>46752</v>
      </c>
      <c r="O2375" t="n">
        <v>9.5</v>
      </c>
    </row>
    <row r="2376" hidden="1" s="287">
      <c r="A2376" t="inlineStr">
        <is>
          <t>V400008</t>
        </is>
      </c>
      <c r="B2376" t="n">
        <v>34</v>
      </c>
      <c r="C2376" t="n">
        <v>50</v>
      </c>
      <c r="D2376" t="inlineStr">
        <is>
          <t>DB Cargo AG</t>
        </is>
      </c>
      <c r="E2376" t="inlineStr">
        <is>
          <t>100000</t>
        </is>
      </c>
      <c r="F2376" t="inlineStr">
        <is>
          <t>Rheinstrasse 2</t>
        </is>
      </c>
      <c r="G2376" t="inlineStr">
        <is>
          <t>55116</t>
        </is>
      </c>
      <c r="H2376" t="inlineStr">
        <is>
          <t>Mainz</t>
        </is>
      </c>
      <c r="I2376" t="inlineStr">
        <is>
          <t>DE</t>
        </is>
      </c>
      <c r="J2376" t="inlineStr">
        <is>
          <t>SGGNS_M11</t>
        </is>
      </c>
      <c r="K2376" t="inlineStr">
        <is>
          <t>37 80 4561 467-4</t>
        </is>
      </c>
      <c r="L2376" t="inlineStr">
        <is>
          <t>2021-2420</t>
        </is>
      </c>
      <c r="M2376" s="6" t="n">
        <v>45204</v>
      </c>
      <c r="N2376" s="6" t="n">
        <v>47330</v>
      </c>
      <c r="O2376" t="n">
        <v>26.23</v>
      </c>
    </row>
    <row r="2377" hidden="1" s="287">
      <c r="A2377" t="inlineStr">
        <is>
          <t>V100047</t>
        </is>
      </c>
      <c r="B2377" t="n">
        <v>30</v>
      </c>
      <c r="C2377" t="n">
        <v>50</v>
      </c>
      <c r="D2377" t="inlineStr">
        <is>
          <t>Rail Cargo Austria AG</t>
        </is>
      </c>
      <c r="E2377" t="inlineStr">
        <is>
          <t>100020</t>
        </is>
      </c>
      <c r="F2377" t="inlineStr">
        <is>
          <t>Am Hauptbahnhof 2</t>
        </is>
      </c>
      <c r="G2377" t="inlineStr">
        <is>
          <t>1100</t>
        </is>
      </c>
      <c r="H2377" t="inlineStr">
        <is>
          <t>Wien</t>
        </is>
      </c>
      <c r="I2377" t="inlineStr">
        <is>
          <t>AT</t>
        </is>
      </c>
      <c r="J2377" t="inlineStr">
        <is>
          <t>SGGMRRS_M23</t>
        </is>
      </c>
      <c r="K2377" t="inlineStr">
        <is>
          <t>37 80 4657 200-4</t>
        </is>
      </c>
      <c r="L2377" t="inlineStr">
        <is>
          <t>2023-0010</t>
        </is>
      </c>
      <c r="M2377" s="6" t="n">
        <v>45181</v>
      </c>
      <c r="N2377" s="6" t="n">
        <v>46203</v>
      </c>
      <c r="O2377" t="n">
        <v>41.55</v>
      </c>
    </row>
    <row r="2378" hidden="1" s="287">
      <c r="A2378" t="inlineStr">
        <is>
          <t>V300034</t>
        </is>
      </c>
      <c r="B2378" t="n">
        <v>20</v>
      </c>
      <c r="C2378" t="n">
        <v>50</v>
      </c>
      <c r="D2378" t="inlineStr">
        <is>
          <t>EWG Rail Zrt.</t>
        </is>
      </c>
      <c r="E2378" t="inlineStr">
        <is>
          <t>100758</t>
        </is>
      </c>
      <c r="F2378" t="inlineStr">
        <is>
          <t>Váci út 76 3.em</t>
        </is>
      </c>
      <c r="G2378" t="inlineStr">
        <is>
          <t>1133</t>
        </is>
      </c>
      <c r="H2378" t="inlineStr">
        <is>
          <t>Budapest</t>
        </is>
      </c>
      <c r="I2378" t="inlineStr">
        <is>
          <t>HU</t>
        </is>
      </c>
      <c r="J2378" t="inlineStr">
        <is>
          <t>SGNS_M9</t>
        </is>
      </c>
      <c r="K2378" t="inlineStr">
        <is>
          <t>37 80 4564 555-3</t>
        </is>
      </c>
      <c r="L2378" t="inlineStr">
        <is>
          <t>2023-0026</t>
        </is>
      </c>
      <c r="M2378" s="6" t="n">
        <v>45188</v>
      </c>
      <c r="N2378" s="6" t="n">
        <v>46387</v>
      </c>
      <c r="O2378" t="n">
        <v>16.63</v>
      </c>
    </row>
    <row r="2379" hidden="1" s="287">
      <c r="A2379" t="inlineStr">
        <is>
          <t>V100050</t>
        </is>
      </c>
      <c r="B2379" t="n">
        <v>32</v>
      </c>
      <c r="C2379" t="n">
        <v>50</v>
      </c>
      <c r="D2379" t="inlineStr">
        <is>
          <t>Rail Cargo Austria AG</t>
        </is>
      </c>
      <c r="E2379" t="inlineStr">
        <is>
          <t>100020</t>
        </is>
      </c>
      <c r="F2379" t="inlineStr">
        <is>
          <t>Am Hauptbahnhof 2</t>
        </is>
      </c>
      <c r="G2379" t="inlineStr">
        <is>
          <t>1100</t>
        </is>
      </c>
      <c r="H2379" t="inlineStr">
        <is>
          <t>Wien</t>
        </is>
      </c>
      <c r="I2379" t="inlineStr">
        <is>
          <t>AT</t>
        </is>
      </c>
      <c r="J2379" t="inlineStr">
        <is>
          <t>SGGMRRS_M23</t>
        </is>
      </c>
      <c r="K2379" t="inlineStr">
        <is>
          <t>31 80 4657 384-2</t>
        </is>
      </c>
      <c r="L2379" t="inlineStr">
        <is>
          <t>2023-0038</t>
        </is>
      </c>
      <c r="M2379" s="6" t="n">
        <v>45412</v>
      </c>
      <c r="N2379" s="6" t="n">
        <v>46391</v>
      </c>
      <c r="O2379" t="n">
        <v>40.7</v>
      </c>
    </row>
    <row r="2380" hidden="1" s="287">
      <c r="A2380" t="inlineStr">
        <is>
          <t>V200038</t>
        </is>
      </c>
      <c r="B2380" t="n">
        <v>5</v>
      </c>
      <c r="C2380" t="n">
        <v>50</v>
      </c>
      <c r="D2380" t="inlineStr">
        <is>
          <t>Mars Logistics AS</t>
        </is>
      </c>
      <c r="E2380" t="inlineStr">
        <is>
          <t>100770</t>
        </is>
      </c>
      <c r="F2380" t="inlineStr">
        <is>
          <t>Mahmutbey Mah., Tasocagi Yolu Cad.</t>
        </is>
      </c>
      <c r="G2380" t="inlineStr">
        <is>
          <t>34218</t>
        </is>
      </c>
      <c r="H2380" t="inlineStr">
        <is>
          <t>Bagcilar-Istanbul</t>
        </is>
      </c>
      <c r="I2380" t="inlineStr">
        <is>
          <t>TR</t>
        </is>
      </c>
      <c r="J2380" t="inlineStr">
        <is>
          <t>SDGGMRS_M7</t>
        </is>
      </c>
      <c r="K2380" t="inlineStr">
        <is>
          <t>37 80 4993 273-4</t>
        </is>
      </c>
      <c r="L2380" t="inlineStr">
        <is>
          <t>2024-0006</t>
        </is>
      </c>
      <c r="M2380" s="6" t="n">
        <v>45413</v>
      </c>
      <c r="N2380" s="6" t="n">
        <v>46507</v>
      </c>
      <c r="O2380" t="n">
        <v>44.43</v>
      </c>
    </row>
    <row r="2381" hidden="1" s="287">
      <c r="A2381" t="inlineStr">
        <is>
          <t>V100054</t>
        </is>
      </c>
      <c r="B2381" t="n">
        <v>32</v>
      </c>
      <c r="C2381" t="n">
        <v>50</v>
      </c>
      <c r="D2381" t="inlineStr">
        <is>
          <t>Rail Cargo Austria AG</t>
        </is>
      </c>
      <c r="E2381" t="inlineStr">
        <is>
          <t>100020</t>
        </is>
      </c>
      <c r="F2381" t="inlineStr">
        <is>
          <t>Am Hauptbahnhof 2</t>
        </is>
      </c>
      <c r="G2381" t="inlineStr">
        <is>
          <t>1100</t>
        </is>
      </c>
      <c r="H2381" t="inlineStr">
        <is>
          <t>Wien</t>
        </is>
      </c>
      <c r="I2381" t="inlineStr">
        <is>
          <t>AT</t>
        </is>
      </c>
      <c r="J2381" t="inlineStr">
        <is>
          <t>SGGMRRS_M23</t>
        </is>
      </c>
      <c r="K2381" t="inlineStr">
        <is>
          <t>37 80 4657 329-1</t>
        </is>
      </c>
      <c r="L2381" t="inlineStr">
        <is>
          <t>2024-0007</t>
        </is>
      </c>
      <c r="M2381" s="6" t="n">
        <v>45617</v>
      </c>
      <c r="N2381" s="6" t="n">
        <v>46603</v>
      </c>
      <c r="O2381" t="n">
        <v>40.7</v>
      </c>
    </row>
    <row r="2382" hidden="1" s="287">
      <c r="A2382" t="inlineStr">
        <is>
          <t>V100057</t>
        </is>
      </c>
      <c r="B2382" t="n">
        <v>35</v>
      </c>
      <c r="C2382" t="n">
        <v>50</v>
      </c>
      <c r="D2382" t="inlineStr">
        <is>
          <t>RheinCargo GmbH &amp; Co. KG</t>
        </is>
      </c>
      <c r="E2382" t="inlineStr">
        <is>
          <t>100011</t>
        </is>
      </c>
      <c r="F2382" t="inlineStr">
        <is>
          <t>Hammer Landstrasse 3</t>
        </is>
      </c>
      <c r="G2382" t="inlineStr">
        <is>
          <t>41460</t>
        </is>
      </c>
      <c r="H2382" t="inlineStr">
        <is>
          <t>Neuss</t>
        </is>
      </c>
      <c r="I2382" t="inlineStr">
        <is>
          <t>DE</t>
        </is>
      </c>
      <c r="J2382" t="inlineStr">
        <is>
          <t>SGGNS_M33</t>
        </is>
      </c>
      <c r="K2382" t="inlineStr">
        <is>
          <t>37 80 4561 561-4</t>
        </is>
      </c>
      <c r="L2382" t="inlineStr">
        <is>
          <t>2024-0020</t>
        </is>
      </c>
      <c r="M2382" s="6" t="n">
        <v>45587</v>
      </c>
      <c r="N2382" s="6" t="n">
        <v>46081</v>
      </c>
      <c r="O2382" t="n">
        <v>27.15</v>
      </c>
    </row>
    <row r="2383" hidden="1" s="287">
      <c r="A2383" t="inlineStr">
        <is>
          <t>V100059</t>
        </is>
      </c>
      <c r="B2383" t="n">
        <v>32</v>
      </c>
      <c r="C2383" t="n">
        <v>50</v>
      </c>
      <c r="D2383" t="inlineStr">
        <is>
          <t>Rail Cargo Austria AG</t>
        </is>
      </c>
      <c r="E2383" t="inlineStr">
        <is>
          <t>100020</t>
        </is>
      </c>
      <c r="F2383" t="inlineStr">
        <is>
          <t>Am Hauptbahnhof 2</t>
        </is>
      </c>
      <c r="G2383" t="inlineStr">
        <is>
          <t>1100</t>
        </is>
      </c>
      <c r="H2383" t="inlineStr">
        <is>
          <t>Wien</t>
        </is>
      </c>
      <c r="I2383" t="inlineStr">
        <is>
          <t>AT</t>
        </is>
      </c>
      <c r="J2383" t="inlineStr">
        <is>
          <t>SGGMRRS_M43</t>
        </is>
      </c>
      <c r="K2383" t="inlineStr">
        <is>
          <t>37 80 4657 252-5</t>
        </is>
      </c>
      <c r="L2383" t="inlineStr">
        <is>
          <t>2024-0030</t>
        </is>
      </c>
      <c r="M2383" s="6" t="n">
        <v>45824</v>
      </c>
      <c r="N2383" s="6" t="n">
        <v>46799</v>
      </c>
      <c r="O2383" t="n">
        <v>38.85</v>
      </c>
    </row>
    <row r="2384" hidden="1" s="287">
      <c r="A2384" t="inlineStr">
        <is>
          <t>V200044</t>
        </is>
      </c>
      <c r="B2384" t="n">
        <v>24</v>
      </c>
      <c r="C2384" t="n">
        <v>50</v>
      </c>
      <c r="D2384" t="inlineStr">
        <is>
          <t>PCC Intermodal S.A.</t>
        </is>
      </c>
      <c r="E2384" t="inlineStr">
        <is>
          <t>100761</t>
        </is>
      </c>
      <c r="F2384" t="inlineStr">
        <is>
          <t>ul Hutnicza 16</t>
        </is>
      </c>
      <c r="G2384" t="inlineStr">
        <is>
          <t>81-061</t>
        </is>
      </c>
      <c r="H2384" t="inlineStr">
        <is>
          <t>Gdynia</t>
        </is>
      </c>
      <c r="I2384" t="inlineStr">
        <is>
          <t>PL</t>
        </is>
      </c>
      <c r="J2384" t="inlineStr">
        <is>
          <t>SGNS_M13</t>
        </is>
      </c>
      <c r="K2384" t="inlineStr">
        <is>
          <t>37 80 4564 360-8</t>
        </is>
      </c>
      <c r="L2384" t="inlineStr">
        <is>
          <t>2023-0016</t>
        </is>
      </c>
      <c r="M2384" s="6" t="n">
        <v>45145</v>
      </c>
      <c r="N2384" s="6" t="n">
        <v>46356</v>
      </c>
      <c r="O2384" t="n">
        <v>22</v>
      </c>
    </row>
    <row r="2385" hidden="1" s="287">
      <c r="A2385" t="inlineStr">
        <is>
          <t>V300055</t>
        </is>
      </c>
      <c r="B2385" t="n">
        <v>40</v>
      </c>
      <c r="C2385" t="n">
        <v>50</v>
      </c>
      <c r="D2385" t="inlineStr">
        <is>
          <t>Weco Rail GmbH</t>
        </is>
      </c>
      <c r="E2385" t="inlineStr">
        <is>
          <t>100763</t>
        </is>
      </c>
      <c r="F2385" t="inlineStr">
        <is>
          <t>Tanbruckgrasse 3</t>
        </is>
      </c>
      <c r="G2385" t="inlineStr">
        <is>
          <t>1120</t>
        </is>
      </c>
      <c r="H2385" t="inlineStr">
        <is>
          <t>Wien</t>
        </is>
      </c>
      <c r="I2385" t="inlineStr">
        <is>
          <t>AT</t>
        </is>
      </c>
      <c r="J2385" t="inlineStr">
        <is>
          <t>SGGMRS_M5</t>
        </is>
      </c>
      <c r="K2385" t="inlineStr">
        <is>
          <t>37 80 4953 406-8</t>
        </is>
      </c>
      <c r="L2385" t="inlineStr">
        <is>
          <t>2024-0008</t>
        </is>
      </c>
      <c r="M2385" s="6" t="n">
        <v>45602</v>
      </c>
      <c r="N2385" s="6" t="n">
        <v>46696</v>
      </c>
      <c r="O2385" t="n">
        <v>27.5</v>
      </c>
    </row>
    <row r="2386" hidden="1" s="287">
      <c r="A2386" t="inlineStr">
        <is>
          <t>V100049</t>
        </is>
      </c>
      <c r="B2386" t="n">
        <v>156</v>
      </c>
      <c r="C2386" t="n">
        <v>20</v>
      </c>
      <c r="D2386" t="inlineStr">
        <is>
          <t>Grain Logistic Sp.z.o.o.</t>
        </is>
      </c>
      <c r="E2386" t="inlineStr">
        <is>
          <t>100765</t>
        </is>
      </c>
      <c r="F2386" t="inlineStr">
        <is>
          <t>ul. Nowogrodzka 31/413</t>
        </is>
      </c>
      <c r="G2386" t="inlineStr">
        <is>
          <t>00-511</t>
        </is>
      </c>
      <c r="H2386" t="inlineStr">
        <is>
          <t>Warszawa</t>
        </is>
      </c>
      <c r="I2386" t="inlineStr">
        <is>
          <t>PL</t>
        </is>
      </c>
      <c r="J2386" t="inlineStr">
        <is>
          <t>SGNS_60</t>
        </is>
      </c>
      <c r="K2386" t="inlineStr"/>
      <c r="L2386" t="inlineStr">
        <is>
          <t>2023-0035</t>
        </is>
      </c>
      <c r="M2386" s="6" t="n">
        <v>46082</v>
      </c>
      <c r="N2386" s="6" t="n">
        <v>46446</v>
      </c>
      <c r="O2386" t="n">
        <v>19.5</v>
      </c>
    </row>
    <row r="2387" hidden="1" s="287">
      <c r="A2387" t="inlineStr">
        <is>
          <t>V300059</t>
        </is>
      </c>
      <c r="B2387" t="n">
        <v>39</v>
      </c>
      <c r="C2387" t="n">
        <v>50</v>
      </c>
      <c r="D2387" t="inlineStr">
        <is>
          <t>Captrain Deutschland CargoWest GmbH</t>
        </is>
      </c>
      <c r="E2387" t="inlineStr">
        <is>
          <t>100030</t>
        </is>
      </c>
      <c r="F2387" t="inlineStr">
        <is>
          <t>Am Grubenhof 2</t>
        </is>
      </c>
      <c r="G2387" t="inlineStr">
        <is>
          <t>33330</t>
        </is>
      </c>
      <c r="H2387" t="inlineStr">
        <is>
          <t>Gütersloh</t>
        </is>
      </c>
      <c r="I2387" t="inlineStr">
        <is>
          <t>DE</t>
        </is>
      </c>
      <c r="J2387" t="inlineStr">
        <is>
          <t>SDGGMRSS_M8</t>
        </is>
      </c>
      <c r="K2387" t="inlineStr">
        <is>
          <t>35 80 4956 717-7</t>
        </is>
      </c>
      <c r="L2387" t="inlineStr">
        <is>
          <t>2024-0044</t>
        </is>
      </c>
      <c r="M2387" s="6" t="n">
        <v>46026</v>
      </c>
      <c r="N2387" s="6" t="n">
        <v>47483</v>
      </c>
      <c r="O2387" t="n">
        <v>42.71</v>
      </c>
    </row>
    <row r="2388" hidden="1" s="287">
      <c r="A2388" t="inlineStr">
        <is>
          <t>V100061</t>
        </is>
      </c>
      <c r="B2388" t="n">
        <v>80</v>
      </c>
      <c r="C2388" t="n">
        <v>20</v>
      </c>
      <c r="D2388" t="inlineStr">
        <is>
          <t>Rail Cargo Austria AG</t>
        </is>
      </c>
      <c r="E2388" t="inlineStr">
        <is>
          <t>100020</t>
        </is>
      </c>
      <c r="F2388" t="inlineStr">
        <is>
          <t>Am Hauptbahnhof 2</t>
        </is>
      </c>
      <c r="G2388" t="inlineStr">
        <is>
          <t>1100</t>
        </is>
      </c>
      <c r="H2388" t="inlineStr">
        <is>
          <t>Wien</t>
        </is>
      </c>
      <c r="I2388" t="inlineStr">
        <is>
          <t>AT</t>
        </is>
      </c>
      <c r="J2388" t="inlineStr">
        <is>
          <t>EANOS_95</t>
        </is>
      </c>
      <c r="K2388" t="inlineStr"/>
      <c r="L2388" t="inlineStr">
        <is>
          <t>2025-0008</t>
        </is>
      </c>
      <c r="M2388" s="6" t="n">
        <v>46171</v>
      </c>
      <c r="N2388" s="6" t="n">
        <v>50553</v>
      </c>
      <c r="O2388" t="n">
        <v>26</v>
      </c>
    </row>
    <row r="2389" hidden="1" s="287">
      <c r="A2389" t="inlineStr">
        <is>
          <t>V100062</t>
        </is>
      </c>
      <c r="B2389" t="n">
        <v>32</v>
      </c>
      <c r="C2389" t="n">
        <v>50</v>
      </c>
      <c r="D2389" t="inlineStr">
        <is>
          <t>Rail Cargo Austria AG</t>
        </is>
      </c>
      <c r="E2389" t="inlineStr">
        <is>
          <t>100020</t>
        </is>
      </c>
      <c r="F2389" t="inlineStr">
        <is>
          <t>Am Hauptbahnhof 2</t>
        </is>
      </c>
      <c r="G2389" t="inlineStr">
        <is>
          <t>1100</t>
        </is>
      </c>
      <c r="H2389" t="inlineStr">
        <is>
          <t>Wien</t>
        </is>
      </c>
      <c r="I2389" t="inlineStr">
        <is>
          <t>AT</t>
        </is>
      </c>
      <c r="J2389" t="inlineStr">
        <is>
          <t>SGGMRRSS_M50</t>
        </is>
      </c>
      <c r="K2389" t="inlineStr">
        <is>
          <t>37 80 4942 032-6</t>
        </is>
      </c>
      <c r="L2389" t="inlineStr">
        <is>
          <t>2025-0010</t>
        </is>
      </c>
      <c r="M2389" s="6" t="n">
        <v>46050</v>
      </c>
      <c r="N2389" s="6" t="n">
        <v>47038</v>
      </c>
      <c r="O2389" t="n">
        <v>37.85</v>
      </c>
    </row>
    <row r="2390" hidden="1" s="287">
      <c r="A2390" t="inlineStr">
        <is>
          <t>V500001</t>
        </is>
      </c>
      <c r="B2390" t="n">
        <v>39</v>
      </c>
      <c r="C2390" t="n">
        <v>50</v>
      </c>
      <c r="D2390" t="inlineStr">
        <is>
          <t>LAUDE Smart Intermodal S.A.</t>
        </is>
      </c>
      <c r="E2390" t="inlineStr">
        <is>
          <t>100026</t>
        </is>
      </c>
      <c r="F2390" t="inlineStr">
        <is>
          <t>ul. Wroclawska 131</t>
        </is>
      </c>
      <c r="G2390" t="inlineStr">
        <is>
          <t>87-100</t>
        </is>
      </c>
      <c r="H2390" t="inlineStr">
        <is>
          <t>Torun</t>
        </is>
      </c>
      <c r="I2390" t="inlineStr">
        <is>
          <t>PL</t>
        </is>
      </c>
      <c r="J2390" t="inlineStr">
        <is>
          <t>SGMMNSS_M48</t>
        </is>
      </c>
      <c r="K2390" t="inlineStr">
        <is>
          <t>37 84 4594 940-7</t>
        </is>
      </c>
      <c r="L2390" t="inlineStr">
        <is>
          <t>2025-0012</t>
        </is>
      </c>
      <c r="M2390" s="6" t="n">
        <v>45806</v>
      </c>
      <c r="N2390" s="6" t="n">
        <v>47631</v>
      </c>
      <c r="O2390" t="n">
        <v>31.56</v>
      </c>
    </row>
    <row r="2391" hidden="1" s="287">
      <c r="A2391" t="inlineStr">
        <is>
          <t>V300081</t>
        </is>
      </c>
      <c r="B2391" t="n">
        <v>18</v>
      </c>
      <c r="C2391" t="n">
        <v>50</v>
      </c>
      <c r="D2391" t="inlineStr">
        <is>
          <t>Weco Rail GmbH</t>
        </is>
      </c>
      <c r="E2391" t="inlineStr">
        <is>
          <t>100763</t>
        </is>
      </c>
      <c r="F2391" t="inlineStr">
        <is>
          <t>Tanbruckgrasse 3</t>
        </is>
      </c>
      <c r="G2391" t="inlineStr">
        <is>
          <t>1120</t>
        </is>
      </c>
      <c r="H2391" t="inlineStr">
        <is>
          <t>Wien</t>
        </is>
      </c>
      <c r="I2391" t="inlineStr">
        <is>
          <t>AT</t>
        </is>
      </c>
      <c r="J2391" t="inlineStr">
        <is>
          <t>SDGGMRSS_M16</t>
        </is>
      </c>
      <c r="K2391" t="inlineStr">
        <is>
          <t>37 80 4992 809-6</t>
        </is>
      </c>
      <c r="L2391" t="inlineStr">
        <is>
          <t>2025-0015</t>
        </is>
      </c>
      <c r="M2391" s="6" t="n">
        <v>45931</v>
      </c>
      <c r="N2391" s="6" t="n">
        <v>46660</v>
      </c>
      <c r="O2391" t="n">
        <v>46</v>
      </c>
    </row>
    <row r="2392" hidden="1" s="287">
      <c r="A2392" t="inlineStr">
        <is>
          <t>V100066</t>
        </is>
      </c>
      <c r="B2392" t="n">
        <v>8</v>
      </c>
      <c r="C2392" t="n">
        <v>50</v>
      </c>
      <c r="D2392" t="inlineStr">
        <is>
          <t>Grenland Rail AS</t>
        </is>
      </c>
      <c r="E2392" t="inlineStr">
        <is>
          <t>100268</t>
        </is>
      </c>
      <c r="F2392" t="inlineStr">
        <is>
          <t>Nybergflata 2</t>
        </is>
      </c>
      <c r="G2392" t="inlineStr">
        <is>
          <t>3737</t>
        </is>
      </c>
      <c r="H2392" t="inlineStr">
        <is>
          <t>Skien</t>
        </is>
      </c>
      <c r="I2392" t="inlineStr">
        <is>
          <t>NO</t>
        </is>
      </c>
      <c r="J2392" t="inlineStr">
        <is>
          <t>SGNSS_M40</t>
        </is>
      </c>
      <c r="K2392" t="inlineStr">
        <is>
          <t>33 80 4552 620-3</t>
        </is>
      </c>
      <c r="L2392" t="inlineStr">
        <is>
          <t>2024-0009</t>
        </is>
      </c>
      <c r="M2392" s="6" t="n">
        <v>45625</v>
      </c>
      <c r="N2392" s="6" t="n">
        <v>46719</v>
      </c>
      <c r="O2392" t="n">
        <v>17.45</v>
      </c>
    </row>
    <row r="2393" hidden="1" s="287">
      <c r="A2393" t="inlineStr">
        <is>
          <t>V200054</t>
        </is>
      </c>
      <c r="B2393" t="n">
        <v>13</v>
      </c>
      <c r="C2393" t="n">
        <v>50</v>
      </c>
      <c r="D2393" t="inlineStr">
        <is>
          <t>Necoss GmbH</t>
        </is>
      </c>
      <c r="E2393" t="inlineStr">
        <is>
          <t>100014</t>
        </is>
      </c>
      <c r="F2393" t="inlineStr">
        <is>
          <t>Bahnhofplatz 42</t>
        </is>
      </c>
      <c r="G2393" t="inlineStr">
        <is>
          <t>28195</t>
        </is>
      </c>
      <c r="H2393" t="inlineStr">
        <is>
          <t>Bremen</t>
        </is>
      </c>
      <c r="I2393" t="inlineStr">
        <is>
          <t>DE</t>
        </is>
      </c>
      <c r="J2393" t="inlineStr">
        <is>
          <t>SGGRSS_M2</t>
        </is>
      </c>
      <c r="K2393" t="inlineStr">
        <is>
          <t>37 80 4960 993-6</t>
        </is>
      </c>
      <c r="L2393" t="inlineStr">
        <is>
          <t>2025-0024</t>
        </is>
      </c>
      <c r="M2393" s="6" t="n">
        <v>46023</v>
      </c>
      <c r="N2393" s="6" t="n">
        <v>46752</v>
      </c>
      <c r="O2393" t="n">
        <v>27.9</v>
      </c>
    </row>
    <row r="2394" hidden="1" s="287">
      <c r="A2394" t="inlineStr">
        <is>
          <t>V710001</t>
        </is>
      </c>
      <c r="B2394" t="n">
        <v>30</v>
      </c>
      <c r="C2394" t="n">
        <v>50</v>
      </c>
      <c r="D2394" t="inlineStr">
        <is>
          <t>Rail Cargo Austria AG</t>
        </is>
      </c>
      <c r="E2394" t="inlineStr">
        <is>
          <t>100020</t>
        </is>
      </c>
      <c r="F2394" t="inlineStr">
        <is>
          <t>Am Hauptbahnhof 2</t>
        </is>
      </c>
      <c r="G2394" t="inlineStr">
        <is>
          <t>1100</t>
        </is>
      </c>
      <c r="H2394" t="inlineStr">
        <is>
          <t>Wien</t>
        </is>
      </c>
      <c r="I2394" t="inlineStr">
        <is>
          <t>AT</t>
        </is>
      </c>
      <c r="J2394" t="inlineStr">
        <is>
          <t>SDGGMRS_M7</t>
        </is>
      </c>
      <c r="K2394" t="inlineStr">
        <is>
          <t>37 80 4955 107-0</t>
        </is>
      </c>
      <c r="L2394" t="inlineStr">
        <is>
          <t>2025-0026</t>
        </is>
      </c>
      <c r="M2394" s="6" t="n">
        <v>45931</v>
      </c>
      <c r="N2394" s="6" t="n">
        <v>46112</v>
      </c>
      <c r="O2394" t="n">
        <v>37</v>
      </c>
    </row>
    <row r="2395" hidden="1" s="287">
      <c r="A2395" t="inlineStr">
        <is>
          <t>V100003</t>
        </is>
      </c>
      <c r="B2395" t="n">
        <v>31</v>
      </c>
      <c r="C2395" t="n">
        <v>50</v>
      </c>
      <c r="D2395" t="inlineStr">
        <is>
          <t>DB Cargo AG</t>
        </is>
      </c>
      <c r="E2395" t="inlineStr">
        <is>
          <t>100000</t>
        </is>
      </c>
      <c r="F2395" t="inlineStr">
        <is>
          <t>Rheinstrasse 2</t>
        </is>
      </c>
      <c r="G2395" t="inlineStr">
        <is>
          <t>55116</t>
        </is>
      </c>
      <c r="H2395" t="inlineStr">
        <is>
          <t>Mainz</t>
        </is>
      </c>
      <c r="I2395" t="inlineStr">
        <is>
          <t>DE</t>
        </is>
      </c>
      <c r="J2395" t="inlineStr">
        <is>
          <t>SGGMRSS_M6</t>
        </is>
      </c>
      <c r="K2395" t="inlineStr">
        <is>
          <t>37 80 4963 201-1</t>
        </is>
      </c>
      <c r="L2395" t="inlineStr">
        <is>
          <t>2020-0006</t>
        </is>
      </c>
      <c r="M2395" s="6" t="n">
        <v>44284</v>
      </c>
      <c r="N2395" s="6" t="n">
        <v>46081</v>
      </c>
      <c r="O2395" t="n">
        <v>30.5</v>
      </c>
    </row>
    <row r="2396" hidden="1" s="287">
      <c r="A2396" t="inlineStr">
        <is>
          <t>V200003</t>
        </is>
      </c>
      <c r="B2396" t="n">
        <v>31</v>
      </c>
      <c r="C2396" t="n">
        <v>50</v>
      </c>
      <c r="D2396" t="inlineStr">
        <is>
          <t>RTB Cargo Netherlands B.V.</t>
        </is>
      </c>
      <c r="E2396" t="inlineStr">
        <is>
          <t>100002</t>
        </is>
      </c>
      <c r="F2396" t="inlineStr">
        <is>
          <t>Albert-Plesmanweg 57</t>
        </is>
      </c>
      <c r="G2396" t="inlineStr">
        <is>
          <t>3088GB</t>
        </is>
      </c>
      <c r="H2396" t="inlineStr">
        <is>
          <t>Rotterdam</t>
        </is>
      </c>
      <c r="I2396" t="inlineStr">
        <is>
          <t>NL</t>
        </is>
      </c>
      <c r="J2396" t="inlineStr">
        <is>
          <t>SGGRSS_M2</t>
        </is>
      </c>
      <c r="K2396" t="inlineStr">
        <is>
          <t>37 80 4980 676-3</t>
        </is>
      </c>
      <c r="L2396" t="inlineStr">
        <is>
          <t>2020-0001</t>
        </is>
      </c>
      <c r="M2396" s="6" t="n">
        <v>44317</v>
      </c>
      <c r="N2396" s="6" t="n">
        <v>46081</v>
      </c>
      <c r="O2396" t="n">
        <v>32</v>
      </c>
    </row>
    <row r="2397" hidden="1" s="287">
      <c r="A2397" t="inlineStr">
        <is>
          <t>V400001</t>
        </is>
      </c>
      <c r="B2397" t="n">
        <v>39</v>
      </c>
      <c r="C2397" t="n">
        <v>50</v>
      </c>
      <c r="D2397" t="inlineStr">
        <is>
          <t>DB Cargo AG</t>
        </is>
      </c>
      <c r="E2397" t="inlineStr">
        <is>
          <t>100000</t>
        </is>
      </c>
      <c r="F2397" t="inlineStr">
        <is>
          <t>Rheinstrasse 2</t>
        </is>
      </c>
      <c r="G2397" t="inlineStr">
        <is>
          <t>55116</t>
        </is>
      </c>
      <c r="H2397" t="inlineStr">
        <is>
          <t>Mainz</t>
        </is>
      </c>
      <c r="I2397" t="inlineStr">
        <is>
          <t>DE</t>
        </is>
      </c>
      <c r="J2397" t="inlineStr">
        <is>
          <t>SGGRSS_M2</t>
        </is>
      </c>
      <c r="K2397" t="inlineStr">
        <is>
          <t>37 80 4980 650-8</t>
        </is>
      </c>
      <c r="L2397" t="inlineStr">
        <is>
          <t>2021-2420</t>
        </is>
      </c>
      <c r="M2397" s="6" t="n">
        <v>44562</v>
      </c>
      <c r="N2397" s="6" t="n">
        <v>46811</v>
      </c>
      <c r="O2397" t="n">
        <v>25.4</v>
      </c>
    </row>
    <row r="2398" hidden="1" s="287">
      <c r="A2398" t="inlineStr">
        <is>
          <t>V400005</t>
        </is>
      </c>
      <c r="B2398" t="n">
        <v>37</v>
      </c>
      <c r="C2398" t="n">
        <v>50</v>
      </c>
      <c r="D2398" t="inlineStr">
        <is>
          <t>DB Cargo AG</t>
        </is>
      </c>
      <c r="E2398" t="inlineStr">
        <is>
          <t>100000</t>
        </is>
      </c>
      <c r="F2398" t="inlineStr">
        <is>
          <t>Rheinstrasse 2</t>
        </is>
      </c>
      <c r="G2398" t="inlineStr">
        <is>
          <t>55116</t>
        </is>
      </c>
      <c r="H2398" t="inlineStr">
        <is>
          <t>Mainz</t>
        </is>
      </c>
      <c r="I2398" t="inlineStr">
        <is>
          <t>DE</t>
        </is>
      </c>
      <c r="J2398" t="inlineStr">
        <is>
          <t>SGGNS_M11</t>
        </is>
      </c>
      <c r="K2398" t="inlineStr">
        <is>
          <t>37 80 4561 404-7</t>
        </is>
      </c>
      <c r="L2398" t="inlineStr">
        <is>
          <t>2021-2420</t>
        </is>
      </c>
      <c r="M2398" s="6" t="n">
        <v>44950</v>
      </c>
      <c r="N2398" s="6" t="n">
        <v>47087</v>
      </c>
      <c r="O2398" t="n">
        <v>24.4</v>
      </c>
    </row>
    <row r="2399" hidden="1" s="287">
      <c r="A2399" t="inlineStr">
        <is>
          <t>V400008</t>
        </is>
      </c>
      <c r="B2399" t="n">
        <v>35</v>
      </c>
      <c r="C2399" t="n">
        <v>50</v>
      </c>
      <c r="D2399" t="inlineStr">
        <is>
          <t>DB Cargo AG</t>
        </is>
      </c>
      <c r="E2399" t="inlineStr">
        <is>
          <t>100000</t>
        </is>
      </c>
      <c r="F2399" t="inlineStr">
        <is>
          <t>Rheinstrasse 2</t>
        </is>
      </c>
      <c r="G2399" t="inlineStr">
        <is>
          <t>55116</t>
        </is>
      </c>
      <c r="H2399" t="inlineStr">
        <is>
          <t>Mainz</t>
        </is>
      </c>
      <c r="I2399" t="inlineStr">
        <is>
          <t>DE</t>
        </is>
      </c>
      <c r="J2399" t="inlineStr">
        <is>
          <t>SGGNS_M11</t>
        </is>
      </c>
      <c r="K2399" t="inlineStr">
        <is>
          <t>37 80 4561 468-2</t>
        </is>
      </c>
      <c r="L2399" t="inlineStr">
        <is>
          <t>2021-2420</t>
        </is>
      </c>
      <c r="M2399" s="6" t="n">
        <v>45204</v>
      </c>
      <c r="N2399" s="6" t="n">
        <v>47330</v>
      </c>
      <c r="O2399" t="n">
        <v>26.23</v>
      </c>
    </row>
    <row r="2400" hidden="1" s="287">
      <c r="A2400" t="inlineStr">
        <is>
          <t>V100047</t>
        </is>
      </c>
      <c r="B2400" t="n">
        <v>31</v>
      </c>
      <c r="C2400" t="n">
        <v>50</v>
      </c>
      <c r="D2400" t="inlineStr">
        <is>
          <t>Rail Cargo Austria AG</t>
        </is>
      </c>
      <c r="E2400" t="inlineStr">
        <is>
          <t>100020</t>
        </is>
      </c>
      <c r="F2400" t="inlineStr">
        <is>
          <t>Am Hauptbahnhof 2</t>
        </is>
      </c>
      <c r="G2400" t="inlineStr">
        <is>
          <t>1100</t>
        </is>
      </c>
      <c r="H2400" t="inlineStr">
        <is>
          <t>Wien</t>
        </is>
      </c>
      <c r="I2400" t="inlineStr">
        <is>
          <t>AT</t>
        </is>
      </c>
      <c r="J2400" t="inlineStr">
        <is>
          <t>SGGMRRS_M23</t>
        </is>
      </c>
      <c r="K2400" t="inlineStr">
        <is>
          <t>37 80 4657 201-2</t>
        </is>
      </c>
      <c r="L2400" t="inlineStr">
        <is>
          <t>2023-0010</t>
        </is>
      </c>
      <c r="M2400" s="6" t="n">
        <v>45181</v>
      </c>
      <c r="N2400" s="6" t="n">
        <v>46203</v>
      </c>
      <c r="O2400" t="n">
        <v>41.55</v>
      </c>
    </row>
    <row r="2401" hidden="1" s="287">
      <c r="A2401" t="inlineStr">
        <is>
          <t>V300034</t>
        </is>
      </c>
      <c r="B2401" t="n">
        <v>21</v>
      </c>
      <c r="C2401" t="n">
        <v>50</v>
      </c>
      <c r="D2401" t="inlineStr">
        <is>
          <t>EWG Rail Zrt.</t>
        </is>
      </c>
      <c r="E2401" t="inlineStr">
        <is>
          <t>100758</t>
        </is>
      </c>
      <c r="F2401" t="inlineStr">
        <is>
          <t>Váci út 76 3.em</t>
        </is>
      </c>
      <c r="G2401" t="inlineStr">
        <is>
          <t>1133</t>
        </is>
      </c>
      <c r="H2401" t="inlineStr">
        <is>
          <t>Budapest</t>
        </is>
      </c>
      <c r="I2401" t="inlineStr">
        <is>
          <t>HU</t>
        </is>
      </c>
      <c r="J2401" t="inlineStr">
        <is>
          <t>SGNS_M9</t>
        </is>
      </c>
      <c r="K2401" t="inlineStr">
        <is>
          <t>37 80 4564 556-1</t>
        </is>
      </c>
      <c r="L2401" t="inlineStr">
        <is>
          <t>2023-0026</t>
        </is>
      </c>
      <c r="M2401" s="6" t="n">
        <v>45188</v>
      </c>
      <c r="N2401" s="6" t="n">
        <v>46387</v>
      </c>
      <c r="O2401" t="n">
        <v>16.63</v>
      </c>
    </row>
    <row r="2402" hidden="1" s="287">
      <c r="A2402" t="inlineStr">
        <is>
          <t>V100050</t>
        </is>
      </c>
      <c r="B2402" t="n">
        <v>33</v>
      </c>
      <c r="C2402" t="n">
        <v>50</v>
      </c>
      <c r="D2402" t="inlineStr">
        <is>
          <t>Rail Cargo Austria AG</t>
        </is>
      </c>
      <c r="E2402" t="inlineStr">
        <is>
          <t>100020</t>
        </is>
      </c>
      <c r="F2402" t="inlineStr">
        <is>
          <t>Am Hauptbahnhof 2</t>
        </is>
      </c>
      <c r="G2402" t="inlineStr">
        <is>
          <t>1100</t>
        </is>
      </c>
      <c r="H2402" t="inlineStr">
        <is>
          <t>Wien</t>
        </is>
      </c>
      <c r="I2402" t="inlineStr">
        <is>
          <t>AT</t>
        </is>
      </c>
      <c r="J2402" t="inlineStr">
        <is>
          <t>SGGMRRS_M23</t>
        </is>
      </c>
      <c r="K2402" t="inlineStr">
        <is>
          <t>31 80 4657 385-9</t>
        </is>
      </c>
      <c r="L2402" t="inlineStr">
        <is>
          <t>2023-0038</t>
        </is>
      </c>
      <c r="M2402" s="6" t="n">
        <v>45412</v>
      </c>
      <c r="N2402" s="6" t="n">
        <v>46391</v>
      </c>
      <c r="O2402" t="n">
        <v>40.7</v>
      </c>
    </row>
    <row r="2403" hidden="1" s="287">
      <c r="A2403" t="inlineStr">
        <is>
          <t>V100051</t>
        </is>
      </c>
      <c r="B2403" t="n">
        <v>1</v>
      </c>
      <c r="C2403" t="n">
        <v>50</v>
      </c>
      <c r="D2403" t="inlineStr">
        <is>
          <t>LAUDE Smart Intermodal S.A.</t>
        </is>
      </c>
      <c r="E2403" t="inlineStr">
        <is>
          <t>100026</t>
        </is>
      </c>
      <c r="F2403" t="inlineStr">
        <is>
          <t>ul. Wroclawska 131</t>
        </is>
      </c>
      <c r="G2403" t="inlineStr">
        <is>
          <t>87-100</t>
        </is>
      </c>
      <c r="H2403" t="inlineStr">
        <is>
          <t>Torun</t>
        </is>
      </c>
      <c r="I2403" t="inlineStr">
        <is>
          <t>PL</t>
        </is>
      </c>
      <c r="J2403" t="inlineStr">
        <is>
          <t>SGMMNS_M29</t>
        </is>
      </c>
      <c r="K2403" t="inlineStr">
        <is>
          <t>33 80 4505 890-0</t>
        </is>
      </c>
      <c r="L2403" t="inlineStr">
        <is>
          <t>2023-0033</t>
        </is>
      </c>
      <c r="M2403" s="6" t="n">
        <v>45434</v>
      </c>
      <c r="N2403" s="6" t="n">
        <v>46894</v>
      </c>
      <c r="O2403" t="n">
        <v>18.95</v>
      </c>
    </row>
    <row r="2404" hidden="1" s="287">
      <c r="A2404" t="inlineStr">
        <is>
          <t>V200038</t>
        </is>
      </c>
      <c r="B2404" t="n">
        <v>6</v>
      </c>
      <c r="C2404" t="n">
        <v>50</v>
      </c>
      <c r="D2404" t="inlineStr">
        <is>
          <t>Mars Logistics AS</t>
        </is>
      </c>
      <c r="E2404" t="inlineStr">
        <is>
          <t>100770</t>
        </is>
      </c>
      <c r="F2404" t="inlineStr">
        <is>
          <t>Mahmutbey Mah., Tasocagi Yolu Cad.</t>
        </is>
      </c>
      <c r="G2404" t="inlineStr">
        <is>
          <t>34218</t>
        </is>
      </c>
      <c r="H2404" t="inlineStr">
        <is>
          <t>Bagcilar-Istanbul</t>
        </is>
      </c>
      <c r="I2404" t="inlineStr">
        <is>
          <t>TR</t>
        </is>
      </c>
      <c r="J2404" t="inlineStr">
        <is>
          <t>SDGGMRS_M7</t>
        </is>
      </c>
      <c r="K2404" t="inlineStr">
        <is>
          <t>37 80 4993 274-2</t>
        </is>
      </c>
      <c r="L2404" t="inlineStr">
        <is>
          <t>2024-0006</t>
        </is>
      </c>
      <c r="M2404" s="6" t="n">
        <v>45413</v>
      </c>
      <c r="N2404" s="6" t="n">
        <v>46507</v>
      </c>
      <c r="O2404" t="n">
        <v>44.43</v>
      </c>
    </row>
    <row r="2405" hidden="1" s="287">
      <c r="A2405" t="inlineStr">
        <is>
          <t>V100054</t>
        </is>
      </c>
      <c r="B2405" t="n">
        <v>33</v>
      </c>
      <c r="C2405" t="n">
        <v>50</v>
      </c>
      <c r="D2405" t="inlineStr">
        <is>
          <t>Rail Cargo Austria AG</t>
        </is>
      </c>
      <c r="E2405" t="inlineStr">
        <is>
          <t>100020</t>
        </is>
      </c>
      <c r="F2405" t="inlineStr">
        <is>
          <t>Am Hauptbahnhof 2</t>
        </is>
      </c>
      <c r="G2405" t="inlineStr">
        <is>
          <t>1100</t>
        </is>
      </c>
      <c r="H2405" t="inlineStr">
        <is>
          <t>Wien</t>
        </is>
      </c>
      <c r="I2405" t="inlineStr">
        <is>
          <t>AT</t>
        </is>
      </c>
      <c r="J2405" t="inlineStr">
        <is>
          <t>SGGMRRS_M23</t>
        </is>
      </c>
      <c r="K2405" t="inlineStr">
        <is>
          <t>37 80 4657 330-9</t>
        </is>
      </c>
      <c r="L2405" t="inlineStr">
        <is>
          <t>2024-0007</t>
        </is>
      </c>
      <c r="M2405" s="6" t="n">
        <v>45617</v>
      </c>
      <c r="N2405" s="6" t="n">
        <v>46603</v>
      </c>
      <c r="O2405" t="n">
        <v>40.7</v>
      </c>
    </row>
    <row r="2406" hidden="1" s="287">
      <c r="A2406" t="inlineStr">
        <is>
          <t>V100057</t>
        </is>
      </c>
      <c r="B2406" t="n">
        <v>36</v>
      </c>
      <c r="C2406" t="n">
        <v>50</v>
      </c>
      <c r="D2406" t="inlineStr">
        <is>
          <t>RheinCargo GmbH &amp; Co. KG</t>
        </is>
      </c>
      <c r="E2406" t="inlineStr">
        <is>
          <t>100011</t>
        </is>
      </c>
      <c r="F2406" t="inlineStr">
        <is>
          <t>Hammer Landstrasse 3</t>
        </is>
      </c>
      <c r="G2406" t="inlineStr">
        <is>
          <t>41460</t>
        </is>
      </c>
      <c r="H2406" t="inlineStr">
        <is>
          <t>Neuss</t>
        </is>
      </c>
      <c r="I2406" t="inlineStr">
        <is>
          <t>DE</t>
        </is>
      </c>
      <c r="J2406" t="inlineStr">
        <is>
          <t>SGGNS_M33</t>
        </is>
      </c>
      <c r="K2406" t="inlineStr">
        <is>
          <t>37 80 4561 562-2</t>
        </is>
      </c>
      <c r="L2406" t="inlineStr">
        <is>
          <t>2024-0020</t>
        </is>
      </c>
      <c r="M2406" s="6" t="n">
        <v>45587</v>
      </c>
      <c r="N2406" s="6" t="n">
        <v>46081</v>
      </c>
      <c r="O2406" t="n">
        <v>27.15</v>
      </c>
    </row>
    <row r="2407" hidden="1" s="287">
      <c r="A2407" t="inlineStr">
        <is>
          <t>V100059</t>
        </is>
      </c>
      <c r="B2407" t="n">
        <v>33</v>
      </c>
      <c r="C2407" t="n">
        <v>50</v>
      </c>
      <c r="D2407" t="inlineStr">
        <is>
          <t>Rail Cargo Austria AG</t>
        </is>
      </c>
      <c r="E2407" t="inlineStr">
        <is>
          <t>100020</t>
        </is>
      </c>
      <c r="F2407" t="inlineStr">
        <is>
          <t>Am Hauptbahnhof 2</t>
        </is>
      </c>
      <c r="G2407" t="inlineStr">
        <is>
          <t>1100</t>
        </is>
      </c>
      <c r="H2407" t="inlineStr">
        <is>
          <t>Wien</t>
        </is>
      </c>
      <c r="I2407" t="inlineStr">
        <is>
          <t>AT</t>
        </is>
      </c>
      <c r="J2407" t="inlineStr">
        <is>
          <t>SGGMRRS_M43</t>
        </is>
      </c>
      <c r="K2407" t="inlineStr">
        <is>
          <t>37 80 4657 253-3</t>
        </is>
      </c>
      <c r="L2407" t="inlineStr">
        <is>
          <t>2024-0030</t>
        </is>
      </c>
      <c r="M2407" s="6" t="n">
        <v>45820</v>
      </c>
      <c r="N2407" s="6" t="n">
        <v>46799</v>
      </c>
      <c r="O2407" t="n">
        <v>38.85</v>
      </c>
    </row>
    <row r="2408" hidden="1" s="287">
      <c r="A2408" t="inlineStr">
        <is>
          <t>V200044</t>
        </is>
      </c>
      <c r="B2408" t="n">
        <v>25</v>
      </c>
      <c r="C2408" t="n">
        <v>50</v>
      </c>
      <c r="D2408" t="inlineStr">
        <is>
          <t>PCC Intermodal S.A.</t>
        </is>
      </c>
      <c r="E2408" t="inlineStr">
        <is>
          <t>100761</t>
        </is>
      </c>
      <c r="F2408" t="inlineStr">
        <is>
          <t>ul Hutnicza 16</t>
        </is>
      </c>
      <c r="G2408" t="inlineStr">
        <is>
          <t>81-061</t>
        </is>
      </c>
      <c r="H2408" t="inlineStr">
        <is>
          <t>Gdynia</t>
        </is>
      </c>
      <c r="I2408" t="inlineStr">
        <is>
          <t>PL</t>
        </is>
      </c>
      <c r="J2408" t="inlineStr">
        <is>
          <t>SGNS_M13</t>
        </is>
      </c>
      <c r="K2408" t="inlineStr">
        <is>
          <t>37 80 4564 362-4</t>
        </is>
      </c>
      <c r="L2408" t="inlineStr">
        <is>
          <t>2023-0016</t>
        </is>
      </c>
      <c r="M2408" s="6" t="n">
        <v>45145</v>
      </c>
      <c r="N2408" s="6" t="n">
        <v>46356</v>
      </c>
      <c r="O2408" t="n">
        <v>22</v>
      </c>
    </row>
    <row r="2409" hidden="1" s="287">
      <c r="A2409" t="inlineStr">
        <is>
          <t>V100049</t>
        </is>
      </c>
      <c r="B2409" t="n">
        <v>157</v>
      </c>
      <c r="C2409" t="n">
        <v>20</v>
      </c>
      <c r="D2409" t="inlineStr">
        <is>
          <t>Grain Logistic Sp.z.o.o.</t>
        </is>
      </c>
      <c r="E2409" t="inlineStr">
        <is>
          <t>100765</t>
        </is>
      </c>
      <c r="F2409" t="inlineStr">
        <is>
          <t>ul. Nowogrodzka 31/413</t>
        </is>
      </c>
      <c r="G2409" t="inlineStr">
        <is>
          <t>00-511</t>
        </is>
      </c>
      <c r="H2409" t="inlineStr">
        <is>
          <t>Warszawa</t>
        </is>
      </c>
      <c r="I2409" t="inlineStr">
        <is>
          <t>PL</t>
        </is>
      </c>
      <c r="J2409" t="inlineStr">
        <is>
          <t>SGNS_60</t>
        </is>
      </c>
      <c r="K2409" t="inlineStr"/>
      <c r="L2409" t="inlineStr">
        <is>
          <t>2023-0035</t>
        </is>
      </c>
      <c r="M2409" s="6" t="n">
        <v>46082</v>
      </c>
      <c r="N2409" s="6" t="n">
        <v>46446</v>
      </c>
      <c r="O2409" t="n">
        <v>19.5</v>
      </c>
    </row>
    <row r="2410" hidden="1" s="287">
      <c r="A2410" t="inlineStr">
        <is>
          <t>V200047</t>
        </is>
      </c>
      <c r="B2410" t="n">
        <v>2</v>
      </c>
      <c r="C2410" t="n">
        <v>50</v>
      </c>
      <c r="D2410" t="inlineStr">
        <is>
          <t>Alza Cargo Sp. z.o.o.</t>
        </is>
      </c>
      <c r="E2410" t="inlineStr">
        <is>
          <t>100060</t>
        </is>
      </c>
      <c r="F2410" t="inlineStr">
        <is>
          <t>al. Wojciecha Korfantego 125/A</t>
        </is>
      </c>
      <c r="G2410" t="inlineStr">
        <is>
          <t>40-156</t>
        </is>
      </c>
      <c r="H2410" t="inlineStr">
        <is>
          <t>Katowice</t>
        </is>
      </c>
      <c r="I2410" t="inlineStr">
        <is>
          <t>PL</t>
        </is>
      </c>
      <c r="J2410" t="inlineStr">
        <is>
          <t>SGMMNS_M29</t>
        </is>
      </c>
      <c r="K2410" t="inlineStr">
        <is>
          <t>33 80 4505 951-0</t>
        </is>
      </c>
      <c r="L2410" t="inlineStr">
        <is>
          <t>2024-0042</t>
        </is>
      </c>
      <c r="M2410" s="6" t="n">
        <v>45674</v>
      </c>
      <c r="N2410" s="6" t="n">
        <v>46403</v>
      </c>
      <c r="O2410" t="n">
        <v>19.71</v>
      </c>
    </row>
    <row r="2411" hidden="1" s="287">
      <c r="A2411" t="inlineStr">
        <is>
          <t>V300059</t>
        </is>
      </c>
      <c r="B2411" t="n">
        <v>40</v>
      </c>
      <c r="C2411" t="n">
        <v>50</v>
      </c>
      <c r="D2411" t="inlineStr">
        <is>
          <t>Captrain Deutschland CargoWest GmbH</t>
        </is>
      </c>
      <c r="E2411" t="inlineStr">
        <is>
          <t>100030</t>
        </is>
      </c>
      <c r="F2411" t="inlineStr">
        <is>
          <t>Am Grubenhof 2</t>
        </is>
      </c>
      <c r="G2411" t="inlineStr">
        <is>
          <t>33330</t>
        </is>
      </c>
      <c r="H2411" t="inlineStr">
        <is>
          <t>Gütersloh</t>
        </is>
      </c>
      <c r="I2411" t="inlineStr">
        <is>
          <t>DE</t>
        </is>
      </c>
      <c r="J2411" t="inlineStr">
        <is>
          <t>SDGGMRSS_M8</t>
        </is>
      </c>
      <c r="K2411" t="inlineStr">
        <is>
          <t>35 80 4956 718-5</t>
        </is>
      </c>
      <c r="L2411" t="inlineStr">
        <is>
          <t>2024-0044</t>
        </is>
      </c>
      <c r="M2411" s="6" t="n">
        <v>46026</v>
      </c>
      <c r="N2411" s="6" t="n">
        <v>47483</v>
      </c>
      <c r="O2411" t="n">
        <v>42.71</v>
      </c>
    </row>
    <row r="2412" hidden="1" s="287">
      <c r="A2412" t="inlineStr">
        <is>
          <t>V100061</t>
        </is>
      </c>
      <c r="B2412" t="n">
        <v>81</v>
      </c>
      <c r="C2412" t="n">
        <v>20</v>
      </c>
      <c r="D2412" t="inlineStr">
        <is>
          <t>Rail Cargo Austria AG</t>
        </is>
      </c>
      <c r="E2412" t="inlineStr">
        <is>
          <t>100020</t>
        </is>
      </c>
      <c r="F2412" t="inlineStr">
        <is>
          <t>Am Hauptbahnhof 2</t>
        </is>
      </c>
      <c r="G2412" t="inlineStr">
        <is>
          <t>1100</t>
        </is>
      </c>
      <c r="H2412" t="inlineStr">
        <is>
          <t>Wien</t>
        </is>
      </c>
      <c r="I2412" t="inlineStr">
        <is>
          <t>AT</t>
        </is>
      </c>
      <c r="J2412" t="inlineStr">
        <is>
          <t>EANOS_95</t>
        </is>
      </c>
      <c r="K2412" t="inlineStr"/>
      <c r="L2412" t="inlineStr">
        <is>
          <t>2025-0008</t>
        </is>
      </c>
      <c r="M2412" s="6" t="n">
        <v>46171</v>
      </c>
      <c r="N2412" s="6" t="n">
        <v>50553</v>
      </c>
      <c r="O2412" t="n">
        <v>26</v>
      </c>
    </row>
    <row r="2413" hidden="1" s="287">
      <c r="A2413" t="inlineStr">
        <is>
          <t>V100062</t>
        </is>
      </c>
      <c r="B2413" t="n">
        <v>33</v>
      </c>
      <c r="C2413" t="n">
        <v>50</v>
      </c>
      <c r="D2413" t="inlineStr">
        <is>
          <t>Rail Cargo Austria AG</t>
        </is>
      </c>
      <c r="E2413" t="inlineStr">
        <is>
          <t>100020</t>
        </is>
      </c>
      <c r="F2413" t="inlineStr">
        <is>
          <t>Am Hauptbahnhof 2</t>
        </is>
      </c>
      <c r="G2413" t="inlineStr">
        <is>
          <t>1100</t>
        </is>
      </c>
      <c r="H2413" t="inlineStr">
        <is>
          <t>Wien</t>
        </is>
      </c>
      <c r="I2413" t="inlineStr">
        <is>
          <t>AT</t>
        </is>
      </c>
      <c r="J2413" t="inlineStr">
        <is>
          <t>SGGMRRSS_M50</t>
        </is>
      </c>
      <c r="K2413" t="inlineStr">
        <is>
          <t>37 80 4942 033-4</t>
        </is>
      </c>
      <c r="L2413" t="inlineStr">
        <is>
          <t>2025-0010</t>
        </is>
      </c>
      <c r="M2413" s="6" t="n">
        <v>46050</v>
      </c>
      <c r="N2413" s="6" t="n">
        <v>47038</v>
      </c>
      <c r="O2413" t="n">
        <v>37.85</v>
      </c>
    </row>
    <row r="2414" hidden="1" s="287">
      <c r="A2414" t="inlineStr">
        <is>
          <t>V500001</t>
        </is>
      </c>
      <c r="B2414" t="n">
        <v>40</v>
      </c>
      <c r="C2414" t="n">
        <v>50</v>
      </c>
      <c r="D2414" t="inlineStr">
        <is>
          <t>LAUDE Smart Intermodal S.A.</t>
        </is>
      </c>
      <c r="E2414" t="inlineStr">
        <is>
          <t>100026</t>
        </is>
      </c>
      <c r="F2414" t="inlineStr">
        <is>
          <t>ul. Wroclawska 131</t>
        </is>
      </c>
      <c r="G2414" t="inlineStr">
        <is>
          <t>87-100</t>
        </is>
      </c>
      <c r="H2414" t="inlineStr">
        <is>
          <t>Torun</t>
        </is>
      </c>
      <c r="I2414" t="inlineStr">
        <is>
          <t>PL</t>
        </is>
      </c>
      <c r="J2414" t="inlineStr">
        <is>
          <t>SGMMNSS_M48</t>
        </is>
      </c>
      <c r="K2414" t="inlineStr">
        <is>
          <t>37 84 4594 942-3</t>
        </is>
      </c>
      <c r="L2414" t="inlineStr">
        <is>
          <t>2025-0012</t>
        </is>
      </c>
      <c r="M2414" s="6" t="n">
        <v>45806</v>
      </c>
      <c r="N2414" s="6" t="n">
        <v>47631</v>
      </c>
      <c r="O2414" t="n">
        <v>31.56</v>
      </c>
    </row>
    <row r="2415" hidden="1" s="287">
      <c r="A2415" t="inlineStr">
        <is>
          <t>V300081</t>
        </is>
      </c>
      <c r="B2415" t="n">
        <v>19</v>
      </c>
      <c r="C2415" t="n">
        <v>50</v>
      </c>
      <c r="D2415" t="inlineStr">
        <is>
          <t>Weco Rail GmbH</t>
        </is>
      </c>
      <c r="E2415" t="inlineStr">
        <is>
          <t>100763</t>
        </is>
      </c>
      <c r="F2415" t="inlineStr">
        <is>
          <t>Tanbruckgrasse 3</t>
        </is>
      </c>
      <c r="G2415" t="inlineStr">
        <is>
          <t>1120</t>
        </is>
      </c>
      <c r="H2415" t="inlineStr">
        <is>
          <t>Wien</t>
        </is>
      </c>
      <c r="I2415" t="inlineStr">
        <is>
          <t>AT</t>
        </is>
      </c>
      <c r="J2415" t="inlineStr">
        <is>
          <t>SDGGMRSS_M16</t>
        </is>
      </c>
      <c r="K2415" t="inlineStr">
        <is>
          <t>37 80 4992 810-4</t>
        </is>
      </c>
      <c r="L2415" t="inlineStr">
        <is>
          <t>2025-0015</t>
        </is>
      </c>
      <c r="M2415" s="6" t="n">
        <v>45931</v>
      </c>
      <c r="N2415" s="6" t="n">
        <v>46660</v>
      </c>
      <c r="O2415" t="n">
        <v>46</v>
      </c>
    </row>
    <row r="2416" hidden="1" s="287">
      <c r="A2416" t="inlineStr">
        <is>
          <t>V100066</t>
        </is>
      </c>
      <c r="B2416" t="n">
        <v>9</v>
      </c>
      <c r="C2416" t="n">
        <v>50</v>
      </c>
      <c r="D2416" t="inlineStr">
        <is>
          <t>Grenland Rail AS</t>
        </is>
      </c>
      <c r="E2416" t="inlineStr">
        <is>
          <t>100268</t>
        </is>
      </c>
      <c r="F2416" t="inlineStr">
        <is>
          <t>Nybergflata 2</t>
        </is>
      </c>
      <c r="G2416" t="inlineStr">
        <is>
          <t>3737</t>
        </is>
      </c>
      <c r="H2416" t="inlineStr">
        <is>
          <t>Skien</t>
        </is>
      </c>
      <c r="I2416" t="inlineStr">
        <is>
          <t>NO</t>
        </is>
      </c>
      <c r="J2416" t="inlineStr">
        <is>
          <t>SGNSS_M40</t>
        </is>
      </c>
      <c r="K2416" t="inlineStr">
        <is>
          <t>33 80 4552 621-1</t>
        </is>
      </c>
      <c r="L2416" t="inlineStr">
        <is>
          <t>2024-0009</t>
        </is>
      </c>
      <c r="M2416" s="6" t="n">
        <v>45625</v>
      </c>
      <c r="N2416" s="6" t="n">
        <v>46719</v>
      </c>
      <c r="O2416" t="n">
        <v>17.45</v>
      </c>
    </row>
    <row r="2417" hidden="1" s="287">
      <c r="A2417" t="inlineStr">
        <is>
          <t>V200054</t>
        </is>
      </c>
      <c r="B2417" t="n">
        <v>14</v>
      </c>
      <c r="C2417" t="n">
        <v>50</v>
      </c>
      <c r="D2417" t="inlineStr">
        <is>
          <t>Necoss GmbH</t>
        </is>
      </c>
      <c r="E2417" t="inlineStr">
        <is>
          <t>100014</t>
        </is>
      </c>
      <c r="F2417" t="inlineStr">
        <is>
          <t>Bahnhofplatz 42</t>
        </is>
      </c>
      <c r="G2417" t="inlineStr">
        <is>
          <t>28195</t>
        </is>
      </c>
      <c r="H2417" t="inlineStr">
        <is>
          <t>Bremen</t>
        </is>
      </c>
      <c r="I2417" t="inlineStr">
        <is>
          <t>DE</t>
        </is>
      </c>
      <c r="J2417" t="inlineStr">
        <is>
          <t>SGGRSS_M2</t>
        </is>
      </c>
      <c r="K2417" t="inlineStr">
        <is>
          <t>37 80 4980 421-4</t>
        </is>
      </c>
      <c r="L2417" t="inlineStr">
        <is>
          <t>2025-0024</t>
        </is>
      </c>
      <c r="M2417" s="6" t="n">
        <v>46023</v>
      </c>
      <c r="N2417" s="6" t="n">
        <v>46752</v>
      </c>
      <c r="O2417" t="n">
        <v>27.9</v>
      </c>
    </row>
    <row r="2418" hidden="1" s="287">
      <c r="A2418" t="inlineStr">
        <is>
          <t>V710001</t>
        </is>
      </c>
      <c r="B2418" t="n">
        <v>31</v>
      </c>
      <c r="C2418" t="n">
        <v>50</v>
      </c>
      <c r="D2418" t="inlineStr">
        <is>
          <t>Rail Cargo Austria AG</t>
        </is>
      </c>
      <c r="E2418" t="inlineStr">
        <is>
          <t>100020</t>
        </is>
      </c>
      <c r="F2418" t="inlineStr">
        <is>
          <t>Am Hauptbahnhof 2</t>
        </is>
      </c>
      <c r="G2418" t="inlineStr">
        <is>
          <t>1100</t>
        </is>
      </c>
      <c r="H2418" t="inlineStr">
        <is>
          <t>Wien</t>
        </is>
      </c>
      <c r="I2418" t="inlineStr">
        <is>
          <t>AT</t>
        </is>
      </c>
      <c r="J2418" t="inlineStr">
        <is>
          <t>SDGGMRS_M7</t>
        </is>
      </c>
      <c r="K2418" t="inlineStr">
        <is>
          <t>37 80 4955 108-8</t>
        </is>
      </c>
      <c r="L2418" t="inlineStr">
        <is>
          <t>2025-0026</t>
        </is>
      </c>
      <c r="M2418" s="6" t="n">
        <v>45931</v>
      </c>
      <c r="N2418" s="6" t="n">
        <v>46112</v>
      </c>
      <c r="O2418" t="n">
        <v>37</v>
      </c>
    </row>
    <row r="2419" hidden="1" s="287">
      <c r="A2419" t="inlineStr">
        <is>
          <t>V100003</t>
        </is>
      </c>
      <c r="B2419" t="n">
        <v>32</v>
      </c>
      <c r="C2419" t="n">
        <v>50</v>
      </c>
      <c r="D2419" t="inlineStr">
        <is>
          <t>DB Cargo AG</t>
        </is>
      </c>
      <c r="E2419" t="inlineStr">
        <is>
          <t>100000</t>
        </is>
      </c>
      <c r="F2419" t="inlineStr">
        <is>
          <t>Rheinstrasse 2</t>
        </is>
      </c>
      <c r="G2419" t="inlineStr">
        <is>
          <t>55116</t>
        </is>
      </c>
      <c r="H2419" t="inlineStr">
        <is>
          <t>Mainz</t>
        </is>
      </c>
      <c r="I2419" t="inlineStr">
        <is>
          <t>DE</t>
        </is>
      </c>
      <c r="J2419" t="inlineStr">
        <is>
          <t>SGGMRSS_M6</t>
        </is>
      </c>
      <c r="K2419" t="inlineStr">
        <is>
          <t>37 80 4963 202-9</t>
        </is>
      </c>
      <c r="L2419" t="inlineStr">
        <is>
          <t>2020-0006</t>
        </is>
      </c>
      <c r="M2419" s="6" t="n">
        <v>44284</v>
      </c>
      <c r="N2419" s="6" t="n">
        <v>46081</v>
      </c>
      <c r="O2419" t="n">
        <v>30.5</v>
      </c>
    </row>
    <row r="2420" hidden="1" s="287">
      <c r="A2420" t="inlineStr">
        <is>
          <t>V200003</t>
        </is>
      </c>
      <c r="B2420" t="n">
        <v>32</v>
      </c>
      <c r="C2420" t="n">
        <v>50</v>
      </c>
      <c r="D2420" t="inlineStr">
        <is>
          <t>RTB Cargo Netherlands B.V.</t>
        </is>
      </c>
      <c r="E2420" t="inlineStr">
        <is>
          <t>100002</t>
        </is>
      </c>
      <c r="F2420" t="inlineStr">
        <is>
          <t>Albert-Plesmanweg 57</t>
        </is>
      </c>
      <c r="G2420" t="inlineStr">
        <is>
          <t>3088GB</t>
        </is>
      </c>
      <c r="H2420" t="inlineStr">
        <is>
          <t>Rotterdam</t>
        </is>
      </c>
      <c r="I2420" t="inlineStr">
        <is>
          <t>NL</t>
        </is>
      </c>
      <c r="J2420" t="inlineStr">
        <is>
          <t>SGGRSS_M2</t>
        </is>
      </c>
      <c r="K2420" t="inlineStr">
        <is>
          <t>37 80 4980 677-1</t>
        </is>
      </c>
      <c r="L2420" t="inlineStr">
        <is>
          <t>2020-0001</t>
        </is>
      </c>
      <c r="M2420" s="6" t="n">
        <v>44317</v>
      </c>
      <c r="N2420" s="6" t="n">
        <v>46081</v>
      </c>
      <c r="O2420" t="n">
        <v>32</v>
      </c>
    </row>
    <row r="2421" hidden="1" s="287">
      <c r="A2421" t="inlineStr">
        <is>
          <t>V400001</t>
        </is>
      </c>
      <c r="B2421" t="n">
        <v>40</v>
      </c>
      <c r="C2421" t="n">
        <v>50</v>
      </c>
      <c r="D2421" t="inlineStr">
        <is>
          <t>DB Cargo AG</t>
        </is>
      </c>
      <c r="E2421" t="inlineStr">
        <is>
          <t>100000</t>
        </is>
      </c>
      <c r="F2421" t="inlineStr">
        <is>
          <t>Rheinstrasse 2</t>
        </is>
      </c>
      <c r="G2421" t="inlineStr">
        <is>
          <t>55116</t>
        </is>
      </c>
      <c r="H2421" t="inlineStr">
        <is>
          <t>Mainz</t>
        </is>
      </c>
      <c r="I2421" t="inlineStr">
        <is>
          <t>DE</t>
        </is>
      </c>
      <c r="J2421" t="inlineStr">
        <is>
          <t>SGGRSS_M2</t>
        </is>
      </c>
      <c r="K2421" t="inlineStr">
        <is>
          <t>37 80 4980 651-6</t>
        </is>
      </c>
      <c r="L2421" t="inlineStr">
        <is>
          <t>2021-2420</t>
        </is>
      </c>
      <c r="M2421" s="6" t="n">
        <v>44562</v>
      </c>
      <c r="N2421" s="6" t="n">
        <v>46811</v>
      </c>
      <c r="O2421" t="n">
        <v>25.4</v>
      </c>
    </row>
    <row r="2422" hidden="1" s="287">
      <c r="A2422" t="inlineStr">
        <is>
          <t>V400005</t>
        </is>
      </c>
      <c r="B2422" t="n">
        <v>38</v>
      </c>
      <c r="C2422" t="n">
        <v>50</v>
      </c>
      <c r="D2422" t="inlineStr">
        <is>
          <t>DB Cargo AG</t>
        </is>
      </c>
      <c r="E2422" t="inlineStr">
        <is>
          <t>100000</t>
        </is>
      </c>
      <c r="F2422" t="inlineStr">
        <is>
          <t>Rheinstrasse 2</t>
        </is>
      </c>
      <c r="G2422" t="inlineStr">
        <is>
          <t>55116</t>
        </is>
      </c>
      <c r="H2422" t="inlineStr">
        <is>
          <t>Mainz</t>
        </is>
      </c>
      <c r="I2422" t="inlineStr">
        <is>
          <t>DE</t>
        </is>
      </c>
      <c r="J2422" t="inlineStr">
        <is>
          <t>SGGNS_M11</t>
        </is>
      </c>
      <c r="K2422" t="inlineStr">
        <is>
          <t>37 80 4561 405-4</t>
        </is>
      </c>
      <c r="L2422" t="inlineStr">
        <is>
          <t>2021-2420</t>
        </is>
      </c>
      <c r="M2422" s="6" t="n">
        <v>44950</v>
      </c>
      <c r="N2422" s="6" t="n">
        <v>47087</v>
      </c>
      <c r="O2422" t="n">
        <v>24.4</v>
      </c>
    </row>
    <row r="2423" hidden="1" s="287">
      <c r="A2423" t="inlineStr">
        <is>
          <t>V400008</t>
        </is>
      </c>
      <c r="B2423" t="n">
        <v>36</v>
      </c>
      <c r="C2423" t="n">
        <v>50</v>
      </c>
      <c r="D2423" t="inlineStr">
        <is>
          <t>DB Cargo AG</t>
        </is>
      </c>
      <c r="E2423" t="inlineStr">
        <is>
          <t>100000</t>
        </is>
      </c>
      <c r="F2423" t="inlineStr">
        <is>
          <t>Rheinstrasse 2</t>
        </is>
      </c>
      <c r="G2423" t="inlineStr">
        <is>
          <t>55116</t>
        </is>
      </c>
      <c r="H2423" t="inlineStr">
        <is>
          <t>Mainz</t>
        </is>
      </c>
      <c r="I2423" t="inlineStr">
        <is>
          <t>DE</t>
        </is>
      </c>
      <c r="J2423" t="inlineStr">
        <is>
          <t>SGGNS_M11</t>
        </is>
      </c>
      <c r="K2423" t="inlineStr">
        <is>
          <t>37 80 4561 469-0</t>
        </is>
      </c>
      <c r="L2423" t="inlineStr">
        <is>
          <t>2021-2420</t>
        </is>
      </c>
      <c r="M2423" s="6" t="n">
        <v>45204</v>
      </c>
      <c r="N2423" s="6" t="n">
        <v>47330</v>
      </c>
      <c r="O2423" t="n">
        <v>26.23</v>
      </c>
    </row>
    <row r="2424" hidden="1" s="287">
      <c r="A2424" t="inlineStr">
        <is>
          <t>V100047</t>
        </is>
      </c>
      <c r="B2424" t="n">
        <v>32</v>
      </c>
      <c r="C2424" t="n">
        <v>50</v>
      </c>
      <c r="D2424" t="inlineStr">
        <is>
          <t>Rail Cargo Austria AG</t>
        </is>
      </c>
      <c r="E2424" t="inlineStr">
        <is>
          <t>100020</t>
        </is>
      </c>
      <c r="F2424" t="inlineStr">
        <is>
          <t>Am Hauptbahnhof 2</t>
        </is>
      </c>
      <c r="G2424" t="inlineStr">
        <is>
          <t>1100</t>
        </is>
      </c>
      <c r="H2424" t="inlineStr">
        <is>
          <t>Wien</t>
        </is>
      </c>
      <c r="I2424" t="inlineStr">
        <is>
          <t>AT</t>
        </is>
      </c>
      <c r="J2424" t="inlineStr">
        <is>
          <t>SGGMRRS_M23</t>
        </is>
      </c>
      <c r="K2424" t="inlineStr">
        <is>
          <t>37 80 4657 202-0</t>
        </is>
      </c>
      <c r="L2424" t="inlineStr">
        <is>
          <t>2023-0010</t>
        </is>
      </c>
      <c r="M2424" s="6" t="n">
        <v>45181</v>
      </c>
      <c r="N2424" s="6" t="n">
        <v>46203</v>
      </c>
      <c r="O2424" t="n">
        <v>41.55</v>
      </c>
    </row>
    <row r="2425" hidden="1" s="287">
      <c r="A2425" t="inlineStr">
        <is>
          <t>V100050</t>
        </is>
      </c>
      <c r="B2425" t="n">
        <v>34</v>
      </c>
      <c r="C2425" t="n">
        <v>50</v>
      </c>
      <c r="D2425" t="inlineStr">
        <is>
          <t>Rail Cargo Austria AG</t>
        </is>
      </c>
      <c r="E2425" t="inlineStr">
        <is>
          <t>100020</t>
        </is>
      </c>
      <c r="F2425" t="inlineStr">
        <is>
          <t>Am Hauptbahnhof 2</t>
        </is>
      </c>
      <c r="G2425" t="inlineStr">
        <is>
          <t>1100</t>
        </is>
      </c>
      <c r="H2425" t="inlineStr">
        <is>
          <t>Wien</t>
        </is>
      </c>
      <c r="I2425" t="inlineStr">
        <is>
          <t>AT</t>
        </is>
      </c>
      <c r="J2425" t="inlineStr">
        <is>
          <t>SGGMRRS_M23</t>
        </is>
      </c>
      <c r="K2425" t="inlineStr">
        <is>
          <t>31 80 4657 386-7</t>
        </is>
      </c>
      <c r="L2425" t="inlineStr">
        <is>
          <t>2023-0038</t>
        </is>
      </c>
      <c r="M2425" s="6" t="n">
        <v>45412</v>
      </c>
      <c r="N2425" s="6" t="n">
        <v>46391</v>
      </c>
      <c r="O2425" t="n">
        <v>40.7</v>
      </c>
    </row>
    <row r="2426" hidden="1" s="287">
      <c r="A2426" t="inlineStr">
        <is>
          <t>V100051</t>
        </is>
      </c>
      <c r="B2426" t="n">
        <v>2</v>
      </c>
      <c r="C2426" t="n">
        <v>50</v>
      </c>
      <c r="D2426" t="inlineStr">
        <is>
          <t>LAUDE Smart Intermodal S.A.</t>
        </is>
      </c>
      <c r="E2426" t="inlineStr">
        <is>
          <t>100026</t>
        </is>
      </c>
      <c r="F2426" t="inlineStr">
        <is>
          <t>ul. Wroclawska 131</t>
        </is>
      </c>
      <c r="G2426" t="inlineStr">
        <is>
          <t>87-100</t>
        </is>
      </c>
      <c r="H2426" t="inlineStr">
        <is>
          <t>Torun</t>
        </is>
      </c>
      <c r="I2426" t="inlineStr">
        <is>
          <t>PL</t>
        </is>
      </c>
      <c r="J2426" t="inlineStr">
        <is>
          <t>SGMMNS_M29</t>
        </is>
      </c>
      <c r="K2426" t="inlineStr">
        <is>
          <t>33 80 4505 891-8</t>
        </is>
      </c>
      <c r="L2426" t="inlineStr">
        <is>
          <t>2023-0033</t>
        </is>
      </c>
      <c r="M2426" s="6" t="n">
        <v>45434</v>
      </c>
      <c r="N2426" s="6" t="n">
        <v>46894</v>
      </c>
      <c r="O2426" t="n">
        <v>18.95</v>
      </c>
    </row>
    <row r="2427" hidden="1" s="287">
      <c r="A2427" t="inlineStr">
        <is>
          <t>V200035</t>
        </is>
      </c>
      <c r="B2427" t="n">
        <v>43</v>
      </c>
      <c r="C2427" t="n">
        <v>50</v>
      </c>
      <c r="D2427" t="inlineStr">
        <is>
          <t>Zaklad Inzynierli Kolejowej Sp.z.o.o</t>
        </is>
      </c>
      <c r="E2427" t="inlineStr">
        <is>
          <t>100767</t>
        </is>
      </c>
      <c r="F2427" t="inlineStr">
        <is>
          <t>ul. Retmanska 11a</t>
        </is>
      </c>
      <c r="G2427" t="inlineStr">
        <is>
          <t>27-600</t>
        </is>
      </c>
      <c r="H2427" t="inlineStr">
        <is>
          <t>Sandomierz</t>
        </is>
      </c>
      <c r="I2427" t="inlineStr">
        <is>
          <t>PL</t>
        </is>
      </c>
      <c r="J2427" t="inlineStr">
        <is>
          <t>SGMMNS_M17</t>
        </is>
      </c>
      <c r="K2427" t="inlineStr">
        <is>
          <t>33 80 4505 189-7</t>
        </is>
      </c>
      <c r="L2427" t="inlineStr">
        <is>
          <t>2023-0021</t>
        </is>
      </c>
      <c r="M2427" s="6" t="n">
        <v>45962</v>
      </c>
      <c r="N2427" s="6" t="n">
        <v>46478</v>
      </c>
      <c r="O2427" t="n">
        <v>19</v>
      </c>
    </row>
    <row r="2428" hidden="1" s="287">
      <c r="A2428" t="inlineStr">
        <is>
          <t>V200038</t>
        </is>
      </c>
      <c r="B2428" t="n">
        <v>7</v>
      </c>
      <c r="C2428" t="n">
        <v>50</v>
      </c>
      <c r="D2428" t="inlineStr">
        <is>
          <t>Mars Logistics AS</t>
        </is>
      </c>
      <c r="E2428" t="inlineStr">
        <is>
          <t>100770</t>
        </is>
      </c>
      <c r="F2428" t="inlineStr">
        <is>
          <t>Mahmutbey Mah., Tasocagi Yolu Cad.</t>
        </is>
      </c>
      <c r="G2428" t="inlineStr">
        <is>
          <t>34218</t>
        </is>
      </c>
      <c r="H2428" t="inlineStr">
        <is>
          <t>Bagcilar-Istanbul</t>
        </is>
      </c>
      <c r="I2428" t="inlineStr">
        <is>
          <t>TR</t>
        </is>
      </c>
      <c r="J2428" t="inlineStr">
        <is>
          <t>SDGGMRS_M7</t>
        </is>
      </c>
      <c r="K2428" t="inlineStr">
        <is>
          <t>37 80 4993 275-9</t>
        </is>
      </c>
      <c r="L2428" t="inlineStr">
        <is>
          <t>2024-0006</t>
        </is>
      </c>
      <c r="M2428" s="6" t="n">
        <v>45413</v>
      </c>
      <c r="N2428" s="6" t="n">
        <v>46507</v>
      </c>
      <c r="O2428" t="n">
        <v>44.43</v>
      </c>
    </row>
    <row r="2429" hidden="1" s="287">
      <c r="A2429" t="inlineStr">
        <is>
          <t>V100054</t>
        </is>
      </c>
      <c r="B2429" t="n">
        <v>34</v>
      </c>
      <c r="C2429" t="n">
        <v>50</v>
      </c>
      <c r="D2429" t="inlineStr">
        <is>
          <t>Rail Cargo Austria AG</t>
        </is>
      </c>
      <c r="E2429" t="inlineStr">
        <is>
          <t>100020</t>
        </is>
      </c>
      <c r="F2429" t="inlineStr">
        <is>
          <t>Am Hauptbahnhof 2</t>
        </is>
      </c>
      <c r="G2429" t="inlineStr">
        <is>
          <t>1100</t>
        </is>
      </c>
      <c r="H2429" t="inlineStr">
        <is>
          <t>Wien</t>
        </is>
      </c>
      <c r="I2429" t="inlineStr">
        <is>
          <t>AT</t>
        </is>
      </c>
      <c r="J2429" t="inlineStr">
        <is>
          <t>SGGMRRS_M23</t>
        </is>
      </c>
      <c r="K2429" t="inlineStr">
        <is>
          <t>37 80 4657 331-7</t>
        </is>
      </c>
      <c r="L2429" t="inlineStr">
        <is>
          <t>2024-0007</t>
        </is>
      </c>
      <c r="M2429" s="6" t="n">
        <v>45617</v>
      </c>
      <c r="N2429" s="6" t="n">
        <v>46603</v>
      </c>
      <c r="O2429" t="n">
        <v>40.7</v>
      </c>
    </row>
    <row r="2430" hidden="1" s="287">
      <c r="A2430" t="inlineStr">
        <is>
          <t>V100057</t>
        </is>
      </c>
      <c r="B2430" t="n">
        <v>37</v>
      </c>
      <c r="C2430" t="n">
        <v>50</v>
      </c>
      <c r="D2430" t="inlineStr">
        <is>
          <t>RheinCargo GmbH &amp; Co. KG</t>
        </is>
      </c>
      <c r="E2430" t="inlineStr">
        <is>
          <t>100011</t>
        </is>
      </c>
      <c r="F2430" t="inlineStr">
        <is>
          <t>Hammer Landstrasse 3</t>
        </is>
      </c>
      <c r="G2430" t="inlineStr">
        <is>
          <t>41460</t>
        </is>
      </c>
      <c r="H2430" t="inlineStr">
        <is>
          <t>Neuss</t>
        </is>
      </c>
      <c r="I2430" t="inlineStr">
        <is>
          <t>DE</t>
        </is>
      </c>
      <c r="J2430" t="inlineStr">
        <is>
          <t>SGGNS_M33</t>
        </is>
      </c>
      <c r="K2430" t="inlineStr">
        <is>
          <t>37 80 4561 563-0</t>
        </is>
      </c>
      <c r="L2430" t="inlineStr">
        <is>
          <t>2024-0020</t>
        </is>
      </c>
      <c r="M2430" s="6" t="n">
        <v>45587</v>
      </c>
      <c r="N2430" s="6" t="n">
        <v>46081</v>
      </c>
      <c r="O2430" t="n">
        <v>27.15</v>
      </c>
    </row>
    <row r="2431" hidden="1" s="287">
      <c r="A2431" t="inlineStr">
        <is>
          <t>V100059</t>
        </is>
      </c>
      <c r="B2431" t="n">
        <v>34</v>
      </c>
      <c r="C2431" t="n">
        <v>50</v>
      </c>
      <c r="D2431" t="inlineStr">
        <is>
          <t>Rail Cargo Austria AG</t>
        </is>
      </c>
      <c r="E2431" t="inlineStr">
        <is>
          <t>100020</t>
        </is>
      </c>
      <c r="F2431" t="inlineStr">
        <is>
          <t>Am Hauptbahnhof 2</t>
        </is>
      </c>
      <c r="G2431" t="inlineStr">
        <is>
          <t>1100</t>
        </is>
      </c>
      <c r="H2431" t="inlineStr">
        <is>
          <t>Wien</t>
        </is>
      </c>
      <c r="I2431" t="inlineStr">
        <is>
          <t>AT</t>
        </is>
      </c>
      <c r="J2431" t="inlineStr">
        <is>
          <t>SGGMRRS_M43</t>
        </is>
      </c>
      <c r="K2431" t="inlineStr">
        <is>
          <t>37 80 4657 254-1</t>
        </is>
      </c>
      <c r="L2431" t="inlineStr">
        <is>
          <t>2024-0030</t>
        </is>
      </c>
      <c r="M2431" s="6" t="n">
        <v>45820</v>
      </c>
      <c r="N2431" s="6" t="n">
        <v>46799</v>
      </c>
      <c r="O2431" t="n">
        <v>38.85</v>
      </c>
    </row>
    <row r="2432" hidden="1" s="287">
      <c r="A2432" t="inlineStr">
        <is>
          <t>V200044</t>
        </is>
      </c>
      <c r="B2432" t="n">
        <v>26</v>
      </c>
      <c r="C2432" t="n">
        <v>50</v>
      </c>
      <c r="D2432" t="inlineStr">
        <is>
          <t>PCC Intermodal S.A.</t>
        </is>
      </c>
      <c r="E2432" t="inlineStr">
        <is>
          <t>100761</t>
        </is>
      </c>
      <c r="F2432" t="inlineStr">
        <is>
          <t>ul Hutnicza 16</t>
        </is>
      </c>
      <c r="G2432" t="inlineStr">
        <is>
          <t>81-061</t>
        </is>
      </c>
      <c r="H2432" t="inlineStr">
        <is>
          <t>Gdynia</t>
        </is>
      </c>
      <c r="I2432" t="inlineStr">
        <is>
          <t>PL</t>
        </is>
      </c>
      <c r="J2432" t="inlineStr">
        <is>
          <t>SGNS_M13</t>
        </is>
      </c>
      <c r="K2432" t="inlineStr">
        <is>
          <t>37 80 4564 363-2</t>
        </is>
      </c>
      <c r="L2432" t="inlineStr">
        <is>
          <t>2023-0016</t>
        </is>
      </c>
      <c r="M2432" s="6" t="n">
        <v>45145</v>
      </c>
      <c r="N2432" s="6" t="n">
        <v>46356</v>
      </c>
      <c r="O2432" t="n">
        <v>22</v>
      </c>
    </row>
    <row r="2433" hidden="1" s="287">
      <c r="A2433" t="inlineStr">
        <is>
          <t>V200047</t>
        </is>
      </c>
      <c r="B2433" t="n">
        <v>3</v>
      </c>
      <c r="C2433" t="n">
        <v>50</v>
      </c>
      <c r="D2433" t="inlineStr">
        <is>
          <t>Alza Cargo Sp. z.o.o.</t>
        </is>
      </c>
      <c r="E2433" t="inlineStr">
        <is>
          <t>100060</t>
        </is>
      </c>
      <c r="F2433" t="inlineStr">
        <is>
          <t>al. Wojciecha Korfantego 125/A</t>
        </is>
      </c>
      <c r="G2433" t="inlineStr">
        <is>
          <t>40-156</t>
        </is>
      </c>
      <c r="H2433" t="inlineStr">
        <is>
          <t>Katowice</t>
        </is>
      </c>
      <c r="I2433" t="inlineStr">
        <is>
          <t>PL</t>
        </is>
      </c>
      <c r="J2433" t="inlineStr">
        <is>
          <t>SGMMNS_M29</t>
        </is>
      </c>
      <c r="K2433" t="inlineStr">
        <is>
          <t>33 80 4505 952-8</t>
        </is>
      </c>
      <c r="L2433" t="inlineStr">
        <is>
          <t>2024-0042</t>
        </is>
      </c>
      <c r="M2433" s="6" t="n">
        <v>45674</v>
      </c>
      <c r="N2433" s="6" t="n">
        <v>46403</v>
      </c>
      <c r="O2433" t="n">
        <v>19.71</v>
      </c>
    </row>
    <row r="2434" hidden="1" s="287">
      <c r="A2434" t="inlineStr">
        <is>
          <t>V300059</t>
        </is>
      </c>
      <c r="B2434" t="n">
        <v>41</v>
      </c>
      <c r="C2434" t="n">
        <v>50</v>
      </c>
      <c r="D2434" t="inlineStr">
        <is>
          <t>Captrain Deutschland CargoWest GmbH</t>
        </is>
      </c>
      <c r="E2434" t="inlineStr">
        <is>
          <t>100030</t>
        </is>
      </c>
      <c r="F2434" t="inlineStr">
        <is>
          <t>Am Grubenhof 2</t>
        </is>
      </c>
      <c r="G2434" t="inlineStr">
        <is>
          <t>33330</t>
        </is>
      </c>
      <c r="H2434" t="inlineStr">
        <is>
          <t>Gütersloh</t>
        </is>
      </c>
      <c r="I2434" t="inlineStr">
        <is>
          <t>DE</t>
        </is>
      </c>
      <c r="J2434" t="inlineStr">
        <is>
          <t>SDGGMRSS_M8</t>
        </is>
      </c>
      <c r="K2434" t="inlineStr">
        <is>
          <t>35 80 4956 719-3</t>
        </is>
      </c>
      <c r="L2434" t="inlineStr">
        <is>
          <t>2024-0044</t>
        </is>
      </c>
      <c r="M2434" s="6" t="n">
        <v>46026</v>
      </c>
      <c r="N2434" s="6" t="n">
        <v>47483</v>
      </c>
      <c r="O2434" t="n">
        <v>42.71</v>
      </c>
    </row>
    <row r="2435" hidden="1" s="287">
      <c r="A2435" t="inlineStr">
        <is>
          <t>V100061</t>
        </is>
      </c>
      <c r="B2435" t="n">
        <v>82</v>
      </c>
      <c r="C2435" t="n">
        <v>20</v>
      </c>
      <c r="D2435" t="inlineStr">
        <is>
          <t>Rail Cargo Austria AG</t>
        </is>
      </c>
      <c r="E2435" t="inlineStr">
        <is>
          <t>100020</t>
        </is>
      </c>
      <c r="F2435" t="inlineStr">
        <is>
          <t>Am Hauptbahnhof 2</t>
        </is>
      </c>
      <c r="G2435" t="inlineStr">
        <is>
          <t>1100</t>
        </is>
      </c>
      <c r="H2435" t="inlineStr">
        <is>
          <t>Wien</t>
        </is>
      </c>
      <c r="I2435" t="inlineStr">
        <is>
          <t>AT</t>
        </is>
      </c>
      <c r="J2435" t="inlineStr">
        <is>
          <t>EANOS_95</t>
        </is>
      </c>
      <c r="K2435" t="inlineStr"/>
      <c r="L2435" t="inlineStr">
        <is>
          <t>2025-0008</t>
        </is>
      </c>
      <c r="M2435" s="6" t="n">
        <v>46171</v>
      </c>
      <c r="N2435" s="6" t="n">
        <v>50553</v>
      </c>
      <c r="O2435" t="n">
        <v>26</v>
      </c>
    </row>
    <row r="2436" hidden="1" s="287">
      <c r="A2436" t="inlineStr">
        <is>
          <t>V100062</t>
        </is>
      </c>
      <c r="B2436" t="n">
        <v>34</v>
      </c>
      <c r="C2436" t="n">
        <v>50</v>
      </c>
      <c r="D2436" t="inlineStr">
        <is>
          <t>Rail Cargo Austria AG</t>
        </is>
      </c>
      <c r="E2436" t="inlineStr">
        <is>
          <t>100020</t>
        </is>
      </c>
      <c r="F2436" t="inlineStr">
        <is>
          <t>Am Hauptbahnhof 2</t>
        </is>
      </c>
      <c r="G2436" t="inlineStr">
        <is>
          <t>1100</t>
        </is>
      </c>
      <c r="H2436" t="inlineStr">
        <is>
          <t>Wien</t>
        </is>
      </c>
      <c r="I2436" t="inlineStr">
        <is>
          <t>AT</t>
        </is>
      </c>
      <c r="J2436" t="inlineStr">
        <is>
          <t>SGGMRRSS_M50</t>
        </is>
      </c>
      <c r="K2436" t="inlineStr">
        <is>
          <t>37 80 4942 034-2</t>
        </is>
      </c>
      <c r="L2436" t="inlineStr">
        <is>
          <t>2025-0010</t>
        </is>
      </c>
      <c r="M2436" s="6" t="n">
        <v>46050</v>
      </c>
      <c r="N2436" s="6" t="n">
        <v>47038</v>
      </c>
      <c r="O2436" t="n">
        <v>37.85</v>
      </c>
    </row>
    <row r="2437" hidden="1" s="287">
      <c r="A2437" t="inlineStr">
        <is>
          <t>V500001</t>
        </is>
      </c>
      <c r="B2437" t="n">
        <v>41</v>
      </c>
      <c r="C2437" t="n">
        <v>50</v>
      </c>
      <c r="D2437" t="inlineStr">
        <is>
          <t>LAUDE Smart Intermodal S.A.</t>
        </is>
      </c>
      <c r="E2437" t="inlineStr">
        <is>
          <t>100026</t>
        </is>
      </c>
      <c r="F2437" t="inlineStr">
        <is>
          <t>ul. Wroclawska 131</t>
        </is>
      </c>
      <c r="G2437" t="inlineStr">
        <is>
          <t>87-100</t>
        </is>
      </c>
      <c r="H2437" t="inlineStr">
        <is>
          <t>Torun</t>
        </is>
      </c>
      <c r="I2437" t="inlineStr">
        <is>
          <t>PL</t>
        </is>
      </c>
      <c r="J2437" t="inlineStr">
        <is>
          <t>SGMMNSS_M48</t>
        </is>
      </c>
      <c r="K2437" t="inlineStr">
        <is>
          <t>37 84 4594 946-4</t>
        </is>
      </c>
      <c r="L2437" t="inlineStr">
        <is>
          <t>2025-0012</t>
        </is>
      </c>
      <c r="M2437" s="6" t="n">
        <v>45806</v>
      </c>
      <c r="N2437" s="6" t="n">
        <v>47631</v>
      </c>
      <c r="O2437" t="n">
        <v>31.56</v>
      </c>
    </row>
    <row r="2438" hidden="1" s="287">
      <c r="A2438" t="inlineStr">
        <is>
          <t>V300081</t>
        </is>
      </c>
      <c r="B2438" t="n">
        <v>20</v>
      </c>
      <c r="C2438" t="n">
        <v>50</v>
      </c>
      <c r="D2438" t="inlineStr">
        <is>
          <t>Weco Rail GmbH</t>
        </is>
      </c>
      <c r="E2438" t="inlineStr">
        <is>
          <t>100763</t>
        </is>
      </c>
      <c r="F2438" t="inlineStr">
        <is>
          <t>Tanbruckgrasse 3</t>
        </is>
      </c>
      <c r="G2438" t="inlineStr">
        <is>
          <t>1120</t>
        </is>
      </c>
      <c r="H2438" t="inlineStr">
        <is>
          <t>Wien</t>
        </is>
      </c>
      <c r="I2438" t="inlineStr">
        <is>
          <t>AT</t>
        </is>
      </c>
      <c r="J2438" t="inlineStr">
        <is>
          <t>SDGGMRSS_M16</t>
        </is>
      </c>
      <c r="K2438" t="inlineStr">
        <is>
          <t>37 80 4992 811-2</t>
        </is>
      </c>
      <c r="L2438" t="inlineStr">
        <is>
          <t>2025-0015</t>
        </is>
      </c>
      <c r="M2438" s="6" t="n">
        <v>45931</v>
      </c>
      <c r="N2438" s="6" t="n">
        <v>46660</v>
      </c>
      <c r="O2438" t="n">
        <v>46</v>
      </c>
    </row>
    <row r="2439" hidden="1" s="287">
      <c r="A2439" t="inlineStr">
        <is>
          <t>V100066</t>
        </is>
      </c>
      <c r="B2439" t="n">
        <v>10</v>
      </c>
      <c r="C2439" t="n">
        <v>50</v>
      </c>
      <c r="D2439" t="inlineStr">
        <is>
          <t>Grenland Rail AS</t>
        </is>
      </c>
      <c r="E2439" t="inlineStr">
        <is>
          <t>100268</t>
        </is>
      </c>
      <c r="F2439" t="inlineStr">
        <is>
          <t>Nybergflata 2</t>
        </is>
      </c>
      <c r="G2439" t="inlineStr">
        <is>
          <t>3737</t>
        </is>
      </c>
      <c r="H2439" t="inlineStr">
        <is>
          <t>Skien</t>
        </is>
      </c>
      <c r="I2439" t="inlineStr">
        <is>
          <t>NO</t>
        </is>
      </c>
      <c r="J2439" t="inlineStr">
        <is>
          <t>SGNSS_M40</t>
        </is>
      </c>
      <c r="K2439" t="inlineStr">
        <is>
          <t>33 80 4552 622-9</t>
        </is>
      </c>
      <c r="L2439" t="inlineStr">
        <is>
          <t>2024-0009</t>
        </is>
      </c>
      <c r="M2439" s="6" t="n">
        <v>45625</v>
      </c>
      <c r="N2439" s="6" t="n">
        <v>46719</v>
      </c>
      <c r="O2439" t="n">
        <v>17.45</v>
      </c>
    </row>
    <row r="2440" hidden="1" s="287">
      <c r="A2440" t="inlineStr">
        <is>
          <t>V200054</t>
        </is>
      </c>
      <c r="B2440" t="n">
        <v>15</v>
      </c>
      <c r="C2440" t="n">
        <v>50</v>
      </c>
      <c r="D2440" t="inlineStr">
        <is>
          <t>Necoss GmbH</t>
        </is>
      </c>
      <c r="E2440" t="inlineStr">
        <is>
          <t>100014</t>
        </is>
      </c>
      <c r="F2440" t="inlineStr">
        <is>
          <t>Bahnhofplatz 42</t>
        </is>
      </c>
      <c r="G2440" t="inlineStr">
        <is>
          <t>28195</t>
        </is>
      </c>
      <c r="H2440" t="inlineStr">
        <is>
          <t>Bremen</t>
        </is>
      </c>
      <c r="I2440" t="inlineStr">
        <is>
          <t>DE</t>
        </is>
      </c>
      <c r="J2440" t="inlineStr">
        <is>
          <t>SGGRSS_M2</t>
        </is>
      </c>
      <c r="K2440" t="inlineStr">
        <is>
          <t>37 80 4980 423-0</t>
        </is>
      </c>
      <c r="L2440" t="inlineStr">
        <is>
          <t>2025-0024</t>
        </is>
      </c>
      <c r="M2440" s="6" t="n">
        <v>46023</v>
      </c>
      <c r="N2440" s="6" t="n">
        <v>46752</v>
      </c>
      <c r="O2440" t="n">
        <v>27.9</v>
      </c>
    </row>
    <row r="2441" hidden="1" s="287">
      <c r="A2441" t="inlineStr">
        <is>
          <t>V710001</t>
        </is>
      </c>
      <c r="B2441" t="n">
        <v>32</v>
      </c>
      <c r="C2441" t="n">
        <v>50</v>
      </c>
      <c r="D2441" t="inlineStr">
        <is>
          <t>Rail Cargo Austria AG</t>
        </is>
      </c>
      <c r="E2441" t="inlineStr">
        <is>
          <t>100020</t>
        </is>
      </c>
      <c r="F2441" t="inlineStr">
        <is>
          <t>Am Hauptbahnhof 2</t>
        </is>
      </c>
      <c r="G2441" t="inlineStr">
        <is>
          <t>1100</t>
        </is>
      </c>
      <c r="H2441" t="inlineStr">
        <is>
          <t>Wien</t>
        </is>
      </c>
      <c r="I2441" t="inlineStr">
        <is>
          <t>AT</t>
        </is>
      </c>
      <c r="J2441" t="inlineStr">
        <is>
          <t>SDGGMRS_M7</t>
        </is>
      </c>
      <c r="K2441" t="inlineStr">
        <is>
          <t>37 80 4955 109-6</t>
        </is>
      </c>
      <c r="L2441" t="inlineStr">
        <is>
          <t>2025-0026</t>
        </is>
      </c>
      <c r="M2441" s="6" t="n">
        <v>45931</v>
      </c>
      <c r="N2441" s="6" t="n">
        <v>46112</v>
      </c>
      <c r="O2441" t="n">
        <v>37</v>
      </c>
    </row>
    <row r="2442" hidden="1" s="287">
      <c r="A2442" t="inlineStr">
        <is>
          <t>V100003</t>
        </is>
      </c>
      <c r="B2442" t="n">
        <v>33</v>
      </c>
      <c r="C2442" t="n">
        <v>50</v>
      </c>
      <c r="D2442" t="inlineStr">
        <is>
          <t>DB Cargo AG</t>
        </is>
      </c>
      <c r="E2442" t="inlineStr">
        <is>
          <t>100000</t>
        </is>
      </c>
      <c r="F2442" t="inlineStr">
        <is>
          <t>Rheinstrasse 2</t>
        </is>
      </c>
      <c r="G2442" t="inlineStr">
        <is>
          <t>55116</t>
        </is>
      </c>
      <c r="H2442" t="inlineStr">
        <is>
          <t>Mainz</t>
        </is>
      </c>
      <c r="I2442" t="inlineStr">
        <is>
          <t>DE</t>
        </is>
      </c>
      <c r="J2442" t="inlineStr">
        <is>
          <t>SGGMRSS_M6</t>
        </is>
      </c>
      <c r="K2442" t="inlineStr">
        <is>
          <t>37 80 4963 203-7</t>
        </is>
      </c>
      <c r="L2442" t="inlineStr">
        <is>
          <t>2020-0006</t>
        </is>
      </c>
      <c r="M2442" s="6" t="n">
        <v>44284</v>
      </c>
      <c r="N2442" s="6" t="n">
        <v>46081</v>
      </c>
      <c r="O2442" t="n">
        <v>30.5</v>
      </c>
    </row>
    <row r="2443" hidden="1" s="287">
      <c r="A2443" t="inlineStr">
        <is>
          <t>V200003</t>
        </is>
      </c>
      <c r="B2443" t="n">
        <v>33</v>
      </c>
      <c r="C2443" t="n">
        <v>50</v>
      </c>
      <c r="D2443" t="inlineStr">
        <is>
          <t>RTB Cargo Netherlands B.V.</t>
        </is>
      </c>
      <c r="E2443" t="inlineStr">
        <is>
          <t>100002</t>
        </is>
      </c>
      <c r="F2443" t="inlineStr">
        <is>
          <t>Albert-Plesmanweg 57</t>
        </is>
      </c>
      <c r="G2443" t="inlineStr">
        <is>
          <t>3088GB</t>
        </is>
      </c>
      <c r="H2443" t="inlineStr">
        <is>
          <t>Rotterdam</t>
        </is>
      </c>
      <c r="I2443" t="inlineStr">
        <is>
          <t>NL</t>
        </is>
      </c>
      <c r="J2443" t="inlineStr">
        <is>
          <t>SGGRSS_M2</t>
        </is>
      </c>
      <c r="K2443" t="inlineStr">
        <is>
          <t>37 80 4980 678-9</t>
        </is>
      </c>
      <c r="L2443" t="inlineStr">
        <is>
          <t>2020-0001</t>
        </is>
      </c>
      <c r="M2443" s="6" t="n">
        <v>44317</v>
      </c>
      <c r="N2443" s="6" t="n">
        <v>46081</v>
      </c>
      <c r="O2443" t="n">
        <v>32</v>
      </c>
    </row>
    <row r="2444" hidden="1" s="287">
      <c r="A2444" t="inlineStr">
        <is>
          <t>V400001</t>
        </is>
      </c>
      <c r="B2444" t="n">
        <v>41</v>
      </c>
      <c r="C2444" t="n">
        <v>50</v>
      </c>
      <c r="D2444" t="inlineStr">
        <is>
          <t>DB Cargo AG</t>
        </is>
      </c>
      <c r="E2444" t="inlineStr">
        <is>
          <t>100000</t>
        </is>
      </c>
      <c r="F2444" t="inlineStr">
        <is>
          <t>Rheinstrasse 2</t>
        </is>
      </c>
      <c r="G2444" t="inlineStr">
        <is>
          <t>55116</t>
        </is>
      </c>
      <c r="H2444" t="inlineStr">
        <is>
          <t>Mainz</t>
        </is>
      </c>
      <c r="I2444" t="inlineStr">
        <is>
          <t>DE</t>
        </is>
      </c>
      <c r="J2444" t="inlineStr">
        <is>
          <t>SGGRSS_M2</t>
        </is>
      </c>
      <c r="K2444" t="inlineStr">
        <is>
          <t>37 80 4980 652-4</t>
        </is>
      </c>
      <c r="L2444" t="inlineStr">
        <is>
          <t>2021-2420</t>
        </is>
      </c>
      <c r="M2444" s="6" t="n">
        <v>44562</v>
      </c>
      <c r="N2444" s="6" t="n">
        <v>46811</v>
      </c>
      <c r="O2444" t="n">
        <v>25.4</v>
      </c>
    </row>
    <row r="2445" hidden="1" s="287">
      <c r="A2445" t="inlineStr">
        <is>
          <t>V400005</t>
        </is>
      </c>
      <c r="B2445" t="n">
        <v>39</v>
      </c>
      <c r="C2445" t="n">
        <v>50</v>
      </c>
      <c r="D2445" t="inlineStr">
        <is>
          <t>DB Cargo AG</t>
        </is>
      </c>
      <c r="E2445" t="inlineStr">
        <is>
          <t>100000</t>
        </is>
      </c>
      <c r="F2445" t="inlineStr">
        <is>
          <t>Rheinstrasse 2</t>
        </is>
      </c>
      <c r="G2445" t="inlineStr">
        <is>
          <t>55116</t>
        </is>
      </c>
      <c r="H2445" t="inlineStr">
        <is>
          <t>Mainz</t>
        </is>
      </c>
      <c r="I2445" t="inlineStr">
        <is>
          <t>DE</t>
        </is>
      </c>
      <c r="J2445" t="inlineStr">
        <is>
          <t>SGGNS_M11</t>
        </is>
      </c>
      <c r="K2445" t="inlineStr">
        <is>
          <t>37 80 4561 406-2</t>
        </is>
      </c>
      <c r="L2445" t="inlineStr">
        <is>
          <t>2021-2420</t>
        </is>
      </c>
      <c r="M2445" s="6" t="n">
        <v>44950</v>
      </c>
      <c r="N2445" s="6" t="n">
        <v>47087</v>
      </c>
      <c r="O2445" t="n">
        <v>24.4</v>
      </c>
    </row>
    <row r="2446" hidden="1" s="287">
      <c r="A2446" t="inlineStr">
        <is>
          <t>V400008</t>
        </is>
      </c>
      <c r="B2446" t="n">
        <v>37</v>
      </c>
      <c r="C2446" t="n">
        <v>50</v>
      </c>
      <c r="D2446" t="inlineStr">
        <is>
          <t>DB Cargo AG</t>
        </is>
      </c>
      <c r="E2446" t="inlineStr">
        <is>
          <t>100000</t>
        </is>
      </c>
      <c r="F2446" t="inlineStr">
        <is>
          <t>Rheinstrasse 2</t>
        </is>
      </c>
      <c r="G2446" t="inlineStr">
        <is>
          <t>55116</t>
        </is>
      </c>
      <c r="H2446" t="inlineStr">
        <is>
          <t>Mainz</t>
        </is>
      </c>
      <c r="I2446" t="inlineStr">
        <is>
          <t>DE</t>
        </is>
      </c>
      <c r="J2446" t="inlineStr">
        <is>
          <t>SGGNS_M11</t>
        </is>
      </c>
      <c r="K2446" t="inlineStr">
        <is>
          <t>37 80 4561 470-8</t>
        </is>
      </c>
      <c r="L2446" t="inlineStr">
        <is>
          <t>2021-2420</t>
        </is>
      </c>
      <c r="M2446" s="6" t="n">
        <v>45204</v>
      </c>
      <c r="N2446" s="6" t="n">
        <v>47330</v>
      </c>
      <c r="O2446" t="n">
        <v>26.23</v>
      </c>
    </row>
    <row r="2447" hidden="1" s="287">
      <c r="A2447" t="inlineStr">
        <is>
          <t>V100047</t>
        </is>
      </c>
      <c r="B2447" t="n">
        <v>33</v>
      </c>
      <c r="C2447" t="n">
        <v>50</v>
      </c>
      <c r="D2447" t="inlineStr">
        <is>
          <t>Rail Cargo Austria AG</t>
        </is>
      </c>
      <c r="E2447" t="inlineStr">
        <is>
          <t>100020</t>
        </is>
      </c>
      <c r="F2447" t="inlineStr">
        <is>
          <t>Am Hauptbahnhof 2</t>
        </is>
      </c>
      <c r="G2447" t="inlineStr">
        <is>
          <t>1100</t>
        </is>
      </c>
      <c r="H2447" t="inlineStr">
        <is>
          <t>Wien</t>
        </is>
      </c>
      <c r="I2447" t="inlineStr">
        <is>
          <t>AT</t>
        </is>
      </c>
      <c r="J2447" t="inlineStr">
        <is>
          <t>SGGMRRS_M23</t>
        </is>
      </c>
      <c r="K2447" t="inlineStr">
        <is>
          <t>37 80 4657 203-8</t>
        </is>
      </c>
      <c r="L2447" t="inlineStr">
        <is>
          <t>2023-0010</t>
        </is>
      </c>
      <c r="M2447" s="6" t="n">
        <v>45181</v>
      </c>
      <c r="N2447" s="6" t="n">
        <v>46203</v>
      </c>
      <c r="O2447" t="n">
        <v>41.55</v>
      </c>
    </row>
    <row r="2448" hidden="1" s="287">
      <c r="A2448" t="inlineStr">
        <is>
          <t>V300034</t>
        </is>
      </c>
      <c r="B2448" t="n">
        <v>23</v>
      </c>
      <c r="C2448" t="n">
        <v>50</v>
      </c>
      <c r="D2448" t="inlineStr">
        <is>
          <t>EWG Rail Zrt.</t>
        </is>
      </c>
      <c r="E2448" t="inlineStr">
        <is>
          <t>100758</t>
        </is>
      </c>
      <c r="F2448" t="inlineStr">
        <is>
          <t>Váci út 76 3.em</t>
        </is>
      </c>
      <c r="G2448" t="inlineStr">
        <is>
          <t>1133</t>
        </is>
      </c>
      <c r="H2448" t="inlineStr">
        <is>
          <t>Budapest</t>
        </is>
      </c>
      <c r="I2448" t="inlineStr">
        <is>
          <t>HU</t>
        </is>
      </c>
      <c r="J2448" t="inlineStr">
        <is>
          <t>SGNS_M9</t>
        </is>
      </c>
      <c r="K2448" t="inlineStr">
        <is>
          <t>37 80 4564 558-7</t>
        </is>
      </c>
      <c r="L2448" t="inlineStr">
        <is>
          <t>2023-0026</t>
        </is>
      </c>
      <c r="M2448" s="6" t="n">
        <v>45188</v>
      </c>
      <c r="N2448" s="6" t="n">
        <v>46387</v>
      </c>
      <c r="O2448" t="n">
        <v>16.63</v>
      </c>
    </row>
    <row r="2449" hidden="1" s="287">
      <c r="A2449" t="inlineStr">
        <is>
          <t>V100050</t>
        </is>
      </c>
      <c r="B2449" t="n">
        <v>35</v>
      </c>
      <c r="C2449" t="n">
        <v>50</v>
      </c>
      <c r="D2449" t="inlineStr">
        <is>
          <t>Rail Cargo Austria AG</t>
        </is>
      </c>
      <c r="E2449" t="inlineStr">
        <is>
          <t>100020</t>
        </is>
      </c>
      <c r="F2449" t="inlineStr">
        <is>
          <t>Am Hauptbahnhof 2</t>
        </is>
      </c>
      <c r="G2449" t="inlineStr">
        <is>
          <t>1100</t>
        </is>
      </c>
      <c r="H2449" t="inlineStr">
        <is>
          <t>Wien</t>
        </is>
      </c>
      <c r="I2449" t="inlineStr">
        <is>
          <t>AT</t>
        </is>
      </c>
      <c r="J2449" t="inlineStr">
        <is>
          <t>SGGMRRS_M23</t>
        </is>
      </c>
      <c r="K2449" t="inlineStr">
        <is>
          <t>31 80 4657 387-5</t>
        </is>
      </c>
      <c r="L2449" t="inlineStr">
        <is>
          <t>2023-0038</t>
        </is>
      </c>
      <c r="M2449" s="6" t="n">
        <v>45412</v>
      </c>
      <c r="N2449" s="6" t="n">
        <v>46391</v>
      </c>
      <c r="O2449" t="n">
        <v>40.7</v>
      </c>
    </row>
    <row r="2450" hidden="1" s="287">
      <c r="A2450" t="inlineStr">
        <is>
          <t>V100051</t>
        </is>
      </c>
      <c r="B2450" t="n">
        <v>3</v>
      </c>
      <c r="C2450" t="n">
        <v>50</v>
      </c>
      <c r="D2450" t="inlineStr">
        <is>
          <t>LAUDE Smart Intermodal S.A.</t>
        </is>
      </c>
      <c r="E2450" t="inlineStr">
        <is>
          <t>100026</t>
        </is>
      </c>
      <c r="F2450" t="inlineStr">
        <is>
          <t>ul. Wroclawska 131</t>
        </is>
      </c>
      <c r="G2450" t="inlineStr">
        <is>
          <t>87-100</t>
        </is>
      </c>
      <c r="H2450" t="inlineStr">
        <is>
          <t>Torun</t>
        </is>
      </c>
      <c r="I2450" t="inlineStr">
        <is>
          <t>PL</t>
        </is>
      </c>
      <c r="J2450" t="inlineStr">
        <is>
          <t>SGMMNS_M29</t>
        </is>
      </c>
      <c r="K2450" t="inlineStr">
        <is>
          <t>33 80 4505 892-6</t>
        </is>
      </c>
      <c r="L2450" t="inlineStr">
        <is>
          <t>2023-0033</t>
        </is>
      </c>
      <c r="M2450" s="6" t="n">
        <v>45434</v>
      </c>
      <c r="N2450" s="6" t="n">
        <v>46894</v>
      </c>
      <c r="O2450" t="n">
        <v>18.95</v>
      </c>
    </row>
    <row r="2451" hidden="1" s="287">
      <c r="A2451" t="inlineStr">
        <is>
          <t>V200035</t>
        </is>
      </c>
      <c r="B2451" t="n">
        <v>44</v>
      </c>
      <c r="C2451" t="n">
        <v>50</v>
      </c>
      <c r="D2451" t="inlineStr">
        <is>
          <t>Zaklad Inzynierli Kolejowej Sp.z.o.o</t>
        </is>
      </c>
      <c r="E2451" t="inlineStr">
        <is>
          <t>100767</t>
        </is>
      </c>
      <c r="F2451" t="inlineStr">
        <is>
          <t>ul. Retmanska 11a</t>
        </is>
      </c>
      <c r="G2451" t="inlineStr">
        <is>
          <t>27-600</t>
        </is>
      </c>
      <c r="H2451" t="inlineStr">
        <is>
          <t>Sandomierz</t>
        </is>
      </c>
      <c r="I2451" t="inlineStr">
        <is>
          <t>PL</t>
        </is>
      </c>
      <c r="J2451" t="inlineStr">
        <is>
          <t>SGMMNS_M17</t>
        </is>
      </c>
      <c r="K2451" t="inlineStr">
        <is>
          <t>33 80 4505 483-4</t>
        </is>
      </c>
      <c r="L2451" t="inlineStr">
        <is>
          <t>2023-0021</t>
        </is>
      </c>
      <c r="M2451" s="6" t="n">
        <v>45962</v>
      </c>
      <c r="N2451" s="6" t="n">
        <v>46478</v>
      </c>
      <c r="O2451" t="n">
        <v>19</v>
      </c>
    </row>
    <row r="2452" hidden="1" s="287">
      <c r="A2452" t="inlineStr">
        <is>
          <t>V200038</t>
        </is>
      </c>
      <c r="B2452" t="n">
        <v>8</v>
      </c>
      <c r="C2452" t="n">
        <v>50</v>
      </c>
      <c r="D2452" t="inlineStr">
        <is>
          <t>Mars Logistics AS</t>
        </is>
      </c>
      <c r="E2452" t="inlineStr">
        <is>
          <t>100770</t>
        </is>
      </c>
      <c r="F2452" t="inlineStr">
        <is>
          <t>Mahmutbey Mah., Tasocagi Yolu Cad.</t>
        </is>
      </c>
      <c r="G2452" t="inlineStr">
        <is>
          <t>34218</t>
        </is>
      </c>
      <c r="H2452" t="inlineStr">
        <is>
          <t>Bagcilar-Istanbul</t>
        </is>
      </c>
      <c r="I2452" t="inlineStr">
        <is>
          <t>TR</t>
        </is>
      </c>
      <c r="J2452" t="inlineStr">
        <is>
          <t>SDGGMRS_M7</t>
        </is>
      </c>
      <c r="K2452" t="inlineStr">
        <is>
          <t>37 80 4993 276-7</t>
        </is>
      </c>
      <c r="L2452" t="inlineStr">
        <is>
          <t>2024-0006</t>
        </is>
      </c>
      <c r="M2452" s="6" t="n">
        <v>45413</v>
      </c>
      <c r="N2452" s="6" t="n">
        <v>46507</v>
      </c>
      <c r="O2452" t="n">
        <v>44.43</v>
      </c>
    </row>
    <row r="2453" hidden="1" s="287">
      <c r="A2453" t="inlineStr">
        <is>
          <t>V100054</t>
        </is>
      </c>
      <c r="B2453" t="n">
        <v>35</v>
      </c>
      <c r="C2453" t="n">
        <v>50</v>
      </c>
      <c r="D2453" t="inlineStr">
        <is>
          <t>Rail Cargo Austria AG</t>
        </is>
      </c>
      <c r="E2453" t="inlineStr">
        <is>
          <t>100020</t>
        </is>
      </c>
      <c r="F2453" t="inlineStr">
        <is>
          <t>Am Hauptbahnhof 2</t>
        </is>
      </c>
      <c r="G2453" t="inlineStr">
        <is>
          <t>1100</t>
        </is>
      </c>
      <c r="H2453" t="inlineStr">
        <is>
          <t>Wien</t>
        </is>
      </c>
      <c r="I2453" t="inlineStr">
        <is>
          <t>AT</t>
        </is>
      </c>
      <c r="J2453" t="inlineStr">
        <is>
          <t>SGGMRRS_M23</t>
        </is>
      </c>
      <c r="K2453" t="inlineStr">
        <is>
          <t>37 80 4657 332-5</t>
        </is>
      </c>
      <c r="L2453" t="inlineStr">
        <is>
          <t>2024-0007</t>
        </is>
      </c>
      <c r="M2453" s="6" t="n">
        <v>45617</v>
      </c>
      <c r="N2453" s="6" t="n">
        <v>46603</v>
      </c>
      <c r="O2453" t="n">
        <v>40.7</v>
      </c>
    </row>
    <row r="2454" hidden="1" s="287">
      <c r="A2454" t="inlineStr">
        <is>
          <t>V100057</t>
        </is>
      </c>
      <c r="B2454" t="n">
        <v>38</v>
      </c>
      <c r="C2454" t="n">
        <v>50</v>
      </c>
      <c r="D2454" t="inlineStr">
        <is>
          <t>RheinCargo GmbH &amp; Co. KG</t>
        </is>
      </c>
      <c r="E2454" t="inlineStr">
        <is>
          <t>100011</t>
        </is>
      </c>
      <c r="F2454" t="inlineStr">
        <is>
          <t>Hammer Landstrasse 3</t>
        </is>
      </c>
      <c r="G2454" t="inlineStr">
        <is>
          <t>41460</t>
        </is>
      </c>
      <c r="H2454" t="inlineStr">
        <is>
          <t>Neuss</t>
        </is>
      </c>
      <c r="I2454" t="inlineStr">
        <is>
          <t>DE</t>
        </is>
      </c>
      <c r="J2454" t="inlineStr">
        <is>
          <t>SGGNS_M33</t>
        </is>
      </c>
      <c r="K2454" t="inlineStr">
        <is>
          <t>37 80 4561 564-8</t>
        </is>
      </c>
      <c r="L2454" t="inlineStr">
        <is>
          <t>2024-0020</t>
        </is>
      </c>
      <c r="M2454" s="6" t="n">
        <v>45587</v>
      </c>
      <c r="N2454" s="6" t="n">
        <v>46081</v>
      </c>
      <c r="O2454" t="n">
        <v>27.15</v>
      </c>
    </row>
    <row r="2455" hidden="1" s="287">
      <c r="A2455" t="inlineStr">
        <is>
          <t>V100059</t>
        </is>
      </c>
      <c r="B2455" t="n">
        <v>35</v>
      </c>
      <c r="C2455" t="n">
        <v>50</v>
      </c>
      <c r="D2455" t="inlineStr">
        <is>
          <t>Rail Cargo Austria AG</t>
        </is>
      </c>
      <c r="E2455" t="inlineStr">
        <is>
          <t>100020</t>
        </is>
      </c>
      <c r="F2455" t="inlineStr">
        <is>
          <t>Am Hauptbahnhof 2</t>
        </is>
      </c>
      <c r="G2455" t="inlineStr">
        <is>
          <t>1100</t>
        </is>
      </c>
      <c r="H2455" t="inlineStr">
        <is>
          <t>Wien</t>
        </is>
      </c>
      <c r="I2455" t="inlineStr">
        <is>
          <t>AT</t>
        </is>
      </c>
      <c r="J2455" t="inlineStr">
        <is>
          <t>SGGMRRS_M43</t>
        </is>
      </c>
      <c r="K2455" t="inlineStr">
        <is>
          <t>37 80 4657 255-8</t>
        </is>
      </c>
      <c r="L2455" t="inlineStr">
        <is>
          <t>2024-0030</t>
        </is>
      </c>
      <c r="M2455" s="6" t="n">
        <v>45820</v>
      </c>
      <c r="N2455" s="6" t="n">
        <v>46799</v>
      </c>
      <c r="O2455" t="n">
        <v>38.85</v>
      </c>
    </row>
    <row r="2456" hidden="1" s="287">
      <c r="A2456" t="inlineStr">
        <is>
          <t>V200044</t>
        </is>
      </c>
      <c r="B2456" t="n">
        <v>27</v>
      </c>
      <c r="C2456" t="n">
        <v>50</v>
      </c>
      <c r="D2456" t="inlineStr">
        <is>
          <t>PCC Intermodal S.A.</t>
        </is>
      </c>
      <c r="E2456" t="inlineStr">
        <is>
          <t>100761</t>
        </is>
      </c>
      <c r="F2456" t="inlineStr">
        <is>
          <t>ul Hutnicza 16</t>
        </is>
      </c>
      <c r="G2456" t="inlineStr">
        <is>
          <t>81-061</t>
        </is>
      </c>
      <c r="H2456" t="inlineStr">
        <is>
          <t>Gdynia</t>
        </is>
      </c>
      <c r="I2456" t="inlineStr">
        <is>
          <t>PL</t>
        </is>
      </c>
      <c r="J2456" t="inlineStr">
        <is>
          <t>SGNS_M13</t>
        </is>
      </c>
      <c r="K2456" t="inlineStr">
        <is>
          <t>37 80 4564 364-0</t>
        </is>
      </c>
      <c r="L2456" t="inlineStr">
        <is>
          <t>2023-0016</t>
        </is>
      </c>
      <c r="M2456" s="6" t="n">
        <v>45145</v>
      </c>
      <c r="N2456" s="6" t="n">
        <v>46356</v>
      </c>
      <c r="O2456" t="n">
        <v>22</v>
      </c>
    </row>
    <row r="2457" hidden="1" s="287">
      <c r="A2457" t="inlineStr">
        <is>
          <t>V200047</t>
        </is>
      </c>
      <c r="B2457" t="n">
        <v>4</v>
      </c>
      <c r="C2457" t="n">
        <v>50</v>
      </c>
      <c r="D2457" t="inlineStr">
        <is>
          <t>Alza Cargo Sp. z.o.o.</t>
        </is>
      </c>
      <c r="E2457" t="inlineStr">
        <is>
          <t>100060</t>
        </is>
      </c>
      <c r="F2457" t="inlineStr">
        <is>
          <t>al. Wojciecha Korfantego 125/A</t>
        </is>
      </c>
      <c r="G2457" t="inlineStr">
        <is>
          <t>40-156</t>
        </is>
      </c>
      <c r="H2457" t="inlineStr">
        <is>
          <t>Katowice</t>
        </is>
      </c>
      <c r="I2457" t="inlineStr">
        <is>
          <t>PL</t>
        </is>
      </c>
      <c r="J2457" t="inlineStr">
        <is>
          <t>SGMMNS_M29</t>
        </is>
      </c>
      <c r="K2457" t="inlineStr">
        <is>
          <t>33 80 4505 953-6</t>
        </is>
      </c>
      <c r="L2457" t="inlineStr">
        <is>
          <t>2024-0042</t>
        </is>
      </c>
      <c r="M2457" s="6" t="n">
        <v>45674</v>
      </c>
      <c r="N2457" s="6" t="n">
        <v>46403</v>
      </c>
      <c r="O2457" t="n">
        <v>19.71</v>
      </c>
    </row>
    <row r="2458" hidden="1" s="287">
      <c r="A2458" t="inlineStr">
        <is>
          <t>V300059</t>
        </is>
      </c>
      <c r="B2458" t="n">
        <v>42</v>
      </c>
      <c r="C2458" t="n">
        <v>50</v>
      </c>
      <c r="D2458" t="inlineStr">
        <is>
          <t>Captrain Deutschland CargoWest GmbH</t>
        </is>
      </c>
      <c r="E2458" t="inlineStr">
        <is>
          <t>100030</t>
        </is>
      </c>
      <c r="F2458" t="inlineStr">
        <is>
          <t>Am Grubenhof 2</t>
        </is>
      </c>
      <c r="G2458" t="inlineStr">
        <is>
          <t>33330</t>
        </is>
      </c>
      <c r="H2458" t="inlineStr">
        <is>
          <t>Gütersloh</t>
        </is>
      </c>
      <c r="I2458" t="inlineStr">
        <is>
          <t>DE</t>
        </is>
      </c>
      <c r="J2458" t="inlineStr">
        <is>
          <t>SDGGMRSS_M8</t>
        </is>
      </c>
      <c r="K2458" t="inlineStr">
        <is>
          <t>35 80 4956 720-1</t>
        </is>
      </c>
      <c r="L2458" t="inlineStr">
        <is>
          <t>2024-0044</t>
        </is>
      </c>
      <c r="M2458" s="6" t="n">
        <v>46026</v>
      </c>
      <c r="N2458" s="6" t="n">
        <v>47483</v>
      </c>
      <c r="O2458" t="n">
        <v>42.71</v>
      </c>
    </row>
    <row r="2459" hidden="1" s="287">
      <c r="A2459" t="inlineStr">
        <is>
          <t>V100061</t>
        </is>
      </c>
      <c r="B2459" t="n">
        <v>83</v>
      </c>
      <c r="C2459" t="n">
        <v>20</v>
      </c>
      <c r="D2459" t="inlineStr">
        <is>
          <t>Rail Cargo Austria AG</t>
        </is>
      </c>
      <c r="E2459" t="inlineStr">
        <is>
          <t>100020</t>
        </is>
      </c>
      <c r="F2459" t="inlineStr">
        <is>
          <t>Am Hauptbahnhof 2</t>
        </is>
      </c>
      <c r="G2459" t="inlineStr">
        <is>
          <t>1100</t>
        </is>
      </c>
      <c r="H2459" t="inlineStr">
        <is>
          <t>Wien</t>
        </is>
      </c>
      <c r="I2459" t="inlineStr">
        <is>
          <t>AT</t>
        </is>
      </c>
      <c r="J2459" t="inlineStr">
        <is>
          <t>EANOS_95</t>
        </is>
      </c>
      <c r="K2459" t="inlineStr"/>
      <c r="L2459" t="inlineStr">
        <is>
          <t>2025-0008</t>
        </is>
      </c>
      <c r="M2459" s="6" t="n">
        <v>46199</v>
      </c>
      <c r="N2459" s="6" t="n">
        <v>50581</v>
      </c>
      <c r="O2459" t="n">
        <v>26</v>
      </c>
    </row>
    <row r="2460" hidden="1" s="287">
      <c r="A2460" t="inlineStr">
        <is>
          <t>V100062</t>
        </is>
      </c>
      <c r="B2460" t="n">
        <v>35</v>
      </c>
      <c r="C2460" t="n">
        <v>50</v>
      </c>
      <c r="D2460" t="inlineStr">
        <is>
          <t>Rail Cargo Austria AG</t>
        </is>
      </c>
      <c r="E2460" t="inlineStr">
        <is>
          <t>100020</t>
        </is>
      </c>
      <c r="F2460" t="inlineStr">
        <is>
          <t>Am Hauptbahnhof 2</t>
        </is>
      </c>
      <c r="G2460" t="inlineStr">
        <is>
          <t>1100</t>
        </is>
      </c>
      <c r="H2460" t="inlineStr">
        <is>
          <t>Wien</t>
        </is>
      </c>
      <c r="I2460" t="inlineStr">
        <is>
          <t>AT</t>
        </is>
      </c>
      <c r="J2460" t="inlineStr">
        <is>
          <t>SGGMRRSS_M50</t>
        </is>
      </c>
      <c r="K2460" t="inlineStr">
        <is>
          <t>37 80 4942 035-9</t>
        </is>
      </c>
      <c r="L2460" t="inlineStr">
        <is>
          <t>2025-0010</t>
        </is>
      </c>
      <c r="M2460" s="6" t="n">
        <v>46050</v>
      </c>
      <c r="N2460" s="6" t="n">
        <v>47038</v>
      </c>
      <c r="O2460" t="n">
        <v>37.85</v>
      </c>
    </row>
    <row r="2461" hidden="1" s="287">
      <c r="A2461" t="inlineStr">
        <is>
          <t>V300081</t>
        </is>
      </c>
      <c r="B2461" t="n">
        <v>21</v>
      </c>
      <c r="C2461" t="n">
        <v>50</v>
      </c>
      <c r="D2461" t="inlineStr">
        <is>
          <t>Weco Rail GmbH</t>
        </is>
      </c>
      <c r="E2461" t="inlineStr">
        <is>
          <t>100763</t>
        </is>
      </c>
      <c r="F2461" t="inlineStr">
        <is>
          <t>Tanbruckgrasse 3</t>
        </is>
      </c>
      <c r="G2461" t="inlineStr">
        <is>
          <t>1120</t>
        </is>
      </c>
      <c r="H2461" t="inlineStr">
        <is>
          <t>Wien</t>
        </is>
      </c>
      <c r="I2461" t="inlineStr">
        <is>
          <t>AT</t>
        </is>
      </c>
      <c r="J2461" t="inlineStr">
        <is>
          <t>SDGGMRSS_M16</t>
        </is>
      </c>
      <c r="K2461" t="inlineStr">
        <is>
          <t>37 80 4992 812-0</t>
        </is>
      </c>
      <c r="L2461" t="inlineStr">
        <is>
          <t>2025-0015</t>
        </is>
      </c>
      <c r="M2461" s="6" t="n">
        <v>45931</v>
      </c>
      <c r="N2461" s="6" t="n">
        <v>46660</v>
      </c>
      <c r="O2461" t="n">
        <v>46</v>
      </c>
    </row>
    <row r="2462" hidden="1" s="287">
      <c r="A2462" t="inlineStr">
        <is>
          <t>V100066</t>
        </is>
      </c>
      <c r="B2462" t="n">
        <v>11</v>
      </c>
      <c r="C2462" t="n">
        <v>50</v>
      </c>
      <c r="D2462" t="inlineStr">
        <is>
          <t>Grenland Rail AS</t>
        </is>
      </c>
      <c r="E2462" t="inlineStr">
        <is>
          <t>100268</t>
        </is>
      </c>
      <c r="F2462" t="inlineStr">
        <is>
          <t>Nybergflata 2</t>
        </is>
      </c>
      <c r="G2462" t="inlineStr">
        <is>
          <t>3737</t>
        </is>
      </c>
      <c r="H2462" t="inlineStr">
        <is>
          <t>Skien</t>
        </is>
      </c>
      <c r="I2462" t="inlineStr">
        <is>
          <t>NO</t>
        </is>
      </c>
      <c r="J2462" t="inlineStr">
        <is>
          <t>SGNSS_M40</t>
        </is>
      </c>
      <c r="K2462" t="inlineStr">
        <is>
          <t>33 80 4552 623-7</t>
        </is>
      </c>
      <c r="L2462" t="inlineStr">
        <is>
          <t>2024-0009</t>
        </is>
      </c>
      <c r="M2462" s="6" t="n">
        <v>45625</v>
      </c>
      <c r="N2462" s="6" t="n">
        <v>46719</v>
      </c>
      <c r="O2462" t="n">
        <v>17.45</v>
      </c>
    </row>
    <row r="2463" hidden="1" s="287">
      <c r="A2463" t="inlineStr">
        <is>
          <t>V500002</t>
        </is>
      </c>
      <c r="B2463" t="n">
        <v>1</v>
      </c>
      <c r="C2463" t="n">
        <v>50</v>
      </c>
      <c r="D2463" t="inlineStr">
        <is>
          <t>LAUDE Smart Intermodal S.A.</t>
        </is>
      </c>
      <c r="E2463" t="inlineStr">
        <is>
          <t>100026</t>
        </is>
      </c>
      <c r="F2463" t="inlineStr">
        <is>
          <t>ul. Wroclawska 131</t>
        </is>
      </c>
      <c r="G2463" t="inlineStr">
        <is>
          <t>87-100</t>
        </is>
      </c>
      <c r="H2463" t="inlineStr">
        <is>
          <t>Torun</t>
        </is>
      </c>
      <c r="I2463" t="inlineStr">
        <is>
          <t>PL</t>
        </is>
      </c>
      <c r="J2463" t="inlineStr">
        <is>
          <t>SGMMNSS_M48</t>
        </is>
      </c>
      <c r="K2463" t="inlineStr">
        <is>
          <t>37 84 4594 825-0</t>
        </is>
      </c>
      <c r="L2463" t="inlineStr">
        <is>
          <t>2025-0027</t>
        </is>
      </c>
      <c r="M2463" s="6" t="n">
        <v>45847</v>
      </c>
      <c r="N2463" s="6" t="n">
        <v>47672</v>
      </c>
      <c r="O2463" t="n">
        <v>31.56</v>
      </c>
    </row>
    <row r="2464" hidden="1" s="287">
      <c r="A2464" t="inlineStr">
        <is>
          <t>V200054</t>
        </is>
      </c>
      <c r="B2464" t="n">
        <v>16</v>
      </c>
      <c r="C2464" t="n">
        <v>50</v>
      </c>
      <c r="D2464" t="inlineStr">
        <is>
          <t>Necoss GmbH</t>
        </is>
      </c>
      <c r="E2464" t="inlineStr">
        <is>
          <t>100014</t>
        </is>
      </c>
      <c r="F2464" t="inlineStr">
        <is>
          <t>Bahnhofplatz 42</t>
        </is>
      </c>
      <c r="G2464" t="inlineStr">
        <is>
          <t>28195</t>
        </is>
      </c>
      <c r="H2464" t="inlineStr">
        <is>
          <t>Bremen</t>
        </is>
      </c>
      <c r="I2464" t="inlineStr">
        <is>
          <t>DE</t>
        </is>
      </c>
      <c r="J2464" t="inlineStr">
        <is>
          <t>SGGRSS_M2</t>
        </is>
      </c>
      <c r="K2464" t="inlineStr">
        <is>
          <t>37 80 4980 424-8</t>
        </is>
      </c>
      <c r="L2464" t="inlineStr">
        <is>
          <t>2025-0024</t>
        </is>
      </c>
      <c r="M2464" s="6" t="n">
        <v>46023</v>
      </c>
      <c r="N2464" s="6" t="n">
        <v>46752</v>
      </c>
      <c r="O2464" t="n">
        <v>27.9</v>
      </c>
    </row>
    <row r="2465" hidden="1" s="287">
      <c r="A2465" t="inlineStr">
        <is>
          <t>V710001</t>
        </is>
      </c>
      <c r="B2465" t="n">
        <v>33</v>
      </c>
      <c r="C2465" t="n">
        <v>50</v>
      </c>
      <c r="D2465" t="inlineStr">
        <is>
          <t>Rail Cargo Austria AG</t>
        </is>
      </c>
      <c r="E2465" t="inlineStr">
        <is>
          <t>100020</t>
        </is>
      </c>
      <c r="F2465" t="inlineStr">
        <is>
          <t>Am Hauptbahnhof 2</t>
        </is>
      </c>
      <c r="G2465" t="inlineStr">
        <is>
          <t>1100</t>
        </is>
      </c>
      <c r="H2465" t="inlineStr">
        <is>
          <t>Wien</t>
        </is>
      </c>
      <c r="I2465" t="inlineStr">
        <is>
          <t>AT</t>
        </is>
      </c>
      <c r="J2465" t="inlineStr">
        <is>
          <t>SDGGMRS_M7</t>
        </is>
      </c>
      <c r="K2465" t="inlineStr">
        <is>
          <t>37 80 4955 110-4</t>
        </is>
      </c>
      <c r="L2465" t="inlineStr">
        <is>
          <t>2025-0026</t>
        </is>
      </c>
      <c r="M2465" s="6" t="n">
        <v>45931</v>
      </c>
      <c r="N2465" s="6" t="n">
        <v>46112</v>
      </c>
      <c r="O2465" t="n">
        <v>37</v>
      </c>
    </row>
    <row r="2466" hidden="1" s="287">
      <c r="A2466" t="inlineStr">
        <is>
          <t>V100003</t>
        </is>
      </c>
      <c r="B2466" t="n">
        <v>34</v>
      </c>
      <c r="C2466" t="n">
        <v>50</v>
      </c>
      <c r="D2466" t="inlineStr">
        <is>
          <t>DB Cargo AG</t>
        </is>
      </c>
      <c r="E2466" t="inlineStr">
        <is>
          <t>100000</t>
        </is>
      </c>
      <c r="F2466" t="inlineStr">
        <is>
          <t>Rheinstrasse 2</t>
        </is>
      </c>
      <c r="G2466" t="inlineStr">
        <is>
          <t>55116</t>
        </is>
      </c>
      <c r="H2466" t="inlineStr">
        <is>
          <t>Mainz</t>
        </is>
      </c>
      <c r="I2466" t="inlineStr">
        <is>
          <t>DE</t>
        </is>
      </c>
      <c r="J2466" t="inlineStr">
        <is>
          <t>SGGMRSS_M6</t>
        </is>
      </c>
      <c r="K2466" t="inlineStr">
        <is>
          <t>37 80 4963 204-5</t>
        </is>
      </c>
      <c r="L2466" t="inlineStr">
        <is>
          <t>2020-0006</t>
        </is>
      </c>
      <c r="M2466" s="6" t="n">
        <v>44284</v>
      </c>
      <c r="N2466" s="6" t="n">
        <v>46081</v>
      </c>
      <c r="O2466" t="n">
        <v>30.5</v>
      </c>
    </row>
    <row r="2467" hidden="1" s="287">
      <c r="A2467" t="inlineStr">
        <is>
          <t>V400001</t>
        </is>
      </c>
      <c r="B2467" t="n">
        <v>42</v>
      </c>
      <c r="C2467" t="n">
        <v>50</v>
      </c>
      <c r="D2467" t="inlineStr">
        <is>
          <t>DB Cargo AG</t>
        </is>
      </c>
      <c r="E2467" t="inlineStr">
        <is>
          <t>100000</t>
        </is>
      </c>
      <c r="F2467" t="inlineStr">
        <is>
          <t>Rheinstrasse 2</t>
        </is>
      </c>
      <c r="G2467" t="inlineStr">
        <is>
          <t>55116</t>
        </is>
      </c>
      <c r="H2467" t="inlineStr">
        <is>
          <t>Mainz</t>
        </is>
      </c>
      <c r="I2467" t="inlineStr">
        <is>
          <t>DE</t>
        </is>
      </c>
      <c r="J2467" t="inlineStr">
        <is>
          <t>SGGRSS_M2</t>
        </is>
      </c>
      <c r="K2467" t="inlineStr">
        <is>
          <t>37 80 4980 653-2</t>
        </is>
      </c>
      <c r="L2467" t="inlineStr">
        <is>
          <t>2021-2420</t>
        </is>
      </c>
      <c r="M2467" s="6" t="n">
        <v>44562</v>
      </c>
      <c r="N2467" s="6" t="n">
        <v>46811</v>
      </c>
      <c r="O2467" t="n">
        <v>25.4</v>
      </c>
    </row>
    <row r="2468" hidden="1" s="287">
      <c r="A2468" t="inlineStr">
        <is>
          <t>V400005</t>
        </is>
      </c>
      <c r="B2468" t="n">
        <v>40</v>
      </c>
      <c r="C2468" t="n">
        <v>50</v>
      </c>
      <c r="D2468" t="inlineStr">
        <is>
          <t>DB Cargo AG</t>
        </is>
      </c>
      <c r="E2468" t="inlineStr">
        <is>
          <t>100000</t>
        </is>
      </c>
      <c r="F2468" t="inlineStr">
        <is>
          <t>Rheinstrasse 2</t>
        </is>
      </c>
      <c r="G2468" t="inlineStr">
        <is>
          <t>55116</t>
        </is>
      </c>
      <c r="H2468" t="inlineStr">
        <is>
          <t>Mainz</t>
        </is>
      </c>
      <c r="I2468" t="inlineStr">
        <is>
          <t>DE</t>
        </is>
      </c>
      <c r="J2468" t="inlineStr">
        <is>
          <t>SGGNS_M11</t>
        </is>
      </c>
      <c r="K2468" t="inlineStr">
        <is>
          <t>37 80 4561 407-0</t>
        </is>
      </c>
      <c r="L2468" t="inlineStr">
        <is>
          <t>2021-2420</t>
        </is>
      </c>
      <c r="M2468" s="6" t="n">
        <v>44950</v>
      </c>
      <c r="N2468" s="6" t="n">
        <v>47087</v>
      </c>
      <c r="O2468" t="n">
        <v>24.4</v>
      </c>
    </row>
    <row r="2469" hidden="1" s="287">
      <c r="A2469" t="inlineStr">
        <is>
          <t>V400008</t>
        </is>
      </c>
      <c r="B2469" t="n">
        <v>38</v>
      </c>
      <c r="C2469" t="n">
        <v>50</v>
      </c>
      <c r="D2469" t="inlineStr">
        <is>
          <t>DB Cargo AG</t>
        </is>
      </c>
      <c r="E2469" t="inlineStr">
        <is>
          <t>100000</t>
        </is>
      </c>
      <c r="F2469" t="inlineStr">
        <is>
          <t>Rheinstrasse 2</t>
        </is>
      </c>
      <c r="G2469" t="inlineStr">
        <is>
          <t>55116</t>
        </is>
      </c>
      <c r="H2469" t="inlineStr">
        <is>
          <t>Mainz</t>
        </is>
      </c>
      <c r="I2469" t="inlineStr">
        <is>
          <t>DE</t>
        </is>
      </c>
      <c r="J2469" t="inlineStr">
        <is>
          <t>SGGNS_M11</t>
        </is>
      </c>
      <c r="K2469" t="inlineStr">
        <is>
          <t>37 80 4561 471-6</t>
        </is>
      </c>
      <c r="L2469" t="inlineStr">
        <is>
          <t>2021-2420</t>
        </is>
      </c>
      <c r="M2469" s="6" t="n">
        <v>45204</v>
      </c>
      <c r="N2469" s="6" t="n">
        <v>47330</v>
      </c>
      <c r="O2469" t="n">
        <v>26.23</v>
      </c>
    </row>
    <row r="2470" hidden="1" s="287">
      <c r="A2470" t="inlineStr">
        <is>
          <t>V100047</t>
        </is>
      </c>
      <c r="B2470" t="n">
        <v>34</v>
      </c>
      <c r="C2470" t="n">
        <v>50</v>
      </c>
      <c r="D2470" t="inlineStr">
        <is>
          <t>Rail Cargo Austria AG</t>
        </is>
      </c>
      <c r="E2470" t="inlineStr">
        <is>
          <t>100020</t>
        </is>
      </c>
      <c r="F2470" t="inlineStr">
        <is>
          <t>Am Hauptbahnhof 2</t>
        </is>
      </c>
      <c r="G2470" t="inlineStr">
        <is>
          <t>1100</t>
        </is>
      </c>
      <c r="H2470" t="inlineStr">
        <is>
          <t>Wien</t>
        </is>
      </c>
      <c r="I2470" t="inlineStr">
        <is>
          <t>AT</t>
        </is>
      </c>
      <c r="J2470" t="inlineStr">
        <is>
          <t>SGGMRRS_M23</t>
        </is>
      </c>
      <c r="K2470" t="inlineStr">
        <is>
          <t>37 80 4657 204-6</t>
        </is>
      </c>
      <c r="L2470" t="inlineStr">
        <is>
          <t>2023-0010</t>
        </is>
      </c>
      <c r="M2470" s="6" t="n">
        <v>45181</v>
      </c>
      <c r="N2470" s="6" t="n">
        <v>46203</v>
      </c>
      <c r="O2470" t="n">
        <v>41.55</v>
      </c>
    </row>
    <row r="2471" hidden="1" s="287">
      <c r="A2471" t="inlineStr">
        <is>
          <t>V300034</t>
        </is>
      </c>
      <c r="B2471" t="n">
        <v>24</v>
      </c>
      <c r="C2471" t="n">
        <v>50</v>
      </c>
      <c r="D2471" t="inlineStr">
        <is>
          <t>EWG Rail Zrt.</t>
        </is>
      </c>
      <c r="E2471" t="inlineStr">
        <is>
          <t>100758</t>
        </is>
      </c>
      <c r="F2471" t="inlineStr">
        <is>
          <t>Váci út 76 3.em</t>
        </is>
      </c>
      <c r="G2471" t="inlineStr">
        <is>
          <t>1133</t>
        </is>
      </c>
      <c r="H2471" t="inlineStr">
        <is>
          <t>Budapest</t>
        </is>
      </c>
      <c r="I2471" t="inlineStr">
        <is>
          <t>HU</t>
        </is>
      </c>
      <c r="J2471" t="inlineStr">
        <is>
          <t>SGNS_M9</t>
        </is>
      </c>
      <c r="K2471" t="inlineStr">
        <is>
          <t>37 80 4564 559-5</t>
        </is>
      </c>
      <c r="L2471" t="inlineStr">
        <is>
          <t>2023-0026</t>
        </is>
      </c>
      <c r="M2471" s="6" t="n">
        <v>45188</v>
      </c>
      <c r="N2471" s="6" t="n">
        <v>46387</v>
      </c>
      <c r="O2471" t="n">
        <v>16.63</v>
      </c>
    </row>
    <row r="2472" hidden="1" s="287">
      <c r="A2472" t="inlineStr">
        <is>
          <t>V100050</t>
        </is>
      </c>
      <c r="B2472" t="n">
        <v>36</v>
      </c>
      <c r="C2472" t="n">
        <v>50</v>
      </c>
      <c r="D2472" t="inlineStr">
        <is>
          <t>Rail Cargo Austria AG</t>
        </is>
      </c>
      <c r="E2472" t="inlineStr">
        <is>
          <t>100020</t>
        </is>
      </c>
      <c r="F2472" t="inlineStr">
        <is>
          <t>Am Hauptbahnhof 2</t>
        </is>
      </c>
      <c r="G2472" t="inlineStr">
        <is>
          <t>1100</t>
        </is>
      </c>
      <c r="H2472" t="inlineStr">
        <is>
          <t>Wien</t>
        </is>
      </c>
      <c r="I2472" t="inlineStr">
        <is>
          <t>AT</t>
        </is>
      </c>
      <c r="J2472" t="inlineStr">
        <is>
          <t>SGGMRRS_M23</t>
        </is>
      </c>
      <c r="K2472" t="inlineStr">
        <is>
          <t>31 80 4657 388-3</t>
        </is>
      </c>
      <c r="L2472" t="inlineStr">
        <is>
          <t>2023-0038</t>
        </is>
      </c>
      <c r="M2472" s="6" t="n">
        <v>45412</v>
      </c>
      <c r="N2472" s="6" t="n">
        <v>46391</v>
      </c>
      <c r="O2472" t="n">
        <v>40.7</v>
      </c>
    </row>
    <row r="2473" hidden="1" s="287">
      <c r="A2473" t="inlineStr">
        <is>
          <t>V100051</t>
        </is>
      </c>
      <c r="B2473" t="n">
        <v>4</v>
      </c>
      <c r="C2473" t="n">
        <v>50</v>
      </c>
      <c r="D2473" t="inlineStr">
        <is>
          <t>LAUDE Smart Intermodal S.A.</t>
        </is>
      </c>
      <c r="E2473" t="inlineStr">
        <is>
          <t>100026</t>
        </is>
      </c>
      <c r="F2473" t="inlineStr">
        <is>
          <t>ul. Wroclawska 131</t>
        </is>
      </c>
      <c r="G2473" t="inlineStr">
        <is>
          <t>87-100</t>
        </is>
      </c>
      <c r="H2473" t="inlineStr">
        <is>
          <t>Torun</t>
        </is>
      </c>
      <c r="I2473" t="inlineStr">
        <is>
          <t>PL</t>
        </is>
      </c>
      <c r="J2473" t="inlineStr">
        <is>
          <t>SGMMNS_M29</t>
        </is>
      </c>
      <c r="K2473" t="inlineStr">
        <is>
          <t>33 80 4505 893-4</t>
        </is>
      </c>
      <c r="L2473" t="inlineStr">
        <is>
          <t>2023-0033</t>
        </is>
      </c>
      <c r="M2473" s="6" t="n">
        <v>45434</v>
      </c>
      <c r="N2473" s="6" t="n">
        <v>46894</v>
      </c>
      <c r="O2473" t="n">
        <v>18.95</v>
      </c>
    </row>
    <row r="2474" hidden="1" s="287">
      <c r="A2474" t="inlineStr">
        <is>
          <t>V200035</t>
        </is>
      </c>
      <c r="B2474" t="n">
        <v>45</v>
      </c>
      <c r="C2474" t="n">
        <v>50</v>
      </c>
      <c r="D2474" t="inlineStr">
        <is>
          <t>Zaklad Inzynierli Kolejowej Sp.z.o.o</t>
        </is>
      </c>
      <c r="E2474" t="inlineStr">
        <is>
          <t>100767</t>
        </is>
      </c>
      <c r="F2474" t="inlineStr">
        <is>
          <t>ul. Retmanska 11a</t>
        </is>
      </c>
      <c r="G2474" t="inlineStr">
        <is>
          <t>27-600</t>
        </is>
      </c>
      <c r="H2474" t="inlineStr">
        <is>
          <t>Sandomierz</t>
        </is>
      </c>
      <c r="I2474" t="inlineStr">
        <is>
          <t>PL</t>
        </is>
      </c>
      <c r="J2474" t="inlineStr">
        <is>
          <t>SGMMNS_M17</t>
        </is>
      </c>
      <c r="K2474" t="inlineStr">
        <is>
          <t>33 80 4505 485-9</t>
        </is>
      </c>
      <c r="L2474" t="inlineStr">
        <is>
          <t>2023-0021</t>
        </is>
      </c>
      <c r="M2474" s="6" t="n">
        <v>45962</v>
      </c>
      <c r="N2474" s="6" t="n">
        <v>46478</v>
      </c>
      <c r="O2474" t="n">
        <v>19</v>
      </c>
    </row>
    <row r="2475" hidden="1" s="287">
      <c r="A2475" t="inlineStr">
        <is>
          <t>V200038</t>
        </is>
      </c>
      <c r="B2475" t="n">
        <v>9</v>
      </c>
      <c r="C2475" t="n">
        <v>50</v>
      </c>
      <c r="D2475" t="inlineStr">
        <is>
          <t>Mars Logistics AS</t>
        </is>
      </c>
      <c r="E2475" t="inlineStr">
        <is>
          <t>100770</t>
        </is>
      </c>
      <c r="F2475" t="inlineStr">
        <is>
          <t>Mahmutbey Mah., Tasocagi Yolu Cad.</t>
        </is>
      </c>
      <c r="G2475" t="inlineStr">
        <is>
          <t>34218</t>
        </is>
      </c>
      <c r="H2475" t="inlineStr">
        <is>
          <t>Bagcilar-Istanbul</t>
        </is>
      </c>
      <c r="I2475" t="inlineStr">
        <is>
          <t>TR</t>
        </is>
      </c>
      <c r="J2475" t="inlineStr">
        <is>
          <t>SDGGMRS_M7</t>
        </is>
      </c>
      <c r="K2475" t="inlineStr">
        <is>
          <t>37 80 4993 277-5</t>
        </is>
      </c>
      <c r="L2475" t="inlineStr">
        <is>
          <t>2024-0006</t>
        </is>
      </c>
      <c r="M2475" s="6" t="n">
        <v>45413</v>
      </c>
      <c r="N2475" s="6" t="n">
        <v>46507</v>
      </c>
      <c r="O2475" t="n">
        <v>44.43</v>
      </c>
    </row>
    <row r="2476" hidden="1" s="287">
      <c r="A2476" t="inlineStr">
        <is>
          <t>V100054</t>
        </is>
      </c>
      <c r="B2476" t="n">
        <v>36</v>
      </c>
      <c r="C2476" t="n">
        <v>50</v>
      </c>
      <c r="D2476" t="inlineStr">
        <is>
          <t>Rail Cargo Austria AG</t>
        </is>
      </c>
      <c r="E2476" t="inlineStr">
        <is>
          <t>100020</t>
        </is>
      </c>
      <c r="F2476" t="inlineStr">
        <is>
          <t>Am Hauptbahnhof 2</t>
        </is>
      </c>
      <c r="G2476" t="inlineStr">
        <is>
          <t>1100</t>
        </is>
      </c>
      <c r="H2476" t="inlineStr">
        <is>
          <t>Wien</t>
        </is>
      </c>
      <c r="I2476" t="inlineStr">
        <is>
          <t>AT</t>
        </is>
      </c>
      <c r="J2476" t="inlineStr">
        <is>
          <t>SGGMRRS_M23</t>
        </is>
      </c>
      <c r="K2476" t="inlineStr">
        <is>
          <t>37 80 4657 333-3</t>
        </is>
      </c>
      <c r="L2476" t="inlineStr">
        <is>
          <t>2024-0007</t>
        </is>
      </c>
      <c r="M2476" s="6" t="n">
        <v>45617</v>
      </c>
      <c r="N2476" s="6" t="n">
        <v>46603</v>
      </c>
      <c r="O2476" t="n">
        <v>40.7</v>
      </c>
    </row>
    <row r="2477" hidden="1" s="287">
      <c r="A2477" t="inlineStr">
        <is>
          <t>V100057</t>
        </is>
      </c>
      <c r="B2477" t="n">
        <v>39</v>
      </c>
      <c r="C2477" t="n">
        <v>50</v>
      </c>
      <c r="D2477" t="inlineStr">
        <is>
          <t>RheinCargo GmbH &amp; Co. KG</t>
        </is>
      </c>
      <c r="E2477" t="inlineStr">
        <is>
          <t>100011</t>
        </is>
      </c>
      <c r="F2477" t="inlineStr">
        <is>
          <t>Hammer Landstrasse 3</t>
        </is>
      </c>
      <c r="G2477" t="inlineStr">
        <is>
          <t>41460</t>
        </is>
      </c>
      <c r="H2477" t="inlineStr">
        <is>
          <t>Neuss</t>
        </is>
      </c>
      <c r="I2477" t="inlineStr">
        <is>
          <t>DE</t>
        </is>
      </c>
      <c r="J2477" t="inlineStr">
        <is>
          <t>SGGNS_M33</t>
        </is>
      </c>
      <c r="K2477" t="inlineStr">
        <is>
          <t>37 80 4561 565-5</t>
        </is>
      </c>
      <c r="L2477" t="inlineStr">
        <is>
          <t>2024-0020</t>
        </is>
      </c>
      <c r="M2477" s="6" t="n">
        <v>45587</v>
      </c>
      <c r="N2477" s="6" t="n">
        <v>46081</v>
      </c>
      <c r="O2477" t="n">
        <v>27.15</v>
      </c>
    </row>
    <row r="2478" hidden="1" s="287">
      <c r="A2478" t="inlineStr">
        <is>
          <t>V100059</t>
        </is>
      </c>
      <c r="B2478" t="n">
        <v>36</v>
      </c>
      <c r="C2478" t="n">
        <v>50</v>
      </c>
      <c r="D2478" t="inlineStr">
        <is>
          <t>Rail Cargo Austria AG</t>
        </is>
      </c>
      <c r="E2478" t="inlineStr">
        <is>
          <t>100020</t>
        </is>
      </c>
      <c r="F2478" t="inlineStr">
        <is>
          <t>Am Hauptbahnhof 2</t>
        </is>
      </c>
      <c r="G2478" t="inlineStr">
        <is>
          <t>1100</t>
        </is>
      </c>
      <c r="H2478" t="inlineStr">
        <is>
          <t>Wien</t>
        </is>
      </c>
      <c r="I2478" t="inlineStr">
        <is>
          <t>AT</t>
        </is>
      </c>
      <c r="J2478" t="inlineStr">
        <is>
          <t>SGGMRRS_M43</t>
        </is>
      </c>
      <c r="K2478" t="inlineStr">
        <is>
          <t>37 80 4657 256-6</t>
        </is>
      </c>
      <c r="L2478" t="inlineStr">
        <is>
          <t>2024-0030</t>
        </is>
      </c>
      <c r="M2478" s="6" t="n">
        <v>45820</v>
      </c>
      <c r="N2478" s="6" t="n">
        <v>46799</v>
      </c>
      <c r="O2478" t="n">
        <v>38.85</v>
      </c>
    </row>
    <row r="2479" hidden="1" s="287">
      <c r="A2479" t="inlineStr">
        <is>
          <t>V200044</t>
        </is>
      </c>
      <c r="B2479" t="n">
        <v>28</v>
      </c>
      <c r="C2479" t="n">
        <v>50</v>
      </c>
      <c r="D2479" t="inlineStr">
        <is>
          <t>PCC Intermodal S.A.</t>
        </is>
      </c>
      <c r="E2479" t="inlineStr">
        <is>
          <t>100761</t>
        </is>
      </c>
      <c r="F2479" t="inlineStr">
        <is>
          <t>ul Hutnicza 16</t>
        </is>
      </c>
      <c r="G2479" t="inlineStr">
        <is>
          <t>81-061</t>
        </is>
      </c>
      <c r="H2479" t="inlineStr">
        <is>
          <t>Gdynia</t>
        </is>
      </c>
      <c r="I2479" t="inlineStr">
        <is>
          <t>PL</t>
        </is>
      </c>
      <c r="J2479" t="inlineStr">
        <is>
          <t>SGNS_M13</t>
        </is>
      </c>
      <c r="K2479" t="inlineStr">
        <is>
          <t>37 80 4564 365-7</t>
        </is>
      </c>
      <c r="L2479" t="inlineStr">
        <is>
          <t>2023-0016</t>
        </is>
      </c>
      <c r="M2479" s="6" t="n">
        <v>45145</v>
      </c>
      <c r="N2479" s="6" t="n">
        <v>46356</v>
      </c>
      <c r="O2479" t="n">
        <v>22</v>
      </c>
    </row>
    <row r="2480" hidden="1" s="287">
      <c r="A2480" t="inlineStr">
        <is>
          <t>V300059</t>
        </is>
      </c>
      <c r="B2480" t="n">
        <v>26</v>
      </c>
      <c r="C2480" t="n">
        <v>50</v>
      </c>
      <c r="D2480" t="inlineStr">
        <is>
          <t>Captrain Deutschland CargoWest GmbH</t>
        </is>
      </c>
      <c r="E2480" t="inlineStr">
        <is>
          <t>100030</t>
        </is>
      </c>
      <c r="F2480" t="inlineStr">
        <is>
          <t>Am Grubenhof 2</t>
        </is>
      </c>
      <c r="G2480" t="inlineStr">
        <is>
          <t>33330</t>
        </is>
      </c>
      <c r="H2480" t="inlineStr">
        <is>
          <t>Gütersloh</t>
        </is>
      </c>
      <c r="I2480" t="inlineStr">
        <is>
          <t>DE</t>
        </is>
      </c>
      <c r="J2480" t="inlineStr">
        <is>
          <t>SDGGMRSS_M8</t>
        </is>
      </c>
      <c r="K2480" t="inlineStr">
        <is>
          <t>35 80 4956 721-9</t>
        </is>
      </c>
      <c r="L2480" t="inlineStr">
        <is>
          <t>2024-0044</t>
        </is>
      </c>
      <c r="M2480" s="6" t="n">
        <v>46026</v>
      </c>
      <c r="N2480" s="6" t="n">
        <v>47483</v>
      </c>
      <c r="O2480" t="n">
        <v>42.71</v>
      </c>
    </row>
    <row r="2481" hidden="1" s="287">
      <c r="A2481" t="inlineStr">
        <is>
          <t>V100061</t>
        </is>
      </c>
      <c r="B2481" t="n">
        <v>84</v>
      </c>
      <c r="C2481" t="n">
        <v>20</v>
      </c>
      <c r="D2481" t="inlineStr">
        <is>
          <t>Rail Cargo Austria AG</t>
        </is>
      </c>
      <c r="E2481" t="inlineStr">
        <is>
          <t>100020</t>
        </is>
      </c>
      <c r="F2481" t="inlineStr">
        <is>
          <t>Am Hauptbahnhof 2</t>
        </is>
      </c>
      <c r="G2481" t="inlineStr">
        <is>
          <t>1100</t>
        </is>
      </c>
      <c r="H2481" t="inlineStr">
        <is>
          <t>Wien</t>
        </is>
      </c>
      <c r="I2481" t="inlineStr">
        <is>
          <t>AT</t>
        </is>
      </c>
      <c r="J2481" t="inlineStr">
        <is>
          <t>EANOS_95</t>
        </is>
      </c>
      <c r="K2481" t="inlineStr"/>
      <c r="L2481" t="inlineStr">
        <is>
          <t>2025-0008</t>
        </is>
      </c>
      <c r="M2481" s="6" t="n">
        <v>46199</v>
      </c>
      <c r="N2481" s="6" t="n">
        <v>50581</v>
      </c>
      <c r="O2481" t="n">
        <v>26</v>
      </c>
    </row>
    <row r="2482" hidden="1" s="287">
      <c r="A2482" t="inlineStr">
        <is>
          <t>V100062</t>
        </is>
      </c>
      <c r="B2482" t="n">
        <v>36</v>
      </c>
      <c r="C2482" t="n">
        <v>50</v>
      </c>
      <c r="D2482" t="inlineStr">
        <is>
          <t>Rail Cargo Austria AG</t>
        </is>
      </c>
      <c r="E2482" t="inlineStr">
        <is>
          <t>100020</t>
        </is>
      </c>
      <c r="F2482" t="inlineStr">
        <is>
          <t>Am Hauptbahnhof 2</t>
        </is>
      </c>
      <c r="G2482" t="inlineStr">
        <is>
          <t>1100</t>
        </is>
      </c>
      <c r="H2482" t="inlineStr">
        <is>
          <t>Wien</t>
        </is>
      </c>
      <c r="I2482" t="inlineStr">
        <is>
          <t>AT</t>
        </is>
      </c>
      <c r="J2482" t="inlineStr">
        <is>
          <t>SGGMRRSS_M50</t>
        </is>
      </c>
      <c r="K2482" t="inlineStr">
        <is>
          <t>37 80 4942 036-7</t>
        </is>
      </c>
      <c r="L2482" t="inlineStr">
        <is>
          <t>2025-0010</t>
        </is>
      </c>
      <c r="M2482" s="6" t="n">
        <v>46050</v>
      </c>
      <c r="N2482" s="6" t="n">
        <v>47038</v>
      </c>
      <c r="O2482" t="n">
        <v>37.85</v>
      </c>
    </row>
    <row r="2483" hidden="1" s="287">
      <c r="A2483" t="inlineStr">
        <is>
          <t>V300081</t>
        </is>
      </c>
      <c r="B2483" t="n">
        <v>22</v>
      </c>
      <c r="C2483" t="n">
        <v>50</v>
      </c>
      <c r="D2483" t="inlineStr">
        <is>
          <t>Weco Rail GmbH</t>
        </is>
      </c>
      <c r="E2483" t="inlineStr">
        <is>
          <t>100763</t>
        </is>
      </c>
      <c r="F2483" t="inlineStr">
        <is>
          <t>Tanbruckgrasse 3</t>
        </is>
      </c>
      <c r="G2483" t="inlineStr">
        <is>
          <t>1120</t>
        </is>
      </c>
      <c r="H2483" t="inlineStr">
        <is>
          <t>Wien</t>
        </is>
      </c>
      <c r="I2483" t="inlineStr">
        <is>
          <t>AT</t>
        </is>
      </c>
      <c r="J2483" t="inlineStr">
        <is>
          <t>SDGGMRSS_M16</t>
        </is>
      </c>
      <c r="K2483" t="inlineStr">
        <is>
          <t>37 80 4992 813-8</t>
        </is>
      </c>
      <c r="L2483" t="inlineStr">
        <is>
          <t>2025-0015</t>
        </is>
      </c>
      <c r="M2483" s="6" t="n">
        <v>45931</v>
      </c>
      <c r="N2483" s="6" t="n">
        <v>46660</v>
      </c>
      <c r="O2483" t="n">
        <v>46</v>
      </c>
    </row>
    <row r="2484" hidden="1" s="287">
      <c r="A2484" t="inlineStr">
        <is>
          <t>V100066</t>
        </is>
      </c>
      <c r="B2484" t="n">
        <v>12</v>
      </c>
      <c r="C2484" t="n">
        <v>50</v>
      </c>
      <c r="D2484" t="inlineStr">
        <is>
          <t>Grenland Rail AS</t>
        </is>
      </c>
      <c r="E2484" t="inlineStr">
        <is>
          <t>100268</t>
        </is>
      </c>
      <c r="F2484" t="inlineStr">
        <is>
          <t>Nybergflata 2</t>
        </is>
      </c>
      <c r="G2484" t="inlineStr">
        <is>
          <t>3737</t>
        </is>
      </c>
      <c r="H2484" t="inlineStr">
        <is>
          <t>Skien</t>
        </is>
      </c>
      <c r="I2484" t="inlineStr">
        <is>
          <t>NO</t>
        </is>
      </c>
      <c r="J2484" t="inlineStr">
        <is>
          <t>SGNSS_M40</t>
        </is>
      </c>
      <c r="K2484" t="inlineStr">
        <is>
          <t>33 80 4552 624-5</t>
        </is>
      </c>
      <c r="L2484" t="inlineStr">
        <is>
          <t>2024-0009</t>
        </is>
      </c>
      <c r="M2484" s="6" t="n">
        <v>45625</v>
      </c>
      <c r="N2484" s="6" t="n">
        <v>46719</v>
      </c>
      <c r="O2484" t="n">
        <v>17.45</v>
      </c>
    </row>
    <row r="2485" hidden="1" s="287">
      <c r="A2485" t="inlineStr">
        <is>
          <t>V500002</t>
        </is>
      </c>
      <c r="B2485" t="n">
        <v>2</v>
      </c>
      <c r="C2485" t="n">
        <v>50</v>
      </c>
      <c r="D2485" t="inlineStr">
        <is>
          <t>LAUDE Smart Intermodal S.A.</t>
        </is>
      </c>
      <c r="E2485" t="inlineStr">
        <is>
          <t>100026</t>
        </is>
      </c>
      <c r="F2485" t="inlineStr">
        <is>
          <t>ul. Wroclawska 131</t>
        </is>
      </c>
      <c r="G2485" t="inlineStr">
        <is>
          <t>87-100</t>
        </is>
      </c>
      <c r="H2485" t="inlineStr">
        <is>
          <t>Torun</t>
        </is>
      </c>
      <c r="I2485" t="inlineStr">
        <is>
          <t>PL</t>
        </is>
      </c>
      <c r="J2485" t="inlineStr">
        <is>
          <t>SGMMNSS_M48</t>
        </is>
      </c>
      <c r="K2485" t="inlineStr">
        <is>
          <t>37 84 4594 827-6</t>
        </is>
      </c>
      <c r="L2485" t="inlineStr">
        <is>
          <t>2025-0027</t>
        </is>
      </c>
      <c r="M2485" s="6" t="n">
        <v>45847</v>
      </c>
      <c r="N2485" s="6" t="n">
        <v>47672</v>
      </c>
      <c r="O2485" t="n">
        <v>31.56</v>
      </c>
    </row>
    <row r="2486" hidden="1" s="287">
      <c r="A2486" t="inlineStr">
        <is>
          <t>V200054</t>
        </is>
      </c>
      <c r="B2486" t="n">
        <v>17</v>
      </c>
      <c r="C2486" t="n">
        <v>50</v>
      </c>
      <c r="D2486" t="inlineStr">
        <is>
          <t>Necoss GmbH</t>
        </is>
      </c>
      <c r="E2486" t="inlineStr">
        <is>
          <t>100014</t>
        </is>
      </c>
      <c r="F2486" t="inlineStr">
        <is>
          <t>Bahnhofplatz 42</t>
        </is>
      </c>
      <c r="G2486" t="inlineStr">
        <is>
          <t>28195</t>
        </is>
      </c>
      <c r="H2486" t="inlineStr">
        <is>
          <t>Bremen</t>
        </is>
      </c>
      <c r="I2486" t="inlineStr">
        <is>
          <t>DE</t>
        </is>
      </c>
      <c r="J2486" t="inlineStr">
        <is>
          <t>SGGRSS_M2</t>
        </is>
      </c>
      <c r="K2486" t="inlineStr">
        <is>
          <t>37 80 4980 425-5</t>
        </is>
      </c>
      <c r="L2486" t="inlineStr">
        <is>
          <t>2025-0024</t>
        </is>
      </c>
      <c r="M2486" s="6" t="n">
        <v>46023</v>
      </c>
      <c r="N2486" s="6" t="n">
        <v>46752</v>
      </c>
      <c r="O2486" t="n">
        <v>27.9</v>
      </c>
    </row>
    <row r="2487" hidden="1" s="287">
      <c r="A2487" t="inlineStr">
        <is>
          <t>V100003</t>
        </is>
      </c>
      <c r="B2487" t="n">
        <v>35</v>
      </c>
      <c r="C2487" t="n">
        <v>50</v>
      </c>
      <c r="D2487" t="inlineStr">
        <is>
          <t>DB Cargo AG</t>
        </is>
      </c>
      <c r="E2487" t="inlineStr">
        <is>
          <t>100000</t>
        </is>
      </c>
      <c r="F2487" t="inlineStr">
        <is>
          <t>Rheinstrasse 2</t>
        </is>
      </c>
      <c r="G2487" t="inlineStr">
        <is>
          <t>55116</t>
        </is>
      </c>
      <c r="H2487" t="inlineStr">
        <is>
          <t>Mainz</t>
        </is>
      </c>
      <c r="I2487" t="inlineStr">
        <is>
          <t>DE</t>
        </is>
      </c>
      <c r="J2487" t="inlineStr">
        <is>
          <t>SGGMRSS_M6</t>
        </is>
      </c>
      <c r="K2487" t="inlineStr">
        <is>
          <t>37 80 4963 205-2</t>
        </is>
      </c>
      <c r="L2487" t="inlineStr">
        <is>
          <t>2020-0006</t>
        </is>
      </c>
      <c r="M2487" s="6" t="n">
        <v>44284</v>
      </c>
      <c r="N2487" s="6" t="n">
        <v>46081</v>
      </c>
      <c r="O2487" t="n">
        <v>30.5</v>
      </c>
    </row>
    <row r="2488" hidden="1" s="287">
      <c r="A2488" t="inlineStr">
        <is>
          <t>V400005</t>
        </is>
      </c>
      <c r="B2488" t="n">
        <v>41</v>
      </c>
      <c r="C2488" t="n">
        <v>50</v>
      </c>
      <c r="D2488" t="inlineStr">
        <is>
          <t>DB Cargo AG</t>
        </is>
      </c>
      <c r="E2488" t="inlineStr">
        <is>
          <t>100000</t>
        </is>
      </c>
      <c r="F2488" t="inlineStr">
        <is>
          <t>Rheinstrasse 2</t>
        </is>
      </c>
      <c r="G2488" t="inlineStr">
        <is>
          <t>55116</t>
        </is>
      </c>
      <c r="H2488" t="inlineStr">
        <is>
          <t>Mainz</t>
        </is>
      </c>
      <c r="I2488" t="inlineStr">
        <is>
          <t>DE</t>
        </is>
      </c>
      <c r="J2488" t="inlineStr">
        <is>
          <t>SGGNS_M11</t>
        </is>
      </c>
      <c r="K2488" t="inlineStr">
        <is>
          <t>37 80 4561 408-8</t>
        </is>
      </c>
      <c r="L2488" t="inlineStr">
        <is>
          <t>2021-2420</t>
        </is>
      </c>
      <c r="M2488" s="6" t="n">
        <v>44950</v>
      </c>
      <c r="N2488" s="6" t="n">
        <v>47087</v>
      </c>
      <c r="O2488" t="n">
        <v>24.4</v>
      </c>
    </row>
    <row r="2489" hidden="1" s="287">
      <c r="A2489" t="inlineStr">
        <is>
          <t>V400008</t>
        </is>
      </c>
      <c r="B2489" t="n">
        <v>39</v>
      </c>
      <c r="C2489" t="n">
        <v>50</v>
      </c>
      <c r="D2489" t="inlineStr">
        <is>
          <t>DB Cargo AG</t>
        </is>
      </c>
      <c r="E2489" t="inlineStr">
        <is>
          <t>100000</t>
        </is>
      </c>
      <c r="F2489" t="inlineStr">
        <is>
          <t>Rheinstrasse 2</t>
        </is>
      </c>
      <c r="G2489" t="inlineStr">
        <is>
          <t>55116</t>
        </is>
      </c>
      <c r="H2489" t="inlineStr">
        <is>
          <t>Mainz</t>
        </is>
      </c>
      <c r="I2489" t="inlineStr">
        <is>
          <t>DE</t>
        </is>
      </c>
      <c r="J2489" t="inlineStr">
        <is>
          <t>SGGNS_M11</t>
        </is>
      </c>
      <c r="K2489" t="inlineStr">
        <is>
          <t>37 80 4561 472-4</t>
        </is>
      </c>
      <c r="L2489" t="inlineStr">
        <is>
          <t>2021-2420</t>
        </is>
      </c>
      <c r="M2489" s="6" t="n">
        <v>45204</v>
      </c>
      <c r="N2489" s="6" t="n">
        <v>47330</v>
      </c>
      <c r="O2489" t="n">
        <v>26.23</v>
      </c>
    </row>
    <row r="2490" hidden="1" s="287">
      <c r="A2490" t="inlineStr">
        <is>
          <t>V100047</t>
        </is>
      </c>
      <c r="B2490" t="n">
        <v>35</v>
      </c>
      <c r="C2490" t="n">
        <v>50</v>
      </c>
      <c r="D2490" t="inlineStr">
        <is>
          <t>Rail Cargo Austria AG</t>
        </is>
      </c>
      <c r="E2490" t="inlineStr">
        <is>
          <t>100020</t>
        </is>
      </c>
      <c r="F2490" t="inlineStr">
        <is>
          <t>Am Hauptbahnhof 2</t>
        </is>
      </c>
      <c r="G2490" t="inlineStr">
        <is>
          <t>1100</t>
        </is>
      </c>
      <c r="H2490" t="inlineStr">
        <is>
          <t>Wien</t>
        </is>
      </c>
      <c r="I2490" t="inlineStr">
        <is>
          <t>AT</t>
        </is>
      </c>
      <c r="J2490" t="inlineStr">
        <is>
          <t>SGGMRRS_M23</t>
        </is>
      </c>
      <c r="K2490" t="inlineStr">
        <is>
          <t>37 80 4657 205-3</t>
        </is>
      </c>
      <c r="L2490" t="inlineStr">
        <is>
          <t>2023-0010</t>
        </is>
      </c>
      <c r="M2490" s="6" t="n">
        <v>45181</v>
      </c>
      <c r="N2490" s="6" t="n">
        <v>46203</v>
      </c>
      <c r="O2490" t="n">
        <v>41.55</v>
      </c>
    </row>
    <row r="2491" hidden="1" s="287">
      <c r="A2491" t="inlineStr">
        <is>
          <t>V300034</t>
        </is>
      </c>
      <c r="B2491" t="n">
        <v>25</v>
      </c>
      <c r="C2491" t="n">
        <v>50</v>
      </c>
      <c r="D2491" t="inlineStr">
        <is>
          <t>EWG Rail Zrt.</t>
        </is>
      </c>
      <c r="E2491" t="inlineStr">
        <is>
          <t>100758</t>
        </is>
      </c>
      <c r="F2491" t="inlineStr">
        <is>
          <t>Váci út 76 3.em</t>
        </is>
      </c>
      <c r="G2491" t="inlineStr">
        <is>
          <t>1133</t>
        </is>
      </c>
      <c r="H2491" t="inlineStr">
        <is>
          <t>Budapest</t>
        </is>
      </c>
      <c r="I2491" t="inlineStr">
        <is>
          <t>HU</t>
        </is>
      </c>
      <c r="J2491" t="inlineStr">
        <is>
          <t>SGNS_M9</t>
        </is>
      </c>
      <c r="K2491" t="inlineStr">
        <is>
          <t>37 80 4564 560-3</t>
        </is>
      </c>
      <c r="L2491" t="inlineStr">
        <is>
          <t>2023-0026</t>
        </is>
      </c>
      <c r="M2491" s="6" t="n">
        <v>45188</v>
      </c>
      <c r="N2491" s="6" t="n">
        <v>46387</v>
      </c>
      <c r="O2491" t="n">
        <v>16.63</v>
      </c>
    </row>
    <row r="2492" hidden="1" s="287">
      <c r="A2492" t="inlineStr">
        <is>
          <t>V100050</t>
        </is>
      </c>
      <c r="B2492" t="n">
        <v>37</v>
      </c>
      <c r="C2492" t="n">
        <v>50</v>
      </c>
      <c r="D2492" t="inlineStr">
        <is>
          <t>Rail Cargo Austria AG</t>
        </is>
      </c>
      <c r="E2492" t="inlineStr">
        <is>
          <t>100020</t>
        </is>
      </c>
      <c r="F2492" t="inlineStr">
        <is>
          <t>Am Hauptbahnhof 2</t>
        </is>
      </c>
      <c r="G2492" t="inlineStr">
        <is>
          <t>1100</t>
        </is>
      </c>
      <c r="H2492" t="inlineStr">
        <is>
          <t>Wien</t>
        </is>
      </c>
      <c r="I2492" t="inlineStr">
        <is>
          <t>AT</t>
        </is>
      </c>
      <c r="J2492" t="inlineStr">
        <is>
          <t>SGGMRRS_M23</t>
        </is>
      </c>
      <c r="K2492" t="inlineStr">
        <is>
          <t>31 80 4657 389-1</t>
        </is>
      </c>
      <c r="L2492" t="inlineStr">
        <is>
          <t>2023-0038</t>
        </is>
      </c>
      <c r="M2492" s="6" t="n">
        <v>45448</v>
      </c>
      <c r="N2492" s="6" t="n">
        <v>46391</v>
      </c>
      <c r="O2492" t="n">
        <v>40.7</v>
      </c>
    </row>
    <row r="2493" hidden="1" s="287">
      <c r="A2493" t="inlineStr">
        <is>
          <t>V100051</t>
        </is>
      </c>
      <c r="B2493" t="n">
        <v>5</v>
      </c>
      <c r="C2493" t="n">
        <v>50</v>
      </c>
      <c r="D2493" t="inlineStr">
        <is>
          <t>LAUDE Smart Intermodal S.A.</t>
        </is>
      </c>
      <c r="E2493" t="inlineStr">
        <is>
          <t>100026</t>
        </is>
      </c>
      <c r="F2493" t="inlineStr">
        <is>
          <t>ul. Wroclawska 131</t>
        </is>
      </c>
      <c r="G2493" t="inlineStr">
        <is>
          <t>87-100</t>
        </is>
      </c>
      <c r="H2493" t="inlineStr">
        <is>
          <t>Torun</t>
        </is>
      </c>
      <c r="I2493" t="inlineStr">
        <is>
          <t>PL</t>
        </is>
      </c>
      <c r="J2493" t="inlineStr">
        <is>
          <t>SGMMNS_M29</t>
        </is>
      </c>
      <c r="K2493" t="inlineStr">
        <is>
          <t>33 80 4505 894-2</t>
        </is>
      </c>
      <c r="L2493" t="inlineStr">
        <is>
          <t>2023-0033</t>
        </is>
      </c>
      <c r="M2493" s="6" t="n">
        <v>45434</v>
      </c>
      <c r="N2493" s="6" t="n">
        <v>46894</v>
      </c>
      <c r="O2493" t="n">
        <v>18.95</v>
      </c>
    </row>
    <row r="2494" hidden="1" s="287">
      <c r="A2494" t="inlineStr">
        <is>
          <t>V200038</t>
        </is>
      </c>
      <c r="B2494" t="n">
        <v>10</v>
      </c>
      <c r="C2494" t="n">
        <v>50</v>
      </c>
      <c r="D2494" t="inlineStr">
        <is>
          <t>Mars Logistics AS</t>
        </is>
      </c>
      <c r="E2494" t="inlineStr">
        <is>
          <t>100770</t>
        </is>
      </c>
      <c r="F2494" t="inlineStr">
        <is>
          <t>Mahmutbey Mah., Tasocagi Yolu Cad.</t>
        </is>
      </c>
      <c r="G2494" t="inlineStr">
        <is>
          <t>34218</t>
        </is>
      </c>
      <c r="H2494" t="inlineStr">
        <is>
          <t>Bagcilar-Istanbul</t>
        </is>
      </c>
      <c r="I2494" t="inlineStr">
        <is>
          <t>TR</t>
        </is>
      </c>
      <c r="J2494" t="inlineStr">
        <is>
          <t>SDGGMRS_M7</t>
        </is>
      </c>
      <c r="K2494" t="inlineStr">
        <is>
          <t>37 80 4993 278-3</t>
        </is>
      </c>
      <c r="L2494" t="inlineStr">
        <is>
          <t>2024-0006</t>
        </is>
      </c>
      <c r="M2494" s="6" t="n">
        <v>45413</v>
      </c>
      <c r="N2494" s="6" t="n">
        <v>46507</v>
      </c>
      <c r="O2494" t="n">
        <v>44.43</v>
      </c>
    </row>
    <row r="2495" hidden="1" s="287">
      <c r="A2495" t="inlineStr">
        <is>
          <t>V100054</t>
        </is>
      </c>
      <c r="B2495" t="n">
        <v>37</v>
      </c>
      <c r="C2495" t="n">
        <v>50</v>
      </c>
      <c r="D2495" t="inlineStr">
        <is>
          <t>Rail Cargo Austria AG</t>
        </is>
      </c>
      <c r="E2495" t="inlineStr">
        <is>
          <t>100020</t>
        </is>
      </c>
      <c r="F2495" t="inlineStr">
        <is>
          <t>Am Hauptbahnhof 2</t>
        </is>
      </c>
      <c r="G2495" t="inlineStr">
        <is>
          <t>1100</t>
        </is>
      </c>
      <c r="H2495" t="inlineStr">
        <is>
          <t>Wien</t>
        </is>
      </c>
      <c r="I2495" t="inlineStr">
        <is>
          <t>AT</t>
        </is>
      </c>
      <c r="J2495" t="inlineStr">
        <is>
          <t>SGGMRRS_M23</t>
        </is>
      </c>
      <c r="K2495" t="inlineStr">
        <is>
          <t>37 80 4657 334-1</t>
        </is>
      </c>
      <c r="L2495" t="inlineStr">
        <is>
          <t>2024-0007</t>
        </is>
      </c>
      <c r="M2495" s="6" t="n">
        <v>45674</v>
      </c>
      <c r="N2495" s="6" t="n">
        <v>46603</v>
      </c>
      <c r="O2495" t="n">
        <v>40.7</v>
      </c>
    </row>
    <row r="2496" hidden="1" s="287">
      <c r="A2496" t="inlineStr">
        <is>
          <t>V100057</t>
        </is>
      </c>
      <c r="B2496" t="n">
        <v>40</v>
      </c>
      <c r="C2496" t="n">
        <v>50</v>
      </c>
      <c r="D2496" t="inlineStr">
        <is>
          <t>RheinCargo GmbH &amp; Co. KG</t>
        </is>
      </c>
      <c r="E2496" t="inlineStr">
        <is>
          <t>100011</t>
        </is>
      </c>
      <c r="F2496" t="inlineStr">
        <is>
          <t>Hammer Landstrasse 3</t>
        </is>
      </c>
      <c r="G2496" t="inlineStr">
        <is>
          <t>41460</t>
        </is>
      </c>
      <c r="H2496" t="inlineStr">
        <is>
          <t>Neuss</t>
        </is>
      </c>
      <c r="I2496" t="inlineStr">
        <is>
          <t>DE</t>
        </is>
      </c>
      <c r="J2496" t="inlineStr">
        <is>
          <t>SGGNS_M33</t>
        </is>
      </c>
      <c r="K2496" t="inlineStr">
        <is>
          <t>37 80 4561 566-3</t>
        </is>
      </c>
      <c r="L2496" t="inlineStr">
        <is>
          <t>2024-0020</t>
        </is>
      </c>
      <c r="M2496" s="6" t="n">
        <v>45587</v>
      </c>
      <c r="N2496" s="6" t="n">
        <v>46081</v>
      </c>
      <c r="O2496" t="n">
        <v>27.15</v>
      </c>
    </row>
    <row r="2497" hidden="1" s="287">
      <c r="A2497" t="inlineStr">
        <is>
          <t>V100059</t>
        </is>
      </c>
      <c r="B2497" t="n">
        <v>37</v>
      </c>
      <c r="C2497" t="n">
        <v>50</v>
      </c>
      <c r="D2497" t="inlineStr">
        <is>
          <t>Rail Cargo Austria AG</t>
        </is>
      </c>
      <c r="E2497" t="inlineStr">
        <is>
          <t>100020</t>
        </is>
      </c>
      <c r="F2497" t="inlineStr">
        <is>
          <t>Am Hauptbahnhof 2</t>
        </is>
      </c>
      <c r="G2497" t="inlineStr">
        <is>
          <t>1100</t>
        </is>
      </c>
      <c r="H2497" t="inlineStr">
        <is>
          <t>Wien</t>
        </is>
      </c>
      <c r="I2497" t="inlineStr">
        <is>
          <t>AT</t>
        </is>
      </c>
      <c r="J2497" t="inlineStr">
        <is>
          <t>SGGMRRS_M43</t>
        </is>
      </c>
      <c r="K2497" t="inlineStr">
        <is>
          <t>37 80 4657 257-4</t>
        </is>
      </c>
      <c r="L2497" t="inlineStr">
        <is>
          <t>2024-0030</t>
        </is>
      </c>
      <c r="M2497" s="6" t="n">
        <v>45862</v>
      </c>
      <c r="N2497" s="6" t="n">
        <v>46799</v>
      </c>
      <c r="O2497" t="n">
        <v>38.85</v>
      </c>
    </row>
    <row r="2498" hidden="1" s="287">
      <c r="A2498" t="inlineStr">
        <is>
          <t>V200044</t>
        </is>
      </c>
      <c r="B2498" t="n">
        <v>29</v>
      </c>
      <c r="C2498" t="n">
        <v>50</v>
      </c>
      <c r="D2498" t="inlineStr">
        <is>
          <t>PCC Intermodal S.A.</t>
        </is>
      </c>
      <c r="E2498" t="inlineStr">
        <is>
          <t>100761</t>
        </is>
      </c>
      <c r="F2498" t="inlineStr">
        <is>
          <t>ul Hutnicza 16</t>
        </is>
      </c>
      <c r="G2498" t="inlineStr">
        <is>
          <t>81-061</t>
        </is>
      </c>
      <c r="H2498" t="inlineStr">
        <is>
          <t>Gdynia</t>
        </is>
      </c>
      <c r="I2498" t="inlineStr">
        <is>
          <t>PL</t>
        </is>
      </c>
      <c r="J2498" t="inlineStr">
        <is>
          <t>SGNS_M13</t>
        </is>
      </c>
      <c r="K2498" t="inlineStr">
        <is>
          <t>37 80 4564 311-1</t>
        </is>
      </c>
      <c r="L2498" t="inlineStr">
        <is>
          <t>2023-0016</t>
        </is>
      </c>
      <c r="M2498" s="6" t="n">
        <v>45174</v>
      </c>
      <c r="N2498" s="6" t="n">
        <v>46356</v>
      </c>
      <c r="O2498" t="n">
        <v>22</v>
      </c>
    </row>
    <row r="2499" hidden="1" s="287">
      <c r="A2499" t="inlineStr">
        <is>
          <t>V200047</t>
        </is>
      </c>
      <c r="B2499" t="n">
        <v>6</v>
      </c>
      <c r="C2499" t="n">
        <v>50</v>
      </c>
      <c r="D2499" t="inlineStr">
        <is>
          <t>Alza Cargo Sp. z.o.o.</t>
        </is>
      </c>
      <c r="E2499" t="inlineStr">
        <is>
          <t>100060</t>
        </is>
      </c>
      <c r="F2499" t="inlineStr">
        <is>
          <t>al. Wojciecha Korfantego 125/A</t>
        </is>
      </c>
      <c r="G2499" t="inlineStr">
        <is>
          <t>40-156</t>
        </is>
      </c>
      <c r="H2499" t="inlineStr">
        <is>
          <t>Katowice</t>
        </is>
      </c>
      <c r="I2499" t="inlineStr">
        <is>
          <t>PL</t>
        </is>
      </c>
      <c r="J2499" t="inlineStr">
        <is>
          <t>SGMMNS_M29</t>
        </is>
      </c>
      <c r="K2499" t="inlineStr">
        <is>
          <t>33 80 4505 955-1</t>
        </is>
      </c>
      <c r="L2499" t="inlineStr">
        <is>
          <t>2024-0042</t>
        </is>
      </c>
      <c r="M2499" s="6" t="n">
        <v>45674</v>
      </c>
      <c r="N2499" s="6" t="n">
        <v>46403</v>
      </c>
      <c r="O2499" t="n">
        <v>19.71</v>
      </c>
    </row>
    <row r="2500" hidden="1" s="287">
      <c r="A2500" t="inlineStr">
        <is>
          <t>V100061</t>
        </is>
      </c>
      <c r="B2500" t="n">
        <v>85</v>
      </c>
      <c r="C2500" t="n">
        <v>20</v>
      </c>
      <c r="D2500" t="inlineStr">
        <is>
          <t>Rail Cargo Austria AG</t>
        </is>
      </c>
      <c r="E2500" t="inlineStr">
        <is>
          <t>100020</t>
        </is>
      </c>
      <c r="F2500" t="inlineStr">
        <is>
          <t>Am Hauptbahnhof 2</t>
        </is>
      </c>
      <c r="G2500" t="inlineStr">
        <is>
          <t>1100</t>
        </is>
      </c>
      <c r="H2500" t="inlineStr">
        <is>
          <t>Wien</t>
        </is>
      </c>
      <c r="I2500" t="inlineStr">
        <is>
          <t>AT</t>
        </is>
      </c>
      <c r="J2500" t="inlineStr">
        <is>
          <t>EANOS_95</t>
        </is>
      </c>
      <c r="K2500" t="inlineStr"/>
      <c r="L2500" t="inlineStr">
        <is>
          <t>2025-0008</t>
        </is>
      </c>
      <c r="M2500" s="6" t="n">
        <v>46199</v>
      </c>
      <c r="N2500" s="6" t="n">
        <v>50581</v>
      </c>
      <c r="O2500" t="n">
        <v>26</v>
      </c>
    </row>
    <row r="2501" hidden="1" s="287">
      <c r="A2501" t="inlineStr">
        <is>
          <t>V300081</t>
        </is>
      </c>
      <c r="B2501" t="n">
        <v>23</v>
      </c>
      <c r="C2501" t="n">
        <v>50</v>
      </c>
      <c r="D2501" t="inlineStr">
        <is>
          <t>Weco Rail GmbH</t>
        </is>
      </c>
      <c r="E2501" t="inlineStr">
        <is>
          <t>100763</t>
        </is>
      </c>
      <c r="F2501" t="inlineStr">
        <is>
          <t>Tanbruckgrasse 3</t>
        </is>
      </c>
      <c r="G2501" t="inlineStr">
        <is>
          <t>1120</t>
        </is>
      </c>
      <c r="H2501" t="inlineStr">
        <is>
          <t>Wien</t>
        </is>
      </c>
      <c r="I2501" t="inlineStr">
        <is>
          <t>AT</t>
        </is>
      </c>
      <c r="J2501" t="inlineStr">
        <is>
          <t>SDGGMRSS_M16</t>
        </is>
      </c>
      <c r="K2501" t="inlineStr">
        <is>
          <t>37 80 4992 814-6</t>
        </is>
      </c>
      <c r="L2501" t="inlineStr">
        <is>
          <t>2025-0015</t>
        </is>
      </c>
      <c r="M2501" s="6" t="n">
        <v>45931</v>
      </c>
      <c r="N2501" s="6" t="n">
        <v>46660</v>
      </c>
      <c r="O2501" t="n">
        <v>46</v>
      </c>
    </row>
    <row r="2502" hidden="1" s="287">
      <c r="A2502" t="inlineStr">
        <is>
          <t>V100066</t>
        </is>
      </c>
      <c r="B2502" t="n">
        <v>13</v>
      </c>
      <c r="C2502" t="n">
        <v>50</v>
      </c>
      <c r="D2502" t="inlineStr">
        <is>
          <t>Grenland Rail AS</t>
        </is>
      </c>
      <c r="E2502" t="inlineStr">
        <is>
          <t>100268</t>
        </is>
      </c>
      <c r="F2502" t="inlineStr">
        <is>
          <t>Nybergflata 2</t>
        </is>
      </c>
      <c r="G2502" t="inlineStr">
        <is>
          <t>3737</t>
        </is>
      </c>
      <c r="H2502" t="inlineStr">
        <is>
          <t>Skien</t>
        </is>
      </c>
      <c r="I2502" t="inlineStr">
        <is>
          <t>NO</t>
        </is>
      </c>
      <c r="J2502" t="inlineStr">
        <is>
          <t>SGNSS_M40</t>
        </is>
      </c>
      <c r="K2502" t="inlineStr">
        <is>
          <t>33 80 4552 625-2</t>
        </is>
      </c>
      <c r="L2502" t="inlineStr">
        <is>
          <t>2024-0009</t>
        </is>
      </c>
      <c r="M2502" s="6" t="n">
        <v>45625</v>
      </c>
      <c r="N2502" s="6" t="n">
        <v>46719</v>
      </c>
      <c r="O2502" t="n">
        <v>17.45</v>
      </c>
    </row>
    <row r="2503" hidden="1" s="287">
      <c r="A2503" t="inlineStr">
        <is>
          <t>V500002</t>
        </is>
      </c>
      <c r="B2503" t="n">
        <v>3</v>
      </c>
      <c r="C2503" t="n">
        <v>50</v>
      </c>
      <c r="D2503" t="inlineStr">
        <is>
          <t>LAUDE Smart Intermodal S.A.</t>
        </is>
      </c>
      <c r="E2503" t="inlineStr">
        <is>
          <t>100026</t>
        </is>
      </c>
      <c r="F2503" t="inlineStr">
        <is>
          <t>ul. Wroclawska 131</t>
        </is>
      </c>
      <c r="G2503" t="inlineStr">
        <is>
          <t>87-100</t>
        </is>
      </c>
      <c r="H2503" t="inlineStr">
        <is>
          <t>Torun</t>
        </is>
      </c>
      <c r="I2503" t="inlineStr">
        <is>
          <t>PL</t>
        </is>
      </c>
      <c r="J2503" t="inlineStr">
        <is>
          <t>SGMMNSS_M48</t>
        </is>
      </c>
      <c r="K2503" t="inlineStr">
        <is>
          <t>37 84 4594 832-6</t>
        </is>
      </c>
      <c r="L2503" t="inlineStr">
        <is>
          <t>2025-0027</t>
        </is>
      </c>
      <c r="M2503" s="6" t="n">
        <v>45847</v>
      </c>
      <c r="N2503" s="6" t="n">
        <v>47672</v>
      </c>
      <c r="O2503" t="n">
        <v>31.56</v>
      </c>
    </row>
    <row r="2504" hidden="1" s="287">
      <c r="A2504" t="inlineStr">
        <is>
          <t>V200054</t>
        </is>
      </c>
      <c r="B2504" t="n">
        <v>18</v>
      </c>
      <c r="C2504" t="n">
        <v>50</v>
      </c>
      <c r="D2504" t="inlineStr">
        <is>
          <t>Necoss GmbH</t>
        </is>
      </c>
      <c r="E2504" t="inlineStr">
        <is>
          <t>100014</t>
        </is>
      </c>
      <c r="F2504" t="inlineStr">
        <is>
          <t>Bahnhofplatz 42</t>
        </is>
      </c>
      <c r="G2504" t="inlineStr">
        <is>
          <t>28195</t>
        </is>
      </c>
      <c r="H2504" t="inlineStr">
        <is>
          <t>Bremen</t>
        </is>
      </c>
      <c r="I2504" t="inlineStr">
        <is>
          <t>DE</t>
        </is>
      </c>
      <c r="J2504" t="inlineStr">
        <is>
          <t>SGGRSS_M2</t>
        </is>
      </c>
      <c r="K2504" t="inlineStr">
        <is>
          <t>37 80 4980 426-3</t>
        </is>
      </c>
      <c r="L2504" t="inlineStr">
        <is>
          <t>2025-0024</t>
        </is>
      </c>
      <c r="M2504" s="6" t="n">
        <v>46023</v>
      </c>
      <c r="N2504" s="6" t="n">
        <v>46752</v>
      </c>
      <c r="O2504" t="n">
        <v>27.9</v>
      </c>
    </row>
    <row r="2505" hidden="1" s="287">
      <c r="A2505" t="inlineStr">
        <is>
          <t>V710001</t>
        </is>
      </c>
      <c r="B2505" t="n">
        <v>35</v>
      </c>
      <c r="C2505" t="n">
        <v>50</v>
      </c>
      <c r="D2505" t="inlineStr">
        <is>
          <t>Rail Cargo Austria AG</t>
        </is>
      </c>
      <c r="E2505" t="inlineStr">
        <is>
          <t>100020</t>
        </is>
      </c>
      <c r="F2505" t="inlineStr">
        <is>
          <t>Am Hauptbahnhof 2</t>
        </is>
      </c>
      <c r="G2505" t="inlineStr">
        <is>
          <t>1100</t>
        </is>
      </c>
      <c r="H2505" t="inlineStr">
        <is>
          <t>Wien</t>
        </is>
      </c>
      <c r="I2505" t="inlineStr">
        <is>
          <t>AT</t>
        </is>
      </c>
      <c r="J2505" t="inlineStr">
        <is>
          <t>SDGGMRS_M7</t>
        </is>
      </c>
      <c r="K2505" t="inlineStr">
        <is>
          <t>37 80 4993 334-4</t>
        </is>
      </c>
      <c r="L2505" t="inlineStr">
        <is>
          <t>2025-0026</t>
        </is>
      </c>
      <c r="M2505" s="6" t="n">
        <v>45931</v>
      </c>
      <c r="N2505" s="6" t="n">
        <v>46112</v>
      </c>
      <c r="O2505" t="n">
        <v>37</v>
      </c>
    </row>
    <row r="2506" hidden="1" s="287">
      <c r="A2506" t="inlineStr">
        <is>
          <t>V100003</t>
        </is>
      </c>
      <c r="B2506" t="n">
        <v>36</v>
      </c>
      <c r="C2506" t="n">
        <v>50</v>
      </c>
      <c r="D2506" t="inlineStr">
        <is>
          <t>DB Cargo AG</t>
        </is>
      </c>
      <c r="E2506" t="inlineStr">
        <is>
          <t>100000</t>
        </is>
      </c>
      <c r="F2506" t="inlineStr">
        <is>
          <t>Rheinstrasse 2</t>
        </is>
      </c>
      <c r="G2506" t="inlineStr">
        <is>
          <t>55116</t>
        </is>
      </c>
      <c r="H2506" t="inlineStr">
        <is>
          <t>Mainz</t>
        </is>
      </c>
      <c r="I2506" t="inlineStr">
        <is>
          <t>DE</t>
        </is>
      </c>
      <c r="J2506" t="inlineStr">
        <is>
          <t>SGGMRSS_M6</t>
        </is>
      </c>
      <c r="K2506" t="inlineStr">
        <is>
          <t>37 80 4963 206-0</t>
        </is>
      </c>
      <c r="L2506" t="inlineStr">
        <is>
          <t>2020-0006</t>
        </is>
      </c>
      <c r="M2506" s="6" t="n">
        <v>44284</v>
      </c>
      <c r="N2506" s="6" t="n">
        <v>46081</v>
      </c>
      <c r="O2506" t="n">
        <v>30.5</v>
      </c>
    </row>
    <row r="2507" hidden="1" s="287">
      <c r="A2507" t="inlineStr">
        <is>
          <t>V200003</t>
        </is>
      </c>
      <c r="B2507" t="n">
        <v>36</v>
      </c>
      <c r="C2507" t="n">
        <v>50</v>
      </c>
      <c r="D2507" t="inlineStr">
        <is>
          <t>RTB Cargo Netherlands B.V.</t>
        </is>
      </c>
      <c r="E2507" t="inlineStr">
        <is>
          <t>100002</t>
        </is>
      </c>
      <c r="F2507" t="inlineStr">
        <is>
          <t>Albert-Plesmanweg 57</t>
        </is>
      </c>
      <c r="G2507" t="inlineStr">
        <is>
          <t>3088GB</t>
        </is>
      </c>
      <c r="H2507" t="inlineStr">
        <is>
          <t>Rotterdam</t>
        </is>
      </c>
      <c r="I2507" t="inlineStr">
        <is>
          <t>NL</t>
        </is>
      </c>
      <c r="J2507" t="inlineStr">
        <is>
          <t>SGGRSS_M2</t>
        </is>
      </c>
      <c r="K2507" t="inlineStr">
        <is>
          <t>37 80 4980 681-3</t>
        </is>
      </c>
      <c r="L2507" t="inlineStr">
        <is>
          <t>2020-0001</t>
        </is>
      </c>
      <c r="M2507" s="6" t="n">
        <v>44317</v>
      </c>
      <c r="N2507" s="6" t="n">
        <v>46081</v>
      </c>
      <c r="O2507" t="n">
        <v>32</v>
      </c>
    </row>
    <row r="2508" hidden="1" s="287">
      <c r="A2508" t="inlineStr">
        <is>
          <t>V400005</t>
        </is>
      </c>
      <c r="B2508" t="n">
        <v>42</v>
      </c>
      <c r="C2508" t="n">
        <v>50</v>
      </c>
      <c r="D2508" t="inlineStr">
        <is>
          <t>DB Cargo AG</t>
        </is>
      </c>
      <c r="E2508" t="inlineStr">
        <is>
          <t>100000</t>
        </is>
      </c>
      <c r="F2508" t="inlineStr">
        <is>
          <t>Rheinstrasse 2</t>
        </is>
      </c>
      <c r="G2508" t="inlineStr">
        <is>
          <t>55116</t>
        </is>
      </c>
      <c r="H2508" t="inlineStr">
        <is>
          <t>Mainz</t>
        </is>
      </c>
      <c r="I2508" t="inlineStr">
        <is>
          <t>DE</t>
        </is>
      </c>
      <c r="J2508" t="inlineStr">
        <is>
          <t>SGGNS_M11</t>
        </is>
      </c>
      <c r="K2508" t="inlineStr">
        <is>
          <t>37 80 4561 409-6</t>
        </is>
      </c>
      <c r="L2508" t="inlineStr">
        <is>
          <t>2021-2420</t>
        </is>
      </c>
      <c r="M2508" s="6" t="n">
        <v>44950</v>
      </c>
      <c r="N2508" s="6" t="n">
        <v>47087</v>
      </c>
      <c r="O2508" t="n">
        <v>24.4</v>
      </c>
    </row>
    <row r="2509" hidden="1" s="287">
      <c r="A2509" t="inlineStr">
        <is>
          <t>V100039</t>
        </is>
      </c>
      <c r="B2509" t="n">
        <v>36</v>
      </c>
      <c r="C2509" t="n">
        <v>50</v>
      </c>
      <c r="D2509" t="inlineStr">
        <is>
          <t>Rail Cargo Austria AG</t>
        </is>
      </c>
      <c r="E2509" t="inlineStr">
        <is>
          <t>100020</t>
        </is>
      </c>
      <c r="F2509" t="inlineStr">
        <is>
          <t>Am Hauptbahnhof 2</t>
        </is>
      </c>
      <c r="G2509" t="inlineStr">
        <is>
          <t>1100</t>
        </is>
      </c>
      <c r="H2509" t="inlineStr">
        <is>
          <t>Wien</t>
        </is>
      </c>
      <c r="I2509" t="inlineStr">
        <is>
          <t>AT</t>
        </is>
      </c>
      <c r="J2509" t="inlineStr">
        <is>
          <t>SDGGMRSS_M8</t>
        </is>
      </c>
      <c r="K2509" t="inlineStr">
        <is>
          <t>35 80 4956 753-2</t>
        </is>
      </c>
      <c r="L2509" t="inlineStr">
        <is>
          <t>2022-0023</t>
        </is>
      </c>
      <c r="M2509" s="6" t="n">
        <v>45076</v>
      </c>
      <c r="N2509" s="6" t="n">
        <v>46203</v>
      </c>
      <c r="O2509" t="n">
        <v>49.9</v>
      </c>
    </row>
    <row r="2510" hidden="1" s="287">
      <c r="A2510" t="inlineStr">
        <is>
          <t>V400008</t>
        </is>
      </c>
      <c r="B2510" t="n">
        <v>40</v>
      </c>
      <c r="C2510" t="n">
        <v>50</v>
      </c>
      <c r="D2510" t="inlineStr">
        <is>
          <t>DB Cargo AG</t>
        </is>
      </c>
      <c r="E2510" t="inlineStr">
        <is>
          <t>100000</t>
        </is>
      </c>
      <c r="F2510" t="inlineStr">
        <is>
          <t>Rheinstrasse 2</t>
        </is>
      </c>
      <c r="G2510" t="inlineStr">
        <is>
          <t>55116</t>
        </is>
      </c>
      <c r="H2510" t="inlineStr">
        <is>
          <t>Mainz</t>
        </is>
      </c>
      <c r="I2510" t="inlineStr">
        <is>
          <t>DE</t>
        </is>
      </c>
      <c r="J2510" t="inlineStr">
        <is>
          <t>SGGNS_M11</t>
        </is>
      </c>
      <c r="K2510" t="inlineStr">
        <is>
          <t>37 80 4561 473-2</t>
        </is>
      </c>
      <c r="L2510" t="inlineStr">
        <is>
          <t>2021-2420</t>
        </is>
      </c>
      <c r="M2510" s="6" t="n">
        <v>45204</v>
      </c>
      <c r="N2510" s="6" t="n">
        <v>47330</v>
      </c>
      <c r="O2510" t="n">
        <v>26.23</v>
      </c>
    </row>
    <row r="2511" hidden="1" s="287">
      <c r="A2511" t="inlineStr">
        <is>
          <t>V100047</t>
        </is>
      </c>
      <c r="B2511" t="n">
        <v>36</v>
      </c>
      <c r="C2511" t="n">
        <v>50</v>
      </c>
      <c r="D2511" t="inlineStr">
        <is>
          <t>Rail Cargo Austria AG</t>
        </is>
      </c>
      <c r="E2511" t="inlineStr">
        <is>
          <t>100020</t>
        </is>
      </c>
      <c r="F2511" t="inlineStr">
        <is>
          <t>Am Hauptbahnhof 2</t>
        </is>
      </c>
      <c r="G2511" t="inlineStr">
        <is>
          <t>1100</t>
        </is>
      </c>
      <c r="H2511" t="inlineStr">
        <is>
          <t>Wien</t>
        </is>
      </c>
      <c r="I2511" t="inlineStr">
        <is>
          <t>AT</t>
        </is>
      </c>
      <c r="J2511" t="inlineStr">
        <is>
          <t>SGGMRRS_M23</t>
        </is>
      </c>
      <c r="K2511" t="inlineStr">
        <is>
          <t>37 80 4657 206-1</t>
        </is>
      </c>
      <c r="L2511" t="inlineStr">
        <is>
          <t>2023-0010</t>
        </is>
      </c>
      <c r="M2511" s="6" t="n">
        <v>45181</v>
      </c>
      <c r="N2511" s="6" t="n">
        <v>46203</v>
      </c>
      <c r="O2511" t="n">
        <v>41.55</v>
      </c>
    </row>
    <row r="2512" hidden="1" s="287">
      <c r="A2512" t="inlineStr">
        <is>
          <t>V300034</t>
        </is>
      </c>
      <c r="B2512" t="n">
        <v>26</v>
      </c>
      <c r="C2512" t="n">
        <v>50</v>
      </c>
      <c r="D2512" t="inlineStr">
        <is>
          <t>EWG Rail Zrt.</t>
        </is>
      </c>
      <c r="E2512" t="inlineStr">
        <is>
          <t>100758</t>
        </is>
      </c>
      <c r="F2512" t="inlineStr">
        <is>
          <t>Váci út 76 3.em</t>
        </is>
      </c>
      <c r="G2512" t="inlineStr">
        <is>
          <t>1133</t>
        </is>
      </c>
      <c r="H2512" t="inlineStr">
        <is>
          <t>Budapest</t>
        </is>
      </c>
      <c r="I2512" t="inlineStr">
        <is>
          <t>HU</t>
        </is>
      </c>
      <c r="J2512" t="inlineStr">
        <is>
          <t>SGNS_M9</t>
        </is>
      </c>
      <c r="K2512" t="inlineStr">
        <is>
          <t>37 80 4564 561-1</t>
        </is>
      </c>
      <c r="L2512" t="inlineStr">
        <is>
          <t>2023-0026</t>
        </is>
      </c>
      <c r="M2512" s="6" t="n">
        <v>45188</v>
      </c>
      <c r="N2512" s="6" t="n">
        <v>46387</v>
      </c>
      <c r="O2512" t="n">
        <v>16.63</v>
      </c>
    </row>
    <row r="2513" hidden="1" s="287">
      <c r="A2513" t="inlineStr">
        <is>
          <t>V100050</t>
        </is>
      </c>
      <c r="B2513" t="n">
        <v>38</v>
      </c>
      <c r="C2513" t="n">
        <v>50</v>
      </c>
      <c r="D2513" t="inlineStr">
        <is>
          <t>Rail Cargo Austria AG</t>
        </is>
      </c>
      <c r="E2513" t="inlineStr">
        <is>
          <t>100020</t>
        </is>
      </c>
      <c r="F2513" t="inlineStr">
        <is>
          <t>Am Hauptbahnhof 2</t>
        </is>
      </c>
      <c r="G2513" t="inlineStr">
        <is>
          <t>1100</t>
        </is>
      </c>
      <c r="H2513" t="inlineStr">
        <is>
          <t>Wien</t>
        </is>
      </c>
      <c r="I2513" t="inlineStr">
        <is>
          <t>AT</t>
        </is>
      </c>
      <c r="J2513" t="inlineStr">
        <is>
          <t>SGGMRRS_M23</t>
        </is>
      </c>
      <c r="K2513" t="inlineStr">
        <is>
          <t>31 80 4657 390-9</t>
        </is>
      </c>
      <c r="L2513" t="inlineStr">
        <is>
          <t>2023-0038</t>
        </is>
      </c>
      <c r="M2513" s="6" t="n">
        <v>45448</v>
      </c>
      <c r="N2513" s="6" t="n">
        <v>46391</v>
      </c>
      <c r="O2513" t="n">
        <v>40.7</v>
      </c>
    </row>
    <row r="2514" hidden="1" s="287">
      <c r="A2514" t="inlineStr">
        <is>
          <t>V100051</t>
        </is>
      </c>
      <c r="B2514" t="n">
        <v>6</v>
      </c>
      <c r="C2514" t="n">
        <v>50</v>
      </c>
      <c r="D2514" t="inlineStr">
        <is>
          <t>LAUDE Smart Intermodal S.A.</t>
        </is>
      </c>
      <c r="E2514" t="inlineStr">
        <is>
          <t>100026</t>
        </is>
      </c>
      <c r="F2514" t="inlineStr">
        <is>
          <t>ul. Wroclawska 131</t>
        </is>
      </c>
      <c r="G2514" t="inlineStr">
        <is>
          <t>87-100</t>
        </is>
      </c>
      <c r="H2514" t="inlineStr">
        <is>
          <t>Torun</t>
        </is>
      </c>
      <c r="I2514" t="inlineStr">
        <is>
          <t>PL</t>
        </is>
      </c>
      <c r="J2514" t="inlineStr">
        <is>
          <t>SGMMNS_M29</t>
        </is>
      </c>
      <c r="K2514" t="inlineStr">
        <is>
          <t>33 80 4505 895-9</t>
        </is>
      </c>
      <c r="L2514" t="inlineStr">
        <is>
          <t>2023-0033</t>
        </is>
      </c>
      <c r="M2514" s="6" t="n">
        <v>45434</v>
      </c>
      <c r="N2514" s="6" t="n">
        <v>46894</v>
      </c>
      <c r="O2514" t="n">
        <v>18.95</v>
      </c>
    </row>
    <row r="2515" hidden="1" s="287">
      <c r="A2515" t="inlineStr">
        <is>
          <t>V200038</t>
        </is>
      </c>
      <c r="B2515" t="n">
        <v>11</v>
      </c>
      <c r="C2515" t="n">
        <v>50</v>
      </c>
      <c r="D2515" t="inlineStr">
        <is>
          <t>Mars Logistics AS</t>
        </is>
      </c>
      <c r="E2515" t="inlineStr">
        <is>
          <t>100770</t>
        </is>
      </c>
      <c r="F2515" t="inlineStr">
        <is>
          <t>Mahmutbey Mah., Tasocagi Yolu Cad.</t>
        </is>
      </c>
      <c r="G2515" t="inlineStr">
        <is>
          <t>34218</t>
        </is>
      </c>
      <c r="H2515" t="inlineStr">
        <is>
          <t>Bagcilar-Istanbul</t>
        </is>
      </c>
      <c r="I2515" t="inlineStr">
        <is>
          <t>TR</t>
        </is>
      </c>
      <c r="J2515" t="inlineStr">
        <is>
          <t>SDGGMRS_M7</t>
        </is>
      </c>
      <c r="K2515" t="inlineStr">
        <is>
          <t>37 80 4993 279-1</t>
        </is>
      </c>
      <c r="L2515" t="inlineStr">
        <is>
          <t>2024-0006</t>
        </is>
      </c>
      <c r="M2515" s="6" t="n">
        <v>45413</v>
      </c>
      <c r="N2515" s="6" t="n">
        <v>46507</v>
      </c>
      <c r="O2515" t="n">
        <v>44.43</v>
      </c>
    </row>
    <row r="2516" hidden="1" s="287">
      <c r="A2516" t="inlineStr">
        <is>
          <t>V100054</t>
        </is>
      </c>
      <c r="B2516" t="n">
        <v>38</v>
      </c>
      <c r="C2516" t="n">
        <v>50</v>
      </c>
      <c r="D2516" t="inlineStr">
        <is>
          <t>Rail Cargo Austria AG</t>
        </is>
      </c>
      <c r="E2516" t="inlineStr">
        <is>
          <t>100020</t>
        </is>
      </c>
      <c r="F2516" t="inlineStr">
        <is>
          <t>Am Hauptbahnhof 2</t>
        </is>
      </c>
      <c r="G2516" t="inlineStr">
        <is>
          <t>1100</t>
        </is>
      </c>
      <c r="H2516" t="inlineStr">
        <is>
          <t>Wien</t>
        </is>
      </c>
      <c r="I2516" t="inlineStr">
        <is>
          <t>AT</t>
        </is>
      </c>
      <c r="J2516" t="inlineStr">
        <is>
          <t>SGGMRRS_M23</t>
        </is>
      </c>
      <c r="K2516" t="inlineStr">
        <is>
          <t>37 80 4657 335-8</t>
        </is>
      </c>
      <c r="L2516" t="inlineStr">
        <is>
          <t>2024-0007</t>
        </is>
      </c>
      <c r="M2516" s="6" t="n">
        <v>45674</v>
      </c>
      <c r="N2516" s="6" t="n">
        <v>46603</v>
      </c>
      <c r="O2516" t="n">
        <v>40.7</v>
      </c>
    </row>
    <row r="2517" hidden="1" s="287">
      <c r="A2517" t="inlineStr">
        <is>
          <t>V100057</t>
        </is>
      </c>
      <c r="B2517" t="n">
        <v>41</v>
      </c>
      <c r="C2517" t="n">
        <v>50</v>
      </c>
      <c r="D2517" t="inlineStr">
        <is>
          <t>RheinCargo GmbH &amp; Co. KG</t>
        </is>
      </c>
      <c r="E2517" t="inlineStr">
        <is>
          <t>100011</t>
        </is>
      </c>
      <c r="F2517" t="inlineStr">
        <is>
          <t>Hammer Landstrasse 3</t>
        </is>
      </c>
      <c r="G2517" t="inlineStr">
        <is>
          <t>41460</t>
        </is>
      </c>
      <c r="H2517" t="inlineStr">
        <is>
          <t>Neuss</t>
        </is>
      </c>
      <c r="I2517" t="inlineStr">
        <is>
          <t>DE</t>
        </is>
      </c>
      <c r="J2517" t="inlineStr">
        <is>
          <t>SGGNS_M33</t>
        </is>
      </c>
      <c r="K2517" t="inlineStr">
        <is>
          <t>37 80 4561 567-1</t>
        </is>
      </c>
      <c r="L2517" t="inlineStr">
        <is>
          <t>2024-0020</t>
        </is>
      </c>
      <c r="M2517" s="6" t="n">
        <v>45587</v>
      </c>
      <c r="N2517" s="6" t="n">
        <v>46081</v>
      </c>
      <c r="O2517" t="n">
        <v>27.15</v>
      </c>
    </row>
    <row r="2518" hidden="1" s="287">
      <c r="A2518" t="inlineStr">
        <is>
          <t>V100059</t>
        </is>
      </c>
      <c r="B2518" t="n">
        <v>38</v>
      </c>
      <c r="C2518" t="n">
        <v>50</v>
      </c>
      <c r="D2518" t="inlineStr">
        <is>
          <t>Rail Cargo Austria AG</t>
        </is>
      </c>
      <c r="E2518" t="inlineStr">
        <is>
          <t>100020</t>
        </is>
      </c>
      <c r="F2518" t="inlineStr">
        <is>
          <t>Am Hauptbahnhof 2</t>
        </is>
      </c>
      <c r="G2518" t="inlineStr">
        <is>
          <t>1100</t>
        </is>
      </c>
      <c r="H2518" t="inlineStr">
        <is>
          <t>Wien</t>
        </is>
      </c>
      <c r="I2518" t="inlineStr">
        <is>
          <t>AT</t>
        </is>
      </c>
      <c r="J2518" t="inlineStr">
        <is>
          <t>SGGMRRS_M43</t>
        </is>
      </c>
      <c r="K2518" t="inlineStr">
        <is>
          <t>37 80 4657 258-2</t>
        </is>
      </c>
      <c r="L2518" t="inlineStr">
        <is>
          <t>2024-0030</t>
        </is>
      </c>
      <c r="M2518" s="6" t="n">
        <v>45862</v>
      </c>
      <c r="N2518" s="6" t="n">
        <v>46799</v>
      </c>
      <c r="O2518" t="n">
        <v>38.85</v>
      </c>
    </row>
    <row r="2519" hidden="1" s="287">
      <c r="A2519" t="inlineStr">
        <is>
          <t>V200044</t>
        </is>
      </c>
      <c r="B2519" t="n">
        <v>30</v>
      </c>
      <c r="C2519" t="n">
        <v>50</v>
      </c>
      <c r="D2519" t="inlineStr">
        <is>
          <t>PCC Intermodal S.A.</t>
        </is>
      </c>
      <c r="E2519" t="inlineStr">
        <is>
          <t>100761</t>
        </is>
      </c>
      <c r="F2519" t="inlineStr">
        <is>
          <t>ul Hutnicza 16</t>
        </is>
      </c>
      <c r="G2519" t="inlineStr">
        <is>
          <t>81-061</t>
        </is>
      </c>
      <c r="H2519" t="inlineStr">
        <is>
          <t>Gdynia</t>
        </is>
      </c>
      <c r="I2519" t="inlineStr">
        <is>
          <t>PL</t>
        </is>
      </c>
      <c r="J2519" t="inlineStr">
        <is>
          <t>SGNS_M13</t>
        </is>
      </c>
      <c r="K2519" t="inlineStr">
        <is>
          <t>37 80 4564 312-9</t>
        </is>
      </c>
      <c r="L2519" t="inlineStr">
        <is>
          <t>2023-0016</t>
        </is>
      </c>
      <c r="M2519" s="6" t="n">
        <v>45174</v>
      </c>
      <c r="N2519" s="6" t="n">
        <v>46356</v>
      </c>
      <c r="O2519" t="n">
        <v>22</v>
      </c>
    </row>
    <row r="2520" hidden="1" s="287">
      <c r="A2520" t="inlineStr">
        <is>
          <t>V200047</t>
        </is>
      </c>
      <c r="B2520" t="n">
        <v>7</v>
      </c>
      <c r="C2520" t="n">
        <v>50</v>
      </c>
      <c r="D2520" t="inlineStr">
        <is>
          <t>Alza Cargo Sp. z.o.o.</t>
        </is>
      </c>
      <c r="E2520" t="inlineStr">
        <is>
          <t>100060</t>
        </is>
      </c>
      <c r="F2520" t="inlineStr">
        <is>
          <t>al. Wojciecha Korfantego 125/A</t>
        </is>
      </c>
      <c r="G2520" t="inlineStr">
        <is>
          <t>40-156</t>
        </is>
      </c>
      <c r="H2520" t="inlineStr">
        <is>
          <t>Katowice</t>
        </is>
      </c>
      <c r="I2520" t="inlineStr">
        <is>
          <t>PL</t>
        </is>
      </c>
      <c r="J2520" t="inlineStr">
        <is>
          <t>SGMMNS_M29</t>
        </is>
      </c>
      <c r="K2520" t="inlineStr">
        <is>
          <t>33 80 4505 956-9</t>
        </is>
      </c>
      <c r="L2520" t="inlineStr">
        <is>
          <t>2024-0042</t>
        </is>
      </c>
      <c r="M2520" s="6" t="n">
        <v>45674</v>
      </c>
      <c r="N2520" s="6" t="n">
        <v>46403</v>
      </c>
      <c r="O2520" t="n">
        <v>19.71</v>
      </c>
    </row>
    <row r="2521" hidden="1" s="287">
      <c r="A2521" t="inlineStr">
        <is>
          <t>V100061</t>
        </is>
      </c>
      <c r="B2521" t="n">
        <v>86</v>
      </c>
      <c r="C2521" t="n">
        <v>20</v>
      </c>
      <c r="D2521" t="inlineStr">
        <is>
          <t>Rail Cargo Austria AG</t>
        </is>
      </c>
      <c r="E2521" t="inlineStr">
        <is>
          <t>100020</t>
        </is>
      </c>
      <c r="F2521" t="inlineStr">
        <is>
          <t>Am Hauptbahnhof 2</t>
        </is>
      </c>
      <c r="G2521" t="inlineStr">
        <is>
          <t>1100</t>
        </is>
      </c>
      <c r="H2521" t="inlineStr">
        <is>
          <t>Wien</t>
        </is>
      </c>
      <c r="I2521" t="inlineStr">
        <is>
          <t>AT</t>
        </is>
      </c>
      <c r="J2521" t="inlineStr">
        <is>
          <t>EANOS_95</t>
        </is>
      </c>
      <c r="K2521" t="inlineStr"/>
      <c r="L2521" t="inlineStr">
        <is>
          <t>2025-0008</t>
        </is>
      </c>
      <c r="M2521" s="6" t="n">
        <v>46199</v>
      </c>
      <c r="N2521" s="6" t="n">
        <v>50581</v>
      </c>
      <c r="O2521" t="n">
        <v>26</v>
      </c>
    </row>
    <row r="2522" hidden="1" s="287">
      <c r="A2522" t="inlineStr">
        <is>
          <t>V300081</t>
        </is>
      </c>
      <c r="B2522" t="n">
        <v>24</v>
      </c>
      <c r="C2522" t="n">
        <v>50</v>
      </c>
      <c r="D2522" t="inlineStr">
        <is>
          <t>Weco Rail GmbH</t>
        </is>
      </c>
      <c r="E2522" t="inlineStr">
        <is>
          <t>100763</t>
        </is>
      </c>
      <c r="F2522" t="inlineStr">
        <is>
          <t>Tanbruckgrasse 3</t>
        </is>
      </c>
      <c r="G2522" t="inlineStr">
        <is>
          <t>1120</t>
        </is>
      </c>
      <c r="H2522" t="inlineStr">
        <is>
          <t>Wien</t>
        </is>
      </c>
      <c r="I2522" t="inlineStr">
        <is>
          <t>AT</t>
        </is>
      </c>
      <c r="J2522" t="inlineStr">
        <is>
          <t>SDGGMRS_M7</t>
        </is>
      </c>
      <c r="K2522" t="inlineStr">
        <is>
          <t>37 80 4993 157-9</t>
        </is>
      </c>
      <c r="L2522" t="inlineStr">
        <is>
          <t>2025-0015</t>
        </is>
      </c>
      <c r="M2522" s="6" t="n">
        <v>45931</v>
      </c>
      <c r="N2522" s="6" t="n">
        <v>46660</v>
      </c>
      <c r="O2522" t="n">
        <v>46</v>
      </c>
    </row>
    <row r="2523" hidden="1" s="287">
      <c r="A2523" t="inlineStr">
        <is>
          <t>V100066</t>
        </is>
      </c>
      <c r="B2523" t="n">
        <v>14</v>
      </c>
      <c r="C2523" t="n">
        <v>50</v>
      </c>
      <c r="D2523" t="inlineStr">
        <is>
          <t>Grenland Rail AS</t>
        </is>
      </c>
      <c r="E2523" t="inlineStr">
        <is>
          <t>100268</t>
        </is>
      </c>
      <c r="F2523" t="inlineStr">
        <is>
          <t>Nybergflata 2</t>
        </is>
      </c>
      <c r="G2523" t="inlineStr">
        <is>
          <t>3737</t>
        </is>
      </c>
      <c r="H2523" t="inlineStr">
        <is>
          <t>Skien</t>
        </is>
      </c>
      <c r="I2523" t="inlineStr">
        <is>
          <t>NO</t>
        </is>
      </c>
      <c r="J2523" t="inlineStr">
        <is>
          <t>SGNSS_M40</t>
        </is>
      </c>
      <c r="K2523" t="inlineStr">
        <is>
          <t>33 80 4552 626-0</t>
        </is>
      </c>
      <c r="L2523" t="inlineStr">
        <is>
          <t>2024-0009</t>
        </is>
      </c>
      <c r="M2523" s="6" t="n">
        <v>45625</v>
      </c>
      <c r="N2523" s="6" t="n">
        <v>46719</v>
      </c>
      <c r="O2523" t="n">
        <v>17.45</v>
      </c>
    </row>
    <row r="2524" hidden="1" s="287">
      <c r="A2524" t="inlineStr">
        <is>
          <t>V500002</t>
        </is>
      </c>
      <c r="B2524" t="n">
        <v>4</v>
      </c>
      <c r="C2524" t="n">
        <v>50</v>
      </c>
      <c r="D2524" t="inlineStr">
        <is>
          <t>LAUDE Smart Intermodal S.A.</t>
        </is>
      </c>
      <c r="E2524" t="inlineStr">
        <is>
          <t>100026</t>
        </is>
      </c>
      <c r="F2524" t="inlineStr">
        <is>
          <t>ul. Wroclawska 131</t>
        </is>
      </c>
      <c r="G2524" t="inlineStr">
        <is>
          <t>87-100</t>
        </is>
      </c>
      <c r="H2524" t="inlineStr">
        <is>
          <t>Torun</t>
        </is>
      </c>
      <c r="I2524" t="inlineStr">
        <is>
          <t>PL</t>
        </is>
      </c>
      <c r="J2524" t="inlineStr">
        <is>
          <t>SGMMNSS_M48</t>
        </is>
      </c>
      <c r="K2524" t="inlineStr">
        <is>
          <t>37 84 4594 834-2</t>
        </is>
      </c>
      <c r="L2524" t="inlineStr">
        <is>
          <t>2025-0027</t>
        </is>
      </c>
      <c r="M2524" s="6" t="n">
        <v>45847</v>
      </c>
      <c r="N2524" s="6" t="n">
        <v>47672</v>
      </c>
      <c r="O2524" t="n">
        <v>31.56</v>
      </c>
    </row>
    <row r="2525" hidden="1" s="287">
      <c r="A2525" t="inlineStr">
        <is>
          <t>V200054</t>
        </is>
      </c>
      <c r="B2525" t="n">
        <v>19</v>
      </c>
      <c r="C2525" t="n">
        <v>50</v>
      </c>
      <c r="D2525" t="inlineStr">
        <is>
          <t>Necoss GmbH</t>
        </is>
      </c>
      <c r="E2525" t="inlineStr">
        <is>
          <t>100014</t>
        </is>
      </c>
      <c r="F2525" t="inlineStr">
        <is>
          <t>Bahnhofplatz 42</t>
        </is>
      </c>
      <c r="G2525" t="inlineStr">
        <is>
          <t>28195</t>
        </is>
      </c>
      <c r="H2525" t="inlineStr">
        <is>
          <t>Bremen</t>
        </is>
      </c>
      <c r="I2525" t="inlineStr">
        <is>
          <t>DE</t>
        </is>
      </c>
      <c r="J2525" t="inlineStr">
        <is>
          <t>SGGRSS_M2</t>
        </is>
      </c>
      <c r="K2525" t="inlineStr">
        <is>
          <t>37 80 4980 427-1</t>
        </is>
      </c>
      <c r="L2525" t="inlineStr">
        <is>
          <t>2025-0024</t>
        </is>
      </c>
      <c r="M2525" s="6" t="n">
        <v>46023</v>
      </c>
      <c r="N2525" s="6" t="n">
        <v>46752</v>
      </c>
      <c r="O2525" t="n">
        <v>27.9</v>
      </c>
    </row>
    <row r="2526" hidden="1" s="287">
      <c r="A2526" t="inlineStr">
        <is>
          <t>V710001</t>
        </is>
      </c>
      <c r="B2526" t="n">
        <v>36</v>
      </c>
      <c r="C2526" t="n">
        <v>50</v>
      </c>
      <c r="D2526" t="inlineStr">
        <is>
          <t>Rail Cargo Austria AG</t>
        </is>
      </c>
      <c r="E2526" t="inlineStr">
        <is>
          <t>100020</t>
        </is>
      </c>
      <c r="F2526" t="inlineStr">
        <is>
          <t>Am Hauptbahnhof 2</t>
        </is>
      </c>
      <c r="G2526" t="inlineStr">
        <is>
          <t>1100</t>
        </is>
      </c>
      <c r="H2526" t="inlineStr">
        <is>
          <t>Wien</t>
        </is>
      </c>
      <c r="I2526" t="inlineStr">
        <is>
          <t>AT</t>
        </is>
      </c>
      <c r="J2526" t="inlineStr">
        <is>
          <t>SDGGMRS_M7</t>
        </is>
      </c>
      <c r="K2526" t="inlineStr">
        <is>
          <t>37 80 4993 335-1</t>
        </is>
      </c>
      <c r="L2526" t="inlineStr">
        <is>
          <t>2025-0026</t>
        </is>
      </c>
      <c r="M2526" s="6" t="n">
        <v>45931</v>
      </c>
      <c r="N2526" s="6" t="n">
        <v>46112</v>
      </c>
      <c r="O2526" t="n">
        <v>37</v>
      </c>
    </row>
    <row r="2527" hidden="1" s="287">
      <c r="A2527" t="inlineStr">
        <is>
          <t>V100003</t>
        </is>
      </c>
      <c r="B2527" t="n">
        <v>37</v>
      </c>
      <c r="C2527" t="n">
        <v>50</v>
      </c>
      <c r="D2527" t="inlineStr">
        <is>
          <t>DB Cargo AG</t>
        </is>
      </c>
      <c r="E2527" t="inlineStr">
        <is>
          <t>100000</t>
        </is>
      </c>
      <c r="F2527" t="inlineStr">
        <is>
          <t>Rheinstrasse 2</t>
        </is>
      </c>
      <c r="G2527" t="inlineStr">
        <is>
          <t>55116</t>
        </is>
      </c>
      <c r="H2527" t="inlineStr">
        <is>
          <t>Mainz</t>
        </is>
      </c>
      <c r="I2527" t="inlineStr">
        <is>
          <t>DE</t>
        </is>
      </c>
      <c r="J2527" t="inlineStr">
        <is>
          <t>SGGMRSS_M6</t>
        </is>
      </c>
      <c r="K2527" t="inlineStr">
        <is>
          <t>37 80 4963 207-8</t>
        </is>
      </c>
      <c r="L2527" t="inlineStr">
        <is>
          <t>2020-0006</t>
        </is>
      </c>
      <c r="M2527" s="6" t="n">
        <v>44284</v>
      </c>
      <c r="N2527" s="6" t="n">
        <v>46081</v>
      </c>
      <c r="O2527" t="n">
        <v>30.5</v>
      </c>
    </row>
    <row r="2528" hidden="1" s="287">
      <c r="A2528" t="inlineStr">
        <is>
          <t>V200003</t>
        </is>
      </c>
      <c r="B2528" t="n">
        <v>37</v>
      </c>
      <c r="C2528" t="n">
        <v>50</v>
      </c>
      <c r="D2528" t="inlineStr">
        <is>
          <t>RTB Cargo Netherlands B.V.</t>
        </is>
      </c>
      <c r="E2528" t="inlineStr">
        <is>
          <t>100002</t>
        </is>
      </c>
      <c r="F2528" t="inlineStr">
        <is>
          <t>Albert-Plesmanweg 57</t>
        </is>
      </c>
      <c r="G2528" t="inlineStr">
        <is>
          <t>3088GB</t>
        </is>
      </c>
      <c r="H2528" t="inlineStr">
        <is>
          <t>Rotterdam</t>
        </is>
      </c>
      <c r="I2528" t="inlineStr">
        <is>
          <t>NL</t>
        </is>
      </c>
      <c r="J2528" t="inlineStr">
        <is>
          <t>SGGRSS_M2</t>
        </is>
      </c>
      <c r="K2528" t="inlineStr">
        <is>
          <t>37 80 4980 682-1</t>
        </is>
      </c>
      <c r="L2528" t="inlineStr">
        <is>
          <t>2020-0001</t>
        </is>
      </c>
      <c r="M2528" s="6" t="n">
        <v>44317</v>
      </c>
      <c r="N2528" s="6" t="n">
        <v>46081</v>
      </c>
      <c r="O2528" t="n">
        <v>32</v>
      </c>
    </row>
    <row r="2529" hidden="1" s="287">
      <c r="A2529" t="inlineStr">
        <is>
          <t>V400005</t>
        </is>
      </c>
      <c r="B2529" t="n">
        <v>43</v>
      </c>
      <c r="C2529" t="n">
        <v>50</v>
      </c>
      <c r="D2529" t="inlineStr">
        <is>
          <t>DB Cargo AG</t>
        </is>
      </c>
      <c r="E2529" t="inlineStr">
        <is>
          <t>100000</t>
        </is>
      </c>
      <c r="F2529" t="inlineStr">
        <is>
          <t>Rheinstrasse 2</t>
        </is>
      </c>
      <c r="G2529" t="inlineStr">
        <is>
          <t>55116</t>
        </is>
      </c>
      <c r="H2529" t="inlineStr">
        <is>
          <t>Mainz</t>
        </is>
      </c>
      <c r="I2529" t="inlineStr">
        <is>
          <t>DE</t>
        </is>
      </c>
      <c r="J2529" t="inlineStr">
        <is>
          <t>SGGNS_M11</t>
        </is>
      </c>
      <c r="K2529" t="inlineStr">
        <is>
          <t>37 80 4561 410-4</t>
        </is>
      </c>
      <c r="L2529" t="inlineStr">
        <is>
          <t>2021-2420</t>
        </is>
      </c>
      <c r="M2529" s="6" t="n">
        <v>44950</v>
      </c>
      <c r="N2529" s="6" t="n">
        <v>47087</v>
      </c>
      <c r="O2529" t="n">
        <v>24.4</v>
      </c>
    </row>
    <row r="2530" hidden="1" s="287">
      <c r="A2530" t="inlineStr">
        <is>
          <t>V100039</t>
        </is>
      </c>
      <c r="B2530" t="n">
        <v>37</v>
      </c>
      <c r="C2530" t="n">
        <v>50</v>
      </c>
      <c r="D2530" t="inlineStr">
        <is>
          <t>Rail Cargo Austria AG</t>
        </is>
      </c>
      <c r="E2530" t="inlineStr">
        <is>
          <t>100020</t>
        </is>
      </c>
      <c r="F2530" t="inlineStr">
        <is>
          <t>Am Hauptbahnhof 2</t>
        </is>
      </c>
      <c r="G2530" t="inlineStr">
        <is>
          <t>1100</t>
        </is>
      </c>
      <c r="H2530" t="inlineStr">
        <is>
          <t>Wien</t>
        </is>
      </c>
      <c r="I2530" t="inlineStr">
        <is>
          <t>AT</t>
        </is>
      </c>
      <c r="J2530" t="inlineStr">
        <is>
          <t>SDGGMRSS_M8</t>
        </is>
      </c>
      <c r="K2530" t="inlineStr">
        <is>
          <t>35 80 4956 754-0</t>
        </is>
      </c>
      <c r="L2530" t="inlineStr">
        <is>
          <t>2022-0023</t>
        </is>
      </c>
      <c r="M2530" s="6" t="n">
        <v>45076</v>
      </c>
      <c r="N2530" s="6" t="n">
        <v>46203</v>
      </c>
      <c r="O2530" t="n">
        <v>49.9</v>
      </c>
    </row>
    <row r="2531" hidden="1" s="287">
      <c r="A2531" t="inlineStr">
        <is>
          <t>V400008</t>
        </is>
      </c>
      <c r="B2531" t="n">
        <v>41</v>
      </c>
      <c r="C2531" t="n">
        <v>50</v>
      </c>
      <c r="D2531" t="inlineStr">
        <is>
          <t>DB Cargo AG</t>
        </is>
      </c>
      <c r="E2531" t="inlineStr">
        <is>
          <t>100000</t>
        </is>
      </c>
      <c r="F2531" t="inlineStr">
        <is>
          <t>Rheinstrasse 2</t>
        </is>
      </c>
      <c r="G2531" t="inlineStr">
        <is>
          <t>55116</t>
        </is>
      </c>
      <c r="H2531" t="inlineStr">
        <is>
          <t>Mainz</t>
        </is>
      </c>
      <c r="I2531" t="inlineStr">
        <is>
          <t>DE</t>
        </is>
      </c>
      <c r="J2531" t="inlineStr">
        <is>
          <t>SGGNS_M11</t>
        </is>
      </c>
      <c r="K2531" t="inlineStr">
        <is>
          <t>37 80 4561 474-0</t>
        </is>
      </c>
      <c r="L2531" t="inlineStr">
        <is>
          <t>2021-2420</t>
        </is>
      </c>
      <c r="M2531" s="6" t="n">
        <v>45204</v>
      </c>
      <c r="N2531" s="6" t="n">
        <v>47330</v>
      </c>
      <c r="O2531" t="n">
        <v>26.23</v>
      </c>
    </row>
    <row r="2532" hidden="1" s="287">
      <c r="A2532" t="inlineStr">
        <is>
          <t>V100047</t>
        </is>
      </c>
      <c r="B2532" t="n">
        <v>37</v>
      </c>
      <c r="C2532" t="n">
        <v>50</v>
      </c>
      <c r="D2532" t="inlineStr">
        <is>
          <t>Rail Cargo Austria AG</t>
        </is>
      </c>
      <c r="E2532" t="inlineStr">
        <is>
          <t>100020</t>
        </is>
      </c>
      <c r="F2532" t="inlineStr">
        <is>
          <t>Am Hauptbahnhof 2</t>
        </is>
      </c>
      <c r="G2532" t="inlineStr">
        <is>
          <t>1100</t>
        </is>
      </c>
      <c r="H2532" t="inlineStr">
        <is>
          <t>Wien</t>
        </is>
      </c>
      <c r="I2532" t="inlineStr">
        <is>
          <t>AT</t>
        </is>
      </c>
      <c r="J2532" t="inlineStr">
        <is>
          <t>SGGMRRS_M23</t>
        </is>
      </c>
      <c r="K2532" t="inlineStr">
        <is>
          <t>37 80 4657 207-9</t>
        </is>
      </c>
      <c r="L2532" t="inlineStr">
        <is>
          <t>2023-0010</t>
        </is>
      </c>
      <c r="M2532" s="6" t="n">
        <v>45211</v>
      </c>
      <c r="N2532" s="6" t="n">
        <v>46203</v>
      </c>
      <c r="O2532" t="n">
        <v>41.55</v>
      </c>
    </row>
    <row r="2533" hidden="1" s="287">
      <c r="A2533" t="inlineStr">
        <is>
          <t>V100049</t>
        </is>
      </c>
      <c r="B2533" t="n">
        <v>27</v>
      </c>
      <c r="C2533" t="n">
        <v>50</v>
      </c>
      <c r="D2533" t="inlineStr">
        <is>
          <t>Grain Logistic Sp.z.o.o.</t>
        </is>
      </c>
      <c r="E2533" t="inlineStr">
        <is>
          <t>100765</t>
        </is>
      </c>
      <c r="F2533" t="inlineStr">
        <is>
          <t>ul. Nowogrodzka 31/413</t>
        </is>
      </c>
      <c r="G2533" t="inlineStr">
        <is>
          <t>00-511</t>
        </is>
      </c>
      <c r="H2533" t="inlineStr">
        <is>
          <t>Warszawa</t>
        </is>
      </c>
      <c r="I2533" t="inlineStr">
        <is>
          <t>PL</t>
        </is>
      </c>
      <c r="J2533" t="inlineStr">
        <is>
          <t>SGNS_M13</t>
        </is>
      </c>
      <c r="K2533" t="inlineStr">
        <is>
          <t>37 80 4564 207-1</t>
        </is>
      </c>
      <c r="L2533" t="inlineStr">
        <is>
          <t>2023-0035</t>
        </is>
      </c>
      <c r="M2533" s="6" t="n">
        <v>45289</v>
      </c>
      <c r="N2533" s="6" t="n">
        <v>46081</v>
      </c>
      <c r="O2533" t="n">
        <v>19.5</v>
      </c>
    </row>
    <row r="2534" hidden="1" s="287">
      <c r="A2534" t="inlineStr">
        <is>
          <t>V100050</t>
        </is>
      </c>
      <c r="B2534" t="n">
        <v>39</v>
      </c>
      <c r="C2534" t="n">
        <v>50</v>
      </c>
      <c r="D2534" t="inlineStr">
        <is>
          <t>Rail Cargo Austria AG</t>
        </is>
      </c>
      <c r="E2534" t="inlineStr">
        <is>
          <t>100020</t>
        </is>
      </c>
      <c r="F2534" t="inlineStr">
        <is>
          <t>Am Hauptbahnhof 2</t>
        </is>
      </c>
      <c r="G2534" t="inlineStr">
        <is>
          <t>1100</t>
        </is>
      </c>
      <c r="H2534" t="inlineStr">
        <is>
          <t>Wien</t>
        </is>
      </c>
      <c r="I2534" t="inlineStr">
        <is>
          <t>AT</t>
        </is>
      </c>
      <c r="J2534" t="inlineStr">
        <is>
          <t>SGGMRRS_M23</t>
        </is>
      </c>
      <c r="K2534" t="inlineStr">
        <is>
          <t>31 80 4657 391-7</t>
        </is>
      </c>
      <c r="L2534" t="inlineStr">
        <is>
          <t>2023-0038</t>
        </is>
      </c>
      <c r="M2534" s="6" t="n">
        <v>45448</v>
      </c>
      <c r="N2534" s="6" t="n">
        <v>46391</v>
      </c>
      <c r="O2534" t="n">
        <v>40.7</v>
      </c>
    </row>
    <row r="2535" hidden="1" s="287">
      <c r="A2535" t="inlineStr">
        <is>
          <t>V100051</t>
        </is>
      </c>
      <c r="B2535" t="n">
        <v>7</v>
      </c>
      <c r="C2535" t="n">
        <v>50</v>
      </c>
      <c r="D2535" t="inlineStr">
        <is>
          <t>LAUDE Smart Intermodal S.A.</t>
        </is>
      </c>
      <c r="E2535" t="inlineStr">
        <is>
          <t>100026</t>
        </is>
      </c>
      <c r="F2535" t="inlineStr">
        <is>
          <t>ul. Wroclawska 131</t>
        </is>
      </c>
      <c r="G2535" t="inlineStr">
        <is>
          <t>87-100</t>
        </is>
      </c>
      <c r="H2535" t="inlineStr">
        <is>
          <t>Torun</t>
        </is>
      </c>
      <c r="I2535" t="inlineStr">
        <is>
          <t>PL</t>
        </is>
      </c>
      <c r="J2535" t="inlineStr">
        <is>
          <t>SGMMNS_M29</t>
        </is>
      </c>
      <c r="K2535" t="inlineStr">
        <is>
          <t>33 80 4505 896-7</t>
        </is>
      </c>
      <c r="L2535" t="inlineStr">
        <is>
          <t>2023-0033</t>
        </is>
      </c>
      <c r="M2535" s="6" t="n">
        <v>45434</v>
      </c>
      <c r="N2535" s="6" t="n">
        <v>46894</v>
      </c>
      <c r="O2535" t="n">
        <v>18.95</v>
      </c>
    </row>
    <row r="2536" hidden="1" s="287">
      <c r="A2536" t="inlineStr">
        <is>
          <t>V200038</t>
        </is>
      </c>
      <c r="B2536" t="n">
        <v>12</v>
      </c>
      <c r="C2536" t="n">
        <v>50</v>
      </c>
      <c r="D2536" t="inlineStr">
        <is>
          <t>Mars Logistics AS</t>
        </is>
      </c>
      <c r="E2536" t="inlineStr">
        <is>
          <t>100770</t>
        </is>
      </c>
      <c r="F2536" t="inlineStr">
        <is>
          <t>Mahmutbey Mah., Tasocagi Yolu Cad.</t>
        </is>
      </c>
      <c r="G2536" t="inlineStr">
        <is>
          <t>34218</t>
        </is>
      </c>
      <c r="H2536" t="inlineStr">
        <is>
          <t>Bagcilar-Istanbul</t>
        </is>
      </c>
      <c r="I2536" t="inlineStr">
        <is>
          <t>TR</t>
        </is>
      </c>
      <c r="J2536" t="inlineStr">
        <is>
          <t>SDGGMRS_M7</t>
        </is>
      </c>
      <c r="K2536" t="inlineStr">
        <is>
          <t>37 80 4993 280-9</t>
        </is>
      </c>
      <c r="L2536" t="inlineStr">
        <is>
          <t>2024-0006</t>
        </is>
      </c>
      <c r="M2536" s="6" t="n">
        <v>45413</v>
      </c>
      <c r="N2536" s="6" t="n">
        <v>46507</v>
      </c>
      <c r="O2536" t="n">
        <v>44.43</v>
      </c>
    </row>
    <row r="2537" hidden="1" s="287">
      <c r="A2537" t="inlineStr">
        <is>
          <t>V100054</t>
        </is>
      </c>
      <c r="B2537" t="n">
        <v>39</v>
      </c>
      <c r="C2537" t="n">
        <v>50</v>
      </c>
      <c r="D2537" t="inlineStr">
        <is>
          <t>Rail Cargo Austria AG</t>
        </is>
      </c>
      <c r="E2537" t="inlineStr">
        <is>
          <t>100020</t>
        </is>
      </c>
      <c r="F2537" t="inlineStr">
        <is>
          <t>Am Hauptbahnhof 2</t>
        </is>
      </c>
      <c r="G2537" t="inlineStr">
        <is>
          <t>1100</t>
        </is>
      </c>
      <c r="H2537" t="inlineStr">
        <is>
          <t>Wien</t>
        </is>
      </c>
      <c r="I2537" t="inlineStr">
        <is>
          <t>AT</t>
        </is>
      </c>
      <c r="J2537" t="inlineStr">
        <is>
          <t>SGGMRRS_M23</t>
        </is>
      </c>
      <c r="K2537" t="inlineStr">
        <is>
          <t>37 80 4657 336-6</t>
        </is>
      </c>
      <c r="L2537" t="inlineStr">
        <is>
          <t>2024-0007</t>
        </is>
      </c>
      <c r="M2537" s="6" t="n">
        <v>45674</v>
      </c>
      <c r="N2537" s="6" t="n">
        <v>46603</v>
      </c>
      <c r="O2537" t="n">
        <v>40.7</v>
      </c>
    </row>
    <row r="2538" hidden="1" s="287">
      <c r="A2538" t="inlineStr">
        <is>
          <t>V100057</t>
        </is>
      </c>
      <c r="B2538" t="n">
        <v>42</v>
      </c>
      <c r="C2538" t="n">
        <v>50</v>
      </c>
      <c r="D2538" t="inlineStr">
        <is>
          <t>RheinCargo GmbH &amp; Co. KG</t>
        </is>
      </c>
      <c r="E2538" t="inlineStr">
        <is>
          <t>100011</t>
        </is>
      </c>
      <c r="F2538" t="inlineStr">
        <is>
          <t>Hammer Landstrasse 3</t>
        </is>
      </c>
      <c r="G2538" t="inlineStr">
        <is>
          <t>41460</t>
        </is>
      </c>
      <c r="H2538" t="inlineStr">
        <is>
          <t>Neuss</t>
        </is>
      </c>
      <c r="I2538" t="inlineStr">
        <is>
          <t>DE</t>
        </is>
      </c>
      <c r="J2538" t="inlineStr">
        <is>
          <t>SGGNS_M33</t>
        </is>
      </c>
      <c r="K2538" t="inlineStr">
        <is>
          <t>37 80 4561 568-9</t>
        </is>
      </c>
      <c r="L2538" t="inlineStr">
        <is>
          <t>2024-0020</t>
        </is>
      </c>
      <c r="M2538" s="6" t="n">
        <v>45587</v>
      </c>
      <c r="N2538" s="6" t="n">
        <v>46081</v>
      </c>
      <c r="O2538" t="n">
        <v>27.15</v>
      </c>
    </row>
    <row r="2539" hidden="1" s="287">
      <c r="A2539" t="inlineStr">
        <is>
          <t>V100059</t>
        </is>
      </c>
      <c r="B2539" t="n">
        <v>39</v>
      </c>
      <c r="C2539" t="n">
        <v>50</v>
      </c>
      <c r="D2539" t="inlineStr">
        <is>
          <t>Rail Cargo Austria AG</t>
        </is>
      </c>
      <c r="E2539" t="inlineStr">
        <is>
          <t>100020</t>
        </is>
      </c>
      <c r="F2539" t="inlineStr">
        <is>
          <t>Am Hauptbahnhof 2</t>
        </is>
      </c>
      <c r="G2539" t="inlineStr">
        <is>
          <t>1100</t>
        </is>
      </c>
      <c r="H2539" t="inlineStr">
        <is>
          <t>Wien</t>
        </is>
      </c>
      <c r="I2539" t="inlineStr">
        <is>
          <t>AT</t>
        </is>
      </c>
      <c r="J2539" t="inlineStr">
        <is>
          <t>SGGMRRS_M43</t>
        </is>
      </c>
      <c r="K2539" t="inlineStr">
        <is>
          <t>37 80 4657 259-0</t>
        </is>
      </c>
      <c r="L2539" t="inlineStr">
        <is>
          <t>2024-0030</t>
        </is>
      </c>
      <c r="M2539" s="6" t="n">
        <v>45862</v>
      </c>
      <c r="N2539" s="6" t="n">
        <v>46799</v>
      </c>
      <c r="O2539" t="n">
        <v>38.85</v>
      </c>
    </row>
    <row r="2540" hidden="1" s="287">
      <c r="A2540" t="inlineStr">
        <is>
          <t>V200044</t>
        </is>
      </c>
      <c r="B2540" t="n">
        <v>31</v>
      </c>
      <c r="C2540" t="n">
        <v>50</v>
      </c>
      <c r="D2540" t="inlineStr">
        <is>
          <t>PCC Intermodal S.A.</t>
        </is>
      </c>
      <c r="E2540" t="inlineStr">
        <is>
          <t>100761</t>
        </is>
      </c>
      <c r="F2540" t="inlineStr">
        <is>
          <t>ul Hutnicza 16</t>
        </is>
      </c>
      <c r="G2540" t="inlineStr">
        <is>
          <t>81-061</t>
        </is>
      </c>
      <c r="H2540" t="inlineStr">
        <is>
          <t>Gdynia</t>
        </is>
      </c>
      <c r="I2540" t="inlineStr">
        <is>
          <t>PL</t>
        </is>
      </c>
      <c r="J2540" t="inlineStr">
        <is>
          <t>SGNS_M13</t>
        </is>
      </c>
      <c r="K2540" t="inlineStr">
        <is>
          <t>37 80 4564 313-7</t>
        </is>
      </c>
      <c r="L2540" t="inlineStr">
        <is>
          <t>2023-0016</t>
        </is>
      </c>
      <c r="M2540" s="6" t="n">
        <v>45174</v>
      </c>
      <c r="N2540" s="6" t="n">
        <v>46356</v>
      </c>
      <c r="O2540" t="n">
        <v>22</v>
      </c>
    </row>
    <row r="2541" hidden="1" s="287">
      <c r="A2541" t="inlineStr">
        <is>
          <t>V200047</t>
        </is>
      </c>
      <c r="B2541" t="n">
        <v>8</v>
      </c>
      <c r="C2541" t="n">
        <v>50</v>
      </c>
      <c r="D2541" t="inlineStr">
        <is>
          <t>Alza Cargo Sp. z.o.o.</t>
        </is>
      </c>
      <c r="E2541" t="inlineStr">
        <is>
          <t>100060</t>
        </is>
      </c>
      <c r="F2541" t="inlineStr">
        <is>
          <t>al. Wojciecha Korfantego 125/A</t>
        </is>
      </c>
      <c r="G2541" t="inlineStr">
        <is>
          <t>40-156</t>
        </is>
      </c>
      <c r="H2541" t="inlineStr">
        <is>
          <t>Katowice</t>
        </is>
      </c>
      <c r="I2541" t="inlineStr">
        <is>
          <t>PL</t>
        </is>
      </c>
      <c r="J2541" t="inlineStr">
        <is>
          <t>SGMMNS_M29</t>
        </is>
      </c>
      <c r="K2541" t="inlineStr">
        <is>
          <t>33 80 4505 957-7</t>
        </is>
      </c>
      <c r="L2541" t="inlineStr">
        <is>
          <t>2024-0042</t>
        </is>
      </c>
      <c r="M2541" s="6" t="n">
        <v>45674</v>
      </c>
      <c r="N2541" s="6" t="n">
        <v>46403</v>
      </c>
      <c r="O2541" t="n">
        <v>19.71</v>
      </c>
    </row>
    <row r="2542" hidden="1" s="287">
      <c r="A2542" t="inlineStr">
        <is>
          <t>V100061</t>
        </is>
      </c>
      <c r="B2542" t="n">
        <v>87</v>
      </c>
      <c r="C2542" t="n">
        <v>20</v>
      </c>
      <c r="D2542" t="inlineStr">
        <is>
          <t>Rail Cargo Austria AG</t>
        </is>
      </c>
      <c r="E2542" t="inlineStr">
        <is>
          <t>100020</t>
        </is>
      </c>
      <c r="F2542" t="inlineStr">
        <is>
          <t>Am Hauptbahnhof 2</t>
        </is>
      </c>
      <c r="G2542" t="inlineStr">
        <is>
          <t>1100</t>
        </is>
      </c>
      <c r="H2542" t="inlineStr">
        <is>
          <t>Wien</t>
        </is>
      </c>
      <c r="I2542" t="inlineStr">
        <is>
          <t>AT</t>
        </is>
      </c>
      <c r="J2542" t="inlineStr">
        <is>
          <t>EANOS_95</t>
        </is>
      </c>
      <c r="K2542" t="inlineStr"/>
      <c r="L2542" t="inlineStr">
        <is>
          <t>2025-0008</t>
        </is>
      </c>
      <c r="M2542" s="6" t="n">
        <v>46199</v>
      </c>
      <c r="N2542" s="6" t="n">
        <v>50581</v>
      </c>
      <c r="O2542" t="n">
        <v>26</v>
      </c>
    </row>
    <row r="2543" hidden="1" s="287">
      <c r="A2543" t="inlineStr">
        <is>
          <t>V300081</t>
        </is>
      </c>
      <c r="B2543" t="n">
        <v>25</v>
      </c>
      <c r="C2543" t="n">
        <v>50</v>
      </c>
      <c r="D2543" t="inlineStr">
        <is>
          <t>Weco Rail GmbH</t>
        </is>
      </c>
      <c r="E2543" t="inlineStr">
        <is>
          <t>100763</t>
        </is>
      </c>
      <c r="F2543" t="inlineStr">
        <is>
          <t>Tanbruckgrasse 3</t>
        </is>
      </c>
      <c r="G2543" t="inlineStr">
        <is>
          <t>1120</t>
        </is>
      </c>
      <c r="H2543" t="inlineStr">
        <is>
          <t>Wien</t>
        </is>
      </c>
      <c r="I2543" t="inlineStr">
        <is>
          <t>AT</t>
        </is>
      </c>
      <c r="J2543" t="inlineStr">
        <is>
          <t>SDGGMRS_M7</t>
        </is>
      </c>
      <c r="K2543" t="inlineStr">
        <is>
          <t>37 80 4993 158-7</t>
        </is>
      </c>
      <c r="L2543" t="inlineStr">
        <is>
          <t>2025-0015</t>
        </is>
      </c>
      <c r="M2543" s="6" t="n">
        <v>45931</v>
      </c>
      <c r="N2543" s="6" t="n">
        <v>46660</v>
      </c>
      <c r="O2543" t="n">
        <v>46</v>
      </c>
    </row>
    <row r="2544" hidden="1" s="287">
      <c r="A2544" t="inlineStr">
        <is>
          <t>V100066</t>
        </is>
      </c>
      <c r="B2544" t="n">
        <v>15</v>
      </c>
      <c r="C2544" t="n">
        <v>50</v>
      </c>
      <c r="D2544" t="inlineStr">
        <is>
          <t>Grenland Rail AS</t>
        </is>
      </c>
      <c r="E2544" t="inlineStr">
        <is>
          <t>100268</t>
        </is>
      </c>
      <c r="F2544" t="inlineStr">
        <is>
          <t>Nybergflata 2</t>
        </is>
      </c>
      <c r="G2544" t="inlineStr">
        <is>
          <t>3737</t>
        </is>
      </c>
      <c r="H2544" t="inlineStr">
        <is>
          <t>Skien</t>
        </is>
      </c>
      <c r="I2544" t="inlineStr">
        <is>
          <t>NO</t>
        </is>
      </c>
      <c r="J2544" t="inlineStr">
        <is>
          <t>SGNSS_M40</t>
        </is>
      </c>
      <c r="K2544" t="inlineStr">
        <is>
          <t>33 80 4552 627-8</t>
        </is>
      </c>
      <c r="L2544" t="inlineStr">
        <is>
          <t>2024-0009</t>
        </is>
      </c>
      <c r="M2544" s="6" t="n">
        <v>45625</v>
      </c>
      <c r="N2544" s="6" t="n">
        <v>46719</v>
      </c>
      <c r="O2544" t="n">
        <v>17.45</v>
      </c>
    </row>
    <row r="2545" hidden="1" s="287">
      <c r="A2545" t="inlineStr">
        <is>
          <t>V500002</t>
        </is>
      </c>
      <c r="B2545" t="n">
        <v>5</v>
      </c>
      <c r="C2545" t="n">
        <v>50</v>
      </c>
      <c r="D2545" t="inlineStr">
        <is>
          <t>LAUDE Smart Intermodal S.A.</t>
        </is>
      </c>
      <c r="E2545" t="inlineStr">
        <is>
          <t>100026</t>
        </is>
      </c>
      <c r="F2545" t="inlineStr">
        <is>
          <t>ul. Wroclawska 131</t>
        </is>
      </c>
      <c r="G2545" t="inlineStr">
        <is>
          <t>87-100</t>
        </is>
      </c>
      <c r="H2545" t="inlineStr">
        <is>
          <t>Torun</t>
        </is>
      </c>
      <c r="I2545" t="inlineStr">
        <is>
          <t>PL</t>
        </is>
      </c>
      <c r="J2545" t="inlineStr">
        <is>
          <t>SGMMNSS_M48</t>
        </is>
      </c>
      <c r="K2545" t="inlineStr">
        <is>
          <t>37 84 4594 838-3</t>
        </is>
      </c>
      <c r="L2545" t="inlineStr">
        <is>
          <t>2025-0027</t>
        </is>
      </c>
      <c r="M2545" s="6" t="n">
        <v>45847</v>
      </c>
      <c r="N2545" s="6" t="n">
        <v>47672</v>
      </c>
      <c r="O2545" t="n">
        <v>31.56</v>
      </c>
    </row>
    <row r="2546" hidden="1" s="287">
      <c r="A2546" t="inlineStr">
        <is>
          <t>V200054</t>
        </is>
      </c>
      <c r="B2546" t="n">
        <v>20</v>
      </c>
      <c r="C2546" t="n">
        <v>50</v>
      </c>
      <c r="D2546" t="inlineStr">
        <is>
          <t>Necoss GmbH</t>
        </is>
      </c>
      <c r="E2546" t="inlineStr">
        <is>
          <t>100014</t>
        </is>
      </c>
      <c r="F2546" t="inlineStr">
        <is>
          <t>Bahnhofplatz 42</t>
        </is>
      </c>
      <c r="G2546" t="inlineStr">
        <is>
          <t>28195</t>
        </is>
      </c>
      <c r="H2546" t="inlineStr">
        <is>
          <t>Bremen</t>
        </is>
      </c>
      <c r="I2546" t="inlineStr">
        <is>
          <t>DE</t>
        </is>
      </c>
      <c r="J2546" t="inlineStr">
        <is>
          <t>SGGRSS_M2</t>
        </is>
      </c>
      <c r="K2546" t="inlineStr">
        <is>
          <t>37 80 4980 428-9</t>
        </is>
      </c>
      <c r="L2546" t="inlineStr">
        <is>
          <t>2025-0024</t>
        </is>
      </c>
      <c r="M2546" s="6" t="n">
        <v>46023</v>
      </c>
      <c r="N2546" s="6" t="n">
        <v>46752</v>
      </c>
      <c r="O2546" t="n">
        <v>27.9</v>
      </c>
    </row>
    <row r="2547" hidden="1" s="287">
      <c r="A2547" t="inlineStr">
        <is>
          <t>V710001</t>
        </is>
      </c>
      <c r="B2547" t="n">
        <v>37</v>
      </c>
      <c r="C2547" t="n">
        <v>50</v>
      </c>
      <c r="D2547" t="inlineStr">
        <is>
          <t>Rail Cargo Austria AG</t>
        </is>
      </c>
      <c r="E2547" t="inlineStr">
        <is>
          <t>100020</t>
        </is>
      </c>
      <c r="F2547" t="inlineStr">
        <is>
          <t>Am Hauptbahnhof 2</t>
        </is>
      </c>
      <c r="G2547" t="inlineStr">
        <is>
          <t>1100</t>
        </is>
      </c>
      <c r="H2547" t="inlineStr">
        <is>
          <t>Wien</t>
        </is>
      </c>
      <c r="I2547" t="inlineStr">
        <is>
          <t>AT</t>
        </is>
      </c>
      <c r="J2547" t="inlineStr">
        <is>
          <t>SDGGMRS_M7</t>
        </is>
      </c>
      <c r="K2547" t="inlineStr">
        <is>
          <t>37 80 4993 337-7</t>
        </is>
      </c>
      <c r="L2547" t="inlineStr">
        <is>
          <t>2025-0026</t>
        </is>
      </c>
      <c r="M2547" s="6" t="n">
        <v>45931</v>
      </c>
      <c r="N2547" s="6" t="n">
        <v>46112</v>
      </c>
      <c r="O2547" t="n">
        <v>37</v>
      </c>
    </row>
    <row r="2548" hidden="1" s="287">
      <c r="A2548" t="inlineStr">
        <is>
          <t>V100003</t>
        </is>
      </c>
      <c r="B2548" t="n">
        <v>38</v>
      </c>
      <c r="C2548" t="n">
        <v>50</v>
      </c>
      <c r="D2548" t="inlineStr">
        <is>
          <t>DB Cargo AG</t>
        </is>
      </c>
      <c r="E2548" t="inlineStr">
        <is>
          <t>100000</t>
        </is>
      </c>
      <c r="F2548" t="inlineStr">
        <is>
          <t>Rheinstrasse 2</t>
        </is>
      </c>
      <c r="G2548" t="inlineStr">
        <is>
          <t>55116</t>
        </is>
      </c>
      <c r="H2548" t="inlineStr">
        <is>
          <t>Mainz</t>
        </is>
      </c>
      <c r="I2548" t="inlineStr">
        <is>
          <t>DE</t>
        </is>
      </c>
      <c r="J2548" t="inlineStr">
        <is>
          <t>SGGMRSS_M6</t>
        </is>
      </c>
      <c r="K2548" t="inlineStr">
        <is>
          <t>37 80 4963 208-6</t>
        </is>
      </c>
      <c r="L2548" t="inlineStr">
        <is>
          <t>2020-0006</t>
        </is>
      </c>
      <c r="M2548" s="6" t="n">
        <v>44284</v>
      </c>
      <c r="N2548" s="6" t="n">
        <v>46081</v>
      </c>
      <c r="O2548" t="n">
        <v>30.5</v>
      </c>
    </row>
    <row r="2549" hidden="1" s="287">
      <c r="A2549" t="inlineStr">
        <is>
          <t>V400005</t>
        </is>
      </c>
      <c r="B2549" t="n">
        <v>44</v>
      </c>
      <c r="C2549" t="n">
        <v>50</v>
      </c>
      <c r="D2549" t="inlineStr">
        <is>
          <t>DB Cargo AG</t>
        </is>
      </c>
      <c r="E2549" t="inlineStr">
        <is>
          <t>100000</t>
        </is>
      </c>
      <c r="F2549" t="inlineStr">
        <is>
          <t>Rheinstrasse 2</t>
        </is>
      </c>
      <c r="G2549" t="inlineStr">
        <is>
          <t>55116</t>
        </is>
      </c>
      <c r="H2549" t="inlineStr">
        <is>
          <t>Mainz</t>
        </is>
      </c>
      <c r="I2549" t="inlineStr">
        <is>
          <t>DE</t>
        </is>
      </c>
      <c r="J2549" t="inlineStr">
        <is>
          <t>SGGNS_M11</t>
        </is>
      </c>
      <c r="K2549" t="inlineStr">
        <is>
          <t>37 80 4561 411-2</t>
        </is>
      </c>
      <c r="L2549" t="inlineStr">
        <is>
          <t>2021-2420</t>
        </is>
      </c>
      <c r="M2549" s="6" t="n">
        <v>44950</v>
      </c>
      <c r="N2549" s="6" t="n">
        <v>47087</v>
      </c>
      <c r="O2549" t="n">
        <v>24.4</v>
      </c>
    </row>
    <row r="2550" hidden="1" s="287">
      <c r="A2550" t="inlineStr">
        <is>
          <t>V100039</t>
        </is>
      </c>
      <c r="B2550" t="n">
        <v>38</v>
      </c>
      <c r="C2550" t="n">
        <v>50</v>
      </c>
      <c r="D2550" t="inlineStr">
        <is>
          <t>Rail Cargo Austria AG</t>
        </is>
      </c>
      <c r="E2550" t="inlineStr">
        <is>
          <t>100020</t>
        </is>
      </c>
      <c r="F2550" t="inlineStr">
        <is>
          <t>Am Hauptbahnhof 2</t>
        </is>
      </c>
      <c r="G2550" t="inlineStr">
        <is>
          <t>1100</t>
        </is>
      </c>
      <c r="H2550" t="inlineStr">
        <is>
          <t>Wien</t>
        </is>
      </c>
      <c r="I2550" t="inlineStr">
        <is>
          <t>AT</t>
        </is>
      </c>
      <c r="J2550" t="inlineStr">
        <is>
          <t>SDGGMRSS_M8</t>
        </is>
      </c>
      <c r="K2550" t="inlineStr">
        <is>
          <t>35 80 4956 755-7</t>
        </is>
      </c>
      <c r="L2550" t="inlineStr">
        <is>
          <t>2022-0023</t>
        </is>
      </c>
      <c r="M2550" s="6" t="n">
        <v>45076</v>
      </c>
      <c r="N2550" s="6" t="n">
        <v>46203</v>
      </c>
      <c r="O2550" t="n">
        <v>49.9</v>
      </c>
    </row>
    <row r="2551" hidden="1" s="287">
      <c r="A2551" t="inlineStr">
        <is>
          <t>V400008</t>
        </is>
      </c>
      <c r="B2551" t="n">
        <v>42</v>
      </c>
      <c r="C2551" t="n">
        <v>50</v>
      </c>
      <c r="D2551" t="inlineStr">
        <is>
          <t>DB Cargo AG</t>
        </is>
      </c>
      <c r="E2551" t="inlineStr">
        <is>
          <t>100000</t>
        </is>
      </c>
      <c r="F2551" t="inlineStr">
        <is>
          <t>Rheinstrasse 2</t>
        </is>
      </c>
      <c r="G2551" t="inlineStr">
        <is>
          <t>55116</t>
        </is>
      </c>
      <c r="H2551" t="inlineStr">
        <is>
          <t>Mainz</t>
        </is>
      </c>
      <c r="I2551" t="inlineStr">
        <is>
          <t>DE</t>
        </is>
      </c>
      <c r="J2551" t="inlineStr">
        <is>
          <t>SGGNS_M11</t>
        </is>
      </c>
      <c r="K2551" t="inlineStr">
        <is>
          <t>37 80 4561 475-7</t>
        </is>
      </c>
      <c r="L2551" t="inlineStr">
        <is>
          <t>2021-2420</t>
        </is>
      </c>
      <c r="M2551" s="6" t="n">
        <v>45204</v>
      </c>
      <c r="N2551" s="6" t="n">
        <v>47330</v>
      </c>
      <c r="O2551" t="n">
        <v>26.23</v>
      </c>
    </row>
    <row r="2552" hidden="1" s="287">
      <c r="A2552" t="inlineStr">
        <is>
          <t>V100047</t>
        </is>
      </c>
      <c r="B2552" t="n">
        <v>38</v>
      </c>
      <c r="C2552" t="n">
        <v>50</v>
      </c>
      <c r="D2552" t="inlineStr">
        <is>
          <t>Rail Cargo Austria AG</t>
        </is>
      </c>
      <c r="E2552" t="inlineStr">
        <is>
          <t>100020</t>
        </is>
      </c>
      <c r="F2552" t="inlineStr">
        <is>
          <t>Am Hauptbahnhof 2</t>
        </is>
      </c>
      <c r="G2552" t="inlineStr">
        <is>
          <t>1100</t>
        </is>
      </c>
      <c r="H2552" t="inlineStr">
        <is>
          <t>Wien</t>
        </is>
      </c>
      <c r="I2552" t="inlineStr">
        <is>
          <t>AT</t>
        </is>
      </c>
      <c r="J2552" t="inlineStr">
        <is>
          <t>SGGMRRS_M23</t>
        </is>
      </c>
      <c r="K2552" t="inlineStr">
        <is>
          <t>37 80 4657 208-7</t>
        </is>
      </c>
      <c r="L2552" t="inlineStr">
        <is>
          <t>2023-0010</t>
        </is>
      </c>
      <c r="M2552" s="6" t="n">
        <v>45211</v>
      </c>
      <c r="N2552" s="6" t="n">
        <v>46203</v>
      </c>
      <c r="O2552" t="n">
        <v>41.55</v>
      </c>
    </row>
    <row r="2553" hidden="1" s="287">
      <c r="A2553" t="inlineStr">
        <is>
          <t>V300034</t>
        </is>
      </c>
      <c r="B2553" t="n">
        <v>28</v>
      </c>
      <c r="C2553" t="n">
        <v>50</v>
      </c>
      <c r="D2553" t="inlineStr">
        <is>
          <t>EWG Rail Zrt.</t>
        </is>
      </c>
      <c r="E2553" t="inlineStr">
        <is>
          <t>100758</t>
        </is>
      </c>
      <c r="F2553" t="inlineStr">
        <is>
          <t>Váci út 76 3.em</t>
        </is>
      </c>
      <c r="G2553" t="inlineStr">
        <is>
          <t>1133</t>
        </is>
      </c>
      <c r="H2553" t="inlineStr">
        <is>
          <t>Budapest</t>
        </is>
      </c>
      <c r="I2553" t="inlineStr">
        <is>
          <t>HU</t>
        </is>
      </c>
      <c r="J2553" t="inlineStr">
        <is>
          <t>SGNS_M9</t>
        </is>
      </c>
      <c r="K2553" t="inlineStr">
        <is>
          <t>37 80 4564 563-7</t>
        </is>
      </c>
      <c r="L2553" t="inlineStr">
        <is>
          <t>2023-0026</t>
        </is>
      </c>
      <c r="M2553" s="6" t="n">
        <v>45188</v>
      </c>
      <c r="N2553" s="6" t="n">
        <v>46387</v>
      </c>
      <c r="O2553" t="n">
        <v>16.63</v>
      </c>
    </row>
    <row r="2554" hidden="1" s="287">
      <c r="A2554" t="inlineStr">
        <is>
          <t>V100049</t>
        </is>
      </c>
      <c r="B2554" t="n">
        <v>28</v>
      </c>
      <c r="C2554" t="n">
        <v>50</v>
      </c>
      <c r="D2554" t="inlineStr">
        <is>
          <t>Grain Logistic Sp.z.o.o.</t>
        </is>
      </c>
      <c r="E2554" t="inlineStr">
        <is>
          <t>100765</t>
        </is>
      </c>
      <c r="F2554" t="inlineStr">
        <is>
          <t>ul. Nowogrodzka 31/413</t>
        </is>
      </c>
      <c r="G2554" t="inlineStr">
        <is>
          <t>00-511</t>
        </is>
      </c>
      <c r="H2554" t="inlineStr">
        <is>
          <t>Warszawa</t>
        </is>
      </c>
      <c r="I2554" t="inlineStr">
        <is>
          <t>PL</t>
        </is>
      </c>
      <c r="J2554" t="inlineStr">
        <is>
          <t>SGNS_M9</t>
        </is>
      </c>
      <c r="K2554" t="inlineStr">
        <is>
          <t>37 80 4564 515-7</t>
        </is>
      </c>
      <c r="L2554" t="inlineStr">
        <is>
          <t>2023-0035</t>
        </is>
      </c>
      <c r="M2554" s="6" t="n">
        <v>45289</v>
      </c>
      <c r="N2554" s="6" t="n">
        <v>46081</v>
      </c>
      <c r="O2554" t="n">
        <v>19.5</v>
      </c>
    </row>
    <row r="2555" hidden="1" s="287">
      <c r="A2555" t="inlineStr">
        <is>
          <t>V100050</t>
        </is>
      </c>
      <c r="B2555" t="n">
        <v>40</v>
      </c>
      <c r="C2555" t="n">
        <v>50</v>
      </c>
      <c r="D2555" t="inlineStr">
        <is>
          <t>Rail Cargo Austria AG</t>
        </is>
      </c>
      <c r="E2555" t="inlineStr">
        <is>
          <t>100020</t>
        </is>
      </c>
      <c r="F2555" t="inlineStr">
        <is>
          <t>Am Hauptbahnhof 2</t>
        </is>
      </c>
      <c r="G2555" t="inlineStr">
        <is>
          <t>1100</t>
        </is>
      </c>
      <c r="H2555" t="inlineStr">
        <is>
          <t>Wien</t>
        </is>
      </c>
      <c r="I2555" t="inlineStr">
        <is>
          <t>AT</t>
        </is>
      </c>
      <c r="J2555" t="inlineStr">
        <is>
          <t>SGGMRRS_M23</t>
        </is>
      </c>
      <c r="K2555" t="inlineStr">
        <is>
          <t>31 80 4657 392-5</t>
        </is>
      </c>
      <c r="L2555" t="inlineStr">
        <is>
          <t>2023-0038</t>
        </is>
      </c>
      <c r="M2555" s="6" t="n">
        <v>45448</v>
      </c>
      <c r="N2555" s="6" t="n">
        <v>46391</v>
      </c>
      <c r="O2555" t="n">
        <v>40.7</v>
      </c>
    </row>
    <row r="2556" hidden="1" s="287">
      <c r="A2556" t="inlineStr">
        <is>
          <t>V100051</t>
        </is>
      </c>
      <c r="B2556" t="n">
        <v>8</v>
      </c>
      <c r="C2556" t="n">
        <v>50</v>
      </c>
      <c r="D2556" t="inlineStr">
        <is>
          <t>LAUDE Smart Intermodal S.A.</t>
        </is>
      </c>
      <c r="E2556" t="inlineStr">
        <is>
          <t>100026</t>
        </is>
      </c>
      <c r="F2556" t="inlineStr">
        <is>
          <t>ul. Wroclawska 131</t>
        </is>
      </c>
      <c r="G2556" t="inlineStr">
        <is>
          <t>87-100</t>
        </is>
      </c>
      <c r="H2556" t="inlineStr">
        <is>
          <t>Torun</t>
        </is>
      </c>
      <c r="I2556" t="inlineStr">
        <is>
          <t>PL</t>
        </is>
      </c>
      <c r="J2556" t="inlineStr">
        <is>
          <t>SGMMNS_M29</t>
        </is>
      </c>
      <c r="K2556" t="inlineStr">
        <is>
          <t>33 80 4505 897-5</t>
        </is>
      </c>
      <c r="L2556" t="inlineStr">
        <is>
          <t>2023-0033</t>
        </is>
      </c>
      <c r="M2556" s="6" t="n">
        <v>45434</v>
      </c>
      <c r="N2556" s="6" t="n">
        <v>46894</v>
      </c>
      <c r="O2556" t="n">
        <v>18.95</v>
      </c>
    </row>
    <row r="2557" hidden="1" s="287">
      <c r="A2557" t="inlineStr">
        <is>
          <t>V200038</t>
        </is>
      </c>
      <c r="B2557" t="n">
        <v>13</v>
      </c>
      <c r="C2557" t="n">
        <v>50</v>
      </c>
      <c r="D2557" t="inlineStr">
        <is>
          <t>Mars Logistics AS</t>
        </is>
      </c>
      <c r="E2557" t="inlineStr">
        <is>
          <t>100770</t>
        </is>
      </c>
      <c r="F2557" t="inlineStr">
        <is>
          <t>Mahmutbey Mah., Tasocagi Yolu Cad.</t>
        </is>
      </c>
      <c r="G2557" t="inlineStr">
        <is>
          <t>34218</t>
        </is>
      </c>
      <c r="H2557" t="inlineStr">
        <is>
          <t>Bagcilar-Istanbul</t>
        </is>
      </c>
      <c r="I2557" t="inlineStr">
        <is>
          <t>TR</t>
        </is>
      </c>
      <c r="J2557" t="inlineStr">
        <is>
          <t>SDGGMRS_M7</t>
        </is>
      </c>
      <c r="K2557" t="inlineStr">
        <is>
          <t>37 80 4993 281-7</t>
        </is>
      </c>
      <c r="L2557" t="inlineStr">
        <is>
          <t>2024-0006</t>
        </is>
      </c>
      <c r="M2557" s="6" t="n">
        <v>45413</v>
      </c>
      <c r="N2557" s="6" t="n">
        <v>46507</v>
      </c>
      <c r="O2557" t="n">
        <v>44.43</v>
      </c>
    </row>
    <row r="2558" hidden="1" s="287">
      <c r="A2558" t="inlineStr">
        <is>
          <t>V100054</t>
        </is>
      </c>
      <c r="B2558" t="n">
        <v>40</v>
      </c>
      <c r="C2558" t="n">
        <v>50</v>
      </c>
      <c r="D2558" t="inlineStr">
        <is>
          <t>Rail Cargo Austria AG</t>
        </is>
      </c>
      <c r="E2558" t="inlineStr">
        <is>
          <t>100020</t>
        </is>
      </c>
      <c r="F2558" t="inlineStr">
        <is>
          <t>Am Hauptbahnhof 2</t>
        </is>
      </c>
      <c r="G2558" t="inlineStr">
        <is>
          <t>1100</t>
        </is>
      </c>
      <c r="H2558" t="inlineStr">
        <is>
          <t>Wien</t>
        </is>
      </c>
      <c r="I2558" t="inlineStr">
        <is>
          <t>AT</t>
        </is>
      </c>
      <c r="J2558" t="inlineStr">
        <is>
          <t>SGGMRRS_M23</t>
        </is>
      </c>
      <c r="K2558" t="inlineStr">
        <is>
          <t>37 80 4657 337-4</t>
        </is>
      </c>
      <c r="L2558" t="inlineStr">
        <is>
          <t>2024-0007</t>
        </is>
      </c>
      <c r="M2558" s="6" t="n">
        <v>45674</v>
      </c>
      <c r="N2558" s="6" t="n">
        <v>46603</v>
      </c>
      <c r="O2558" t="n">
        <v>40.7</v>
      </c>
    </row>
    <row r="2559" hidden="1" s="287">
      <c r="A2559" t="inlineStr">
        <is>
          <t>V100057</t>
        </is>
      </c>
      <c r="B2559" t="n">
        <v>43</v>
      </c>
      <c r="C2559" t="n">
        <v>50</v>
      </c>
      <c r="D2559" t="inlineStr">
        <is>
          <t>RheinCargo GmbH &amp; Co. KG</t>
        </is>
      </c>
      <c r="E2559" t="inlineStr">
        <is>
          <t>100011</t>
        </is>
      </c>
      <c r="F2559" t="inlineStr">
        <is>
          <t>Hammer Landstrasse 3</t>
        </is>
      </c>
      <c r="G2559" t="inlineStr">
        <is>
          <t>41460</t>
        </is>
      </c>
      <c r="H2559" t="inlineStr">
        <is>
          <t>Neuss</t>
        </is>
      </c>
      <c r="I2559" t="inlineStr">
        <is>
          <t>DE</t>
        </is>
      </c>
      <c r="J2559" t="inlineStr">
        <is>
          <t>SGGNS_M33</t>
        </is>
      </c>
      <c r="K2559" t="inlineStr">
        <is>
          <t>37 80 4561 569-7</t>
        </is>
      </c>
      <c r="L2559" t="inlineStr">
        <is>
          <t>2024-0020</t>
        </is>
      </c>
      <c r="M2559" s="6" t="n">
        <v>45587</v>
      </c>
      <c r="N2559" s="6" t="n">
        <v>46081</v>
      </c>
      <c r="O2559" t="n">
        <v>27.15</v>
      </c>
    </row>
    <row r="2560" hidden="1" s="287">
      <c r="A2560" t="inlineStr">
        <is>
          <t>V100059</t>
        </is>
      </c>
      <c r="B2560" t="n">
        <v>40</v>
      </c>
      <c r="C2560" t="n">
        <v>50</v>
      </c>
      <c r="D2560" t="inlineStr">
        <is>
          <t>Rail Cargo Austria AG</t>
        </is>
      </c>
      <c r="E2560" t="inlineStr">
        <is>
          <t>100020</t>
        </is>
      </c>
      <c r="F2560" t="inlineStr">
        <is>
          <t>Am Hauptbahnhof 2</t>
        </is>
      </c>
      <c r="G2560" t="inlineStr">
        <is>
          <t>1100</t>
        </is>
      </c>
      <c r="H2560" t="inlineStr">
        <is>
          <t>Wien</t>
        </is>
      </c>
      <c r="I2560" t="inlineStr">
        <is>
          <t>AT</t>
        </is>
      </c>
      <c r="J2560" t="inlineStr">
        <is>
          <t>SGGMRRS_M43</t>
        </is>
      </c>
      <c r="K2560" t="inlineStr">
        <is>
          <t>37 80 4657 260-8</t>
        </is>
      </c>
      <c r="L2560" t="inlineStr">
        <is>
          <t>2024-0030</t>
        </is>
      </c>
      <c r="M2560" s="6" t="n">
        <v>45862</v>
      </c>
      <c r="N2560" s="6" t="n">
        <v>46799</v>
      </c>
      <c r="O2560" t="n">
        <v>38.85</v>
      </c>
    </row>
    <row r="2561" hidden="1" s="287">
      <c r="A2561" t="inlineStr">
        <is>
          <t>V200044</t>
        </is>
      </c>
      <c r="B2561" t="n">
        <v>32</v>
      </c>
      <c r="C2561" t="n">
        <v>50</v>
      </c>
      <c r="D2561" t="inlineStr">
        <is>
          <t>PCC Intermodal S.A.</t>
        </is>
      </c>
      <c r="E2561" t="inlineStr">
        <is>
          <t>100761</t>
        </is>
      </c>
      <c r="F2561" t="inlineStr">
        <is>
          <t>ul Hutnicza 16</t>
        </is>
      </c>
      <c r="G2561" t="inlineStr">
        <is>
          <t>81-061</t>
        </is>
      </c>
      <c r="H2561" t="inlineStr">
        <is>
          <t>Gdynia</t>
        </is>
      </c>
      <c r="I2561" t="inlineStr">
        <is>
          <t>PL</t>
        </is>
      </c>
      <c r="J2561" t="inlineStr">
        <is>
          <t>SGNS_M13</t>
        </is>
      </c>
      <c r="K2561" t="inlineStr">
        <is>
          <t>37 80 4564 314-5</t>
        </is>
      </c>
      <c r="L2561" t="inlineStr">
        <is>
          <t>2023-0016</t>
        </is>
      </c>
      <c r="M2561" s="6" t="n">
        <v>45174</v>
      </c>
      <c r="N2561" s="6" t="n">
        <v>46356</v>
      </c>
      <c r="O2561" t="n">
        <v>22</v>
      </c>
    </row>
    <row r="2562" hidden="1" s="287">
      <c r="A2562" t="inlineStr">
        <is>
          <t>V200047</t>
        </is>
      </c>
      <c r="B2562" t="n">
        <v>9</v>
      </c>
      <c r="C2562" t="n">
        <v>50</v>
      </c>
      <c r="D2562" t="inlineStr">
        <is>
          <t>Alza Cargo Sp. z.o.o.</t>
        </is>
      </c>
      <c r="E2562" t="inlineStr">
        <is>
          <t>100060</t>
        </is>
      </c>
      <c r="F2562" t="inlineStr">
        <is>
          <t>al. Wojciecha Korfantego 125/A</t>
        </is>
      </c>
      <c r="G2562" t="inlineStr">
        <is>
          <t>40-156</t>
        </is>
      </c>
      <c r="H2562" t="inlineStr">
        <is>
          <t>Katowice</t>
        </is>
      </c>
      <c r="I2562" t="inlineStr">
        <is>
          <t>PL</t>
        </is>
      </c>
      <c r="J2562" t="inlineStr">
        <is>
          <t>SGMMNS_M29</t>
        </is>
      </c>
      <c r="K2562" t="inlineStr">
        <is>
          <t>33 80 4505 958-5</t>
        </is>
      </c>
      <c r="L2562" t="inlineStr">
        <is>
          <t>2024-0042</t>
        </is>
      </c>
      <c r="M2562" s="6" t="n">
        <v>45674</v>
      </c>
      <c r="N2562" s="6" t="n">
        <v>46403</v>
      </c>
      <c r="O2562" t="n">
        <v>19.71</v>
      </c>
    </row>
    <row r="2563" hidden="1" s="287">
      <c r="A2563" t="inlineStr">
        <is>
          <t>V100061</t>
        </is>
      </c>
      <c r="B2563" t="n">
        <v>88</v>
      </c>
      <c r="C2563" t="n">
        <v>20</v>
      </c>
      <c r="D2563" t="inlineStr">
        <is>
          <t>Rail Cargo Austria AG</t>
        </is>
      </c>
      <c r="E2563" t="inlineStr">
        <is>
          <t>100020</t>
        </is>
      </c>
      <c r="F2563" t="inlineStr">
        <is>
          <t>Am Hauptbahnhof 2</t>
        </is>
      </c>
      <c r="G2563" t="inlineStr">
        <is>
          <t>1100</t>
        </is>
      </c>
      <c r="H2563" t="inlineStr">
        <is>
          <t>Wien</t>
        </is>
      </c>
      <c r="I2563" t="inlineStr">
        <is>
          <t>AT</t>
        </is>
      </c>
      <c r="J2563" t="inlineStr">
        <is>
          <t>EANOS_95</t>
        </is>
      </c>
      <c r="K2563" t="inlineStr"/>
      <c r="L2563" t="inlineStr">
        <is>
          <t>2025-0008</t>
        </is>
      </c>
      <c r="M2563" s="6" t="n">
        <v>46199</v>
      </c>
      <c r="N2563" s="6" t="n">
        <v>50581</v>
      </c>
      <c r="O2563" t="n">
        <v>26</v>
      </c>
    </row>
    <row r="2564" hidden="1" s="287">
      <c r="A2564" t="inlineStr">
        <is>
          <t>V300081</t>
        </is>
      </c>
      <c r="B2564" t="n">
        <v>26</v>
      </c>
      <c r="C2564" t="n">
        <v>50</v>
      </c>
      <c r="D2564" t="inlineStr">
        <is>
          <t>Weco Rail GmbH</t>
        </is>
      </c>
      <c r="E2564" t="inlineStr">
        <is>
          <t>100763</t>
        </is>
      </c>
      <c r="F2564" t="inlineStr">
        <is>
          <t>Tanbruckgrasse 3</t>
        </is>
      </c>
      <c r="G2564" t="inlineStr">
        <is>
          <t>1120</t>
        </is>
      </c>
      <c r="H2564" t="inlineStr">
        <is>
          <t>Wien</t>
        </is>
      </c>
      <c r="I2564" t="inlineStr">
        <is>
          <t>AT</t>
        </is>
      </c>
      <c r="J2564" t="inlineStr">
        <is>
          <t>SDGGMRS_M7</t>
        </is>
      </c>
      <c r="K2564" t="inlineStr">
        <is>
          <t>37 80 4993 159-5</t>
        </is>
      </c>
      <c r="L2564" t="inlineStr">
        <is>
          <t>2025-0015</t>
        </is>
      </c>
      <c r="M2564" s="6" t="n">
        <v>45931</v>
      </c>
      <c r="N2564" s="6" t="n">
        <v>46660</v>
      </c>
      <c r="O2564" t="n">
        <v>46</v>
      </c>
    </row>
    <row r="2565" hidden="1" s="287">
      <c r="A2565" t="inlineStr">
        <is>
          <t>V100066</t>
        </is>
      </c>
      <c r="B2565" t="n">
        <v>16</v>
      </c>
      <c r="C2565" t="n">
        <v>50</v>
      </c>
      <c r="D2565" t="inlineStr">
        <is>
          <t>Grenland Rail AS</t>
        </is>
      </c>
      <c r="E2565" t="inlineStr">
        <is>
          <t>100268</t>
        </is>
      </c>
      <c r="F2565" t="inlineStr">
        <is>
          <t>Nybergflata 2</t>
        </is>
      </c>
      <c r="G2565" t="inlineStr">
        <is>
          <t>3737</t>
        </is>
      </c>
      <c r="H2565" t="inlineStr">
        <is>
          <t>Skien</t>
        </is>
      </c>
      <c r="I2565" t="inlineStr">
        <is>
          <t>NO</t>
        </is>
      </c>
      <c r="J2565" t="inlineStr">
        <is>
          <t>SGNSS_M40</t>
        </is>
      </c>
      <c r="K2565" t="inlineStr">
        <is>
          <t>33 80 4552 628-6</t>
        </is>
      </c>
      <c r="L2565" t="inlineStr">
        <is>
          <t>2024-0009</t>
        </is>
      </c>
      <c r="M2565" s="6" t="n">
        <v>45625</v>
      </c>
      <c r="N2565" s="6" t="n">
        <v>46719</v>
      </c>
      <c r="O2565" t="n">
        <v>17.45</v>
      </c>
    </row>
    <row r="2566" hidden="1" s="287">
      <c r="A2566" t="inlineStr">
        <is>
          <t>V500002</t>
        </is>
      </c>
      <c r="B2566" t="n">
        <v>6</v>
      </c>
      <c r="C2566" t="n">
        <v>50</v>
      </c>
      <c r="D2566" t="inlineStr">
        <is>
          <t>LAUDE Smart Intermodal S.A.</t>
        </is>
      </c>
      <c r="E2566" t="inlineStr">
        <is>
          <t>100026</t>
        </is>
      </c>
      <c r="F2566" t="inlineStr">
        <is>
          <t>ul. Wroclawska 131</t>
        </is>
      </c>
      <c r="G2566" t="inlineStr">
        <is>
          <t>87-100</t>
        </is>
      </c>
      <c r="H2566" t="inlineStr">
        <is>
          <t>Torun</t>
        </is>
      </c>
      <c r="I2566" t="inlineStr">
        <is>
          <t>PL</t>
        </is>
      </c>
      <c r="J2566" t="inlineStr">
        <is>
          <t>SGMMNSS_M48</t>
        </is>
      </c>
      <c r="K2566" t="inlineStr">
        <is>
          <t>37 84 4594 839-1</t>
        </is>
      </c>
      <c r="L2566" t="inlineStr">
        <is>
          <t>2025-0027</t>
        </is>
      </c>
      <c r="M2566" s="6" t="n">
        <v>45847</v>
      </c>
      <c r="N2566" s="6" t="n">
        <v>47672</v>
      </c>
      <c r="O2566" t="n">
        <v>31.56</v>
      </c>
    </row>
    <row r="2567" hidden="1" s="287">
      <c r="A2567" t="inlineStr">
        <is>
          <t>V200054</t>
        </is>
      </c>
      <c r="B2567" t="n">
        <v>21</v>
      </c>
      <c r="C2567" t="n">
        <v>50</v>
      </c>
      <c r="D2567" t="inlineStr">
        <is>
          <t>Necoss GmbH</t>
        </is>
      </c>
      <c r="E2567" t="inlineStr">
        <is>
          <t>100014</t>
        </is>
      </c>
      <c r="F2567" t="inlineStr">
        <is>
          <t>Bahnhofplatz 42</t>
        </is>
      </c>
      <c r="G2567" t="inlineStr">
        <is>
          <t>28195</t>
        </is>
      </c>
      <c r="H2567" t="inlineStr">
        <is>
          <t>Bremen</t>
        </is>
      </c>
      <c r="I2567" t="inlineStr">
        <is>
          <t>DE</t>
        </is>
      </c>
      <c r="J2567" t="inlineStr">
        <is>
          <t>SGGRSS_M2</t>
        </is>
      </c>
      <c r="K2567" t="inlineStr">
        <is>
          <t>37 80 4980 429-7</t>
        </is>
      </c>
      <c r="L2567" t="inlineStr">
        <is>
          <t>2025-0024</t>
        </is>
      </c>
      <c r="M2567" s="6" t="n">
        <v>46023</v>
      </c>
      <c r="N2567" s="6" t="n">
        <v>46752</v>
      </c>
      <c r="O2567" t="n">
        <v>27.9</v>
      </c>
    </row>
    <row r="2568" hidden="1" s="287">
      <c r="A2568" t="inlineStr">
        <is>
          <t>V710001</t>
        </is>
      </c>
      <c r="B2568" t="n">
        <v>38</v>
      </c>
      <c r="C2568" t="n">
        <v>50</v>
      </c>
      <c r="D2568" t="inlineStr">
        <is>
          <t>Rail Cargo Austria AG</t>
        </is>
      </c>
      <c r="E2568" t="inlineStr">
        <is>
          <t>100020</t>
        </is>
      </c>
      <c r="F2568" t="inlineStr">
        <is>
          <t>Am Hauptbahnhof 2</t>
        </is>
      </c>
      <c r="G2568" t="inlineStr">
        <is>
          <t>1100</t>
        </is>
      </c>
      <c r="H2568" t="inlineStr">
        <is>
          <t>Wien</t>
        </is>
      </c>
      <c r="I2568" t="inlineStr">
        <is>
          <t>AT</t>
        </is>
      </c>
      <c r="J2568" t="inlineStr">
        <is>
          <t>SDGGMRS_M7</t>
        </is>
      </c>
      <c r="K2568" t="inlineStr">
        <is>
          <t>37 80 4993 338-5</t>
        </is>
      </c>
      <c r="L2568" t="inlineStr">
        <is>
          <t>2025-0026</t>
        </is>
      </c>
      <c r="M2568" s="6" t="n">
        <v>45931</v>
      </c>
      <c r="N2568" s="6" t="n">
        <v>46112</v>
      </c>
      <c r="O2568" t="n">
        <v>37</v>
      </c>
    </row>
    <row r="2569" hidden="1" s="287">
      <c r="A2569" t="inlineStr">
        <is>
          <t>V100003</t>
        </is>
      </c>
      <c r="B2569" t="n">
        <v>39</v>
      </c>
      <c r="C2569" t="n">
        <v>50</v>
      </c>
      <c r="D2569" t="inlineStr">
        <is>
          <t>DB Cargo AG</t>
        </is>
      </c>
      <c r="E2569" t="inlineStr">
        <is>
          <t>100000</t>
        </is>
      </c>
      <c r="F2569" t="inlineStr">
        <is>
          <t>Rheinstrasse 2</t>
        </is>
      </c>
      <c r="G2569" t="inlineStr">
        <is>
          <t>55116</t>
        </is>
      </c>
      <c r="H2569" t="inlineStr">
        <is>
          <t>Mainz</t>
        </is>
      </c>
      <c r="I2569" t="inlineStr">
        <is>
          <t>DE</t>
        </is>
      </c>
      <c r="J2569" t="inlineStr">
        <is>
          <t>SGGMRSS_M6</t>
        </is>
      </c>
      <c r="K2569" t="inlineStr">
        <is>
          <t>37 80 4963 209-4</t>
        </is>
      </c>
      <c r="L2569" t="inlineStr">
        <is>
          <t>2020-0006</t>
        </is>
      </c>
      <c r="M2569" s="6" t="n">
        <v>44284</v>
      </c>
      <c r="N2569" s="6" t="n">
        <v>46081</v>
      </c>
      <c r="O2569" t="n">
        <v>30.5</v>
      </c>
    </row>
    <row r="2570" hidden="1" s="287">
      <c r="A2570" t="inlineStr">
        <is>
          <t>V200003</t>
        </is>
      </c>
      <c r="B2570" t="n">
        <v>39</v>
      </c>
      <c r="C2570" t="n">
        <v>50</v>
      </c>
      <c r="D2570" t="inlineStr">
        <is>
          <t>RTB Cargo Netherlands B.V.</t>
        </is>
      </c>
      <c r="E2570" t="inlineStr">
        <is>
          <t>100002</t>
        </is>
      </c>
      <c r="F2570" t="inlineStr">
        <is>
          <t>Albert-Plesmanweg 57</t>
        </is>
      </c>
      <c r="G2570" t="inlineStr">
        <is>
          <t>3088GB</t>
        </is>
      </c>
      <c r="H2570" t="inlineStr">
        <is>
          <t>Rotterdam</t>
        </is>
      </c>
      <c r="I2570" t="inlineStr">
        <is>
          <t>NL</t>
        </is>
      </c>
      <c r="J2570" t="inlineStr">
        <is>
          <t>SGGRSS_M2</t>
        </is>
      </c>
      <c r="K2570" t="inlineStr">
        <is>
          <t>37 80 4980 684-7</t>
        </is>
      </c>
      <c r="L2570" t="inlineStr">
        <is>
          <t>2020-0001</t>
        </is>
      </c>
      <c r="M2570" s="6" t="n">
        <v>44317</v>
      </c>
      <c r="N2570" s="6" t="n">
        <v>46081</v>
      </c>
      <c r="O2570" t="n">
        <v>32</v>
      </c>
    </row>
    <row r="2571" hidden="1" s="287">
      <c r="A2571" t="inlineStr">
        <is>
          <t>V100039</t>
        </is>
      </c>
      <c r="B2571" t="n">
        <v>39</v>
      </c>
      <c r="C2571" t="n">
        <v>50</v>
      </c>
      <c r="D2571" t="inlineStr">
        <is>
          <t>Rail Cargo Austria AG</t>
        </is>
      </c>
      <c r="E2571" t="inlineStr">
        <is>
          <t>100020</t>
        </is>
      </c>
      <c r="F2571" t="inlineStr">
        <is>
          <t>Am Hauptbahnhof 2</t>
        </is>
      </c>
      <c r="G2571" t="inlineStr">
        <is>
          <t>1100</t>
        </is>
      </c>
      <c r="H2571" t="inlineStr">
        <is>
          <t>Wien</t>
        </is>
      </c>
      <c r="I2571" t="inlineStr">
        <is>
          <t>AT</t>
        </is>
      </c>
      <c r="J2571" t="inlineStr">
        <is>
          <t>SDGGMRSS_M8</t>
        </is>
      </c>
      <c r="K2571" t="inlineStr">
        <is>
          <t>35 80 4956 756-5</t>
        </is>
      </c>
      <c r="L2571" t="inlineStr">
        <is>
          <t>2022-0023</t>
        </is>
      </c>
      <c r="M2571" s="6" t="n">
        <v>45076</v>
      </c>
      <c r="N2571" s="6" t="n">
        <v>46203</v>
      </c>
      <c r="O2571" t="n">
        <v>49.9</v>
      </c>
    </row>
    <row r="2572" hidden="1" s="287">
      <c r="A2572" t="inlineStr">
        <is>
          <t>V400008</t>
        </is>
      </c>
      <c r="B2572" t="n">
        <v>43</v>
      </c>
      <c r="C2572" t="n">
        <v>50</v>
      </c>
      <c r="D2572" t="inlineStr">
        <is>
          <t>DB Cargo AG</t>
        </is>
      </c>
      <c r="E2572" t="inlineStr">
        <is>
          <t>100000</t>
        </is>
      </c>
      <c r="F2572" t="inlineStr">
        <is>
          <t>Rheinstrasse 2</t>
        </is>
      </c>
      <c r="G2572" t="inlineStr">
        <is>
          <t>55116</t>
        </is>
      </c>
      <c r="H2572" t="inlineStr">
        <is>
          <t>Mainz</t>
        </is>
      </c>
      <c r="I2572" t="inlineStr">
        <is>
          <t>DE</t>
        </is>
      </c>
      <c r="J2572" t="inlineStr">
        <is>
          <t>SGGNS_M11</t>
        </is>
      </c>
      <c r="K2572" t="inlineStr">
        <is>
          <t>37 80 4561 476-5</t>
        </is>
      </c>
      <c r="L2572" t="inlineStr">
        <is>
          <t>2021-2420</t>
        </is>
      </c>
      <c r="M2572" s="6" t="n">
        <v>45204</v>
      </c>
      <c r="N2572" s="6" t="n">
        <v>47330</v>
      </c>
      <c r="O2572" t="n">
        <v>26.23</v>
      </c>
    </row>
    <row r="2573" hidden="1" s="287">
      <c r="A2573" t="inlineStr">
        <is>
          <t>V100047</t>
        </is>
      </c>
      <c r="B2573" t="n">
        <v>39</v>
      </c>
      <c r="C2573" t="n">
        <v>50</v>
      </c>
      <c r="D2573" t="inlineStr">
        <is>
          <t>Rail Cargo Austria AG</t>
        </is>
      </c>
      <c r="E2573" t="inlineStr">
        <is>
          <t>100020</t>
        </is>
      </c>
      <c r="F2573" t="inlineStr">
        <is>
          <t>Am Hauptbahnhof 2</t>
        </is>
      </c>
      <c r="G2573" t="inlineStr">
        <is>
          <t>1100</t>
        </is>
      </c>
      <c r="H2573" t="inlineStr">
        <is>
          <t>Wien</t>
        </is>
      </c>
      <c r="I2573" t="inlineStr">
        <is>
          <t>AT</t>
        </is>
      </c>
      <c r="J2573" t="inlineStr">
        <is>
          <t>SGGMRRS_M23</t>
        </is>
      </c>
      <c r="K2573" t="inlineStr">
        <is>
          <t>37 80 4657 209-5</t>
        </is>
      </c>
      <c r="L2573" t="inlineStr">
        <is>
          <t>2023-0010</t>
        </is>
      </c>
      <c r="M2573" s="6" t="n">
        <v>45211</v>
      </c>
      <c r="N2573" s="6" t="n">
        <v>46203</v>
      </c>
      <c r="O2573" t="n">
        <v>41.55</v>
      </c>
    </row>
    <row r="2574" hidden="1" s="287">
      <c r="A2574" t="inlineStr">
        <is>
          <t>V100049</t>
        </is>
      </c>
      <c r="B2574" t="n">
        <v>29</v>
      </c>
      <c r="C2574" t="n">
        <v>50</v>
      </c>
      <c r="D2574" t="inlineStr">
        <is>
          <t>Grain Logistic Sp.z.o.o.</t>
        </is>
      </c>
      <c r="E2574" t="inlineStr">
        <is>
          <t>100765</t>
        </is>
      </c>
      <c r="F2574" t="inlineStr">
        <is>
          <t>ul. Nowogrodzka 31/413</t>
        </is>
      </c>
      <c r="G2574" t="inlineStr">
        <is>
          <t>00-511</t>
        </is>
      </c>
      <c r="H2574" t="inlineStr">
        <is>
          <t>Warszawa</t>
        </is>
      </c>
      <c r="I2574" t="inlineStr">
        <is>
          <t>PL</t>
        </is>
      </c>
      <c r="J2574" t="inlineStr">
        <is>
          <t>SGNS_M13</t>
        </is>
      </c>
      <c r="K2574" t="inlineStr">
        <is>
          <t>37 80 4564 413-5</t>
        </is>
      </c>
      <c r="L2574" t="inlineStr">
        <is>
          <t>2023-0035</t>
        </is>
      </c>
      <c r="M2574" s="6" t="n">
        <v>45289</v>
      </c>
      <c r="N2574" s="6" t="n">
        <v>46081</v>
      </c>
      <c r="O2574" t="n">
        <v>19.5</v>
      </c>
    </row>
    <row r="2575" hidden="1" s="287">
      <c r="A2575" t="inlineStr">
        <is>
          <t>V100050</t>
        </is>
      </c>
      <c r="B2575" t="n">
        <v>41</v>
      </c>
      <c r="C2575" t="n">
        <v>50</v>
      </c>
      <c r="D2575" t="inlineStr">
        <is>
          <t>Rail Cargo Austria AG</t>
        </is>
      </c>
      <c r="E2575" t="inlineStr">
        <is>
          <t>100020</t>
        </is>
      </c>
      <c r="F2575" t="inlineStr">
        <is>
          <t>Am Hauptbahnhof 2</t>
        </is>
      </c>
      <c r="G2575" t="inlineStr">
        <is>
          <t>1100</t>
        </is>
      </c>
      <c r="H2575" t="inlineStr">
        <is>
          <t>Wien</t>
        </is>
      </c>
      <c r="I2575" t="inlineStr">
        <is>
          <t>AT</t>
        </is>
      </c>
      <c r="J2575" t="inlineStr">
        <is>
          <t>SGGMRRS_M23</t>
        </is>
      </c>
      <c r="K2575" t="inlineStr">
        <is>
          <t>31 80 4657 393-3</t>
        </is>
      </c>
      <c r="L2575" t="inlineStr">
        <is>
          <t>2023-0038</t>
        </is>
      </c>
      <c r="M2575" s="6" t="n">
        <v>45448</v>
      </c>
      <c r="N2575" s="6" t="n">
        <v>46391</v>
      </c>
      <c r="O2575" t="n">
        <v>40.7</v>
      </c>
    </row>
    <row r="2576" hidden="1" s="287">
      <c r="A2576" t="inlineStr">
        <is>
          <t>V100051</t>
        </is>
      </c>
      <c r="B2576" t="n">
        <v>9</v>
      </c>
      <c r="C2576" t="n">
        <v>50</v>
      </c>
      <c r="D2576" t="inlineStr">
        <is>
          <t>LAUDE Smart Intermodal S.A.</t>
        </is>
      </c>
      <c r="E2576" t="inlineStr">
        <is>
          <t>100026</t>
        </is>
      </c>
      <c r="F2576" t="inlineStr">
        <is>
          <t>ul. Wroclawska 131</t>
        </is>
      </c>
      <c r="G2576" t="inlineStr">
        <is>
          <t>87-100</t>
        </is>
      </c>
      <c r="H2576" t="inlineStr">
        <is>
          <t>Torun</t>
        </is>
      </c>
      <c r="I2576" t="inlineStr">
        <is>
          <t>PL</t>
        </is>
      </c>
      <c r="J2576" t="inlineStr">
        <is>
          <t>SGMMNS_M29</t>
        </is>
      </c>
      <c r="K2576" t="inlineStr">
        <is>
          <t>33 80 4505 898-3</t>
        </is>
      </c>
      <c r="L2576" t="inlineStr">
        <is>
          <t>2023-0033</t>
        </is>
      </c>
      <c r="M2576" s="6" t="n">
        <v>45434</v>
      </c>
      <c r="N2576" s="6" t="n">
        <v>46894</v>
      </c>
      <c r="O2576" t="n">
        <v>18.95</v>
      </c>
    </row>
    <row r="2577" hidden="1" s="287">
      <c r="A2577" t="inlineStr">
        <is>
          <t>V200038</t>
        </is>
      </c>
      <c r="B2577" t="n">
        <v>14</v>
      </c>
      <c r="C2577" t="n">
        <v>50</v>
      </c>
      <c r="D2577" t="inlineStr">
        <is>
          <t>Mars Logistics AS</t>
        </is>
      </c>
      <c r="E2577" t="inlineStr">
        <is>
          <t>100770</t>
        </is>
      </c>
      <c r="F2577" t="inlineStr">
        <is>
          <t>Mahmutbey Mah., Tasocagi Yolu Cad.</t>
        </is>
      </c>
      <c r="G2577" t="inlineStr">
        <is>
          <t>34218</t>
        </is>
      </c>
      <c r="H2577" t="inlineStr">
        <is>
          <t>Bagcilar-Istanbul</t>
        </is>
      </c>
      <c r="I2577" t="inlineStr">
        <is>
          <t>TR</t>
        </is>
      </c>
      <c r="J2577" t="inlineStr">
        <is>
          <t>SDGGMRS_M7</t>
        </is>
      </c>
      <c r="K2577" t="inlineStr">
        <is>
          <t>37 80 4993 282-5</t>
        </is>
      </c>
      <c r="L2577" t="inlineStr">
        <is>
          <t>2024-0006</t>
        </is>
      </c>
      <c r="M2577" s="6" t="n">
        <v>45413</v>
      </c>
      <c r="N2577" s="6" t="n">
        <v>46507</v>
      </c>
      <c r="O2577" t="n">
        <v>44.43</v>
      </c>
    </row>
    <row r="2578" hidden="1" s="287">
      <c r="A2578" t="inlineStr">
        <is>
          <t>V100054</t>
        </is>
      </c>
      <c r="B2578" t="n">
        <v>41</v>
      </c>
      <c r="C2578" t="n">
        <v>50</v>
      </c>
      <c r="D2578" t="inlineStr">
        <is>
          <t>Rail Cargo Austria AG</t>
        </is>
      </c>
      <c r="E2578" t="inlineStr">
        <is>
          <t>100020</t>
        </is>
      </c>
      <c r="F2578" t="inlineStr">
        <is>
          <t>Am Hauptbahnhof 2</t>
        </is>
      </c>
      <c r="G2578" t="inlineStr">
        <is>
          <t>1100</t>
        </is>
      </c>
      <c r="H2578" t="inlineStr">
        <is>
          <t>Wien</t>
        </is>
      </c>
      <c r="I2578" t="inlineStr">
        <is>
          <t>AT</t>
        </is>
      </c>
      <c r="J2578" t="inlineStr">
        <is>
          <t>SGGMRRS_M23</t>
        </is>
      </c>
      <c r="K2578" t="inlineStr">
        <is>
          <t>37 80 4657 338-2</t>
        </is>
      </c>
      <c r="L2578" t="inlineStr">
        <is>
          <t>2024-0007</t>
        </is>
      </c>
      <c r="M2578" s="6" t="n">
        <v>45674</v>
      </c>
      <c r="N2578" s="6" t="n">
        <v>46603</v>
      </c>
      <c r="O2578" t="n">
        <v>40.7</v>
      </c>
    </row>
    <row r="2579" hidden="1" s="287">
      <c r="A2579" t="inlineStr">
        <is>
          <t>V100057</t>
        </is>
      </c>
      <c r="B2579" t="n">
        <v>44</v>
      </c>
      <c r="C2579" t="n">
        <v>50</v>
      </c>
      <c r="D2579" t="inlineStr">
        <is>
          <t>RheinCargo GmbH &amp; Co. KG</t>
        </is>
      </c>
      <c r="E2579" t="inlineStr">
        <is>
          <t>100011</t>
        </is>
      </c>
      <c r="F2579" t="inlineStr">
        <is>
          <t>Hammer Landstrasse 3</t>
        </is>
      </c>
      <c r="G2579" t="inlineStr">
        <is>
          <t>41460</t>
        </is>
      </c>
      <c r="H2579" t="inlineStr">
        <is>
          <t>Neuss</t>
        </is>
      </c>
      <c r="I2579" t="inlineStr">
        <is>
          <t>DE</t>
        </is>
      </c>
      <c r="J2579" t="inlineStr">
        <is>
          <t>SGGNS_M33</t>
        </is>
      </c>
      <c r="K2579" t="inlineStr">
        <is>
          <t>37 80 4561 570-5</t>
        </is>
      </c>
      <c r="L2579" t="inlineStr">
        <is>
          <t>2024-0020</t>
        </is>
      </c>
      <c r="M2579" s="6" t="n">
        <v>45587</v>
      </c>
      <c r="N2579" s="6" t="n">
        <v>46081</v>
      </c>
      <c r="O2579" t="n">
        <v>27.15</v>
      </c>
    </row>
    <row r="2580" hidden="1" s="287">
      <c r="A2580" t="inlineStr">
        <is>
          <t>V100059</t>
        </is>
      </c>
      <c r="B2580" t="n">
        <v>41</v>
      </c>
      <c r="C2580" t="n">
        <v>50</v>
      </c>
      <c r="D2580" t="inlineStr">
        <is>
          <t>Rail Cargo Austria AG</t>
        </is>
      </c>
      <c r="E2580" t="inlineStr">
        <is>
          <t>100020</t>
        </is>
      </c>
      <c r="F2580" t="inlineStr">
        <is>
          <t>Am Hauptbahnhof 2</t>
        </is>
      </c>
      <c r="G2580" t="inlineStr">
        <is>
          <t>1100</t>
        </is>
      </c>
      <c r="H2580" t="inlineStr">
        <is>
          <t>Wien</t>
        </is>
      </c>
      <c r="I2580" t="inlineStr">
        <is>
          <t>AT</t>
        </is>
      </c>
      <c r="J2580" t="inlineStr">
        <is>
          <t>SGGMRRS_M43</t>
        </is>
      </c>
      <c r="K2580" t="inlineStr">
        <is>
          <t>37 80 4657 261-6</t>
        </is>
      </c>
      <c r="L2580" t="inlineStr">
        <is>
          <t>2024-0030</t>
        </is>
      </c>
      <c r="M2580" s="6" t="n">
        <v>45862</v>
      </c>
      <c r="N2580" s="6" t="n">
        <v>46799</v>
      </c>
      <c r="O2580" t="n">
        <v>38.85</v>
      </c>
    </row>
    <row r="2581" hidden="1" s="287">
      <c r="A2581" t="inlineStr">
        <is>
          <t>V200044</t>
        </is>
      </c>
      <c r="B2581" t="n">
        <v>33</v>
      </c>
      <c r="C2581" t="n">
        <v>50</v>
      </c>
      <c r="D2581" t="inlineStr">
        <is>
          <t>PCC Intermodal S.A.</t>
        </is>
      </c>
      <c r="E2581" t="inlineStr">
        <is>
          <t>100761</t>
        </is>
      </c>
      <c r="F2581" t="inlineStr">
        <is>
          <t>ul Hutnicza 16</t>
        </is>
      </c>
      <c r="G2581" t="inlineStr">
        <is>
          <t>81-061</t>
        </is>
      </c>
      <c r="H2581" t="inlineStr">
        <is>
          <t>Gdynia</t>
        </is>
      </c>
      <c r="I2581" t="inlineStr">
        <is>
          <t>PL</t>
        </is>
      </c>
      <c r="J2581" t="inlineStr">
        <is>
          <t>SGNS_M13</t>
        </is>
      </c>
      <c r="K2581" t="inlineStr">
        <is>
          <t>37 80 4564 315-2</t>
        </is>
      </c>
      <c r="L2581" t="inlineStr">
        <is>
          <t>2023-0016</t>
        </is>
      </c>
      <c r="M2581" s="6" t="n">
        <v>45174</v>
      </c>
      <c r="N2581" s="6" t="n">
        <v>46356</v>
      </c>
      <c r="O2581" t="n">
        <v>22</v>
      </c>
    </row>
    <row r="2582" hidden="1" s="287">
      <c r="A2582" t="inlineStr">
        <is>
          <t>V200047</t>
        </is>
      </c>
      <c r="B2582" t="n">
        <v>10</v>
      </c>
      <c r="C2582" t="n">
        <v>50</v>
      </c>
      <c r="D2582" t="inlineStr">
        <is>
          <t>Alza Cargo Sp. z.o.o.</t>
        </is>
      </c>
      <c r="E2582" t="inlineStr">
        <is>
          <t>100060</t>
        </is>
      </c>
      <c r="F2582" t="inlineStr">
        <is>
          <t>al. Wojciecha Korfantego 125/A</t>
        </is>
      </c>
      <c r="G2582" t="inlineStr">
        <is>
          <t>40-156</t>
        </is>
      </c>
      <c r="H2582" t="inlineStr">
        <is>
          <t>Katowice</t>
        </is>
      </c>
      <c r="I2582" t="inlineStr">
        <is>
          <t>PL</t>
        </is>
      </c>
      <c r="J2582" t="inlineStr">
        <is>
          <t>SGMMNS_M29</t>
        </is>
      </c>
      <c r="K2582" t="inlineStr">
        <is>
          <t>33 80 4505 959-3</t>
        </is>
      </c>
      <c r="L2582" t="inlineStr">
        <is>
          <t>2024-0042</t>
        </is>
      </c>
      <c r="M2582" s="6" t="n">
        <v>45674</v>
      </c>
      <c r="N2582" s="6" t="n">
        <v>46403</v>
      </c>
      <c r="O2582" t="n">
        <v>19.71</v>
      </c>
    </row>
    <row r="2583" hidden="1" s="287">
      <c r="A2583" t="inlineStr">
        <is>
          <t>V100061</t>
        </is>
      </c>
      <c r="B2583" t="n">
        <v>89</v>
      </c>
      <c r="C2583" t="n">
        <v>20</v>
      </c>
      <c r="D2583" t="inlineStr">
        <is>
          <t>Rail Cargo Austria AG</t>
        </is>
      </c>
      <c r="E2583" t="inlineStr">
        <is>
          <t>100020</t>
        </is>
      </c>
      <c r="F2583" t="inlineStr">
        <is>
          <t>Am Hauptbahnhof 2</t>
        </is>
      </c>
      <c r="G2583" t="inlineStr">
        <is>
          <t>1100</t>
        </is>
      </c>
      <c r="H2583" t="inlineStr">
        <is>
          <t>Wien</t>
        </is>
      </c>
      <c r="I2583" t="inlineStr">
        <is>
          <t>AT</t>
        </is>
      </c>
      <c r="J2583" t="inlineStr">
        <is>
          <t>EANOS_95</t>
        </is>
      </c>
      <c r="K2583" t="inlineStr"/>
      <c r="L2583" t="inlineStr">
        <is>
          <t>2025-0008</t>
        </is>
      </c>
      <c r="M2583" s="6" t="n">
        <v>46199</v>
      </c>
      <c r="N2583" s="6" t="n">
        <v>50581</v>
      </c>
      <c r="O2583" t="n">
        <v>26</v>
      </c>
    </row>
    <row r="2584" hidden="1" s="287">
      <c r="A2584" t="inlineStr">
        <is>
          <t>V300081</t>
        </is>
      </c>
      <c r="B2584" t="n">
        <v>27</v>
      </c>
      <c r="C2584" t="n">
        <v>50</v>
      </c>
      <c r="D2584" t="inlineStr">
        <is>
          <t>Weco Rail GmbH</t>
        </is>
      </c>
      <c r="E2584" t="inlineStr">
        <is>
          <t>100763</t>
        </is>
      </c>
      <c r="F2584" t="inlineStr">
        <is>
          <t>Tanbruckgrasse 3</t>
        </is>
      </c>
      <c r="G2584" t="inlineStr">
        <is>
          <t>1120</t>
        </is>
      </c>
      <c r="H2584" t="inlineStr">
        <is>
          <t>Wien</t>
        </is>
      </c>
      <c r="I2584" t="inlineStr">
        <is>
          <t>AT</t>
        </is>
      </c>
      <c r="J2584" t="inlineStr">
        <is>
          <t>SDGGMRS_M7</t>
        </is>
      </c>
      <c r="K2584" t="inlineStr">
        <is>
          <t>37 80 4993 160-3</t>
        </is>
      </c>
      <c r="L2584" t="inlineStr">
        <is>
          <t>2025-0015</t>
        </is>
      </c>
      <c r="M2584" s="6" t="n">
        <v>45931</v>
      </c>
      <c r="N2584" s="6" t="n">
        <v>46660</v>
      </c>
      <c r="O2584" t="n">
        <v>46</v>
      </c>
    </row>
    <row r="2585" hidden="1" s="287">
      <c r="A2585" t="inlineStr">
        <is>
          <t>V100066</t>
        </is>
      </c>
      <c r="B2585" t="n">
        <v>17</v>
      </c>
      <c r="C2585" t="n">
        <v>50</v>
      </c>
      <c r="D2585" t="inlineStr">
        <is>
          <t>Grenland Rail AS</t>
        </is>
      </c>
      <c r="E2585" t="inlineStr">
        <is>
          <t>100268</t>
        </is>
      </c>
      <c r="F2585" t="inlineStr">
        <is>
          <t>Nybergflata 2</t>
        </is>
      </c>
      <c r="G2585" t="inlineStr">
        <is>
          <t>3737</t>
        </is>
      </c>
      <c r="H2585" t="inlineStr">
        <is>
          <t>Skien</t>
        </is>
      </c>
      <c r="I2585" t="inlineStr">
        <is>
          <t>NO</t>
        </is>
      </c>
      <c r="J2585" t="inlineStr">
        <is>
          <t>SGNSS_M40</t>
        </is>
      </c>
      <c r="K2585" t="inlineStr">
        <is>
          <t>33 80 4552 629-4</t>
        </is>
      </c>
      <c r="L2585" t="inlineStr">
        <is>
          <t>2024-0009</t>
        </is>
      </c>
      <c r="M2585" s="6" t="n">
        <v>45625</v>
      </c>
      <c r="N2585" s="6" t="n">
        <v>46719</v>
      </c>
      <c r="O2585" t="n">
        <v>17.45</v>
      </c>
    </row>
    <row r="2586" hidden="1" s="287">
      <c r="A2586" t="inlineStr">
        <is>
          <t>V500002</t>
        </is>
      </c>
      <c r="B2586" t="n">
        <v>7</v>
      </c>
      <c r="C2586" t="n">
        <v>50</v>
      </c>
      <c r="D2586" t="inlineStr">
        <is>
          <t>LAUDE Smart Intermodal S.A.</t>
        </is>
      </c>
      <c r="E2586" t="inlineStr">
        <is>
          <t>100026</t>
        </is>
      </c>
      <c r="F2586" t="inlineStr">
        <is>
          <t>ul. Wroclawska 131</t>
        </is>
      </c>
      <c r="G2586" t="inlineStr">
        <is>
          <t>87-100</t>
        </is>
      </c>
      <c r="H2586" t="inlineStr">
        <is>
          <t>Torun</t>
        </is>
      </c>
      <c r="I2586" t="inlineStr">
        <is>
          <t>PL</t>
        </is>
      </c>
      <c r="J2586" t="inlineStr">
        <is>
          <t>SGMMNSS_M48</t>
        </is>
      </c>
      <c r="K2586" t="inlineStr">
        <is>
          <t>37 84 4594 840-9</t>
        </is>
      </c>
      <c r="L2586" t="inlineStr">
        <is>
          <t>2025-0027</t>
        </is>
      </c>
      <c r="M2586" s="6" t="n">
        <v>45847</v>
      </c>
      <c r="N2586" s="6" t="n">
        <v>47672</v>
      </c>
      <c r="O2586" t="n">
        <v>31.56</v>
      </c>
    </row>
    <row r="2587" hidden="1" s="287">
      <c r="A2587" t="inlineStr">
        <is>
          <t>V200054</t>
        </is>
      </c>
      <c r="B2587" t="n">
        <v>22</v>
      </c>
      <c r="C2587" t="n">
        <v>50</v>
      </c>
      <c r="D2587" t="inlineStr">
        <is>
          <t>Necoss GmbH</t>
        </is>
      </c>
      <c r="E2587" t="inlineStr">
        <is>
          <t>100014</t>
        </is>
      </c>
      <c r="F2587" t="inlineStr">
        <is>
          <t>Bahnhofplatz 42</t>
        </is>
      </c>
      <c r="G2587" t="inlineStr">
        <is>
          <t>28195</t>
        </is>
      </c>
      <c r="H2587" t="inlineStr">
        <is>
          <t>Bremen</t>
        </is>
      </c>
      <c r="I2587" t="inlineStr">
        <is>
          <t>DE</t>
        </is>
      </c>
      <c r="J2587" t="inlineStr">
        <is>
          <t>SGGRSS_M2</t>
        </is>
      </c>
      <c r="K2587" t="inlineStr">
        <is>
          <t>37 80 4980 430-5</t>
        </is>
      </c>
      <c r="L2587" t="inlineStr">
        <is>
          <t>2025-0024</t>
        </is>
      </c>
      <c r="M2587" s="6" t="n">
        <v>46023</v>
      </c>
      <c r="N2587" s="6" t="n">
        <v>46752</v>
      </c>
      <c r="O2587" t="n">
        <v>27.9</v>
      </c>
    </row>
    <row r="2588" hidden="1" s="287">
      <c r="A2588" t="inlineStr">
        <is>
          <t>V710001</t>
        </is>
      </c>
      <c r="B2588" t="n">
        <v>39</v>
      </c>
      <c r="C2588" t="n">
        <v>50</v>
      </c>
      <c r="D2588" t="inlineStr">
        <is>
          <t>Rail Cargo Austria AG</t>
        </is>
      </c>
      <c r="E2588" t="inlineStr">
        <is>
          <t>100020</t>
        </is>
      </c>
      <c r="F2588" t="inlineStr">
        <is>
          <t>Am Hauptbahnhof 2</t>
        </is>
      </c>
      <c r="G2588" t="inlineStr">
        <is>
          <t>1100</t>
        </is>
      </c>
      <c r="H2588" t="inlineStr">
        <is>
          <t>Wien</t>
        </is>
      </c>
      <c r="I2588" t="inlineStr">
        <is>
          <t>AT</t>
        </is>
      </c>
      <c r="J2588" t="inlineStr">
        <is>
          <t>SDGGMRS_M7</t>
        </is>
      </c>
      <c r="K2588" t="inlineStr">
        <is>
          <t>37 80 4993 340-1</t>
        </is>
      </c>
      <c r="L2588" t="inlineStr">
        <is>
          <t>2025-0026</t>
        </is>
      </c>
      <c r="M2588" s="6" t="n">
        <v>45931</v>
      </c>
      <c r="N2588" s="6" t="n">
        <v>46112</v>
      </c>
      <c r="O2588" t="n">
        <v>37</v>
      </c>
    </row>
    <row r="2589" hidden="1" s="287">
      <c r="A2589" t="inlineStr">
        <is>
          <t>V100003</t>
        </is>
      </c>
      <c r="B2589" t="n">
        <v>40</v>
      </c>
      <c r="C2589" t="n">
        <v>50</v>
      </c>
      <c r="D2589" t="inlineStr">
        <is>
          <t>DB Cargo AG</t>
        </is>
      </c>
      <c r="E2589" t="inlineStr">
        <is>
          <t>100000</t>
        </is>
      </c>
      <c r="F2589" t="inlineStr">
        <is>
          <t>Rheinstrasse 2</t>
        </is>
      </c>
      <c r="G2589" t="inlineStr">
        <is>
          <t>55116</t>
        </is>
      </c>
      <c r="H2589" t="inlineStr">
        <is>
          <t>Mainz</t>
        </is>
      </c>
      <c r="I2589" t="inlineStr">
        <is>
          <t>DE</t>
        </is>
      </c>
      <c r="J2589" t="inlineStr">
        <is>
          <t>SGGMRSS_M6</t>
        </is>
      </c>
      <c r="K2589" t="inlineStr">
        <is>
          <t>37 80 4963 210-2</t>
        </is>
      </c>
      <c r="L2589" t="inlineStr">
        <is>
          <t>2020-0006</t>
        </is>
      </c>
      <c r="M2589" s="6" t="n">
        <v>44284</v>
      </c>
      <c r="N2589" s="6" t="n">
        <v>46081</v>
      </c>
      <c r="O2589" t="n">
        <v>30.5</v>
      </c>
    </row>
    <row r="2590" hidden="1" s="287">
      <c r="A2590" t="inlineStr">
        <is>
          <t>V200003</t>
        </is>
      </c>
      <c r="B2590" t="n">
        <v>40</v>
      </c>
      <c r="C2590" t="n">
        <v>50</v>
      </c>
      <c r="D2590" t="inlineStr">
        <is>
          <t>RTB Cargo Netherlands B.V.</t>
        </is>
      </c>
      <c r="E2590" t="inlineStr">
        <is>
          <t>100002</t>
        </is>
      </c>
      <c r="F2590" t="inlineStr">
        <is>
          <t>Albert-Plesmanweg 57</t>
        </is>
      </c>
      <c r="G2590" t="inlineStr">
        <is>
          <t>3088GB</t>
        </is>
      </c>
      <c r="H2590" t="inlineStr">
        <is>
          <t>Rotterdam</t>
        </is>
      </c>
      <c r="I2590" t="inlineStr">
        <is>
          <t>NL</t>
        </is>
      </c>
      <c r="J2590" t="inlineStr">
        <is>
          <t>SGGRSS_M2</t>
        </is>
      </c>
      <c r="K2590" t="inlineStr">
        <is>
          <t>37 80 4980 685-4</t>
        </is>
      </c>
      <c r="L2590" t="inlineStr">
        <is>
          <t>2020-0001</t>
        </is>
      </c>
      <c r="M2590" s="6" t="n">
        <v>44317</v>
      </c>
      <c r="N2590" s="6" t="n">
        <v>46081</v>
      </c>
      <c r="O2590" t="n">
        <v>32</v>
      </c>
    </row>
    <row r="2591" hidden="1" s="287">
      <c r="A2591" t="inlineStr">
        <is>
          <t>V100039</t>
        </is>
      </c>
      <c r="B2591" t="n">
        <v>40</v>
      </c>
      <c r="C2591" t="n">
        <v>50</v>
      </c>
      <c r="D2591" t="inlineStr">
        <is>
          <t>Rail Cargo Austria AG</t>
        </is>
      </c>
      <c r="E2591" t="inlineStr">
        <is>
          <t>100020</t>
        </is>
      </c>
      <c r="F2591" t="inlineStr">
        <is>
          <t>Am Hauptbahnhof 2</t>
        </is>
      </c>
      <c r="G2591" t="inlineStr">
        <is>
          <t>1100</t>
        </is>
      </c>
      <c r="H2591" t="inlineStr">
        <is>
          <t>Wien</t>
        </is>
      </c>
      <c r="I2591" t="inlineStr">
        <is>
          <t>AT</t>
        </is>
      </c>
      <c r="J2591" t="inlineStr">
        <is>
          <t>SDGGMRSS_M8</t>
        </is>
      </c>
      <c r="K2591" t="inlineStr">
        <is>
          <t>35 80 4956 757-3</t>
        </is>
      </c>
      <c r="L2591" t="inlineStr">
        <is>
          <t>2022-0023</t>
        </is>
      </c>
      <c r="M2591" s="6" t="n">
        <v>45076</v>
      </c>
      <c r="N2591" s="6" t="n">
        <v>46203</v>
      </c>
      <c r="O2591" t="n">
        <v>49.9</v>
      </c>
    </row>
    <row r="2592" hidden="1" s="287">
      <c r="A2592" t="inlineStr">
        <is>
          <t>V400008</t>
        </is>
      </c>
      <c r="B2592" t="n">
        <v>44</v>
      </c>
      <c r="C2592" t="n">
        <v>50</v>
      </c>
      <c r="D2592" t="inlineStr">
        <is>
          <t>DB Cargo AG</t>
        </is>
      </c>
      <c r="E2592" t="inlineStr">
        <is>
          <t>100000</t>
        </is>
      </c>
      <c r="F2592" t="inlineStr">
        <is>
          <t>Rheinstrasse 2</t>
        </is>
      </c>
      <c r="G2592" t="inlineStr">
        <is>
          <t>55116</t>
        </is>
      </c>
      <c r="H2592" t="inlineStr">
        <is>
          <t>Mainz</t>
        </is>
      </c>
      <c r="I2592" t="inlineStr">
        <is>
          <t>DE</t>
        </is>
      </c>
      <c r="J2592" t="inlineStr">
        <is>
          <t>SGGNS_M11</t>
        </is>
      </c>
      <c r="K2592" t="inlineStr">
        <is>
          <t>37 80 4561 477-3</t>
        </is>
      </c>
      <c r="L2592" t="inlineStr">
        <is>
          <t>2021-2420</t>
        </is>
      </c>
      <c r="M2592" s="6" t="n">
        <v>45204</v>
      </c>
      <c r="N2592" s="6" t="n">
        <v>47330</v>
      </c>
      <c r="O2592" t="n">
        <v>26.23</v>
      </c>
    </row>
    <row r="2593" hidden="1" s="287">
      <c r="A2593" t="inlineStr">
        <is>
          <t>V100047</t>
        </is>
      </c>
      <c r="B2593" t="n">
        <v>40</v>
      </c>
      <c r="C2593" t="n">
        <v>50</v>
      </c>
      <c r="D2593" t="inlineStr">
        <is>
          <t>Rail Cargo Austria AG</t>
        </is>
      </c>
      <c r="E2593" t="inlineStr">
        <is>
          <t>100020</t>
        </is>
      </c>
      <c r="F2593" t="inlineStr">
        <is>
          <t>Am Hauptbahnhof 2</t>
        </is>
      </c>
      <c r="G2593" t="inlineStr">
        <is>
          <t>1100</t>
        </is>
      </c>
      <c r="H2593" t="inlineStr">
        <is>
          <t>Wien</t>
        </is>
      </c>
      <c r="I2593" t="inlineStr">
        <is>
          <t>AT</t>
        </is>
      </c>
      <c r="J2593" t="inlineStr">
        <is>
          <t>SGGMRRS_M23</t>
        </is>
      </c>
      <c r="K2593" t="inlineStr">
        <is>
          <t>37 80 4657 210-3</t>
        </is>
      </c>
      <c r="L2593" t="inlineStr">
        <is>
          <t>2023-0010</t>
        </is>
      </c>
      <c r="M2593" s="6" t="n">
        <v>45211</v>
      </c>
      <c r="N2593" s="6" t="n">
        <v>46203</v>
      </c>
      <c r="O2593" t="n">
        <v>41.55</v>
      </c>
    </row>
    <row r="2594" hidden="1" s="287">
      <c r="A2594" t="inlineStr">
        <is>
          <t>V300034</t>
        </is>
      </c>
      <c r="B2594" t="n">
        <v>30</v>
      </c>
      <c r="C2594" t="n">
        <v>50</v>
      </c>
      <c r="D2594" t="inlineStr">
        <is>
          <t>EWG Rail Zrt.</t>
        </is>
      </c>
      <c r="E2594" t="inlineStr">
        <is>
          <t>100758</t>
        </is>
      </c>
      <c r="F2594" t="inlineStr">
        <is>
          <t>Váci út 76 3.em</t>
        </is>
      </c>
      <c r="G2594" t="inlineStr">
        <is>
          <t>1133</t>
        </is>
      </c>
      <c r="H2594" t="inlineStr">
        <is>
          <t>Budapest</t>
        </is>
      </c>
      <c r="I2594" t="inlineStr">
        <is>
          <t>HU</t>
        </is>
      </c>
      <c r="J2594" t="inlineStr">
        <is>
          <t>SGNS_M9</t>
        </is>
      </c>
      <c r="K2594" t="inlineStr">
        <is>
          <t>37 80 4564 565-2</t>
        </is>
      </c>
      <c r="L2594" t="inlineStr">
        <is>
          <t>2023-0026</t>
        </is>
      </c>
      <c r="M2594" s="6" t="n">
        <v>45188</v>
      </c>
      <c r="N2594" s="6" t="n">
        <v>46387</v>
      </c>
      <c r="O2594" t="n">
        <v>16.63</v>
      </c>
    </row>
    <row r="2595" hidden="1" s="287">
      <c r="A2595" t="inlineStr">
        <is>
          <t>V100050</t>
        </is>
      </c>
      <c r="B2595" t="n">
        <v>42</v>
      </c>
      <c r="C2595" t="n">
        <v>50</v>
      </c>
      <c r="D2595" t="inlineStr">
        <is>
          <t>Rail Cargo Austria AG</t>
        </is>
      </c>
      <c r="E2595" t="inlineStr">
        <is>
          <t>100020</t>
        </is>
      </c>
      <c r="F2595" t="inlineStr">
        <is>
          <t>Am Hauptbahnhof 2</t>
        </is>
      </c>
      <c r="G2595" t="inlineStr">
        <is>
          <t>1100</t>
        </is>
      </c>
      <c r="H2595" t="inlineStr">
        <is>
          <t>Wien</t>
        </is>
      </c>
      <c r="I2595" t="inlineStr">
        <is>
          <t>AT</t>
        </is>
      </c>
      <c r="J2595" t="inlineStr">
        <is>
          <t>SGGMRRS_M23</t>
        </is>
      </c>
      <c r="K2595" t="inlineStr">
        <is>
          <t>31 80 4657 394-1</t>
        </is>
      </c>
      <c r="L2595" t="inlineStr">
        <is>
          <t>2023-0038</t>
        </is>
      </c>
      <c r="M2595" s="6" t="n">
        <v>45448</v>
      </c>
      <c r="N2595" s="6" t="n">
        <v>46391</v>
      </c>
      <c r="O2595" t="n">
        <v>40.7</v>
      </c>
    </row>
    <row r="2596" hidden="1" s="287">
      <c r="A2596" t="inlineStr">
        <is>
          <t>V100051</t>
        </is>
      </c>
      <c r="B2596" t="n">
        <v>10</v>
      </c>
      <c r="C2596" t="n">
        <v>50</v>
      </c>
      <c r="D2596" t="inlineStr">
        <is>
          <t>LAUDE Smart Intermodal S.A.</t>
        </is>
      </c>
      <c r="E2596" t="inlineStr">
        <is>
          <t>100026</t>
        </is>
      </c>
      <c r="F2596" t="inlineStr">
        <is>
          <t>ul. Wroclawska 131</t>
        </is>
      </c>
      <c r="G2596" t="inlineStr">
        <is>
          <t>87-100</t>
        </is>
      </c>
      <c r="H2596" t="inlineStr">
        <is>
          <t>Torun</t>
        </is>
      </c>
      <c r="I2596" t="inlineStr">
        <is>
          <t>PL</t>
        </is>
      </c>
      <c r="J2596" t="inlineStr">
        <is>
          <t>SGMMNS_M29</t>
        </is>
      </c>
      <c r="K2596" t="inlineStr">
        <is>
          <t>33 80 4505 899-1</t>
        </is>
      </c>
      <c r="L2596" t="inlineStr">
        <is>
          <t>2023-0033</t>
        </is>
      </c>
      <c r="M2596" s="6" t="n">
        <v>45434</v>
      </c>
      <c r="N2596" s="6" t="n">
        <v>46894</v>
      </c>
      <c r="O2596" t="n">
        <v>18.95</v>
      </c>
    </row>
    <row r="2597" hidden="1" s="287">
      <c r="A2597" t="inlineStr">
        <is>
          <t>V200038</t>
        </is>
      </c>
      <c r="B2597" t="n">
        <v>15</v>
      </c>
      <c r="C2597" t="n">
        <v>50</v>
      </c>
      <c r="D2597" t="inlineStr">
        <is>
          <t>Mars Logistics AS</t>
        </is>
      </c>
      <c r="E2597" t="inlineStr">
        <is>
          <t>100770</t>
        </is>
      </c>
      <c r="F2597" t="inlineStr">
        <is>
          <t>Mahmutbey Mah., Tasocagi Yolu Cad.</t>
        </is>
      </c>
      <c r="G2597" t="inlineStr">
        <is>
          <t>34218</t>
        </is>
      </c>
      <c r="H2597" t="inlineStr">
        <is>
          <t>Bagcilar-Istanbul</t>
        </is>
      </c>
      <c r="I2597" t="inlineStr">
        <is>
          <t>TR</t>
        </is>
      </c>
      <c r="J2597" t="inlineStr">
        <is>
          <t>SDGGMRS_M7</t>
        </is>
      </c>
      <c r="K2597" t="inlineStr">
        <is>
          <t>37 80 4993 284-1</t>
        </is>
      </c>
      <c r="L2597" t="inlineStr">
        <is>
          <t>2024-0006</t>
        </is>
      </c>
      <c r="M2597" s="6" t="n">
        <v>45413</v>
      </c>
      <c r="N2597" s="6" t="n">
        <v>46507</v>
      </c>
      <c r="O2597" t="n">
        <v>44.43</v>
      </c>
    </row>
    <row r="2598" hidden="1" s="287">
      <c r="A2598" t="inlineStr">
        <is>
          <t>V100054</t>
        </is>
      </c>
      <c r="B2598" t="n">
        <v>42</v>
      </c>
      <c r="C2598" t="n">
        <v>50</v>
      </c>
      <c r="D2598" t="inlineStr">
        <is>
          <t>Rail Cargo Austria AG</t>
        </is>
      </c>
      <c r="E2598" t="inlineStr">
        <is>
          <t>100020</t>
        </is>
      </c>
      <c r="F2598" t="inlineStr">
        <is>
          <t>Am Hauptbahnhof 2</t>
        </is>
      </c>
      <c r="G2598" t="inlineStr">
        <is>
          <t>1100</t>
        </is>
      </c>
      <c r="H2598" t="inlineStr">
        <is>
          <t>Wien</t>
        </is>
      </c>
      <c r="I2598" t="inlineStr">
        <is>
          <t>AT</t>
        </is>
      </c>
      <c r="J2598" t="inlineStr">
        <is>
          <t>SGGMRRS_M23</t>
        </is>
      </c>
      <c r="K2598" t="inlineStr">
        <is>
          <t>37 80 4657 339-0</t>
        </is>
      </c>
      <c r="L2598" t="inlineStr">
        <is>
          <t>2024-0007</t>
        </is>
      </c>
      <c r="M2598" s="6" t="n">
        <v>45674</v>
      </c>
      <c r="N2598" s="6" t="n">
        <v>46603</v>
      </c>
      <c r="O2598" t="n">
        <v>40.7</v>
      </c>
    </row>
    <row r="2599" hidden="1" s="287">
      <c r="A2599" t="inlineStr">
        <is>
          <t>V100059</t>
        </is>
      </c>
      <c r="B2599" t="n">
        <v>42</v>
      </c>
      <c r="C2599" t="n">
        <v>50</v>
      </c>
      <c r="D2599" t="inlineStr">
        <is>
          <t>Rail Cargo Austria AG</t>
        </is>
      </c>
      <c r="E2599" t="inlineStr">
        <is>
          <t>100020</t>
        </is>
      </c>
      <c r="F2599" t="inlineStr">
        <is>
          <t>Am Hauptbahnhof 2</t>
        </is>
      </c>
      <c r="G2599" t="inlineStr">
        <is>
          <t>1100</t>
        </is>
      </c>
      <c r="H2599" t="inlineStr">
        <is>
          <t>Wien</t>
        </is>
      </c>
      <c r="I2599" t="inlineStr">
        <is>
          <t>AT</t>
        </is>
      </c>
      <c r="J2599" t="inlineStr">
        <is>
          <t>SGGMRRS_M43</t>
        </is>
      </c>
      <c r="K2599" t="inlineStr">
        <is>
          <t>37 80 4657 262-4</t>
        </is>
      </c>
      <c r="L2599" t="inlineStr">
        <is>
          <t>2024-0030</t>
        </is>
      </c>
      <c r="M2599" s="6" t="n">
        <v>45862</v>
      </c>
      <c r="N2599" s="6" t="n">
        <v>46799</v>
      </c>
      <c r="O2599" t="n">
        <v>38.85</v>
      </c>
    </row>
    <row r="2600" hidden="1" s="287">
      <c r="A2600" t="inlineStr">
        <is>
          <t>V200044</t>
        </is>
      </c>
      <c r="B2600" t="n">
        <v>34</v>
      </c>
      <c r="C2600" t="n">
        <v>50</v>
      </c>
      <c r="D2600" t="inlineStr">
        <is>
          <t>PCC Intermodal S.A.</t>
        </is>
      </c>
      <c r="E2600" t="inlineStr">
        <is>
          <t>100761</t>
        </is>
      </c>
      <c r="F2600" t="inlineStr">
        <is>
          <t>ul Hutnicza 16</t>
        </is>
      </c>
      <c r="G2600" t="inlineStr">
        <is>
          <t>81-061</t>
        </is>
      </c>
      <c r="H2600" t="inlineStr">
        <is>
          <t>Gdynia</t>
        </is>
      </c>
      <c r="I2600" t="inlineStr">
        <is>
          <t>PL</t>
        </is>
      </c>
      <c r="J2600" t="inlineStr">
        <is>
          <t>SGNS_M13</t>
        </is>
      </c>
      <c r="K2600" t="inlineStr">
        <is>
          <t>37 80 4564 316-0</t>
        </is>
      </c>
      <c r="L2600" t="inlineStr">
        <is>
          <t>2023-0016</t>
        </is>
      </c>
      <c r="M2600" s="6" t="n">
        <v>45174</v>
      </c>
      <c r="N2600" s="6" t="n">
        <v>46356</v>
      </c>
      <c r="O2600" t="n">
        <v>22</v>
      </c>
    </row>
    <row r="2601" hidden="1" s="287">
      <c r="A2601" t="inlineStr">
        <is>
          <t>V200047</t>
        </is>
      </c>
      <c r="B2601" t="n">
        <v>11</v>
      </c>
      <c r="C2601" t="n">
        <v>50</v>
      </c>
      <c r="D2601" t="inlineStr">
        <is>
          <t>Alza Cargo Sp. z.o.o.</t>
        </is>
      </c>
      <c r="E2601" t="inlineStr">
        <is>
          <t>100060</t>
        </is>
      </c>
      <c r="F2601" t="inlineStr">
        <is>
          <t>al. Wojciecha Korfantego 125/A</t>
        </is>
      </c>
      <c r="G2601" t="inlineStr">
        <is>
          <t>40-156</t>
        </is>
      </c>
      <c r="H2601" t="inlineStr">
        <is>
          <t>Katowice</t>
        </is>
      </c>
      <c r="I2601" t="inlineStr">
        <is>
          <t>PL</t>
        </is>
      </c>
      <c r="J2601" t="inlineStr">
        <is>
          <t>SGMMNS_M29</t>
        </is>
      </c>
      <c r="K2601" t="inlineStr">
        <is>
          <t>33 80 4505 960-1</t>
        </is>
      </c>
      <c r="L2601" t="inlineStr">
        <is>
          <t>2024-0042</t>
        </is>
      </c>
      <c r="M2601" s="6" t="n">
        <v>45674</v>
      </c>
      <c r="N2601" s="6" t="n">
        <v>46403</v>
      </c>
      <c r="O2601" t="n">
        <v>19.71</v>
      </c>
    </row>
    <row r="2602" hidden="1" s="287">
      <c r="A2602" t="inlineStr">
        <is>
          <t>V100061</t>
        </is>
      </c>
      <c r="B2602" t="n">
        <v>90</v>
      </c>
      <c r="C2602" t="n">
        <v>20</v>
      </c>
      <c r="D2602" t="inlineStr">
        <is>
          <t>Rail Cargo Austria AG</t>
        </is>
      </c>
      <c r="E2602" t="inlineStr">
        <is>
          <t>100020</t>
        </is>
      </c>
      <c r="F2602" t="inlineStr">
        <is>
          <t>Am Hauptbahnhof 2</t>
        </is>
      </c>
      <c r="G2602" t="inlineStr">
        <is>
          <t>1100</t>
        </is>
      </c>
      <c r="H2602" t="inlineStr">
        <is>
          <t>Wien</t>
        </is>
      </c>
      <c r="I2602" t="inlineStr">
        <is>
          <t>AT</t>
        </is>
      </c>
      <c r="J2602" t="inlineStr">
        <is>
          <t>EANOS_95</t>
        </is>
      </c>
      <c r="K2602" t="inlineStr"/>
      <c r="L2602" t="inlineStr">
        <is>
          <t>2025-0008</t>
        </is>
      </c>
      <c r="M2602" s="6" t="n">
        <v>46199</v>
      </c>
      <c r="N2602" s="6" t="n">
        <v>50581</v>
      </c>
      <c r="O2602" t="n">
        <v>26</v>
      </c>
    </row>
    <row r="2603" hidden="1" s="287">
      <c r="A2603" t="inlineStr">
        <is>
          <t>V300081</t>
        </is>
      </c>
      <c r="B2603" t="n">
        <v>28</v>
      </c>
      <c r="C2603" t="n">
        <v>50</v>
      </c>
      <c r="D2603" t="inlineStr">
        <is>
          <t>Weco Rail GmbH</t>
        </is>
      </c>
      <c r="E2603" t="inlineStr">
        <is>
          <t>100763</t>
        </is>
      </c>
      <c r="F2603" t="inlineStr">
        <is>
          <t>Tanbruckgrasse 3</t>
        </is>
      </c>
      <c r="G2603" t="inlineStr">
        <is>
          <t>1120</t>
        </is>
      </c>
      <c r="H2603" t="inlineStr">
        <is>
          <t>Wien</t>
        </is>
      </c>
      <c r="I2603" t="inlineStr">
        <is>
          <t>AT</t>
        </is>
      </c>
      <c r="J2603" t="inlineStr">
        <is>
          <t>SDGGMRS_M7</t>
        </is>
      </c>
      <c r="K2603" t="inlineStr">
        <is>
          <t>37 80 4993 161-1</t>
        </is>
      </c>
      <c r="L2603" t="inlineStr">
        <is>
          <t>2025-0015</t>
        </is>
      </c>
      <c r="M2603" s="6" t="n">
        <v>45931</v>
      </c>
      <c r="N2603" s="6" t="n">
        <v>46660</v>
      </c>
      <c r="O2603" t="n">
        <v>46</v>
      </c>
    </row>
    <row r="2604" hidden="1" s="287">
      <c r="A2604" t="inlineStr">
        <is>
          <t>V100066</t>
        </is>
      </c>
      <c r="B2604" t="n">
        <v>18</v>
      </c>
      <c r="C2604" t="n">
        <v>50</v>
      </c>
      <c r="D2604" t="inlineStr">
        <is>
          <t>Grenland Rail AS</t>
        </is>
      </c>
      <c r="E2604" t="inlineStr">
        <is>
          <t>100268</t>
        </is>
      </c>
      <c r="F2604" t="inlineStr">
        <is>
          <t>Nybergflata 2</t>
        </is>
      </c>
      <c r="G2604" t="inlineStr">
        <is>
          <t>3737</t>
        </is>
      </c>
      <c r="H2604" t="inlineStr">
        <is>
          <t>Skien</t>
        </is>
      </c>
      <c r="I2604" t="inlineStr">
        <is>
          <t>NO</t>
        </is>
      </c>
      <c r="J2604" t="inlineStr">
        <is>
          <t>SGNSS_M40</t>
        </is>
      </c>
      <c r="K2604" t="inlineStr">
        <is>
          <t>33 80 4552 630-2</t>
        </is>
      </c>
      <c r="L2604" t="inlineStr">
        <is>
          <t>2024-0009</t>
        </is>
      </c>
      <c r="M2604" s="6" t="n">
        <v>45625</v>
      </c>
      <c r="N2604" s="6" t="n">
        <v>46719</v>
      </c>
      <c r="O2604" t="n">
        <v>17.45</v>
      </c>
    </row>
    <row r="2605" hidden="1" s="287">
      <c r="A2605" t="inlineStr">
        <is>
          <t>V500002</t>
        </is>
      </c>
      <c r="B2605" t="n">
        <v>8</v>
      </c>
      <c r="C2605" t="n">
        <v>50</v>
      </c>
      <c r="D2605" t="inlineStr">
        <is>
          <t>LAUDE Smart Intermodal S.A.</t>
        </is>
      </c>
      <c r="E2605" t="inlineStr">
        <is>
          <t>100026</t>
        </is>
      </c>
      <c r="F2605" t="inlineStr">
        <is>
          <t>ul. Wroclawska 131</t>
        </is>
      </c>
      <c r="G2605" t="inlineStr">
        <is>
          <t>87-100</t>
        </is>
      </c>
      <c r="H2605" t="inlineStr">
        <is>
          <t>Torun</t>
        </is>
      </c>
      <c r="I2605" t="inlineStr">
        <is>
          <t>PL</t>
        </is>
      </c>
      <c r="J2605" t="inlineStr">
        <is>
          <t>SGMMNSS_M48</t>
        </is>
      </c>
      <c r="K2605" t="inlineStr">
        <is>
          <t>37 84 4594 841-7</t>
        </is>
      </c>
      <c r="L2605" t="inlineStr">
        <is>
          <t>2025-0027</t>
        </is>
      </c>
      <c r="M2605" s="6" t="n">
        <v>45847</v>
      </c>
      <c r="N2605" s="6" t="n">
        <v>47672</v>
      </c>
      <c r="O2605" t="n">
        <v>31.56</v>
      </c>
    </row>
    <row r="2606" hidden="1" s="287">
      <c r="A2606" t="inlineStr">
        <is>
          <t>V200054</t>
        </is>
      </c>
      <c r="B2606" t="n">
        <v>23</v>
      </c>
      <c r="C2606" t="n">
        <v>50</v>
      </c>
      <c r="D2606" t="inlineStr">
        <is>
          <t>Necoss GmbH</t>
        </is>
      </c>
      <c r="E2606" t="inlineStr">
        <is>
          <t>100014</t>
        </is>
      </c>
      <c r="F2606" t="inlineStr">
        <is>
          <t>Bahnhofplatz 42</t>
        </is>
      </c>
      <c r="G2606" t="inlineStr">
        <is>
          <t>28195</t>
        </is>
      </c>
      <c r="H2606" t="inlineStr">
        <is>
          <t>Bremen</t>
        </is>
      </c>
      <c r="I2606" t="inlineStr">
        <is>
          <t>DE</t>
        </is>
      </c>
      <c r="J2606" t="inlineStr">
        <is>
          <t>SGGRSS_M2</t>
        </is>
      </c>
      <c r="K2606" t="inlineStr">
        <is>
          <t>37 80 4980 432-1</t>
        </is>
      </c>
      <c r="L2606" t="inlineStr">
        <is>
          <t>2025-0024</t>
        </is>
      </c>
      <c r="M2606" s="6" t="n">
        <v>46023</v>
      </c>
      <c r="N2606" s="6" t="n">
        <v>46752</v>
      </c>
      <c r="O2606" t="n">
        <v>27.9</v>
      </c>
    </row>
    <row r="2607" hidden="1" s="287">
      <c r="A2607" t="inlineStr">
        <is>
          <t>V710001</t>
        </is>
      </c>
      <c r="B2607" t="n">
        <v>40</v>
      </c>
      <c r="C2607" t="n">
        <v>50</v>
      </c>
      <c r="D2607" t="inlineStr">
        <is>
          <t>Rail Cargo Austria AG</t>
        </is>
      </c>
      <c r="E2607" t="inlineStr">
        <is>
          <t>100020</t>
        </is>
      </c>
      <c r="F2607" t="inlineStr">
        <is>
          <t>Am Hauptbahnhof 2</t>
        </is>
      </c>
      <c r="G2607" t="inlineStr">
        <is>
          <t>1100</t>
        </is>
      </c>
      <c r="H2607" t="inlineStr">
        <is>
          <t>Wien</t>
        </is>
      </c>
      <c r="I2607" t="inlineStr">
        <is>
          <t>AT</t>
        </is>
      </c>
      <c r="J2607" t="inlineStr">
        <is>
          <t>SDGGMRSS_M8</t>
        </is>
      </c>
      <c r="K2607" t="inlineStr">
        <is>
          <t>37 80 4992 311-3</t>
        </is>
      </c>
      <c r="L2607" t="inlineStr">
        <is>
          <t>2025-0026</t>
        </is>
      </c>
      <c r="M2607" s="6" t="n">
        <v>45931</v>
      </c>
      <c r="N2607" s="6" t="n">
        <v>46112</v>
      </c>
      <c r="O2607" t="n">
        <v>37</v>
      </c>
    </row>
    <row r="2608" hidden="1" s="287">
      <c r="A2608" t="inlineStr">
        <is>
          <t>V200003</t>
        </is>
      </c>
      <c r="B2608" t="n">
        <v>41</v>
      </c>
      <c r="C2608" t="n">
        <v>50</v>
      </c>
      <c r="D2608" t="inlineStr">
        <is>
          <t>RTB Cargo Netherlands B.V.</t>
        </is>
      </c>
      <c r="E2608" t="inlineStr">
        <is>
          <t>100002</t>
        </is>
      </c>
      <c r="F2608" t="inlineStr">
        <is>
          <t>Albert-Plesmanweg 57</t>
        </is>
      </c>
      <c r="G2608" t="inlineStr">
        <is>
          <t>3088GB</t>
        </is>
      </c>
      <c r="H2608" t="inlineStr">
        <is>
          <t>Rotterdam</t>
        </is>
      </c>
      <c r="I2608" t="inlineStr">
        <is>
          <t>NL</t>
        </is>
      </c>
      <c r="J2608" t="inlineStr">
        <is>
          <t>SGGRSS_M2</t>
        </is>
      </c>
      <c r="K2608" t="inlineStr">
        <is>
          <t>37 80 4980 686-2</t>
        </is>
      </c>
      <c r="L2608" t="inlineStr">
        <is>
          <t>2020-0001</t>
        </is>
      </c>
      <c r="M2608" s="6" t="n">
        <v>44317</v>
      </c>
      <c r="N2608" s="6" t="n">
        <v>46081</v>
      </c>
      <c r="O2608" t="n">
        <v>32</v>
      </c>
    </row>
    <row r="2609" hidden="1" s="287">
      <c r="A2609" t="inlineStr">
        <is>
          <t>V100039</t>
        </is>
      </c>
      <c r="B2609" t="n">
        <v>41</v>
      </c>
      <c r="C2609" t="n">
        <v>50</v>
      </c>
      <c r="D2609" t="inlineStr">
        <is>
          <t>Rail Cargo Austria AG</t>
        </is>
      </c>
      <c r="E2609" t="inlineStr">
        <is>
          <t>100020</t>
        </is>
      </c>
      <c r="F2609" t="inlineStr">
        <is>
          <t>Am Hauptbahnhof 2</t>
        </is>
      </c>
      <c r="G2609" t="inlineStr">
        <is>
          <t>1100</t>
        </is>
      </c>
      <c r="H2609" t="inlineStr">
        <is>
          <t>Wien</t>
        </is>
      </c>
      <c r="I2609" t="inlineStr">
        <is>
          <t>AT</t>
        </is>
      </c>
      <c r="J2609" t="inlineStr">
        <is>
          <t>SDGGMRSS_M8</t>
        </is>
      </c>
      <c r="K2609" t="inlineStr">
        <is>
          <t>35 80 4956 758-1</t>
        </is>
      </c>
      <c r="L2609" t="inlineStr">
        <is>
          <t>2022-0023</t>
        </is>
      </c>
      <c r="M2609" s="6" t="n">
        <v>45076</v>
      </c>
      <c r="N2609" s="6" t="n">
        <v>46203</v>
      </c>
      <c r="O2609" t="n">
        <v>49.9</v>
      </c>
    </row>
    <row r="2610" hidden="1" s="287">
      <c r="A2610" t="inlineStr">
        <is>
          <t>V400008</t>
        </is>
      </c>
      <c r="B2610" t="n">
        <v>45</v>
      </c>
      <c r="C2610" t="n">
        <v>50</v>
      </c>
      <c r="D2610" t="inlineStr">
        <is>
          <t>DB Cargo AG</t>
        </is>
      </c>
      <c r="E2610" t="inlineStr">
        <is>
          <t>100000</t>
        </is>
      </c>
      <c r="F2610" t="inlineStr">
        <is>
          <t>Rheinstrasse 2</t>
        </is>
      </c>
      <c r="G2610" t="inlineStr">
        <is>
          <t>55116</t>
        </is>
      </c>
      <c r="H2610" t="inlineStr">
        <is>
          <t>Mainz</t>
        </is>
      </c>
      <c r="I2610" t="inlineStr">
        <is>
          <t>DE</t>
        </is>
      </c>
      <c r="J2610" t="inlineStr">
        <is>
          <t>SGGNS_M11</t>
        </is>
      </c>
      <c r="K2610" t="inlineStr">
        <is>
          <t>37 80 4561 478-1</t>
        </is>
      </c>
      <c r="L2610" t="inlineStr">
        <is>
          <t>2021-2420</t>
        </is>
      </c>
      <c r="M2610" s="6" t="n">
        <v>45204</v>
      </c>
      <c r="N2610" s="6" t="n">
        <v>47330</v>
      </c>
      <c r="O2610" t="n">
        <v>26.23</v>
      </c>
    </row>
    <row r="2611" hidden="1" s="287">
      <c r="A2611" t="inlineStr">
        <is>
          <t>V100047</t>
        </is>
      </c>
      <c r="B2611" t="n">
        <v>41</v>
      </c>
      <c r="C2611" t="n">
        <v>50</v>
      </c>
      <c r="D2611" t="inlineStr">
        <is>
          <t>Rail Cargo Austria AG</t>
        </is>
      </c>
      <c r="E2611" t="inlineStr">
        <is>
          <t>100020</t>
        </is>
      </c>
      <c r="F2611" t="inlineStr">
        <is>
          <t>Am Hauptbahnhof 2</t>
        </is>
      </c>
      <c r="G2611" t="inlineStr">
        <is>
          <t>1100</t>
        </is>
      </c>
      <c r="H2611" t="inlineStr">
        <is>
          <t>Wien</t>
        </is>
      </c>
      <c r="I2611" t="inlineStr">
        <is>
          <t>AT</t>
        </is>
      </c>
      <c r="J2611" t="inlineStr">
        <is>
          <t>SGGMRRS_M23</t>
        </is>
      </c>
      <c r="K2611" t="inlineStr">
        <is>
          <t>37 80 4657 211-1</t>
        </is>
      </c>
      <c r="L2611" t="inlineStr">
        <is>
          <t>2023-0010</t>
        </is>
      </c>
      <c r="M2611" s="6" t="n">
        <v>45211</v>
      </c>
      <c r="N2611" s="6" t="n">
        <v>46203</v>
      </c>
      <c r="O2611" t="n">
        <v>41.55</v>
      </c>
    </row>
    <row r="2612" hidden="1" s="287">
      <c r="A2612" t="inlineStr">
        <is>
          <t>V100049</t>
        </is>
      </c>
      <c r="B2612" t="n">
        <v>31</v>
      </c>
      <c r="C2612" t="n">
        <v>50</v>
      </c>
      <c r="D2612" t="inlineStr">
        <is>
          <t>Grain Logistic Sp.z.o.o.</t>
        </is>
      </c>
      <c r="E2612" t="inlineStr">
        <is>
          <t>100765</t>
        </is>
      </c>
      <c r="F2612" t="inlineStr">
        <is>
          <t>ul. Nowogrodzka 31/413</t>
        </is>
      </c>
      <c r="G2612" t="inlineStr">
        <is>
          <t>00-511</t>
        </is>
      </c>
      <c r="H2612" t="inlineStr">
        <is>
          <t>Warszawa</t>
        </is>
      </c>
      <c r="I2612" t="inlineStr">
        <is>
          <t>PL</t>
        </is>
      </c>
      <c r="J2612" t="inlineStr">
        <is>
          <t>SGNS_M9</t>
        </is>
      </c>
      <c r="K2612" t="inlineStr">
        <is>
          <t>37 80 4564 672-6</t>
        </is>
      </c>
      <c r="L2612" t="inlineStr">
        <is>
          <t>2023-0035</t>
        </is>
      </c>
      <c r="M2612" s="6" t="n">
        <v>45301</v>
      </c>
      <c r="N2612" s="6" t="n">
        <v>46081</v>
      </c>
      <c r="O2612" t="n">
        <v>19.5</v>
      </c>
    </row>
    <row r="2613" hidden="1" s="287">
      <c r="A2613" t="inlineStr">
        <is>
          <t>V100050</t>
        </is>
      </c>
      <c r="B2613" t="n">
        <v>43</v>
      </c>
      <c r="C2613" t="n">
        <v>50</v>
      </c>
      <c r="D2613" t="inlineStr">
        <is>
          <t>Rail Cargo Austria AG</t>
        </is>
      </c>
      <c r="E2613" t="inlineStr">
        <is>
          <t>100020</t>
        </is>
      </c>
      <c r="F2613" t="inlineStr">
        <is>
          <t>Am Hauptbahnhof 2</t>
        </is>
      </c>
      <c r="G2613" t="inlineStr">
        <is>
          <t>1100</t>
        </is>
      </c>
      <c r="H2613" t="inlineStr">
        <is>
          <t>Wien</t>
        </is>
      </c>
      <c r="I2613" t="inlineStr">
        <is>
          <t>AT</t>
        </is>
      </c>
      <c r="J2613" t="inlineStr">
        <is>
          <t>SGGMRRS_M23</t>
        </is>
      </c>
      <c r="K2613" t="inlineStr">
        <is>
          <t>31 80 4657 395-8</t>
        </is>
      </c>
      <c r="L2613" t="inlineStr">
        <is>
          <t>2023-0038</t>
        </is>
      </c>
      <c r="M2613" s="6" t="n">
        <v>45448</v>
      </c>
      <c r="N2613" s="6" t="n">
        <v>46391</v>
      </c>
      <c r="O2613" t="n">
        <v>40.7</v>
      </c>
    </row>
    <row r="2614" hidden="1" s="287">
      <c r="A2614" t="inlineStr">
        <is>
          <t>V100051</t>
        </is>
      </c>
      <c r="B2614" t="n">
        <v>11</v>
      </c>
      <c r="C2614" t="n">
        <v>50</v>
      </c>
      <c r="D2614" t="inlineStr">
        <is>
          <t>LAUDE Smart Intermodal S.A.</t>
        </is>
      </c>
      <c r="E2614" t="inlineStr">
        <is>
          <t>100026</t>
        </is>
      </c>
      <c r="F2614" t="inlineStr">
        <is>
          <t>ul. Wroclawska 131</t>
        </is>
      </c>
      <c r="G2614" t="inlineStr">
        <is>
          <t>87-100</t>
        </is>
      </c>
      <c r="H2614" t="inlineStr">
        <is>
          <t>Torun</t>
        </is>
      </c>
      <c r="I2614" t="inlineStr">
        <is>
          <t>PL</t>
        </is>
      </c>
      <c r="J2614" t="inlineStr">
        <is>
          <t>SGMMNS_M29</t>
        </is>
      </c>
      <c r="K2614" t="inlineStr">
        <is>
          <t>33 80 4505 900-7</t>
        </is>
      </c>
      <c r="L2614" t="inlineStr">
        <is>
          <t>2023-0033</t>
        </is>
      </c>
      <c r="M2614" s="6" t="n">
        <v>45434</v>
      </c>
      <c r="N2614" s="6" t="n">
        <v>46894</v>
      </c>
      <c r="O2614" t="n">
        <v>18.95</v>
      </c>
    </row>
    <row r="2615" hidden="1" s="287">
      <c r="A2615" t="inlineStr">
        <is>
          <t>V200038</t>
        </is>
      </c>
      <c r="B2615" t="n">
        <v>16</v>
      </c>
      <c r="C2615" t="n">
        <v>50</v>
      </c>
      <c r="D2615" t="inlineStr">
        <is>
          <t>Mars Logistics AS</t>
        </is>
      </c>
      <c r="E2615" t="inlineStr">
        <is>
          <t>100770</t>
        </is>
      </c>
      <c r="F2615" t="inlineStr">
        <is>
          <t>Mahmutbey Mah., Tasocagi Yolu Cad.</t>
        </is>
      </c>
      <c r="G2615" t="inlineStr">
        <is>
          <t>34218</t>
        </is>
      </c>
      <c r="H2615" t="inlineStr">
        <is>
          <t>Bagcilar-Istanbul</t>
        </is>
      </c>
      <c r="I2615" t="inlineStr">
        <is>
          <t>TR</t>
        </is>
      </c>
      <c r="J2615" t="inlineStr">
        <is>
          <t>SDGGMRS_M7</t>
        </is>
      </c>
      <c r="K2615" t="inlineStr">
        <is>
          <t>37 80 4993 283-3</t>
        </is>
      </c>
      <c r="L2615" t="inlineStr">
        <is>
          <t>2024-0006</t>
        </is>
      </c>
      <c r="M2615" s="6" t="n">
        <v>45413</v>
      </c>
      <c r="N2615" s="6" t="n">
        <v>46507</v>
      </c>
      <c r="O2615" t="n">
        <v>44.43</v>
      </c>
    </row>
    <row r="2616" hidden="1" s="287">
      <c r="A2616" t="inlineStr">
        <is>
          <t>V100054</t>
        </is>
      </c>
      <c r="B2616" t="n">
        <v>43</v>
      </c>
      <c r="C2616" t="n">
        <v>50</v>
      </c>
      <c r="D2616" t="inlineStr">
        <is>
          <t>Rail Cargo Austria AG</t>
        </is>
      </c>
      <c r="E2616" t="inlineStr">
        <is>
          <t>100020</t>
        </is>
      </c>
      <c r="F2616" t="inlineStr">
        <is>
          <t>Am Hauptbahnhof 2</t>
        </is>
      </c>
      <c r="G2616" t="inlineStr">
        <is>
          <t>1100</t>
        </is>
      </c>
      <c r="H2616" t="inlineStr">
        <is>
          <t>Wien</t>
        </is>
      </c>
      <c r="I2616" t="inlineStr">
        <is>
          <t>AT</t>
        </is>
      </c>
      <c r="J2616" t="inlineStr">
        <is>
          <t>SGGMRRS_M23</t>
        </is>
      </c>
      <c r="K2616" t="inlineStr">
        <is>
          <t>37 80 4657 340-8</t>
        </is>
      </c>
      <c r="L2616" t="inlineStr">
        <is>
          <t>2024-0007</t>
        </is>
      </c>
      <c r="M2616" s="6" t="n">
        <v>45674</v>
      </c>
      <c r="N2616" s="6" t="n">
        <v>46603</v>
      </c>
      <c r="O2616" t="n">
        <v>40.7</v>
      </c>
    </row>
    <row r="2617" hidden="1" s="287">
      <c r="A2617" t="inlineStr">
        <is>
          <t>V100059</t>
        </is>
      </c>
      <c r="B2617" t="n">
        <v>43</v>
      </c>
      <c r="C2617" t="n">
        <v>50</v>
      </c>
      <c r="D2617" t="inlineStr">
        <is>
          <t>Rail Cargo Austria AG</t>
        </is>
      </c>
      <c r="E2617" t="inlineStr">
        <is>
          <t>100020</t>
        </is>
      </c>
      <c r="F2617" t="inlineStr">
        <is>
          <t>Am Hauptbahnhof 2</t>
        </is>
      </c>
      <c r="G2617" t="inlineStr">
        <is>
          <t>1100</t>
        </is>
      </c>
      <c r="H2617" t="inlineStr">
        <is>
          <t>Wien</t>
        </is>
      </c>
      <c r="I2617" t="inlineStr">
        <is>
          <t>AT</t>
        </is>
      </c>
      <c r="J2617" t="inlineStr">
        <is>
          <t>SGGMRRS_M43</t>
        </is>
      </c>
      <c r="K2617" t="inlineStr">
        <is>
          <t>37 80 4657 263-2</t>
        </is>
      </c>
      <c r="L2617" t="inlineStr">
        <is>
          <t>2024-0030</t>
        </is>
      </c>
      <c r="M2617" s="6" t="n">
        <v>45862</v>
      </c>
      <c r="N2617" s="6" t="n">
        <v>46799</v>
      </c>
      <c r="O2617" t="n">
        <v>38.85</v>
      </c>
    </row>
    <row r="2618" hidden="1" s="287">
      <c r="A2618" t="inlineStr">
        <is>
          <t>V200044</t>
        </is>
      </c>
      <c r="B2618" t="n">
        <v>35</v>
      </c>
      <c r="C2618" t="n">
        <v>50</v>
      </c>
      <c r="D2618" t="inlineStr">
        <is>
          <t>PCC Intermodal S.A.</t>
        </is>
      </c>
      <c r="E2618" t="inlineStr">
        <is>
          <t>100761</t>
        </is>
      </c>
      <c r="F2618" t="inlineStr">
        <is>
          <t>ul Hutnicza 16</t>
        </is>
      </c>
      <c r="G2618" t="inlineStr">
        <is>
          <t>81-061</t>
        </is>
      </c>
      <c r="H2618" t="inlineStr">
        <is>
          <t>Gdynia</t>
        </is>
      </c>
      <c r="I2618" t="inlineStr">
        <is>
          <t>PL</t>
        </is>
      </c>
      <c r="J2618" t="inlineStr">
        <is>
          <t>SGNS_M13</t>
        </is>
      </c>
      <c r="K2618" t="inlineStr">
        <is>
          <t>37 80 4564 317-8</t>
        </is>
      </c>
      <c r="L2618" t="inlineStr">
        <is>
          <t>2023-0016</t>
        </is>
      </c>
      <c r="M2618" s="6" t="n">
        <v>45174</v>
      </c>
      <c r="N2618" s="6" t="n">
        <v>46356</v>
      </c>
      <c r="O2618" t="n">
        <v>22</v>
      </c>
    </row>
    <row r="2619" hidden="1" s="287">
      <c r="A2619" t="inlineStr">
        <is>
          <t>V200047</t>
        </is>
      </c>
      <c r="B2619" t="n">
        <v>12</v>
      </c>
      <c r="C2619" t="n">
        <v>50</v>
      </c>
      <c r="D2619" t="inlineStr">
        <is>
          <t>Alza Cargo Sp. z.o.o.</t>
        </is>
      </c>
      <c r="E2619" t="inlineStr">
        <is>
          <t>100060</t>
        </is>
      </c>
      <c r="F2619" t="inlineStr">
        <is>
          <t>al. Wojciecha Korfantego 125/A</t>
        </is>
      </c>
      <c r="G2619" t="inlineStr">
        <is>
          <t>40-156</t>
        </is>
      </c>
      <c r="H2619" t="inlineStr">
        <is>
          <t>Katowice</t>
        </is>
      </c>
      <c r="I2619" t="inlineStr">
        <is>
          <t>PL</t>
        </is>
      </c>
      <c r="J2619" t="inlineStr">
        <is>
          <t>SGMMNS_M29</t>
        </is>
      </c>
      <c r="K2619" t="inlineStr">
        <is>
          <t>33 80 4505 961-9</t>
        </is>
      </c>
      <c r="L2619" t="inlineStr">
        <is>
          <t>2024-0042</t>
        </is>
      </c>
      <c r="M2619" s="6" t="n">
        <v>45674</v>
      </c>
      <c r="N2619" s="6" t="n">
        <v>46403</v>
      </c>
      <c r="O2619" t="n">
        <v>19.71</v>
      </c>
    </row>
    <row r="2620" hidden="1" s="287">
      <c r="A2620" t="inlineStr">
        <is>
          <t>V100061</t>
        </is>
      </c>
      <c r="B2620" t="n">
        <v>91</v>
      </c>
      <c r="C2620" t="n">
        <v>20</v>
      </c>
      <c r="D2620" t="inlineStr">
        <is>
          <t>Rail Cargo Austria AG</t>
        </is>
      </c>
      <c r="E2620" t="inlineStr">
        <is>
          <t>100020</t>
        </is>
      </c>
      <c r="F2620" t="inlineStr">
        <is>
          <t>Am Hauptbahnhof 2</t>
        </is>
      </c>
      <c r="G2620" t="inlineStr">
        <is>
          <t>1100</t>
        </is>
      </c>
      <c r="H2620" t="inlineStr">
        <is>
          <t>Wien</t>
        </is>
      </c>
      <c r="I2620" t="inlineStr">
        <is>
          <t>AT</t>
        </is>
      </c>
      <c r="J2620" t="inlineStr">
        <is>
          <t>EANOS_95</t>
        </is>
      </c>
      <c r="K2620" t="inlineStr"/>
      <c r="L2620" t="inlineStr">
        <is>
          <t>2025-0008</t>
        </is>
      </c>
      <c r="M2620" s="6" t="n">
        <v>46199</v>
      </c>
      <c r="N2620" s="6" t="n">
        <v>50581</v>
      </c>
      <c r="O2620" t="n">
        <v>26</v>
      </c>
    </row>
    <row r="2621" hidden="1" s="287">
      <c r="A2621" t="inlineStr">
        <is>
          <t>V300081</t>
        </is>
      </c>
      <c r="B2621" t="n">
        <v>29</v>
      </c>
      <c r="C2621" t="n">
        <v>50</v>
      </c>
      <c r="D2621" t="inlineStr">
        <is>
          <t>Weco Rail GmbH</t>
        </is>
      </c>
      <c r="E2621" t="inlineStr">
        <is>
          <t>100763</t>
        </is>
      </c>
      <c r="F2621" t="inlineStr">
        <is>
          <t>Tanbruckgrasse 3</t>
        </is>
      </c>
      <c r="G2621" t="inlineStr">
        <is>
          <t>1120</t>
        </is>
      </c>
      <c r="H2621" t="inlineStr">
        <is>
          <t>Wien</t>
        </is>
      </c>
      <c r="I2621" t="inlineStr">
        <is>
          <t>AT</t>
        </is>
      </c>
      <c r="J2621" t="inlineStr">
        <is>
          <t>SDGGMRS_M7</t>
        </is>
      </c>
      <c r="K2621" t="inlineStr">
        <is>
          <t>37 80 4993 162-9</t>
        </is>
      </c>
      <c r="L2621" t="inlineStr">
        <is>
          <t>2025-0015</t>
        </is>
      </c>
      <c r="M2621" s="6" t="n">
        <v>45931</v>
      </c>
      <c r="N2621" s="6" t="n">
        <v>46660</v>
      </c>
      <c r="O2621" t="n">
        <v>46</v>
      </c>
    </row>
    <row r="2622" hidden="1" s="287">
      <c r="A2622" t="inlineStr">
        <is>
          <t>V100066</t>
        </is>
      </c>
      <c r="B2622" t="n">
        <v>19</v>
      </c>
      <c r="C2622" t="n">
        <v>50</v>
      </c>
      <c r="D2622" t="inlineStr">
        <is>
          <t>Grenland Rail AS</t>
        </is>
      </c>
      <c r="E2622" t="inlineStr">
        <is>
          <t>100268</t>
        </is>
      </c>
      <c r="F2622" t="inlineStr">
        <is>
          <t>Nybergflata 2</t>
        </is>
      </c>
      <c r="G2622" t="inlineStr">
        <is>
          <t>3737</t>
        </is>
      </c>
      <c r="H2622" t="inlineStr">
        <is>
          <t>Skien</t>
        </is>
      </c>
      <c r="I2622" t="inlineStr">
        <is>
          <t>NO</t>
        </is>
      </c>
      <c r="J2622" t="inlineStr">
        <is>
          <t>SGNSS_M40</t>
        </is>
      </c>
      <c r="K2622" t="inlineStr">
        <is>
          <t>33 80 4552 631-0</t>
        </is>
      </c>
      <c r="L2622" t="inlineStr">
        <is>
          <t>2024-0009</t>
        </is>
      </c>
      <c r="M2622" s="6" t="n">
        <v>45625</v>
      </c>
      <c r="N2622" s="6" t="n">
        <v>46719</v>
      </c>
      <c r="O2622" t="n">
        <v>17.45</v>
      </c>
    </row>
    <row r="2623" hidden="1" s="287">
      <c r="A2623" t="inlineStr">
        <is>
          <t>V500002</t>
        </is>
      </c>
      <c r="B2623" t="n">
        <v>9</v>
      </c>
      <c r="C2623" t="n">
        <v>50</v>
      </c>
      <c r="D2623" t="inlineStr">
        <is>
          <t>LAUDE Smart Intermodal S.A.</t>
        </is>
      </c>
      <c r="E2623" t="inlineStr">
        <is>
          <t>100026</t>
        </is>
      </c>
      <c r="F2623" t="inlineStr">
        <is>
          <t>ul. Wroclawska 131</t>
        </is>
      </c>
      <c r="G2623" t="inlineStr">
        <is>
          <t>87-100</t>
        </is>
      </c>
      <c r="H2623" t="inlineStr">
        <is>
          <t>Torun</t>
        </is>
      </c>
      <c r="I2623" t="inlineStr">
        <is>
          <t>PL</t>
        </is>
      </c>
      <c r="J2623" t="inlineStr">
        <is>
          <t>SGMMNSS_M48</t>
        </is>
      </c>
      <c r="K2623" t="inlineStr">
        <is>
          <t>37 84 4594 849-0</t>
        </is>
      </c>
      <c r="L2623" t="inlineStr">
        <is>
          <t>2025-0027</t>
        </is>
      </c>
      <c r="M2623" s="6" t="n">
        <v>45847</v>
      </c>
      <c r="N2623" s="6" t="n">
        <v>47672</v>
      </c>
      <c r="O2623" t="n">
        <v>31.56</v>
      </c>
    </row>
    <row r="2624" hidden="1" s="287">
      <c r="A2624" t="inlineStr">
        <is>
          <t>V200054</t>
        </is>
      </c>
      <c r="B2624" t="n">
        <v>24</v>
      </c>
      <c r="C2624" t="n">
        <v>50</v>
      </c>
      <c r="D2624" t="inlineStr">
        <is>
          <t>Necoss GmbH</t>
        </is>
      </c>
      <c r="E2624" t="inlineStr">
        <is>
          <t>100014</t>
        </is>
      </c>
      <c r="F2624" t="inlineStr">
        <is>
          <t>Bahnhofplatz 42</t>
        </is>
      </c>
      <c r="G2624" t="inlineStr">
        <is>
          <t>28195</t>
        </is>
      </c>
      <c r="H2624" t="inlineStr">
        <is>
          <t>Bremen</t>
        </is>
      </c>
      <c r="I2624" t="inlineStr">
        <is>
          <t>DE</t>
        </is>
      </c>
      <c r="J2624" t="inlineStr">
        <is>
          <t>SGGRSS_M2</t>
        </is>
      </c>
      <c r="K2624" t="inlineStr">
        <is>
          <t>37 80 4980 434-7</t>
        </is>
      </c>
      <c r="L2624" t="inlineStr">
        <is>
          <t>2025-0024</t>
        </is>
      </c>
      <c r="M2624" s="6" t="n">
        <v>46023</v>
      </c>
      <c r="N2624" s="6" t="n">
        <v>46752</v>
      </c>
      <c r="O2624" t="n">
        <v>27.9</v>
      </c>
    </row>
    <row r="2625" hidden="1" s="287">
      <c r="A2625" t="inlineStr">
        <is>
          <t>V710001</t>
        </is>
      </c>
      <c r="B2625" t="n">
        <v>41</v>
      </c>
      <c r="C2625" t="n">
        <v>50</v>
      </c>
      <c r="D2625" t="inlineStr">
        <is>
          <t>Rail Cargo Austria AG</t>
        </is>
      </c>
      <c r="E2625" t="inlineStr">
        <is>
          <t>100020</t>
        </is>
      </c>
      <c r="F2625" t="inlineStr">
        <is>
          <t>Am Hauptbahnhof 2</t>
        </is>
      </c>
      <c r="G2625" t="inlineStr">
        <is>
          <t>1100</t>
        </is>
      </c>
      <c r="H2625" t="inlineStr">
        <is>
          <t>Wien</t>
        </is>
      </c>
      <c r="I2625" t="inlineStr">
        <is>
          <t>AT</t>
        </is>
      </c>
      <c r="J2625" t="inlineStr">
        <is>
          <t>SDGGMRSS_M8</t>
        </is>
      </c>
      <c r="K2625" t="inlineStr">
        <is>
          <t>37 80 4992 312-1</t>
        </is>
      </c>
      <c r="L2625" t="inlineStr">
        <is>
          <t>2025-0026</t>
        </is>
      </c>
      <c r="M2625" s="6" t="n">
        <v>45931</v>
      </c>
      <c r="N2625" s="6" t="n">
        <v>46112</v>
      </c>
      <c r="O2625" t="n">
        <v>37</v>
      </c>
    </row>
    <row r="2626" hidden="1" s="287">
      <c r="A2626" t="inlineStr">
        <is>
          <t>V300082</t>
        </is>
      </c>
      <c r="B2626" t="n">
        <v>1</v>
      </c>
      <c r="C2626" t="n">
        <v>50</v>
      </c>
      <c r="D2626" t="inlineStr">
        <is>
          <t>NAVILAND CARGO SAS</t>
        </is>
      </c>
      <c r="E2626" t="inlineStr">
        <is>
          <t>100432</t>
        </is>
      </c>
      <c r="F2626" t="inlineStr">
        <is>
          <t>26 Quai Charles Pasqua</t>
        </is>
      </c>
      <c r="G2626" t="inlineStr">
        <is>
          <t>92300</t>
        </is>
      </c>
      <c r="H2626" t="inlineStr">
        <is>
          <t>Levallois-Perret</t>
        </is>
      </c>
      <c r="I2626" t="inlineStr">
        <is>
          <t>FR</t>
        </is>
      </c>
      <c r="J2626" t="inlineStr">
        <is>
          <t>SGGRSS_M20</t>
        </is>
      </c>
      <c r="K2626" t="inlineStr">
        <is>
          <t>33 80 4960 225-7</t>
        </is>
      </c>
      <c r="L2626" t="inlineStr">
        <is>
          <t>2025-0029</t>
        </is>
      </c>
      <c r="M2626" s="6" t="n">
        <v>45992</v>
      </c>
      <c r="N2626" s="6" t="n">
        <v>46721</v>
      </c>
      <c r="O2626" t="n">
        <v>25</v>
      </c>
    </row>
    <row r="2627" hidden="1" s="287">
      <c r="A2627" t="inlineStr">
        <is>
          <t>V200003</t>
        </is>
      </c>
      <c r="B2627" t="n">
        <v>42</v>
      </c>
      <c r="C2627" t="n">
        <v>50</v>
      </c>
      <c r="D2627" t="inlineStr">
        <is>
          <t>RTB Cargo Netherlands B.V.</t>
        </is>
      </c>
      <c r="E2627" t="inlineStr">
        <is>
          <t>100002</t>
        </is>
      </c>
      <c r="F2627" t="inlineStr">
        <is>
          <t>Albert-Plesmanweg 57</t>
        </is>
      </c>
      <c r="G2627" t="inlineStr">
        <is>
          <t>3088GB</t>
        </is>
      </c>
      <c r="H2627" t="inlineStr">
        <is>
          <t>Rotterdam</t>
        </is>
      </c>
      <c r="I2627" t="inlineStr">
        <is>
          <t>NL</t>
        </is>
      </c>
      <c r="J2627" t="inlineStr">
        <is>
          <t>SGGRSS_M2</t>
        </is>
      </c>
      <c r="K2627" t="inlineStr">
        <is>
          <t>37 80 4980 687-0</t>
        </is>
      </c>
      <c r="L2627" t="inlineStr">
        <is>
          <t>2020-0001</t>
        </is>
      </c>
      <c r="M2627" s="6" t="n">
        <v>44317</v>
      </c>
      <c r="N2627" s="6" t="n">
        <v>46081</v>
      </c>
      <c r="O2627" t="n">
        <v>32</v>
      </c>
    </row>
    <row r="2628" hidden="1" s="287">
      <c r="A2628" t="inlineStr">
        <is>
          <t>V100039</t>
        </is>
      </c>
      <c r="B2628" t="n">
        <v>42</v>
      </c>
      <c r="C2628" t="n">
        <v>50</v>
      </c>
      <c r="D2628" t="inlineStr">
        <is>
          <t>Rail Cargo Austria AG</t>
        </is>
      </c>
      <c r="E2628" t="inlineStr">
        <is>
          <t>100020</t>
        </is>
      </c>
      <c r="F2628" t="inlineStr">
        <is>
          <t>Am Hauptbahnhof 2</t>
        </is>
      </c>
      <c r="G2628" t="inlineStr">
        <is>
          <t>1100</t>
        </is>
      </c>
      <c r="H2628" t="inlineStr">
        <is>
          <t>Wien</t>
        </is>
      </c>
      <c r="I2628" t="inlineStr">
        <is>
          <t>AT</t>
        </is>
      </c>
      <c r="J2628" t="inlineStr">
        <is>
          <t>SDGGMRSS_M8</t>
        </is>
      </c>
      <c r="K2628" t="inlineStr">
        <is>
          <t>35 80 4956 759-9</t>
        </is>
      </c>
      <c r="L2628" t="inlineStr">
        <is>
          <t>2022-0023</t>
        </is>
      </c>
      <c r="M2628" s="6" t="n">
        <v>45076</v>
      </c>
      <c r="N2628" s="6" t="n">
        <v>46203</v>
      </c>
      <c r="O2628" t="n">
        <v>49.9</v>
      </c>
    </row>
    <row r="2629" hidden="1" s="287">
      <c r="A2629" t="inlineStr">
        <is>
          <t>V400008</t>
        </is>
      </c>
      <c r="B2629" t="n">
        <v>46</v>
      </c>
      <c r="C2629" t="n">
        <v>50</v>
      </c>
      <c r="D2629" t="inlineStr">
        <is>
          <t>DB Cargo AG</t>
        </is>
      </c>
      <c r="E2629" t="inlineStr">
        <is>
          <t>100000</t>
        </is>
      </c>
      <c r="F2629" t="inlineStr">
        <is>
          <t>Rheinstrasse 2</t>
        </is>
      </c>
      <c r="G2629" t="inlineStr">
        <is>
          <t>55116</t>
        </is>
      </c>
      <c r="H2629" t="inlineStr">
        <is>
          <t>Mainz</t>
        </is>
      </c>
      <c r="I2629" t="inlineStr">
        <is>
          <t>DE</t>
        </is>
      </c>
      <c r="J2629" t="inlineStr">
        <is>
          <t>SGGNS_M11</t>
        </is>
      </c>
      <c r="K2629" t="inlineStr">
        <is>
          <t>37 80 4561 479-9</t>
        </is>
      </c>
      <c r="L2629" t="inlineStr">
        <is>
          <t>2021-2420</t>
        </is>
      </c>
      <c r="M2629" s="6" t="n">
        <v>45204</v>
      </c>
      <c r="N2629" s="6" t="n">
        <v>47330</v>
      </c>
      <c r="O2629" t="n">
        <v>26.23</v>
      </c>
    </row>
    <row r="2630" hidden="1" s="287">
      <c r="A2630" t="inlineStr">
        <is>
          <t>V100047</t>
        </is>
      </c>
      <c r="B2630" t="n">
        <v>42</v>
      </c>
      <c r="C2630" t="n">
        <v>50</v>
      </c>
      <c r="D2630" t="inlineStr">
        <is>
          <t>Rail Cargo Austria AG</t>
        </is>
      </c>
      <c r="E2630" t="inlineStr">
        <is>
          <t>100020</t>
        </is>
      </c>
      <c r="F2630" t="inlineStr">
        <is>
          <t>Am Hauptbahnhof 2</t>
        </is>
      </c>
      <c r="G2630" t="inlineStr">
        <is>
          <t>1100</t>
        </is>
      </c>
      <c r="H2630" t="inlineStr">
        <is>
          <t>Wien</t>
        </is>
      </c>
      <c r="I2630" t="inlineStr">
        <is>
          <t>AT</t>
        </is>
      </c>
      <c r="J2630" t="inlineStr">
        <is>
          <t>SGGMRRS_M23</t>
        </is>
      </c>
      <c r="K2630" t="inlineStr">
        <is>
          <t>37 80 4657 212-9</t>
        </is>
      </c>
      <c r="L2630" t="inlineStr">
        <is>
          <t>2023-0010</t>
        </is>
      </c>
      <c r="M2630" s="6" t="n">
        <v>45211</v>
      </c>
      <c r="N2630" s="6" t="n">
        <v>46203</v>
      </c>
      <c r="O2630" t="n">
        <v>41.55</v>
      </c>
    </row>
    <row r="2631" hidden="1" s="287">
      <c r="A2631" t="inlineStr">
        <is>
          <t>V100049</t>
        </is>
      </c>
      <c r="B2631" t="n">
        <v>32</v>
      </c>
      <c r="C2631" t="n">
        <v>50</v>
      </c>
      <c r="D2631" t="inlineStr">
        <is>
          <t>Grain Logistic Sp.z.o.o.</t>
        </is>
      </c>
      <c r="E2631" t="inlineStr">
        <is>
          <t>100765</t>
        </is>
      </c>
      <c r="F2631" t="inlineStr">
        <is>
          <t>ul. Nowogrodzka 31/413</t>
        </is>
      </c>
      <c r="G2631" t="inlineStr">
        <is>
          <t>00-511</t>
        </is>
      </c>
      <c r="H2631" t="inlineStr">
        <is>
          <t>Warszawa</t>
        </is>
      </c>
      <c r="I2631" t="inlineStr">
        <is>
          <t>PL</t>
        </is>
      </c>
      <c r="J2631" t="inlineStr">
        <is>
          <t>SGNS_M9</t>
        </is>
      </c>
      <c r="K2631" t="inlineStr">
        <is>
          <t>37 80 4564 523-1</t>
        </is>
      </c>
      <c r="L2631" t="inlineStr">
        <is>
          <t>2023-0035</t>
        </is>
      </c>
      <c r="M2631" s="6" t="n">
        <v>45301</v>
      </c>
      <c r="N2631" s="6" t="n">
        <v>46081</v>
      </c>
      <c r="O2631" t="n">
        <v>19.5</v>
      </c>
    </row>
    <row r="2632" hidden="1" s="287">
      <c r="A2632" t="inlineStr">
        <is>
          <t>V100050</t>
        </is>
      </c>
      <c r="B2632" t="n">
        <v>44</v>
      </c>
      <c r="C2632" t="n">
        <v>50</v>
      </c>
      <c r="D2632" t="inlineStr">
        <is>
          <t>Rail Cargo Austria AG</t>
        </is>
      </c>
      <c r="E2632" t="inlineStr">
        <is>
          <t>100020</t>
        </is>
      </c>
      <c r="F2632" t="inlineStr">
        <is>
          <t>Am Hauptbahnhof 2</t>
        </is>
      </c>
      <c r="G2632" t="inlineStr">
        <is>
          <t>1100</t>
        </is>
      </c>
      <c r="H2632" t="inlineStr">
        <is>
          <t>Wien</t>
        </is>
      </c>
      <c r="I2632" t="inlineStr">
        <is>
          <t>AT</t>
        </is>
      </c>
      <c r="J2632" t="inlineStr">
        <is>
          <t>SGGMRRS_M23</t>
        </is>
      </c>
      <c r="K2632" t="inlineStr">
        <is>
          <t>31 80 4657 396-6</t>
        </is>
      </c>
      <c r="L2632" t="inlineStr">
        <is>
          <t>2023-0038</t>
        </is>
      </c>
      <c r="M2632" s="6" t="n">
        <v>45448</v>
      </c>
      <c r="N2632" s="6" t="n">
        <v>46391</v>
      </c>
      <c r="O2632" t="n">
        <v>40.7</v>
      </c>
    </row>
    <row r="2633" hidden="1" s="287">
      <c r="A2633" t="inlineStr">
        <is>
          <t>V100051</t>
        </is>
      </c>
      <c r="B2633" t="n">
        <v>12</v>
      </c>
      <c r="C2633" t="n">
        <v>50</v>
      </c>
      <c r="D2633" t="inlineStr">
        <is>
          <t>LAUDE Smart Intermodal S.A.</t>
        </is>
      </c>
      <c r="E2633" t="inlineStr">
        <is>
          <t>100026</t>
        </is>
      </c>
      <c r="F2633" t="inlineStr">
        <is>
          <t>ul. Wroclawska 131</t>
        </is>
      </c>
      <c r="G2633" t="inlineStr">
        <is>
          <t>87-100</t>
        </is>
      </c>
      <c r="H2633" t="inlineStr">
        <is>
          <t>Torun</t>
        </is>
      </c>
      <c r="I2633" t="inlineStr">
        <is>
          <t>PL</t>
        </is>
      </c>
      <c r="J2633" t="inlineStr">
        <is>
          <t>SGMMNS_M29</t>
        </is>
      </c>
      <c r="K2633" t="inlineStr">
        <is>
          <t>33 80 4505 901-5</t>
        </is>
      </c>
      <c r="L2633" t="inlineStr">
        <is>
          <t>2023-0033</t>
        </is>
      </c>
      <c r="M2633" s="6" t="n">
        <v>45434</v>
      </c>
      <c r="N2633" s="6" t="n">
        <v>46894</v>
      </c>
      <c r="O2633" t="n">
        <v>18.95</v>
      </c>
    </row>
    <row r="2634" hidden="1" s="287">
      <c r="A2634" t="inlineStr">
        <is>
          <t>V200038</t>
        </is>
      </c>
      <c r="B2634" t="n">
        <v>17</v>
      </c>
      <c r="C2634" t="n">
        <v>50</v>
      </c>
      <c r="D2634" t="inlineStr">
        <is>
          <t>Mars Logistics AS</t>
        </is>
      </c>
      <c r="E2634" t="inlineStr">
        <is>
          <t>100770</t>
        </is>
      </c>
      <c r="F2634" t="inlineStr">
        <is>
          <t>Mahmutbey Mah., Tasocagi Yolu Cad.</t>
        </is>
      </c>
      <c r="G2634" t="inlineStr">
        <is>
          <t>34218</t>
        </is>
      </c>
      <c r="H2634" t="inlineStr">
        <is>
          <t>Bagcilar-Istanbul</t>
        </is>
      </c>
      <c r="I2634" t="inlineStr">
        <is>
          <t>TR</t>
        </is>
      </c>
      <c r="J2634" t="inlineStr">
        <is>
          <t>SDGGMRS_M7</t>
        </is>
      </c>
      <c r="K2634" t="inlineStr">
        <is>
          <t>37 80 4993 269-2</t>
        </is>
      </c>
      <c r="L2634" t="inlineStr">
        <is>
          <t>2024-0006</t>
        </is>
      </c>
      <c r="M2634" s="6" t="n">
        <v>45413</v>
      </c>
      <c r="N2634" s="6" t="n">
        <v>46507</v>
      </c>
      <c r="O2634" t="n">
        <v>44.43</v>
      </c>
    </row>
    <row r="2635" hidden="1" s="287">
      <c r="A2635" t="inlineStr">
        <is>
          <t>V100054</t>
        </is>
      </c>
      <c r="B2635" t="n">
        <v>44</v>
      </c>
      <c r="C2635" t="n">
        <v>50</v>
      </c>
      <c r="D2635" t="inlineStr">
        <is>
          <t>Rail Cargo Austria AG</t>
        </is>
      </c>
      <c r="E2635" t="inlineStr">
        <is>
          <t>100020</t>
        </is>
      </c>
      <c r="F2635" t="inlineStr">
        <is>
          <t>Am Hauptbahnhof 2</t>
        </is>
      </c>
      <c r="G2635" t="inlineStr">
        <is>
          <t>1100</t>
        </is>
      </c>
      <c r="H2635" t="inlineStr">
        <is>
          <t>Wien</t>
        </is>
      </c>
      <c r="I2635" t="inlineStr">
        <is>
          <t>AT</t>
        </is>
      </c>
      <c r="J2635" t="inlineStr">
        <is>
          <t>SGGMRRS_M23</t>
        </is>
      </c>
      <c r="K2635" t="inlineStr">
        <is>
          <t>37 80 4657 341-6</t>
        </is>
      </c>
      <c r="L2635" t="inlineStr">
        <is>
          <t>2024-0007</t>
        </is>
      </c>
      <c r="M2635" s="6" t="n">
        <v>45674</v>
      </c>
      <c r="N2635" s="6" t="n">
        <v>46603</v>
      </c>
      <c r="O2635" t="n">
        <v>40.7</v>
      </c>
    </row>
    <row r="2636" hidden="1" s="287">
      <c r="A2636" t="inlineStr">
        <is>
          <t>V100059</t>
        </is>
      </c>
      <c r="B2636" t="n">
        <v>44</v>
      </c>
      <c r="C2636" t="n">
        <v>50</v>
      </c>
      <c r="D2636" t="inlineStr">
        <is>
          <t>Rail Cargo Austria AG</t>
        </is>
      </c>
      <c r="E2636" t="inlineStr">
        <is>
          <t>100020</t>
        </is>
      </c>
      <c r="F2636" t="inlineStr">
        <is>
          <t>Am Hauptbahnhof 2</t>
        </is>
      </c>
      <c r="G2636" t="inlineStr">
        <is>
          <t>1100</t>
        </is>
      </c>
      <c r="H2636" t="inlineStr">
        <is>
          <t>Wien</t>
        </is>
      </c>
      <c r="I2636" t="inlineStr">
        <is>
          <t>AT</t>
        </is>
      </c>
      <c r="J2636" t="inlineStr">
        <is>
          <t>SGGMRRS_M43</t>
        </is>
      </c>
      <c r="K2636" t="inlineStr">
        <is>
          <t>37 80 4657 264-0</t>
        </is>
      </c>
      <c r="L2636" t="inlineStr">
        <is>
          <t>2024-0030</t>
        </is>
      </c>
      <c r="M2636" s="6" t="n">
        <v>45862</v>
      </c>
      <c r="N2636" s="6" t="n">
        <v>46799</v>
      </c>
      <c r="O2636" t="n">
        <v>38.85</v>
      </c>
    </row>
    <row r="2637" hidden="1" s="287">
      <c r="A2637" t="inlineStr">
        <is>
          <t>V200044</t>
        </is>
      </c>
      <c r="B2637" t="n">
        <v>36</v>
      </c>
      <c r="C2637" t="n">
        <v>50</v>
      </c>
      <c r="D2637" t="inlineStr">
        <is>
          <t>PCC Intermodal S.A.</t>
        </is>
      </c>
      <c r="E2637" t="inlineStr">
        <is>
          <t>100761</t>
        </is>
      </c>
      <c r="F2637" t="inlineStr">
        <is>
          <t>ul Hutnicza 16</t>
        </is>
      </c>
      <c r="G2637" t="inlineStr">
        <is>
          <t>81-061</t>
        </is>
      </c>
      <c r="H2637" t="inlineStr">
        <is>
          <t>Gdynia</t>
        </is>
      </c>
      <c r="I2637" t="inlineStr">
        <is>
          <t>PL</t>
        </is>
      </c>
      <c r="J2637" t="inlineStr">
        <is>
          <t>SGNS_M13</t>
        </is>
      </c>
      <c r="K2637" t="inlineStr">
        <is>
          <t>37 80 4564 318-6</t>
        </is>
      </c>
      <c r="L2637" t="inlineStr">
        <is>
          <t>2023-0016</t>
        </is>
      </c>
      <c r="M2637" s="6" t="n">
        <v>45174</v>
      </c>
      <c r="N2637" s="6" t="n">
        <v>46356</v>
      </c>
      <c r="O2637" t="n">
        <v>22</v>
      </c>
    </row>
    <row r="2638" hidden="1" s="287">
      <c r="A2638" t="inlineStr">
        <is>
          <t>V100061</t>
        </is>
      </c>
      <c r="B2638" t="n">
        <v>92</v>
      </c>
      <c r="C2638" t="n">
        <v>20</v>
      </c>
      <c r="D2638" t="inlineStr">
        <is>
          <t>Rail Cargo Austria AG</t>
        </is>
      </c>
      <c r="E2638" t="inlineStr">
        <is>
          <t>100020</t>
        </is>
      </c>
      <c r="F2638" t="inlineStr">
        <is>
          <t>Am Hauptbahnhof 2</t>
        </is>
      </c>
      <c r="G2638" t="inlineStr">
        <is>
          <t>1100</t>
        </is>
      </c>
      <c r="H2638" t="inlineStr">
        <is>
          <t>Wien</t>
        </is>
      </c>
      <c r="I2638" t="inlineStr">
        <is>
          <t>AT</t>
        </is>
      </c>
      <c r="J2638" t="inlineStr">
        <is>
          <t>EANOS_95</t>
        </is>
      </c>
      <c r="K2638" t="inlineStr"/>
      <c r="L2638" t="inlineStr">
        <is>
          <t>2025-0008</t>
        </is>
      </c>
      <c r="M2638" s="6" t="n">
        <v>46199</v>
      </c>
      <c r="N2638" s="6" t="n">
        <v>50581</v>
      </c>
      <c r="O2638" t="n">
        <v>26</v>
      </c>
    </row>
    <row r="2639" hidden="1" s="287">
      <c r="A2639" t="inlineStr">
        <is>
          <t>V300081</t>
        </is>
      </c>
      <c r="B2639" t="n">
        <v>30</v>
      </c>
      <c r="C2639" t="n">
        <v>50</v>
      </c>
      <c r="D2639" t="inlineStr">
        <is>
          <t>Weco Rail GmbH</t>
        </is>
      </c>
      <c r="E2639" t="inlineStr">
        <is>
          <t>100763</t>
        </is>
      </c>
      <c r="F2639" t="inlineStr">
        <is>
          <t>Tanbruckgrasse 3</t>
        </is>
      </c>
      <c r="G2639" t="inlineStr">
        <is>
          <t>1120</t>
        </is>
      </c>
      <c r="H2639" t="inlineStr">
        <is>
          <t>Wien</t>
        </is>
      </c>
      <c r="I2639" t="inlineStr">
        <is>
          <t>AT</t>
        </is>
      </c>
      <c r="J2639" t="inlineStr">
        <is>
          <t>SDGGMRS_M7</t>
        </is>
      </c>
      <c r="K2639" t="inlineStr">
        <is>
          <t>37 80 4993 163-7</t>
        </is>
      </c>
      <c r="L2639" t="inlineStr">
        <is>
          <t>2025-0015</t>
        </is>
      </c>
      <c r="M2639" s="6" t="n">
        <v>45931</v>
      </c>
      <c r="N2639" s="6" t="n">
        <v>46660</v>
      </c>
      <c r="O2639" t="n">
        <v>46</v>
      </c>
    </row>
    <row r="2640" hidden="1" s="287">
      <c r="A2640" t="inlineStr">
        <is>
          <t>V100066</t>
        </is>
      </c>
      <c r="B2640" t="n">
        <v>20</v>
      </c>
      <c r="C2640" t="n">
        <v>50</v>
      </c>
      <c r="D2640" t="inlineStr">
        <is>
          <t>Grenland Rail AS</t>
        </is>
      </c>
      <c r="E2640" t="inlineStr">
        <is>
          <t>100268</t>
        </is>
      </c>
      <c r="F2640" t="inlineStr">
        <is>
          <t>Nybergflata 2</t>
        </is>
      </c>
      <c r="G2640" t="inlineStr">
        <is>
          <t>3737</t>
        </is>
      </c>
      <c r="H2640" t="inlineStr">
        <is>
          <t>Skien</t>
        </is>
      </c>
      <c r="I2640" t="inlineStr">
        <is>
          <t>NO</t>
        </is>
      </c>
      <c r="J2640" t="inlineStr">
        <is>
          <t>SGNSS_M40</t>
        </is>
      </c>
      <c r="K2640" t="inlineStr">
        <is>
          <t>33 80 4552 632-8</t>
        </is>
      </c>
      <c r="L2640" t="inlineStr">
        <is>
          <t>2024-0009</t>
        </is>
      </c>
      <c r="M2640" s="6" t="n">
        <v>45625</v>
      </c>
      <c r="N2640" s="6" t="n">
        <v>46719</v>
      </c>
      <c r="O2640" t="n">
        <v>17.45</v>
      </c>
    </row>
    <row r="2641" hidden="1" s="287">
      <c r="A2641" t="inlineStr">
        <is>
          <t>V500002</t>
        </is>
      </c>
      <c r="B2641" t="n">
        <v>10</v>
      </c>
      <c r="C2641" t="n">
        <v>50</v>
      </c>
      <c r="D2641" t="inlineStr">
        <is>
          <t>LAUDE Smart Intermodal S.A.</t>
        </is>
      </c>
      <c r="E2641" t="inlineStr">
        <is>
          <t>100026</t>
        </is>
      </c>
      <c r="F2641" t="inlineStr">
        <is>
          <t>ul. Wroclawska 131</t>
        </is>
      </c>
      <c r="G2641" t="inlineStr">
        <is>
          <t>87-100</t>
        </is>
      </c>
      <c r="H2641" t="inlineStr">
        <is>
          <t>Torun</t>
        </is>
      </c>
      <c r="I2641" t="inlineStr">
        <is>
          <t>PL</t>
        </is>
      </c>
      <c r="J2641" t="inlineStr">
        <is>
          <t>SGMMNSS_M48</t>
        </is>
      </c>
      <c r="K2641" t="inlineStr">
        <is>
          <t>37 84 4594 851-6</t>
        </is>
      </c>
      <c r="L2641" t="inlineStr">
        <is>
          <t>2025-0027</t>
        </is>
      </c>
      <c r="M2641" s="6" t="n">
        <v>45847</v>
      </c>
      <c r="N2641" s="6" t="n">
        <v>47672</v>
      </c>
      <c r="O2641" t="n">
        <v>31.56</v>
      </c>
    </row>
    <row r="2642" hidden="1" s="287">
      <c r="A2642" t="inlineStr">
        <is>
          <t>V200054</t>
        </is>
      </c>
      <c r="B2642" t="n">
        <v>25</v>
      </c>
      <c r="C2642" t="n">
        <v>50</v>
      </c>
      <c r="D2642" t="inlineStr">
        <is>
          <t>Necoss GmbH</t>
        </is>
      </c>
      <c r="E2642" t="inlineStr">
        <is>
          <t>100014</t>
        </is>
      </c>
      <c r="F2642" t="inlineStr">
        <is>
          <t>Bahnhofplatz 42</t>
        </is>
      </c>
      <c r="G2642" t="inlineStr">
        <is>
          <t>28195</t>
        </is>
      </c>
      <c r="H2642" t="inlineStr">
        <is>
          <t>Bremen</t>
        </is>
      </c>
      <c r="I2642" t="inlineStr">
        <is>
          <t>DE</t>
        </is>
      </c>
      <c r="J2642" t="inlineStr">
        <is>
          <t>SGGRSS_M2</t>
        </is>
      </c>
      <c r="K2642" t="inlineStr">
        <is>
          <t>37 80 4980 435-4</t>
        </is>
      </c>
      <c r="L2642" t="inlineStr">
        <is>
          <t>2025-0024</t>
        </is>
      </c>
      <c r="M2642" s="6" t="n">
        <v>46023</v>
      </c>
      <c r="N2642" s="6" t="n">
        <v>46752</v>
      </c>
      <c r="O2642" t="n">
        <v>27.9</v>
      </c>
    </row>
    <row r="2643" hidden="1" s="287">
      <c r="A2643" t="inlineStr">
        <is>
          <t>V710001</t>
        </is>
      </c>
      <c r="B2643" t="n">
        <v>42</v>
      </c>
      <c r="C2643" t="n">
        <v>50</v>
      </c>
      <c r="D2643" t="inlineStr">
        <is>
          <t>Rail Cargo Austria AG</t>
        </is>
      </c>
      <c r="E2643" t="inlineStr">
        <is>
          <t>100020</t>
        </is>
      </c>
      <c r="F2643" t="inlineStr">
        <is>
          <t>Am Hauptbahnhof 2</t>
        </is>
      </c>
      <c r="G2643" t="inlineStr">
        <is>
          <t>1100</t>
        </is>
      </c>
      <c r="H2643" t="inlineStr">
        <is>
          <t>Wien</t>
        </is>
      </c>
      <c r="I2643" t="inlineStr">
        <is>
          <t>AT</t>
        </is>
      </c>
      <c r="J2643" t="inlineStr">
        <is>
          <t>SDGGMRSS_M8</t>
        </is>
      </c>
      <c r="K2643" t="inlineStr">
        <is>
          <t>37 80 4992 314-7</t>
        </is>
      </c>
      <c r="L2643" t="inlineStr">
        <is>
          <t>2025-0026</t>
        </is>
      </c>
      <c r="M2643" s="6" t="n">
        <v>45931</v>
      </c>
      <c r="N2643" s="6" t="n">
        <v>46112</v>
      </c>
      <c r="O2643" t="n">
        <v>37</v>
      </c>
    </row>
    <row r="2644" hidden="1" s="287">
      <c r="A2644" t="inlineStr">
        <is>
          <t>V300082</t>
        </is>
      </c>
      <c r="B2644" t="n">
        <v>2</v>
      </c>
      <c r="C2644" t="n">
        <v>50</v>
      </c>
      <c r="D2644" t="inlineStr">
        <is>
          <t>NAVILAND CARGO SAS</t>
        </is>
      </c>
      <c r="E2644" t="inlineStr">
        <is>
          <t>100432</t>
        </is>
      </c>
      <c r="F2644" t="inlineStr">
        <is>
          <t>26 Quai Charles Pasqua</t>
        </is>
      </c>
      <c r="G2644" t="inlineStr">
        <is>
          <t>92300</t>
        </is>
      </c>
      <c r="H2644" t="inlineStr">
        <is>
          <t>Levallois-Perret</t>
        </is>
      </c>
      <c r="I2644" t="inlineStr">
        <is>
          <t>FR</t>
        </is>
      </c>
      <c r="J2644" t="inlineStr">
        <is>
          <t>SGGRSS_M20</t>
        </is>
      </c>
      <c r="K2644" t="inlineStr">
        <is>
          <t>33 80 4960 226-5</t>
        </is>
      </c>
      <c r="L2644" t="inlineStr">
        <is>
          <t>2025-0029</t>
        </is>
      </c>
      <c r="M2644" s="6" t="n">
        <v>45992</v>
      </c>
      <c r="N2644" s="6" t="n">
        <v>46721</v>
      </c>
      <c r="O2644" t="n">
        <v>25</v>
      </c>
    </row>
    <row r="2645" hidden="1" s="287">
      <c r="A2645" t="inlineStr">
        <is>
          <t>V200003</t>
        </is>
      </c>
      <c r="B2645" t="n">
        <v>43</v>
      </c>
      <c r="C2645" t="n">
        <v>50</v>
      </c>
      <c r="D2645" t="inlineStr">
        <is>
          <t>RTB Cargo Netherlands B.V.</t>
        </is>
      </c>
      <c r="E2645" t="inlineStr">
        <is>
          <t>100002</t>
        </is>
      </c>
      <c r="F2645" t="inlineStr">
        <is>
          <t>Albert-Plesmanweg 57</t>
        </is>
      </c>
      <c r="G2645" t="inlineStr">
        <is>
          <t>3088GB</t>
        </is>
      </c>
      <c r="H2645" t="inlineStr">
        <is>
          <t>Rotterdam</t>
        </is>
      </c>
      <c r="I2645" t="inlineStr">
        <is>
          <t>NL</t>
        </is>
      </c>
      <c r="J2645" t="inlineStr">
        <is>
          <t>SGGRSS_M2</t>
        </is>
      </c>
      <c r="K2645" t="inlineStr">
        <is>
          <t>37 80 4980 688-8</t>
        </is>
      </c>
      <c r="L2645" t="inlineStr">
        <is>
          <t>2020-0001</t>
        </is>
      </c>
      <c r="M2645" s="6" t="n">
        <v>44317</v>
      </c>
      <c r="N2645" s="6" t="n">
        <v>46081</v>
      </c>
      <c r="O2645" t="n">
        <v>32</v>
      </c>
    </row>
    <row r="2646" hidden="1" s="287">
      <c r="A2646" t="inlineStr">
        <is>
          <t>V100039</t>
        </is>
      </c>
      <c r="B2646" t="n">
        <v>43</v>
      </c>
      <c r="C2646" t="n">
        <v>50</v>
      </c>
      <c r="D2646" t="inlineStr">
        <is>
          <t>Rail Cargo Austria AG</t>
        </is>
      </c>
      <c r="E2646" t="inlineStr">
        <is>
          <t>100020</t>
        </is>
      </c>
      <c r="F2646" t="inlineStr">
        <is>
          <t>Am Hauptbahnhof 2</t>
        </is>
      </c>
      <c r="G2646" t="inlineStr">
        <is>
          <t>1100</t>
        </is>
      </c>
      <c r="H2646" t="inlineStr">
        <is>
          <t>Wien</t>
        </is>
      </c>
      <c r="I2646" t="inlineStr">
        <is>
          <t>AT</t>
        </is>
      </c>
      <c r="J2646" t="inlineStr">
        <is>
          <t>SDGGMRSS_M8</t>
        </is>
      </c>
      <c r="K2646" t="inlineStr">
        <is>
          <t>35 80 4956 760-7</t>
        </is>
      </c>
      <c r="L2646" t="inlineStr">
        <is>
          <t>2022-0023</t>
        </is>
      </c>
      <c r="M2646" s="6" t="n">
        <v>45076</v>
      </c>
      <c r="N2646" s="6" t="n">
        <v>46203</v>
      </c>
      <c r="O2646" t="n">
        <v>49.9</v>
      </c>
    </row>
    <row r="2647" hidden="1" s="287">
      <c r="A2647" t="inlineStr">
        <is>
          <t>V100047</t>
        </is>
      </c>
      <c r="B2647" t="n">
        <v>43</v>
      </c>
      <c r="C2647" t="n">
        <v>50</v>
      </c>
      <c r="D2647" t="inlineStr">
        <is>
          <t>Rail Cargo Austria AG</t>
        </is>
      </c>
      <c r="E2647" t="inlineStr">
        <is>
          <t>100020</t>
        </is>
      </c>
      <c r="F2647" t="inlineStr">
        <is>
          <t>Am Hauptbahnhof 2</t>
        </is>
      </c>
      <c r="G2647" t="inlineStr">
        <is>
          <t>1100</t>
        </is>
      </c>
      <c r="H2647" t="inlineStr">
        <is>
          <t>Wien</t>
        </is>
      </c>
      <c r="I2647" t="inlineStr">
        <is>
          <t>AT</t>
        </is>
      </c>
      <c r="J2647" t="inlineStr">
        <is>
          <t>SGGMRRS_M23</t>
        </is>
      </c>
      <c r="K2647" t="inlineStr">
        <is>
          <t>37 80 4657 213-7</t>
        </is>
      </c>
      <c r="L2647" t="inlineStr">
        <is>
          <t>2023-0010</t>
        </is>
      </c>
      <c r="M2647" s="6" t="n">
        <v>45211</v>
      </c>
      <c r="N2647" s="6" t="n">
        <v>46203</v>
      </c>
      <c r="O2647" t="n">
        <v>41.55</v>
      </c>
    </row>
    <row r="2648" hidden="1" s="287">
      <c r="A2648" t="inlineStr">
        <is>
          <t>V300034</t>
        </is>
      </c>
      <c r="B2648" t="n">
        <v>33</v>
      </c>
      <c r="C2648" t="n">
        <v>50</v>
      </c>
      <c r="D2648" t="inlineStr">
        <is>
          <t>EWG Rail Zrt.</t>
        </is>
      </c>
      <c r="E2648" t="inlineStr">
        <is>
          <t>100758</t>
        </is>
      </c>
      <c r="F2648" t="inlineStr">
        <is>
          <t>Váci út 76 3.em</t>
        </is>
      </c>
      <c r="G2648" t="inlineStr">
        <is>
          <t>1133</t>
        </is>
      </c>
      <c r="H2648" t="inlineStr">
        <is>
          <t>Budapest</t>
        </is>
      </c>
      <c r="I2648" t="inlineStr">
        <is>
          <t>HU</t>
        </is>
      </c>
      <c r="J2648" t="inlineStr">
        <is>
          <t>SGNS_M9</t>
        </is>
      </c>
      <c r="K2648" t="inlineStr">
        <is>
          <t>37 80 4564 568-6</t>
        </is>
      </c>
      <c r="L2648" t="inlineStr">
        <is>
          <t>2023-0026</t>
        </is>
      </c>
      <c r="M2648" s="6" t="n">
        <v>45188</v>
      </c>
      <c r="N2648" s="6" t="n">
        <v>46387</v>
      </c>
      <c r="O2648" t="n">
        <v>16.63</v>
      </c>
    </row>
    <row r="2649" hidden="1" s="287">
      <c r="A2649" t="inlineStr">
        <is>
          <t>V100049</t>
        </is>
      </c>
      <c r="B2649" t="n">
        <v>33</v>
      </c>
      <c r="C2649" t="n">
        <v>50</v>
      </c>
      <c r="D2649" t="inlineStr">
        <is>
          <t>Grain Logistic Sp.z.o.o.</t>
        </is>
      </c>
      <c r="E2649" t="inlineStr">
        <is>
          <t>100765</t>
        </is>
      </c>
      <c r="F2649" t="inlineStr">
        <is>
          <t>ul. Nowogrodzka 31/413</t>
        </is>
      </c>
      <c r="G2649" t="inlineStr">
        <is>
          <t>00-511</t>
        </is>
      </c>
      <c r="H2649" t="inlineStr">
        <is>
          <t>Warszawa</t>
        </is>
      </c>
      <c r="I2649" t="inlineStr">
        <is>
          <t>PL</t>
        </is>
      </c>
      <c r="J2649" t="inlineStr">
        <is>
          <t>SGNS_M9</t>
        </is>
      </c>
      <c r="K2649" t="inlineStr">
        <is>
          <t>37 80 4564 528-0</t>
        </is>
      </c>
      <c r="L2649" t="inlineStr">
        <is>
          <t>2023-0035</t>
        </is>
      </c>
      <c r="M2649" s="6" t="n">
        <v>45301</v>
      </c>
      <c r="N2649" s="6" t="n">
        <v>46081</v>
      </c>
      <c r="O2649" t="n">
        <v>19.5</v>
      </c>
    </row>
    <row r="2650" hidden="1" s="287">
      <c r="A2650" t="inlineStr">
        <is>
          <t>V100050</t>
        </is>
      </c>
      <c r="B2650" t="n">
        <v>45</v>
      </c>
      <c r="C2650" t="n">
        <v>50</v>
      </c>
      <c r="D2650" t="inlineStr">
        <is>
          <t>Rail Cargo Austria AG</t>
        </is>
      </c>
      <c r="E2650" t="inlineStr">
        <is>
          <t>100020</t>
        </is>
      </c>
      <c r="F2650" t="inlineStr">
        <is>
          <t>Am Hauptbahnhof 2</t>
        </is>
      </c>
      <c r="G2650" t="inlineStr">
        <is>
          <t>1100</t>
        </is>
      </c>
      <c r="H2650" t="inlineStr">
        <is>
          <t>Wien</t>
        </is>
      </c>
      <c r="I2650" t="inlineStr">
        <is>
          <t>AT</t>
        </is>
      </c>
      <c r="J2650" t="inlineStr">
        <is>
          <t>SGGMRRS_M23</t>
        </is>
      </c>
      <c r="K2650" t="inlineStr">
        <is>
          <t>31 80 4657 397-4</t>
        </is>
      </c>
      <c r="L2650" t="inlineStr">
        <is>
          <t>2023-0038</t>
        </is>
      </c>
      <c r="M2650" s="6" t="n">
        <v>45448</v>
      </c>
      <c r="N2650" s="6" t="n">
        <v>46391</v>
      </c>
      <c r="O2650" t="n">
        <v>40.7</v>
      </c>
    </row>
    <row r="2651" hidden="1" s="287">
      <c r="A2651" t="inlineStr">
        <is>
          <t>V100051</t>
        </is>
      </c>
      <c r="B2651" t="n">
        <v>13</v>
      </c>
      <c r="C2651" t="n">
        <v>50</v>
      </c>
      <c r="D2651" t="inlineStr">
        <is>
          <t>LAUDE Smart Intermodal S.A.</t>
        </is>
      </c>
      <c r="E2651" t="inlineStr">
        <is>
          <t>100026</t>
        </is>
      </c>
      <c r="F2651" t="inlineStr">
        <is>
          <t>ul. Wroclawska 131</t>
        </is>
      </c>
      <c r="G2651" t="inlineStr">
        <is>
          <t>87-100</t>
        </is>
      </c>
      <c r="H2651" t="inlineStr">
        <is>
          <t>Torun</t>
        </is>
      </c>
      <c r="I2651" t="inlineStr">
        <is>
          <t>PL</t>
        </is>
      </c>
      <c r="J2651" t="inlineStr">
        <is>
          <t>SGMMNS_M29</t>
        </is>
      </c>
      <c r="K2651" t="inlineStr">
        <is>
          <t>33 80 4505 902-3</t>
        </is>
      </c>
      <c r="L2651" t="inlineStr">
        <is>
          <t>2023-0033</t>
        </is>
      </c>
      <c r="M2651" s="6" t="n">
        <v>45434</v>
      </c>
      <c r="N2651" s="6" t="n">
        <v>46894</v>
      </c>
      <c r="O2651" t="n">
        <v>18.95</v>
      </c>
    </row>
    <row r="2652" hidden="1" s="287">
      <c r="A2652" t="inlineStr">
        <is>
          <t>V200038</t>
        </is>
      </c>
      <c r="B2652" t="n">
        <v>18</v>
      </c>
      <c r="C2652" t="n">
        <v>50</v>
      </c>
      <c r="D2652" t="inlineStr">
        <is>
          <t>Mars Logistics AS</t>
        </is>
      </c>
      <c r="E2652" t="inlineStr">
        <is>
          <t>100770</t>
        </is>
      </c>
      <c r="F2652" t="inlineStr">
        <is>
          <t>Mahmutbey Mah., Tasocagi Yolu Cad.</t>
        </is>
      </c>
      <c r="G2652" t="inlineStr">
        <is>
          <t>34218</t>
        </is>
      </c>
      <c r="H2652" t="inlineStr">
        <is>
          <t>Bagcilar-Istanbul</t>
        </is>
      </c>
      <c r="I2652" t="inlineStr">
        <is>
          <t>TR</t>
        </is>
      </c>
      <c r="J2652" t="inlineStr">
        <is>
          <t>SDGGMRS_M7</t>
        </is>
      </c>
      <c r="K2652" t="inlineStr">
        <is>
          <t>37 80 4993 270-0</t>
        </is>
      </c>
      <c r="L2652" t="inlineStr">
        <is>
          <t>2024-0006</t>
        </is>
      </c>
      <c r="M2652" s="6" t="n">
        <v>45413</v>
      </c>
      <c r="N2652" s="6" t="n">
        <v>46507</v>
      </c>
      <c r="O2652" t="n">
        <v>44.43</v>
      </c>
    </row>
    <row r="2653" hidden="1" s="287">
      <c r="A2653" t="inlineStr">
        <is>
          <t>V100054</t>
        </is>
      </c>
      <c r="B2653" t="n">
        <v>45</v>
      </c>
      <c r="C2653" t="n">
        <v>50</v>
      </c>
      <c r="D2653" t="inlineStr">
        <is>
          <t>Rail Cargo Austria AG</t>
        </is>
      </c>
      <c r="E2653" t="inlineStr">
        <is>
          <t>100020</t>
        </is>
      </c>
      <c r="F2653" t="inlineStr">
        <is>
          <t>Am Hauptbahnhof 2</t>
        </is>
      </c>
      <c r="G2653" t="inlineStr">
        <is>
          <t>1100</t>
        </is>
      </c>
      <c r="H2653" t="inlineStr">
        <is>
          <t>Wien</t>
        </is>
      </c>
      <c r="I2653" t="inlineStr">
        <is>
          <t>AT</t>
        </is>
      </c>
      <c r="J2653" t="inlineStr">
        <is>
          <t>SGGMRRS_M23</t>
        </is>
      </c>
      <c r="K2653" t="inlineStr">
        <is>
          <t>37 80 4657 342-4</t>
        </is>
      </c>
      <c r="L2653" t="inlineStr">
        <is>
          <t>2024-0007</t>
        </is>
      </c>
      <c r="M2653" s="6" t="n">
        <v>45674</v>
      </c>
      <c r="N2653" s="6" t="n">
        <v>46603</v>
      </c>
      <c r="O2653" t="n">
        <v>40.7</v>
      </c>
    </row>
    <row r="2654" hidden="1" s="287">
      <c r="A2654" t="inlineStr">
        <is>
          <t>V100059</t>
        </is>
      </c>
      <c r="B2654" t="n">
        <v>45</v>
      </c>
      <c r="C2654" t="n">
        <v>50</v>
      </c>
      <c r="D2654" t="inlineStr">
        <is>
          <t>Rail Cargo Austria AG</t>
        </is>
      </c>
      <c r="E2654" t="inlineStr">
        <is>
          <t>100020</t>
        </is>
      </c>
      <c r="F2654" t="inlineStr">
        <is>
          <t>Am Hauptbahnhof 2</t>
        </is>
      </c>
      <c r="G2654" t="inlineStr">
        <is>
          <t>1100</t>
        </is>
      </c>
      <c r="H2654" t="inlineStr">
        <is>
          <t>Wien</t>
        </is>
      </c>
      <c r="I2654" t="inlineStr">
        <is>
          <t>AT</t>
        </is>
      </c>
      <c r="J2654" t="inlineStr">
        <is>
          <t>SGGMRRS_M43</t>
        </is>
      </c>
      <c r="K2654" t="inlineStr">
        <is>
          <t>37 80 4657 265-7</t>
        </is>
      </c>
      <c r="L2654" t="inlineStr">
        <is>
          <t>2024-0030</t>
        </is>
      </c>
      <c r="M2654" s="6" t="n">
        <v>45862</v>
      </c>
      <c r="N2654" s="6" t="n">
        <v>46799</v>
      </c>
      <c r="O2654" t="n">
        <v>38.85</v>
      </c>
    </row>
    <row r="2655" hidden="1" s="287">
      <c r="A2655" t="inlineStr">
        <is>
          <t>V200044</t>
        </is>
      </c>
      <c r="B2655" t="n">
        <v>37</v>
      </c>
      <c r="C2655" t="n">
        <v>50</v>
      </c>
      <c r="D2655" t="inlineStr">
        <is>
          <t>PCC Intermodal S.A.</t>
        </is>
      </c>
      <c r="E2655" t="inlineStr">
        <is>
          <t>100761</t>
        </is>
      </c>
      <c r="F2655" t="inlineStr">
        <is>
          <t>ul Hutnicza 16</t>
        </is>
      </c>
      <c r="G2655" t="inlineStr">
        <is>
          <t>81-061</t>
        </is>
      </c>
      <c r="H2655" t="inlineStr">
        <is>
          <t>Gdynia</t>
        </is>
      </c>
      <c r="I2655" t="inlineStr">
        <is>
          <t>PL</t>
        </is>
      </c>
      <c r="J2655" t="inlineStr">
        <is>
          <t>SGNS_M13</t>
        </is>
      </c>
      <c r="K2655" t="inlineStr">
        <is>
          <t>37 80 4564 319-4</t>
        </is>
      </c>
      <c r="L2655" t="inlineStr">
        <is>
          <t>2023-0016</t>
        </is>
      </c>
      <c r="M2655" s="6" t="n">
        <v>45174</v>
      </c>
      <c r="N2655" s="6" t="n">
        <v>46356</v>
      </c>
      <c r="O2655" t="n">
        <v>22</v>
      </c>
    </row>
    <row r="2656" hidden="1" s="287">
      <c r="A2656" t="inlineStr">
        <is>
          <t>V100061</t>
        </is>
      </c>
      <c r="B2656" t="n">
        <v>93</v>
      </c>
      <c r="C2656" t="n">
        <v>20</v>
      </c>
      <c r="D2656" t="inlineStr">
        <is>
          <t>Rail Cargo Austria AG</t>
        </is>
      </c>
      <c r="E2656" t="inlineStr">
        <is>
          <t>100020</t>
        </is>
      </c>
      <c r="F2656" t="inlineStr">
        <is>
          <t>Am Hauptbahnhof 2</t>
        </is>
      </c>
      <c r="G2656" t="inlineStr">
        <is>
          <t>1100</t>
        </is>
      </c>
      <c r="H2656" t="inlineStr">
        <is>
          <t>Wien</t>
        </is>
      </c>
      <c r="I2656" t="inlineStr">
        <is>
          <t>AT</t>
        </is>
      </c>
      <c r="J2656" t="inlineStr">
        <is>
          <t>EANOS_95</t>
        </is>
      </c>
      <c r="K2656" t="inlineStr"/>
      <c r="L2656" t="inlineStr">
        <is>
          <t>2025-0008</t>
        </is>
      </c>
      <c r="M2656" s="6" t="n">
        <v>46199</v>
      </c>
      <c r="N2656" s="6" t="n">
        <v>50581</v>
      </c>
      <c r="O2656" t="n">
        <v>26</v>
      </c>
    </row>
    <row r="2657" hidden="1" s="287">
      <c r="A2657" t="inlineStr">
        <is>
          <t>V300081</t>
        </is>
      </c>
      <c r="B2657" t="n">
        <v>31</v>
      </c>
      <c r="C2657" t="n">
        <v>50</v>
      </c>
      <c r="D2657" t="inlineStr">
        <is>
          <t>Weco Rail GmbH</t>
        </is>
      </c>
      <c r="E2657" t="inlineStr">
        <is>
          <t>100763</t>
        </is>
      </c>
      <c r="F2657" t="inlineStr">
        <is>
          <t>Tanbruckgrasse 3</t>
        </is>
      </c>
      <c r="G2657" t="inlineStr">
        <is>
          <t>1120</t>
        </is>
      </c>
      <c r="H2657" t="inlineStr">
        <is>
          <t>Wien</t>
        </is>
      </c>
      <c r="I2657" t="inlineStr">
        <is>
          <t>AT</t>
        </is>
      </c>
      <c r="J2657" t="inlineStr">
        <is>
          <t>SDGGMRS_M7</t>
        </is>
      </c>
      <c r="K2657" t="inlineStr">
        <is>
          <t>37 80 4993 164-5</t>
        </is>
      </c>
      <c r="L2657" t="inlineStr">
        <is>
          <t>2025-0015</t>
        </is>
      </c>
      <c r="M2657" s="6" t="n">
        <v>45931</v>
      </c>
      <c r="N2657" s="6" t="n">
        <v>46660</v>
      </c>
      <c r="O2657" t="n">
        <v>46</v>
      </c>
    </row>
    <row r="2658" hidden="1" s="287">
      <c r="A2658" t="inlineStr">
        <is>
          <t>V100066</t>
        </is>
      </c>
      <c r="B2658" t="n">
        <v>21</v>
      </c>
      <c r="C2658" t="n">
        <v>50</v>
      </c>
      <c r="D2658" t="inlineStr">
        <is>
          <t>Grenland Rail AS</t>
        </is>
      </c>
      <c r="E2658" t="inlineStr">
        <is>
          <t>100268</t>
        </is>
      </c>
      <c r="F2658" t="inlineStr">
        <is>
          <t>Nybergflata 2</t>
        </is>
      </c>
      <c r="G2658" t="inlineStr">
        <is>
          <t>3737</t>
        </is>
      </c>
      <c r="H2658" t="inlineStr">
        <is>
          <t>Skien</t>
        </is>
      </c>
      <c r="I2658" t="inlineStr">
        <is>
          <t>NO</t>
        </is>
      </c>
      <c r="J2658" t="inlineStr">
        <is>
          <t>SGNSS_M40</t>
        </is>
      </c>
      <c r="K2658" t="inlineStr">
        <is>
          <t>33 80 4552 633-6</t>
        </is>
      </c>
      <c r="L2658" t="inlineStr">
        <is>
          <t>2024-0009</t>
        </is>
      </c>
      <c r="M2658" s="6" t="n">
        <v>45625</v>
      </c>
      <c r="N2658" s="6" t="n">
        <v>46719</v>
      </c>
      <c r="O2658" t="n">
        <v>17.45</v>
      </c>
    </row>
    <row r="2659" hidden="1" s="287">
      <c r="A2659" t="inlineStr">
        <is>
          <t>V500002</t>
        </is>
      </c>
      <c r="B2659" t="n">
        <v>11</v>
      </c>
      <c r="C2659" t="n">
        <v>50</v>
      </c>
      <c r="D2659" t="inlineStr">
        <is>
          <t>LAUDE Smart Intermodal S.A.</t>
        </is>
      </c>
      <c r="E2659" t="inlineStr">
        <is>
          <t>100026</t>
        </is>
      </c>
      <c r="F2659" t="inlineStr">
        <is>
          <t>ul. Wroclawska 131</t>
        </is>
      </c>
      <c r="G2659" t="inlineStr">
        <is>
          <t>87-100</t>
        </is>
      </c>
      <c r="H2659" t="inlineStr">
        <is>
          <t>Torun</t>
        </is>
      </c>
      <c r="I2659" t="inlineStr">
        <is>
          <t>PL</t>
        </is>
      </c>
      <c r="J2659" t="inlineStr">
        <is>
          <t>SGMMNSS_M48</t>
        </is>
      </c>
      <c r="K2659" t="inlineStr">
        <is>
          <t>37 84 4594 852-4</t>
        </is>
      </c>
      <c r="L2659" t="inlineStr">
        <is>
          <t>2025-0027</t>
        </is>
      </c>
      <c r="M2659" s="6" t="n">
        <v>45847</v>
      </c>
      <c r="N2659" s="6" t="n">
        <v>47672</v>
      </c>
      <c r="O2659" t="n">
        <v>31.56</v>
      </c>
    </row>
    <row r="2660" hidden="1" s="287">
      <c r="A2660" t="inlineStr">
        <is>
          <t>V200054</t>
        </is>
      </c>
      <c r="B2660" t="n">
        <v>26</v>
      </c>
      <c r="C2660" t="n">
        <v>50</v>
      </c>
      <c r="D2660" t="inlineStr">
        <is>
          <t>Necoss GmbH</t>
        </is>
      </c>
      <c r="E2660" t="inlineStr">
        <is>
          <t>100014</t>
        </is>
      </c>
      <c r="F2660" t="inlineStr">
        <is>
          <t>Bahnhofplatz 42</t>
        </is>
      </c>
      <c r="G2660" t="inlineStr">
        <is>
          <t>28195</t>
        </is>
      </c>
      <c r="H2660" t="inlineStr">
        <is>
          <t>Bremen</t>
        </is>
      </c>
      <c r="I2660" t="inlineStr">
        <is>
          <t>DE</t>
        </is>
      </c>
      <c r="J2660" t="inlineStr">
        <is>
          <t>SGGRSS_M2</t>
        </is>
      </c>
      <c r="K2660" t="inlineStr">
        <is>
          <t>37 80 4980 436-2</t>
        </is>
      </c>
      <c r="L2660" t="inlineStr">
        <is>
          <t>2025-0024</t>
        </is>
      </c>
      <c r="M2660" s="6" t="n">
        <v>46023</v>
      </c>
      <c r="N2660" s="6" t="n">
        <v>46752</v>
      </c>
      <c r="O2660" t="n">
        <v>27.9</v>
      </c>
    </row>
    <row r="2661" hidden="1" s="287">
      <c r="A2661" t="inlineStr">
        <is>
          <t>V710001</t>
        </is>
      </c>
      <c r="B2661" t="n">
        <v>43</v>
      </c>
      <c r="C2661" t="n">
        <v>50</v>
      </c>
      <c r="D2661" t="inlineStr">
        <is>
          <t>Rail Cargo Austria AG</t>
        </is>
      </c>
      <c r="E2661" t="inlineStr">
        <is>
          <t>100020</t>
        </is>
      </c>
      <c r="F2661" t="inlineStr">
        <is>
          <t>Am Hauptbahnhof 2</t>
        </is>
      </c>
      <c r="G2661" t="inlineStr">
        <is>
          <t>1100</t>
        </is>
      </c>
      <c r="H2661" t="inlineStr">
        <is>
          <t>Wien</t>
        </is>
      </c>
      <c r="I2661" t="inlineStr">
        <is>
          <t>AT</t>
        </is>
      </c>
      <c r="J2661" t="inlineStr">
        <is>
          <t>SDGGMRSS_M8</t>
        </is>
      </c>
      <c r="K2661" t="inlineStr">
        <is>
          <t>37 80 4992 316-2</t>
        </is>
      </c>
      <c r="L2661" t="inlineStr">
        <is>
          <t>2025-0026</t>
        </is>
      </c>
      <c r="M2661" s="6" t="n">
        <v>45931</v>
      </c>
      <c r="N2661" s="6" t="n">
        <v>46112</v>
      </c>
      <c r="O2661" t="n">
        <v>37</v>
      </c>
    </row>
    <row r="2662" hidden="1" s="287">
      <c r="A2662" t="inlineStr">
        <is>
          <t>V300082</t>
        </is>
      </c>
      <c r="B2662" t="n">
        <v>3</v>
      </c>
      <c r="C2662" t="n">
        <v>50</v>
      </c>
      <c r="D2662" t="inlineStr">
        <is>
          <t>NAVILAND CARGO SAS</t>
        </is>
      </c>
      <c r="E2662" t="inlineStr">
        <is>
          <t>100432</t>
        </is>
      </c>
      <c r="F2662" t="inlineStr">
        <is>
          <t>26 Quai Charles Pasqua</t>
        </is>
      </c>
      <c r="G2662" t="inlineStr">
        <is>
          <t>92300</t>
        </is>
      </c>
      <c r="H2662" t="inlineStr">
        <is>
          <t>Levallois-Perret</t>
        </is>
      </c>
      <c r="I2662" t="inlineStr">
        <is>
          <t>FR</t>
        </is>
      </c>
      <c r="J2662" t="inlineStr">
        <is>
          <t>SGGRSS_M20</t>
        </is>
      </c>
      <c r="K2662" t="inlineStr">
        <is>
          <t>33 80 4960 238-0</t>
        </is>
      </c>
      <c r="L2662" t="inlineStr">
        <is>
          <t>2025-0029</t>
        </is>
      </c>
      <c r="M2662" s="6" t="n">
        <v>45992</v>
      </c>
      <c r="N2662" s="6" t="n">
        <v>46721</v>
      </c>
      <c r="O2662" t="n">
        <v>25</v>
      </c>
    </row>
    <row r="2663" hidden="1" s="287">
      <c r="A2663" t="inlineStr">
        <is>
          <t>V100039</t>
        </is>
      </c>
      <c r="B2663" t="n">
        <v>44</v>
      </c>
      <c r="C2663" t="n">
        <v>50</v>
      </c>
      <c r="D2663" t="inlineStr">
        <is>
          <t>Rail Cargo Austria AG</t>
        </is>
      </c>
      <c r="E2663" t="inlineStr">
        <is>
          <t>100020</t>
        </is>
      </c>
      <c r="F2663" t="inlineStr">
        <is>
          <t>Am Hauptbahnhof 2</t>
        </is>
      </c>
      <c r="G2663" t="inlineStr">
        <is>
          <t>1100</t>
        </is>
      </c>
      <c r="H2663" t="inlineStr">
        <is>
          <t>Wien</t>
        </is>
      </c>
      <c r="I2663" t="inlineStr">
        <is>
          <t>AT</t>
        </is>
      </c>
      <c r="J2663" t="inlineStr">
        <is>
          <t>SDGGMRSS_M8</t>
        </is>
      </c>
      <c r="K2663" t="inlineStr">
        <is>
          <t>35 80 4956 761-5</t>
        </is>
      </c>
      <c r="L2663" t="inlineStr">
        <is>
          <t>2022-0023</t>
        </is>
      </c>
      <c r="M2663" s="6" t="n">
        <v>45076</v>
      </c>
      <c r="N2663" s="6" t="n">
        <v>46203</v>
      </c>
      <c r="O2663" t="n">
        <v>49.9</v>
      </c>
    </row>
    <row r="2664" hidden="1" s="287">
      <c r="A2664" t="inlineStr">
        <is>
          <t>V100047</t>
        </is>
      </c>
      <c r="B2664" t="n">
        <v>44</v>
      </c>
      <c r="C2664" t="n">
        <v>50</v>
      </c>
      <c r="D2664" t="inlineStr">
        <is>
          <t>Rail Cargo Austria AG</t>
        </is>
      </c>
      <c r="E2664" t="inlineStr">
        <is>
          <t>100020</t>
        </is>
      </c>
      <c r="F2664" t="inlineStr">
        <is>
          <t>Am Hauptbahnhof 2</t>
        </is>
      </c>
      <c r="G2664" t="inlineStr">
        <is>
          <t>1100</t>
        </is>
      </c>
      <c r="H2664" t="inlineStr">
        <is>
          <t>Wien</t>
        </is>
      </c>
      <c r="I2664" t="inlineStr">
        <is>
          <t>AT</t>
        </is>
      </c>
      <c r="J2664" t="inlineStr">
        <is>
          <t>SGGMRRS_M23</t>
        </is>
      </c>
      <c r="K2664" t="inlineStr">
        <is>
          <t>37 80 4657 214-5</t>
        </is>
      </c>
      <c r="L2664" t="inlineStr">
        <is>
          <t>2023-0010</t>
        </is>
      </c>
      <c r="M2664" s="6" t="n">
        <v>45211</v>
      </c>
      <c r="N2664" s="6" t="n">
        <v>46203</v>
      </c>
      <c r="O2664" t="n">
        <v>41.55</v>
      </c>
    </row>
    <row r="2665" hidden="1" s="287">
      <c r="A2665" t="inlineStr">
        <is>
          <t>V300034</t>
        </is>
      </c>
      <c r="B2665" t="n">
        <v>34</v>
      </c>
      <c r="C2665" t="n">
        <v>50</v>
      </c>
      <c r="D2665" t="inlineStr">
        <is>
          <t>EWG Rail Zrt.</t>
        </is>
      </c>
      <c r="E2665" t="inlineStr">
        <is>
          <t>100758</t>
        </is>
      </c>
      <c r="F2665" t="inlineStr">
        <is>
          <t>Váci út 76 3.em</t>
        </is>
      </c>
      <c r="G2665" t="inlineStr">
        <is>
          <t>1133</t>
        </is>
      </c>
      <c r="H2665" t="inlineStr">
        <is>
          <t>Budapest</t>
        </is>
      </c>
      <c r="I2665" t="inlineStr">
        <is>
          <t>HU</t>
        </is>
      </c>
      <c r="J2665" t="inlineStr">
        <is>
          <t>SGNS_M9</t>
        </is>
      </c>
      <c r="K2665" t="inlineStr">
        <is>
          <t>37 80 4564 569-4</t>
        </is>
      </c>
      <c r="L2665" t="inlineStr">
        <is>
          <t>2023-0026</t>
        </is>
      </c>
      <c r="M2665" s="6" t="n">
        <v>45188</v>
      </c>
      <c r="N2665" s="6" t="n">
        <v>46387</v>
      </c>
      <c r="O2665" t="n">
        <v>16.63</v>
      </c>
    </row>
    <row r="2666" hidden="1" s="287">
      <c r="A2666" t="inlineStr">
        <is>
          <t>V100049</t>
        </is>
      </c>
      <c r="B2666" t="n">
        <v>34</v>
      </c>
      <c r="C2666" t="n">
        <v>50</v>
      </c>
      <c r="D2666" t="inlineStr">
        <is>
          <t>Grain Logistic Sp.z.o.o.</t>
        </is>
      </c>
      <c r="E2666" t="inlineStr">
        <is>
          <t>100765</t>
        </is>
      </c>
      <c r="F2666" t="inlineStr">
        <is>
          <t>ul. Nowogrodzka 31/413</t>
        </is>
      </c>
      <c r="G2666" t="inlineStr">
        <is>
          <t>00-511</t>
        </is>
      </c>
      <c r="H2666" t="inlineStr">
        <is>
          <t>Warszawa</t>
        </is>
      </c>
      <c r="I2666" t="inlineStr">
        <is>
          <t>PL</t>
        </is>
      </c>
      <c r="J2666" t="inlineStr">
        <is>
          <t>SGNS_M13</t>
        </is>
      </c>
      <c r="K2666" t="inlineStr">
        <is>
          <t>37 80 4564 354-1</t>
        </is>
      </c>
      <c r="L2666" t="inlineStr">
        <is>
          <t>2023-0035</t>
        </is>
      </c>
      <c r="M2666" s="6" t="n">
        <v>45301</v>
      </c>
      <c r="N2666" s="6" t="n">
        <v>46081</v>
      </c>
      <c r="O2666" t="n">
        <v>19.5</v>
      </c>
    </row>
    <row r="2667" hidden="1" s="287">
      <c r="A2667" t="inlineStr">
        <is>
          <t>V100050</t>
        </is>
      </c>
      <c r="B2667" t="n">
        <v>46</v>
      </c>
      <c r="C2667" t="n">
        <v>50</v>
      </c>
      <c r="D2667" t="inlineStr">
        <is>
          <t>Rail Cargo Austria AG</t>
        </is>
      </c>
      <c r="E2667" t="inlineStr">
        <is>
          <t>100020</t>
        </is>
      </c>
      <c r="F2667" t="inlineStr">
        <is>
          <t>Am Hauptbahnhof 2</t>
        </is>
      </c>
      <c r="G2667" t="inlineStr">
        <is>
          <t>1100</t>
        </is>
      </c>
      <c r="H2667" t="inlineStr">
        <is>
          <t>Wien</t>
        </is>
      </c>
      <c r="I2667" t="inlineStr">
        <is>
          <t>AT</t>
        </is>
      </c>
      <c r="J2667" t="inlineStr">
        <is>
          <t>SGGMRRS_M23</t>
        </is>
      </c>
      <c r="K2667" t="inlineStr">
        <is>
          <t>31 80 4657 398-2</t>
        </is>
      </c>
      <c r="L2667" t="inlineStr">
        <is>
          <t>2023-0038</t>
        </is>
      </c>
      <c r="M2667" s="6" t="n">
        <v>45448</v>
      </c>
      <c r="N2667" s="6" t="n">
        <v>46391</v>
      </c>
      <c r="O2667" t="n">
        <v>40.7</v>
      </c>
    </row>
    <row r="2668" hidden="1" s="287">
      <c r="A2668" t="inlineStr">
        <is>
          <t>V100051</t>
        </is>
      </c>
      <c r="B2668" t="n">
        <v>14</v>
      </c>
      <c r="C2668" t="n">
        <v>50</v>
      </c>
      <c r="D2668" t="inlineStr">
        <is>
          <t>LAUDE Smart Intermodal S.A.</t>
        </is>
      </c>
      <c r="E2668" t="inlineStr">
        <is>
          <t>100026</t>
        </is>
      </c>
      <c r="F2668" t="inlineStr">
        <is>
          <t>ul. Wroclawska 131</t>
        </is>
      </c>
      <c r="G2668" t="inlineStr">
        <is>
          <t>87-100</t>
        </is>
      </c>
      <c r="H2668" t="inlineStr">
        <is>
          <t>Torun</t>
        </is>
      </c>
      <c r="I2668" t="inlineStr">
        <is>
          <t>PL</t>
        </is>
      </c>
      <c r="J2668" t="inlineStr">
        <is>
          <t>SGMMNS_M29</t>
        </is>
      </c>
      <c r="K2668" t="inlineStr">
        <is>
          <t>33 80 4505 903-1</t>
        </is>
      </c>
      <c r="L2668" t="inlineStr">
        <is>
          <t>2023-0033</t>
        </is>
      </c>
      <c r="M2668" s="6" t="n">
        <v>45434</v>
      </c>
      <c r="N2668" s="6" t="n">
        <v>46894</v>
      </c>
      <c r="O2668" t="n">
        <v>18.95</v>
      </c>
    </row>
    <row r="2669" hidden="1" s="287">
      <c r="A2669" t="inlineStr">
        <is>
          <t>V200038</t>
        </is>
      </c>
      <c r="B2669" t="n">
        <v>19</v>
      </c>
      <c r="C2669" t="n">
        <v>50</v>
      </c>
      <c r="D2669" t="inlineStr">
        <is>
          <t>Mars Logistics AS</t>
        </is>
      </c>
      <c r="E2669" t="inlineStr">
        <is>
          <t>100770</t>
        </is>
      </c>
      <c r="F2669" t="inlineStr">
        <is>
          <t>Mahmutbey Mah., Tasocagi Yolu Cad.</t>
        </is>
      </c>
      <c r="G2669" t="inlineStr">
        <is>
          <t>34218</t>
        </is>
      </c>
      <c r="H2669" t="inlineStr">
        <is>
          <t>Bagcilar-Istanbul</t>
        </is>
      </c>
      <c r="I2669" t="inlineStr">
        <is>
          <t>TR</t>
        </is>
      </c>
      <c r="J2669" t="inlineStr">
        <is>
          <t>SDGGMRS_M7</t>
        </is>
      </c>
      <c r="K2669" t="inlineStr">
        <is>
          <t>37 80 4993 317-9</t>
        </is>
      </c>
      <c r="L2669" t="inlineStr">
        <is>
          <t>2024-0006</t>
        </is>
      </c>
      <c r="M2669" s="6" t="n">
        <v>45414</v>
      </c>
      <c r="N2669" s="6" t="n">
        <v>46508</v>
      </c>
      <c r="O2669" t="n">
        <v>44.43</v>
      </c>
    </row>
    <row r="2670" hidden="1" s="287">
      <c r="A2670" t="inlineStr">
        <is>
          <t>V100054</t>
        </is>
      </c>
      <c r="B2670" t="n">
        <v>46</v>
      </c>
      <c r="C2670" t="n">
        <v>50</v>
      </c>
      <c r="D2670" t="inlineStr">
        <is>
          <t>Rail Cargo Austria AG</t>
        </is>
      </c>
      <c r="E2670" t="inlineStr">
        <is>
          <t>100020</t>
        </is>
      </c>
      <c r="F2670" t="inlineStr">
        <is>
          <t>Am Hauptbahnhof 2</t>
        </is>
      </c>
      <c r="G2670" t="inlineStr">
        <is>
          <t>1100</t>
        </is>
      </c>
      <c r="H2670" t="inlineStr">
        <is>
          <t>Wien</t>
        </is>
      </c>
      <c r="I2670" t="inlineStr">
        <is>
          <t>AT</t>
        </is>
      </c>
      <c r="J2670" t="inlineStr">
        <is>
          <t>SGGMRRS_M23</t>
        </is>
      </c>
      <c r="K2670" t="inlineStr">
        <is>
          <t>37 80 4657 343-2</t>
        </is>
      </c>
      <c r="L2670" t="inlineStr">
        <is>
          <t>2024-0007</t>
        </is>
      </c>
      <c r="M2670" s="6" t="n">
        <v>45674</v>
      </c>
      <c r="N2670" s="6" t="n">
        <v>46603</v>
      </c>
      <c r="O2670" t="n">
        <v>40.7</v>
      </c>
    </row>
    <row r="2671" hidden="1" s="287">
      <c r="A2671" t="inlineStr">
        <is>
          <t>V100059</t>
        </is>
      </c>
      <c r="B2671" t="n">
        <v>46</v>
      </c>
      <c r="C2671" t="n">
        <v>50</v>
      </c>
      <c r="D2671" t="inlineStr">
        <is>
          <t>Rail Cargo Austria AG</t>
        </is>
      </c>
      <c r="E2671" t="inlineStr">
        <is>
          <t>100020</t>
        </is>
      </c>
      <c r="F2671" t="inlineStr">
        <is>
          <t>Am Hauptbahnhof 2</t>
        </is>
      </c>
      <c r="G2671" t="inlineStr">
        <is>
          <t>1100</t>
        </is>
      </c>
      <c r="H2671" t="inlineStr">
        <is>
          <t>Wien</t>
        </is>
      </c>
      <c r="I2671" t="inlineStr">
        <is>
          <t>AT</t>
        </is>
      </c>
      <c r="J2671" t="inlineStr">
        <is>
          <t>SGGMRRS_M43</t>
        </is>
      </c>
      <c r="K2671" t="inlineStr">
        <is>
          <t>37 80 4657 266-5</t>
        </is>
      </c>
      <c r="L2671" t="inlineStr">
        <is>
          <t>2024-0030</t>
        </is>
      </c>
      <c r="M2671" s="6" t="n">
        <v>45862</v>
      </c>
      <c r="N2671" s="6" t="n">
        <v>46799</v>
      </c>
      <c r="O2671" t="n">
        <v>38.85</v>
      </c>
    </row>
    <row r="2672" hidden="1" s="287">
      <c r="A2672" t="inlineStr">
        <is>
          <t>V200044</t>
        </is>
      </c>
      <c r="B2672" t="n">
        <v>38</v>
      </c>
      <c r="C2672" t="n">
        <v>50</v>
      </c>
      <c r="D2672" t="inlineStr">
        <is>
          <t>PCC Intermodal S.A.</t>
        </is>
      </c>
      <c r="E2672" t="inlineStr">
        <is>
          <t>100761</t>
        </is>
      </c>
      <c r="F2672" t="inlineStr">
        <is>
          <t>ul Hutnicza 16</t>
        </is>
      </c>
      <c r="G2672" t="inlineStr">
        <is>
          <t>81-061</t>
        </is>
      </c>
      <c r="H2672" t="inlineStr">
        <is>
          <t>Gdynia</t>
        </is>
      </c>
      <c r="I2672" t="inlineStr">
        <is>
          <t>PL</t>
        </is>
      </c>
      <c r="J2672" t="inlineStr">
        <is>
          <t>SGNS_M13</t>
        </is>
      </c>
      <c r="K2672" t="inlineStr">
        <is>
          <t>37 80 4564 320-2</t>
        </is>
      </c>
      <c r="L2672" t="inlineStr">
        <is>
          <t>2023-0016</t>
        </is>
      </c>
      <c r="M2672" s="6" t="n">
        <v>45174</v>
      </c>
      <c r="N2672" s="6" t="n">
        <v>46356</v>
      </c>
      <c r="O2672" t="n">
        <v>22</v>
      </c>
    </row>
    <row r="2673" hidden="1" s="287">
      <c r="A2673" t="inlineStr">
        <is>
          <t>V200047</t>
        </is>
      </c>
      <c r="B2673" t="n">
        <v>15</v>
      </c>
      <c r="C2673" t="n">
        <v>50</v>
      </c>
      <c r="D2673" t="inlineStr">
        <is>
          <t>Alza Cargo Sp. z.o.o.</t>
        </is>
      </c>
      <c r="E2673" t="inlineStr">
        <is>
          <t>100060</t>
        </is>
      </c>
      <c r="F2673" t="inlineStr">
        <is>
          <t>al. Wojciecha Korfantego 125/A</t>
        </is>
      </c>
      <c r="G2673" t="inlineStr">
        <is>
          <t>40-156</t>
        </is>
      </c>
      <c r="H2673" t="inlineStr">
        <is>
          <t>Katowice</t>
        </is>
      </c>
      <c r="I2673" t="inlineStr">
        <is>
          <t>PL</t>
        </is>
      </c>
      <c r="J2673" t="inlineStr">
        <is>
          <t>SGMMNS_M29</t>
        </is>
      </c>
      <c r="K2673" t="inlineStr">
        <is>
          <t>33 80 4505 964-3</t>
        </is>
      </c>
      <c r="L2673" t="inlineStr">
        <is>
          <t>2024-0042</t>
        </is>
      </c>
      <c r="M2673" s="6" t="n">
        <v>45674</v>
      </c>
      <c r="N2673" s="6" t="n">
        <v>46403</v>
      </c>
      <c r="O2673" t="n">
        <v>19.71</v>
      </c>
    </row>
    <row r="2674" hidden="1" s="287">
      <c r="A2674" t="inlineStr">
        <is>
          <t>V100061</t>
        </is>
      </c>
      <c r="B2674" t="n">
        <v>94</v>
      </c>
      <c r="C2674" t="n">
        <v>20</v>
      </c>
      <c r="D2674" t="inlineStr">
        <is>
          <t>Rail Cargo Austria AG</t>
        </is>
      </c>
      <c r="E2674" t="inlineStr">
        <is>
          <t>100020</t>
        </is>
      </c>
      <c r="F2674" t="inlineStr">
        <is>
          <t>Am Hauptbahnhof 2</t>
        </is>
      </c>
      <c r="G2674" t="inlineStr">
        <is>
          <t>1100</t>
        </is>
      </c>
      <c r="H2674" t="inlineStr">
        <is>
          <t>Wien</t>
        </is>
      </c>
      <c r="I2674" t="inlineStr">
        <is>
          <t>AT</t>
        </is>
      </c>
      <c r="J2674" t="inlineStr">
        <is>
          <t>EANOS_95</t>
        </is>
      </c>
      <c r="K2674" t="inlineStr"/>
      <c r="L2674" t="inlineStr">
        <is>
          <t>2025-0008</t>
        </is>
      </c>
      <c r="M2674" s="6" t="n">
        <v>46199</v>
      </c>
      <c r="N2674" s="6" t="n">
        <v>50581</v>
      </c>
      <c r="O2674" t="n">
        <v>26</v>
      </c>
    </row>
    <row r="2675" hidden="1" s="287">
      <c r="A2675" t="inlineStr">
        <is>
          <t>V300081</t>
        </is>
      </c>
      <c r="B2675" t="n">
        <v>32</v>
      </c>
      <c r="C2675" t="n">
        <v>50</v>
      </c>
      <c r="D2675" t="inlineStr">
        <is>
          <t>Weco Rail GmbH</t>
        </is>
      </c>
      <c r="E2675" t="inlineStr">
        <is>
          <t>100763</t>
        </is>
      </c>
      <c r="F2675" t="inlineStr">
        <is>
          <t>Tanbruckgrasse 3</t>
        </is>
      </c>
      <c r="G2675" t="inlineStr">
        <is>
          <t>1120</t>
        </is>
      </c>
      <c r="H2675" t="inlineStr">
        <is>
          <t>Wien</t>
        </is>
      </c>
      <c r="I2675" t="inlineStr">
        <is>
          <t>AT</t>
        </is>
      </c>
      <c r="J2675" t="inlineStr">
        <is>
          <t>SDGGMRS_M7</t>
        </is>
      </c>
      <c r="K2675" t="inlineStr">
        <is>
          <t>37 80 4993 165-2</t>
        </is>
      </c>
      <c r="L2675" t="inlineStr">
        <is>
          <t>2025-0015</t>
        </is>
      </c>
      <c r="M2675" s="6" t="n">
        <v>45931</v>
      </c>
      <c r="N2675" s="6" t="n">
        <v>46660</v>
      </c>
      <c r="O2675" t="n">
        <v>46</v>
      </c>
    </row>
    <row r="2676" hidden="1" s="287">
      <c r="A2676" t="inlineStr">
        <is>
          <t>V100066</t>
        </is>
      </c>
      <c r="B2676" t="n">
        <v>22</v>
      </c>
      <c r="C2676" t="n">
        <v>50</v>
      </c>
      <c r="D2676" t="inlineStr">
        <is>
          <t>Grenland Rail AS</t>
        </is>
      </c>
      <c r="E2676" t="inlineStr">
        <is>
          <t>100268</t>
        </is>
      </c>
      <c r="F2676" t="inlineStr">
        <is>
          <t>Nybergflata 2</t>
        </is>
      </c>
      <c r="G2676" t="inlineStr">
        <is>
          <t>3737</t>
        </is>
      </c>
      <c r="H2676" t="inlineStr">
        <is>
          <t>Skien</t>
        </is>
      </c>
      <c r="I2676" t="inlineStr">
        <is>
          <t>NO</t>
        </is>
      </c>
      <c r="J2676" t="inlineStr">
        <is>
          <t>SGNSS_M40</t>
        </is>
      </c>
      <c r="K2676" t="inlineStr">
        <is>
          <t>33 80 4552 634-4</t>
        </is>
      </c>
      <c r="L2676" t="inlineStr">
        <is>
          <t>2024-0009</t>
        </is>
      </c>
      <c r="M2676" s="6" t="n">
        <v>45625</v>
      </c>
      <c r="N2676" s="6" t="n">
        <v>46719</v>
      </c>
      <c r="O2676" t="n">
        <v>17.45</v>
      </c>
    </row>
    <row r="2677" hidden="1" s="287">
      <c r="A2677" t="inlineStr">
        <is>
          <t>V500002</t>
        </is>
      </c>
      <c r="B2677" t="n">
        <v>12</v>
      </c>
      <c r="C2677" t="n">
        <v>50</v>
      </c>
      <c r="D2677" t="inlineStr">
        <is>
          <t>LAUDE Smart Intermodal S.A.</t>
        </is>
      </c>
      <c r="E2677" t="inlineStr">
        <is>
          <t>100026</t>
        </is>
      </c>
      <c r="F2677" t="inlineStr">
        <is>
          <t>ul. Wroclawska 131</t>
        </is>
      </c>
      <c r="G2677" t="inlineStr">
        <is>
          <t>87-100</t>
        </is>
      </c>
      <c r="H2677" t="inlineStr">
        <is>
          <t>Torun</t>
        </is>
      </c>
      <c r="I2677" t="inlineStr">
        <is>
          <t>PL</t>
        </is>
      </c>
      <c r="J2677" t="inlineStr">
        <is>
          <t>SGMMNSS_M48</t>
        </is>
      </c>
      <c r="K2677" t="inlineStr">
        <is>
          <t>37 84 4594 857-3</t>
        </is>
      </c>
      <c r="L2677" t="inlineStr">
        <is>
          <t>2025-0027</t>
        </is>
      </c>
      <c r="M2677" s="6" t="n">
        <v>45847</v>
      </c>
      <c r="N2677" s="6" t="n">
        <v>47672</v>
      </c>
      <c r="O2677" t="n">
        <v>31.56</v>
      </c>
    </row>
    <row r="2678" hidden="1" s="287">
      <c r="A2678" t="inlineStr">
        <is>
          <t>V200054</t>
        </is>
      </c>
      <c r="B2678" t="n">
        <v>27</v>
      </c>
      <c r="C2678" t="n">
        <v>50</v>
      </c>
      <c r="D2678" t="inlineStr">
        <is>
          <t>Necoss GmbH</t>
        </is>
      </c>
      <c r="E2678" t="inlineStr">
        <is>
          <t>100014</t>
        </is>
      </c>
      <c r="F2678" t="inlineStr">
        <is>
          <t>Bahnhofplatz 42</t>
        </is>
      </c>
      <c r="G2678" t="inlineStr">
        <is>
          <t>28195</t>
        </is>
      </c>
      <c r="H2678" t="inlineStr">
        <is>
          <t>Bremen</t>
        </is>
      </c>
      <c r="I2678" t="inlineStr">
        <is>
          <t>DE</t>
        </is>
      </c>
      <c r="J2678" t="inlineStr">
        <is>
          <t>SGGRSS_M2</t>
        </is>
      </c>
      <c r="K2678" t="inlineStr">
        <is>
          <t>37 80 4980 438-8</t>
        </is>
      </c>
      <c r="L2678" t="inlineStr">
        <is>
          <t>2025-0024</t>
        </is>
      </c>
      <c r="M2678" s="6" t="n">
        <v>46023</v>
      </c>
      <c r="N2678" s="6" t="n">
        <v>46752</v>
      </c>
      <c r="O2678" t="n">
        <v>27.9</v>
      </c>
    </row>
    <row r="2679" hidden="1" s="287">
      <c r="A2679" t="inlineStr">
        <is>
          <t>V710001</t>
        </is>
      </c>
      <c r="B2679" t="n">
        <v>44</v>
      </c>
      <c r="C2679" t="n">
        <v>50</v>
      </c>
      <c r="D2679" t="inlineStr">
        <is>
          <t>Rail Cargo Austria AG</t>
        </is>
      </c>
      <c r="E2679" t="inlineStr">
        <is>
          <t>100020</t>
        </is>
      </c>
      <c r="F2679" t="inlineStr">
        <is>
          <t>Am Hauptbahnhof 2</t>
        </is>
      </c>
      <c r="G2679" t="inlineStr">
        <is>
          <t>1100</t>
        </is>
      </c>
      <c r="H2679" t="inlineStr">
        <is>
          <t>Wien</t>
        </is>
      </c>
      <c r="I2679" t="inlineStr">
        <is>
          <t>AT</t>
        </is>
      </c>
      <c r="J2679" t="inlineStr">
        <is>
          <t>SDGGMRSS_M8</t>
        </is>
      </c>
      <c r="K2679" t="inlineStr">
        <is>
          <t>37 80 4992 317-0</t>
        </is>
      </c>
      <c r="L2679" t="inlineStr">
        <is>
          <t>2025-0026</t>
        </is>
      </c>
      <c r="M2679" s="6" t="n">
        <v>45931</v>
      </c>
      <c r="N2679" s="6" t="n">
        <v>46112</v>
      </c>
      <c r="O2679" t="n">
        <v>37</v>
      </c>
    </row>
    <row r="2680" hidden="1" s="287">
      <c r="A2680" t="inlineStr">
        <is>
          <t>V300082</t>
        </is>
      </c>
      <c r="B2680" t="n">
        <v>4</v>
      </c>
      <c r="C2680" t="n">
        <v>50</v>
      </c>
      <c r="D2680" t="inlineStr">
        <is>
          <t>NAVILAND CARGO SAS</t>
        </is>
      </c>
      <c r="E2680" t="inlineStr">
        <is>
          <t>100432</t>
        </is>
      </c>
      <c r="F2680" t="inlineStr">
        <is>
          <t>26 Quai Charles Pasqua</t>
        </is>
      </c>
      <c r="G2680" t="inlineStr">
        <is>
          <t>92300</t>
        </is>
      </c>
      <c r="H2680" t="inlineStr">
        <is>
          <t>Levallois-Perret</t>
        </is>
      </c>
      <c r="I2680" t="inlineStr">
        <is>
          <t>FR</t>
        </is>
      </c>
      <c r="J2680" t="inlineStr">
        <is>
          <t>SGGRSS_M20</t>
        </is>
      </c>
      <c r="K2680" t="inlineStr">
        <is>
          <t>33 80 4960 244-8</t>
        </is>
      </c>
      <c r="L2680" t="inlineStr">
        <is>
          <t>2025-0029</t>
        </is>
      </c>
      <c r="M2680" s="6" t="n">
        <v>45992</v>
      </c>
      <c r="N2680" s="6" t="n">
        <v>46721</v>
      </c>
      <c r="O2680" t="n">
        <v>25</v>
      </c>
    </row>
    <row r="2681" hidden="1" s="287">
      <c r="A2681" t="inlineStr">
        <is>
          <t>V100039</t>
        </is>
      </c>
      <c r="B2681" t="n">
        <v>45</v>
      </c>
      <c r="C2681" t="n">
        <v>50</v>
      </c>
      <c r="D2681" t="inlineStr">
        <is>
          <t>Rail Cargo Austria AG</t>
        </is>
      </c>
      <c r="E2681" t="inlineStr">
        <is>
          <t>100020</t>
        </is>
      </c>
      <c r="F2681" t="inlineStr">
        <is>
          <t>Am Hauptbahnhof 2</t>
        </is>
      </c>
      <c r="G2681" t="inlineStr">
        <is>
          <t>1100</t>
        </is>
      </c>
      <c r="H2681" t="inlineStr">
        <is>
          <t>Wien</t>
        </is>
      </c>
      <c r="I2681" t="inlineStr">
        <is>
          <t>AT</t>
        </is>
      </c>
      <c r="J2681" t="inlineStr">
        <is>
          <t>SDGGMRSS_M8</t>
        </is>
      </c>
      <c r="K2681" t="inlineStr">
        <is>
          <t>35 80 4956 762-3</t>
        </is>
      </c>
      <c r="L2681" t="inlineStr">
        <is>
          <t>2022-0023</t>
        </is>
      </c>
      <c r="M2681" s="6" t="n">
        <v>45076</v>
      </c>
      <c r="N2681" s="6" t="n">
        <v>46203</v>
      </c>
      <c r="O2681" t="n">
        <v>49.9</v>
      </c>
    </row>
    <row r="2682" hidden="1" s="287">
      <c r="A2682" t="inlineStr">
        <is>
          <t>V100047</t>
        </is>
      </c>
      <c r="B2682" t="n">
        <v>45</v>
      </c>
      <c r="C2682" t="n">
        <v>50</v>
      </c>
      <c r="D2682" t="inlineStr">
        <is>
          <t>Rail Cargo Austria AG</t>
        </is>
      </c>
      <c r="E2682" t="inlineStr">
        <is>
          <t>100020</t>
        </is>
      </c>
      <c r="F2682" t="inlineStr">
        <is>
          <t>Am Hauptbahnhof 2</t>
        </is>
      </c>
      <c r="G2682" t="inlineStr">
        <is>
          <t>1100</t>
        </is>
      </c>
      <c r="H2682" t="inlineStr">
        <is>
          <t>Wien</t>
        </is>
      </c>
      <c r="I2682" t="inlineStr">
        <is>
          <t>AT</t>
        </is>
      </c>
      <c r="J2682" t="inlineStr">
        <is>
          <t>SGGMRRS_M23</t>
        </is>
      </c>
      <c r="K2682" t="inlineStr">
        <is>
          <t>37 80 4657 215-2</t>
        </is>
      </c>
      <c r="L2682" t="inlineStr">
        <is>
          <t>2023-0010</t>
        </is>
      </c>
      <c r="M2682" s="6" t="n">
        <v>45211</v>
      </c>
      <c r="N2682" s="6" t="n">
        <v>46203</v>
      </c>
      <c r="O2682" t="n">
        <v>41.55</v>
      </c>
    </row>
    <row r="2683" hidden="1" s="287">
      <c r="A2683" t="inlineStr">
        <is>
          <t>V300034</t>
        </is>
      </c>
      <c r="B2683" t="n">
        <v>35</v>
      </c>
      <c r="C2683" t="n">
        <v>50</v>
      </c>
      <c r="D2683" t="inlineStr">
        <is>
          <t>EWG Rail Zrt.</t>
        </is>
      </c>
      <c r="E2683" t="inlineStr">
        <is>
          <t>100758</t>
        </is>
      </c>
      <c r="F2683" t="inlineStr">
        <is>
          <t>Váci út 76 3.em</t>
        </is>
      </c>
      <c r="G2683" t="inlineStr">
        <is>
          <t>1133</t>
        </is>
      </c>
      <c r="H2683" t="inlineStr">
        <is>
          <t>Budapest</t>
        </is>
      </c>
      <c r="I2683" t="inlineStr">
        <is>
          <t>HU</t>
        </is>
      </c>
      <c r="J2683" t="inlineStr">
        <is>
          <t>SGNS_M9</t>
        </is>
      </c>
      <c r="K2683" t="inlineStr">
        <is>
          <t>37 80 4564 570-2</t>
        </is>
      </c>
      <c r="L2683" t="inlineStr">
        <is>
          <t>2023-0026</t>
        </is>
      </c>
      <c r="M2683" s="6" t="n">
        <v>45188</v>
      </c>
      <c r="N2683" s="6" t="n">
        <v>46387</v>
      </c>
      <c r="O2683" t="n">
        <v>16.63</v>
      </c>
    </row>
    <row r="2684" hidden="1" s="287">
      <c r="A2684" t="inlineStr">
        <is>
          <t>V100049</t>
        </is>
      </c>
      <c r="B2684" t="n">
        <v>35</v>
      </c>
      <c r="C2684" t="n">
        <v>50</v>
      </c>
      <c r="D2684" t="inlineStr">
        <is>
          <t>Grain Logistic Sp.z.o.o.</t>
        </is>
      </c>
      <c r="E2684" t="inlineStr">
        <is>
          <t>100765</t>
        </is>
      </c>
      <c r="F2684" t="inlineStr">
        <is>
          <t>ul. Nowogrodzka 31/413</t>
        </is>
      </c>
      <c r="G2684" t="inlineStr">
        <is>
          <t>00-511</t>
        </is>
      </c>
      <c r="H2684" t="inlineStr">
        <is>
          <t>Warszawa</t>
        </is>
      </c>
      <c r="I2684" t="inlineStr">
        <is>
          <t>PL</t>
        </is>
      </c>
      <c r="J2684" t="inlineStr">
        <is>
          <t>SGNS_M13</t>
        </is>
      </c>
      <c r="K2684" t="inlineStr">
        <is>
          <t>37 80 4564 332-7</t>
        </is>
      </c>
      <c r="L2684" t="inlineStr">
        <is>
          <t>2023-0035</t>
        </is>
      </c>
      <c r="M2684" s="6" t="n">
        <v>45301</v>
      </c>
      <c r="N2684" s="6" t="n">
        <v>46081</v>
      </c>
      <c r="O2684" t="n">
        <v>19.5</v>
      </c>
    </row>
    <row r="2685" hidden="1" s="287">
      <c r="A2685" t="inlineStr">
        <is>
          <t>V100050</t>
        </is>
      </c>
      <c r="B2685" t="n">
        <v>47</v>
      </c>
      <c r="C2685" t="n">
        <v>50</v>
      </c>
      <c r="D2685" t="inlineStr">
        <is>
          <t>Rail Cargo Austria AG</t>
        </is>
      </c>
      <c r="E2685" t="inlineStr">
        <is>
          <t>100020</t>
        </is>
      </c>
      <c r="F2685" t="inlineStr">
        <is>
          <t>Am Hauptbahnhof 2</t>
        </is>
      </c>
      <c r="G2685" t="inlineStr">
        <is>
          <t>1100</t>
        </is>
      </c>
      <c r="H2685" t="inlineStr">
        <is>
          <t>Wien</t>
        </is>
      </c>
      <c r="I2685" t="inlineStr">
        <is>
          <t>AT</t>
        </is>
      </c>
      <c r="J2685" t="inlineStr">
        <is>
          <t>SGGMRRS_M23</t>
        </is>
      </c>
      <c r="K2685" t="inlineStr">
        <is>
          <t>31 80 4657 399-0</t>
        </is>
      </c>
      <c r="L2685" t="inlineStr">
        <is>
          <t>2023-0038</t>
        </is>
      </c>
      <c r="M2685" s="6" t="n">
        <v>45448</v>
      </c>
      <c r="N2685" s="6" t="n">
        <v>46391</v>
      </c>
      <c r="O2685" t="n">
        <v>40.7</v>
      </c>
    </row>
    <row r="2686" hidden="1" s="287">
      <c r="A2686" t="inlineStr">
        <is>
          <t>V100051</t>
        </is>
      </c>
      <c r="B2686" t="n">
        <v>15</v>
      </c>
      <c r="C2686" t="n">
        <v>50</v>
      </c>
      <c r="D2686" t="inlineStr">
        <is>
          <t>LAUDE Smart Intermodal S.A.</t>
        </is>
      </c>
      <c r="E2686" t="inlineStr">
        <is>
          <t>100026</t>
        </is>
      </c>
      <c r="F2686" t="inlineStr">
        <is>
          <t>ul. Wroclawska 131</t>
        </is>
      </c>
      <c r="G2686" t="inlineStr">
        <is>
          <t>87-100</t>
        </is>
      </c>
      <c r="H2686" t="inlineStr">
        <is>
          <t>Torun</t>
        </is>
      </c>
      <c r="I2686" t="inlineStr">
        <is>
          <t>PL</t>
        </is>
      </c>
      <c r="J2686" t="inlineStr">
        <is>
          <t>SGMMNS_M29</t>
        </is>
      </c>
      <c r="K2686" t="inlineStr">
        <is>
          <t>33 80 4505 904-9</t>
        </is>
      </c>
      <c r="L2686" t="inlineStr">
        <is>
          <t>2023-0033</t>
        </is>
      </c>
      <c r="M2686" s="6" t="n">
        <v>45434</v>
      </c>
      <c r="N2686" s="6" t="n">
        <v>46894</v>
      </c>
      <c r="O2686" t="n">
        <v>18.95</v>
      </c>
    </row>
    <row r="2687" hidden="1" s="287">
      <c r="A2687" t="inlineStr">
        <is>
          <t>V200038</t>
        </is>
      </c>
      <c r="B2687" t="n">
        <v>20</v>
      </c>
      <c r="C2687" t="n">
        <v>50</v>
      </c>
      <c r="D2687" t="inlineStr">
        <is>
          <t>Mars Logistics AS</t>
        </is>
      </c>
      <c r="E2687" t="inlineStr">
        <is>
          <t>100770</t>
        </is>
      </c>
      <c r="F2687" t="inlineStr">
        <is>
          <t>Mahmutbey Mah., Tasocagi Yolu Cad.</t>
        </is>
      </c>
      <c r="G2687" t="inlineStr">
        <is>
          <t>34218</t>
        </is>
      </c>
      <c r="H2687" t="inlineStr">
        <is>
          <t>Bagcilar-Istanbul</t>
        </is>
      </c>
      <c r="I2687" t="inlineStr">
        <is>
          <t>TR</t>
        </is>
      </c>
      <c r="J2687" t="inlineStr">
        <is>
          <t>SDGGMRS_M7</t>
        </is>
      </c>
      <c r="K2687" t="inlineStr">
        <is>
          <t>37 80 4993 318-7</t>
        </is>
      </c>
      <c r="L2687" t="inlineStr">
        <is>
          <t>2024-0006</t>
        </is>
      </c>
      <c r="M2687" s="6" t="n">
        <v>45414</v>
      </c>
      <c r="N2687" s="6" t="n">
        <v>46508</v>
      </c>
      <c r="O2687" t="n">
        <v>44.43</v>
      </c>
    </row>
    <row r="2688" hidden="1" s="287">
      <c r="A2688" t="inlineStr">
        <is>
          <t>V100054</t>
        </is>
      </c>
      <c r="B2688" t="n">
        <v>47</v>
      </c>
      <c r="C2688" t="n">
        <v>50</v>
      </c>
      <c r="D2688" t="inlineStr">
        <is>
          <t>Rail Cargo Austria AG</t>
        </is>
      </c>
      <c r="E2688" t="inlineStr">
        <is>
          <t>100020</t>
        </is>
      </c>
      <c r="F2688" t="inlineStr">
        <is>
          <t>Am Hauptbahnhof 2</t>
        </is>
      </c>
      <c r="G2688" t="inlineStr">
        <is>
          <t>1100</t>
        </is>
      </c>
      <c r="H2688" t="inlineStr">
        <is>
          <t>Wien</t>
        </is>
      </c>
      <c r="I2688" t="inlineStr">
        <is>
          <t>AT</t>
        </is>
      </c>
      <c r="J2688" t="inlineStr">
        <is>
          <t>SGGMRRS_M23</t>
        </is>
      </c>
      <c r="K2688" t="inlineStr">
        <is>
          <t>37 80 4657 344-0</t>
        </is>
      </c>
      <c r="L2688" t="inlineStr">
        <is>
          <t>2024-0007</t>
        </is>
      </c>
      <c r="M2688" s="6" t="n">
        <v>45674</v>
      </c>
      <c r="N2688" s="6" t="n">
        <v>46603</v>
      </c>
      <c r="O2688" t="n">
        <v>40.7</v>
      </c>
    </row>
    <row r="2689" hidden="1" s="287">
      <c r="A2689" t="inlineStr">
        <is>
          <t>V100059</t>
        </is>
      </c>
      <c r="B2689" t="n">
        <v>47</v>
      </c>
      <c r="C2689" t="n">
        <v>50</v>
      </c>
      <c r="D2689" t="inlineStr">
        <is>
          <t>Rail Cargo Austria AG</t>
        </is>
      </c>
      <c r="E2689" t="inlineStr">
        <is>
          <t>100020</t>
        </is>
      </c>
      <c r="F2689" t="inlineStr">
        <is>
          <t>Am Hauptbahnhof 2</t>
        </is>
      </c>
      <c r="G2689" t="inlineStr">
        <is>
          <t>1100</t>
        </is>
      </c>
      <c r="H2689" t="inlineStr">
        <is>
          <t>Wien</t>
        </is>
      </c>
      <c r="I2689" t="inlineStr">
        <is>
          <t>AT</t>
        </is>
      </c>
      <c r="J2689" t="inlineStr">
        <is>
          <t>SGGMRRS_M43</t>
        </is>
      </c>
      <c r="K2689" t="inlineStr">
        <is>
          <t>37 80 4657 267-3</t>
        </is>
      </c>
      <c r="L2689" t="inlineStr">
        <is>
          <t>2024-0030</t>
        </is>
      </c>
      <c r="M2689" s="6" t="n">
        <v>45862</v>
      </c>
      <c r="N2689" s="6" t="n">
        <v>46799</v>
      </c>
      <c r="O2689" t="n">
        <v>38.85</v>
      </c>
    </row>
    <row r="2690" hidden="1" s="287">
      <c r="A2690" t="inlineStr">
        <is>
          <t>V200044</t>
        </is>
      </c>
      <c r="B2690" t="n">
        <v>39</v>
      </c>
      <c r="C2690" t="n">
        <v>50</v>
      </c>
      <c r="D2690" t="inlineStr">
        <is>
          <t>PCC Intermodal S.A.</t>
        </is>
      </c>
      <c r="E2690" t="inlineStr">
        <is>
          <t>100761</t>
        </is>
      </c>
      <c r="F2690" t="inlineStr">
        <is>
          <t>ul Hutnicza 16</t>
        </is>
      </c>
      <c r="G2690" t="inlineStr">
        <is>
          <t>81-061</t>
        </is>
      </c>
      <c r="H2690" t="inlineStr">
        <is>
          <t>Gdynia</t>
        </is>
      </c>
      <c r="I2690" t="inlineStr">
        <is>
          <t>PL</t>
        </is>
      </c>
      <c r="J2690" t="inlineStr">
        <is>
          <t>SGNS_M13</t>
        </is>
      </c>
      <c r="K2690" t="inlineStr">
        <is>
          <t>37 80 4564 321-0</t>
        </is>
      </c>
      <c r="L2690" t="inlineStr">
        <is>
          <t>2023-0016</t>
        </is>
      </c>
      <c r="M2690" s="6" t="n">
        <v>45174</v>
      </c>
      <c r="N2690" s="6" t="n">
        <v>46356</v>
      </c>
      <c r="O2690" t="n">
        <v>22</v>
      </c>
    </row>
    <row r="2691" hidden="1" s="287">
      <c r="A2691" t="inlineStr">
        <is>
          <t>V200047</t>
        </is>
      </c>
      <c r="B2691" t="n">
        <v>16</v>
      </c>
      <c r="C2691" t="n">
        <v>50</v>
      </c>
      <c r="D2691" t="inlineStr">
        <is>
          <t>Alza Cargo Sp. z.o.o.</t>
        </is>
      </c>
      <c r="E2691" t="inlineStr">
        <is>
          <t>100060</t>
        </is>
      </c>
      <c r="F2691" t="inlineStr">
        <is>
          <t>al. Wojciecha Korfantego 125/A</t>
        </is>
      </c>
      <c r="G2691" t="inlineStr">
        <is>
          <t>40-156</t>
        </is>
      </c>
      <c r="H2691" t="inlineStr">
        <is>
          <t>Katowice</t>
        </is>
      </c>
      <c r="I2691" t="inlineStr">
        <is>
          <t>PL</t>
        </is>
      </c>
      <c r="J2691" t="inlineStr">
        <is>
          <t>SGMMNS_M29</t>
        </is>
      </c>
      <c r="K2691" t="inlineStr">
        <is>
          <t>33 80 4505 965-0</t>
        </is>
      </c>
      <c r="L2691" t="inlineStr">
        <is>
          <t>2024-0042</t>
        </is>
      </c>
      <c r="M2691" s="6" t="n">
        <v>45674</v>
      </c>
      <c r="N2691" s="6" t="n">
        <v>46403</v>
      </c>
      <c r="O2691" t="n">
        <v>19.71</v>
      </c>
    </row>
    <row r="2692" hidden="1" s="287">
      <c r="A2692" t="inlineStr">
        <is>
          <t>V100061</t>
        </is>
      </c>
      <c r="B2692" t="n">
        <v>95</v>
      </c>
      <c r="C2692" t="n">
        <v>20</v>
      </c>
      <c r="D2692" t="inlineStr">
        <is>
          <t>Rail Cargo Austria AG</t>
        </is>
      </c>
      <c r="E2692" t="inlineStr">
        <is>
          <t>100020</t>
        </is>
      </c>
      <c r="F2692" t="inlineStr">
        <is>
          <t>Am Hauptbahnhof 2</t>
        </is>
      </c>
      <c r="G2692" t="inlineStr">
        <is>
          <t>1100</t>
        </is>
      </c>
      <c r="H2692" t="inlineStr">
        <is>
          <t>Wien</t>
        </is>
      </c>
      <c r="I2692" t="inlineStr">
        <is>
          <t>AT</t>
        </is>
      </c>
      <c r="J2692" t="inlineStr">
        <is>
          <t>EANOS_95</t>
        </is>
      </c>
      <c r="K2692" t="inlineStr"/>
      <c r="L2692" t="inlineStr">
        <is>
          <t>2025-0008</t>
        </is>
      </c>
      <c r="M2692" s="6" t="n">
        <v>46199</v>
      </c>
      <c r="N2692" s="6" t="n">
        <v>50581</v>
      </c>
      <c r="O2692" t="n">
        <v>26</v>
      </c>
    </row>
    <row r="2693" hidden="1" s="287">
      <c r="A2693" t="inlineStr">
        <is>
          <t>V300081</t>
        </is>
      </c>
      <c r="B2693" t="n">
        <v>33</v>
      </c>
      <c r="C2693" t="n">
        <v>50</v>
      </c>
      <c r="D2693" t="inlineStr">
        <is>
          <t>Weco Rail GmbH</t>
        </is>
      </c>
      <c r="E2693" t="inlineStr">
        <is>
          <t>100763</t>
        </is>
      </c>
      <c r="F2693" t="inlineStr">
        <is>
          <t>Tanbruckgrasse 3</t>
        </is>
      </c>
      <c r="G2693" t="inlineStr">
        <is>
          <t>1120</t>
        </is>
      </c>
      <c r="H2693" t="inlineStr">
        <is>
          <t>Wien</t>
        </is>
      </c>
      <c r="I2693" t="inlineStr">
        <is>
          <t>AT</t>
        </is>
      </c>
      <c r="J2693" t="inlineStr">
        <is>
          <t>SDGGMRS_M7</t>
        </is>
      </c>
      <c r="K2693" t="inlineStr">
        <is>
          <t>37 80 4993 166-0</t>
        </is>
      </c>
      <c r="L2693" t="inlineStr">
        <is>
          <t>2025-0015</t>
        </is>
      </c>
      <c r="M2693" s="6" t="n">
        <v>45931</v>
      </c>
      <c r="N2693" s="6" t="n">
        <v>46660</v>
      </c>
      <c r="O2693" t="n">
        <v>46</v>
      </c>
    </row>
    <row r="2694" hidden="1" s="287">
      <c r="A2694" t="inlineStr">
        <is>
          <t>V100066</t>
        </is>
      </c>
      <c r="B2694" t="n">
        <v>23</v>
      </c>
      <c r="C2694" t="n">
        <v>50</v>
      </c>
      <c r="D2694" t="inlineStr">
        <is>
          <t>Grenland Rail AS</t>
        </is>
      </c>
      <c r="E2694" t="inlineStr">
        <is>
          <t>100268</t>
        </is>
      </c>
      <c r="F2694" t="inlineStr">
        <is>
          <t>Nybergflata 2</t>
        </is>
      </c>
      <c r="G2694" t="inlineStr">
        <is>
          <t>3737</t>
        </is>
      </c>
      <c r="H2694" t="inlineStr">
        <is>
          <t>Skien</t>
        </is>
      </c>
      <c r="I2694" t="inlineStr">
        <is>
          <t>NO</t>
        </is>
      </c>
      <c r="J2694" t="inlineStr">
        <is>
          <t>SGNSS_M40</t>
        </is>
      </c>
      <c r="K2694" t="inlineStr">
        <is>
          <t>33 80 4552 635-1</t>
        </is>
      </c>
      <c r="L2694" t="inlineStr">
        <is>
          <t>2024-0009</t>
        </is>
      </c>
      <c r="M2694" s="6" t="n">
        <v>45625</v>
      </c>
      <c r="N2694" s="6" t="n">
        <v>46719</v>
      </c>
      <c r="O2694" t="n">
        <v>17.45</v>
      </c>
    </row>
    <row r="2695" hidden="1" s="287">
      <c r="A2695" t="inlineStr">
        <is>
          <t>V500002</t>
        </is>
      </c>
      <c r="B2695" t="n">
        <v>13</v>
      </c>
      <c r="C2695" t="n">
        <v>50</v>
      </c>
      <c r="D2695" t="inlineStr">
        <is>
          <t>LAUDE Smart Intermodal S.A.</t>
        </is>
      </c>
      <c r="E2695" t="inlineStr">
        <is>
          <t>100026</t>
        </is>
      </c>
      <c r="F2695" t="inlineStr">
        <is>
          <t>ul. Wroclawska 131</t>
        </is>
      </c>
      <c r="G2695" t="inlineStr">
        <is>
          <t>87-100</t>
        </is>
      </c>
      <c r="H2695" t="inlineStr">
        <is>
          <t>Torun</t>
        </is>
      </c>
      <c r="I2695" t="inlineStr">
        <is>
          <t>PL</t>
        </is>
      </c>
      <c r="J2695" t="inlineStr">
        <is>
          <t>SGMMNSS_M48</t>
        </is>
      </c>
      <c r="K2695" t="inlineStr">
        <is>
          <t>37 84 4594 858-1</t>
        </is>
      </c>
      <c r="L2695" t="inlineStr">
        <is>
          <t>2025-0027</t>
        </is>
      </c>
      <c r="M2695" s="6" t="n">
        <v>45847</v>
      </c>
      <c r="N2695" s="6" t="n">
        <v>47672</v>
      </c>
      <c r="O2695" t="n">
        <v>31.56</v>
      </c>
    </row>
    <row r="2696" hidden="1" s="287">
      <c r="A2696" t="inlineStr">
        <is>
          <t>V200054</t>
        </is>
      </c>
      <c r="B2696" t="n">
        <v>28</v>
      </c>
      <c r="C2696" t="n">
        <v>50</v>
      </c>
      <c r="D2696" t="inlineStr">
        <is>
          <t>Necoss GmbH</t>
        </is>
      </c>
      <c r="E2696" t="inlineStr">
        <is>
          <t>100014</t>
        </is>
      </c>
      <c r="F2696" t="inlineStr">
        <is>
          <t>Bahnhofplatz 42</t>
        </is>
      </c>
      <c r="G2696" t="inlineStr">
        <is>
          <t>28195</t>
        </is>
      </c>
      <c r="H2696" t="inlineStr">
        <is>
          <t>Bremen</t>
        </is>
      </c>
      <c r="I2696" t="inlineStr">
        <is>
          <t>DE</t>
        </is>
      </c>
      <c r="J2696" t="inlineStr">
        <is>
          <t>SGGRSS_M2</t>
        </is>
      </c>
      <c r="K2696" t="inlineStr">
        <is>
          <t>37 80 4980 440-4</t>
        </is>
      </c>
      <c r="L2696" t="inlineStr">
        <is>
          <t>2025-0024</t>
        </is>
      </c>
      <c r="M2696" s="6" t="n">
        <v>46023</v>
      </c>
      <c r="N2696" s="6" t="n">
        <v>46752</v>
      </c>
      <c r="O2696" t="n">
        <v>27.9</v>
      </c>
    </row>
    <row r="2697" hidden="1" s="287">
      <c r="A2697" t="inlineStr">
        <is>
          <t>V710001</t>
        </is>
      </c>
      <c r="B2697" t="n">
        <v>45</v>
      </c>
      <c r="C2697" t="n">
        <v>50</v>
      </c>
      <c r="D2697" t="inlineStr">
        <is>
          <t>Rail Cargo Austria AG</t>
        </is>
      </c>
      <c r="E2697" t="inlineStr">
        <is>
          <t>100020</t>
        </is>
      </c>
      <c r="F2697" t="inlineStr">
        <is>
          <t>Am Hauptbahnhof 2</t>
        </is>
      </c>
      <c r="G2697" t="inlineStr">
        <is>
          <t>1100</t>
        </is>
      </c>
      <c r="H2697" t="inlineStr">
        <is>
          <t>Wien</t>
        </is>
      </c>
      <c r="I2697" t="inlineStr">
        <is>
          <t>AT</t>
        </is>
      </c>
      <c r="J2697" t="inlineStr">
        <is>
          <t>SDGGMRSS_M8</t>
        </is>
      </c>
      <c r="K2697" t="inlineStr">
        <is>
          <t>37 80 4992 318-8</t>
        </is>
      </c>
      <c r="L2697" t="inlineStr">
        <is>
          <t>2025-0026</t>
        </is>
      </c>
      <c r="M2697" s="6" t="n">
        <v>45931</v>
      </c>
      <c r="N2697" s="6" t="n">
        <v>46112</v>
      </c>
      <c r="O2697" t="n">
        <v>37</v>
      </c>
    </row>
    <row r="2698" hidden="1" s="287">
      <c r="A2698" t="inlineStr">
        <is>
          <t>V300082</t>
        </is>
      </c>
      <c r="B2698" t="n">
        <v>5</v>
      </c>
      <c r="C2698" t="n">
        <v>50</v>
      </c>
      <c r="D2698" t="inlineStr">
        <is>
          <t>NAVILAND CARGO SAS</t>
        </is>
      </c>
      <c r="E2698" t="inlineStr">
        <is>
          <t>100432</t>
        </is>
      </c>
      <c r="F2698" t="inlineStr">
        <is>
          <t>26 Quai Charles Pasqua</t>
        </is>
      </c>
      <c r="G2698" t="inlineStr">
        <is>
          <t>92300</t>
        </is>
      </c>
      <c r="H2698" t="inlineStr">
        <is>
          <t>Levallois-Perret</t>
        </is>
      </c>
      <c r="I2698" t="inlineStr">
        <is>
          <t>FR</t>
        </is>
      </c>
      <c r="J2698" t="inlineStr">
        <is>
          <t>SGGRSS_M20</t>
        </is>
      </c>
      <c r="K2698" t="inlineStr">
        <is>
          <t>33 80 4960 245-5</t>
        </is>
      </c>
      <c r="L2698" t="inlineStr">
        <is>
          <t>2025-0029</t>
        </is>
      </c>
      <c r="M2698" s="6" t="n">
        <v>45992</v>
      </c>
      <c r="N2698" s="6" t="n">
        <v>46721</v>
      </c>
      <c r="O2698" t="n">
        <v>25</v>
      </c>
    </row>
    <row r="2699" hidden="1" s="287">
      <c r="A2699" t="inlineStr">
        <is>
          <t>V200003</t>
        </is>
      </c>
      <c r="B2699" t="n">
        <v>46</v>
      </c>
      <c r="C2699" t="n">
        <v>50</v>
      </c>
      <c r="D2699" t="inlineStr">
        <is>
          <t>RTB Cargo Netherlands B.V.</t>
        </is>
      </c>
      <c r="E2699" t="inlineStr">
        <is>
          <t>100002</t>
        </is>
      </c>
      <c r="F2699" t="inlineStr">
        <is>
          <t>Albert-Plesmanweg 57</t>
        </is>
      </c>
      <c r="G2699" t="inlineStr">
        <is>
          <t>3088GB</t>
        </is>
      </c>
      <c r="H2699" t="inlineStr">
        <is>
          <t>Rotterdam</t>
        </is>
      </c>
      <c r="I2699" t="inlineStr">
        <is>
          <t>NL</t>
        </is>
      </c>
      <c r="J2699" t="inlineStr">
        <is>
          <t>SGGRSS_M2</t>
        </is>
      </c>
      <c r="K2699" t="inlineStr">
        <is>
          <t>37 80 4980 694-6</t>
        </is>
      </c>
      <c r="L2699" t="inlineStr">
        <is>
          <t>2020-0001</t>
        </is>
      </c>
      <c r="M2699" s="6" t="n">
        <v>44317</v>
      </c>
      <c r="N2699" s="6" t="n">
        <v>46081</v>
      </c>
      <c r="O2699" t="n">
        <v>32</v>
      </c>
    </row>
    <row r="2700" hidden="1" s="287">
      <c r="A2700" t="inlineStr">
        <is>
          <t>V100039</t>
        </is>
      </c>
      <c r="B2700" t="n">
        <v>46</v>
      </c>
      <c r="C2700" t="n">
        <v>50</v>
      </c>
      <c r="D2700" t="inlineStr">
        <is>
          <t>Rail Cargo Austria AG</t>
        </is>
      </c>
      <c r="E2700" t="inlineStr">
        <is>
          <t>100020</t>
        </is>
      </c>
      <c r="F2700" t="inlineStr">
        <is>
          <t>Am Hauptbahnhof 2</t>
        </is>
      </c>
      <c r="G2700" t="inlineStr">
        <is>
          <t>1100</t>
        </is>
      </c>
      <c r="H2700" t="inlineStr">
        <is>
          <t>Wien</t>
        </is>
      </c>
      <c r="I2700" t="inlineStr">
        <is>
          <t>AT</t>
        </is>
      </c>
      <c r="J2700" t="inlineStr">
        <is>
          <t>SDGGMRSS_M8</t>
        </is>
      </c>
      <c r="K2700" t="inlineStr">
        <is>
          <t>35 80 4956 763-1</t>
        </is>
      </c>
      <c r="L2700" t="inlineStr">
        <is>
          <t>2022-0023</t>
        </is>
      </c>
      <c r="M2700" s="6" t="n">
        <v>45076</v>
      </c>
      <c r="N2700" s="6" t="n">
        <v>46203</v>
      </c>
      <c r="O2700" t="n">
        <v>49.9</v>
      </c>
    </row>
    <row r="2701" hidden="1" s="287">
      <c r="A2701" t="inlineStr">
        <is>
          <t>V100047</t>
        </is>
      </c>
      <c r="B2701" t="n">
        <v>46</v>
      </c>
      <c r="C2701" t="n">
        <v>50</v>
      </c>
      <c r="D2701" t="inlineStr">
        <is>
          <t>Rail Cargo Austria AG</t>
        </is>
      </c>
      <c r="E2701" t="inlineStr">
        <is>
          <t>100020</t>
        </is>
      </c>
      <c r="F2701" t="inlineStr">
        <is>
          <t>Am Hauptbahnhof 2</t>
        </is>
      </c>
      <c r="G2701" t="inlineStr">
        <is>
          <t>1100</t>
        </is>
      </c>
      <c r="H2701" t="inlineStr">
        <is>
          <t>Wien</t>
        </is>
      </c>
      <c r="I2701" t="inlineStr">
        <is>
          <t>AT</t>
        </is>
      </c>
      <c r="J2701" t="inlineStr">
        <is>
          <t>SGGMRRS_M23</t>
        </is>
      </c>
      <c r="K2701" t="inlineStr">
        <is>
          <t>37 80 4657 216-0</t>
        </is>
      </c>
      <c r="L2701" t="inlineStr">
        <is>
          <t>2023-0010</t>
        </is>
      </c>
      <c r="M2701" s="6" t="n">
        <v>45211</v>
      </c>
      <c r="N2701" s="6" t="n">
        <v>46203</v>
      </c>
      <c r="O2701" t="n">
        <v>41.55</v>
      </c>
    </row>
    <row r="2702" hidden="1" s="287">
      <c r="A2702" t="inlineStr">
        <is>
          <t>V300034</t>
        </is>
      </c>
      <c r="B2702" t="n">
        <v>36</v>
      </c>
      <c r="C2702" t="n">
        <v>50</v>
      </c>
      <c r="D2702" t="inlineStr">
        <is>
          <t>EWG Rail Zrt.</t>
        </is>
      </c>
      <c r="E2702" t="inlineStr">
        <is>
          <t>100758</t>
        </is>
      </c>
      <c r="F2702" t="inlineStr">
        <is>
          <t>Váci út 76 3.em</t>
        </is>
      </c>
      <c r="G2702" t="inlineStr">
        <is>
          <t>1133</t>
        </is>
      </c>
      <c r="H2702" t="inlineStr">
        <is>
          <t>Budapest</t>
        </is>
      </c>
      <c r="I2702" t="inlineStr">
        <is>
          <t>HU</t>
        </is>
      </c>
      <c r="J2702" t="inlineStr">
        <is>
          <t>SGNS_M9</t>
        </is>
      </c>
      <c r="K2702" t="inlineStr">
        <is>
          <t>37 80 4564 571-0</t>
        </is>
      </c>
      <c r="L2702" t="inlineStr">
        <is>
          <t>2023-0026</t>
        </is>
      </c>
      <c r="M2702" s="6" t="n">
        <v>45188</v>
      </c>
      <c r="N2702" s="6" t="n">
        <v>46387</v>
      </c>
      <c r="O2702" t="n">
        <v>16.63</v>
      </c>
    </row>
    <row r="2703" hidden="1" s="287">
      <c r="A2703" t="inlineStr">
        <is>
          <t>V100049</t>
        </is>
      </c>
      <c r="B2703" t="n">
        <v>36</v>
      </c>
      <c r="C2703" t="n">
        <v>50</v>
      </c>
      <c r="D2703" t="inlineStr">
        <is>
          <t>Grain Logistic Sp.z.o.o.</t>
        </is>
      </c>
      <c r="E2703" t="inlineStr">
        <is>
          <t>100765</t>
        </is>
      </c>
      <c r="F2703" t="inlineStr">
        <is>
          <t>ul. Nowogrodzka 31/413</t>
        </is>
      </c>
      <c r="G2703" t="inlineStr">
        <is>
          <t>00-511</t>
        </is>
      </c>
      <c r="H2703" t="inlineStr">
        <is>
          <t>Warszawa</t>
        </is>
      </c>
      <c r="I2703" t="inlineStr">
        <is>
          <t>PL</t>
        </is>
      </c>
      <c r="J2703" t="inlineStr">
        <is>
          <t>SGNS_M9</t>
        </is>
      </c>
      <c r="K2703" t="inlineStr">
        <is>
          <t>37 80 4564 521-5</t>
        </is>
      </c>
      <c r="L2703" t="inlineStr">
        <is>
          <t>2023-0035</t>
        </is>
      </c>
      <c r="M2703" s="6" t="n">
        <v>45301</v>
      </c>
      <c r="N2703" s="6" t="n">
        <v>46081</v>
      </c>
      <c r="O2703" t="n">
        <v>19.5</v>
      </c>
    </row>
    <row r="2704" hidden="1" s="287">
      <c r="A2704" t="inlineStr">
        <is>
          <t>V100050</t>
        </is>
      </c>
      <c r="B2704" t="n">
        <v>48</v>
      </c>
      <c r="C2704" t="n">
        <v>50</v>
      </c>
      <c r="D2704" t="inlineStr">
        <is>
          <t>Rail Cargo Austria AG</t>
        </is>
      </c>
      <c r="E2704" t="inlineStr">
        <is>
          <t>100020</t>
        </is>
      </c>
      <c r="F2704" t="inlineStr">
        <is>
          <t>Am Hauptbahnhof 2</t>
        </is>
      </c>
      <c r="G2704" t="inlineStr">
        <is>
          <t>1100</t>
        </is>
      </c>
      <c r="H2704" t="inlineStr">
        <is>
          <t>Wien</t>
        </is>
      </c>
      <c r="I2704" t="inlineStr">
        <is>
          <t>AT</t>
        </is>
      </c>
      <c r="J2704" t="inlineStr">
        <is>
          <t>SGGMRRS_M23</t>
        </is>
      </c>
      <c r="K2704" t="inlineStr">
        <is>
          <t>31 80 4657 400-6</t>
        </is>
      </c>
      <c r="L2704" t="inlineStr">
        <is>
          <t>2023-0038</t>
        </is>
      </c>
      <c r="M2704" s="6" t="n">
        <v>45448</v>
      </c>
      <c r="N2704" s="6" t="n">
        <v>46391</v>
      </c>
      <c r="O2704" t="n">
        <v>40.7</v>
      </c>
    </row>
    <row r="2705" hidden="1" s="287">
      <c r="A2705" t="inlineStr">
        <is>
          <t>V100051</t>
        </is>
      </c>
      <c r="B2705" t="n">
        <v>16</v>
      </c>
      <c r="C2705" t="n">
        <v>50</v>
      </c>
      <c r="D2705" t="inlineStr">
        <is>
          <t>LAUDE Smart Intermodal S.A.</t>
        </is>
      </c>
      <c r="E2705" t="inlineStr">
        <is>
          <t>100026</t>
        </is>
      </c>
      <c r="F2705" t="inlineStr">
        <is>
          <t>ul. Wroclawska 131</t>
        </is>
      </c>
      <c r="G2705" t="inlineStr">
        <is>
          <t>87-100</t>
        </is>
      </c>
      <c r="H2705" t="inlineStr">
        <is>
          <t>Torun</t>
        </is>
      </c>
      <c r="I2705" t="inlineStr">
        <is>
          <t>PL</t>
        </is>
      </c>
      <c r="J2705" t="inlineStr">
        <is>
          <t>SGMMNS_M29</t>
        </is>
      </c>
      <c r="K2705" t="inlineStr">
        <is>
          <t>33 80 4505 905-6</t>
        </is>
      </c>
      <c r="L2705" t="inlineStr">
        <is>
          <t>2023-0033</t>
        </is>
      </c>
      <c r="M2705" s="6" t="n">
        <v>45434</v>
      </c>
      <c r="N2705" s="6" t="n">
        <v>46894</v>
      </c>
      <c r="O2705" t="n">
        <v>18.95</v>
      </c>
    </row>
    <row r="2706" hidden="1" s="287">
      <c r="A2706" t="inlineStr">
        <is>
          <t>V200038</t>
        </is>
      </c>
      <c r="B2706" t="n">
        <v>21</v>
      </c>
      <c r="C2706" t="n">
        <v>50</v>
      </c>
      <c r="D2706" t="inlineStr">
        <is>
          <t>Mars Logistics AS</t>
        </is>
      </c>
      <c r="E2706" t="inlineStr">
        <is>
          <t>100770</t>
        </is>
      </c>
      <c r="F2706" t="inlineStr">
        <is>
          <t>Mahmutbey Mah., Tasocagi Yolu Cad.</t>
        </is>
      </c>
      <c r="G2706" t="inlineStr">
        <is>
          <t>34218</t>
        </is>
      </c>
      <c r="H2706" t="inlineStr">
        <is>
          <t>Bagcilar-Istanbul</t>
        </is>
      </c>
      <c r="I2706" t="inlineStr">
        <is>
          <t>TR</t>
        </is>
      </c>
      <c r="J2706" t="inlineStr">
        <is>
          <t>SDGGMRS_M7</t>
        </is>
      </c>
      <c r="K2706" t="inlineStr">
        <is>
          <t>37 80 4993 319-5</t>
        </is>
      </c>
      <c r="L2706" t="inlineStr">
        <is>
          <t>2024-0006</t>
        </is>
      </c>
      <c r="M2706" s="6" t="n">
        <v>45414</v>
      </c>
      <c r="N2706" s="6" t="n">
        <v>46508</v>
      </c>
      <c r="O2706" t="n">
        <v>44.43</v>
      </c>
    </row>
    <row r="2707" hidden="1" s="287">
      <c r="A2707" t="inlineStr">
        <is>
          <t>V100054</t>
        </is>
      </c>
      <c r="B2707" t="n">
        <v>48</v>
      </c>
      <c r="C2707" t="n">
        <v>50</v>
      </c>
      <c r="D2707" t="inlineStr">
        <is>
          <t>Rail Cargo Austria AG</t>
        </is>
      </c>
      <c r="E2707" t="inlineStr">
        <is>
          <t>100020</t>
        </is>
      </c>
      <c r="F2707" t="inlineStr">
        <is>
          <t>Am Hauptbahnhof 2</t>
        </is>
      </c>
      <c r="G2707" t="inlineStr">
        <is>
          <t>1100</t>
        </is>
      </c>
      <c r="H2707" t="inlineStr">
        <is>
          <t>Wien</t>
        </is>
      </c>
      <c r="I2707" t="inlineStr">
        <is>
          <t>AT</t>
        </is>
      </c>
      <c r="J2707" t="inlineStr">
        <is>
          <t>SGGMRRS_M23</t>
        </is>
      </c>
      <c r="K2707" t="inlineStr">
        <is>
          <t>37 80 4657 345-7</t>
        </is>
      </c>
      <c r="L2707" t="inlineStr">
        <is>
          <t>2024-0007</t>
        </is>
      </c>
      <c r="M2707" s="6" t="n">
        <v>45674</v>
      </c>
      <c r="N2707" s="6" t="n">
        <v>46603</v>
      </c>
      <c r="O2707" t="n">
        <v>40.7</v>
      </c>
    </row>
    <row r="2708" hidden="1" s="287">
      <c r="A2708" t="inlineStr">
        <is>
          <t>V100059</t>
        </is>
      </c>
      <c r="B2708" t="n">
        <v>48</v>
      </c>
      <c r="C2708" t="n">
        <v>50</v>
      </c>
      <c r="D2708" t="inlineStr">
        <is>
          <t>Rail Cargo Austria AG</t>
        </is>
      </c>
      <c r="E2708" t="inlineStr">
        <is>
          <t>100020</t>
        </is>
      </c>
      <c r="F2708" t="inlineStr">
        <is>
          <t>Am Hauptbahnhof 2</t>
        </is>
      </c>
      <c r="G2708" t="inlineStr">
        <is>
          <t>1100</t>
        </is>
      </c>
      <c r="H2708" t="inlineStr">
        <is>
          <t>Wien</t>
        </is>
      </c>
      <c r="I2708" t="inlineStr">
        <is>
          <t>AT</t>
        </is>
      </c>
      <c r="J2708" t="inlineStr">
        <is>
          <t>SGGMRRS_M43</t>
        </is>
      </c>
      <c r="K2708" t="inlineStr">
        <is>
          <t>37 80 4657 268-1</t>
        </is>
      </c>
      <c r="L2708" t="inlineStr">
        <is>
          <t>2024-0030</t>
        </is>
      </c>
      <c r="M2708" s="6" t="n">
        <v>45862</v>
      </c>
      <c r="N2708" s="6" t="n">
        <v>46799</v>
      </c>
      <c r="O2708" t="n">
        <v>38.85</v>
      </c>
    </row>
    <row r="2709" hidden="1" s="287">
      <c r="A2709" t="inlineStr">
        <is>
          <t>V200044</t>
        </is>
      </c>
      <c r="B2709" t="n">
        <v>40</v>
      </c>
      <c r="C2709" t="n">
        <v>50</v>
      </c>
      <c r="D2709" t="inlineStr">
        <is>
          <t>PCC Intermodal S.A.</t>
        </is>
      </c>
      <c r="E2709" t="inlineStr">
        <is>
          <t>100761</t>
        </is>
      </c>
      <c r="F2709" t="inlineStr">
        <is>
          <t>ul Hutnicza 16</t>
        </is>
      </c>
      <c r="G2709" t="inlineStr">
        <is>
          <t>81-061</t>
        </is>
      </c>
      <c r="H2709" t="inlineStr">
        <is>
          <t>Gdynia</t>
        </is>
      </c>
      <c r="I2709" t="inlineStr">
        <is>
          <t>PL</t>
        </is>
      </c>
      <c r="J2709" t="inlineStr">
        <is>
          <t>SGNS_M13</t>
        </is>
      </c>
      <c r="K2709" t="inlineStr">
        <is>
          <t>37 80 4564 323-6</t>
        </is>
      </c>
      <c r="L2709" t="inlineStr">
        <is>
          <t>2023-0016</t>
        </is>
      </c>
      <c r="M2709" s="6" t="n">
        <v>45174</v>
      </c>
      <c r="N2709" s="6" t="n">
        <v>46356</v>
      </c>
      <c r="O2709" t="n">
        <v>22</v>
      </c>
    </row>
    <row r="2710" hidden="1" s="287">
      <c r="A2710" t="inlineStr">
        <is>
          <t>V100061</t>
        </is>
      </c>
      <c r="B2710" t="n">
        <v>96</v>
      </c>
      <c r="C2710" t="n">
        <v>20</v>
      </c>
      <c r="D2710" t="inlineStr">
        <is>
          <t>Rail Cargo Austria AG</t>
        </is>
      </c>
      <c r="E2710" t="inlineStr">
        <is>
          <t>100020</t>
        </is>
      </c>
      <c r="F2710" t="inlineStr">
        <is>
          <t>Am Hauptbahnhof 2</t>
        </is>
      </c>
      <c r="G2710" t="inlineStr">
        <is>
          <t>1100</t>
        </is>
      </c>
      <c r="H2710" t="inlineStr">
        <is>
          <t>Wien</t>
        </is>
      </c>
      <c r="I2710" t="inlineStr">
        <is>
          <t>AT</t>
        </is>
      </c>
      <c r="J2710" t="inlineStr">
        <is>
          <t>EANOS_95</t>
        </is>
      </c>
      <c r="K2710" t="inlineStr"/>
      <c r="L2710" t="inlineStr">
        <is>
          <t>2025-0008</t>
        </is>
      </c>
      <c r="M2710" s="6" t="n">
        <v>46199</v>
      </c>
      <c r="N2710" s="6" t="n">
        <v>50581</v>
      </c>
      <c r="O2710" t="n">
        <v>26</v>
      </c>
    </row>
    <row r="2711" hidden="1" s="287">
      <c r="A2711" t="inlineStr">
        <is>
          <t>V300081</t>
        </is>
      </c>
      <c r="B2711" t="n">
        <v>34</v>
      </c>
      <c r="C2711" t="n">
        <v>50</v>
      </c>
      <c r="D2711" t="inlineStr">
        <is>
          <t>Weco Rail GmbH</t>
        </is>
      </c>
      <c r="E2711" t="inlineStr">
        <is>
          <t>100763</t>
        </is>
      </c>
      <c r="F2711" t="inlineStr">
        <is>
          <t>Tanbruckgrasse 3</t>
        </is>
      </c>
      <c r="G2711" t="inlineStr">
        <is>
          <t>1120</t>
        </is>
      </c>
      <c r="H2711" t="inlineStr">
        <is>
          <t>Wien</t>
        </is>
      </c>
      <c r="I2711" t="inlineStr">
        <is>
          <t>AT</t>
        </is>
      </c>
      <c r="J2711" t="inlineStr">
        <is>
          <t>SDGGMRS_M7</t>
        </is>
      </c>
      <c r="K2711" t="inlineStr">
        <is>
          <t>37 80 4993 167-8</t>
        </is>
      </c>
      <c r="L2711" t="inlineStr">
        <is>
          <t>2025-0015</t>
        </is>
      </c>
      <c r="M2711" s="6" t="n">
        <v>45931</v>
      </c>
      <c r="N2711" s="6" t="n">
        <v>46660</v>
      </c>
      <c r="O2711" t="n">
        <v>46</v>
      </c>
    </row>
    <row r="2712" hidden="1" s="287">
      <c r="A2712" t="inlineStr">
        <is>
          <t>V100066</t>
        </is>
      </c>
      <c r="B2712" t="n">
        <v>24</v>
      </c>
      <c r="C2712" t="n">
        <v>50</v>
      </c>
      <c r="D2712" t="inlineStr">
        <is>
          <t>Grenland Rail AS</t>
        </is>
      </c>
      <c r="E2712" t="inlineStr">
        <is>
          <t>100268</t>
        </is>
      </c>
      <c r="F2712" t="inlineStr">
        <is>
          <t>Nybergflata 2</t>
        </is>
      </c>
      <c r="G2712" t="inlineStr">
        <is>
          <t>3737</t>
        </is>
      </c>
      <c r="H2712" t="inlineStr">
        <is>
          <t>Skien</t>
        </is>
      </c>
      <c r="I2712" t="inlineStr">
        <is>
          <t>NO</t>
        </is>
      </c>
      <c r="J2712" t="inlineStr">
        <is>
          <t>SGNSS_M40</t>
        </is>
      </c>
      <c r="K2712" t="inlineStr">
        <is>
          <t>33 80 4552 636-9</t>
        </is>
      </c>
      <c r="L2712" t="inlineStr">
        <is>
          <t>2024-0009</t>
        </is>
      </c>
      <c r="M2712" s="6" t="n">
        <v>45625</v>
      </c>
      <c r="N2712" s="6" t="n">
        <v>46719</v>
      </c>
      <c r="O2712" t="n">
        <v>17.45</v>
      </c>
    </row>
    <row r="2713" hidden="1" s="287">
      <c r="A2713" t="inlineStr">
        <is>
          <t>V500002</t>
        </is>
      </c>
      <c r="B2713" t="n">
        <v>14</v>
      </c>
      <c r="C2713" t="n">
        <v>50</v>
      </c>
      <c r="D2713" t="inlineStr">
        <is>
          <t>LAUDE Smart Intermodal S.A.</t>
        </is>
      </c>
      <c r="E2713" t="inlineStr">
        <is>
          <t>100026</t>
        </is>
      </c>
      <c r="F2713" t="inlineStr">
        <is>
          <t>ul. Wroclawska 131</t>
        </is>
      </c>
      <c r="G2713" t="inlineStr">
        <is>
          <t>87-100</t>
        </is>
      </c>
      <c r="H2713" t="inlineStr">
        <is>
          <t>Torun</t>
        </is>
      </c>
      <c r="I2713" t="inlineStr">
        <is>
          <t>PL</t>
        </is>
      </c>
      <c r="J2713" t="inlineStr">
        <is>
          <t>SGMMNSS_M48</t>
        </is>
      </c>
      <c r="K2713" t="inlineStr">
        <is>
          <t>37 84 4594 860-7</t>
        </is>
      </c>
      <c r="L2713" t="inlineStr">
        <is>
          <t>2025-0027</t>
        </is>
      </c>
      <c r="M2713" s="6" t="n">
        <v>45847</v>
      </c>
      <c r="N2713" s="6" t="n">
        <v>47672</v>
      </c>
      <c r="O2713" t="n">
        <v>31.56</v>
      </c>
    </row>
    <row r="2714" hidden="1" s="287">
      <c r="A2714" t="inlineStr">
        <is>
          <t>V200054</t>
        </is>
      </c>
      <c r="B2714" t="n">
        <v>29</v>
      </c>
      <c r="C2714" t="n">
        <v>50</v>
      </c>
      <c r="D2714" t="inlineStr">
        <is>
          <t>Necoss GmbH</t>
        </is>
      </c>
      <c r="E2714" t="inlineStr">
        <is>
          <t>100014</t>
        </is>
      </c>
      <c r="F2714" t="inlineStr">
        <is>
          <t>Bahnhofplatz 42</t>
        </is>
      </c>
      <c r="G2714" t="inlineStr">
        <is>
          <t>28195</t>
        </is>
      </c>
      <c r="H2714" t="inlineStr">
        <is>
          <t>Bremen</t>
        </is>
      </c>
      <c r="I2714" t="inlineStr">
        <is>
          <t>DE</t>
        </is>
      </c>
      <c r="J2714" t="inlineStr">
        <is>
          <t>SGGRSS_M2</t>
        </is>
      </c>
      <c r="K2714" t="inlineStr">
        <is>
          <t>37 80 4980 441-2</t>
        </is>
      </c>
      <c r="L2714" t="inlineStr">
        <is>
          <t>2025-0024</t>
        </is>
      </c>
      <c r="M2714" s="6" t="n">
        <v>46023</v>
      </c>
      <c r="N2714" s="6" t="n">
        <v>46752</v>
      </c>
      <c r="O2714" t="n">
        <v>27.9</v>
      </c>
    </row>
    <row r="2715" hidden="1" s="287">
      <c r="A2715" t="inlineStr">
        <is>
          <t>V710001</t>
        </is>
      </c>
      <c r="B2715" t="n">
        <v>46</v>
      </c>
      <c r="C2715" t="n">
        <v>50</v>
      </c>
      <c r="D2715" t="inlineStr">
        <is>
          <t>Rail Cargo Austria AG</t>
        </is>
      </c>
      <c r="E2715" t="inlineStr">
        <is>
          <t>100020</t>
        </is>
      </c>
      <c r="F2715" t="inlineStr">
        <is>
          <t>Am Hauptbahnhof 2</t>
        </is>
      </c>
      <c r="G2715" t="inlineStr">
        <is>
          <t>1100</t>
        </is>
      </c>
      <c r="H2715" t="inlineStr">
        <is>
          <t>Wien</t>
        </is>
      </c>
      <c r="I2715" t="inlineStr">
        <is>
          <t>AT</t>
        </is>
      </c>
      <c r="J2715" t="inlineStr">
        <is>
          <t>SDGGMRSS_M8</t>
        </is>
      </c>
      <c r="K2715" t="inlineStr">
        <is>
          <t>37 80 4992 325-3</t>
        </is>
      </c>
      <c r="L2715" t="inlineStr">
        <is>
          <t>2025-0026</t>
        </is>
      </c>
      <c r="M2715" s="6" t="n">
        <v>45931</v>
      </c>
      <c r="N2715" s="6" t="n">
        <v>46112</v>
      </c>
      <c r="O2715" t="n">
        <v>37</v>
      </c>
    </row>
    <row r="2716" hidden="1" s="287">
      <c r="A2716" t="inlineStr">
        <is>
          <t>V300082</t>
        </is>
      </c>
      <c r="B2716" t="n">
        <v>6</v>
      </c>
      <c r="C2716" t="n">
        <v>50</v>
      </c>
      <c r="D2716" t="inlineStr">
        <is>
          <t>NAVILAND CARGO SAS</t>
        </is>
      </c>
      <c r="E2716" t="inlineStr">
        <is>
          <t>100432</t>
        </is>
      </c>
      <c r="F2716" t="inlineStr">
        <is>
          <t>26 Quai Charles Pasqua</t>
        </is>
      </c>
      <c r="G2716" t="inlineStr">
        <is>
          <t>92300</t>
        </is>
      </c>
      <c r="H2716" t="inlineStr">
        <is>
          <t>Levallois-Perret</t>
        </is>
      </c>
      <c r="I2716" t="inlineStr">
        <is>
          <t>FR</t>
        </is>
      </c>
      <c r="J2716" t="inlineStr">
        <is>
          <t>SGGRSS_M20</t>
        </is>
      </c>
      <c r="K2716" t="inlineStr">
        <is>
          <t>33 80 4960 246-3</t>
        </is>
      </c>
      <c r="L2716" t="inlineStr">
        <is>
          <t>2025-0029</t>
        </is>
      </c>
      <c r="M2716" s="6" t="n">
        <v>45992</v>
      </c>
      <c r="N2716" s="6" t="n">
        <v>46721</v>
      </c>
      <c r="O2716" t="n">
        <v>25</v>
      </c>
    </row>
    <row r="2717" hidden="1" s="287">
      <c r="A2717" t="inlineStr">
        <is>
          <t>V400001</t>
        </is>
      </c>
      <c r="B2717" t="n">
        <v>43</v>
      </c>
      <c r="C2717" t="n">
        <v>50</v>
      </c>
      <c r="D2717" t="inlineStr">
        <is>
          <t>DB Cargo AG</t>
        </is>
      </c>
      <c r="E2717" t="inlineStr">
        <is>
          <t>100000</t>
        </is>
      </c>
      <c r="F2717" t="inlineStr">
        <is>
          <t>Rheinstrasse 2</t>
        </is>
      </c>
      <c r="G2717" t="inlineStr">
        <is>
          <t>55116</t>
        </is>
      </c>
      <c r="H2717" t="inlineStr">
        <is>
          <t>Mainz</t>
        </is>
      </c>
      <c r="I2717" t="inlineStr">
        <is>
          <t>DE</t>
        </is>
      </c>
      <c r="J2717" t="inlineStr">
        <is>
          <t>SGGRSS_M2</t>
        </is>
      </c>
      <c r="K2717" t="inlineStr">
        <is>
          <t>37 80 4980 281-2</t>
        </is>
      </c>
      <c r="L2717" t="inlineStr">
        <is>
          <t>2021-2420</t>
        </is>
      </c>
      <c r="M2717" s="6" t="n">
        <v>44616</v>
      </c>
      <c r="N2717" s="6" t="n">
        <v>46811</v>
      </c>
      <c r="O2717" t="n">
        <v>25.4</v>
      </c>
    </row>
    <row r="2718" hidden="1" s="287">
      <c r="A2718" t="inlineStr">
        <is>
          <t>V100039</t>
        </is>
      </c>
      <c r="B2718" t="n">
        <v>47</v>
      </c>
      <c r="C2718" t="n">
        <v>50</v>
      </c>
      <c r="D2718" t="inlineStr">
        <is>
          <t>Rail Cargo Austria AG</t>
        </is>
      </c>
      <c r="E2718" t="inlineStr">
        <is>
          <t>100020</t>
        </is>
      </c>
      <c r="F2718" t="inlineStr">
        <is>
          <t>Am Hauptbahnhof 2</t>
        </is>
      </c>
      <c r="G2718" t="inlineStr">
        <is>
          <t>1100</t>
        </is>
      </c>
      <c r="H2718" t="inlineStr">
        <is>
          <t>Wien</t>
        </is>
      </c>
      <c r="I2718" t="inlineStr">
        <is>
          <t>AT</t>
        </is>
      </c>
      <c r="J2718" t="inlineStr">
        <is>
          <t>SDGGMRSS_M8</t>
        </is>
      </c>
      <c r="K2718" t="inlineStr">
        <is>
          <t>35 80 4956 764-9</t>
        </is>
      </c>
      <c r="L2718" t="inlineStr">
        <is>
          <t>2022-0023</t>
        </is>
      </c>
      <c r="M2718" s="6" t="n">
        <v>45076</v>
      </c>
      <c r="N2718" s="6" t="n">
        <v>46203</v>
      </c>
      <c r="O2718" t="n">
        <v>49.9</v>
      </c>
    </row>
    <row r="2719" hidden="1" s="287">
      <c r="A2719" t="inlineStr">
        <is>
          <t>V100047</t>
        </is>
      </c>
      <c r="B2719" t="n">
        <v>47</v>
      </c>
      <c r="C2719" t="n">
        <v>50</v>
      </c>
      <c r="D2719" t="inlineStr">
        <is>
          <t>Rail Cargo Austria AG</t>
        </is>
      </c>
      <c r="E2719" t="inlineStr">
        <is>
          <t>100020</t>
        </is>
      </c>
      <c r="F2719" t="inlineStr">
        <is>
          <t>Am Hauptbahnhof 2</t>
        </is>
      </c>
      <c r="G2719" t="inlineStr">
        <is>
          <t>1100</t>
        </is>
      </c>
      <c r="H2719" t="inlineStr">
        <is>
          <t>Wien</t>
        </is>
      </c>
      <c r="I2719" t="inlineStr">
        <is>
          <t>AT</t>
        </is>
      </c>
      <c r="J2719" t="inlineStr">
        <is>
          <t>SGGMRRS_M23</t>
        </is>
      </c>
      <c r="K2719" t="inlineStr">
        <is>
          <t>37 80 4657 217-8</t>
        </is>
      </c>
      <c r="L2719" t="inlineStr">
        <is>
          <t>2023-0010</t>
        </is>
      </c>
      <c r="M2719" s="6" t="n">
        <v>45211</v>
      </c>
      <c r="N2719" s="6" t="n">
        <v>46203</v>
      </c>
      <c r="O2719" t="n">
        <v>41.55</v>
      </c>
    </row>
    <row r="2720" hidden="1" s="287">
      <c r="A2720" t="inlineStr">
        <is>
          <t>V300034</t>
        </is>
      </c>
      <c r="B2720" t="n">
        <v>37</v>
      </c>
      <c r="C2720" t="n">
        <v>50</v>
      </c>
      <c r="D2720" t="inlineStr">
        <is>
          <t>EWG Rail Zrt.</t>
        </is>
      </c>
      <c r="E2720" t="inlineStr">
        <is>
          <t>100758</t>
        </is>
      </c>
      <c r="F2720" t="inlineStr">
        <is>
          <t>Váci út 76 3.em</t>
        </is>
      </c>
      <c r="G2720" t="inlineStr">
        <is>
          <t>1133</t>
        </is>
      </c>
      <c r="H2720" t="inlineStr">
        <is>
          <t>Budapest</t>
        </is>
      </c>
      <c r="I2720" t="inlineStr">
        <is>
          <t>HU</t>
        </is>
      </c>
      <c r="J2720" t="inlineStr">
        <is>
          <t>SGNS_M9</t>
        </is>
      </c>
      <c r="K2720" t="inlineStr">
        <is>
          <t>37 80 4564 572-8</t>
        </is>
      </c>
      <c r="L2720" t="inlineStr">
        <is>
          <t>2023-0026</t>
        </is>
      </c>
      <c r="M2720" s="6" t="n">
        <v>45188</v>
      </c>
      <c r="N2720" s="6" t="n">
        <v>46387</v>
      </c>
      <c r="O2720" t="n">
        <v>16.63</v>
      </c>
    </row>
    <row r="2721" hidden="1" s="287">
      <c r="A2721" t="inlineStr">
        <is>
          <t>V100049</t>
        </is>
      </c>
      <c r="B2721" t="n">
        <v>37</v>
      </c>
      <c r="C2721" t="n">
        <v>50</v>
      </c>
      <c r="D2721" t="inlineStr">
        <is>
          <t>Grain Logistic Sp.z.o.o.</t>
        </is>
      </c>
      <c r="E2721" t="inlineStr">
        <is>
          <t>100765</t>
        </is>
      </c>
      <c r="F2721" t="inlineStr">
        <is>
          <t>ul. Nowogrodzka 31/413</t>
        </is>
      </c>
      <c r="G2721" t="inlineStr">
        <is>
          <t>00-511</t>
        </is>
      </c>
      <c r="H2721" t="inlineStr">
        <is>
          <t>Warszawa</t>
        </is>
      </c>
      <c r="I2721" t="inlineStr">
        <is>
          <t>PL</t>
        </is>
      </c>
      <c r="J2721" t="inlineStr">
        <is>
          <t>SGNS_M9</t>
        </is>
      </c>
      <c r="K2721" t="inlineStr">
        <is>
          <t>37 80 4564 530-6</t>
        </is>
      </c>
      <c r="L2721" t="inlineStr">
        <is>
          <t>2023-0035</t>
        </is>
      </c>
      <c r="M2721" s="6" t="n">
        <v>45301</v>
      </c>
      <c r="N2721" s="6" t="n">
        <v>46081</v>
      </c>
      <c r="O2721" t="n">
        <v>19.5</v>
      </c>
    </row>
    <row r="2722" hidden="1" s="287">
      <c r="A2722" t="inlineStr">
        <is>
          <t>V100051</t>
        </is>
      </c>
      <c r="B2722" t="n">
        <v>17</v>
      </c>
      <c r="C2722" t="n">
        <v>50</v>
      </c>
      <c r="D2722" t="inlineStr">
        <is>
          <t>LAUDE Smart Intermodal S.A.</t>
        </is>
      </c>
      <c r="E2722" t="inlineStr">
        <is>
          <t>100026</t>
        </is>
      </c>
      <c r="F2722" t="inlineStr">
        <is>
          <t>ul. Wroclawska 131</t>
        </is>
      </c>
      <c r="G2722" t="inlineStr">
        <is>
          <t>87-100</t>
        </is>
      </c>
      <c r="H2722" t="inlineStr">
        <is>
          <t>Torun</t>
        </is>
      </c>
      <c r="I2722" t="inlineStr">
        <is>
          <t>PL</t>
        </is>
      </c>
      <c r="J2722" t="inlineStr">
        <is>
          <t>SGMMNS_M29</t>
        </is>
      </c>
      <c r="K2722" t="inlineStr">
        <is>
          <t>33 80 4505 906-4</t>
        </is>
      </c>
      <c r="L2722" t="inlineStr">
        <is>
          <t>2023-0033</t>
        </is>
      </c>
      <c r="M2722" s="6" t="n">
        <v>45434</v>
      </c>
      <c r="N2722" s="6" t="n">
        <v>46894</v>
      </c>
      <c r="O2722" t="n">
        <v>18.95</v>
      </c>
    </row>
    <row r="2723" hidden="1" s="287">
      <c r="A2723" t="inlineStr">
        <is>
          <t>V200038</t>
        </is>
      </c>
      <c r="B2723" t="n">
        <v>22</v>
      </c>
      <c r="C2723" t="n">
        <v>50</v>
      </c>
      <c r="D2723" t="inlineStr">
        <is>
          <t>Mars Logistics AS</t>
        </is>
      </c>
      <c r="E2723" t="inlineStr">
        <is>
          <t>100770</t>
        </is>
      </c>
      <c r="F2723" t="inlineStr">
        <is>
          <t>Mahmutbey Mah., Tasocagi Yolu Cad.</t>
        </is>
      </c>
      <c r="G2723" t="inlineStr">
        <is>
          <t>34218</t>
        </is>
      </c>
      <c r="H2723" t="inlineStr">
        <is>
          <t>Bagcilar-Istanbul</t>
        </is>
      </c>
      <c r="I2723" t="inlineStr">
        <is>
          <t>TR</t>
        </is>
      </c>
      <c r="J2723" t="inlineStr">
        <is>
          <t>SDGGMRS_M7</t>
        </is>
      </c>
      <c r="K2723" t="inlineStr">
        <is>
          <t>37 80 4993 320-3</t>
        </is>
      </c>
      <c r="L2723" t="inlineStr">
        <is>
          <t>2024-0006</t>
        </is>
      </c>
      <c r="M2723" s="6" t="n">
        <v>45414</v>
      </c>
      <c r="N2723" s="6" t="n">
        <v>46508</v>
      </c>
      <c r="O2723" t="n">
        <v>44.43</v>
      </c>
    </row>
    <row r="2724" hidden="1" s="287">
      <c r="A2724" t="inlineStr">
        <is>
          <t>V200044</t>
        </is>
      </c>
      <c r="B2724" t="n">
        <v>41</v>
      </c>
      <c r="C2724" t="n">
        <v>50</v>
      </c>
      <c r="D2724" t="inlineStr">
        <is>
          <t>PCC Intermodal S.A.</t>
        </is>
      </c>
      <c r="E2724" t="inlineStr">
        <is>
          <t>100761</t>
        </is>
      </c>
      <c r="F2724" t="inlineStr">
        <is>
          <t>ul Hutnicza 16</t>
        </is>
      </c>
      <c r="G2724" t="inlineStr">
        <is>
          <t>81-061</t>
        </is>
      </c>
      <c r="H2724" t="inlineStr">
        <is>
          <t>Gdynia</t>
        </is>
      </c>
      <c r="I2724" t="inlineStr">
        <is>
          <t>PL</t>
        </is>
      </c>
      <c r="J2724" t="inlineStr">
        <is>
          <t>SGNS_M13</t>
        </is>
      </c>
      <c r="K2724" t="inlineStr">
        <is>
          <t>37 80 4564 324-4</t>
        </is>
      </c>
      <c r="L2724" t="inlineStr">
        <is>
          <t>2023-0016</t>
        </is>
      </c>
      <c r="M2724" s="6" t="n">
        <v>45174</v>
      </c>
      <c r="N2724" s="6" t="n">
        <v>46356</v>
      </c>
      <c r="O2724" t="n">
        <v>22</v>
      </c>
    </row>
    <row r="2725" hidden="1" s="287">
      <c r="A2725" t="inlineStr">
        <is>
          <t>V100061</t>
        </is>
      </c>
      <c r="B2725" t="n">
        <v>97</v>
      </c>
      <c r="C2725" t="n">
        <v>20</v>
      </c>
      <c r="D2725" t="inlineStr">
        <is>
          <t>Rail Cargo Austria AG</t>
        </is>
      </c>
      <c r="E2725" t="inlineStr">
        <is>
          <t>100020</t>
        </is>
      </c>
      <c r="F2725" t="inlineStr">
        <is>
          <t>Am Hauptbahnhof 2</t>
        </is>
      </c>
      <c r="G2725" t="inlineStr">
        <is>
          <t>1100</t>
        </is>
      </c>
      <c r="H2725" t="inlineStr">
        <is>
          <t>Wien</t>
        </is>
      </c>
      <c r="I2725" t="inlineStr">
        <is>
          <t>AT</t>
        </is>
      </c>
      <c r="J2725" t="inlineStr">
        <is>
          <t>EANOS_95</t>
        </is>
      </c>
      <c r="K2725" t="inlineStr"/>
      <c r="L2725" t="inlineStr">
        <is>
          <t>2025-0008</t>
        </is>
      </c>
      <c r="M2725" s="6" t="n">
        <v>46199</v>
      </c>
      <c r="N2725" s="6" t="n">
        <v>50581</v>
      </c>
      <c r="O2725" t="n">
        <v>26</v>
      </c>
    </row>
    <row r="2726" hidden="1" s="287">
      <c r="A2726" t="inlineStr">
        <is>
          <t>V300081</t>
        </is>
      </c>
      <c r="B2726" t="n">
        <v>35</v>
      </c>
      <c r="C2726" t="n">
        <v>50</v>
      </c>
      <c r="D2726" t="inlineStr">
        <is>
          <t>Weco Rail GmbH</t>
        </is>
      </c>
      <c r="E2726" t="inlineStr">
        <is>
          <t>100763</t>
        </is>
      </c>
      <c r="F2726" t="inlineStr">
        <is>
          <t>Tanbruckgrasse 3</t>
        </is>
      </c>
      <c r="G2726" t="inlineStr">
        <is>
          <t>1120</t>
        </is>
      </c>
      <c r="H2726" t="inlineStr">
        <is>
          <t>Wien</t>
        </is>
      </c>
      <c r="I2726" t="inlineStr">
        <is>
          <t>AT</t>
        </is>
      </c>
      <c r="J2726" t="inlineStr">
        <is>
          <t>SDGGMRS_M7</t>
        </is>
      </c>
      <c r="K2726" t="inlineStr">
        <is>
          <t>37 80 4993 168-6</t>
        </is>
      </c>
      <c r="L2726" t="inlineStr">
        <is>
          <t>2025-0015</t>
        </is>
      </c>
      <c r="M2726" s="6" t="n">
        <v>45931</v>
      </c>
      <c r="N2726" s="6" t="n">
        <v>46660</v>
      </c>
      <c r="O2726" t="n">
        <v>46</v>
      </c>
    </row>
    <row r="2727" hidden="1" s="287">
      <c r="A2727" t="inlineStr">
        <is>
          <t>V100066</t>
        </is>
      </c>
      <c r="B2727" t="n">
        <v>25</v>
      </c>
      <c r="C2727" t="n">
        <v>50</v>
      </c>
      <c r="D2727" t="inlineStr">
        <is>
          <t>Grenland Rail AS</t>
        </is>
      </c>
      <c r="E2727" t="inlineStr">
        <is>
          <t>100268</t>
        </is>
      </c>
      <c r="F2727" t="inlineStr">
        <is>
          <t>Nybergflata 2</t>
        </is>
      </c>
      <c r="G2727" t="inlineStr">
        <is>
          <t>3737</t>
        </is>
      </c>
      <c r="H2727" t="inlineStr">
        <is>
          <t>Skien</t>
        </is>
      </c>
      <c r="I2727" t="inlineStr">
        <is>
          <t>NO</t>
        </is>
      </c>
      <c r="J2727" t="inlineStr">
        <is>
          <t>SGNSS_M40</t>
        </is>
      </c>
      <c r="K2727" t="inlineStr">
        <is>
          <t>33 80 4552 637-7</t>
        </is>
      </c>
      <c r="L2727" t="inlineStr">
        <is>
          <t>2024-0009</t>
        </is>
      </c>
      <c r="M2727" s="6" t="n">
        <v>45625</v>
      </c>
      <c r="N2727" s="6" t="n">
        <v>46719</v>
      </c>
      <c r="O2727" t="n">
        <v>17.45</v>
      </c>
    </row>
    <row r="2728" hidden="1" s="287">
      <c r="A2728" t="inlineStr">
        <is>
          <t>V500002</t>
        </is>
      </c>
      <c r="B2728" t="n">
        <v>15</v>
      </c>
      <c r="C2728" t="n">
        <v>50</v>
      </c>
      <c r="D2728" t="inlineStr">
        <is>
          <t>LAUDE Smart Intermodal S.A.</t>
        </is>
      </c>
      <c r="E2728" t="inlineStr">
        <is>
          <t>100026</t>
        </is>
      </c>
      <c r="F2728" t="inlineStr">
        <is>
          <t>ul. Wroclawska 131</t>
        </is>
      </c>
      <c r="G2728" t="inlineStr">
        <is>
          <t>87-100</t>
        </is>
      </c>
      <c r="H2728" t="inlineStr">
        <is>
          <t>Torun</t>
        </is>
      </c>
      <c r="I2728" t="inlineStr">
        <is>
          <t>PL</t>
        </is>
      </c>
      <c r="J2728" t="inlineStr">
        <is>
          <t>SGMMNSS_M48</t>
        </is>
      </c>
      <c r="K2728" t="inlineStr">
        <is>
          <t>37 84 4594 862-3</t>
        </is>
      </c>
      <c r="L2728" t="inlineStr">
        <is>
          <t>2025-0027</t>
        </is>
      </c>
      <c r="M2728" s="6" t="n">
        <v>45847</v>
      </c>
      <c r="N2728" s="6" t="n">
        <v>47672</v>
      </c>
      <c r="O2728" t="n">
        <v>31.56</v>
      </c>
    </row>
    <row r="2729" hidden="1" s="287">
      <c r="A2729" t="inlineStr">
        <is>
          <t>V200054</t>
        </is>
      </c>
      <c r="B2729" t="n">
        <v>30</v>
      </c>
      <c r="C2729" t="n">
        <v>50</v>
      </c>
      <c r="D2729" t="inlineStr">
        <is>
          <t>Necoss GmbH</t>
        </is>
      </c>
      <c r="E2729" t="inlineStr">
        <is>
          <t>100014</t>
        </is>
      </c>
      <c r="F2729" t="inlineStr">
        <is>
          <t>Bahnhofplatz 42</t>
        </is>
      </c>
      <c r="G2729" t="inlineStr">
        <is>
          <t>28195</t>
        </is>
      </c>
      <c r="H2729" t="inlineStr">
        <is>
          <t>Bremen</t>
        </is>
      </c>
      <c r="I2729" t="inlineStr">
        <is>
          <t>DE</t>
        </is>
      </c>
      <c r="J2729" t="inlineStr">
        <is>
          <t>SGGRSS_M2</t>
        </is>
      </c>
      <c r="K2729" t="inlineStr">
        <is>
          <t>37 80 4980 445-3</t>
        </is>
      </c>
      <c r="L2729" t="inlineStr">
        <is>
          <t>2025-0024</t>
        </is>
      </c>
      <c r="M2729" s="6" t="n">
        <v>46023</v>
      </c>
      <c r="N2729" s="6" t="n">
        <v>46752</v>
      </c>
      <c r="O2729" t="n">
        <v>27.9</v>
      </c>
    </row>
    <row r="2730" hidden="1" s="287">
      <c r="A2730" t="inlineStr">
        <is>
          <t>V710001</t>
        </is>
      </c>
      <c r="B2730" t="n">
        <v>47</v>
      </c>
      <c r="C2730" t="n">
        <v>50</v>
      </c>
      <c r="D2730" t="inlineStr">
        <is>
          <t>Rail Cargo Austria AG</t>
        </is>
      </c>
      <c r="E2730" t="inlineStr">
        <is>
          <t>100020</t>
        </is>
      </c>
      <c r="F2730" t="inlineStr">
        <is>
          <t>Am Hauptbahnhof 2</t>
        </is>
      </c>
      <c r="G2730" t="inlineStr">
        <is>
          <t>1100</t>
        </is>
      </c>
      <c r="H2730" t="inlineStr">
        <is>
          <t>Wien</t>
        </is>
      </c>
      <c r="I2730" t="inlineStr">
        <is>
          <t>AT</t>
        </is>
      </c>
      <c r="J2730" t="inlineStr">
        <is>
          <t>SDGGMRSS_M8</t>
        </is>
      </c>
      <c r="K2730" t="inlineStr">
        <is>
          <t>37 80 4992 330-3</t>
        </is>
      </c>
      <c r="L2730" t="inlineStr">
        <is>
          <t>2025-0026</t>
        </is>
      </c>
      <c r="M2730" s="6" t="n">
        <v>45931</v>
      </c>
      <c r="N2730" s="6" t="n">
        <v>46112</v>
      </c>
      <c r="O2730" t="n">
        <v>37</v>
      </c>
    </row>
    <row r="2731" hidden="1" s="287">
      <c r="A2731" t="inlineStr">
        <is>
          <t>V300082</t>
        </is>
      </c>
      <c r="B2731" t="n">
        <v>7</v>
      </c>
      <c r="C2731" t="n">
        <v>50</v>
      </c>
      <c r="D2731" t="inlineStr">
        <is>
          <t>NAVILAND CARGO SAS</t>
        </is>
      </c>
      <c r="E2731" t="inlineStr">
        <is>
          <t>100432</t>
        </is>
      </c>
      <c r="F2731" t="inlineStr">
        <is>
          <t>26 Quai Charles Pasqua</t>
        </is>
      </c>
      <c r="G2731" t="inlineStr">
        <is>
          <t>92300</t>
        </is>
      </c>
      <c r="H2731" t="inlineStr">
        <is>
          <t>Levallois-Perret</t>
        </is>
      </c>
      <c r="I2731" t="inlineStr">
        <is>
          <t>FR</t>
        </is>
      </c>
      <c r="J2731" t="inlineStr">
        <is>
          <t>SGGRSS_M20</t>
        </is>
      </c>
      <c r="K2731" t="inlineStr">
        <is>
          <t>33 80 4960 247-1</t>
        </is>
      </c>
      <c r="L2731" t="inlineStr">
        <is>
          <t>2025-0029</t>
        </is>
      </c>
      <c r="M2731" s="6" t="n">
        <v>45992</v>
      </c>
      <c r="N2731" s="6" t="n">
        <v>46721</v>
      </c>
      <c r="O2731" t="n">
        <v>25</v>
      </c>
    </row>
    <row r="2732" hidden="1" s="287">
      <c r="A2732" t="inlineStr">
        <is>
          <t>V100039</t>
        </is>
      </c>
      <c r="B2732" t="n">
        <v>48</v>
      </c>
      <c r="C2732" t="n">
        <v>50</v>
      </c>
      <c r="D2732" t="inlineStr">
        <is>
          <t>Rail Cargo Austria AG</t>
        </is>
      </c>
      <c r="E2732" t="inlineStr">
        <is>
          <t>100020</t>
        </is>
      </c>
      <c r="F2732" t="inlineStr">
        <is>
          <t>Am Hauptbahnhof 2</t>
        </is>
      </c>
      <c r="G2732" t="inlineStr">
        <is>
          <t>1100</t>
        </is>
      </c>
      <c r="H2732" t="inlineStr">
        <is>
          <t>Wien</t>
        </is>
      </c>
      <c r="I2732" t="inlineStr">
        <is>
          <t>AT</t>
        </is>
      </c>
      <c r="J2732" t="inlineStr">
        <is>
          <t>SDGGMRSS_M8</t>
        </is>
      </c>
      <c r="K2732" t="inlineStr">
        <is>
          <t>35 80 4956 765-6</t>
        </is>
      </c>
      <c r="L2732" t="inlineStr">
        <is>
          <t>2022-0023</t>
        </is>
      </c>
      <c r="M2732" s="6" t="n">
        <v>45076</v>
      </c>
      <c r="N2732" s="6" t="n">
        <v>46203</v>
      </c>
      <c r="O2732" t="n">
        <v>49.9</v>
      </c>
    </row>
    <row r="2733" hidden="1" s="287">
      <c r="A2733" t="inlineStr">
        <is>
          <t>V100047</t>
        </is>
      </c>
      <c r="B2733" t="n">
        <v>48</v>
      </c>
      <c r="C2733" t="n">
        <v>50</v>
      </c>
      <c r="D2733" t="inlineStr">
        <is>
          <t>Rail Cargo Austria AG</t>
        </is>
      </c>
      <c r="E2733" t="inlineStr">
        <is>
          <t>100020</t>
        </is>
      </c>
      <c r="F2733" t="inlineStr">
        <is>
          <t>Am Hauptbahnhof 2</t>
        </is>
      </c>
      <c r="G2733" t="inlineStr">
        <is>
          <t>1100</t>
        </is>
      </c>
      <c r="H2733" t="inlineStr">
        <is>
          <t>Wien</t>
        </is>
      </c>
      <c r="I2733" t="inlineStr">
        <is>
          <t>AT</t>
        </is>
      </c>
      <c r="J2733" t="inlineStr">
        <is>
          <t>SGGMRRS_M23</t>
        </is>
      </c>
      <c r="K2733" t="inlineStr">
        <is>
          <t>37 80 4657 218-6</t>
        </is>
      </c>
      <c r="L2733" t="inlineStr">
        <is>
          <t>2023-0010</t>
        </is>
      </c>
      <c r="M2733" s="6" t="n">
        <v>45211</v>
      </c>
      <c r="N2733" s="6" t="n">
        <v>46203</v>
      </c>
      <c r="O2733" t="n">
        <v>41.55</v>
      </c>
    </row>
    <row r="2734" hidden="1" s="287">
      <c r="A2734" t="inlineStr">
        <is>
          <t>V300034</t>
        </is>
      </c>
      <c r="B2734" t="n">
        <v>38</v>
      </c>
      <c r="C2734" t="n">
        <v>50</v>
      </c>
      <c r="D2734" t="inlineStr">
        <is>
          <t>EWG Rail Zrt.</t>
        </is>
      </c>
      <c r="E2734" t="inlineStr">
        <is>
          <t>100758</t>
        </is>
      </c>
      <c r="F2734" t="inlineStr">
        <is>
          <t>Váci út 76 3.em</t>
        </is>
      </c>
      <c r="G2734" t="inlineStr">
        <is>
          <t>1133</t>
        </is>
      </c>
      <c r="H2734" t="inlineStr">
        <is>
          <t>Budapest</t>
        </is>
      </c>
      <c r="I2734" t="inlineStr">
        <is>
          <t>HU</t>
        </is>
      </c>
      <c r="J2734" t="inlineStr">
        <is>
          <t>SGNS_M9</t>
        </is>
      </c>
      <c r="K2734" t="inlineStr">
        <is>
          <t>37 80 4564 573-6</t>
        </is>
      </c>
      <c r="L2734" t="inlineStr">
        <is>
          <t>2023-0026</t>
        </is>
      </c>
      <c r="M2734" s="6" t="n">
        <v>45188</v>
      </c>
      <c r="N2734" s="6" t="n">
        <v>46387</v>
      </c>
      <c r="O2734" t="n">
        <v>16.63</v>
      </c>
    </row>
    <row r="2735" hidden="1" s="287">
      <c r="A2735" t="inlineStr">
        <is>
          <t>V100049</t>
        </is>
      </c>
      <c r="B2735" t="n">
        <v>38</v>
      </c>
      <c r="C2735" t="n">
        <v>50</v>
      </c>
      <c r="D2735" t="inlineStr">
        <is>
          <t>Grain Logistic Sp.z.o.o.</t>
        </is>
      </c>
      <c r="E2735" t="inlineStr">
        <is>
          <t>100765</t>
        </is>
      </c>
      <c r="F2735" t="inlineStr">
        <is>
          <t>ul. Nowogrodzka 31/413</t>
        </is>
      </c>
      <c r="G2735" t="inlineStr">
        <is>
          <t>00-511</t>
        </is>
      </c>
      <c r="H2735" t="inlineStr">
        <is>
          <t>Warszawa</t>
        </is>
      </c>
      <c r="I2735" t="inlineStr">
        <is>
          <t>PL</t>
        </is>
      </c>
      <c r="J2735" t="inlineStr">
        <is>
          <t>SGNS_M9</t>
        </is>
      </c>
      <c r="K2735" t="inlineStr">
        <is>
          <t>37 80 4564 586-8</t>
        </is>
      </c>
      <c r="L2735" t="inlineStr">
        <is>
          <t>2023-0035</t>
        </is>
      </c>
      <c r="M2735" s="6" t="n">
        <v>45301</v>
      </c>
      <c r="N2735" s="6" t="n">
        <v>46081</v>
      </c>
      <c r="O2735" t="n">
        <v>19.5</v>
      </c>
    </row>
    <row r="2736" hidden="1" s="287">
      <c r="A2736" t="inlineStr">
        <is>
          <t>V100051</t>
        </is>
      </c>
      <c r="B2736" t="n">
        <v>18</v>
      </c>
      <c r="C2736" t="n">
        <v>50</v>
      </c>
      <c r="D2736" t="inlineStr">
        <is>
          <t>LAUDE Smart Intermodal S.A.</t>
        </is>
      </c>
      <c r="E2736" t="inlineStr">
        <is>
          <t>100026</t>
        </is>
      </c>
      <c r="F2736" t="inlineStr">
        <is>
          <t>ul. Wroclawska 131</t>
        </is>
      </c>
      <c r="G2736" t="inlineStr">
        <is>
          <t>87-100</t>
        </is>
      </c>
      <c r="H2736" t="inlineStr">
        <is>
          <t>Torun</t>
        </is>
      </c>
      <c r="I2736" t="inlineStr">
        <is>
          <t>PL</t>
        </is>
      </c>
      <c r="J2736" t="inlineStr">
        <is>
          <t>SGMMNS_M29</t>
        </is>
      </c>
      <c r="K2736" t="inlineStr">
        <is>
          <t>33 80 4505 907-2</t>
        </is>
      </c>
      <c r="L2736" t="inlineStr">
        <is>
          <t>2023-0033</t>
        </is>
      </c>
      <c r="M2736" s="6" t="n">
        <v>45434</v>
      </c>
      <c r="N2736" s="6" t="n">
        <v>46894</v>
      </c>
      <c r="O2736" t="n">
        <v>18.95</v>
      </c>
    </row>
    <row r="2737" hidden="1" s="287">
      <c r="A2737" t="inlineStr">
        <is>
          <t>V200038</t>
        </is>
      </c>
      <c r="B2737" t="n">
        <v>23</v>
      </c>
      <c r="C2737" t="n">
        <v>50</v>
      </c>
      <c r="D2737" t="inlineStr">
        <is>
          <t>Mars Logistics AS</t>
        </is>
      </c>
      <c r="E2737" t="inlineStr">
        <is>
          <t>100770</t>
        </is>
      </c>
      <c r="F2737" t="inlineStr">
        <is>
          <t>Mahmutbey Mah., Tasocagi Yolu Cad.</t>
        </is>
      </c>
      <c r="G2737" t="inlineStr">
        <is>
          <t>34218</t>
        </is>
      </c>
      <c r="H2737" t="inlineStr">
        <is>
          <t>Bagcilar-Istanbul</t>
        </is>
      </c>
      <c r="I2737" t="inlineStr">
        <is>
          <t>TR</t>
        </is>
      </c>
      <c r="J2737" t="inlineStr">
        <is>
          <t>SDGGMRS_M7</t>
        </is>
      </c>
      <c r="K2737" t="inlineStr">
        <is>
          <t>37 80 4993 321-1</t>
        </is>
      </c>
      <c r="L2737" t="inlineStr">
        <is>
          <t>2024-0006</t>
        </is>
      </c>
      <c r="M2737" s="6" t="n">
        <v>45414</v>
      </c>
      <c r="N2737" s="6" t="n">
        <v>46508</v>
      </c>
      <c r="O2737" t="n">
        <v>44.43</v>
      </c>
    </row>
    <row r="2738" hidden="1" s="287">
      <c r="A2738" t="inlineStr">
        <is>
          <t>V200044</t>
        </is>
      </c>
      <c r="B2738" t="n">
        <v>42</v>
      </c>
      <c r="C2738" t="n">
        <v>50</v>
      </c>
      <c r="D2738" t="inlineStr">
        <is>
          <t>PCC Intermodal S.A.</t>
        </is>
      </c>
      <c r="E2738" t="inlineStr">
        <is>
          <t>100761</t>
        </is>
      </c>
      <c r="F2738" t="inlineStr">
        <is>
          <t>ul Hutnicza 16</t>
        </is>
      </c>
      <c r="G2738" t="inlineStr">
        <is>
          <t>81-061</t>
        </is>
      </c>
      <c r="H2738" t="inlineStr">
        <is>
          <t>Gdynia</t>
        </is>
      </c>
      <c r="I2738" t="inlineStr">
        <is>
          <t>PL</t>
        </is>
      </c>
      <c r="J2738" t="inlineStr">
        <is>
          <t>SGNS_M13</t>
        </is>
      </c>
      <c r="K2738" t="inlineStr">
        <is>
          <t>37 80 4564 327-7</t>
        </is>
      </c>
      <c r="L2738" t="inlineStr">
        <is>
          <t>2023-0016</t>
        </is>
      </c>
      <c r="M2738" s="6" t="n">
        <v>45174</v>
      </c>
      <c r="N2738" s="6" t="n">
        <v>46356</v>
      </c>
      <c r="O2738" t="n">
        <v>22</v>
      </c>
    </row>
    <row r="2739" hidden="1" s="287">
      <c r="A2739" t="inlineStr">
        <is>
          <t>V200047</t>
        </is>
      </c>
      <c r="B2739" t="n">
        <v>19</v>
      </c>
      <c r="C2739" t="n">
        <v>50</v>
      </c>
      <c r="D2739" t="inlineStr">
        <is>
          <t>Alza Cargo Sp. z.o.o.</t>
        </is>
      </c>
      <c r="E2739" t="inlineStr">
        <is>
          <t>100060</t>
        </is>
      </c>
      <c r="F2739" t="inlineStr">
        <is>
          <t>al. Wojciecha Korfantego 125/A</t>
        </is>
      </c>
      <c r="G2739" t="inlineStr">
        <is>
          <t>40-156</t>
        </is>
      </c>
      <c r="H2739" t="inlineStr">
        <is>
          <t>Katowice</t>
        </is>
      </c>
      <c r="I2739" t="inlineStr">
        <is>
          <t>PL</t>
        </is>
      </c>
      <c r="J2739" t="inlineStr">
        <is>
          <t>SGMMNS_M29</t>
        </is>
      </c>
      <c r="K2739" t="inlineStr">
        <is>
          <t>33 80 4505 968-4</t>
        </is>
      </c>
      <c r="L2739" t="inlineStr">
        <is>
          <t>2024-0042</t>
        </is>
      </c>
      <c r="M2739" s="6" t="n">
        <v>45674</v>
      </c>
      <c r="N2739" s="6" t="n">
        <v>46403</v>
      </c>
      <c r="O2739" t="n">
        <v>19.71</v>
      </c>
    </row>
    <row r="2740" hidden="1" s="287">
      <c r="A2740" t="inlineStr">
        <is>
          <t>V100061</t>
        </is>
      </c>
      <c r="B2740" t="n">
        <v>98</v>
      </c>
      <c r="C2740" t="n">
        <v>20</v>
      </c>
      <c r="D2740" t="inlineStr">
        <is>
          <t>Rail Cargo Austria AG</t>
        </is>
      </c>
      <c r="E2740" t="inlineStr">
        <is>
          <t>100020</t>
        </is>
      </c>
      <c r="F2740" t="inlineStr">
        <is>
          <t>Am Hauptbahnhof 2</t>
        </is>
      </c>
      <c r="G2740" t="inlineStr">
        <is>
          <t>1100</t>
        </is>
      </c>
      <c r="H2740" t="inlineStr">
        <is>
          <t>Wien</t>
        </is>
      </c>
      <c r="I2740" t="inlineStr">
        <is>
          <t>AT</t>
        </is>
      </c>
      <c r="J2740" t="inlineStr">
        <is>
          <t>EANOS_95</t>
        </is>
      </c>
      <c r="K2740" t="inlineStr"/>
      <c r="L2740" t="inlineStr">
        <is>
          <t>2025-0008</t>
        </is>
      </c>
      <c r="M2740" s="6" t="n">
        <v>46199</v>
      </c>
      <c r="N2740" s="6" t="n">
        <v>50581</v>
      </c>
      <c r="O2740" t="n">
        <v>26</v>
      </c>
    </row>
    <row r="2741" hidden="1" s="287">
      <c r="A2741" t="inlineStr">
        <is>
          <t>V300081</t>
        </is>
      </c>
      <c r="B2741" t="n">
        <v>36</v>
      </c>
      <c r="C2741" t="n">
        <v>50</v>
      </c>
      <c r="D2741" t="inlineStr">
        <is>
          <t>Weco Rail GmbH</t>
        </is>
      </c>
      <c r="E2741" t="inlineStr">
        <is>
          <t>100763</t>
        </is>
      </c>
      <c r="F2741" t="inlineStr">
        <is>
          <t>Tanbruckgrasse 3</t>
        </is>
      </c>
      <c r="G2741" t="inlineStr">
        <is>
          <t>1120</t>
        </is>
      </c>
      <c r="H2741" t="inlineStr">
        <is>
          <t>Wien</t>
        </is>
      </c>
      <c r="I2741" t="inlineStr">
        <is>
          <t>AT</t>
        </is>
      </c>
      <c r="J2741" t="inlineStr">
        <is>
          <t>SDGGMRS_M7</t>
        </is>
      </c>
      <c r="K2741" t="inlineStr">
        <is>
          <t>37 80 4993 169-4</t>
        </is>
      </c>
      <c r="L2741" t="inlineStr">
        <is>
          <t>2025-0015</t>
        </is>
      </c>
      <c r="M2741" s="6" t="n">
        <v>45931</v>
      </c>
      <c r="N2741" s="6" t="n">
        <v>46660</v>
      </c>
      <c r="O2741" t="n">
        <v>46</v>
      </c>
    </row>
    <row r="2742" hidden="1" s="287">
      <c r="A2742" t="inlineStr">
        <is>
          <t>V100066</t>
        </is>
      </c>
      <c r="B2742" t="n">
        <v>26</v>
      </c>
      <c r="C2742" t="n">
        <v>50</v>
      </c>
      <c r="D2742" t="inlineStr">
        <is>
          <t>Grenland Rail AS</t>
        </is>
      </c>
      <c r="E2742" t="inlineStr">
        <is>
          <t>100268</t>
        </is>
      </c>
      <c r="F2742" t="inlineStr">
        <is>
          <t>Nybergflata 2</t>
        </is>
      </c>
      <c r="G2742" t="inlineStr">
        <is>
          <t>3737</t>
        </is>
      </c>
      <c r="H2742" t="inlineStr">
        <is>
          <t>Skien</t>
        </is>
      </c>
      <c r="I2742" t="inlineStr">
        <is>
          <t>NO</t>
        </is>
      </c>
      <c r="J2742" t="inlineStr">
        <is>
          <t>SGNSS_M40</t>
        </is>
      </c>
      <c r="K2742" t="inlineStr">
        <is>
          <t>33 80 4552 638-5</t>
        </is>
      </c>
      <c r="L2742" t="inlineStr">
        <is>
          <t>2024-0009</t>
        </is>
      </c>
      <c r="M2742" s="6" t="n">
        <v>45625</v>
      </c>
      <c r="N2742" s="6" t="n">
        <v>46719</v>
      </c>
      <c r="O2742" t="n">
        <v>17.45</v>
      </c>
    </row>
    <row r="2743" hidden="1" s="287">
      <c r="A2743" t="inlineStr">
        <is>
          <t>V500002</t>
        </is>
      </c>
      <c r="B2743" t="n">
        <v>16</v>
      </c>
      <c r="C2743" t="n">
        <v>50</v>
      </c>
      <c r="D2743" t="inlineStr">
        <is>
          <t>LAUDE Smart Intermodal S.A.</t>
        </is>
      </c>
      <c r="E2743" t="inlineStr">
        <is>
          <t>100026</t>
        </is>
      </c>
      <c r="F2743" t="inlineStr">
        <is>
          <t>ul. Wroclawska 131</t>
        </is>
      </c>
      <c r="G2743" t="inlineStr">
        <is>
          <t>87-100</t>
        </is>
      </c>
      <c r="H2743" t="inlineStr">
        <is>
          <t>Torun</t>
        </is>
      </c>
      <c r="I2743" t="inlineStr">
        <is>
          <t>PL</t>
        </is>
      </c>
      <c r="J2743" t="inlineStr">
        <is>
          <t>SGMMNSS_M48</t>
        </is>
      </c>
      <c r="K2743" t="inlineStr">
        <is>
          <t>37 84 4594 864-9</t>
        </is>
      </c>
      <c r="L2743" t="inlineStr">
        <is>
          <t>2025-0027</t>
        </is>
      </c>
      <c r="M2743" s="6" t="n">
        <v>45847</v>
      </c>
      <c r="N2743" s="6" t="n">
        <v>47672</v>
      </c>
      <c r="O2743" t="n">
        <v>31.56</v>
      </c>
    </row>
    <row r="2744" hidden="1" s="287">
      <c r="A2744" t="inlineStr">
        <is>
          <t>V200054</t>
        </is>
      </c>
      <c r="B2744" t="n">
        <v>31</v>
      </c>
      <c r="C2744" t="n">
        <v>50</v>
      </c>
      <c r="D2744" t="inlineStr">
        <is>
          <t>Necoss GmbH</t>
        </is>
      </c>
      <c r="E2744" t="inlineStr">
        <is>
          <t>100014</t>
        </is>
      </c>
      <c r="F2744" t="inlineStr">
        <is>
          <t>Bahnhofplatz 42</t>
        </is>
      </c>
      <c r="G2744" t="inlineStr">
        <is>
          <t>28195</t>
        </is>
      </c>
      <c r="H2744" t="inlineStr">
        <is>
          <t>Bremen</t>
        </is>
      </c>
      <c r="I2744" t="inlineStr">
        <is>
          <t>DE</t>
        </is>
      </c>
      <c r="J2744" t="inlineStr">
        <is>
          <t>SGGRSS_M2</t>
        </is>
      </c>
      <c r="K2744" t="inlineStr">
        <is>
          <t>37 80 4980 448-7</t>
        </is>
      </c>
      <c r="L2744" t="inlineStr">
        <is>
          <t>2025-0024</t>
        </is>
      </c>
      <c r="M2744" s="6" t="n">
        <v>46023</v>
      </c>
      <c r="N2744" s="6" t="n">
        <v>46752</v>
      </c>
      <c r="O2744" t="n">
        <v>27.9</v>
      </c>
    </row>
    <row r="2745" hidden="1" s="287">
      <c r="A2745" t="inlineStr">
        <is>
          <t>V710001</t>
        </is>
      </c>
      <c r="B2745" t="n">
        <v>48</v>
      </c>
      <c r="C2745" t="n">
        <v>50</v>
      </c>
      <c r="D2745" t="inlineStr">
        <is>
          <t>Rail Cargo Austria AG</t>
        </is>
      </c>
      <c r="E2745" t="inlineStr">
        <is>
          <t>100020</t>
        </is>
      </c>
      <c r="F2745" t="inlineStr">
        <is>
          <t>Am Hauptbahnhof 2</t>
        </is>
      </c>
      <c r="G2745" t="inlineStr">
        <is>
          <t>1100</t>
        </is>
      </c>
      <c r="H2745" t="inlineStr">
        <is>
          <t>Wien</t>
        </is>
      </c>
      <c r="I2745" t="inlineStr">
        <is>
          <t>AT</t>
        </is>
      </c>
      <c r="J2745" t="inlineStr">
        <is>
          <t>SDGGMRSS_M8</t>
        </is>
      </c>
      <c r="K2745" t="inlineStr">
        <is>
          <t>37 80 4992 331-1</t>
        </is>
      </c>
      <c r="L2745" t="inlineStr">
        <is>
          <t>2025-0026</t>
        </is>
      </c>
      <c r="M2745" s="6" t="n">
        <v>45931</v>
      </c>
      <c r="N2745" s="6" t="n">
        <v>46112</v>
      </c>
      <c r="O2745" t="n">
        <v>37</v>
      </c>
    </row>
    <row r="2746" hidden="1" s="287">
      <c r="A2746" t="inlineStr">
        <is>
          <t>V300082</t>
        </is>
      </c>
      <c r="B2746" t="n">
        <v>8</v>
      </c>
      <c r="C2746" t="n">
        <v>50</v>
      </c>
      <c r="D2746" t="inlineStr">
        <is>
          <t>NAVILAND CARGO SAS</t>
        </is>
      </c>
      <c r="E2746" t="inlineStr">
        <is>
          <t>100432</t>
        </is>
      </c>
      <c r="F2746" t="inlineStr">
        <is>
          <t>26 Quai Charles Pasqua</t>
        </is>
      </c>
      <c r="G2746" t="inlineStr">
        <is>
          <t>92300</t>
        </is>
      </c>
      <c r="H2746" t="inlineStr">
        <is>
          <t>Levallois-Perret</t>
        </is>
      </c>
      <c r="I2746" t="inlineStr">
        <is>
          <t>FR</t>
        </is>
      </c>
      <c r="J2746" t="inlineStr">
        <is>
          <t>SGGRSS_M20</t>
        </is>
      </c>
      <c r="K2746" t="inlineStr">
        <is>
          <t>33 80 4960 248-9</t>
        </is>
      </c>
      <c r="L2746" t="inlineStr">
        <is>
          <t>2025-0029</t>
        </is>
      </c>
      <c r="M2746" s="6" t="n">
        <v>45992</v>
      </c>
      <c r="N2746" s="6" t="n">
        <v>46721</v>
      </c>
      <c r="O2746" t="n">
        <v>25</v>
      </c>
    </row>
    <row r="2747" hidden="1" s="287">
      <c r="A2747" t="inlineStr">
        <is>
          <t>V200003</t>
        </is>
      </c>
      <c r="B2747" t="n">
        <v>49</v>
      </c>
      <c r="C2747" t="n">
        <v>50</v>
      </c>
      <c r="D2747" t="inlineStr">
        <is>
          <t>RTB Cargo Netherlands B.V.</t>
        </is>
      </c>
      <c r="E2747" t="inlineStr">
        <is>
          <t>100002</t>
        </is>
      </c>
      <c r="F2747" t="inlineStr">
        <is>
          <t>Albert-Plesmanweg 57</t>
        </is>
      </c>
      <c r="G2747" t="inlineStr">
        <is>
          <t>3088GB</t>
        </is>
      </c>
      <c r="H2747" t="inlineStr">
        <is>
          <t>Rotterdam</t>
        </is>
      </c>
      <c r="I2747" t="inlineStr">
        <is>
          <t>NL</t>
        </is>
      </c>
      <c r="J2747" t="inlineStr">
        <is>
          <t>SGGRSS_M2</t>
        </is>
      </c>
      <c r="K2747" t="inlineStr">
        <is>
          <t>37 80 4980 698-7</t>
        </is>
      </c>
      <c r="L2747" t="inlineStr">
        <is>
          <t>2020-0001</t>
        </is>
      </c>
      <c r="M2747" s="6" t="n">
        <v>44317</v>
      </c>
      <c r="N2747" s="6" t="n">
        <v>46081</v>
      </c>
      <c r="O2747" t="n">
        <v>32</v>
      </c>
    </row>
    <row r="2748" hidden="1" s="287">
      <c r="A2748" t="inlineStr">
        <is>
          <t>V400001</t>
        </is>
      </c>
      <c r="B2748" t="n">
        <v>45</v>
      </c>
      <c r="C2748" t="n">
        <v>50</v>
      </c>
      <c r="D2748" t="inlineStr">
        <is>
          <t>DB Cargo AG</t>
        </is>
      </c>
      <c r="E2748" t="inlineStr">
        <is>
          <t>100000</t>
        </is>
      </c>
      <c r="F2748" t="inlineStr">
        <is>
          <t>Rheinstrasse 2</t>
        </is>
      </c>
      <c r="G2748" t="inlineStr">
        <is>
          <t>55116</t>
        </is>
      </c>
      <c r="H2748" t="inlineStr">
        <is>
          <t>Mainz</t>
        </is>
      </c>
      <c r="I2748" t="inlineStr">
        <is>
          <t>DE</t>
        </is>
      </c>
      <c r="J2748" t="inlineStr">
        <is>
          <t>SGGRSS_M2</t>
        </is>
      </c>
      <c r="K2748" t="inlineStr">
        <is>
          <t>37 80 4980 293-7</t>
        </is>
      </c>
      <c r="L2748" t="inlineStr">
        <is>
          <t>2021-2420</t>
        </is>
      </c>
      <c r="M2748" s="6" t="n">
        <v>44616</v>
      </c>
      <c r="N2748" s="6" t="n">
        <v>46811</v>
      </c>
      <c r="O2748" t="n">
        <v>25.4</v>
      </c>
    </row>
    <row r="2749" hidden="1" s="287">
      <c r="A2749" t="inlineStr">
        <is>
          <t>V100039</t>
        </is>
      </c>
      <c r="B2749" t="n">
        <v>49</v>
      </c>
      <c r="C2749" t="n">
        <v>50</v>
      </c>
      <c r="D2749" t="inlineStr">
        <is>
          <t>Rail Cargo Austria AG</t>
        </is>
      </c>
      <c r="E2749" t="inlineStr">
        <is>
          <t>100020</t>
        </is>
      </c>
      <c r="F2749" t="inlineStr">
        <is>
          <t>Am Hauptbahnhof 2</t>
        </is>
      </c>
      <c r="G2749" t="inlineStr">
        <is>
          <t>1100</t>
        </is>
      </c>
      <c r="H2749" t="inlineStr">
        <is>
          <t>Wien</t>
        </is>
      </c>
      <c r="I2749" t="inlineStr">
        <is>
          <t>AT</t>
        </is>
      </c>
      <c r="J2749" t="inlineStr">
        <is>
          <t>SDGGMRSS_M8</t>
        </is>
      </c>
      <c r="K2749" t="inlineStr">
        <is>
          <t>35 80 4956 766-4</t>
        </is>
      </c>
      <c r="L2749" t="inlineStr">
        <is>
          <t>2022-0023</t>
        </is>
      </c>
      <c r="M2749" s="6" t="n">
        <v>45076</v>
      </c>
      <c r="N2749" s="6" t="n">
        <v>46203</v>
      </c>
      <c r="O2749" t="n">
        <v>49.9</v>
      </c>
    </row>
    <row r="2750" hidden="1" s="287">
      <c r="A2750" t="inlineStr">
        <is>
          <t>V300031</t>
        </is>
      </c>
      <c r="B2750" t="n">
        <v>39</v>
      </c>
      <c r="C2750" t="n">
        <v>50</v>
      </c>
      <c r="D2750" t="inlineStr">
        <is>
          <t>EWG Rail Zrt.</t>
        </is>
      </c>
      <c r="E2750" t="inlineStr">
        <is>
          <t>100758</t>
        </is>
      </c>
      <c r="F2750" t="inlineStr">
        <is>
          <t>Váci út 76 3.em</t>
        </is>
      </c>
      <c r="G2750" t="inlineStr">
        <is>
          <t>1133</t>
        </is>
      </c>
      <c r="H2750" t="inlineStr">
        <is>
          <t>Budapest</t>
        </is>
      </c>
      <c r="I2750" t="inlineStr">
        <is>
          <t>HU</t>
        </is>
      </c>
      <c r="J2750" t="inlineStr">
        <is>
          <t>SGGRSS_M20</t>
        </is>
      </c>
      <c r="K2750" t="inlineStr">
        <is>
          <t>33 80 4960 001-2</t>
        </is>
      </c>
      <c r="L2750" t="inlineStr">
        <is>
          <t>2023-0008</t>
        </is>
      </c>
      <c r="M2750" s="6" t="n">
        <v>45078</v>
      </c>
      <c r="N2750" s="6" t="n">
        <v>46905</v>
      </c>
      <c r="O2750" t="n">
        <v>19.25</v>
      </c>
    </row>
    <row r="2751" hidden="1" s="287">
      <c r="A2751" t="inlineStr">
        <is>
          <t>V100047</t>
        </is>
      </c>
      <c r="B2751" t="n">
        <v>49</v>
      </c>
      <c r="C2751" t="n">
        <v>50</v>
      </c>
      <c r="D2751" t="inlineStr">
        <is>
          <t>Rail Cargo Austria AG</t>
        </is>
      </c>
      <c r="E2751" t="inlineStr">
        <is>
          <t>100020</t>
        </is>
      </c>
      <c r="F2751" t="inlineStr">
        <is>
          <t>Am Hauptbahnhof 2</t>
        </is>
      </c>
      <c r="G2751" t="inlineStr">
        <is>
          <t>1100</t>
        </is>
      </c>
      <c r="H2751" t="inlineStr">
        <is>
          <t>Wien</t>
        </is>
      </c>
      <c r="I2751" t="inlineStr">
        <is>
          <t>AT</t>
        </is>
      </c>
      <c r="J2751" t="inlineStr">
        <is>
          <t>SGGMRRS_M23</t>
        </is>
      </c>
      <c r="K2751" t="inlineStr">
        <is>
          <t>37 80 4657 219-4</t>
        </is>
      </c>
      <c r="L2751" t="inlineStr">
        <is>
          <t>2023-0010</t>
        </is>
      </c>
      <c r="M2751" s="6" t="n">
        <v>45302</v>
      </c>
      <c r="N2751" s="6" t="n">
        <v>46203</v>
      </c>
      <c r="O2751" t="n">
        <v>41.55</v>
      </c>
    </row>
    <row r="2752" hidden="1" s="287">
      <c r="A2752" t="inlineStr">
        <is>
          <t>V300034</t>
        </is>
      </c>
      <c r="B2752" t="n">
        <v>39</v>
      </c>
      <c r="C2752" t="n">
        <v>50</v>
      </c>
      <c r="D2752" t="inlineStr">
        <is>
          <t>EWG Rail Zrt.</t>
        </is>
      </c>
      <c r="E2752" t="inlineStr">
        <is>
          <t>100758</t>
        </is>
      </c>
      <c r="F2752" t="inlineStr">
        <is>
          <t>Váci út 76 3.em</t>
        </is>
      </c>
      <c r="G2752" t="inlineStr">
        <is>
          <t>1133</t>
        </is>
      </c>
      <c r="H2752" t="inlineStr">
        <is>
          <t>Budapest</t>
        </is>
      </c>
      <c r="I2752" t="inlineStr">
        <is>
          <t>HU</t>
        </is>
      </c>
      <c r="J2752" t="inlineStr">
        <is>
          <t>SGNS_M9</t>
        </is>
      </c>
      <c r="K2752" t="inlineStr">
        <is>
          <t>37 80 4564 574-4</t>
        </is>
      </c>
      <c r="L2752" t="inlineStr">
        <is>
          <t>2023-0026</t>
        </is>
      </c>
      <c r="M2752" s="6" t="n">
        <v>45188</v>
      </c>
      <c r="N2752" s="6" t="n">
        <v>46387</v>
      </c>
      <c r="O2752" t="n">
        <v>16.63</v>
      </c>
    </row>
    <row r="2753" hidden="1" s="287">
      <c r="A2753" t="inlineStr">
        <is>
          <t>V100049</t>
        </is>
      </c>
      <c r="B2753" t="n">
        <v>39</v>
      </c>
      <c r="C2753" t="n">
        <v>50</v>
      </c>
      <c r="D2753" t="inlineStr">
        <is>
          <t>Grain Logistic Sp.z.o.o.</t>
        </is>
      </c>
      <c r="E2753" t="inlineStr">
        <is>
          <t>100765</t>
        </is>
      </c>
      <c r="F2753" t="inlineStr">
        <is>
          <t>ul. Nowogrodzka 31/413</t>
        </is>
      </c>
      <c r="G2753" t="inlineStr">
        <is>
          <t>00-511</t>
        </is>
      </c>
      <c r="H2753" t="inlineStr">
        <is>
          <t>Warszawa</t>
        </is>
      </c>
      <c r="I2753" t="inlineStr">
        <is>
          <t>PL</t>
        </is>
      </c>
      <c r="J2753" t="inlineStr">
        <is>
          <t>SGNS_M9</t>
        </is>
      </c>
      <c r="K2753" t="inlineStr">
        <is>
          <t>37 80 4564 588-4</t>
        </is>
      </c>
      <c r="L2753" t="inlineStr">
        <is>
          <t>2023-0035</t>
        </is>
      </c>
      <c r="M2753" s="6" t="n">
        <v>45301</v>
      </c>
      <c r="N2753" s="6" t="n">
        <v>46081</v>
      </c>
      <c r="O2753" t="n">
        <v>19.5</v>
      </c>
    </row>
    <row r="2754" hidden="1" s="287">
      <c r="A2754" t="inlineStr">
        <is>
          <t>V100051</t>
        </is>
      </c>
      <c r="B2754" t="n">
        <v>19</v>
      </c>
      <c r="C2754" t="n">
        <v>50</v>
      </c>
      <c r="D2754" t="inlineStr">
        <is>
          <t>LAUDE Smart Intermodal S.A.</t>
        </is>
      </c>
      <c r="E2754" t="inlineStr">
        <is>
          <t>100026</t>
        </is>
      </c>
      <c r="F2754" t="inlineStr">
        <is>
          <t>ul. Wroclawska 131</t>
        </is>
      </c>
      <c r="G2754" t="inlineStr">
        <is>
          <t>87-100</t>
        </is>
      </c>
      <c r="H2754" t="inlineStr">
        <is>
          <t>Torun</t>
        </is>
      </c>
      <c r="I2754" t="inlineStr">
        <is>
          <t>PL</t>
        </is>
      </c>
      <c r="J2754" t="inlineStr">
        <is>
          <t>SGMMNS_M29</t>
        </is>
      </c>
      <c r="K2754" t="inlineStr">
        <is>
          <t>33 80 4505 908-0</t>
        </is>
      </c>
      <c r="L2754" t="inlineStr">
        <is>
          <t>2023-0033</t>
        </is>
      </c>
      <c r="M2754" s="6" t="n">
        <v>45434</v>
      </c>
      <c r="N2754" s="6" t="n">
        <v>46894</v>
      </c>
      <c r="O2754" t="n">
        <v>18.95</v>
      </c>
    </row>
    <row r="2755" hidden="1" s="287">
      <c r="A2755" t="inlineStr">
        <is>
          <t>V200038</t>
        </is>
      </c>
      <c r="B2755" t="n">
        <v>24</v>
      </c>
      <c r="C2755" t="n">
        <v>50</v>
      </c>
      <c r="D2755" t="inlineStr">
        <is>
          <t>Mars Logistics AS</t>
        </is>
      </c>
      <c r="E2755" t="inlineStr">
        <is>
          <t>100770</t>
        </is>
      </c>
      <c r="F2755" t="inlineStr">
        <is>
          <t>Mahmutbey Mah., Tasocagi Yolu Cad.</t>
        </is>
      </c>
      <c r="G2755" t="inlineStr">
        <is>
          <t>34218</t>
        </is>
      </c>
      <c r="H2755" t="inlineStr">
        <is>
          <t>Bagcilar-Istanbul</t>
        </is>
      </c>
      <c r="I2755" t="inlineStr">
        <is>
          <t>TR</t>
        </is>
      </c>
      <c r="J2755" t="inlineStr">
        <is>
          <t>SDGGMRS_M7</t>
        </is>
      </c>
      <c r="K2755" t="inlineStr">
        <is>
          <t>37 80 4993 322-9</t>
        </is>
      </c>
      <c r="L2755" t="inlineStr">
        <is>
          <t>2024-0006</t>
        </is>
      </c>
      <c r="M2755" s="6" t="n">
        <v>45414</v>
      </c>
      <c r="N2755" s="6" t="n">
        <v>46508</v>
      </c>
      <c r="O2755" t="n">
        <v>44.43</v>
      </c>
    </row>
    <row r="2756" hidden="1" s="287">
      <c r="A2756" t="inlineStr">
        <is>
          <t>V200044</t>
        </is>
      </c>
      <c r="B2756" t="n">
        <v>43</v>
      </c>
      <c r="C2756" t="n">
        <v>50</v>
      </c>
      <c r="D2756" t="inlineStr">
        <is>
          <t>PCC Intermodal S.A.</t>
        </is>
      </c>
      <c r="E2756" t="inlineStr">
        <is>
          <t>100761</t>
        </is>
      </c>
      <c r="F2756" t="inlineStr">
        <is>
          <t>ul Hutnicza 16</t>
        </is>
      </c>
      <c r="G2756" t="inlineStr">
        <is>
          <t>81-061</t>
        </is>
      </c>
      <c r="H2756" t="inlineStr">
        <is>
          <t>Gdynia</t>
        </is>
      </c>
      <c r="I2756" t="inlineStr">
        <is>
          <t>PL</t>
        </is>
      </c>
      <c r="J2756" t="inlineStr">
        <is>
          <t>SGNS_M13</t>
        </is>
      </c>
      <c r="K2756" t="inlineStr">
        <is>
          <t>37 80 4564 328-5</t>
        </is>
      </c>
      <c r="L2756" t="inlineStr">
        <is>
          <t>2023-0016</t>
        </is>
      </c>
      <c r="M2756" s="6" t="n">
        <v>45174</v>
      </c>
      <c r="N2756" s="6" t="n">
        <v>46356</v>
      </c>
      <c r="O2756" t="n">
        <v>22</v>
      </c>
    </row>
    <row r="2757" hidden="1" s="287">
      <c r="A2757" t="inlineStr">
        <is>
          <t>V200047</t>
        </is>
      </c>
      <c r="B2757" t="n">
        <v>20</v>
      </c>
      <c r="C2757" t="n">
        <v>50</v>
      </c>
      <c r="D2757" t="inlineStr">
        <is>
          <t>Alza Cargo Sp. z.o.o.</t>
        </is>
      </c>
      <c r="E2757" t="inlineStr">
        <is>
          <t>100060</t>
        </is>
      </c>
      <c r="F2757" t="inlineStr">
        <is>
          <t>al. Wojciecha Korfantego 125/A</t>
        </is>
      </c>
      <c r="G2757" t="inlineStr">
        <is>
          <t>40-156</t>
        </is>
      </c>
      <c r="H2757" t="inlineStr">
        <is>
          <t>Katowice</t>
        </is>
      </c>
      <c r="I2757" t="inlineStr">
        <is>
          <t>PL</t>
        </is>
      </c>
      <c r="J2757" t="inlineStr">
        <is>
          <t>SGMMNS_M17</t>
        </is>
      </c>
      <c r="K2757" t="inlineStr">
        <is>
          <t>33 80 4505 443-8</t>
        </is>
      </c>
      <c r="L2757" t="inlineStr">
        <is>
          <t>2024-0042</t>
        </is>
      </c>
      <c r="M2757" s="6" t="n">
        <v>45658</v>
      </c>
      <c r="N2757" s="6" t="n">
        <v>46387</v>
      </c>
      <c r="O2757" t="n">
        <v>19.71</v>
      </c>
    </row>
    <row r="2758" hidden="1" s="287">
      <c r="A2758" t="inlineStr">
        <is>
          <t>V100061</t>
        </is>
      </c>
      <c r="B2758" t="n">
        <v>99</v>
      </c>
      <c r="C2758" t="n">
        <v>20</v>
      </c>
      <c r="D2758" t="inlineStr">
        <is>
          <t>Rail Cargo Austria AG</t>
        </is>
      </c>
      <c r="E2758" t="inlineStr">
        <is>
          <t>100020</t>
        </is>
      </c>
      <c r="F2758" t="inlineStr">
        <is>
          <t>Am Hauptbahnhof 2</t>
        </is>
      </c>
      <c r="G2758" t="inlineStr">
        <is>
          <t>1100</t>
        </is>
      </c>
      <c r="H2758" t="inlineStr">
        <is>
          <t>Wien</t>
        </is>
      </c>
      <c r="I2758" t="inlineStr">
        <is>
          <t>AT</t>
        </is>
      </c>
      <c r="J2758" t="inlineStr">
        <is>
          <t>EANOS_95</t>
        </is>
      </c>
      <c r="K2758" t="inlineStr"/>
      <c r="L2758" t="inlineStr">
        <is>
          <t>2025-0008</t>
        </is>
      </c>
      <c r="M2758" s="6" t="n">
        <v>46199</v>
      </c>
      <c r="N2758" s="6" t="n">
        <v>50581</v>
      </c>
      <c r="O2758" t="n">
        <v>26</v>
      </c>
    </row>
    <row r="2759" hidden="1" s="287">
      <c r="A2759" t="inlineStr">
        <is>
          <t>V300081</t>
        </is>
      </c>
      <c r="B2759" t="n">
        <v>37</v>
      </c>
      <c r="C2759" t="n">
        <v>50</v>
      </c>
      <c r="D2759" t="inlineStr">
        <is>
          <t>Weco Rail GmbH</t>
        </is>
      </c>
      <c r="E2759" t="inlineStr">
        <is>
          <t>100763</t>
        </is>
      </c>
      <c r="F2759" t="inlineStr">
        <is>
          <t>Tanbruckgrasse 3</t>
        </is>
      </c>
      <c r="G2759" t="inlineStr">
        <is>
          <t>1120</t>
        </is>
      </c>
      <c r="H2759" t="inlineStr">
        <is>
          <t>Wien</t>
        </is>
      </c>
      <c r="I2759" t="inlineStr">
        <is>
          <t>AT</t>
        </is>
      </c>
      <c r="J2759" t="inlineStr">
        <is>
          <t>SDGGMRS_M7</t>
        </is>
      </c>
      <c r="K2759" t="inlineStr">
        <is>
          <t>37 80 4993 170-2</t>
        </is>
      </c>
      <c r="L2759" t="inlineStr">
        <is>
          <t>2025-0015</t>
        </is>
      </c>
      <c r="M2759" s="6" t="n">
        <v>45931</v>
      </c>
      <c r="N2759" s="6" t="n">
        <v>46660</v>
      </c>
      <c r="O2759" t="n">
        <v>46</v>
      </c>
    </row>
    <row r="2760" hidden="1" s="287">
      <c r="A2760" t="inlineStr">
        <is>
          <t>V100066</t>
        </is>
      </c>
      <c r="B2760" t="n">
        <v>27</v>
      </c>
      <c r="C2760" t="n">
        <v>50</v>
      </c>
      <c r="D2760" t="inlineStr">
        <is>
          <t>Grenland Rail AS</t>
        </is>
      </c>
      <c r="E2760" t="inlineStr">
        <is>
          <t>100268</t>
        </is>
      </c>
      <c r="F2760" t="inlineStr">
        <is>
          <t>Nybergflata 2</t>
        </is>
      </c>
      <c r="G2760" t="inlineStr">
        <is>
          <t>3737</t>
        </is>
      </c>
      <c r="H2760" t="inlineStr">
        <is>
          <t>Skien</t>
        </is>
      </c>
      <c r="I2760" t="inlineStr">
        <is>
          <t>NO</t>
        </is>
      </c>
      <c r="J2760" t="inlineStr">
        <is>
          <t>SGNSS_M40</t>
        </is>
      </c>
      <c r="K2760" t="inlineStr">
        <is>
          <t>33 80 4552 639-3</t>
        </is>
      </c>
      <c r="L2760" t="inlineStr">
        <is>
          <t>2024-0009</t>
        </is>
      </c>
      <c r="M2760" s="6" t="n">
        <v>45625</v>
      </c>
      <c r="N2760" s="6" t="n">
        <v>46719</v>
      </c>
      <c r="O2760" t="n">
        <v>17.45</v>
      </c>
    </row>
    <row r="2761" hidden="1" s="287">
      <c r="A2761" t="inlineStr">
        <is>
          <t>V500002</t>
        </is>
      </c>
      <c r="B2761" t="n">
        <v>17</v>
      </c>
      <c r="C2761" t="n">
        <v>50</v>
      </c>
      <c r="D2761" t="inlineStr">
        <is>
          <t>LAUDE Smart Intermodal S.A.</t>
        </is>
      </c>
      <c r="E2761" t="inlineStr">
        <is>
          <t>100026</t>
        </is>
      </c>
      <c r="F2761" t="inlineStr">
        <is>
          <t>ul. Wroclawska 131</t>
        </is>
      </c>
      <c r="G2761" t="inlineStr">
        <is>
          <t>87-100</t>
        </is>
      </c>
      <c r="H2761" t="inlineStr">
        <is>
          <t>Torun</t>
        </is>
      </c>
      <c r="I2761" t="inlineStr">
        <is>
          <t>PL</t>
        </is>
      </c>
      <c r="J2761" t="inlineStr">
        <is>
          <t>SGMMNSS_M48</t>
        </is>
      </c>
      <c r="K2761" t="inlineStr">
        <is>
          <t>37 84 4594 866-4</t>
        </is>
      </c>
      <c r="L2761" t="inlineStr">
        <is>
          <t>2025-0027</t>
        </is>
      </c>
      <c r="M2761" s="6" t="n">
        <v>45847</v>
      </c>
      <c r="N2761" s="6" t="n">
        <v>47672</v>
      </c>
      <c r="O2761" t="n">
        <v>31.56</v>
      </c>
    </row>
    <row r="2762" hidden="1" s="287">
      <c r="A2762" t="inlineStr">
        <is>
          <t>V200054</t>
        </is>
      </c>
      <c r="B2762" t="n">
        <v>32</v>
      </c>
      <c r="C2762" t="n">
        <v>50</v>
      </c>
      <c r="D2762" t="inlineStr">
        <is>
          <t>Necoss GmbH</t>
        </is>
      </c>
      <c r="E2762" t="inlineStr">
        <is>
          <t>100014</t>
        </is>
      </c>
      <c r="F2762" t="inlineStr">
        <is>
          <t>Bahnhofplatz 42</t>
        </is>
      </c>
      <c r="G2762" t="inlineStr">
        <is>
          <t>28195</t>
        </is>
      </c>
      <c r="H2762" t="inlineStr">
        <is>
          <t>Bremen</t>
        </is>
      </c>
      <c r="I2762" t="inlineStr">
        <is>
          <t>DE</t>
        </is>
      </c>
      <c r="J2762" t="inlineStr">
        <is>
          <t>SGGRSS_M2</t>
        </is>
      </c>
      <c r="K2762" t="inlineStr">
        <is>
          <t>37 80 4980 449-5</t>
        </is>
      </c>
      <c r="L2762" t="inlineStr">
        <is>
          <t>2025-0024</t>
        </is>
      </c>
      <c r="M2762" s="6" t="n">
        <v>46023</v>
      </c>
      <c r="N2762" s="6" t="n">
        <v>46752</v>
      </c>
      <c r="O2762" t="n">
        <v>27.9</v>
      </c>
    </row>
    <row r="2763" hidden="1" s="287">
      <c r="A2763" t="inlineStr">
        <is>
          <t>V710001</t>
        </is>
      </c>
      <c r="B2763" t="n">
        <v>49</v>
      </c>
      <c r="C2763" t="n">
        <v>50</v>
      </c>
      <c r="D2763" t="inlineStr">
        <is>
          <t>Rail Cargo Austria AG</t>
        </is>
      </c>
      <c r="E2763" t="inlineStr">
        <is>
          <t>100020</t>
        </is>
      </c>
      <c r="F2763" t="inlineStr">
        <is>
          <t>Am Hauptbahnhof 2</t>
        </is>
      </c>
      <c r="G2763" t="inlineStr">
        <is>
          <t>1100</t>
        </is>
      </c>
      <c r="H2763" t="inlineStr">
        <is>
          <t>Wien</t>
        </is>
      </c>
      <c r="I2763" t="inlineStr">
        <is>
          <t>AT</t>
        </is>
      </c>
      <c r="J2763" t="inlineStr">
        <is>
          <t>SDGGMRSS_M8</t>
        </is>
      </c>
      <c r="K2763" t="inlineStr">
        <is>
          <t>37 80 4992 335-2</t>
        </is>
      </c>
      <c r="L2763" t="inlineStr">
        <is>
          <t>2025-0026</t>
        </is>
      </c>
      <c r="M2763" s="6" t="n">
        <v>45931</v>
      </c>
      <c r="N2763" s="6" t="n">
        <v>46112</v>
      </c>
      <c r="O2763" t="n">
        <v>37</v>
      </c>
    </row>
    <row r="2764" hidden="1" s="287">
      <c r="A2764" t="inlineStr">
        <is>
          <t>V300082</t>
        </is>
      </c>
      <c r="B2764" t="n">
        <v>9</v>
      </c>
      <c r="C2764" t="n">
        <v>50</v>
      </c>
      <c r="D2764" t="inlineStr">
        <is>
          <t>NAVILAND CARGO SAS</t>
        </is>
      </c>
      <c r="E2764" t="inlineStr">
        <is>
          <t>100432</t>
        </is>
      </c>
      <c r="F2764" t="inlineStr">
        <is>
          <t>26 Quai Charles Pasqua</t>
        </is>
      </c>
      <c r="G2764" t="inlineStr">
        <is>
          <t>92300</t>
        </is>
      </c>
      <c r="H2764" t="inlineStr">
        <is>
          <t>Levallois-Perret</t>
        </is>
      </c>
      <c r="I2764" t="inlineStr">
        <is>
          <t>FR</t>
        </is>
      </c>
      <c r="J2764" t="inlineStr">
        <is>
          <t>SGGRSS_M20</t>
        </is>
      </c>
      <c r="K2764" t="inlineStr">
        <is>
          <t>33 80 4960 250-5</t>
        </is>
      </c>
      <c r="L2764" t="inlineStr">
        <is>
          <t>2025-0029</t>
        </is>
      </c>
      <c r="M2764" s="6" t="n">
        <v>45992</v>
      </c>
      <c r="N2764" s="6" t="n">
        <v>46721</v>
      </c>
      <c r="O2764" t="n">
        <v>25</v>
      </c>
    </row>
    <row r="2765" hidden="1" s="287">
      <c r="A2765" t="inlineStr">
        <is>
          <t>V200003</t>
        </is>
      </c>
      <c r="B2765" t="n">
        <v>50</v>
      </c>
      <c r="C2765" t="n">
        <v>50</v>
      </c>
      <c r="D2765" t="inlineStr">
        <is>
          <t>RTB Cargo Netherlands B.V.</t>
        </is>
      </c>
      <c r="E2765" t="inlineStr">
        <is>
          <t>100002</t>
        </is>
      </c>
      <c r="F2765" t="inlineStr">
        <is>
          <t>Albert-Plesmanweg 57</t>
        </is>
      </c>
      <c r="G2765" t="inlineStr">
        <is>
          <t>3088GB</t>
        </is>
      </c>
      <c r="H2765" t="inlineStr">
        <is>
          <t>Rotterdam</t>
        </is>
      </c>
      <c r="I2765" t="inlineStr">
        <is>
          <t>NL</t>
        </is>
      </c>
      <c r="J2765" t="inlineStr">
        <is>
          <t>SGGRSS_M2</t>
        </is>
      </c>
      <c r="K2765" t="inlineStr">
        <is>
          <t>37 80 4980 699-5</t>
        </is>
      </c>
      <c r="L2765" t="inlineStr">
        <is>
          <t>2020-0001</t>
        </is>
      </c>
      <c r="M2765" s="6" t="n">
        <v>44317</v>
      </c>
      <c r="N2765" s="6" t="n">
        <v>46081</v>
      </c>
      <c r="O2765" t="n">
        <v>32</v>
      </c>
    </row>
    <row r="2766" hidden="1" s="287">
      <c r="A2766" t="inlineStr">
        <is>
          <t>V400001</t>
        </is>
      </c>
      <c r="B2766" t="n">
        <v>46</v>
      </c>
      <c r="C2766" t="n">
        <v>50</v>
      </c>
      <c r="D2766" t="inlineStr">
        <is>
          <t>DB Cargo AG</t>
        </is>
      </c>
      <c r="E2766" t="inlineStr">
        <is>
          <t>100000</t>
        </is>
      </c>
      <c r="F2766" t="inlineStr">
        <is>
          <t>Rheinstrasse 2</t>
        </is>
      </c>
      <c r="G2766" t="inlineStr">
        <is>
          <t>55116</t>
        </is>
      </c>
      <c r="H2766" t="inlineStr">
        <is>
          <t>Mainz</t>
        </is>
      </c>
      <c r="I2766" t="inlineStr">
        <is>
          <t>DE</t>
        </is>
      </c>
      <c r="J2766" t="inlineStr">
        <is>
          <t>SGGRSS_M2</t>
        </is>
      </c>
      <c r="K2766" t="inlineStr">
        <is>
          <t>37 80 4980 278-8</t>
        </is>
      </c>
      <c r="L2766" t="inlineStr">
        <is>
          <t>2021-2420</t>
        </is>
      </c>
      <c r="M2766" s="6" t="n">
        <v>44616</v>
      </c>
      <c r="N2766" s="6" t="n">
        <v>46811</v>
      </c>
      <c r="O2766" t="n">
        <v>25.4</v>
      </c>
    </row>
    <row r="2767" hidden="1" s="287">
      <c r="A2767" t="inlineStr">
        <is>
          <t>V100039</t>
        </is>
      </c>
      <c r="B2767" t="n">
        <v>50</v>
      </c>
      <c r="C2767" t="n">
        <v>50</v>
      </c>
      <c r="D2767" t="inlineStr">
        <is>
          <t>Rail Cargo Austria AG</t>
        </is>
      </c>
      <c r="E2767" t="inlineStr">
        <is>
          <t>100020</t>
        </is>
      </c>
      <c r="F2767" t="inlineStr">
        <is>
          <t>Am Hauptbahnhof 2</t>
        </is>
      </c>
      <c r="G2767" t="inlineStr">
        <is>
          <t>1100</t>
        </is>
      </c>
      <c r="H2767" t="inlineStr">
        <is>
          <t>Wien</t>
        </is>
      </c>
      <c r="I2767" t="inlineStr">
        <is>
          <t>AT</t>
        </is>
      </c>
      <c r="J2767" t="inlineStr">
        <is>
          <t>SDGGMRSS_M8</t>
        </is>
      </c>
      <c r="K2767" t="inlineStr">
        <is>
          <t>35 80 4956 767-2</t>
        </is>
      </c>
      <c r="L2767" t="inlineStr">
        <is>
          <t>2022-0023</t>
        </is>
      </c>
      <c r="M2767" s="6" t="n">
        <v>45076</v>
      </c>
      <c r="N2767" s="6" t="n">
        <v>46203</v>
      </c>
      <c r="O2767" t="n">
        <v>49.9</v>
      </c>
    </row>
    <row r="2768" hidden="1" s="287">
      <c r="A2768" t="inlineStr">
        <is>
          <t>V300031</t>
        </is>
      </c>
      <c r="B2768" t="n">
        <v>40</v>
      </c>
      <c r="C2768" t="n">
        <v>50</v>
      </c>
      <c r="D2768" t="inlineStr">
        <is>
          <t>EWG Rail Zrt.</t>
        </is>
      </c>
      <c r="E2768" t="inlineStr">
        <is>
          <t>100758</t>
        </is>
      </c>
      <c r="F2768" t="inlineStr">
        <is>
          <t>Váci út 76 3.em</t>
        </is>
      </c>
      <c r="G2768" t="inlineStr">
        <is>
          <t>1133</t>
        </is>
      </c>
      <c r="H2768" t="inlineStr">
        <is>
          <t>Budapest</t>
        </is>
      </c>
      <c r="I2768" t="inlineStr">
        <is>
          <t>HU</t>
        </is>
      </c>
      <c r="J2768" t="inlineStr">
        <is>
          <t>SGGRSS_M20</t>
        </is>
      </c>
      <c r="K2768" t="inlineStr">
        <is>
          <t>33 80 4960 002-0</t>
        </is>
      </c>
      <c r="L2768" t="inlineStr">
        <is>
          <t>2023-0008</t>
        </is>
      </c>
      <c r="M2768" s="6" t="n">
        <v>45078</v>
      </c>
      <c r="N2768" s="6" t="n">
        <v>46905</v>
      </c>
      <c r="O2768" t="n">
        <v>19.25</v>
      </c>
    </row>
    <row r="2769" hidden="1" s="287">
      <c r="A2769" t="inlineStr">
        <is>
          <t>V100047</t>
        </is>
      </c>
      <c r="B2769" t="n">
        <v>50</v>
      </c>
      <c r="C2769" t="n">
        <v>50</v>
      </c>
      <c r="D2769" t="inlineStr">
        <is>
          <t>Rail Cargo Austria AG</t>
        </is>
      </c>
      <c r="E2769" t="inlineStr">
        <is>
          <t>100020</t>
        </is>
      </c>
      <c r="F2769" t="inlineStr">
        <is>
          <t>Am Hauptbahnhof 2</t>
        </is>
      </c>
      <c r="G2769" t="inlineStr">
        <is>
          <t>1100</t>
        </is>
      </c>
      <c r="H2769" t="inlineStr">
        <is>
          <t>Wien</t>
        </is>
      </c>
      <c r="I2769" t="inlineStr">
        <is>
          <t>AT</t>
        </is>
      </c>
      <c r="J2769" t="inlineStr">
        <is>
          <t>SGGMRRS_M23</t>
        </is>
      </c>
      <c r="K2769" t="inlineStr">
        <is>
          <t>37 80 4657 220-2</t>
        </is>
      </c>
      <c r="L2769" t="inlineStr">
        <is>
          <t>2023-0010</t>
        </is>
      </c>
      <c r="M2769" s="6" t="n">
        <v>45302</v>
      </c>
      <c r="N2769" s="6" t="n">
        <v>46203</v>
      </c>
      <c r="O2769" t="n">
        <v>41.55</v>
      </c>
    </row>
    <row r="2770" hidden="1" s="287">
      <c r="A2770" t="inlineStr">
        <is>
          <t>V300034</t>
        </is>
      </c>
      <c r="B2770" t="n">
        <v>40</v>
      </c>
      <c r="C2770" t="n">
        <v>50</v>
      </c>
      <c r="D2770" t="inlineStr">
        <is>
          <t>EWG Rail Zrt.</t>
        </is>
      </c>
      <c r="E2770" t="inlineStr">
        <is>
          <t>100758</t>
        </is>
      </c>
      <c r="F2770" t="inlineStr">
        <is>
          <t>Váci út 76 3.em</t>
        </is>
      </c>
      <c r="G2770" t="inlineStr">
        <is>
          <t>1133</t>
        </is>
      </c>
      <c r="H2770" t="inlineStr">
        <is>
          <t>Budapest</t>
        </is>
      </c>
      <c r="I2770" t="inlineStr">
        <is>
          <t>HU</t>
        </is>
      </c>
      <c r="J2770" t="inlineStr">
        <is>
          <t>SGNS_M9</t>
        </is>
      </c>
      <c r="K2770" t="inlineStr">
        <is>
          <t>37 80 4564 575-1</t>
        </is>
      </c>
      <c r="L2770" t="inlineStr">
        <is>
          <t>2023-0026</t>
        </is>
      </c>
      <c r="M2770" s="6" t="n">
        <v>45188</v>
      </c>
      <c r="N2770" s="6" t="n">
        <v>46387</v>
      </c>
      <c r="O2770" t="n">
        <v>16.63</v>
      </c>
    </row>
    <row r="2771" hidden="1" s="287">
      <c r="A2771" t="inlineStr">
        <is>
          <t>V100049</t>
        </is>
      </c>
      <c r="B2771" t="n">
        <v>40</v>
      </c>
      <c r="C2771" t="n">
        <v>50</v>
      </c>
      <c r="D2771" t="inlineStr">
        <is>
          <t>Grain Logistic Sp.z.o.o.</t>
        </is>
      </c>
      <c r="E2771" t="inlineStr">
        <is>
          <t>100765</t>
        </is>
      </c>
      <c r="F2771" t="inlineStr">
        <is>
          <t>ul. Nowogrodzka 31/413</t>
        </is>
      </c>
      <c r="G2771" t="inlineStr">
        <is>
          <t>00-511</t>
        </is>
      </c>
      <c r="H2771" t="inlineStr">
        <is>
          <t>Warszawa</t>
        </is>
      </c>
      <c r="I2771" t="inlineStr">
        <is>
          <t>PL</t>
        </is>
      </c>
      <c r="J2771" t="inlineStr">
        <is>
          <t>SGNS_M9</t>
        </is>
      </c>
      <c r="K2771" t="inlineStr">
        <is>
          <t>37 80 4564 589-2</t>
        </is>
      </c>
      <c r="L2771" t="inlineStr">
        <is>
          <t>2023-0035</t>
        </is>
      </c>
      <c r="M2771" s="6" t="n">
        <v>45301</v>
      </c>
      <c r="N2771" s="6" t="n">
        <v>46081</v>
      </c>
      <c r="O2771" t="n">
        <v>19.5</v>
      </c>
    </row>
    <row r="2772" hidden="1" s="287">
      <c r="A2772" t="inlineStr">
        <is>
          <t>V100051</t>
        </is>
      </c>
      <c r="B2772" t="n">
        <v>20</v>
      </c>
      <c r="C2772" t="n">
        <v>50</v>
      </c>
      <c r="D2772" t="inlineStr">
        <is>
          <t>LAUDE Smart Intermodal S.A.</t>
        </is>
      </c>
      <c r="E2772" t="inlineStr">
        <is>
          <t>100026</t>
        </is>
      </c>
      <c r="F2772" t="inlineStr">
        <is>
          <t>ul. Wroclawska 131</t>
        </is>
      </c>
      <c r="G2772" t="inlineStr">
        <is>
          <t>87-100</t>
        </is>
      </c>
      <c r="H2772" t="inlineStr">
        <is>
          <t>Torun</t>
        </is>
      </c>
      <c r="I2772" t="inlineStr">
        <is>
          <t>PL</t>
        </is>
      </c>
      <c r="J2772" t="inlineStr">
        <is>
          <t>SGMMNS_M29</t>
        </is>
      </c>
      <c r="K2772" t="inlineStr">
        <is>
          <t>33 80 4505 909-8</t>
        </is>
      </c>
      <c r="L2772" t="inlineStr">
        <is>
          <t>2023-0033</t>
        </is>
      </c>
      <c r="M2772" s="6" t="n">
        <v>45434</v>
      </c>
      <c r="N2772" s="6" t="n">
        <v>46894</v>
      </c>
      <c r="O2772" t="n">
        <v>18.95</v>
      </c>
    </row>
    <row r="2773" hidden="1" s="287">
      <c r="A2773" t="inlineStr">
        <is>
          <t>V200038</t>
        </is>
      </c>
      <c r="B2773" t="n">
        <v>25</v>
      </c>
      <c r="C2773" t="n">
        <v>50</v>
      </c>
      <c r="D2773" t="inlineStr">
        <is>
          <t>Mars Logistics AS</t>
        </is>
      </c>
      <c r="E2773" t="inlineStr">
        <is>
          <t>100770</t>
        </is>
      </c>
      <c r="F2773" t="inlineStr">
        <is>
          <t>Mahmutbey Mah., Tasocagi Yolu Cad.</t>
        </is>
      </c>
      <c r="G2773" t="inlineStr">
        <is>
          <t>34218</t>
        </is>
      </c>
      <c r="H2773" t="inlineStr">
        <is>
          <t>Bagcilar-Istanbul</t>
        </is>
      </c>
      <c r="I2773" t="inlineStr">
        <is>
          <t>TR</t>
        </is>
      </c>
      <c r="J2773" t="inlineStr">
        <is>
          <t>SDGGMRS_M7</t>
        </is>
      </c>
      <c r="K2773" t="inlineStr">
        <is>
          <t>37 80 4993 323-7</t>
        </is>
      </c>
      <c r="L2773" t="inlineStr">
        <is>
          <t>2024-0006</t>
        </is>
      </c>
      <c r="M2773" s="6" t="n">
        <v>45414</v>
      </c>
      <c r="N2773" s="6" t="n">
        <v>46508</v>
      </c>
      <c r="O2773" t="n">
        <v>44.43</v>
      </c>
    </row>
    <row r="2774" hidden="1" s="287">
      <c r="A2774" t="inlineStr">
        <is>
          <t>V200044</t>
        </is>
      </c>
      <c r="B2774" t="n">
        <v>44</v>
      </c>
      <c r="C2774" t="n">
        <v>50</v>
      </c>
      <c r="D2774" t="inlineStr">
        <is>
          <t>PCC Intermodal S.A.</t>
        </is>
      </c>
      <c r="E2774" t="inlineStr">
        <is>
          <t>100761</t>
        </is>
      </c>
      <c r="F2774" t="inlineStr">
        <is>
          <t>ul Hutnicza 16</t>
        </is>
      </c>
      <c r="G2774" t="inlineStr">
        <is>
          <t>81-061</t>
        </is>
      </c>
      <c r="H2774" t="inlineStr">
        <is>
          <t>Gdynia</t>
        </is>
      </c>
      <c r="I2774" t="inlineStr">
        <is>
          <t>PL</t>
        </is>
      </c>
      <c r="J2774" t="inlineStr">
        <is>
          <t>SGNS_M13</t>
        </is>
      </c>
      <c r="K2774" t="inlineStr">
        <is>
          <t>37 80 4564 329-3</t>
        </is>
      </c>
      <c r="L2774" t="inlineStr">
        <is>
          <t>2023-0016</t>
        </is>
      </c>
      <c r="M2774" s="6" t="n">
        <v>45174</v>
      </c>
      <c r="N2774" s="6" t="n">
        <v>46356</v>
      </c>
      <c r="O2774" t="n">
        <v>22</v>
      </c>
    </row>
    <row r="2775" hidden="1" s="287">
      <c r="A2775" t="inlineStr">
        <is>
          <t>V200047</t>
        </is>
      </c>
      <c r="B2775" t="n">
        <v>21</v>
      </c>
      <c r="C2775" t="n">
        <v>50</v>
      </c>
      <c r="D2775" t="inlineStr">
        <is>
          <t>Alza Cargo Sp. z.o.o.</t>
        </is>
      </c>
      <c r="E2775" t="inlineStr">
        <is>
          <t>100060</t>
        </is>
      </c>
      <c r="F2775" t="inlineStr">
        <is>
          <t>al. Wojciecha Korfantego 125/A</t>
        </is>
      </c>
      <c r="G2775" t="inlineStr">
        <is>
          <t>40-156</t>
        </is>
      </c>
      <c r="H2775" t="inlineStr">
        <is>
          <t>Katowice</t>
        </is>
      </c>
      <c r="I2775" t="inlineStr">
        <is>
          <t>PL</t>
        </is>
      </c>
      <c r="J2775" t="inlineStr">
        <is>
          <t>SGMMNS_M17</t>
        </is>
      </c>
      <c r="K2775" t="inlineStr">
        <is>
          <t>33 80 4505 451-1</t>
        </is>
      </c>
      <c r="L2775" t="inlineStr">
        <is>
          <t>2024-0042</t>
        </is>
      </c>
      <c r="M2775" s="6" t="n">
        <v>45658</v>
      </c>
      <c r="N2775" s="6" t="n">
        <v>46387</v>
      </c>
      <c r="O2775" t="n">
        <v>19.71</v>
      </c>
    </row>
    <row r="2776" hidden="1" s="287">
      <c r="A2776" t="inlineStr">
        <is>
          <t>V100061</t>
        </is>
      </c>
      <c r="B2776" t="n">
        <v>100</v>
      </c>
      <c r="C2776" t="n">
        <v>20</v>
      </c>
      <c r="D2776" t="inlineStr">
        <is>
          <t>Rail Cargo Austria AG</t>
        </is>
      </c>
      <c r="E2776" t="inlineStr">
        <is>
          <t>100020</t>
        </is>
      </c>
      <c r="F2776" t="inlineStr">
        <is>
          <t>Am Hauptbahnhof 2</t>
        </is>
      </c>
      <c r="G2776" t="inlineStr">
        <is>
          <t>1100</t>
        </is>
      </c>
      <c r="H2776" t="inlineStr">
        <is>
          <t>Wien</t>
        </is>
      </c>
      <c r="I2776" t="inlineStr">
        <is>
          <t>AT</t>
        </is>
      </c>
      <c r="J2776" t="inlineStr">
        <is>
          <t>EANOS_95</t>
        </is>
      </c>
      <c r="K2776" t="inlineStr"/>
      <c r="L2776" t="inlineStr">
        <is>
          <t>2025-0008</t>
        </is>
      </c>
      <c r="M2776" s="6" t="n">
        <v>46199</v>
      </c>
      <c r="N2776" s="6" t="n">
        <v>50581</v>
      </c>
      <c r="O2776" t="n">
        <v>26</v>
      </c>
    </row>
    <row r="2777" hidden="1" s="287">
      <c r="A2777" t="inlineStr">
        <is>
          <t>V300081</t>
        </is>
      </c>
      <c r="B2777" t="n">
        <v>38</v>
      </c>
      <c r="C2777" t="n">
        <v>50</v>
      </c>
      <c r="D2777" t="inlineStr">
        <is>
          <t>Weco Rail GmbH</t>
        </is>
      </c>
      <c r="E2777" t="inlineStr">
        <is>
          <t>100763</t>
        </is>
      </c>
      <c r="F2777" t="inlineStr">
        <is>
          <t>Tanbruckgrasse 3</t>
        </is>
      </c>
      <c r="G2777" t="inlineStr">
        <is>
          <t>1120</t>
        </is>
      </c>
      <c r="H2777" t="inlineStr">
        <is>
          <t>Wien</t>
        </is>
      </c>
      <c r="I2777" t="inlineStr">
        <is>
          <t>AT</t>
        </is>
      </c>
      <c r="J2777" t="inlineStr">
        <is>
          <t>SDGGMRS_M7</t>
        </is>
      </c>
      <c r="K2777" t="inlineStr">
        <is>
          <t>37 80 4993 171-0</t>
        </is>
      </c>
      <c r="L2777" t="inlineStr">
        <is>
          <t>2025-0015</t>
        </is>
      </c>
      <c r="M2777" s="6" t="n">
        <v>45931</v>
      </c>
      <c r="N2777" s="6" t="n">
        <v>46660</v>
      </c>
      <c r="O2777" t="n">
        <v>46</v>
      </c>
    </row>
    <row r="2778" hidden="1" s="287">
      <c r="A2778" t="inlineStr">
        <is>
          <t>V100066</t>
        </is>
      </c>
      <c r="B2778" t="n">
        <v>28</v>
      </c>
      <c r="C2778" t="n">
        <v>50</v>
      </c>
      <c r="D2778" t="inlineStr">
        <is>
          <t>Grenland Rail AS</t>
        </is>
      </c>
      <c r="E2778" t="inlineStr">
        <is>
          <t>100268</t>
        </is>
      </c>
      <c r="F2778" t="inlineStr">
        <is>
          <t>Nybergflata 2</t>
        </is>
      </c>
      <c r="G2778" t="inlineStr">
        <is>
          <t>3737</t>
        </is>
      </c>
      <c r="H2778" t="inlineStr">
        <is>
          <t>Skien</t>
        </is>
      </c>
      <c r="I2778" t="inlineStr">
        <is>
          <t>NO</t>
        </is>
      </c>
      <c r="J2778" t="inlineStr">
        <is>
          <t>SGNSS_M40</t>
        </is>
      </c>
      <c r="K2778" t="inlineStr">
        <is>
          <t>33 80 4552 640-1</t>
        </is>
      </c>
      <c r="L2778" t="inlineStr">
        <is>
          <t>2024-0009</t>
        </is>
      </c>
      <c r="M2778" s="6" t="n">
        <v>45625</v>
      </c>
      <c r="N2778" s="6" t="n">
        <v>46719</v>
      </c>
      <c r="O2778" t="n">
        <v>17.45</v>
      </c>
    </row>
    <row r="2779" hidden="1" s="287">
      <c r="A2779" t="inlineStr">
        <is>
          <t>V500002</t>
        </is>
      </c>
      <c r="B2779" t="n">
        <v>18</v>
      </c>
      <c r="C2779" t="n">
        <v>50</v>
      </c>
      <c r="D2779" t="inlineStr">
        <is>
          <t>LAUDE Smart Intermodal S.A.</t>
        </is>
      </c>
      <c r="E2779" t="inlineStr">
        <is>
          <t>100026</t>
        </is>
      </c>
      <c r="F2779" t="inlineStr">
        <is>
          <t>ul. Wroclawska 131</t>
        </is>
      </c>
      <c r="G2779" t="inlineStr">
        <is>
          <t>87-100</t>
        </is>
      </c>
      <c r="H2779" t="inlineStr">
        <is>
          <t>Torun</t>
        </is>
      </c>
      <c r="I2779" t="inlineStr">
        <is>
          <t>PL</t>
        </is>
      </c>
      <c r="J2779" t="inlineStr">
        <is>
          <t>SGMMNSS_M48</t>
        </is>
      </c>
      <c r="K2779" t="inlineStr">
        <is>
          <t>37 84 4594 867-2</t>
        </is>
      </c>
      <c r="L2779" t="inlineStr">
        <is>
          <t>2025-0027</t>
        </is>
      </c>
      <c r="M2779" s="6" t="n">
        <v>45847</v>
      </c>
      <c r="N2779" s="6" t="n">
        <v>47672</v>
      </c>
      <c r="O2779" t="n">
        <v>31.56</v>
      </c>
    </row>
    <row r="2780" hidden="1" s="287">
      <c r="A2780" t="inlineStr">
        <is>
          <t>V200054</t>
        </is>
      </c>
      <c r="B2780" t="n">
        <v>33</v>
      </c>
      <c r="C2780" t="n">
        <v>50</v>
      </c>
      <c r="D2780" t="inlineStr">
        <is>
          <t>Necoss GmbH</t>
        </is>
      </c>
      <c r="E2780" t="inlineStr">
        <is>
          <t>100014</t>
        </is>
      </c>
      <c r="F2780" t="inlineStr">
        <is>
          <t>Bahnhofplatz 42</t>
        </is>
      </c>
      <c r="G2780" t="inlineStr">
        <is>
          <t>28195</t>
        </is>
      </c>
      <c r="H2780" t="inlineStr">
        <is>
          <t>Bremen</t>
        </is>
      </c>
      <c r="I2780" t="inlineStr">
        <is>
          <t>DE</t>
        </is>
      </c>
      <c r="J2780" t="inlineStr">
        <is>
          <t>SGGRSS_M2</t>
        </is>
      </c>
      <c r="K2780" t="inlineStr">
        <is>
          <t>37 80 4980 459-4</t>
        </is>
      </c>
      <c r="L2780" t="inlineStr">
        <is>
          <t>2025-0024</t>
        </is>
      </c>
      <c r="M2780" s="6" t="n">
        <v>46023</v>
      </c>
      <c r="N2780" s="6" t="n">
        <v>46752</v>
      </c>
      <c r="O2780" t="n">
        <v>27.9</v>
      </c>
    </row>
    <row r="2781" hidden="1" s="287">
      <c r="A2781" t="inlineStr">
        <is>
          <t>V710001</t>
        </is>
      </c>
      <c r="B2781" t="n">
        <v>50</v>
      </c>
      <c r="C2781" t="n">
        <v>50</v>
      </c>
      <c r="D2781" t="inlineStr">
        <is>
          <t>Rail Cargo Austria AG</t>
        </is>
      </c>
      <c r="E2781" t="inlineStr">
        <is>
          <t>100020</t>
        </is>
      </c>
      <c r="F2781" t="inlineStr">
        <is>
          <t>Am Hauptbahnhof 2</t>
        </is>
      </c>
      <c r="G2781" t="inlineStr">
        <is>
          <t>1100</t>
        </is>
      </c>
      <c r="H2781" t="inlineStr">
        <is>
          <t>Wien</t>
        </is>
      </c>
      <c r="I2781" t="inlineStr">
        <is>
          <t>AT</t>
        </is>
      </c>
      <c r="J2781" t="inlineStr">
        <is>
          <t>SDGGMRSS_M8</t>
        </is>
      </c>
      <c r="K2781" t="inlineStr">
        <is>
          <t>35 80 4956 035-4</t>
        </is>
      </c>
      <c r="L2781" t="inlineStr">
        <is>
          <t>2025-0026</t>
        </is>
      </c>
      <c r="M2781" s="6" t="n">
        <v>45931</v>
      </c>
      <c r="N2781" s="6" t="n">
        <v>46112</v>
      </c>
      <c r="O2781" t="n">
        <v>37</v>
      </c>
    </row>
    <row r="2782" hidden="1" s="287">
      <c r="A2782" t="inlineStr">
        <is>
          <t>V300082</t>
        </is>
      </c>
      <c r="B2782" t="n">
        <v>10</v>
      </c>
      <c r="C2782" t="n">
        <v>50</v>
      </c>
      <c r="D2782" t="inlineStr">
        <is>
          <t>NAVILAND CARGO SAS</t>
        </is>
      </c>
      <c r="E2782" t="inlineStr">
        <is>
          <t>100432</t>
        </is>
      </c>
      <c r="F2782" t="inlineStr">
        <is>
          <t>26 Quai Charles Pasqua</t>
        </is>
      </c>
      <c r="G2782" t="inlineStr">
        <is>
          <t>92300</t>
        </is>
      </c>
      <c r="H2782" t="inlineStr">
        <is>
          <t>Levallois-Perret</t>
        </is>
      </c>
      <c r="I2782" t="inlineStr">
        <is>
          <t>FR</t>
        </is>
      </c>
      <c r="J2782" t="inlineStr">
        <is>
          <t>SGGRSS_M20</t>
        </is>
      </c>
      <c r="K2782" t="inlineStr">
        <is>
          <t>33 80 4960 251-3</t>
        </is>
      </c>
      <c r="L2782" t="inlineStr">
        <is>
          <t>2025-0029</t>
        </is>
      </c>
      <c r="M2782" s="6" t="n">
        <v>45992</v>
      </c>
      <c r="N2782" s="6" t="n">
        <v>46721</v>
      </c>
      <c r="O2782" t="n">
        <v>25</v>
      </c>
    </row>
    <row r="2783" hidden="1" s="287">
      <c r="A2783" t="inlineStr">
        <is>
          <t>V400001</t>
        </is>
      </c>
      <c r="B2783" t="n">
        <v>47</v>
      </c>
      <c r="C2783" t="n">
        <v>50</v>
      </c>
      <c r="D2783" t="inlineStr">
        <is>
          <t>DB Cargo AG</t>
        </is>
      </c>
      <c r="E2783" t="inlineStr">
        <is>
          <t>100000</t>
        </is>
      </c>
      <c r="F2783" t="inlineStr">
        <is>
          <t>Rheinstrasse 2</t>
        </is>
      </c>
      <c r="G2783" t="inlineStr">
        <is>
          <t>55116</t>
        </is>
      </c>
      <c r="H2783" t="inlineStr">
        <is>
          <t>Mainz</t>
        </is>
      </c>
      <c r="I2783" t="inlineStr">
        <is>
          <t>DE</t>
        </is>
      </c>
      <c r="J2783" t="inlineStr">
        <is>
          <t>SGGRSS_M2</t>
        </is>
      </c>
      <c r="K2783" t="inlineStr">
        <is>
          <t>37 80 4980 279-6</t>
        </is>
      </c>
      <c r="L2783" t="inlineStr">
        <is>
          <t>2021-2420</t>
        </is>
      </c>
      <c r="M2783" s="6" t="n">
        <v>44616</v>
      </c>
      <c r="N2783" s="6" t="n">
        <v>46811</v>
      </c>
      <c r="O2783" t="n">
        <v>25.4</v>
      </c>
    </row>
    <row r="2784" hidden="1" s="287">
      <c r="A2784" t="inlineStr">
        <is>
          <t>V100039</t>
        </is>
      </c>
      <c r="B2784" t="n">
        <v>51</v>
      </c>
      <c r="C2784" t="n">
        <v>50</v>
      </c>
      <c r="D2784" t="inlineStr">
        <is>
          <t>Rail Cargo Austria AG</t>
        </is>
      </c>
      <c r="E2784" t="inlineStr">
        <is>
          <t>100020</t>
        </is>
      </c>
      <c r="F2784" t="inlineStr">
        <is>
          <t>Am Hauptbahnhof 2</t>
        </is>
      </c>
      <c r="G2784" t="inlineStr">
        <is>
          <t>1100</t>
        </is>
      </c>
      <c r="H2784" t="inlineStr">
        <is>
          <t>Wien</t>
        </is>
      </c>
      <c r="I2784" t="inlineStr">
        <is>
          <t>AT</t>
        </is>
      </c>
      <c r="J2784" t="inlineStr">
        <is>
          <t>SDGGMRSS_M8</t>
        </is>
      </c>
      <c r="K2784" t="inlineStr">
        <is>
          <t>35 80 4956 768-0</t>
        </is>
      </c>
      <c r="L2784" t="inlineStr">
        <is>
          <t>2022-0023</t>
        </is>
      </c>
      <c r="M2784" s="6" t="n">
        <v>45076</v>
      </c>
      <c r="N2784" s="6" t="n">
        <v>46203</v>
      </c>
      <c r="O2784" t="n">
        <v>49.9</v>
      </c>
    </row>
    <row r="2785" hidden="1" s="287">
      <c r="A2785" t="inlineStr">
        <is>
          <t>V300031</t>
        </is>
      </c>
      <c r="B2785" t="n">
        <v>41</v>
      </c>
      <c r="C2785" t="n">
        <v>50</v>
      </c>
      <c r="D2785" t="inlineStr">
        <is>
          <t>EWG Rail Zrt.</t>
        </is>
      </c>
      <c r="E2785" t="inlineStr">
        <is>
          <t>100758</t>
        </is>
      </c>
      <c r="F2785" t="inlineStr">
        <is>
          <t>Váci út 76 3.em</t>
        </is>
      </c>
      <c r="G2785" t="inlineStr">
        <is>
          <t>1133</t>
        </is>
      </c>
      <c r="H2785" t="inlineStr">
        <is>
          <t>Budapest</t>
        </is>
      </c>
      <c r="I2785" t="inlineStr">
        <is>
          <t>HU</t>
        </is>
      </c>
      <c r="J2785" t="inlineStr">
        <is>
          <t>SGGRSS_M20</t>
        </is>
      </c>
      <c r="K2785" t="inlineStr">
        <is>
          <t>33 80 4960 003-8</t>
        </is>
      </c>
      <c r="L2785" t="inlineStr">
        <is>
          <t>2023-0008</t>
        </is>
      </c>
      <c r="M2785" s="6" t="n">
        <v>45078</v>
      </c>
      <c r="N2785" s="6" t="n">
        <v>46905</v>
      </c>
      <c r="O2785" t="n">
        <v>19.25</v>
      </c>
    </row>
    <row r="2786" hidden="1" s="287">
      <c r="A2786" t="inlineStr">
        <is>
          <t>V300034</t>
        </is>
      </c>
      <c r="B2786" t="n">
        <v>41</v>
      </c>
      <c r="C2786" t="n">
        <v>50</v>
      </c>
      <c r="D2786" t="inlineStr">
        <is>
          <t>EWG Rail Zrt.</t>
        </is>
      </c>
      <c r="E2786" t="inlineStr">
        <is>
          <t>100758</t>
        </is>
      </c>
      <c r="F2786" t="inlineStr">
        <is>
          <t>Váci út 76 3.em</t>
        </is>
      </c>
      <c r="G2786" t="inlineStr">
        <is>
          <t>1133</t>
        </is>
      </c>
      <c r="H2786" t="inlineStr">
        <is>
          <t>Budapest</t>
        </is>
      </c>
      <c r="I2786" t="inlineStr">
        <is>
          <t>HU</t>
        </is>
      </c>
      <c r="J2786" t="inlineStr">
        <is>
          <t>SGNS_M9</t>
        </is>
      </c>
      <c r="K2786" t="inlineStr">
        <is>
          <t>37 80 4564 576-9</t>
        </is>
      </c>
      <c r="L2786" t="inlineStr">
        <is>
          <t>2023-0026</t>
        </is>
      </c>
      <c r="M2786" s="6" t="n">
        <v>45188</v>
      </c>
      <c r="N2786" s="6" t="n">
        <v>46387</v>
      </c>
      <c r="O2786" t="n">
        <v>16.63</v>
      </c>
    </row>
    <row r="2787" hidden="1" s="287">
      <c r="A2787" t="inlineStr">
        <is>
          <t>V100049</t>
        </is>
      </c>
      <c r="B2787" t="n">
        <v>41</v>
      </c>
      <c r="C2787" t="n">
        <v>50</v>
      </c>
      <c r="D2787" t="inlineStr">
        <is>
          <t>Grain Logistic Sp.z.o.o.</t>
        </is>
      </c>
      <c r="E2787" t="inlineStr">
        <is>
          <t>100765</t>
        </is>
      </c>
      <c r="F2787" t="inlineStr">
        <is>
          <t>ul. Nowogrodzka 31/413</t>
        </is>
      </c>
      <c r="G2787" t="inlineStr">
        <is>
          <t>00-511</t>
        </is>
      </c>
      <c r="H2787" t="inlineStr">
        <is>
          <t>Warszawa</t>
        </is>
      </c>
      <c r="I2787" t="inlineStr">
        <is>
          <t>PL</t>
        </is>
      </c>
      <c r="J2787" t="inlineStr">
        <is>
          <t>SGNS_M9</t>
        </is>
      </c>
      <c r="K2787" t="inlineStr">
        <is>
          <t>37 80 4564 590-0</t>
        </is>
      </c>
      <c r="L2787" t="inlineStr">
        <is>
          <t>2023-0035</t>
        </is>
      </c>
      <c r="M2787" s="6" t="n">
        <v>45301</v>
      </c>
      <c r="N2787" s="6" t="n">
        <v>46081</v>
      </c>
      <c r="O2787" t="n">
        <v>19.5</v>
      </c>
    </row>
    <row r="2788" hidden="1" s="287">
      <c r="A2788" t="inlineStr">
        <is>
          <t>V100051</t>
        </is>
      </c>
      <c r="B2788" t="n">
        <v>21</v>
      </c>
      <c r="C2788" t="n">
        <v>50</v>
      </c>
      <c r="D2788" t="inlineStr">
        <is>
          <t>LAUDE Smart Intermodal S.A.</t>
        </is>
      </c>
      <c r="E2788" t="inlineStr">
        <is>
          <t>100026</t>
        </is>
      </c>
      <c r="F2788" t="inlineStr">
        <is>
          <t>ul. Wroclawska 131</t>
        </is>
      </c>
      <c r="G2788" t="inlineStr">
        <is>
          <t>87-100</t>
        </is>
      </c>
      <c r="H2788" t="inlineStr">
        <is>
          <t>Torun</t>
        </is>
      </c>
      <c r="I2788" t="inlineStr">
        <is>
          <t>PL</t>
        </is>
      </c>
      <c r="J2788" t="inlineStr">
        <is>
          <t>SGMMNS_M29</t>
        </is>
      </c>
      <c r="K2788" t="inlineStr">
        <is>
          <t>33 80 4505 910-6</t>
        </is>
      </c>
      <c r="L2788" t="inlineStr">
        <is>
          <t>2023-0033</t>
        </is>
      </c>
      <c r="M2788" s="6" t="n">
        <v>45434</v>
      </c>
      <c r="N2788" s="6" t="n">
        <v>46894</v>
      </c>
      <c r="O2788" t="n">
        <v>18.95</v>
      </c>
    </row>
    <row r="2789" hidden="1" s="287">
      <c r="A2789" t="inlineStr">
        <is>
          <t>V200038</t>
        </is>
      </c>
      <c r="B2789" t="n">
        <v>26</v>
      </c>
      <c r="C2789" t="n">
        <v>50</v>
      </c>
      <c r="D2789" t="inlineStr">
        <is>
          <t>Mars Logistics AS</t>
        </is>
      </c>
      <c r="E2789" t="inlineStr">
        <is>
          <t>100770</t>
        </is>
      </c>
      <c r="F2789" t="inlineStr">
        <is>
          <t>Mahmutbey Mah., Tasocagi Yolu Cad.</t>
        </is>
      </c>
      <c r="G2789" t="inlineStr">
        <is>
          <t>34218</t>
        </is>
      </c>
      <c r="H2789" t="inlineStr">
        <is>
          <t>Bagcilar-Istanbul</t>
        </is>
      </c>
      <c r="I2789" t="inlineStr">
        <is>
          <t>TR</t>
        </is>
      </c>
      <c r="J2789" t="inlineStr">
        <is>
          <t>SDGGMRS_M7</t>
        </is>
      </c>
      <c r="K2789" t="inlineStr">
        <is>
          <t>37 80 4993 324-5</t>
        </is>
      </c>
      <c r="L2789" t="inlineStr">
        <is>
          <t>2024-0006</t>
        </is>
      </c>
      <c r="M2789" s="6" t="n">
        <v>45414</v>
      </c>
      <c r="N2789" s="6" t="n">
        <v>46508</v>
      </c>
      <c r="O2789" t="n">
        <v>44.43</v>
      </c>
    </row>
    <row r="2790" hidden="1" s="287">
      <c r="A2790" t="inlineStr">
        <is>
          <t>V200044</t>
        </is>
      </c>
      <c r="B2790" t="n">
        <v>45</v>
      </c>
      <c r="C2790" t="n">
        <v>50</v>
      </c>
      <c r="D2790" t="inlineStr">
        <is>
          <t>PCC Intermodal S.A.</t>
        </is>
      </c>
      <c r="E2790" t="inlineStr">
        <is>
          <t>100761</t>
        </is>
      </c>
      <c r="F2790" t="inlineStr">
        <is>
          <t>ul Hutnicza 16</t>
        </is>
      </c>
      <c r="G2790" t="inlineStr">
        <is>
          <t>81-061</t>
        </is>
      </c>
      <c r="H2790" t="inlineStr">
        <is>
          <t>Gdynia</t>
        </is>
      </c>
      <c r="I2790" t="inlineStr">
        <is>
          <t>PL</t>
        </is>
      </c>
      <c r="J2790" t="inlineStr">
        <is>
          <t>SGNS_M13</t>
        </is>
      </c>
      <c r="K2790" t="inlineStr">
        <is>
          <t>37 80 4564 330-1</t>
        </is>
      </c>
      <c r="L2790" t="inlineStr">
        <is>
          <t>2023-0016</t>
        </is>
      </c>
      <c r="M2790" s="6" t="n">
        <v>45174</v>
      </c>
      <c r="N2790" s="6" t="n">
        <v>46356</v>
      </c>
      <c r="O2790" t="n">
        <v>22</v>
      </c>
    </row>
    <row r="2791" hidden="1" s="287">
      <c r="A2791" t="inlineStr">
        <is>
          <t>V200047</t>
        </is>
      </c>
      <c r="B2791" t="n">
        <v>22</v>
      </c>
      <c r="C2791" t="n">
        <v>50</v>
      </c>
      <c r="D2791" t="inlineStr">
        <is>
          <t>Alza Cargo Sp. z.o.o.</t>
        </is>
      </c>
      <c r="E2791" t="inlineStr">
        <is>
          <t>100060</t>
        </is>
      </c>
      <c r="F2791" t="inlineStr">
        <is>
          <t>al. Wojciecha Korfantego 125/A</t>
        </is>
      </c>
      <c r="G2791" t="inlineStr">
        <is>
          <t>40-156</t>
        </is>
      </c>
      <c r="H2791" t="inlineStr">
        <is>
          <t>Katowice</t>
        </is>
      </c>
      <c r="I2791" t="inlineStr">
        <is>
          <t>PL</t>
        </is>
      </c>
      <c r="J2791" t="inlineStr">
        <is>
          <t>SGMMNS_M17</t>
        </is>
      </c>
      <c r="K2791" t="inlineStr">
        <is>
          <t>33 80 4505 452-9</t>
        </is>
      </c>
      <c r="L2791" t="inlineStr">
        <is>
          <t>2024-0042</t>
        </is>
      </c>
      <c r="M2791" s="6" t="n">
        <v>45658</v>
      </c>
      <c r="N2791" s="6" t="n">
        <v>46387</v>
      </c>
      <c r="O2791" t="n">
        <v>19.71</v>
      </c>
    </row>
    <row r="2792" hidden="1" s="287">
      <c r="A2792" t="inlineStr">
        <is>
          <t>V100061</t>
        </is>
      </c>
      <c r="B2792" t="n">
        <v>101</v>
      </c>
      <c r="C2792" t="n">
        <v>20</v>
      </c>
      <c r="D2792" t="inlineStr">
        <is>
          <t>Rail Cargo Austria AG</t>
        </is>
      </c>
      <c r="E2792" t="inlineStr">
        <is>
          <t>100020</t>
        </is>
      </c>
      <c r="F2792" t="inlineStr">
        <is>
          <t>Am Hauptbahnhof 2</t>
        </is>
      </c>
      <c r="G2792" t="inlineStr">
        <is>
          <t>1100</t>
        </is>
      </c>
      <c r="H2792" t="inlineStr">
        <is>
          <t>Wien</t>
        </is>
      </c>
      <c r="I2792" t="inlineStr">
        <is>
          <t>AT</t>
        </is>
      </c>
      <c r="J2792" t="inlineStr">
        <is>
          <t>EANOS_95</t>
        </is>
      </c>
      <c r="K2792" t="inlineStr"/>
      <c r="L2792" t="inlineStr">
        <is>
          <t>2025-0008</t>
        </is>
      </c>
      <c r="M2792" s="6" t="n">
        <v>46199</v>
      </c>
      <c r="N2792" s="6" t="n">
        <v>50581</v>
      </c>
      <c r="O2792" t="n">
        <v>26</v>
      </c>
    </row>
    <row r="2793" hidden="1" s="287">
      <c r="A2793" t="inlineStr">
        <is>
          <t>V300081</t>
        </is>
      </c>
      <c r="B2793" t="n">
        <v>39</v>
      </c>
      <c r="C2793" t="n">
        <v>50</v>
      </c>
      <c r="D2793" t="inlineStr">
        <is>
          <t>Weco Rail GmbH</t>
        </is>
      </c>
      <c r="E2793" t="inlineStr">
        <is>
          <t>100763</t>
        </is>
      </c>
      <c r="F2793" t="inlineStr">
        <is>
          <t>Tanbruckgrasse 3</t>
        </is>
      </c>
      <c r="G2793" t="inlineStr">
        <is>
          <t>1120</t>
        </is>
      </c>
      <c r="H2793" t="inlineStr">
        <is>
          <t>Wien</t>
        </is>
      </c>
      <c r="I2793" t="inlineStr">
        <is>
          <t>AT</t>
        </is>
      </c>
      <c r="J2793" t="inlineStr">
        <is>
          <t>SDGGMRS_M7</t>
        </is>
      </c>
      <c r="K2793" t="inlineStr">
        <is>
          <t>37 80 4993 172-8</t>
        </is>
      </c>
      <c r="L2793" t="inlineStr">
        <is>
          <t>2025-0015</t>
        </is>
      </c>
      <c r="M2793" s="6" t="n">
        <v>45931</v>
      </c>
      <c r="N2793" s="6" t="n">
        <v>46660</v>
      </c>
      <c r="O2793" t="n">
        <v>46</v>
      </c>
    </row>
    <row r="2794" hidden="1" s="287">
      <c r="A2794" t="inlineStr">
        <is>
          <t>V100066</t>
        </is>
      </c>
      <c r="B2794" t="n">
        <v>29</v>
      </c>
      <c r="C2794" t="n">
        <v>50</v>
      </c>
      <c r="D2794" t="inlineStr">
        <is>
          <t>Grenland Rail AS</t>
        </is>
      </c>
      <c r="E2794" t="inlineStr">
        <is>
          <t>100268</t>
        </is>
      </c>
      <c r="F2794" t="inlineStr">
        <is>
          <t>Nybergflata 2</t>
        </is>
      </c>
      <c r="G2794" t="inlineStr">
        <is>
          <t>3737</t>
        </is>
      </c>
      <c r="H2794" t="inlineStr">
        <is>
          <t>Skien</t>
        </is>
      </c>
      <c r="I2794" t="inlineStr">
        <is>
          <t>NO</t>
        </is>
      </c>
      <c r="J2794" t="inlineStr">
        <is>
          <t>SGNSS_M40</t>
        </is>
      </c>
      <c r="K2794" t="inlineStr">
        <is>
          <t>33 80 4552 641-9</t>
        </is>
      </c>
      <c r="L2794" t="inlineStr">
        <is>
          <t>2024-0009</t>
        </is>
      </c>
      <c r="M2794" s="6" t="n">
        <v>45625</v>
      </c>
      <c r="N2794" s="6" t="n">
        <v>46719</v>
      </c>
      <c r="O2794" t="n">
        <v>17.45</v>
      </c>
    </row>
    <row r="2795" hidden="1" s="287">
      <c r="A2795" t="inlineStr">
        <is>
          <t>V500002</t>
        </is>
      </c>
      <c r="B2795" t="n">
        <v>19</v>
      </c>
      <c r="C2795" t="n">
        <v>50</v>
      </c>
      <c r="D2795" t="inlineStr">
        <is>
          <t>LAUDE Smart Intermodal S.A.</t>
        </is>
      </c>
      <c r="E2795" t="inlineStr">
        <is>
          <t>100026</t>
        </is>
      </c>
      <c r="F2795" t="inlineStr">
        <is>
          <t>ul. Wroclawska 131</t>
        </is>
      </c>
      <c r="G2795" t="inlineStr">
        <is>
          <t>87-100</t>
        </is>
      </c>
      <c r="H2795" t="inlineStr">
        <is>
          <t>Torun</t>
        </is>
      </c>
      <c r="I2795" t="inlineStr">
        <is>
          <t>PL</t>
        </is>
      </c>
      <c r="J2795" t="inlineStr">
        <is>
          <t>SGMMNSS_M48</t>
        </is>
      </c>
      <c r="K2795" t="inlineStr">
        <is>
          <t>37 84 4594 868-0</t>
        </is>
      </c>
      <c r="L2795" t="inlineStr">
        <is>
          <t>2025-0027</t>
        </is>
      </c>
      <c r="M2795" s="6" t="n">
        <v>45847</v>
      </c>
      <c r="N2795" s="6" t="n">
        <v>47672</v>
      </c>
      <c r="O2795" t="n">
        <v>31.56</v>
      </c>
    </row>
    <row r="2796" hidden="1" s="287">
      <c r="A2796" t="inlineStr">
        <is>
          <t>V200054</t>
        </is>
      </c>
      <c r="B2796" t="n">
        <v>34</v>
      </c>
      <c r="C2796" t="n">
        <v>50</v>
      </c>
      <c r="D2796" t="inlineStr">
        <is>
          <t>Necoss GmbH</t>
        </is>
      </c>
      <c r="E2796" t="inlineStr">
        <is>
          <t>100014</t>
        </is>
      </c>
      <c r="F2796" t="inlineStr">
        <is>
          <t>Bahnhofplatz 42</t>
        </is>
      </c>
      <c r="G2796" t="inlineStr">
        <is>
          <t>28195</t>
        </is>
      </c>
      <c r="H2796" t="inlineStr">
        <is>
          <t>Bremen</t>
        </is>
      </c>
      <c r="I2796" t="inlineStr">
        <is>
          <t>DE</t>
        </is>
      </c>
      <c r="J2796" t="inlineStr">
        <is>
          <t>SGGRSS_M2</t>
        </is>
      </c>
      <c r="K2796" t="inlineStr">
        <is>
          <t>37 80 4980 460-2</t>
        </is>
      </c>
      <c r="L2796" t="inlineStr">
        <is>
          <t>2025-0024</t>
        </is>
      </c>
      <c r="M2796" s="6" t="n">
        <v>46023</v>
      </c>
      <c r="N2796" s="6" t="n">
        <v>46783</v>
      </c>
      <c r="O2796" t="n">
        <v>27.9</v>
      </c>
    </row>
    <row r="2797" hidden="1" s="287">
      <c r="A2797" t="inlineStr">
        <is>
          <t>V300082</t>
        </is>
      </c>
      <c r="B2797" t="n">
        <v>11</v>
      </c>
      <c r="C2797" t="n">
        <v>50</v>
      </c>
      <c r="D2797" t="inlineStr">
        <is>
          <t>NAVILAND CARGO SAS</t>
        </is>
      </c>
      <c r="E2797" t="inlineStr">
        <is>
          <t>100432</t>
        </is>
      </c>
      <c r="F2797" t="inlineStr">
        <is>
          <t>26 Quai Charles Pasqua</t>
        </is>
      </c>
      <c r="G2797" t="inlineStr">
        <is>
          <t>92300</t>
        </is>
      </c>
      <c r="H2797" t="inlineStr">
        <is>
          <t>Levallois-Perret</t>
        </is>
      </c>
      <c r="I2797" t="inlineStr">
        <is>
          <t>FR</t>
        </is>
      </c>
      <c r="J2797" t="inlineStr">
        <is>
          <t>SGGRSS_M20</t>
        </is>
      </c>
      <c r="K2797" t="inlineStr">
        <is>
          <t>33 80 4960 252-1</t>
        </is>
      </c>
      <c r="L2797" t="inlineStr">
        <is>
          <t>2025-0029</t>
        </is>
      </c>
      <c r="M2797" s="6" t="n">
        <v>45992</v>
      </c>
      <c r="N2797" s="6" t="n">
        <v>46721</v>
      </c>
      <c r="O2797" t="n">
        <v>25</v>
      </c>
    </row>
    <row r="2798" hidden="1" s="287">
      <c r="A2798" t="inlineStr">
        <is>
          <t>V100039</t>
        </is>
      </c>
      <c r="B2798" t="n">
        <v>52</v>
      </c>
      <c r="C2798" t="n">
        <v>50</v>
      </c>
      <c r="D2798" t="inlineStr">
        <is>
          <t>Rail Cargo Austria AG</t>
        </is>
      </c>
      <c r="E2798" t="inlineStr">
        <is>
          <t>100020</t>
        </is>
      </c>
      <c r="F2798" t="inlineStr">
        <is>
          <t>Am Hauptbahnhof 2</t>
        </is>
      </c>
      <c r="G2798" t="inlineStr">
        <is>
          <t>1100</t>
        </is>
      </c>
      <c r="H2798" t="inlineStr">
        <is>
          <t>Wien</t>
        </is>
      </c>
      <c r="I2798" t="inlineStr">
        <is>
          <t>AT</t>
        </is>
      </c>
      <c r="J2798" t="inlineStr">
        <is>
          <t>SDGGMRSS_M8</t>
        </is>
      </c>
      <c r="K2798" t="inlineStr">
        <is>
          <t>35 80 4956 769-8</t>
        </is>
      </c>
      <c r="L2798" t="inlineStr">
        <is>
          <t>2022-0023</t>
        </is>
      </c>
      <c r="M2798" s="6" t="n">
        <v>45076</v>
      </c>
      <c r="N2798" s="6" t="n">
        <v>46203</v>
      </c>
      <c r="O2798" t="n">
        <v>49.9</v>
      </c>
    </row>
    <row r="2799" hidden="1" s="287">
      <c r="A2799" t="inlineStr">
        <is>
          <t>V300031</t>
        </is>
      </c>
      <c r="B2799" t="n">
        <v>42</v>
      </c>
      <c r="C2799" t="n">
        <v>50</v>
      </c>
      <c r="D2799" t="inlineStr">
        <is>
          <t>EWG Rail Zrt.</t>
        </is>
      </c>
      <c r="E2799" t="inlineStr">
        <is>
          <t>100758</t>
        </is>
      </c>
      <c r="F2799" t="inlineStr">
        <is>
          <t>Váci út 76 3.em</t>
        </is>
      </c>
      <c r="G2799" t="inlineStr">
        <is>
          <t>1133</t>
        </is>
      </c>
      <c r="H2799" t="inlineStr">
        <is>
          <t>Budapest</t>
        </is>
      </c>
      <c r="I2799" t="inlineStr">
        <is>
          <t>HU</t>
        </is>
      </c>
      <c r="J2799" t="inlineStr">
        <is>
          <t>SGGRSS_M20</t>
        </is>
      </c>
      <c r="K2799" t="inlineStr">
        <is>
          <t>33 80 4960 004-6</t>
        </is>
      </c>
      <c r="L2799" t="inlineStr">
        <is>
          <t>2023-0008</t>
        </is>
      </c>
      <c r="M2799" s="6" t="n">
        <v>45078</v>
      </c>
      <c r="N2799" s="6" t="n">
        <v>46905</v>
      </c>
      <c r="O2799" t="n">
        <v>19.25</v>
      </c>
    </row>
    <row r="2800" hidden="1" s="287">
      <c r="A2800" t="inlineStr">
        <is>
          <t>V100049</t>
        </is>
      </c>
      <c r="B2800" t="n">
        <v>42</v>
      </c>
      <c r="C2800" t="n">
        <v>50</v>
      </c>
      <c r="D2800" t="inlineStr">
        <is>
          <t>Grain Logistic Sp.z.o.o.</t>
        </is>
      </c>
      <c r="E2800" t="inlineStr">
        <is>
          <t>100765</t>
        </is>
      </c>
      <c r="F2800" t="inlineStr">
        <is>
          <t>ul. Nowogrodzka 31/413</t>
        </is>
      </c>
      <c r="G2800" t="inlineStr">
        <is>
          <t>00-511</t>
        </is>
      </c>
      <c r="H2800" t="inlineStr">
        <is>
          <t>Warszawa</t>
        </is>
      </c>
      <c r="I2800" t="inlineStr">
        <is>
          <t>PL</t>
        </is>
      </c>
      <c r="J2800" t="inlineStr">
        <is>
          <t>SGNS_M9</t>
        </is>
      </c>
      <c r="K2800" t="inlineStr">
        <is>
          <t>37 80 4564 591-8</t>
        </is>
      </c>
      <c r="L2800" t="inlineStr">
        <is>
          <t>2023-0035</t>
        </is>
      </c>
      <c r="M2800" s="6" t="n">
        <v>45301</v>
      </c>
      <c r="N2800" s="6" t="n">
        <v>46081</v>
      </c>
      <c r="O2800" t="n">
        <v>19.5</v>
      </c>
    </row>
    <row r="2801" hidden="1" s="287">
      <c r="A2801" t="inlineStr">
        <is>
          <t>V100051</t>
        </is>
      </c>
      <c r="B2801" t="n">
        <v>22</v>
      </c>
      <c r="C2801" t="n">
        <v>50</v>
      </c>
      <c r="D2801" t="inlineStr">
        <is>
          <t>LAUDE Smart Intermodal S.A.</t>
        </is>
      </c>
      <c r="E2801" t="inlineStr">
        <is>
          <t>100026</t>
        </is>
      </c>
      <c r="F2801" t="inlineStr">
        <is>
          <t>ul. Wroclawska 131</t>
        </is>
      </c>
      <c r="G2801" t="inlineStr">
        <is>
          <t>87-100</t>
        </is>
      </c>
      <c r="H2801" t="inlineStr">
        <is>
          <t>Torun</t>
        </is>
      </c>
      <c r="I2801" t="inlineStr">
        <is>
          <t>PL</t>
        </is>
      </c>
      <c r="J2801" t="inlineStr">
        <is>
          <t>SGMMNS_M29</t>
        </is>
      </c>
      <c r="K2801" t="inlineStr">
        <is>
          <t>33 80 4505 911-4</t>
        </is>
      </c>
      <c r="L2801" t="inlineStr">
        <is>
          <t>2023-0033</t>
        </is>
      </c>
      <c r="M2801" s="6" t="n">
        <v>45434</v>
      </c>
      <c r="N2801" s="6" t="n">
        <v>46894</v>
      </c>
      <c r="O2801" t="n">
        <v>18.95</v>
      </c>
    </row>
    <row r="2802" hidden="1" s="287">
      <c r="A2802" t="inlineStr">
        <is>
          <t>V200038</t>
        </is>
      </c>
      <c r="B2802" t="n">
        <v>27</v>
      </c>
      <c r="C2802" t="n">
        <v>50</v>
      </c>
      <c r="D2802" t="inlineStr">
        <is>
          <t>Mars Logistics AS</t>
        </is>
      </c>
      <c r="E2802" t="inlineStr">
        <is>
          <t>100770</t>
        </is>
      </c>
      <c r="F2802" t="inlineStr">
        <is>
          <t>Mahmutbey Mah., Tasocagi Yolu Cad.</t>
        </is>
      </c>
      <c r="G2802" t="inlineStr">
        <is>
          <t>34218</t>
        </is>
      </c>
      <c r="H2802" t="inlineStr">
        <is>
          <t>Bagcilar-Istanbul</t>
        </is>
      </c>
      <c r="I2802" t="inlineStr">
        <is>
          <t>TR</t>
        </is>
      </c>
      <c r="J2802" t="inlineStr">
        <is>
          <t>SDGGMRS_M7</t>
        </is>
      </c>
      <c r="K2802" t="inlineStr">
        <is>
          <t>37 80 4993 325-2</t>
        </is>
      </c>
      <c r="L2802" t="inlineStr">
        <is>
          <t>2024-0006</t>
        </is>
      </c>
      <c r="M2802" s="6" t="n">
        <v>45414</v>
      </c>
      <c r="N2802" s="6" t="n">
        <v>46508</v>
      </c>
      <c r="O2802" t="n">
        <v>44.43</v>
      </c>
    </row>
    <row r="2803" hidden="1" s="287">
      <c r="A2803" t="inlineStr">
        <is>
          <t>V200044</t>
        </is>
      </c>
      <c r="B2803" t="n">
        <v>46</v>
      </c>
      <c r="C2803" t="n">
        <v>50</v>
      </c>
      <c r="D2803" t="inlineStr">
        <is>
          <t>PCC Intermodal S.A.</t>
        </is>
      </c>
      <c r="E2803" t="inlineStr">
        <is>
          <t>100761</t>
        </is>
      </c>
      <c r="F2803" t="inlineStr">
        <is>
          <t>ul Hutnicza 16</t>
        </is>
      </c>
      <c r="G2803" t="inlineStr">
        <is>
          <t>81-061</t>
        </is>
      </c>
      <c r="H2803" t="inlineStr">
        <is>
          <t>Gdynia</t>
        </is>
      </c>
      <c r="I2803" t="inlineStr">
        <is>
          <t>PL</t>
        </is>
      </c>
      <c r="J2803" t="inlineStr">
        <is>
          <t>SGNS_M13</t>
        </is>
      </c>
      <c r="K2803" t="inlineStr">
        <is>
          <t>37 80 4564 331-9</t>
        </is>
      </c>
      <c r="L2803" t="inlineStr">
        <is>
          <t>2023-0016</t>
        </is>
      </c>
      <c r="M2803" s="6" t="n">
        <v>45174</v>
      </c>
      <c r="N2803" s="6" t="n">
        <v>46356</v>
      </c>
      <c r="O2803" t="n">
        <v>22</v>
      </c>
    </row>
    <row r="2804" hidden="1" s="287">
      <c r="A2804" t="inlineStr">
        <is>
          <t>V200047</t>
        </is>
      </c>
      <c r="B2804" t="n">
        <v>23</v>
      </c>
      <c r="C2804" t="n">
        <v>50</v>
      </c>
      <c r="D2804" t="inlineStr">
        <is>
          <t>Alza Cargo Sp. z.o.o.</t>
        </is>
      </c>
      <c r="E2804" t="inlineStr">
        <is>
          <t>100060</t>
        </is>
      </c>
      <c r="F2804" t="inlineStr">
        <is>
          <t>al. Wojciecha Korfantego 125/A</t>
        </is>
      </c>
      <c r="G2804" t="inlineStr">
        <is>
          <t>40-156</t>
        </is>
      </c>
      <c r="H2804" t="inlineStr">
        <is>
          <t>Katowice</t>
        </is>
      </c>
      <c r="I2804" t="inlineStr">
        <is>
          <t>PL</t>
        </is>
      </c>
      <c r="J2804" t="inlineStr">
        <is>
          <t>SGMMNS_M17</t>
        </is>
      </c>
      <c r="K2804" t="inlineStr">
        <is>
          <t>33 80 4505 459-4</t>
        </is>
      </c>
      <c r="L2804" t="inlineStr">
        <is>
          <t>2024-0042</t>
        </is>
      </c>
      <c r="M2804" s="6" t="n">
        <v>45658</v>
      </c>
      <c r="N2804" s="6" t="n">
        <v>46387</v>
      </c>
      <c r="O2804" t="n">
        <v>19.71</v>
      </c>
    </row>
    <row r="2805" hidden="1" s="287">
      <c r="A2805" t="inlineStr">
        <is>
          <t>V100061</t>
        </is>
      </c>
      <c r="B2805" t="n">
        <v>102</v>
      </c>
      <c r="C2805" t="n">
        <v>20</v>
      </c>
      <c r="D2805" t="inlineStr">
        <is>
          <t>Rail Cargo Austria AG</t>
        </is>
      </c>
      <c r="E2805" t="inlineStr">
        <is>
          <t>100020</t>
        </is>
      </c>
      <c r="F2805" t="inlineStr">
        <is>
          <t>Am Hauptbahnhof 2</t>
        </is>
      </c>
      <c r="G2805" t="inlineStr">
        <is>
          <t>1100</t>
        </is>
      </c>
      <c r="H2805" t="inlineStr">
        <is>
          <t>Wien</t>
        </is>
      </c>
      <c r="I2805" t="inlineStr">
        <is>
          <t>AT</t>
        </is>
      </c>
      <c r="J2805" t="inlineStr">
        <is>
          <t>EANOS_95</t>
        </is>
      </c>
      <c r="K2805" t="inlineStr"/>
      <c r="L2805" t="inlineStr">
        <is>
          <t>2025-0008</t>
        </is>
      </c>
      <c r="M2805" s="6" t="n">
        <v>46199</v>
      </c>
      <c r="N2805" s="6" t="n">
        <v>50581</v>
      </c>
      <c r="O2805" t="n">
        <v>26</v>
      </c>
    </row>
    <row r="2806" hidden="1" s="287">
      <c r="A2806" t="inlineStr">
        <is>
          <t>V300081</t>
        </is>
      </c>
      <c r="B2806" t="n">
        <v>40</v>
      </c>
      <c r="C2806" t="n">
        <v>50</v>
      </c>
      <c r="D2806" t="inlineStr">
        <is>
          <t>Weco Rail GmbH</t>
        </is>
      </c>
      <c r="E2806" t="inlineStr">
        <is>
          <t>100763</t>
        </is>
      </c>
      <c r="F2806" t="inlineStr">
        <is>
          <t>Tanbruckgrasse 3</t>
        </is>
      </c>
      <c r="G2806" t="inlineStr">
        <is>
          <t>1120</t>
        </is>
      </c>
      <c r="H2806" t="inlineStr">
        <is>
          <t>Wien</t>
        </is>
      </c>
      <c r="I2806" t="inlineStr">
        <is>
          <t>AT</t>
        </is>
      </c>
      <c r="J2806" t="inlineStr">
        <is>
          <t>SDGGMRS_M7</t>
        </is>
      </c>
      <c r="K2806" t="inlineStr">
        <is>
          <t>37 80 4993 189-2</t>
        </is>
      </c>
      <c r="L2806" t="inlineStr">
        <is>
          <t>2025-0015</t>
        </is>
      </c>
      <c r="M2806" s="6" t="n">
        <v>45931</v>
      </c>
      <c r="N2806" s="6" t="n">
        <v>46660</v>
      </c>
      <c r="O2806" t="n">
        <v>46</v>
      </c>
    </row>
    <row r="2807" hidden="1" s="287">
      <c r="A2807" t="inlineStr">
        <is>
          <t>V100066</t>
        </is>
      </c>
      <c r="B2807" t="n">
        <v>30</v>
      </c>
      <c r="C2807" t="n">
        <v>50</v>
      </c>
      <c r="D2807" t="inlineStr">
        <is>
          <t>Grenland Rail AS</t>
        </is>
      </c>
      <c r="E2807" t="inlineStr">
        <is>
          <t>100268</t>
        </is>
      </c>
      <c r="F2807" t="inlineStr">
        <is>
          <t>Nybergflata 2</t>
        </is>
      </c>
      <c r="G2807" t="inlineStr">
        <is>
          <t>3737</t>
        </is>
      </c>
      <c r="H2807" t="inlineStr">
        <is>
          <t>Skien</t>
        </is>
      </c>
      <c r="I2807" t="inlineStr">
        <is>
          <t>NO</t>
        </is>
      </c>
      <c r="J2807" t="inlineStr">
        <is>
          <t>SGNSS_M40</t>
        </is>
      </c>
      <c r="K2807" t="inlineStr">
        <is>
          <t>33 80 4552 642-7</t>
        </is>
      </c>
      <c r="L2807" t="inlineStr">
        <is>
          <t>2024-0009</t>
        </is>
      </c>
      <c r="M2807" s="6" t="n">
        <v>45625</v>
      </c>
      <c r="N2807" s="6" t="n">
        <v>46719</v>
      </c>
      <c r="O2807" t="n">
        <v>17.45</v>
      </c>
    </row>
    <row r="2808" hidden="1" s="287">
      <c r="A2808" t="inlineStr">
        <is>
          <t>V500002</t>
        </is>
      </c>
      <c r="B2808" t="n">
        <v>20</v>
      </c>
      <c r="C2808" t="n">
        <v>50</v>
      </c>
      <c r="D2808" t="inlineStr">
        <is>
          <t>LAUDE Smart Intermodal S.A.</t>
        </is>
      </c>
      <c r="E2808" t="inlineStr">
        <is>
          <t>100026</t>
        </is>
      </c>
      <c r="F2808" t="inlineStr">
        <is>
          <t>ul. Wroclawska 131</t>
        </is>
      </c>
      <c r="G2808" t="inlineStr">
        <is>
          <t>87-100</t>
        </is>
      </c>
      <c r="H2808" t="inlineStr">
        <is>
          <t>Torun</t>
        </is>
      </c>
      <c r="I2808" t="inlineStr">
        <is>
          <t>PL</t>
        </is>
      </c>
      <c r="J2808" t="inlineStr">
        <is>
          <t>SGMMNSS_M48</t>
        </is>
      </c>
      <c r="K2808" t="inlineStr">
        <is>
          <t>37 84 4594 869-8</t>
        </is>
      </c>
      <c r="L2808" t="inlineStr">
        <is>
          <t>2025-0027</t>
        </is>
      </c>
      <c r="M2808" s="6" t="n">
        <v>45847</v>
      </c>
      <c r="N2808" s="6" t="n">
        <v>47672</v>
      </c>
      <c r="O2808" t="n">
        <v>31.56</v>
      </c>
    </row>
    <row r="2809" hidden="1" s="287">
      <c r="A2809" t="inlineStr">
        <is>
          <t>V200054</t>
        </is>
      </c>
      <c r="B2809" t="n">
        <v>35</v>
      </c>
      <c r="C2809" t="n">
        <v>50</v>
      </c>
      <c r="D2809" t="inlineStr">
        <is>
          <t>Necoss GmbH</t>
        </is>
      </c>
      <c r="E2809" t="inlineStr">
        <is>
          <t>100014</t>
        </is>
      </c>
      <c r="F2809" t="inlineStr">
        <is>
          <t>Bahnhofplatz 42</t>
        </is>
      </c>
      <c r="G2809" t="inlineStr">
        <is>
          <t>28195</t>
        </is>
      </c>
      <c r="H2809" t="inlineStr">
        <is>
          <t>Bremen</t>
        </is>
      </c>
      <c r="I2809" t="inlineStr">
        <is>
          <t>DE</t>
        </is>
      </c>
      <c r="J2809" t="inlineStr">
        <is>
          <t>SGGRSS_M2</t>
        </is>
      </c>
      <c r="K2809" t="inlineStr">
        <is>
          <t>37 80 4980 461-0</t>
        </is>
      </c>
      <c r="L2809" t="inlineStr">
        <is>
          <t>2025-0024</t>
        </is>
      </c>
      <c r="M2809" s="6" t="n">
        <v>46023</v>
      </c>
      <c r="N2809" s="6" t="n">
        <v>46783</v>
      </c>
      <c r="O2809" t="n">
        <v>27.9</v>
      </c>
    </row>
    <row r="2810" hidden="1" s="287">
      <c r="A2810" t="inlineStr">
        <is>
          <t>V300082</t>
        </is>
      </c>
      <c r="B2810" t="n">
        <v>12</v>
      </c>
      <c r="C2810" t="n">
        <v>50</v>
      </c>
      <c r="D2810" t="inlineStr">
        <is>
          <t>NAVILAND CARGO SAS</t>
        </is>
      </c>
      <c r="E2810" t="inlineStr">
        <is>
          <t>100432</t>
        </is>
      </c>
      <c r="F2810" t="inlineStr">
        <is>
          <t>26 Quai Charles Pasqua</t>
        </is>
      </c>
      <c r="G2810" t="inlineStr">
        <is>
          <t>92300</t>
        </is>
      </c>
      <c r="H2810" t="inlineStr">
        <is>
          <t>Levallois-Perret</t>
        </is>
      </c>
      <c r="I2810" t="inlineStr">
        <is>
          <t>FR</t>
        </is>
      </c>
      <c r="J2810" t="inlineStr">
        <is>
          <t>SGGRSS_M20</t>
        </is>
      </c>
      <c r="K2810" t="inlineStr">
        <is>
          <t>33 80 4960 253-9</t>
        </is>
      </c>
      <c r="L2810" t="inlineStr">
        <is>
          <t>2025-0029</t>
        </is>
      </c>
      <c r="M2810" s="6" t="n">
        <v>45992</v>
      </c>
      <c r="N2810" s="6" t="n">
        <v>46721</v>
      </c>
      <c r="O2810" t="n">
        <v>25</v>
      </c>
    </row>
    <row r="2811" hidden="1" s="287">
      <c r="A2811" t="inlineStr">
        <is>
          <t>V400001</t>
        </is>
      </c>
      <c r="B2811" t="n">
        <v>49</v>
      </c>
      <c r="C2811" t="n">
        <v>50</v>
      </c>
      <c r="D2811" t="inlineStr">
        <is>
          <t>DB Cargo AG</t>
        </is>
      </c>
      <c r="E2811" t="inlineStr">
        <is>
          <t>100000</t>
        </is>
      </c>
      <c r="F2811" t="inlineStr">
        <is>
          <t>Rheinstrasse 2</t>
        </is>
      </c>
      <c r="G2811" t="inlineStr">
        <is>
          <t>55116</t>
        </is>
      </c>
      <c r="H2811" t="inlineStr">
        <is>
          <t>Mainz</t>
        </is>
      </c>
      <c r="I2811" t="inlineStr">
        <is>
          <t>DE</t>
        </is>
      </c>
      <c r="J2811" t="inlineStr">
        <is>
          <t>SGGRSS_M2</t>
        </is>
      </c>
      <c r="K2811" t="inlineStr">
        <is>
          <t>37 80 4980 289-5</t>
        </is>
      </c>
      <c r="L2811" t="inlineStr">
        <is>
          <t>2021-2420</t>
        </is>
      </c>
      <c r="M2811" s="6" t="n">
        <v>44616</v>
      </c>
      <c r="N2811" s="6" t="n">
        <v>46811</v>
      </c>
      <c r="O2811" t="n">
        <v>25.4</v>
      </c>
    </row>
    <row r="2812" hidden="1" s="287">
      <c r="A2812" t="inlineStr">
        <is>
          <t>V300031</t>
        </is>
      </c>
      <c r="B2812" t="n">
        <v>43</v>
      </c>
      <c r="C2812" t="n">
        <v>50</v>
      </c>
      <c r="D2812" t="inlineStr">
        <is>
          <t>EWG Rail Zrt.</t>
        </is>
      </c>
      <c r="E2812" t="inlineStr">
        <is>
          <t>100758</t>
        </is>
      </c>
      <c r="F2812" t="inlineStr">
        <is>
          <t>Váci út 76 3.em</t>
        </is>
      </c>
      <c r="G2812" t="inlineStr">
        <is>
          <t>1133</t>
        </is>
      </c>
      <c r="H2812" t="inlineStr">
        <is>
          <t>Budapest</t>
        </is>
      </c>
      <c r="I2812" t="inlineStr">
        <is>
          <t>HU</t>
        </is>
      </c>
      <c r="J2812" t="inlineStr">
        <is>
          <t>SGGRSS_M20</t>
        </is>
      </c>
      <c r="K2812" t="inlineStr">
        <is>
          <t>33 80 4960 005-3</t>
        </is>
      </c>
      <c r="L2812" t="inlineStr">
        <is>
          <t>2023-0008</t>
        </is>
      </c>
      <c r="M2812" s="6" t="n">
        <v>45078</v>
      </c>
      <c r="N2812" s="6" t="n">
        <v>46905</v>
      </c>
      <c r="O2812" t="n">
        <v>19.25</v>
      </c>
    </row>
    <row r="2813" hidden="1" s="287">
      <c r="A2813" t="inlineStr">
        <is>
          <t>V300034</t>
        </is>
      </c>
      <c r="B2813" t="n">
        <v>43</v>
      </c>
      <c r="C2813" t="n">
        <v>50</v>
      </c>
      <c r="D2813" t="inlineStr">
        <is>
          <t>EWG Rail Zrt.</t>
        </is>
      </c>
      <c r="E2813" t="inlineStr">
        <is>
          <t>100758</t>
        </is>
      </c>
      <c r="F2813" t="inlineStr">
        <is>
          <t>Váci út 76 3.em</t>
        </is>
      </c>
      <c r="G2813" t="inlineStr">
        <is>
          <t>1133</t>
        </is>
      </c>
      <c r="H2813" t="inlineStr">
        <is>
          <t>Budapest</t>
        </is>
      </c>
      <c r="I2813" t="inlineStr">
        <is>
          <t>HU</t>
        </is>
      </c>
      <c r="J2813" t="inlineStr">
        <is>
          <t>SGNS_M9</t>
        </is>
      </c>
      <c r="K2813" t="inlineStr">
        <is>
          <t>37 80 4564 578-5</t>
        </is>
      </c>
      <c r="L2813" t="inlineStr">
        <is>
          <t>2023-0026</t>
        </is>
      </c>
      <c r="M2813" s="6" t="n">
        <v>45188</v>
      </c>
      <c r="N2813" s="6" t="n">
        <v>46387</v>
      </c>
      <c r="O2813" t="n">
        <v>16.63</v>
      </c>
    </row>
    <row r="2814" hidden="1" s="287">
      <c r="A2814" t="inlineStr">
        <is>
          <t>V100049</t>
        </is>
      </c>
      <c r="B2814" t="n">
        <v>43</v>
      </c>
      <c r="C2814" t="n">
        <v>50</v>
      </c>
      <c r="D2814" t="inlineStr">
        <is>
          <t>Grain Logistic Sp.z.o.o.</t>
        </is>
      </c>
      <c r="E2814" t="inlineStr">
        <is>
          <t>100765</t>
        </is>
      </c>
      <c r="F2814" t="inlineStr">
        <is>
          <t>ul. Nowogrodzka 31/413</t>
        </is>
      </c>
      <c r="G2814" t="inlineStr">
        <is>
          <t>00-511</t>
        </is>
      </c>
      <c r="H2814" t="inlineStr">
        <is>
          <t>Warszawa</t>
        </is>
      </c>
      <c r="I2814" t="inlineStr">
        <is>
          <t>PL</t>
        </is>
      </c>
      <c r="J2814" t="inlineStr">
        <is>
          <t>SGNS_M9</t>
        </is>
      </c>
      <c r="K2814" t="inlineStr">
        <is>
          <t>37 80 4564 592-6</t>
        </is>
      </c>
      <c r="L2814" t="inlineStr">
        <is>
          <t>2023-0035</t>
        </is>
      </c>
      <c r="M2814" s="6" t="n">
        <v>45301</v>
      </c>
      <c r="N2814" s="6" t="n">
        <v>46081</v>
      </c>
      <c r="O2814" t="n">
        <v>19.5</v>
      </c>
    </row>
    <row r="2815" hidden="1" s="287">
      <c r="A2815" t="inlineStr">
        <is>
          <t>V100051</t>
        </is>
      </c>
      <c r="B2815" t="n">
        <v>23</v>
      </c>
      <c r="C2815" t="n">
        <v>50</v>
      </c>
      <c r="D2815" t="inlineStr">
        <is>
          <t>LAUDE Smart Intermodal S.A.</t>
        </is>
      </c>
      <c r="E2815" t="inlineStr">
        <is>
          <t>100026</t>
        </is>
      </c>
      <c r="F2815" t="inlineStr">
        <is>
          <t>ul. Wroclawska 131</t>
        </is>
      </c>
      <c r="G2815" t="inlineStr">
        <is>
          <t>87-100</t>
        </is>
      </c>
      <c r="H2815" t="inlineStr">
        <is>
          <t>Torun</t>
        </is>
      </c>
      <c r="I2815" t="inlineStr">
        <is>
          <t>PL</t>
        </is>
      </c>
      <c r="J2815" t="inlineStr">
        <is>
          <t>SGMMNS_M29</t>
        </is>
      </c>
      <c r="K2815" t="inlineStr">
        <is>
          <t>33 80 4505 912-2</t>
        </is>
      </c>
      <c r="L2815" t="inlineStr">
        <is>
          <t>2023-0033</t>
        </is>
      </c>
      <c r="M2815" s="6" t="n">
        <v>45434</v>
      </c>
      <c r="N2815" s="6" t="n">
        <v>46894</v>
      </c>
      <c r="O2815" t="n">
        <v>18.95</v>
      </c>
    </row>
    <row r="2816" hidden="1" s="287">
      <c r="A2816" t="inlineStr">
        <is>
          <t>V200038</t>
        </is>
      </c>
      <c r="B2816" t="n">
        <v>28</v>
      </c>
      <c r="C2816" t="n">
        <v>50</v>
      </c>
      <c r="D2816" t="inlineStr">
        <is>
          <t>Mars Logistics AS</t>
        </is>
      </c>
      <c r="E2816" t="inlineStr">
        <is>
          <t>100770</t>
        </is>
      </c>
      <c r="F2816" t="inlineStr">
        <is>
          <t>Mahmutbey Mah., Tasocagi Yolu Cad.</t>
        </is>
      </c>
      <c r="G2816" t="inlineStr">
        <is>
          <t>34218</t>
        </is>
      </c>
      <c r="H2816" t="inlineStr">
        <is>
          <t>Bagcilar-Istanbul</t>
        </is>
      </c>
      <c r="I2816" t="inlineStr">
        <is>
          <t>TR</t>
        </is>
      </c>
      <c r="J2816" t="inlineStr">
        <is>
          <t>SDGGMRS_M7</t>
        </is>
      </c>
      <c r="K2816" t="inlineStr">
        <is>
          <t>37 80 4993 326-0</t>
        </is>
      </c>
      <c r="L2816" t="inlineStr">
        <is>
          <t>2024-0006</t>
        </is>
      </c>
      <c r="M2816" s="6" t="n">
        <v>45414</v>
      </c>
      <c r="N2816" s="6" t="n">
        <v>46508</v>
      </c>
      <c r="O2816" t="n">
        <v>44.43</v>
      </c>
    </row>
    <row r="2817" hidden="1" s="287">
      <c r="A2817" t="inlineStr">
        <is>
          <t>V200044</t>
        </is>
      </c>
      <c r="B2817" t="n">
        <v>47</v>
      </c>
      <c r="C2817" t="n">
        <v>50</v>
      </c>
      <c r="D2817" t="inlineStr">
        <is>
          <t>PCC Intermodal S.A.</t>
        </is>
      </c>
      <c r="E2817" t="inlineStr">
        <is>
          <t>100761</t>
        </is>
      </c>
      <c r="F2817" t="inlineStr">
        <is>
          <t>ul Hutnicza 16</t>
        </is>
      </c>
      <c r="G2817" t="inlineStr">
        <is>
          <t>81-061</t>
        </is>
      </c>
      <c r="H2817" t="inlineStr">
        <is>
          <t>Gdynia</t>
        </is>
      </c>
      <c r="I2817" t="inlineStr">
        <is>
          <t>PL</t>
        </is>
      </c>
      <c r="J2817" t="inlineStr">
        <is>
          <t>SGNS_M13</t>
        </is>
      </c>
      <c r="K2817" t="inlineStr">
        <is>
          <t>37 80 4564 334-3</t>
        </is>
      </c>
      <c r="L2817" t="inlineStr">
        <is>
          <t>2023-0016</t>
        </is>
      </c>
      <c r="M2817" s="6" t="n">
        <v>45174</v>
      </c>
      <c r="N2817" s="6" t="n">
        <v>46356</v>
      </c>
      <c r="O2817" t="n">
        <v>22</v>
      </c>
    </row>
    <row r="2818" hidden="1" s="287">
      <c r="A2818" t="inlineStr">
        <is>
          <t>V200047</t>
        </is>
      </c>
      <c r="B2818" t="n">
        <v>24</v>
      </c>
      <c r="C2818" t="n">
        <v>50</v>
      </c>
      <c r="D2818" t="inlineStr">
        <is>
          <t>Alza Cargo Sp. z.o.o.</t>
        </is>
      </c>
      <c r="E2818" t="inlineStr">
        <is>
          <t>100060</t>
        </is>
      </c>
      <c r="F2818" t="inlineStr">
        <is>
          <t>al. Wojciecha Korfantego 125/A</t>
        </is>
      </c>
      <c r="G2818" t="inlineStr">
        <is>
          <t>40-156</t>
        </is>
      </c>
      <c r="H2818" t="inlineStr">
        <is>
          <t>Katowice</t>
        </is>
      </c>
      <c r="I2818" t="inlineStr">
        <is>
          <t>PL</t>
        </is>
      </c>
      <c r="J2818" t="inlineStr">
        <is>
          <t>SGMMNS_M17</t>
        </is>
      </c>
      <c r="K2818" t="inlineStr">
        <is>
          <t>33 80 4505 486-7</t>
        </is>
      </c>
      <c r="L2818" t="inlineStr">
        <is>
          <t>2024-0042</t>
        </is>
      </c>
      <c r="M2818" s="6" t="n">
        <v>45658</v>
      </c>
      <c r="N2818" s="6" t="n">
        <v>46387</v>
      </c>
      <c r="O2818" t="n">
        <v>19.71</v>
      </c>
    </row>
    <row r="2819" hidden="1" s="287">
      <c r="A2819" t="inlineStr">
        <is>
          <t>V100061</t>
        </is>
      </c>
      <c r="B2819" t="n">
        <v>103</v>
      </c>
      <c r="C2819" t="n">
        <v>20</v>
      </c>
      <c r="D2819" t="inlineStr">
        <is>
          <t>Rail Cargo Austria AG</t>
        </is>
      </c>
      <c r="E2819" t="inlineStr">
        <is>
          <t>100020</t>
        </is>
      </c>
      <c r="F2819" t="inlineStr">
        <is>
          <t>Am Hauptbahnhof 2</t>
        </is>
      </c>
      <c r="G2819" t="inlineStr">
        <is>
          <t>1100</t>
        </is>
      </c>
      <c r="H2819" t="inlineStr">
        <is>
          <t>Wien</t>
        </is>
      </c>
      <c r="I2819" t="inlineStr">
        <is>
          <t>AT</t>
        </is>
      </c>
      <c r="J2819" t="inlineStr">
        <is>
          <t>EANOS_95</t>
        </is>
      </c>
      <c r="K2819" t="inlineStr"/>
      <c r="L2819" t="inlineStr">
        <is>
          <t>2025-0008</t>
        </is>
      </c>
      <c r="M2819" s="6" t="n">
        <v>46199</v>
      </c>
      <c r="N2819" s="6" t="n">
        <v>50581</v>
      </c>
      <c r="O2819" t="n">
        <v>26</v>
      </c>
    </row>
    <row r="2820" hidden="1" s="287">
      <c r="A2820" t="inlineStr">
        <is>
          <t>V300081</t>
        </is>
      </c>
      <c r="B2820" t="n">
        <v>41</v>
      </c>
      <c r="C2820" t="n">
        <v>50</v>
      </c>
      <c r="D2820" t="inlineStr">
        <is>
          <t>Weco Rail GmbH</t>
        </is>
      </c>
      <c r="E2820" t="inlineStr">
        <is>
          <t>100763</t>
        </is>
      </c>
      <c r="F2820" t="inlineStr">
        <is>
          <t>Tanbruckgrasse 3</t>
        </is>
      </c>
      <c r="G2820" t="inlineStr">
        <is>
          <t>1120</t>
        </is>
      </c>
      <c r="H2820" t="inlineStr">
        <is>
          <t>Wien</t>
        </is>
      </c>
      <c r="I2820" t="inlineStr">
        <is>
          <t>AT</t>
        </is>
      </c>
      <c r="J2820" t="inlineStr">
        <is>
          <t>SDGGMRS_M7</t>
        </is>
      </c>
      <c r="K2820" t="inlineStr">
        <is>
          <t>37 80 4993 190-0</t>
        </is>
      </c>
      <c r="L2820" t="inlineStr">
        <is>
          <t>2025-0015</t>
        </is>
      </c>
      <c r="M2820" s="6" t="n">
        <v>45931</v>
      </c>
      <c r="N2820" s="6" t="n">
        <v>46660</v>
      </c>
      <c r="O2820" t="n">
        <v>46</v>
      </c>
    </row>
    <row r="2821" hidden="1" s="287">
      <c r="A2821" t="inlineStr">
        <is>
          <t>V100066</t>
        </is>
      </c>
      <c r="B2821" t="n">
        <v>31</v>
      </c>
      <c r="C2821" t="n">
        <v>50</v>
      </c>
      <c r="D2821" t="inlineStr">
        <is>
          <t>Grenland Rail AS</t>
        </is>
      </c>
      <c r="E2821" t="inlineStr">
        <is>
          <t>100268</t>
        </is>
      </c>
      <c r="F2821" t="inlineStr">
        <is>
          <t>Nybergflata 2</t>
        </is>
      </c>
      <c r="G2821" t="inlineStr">
        <is>
          <t>3737</t>
        </is>
      </c>
      <c r="H2821" t="inlineStr">
        <is>
          <t>Skien</t>
        </is>
      </c>
      <c r="I2821" t="inlineStr">
        <is>
          <t>NO</t>
        </is>
      </c>
      <c r="J2821" t="inlineStr">
        <is>
          <t>SGNSS_M40</t>
        </is>
      </c>
      <c r="K2821" t="inlineStr">
        <is>
          <t>33 80 4552 643-5</t>
        </is>
      </c>
      <c r="L2821" t="inlineStr">
        <is>
          <t>2024-0009</t>
        </is>
      </c>
      <c r="M2821" s="6" t="n">
        <v>45625</v>
      </c>
      <c r="N2821" s="6" t="n">
        <v>46719</v>
      </c>
      <c r="O2821" t="n">
        <v>17.45</v>
      </c>
    </row>
    <row r="2822" hidden="1" s="287">
      <c r="A2822" t="inlineStr">
        <is>
          <t>V500002</t>
        </is>
      </c>
      <c r="B2822" t="n">
        <v>21</v>
      </c>
      <c r="C2822" t="n">
        <v>50</v>
      </c>
      <c r="D2822" t="inlineStr">
        <is>
          <t>LAUDE Smart Intermodal S.A.</t>
        </is>
      </c>
      <c r="E2822" t="inlineStr">
        <is>
          <t>100026</t>
        </is>
      </c>
      <c r="F2822" t="inlineStr">
        <is>
          <t>ul. Wroclawska 131</t>
        </is>
      </c>
      <c r="G2822" t="inlineStr">
        <is>
          <t>87-100</t>
        </is>
      </c>
      <c r="H2822" t="inlineStr">
        <is>
          <t>Torun</t>
        </is>
      </c>
      <c r="I2822" t="inlineStr">
        <is>
          <t>PL</t>
        </is>
      </c>
      <c r="J2822" t="inlineStr">
        <is>
          <t>SGMMNSS_M48</t>
        </is>
      </c>
      <c r="K2822" t="inlineStr">
        <is>
          <t>37 84 4594 871-4</t>
        </is>
      </c>
      <c r="L2822" t="inlineStr">
        <is>
          <t>2025-0027</t>
        </is>
      </c>
      <c r="M2822" s="6" t="n">
        <v>45847</v>
      </c>
      <c r="N2822" s="6" t="n">
        <v>47672</v>
      </c>
      <c r="O2822" t="n">
        <v>31.56</v>
      </c>
    </row>
    <row r="2823" hidden="1" s="287">
      <c r="A2823" t="inlineStr">
        <is>
          <t>V200054</t>
        </is>
      </c>
      <c r="B2823" t="n">
        <v>36</v>
      </c>
      <c r="C2823" t="n">
        <v>50</v>
      </c>
      <c r="D2823" t="inlineStr">
        <is>
          <t>Necoss GmbH</t>
        </is>
      </c>
      <c r="E2823" t="inlineStr">
        <is>
          <t>100014</t>
        </is>
      </c>
      <c r="F2823" t="inlineStr">
        <is>
          <t>Bahnhofplatz 42</t>
        </is>
      </c>
      <c r="G2823" t="inlineStr">
        <is>
          <t>28195</t>
        </is>
      </c>
      <c r="H2823" t="inlineStr">
        <is>
          <t>Bremen</t>
        </is>
      </c>
      <c r="I2823" t="inlineStr">
        <is>
          <t>DE</t>
        </is>
      </c>
      <c r="J2823" t="inlineStr">
        <is>
          <t>SGGRSS_M2</t>
        </is>
      </c>
      <c r="K2823" t="inlineStr">
        <is>
          <t>37 80 4980 462-8</t>
        </is>
      </c>
      <c r="L2823" t="inlineStr">
        <is>
          <t>2025-0024</t>
        </is>
      </c>
      <c r="M2823" s="6" t="n">
        <v>46023</v>
      </c>
      <c r="N2823" s="6" t="n">
        <v>46783</v>
      </c>
      <c r="O2823" t="n">
        <v>27.9</v>
      </c>
    </row>
    <row r="2824" hidden="1" s="287">
      <c r="A2824" t="inlineStr">
        <is>
          <t>V300082</t>
        </is>
      </c>
      <c r="B2824" t="n">
        <v>13</v>
      </c>
      <c r="C2824" t="n">
        <v>50</v>
      </c>
      <c r="D2824" t="inlineStr">
        <is>
          <t>NAVILAND CARGO SAS</t>
        </is>
      </c>
      <c r="E2824" t="inlineStr">
        <is>
          <t>100432</t>
        </is>
      </c>
      <c r="F2824" t="inlineStr">
        <is>
          <t>26 Quai Charles Pasqua</t>
        </is>
      </c>
      <c r="G2824" t="inlineStr">
        <is>
          <t>92300</t>
        </is>
      </c>
      <c r="H2824" t="inlineStr">
        <is>
          <t>Levallois-Perret</t>
        </is>
      </c>
      <c r="I2824" t="inlineStr">
        <is>
          <t>FR</t>
        </is>
      </c>
      <c r="J2824" t="inlineStr">
        <is>
          <t>SGGRSS_M20</t>
        </is>
      </c>
      <c r="K2824" t="inlineStr">
        <is>
          <t>33 80 4960 254-7</t>
        </is>
      </c>
      <c r="L2824" t="inlineStr">
        <is>
          <t>2025-0029</t>
        </is>
      </c>
      <c r="M2824" s="6" t="n">
        <v>45992</v>
      </c>
      <c r="N2824" s="6" t="n">
        <v>46721</v>
      </c>
      <c r="O2824" t="n">
        <v>25</v>
      </c>
    </row>
    <row r="2825" hidden="1" s="287">
      <c r="A2825" t="inlineStr">
        <is>
          <t>V400001</t>
        </is>
      </c>
      <c r="B2825" t="n">
        <v>50</v>
      </c>
      <c r="C2825" t="n">
        <v>50</v>
      </c>
      <c r="D2825" t="inlineStr">
        <is>
          <t>DB Cargo AG</t>
        </is>
      </c>
      <c r="E2825" t="inlineStr">
        <is>
          <t>100000</t>
        </is>
      </c>
      <c r="F2825" t="inlineStr">
        <is>
          <t>Rheinstrasse 2</t>
        </is>
      </c>
      <c r="G2825" t="inlineStr">
        <is>
          <t>55116</t>
        </is>
      </c>
      <c r="H2825" t="inlineStr">
        <is>
          <t>Mainz</t>
        </is>
      </c>
      <c r="I2825" t="inlineStr">
        <is>
          <t>DE</t>
        </is>
      </c>
      <c r="J2825" t="inlineStr">
        <is>
          <t>SGGRSS_M2</t>
        </is>
      </c>
      <c r="K2825" t="inlineStr">
        <is>
          <t>37 80 4980 288-7</t>
        </is>
      </c>
      <c r="L2825" t="inlineStr">
        <is>
          <t>2021-2420</t>
        </is>
      </c>
      <c r="M2825" s="6" t="n">
        <v>44616</v>
      </c>
      <c r="N2825" s="6" t="n">
        <v>46811</v>
      </c>
      <c r="O2825" t="n">
        <v>25.4</v>
      </c>
    </row>
    <row r="2826" hidden="1" s="287">
      <c r="A2826" t="inlineStr">
        <is>
          <t>V300031</t>
        </is>
      </c>
      <c r="B2826" t="n">
        <v>44</v>
      </c>
      <c r="C2826" t="n">
        <v>50</v>
      </c>
      <c r="D2826" t="inlineStr">
        <is>
          <t>EWG Rail Zrt.</t>
        </is>
      </c>
      <c r="E2826" t="inlineStr">
        <is>
          <t>100758</t>
        </is>
      </c>
      <c r="F2826" t="inlineStr">
        <is>
          <t>Váci út 76 3.em</t>
        </is>
      </c>
      <c r="G2826" t="inlineStr">
        <is>
          <t>1133</t>
        </is>
      </c>
      <c r="H2826" t="inlineStr">
        <is>
          <t>Budapest</t>
        </is>
      </c>
      <c r="I2826" t="inlineStr">
        <is>
          <t>HU</t>
        </is>
      </c>
      <c r="J2826" t="inlineStr">
        <is>
          <t>SGGRSS_M20</t>
        </is>
      </c>
      <c r="K2826" t="inlineStr">
        <is>
          <t>33 80 4960 006-1</t>
        </is>
      </c>
      <c r="L2826" t="inlineStr">
        <is>
          <t>2023-0008</t>
        </is>
      </c>
      <c r="M2826" s="6" t="n">
        <v>45078</v>
      </c>
      <c r="N2826" s="6" t="n">
        <v>46905</v>
      </c>
      <c r="O2826" t="n">
        <v>19.25</v>
      </c>
    </row>
    <row r="2827" hidden="1" s="287">
      <c r="A2827" t="inlineStr">
        <is>
          <t>V300034</t>
        </is>
      </c>
      <c r="B2827" t="n">
        <v>44</v>
      </c>
      <c r="C2827" t="n">
        <v>50</v>
      </c>
      <c r="D2827" t="inlineStr">
        <is>
          <t>EWG Rail Zrt.</t>
        </is>
      </c>
      <c r="E2827" t="inlineStr">
        <is>
          <t>100758</t>
        </is>
      </c>
      <c r="F2827" t="inlineStr">
        <is>
          <t>Váci út 76 3.em</t>
        </is>
      </c>
      <c r="G2827" t="inlineStr">
        <is>
          <t>1133</t>
        </is>
      </c>
      <c r="H2827" t="inlineStr">
        <is>
          <t>Budapest</t>
        </is>
      </c>
      <c r="I2827" t="inlineStr">
        <is>
          <t>HU</t>
        </is>
      </c>
      <c r="J2827" t="inlineStr">
        <is>
          <t>SGNS_M9</t>
        </is>
      </c>
      <c r="K2827" t="inlineStr">
        <is>
          <t>37 80 4564 579-3</t>
        </is>
      </c>
      <c r="L2827" t="inlineStr">
        <is>
          <t>2023-0026</t>
        </is>
      </c>
      <c r="M2827" s="6" t="n">
        <v>45188</v>
      </c>
      <c r="N2827" s="6" t="n">
        <v>46387</v>
      </c>
      <c r="O2827" t="n">
        <v>16.63</v>
      </c>
    </row>
    <row r="2828" hidden="1" s="287">
      <c r="A2828" t="inlineStr">
        <is>
          <t>V100049</t>
        </is>
      </c>
      <c r="B2828" t="n">
        <v>44</v>
      </c>
      <c r="C2828" t="n">
        <v>50</v>
      </c>
      <c r="D2828" t="inlineStr">
        <is>
          <t>Grain Logistic Sp.z.o.o.</t>
        </is>
      </c>
      <c r="E2828" t="inlineStr">
        <is>
          <t>100765</t>
        </is>
      </c>
      <c r="F2828" t="inlineStr">
        <is>
          <t>ul. Nowogrodzka 31/413</t>
        </is>
      </c>
      <c r="G2828" t="inlineStr">
        <is>
          <t>00-511</t>
        </is>
      </c>
      <c r="H2828" t="inlineStr">
        <is>
          <t>Warszawa</t>
        </is>
      </c>
      <c r="I2828" t="inlineStr">
        <is>
          <t>PL</t>
        </is>
      </c>
      <c r="J2828" t="inlineStr">
        <is>
          <t>SGNS_M9</t>
        </is>
      </c>
      <c r="K2828" t="inlineStr">
        <is>
          <t>37 80 4564 593-4</t>
        </is>
      </c>
      <c r="L2828" t="inlineStr">
        <is>
          <t>2023-0035</t>
        </is>
      </c>
      <c r="M2828" s="6" t="n">
        <v>45301</v>
      </c>
      <c r="N2828" s="6" t="n">
        <v>46081</v>
      </c>
      <c r="O2828" t="n">
        <v>19.5</v>
      </c>
    </row>
    <row r="2829" hidden="1" s="287">
      <c r="A2829" t="inlineStr">
        <is>
          <t>V100051</t>
        </is>
      </c>
      <c r="B2829" t="n">
        <v>24</v>
      </c>
      <c r="C2829" t="n">
        <v>50</v>
      </c>
      <c r="D2829" t="inlineStr">
        <is>
          <t>LAUDE Smart Intermodal S.A.</t>
        </is>
      </c>
      <c r="E2829" t="inlineStr">
        <is>
          <t>100026</t>
        </is>
      </c>
      <c r="F2829" t="inlineStr">
        <is>
          <t>ul. Wroclawska 131</t>
        </is>
      </c>
      <c r="G2829" t="inlineStr">
        <is>
          <t>87-100</t>
        </is>
      </c>
      <c r="H2829" t="inlineStr">
        <is>
          <t>Torun</t>
        </is>
      </c>
      <c r="I2829" t="inlineStr">
        <is>
          <t>PL</t>
        </is>
      </c>
      <c r="J2829" t="inlineStr">
        <is>
          <t>SGMMNS_M29</t>
        </is>
      </c>
      <c r="K2829" t="inlineStr">
        <is>
          <t>33 80 4505 913-0</t>
        </is>
      </c>
      <c r="L2829" t="inlineStr">
        <is>
          <t>2023-0033</t>
        </is>
      </c>
      <c r="M2829" s="6" t="n">
        <v>45434</v>
      </c>
      <c r="N2829" s="6" t="n">
        <v>46894</v>
      </c>
      <c r="O2829" t="n">
        <v>18.95</v>
      </c>
    </row>
    <row r="2830" hidden="1" s="287">
      <c r="A2830" t="inlineStr">
        <is>
          <t>V200038</t>
        </is>
      </c>
      <c r="B2830" t="n">
        <v>29</v>
      </c>
      <c r="C2830" t="n">
        <v>50</v>
      </c>
      <c r="D2830" t="inlineStr">
        <is>
          <t>Mars Logistics AS</t>
        </is>
      </c>
      <c r="E2830" t="inlineStr">
        <is>
          <t>100770</t>
        </is>
      </c>
      <c r="F2830" t="inlineStr">
        <is>
          <t>Mahmutbey Mah., Tasocagi Yolu Cad.</t>
        </is>
      </c>
      <c r="G2830" t="inlineStr">
        <is>
          <t>34218</t>
        </is>
      </c>
      <c r="H2830" t="inlineStr">
        <is>
          <t>Bagcilar-Istanbul</t>
        </is>
      </c>
      <c r="I2830" t="inlineStr">
        <is>
          <t>TR</t>
        </is>
      </c>
      <c r="J2830" t="inlineStr">
        <is>
          <t>SDGGMRS_M7</t>
        </is>
      </c>
      <c r="K2830" t="inlineStr">
        <is>
          <t>37 80 4993 327-8</t>
        </is>
      </c>
      <c r="L2830" t="inlineStr">
        <is>
          <t>2024-0006</t>
        </is>
      </c>
      <c r="M2830" s="6" t="n">
        <v>45414</v>
      </c>
      <c r="N2830" s="6" t="n">
        <v>46508</v>
      </c>
      <c r="O2830" t="n">
        <v>44.43</v>
      </c>
    </row>
    <row r="2831" hidden="1" s="287">
      <c r="A2831" t="inlineStr">
        <is>
          <t>V200044</t>
        </is>
      </c>
      <c r="B2831" t="n">
        <v>48</v>
      </c>
      <c r="C2831" t="n">
        <v>50</v>
      </c>
      <c r="D2831" t="inlineStr">
        <is>
          <t>PCC Intermodal S.A.</t>
        </is>
      </c>
      <c r="E2831" t="inlineStr">
        <is>
          <t>100761</t>
        </is>
      </c>
      <c r="F2831" t="inlineStr">
        <is>
          <t>ul Hutnicza 16</t>
        </is>
      </c>
      <c r="G2831" t="inlineStr">
        <is>
          <t>81-061</t>
        </is>
      </c>
      <c r="H2831" t="inlineStr">
        <is>
          <t>Gdynia</t>
        </is>
      </c>
      <c r="I2831" t="inlineStr">
        <is>
          <t>PL</t>
        </is>
      </c>
      <c r="J2831" t="inlineStr">
        <is>
          <t>SGNS_M13</t>
        </is>
      </c>
      <c r="K2831" t="inlineStr">
        <is>
          <t>37 80 4564 335-0</t>
        </is>
      </c>
      <c r="L2831" t="inlineStr">
        <is>
          <t>2023-0016</t>
        </is>
      </c>
      <c r="M2831" s="6" t="n">
        <v>45174</v>
      </c>
      <c r="N2831" s="6" t="n">
        <v>46356</v>
      </c>
      <c r="O2831" t="n">
        <v>22</v>
      </c>
    </row>
    <row r="2832" hidden="1" s="287">
      <c r="A2832" t="inlineStr">
        <is>
          <t>V200047</t>
        </is>
      </c>
      <c r="B2832" t="n">
        <v>25</v>
      </c>
      <c r="C2832" t="n">
        <v>50</v>
      </c>
      <c r="D2832" t="inlineStr">
        <is>
          <t>Alza Cargo Sp. z.o.o.</t>
        </is>
      </c>
      <c r="E2832" t="inlineStr">
        <is>
          <t>100060</t>
        </is>
      </c>
      <c r="F2832" t="inlineStr">
        <is>
          <t>al. Wojciecha Korfantego 125/A</t>
        </is>
      </c>
      <c r="G2832" t="inlineStr">
        <is>
          <t>40-156</t>
        </is>
      </c>
      <c r="H2832" t="inlineStr">
        <is>
          <t>Katowice</t>
        </is>
      </c>
      <c r="I2832" t="inlineStr">
        <is>
          <t>PL</t>
        </is>
      </c>
      <c r="J2832" t="inlineStr">
        <is>
          <t>SGMMNS_M17</t>
        </is>
      </c>
      <c r="K2832" t="inlineStr">
        <is>
          <t>33 80 4505 487-5</t>
        </is>
      </c>
      <c r="L2832" t="inlineStr">
        <is>
          <t>2024-0042</t>
        </is>
      </c>
      <c r="M2832" s="6" t="n">
        <v>45658</v>
      </c>
      <c r="N2832" s="6" t="n">
        <v>46387</v>
      </c>
      <c r="O2832" t="n">
        <v>19.71</v>
      </c>
    </row>
    <row r="2833" hidden="1" s="287">
      <c r="A2833" t="inlineStr">
        <is>
          <t>V100061</t>
        </is>
      </c>
      <c r="B2833" t="n">
        <v>104</v>
      </c>
      <c r="C2833" t="n">
        <v>20</v>
      </c>
      <c r="D2833" t="inlineStr">
        <is>
          <t>Rail Cargo Austria AG</t>
        </is>
      </c>
      <c r="E2833" t="inlineStr">
        <is>
          <t>100020</t>
        </is>
      </c>
      <c r="F2833" t="inlineStr">
        <is>
          <t>Am Hauptbahnhof 2</t>
        </is>
      </c>
      <c r="G2833" t="inlineStr">
        <is>
          <t>1100</t>
        </is>
      </c>
      <c r="H2833" t="inlineStr">
        <is>
          <t>Wien</t>
        </is>
      </c>
      <c r="I2833" t="inlineStr">
        <is>
          <t>AT</t>
        </is>
      </c>
      <c r="J2833" t="inlineStr">
        <is>
          <t>EANOS_95</t>
        </is>
      </c>
      <c r="K2833" t="inlineStr"/>
      <c r="L2833" t="inlineStr">
        <is>
          <t>2025-0008</t>
        </is>
      </c>
      <c r="M2833" s="6" t="n">
        <v>46199</v>
      </c>
      <c r="N2833" s="6" t="n">
        <v>50581</v>
      </c>
      <c r="O2833" t="n">
        <v>26</v>
      </c>
    </row>
    <row r="2834" hidden="1" s="287">
      <c r="A2834" t="inlineStr">
        <is>
          <t>V300081</t>
        </is>
      </c>
      <c r="B2834" t="n">
        <v>42</v>
      </c>
      <c r="C2834" t="n">
        <v>50</v>
      </c>
      <c r="D2834" t="inlineStr">
        <is>
          <t>Weco Rail GmbH</t>
        </is>
      </c>
      <c r="E2834" t="inlineStr">
        <is>
          <t>100763</t>
        </is>
      </c>
      <c r="F2834" t="inlineStr">
        <is>
          <t>Tanbruckgrasse 3</t>
        </is>
      </c>
      <c r="G2834" t="inlineStr">
        <is>
          <t>1120</t>
        </is>
      </c>
      <c r="H2834" t="inlineStr">
        <is>
          <t>Wien</t>
        </is>
      </c>
      <c r="I2834" t="inlineStr">
        <is>
          <t>AT</t>
        </is>
      </c>
      <c r="J2834" t="inlineStr">
        <is>
          <t>SDGGMRS_M7</t>
        </is>
      </c>
      <c r="K2834" t="inlineStr">
        <is>
          <t>37 80 4993 191-8</t>
        </is>
      </c>
      <c r="L2834" t="inlineStr">
        <is>
          <t>2025-0015</t>
        </is>
      </c>
      <c r="M2834" s="6" t="n">
        <v>45931</v>
      </c>
      <c r="N2834" s="6" t="n">
        <v>46660</v>
      </c>
      <c r="O2834" t="n">
        <v>46</v>
      </c>
    </row>
    <row r="2835" hidden="1" s="287">
      <c r="A2835" t="inlineStr">
        <is>
          <t>V100066</t>
        </is>
      </c>
      <c r="B2835" t="n">
        <v>32</v>
      </c>
      <c r="C2835" t="n">
        <v>50</v>
      </c>
      <c r="D2835" t="inlineStr">
        <is>
          <t>Grenland Rail AS</t>
        </is>
      </c>
      <c r="E2835" t="inlineStr">
        <is>
          <t>100268</t>
        </is>
      </c>
      <c r="F2835" t="inlineStr">
        <is>
          <t>Nybergflata 2</t>
        </is>
      </c>
      <c r="G2835" t="inlineStr">
        <is>
          <t>3737</t>
        </is>
      </c>
      <c r="H2835" t="inlineStr">
        <is>
          <t>Skien</t>
        </is>
      </c>
      <c r="I2835" t="inlineStr">
        <is>
          <t>NO</t>
        </is>
      </c>
      <c r="J2835" t="inlineStr">
        <is>
          <t>SGNSS_M40</t>
        </is>
      </c>
      <c r="K2835" t="inlineStr">
        <is>
          <t>33 80 4552 644-3</t>
        </is>
      </c>
      <c r="L2835" t="inlineStr">
        <is>
          <t>2024-0009</t>
        </is>
      </c>
      <c r="M2835" s="6" t="n">
        <v>45625</v>
      </c>
      <c r="N2835" s="6" t="n">
        <v>46719</v>
      </c>
      <c r="O2835" t="n">
        <v>17.45</v>
      </c>
    </row>
    <row r="2836" hidden="1" s="287">
      <c r="A2836" t="inlineStr">
        <is>
          <t>V500002</t>
        </is>
      </c>
      <c r="B2836" t="n">
        <v>22</v>
      </c>
      <c r="C2836" t="n">
        <v>50</v>
      </c>
      <c r="D2836" t="inlineStr">
        <is>
          <t>LAUDE Smart Intermodal S.A.</t>
        </is>
      </c>
      <c r="E2836" t="inlineStr">
        <is>
          <t>100026</t>
        </is>
      </c>
      <c r="F2836" t="inlineStr">
        <is>
          <t>ul. Wroclawska 131</t>
        </is>
      </c>
      <c r="G2836" t="inlineStr">
        <is>
          <t>87-100</t>
        </is>
      </c>
      <c r="H2836" t="inlineStr">
        <is>
          <t>Torun</t>
        </is>
      </c>
      <c r="I2836" t="inlineStr">
        <is>
          <t>PL</t>
        </is>
      </c>
      <c r="J2836" t="inlineStr">
        <is>
          <t>SGMMNSS_M48</t>
        </is>
      </c>
      <c r="K2836" t="inlineStr">
        <is>
          <t>37 84 4594 873-0</t>
        </is>
      </c>
      <c r="L2836" t="inlineStr">
        <is>
          <t>2025-0027</t>
        </is>
      </c>
      <c r="M2836" s="6" t="n">
        <v>45847</v>
      </c>
      <c r="N2836" s="6" t="n">
        <v>47672</v>
      </c>
      <c r="O2836" t="n">
        <v>31.56</v>
      </c>
    </row>
    <row r="2837" hidden="1" s="287">
      <c r="A2837" t="inlineStr">
        <is>
          <t>V200054</t>
        </is>
      </c>
      <c r="B2837" t="n">
        <v>37</v>
      </c>
      <c r="C2837" t="n">
        <v>50</v>
      </c>
      <c r="D2837" t="inlineStr">
        <is>
          <t>Necoss GmbH</t>
        </is>
      </c>
      <c r="E2837" t="inlineStr">
        <is>
          <t>100014</t>
        </is>
      </c>
      <c r="F2837" t="inlineStr">
        <is>
          <t>Bahnhofplatz 42</t>
        </is>
      </c>
      <c r="G2837" t="inlineStr">
        <is>
          <t>28195</t>
        </is>
      </c>
      <c r="H2837" t="inlineStr">
        <is>
          <t>Bremen</t>
        </is>
      </c>
      <c r="I2837" t="inlineStr">
        <is>
          <t>DE</t>
        </is>
      </c>
      <c r="J2837" t="inlineStr">
        <is>
          <t>SGGRSS_M2</t>
        </is>
      </c>
      <c r="K2837" t="inlineStr">
        <is>
          <t>37 80 4980 463-6</t>
        </is>
      </c>
      <c r="L2837" t="inlineStr">
        <is>
          <t>2025-0024</t>
        </is>
      </c>
      <c r="M2837" s="6" t="n">
        <v>46023</v>
      </c>
      <c r="N2837" s="6" t="n">
        <v>46783</v>
      </c>
      <c r="O2837" t="n">
        <v>27.9</v>
      </c>
    </row>
    <row r="2838" hidden="1" s="287">
      <c r="A2838" t="inlineStr">
        <is>
          <t>V300082</t>
        </is>
      </c>
      <c r="B2838" t="n">
        <v>14</v>
      </c>
      <c r="C2838" t="n">
        <v>50</v>
      </c>
      <c r="D2838" t="inlineStr">
        <is>
          <t>NAVILAND CARGO SAS</t>
        </is>
      </c>
      <c r="E2838" t="inlineStr">
        <is>
          <t>100432</t>
        </is>
      </c>
      <c r="F2838" t="inlineStr">
        <is>
          <t>26 Quai Charles Pasqua</t>
        </is>
      </c>
      <c r="G2838" t="inlineStr">
        <is>
          <t>92300</t>
        </is>
      </c>
      <c r="H2838" t="inlineStr">
        <is>
          <t>Levallois-Perret</t>
        </is>
      </c>
      <c r="I2838" t="inlineStr">
        <is>
          <t>FR</t>
        </is>
      </c>
      <c r="J2838" t="inlineStr">
        <is>
          <t>SGGRSS_M20</t>
        </is>
      </c>
      <c r="K2838" t="inlineStr">
        <is>
          <t>33 80 4960 256-2</t>
        </is>
      </c>
      <c r="L2838" t="inlineStr">
        <is>
          <t>2025-0029</t>
        </is>
      </c>
      <c r="M2838" s="6" t="n">
        <v>45992</v>
      </c>
      <c r="N2838" s="6" t="n">
        <v>46721</v>
      </c>
      <c r="O2838" t="n">
        <v>25</v>
      </c>
    </row>
    <row r="2839" hidden="1" s="287">
      <c r="A2839" t="inlineStr">
        <is>
          <t>V400001</t>
        </is>
      </c>
      <c r="B2839" t="n">
        <v>51</v>
      </c>
      <c r="C2839" t="n">
        <v>50</v>
      </c>
      <c r="D2839" t="inlineStr">
        <is>
          <t>DB Cargo AG</t>
        </is>
      </c>
      <c r="E2839" t="inlineStr">
        <is>
          <t>100000</t>
        </is>
      </c>
      <c r="F2839" t="inlineStr">
        <is>
          <t>Rheinstrasse 2</t>
        </is>
      </c>
      <c r="G2839" t="inlineStr">
        <is>
          <t>55116</t>
        </is>
      </c>
      <c r="H2839" t="inlineStr">
        <is>
          <t>Mainz</t>
        </is>
      </c>
      <c r="I2839" t="inlineStr">
        <is>
          <t>DE</t>
        </is>
      </c>
      <c r="J2839" t="inlineStr">
        <is>
          <t>SGGRSS_M2</t>
        </is>
      </c>
      <c r="K2839" t="inlineStr">
        <is>
          <t>37 80 4980 294-5</t>
        </is>
      </c>
      <c r="L2839" t="inlineStr">
        <is>
          <t>2021-2420</t>
        </is>
      </c>
      <c r="M2839" s="6" t="n">
        <v>44616</v>
      </c>
      <c r="N2839" s="6" t="n">
        <v>46811</v>
      </c>
      <c r="O2839" t="n">
        <v>25.4</v>
      </c>
    </row>
    <row r="2840" hidden="1" s="287">
      <c r="A2840" t="inlineStr">
        <is>
          <t>V300031</t>
        </is>
      </c>
      <c r="B2840" t="n">
        <v>45</v>
      </c>
      <c r="C2840" t="n">
        <v>50</v>
      </c>
      <c r="D2840" t="inlineStr">
        <is>
          <t>EWG Rail Zrt.</t>
        </is>
      </c>
      <c r="E2840" t="inlineStr">
        <is>
          <t>100758</t>
        </is>
      </c>
      <c r="F2840" t="inlineStr">
        <is>
          <t>Váci út 76 3.em</t>
        </is>
      </c>
      <c r="G2840" t="inlineStr">
        <is>
          <t>1133</t>
        </is>
      </c>
      <c r="H2840" t="inlineStr">
        <is>
          <t>Budapest</t>
        </is>
      </c>
      <c r="I2840" t="inlineStr">
        <is>
          <t>HU</t>
        </is>
      </c>
      <c r="J2840" t="inlineStr">
        <is>
          <t>SGGRSS_M20</t>
        </is>
      </c>
      <c r="K2840" t="inlineStr">
        <is>
          <t>33 80 4960 007-9</t>
        </is>
      </c>
      <c r="L2840" t="inlineStr">
        <is>
          <t>2023-0008</t>
        </is>
      </c>
      <c r="M2840" s="6" t="n">
        <v>45078</v>
      </c>
      <c r="N2840" s="6" t="n">
        <v>46905</v>
      </c>
      <c r="O2840" t="n">
        <v>19.25</v>
      </c>
    </row>
    <row r="2841" hidden="1" s="287">
      <c r="A2841" t="inlineStr">
        <is>
          <t>V300034</t>
        </is>
      </c>
      <c r="B2841" t="n">
        <v>45</v>
      </c>
      <c r="C2841" t="n">
        <v>50</v>
      </c>
      <c r="D2841" t="inlineStr">
        <is>
          <t>EWG Rail Zrt.</t>
        </is>
      </c>
      <c r="E2841" t="inlineStr">
        <is>
          <t>100758</t>
        </is>
      </c>
      <c r="F2841" t="inlineStr">
        <is>
          <t>Váci út 76 3.em</t>
        </is>
      </c>
      <c r="G2841" t="inlineStr">
        <is>
          <t>1133</t>
        </is>
      </c>
      <c r="H2841" t="inlineStr">
        <is>
          <t>Budapest</t>
        </is>
      </c>
      <c r="I2841" t="inlineStr">
        <is>
          <t>HU</t>
        </is>
      </c>
      <c r="J2841" t="inlineStr">
        <is>
          <t>SGNS_M9</t>
        </is>
      </c>
      <c r="K2841" t="inlineStr">
        <is>
          <t>37 80 4564 580-1</t>
        </is>
      </c>
      <c r="L2841" t="inlineStr">
        <is>
          <t>2023-0026</t>
        </is>
      </c>
      <c r="M2841" s="6" t="n">
        <v>45188</v>
      </c>
      <c r="N2841" s="6" t="n">
        <v>46387</v>
      </c>
      <c r="O2841" t="n">
        <v>16.63</v>
      </c>
    </row>
    <row r="2842" hidden="1" s="287">
      <c r="A2842" t="inlineStr">
        <is>
          <t>V100049</t>
        </is>
      </c>
      <c r="B2842" t="n">
        <v>45</v>
      </c>
      <c r="C2842" t="n">
        <v>50</v>
      </c>
      <c r="D2842" t="inlineStr">
        <is>
          <t>Grain Logistic Sp.z.o.o.</t>
        </is>
      </c>
      <c r="E2842" t="inlineStr">
        <is>
          <t>100765</t>
        </is>
      </c>
      <c r="F2842" t="inlineStr">
        <is>
          <t>ul. Nowogrodzka 31/413</t>
        </is>
      </c>
      <c r="G2842" t="inlineStr">
        <is>
          <t>00-511</t>
        </is>
      </c>
      <c r="H2842" t="inlineStr">
        <is>
          <t>Warszawa</t>
        </is>
      </c>
      <c r="I2842" t="inlineStr">
        <is>
          <t>PL</t>
        </is>
      </c>
      <c r="J2842" t="inlineStr">
        <is>
          <t>SGNS_M9</t>
        </is>
      </c>
      <c r="K2842" t="inlineStr">
        <is>
          <t>37 80 4564 594-2</t>
        </is>
      </c>
      <c r="L2842" t="inlineStr">
        <is>
          <t>2023-0035</t>
        </is>
      </c>
      <c r="M2842" s="6" t="n">
        <v>45301</v>
      </c>
      <c r="N2842" s="6" t="n">
        <v>46081</v>
      </c>
      <c r="O2842" t="n">
        <v>19.5</v>
      </c>
    </row>
    <row r="2843" hidden="1" s="287">
      <c r="A2843" t="inlineStr">
        <is>
          <t>V100051</t>
        </is>
      </c>
      <c r="B2843" t="n">
        <v>25</v>
      </c>
      <c r="C2843" t="n">
        <v>50</v>
      </c>
      <c r="D2843" t="inlineStr">
        <is>
          <t>LAUDE Smart Intermodal S.A.</t>
        </is>
      </c>
      <c r="E2843" t="inlineStr">
        <is>
          <t>100026</t>
        </is>
      </c>
      <c r="F2843" t="inlineStr">
        <is>
          <t>ul. Wroclawska 131</t>
        </is>
      </c>
      <c r="G2843" t="inlineStr">
        <is>
          <t>87-100</t>
        </is>
      </c>
      <c r="H2843" t="inlineStr">
        <is>
          <t>Torun</t>
        </is>
      </c>
      <c r="I2843" t="inlineStr">
        <is>
          <t>PL</t>
        </is>
      </c>
      <c r="J2843" t="inlineStr">
        <is>
          <t>SGMMNS_M29</t>
        </is>
      </c>
      <c r="K2843" t="inlineStr">
        <is>
          <t>33 80 4505 914-8</t>
        </is>
      </c>
      <c r="L2843" t="inlineStr">
        <is>
          <t>2023-0033</t>
        </is>
      </c>
      <c r="M2843" s="6" t="n">
        <v>45434</v>
      </c>
      <c r="N2843" s="6" t="n">
        <v>46894</v>
      </c>
      <c r="O2843" t="n">
        <v>18.95</v>
      </c>
    </row>
    <row r="2844" hidden="1" s="287">
      <c r="A2844" t="inlineStr">
        <is>
          <t>V200038</t>
        </is>
      </c>
      <c r="B2844" t="n">
        <v>30</v>
      </c>
      <c r="C2844" t="n">
        <v>50</v>
      </c>
      <c r="D2844" t="inlineStr">
        <is>
          <t>Mars Logistics AS</t>
        </is>
      </c>
      <c r="E2844" t="inlineStr">
        <is>
          <t>100770</t>
        </is>
      </c>
      <c r="F2844" t="inlineStr">
        <is>
          <t>Mahmutbey Mah., Tasocagi Yolu Cad.</t>
        </is>
      </c>
      <c r="G2844" t="inlineStr">
        <is>
          <t>34218</t>
        </is>
      </c>
      <c r="H2844" t="inlineStr">
        <is>
          <t>Bagcilar-Istanbul</t>
        </is>
      </c>
      <c r="I2844" t="inlineStr">
        <is>
          <t>TR</t>
        </is>
      </c>
      <c r="J2844" t="inlineStr">
        <is>
          <t>SDGGMRS_M7</t>
        </is>
      </c>
      <c r="K2844" t="inlineStr">
        <is>
          <t>37 80 4993 328-6</t>
        </is>
      </c>
      <c r="L2844" t="inlineStr">
        <is>
          <t>2024-0006</t>
        </is>
      </c>
      <c r="M2844" s="6" t="n">
        <v>45414</v>
      </c>
      <c r="N2844" s="6" t="n">
        <v>46508</v>
      </c>
      <c r="O2844" t="n">
        <v>44.43</v>
      </c>
    </row>
    <row r="2845" hidden="1" s="287">
      <c r="A2845" t="inlineStr">
        <is>
          <t>V200044</t>
        </is>
      </c>
      <c r="B2845" t="n">
        <v>49</v>
      </c>
      <c r="C2845" t="n">
        <v>50</v>
      </c>
      <c r="D2845" t="inlineStr">
        <is>
          <t>PCC Intermodal S.A.</t>
        </is>
      </c>
      <c r="E2845" t="inlineStr">
        <is>
          <t>100761</t>
        </is>
      </c>
      <c r="F2845" t="inlineStr">
        <is>
          <t>ul Hutnicza 16</t>
        </is>
      </c>
      <c r="G2845" t="inlineStr">
        <is>
          <t>81-061</t>
        </is>
      </c>
      <c r="H2845" t="inlineStr">
        <is>
          <t>Gdynia</t>
        </is>
      </c>
      <c r="I2845" t="inlineStr">
        <is>
          <t>PL</t>
        </is>
      </c>
      <c r="J2845" t="inlineStr">
        <is>
          <t>SGNS_M13</t>
        </is>
      </c>
      <c r="K2845" t="inlineStr">
        <is>
          <t>37 80 4564 337-6</t>
        </is>
      </c>
      <c r="L2845" t="inlineStr">
        <is>
          <t>2023-0016</t>
        </is>
      </c>
      <c r="M2845" s="6" t="n">
        <v>45174</v>
      </c>
      <c r="N2845" s="6" t="n">
        <v>46356</v>
      </c>
      <c r="O2845" t="n">
        <v>22</v>
      </c>
    </row>
    <row r="2846" hidden="1" s="287">
      <c r="A2846" t="inlineStr">
        <is>
          <t>V200047</t>
        </is>
      </c>
      <c r="B2846" t="n">
        <v>26</v>
      </c>
      <c r="C2846" t="n">
        <v>50</v>
      </c>
      <c r="D2846" t="inlineStr">
        <is>
          <t>Alza Cargo Sp. z.o.o.</t>
        </is>
      </c>
      <c r="E2846" t="inlineStr">
        <is>
          <t>100060</t>
        </is>
      </c>
      <c r="F2846" t="inlineStr">
        <is>
          <t>al. Wojciecha Korfantego 125/A</t>
        </is>
      </c>
      <c r="G2846" t="inlineStr">
        <is>
          <t>40-156</t>
        </is>
      </c>
      <c r="H2846" t="inlineStr">
        <is>
          <t>Katowice</t>
        </is>
      </c>
      <c r="I2846" t="inlineStr">
        <is>
          <t>PL</t>
        </is>
      </c>
      <c r="J2846" t="inlineStr">
        <is>
          <t>SGMMNS_M17</t>
        </is>
      </c>
      <c r="K2846" t="inlineStr">
        <is>
          <t>33 80 4505 493-3</t>
        </is>
      </c>
      <c r="L2846" t="inlineStr">
        <is>
          <t>2024-0042</t>
        </is>
      </c>
      <c r="M2846" s="6" t="n">
        <v>45658</v>
      </c>
      <c r="N2846" s="6" t="n">
        <v>46387</v>
      </c>
      <c r="O2846" t="n">
        <v>19.71</v>
      </c>
    </row>
    <row r="2847" hidden="1" s="287">
      <c r="A2847" t="inlineStr">
        <is>
          <t>V100061</t>
        </is>
      </c>
      <c r="B2847" t="n">
        <v>105</v>
      </c>
      <c r="C2847" t="n">
        <v>20</v>
      </c>
      <c r="D2847" t="inlineStr">
        <is>
          <t>Rail Cargo Austria AG</t>
        </is>
      </c>
      <c r="E2847" t="inlineStr">
        <is>
          <t>100020</t>
        </is>
      </c>
      <c r="F2847" t="inlineStr">
        <is>
          <t>Am Hauptbahnhof 2</t>
        </is>
      </c>
      <c r="G2847" t="inlineStr">
        <is>
          <t>1100</t>
        </is>
      </c>
      <c r="H2847" t="inlineStr">
        <is>
          <t>Wien</t>
        </is>
      </c>
      <c r="I2847" t="inlineStr">
        <is>
          <t>AT</t>
        </is>
      </c>
      <c r="J2847" t="inlineStr">
        <is>
          <t>EANOS_95</t>
        </is>
      </c>
      <c r="K2847" t="inlineStr"/>
      <c r="L2847" t="inlineStr">
        <is>
          <t>2025-0008</t>
        </is>
      </c>
      <c r="M2847" s="6" t="n">
        <v>46199</v>
      </c>
      <c r="N2847" s="6" t="n">
        <v>50581</v>
      </c>
      <c r="O2847" t="n">
        <v>26</v>
      </c>
    </row>
    <row r="2848" hidden="1" s="287">
      <c r="A2848" t="inlineStr">
        <is>
          <t>V300081</t>
        </is>
      </c>
      <c r="B2848" t="n">
        <v>43</v>
      </c>
      <c r="C2848" t="n">
        <v>50</v>
      </c>
      <c r="D2848" t="inlineStr">
        <is>
          <t>Weco Rail GmbH</t>
        </is>
      </c>
      <c r="E2848" t="inlineStr">
        <is>
          <t>100763</t>
        </is>
      </c>
      <c r="F2848" t="inlineStr">
        <is>
          <t>Tanbruckgrasse 3</t>
        </is>
      </c>
      <c r="G2848" t="inlineStr">
        <is>
          <t>1120</t>
        </is>
      </c>
      <c r="H2848" t="inlineStr">
        <is>
          <t>Wien</t>
        </is>
      </c>
      <c r="I2848" t="inlineStr">
        <is>
          <t>AT</t>
        </is>
      </c>
      <c r="J2848" t="inlineStr">
        <is>
          <t>SDGGMRS_M7</t>
        </is>
      </c>
      <c r="K2848" t="inlineStr">
        <is>
          <t>37 80 4993 192-6</t>
        </is>
      </c>
      <c r="L2848" t="inlineStr">
        <is>
          <t>2025-0015</t>
        </is>
      </c>
      <c r="M2848" s="6" t="n">
        <v>45931</v>
      </c>
      <c r="N2848" s="6" t="n">
        <v>46660</v>
      </c>
      <c r="O2848" t="n">
        <v>46</v>
      </c>
    </row>
    <row r="2849" hidden="1" s="287">
      <c r="A2849" t="inlineStr">
        <is>
          <t>V100066</t>
        </is>
      </c>
      <c r="B2849" t="n">
        <v>33</v>
      </c>
      <c r="C2849" t="n">
        <v>50</v>
      </c>
      <c r="D2849" t="inlineStr">
        <is>
          <t>Grenland Rail AS</t>
        </is>
      </c>
      <c r="E2849" t="inlineStr">
        <is>
          <t>100268</t>
        </is>
      </c>
      <c r="F2849" t="inlineStr">
        <is>
          <t>Nybergflata 2</t>
        </is>
      </c>
      <c r="G2849" t="inlineStr">
        <is>
          <t>3737</t>
        </is>
      </c>
      <c r="H2849" t="inlineStr">
        <is>
          <t>Skien</t>
        </is>
      </c>
      <c r="I2849" t="inlineStr">
        <is>
          <t>NO</t>
        </is>
      </c>
      <c r="J2849" t="inlineStr">
        <is>
          <t>SGNSS_M40</t>
        </is>
      </c>
      <c r="K2849" t="inlineStr">
        <is>
          <t>33 80 4552 645-0</t>
        </is>
      </c>
      <c r="L2849" t="inlineStr">
        <is>
          <t>2024-0009</t>
        </is>
      </c>
      <c r="M2849" s="6" t="n">
        <v>45625</v>
      </c>
      <c r="N2849" s="6" t="n">
        <v>46719</v>
      </c>
      <c r="O2849" t="n">
        <v>17.45</v>
      </c>
    </row>
    <row r="2850" hidden="1" s="287">
      <c r="A2850" t="inlineStr">
        <is>
          <t>V500002</t>
        </is>
      </c>
      <c r="B2850" t="n">
        <v>23</v>
      </c>
      <c r="C2850" t="n">
        <v>50</v>
      </c>
      <c r="D2850" t="inlineStr">
        <is>
          <t>LAUDE Smart Intermodal S.A.</t>
        </is>
      </c>
      <c r="E2850" t="inlineStr">
        <is>
          <t>100026</t>
        </is>
      </c>
      <c r="F2850" t="inlineStr">
        <is>
          <t>ul. Wroclawska 131</t>
        </is>
      </c>
      <c r="G2850" t="inlineStr">
        <is>
          <t>87-100</t>
        </is>
      </c>
      <c r="H2850" t="inlineStr">
        <is>
          <t>Torun</t>
        </is>
      </c>
      <c r="I2850" t="inlineStr">
        <is>
          <t>PL</t>
        </is>
      </c>
      <c r="J2850" t="inlineStr">
        <is>
          <t>SGMMNSS_M48</t>
        </is>
      </c>
      <c r="K2850" t="inlineStr">
        <is>
          <t>37 84 4594 875-5</t>
        </is>
      </c>
      <c r="L2850" t="inlineStr">
        <is>
          <t>2025-0027</t>
        </is>
      </c>
      <c r="M2850" s="6" t="n">
        <v>45847</v>
      </c>
      <c r="N2850" s="6" t="n">
        <v>47672</v>
      </c>
      <c r="O2850" t="n">
        <v>31.56</v>
      </c>
    </row>
    <row r="2851" hidden="1" s="287">
      <c r="A2851" t="inlineStr">
        <is>
          <t>V200054</t>
        </is>
      </c>
      <c r="B2851" t="n">
        <v>38</v>
      </c>
      <c r="C2851" t="n">
        <v>50</v>
      </c>
      <c r="D2851" t="inlineStr">
        <is>
          <t>Necoss GmbH</t>
        </is>
      </c>
      <c r="E2851" t="inlineStr">
        <is>
          <t>100014</t>
        </is>
      </c>
      <c r="F2851" t="inlineStr">
        <is>
          <t>Bahnhofplatz 42</t>
        </is>
      </c>
      <c r="G2851" t="inlineStr">
        <is>
          <t>28195</t>
        </is>
      </c>
      <c r="H2851" t="inlineStr">
        <is>
          <t>Bremen</t>
        </is>
      </c>
      <c r="I2851" t="inlineStr">
        <is>
          <t>DE</t>
        </is>
      </c>
      <c r="J2851" t="inlineStr">
        <is>
          <t>SGGRSS_M2</t>
        </is>
      </c>
      <c r="K2851" t="inlineStr">
        <is>
          <t>37 80 4980 466-9</t>
        </is>
      </c>
      <c r="L2851" t="inlineStr">
        <is>
          <t>2025-0024</t>
        </is>
      </c>
      <c r="M2851" s="6" t="n">
        <v>46023</v>
      </c>
      <c r="N2851" s="6" t="n">
        <v>46783</v>
      </c>
      <c r="O2851" t="n">
        <v>27.9</v>
      </c>
    </row>
    <row r="2852" hidden="1" s="287">
      <c r="A2852" t="inlineStr">
        <is>
          <t>V300082</t>
        </is>
      </c>
      <c r="B2852" t="n">
        <v>15</v>
      </c>
      <c r="C2852" t="n">
        <v>50</v>
      </c>
      <c r="D2852" t="inlineStr">
        <is>
          <t>NAVILAND CARGO SAS</t>
        </is>
      </c>
      <c r="E2852" t="inlineStr">
        <is>
          <t>100432</t>
        </is>
      </c>
      <c r="F2852" t="inlineStr">
        <is>
          <t>26 Quai Charles Pasqua</t>
        </is>
      </c>
      <c r="G2852" t="inlineStr">
        <is>
          <t>92300</t>
        </is>
      </c>
      <c r="H2852" t="inlineStr">
        <is>
          <t>Levallois-Perret</t>
        </is>
      </c>
      <c r="I2852" t="inlineStr">
        <is>
          <t>FR</t>
        </is>
      </c>
      <c r="J2852" t="inlineStr">
        <is>
          <t>SGGRSS_M20</t>
        </is>
      </c>
      <c r="K2852" t="inlineStr">
        <is>
          <t>33 80 4960 258-8</t>
        </is>
      </c>
      <c r="L2852" t="inlineStr">
        <is>
          <t>2025-0029</t>
        </is>
      </c>
      <c r="M2852" s="6" t="n">
        <v>45992</v>
      </c>
      <c r="N2852" s="6" t="n">
        <v>46721</v>
      </c>
      <c r="O2852" t="n">
        <v>25</v>
      </c>
    </row>
    <row r="2853" hidden="1" s="287">
      <c r="A2853" t="inlineStr">
        <is>
          <t>V400001</t>
        </is>
      </c>
      <c r="B2853" t="n">
        <v>52</v>
      </c>
      <c r="C2853" t="n">
        <v>50</v>
      </c>
      <c r="D2853" t="inlineStr">
        <is>
          <t>DB Cargo AG</t>
        </is>
      </c>
      <c r="E2853" t="inlineStr">
        <is>
          <t>100000</t>
        </is>
      </c>
      <c r="F2853" t="inlineStr">
        <is>
          <t>Rheinstrasse 2</t>
        </is>
      </c>
      <c r="G2853" t="inlineStr">
        <is>
          <t>55116</t>
        </is>
      </c>
      <c r="H2853" t="inlineStr">
        <is>
          <t>Mainz</t>
        </is>
      </c>
      <c r="I2853" t="inlineStr">
        <is>
          <t>DE</t>
        </is>
      </c>
      <c r="J2853" t="inlineStr">
        <is>
          <t>SGGRSS_M2</t>
        </is>
      </c>
      <c r="K2853" t="inlineStr">
        <is>
          <t>37 80 4980 291-1</t>
        </is>
      </c>
      <c r="L2853" t="inlineStr">
        <is>
          <t>2021-2420</t>
        </is>
      </c>
      <c r="M2853" s="6" t="n">
        <v>44616</v>
      </c>
      <c r="N2853" s="6" t="n">
        <v>46811</v>
      </c>
      <c r="O2853" t="n">
        <v>25.4</v>
      </c>
    </row>
    <row r="2854" hidden="1" s="287">
      <c r="A2854" t="inlineStr">
        <is>
          <t>V300031</t>
        </is>
      </c>
      <c r="B2854" t="n">
        <v>46</v>
      </c>
      <c r="C2854" t="n">
        <v>50</v>
      </c>
      <c r="D2854" t="inlineStr">
        <is>
          <t>EWG Rail Zrt.</t>
        </is>
      </c>
      <c r="E2854" t="inlineStr">
        <is>
          <t>100758</t>
        </is>
      </c>
      <c r="F2854" t="inlineStr">
        <is>
          <t>Váci út 76 3.em</t>
        </is>
      </c>
      <c r="G2854" t="inlineStr">
        <is>
          <t>1133</t>
        </is>
      </c>
      <c r="H2854" t="inlineStr">
        <is>
          <t>Budapest</t>
        </is>
      </c>
      <c r="I2854" t="inlineStr">
        <is>
          <t>HU</t>
        </is>
      </c>
      <c r="J2854" t="inlineStr">
        <is>
          <t>SGGRSS_M20</t>
        </is>
      </c>
      <c r="K2854" t="inlineStr">
        <is>
          <t>33 80 4960 008-7</t>
        </is>
      </c>
      <c r="L2854" t="inlineStr">
        <is>
          <t>2023-0008</t>
        </is>
      </c>
      <c r="M2854" s="6" t="n">
        <v>45078</v>
      </c>
      <c r="N2854" s="6" t="n">
        <v>46905</v>
      </c>
      <c r="O2854" t="n">
        <v>19.25</v>
      </c>
    </row>
    <row r="2855" hidden="1" s="287">
      <c r="A2855" t="inlineStr">
        <is>
          <t>V300034</t>
        </is>
      </c>
      <c r="B2855" t="n">
        <v>46</v>
      </c>
      <c r="C2855" t="n">
        <v>50</v>
      </c>
      <c r="D2855" t="inlineStr">
        <is>
          <t>EWG Rail Zrt.</t>
        </is>
      </c>
      <c r="E2855" t="inlineStr">
        <is>
          <t>100758</t>
        </is>
      </c>
      <c r="F2855" t="inlineStr">
        <is>
          <t>Váci út 76 3.em</t>
        </is>
      </c>
      <c r="G2855" t="inlineStr">
        <is>
          <t>1133</t>
        </is>
      </c>
      <c r="H2855" t="inlineStr">
        <is>
          <t>Budapest</t>
        </is>
      </c>
      <c r="I2855" t="inlineStr">
        <is>
          <t>HU</t>
        </is>
      </c>
      <c r="J2855" t="inlineStr">
        <is>
          <t>SGNS_M9</t>
        </is>
      </c>
      <c r="K2855" t="inlineStr">
        <is>
          <t>37 80 4564 581-9</t>
        </is>
      </c>
      <c r="L2855" t="inlineStr">
        <is>
          <t>2023-0026</t>
        </is>
      </c>
      <c r="M2855" s="6" t="n">
        <v>45188</v>
      </c>
      <c r="N2855" s="6" t="n">
        <v>46387</v>
      </c>
      <c r="O2855" t="n">
        <v>16.63</v>
      </c>
    </row>
    <row r="2856" hidden="1" s="287">
      <c r="A2856" t="inlineStr">
        <is>
          <t>V100049</t>
        </is>
      </c>
      <c r="B2856" t="n">
        <v>46</v>
      </c>
      <c r="C2856" t="n">
        <v>50</v>
      </c>
      <c r="D2856" t="inlineStr">
        <is>
          <t>Grain Logistic Sp.z.o.o.</t>
        </is>
      </c>
      <c r="E2856" t="inlineStr">
        <is>
          <t>100765</t>
        </is>
      </c>
      <c r="F2856" t="inlineStr">
        <is>
          <t>ul. Nowogrodzka 31/413</t>
        </is>
      </c>
      <c r="G2856" t="inlineStr">
        <is>
          <t>00-511</t>
        </is>
      </c>
      <c r="H2856" t="inlineStr">
        <is>
          <t>Warszawa</t>
        </is>
      </c>
      <c r="I2856" t="inlineStr">
        <is>
          <t>PL</t>
        </is>
      </c>
      <c r="J2856" t="inlineStr">
        <is>
          <t>SGNS_M9</t>
        </is>
      </c>
      <c r="K2856" t="inlineStr">
        <is>
          <t>37 80 4564 595-9</t>
        </is>
      </c>
      <c r="L2856" t="inlineStr">
        <is>
          <t>2023-0035</t>
        </is>
      </c>
      <c r="M2856" s="6" t="n">
        <v>45301</v>
      </c>
      <c r="N2856" s="6" t="n">
        <v>46081</v>
      </c>
      <c r="O2856" t="n">
        <v>19.5</v>
      </c>
    </row>
    <row r="2857" hidden="1" s="287">
      <c r="A2857" t="inlineStr">
        <is>
          <t>V100051</t>
        </is>
      </c>
      <c r="B2857" t="n">
        <v>26</v>
      </c>
      <c r="C2857" t="n">
        <v>50</v>
      </c>
      <c r="D2857" t="inlineStr">
        <is>
          <t>LAUDE Smart Intermodal S.A.</t>
        </is>
      </c>
      <c r="E2857" t="inlineStr">
        <is>
          <t>100026</t>
        </is>
      </c>
      <c r="F2857" t="inlineStr">
        <is>
          <t>ul. Wroclawska 131</t>
        </is>
      </c>
      <c r="G2857" t="inlineStr">
        <is>
          <t>87-100</t>
        </is>
      </c>
      <c r="H2857" t="inlineStr">
        <is>
          <t>Torun</t>
        </is>
      </c>
      <c r="I2857" t="inlineStr">
        <is>
          <t>PL</t>
        </is>
      </c>
      <c r="J2857" t="inlineStr">
        <is>
          <t>SGMMNS_M29</t>
        </is>
      </c>
      <c r="K2857" t="inlineStr">
        <is>
          <t>33 80 4505 915-5</t>
        </is>
      </c>
      <c r="L2857" t="inlineStr">
        <is>
          <t>2023-0033</t>
        </is>
      </c>
      <c r="M2857" s="6" t="n">
        <v>45434</v>
      </c>
      <c r="N2857" s="6" t="n">
        <v>46894</v>
      </c>
      <c r="O2857" t="n">
        <v>18.95</v>
      </c>
    </row>
    <row r="2858" hidden="1" s="287">
      <c r="A2858" t="inlineStr">
        <is>
          <t>V200038</t>
        </is>
      </c>
      <c r="B2858" t="n">
        <v>31</v>
      </c>
      <c r="C2858" t="n">
        <v>50</v>
      </c>
      <c r="D2858" t="inlineStr">
        <is>
          <t>Mars Logistics AS</t>
        </is>
      </c>
      <c r="E2858" t="inlineStr">
        <is>
          <t>100770</t>
        </is>
      </c>
      <c r="F2858" t="inlineStr">
        <is>
          <t>Mahmutbey Mah., Tasocagi Yolu Cad.</t>
        </is>
      </c>
      <c r="G2858" t="inlineStr">
        <is>
          <t>34218</t>
        </is>
      </c>
      <c r="H2858" t="inlineStr">
        <is>
          <t>Bagcilar-Istanbul</t>
        </is>
      </c>
      <c r="I2858" t="inlineStr">
        <is>
          <t>TR</t>
        </is>
      </c>
      <c r="J2858" t="inlineStr">
        <is>
          <t>SDGGMRS_M7</t>
        </is>
      </c>
      <c r="K2858" t="inlineStr">
        <is>
          <t>37 80 4993 329-4</t>
        </is>
      </c>
      <c r="L2858" t="inlineStr">
        <is>
          <t>2024-0006</t>
        </is>
      </c>
      <c r="M2858" s="6" t="n">
        <v>45414</v>
      </c>
      <c r="N2858" s="6" t="n">
        <v>46508</v>
      </c>
      <c r="O2858" t="n">
        <v>44.43</v>
      </c>
    </row>
    <row r="2859" hidden="1" s="287">
      <c r="A2859" t="inlineStr">
        <is>
          <t>V200044</t>
        </is>
      </c>
      <c r="B2859" t="n">
        <v>50</v>
      </c>
      <c r="C2859" t="n">
        <v>50</v>
      </c>
      <c r="D2859" t="inlineStr">
        <is>
          <t>PCC Intermodal S.A.</t>
        </is>
      </c>
      <c r="E2859" t="inlineStr">
        <is>
          <t>100761</t>
        </is>
      </c>
      <c r="F2859" t="inlineStr">
        <is>
          <t>ul Hutnicza 16</t>
        </is>
      </c>
      <c r="G2859" t="inlineStr">
        <is>
          <t>81-061</t>
        </is>
      </c>
      <c r="H2859" t="inlineStr">
        <is>
          <t>Gdynia</t>
        </is>
      </c>
      <c r="I2859" t="inlineStr">
        <is>
          <t>PL</t>
        </is>
      </c>
      <c r="J2859" t="inlineStr">
        <is>
          <t>SGNS_M13</t>
        </is>
      </c>
      <c r="K2859" t="inlineStr">
        <is>
          <t>37 80 4564 338-4</t>
        </is>
      </c>
      <c r="L2859" t="inlineStr">
        <is>
          <t>2023-0016</t>
        </is>
      </c>
      <c r="M2859" s="6" t="n">
        <v>45174</v>
      </c>
      <c r="N2859" s="6" t="n">
        <v>46356</v>
      </c>
      <c r="O2859" t="n">
        <v>22</v>
      </c>
    </row>
    <row r="2860" hidden="1" s="287">
      <c r="A2860" t="inlineStr">
        <is>
          <t>V200047</t>
        </is>
      </c>
      <c r="B2860" t="n">
        <v>27</v>
      </c>
      <c r="C2860" t="n">
        <v>50</v>
      </c>
      <c r="D2860" t="inlineStr">
        <is>
          <t>Alza Cargo Sp. z.o.o.</t>
        </is>
      </c>
      <c r="E2860" t="inlineStr">
        <is>
          <t>100060</t>
        </is>
      </c>
      <c r="F2860" t="inlineStr">
        <is>
          <t>al. Wojciecha Korfantego 125/A</t>
        </is>
      </c>
      <c r="G2860" t="inlineStr">
        <is>
          <t>40-156</t>
        </is>
      </c>
      <c r="H2860" t="inlineStr">
        <is>
          <t>Katowice</t>
        </is>
      </c>
      <c r="I2860" t="inlineStr">
        <is>
          <t>PL</t>
        </is>
      </c>
      <c r="J2860" t="inlineStr">
        <is>
          <t>SGMMNS_M17</t>
        </is>
      </c>
      <c r="K2860" t="inlineStr">
        <is>
          <t>33 80 4505 494-1</t>
        </is>
      </c>
      <c r="L2860" t="inlineStr">
        <is>
          <t>2024-0042</t>
        </is>
      </c>
      <c r="M2860" s="6" t="n">
        <v>45658</v>
      </c>
      <c r="N2860" s="6" t="n">
        <v>46387</v>
      </c>
      <c r="O2860" t="n">
        <v>19.71</v>
      </c>
    </row>
    <row r="2861" hidden="1" s="287">
      <c r="A2861" t="inlineStr">
        <is>
          <t>V100061</t>
        </is>
      </c>
      <c r="B2861" t="n">
        <v>106</v>
      </c>
      <c r="C2861" t="n">
        <v>20</v>
      </c>
      <c r="D2861" t="inlineStr">
        <is>
          <t>Rail Cargo Austria AG</t>
        </is>
      </c>
      <c r="E2861" t="inlineStr">
        <is>
          <t>100020</t>
        </is>
      </c>
      <c r="F2861" t="inlineStr">
        <is>
          <t>Am Hauptbahnhof 2</t>
        </is>
      </c>
      <c r="G2861" t="inlineStr">
        <is>
          <t>1100</t>
        </is>
      </c>
      <c r="H2861" t="inlineStr">
        <is>
          <t>Wien</t>
        </is>
      </c>
      <c r="I2861" t="inlineStr">
        <is>
          <t>AT</t>
        </is>
      </c>
      <c r="J2861" t="inlineStr">
        <is>
          <t>EANOS_95</t>
        </is>
      </c>
      <c r="K2861" t="inlineStr"/>
      <c r="L2861" t="inlineStr">
        <is>
          <t>2025-0008</t>
        </is>
      </c>
      <c r="M2861" s="6" t="n">
        <v>46199</v>
      </c>
      <c r="N2861" s="6" t="n">
        <v>50581</v>
      </c>
      <c r="O2861" t="n">
        <v>26</v>
      </c>
    </row>
    <row r="2862" hidden="1" s="287">
      <c r="A2862" t="inlineStr">
        <is>
          <t>V300081</t>
        </is>
      </c>
      <c r="B2862" t="n">
        <v>44</v>
      </c>
      <c r="C2862" t="n">
        <v>50</v>
      </c>
      <c r="D2862" t="inlineStr">
        <is>
          <t>Weco Rail GmbH</t>
        </is>
      </c>
      <c r="E2862" t="inlineStr">
        <is>
          <t>100763</t>
        </is>
      </c>
      <c r="F2862" t="inlineStr">
        <is>
          <t>Tanbruckgrasse 3</t>
        </is>
      </c>
      <c r="G2862" t="inlineStr">
        <is>
          <t>1120</t>
        </is>
      </c>
      <c r="H2862" t="inlineStr">
        <is>
          <t>Wien</t>
        </is>
      </c>
      <c r="I2862" t="inlineStr">
        <is>
          <t>AT</t>
        </is>
      </c>
      <c r="J2862" t="inlineStr">
        <is>
          <t>SDGGMRS_M7</t>
        </is>
      </c>
      <c r="K2862" t="inlineStr">
        <is>
          <t>37 80 4993 193-4</t>
        </is>
      </c>
      <c r="L2862" t="inlineStr">
        <is>
          <t>2025-0015</t>
        </is>
      </c>
      <c r="M2862" s="6" t="n">
        <v>45931</v>
      </c>
      <c r="N2862" s="6" t="n">
        <v>46660</v>
      </c>
      <c r="O2862" t="n">
        <v>46</v>
      </c>
    </row>
    <row r="2863" hidden="1" s="287">
      <c r="A2863" t="inlineStr">
        <is>
          <t>V100066</t>
        </is>
      </c>
      <c r="B2863" t="n">
        <v>34</v>
      </c>
      <c r="C2863" t="n">
        <v>50</v>
      </c>
      <c r="D2863" t="inlineStr">
        <is>
          <t>Grenland Rail AS</t>
        </is>
      </c>
      <c r="E2863" t="inlineStr">
        <is>
          <t>100268</t>
        </is>
      </c>
      <c r="F2863" t="inlineStr">
        <is>
          <t>Nybergflata 2</t>
        </is>
      </c>
      <c r="G2863" t="inlineStr">
        <is>
          <t>3737</t>
        </is>
      </c>
      <c r="H2863" t="inlineStr">
        <is>
          <t>Skien</t>
        </is>
      </c>
      <c r="I2863" t="inlineStr">
        <is>
          <t>NO</t>
        </is>
      </c>
      <c r="J2863" t="inlineStr">
        <is>
          <t>SGNSS_M40</t>
        </is>
      </c>
      <c r="K2863" t="inlineStr">
        <is>
          <t>33 80 4552 646-8</t>
        </is>
      </c>
      <c r="L2863" t="inlineStr">
        <is>
          <t>2024-0009</t>
        </is>
      </c>
      <c r="M2863" s="6" t="n">
        <v>45625</v>
      </c>
      <c r="N2863" s="6" t="n">
        <v>46719</v>
      </c>
      <c r="O2863" t="n">
        <v>17.45</v>
      </c>
    </row>
    <row r="2864" hidden="1" s="287">
      <c r="A2864" t="inlineStr">
        <is>
          <t>V500002</t>
        </is>
      </c>
      <c r="B2864" t="n">
        <v>24</v>
      </c>
      <c r="C2864" t="n">
        <v>50</v>
      </c>
      <c r="D2864" t="inlineStr">
        <is>
          <t>LAUDE Smart Intermodal S.A.</t>
        </is>
      </c>
      <c r="E2864" t="inlineStr">
        <is>
          <t>100026</t>
        </is>
      </c>
      <c r="F2864" t="inlineStr">
        <is>
          <t>ul. Wroclawska 131</t>
        </is>
      </c>
      <c r="G2864" t="inlineStr">
        <is>
          <t>87-100</t>
        </is>
      </c>
      <c r="H2864" t="inlineStr">
        <is>
          <t>Torun</t>
        </is>
      </c>
      <c r="I2864" t="inlineStr">
        <is>
          <t>PL</t>
        </is>
      </c>
      <c r="J2864" t="inlineStr">
        <is>
          <t>SGMMNSS_M48</t>
        </is>
      </c>
      <c r="K2864" t="inlineStr">
        <is>
          <t>37 84 4594 876-3</t>
        </is>
      </c>
      <c r="L2864" t="inlineStr">
        <is>
          <t>2025-0027</t>
        </is>
      </c>
      <c r="M2864" s="6" t="n">
        <v>45847</v>
      </c>
      <c r="N2864" s="6" t="n">
        <v>47672</v>
      </c>
      <c r="O2864" t="n">
        <v>31.56</v>
      </c>
    </row>
    <row r="2865" hidden="1" s="287">
      <c r="A2865" t="inlineStr">
        <is>
          <t>V200054</t>
        </is>
      </c>
      <c r="B2865" t="n">
        <v>39</v>
      </c>
      <c r="C2865" t="n">
        <v>50</v>
      </c>
      <c r="D2865" t="inlineStr">
        <is>
          <t>Necoss GmbH</t>
        </is>
      </c>
      <c r="E2865" t="inlineStr">
        <is>
          <t>100014</t>
        </is>
      </c>
      <c r="F2865" t="inlineStr">
        <is>
          <t>Bahnhofplatz 42</t>
        </is>
      </c>
      <c r="G2865" t="inlineStr">
        <is>
          <t>28195</t>
        </is>
      </c>
      <c r="H2865" t="inlineStr">
        <is>
          <t>Bremen</t>
        </is>
      </c>
      <c r="I2865" t="inlineStr">
        <is>
          <t>DE</t>
        </is>
      </c>
      <c r="J2865" t="inlineStr">
        <is>
          <t>SGGRSS_M2</t>
        </is>
      </c>
      <c r="K2865" t="inlineStr">
        <is>
          <t>37 80 4980 468-5</t>
        </is>
      </c>
      <c r="L2865" t="inlineStr">
        <is>
          <t>2025-0024</t>
        </is>
      </c>
      <c r="M2865" s="6" t="n">
        <v>46023</v>
      </c>
      <c r="N2865" s="6" t="n">
        <v>46783</v>
      </c>
      <c r="O2865" t="n">
        <v>27.9</v>
      </c>
    </row>
    <row r="2866" hidden="1" s="287">
      <c r="A2866" t="inlineStr">
        <is>
          <t>V300082</t>
        </is>
      </c>
      <c r="B2866" t="n">
        <v>16</v>
      </c>
      <c r="C2866" t="n">
        <v>50</v>
      </c>
      <c r="D2866" t="inlineStr">
        <is>
          <t>NAVILAND CARGO SAS</t>
        </is>
      </c>
      <c r="E2866" t="inlineStr">
        <is>
          <t>100432</t>
        </is>
      </c>
      <c r="F2866" t="inlineStr">
        <is>
          <t>26 Quai Charles Pasqua</t>
        </is>
      </c>
      <c r="G2866" t="inlineStr">
        <is>
          <t>92300</t>
        </is>
      </c>
      <c r="H2866" t="inlineStr">
        <is>
          <t>Levallois-Perret</t>
        </is>
      </c>
      <c r="I2866" t="inlineStr">
        <is>
          <t>FR</t>
        </is>
      </c>
      <c r="J2866" t="inlineStr">
        <is>
          <t>SGGRSS_M20</t>
        </is>
      </c>
      <c r="K2866" t="inlineStr">
        <is>
          <t>33 80 4960 259-6</t>
        </is>
      </c>
      <c r="L2866" t="inlineStr">
        <is>
          <t>2025-0029</t>
        </is>
      </c>
      <c r="M2866" s="6" t="n">
        <v>45992</v>
      </c>
      <c r="N2866" s="6" t="n">
        <v>46721</v>
      </c>
      <c r="O2866" t="n">
        <v>25</v>
      </c>
    </row>
    <row r="2867" hidden="1" s="287">
      <c r="A2867" t="inlineStr">
        <is>
          <t>V400001</t>
        </is>
      </c>
      <c r="B2867" t="n">
        <v>53</v>
      </c>
      <c r="C2867" t="n">
        <v>50</v>
      </c>
      <c r="D2867" t="inlineStr">
        <is>
          <t>DB Cargo AG</t>
        </is>
      </c>
      <c r="E2867" t="inlineStr">
        <is>
          <t>100000</t>
        </is>
      </c>
      <c r="F2867" t="inlineStr">
        <is>
          <t>Rheinstrasse 2</t>
        </is>
      </c>
      <c r="G2867" t="inlineStr">
        <is>
          <t>55116</t>
        </is>
      </c>
      <c r="H2867" t="inlineStr">
        <is>
          <t>Mainz</t>
        </is>
      </c>
      <c r="I2867" t="inlineStr">
        <is>
          <t>DE</t>
        </is>
      </c>
      <c r="J2867" t="inlineStr">
        <is>
          <t>SGGRSS_M2</t>
        </is>
      </c>
      <c r="K2867" t="inlineStr">
        <is>
          <t>37 80 4980 292-9</t>
        </is>
      </c>
      <c r="L2867" t="inlineStr">
        <is>
          <t>2021-2420</t>
        </is>
      </c>
      <c r="M2867" s="6" t="n">
        <v>44616</v>
      </c>
      <c r="N2867" s="6" t="n">
        <v>46811</v>
      </c>
      <c r="O2867" t="n">
        <v>25.4</v>
      </c>
    </row>
    <row r="2868" hidden="1" s="287">
      <c r="A2868" t="inlineStr">
        <is>
          <t>V300031</t>
        </is>
      </c>
      <c r="B2868" t="n">
        <v>47</v>
      </c>
      <c r="C2868" t="n">
        <v>50</v>
      </c>
      <c r="D2868" t="inlineStr">
        <is>
          <t>EWG Rail Zrt.</t>
        </is>
      </c>
      <c r="E2868" t="inlineStr">
        <is>
          <t>100758</t>
        </is>
      </c>
      <c r="F2868" t="inlineStr">
        <is>
          <t>Váci út 76 3.em</t>
        </is>
      </c>
      <c r="G2868" t="inlineStr">
        <is>
          <t>1133</t>
        </is>
      </c>
      <c r="H2868" t="inlineStr">
        <is>
          <t>Budapest</t>
        </is>
      </c>
      <c r="I2868" t="inlineStr">
        <is>
          <t>HU</t>
        </is>
      </c>
      <c r="J2868" t="inlineStr">
        <is>
          <t>SGGRSS_M20</t>
        </is>
      </c>
      <c r="K2868" t="inlineStr">
        <is>
          <t>33 80 4960 009-5</t>
        </is>
      </c>
      <c r="L2868" t="inlineStr">
        <is>
          <t>2023-0008</t>
        </is>
      </c>
      <c r="M2868" s="6" t="n">
        <v>45078</v>
      </c>
      <c r="N2868" s="6" t="n">
        <v>46905</v>
      </c>
      <c r="O2868" t="n">
        <v>19.25</v>
      </c>
    </row>
    <row r="2869" hidden="1" s="287">
      <c r="A2869" t="inlineStr">
        <is>
          <t>V300034</t>
        </is>
      </c>
      <c r="B2869" t="n">
        <v>47</v>
      </c>
      <c r="C2869" t="n">
        <v>50</v>
      </c>
      <c r="D2869" t="inlineStr">
        <is>
          <t>EWG Rail Zrt.</t>
        </is>
      </c>
      <c r="E2869" t="inlineStr">
        <is>
          <t>100758</t>
        </is>
      </c>
      <c r="F2869" t="inlineStr">
        <is>
          <t>Váci út 76 3.em</t>
        </is>
      </c>
      <c r="G2869" t="inlineStr">
        <is>
          <t>1133</t>
        </is>
      </c>
      <c r="H2869" t="inlineStr">
        <is>
          <t>Budapest</t>
        </is>
      </c>
      <c r="I2869" t="inlineStr">
        <is>
          <t>HU</t>
        </is>
      </c>
      <c r="J2869" t="inlineStr">
        <is>
          <t>SGNS_M9</t>
        </is>
      </c>
      <c r="K2869" t="inlineStr">
        <is>
          <t>37 80 4564 582-7</t>
        </is>
      </c>
      <c r="L2869" t="inlineStr">
        <is>
          <t>2023-0026</t>
        </is>
      </c>
      <c r="M2869" s="6" t="n">
        <v>45188</v>
      </c>
      <c r="N2869" s="6" t="n">
        <v>46387</v>
      </c>
      <c r="O2869" t="n">
        <v>16.63</v>
      </c>
    </row>
    <row r="2870" hidden="1" s="287">
      <c r="A2870" t="inlineStr">
        <is>
          <t>V100049</t>
        </is>
      </c>
      <c r="B2870" t="n">
        <v>47</v>
      </c>
      <c r="C2870" t="n">
        <v>50</v>
      </c>
      <c r="D2870" t="inlineStr">
        <is>
          <t>Grain Logistic Sp.z.o.o.</t>
        </is>
      </c>
      <c r="E2870" t="inlineStr">
        <is>
          <t>100765</t>
        </is>
      </c>
      <c r="F2870" t="inlineStr">
        <is>
          <t>ul. Nowogrodzka 31/413</t>
        </is>
      </c>
      <c r="G2870" t="inlineStr">
        <is>
          <t>00-511</t>
        </is>
      </c>
      <c r="H2870" t="inlineStr">
        <is>
          <t>Warszawa</t>
        </is>
      </c>
      <c r="I2870" t="inlineStr">
        <is>
          <t>PL</t>
        </is>
      </c>
      <c r="J2870" t="inlineStr">
        <is>
          <t>SGNS_M9</t>
        </is>
      </c>
      <c r="K2870" t="inlineStr">
        <is>
          <t>37 80 4564 596-7</t>
        </is>
      </c>
      <c r="L2870" t="inlineStr">
        <is>
          <t>2023-0035</t>
        </is>
      </c>
      <c r="M2870" s="6" t="n">
        <v>45301</v>
      </c>
      <c r="N2870" s="6" t="n">
        <v>46081</v>
      </c>
      <c r="O2870" t="n">
        <v>19.5</v>
      </c>
    </row>
    <row r="2871" hidden="1" s="287">
      <c r="A2871" t="inlineStr">
        <is>
          <t>V100051</t>
        </is>
      </c>
      <c r="B2871" t="n">
        <v>27</v>
      </c>
      <c r="C2871" t="n">
        <v>50</v>
      </c>
      <c r="D2871" t="inlineStr">
        <is>
          <t>LAUDE Smart Intermodal S.A.</t>
        </is>
      </c>
      <c r="E2871" t="inlineStr">
        <is>
          <t>100026</t>
        </is>
      </c>
      <c r="F2871" t="inlineStr">
        <is>
          <t>ul. Wroclawska 131</t>
        </is>
      </c>
      <c r="G2871" t="inlineStr">
        <is>
          <t>87-100</t>
        </is>
      </c>
      <c r="H2871" t="inlineStr">
        <is>
          <t>Torun</t>
        </is>
      </c>
      <c r="I2871" t="inlineStr">
        <is>
          <t>PL</t>
        </is>
      </c>
      <c r="J2871" t="inlineStr">
        <is>
          <t>SGMMNS_M29</t>
        </is>
      </c>
      <c r="K2871" t="inlineStr">
        <is>
          <t>33 80 4505 916-3</t>
        </is>
      </c>
      <c r="L2871" t="inlineStr">
        <is>
          <t>2023-0033</t>
        </is>
      </c>
      <c r="M2871" s="6" t="n">
        <v>45434</v>
      </c>
      <c r="N2871" s="6" t="n">
        <v>46894</v>
      </c>
      <c r="O2871" t="n">
        <v>18.95</v>
      </c>
    </row>
    <row r="2872" hidden="1" s="287">
      <c r="A2872" t="inlineStr">
        <is>
          <t>V200038</t>
        </is>
      </c>
      <c r="B2872" t="n">
        <v>32</v>
      </c>
      <c r="C2872" t="n">
        <v>50</v>
      </c>
      <c r="D2872" t="inlineStr">
        <is>
          <t>Mars Logistics AS</t>
        </is>
      </c>
      <c r="E2872" t="inlineStr">
        <is>
          <t>100770</t>
        </is>
      </c>
      <c r="F2872" t="inlineStr">
        <is>
          <t>Mahmutbey Mah., Tasocagi Yolu Cad.</t>
        </is>
      </c>
      <c r="G2872" t="inlineStr">
        <is>
          <t>34218</t>
        </is>
      </c>
      <c r="H2872" t="inlineStr">
        <is>
          <t>Bagcilar-Istanbul</t>
        </is>
      </c>
      <c r="I2872" t="inlineStr">
        <is>
          <t>TR</t>
        </is>
      </c>
      <c r="J2872" t="inlineStr">
        <is>
          <t>SDGGMRS_M7</t>
        </is>
      </c>
      <c r="K2872" t="inlineStr">
        <is>
          <t>37 80 4993 330-2</t>
        </is>
      </c>
      <c r="L2872" t="inlineStr">
        <is>
          <t>2024-0006</t>
        </is>
      </c>
      <c r="M2872" s="6" t="n">
        <v>45414</v>
      </c>
      <c r="N2872" s="6" t="n">
        <v>46508</v>
      </c>
      <c r="O2872" t="n">
        <v>44.43</v>
      </c>
    </row>
    <row r="2873" hidden="1" s="287">
      <c r="A2873" t="inlineStr">
        <is>
          <t>V200044</t>
        </is>
      </c>
      <c r="B2873" t="n">
        <v>51</v>
      </c>
      <c r="C2873" t="n">
        <v>50</v>
      </c>
      <c r="D2873" t="inlineStr">
        <is>
          <t>PCC Intermodal S.A.</t>
        </is>
      </c>
      <c r="E2873" t="inlineStr">
        <is>
          <t>100761</t>
        </is>
      </c>
      <c r="F2873" t="inlineStr">
        <is>
          <t>ul Hutnicza 16</t>
        </is>
      </c>
      <c r="G2873" t="inlineStr">
        <is>
          <t>81-061</t>
        </is>
      </c>
      <c r="H2873" t="inlineStr">
        <is>
          <t>Gdynia</t>
        </is>
      </c>
      <c r="I2873" t="inlineStr">
        <is>
          <t>PL</t>
        </is>
      </c>
      <c r="J2873" t="inlineStr">
        <is>
          <t>SGNS_M13</t>
        </is>
      </c>
      <c r="K2873" t="inlineStr">
        <is>
          <t>37 80 4564 339-2</t>
        </is>
      </c>
      <c r="L2873" t="inlineStr">
        <is>
          <t>2023-0016</t>
        </is>
      </c>
      <c r="M2873" s="6" t="n">
        <v>45174</v>
      </c>
      <c r="N2873" s="6" t="n">
        <v>46356</v>
      </c>
      <c r="O2873" t="n">
        <v>22</v>
      </c>
    </row>
    <row r="2874" hidden="1" s="287">
      <c r="A2874" t="inlineStr">
        <is>
          <t>V200047</t>
        </is>
      </c>
      <c r="B2874" t="n">
        <v>28</v>
      </c>
      <c r="C2874" t="n">
        <v>50</v>
      </c>
      <c r="D2874" t="inlineStr">
        <is>
          <t>Alza Cargo Sp. z.o.o.</t>
        </is>
      </c>
      <c r="E2874" t="inlineStr">
        <is>
          <t>100060</t>
        </is>
      </c>
      <c r="F2874" t="inlineStr">
        <is>
          <t>al. Wojciecha Korfantego 125/A</t>
        </is>
      </c>
      <c r="G2874" t="inlineStr">
        <is>
          <t>40-156</t>
        </is>
      </c>
      <c r="H2874" t="inlineStr">
        <is>
          <t>Katowice</t>
        </is>
      </c>
      <c r="I2874" t="inlineStr">
        <is>
          <t>PL</t>
        </is>
      </c>
      <c r="J2874" t="inlineStr">
        <is>
          <t>SGMMNS_M17</t>
        </is>
      </c>
      <c r="K2874" t="inlineStr">
        <is>
          <t>33 80 4505 501-3</t>
        </is>
      </c>
      <c r="L2874" t="inlineStr">
        <is>
          <t>2024-0042</t>
        </is>
      </c>
      <c r="M2874" s="6" t="n">
        <v>45658</v>
      </c>
      <c r="N2874" s="6" t="n">
        <v>46387</v>
      </c>
      <c r="O2874" t="n">
        <v>19.71</v>
      </c>
    </row>
    <row r="2875" hidden="1" s="287">
      <c r="A2875" t="inlineStr">
        <is>
          <t>V100061</t>
        </is>
      </c>
      <c r="B2875" t="n">
        <v>107</v>
      </c>
      <c r="C2875" t="n">
        <v>20</v>
      </c>
      <c r="D2875" t="inlineStr">
        <is>
          <t>Rail Cargo Austria AG</t>
        </is>
      </c>
      <c r="E2875" t="inlineStr">
        <is>
          <t>100020</t>
        </is>
      </c>
      <c r="F2875" t="inlineStr">
        <is>
          <t>Am Hauptbahnhof 2</t>
        </is>
      </c>
      <c r="G2875" t="inlineStr">
        <is>
          <t>1100</t>
        </is>
      </c>
      <c r="H2875" t="inlineStr">
        <is>
          <t>Wien</t>
        </is>
      </c>
      <c r="I2875" t="inlineStr">
        <is>
          <t>AT</t>
        </is>
      </c>
      <c r="J2875" t="inlineStr">
        <is>
          <t>EANOS_95</t>
        </is>
      </c>
      <c r="K2875" t="inlineStr"/>
      <c r="L2875" t="inlineStr">
        <is>
          <t>2025-0008</t>
        </is>
      </c>
      <c r="M2875" s="6" t="n">
        <v>46199</v>
      </c>
      <c r="N2875" s="6" t="n">
        <v>50581</v>
      </c>
      <c r="O2875" t="n">
        <v>26</v>
      </c>
    </row>
    <row r="2876" hidden="1" s="287">
      <c r="A2876" t="inlineStr">
        <is>
          <t>V300081</t>
        </is>
      </c>
      <c r="B2876" t="n">
        <v>45</v>
      </c>
      <c r="C2876" t="n">
        <v>50</v>
      </c>
      <c r="D2876" t="inlineStr">
        <is>
          <t>Weco Rail GmbH</t>
        </is>
      </c>
      <c r="E2876" t="inlineStr">
        <is>
          <t>100763</t>
        </is>
      </c>
      <c r="F2876" t="inlineStr">
        <is>
          <t>Tanbruckgrasse 3</t>
        </is>
      </c>
      <c r="G2876" t="inlineStr">
        <is>
          <t>1120</t>
        </is>
      </c>
      <c r="H2876" t="inlineStr">
        <is>
          <t>Wien</t>
        </is>
      </c>
      <c r="I2876" t="inlineStr">
        <is>
          <t>AT</t>
        </is>
      </c>
      <c r="J2876" t="inlineStr">
        <is>
          <t>SDGGMRS_M7</t>
        </is>
      </c>
      <c r="K2876" t="inlineStr">
        <is>
          <t>37 80 4993 194-2</t>
        </is>
      </c>
      <c r="L2876" t="inlineStr">
        <is>
          <t>2025-0015</t>
        </is>
      </c>
      <c r="M2876" s="6" t="n">
        <v>45931</v>
      </c>
      <c r="N2876" s="6" t="n">
        <v>46660</v>
      </c>
      <c r="O2876" t="n">
        <v>46</v>
      </c>
    </row>
    <row r="2877" hidden="1" s="287">
      <c r="A2877" t="inlineStr">
        <is>
          <t>V100066</t>
        </is>
      </c>
      <c r="B2877" t="n">
        <v>35</v>
      </c>
      <c r="C2877" t="n">
        <v>50</v>
      </c>
      <c r="D2877" t="inlineStr">
        <is>
          <t>Grenland Rail AS</t>
        </is>
      </c>
      <c r="E2877" t="inlineStr">
        <is>
          <t>100268</t>
        </is>
      </c>
      <c r="F2877" t="inlineStr">
        <is>
          <t>Nybergflata 2</t>
        </is>
      </c>
      <c r="G2877" t="inlineStr">
        <is>
          <t>3737</t>
        </is>
      </c>
      <c r="H2877" t="inlineStr">
        <is>
          <t>Skien</t>
        </is>
      </c>
      <c r="I2877" t="inlineStr">
        <is>
          <t>NO</t>
        </is>
      </c>
      <c r="J2877" t="inlineStr">
        <is>
          <t>SGNSS_M40</t>
        </is>
      </c>
      <c r="K2877" t="inlineStr">
        <is>
          <t>33 80 4552 647-6</t>
        </is>
      </c>
      <c r="L2877" t="inlineStr">
        <is>
          <t>2024-0009</t>
        </is>
      </c>
      <c r="M2877" s="6" t="n">
        <v>45625</v>
      </c>
      <c r="N2877" s="6" t="n">
        <v>46719</v>
      </c>
      <c r="O2877" t="n">
        <v>17.45</v>
      </c>
    </row>
    <row r="2878" hidden="1" s="287">
      <c r="A2878" t="inlineStr">
        <is>
          <t>V500002</t>
        </is>
      </c>
      <c r="B2878" t="n">
        <v>25</v>
      </c>
      <c r="C2878" t="n">
        <v>50</v>
      </c>
      <c r="D2878" t="inlineStr">
        <is>
          <t>LAUDE Smart Intermodal S.A.</t>
        </is>
      </c>
      <c r="E2878" t="inlineStr">
        <is>
          <t>100026</t>
        </is>
      </c>
      <c r="F2878" t="inlineStr">
        <is>
          <t>ul. Wroclawska 131</t>
        </is>
      </c>
      <c r="G2878" t="inlineStr">
        <is>
          <t>87-100</t>
        </is>
      </c>
      <c r="H2878" t="inlineStr">
        <is>
          <t>Torun</t>
        </is>
      </c>
      <c r="I2878" t="inlineStr">
        <is>
          <t>PL</t>
        </is>
      </c>
      <c r="J2878" t="inlineStr">
        <is>
          <t>SGMMNSS_M48</t>
        </is>
      </c>
      <c r="K2878" t="inlineStr">
        <is>
          <t>37 84 4594 877-1</t>
        </is>
      </c>
      <c r="L2878" t="inlineStr">
        <is>
          <t>2025-0027</t>
        </is>
      </c>
      <c r="M2878" s="6" t="n">
        <v>45847</v>
      </c>
      <c r="N2878" s="6" t="n">
        <v>47672</v>
      </c>
      <c r="O2878" t="n">
        <v>31.56</v>
      </c>
    </row>
    <row r="2879" hidden="1" s="287">
      <c r="A2879" t="inlineStr">
        <is>
          <t>V200054</t>
        </is>
      </c>
      <c r="B2879" t="n">
        <v>40</v>
      </c>
      <c r="C2879" t="n">
        <v>50</v>
      </c>
      <c r="D2879" t="inlineStr">
        <is>
          <t>Necoss GmbH</t>
        </is>
      </c>
      <c r="E2879" t="inlineStr">
        <is>
          <t>100014</t>
        </is>
      </c>
      <c r="F2879" t="inlineStr">
        <is>
          <t>Bahnhofplatz 42</t>
        </is>
      </c>
      <c r="G2879" t="inlineStr">
        <is>
          <t>28195</t>
        </is>
      </c>
      <c r="H2879" t="inlineStr">
        <is>
          <t>Bremen</t>
        </is>
      </c>
      <c r="I2879" t="inlineStr">
        <is>
          <t>DE</t>
        </is>
      </c>
      <c r="J2879" t="inlineStr">
        <is>
          <t>SGGRSS_M2</t>
        </is>
      </c>
      <c r="K2879" t="inlineStr">
        <is>
          <t>37 80 4980 469-3</t>
        </is>
      </c>
      <c r="L2879" t="inlineStr">
        <is>
          <t>2025-0024</t>
        </is>
      </c>
      <c r="M2879" s="6" t="n">
        <v>46023</v>
      </c>
      <c r="N2879" s="6" t="n">
        <v>46783</v>
      </c>
      <c r="O2879" t="n">
        <v>27.9</v>
      </c>
    </row>
    <row r="2880" hidden="1" s="287">
      <c r="A2880" t="inlineStr">
        <is>
          <t>V300082</t>
        </is>
      </c>
      <c r="B2880" t="n">
        <v>17</v>
      </c>
      <c r="C2880" t="n">
        <v>50</v>
      </c>
      <c r="D2880" t="inlineStr">
        <is>
          <t>NAVILAND CARGO SAS</t>
        </is>
      </c>
      <c r="E2880" t="inlineStr">
        <is>
          <t>100432</t>
        </is>
      </c>
      <c r="F2880" t="inlineStr">
        <is>
          <t>26 Quai Charles Pasqua</t>
        </is>
      </c>
      <c r="G2880" t="inlineStr">
        <is>
          <t>92300</t>
        </is>
      </c>
      <c r="H2880" t="inlineStr">
        <is>
          <t>Levallois-Perret</t>
        </is>
      </c>
      <c r="I2880" t="inlineStr">
        <is>
          <t>FR</t>
        </is>
      </c>
      <c r="J2880" t="inlineStr">
        <is>
          <t>SGGRSS_M20</t>
        </is>
      </c>
      <c r="K2880" t="inlineStr">
        <is>
          <t>33 80 4960 260-4</t>
        </is>
      </c>
      <c r="L2880" t="inlineStr">
        <is>
          <t>2025-0029</t>
        </is>
      </c>
      <c r="M2880" s="6" t="n">
        <v>45992</v>
      </c>
      <c r="N2880" s="6" t="n">
        <v>46721</v>
      </c>
      <c r="O2880" t="n">
        <v>25</v>
      </c>
    </row>
    <row r="2881" hidden="1" s="287">
      <c r="A2881" t="inlineStr">
        <is>
          <t>V300031</t>
        </is>
      </c>
      <c r="B2881" t="n">
        <v>48</v>
      </c>
      <c r="C2881" t="n">
        <v>50</v>
      </c>
      <c r="D2881" t="inlineStr">
        <is>
          <t>EWG Rail Zrt.</t>
        </is>
      </c>
      <c r="E2881" t="inlineStr">
        <is>
          <t>100758</t>
        </is>
      </c>
      <c r="F2881" t="inlineStr">
        <is>
          <t>Váci út 76 3.em</t>
        </is>
      </c>
      <c r="G2881" t="inlineStr">
        <is>
          <t>1133</t>
        </is>
      </c>
      <c r="H2881" t="inlineStr">
        <is>
          <t>Budapest</t>
        </is>
      </c>
      <c r="I2881" t="inlineStr">
        <is>
          <t>HU</t>
        </is>
      </c>
      <c r="J2881" t="inlineStr">
        <is>
          <t>SGGRSS_M20</t>
        </is>
      </c>
      <c r="K2881" t="inlineStr">
        <is>
          <t>33 80 4960 010-3</t>
        </is>
      </c>
      <c r="L2881" t="inlineStr">
        <is>
          <t>2023-0008</t>
        </is>
      </c>
      <c r="M2881" s="6" t="n">
        <v>45078</v>
      </c>
      <c r="N2881" s="6" t="n">
        <v>46905</v>
      </c>
      <c r="O2881" t="n">
        <v>19.25</v>
      </c>
    </row>
    <row r="2882" hidden="1" s="287">
      <c r="A2882" t="inlineStr">
        <is>
          <t>V300034</t>
        </is>
      </c>
      <c r="B2882" t="n">
        <v>48</v>
      </c>
      <c r="C2882" t="n">
        <v>50</v>
      </c>
      <c r="D2882" t="inlineStr">
        <is>
          <t>EWG Rail Zrt.</t>
        </is>
      </c>
      <c r="E2882" t="inlineStr">
        <is>
          <t>100758</t>
        </is>
      </c>
      <c r="F2882" t="inlineStr">
        <is>
          <t>Váci út 76 3.em</t>
        </is>
      </c>
      <c r="G2882" t="inlineStr">
        <is>
          <t>1133</t>
        </is>
      </c>
      <c r="H2882" t="inlineStr">
        <is>
          <t>Budapest</t>
        </is>
      </c>
      <c r="I2882" t="inlineStr">
        <is>
          <t>HU</t>
        </is>
      </c>
      <c r="J2882" t="inlineStr">
        <is>
          <t>SGNS_M9</t>
        </is>
      </c>
      <c r="K2882" t="inlineStr">
        <is>
          <t>37 80 4564 583-5</t>
        </is>
      </c>
      <c r="L2882" t="inlineStr">
        <is>
          <t>2023-0026</t>
        </is>
      </c>
      <c r="M2882" s="6" t="n">
        <v>45188</v>
      </c>
      <c r="N2882" s="6" t="n">
        <v>46387</v>
      </c>
      <c r="O2882" t="n">
        <v>16.63</v>
      </c>
    </row>
    <row r="2883" hidden="1" s="287">
      <c r="A2883" t="inlineStr">
        <is>
          <t>V100049</t>
        </is>
      </c>
      <c r="B2883" t="n">
        <v>48</v>
      </c>
      <c r="C2883" t="n">
        <v>50</v>
      </c>
      <c r="D2883" t="inlineStr">
        <is>
          <t>Grain Logistic Sp.z.o.o.</t>
        </is>
      </c>
      <c r="E2883" t="inlineStr">
        <is>
          <t>100765</t>
        </is>
      </c>
      <c r="F2883" t="inlineStr">
        <is>
          <t>ul. Nowogrodzka 31/413</t>
        </is>
      </c>
      <c r="G2883" t="inlineStr">
        <is>
          <t>00-511</t>
        </is>
      </c>
      <c r="H2883" t="inlineStr">
        <is>
          <t>Warszawa</t>
        </is>
      </c>
      <c r="I2883" t="inlineStr">
        <is>
          <t>PL</t>
        </is>
      </c>
      <c r="J2883" t="inlineStr">
        <is>
          <t>SGNS_M9</t>
        </is>
      </c>
      <c r="K2883" t="inlineStr">
        <is>
          <t>37 80 4564 597-5</t>
        </is>
      </c>
      <c r="L2883" t="inlineStr">
        <is>
          <t>2023-0035</t>
        </is>
      </c>
      <c r="M2883" s="6" t="n">
        <v>45301</v>
      </c>
      <c r="N2883" s="6" t="n">
        <v>46081</v>
      </c>
      <c r="O2883" t="n">
        <v>19.5</v>
      </c>
    </row>
    <row r="2884" hidden="1" s="287">
      <c r="A2884" t="inlineStr">
        <is>
          <t>V100051</t>
        </is>
      </c>
      <c r="B2884" t="n">
        <v>28</v>
      </c>
      <c r="C2884" t="n">
        <v>50</v>
      </c>
      <c r="D2884" t="inlineStr">
        <is>
          <t>LAUDE Smart Intermodal S.A.</t>
        </is>
      </c>
      <c r="E2884" t="inlineStr">
        <is>
          <t>100026</t>
        </is>
      </c>
      <c r="F2884" t="inlineStr">
        <is>
          <t>ul. Wroclawska 131</t>
        </is>
      </c>
      <c r="G2884" t="inlineStr">
        <is>
          <t>87-100</t>
        </is>
      </c>
      <c r="H2884" t="inlineStr">
        <is>
          <t>Torun</t>
        </is>
      </c>
      <c r="I2884" t="inlineStr">
        <is>
          <t>PL</t>
        </is>
      </c>
      <c r="J2884" t="inlineStr">
        <is>
          <t>SGMMNS_M29</t>
        </is>
      </c>
      <c r="K2884" t="inlineStr">
        <is>
          <t>33 80 4505 917-1</t>
        </is>
      </c>
      <c r="L2884" t="inlineStr">
        <is>
          <t>2023-0033</t>
        </is>
      </c>
      <c r="M2884" s="6" t="n">
        <v>45434</v>
      </c>
      <c r="N2884" s="6" t="n">
        <v>46894</v>
      </c>
      <c r="O2884" t="n">
        <v>18.95</v>
      </c>
    </row>
    <row r="2885" hidden="1" s="287">
      <c r="A2885" t="inlineStr">
        <is>
          <t>V200038</t>
        </is>
      </c>
      <c r="B2885" t="n">
        <v>33</v>
      </c>
      <c r="C2885" t="n">
        <v>50</v>
      </c>
      <c r="D2885" t="inlineStr">
        <is>
          <t>Mars Logistics AS</t>
        </is>
      </c>
      <c r="E2885" t="inlineStr">
        <is>
          <t>100770</t>
        </is>
      </c>
      <c r="F2885" t="inlineStr">
        <is>
          <t>Mahmutbey Mah., Tasocagi Yolu Cad.</t>
        </is>
      </c>
      <c r="G2885" t="inlineStr">
        <is>
          <t>34218</t>
        </is>
      </c>
      <c r="H2885" t="inlineStr">
        <is>
          <t>Bagcilar-Istanbul</t>
        </is>
      </c>
      <c r="I2885" t="inlineStr">
        <is>
          <t>TR</t>
        </is>
      </c>
      <c r="J2885" t="inlineStr">
        <is>
          <t>SDGGMRS_M7</t>
        </is>
      </c>
      <c r="K2885" t="inlineStr">
        <is>
          <t>37 80 4993 331-0</t>
        </is>
      </c>
      <c r="L2885" t="inlineStr">
        <is>
          <t>2024-0006</t>
        </is>
      </c>
      <c r="M2885" s="6" t="n">
        <v>45414</v>
      </c>
      <c r="N2885" s="6" t="n">
        <v>46508</v>
      </c>
      <c r="O2885" t="n">
        <v>44.43</v>
      </c>
    </row>
    <row r="2886" hidden="1" s="287">
      <c r="A2886" t="inlineStr">
        <is>
          <t>V200044</t>
        </is>
      </c>
      <c r="B2886" t="n">
        <v>52</v>
      </c>
      <c r="C2886" t="n">
        <v>50</v>
      </c>
      <c r="D2886" t="inlineStr">
        <is>
          <t>PCC Intermodal S.A.</t>
        </is>
      </c>
      <c r="E2886" t="inlineStr">
        <is>
          <t>100761</t>
        </is>
      </c>
      <c r="F2886" t="inlineStr">
        <is>
          <t>ul Hutnicza 16</t>
        </is>
      </c>
      <c r="G2886" t="inlineStr">
        <is>
          <t>81-061</t>
        </is>
      </c>
      <c r="H2886" t="inlineStr">
        <is>
          <t>Gdynia</t>
        </is>
      </c>
      <c r="I2886" t="inlineStr">
        <is>
          <t>PL</t>
        </is>
      </c>
      <c r="J2886" t="inlineStr">
        <is>
          <t>SGNS_M13</t>
        </is>
      </c>
      <c r="K2886" t="inlineStr">
        <is>
          <t>37 80 4564 340-0</t>
        </is>
      </c>
      <c r="L2886" t="inlineStr">
        <is>
          <t>2023-0016</t>
        </is>
      </c>
      <c r="M2886" s="6" t="n">
        <v>45174</v>
      </c>
      <c r="N2886" s="6" t="n">
        <v>46356</v>
      </c>
      <c r="O2886" t="n">
        <v>22</v>
      </c>
    </row>
    <row r="2887" hidden="1" s="287">
      <c r="A2887" t="inlineStr">
        <is>
          <t>V200047</t>
        </is>
      </c>
      <c r="B2887" t="n">
        <v>29</v>
      </c>
      <c r="C2887" t="n">
        <v>50</v>
      </c>
      <c r="D2887" t="inlineStr">
        <is>
          <t>Alza Cargo Sp. z.o.o.</t>
        </is>
      </c>
      <c r="E2887" t="inlineStr">
        <is>
          <t>100060</t>
        </is>
      </c>
      <c r="F2887" t="inlineStr">
        <is>
          <t>al. Wojciecha Korfantego 125/A</t>
        </is>
      </c>
      <c r="G2887" t="inlineStr">
        <is>
          <t>40-156</t>
        </is>
      </c>
      <c r="H2887" t="inlineStr">
        <is>
          <t>Katowice</t>
        </is>
      </c>
      <c r="I2887" t="inlineStr">
        <is>
          <t>PL</t>
        </is>
      </c>
      <c r="J2887" t="inlineStr">
        <is>
          <t>SGMMNS_M17</t>
        </is>
      </c>
      <c r="K2887" t="inlineStr">
        <is>
          <t>33 80 4505 506-2</t>
        </is>
      </c>
      <c r="L2887" t="inlineStr">
        <is>
          <t>2024-0042</t>
        </is>
      </c>
      <c r="M2887" s="6" t="n">
        <v>45658</v>
      </c>
      <c r="N2887" s="6" t="n">
        <v>46387</v>
      </c>
      <c r="O2887" t="n">
        <v>19.71</v>
      </c>
    </row>
    <row r="2888" hidden="1" s="287">
      <c r="A2888" t="inlineStr">
        <is>
          <t>V100061</t>
        </is>
      </c>
      <c r="B2888" t="n">
        <v>108</v>
      </c>
      <c r="C2888" t="n">
        <v>20</v>
      </c>
      <c r="D2888" t="inlineStr">
        <is>
          <t>Rail Cargo Austria AG</t>
        </is>
      </c>
      <c r="E2888" t="inlineStr">
        <is>
          <t>100020</t>
        </is>
      </c>
      <c r="F2888" t="inlineStr">
        <is>
          <t>Am Hauptbahnhof 2</t>
        </is>
      </c>
      <c r="G2888" t="inlineStr">
        <is>
          <t>1100</t>
        </is>
      </c>
      <c r="H2888" t="inlineStr">
        <is>
          <t>Wien</t>
        </is>
      </c>
      <c r="I2888" t="inlineStr">
        <is>
          <t>AT</t>
        </is>
      </c>
      <c r="J2888" t="inlineStr">
        <is>
          <t>EANOS_95</t>
        </is>
      </c>
      <c r="K2888" t="inlineStr"/>
      <c r="L2888" t="inlineStr">
        <is>
          <t>2025-0008</t>
        </is>
      </c>
      <c r="M2888" s="6" t="n">
        <v>46199</v>
      </c>
      <c r="N2888" s="6" t="n">
        <v>50581</v>
      </c>
      <c r="O2888" t="n">
        <v>26</v>
      </c>
    </row>
    <row r="2889" hidden="1" s="287">
      <c r="A2889" t="inlineStr">
        <is>
          <t>V300081</t>
        </is>
      </c>
      <c r="B2889" t="n">
        <v>46</v>
      </c>
      <c r="C2889" t="n">
        <v>50</v>
      </c>
      <c r="D2889" t="inlineStr">
        <is>
          <t>Weco Rail GmbH</t>
        </is>
      </c>
      <c r="E2889" t="inlineStr">
        <is>
          <t>100763</t>
        </is>
      </c>
      <c r="F2889" t="inlineStr">
        <is>
          <t>Tanbruckgrasse 3</t>
        </is>
      </c>
      <c r="G2889" t="inlineStr">
        <is>
          <t>1120</t>
        </is>
      </c>
      <c r="H2889" t="inlineStr">
        <is>
          <t>Wien</t>
        </is>
      </c>
      <c r="I2889" t="inlineStr">
        <is>
          <t>AT</t>
        </is>
      </c>
      <c r="J2889" t="inlineStr">
        <is>
          <t>SDGGMRS_M7</t>
        </is>
      </c>
      <c r="K2889" t="inlineStr">
        <is>
          <t>37 80 4993 195-9</t>
        </is>
      </c>
      <c r="L2889" t="inlineStr">
        <is>
          <t>2025-0015</t>
        </is>
      </c>
      <c r="M2889" s="6" t="n">
        <v>45931</v>
      </c>
      <c r="N2889" s="6" t="n">
        <v>46660</v>
      </c>
      <c r="O2889" t="n">
        <v>46</v>
      </c>
    </row>
    <row r="2890" hidden="1" s="287">
      <c r="A2890" t="inlineStr">
        <is>
          <t>V100066</t>
        </is>
      </c>
      <c r="B2890" t="n">
        <v>36</v>
      </c>
      <c r="C2890" t="n">
        <v>50</v>
      </c>
      <c r="D2890" t="inlineStr">
        <is>
          <t>Grenland Rail AS</t>
        </is>
      </c>
      <c r="E2890" t="inlineStr">
        <is>
          <t>100268</t>
        </is>
      </c>
      <c r="F2890" t="inlineStr">
        <is>
          <t>Nybergflata 2</t>
        </is>
      </c>
      <c r="G2890" t="inlineStr">
        <is>
          <t>3737</t>
        </is>
      </c>
      <c r="H2890" t="inlineStr">
        <is>
          <t>Skien</t>
        </is>
      </c>
      <c r="I2890" t="inlineStr">
        <is>
          <t>NO</t>
        </is>
      </c>
      <c r="J2890" t="inlineStr">
        <is>
          <t>SGNSS_M40</t>
        </is>
      </c>
      <c r="K2890" t="inlineStr">
        <is>
          <t>33 80 4552 648-4</t>
        </is>
      </c>
      <c r="L2890" t="inlineStr">
        <is>
          <t>2024-0009</t>
        </is>
      </c>
      <c r="M2890" s="6" t="n">
        <v>45625</v>
      </c>
      <c r="N2890" s="6" t="n">
        <v>46719</v>
      </c>
      <c r="O2890" t="n">
        <v>17.45</v>
      </c>
    </row>
    <row r="2891" hidden="1" s="287">
      <c r="A2891" t="inlineStr">
        <is>
          <t>V500002</t>
        </is>
      </c>
      <c r="B2891" t="n">
        <v>26</v>
      </c>
      <c r="C2891" t="n">
        <v>50</v>
      </c>
      <c r="D2891" t="inlineStr">
        <is>
          <t>LAUDE Smart Intermodal S.A.</t>
        </is>
      </c>
      <c r="E2891" t="inlineStr">
        <is>
          <t>100026</t>
        </is>
      </c>
      <c r="F2891" t="inlineStr">
        <is>
          <t>ul. Wroclawska 131</t>
        </is>
      </c>
      <c r="G2891" t="inlineStr">
        <is>
          <t>87-100</t>
        </is>
      </c>
      <c r="H2891" t="inlineStr">
        <is>
          <t>Torun</t>
        </is>
      </c>
      <c r="I2891" t="inlineStr">
        <is>
          <t>PL</t>
        </is>
      </c>
      <c r="J2891" t="inlineStr">
        <is>
          <t>SGMMNSS_M48</t>
        </is>
      </c>
      <c r="K2891" t="inlineStr">
        <is>
          <t>37 84 4594 878-9</t>
        </is>
      </c>
      <c r="L2891" t="inlineStr">
        <is>
          <t>2025-0027</t>
        </is>
      </c>
      <c r="M2891" s="6" t="n">
        <v>45847</v>
      </c>
      <c r="N2891" s="6" t="n">
        <v>47672</v>
      </c>
      <c r="O2891" t="n">
        <v>31.56</v>
      </c>
    </row>
    <row r="2892" hidden="1" s="287">
      <c r="A2892" t="inlineStr">
        <is>
          <t>V200054</t>
        </is>
      </c>
      <c r="B2892" t="n">
        <v>41</v>
      </c>
      <c r="C2892" t="n">
        <v>50</v>
      </c>
      <c r="D2892" t="inlineStr">
        <is>
          <t>Necoss GmbH</t>
        </is>
      </c>
      <c r="E2892" t="inlineStr">
        <is>
          <t>100014</t>
        </is>
      </c>
      <c r="F2892" t="inlineStr">
        <is>
          <t>Bahnhofplatz 42</t>
        </is>
      </c>
      <c r="G2892" t="inlineStr">
        <is>
          <t>28195</t>
        </is>
      </c>
      <c r="H2892" t="inlineStr">
        <is>
          <t>Bremen</t>
        </is>
      </c>
      <c r="I2892" t="inlineStr">
        <is>
          <t>DE</t>
        </is>
      </c>
      <c r="J2892" t="inlineStr">
        <is>
          <t>SGGRSS_M2</t>
        </is>
      </c>
      <c r="K2892" t="inlineStr">
        <is>
          <t>37 80 4980 470-1</t>
        </is>
      </c>
      <c r="L2892" t="inlineStr">
        <is>
          <t>2025-0024</t>
        </is>
      </c>
      <c r="M2892" s="6" t="n">
        <v>46023</v>
      </c>
      <c r="N2892" s="6" t="n">
        <v>46783</v>
      </c>
      <c r="O2892" t="n">
        <v>27.9</v>
      </c>
    </row>
    <row r="2893" hidden="1" s="287">
      <c r="A2893" t="inlineStr">
        <is>
          <t>V300082</t>
        </is>
      </c>
      <c r="B2893" t="n">
        <v>18</v>
      </c>
      <c r="C2893" t="n">
        <v>50</v>
      </c>
      <c r="D2893" t="inlineStr">
        <is>
          <t>NAVILAND CARGO SAS</t>
        </is>
      </c>
      <c r="E2893" t="inlineStr">
        <is>
          <t>100432</t>
        </is>
      </c>
      <c r="F2893" t="inlineStr">
        <is>
          <t>26 Quai Charles Pasqua</t>
        </is>
      </c>
      <c r="G2893" t="inlineStr">
        <is>
          <t>92300</t>
        </is>
      </c>
      <c r="H2893" t="inlineStr">
        <is>
          <t>Levallois-Perret</t>
        </is>
      </c>
      <c r="I2893" t="inlineStr">
        <is>
          <t>FR</t>
        </is>
      </c>
      <c r="J2893" t="inlineStr">
        <is>
          <t>SGGRSS_M20</t>
        </is>
      </c>
      <c r="K2893" t="inlineStr">
        <is>
          <t>33 80 4960 261-2</t>
        </is>
      </c>
      <c r="L2893" t="inlineStr">
        <is>
          <t>2025-0029</t>
        </is>
      </c>
      <c r="M2893" s="6" t="n">
        <v>45992</v>
      </c>
      <c r="N2893" s="6" t="n">
        <v>46721</v>
      </c>
      <c r="O2893" t="n">
        <v>25</v>
      </c>
    </row>
    <row r="2894" hidden="1" s="287">
      <c r="A2894" t="inlineStr">
        <is>
          <t>V300031</t>
        </is>
      </c>
      <c r="B2894" t="n">
        <v>49</v>
      </c>
      <c r="C2894" t="n">
        <v>50</v>
      </c>
      <c r="D2894" t="inlineStr">
        <is>
          <t>EWG Rail Zrt.</t>
        </is>
      </c>
      <c r="E2894" t="inlineStr">
        <is>
          <t>100758</t>
        </is>
      </c>
      <c r="F2894" t="inlineStr">
        <is>
          <t>Váci út 76 3.em</t>
        </is>
      </c>
      <c r="G2894" t="inlineStr">
        <is>
          <t>1133</t>
        </is>
      </c>
      <c r="H2894" t="inlineStr">
        <is>
          <t>Budapest</t>
        </is>
      </c>
      <c r="I2894" t="inlineStr">
        <is>
          <t>HU</t>
        </is>
      </c>
      <c r="J2894" t="inlineStr">
        <is>
          <t>SGGRSS_M20</t>
        </is>
      </c>
      <c r="K2894" t="inlineStr">
        <is>
          <t>33 80 4960 011-1</t>
        </is>
      </c>
      <c r="L2894" t="inlineStr">
        <is>
          <t>2023-0008</t>
        </is>
      </c>
      <c r="M2894" s="6" t="n">
        <v>45078</v>
      </c>
      <c r="N2894" s="6" t="n">
        <v>46905</v>
      </c>
      <c r="O2894" t="n">
        <v>19.25</v>
      </c>
    </row>
    <row r="2895" hidden="1" s="287">
      <c r="A2895" t="inlineStr">
        <is>
          <t>V100049</t>
        </is>
      </c>
      <c r="B2895" t="n">
        <v>49</v>
      </c>
      <c r="C2895" t="n">
        <v>50</v>
      </c>
      <c r="D2895" t="inlineStr">
        <is>
          <t>Grain Logistic Sp.z.o.o.</t>
        </is>
      </c>
      <c r="E2895" t="inlineStr">
        <is>
          <t>100765</t>
        </is>
      </c>
      <c r="F2895" t="inlineStr">
        <is>
          <t>ul. Nowogrodzka 31/413</t>
        </is>
      </c>
      <c r="G2895" t="inlineStr">
        <is>
          <t>00-511</t>
        </is>
      </c>
      <c r="H2895" t="inlineStr">
        <is>
          <t>Warszawa</t>
        </is>
      </c>
      <c r="I2895" t="inlineStr">
        <is>
          <t>PL</t>
        </is>
      </c>
      <c r="J2895" t="inlineStr">
        <is>
          <t>SGNS_M9</t>
        </is>
      </c>
      <c r="K2895" t="inlineStr">
        <is>
          <t>37 80 4564 598-3</t>
        </is>
      </c>
      <c r="L2895" t="inlineStr">
        <is>
          <t>2023-0035</t>
        </is>
      </c>
      <c r="M2895" s="6" t="n">
        <v>45301</v>
      </c>
      <c r="N2895" s="6" t="n">
        <v>46081</v>
      </c>
      <c r="O2895" t="n">
        <v>19.5</v>
      </c>
    </row>
    <row r="2896" hidden="1" s="287">
      <c r="A2896" t="inlineStr">
        <is>
          <t>V100051</t>
        </is>
      </c>
      <c r="B2896" t="n">
        <v>29</v>
      </c>
      <c r="C2896" t="n">
        <v>50</v>
      </c>
      <c r="D2896" t="inlineStr">
        <is>
          <t>LAUDE Smart Intermodal S.A.</t>
        </is>
      </c>
      <c r="E2896" t="inlineStr">
        <is>
          <t>100026</t>
        </is>
      </c>
      <c r="F2896" t="inlineStr">
        <is>
          <t>ul. Wroclawska 131</t>
        </is>
      </c>
      <c r="G2896" t="inlineStr">
        <is>
          <t>87-100</t>
        </is>
      </c>
      <c r="H2896" t="inlineStr">
        <is>
          <t>Torun</t>
        </is>
      </c>
      <c r="I2896" t="inlineStr">
        <is>
          <t>PL</t>
        </is>
      </c>
      <c r="J2896" t="inlineStr">
        <is>
          <t>SGMMNS_M29</t>
        </is>
      </c>
      <c r="K2896" t="inlineStr">
        <is>
          <t>33 80 4505 918-9</t>
        </is>
      </c>
      <c r="L2896" t="inlineStr">
        <is>
          <t>2023-0033</t>
        </is>
      </c>
      <c r="M2896" s="6" t="n">
        <v>45434</v>
      </c>
      <c r="N2896" s="6" t="n">
        <v>46894</v>
      </c>
      <c r="O2896" t="n">
        <v>18.95</v>
      </c>
    </row>
    <row r="2897" hidden="1" s="287">
      <c r="A2897" t="inlineStr">
        <is>
          <t>V200038</t>
        </is>
      </c>
      <c r="B2897" t="n">
        <v>34</v>
      </c>
      <c r="C2897" t="n">
        <v>50</v>
      </c>
      <c r="D2897" t="inlineStr">
        <is>
          <t>Mars Logistics AS</t>
        </is>
      </c>
      <c r="E2897" t="inlineStr">
        <is>
          <t>100770</t>
        </is>
      </c>
      <c r="F2897" t="inlineStr">
        <is>
          <t>Mahmutbey Mah., Tasocagi Yolu Cad.</t>
        </is>
      </c>
      <c r="G2897" t="inlineStr">
        <is>
          <t>34218</t>
        </is>
      </c>
      <c r="H2897" t="inlineStr">
        <is>
          <t>Bagcilar-Istanbul</t>
        </is>
      </c>
      <c r="I2897" t="inlineStr">
        <is>
          <t>TR</t>
        </is>
      </c>
      <c r="J2897" t="inlineStr">
        <is>
          <t>SDGGMRS_M7</t>
        </is>
      </c>
      <c r="K2897" t="inlineStr">
        <is>
          <t>37 80 4993 332-8</t>
        </is>
      </c>
      <c r="L2897" t="inlineStr">
        <is>
          <t>2024-0006</t>
        </is>
      </c>
      <c r="M2897" s="6" t="n">
        <v>45414</v>
      </c>
      <c r="N2897" s="6" t="n">
        <v>46508</v>
      </c>
      <c r="O2897" t="n">
        <v>44.43</v>
      </c>
    </row>
    <row r="2898" hidden="1" s="287">
      <c r="A2898" t="inlineStr">
        <is>
          <t>V200044</t>
        </is>
      </c>
      <c r="B2898" t="n">
        <v>53</v>
      </c>
      <c r="C2898" t="n">
        <v>50</v>
      </c>
      <c r="D2898" t="inlineStr">
        <is>
          <t>PCC Intermodal S.A.</t>
        </is>
      </c>
      <c r="E2898" t="inlineStr">
        <is>
          <t>100761</t>
        </is>
      </c>
      <c r="F2898" t="inlineStr">
        <is>
          <t>ul Hutnicza 16</t>
        </is>
      </c>
      <c r="G2898" t="inlineStr">
        <is>
          <t>81-061</t>
        </is>
      </c>
      <c r="H2898" t="inlineStr">
        <is>
          <t>Gdynia</t>
        </is>
      </c>
      <c r="I2898" t="inlineStr">
        <is>
          <t>PL</t>
        </is>
      </c>
      <c r="J2898" t="inlineStr">
        <is>
          <t>SGNSS_M14</t>
        </is>
      </c>
      <c r="K2898" t="inlineStr">
        <is>
          <t>37 80 4565 468-8</t>
        </is>
      </c>
      <c r="L2898" t="inlineStr">
        <is>
          <t>2023-0016</t>
        </is>
      </c>
      <c r="M2898" s="6" t="n">
        <v>45174</v>
      </c>
      <c r="N2898" s="6" t="n">
        <v>46356</v>
      </c>
      <c r="O2898" t="n">
        <v>22</v>
      </c>
    </row>
    <row r="2899" hidden="1" s="287">
      <c r="A2899" t="inlineStr">
        <is>
          <t>V200047</t>
        </is>
      </c>
      <c r="B2899" t="n">
        <v>30</v>
      </c>
      <c r="C2899" t="n">
        <v>50</v>
      </c>
      <c r="D2899" t="inlineStr">
        <is>
          <t>Alza Cargo Sp. z.o.o.</t>
        </is>
      </c>
      <c r="E2899" t="inlineStr">
        <is>
          <t>100060</t>
        </is>
      </c>
      <c r="F2899" t="inlineStr">
        <is>
          <t>al. Wojciecha Korfantego 125/A</t>
        </is>
      </c>
      <c r="G2899" t="inlineStr">
        <is>
          <t>40-156</t>
        </is>
      </c>
      <c r="H2899" t="inlineStr">
        <is>
          <t>Katowice</t>
        </is>
      </c>
      <c r="I2899" t="inlineStr">
        <is>
          <t>PL</t>
        </is>
      </c>
      <c r="J2899" t="inlineStr">
        <is>
          <t>SGMMNS_M17</t>
        </is>
      </c>
      <c r="K2899" t="inlineStr">
        <is>
          <t>33 80 4505 507-0</t>
        </is>
      </c>
      <c r="L2899" t="inlineStr">
        <is>
          <t>2024-0042</t>
        </is>
      </c>
      <c r="M2899" s="6" t="n">
        <v>45658</v>
      </c>
      <c r="N2899" s="6" t="n">
        <v>46387</v>
      </c>
      <c r="O2899" t="n">
        <v>19.71</v>
      </c>
    </row>
    <row r="2900" hidden="1" s="287">
      <c r="A2900" t="inlineStr">
        <is>
          <t>V100061</t>
        </is>
      </c>
      <c r="B2900" t="n">
        <v>109</v>
      </c>
      <c r="C2900" t="n">
        <v>20</v>
      </c>
      <c r="D2900" t="inlineStr">
        <is>
          <t>Rail Cargo Austria AG</t>
        </is>
      </c>
      <c r="E2900" t="inlineStr">
        <is>
          <t>100020</t>
        </is>
      </c>
      <c r="F2900" t="inlineStr">
        <is>
          <t>Am Hauptbahnhof 2</t>
        </is>
      </c>
      <c r="G2900" t="inlineStr">
        <is>
          <t>1100</t>
        </is>
      </c>
      <c r="H2900" t="inlineStr">
        <is>
          <t>Wien</t>
        </is>
      </c>
      <c r="I2900" t="inlineStr">
        <is>
          <t>AT</t>
        </is>
      </c>
      <c r="J2900" t="inlineStr">
        <is>
          <t>EANOS_95</t>
        </is>
      </c>
      <c r="K2900" t="inlineStr"/>
      <c r="L2900" t="inlineStr">
        <is>
          <t>2025-0008</t>
        </is>
      </c>
      <c r="M2900" s="6" t="n">
        <v>46199</v>
      </c>
      <c r="N2900" s="6" t="n">
        <v>50581</v>
      </c>
      <c r="O2900" t="n">
        <v>26</v>
      </c>
    </row>
    <row r="2901" hidden="1" s="287">
      <c r="A2901" t="inlineStr">
        <is>
          <t>V300081</t>
        </is>
      </c>
      <c r="B2901" t="n">
        <v>47</v>
      </c>
      <c r="C2901" t="n">
        <v>50</v>
      </c>
      <c r="D2901" t="inlineStr">
        <is>
          <t>Weco Rail GmbH</t>
        </is>
      </c>
      <c r="E2901" t="inlineStr">
        <is>
          <t>100763</t>
        </is>
      </c>
      <c r="F2901" t="inlineStr">
        <is>
          <t>Tanbruckgrasse 3</t>
        </is>
      </c>
      <c r="G2901" t="inlineStr">
        <is>
          <t>1120</t>
        </is>
      </c>
      <c r="H2901" t="inlineStr">
        <is>
          <t>Wien</t>
        </is>
      </c>
      <c r="I2901" t="inlineStr">
        <is>
          <t>AT</t>
        </is>
      </c>
      <c r="J2901" t="inlineStr">
        <is>
          <t>SDGGMRS_M7</t>
        </is>
      </c>
      <c r="K2901" t="inlineStr">
        <is>
          <t>37 80 4993 196-7</t>
        </is>
      </c>
      <c r="L2901" t="inlineStr">
        <is>
          <t>2025-0015</t>
        </is>
      </c>
      <c r="M2901" s="6" t="n">
        <v>45931</v>
      </c>
      <c r="N2901" s="6" t="n">
        <v>46660</v>
      </c>
      <c r="O2901" t="n">
        <v>46</v>
      </c>
    </row>
    <row r="2902" hidden="1" s="287">
      <c r="A2902" t="inlineStr">
        <is>
          <t>V100066</t>
        </is>
      </c>
      <c r="B2902" t="n">
        <v>37</v>
      </c>
      <c r="C2902" t="n">
        <v>50</v>
      </c>
      <c r="D2902" t="inlineStr">
        <is>
          <t>Grenland Rail AS</t>
        </is>
      </c>
      <c r="E2902" t="inlineStr">
        <is>
          <t>100268</t>
        </is>
      </c>
      <c r="F2902" t="inlineStr">
        <is>
          <t>Nybergflata 2</t>
        </is>
      </c>
      <c r="G2902" t="inlineStr">
        <is>
          <t>3737</t>
        </is>
      </c>
      <c r="H2902" t="inlineStr">
        <is>
          <t>Skien</t>
        </is>
      </c>
      <c r="I2902" t="inlineStr">
        <is>
          <t>NO</t>
        </is>
      </c>
      <c r="J2902" t="inlineStr">
        <is>
          <t>SGNSS_M40</t>
        </is>
      </c>
      <c r="K2902" t="inlineStr">
        <is>
          <t>33 80 4552 649-2</t>
        </is>
      </c>
      <c r="L2902" t="inlineStr">
        <is>
          <t>2024-0009</t>
        </is>
      </c>
      <c r="M2902" s="6" t="n">
        <v>45625</v>
      </c>
      <c r="N2902" s="6" t="n">
        <v>46719</v>
      </c>
      <c r="O2902" t="n">
        <v>17.45</v>
      </c>
    </row>
    <row r="2903" hidden="1" s="287">
      <c r="A2903" t="inlineStr">
        <is>
          <t>V500002</t>
        </is>
      </c>
      <c r="B2903" t="n">
        <v>27</v>
      </c>
      <c r="C2903" t="n">
        <v>50</v>
      </c>
      <c r="D2903" t="inlineStr">
        <is>
          <t>LAUDE Smart Intermodal S.A.</t>
        </is>
      </c>
      <c r="E2903" t="inlineStr">
        <is>
          <t>100026</t>
        </is>
      </c>
      <c r="F2903" t="inlineStr">
        <is>
          <t>ul. Wroclawska 131</t>
        </is>
      </c>
      <c r="G2903" t="inlineStr">
        <is>
          <t>87-100</t>
        </is>
      </c>
      <c r="H2903" t="inlineStr">
        <is>
          <t>Torun</t>
        </is>
      </c>
      <c r="I2903" t="inlineStr">
        <is>
          <t>PL</t>
        </is>
      </c>
      <c r="J2903" t="inlineStr">
        <is>
          <t>SGMMNSS_M48</t>
        </is>
      </c>
      <c r="K2903" t="inlineStr">
        <is>
          <t>37 84 4594 879-7</t>
        </is>
      </c>
      <c r="L2903" t="inlineStr">
        <is>
          <t>2025-0027</t>
        </is>
      </c>
      <c r="M2903" s="6" t="n">
        <v>45847</v>
      </c>
      <c r="N2903" s="6" t="n">
        <v>47672</v>
      </c>
      <c r="O2903" t="n">
        <v>31.56</v>
      </c>
    </row>
    <row r="2904" hidden="1" s="287">
      <c r="A2904" t="inlineStr">
        <is>
          <t>V200054</t>
        </is>
      </c>
      <c r="B2904" t="n">
        <v>42</v>
      </c>
      <c r="C2904" t="n">
        <v>50</v>
      </c>
      <c r="D2904" t="inlineStr">
        <is>
          <t>Necoss GmbH</t>
        </is>
      </c>
      <c r="E2904" t="inlineStr">
        <is>
          <t>100014</t>
        </is>
      </c>
      <c r="F2904" t="inlineStr">
        <is>
          <t>Bahnhofplatz 42</t>
        </is>
      </c>
      <c r="G2904" t="inlineStr">
        <is>
          <t>28195</t>
        </is>
      </c>
      <c r="H2904" t="inlineStr">
        <is>
          <t>Bremen</t>
        </is>
      </c>
      <c r="I2904" t="inlineStr">
        <is>
          <t>DE</t>
        </is>
      </c>
      <c r="J2904" t="inlineStr">
        <is>
          <t>SGGRSS_M2</t>
        </is>
      </c>
      <c r="K2904" t="inlineStr">
        <is>
          <t>37 80 4980 739-9</t>
        </is>
      </c>
      <c r="L2904" t="inlineStr">
        <is>
          <t>2025-0024</t>
        </is>
      </c>
      <c r="M2904" s="6" t="n">
        <v>46023</v>
      </c>
      <c r="N2904" s="6" t="n">
        <v>46783</v>
      </c>
      <c r="O2904" t="n">
        <v>27.9</v>
      </c>
    </row>
    <row r="2905" hidden="1" s="287">
      <c r="A2905" t="inlineStr">
        <is>
          <t>V300082</t>
        </is>
      </c>
      <c r="B2905" t="n">
        <v>19</v>
      </c>
      <c r="C2905" t="n">
        <v>50</v>
      </c>
      <c r="D2905" t="inlineStr">
        <is>
          <t>NAVILAND CARGO SAS</t>
        </is>
      </c>
      <c r="E2905" t="inlineStr">
        <is>
          <t>100432</t>
        </is>
      </c>
      <c r="F2905" t="inlineStr">
        <is>
          <t>26 Quai Charles Pasqua</t>
        </is>
      </c>
      <c r="G2905" t="inlineStr">
        <is>
          <t>92300</t>
        </is>
      </c>
      <c r="H2905" t="inlineStr">
        <is>
          <t>Levallois-Perret</t>
        </is>
      </c>
      <c r="I2905" t="inlineStr">
        <is>
          <t>FR</t>
        </is>
      </c>
      <c r="J2905" t="inlineStr">
        <is>
          <t>SGGRSS_M20</t>
        </is>
      </c>
      <c r="K2905" t="inlineStr">
        <is>
          <t>33 80 4960 263-8</t>
        </is>
      </c>
      <c r="L2905" t="inlineStr">
        <is>
          <t>2025-0029</t>
        </is>
      </c>
      <c r="M2905" s="6" t="n">
        <v>45992</v>
      </c>
      <c r="N2905" s="6" t="n">
        <v>46721</v>
      </c>
      <c r="O2905" t="n">
        <v>25</v>
      </c>
    </row>
    <row r="2906" hidden="1" s="287">
      <c r="A2906" t="inlineStr">
        <is>
          <t>V300031</t>
        </is>
      </c>
      <c r="B2906" t="n">
        <v>50</v>
      </c>
      <c r="C2906" t="n">
        <v>50</v>
      </c>
      <c r="D2906" t="inlineStr">
        <is>
          <t>EWG Rail Zrt.</t>
        </is>
      </c>
      <c r="E2906" t="inlineStr">
        <is>
          <t>100758</t>
        </is>
      </c>
      <c r="F2906" t="inlineStr">
        <is>
          <t>Váci út 76 3.em</t>
        </is>
      </c>
      <c r="G2906" t="inlineStr">
        <is>
          <t>1133</t>
        </is>
      </c>
      <c r="H2906" t="inlineStr">
        <is>
          <t>Budapest</t>
        </is>
      </c>
      <c r="I2906" t="inlineStr">
        <is>
          <t>HU</t>
        </is>
      </c>
      <c r="J2906" t="inlineStr">
        <is>
          <t>SGGRSS_M20</t>
        </is>
      </c>
      <c r="K2906" t="inlineStr">
        <is>
          <t>33 80 4960 012-9</t>
        </is>
      </c>
      <c r="L2906" t="inlineStr">
        <is>
          <t>2023-0008</t>
        </is>
      </c>
      <c r="M2906" s="6" t="n">
        <v>45078</v>
      </c>
      <c r="N2906" s="6" t="n">
        <v>46905</v>
      </c>
      <c r="O2906" t="n">
        <v>19.25</v>
      </c>
    </row>
    <row r="2907" hidden="1" s="287">
      <c r="A2907" t="inlineStr">
        <is>
          <t>V100049</t>
        </is>
      </c>
      <c r="B2907" t="n">
        <v>50</v>
      </c>
      <c r="C2907" t="n">
        <v>50</v>
      </c>
      <c r="D2907" t="inlineStr">
        <is>
          <t>Grain Logistic Sp.z.o.o.</t>
        </is>
      </c>
      <c r="E2907" t="inlineStr">
        <is>
          <t>100765</t>
        </is>
      </c>
      <c r="F2907" t="inlineStr">
        <is>
          <t>ul. Nowogrodzka 31/413</t>
        </is>
      </c>
      <c r="G2907" t="inlineStr">
        <is>
          <t>00-511</t>
        </is>
      </c>
      <c r="H2907" t="inlineStr">
        <is>
          <t>Warszawa</t>
        </is>
      </c>
      <c r="I2907" t="inlineStr">
        <is>
          <t>PL</t>
        </is>
      </c>
      <c r="J2907" t="inlineStr">
        <is>
          <t>SGNS_M9</t>
        </is>
      </c>
      <c r="K2907" t="inlineStr">
        <is>
          <t>37 80 4564 599-1</t>
        </is>
      </c>
      <c r="L2907" t="inlineStr">
        <is>
          <t>2023-0035</t>
        </is>
      </c>
      <c r="M2907" s="6" t="n">
        <v>45301</v>
      </c>
      <c r="N2907" s="6" t="n">
        <v>46081</v>
      </c>
      <c r="O2907" t="n">
        <v>19.5</v>
      </c>
    </row>
    <row r="2908" hidden="1" s="287">
      <c r="A2908" t="inlineStr">
        <is>
          <t>V100051</t>
        </is>
      </c>
      <c r="B2908" t="n">
        <v>30</v>
      </c>
      <c r="C2908" t="n">
        <v>50</v>
      </c>
      <c r="D2908" t="inlineStr">
        <is>
          <t>LAUDE Smart Intermodal S.A.</t>
        </is>
      </c>
      <c r="E2908" t="inlineStr">
        <is>
          <t>100026</t>
        </is>
      </c>
      <c r="F2908" t="inlineStr">
        <is>
          <t>ul. Wroclawska 131</t>
        </is>
      </c>
      <c r="G2908" t="inlineStr">
        <is>
          <t>87-100</t>
        </is>
      </c>
      <c r="H2908" t="inlineStr">
        <is>
          <t>Torun</t>
        </is>
      </c>
      <c r="I2908" t="inlineStr">
        <is>
          <t>PL</t>
        </is>
      </c>
      <c r="J2908" t="inlineStr">
        <is>
          <t>SGMMNS_M29</t>
        </is>
      </c>
      <c r="K2908" t="inlineStr">
        <is>
          <t>33 80 4505 919-7</t>
        </is>
      </c>
      <c r="L2908" t="inlineStr">
        <is>
          <t>2023-0033</t>
        </is>
      </c>
      <c r="M2908" s="6" t="n">
        <v>45434</v>
      </c>
      <c r="N2908" s="6" t="n">
        <v>46894</v>
      </c>
      <c r="O2908" t="n">
        <v>18.95</v>
      </c>
    </row>
    <row r="2909" hidden="1" s="287">
      <c r="A2909" t="inlineStr">
        <is>
          <t>V200044</t>
        </is>
      </c>
      <c r="B2909" t="n">
        <v>54</v>
      </c>
      <c r="C2909" t="n">
        <v>50</v>
      </c>
      <c r="D2909" t="inlineStr">
        <is>
          <t>PCC Intermodal S.A.</t>
        </is>
      </c>
      <c r="E2909" t="inlineStr">
        <is>
          <t>100761</t>
        </is>
      </c>
      <c r="F2909" t="inlineStr">
        <is>
          <t>ul Hutnicza 16</t>
        </is>
      </c>
      <c r="G2909" t="inlineStr">
        <is>
          <t>81-061</t>
        </is>
      </c>
      <c r="H2909" t="inlineStr">
        <is>
          <t>Gdynia</t>
        </is>
      </c>
      <c r="I2909" t="inlineStr">
        <is>
          <t>PL</t>
        </is>
      </c>
      <c r="J2909" t="inlineStr">
        <is>
          <t>SGNSS_M14</t>
        </is>
      </c>
      <c r="K2909" t="inlineStr">
        <is>
          <t>37 80 4565 471-2</t>
        </is>
      </c>
      <c r="L2909" t="inlineStr">
        <is>
          <t>2023-0016</t>
        </is>
      </c>
      <c r="M2909" s="6" t="n">
        <v>45174</v>
      </c>
      <c r="N2909" s="6" t="n">
        <v>46356</v>
      </c>
      <c r="O2909" t="n">
        <v>22</v>
      </c>
    </row>
    <row r="2910" hidden="1" s="287">
      <c r="A2910" t="inlineStr">
        <is>
          <t>V200047</t>
        </is>
      </c>
      <c r="B2910" t="n">
        <v>31</v>
      </c>
      <c r="C2910" t="n">
        <v>50</v>
      </c>
      <c r="D2910" t="inlineStr">
        <is>
          <t>Alza Cargo Sp. z.o.o.</t>
        </is>
      </c>
      <c r="E2910" t="inlineStr">
        <is>
          <t>100060</t>
        </is>
      </c>
      <c r="F2910" t="inlineStr">
        <is>
          <t>al. Wojciecha Korfantego 125/A</t>
        </is>
      </c>
      <c r="G2910" t="inlineStr">
        <is>
          <t>40-156</t>
        </is>
      </c>
      <c r="H2910" t="inlineStr">
        <is>
          <t>Katowice</t>
        </is>
      </c>
      <c r="I2910" t="inlineStr">
        <is>
          <t>PL</t>
        </is>
      </c>
      <c r="J2910" t="inlineStr">
        <is>
          <t>SGMMNS_M17</t>
        </is>
      </c>
      <c r="K2910" t="inlineStr">
        <is>
          <t>33 80 4505 508-8</t>
        </is>
      </c>
      <c r="L2910" t="inlineStr">
        <is>
          <t>2024-0042</t>
        </is>
      </c>
      <c r="M2910" s="6" t="n">
        <v>45658</v>
      </c>
      <c r="N2910" s="6" t="n">
        <v>46387</v>
      </c>
      <c r="O2910" t="n">
        <v>19.71</v>
      </c>
    </row>
    <row r="2911" hidden="1" s="287">
      <c r="A2911" t="inlineStr">
        <is>
          <t>V100061</t>
        </is>
      </c>
      <c r="B2911" t="n">
        <v>110</v>
      </c>
      <c r="C2911" t="n">
        <v>20</v>
      </c>
      <c r="D2911" t="inlineStr">
        <is>
          <t>Rail Cargo Austria AG</t>
        </is>
      </c>
      <c r="E2911" t="inlineStr">
        <is>
          <t>100020</t>
        </is>
      </c>
      <c r="F2911" t="inlineStr">
        <is>
          <t>Am Hauptbahnhof 2</t>
        </is>
      </c>
      <c r="G2911" t="inlineStr">
        <is>
          <t>1100</t>
        </is>
      </c>
      <c r="H2911" t="inlineStr">
        <is>
          <t>Wien</t>
        </is>
      </c>
      <c r="I2911" t="inlineStr">
        <is>
          <t>AT</t>
        </is>
      </c>
      <c r="J2911" t="inlineStr">
        <is>
          <t>EANOS_95</t>
        </is>
      </c>
      <c r="K2911" t="inlineStr"/>
      <c r="L2911" t="inlineStr">
        <is>
          <t>2025-0008</t>
        </is>
      </c>
      <c r="M2911" s="6" t="n">
        <v>46199</v>
      </c>
      <c r="N2911" s="6" t="n">
        <v>50581</v>
      </c>
      <c r="O2911" t="n">
        <v>26</v>
      </c>
    </row>
    <row r="2912" hidden="1" s="287">
      <c r="A2912" t="inlineStr">
        <is>
          <t>V300081</t>
        </is>
      </c>
      <c r="B2912" t="n">
        <v>48</v>
      </c>
      <c r="C2912" t="n">
        <v>50</v>
      </c>
      <c r="D2912" t="inlineStr">
        <is>
          <t>Weco Rail GmbH</t>
        </is>
      </c>
      <c r="E2912" t="inlineStr">
        <is>
          <t>100763</t>
        </is>
      </c>
      <c r="F2912" t="inlineStr">
        <is>
          <t>Tanbruckgrasse 3</t>
        </is>
      </c>
      <c r="G2912" t="inlineStr">
        <is>
          <t>1120</t>
        </is>
      </c>
      <c r="H2912" t="inlineStr">
        <is>
          <t>Wien</t>
        </is>
      </c>
      <c r="I2912" t="inlineStr">
        <is>
          <t>AT</t>
        </is>
      </c>
      <c r="J2912" t="inlineStr">
        <is>
          <t>SDGGMRS_M7</t>
        </is>
      </c>
      <c r="K2912" t="inlineStr">
        <is>
          <t>37 80 4993 197-5</t>
        </is>
      </c>
      <c r="L2912" t="inlineStr">
        <is>
          <t>2025-0015</t>
        </is>
      </c>
      <c r="M2912" s="6" t="n">
        <v>45931</v>
      </c>
      <c r="N2912" s="6" t="n">
        <v>46660</v>
      </c>
      <c r="O2912" t="n">
        <v>46</v>
      </c>
    </row>
    <row r="2913" hidden="1" s="287">
      <c r="A2913" t="inlineStr">
        <is>
          <t>V100066</t>
        </is>
      </c>
      <c r="B2913" t="n">
        <v>38</v>
      </c>
      <c r="C2913" t="n">
        <v>50</v>
      </c>
      <c r="D2913" t="inlineStr">
        <is>
          <t>Grenland Rail AS</t>
        </is>
      </c>
      <c r="E2913" t="inlineStr">
        <is>
          <t>100268</t>
        </is>
      </c>
      <c r="F2913" t="inlineStr">
        <is>
          <t>Nybergflata 2</t>
        </is>
      </c>
      <c r="G2913" t="inlineStr">
        <is>
          <t>3737</t>
        </is>
      </c>
      <c r="H2913" t="inlineStr">
        <is>
          <t>Skien</t>
        </is>
      </c>
      <c r="I2913" t="inlineStr">
        <is>
          <t>NO</t>
        </is>
      </c>
      <c r="J2913" t="inlineStr">
        <is>
          <t>SGNSS_M40</t>
        </is>
      </c>
      <c r="K2913" t="inlineStr">
        <is>
          <t>33 80 4552 650-0</t>
        </is>
      </c>
      <c r="L2913" t="inlineStr">
        <is>
          <t>2024-0009</t>
        </is>
      </c>
      <c r="M2913" s="6" t="n">
        <v>45625</v>
      </c>
      <c r="N2913" s="6" t="n">
        <v>46719</v>
      </c>
      <c r="O2913" t="n">
        <v>17.45</v>
      </c>
    </row>
    <row r="2914" hidden="1" s="287">
      <c r="A2914" t="inlineStr">
        <is>
          <t>V500002</t>
        </is>
      </c>
      <c r="B2914" t="n">
        <v>28</v>
      </c>
      <c r="C2914" t="n">
        <v>50</v>
      </c>
      <c r="D2914" t="inlineStr">
        <is>
          <t>LAUDE Smart Intermodal S.A.</t>
        </is>
      </c>
      <c r="E2914" t="inlineStr">
        <is>
          <t>100026</t>
        </is>
      </c>
      <c r="F2914" t="inlineStr">
        <is>
          <t>ul. Wroclawska 131</t>
        </is>
      </c>
      <c r="G2914" t="inlineStr">
        <is>
          <t>87-100</t>
        </is>
      </c>
      <c r="H2914" t="inlineStr">
        <is>
          <t>Torun</t>
        </is>
      </c>
      <c r="I2914" t="inlineStr">
        <is>
          <t>PL</t>
        </is>
      </c>
      <c r="J2914" t="inlineStr">
        <is>
          <t>SGMMNSS_M48</t>
        </is>
      </c>
      <c r="K2914" t="inlineStr">
        <is>
          <t>37 84 4594 880-5</t>
        </is>
      </c>
      <c r="L2914" t="inlineStr">
        <is>
          <t>2025-0027</t>
        </is>
      </c>
      <c r="M2914" s="6" t="n">
        <v>45847</v>
      </c>
      <c r="N2914" s="6" t="n">
        <v>47672</v>
      </c>
      <c r="O2914" t="n">
        <v>31.56</v>
      </c>
    </row>
    <row r="2915" hidden="1" s="287">
      <c r="A2915" t="inlineStr">
        <is>
          <t>V200054</t>
        </is>
      </c>
      <c r="B2915" t="n">
        <v>43</v>
      </c>
      <c r="C2915" t="n">
        <v>50</v>
      </c>
      <c r="D2915" t="inlineStr">
        <is>
          <t>Necoss GmbH</t>
        </is>
      </c>
      <c r="E2915" t="inlineStr">
        <is>
          <t>100014</t>
        </is>
      </c>
      <c r="F2915" t="inlineStr">
        <is>
          <t>Bahnhofplatz 42</t>
        </is>
      </c>
      <c r="G2915" t="inlineStr">
        <is>
          <t>28195</t>
        </is>
      </c>
      <c r="H2915" t="inlineStr">
        <is>
          <t>Bremen</t>
        </is>
      </c>
      <c r="I2915" t="inlineStr">
        <is>
          <t>DE</t>
        </is>
      </c>
      <c r="J2915" t="inlineStr">
        <is>
          <t>SGGRSS_M2</t>
        </is>
      </c>
      <c r="K2915" t="inlineStr">
        <is>
          <t>37 80 4980 743-1</t>
        </is>
      </c>
      <c r="L2915" t="inlineStr">
        <is>
          <t>2025-0024</t>
        </is>
      </c>
      <c r="M2915" s="6" t="n">
        <v>46023</v>
      </c>
      <c r="N2915" s="6" t="n">
        <v>46783</v>
      </c>
      <c r="O2915" t="n">
        <v>27.9</v>
      </c>
    </row>
    <row r="2916" hidden="1" s="287">
      <c r="A2916" t="inlineStr">
        <is>
          <t>V300082</t>
        </is>
      </c>
      <c r="B2916" t="n">
        <v>20</v>
      </c>
      <c r="C2916" t="n">
        <v>50</v>
      </c>
      <c r="D2916" t="inlineStr">
        <is>
          <t>NAVILAND CARGO SAS</t>
        </is>
      </c>
      <c r="E2916" t="inlineStr">
        <is>
          <t>100432</t>
        </is>
      </c>
      <c r="F2916" t="inlineStr">
        <is>
          <t>26 Quai Charles Pasqua</t>
        </is>
      </c>
      <c r="G2916" t="inlineStr">
        <is>
          <t>92300</t>
        </is>
      </c>
      <c r="H2916" t="inlineStr">
        <is>
          <t>Levallois-Perret</t>
        </is>
      </c>
      <c r="I2916" t="inlineStr">
        <is>
          <t>FR</t>
        </is>
      </c>
      <c r="J2916" t="inlineStr">
        <is>
          <t>SGGRSS_M20</t>
        </is>
      </c>
      <c r="K2916" t="inlineStr">
        <is>
          <t>33 80 4960 264-6</t>
        </is>
      </c>
      <c r="L2916" t="inlineStr">
        <is>
          <t>2025-0029</t>
        </is>
      </c>
      <c r="M2916" s="6" t="n">
        <v>45992</v>
      </c>
      <c r="N2916" s="6" t="n">
        <v>46721</v>
      </c>
      <c r="O2916" t="n">
        <v>25</v>
      </c>
    </row>
    <row r="2917" hidden="1" s="287">
      <c r="A2917" t="inlineStr">
        <is>
          <t>V300031</t>
        </is>
      </c>
      <c r="B2917" t="n">
        <v>51</v>
      </c>
      <c r="C2917" t="n">
        <v>50</v>
      </c>
      <c r="D2917" t="inlineStr">
        <is>
          <t>EWG Rail Zrt.</t>
        </is>
      </c>
      <c r="E2917" t="inlineStr">
        <is>
          <t>100758</t>
        </is>
      </c>
      <c r="F2917" t="inlineStr">
        <is>
          <t>Váci út 76 3.em</t>
        </is>
      </c>
      <c r="G2917" t="inlineStr">
        <is>
          <t>1133</t>
        </is>
      </c>
      <c r="H2917" t="inlineStr">
        <is>
          <t>Budapest</t>
        </is>
      </c>
      <c r="I2917" t="inlineStr">
        <is>
          <t>HU</t>
        </is>
      </c>
      <c r="J2917" t="inlineStr">
        <is>
          <t>SGGRSS_M20</t>
        </is>
      </c>
      <c r="K2917" t="inlineStr">
        <is>
          <t>33 80 4960 013-7</t>
        </is>
      </c>
      <c r="L2917" t="inlineStr">
        <is>
          <t>2023-0008</t>
        </is>
      </c>
      <c r="M2917" s="6" t="n">
        <v>45078</v>
      </c>
      <c r="N2917" s="6" t="n">
        <v>46905</v>
      </c>
      <c r="O2917" t="n">
        <v>19.25</v>
      </c>
    </row>
    <row r="2918" hidden="1" s="287">
      <c r="A2918" t="inlineStr">
        <is>
          <t>V100049</t>
        </is>
      </c>
      <c r="B2918" t="n">
        <v>51</v>
      </c>
      <c r="C2918" t="n">
        <v>50</v>
      </c>
      <c r="D2918" t="inlineStr">
        <is>
          <t>Grain Logistic Sp.z.o.o.</t>
        </is>
      </c>
      <c r="E2918" t="inlineStr">
        <is>
          <t>100765</t>
        </is>
      </c>
      <c r="F2918" t="inlineStr">
        <is>
          <t>ul. Nowogrodzka 31/413</t>
        </is>
      </c>
      <c r="G2918" t="inlineStr">
        <is>
          <t>00-511</t>
        </is>
      </c>
      <c r="H2918" t="inlineStr">
        <is>
          <t>Warszawa</t>
        </is>
      </c>
      <c r="I2918" t="inlineStr">
        <is>
          <t>PL</t>
        </is>
      </c>
      <c r="J2918" t="inlineStr">
        <is>
          <t>SGNS_M9</t>
        </is>
      </c>
      <c r="K2918" t="inlineStr">
        <is>
          <t>37 80 4564 600-7</t>
        </is>
      </c>
      <c r="L2918" t="inlineStr">
        <is>
          <t>2023-0035</t>
        </is>
      </c>
      <c r="M2918" s="6" t="n">
        <v>45301</v>
      </c>
      <c r="N2918" s="6" t="n">
        <v>46081</v>
      </c>
      <c r="O2918" t="n">
        <v>19.5</v>
      </c>
    </row>
    <row r="2919" hidden="1" s="287">
      <c r="A2919" t="inlineStr">
        <is>
          <t>V100051</t>
        </is>
      </c>
      <c r="B2919" t="n">
        <v>31</v>
      </c>
      <c r="C2919" t="n">
        <v>50</v>
      </c>
      <c r="D2919" t="inlineStr">
        <is>
          <t>LAUDE Smart Intermodal S.A.</t>
        </is>
      </c>
      <c r="E2919" t="inlineStr">
        <is>
          <t>100026</t>
        </is>
      </c>
      <c r="F2919" t="inlineStr">
        <is>
          <t>ul. Wroclawska 131</t>
        </is>
      </c>
      <c r="G2919" t="inlineStr">
        <is>
          <t>87-100</t>
        </is>
      </c>
      <c r="H2919" t="inlineStr">
        <is>
          <t>Torun</t>
        </is>
      </c>
      <c r="I2919" t="inlineStr">
        <is>
          <t>PL</t>
        </is>
      </c>
      <c r="J2919" t="inlineStr">
        <is>
          <t>SGMMNS_M29</t>
        </is>
      </c>
      <c r="K2919" t="inlineStr">
        <is>
          <t>33 80 4505 920-5</t>
        </is>
      </c>
      <c r="L2919" t="inlineStr">
        <is>
          <t>2023-0033</t>
        </is>
      </c>
      <c r="M2919" s="6" t="n">
        <v>45434</v>
      </c>
      <c r="N2919" s="6" t="n">
        <v>46894</v>
      </c>
      <c r="O2919" t="n">
        <v>18.95</v>
      </c>
    </row>
    <row r="2920" hidden="1" s="287">
      <c r="A2920" t="inlineStr">
        <is>
          <t>V200044</t>
        </is>
      </c>
      <c r="B2920" t="n">
        <v>55</v>
      </c>
      <c r="C2920" t="n">
        <v>50</v>
      </c>
      <c r="D2920" t="inlineStr">
        <is>
          <t>PCC Intermodal S.A.</t>
        </is>
      </c>
      <c r="E2920" t="inlineStr">
        <is>
          <t>100761</t>
        </is>
      </c>
      <c r="F2920" t="inlineStr">
        <is>
          <t>ul Hutnicza 16</t>
        </is>
      </c>
      <c r="G2920" t="inlineStr">
        <is>
          <t>81-061</t>
        </is>
      </c>
      <c r="H2920" t="inlineStr">
        <is>
          <t>Gdynia</t>
        </is>
      </c>
      <c r="I2920" t="inlineStr">
        <is>
          <t>PL</t>
        </is>
      </c>
      <c r="J2920" t="inlineStr">
        <is>
          <t>SGNSS_M14</t>
        </is>
      </c>
      <c r="K2920" t="inlineStr">
        <is>
          <t>37 80 4565 472-0</t>
        </is>
      </c>
      <c r="L2920" t="inlineStr">
        <is>
          <t>2023-0016</t>
        </is>
      </c>
      <c r="M2920" s="6" t="n">
        <v>45174</v>
      </c>
      <c r="N2920" s="6" t="n">
        <v>46356</v>
      </c>
      <c r="O2920" t="n">
        <v>22</v>
      </c>
    </row>
    <row r="2921" hidden="1" s="287">
      <c r="A2921" t="inlineStr">
        <is>
          <t>V200047</t>
        </is>
      </c>
      <c r="B2921" t="n">
        <v>32</v>
      </c>
      <c r="C2921" t="n">
        <v>50</v>
      </c>
      <c r="D2921" t="inlineStr">
        <is>
          <t>Alza Cargo Sp. z.o.o.</t>
        </is>
      </c>
      <c r="E2921" t="inlineStr">
        <is>
          <t>100060</t>
        </is>
      </c>
      <c r="F2921" t="inlineStr">
        <is>
          <t>al. Wojciecha Korfantego 125/A</t>
        </is>
      </c>
      <c r="G2921" t="inlineStr">
        <is>
          <t>40-156</t>
        </is>
      </c>
      <c r="H2921" t="inlineStr">
        <is>
          <t>Katowice</t>
        </is>
      </c>
      <c r="I2921" t="inlineStr">
        <is>
          <t>PL</t>
        </is>
      </c>
      <c r="J2921" t="inlineStr">
        <is>
          <t>SGMMNS_M17</t>
        </is>
      </c>
      <c r="K2921" t="inlineStr">
        <is>
          <t>33 80 4505 509-6</t>
        </is>
      </c>
      <c r="L2921" t="inlineStr">
        <is>
          <t>2024-0042</t>
        </is>
      </c>
      <c r="M2921" s="6" t="n">
        <v>45658</v>
      </c>
      <c r="N2921" s="6" t="n">
        <v>46387</v>
      </c>
      <c r="O2921" t="n">
        <v>19.71</v>
      </c>
    </row>
    <row r="2922" hidden="1" s="287">
      <c r="A2922" t="inlineStr">
        <is>
          <t>V100061</t>
        </is>
      </c>
      <c r="B2922" t="n">
        <v>111</v>
      </c>
      <c r="C2922" t="n">
        <v>20</v>
      </c>
      <c r="D2922" t="inlineStr">
        <is>
          <t>Rail Cargo Austria AG</t>
        </is>
      </c>
      <c r="E2922" t="inlineStr">
        <is>
          <t>100020</t>
        </is>
      </c>
      <c r="F2922" t="inlineStr">
        <is>
          <t>Am Hauptbahnhof 2</t>
        </is>
      </c>
      <c r="G2922" t="inlineStr">
        <is>
          <t>1100</t>
        </is>
      </c>
      <c r="H2922" t="inlineStr">
        <is>
          <t>Wien</t>
        </is>
      </c>
      <c r="I2922" t="inlineStr">
        <is>
          <t>AT</t>
        </is>
      </c>
      <c r="J2922" t="inlineStr">
        <is>
          <t>EANOS_95</t>
        </is>
      </c>
      <c r="K2922" t="inlineStr"/>
      <c r="L2922" t="inlineStr">
        <is>
          <t>2025-0008</t>
        </is>
      </c>
      <c r="M2922" s="6" t="n">
        <v>46199</v>
      </c>
      <c r="N2922" s="6" t="n">
        <v>50581</v>
      </c>
      <c r="O2922" t="n">
        <v>26</v>
      </c>
    </row>
    <row r="2923" hidden="1" s="287">
      <c r="A2923" t="inlineStr">
        <is>
          <t>V300081</t>
        </is>
      </c>
      <c r="B2923" t="n">
        <v>49</v>
      </c>
      <c r="C2923" t="n">
        <v>50</v>
      </c>
      <c r="D2923" t="inlineStr">
        <is>
          <t>Weco Rail GmbH</t>
        </is>
      </c>
      <c r="E2923" t="inlineStr">
        <is>
          <t>100763</t>
        </is>
      </c>
      <c r="F2923" t="inlineStr">
        <is>
          <t>Tanbruckgrasse 3</t>
        </is>
      </c>
      <c r="G2923" t="inlineStr">
        <is>
          <t>1120</t>
        </is>
      </c>
      <c r="H2923" t="inlineStr">
        <is>
          <t>Wien</t>
        </is>
      </c>
      <c r="I2923" t="inlineStr">
        <is>
          <t>AT</t>
        </is>
      </c>
      <c r="J2923" t="inlineStr">
        <is>
          <t>SDGGMRS_M7</t>
        </is>
      </c>
      <c r="K2923" t="inlineStr">
        <is>
          <t>37 80 4993 198-3</t>
        </is>
      </c>
      <c r="L2923" t="inlineStr">
        <is>
          <t>2025-0015</t>
        </is>
      </c>
      <c r="M2923" s="6" t="n">
        <v>45931</v>
      </c>
      <c r="N2923" s="6" t="n">
        <v>46660</v>
      </c>
      <c r="O2923" t="n">
        <v>46</v>
      </c>
    </row>
    <row r="2924" hidden="1" s="287">
      <c r="A2924" t="inlineStr">
        <is>
          <t>V100066</t>
        </is>
      </c>
      <c r="B2924" t="n">
        <v>39</v>
      </c>
      <c r="C2924" t="n">
        <v>50</v>
      </c>
      <c r="D2924" t="inlineStr">
        <is>
          <t>Grenland Rail AS</t>
        </is>
      </c>
      <c r="E2924" t="inlineStr">
        <is>
          <t>100268</t>
        </is>
      </c>
      <c r="F2924" t="inlineStr">
        <is>
          <t>Nybergflata 2</t>
        </is>
      </c>
      <c r="G2924" t="inlineStr">
        <is>
          <t>3737</t>
        </is>
      </c>
      <c r="H2924" t="inlineStr">
        <is>
          <t>Skien</t>
        </is>
      </c>
      <c r="I2924" t="inlineStr">
        <is>
          <t>NO</t>
        </is>
      </c>
      <c r="J2924" t="inlineStr">
        <is>
          <t>SGNSS_M40</t>
        </is>
      </c>
      <c r="K2924" t="inlineStr">
        <is>
          <t>33 80 4552 651-8</t>
        </is>
      </c>
      <c r="L2924" t="inlineStr">
        <is>
          <t>2024-0009</t>
        </is>
      </c>
      <c r="M2924" s="6" t="n">
        <v>45625</v>
      </c>
      <c r="N2924" s="6" t="n">
        <v>46719</v>
      </c>
      <c r="O2924" t="n">
        <v>17.45</v>
      </c>
    </row>
    <row r="2925" hidden="1" s="287">
      <c r="A2925" t="inlineStr">
        <is>
          <t>V500002</t>
        </is>
      </c>
      <c r="B2925" t="n">
        <v>29</v>
      </c>
      <c r="C2925" t="n">
        <v>50</v>
      </c>
      <c r="D2925" t="inlineStr">
        <is>
          <t>LAUDE Smart Intermodal S.A.</t>
        </is>
      </c>
      <c r="E2925" t="inlineStr">
        <is>
          <t>100026</t>
        </is>
      </c>
      <c r="F2925" t="inlineStr">
        <is>
          <t>ul. Wroclawska 131</t>
        </is>
      </c>
      <c r="G2925" t="inlineStr">
        <is>
          <t>87-100</t>
        </is>
      </c>
      <c r="H2925" t="inlineStr">
        <is>
          <t>Torun</t>
        </is>
      </c>
      <c r="I2925" t="inlineStr">
        <is>
          <t>PL</t>
        </is>
      </c>
      <c r="J2925" t="inlineStr">
        <is>
          <t>SGMMNSS_M48</t>
        </is>
      </c>
      <c r="K2925" t="inlineStr">
        <is>
          <t>37 84 4594 881-3</t>
        </is>
      </c>
      <c r="L2925" t="inlineStr">
        <is>
          <t>2025-0027</t>
        </is>
      </c>
      <c r="M2925" s="6" t="n">
        <v>45847</v>
      </c>
      <c r="N2925" s="6" t="n">
        <v>47672</v>
      </c>
      <c r="O2925" t="n">
        <v>31.56</v>
      </c>
    </row>
    <row r="2926" hidden="1" s="287">
      <c r="A2926" t="inlineStr">
        <is>
          <t>V200054</t>
        </is>
      </c>
      <c r="B2926" t="n">
        <v>44</v>
      </c>
      <c r="C2926" t="n">
        <v>50</v>
      </c>
      <c r="D2926" t="inlineStr">
        <is>
          <t>Necoss GmbH</t>
        </is>
      </c>
      <c r="E2926" t="inlineStr">
        <is>
          <t>100014</t>
        </is>
      </c>
      <c r="F2926" t="inlineStr">
        <is>
          <t>Bahnhofplatz 42</t>
        </is>
      </c>
      <c r="G2926" t="inlineStr">
        <is>
          <t>28195</t>
        </is>
      </c>
      <c r="H2926" t="inlineStr">
        <is>
          <t>Bremen</t>
        </is>
      </c>
      <c r="I2926" t="inlineStr">
        <is>
          <t>DE</t>
        </is>
      </c>
      <c r="J2926" t="inlineStr">
        <is>
          <t>SGGRSS_M2</t>
        </is>
      </c>
      <c r="K2926" t="inlineStr">
        <is>
          <t>37 80 4980 744-9</t>
        </is>
      </c>
      <c r="L2926" t="inlineStr">
        <is>
          <t>2025-0024</t>
        </is>
      </c>
      <c r="M2926" s="6" t="n">
        <v>46023</v>
      </c>
      <c r="N2926" s="6" t="n">
        <v>46783</v>
      </c>
      <c r="O2926" t="n">
        <v>27.9</v>
      </c>
    </row>
    <row r="2927" hidden="1" s="287">
      <c r="A2927" t="inlineStr">
        <is>
          <t>V300082</t>
        </is>
      </c>
      <c r="B2927" t="n">
        <v>21</v>
      </c>
      <c r="C2927" t="n">
        <v>50</v>
      </c>
      <c r="D2927" t="inlineStr">
        <is>
          <t>NAVILAND CARGO SAS</t>
        </is>
      </c>
      <c r="E2927" t="inlineStr">
        <is>
          <t>100432</t>
        </is>
      </c>
      <c r="F2927" t="inlineStr">
        <is>
          <t>26 Quai Charles Pasqua</t>
        </is>
      </c>
      <c r="G2927" t="inlineStr">
        <is>
          <t>92300</t>
        </is>
      </c>
      <c r="H2927" t="inlineStr">
        <is>
          <t>Levallois-Perret</t>
        </is>
      </c>
      <c r="I2927" t="inlineStr">
        <is>
          <t>FR</t>
        </is>
      </c>
      <c r="J2927" t="inlineStr">
        <is>
          <t>SGGRSS_M20</t>
        </is>
      </c>
      <c r="K2927" t="inlineStr">
        <is>
          <t>33 80 4960 265-3</t>
        </is>
      </c>
      <c r="L2927" t="inlineStr">
        <is>
          <t>2025-0029</t>
        </is>
      </c>
      <c r="M2927" s="6" t="n">
        <v>45992</v>
      </c>
      <c r="N2927" s="6" t="n">
        <v>46721</v>
      </c>
      <c r="O2927" t="n">
        <v>25</v>
      </c>
    </row>
    <row r="2928" hidden="1" s="287">
      <c r="A2928" t="inlineStr">
        <is>
          <t>V300031</t>
        </is>
      </c>
      <c r="B2928" t="n">
        <v>52</v>
      </c>
      <c r="C2928" t="n">
        <v>50</v>
      </c>
      <c r="D2928" t="inlineStr">
        <is>
          <t>EWG Rail Zrt.</t>
        </is>
      </c>
      <c r="E2928" t="inlineStr">
        <is>
          <t>100758</t>
        </is>
      </c>
      <c r="F2928" t="inlineStr">
        <is>
          <t>Váci út 76 3.em</t>
        </is>
      </c>
      <c r="G2928" t="inlineStr">
        <is>
          <t>1133</t>
        </is>
      </c>
      <c r="H2928" t="inlineStr">
        <is>
          <t>Budapest</t>
        </is>
      </c>
      <c r="I2928" t="inlineStr">
        <is>
          <t>HU</t>
        </is>
      </c>
      <c r="J2928" t="inlineStr">
        <is>
          <t>SGGRSS_M20</t>
        </is>
      </c>
      <c r="K2928" t="inlineStr">
        <is>
          <t>33 80 4960 014-5</t>
        </is>
      </c>
      <c r="L2928" t="inlineStr">
        <is>
          <t>2023-0008</t>
        </is>
      </c>
      <c r="M2928" s="6" t="n">
        <v>45078</v>
      </c>
      <c r="N2928" s="6" t="n">
        <v>46905</v>
      </c>
      <c r="O2928" t="n">
        <v>19.25</v>
      </c>
    </row>
    <row r="2929" hidden="1" s="287">
      <c r="A2929" t="inlineStr">
        <is>
          <t>V100049</t>
        </is>
      </c>
      <c r="B2929" t="n">
        <v>52</v>
      </c>
      <c r="C2929" t="n">
        <v>50</v>
      </c>
      <c r="D2929" t="inlineStr">
        <is>
          <t>Grain Logistic Sp.z.o.o.</t>
        </is>
      </c>
      <c r="E2929" t="inlineStr">
        <is>
          <t>100765</t>
        </is>
      </c>
      <c r="F2929" t="inlineStr">
        <is>
          <t>ul. Nowogrodzka 31/413</t>
        </is>
      </c>
      <c r="G2929" t="inlineStr">
        <is>
          <t>00-511</t>
        </is>
      </c>
      <c r="H2929" t="inlineStr">
        <is>
          <t>Warszawa</t>
        </is>
      </c>
      <c r="I2929" t="inlineStr">
        <is>
          <t>PL</t>
        </is>
      </c>
      <c r="J2929" t="inlineStr">
        <is>
          <t>SGNS_M9</t>
        </is>
      </c>
      <c r="K2929" t="inlineStr">
        <is>
          <t>37 80 4564 601-5</t>
        </is>
      </c>
      <c r="L2929" t="inlineStr">
        <is>
          <t>2023-0035</t>
        </is>
      </c>
      <c r="M2929" s="6" t="n">
        <v>45301</v>
      </c>
      <c r="N2929" s="6" t="n">
        <v>46081</v>
      </c>
      <c r="O2929" t="n">
        <v>19.5</v>
      </c>
    </row>
    <row r="2930" hidden="1" s="287">
      <c r="A2930" t="inlineStr">
        <is>
          <t>V100051</t>
        </is>
      </c>
      <c r="B2930" t="n">
        <v>32</v>
      </c>
      <c r="C2930" t="n">
        <v>50</v>
      </c>
      <c r="D2930" t="inlineStr">
        <is>
          <t>LAUDE Smart Intermodal S.A.</t>
        </is>
      </c>
      <c r="E2930" t="inlineStr">
        <is>
          <t>100026</t>
        </is>
      </c>
      <c r="F2930" t="inlineStr">
        <is>
          <t>ul. Wroclawska 131</t>
        </is>
      </c>
      <c r="G2930" t="inlineStr">
        <is>
          <t>87-100</t>
        </is>
      </c>
      <c r="H2930" t="inlineStr">
        <is>
          <t>Torun</t>
        </is>
      </c>
      <c r="I2930" t="inlineStr">
        <is>
          <t>PL</t>
        </is>
      </c>
      <c r="J2930" t="inlineStr">
        <is>
          <t>SGMMNS_M29</t>
        </is>
      </c>
      <c r="K2930" t="inlineStr">
        <is>
          <t>33 80 4505 921-3</t>
        </is>
      </c>
      <c r="L2930" t="inlineStr">
        <is>
          <t>2023-0033</t>
        </is>
      </c>
      <c r="M2930" s="6" t="n">
        <v>45434</v>
      </c>
      <c r="N2930" s="6" t="n">
        <v>46894</v>
      </c>
      <c r="O2930" t="n">
        <v>18.95</v>
      </c>
    </row>
    <row r="2931" hidden="1" s="287">
      <c r="A2931" t="inlineStr">
        <is>
          <t>V200038</t>
        </is>
      </c>
      <c r="B2931" t="n">
        <v>35</v>
      </c>
      <c r="C2931" t="n">
        <v>50</v>
      </c>
      <c r="D2931" t="inlineStr">
        <is>
          <t>Mars Logistics AS</t>
        </is>
      </c>
      <c r="E2931" t="inlineStr">
        <is>
          <t>100770</t>
        </is>
      </c>
      <c r="F2931" t="inlineStr">
        <is>
          <t>Mahmutbey Mah., Tasocagi Yolu Cad.</t>
        </is>
      </c>
      <c r="G2931" t="inlineStr">
        <is>
          <t>34218</t>
        </is>
      </c>
      <c r="H2931" t="inlineStr">
        <is>
          <t>Bagcilar-Istanbul</t>
        </is>
      </c>
      <c r="I2931" t="inlineStr">
        <is>
          <t>TR</t>
        </is>
      </c>
      <c r="J2931" t="inlineStr">
        <is>
          <t>SDGGMRS_M7</t>
        </is>
      </c>
      <c r="K2931" t="inlineStr">
        <is>
          <t>37 80 4955 131-0</t>
        </is>
      </c>
      <c r="L2931" t="inlineStr">
        <is>
          <t>2024-0006</t>
        </is>
      </c>
      <c r="M2931" s="6" t="n">
        <v>45673</v>
      </c>
      <c r="N2931" s="6" t="n">
        <v>46767</v>
      </c>
      <c r="O2931" t="n">
        <v>44.43</v>
      </c>
    </row>
    <row r="2932" hidden="1" s="287">
      <c r="A2932" t="inlineStr">
        <is>
          <t>V200044</t>
        </is>
      </c>
      <c r="B2932" t="n">
        <v>56</v>
      </c>
      <c r="C2932" t="n">
        <v>50</v>
      </c>
      <c r="D2932" t="inlineStr">
        <is>
          <t>PCC Intermodal S.A.</t>
        </is>
      </c>
      <c r="E2932" t="inlineStr">
        <is>
          <t>100761</t>
        </is>
      </c>
      <c r="F2932" t="inlineStr">
        <is>
          <t>ul Hutnicza 16</t>
        </is>
      </c>
      <c r="G2932" t="inlineStr">
        <is>
          <t>81-061</t>
        </is>
      </c>
      <c r="H2932" t="inlineStr">
        <is>
          <t>Gdynia</t>
        </is>
      </c>
      <c r="I2932" t="inlineStr">
        <is>
          <t>PL</t>
        </is>
      </c>
      <c r="J2932" t="inlineStr">
        <is>
          <t>SGNSS_M14</t>
        </is>
      </c>
      <c r="K2932" t="inlineStr">
        <is>
          <t>37 80 4565 480-3</t>
        </is>
      </c>
      <c r="L2932" t="inlineStr">
        <is>
          <t>2023-0016</t>
        </is>
      </c>
      <c r="M2932" s="6" t="n">
        <v>45174</v>
      </c>
      <c r="N2932" s="6" t="n">
        <v>46356</v>
      </c>
      <c r="O2932" t="n">
        <v>22</v>
      </c>
    </row>
    <row r="2933" hidden="1" s="287">
      <c r="A2933" t="inlineStr">
        <is>
          <t>V200047</t>
        </is>
      </c>
      <c r="B2933" t="n">
        <v>33</v>
      </c>
      <c r="C2933" t="n">
        <v>50</v>
      </c>
      <c r="D2933" t="inlineStr">
        <is>
          <t>Alza Cargo Sp. z.o.o.</t>
        </is>
      </c>
      <c r="E2933" t="inlineStr">
        <is>
          <t>100060</t>
        </is>
      </c>
      <c r="F2933" t="inlineStr">
        <is>
          <t>al. Wojciecha Korfantego 125/A</t>
        </is>
      </c>
      <c r="G2933" t="inlineStr">
        <is>
          <t>40-156</t>
        </is>
      </c>
      <c r="H2933" t="inlineStr">
        <is>
          <t>Katowice</t>
        </is>
      </c>
      <c r="I2933" t="inlineStr">
        <is>
          <t>PL</t>
        </is>
      </c>
      <c r="J2933" t="inlineStr">
        <is>
          <t>SGMMNS_M17</t>
        </is>
      </c>
      <c r="K2933" t="inlineStr">
        <is>
          <t>33 80 4505 513-8</t>
        </is>
      </c>
      <c r="L2933" t="inlineStr">
        <is>
          <t>2024-0042</t>
        </is>
      </c>
      <c r="M2933" s="6" t="n">
        <v>45658</v>
      </c>
      <c r="N2933" s="6" t="n">
        <v>46387</v>
      </c>
      <c r="O2933" t="n">
        <v>19.71</v>
      </c>
    </row>
    <row r="2934" hidden="1" s="287">
      <c r="A2934" t="inlineStr">
        <is>
          <t>V100061</t>
        </is>
      </c>
      <c r="B2934" t="n">
        <v>112</v>
      </c>
      <c r="C2934" t="n">
        <v>20</v>
      </c>
      <c r="D2934" t="inlineStr">
        <is>
          <t>Rail Cargo Austria AG</t>
        </is>
      </c>
      <c r="E2934" t="inlineStr">
        <is>
          <t>100020</t>
        </is>
      </c>
      <c r="F2934" t="inlineStr">
        <is>
          <t>Am Hauptbahnhof 2</t>
        </is>
      </c>
      <c r="G2934" t="inlineStr">
        <is>
          <t>1100</t>
        </is>
      </c>
      <c r="H2934" t="inlineStr">
        <is>
          <t>Wien</t>
        </is>
      </c>
      <c r="I2934" t="inlineStr">
        <is>
          <t>AT</t>
        </is>
      </c>
      <c r="J2934" t="inlineStr">
        <is>
          <t>EANOS_95</t>
        </is>
      </c>
      <c r="K2934" t="inlineStr"/>
      <c r="L2934" t="inlineStr">
        <is>
          <t>2025-0008</t>
        </is>
      </c>
      <c r="M2934" s="6" t="n">
        <v>46199</v>
      </c>
      <c r="N2934" s="6" t="n">
        <v>50581</v>
      </c>
      <c r="O2934" t="n">
        <v>26</v>
      </c>
    </row>
    <row r="2935" hidden="1" s="287">
      <c r="A2935" t="inlineStr">
        <is>
          <t>V300081</t>
        </is>
      </c>
      <c r="B2935" t="n">
        <v>50</v>
      </c>
      <c r="C2935" t="n">
        <v>50</v>
      </c>
      <c r="D2935" t="inlineStr">
        <is>
          <t>Weco Rail GmbH</t>
        </is>
      </c>
      <c r="E2935" t="inlineStr">
        <is>
          <t>100763</t>
        </is>
      </c>
      <c r="F2935" t="inlineStr">
        <is>
          <t>Tanbruckgrasse 3</t>
        </is>
      </c>
      <c r="G2935" t="inlineStr">
        <is>
          <t>1120</t>
        </is>
      </c>
      <c r="H2935" t="inlineStr">
        <is>
          <t>Wien</t>
        </is>
      </c>
      <c r="I2935" t="inlineStr">
        <is>
          <t>AT</t>
        </is>
      </c>
      <c r="J2935" t="inlineStr">
        <is>
          <t>SDGGMRS_M7</t>
        </is>
      </c>
      <c r="K2935" t="inlineStr">
        <is>
          <t>37 80 4993 199-1</t>
        </is>
      </c>
      <c r="L2935" t="inlineStr">
        <is>
          <t>2025-0015</t>
        </is>
      </c>
      <c r="M2935" s="6" t="n">
        <v>45931</v>
      </c>
      <c r="N2935" s="6" t="n">
        <v>46660</v>
      </c>
      <c r="O2935" t="n">
        <v>46</v>
      </c>
    </row>
    <row r="2936" hidden="1" s="287">
      <c r="A2936" t="inlineStr">
        <is>
          <t>V100066</t>
        </is>
      </c>
      <c r="B2936" t="n">
        <v>40</v>
      </c>
      <c r="C2936" t="n">
        <v>50</v>
      </c>
      <c r="D2936" t="inlineStr">
        <is>
          <t>Grenland Rail AS</t>
        </is>
      </c>
      <c r="E2936" t="inlineStr">
        <is>
          <t>100268</t>
        </is>
      </c>
      <c r="F2936" t="inlineStr">
        <is>
          <t>Nybergflata 2</t>
        </is>
      </c>
      <c r="G2936" t="inlineStr">
        <is>
          <t>3737</t>
        </is>
      </c>
      <c r="H2936" t="inlineStr">
        <is>
          <t>Skien</t>
        </is>
      </c>
      <c r="I2936" t="inlineStr">
        <is>
          <t>NO</t>
        </is>
      </c>
      <c r="J2936" t="inlineStr">
        <is>
          <t>SGNSS_M40</t>
        </is>
      </c>
      <c r="K2936" t="inlineStr">
        <is>
          <t>33 80 4552 652-6</t>
        </is>
      </c>
      <c r="L2936" t="inlineStr">
        <is>
          <t>2024-0009</t>
        </is>
      </c>
      <c r="M2936" s="6" t="n">
        <v>45625</v>
      </c>
      <c r="N2936" s="6" t="n">
        <v>46719</v>
      </c>
      <c r="O2936" t="n">
        <v>17.45</v>
      </c>
    </row>
    <row r="2937" hidden="1" s="287">
      <c r="A2937" t="inlineStr">
        <is>
          <t>V500002</t>
        </is>
      </c>
      <c r="B2937" t="n">
        <v>30</v>
      </c>
      <c r="C2937" t="n">
        <v>50</v>
      </c>
      <c r="D2937" t="inlineStr">
        <is>
          <t>LAUDE Smart Intermodal S.A.</t>
        </is>
      </c>
      <c r="E2937" t="inlineStr">
        <is>
          <t>100026</t>
        </is>
      </c>
      <c r="F2937" t="inlineStr">
        <is>
          <t>ul. Wroclawska 131</t>
        </is>
      </c>
      <c r="G2937" t="inlineStr">
        <is>
          <t>87-100</t>
        </is>
      </c>
      <c r="H2937" t="inlineStr">
        <is>
          <t>Torun</t>
        </is>
      </c>
      <c r="I2937" t="inlineStr">
        <is>
          <t>PL</t>
        </is>
      </c>
      <c r="J2937" t="inlineStr">
        <is>
          <t>SGMMNSS_M48</t>
        </is>
      </c>
      <c r="K2937" t="inlineStr">
        <is>
          <t>37 84 4594 882-1</t>
        </is>
      </c>
      <c r="L2937" t="inlineStr">
        <is>
          <t>2025-0027</t>
        </is>
      </c>
      <c r="M2937" s="6" t="n">
        <v>45847</v>
      </c>
      <c r="N2937" s="6" t="n">
        <v>47672</v>
      </c>
      <c r="O2937" t="n">
        <v>31.56</v>
      </c>
    </row>
    <row r="2938" hidden="1" s="287">
      <c r="A2938" t="inlineStr">
        <is>
          <t>V200054</t>
        </is>
      </c>
      <c r="B2938" t="n">
        <v>45</v>
      </c>
      <c r="C2938" t="n">
        <v>50</v>
      </c>
      <c r="D2938" t="inlineStr">
        <is>
          <t>Necoss GmbH</t>
        </is>
      </c>
      <c r="E2938" t="inlineStr">
        <is>
          <t>100014</t>
        </is>
      </c>
      <c r="F2938" t="inlineStr">
        <is>
          <t>Bahnhofplatz 42</t>
        </is>
      </c>
      <c r="G2938" t="inlineStr">
        <is>
          <t>28195</t>
        </is>
      </c>
      <c r="H2938" t="inlineStr">
        <is>
          <t>Bremen</t>
        </is>
      </c>
      <c r="I2938" t="inlineStr">
        <is>
          <t>DE</t>
        </is>
      </c>
      <c r="J2938" t="inlineStr">
        <is>
          <t>SGGRSS_M2</t>
        </is>
      </c>
      <c r="K2938" t="inlineStr">
        <is>
          <t>37 80 4980 750-6</t>
        </is>
      </c>
      <c r="L2938" t="inlineStr">
        <is>
          <t>2025-0024</t>
        </is>
      </c>
      <c r="M2938" s="6" t="n">
        <v>46023</v>
      </c>
      <c r="N2938" s="6" t="n">
        <v>46783</v>
      </c>
      <c r="O2938" t="n">
        <v>27.9</v>
      </c>
    </row>
    <row r="2939" hidden="1" s="287">
      <c r="A2939" t="inlineStr">
        <is>
          <t>V300082</t>
        </is>
      </c>
      <c r="B2939" t="n">
        <v>22</v>
      </c>
      <c r="C2939" t="n">
        <v>50</v>
      </c>
      <c r="D2939" t="inlineStr">
        <is>
          <t>NAVILAND CARGO SAS</t>
        </is>
      </c>
      <c r="E2939" t="inlineStr">
        <is>
          <t>100432</t>
        </is>
      </c>
      <c r="F2939" t="inlineStr">
        <is>
          <t>26 Quai Charles Pasqua</t>
        </is>
      </c>
      <c r="G2939" t="inlineStr">
        <is>
          <t>92300</t>
        </is>
      </c>
      <c r="H2939" t="inlineStr">
        <is>
          <t>Levallois-Perret</t>
        </is>
      </c>
      <c r="I2939" t="inlineStr">
        <is>
          <t>FR</t>
        </is>
      </c>
      <c r="J2939" t="inlineStr">
        <is>
          <t>SGGRSS_M20</t>
        </is>
      </c>
      <c r="K2939" t="inlineStr">
        <is>
          <t>33 80 4960 200-0</t>
        </is>
      </c>
      <c r="L2939" t="inlineStr">
        <is>
          <t>2025-0029</t>
        </is>
      </c>
      <c r="M2939" s="6" t="n">
        <v>45992</v>
      </c>
      <c r="N2939" s="6" t="n">
        <v>46721</v>
      </c>
      <c r="O2939" t="n">
        <v>25</v>
      </c>
    </row>
    <row r="2940" hidden="1" s="287">
      <c r="A2940" t="inlineStr">
        <is>
          <t>V300031</t>
        </is>
      </c>
      <c r="B2940" t="n">
        <v>53</v>
      </c>
      <c r="C2940" t="n">
        <v>50</v>
      </c>
      <c r="D2940" t="inlineStr">
        <is>
          <t>EWG Rail Zrt.</t>
        </is>
      </c>
      <c r="E2940" t="inlineStr">
        <is>
          <t>100758</t>
        </is>
      </c>
      <c r="F2940" t="inlineStr">
        <is>
          <t>Váci út 76 3.em</t>
        </is>
      </c>
      <c r="G2940" t="inlineStr">
        <is>
          <t>1133</t>
        </is>
      </c>
      <c r="H2940" t="inlineStr">
        <is>
          <t>Budapest</t>
        </is>
      </c>
      <c r="I2940" t="inlineStr">
        <is>
          <t>HU</t>
        </is>
      </c>
      <c r="J2940" t="inlineStr">
        <is>
          <t>SGGRSS_M20</t>
        </is>
      </c>
      <c r="K2940" t="inlineStr">
        <is>
          <t>33 80 4960 015-2</t>
        </is>
      </c>
      <c r="L2940" t="inlineStr">
        <is>
          <t>2023-0008</t>
        </is>
      </c>
      <c r="M2940" s="6" t="n">
        <v>45078</v>
      </c>
      <c r="N2940" s="6" t="n">
        <v>46905</v>
      </c>
      <c r="O2940" t="n">
        <v>19.25</v>
      </c>
    </row>
    <row r="2941" hidden="1" s="287">
      <c r="A2941" t="inlineStr">
        <is>
          <t>V100049</t>
        </is>
      </c>
      <c r="B2941" t="n">
        <v>53</v>
      </c>
      <c r="C2941" t="n">
        <v>50</v>
      </c>
      <c r="D2941" t="inlineStr">
        <is>
          <t>Grain Logistic Sp.z.o.o.</t>
        </is>
      </c>
      <c r="E2941" t="inlineStr">
        <is>
          <t>100765</t>
        </is>
      </c>
      <c r="F2941" t="inlineStr">
        <is>
          <t>ul. Nowogrodzka 31/413</t>
        </is>
      </c>
      <c r="G2941" t="inlineStr">
        <is>
          <t>00-511</t>
        </is>
      </c>
      <c r="H2941" t="inlineStr">
        <is>
          <t>Warszawa</t>
        </is>
      </c>
      <c r="I2941" t="inlineStr">
        <is>
          <t>PL</t>
        </is>
      </c>
      <c r="J2941" t="inlineStr">
        <is>
          <t>SGNS_M9</t>
        </is>
      </c>
      <c r="K2941" t="inlineStr">
        <is>
          <t>37 80 4564 603-1</t>
        </is>
      </c>
      <c r="L2941" t="inlineStr">
        <is>
          <t>2023-0035</t>
        </is>
      </c>
      <c r="M2941" s="6" t="n">
        <v>45301</v>
      </c>
      <c r="N2941" s="6" t="n">
        <v>46081</v>
      </c>
      <c r="O2941" t="n">
        <v>19.5</v>
      </c>
    </row>
    <row r="2942" hidden="1" s="287">
      <c r="A2942" t="inlineStr">
        <is>
          <t>V100051</t>
        </is>
      </c>
      <c r="B2942" t="n">
        <v>33</v>
      </c>
      <c r="C2942" t="n">
        <v>50</v>
      </c>
      <c r="D2942" t="inlineStr">
        <is>
          <t>LAUDE Smart Intermodal S.A.</t>
        </is>
      </c>
      <c r="E2942" t="inlineStr">
        <is>
          <t>100026</t>
        </is>
      </c>
      <c r="F2942" t="inlineStr">
        <is>
          <t>ul. Wroclawska 131</t>
        </is>
      </c>
      <c r="G2942" t="inlineStr">
        <is>
          <t>87-100</t>
        </is>
      </c>
      <c r="H2942" t="inlineStr">
        <is>
          <t>Torun</t>
        </is>
      </c>
      <c r="I2942" t="inlineStr">
        <is>
          <t>PL</t>
        </is>
      </c>
      <c r="J2942" t="inlineStr">
        <is>
          <t>SGMMNS_M29</t>
        </is>
      </c>
      <c r="K2942" t="inlineStr">
        <is>
          <t>33 80 4505 922-1</t>
        </is>
      </c>
      <c r="L2942" t="inlineStr">
        <is>
          <t>2023-0033</t>
        </is>
      </c>
      <c r="M2942" s="6" t="n">
        <v>45434</v>
      </c>
      <c r="N2942" s="6" t="n">
        <v>46894</v>
      </c>
      <c r="O2942" t="n">
        <v>18.95</v>
      </c>
    </row>
    <row r="2943" hidden="1" s="287">
      <c r="A2943" t="inlineStr">
        <is>
          <t>V200038</t>
        </is>
      </c>
      <c r="B2943" t="n">
        <v>36</v>
      </c>
      <c r="C2943" t="n">
        <v>50</v>
      </c>
      <c r="D2943" t="inlineStr">
        <is>
          <t>Mars Logistics AS</t>
        </is>
      </c>
      <c r="E2943" t="inlineStr">
        <is>
          <t>100770</t>
        </is>
      </c>
      <c r="F2943" t="inlineStr">
        <is>
          <t>Mahmutbey Mah., Tasocagi Yolu Cad.</t>
        </is>
      </c>
      <c r="G2943" t="inlineStr">
        <is>
          <t>34218</t>
        </is>
      </c>
      <c r="H2943" t="inlineStr">
        <is>
          <t>Bagcilar-Istanbul</t>
        </is>
      </c>
      <c r="I2943" t="inlineStr">
        <is>
          <t>TR</t>
        </is>
      </c>
      <c r="J2943" t="inlineStr">
        <is>
          <t>SDGGMRS_M7</t>
        </is>
      </c>
      <c r="K2943" t="inlineStr">
        <is>
          <t>37 80 4955 132-8</t>
        </is>
      </c>
      <c r="L2943" t="inlineStr">
        <is>
          <t>2024-0006</t>
        </is>
      </c>
      <c r="M2943" s="6" t="n">
        <v>45673</v>
      </c>
      <c r="N2943" s="6" t="n">
        <v>46767</v>
      </c>
      <c r="O2943" t="n">
        <v>44.43</v>
      </c>
    </row>
    <row r="2944" hidden="1" s="287">
      <c r="A2944" t="inlineStr">
        <is>
          <t>V200047</t>
        </is>
      </c>
      <c r="B2944" t="n">
        <v>34</v>
      </c>
      <c r="C2944" t="n">
        <v>50</v>
      </c>
      <c r="D2944" t="inlineStr">
        <is>
          <t>Alza Cargo Sp. z.o.o.</t>
        </is>
      </c>
      <c r="E2944" t="inlineStr">
        <is>
          <t>100060</t>
        </is>
      </c>
      <c r="F2944" t="inlineStr">
        <is>
          <t>al. Wojciecha Korfantego 125/A</t>
        </is>
      </c>
      <c r="G2944" t="inlineStr">
        <is>
          <t>40-156</t>
        </is>
      </c>
      <c r="H2944" t="inlineStr">
        <is>
          <t>Katowice</t>
        </is>
      </c>
      <c r="I2944" t="inlineStr">
        <is>
          <t>PL</t>
        </is>
      </c>
      <c r="J2944" t="inlineStr">
        <is>
          <t>SGMMNS_M17</t>
        </is>
      </c>
      <c r="K2944" t="inlineStr">
        <is>
          <t>33 80 4505 514-6</t>
        </is>
      </c>
      <c r="L2944" t="inlineStr">
        <is>
          <t>2024-0042</t>
        </is>
      </c>
      <c r="M2944" s="6" t="n">
        <v>45658</v>
      </c>
      <c r="N2944" s="6" t="n">
        <v>46387</v>
      </c>
      <c r="O2944" t="n">
        <v>19.71</v>
      </c>
    </row>
    <row r="2945" hidden="1" s="287">
      <c r="A2945" t="inlineStr">
        <is>
          <t>V100061</t>
        </is>
      </c>
      <c r="B2945" t="n">
        <v>113</v>
      </c>
      <c r="C2945" t="n">
        <v>20</v>
      </c>
      <c r="D2945" t="inlineStr">
        <is>
          <t>Rail Cargo Austria AG</t>
        </is>
      </c>
      <c r="E2945" t="inlineStr">
        <is>
          <t>100020</t>
        </is>
      </c>
      <c r="F2945" t="inlineStr">
        <is>
          <t>Am Hauptbahnhof 2</t>
        </is>
      </c>
      <c r="G2945" t="inlineStr">
        <is>
          <t>1100</t>
        </is>
      </c>
      <c r="H2945" t="inlineStr">
        <is>
          <t>Wien</t>
        </is>
      </c>
      <c r="I2945" t="inlineStr">
        <is>
          <t>AT</t>
        </is>
      </c>
      <c r="J2945" t="inlineStr">
        <is>
          <t>EANOS_95</t>
        </is>
      </c>
      <c r="K2945" t="inlineStr"/>
      <c r="L2945" t="inlineStr">
        <is>
          <t>2025-0008</t>
        </is>
      </c>
      <c r="M2945" s="6" t="n">
        <v>46199</v>
      </c>
      <c r="N2945" s="6" t="n">
        <v>50581</v>
      </c>
      <c r="O2945" t="n">
        <v>26</v>
      </c>
    </row>
    <row r="2946" hidden="1" s="287">
      <c r="A2946" t="inlineStr">
        <is>
          <t>V300081</t>
        </is>
      </c>
      <c r="B2946" t="n">
        <v>51</v>
      </c>
      <c r="C2946" t="n">
        <v>50</v>
      </c>
      <c r="D2946" t="inlineStr">
        <is>
          <t>Weco Rail GmbH</t>
        </is>
      </c>
      <c r="E2946" t="inlineStr">
        <is>
          <t>100763</t>
        </is>
      </c>
      <c r="F2946" t="inlineStr">
        <is>
          <t>Tanbruckgrasse 3</t>
        </is>
      </c>
      <c r="G2946" t="inlineStr">
        <is>
          <t>1120</t>
        </is>
      </c>
      <c r="H2946" t="inlineStr">
        <is>
          <t>Wien</t>
        </is>
      </c>
      <c r="I2946" t="inlineStr">
        <is>
          <t>AT</t>
        </is>
      </c>
      <c r="J2946" t="inlineStr">
        <is>
          <t>SDGGMRS_M7</t>
        </is>
      </c>
      <c r="K2946" t="inlineStr">
        <is>
          <t>37 80 4993 200-7</t>
        </is>
      </c>
      <c r="L2946" t="inlineStr">
        <is>
          <t>2025-0015</t>
        </is>
      </c>
      <c r="M2946" s="6" t="n">
        <v>45931</v>
      </c>
      <c r="N2946" s="6" t="n">
        <v>46660</v>
      </c>
      <c r="O2946" t="n">
        <v>46</v>
      </c>
    </row>
    <row r="2947" hidden="1" s="287">
      <c r="A2947" t="inlineStr">
        <is>
          <t>V100066</t>
        </is>
      </c>
      <c r="B2947" t="n">
        <v>41</v>
      </c>
      <c r="C2947" t="n">
        <v>50</v>
      </c>
      <c r="D2947" t="inlineStr">
        <is>
          <t>Grenland Rail AS</t>
        </is>
      </c>
      <c r="E2947" t="inlineStr">
        <is>
          <t>100268</t>
        </is>
      </c>
      <c r="F2947" t="inlineStr">
        <is>
          <t>Nybergflata 2</t>
        </is>
      </c>
      <c r="G2947" t="inlineStr">
        <is>
          <t>3737</t>
        </is>
      </c>
      <c r="H2947" t="inlineStr">
        <is>
          <t>Skien</t>
        </is>
      </c>
      <c r="I2947" t="inlineStr">
        <is>
          <t>NO</t>
        </is>
      </c>
      <c r="J2947" t="inlineStr">
        <is>
          <t>SGNSS_M40</t>
        </is>
      </c>
      <c r="K2947" t="inlineStr">
        <is>
          <t>33 80 4552 653-4</t>
        </is>
      </c>
      <c r="L2947" t="inlineStr">
        <is>
          <t>2024-0009</t>
        </is>
      </c>
      <c r="M2947" s="6" t="n">
        <v>45625</v>
      </c>
      <c r="N2947" s="6" t="n">
        <v>46719</v>
      </c>
      <c r="O2947" t="n">
        <v>17.45</v>
      </c>
    </row>
    <row r="2948" hidden="1" s="287">
      <c r="A2948" t="inlineStr">
        <is>
          <t>V500002</t>
        </is>
      </c>
      <c r="B2948" t="n">
        <v>31</v>
      </c>
      <c r="C2948" t="n">
        <v>50</v>
      </c>
      <c r="D2948" t="inlineStr">
        <is>
          <t>LAUDE Smart Intermodal S.A.</t>
        </is>
      </c>
      <c r="E2948" t="inlineStr">
        <is>
          <t>100026</t>
        </is>
      </c>
      <c r="F2948" t="inlineStr">
        <is>
          <t>ul. Wroclawska 131</t>
        </is>
      </c>
      <c r="G2948" t="inlineStr">
        <is>
          <t>87-100</t>
        </is>
      </c>
      <c r="H2948" t="inlineStr">
        <is>
          <t>Torun</t>
        </is>
      </c>
      <c r="I2948" t="inlineStr">
        <is>
          <t>PL</t>
        </is>
      </c>
      <c r="J2948" t="inlineStr">
        <is>
          <t>SGMMNSS_M48</t>
        </is>
      </c>
      <c r="K2948" t="inlineStr">
        <is>
          <t>37 84 4594 884-7</t>
        </is>
      </c>
      <c r="L2948" t="inlineStr">
        <is>
          <t>2025-0027</t>
        </is>
      </c>
      <c r="M2948" s="6" t="n">
        <v>45847</v>
      </c>
      <c r="N2948" s="6" t="n">
        <v>47672</v>
      </c>
      <c r="O2948" t="n">
        <v>31.56</v>
      </c>
    </row>
    <row r="2949" hidden="1" s="287">
      <c r="A2949" t="inlineStr">
        <is>
          <t>V200054</t>
        </is>
      </c>
      <c r="B2949" t="n">
        <v>46</v>
      </c>
      <c r="C2949" t="n">
        <v>50</v>
      </c>
      <c r="D2949" t="inlineStr">
        <is>
          <t>Necoss GmbH</t>
        </is>
      </c>
      <c r="E2949" t="inlineStr">
        <is>
          <t>100014</t>
        </is>
      </c>
      <c r="F2949" t="inlineStr">
        <is>
          <t>Bahnhofplatz 42</t>
        </is>
      </c>
      <c r="G2949" t="inlineStr">
        <is>
          <t>28195</t>
        </is>
      </c>
      <c r="H2949" t="inlineStr">
        <is>
          <t>Bremen</t>
        </is>
      </c>
      <c r="I2949" t="inlineStr">
        <is>
          <t>DE</t>
        </is>
      </c>
      <c r="J2949" t="inlineStr">
        <is>
          <t>SGGRSS_M2</t>
        </is>
      </c>
      <c r="K2949" t="inlineStr">
        <is>
          <t>37 80 4980 753-0</t>
        </is>
      </c>
      <c r="L2949" t="inlineStr">
        <is>
          <t>2025-0024</t>
        </is>
      </c>
      <c r="M2949" s="6" t="n">
        <v>46023</v>
      </c>
      <c r="N2949" s="6" t="n">
        <v>46783</v>
      </c>
      <c r="O2949" t="n">
        <v>27.9</v>
      </c>
    </row>
    <row r="2950" hidden="1" s="287">
      <c r="A2950" t="inlineStr">
        <is>
          <t>V300082</t>
        </is>
      </c>
      <c r="B2950" t="n">
        <v>23</v>
      </c>
      <c r="C2950" t="n">
        <v>50</v>
      </c>
      <c r="D2950" t="inlineStr">
        <is>
          <t>NAVILAND CARGO SAS</t>
        </is>
      </c>
      <c r="E2950" t="inlineStr">
        <is>
          <t>100432</t>
        </is>
      </c>
      <c r="F2950" t="inlineStr">
        <is>
          <t>26 Quai Charles Pasqua</t>
        </is>
      </c>
      <c r="G2950" t="inlineStr">
        <is>
          <t>92300</t>
        </is>
      </c>
      <c r="H2950" t="inlineStr">
        <is>
          <t>Levallois-Perret</t>
        </is>
      </c>
      <c r="I2950" t="inlineStr">
        <is>
          <t>FR</t>
        </is>
      </c>
      <c r="J2950" t="inlineStr">
        <is>
          <t>SGGRSS_M20</t>
        </is>
      </c>
      <c r="K2950" t="inlineStr">
        <is>
          <t>33 80 4960 201-8</t>
        </is>
      </c>
      <c r="L2950" t="inlineStr">
        <is>
          <t>2025-0029</t>
        </is>
      </c>
      <c r="M2950" s="6" t="n">
        <v>45992</v>
      </c>
      <c r="N2950" s="6" t="n">
        <v>46721</v>
      </c>
      <c r="O2950" t="n">
        <v>25</v>
      </c>
    </row>
    <row r="2951" hidden="1" s="287">
      <c r="A2951" t="inlineStr">
        <is>
          <t>V300031</t>
        </is>
      </c>
      <c r="B2951" t="n">
        <v>54</v>
      </c>
      <c r="C2951" t="n">
        <v>50</v>
      </c>
      <c r="D2951" t="inlineStr">
        <is>
          <t>EWG Rail Zrt.</t>
        </is>
      </c>
      <c r="E2951" t="inlineStr">
        <is>
          <t>100758</t>
        </is>
      </c>
      <c r="F2951" t="inlineStr">
        <is>
          <t>Váci út 76 3.em</t>
        </is>
      </c>
      <c r="G2951" t="inlineStr">
        <is>
          <t>1133</t>
        </is>
      </c>
      <c r="H2951" t="inlineStr">
        <is>
          <t>Budapest</t>
        </is>
      </c>
      <c r="I2951" t="inlineStr">
        <is>
          <t>HU</t>
        </is>
      </c>
      <c r="J2951" t="inlineStr">
        <is>
          <t>SGGRSS_M20</t>
        </is>
      </c>
      <c r="K2951" t="inlineStr">
        <is>
          <t>33 80 4960 016-0</t>
        </is>
      </c>
      <c r="L2951" t="inlineStr">
        <is>
          <t>2023-0008</t>
        </is>
      </c>
      <c r="M2951" s="6" t="n">
        <v>45078</v>
      </c>
      <c r="N2951" s="6" t="n">
        <v>46905</v>
      </c>
      <c r="O2951" t="n">
        <v>19.25</v>
      </c>
    </row>
    <row r="2952" hidden="1" s="287">
      <c r="A2952" t="inlineStr">
        <is>
          <t>V100049</t>
        </is>
      </c>
      <c r="B2952" t="n">
        <v>54</v>
      </c>
      <c r="C2952" t="n">
        <v>50</v>
      </c>
      <c r="D2952" t="inlineStr">
        <is>
          <t>Grain Logistic Sp.z.o.o.</t>
        </is>
      </c>
      <c r="E2952" t="inlineStr">
        <is>
          <t>100765</t>
        </is>
      </c>
      <c r="F2952" t="inlineStr">
        <is>
          <t>ul. Nowogrodzka 31/413</t>
        </is>
      </c>
      <c r="G2952" t="inlineStr">
        <is>
          <t>00-511</t>
        </is>
      </c>
      <c r="H2952" t="inlineStr">
        <is>
          <t>Warszawa</t>
        </is>
      </c>
      <c r="I2952" t="inlineStr">
        <is>
          <t>PL</t>
        </is>
      </c>
      <c r="J2952" t="inlineStr">
        <is>
          <t>SGNS_M9</t>
        </is>
      </c>
      <c r="K2952" t="inlineStr">
        <is>
          <t>37 80 4564 604-9</t>
        </is>
      </c>
      <c r="L2952" t="inlineStr">
        <is>
          <t>2023-0035</t>
        </is>
      </c>
      <c r="M2952" s="6" t="n">
        <v>45301</v>
      </c>
      <c r="N2952" s="6" t="n">
        <v>46081</v>
      </c>
      <c r="O2952" t="n">
        <v>19.5</v>
      </c>
    </row>
    <row r="2953" hidden="1" s="287">
      <c r="A2953" t="inlineStr">
        <is>
          <t>V100051</t>
        </is>
      </c>
      <c r="B2953" t="n">
        <v>34</v>
      </c>
      <c r="C2953" t="n">
        <v>50</v>
      </c>
      <c r="D2953" t="inlineStr">
        <is>
          <t>LAUDE Smart Intermodal S.A.</t>
        </is>
      </c>
      <c r="E2953" t="inlineStr">
        <is>
          <t>100026</t>
        </is>
      </c>
      <c r="F2953" t="inlineStr">
        <is>
          <t>ul. Wroclawska 131</t>
        </is>
      </c>
      <c r="G2953" t="inlineStr">
        <is>
          <t>87-100</t>
        </is>
      </c>
      <c r="H2953" t="inlineStr">
        <is>
          <t>Torun</t>
        </is>
      </c>
      <c r="I2953" t="inlineStr">
        <is>
          <t>PL</t>
        </is>
      </c>
      <c r="J2953" t="inlineStr">
        <is>
          <t>SGMMNS_M29</t>
        </is>
      </c>
      <c r="K2953" t="inlineStr">
        <is>
          <t>33 80 4505 923-9</t>
        </is>
      </c>
      <c r="L2953" t="inlineStr">
        <is>
          <t>2023-0033</t>
        </is>
      </c>
      <c r="M2953" s="6" t="n">
        <v>45434</v>
      </c>
      <c r="N2953" s="6" t="n">
        <v>46894</v>
      </c>
      <c r="O2953" t="n">
        <v>18.95</v>
      </c>
    </row>
    <row r="2954" hidden="1" s="287">
      <c r="A2954" t="inlineStr">
        <is>
          <t>V200038</t>
        </is>
      </c>
      <c r="B2954" t="n">
        <v>37</v>
      </c>
      <c r="C2954" t="n">
        <v>50</v>
      </c>
      <c r="D2954" t="inlineStr">
        <is>
          <t>Mars Logistics AS</t>
        </is>
      </c>
      <c r="E2954" t="inlineStr">
        <is>
          <t>100770</t>
        </is>
      </c>
      <c r="F2954" t="inlineStr">
        <is>
          <t>Mahmutbey Mah., Tasocagi Yolu Cad.</t>
        </is>
      </c>
      <c r="G2954" t="inlineStr">
        <is>
          <t>34218</t>
        </is>
      </c>
      <c r="H2954" t="inlineStr">
        <is>
          <t>Bagcilar-Istanbul</t>
        </is>
      </c>
      <c r="I2954" t="inlineStr">
        <is>
          <t>TR</t>
        </is>
      </c>
      <c r="J2954" t="inlineStr">
        <is>
          <t>SDGGMRS_M7</t>
        </is>
      </c>
      <c r="K2954" t="inlineStr">
        <is>
          <t>37 80 4955 133-6</t>
        </is>
      </c>
      <c r="L2954" t="inlineStr">
        <is>
          <t>2024-0006</t>
        </is>
      </c>
      <c r="M2954" s="6" t="n">
        <v>45673</v>
      </c>
      <c r="N2954" s="6" t="n">
        <v>46767</v>
      </c>
      <c r="O2954" t="n">
        <v>44.43</v>
      </c>
    </row>
    <row r="2955" hidden="1" s="287">
      <c r="A2955" t="inlineStr">
        <is>
          <t>V200047</t>
        </is>
      </c>
      <c r="B2955" t="n">
        <v>35</v>
      </c>
      <c r="C2955" t="n">
        <v>50</v>
      </c>
      <c r="D2955" t="inlineStr">
        <is>
          <t>Alza Cargo Sp. z.o.o.</t>
        </is>
      </c>
      <c r="E2955" t="inlineStr">
        <is>
          <t>100060</t>
        </is>
      </c>
      <c r="F2955" t="inlineStr">
        <is>
          <t>al. Wojciecha Korfantego 125/A</t>
        </is>
      </c>
      <c r="G2955" t="inlineStr">
        <is>
          <t>40-156</t>
        </is>
      </c>
      <c r="H2955" t="inlineStr">
        <is>
          <t>Katowice</t>
        </is>
      </c>
      <c r="I2955" t="inlineStr">
        <is>
          <t>PL</t>
        </is>
      </c>
      <c r="J2955" t="inlineStr">
        <is>
          <t>SGMMNS_M17</t>
        </is>
      </c>
      <c r="K2955" t="inlineStr">
        <is>
          <t>33 80 4505 515-3</t>
        </is>
      </c>
      <c r="L2955" t="inlineStr">
        <is>
          <t>2024-0042</t>
        </is>
      </c>
      <c r="M2955" s="6" t="n">
        <v>45658</v>
      </c>
      <c r="N2955" s="6" t="n">
        <v>46387</v>
      </c>
      <c r="O2955" t="n">
        <v>19.71</v>
      </c>
    </row>
    <row r="2956" hidden="1" s="287">
      <c r="A2956" t="inlineStr">
        <is>
          <t>V100061</t>
        </is>
      </c>
      <c r="B2956" t="n">
        <v>114</v>
      </c>
      <c r="C2956" t="n">
        <v>20</v>
      </c>
      <c r="D2956" t="inlineStr">
        <is>
          <t>Rail Cargo Austria AG</t>
        </is>
      </c>
      <c r="E2956" t="inlineStr">
        <is>
          <t>100020</t>
        </is>
      </c>
      <c r="F2956" t="inlineStr">
        <is>
          <t>Am Hauptbahnhof 2</t>
        </is>
      </c>
      <c r="G2956" t="inlineStr">
        <is>
          <t>1100</t>
        </is>
      </c>
      <c r="H2956" t="inlineStr">
        <is>
          <t>Wien</t>
        </is>
      </c>
      <c r="I2956" t="inlineStr">
        <is>
          <t>AT</t>
        </is>
      </c>
      <c r="J2956" t="inlineStr">
        <is>
          <t>EANOS_95</t>
        </is>
      </c>
      <c r="K2956" t="inlineStr"/>
      <c r="L2956" t="inlineStr">
        <is>
          <t>2025-0008</t>
        </is>
      </c>
      <c r="M2956" s="6" t="n">
        <v>46227</v>
      </c>
      <c r="N2956" s="6" t="n">
        <v>50609</v>
      </c>
      <c r="O2956" t="n">
        <v>26</v>
      </c>
    </row>
    <row r="2957" hidden="1" s="287">
      <c r="A2957" t="inlineStr">
        <is>
          <t>V300081</t>
        </is>
      </c>
      <c r="B2957" t="n">
        <v>52</v>
      </c>
      <c r="C2957" t="n">
        <v>50</v>
      </c>
      <c r="D2957" t="inlineStr">
        <is>
          <t>Weco Rail GmbH</t>
        </is>
      </c>
      <c r="E2957" t="inlineStr">
        <is>
          <t>100763</t>
        </is>
      </c>
      <c r="F2957" t="inlineStr">
        <is>
          <t>Tanbruckgrasse 3</t>
        </is>
      </c>
      <c r="G2957" t="inlineStr">
        <is>
          <t>1120</t>
        </is>
      </c>
      <c r="H2957" t="inlineStr">
        <is>
          <t>Wien</t>
        </is>
      </c>
      <c r="I2957" t="inlineStr">
        <is>
          <t>AT</t>
        </is>
      </c>
      <c r="J2957" t="inlineStr">
        <is>
          <t>SDGGMRS_M7</t>
        </is>
      </c>
      <c r="K2957" t="inlineStr">
        <is>
          <t>37 80 4993 201-5</t>
        </is>
      </c>
      <c r="L2957" t="inlineStr">
        <is>
          <t>2025-0015</t>
        </is>
      </c>
      <c r="M2957" s="6" t="n">
        <v>45931</v>
      </c>
      <c r="N2957" s="6" t="n">
        <v>46660</v>
      </c>
      <c r="O2957" t="n">
        <v>46</v>
      </c>
    </row>
    <row r="2958" hidden="1" s="287">
      <c r="A2958" t="inlineStr">
        <is>
          <t>V100066</t>
        </is>
      </c>
      <c r="B2958" t="n">
        <v>42</v>
      </c>
      <c r="C2958" t="n">
        <v>50</v>
      </c>
      <c r="D2958" t="inlineStr">
        <is>
          <t>Grenland Rail AS</t>
        </is>
      </c>
      <c r="E2958" t="inlineStr">
        <is>
          <t>100268</t>
        </is>
      </c>
      <c r="F2958" t="inlineStr">
        <is>
          <t>Nybergflata 2</t>
        </is>
      </c>
      <c r="G2958" t="inlineStr">
        <is>
          <t>3737</t>
        </is>
      </c>
      <c r="H2958" t="inlineStr">
        <is>
          <t>Skien</t>
        </is>
      </c>
      <c r="I2958" t="inlineStr">
        <is>
          <t>NO</t>
        </is>
      </c>
      <c r="J2958" t="inlineStr">
        <is>
          <t>SGNSS_M40</t>
        </is>
      </c>
      <c r="K2958" t="inlineStr">
        <is>
          <t>33 80 4552 654-2</t>
        </is>
      </c>
      <c r="L2958" t="inlineStr">
        <is>
          <t>2024-0009</t>
        </is>
      </c>
      <c r="M2958" s="6" t="n">
        <v>45625</v>
      </c>
      <c r="N2958" s="6" t="n">
        <v>46719</v>
      </c>
      <c r="O2958" t="n">
        <v>17.45</v>
      </c>
    </row>
    <row r="2959" hidden="1" s="287">
      <c r="A2959" t="inlineStr">
        <is>
          <t>V500002</t>
        </is>
      </c>
      <c r="B2959" t="n">
        <v>32</v>
      </c>
      <c r="C2959" t="n">
        <v>50</v>
      </c>
      <c r="D2959" t="inlineStr">
        <is>
          <t>LAUDE Smart Intermodal S.A.</t>
        </is>
      </c>
      <c r="E2959" t="inlineStr">
        <is>
          <t>100026</t>
        </is>
      </c>
      <c r="F2959" t="inlineStr">
        <is>
          <t>ul. Wroclawska 131</t>
        </is>
      </c>
      <c r="G2959" t="inlineStr">
        <is>
          <t>87-100</t>
        </is>
      </c>
      <c r="H2959" t="inlineStr">
        <is>
          <t>Torun</t>
        </is>
      </c>
      <c r="I2959" t="inlineStr">
        <is>
          <t>PL</t>
        </is>
      </c>
      <c r="J2959" t="inlineStr">
        <is>
          <t>SGMMNSS_M48</t>
        </is>
      </c>
      <c r="K2959" t="inlineStr">
        <is>
          <t>37 84 4594 885-4</t>
        </is>
      </c>
      <c r="L2959" t="inlineStr">
        <is>
          <t>2025-0027</t>
        </is>
      </c>
      <c r="M2959" s="6" t="n">
        <v>45847</v>
      </c>
      <c r="N2959" s="6" t="n">
        <v>47672</v>
      </c>
      <c r="O2959" t="n">
        <v>31.56</v>
      </c>
    </row>
    <row r="2960" hidden="1" s="287">
      <c r="A2960" t="inlineStr">
        <is>
          <t>V200054</t>
        </is>
      </c>
      <c r="B2960" t="n">
        <v>47</v>
      </c>
      <c r="C2960" t="n">
        <v>50</v>
      </c>
      <c r="D2960" t="inlineStr">
        <is>
          <t>Necoss GmbH</t>
        </is>
      </c>
      <c r="E2960" t="inlineStr">
        <is>
          <t>100014</t>
        </is>
      </c>
      <c r="F2960" t="inlineStr">
        <is>
          <t>Bahnhofplatz 42</t>
        </is>
      </c>
      <c r="G2960" t="inlineStr">
        <is>
          <t>28195</t>
        </is>
      </c>
      <c r="H2960" t="inlineStr">
        <is>
          <t>Bremen</t>
        </is>
      </c>
      <c r="I2960" t="inlineStr">
        <is>
          <t>DE</t>
        </is>
      </c>
      <c r="J2960" t="inlineStr">
        <is>
          <t>SGGRSS_M2</t>
        </is>
      </c>
      <c r="K2960" t="inlineStr">
        <is>
          <t>37 80 4980 754-8</t>
        </is>
      </c>
      <c r="L2960" t="inlineStr">
        <is>
          <t>2025-0024</t>
        </is>
      </c>
      <c r="M2960" s="6" t="n">
        <v>46023</v>
      </c>
      <c r="N2960" s="6" t="n">
        <v>46783</v>
      </c>
      <c r="O2960" t="n">
        <v>27.9</v>
      </c>
    </row>
    <row r="2961" hidden="1" s="287">
      <c r="A2961" t="inlineStr">
        <is>
          <t>V300082</t>
        </is>
      </c>
      <c r="B2961" t="n">
        <v>24</v>
      </c>
      <c r="C2961" t="n">
        <v>50</v>
      </c>
      <c r="D2961" t="inlineStr">
        <is>
          <t>NAVILAND CARGO SAS</t>
        </is>
      </c>
      <c r="E2961" t="inlineStr">
        <is>
          <t>100432</t>
        </is>
      </c>
      <c r="F2961" t="inlineStr">
        <is>
          <t>26 Quai Charles Pasqua</t>
        </is>
      </c>
      <c r="G2961" t="inlineStr">
        <is>
          <t>92300</t>
        </is>
      </c>
      <c r="H2961" t="inlineStr">
        <is>
          <t>Levallois-Perret</t>
        </is>
      </c>
      <c r="I2961" t="inlineStr">
        <is>
          <t>FR</t>
        </is>
      </c>
      <c r="J2961" t="inlineStr">
        <is>
          <t>SGGRSS_M20</t>
        </is>
      </c>
      <c r="K2961" t="inlineStr">
        <is>
          <t>33 80 4960 202-6</t>
        </is>
      </c>
      <c r="L2961" t="inlineStr">
        <is>
          <t>2025-0029</t>
        </is>
      </c>
      <c r="M2961" s="6" t="n">
        <v>45992</v>
      </c>
      <c r="N2961" s="6" t="n">
        <v>46721</v>
      </c>
      <c r="O2961" t="n">
        <v>25</v>
      </c>
    </row>
    <row r="2962" hidden="1" s="287">
      <c r="A2962" t="inlineStr">
        <is>
          <t>V300031</t>
        </is>
      </c>
      <c r="B2962" t="n">
        <v>55</v>
      </c>
      <c r="C2962" t="n">
        <v>50</v>
      </c>
      <c r="D2962" t="inlineStr">
        <is>
          <t>EWG Rail Zrt.</t>
        </is>
      </c>
      <c r="E2962" t="inlineStr">
        <is>
          <t>100758</t>
        </is>
      </c>
      <c r="F2962" t="inlineStr">
        <is>
          <t>Váci út 76 3.em</t>
        </is>
      </c>
      <c r="G2962" t="inlineStr">
        <is>
          <t>1133</t>
        </is>
      </c>
      <c r="H2962" t="inlineStr">
        <is>
          <t>Budapest</t>
        </is>
      </c>
      <c r="I2962" t="inlineStr">
        <is>
          <t>HU</t>
        </is>
      </c>
      <c r="J2962" t="inlineStr">
        <is>
          <t>SGGRSS_M20</t>
        </is>
      </c>
      <c r="K2962" t="inlineStr">
        <is>
          <t>33 80 4960 017-8</t>
        </is>
      </c>
      <c r="L2962" t="inlineStr">
        <is>
          <t>2023-0008</t>
        </is>
      </c>
      <c r="M2962" s="6" t="n">
        <v>45078</v>
      </c>
      <c r="N2962" s="6" t="n">
        <v>46905</v>
      </c>
      <c r="O2962" t="n">
        <v>19.25</v>
      </c>
    </row>
    <row r="2963" hidden="1" s="287">
      <c r="A2963" t="inlineStr">
        <is>
          <t>V100049</t>
        </is>
      </c>
      <c r="B2963" t="n">
        <v>55</v>
      </c>
      <c r="C2963" t="n">
        <v>50</v>
      </c>
      <c r="D2963" t="inlineStr">
        <is>
          <t>Grain Logistic Sp.z.o.o.</t>
        </is>
      </c>
      <c r="E2963" t="inlineStr">
        <is>
          <t>100765</t>
        </is>
      </c>
      <c r="F2963" t="inlineStr">
        <is>
          <t>ul. Nowogrodzka 31/413</t>
        </is>
      </c>
      <c r="G2963" t="inlineStr">
        <is>
          <t>00-511</t>
        </is>
      </c>
      <c r="H2963" t="inlineStr">
        <is>
          <t>Warszawa</t>
        </is>
      </c>
      <c r="I2963" t="inlineStr">
        <is>
          <t>PL</t>
        </is>
      </c>
      <c r="J2963" t="inlineStr">
        <is>
          <t>SGNS_M9</t>
        </is>
      </c>
      <c r="K2963" t="inlineStr">
        <is>
          <t>37 80 4564 605-6</t>
        </is>
      </c>
      <c r="L2963" t="inlineStr">
        <is>
          <t>2023-0035</t>
        </is>
      </c>
      <c r="M2963" s="6" t="n">
        <v>45301</v>
      </c>
      <c r="N2963" s="6" t="n">
        <v>46081</v>
      </c>
      <c r="O2963" t="n">
        <v>19.5</v>
      </c>
    </row>
    <row r="2964" hidden="1" s="287">
      <c r="A2964" t="inlineStr">
        <is>
          <t>V100051</t>
        </is>
      </c>
      <c r="B2964" t="n">
        <v>35</v>
      </c>
      <c r="C2964" t="n">
        <v>50</v>
      </c>
      <c r="D2964" t="inlineStr">
        <is>
          <t>LAUDE Smart Intermodal S.A.</t>
        </is>
      </c>
      <c r="E2964" t="inlineStr">
        <is>
          <t>100026</t>
        </is>
      </c>
      <c r="F2964" t="inlineStr">
        <is>
          <t>ul. Wroclawska 131</t>
        </is>
      </c>
      <c r="G2964" t="inlineStr">
        <is>
          <t>87-100</t>
        </is>
      </c>
      <c r="H2964" t="inlineStr">
        <is>
          <t>Torun</t>
        </is>
      </c>
      <c r="I2964" t="inlineStr">
        <is>
          <t>PL</t>
        </is>
      </c>
      <c r="J2964" t="inlineStr">
        <is>
          <t>SGMMNS_M29</t>
        </is>
      </c>
      <c r="K2964" t="inlineStr">
        <is>
          <t>33 80 4505 924-7</t>
        </is>
      </c>
      <c r="L2964" t="inlineStr">
        <is>
          <t>2023-0033</t>
        </is>
      </c>
      <c r="M2964" s="6" t="n">
        <v>45434</v>
      </c>
      <c r="N2964" s="6" t="n">
        <v>46894</v>
      </c>
      <c r="O2964" t="n">
        <v>18.95</v>
      </c>
    </row>
    <row r="2965" hidden="1" s="287">
      <c r="A2965" t="inlineStr">
        <is>
          <t>V200038</t>
        </is>
      </c>
      <c r="B2965" t="n">
        <v>38</v>
      </c>
      <c r="C2965" t="n">
        <v>50</v>
      </c>
      <c r="D2965" t="inlineStr">
        <is>
          <t>Mars Logistics AS</t>
        </is>
      </c>
      <c r="E2965" t="inlineStr">
        <is>
          <t>100770</t>
        </is>
      </c>
      <c r="F2965" t="inlineStr">
        <is>
          <t>Mahmutbey Mah., Tasocagi Yolu Cad.</t>
        </is>
      </c>
      <c r="G2965" t="inlineStr">
        <is>
          <t>34218</t>
        </is>
      </c>
      <c r="H2965" t="inlineStr">
        <is>
          <t>Bagcilar-Istanbul</t>
        </is>
      </c>
      <c r="I2965" t="inlineStr">
        <is>
          <t>TR</t>
        </is>
      </c>
      <c r="J2965" t="inlineStr">
        <is>
          <t>SDGGMRS_M7</t>
        </is>
      </c>
      <c r="K2965" t="inlineStr">
        <is>
          <t>37 80 4955 134-4</t>
        </is>
      </c>
      <c r="L2965" t="inlineStr">
        <is>
          <t>2024-0006</t>
        </is>
      </c>
      <c r="M2965" s="6" t="n">
        <v>45673</v>
      </c>
      <c r="N2965" s="6" t="n">
        <v>46767</v>
      </c>
      <c r="O2965" t="n">
        <v>44.43</v>
      </c>
    </row>
    <row r="2966" hidden="1" s="287">
      <c r="A2966" t="inlineStr">
        <is>
          <t>V200047</t>
        </is>
      </c>
      <c r="B2966" t="n">
        <v>36</v>
      </c>
      <c r="C2966" t="n">
        <v>50</v>
      </c>
      <c r="D2966" t="inlineStr">
        <is>
          <t>Alza Cargo Sp. z.o.o.</t>
        </is>
      </c>
      <c r="E2966" t="inlineStr">
        <is>
          <t>100060</t>
        </is>
      </c>
      <c r="F2966" t="inlineStr">
        <is>
          <t>al. Wojciecha Korfantego 125/A</t>
        </is>
      </c>
      <c r="G2966" t="inlineStr">
        <is>
          <t>40-156</t>
        </is>
      </c>
      <c r="H2966" t="inlineStr">
        <is>
          <t>Katowice</t>
        </is>
      </c>
      <c r="I2966" t="inlineStr">
        <is>
          <t>PL</t>
        </is>
      </c>
      <c r="J2966" t="inlineStr">
        <is>
          <t>SGMMNS_M17</t>
        </is>
      </c>
      <c r="K2966" t="inlineStr">
        <is>
          <t>33 80 4505 516-1</t>
        </is>
      </c>
      <c r="L2966" t="inlineStr">
        <is>
          <t>2024-0042</t>
        </is>
      </c>
      <c r="M2966" s="6" t="n">
        <v>45658</v>
      </c>
      <c r="N2966" s="6" t="n">
        <v>46387</v>
      </c>
      <c r="O2966" t="n">
        <v>19.71</v>
      </c>
    </row>
    <row r="2967" hidden="1" s="287">
      <c r="A2967" t="inlineStr">
        <is>
          <t>V100061</t>
        </is>
      </c>
      <c r="B2967" t="n">
        <v>115</v>
      </c>
      <c r="C2967" t="n">
        <v>20</v>
      </c>
      <c r="D2967" t="inlineStr">
        <is>
          <t>Rail Cargo Austria AG</t>
        </is>
      </c>
      <c r="E2967" t="inlineStr">
        <is>
          <t>100020</t>
        </is>
      </c>
      <c r="F2967" t="inlineStr">
        <is>
          <t>Am Hauptbahnhof 2</t>
        </is>
      </c>
      <c r="G2967" t="inlineStr">
        <is>
          <t>1100</t>
        </is>
      </c>
      <c r="H2967" t="inlineStr">
        <is>
          <t>Wien</t>
        </is>
      </c>
      <c r="I2967" t="inlineStr">
        <is>
          <t>AT</t>
        </is>
      </c>
      <c r="J2967" t="inlineStr">
        <is>
          <t>EANOS_95</t>
        </is>
      </c>
      <c r="K2967" t="inlineStr"/>
      <c r="L2967" t="inlineStr">
        <is>
          <t>2025-0008</t>
        </is>
      </c>
      <c r="M2967" s="6" t="n">
        <v>46227</v>
      </c>
      <c r="N2967" s="6" t="n">
        <v>50609</v>
      </c>
      <c r="O2967" t="n">
        <v>26</v>
      </c>
    </row>
    <row r="2968" hidden="1" s="287">
      <c r="A2968" t="inlineStr">
        <is>
          <t>V300081</t>
        </is>
      </c>
      <c r="B2968" t="n">
        <v>53</v>
      </c>
      <c r="C2968" t="n">
        <v>50</v>
      </c>
      <c r="D2968" t="inlineStr">
        <is>
          <t>Weco Rail GmbH</t>
        </is>
      </c>
      <c r="E2968" t="inlineStr">
        <is>
          <t>100763</t>
        </is>
      </c>
      <c r="F2968" t="inlineStr">
        <is>
          <t>Tanbruckgrasse 3</t>
        </is>
      </c>
      <c r="G2968" t="inlineStr">
        <is>
          <t>1120</t>
        </is>
      </c>
      <c r="H2968" t="inlineStr">
        <is>
          <t>Wien</t>
        </is>
      </c>
      <c r="I2968" t="inlineStr">
        <is>
          <t>AT</t>
        </is>
      </c>
      <c r="J2968" t="inlineStr">
        <is>
          <t>SDGGMRS_M7</t>
        </is>
      </c>
      <c r="K2968" t="inlineStr">
        <is>
          <t>37 80 4993 202-3</t>
        </is>
      </c>
      <c r="L2968" t="inlineStr">
        <is>
          <t>2025-0015</t>
        </is>
      </c>
      <c r="M2968" s="6" t="n">
        <v>45931</v>
      </c>
      <c r="N2968" s="6" t="n">
        <v>46660</v>
      </c>
      <c r="O2968" t="n">
        <v>46</v>
      </c>
    </row>
    <row r="2969" hidden="1" s="287">
      <c r="A2969" t="inlineStr">
        <is>
          <t>V500002</t>
        </is>
      </c>
      <c r="B2969" t="n">
        <v>33</v>
      </c>
      <c r="C2969" t="n">
        <v>50</v>
      </c>
      <c r="D2969" t="inlineStr">
        <is>
          <t>LAUDE Smart Intermodal S.A.</t>
        </is>
      </c>
      <c r="E2969" t="inlineStr">
        <is>
          <t>100026</t>
        </is>
      </c>
      <c r="F2969" t="inlineStr">
        <is>
          <t>ul. Wroclawska 131</t>
        </is>
      </c>
      <c r="G2969" t="inlineStr">
        <is>
          <t>87-100</t>
        </is>
      </c>
      <c r="H2969" t="inlineStr">
        <is>
          <t>Torun</t>
        </is>
      </c>
      <c r="I2969" t="inlineStr">
        <is>
          <t>PL</t>
        </is>
      </c>
      <c r="J2969" t="inlineStr">
        <is>
          <t>SGMMNSS_M48</t>
        </is>
      </c>
      <c r="K2969" t="inlineStr">
        <is>
          <t>37 84 4594 886-2</t>
        </is>
      </c>
      <c r="L2969" t="inlineStr">
        <is>
          <t>2025-0027</t>
        </is>
      </c>
      <c r="M2969" s="6" t="n">
        <v>45847</v>
      </c>
      <c r="N2969" s="6" t="n">
        <v>47672</v>
      </c>
      <c r="O2969" t="n">
        <v>31.56</v>
      </c>
    </row>
    <row r="2970" hidden="1" s="287">
      <c r="A2970" t="inlineStr">
        <is>
          <t>V200054</t>
        </is>
      </c>
      <c r="B2970" t="n">
        <v>48</v>
      </c>
      <c r="C2970" t="n">
        <v>50</v>
      </c>
      <c r="D2970" t="inlineStr">
        <is>
          <t>Necoss GmbH</t>
        </is>
      </c>
      <c r="E2970" t="inlineStr">
        <is>
          <t>100014</t>
        </is>
      </c>
      <c r="F2970" t="inlineStr">
        <is>
          <t>Bahnhofplatz 42</t>
        </is>
      </c>
      <c r="G2970" t="inlineStr">
        <is>
          <t>28195</t>
        </is>
      </c>
      <c r="H2970" t="inlineStr">
        <is>
          <t>Bremen</t>
        </is>
      </c>
      <c r="I2970" t="inlineStr">
        <is>
          <t>DE</t>
        </is>
      </c>
      <c r="J2970" t="inlineStr">
        <is>
          <t>SGGRSS_M2</t>
        </is>
      </c>
      <c r="K2970" t="inlineStr">
        <is>
          <t>37 80 4980 755-5</t>
        </is>
      </c>
      <c r="L2970" t="inlineStr">
        <is>
          <t>2025-0024</t>
        </is>
      </c>
      <c r="M2970" s="6" t="n">
        <v>46023</v>
      </c>
      <c r="N2970" s="6" t="n">
        <v>46783</v>
      </c>
      <c r="O2970" t="n">
        <v>27.9</v>
      </c>
    </row>
    <row r="2971" hidden="1" s="287">
      <c r="A2971" t="inlineStr">
        <is>
          <t>V300082</t>
        </is>
      </c>
      <c r="B2971" t="n">
        <v>25</v>
      </c>
      <c r="C2971" t="n">
        <v>50</v>
      </c>
      <c r="D2971" t="inlineStr">
        <is>
          <t>NAVILAND CARGO SAS</t>
        </is>
      </c>
      <c r="E2971" t="inlineStr">
        <is>
          <t>100432</t>
        </is>
      </c>
      <c r="F2971" t="inlineStr">
        <is>
          <t>26 Quai Charles Pasqua</t>
        </is>
      </c>
      <c r="G2971" t="inlineStr">
        <is>
          <t>92300</t>
        </is>
      </c>
      <c r="H2971" t="inlineStr">
        <is>
          <t>Levallois-Perret</t>
        </is>
      </c>
      <c r="I2971" t="inlineStr">
        <is>
          <t>FR</t>
        </is>
      </c>
      <c r="J2971" t="inlineStr">
        <is>
          <t>SGGRSS_M20</t>
        </is>
      </c>
      <c r="K2971" t="inlineStr">
        <is>
          <t>33 80 4960 203-4</t>
        </is>
      </c>
      <c r="L2971" t="inlineStr">
        <is>
          <t>2025-0029</t>
        </is>
      </c>
      <c r="M2971" s="6" t="n">
        <v>45992</v>
      </c>
      <c r="N2971" s="6" t="n">
        <v>46721</v>
      </c>
      <c r="O2971" t="n">
        <v>25</v>
      </c>
    </row>
    <row r="2972" hidden="1" s="287">
      <c r="A2972" t="inlineStr">
        <is>
          <t>V300031</t>
        </is>
      </c>
      <c r="B2972" t="n">
        <v>56</v>
      </c>
      <c r="C2972" t="n">
        <v>50</v>
      </c>
      <c r="D2972" t="inlineStr">
        <is>
          <t>EWG Rail Zrt.</t>
        </is>
      </c>
      <c r="E2972" t="inlineStr">
        <is>
          <t>100758</t>
        </is>
      </c>
      <c r="F2972" t="inlineStr">
        <is>
          <t>Váci út 76 3.em</t>
        </is>
      </c>
      <c r="G2972" t="inlineStr">
        <is>
          <t>1133</t>
        </is>
      </c>
      <c r="H2972" t="inlineStr">
        <is>
          <t>Budapest</t>
        </is>
      </c>
      <c r="I2972" t="inlineStr">
        <is>
          <t>HU</t>
        </is>
      </c>
      <c r="J2972" t="inlineStr">
        <is>
          <t>SGGRSS_M20</t>
        </is>
      </c>
      <c r="K2972" t="inlineStr">
        <is>
          <t>33 80 4960 018-6</t>
        </is>
      </c>
      <c r="L2972" t="inlineStr">
        <is>
          <t>2023-0008</t>
        </is>
      </c>
      <c r="M2972" s="6" t="n">
        <v>45078</v>
      </c>
      <c r="N2972" s="6" t="n">
        <v>46905</v>
      </c>
      <c r="O2972" t="n">
        <v>19.25</v>
      </c>
    </row>
    <row r="2973" hidden="1" s="287">
      <c r="A2973" t="inlineStr">
        <is>
          <t>V100049</t>
        </is>
      </c>
      <c r="B2973" t="n">
        <v>56</v>
      </c>
      <c r="C2973" t="n">
        <v>50</v>
      </c>
      <c r="D2973" t="inlineStr">
        <is>
          <t>Grain Logistic Sp.z.o.o.</t>
        </is>
      </c>
      <c r="E2973" t="inlineStr">
        <is>
          <t>100765</t>
        </is>
      </c>
      <c r="F2973" t="inlineStr">
        <is>
          <t>ul. Nowogrodzka 31/413</t>
        </is>
      </c>
      <c r="G2973" t="inlineStr">
        <is>
          <t>00-511</t>
        </is>
      </c>
      <c r="H2973" t="inlineStr">
        <is>
          <t>Warszawa</t>
        </is>
      </c>
      <c r="I2973" t="inlineStr">
        <is>
          <t>PL</t>
        </is>
      </c>
      <c r="J2973" t="inlineStr">
        <is>
          <t>SGNS_M9</t>
        </is>
      </c>
      <c r="K2973" t="inlineStr">
        <is>
          <t>37 80 4564 606-4</t>
        </is>
      </c>
      <c r="L2973" t="inlineStr">
        <is>
          <t>2023-0035</t>
        </is>
      </c>
      <c r="M2973" s="6" t="n">
        <v>45301</v>
      </c>
      <c r="N2973" s="6" t="n">
        <v>46081</v>
      </c>
      <c r="O2973" t="n">
        <v>19.5</v>
      </c>
    </row>
    <row r="2974" hidden="1" s="287">
      <c r="A2974" t="inlineStr">
        <is>
          <t>V100051</t>
        </is>
      </c>
      <c r="B2974" t="n">
        <v>36</v>
      </c>
      <c r="C2974" t="n">
        <v>50</v>
      </c>
      <c r="D2974" t="inlineStr">
        <is>
          <t>LAUDE Smart Intermodal S.A.</t>
        </is>
      </c>
      <c r="E2974" t="inlineStr">
        <is>
          <t>100026</t>
        </is>
      </c>
      <c r="F2974" t="inlineStr">
        <is>
          <t>ul. Wroclawska 131</t>
        </is>
      </c>
      <c r="G2974" t="inlineStr">
        <is>
          <t>87-100</t>
        </is>
      </c>
      <c r="H2974" t="inlineStr">
        <is>
          <t>Torun</t>
        </is>
      </c>
      <c r="I2974" t="inlineStr">
        <is>
          <t>PL</t>
        </is>
      </c>
      <c r="J2974" t="inlineStr">
        <is>
          <t>SGMMNS_M29</t>
        </is>
      </c>
      <c r="K2974" t="inlineStr">
        <is>
          <t>33 80 4505 925-4</t>
        </is>
      </c>
      <c r="L2974" t="inlineStr">
        <is>
          <t>2023-0033</t>
        </is>
      </c>
      <c r="M2974" s="6" t="n">
        <v>45434</v>
      </c>
      <c r="N2974" s="6" t="n">
        <v>46894</v>
      </c>
      <c r="O2974" t="n">
        <v>18.95</v>
      </c>
    </row>
    <row r="2975" hidden="1" s="287">
      <c r="A2975" t="inlineStr">
        <is>
          <t>V200038</t>
        </is>
      </c>
      <c r="B2975" t="n">
        <v>39</v>
      </c>
      <c r="C2975" t="n">
        <v>50</v>
      </c>
      <c r="D2975" t="inlineStr">
        <is>
          <t>Mars Logistics AS</t>
        </is>
      </c>
      <c r="E2975" t="inlineStr">
        <is>
          <t>100770</t>
        </is>
      </c>
      <c r="F2975" t="inlineStr">
        <is>
          <t>Mahmutbey Mah., Tasocagi Yolu Cad.</t>
        </is>
      </c>
      <c r="G2975" t="inlineStr">
        <is>
          <t>34218</t>
        </is>
      </c>
      <c r="H2975" t="inlineStr">
        <is>
          <t>Bagcilar-Istanbul</t>
        </is>
      </c>
      <c r="I2975" t="inlineStr">
        <is>
          <t>TR</t>
        </is>
      </c>
      <c r="J2975" t="inlineStr">
        <is>
          <t>SDGGMRS_M7</t>
        </is>
      </c>
      <c r="K2975" t="inlineStr">
        <is>
          <t>37 80 4955 135-1</t>
        </is>
      </c>
      <c r="L2975" t="inlineStr">
        <is>
          <t>2024-0006</t>
        </is>
      </c>
      <c r="M2975" s="6" t="n">
        <v>45673</v>
      </c>
      <c r="N2975" s="6" t="n">
        <v>46767</v>
      </c>
      <c r="O2975" t="n">
        <v>44.43</v>
      </c>
    </row>
    <row r="2976" hidden="1" s="287">
      <c r="A2976" t="inlineStr">
        <is>
          <t>V200047</t>
        </is>
      </c>
      <c r="B2976" t="n">
        <v>37</v>
      </c>
      <c r="C2976" t="n">
        <v>50</v>
      </c>
      <c r="D2976" t="inlineStr">
        <is>
          <t>Alza Cargo Sp. z.o.o.</t>
        </is>
      </c>
      <c r="E2976" t="inlineStr">
        <is>
          <t>100060</t>
        </is>
      </c>
      <c r="F2976" t="inlineStr">
        <is>
          <t>al. Wojciecha Korfantego 125/A</t>
        </is>
      </c>
      <c r="G2976" t="inlineStr">
        <is>
          <t>40-156</t>
        </is>
      </c>
      <c r="H2976" t="inlineStr">
        <is>
          <t>Katowice</t>
        </is>
      </c>
      <c r="I2976" t="inlineStr">
        <is>
          <t>PL</t>
        </is>
      </c>
      <c r="J2976" t="inlineStr">
        <is>
          <t>SGMMNS_M17</t>
        </is>
      </c>
      <c r="K2976" t="inlineStr">
        <is>
          <t>33 80 4505 518-7</t>
        </is>
      </c>
      <c r="L2976" t="inlineStr">
        <is>
          <t>2024-0042</t>
        </is>
      </c>
      <c r="M2976" s="6" t="n">
        <v>45658</v>
      </c>
      <c r="N2976" s="6" t="n">
        <v>46387</v>
      </c>
      <c r="O2976" t="n">
        <v>19.71</v>
      </c>
    </row>
    <row r="2977" hidden="1" s="287">
      <c r="A2977" t="inlineStr">
        <is>
          <t>V100061</t>
        </is>
      </c>
      <c r="B2977" t="n">
        <v>116</v>
      </c>
      <c r="C2977" t="n">
        <v>20</v>
      </c>
      <c r="D2977" t="inlineStr">
        <is>
          <t>Rail Cargo Austria AG</t>
        </is>
      </c>
      <c r="E2977" t="inlineStr">
        <is>
          <t>100020</t>
        </is>
      </c>
      <c r="F2977" t="inlineStr">
        <is>
          <t>Am Hauptbahnhof 2</t>
        </is>
      </c>
      <c r="G2977" t="inlineStr">
        <is>
          <t>1100</t>
        </is>
      </c>
      <c r="H2977" t="inlineStr">
        <is>
          <t>Wien</t>
        </is>
      </c>
      <c r="I2977" t="inlineStr">
        <is>
          <t>AT</t>
        </is>
      </c>
      <c r="J2977" t="inlineStr">
        <is>
          <t>EANOS_95</t>
        </is>
      </c>
      <c r="K2977" t="inlineStr"/>
      <c r="L2977" t="inlineStr">
        <is>
          <t>2025-0008</t>
        </is>
      </c>
      <c r="M2977" s="6" t="n">
        <v>46227</v>
      </c>
      <c r="N2977" s="6" t="n">
        <v>50609</v>
      </c>
      <c r="O2977" t="n">
        <v>26</v>
      </c>
    </row>
    <row r="2978" hidden="1" s="287">
      <c r="A2978" t="inlineStr">
        <is>
          <t>V300081</t>
        </is>
      </c>
      <c r="B2978" t="n">
        <v>54</v>
      </c>
      <c r="C2978" t="n">
        <v>50</v>
      </c>
      <c r="D2978" t="inlineStr">
        <is>
          <t>Weco Rail GmbH</t>
        </is>
      </c>
      <c r="E2978" t="inlineStr">
        <is>
          <t>100763</t>
        </is>
      </c>
      <c r="F2978" t="inlineStr">
        <is>
          <t>Tanbruckgrasse 3</t>
        </is>
      </c>
      <c r="G2978" t="inlineStr">
        <is>
          <t>1120</t>
        </is>
      </c>
      <c r="H2978" t="inlineStr">
        <is>
          <t>Wien</t>
        </is>
      </c>
      <c r="I2978" t="inlineStr">
        <is>
          <t>AT</t>
        </is>
      </c>
      <c r="J2978" t="inlineStr">
        <is>
          <t>SDGGMRS_M7</t>
        </is>
      </c>
      <c r="K2978" t="inlineStr">
        <is>
          <t>37 80 4993 203-1</t>
        </is>
      </c>
      <c r="L2978" t="inlineStr">
        <is>
          <t>2025-0015</t>
        </is>
      </c>
      <c r="M2978" s="6" t="n">
        <v>45931</v>
      </c>
      <c r="N2978" s="6" t="n">
        <v>46660</v>
      </c>
      <c r="O2978" t="n">
        <v>46</v>
      </c>
    </row>
    <row r="2979" hidden="1" s="287">
      <c r="A2979" t="inlineStr">
        <is>
          <t>V500002</t>
        </is>
      </c>
      <c r="B2979" t="n">
        <v>34</v>
      </c>
      <c r="C2979" t="n">
        <v>50</v>
      </c>
      <c r="D2979" t="inlineStr">
        <is>
          <t>LAUDE Smart Intermodal S.A.</t>
        </is>
      </c>
      <c r="E2979" t="inlineStr">
        <is>
          <t>100026</t>
        </is>
      </c>
      <c r="F2979" t="inlineStr">
        <is>
          <t>ul. Wroclawska 131</t>
        </is>
      </c>
      <c r="G2979" t="inlineStr">
        <is>
          <t>87-100</t>
        </is>
      </c>
      <c r="H2979" t="inlineStr">
        <is>
          <t>Torun</t>
        </is>
      </c>
      <c r="I2979" t="inlineStr">
        <is>
          <t>PL</t>
        </is>
      </c>
      <c r="J2979" t="inlineStr">
        <is>
          <t>SGMMNSS_M48</t>
        </is>
      </c>
      <c r="K2979" t="inlineStr">
        <is>
          <t>37 84 4594 887-0</t>
        </is>
      </c>
      <c r="L2979" t="inlineStr">
        <is>
          <t>2025-0027</t>
        </is>
      </c>
      <c r="M2979" s="6" t="n">
        <v>45847</v>
      </c>
      <c r="N2979" s="6" t="n">
        <v>47672</v>
      </c>
      <c r="O2979" t="n">
        <v>31.56</v>
      </c>
    </row>
    <row r="2980" hidden="1" s="287">
      <c r="A2980" t="inlineStr">
        <is>
          <t>V200054</t>
        </is>
      </c>
      <c r="B2980" t="n">
        <v>49</v>
      </c>
      <c r="C2980" t="n">
        <v>50</v>
      </c>
      <c r="D2980" t="inlineStr">
        <is>
          <t>Necoss GmbH</t>
        </is>
      </c>
      <c r="E2980" t="inlineStr">
        <is>
          <t>100014</t>
        </is>
      </c>
      <c r="F2980" t="inlineStr">
        <is>
          <t>Bahnhofplatz 42</t>
        </is>
      </c>
      <c r="G2980" t="inlineStr">
        <is>
          <t>28195</t>
        </is>
      </c>
      <c r="H2980" t="inlineStr">
        <is>
          <t>Bremen</t>
        </is>
      </c>
      <c r="I2980" t="inlineStr">
        <is>
          <t>DE</t>
        </is>
      </c>
      <c r="J2980" t="inlineStr">
        <is>
          <t>SGGRSS_M2</t>
        </is>
      </c>
      <c r="K2980" t="inlineStr">
        <is>
          <t>37 80 4980 756-3</t>
        </is>
      </c>
      <c r="L2980" t="inlineStr">
        <is>
          <t>2025-0024</t>
        </is>
      </c>
      <c r="M2980" s="6" t="n">
        <v>46023</v>
      </c>
      <c r="N2980" s="6" t="n">
        <v>46783</v>
      </c>
      <c r="O2980" t="n">
        <v>27.9</v>
      </c>
    </row>
    <row r="2981" hidden="1" s="287">
      <c r="A2981" t="inlineStr">
        <is>
          <t>V300082</t>
        </is>
      </c>
      <c r="B2981" t="n">
        <v>26</v>
      </c>
      <c r="C2981" t="n">
        <v>50</v>
      </c>
      <c r="D2981" t="inlineStr">
        <is>
          <t>NAVILAND CARGO SAS</t>
        </is>
      </c>
      <c r="E2981" t="inlineStr">
        <is>
          <t>100432</t>
        </is>
      </c>
      <c r="F2981" t="inlineStr">
        <is>
          <t>26 Quai Charles Pasqua</t>
        </is>
      </c>
      <c r="G2981" t="inlineStr">
        <is>
          <t>92300</t>
        </is>
      </c>
      <c r="H2981" t="inlineStr">
        <is>
          <t>Levallois-Perret</t>
        </is>
      </c>
      <c r="I2981" t="inlineStr">
        <is>
          <t>FR</t>
        </is>
      </c>
      <c r="J2981" t="inlineStr">
        <is>
          <t>SGGRSS_M20</t>
        </is>
      </c>
      <c r="K2981" t="inlineStr">
        <is>
          <t>33 80 4960 204-2</t>
        </is>
      </c>
      <c r="L2981" t="inlineStr">
        <is>
          <t>2025-0029</t>
        </is>
      </c>
      <c r="M2981" s="6" t="n">
        <v>45992</v>
      </c>
      <c r="N2981" s="6" t="n">
        <v>46721</v>
      </c>
      <c r="O2981" t="n">
        <v>25</v>
      </c>
    </row>
    <row r="2982" hidden="1" s="287">
      <c r="A2982" t="inlineStr">
        <is>
          <t>V300031</t>
        </is>
      </c>
      <c r="B2982" t="n">
        <v>57</v>
      </c>
      <c r="C2982" t="n">
        <v>50</v>
      </c>
      <c r="D2982" t="inlineStr">
        <is>
          <t>EWG Rail Zrt.</t>
        </is>
      </c>
      <c r="E2982" t="inlineStr">
        <is>
          <t>100758</t>
        </is>
      </c>
      <c r="F2982" t="inlineStr">
        <is>
          <t>Váci út 76 3.em</t>
        </is>
      </c>
      <c r="G2982" t="inlineStr">
        <is>
          <t>1133</t>
        </is>
      </c>
      <c r="H2982" t="inlineStr">
        <is>
          <t>Budapest</t>
        </is>
      </c>
      <c r="I2982" t="inlineStr">
        <is>
          <t>HU</t>
        </is>
      </c>
      <c r="J2982" t="inlineStr">
        <is>
          <t>SGGRSS_M20</t>
        </is>
      </c>
      <c r="K2982" t="inlineStr">
        <is>
          <t>33 80 4960 019-4</t>
        </is>
      </c>
      <c r="L2982" t="inlineStr">
        <is>
          <t>2023-0008</t>
        </is>
      </c>
      <c r="M2982" s="6" t="n">
        <v>45078</v>
      </c>
      <c r="N2982" s="6" t="n">
        <v>46905</v>
      </c>
      <c r="O2982" t="n">
        <v>19.25</v>
      </c>
    </row>
    <row r="2983" hidden="1" s="287">
      <c r="A2983" t="inlineStr">
        <is>
          <t>V100049</t>
        </is>
      </c>
      <c r="B2983" t="n">
        <v>57</v>
      </c>
      <c r="C2983" t="n">
        <v>50</v>
      </c>
      <c r="D2983" t="inlineStr">
        <is>
          <t>Grain Logistic Sp.z.o.o.</t>
        </is>
      </c>
      <c r="E2983" t="inlineStr">
        <is>
          <t>100765</t>
        </is>
      </c>
      <c r="F2983" t="inlineStr">
        <is>
          <t>ul. Nowogrodzka 31/413</t>
        </is>
      </c>
      <c r="G2983" t="inlineStr">
        <is>
          <t>00-511</t>
        </is>
      </c>
      <c r="H2983" t="inlineStr">
        <is>
          <t>Warszawa</t>
        </is>
      </c>
      <c r="I2983" t="inlineStr">
        <is>
          <t>PL</t>
        </is>
      </c>
      <c r="J2983" t="inlineStr">
        <is>
          <t>SGNS_M9</t>
        </is>
      </c>
      <c r="K2983" t="inlineStr">
        <is>
          <t>37 80 4564 607-2</t>
        </is>
      </c>
      <c r="L2983" t="inlineStr">
        <is>
          <t>2023-0035</t>
        </is>
      </c>
      <c r="M2983" s="6" t="n">
        <v>45301</v>
      </c>
      <c r="N2983" s="6" t="n">
        <v>46081</v>
      </c>
      <c r="O2983" t="n">
        <v>19.5</v>
      </c>
    </row>
    <row r="2984" hidden="1" s="287">
      <c r="A2984" t="inlineStr">
        <is>
          <t>V100051</t>
        </is>
      </c>
      <c r="B2984" t="n">
        <v>37</v>
      </c>
      <c r="C2984" t="n">
        <v>50</v>
      </c>
      <c r="D2984" t="inlineStr">
        <is>
          <t>LAUDE Smart Intermodal S.A.</t>
        </is>
      </c>
      <c r="E2984" t="inlineStr">
        <is>
          <t>100026</t>
        </is>
      </c>
      <c r="F2984" t="inlineStr">
        <is>
          <t>ul. Wroclawska 131</t>
        </is>
      </c>
      <c r="G2984" t="inlineStr">
        <is>
          <t>87-100</t>
        </is>
      </c>
      <c r="H2984" t="inlineStr">
        <is>
          <t>Torun</t>
        </is>
      </c>
      <c r="I2984" t="inlineStr">
        <is>
          <t>PL</t>
        </is>
      </c>
      <c r="J2984" t="inlineStr">
        <is>
          <t>SGMMNS_M29</t>
        </is>
      </c>
      <c r="K2984" t="inlineStr">
        <is>
          <t>33 80 4505 926-2</t>
        </is>
      </c>
      <c r="L2984" t="inlineStr">
        <is>
          <t>2023-0033</t>
        </is>
      </c>
      <c r="M2984" s="6" t="n">
        <v>45434</v>
      </c>
      <c r="N2984" s="6" t="n">
        <v>46894</v>
      </c>
      <c r="O2984" t="n">
        <v>18.95</v>
      </c>
    </row>
    <row r="2985" hidden="1" s="287">
      <c r="A2985" t="inlineStr">
        <is>
          <t>V200038</t>
        </is>
      </c>
      <c r="B2985" t="n">
        <v>40</v>
      </c>
      <c r="C2985" t="n">
        <v>50</v>
      </c>
      <c r="D2985" t="inlineStr">
        <is>
          <t>Mars Logistics AS</t>
        </is>
      </c>
      <c r="E2985" t="inlineStr">
        <is>
          <t>100770</t>
        </is>
      </c>
      <c r="F2985" t="inlineStr">
        <is>
          <t>Mahmutbey Mah., Tasocagi Yolu Cad.</t>
        </is>
      </c>
      <c r="G2985" t="inlineStr">
        <is>
          <t>34218</t>
        </is>
      </c>
      <c r="H2985" t="inlineStr">
        <is>
          <t>Bagcilar-Istanbul</t>
        </is>
      </c>
      <c r="I2985" t="inlineStr">
        <is>
          <t>TR</t>
        </is>
      </c>
      <c r="J2985" t="inlineStr">
        <is>
          <t>SDGGMRS_M7</t>
        </is>
      </c>
      <c r="K2985" t="inlineStr">
        <is>
          <t>37 80 4955 136-9</t>
        </is>
      </c>
      <c r="L2985" t="inlineStr">
        <is>
          <t>2024-0006</t>
        </is>
      </c>
      <c r="M2985" s="6" t="n">
        <v>45673</v>
      </c>
      <c r="N2985" s="6" t="n">
        <v>46767</v>
      </c>
      <c r="O2985" t="n">
        <v>44.43</v>
      </c>
    </row>
    <row r="2986" hidden="1" s="287">
      <c r="A2986" t="inlineStr">
        <is>
          <t>V200047</t>
        </is>
      </c>
      <c r="B2986" t="n">
        <v>38</v>
      </c>
      <c r="C2986" t="n">
        <v>50</v>
      </c>
      <c r="D2986" t="inlineStr">
        <is>
          <t>Alza Cargo Sp. z.o.o.</t>
        </is>
      </c>
      <c r="E2986" t="inlineStr">
        <is>
          <t>100060</t>
        </is>
      </c>
      <c r="F2986" t="inlineStr">
        <is>
          <t>al. Wojciecha Korfantego 125/A</t>
        </is>
      </c>
      <c r="G2986" t="inlineStr">
        <is>
          <t>40-156</t>
        </is>
      </c>
      <c r="H2986" t="inlineStr">
        <is>
          <t>Katowice</t>
        </is>
      </c>
      <c r="I2986" t="inlineStr">
        <is>
          <t>PL</t>
        </is>
      </c>
      <c r="J2986" t="inlineStr">
        <is>
          <t>SGMMNS_M17</t>
        </is>
      </c>
      <c r="K2986" t="inlineStr">
        <is>
          <t>33 80 4505 519-5</t>
        </is>
      </c>
      <c r="L2986" t="inlineStr">
        <is>
          <t>2024-0042</t>
        </is>
      </c>
      <c r="M2986" s="6" t="n">
        <v>45658</v>
      </c>
      <c r="N2986" s="6" t="n">
        <v>46387</v>
      </c>
      <c r="O2986" t="n">
        <v>19.71</v>
      </c>
    </row>
    <row r="2987" hidden="1" s="287">
      <c r="A2987" t="inlineStr">
        <is>
          <t>V100061</t>
        </is>
      </c>
      <c r="B2987" t="n">
        <v>117</v>
      </c>
      <c r="C2987" t="n">
        <v>20</v>
      </c>
      <c r="D2987" t="inlineStr">
        <is>
          <t>Rail Cargo Austria AG</t>
        </is>
      </c>
      <c r="E2987" t="inlineStr">
        <is>
          <t>100020</t>
        </is>
      </c>
      <c r="F2987" t="inlineStr">
        <is>
          <t>Am Hauptbahnhof 2</t>
        </is>
      </c>
      <c r="G2987" t="inlineStr">
        <is>
          <t>1100</t>
        </is>
      </c>
      <c r="H2987" t="inlineStr">
        <is>
          <t>Wien</t>
        </is>
      </c>
      <c r="I2987" t="inlineStr">
        <is>
          <t>AT</t>
        </is>
      </c>
      <c r="J2987" t="inlineStr">
        <is>
          <t>EANOS_95</t>
        </is>
      </c>
      <c r="K2987" t="inlineStr"/>
      <c r="L2987" t="inlineStr">
        <is>
          <t>2025-0008</t>
        </is>
      </c>
      <c r="M2987" s="6" t="n">
        <v>46227</v>
      </c>
      <c r="N2987" s="6" t="n">
        <v>50609</v>
      </c>
      <c r="O2987" t="n">
        <v>26</v>
      </c>
    </row>
    <row r="2988" hidden="1" s="287">
      <c r="A2988" t="inlineStr">
        <is>
          <t>V300081</t>
        </is>
      </c>
      <c r="B2988" t="n">
        <v>55</v>
      </c>
      <c r="C2988" t="n">
        <v>50</v>
      </c>
      <c r="D2988" t="inlineStr">
        <is>
          <t>Weco Rail GmbH</t>
        </is>
      </c>
      <c r="E2988" t="inlineStr">
        <is>
          <t>100763</t>
        </is>
      </c>
      <c r="F2988" t="inlineStr">
        <is>
          <t>Tanbruckgrasse 3</t>
        </is>
      </c>
      <c r="G2988" t="inlineStr">
        <is>
          <t>1120</t>
        </is>
      </c>
      <c r="H2988" t="inlineStr">
        <is>
          <t>Wien</t>
        </is>
      </c>
      <c r="I2988" t="inlineStr">
        <is>
          <t>AT</t>
        </is>
      </c>
      <c r="J2988" t="inlineStr">
        <is>
          <t>SDGGMRS_M7</t>
        </is>
      </c>
      <c r="K2988" t="inlineStr">
        <is>
          <t>37 80 4993 237-9</t>
        </is>
      </c>
      <c r="L2988" t="inlineStr">
        <is>
          <t>2025-0015</t>
        </is>
      </c>
      <c r="M2988" s="6" t="n">
        <v>45931</v>
      </c>
      <c r="N2988" s="6" t="n">
        <v>46660</v>
      </c>
      <c r="O2988" t="n">
        <v>46</v>
      </c>
    </row>
    <row r="2989" hidden="1" s="287">
      <c r="A2989" t="inlineStr">
        <is>
          <t>V500002</t>
        </is>
      </c>
      <c r="B2989" t="n">
        <v>35</v>
      </c>
      <c r="C2989" t="n">
        <v>50</v>
      </c>
      <c r="D2989" t="inlineStr">
        <is>
          <t>LAUDE Smart Intermodal S.A.</t>
        </is>
      </c>
      <c r="E2989" t="inlineStr">
        <is>
          <t>100026</t>
        </is>
      </c>
      <c r="F2989" t="inlineStr">
        <is>
          <t>ul. Wroclawska 131</t>
        </is>
      </c>
      <c r="G2989" t="inlineStr">
        <is>
          <t>87-100</t>
        </is>
      </c>
      <c r="H2989" t="inlineStr">
        <is>
          <t>Torun</t>
        </is>
      </c>
      <c r="I2989" t="inlineStr">
        <is>
          <t>PL</t>
        </is>
      </c>
      <c r="J2989" t="inlineStr">
        <is>
          <t>SGMMNSS_M48</t>
        </is>
      </c>
      <c r="K2989" t="inlineStr">
        <is>
          <t>37 84 4594 888-8</t>
        </is>
      </c>
      <c r="L2989" t="inlineStr">
        <is>
          <t>2025-0027</t>
        </is>
      </c>
      <c r="M2989" s="6" t="n">
        <v>45847</v>
      </c>
      <c r="N2989" s="6" t="n">
        <v>47672</v>
      </c>
      <c r="O2989" t="n">
        <v>31.56</v>
      </c>
    </row>
    <row r="2990" hidden="1" s="287">
      <c r="A2990" t="inlineStr">
        <is>
          <t>V200054</t>
        </is>
      </c>
      <c r="B2990" t="n">
        <v>50</v>
      </c>
      <c r="C2990" t="n">
        <v>50</v>
      </c>
      <c r="D2990" t="inlineStr">
        <is>
          <t>Necoss GmbH</t>
        </is>
      </c>
      <c r="E2990" t="inlineStr">
        <is>
          <t>100014</t>
        </is>
      </c>
      <c r="F2990" t="inlineStr">
        <is>
          <t>Bahnhofplatz 42</t>
        </is>
      </c>
      <c r="G2990" t="inlineStr">
        <is>
          <t>28195</t>
        </is>
      </c>
      <c r="H2990" t="inlineStr">
        <is>
          <t>Bremen</t>
        </is>
      </c>
      <c r="I2990" t="inlineStr">
        <is>
          <t>DE</t>
        </is>
      </c>
      <c r="J2990" t="inlineStr">
        <is>
          <t>SGGRSS_M2</t>
        </is>
      </c>
      <c r="K2990" t="inlineStr">
        <is>
          <t>37 80 4980 757-1</t>
        </is>
      </c>
      <c r="L2990" t="inlineStr">
        <is>
          <t>2025-0024</t>
        </is>
      </c>
      <c r="M2990" s="6" t="n">
        <v>46023</v>
      </c>
      <c r="N2990" s="6" t="n">
        <v>46783</v>
      </c>
      <c r="O2990" t="n">
        <v>27.9</v>
      </c>
    </row>
    <row r="2991" hidden="1" s="287">
      <c r="A2991" t="inlineStr">
        <is>
          <t>V300082</t>
        </is>
      </c>
      <c r="B2991" t="n">
        <v>27</v>
      </c>
      <c r="C2991" t="n">
        <v>50</v>
      </c>
      <c r="D2991" t="inlineStr">
        <is>
          <t>NAVILAND CARGO SAS</t>
        </is>
      </c>
      <c r="E2991" t="inlineStr">
        <is>
          <t>100432</t>
        </is>
      </c>
      <c r="F2991" t="inlineStr">
        <is>
          <t>26 Quai Charles Pasqua</t>
        </is>
      </c>
      <c r="G2991" t="inlineStr">
        <is>
          <t>92300</t>
        </is>
      </c>
      <c r="H2991" t="inlineStr">
        <is>
          <t>Levallois-Perret</t>
        </is>
      </c>
      <c r="I2991" t="inlineStr">
        <is>
          <t>FR</t>
        </is>
      </c>
      <c r="J2991" t="inlineStr">
        <is>
          <t>SGGRSS_M20</t>
        </is>
      </c>
      <c r="K2991" t="inlineStr">
        <is>
          <t>33 80 4960 205-9</t>
        </is>
      </c>
      <c r="L2991" t="inlineStr">
        <is>
          <t>2025-0029</t>
        </is>
      </c>
      <c r="M2991" s="6" t="n">
        <v>45992</v>
      </c>
      <c r="N2991" s="6" t="n">
        <v>46721</v>
      </c>
      <c r="O2991" t="n">
        <v>25</v>
      </c>
    </row>
    <row r="2992" hidden="1" s="287">
      <c r="A2992" t="inlineStr">
        <is>
          <t>V300031</t>
        </is>
      </c>
      <c r="B2992" t="n">
        <v>58</v>
      </c>
      <c r="C2992" t="n">
        <v>50</v>
      </c>
      <c r="D2992" t="inlineStr">
        <is>
          <t>EWG Rail Zrt.</t>
        </is>
      </c>
      <c r="E2992" t="inlineStr">
        <is>
          <t>100758</t>
        </is>
      </c>
      <c r="F2992" t="inlineStr">
        <is>
          <t>Váci út 76 3.em</t>
        </is>
      </c>
      <c r="G2992" t="inlineStr">
        <is>
          <t>1133</t>
        </is>
      </c>
      <c r="H2992" t="inlineStr">
        <is>
          <t>Budapest</t>
        </is>
      </c>
      <c r="I2992" t="inlineStr">
        <is>
          <t>HU</t>
        </is>
      </c>
      <c r="J2992" t="inlineStr">
        <is>
          <t>SGGRSS_M20</t>
        </is>
      </c>
      <c r="K2992" t="inlineStr">
        <is>
          <t>33 80 4960 020-2</t>
        </is>
      </c>
      <c r="L2992" t="inlineStr">
        <is>
          <t>2023-0008</t>
        </is>
      </c>
      <c r="M2992" s="6" t="n">
        <v>45078</v>
      </c>
      <c r="N2992" s="6" t="n">
        <v>46905</v>
      </c>
      <c r="O2992" t="n">
        <v>19.25</v>
      </c>
    </row>
    <row r="2993" hidden="1" s="287">
      <c r="A2993" t="inlineStr">
        <is>
          <t>V100049</t>
        </is>
      </c>
      <c r="B2993" t="n">
        <v>58</v>
      </c>
      <c r="C2993" t="n">
        <v>50</v>
      </c>
      <c r="D2993" t="inlineStr">
        <is>
          <t>Grain Logistic Sp.z.o.o.</t>
        </is>
      </c>
      <c r="E2993" t="inlineStr">
        <is>
          <t>100765</t>
        </is>
      </c>
      <c r="F2993" t="inlineStr">
        <is>
          <t>ul. Nowogrodzka 31/413</t>
        </is>
      </c>
      <c r="G2993" t="inlineStr">
        <is>
          <t>00-511</t>
        </is>
      </c>
      <c r="H2993" t="inlineStr">
        <is>
          <t>Warszawa</t>
        </is>
      </c>
      <c r="I2993" t="inlineStr">
        <is>
          <t>PL</t>
        </is>
      </c>
      <c r="J2993" t="inlineStr">
        <is>
          <t>SGNS_M9</t>
        </is>
      </c>
      <c r="K2993" t="inlineStr">
        <is>
          <t>37 80 4564 608-0</t>
        </is>
      </c>
      <c r="L2993" t="inlineStr">
        <is>
          <t>2023-0035</t>
        </is>
      </c>
      <c r="M2993" s="6" t="n">
        <v>45301</v>
      </c>
      <c r="N2993" s="6" t="n">
        <v>46081</v>
      </c>
      <c r="O2993" t="n">
        <v>19.5</v>
      </c>
    </row>
    <row r="2994" hidden="1" s="287">
      <c r="A2994" t="inlineStr">
        <is>
          <t>V100051</t>
        </is>
      </c>
      <c r="B2994" t="n">
        <v>38</v>
      </c>
      <c r="C2994" t="n">
        <v>50</v>
      </c>
      <c r="D2994" t="inlineStr">
        <is>
          <t>LAUDE Smart Intermodal S.A.</t>
        </is>
      </c>
      <c r="E2994" t="inlineStr">
        <is>
          <t>100026</t>
        </is>
      </c>
      <c r="F2994" t="inlineStr">
        <is>
          <t>ul. Wroclawska 131</t>
        </is>
      </c>
      <c r="G2994" t="inlineStr">
        <is>
          <t>87-100</t>
        </is>
      </c>
      <c r="H2994" t="inlineStr">
        <is>
          <t>Torun</t>
        </is>
      </c>
      <c r="I2994" t="inlineStr">
        <is>
          <t>PL</t>
        </is>
      </c>
      <c r="J2994" t="inlineStr">
        <is>
          <t>SGMMNS_M29</t>
        </is>
      </c>
      <c r="K2994" t="inlineStr">
        <is>
          <t>33 80 4505 927-0</t>
        </is>
      </c>
      <c r="L2994" t="inlineStr">
        <is>
          <t>2023-0033</t>
        </is>
      </c>
      <c r="M2994" s="6" t="n">
        <v>45434</v>
      </c>
      <c r="N2994" s="6" t="n">
        <v>46894</v>
      </c>
      <c r="O2994" t="n">
        <v>18.95</v>
      </c>
    </row>
    <row r="2995" hidden="1" s="287">
      <c r="A2995" t="inlineStr">
        <is>
          <t>V200038</t>
        </is>
      </c>
      <c r="B2995" t="n">
        <v>41</v>
      </c>
      <c r="C2995" t="n">
        <v>50</v>
      </c>
      <c r="D2995" t="inlineStr">
        <is>
          <t>Mars Logistics AS</t>
        </is>
      </c>
      <c r="E2995" t="inlineStr">
        <is>
          <t>100770</t>
        </is>
      </c>
      <c r="F2995" t="inlineStr">
        <is>
          <t>Mahmutbey Mah., Tasocagi Yolu Cad.</t>
        </is>
      </c>
      <c r="G2995" t="inlineStr">
        <is>
          <t>34218</t>
        </is>
      </c>
      <c r="H2995" t="inlineStr">
        <is>
          <t>Bagcilar-Istanbul</t>
        </is>
      </c>
      <c r="I2995" t="inlineStr">
        <is>
          <t>TR</t>
        </is>
      </c>
      <c r="J2995" t="inlineStr">
        <is>
          <t>SDGGMRS_M7</t>
        </is>
      </c>
      <c r="K2995" t="inlineStr">
        <is>
          <t>37 80 4955 137-7</t>
        </is>
      </c>
      <c r="L2995" t="inlineStr">
        <is>
          <t>2024-0006</t>
        </is>
      </c>
      <c r="M2995" s="6" t="n">
        <v>45673</v>
      </c>
      <c r="N2995" s="6" t="n">
        <v>46767</v>
      </c>
      <c r="O2995" t="n">
        <v>44.43</v>
      </c>
    </row>
    <row r="2996" hidden="1" s="287">
      <c r="A2996" t="inlineStr">
        <is>
          <t>V200047</t>
        </is>
      </c>
      <c r="B2996" t="n">
        <v>39</v>
      </c>
      <c r="C2996" t="n">
        <v>50</v>
      </c>
      <c r="D2996" t="inlineStr">
        <is>
          <t>Alza Cargo Sp. z.o.o.</t>
        </is>
      </c>
      <c r="E2996" t="inlineStr">
        <is>
          <t>100060</t>
        </is>
      </c>
      <c r="F2996" t="inlineStr">
        <is>
          <t>al. Wojciecha Korfantego 125/A</t>
        </is>
      </c>
      <c r="G2996" t="inlineStr">
        <is>
          <t>40-156</t>
        </is>
      </c>
      <c r="H2996" t="inlineStr">
        <is>
          <t>Katowice</t>
        </is>
      </c>
      <c r="I2996" t="inlineStr">
        <is>
          <t>PL</t>
        </is>
      </c>
      <c r="J2996" t="inlineStr">
        <is>
          <t>SGMMNS_M17</t>
        </is>
      </c>
      <c r="K2996" t="inlineStr">
        <is>
          <t>33 80 4505 520-3</t>
        </is>
      </c>
      <c r="L2996" t="inlineStr">
        <is>
          <t>2024-0042</t>
        </is>
      </c>
      <c r="M2996" s="6" t="n">
        <v>45658</v>
      </c>
      <c r="N2996" s="6" t="n">
        <v>46387</v>
      </c>
      <c r="O2996" t="n">
        <v>19.71</v>
      </c>
    </row>
    <row r="2997" hidden="1" s="287">
      <c r="A2997" t="inlineStr">
        <is>
          <t>V100061</t>
        </is>
      </c>
      <c r="B2997" t="n">
        <v>118</v>
      </c>
      <c r="C2997" t="n">
        <v>20</v>
      </c>
      <c r="D2997" t="inlineStr">
        <is>
          <t>Rail Cargo Austria AG</t>
        </is>
      </c>
      <c r="E2997" t="inlineStr">
        <is>
          <t>100020</t>
        </is>
      </c>
      <c r="F2997" t="inlineStr">
        <is>
          <t>Am Hauptbahnhof 2</t>
        </is>
      </c>
      <c r="G2997" t="inlineStr">
        <is>
          <t>1100</t>
        </is>
      </c>
      <c r="H2997" t="inlineStr">
        <is>
          <t>Wien</t>
        </is>
      </c>
      <c r="I2997" t="inlineStr">
        <is>
          <t>AT</t>
        </is>
      </c>
      <c r="J2997" t="inlineStr">
        <is>
          <t>EANOS_95</t>
        </is>
      </c>
      <c r="K2997" t="inlineStr"/>
      <c r="L2997" t="inlineStr">
        <is>
          <t>2025-0008</t>
        </is>
      </c>
      <c r="M2997" s="6" t="n">
        <v>46227</v>
      </c>
      <c r="N2997" s="6" t="n">
        <v>50609</v>
      </c>
      <c r="O2997" t="n">
        <v>26</v>
      </c>
    </row>
    <row r="2998" hidden="1" s="287">
      <c r="A2998" t="inlineStr">
        <is>
          <t>V300081</t>
        </is>
      </c>
      <c r="B2998" t="n">
        <v>56</v>
      </c>
      <c r="C2998" t="n">
        <v>50</v>
      </c>
      <c r="D2998" t="inlineStr">
        <is>
          <t>Weco Rail GmbH</t>
        </is>
      </c>
      <c r="E2998" t="inlineStr">
        <is>
          <t>100763</t>
        </is>
      </c>
      <c r="F2998" t="inlineStr">
        <is>
          <t>Tanbruckgrasse 3</t>
        </is>
      </c>
      <c r="G2998" t="inlineStr">
        <is>
          <t>1120</t>
        </is>
      </c>
      <c r="H2998" t="inlineStr">
        <is>
          <t>Wien</t>
        </is>
      </c>
      <c r="I2998" t="inlineStr">
        <is>
          <t>AT</t>
        </is>
      </c>
      <c r="J2998" t="inlineStr">
        <is>
          <t>SDGGMRS_M7</t>
        </is>
      </c>
      <c r="K2998" t="inlineStr">
        <is>
          <t>37 80 4993 238-7</t>
        </is>
      </c>
      <c r="L2998" t="inlineStr">
        <is>
          <t>2025-0015</t>
        </is>
      </c>
      <c r="M2998" s="6" t="n">
        <v>45931</v>
      </c>
      <c r="N2998" s="6" t="n">
        <v>46660</v>
      </c>
      <c r="O2998" t="n">
        <v>46</v>
      </c>
    </row>
    <row r="2999" hidden="1" s="287">
      <c r="A2999" t="inlineStr">
        <is>
          <t>V500002</t>
        </is>
      </c>
      <c r="B2999" t="n">
        <v>36</v>
      </c>
      <c r="C2999" t="n">
        <v>50</v>
      </c>
      <c r="D2999" t="inlineStr">
        <is>
          <t>LAUDE Smart Intermodal S.A.</t>
        </is>
      </c>
      <c r="E2999" t="inlineStr">
        <is>
          <t>100026</t>
        </is>
      </c>
      <c r="F2999" t="inlineStr">
        <is>
          <t>ul. Wroclawska 131</t>
        </is>
      </c>
      <c r="G2999" t="inlineStr">
        <is>
          <t>87-100</t>
        </is>
      </c>
      <c r="H2999" t="inlineStr">
        <is>
          <t>Torun</t>
        </is>
      </c>
      <c r="I2999" t="inlineStr">
        <is>
          <t>PL</t>
        </is>
      </c>
      <c r="J2999" t="inlineStr">
        <is>
          <t>SGMMNSS_M48</t>
        </is>
      </c>
      <c r="K2999" t="inlineStr">
        <is>
          <t>37 84 4594 889-6</t>
        </is>
      </c>
      <c r="L2999" t="inlineStr">
        <is>
          <t>2025-0027</t>
        </is>
      </c>
      <c r="M2999" s="6" t="n">
        <v>45847</v>
      </c>
      <c r="N2999" s="6" t="n">
        <v>47672</v>
      </c>
      <c r="O2999" t="n">
        <v>31.56</v>
      </c>
    </row>
    <row r="3000" hidden="1" s="287">
      <c r="A3000" t="inlineStr">
        <is>
          <t>V200054</t>
        </is>
      </c>
      <c r="B3000" t="n">
        <v>51</v>
      </c>
      <c r="C3000" t="n">
        <v>50</v>
      </c>
      <c r="D3000" t="inlineStr">
        <is>
          <t>Necoss GmbH</t>
        </is>
      </c>
      <c r="E3000" t="inlineStr">
        <is>
          <t>100014</t>
        </is>
      </c>
      <c r="F3000" t="inlineStr">
        <is>
          <t>Bahnhofplatz 42</t>
        </is>
      </c>
      <c r="G3000" t="inlineStr">
        <is>
          <t>28195</t>
        </is>
      </c>
      <c r="H3000" t="inlineStr">
        <is>
          <t>Bremen</t>
        </is>
      </c>
      <c r="I3000" t="inlineStr">
        <is>
          <t>DE</t>
        </is>
      </c>
      <c r="J3000" t="inlineStr">
        <is>
          <t>SGGRSS_M2</t>
        </is>
      </c>
      <c r="K3000" t="inlineStr">
        <is>
          <t>37 80 4980 758-9</t>
        </is>
      </c>
      <c r="L3000" t="inlineStr">
        <is>
          <t>2025-0024</t>
        </is>
      </c>
      <c r="M3000" s="6" t="n">
        <v>46023</v>
      </c>
      <c r="N3000" s="6" t="n">
        <v>46783</v>
      </c>
      <c r="O3000" t="n">
        <v>27.9</v>
      </c>
    </row>
    <row r="3001" hidden="1" s="287">
      <c r="A3001" t="inlineStr">
        <is>
          <t>V300082</t>
        </is>
      </c>
      <c r="B3001" t="n">
        <v>28</v>
      </c>
      <c r="C3001" t="n">
        <v>50</v>
      </c>
      <c r="D3001" t="inlineStr">
        <is>
          <t>NAVILAND CARGO SAS</t>
        </is>
      </c>
      <c r="E3001" t="inlineStr">
        <is>
          <t>100432</t>
        </is>
      </c>
      <c r="F3001" t="inlineStr">
        <is>
          <t>26 Quai Charles Pasqua</t>
        </is>
      </c>
      <c r="G3001" t="inlineStr">
        <is>
          <t>92300</t>
        </is>
      </c>
      <c r="H3001" t="inlineStr">
        <is>
          <t>Levallois-Perret</t>
        </is>
      </c>
      <c r="I3001" t="inlineStr">
        <is>
          <t>FR</t>
        </is>
      </c>
      <c r="J3001" t="inlineStr">
        <is>
          <t>SGGRSS_M20</t>
        </is>
      </c>
      <c r="K3001" t="inlineStr">
        <is>
          <t>33 80 4960 206-7</t>
        </is>
      </c>
      <c r="L3001" t="inlineStr">
        <is>
          <t>2025-0029</t>
        </is>
      </c>
      <c r="M3001" s="6" t="n">
        <v>45992</v>
      </c>
      <c r="N3001" s="6" t="n">
        <v>46721</v>
      </c>
      <c r="O3001" t="n">
        <v>25</v>
      </c>
    </row>
    <row r="3002" hidden="1" s="287">
      <c r="A3002" t="inlineStr">
        <is>
          <t>V300031</t>
        </is>
      </c>
      <c r="B3002" t="n">
        <v>59</v>
      </c>
      <c r="C3002" t="n">
        <v>50</v>
      </c>
      <c r="D3002" t="inlineStr">
        <is>
          <t>EWG Rail Zrt.</t>
        </is>
      </c>
      <c r="E3002" t="inlineStr">
        <is>
          <t>100758</t>
        </is>
      </c>
      <c r="F3002" t="inlineStr">
        <is>
          <t>Váci út 76 3.em</t>
        </is>
      </c>
      <c r="G3002" t="inlineStr">
        <is>
          <t>1133</t>
        </is>
      </c>
      <c r="H3002" t="inlineStr">
        <is>
          <t>Budapest</t>
        </is>
      </c>
      <c r="I3002" t="inlineStr">
        <is>
          <t>HU</t>
        </is>
      </c>
      <c r="J3002" t="inlineStr">
        <is>
          <t>SGGRSS_M20</t>
        </is>
      </c>
      <c r="K3002" t="inlineStr">
        <is>
          <t>33 80 4960 021-0</t>
        </is>
      </c>
      <c r="L3002" t="inlineStr">
        <is>
          <t>2023-0008</t>
        </is>
      </c>
      <c r="M3002" s="6" t="n">
        <v>45078</v>
      </c>
      <c r="N3002" s="6" t="n">
        <v>46905</v>
      </c>
      <c r="O3002" t="n">
        <v>19.25</v>
      </c>
    </row>
    <row r="3003" hidden="1" s="287">
      <c r="A3003" t="inlineStr">
        <is>
          <t>V100049</t>
        </is>
      </c>
      <c r="B3003" t="n">
        <v>59</v>
      </c>
      <c r="C3003" t="n">
        <v>50</v>
      </c>
      <c r="D3003" t="inlineStr">
        <is>
          <t>Grain Logistic Sp.z.o.o.</t>
        </is>
      </c>
      <c r="E3003" t="inlineStr">
        <is>
          <t>100765</t>
        </is>
      </c>
      <c r="F3003" t="inlineStr">
        <is>
          <t>ul. Nowogrodzka 31/413</t>
        </is>
      </c>
      <c r="G3003" t="inlineStr">
        <is>
          <t>00-511</t>
        </is>
      </c>
      <c r="H3003" t="inlineStr">
        <is>
          <t>Warszawa</t>
        </is>
      </c>
      <c r="I3003" t="inlineStr">
        <is>
          <t>PL</t>
        </is>
      </c>
      <c r="J3003" t="inlineStr">
        <is>
          <t>SGNS_M9</t>
        </is>
      </c>
      <c r="K3003" t="inlineStr">
        <is>
          <t>37 80 4564 609-8</t>
        </is>
      </c>
      <c r="L3003" t="inlineStr">
        <is>
          <t>2023-0035</t>
        </is>
      </c>
      <c r="M3003" s="6" t="n">
        <v>45301</v>
      </c>
      <c r="N3003" s="6" t="n">
        <v>46081</v>
      </c>
      <c r="O3003" t="n">
        <v>19.5</v>
      </c>
    </row>
    <row r="3004" hidden="1" s="287">
      <c r="A3004" t="inlineStr">
        <is>
          <t>V100051</t>
        </is>
      </c>
      <c r="B3004" t="n">
        <v>39</v>
      </c>
      <c r="C3004" t="n">
        <v>50</v>
      </c>
      <c r="D3004" t="inlineStr">
        <is>
          <t>LAUDE Smart Intermodal S.A.</t>
        </is>
      </c>
      <c r="E3004" t="inlineStr">
        <is>
          <t>100026</t>
        </is>
      </c>
      <c r="F3004" t="inlineStr">
        <is>
          <t>ul. Wroclawska 131</t>
        </is>
      </c>
      <c r="G3004" t="inlineStr">
        <is>
          <t>87-100</t>
        </is>
      </c>
      <c r="H3004" t="inlineStr">
        <is>
          <t>Torun</t>
        </is>
      </c>
      <c r="I3004" t="inlineStr">
        <is>
          <t>PL</t>
        </is>
      </c>
      <c r="J3004" t="inlineStr">
        <is>
          <t>SGMMNS_M29</t>
        </is>
      </c>
      <c r="K3004" t="inlineStr">
        <is>
          <t>33 80 4505 928-8</t>
        </is>
      </c>
      <c r="L3004" t="inlineStr">
        <is>
          <t>2023-0033</t>
        </is>
      </c>
      <c r="M3004" s="6" t="n">
        <v>45434</v>
      </c>
      <c r="N3004" s="6" t="n">
        <v>46894</v>
      </c>
      <c r="O3004" t="n">
        <v>18.95</v>
      </c>
    </row>
    <row r="3005" hidden="1" s="287">
      <c r="A3005" t="inlineStr">
        <is>
          <t>V200038</t>
        </is>
      </c>
      <c r="B3005" t="n">
        <v>42</v>
      </c>
      <c r="C3005" t="n">
        <v>50</v>
      </c>
      <c r="D3005" t="inlineStr">
        <is>
          <t>Mars Logistics AS</t>
        </is>
      </c>
      <c r="E3005" t="inlineStr">
        <is>
          <t>100770</t>
        </is>
      </c>
      <c r="F3005" t="inlineStr">
        <is>
          <t>Mahmutbey Mah., Tasocagi Yolu Cad.</t>
        </is>
      </c>
      <c r="G3005" t="inlineStr">
        <is>
          <t>34218</t>
        </is>
      </c>
      <c r="H3005" t="inlineStr">
        <is>
          <t>Bagcilar-Istanbul</t>
        </is>
      </c>
      <c r="I3005" t="inlineStr">
        <is>
          <t>TR</t>
        </is>
      </c>
      <c r="J3005" t="inlineStr">
        <is>
          <t>SDGGMRS_M7</t>
        </is>
      </c>
      <c r="K3005" t="inlineStr">
        <is>
          <t>37 80 4955 138-5</t>
        </is>
      </c>
      <c r="L3005" t="inlineStr">
        <is>
          <t>2024-0006</t>
        </is>
      </c>
      <c r="M3005" s="6" t="n">
        <v>45673</v>
      </c>
      <c r="N3005" s="6" t="n">
        <v>46767</v>
      </c>
      <c r="O3005" t="n">
        <v>44.43</v>
      </c>
    </row>
    <row r="3006" hidden="1" s="287">
      <c r="A3006" t="inlineStr">
        <is>
          <t>V200047</t>
        </is>
      </c>
      <c r="B3006" t="n">
        <v>40</v>
      </c>
      <c r="C3006" t="n">
        <v>50</v>
      </c>
      <c r="D3006" t="inlineStr">
        <is>
          <t>Alza Cargo Sp. z.o.o.</t>
        </is>
      </c>
      <c r="E3006" t="inlineStr">
        <is>
          <t>100060</t>
        </is>
      </c>
      <c r="F3006" t="inlineStr">
        <is>
          <t>al. Wojciecha Korfantego 125/A</t>
        </is>
      </c>
      <c r="G3006" t="inlineStr">
        <is>
          <t>40-156</t>
        </is>
      </c>
      <c r="H3006" t="inlineStr">
        <is>
          <t>Katowice</t>
        </is>
      </c>
      <c r="I3006" t="inlineStr">
        <is>
          <t>PL</t>
        </is>
      </c>
      <c r="J3006" t="inlineStr">
        <is>
          <t>SGMMNS_M17</t>
        </is>
      </c>
      <c r="K3006" t="inlineStr">
        <is>
          <t>33 80 4505 521-1</t>
        </is>
      </c>
      <c r="L3006" t="inlineStr">
        <is>
          <t>2024-0042</t>
        </is>
      </c>
      <c r="M3006" s="6" t="n">
        <v>45658</v>
      </c>
      <c r="N3006" s="6" t="n">
        <v>46387</v>
      </c>
      <c r="O3006" t="n">
        <v>19.71</v>
      </c>
    </row>
    <row r="3007" hidden="1" s="287">
      <c r="A3007" t="inlineStr">
        <is>
          <t>V100061</t>
        </is>
      </c>
      <c r="B3007" t="n">
        <v>119</v>
      </c>
      <c r="C3007" t="n">
        <v>20</v>
      </c>
      <c r="D3007" t="inlineStr">
        <is>
          <t>Rail Cargo Austria AG</t>
        </is>
      </c>
      <c r="E3007" t="inlineStr">
        <is>
          <t>100020</t>
        </is>
      </c>
      <c r="F3007" t="inlineStr">
        <is>
          <t>Am Hauptbahnhof 2</t>
        </is>
      </c>
      <c r="G3007" t="inlineStr">
        <is>
          <t>1100</t>
        </is>
      </c>
      <c r="H3007" t="inlineStr">
        <is>
          <t>Wien</t>
        </is>
      </c>
      <c r="I3007" t="inlineStr">
        <is>
          <t>AT</t>
        </is>
      </c>
      <c r="J3007" t="inlineStr">
        <is>
          <t>EANOS_95</t>
        </is>
      </c>
      <c r="K3007" t="inlineStr"/>
      <c r="L3007" t="inlineStr">
        <is>
          <t>2025-0008</t>
        </is>
      </c>
      <c r="M3007" s="6" t="n">
        <v>46227</v>
      </c>
      <c r="N3007" s="6" t="n">
        <v>50609</v>
      </c>
      <c r="O3007" t="n">
        <v>26</v>
      </c>
    </row>
    <row r="3008" hidden="1" s="287">
      <c r="A3008" t="inlineStr">
        <is>
          <t>V300081</t>
        </is>
      </c>
      <c r="B3008" t="n">
        <v>57</v>
      </c>
      <c r="C3008" t="n">
        <v>50</v>
      </c>
      <c r="D3008" t="inlineStr">
        <is>
          <t>Weco Rail GmbH</t>
        </is>
      </c>
      <c r="E3008" t="inlineStr">
        <is>
          <t>100763</t>
        </is>
      </c>
      <c r="F3008" t="inlineStr">
        <is>
          <t>Tanbruckgrasse 3</t>
        </is>
      </c>
      <c r="G3008" t="inlineStr">
        <is>
          <t>1120</t>
        </is>
      </c>
      <c r="H3008" t="inlineStr">
        <is>
          <t>Wien</t>
        </is>
      </c>
      <c r="I3008" t="inlineStr">
        <is>
          <t>AT</t>
        </is>
      </c>
      <c r="J3008" t="inlineStr">
        <is>
          <t>SDGGMRS_M7</t>
        </is>
      </c>
      <c r="K3008" t="inlineStr">
        <is>
          <t>37 80 4993 241-1</t>
        </is>
      </c>
      <c r="L3008" t="inlineStr">
        <is>
          <t>2025-0015</t>
        </is>
      </c>
      <c r="M3008" s="6" t="n">
        <v>45931</v>
      </c>
      <c r="N3008" s="6" t="n">
        <v>46660</v>
      </c>
      <c r="O3008" t="n">
        <v>46</v>
      </c>
    </row>
    <row r="3009" hidden="1" s="287">
      <c r="A3009" t="inlineStr">
        <is>
          <t>V500002</t>
        </is>
      </c>
      <c r="B3009" t="n">
        <v>37</v>
      </c>
      <c r="C3009" t="n">
        <v>50</v>
      </c>
      <c r="D3009" t="inlineStr">
        <is>
          <t>LAUDE Smart Intermodal S.A.</t>
        </is>
      </c>
      <c r="E3009" t="inlineStr">
        <is>
          <t>100026</t>
        </is>
      </c>
      <c r="F3009" t="inlineStr">
        <is>
          <t>ul. Wroclawska 131</t>
        </is>
      </c>
      <c r="G3009" t="inlineStr">
        <is>
          <t>87-100</t>
        </is>
      </c>
      <c r="H3009" t="inlineStr">
        <is>
          <t>Torun</t>
        </is>
      </c>
      <c r="I3009" t="inlineStr">
        <is>
          <t>PL</t>
        </is>
      </c>
      <c r="J3009" t="inlineStr">
        <is>
          <t>SGMMNSS_M48</t>
        </is>
      </c>
      <c r="K3009" t="inlineStr">
        <is>
          <t>37 84 4594 890-4</t>
        </is>
      </c>
      <c r="L3009" t="inlineStr">
        <is>
          <t>2025-0027</t>
        </is>
      </c>
      <c r="M3009" s="6" t="n">
        <v>45847</v>
      </c>
      <c r="N3009" s="6" t="n">
        <v>47672</v>
      </c>
      <c r="O3009" t="n">
        <v>31.56</v>
      </c>
    </row>
    <row r="3010" hidden="1" s="287">
      <c r="A3010" t="inlineStr">
        <is>
          <t>V200054</t>
        </is>
      </c>
      <c r="B3010" t="n">
        <v>52</v>
      </c>
      <c r="C3010" t="n">
        <v>50</v>
      </c>
      <c r="D3010" t="inlineStr">
        <is>
          <t>Necoss GmbH</t>
        </is>
      </c>
      <c r="E3010" t="inlineStr">
        <is>
          <t>100014</t>
        </is>
      </c>
      <c r="F3010" t="inlineStr">
        <is>
          <t>Bahnhofplatz 42</t>
        </is>
      </c>
      <c r="G3010" t="inlineStr">
        <is>
          <t>28195</t>
        </is>
      </c>
      <c r="H3010" t="inlineStr">
        <is>
          <t>Bremen</t>
        </is>
      </c>
      <c r="I3010" t="inlineStr">
        <is>
          <t>DE</t>
        </is>
      </c>
      <c r="J3010" t="inlineStr">
        <is>
          <t>SGGRSS_M2</t>
        </is>
      </c>
      <c r="K3010" t="inlineStr">
        <is>
          <t>37 80 4980 759-7</t>
        </is>
      </c>
      <c r="L3010" t="inlineStr">
        <is>
          <t>2025-0024</t>
        </is>
      </c>
      <c r="M3010" s="6" t="n">
        <v>46023</v>
      </c>
      <c r="N3010" s="6" t="n">
        <v>46783</v>
      </c>
      <c r="O3010" t="n">
        <v>27.9</v>
      </c>
    </row>
    <row r="3011" hidden="1" s="287">
      <c r="A3011" t="inlineStr">
        <is>
          <t>V300082</t>
        </is>
      </c>
      <c r="B3011" t="n">
        <v>29</v>
      </c>
      <c r="C3011" t="n">
        <v>50</v>
      </c>
      <c r="D3011" t="inlineStr">
        <is>
          <t>NAVILAND CARGO SAS</t>
        </is>
      </c>
      <c r="E3011" t="inlineStr">
        <is>
          <t>100432</t>
        </is>
      </c>
      <c r="F3011" t="inlineStr">
        <is>
          <t>26 Quai Charles Pasqua</t>
        </is>
      </c>
      <c r="G3011" t="inlineStr">
        <is>
          <t>92300</t>
        </is>
      </c>
      <c r="H3011" t="inlineStr">
        <is>
          <t>Levallois-Perret</t>
        </is>
      </c>
      <c r="I3011" t="inlineStr">
        <is>
          <t>FR</t>
        </is>
      </c>
      <c r="J3011" t="inlineStr">
        <is>
          <t>SGGRSS_M20</t>
        </is>
      </c>
      <c r="K3011" t="inlineStr">
        <is>
          <t>33 80 4960 207-5</t>
        </is>
      </c>
      <c r="L3011" t="inlineStr">
        <is>
          <t>2025-0029</t>
        </is>
      </c>
      <c r="M3011" s="6" t="n">
        <v>45992</v>
      </c>
      <c r="N3011" s="6" t="n">
        <v>46721</v>
      </c>
      <c r="O3011" t="n">
        <v>25</v>
      </c>
    </row>
    <row r="3012" hidden="1" s="287">
      <c r="A3012" t="inlineStr">
        <is>
          <t>V400006</t>
        </is>
      </c>
      <c r="B3012" t="n">
        <v>24</v>
      </c>
      <c r="C3012" t="n">
        <v>50</v>
      </c>
      <c r="D3012" t="inlineStr">
        <is>
          <t>DB Cargo AG</t>
        </is>
      </c>
      <c r="E3012" t="inlineStr">
        <is>
          <t>100000</t>
        </is>
      </c>
      <c r="F3012" t="inlineStr">
        <is>
          <t>Rheinstrasse 2</t>
        </is>
      </c>
      <c r="G3012" t="inlineStr">
        <is>
          <t>55116</t>
        </is>
      </c>
      <c r="H3012" t="inlineStr">
        <is>
          <t>Mainz</t>
        </is>
      </c>
      <c r="I3012" t="inlineStr">
        <is>
          <t>DE</t>
        </is>
      </c>
      <c r="J3012" t="inlineStr">
        <is>
          <t>SGGRSS_M20</t>
        </is>
      </c>
      <c r="K3012" t="inlineStr">
        <is>
          <t>33 80 4960 045-9</t>
        </is>
      </c>
      <c r="L3012" t="inlineStr">
        <is>
          <t>2021-2420</t>
        </is>
      </c>
      <c r="M3012" s="6" t="n">
        <v>45112</v>
      </c>
      <c r="N3012" s="6" t="n">
        <v>47330</v>
      </c>
      <c r="O3012" t="n">
        <v>27.94</v>
      </c>
    </row>
    <row r="3013" hidden="1" s="287">
      <c r="A3013" t="inlineStr">
        <is>
          <t>V300031</t>
        </is>
      </c>
      <c r="B3013" t="n">
        <v>60</v>
      </c>
      <c r="C3013" t="n">
        <v>50</v>
      </c>
      <c r="D3013" t="inlineStr">
        <is>
          <t>EWG Rail Zrt.</t>
        </is>
      </c>
      <c r="E3013" t="inlineStr">
        <is>
          <t>100758</t>
        </is>
      </c>
      <c r="F3013" t="inlineStr">
        <is>
          <t>Váci út 76 3.em</t>
        </is>
      </c>
      <c r="G3013" t="inlineStr">
        <is>
          <t>1133</t>
        </is>
      </c>
      <c r="H3013" t="inlineStr">
        <is>
          <t>Budapest</t>
        </is>
      </c>
      <c r="I3013" t="inlineStr">
        <is>
          <t>HU</t>
        </is>
      </c>
      <c r="J3013" t="inlineStr">
        <is>
          <t>SGGRSS_M20</t>
        </is>
      </c>
      <c r="K3013" t="inlineStr">
        <is>
          <t>33 80 4960 022-8</t>
        </is>
      </c>
      <c r="L3013" t="inlineStr">
        <is>
          <t>2023-0008</t>
        </is>
      </c>
      <c r="M3013" s="6" t="n">
        <v>45078</v>
      </c>
      <c r="N3013" s="6" t="n">
        <v>46905</v>
      </c>
      <c r="O3013" t="n">
        <v>19.25</v>
      </c>
    </row>
    <row r="3014" hidden="1" s="287">
      <c r="A3014" t="inlineStr">
        <is>
          <t>V100049</t>
        </is>
      </c>
      <c r="B3014" t="n">
        <v>60</v>
      </c>
      <c r="C3014" t="n">
        <v>50</v>
      </c>
      <c r="D3014" t="inlineStr">
        <is>
          <t>Grain Logistic Sp.z.o.o.</t>
        </is>
      </c>
      <c r="E3014" t="inlineStr">
        <is>
          <t>100765</t>
        </is>
      </c>
      <c r="F3014" t="inlineStr">
        <is>
          <t>ul. Nowogrodzka 31/413</t>
        </is>
      </c>
      <c r="G3014" t="inlineStr">
        <is>
          <t>00-511</t>
        </is>
      </c>
      <c r="H3014" t="inlineStr">
        <is>
          <t>Warszawa</t>
        </is>
      </c>
      <c r="I3014" t="inlineStr">
        <is>
          <t>PL</t>
        </is>
      </c>
      <c r="J3014" t="inlineStr">
        <is>
          <t>SGNS_M9</t>
        </is>
      </c>
      <c r="K3014" t="inlineStr">
        <is>
          <t>37 80 4564 610-6</t>
        </is>
      </c>
      <c r="L3014" t="inlineStr">
        <is>
          <t>2023-0035</t>
        </is>
      </c>
      <c r="M3014" s="6" t="n">
        <v>45301</v>
      </c>
      <c r="N3014" s="6" t="n">
        <v>46081</v>
      </c>
      <c r="O3014" t="n">
        <v>19.5</v>
      </c>
    </row>
    <row r="3015" hidden="1" s="287">
      <c r="A3015" t="inlineStr">
        <is>
          <t>V200038</t>
        </is>
      </c>
      <c r="B3015" t="n">
        <v>43</v>
      </c>
      <c r="C3015" t="n">
        <v>50</v>
      </c>
      <c r="D3015" t="inlineStr">
        <is>
          <t>Mars Logistics AS</t>
        </is>
      </c>
      <c r="E3015" t="inlineStr">
        <is>
          <t>100770</t>
        </is>
      </c>
      <c r="F3015" t="inlineStr">
        <is>
          <t>Mahmutbey Mah., Tasocagi Yolu Cad.</t>
        </is>
      </c>
      <c r="G3015" t="inlineStr">
        <is>
          <t>34218</t>
        </is>
      </c>
      <c r="H3015" t="inlineStr">
        <is>
          <t>Bagcilar-Istanbul</t>
        </is>
      </c>
      <c r="I3015" t="inlineStr">
        <is>
          <t>TR</t>
        </is>
      </c>
      <c r="J3015" t="inlineStr">
        <is>
          <t>SDGGMRS_M7</t>
        </is>
      </c>
      <c r="K3015" t="inlineStr">
        <is>
          <t>37 80 4955 139-3</t>
        </is>
      </c>
      <c r="L3015" t="inlineStr">
        <is>
          <t>2024-0006</t>
        </is>
      </c>
      <c r="M3015" s="6" t="n">
        <v>45673</v>
      </c>
      <c r="N3015" s="6" t="n">
        <v>46767</v>
      </c>
      <c r="O3015" t="n">
        <v>44.43</v>
      </c>
    </row>
    <row r="3016" hidden="1" s="287">
      <c r="A3016" t="inlineStr">
        <is>
          <t>V200047</t>
        </is>
      </c>
      <c r="B3016" t="n">
        <v>41</v>
      </c>
      <c r="C3016" t="n">
        <v>50</v>
      </c>
      <c r="D3016" t="inlineStr">
        <is>
          <t>Alza Cargo Sp. z.o.o.</t>
        </is>
      </c>
      <c r="E3016" t="inlineStr">
        <is>
          <t>100060</t>
        </is>
      </c>
      <c r="F3016" t="inlineStr">
        <is>
          <t>al. Wojciecha Korfantego 125/A</t>
        </is>
      </c>
      <c r="G3016" t="inlineStr">
        <is>
          <t>40-156</t>
        </is>
      </c>
      <c r="H3016" t="inlineStr">
        <is>
          <t>Katowice</t>
        </is>
      </c>
      <c r="I3016" t="inlineStr">
        <is>
          <t>PL</t>
        </is>
      </c>
      <c r="J3016" t="inlineStr">
        <is>
          <t>SGMMNS_M17</t>
        </is>
      </c>
      <c r="K3016" t="inlineStr">
        <is>
          <t>33 80 4505 522-9</t>
        </is>
      </c>
      <c r="L3016" t="inlineStr">
        <is>
          <t>2024-0042</t>
        </is>
      </c>
      <c r="M3016" s="6" t="n">
        <v>45658</v>
      </c>
      <c r="N3016" s="6" t="n">
        <v>46387</v>
      </c>
      <c r="O3016" t="n">
        <v>19.71</v>
      </c>
    </row>
    <row r="3017" hidden="1" s="287">
      <c r="A3017" t="inlineStr">
        <is>
          <t>V100061</t>
        </is>
      </c>
      <c r="B3017" t="n">
        <v>120</v>
      </c>
      <c r="C3017" t="n">
        <v>20</v>
      </c>
      <c r="D3017" t="inlineStr">
        <is>
          <t>Rail Cargo Austria AG</t>
        </is>
      </c>
      <c r="E3017" t="inlineStr">
        <is>
          <t>100020</t>
        </is>
      </c>
      <c r="F3017" t="inlineStr">
        <is>
          <t>Am Hauptbahnhof 2</t>
        </is>
      </c>
      <c r="G3017" t="inlineStr">
        <is>
          <t>1100</t>
        </is>
      </c>
      <c r="H3017" t="inlineStr">
        <is>
          <t>Wien</t>
        </is>
      </c>
      <c r="I3017" t="inlineStr">
        <is>
          <t>AT</t>
        </is>
      </c>
      <c r="J3017" t="inlineStr">
        <is>
          <t>EANOS_95</t>
        </is>
      </c>
      <c r="K3017" t="inlineStr"/>
      <c r="L3017" t="inlineStr">
        <is>
          <t>2025-0008</t>
        </is>
      </c>
      <c r="M3017" s="6" t="n">
        <v>46227</v>
      </c>
      <c r="N3017" s="6" t="n">
        <v>50609</v>
      </c>
      <c r="O3017" t="n">
        <v>26</v>
      </c>
    </row>
    <row r="3018" hidden="1" s="287">
      <c r="A3018" t="inlineStr">
        <is>
          <t>V300081</t>
        </is>
      </c>
      <c r="B3018" t="n">
        <v>58</v>
      </c>
      <c r="C3018" t="n">
        <v>50</v>
      </c>
      <c r="D3018" t="inlineStr">
        <is>
          <t>Weco Rail GmbH</t>
        </is>
      </c>
      <c r="E3018" t="inlineStr">
        <is>
          <t>100763</t>
        </is>
      </c>
      <c r="F3018" t="inlineStr">
        <is>
          <t>Tanbruckgrasse 3</t>
        </is>
      </c>
      <c r="G3018" t="inlineStr">
        <is>
          <t>1120</t>
        </is>
      </c>
      <c r="H3018" t="inlineStr">
        <is>
          <t>Wien</t>
        </is>
      </c>
      <c r="I3018" t="inlineStr">
        <is>
          <t>AT</t>
        </is>
      </c>
      <c r="J3018" t="inlineStr">
        <is>
          <t>SDGGMRS_M7</t>
        </is>
      </c>
      <c r="K3018" t="inlineStr">
        <is>
          <t>37 80 4993 244-5</t>
        </is>
      </c>
      <c r="L3018" t="inlineStr">
        <is>
          <t>2025-0015</t>
        </is>
      </c>
      <c r="M3018" s="6" t="n">
        <v>45931</v>
      </c>
      <c r="N3018" s="6" t="n">
        <v>46660</v>
      </c>
      <c r="O3018" t="n">
        <v>46</v>
      </c>
    </row>
    <row r="3019" hidden="1" s="287">
      <c r="A3019" t="inlineStr">
        <is>
          <t>V500002</t>
        </is>
      </c>
      <c r="B3019" t="n">
        <v>38</v>
      </c>
      <c r="C3019" t="n">
        <v>50</v>
      </c>
      <c r="D3019" t="inlineStr">
        <is>
          <t>LAUDE Smart Intermodal S.A.</t>
        </is>
      </c>
      <c r="E3019" t="inlineStr">
        <is>
          <t>100026</t>
        </is>
      </c>
      <c r="F3019" t="inlineStr">
        <is>
          <t>ul. Wroclawska 131</t>
        </is>
      </c>
      <c r="G3019" t="inlineStr">
        <is>
          <t>87-100</t>
        </is>
      </c>
      <c r="H3019" t="inlineStr">
        <is>
          <t>Torun</t>
        </is>
      </c>
      <c r="I3019" t="inlineStr">
        <is>
          <t>PL</t>
        </is>
      </c>
      <c r="J3019" t="inlineStr">
        <is>
          <t>SGMMNSS_M48</t>
        </is>
      </c>
      <c r="K3019" t="inlineStr">
        <is>
          <t>37 84 4594 891-2</t>
        </is>
      </c>
      <c r="L3019" t="inlineStr">
        <is>
          <t>2025-0027</t>
        </is>
      </c>
      <c r="M3019" s="6" t="n">
        <v>45847</v>
      </c>
      <c r="N3019" s="6" t="n">
        <v>47672</v>
      </c>
      <c r="O3019" t="n">
        <v>31.56</v>
      </c>
    </row>
    <row r="3020" hidden="1" s="287">
      <c r="A3020" t="inlineStr">
        <is>
          <t>V200054</t>
        </is>
      </c>
      <c r="B3020" t="n">
        <v>53</v>
      </c>
      <c r="C3020" t="n">
        <v>50</v>
      </c>
      <c r="D3020" t="inlineStr">
        <is>
          <t>Necoss GmbH</t>
        </is>
      </c>
      <c r="E3020" t="inlineStr">
        <is>
          <t>100014</t>
        </is>
      </c>
      <c r="F3020" t="inlineStr">
        <is>
          <t>Bahnhofplatz 42</t>
        </is>
      </c>
      <c r="G3020" t="inlineStr">
        <is>
          <t>28195</t>
        </is>
      </c>
      <c r="H3020" t="inlineStr">
        <is>
          <t>Bremen</t>
        </is>
      </c>
      <c r="I3020" t="inlineStr">
        <is>
          <t>DE</t>
        </is>
      </c>
      <c r="J3020" t="inlineStr">
        <is>
          <t>SGGRSS_M2</t>
        </is>
      </c>
      <c r="K3020" t="inlineStr">
        <is>
          <t>37 80 4980 760-5</t>
        </is>
      </c>
      <c r="L3020" t="inlineStr">
        <is>
          <t>2025-0024</t>
        </is>
      </c>
      <c r="M3020" s="6" t="n">
        <v>46023</v>
      </c>
      <c r="N3020" s="6" t="n">
        <v>46783</v>
      </c>
      <c r="O3020" t="n">
        <v>27.9</v>
      </c>
    </row>
    <row r="3021" hidden="1" s="287">
      <c r="A3021" t="inlineStr">
        <is>
          <t>V300082</t>
        </is>
      </c>
      <c r="B3021" t="n">
        <v>30</v>
      </c>
      <c r="C3021" t="n">
        <v>50</v>
      </c>
      <c r="D3021" t="inlineStr">
        <is>
          <t>NAVILAND CARGO SAS</t>
        </is>
      </c>
      <c r="E3021" t="inlineStr">
        <is>
          <t>100432</t>
        </is>
      </c>
      <c r="F3021" t="inlineStr">
        <is>
          <t>26 Quai Charles Pasqua</t>
        </is>
      </c>
      <c r="G3021" t="inlineStr">
        <is>
          <t>92300</t>
        </is>
      </c>
      <c r="H3021" t="inlineStr">
        <is>
          <t>Levallois-Perret</t>
        </is>
      </c>
      <c r="I3021" t="inlineStr">
        <is>
          <t>FR</t>
        </is>
      </c>
      <c r="J3021" t="inlineStr">
        <is>
          <t>SGGRSS_M20</t>
        </is>
      </c>
      <c r="K3021" t="inlineStr">
        <is>
          <t>33 80 4960 208-3</t>
        </is>
      </c>
      <c r="L3021" t="inlineStr">
        <is>
          <t>2025-0029</t>
        </is>
      </c>
      <c r="M3021" s="6" t="n">
        <v>45992</v>
      </c>
      <c r="N3021" s="6" t="n">
        <v>46721</v>
      </c>
      <c r="O3021" t="n">
        <v>25</v>
      </c>
    </row>
    <row r="3022" hidden="1" s="287">
      <c r="A3022" t="inlineStr">
        <is>
          <t>V100051</t>
        </is>
      </c>
      <c r="B3022" t="n">
        <v>40</v>
      </c>
      <c r="C3022" t="n">
        <v>50</v>
      </c>
      <c r="D3022" t="inlineStr">
        <is>
          <t>LAUDE Smart Intermodal S.A.</t>
        </is>
      </c>
      <c r="E3022" t="inlineStr">
        <is>
          <t>100026</t>
        </is>
      </c>
      <c r="F3022" t="inlineStr">
        <is>
          <t>ul. Wroclawska 131</t>
        </is>
      </c>
      <c r="G3022" t="inlineStr">
        <is>
          <t>87-100</t>
        </is>
      </c>
      <c r="H3022" t="inlineStr">
        <is>
          <t>Torun</t>
        </is>
      </c>
      <c r="I3022" t="inlineStr">
        <is>
          <t>PL</t>
        </is>
      </c>
      <c r="J3022" t="inlineStr">
        <is>
          <t>SGMMNS_M17</t>
        </is>
      </c>
      <c r="K3022" t="inlineStr">
        <is>
          <t>33 80 4505 586-4</t>
        </is>
      </c>
      <c r="L3022" t="inlineStr">
        <is>
          <t>2023-0033</t>
        </is>
      </c>
      <c r="M3022" s="6" t="n">
        <v>45565</v>
      </c>
      <c r="N3022" s="6" t="n">
        <v>47025</v>
      </c>
      <c r="O3022" t="n">
        <v>18.95</v>
      </c>
    </row>
    <row r="3023" hidden="1" s="287">
      <c r="A3023" t="inlineStr">
        <is>
          <t>V200038</t>
        </is>
      </c>
      <c r="B3023" t="n">
        <v>44</v>
      </c>
      <c r="C3023" t="n">
        <v>50</v>
      </c>
      <c r="D3023" t="inlineStr">
        <is>
          <t>Mars Logistics AS</t>
        </is>
      </c>
      <c r="E3023" t="inlineStr">
        <is>
          <t>100770</t>
        </is>
      </c>
      <c r="F3023" t="inlineStr">
        <is>
          <t>Mahmutbey Mah., Tasocagi Yolu Cad.</t>
        </is>
      </c>
      <c r="G3023" t="inlineStr">
        <is>
          <t>34218</t>
        </is>
      </c>
      <c r="H3023" t="inlineStr">
        <is>
          <t>Bagcilar-Istanbul</t>
        </is>
      </c>
      <c r="I3023" t="inlineStr">
        <is>
          <t>TR</t>
        </is>
      </c>
      <c r="J3023" t="inlineStr">
        <is>
          <t>SDGGMRS_M7</t>
        </is>
      </c>
      <c r="K3023" t="inlineStr">
        <is>
          <t>37 80 4955 140-1</t>
        </is>
      </c>
      <c r="L3023" t="inlineStr">
        <is>
          <t>2024-0006</t>
        </is>
      </c>
      <c r="M3023" s="6" t="n">
        <v>45673</v>
      </c>
      <c r="N3023" s="6" t="n">
        <v>46767</v>
      </c>
      <c r="O3023" t="n">
        <v>44.43</v>
      </c>
    </row>
    <row r="3024" hidden="1" s="287">
      <c r="A3024" t="inlineStr">
        <is>
          <t>V200040</t>
        </is>
      </c>
      <c r="B3024" t="n">
        <v>31</v>
      </c>
      <c r="C3024" t="n">
        <v>50</v>
      </c>
      <c r="D3024" t="inlineStr">
        <is>
          <t>PCC Intermodal S.A.</t>
        </is>
      </c>
      <c r="E3024" t="inlineStr">
        <is>
          <t>100761</t>
        </is>
      </c>
      <c r="F3024" t="inlineStr">
        <is>
          <t>ul Hutnicza 16</t>
        </is>
      </c>
      <c r="G3024" t="inlineStr">
        <is>
          <t>81-061</t>
        </is>
      </c>
      <c r="H3024" t="inlineStr">
        <is>
          <t>Gdynia</t>
        </is>
      </c>
      <c r="I3024" t="inlineStr">
        <is>
          <t>PL</t>
        </is>
      </c>
      <c r="J3024" t="inlineStr">
        <is>
          <t>SGNS_M13</t>
        </is>
      </c>
      <c r="K3024" t="inlineStr">
        <is>
          <t>37 80 4564 296-4</t>
        </is>
      </c>
      <c r="L3024" t="inlineStr">
        <is>
          <t>2024-0021</t>
        </is>
      </c>
      <c r="M3024" s="6" t="n">
        <v>45574</v>
      </c>
      <c r="N3024" s="6" t="n">
        <v>47004</v>
      </c>
      <c r="O3024" t="n">
        <v>20.8</v>
      </c>
    </row>
    <row r="3025" hidden="1" s="287">
      <c r="A3025" t="inlineStr">
        <is>
          <t>V200047</t>
        </is>
      </c>
      <c r="B3025" t="n">
        <v>42</v>
      </c>
      <c r="C3025" t="n">
        <v>50</v>
      </c>
      <c r="D3025" t="inlineStr">
        <is>
          <t>Alza Cargo Sp. z.o.o.</t>
        </is>
      </c>
      <c r="E3025" t="inlineStr">
        <is>
          <t>100060</t>
        </is>
      </c>
      <c r="F3025" t="inlineStr">
        <is>
          <t>al. Wojciecha Korfantego 125/A</t>
        </is>
      </c>
      <c r="G3025" t="inlineStr">
        <is>
          <t>40-156</t>
        </is>
      </c>
      <c r="H3025" t="inlineStr">
        <is>
          <t>Katowice</t>
        </is>
      </c>
      <c r="I3025" t="inlineStr">
        <is>
          <t>PL</t>
        </is>
      </c>
      <c r="J3025" t="inlineStr">
        <is>
          <t>SGMMNS_M17</t>
        </is>
      </c>
      <c r="K3025" t="inlineStr">
        <is>
          <t>33 80 4505 523-7</t>
        </is>
      </c>
      <c r="L3025" t="inlineStr">
        <is>
          <t>2024-0042</t>
        </is>
      </c>
      <c r="M3025" s="6" t="n">
        <v>45658</v>
      </c>
      <c r="N3025" s="6" t="n">
        <v>46387</v>
      </c>
      <c r="O3025" t="n">
        <v>19.71</v>
      </c>
    </row>
    <row r="3026" hidden="1" s="287">
      <c r="A3026" t="inlineStr">
        <is>
          <t>V100061</t>
        </is>
      </c>
      <c r="B3026" t="n">
        <v>121</v>
      </c>
      <c r="C3026" t="n">
        <v>20</v>
      </c>
      <c r="D3026" t="inlineStr">
        <is>
          <t>Rail Cargo Austria AG</t>
        </is>
      </c>
      <c r="E3026" t="inlineStr">
        <is>
          <t>100020</t>
        </is>
      </c>
      <c r="F3026" t="inlineStr">
        <is>
          <t>Am Hauptbahnhof 2</t>
        </is>
      </c>
      <c r="G3026" t="inlineStr">
        <is>
          <t>1100</t>
        </is>
      </c>
      <c r="H3026" t="inlineStr">
        <is>
          <t>Wien</t>
        </is>
      </c>
      <c r="I3026" t="inlineStr">
        <is>
          <t>AT</t>
        </is>
      </c>
      <c r="J3026" t="inlineStr">
        <is>
          <t>EANOS_95</t>
        </is>
      </c>
      <c r="K3026" t="inlineStr"/>
      <c r="L3026" t="inlineStr">
        <is>
          <t>2025-0008</t>
        </is>
      </c>
      <c r="M3026" s="6" t="n">
        <v>46227</v>
      </c>
      <c r="N3026" s="6" t="n">
        <v>50609</v>
      </c>
      <c r="O3026" t="n">
        <v>26</v>
      </c>
    </row>
    <row r="3027" hidden="1" s="287">
      <c r="A3027" t="inlineStr">
        <is>
          <t>V300081</t>
        </is>
      </c>
      <c r="B3027" t="n">
        <v>59</v>
      </c>
      <c r="C3027" t="n">
        <v>50</v>
      </c>
      <c r="D3027" t="inlineStr">
        <is>
          <t>Weco Rail GmbH</t>
        </is>
      </c>
      <c r="E3027" t="inlineStr">
        <is>
          <t>100763</t>
        </is>
      </c>
      <c r="F3027" t="inlineStr">
        <is>
          <t>Tanbruckgrasse 3</t>
        </is>
      </c>
      <c r="G3027" t="inlineStr">
        <is>
          <t>1120</t>
        </is>
      </c>
      <c r="H3027" t="inlineStr">
        <is>
          <t>Wien</t>
        </is>
      </c>
      <c r="I3027" t="inlineStr">
        <is>
          <t>AT</t>
        </is>
      </c>
      <c r="J3027" t="inlineStr">
        <is>
          <t>SDGGMRS_M7</t>
        </is>
      </c>
      <c r="K3027" t="inlineStr">
        <is>
          <t>37 80 4993 245-2</t>
        </is>
      </c>
      <c r="L3027" t="inlineStr">
        <is>
          <t>2025-0015</t>
        </is>
      </c>
      <c r="M3027" s="6" t="n">
        <v>45931</v>
      </c>
      <c r="N3027" s="6" t="n">
        <v>46660</v>
      </c>
      <c r="O3027" t="n">
        <v>46</v>
      </c>
    </row>
    <row r="3028" hidden="1" s="287">
      <c r="A3028" t="inlineStr">
        <is>
          <t>V500002</t>
        </is>
      </c>
      <c r="B3028" t="n">
        <v>39</v>
      </c>
      <c r="C3028" t="n">
        <v>50</v>
      </c>
      <c r="D3028" t="inlineStr">
        <is>
          <t>LAUDE Smart Intermodal S.A.</t>
        </is>
      </c>
      <c r="E3028" t="inlineStr">
        <is>
          <t>100026</t>
        </is>
      </c>
      <c r="F3028" t="inlineStr">
        <is>
          <t>ul. Wroclawska 131</t>
        </is>
      </c>
      <c r="G3028" t="inlineStr">
        <is>
          <t>87-100</t>
        </is>
      </c>
      <c r="H3028" t="inlineStr">
        <is>
          <t>Torun</t>
        </is>
      </c>
      <c r="I3028" t="inlineStr">
        <is>
          <t>PL</t>
        </is>
      </c>
      <c r="J3028" t="inlineStr">
        <is>
          <t>SGMMNSS_M48</t>
        </is>
      </c>
      <c r="K3028" t="inlineStr">
        <is>
          <t>37 84 4594 892-0</t>
        </is>
      </c>
      <c r="L3028" t="inlineStr">
        <is>
          <t>2025-0027</t>
        </is>
      </c>
      <c r="M3028" s="6" t="n">
        <v>45847</v>
      </c>
      <c r="N3028" s="6" t="n">
        <v>47672</v>
      </c>
      <c r="O3028" t="n">
        <v>31.56</v>
      </c>
    </row>
    <row r="3029" hidden="1" s="287">
      <c r="A3029" t="inlineStr">
        <is>
          <t>V200054</t>
        </is>
      </c>
      <c r="B3029" t="n">
        <v>54</v>
      </c>
      <c r="C3029" t="n">
        <v>50</v>
      </c>
      <c r="D3029" t="inlineStr">
        <is>
          <t>Necoss GmbH</t>
        </is>
      </c>
      <c r="E3029" t="inlineStr">
        <is>
          <t>100014</t>
        </is>
      </c>
      <c r="F3029" t="inlineStr">
        <is>
          <t>Bahnhofplatz 42</t>
        </is>
      </c>
      <c r="G3029" t="inlineStr">
        <is>
          <t>28195</t>
        </is>
      </c>
      <c r="H3029" t="inlineStr">
        <is>
          <t>Bremen</t>
        </is>
      </c>
      <c r="I3029" t="inlineStr">
        <is>
          <t>DE</t>
        </is>
      </c>
      <c r="J3029" t="inlineStr">
        <is>
          <t>SGGRSS_M2</t>
        </is>
      </c>
      <c r="K3029" t="inlineStr">
        <is>
          <t>37 80 4980 761-3</t>
        </is>
      </c>
      <c r="L3029" t="inlineStr">
        <is>
          <t>2025-0024</t>
        </is>
      </c>
      <c r="M3029" s="6" t="n">
        <v>46023</v>
      </c>
      <c r="N3029" s="6" t="n">
        <v>46783</v>
      </c>
      <c r="O3029" t="n">
        <v>27.9</v>
      </c>
    </row>
    <row r="3030" hidden="1" s="287">
      <c r="A3030" t="inlineStr">
        <is>
          <t>V300082</t>
        </is>
      </c>
      <c r="B3030" t="n">
        <v>31</v>
      </c>
      <c r="C3030" t="n">
        <v>50</v>
      </c>
      <c r="D3030" t="inlineStr">
        <is>
          <t>NAVILAND CARGO SAS</t>
        </is>
      </c>
      <c r="E3030" t="inlineStr">
        <is>
          <t>100432</t>
        </is>
      </c>
      <c r="F3030" t="inlineStr">
        <is>
          <t>26 Quai Charles Pasqua</t>
        </is>
      </c>
      <c r="G3030" t="inlineStr">
        <is>
          <t>92300</t>
        </is>
      </c>
      <c r="H3030" t="inlineStr">
        <is>
          <t>Levallois-Perret</t>
        </is>
      </c>
      <c r="I3030" t="inlineStr">
        <is>
          <t>FR</t>
        </is>
      </c>
      <c r="J3030" t="inlineStr">
        <is>
          <t>SGGRSS_M20</t>
        </is>
      </c>
      <c r="K3030" t="inlineStr">
        <is>
          <t>33 80 4960 210-9</t>
        </is>
      </c>
      <c r="L3030" t="inlineStr">
        <is>
          <t>2025-0029</t>
        </is>
      </c>
      <c r="M3030" s="6" t="n">
        <v>45992</v>
      </c>
      <c r="N3030" s="6" t="n">
        <v>46721</v>
      </c>
      <c r="O3030" t="n">
        <v>25</v>
      </c>
    </row>
    <row r="3031" hidden="1" s="287">
      <c r="A3031" t="inlineStr">
        <is>
          <t>V400006</t>
        </is>
      </c>
      <c r="B3031" t="n">
        <v>26</v>
      </c>
      <c r="C3031" t="n">
        <v>50</v>
      </c>
      <c r="D3031" t="inlineStr">
        <is>
          <t>DB Cargo AG</t>
        </is>
      </c>
      <c r="E3031" t="inlineStr">
        <is>
          <t>100000</t>
        </is>
      </c>
      <c r="F3031" t="inlineStr">
        <is>
          <t>Rheinstrasse 2</t>
        </is>
      </c>
      <c r="G3031" t="inlineStr">
        <is>
          <t>55116</t>
        </is>
      </c>
      <c r="H3031" t="inlineStr">
        <is>
          <t>Mainz</t>
        </is>
      </c>
      <c r="I3031" t="inlineStr">
        <is>
          <t>DE</t>
        </is>
      </c>
      <c r="J3031" t="inlineStr">
        <is>
          <t>SGGRSS_M20</t>
        </is>
      </c>
      <c r="K3031" t="inlineStr">
        <is>
          <t>33 80 4960 047-5</t>
        </is>
      </c>
      <c r="L3031" t="inlineStr">
        <is>
          <t>2021-2420</t>
        </is>
      </c>
      <c r="M3031" s="6" t="n">
        <v>45112</v>
      </c>
      <c r="N3031" s="6" t="n">
        <v>47330</v>
      </c>
      <c r="O3031" t="n">
        <v>27.94</v>
      </c>
    </row>
    <row r="3032" hidden="1" s="287">
      <c r="A3032" t="inlineStr">
        <is>
          <t>V100051</t>
        </is>
      </c>
      <c r="B3032" t="n">
        <v>41</v>
      </c>
      <c r="C3032" t="n">
        <v>50</v>
      </c>
      <c r="D3032" t="inlineStr">
        <is>
          <t>LAUDE Smart Intermodal S.A.</t>
        </is>
      </c>
      <c r="E3032" t="inlineStr">
        <is>
          <t>100026</t>
        </is>
      </c>
      <c r="F3032" t="inlineStr">
        <is>
          <t>ul. Wroclawska 131</t>
        </is>
      </c>
      <c r="G3032" t="inlineStr">
        <is>
          <t>87-100</t>
        </is>
      </c>
      <c r="H3032" t="inlineStr">
        <is>
          <t>Torun</t>
        </is>
      </c>
      <c r="I3032" t="inlineStr">
        <is>
          <t>PL</t>
        </is>
      </c>
      <c r="J3032" t="inlineStr">
        <is>
          <t>SGMMNS_M17</t>
        </is>
      </c>
      <c r="K3032" t="inlineStr">
        <is>
          <t>33 80 4505 587-2</t>
        </is>
      </c>
      <c r="L3032" t="inlineStr">
        <is>
          <t>2023-0033</t>
        </is>
      </c>
      <c r="M3032" s="6" t="n">
        <v>45565</v>
      </c>
      <c r="N3032" s="6" t="n">
        <v>47025</v>
      </c>
      <c r="O3032" t="n">
        <v>18.95</v>
      </c>
    </row>
    <row r="3033" hidden="1" s="287">
      <c r="A3033" t="inlineStr">
        <is>
          <t>V200038</t>
        </is>
      </c>
      <c r="B3033" t="n">
        <v>45</v>
      </c>
      <c r="C3033" t="n">
        <v>50</v>
      </c>
      <c r="D3033" t="inlineStr">
        <is>
          <t>Mars Logistics AS</t>
        </is>
      </c>
      <c r="E3033" t="inlineStr">
        <is>
          <t>100770</t>
        </is>
      </c>
      <c r="F3033" t="inlineStr">
        <is>
          <t>Mahmutbey Mah., Tasocagi Yolu Cad.</t>
        </is>
      </c>
      <c r="G3033" t="inlineStr">
        <is>
          <t>34218</t>
        </is>
      </c>
      <c r="H3033" t="inlineStr">
        <is>
          <t>Bagcilar-Istanbul</t>
        </is>
      </c>
      <c r="I3033" t="inlineStr">
        <is>
          <t>TR</t>
        </is>
      </c>
      <c r="J3033" t="inlineStr">
        <is>
          <t>SDGGMRS_M7</t>
        </is>
      </c>
      <c r="K3033" t="inlineStr">
        <is>
          <t>37 80 4955 141-9</t>
        </is>
      </c>
      <c r="L3033" t="inlineStr">
        <is>
          <t>2024-0006</t>
        </is>
      </c>
      <c r="M3033" s="6" t="n">
        <v>45673</v>
      </c>
      <c r="N3033" s="6" t="n">
        <v>46767</v>
      </c>
      <c r="O3033" t="n">
        <v>44.43</v>
      </c>
    </row>
    <row r="3034" hidden="1" s="287">
      <c r="A3034" t="inlineStr">
        <is>
          <t>V200040</t>
        </is>
      </c>
      <c r="B3034" t="n">
        <v>32</v>
      </c>
      <c r="C3034" t="n">
        <v>50</v>
      </c>
      <c r="D3034" t="inlineStr">
        <is>
          <t>PCC Intermodal S.A.</t>
        </is>
      </c>
      <c r="E3034" t="inlineStr">
        <is>
          <t>100761</t>
        </is>
      </c>
      <c r="F3034" t="inlineStr">
        <is>
          <t>ul Hutnicza 16</t>
        </is>
      </c>
      <c r="G3034" t="inlineStr">
        <is>
          <t>81-061</t>
        </is>
      </c>
      <c r="H3034" t="inlineStr">
        <is>
          <t>Gdynia</t>
        </is>
      </c>
      <c r="I3034" t="inlineStr">
        <is>
          <t>PL</t>
        </is>
      </c>
      <c r="J3034" t="inlineStr">
        <is>
          <t>SGNS_M13</t>
        </is>
      </c>
      <c r="K3034" t="inlineStr">
        <is>
          <t>37 80 4564 297-2</t>
        </is>
      </c>
      <c r="L3034" t="inlineStr">
        <is>
          <t>2024-0021</t>
        </is>
      </c>
      <c r="M3034" s="6" t="n">
        <v>45574</v>
      </c>
      <c r="N3034" s="6" t="n">
        <v>47004</v>
      </c>
      <c r="O3034" t="n">
        <v>20.8</v>
      </c>
    </row>
    <row r="3035" hidden="1" s="287">
      <c r="A3035" t="inlineStr">
        <is>
          <t>V200047</t>
        </is>
      </c>
      <c r="B3035" t="n">
        <v>43</v>
      </c>
      <c r="C3035" t="n">
        <v>50</v>
      </c>
      <c r="D3035" t="inlineStr">
        <is>
          <t>Alza Cargo Sp. z.o.o.</t>
        </is>
      </c>
      <c r="E3035" t="inlineStr">
        <is>
          <t>100060</t>
        </is>
      </c>
      <c r="F3035" t="inlineStr">
        <is>
          <t>al. Wojciecha Korfantego 125/A</t>
        </is>
      </c>
      <c r="G3035" t="inlineStr">
        <is>
          <t>40-156</t>
        </is>
      </c>
      <c r="H3035" t="inlineStr">
        <is>
          <t>Katowice</t>
        </is>
      </c>
      <c r="I3035" t="inlineStr">
        <is>
          <t>PL</t>
        </is>
      </c>
      <c r="J3035" t="inlineStr">
        <is>
          <t>SGMMNS_M17</t>
        </is>
      </c>
      <c r="K3035" t="inlineStr">
        <is>
          <t>33 80 4505 524-5</t>
        </is>
      </c>
      <c r="L3035" t="inlineStr">
        <is>
          <t>2024-0042</t>
        </is>
      </c>
      <c r="M3035" s="6" t="n">
        <v>45658</v>
      </c>
      <c r="N3035" s="6" t="n">
        <v>46387</v>
      </c>
      <c r="O3035" t="n">
        <v>19.71</v>
      </c>
    </row>
    <row r="3036" hidden="1" s="287">
      <c r="A3036" t="inlineStr">
        <is>
          <t>V100061</t>
        </is>
      </c>
      <c r="B3036" t="n">
        <v>122</v>
      </c>
      <c r="C3036" t="n">
        <v>20</v>
      </c>
      <c r="D3036" t="inlineStr">
        <is>
          <t>Rail Cargo Austria AG</t>
        </is>
      </c>
      <c r="E3036" t="inlineStr">
        <is>
          <t>100020</t>
        </is>
      </c>
      <c r="F3036" t="inlineStr">
        <is>
          <t>Am Hauptbahnhof 2</t>
        </is>
      </c>
      <c r="G3036" t="inlineStr">
        <is>
          <t>1100</t>
        </is>
      </c>
      <c r="H3036" t="inlineStr">
        <is>
          <t>Wien</t>
        </is>
      </c>
      <c r="I3036" t="inlineStr">
        <is>
          <t>AT</t>
        </is>
      </c>
      <c r="J3036" t="inlineStr">
        <is>
          <t>EANOS_95</t>
        </is>
      </c>
      <c r="K3036" t="inlineStr"/>
      <c r="L3036" t="inlineStr">
        <is>
          <t>2025-0008</t>
        </is>
      </c>
      <c r="M3036" s="6" t="n">
        <v>46227</v>
      </c>
      <c r="N3036" s="6" t="n">
        <v>50609</v>
      </c>
      <c r="O3036" t="n">
        <v>26</v>
      </c>
    </row>
    <row r="3037" hidden="1" s="287">
      <c r="A3037" t="inlineStr">
        <is>
          <t>V300081</t>
        </is>
      </c>
      <c r="B3037" t="n">
        <v>60</v>
      </c>
      <c r="C3037" t="n">
        <v>50</v>
      </c>
      <c r="D3037" t="inlineStr">
        <is>
          <t>Weco Rail GmbH</t>
        </is>
      </c>
      <c r="E3037" t="inlineStr">
        <is>
          <t>100763</t>
        </is>
      </c>
      <c r="F3037" t="inlineStr">
        <is>
          <t>Tanbruckgrasse 3</t>
        </is>
      </c>
      <c r="G3037" t="inlineStr">
        <is>
          <t>1120</t>
        </is>
      </c>
      <c r="H3037" t="inlineStr">
        <is>
          <t>Wien</t>
        </is>
      </c>
      <c r="I3037" t="inlineStr">
        <is>
          <t>AT</t>
        </is>
      </c>
      <c r="J3037" t="inlineStr">
        <is>
          <t>SDGGMRS_M7</t>
        </is>
      </c>
      <c r="K3037" t="inlineStr">
        <is>
          <t>37 80 4993 248-6</t>
        </is>
      </c>
      <c r="L3037" t="inlineStr">
        <is>
          <t>2025-0015</t>
        </is>
      </c>
      <c r="M3037" s="6" t="n">
        <v>45931</v>
      </c>
      <c r="N3037" s="6" t="n">
        <v>46660</v>
      </c>
      <c r="O3037" t="n">
        <v>46</v>
      </c>
    </row>
    <row r="3038" hidden="1" s="287">
      <c r="A3038" t="inlineStr">
        <is>
          <t>V500002</t>
        </is>
      </c>
      <c r="B3038" t="n">
        <v>40</v>
      </c>
      <c r="C3038" t="n">
        <v>50</v>
      </c>
      <c r="D3038" t="inlineStr">
        <is>
          <t>LAUDE Smart Intermodal S.A.</t>
        </is>
      </c>
      <c r="E3038" t="inlineStr">
        <is>
          <t>100026</t>
        </is>
      </c>
      <c r="F3038" t="inlineStr">
        <is>
          <t>ul. Wroclawska 131</t>
        </is>
      </c>
      <c r="G3038" t="inlineStr">
        <is>
          <t>87-100</t>
        </is>
      </c>
      <c r="H3038" t="inlineStr">
        <is>
          <t>Torun</t>
        </is>
      </c>
      <c r="I3038" t="inlineStr">
        <is>
          <t>PL</t>
        </is>
      </c>
      <c r="J3038" t="inlineStr">
        <is>
          <t>SGMMNSS_M48</t>
        </is>
      </c>
      <c r="K3038" t="inlineStr">
        <is>
          <t>37 84 4594 893-8</t>
        </is>
      </c>
      <c r="L3038" t="inlineStr">
        <is>
          <t>2025-0027</t>
        </is>
      </c>
      <c r="M3038" s="6" t="n">
        <v>45847</v>
      </c>
      <c r="N3038" s="6" t="n">
        <v>47672</v>
      </c>
      <c r="O3038" t="n">
        <v>31.56</v>
      </c>
    </row>
    <row r="3039" hidden="1" s="287">
      <c r="A3039" t="inlineStr">
        <is>
          <t>V200054</t>
        </is>
      </c>
      <c r="B3039" t="n">
        <v>55</v>
      </c>
      <c r="C3039" t="n">
        <v>50</v>
      </c>
      <c r="D3039" t="inlineStr">
        <is>
          <t>Necoss GmbH</t>
        </is>
      </c>
      <c r="E3039" t="inlineStr">
        <is>
          <t>100014</t>
        </is>
      </c>
      <c r="F3039" t="inlineStr">
        <is>
          <t>Bahnhofplatz 42</t>
        </is>
      </c>
      <c r="G3039" t="inlineStr">
        <is>
          <t>28195</t>
        </is>
      </c>
      <c r="H3039" t="inlineStr">
        <is>
          <t>Bremen</t>
        </is>
      </c>
      <c r="I3039" t="inlineStr">
        <is>
          <t>DE</t>
        </is>
      </c>
      <c r="J3039" t="inlineStr">
        <is>
          <t>SGGRSS_M2</t>
        </is>
      </c>
      <c r="K3039" t="inlineStr">
        <is>
          <t>37 80 4980 762-1</t>
        </is>
      </c>
      <c r="L3039" t="inlineStr">
        <is>
          <t>2025-0024</t>
        </is>
      </c>
      <c r="M3039" s="6" t="n">
        <v>46023</v>
      </c>
      <c r="N3039" s="6" t="n">
        <v>46783</v>
      </c>
      <c r="O3039" t="n">
        <v>27.9</v>
      </c>
    </row>
    <row r="3040" hidden="1" s="287">
      <c r="A3040" t="inlineStr">
        <is>
          <t>V300082</t>
        </is>
      </c>
      <c r="B3040" t="n">
        <v>32</v>
      </c>
      <c r="C3040" t="n">
        <v>50</v>
      </c>
      <c r="D3040" t="inlineStr">
        <is>
          <t>NAVILAND CARGO SAS</t>
        </is>
      </c>
      <c r="E3040" t="inlineStr">
        <is>
          <t>100432</t>
        </is>
      </c>
      <c r="F3040" t="inlineStr">
        <is>
          <t>26 Quai Charles Pasqua</t>
        </is>
      </c>
      <c r="G3040" t="inlineStr">
        <is>
          <t>92300</t>
        </is>
      </c>
      <c r="H3040" t="inlineStr">
        <is>
          <t>Levallois-Perret</t>
        </is>
      </c>
      <c r="I3040" t="inlineStr">
        <is>
          <t>FR</t>
        </is>
      </c>
      <c r="J3040" t="inlineStr">
        <is>
          <t>SGGRSS_M20</t>
        </is>
      </c>
      <c r="K3040" t="inlineStr">
        <is>
          <t>33 80 4960 212-5</t>
        </is>
      </c>
      <c r="L3040" t="inlineStr">
        <is>
          <t>2025-0029</t>
        </is>
      </c>
      <c r="M3040" s="6" t="n">
        <v>45992</v>
      </c>
      <c r="N3040" s="6" t="n">
        <v>46721</v>
      </c>
      <c r="O3040" t="n">
        <v>25</v>
      </c>
    </row>
    <row r="3041" hidden="1" s="287">
      <c r="A3041" t="inlineStr">
        <is>
          <t>V400006</t>
        </is>
      </c>
      <c r="B3041" t="n">
        <v>27</v>
      </c>
      <c r="C3041" t="n">
        <v>50</v>
      </c>
      <c r="D3041" t="inlineStr">
        <is>
          <t>DB Cargo AG</t>
        </is>
      </c>
      <c r="E3041" t="inlineStr">
        <is>
          <t>100000</t>
        </is>
      </c>
      <c r="F3041" t="inlineStr">
        <is>
          <t>Rheinstrasse 2</t>
        </is>
      </c>
      <c r="G3041" t="inlineStr">
        <is>
          <t>55116</t>
        </is>
      </c>
      <c r="H3041" t="inlineStr">
        <is>
          <t>Mainz</t>
        </is>
      </c>
      <c r="I3041" t="inlineStr">
        <is>
          <t>DE</t>
        </is>
      </c>
      <c r="J3041" t="inlineStr">
        <is>
          <t>SGGRSS_M20</t>
        </is>
      </c>
      <c r="K3041" t="inlineStr">
        <is>
          <t>33 80 4960 049-1</t>
        </is>
      </c>
      <c r="L3041" t="inlineStr">
        <is>
          <t>2021-2420</t>
        </is>
      </c>
      <c r="M3041" s="6" t="n">
        <v>45112</v>
      </c>
      <c r="N3041" s="6" t="n">
        <v>47330</v>
      </c>
      <c r="O3041" t="n">
        <v>27.94</v>
      </c>
    </row>
    <row r="3042" hidden="1" s="287">
      <c r="A3042" t="inlineStr">
        <is>
          <t>V100051</t>
        </is>
      </c>
      <c r="B3042" t="n">
        <v>42</v>
      </c>
      <c r="C3042" t="n">
        <v>50</v>
      </c>
      <c r="D3042" t="inlineStr">
        <is>
          <t>LAUDE Smart Intermodal S.A.</t>
        </is>
      </c>
      <c r="E3042" t="inlineStr">
        <is>
          <t>100026</t>
        </is>
      </c>
      <c r="F3042" t="inlineStr">
        <is>
          <t>ul. Wroclawska 131</t>
        </is>
      </c>
      <c r="G3042" t="inlineStr">
        <is>
          <t>87-100</t>
        </is>
      </c>
      <c r="H3042" t="inlineStr">
        <is>
          <t>Torun</t>
        </is>
      </c>
      <c r="I3042" t="inlineStr">
        <is>
          <t>PL</t>
        </is>
      </c>
      <c r="J3042" t="inlineStr">
        <is>
          <t>SGMMNS_M17</t>
        </is>
      </c>
      <c r="K3042" t="inlineStr">
        <is>
          <t>33 80 4505 588-0</t>
        </is>
      </c>
      <c r="L3042" t="inlineStr">
        <is>
          <t>2023-0033</t>
        </is>
      </c>
      <c r="M3042" s="6" t="n">
        <v>45565</v>
      </c>
      <c r="N3042" s="6" t="n">
        <v>47025</v>
      </c>
      <c r="O3042" t="n">
        <v>18.95</v>
      </c>
    </row>
    <row r="3043" hidden="1" s="287">
      <c r="A3043" t="inlineStr">
        <is>
          <t>V200038</t>
        </is>
      </c>
      <c r="B3043" t="n">
        <v>46</v>
      </c>
      <c r="C3043" t="n">
        <v>50</v>
      </c>
      <c r="D3043" t="inlineStr">
        <is>
          <t>Mars Logistics AS</t>
        </is>
      </c>
      <c r="E3043" t="inlineStr">
        <is>
          <t>100770</t>
        </is>
      </c>
      <c r="F3043" t="inlineStr">
        <is>
          <t>Mahmutbey Mah., Tasocagi Yolu Cad.</t>
        </is>
      </c>
      <c r="G3043" t="inlineStr">
        <is>
          <t>34218</t>
        </is>
      </c>
      <c r="H3043" t="inlineStr">
        <is>
          <t>Bagcilar-Istanbul</t>
        </is>
      </c>
      <c r="I3043" t="inlineStr">
        <is>
          <t>TR</t>
        </is>
      </c>
      <c r="J3043" t="inlineStr">
        <is>
          <t>SDGGMRS_M7</t>
        </is>
      </c>
      <c r="K3043" t="inlineStr">
        <is>
          <t>37 80 4955 142-7</t>
        </is>
      </c>
      <c r="L3043" t="inlineStr">
        <is>
          <t>2024-0006</t>
        </is>
      </c>
      <c r="M3043" s="6" t="n">
        <v>45673</v>
      </c>
      <c r="N3043" s="6" t="n">
        <v>46767</v>
      </c>
      <c r="O3043" t="n">
        <v>44.43</v>
      </c>
    </row>
    <row r="3044" hidden="1" s="287">
      <c r="A3044" t="inlineStr">
        <is>
          <t>V200040</t>
        </is>
      </c>
      <c r="B3044" t="n">
        <v>33</v>
      </c>
      <c r="C3044" t="n">
        <v>50</v>
      </c>
      <c r="D3044" t="inlineStr">
        <is>
          <t>PCC Intermodal S.A.</t>
        </is>
      </c>
      <c r="E3044" t="inlineStr">
        <is>
          <t>100761</t>
        </is>
      </c>
      <c r="F3044" t="inlineStr">
        <is>
          <t>ul Hutnicza 16</t>
        </is>
      </c>
      <c r="G3044" t="inlineStr">
        <is>
          <t>81-061</t>
        </is>
      </c>
      <c r="H3044" t="inlineStr">
        <is>
          <t>Gdynia</t>
        </is>
      </c>
      <c r="I3044" t="inlineStr">
        <is>
          <t>PL</t>
        </is>
      </c>
      <c r="J3044" t="inlineStr">
        <is>
          <t>SGNS_M13</t>
        </is>
      </c>
      <c r="K3044" t="inlineStr">
        <is>
          <t>37 80 4564 292-3</t>
        </is>
      </c>
      <c r="L3044" t="inlineStr">
        <is>
          <t>2024-0021</t>
        </is>
      </c>
      <c r="M3044" s="6" t="n">
        <v>45574</v>
      </c>
      <c r="N3044" s="6" t="n">
        <v>47004</v>
      </c>
      <c r="O3044" t="n">
        <v>20.8</v>
      </c>
    </row>
    <row r="3045" hidden="1" s="287">
      <c r="A3045" t="inlineStr">
        <is>
          <t>V200047</t>
        </is>
      </c>
      <c r="B3045" t="n">
        <v>44</v>
      </c>
      <c r="C3045" t="n">
        <v>50</v>
      </c>
      <c r="D3045" t="inlineStr">
        <is>
          <t>Alza Cargo Sp. z.o.o.</t>
        </is>
      </c>
      <c r="E3045" t="inlineStr">
        <is>
          <t>100060</t>
        </is>
      </c>
      <c r="F3045" t="inlineStr">
        <is>
          <t>al. Wojciecha Korfantego 125/A</t>
        </is>
      </c>
      <c r="G3045" t="inlineStr">
        <is>
          <t>40-156</t>
        </is>
      </c>
      <c r="H3045" t="inlineStr">
        <is>
          <t>Katowice</t>
        </is>
      </c>
      <c r="I3045" t="inlineStr">
        <is>
          <t>PL</t>
        </is>
      </c>
      <c r="J3045" t="inlineStr">
        <is>
          <t>SGMMNS_M17</t>
        </is>
      </c>
      <c r="K3045" t="inlineStr">
        <is>
          <t>33 80 4505 525-2</t>
        </is>
      </c>
      <c r="L3045" t="inlineStr">
        <is>
          <t>2024-0042</t>
        </is>
      </c>
      <c r="M3045" s="6" t="n">
        <v>45658</v>
      </c>
      <c r="N3045" s="6" t="n">
        <v>46387</v>
      </c>
      <c r="O3045" t="n">
        <v>19.71</v>
      </c>
    </row>
    <row r="3046" hidden="1" s="287">
      <c r="A3046" t="inlineStr">
        <is>
          <t>V100061</t>
        </is>
      </c>
      <c r="B3046" t="n">
        <v>123</v>
      </c>
      <c r="C3046" t="n">
        <v>20</v>
      </c>
      <c r="D3046" t="inlineStr">
        <is>
          <t>Rail Cargo Austria AG</t>
        </is>
      </c>
      <c r="E3046" t="inlineStr">
        <is>
          <t>100020</t>
        </is>
      </c>
      <c r="F3046" t="inlineStr">
        <is>
          <t>Am Hauptbahnhof 2</t>
        </is>
      </c>
      <c r="G3046" t="inlineStr">
        <is>
          <t>1100</t>
        </is>
      </c>
      <c r="H3046" t="inlineStr">
        <is>
          <t>Wien</t>
        </is>
      </c>
      <c r="I3046" t="inlineStr">
        <is>
          <t>AT</t>
        </is>
      </c>
      <c r="J3046" t="inlineStr">
        <is>
          <t>EANOS_95</t>
        </is>
      </c>
      <c r="K3046" t="inlineStr"/>
      <c r="L3046" t="inlineStr">
        <is>
          <t>2025-0008</t>
        </is>
      </c>
      <c r="M3046" s="6" t="n">
        <v>46227</v>
      </c>
      <c r="N3046" s="6" t="n">
        <v>50609</v>
      </c>
      <c r="O3046" t="n">
        <v>26</v>
      </c>
    </row>
    <row r="3047" hidden="1" s="287">
      <c r="A3047" t="inlineStr">
        <is>
          <t>V300081</t>
        </is>
      </c>
      <c r="B3047" t="n">
        <v>61</v>
      </c>
      <c r="C3047" t="n">
        <v>50</v>
      </c>
      <c r="D3047" t="inlineStr">
        <is>
          <t>Weco Rail GmbH</t>
        </is>
      </c>
      <c r="E3047" t="inlineStr">
        <is>
          <t>100763</t>
        </is>
      </c>
      <c r="F3047" t="inlineStr">
        <is>
          <t>Tanbruckgrasse 3</t>
        </is>
      </c>
      <c r="G3047" t="inlineStr">
        <is>
          <t>1120</t>
        </is>
      </c>
      <c r="H3047" t="inlineStr">
        <is>
          <t>Wien</t>
        </is>
      </c>
      <c r="I3047" t="inlineStr">
        <is>
          <t>AT</t>
        </is>
      </c>
      <c r="J3047" t="inlineStr">
        <is>
          <t>SDGGMRS_M7</t>
        </is>
      </c>
      <c r="K3047" t="inlineStr">
        <is>
          <t>37 80 4993 250-2</t>
        </is>
      </c>
      <c r="L3047" t="inlineStr">
        <is>
          <t>2025-0015</t>
        </is>
      </c>
      <c r="M3047" s="6" t="n">
        <v>45931</v>
      </c>
      <c r="N3047" s="6" t="n">
        <v>46660</v>
      </c>
      <c r="O3047" t="n">
        <v>46</v>
      </c>
    </row>
    <row r="3048" hidden="1" s="287">
      <c r="A3048" t="inlineStr">
        <is>
          <t>V500002</t>
        </is>
      </c>
      <c r="B3048" t="n">
        <v>41</v>
      </c>
      <c r="C3048" t="n">
        <v>50</v>
      </c>
      <c r="D3048" t="inlineStr">
        <is>
          <t>LAUDE Smart Intermodal S.A.</t>
        </is>
      </c>
      <c r="E3048" t="inlineStr">
        <is>
          <t>100026</t>
        </is>
      </c>
      <c r="F3048" t="inlineStr">
        <is>
          <t>ul. Wroclawska 131</t>
        </is>
      </c>
      <c r="G3048" t="inlineStr">
        <is>
          <t>87-100</t>
        </is>
      </c>
      <c r="H3048" t="inlineStr">
        <is>
          <t>Torun</t>
        </is>
      </c>
      <c r="I3048" t="inlineStr">
        <is>
          <t>PL</t>
        </is>
      </c>
      <c r="J3048" t="inlineStr">
        <is>
          <t>SGMMNSS_M48</t>
        </is>
      </c>
      <c r="K3048" t="inlineStr">
        <is>
          <t>37 84 4594 894-6</t>
        </is>
      </c>
      <c r="L3048" t="inlineStr">
        <is>
          <t>2025-0027</t>
        </is>
      </c>
      <c r="M3048" s="6" t="n">
        <v>45847</v>
      </c>
      <c r="N3048" s="6" t="n">
        <v>47672</v>
      </c>
      <c r="O3048" t="n">
        <v>31.56</v>
      </c>
    </row>
    <row r="3049" hidden="1" s="287">
      <c r="A3049" t="inlineStr">
        <is>
          <t>V200054</t>
        </is>
      </c>
      <c r="B3049" t="n">
        <v>56</v>
      </c>
      <c r="C3049" t="n">
        <v>50</v>
      </c>
      <c r="D3049" t="inlineStr">
        <is>
          <t>Necoss GmbH</t>
        </is>
      </c>
      <c r="E3049" t="inlineStr">
        <is>
          <t>100014</t>
        </is>
      </c>
      <c r="F3049" t="inlineStr">
        <is>
          <t>Bahnhofplatz 42</t>
        </is>
      </c>
      <c r="G3049" t="inlineStr">
        <is>
          <t>28195</t>
        </is>
      </c>
      <c r="H3049" t="inlineStr">
        <is>
          <t>Bremen</t>
        </is>
      </c>
      <c r="I3049" t="inlineStr">
        <is>
          <t>DE</t>
        </is>
      </c>
      <c r="J3049" t="inlineStr">
        <is>
          <t>SGGRSS_M2</t>
        </is>
      </c>
      <c r="K3049" t="inlineStr">
        <is>
          <t>37 80 4980 764-7</t>
        </is>
      </c>
      <c r="L3049" t="inlineStr">
        <is>
          <t>2025-0024</t>
        </is>
      </c>
      <c r="M3049" s="6" t="n">
        <v>46023</v>
      </c>
      <c r="N3049" s="6" t="n">
        <v>46783</v>
      </c>
      <c r="O3049" t="n">
        <v>27.9</v>
      </c>
    </row>
    <row r="3050" hidden="1" s="287">
      <c r="A3050" t="inlineStr">
        <is>
          <t>V300082</t>
        </is>
      </c>
      <c r="B3050" t="n">
        <v>33</v>
      </c>
      <c r="C3050" t="n">
        <v>50</v>
      </c>
      <c r="D3050" t="inlineStr">
        <is>
          <t>NAVILAND CARGO SAS</t>
        </is>
      </c>
      <c r="E3050" t="inlineStr">
        <is>
          <t>100432</t>
        </is>
      </c>
      <c r="F3050" t="inlineStr">
        <is>
          <t>26 Quai Charles Pasqua</t>
        </is>
      </c>
      <c r="G3050" t="inlineStr">
        <is>
          <t>92300</t>
        </is>
      </c>
      <c r="H3050" t="inlineStr">
        <is>
          <t>Levallois-Perret</t>
        </is>
      </c>
      <c r="I3050" t="inlineStr">
        <is>
          <t>FR</t>
        </is>
      </c>
      <c r="J3050" t="inlineStr">
        <is>
          <t>SGGRSS_M20</t>
        </is>
      </c>
      <c r="K3050" t="inlineStr">
        <is>
          <t>33 80 4960 213-3</t>
        </is>
      </c>
      <c r="L3050" t="inlineStr">
        <is>
          <t>2025-0029</t>
        </is>
      </c>
      <c r="M3050" s="6" t="n">
        <v>45992</v>
      </c>
      <c r="N3050" s="6" t="n">
        <v>46721</v>
      </c>
      <c r="O3050" t="n">
        <v>25</v>
      </c>
    </row>
    <row r="3051" hidden="1" s="287">
      <c r="A3051" t="inlineStr">
        <is>
          <t>V400006</t>
        </is>
      </c>
      <c r="B3051" t="n">
        <v>28</v>
      </c>
      <c r="C3051" t="n">
        <v>50</v>
      </c>
      <c r="D3051" t="inlineStr">
        <is>
          <t>DB Cargo AG</t>
        </is>
      </c>
      <c r="E3051" t="inlineStr">
        <is>
          <t>100000</t>
        </is>
      </c>
      <c r="F3051" t="inlineStr">
        <is>
          <t>Rheinstrasse 2</t>
        </is>
      </c>
      <c r="G3051" t="inlineStr">
        <is>
          <t>55116</t>
        </is>
      </c>
      <c r="H3051" t="inlineStr">
        <is>
          <t>Mainz</t>
        </is>
      </c>
      <c r="I3051" t="inlineStr">
        <is>
          <t>DE</t>
        </is>
      </c>
      <c r="J3051" t="inlineStr">
        <is>
          <t>SGGRSS_M20</t>
        </is>
      </c>
      <c r="K3051" t="inlineStr">
        <is>
          <t>33 80 4960 051-7</t>
        </is>
      </c>
      <c r="L3051" t="inlineStr">
        <is>
          <t>2021-2420</t>
        </is>
      </c>
      <c r="M3051" s="6" t="n">
        <v>45112</v>
      </c>
      <c r="N3051" s="6" t="n">
        <v>47330</v>
      </c>
      <c r="O3051" t="n">
        <v>27.94</v>
      </c>
    </row>
    <row r="3052" hidden="1" s="287">
      <c r="A3052" t="inlineStr">
        <is>
          <t>V100051</t>
        </is>
      </c>
      <c r="B3052" t="n">
        <v>43</v>
      </c>
      <c r="C3052" t="n">
        <v>50</v>
      </c>
      <c r="D3052" t="inlineStr">
        <is>
          <t>LAUDE Smart Intermodal S.A.</t>
        </is>
      </c>
      <c r="E3052" t="inlineStr">
        <is>
          <t>100026</t>
        </is>
      </c>
      <c r="F3052" t="inlineStr">
        <is>
          <t>ul. Wroclawska 131</t>
        </is>
      </c>
      <c r="G3052" t="inlineStr">
        <is>
          <t>87-100</t>
        </is>
      </c>
      <c r="H3052" t="inlineStr">
        <is>
          <t>Torun</t>
        </is>
      </c>
      <c r="I3052" t="inlineStr">
        <is>
          <t>PL</t>
        </is>
      </c>
      <c r="J3052" t="inlineStr">
        <is>
          <t>SGMMNS_M17</t>
        </is>
      </c>
      <c r="K3052" t="inlineStr">
        <is>
          <t>33 80 4505 589-8</t>
        </is>
      </c>
      <c r="L3052" t="inlineStr">
        <is>
          <t>2023-0033</t>
        </is>
      </c>
      <c r="M3052" s="6" t="n">
        <v>45565</v>
      </c>
      <c r="N3052" s="6" t="n">
        <v>47025</v>
      </c>
      <c r="O3052" t="n">
        <v>18.95</v>
      </c>
    </row>
    <row r="3053" hidden="1" s="287">
      <c r="A3053" t="inlineStr">
        <is>
          <t>V200038</t>
        </is>
      </c>
      <c r="B3053" t="n">
        <v>47</v>
      </c>
      <c r="C3053" t="n">
        <v>50</v>
      </c>
      <c r="D3053" t="inlineStr">
        <is>
          <t>Mars Logistics AS</t>
        </is>
      </c>
      <c r="E3053" t="inlineStr">
        <is>
          <t>100770</t>
        </is>
      </c>
      <c r="F3053" t="inlineStr">
        <is>
          <t>Mahmutbey Mah., Tasocagi Yolu Cad.</t>
        </is>
      </c>
      <c r="G3053" t="inlineStr">
        <is>
          <t>34218</t>
        </is>
      </c>
      <c r="H3053" t="inlineStr">
        <is>
          <t>Bagcilar-Istanbul</t>
        </is>
      </c>
      <c r="I3053" t="inlineStr">
        <is>
          <t>TR</t>
        </is>
      </c>
      <c r="J3053" t="inlineStr">
        <is>
          <t>SDGGMRS_M7</t>
        </is>
      </c>
      <c r="K3053" t="inlineStr">
        <is>
          <t>37 80 4955 143-5</t>
        </is>
      </c>
      <c r="L3053" t="inlineStr">
        <is>
          <t>2024-0006</t>
        </is>
      </c>
      <c r="M3053" s="6" t="n">
        <v>45673</v>
      </c>
      <c r="N3053" s="6" t="n">
        <v>46767</v>
      </c>
      <c r="O3053" t="n">
        <v>44.43</v>
      </c>
    </row>
    <row r="3054" hidden="1" s="287">
      <c r="A3054" t="inlineStr">
        <is>
          <t>V200040</t>
        </is>
      </c>
      <c r="B3054" t="n">
        <v>34</v>
      </c>
      <c r="C3054" t="n">
        <v>50</v>
      </c>
      <c r="D3054" t="inlineStr">
        <is>
          <t>PCC Intermodal S.A.</t>
        </is>
      </c>
      <c r="E3054" t="inlineStr">
        <is>
          <t>100761</t>
        </is>
      </c>
      <c r="F3054" t="inlineStr">
        <is>
          <t>ul Hutnicza 16</t>
        </is>
      </c>
      <c r="G3054" t="inlineStr">
        <is>
          <t>81-061</t>
        </is>
      </c>
      <c r="H3054" t="inlineStr">
        <is>
          <t>Gdynia</t>
        </is>
      </c>
      <c r="I3054" t="inlineStr">
        <is>
          <t>PL</t>
        </is>
      </c>
      <c r="J3054" t="inlineStr">
        <is>
          <t>SGNS_M13</t>
        </is>
      </c>
      <c r="K3054" t="inlineStr">
        <is>
          <t>37 80 4564 290-7</t>
        </is>
      </c>
      <c r="L3054" t="inlineStr">
        <is>
          <t>2024-0021</t>
        </is>
      </c>
      <c r="M3054" s="6" t="n">
        <v>45574</v>
      </c>
      <c r="N3054" s="6" t="n">
        <v>47004</v>
      </c>
      <c r="O3054" t="n">
        <v>20.8</v>
      </c>
    </row>
    <row r="3055" hidden="1" s="287">
      <c r="A3055" t="inlineStr">
        <is>
          <t>V200047</t>
        </is>
      </c>
      <c r="B3055" t="n">
        <v>45</v>
      </c>
      <c r="C3055" t="n">
        <v>50</v>
      </c>
      <c r="D3055" t="inlineStr">
        <is>
          <t>Alza Cargo Sp. z.o.o.</t>
        </is>
      </c>
      <c r="E3055" t="inlineStr">
        <is>
          <t>100060</t>
        </is>
      </c>
      <c r="F3055" t="inlineStr">
        <is>
          <t>al. Wojciecha Korfantego 125/A</t>
        </is>
      </c>
      <c r="G3055" t="inlineStr">
        <is>
          <t>40-156</t>
        </is>
      </c>
      <c r="H3055" t="inlineStr">
        <is>
          <t>Katowice</t>
        </is>
      </c>
      <c r="I3055" t="inlineStr">
        <is>
          <t>PL</t>
        </is>
      </c>
      <c r="J3055" t="inlineStr">
        <is>
          <t>SGMMNS_M17</t>
        </is>
      </c>
      <c r="K3055" t="inlineStr">
        <is>
          <t>33 80 4505 526-0</t>
        </is>
      </c>
      <c r="L3055" t="inlineStr">
        <is>
          <t>2024-0042</t>
        </is>
      </c>
      <c r="M3055" s="6" t="n">
        <v>45658</v>
      </c>
      <c r="N3055" s="6" t="n">
        <v>46387</v>
      </c>
      <c r="O3055" t="n">
        <v>19.71</v>
      </c>
    </row>
    <row r="3056" hidden="1" s="287">
      <c r="A3056" t="inlineStr">
        <is>
          <t>V100061</t>
        </is>
      </c>
      <c r="B3056" t="n">
        <v>124</v>
      </c>
      <c r="C3056" t="n">
        <v>20</v>
      </c>
      <c r="D3056" t="inlineStr">
        <is>
          <t>Rail Cargo Austria AG</t>
        </is>
      </c>
      <c r="E3056" t="inlineStr">
        <is>
          <t>100020</t>
        </is>
      </c>
      <c r="F3056" t="inlineStr">
        <is>
          <t>Am Hauptbahnhof 2</t>
        </is>
      </c>
      <c r="G3056" t="inlineStr">
        <is>
          <t>1100</t>
        </is>
      </c>
      <c r="H3056" t="inlineStr">
        <is>
          <t>Wien</t>
        </is>
      </c>
      <c r="I3056" t="inlineStr">
        <is>
          <t>AT</t>
        </is>
      </c>
      <c r="J3056" t="inlineStr">
        <is>
          <t>EANOS_95</t>
        </is>
      </c>
      <c r="K3056" t="inlineStr"/>
      <c r="L3056" t="inlineStr">
        <is>
          <t>2025-0008</t>
        </is>
      </c>
      <c r="M3056" s="6" t="n">
        <v>46227</v>
      </c>
      <c r="N3056" s="6" t="n">
        <v>50609</v>
      </c>
      <c r="O3056" t="n">
        <v>26</v>
      </c>
    </row>
    <row r="3057" hidden="1" s="287">
      <c r="A3057" t="inlineStr">
        <is>
          <t>V300081</t>
        </is>
      </c>
      <c r="B3057" t="n">
        <v>62</v>
      </c>
      <c r="C3057" t="n">
        <v>50</v>
      </c>
      <c r="D3057" t="inlineStr">
        <is>
          <t>Weco Rail GmbH</t>
        </is>
      </c>
      <c r="E3057" t="inlineStr">
        <is>
          <t>100763</t>
        </is>
      </c>
      <c r="F3057" t="inlineStr">
        <is>
          <t>Tanbruckgrasse 3</t>
        </is>
      </c>
      <c r="G3057" t="inlineStr">
        <is>
          <t>1120</t>
        </is>
      </c>
      <c r="H3057" t="inlineStr">
        <is>
          <t>Wien</t>
        </is>
      </c>
      <c r="I3057" t="inlineStr">
        <is>
          <t>AT</t>
        </is>
      </c>
      <c r="J3057" t="inlineStr">
        <is>
          <t>SDGGMRS_M7</t>
        </is>
      </c>
      <c r="K3057" t="inlineStr">
        <is>
          <t>37 80 4993 251-0</t>
        </is>
      </c>
      <c r="L3057" t="inlineStr">
        <is>
          <t>2025-0015</t>
        </is>
      </c>
      <c r="M3057" s="6" t="n">
        <v>45931</v>
      </c>
      <c r="N3057" s="6" t="n">
        <v>46660</v>
      </c>
      <c r="O3057" t="n">
        <v>46</v>
      </c>
    </row>
    <row r="3058" hidden="1" s="287">
      <c r="A3058" t="inlineStr">
        <is>
          <t>V500002</t>
        </is>
      </c>
      <c r="B3058" t="n">
        <v>42</v>
      </c>
      <c r="C3058" t="n">
        <v>50</v>
      </c>
      <c r="D3058" t="inlineStr">
        <is>
          <t>LAUDE Smart Intermodal S.A.</t>
        </is>
      </c>
      <c r="E3058" t="inlineStr">
        <is>
          <t>100026</t>
        </is>
      </c>
      <c r="F3058" t="inlineStr">
        <is>
          <t>ul. Wroclawska 131</t>
        </is>
      </c>
      <c r="G3058" t="inlineStr">
        <is>
          <t>87-100</t>
        </is>
      </c>
      <c r="H3058" t="inlineStr">
        <is>
          <t>Torun</t>
        </is>
      </c>
      <c r="I3058" t="inlineStr">
        <is>
          <t>PL</t>
        </is>
      </c>
      <c r="J3058" t="inlineStr">
        <is>
          <t>SGMMNSS_M48</t>
        </is>
      </c>
      <c r="K3058" t="inlineStr">
        <is>
          <t>37 84 4594 895-3</t>
        </is>
      </c>
      <c r="L3058" t="inlineStr">
        <is>
          <t>2025-0027</t>
        </is>
      </c>
      <c r="M3058" s="6" t="n">
        <v>45847</v>
      </c>
      <c r="N3058" s="6" t="n">
        <v>47672</v>
      </c>
      <c r="O3058" t="n">
        <v>31.56</v>
      </c>
    </row>
    <row r="3059" hidden="1" s="287">
      <c r="A3059" t="inlineStr">
        <is>
          <t>V200054</t>
        </is>
      </c>
      <c r="B3059" t="n">
        <v>57</v>
      </c>
      <c r="C3059" t="n">
        <v>50</v>
      </c>
      <c r="D3059" t="inlineStr">
        <is>
          <t>Necoss GmbH</t>
        </is>
      </c>
      <c r="E3059" t="inlineStr">
        <is>
          <t>100014</t>
        </is>
      </c>
      <c r="F3059" t="inlineStr">
        <is>
          <t>Bahnhofplatz 42</t>
        </is>
      </c>
      <c r="G3059" t="inlineStr">
        <is>
          <t>28195</t>
        </is>
      </c>
      <c r="H3059" t="inlineStr">
        <is>
          <t>Bremen</t>
        </is>
      </c>
      <c r="I3059" t="inlineStr">
        <is>
          <t>DE</t>
        </is>
      </c>
      <c r="J3059" t="inlineStr">
        <is>
          <t>SGGRSS_M2</t>
        </is>
      </c>
      <c r="K3059" t="inlineStr">
        <is>
          <t>37 80 4980 765-4</t>
        </is>
      </c>
      <c r="L3059" t="inlineStr">
        <is>
          <t>2025-0024</t>
        </is>
      </c>
      <c r="M3059" s="6" t="n">
        <v>46023</v>
      </c>
      <c r="N3059" s="6" t="n">
        <v>46783</v>
      </c>
      <c r="O3059" t="n">
        <v>27.9</v>
      </c>
    </row>
    <row r="3060" hidden="1" s="287">
      <c r="A3060" t="inlineStr">
        <is>
          <t>V300082</t>
        </is>
      </c>
      <c r="B3060" t="n">
        <v>34</v>
      </c>
      <c r="C3060" t="n">
        <v>50</v>
      </c>
      <c r="D3060" t="inlineStr">
        <is>
          <t>NAVILAND CARGO SAS</t>
        </is>
      </c>
      <c r="E3060" t="inlineStr">
        <is>
          <t>100432</t>
        </is>
      </c>
      <c r="F3060" t="inlineStr">
        <is>
          <t>26 Quai Charles Pasqua</t>
        </is>
      </c>
      <c r="G3060" t="inlineStr">
        <is>
          <t>92300</t>
        </is>
      </c>
      <c r="H3060" t="inlineStr">
        <is>
          <t>Levallois-Perret</t>
        </is>
      </c>
      <c r="I3060" t="inlineStr">
        <is>
          <t>FR</t>
        </is>
      </c>
      <c r="J3060" t="inlineStr">
        <is>
          <t>SGGRSS_M20</t>
        </is>
      </c>
      <c r="K3060" t="inlineStr">
        <is>
          <t>33 80 4960 214-1</t>
        </is>
      </c>
      <c r="L3060" t="inlineStr">
        <is>
          <t>2025-0029</t>
        </is>
      </c>
      <c r="M3060" s="6" t="n">
        <v>45992</v>
      </c>
      <c r="N3060" s="6" t="n">
        <v>46721</v>
      </c>
      <c r="O3060" t="n">
        <v>25</v>
      </c>
    </row>
    <row r="3061" hidden="1" s="287">
      <c r="A3061" t="inlineStr">
        <is>
          <t>V400006</t>
        </is>
      </c>
      <c r="B3061" t="n">
        <v>29</v>
      </c>
      <c r="C3061" t="n">
        <v>50</v>
      </c>
      <c r="D3061" t="inlineStr">
        <is>
          <t>DB Cargo AG</t>
        </is>
      </c>
      <c r="E3061" t="inlineStr">
        <is>
          <t>100000</t>
        </is>
      </c>
      <c r="F3061" t="inlineStr">
        <is>
          <t>Rheinstrasse 2</t>
        </is>
      </c>
      <c r="G3061" t="inlineStr">
        <is>
          <t>55116</t>
        </is>
      </c>
      <c r="H3061" t="inlineStr">
        <is>
          <t>Mainz</t>
        </is>
      </c>
      <c r="I3061" t="inlineStr">
        <is>
          <t>DE</t>
        </is>
      </c>
      <c r="J3061" t="inlineStr">
        <is>
          <t>SGGRSS_M20</t>
        </is>
      </c>
      <c r="K3061" t="inlineStr">
        <is>
          <t>33 80 4960 052-5</t>
        </is>
      </c>
      <c r="L3061" t="inlineStr">
        <is>
          <t>2021-2420</t>
        </is>
      </c>
      <c r="M3061" s="6" t="n">
        <v>45112</v>
      </c>
      <c r="N3061" s="6" t="n">
        <v>47330</v>
      </c>
      <c r="O3061" t="n">
        <v>27.94</v>
      </c>
    </row>
    <row r="3062" hidden="1" s="287">
      <c r="A3062" t="inlineStr">
        <is>
          <t>V100051</t>
        </is>
      </c>
      <c r="B3062" t="n">
        <v>44</v>
      </c>
      <c r="C3062" t="n">
        <v>50</v>
      </c>
      <c r="D3062" t="inlineStr">
        <is>
          <t>LAUDE Smart Intermodal S.A.</t>
        </is>
      </c>
      <c r="E3062" t="inlineStr">
        <is>
          <t>100026</t>
        </is>
      </c>
      <c r="F3062" t="inlineStr">
        <is>
          <t>ul. Wroclawska 131</t>
        </is>
      </c>
      <c r="G3062" t="inlineStr">
        <is>
          <t>87-100</t>
        </is>
      </c>
      <c r="H3062" t="inlineStr">
        <is>
          <t>Torun</t>
        </is>
      </c>
      <c r="I3062" t="inlineStr">
        <is>
          <t>PL</t>
        </is>
      </c>
      <c r="J3062" t="inlineStr">
        <is>
          <t>SGMMNS_M17</t>
        </is>
      </c>
      <c r="K3062" t="inlineStr">
        <is>
          <t>33 80 4505 590-6</t>
        </is>
      </c>
      <c r="L3062" t="inlineStr">
        <is>
          <t>2023-0033</t>
        </is>
      </c>
      <c r="M3062" s="6" t="n">
        <v>45565</v>
      </c>
      <c r="N3062" s="6" t="n">
        <v>47025</v>
      </c>
      <c r="O3062" t="n">
        <v>18.95</v>
      </c>
    </row>
    <row r="3063" hidden="1" s="287">
      <c r="A3063" t="inlineStr">
        <is>
          <t>V200038</t>
        </is>
      </c>
      <c r="B3063" t="n">
        <v>48</v>
      </c>
      <c r="C3063" t="n">
        <v>50</v>
      </c>
      <c r="D3063" t="inlineStr">
        <is>
          <t>Mars Logistics AS</t>
        </is>
      </c>
      <c r="E3063" t="inlineStr">
        <is>
          <t>100770</t>
        </is>
      </c>
      <c r="F3063" t="inlineStr">
        <is>
          <t>Mahmutbey Mah., Tasocagi Yolu Cad.</t>
        </is>
      </c>
      <c r="G3063" t="inlineStr">
        <is>
          <t>34218</t>
        </is>
      </c>
      <c r="H3063" t="inlineStr">
        <is>
          <t>Bagcilar-Istanbul</t>
        </is>
      </c>
      <c r="I3063" t="inlineStr">
        <is>
          <t>TR</t>
        </is>
      </c>
      <c r="J3063" t="inlineStr">
        <is>
          <t>SDGGMRS_M7</t>
        </is>
      </c>
      <c r="K3063" t="inlineStr">
        <is>
          <t>37 80 4955 144-3</t>
        </is>
      </c>
      <c r="L3063" t="inlineStr">
        <is>
          <t>2024-0006</t>
        </is>
      </c>
      <c r="M3063" s="6" t="n">
        <v>45673</v>
      </c>
      <c r="N3063" s="6" t="n">
        <v>46767</v>
      </c>
      <c r="O3063" t="n">
        <v>44.43</v>
      </c>
    </row>
    <row r="3064" hidden="1" s="287">
      <c r="A3064" t="inlineStr">
        <is>
          <t>V200040</t>
        </is>
      </c>
      <c r="B3064" t="n">
        <v>35</v>
      </c>
      <c r="C3064" t="n">
        <v>50</v>
      </c>
      <c r="D3064" t="inlineStr">
        <is>
          <t>PCC Intermodal S.A.</t>
        </is>
      </c>
      <c r="E3064" t="inlineStr">
        <is>
          <t>100761</t>
        </is>
      </c>
      <c r="F3064" t="inlineStr">
        <is>
          <t>ul Hutnicza 16</t>
        </is>
      </c>
      <c r="G3064" t="inlineStr">
        <is>
          <t>81-061</t>
        </is>
      </c>
      <c r="H3064" t="inlineStr">
        <is>
          <t>Gdynia</t>
        </is>
      </c>
      <c r="I3064" t="inlineStr">
        <is>
          <t>PL</t>
        </is>
      </c>
      <c r="J3064" t="inlineStr">
        <is>
          <t>SGNS_M13</t>
        </is>
      </c>
      <c r="K3064" t="inlineStr">
        <is>
          <t>37 80 4564 288-1</t>
        </is>
      </c>
      <c r="L3064" t="inlineStr">
        <is>
          <t>2024-0021</t>
        </is>
      </c>
      <c r="M3064" s="6" t="n">
        <v>45574</v>
      </c>
      <c r="N3064" s="6" t="n">
        <v>47004</v>
      </c>
      <c r="O3064" t="n">
        <v>20.8</v>
      </c>
    </row>
    <row r="3065" hidden="1" s="287">
      <c r="A3065" t="inlineStr">
        <is>
          <t>V200047</t>
        </is>
      </c>
      <c r="B3065" t="n">
        <v>46</v>
      </c>
      <c r="C3065" t="n">
        <v>50</v>
      </c>
      <c r="D3065" t="inlineStr">
        <is>
          <t>Alza Cargo Sp. z.o.o.</t>
        </is>
      </c>
      <c r="E3065" t="inlineStr">
        <is>
          <t>100060</t>
        </is>
      </c>
      <c r="F3065" t="inlineStr">
        <is>
          <t>al. Wojciecha Korfantego 125/A</t>
        </is>
      </c>
      <c r="G3065" t="inlineStr">
        <is>
          <t>40-156</t>
        </is>
      </c>
      <c r="H3065" t="inlineStr">
        <is>
          <t>Katowice</t>
        </is>
      </c>
      <c r="I3065" t="inlineStr">
        <is>
          <t>PL</t>
        </is>
      </c>
      <c r="J3065" t="inlineStr">
        <is>
          <t>SGMMNS_M17</t>
        </is>
      </c>
      <c r="K3065" t="inlineStr">
        <is>
          <t>33 80 4505 527-8</t>
        </is>
      </c>
      <c r="L3065" t="inlineStr">
        <is>
          <t>2024-0042</t>
        </is>
      </c>
      <c r="M3065" s="6" t="n">
        <v>45658</v>
      </c>
      <c r="N3065" s="6" t="n">
        <v>46387</v>
      </c>
      <c r="O3065" t="n">
        <v>19.71</v>
      </c>
    </row>
    <row r="3066" hidden="1" s="287">
      <c r="A3066" t="inlineStr">
        <is>
          <t>V100061</t>
        </is>
      </c>
      <c r="B3066" t="n">
        <v>125</v>
      </c>
      <c r="C3066" t="n">
        <v>20</v>
      </c>
      <c r="D3066" t="inlineStr">
        <is>
          <t>Rail Cargo Austria AG</t>
        </is>
      </c>
      <c r="E3066" t="inlineStr">
        <is>
          <t>100020</t>
        </is>
      </c>
      <c r="F3066" t="inlineStr">
        <is>
          <t>Am Hauptbahnhof 2</t>
        </is>
      </c>
      <c r="G3066" t="inlineStr">
        <is>
          <t>1100</t>
        </is>
      </c>
      <c r="H3066" t="inlineStr">
        <is>
          <t>Wien</t>
        </is>
      </c>
      <c r="I3066" t="inlineStr">
        <is>
          <t>AT</t>
        </is>
      </c>
      <c r="J3066" t="inlineStr">
        <is>
          <t>EANOS_95</t>
        </is>
      </c>
      <c r="K3066" t="inlineStr"/>
      <c r="L3066" t="inlineStr">
        <is>
          <t>2025-0008</t>
        </is>
      </c>
      <c r="M3066" s="6" t="n">
        <v>46227</v>
      </c>
      <c r="N3066" s="6" t="n">
        <v>50609</v>
      </c>
      <c r="O3066" t="n">
        <v>26</v>
      </c>
    </row>
    <row r="3067" hidden="1" s="287">
      <c r="A3067" t="inlineStr">
        <is>
          <t>V500002</t>
        </is>
      </c>
      <c r="B3067" t="n">
        <v>43</v>
      </c>
      <c r="C3067" t="n">
        <v>50</v>
      </c>
      <c r="D3067" t="inlineStr">
        <is>
          <t>LAUDE Smart Intermodal S.A.</t>
        </is>
      </c>
      <c r="E3067" t="inlineStr">
        <is>
          <t>100026</t>
        </is>
      </c>
      <c r="F3067" t="inlineStr">
        <is>
          <t>ul. Wroclawska 131</t>
        </is>
      </c>
      <c r="G3067" t="inlineStr">
        <is>
          <t>87-100</t>
        </is>
      </c>
      <c r="H3067" t="inlineStr">
        <is>
          <t>Torun</t>
        </is>
      </c>
      <c r="I3067" t="inlineStr">
        <is>
          <t>PL</t>
        </is>
      </c>
      <c r="J3067" t="inlineStr">
        <is>
          <t>SGMMNSS_M48</t>
        </is>
      </c>
      <c r="K3067" t="inlineStr">
        <is>
          <t>37 84 4594 896-1</t>
        </is>
      </c>
      <c r="L3067" t="inlineStr">
        <is>
          <t>2025-0027</t>
        </is>
      </c>
      <c r="M3067" s="6" t="n">
        <v>45847</v>
      </c>
      <c r="N3067" s="6" t="n">
        <v>47672</v>
      </c>
      <c r="O3067" t="n">
        <v>31.56</v>
      </c>
    </row>
    <row r="3068" hidden="1" s="287">
      <c r="A3068" t="inlineStr">
        <is>
          <t>V200054</t>
        </is>
      </c>
      <c r="B3068" t="n">
        <v>58</v>
      </c>
      <c r="C3068" t="n">
        <v>50</v>
      </c>
      <c r="D3068" t="inlineStr">
        <is>
          <t>Necoss GmbH</t>
        </is>
      </c>
      <c r="E3068" t="inlineStr">
        <is>
          <t>100014</t>
        </is>
      </c>
      <c r="F3068" t="inlineStr">
        <is>
          <t>Bahnhofplatz 42</t>
        </is>
      </c>
      <c r="G3068" t="inlineStr">
        <is>
          <t>28195</t>
        </is>
      </c>
      <c r="H3068" t="inlineStr">
        <is>
          <t>Bremen</t>
        </is>
      </c>
      <c r="I3068" t="inlineStr">
        <is>
          <t>DE</t>
        </is>
      </c>
      <c r="J3068" t="inlineStr">
        <is>
          <t>SGGRSS_M2</t>
        </is>
      </c>
      <c r="K3068" t="inlineStr">
        <is>
          <t>37 80 4980 768-8</t>
        </is>
      </c>
      <c r="L3068" t="inlineStr">
        <is>
          <t>2025-0024</t>
        </is>
      </c>
      <c r="M3068" s="6" t="n">
        <v>46023</v>
      </c>
      <c r="N3068" s="6" t="n">
        <v>46783</v>
      </c>
      <c r="O3068" t="n">
        <v>27.9</v>
      </c>
    </row>
    <row r="3069" hidden="1" s="287">
      <c r="A3069" t="inlineStr">
        <is>
          <t>V300082</t>
        </is>
      </c>
      <c r="B3069" t="n">
        <v>35</v>
      </c>
      <c r="C3069" t="n">
        <v>50</v>
      </c>
      <c r="D3069" t="inlineStr">
        <is>
          <t>NAVILAND CARGO SAS</t>
        </is>
      </c>
      <c r="E3069" t="inlineStr">
        <is>
          <t>100432</t>
        </is>
      </c>
      <c r="F3069" t="inlineStr">
        <is>
          <t>26 Quai Charles Pasqua</t>
        </is>
      </c>
      <c r="G3069" t="inlineStr">
        <is>
          <t>92300</t>
        </is>
      </c>
      <c r="H3069" t="inlineStr">
        <is>
          <t>Levallois-Perret</t>
        </is>
      </c>
      <c r="I3069" t="inlineStr">
        <is>
          <t>FR</t>
        </is>
      </c>
      <c r="J3069" t="inlineStr">
        <is>
          <t>SGGRSS_M20</t>
        </is>
      </c>
      <c r="K3069" t="inlineStr">
        <is>
          <t>33 80 4960 215-8</t>
        </is>
      </c>
      <c r="L3069" t="inlineStr">
        <is>
          <t>2025-0029</t>
        </is>
      </c>
      <c r="M3069" s="6" t="n">
        <v>45992</v>
      </c>
      <c r="N3069" s="6" t="n">
        <v>46721</v>
      </c>
      <c r="O3069" t="n">
        <v>25</v>
      </c>
    </row>
    <row r="3070" hidden="1" s="287">
      <c r="A3070" t="inlineStr">
        <is>
          <t>V400006</t>
        </is>
      </c>
      <c r="B3070" t="n">
        <v>30</v>
      </c>
      <c r="C3070" t="n">
        <v>50</v>
      </c>
      <c r="D3070" t="inlineStr">
        <is>
          <t>DB Cargo AG</t>
        </is>
      </c>
      <c r="E3070" t="inlineStr">
        <is>
          <t>100000</t>
        </is>
      </c>
      <c r="F3070" t="inlineStr">
        <is>
          <t>Rheinstrasse 2</t>
        </is>
      </c>
      <c r="G3070" t="inlineStr">
        <is>
          <t>55116</t>
        </is>
      </c>
      <c r="H3070" t="inlineStr">
        <is>
          <t>Mainz</t>
        </is>
      </c>
      <c r="I3070" t="inlineStr">
        <is>
          <t>DE</t>
        </is>
      </c>
      <c r="J3070" t="inlineStr">
        <is>
          <t>SGGRSS_M20</t>
        </is>
      </c>
      <c r="K3070" t="inlineStr">
        <is>
          <t>33 80 4960 053-3</t>
        </is>
      </c>
      <c r="L3070" t="inlineStr">
        <is>
          <t>2021-2420</t>
        </is>
      </c>
      <c r="M3070" s="6" t="n">
        <v>45112</v>
      </c>
      <c r="N3070" s="6" t="n">
        <v>47330</v>
      </c>
      <c r="O3070" t="n">
        <v>27.94</v>
      </c>
    </row>
    <row r="3071" hidden="1" s="287">
      <c r="A3071" t="inlineStr">
        <is>
          <t>V100051</t>
        </is>
      </c>
      <c r="B3071" t="n">
        <v>45</v>
      </c>
      <c r="C3071" t="n">
        <v>50</v>
      </c>
      <c r="D3071" t="inlineStr">
        <is>
          <t>LAUDE Smart Intermodal S.A.</t>
        </is>
      </c>
      <c r="E3071" t="inlineStr">
        <is>
          <t>100026</t>
        </is>
      </c>
      <c r="F3071" t="inlineStr">
        <is>
          <t>ul. Wroclawska 131</t>
        </is>
      </c>
      <c r="G3071" t="inlineStr">
        <is>
          <t>87-100</t>
        </is>
      </c>
      <c r="H3071" t="inlineStr">
        <is>
          <t>Torun</t>
        </is>
      </c>
      <c r="I3071" t="inlineStr">
        <is>
          <t>PL</t>
        </is>
      </c>
      <c r="J3071" t="inlineStr">
        <is>
          <t>SGMMNS_M17</t>
        </is>
      </c>
      <c r="K3071" t="inlineStr">
        <is>
          <t>33 80 4505 591-4</t>
        </is>
      </c>
      <c r="L3071" t="inlineStr">
        <is>
          <t>2023-0033</t>
        </is>
      </c>
      <c r="M3071" s="6" t="n">
        <v>45565</v>
      </c>
      <c r="N3071" s="6" t="n">
        <v>47025</v>
      </c>
      <c r="O3071" t="n">
        <v>18.95</v>
      </c>
    </row>
    <row r="3072" hidden="1" s="287">
      <c r="A3072" t="inlineStr">
        <is>
          <t>V200038</t>
        </is>
      </c>
      <c r="B3072" t="n">
        <v>49</v>
      </c>
      <c r="C3072" t="n">
        <v>50</v>
      </c>
      <c r="D3072" t="inlineStr">
        <is>
          <t>Mars Logistics AS</t>
        </is>
      </c>
      <c r="E3072" t="inlineStr">
        <is>
          <t>100770</t>
        </is>
      </c>
      <c r="F3072" t="inlineStr">
        <is>
          <t>Mahmutbey Mah., Tasocagi Yolu Cad.</t>
        </is>
      </c>
      <c r="G3072" t="inlineStr">
        <is>
          <t>34218</t>
        </is>
      </c>
      <c r="H3072" t="inlineStr">
        <is>
          <t>Bagcilar-Istanbul</t>
        </is>
      </c>
      <c r="I3072" t="inlineStr">
        <is>
          <t>TR</t>
        </is>
      </c>
      <c r="J3072" t="inlineStr">
        <is>
          <t>SDGGMRS_M7</t>
        </is>
      </c>
      <c r="K3072" t="inlineStr">
        <is>
          <t>37 80 4955 145-0</t>
        </is>
      </c>
      <c r="L3072" t="inlineStr">
        <is>
          <t>2024-0006</t>
        </is>
      </c>
      <c r="M3072" s="6" t="n">
        <v>45673</v>
      </c>
      <c r="N3072" s="6" t="n">
        <v>46767</v>
      </c>
      <c r="O3072" t="n">
        <v>44.43</v>
      </c>
    </row>
    <row r="3073" hidden="1" s="287">
      <c r="A3073" t="inlineStr">
        <is>
          <t>V200040</t>
        </is>
      </c>
      <c r="B3073" t="n">
        <v>36</v>
      </c>
      <c r="C3073" t="n">
        <v>50</v>
      </c>
      <c r="D3073" t="inlineStr">
        <is>
          <t>PCC Intermodal S.A.</t>
        </is>
      </c>
      <c r="E3073" t="inlineStr">
        <is>
          <t>100761</t>
        </is>
      </c>
      <c r="F3073" t="inlineStr">
        <is>
          <t>ul Hutnicza 16</t>
        </is>
      </c>
      <c r="G3073" t="inlineStr">
        <is>
          <t>81-061</t>
        </is>
      </c>
      <c r="H3073" t="inlineStr">
        <is>
          <t>Gdynia</t>
        </is>
      </c>
      <c r="I3073" t="inlineStr">
        <is>
          <t>PL</t>
        </is>
      </c>
      <c r="J3073" t="inlineStr">
        <is>
          <t>SGNS_M13</t>
        </is>
      </c>
      <c r="K3073" t="inlineStr">
        <is>
          <t>37 80 4564 280-8</t>
        </is>
      </c>
      <c r="L3073" t="inlineStr">
        <is>
          <t>2024-0021</t>
        </is>
      </c>
      <c r="M3073" s="6" t="n">
        <v>45574</v>
      </c>
      <c r="N3073" s="6" t="n">
        <v>47004</v>
      </c>
      <c r="O3073" t="n">
        <v>20.8</v>
      </c>
    </row>
    <row r="3074" hidden="1" s="287">
      <c r="A3074" t="inlineStr">
        <is>
          <t>V200047</t>
        </is>
      </c>
      <c r="B3074" t="n">
        <v>47</v>
      </c>
      <c r="C3074" t="n">
        <v>50</v>
      </c>
      <c r="D3074" t="inlineStr">
        <is>
          <t>Alza Cargo Sp. z.o.o.</t>
        </is>
      </c>
      <c r="E3074" t="inlineStr">
        <is>
          <t>100060</t>
        </is>
      </c>
      <c r="F3074" t="inlineStr">
        <is>
          <t>al. Wojciecha Korfantego 125/A</t>
        </is>
      </c>
      <c r="G3074" t="inlineStr">
        <is>
          <t>40-156</t>
        </is>
      </c>
      <c r="H3074" t="inlineStr">
        <is>
          <t>Katowice</t>
        </is>
      </c>
      <c r="I3074" t="inlineStr">
        <is>
          <t>PL</t>
        </is>
      </c>
      <c r="J3074" t="inlineStr">
        <is>
          <t>SGMMNS_M17</t>
        </is>
      </c>
      <c r="K3074" t="inlineStr">
        <is>
          <t>33 80 4505 529-4</t>
        </is>
      </c>
      <c r="L3074" t="inlineStr">
        <is>
          <t>2024-0042</t>
        </is>
      </c>
      <c r="M3074" s="6" t="n">
        <v>45658</v>
      </c>
      <c r="N3074" s="6" t="n">
        <v>46387</v>
      </c>
      <c r="O3074" t="n">
        <v>19.71</v>
      </c>
    </row>
    <row r="3075" hidden="1" s="287">
      <c r="A3075" t="inlineStr">
        <is>
          <t>V100061</t>
        </is>
      </c>
      <c r="B3075" t="n">
        <v>126</v>
      </c>
      <c r="C3075" t="n">
        <v>20</v>
      </c>
      <c r="D3075" t="inlineStr">
        <is>
          <t>Rail Cargo Austria AG</t>
        </is>
      </c>
      <c r="E3075" t="inlineStr">
        <is>
          <t>100020</t>
        </is>
      </c>
      <c r="F3075" t="inlineStr">
        <is>
          <t>Am Hauptbahnhof 2</t>
        </is>
      </c>
      <c r="G3075" t="inlineStr">
        <is>
          <t>1100</t>
        </is>
      </c>
      <c r="H3075" t="inlineStr">
        <is>
          <t>Wien</t>
        </is>
      </c>
      <c r="I3075" t="inlineStr">
        <is>
          <t>AT</t>
        </is>
      </c>
      <c r="J3075" t="inlineStr">
        <is>
          <t>EANOS_95</t>
        </is>
      </c>
      <c r="K3075" t="inlineStr"/>
      <c r="L3075" t="inlineStr">
        <is>
          <t>2025-0008</t>
        </is>
      </c>
      <c r="M3075" s="6" t="n">
        <v>46227</v>
      </c>
      <c r="N3075" s="6" t="n">
        <v>50609</v>
      </c>
      <c r="O3075" t="n">
        <v>26</v>
      </c>
    </row>
    <row r="3076" hidden="1" s="287">
      <c r="A3076" t="inlineStr">
        <is>
          <t>V500002</t>
        </is>
      </c>
      <c r="B3076" t="n">
        <v>44</v>
      </c>
      <c r="C3076" t="n">
        <v>50</v>
      </c>
      <c r="D3076" t="inlineStr">
        <is>
          <t>LAUDE Smart Intermodal S.A.</t>
        </is>
      </c>
      <c r="E3076" t="inlineStr">
        <is>
          <t>100026</t>
        </is>
      </c>
      <c r="F3076" t="inlineStr">
        <is>
          <t>ul. Wroclawska 131</t>
        </is>
      </c>
      <c r="G3076" t="inlineStr">
        <is>
          <t>87-100</t>
        </is>
      </c>
      <c r="H3076" t="inlineStr">
        <is>
          <t>Torun</t>
        </is>
      </c>
      <c r="I3076" t="inlineStr">
        <is>
          <t>PL</t>
        </is>
      </c>
      <c r="J3076" t="inlineStr">
        <is>
          <t>SGMMNSS_M48</t>
        </is>
      </c>
      <c r="K3076" t="inlineStr">
        <is>
          <t>37 84 4594 897-9</t>
        </is>
      </c>
      <c r="L3076" t="inlineStr">
        <is>
          <t>2025-0027</t>
        </is>
      </c>
      <c r="M3076" s="6" t="n">
        <v>45847</v>
      </c>
      <c r="N3076" s="6" t="n">
        <v>47672</v>
      </c>
      <c r="O3076" t="n">
        <v>31.56</v>
      </c>
    </row>
    <row r="3077" hidden="1" s="287">
      <c r="A3077" t="inlineStr">
        <is>
          <t>V200054</t>
        </is>
      </c>
      <c r="B3077" t="n">
        <v>59</v>
      </c>
      <c r="C3077" t="n">
        <v>50</v>
      </c>
      <c r="D3077" t="inlineStr">
        <is>
          <t>Necoss GmbH</t>
        </is>
      </c>
      <c r="E3077" t="inlineStr">
        <is>
          <t>100014</t>
        </is>
      </c>
      <c r="F3077" t="inlineStr">
        <is>
          <t>Bahnhofplatz 42</t>
        </is>
      </c>
      <c r="G3077" t="inlineStr">
        <is>
          <t>28195</t>
        </is>
      </c>
      <c r="H3077" t="inlineStr">
        <is>
          <t>Bremen</t>
        </is>
      </c>
      <c r="I3077" t="inlineStr">
        <is>
          <t>DE</t>
        </is>
      </c>
      <c r="J3077" t="inlineStr">
        <is>
          <t>SGGRSS_M2</t>
        </is>
      </c>
      <c r="K3077" t="inlineStr">
        <is>
          <t>37 80 4980 769-6</t>
        </is>
      </c>
      <c r="L3077" t="inlineStr">
        <is>
          <t>2025-0024</t>
        </is>
      </c>
      <c r="M3077" s="6" t="n">
        <v>46023</v>
      </c>
      <c r="N3077" s="6" t="n">
        <v>46783</v>
      </c>
      <c r="O3077" t="n">
        <v>27.9</v>
      </c>
    </row>
    <row r="3078" hidden="1" s="287">
      <c r="A3078" t="inlineStr">
        <is>
          <t>V300082</t>
        </is>
      </c>
      <c r="B3078" t="n">
        <v>36</v>
      </c>
      <c r="C3078" t="n">
        <v>50</v>
      </c>
      <c r="D3078" t="inlineStr">
        <is>
          <t>NAVILAND CARGO SAS</t>
        </is>
      </c>
      <c r="E3078" t="inlineStr">
        <is>
          <t>100432</t>
        </is>
      </c>
      <c r="F3078" t="inlineStr">
        <is>
          <t>26 Quai Charles Pasqua</t>
        </is>
      </c>
      <c r="G3078" t="inlineStr">
        <is>
          <t>92300</t>
        </is>
      </c>
      <c r="H3078" t="inlineStr">
        <is>
          <t>Levallois-Perret</t>
        </is>
      </c>
      <c r="I3078" t="inlineStr">
        <is>
          <t>FR</t>
        </is>
      </c>
      <c r="J3078" t="inlineStr">
        <is>
          <t>SGGRSS_M20</t>
        </is>
      </c>
      <c r="K3078" t="inlineStr">
        <is>
          <t>33 80 4960 216-6</t>
        </is>
      </c>
      <c r="L3078" t="inlineStr">
        <is>
          <t>2025-0029</t>
        </is>
      </c>
      <c r="M3078" s="6" t="n">
        <v>45992</v>
      </c>
      <c r="N3078" s="6" t="n">
        <v>46721</v>
      </c>
      <c r="O3078" t="n">
        <v>25</v>
      </c>
    </row>
    <row r="3079" hidden="1" s="287">
      <c r="A3079" t="inlineStr">
        <is>
          <t>V100051</t>
        </is>
      </c>
      <c r="B3079" t="n">
        <v>46</v>
      </c>
      <c r="C3079" t="n">
        <v>50</v>
      </c>
      <c r="D3079" t="inlineStr">
        <is>
          <t>LAUDE Smart Intermodal S.A.</t>
        </is>
      </c>
      <c r="E3079" t="inlineStr">
        <is>
          <t>100026</t>
        </is>
      </c>
      <c r="F3079" t="inlineStr">
        <is>
          <t>ul. Wroclawska 131</t>
        </is>
      </c>
      <c r="G3079" t="inlineStr">
        <is>
          <t>87-100</t>
        </is>
      </c>
      <c r="H3079" t="inlineStr">
        <is>
          <t>Torun</t>
        </is>
      </c>
      <c r="I3079" t="inlineStr">
        <is>
          <t>PL</t>
        </is>
      </c>
      <c r="J3079" t="inlineStr">
        <is>
          <t>SGMMNS_M17</t>
        </is>
      </c>
      <c r="K3079" t="inlineStr">
        <is>
          <t>33 80 4505 592-2</t>
        </is>
      </c>
      <c r="L3079" t="inlineStr">
        <is>
          <t>2023-0033</t>
        </is>
      </c>
      <c r="M3079" s="6" t="n">
        <v>45565</v>
      </c>
      <c r="N3079" s="6" t="n">
        <v>47025</v>
      </c>
      <c r="O3079" t="n">
        <v>18.95</v>
      </c>
    </row>
    <row r="3080" hidden="1" s="287">
      <c r="A3080" t="inlineStr">
        <is>
          <t>V200038</t>
        </is>
      </c>
      <c r="B3080" t="n">
        <v>50</v>
      </c>
      <c r="C3080" t="n">
        <v>50</v>
      </c>
      <c r="D3080" t="inlineStr">
        <is>
          <t>Mars Logistics AS</t>
        </is>
      </c>
      <c r="E3080" t="inlineStr">
        <is>
          <t>100770</t>
        </is>
      </c>
      <c r="F3080" t="inlineStr">
        <is>
          <t>Mahmutbey Mah., Tasocagi Yolu Cad.</t>
        </is>
      </c>
      <c r="G3080" t="inlineStr">
        <is>
          <t>34218</t>
        </is>
      </c>
      <c r="H3080" t="inlineStr">
        <is>
          <t>Bagcilar-Istanbul</t>
        </is>
      </c>
      <c r="I3080" t="inlineStr">
        <is>
          <t>TR</t>
        </is>
      </c>
      <c r="J3080" t="inlineStr">
        <is>
          <t>SDGGMRS_M7</t>
        </is>
      </c>
      <c r="K3080" t="inlineStr">
        <is>
          <t>37 80 4993 305-4</t>
        </is>
      </c>
      <c r="L3080" t="inlineStr">
        <is>
          <t>2024-0006</t>
        </is>
      </c>
      <c r="M3080" s="6" t="n">
        <v>45673</v>
      </c>
      <c r="N3080" s="6" t="n">
        <v>46767</v>
      </c>
      <c r="O3080" t="n">
        <v>44.43</v>
      </c>
    </row>
    <row r="3081" hidden="1" s="287">
      <c r="A3081" t="inlineStr">
        <is>
          <t>V200040</t>
        </is>
      </c>
      <c r="B3081" t="n">
        <v>37</v>
      </c>
      <c r="C3081" t="n">
        <v>50</v>
      </c>
      <c r="D3081" t="inlineStr">
        <is>
          <t>PCC Intermodal S.A.</t>
        </is>
      </c>
      <c r="E3081" t="inlineStr">
        <is>
          <t>100761</t>
        </is>
      </c>
      <c r="F3081" t="inlineStr">
        <is>
          <t>ul Hutnicza 16</t>
        </is>
      </c>
      <c r="G3081" t="inlineStr">
        <is>
          <t>81-061</t>
        </is>
      </c>
      <c r="H3081" t="inlineStr">
        <is>
          <t>Gdynia</t>
        </is>
      </c>
      <c r="I3081" t="inlineStr">
        <is>
          <t>PL</t>
        </is>
      </c>
      <c r="J3081" t="inlineStr">
        <is>
          <t>SGNS_M13</t>
        </is>
      </c>
      <c r="K3081" t="inlineStr">
        <is>
          <t>37 80 4564 279-0</t>
        </is>
      </c>
      <c r="L3081" t="inlineStr">
        <is>
          <t>2024-0021</t>
        </is>
      </c>
      <c r="M3081" s="6" t="n">
        <v>45574</v>
      </c>
      <c r="N3081" s="6" t="n">
        <v>47004</v>
      </c>
      <c r="O3081" t="n">
        <v>20.8</v>
      </c>
    </row>
    <row r="3082" hidden="1" s="287">
      <c r="A3082" t="inlineStr">
        <is>
          <t>V200044</t>
        </is>
      </c>
      <c r="B3082" t="n">
        <v>57</v>
      </c>
      <c r="C3082" t="n">
        <v>50</v>
      </c>
      <c r="D3082" t="inlineStr">
        <is>
          <t>PCC Intermodal S.A.</t>
        </is>
      </c>
      <c r="E3082" t="inlineStr">
        <is>
          <t>100761</t>
        </is>
      </c>
      <c r="F3082" t="inlineStr">
        <is>
          <t>ul Hutnicza 16</t>
        </is>
      </c>
      <c r="G3082" t="inlineStr">
        <is>
          <t>81-061</t>
        </is>
      </c>
      <c r="H3082" t="inlineStr">
        <is>
          <t>Gdynia</t>
        </is>
      </c>
      <c r="I3082" t="inlineStr">
        <is>
          <t>PL</t>
        </is>
      </c>
      <c r="J3082" t="inlineStr">
        <is>
          <t>SGNS_M13</t>
        </is>
      </c>
      <c r="K3082" t="inlineStr">
        <is>
          <t>37 80 4564 371-5</t>
        </is>
      </c>
      <c r="L3082" t="inlineStr">
        <is>
          <t>2023-0016</t>
        </is>
      </c>
      <c r="M3082" s="6" t="n">
        <v>45217</v>
      </c>
      <c r="N3082" s="6" t="n">
        <v>46356</v>
      </c>
      <c r="O3082" t="n">
        <v>22</v>
      </c>
    </row>
    <row r="3083" hidden="1" s="287">
      <c r="A3083" t="inlineStr">
        <is>
          <t>V200047</t>
        </is>
      </c>
      <c r="B3083" t="n">
        <v>48</v>
      </c>
      <c r="C3083" t="n">
        <v>50</v>
      </c>
      <c r="D3083" t="inlineStr">
        <is>
          <t>Alza Cargo Sp. z.o.o.</t>
        </is>
      </c>
      <c r="E3083" t="inlineStr">
        <is>
          <t>100060</t>
        </is>
      </c>
      <c r="F3083" t="inlineStr">
        <is>
          <t>al. Wojciecha Korfantego 125/A</t>
        </is>
      </c>
      <c r="G3083" t="inlineStr">
        <is>
          <t>40-156</t>
        </is>
      </c>
      <c r="H3083" t="inlineStr">
        <is>
          <t>Katowice</t>
        </is>
      </c>
      <c r="I3083" t="inlineStr">
        <is>
          <t>PL</t>
        </is>
      </c>
      <c r="J3083" t="inlineStr">
        <is>
          <t>SGMMNS_M17</t>
        </is>
      </c>
      <c r="K3083" t="inlineStr">
        <is>
          <t>33 80 4505 530-2</t>
        </is>
      </c>
      <c r="L3083" t="inlineStr">
        <is>
          <t>2024-0042</t>
        </is>
      </c>
      <c r="M3083" s="6" t="n">
        <v>45658</v>
      </c>
      <c r="N3083" s="6" t="n">
        <v>46387</v>
      </c>
      <c r="O3083" t="n">
        <v>19.71</v>
      </c>
    </row>
    <row r="3084" hidden="1" s="287">
      <c r="A3084" t="inlineStr">
        <is>
          <t>V100061</t>
        </is>
      </c>
      <c r="B3084" t="n">
        <v>127</v>
      </c>
      <c r="C3084" t="n">
        <v>20</v>
      </c>
      <c r="D3084" t="inlineStr">
        <is>
          <t>Rail Cargo Austria AG</t>
        </is>
      </c>
      <c r="E3084" t="inlineStr">
        <is>
          <t>100020</t>
        </is>
      </c>
      <c r="F3084" t="inlineStr">
        <is>
          <t>Am Hauptbahnhof 2</t>
        </is>
      </c>
      <c r="G3084" t="inlineStr">
        <is>
          <t>1100</t>
        </is>
      </c>
      <c r="H3084" t="inlineStr">
        <is>
          <t>Wien</t>
        </is>
      </c>
      <c r="I3084" t="inlineStr">
        <is>
          <t>AT</t>
        </is>
      </c>
      <c r="J3084" t="inlineStr">
        <is>
          <t>EANOS_95</t>
        </is>
      </c>
      <c r="K3084" t="inlineStr"/>
      <c r="L3084" t="inlineStr">
        <is>
          <t>2025-0008</t>
        </is>
      </c>
      <c r="M3084" s="6" t="n">
        <v>46227</v>
      </c>
      <c r="N3084" s="6" t="n">
        <v>50609</v>
      </c>
      <c r="O3084" t="n">
        <v>26</v>
      </c>
    </row>
    <row r="3085" hidden="1" s="287">
      <c r="A3085" t="inlineStr">
        <is>
          <t>V500002</t>
        </is>
      </c>
      <c r="B3085" t="n">
        <v>45</v>
      </c>
      <c r="C3085" t="n">
        <v>50</v>
      </c>
      <c r="D3085" t="inlineStr">
        <is>
          <t>LAUDE Smart Intermodal S.A.</t>
        </is>
      </c>
      <c r="E3085" t="inlineStr">
        <is>
          <t>100026</t>
        </is>
      </c>
      <c r="F3085" t="inlineStr">
        <is>
          <t>ul. Wroclawska 131</t>
        </is>
      </c>
      <c r="G3085" t="inlineStr">
        <is>
          <t>87-100</t>
        </is>
      </c>
      <c r="H3085" t="inlineStr">
        <is>
          <t>Torun</t>
        </is>
      </c>
      <c r="I3085" t="inlineStr">
        <is>
          <t>PL</t>
        </is>
      </c>
      <c r="J3085" t="inlineStr">
        <is>
          <t>SGMMNSS_M48</t>
        </is>
      </c>
      <c r="K3085" t="inlineStr">
        <is>
          <t>37 84 4594 899-5</t>
        </is>
      </c>
      <c r="L3085" t="inlineStr">
        <is>
          <t>2025-0027</t>
        </is>
      </c>
      <c r="M3085" s="6" t="n">
        <v>45847</v>
      </c>
      <c r="N3085" s="6" t="n">
        <v>47672</v>
      </c>
      <c r="O3085" t="n">
        <v>31.56</v>
      </c>
    </row>
    <row r="3086" hidden="1" s="287">
      <c r="A3086" t="inlineStr">
        <is>
          <t>V200054</t>
        </is>
      </c>
      <c r="B3086" t="n">
        <v>60</v>
      </c>
      <c r="C3086" t="n">
        <v>50</v>
      </c>
      <c r="D3086" t="inlineStr">
        <is>
          <t>Necoss GmbH</t>
        </is>
      </c>
      <c r="E3086" t="inlineStr">
        <is>
          <t>100014</t>
        </is>
      </c>
      <c r="F3086" t="inlineStr">
        <is>
          <t>Bahnhofplatz 42</t>
        </is>
      </c>
      <c r="G3086" t="inlineStr">
        <is>
          <t>28195</t>
        </is>
      </c>
      <c r="H3086" t="inlineStr">
        <is>
          <t>Bremen</t>
        </is>
      </c>
      <c r="I3086" t="inlineStr">
        <is>
          <t>DE</t>
        </is>
      </c>
      <c r="J3086" t="inlineStr">
        <is>
          <t>SGGRSS_M2</t>
        </is>
      </c>
      <c r="K3086" t="inlineStr">
        <is>
          <t>37 80 4980 770-4</t>
        </is>
      </c>
      <c r="L3086" t="inlineStr">
        <is>
          <t>2025-0024</t>
        </is>
      </c>
      <c r="M3086" s="6" t="n">
        <v>46023</v>
      </c>
      <c r="N3086" s="6" t="n">
        <v>46783</v>
      </c>
      <c r="O3086" t="n">
        <v>27.9</v>
      </c>
    </row>
    <row r="3087" hidden="1" s="287">
      <c r="A3087" t="inlineStr">
        <is>
          <t>V300082</t>
        </is>
      </c>
      <c r="B3087" t="n">
        <v>37</v>
      </c>
      <c r="C3087" t="n">
        <v>50</v>
      </c>
      <c r="D3087" t="inlineStr">
        <is>
          <t>NAVILAND CARGO SAS</t>
        </is>
      </c>
      <c r="E3087" t="inlineStr">
        <is>
          <t>100432</t>
        </is>
      </c>
      <c r="F3087" t="inlineStr">
        <is>
          <t>26 Quai Charles Pasqua</t>
        </is>
      </c>
      <c r="G3087" t="inlineStr">
        <is>
          <t>92300</t>
        </is>
      </c>
      <c r="H3087" t="inlineStr">
        <is>
          <t>Levallois-Perret</t>
        </is>
      </c>
      <c r="I3087" t="inlineStr">
        <is>
          <t>FR</t>
        </is>
      </c>
      <c r="J3087" t="inlineStr">
        <is>
          <t>SGGRSS_M20</t>
        </is>
      </c>
      <c r="K3087" t="inlineStr">
        <is>
          <t>33 80 4960 218-2</t>
        </is>
      </c>
      <c r="L3087" t="inlineStr">
        <is>
          <t>2025-0029</t>
        </is>
      </c>
      <c r="M3087" s="6" t="n">
        <v>45992</v>
      </c>
      <c r="N3087" s="6" t="n">
        <v>46721</v>
      </c>
      <c r="O3087" t="n">
        <v>25</v>
      </c>
    </row>
    <row r="3088" hidden="1" s="287">
      <c r="A3088" t="inlineStr">
        <is>
          <t>V400006</t>
        </is>
      </c>
      <c r="B3088" t="n">
        <v>32</v>
      </c>
      <c r="C3088" t="n">
        <v>50</v>
      </c>
      <c r="D3088" t="inlineStr">
        <is>
          <t>DB Cargo AG</t>
        </is>
      </c>
      <c r="E3088" t="inlineStr">
        <is>
          <t>100000</t>
        </is>
      </c>
      <c r="F3088" t="inlineStr">
        <is>
          <t>Rheinstrasse 2</t>
        </is>
      </c>
      <c r="G3088" t="inlineStr">
        <is>
          <t>55116</t>
        </is>
      </c>
      <c r="H3088" t="inlineStr">
        <is>
          <t>Mainz</t>
        </is>
      </c>
      <c r="I3088" t="inlineStr">
        <is>
          <t>DE</t>
        </is>
      </c>
      <c r="J3088" t="inlineStr">
        <is>
          <t>SGGRSS_M20</t>
        </is>
      </c>
      <c r="K3088" t="inlineStr">
        <is>
          <t>33 80 4960 055-8</t>
        </is>
      </c>
      <c r="L3088" t="inlineStr">
        <is>
          <t>2021-2420</t>
        </is>
      </c>
      <c r="M3088" s="6" t="n">
        <v>45112</v>
      </c>
      <c r="N3088" s="6" t="n">
        <v>47330</v>
      </c>
      <c r="O3088" t="n">
        <v>27.94</v>
      </c>
    </row>
    <row r="3089" hidden="1" s="287">
      <c r="A3089" t="inlineStr">
        <is>
          <t>V100051</t>
        </is>
      </c>
      <c r="B3089" t="n">
        <v>47</v>
      </c>
      <c r="C3089" t="n">
        <v>50</v>
      </c>
      <c r="D3089" t="inlineStr">
        <is>
          <t>LAUDE Smart Intermodal S.A.</t>
        </is>
      </c>
      <c r="E3089" t="inlineStr">
        <is>
          <t>100026</t>
        </is>
      </c>
      <c r="F3089" t="inlineStr">
        <is>
          <t>ul. Wroclawska 131</t>
        </is>
      </c>
      <c r="G3089" t="inlineStr">
        <is>
          <t>87-100</t>
        </is>
      </c>
      <c r="H3089" t="inlineStr">
        <is>
          <t>Torun</t>
        </is>
      </c>
      <c r="I3089" t="inlineStr">
        <is>
          <t>PL</t>
        </is>
      </c>
      <c r="J3089" t="inlineStr">
        <is>
          <t>SGMMNS_M17</t>
        </is>
      </c>
      <c r="K3089" t="inlineStr">
        <is>
          <t>33 80 4505 593-0</t>
        </is>
      </c>
      <c r="L3089" t="inlineStr">
        <is>
          <t>2023-0033</t>
        </is>
      </c>
      <c r="M3089" s="6" t="n">
        <v>45565</v>
      </c>
      <c r="N3089" s="6" t="n">
        <v>47025</v>
      </c>
      <c r="O3089" t="n">
        <v>18.95</v>
      </c>
    </row>
    <row r="3090" hidden="1" s="287">
      <c r="A3090" t="inlineStr">
        <is>
          <t>V200038</t>
        </is>
      </c>
      <c r="B3090" t="n">
        <v>51</v>
      </c>
      <c r="C3090" t="n">
        <v>50</v>
      </c>
      <c r="D3090" t="inlineStr">
        <is>
          <t>Mars Logistics AS</t>
        </is>
      </c>
      <c r="E3090" t="inlineStr">
        <is>
          <t>100770</t>
        </is>
      </c>
      <c r="F3090" t="inlineStr">
        <is>
          <t>Mahmutbey Mah., Tasocagi Yolu Cad.</t>
        </is>
      </c>
      <c r="G3090" t="inlineStr">
        <is>
          <t>34218</t>
        </is>
      </c>
      <c r="H3090" t="inlineStr">
        <is>
          <t>Bagcilar-Istanbul</t>
        </is>
      </c>
      <c r="I3090" t="inlineStr">
        <is>
          <t>TR</t>
        </is>
      </c>
      <c r="J3090" t="inlineStr">
        <is>
          <t>SDGGMRS_M7</t>
        </is>
      </c>
      <c r="K3090" t="inlineStr">
        <is>
          <t>37 80 4993 306-2</t>
        </is>
      </c>
      <c r="L3090" t="inlineStr">
        <is>
          <t>2024-0006</t>
        </is>
      </c>
      <c r="M3090" s="6" t="n">
        <v>45673</v>
      </c>
      <c r="N3090" s="6" t="n">
        <v>46767</v>
      </c>
      <c r="O3090" t="n">
        <v>44.43</v>
      </c>
    </row>
    <row r="3091" hidden="1" s="287">
      <c r="A3091" t="inlineStr">
        <is>
          <t>V200040</t>
        </is>
      </c>
      <c r="B3091" t="n">
        <v>38</v>
      </c>
      <c r="C3091" t="n">
        <v>50</v>
      </c>
      <c r="D3091" t="inlineStr">
        <is>
          <t>PCC Intermodal S.A.</t>
        </is>
      </c>
      <c r="E3091" t="inlineStr">
        <is>
          <t>100761</t>
        </is>
      </c>
      <c r="F3091" t="inlineStr">
        <is>
          <t>ul Hutnicza 16</t>
        </is>
      </c>
      <c r="G3091" t="inlineStr">
        <is>
          <t>81-061</t>
        </is>
      </c>
      <c r="H3091" t="inlineStr">
        <is>
          <t>Gdynia</t>
        </is>
      </c>
      <c r="I3091" t="inlineStr">
        <is>
          <t>PL</t>
        </is>
      </c>
      <c r="J3091" t="inlineStr">
        <is>
          <t>SGNS_M13</t>
        </is>
      </c>
      <c r="K3091" t="inlineStr">
        <is>
          <t>37 80 4564 275-8</t>
        </is>
      </c>
      <c r="L3091" t="inlineStr">
        <is>
          <t>2024-0021</t>
        </is>
      </c>
      <c r="M3091" s="6" t="n">
        <v>45574</v>
      </c>
      <c r="N3091" s="6" t="n">
        <v>47004</v>
      </c>
      <c r="O3091" t="n">
        <v>20.8</v>
      </c>
    </row>
    <row r="3092" hidden="1" s="287">
      <c r="A3092" t="inlineStr">
        <is>
          <t>V200044</t>
        </is>
      </c>
      <c r="B3092" t="n">
        <v>58</v>
      </c>
      <c r="C3092" t="n">
        <v>50</v>
      </c>
      <c r="D3092" t="inlineStr">
        <is>
          <t>PCC Intermodal S.A.</t>
        </is>
      </c>
      <c r="E3092" t="inlineStr">
        <is>
          <t>100761</t>
        </is>
      </c>
      <c r="F3092" t="inlineStr">
        <is>
          <t>ul Hutnicza 16</t>
        </is>
      </c>
      <c r="G3092" t="inlineStr">
        <is>
          <t>81-061</t>
        </is>
      </c>
      <c r="H3092" t="inlineStr">
        <is>
          <t>Gdynia</t>
        </is>
      </c>
      <c r="I3092" t="inlineStr">
        <is>
          <t>PL</t>
        </is>
      </c>
      <c r="J3092" t="inlineStr">
        <is>
          <t>SGNS_M13</t>
        </is>
      </c>
      <c r="K3092" t="inlineStr">
        <is>
          <t>37 80 4564 372-3</t>
        </is>
      </c>
      <c r="L3092" t="inlineStr">
        <is>
          <t>2023-0016</t>
        </is>
      </c>
      <c r="M3092" s="6" t="n">
        <v>45217</v>
      </c>
      <c r="N3092" s="6" t="n">
        <v>46356</v>
      </c>
      <c r="O3092" t="n">
        <v>22</v>
      </c>
    </row>
    <row r="3093" hidden="1" s="287">
      <c r="A3093" t="inlineStr">
        <is>
          <t>V200047</t>
        </is>
      </c>
      <c r="B3093" t="n">
        <v>49</v>
      </c>
      <c r="C3093" t="n">
        <v>50</v>
      </c>
      <c r="D3093" t="inlineStr">
        <is>
          <t>Alza Cargo Sp. z.o.o.</t>
        </is>
      </c>
      <c r="E3093" t="inlineStr">
        <is>
          <t>100060</t>
        </is>
      </c>
      <c r="F3093" t="inlineStr">
        <is>
          <t>al. Wojciecha Korfantego 125/A</t>
        </is>
      </c>
      <c r="G3093" t="inlineStr">
        <is>
          <t>40-156</t>
        </is>
      </c>
      <c r="H3093" t="inlineStr">
        <is>
          <t>Katowice</t>
        </is>
      </c>
      <c r="I3093" t="inlineStr">
        <is>
          <t>PL</t>
        </is>
      </c>
      <c r="J3093" t="inlineStr">
        <is>
          <t>SGMMNS_M17</t>
        </is>
      </c>
      <c r="K3093" t="inlineStr">
        <is>
          <t>33 80 4505 531-0</t>
        </is>
      </c>
      <c r="L3093" t="inlineStr">
        <is>
          <t>2024-0042</t>
        </is>
      </c>
      <c r="M3093" s="6" t="n">
        <v>45658</v>
      </c>
      <c r="N3093" s="6" t="n">
        <v>46387</v>
      </c>
      <c r="O3093" t="n">
        <v>19.71</v>
      </c>
    </row>
    <row r="3094" hidden="1" s="287">
      <c r="A3094" t="inlineStr">
        <is>
          <t>V100061</t>
        </is>
      </c>
      <c r="B3094" t="n">
        <v>128</v>
      </c>
      <c r="C3094" t="n">
        <v>20</v>
      </c>
      <c r="D3094" t="inlineStr">
        <is>
          <t>Rail Cargo Austria AG</t>
        </is>
      </c>
      <c r="E3094" t="inlineStr">
        <is>
          <t>100020</t>
        </is>
      </c>
      <c r="F3094" t="inlineStr">
        <is>
          <t>Am Hauptbahnhof 2</t>
        </is>
      </c>
      <c r="G3094" t="inlineStr">
        <is>
          <t>1100</t>
        </is>
      </c>
      <c r="H3094" t="inlineStr">
        <is>
          <t>Wien</t>
        </is>
      </c>
      <c r="I3094" t="inlineStr">
        <is>
          <t>AT</t>
        </is>
      </c>
      <c r="J3094" t="inlineStr">
        <is>
          <t>EANOS_95</t>
        </is>
      </c>
      <c r="K3094" t="inlineStr"/>
      <c r="L3094" t="inlineStr">
        <is>
          <t>2025-0008</t>
        </is>
      </c>
      <c r="M3094" s="6" t="n">
        <v>46227</v>
      </c>
      <c r="N3094" s="6" t="n">
        <v>50609</v>
      </c>
      <c r="O3094" t="n">
        <v>26</v>
      </c>
    </row>
    <row r="3095" hidden="1" s="287">
      <c r="A3095" t="inlineStr">
        <is>
          <t>V500002</t>
        </is>
      </c>
      <c r="B3095" t="n">
        <v>46</v>
      </c>
      <c r="C3095" t="n">
        <v>50</v>
      </c>
      <c r="D3095" t="inlineStr">
        <is>
          <t>LAUDE Smart Intermodal S.A.</t>
        </is>
      </c>
      <c r="E3095" t="inlineStr">
        <is>
          <t>100026</t>
        </is>
      </c>
      <c r="F3095" t="inlineStr">
        <is>
          <t>ul. Wroclawska 131</t>
        </is>
      </c>
      <c r="G3095" t="inlineStr">
        <is>
          <t>87-100</t>
        </is>
      </c>
      <c r="H3095" t="inlineStr">
        <is>
          <t>Torun</t>
        </is>
      </c>
      <c r="I3095" t="inlineStr">
        <is>
          <t>PL</t>
        </is>
      </c>
      <c r="J3095" t="inlineStr">
        <is>
          <t>SGMMNSS_M48</t>
        </is>
      </c>
      <c r="K3095" t="inlineStr">
        <is>
          <t>37 84 4594 901-9</t>
        </is>
      </c>
      <c r="L3095" t="inlineStr">
        <is>
          <t>2025-0027</t>
        </is>
      </c>
      <c r="M3095" s="6" t="n">
        <v>45847</v>
      </c>
      <c r="N3095" s="6" t="n">
        <v>47672</v>
      </c>
      <c r="O3095" t="n">
        <v>31.56</v>
      </c>
    </row>
    <row r="3096" hidden="1" s="287">
      <c r="A3096" t="inlineStr">
        <is>
          <t>V200054</t>
        </is>
      </c>
      <c r="B3096" t="n">
        <v>61</v>
      </c>
      <c r="C3096" t="n">
        <v>50</v>
      </c>
      <c r="D3096" t="inlineStr">
        <is>
          <t>Necoss GmbH</t>
        </is>
      </c>
      <c r="E3096" t="inlineStr">
        <is>
          <t>100014</t>
        </is>
      </c>
      <c r="F3096" t="inlineStr">
        <is>
          <t>Bahnhofplatz 42</t>
        </is>
      </c>
      <c r="G3096" t="inlineStr">
        <is>
          <t>28195</t>
        </is>
      </c>
      <c r="H3096" t="inlineStr">
        <is>
          <t>Bremen</t>
        </is>
      </c>
      <c r="I3096" t="inlineStr">
        <is>
          <t>DE</t>
        </is>
      </c>
      <c r="J3096" t="inlineStr">
        <is>
          <t>SGGRSS_M2</t>
        </is>
      </c>
      <c r="K3096" t="inlineStr">
        <is>
          <t>37 80 4980 773-8</t>
        </is>
      </c>
      <c r="L3096" t="inlineStr">
        <is>
          <t>2025-0024</t>
        </is>
      </c>
      <c r="M3096" s="6" t="n">
        <v>46023</v>
      </c>
      <c r="N3096" s="6" t="n">
        <v>46783</v>
      </c>
      <c r="O3096" t="n">
        <v>27.9</v>
      </c>
    </row>
    <row r="3097" hidden="1" s="287">
      <c r="A3097" t="inlineStr">
        <is>
          <t>V300082</t>
        </is>
      </c>
      <c r="B3097" t="n">
        <v>38</v>
      </c>
      <c r="C3097" t="n">
        <v>50</v>
      </c>
      <c r="D3097" t="inlineStr">
        <is>
          <t>NAVILAND CARGO SAS</t>
        </is>
      </c>
      <c r="E3097" t="inlineStr">
        <is>
          <t>100432</t>
        </is>
      </c>
      <c r="F3097" t="inlineStr">
        <is>
          <t>26 Quai Charles Pasqua</t>
        </is>
      </c>
      <c r="G3097" t="inlineStr">
        <is>
          <t>92300</t>
        </is>
      </c>
      <c r="H3097" t="inlineStr">
        <is>
          <t>Levallois-Perret</t>
        </is>
      </c>
      <c r="I3097" t="inlineStr">
        <is>
          <t>FR</t>
        </is>
      </c>
      <c r="J3097" t="inlineStr">
        <is>
          <t>SGGRSS_M20</t>
        </is>
      </c>
      <c r="K3097" t="inlineStr">
        <is>
          <t>33 80 4960 219-0</t>
        </is>
      </c>
      <c r="L3097" t="inlineStr">
        <is>
          <t>2025-0029</t>
        </is>
      </c>
      <c r="M3097" s="6" t="n">
        <v>45992</v>
      </c>
      <c r="N3097" s="6" t="n">
        <v>46721</v>
      </c>
      <c r="O3097" t="n">
        <v>25</v>
      </c>
    </row>
    <row r="3098" hidden="1" s="287">
      <c r="A3098" t="inlineStr">
        <is>
          <t>V400001</t>
        </is>
      </c>
      <c r="B3098" t="n">
        <v>55</v>
      </c>
      <c r="C3098" t="n">
        <v>50</v>
      </c>
      <c r="D3098" t="inlineStr">
        <is>
          <t>DB Cargo AG</t>
        </is>
      </c>
      <c r="E3098" t="inlineStr">
        <is>
          <t>100000</t>
        </is>
      </c>
      <c r="F3098" t="inlineStr">
        <is>
          <t>Rheinstrasse 2</t>
        </is>
      </c>
      <c r="G3098" t="inlineStr">
        <is>
          <t>55116</t>
        </is>
      </c>
      <c r="H3098" t="inlineStr">
        <is>
          <t>Mainz</t>
        </is>
      </c>
      <c r="I3098" t="inlineStr">
        <is>
          <t>DE</t>
        </is>
      </c>
      <c r="J3098" t="inlineStr">
        <is>
          <t>SGGRSS_M2</t>
        </is>
      </c>
      <c r="K3098" t="inlineStr">
        <is>
          <t>37 80 4980 802-5</t>
        </is>
      </c>
      <c r="L3098" t="inlineStr">
        <is>
          <t>2021-2420</t>
        </is>
      </c>
      <c r="M3098" s="6" t="n">
        <v>44662</v>
      </c>
      <c r="N3098" s="6" t="n">
        <v>46811</v>
      </c>
      <c r="O3098" t="n">
        <v>25.4</v>
      </c>
    </row>
    <row r="3099" hidden="1" s="287">
      <c r="A3099" t="inlineStr">
        <is>
          <t>V100051</t>
        </is>
      </c>
      <c r="B3099" t="n">
        <v>48</v>
      </c>
      <c r="C3099" t="n">
        <v>50</v>
      </c>
      <c r="D3099" t="inlineStr">
        <is>
          <t>LAUDE Smart Intermodal S.A.</t>
        </is>
      </c>
      <c r="E3099" t="inlineStr">
        <is>
          <t>100026</t>
        </is>
      </c>
      <c r="F3099" t="inlineStr">
        <is>
          <t>ul. Wroclawska 131</t>
        </is>
      </c>
      <c r="G3099" t="inlineStr">
        <is>
          <t>87-100</t>
        </is>
      </c>
      <c r="H3099" t="inlineStr">
        <is>
          <t>Torun</t>
        </is>
      </c>
      <c r="I3099" t="inlineStr">
        <is>
          <t>PL</t>
        </is>
      </c>
      <c r="J3099" t="inlineStr">
        <is>
          <t>SGMMNS_M17</t>
        </is>
      </c>
      <c r="K3099" t="inlineStr">
        <is>
          <t>33 80 4505 594-8</t>
        </is>
      </c>
      <c r="L3099" t="inlineStr">
        <is>
          <t>2023-0033</t>
        </is>
      </c>
      <c r="M3099" s="6" t="n">
        <v>45565</v>
      </c>
      <c r="N3099" s="6" t="n">
        <v>47025</v>
      </c>
      <c r="O3099" t="n">
        <v>18.95</v>
      </c>
    </row>
    <row r="3100" hidden="1" s="287">
      <c r="A3100" t="inlineStr">
        <is>
          <t>V200038</t>
        </is>
      </c>
      <c r="B3100" t="n">
        <v>52</v>
      </c>
      <c r="C3100" t="n">
        <v>50</v>
      </c>
      <c r="D3100" t="inlineStr">
        <is>
          <t>Mars Logistics AS</t>
        </is>
      </c>
      <c r="E3100" t="inlineStr">
        <is>
          <t>100770</t>
        </is>
      </c>
      <c r="F3100" t="inlineStr">
        <is>
          <t>Mahmutbey Mah., Tasocagi Yolu Cad.</t>
        </is>
      </c>
      <c r="G3100" t="inlineStr">
        <is>
          <t>34218</t>
        </is>
      </c>
      <c r="H3100" t="inlineStr">
        <is>
          <t>Bagcilar-Istanbul</t>
        </is>
      </c>
      <c r="I3100" t="inlineStr">
        <is>
          <t>TR</t>
        </is>
      </c>
      <c r="J3100" t="inlineStr">
        <is>
          <t>SDGGMRS_M7</t>
        </is>
      </c>
      <c r="K3100" t="inlineStr">
        <is>
          <t>37 80 4993 307-0</t>
        </is>
      </c>
      <c r="L3100" t="inlineStr">
        <is>
          <t>2024-0006</t>
        </is>
      </c>
      <c r="M3100" s="6" t="n">
        <v>45673</v>
      </c>
      <c r="N3100" s="6" t="n">
        <v>46767</v>
      </c>
      <c r="O3100" t="n">
        <v>44.43</v>
      </c>
    </row>
    <row r="3101" hidden="1" s="287">
      <c r="A3101" t="inlineStr">
        <is>
          <t>V200040</t>
        </is>
      </c>
      <c r="B3101" t="n">
        <v>39</v>
      </c>
      <c r="C3101" t="n">
        <v>50</v>
      </c>
      <c r="D3101" t="inlineStr">
        <is>
          <t>PCC Intermodal S.A.</t>
        </is>
      </c>
      <c r="E3101" t="inlineStr">
        <is>
          <t>100761</t>
        </is>
      </c>
      <c r="F3101" t="inlineStr">
        <is>
          <t>ul Hutnicza 16</t>
        </is>
      </c>
      <c r="G3101" t="inlineStr">
        <is>
          <t>81-061</t>
        </is>
      </c>
      <c r="H3101" t="inlineStr">
        <is>
          <t>Gdynia</t>
        </is>
      </c>
      <c r="I3101" t="inlineStr">
        <is>
          <t>PL</t>
        </is>
      </c>
      <c r="J3101" t="inlineStr">
        <is>
          <t>SGNS_M13</t>
        </is>
      </c>
      <c r="K3101" t="inlineStr">
        <is>
          <t>37 80 4564 277-4</t>
        </is>
      </c>
      <c r="L3101" t="inlineStr">
        <is>
          <t>2024-0021</t>
        </is>
      </c>
      <c r="M3101" s="6" t="n">
        <v>45574</v>
      </c>
      <c r="N3101" s="6" t="n">
        <v>47004</v>
      </c>
      <c r="O3101" t="n">
        <v>20.8</v>
      </c>
    </row>
    <row r="3102" hidden="1" s="287">
      <c r="A3102" t="inlineStr">
        <is>
          <t>V200044</t>
        </is>
      </c>
      <c r="B3102" t="n">
        <v>59</v>
      </c>
      <c r="C3102" t="n">
        <v>50</v>
      </c>
      <c r="D3102" t="inlineStr">
        <is>
          <t>PCC Intermodal S.A.</t>
        </is>
      </c>
      <c r="E3102" t="inlineStr">
        <is>
          <t>100761</t>
        </is>
      </c>
      <c r="F3102" t="inlineStr">
        <is>
          <t>ul Hutnicza 16</t>
        </is>
      </c>
      <c r="G3102" t="inlineStr">
        <is>
          <t>81-061</t>
        </is>
      </c>
      <c r="H3102" t="inlineStr">
        <is>
          <t>Gdynia</t>
        </is>
      </c>
      <c r="I3102" t="inlineStr">
        <is>
          <t>PL</t>
        </is>
      </c>
      <c r="J3102" t="inlineStr">
        <is>
          <t>SGNS_M13</t>
        </is>
      </c>
      <c r="K3102" t="inlineStr">
        <is>
          <t>37 80 4564 373-1</t>
        </is>
      </c>
      <c r="L3102" t="inlineStr">
        <is>
          <t>2023-0016</t>
        </is>
      </c>
      <c r="M3102" s="6" t="n">
        <v>45217</v>
      </c>
      <c r="N3102" s="6" t="n">
        <v>46356</v>
      </c>
      <c r="O3102" t="n">
        <v>22</v>
      </c>
    </row>
    <row r="3103" hidden="1" s="287">
      <c r="A3103" t="inlineStr">
        <is>
          <t>V200047</t>
        </is>
      </c>
      <c r="B3103" t="n">
        <v>50</v>
      </c>
      <c r="C3103" t="n">
        <v>50</v>
      </c>
      <c r="D3103" t="inlineStr">
        <is>
          <t>Alza Cargo Sp. z.o.o.</t>
        </is>
      </c>
      <c r="E3103" t="inlineStr">
        <is>
          <t>100060</t>
        </is>
      </c>
      <c r="F3103" t="inlineStr">
        <is>
          <t>al. Wojciecha Korfantego 125/A</t>
        </is>
      </c>
      <c r="G3103" t="inlineStr">
        <is>
          <t>40-156</t>
        </is>
      </c>
      <c r="H3103" t="inlineStr">
        <is>
          <t>Katowice</t>
        </is>
      </c>
      <c r="I3103" t="inlineStr">
        <is>
          <t>PL</t>
        </is>
      </c>
      <c r="J3103" t="inlineStr">
        <is>
          <t>SGMMNS_M17</t>
        </is>
      </c>
      <c r="K3103" t="inlineStr">
        <is>
          <t>33 80 4505 532-8</t>
        </is>
      </c>
      <c r="L3103" t="inlineStr">
        <is>
          <t>2024-0042</t>
        </is>
      </c>
      <c r="M3103" s="6" t="n">
        <v>45658</v>
      </c>
      <c r="N3103" s="6" t="n">
        <v>46387</v>
      </c>
      <c r="O3103" t="n">
        <v>19.71</v>
      </c>
    </row>
    <row r="3104" hidden="1" s="287">
      <c r="A3104" t="inlineStr">
        <is>
          <t>V100061</t>
        </is>
      </c>
      <c r="B3104" t="n">
        <v>129</v>
      </c>
      <c r="C3104" t="n">
        <v>20</v>
      </c>
      <c r="D3104" t="inlineStr">
        <is>
          <t>Rail Cargo Austria AG</t>
        </is>
      </c>
      <c r="E3104" t="inlineStr">
        <is>
          <t>100020</t>
        </is>
      </c>
      <c r="F3104" t="inlineStr">
        <is>
          <t>Am Hauptbahnhof 2</t>
        </is>
      </c>
      <c r="G3104" t="inlineStr">
        <is>
          <t>1100</t>
        </is>
      </c>
      <c r="H3104" t="inlineStr">
        <is>
          <t>Wien</t>
        </is>
      </c>
      <c r="I3104" t="inlineStr">
        <is>
          <t>AT</t>
        </is>
      </c>
      <c r="J3104" t="inlineStr">
        <is>
          <t>EANOS_95</t>
        </is>
      </c>
      <c r="K3104" t="inlineStr"/>
      <c r="L3104" t="inlineStr">
        <is>
          <t>2025-0008</t>
        </is>
      </c>
      <c r="M3104" s="6" t="n">
        <v>46227</v>
      </c>
      <c r="N3104" s="6" t="n">
        <v>50609</v>
      </c>
      <c r="O3104" t="n">
        <v>26</v>
      </c>
    </row>
    <row r="3105" hidden="1" s="287">
      <c r="A3105" t="inlineStr">
        <is>
          <t>V500002</t>
        </is>
      </c>
      <c r="B3105" t="n">
        <v>47</v>
      </c>
      <c r="C3105" t="n">
        <v>50</v>
      </c>
      <c r="D3105" t="inlineStr">
        <is>
          <t>LAUDE Smart Intermodal S.A.</t>
        </is>
      </c>
      <c r="E3105" t="inlineStr">
        <is>
          <t>100026</t>
        </is>
      </c>
      <c r="F3105" t="inlineStr">
        <is>
          <t>ul. Wroclawska 131</t>
        </is>
      </c>
      <c r="G3105" t="inlineStr">
        <is>
          <t>87-100</t>
        </is>
      </c>
      <c r="H3105" t="inlineStr">
        <is>
          <t>Torun</t>
        </is>
      </c>
      <c r="I3105" t="inlineStr">
        <is>
          <t>PL</t>
        </is>
      </c>
      <c r="J3105" t="inlineStr">
        <is>
          <t>SGMMNSS_M48</t>
        </is>
      </c>
      <c r="K3105" t="inlineStr">
        <is>
          <t>37 84 4594 902-7</t>
        </is>
      </c>
      <c r="L3105" t="inlineStr">
        <is>
          <t>2025-0027</t>
        </is>
      </c>
      <c r="M3105" s="6" t="n">
        <v>45847</v>
      </c>
      <c r="N3105" s="6" t="n">
        <v>47672</v>
      </c>
      <c r="O3105" t="n">
        <v>31.56</v>
      </c>
    </row>
    <row r="3106" hidden="1" s="287">
      <c r="A3106" t="inlineStr">
        <is>
          <t>V200054</t>
        </is>
      </c>
      <c r="B3106" t="n">
        <v>62</v>
      </c>
      <c r="C3106" t="n">
        <v>50</v>
      </c>
      <c r="D3106" t="inlineStr">
        <is>
          <t>Necoss GmbH</t>
        </is>
      </c>
      <c r="E3106" t="inlineStr">
        <is>
          <t>100014</t>
        </is>
      </c>
      <c r="F3106" t="inlineStr">
        <is>
          <t>Bahnhofplatz 42</t>
        </is>
      </c>
      <c r="G3106" t="inlineStr">
        <is>
          <t>28195</t>
        </is>
      </c>
      <c r="H3106" t="inlineStr">
        <is>
          <t>Bremen</t>
        </is>
      </c>
      <c r="I3106" t="inlineStr">
        <is>
          <t>DE</t>
        </is>
      </c>
      <c r="J3106" t="inlineStr">
        <is>
          <t>SGGRSS_M2</t>
        </is>
      </c>
      <c r="K3106" t="inlineStr">
        <is>
          <t>37 80 4980 774-6</t>
        </is>
      </c>
      <c r="L3106" t="inlineStr">
        <is>
          <t>2025-0024</t>
        </is>
      </c>
      <c r="M3106" s="6" t="n">
        <v>46023</v>
      </c>
      <c r="N3106" s="6" t="n">
        <v>46783</v>
      </c>
      <c r="O3106" t="n">
        <v>27.9</v>
      </c>
    </row>
    <row r="3107" hidden="1" s="287">
      <c r="A3107" t="inlineStr">
        <is>
          <t>V300082</t>
        </is>
      </c>
      <c r="B3107" t="n">
        <v>39</v>
      </c>
      <c r="C3107" t="n">
        <v>50</v>
      </c>
      <c r="D3107" t="inlineStr">
        <is>
          <t>NAVILAND CARGO SAS</t>
        </is>
      </c>
      <c r="E3107" t="inlineStr">
        <is>
          <t>100432</t>
        </is>
      </c>
      <c r="F3107" t="inlineStr">
        <is>
          <t>26 Quai Charles Pasqua</t>
        </is>
      </c>
      <c r="G3107" t="inlineStr">
        <is>
          <t>92300</t>
        </is>
      </c>
      <c r="H3107" t="inlineStr">
        <is>
          <t>Levallois-Perret</t>
        </is>
      </c>
      <c r="I3107" t="inlineStr">
        <is>
          <t>FR</t>
        </is>
      </c>
      <c r="J3107" t="inlineStr">
        <is>
          <t>SGGRSS_M20</t>
        </is>
      </c>
      <c r="K3107" t="inlineStr">
        <is>
          <t>33 80 4960 220-8</t>
        </is>
      </c>
      <c r="L3107" t="inlineStr">
        <is>
          <t>2025-0029</t>
        </is>
      </c>
      <c r="M3107" s="6" t="n">
        <v>45992</v>
      </c>
      <c r="N3107" s="6" t="n">
        <v>46721</v>
      </c>
      <c r="O3107" t="n">
        <v>25</v>
      </c>
    </row>
    <row r="3108" hidden="1" s="287">
      <c r="A3108" t="inlineStr">
        <is>
          <t>V400001</t>
        </is>
      </c>
      <c r="B3108" t="n">
        <v>56</v>
      </c>
      <c r="C3108" t="n">
        <v>50</v>
      </c>
      <c r="D3108" t="inlineStr">
        <is>
          <t>DB Cargo AG</t>
        </is>
      </c>
      <c r="E3108" t="inlineStr">
        <is>
          <t>100000</t>
        </is>
      </c>
      <c r="F3108" t="inlineStr">
        <is>
          <t>Rheinstrasse 2</t>
        </is>
      </c>
      <c r="G3108" t="inlineStr">
        <is>
          <t>55116</t>
        </is>
      </c>
      <c r="H3108" t="inlineStr">
        <is>
          <t>Mainz</t>
        </is>
      </c>
      <c r="I3108" t="inlineStr">
        <is>
          <t>DE</t>
        </is>
      </c>
      <c r="J3108" t="inlineStr">
        <is>
          <t>SGGRSS_M2</t>
        </is>
      </c>
      <c r="K3108" t="inlineStr">
        <is>
          <t>37 80 4980 803-3</t>
        </is>
      </c>
      <c r="L3108" t="inlineStr">
        <is>
          <t>2021-2420</t>
        </is>
      </c>
      <c r="M3108" s="6" t="n">
        <v>44662</v>
      </c>
      <c r="N3108" s="6" t="n">
        <v>46811</v>
      </c>
      <c r="O3108" t="n">
        <v>25.4</v>
      </c>
    </row>
    <row r="3109" hidden="1" s="287">
      <c r="A3109" t="inlineStr">
        <is>
          <t>V100051</t>
        </is>
      </c>
      <c r="B3109" t="n">
        <v>49</v>
      </c>
      <c r="C3109" t="n">
        <v>50</v>
      </c>
      <c r="D3109" t="inlineStr">
        <is>
          <t>LAUDE Smart Intermodal S.A.</t>
        </is>
      </c>
      <c r="E3109" t="inlineStr">
        <is>
          <t>100026</t>
        </is>
      </c>
      <c r="F3109" t="inlineStr">
        <is>
          <t>ul. Wroclawska 131</t>
        </is>
      </c>
      <c r="G3109" t="inlineStr">
        <is>
          <t>87-100</t>
        </is>
      </c>
      <c r="H3109" t="inlineStr">
        <is>
          <t>Torun</t>
        </is>
      </c>
      <c r="I3109" t="inlineStr">
        <is>
          <t>PL</t>
        </is>
      </c>
      <c r="J3109" t="inlineStr">
        <is>
          <t>SGMMNS_M17</t>
        </is>
      </c>
      <c r="K3109" t="inlineStr">
        <is>
          <t>33 80 4505 595-5</t>
        </is>
      </c>
      <c r="L3109" t="inlineStr">
        <is>
          <t>2023-0033</t>
        </is>
      </c>
      <c r="M3109" s="6" t="n">
        <v>45565</v>
      </c>
      <c r="N3109" s="6" t="n">
        <v>47025</v>
      </c>
      <c r="O3109" t="n">
        <v>18.95</v>
      </c>
    </row>
    <row r="3110" hidden="1" s="287">
      <c r="A3110" t="inlineStr">
        <is>
          <t>V200038</t>
        </is>
      </c>
      <c r="B3110" t="n">
        <v>53</v>
      </c>
      <c r="C3110" t="n">
        <v>50</v>
      </c>
      <c r="D3110" t="inlineStr">
        <is>
          <t>Mars Logistics AS</t>
        </is>
      </c>
      <c r="E3110" t="inlineStr">
        <is>
          <t>100770</t>
        </is>
      </c>
      <c r="F3110" t="inlineStr">
        <is>
          <t>Mahmutbey Mah., Tasocagi Yolu Cad.</t>
        </is>
      </c>
      <c r="G3110" t="inlineStr">
        <is>
          <t>34218</t>
        </is>
      </c>
      <c r="H3110" t="inlineStr">
        <is>
          <t>Bagcilar-Istanbul</t>
        </is>
      </c>
      <c r="I3110" t="inlineStr">
        <is>
          <t>TR</t>
        </is>
      </c>
      <c r="J3110" t="inlineStr">
        <is>
          <t>SDGGMRS_M7</t>
        </is>
      </c>
      <c r="K3110" t="inlineStr">
        <is>
          <t>37 80 4993 308-8</t>
        </is>
      </c>
      <c r="L3110" t="inlineStr">
        <is>
          <t>2024-0006</t>
        </is>
      </c>
      <c r="M3110" s="6" t="n">
        <v>45673</v>
      </c>
      <c r="N3110" s="6" t="n">
        <v>46767</v>
      </c>
      <c r="O3110" t="n">
        <v>44.43</v>
      </c>
    </row>
    <row r="3111" hidden="1" s="287">
      <c r="A3111" t="inlineStr">
        <is>
          <t>V200040</t>
        </is>
      </c>
      <c r="B3111" t="n">
        <v>40</v>
      </c>
      <c r="C3111" t="n">
        <v>50</v>
      </c>
      <c r="D3111" t="inlineStr">
        <is>
          <t>PCC Intermodal S.A.</t>
        </is>
      </c>
      <c r="E3111" t="inlineStr">
        <is>
          <t>100761</t>
        </is>
      </c>
      <c r="F3111" t="inlineStr">
        <is>
          <t>ul Hutnicza 16</t>
        </is>
      </c>
      <c r="G3111" t="inlineStr">
        <is>
          <t>81-061</t>
        </is>
      </c>
      <c r="H3111" t="inlineStr">
        <is>
          <t>Gdynia</t>
        </is>
      </c>
      <c r="I3111" t="inlineStr">
        <is>
          <t>PL</t>
        </is>
      </c>
      <c r="J3111" t="inlineStr">
        <is>
          <t>SGNS_M13</t>
        </is>
      </c>
      <c r="K3111" t="inlineStr">
        <is>
          <t>37 80 4564 273-3</t>
        </is>
      </c>
      <c r="L3111" t="inlineStr">
        <is>
          <t>2024-0021</t>
        </is>
      </c>
      <c r="M3111" s="6" t="n">
        <v>45574</v>
      </c>
      <c r="N3111" s="6" t="n">
        <v>47004</v>
      </c>
      <c r="O3111" t="n">
        <v>20.8</v>
      </c>
    </row>
    <row r="3112" hidden="1" s="287">
      <c r="A3112" t="inlineStr">
        <is>
          <t>V200044</t>
        </is>
      </c>
      <c r="B3112" t="n">
        <v>60</v>
      </c>
      <c r="C3112" t="n">
        <v>50</v>
      </c>
      <c r="D3112" t="inlineStr">
        <is>
          <t>PCC Intermodal S.A.</t>
        </is>
      </c>
      <c r="E3112" t="inlineStr">
        <is>
          <t>100761</t>
        </is>
      </c>
      <c r="F3112" t="inlineStr">
        <is>
          <t>ul Hutnicza 16</t>
        </is>
      </c>
      <c r="G3112" t="inlineStr">
        <is>
          <t>81-061</t>
        </is>
      </c>
      <c r="H3112" t="inlineStr">
        <is>
          <t>Gdynia</t>
        </is>
      </c>
      <c r="I3112" t="inlineStr">
        <is>
          <t>PL</t>
        </is>
      </c>
      <c r="J3112" t="inlineStr">
        <is>
          <t>SGNS_M13</t>
        </is>
      </c>
      <c r="K3112" t="inlineStr">
        <is>
          <t>37 80 4564 374-9</t>
        </is>
      </c>
      <c r="L3112" t="inlineStr">
        <is>
          <t>2023-0016</t>
        </is>
      </c>
      <c r="M3112" s="6" t="n">
        <v>45217</v>
      </c>
      <c r="N3112" s="6" t="n">
        <v>46356</v>
      </c>
      <c r="O3112" t="n">
        <v>22</v>
      </c>
    </row>
    <row r="3113" hidden="1" s="287">
      <c r="A3113" t="inlineStr">
        <is>
          <t>V200047</t>
        </is>
      </c>
      <c r="B3113" t="n">
        <v>51</v>
      </c>
      <c r="C3113" t="n">
        <v>50</v>
      </c>
      <c r="D3113" t="inlineStr">
        <is>
          <t>Alza Cargo Sp. z.o.o.</t>
        </is>
      </c>
      <c r="E3113" t="inlineStr">
        <is>
          <t>100060</t>
        </is>
      </c>
      <c r="F3113" t="inlineStr">
        <is>
          <t>al. Wojciecha Korfantego 125/A</t>
        </is>
      </c>
      <c r="G3113" t="inlineStr">
        <is>
          <t>40-156</t>
        </is>
      </c>
      <c r="H3113" t="inlineStr">
        <is>
          <t>Katowice</t>
        </is>
      </c>
      <c r="I3113" t="inlineStr">
        <is>
          <t>PL</t>
        </is>
      </c>
      <c r="J3113" t="inlineStr">
        <is>
          <t>SGMMNS_M17</t>
        </is>
      </c>
      <c r="K3113" t="inlineStr">
        <is>
          <t>33 80 4505 533-6</t>
        </is>
      </c>
      <c r="L3113" t="inlineStr">
        <is>
          <t>2024-0042</t>
        </is>
      </c>
      <c r="M3113" s="6" t="n">
        <v>45658</v>
      </c>
      <c r="N3113" s="6" t="n">
        <v>46387</v>
      </c>
      <c r="O3113" t="n">
        <v>19.71</v>
      </c>
    </row>
    <row r="3114" hidden="1" s="287">
      <c r="A3114" t="inlineStr">
        <is>
          <t>V100061</t>
        </is>
      </c>
      <c r="B3114" t="n">
        <v>130</v>
      </c>
      <c r="C3114" t="n">
        <v>20</v>
      </c>
      <c r="D3114" t="inlineStr">
        <is>
          <t>Rail Cargo Austria AG</t>
        </is>
      </c>
      <c r="E3114" t="inlineStr">
        <is>
          <t>100020</t>
        </is>
      </c>
      <c r="F3114" t="inlineStr">
        <is>
          <t>Am Hauptbahnhof 2</t>
        </is>
      </c>
      <c r="G3114" t="inlineStr">
        <is>
          <t>1100</t>
        </is>
      </c>
      <c r="H3114" t="inlineStr">
        <is>
          <t>Wien</t>
        </is>
      </c>
      <c r="I3114" t="inlineStr">
        <is>
          <t>AT</t>
        </is>
      </c>
      <c r="J3114" t="inlineStr">
        <is>
          <t>EANOS_95</t>
        </is>
      </c>
      <c r="K3114" t="inlineStr"/>
      <c r="L3114" t="inlineStr">
        <is>
          <t>2025-0008</t>
        </is>
      </c>
      <c r="M3114" s="6" t="n">
        <v>46227</v>
      </c>
      <c r="N3114" s="6" t="n">
        <v>50609</v>
      </c>
      <c r="O3114" t="n">
        <v>26</v>
      </c>
    </row>
    <row r="3115" hidden="1" s="287">
      <c r="A3115" t="inlineStr">
        <is>
          <t>V500002</t>
        </is>
      </c>
      <c r="B3115" t="n">
        <v>48</v>
      </c>
      <c r="C3115" t="n">
        <v>50</v>
      </c>
      <c r="D3115" t="inlineStr">
        <is>
          <t>LAUDE Smart Intermodal S.A.</t>
        </is>
      </c>
      <c r="E3115" t="inlineStr">
        <is>
          <t>100026</t>
        </is>
      </c>
      <c r="F3115" t="inlineStr">
        <is>
          <t>ul. Wroclawska 131</t>
        </is>
      </c>
      <c r="G3115" t="inlineStr">
        <is>
          <t>87-100</t>
        </is>
      </c>
      <c r="H3115" t="inlineStr">
        <is>
          <t>Torun</t>
        </is>
      </c>
      <c r="I3115" t="inlineStr">
        <is>
          <t>PL</t>
        </is>
      </c>
      <c r="J3115" t="inlineStr">
        <is>
          <t>SGMMNSS_M48</t>
        </is>
      </c>
      <c r="K3115" t="inlineStr">
        <is>
          <t>37 84 4594 903-5</t>
        </is>
      </c>
      <c r="L3115" t="inlineStr">
        <is>
          <t>2025-0027</t>
        </is>
      </c>
      <c r="M3115" s="6" t="n">
        <v>45847</v>
      </c>
      <c r="N3115" s="6" t="n">
        <v>47672</v>
      </c>
      <c r="O3115" t="n">
        <v>31.56</v>
      </c>
    </row>
    <row r="3116" hidden="1" s="287">
      <c r="A3116" t="inlineStr">
        <is>
          <t>V200054</t>
        </is>
      </c>
      <c r="B3116" t="n">
        <v>63</v>
      </c>
      <c r="C3116" t="n">
        <v>50</v>
      </c>
      <c r="D3116" t="inlineStr">
        <is>
          <t>Necoss GmbH</t>
        </is>
      </c>
      <c r="E3116" t="inlineStr">
        <is>
          <t>100014</t>
        </is>
      </c>
      <c r="F3116" t="inlineStr">
        <is>
          <t>Bahnhofplatz 42</t>
        </is>
      </c>
      <c r="G3116" t="inlineStr">
        <is>
          <t>28195</t>
        </is>
      </c>
      <c r="H3116" t="inlineStr">
        <is>
          <t>Bremen</t>
        </is>
      </c>
      <c r="I3116" t="inlineStr">
        <is>
          <t>DE</t>
        </is>
      </c>
      <c r="J3116" t="inlineStr">
        <is>
          <t>SGGRSS_M2</t>
        </is>
      </c>
      <c r="K3116" t="inlineStr">
        <is>
          <t>37 80 4980 776-1</t>
        </is>
      </c>
      <c r="L3116" t="inlineStr">
        <is>
          <t>2025-0024</t>
        </is>
      </c>
      <c r="M3116" s="6" t="n">
        <v>46023</v>
      </c>
      <c r="N3116" s="6" t="n">
        <v>46783</v>
      </c>
      <c r="O3116" t="n">
        <v>27.9</v>
      </c>
    </row>
    <row r="3117" hidden="1" s="287">
      <c r="A3117" t="inlineStr">
        <is>
          <t>V300082</t>
        </is>
      </c>
      <c r="B3117" t="n">
        <v>40</v>
      </c>
      <c r="C3117" t="n">
        <v>50</v>
      </c>
      <c r="D3117" t="inlineStr">
        <is>
          <t>NAVILAND CARGO SAS</t>
        </is>
      </c>
      <c r="E3117" t="inlineStr">
        <is>
          <t>100432</t>
        </is>
      </c>
      <c r="F3117" t="inlineStr">
        <is>
          <t>26 Quai Charles Pasqua</t>
        </is>
      </c>
      <c r="G3117" t="inlineStr">
        <is>
          <t>92300</t>
        </is>
      </c>
      <c r="H3117" t="inlineStr">
        <is>
          <t>Levallois-Perret</t>
        </is>
      </c>
      <c r="I3117" t="inlineStr">
        <is>
          <t>FR</t>
        </is>
      </c>
      <c r="J3117" t="inlineStr">
        <is>
          <t>SGGRSS_M20</t>
        </is>
      </c>
      <c r="K3117" t="inlineStr">
        <is>
          <t>33 80 4960 221-6</t>
        </is>
      </c>
      <c r="L3117" t="inlineStr">
        <is>
          <t>2025-0029</t>
        </is>
      </c>
      <c r="M3117" s="6" t="n">
        <v>45992</v>
      </c>
      <c r="N3117" s="6" t="n">
        <v>46721</v>
      </c>
      <c r="O3117" t="n">
        <v>25</v>
      </c>
    </row>
    <row r="3118" hidden="1" s="287">
      <c r="A3118" t="inlineStr">
        <is>
          <t>V400001</t>
        </is>
      </c>
      <c r="B3118" t="n">
        <v>57</v>
      </c>
      <c r="C3118" t="n">
        <v>50</v>
      </c>
      <c r="D3118" t="inlineStr">
        <is>
          <t>DB Cargo AG</t>
        </is>
      </c>
      <c r="E3118" t="inlineStr">
        <is>
          <t>100000</t>
        </is>
      </c>
      <c r="F3118" t="inlineStr">
        <is>
          <t>Rheinstrasse 2</t>
        </is>
      </c>
      <c r="G3118" t="inlineStr">
        <is>
          <t>55116</t>
        </is>
      </c>
      <c r="H3118" t="inlineStr">
        <is>
          <t>Mainz</t>
        </is>
      </c>
      <c r="I3118" t="inlineStr">
        <is>
          <t>DE</t>
        </is>
      </c>
      <c r="J3118" t="inlineStr">
        <is>
          <t>SGGRSS_M2</t>
        </is>
      </c>
      <c r="K3118" t="inlineStr">
        <is>
          <t>37 80 4980 804-1</t>
        </is>
      </c>
      <c r="L3118" t="inlineStr">
        <is>
          <t>2021-2420</t>
        </is>
      </c>
      <c r="M3118" s="6" t="n">
        <v>44662</v>
      </c>
      <c r="N3118" s="6" t="n">
        <v>46811</v>
      </c>
      <c r="O3118" t="n">
        <v>25.4</v>
      </c>
    </row>
    <row r="3119" hidden="1" s="287">
      <c r="A3119" t="inlineStr">
        <is>
          <t>V400006</t>
        </is>
      </c>
      <c r="B3119" t="n">
        <v>35</v>
      </c>
      <c r="C3119" t="n">
        <v>50</v>
      </c>
      <c r="D3119" t="inlineStr">
        <is>
          <t>DB Cargo AG</t>
        </is>
      </c>
      <c r="E3119" t="inlineStr">
        <is>
          <t>100000</t>
        </is>
      </c>
      <c r="F3119" t="inlineStr">
        <is>
          <t>Rheinstrasse 2</t>
        </is>
      </c>
      <c r="G3119" t="inlineStr">
        <is>
          <t>55116</t>
        </is>
      </c>
      <c r="H3119" t="inlineStr">
        <is>
          <t>Mainz</t>
        </is>
      </c>
      <c r="I3119" t="inlineStr">
        <is>
          <t>DE</t>
        </is>
      </c>
      <c r="J3119" t="inlineStr">
        <is>
          <t>SGGRSS_M20</t>
        </is>
      </c>
      <c r="K3119" t="inlineStr">
        <is>
          <t>33 80 4960 058-2</t>
        </is>
      </c>
      <c r="L3119" t="inlineStr">
        <is>
          <t>2021-2420</t>
        </is>
      </c>
      <c r="M3119" s="6" t="n">
        <v>45112</v>
      </c>
      <c r="N3119" s="6" t="n">
        <v>47330</v>
      </c>
      <c r="O3119" t="n">
        <v>27.94</v>
      </c>
    </row>
    <row r="3120" hidden="1" s="287">
      <c r="A3120" t="inlineStr">
        <is>
          <t>V100051</t>
        </is>
      </c>
      <c r="B3120" t="n">
        <v>50</v>
      </c>
      <c r="C3120" t="n">
        <v>50</v>
      </c>
      <c r="D3120" t="inlineStr">
        <is>
          <t>LAUDE Smart Intermodal S.A.</t>
        </is>
      </c>
      <c r="E3120" t="inlineStr">
        <is>
          <t>100026</t>
        </is>
      </c>
      <c r="F3120" t="inlineStr">
        <is>
          <t>ul. Wroclawska 131</t>
        </is>
      </c>
      <c r="G3120" t="inlineStr">
        <is>
          <t>87-100</t>
        </is>
      </c>
      <c r="H3120" t="inlineStr">
        <is>
          <t>Torun</t>
        </is>
      </c>
      <c r="I3120" t="inlineStr">
        <is>
          <t>PL</t>
        </is>
      </c>
      <c r="J3120" t="inlineStr">
        <is>
          <t>SGMMNS_M17</t>
        </is>
      </c>
      <c r="K3120" t="inlineStr">
        <is>
          <t>33 80 4505 596-3</t>
        </is>
      </c>
      <c r="L3120" t="inlineStr">
        <is>
          <t>2023-0033</t>
        </is>
      </c>
      <c r="M3120" s="6" t="n">
        <v>45565</v>
      </c>
      <c r="N3120" s="6" t="n">
        <v>47025</v>
      </c>
      <c r="O3120" t="n">
        <v>18.95</v>
      </c>
    </row>
    <row r="3121" hidden="1" s="287">
      <c r="A3121" t="inlineStr">
        <is>
          <t>V200038</t>
        </is>
      </c>
      <c r="B3121" t="n">
        <v>54</v>
      </c>
      <c r="C3121" t="n">
        <v>50</v>
      </c>
      <c r="D3121" t="inlineStr">
        <is>
          <t>Mars Logistics AS</t>
        </is>
      </c>
      <c r="E3121" t="inlineStr">
        <is>
          <t>100770</t>
        </is>
      </c>
      <c r="F3121" t="inlineStr">
        <is>
          <t>Mahmutbey Mah., Tasocagi Yolu Cad.</t>
        </is>
      </c>
      <c r="G3121" t="inlineStr">
        <is>
          <t>34218</t>
        </is>
      </c>
      <c r="H3121" t="inlineStr">
        <is>
          <t>Bagcilar-Istanbul</t>
        </is>
      </c>
      <c r="I3121" t="inlineStr">
        <is>
          <t>TR</t>
        </is>
      </c>
      <c r="J3121" t="inlineStr">
        <is>
          <t>SDGGMRS_M7</t>
        </is>
      </c>
      <c r="K3121" t="inlineStr">
        <is>
          <t>37 80 4993 309-6</t>
        </is>
      </c>
      <c r="L3121" t="inlineStr">
        <is>
          <t>2024-0006</t>
        </is>
      </c>
      <c r="M3121" s="6" t="n">
        <v>45673</v>
      </c>
      <c r="N3121" s="6" t="n">
        <v>46767</v>
      </c>
      <c r="O3121" t="n">
        <v>44.43</v>
      </c>
    </row>
    <row r="3122" hidden="1" s="287">
      <c r="A3122" t="inlineStr">
        <is>
          <t>V200040</t>
        </is>
      </c>
      <c r="B3122" t="n">
        <v>41</v>
      </c>
      <c r="C3122" t="n">
        <v>50</v>
      </c>
      <c r="D3122" t="inlineStr">
        <is>
          <t>PCC Intermodal S.A.</t>
        </is>
      </c>
      <c r="E3122" t="inlineStr">
        <is>
          <t>100761</t>
        </is>
      </c>
      <c r="F3122" t="inlineStr">
        <is>
          <t>ul Hutnicza 16</t>
        </is>
      </c>
      <c r="G3122" t="inlineStr">
        <is>
          <t>81-061</t>
        </is>
      </c>
      <c r="H3122" t="inlineStr">
        <is>
          <t>Gdynia</t>
        </is>
      </c>
      <c r="I3122" t="inlineStr">
        <is>
          <t>PL</t>
        </is>
      </c>
      <c r="J3122" t="inlineStr">
        <is>
          <t>SGNS_M13</t>
        </is>
      </c>
      <c r="K3122" t="inlineStr">
        <is>
          <t>37 80 4564 269-1</t>
        </is>
      </c>
      <c r="L3122" t="inlineStr">
        <is>
          <t>2024-0021</t>
        </is>
      </c>
      <c r="M3122" s="6" t="n">
        <v>45574</v>
      </c>
      <c r="N3122" s="6" t="n">
        <v>47004</v>
      </c>
      <c r="O3122" t="n">
        <v>20.8</v>
      </c>
    </row>
    <row r="3123" hidden="1" s="287">
      <c r="A3123" t="inlineStr">
        <is>
          <t>V200044</t>
        </is>
      </c>
      <c r="B3123" t="n">
        <v>61</v>
      </c>
      <c r="C3123" t="n">
        <v>50</v>
      </c>
      <c r="D3123" t="inlineStr">
        <is>
          <t>PCC Intermodal S.A.</t>
        </is>
      </c>
      <c r="E3123" t="inlineStr">
        <is>
          <t>100761</t>
        </is>
      </c>
      <c r="F3123" t="inlineStr">
        <is>
          <t>ul Hutnicza 16</t>
        </is>
      </c>
      <c r="G3123" t="inlineStr">
        <is>
          <t>81-061</t>
        </is>
      </c>
      <c r="H3123" t="inlineStr">
        <is>
          <t>Gdynia</t>
        </is>
      </c>
      <c r="I3123" t="inlineStr">
        <is>
          <t>PL</t>
        </is>
      </c>
      <c r="J3123" t="inlineStr">
        <is>
          <t>SGNS_M13</t>
        </is>
      </c>
      <c r="K3123" t="inlineStr">
        <is>
          <t>37 80 4564 375-6</t>
        </is>
      </c>
      <c r="L3123" t="inlineStr">
        <is>
          <t>2023-0016</t>
        </is>
      </c>
      <c r="M3123" s="6" t="n">
        <v>45217</v>
      </c>
      <c r="N3123" s="6" t="n">
        <v>46356</v>
      </c>
      <c r="O3123" t="n">
        <v>22</v>
      </c>
    </row>
    <row r="3124" hidden="1" s="287">
      <c r="A3124" t="inlineStr">
        <is>
          <t>V200047</t>
        </is>
      </c>
      <c r="B3124" t="n">
        <v>52</v>
      </c>
      <c r="C3124" t="n">
        <v>50</v>
      </c>
      <c r="D3124" t="inlineStr">
        <is>
          <t>Alza Cargo Sp. z.o.o.</t>
        </is>
      </c>
      <c r="E3124" t="inlineStr">
        <is>
          <t>100060</t>
        </is>
      </c>
      <c r="F3124" t="inlineStr">
        <is>
          <t>al. Wojciecha Korfantego 125/A</t>
        </is>
      </c>
      <c r="G3124" t="inlineStr">
        <is>
          <t>40-156</t>
        </is>
      </c>
      <c r="H3124" t="inlineStr">
        <is>
          <t>Katowice</t>
        </is>
      </c>
      <c r="I3124" t="inlineStr">
        <is>
          <t>PL</t>
        </is>
      </c>
      <c r="J3124" t="inlineStr">
        <is>
          <t>SGMMNS_M17</t>
        </is>
      </c>
      <c r="K3124" t="inlineStr">
        <is>
          <t>33 80 4505 534-4</t>
        </is>
      </c>
      <c r="L3124" t="inlineStr">
        <is>
          <t>2024-0042</t>
        </is>
      </c>
      <c r="M3124" s="6" t="n">
        <v>45658</v>
      </c>
      <c r="N3124" s="6" t="n">
        <v>46387</v>
      </c>
      <c r="O3124" t="n">
        <v>19.71</v>
      </c>
    </row>
    <row r="3125" hidden="1" s="287">
      <c r="A3125" t="inlineStr">
        <is>
          <t>V100061</t>
        </is>
      </c>
      <c r="B3125" t="n">
        <v>131</v>
      </c>
      <c r="C3125" t="n">
        <v>20</v>
      </c>
      <c r="D3125" t="inlineStr">
        <is>
          <t>Rail Cargo Austria AG</t>
        </is>
      </c>
      <c r="E3125" t="inlineStr">
        <is>
          <t>100020</t>
        </is>
      </c>
      <c r="F3125" t="inlineStr">
        <is>
          <t>Am Hauptbahnhof 2</t>
        </is>
      </c>
      <c r="G3125" t="inlineStr">
        <is>
          <t>1100</t>
        </is>
      </c>
      <c r="H3125" t="inlineStr">
        <is>
          <t>Wien</t>
        </is>
      </c>
      <c r="I3125" t="inlineStr">
        <is>
          <t>AT</t>
        </is>
      </c>
      <c r="J3125" t="inlineStr">
        <is>
          <t>EANOS_95</t>
        </is>
      </c>
      <c r="K3125" t="inlineStr"/>
      <c r="L3125" t="inlineStr">
        <is>
          <t>2025-0008</t>
        </is>
      </c>
      <c r="M3125" s="6" t="n">
        <v>46227</v>
      </c>
      <c r="N3125" s="6" t="n">
        <v>50609</v>
      </c>
      <c r="O3125" t="n">
        <v>26</v>
      </c>
    </row>
    <row r="3126" hidden="1" s="287">
      <c r="A3126" t="inlineStr">
        <is>
          <t>V500002</t>
        </is>
      </c>
      <c r="B3126" t="n">
        <v>49</v>
      </c>
      <c r="C3126" t="n">
        <v>50</v>
      </c>
      <c r="D3126" t="inlineStr">
        <is>
          <t>LAUDE Smart Intermodal S.A.</t>
        </is>
      </c>
      <c r="E3126" t="inlineStr">
        <is>
          <t>100026</t>
        </is>
      </c>
      <c r="F3126" t="inlineStr">
        <is>
          <t>ul. Wroclawska 131</t>
        </is>
      </c>
      <c r="G3126" t="inlineStr">
        <is>
          <t>87-100</t>
        </is>
      </c>
      <c r="H3126" t="inlineStr">
        <is>
          <t>Torun</t>
        </is>
      </c>
      <c r="I3126" t="inlineStr">
        <is>
          <t>PL</t>
        </is>
      </c>
      <c r="J3126" t="inlineStr">
        <is>
          <t>SGMMNSS_M48</t>
        </is>
      </c>
      <c r="K3126" t="inlineStr">
        <is>
          <t>37 84 4594 904-3</t>
        </is>
      </c>
      <c r="L3126" t="inlineStr">
        <is>
          <t>2025-0027</t>
        </is>
      </c>
      <c r="M3126" s="6" t="n">
        <v>45847</v>
      </c>
      <c r="N3126" s="6" t="n">
        <v>47672</v>
      </c>
      <c r="O3126" t="n">
        <v>31.56</v>
      </c>
    </row>
    <row r="3127" hidden="1" s="287">
      <c r="A3127" t="inlineStr">
        <is>
          <t>V200054</t>
        </is>
      </c>
      <c r="B3127" t="n">
        <v>64</v>
      </c>
      <c r="C3127" t="n">
        <v>50</v>
      </c>
      <c r="D3127" t="inlineStr">
        <is>
          <t>Necoss GmbH</t>
        </is>
      </c>
      <c r="E3127" t="inlineStr">
        <is>
          <t>100014</t>
        </is>
      </c>
      <c r="F3127" t="inlineStr">
        <is>
          <t>Bahnhofplatz 42</t>
        </is>
      </c>
      <c r="G3127" t="inlineStr">
        <is>
          <t>28195</t>
        </is>
      </c>
      <c r="H3127" t="inlineStr">
        <is>
          <t>Bremen</t>
        </is>
      </c>
      <c r="I3127" t="inlineStr">
        <is>
          <t>DE</t>
        </is>
      </c>
      <c r="J3127" t="inlineStr">
        <is>
          <t>SGGRSS_M2</t>
        </is>
      </c>
      <c r="K3127" t="inlineStr">
        <is>
          <t>37 80 4980 780-3</t>
        </is>
      </c>
      <c r="L3127" t="inlineStr">
        <is>
          <t>2025-0024</t>
        </is>
      </c>
      <c r="M3127" s="6" t="n">
        <v>46023</v>
      </c>
      <c r="N3127" s="6" t="n">
        <v>46783</v>
      </c>
      <c r="O3127" t="n">
        <v>27.9</v>
      </c>
    </row>
    <row r="3128" hidden="1" s="287">
      <c r="A3128" t="inlineStr">
        <is>
          <t>V300082</t>
        </is>
      </c>
      <c r="B3128" t="n">
        <v>41</v>
      </c>
      <c r="C3128" t="n">
        <v>50</v>
      </c>
      <c r="D3128" t="inlineStr">
        <is>
          <t>NAVILAND CARGO SAS</t>
        </is>
      </c>
      <c r="E3128" t="inlineStr">
        <is>
          <t>100432</t>
        </is>
      </c>
      <c r="F3128" t="inlineStr">
        <is>
          <t>26 Quai Charles Pasqua</t>
        </is>
      </c>
      <c r="G3128" t="inlineStr">
        <is>
          <t>92300</t>
        </is>
      </c>
      <c r="H3128" t="inlineStr">
        <is>
          <t>Levallois-Perret</t>
        </is>
      </c>
      <c r="I3128" t="inlineStr">
        <is>
          <t>FR</t>
        </is>
      </c>
      <c r="J3128" t="inlineStr">
        <is>
          <t>SGGRSS_M20</t>
        </is>
      </c>
      <c r="K3128" t="inlineStr">
        <is>
          <t>33 80 4960 048-3</t>
        </is>
      </c>
      <c r="L3128" t="inlineStr">
        <is>
          <t>2025-0029</t>
        </is>
      </c>
      <c r="M3128" s="6" t="n">
        <v>45992</v>
      </c>
      <c r="N3128" s="6" t="n">
        <v>46721</v>
      </c>
      <c r="O3128" t="n">
        <v>25</v>
      </c>
    </row>
    <row r="3129" hidden="1" s="287">
      <c r="A3129" t="inlineStr">
        <is>
          <t>V400001</t>
        </is>
      </c>
      <c r="B3129" t="n">
        <v>58</v>
      </c>
      <c r="C3129" t="n">
        <v>50</v>
      </c>
      <c r="D3129" t="inlineStr">
        <is>
          <t>DB Cargo AG</t>
        </is>
      </c>
      <c r="E3129" t="inlineStr">
        <is>
          <t>100000</t>
        </is>
      </c>
      <c r="F3129" t="inlineStr">
        <is>
          <t>Rheinstrasse 2</t>
        </is>
      </c>
      <c r="G3129" t="inlineStr">
        <is>
          <t>55116</t>
        </is>
      </c>
      <c r="H3129" t="inlineStr">
        <is>
          <t>Mainz</t>
        </is>
      </c>
      <c r="I3129" t="inlineStr">
        <is>
          <t>DE</t>
        </is>
      </c>
      <c r="J3129" t="inlineStr">
        <is>
          <t>SGGRSS_M2</t>
        </is>
      </c>
      <c r="K3129" t="inlineStr">
        <is>
          <t>37 80 4980 805-8</t>
        </is>
      </c>
      <c r="L3129" t="inlineStr">
        <is>
          <t>2021-2420</t>
        </is>
      </c>
      <c r="M3129" s="6" t="n">
        <v>44662</v>
      </c>
      <c r="N3129" s="6" t="n">
        <v>46811</v>
      </c>
      <c r="O3129" t="n">
        <v>25.4</v>
      </c>
    </row>
    <row r="3130" hidden="1" s="287">
      <c r="A3130" t="inlineStr">
        <is>
          <t>V100051</t>
        </is>
      </c>
      <c r="B3130" t="n">
        <v>51</v>
      </c>
      <c r="C3130" t="n">
        <v>50</v>
      </c>
      <c r="D3130" t="inlineStr">
        <is>
          <t>LAUDE Smart Intermodal S.A.</t>
        </is>
      </c>
      <c r="E3130" t="inlineStr">
        <is>
          <t>100026</t>
        </is>
      </c>
      <c r="F3130" t="inlineStr">
        <is>
          <t>ul. Wroclawska 131</t>
        </is>
      </c>
      <c r="G3130" t="inlineStr">
        <is>
          <t>87-100</t>
        </is>
      </c>
      <c r="H3130" t="inlineStr">
        <is>
          <t>Torun</t>
        </is>
      </c>
      <c r="I3130" t="inlineStr">
        <is>
          <t>PL</t>
        </is>
      </c>
      <c r="J3130" t="inlineStr">
        <is>
          <t>SGMMNS_M17</t>
        </is>
      </c>
      <c r="K3130" t="inlineStr">
        <is>
          <t>33 80 4505 597-1</t>
        </is>
      </c>
      <c r="L3130" t="inlineStr">
        <is>
          <t>2023-0033</t>
        </is>
      </c>
      <c r="M3130" s="6" t="n">
        <v>45565</v>
      </c>
      <c r="N3130" s="6" t="n">
        <v>47025</v>
      </c>
      <c r="O3130" t="n">
        <v>18.95</v>
      </c>
    </row>
    <row r="3131" hidden="1" s="287">
      <c r="A3131" t="inlineStr">
        <is>
          <t>V200038</t>
        </is>
      </c>
      <c r="B3131" t="n">
        <v>55</v>
      </c>
      <c r="C3131" t="n">
        <v>50</v>
      </c>
      <c r="D3131" t="inlineStr">
        <is>
          <t>Mars Logistics AS</t>
        </is>
      </c>
      <c r="E3131" t="inlineStr">
        <is>
          <t>100770</t>
        </is>
      </c>
      <c r="F3131" t="inlineStr">
        <is>
          <t>Mahmutbey Mah., Tasocagi Yolu Cad.</t>
        </is>
      </c>
      <c r="G3131" t="inlineStr">
        <is>
          <t>34218</t>
        </is>
      </c>
      <c r="H3131" t="inlineStr">
        <is>
          <t>Bagcilar-Istanbul</t>
        </is>
      </c>
      <c r="I3131" t="inlineStr">
        <is>
          <t>TR</t>
        </is>
      </c>
      <c r="J3131" t="inlineStr">
        <is>
          <t>SDGGMRS_M7</t>
        </is>
      </c>
      <c r="K3131" t="inlineStr">
        <is>
          <t>37 80 4993 310-4</t>
        </is>
      </c>
      <c r="L3131" t="inlineStr">
        <is>
          <t>2024-0006</t>
        </is>
      </c>
      <c r="M3131" s="6" t="n">
        <v>45673</v>
      </c>
      <c r="N3131" s="6" t="n">
        <v>46767</v>
      </c>
      <c r="O3131" t="n">
        <v>44.43</v>
      </c>
    </row>
    <row r="3132" hidden="1" s="287">
      <c r="A3132" t="inlineStr">
        <is>
          <t>V200040</t>
        </is>
      </c>
      <c r="B3132" t="n">
        <v>42</v>
      </c>
      <c r="C3132" t="n">
        <v>50</v>
      </c>
      <c r="D3132" t="inlineStr">
        <is>
          <t>PCC Intermodal S.A.</t>
        </is>
      </c>
      <c r="E3132" t="inlineStr">
        <is>
          <t>100761</t>
        </is>
      </c>
      <c r="F3132" t="inlineStr">
        <is>
          <t>ul Hutnicza 16</t>
        </is>
      </c>
      <c r="G3132" t="inlineStr">
        <is>
          <t>81-061</t>
        </is>
      </c>
      <c r="H3132" t="inlineStr">
        <is>
          <t>Gdynia</t>
        </is>
      </c>
      <c r="I3132" t="inlineStr">
        <is>
          <t>PL</t>
        </is>
      </c>
      <c r="J3132" t="inlineStr">
        <is>
          <t>SGNS_M13</t>
        </is>
      </c>
      <c r="K3132" t="inlineStr">
        <is>
          <t>37 80 4564 259-2</t>
        </is>
      </c>
      <c r="L3132" t="inlineStr">
        <is>
          <t>2024-0021</t>
        </is>
      </c>
      <c r="M3132" s="6" t="n">
        <v>45574</v>
      </c>
      <c r="N3132" s="6" t="n">
        <v>47004</v>
      </c>
      <c r="O3132" t="n">
        <v>20.8</v>
      </c>
    </row>
    <row r="3133" hidden="1" s="287">
      <c r="A3133" t="inlineStr">
        <is>
          <t>V200044</t>
        </is>
      </c>
      <c r="B3133" t="n">
        <v>62</v>
      </c>
      <c r="C3133" t="n">
        <v>50</v>
      </c>
      <c r="D3133" t="inlineStr">
        <is>
          <t>PCC Intermodal S.A.</t>
        </is>
      </c>
      <c r="E3133" t="inlineStr">
        <is>
          <t>100761</t>
        </is>
      </c>
      <c r="F3133" t="inlineStr">
        <is>
          <t>ul Hutnicza 16</t>
        </is>
      </c>
      <c r="G3133" t="inlineStr">
        <is>
          <t>81-061</t>
        </is>
      </c>
      <c r="H3133" t="inlineStr">
        <is>
          <t>Gdynia</t>
        </is>
      </c>
      <c r="I3133" t="inlineStr">
        <is>
          <t>PL</t>
        </is>
      </c>
      <c r="J3133" t="inlineStr">
        <is>
          <t>SGNS_M13</t>
        </is>
      </c>
      <c r="K3133" t="inlineStr">
        <is>
          <t>37 80 4564 376-4</t>
        </is>
      </c>
      <c r="L3133" t="inlineStr">
        <is>
          <t>2023-0016</t>
        </is>
      </c>
      <c r="M3133" s="6" t="n">
        <v>45217</v>
      </c>
      <c r="N3133" s="6" t="n">
        <v>46356</v>
      </c>
      <c r="O3133" t="n">
        <v>22</v>
      </c>
    </row>
    <row r="3134" hidden="1" s="287">
      <c r="A3134" t="inlineStr">
        <is>
          <t>V200047</t>
        </is>
      </c>
      <c r="B3134" t="n">
        <v>53</v>
      </c>
      <c r="C3134" t="n">
        <v>50</v>
      </c>
      <c r="D3134" t="inlineStr">
        <is>
          <t>Alza Cargo Sp. z.o.o.</t>
        </is>
      </c>
      <c r="E3134" t="inlineStr">
        <is>
          <t>100060</t>
        </is>
      </c>
      <c r="F3134" t="inlineStr">
        <is>
          <t>al. Wojciecha Korfantego 125/A</t>
        </is>
      </c>
      <c r="G3134" t="inlineStr">
        <is>
          <t>40-156</t>
        </is>
      </c>
      <c r="H3134" t="inlineStr">
        <is>
          <t>Katowice</t>
        </is>
      </c>
      <c r="I3134" t="inlineStr">
        <is>
          <t>PL</t>
        </is>
      </c>
      <c r="J3134" t="inlineStr">
        <is>
          <t>SGMMNS_M17</t>
        </is>
      </c>
      <c r="K3134" t="inlineStr">
        <is>
          <t>33 80 4505 535-1</t>
        </is>
      </c>
      <c r="L3134" t="inlineStr">
        <is>
          <t>2024-0042</t>
        </is>
      </c>
      <c r="M3134" s="6" t="n">
        <v>45658</v>
      </c>
      <c r="N3134" s="6" t="n">
        <v>46387</v>
      </c>
      <c r="O3134" t="n">
        <v>19.71</v>
      </c>
    </row>
    <row r="3135" hidden="1" s="287">
      <c r="A3135" t="inlineStr">
        <is>
          <t>V100061</t>
        </is>
      </c>
      <c r="B3135" t="n">
        <v>132</v>
      </c>
      <c r="C3135" t="n">
        <v>20</v>
      </c>
      <c r="D3135" t="inlineStr">
        <is>
          <t>Rail Cargo Austria AG</t>
        </is>
      </c>
      <c r="E3135" t="inlineStr">
        <is>
          <t>100020</t>
        </is>
      </c>
      <c r="F3135" t="inlineStr">
        <is>
          <t>Am Hauptbahnhof 2</t>
        </is>
      </c>
      <c r="G3135" t="inlineStr">
        <is>
          <t>1100</t>
        </is>
      </c>
      <c r="H3135" t="inlineStr">
        <is>
          <t>Wien</t>
        </is>
      </c>
      <c r="I3135" t="inlineStr">
        <is>
          <t>AT</t>
        </is>
      </c>
      <c r="J3135" t="inlineStr">
        <is>
          <t>EANOS_95</t>
        </is>
      </c>
      <c r="K3135" t="inlineStr"/>
      <c r="L3135" t="inlineStr">
        <is>
          <t>2025-0008</t>
        </is>
      </c>
      <c r="M3135" s="6" t="n">
        <v>46227</v>
      </c>
      <c r="N3135" s="6" t="n">
        <v>50609</v>
      </c>
      <c r="O3135" t="n">
        <v>26</v>
      </c>
    </row>
    <row r="3136" hidden="1" s="287">
      <c r="A3136" t="inlineStr">
        <is>
          <t>V500002</t>
        </is>
      </c>
      <c r="B3136" t="n">
        <v>50</v>
      </c>
      <c r="C3136" t="n">
        <v>50</v>
      </c>
      <c r="D3136" t="inlineStr">
        <is>
          <t>LAUDE Smart Intermodal S.A.</t>
        </is>
      </c>
      <c r="E3136" t="inlineStr">
        <is>
          <t>100026</t>
        </is>
      </c>
      <c r="F3136" t="inlineStr">
        <is>
          <t>ul. Wroclawska 131</t>
        </is>
      </c>
      <c r="G3136" t="inlineStr">
        <is>
          <t>87-100</t>
        </is>
      </c>
      <c r="H3136" t="inlineStr">
        <is>
          <t>Torun</t>
        </is>
      </c>
      <c r="I3136" t="inlineStr">
        <is>
          <t>PL</t>
        </is>
      </c>
      <c r="J3136" t="inlineStr">
        <is>
          <t>SGMMNSS_M48</t>
        </is>
      </c>
      <c r="K3136" t="inlineStr">
        <is>
          <t>37 84 4594 905-0</t>
        </is>
      </c>
      <c r="L3136" t="inlineStr">
        <is>
          <t>2025-0027</t>
        </is>
      </c>
      <c r="M3136" s="6" t="n">
        <v>45847</v>
      </c>
      <c r="N3136" s="6" t="n">
        <v>47672</v>
      </c>
      <c r="O3136" t="n">
        <v>31.56</v>
      </c>
    </row>
    <row r="3137" hidden="1" s="287">
      <c r="A3137" t="inlineStr">
        <is>
          <t>V200054</t>
        </is>
      </c>
      <c r="B3137" t="n">
        <v>65</v>
      </c>
      <c r="C3137" t="n">
        <v>50</v>
      </c>
      <c r="D3137" t="inlineStr">
        <is>
          <t>Necoss GmbH</t>
        </is>
      </c>
      <c r="E3137" t="inlineStr">
        <is>
          <t>100014</t>
        </is>
      </c>
      <c r="F3137" t="inlineStr">
        <is>
          <t>Bahnhofplatz 42</t>
        </is>
      </c>
      <c r="G3137" t="inlineStr">
        <is>
          <t>28195</t>
        </is>
      </c>
      <c r="H3137" t="inlineStr">
        <is>
          <t>Bremen</t>
        </is>
      </c>
      <c r="I3137" t="inlineStr">
        <is>
          <t>DE</t>
        </is>
      </c>
      <c r="J3137" t="inlineStr">
        <is>
          <t>SGGRSS_M2</t>
        </is>
      </c>
      <c r="K3137" t="inlineStr">
        <is>
          <t>37 80 4980 863-7</t>
        </is>
      </c>
      <c r="L3137" t="inlineStr">
        <is>
          <t>2025-0024</t>
        </is>
      </c>
      <c r="M3137" s="6" t="n">
        <v>46023</v>
      </c>
      <c r="N3137" s="6" t="n">
        <v>46783</v>
      </c>
      <c r="O3137" t="n">
        <v>27.9</v>
      </c>
    </row>
    <row r="3138" hidden="1" s="287">
      <c r="A3138" t="inlineStr">
        <is>
          <t>V300082</t>
        </is>
      </c>
      <c r="B3138" t="n">
        <v>42</v>
      </c>
      <c r="C3138" t="n">
        <v>50</v>
      </c>
      <c r="D3138" t="inlineStr">
        <is>
          <t>NAVILAND CARGO SAS</t>
        </is>
      </c>
      <c r="E3138" t="inlineStr">
        <is>
          <t>100432</t>
        </is>
      </c>
      <c r="F3138" t="inlineStr">
        <is>
          <t>26 Quai Charles Pasqua</t>
        </is>
      </c>
      <c r="G3138" t="inlineStr">
        <is>
          <t>92300</t>
        </is>
      </c>
      <c r="H3138" t="inlineStr">
        <is>
          <t>Levallois-Perret</t>
        </is>
      </c>
      <c r="I3138" t="inlineStr">
        <is>
          <t>FR</t>
        </is>
      </c>
      <c r="J3138" t="inlineStr">
        <is>
          <t>SGGRSS_M20</t>
        </is>
      </c>
      <c r="K3138" t="inlineStr">
        <is>
          <t>33 80 4960 050-9</t>
        </is>
      </c>
      <c r="L3138" t="inlineStr">
        <is>
          <t>2025-0029</t>
        </is>
      </c>
      <c r="M3138" s="6" t="n">
        <v>45992</v>
      </c>
      <c r="N3138" s="6" t="n">
        <v>46721</v>
      </c>
      <c r="O3138" t="n">
        <v>25</v>
      </c>
    </row>
    <row r="3139" hidden="1" s="287">
      <c r="A3139" t="inlineStr">
        <is>
          <t>V400001</t>
        </is>
      </c>
      <c r="B3139" t="n">
        <v>59</v>
      </c>
      <c r="C3139" t="n">
        <v>50</v>
      </c>
      <c r="D3139" t="inlineStr">
        <is>
          <t>DB Cargo AG</t>
        </is>
      </c>
      <c r="E3139" t="inlineStr">
        <is>
          <t>100000</t>
        </is>
      </c>
      <c r="F3139" t="inlineStr">
        <is>
          <t>Rheinstrasse 2</t>
        </is>
      </c>
      <c r="G3139" t="inlineStr">
        <is>
          <t>55116</t>
        </is>
      </c>
      <c r="H3139" t="inlineStr">
        <is>
          <t>Mainz</t>
        </is>
      </c>
      <c r="I3139" t="inlineStr">
        <is>
          <t>DE</t>
        </is>
      </c>
      <c r="J3139" t="inlineStr">
        <is>
          <t>SGGRSS_M2</t>
        </is>
      </c>
      <c r="K3139" t="inlineStr">
        <is>
          <t>37 80 4980 806-6</t>
        </is>
      </c>
      <c r="L3139" t="inlineStr">
        <is>
          <t>2021-2420</t>
        </is>
      </c>
      <c r="M3139" s="6" t="n">
        <v>44662</v>
      </c>
      <c r="N3139" s="6" t="n">
        <v>46811</v>
      </c>
      <c r="O3139" t="n">
        <v>25.4</v>
      </c>
    </row>
    <row r="3140" hidden="1" s="287">
      <c r="A3140" t="inlineStr">
        <is>
          <t>V100051</t>
        </is>
      </c>
      <c r="B3140" t="n">
        <v>52</v>
      </c>
      <c r="C3140" t="n">
        <v>50</v>
      </c>
      <c r="D3140" t="inlineStr">
        <is>
          <t>LAUDE Smart Intermodal S.A.</t>
        </is>
      </c>
      <c r="E3140" t="inlineStr">
        <is>
          <t>100026</t>
        </is>
      </c>
      <c r="F3140" t="inlineStr">
        <is>
          <t>ul. Wroclawska 131</t>
        </is>
      </c>
      <c r="G3140" t="inlineStr">
        <is>
          <t>87-100</t>
        </is>
      </c>
      <c r="H3140" t="inlineStr">
        <is>
          <t>Torun</t>
        </is>
      </c>
      <c r="I3140" t="inlineStr">
        <is>
          <t>PL</t>
        </is>
      </c>
      <c r="J3140" t="inlineStr">
        <is>
          <t>SGMMNS_M17</t>
        </is>
      </c>
      <c r="K3140" t="inlineStr">
        <is>
          <t>33 80 4505 598-9</t>
        </is>
      </c>
      <c r="L3140" t="inlineStr">
        <is>
          <t>2023-0033</t>
        </is>
      </c>
      <c r="M3140" s="6" t="n">
        <v>45565</v>
      </c>
      <c r="N3140" s="6" t="n">
        <v>47025</v>
      </c>
      <c r="O3140" t="n">
        <v>18.95</v>
      </c>
    </row>
    <row r="3141" hidden="1" s="287">
      <c r="A3141" t="inlineStr">
        <is>
          <t>V200038</t>
        </is>
      </c>
      <c r="B3141" t="n">
        <v>56</v>
      </c>
      <c r="C3141" t="n">
        <v>50</v>
      </c>
      <c r="D3141" t="inlineStr">
        <is>
          <t>Mars Logistics AS</t>
        </is>
      </c>
      <c r="E3141" t="inlineStr">
        <is>
          <t>100770</t>
        </is>
      </c>
      <c r="F3141" t="inlineStr">
        <is>
          <t>Mahmutbey Mah., Tasocagi Yolu Cad.</t>
        </is>
      </c>
      <c r="G3141" t="inlineStr">
        <is>
          <t>34218</t>
        </is>
      </c>
      <c r="H3141" t="inlineStr">
        <is>
          <t>Bagcilar-Istanbul</t>
        </is>
      </c>
      <c r="I3141" t="inlineStr">
        <is>
          <t>TR</t>
        </is>
      </c>
      <c r="J3141" t="inlineStr">
        <is>
          <t>SDGGMRS_M7</t>
        </is>
      </c>
      <c r="K3141" t="inlineStr">
        <is>
          <t>37 80 4993 311-2</t>
        </is>
      </c>
      <c r="L3141" t="inlineStr">
        <is>
          <t>2024-0006</t>
        </is>
      </c>
      <c r="M3141" s="6" t="n">
        <v>45673</v>
      </c>
      <c r="N3141" s="6" t="n">
        <v>46767</v>
      </c>
      <c r="O3141" t="n">
        <v>44.43</v>
      </c>
    </row>
    <row r="3142" hidden="1" s="287">
      <c r="A3142" t="inlineStr">
        <is>
          <t>V200040</t>
        </is>
      </c>
      <c r="B3142" t="n">
        <v>43</v>
      </c>
      <c r="C3142" t="n">
        <v>50</v>
      </c>
      <c r="D3142" t="inlineStr">
        <is>
          <t>PCC Intermodal S.A.</t>
        </is>
      </c>
      <c r="E3142" t="inlineStr">
        <is>
          <t>100761</t>
        </is>
      </c>
      <c r="F3142" t="inlineStr">
        <is>
          <t>ul Hutnicza 16</t>
        </is>
      </c>
      <c r="G3142" t="inlineStr">
        <is>
          <t>81-061</t>
        </is>
      </c>
      <c r="H3142" t="inlineStr">
        <is>
          <t>Gdynia</t>
        </is>
      </c>
      <c r="I3142" t="inlineStr">
        <is>
          <t>PL</t>
        </is>
      </c>
      <c r="J3142" t="inlineStr">
        <is>
          <t>SGNS_M13</t>
        </is>
      </c>
      <c r="K3142" t="inlineStr">
        <is>
          <t>37 80 4564 239-4</t>
        </is>
      </c>
      <c r="L3142" t="inlineStr">
        <is>
          <t>2024-0021</t>
        </is>
      </c>
      <c r="M3142" s="6" t="n">
        <v>45574</v>
      </c>
      <c r="N3142" s="6" t="n">
        <v>47004</v>
      </c>
      <c r="O3142" t="n">
        <v>20.8</v>
      </c>
    </row>
    <row r="3143" hidden="1" s="287">
      <c r="A3143" t="inlineStr">
        <is>
          <t>V100060</t>
        </is>
      </c>
      <c r="B3143" t="n">
        <v>1</v>
      </c>
      <c r="C3143" t="n">
        <v>50</v>
      </c>
      <c r="D3143" t="inlineStr">
        <is>
          <t>Rail Cargo Austria AG</t>
        </is>
      </c>
      <c r="E3143" t="inlineStr">
        <is>
          <t>100020</t>
        </is>
      </c>
      <c r="F3143" t="inlineStr">
        <is>
          <t>Am Hauptbahnhof 2</t>
        </is>
      </c>
      <c r="G3143" t="inlineStr">
        <is>
          <t>1100</t>
        </is>
      </c>
      <c r="H3143" t="inlineStr">
        <is>
          <t>Wien</t>
        </is>
      </c>
      <c r="I3143" t="inlineStr">
        <is>
          <t>AT</t>
        </is>
      </c>
      <c r="J3143" t="inlineStr">
        <is>
          <t>SGNSS_M10</t>
        </is>
      </c>
      <c r="K3143" t="inlineStr">
        <is>
          <t>37 80 4565 517-2</t>
        </is>
      </c>
      <c r="L3143" t="inlineStr">
        <is>
          <t>2024-0031</t>
        </is>
      </c>
      <c r="M3143" s="6" t="n">
        <v>45541</v>
      </c>
      <c r="N3143" s="6" t="n">
        <v>46721</v>
      </c>
      <c r="O3143" t="n">
        <v>15.75</v>
      </c>
    </row>
    <row r="3144" hidden="1" s="287">
      <c r="A3144" t="inlineStr">
        <is>
          <t>V200044</t>
        </is>
      </c>
      <c r="B3144" t="n">
        <v>63</v>
      </c>
      <c r="C3144" t="n">
        <v>50</v>
      </c>
      <c r="D3144" t="inlineStr">
        <is>
          <t>PCC Intermodal S.A.</t>
        </is>
      </c>
      <c r="E3144" t="inlineStr">
        <is>
          <t>100761</t>
        </is>
      </c>
      <c r="F3144" t="inlineStr">
        <is>
          <t>ul Hutnicza 16</t>
        </is>
      </c>
      <c r="G3144" t="inlineStr">
        <is>
          <t>81-061</t>
        </is>
      </c>
      <c r="H3144" t="inlineStr">
        <is>
          <t>Gdynia</t>
        </is>
      </c>
      <c r="I3144" t="inlineStr">
        <is>
          <t>PL</t>
        </is>
      </c>
      <c r="J3144" t="inlineStr">
        <is>
          <t>SGNS_M13</t>
        </is>
      </c>
      <c r="K3144" t="inlineStr">
        <is>
          <t>37 80 4564 377-2</t>
        </is>
      </c>
      <c r="L3144" t="inlineStr">
        <is>
          <t>2023-0016</t>
        </is>
      </c>
      <c r="M3144" s="6" t="n">
        <v>45217</v>
      </c>
      <c r="N3144" s="6" t="n">
        <v>46356</v>
      </c>
      <c r="O3144" t="n">
        <v>22</v>
      </c>
    </row>
    <row r="3145" hidden="1" s="287">
      <c r="A3145" t="inlineStr">
        <is>
          <t>V200047</t>
        </is>
      </c>
      <c r="B3145" t="n">
        <v>54</v>
      </c>
      <c r="C3145" t="n">
        <v>50</v>
      </c>
      <c r="D3145" t="inlineStr">
        <is>
          <t>Alza Cargo Sp. z.o.o.</t>
        </is>
      </c>
      <c r="E3145" t="inlineStr">
        <is>
          <t>100060</t>
        </is>
      </c>
      <c r="F3145" t="inlineStr">
        <is>
          <t>al. Wojciecha Korfantego 125/A</t>
        </is>
      </c>
      <c r="G3145" t="inlineStr">
        <is>
          <t>40-156</t>
        </is>
      </c>
      <c r="H3145" t="inlineStr">
        <is>
          <t>Katowice</t>
        </is>
      </c>
      <c r="I3145" t="inlineStr">
        <is>
          <t>PL</t>
        </is>
      </c>
      <c r="J3145" t="inlineStr">
        <is>
          <t>SGMMNS_M17</t>
        </is>
      </c>
      <c r="K3145" t="inlineStr">
        <is>
          <t>33 80 4505 536-9</t>
        </is>
      </c>
      <c r="L3145" t="inlineStr">
        <is>
          <t>2024-0042</t>
        </is>
      </c>
      <c r="M3145" s="6" t="n">
        <v>45658</v>
      </c>
      <c r="N3145" s="6" t="n">
        <v>46387</v>
      </c>
      <c r="O3145" t="n">
        <v>19.71</v>
      </c>
    </row>
    <row r="3146" hidden="1" s="287">
      <c r="A3146" t="inlineStr">
        <is>
          <t>V100061</t>
        </is>
      </c>
      <c r="B3146" t="n">
        <v>133</v>
      </c>
      <c r="C3146" t="n">
        <v>20</v>
      </c>
      <c r="D3146" t="inlineStr">
        <is>
          <t>Rail Cargo Austria AG</t>
        </is>
      </c>
      <c r="E3146" t="inlineStr">
        <is>
          <t>100020</t>
        </is>
      </c>
      <c r="F3146" t="inlineStr">
        <is>
          <t>Am Hauptbahnhof 2</t>
        </is>
      </c>
      <c r="G3146" t="inlineStr">
        <is>
          <t>1100</t>
        </is>
      </c>
      <c r="H3146" t="inlineStr">
        <is>
          <t>Wien</t>
        </is>
      </c>
      <c r="I3146" t="inlineStr">
        <is>
          <t>AT</t>
        </is>
      </c>
      <c r="J3146" t="inlineStr">
        <is>
          <t>EANOS_95</t>
        </is>
      </c>
      <c r="K3146" t="inlineStr"/>
      <c r="L3146" t="inlineStr">
        <is>
          <t>2025-0008</t>
        </is>
      </c>
      <c r="M3146" s="6" t="n">
        <v>46227</v>
      </c>
      <c r="N3146" s="6" t="n">
        <v>50609</v>
      </c>
      <c r="O3146" t="n">
        <v>26</v>
      </c>
    </row>
    <row r="3147" hidden="1" s="287">
      <c r="A3147" t="inlineStr">
        <is>
          <t>V500002</t>
        </is>
      </c>
      <c r="B3147" t="n">
        <v>51</v>
      </c>
      <c r="C3147" t="n">
        <v>50</v>
      </c>
      <c r="D3147" t="inlineStr">
        <is>
          <t>LAUDE Smart Intermodal S.A.</t>
        </is>
      </c>
      <c r="E3147" t="inlineStr">
        <is>
          <t>100026</t>
        </is>
      </c>
      <c r="F3147" t="inlineStr">
        <is>
          <t>ul. Wroclawska 131</t>
        </is>
      </c>
      <c r="G3147" t="inlineStr">
        <is>
          <t>87-100</t>
        </is>
      </c>
      <c r="H3147" t="inlineStr">
        <is>
          <t>Torun</t>
        </is>
      </c>
      <c r="I3147" t="inlineStr">
        <is>
          <t>PL</t>
        </is>
      </c>
      <c r="J3147" t="inlineStr">
        <is>
          <t>SGMMNSS_M48</t>
        </is>
      </c>
      <c r="K3147" t="inlineStr">
        <is>
          <t>37 84 4594 906-8</t>
        </is>
      </c>
      <c r="L3147" t="inlineStr">
        <is>
          <t>2025-0027</t>
        </is>
      </c>
      <c r="M3147" s="6" t="n">
        <v>45847</v>
      </c>
      <c r="N3147" s="6" t="n">
        <v>47672</v>
      </c>
      <c r="O3147" t="n">
        <v>31.56</v>
      </c>
    </row>
    <row r="3148" hidden="1" s="287">
      <c r="A3148" t="inlineStr">
        <is>
          <t>V200054</t>
        </is>
      </c>
      <c r="B3148" t="n">
        <v>66</v>
      </c>
      <c r="C3148" t="n">
        <v>50</v>
      </c>
      <c r="D3148" t="inlineStr">
        <is>
          <t>Necoss GmbH</t>
        </is>
      </c>
      <c r="E3148" t="inlineStr">
        <is>
          <t>100014</t>
        </is>
      </c>
      <c r="F3148" t="inlineStr">
        <is>
          <t>Bahnhofplatz 42</t>
        </is>
      </c>
      <c r="G3148" t="inlineStr">
        <is>
          <t>28195</t>
        </is>
      </c>
      <c r="H3148" t="inlineStr">
        <is>
          <t>Bremen</t>
        </is>
      </c>
      <c r="I3148" t="inlineStr">
        <is>
          <t>DE</t>
        </is>
      </c>
      <c r="J3148" t="inlineStr">
        <is>
          <t>SGGRSS_M2</t>
        </is>
      </c>
      <c r="K3148" t="inlineStr">
        <is>
          <t>37 80 4980 874-4</t>
        </is>
      </c>
      <c r="L3148" t="inlineStr">
        <is>
          <t>2025-0024</t>
        </is>
      </c>
      <c r="M3148" s="6" t="n">
        <v>46023</v>
      </c>
      <c r="N3148" s="6" t="n">
        <v>46783</v>
      </c>
      <c r="O3148" t="n">
        <v>27.9</v>
      </c>
    </row>
    <row r="3149" hidden="1" s="287">
      <c r="A3149" t="inlineStr">
        <is>
          <t>V300082</t>
        </is>
      </c>
      <c r="B3149" t="n">
        <v>43</v>
      </c>
      <c r="C3149" t="n">
        <v>50</v>
      </c>
      <c r="D3149" t="inlineStr">
        <is>
          <t>NAVILAND CARGO SAS</t>
        </is>
      </c>
      <c r="E3149" t="inlineStr">
        <is>
          <t>100432</t>
        </is>
      </c>
      <c r="F3149" t="inlineStr">
        <is>
          <t>26 Quai Charles Pasqua</t>
        </is>
      </c>
      <c r="G3149" t="inlineStr">
        <is>
          <t>92300</t>
        </is>
      </c>
      <c r="H3149" t="inlineStr">
        <is>
          <t>Levallois-Perret</t>
        </is>
      </c>
      <c r="I3149" t="inlineStr">
        <is>
          <t>FR</t>
        </is>
      </c>
      <c r="J3149" t="inlineStr">
        <is>
          <t>SGGRSS_M20</t>
        </is>
      </c>
      <c r="K3149" t="inlineStr">
        <is>
          <t>33 80 4960 060-8</t>
        </is>
      </c>
      <c r="L3149" t="inlineStr">
        <is>
          <t>2025-0029</t>
        </is>
      </c>
      <c r="M3149" s="6" t="n">
        <v>45992</v>
      </c>
      <c r="N3149" s="6" t="n">
        <v>46721</v>
      </c>
      <c r="O3149" t="n">
        <v>25</v>
      </c>
    </row>
    <row r="3150" hidden="1" s="287">
      <c r="A3150" t="inlineStr">
        <is>
          <t>V400001</t>
        </is>
      </c>
      <c r="B3150" t="n">
        <v>60</v>
      </c>
      <c r="C3150" t="n">
        <v>50</v>
      </c>
      <c r="D3150" t="inlineStr">
        <is>
          <t>DB Cargo AG</t>
        </is>
      </c>
      <c r="E3150" t="inlineStr">
        <is>
          <t>100000</t>
        </is>
      </c>
      <c r="F3150" t="inlineStr">
        <is>
          <t>Rheinstrasse 2</t>
        </is>
      </c>
      <c r="G3150" t="inlineStr">
        <is>
          <t>55116</t>
        </is>
      </c>
      <c r="H3150" t="inlineStr">
        <is>
          <t>Mainz</t>
        </is>
      </c>
      <c r="I3150" t="inlineStr">
        <is>
          <t>DE</t>
        </is>
      </c>
      <c r="J3150" t="inlineStr">
        <is>
          <t>SGGRSS_M2</t>
        </is>
      </c>
      <c r="K3150" t="inlineStr">
        <is>
          <t>37 80 4980 807-4</t>
        </is>
      </c>
      <c r="L3150" t="inlineStr">
        <is>
          <t>2021-2420</t>
        </is>
      </c>
      <c r="M3150" s="6" t="n">
        <v>44662</v>
      </c>
      <c r="N3150" s="6" t="n">
        <v>46811</v>
      </c>
      <c r="O3150" t="n">
        <v>25.4</v>
      </c>
    </row>
    <row r="3151" hidden="1" s="287">
      <c r="A3151" t="inlineStr">
        <is>
          <t>V400006</t>
        </is>
      </c>
      <c r="B3151" t="n">
        <v>38</v>
      </c>
      <c r="C3151" t="n">
        <v>50</v>
      </c>
      <c r="D3151" t="inlineStr">
        <is>
          <t>DB Cargo AG</t>
        </is>
      </c>
      <c r="E3151" t="inlineStr">
        <is>
          <t>100000</t>
        </is>
      </c>
      <c r="F3151" t="inlineStr">
        <is>
          <t>Rheinstrasse 2</t>
        </is>
      </c>
      <c r="G3151" t="inlineStr">
        <is>
          <t>55116</t>
        </is>
      </c>
      <c r="H3151" t="inlineStr">
        <is>
          <t>Mainz</t>
        </is>
      </c>
      <c r="I3151" t="inlineStr">
        <is>
          <t>DE</t>
        </is>
      </c>
      <c r="J3151" t="inlineStr">
        <is>
          <t>SGGRSS_M20</t>
        </is>
      </c>
      <c r="K3151" t="inlineStr">
        <is>
          <t>33 80 4960 062-4</t>
        </is>
      </c>
      <c r="L3151" t="inlineStr">
        <is>
          <t>2021-2420</t>
        </is>
      </c>
      <c r="M3151" s="6" t="n">
        <v>45112</v>
      </c>
      <c r="N3151" s="6" t="n">
        <v>47330</v>
      </c>
      <c r="O3151" t="n">
        <v>27.94</v>
      </c>
    </row>
    <row r="3152" hidden="1" s="287">
      <c r="A3152" t="inlineStr">
        <is>
          <t>V100051</t>
        </is>
      </c>
      <c r="B3152" t="n">
        <v>53</v>
      </c>
      <c r="C3152" t="n">
        <v>50</v>
      </c>
      <c r="D3152" t="inlineStr">
        <is>
          <t>LAUDE Smart Intermodal S.A.</t>
        </is>
      </c>
      <c r="E3152" t="inlineStr">
        <is>
          <t>100026</t>
        </is>
      </c>
      <c r="F3152" t="inlineStr">
        <is>
          <t>ul. Wroclawska 131</t>
        </is>
      </c>
      <c r="G3152" t="inlineStr">
        <is>
          <t>87-100</t>
        </is>
      </c>
      <c r="H3152" t="inlineStr">
        <is>
          <t>Torun</t>
        </is>
      </c>
      <c r="I3152" t="inlineStr">
        <is>
          <t>PL</t>
        </is>
      </c>
      <c r="J3152" t="inlineStr">
        <is>
          <t>SGMMNS_M17</t>
        </is>
      </c>
      <c r="K3152" t="inlineStr">
        <is>
          <t>33 80 4505 599-7</t>
        </is>
      </c>
      <c r="L3152" t="inlineStr">
        <is>
          <t>2023-0033</t>
        </is>
      </c>
      <c r="M3152" s="6" t="n">
        <v>45565</v>
      </c>
      <c r="N3152" s="6" t="n">
        <v>47025</v>
      </c>
      <c r="O3152" t="n">
        <v>18.95</v>
      </c>
    </row>
    <row r="3153" hidden="1" s="287">
      <c r="A3153" t="inlineStr">
        <is>
          <t>V200038</t>
        </is>
      </c>
      <c r="B3153" t="n">
        <v>57</v>
      </c>
      <c r="C3153" t="n">
        <v>50</v>
      </c>
      <c r="D3153" t="inlineStr">
        <is>
          <t>Mars Logistics AS</t>
        </is>
      </c>
      <c r="E3153" t="inlineStr">
        <is>
          <t>100770</t>
        </is>
      </c>
      <c r="F3153" t="inlineStr">
        <is>
          <t>Mahmutbey Mah., Tasocagi Yolu Cad.</t>
        </is>
      </c>
      <c r="G3153" t="inlineStr">
        <is>
          <t>34218</t>
        </is>
      </c>
      <c r="H3153" t="inlineStr">
        <is>
          <t>Bagcilar-Istanbul</t>
        </is>
      </c>
      <c r="I3153" t="inlineStr">
        <is>
          <t>TR</t>
        </is>
      </c>
      <c r="J3153" t="inlineStr">
        <is>
          <t>SDGGMRS_M7</t>
        </is>
      </c>
      <c r="K3153" t="inlineStr">
        <is>
          <t>37 80 4993 312-0</t>
        </is>
      </c>
      <c r="L3153" t="inlineStr">
        <is>
          <t>2024-0006</t>
        </is>
      </c>
      <c r="M3153" s="6" t="n">
        <v>45673</v>
      </c>
      <c r="N3153" s="6" t="n">
        <v>46767</v>
      </c>
      <c r="O3153" t="n">
        <v>44.43</v>
      </c>
    </row>
    <row r="3154" hidden="1" s="287">
      <c r="A3154" t="inlineStr">
        <is>
          <t>V200040</t>
        </is>
      </c>
      <c r="B3154" t="n">
        <v>44</v>
      </c>
      <c r="C3154" t="n">
        <v>50</v>
      </c>
      <c r="D3154" t="inlineStr">
        <is>
          <t>PCC Intermodal S.A.</t>
        </is>
      </c>
      <c r="E3154" t="inlineStr">
        <is>
          <t>100761</t>
        </is>
      </c>
      <c r="F3154" t="inlineStr">
        <is>
          <t>ul Hutnicza 16</t>
        </is>
      </c>
      <c r="G3154" t="inlineStr">
        <is>
          <t>81-061</t>
        </is>
      </c>
      <c r="H3154" t="inlineStr">
        <is>
          <t>Gdynia</t>
        </is>
      </c>
      <c r="I3154" t="inlineStr">
        <is>
          <t>PL</t>
        </is>
      </c>
      <c r="J3154" t="inlineStr">
        <is>
          <t>SGNS_M13</t>
        </is>
      </c>
      <c r="K3154" t="inlineStr">
        <is>
          <t>37 80 4564 247-7</t>
        </is>
      </c>
      <c r="L3154" t="inlineStr">
        <is>
          <t>2024-0021</t>
        </is>
      </c>
      <c r="M3154" s="6" t="n">
        <v>45574</v>
      </c>
      <c r="N3154" s="6" t="n">
        <v>47004</v>
      </c>
      <c r="O3154" t="n">
        <v>20.8</v>
      </c>
    </row>
    <row r="3155" hidden="1" s="287">
      <c r="A3155" t="inlineStr">
        <is>
          <t>V100060</t>
        </is>
      </c>
      <c r="B3155" t="n">
        <v>2</v>
      </c>
      <c r="C3155" t="n">
        <v>50</v>
      </c>
      <c r="D3155" t="inlineStr">
        <is>
          <t>Rail Cargo Austria AG</t>
        </is>
      </c>
      <c r="E3155" t="inlineStr">
        <is>
          <t>100020</t>
        </is>
      </c>
      <c r="F3155" t="inlineStr">
        <is>
          <t>Am Hauptbahnhof 2</t>
        </is>
      </c>
      <c r="G3155" t="inlineStr">
        <is>
          <t>1100</t>
        </is>
      </c>
      <c r="H3155" t="inlineStr">
        <is>
          <t>Wien</t>
        </is>
      </c>
      <c r="I3155" t="inlineStr">
        <is>
          <t>AT</t>
        </is>
      </c>
      <c r="J3155" t="inlineStr">
        <is>
          <t>SGNS_M9</t>
        </is>
      </c>
      <c r="K3155" t="inlineStr">
        <is>
          <t>37 80 4564 495-2</t>
        </is>
      </c>
      <c r="L3155" t="inlineStr">
        <is>
          <t>2024-0031</t>
        </is>
      </c>
      <c r="M3155" s="6" t="n">
        <v>45541</v>
      </c>
      <c r="N3155" s="6" t="n">
        <v>46721</v>
      </c>
      <c r="O3155" t="n">
        <v>15.75</v>
      </c>
    </row>
    <row r="3156" hidden="1" s="287">
      <c r="A3156" t="inlineStr">
        <is>
          <t>V200044</t>
        </is>
      </c>
      <c r="B3156" t="n">
        <v>64</v>
      </c>
      <c r="C3156" t="n">
        <v>50</v>
      </c>
      <c r="D3156" t="inlineStr">
        <is>
          <t>PCC Intermodal S.A.</t>
        </is>
      </c>
      <c r="E3156" t="inlineStr">
        <is>
          <t>100761</t>
        </is>
      </c>
      <c r="F3156" t="inlineStr">
        <is>
          <t>ul Hutnicza 16</t>
        </is>
      </c>
      <c r="G3156" t="inlineStr">
        <is>
          <t>81-061</t>
        </is>
      </c>
      <c r="H3156" t="inlineStr">
        <is>
          <t>Gdynia</t>
        </is>
      </c>
      <c r="I3156" t="inlineStr">
        <is>
          <t>PL</t>
        </is>
      </c>
      <c r="J3156" t="inlineStr">
        <is>
          <t>SGNS_M13</t>
        </is>
      </c>
      <c r="K3156" t="inlineStr">
        <is>
          <t>37 80 4564 378-0</t>
        </is>
      </c>
      <c r="L3156" t="inlineStr">
        <is>
          <t>2023-0016</t>
        </is>
      </c>
      <c r="M3156" s="6" t="n">
        <v>45217</v>
      </c>
      <c r="N3156" s="6" t="n">
        <v>46356</v>
      </c>
      <c r="O3156" t="n">
        <v>22</v>
      </c>
    </row>
    <row r="3157" hidden="1" s="287">
      <c r="A3157" t="inlineStr">
        <is>
          <t>V200047</t>
        </is>
      </c>
      <c r="B3157" t="n">
        <v>55</v>
      </c>
      <c r="C3157" t="n">
        <v>50</v>
      </c>
      <c r="D3157" t="inlineStr">
        <is>
          <t>Alza Cargo Sp. z.o.o.</t>
        </is>
      </c>
      <c r="E3157" t="inlineStr">
        <is>
          <t>100060</t>
        </is>
      </c>
      <c r="F3157" t="inlineStr">
        <is>
          <t>al. Wojciecha Korfantego 125/A</t>
        </is>
      </c>
      <c r="G3157" t="inlineStr">
        <is>
          <t>40-156</t>
        </is>
      </c>
      <c r="H3157" t="inlineStr">
        <is>
          <t>Katowice</t>
        </is>
      </c>
      <c r="I3157" t="inlineStr">
        <is>
          <t>PL</t>
        </is>
      </c>
      <c r="J3157" t="inlineStr">
        <is>
          <t>SGMMNS_M17</t>
        </is>
      </c>
      <c r="K3157" t="inlineStr">
        <is>
          <t>33 80 4505 537-7</t>
        </is>
      </c>
      <c r="L3157" t="inlineStr">
        <is>
          <t>2024-0042</t>
        </is>
      </c>
      <c r="M3157" s="6" t="n">
        <v>45658</v>
      </c>
      <c r="N3157" s="6" t="n">
        <v>46387</v>
      </c>
      <c r="O3157" t="n">
        <v>19.71</v>
      </c>
    </row>
    <row r="3158" hidden="1" s="287">
      <c r="A3158" t="inlineStr">
        <is>
          <t>V100061</t>
        </is>
      </c>
      <c r="B3158" t="n">
        <v>134</v>
      </c>
      <c r="C3158" t="n">
        <v>20</v>
      </c>
      <c r="D3158" t="inlineStr">
        <is>
          <t>Rail Cargo Austria AG</t>
        </is>
      </c>
      <c r="E3158" t="inlineStr">
        <is>
          <t>100020</t>
        </is>
      </c>
      <c r="F3158" t="inlineStr">
        <is>
          <t>Am Hauptbahnhof 2</t>
        </is>
      </c>
      <c r="G3158" t="inlineStr">
        <is>
          <t>1100</t>
        </is>
      </c>
      <c r="H3158" t="inlineStr">
        <is>
          <t>Wien</t>
        </is>
      </c>
      <c r="I3158" t="inlineStr">
        <is>
          <t>AT</t>
        </is>
      </c>
      <c r="J3158" t="inlineStr">
        <is>
          <t>EANOS_95</t>
        </is>
      </c>
      <c r="K3158" t="inlineStr"/>
      <c r="L3158" t="inlineStr">
        <is>
          <t>2025-0008</t>
        </is>
      </c>
      <c r="M3158" s="6" t="n">
        <v>46227</v>
      </c>
      <c r="N3158" s="6" t="n">
        <v>50609</v>
      </c>
      <c r="O3158" t="n">
        <v>26</v>
      </c>
    </row>
    <row r="3159" hidden="1" s="287">
      <c r="A3159" t="inlineStr">
        <is>
          <t>V500002</t>
        </is>
      </c>
      <c r="B3159" t="n">
        <v>52</v>
      </c>
      <c r="C3159" t="n">
        <v>50</v>
      </c>
      <c r="D3159" t="inlineStr">
        <is>
          <t>LAUDE Smart Intermodal S.A.</t>
        </is>
      </c>
      <c r="E3159" t="inlineStr">
        <is>
          <t>100026</t>
        </is>
      </c>
      <c r="F3159" t="inlineStr">
        <is>
          <t>ul. Wroclawska 131</t>
        </is>
      </c>
      <c r="G3159" t="inlineStr">
        <is>
          <t>87-100</t>
        </is>
      </c>
      <c r="H3159" t="inlineStr">
        <is>
          <t>Torun</t>
        </is>
      </c>
      <c r="I3159" t="inlineStr">
        <is>
          <t>PL</t>
        </is>
      </c>
      <c r="J3159" t="inlineStr">
        <is>
          <t>SGMMNSS_M48</t>
        </is>
      </c>
      <c r="K3159" t="inlineStr">
        <is>
          <t>37 84 4594 907-6</t>
        </is>
      </c>
      <c r="L3159" t="inlineStr">
        <is>
          <t>2025-0027</t>
        </is>
      </c>
      <c r="M3159" s="6" t="n">
        <v>45847</v>
      </c>
      <c r="N3159" s="6" t="n">
        <v>47672</v>
      </c>
      <c r="O3159" t="n">
        <v>31.56</v>
      </c>
    </row>
    <row r="3160" hidden="1" s="287">
      <c r="A3160" t="inlineStr">
        <is>
          <t>V200054</t>
        </is>
      </c>
      <c r="B3160" t="n">
        <v>67</v>
      </c>
      <c r="C3160" t="n">
        <v>50</v>
      </c>
      <c r="D3160" t="inlineStr">
        <is>
          <t>Necoss GmbH</t>
        </is>
      </c>
      <c r="E3160" t="inlineStr">
        <is>
          <t>100014</t>
        </is>
      </c>
      <c r="F3160" t="inlineStr">
        <is>
          <t>Bahnhofplatz 42</t>
        </is>
      </c>
      <c r="G3160" t="inlineStr">
        <is>
          <t>28195</t>
        </is>
      </c>
      <c r="H3160" t="inlineStr">
        <is>
          <t>Bremen</t>
        </is>
      </c>
      <c r="I3160" t="inlineStr">
        <is>
          <t>DE</t>
        </is>
      </c>
      <c r="J3160" t="inlineStr">
        <is>
          <t>SGGRSS_M2</t>
        </is>
      </c>
      <c r="K3160" t="inlineStr">
        <is>
          <t>37 80 4980 878-5</t>
        </is>
      </c>
      <c r="L3160" t="inlineStr">
        <is>
          <t>2025-0024</t>
        </is>
      </c>
      <c r="M3160" s="6" t="n">
        <v>46023</v>
      </c>
      <c r="N3160" s="6" t="n">
        <v>46783</v>
      </c>
      <c r="O3160" t="n">
        <v>27.9</v>
      </c>
    </row>
    <row r="3161" hidden="1" s="287">
      <c r="A3161" t="inlineStr">
        <is>
          <t>V300082</t>
        </is>
      </c>
      <c r="B3161" t="n">
        <v>44</v>
      </c>
      <c r="C3161" t="n">
        <v>50</v>
      </c>
      <c r="D3161" t="inlineStr">
        <is>
          <t>NAVILAND CARGO SAS</t>
        </is>
      </c>
      <c r="E3161" t="inlineStr">
        <is>
          <t>100432</t>
        </is>
      </c>
      <c r="F3161" t="inlineStr">
        <is>
          <t>26 Quai Charles Pasqua</t>
        </is>
      </c>
      <c r="G3161" t="inlineStr">
        <is>
          <t>92300</t>
        </is>
      </c>
      <c r="H3161" t="inlineStr">
        <is>
          <t>Levallois-Perret</t>
        </is>
      </c>
      <c r="I3161" t="inlineStr">
        <is>
          <t>FR</t>
        </is>
      </c>
      <c r="J3161" t="inlineStr">
        <is>
          <t>SGGRSS_M20</t>
        </is>
      </c>
      <c r="K3161" t="inlineStr">
        <is>
          <t>33 80 4960 067-3</t>
        </is>
      </c>
      <c r="L3161" t="inlineStr">
        <is>
          <t>2025-0029</t>
        </is>
      </c>
      <c r="M3161" s="6" t="n">
        <v>45992</v>
      </c>
      <c r="N3161" s="6" t="n">
        <v>46721</v>
      </c>
      <c r="O3161" t="n">
        <v>25</v>
      </c>
    </row>
    <row r="3162" hidden="1" s="287">
      <c r="A3162" t="inlineStr">
        <is>
          <t>V400001</t>
        </is>
      </c>
      <c r="B3162" t="n">
        <v>61</v>
      </c>
      <c r="C3162" t="n">
        <v>50</v>
      </c>
      <c r="D3162" t="inlineStr">
        <is>
          <t>DB Cargo AG</t>
        </is>
      </c>
      <c r="E3162" t="inlineStr">
        <is>
          <t>100000</t>
        </is>
      </c>
      <c r="F3162" t="inlineStr">
        <is>
          <t>Rheinstrasse 2</t>
        </is>
      </c>
      <c r="G3162" t="inlineStr">
        <is>
          <t>55116</t>
        </is>
      </c>
      <c r="H3162" t="inlineStr">
        <is>
          <t>Mainz</t>
        </is>
      </c>
      <c r="I3162" t="inlineStr">
        <is>
          <t>DE</t>
        </is>
      </c>
      <c r="J3162" t="inlineStr">
        <is>
          <t>SGGRSS_M2</t>
        </is>
      </c>
      <c r="K3162" t="inlineStr">
        <is>
          <t>37 80 4980 808-2</t>
        </is>
      </c>
      <c r="L3162" t="inlineStr">
        <is>
          <t>2021-2420</t>
        </is>
      </c>
      <c r="M3162" s="6" t="n">
        <v>44662</v>
      </c>
      <c r="N3162" s="6" t="n">
        <v>46811</v>
      </c>
      <c r="O3162" t="n">
        <v>25.4</v>
      </c>
    </row>
    <row r="3163" hidden="1" s="287">
      <c r="A3163" t="inlineStr">
        <is>
          <t>V400006</t>
        </is>
      </c>
      <c r="B3163" t="n">
        <v>39</v>
      </c>
      <c r="C3163" t="n">
        <v>50</v>
      </c>
      <c r="D3163" t="inlineStr">
        <is>
          <t>DB Cargo AG</t>
        </is>
      </c>
      <c r="E3163" t="inlineStr">
        <is>
          <t>100000</t>
        </is>
      </c>
      <c r="F3163" t="inlineStr">
        <is>
          <t>Rheinstrasse 2</t>
        </is>
      </c>
      <c r="G3163" t="inlineStr">
        <is>
          <t>55116</t>
        </is>
      </c>
      <c r="H3163" t="inlineStr">
        <is>
          <t>Mainz</t>
        </is>
      </c>
      <c r="I3163" t="inlineStr">
        <is>
          <t>DE</t>
        </is>
      </c>
      <c r="J3163" t="inlineStr">
        <is>
          <t>SGGRSS_M20</t>
        </is>
      </c>
      <c r="K3163" t="inlineStr">
        <is>
          <t>33 80 4960 063-2</t>
        </is>
      </c>
      <c r="L3163" t="inlineStr">
        <is>
          <t>2021-2420</t>
        </is>
      </c>
      <c r="M3163" s="6" t="n">
        <v>45112</v>
      </c>
      <c r="N3163" s="6" t="n">
        <v>47330</v>
      </c>
      <c r="O3163" t="n">
        <v>27.94</v>
      </c>
    </row>
    <row r="3164" hidden="1" s="287">
      <c r="A3164" t="inlineStr">
        <is>
          <t>V300031</t>
        </is>
      </c>
      <c r="B3164" t="n">
        <v>62</v>
      </c>
      <c r="C3164" t="n">
        <v>50</v>
      </c>
      <c r="D3164" t="inlineStr">
        <is>
          <t>EWG Rail Zrt.</t>
        </is>
      </c>
      <c r="E3164" t="inlineStr">
        <is>
          <t>100758</t>
        </is>
      </c>
      <c r="F3164" t="inlineStr">
        <is>
          <t>Váci út 76 3.em</t>
        </is>
      </c>
      <c r="G3164" t="inlineStr">
        <is>
          <t>1133</t>
        </is>
      </c>
      <c r="H3164" t="inlineStr">
        <is>
          <t>Budapest</t>
        </is>
      </c>
      <c r="I3164" t="inlineStr">
        <is>
          <t>HU</t>
        </is>
      </c>
      <c r="J3164" t="inlineStr">
        <is>
          <t>SGGRSS_M2</t>
        </is>
      </c>
      <c r="K3164" t="inlineStr">
        <is>
          <t>33 80 4960 133-3</t>
        </is>
      </c>
      <c r="L3164" t="inlineStr">
        <is>
          <t>2023-0008</t>
        </is>
      </c>
      <c r="M3164" s="6" t="n">
        <v>45992</v>
      </c>
      <c r="N3164" s="6" t="n">
        <v>46905</v>
      </c>
      <c r="O3164" t="n">
        <v>19.25</v>
      </c>
    </row>
    <row r="3165" hidden="1" s="287">
      <c r="A3165" t="inlineStr">
        <is>
          <t>V100051</t>
        </is>
      </c>
      <c r="B3165" t="n">
        <v>54</v>
      </c>
      <c r="C3165" t="n">
        <v>50</v>
      </c>
      <c r="D3165" t="inlineStr">
        <is>
          <t>LAUDE Smart Intermodal S.A.</t>
        </is>
      </c>
      <c r="E3165" t="inlineStr">
        <is>
          <t>100026</t>
        </is>
      </c>
      <c r="F3165" t="inlineStr">
        <is>
          <t>ul. Wroclawska 131</t>
        </is>
      </c>
      <c r="G3165" t="inlineStr">
        <is>
          <t>87-100</t>
        </is>
      </c>
      <c r="H3165" t="inlineStr">
        <is>
          <t>Torun</t>
        </is>
      </c>
      <c r="I3165" t="inlineStr">
        <is>
          <t>PL</t>
        </is>
      </c>
      <c r="J3165" t="inlineStr">
        <is>
          <t>SGMMNS_M17</t>
        </is>
      </c>
      <c r="K3165" t="inlineStr">
        <is>
          <t>33 80 4505 600-3</t>
        </is>
      </c>
      <c r="L3165" t="inlineStr">
        <is>
          <t>2023-0033</t>
        </is>
      </c>
      <c r="M3165" s="6" t="n">
        <v>45565</v>
      </c>
      <c r="N3165" s="6" t="n">
        <v>47025</v>
      </c>
      <c r="O3165" t="n">
        <v>18.95</v>
      </c>
    </row>
    <row r="3166" hidden="1" s="287">
      <c r="A3166" t="inlineStr">
        <is>
          <t>V200038</t>
        </is>
      </c>
      <c r="B3166" t="n">
        <v>58</v>
      </c>
      <c r="C3166" t="n">
        <v>50</v>
      </c>
      <c r="D3166" t="inlineStr">
        <is>
          <t>Mars Logistics AS</t>
        </is>
      </c>
      <c r="E3166" t="inlineStr">
        <is>
          <t>100770</t>
        </is>
      </c>
      <c r="F3166" t="inlineStr">
        <is>
          <t>Mahmutbey Mah., Tasocagi Yolu Cad.</t>
        </is>
      </c>
      <c r="G3166" t="inlineStr">
        <is>
          <t>34218</t>
        </is>
      </c>
      <c r="H3166" t="inlineStr">
        <is>
          <t>Bagcilar-Istanbul</t>
        </is>
      </c>
      <c r="I3166" t="inlineStr">
        <is>
          <t>TR</t>
        </is>
      </c>
      <c r="J3166" t="inlineStr">
        <is>
          <t>SDGGMRS_M7</t>
        </is>
      </c>
      <c r="K3166" t="inlineStr">
        <is>
          <t>37 80 4993 313-8</t>
        </is>
      </c>
      <c r="L3166" t="inlineStr">
        <is>
          <t>2024-0006</t>
        </is>
      </c>
      <c r="M3166" s="6" t="n">
        <v>45673</v>
      </c>
      <c r="N3166" s="6" t="n">
        <v>46767</v>
      </c>
      <c r="O3166" t="n">
        <v>44.43</v>
      </c>
    </row>
    <row r="3167" hidden="1" s="287">
      <c r="A3167" t="inlineStr">
        <is>
          <t>V100060</t>
        </is>
      </c>
      <c r="B3167" t="n">
        <v>3</v>
      </c>
      <c r="C3167" t="n">
        <v>50</v>
      </c>
      <c r="D3167" t="inlineStr">
        <is>
          <t>Rail Cargo Austria AG</t>
        </is>
      </c>
      <c r="E3167" t="inlineStr">
        <is>
          <t>100020</t>
        </is>
      </c>
      <c r="F3167" t="inlineStr">
        <is>
          <t>Am Hauptbahnhof 2</t>
        </is>
      </c>
      <c r="G3167" t="inlineStr">
        <is>
          <t>1100</t>
        </is>
      </c>
      <c r="H3167" t="inlineStr">
        <is>
          <t>Wien</t>
        </is>
      </c>
      <c r="I3167" t="inlineStr">
        <is>
          <t>AT</t>
        </is>
      </c>
      <c r="J3167" t="inlineStr">
        <is>
          <t>SGNS_M9</t>
        </is>
      </c>
      <c r="K3167" t="inlineStr">
        <is>
          <t>37 80 4564 509-0</t>
        </is>
      </c>
      <c r="L3167" t="inlineStr">
        <is>
          <t>2024-0031</t>
        </is>
      </c>
      <c r="M3167" s="6" t="n">
        <v>45541</v>
      </c>
      <c r="N3167" s="6" t="n">
        <v>46721</v>
      </c>
      <c r="O3167" t="n">
        <v>15.75</v>
      </c>
    </row>
    <row r="3168" hidden="1" s="287">
      <c r="A3168" t="inlineStr">
        <is>
          <t>V200044</t>
        </is>
      </c>
      <c r="B3168" t="n">
        <v>65</v>
      </c>
      <c r="C3168" t="n">
        <v>50</v>
      </c>
      <c r="D3168" t="inlineStr">
        <is>
          <t>PCC Intermodal S.A.</t>
        </is>
      </c>
      <c r="E3168" t="inlineStr">
        <is>
          <t>100761</t>
        </is>
      </c>
      <c r="F3168" t="inlineStr">
        <is>
          <t>ul Hutnicza 16</t>
        </is>
      </c>
      <c r="G3168" t="inlineStr">
        <is>
          <t>81-061</t>
        </is>
      </c>
      <c r="H3168" t="inlineStr">
        <is>
          <t>Gdynia</t>
        </is>
      </c>
      <c r="I3168" t="inlineStr">
        <is>
          <t>PL</t>
        </is>
      </c>
      <c r="J3168" t="inlineStr">
        <is>
          <t>SGNS_M13</t>
        </is>
      </c>
      <c r="K3168" t="inlineStr">
        <is>
          <t>37 80 4564 379-8</t>
        </is>
      </c>
      <c r="L3168" t="inlineStr">
        <is>
          <t>2023-0016</t>
        </is>
      </c>
      <c r="M3168" s="6" t="n">
        <v>45217</v>
      </c>
      <c r="N3168" s="6" t="n">
        <v>46356</v>
      </c>
      <c r="O3168" t="n">
        <v>22</v>
      </c>
    </row>
    <row r="3169" hidden="1" s="287">
      <c r="A3169" t="inlineStr">
        <is>
          <t>V200047</t>
        </is>
      </c>
      <c r="B3169" t="n">
        <v>56</v>
      </c>
      <c r="C3169" t="n">
        <v>50</v>
      </c>
      <c r="D3169" t="inlineStr">
        <is>
          <t>Alza Cargo Sp. z.o.o.</t>
        </is>
      </c>
      <c r="E3169" t="inlineStr">
        <is>
          <t>100060</t>
        </is>
      </c>
      <c r="F3169" t="inlineStr">
        <is>
          <t>al. Wojciecha Korfantego 125/A</t>
        </is>
      </c>
      <c r="G3169" t="inlineStr">
        <is>
          <t>40-156</t>
        </is>
      </c>
      <c r="H3169" t="inlineStr">
        <is>
          <t>Katowice</t>
        </is>
      </c>
      <c r="I3169" t="inlineStr">
        <is>
          <t>PL</t>
        </is>
      </c>
      <c r="J3169" t="inlineStr">
        <is>
          <t>SGMMNS_M17</t>
        </is>
      </c>
      <c r="K3169" t="inlineStr">
        <is>
          <t>33 80 4505 538-5</t>
        </is>
      </c>
      <c r="L3169" t="inlineStr">
        <is>
          <t>2024-0042</t>
        </is>
      </c>
      <c r="M3169" s="6" t="n">
        <v>45658</v>
      </c>
      <c r="N3169" s="6" t="n">
        <v>46387</v>
      </c>
      <c r="O3169" t="n">
        <v>19.71</v>
      </c>
    </row>
    <row r="3170" hidden="1" s="287">
      <c r="A3170" t="inlineStr">
        <is>
          <t>V100061</t>
        </is>
      </c>
      <c r="B3170" t="n">
        <v>135</v>
      </c>
      <c r="C3170" t="n">
        <v>20</v>
      </c>
      <c r="D3170" t="inlineStr">
        <is>
          <t>Rail Cargo Austria AG</t>
        </is>
      </c>
      <c r="E3170" t="inlineStr">
        <is>
          <t>100020</t>
        </is>
      </c>
      <c r="F3170" t="inlineStr">
        <is>
          <t>Am Hauptbahnhof 2</t>
        </is>
      </c>
      <c r="G3170" t="inlineStr">
        <is>
          <t>1100</t>
        </is>
      </c>
      <c r="H3170" t="inlineStr">
        <is>
          <t>Wien</t>
        </is>
      </c>
      <c r="I3170" t="inlineStr">
        <is>
          <t>AT</t>
        </is>
      </c>
      <c r="J3170" t="inlineStr">
        <is>
          <t>EANOS_95</t>
        </is>
      </c>
      <c r="K3170" t="inlineStr"/>
      <c r="L3170" t="inlineStr">
        <is>
          <t>2025-0008</t>
        </is>
      </c>
      <c r="M3170" s="6" t="n">
        <v>46227</v>
      </c>
      <c r="N3170" s="6" t="n">
        <v>50609</v>
      </c>
      <c r="O3170" t="n">
        <v>26</v>
      </c>
    </row>
    <row r="3171" hidden="1" s="287">
      <c r="A3171" t="inlineStr">
        <is>
          <t>V500002</t>
        </is>
      </c>
      <c r="B3171" t="n">
        <v>53</v>
      </c>
      <c r="C3171" t="n">
        <v>50</v>
      </c>
      <c r="D3171" t="inlineStr">
        <is>
          <t>LAUDE Smart Intermodal S.A.</t>
        </is>
      </c>
      <c r="E3171" t="inlineStr">
        <is>
          <t>100026</t>
        </is>
      </c>
      <c r="F3171" t="inlineStr">
        <is>
          <t>ul. Wroclawska 131</t>
        </is>
      </c>
      <c r="G3171" t="inlineStr">
        <is>
          <t>87-100</t>
        </is>
      </c>
      <c r="H3171" t="inlineStr">
        <is>
          <t>Torun</t>
        </is>
      </c>
      <c r="I3171" t="inlineStr">
        <is>
          <t>PL</t>
        </is>
      </c>
      <c r="J3171" t="inlineStr">
        <is>
          <t>SGMMNSS_M48</t>
        </is>
      </c>
      <c r="K3171" t="inlineStr">
        <is>
          <t>37 84 4594 908-4</t>
        </is>
      </c>
      <c r="L3171" t="inlineStr">
        <is>
          <t>2025-0027</t>
        </is>
      </c>
      <c r="M3171" s="6" t="n">
        <v>45847</v>
      </c>
      <c r="N3171" s="6" t="n">
        <v>47672</v>
      </c>
      <c r="O3171" t="n">
        <v>31.56</v>
      </c>
    </row>
    <row r="3172" hidden="1" s="287">
      <c r="A3172" t="inlineStr">
        <is>
          <t>V300082</t>
        </is>
      </c>
      <c r="B3172" t="n">
        <v>45</v>
      </c>
      <c r="C3172" t="n">
        <v>50</v>
      </c>
      <c r="D3172" t="inlineStr">
        <is>
          <t>NAVILAND CARGO SAS</t>
        </is>
      </c>
      <c r="E3172" t="inlineStr">
        <is>
          <t>100432</t>
        </is>
      </c>
      <c r="F3172" t="inlineStr">
        <is>
          <t>26 Quai Charles Pasqua</t>
        </is>
      </c>
      <c r="G3172" t="inlineStr">
        <is>
          <t>92300</t>
        </is>
      </c>
      <c r="H3172" t="inlineStr">
        <is>
          <t>Levallois-Perret</t>
        </is>
      </c>
      <c r="I3172" t="inlineStr">
        <is>
          <t>FR</t>
        </is>
      </c>
      <c r="J3172" t="inlineStr">
        <is>
          <t>SGGRSS_M20</t>
        </is>
      </c>
      <c r="K3172" t="inlineStr">
        <is>
          <t>33 80 4960 071-5</t>
        </is>
      </c>
      <c r="L3172" t="inlineStr">
        <is>
          <t>2025-0029</t>
        </is>
      </c>
      <c r="M3172" s="6" t="n">
        <v>45992</v>
      </c>
      <c r="N3172" s="6" t="n">
        <v>46721</v>
      </c>
      <c r="O3172" t="n">
        <v>25</v>
      </c>
    </row>
    <row r="3173" hidden="1" s="287">
      <c r="A3173" t="inlineStr">
        <is>
          <t>V400001</t>
        </is>
      </c>
      <c r="B3173" t="n">
        <v>62</v>
      </c>
      <c r="C3173" t="n">
        <v>50</v>
      </c>
      <c r="D3173" t="inlineStr">
        <is>
          <t>DB Cargo AG</t>
        </is>
      </c>
      <c r="E3173" t="inlineStr">
        <is>
          <t>100000</t>
        </is>
      </c>
      <c r="F3173" t="inlineStr">
        <is>
          <t>Rheinstrasse 2</t>
        </is>
      </c>
      <c r="G3173" t="inlineStr">
        <is>
          <t>55116</t>
        </is>
      </c>
      <c r="H3173" t="inlineStr">
        <is>
          <t>Mainz</t>
        </is>
      </c>
      <c r="I3173" t="inlineStr">
        <is>
          <t>DE</t>
        </is>
      </c>
      <c r="J3173" t="inlineStr">
        <is>
          <t>SGGRSS_M2</t>
        </is>
      </c>
      <c r="K3173" t="inlineStr">
        <is>
          <t>37 80 4980 809-0</t>
        </is>
      </c>
      <c r="L3173" t="inlineStr">
        <is>
          <t>2021-2420</t>
        </is>
      </c>
      <c r="M3173" s="6" t="n">
        <v>44662</v>
      </c>
      <c r="N3173" s="6" t="n">
        <v>46811</v>
      </c>
      <c r="O3173" t="n">
        <v>25.4</v>
      </c>
    </row>
    <row r="3174" hidden="1" s="287">
      <c r="A3174" t="inlineStr">
        <is>
          <t>V300031</t>
        </is>
      </c>
      <c r="B3174" t="n">
        <v>63</v>
      </c>
      <c r="C3174" t="n">
        <v>50</v>
      </c>
      <c r="D3174" t="inlineStr">
        <is>
          <t>EWG Rail Zrt.</t>
        </is>
      </c>
      <c r="E3174" t="inlineStr">
        <is>
          <t>100758</t>
        </is>
      </c>
      <c r="F3174" t="inlineStr">
        <is>
          <t>Váci út 76 3.em</t>
        </is>
      </c>
      <c r="G3174" t="inlineStr">
        <is>
          <t>1133</t>
        </is>
      </c>
      <c r="H3174" t="inlineStr">
        <is>
          <t>Budapest</t>
        </is>
      </c>
      <c r="I3174" t="inlineStr">
        <is>
          <t>HU</t>
        </is>
      </c>
      <c r="J3174" t="inlineStr">
        <is>
          <t>SGGRSS_M2</t>
        </is>
      </c>
      <c r="K3174" t="inlineStr">
        <is>
          <t>33 80 4960 134-1</t>
        </is>
      </c>
      <c r="L3174" t="inlineStr">
        <is>
          <t>2023-0008</t>
        </is>
      </c>
      <c r="M3174" s="6" t="n">
        <v>45992</v>
      </c>
      <c r="N3174" s="6" t="n">
        <v>46905</v>
      </c>
      <c r="O3174" t="n">
        <v>19.25</v>
      </c>
    </row>
    <row r="3175" hidden="1" s="287">
      <c r="A3175" t="inlineStr">
        <is>
          <t>V100051</t>
        </is>
      </c>
      <c r="B3175" t="n">
        <v>55</v>
      </c>
      <c r="C3175" t="n">
        <v>50</v>
      </c>
      <c r="D3175" t="inlineStr">
        <is>
          <t>LAUDE Smart Intermodal S.A.</t>
        </is>
      </c>
      <c r="E3175" t="inlineStr">
        <is>
          <t>100026</t>
        </is>
      </c>
      <c r="F3175" t="inlineStr">
        <is>
          <t>ul. Wroclawska 131</t>
        </is>
      </c>
      <c r="G3175" t="inlineStr">
        <is>
          <t>87-100</t>
        </is>
      </c>
      <c r="H3175" t="inlineStr">
        <is>
          <t>Torun</t>
        </is>
      </c>
      <c r="I3175" t="inlineStr">
        <is>
          <t>PL</t>
        </is>
      </c>
      <c r="J3175" t="inlineStr">
        <is>
          <t>SGMMNS_M17</t>
        </is>
      </c>
      <c r="K3175" t="inlineStr">
        <is>
          <t>33 80 4505 601-1</t>
        </is>
      </c>
      <c r="L3175" t="inlineStr">
        <is>
          <t>2023-0033</t>
        </is>
      </c>
      <c r="M3175" s="6" t="n">
        <v>45565</v>
      </c>
      <c r="N3175" s="6" t="n">
        <v>47025</v>
      </c>
      <c r="O3175" t="n">
        <v>18.95</v>
      </c>
    </row>
    <row r="3176" hidden="1" s="287">
      <c r="A3176" t="inlineStr">
        <is>
          <t>V200038</t>
        </is>
      </c>
      <c r="B3176" t="n">
        <v>59</v>
      </c>
      <c r="C3176" t="n">
        <v>50</v>
      </c>
      <c r="D3176" t="inlineStr">
        <is>
          <t>Mars Logistics AS</t>
        </is>
      </c>
      <c r="E3176" t="inlineStr">
        <is>
          <t>100770</t>
        </is>
      </c>
      <c r="F3176" t="inlineStr">
        <is>
          <t>Mahmutbey Mah., Tasocagi Yolu Cad.</t>
        </is>
      </c>
      <c r="G3176" t="inlineStr">
        <is>
          <t>34218</t>
        </is>
      </c>
      <c r="H3176" t="inlineStr">
        <is>
          <t>Bagcilar-Istanbul</t>
        </is>
      </c>
      <c r="I3176" t="inlineStr">
        <is>
          <t>TR</t>
        </is>
      </c>
      <c r="J3176" t="inlineStr">
        <is>
          <t>SDGGMRS_M7</t>
        </is>
      </c>
      <c r="K3176" t="inlineStr">
        <is>
          <t>37 80 4993 314-6</t>
        </is>
      </c>
      <c r="L3176" t="inlineStr">
        <is>
          <t>2024-0006</t>
        </is>
      </c>
      <c r="M3176" s="6" t="n">
        <v>45673</v>
      </c>
      <c r="N3176" s="6" t="n">
        <v>46767</v>
      </c>
      <c r="O3176" t="n">
        <v>44.43</v>
      </c>
    </row>
    <row r="3177" hidden="1" s="287">
      <c r="A3177" t="inlineStr">
        <is>
          <t>V200040</t>
        </is>
      </c>
      <c r="B3177" t="n">
        <v>46</v>
      </c>
      <c r="C3177" t="n">
        <v>50</v>
      </c>
      <c r="D3177" t="inlineStr">
        <is>
          <t>PCC Intermodal S.A.</t>
        </is>
      </c>
      <c r="E3177" t="inlineStr">
        <is>
          <t>100761</t>
        </is>
      </c>
      <c r="F3177" t="inlineStr">
        <is>
          <t>ul Hutnicza 16</t>
        </is>
      </c>
      <c r="G3177" t="inlineStr">
        <is>
          <t>81-061</t>
        </is>
      </c>
      <c r="H3177" t="inlineStr">
        <is>
          <t>Gdynia</t>
        </is>
      </c>
      <c r="I3177" t="inlineStr">
        <is>
          <t>PL</t>
        </is>
      </c>
      <c r="J3177" t="inlineStr">
        <is>
          <t>SGNS_M13</t>
        </is>
      </c>
      <c r="K3177" t="inlineStr">
        <is>
          <t>37 80 4564 216-2</t>
        </is>
      </c>
      <c r="L3177" t="inlineStr">
        <is>
          <t>2024-0021</t>
        </is>
      </c>
      <c r="M3177" s="6" t="n">
        <v>45574</v>
      </c>
      <c r="N3177" s="6" t="n">
        <v>47004</v>
      </c>
      <c r="O3177" t="n">
        <v>20.8</v>
      </c>
    </row>
    <row r="3178" hidden="1" s="287">
      <c r="A3178" t="inlineStr">
        <is>
          <t>V100060</t>
        </is>
      </c>
      <c r="B3178" t="n">
        <v>4</v>
      </c>
      <c r="C3178" t="n">
        <v>50</v>
      </c>
      <c r="D3178" t="inlineStr">
        <is>
          <t>Rail Cargo Austria AG</t>
        </is>
      </c>
      <c r="E3178" t="inlineStr">
        <is>
          <t>100020</t>
        </is>
      </c>
      <c r="F3178" t="inlineStr">
        <is>
          <t>Am Hauptbahnhof 2</t>
        </is>
      </c>
      <c r="G3178" t="inlineStr">
        <is>
          <t>1100</t>
        </is>
      </c>
      <c r="H3178" t="inlineStr">
        <is>
          <t>Wien</t>
        </is>
      </c>
      <c r="I3178" t="inlineStr">
        <is>
          <t>AT</t>
        </is>
      </c>
      <c r="J3178" t="inlineStr">
        <is>
          <t>SGNS_M9</t>
        </is>
      </c>
      <c r="K3178" t="inlineStr">
        <is>
          <t>37 80 4564 517-3</t>
        </is>
      </c>
      <c r="L3178" t="inlineStr">
        <is>
          <t>2024-0031</t>
        </is>
      </c>
      <c r="M3178" s="6" t="n">
        <v>45541</v>
      </c>
      <c r="N3178" s="6" t="n">
        <v>46721</v>
      </c>
      <c r="O3178" t="n">
        <v>15.75</v>
      </c>
    </row>
    <row r="3179" hidden="1" s="287">
      <c r="A3179" t="inlineStr">
        <is>
          <t>V200044</t>
        </is>
      </c>
      <c r="B3179" t="n">
        <v>66</v>
      </c>
      <c r="C3179" t="n">
        <v>50</v>
      </c>
      <c r="D3179" t="inlineStr">
        <is>
          <t>PCC Intermodal S.A.</t>
        </is>
      </c>
      <c r="E3179" t="inlineStr">
        <is>
          <t>100761</t>
        </is>
      </c>
      <c r="F3179" t="inlineStr">
        <is>
          <t>ul Hutnicza 16</t>
        </is>
      </c>
      <c r="G3179" t="inlineStr">
        <is>
          <t>81-061</t>
        </is>
      </c>
      <c r="H3179" t="inlineStr">
        <is>
          <t>Gdynia</t>
        </is>
      </c>
      <c r="I3179" t="inlineStr">
        <is>
          <t>PL</t>
        </is>
      </c>
      <c r="J3179" t="inlineStr">
        <is>
          <t>SGNS_M13</t>
        </is>
      </c>
      <c r="K3179" t="inlineStr">
        <is>
          <t>37 80 4564 380-6</t>
        </is>
      </c>
      <c r="L3179" t="inlineStr">
        <is>
          <t>2023-0016</t>
        </is>
      </c>
      <c r="M3179" s="6" t="n">
        <v>45217</v>
      </c>
      <c r="N3179" s="6" t="n">
        <v>46356</v>
      </c>
      <c r="O3179" t="n">
        <v>22</v>
      </c>
    </row>
    <row r="3180" hidden="1" s="287">
      <c r="A3180" t="inlineStr">
        <is>
          <t>V200047</t>
        </is>
      </c>
      <c r="B3180" t="n">
        <v>57</v>
      </c>
      <c r="C3180" t="n">
        <v>50</v>
      </c>
      <c r="D3180" t="inlineStr">
        <is>
          <t>Alza Cargo Sp. z.o.o.</t>
        </is>
      </c>
      <c r="E3180" t="inlineStr">
        <is>
          <t>100060</t>
        </is>
      </c>
      <c r="F3180" t="inlineStr">
        <is>
          <t>al. Wojciecha Korfantego 125/A</t>
        </is>
      </c>
      <c r="G3180" t="inlineStr">
        <is>
          <t>40-156</t>
        </is>
      </c>
      <c r="H3180" t="inlineStr">
        <is>
          <t>Katowice</t>
        </is>
      </c>
      <c r="I3180" t="inlineStr">
        <is>
          <t>PL</t>
        </is>
      </c>
      <c r="J3180" t="inlineStr">
        <is>
          <t>SGMMNS_M17</t>
        </is>
      </c>
      <c r="K3180" t="inlineStr">
        <is>
          <t>33 80 4505 539-3</t>
        </is>
      </c>
      <c r="L3180" t="inlineStr">
        <is>
          <t>2024-0042</t>
        </is>
      </c>
      <c r="M3180" s="6" t="n">
        <v>45658</v>
      </c>
      <c r="N3180" s="6" t="n">
        <v>46387</v>
      </c>
      <c r="O3180" t="n">
        <v>19.71</v>
      </c>
    </row>
    <row r="3181" hidden="1" s="287">
      <c r="A3181" t="inlineStr">
        <is>
          <t>V100061</t>
        </is>
      </c>
      <c r="B3181" t="n">
        <v>136</v>
      </c>
      <c r="C3181" t="n">
        <v>20</v>
      </c>
      <c r="D3181" t="inlineStr">
        <is>
          <t>Rail Cargo Austria AG</t>
        </is>
      </c>
      <c r="E3181" t="inlineStr">
        <is>
          <t>100020</t>
        </is>
      </c>
      <c r="F3181" t="inlineStr">
        <is>
          <t>Am Hauptbahnhof 2</t>
        </is>
      </c>
      <c r="G3181" t="inlineStr">
        <is>
          <t>1100</t>
        </is>
      </c>
      <c r="H3181" t="inlineStr">
        <is>
          <t>Wien</t>
        </is>
      </c>
      <c r="I3181" t="inlineStr">
        <is>
          <t>AT</t>
        </is>
      </c>
      <c r="J3181" t="inlineStr">
        <is>
          <t>EANOS_95</t>
        </is>
      </c>
      <c r="K3181" t="inlineStr"/>
      <c r="L3181" t="inlineStr">
        <is>
          <t>2025-0008</t>
        </is>
      </c>
      <c r="M3181" s="6" t="n">
        <v>46227</v>
      </c>
      <c r="N3181" s="6" t="n">
        <v>50609</v>
      </c>
      <c r="O3181" t="n">
        <v>26</v>
      </c>
    </row>
    <row r="3182" hidden="1" s="287">
      <c r="A3182" t="inlineStr">
        <is>
          <t>V500002</t>
        </is>
      </c>
      <c r="B3182" t="n">
        <v>54</v>
      </c>
      <c r="C3182" t="n">
        <v>50</v>
      </c>
      <c r="D3182" t="inlineStr">
        <is>
          <t>LAUDE Smart Intermodal S.A.</t>
        </is>
      </c>
      <c r="E3182" t="inlineStr">
        <is>
          <t>100026</t>
        </is>
      </c>
      <c r="F3182" t="inlineStr">
        <is>
          <t>ul. Wroclawska 131</t>
        </is>
      </c>
      <c r="G3182" t="inlineStr">
        <is>
          <t>87-100</t>
        </is>
      </c>
      <c r="H3182" t="inlineStr">
        <is>
          <t>Torun</t>
        </is>
      </c>
      <c r="I3182" t="inlineStr">
        <is>
          <t>PL</t>
        </is>
      </c>
      <c r="J3182" t="inlineStr">
        <is>
          <t>SGMMNSS_M48</t>
        </is>
      </c>
      <c r="K3182" t="inlineStr">
        <is>
          <t>37 84 4594 909-2</t>
        </is>
      </c>
      <c r="L3182" t="inlineStr">
        <is>
          <t>2025-0027</t>
        </is>
      </c>
      <c r="M3182" s="6" t="n">
        <v>45847</v>
      </c>
      <c r="N3182" s="6" t="n">
        <v>47672</v>
      </c>
      <c r="O3182" t="n">
        <v>31.56</v>
      </c>
    </row>
    <row r="3183" hidden="1" s="287">
      <c r="A3183" t="inlineStr">
        <is>
          <t>V300082</t>
        </is>
      </c>
      <c r="B3183" t="n">
        <v>46</v>
      </c>
      <c r="C3183" t="n">
        <v>50</v>
      </c>
      <c r="D3183" t="inlineStr">
        <is>
          <t>NAVILAND CARGO SAS</t>
        </is>
      </c>
      <c r="E3183" t="inlineStr">
        <is>
          <t>100432</t>
        </is>
      </c>
      <c r="F3183" t="inlineStr">
        <is>
          <t>26 Quai Charles Pasqua</t>
        </is>
      </c>
      <c r="G3183" t="inlineStr">
        <is>
          <t>92300</t>
        </is>
      </c>
      <c r="H3183" t="inlineStr">
        <is>
          <t>Levallois-Perret</t>
        </is>
      </c>
      <c r="I3183" t="inlineStr">
        <is>
          <t>FR</t>
        </is>
      </c>
      <c r="J3183" t="inlineStr">
        <is>
          <t>SGGRSS_M20</t>
        </is>
      </c>
      <c r="K3183" t="inlineStr">
        <is>
          <t>33 80 4960 072-3</t>
        </is>
      </c>
      <c r="L3183" t="inlineStr">
        <is>
          <t>2025-0029</t>
        </is>
      </c>
      <c r="M3183" s="6" t="n">
        <v>45992</v>
      </c>
      <c r="N3183" s="6" t="n">
        <v>46721</v>
      </c>
      <c r="O3183" t="n">
        <v>25</v>
      </c>
    </row>
    <row r="3184" hidden="1" s="287">
      <c r="A3184" t="inlineStr">
        <is>
          <t>V400001</t>
        </is>
      </c>
      <c r="B3184" t="n">
        <v>63</v>
      </c>
      <c r="C3184" t="n">
        <v>50</v>
      </c>
      <c r="D3184" t="inlineStr">
        <is>
          <t>DB Cargo AG</t>
        </is>
      </c>
      <c r="E3184" t="inlineStr">
        <is>
          <t>100000</t>
        </is>
      </c>
      <c r="F3184" t="inlineStr">
        <is>
          <t>Rheinstrasse 2</t>
        </is>
      </c>
      <c r="G3184" t="inlineStr">
        <is>
          <t>55116</t>
        </is>
      </c>
      <c r="H3184" t="inlineStr">
        <is>
          <t>Mainz</t>
        </is>
      </c>
      <c r="I3184" t="inlineStr">
        <is>
          <t>DE</t>
        </is>
      </c>
      <c r="J3184" t="inlineStr">
        <is>
          <t>SGGRSS_M2</t>
        </is>
      </c>
      <c r="K3184" t="inlineStr">
        <is>
          <t>37 80 4980 810-8</t>
        </is>
      </c>
      <c r="L3184" t="inlineStr">
        <is>
          <t>2021-2420</t>
        </is>
      </c>
      <c r="M3184" s="6" t="n">
        <v>44662</v>
      </c>
      <c r="N3184" s="6" t="n">
        <v>46811</v>
      </c>
      <c r="O3184" t="n">
        <v>25.4</v>
      </c>
    </row>
    <row r="3185" hidden="1" s="287">
      <c r="A3185" t="inlineStr">
        <is>
          <t>V400006</t>
        </is>
      </c>
      <c r="B3185" t="n">
        <v>41</v>
      </c>
      <c r="C3185" t="n">
        <v>50</v>
      </c>
      <c r="D3185" t="inlineStr">
        <is>
          <t>DB Cargo AG</t>
        </is>
      </c>
      <c r="E3185" t="inlineStr">
        <is>
          <t>100000</t>
        </is>
      </c>
      <c r="F3185" t="inlineStr">
        <is>
          <t>Rheinstrasse 2</t>
        </is>
      </c>
      <c r="G3185" t="inlineStr">
        <is>
          <t>55116</t>
        </is>
      </c>
      <c r="H3185" t="inlineStr">
        <is>
          <t>Mainz</t>
        </is>
      </c>
      <c r="I3185" t="inlineStr">
        <is>
          <t>DE</t>
        </is>
      </c>
      <c r="J3185" t="inlineStr">
        <is>
          <t>SGGRSS_M20</t>
        </is>
      </c>
      <c r="K3185" t="inlineStr">
        <is>
          <t>33 80 4960 065-7</t>
        </is>
      </c>
      <c r="L3185" t="inlineStr">
        <is>
          <t>2021-2420</t>
        </is>
      </c>
      <c r="M3185" s="6" t="n">
        <v>45112</v>
      </c>
      <c r="N3185" s="6" t="n">
        <v>47330</v>
      </c>
      <c r="O3185" t="n">
        <v>27.94</v>
      </c>
    </row>
    <row r="3186" hidden="1" s="287">
      <c r="A3186" t="inlineStr">
        <is>
          <t>V300031</t>
        </is>
      </c>
      <c r="B3186" t="n">
        <v>64</v>
      </c>
      <c r="C3186" t="n">
        <v>50</v>
      </c>
      <c r="D3186" t="inlineStr">
        <is>
          <t>EWG Rail Zrt.</t>
        </is>
      </c>
      <c r="E3186" t="inlineStr">
        <is>
          <t>100758</t>
        </is>
      </c>
      <c r="F3186" t="inlineStr">
        <is>
          <t>Váci út 76 3.em</t>
        </is>
      </c>
      <c r="G3186" t="inlineStr">
        <is>
          <t>1133</t>
        </is>
      </c>
      <c r="H3186" t="inlineStr">
        <is>
          <t>Budapest</t>
        </is>
      </c>
      <c r="I3186" t="inlineStr">
        <is>
          <t>HU</t>
        </is>
      </c>
      <c r="J3186" t="inlineStr">
        <is>
          <t>SGGRSS_M2</t>
        </is>
      </c>
      <c r="K3186" t="inlineStr">
        <is>
          <t>37 80 4960 912-6</t>
        </is>
      </c>
      <c r="L3186" t="inlineStr">
        <is>
          <t>2023-0008</t>
        </is>
      </c>
      <c r="M3186" s="6" t="n">
        <v>45992</v>
      </c>
      <c r="N3186" s="6" t="n">
        <v>46905</v>
      </c>
      <c r="O3186" t="n">
        <v>19.25</v>
      </c>
    </row>
    <row r="3187" hidden="1" s="287">
      <c r="A3187" t="inlineStr">
        <is>
          <t>V100051</t>
        </is>
      </c>
      <c r="B3187" t="n">
        <v>56</v>
      </c>
      <c r="C3187" t="n">
        <v>50</v>
      </c>
      <c r="D3187" t="inlineStr">
        <is>
          <t>LAUDE Smart Intermodal S.A.</t>
        </is>
      </c>
      <c r="E3187" t="inlineStr">
        <is>
          <t>100026</t>
        </is>
      </c>
      <c r="F3187" t="inlineStr">
        <is>
          <t>ul. Wroclawska 131</t>
        </is>
      </c>
      <c r="G3187" t="inlineStr">
        <is>
          <t>87-100</t>
        </is>
      </c>
      <c r="H3187" t="inlineStr">
        <is>
          <t>Torun</t>
        </is>
      </c>
      <c r="I3187" t="inlineStr">
        <is>
          <t>PL</t>
        </is>
      </c>
      <c r="J3187" t="inlineStr">
        <is>
          <t>SGMMNS_M17</t>
        </is>
      </c>
      <c r="K3187" t="inlineStr">
        <is>
          <t>33 80 4505 602-9</t>
        </is>
      </c>
      <c r="L3187" t="inlineStr">
        <is>
          <t>2023-0033</t>
        </is>
      </c>
      <c r="M3187" s="6" t="n">
        <v>45565</v>
      </c>
      <c r="N3187" s="6" t="n">
        <v>47025</v>
      </c>
      <c r="O3187" t="n">
        <v>18.95</v>
      </c>
    </row>
    <row r="3188" hidden="1" s="287">
      <c r="A3188" t="inlineStr">
        <is>
          <t>V200038</t>
        </is>
      </c>
      <c r="B3188" t="n">
        <v>60</v>
      </c>
      <c r="C3188" t="n">
        <v>50</v>
      </c>
      <c r="D3188" t="inlineStr">
        <is>
          <t>Mars Logistics AS</t>
        </is>
      </c>
      <c r="E3188" t="inlineStr">
        <is>
          <t>100770</t>
        </is>
      </c>
      <c r="F3188" t="inlineStr">
        <is>
          <t>Mahmutbey Mah., Tasocagi Yolu Cad.</t>
        </is>
      </c>
      <c r="G3188" t="inlineStr">
        <is>
          <t>34218</t>
        </is>
      </c>
      <c r="H3188" t="inlineStr">
        <is>
          <t>Bagcilar-Istanbul</t>
        </is>
      </c>
      <c r="I3188" t="inlineStr">
        <is>
          <t>TR</t>
        </is>
      </c>
      <c r="J3188" t="inlineStr">
        <is>
          <t>SDGGMRS_M7</t>
        </is>
      </c>
      <c r="K3188" t="inlineStr">
        <is>
          <t>37 80 4993 315-3</t>
        </is>
      </c>
      <c r="L3188" t="inlineStr">
        <is>
          <t>2024-0006</t>
        </is>
      </c>
      <c r="M3188" s="6" t="n">
        <v>45673</v>
      </c>
      <c r="N3188" s="6" t="n">
        <v>46767</v>
      </c>
      <c r="O3188" t="n">
        <v>44.43</v>
      </c>
    </row>
    <row r="3189" hidden="1" s="287">
      <c r="A3189" t="inlineStr">
        <is>
          <t>V200040</t>
        </is>
      </c>
      <c r="B3189" t="n">
        <v>47</v>
      </c>
      <c r="C3189" t="n">
        <v>50</v>
      </c>
      <c r="D3189" t="inlineStr">
        <is>
          <t>PCC Intermodal S.A.</t>
        </is>
      </c>
      <c r="E3189" t="inlineStr">
        <is>
          <t>100761</t>
        </is>
      </c>
      <c r="F3189" t="inlineStr">
        <is>
          <t>ul Hutnicza 16</t>
        </is>
      </c>
      <c r="G3189" t="inlineStr">
        <is>
          <t>81-061</t>
        </is>
      </c>
      <c r="H3189" t="inlineStr">
        <is>
          <t>Gdynia</t>
        </is>
      </c>
      <c r="I3189" t="inlineStr">
        <is>
          <t>PL</t>
        </is>
      </c>
      <c r="J3189" t="inlineStr">
        <is>
          <t>SGNS_M13</t>
        </is>
      </c>
      <c r="K3189" t="inlineStr">
        <is>
          <t>37 80 4564 208-9</t>
        </is>
      </c>
      <c r="L3189" t="inlineStr">
        <is>
          <t>2024-0021</t>
        </is>
      </c>
      <c r="M3189" s="6" t="n">
        <v>45574</v>
      </c>
      <c r="N3189" s="6" t="n">
        <v>47004</v>
      </c>
      <c r="O3189" t="n">
        <v>20.8</v>
      </c>
    </row>
    <row r="3190" hidden="1" s="287">
      <c r="A3190" t="inlineStr">
        <is>
          <t>V100060</t>
        </is>
      </c>
      <c r="B3190" t="n">
        <v>5</v>
      </c>
      <c r="C3190" t="n">
        <v>50</v>
      </c>
      <c r="D3190" t="inlineStr">
        <is>
          <t>Rail Cargo Austria AG</t>
        </is>
      </c>
      <c r="E3190" t="inlineStr">
        <is>
          <t>100020</t>
        </is>
      </c>
      <c r="F3190" t="inlineStr">
        <is>
          <t>Am Hauptbahnhof 2</t>
        </is>
      </c>
      <c r="G3190" t="inlineStr">
        <is>
          <t>1100</t>
        </is>
      </c>
      <c r="H3190" t="inlineStr">
        <is>
          <t>Wien</t>
        </is>
      </c>
      <c r="I3190" t="inlineStr">
        <is>
          <t>AT</t>
        </is>
      </c>
      <c r="J3190" t="inlineStr">
        <is>
          <t>SGNS_M9</t>
        </is>
      </c>
      <c r="K3190" t="inlineStr">
        <is>
          <t>37 80 4564 519-9</t>
        </is>
      </c>
      <c r="L3190" t="inlineStr">
        <is>
          <t>2024-0031</t>
        </is>
      </c>
      <c r="M3190" s="6" t="n">
        <v>45541</v>
      </c>
      <c r="N3190" s="6" t="n">
        <v>46721</v>
      </c>
      <c r="O3190" t="n">
        <v>15.75</v>
      </c>
    </row>
    <row r="3191" hidden="1" s="287">
      <c r="A3191" t="inlineStr">
        <is>
          <t>V200044</t>
        </is>
      </c>
      <c r="B3191" t="n">
        <v>67</v>
      </c>
      <c r="C3191" t="n">
        <v>50</v>
      </c>
      <c r="D3191" t="inlineStr">
        <is>
          <t>PCC Intermodal S.A.</t>
        </is>
      </c>
      <c r="E3191" t="inlineStr">
        <is>
          <t>100761</t>
        </is>
      </c>
      <c r="F3191" t="inlineStr">
        <is>
          <t>ul Hutnicza 16</t>
        </is>
      </c>
      <c r="G3191" t="inlineStr">
        <is>
          <t>81-061</t>
        </is>
      </c>
      <c r="H3191" t="inlineStr">
        <is>
          <t>Gdynia</t>
        </is>
      </c>
      <c r="I3191" t="inlineStr">
        <is>
          <t>PL</t>
        </is>
      </c>
      <c r="J3191" t="inlineStr">
        <is>
          <t>SGNS_M13</t>
        </is>
      </c>
      <c r="K3191" t="inlineStr">
        <is>
          <t>37 80 4564 381-4</t>
        </is>
      </c>
      <c r="L3191" t="inlineStr">
        <is>
          <t>2023-0016</t>
        </is>
      </c>
      <c r="M3191" s="6" t="n">
        <v>45217</v>
      </c>
      <c r="N3191" s="6" t="n">
        <v>46356</v>
      </c>
      <c r="O3191" t="n">
        <v>22</v>
      </c>
    </row>
    <row r="3192" hidden="1" s="287">
      <c r="A3192" t="inlineStr">
        <is>
          <t>V200047</t>
        </is>
      </c>
      <c r="B3192" t="n">
        <v>58</v>
      </c>
      <c r="C3192" t="n">
        <v>50</v>
      </c>
      <c r="D3192" t="inlineStr">
        <is>
          <t>Alza Cargo Sp. z.o.o.</t>
        </is>
      </c>
      <c r="E3192" t="inlineStr">
        <is>
          <t>100060</t>
        </is>
      </c>
      <c r="F3192" t="inlineStr">
        <is>
          <t>al. Wojciecha Korfantego 125/A</t>
        </is>
      </c>
      <c r="G3192" t="inlineStr">
        <is>
          <t>40-156</t>
        </is>
      </c>
      <c r="H3192" t="inlineStr">
        <is>
          <t>Katowice</t>
        </is>
      </c>
      <c r="I3192" t="inlineStr">
        <is>
          <t>PL</t>
        </is>
      </c>
      <c r="J3192" t="inlineStr">
        <is>
          <t>SGMMNS_M17</t>
        </is>
      </c>
      <c r="K3192" t="inlineStr">
        <is>
          <t>33 80 4505 541-9</t>
        </is>
      </c>
      <c r="L3192" t="inlineStr">
        <is>
          <t>2024-0042</t>
        </is>
      </c>
      <c r="M3192" s="6" t="n">
        <v>45658</v>
      </c>
      <c r="N3192" s="6" t="n">
        <v>46387</v>
      </c>
      <c r="O3192" t="n">
        <v>19.71</v>
      </c>
    </row>
    <row r="3193" hidden="1" s="287">
      <c r="A3193" t="inlineStr">
        <is>
          <t>V100061</t>
        </is>
      </c>
      <c r="B3193" t="n">
        <v>137</v>
      </c>
      <c r="C3193" t="n">
        <v>20</v>
      </c>
      <c r="D3193" t="inlineStr">
        <is>
          <t>Rail Cargo Austria AG</t>
        </is>
      </c>
      <c r="E3193" t="inlineStr">
        <is>
          <t>100020</t>
        </is>
      </c>
      <c r="F3193" t="inlineStr">
        <is>
          <t>Am Hauptbahnhof 2</t>
        </is>
      </c>
      <c r="G3193" t="inlineStr">
        <is>
          <t>1100</t>
        </is>
      </c>
      <c r="H3193" t="inlineStr">
        <is>
          <t>Wien</t>
        </is>
      </c>
      <c r="I3193" t="inlineStr">
        <is>
          <t>AT</t>
        </is>
      </c>
      <c r="J3193" t="inlineStr">
        <is>
          <t>EANOS_95</t>
        </is>
      </c>
      <c r="K3193" t="inlineStr"/>
      <c r="L3193" t="inlineStr">
        <is>
          <t>2025-0008</t>
        </is>
      </c>
      <c r="M3193" s="6" t="n">
        <v>46227</v>
      </c>
      <c r="N3193" s="6" t="n">
        <v>50609</v>
      </c>
      <c r="O3193" t="n">
        <v>26</v>
      </c>
    </row>
    <row r="3194" hidden="1" s="287">
      <c r="A3194" t="inlineStr">
        <is>
          <t>V500002</t>
        </is>
      </c>
      <c r="B3194" t="n">
        <v>55</v>
      </c>
      <c r="C3194" t="n">
        <v>50</v>
      </c>
      <c r="D3194" t="inlineStr">
        <is>
          <t>LAUDE Smart Intermodal S.A.</t>
        </is>
      </c>
      <c r="E3194" t="inlineStr">
        <is>
          <t>100026</t>
        </is>
      </c>
      <c r="F3194" t="inlineStr">
        <is>
          <t>ul. Wroclawska 131</t>
        </is>
      </c>
      <c r="G3194" t="inlineStr">
        <is>
          <t>87-100</t>
        </is>
      </c>
      <c r="H3194" t="inlineStr">
        <is>
          <t>Torun</t>
        </is>
      </c>
      <c r="I3194" t="inlineStr">
        <is>
          <t>PL</t>
        </is>
      </c>
      <c r="J3194" t="inlineStr">
        <is>
          <t>SGMMNSS_M48</t>
        </is>
      </c>
      <c r="K3194" t="inlineStr">
        <is>
          <t>37 84 4594 910-0</t>
        </is>
      </c>
      <c r="L3194" t="inlineStr">
        <is>
          <t>2025-0027</t>
        </is>
      </c>
      <c r="M3194" s="6" t="n">
        <v>45847</v>
      </c>
      <c r="N3194" s="6" t="n">
        <v>47672</v>
      </c>
      <c r="O3194" t="n">
        <v>31.56</v>
      </c>
    </row>
    <row r="3195" hidden="1" s="287">
      <c r="A3195" t="inlineStr">
        <is>
          <t>V300082</t>
        </is>
      </c>
      <c r="B3195" t="n">
        <v>47</v>
      </c>
      <c r="C3195" t="n">
        <v>50</v>
      </c>
      <c r="D3195" t="inlineStr">
        <is>
          <t>NAVILAND CARGO SAS</t>
        </is>
      </c>
      <c r="E3195" t="inlineStr">
        <is>
          <t>100432</t>
        </is>
      </c>
      <c r="F3195" t="inlineStr">
        <is>
          <t>26 Quai Charles Pasqua</t>
        </is>
      </c>
      <c r="G3195" t="inlineStr">
        <is>
          <t>92300</t>
        </is>
      </c>
      <c r="H3195" t="inlineStr">
        <is>
          <t>Levallois-Perret</t>
        </is>
      </c>
      <c r="I3195" t="inlineStr">
        <is>
          <t>FR</t>
        </is>
      </c>
      <c r="J3195" t="inlineStr">
        <is>
          <t>SGGRSS_M20</t>
        </is>
      </c>
      <c r="K3195" t="inlineStr">
        <is>
          <t>33 80 4960 073-1</t>
        </is>
      </c>
      <c r="L3195" t="inlineStr">
        <is>
          <t>2025-0029</t>
        </is>
      </c>
      <c r="M3195" s="6" t="n">
        <v>45992</v>
      </c>
      <c r="N3195" s="6" t="n">
        <v>46721</v>
      </c>
      <c r="O3195" t="n">
        <v>25</v>
      </c>
    </row>
    <row r="3196" hidden="1" s="287">
      <c r="A3196" t="inlineStr">
        <is>
          <t>V400001</t>
        </is>
      </c>
      <c r="B3196" t="n">
        <v>64</v>
      </c>
      <c r="C3196" t="n">
        <v>50</v>
      </c>
      <c r="D3196" t="inlineStr">
        <is>
          <t>DB Cargo AG</t>
        </is>
      </c>
      <c r="E3196" t="inlineStr">
        <is>
          <t>100000</t>
        </is>
      </c>
      <c r="F3196" t="inlineStr">
        <is>
          <t>Rheinstrasse 2</t>
        </is>
      </c>
      <c r="G3196" t="inlineStr">
        <is>
          <t>55116</t>
        </is>
      </c>
      <c r="H3196" t="inlineStr">
        <is>
          <t>Mainz</t>
        </is>
      </c>
      <c r="I3196" t="inlineStr">
        <is>
          <t>DE</t>
        </is>
      </c>
      <c r="J3196" t="inlineStr">
        <is>
          <t>SGGRSS_M2</t>
        </is>
      </c>
      <c r="K3196" t="inlineStr">
        <is>
          <t>37 80 4980 811-6</t>
        </is>
      </c>
      <c r="L3196" t="inlineStr">
        <is>
          <t>2021-2420</t>
        </is>
      </c>
      <c r="M3196" s="6" t="n">
        <v>44662</v>
      </c>
      <c r="N3196" s="6" t="n">
        <v>46811</v>
      </c>
      <c r="O3196" t="n">
        <v>25.4</v>
      </c>
    </row>
    <row r="3197" hidden="1" s="287">
      <c r="A3197" t="inlineStr">
        <is>
          <t>V300031</t>
        </is>
      </c>
      <c r="B3197" t="n">
        <v>65</v>
      </c>
      <c r="C3197" t="n">
        <v>50</v>
      </c>
      <c r="D3197" t="inlineStr">
        <is>
          <t>EWG Rail Zrt.</t>
        </is>
      </c>
      <c r="E3197" t="inlineStr">
        <is>
          <t>100758</t>
        </is>
      </c>
      <c r="F3197" t="inlineStr">
        <is>
          <t>Váci út 76 3.em</t>
        </is>
      </c>
      <c r="G3197" t="inlineStr">
        <is>
          <t>1133</t>
        </is>
      </c>
      <c r="H3197" t="inlineStr">
        <is>
          <t>Budapest</t>
        </is>
      </c>
      <c r="I3197" t="inlineStr">
        <is>
          <t>HU</t>
        </is>
      </c>
      <c r="J3197" t="inlineStr">
        <is>
          <t>SGGRSS_M2</t>
        </is>
      </c>
      <c r="K3197" t="inlineStr">
        <is>
          <t>37 80 4960 914-2</t>
        </is>
      </c>
      <c r="L3197" t="inlineStr">
        <is>
          <t>2023-0008</t>
        </is>
      </c>
      <c r="M3197" s="6" t="n">
        <v>45992</v>
      </c>
      <c r="N3197" s="6" t="n">
        <v>46905</v>
      </c>
      <c r="O3197" t="n">
        <v>19.25</v>
      </c>
    </row>
    <row r="3198" hidden="1" s="287">
      <c r="A3198" t="inlineStr">
        <is>
          <t>V100051</t>
        </is>
      </c>
      <c r="B3198" t="n">
        <v>57</v>
      </c>
      <c r="C3198" t="n">
        <v>50</v>
      </c>
      <c r="D3198" t="inlineStr">
        <is>
          <t>LAUDE Smart Intermodal S.A.</t>
        </is>
      </c>
      <c r="E3198" t="inlineStr">
        <is>
          <t>100026</t>
        </is>
      </c>
      <c r="F3198" t="inlineStr">
        <is>
          <t>ul. Wroclawska 131</t>
        </is>
      </c>
      <c r="G3198" t="inlineStr">
        <is>
          <t>87-100</t>
        </is>
      </c>
      <c r="H3198" t="inlineStr">
        <is>
          <t>Torun</t>
        </is>
      </c>
      <c r="I3198" t="inlineStr">
        <is>
          <t>PL</t>
        </is>
      </c>
      <c r="J3198" t="inlineStr">
        <is>
          <t>SGMMNS_M17</t>
        </is>
      </c>
      <c r="K3198" t="inlineStr">
        <is>
          <t>33 80 4505 603-7</t>
        </is>
      </c>
      <c r="L3198" t="inlineStr">
        <is>
          <t>2023-0033</t>
        </is>
      </c>
      <c r="M3198" s="6" t="n">
        <v>45565</v>
      </c>
      <c r="N3198" s="6" t="n">
        <v>47025</v>
      </c>
      <c r="O3198" t="n">
        <v>18.95</v>
      </c>
    </row>
    <row r="3199" hidden="1" s="287">
      <c r="A3199" t="inlineStr">
        <is>
          <t>V200038</t>
        </is>
      </c>
      <c r="B3199" t="n">
        <v>61</v>
      </c>
      <c r="C3199" t="n">
        <v>50</v>
      </c>
      <c r="D3199" t="inlineStr">
        <is>
          <t>Mars Logistics AS</t>
        </is>
      </c>
      <c r="E3199" t="inlineStr">
        <is>
          <t>100770</t>
        </is>
      </c>
      <c r="F3199" t="inlineStr">
        <is>
          <t>Mahmutbey Mah., Tasocagi Yolu Cad.</t>
        </is>
      </c>
      <c r="G3199" t="inlineStr">
        <is>
          <t>34218</t>
        </is>
      </c>
      <c r="H3199" t="inlineStr">
        <is>
          <t>Bagcilar-Istanbul</t>
        </is>
      </c>
      <c r="I3199" t="inlineStr">
        <is>
          <t>TR</t>
        </is>
      </c>
      <c r="J3199" t="inlineStr">
        <is>
          <t>SDGGMRS_M7</t>
        </is>
      </c>
      <c r="K3199" t="inlineStr">
        <is>
          <t>37 80 4993 316-1</t>
        </is>
      </c>
      <c r="L3199" t="inlineStr">
        <is>
          <t>2024-0006</t>
        </is>
      </c>
      <c r="M3199" s="6" t="n">
        <v>45673</v>
      </c>
      <c r="N3199" s="6" t="n">
        <v>46767</v>
      </c>
      <c r="O3199" t="n">
        <v>44.43</v>
      </c>
    </row>
    <row r="3200" hidden="1" s="287">
      <c r="A3200" t="inlineStr">
        <is>
          <t>V200040</t>
        </is>
      </c>
      <c r="B3200" t="n">
        <v>48</v>
      </c>
      <c r="C3200" t="n">
        <v>50</v>
      </c>
      <c r="D3200" t="inlineStr">
        <is>
          <t>PCC Intermodal S.A.</t>
        </is>
      </c>
      <c r="E3200" t="inlineStr">
        <is>
          <t>100761</t>
        </is>
      </c>
      <c r="F3200" t="inlineStr">
        <is>
          <t>ul Hutnicza 16</t>
        </is>
      </c>
      <c r="G3200" t="inlineStr">
        <is>
          <t>81-061</t>
        </is>
      </c>
      <c r="H3200" t="inlineStr">
        <is>
          <t>Gdynia</t>
        </is>
      </c>
      <c r="I3200" t="inlineStr">
        <is>
          <t>PL</t>
        </is>
      </c>
      <c r="J3200" t="inlineStr">
        <is>
          <t>SGNS_M13</t>
        </is>
      </c>
      <c r="K3200" t="inlineStr">
        <is>
          <t>37 80 4564 206-3</t>
        </is>
      </c>
      <c r="L3200" t="inlineStr">
        <is>
          <t>2024-0021</t>
        </is>
      </c>
      <c r="M3200" s="6" t="n">
        <v>45574</v>
      </c>
      <c r="N3200" s="6" t="n">
        <v>47004</v>
      </c>
      <c r="O3200" t="n">
        <v>20.8</v>
      </c>
    </row>
    <row r="3201" hidden="1" s="287">
      <c r="A3201" t="inlineStr">
        <is>
          <t>V100060</t>
        </is>
      </c>
      <c r="B3201" t="n">
        <v>6</v>
      </c>
      <c r="C3201" t="n">
        <v>50</v>
      </c>
      <c r="D3201" t="inlineStr">
        <is>
          <t>Rail Cargo Austria AG</t>
        </is>
      </c>
      <c r="E3201" t="inlineStr">
        <is>
          <t>100020</t>
        </is>
      </c>
      <c r="F3201" t="inlineStr">
        <is>
          <t>Am Hauptbahnhof 2</t>
        </is>
      </c>
      <c r="G3201" t="inlineStr">
        <is>
          <t>1100</t>
        </is>
      </c>
      <c r="H3201" t="inlineStr">
        <is>
          <t>Wien</t>
        </is>
      </c>
      <c r="I3201" t="inlineStr">
        <is>
          <t>AT</t>
        </is>
      </c>
      <c r="J3201" t="inlineStr">
        <is>
          <t>SGNSS_M10</t>
        </is>
      </c>
      <c r="K3201" t="inlineStr">
        <is>
          <t>37 80 4565 522-2</t>
        </is>
      </c>
      <c r="L3201" t="inlineStr">
        <is>
          <t>2024-0031</t>
        </is>
      </c>
      <c r="M3201" s="6" t="n">
        <v>45541</v>
      </c>
      <c r="N3201" s="6" t="n">
        <v>46721</v>
      </c>
      <c r="O3201" t="n">
        <v>15.75</v>
      </c>
    </row>
    <row r="3202" hidden="1" s="287">
      <c r="A3202" t="inlineStr">
        <is>
          <t>V200044</t>
        </is>
      </c>
      <c r="B3202" t="n">
        <v>68</v>
      </c>
      <c r="C3202" t="n">
        <v>50</v>
      </c>
      <c r="D3202" t="inlineStr">
        <is>
          <t>PCC Intermodal S.A.</t>
        </is>
      </c>
      <c r="E3202" t="inlineStr">
        <is>
          <t>100761</t>
        </is>
      </c>
      <c r="F3202" t="inlineStr">
        <is>
          <t>ul Hutnicza 16</t>
        </is>
      </c>
      <c r="G3202" t="inlineStr">
        <is>
          <t>81-061</t>
        </is>
      </c>
      <c r="H3202" t="inlineStr">
        <is>
          <t>Gdynia</t>
        </is>
      </c>
      <c r="I3202" t="inlineStr">
        <is>
          <t>PL</t>
        </is>
      </c>
      <c r="J3202" t="inlineStr">
        <is>
          <t>SGNS_M13</t>
        </is>
      </c>
      <c r="K3202" t="inlineStr">
        <is>
          <t>37 80 4564 382-2</t>
        </is>
      </c>
      <c r="L3202" t="inlineStr">
        <is>
          <t>2023-0016</t>
        </is>
      </c>
      <c r="M3202" s="6" t="n">
        <v>45217</v>
      </c>
      <c r="N3202" s="6" t="n">
        <v>46356</v>
      </c>
      <c r="O3202" t="n">
        <v>22</v>
      </c>
    </row>
    <row r="3203" hidden="1" s="287">
      <c r="A3203" t="inlineStr">
        <is>
          <t>V200047</t>
        </is>
      </c>
      <c r="B3203" t="n">
        <v>59</v>
      </c>
      <c r="C3203" t="n">
        <v>50</v>
      </c>
      <c r="D3203" t="inlineStr">
        <is>
          <t>Alza Cargo Sp. z.o.o.</t>
        </is>
      </c>
      <c r="E3203" t="inlineStr">
        <is>
          <t>100060</t>
        </is>
      </c>
      <c r="F3203" t="inlineStr">
        <is>
          <t>al. Wojciecha Korfantego 125/A</t>
        </is>
      </c>
      <c r="G3203" t="inlineStr">
        <is>
          <t>40-156</t>
        </is>
      </c>
      <c r="H3203" t="inlineStr">
        <is>
          <t>Katowice</t>
        </is>
      </c>
      <c r="I3203" t="inlineStr">
        <is>
          <t>PL</t>
        </is>
      </c>
      <c r="J3203" t="inlineStr">
        <is>
          <t>SGMMNS_M17</t>
        </is>
      </c>
      <c r="K3203" t="inlineStr">
        <is>
          <t>33 80 4505 543-5</t>
        </is>
      </c>
      <c r="L3203" t="inlineStr">
        <is>
          <t>2024-0042</t>
        </is>
      </c>
      <c r="M3203" s="6" t="n">
        <v>45658</v>
      </c>
      <c r="N3203" s="6" t="n">
        <v>46387</v>
      </c>
      <c r="O3203" t="n">
        <v>19.71</v>
      </c>
    </row>
    <row r="3204" hidden="1" s="287">
      <c r="A3204" t="inlineStr">
        <is>
          <t>V100061</t>
        </is>
      </c>
      <c r="B3204" t="n">
        <v>138</v>
      </c>
      <c r="C3204" t="n">
        <v>20</v>
      </c>
      <c r="D3204" t="inlineStr">
        <is>
          <t>Rail Cargo Austria AG</t>
        </is>
      </c>
      <c r="E3204" t="inlineStr">
        <is>
          <t>100020</t>
        </is>
      </c>
      <c r="F3204" t="inlineStr">
        <is>
          <t>Am Hauptbahnhof 2</t>
        </is>
      </c>
      <c r="G3204" t="inlineStr">
        <is>
          <t>1100</t>
        </is>
      </c>
      <c r="H3204" t="inlineStr">
        <is>
          <t>Wien</t>
        </is>
      </c>
      <c r="I3204" t="inlineStr">
        <is>
          <t>AT</t>
        </is>
      </c>
      <c r="J3204" t="inlineStr">
        <is>
          <t>EANOS_95</t>
        </is>
      </c>
      <c r="K3204" t="inlineStr"/>
      <c r="L3204" t="inlineStr">
        <is>
          <t>2025-0008</t>
        </is>
      </c>
      <c r="M3204" s="6" t="n">
        <v>46227</v>
      </c>
      <c r="N3204" s="6" t="n">
        <v>50609</v>
      </c>
      <c r="O3204" t="n">
        <v>26</v>
      </c>
    </row>
    <row r="3205" hidden="1" s="287">
      <c r="A3205" t="inlineStr">
        <is>
          <t>V500002</t>
        </is>
      </c>
      <c r="B3205" t="n">
        <v>56</v>
      </c>
      <c r="C3205" t="n">
        <v>50</v>
      </c>
      <c r="D3205" t="inlineStr">
        <is>
          <t>LAUDE Smart Intermodal S.A.</t>
        </is>
      </c>
      <c r="E3205" t="inlineStr">
        <is>
          <t>100026</t>
        </is>
      </c>
      <c r="F3205" t="inlineStr">
        <is>
          <t>ul. Wroclawska 131</t>
        </is>
      </c>
      <c r="G3205" t="inlineStr">
        <is>
          <t>87-100</t>
        </is>
      </c>
      <c r="H3205" t="inlineStr">
        <is>
          <t>Torun</t>
        </is>
      </c>
      <c r="I3205" t="inlineStr">
        <is>
          <t>PL</t>
        </is>
      </c>
      <c r="J3205" t="inlineStr">
        <is>
          <t>SGMMNSS_M48</t>
        </is>
      </c>
      <c r="K3205" t="inlineStr">
        <is>
          <t>37 84 4594 912-6</t>
        </is>
      </c>
      <c r="L3205" t="inlineStr">
        <is>
          <t>2025-0027</t>
        </is>
      </c>
      <c r="M3205" s="6" t="n">
        <v>45847</v>
      </c>
      <c r="N3205" s="6" t="n">
        <v>47672</v>
      </c>
      <c r="O3205" t="n">
        <v>31.56</v>
      </c>
    </row>
    <row r="3206" hidden="1" s="287">
      <c r="A3206" t="inlineStr">
        <is>
          <t>V300082</t>
        </is>
      </c>
      <c r="B3206" t="n">
        <v>48</v>
      </c>
      <c r="C3206" t="n">
        <v>50</v>
      </c>
      <c r="D3206" t="inlineStr">
        <is>
          <t>NAVILAND CARGO SAS</t>
        </is>
      </c>
      <c r="E3206" t="inlineStr">
        <is>
          <t>100432</t>
        </is>
      </c>
      <c r="F3206" t="inlineStr">
        <is>
          <t>26 Quai Charles Pasqua</t>
        </is>
      </c>
      <c r="G3206" t="inlineStr">
        <is>
          <t>92300</t>
        </is>
      </c>
      <c r="H3206" t="inlineStr">
        <is>
          <t>Levallois-Perret</t>
        </is>
      </c>
      <c r="I3206" t="inlineStr">
        <is>
          <t>FR</t>
        </is>
      </c>
      <c r="J3206" t="inlineStr">
        <is>
          <t>SGGRSS_M20</t>
        </is>
      </c>
      <c r="K3206" t="inlineStr">
        <is>
          <t>33 80 4960 074-9</t>
        </is>
      </c>
      <c r="L3206" t="inlineStr">
        <is>
          <t>2025-0029</t>
        </is>
      </c>
      <c r="M3206" s="6" t="n">
        <v>45992</v>
      </c>
      <c r="N3206" s="6" t="n">
        <v>46721</v>
      </c>
      <c r="O3206" t="n">
        <v>25</v>
      </c>
    </row>
    <row r="3207" hidden="1" s="287">
      <c r="A3207" t="inlineStr">
        <is>
          <t>V400006</t>
        </is>
      </c>
      <c r="B3207" t="n">
        <v>43</v>
      </c>
      <c r="C3207" t="n">
        <v>50</v>
      </c>
      <c r="D3207" t="inlineStr">
        <is>
          <t>DB Cargo AG</t>
        </is>
      </c>
      <c r="E3207" t="inlineStr">
        <is>
          <t>100000</t>
        </is>
      </c>
      <c r="F3207" t="inlineStr">
        <is>
          <t>Rheinstrasse 2</t>
        </is>
      </c>
      <c r="G3207" t="inlineStr">
        <is>
          <t>55116</t>
        </is>
      </c>
      <c r="H3207" t="inlineStr">
        <is>
          <t>Mainz</t>
        </is>
      </c>
      <c r="I3207" t="inlineStr">
        <is>
          <t>DE</t>
        </is>
      </c>
      <c r="J3207" t="inlineStr">
        <is>
          <t>SGGRSS_M20</t>
        </is>
      </c>
      <c r="K3207" t="inlineStr">
        <is>
          <t>33 80 4960 068-1</t>
        </is>
      </c>
      <c r="L3207" t="inlineStr">
        <is>
          <t>2021-2420</t>
        </is>
      </c>
      <c r="M3207" s="6" t="n">
        <v>45112</v>
      </c>
      <c r="N3207" s="6" t="n">
        <v>47330</v>
      </c>
      <c r="O3207" t="n">
        <v>27.94</v>
      </c>
    </row>
    <row r="3208" hidden="1" s="287">
      <c r="A3208" t="inlineStr">
        <is>
          <t>V300031</t>
        </is>
      </c>
      <c r="B3208" t="n">
        <v>66</v>
      </c>
      <c r="C3208" t="n">
        <v>50</v>
      </c>
      <c r="D3208" t="inlineStr">
        <is>
          <t>EWG Rail Zrt.</t>
        </is>
      </c>
      <c r="E3208" t="inlineStr">
        <is>
          <t>100758</t>
        </is>
      </c>
      <c r="F3208" t="inlineStr">
        <is>
          <t>Váci út 76 3.em</t>
        </is>
      </c>
      <c r="G3208" t="inlineStr">
        <is>
          <t>1133</t>
        </is>
      </c>
      <c r="H3208" t="inlineStr">
        <is>
          <t>Budapest</t>
        </is>
      </c>
      <c r="I3208" t="inlineStr">
        <is>
          <t>HU</t>
        </is>
      </c>
      <c r="J3208" t="inlineStr">
        <is>
          <t>SGGRSS_M2</t>
        </is>
      </c>
      <c r="K3208" t="inlineStr">
        <is>
          <t>37 80 4960 976-1</t>
        </is>
      </c>
      <c r="L3208" t="inlineStr">
        <is>
          <t>2023-0008</t>
        </is>
      </c>
      <c r="M3208" s="6" t="n">
        <v>45992</v>
      </c>
      <c r="N3208" s="6" t="n">
        <v>46905</v>
      </c>
      <c r="O3208" t="n">
        <v>19.25</v>
      </c>
    </row>
    <row r="3209" hidden="1" s="287">
      <c r="A3209" t="inlineStr">
        <is>
          <t>V100051</t>
        </is>
      </c>
      <c r="B3209" t="n">
        <v>58</v>
      </c>
      <c r="C3209" t="n">
        <v>50</v>
      </c>
      <c r="D3209" t="inlineStr">
        <is>
          <t>LAUDE Smart Intermodal S.A.</t>
        </is>
      </c>
      <c r="E3209" t="inlineStr">
        <is>
          <t>100026</t>
        </is>
      </c>
      <c r="F3209" t="inlineStr">
        <is>
          <t>ul. Wroclawska 131</t>
        </is>
      </c>
      <c r="G3209" t="inlineStr">
        <is>
          <t>87-100</t>
        </is>
      </c>
      <c r="H3209" t="inlineStr">
        <is>
          <t>Torun</t>
        </is>
      </c>
      <c r="I3209" t="inlineStr">
        <is>
          <t>PL</t>
        </is>
      </c>
      <c r="J3209" t="inlineStr">
        <is>
          <t>SGMMNS_M17</t>
        </is>
      </c>
      <c r="K3209" t="inlineStr">
        <is>
          <t>33 80 4505 604-5</t>
        </is>
      </c>
      <c r="L3209" t="inlineStr">
        <is>
          <t>2023-0033</t>
        </is>
      </c>
      <c r="M3209" s="6" t="n">
        <v>45565</v>
      </c>
      <c r="N3209" s="6" t="n">
        <v>47025</v>
      </c>
      <c r="O3209" t="n">
        <v>18.95</v>
      </c>
    </row>
    <row r="3210" hidden="1" s="287">
      <c r="A3210" t="inlineStr">
        <is>
          <t>V200038</t>
        </is>
      </c>
      <c r="B3210" t="n">
        <v>62</v>
      </c>
      <c r="C3210" t="n">
        <v>50</v>
      </c>
      <c r="D3210" t="inlineStr">
        <is>
          <t>Mars Logistics AS</t>
        </is>
      </c>
      <c r="E3210" t="inlineStr">
        <is>
          <t>100770</t>
        </is>
      </c>
      <c r="F3210" t="inlineStr">
        <is>
          <t>Mahmutbey Mah., Tasocagi Yolu Cad.</t>
        </is>
      </c>
      <c r="G3210" t="inlineStr">
        <is>
          <t>34218</t>
        </is>
      </c>
      <c r="H3210" t="inlineStr">
        <is>
          <t>Bagcilar-Istanbul</t>
        </is>
      </c>
      <c r="I3210" t="inlineStr">
        <is>
          <t>TR</t>
        </is>
      </c>
      <c r="J3210" t="inlineStr">
        <is>
          <t>SDGGMRSS_M32</t>
        </is>
      </c>
      <c r="K3210" t="inlineStr">
        <is>
          <t>37 80 4992 883-1</t>
        </is>
      </c>
      <c r="L3210" t="inlineStr">
        <is>
          <t>2024-0006</t>
        </is>
      </c>
      <c r="M3210" s="6" t="n">
        <v>45710</v>
      </c>
      <c r="N3210" s="6" t="n">
        <v>46804</v>
      </c>
      <c r="O3210" t="n">
        <v>44.43</v>
      </c>
    </row>
    <row r="3211" hidden="1" s="287">
      <c r="A3211" t="inlineStr">
        <is>
          <t>V200040</t>
        </is>
      </c>
      <c r="B3211" t="n">
        <v>49</v>
      </c>
      <c r="C3211" t="n">
        <v>50</v>
      </c>
      <c r="D3211" t="inlineStr">
        <is>
          <t>PCC Intermodal S.A.</t>
        </is>
      </c>
      <c r="E3211" t="inlineStr">
        <is>
          <t>100761</t>
        </is>
      </c>
      <c r="F3211" t="inlineStr">
        <is>
          <t>ul Hutnicza 16</t>
        </is>
      </c>
      <c r="G3211" t="inlineStr">
        <is>
          <t>81-061</t>
        </is>
      </c>
      <c r="H3211" t="inlineStr">
        <is>
          <t>Gdynia</t>
        </is>
      </c>
      <c r="I3211" t="inlineStr">
        <is>
          <t>PL</t>
        </is>
      </c>
      <c r="J3211" t="inlineStr">
        <is>
          <t>SGNS_M13</t>
        </is>
      </c>
      <c r="K3211" t="inlineStr">
        <is>
          <t>37 80 4564 194-1</t>
        </is>
      </c>
      <c r="L3211" t="inlineStr">
        <is>
          <t>2024-0021</t>
        </is>
      </c>
      <c r="M3211" s="6" t="n">
        <v>45574</v>
      </c>
      <c r="N3211" s="6" t="n">
        <v>47004</v>
      </c>
      <c r="O3211" t="n">
        <v>20.8</v>
      </c>
    </row>
    <row r="3212" hidden="1" s="287">
      <c r="A3212" t="inlineStr">
        <is>
          <t>V100060</t>
        </is>
      </c>
      <c r="B3212" t="n">
        <v>7</v>
      </c>
      <c r="C3212" t="n">
        <v>50</v>
      </c>
      <c r="D3212" t="inlineStr">
        <is>
          <t>Rail Cargo Austria AG</t>
        </is>
      </c>
      <c r="E3212" t="inlineStr">
        <is>
          <t>100020</t>
        </is>
      </c>
      <c r="F3212" t="inlineStr">
        <is>
          <t>Am Hauptbahnhof 2</t>
        </is>
      </c>
      <c r="G3212" t="inlineStr">
        <is>
          <t>1100</t>
        </is>
      </c>
      <c r="H3212" t="inlineStr">
        <is>
          <t>Wien</t>
        </is>
      </c>
      <c r="I3212" t="inlineStr">
        <is>
          <t>AT</t>
        </is>
      </c>
      <c r="J3212" t="inlineStr">
        <is>
          <t>SGNS_M9</t>
        </is>
      </c>
      <c r="K3212" t="inlineStr">
        <is>
          <t>37 80 4564 669-2</t>
        </is>
      </c>
      <c r="L3212" t="inlineStr">
        <is>
          <t>2024-0031</t>
        </is>
      </c>
      <c r="M3212" s="6" t="n">
        <v>45541</v>
      </c>
      <c r="N3212" s="6" t="n">
        <v>46721</v>
      </c>
      <c r="O3212" t="n">
        <v>15.75</v>
      </c>
    </row>
    <row r="3213" hidden="1" s="287">
      <c r="A3213" t="inlineStr">
        <is>
          <t>V200044</t>
        </is>
      </c>
      <c r="B3213" t="n">
        <v>69</v>
      </c>
      <c r="C3213" t="n">
        <v>50</v>
      </c>
      <c r="D3213" t="inlineStr">
        <is>
          <t>PCC Intermodal S.A.</t>
        </is>
      </c>
      <c r="E3213" t="inlineStr">
        <is>
          <t>100761</t>
        </is>
      </c>
      <c r="F3213" t="inlineStr">
        <is>
          <t>ul Hutnicza 16</t>
        </is>
      </c>
      <c r="G3213" t="inlineStr">
        <is>
          <t>81-061</t>
        </is>
      </c>
      <c r="H3213" t="inlineStr">
        <is>
          <t>Gdynia</t>
        </is>
      </c>
      <c r="I3213" t="inlineStr">
        <is>
          <t>PL</t>
        </is>
      </c>
      <c r="J3213" t="inlineStr">
        <is>
          <t>SGNS_M13</t>
        </is>
      </c>
      <c r="K3213" t="inlineStr">
        <is>
          <t>37 80 4564 383-0</t>
        </is>
      </c>
      <c r="L3213" t="inlineStr">
        <is>
          <t>2023-0016</t>
        </is>
      </c>
      <c r="M3213" s="6" t="n">
        <v>45217</v>
      </c>
      <c r="N3213" s="6" t="n">
        <v>46356</v>
      </c>
      <c r="O3213" t="n">
        <v>22</v>
      </c>
    </row>
    <row r="3214" hidden="1" s="287">
      <c r="A3214" t="inlineStr">
        <is>
          <t>V200047</t>
        </is>
      </c>
      <c r="B3214" t="n">
        <v>60</v>
      </c>
      <c r="C3214" t="n">
        <v>50</v>
      </c>
      <c r="D3214" t="inlineStr">
        <is>
          <t>Alza Cargo Sp. z.o.o.</t>
        </is>
      </c>
      <c r="E3214" t="inlineStr">
        <is>
          <t>100060</t>
        </is>
      </c>
      <c r="F3214" t="inlineStr">
        <is>
          <t>al. Wojciecha Korfantego 125/A</t>
        </is>
      </c>
      <c r="G3214" t="inlineStr">
        <is>
          <t>40-156</t>
        </is>
      </c>
      <c r="H3214" t="inlineStr">
        <is>
          <t>Katowice</t>
        </is>
      </c>
      <c r="I3214" t="inlineStr">
        <is>
          <t>PL</t>
        </is>
      </c>
      <c r="J3214" t="inlineStr">
        <is>
          <t>SGMMNS_M17</t>
        </is>
      </c>
      <c r="K3214" t="inlineStr">
        <is>
          <t>33 80 4505 544-3</t>
        </is>
      </c>
      <c r="L3214" t="inlineStr">
        <is>
          <t>2024-0042</t>
        </is>
      </c>
      <c r="M3214" s="6" t="n">
        <v>45658</v>
      </c>
      <c r="N3214" s="6" t="n">
        <v>46387</v>
      </c>
      <c r="O3214" t="n">
        <v>19.71</v>
      </c>
    </row>
    <row r="3215" hidden="1" s="287">
      <c r="A3215" t="inlineStr">
        <is>
          <t>V100061</t>
        </is>
      </c>
      <c r="B3215" t="n">
        <v>139</v>
      </c>
      <c r="C3215" t="n">
        <v>20</v>
      </c>
      <c r="D3215" t="inlineStr">
        <is>
          <t>Rail Cargo Austria AG</t>
        </is>
      </c>
      <c r="E3215" t="inlineStr">
        <is>
          <t>100020</t>
        </is>
      </c>
      <c r="F3215" t="inlineStr">
        <is>
          <t>Am Hauptbahnhof 2</t>
        </is>
      </c>
      <c r="G3215" t="inlineStr">
        <is>
          <t>1100</t>
        </is>
      </c>
      <c r="H3215" t="inlineStr">
        <is>
          <t>Wien</t>
        </is>
      </c>
      <c r="I3215" t="inlineStr">
        <is>
          <t>AT</t>
        </is>
      </c>
      <c r="J3215" t="inlineStr">
        <is>
          <t>EANOS_95</t>
        </is>
      </c>
      <c r="K3215" t="inlineStr"/>
      <c r="L3215" t="inlineStr">
        <is>
          <t>2025-0008</t>
        </is>
      </c>
      <c r="M3215" s="6" t="n">
        <v>46227</v>
      </c>
      <c r="N3215" s="6" t="n">
        <v>50609</v>
      </c>
      <c r="O3215" t="n">
        <v>26</v>
      </c>
    </row>
    <row r="3216" hidden="1" s="287">
      <c r="A3216" t="inlineStr">
        <is>
          <t>V500002</t>
        </is>
      </c>
      <c r="B3216" t="n">
        <v>57</v>
      </c>
      <c r="C3216" t="n">
        <v>50</v>
      </c>
      <c r="D3216" t="inlineStr">
        <is>
          <t>LAUDE Smart Intermodal S.A.</t>
        </is>
      </c>
      <c r="E3216" t="inlineStr">
        <is>
          <t>100026</t>
        </is>
      </c>
      <c r="F3216" t="inlineStr">
        <is>
          <t>ul. Wroclawska 131</t>
        </is>
      </c>
      <c r="G3216" t="inlineStr">
        <is>
          <t>87-100</t>
        </is>
      </c>
      <c r="H3216" t="inlineStr">
        <is>
          <t>Torun</t>
        </is>
      </c>
      <c r="I3216" t="inlineStr">
        <is>
          <t>PL</t>
        </is>
      </c>
      <c r="J3216" t="inlineStr">
        <is>
          <t>SGMMNSS_M48</t>
        </is>
      </c>
      <c r="K3216" t="inlineStr">
        <is>
          <t>37 84 4594 913-4</t>
        </is>
      </c>
      <c r="L3216" t="inlineStr">
        <is>
          <t>2025-0027</t>
        </is>
      </c>
      <c r="M3216" s="6" t="n">
        <v>45847</v>
      </c>
      <c r="N3216" s="6" t="n">
        <v>47672</v>
      </c>
      <c r="O3216" t="n">
        <v>31.56</v>
      </c>
    </row>
    <row r="3217" hidden="1" s="287">
      <c r="A3217" t="inlineStr">
        <is>
          <t>V300082</t>
        </is>
      </c>
      <c r="B3217" t="n">
        <v>49</v>
      </c>
      <c r="C3217" t="n">
        <v>50</v>
      </c>
      <c r="D3217" t="inlineStr">
        <is>
          <t>NAVILAND CARGO SAS</t>
        </is>
      </c>
      <c r="E3217" t="inlineStr">
        <is>
          <t>100432</t>
        </is>
      </c>
      <c r="F3217" t="inlineStr">
        <is>
          <t>26 Quai Charles Pasqua</t>
        </is>
      </c>
      <c r="G3217" t="inlineStr">
        <is>
          <t>92300</t>
        </is>
      </c>
      <c r="H3217" t="inlineStr">
        <is>
          <t>Levallois-Perret</t>
        </is>
      </c>
      <c r="I3217" t="inlineStr">
        <is>
          <t>FR</t>
        </is>
      </c>
      <c r="J3217" t="inlineStr">
        <is>
          <t>SGGRSS_M20</t>
        </is>
      </c>
      <c r="K3217" t="inlineStr">
        <is>
          <t>33 80 4960 076-4</t>
        </is>
      </c>
      <c r="L3217" t="inlineStr">
        <is>
          <t>2025-0029</t>
        </is>
      </c>
      <c r="M3217" s="6" t="n">
        <v>45992</v>
      </c>
      <c r="N3217" s="6" t="n">
        <v>46721</v>
      </c>
      <c r="O3217" t="n">
        <v>25</v>
      </c>
    </row>
    <row r="3218" hidden="1" s="287">
      <c r="A3218" t="inlineStr">
        <is>
          <t>V400001</t>
        </is>
      </c>
      <c r="B3218" t="n">
        <v>66</v>
      </c>
      <c r="C3218" t="n">
        <v>50</v>
      </c>
      <c r="D3218" t="inlineStr">
        <is>
          <t>DB Cargo AG</t>
        </is>
      </c>
      <c r="E3218" t="inlineStr">
        <is>
          <t>100000</t>
        </is>
      </c>
      <c r="F3218" t="inlineStr">
        <is>
          <t>Rheinstrasse 2</t>
        </is>
      </c>
      <c r="G3218" t="inlineStr">
        <is>
          <t>55116</t>
        </is>
      </c>
      <c r="H3218" t="inlineStr">
        <is>
          <t>Mainz</t>
        </is>
      </c>
      <c r="I3218" t="inlineStr">
        <is>
          <t>DE</t>
        </is>
      </c>
      <c r="J3218" t="inlineStr">
        <is>
          <t>SGGRSS_M2</t>
        </is>
      </c>
      <c r="K3218" t="inlineStr">
        <is>
          <t>37 80 4980 813-2</t>
        </is>
      </c>
      <c r="L3218" t="inlineStr">
        <is>
          <t>2021-2420</t>
        </is>
      </c>
      <c r="M3218" s="6" t="n">
        <v>44662</v>
      </c>
      <c r="N3218" s="6" t="n">
        <v>46811</v>
      </c>
      <c r="O3218" t="n">
        <v>25.4</v>
      </c>
    </row>
    <row r="3219" hidden="1" s="287">
      <c r="A3219" t="inlineStr">
        <is>
          <t>V400006</t>
        </is>
      </c>
      <c r="B3219" t="n">
        <v>44</v>
      </c>
      <c r="C3219" t="n">
        <v>50</v>
      </c>
      <c r="D3219" t="inlineStr">
        <is>
          <t>DB Cargo AG</t>
        </is>
      </c>
      <c r="E3219" t="inlineStr">
        <is>
          <t>100000</t>
        </is>
      </c>
      <c r="F3219" t="inlineStr">
        <is>
          <t>Rheinstrasse 2</t>
        </is>
      </c>
      <c r="G3219" t="inlineStr">
        <is>
          <t>55116</t>
        </is>
      </c>
      <c r="H3219" t="inlineStr">
        <is>
          <t>Mainz</t>
        </is>
      </c>
      <c r="I3219" t="inlineStr">
        <is>
          <t>DE</t>
        </is>
      </c>
      <c r="J3219" t="inlineStr">
        <is>
          <t>SGGRSS_M20</t>
        </is>
      </c>
      <c r="K3219" t="inlineStr">
        <is>
          <t>33 80 4960 069-9</t>
        </is>
      </c>
      <c r="L3219" t="inlineStr">
        <is>
          <t>2021-2420</t>
        </is>
      </c>
      <c r="M3219" s="6" t="n">
        <v>45112</v>
      </c>
      <c r="N3219" s="6" t="n">
        <v>47330</v>
      </c>
      <c r="O3219" t="n">
        <v>27.94</v>
      </c>
    </row>
    <row r="3220" hidden="1" s="287">
      <c r="A3220" t="inlineStr">
        <is>
          <t>V300031</t>
        </is>
      </c>
      <c r="B3220" t="n">
        <v>67</v>
      </c>
      <c r="C3220" t="n">
        <v>50</v>
      </c>
      <c r="D3220" t="inlineStr">
        <is>
          <t>EWG Rail Zrt.</t>
        </is>
      </c>
      <c r="E3220" t="inlineStr">
        <is>
          <t>100758</t>
        </is>
      </c>
      <c r="F3220" t="inlineStr">
        <is>
          <t>Váci út 76 3.em</t>
        </is>
      </c>
      <c r="G3220" t="inlineStr">
        <is>
          <t>1133</t>
        </is>
      </c>
      <c r="H3220" t="inlineStr">
        <is>
          <t>Budapest</t>
        </is>
      </c>
      <c r="I3220" t="inlineStr">
        <is>
          <t>HU</t>
        </is>
      </c>
      <c r="J3220" t="inlineStr">
        <is>
          <t>SGGRSS_M2</t>
        </is>
      </c>
      <c r="K3220" t="inlineStr">
        <is>
          <t>37 80 4960 984-5</t>
        </is>
      </c>
      <c r="L3220" t="inlineStr">
        <is>
          <t>2023-0008</t>
        </is>
      </c>
      <c r="M3220" s="6" t="n">
        <v>45992</v>
      </c>
      <c r="N3220" s="6" t="n">
        <v>46905</v>
      </c>
      <c r="O3220" t="n">
        <v>19.25</v>
      </c>
    </row>
    <row r="3221" hidden="1" s="287">
      <c r="A3221" t="inlineStr">
        <is>
          <t>V100051</t>
        </is>
      </c>
      <c r="B3221" t="n">
        <v>59</v>
      </c>
      <c r="C3221" t="n">
        <v>50</v>
      </c>
      <c r="D3221" t="inlineStr">
        <is>
          <t>LAUDE Smart Intermodal S.A.</t>
        </is>
      </c>
      <c r="E3221" t="inlineStr">
        <is>
          <t>100026</t>
        </is>
      </c>
      <c r="F3221" t="inlineStr">
        <is>
          <t>ul. Wroclawska 131</t>
        </is>
      </c>
      <c r="G3221" t="inlineStr">
        <is>
          <t>87-100</t>
        </is>
      </c>
      <c r="H3221" t="inlineStr">
        <is>
          <t>Torun</t>
        </is>
      </c>
      <c r="I3221" t="inlineStr">
        <is>
          <t>PL</t>
        </is>
      </c>
      <c r="J3221" t="inlineStr">
        <is>
          <t>SGMMNS_M17</t>
        </is>
      </c>
      <c r="K3221" t="inlineStr">
        <is>
          <t>33 80 4505 605-2</t>
        </is>
      </c>
      <c r="L3221" t="inlineStr">
        <is>
          <t>2023-0033</t>
        </is>
      </c>
      <c r="M3221" s="6" t="n">
        <v>45565</v>
      </c>
      <c r="N3221" s="6" t="n">
        <v>47025</v>
      </c>
      <c r="O3221" t="n">
        <v>18.95</v>
      </c>
    </row>
    <row r="3222" hidden="1" s="287">
      <c r="A3222" t="inlineStr">
        <is>
          <t>V200038</t>
        </is>
      </c>
      <c r="B3222" t="n">
        <v>63</v>
      </c>
      <c r="C3222" t="n">
        <v>50</v>
      </c>
      <c r="D3222" t="inlineStr">
        <is>
          <t>Mars Logistics AS</t>
        </is>
      </c>
      <c r="E3222" t="inlineStr">
        <is>
          <t>100770</t>
        </is>
      </c>
      <c r="F3222" t="inlineStr">
        <is>
          <t>Mahmutbey Mah., Tasocagi Yolu Cad.</t>
        </is>
      </c>
      <c r="G3222" t="inlineStr">
        <is>
          <t>34218</t>
        </is>
      </c>
      <c r="H3222" t="inlineStr">
        <is>
          <t>Bagcilar-Istanbul</t>
        </is>
      </c>
      <c r="I3222" t="inlineStr">
        <is>
          <t>TR</t>
        </is>
      </c>
      <c r="J3222" t="inlineStr">
        <is>
          <t>SDGGMRSS_M32</t>
        </is>
      </c>
      <c r="K3222" t="inlineStr">
        <is>
          <t>37 80 4992 884-9</t>
        </is>
      </c>
      <c r="L3222" t="inlineStr">
        <is>
          <t>2024-0006</t>
        </is>
      </c>
      <c r="M3222" s="6" t="n">
        <v>45710</v>
      </c>
      <c r="N3222" s="6" t="n">
        <v>46804</v>
      </c>
      <c r="O3222" t="n">
        <v>44.43</v>
      </c>
    </row>
    <row r="3223" hidden="1" s="287">
      <c r="A3223" t="inlineStr">
        <is>
          <t>V200040</t>
        </is>
      </c>
      <c r="B3223" t="n">
        <v>50</v>
      </c>
      <c r="C3223" t="n">
        <v>50</v>
      </c>
      <c r="D3223" t="inlineStr">
        <is>
          <t>PCC Intermodal S.A.</t>
        </is>
      </c>
      <c r="E3223" t="inlineStr">
        <is>
          <t>100761</t>
        </is>
      </c>
      <c r="F3223" t="inlineStr">
        <is>
          <t>ul Hutnicza 16</t>
        </is>
      </c>
      <c r="G3223" t="inlineStr">
        <is>
          <t>81-061</t>
        </is>
      </c>
      <c r="H3223" t="inlineStr">
        <is>
          <t>Gdynia</t>
        </is>
      </c>
      <c r="I3223" t="inlineStr">
        <is>
          <t>PL</t>
        </is>
      </c>
      <c r="J3223" t="inlineStr">
        <is>
          <t>SGNS_M13</t>
        </is>
      </c>
      <c r="K3223" t="inlineStr">
        <is>
          <t>37 80 4564 190-9</t>
        </is>
      </c>
      <c r="L3223" t="inlineStr">
        <is>
          <t>2024-0021</t>
        </is>
      </c>
      <c r="M3223" s="6" t="n">
        <v>45574</v>
      </c>
      <c r="N3223" s="6" t="n">
        <v>47004</v>
      </c>
      <c r="O3223" t="n">
        <v>20.8</v>
      </c>
    </row>
    <row r="3224" hidden="1" s="287">
      <c r="A3224" t="inlineStr">
        <is>
          <t>V100060</t>
        </is>
      </c>
      <c r="B3224" t="n">
        <v>8</v>
      </c>
      <c r="C3224" t="n">
        <v>50</v>
      </c>
      <c r="D3224" t="inlineStr">
        <is>
          <t>Rail Cargo Austria AG</t>
        </is>
      </c>
      <c r="E3224" t="inlineStr">
        <is>
          <t>100020</t>
        </is>
      </c>
      <c r="F3224" t="inlineStr">
        <is>
          <t>Am Hauptbahnhof 2</t>
        </is>
      </c>
      <c r="G3224" t="inlineStr">
        <is>
          <t>1100</t>
        </is>
      </c>
      <c r="H3224" t="inlineStr">
        <is>
          <t>Wien</t>
        </is>
      </c>
      <c r="I3224" t="inlineStr">
        <is>
          <t>AT</t>
        </is>
      </c>
      <c r="J3224" t="inlineStr">
        <is>
          <t>SGNS_M9</t>
        </is>
      </c>
      <c r="K3224" t="inlineStr">
        <is>
          <t>37 80 4564 540-5</t>
        </is>
      </c>
      <c r="L3224" t="inlineStr">
        <is>
          <t>2024-0031</t>
        </is>
      </c>
      <c r="M3224" s="6" t="n">
        <v>45541</v>
      </c>
      <c r="N3224" s="6" t="n">
        <v>46721</v>
      </c>
      <c r="O3224" t="n">
        <v>15.75</v>
      </c>
    </row>
    <row r="3225" hidden="1" s="287">
      <c r="A3225" t="inlineStr">
        <is>
          <t>V200044</t>
        </is>
      </c>
      <c r="B3225" t="n">
        <v>70</v>
      </c>
      <c r="C3225" t="n">
        <v>50</v>
      </c>
      <c r="D3225" t="inlineStr">
        <is>
          <t>PCC Intermodal S.A.</t>
        </is>
      </c>
      <c r="E3225" t="inlineStr">
        <is>
          <t>100761</t>
        </is>
      </c>
      <c r="F3225" t="inlineStr">
        <is>
          <t>ul Hutnicza 16</t>
        </is>
      </c>
      <c r="G3225" t="inlineStr">
        <is>
          <t>81-061</t>
        </is>
      </c>
      <c r="H3225" t="inlineStr">
        <is>
          <t>Gdynia</t>
        </is>
      </c>
      <c r="I3225" t="inlineStr">
        <is>
          <t>PL</t>
        </is>
      </c>
      <c r="J3225" t="inlineStr">
        <is>
          <t>SGNS_M13</t>
        </is>
      </c>
      <c r="K3225" t="inlineStr">
        <is>
          <t>37 80 4564 384-8</t>
        </is>
      </c>
      <c r="L3225" t="inlineStr">
        <is>
          <t>2023-0016</t>
        </is>
      </c>
      <c r="M3225" s="6" t="n">
        <v>45217</v>
      </c>
      <c r="N3225" s="6" t="n">
        <v>46356</v>
      </c>
      <c r="O3225" t="n">
        <v>22</v>
      </c>
    </row>
    <row r="3226" hidden="1" s="287">
      <c r="A3226" t="inlineStr">
        <is>
          <t>V200047</t>
        </is>
      </c>
      <c r="B3226" t="n">
        <v>61</v>
      </c>
      <c r="C3226" t="n">
        <v>50</v>
      </c>
      <c r="D3226" t="inlineStr">
        <is>
          <t>Alza Cargo Sp. z.o.o.</t>
        </is>
      </c>
      <c r="E3226" t="inlineStr">
        <is>
          <t>100060</t>
        </is>
      </c>
      <c r="F3226" t="inlineStr">
        <is>
          <t>al. Wojciecha Korfantego 125/A</t>
        </is>
      </c>
      <c r="G3226" t="inlineStr">
        <is>
          <t>40-156</t>
        </is>
      </c>
      <c r="H3226" t="inlineStr">
        <is>
          <t>Katowice</t>
        </is>
      </c>
      <c r="I3226" t="inlineStr">
        <is>
          <t>PL</t>
        </is>
      </c>
      <c r="J3226" t="inlineStr">
        <is>
          <t>SGMMNS_M17</t>
        </is>
      </c>
      <c r="K3226" t="inlineStr">
        <is>
          <t>33 80 4505 545-0</t>
        </is>
      </c>
      <c r="L3226" t="inlineStr">
        <is>
          <t>2024-0042</t>
        </is>
      </c>
      <c r="M3226" s="6" t="n">
        <v>45658</v>
      </c>
      <c r="N3226" s="6" t="n">
        <v>46387</v>
      </c>
      <c r="O3226" t="n">
        <v>19.71</v>
      </c>
    </row>
    <row r="3227" hidden="1" s="287">
      <c r="A3227" t="inlineStr">
        <is>
          <t>V100061</t>
        </is>
      </c>
      <c r="B3227" t="n">
        <v>140</v>
      </c>
      <c r="C3227" t="n">
        <v>20</v>
      </c>
      <c r="D3227" t="inlineStr">
        <is>
          <t>Rail Cargo Austria AG</t>
        </is>
      </c>
      <c r="E3227" t="inlineStr">
        <is>
          <t>100020</t>
        </is>
      </c>
      <c r="F3227" t="inlineStr">
        <is>
          <t>Am Hauptbahnhof 2</t>
        </is>
      </c>
      <c r="G3227" t="inlineStr">
        <is>
          <t>1100</t>
        </is>
      </c>
      <c r="H3227" t="inlineStr">
        <is>
          <t>Wien</t>
        </is>
      </c>
      <c r="I3227" t="inlineStr">
        <is>
          <t>AT</t>
        </is>
      </c>
      <c r="J3227" t="inlineStr">
        <is>
          <t>EANOS_95</t>
        </is>
      </c>
      <c r="K3227" t="inlineStr"/>
      <c r="L3227" t="inlineStr">
        <is>
          <t>2025-0008</t>
        </is>
      </c>
      <c r="M3227" s="6" t="n">
        <v>46227</v>
      </c>
      <c r="N3227" s="6" t="n">
        <v>50609</v>
      </c>
      <c r="O3227" t="n">
        <v>26</v>
      </c>
    </row>
    <row r="3228" hidden="1" s="287">
      <c r="A3228" t="inlineStr">
        <is>
          <t>V500002</t>
        </is>
      </c>
      <c r="B3228" t="n">
        <v>58</v>
      </c>
      <c r="C3228" t="n">
        <v>50</v>
      </c>
      <c r="D3228" t="inlineStr">
        <is>
          <t>LAUDE Smart Intermodal S.A.</t>
        </is>
      </c>
      <c r="E3228" t="inlineStr">
        <is>
          <t>100026</t>
        </is>
      </c>
      <c r="F3228" t="inlineStr">
        <is>
          <t>ul. Wroclawska 131</t>
        </is>
      </c>
      <c r="G3228" t="inlineStr">
        <is>
          <t>87-100</t>
        </is>
      </c>
      <c r="H3228" t="inlineStr">
        <is>
          <t>Torun</t>
        </is>
      </c>
      <c r="I3228" t="inlineStr">
        <is>
          <t>PL</t>
        </is>
      </c>
      <c r="J3228" t="inlineStr">
        <is>
          <t>SGMMNSS_M48</t>
        </is>
      </c>
      <c r="K3228" t="inlineStr">
        <is>
          <t>37 84 4594 914-2</t>
        </is>
      </c>
      <c r="L3228" t="inlineStr">
        <is>
          <t>2025-0027</t>
        </is>
      </c>
      <c r="M3228" s="6" t="n">
        <v>45847</v>
      </c>
      <c r="N3228" s="6" t="n">
        <v>47672</v>
      </c>
      <c r="O3228" t="n">
        <v>31.56</v>
      </c>
    </row>
    <row r="3229" hidden="1" s="287">
      <c r="A3229" t="inlineStr">
        <is>
          <t>V300082</t>
        </is>
      </c>
      <c r="B3229" t="n">
        <v>50</v>
      </c>
      <c r="C3229" t="n">
        <v>50</v>
      </c>
      <c r="D3229" t="inlineStr">
        <is>
          <t>NAVILAND CARGO SAS</t>
        </is>
      </c>
      <c r="E3229" t="inlineStr">
        <is>
          <t>100432</t>
        </is>
      </c>
      <c r="F3229" t="inlineStr">
        <is>
          <t>26 Quai Charles Pasqua</t>
        </is>
      </c>
      <c r="G3229" t="inlineStr">
        <is>
          <t>92300</t>
        </is>
      </c>
      <c r="H3229" t="inlineStr">
        <is>
          <t>Levallois-Perret</t>
        </is>
      </c>
      <c r="I3229" t="inlineStr">
        <is>
          <t>FR</t>
        </is>
      </c>
      <c r="J3229" t="inlineStr">
        <is>
          <t>SGGRSS_M20</t>
        </is>
      </c>
      <c r="K3229" t="inlineStr">
        <is>
          <t>33 80 4960 077-2</t>
        </is>
      </c>
      <c r="L3229" t="inlineStr">
        <is>
          <t>2025-0029</t>
        </is>
      </c>
      <c r="M3229" s="6" t="n">
        <v>45992</v>
      </c>
      <c r="N3229" s="6" t="n">
        <v>46721</v>
      </c>
      <c r="O3229" t="n">
        <v>25</v>
      </c>
    </row>
    <row r="3230" hidden="1" s="287">
      <c r="A3230" t="inlineStr">
        <is>
          <t>V400001</t>
        </is>
      </c>
      <c r="B3230" t="n">
        <v>67</v>
      </c>
      <c r="C3230" t="n">
        <v>50</v>
      </c>
      <c r="D3230" t="inlineStr">
        <is>
          <t>DB Cargo AG</t>
        </is>
      </c>
      <c r="E3230" t="inlineStr">
        <is>
          <t>100000</t>
        </is>
      </c>
      <c r="F3230" t="inlineStr">
        <is>
          <t>Rheinstrasse 2</t>
        </is>
      </c>
      <c r="G3230" t="inlineStr">
        <is>
          <t>55116</t>
        </is>
      </c>
      <c r="H3230" t="inlineStr">
        <is>
          <t>Mainz</t>
        </is>
      </c>
      <c r="I3230" t="inlineStr">
        <is>
          <t>DE</t>
        </is>
      </c>
      <c r="J3230" t="inlineStr">
        <is>
          <t>SGGRSS_M2</t>
        </is>
      </c>
      <c r="K3230" t="inlineStr">
        <is>
          <t>37 80 4980 814-0</t>
        </is>
      </c>
      <c r="L3230" t="inlineStr">
        <is>
          <t>2021-2420</t>
        </is>
      </c>
      <c r="M3230" s="6" t="n">
        <v>44662</v>
      </c>
      <c r="N3230" s="6" t="n">
        <v>46811</v>
      </c>
      <c r="O3230" t="n">
        <v>25.4</v>
      </c>
    </row>
    <row r="3231" hidden="1" s="287">
      <c r="A3231" t="inlineStr">
        <is>
          <t>V400006</t>
        </is>
      </c>
      <c r="B3231" t="n">
        <v>45</v>
      </c>
      <c r="C3231" t="n">
        <v>50</v>
      </c>
      <c r="D3231" t="inlineStr">
        <is>
          <t>DB Cargo AG</t>
        </is>
      </c>
      <c r="E3231" t="inlineStr">
        <is>
          <t>100000</t>
        </is>
      </c>
      <c r="F3231" t="inlineStr">
        <is>
          <t>Rheinstrasse 2</t>
        </is>
      </c>
      <c r="G3231" t="inlineStr">
        <is>
          <t>55116</t>
        </is>
      </c>
      <c r="H3231" t="inlineStr">
        <is>
          <t>Mainz</t>
        </is>
      </c>
      <c r="I3231" t="inlineStr">
        <is>
          <t>DE</t>
        </is>
      </c>
      <c r="J3231" t="inlineStr">
        <is>
          <t>SGGRSS_M20</t>
        </is>
      </c>
      <c r="K3231" t="inlineStr">
        <is>
          <t>33 80 4960 075-6</t>
        </is>
      </c>
      <c r="L3231" t="inlineStr">
        <is>
          <t>2021-2420</t>
        </is>
      </c>
      <c r="M3231" s="6" t="n">
        <v>45112</v>
      </c>
      <c r="N3231" s="6" t="n">
        <v>47330</v>
      </c>
      <c r="O3231" t="n">
        <v>27.94</v>
      </c>
    </row>
    <row r="3232" hidden="1" s="287">
      <c r="A3232" t="inlineStr">
        <is>
          <t>V300031</t>
        </is>
      </c>
      <c r="B3232" t="n">
        <v>68</v>
      </c>
      <c r="C3232" t="n">
        <v>50</v>
      </c>
      <c r="D3232" t="inlineStr">
        <is>
          <t>EWG Rail Zrt.</t>
        </is>
      </c>
      <c r="E3232" t="inlineStr">
        <is>
          <t>100758</t>
        </is>
      </c>
      <c r="F3232" t="inlineStr">
        <is>
          <t>Váci út 76 3.em</t>
        </is>
      </c>
      <c r="G3232" t="inlineStr">
        <is>
          <t>1133</t>
        </is>
      </c>
      <c r="H3232" t="inlineStr">
        <is>
          <t>Budapest</t>
        </is>
      </c>
      <c r="I3232" t="inlineStr">
        <is>
          <t>HU</t>
        </is>
      </c>
      <c r="J3232" t="inlineStr">
        <is>
          <t>SGGRSS_M2</t>
        </is>
      </c>
      <c r="K3232" t="inlineStr">
        <is>
          <t>37 80 4960 985-2</t>
        </is>
      </c>
      <c r="L3232" t="inlineStr">
        <is>
          <t>2023-0008</t>
        </is>
      </c>
      <c r="M3232" s="6" t="n">
        <v>45992</v>
      </c>
      <c r="N3232" s="6" t="n">
        <v>46905</v>
      </c>
      <c r="O3232" t="n">
        <v>19.25</v>
      </c>
    </row>
    <row r="3233" hidden="1" s="287">
      <c r="A3233" t="inlineStr">
        <is>
          <t>V100051</t>
        </is>
      </c>
      <c r="B3233" t="n">
        <v>60</v>
      </c>
      <c r="C3233" t="n">
        <v>50</v>
      </c>
      <c r="D3233" t="inlineStr">
        <is>
          <t>LAUDE Smart Intermodal S.A.</t>
        </is>
      </c>
      <c r="E3233" t="inlineStr">
        <is>
          <t>100026</t>
        </is>
      </c>
      <c r="F3233" t="inlineStr">
        <is>
          <t>ul. Wroclawska 131</t>
        </is>
      </c>
      <c r="G3233" t="inlineStr">
        <is>
          <t>87-100</t>
        </is>
      </c>
      <c r="H3233" t="inlineStr">
        <is>
          <t>Torun</t>
        </is>
      </c>
      <c r="I3233" t="inlineStr">
        <is>
          <t>PL</t>
        </is>
      </c>
      <c r="J3233" t="inlineStr">
        <is>
          <t>SGMMNS_M17</t>
        </is>
      </c>
      <c r="K3233" t="inlineStr">
        <is>
          <t>33 80 4505 606-0</t>
        </is>
      </c>
      <c r="L3233" t="inlineStr">
        <is>
          <t>2023-0033</t>
        </is>
      </c>
      <c r="M3233" s="6" t="n">
        <v>45565</v>
      </c>
      <c r="N3233" s="6" t="n">
        <v>47025</v>
      </c>
      <c r="O3233" t="n">
        <v>18.95</v>
      </c>
    </row>
    <row r="3234" hidden="1" s="287">
      <c r="A3234" t="inlineStr">
        <is>
          <t>V200038</t>
        </is>
      </c>
      <c r="B3234" t="n">
        <v>64</v>
      </c>
      <c r="C3234" t="n">
        <v>50</v>
      </c>
      <c r="D3234" t="inlineStr">
        <is>
          <t>Mars Logistics AS</t>
        </is>
      </c>
      <c r="E3234" t="inlineStr">
        <is>
          <t>100770</t>
        </is>
      </c>
      <c r="F3234" t="inlineStr">
        <is>
          <t>Mahmutbey Mah., Tasocagi Yolu Cad.</t>
        </is>
      </c>
      <c r="G3234" t="inlineStr">
        <is>
          <t>34218</t>
        </is>
      </c>
      <c r="H3234" t="inlineStr">
        <is>
          <t>Bagcilar-Istanbul</t>
        </is>
      </c>
      <c r="I3234" t="inlineStr">
        <is>
          <t>TR</t>
        </is>
      </c>
      <c r="J3234" t="inlineStr">
        <is>
          <t>SDGGMRSS_M32</t>
        </is>
      </c>
      <c r="K3234" t="inlineStr">
        <is>
          <t>37 80 4992 885-6</t>
        </is>
      </c>
      <c r="L3234" t="inlineStr">
        <is>
          <t>2024-0006</t>
        </is>
      </c>
      <c r="M3234" s="6" t="n">
        <v>45710</v>
      </c>
      <c r="N3234" s="6" t="n">
        <v>46804</v>
      </c>
      <c r="O3234" t="n">
        <v>44.43</v>
      </c>
    </row>
    <row r="3235" hidden="1" s="287">
      <c r="A3235" t="inlineStr">
        <is>
          <t>V200040</t>
        </is>
      </c>
      <c r="B3235" t="n">
        <v>51</v>
      </c>
      <c r="C3235" t="n">
        <v>50</v>
      </c>
      <c r="D3235" t="inlineStr">
        <is>
          <t>PCC Intermodal S.A.</t>
        </is>
      </c>
      <c r="E3235" t="inlineStr">
        <is>
          <t>100761</t>
        </is>
      </c>
      <c r="F3235" t="inlineStr">
        <is>
          <t>ul Hutnicza 16</t>
        </is>
      </c>
      <c r="G3235" t="inlineStr">
        <is>
          <t>81-061</t>
        </is>
      </c>
      <c r="H3235" t="inlineStr">
        <is>
          <t>Gdynia</t>
        </is>
      </c>
      <c r="I3235" t="inlineStr">
        <is>
          <t>PL</t>
        </is>
      </c>
      <c r="J3235" t="inlineStr">
        <is>
          <t>SGNS_M13</t>
        </is>
      </c>
      <c r="K3235" t="inlineStr">
        <is>
          <t>37 80 4564 189-1</t>
        </is>
      </c>
      <c r="L3235" t="inlineStr">
        <is>
          <t>2024-0021</t>
        </is>
      </c>
      <c r="M3235" s="6" t="n">
        <v>45574</v>
      </c>
      <c r="N3235" s="6" t="n">
        <v>47004</v>
      </c>
      <c r="O3235" t="n">
        <v>20.8</v>
      </c>
    </row>
    <row r="3236" hidden="1" s="287">
      <c r="A3236" t="inlineStr">
        <is>
          <t>V100060</t>
        </is>
      </c>
      <c r="B3236" t="n">
        <v>9</v>
      </c>
      <c r="C3236" t="n">
        <v>50</v>
      </c>
      <c r="D3236" t="inlineStr">
        <is>
          <t>Rail Cargo Austria AG</t>
        </is>
      </c>
      <c r="E3236" t="inlineStr">
        <is>
          <t>100020</t>
        </is>
      </c>
      <c r="F3236" t="inlineStr">
        <is>
          <t>Am Hauptbahnhof 2</t>
        </is>
      </c>
      <c r="G3236" t="inlineStr">
        <is>
          <t>1100</t>
        </is>
      </c>
      <c r="H3236" t="inlineStr">
        <is>
          <t>Wien</t>
        </is>
      </c>
      <c r="I3236" t="inlineStr">
        <is>
          <t>AT</t>
        </is>
      </c>
      <c r="J3236" t="inlineStr">
        <is>
          <t>SGNS_M9</t>
        </is>
      </c>
      <c r="K3236" t="inlineStr">
        <is>
          <t>37 80 4564 550-4</t>
        </is>
      </c>
      <c r="L3236" t="inlineStr">
        <is>
          <t>2024-0031</t>
        </is>
      </c>
      <c r="M3236" s="6" t="n">
        <v>45541</v>
      </c>
      <c r="N3236" s="6" t="n">
        <v>46721</v>
      </c>
      <c r="O3236" t="n">
        <v>15.75</v>
      </c>
    </row>
    <row r="3237" hidden="1" s="287">
      <c r="A3237" t="inlineStr">
        <is>
          <t>V200047</t>
        </is>
      </c>
      <c r="B3237" t="n">
        <v>62</v>
      </c>
      <c r="C3237" t="n">
        <v>50</v>
      </c>
      <c r="D3237" t="inlineStr">
        <is>
          <t>Alza Cargo Sp. z.o.o.</t>
        </is>
      </c>
      <c r="E3237" t="inlineStr">
        <is>
          <t>100060</t>
        </is>
      </c>
      <c r="F3237" t="inlineStr">
        <is>
          <t>al. Wojciecha Korfantego 125/A</t>
        </is>
      </c>
      <c r="G3237" t="inlineStr">
        <is>
          <t>40-156</t>
        </is>
      </c>
      <c r="H3237" t="inlineStr">
        <is>
          <t>Katowice</t>
        </is>
      </c>
      <c r="I3237" t="inlineStr">
        <is>
          <t>PL</t>
        </is>
      </c>
      <c r="J3237" t="inlineStr">
        <is>
          <t>SGMMNS_M17</t>
        </is>
      </c>
      <c r="K3237" t="inlineStr">
        <is>
          <t>33 80 4505 444-6</t>
        </is>
      </c>
      <c r="L3237" t="inlineStr">
        <is>
          <t>2024-0042</t>
        </is>
      </c>
      <c r="M3237" s="6" t="n">
        <v>45672</v>
      </c>
      <c r="N3237" s="6" t="n">
        <v>46401</v>
      </c>
      <c r="O3237" t="n">
        <v>19.71</v>
      </c>
    </row>
    <row r="3238" hidden="1" s="287">
      <c r="A3238" t="inlineStr">
        <is>
          <t>V100061</t>
        </is>
      </c>
      <c r="B3238" t="n">
        <v>141</v>
      </c>
      <c r="C3238" t="n">
        <v>20</v>
      </c>
      <c r="D3238" t="inlineStr">
        <is>
          <t>Rail Cargo Austria AG</t>
        </is>
      </c>
      <c r="E3238" t="inlineStr">
        <is>
          <t>100020</t>
        </is>
      </c>
      <c r="F3238" t="inlineStr">
        <is>
          <t>Am Hauptbahnhof 2</t>
        </is>
      </c>
      <c r="G3238" t="inlineStr">
        <is>
          <t>1100</t>
        </is>
      </c>
      <c r="H3238" t="inlineStr">
        <is>
          <t>Wien</t>
        </is>
      </c>
      <c r="I3238" t="inlineStr">
        <is>
          <t>AT</t>
        </is>
      </c>
      <c r="J3238" t="inlineStr">
        <is>
          <t>EANOS_95</t>
        </is>
      </c>
      <c r="K3238" t="inlineStr"/>
      <c r="L3238" t="inlineStr">
        <is>
          <t>2025-0008</t>
        </is>
      </c>
      <c r="M3238" s="6" t="n">
        <v>46227</v>
      </c>
      <c r="N3238" s="6" t="n">
        <v>50609</v>
      </c>
      <c r="O3238" t="n">
        <v>26</v>
      </c>
    </row>
    <row r="3239" hidden="1" s="287">
      <c r="A3239" t="inlineStr">
        <is>
          <t>V500002</t>
        </is>
      </c>
      <c r="B3239" t="n">
        <v>59</v>
      </c>
      <c r="C3239" t="n">
        <v>50</v>
      </c>
      <c r="D3239" t="inlineStr">
        <is>
          <t>LAUDE Smart Intermodal S.A.</t>
        </is>
      </c>
      <c r="E3239" t="inlineStr">
        <is>
          <t>100026</t>
        </is>
      </c>
      <c r="F3239" t="inlineStr">
        <is>
          <t>ul. Wroclawska 131</t>
        </is>
      </c>
      <c r="G3239" t="inlineStr">
        <is>
          <t>87-100</t>
        </is>
      </c>
      <c r="H3239" t="inlineStr">
        <is>
          <t>Torun</t>
        </is>
      </c>
      <c r="I3239" t="inlineStr">
        <is>
          <t>PL</t>
        </is>
      </c>
      <c r="J3239" t="inlineStr">
        <is>
          <t>SGMMNSS_M48</t>
        </is>
      </c>
      <c r="K3239" t="inlineStr">
        <is>
          <t>37 84 4594 915-9</t>
        </is>
      </c>
      <c r="L3239" t="inlineStr">
        <is>
          <t>2025-0027</t>
        </is>
      </c>
      <c r="M3239" s="6" t="n">
        <v>45847</v>
      </c>
      <c r="N3239" s="6" t="n">
        <v>47672</v>
      </c>
      <c r="O3239" t="n">
        <v>31.56</v>
      </c>
    </row>
    <row r="3240" hidden="1" s="287">
      <c r="A3240" t="inlineStr">
        <is>
          <t>V300082</t>
        </is>
      </c>
      <c r="B3240" t="n">
        <v>51</v>
      </c>
      <c r="C3240" t="n">
        <v>50</v>
      </c>
      <c r="D3240" t="inlineStr">
        <is>
          <t>NAVILAND CARGO SAS</t>
        </is>
      </c>
      <c r="E3240" t="inlineStr">
        <is>
          <t>100432</t>
        </is>
      </c>
      <c r="F3240" t="inlineStr">
        <is>
          <t>26 Quai Charles Pasqua</t>
        </is>
      </c>
      <c r="G3240" t="inlineStr">
        <is>
          <t>92300</t>
        </is>
      </c>
      <c r="H3240" t="inlineStr">
        <is>
          <t>Levallois-Perret</t>
        </is>
      </c>
      <c r="I3240" t="inlineStr">
        <is>
          <t>FR</t>
        </is>
      </c>
      <c r="J3240" t="inlineStr">
        <is>
          <t>SGGRSS_M20</t>
        </is>
      </c>
      <c r="K3240" t="inlineStr">
        <is>
          <t>33 80 4960 079-8</t>
        </is>
      </c>
      <c r="L3240" t="inlineStr">
        <is>
          <t>2025-0029</t>
        </is>
      </c>
      <c r="M3240" s="6" t="n">
        <v>45992</v>
      </c>
      <c r="N3240" s="6" t="n">
        <v>46721</v>
      </c>
      <c r="O3240" t="n">
        <v>25</v>
      </c>
    </row>
    <row r="3241" hidden="1" s="287">
      <c r="A3241" t="inlineStr">
        <is>
          <t>V400001</t>
        </is>
      </c>
      <c r="B3241" t="n">
        <v>68</v>
      </c>
      <c r="C3241" t="n">
        <v>50</v>
      </c>
      <c r="D3241" t="inlineStr">
        <is>
          <t>DB Cargo AG</t>
        </is>
      </c>
      <c r="E3241" t="inlineStr">
        <is>
          <t>100000</t>
        </is>
      </c>
      <c r="F3241" t="inlineStr">
        <is>
          <t>Rheinstrasse 2</t>
        </is>
      </c>
      <c r="G3241" t="inlineStr">
        <is>
          <t>55116</t>
        </is>
      </c>
      <c r="H3241" t="inlineStr">
        <is>
          <t>Mainz</t>
        </is>
      </c>
      <c r="I3241" t="inlineStr">
        <is>
          <t>DE</t>
        </is>
      </c>
      <c r="J3241" t="inlineStr">
        <is>
          <t>SGGRSS_M2</t>
        </is>
      </c>
      <c r="K3241" t="inlineStr">
        <is>
          <t>37 80 4980 815-7</t>
        </is>
      </c>
      <c r="L3241" t="inlineStr">
        <is>
          <t>2021-2420</t>
        </is>
      </c>
      <c r="M3241" s="6" t="n">
        <v>44662</v>
      </c>
      <c r="N3241" s="6" t="n">
        <v>46811</v>
      </c>
      <c r="O3241" t="n">
        <v>25.4</v>
      </c>
    </row>
    <row r="3242" hidden="1" s="287">
      <c r="A3242" t="inlineStr">
        <is>
          <t>V400006</t>
        </is>
      </c>
      <c r="B3242" t="n">
        <v>46</v>
      </c>
      <c r="C3242" t="n">
        <v>50</v>
      </c>
      <c r="D3242" t="inlineStr">
        <is>
          <t>DB Cargo AG</t>
        </is>
      </c>
      <c r="E3242" t="inlineStr">
        <is>
          <t>100000</t>
        </is>
      </c>
      <c r="F3242" t="inlineStr">
        <is>
          <t>Rheinstrasse 2</t>
        </is>
      </c>
      <c r="G3242" t="inlineStr">
        <is>
          <t>55116</t>
        </is>
      </c>
      <c r="H3242" t="inlineStr">
        <is>
          <t>Mainz</t>
        </is>
      </c>
      <c r="I3242" t="inlineStr">
        <is>
          <t>DE</t>
        </is>
      </c>
      <c r="J3242" t="inlineStr">
        <is>
          <t>SGGRSS_M2</t>
        </is>
      </c>
      <c r="K3242" t="inlineStr">
        <is>
          <t>33 80 4960 146-5</t>
        </is>
      </c>
      <c r="L3242" t="inlineStr">
        <is>
          <t>2021-2420</t>
        </is>
      </c>
      <c r="M3242" s="6" t="n">
        <v>45112</v>
      </c>
      <c r="N3242" s="6" t="n">
        <v>47330</v>
      </c>
      <c r="O3242" t="n">
        <v>27.94</v>
      </c>
    </row>
    <row r="3243" hidden="1" s="287">
      <c r="A3243" t="inlineStr">
        <is>
          <t>V300031</t>
        </is>
      </c>
      <c r="B3243" t="n">
        <v>69</v>
      </c>
      <c r="C3243" t="n">
        <v>50</v>
      </c>
      <c r="D3243" t="inlineStr">
        <is>
          <t>EWG Rail Zrt.</t>
        </is>
      </c>
      <c r="E3243" t="inlineStr">
        <is>
          <t>100758</t>
        </is>
      </c>
      <c r="F3243" t="inlineStr">
        <is>
          <t>Váci út 76 3.em</t>
        </is>
      </c>
      <c r="G3243" t="inlineStr">
        <is>
          <t>1133</t>
        </is>
      </c>
      <c r="H3243" t="inlineStr">
        <is>
          <t>Budapest</t>
        </is>
      </c>
      <c r="I3243" t="inlineStr">
        <is>
          <t>HU</t>
        </is>
      </c>
      <c r="J3243" t="inlineStr">
        <is>
          <t>SGGRSS_M2</t>
        </is>
      </c>
      <c r="K3243" t="inlineStr">
        <is>
          <t>37 80 4960 986-0</t>
        </is>
      </c>
      <c r="L3243" t="inlineStr">
        <is>
          <t>2023-0008</t>
        </is>
      </c>
      <c r="M3243" s="6" t="n">
        <v>45992</v>
      </c>
      <c r="N3243" s="6" t="n">
        <v>46905</v>
      </c>
      <c r="O3243" t="n">
        <v>19.25</v>
      </c>
    </row>
    <row r="3244" hidden="1" s="287">
      <c r="A3244" t="inlineStr">
        <is>
          <t>V100051</t>
        </is>
      </c>
      <c r="B3244" t="n">
        <v>61</v>
      </c>
      <c r="C3244" t="n">
        <v>50</v>
      </c>
      <c r="D3244" t="inlineStr">
        <is>
          <t>LAUDE Smart Intermodal S.A.</t>
        </is>
      </c>
      <c r="E3244" t="inlineStr">
        <is>
          <t>100026</t>
        </is>
      </c>
      <c r="F3244" t="inlineStr">
        <is>
          <t>ul. Wroclawska 131</t>
        </is>
      </c>
      <c r="G3244" t="inlineStr">
        <is>
          <t>87-100</t>
        </is>
      </c>
      <c r="H3244" t="inlineStr">
        <is>
          <t>Torun</t>
        </is>
      </c>
      <c r="I3244" t="inlineStr">
        <is>
          <t>PL</t>
        </is>
      </c>
      <c r="J3244" t="inlineStr">
        <is>
          <t>SGMMNS_M17</t>
        </is>
      </c>
      <c r="K3244" t="inlineStr">
        <is>
          <t>33 80 4505 607-8</t>
        </is>
      </c>
      <c r="L3244" t="inlineStr">
        <is>
          <t>2023-0033</t>
        </is>
      </c>
      <c r="M3244" s="6" t="n">
        <v>45565</v>
      </c>
      <c r="N3244" s="6" t="n">
        <v>47025</v>
      </c>
      <c r="O3244" t="n">
        <v>18.95</v>
      </c>
    </row>
    <row r="3245" hidden="1" s="287">
      <c r="A3245" t="inlineStr">
        <is>
          <t>V200038</t>
        </is>
      </c>
      <c r="B3245" t="n">
        <v>65</v>
      </c>
      <c r="C3245" t="n">
        <v>50</v>
      </c>
      <c r="D3245" t="inlineStr">
        <is>
          <t>Mars Logistics AS</t>
        </is>
      </c>
      <c r="E3245" t="inlineStr">
        <is>
          <t>100770</t>
        </is>
      </c>
      <c r="F3245" t="inlineStr">
        <is>
          <t>Mahmutbey Mah., Tasocagi Yolu Cad.</t>
        </is>
      </c>
      <c r="G3245" t="inlineStr">
        <is>
          <t>34218</t>
        </is>
      </c>
      <c r="H3245" t="inlineStr">
        <is>
          <t>Bagcilar-Istanbul</t>
        </is>
      </c>
      <c r="I3245" t="inlineStr">
        <is>
          <t>TR</t>
        </is>
      </c>
      <c r="J3245" t="inlineStr">
        <is>
          <t>SDGGMRSS_M32</t>
        </is>
      </c>
      <c r="K3245" t="inlineStr">
        <is>
          <t>37 80 4992 886-4</t>
        </is>
      </c>
      <c r="L3245" t="inlineStr">
        <is>
          <t>2024-0006</t>
        </is>
      </c>
      <c r="M3245" s="6" t="n">
        <v>45710</v>
      </c>
      <c r="N3245" s="6" t="n">
        <v>46804</v>
      </c>
      <c r="O3245" t="n">
        <v>44.43</v>
      </c>
    </row>
    <row r="3246" hidden="1" s="287">
      <c r="A3246" t="inlineStr">
        <is>
          <t>V200040</t>
        </is>
      </c>
      <c r="B3246" t="n">
        <v>52</v>
      </c>
      <c r="C3246" t="n">
        <v>50</v>
      </c>
      <c r="D3246" t="inlineStr">
        <is>
          <t>PCC Intermodal S.A.</t>
        </is>
      </c>
      <c r="E3246" t="inlineStr">
        <is>
          <t>100761</t>
        </is>
      </c>
      <c r="F3246" t="inlineStr">
        <is>
          <t>ul Hutnicza 16</t>
        </is>
      </c>
      <c r="G3246" t="inlineStr">
        <is>
          <t>81-061</t>
        </is>
      </c>
      <c r="H3246" t="inlineStr">
        <is>
          <t>Gdynia</t>
        </is>
      </c>
      <c r="I3246" t="inlineStr">
        <is>
          <t>PL</t>
        </is>
      </c>
      <c r="J3246" t="inlineStr">
        <is>
          <t>SGNS_M13</t>
        </is>
      </c>
      <c r="K3246" t="inlineStr">
        <is>
          <t>37 80 4564 182-6</t>
        </is>
      </c>
      <c r="L3246" t="inlineStr">
        <is>
          <t>2024-0021</t>
        </is>
      </c>
      <c r="M3246" s="6" t="n">
        <v>45574</v>
      </c>
      <c r="N3246" s="6" t="n">
        <v>47004</v>
      </c>
      <c r="O3246" t="n">
        <v>20.8</v>
      </c>
    </row>
    <row r="3247" hidden="1" s="287">
      <c r="A3247" t="inlineStr">
        <is>
          <t>V100060</t>
        </is>
      </c>
      <c r="B3247" t="n">
        <v>10</v>
      </c>
      <c r="C3247" t="n">
        <v>50</v>
      </c>
      <c r="D3247" t="inlineStr">
        <is>
          <t>Rail Cargo Austria AG</t>
        </is>
      </c>
      <c r="E3247" t="inlineStr">
        <is>
          <t>100020</t>
        </is>
      </c>
      <c r="F3247" t="inlineStr">
        <is>
          <t>Am Hauptbahnhof 2</t>
        </is>
      </c>
      <c r="G3247" t="inlineStr">
        <is>
          <t>1100</t>
        </is>
      </c>
      <c r="H3247" t="inlineStr">
        <is>
          <t>Wien</t>
        </is>
      </c>
      <c r="I3247" t="inlineStr">
        <is>
          <t>AT</t>
        </is>
      </c>
      <c r="J3247" t="inlineStr">
        <is>
          <t>SGNS_M9</t>
        </is>
      </c>
      <c r="K3247" t="inlineStr">
        <is>
          <t>37 80 4564 557-9</t>
        </is>
      </c>
      <c r="L3247" t="inlineStr">
        <is>
          <t>2024-0031</t>
        </is>
      </c>
      <c r="M3247" s="6" t="n">
        <v>45541</v>
      </c>
      <c r="N3247" s="6" t="n">
        <v>46721</v>
      </c>
      <c r="O3247" t="n">
        <v>15.75</v>
      </c>
    </row>
    <row r="3248" hidden="1" s="287">
      <c r="A3248" t="inlineStr">
        <is>
          <t>V200047</t>
        </is>
      </c>
      <c r="B3248" t="n">
        <v>63</v>
      </c>
      <c r="C3248" t="n">
        <v>50</v>
      </c>
      <c r="D3248" t="inlineStr">
        <is>
          <t>Alza Cargo Sp. z.o.o.</t>
        </is>
      </c>
      <c r="E3248" t="inlineStr">
        <is>
          <t>100060</t>
        </is>
      </c>
      <c r="F3248" t="inlineStr">
        <is>
          <t>al. Wojciecha Korfantego 125/A</t>
        </is>
      </c>
      <c r="G3248" t="inlineStr">
        <is>
          <t>40-156</t>
        </is>
      </c>
      <c r="H3248" t="inlineStr">
        <is>
          <t>Katowice</t>
        </is>
      </c>
      <c r="I3248" t="inlineStr">
        <is>
          <t>PL</t>
        </is>
      </c>
      <c r="J3248" t="inlineStr">
        <is>
          <t>SGMMNS_M17</t>
        </is>
      </c>
      <c r="K3248" t="inlineStr">
        <is>
          <t>33 80 4505 445-3</t>
        </is>
      </c>
      <c r="L3248" t="inlineStr">
        <is>
          <t>2024-0042</t>
        </is>
      </c>
      <c r="M3248" s="6" t="n">
        <v>45672</v>
      </c>
      <c r="N3248" s="6" t="n">
        <v>46401</v>
      </c>
      <c r="O3248" t="n">
        <v>19.71</v>
      </c>
    </row>
    <row r="3249" hidden="1" s="287">
      <c r="A3249" t="inlineStr">
        <is>
          <t>V100061</t>
        </is>
      </c>
      <c r="B3249" t="n">
        <v>142</v>
      </c>
      <c r="C3249" t="n">
        <v>20</v>
      </c>
      <c r="D3249" t="inlineStr">
        <is>
          <t>Rail Cargo Austria AG</t>
        </is>
      </c>
      <c r="E3249" t="inlineStr">
        <is>
          <t>100020</t>
        </is>
      </c>
      <c r="F3249" t="inlineStr">
        <is>
          <t>Am Hauptbahnhof 2</t>
        </is>
      </c>
      <c r="G3249" t="inlineStr">
        <is>
          <t>1100</t>
        </is>
      </c>
      <c r="H3249" t="inlineStr">
        <is>
          <t>Wien</t>
        </is>
      </c>
      <c r="I3249" t="inlineStr">
        <is>
          <t>AT</t>
        </is>
      </c>
      <c r="J3249" t="inlineStr">
        <is>
          <t>EANOS_95</t>
        </is>
      </c>
      <c r="K3249" t="inlineStr"/>
      <c r="L3249" t="inlineStr">
        <is>
          <t>2025-0008</t>
        </is>
      </c>
      <c r="M3249" s="6" t="n">
        <v>46227</v>
      </c>
      <c r="N3249" s="6" t="n">
        <v>50609</v>
      </c>
      <c r="O3249" t="n">
        <v>26</v>
      </c>
    </row>
    <row r="3250" hidden="1" s="287">
      <c r="A3250" t="inlineStr">
        <is>
          <t>V500002</t>
        </is>
      </c>
      <c r="B3250" t="n">
        <v>60</v>
      </c>
      <c r="C3250" t="n">
        <v>50</v>
      </c>
      <c r="D3250" t="inlineStr">
        <is>
          <t>LAUDE Smart Intermodal S.A.</t>
        </is>
      </c>
      <c r="E3250" t="inlineStr">
        <is>
          <t>100026</t>
        </is>
      </c>
      <c r="F3250" t="inlineStr">
        <is>
          <t>ul. Wroclawska 131</t>
        </is>
      </c>
      <c r="G3250" t="inlineStr">
        <is>
          <t>87-100</t>
        </is>
      </c>
      <c r="H3250" t="inlineStr">
        <is>
          <t>Torun</t>
        </is>
      </c>
      <c r="I3250" t="inlineStr">
        <is>
          <t>PL</t>
        </is>
      </c>
      <c r="J3250" t="inlineStr">
        <is>
          <t>SGMMNSS_M48</t>
        </is>
      </c>
      <c r="K3250" t="inlineStr">
        <is>
          <t>37 84 4594 916-7</t>
        </is>
      </c>
      <c r="L3250" t="inlineStr">
        <is>
          <t>2025-0027</t>
        </is>
      </c>
      <c r="M3250" s="6" t="n">
        <v>45847</v>
      </c>
      <c r="N3250" s="6" t="n">
        <v>47672</v>
      </c>
      <c r="O3250" t="n">
        <v>31.56</v>
      </c>
    </row>
    <row r="3251" hidden="1" s="287">
      <c r="A3251" t="inlineStr">
        <is>
          <t>V300082</t>
        </is>
      </c>
      <c r="B3251" t="n">
        <v>52</v>
      </c>
      <c r="C3251" t="n">
        <v>50</v>
      </c>
      <c r="D3251" t="inlineStr">
        <is>
          <t>NAVILAND CARGO SAS</t>
        </is>
      </c>
      <c r="E3251" t="inlineStr">
        <is>
          <t>100432</t>
        </is>
      </c>
      <c r="F3251" t="inlineStr">
        <is>
          <t>26 Quai Charles Pasqua</t>
        </is>
      </c>
      <c r="G3251" t="inlineStr">
        <is>
          <t>92300</t>
        </is>
      </c>
      <c r="H3251" t="inlineStr">
        <is>
          <t>Levallois-Perret</t>
        </is>
      </c>
      <c r="I3251" t="inlineStr">
        <is>
          <t>FR</t>
        </is>
      </c>
      <c r="J3251" t="inlineStr">
        <is>
          <t>SGGRSS_M20</t>
        </is>
      </c>
      <c r="K3251" t="inlineStr">
        <is>
          <t>33 80 4960 081-4</t>
        </is>
      </c>
      <c r="L3251" t="inlineStr">
        <is>
          <t>2025-0029</t>
        </is>
      </c>
      <c r="M3251" s="6" t="n">
        <v>45992</v>
      </c>
      <c r="N3251" s="6" t="n">
        <v>46721</v>
      </c>
      <c r="O3251" t="n">
        <v>25</v>
      </c>
    </row>
    <row r="3252" hidden="1" s="287">
      <c r="A3252" t="inlineStr">
        <is>
          <t>V400001</t>
        </is>
      </c>
      <c r="B3252" t="n">
        <v>69</v>
      </c>
      <c r="C3252" t="n">
        <v>50</v>
      </c>
      <c r="D3252" t="inlineStr">
        <is>
          <t>DB Cargo AG</t>
        </is>
      </c>
      <c r="E3252" t="inlineStr">
        <is>
          <t>100000</t>
        </is>
      </c>
      <c r="F3252" t="inlineStr">
        <is>
          <t>Rheinstrasse 2</t>
        </is>
      </c>
      <c r="G3252" t="inlineStr">
        <is>
          <t>55116</t>
        </is>
      </c>
      <c r="H3252" t="inlineStr">
        <is>
          <t>Mainz</t>
        </is>
      </c>
      <c r="I3252" t="inlineStr">
        <is>
          <t>DE</t>
        </is>
      </c>
      <c r="J3252" t="inlineStr">
        <is>
          <t>SGGRSS_M2</t>
        </is>
      </c>
      <c r="K3252" t="inlineStr">
        <is>
          <t>37 80 4980 816-5</t>
        </is>
      </c>
      <c r="L3252" t="inlineStr">
        <is>
          <t>2021-2420</t>
        </is>
      </c>
      <c r="M3252" s="6" t="n">
        <v>44662</v>
      </c>
      <c r="N3252" s="6" t="n">
        <v>46811</v>
      </c>
      <c r="O3252" t="n">
        <v>25.4</v>
      </c>
    </row>
    <row r="3253" hidden="1" s="287">
      <c r="A3253" t="inlineStr">
        <is>
          <t>V400006</t>
        </is>
      </c>
      <c r="B3253" t="n">
        <v>47</v>
      </c>
      <c r="C3253" t="n">
        <v>50</v>
      </c>
      <c r="D3253" t="inlineStr">
        <is>
          <t>DB Cargo AG</t>
        </is>
      </c>
      <c r="E3253" t="inlineStr">
        <is>
          <t>100000</t>
        </is>
      </c>
      <c r="F3253" t="inlineStr">
        <is>
          <t>Rheinstrasse 2</t>
        </is>
      </c>
      <c r="G3253" t="inlineStr">
        <is>
          <t>55116</t>
        </is>
      </c>
      <c r="H3253" t="inlineStr">
        <is>
          <t>Mainz</t>
        </is>
      </c>
      <c r="I3253" t="inlineStr">
        <is>
          <t>DE</t>
        </is>
      </c>
      <c r="J3253" t="inlineStr">
        <is>
          <t>SGGRSS_M2</t>
        </is>
      </c>
      <c r="K3253" t="inlineStr">
        <is>
          <t>33 80 4960 147-3</t>
        </is>
      </c>
      <c r="L3253" t="inlineStr">
        <is>
          <t>2021-2420</t>
        </is>
      </c>
      <c r="M3253" s="6" t="n">
        <v>45112</v>
      </c>
      <c r="N3253" s="6" t="n">
        <v>47330</v>
      </c>
      <c r="O3253" t="n">
        <v>27.94</v>
      </c>
    </row>
    <row r="3254" hidden="1" s="287">
      <c r="A3254" t="inlineStr">
        <is>
          <t>V300031</t>
        </is>
      </c>
      <c r="B3254" t="n">
        <v>70</v>
      </c>
      <c r="C3254" t="n">
        <v>50</v>
      </c>
      <c r="D3254" t="inlineStr">
        <is>
          <t>EWG Rail Zrt.</t>
        </is>
      </c>
      <c r="E3254" t="inlineStr">
        <is>
          <t>100758</t>
        </is>
      </c>
      <c r="F3254" t="inlineStr">
        <is>
          <t>Váci út 76 3.em</t>
        </is>
      </c>
      <c r="G3254" t="inlineStr">
        <is>
          <t>1133</t>
        </is>
      </c>
      <c r="H3254" t="inlineStr">
        <is>
          <t>Budapest</t>
        </is>
      </c>
      <c r="I3254" t="inlineStr">
        <is>
          <t>HU</t>
        </is>
      </c>
      <c r="J3254" t="inlineStr">
        <is>
          <t>SGGRSS_M2</t>
        </is>
      </c>
      <c r="K3254" t="inlineStr">
        <is>
          <t>37 80 4960 987-8</t>
        </is>
      </c>
      <c r="L3254" t="inlineStr">
        <is>
          <t>2023-0008</t>
        </is>
      </c>
      <c r="M3254" s="6" t="n">
        <v>45992</v>
      </c>
      <c r="N3254" s="6" t="n">
        <v>46905</v>
      </c>
      <c r="O3254" t="n">
        <v>19.25</v>
      </c>
    </row>
    <row r="3255" hidden="1" s="287">
      <c r="A3255" t="inlineStr">
        <is>
          <t>V100051</t>
        </is>
      </c>
      <c r="B3255" t="n">
        <v>62</v>
      </c>
      <c r="C3255" t="n">
        <v>50</v>
      </c>
      <c r="D3255" t="inlineStr">
        <is>
          <t>LAUDE Smart Intermodal S.A.</t>
        </is>
      </c>
      <c r="E3255" t="inlineStr">
        <is>
          <t>100026</t>
        </is>
      </c>
      <c r="F3255" t="inlineStr">
        <is>
          <t>ul. Wroclawska 131</t>
        </is>
      </c>
      <c r="G3255" t="inlineStr">
        <is>
          <t>87-100</t>
        </is>
      </c>
      <c r="H3255" t="inlineStr">
        <is>
          <t>Torun</t>
        </is>
      </c>
      <c r="I3255" t="inlineStr">
        <is>
          <t>PL</t>
        </is>
      </c>
      <c r="J3255" t="inlineStr">
        <is>
          <t>SGMMNS_M17</t>
        </is>
      </c>
      <c r="K3255" t="inlineStr">
        <is>
          <t>33 80 4505 608-6</t>
        </is>
      </c>
      <c r="L3255" t="inlineStr">
        <is>
          <t>2023-0033</t>
        </is>
      </c>
      <c r="M3255" s="6" t="n">
        <v>45565</v>
      </c>
      <c r="N3255" s="6" t="n">
        <v>47025</v>
      </c>
      <c r="O3255" t="n">
        <v>18.95</v>
      </c>
    </row>
    <row r="3256" hidden="1" s="287">
      <c r="A3256" t="inlineStr">
        <is>
          <t>V200038</t>
        </is>
      </c>
      <c r="B3256" t="n">
        <v>66</v>
      </c>
      <c r="C3256" t="n">
        <v>50</v>
      </c>
      <c r="D3256" t="inlineStr">
        <is>
          <t>Mars Logistics AS</t>
        </is>
      </c>
      <c r="E3256" t="inlineStr">
        <is>
          <t>100770</t>
        </is>
      </c>
      <c r="F3256" t="inlineStr">
        <is>
          <t>Mahmutbey Mah., Tasocagi Yolu Cad.</t>
        </is>
      </c>
      <c r="G3256" t="inlineStr">
        <is>
          <t>34218</t>
        </is>
      </c>
      <c r="H3256" t="inlineStr">
        <is>
          <t>Bagcilar-Istanbul</t>
        </is>
      </c>
      <c r="I3256" t="inlineStr">
        <is>
          <t>TR</t>
        </is>
      </c>
      <c r="J3256" t="inlineStr">
        <is>
          <t>SDGGMRSS_M32</t>
        </is>
      </c>
      <c r="K3256" t="inlineStr">
        <is>
          <t>37 80 4992 887-2</t>
        </is>
      </c>
      <c r="L3256" t="inlineStr">
        <is>
          <t>2024-0006</t>
        </is>
      </c>
      <c r="M3256" s="6" t="n">
        <v>45710</v>
      </c>
      <c r="N3256" s="6" t="n">
        <v>46804</v>
      </c>
      <c r="O3256" t="n">
        <v>44.43</v>
      </c>
    </row>
    <row r="3257" hidden="1" s="287">
      <c r="A3257" t="inlineStr">
        <is>
          <t>V200040</t>
        </is>
      </c>
      <c r="B3257" t="n">
        <v>53</v>
      </c>
      <c r="C3257" t="n">
        <v>50</v>
      </c>
      <c r="D3257" t="inlineStr">
        <is>
          <t>PCC Intermodal S.A.</t>
        </is>
      </c>
      <c r="E3257" t="inlineStr">
        <is>
          <t>100761</t>
        </is>
      </c>
      <c r="F3257" t="inlineStr">
        <is>
          <t>ul Hutnicza 16</t>
        </is>
      </c>
      <c r="G3257" t="inlineStr">
        <is>
          <t>81-061</t>
        </is>
      </c>
      <c r="H3257" t="inlineStr">
        <is>
          <t>Gdynia</t>
        </is>
      </c>
      <c r="I3257" t="inlineStr">
        <is>
          <t>PL</t>
        </is>
      </c>
      <c r="J3257" t="inlineStr">
        <is>
          <t>SGNS_M13</t>
        </is>
      </c>
      <c r="K3257" t="inlineStr">
        <is>
          <t>37 80 4564 177-6</t>
        </is>
      </c>
      <c r="L3257" t="inlineStr">
        <is>
          <t>2024-0021</t>
        </is>
      </c>
      <c r="M3257" s="6" t="n">
        <v>45574</v>
      </c>
      <c r="N3257" s="6" t="n">
        <v>47004</v>
      </c>
      <c r="O3257" t="n">
        <v>20.8</v>
      </c>
    </row>
    <row r="3258" hidden="1" s="287">
      <c r="A3258" t="inlineStr">
        <is>
          <t>V100060</t>
        </is>
      </c>
      <c r="B3258" t="n">
        <v>11</v>
      </c>
      <c r="C3258" t="n">
        <v>50</v>
      </c>
      <c r="D3258" t="inlineStr">
        <is>
          <t>Rail Cargo Austria AG</t>
        </is>
      </c>
      <c r="E3258" t="inlineStr">
        <is>
          <t>100020</t>
        </is>
      </c>
      <c r="F3258" t="inlineStr">
        <is>
          <t>Am Hauptbahnhof 2</t>
        </is>
      </c>
      <c r="G3258" t="inlineStr">
        <is>
          <t>1100</t>
        </is>
      </c>
      <c r="H3258" t="inlineStr">
        <is>
          <t>Wien</t>
        </is>
      </c>
      <c r="I3258" t="inlineStr">
        <is>
          <t>AT</t>
        </is>
      </c>
      <c r="J3258" t="inlineStr">
        <is>
          <t>SGNS_M9</t>
        </is>
      </c>
      <c r="K3258" t="inlineStr">
        <is>
          <t>37 80 4564 538-9</t>
        </is>
      </c>
      <c r="L3258" t="inlineStr">
        <is>
          <t>2024-0031</t>
        </is>
      </c>
      <c r="M3258" s="6" t="n">
        <v>45541</v>
      </c>
      <c r="N3258" s="6" t="n">
        <v>46721</v>
      </c>
      <c r="O3258" t="n">
        <v>15.75</v>
      </c>
    </row>
    <row r="3259" hidden="1" s="287">
      <c r="A3259" t="inlineStr">
        <is>
          <t>V200047</t>
        </is>
      </c>
      <c r="B3259" t="n">
        <v>64</v>
      </c>
      <c r="C3259" t="n">
        <v>50</v>
      </c>
      <c r="D3259" t="inlineStr">
        <is>
          <t>Alza Cargo Sp. z.o.o.</t>
        </is>
      </c>
      <c r="E3259" t="inlineStr">
        <is>
          <t>100060</t>
        </is>
      </c>
      <c r="F3259" t="inlineStr">
        <is>
          <t>al. Wojciecha Korfantego 125/A</t>
        </is>
      </c>
      <c r="G3259" t="inlineStr">
        <is>
          <t>40-156</t>
        </is>
      </c>
      <c r="H3259" t="inlineStr">
        <is>
          <t>Katowice</t>
        </is>
      </c>
      <c r="I3259" t="inlineStr">
        <is>
          <t>PL</t>
        </is>
      </c>
      <c r="J3259" t="inlineStr">
        <is>
          <t>SGMMNS_M17</t>
        </is>
      </c>
      <c r="K3259" t="inlineStr">
        <is>
          <t>33 80 4505 447-9</t>
        </is>
      </c>
      <c r="L3259" t="inlineStr">
        <is>
          <t>2024-0042</t>
        </is>
      </c>
      <c r="M3259" s="6" t="n">
        <v>45672</v>
      </c>
      <c r="N3259" s="6" t="n">
        <v>46401</v>
      </c>
      <c r="O3259" t="n">
        <v>19.71</v>
      </c>
    </row>
    <row r="3260" hidden="1" s="287">
      <c r="A3260" t="inlineStr">
        <is>
          <t>V100061</t>
        </is>
      </c>
      <c r="B3260" t="n">
        <v>143</v>
      </c>
      <c r="C3260" t="n">
        <v>20</v>
      </c>
      <c r="D3260" t="inlineStr">
        <is>
          <t>Rail Cargo Austria AG</t>
        </is>
      </c>
      <c r="E3260" t="inlineStr">
        <is>
          <t>100020</t>
        </is>
      </c>
      <c r="F3260" t="inlineStr">
        <is>
          <t>Am Hauptbahnhof 2</t>
        </is>
      </c>
      <c r="G3260" t="inlineStr">
        <is>
          <t>1100</t>
        </is>
      </c>
      <c r="H3260" t="inlineStr">
        <is>
          <t>Wien</t>
        </is>
      </c>
      <c r="I3260" t="inlineStr">
        <is>
          <t>AT</t>
        </is>
      </c>
      <c r="J3260" t="inlineStr">
        <is>
          <t>EANOS_95</t>
        </is>
      </c>
      <c r="K3260" t="inlineStr"/>
      <c r="L3260" t="inlineStr">
        <is>
          <t>2025-0008</t>
        </is>
      </c>
      <c r="M3260" s="6" t="n">
        <v>46227</v>
      </c>
      <c r="N3260" s="6" t="n">
        <v>50609</v>
      </c>
      <c r="O3260" t="n">
        <v>26</v>
      </c>
    </row>
    <row r="3261" hidden="1" s="287">
      <c r="A3261" t="inlineStr">
        <is>
          <t>V500002</t>
        </is>
      </c>
      <c r="B3261" t="n">
        <v>61</v>
      </c>
      <c r="C3261" t="n">
        <v>50</v>
      </c>
      <c r="D3261" t="inlineStr">
        <is>
          <t>LAUDE Smart Intermodal S.A.</t>
        </is>
      </c>
      <c r="E3261" t="inlineStr">
        <is>
          <t>100026</t>
        </is>
      </c>
      <c r="F3261" t="inlineStr">
        <is>
          <t>ul. Wroclawska 131</t>
        </is>
      </c>
      <c r="G3261" t="inlineStr">
        <is>
          <t>87-100</t>
        </is>
      </c>
      <c r="H3261" t="inlineStr">
        <is>
          <t>Torun</t>
        </is>
      </c>
      <c r="I3261" t="inlineStr">
        <is>
          <t>PL</t>
        </is>
      </c>
      <c r="J3261" t="inlineStr">
        <is>
          <t>SGMMNSS_M48</t>
        </is>
      </c>
      <c r="K3261" t="inlineStr">
        <is>
          <t>37 84 4594 917-5</t>
        </is>
      </c>
      <c r="L3261" t="inlineStr">
        <is>
          <t>2025-0027</t>
        </is>
      </c>
      <c r="M3261" s="6" t="n">
        <v>45847</v>
      </c>
      <c r="N3261" s="6" t="n">
        <v>47672</v>
      </c>
      <c r="O3261" t="n">
        <v>31.56</v>
      </c>
    </row>
    <row r="3262" hidden="1" s="287">
      <c r="A3262" t="inlineStr">
        <is>
          <t>V300082</t>
        </is>
      </c>
      <c r="B3262" t="n">
        <v>53</v>
      </c>
      <c r="C3262" t="n">
        <v>50</v>
      </c>
      <c r="D3262" t="inlineStr">
        <is>
          <t>NAVILAND CARGO SAS</t>
        </is>
      </c>
      <c r="E3262" t="inlineStr">
        <is>
          <t>100432</t>
        </is>
      </c>
      <c r="F3262" t="inlineStr">
        <is>
          <t>26 Quai Charles Pasqua</t>
        </is>
      </c>
      <c r="G3262" t="inlineStr">
        <is>
          <t>92300</t>
        </is>
      </c>
      <c r="H3262" t="inlineStr">
        <is>
          <t>Levallois-Perret</t>
        </is>
      </c>
      <c r="I3262" t="inlineStr">
        <is>
          <t>FR</t>
        </is>
      </c>
      <c r="J3262" t="inlineStr">
        <is>
          <t>SGGRSS_M20</t>
        </is>
      </c>
      <c r="K3262" t="inlineStr">
        <is>
          <t>33 80 4960 082-2</t>
        </is>
      </c>
      <c r="L3262" t="inlineStr">
        <is>
          <t>2025-0029</t>
        </is>
      </c>
      <c r="M3262" s="6" t="n">
        <v>45992</v>
      </c>
      <c r="N3262" s="6" t="n">
        <v>46721</v>
      </c>
      <c r="O3262" t="n">
        <v>25</v>
      </c>
    </row>
    <row r="3263" hidden="1" s="287">
      <c r="A3263" t="inlineStr">
        <is>
          <t>V400001</t>
        </is>
      </c>
      <c r="B3263" t="n">
        <v>70</v>
      </c>
      <c r="C3263" t="n">
        <v>50</v>
      </c>
      <c r="D3263" t="inlineStr">
        <is>
          <t>DB Cargo AG</t>
        </is>
      </c>
      <c r="E3263" t="inlineStr">
        <is>
          <t>100000</t>
        </is>
      </c>
      <c r="F3263" t="inlineStr">
        <is>
          <t>Rheinstrasse 2</t>
        </is>
      </c>
      <c r="G3263" t="inlineStr">
        <is>
          <t>55116</t>
        </is>
      </c>
      <c r="H3263" t="inlineStr">
        <is>
          <t>Mainz</t>
        </is>
      </c>
      <c r="I3263" t="inlineStr">
        <is>
          <t>DE</t>
        </is>
      </c>
      <c r="J3263" t="inlineStr">
        <is>
          <t>SGGRSS_M2</t>
        </is>
      </c>
      <c r="K3263" t="inlineStr">
        <is>
          <t>37 80 4980 817-3</t>
        </is>
      </c>
      <c r="L3263" t="inlineStr">
        <is>
          <t>2021-2420</t>
        </is>
      </c>
      <c r="M3263" s="6" t="n">
        <v>44662</v>
      </c>
      <c r="N3263" s="6" t="n">
        <v>46811</v>
      </c>
      <c r="O3263" t="n">
        <v>25.4</v>
      </c>
    </row>
    <row r="3264" hidden="1" s="287">
      <c r="A3264" t="inlineStr">
        <is>
          <t>V400006</t>
        </is>
      </c>
      <c r="B3264" t="n">
        <v>48</v>
      </c>
      <c r="C3264" t="n">
        <v>50</v>
      </c>
      <c r="D3264" t="inlineStr">
        <is>
          <t>DB Cargo AG</t>
        </is>
      </c>
      <c r="E3264" t="inlineStr">
        <is>
          <t>100000</t>
        </is>
      </c>
      <c r="F3264" t="inlineStr">
        <is>
          <t>Rheinstrasse 2</t>
        </is>
      </c>
      <c r="G3264" t="inlineStr">
        <is>
          <t>55116</t>
        </is>
      </c>
      <c r="H3264" t="inlineStr">
        <is>
          <t>Mainz</t>
        </is>
      </c>
      <c r="I3264" t="inlineStr">
        <is>
          <t>DE</t>
        </is>
      </c>
      <c r="J3264" t="inlineStr">
        <is>
          <t>SGGRSS_M2</t>
        </is>
      </c>
      <c r="K3264" t="inlineStr">
        <is>
          <t>33 80 4960 148-1</t>
        </is>
      </c>
      <c r="L3264" t="inlineStr">
        <is>
          <t>2021-2420</t>
        </is>
      </c>
      <c r="M3264" s="6" t="n">
        <v>45112</v>
      </c>
      <c r="N3264" s="6" t="n">
        <v>47330</v>
      </c>
      <c r="O3264" t="n">
        <v>27.94</v>
      </c>
    </row>
    <row r="3265" hidden="1" s="287">
      <c r="A3265" t="inlineStr">
        <is>
          <t>V300031</t>
        </is>
      </c>
      <c r="B3265" t="n">
        <v>71</v>
      </c>
      <c r="C3265" t="n">
        <v>50</v>
      </c>
      <c r="D3265" t="inlineStr">
        <is>
          <t>EWG Rail Zrt.</t>
        </is>
      </c>
      <c r="E3265" t="inlineStr">
        <is>
          <t>100758</t>
        </is>
      </c>
      <c r="F3265" t="inlineStr">
        <is>
          <t>Váci út 76 3.em</t>
        </is>
      </c>
      <c r="G3265" t="inlineStr">
        <is>
          <t>1133</t>
        </is>
      </c>
      <c r="H3265" t="inlineStr">
        <is>
          <t>Budapest</t>
        </is>
      </c>
      <c r="I3265" t="inlineStr">
        <is>
          <t>HU</t>
        </is>
      </c>
      <c r="J3265" t="inlineStr">
        <is>
          <t>SGGRSS_M2</t>
        </is>
      </c>
      <c r="K3265" t="inlineStr">
        <is>
          <t>37 80 4960 988-6</t>
        </is>
      </c>
      <c r="L3265" t="inlineStr">
        <is>
          <t>2023-0008</t>
        </is>
      </c>
      <c r="M3265" s="6" t="n">
        <v>45992</v>
      </c>
      <c r="N3265" s="6" t="n">
        <v>46905</v>
      </c>
      <c r="O3265" t="n">
        <v>19.25</v>
      </c>
    </row>
    <row r="3266" hidden="1" s="287">
      <c r="A3266" t="inlineStr">
        <is>
          <t>V100051</t>
        </is>
      </c>
      <c r="B3266" t="n">
        <v>63</v>
      </c>
      <c r="C3266" t="n">
        <v>50</v>
      </c>
      <c r="D3266" t="inlineStr">
        <is>
          <t>LAUDE Smart Intermodal S.A.</t>
        </is>
      </c>
      <c r="E3266" t="inlineStr">
        <is>
          <t>100026</t>
        </is>
      </c>
      <c r="F3266" t="inlineStr">
        <is>
          <t>ul. Wroclawska 131</t>
        </is>
      </c>
      <c r="G3266" t="inlineStr">
        <is>
          <t>87-100</t>
        </is>
      </c>
      <c r="H3266" t="inlineStr">
        <is>
          <t>Torun</t>
        </is>
      </c>
      <c r="I3266" t="inlineStr">
        <is>
          <t>PL</t>
        </is>
      </c>
      <c r="J3266" t="inlineStr">
        <is>
          <t>SGMMNS_M17</t>
        </is>
      </c>
      <c r="K3266" t="inlineStr">
        <is>
          <t>33 80 4505 609-4</t>
        </is>
      </c>
      <c r="L3266" t="inlineStr">
        <is>
          <t>2023-0033</t>
        </is>
      </c>
      <c r="M3266" s="6" t="n">
        <v>45565</v>
      </c>
      <c r="N3266" s="6" t="n">
        <v>47025</v>
      </c>
      <c r="O3266" t="n">
        <v>18.95</v>
      </c>
    </row>
    <row r="3267" hidden="1" s="287">
      <c r="A3267" t="inlineStr">
        <is>
          <t>V200038</t>
        </is>
      </c>
      <c r="B3267" t="n">
        <v>67</v>
      </c>
      <c r="C3267" t="n">
        <v>50</v>
      </c>
      <c r="D3267" t="inlineStr">
        <is>
          <t>Mars Logistics AS</t>
        </is>
      </c>
      <c r="E3267" t="inlineStr">
        <is>
          <t>100770</t>
        </is>
      </c>
      <c r="F3267" t="inlineStr">
        <is>
          <t>Mahmutbey Mah., Tasocagi Yolu Cad.</t>
        </is>
      </c>
      <c r="G3267" t="inlineStr">
        <is>
          <t>34218</t>
        </is>
      </c>
      <c r="H3267" t="inlineStr">
        <is>
          <t>Bagcilar-Istanbul</t>
        </is>
      </c>
      <c r="I3267" t="inlineStr">
        <is>
          <t>TR</t>
        </is>
      </c>
      <c r="J3267" t="inlineStr">
        <is>
          <t>SDGGMRSS_M32</t>
        </is>
      </c>
      <c r="K3267" t="inlineStr">
        <is>
          <t>37 80 4992 888-0</t>
        </is>
      </c>
      <c r="L3267" t="inlineStr">
        <is>
          <t>2024-0006</t>
        </is>
      </c>
      <c r="M3267" s="6" t="n">
        <v>45710</v>
      </c>
      <c r="N3267" s="6" t="n">
        <v>46804</v>
      </c>
      <c r="O3267" t="n">
        <v>44.43</v>
      </c>
    </row>
    <row r="3268" hidden="1" s="287">
      <c r="A3268" t="inlineStr">
        <is>
          <t>V200040</t>
        </is>
      </c>
      <c r="B3268" t="n">
        <v>54</v>
      </c>
      <c r="C3268" t="n">
        <v>50</v>
      </c>
      <c r="D3268" t="inlineStr">
        <is>
          <t>PCC Intermodal S.A.</t>
        </is>
      </c>
      <c r="E3268" t="inlineStr">
        <is>
          <t>100761</t>
        </is>
      </c>
      <c r="F3268" t="inlineStr">
        <is>
          <t>ul Hutnicza 16</t>
        </is>
      </c>
      <c r="G3268" t="inlineStr">
        <is>
          <t>81-061</t>
        </is>
      </c>
      <c r="H3268" t="inlineStr">
        <is>
          <t>Gdynia</t>
        </is>
      </c>
      <c r="I3268" t="inlineStr">
        <is>
          <t>PL</t>
        </is>
      </c>
      <c r="J3268" t="inlineStr">
        <is>
          <t>SGNS_M13</t>
        </is>
      </c>
      <c r="K3268" t="inlineStr">
        <is>
          <t>37 80 4564 427-5</t>
        </is>
      </c>
      <c r="L3268" t="inlineStr">
        <is>
          <t>2024-0021</t>
        </is>
      </c>
      <c r="M3268" s="6" t="n">
        <v>45574</v>
      </c>
      <c r="N3268" s="6" t="n">
        <v>47004</v>
      </c>
      <c r="O3268" t="n">
        <v>20.8</v>
      </c>
    </row>
    <row r="3269" hidden="1" s="287">
      <c r="A3269" t="inlineStr">
        <is>
          <t>V100060</t>
        </is>
      </c>
      <c r="B3269" t="n">
        <v>12</v>
      </c>
      <c r="C3269" t="n">
        <v>50</v>
      </c>
      <c r="D3269" t="inlineStr">
        <is>
          <t>Rail Cargo Austria AG</t>
        </is>
      </c>
      <c r="E3269" t="inlineStr">
        <is>
          <t>100020</t>
        </is>
      </c>
      <c r="F3269" t="inlineStr">
        <is>
          <t>Am Hauptbahnhof 2</t>
        </is>
      </c>
      <c r="G3269" t="inlineStr">
        <is>
          <t>1100</t>
        </is>
      </c>
      <c r="H3269" t="inlineStr">
        <is>
          <t>Wien</t>
        </is>
      </c>
      <c r="I3269" t="inlineStr">
        <is>
          <t>AT</t>
        </is>
      </c>
      <c r="J3269" t="inlineStr">
        <is>
          <t>SGNS_M9</t>
        </is>
      </c>
      <c r="K3269" t="inlineStr">
        <is>
          <t>37 80 4564 551-2</t>
        </is>
      </c>
      <c r="L3269" t="inlineStr">
        <is>
          <t>2024-0031</t>
        </is>
      </c>
      <c r="M3269" s="6" t="n">
        <v>45541</v>
      </c>
      <c r="N3269" s="6" t="n">
        <v>46721</v>
      </c>
      <c r="O3269" t="n">
        <v>15.75</v>
      </c>
    </row>
    <row r="3270" hidden="1" s="287">
      <c r="A3270" t="inlineStr">
        <is>
          <t>V100061</t>
        </is>
      </c>
      <c r="B3270" t="n">
        <v>144</v>
      </c>
      <c r="C3270" t="n">
        <v>20</v>
      </c>
      <c r="D3270" t="inlineStr">
        <is>
          <t>Rail Cargo Austria AG</t>
        </is>
      </c>
      <c r="E3270" t="inlineStr">
        <is>
          <t>100020</t>
        </is>
      </c>
      <c r="F3270" t="inlineStr">
        <is>
          <t>Am Hauptbahnhof 2</t>
        </is>
      </c>
      <c r="G3270" t="inlineStr">
        <is>
          <t>1100</t>
        </is>
      </c>
      <c r="H3270" t="inlineStr">
        <is>
          <t>Wien</t>
        </is>
      </c>
      <c r="I3270" t="inlineStr">
        <is>
          <t>AT</t>
        </is>
      </c>
      <c r="J3270" t="inlineStr">
        <is>
          <t>EANOS_95</t>
        </is>
      </c>
      <c r="K3270" t="inlineStr"/>
      <c r="L3270" t="inlineStr">
        <is>
          <t>2025-0008</t>
        </is>
      </c>
      <c r="M3270" s="6" t="n">
        <v>46227</v>
      </c>
      <c r="N3270" s="6" t="n">
        <v>50609</v>
      </c>
      <c r="O3270" t="n">
        <v>26</v>
      </c>
    </row>
    <row r="3271" hidden="1" s="287">
      <c r="A3271" t="inlineStr">
        <is>
          <t>V500002</t>
        </is>
      </c>
      <c r="B3271" t="n">
        <v>62</v>
      </c>
      <c r="C3271" t="n">
        <v>50</v>
      </c>
      <c r="D3271" t="inlineStr">
        <is>
          <t>LAUDE Smart Intermodal S.A.</t>
        </is>
      </c>
      <c r="E3271" t="inlineStr">
        <is>
          <t>100026</t>
        </is>
      </c>
      <c r="F3271" t="inlineStr">
        <is>
          <t>ul. Wroclawska 131</t>
        </is>
      </c>
      <c r="G3271" t="inlineStr">
        <is>
          <t>87-100</t>
        </is>
      </c>
      <c r="H3271" t="inlineStr">
        <is>
          <t>Torun</t>
        </is>
      </c>
      <c r="I3271" t="inlineStr">
        <is>
          <t>PL</t>
        </is>
      </c>
      <c r="J3271" t="inlineStr">
        <is>
          <t>SGMMNSS_M48</t>
        </is>
      </c>
      <c r="K3271" t="inlineStr">
        <is>
          <t>37 84 4594 918-3</t>
        </is>
      </c>
      <c r="L3271" t="inlineStr">
        <is>
          <t>2025-0027</t>
        </is>
      </c>
      <c r="M3271" s="6" t="n">
        <v>45847</v>
      </c>
      <c r="N3271" s="6" t="n">
        <v>47672</v>
      </c>
      <c r="O3271" t="n">
        <v>31.56</v>
      </c>
    </row>
    <row r="3272" hidden="1" s="287">
      <c r="A3272" t="inlineStr">
        <is>
          <t>V300082</t>
        </is>
      </c>
      <c r="B3272" t="n">
        <v>54</v>
      </c>
      <c r="C3272" t="n">
        <v>50</v>
      </c>
      <c r="D3272" t="inlineStr">
        <is>
          <t>NAVILAND CARGO SAS</t>
        </is>
      </c>
      <c r="E3272" t="inlineStr">
        <is>
          <t>100432</t>
        </is>
      </c>
      <c r="F3272" t="inlineStr">
        <is>
          <t>26 Quai Charles Pasqua</t>
        </is>
      </c>
      <c r="G3272" t="inlineStr">
        <is>
          <t>92300</t>
        </is>
      </c>
      <c r="H3272" t="inlineStr">
        <is>
          <t>Levallois-Perret</t>
        </is>
      </c>
      <c r="I3272" t="inlineStr">
        <is>
          <t>FR</t>
        </is>
      </c>
      <c r="J3272" t="inlineStr">
        <is>
          <t>SGGRSS_M20</t>
        </is>
      </c>
      <c r="K3272" t="inlineStr">
        <is>
          <t>33 80 4960 083-0</t>
        </is>
      </c>
      <c r="L3272" t="inlineStr">
        <is>
          <t>2025-0029</t>
        </is>
      </c>
      <c r="M3272" s="6" t="n">
        <v>45992</v>
      </c>
      <c r="N3272" s="6" t="n">
        <v>46721</v>
      </c>
      <c r="O3272" t="n">
        <v>25</v>
      </c>
    </row>
    <row r="3273" hidden="1" s="287">
      <c r="A3273" t="inlineStr">
        <is>
          <t>V400001</t>
        </is>
      </c>
      <c r="B3273" t="n">
        <v>71</v>
      </c>
      <c r="C3273" t="n">
        <v>50</v>
      </c>
      <c r="D3273" t="inlineStr">
        <is>
          <t>DB Cargo AG</t>
        </is>
      </c>
      <c r="E3273" t="inlineStr">
        <is>
          <t>100000</t>
        </is>
      </c>
      <c r="F3273" t="inlineStr">
        <is>
          <t>Rheinstrasse 2</t>
        </is>
      </c>
      <c r="G3273" t="inlineStr">
        <is>
          <t>55116</t>
        </is>
      </c>
      <c r="H3273" t="inlineStr">
        <is>
          <t>Mainz</t>
        </is>
      </c>
      <c r="I3273" t="inlineStr">
        <is>
          <t>DE</t>
        </is>
      </c>
      <c r="J3273" t="inlineStr">
        <is>
          <t>SGGRSS_M2</t>
        </is>
      </c>
      <c r="K3273" t="inlineStr">
        <is>
          <t>37 80 4980 818-1</t>
        </is>
      </c>
      <c r="L3273" t="inlineStr">
        <is>
          <t>2021-2420</t>
        </is>
      </c>
      <c r="M3273" s="6" t="n">
        <v>44662</v>
      </c>
      <c r="N3273" s="6" t="n">
        <v>46811</v>
      </c>
      <c r="O3273" t="n">
        <v>25.4</v>
      </c>
    </row>
    <row r="3274" hidden="1" s="287">
      <c r="A3274" t="inlineStr">
        <is>
          <t>V400006</t>
        </is>
      </c>
      <c r="B3274" t="n">
        <v>49</v>
      </c>
      <c r="C3274" t="n">
        <v>50</v>
      </c>
      <c r="D3274" t="inlineStr">
        <is>
          <t>DB Cargo AG</t>
        </is>
      </c>
      <c r="E3274" t="inlineStr">
        <is>
          <t>100000</t>
        </is>
      </c>
      <c r="F3274" t="inlineStr">
        <is>
          <t>Rheinstrasse 2</t>
        </is>
      </c>
      <c r="G3274" t="inlineStr">
        <is>
          <t>55116</t>
        </is>
      </c>
      <c r="H3274" t="inlineStr">
        <is>
          <t>Mainz</t>
        </is>
      </c>
      <c r="I3274" t="inlineStr">
        <is>
          <t>DE</t>
        </is>
      </c>
      <c r="J3274" t="inlineStr">
        <is>
          <t>SGGRSS_M2</t>
        </is>
      </c>
      <c r="K3274" t="inlineStr">
        <is>
          <t>33 80 4960 149-9</t>
        </is>
      </c>
      <c r="L3274" t="inlineStr">
        <is>
          <t>2021-2420</t>
        </is>
      </c>
      <c r="M3274" s="6" t="n">
        <v>45112</v>
      </c>
      <c r="N3274" s="6" t="n">
        <v>47330</v>
      </c>
      <c r="O3274" t="n">
        <v>27.94</v>
      </c>
    </row>
    <row r="3275" hidden="1" s="287">
      <c r="A3275" t="inlineStr">
        <is>
          <t>V300031</t>
        </is>
      </c>
      <c r="B3275" t="n">
        <v>72</v>
      </c>
      <c r="C3275" t="n">
        <v>50</v>
      </c>
      <c r="D3275" t="inlineStr">
        <is>
          <t>EWG Rail Zrt.</t>
        </is>
      </c>
      <c r="E3275" t="inlineStr">
        <is>
          <t>100758</t>
        </is>
      </c>
      <c r="F3275" t="inlineStr">
        <is>
          <t>Váci út 76 3.em</t>
        </is>
      </c>
      <c r="G3275" t="inlineStr">
        <is>
          <t>1133</t>
        </is>
      </c>
      <c r="H3275" t="inlineStr">
        <is>
          <t>Budapest</t>
        </is>
      </c>
      <c r="I3275" t="inlineStr">
        <is>
          <t>HU</t>
        </is>
      </c>
      <c r="J3275" t="inlineStr">
        <is>
          <t>SGGRSS_M2</t>
        </is>
      </c>
      <c r="K3275" t="inlineStr">
        <is>
          <t>37 80 4960 989-4</t>
        </is>
      </c>
      <c r="L3275" t="inlineStr">
        <is>
          <t>2023-0008</t>
        </is>
      </c>
      <c r="M3275" s="6" t="n">
        <v>45992</v>
      </c>
      <c r="N3275" s="6" t="n">
        <v>46905</v>
      </c>
      <c r="O3275" t="n">
        <v>19.25</v>
      </c>
    </row>
    <row r="3276" hidden="1" s="287">
      <c r="A3276" t="inlineStr">
        <is>
          <t>V100051</t>
        </is>
      </c>
      <c r="B3276" t="n">
        <v>64</v>
      </c>
      <c r="C3276" t="n">
        <v>50</v>
      </c>
      <c r="D3276" t="inlineStr">
        <is>
          <t>LAUDE Smart Intermodal S.A.</t>
        </is>
      </c>
      <c r="E3276" t="inlineStr">
        <is>
          <t>100026</t>
        </is>
      </c>
      <c r="F3276" t="inlineStr">
        <is>
          <t>ul. Wroclawska 131</t>
        </is>
      </c>
      <c r="G3276" t="inlineStr">
        <is>
          <t>87-100</t>
        </is>
      </c>
      <c r="H3276" t="inlineStr">
        <is>
          <t>Torun</t>
        </is>
      </c>
      <c r="I3276" t="inlineStr">
        <is>
          <t>PL</t>
        </is>
      </c>
      <c r="J3276" t="inlineStr">
        <is>
          <t>SGMMNS_M17</t>
        </is>
      </c>
      <c r="K3276" t="inlineStr">
        <is>
          <t>33 80 4505 610-2</t>
        </is>
      </c>
      <c r="L3276" t="inlineStr">
        <is>
          <t>2023-0033</t>
        </is>
      </c>
      <c r="M3276" s="6" t="n">
        <v>45565</v>
      </c>
      <c r="N3276" s="6" t="n">
        <v>47025</v>
      </c>
      <c r="O3276" t="n">
        <v>18.95</v>
      </c>
    </row>
    <row r="3277" hidden="1" s="287">
      <c r="A3277" t="inlineStr">
        <is>
          <t>V200038</t>
        </is>
      </c>
      <c r="B3277" t="n">
        <v>68</v>
      </c>
      <c r="C3277" t="n">
        <v>50</v>
      </c>
      <c r="D3277" t="inlineStr">
        <is>
          <t>Mars Logistics AS</t>
        </is>
      </c>
      <c r="E3277" t="inlineStr">
        <is>
          <t>100770</t>
        </is>
      </c>
      <c r="F3277" t="inlineStr">
        <is>
          <t>Mahmutbey Mah., Tasocagi Yolu Cad.</t>
        </is>
      </c>
      <c r="G3277" t="inlineStr">
        <is>
          <t>34218</t>
        </is>
      </c>
      <c r="H3277" t="inlineStr">
        <is>
          <t>Bagcilar-Istanbul</t>
        </is>
      </c>
      <c r="I3277" t="inlineStr">
        <is>
          <t>TR</t>
        </is>
      </c>
      <c r="J3277" t="inlineStr">
        <is>
          <t>SDGGMRSS_M32</t>
        </is>
      </c>
      <c r="K3277" t="inlineStr">
        <is>
          <t>37 80 4992 889-8</t>
        </is>
      </c>
      <c r="L3277" t="inlineStr">
        <is>
          <t>2024-0006</t>
        </is>
      </c>
      <c r="M3277" s="6" t="n">
        <v>45710</v>
      </c>
      <c r="N3277" s="6" t="n">
        <v>46804</v>
      </c>
      <c r="O3277" t="n">
        <v>44.43</v>
      </c>
    </row>
    <row r="3278" hidden="1" s="287">
      <c r="A3278" t="inlineStr">
        <is>
          <t>V200040</t>
        </is>
      </c>
      <c r="B3278" t="n">
        <v>55</v>
      </c>
      <c r="C3278" t="n">
        <v>50</v>
      </c>
      <c r="D3278" t="inlineStr">
        <is>
          <t>PCC Intermodal S.A.</t>
        </is>
      </c>
      <c r="E3278" t="inlineStr">
        <is>
          <t>100761</t>
        </is>
      </c>
      <c r="F3278" t="inlineStr">
        <is>
          <t>ul Hutnicza 16</t>
        </is>
      </c>
      <c r="G3278" t="inlineStr">
        <is>
          <t>81-061</t>
        </is>
      </c>
      <c r="H3278" t="inlineStr">
        <is>
          <t>Gdynia</t>
        </is>
      </c>
      <c r="I3278" t="inlineStr">
        <is>
          <t>PL</t>
        </is>
      </c>
      <c r="J3278" t="inlineStr">
        <is>
          <t>SGNS_M13</t>
        </is>
      </c>
      <c r="K3278" t="inlineStr">
        <is>
          <t>37 80 4564 419-2</t>
        </is>
      </c>
      <c r="L3278" t="inlineStr">
        <is>
          <t>2024-0021</t>
        </is>
      </c>
      <c r="M3278" s="6" t="n">
        <v>45574</v>
      </c>
      <c r="N3278" s="6" t="n">
        <v>47004</v>
      </c>
      <c r="O3278" t="n">
        <v>20.8</v>
      </c>
    </row>
    <row r="3279" hidden="1" s="287">
      <c r="A3279" t="inlineStr">
        <is>
          <t>V100060</t>
        </is>
      </c>
      <c r="B3279" t="n">
        <v>13</v>
      </c>
      <c r="C3279" t="n">
        <v>50</v>
      </c>
      <c r="D3279" t="inlineStr">
        <is>
          <t>Rail Cargo Austria AG</t>
        </is>
      </c>
      <c r="E3279" t="inlineStr">
        <is>
          <t>100020</t>
        </is>
      </c>
      <c r="F3279" t="inlineStr">
        <is>
          <t>Am Hauptbahnhof 2</t>
        </is>
      </c>
      <c r="G3279" t="inlineStr">
        <is>
          <t>1100</t>
        </is>
      </c>
      <c r="H3279" t="inlineStr">
        <is>
          <t>Wien</t>
        </is>
      </c>
      <c r="I3279" t="inlineStr">
        <is>
          <t>AT</t>
        </is>
      </c>
      <c r="J3279" t="inlineStr">
        <is>
          <t>SGNS_M9</t>
        </is>
      </c>
      <c r="K3279" t="inlineStr">
        <is>
          <t>37 80 4564 577-7</t>
        </is>
      </c>
      <c r="L3279" t="inlineStr">
        <is>
          <t>2024-0031</t>
        </is>
      </c>
      <c r="M3279" s="6" t="n">
        <v>45541</v>
      </c>
      <c r="N3279" s="6" t="n">
        <v>46721</v>
      </c>
      <c r="O3279" t="n">
        <v>15.75</v>
      </c>
    </row>
    <row r="3280" hidden="1" s="287">
      <c r="A3280" t="inlineStr">
        <is>
          <t>V100061</t>
        </is>
      </c>
      <c r="B3280" t="n">
        <v>145</v>
      </c>
      <c r="C3280" t="n">
        <v>20</v>
      </c>
      <c r="D3280" t="inlineStr">
        <is>
          <t>Rail Cargo Austria AG</t>
        </is>
      </c>
      <c r="E3280" t="inlineStr">
        <is>
          <t>100020</t>
        </is>
      </c>
      <c r="F3280" t="inlineStr">
        <is>
          <t>Am Hauptbahnhof 2</t>
        </is>
      </c>
      <c r="G3280" t="inlineStr">
        <is>
          <t>1100</t>
        </is>
      </c>
      <c r="H3280" t="inlineStr">
        <is>
          <t>Wien</t>
        </is>
      </c>
      <c r="I3280" t="inlineStr">
        <is>
          <t>AT</t>
        </is>
      </c>
      <c r="J3280" t="inlineStr">
        <is>
          <t>EANOS_95</t>
        </is>
      </c>
      <c r="K3280" t="inlineStr"/>
      <c r="L3280" t="inlineStr">
        <is>
          <t>2025-0008</t>
        </is>
      </c>
      <c r="M3280" s="6" t="n">
        <v>46262</v>
      </c>
      <c r="N3280" s="6" t="n">
        <v>50644</v>
      </c>
      <c r="O3280" t="n">
        <v>26</v>
      </c>
    </row>
    <row r="3281" hidden="1" s="287">
      <c r="A3281" t="inlineStr">
        <is>
          <t>V500002</t>
        </is>
      </c>
      <c r="B3281" t="n">
        <v>63</v>
      </c>
      <c r="C3281" t="n">
        <v>50</v>
      </c>
      <c r="D3281" t="inlineStr">
        <is>
          <t>LAUDE Smart Intermodal S.A.</t>
        </is>
      </c>
      <c r="E3281" t="inlineStr">
        <is>
          <t>100026</t>
        </is>
      </c>
      <c r="F3281" t="inlineStr">
        <is>
          <t>ul. Wroclawska 131</t>
        </is>
      </c>
      <c r="G3281" t="inlineStr">
        <is>
          <t>87-100</t>
        </is>
      </c>
      <c r="H3281" t="inlineStr">
        <is>
          <t>Torun</t>
        </is>
      </c>
      <c r="I3281" t="inlineStr">
        <is>
          <t>PL</t>
        </is>
      </c>
      <c r="J3281" t="inlineStr">
        <is>
          <t>SGMMNSS_M48</t>
        </is>
      </c>
      <c r="K3281" t="inlineStr">
        <is>
          <t>37 84 4594 919-1</t>
        </is>
      </c>
      <c r="L3281" t="inlineStr">
        <is>
          <t>2025-0027</t>
        </is>
      </c>
      <c r="M3281" s="6" t="n">
        <v>45847</v>
      </c>
      <c r="N3281" s="6" t="n">
        <v>47672</v>
      </c>
      <c r="O3281" t="n">
        <v>31.56</v>
      </c>
    </row>
    <row r="3282" hidden="1" s="287">
      <c r="A3282" t="inlineStr">
        <is>
          <t>V300082</t>
        </is>
      </c>
      <c r="B3282" t="n">
        <v>55</v>
      </c>
      <c r="C3282" t="n">
        <v>50</v>
      </c>
      <c r="D3282" t="inlineStr">
        <is>
          <t>NAVILAND CARGO SAS</t>
        </is>
      </c>
      <c r="E3282" t="inlineStr">
        <is>
          <t>100432</t>
        </is>
      </c>
      <c r="F3282" t="inlineStr">
        <is>
          <t>26 Quai Charles Pasqua</t>
        </is>
      </c>
      <c r="G3282" t="inlineStr">
        <is>
          <t>92300</t>
        </is>
      </c>
      <c r="H3282" t="inlineStr">
        <is>
          <t>Levallois-Perret</t>
        </is>
      </c>
      <c r="I3282" t="inlineStr">
        <is>
          <t>FR</t>
        </is>
      </c>
      <c r="J3282" t="inlineStr">
        <is>
          <t>SGGRSS_M20</t>
        </is>
      </c>
      <c r="K3282" t="inlineStr">
        <is>
          <t>33 80 4960 084-8</t>
        </is>
      </c>
      <c r="L3282" t="inlineStr">
        <is>
          <t>2025-0029</t>
        </is>
      </c>
      <c r="M3282" s="6" t="n">
        <v>45992</v>
      </c>
      <c r="N3282" s="6" t="n">
        <v>46721</v>
      </c>
      <c r="O3282" t="n">
        <v>25</v>
      </c>
    </row>
    <row r="3283" hidden="1" s="287">
      <c r="A3283" t="inlineStr">
        <is>
          <t>V400001</t>
        </is>
      </c>
      <c r="B3283" t="n">
        <v>72</v>
      </c>
      <c r="C3283" t="n">
        <v>50</v>
      </c>
      <c r="D3283" t="inlineStr">
        <is>
          <t>DB Cargo AG</t>
        </is>
      </c>
      <c r="E3283" t="inlineStr">
        <is>
          <t>100000</t>
        </is>
      </c>
      <c r="F3283" t="inlineStr">
        <is>
          <t>Rheinstrasse 2</t>
        </is>
      </c>
      <c r="G3283" t="inlineStr">
        <is>
          <t>55116</t>
        </is>
      </c>
      <c r="H3283" t="inlineStr">
        <is>
          <t>Mainz</t>
        </is>
      </c>
      <c r="I3283" t="inlineStr">
        <is>
          <t>DE</t>
        </is>
      </c>
      <c r="J3283" t="inlineStr">
        <is>
          <t>SGGRSS_M2</t>
        </is>
      </c>
      <c r="K3283" t="inlineStr">
        <is>
          <t>37 80 4980 819-9</t>
        </is>
      </c>
      <c r="L3283" t="inlineStr">
        <is>
          <t>2021-2420</t>
        </is>
      </c>
      <c r="M3283" s="6" t="n">
        <v>44662</v>
      </c>
      <c r="N3283" s="6" t="n">
        <v>46811</v>
      </c>
      <c r="O3283" t="n">
        <v>25.4</v>
      </c>
    </row>
    <row r="3284" hidden="1" s="287">
      <c r="A3284" t="inlineStr">
        <is>
          <t>V400006</t>
        </is>
      </c>
      <c r="B3284" t="n">
        <v>50</v>
      </c>
      <c r="C3284" t="n">
        <v>50</v>
      </c>
      <c r="D3284" t="inlineStr">
        <is>
          <t>DB Cargo AG</t>
        </is>
      </c>
      <c r="E3284" t="inlineStr">
        <is>
          <t>100000</t>
        </is>
      </c>
      <c r="F3284" t="inlineStr">
        <is>
          <t>Rheinstrasse 2</t>
        </is>
      </c>
      <c r="G3284" t="inlineStr">
        <is>
          <t>55116</t>
        </is>
      </c>
      <c r="H3284" t="inlineStr">
        <is>
          <t>Mainz</t>
        </is>
      </c>
      <c r="I3284" t="inlineStr">
        <is>
          <t>DE</t>
        </is>
      </c>
      <c r="J3284" t="inlineStr">
        <is>
          <t>SGGRSS_M2</t>
        </is>
      </c>
      <c r="K3284" t="inlineStr">
        <is>
          <t>33 80 4960 150-7</t>
        </is>
      </c>
      <c r="L3284" t="inlineStr">
        <is>
          <t>2021-2420</t>
        </is>
      </c>
      <c r="M3284" s="6" t="n">
        <v>45112</v>
      </c>
      <c r="N3284" s="6" t="n">
        <v>47330</v>
      </c>
      <c r="O3284" t="n">
        <v>27.94</v>
      </c>
    </row>
    <row r="3285" hidden="1" s="287">
      <c r="A3285" t="inlineStr">
        <is>
          <t>V300031</t>
        </is>
      </c>
      <c r="B3285" t="n">
        <v>73</v>
      </c>
      <c r="C3285" t="n">
        <v>50</v>
      </c>
      <c r="D3285" t="inlineStr">
        <is>
          <t>EWG Rail Zrt.</t>
        </is>
      </c>
      <c r="E3285" t="inlineStr">
        <is>
          <t>100758</t>
        </is>
      </c>
      <c r="F3285" t="inlineStr">
        <is>
          <t>Váci út 76 3.em</t>
        </is>
      </c>
      <c r="G3285" t="inlineStr">
        <is>
          <t>1133</t>
        </is>
      </c>
      <c r="H3285" t="inlineStr">
        <is>
          <t>Budapest</t>
        </is>
      </c>
      <c r="I3285" t="inlineStr">
        <is>
          <t>HU</t>
        </is>
      </c>
      <c r="J3285" t="inlineStr">
        <is>
          <t>SGGRSS_M2</t>
        </is>
      </c>
      <c r="K3285" t="inlineStr">
        <is>
          <t>37 80 4960 990-2</t>
        </is>
      </c>
      <c r="L3285" t="inlineStr">
        <is>
          <t>2023-0008</t>
        </is>
      </c>
      <c r="M3285" s="6" t="n">
        <v>45992</v>
      </c>
      <c r="N3285" s="6" t="n">
        <v>46905</v>
      </c>
      <c r="O3285" t="n">
        <v>19.25</v>
      </c>
    </row>
    <row r="3286" hidden="1" s="287">
      <c r="A3286" t="inlineStr">
        <is>
          <t>V100051</t>
        </is>
      </c>
      <c r="B3286" t="n">
        <v>65</v>
      </c>
      <c r="C3286" t="n">
        <v>50</v>
      </c>
      <c r="D3286" t="inlineStr">
        <is>
          <t>LAUDE Smart Intermodal S.A.</t>
        </is>
      </c>
      <c r="E3286" t="inlineStr">
        <is>
          <t>100026</t>
        </is>
      </c>
      <c r="F3286" t="inlineStr">
        <is>
          <t>ul. Wroclawska 131</t>
        </is>
      </c>
      <c r="G3286" t="inlineStr">
        <is>
          <t>87-100</t>
        </is>
      </c>
      <c r="H3286" t="inlineStr">
        <is>
          <t>Torun</t>
        </is>
      </c>
      <c r="I3286" t="inlineStr">
        <is>
          <t>PL</t>
        </is>
      </c>
      <c r="J3286" t="inlineStr">
        <is>
          <t>SGMMNS_M17</t>
        </is>
      </c>
      <c r="K3286" t="inlineStr">
        <is>
          <t>33 80 4505 611-0</t>
        </is>
      </c>
      <c r="L3286" t="inlineStr">
        <is>
          <t>2023-0033</t>
        </is>
      </c>
      <c r="M3286" s="6" t="n">
        <v>45565</v>
      </c>
      <c r="N3286" s="6" t="n">
        <v>47025</v>
      </c>
      <c r="O3286" t="n">
        <v>18.95</v>
      </c>
    </row>
    <row r="3287" hidden="1" s="287">
      <c r="A3287" t="inlineStr">
        <is>
          <t>V200038</t>
        </is>
      </c>
      <c r="B3287" t="n">
        <v>69</v>
      </c>
      <c r="C3287" t="n">
        <v>50</v>
      </c>
      <c r="D3287" t="inlineStr">
        <is>
          <t>Mars Logistics AS</t>
        </is>
      </c>
      <c r="E3287" t="inlineStr">
        <is>
          <t>100770</t>
        </is>
      </c>
      <c r="F3287" t="inlineStr">
        <is>
          <t>Mahmutbey Mah., Tasocagi Yolu Cad.</t>
        </is>
      </c>
      <c r="G3287" t="inlineStr">
        <is>
          <t>34218</t>
        </is>
      </c>
      <c r="H3287" t="inlineStr">
        <is>
          <t>Bagcilar-Istanbul</t>
        </is>
      </c>
      <c r="I3287" t="inlineStr">
        <is>
          <t>TR</t>
        </is>
      </c>
      <c r="J3287" t="inlineStr">
        <is>
          <t>SDGGMRSS_M32</t>
        </is>
      </c>
      <c r="K3287" t="inlineStr">
        <is>
          <t>37 80 4992 890-6</t>
        </is>
      </c>
      <c r="L3287" t="inlineStr">
        <is>
          <t>2024-0006</t>
        </is>
      </c>
      <c r="M3287" s="6" t="n">
        <v>45710</v>
      </c>
      <c r="N3287" s="6" t="n">
        <v>46804</v>
      </c>
      <c r="O3287" t="n">
        <v>44.43</v>
      </c>
    </row>
    <row r="3288" hidden="1" s="287">
      <c r="A3288" t="inlineStr">
        <is>
          <t>V200040</t>
        </is>
      </c>
      <c r="B3288" t="n">
        <v>56</v>
      </c>
      <c r="C3288" t="n">
        <v>50</v>
      </c>
      <c r="D3288" t="inlineStr">
        <is>
          <t>PCC Intermodal S.A.</t>
        </is>
      </c>
      <c r="E3288" t="inlineStr">
        <is>
          <t>100761</t>
        </is>
      </c>
      <c r="F3288" t="inlineStr">
        <is>
          <t>ul Hutnicza 16</t>
        </is>
      </c>
      <c r="G3288" t="inlineStr">
        <is>
          <t>81-061</t>
        </is>
      </c>
      <c r="H3288" t="inlineStr">
        <is>
          <t>Gdynia</t>
        </is>
      </c>
      <c r="I3288" t="inlineStr">
        <is>
          <t>PL</t>
        </is>
      </c>
      <c r="J3288" t="inlineStr">
        <is>
          <t>SGNS_M13</t>
        </is>
      </c>
      <c r="K3288" t="inlineStr">
        <is>
          <t>37 80 4564 274-1</t>
        </is>
      </c>
      <c r="L3288" t="inlineStr">
        <is>
          <t>2024-0021</t>
        </is>
      </c>
      <c r="M3288" s="6" t="n">
        <v>45574</v>
      </c>
      <c r="N3288" s="6" t="n">
        <v>47004</v>
      </c>
      <c r="O3288" t="n">
        <v>20.8</v>
      </c>
    </row>
    <row r="3289" hidden="1" s="287">
      <c r="A3289" t="inlineStr">
        <is>
          <t>V100060</t>
        </is>
      </c>
      <c r="B3289" t="n">
        <v>14</v>
      </c>
      <c r="C3289" t="n">
        <v>50</v>
      </c>
      <c r="D3289" t="inlineStr">
        <is>
          <t>Rail Cargo Austria AG</t>
        </is>
      </c>
      <c r="E3289" t="inlineStr">
        <is>
          <t>100020</t>
        </is>
      </c>
      <c r="F3289" t="inlineStr">
        <is>
          <t>Am Hauptbahnhof 2</t>
        </is>
      </c>
      <c r="G3289" t="inlineStr">
        <is>
          <t>1100</t>
        </is>
      </c>
      <c r="H3289" t="inlineStr">
        <is>
          <t>Wien</t>
        </is>
      </c>
      <c r="I3289" t="inlineStr">
        <is>
          <t>AT</t>
        </is>
      </c>
      <c r="J3289" t="inlineStr">
        <is>
          <t>SGNS_M9</t>
        </is>
      </c>
      <c r="K3289" t="inlineStr">
        <is>
          <t>37 80 4564 549-6</t>
        </is>
      </c>
      <c r="L3289" t="inlineStr">
        <is>
          <t>2024-0031</t>
        </is>
      </c>
      <c r="M3289" s="6" t="n">
        <v>45541</v>
      </c>
      <c r="N3289" s="6" t="n">
        <v>46721</v>
      </c>
      <c r="O3289" t="n">
        <v>15.75</v>
      </c>
    </row>
    <row r="3290" hidden="1" s="287">
      <c r="A3290" t="inlineStr">
        <is>
          <t>V100061</t>
        </is>
      </c>
      <c r="B3290" t="n">
        <v>146</v>
      </c>
      <c r="C3290" t="n">
        <v>20</v>
      </c>
      <c r="D3290" t="inlineStr">
        <is>
          <t>Rail Cargo Austria AG</t>
        </is>
      </c>
      <c r="E3290" t="inlineStr">
        <is>
          <t>100020</t>
        </is>
      </c>
      <c r="F3290" t="inlineStr">
        <is>
          <t>Am Hauptbahnhof 2</t>
        </is>
      </c>
      <c r="G3290" t="inlineStr">
        <is>
          <t>1100</t>
        </is>
      </c>
      <c r="H3290" t="inlineStr">
        <is>
          <t>Wien</t>
        </is>
      </c>
      <c r="I3290" t="inlineStr">
        <is>
          <t>AT</t>
        </is>
      </c>
      <c r="J3290" t="inlineStr">
        <is>
          <t>EANOS_95</t>
        </is>
      </c>
      <c r="K3290" t="inlineStr"/>
      <c r="L3290" t="inlineStr">
        <is>
          <t>2025-0008</t>
        </is>
      </c>
      <c r="M3290" s="6" t="n">
        <v>46262</v>
      </c>
      <c r="N3290" s="6" t="n">
        <v>50644</v>
      </c>
      <c r="O3290" t="n">
        <v>26</v>
      </c>
    </row>
    <row r="3291" hidden="1" s="287">
      <c r="A3291" t="inlineStr">
        <is>
          <t>V500002</t>
        </is>
      </c>
      <c r="B3291" t="n">
        <v>64</v>
      </c>
      <c r="C3291" t="n">
        <v>50</v>
      </c>
      <c r="D3291" t="inlineStr">
        <is>
          <t>LAUDE Smart Intermodal S.A.</t>
        </is>
      </c>
      <c r="E3291" t="inlineStr">
        <is>
          <t>100026</t>
        </is>
      </c>
      <c r="F3291" t="inlineStr">
        <is>
          <t>ul. Wroclawska 131</t>
        </is>
      </c>
      <c r="G3291" t="inlineStr">
        <is>
          <t>87-100</t>
        </is>
      </c>
      <c r="H3291" t="inlineStr">
        <is>
          <t>Torun</t>
        </is>
      </c>
      <c r="I3291" t="inlineStr">
        <is>
          <t>PL</t>
        </is>
      </c>
      <c r="J3291" t="inlineStr">
        <is>
          <t>SGMMNSS_M48</t>
        </is>
      </c>
      <c r="K3291" t="inlineStr">
        <is>
          <t>37 84 4594 920-9</t>
        </is>
      </c>
      <c r="L3291" t="inlineStr">
        <is>
          <t>2025-0027</t>
        </is>
      </c>
      <c r="M3291" s="6" t="n">
        <v>45847</v>
      </c>
      <c r="N3291" s="6" t="n">
        <v>47672</v>
      </c>
      <c r="O3291" t="n">
        <v>31.56</v>
      </c>
    </row>
    <row r="3292" hidden="1" s="287">
      <c r="A3292" t="inlineStr">
        <is>
          <t>V300082</t>
        </is>
      </c>
      <c r="B3292" t="n">
        <v>56</v>
      </c>
      <c r="C3292" t="n">
        <v>50</v>
      </c>
      <c r="D3292" t="inlineStr">
        <is>
          <t>NAVILAND CARGO SAS</t>
        </is>
      </c>
      <c r="E3292" t="inlineStr">
        <is>
          <t>100432</t>
        </is>
      </c>
      <c r="F3292" t="inlineStr">
        <is>
          <t>26 Quai Charles Pasqua</t>
        </is>
      </c>
      <c r="G3292" t="inlineStr">
        <is>
          <t>92300</t>
        </is>
      </c>
      <c r="H3292" t="inlineStr">
        <is>
          <t>Levallois-Perret</t>
        </is>
      </c>
      <c r="I3292" t="inlineStr">
        <is>
          <t>FR</t>
        </is>
      </c>
      <c r="J3292" t="inlineStr">
        <is>
          <t>SGGRSS_M20</t>
        </is>
      </c>
      <c r="K3292" t="inlineStr">
        <is>
          <t>33 80 4960 085-5</t>
        </is>
      </c>
      <c r="L3292" t="inlineStr">
        <is>
          <t>2025-0029</t>
        </is>
      </c>
      <c r="M3292" s="6" t="n">
        <v>45992</v>
      </c>
      <c r="N3292" s="6" t="n">
        <v>46721</v>
      </c>
      <c r="O3292" t="n">
        <v>25</v>
      </c>
    </row>
    <row r="3293" hidden="1" s="287">
      <c r="A3293" t="inlineStr">
        <is>
          <t>V400001</t>
        </is>
      </c>
      <c r="B3293" t="n">
        <v>73</v>
      </c>
      <c r="C3293" t="n">
        <v>50</v>
      </c>
      <c r="D3293" t="inlineStr">
        <is>
          <t>DB Cargo AG</t>
        </is>
      </c>
      <c r="E3293" t="inlineStr">
        <is>
          <t>100000</t>
        </is>
      </c>
      <c r="F3293" t="inlineStr">
        <is>
          <t>Rheinstrasse 2</t>
        </is>
      </c>
      <c r="G3293" t="inlineStr">
        <is>
          <t>55116</t>
        </is>
      </c>
      <c r="H3293" t="inlineStr">
        <is>
          <t>Mainz</t>
        </is>
      </c>
      <c r="I3293" t="inlineStr">
        <is>
          <t>DE</t>
        </is>
      </c>
      <c r="J3293" t="inlineStr">
        <is>
          <t>SGGRSS_M2</t>
        </is>
      </c>
      <c r="K3293" t="inlineStr">
        <is>
          <t>37 80 4980 820-7</t>
        </is>
      </c>
      <c r="L3293" t="inlineStr">
        <is>
          <t>2021-2420</t>
        </is>
      </c>
      <c r="M3293" s="6" t="n">
        <v>44662</v>
      </c>
      <c r="N3293" s="6" t="n">
        <v>46811</v>
      </c>
      <c r="O3293" t="n">
        <v>25.4</v>
      </c>
    </row>
    <row r="3294" hidden="1" s="287">
      <c r="A3294" t="inlineStr">
        <is>
          <t>V300031</t>
        </is>
      </c>
      <c r="B3294" t="n">
        <v>74</v>
      </c>
      <c r="C3294" t="n">
        <v>50</v>
      </c>
      <c r="D3294" t="inlineStr">
        <is>
          <t>EWG Rail Zrt.</t>
        </is>
      </c>
      <c r="E3294" t="inlineStr">
        <is>
          <t>100758</t>
        </is>
      </c>
      <c r="F3294" t="inlineStr">
        <is>
          <t>Váci út 76 3.em</t>
        </is>
      </c>
      <c r="G3294" t="inlineStr">
        <is>
          <t>1133</t>
        </is>
      </c>
      <c r="H3294" t="inlineStr">
        <is>
          <t>Budapest</t>
        </is>
      </c>
      <c r="I3294" t="inlineStr">
        <is>
          <t>HU</t>
        </is>
      </c>
      <c r="J3294" t="inlineStr">
        <is>
          <t>SGGRSS_M2</t>
        </is>
      </c>
      <c r="K3294" t="inlineStr">
        <is>
          <t>37 80 4960 991-0</t>
        </is>
      </c>
      <c r="L3294" t="inlineStr">
        <is>
          <t>2023-0008</t>
        </is>
      </c>
      <c r="M3294" s="6" t="n">
        <v>45992</v>
      </c>
      <c r="N3294" s="6" t="n">
        <v>46905</v>
      </c>
      <c r="O3294" t="n">
        <v>19.25</v>
      </c>
    </row>
    <row r="3295" hidden="1" s="287">
      <c r="A3295" t="inlineStr">
        <is>
          <t>V100051</t>
        </is>
      </c>
      <c r="B3295" t="n">
        <v>66</v>
      </c>
      <c r="C3295" t="n">
        <v>50</v>
      </c>
      <c r="D3295" t="inlineStr">
        <is>
          <t>LAUDE Smart Intermodal S.A.</t>
        </is>
      </c>
      <c r="E3295" t="inlineStr">
        <is>
          <t>100026</t>
        </is>
      </c>
      <c r="F3295" t="inlineStr">
        <is>
          <t>ul. Wroclawska 131</t>
        </is>
      </c>
      <c r="G3295" t="inlineStr">
        <is>
          <t>87-100</t>
        </is>
      </c>
      <c r="H3295" t="inlineStr">
        <is>
          <t>Torun</t>
        </is>
      </c>
      <c r="I3295" t="inlineStr">
        <is>
          <t>PL</t>
        </is>
      </c>
      <c r="J3295" t="inlineStr">
        <is>
          <t>SGMMNS_M17</t>
        </is>
      </c>
      <c r="K3295" t="inlineStr">
        <is>
          <t>33 80 4505 612-8</t>
        </is>
      </c>
      <c r="L3295" t="inlineStr">
        <is>
          <t>2023-0033</t>
        </is>
      </c>
      <c r="M3295" s="6" t="n">
        <v>45565</v>
      </c>
      <c r="N3295" s="6" t="n">
        <v>47025</v>
      </c>
      <c r="O3295" t="n">
        <v>18.95</v>
      </c>
    </row>
    <row r="3296" hidden="1" s="287">
      <c r="A3296" t="inlineStr">
        <is>
          <t>V200038</t>
        </is>
      </c>
      <c r="B3296" t="n">
        <v>70</v>
      </c>
      <c r="C3296" t="n">
        <v>50</v>
      </c>
      <c r="D3296" t="inlineStr">
        <is>
          <t>Mars Logistics AS</t>
        </is>
      </c>
      <c r="E3296" t="inlineStr">
        <is>
          <t>100770</t>
        </is>
      </c>
      <c r="F3296" t="inlineStr">
        <is>
          <t>Mahmutbey Mah., Tasocagi Yolu Cad.</t>
        </is>
      </c>
      <c r="G3296" t="inlineStr">
        <is>
          <t>34218</t>
        </is>
      </c>
      <c r="H3296" t="inlineStr">
        <is>
          <t>Bagcilar-Istanbul</t>
        </is>
      </c>
      <c r="I3296" t="inlineStr">
        <is>
          <t>TR</t>
        </is>
      </c>
      <c r="J3296" t="inlineStr">
        <is>
          <t>SDGGMRSS_M32</t>
        </is>
      </c>
      <c r="K3296" t="inlineStr">
        <is>
          <t>37 80 4992 891-4</t>
        </is>
      </c>
      <c r="L3296" t="inlineStr">
        <is>
          <t>2024-0006</t>
        </is>
      </c>
      <c r="M3296" s="6" t="n">
        <v>45710</v>
      </c>
      <c r="N3296" s="6" t="n">
        <v>46804</v>
      </c>
      <c r="O3296" t="n">
        <v>44.43</v>
      </c>
    </row>
    <row r="3297" hidden="1" s="287">
      <c r="A3297" t="inlineStr">
        <is>
          <t>V200040</t>
        </is>
      </c>
      <c r="B3297" t="n">
        <v>57</v>
      </c>
      <c r="C3297" t="n">
        <v>50</v>
      </c>
      <c r="D3297" t="inlineStr">
        <is>
          <t>PCC Intermodal S.A.</t>
        </is>
      </c>
      <c r="E3297" t="inlineStr">
        <is>
          <t>100761</t>
        </is>
      </c>
      <c r="F3297" t="inlineStr">
        <is>
          <t>ul Hutnicza 16</t>
        </is>
      </c>
      <c r="G3297" t="inlineStr">
        <is>
          <t>81-061</t>
        </is>
      </c>
      <c r="H3297" t="inlineStr">
        <is>
          <t>Gdynia</t>
        </is>
      </c>
      <c r="I3297" t="inlineStr">
        <is>
          <t>PL</t>
        </is>
      </c>
      <c r="J3297" t="inlineStr">
        <is>
          <t>SGNS_M13</t>
        </is>
      </c>
      <c r="K3297" t="inlineStr">
        <is>
          <t>37 80 4564 420-0</t>
        </is>
      </c>
      <c r="L3297" t="inlineStr">
        <is>
          <t>2024-0021</t>
        </is>
      </c>
      <c r="M3297" s="6" t="n">
        <v>45574</v>
      </c>
      <c r="N3297" s="6" t="n">
        <v>47004</v>
      </c>
      <c r="O3297" t="n">
        <v>20.8</v>
      </c>
    </row>
    <row r="3298" hidden="1" s="287">
      <c r="A3298" t="inlineStr">
        <is>
          <t>V100060</t>
        </is>
      </c>
      <c r="B3298" t="n">
        <v>15</v>
      </c>
      <c r="C3298" t="n">
        <v>50</v>
      </c>
      <c r="D3298" t="inlineStr">
        <is>
          <t>Rail Cargo Austria AG</t>
        </is>
      </c>
      <c r="E3298" t="inlineStr">
        <is>
          <t>100020</t>
        </is>
      </c>
      <c r="F3298" t="inlineStr">
        <is>
          <t>Am Hauptbahnhof 2</t>
        </is>
      </c>
      <c r="G3298" t="inlineStr">
        <is>
          <t>1100</t>
        </is>
      </c>
      <c r="H3298" t="inlineStr">
        <is>
          <t>Wien</t>
        </is>
      </c>
      <c r="I3298" t="inlineStr">
        <is>
          <t>AT</t>
        </is>
      </c>
      <c r="J3298" t="inlineStr">
        <is>
          <t>SGNSS_M10</t>
        </is>
      </c>
      <c r="K3298" t="inlineStr">
        <is>
          <t>37 80 4563 746-9</t>
        </is>
      </c>
      <c r="L3298" t="inlineStr">
        <is>
          <t>2024-0031</t>
        </is>
      </c>
      <c r="M3298" s="6" t="n">
        <v>45566</v>
      </c>
      <c r="N3298" s="6" t="n">
        <v>46721</v>
      </c>
      <c r="O3298" t="n">
        <v>15.75</v>
      </c>
    </row>
    <row r="3299" hidden="1" s="287">
      <c r="A3299" t="inlineStr">
        <is>
          <t>V200047</t>
        </is>
      </c>
      <c r="B3299" t="n">
        <v>68</v>
      </c>
      <c r="C3299" t="n">
        <v>50</v>
      </c>
      <c r="D3299" t="inlineStr">
        <is>
          <t>Alza Cargo Sp. z.o.o.</t>
        </is>
      </c>
      <c r="E3299" t="inlineStr">
        <is>
          <t>100060</t>
        </is>
      </c>
      <c r="F3299" t="inlineStr">
        <is>
          <t>al. Wojciecha Korfantego 125/A</t>
        </is>
      </c>
      <c r="G3299" t="inlineStr">
        <is>
          <t>40-156</t>
        </is>
      </c>
      <c r="H3299" t="inlineStr">
        <is>
          <t>Katowice</t>
        </is>
      </c>
      <c r="I3299" t="inlineStr">
        <is>
          <t>PL</t>
        </is>
      </c>
      <c r="J3299" t="inlineStr">
        <is>
          <t>SGMMNS_M17</t>
        </is>
      </c>
      <c r="K3299" t="inlineStr">
        <is>
          <t>33 80 4505 453-7</t>
        </is>
      </c>
      <c r="L3299" t="inlineStr">
        <is>
          <t>2024-0042</t>
        </is>
      </c>
      <c r="M3299" s="6" t="n">
        <v>45672</v>
      </c>
      <c r="N3299" s="6" t="n">
        <v>46401</v>
      </c>
      <c r="O3299" t="n">
        <v>19.71</v>
      </c>
    </row>
    <row r="3300" hidden="1" s="287">
      <c r="A3300" t="inlineStr">
        <is>
          <t>V100061</t>
        </is>
      </c>
      <c r="B3300" t="n">
        <v>147</v>
      </c>
      <c r="C3300" t="n">
        <v>20</v>
      </c>
      <c r="D3300" t="inlineStr">
        <is>
          <t>Rail Cargo Austria AG</t>
        </is>
      </c>
      <c r="E3300" t="inlineStr">
        <is>
          <t>100020</t>
        </is>
      </c>
      <c r="F3300" t="inlineStr">
        <is>
          <t>Am Hauptbahnhof 2</t>
        </is>
      </c>
      <c r="G3300" t="inlineStr">
        <is>
          <t>1100</t>
        </is>
      </c>
      <c r="H3300" t="inlineStr">
        <is>
          <t>Wien</t>
        </is>
      </c>
      <c r="I3300" t="inlineStr">
        <is>
          <t>AT</t>
        </is>
      </c>
      <c r="J3300" t="inlineStr">
        <is>
          <t>EANOS_95</t>
        </is>
      </c>
      <c r="K3300" t="inlineStr"/>
      <c r="L3300" t="inlineStr">
        <is>
          <t>2025-0008</t>
        </is>
      </c>
      <c r="M3300" s="6" t="n">
        <v>46262</v>
      </c>
      <c r="N3300" s="6" t="n">
        <v>50644</v>
      </c>
      <c r="O3300" t="n">
        <v>26</v>
      </c>
    </row>
    <row r="3301" hidden="1" s="287">
      <c r="A3301" t="inlineStr">
        <is>
          <t>V500002</t>
        </is>
      </c>
      <c r="B3301" t="n">
        <v>65</v>
      </c>
      <c r="C3301" t="n">
        <v>50</v>
      </c>
      <c r="D3301" t="inlineStr">
        <is>
          <t>LAUDE Smart Intermodal S.A.</t>
        </is>
      </c>
      <c r="E3301" t="inlineStr">
        <is>
          <t>100026</t>
        </is>
      </c>
      <c r="F3301" t="inlineStr">
        <is>
          <t>ul. Wroclawska 131</t>
        </is>
      </c>
      <c r="G3301" t="inlineStr">
        <is>
          <t>87-100</t>
        </is>
      </c>
      <c r="H3301" t="inlineStr">
        <is>
          <t>Torun</t>
        </is>
      </c>
      <c r="I3301" t="inlineStr">
        <is>
          <t>PL</t>
        </is>
      </c>
      <c r="J3301" t="inlineStr">
        <is>
          <t>SGMMNSS_M48</t>
        </is>
      </c>
      <c r="K3301" t="inlineStr">
        <is>
          <t>37 84 4594 921-7</t>
        </is>
      </c>
      <c r="L3301" t="inlineStr">
        <is>
          <t>2025-0027</t>
        </is>
      </c>
      <c r="M3301" s="6" t="n">
        <v>45847</v>
      </c>
      <c r="N3301" s="6" t="n">
        <v>47672</v>
      </c>
      <c r="O3301" t="n">
        <v>31.56</v>
      </c>
    </row>
    <row r="3302" hidden="1" s="287">
      <c r="A3302" t="inlineStr">
        <is>
          <t>V300082</t>
        </is>
      </c>
      <c r="B3302" t="n">
        <v>57</v>
      </c>
      <c r="C3302" t="n">
        <v>50</v>
      </c>
      <c r="D3302" t="inlineStr">
        <is>
          <t>NAVILAND CARGO SAS</t>
        </is>
      </c>
      <c r="E3302" t="inlineStr">
        <is>
          <t>100432</t>
        </is>
      </c>
      <c r="F3302" t="inlineStr">
        <is>
          <t>26 Quai Charles Pasqua</t>
        </is>
      </c>
      <c r="G3302" t="inlineStr">
        <is>
          <t>92300</t>
        </is>
      </c>
      <c r="H3302" t="inlineStr">
        <is>
          <t>Levallois-Perret</t>
        </is>
      </c>
      <c r="I3302" t="inlineStr">
        <is>
          <t>FR</t>
        </is>
      </c>
      <c r="J3302" t="inlineStr">
        <is>
          <t>SGGRSS_M20</t>
        </is>
      </c>
      <c r="K3302" t="inlineStr">
        <is>
          <t>33 80 4960 086-3</t>
        </is>
      </c>
      <c r="L3302" t="inlineStr">
        <is>
          <t>2025-0029</t>
        </is>
      </c>
      <c r="M3302" s="6" t="n">
        <v>45992</v>
      </c>
      <c r="N3302" s="6" t="n">
        <v>46721</v>
      </c>
      <c r="O3302" t="n">
        <v>25</v>
      </c>
    </row>
    <row r="3303" hidden="1" s="287">
      <c r="A3303" t="inlineStr">
        <is>
          <t>V400006</t>
        </is>
      </c>
      <c r="B3303" t="n">
        <v>52</v>
      </c>
      <c r="C3303" t="n">
        <v>50</v>
      </c>
      <c r="D3303" t="inlineStr">
        <is>
          <t>DB Cargo AG</t>
        </is>
      </c>
      <c r="E3303" t="inlineStr">
        <is>
          <t>100000</t>
        </is>
      </c>
      <c r="F3303" t="inlineStr">
        <is>
          <t>Rheinstrasse 2</t>
        </is>
      </c>
      <c r="G3303" t="inlineStr">
        <is>
          <t>55116</t>
        </is>
      </c>
      <c r="H3303" t="inlineStr">
        <is>
          <t>Mainz</t>
        </is>
      </c>
      <c r="I3303" t="inlineStr">
        <is>
          <t>DE</t>
        </is>
      </c>
      <c r="J3303" t="inlineStr">
        <is>
          <t>SGGRSS_M2</t>
        </is>
      </c>
      <c r="K3303" t="inlineStr">
        <is>
          <t>33 80 4960 152-3</t>
        </is>
      </c>
      <c r="L3303" t="inlineStr">
        <is>
          <t>2021-2420</t>
        </is>
      </c>
      <c r="M3303" s="6" t="n">
        <v>45112</v>
      </c>
      <c r="N3303" s="6" t="n">
        <v>47330</v>
      </c>
      <c r="O3303" t="n">
        <v>27.94</v>
      </c>
    </row>
    <row r="3304" hidden="1" s="287">
      <c r="A3304" t="inlineStr">
        <is>
          <t>V300031</t>
        </is>
      </c>
      <c r="B3304" t="n">
        <v>75</v>
      </c>
      <c r="C3304" t="n">
        <v>50</v>
      </c>
      <c r="D3304" t="inlineStr">
        <is>
          <t>EWG Rail Zrt.</t>
        </is>
      </c>
      <c r="E3304" t="inlineStr">
        <is>
          <t>100758</t>
        </is>
      </c>
      <c r="F3304" t="inlineStr">
        <is>
          <t>Váci út 76 3.em</t>
        </is>
      </c>
      <c r="G3304" t="inlineStr">
        <is>
          <t>1133</t>
        </is>
      </c>
      <c r="H3304" t="inlineStr">
        <is>
          <t>Budapest</t>
        </is>
      </c>
      <c r="I3304" t="inlineStr">
        <is>
          <t>HU</t>
        </is>
      </c>
      <c r="J3304" t="inlineStr">
        <is>
          <t>SGGRSS_M2</t>
        </is>
      </c>
      <c r="K3304" t="inlineStr">
        <is>
          <t>37 80 4960 992-8</t>
        </is>
      </c>
      <c r="L3304" t="inlineStr">
        <is>
          <t>2023-0008</t>
        </is>
      </c>
      <c r="M3304" s="6" t="n">
        <v>45992</v>
      </c>
      <c r="N3304" s="6" t="n">
        <v>46905</v>
      </c>
      <c r="O3304" t="n">
        <v>19.25</v>
      </c>
    </row>
    <row r="3305" hidden="1" s="287">
      <c r="A3305" t="inlineStr">
        <is>
          <t>V100051</t>
        </is>
      </c>
      <c r="B3305" t="n">
        <v>67</v>
      </c>
      <c r="C3305" t="n">
        <v>50</v>
      </c>
      <c r="D3305" t="inlineStr">
        <is>
          <t>LAUDE Smart Intermodal S.A.</t>
        </is>
      </c>
      <c r="E3305" t="inlineStr">
        <is>
          <t>100026</t>
        </is>
      </c>
      <c r="F3305" t="inlineStr">
        <is>
          <t>ul. Wroclawska 131</t>
        </is>
      </c>
      <c r="G3305" t="inlineStr">
        <is>
          <t>87-100</t>
        </is>
      </c>
      <c r="H3305" t="inlineStr">
        <is>
          <t>Torun</t>
        </is>
      </c>
      <c r="I3305" t="inlineStr">
        <is>
          <t>PL</t>
        </is>
      </c>
      <c r="J3305" t="inlineStr">
        <is>
          <t>SGMMNS_M17</t>
        </is>
      </c>
      <c r="K3305" t="inlineStr">
        <is>
          <t>33 80 4505 613-6</t>
        </is>
      </c>
      <c r="L3305" t="inlineStr">
        <is>
          <t>2023-0033</t>
        </is>
      </c>
      <c r="M3305" s="6" t="n">
        <v>45565</v>
      </c>
      <c r="N3305" s="6" t="n">
        <v>47025</v>
      </c>
      <c r="O3305" t="n">
        <v>18.95</v>
      </c>
    </row>
    <row r="3306" hidden="1" s="287">
      <c r="A3306" t="inlineStr">
        <is>
          <t>V200038</t>
        </is>
      </c>
      <c r="B3306" t="n">
        <v>71</v>
      </c>
      <c r="C3306" t="n">
        <v>50</v>
      </c>
      <c r="D3306" t="inlineStr">
        <is>
          <t>Mars Logistics AS</t>
        </is>
      </c>
      <c r="E3306" t="inlineStr">
        <is>
          <t>100770</t>
        </is>
      </c>
      <c r="F3306" t="inlineStr">
        <is>
          <t>Mahmutbey Mah., Tasocagi Yolu Cad.</t>
        </is>
      </c>
      <c r="G3306" t="inlineStr">
        <is>
          <t>34218</t>
        </is>
      </c>
      <c r="H3306" t="inlineStr">
        <is>
          <t>Bagcilar-Istanbul</t>
        </is>
      </c>
      <c r="I3306" t="inlineStr">
        <is>
          <t>TR</t>
        </is>
      </c>
      <c r="J3306" t="inlineStr">
        <is>
          <t>SDGGMRSS_M32</t>
        </is>
      </c>
      <c r="K3306" t="inlineStr">
        <is>
          <t>37 80 4992 892-2</t>
        </is>
      </c>
      <c r="L3306" t="inlineStr">
        <is>
          <t>2024-0006</t>
        </is>
      </c>
      <c r="M3306" s="6" t="n">
        <v>45710</v>
      </c>
      <c r="N3306" s="6" t="n">
        <v>46804</v>
      </c>
      <c r="O3306" t="n">
        <v>44.43</v>
      </c>
    </row>
    <row r="3307" hidden="1" s="287">
      <c r="A3307" t="inlineStr">
        <is>
          <t>V200040</t>
        </is>
      </c>
      <c r="B3307" t="n">
        <v>58</v>
      </c>
      <c r="C3307" t="n">
        <v>50</v>
      </c>
      <c r="D3307" t="inlineStr">
        <is>
          <t>PCC Intermodal S.A.</t>
        </is>
      </c>
      <c r="E3307" t="inlineStr">
        <is>
          <t>100761</t>
        </is>
      </c>
      <c r="F3307" t="inlineStr">
        <is>
          <t>ul Hutnicza 16</t>
        </is>
      </c>
      <c r="G3307" t="inlineStr">
        <is>
          <t>81-061</t>
        </is>
      </c>
      <c r="H3307" t="inlineStr">
        <is>
          <t>Gdynia</t>
        </is>
      </c>
      <c r="I3307" t="inlineStr">
        <is>
          <t>PL</t>
        </is>
      </c>
      <c r="J3307" t="inlineStr">
        <is>
          <t>SGNS_M13</t>
        </is>
      </c>
      <c r="K3307" t="inlineStr">
        <is>
          <t>37 80 4564 416-8</t>
        </is>
      </c>
      <c r="L3307" t="inlineStr">
        <is>
          <t>2024-0021</t>
        </is>
      </c>
      <c r="M3307" s="6" t="n">
        <v>45574</v>
      </c>
      <c r="N3307" s="6" t="n">
        <v>47004</v>
      </c>
      <c r="O3307" t="n">
        <v>20.8</v>
      </c>
    </row>
    <row r="3308" hidden="1" s="287">
      <c r="A3308" t="inlineStr">
        <is>
          <t>V100060</t>
        </is>
      </c>
      <c r="B3308" t="n">
        <v>16</v>
      </c>
      <c r="C3308" t="n">
        <v>50</v>
      </c>
      <c r="D3308" t="inlineStr">
        <is>
          <t>Rail Cargo Austria AG</t>
        </is>
      </c>
      <c r="E3308" t="inlineStr">
        <is>
          <t>100020</t>
        </is>
      </c>
      <c r="F3308" t="inlineStr">
        <is>
          <t>Am Hauptbahnhof 2</t>
        </is>
      </c>
      <c r="G3308" t="inlineStr">
        <is>
          <t>1100</t>
        </is>
      </c>
      <c r="H3308" t="inlineStr">
        <is>
          <t>Wien</t>
        </is>
      </c>
      <c r="I3308" t="inlineStr">
        <is>
          <t>AT</t>
        </is>
      </c>
      <c r="J3308" t="inlineStr">
        <is>
          <t>SGNSS_M10</t>
        </is>
      </c>
      <c r="K3308" t="inlineStr">
        <is>
          <t>37 80 4563 748-5</t>
        </is>
      </c>
      <c r="L3308" t="inlineStr">
        <is>
          <t>2024-0031</t>
        </is>
      </c>
      <c r="M3308" s="6" t="n">
        <v>45566</v>
      </c>
      <c r="N3308" s="6" t="n">
        <v>46721</v>
      </c>
      <c r="O3308" t="n">
        <v>15.75</v>
      </c>
    </row>
    <row r="3309" hidden="1" s="287">
      <c r="A3309" t="inlineStr">
        <is>
          <t>V200047</t>
        </is>
      </c>
      <c r="B3309" t="n">
        <v>69</v>
      </c>
      <c r="C3309" t="n">
        <v>50</v>
      </c>
      <c r="D3309" t="inlineStr">
        <is>
          <t>Alza Cargo Sp. z.o.o.</t>
        </is>
      </c>
      <c r="E3309" t="inlineStr">
        <is>
          <t>100060</t>
        </is>
      </c>
      <c r="F3309" t="inlineStr">
        <is>
          <t>al. Wojciecha Korfantego 125/A</t>
        </is>
      </c>
      <c r="G3309" t="inlineStr">
        <is>
          <t>40-156</t>
        </is>
      </c>
      <c r="H3309" t="inlineStr">
        <is>
          <t>Katowice</t>
        </is>
      </c>
      <c r="I3309" t="inlineStr">
        <is>
          <t>PL</t>
        </is>
      </c>
      <c r="J3309" t="inlineStr">
        <is>
          <t>SGMMNS_M17</t>
        </is>
      </c>
      <c r="K3309" t="inlineStr">
        <is>
          <t>33 80 4505 455-2</t>
        </is>
      </c>
      <c r="L3309" t="inlineStr">
        <is>
          <t>2024-0042</t>
        </is>
      </c>
      <c r="M3309" s="6" t="n">
        <v>45672</v>
      </c>
      <c r="N3309" s="6" t="n">
        <v>46401</v>
      </c>
      <c r="O3309" t="n">
        <v>19.71</v>
      </c>
    </row>
    <row r="3310" hidden="1" s="287">
      <c r="A3310" t="inlineStr">
        <is>
          <t>V100061</t>
        </is>
      </c>
      <c r="B3310" t="n">
        <v>148</v>
      </c>
      <c r="C3310" t="n">
        <v>20</v>
      </c>
      <c r="D3310" t="inlineStr">
        <is>
          <t>Rail Cargo Austria AG</t>
        </is>
      </c>
      <c r="E3310" t="inlineStr">
        <is>
          <t>100020</t>
        </is>
      </c>
      <c r="F3310" t="inlineStr">
        <is>
          <t>Am Hauptbahnhof 2</t>
        </is>
      </c>
      <c r="G3310" t="inlineStr">
        <is>
          <t>1100</t>
        </is>
      </c>
      <c r="H3310" t="inlineStr">
        <is>
          <t>Wien</t>
        </is>
      </c>
      <c r="I3310" t="inlineStr">
        <is>
          <t>AT</t>
        </is>
      </c>
      <c r="J3310" t="inlineStr">
        <is>
          <t>EANOS_95</t>
        </is>
      </c>
      <c r="K3310" t="inlineStr"/>
      <c r="L3310" t="inlineStr">
        <is>
          <t>2025-0008</t>
        </is>
      </c>
      <c r="M3310" s="6" t="n">
        <v>46262</v>
      </c>
      <c r="N3310" s="6" t="n">
        <v>50644</v>
      </c>
      <c r="O3310" t="n">
        <v>26</v>
      </c>
    </row>
    <row r="3311" hidden="1" s="287">
      <c r="A3311" t="inlineStr">
        <is>
          <t>V500002</t>
        </is>
      </c>
      <c r="B3311" t="n">
        <v>66</v>
      </c>
      <c r="C3311" t="n">
        <v>50</v>
      </c>
      <c r="D3311" t="inlineStr">
        <is>
          <t>LAUDE Smart Intermodal S.A.</t>
        </is>
      </c>
      <c r="E3311" t="inlineStr">
        <is>
          <t>100026</t>
        </is>
      </c>
      <c r="F3311" t="inlineStr">
        <is>
          <t>ul. Wroclawska 131</t>
        </is>
      </c>
      <c r="G3311" t="inlineStr">
        <is>
          <t>87-100</t>
        </is>
      </c>
      <c r="H3311" t="inlineStr">
        <is>
          <t>Torun</t>
        </is>
      </c>
      <c r="I3311" t="inlineStr">
        <is>
          <t>PL</t>
        </is>
      </c>
      <c r="J3311" t="inlineStr">
        <is>
          <t>SGMMNSS_M48</t>
        </is>
      </c>
      <c r="K3311" t="inlineStr">
        <is>
          <t>37 84 4594 923-3</t>
        </is>
      </c>
      <c r="L3311" t="inlineStr">
        <is>
          <t>2025-0027</t>
        </is>
      </c>
      <c r="M3311" s="6" t="n">
        <v>45847</v>
      </c>
      <c r="N3311" s="6" t="n">
        <v>47672</v>
      </c>
      <c r="O3311" t="n">
        <v>31.56</v>
      </c>
    </row>
    <row r="3312" hidden="1" s="287">
      <c r="A3312" t="inlineStr">
        <is>
          <t>V300082</t>
        </is>
      </c>
      <c r="B3312" t="n">
        <v>58</v>
      </c>
      <c r="C3312" t="n">
        <v>50</v>
      </c>
      <c r="D3312" t="inlineStr">
        <is>
          <t>NAVILAND CARGO SAS</t>
        </is>
      </c>
      <c r="E3312" t="inlineStr">
        <is>
          <t>100432</t>
        </is>
      </c>
      <c r="F3312" t="inlineStr">
        <is>
          <t>26 Quai Charles Pasqua</t>
        </is>
      </c>
      <c r="G3312" t="inlineStr">
        <is>
          <t>92300</t>
        </is>
      </c>
      <c r="H3312" t="inlineStr">
        <is>
          <t>Levallois-Perret</t>
        </is>
      </c>
      <c r="I3312" t="inlineStr">
        <is>
          <t>FR</t>
        </is>
      </c>
      <c r="J3312" t="inlineStr">
        <is>
          <t>SGGRSS_M20</t>
        </is>
      </c>
      <c r="K3312" t="inlineStr">
        <is>
          <t>33 80 4960 087-1</t>
        </is>
      </c>
      <c r="L3312" t="inlineStr">
        <is>
          <t>2025-0029</t>
        </is>
      </c>
      <c r="M3312" s="6" t="n">
        <v>45992</v>
      </c>
      <c r="N3312" s="6" t="n">
        <v>46721</v>
      </c>
      <c r="O3312" t="n">
        <v>25</v>
      </c>
    </row>
    <row r="3313" hidden="1" s="287">
      <c r="A3313" t="inlineStr">
        <is>
          <t>V400006</t>
        </is>
      </c>
      <c r="B3313" t="n">
        <v>53</v>
      </c>
      <c r="C3313" t="n">
        <v>50</v>
      </c>
      <c r="D3313" t="inlineStr">
        <is>
          <t>DB Cargo AG</t>
        </is>
      </c>
      <c r="E3313" t="inlineStr">
        <is>
          <t>100000</t>
        </is>
      </c>
      <c r="F3313" t="inlineStr">
        <is>
          <t>Rheinstrasse 2</t>
        </is>
      </c>
      <c r="G3313" t="inlineStr">
        <is>
          <t>55116</t>
        </is>
      </c>
      <c r="H3313" t="inlineStr">
        <is>
          <t>Mainz</t>
        </is>
      </c>
      <c r="I3313" t="inlineStr">
        <is>
          <t>DE</t>
        </is>
      </c>
      <c r="J3313" t="inlineStr">
        <is>
          <t>SGGRSS_M2</t>
        </is>
      </c>
      <c r="K3313" t="inlineStr">
        <is>
          <t>33 80 4960 153-1</t>
        </is>
      </c>
      <c r="L3313" t="inlineStr">
        <is>
          <t>2021-2420</t>
        </is>
      </c>
      <c r="M3313" s="6" t="n">
        <v>45112</v>
      </c>
      <c r="N3313" s="6" t="n">
        <v>47330</v>
      </c>
      <c r="O3313" t="n">
        <v>27.94</v>
      </c>
    </row>
    <row r="3314" hidden="1" s="287">
      <c r="A3314" t="inlineStr">
        <is>
          <t>V100051</t>
        </is>
      </c>
      <c r="B3314" t="n">
        <v>68</v>
      </c>
      <c r="C3314" t="n">
        <v>50</v>
      </c>
      <c r="D3314" t="inlineStr">
        <is>
          <t>LAUDE Smart Intermodal S.A.</t>
        </is>
      </c>
      <c r="E3314" t="inlineStr">
        <is>
          <t>100026</t>
        </is>
      </c>
      <c r="F3314" t="inlineStr">
        <is>
          <t>ul. Wroclawska 131</t>
        </is>
      </c>
      <c r="G3314" t="inlineStr">
        <is>
          <t>87-100</t>
        </is>
      </c>
      <c r="H3314" t="inlineStr">
        <is>
          <t>Torun</t>
        </is>
      </c>
      <c r="I3314" t="inlineStr">
        <is>
          <t>PL</t>
        </is>
      </c>
      <c r="J3314" t="inlineStr">
        <is>
          <t>SGMMNS_M17</t>
        </is>
      </c>
      <c r="K3314" t="inlineStr">
        <is>
          <t>33 80 4505 614-4</t>
        </is>
      </c>
      <c r="L3314" t="inlineStr">
        <is>
          <t>2023-0033</t>
        </is>
      </c>
      <c r="M3314" s="6" t="n">
        <v>45565</v>
      </c>
      <c r="N3314" s="6" t="n">
        <v>47025</v>
      </c>
      <c r="O3314" t="n">
        <v>18.95</v>
      </c>
    </row>
    <row r="3315" hidden="1" s="287">
      <c r="A3315" t="inlineStr">
        <is>
          <t>V200038</t>
        </is>
      </c>
      <c r="B3315" t="n">
        <v>72</v>
      </c>
      <c r="C3315" t="n">
        <v>50</v>
      </c>
      <c r="D3315" t="inlineStr">
        <is>
          <t>Mars Logistics AS</t>
        </is>
      </c>
      <c r="E3315" t="inlineStr">
        <is>
          <t>100770</t>
        </is>
      </c>
      <c r="F3315" t="inlineStr">
        <is>
          <t>Mahmutbey Mah., Tasocagi Yolu Cad.</t>
        </is>
      </c>
      <c r="G3315" t="inlineStr">
        <is>
          <t>34218</t>
        </is>
      </c>
      <c r="H3315" t="inlineStr">
        <is>
          <t>Bagcilar-Istanbul</t>
        </is>
      </c>
      <c r="I3315" t="inlineStr">
        <is>
          <t>TR</t>
        </is>
      </c>
      <c r="J3315" t="inlineStr">
        <is>
          <t>SDGGMRSS_M32</t>
        </is>
      </c>
      <c r="K3315" t="inlineStr">
        <is>
          <t>37 80 4992 893-0</t>
        </is>
      </c>
      <c r="L3315" t="inlineStr">
        <is>
          <t>2024-0006</t>
        </is>
      </c>
      <c r="M3315" s="6" t="n">
        <v>45710</v>
      </c>
      <c r="N3315" s="6" t="n">
        <v>46804</v>
      </c>
      <c r="O3315" t="n">
        <v>44.43</v>
      </c>
    </row>
    <row r="3316" hidden="1" s="287">
      <c r="A3316" t="inlineStr">
        <is>
          <t>V200040</t>
        </is>
      </c>
      <c r="B3316" t="n">
        <v>59</v>
      </c>
      <c r="C3316" t="n">
        <v>50</v>
      </c>
      <c r="D3316" t="inlineStr">
        <is>
          <t>PCC Intermodal S.A.</t>
        </is>
      </c>
      <c r="E3316" t="inlineStr">
        <is>
          <t>100761</t>
        </is>
      </c>
      <c r="F3316" t="inlineStr">
        <is>
          <t>ul Hutnicza 16</t>
        </is>
      </c>
      <c r="G3316" t="inlineStr">
        <is>
          <t>81-061</t>
        </is>
      </c>
      <c r="H3316" t="inlineStr">
        <is>
          <t>Gdynia</t>
        </is>
      </c>
      <c r="I3316" t="inlineStr">
        <is>
          <t>PL</t>
        </is>
      </c>
      <c r="J3316" t="inlineStr">
        <is>
          <t>SGNS_M13</t>
        </is>
      </c>
      <c r="K3316" t="inlineStr">
        <is>
          <t>37 80 4564 257-6</t>
        </is>
      </c>
      <c r="L3316" t="inlineStr">
        <is>
          <t>2024-0021</t>
        </is>
      </c>
      <c r="M3316" s="6" t="n">
        <v>45574</v>
      </c>
      <c r="N3316" s="6" t="n">
        <v>47004</v>
      </c>
      <c r="O3316" t="n">
        <v>20.8</v>
      </c>
    </row>
    <row r="3317" hidden="1" s="287">
      <c r="A3317" t="inlineStr">
        <is>
          <t>V100060</t>
        </is>
      </c>
      <c r="B3317" t="n">
        <v>17</v>
      </c>
      <c r="C3317" t="n">
        <v>50</v>
      </c>
      <c r="D3317" t="inlineStr">
        <is>
          <t>Rail Cargo Austria AG</t>
        </is>
      </c>
      <c r="E3317" t="inlineStr">
        <is>
          <t>100020</t>
        </is>
      </c>
      <c r="F3317" t="inlineStr">
        <is>
          <t>Am Hauptbahnhof 2</t>
        </is>
      </c>
      <c r="G3317" t="inlineStr">
        <is>
          <t>1100</t>
        </is>
      </c>
      <c r="H3317" t="inlineStr">
        <is>
          <t>Wien</t>
        </is>
      </c>
      <c r="I3317" t="inlineStr">
        <is>
          <t>AT</t>
        </is>
      </c>
      <c r="J3317" t="inlineStr">
        <is>
          <t>SGNSS_M10</t>
        </is>
      </c>
      <c r="K3317" t="inlineStr">
        <is>
          <t>37 80 4563 760-0</t>
        </is>
      </c>
      <c r="L3317" t="inlineStr">
        <is>
          <t>2024-0031</t>
        </is>
      </c>
      <c r="M3317" s="6" t="n">
        <v>45566</v>
      </c>
      <c r="N3317" s="6" t="n">
        <v>46721</v>
      </c>
      <c r="O3317" t="n">
        <v>15.75</v>
      </c>
    </row>
    <row r="3318" hidden="1" s="287">
      <c r="A3318" t="inlineStr">
        <is>
          <t>V200047</t>
        </is>
      </c>
      <c r="B3318" t="n">
        <v>70</v>
      </c>
      <c r="C3318" t="n">
        <v>50</v>
      </c>
      <c r="D3318" t="inlineStr">
        <is>
          <t>Alza Cargo Sp. z.o.o.</t>
        </is>
      </c>
      <c r="E3318" t="inlineStr">
        <is>
          <t>100060</t>
        </is>
      </c>
      <c r="F3318" t="inlineStr">
        <is>
          <t>al. Wojciecha Korfantego 125/A</t>
        </is>
      </c>
      <c r="G3318" t="inlineStr">
        <is>
          <t>40-156</t>
        </is>
      </c>
      <c r="H3318" t="inlineStr">
        <is>
          <t>Katowice</t>
        </is>
      </c>
      <c r="I3318" t="inlineStr">
        <is>
          <t>PL</t>
        </is>
      </c>
      <c r="J3318" t="inlineStr">
        <is>
          <t>SGMMNS_M17</t>
        </is>
      </c>
      <c r="K3318" t="inlineStr">
        <is>
          <t>33 80 4505 456-0</t>
        </is>
      </c>
      <c r="L3318" t="inlineStr">
        <is>
          <t>2024-0042</t>
        </is>
      </c>
      <c r="M3318" s="6" t="n">
        <v>45672</v>
      </c>
      <c r="N3318" s="6" t="n">
        <v>46401</v>
      </c>
      <c r="O3318" t="n">
        <v>19.71</v>
      </c>
    </row>
    <row r="3319" hidden="1" s="287">
      <c r="A3319" t="inlineStr">
        <is>
          <t>V100061</t>
        </is>
      </c>
      <c r="B3319" t="n">
        <v>149</v>
      </c>
      <c r="C3319" t="n">
        <v>20</v>
      </c>
      <c r="D3319" t="inlineStr">
        <is>
          <t>Rail Cargo Austria AG</t>
        </is>
      </c>
      <c r="E3319" t="inlineStr">
        <is>
          <t>100020</t>
        </is>
      </c>
      <c r="F3319" t="inlineStr">
        <is>
          <t>Am Hauptbahnhof 2</t>
        </is>
      </c>
      <c r="G3319" t="inlineStr">
        <is>
          <t>1100</t>
        </is>
      </c>
      <c r="H3319" t="inlineStr">
        <is>
          <t>Wien</t>
        </is>
      </c>
      <c r="I3319" t="inlineStr">
        <is>
          <t>AT</t>
        </is>
      </c>
      <c r="J3319" t="inlineStr">
        <is>
          <t>EANOS_95</t>
        </is>
      </c>
      <c r="K3319" t="inlineStr"/>
      <c r="L3319" t="inlineStr">
        <is>
          <t>2025-0008</t>
        </is>
      </c>
      <c r="M3319" s="6" t="n">
        <v>46262</v>
      </c>
      <c r="N3319" s="6" t="n">
        <v>50644</v>
      </c>
      <c r="O3319" t="n">
        <v>26</v>
      </c>
    </row>
    <row r="3320" hidden="1" s="287">
      <c r="A3320" t="inlineStr">
        <is>
          <t>V500002</t>
        </is>
      </c>
      <c r="B3320" t="n">
        <v>67</v>
      </c>
      <c r="C3320" t="n">
        <v>50</v>
      </c>
      <c r="D3320" t="inlineStr">
        <is>
          <t>LAUDE Smart Intermodal S.A.</t>
        </is>
      </c>
      <c r="E3320" t="inlineStr">
        <is>
          <t>100026</t>
        </is>
      </c>
      <c r="F3320" t="inlineStr">
        <is>
          <t>ul. Wroclawska 131</t>
        </is>
      </c>
      <c r="G3320" t="inlineStr">
        <is>
          <t>87-100</t>
        </is>
      </c>
      <c r="H3320" t="inlineStr">
        <is>
          <t>Torun</t>
        </is>
      </c>
      <c r="I3320" t="inlineStr">
        <is>
          <t>PL</t>
        </is>
      </c>
      <c r="J3320" t="inlineStr">
        <is>
          <t>SGMMNSS_M48</t>
        </is>
      </c>
      <c r="K3320" t="inlineStr">
        <is>
          <t>37 84 4594 924-1</t>
        </is>
      </c>
      <c r="L3320" t="inlineStr">
        <is>
          <t>2025-0027</t>
        </is>
      </c>
      <c r="M3320" s="6" t="n">
        <v>45847</v>
      </c>
      <c r="N3320" s="6" t="n">
        <v>47672</v>
      </c>
      <c r="O3320" t="n">
        <v>31.56</v>
      </c>
    </row>
    <row r="3321" hidden="1" s="287">
      <c r="A3321" t="inlineStr">
        <is>
          <t>V300082</t>
        </is>
      </c>
      <c r="B3321" t="n">
        <v>59</v>
      </c>
      <c r="C3321" t="n">
        <v>50</v>
      </c>
      <c r="D3321" t="inlineStr">
        <is>
          <t>NAVILAND CARGO SAS</t>
        </is>
      </c>
      <c r="E3321" t="inlineStr">
        <is>
          <t>100432</t>
        </is>
      </c>
      <c r="F3321" t="inlineStr">
        <is>
          <t>26 Quai Charles Pasqua</t>
        </is>
      </c>
      <c r="G3321" t="inlineStr">
        <is>
          <t>92300</t>
        </is>
      </c>
      <c r="H3321" t="inlineStr">
        <is>
          <t>Levallois-Perret</t>
        </is>
      </c>
      <c r="I3321" t="inlineStr">
        <is>
          <t>FR</t>
        </is>
      </c>
      <c r="J3321" t="inlineStr">
        <is>
          <t>SGGRSS_M20</t>
        </is>
      </c>
      <c r="K3321" t="inlineStr">
        <is>
          <t>33 80 4960 088-9</t>
        </is>
      </c>
      <c r="L3321" t="inlineStr">
        <is>
          <t>2025-0029</t>
        </is>
      </c>
      <c r="M3321" s="6" t="n">
        <v>45992</v>
      </c>
      <c r="N3321" s="6" t="n">
        <v>46721</v>
      </c>
      <c r="O3321" t="n">
        <v>25</v>
      </c>
    </row>
    <row r="3322" hidden="1" s="287">
      <c r="A3322" t="inlineStr">
        <is>
          <t>V400006</t>
        </is>
      </c>
      <c r="B3322" t="n">
        <v>54</v>
      </c>
      <c r="C3322" t="n">
        <v>50</v>
      </c>
      <c r="D3322" t="inlineStr">
        <is>
          <t>DB Cargo AG</t>
        </is>
      </c>
      <c r="E3322" t="inlineStr">
        <is>
          <t>100000</t>
        </is>
      </c>
      <c r="F3322" t="inlineStr">
        <is>
          <t>Rheinstrasse 2</t>
        </is>
      </c>
      <c r="G3322" t="inlineStr">
        <is>
          <t>55116</t>
        </is>
      </c>
      <c r="H3322" t="inlineStr">
        <is>
          <t>Mainz</t>
        </is>
      </c>
      <c r="I3322" t="inlineStr">
        <is>
          <t>DE</t>
        </is>
      </c>
      <c r="J3322" t="inlineStr">
        <is>
          <t>SGGRSS_M2</t>
        </is>
      </c>
      <c r="K3322" t="inlineStr">
        <is>
          <t>33 80 4960 154-9</t>
        </is>
      </c>
      <c r="L3322" t="inlineStr">
        <is>
          <t>2021-2420</t>
        </is>
      </c>
      <c r="M3322" s="6" t="n">
        <v>45112</v>
      </c>
      <c r="N3322" s="6" t="n">
        <v>47330</v>
      </c>
      <c r="O3322" t="n">
        <v>27.94</v>
      </c>
    </row>
    <row r="3323" hidden="1" s="287">
      <c r="A3323" t="inlineStr">
        <is>
          <t>V100051</t>
        </is>
      </c>
      <c r="B3323" t="n">
        <v>69</v>
      </c>
      <c r="C3323" t="n">
        <v>50</v>
      </c>
      <c r="D3323" t="inlineStr">
        <is>
          <t>LAUDE Smart Intermodal S.A.</t>
        </is>
      </c>
      <c r="E3323" t="inlineStr">
        <is>
          <t>100026</t>
        </is>
      </c>
      <c r="F3323" t="inlineStr">
        <is>
          <t>ul. Wroclawska 131</t>
        </is>
      </c>
      <c r="G3323" t="inlineStr">
        <is>
          <t>87-100</t>
        </is>
      </c>
      <c r="H3323" t="inlineStr">
        <is>
          <t>Torun</t>
        </is>
      </c>
      <c r="I3323" t="inlineStr">
        <is>
          <t>PL</t>
        </is>
      </c>
      <c r="J3323" t="inlineStr">
        <is>
          <t>SGMMNS_M17</t>
        </is>
      </c>
      <c r="K3323" t="inlineStr">
        <is>
          <t>33 80 4505 615-1</t>
        </is>
      </c>
      <c r="L3323" t="inlineStr">
        <is>
          <t>2023-0033</t>
        </is>
      </c>
      <c r="M3323" s="6" t="n">
        <v>45565</v>
      </c>
      <c r="N3323" s="6" t="n">
        <v>47025</v>
      </c>
      <c r="O3323" t="n">
        <v>18.95</v>
      </c>
    </row>
    <row r="3324" hidden="1" s="287">
      <c r="A3324" t="inlineStr">
        <is>
          <t>V200038</t>
        </is>
      </c>
      <c r="B3324" t="n">
        <v>73</v>
      </c>
      <c r="C3324" t="n">
        <v>50</v>
      </c>
      <c r="D3324" t="inlineStr">
        <is>
          <t>Mars Logistics AS</t>
        </is>
      </c>
      <c r="E3324" t="inlineStr">
        <is>
          <t>100770</t>
        </is>
      </c>
      <c r="F3324" t="inlineStr">
        <is>
          <t>Mahmutbey Mah., Tasocagi Yolu Cad.</t>
        </is>
      </c>
      <c r="G3324" t="inlineStr">
        <is>
          <t>34218</t>
        </is>
      </c>
      <c r="H3324" t="inlineStr">
        <is>
          <t>Bagcilar-Istanbul</t>
        </is>
      </c>
      <c r="I3324" t="inlineStr">
        <is>
          <t>TR</t>
        </is>
      </c>
      <c r="J3324" t="inlineStr">
        <is>
          <t>SDGGMRSS_M32</t>
        </is>
      </c>
      <c r="K3324" t="inlineStr">
        <is>
          <t>37 80 4992 894-8</t>
        </is>
      </c>
      <c r="L3324" t="inlineStr">
        <is>
          <t>2024-0006</t>
        </is>
      </c>
      <c r="M3324" s="6" t="n">
        <v>45710</v>
      </c>
      <c r="N3324" s="6" t="n">
        <v>46804</v>
      </c>
      <c r="O3324" t="n">
        <v>44.43</v>
      </c>
    </row>
    <row r="3325" hidden="1" s="287">
      <c r="A3325" t="inlineStr">
        <is>
          <t>V200040</t>
        </is>
      </c>
      <c r="B3325" t="n">
        <v>60</v>
      </c>
      <c r="C3325" t="n">
        <v>50</v>
      </c>
      <c r="D3325" t="inlineStr">
        <is>
          <t>PCC Intermodal S.A.</t>
        </is>
      </c>
      <c r="E3325" t="inlineStr">
        <is>
          <t>100761</t>
        </is>
      </c>
      <c r="F3325" t="inlineStr">
        <is>
          <t>ul Hutnicza 16</t>
        </is>
      </c>
      <c r="G3325" t="inlineStr">
        <is>
          <t>81-061</t>
        </is>
      </c>
      <c r="H3325" t="inlineStr">
        <is>
          <t>Gdynia</t>
        </is>
      </c>
      <c r="I3325" t="inlineStr">
        <is>
          <t>PL</t>
        </is>
      </c>
      <c r="J3325" t="inlineStr">
        <is>
          <t>SGNS_M13</t>
        </is>
      </c>
      <c r="K3325" t="inlineStr">
        <is>
          <t>37 80 4564 252-7</t>
        </is>
      </c>
      <c r="L3325" t="inlineStr">
        <is>
          <t>2024-0021</t>
        </is>
      </c>
      <c r="M3325" s="6" t="n">
        <v>45574</v>
      </c>
      <c r="N3325" s="6" t="n">
        <v>47004</v>
      </c>
      <c r="O3325" t="n">
        <v>20.8</v>
      </c>
    </row>
    <row r="3326" hidden="1" s="287">
      <c r="A3326" t="inlineStr">
        <is>
          <t>V100060</t>
        </is>
      </c>
      <c r="B3326" t="n">
        <v>18</v>
      </c>
      <c r="C3326" t="n">
        <v>50</v>
      </c>
      <c r="D3326" t="inlineStr">
        <is>
          <t>Rail Cargo Austria AG</t>
        </is>
      </c>
      <c r="E3326" t="inlineStr">
        <is>
          <t>100020</t>
        </is>
      </c>
      <c r="F3326" t="inlineStr">
        <is>
          <t>Am Hauptbahnhof 2</t>
        </is>
      </c>
      <c r="G3326" t="inlineStr">
        <is>
          <t>1100</t>
        </is>
      </c>
      <c r="H3326" t="inlineStr">
        <is>
          <t>Wien</t>
        </is>
      </c>
      <c r="I3326" t="inlineStr">
        <is>
          <t>AT</t>
        </is>
      </c>
      <c r="J3326" t="inlineStr">
        <is>
          <t>SGNSS_M10</t>
        </is>
      </c>
      <c r="K3326" t="inlineStr">
        <is>
          <t>37 80 4565 501-6</t>
        </is>
      </c>
      <c r="L3326" t="inlineStr">
        <is>
          <t>2024-0031</t>
        </is>
      </c>
      <c r="M3326" s="6" t="n">
        <v>45566</v>
      </c>
      <c r="N3326" s="6" t="n">
        <v>46721</v>
      </c>
      <c r="O3326" t="n">
        <v>15.75</v>
      </c>
    </row>
    <row r="3327" hidden="1" s="287">
      <c r="A3327" t="inlineStr">
        <is>
          <t>V100061</t>
        </is>
      </c>
      <c r="B3327" t="n">
        <v>150</v>
      </c>
      <c r="C3327" t="n">
        <v>20</v>
      </c>
      <c r="D3327" t="inlineStr">
        <is>
          <t>Rail Cargo Austria AG</t>
        </is>
      </c>
      <c r="E3327" t="inlineStr">
        <is>
          <t>100020</t>
        </is>
      </c>
      <c r="F3327" t="inlineStr">
        <is>
          <t>Am Hauptbahnhof 2</t>
        </is>
      </c>
      <c r="G3327" t="inlineStr">
        <is>
          <t>1100</t>
        </is>
      </c>
      <c r="H3327" t="inlineStr">
        <is>
          <t>Wien</t>
        </is>
      </c>
      <c r="I3327" t="inlineStr">
        <is>
          <t>AT</t>
        </is>
      </c>
      <c r="J3327" t="inlineStr">
        <is>
          <t>EANOS_95</t>
        </is>
      </c>
      <c r="K3327" t="inlineStr"/>
      <c r="L3327" t="inlineStr">
        <is>
          <t>2025-0008</t>
        </is>
      </c>
      <c r="M3327" s="6" t="n">
        <v>46262</v>
      </c>
      <c r="N3327" s="6" t="n">
        <v>50644</v>
      </c>
      <c r="O3327" t="n">
        <v>26</v>
      </c>
    </row>
    <row r="3328" hidden="1" s="287">
      <c r="A3328" t="inlineStr">
        <is>
          <t>V500002</t>
        </is>
      </c>
      <c r="B3328" t="n">
        <v>68</v>
      </c>
      <c r="C3328" t="n">
        <v>50</v>
      </c>
      <c r="D3328" t="inlineStr">
        <is>
          <t>LAUDE Smart Intermodal S.A.</t>
        </is>
      </c>
      <c r="E3328" t="inlineStr">
        <is>
          <t>100026</t>
        </is>
      </c>
      <c r="F3328" t="inlineStr">
        <is>
          <t>ul. Wroclawska 131</t>
        </is>
      </c>
      <c r="G3328" t="inlineStr">
        <is>
          <t>87-100</t>
        </is>
      </c>
      <c r="H3328" t="inlineStr">
        <is>
          <t>Torun</t>
        </is>
      </c>
      <c r="I3328" t="inlineStr">
        <is>
          <t>PL</t>
        </is>
      </c>
      <c r="J3328" t="inlineStr">
        <is>
          <t>SGMMNSS_M48</t>
        </is>
      </c>
      <c r="K3328" t="inlineStr">
        <is>
          <t>37 84 4594 926-6</t>
        </is>
      </c>
      <c r="L3328" t="inlineStr">
        <is>
          <t>2025-0027</t>
        </is>
      </c>
      <c r="M3328" s="6" t="n">
        <v>45847</v>
      </c>
      <c r="N3328" s="6" t="n">
        <v>47672</v>
      </c>
      <c r="O3328" t="n">
        <v>31.56</v>
      </c>
    </row>
    <row r="3329" hidden="1" s="287">
      <c r="A3329" t="inlineStr">
        <is>
          <t>V300082</t>
        </is>
      </c>
      <c r="B3329" t="n">
        <v>60</v>
      </c>
      <c r="C3329" t="n">
        <v>50</v>
      </c>
      <c r="D3329" t="inlineStr">
        <is>
          <t>NAVILAND CARGO SAS</t>
        </is>
      </c>
      <c r="E3329" t="inlineStr">
        <is>
          <t>100432</t>
        </is>
      </c>
      <c r="F3329" t="inlineStr">
        <is>
          <t>26 Quai Charles Pasqua</t>
        </is>
      </c>
      <c r="G3329" t="inlineStr">
        <is>
          <t>92300</t>
        </is>
      </c>
      <c r="H3329" t="inlineStr">
        <is>
          <t>Levallois-Perret</t>
        </is>
      </c>
      <c r="I3329" t="inlineStr">
        <is>
          <t>FR</t>
        </is>
      </c>
      <c r="J3329" t="inlineStr">
        <is>
          <t>SGGRSS_M20</t>
        </is>
      </c>
      <c r="K3329" t="inlineStr">
        <is>
          <t>33 80 4960 100-2</t>
        </is>
      </c>
      <c r="L3329" t="inlineStr">
        <is>
          <t>2025-0029</t>
        </is>
      </c>
      <c r="M3329" s="6" t="n">
        <v>45992</v>
      </c>
      <c r="N3329" s="6" t="n">
        <v>46721</v>
      </c>
      <c r="O3329" t="n">
        <v>25</v>
      </c>
    </row>
    <row r="3330" hidden="1" s="287">
      <c r="A3330" t="inlineStr">
        <is>
          <t>V100051</t>
        </is>
      </c>
      <c r="B3330" t="n">
        <v>70</v>
      </c>
      <c r="C3330" t="n">
        <v>50</v>
      </c>
      <c r="D3330" t="inlineStr">
        <is>
          <t>LAUDE Smart Intermodal S.A.</t>
        </is>
      </c>
      <c r="E3330" t="inlineStr">
        <is>
          <t>100026</t>
        </is>
      </c>
      <c r="F3330" t="inlineStr">
        <is>
          <t>ul. Wroclawska 131</t>
        </is>
      </c>
      <c r="G3330" t="inlineStr">
        <is>
          <t>87-100</t>
        </is>
      </c>
      <c r="H3330" t="inlineStr">
        <is>
          <t>Torun</t>
        </is>
      </c>
      <c r="I3330" t="inlineStr">
        <is>
          <t>PL</t>
        </is>
      </c>
      <c r="J3330" t="inlineStr">
        <is>
          <t>SGMMNS_M17</t>
        </is>
      </c>
      <c r="K3330" t="inlineStr">
        <is>
          <t>33 80 4505 616-9</t>
        </is>
      </c>
      <c r="L3330" t="inlineStr">
        <is>
          <t>2023-0033</t>
        </is>
      </c>
      <c r="M3330" s="6" t="n">
        <v>45565</v>
      </c>
      <c r="N3330" s="6" t="n">
        <v>47025</v>
      </c>
      <c r="O3330" t="n">
        <v>18.95</v>
      </c>
    </row>
    <row r="3331" hidden="1" s="287">
      <c r="A3331" t="inlineStr">
        <is>
          <t>V200038</t>
        </is>
      </c>
      <c r="B3331" t="n">
        <v>74</v>
      </c>
      <c r="C3331" t="n">
        <v>50</v>
      </c>
      <c r="D3331" t="inlineStr">
        <is>
          <t>Mars Logistics AS</t>
        </is>
      </c>
      <c r="E3331" t="inlineStr">
        <is>
          <t>100770</t>
        </is>
      </c>
      <c r="F3331" t="inlineStr">
        <is>
          <t>Mahmutbey Mah., Tasocagi Yolu Cad.</t>
        </is>
      </c>
      <c r="G3331" t="inlineStr">
        <is>
          <t>34218</t>
        </is>
      </c>
      <c r="H3331" t="inlineStr">
        <is>
          <t>Bagcilar-Istanbul</t>
        </is>
      </c>
      <c r="I3331" t="inlineStr">
        <is>
          <t>TR</t>
        </is>
      </c>
      <c r="J3331" t="inlineStr">
        <is>
          <t>SDGGMRSS_M32</t>
        </is>
      </c>
      <c r="K3331" t="inlineStr">
        <is>
          <t>37 80 4992 895-5</t>
        </is>
      </c>
      <c r="L3331" t="inlineStr">
        <is>
          <t>2024-0006</t>
        </is>
      </c>
      <c r="M3331" s="6" t="n">
        <v>45710</v>
      </c>
      <c r="N3331" s="6" t="n">
        <v>46804</v>
      </c>
      <c r="O3331" t="n">
        <v>44.43</v>
      </c>
    </row>
    <row r="3332" hidden="1" s="287">
      <c r="A3332" t="inlineStr">
        <is>
          <t>V100060</t>
        </is>
      </c>
      <c r="B3332" t="n">
        <v>19</v>
      </c>
      <c r="C3332" t="n">
        <v>50</v>
      </c>
      <c r="D3332" t="inlineStr">
        <is>
          <t>Rail Cargo Austria AG</t>
        </is>
      </c>
      <c r="E3332" t="inlineStr">
        <is>
          <t>100020</t>
        </is>
      </c>
      <c r="F3332" t="inlineStr">
        <is>
          <t>Am Hauptbahnhof 2</t>
        </is>
      </c>
      <c r="G3332" t="inlineStr">
        <is>
          <t>1100</t>
        </is>
      </c>
      <c r="H3332" t="inlineStr">
        <is>
          <t>Wien</t>
        </is>
      </c>
      <c r="I3332" t="inlineStr">
        <is>
          <t>AT</t>
        </is>
      </c>
      <c r="J3332" t="inlineStr">
        <is>
          <t>SGNSS_M10</t>
        </is>
      </c>
      <c r="K3332" t="inlineStr">
        <is>
          <t>37 80 4565 505-7</t>
        </is>
      </c>
      <c r="L3332" t="inlineStr">
        <is>
          <t>2024-0031</t>
        </is>
      </c>
      <c r="M3332" s="6" t="n">
        <v>45566</v>
      </c>
      <c r="N3332" s="6" t="n">
        <v>46721</v>
      </c>
      <c r="O3332" t="n">
        <v>15.75</v>
      </c>
    </row>
    <row r="3333" hidden="1" s="287">
      <c r="A3333" t="inlineStr">
        <is>
          <t>V200047</t>
        </is>
      </c>
      <c r="B3333" t="n">
        <v>72</v>
      </c>
      <c r="C3333" t="n">
        <v>50</v>
      </c>
      <c r="D3333" t="inlineStr">
        <is>
          <t>Alza Cargo Sp. z.o.o.</t>
        </is>
      </c>
      <c r="E3333" t="inlineStr">
        <is>
          <t>100060</t>
        </is>
      </c>
      <c r="F3333" t="inlineStr">
        <is>
          <t>al. Wojciecha Korfantego 125/A</t>
        </is>
      </c>
      <c r="G3333" t="inlineStr">
        <is>
          <t>40-156</t>
        </is>
      </c>
      <c r="H3333" t="inlineStr">
        <is>
          <t>Katowice</t>
        </is>
      </c>
      <c r="I3333" t="inlineStr">
        <is>
          <t>PL</t>
        </is>
      </c>
      <c r="J3333" t="inlineStr">
        <is>
          <t>SGMMNS_M17</t>
        </is>
      </c>
      <c r="K3333" t="inlineStr">
        <is>
          <t>33 80 4505 462-8</t>
        </is>
      </c>
      <c r="L3333" t="inlineStr">
        <is>
          <t>2024-0042</t>
        </is>
      </c>
      <c r="M3333" s="6" t="n">
        <v>45672</v>
      </c>
      <c r="N3333" s="6" t="n">
        <v>46401</v>
      </c>
      <c r="O3333" t="n">
        <v>19.71</v>
      </c>
    </row>
    <row r="3334" hidden="1" s="287">
      <c r="A3334" t="inlineStr">
        <is>
          <t>V100061</t>
        </is>
      </c>
      <c r="B3334" t="n">
        <v>151</v>
      </c>
      <c r="C3334" t="n">
        <v>20</v>
      </c>
      <c r="D3334" t="inlineStr">
        <is>
          <t>Rail Cargo Austria AG</t>
        </is>
      </c>
      <c r="E3334" t="inlineStr">
        <is>
          <t>100020</t>
        </is>
      </c>
      <c r="F3334" t="inlineStr">
        <is>
          <t>Am Hauptbahnhof 2</t>
        </is>
      </c>
      <c r="G3334" t="inlineStr">
        <is>
          <t>1100</t>
        </is>
      </c>
      <c r="H3334" t="inlineStr">
        <is>
          <t>Wien</t>
        </is>
      </c>
      <c r="I3334" t="inlineStr">
        <is>
          <t>AT</t>
        </is>
      </c>
      <c r="J3334" t="inlineStr">
        <is>
          <t>EANOS_95</t>
        </is>
      </c>
      <c r="K3334" t="inlineStr"/>
      <c r="L3334" t="inlineStr">
        <is>
          <t>2025-0008</t>
        </is>
      </c>
      <c r="M3334" s="6" t="n">
        <v>46262</v>
      </c>
      <c r="N3334" s="6" t="n">
        <v>50644</v>
      </c>
      <c r="O3334" t="n">
        <v>26</v>
      </c>
    </row>
    <row r="3335" hidden="1" s="287">
      <c r="A3335" t="inlineStr">
        <is>
          <t>V500002</t>
        </is>
      </c>
      <c r="B3335" t="n">
        <v>69</v>
      </c>
      <c r="C3335" t="n">
        <v>50</v>
      </c>
      <c r="D3335" t="inlineStr">
        <is>
          <t>LAUDE Smart Intermodal S.A.</t>
        </is>
      </c>
      <c r="E3335" t="inlineStr">
        <is>
          <t>100026</t>
        </is>
      </c>
      <c r="F3335" t="inlineStr">
        <is>
          <t>ul. Wroclawska 131</t>
        </is>
      </c>
      <c r="G3335" t="inlineStr">
        <is>
          <t>87-100</t>
        </is>
      </c>
      <c r="H3335" t="inlineStr">
        <is>
          <t>Torun</t>
        </is>
      </c>
      <c r="I3335" t="inlineStr">
        <is>
          <t>PL</t>
        </is>
      </c>
      <c r="J3335" t="inlineStr">
        <is>
          <t>SGMMNSS_M48</t>
        </is>
      </c>
      <c r="K3335" t="inlineStr">
        <is>
          <t>37 84 4594 927-4</t>
        </is>
      </c>
      <c r="L3335" t="inlineStr">
        <is>
          <t>2025-0027</t>
        </is>
      </c>
      <c r="M3335" s="6" t="n">
        <v>45847</v>
      </c>
      <c r="N3335" s="6" t="n">
        <v>47672</v>
      </c>
      <c r="O3335" t="n">
        <v>31.56</v>
      </c>
    </row>
    <row r="3336" hidden="1" s="287">
      <c r="A3336" t="inlineStr">
        <is>
          <t>V300082</t>
        </is>
      </c>
      <c r="B3336" t="n">
        <v>61</v>
      </c>
      <c r="C3336" t="n">
        <v>50</v>
      </c>
      <c r="D3336" t="inlineStr">
        <is>
          <t>NAVILAND CARGO SAS</t>
        </is>
      </c>
      <c r="E3336" t="inlineStr">
        <is>
          <t>100432</t>
        </is>
      </c>
      <c r="F3336" t="inlineStr">
        <is>
          <t>26 Quai Charles Pasqua</t>
        </is>
      </c>
      <c r="G3336" t="inlineStr">
        <is>
          <t>92300</t>
        </is>
      </c>
      <c r="H3336" t="inlineStr">
        <is>
          <t>Levallois-Perret</t>
        </is>
      </c>
      <c r="I3336" t="inlineStr">
        <is>
          <t>FR</t>
        </is>
      </c>
      <c r="J3336" t="inlineStr">
        <is>
          <t>SGGRSS_M20</t>
        </is>
      </c>
      <c r="K3336" t="inlineStr">
        <is>
          <t>33 80 4960 059-0</t>
        </is>
      </c>
      <c r="L3336" t="inlineStr">
        <is>
          <t>2025-0029</t>
        </is>
      </c>
      <c r="M3336" s="6" t="n">
        <v>45992</v>
      </c>
      <c r="N3336" s="6" t="n">
        <v>46721</v>
      </c>
      <c r="O3336" t="n">
        <v>25</v>
      </c>
    </row>
    <row r="3337" hidden="1" s="287">
      <c r="A3337" t="inlineStr">
        <is>
          <t>V100051</t>
        </is>
      </c>
      <c r="B3337" t="n">
        <v>71</v>
      </c>
      <c r="C3337" t="n">
        <v>50</v>
      </c>
      <c r="D3337" t="inlineStr">
        <is>
          <t>LAUDE Smart Intermodal S.A.</t>
        </is>
      </c>
      <c r="E3337" t="inlineStr">
        <is>
          <t>100026</t>
        </is>
      </c>
      <c r="F3337" t="inlineStr">
        <is>
          <t>ul. Wroclawska 131</t>
        </is>
      </c>
      <c r="G3337" t="inlineStr">
        <is>
          <t>87-100</t>
        </is>
      </c>
      <c r="H3337" t="inlineStr">
        <is>
          <t>Torun</t>
        </is>
      </c>
      <c r="I3337" t="inlineStr">
        <is>
          <t>PL</t>
        </is>
      </c>
      <c r="J3337" t="inlineStr">
        <is>
          <t>SGMMNS_M17</t>
        </is>
      </c>
      <c r="K3337" t="inlineStr">
        <is>
          <t>33 80 4505 617-7</t>
        </is>
      </c>
      <c r="L3337" t="inlineStr">
        <is>
          <t>2023-0033</t>
        </is>
      </c>
      <c r="M3337" s="6" t="n">
        <v>45565</v>
      </c>
      <c r="N3337" s="6" t="n">
        <v>47025</v>
      </c>
      <c r="O3337" t="n">
        <v>18.95</v>
      </c>
    </row>
    <row r="3338" hidden="1" s="287">
      <c r="A3338" t="inlineStr">
        <is>
          <t>V200038</t>
        </is>
      </c>
      <c r="B3338" t="n">
        <v>75</v>
      </c>
      <c r="C3338" t="n">
        <v>50</v>
      </c>
      <c r="D3338" t="inlineStr">
        <is>
          <t>Mars Logistics AS</t>
        </is>
      </c>
      <c r="E3338" t="inlineStr">
        <is>
          <t>100770</t>
        </is>
      </c>
      <c r="F3338" t="inlineStr">
        <is>
          <t>Mahmutbey Mah., Tasocagi Yolu Cad.</t>
        </is>
      </c>
      <c r="G3338" t="inlineStr">
        <is>
          <t>34218</t>
        </is>
      </c>
      <c r="H3338" t="inlineStr">
        <is>
          <t>Bagcilar-Istanbul</t>
        </is>
      </c>
      <c r="I3338" t="inlineStr">
        <is>
          <t>TR</t>
        </is>
      </c>
      <c r="J3338" t="inlineStr">
        <is>
          <t>SDGGMRSS_M32</t>
        </is>
      </c>
      <c r="K3338" t="inlineStr">
        <is>
          <t>37 80 4992 896-3</t>
        </is>
      </c>
      <c r="L3338" t="inlineStr">
        <is>
          <t>2024-0006</t>
        </is>
      </c>
      <c r="M3338" s="6" t="n">
        <v>45710</v>
      </c>
      <c r="N3338" s="6" t="n">
        <v>46804</v>
      </c>
      <c r="O3338" t="n">
        <v>44.43</v>
      </c>
    </row>
    <row r="3339" hidden="1" s="287">
      <c r="A3339" t="inlineStr">
        <is>
          <t>V200040</t>
        </is>
      </c>
      <c r="B3339" t="n">
        <v>61</v>
      </c>
      <c r="C3339" t="n">
        <v>50</v>
      </c>
      <c r="D3339" t="inlineStr">
        <is>
          <t>PCC Intermodal S.A.</t>
        </is>
      </c>
      <c r="E3339" t="inlineStr">
        <is>
          <t>100761</t>
        </is>
      </c>
      <c r="F3339" t="inlineStr">
        <is>
          <t>ul Hutnicza 16</t>
        </is>
      </c>
      <c r="G3339" t="inlineStr">
        <is>
          <t>81-061</t>
        </is>
      </c>
      <c r="H3339" t="inlineStr">
        <is>
          <t>Gdynia</t>
        </is>
      </c>
      <c r="I3339" t="inlineStr">
        <is>
          <t>PL</t>
        </is>
      </c>
      <c r="J3339" t="inlineStr">
        <is>
          <t>SGNS_M13</t>
        </is>
      </c>
      <c r="K3339" t="inlineStr">
        <is>
          <t>37 80 4564 223-8</t>
        </is>
      </c>
      <c r="L3339" t="inlineStr">
        <is>
          <t>2024-0021</t>
        </is>
      </c>
      <c r="M3339" s="6" t="n">
        <v>45574</v>
      </c>
      <c r="N3339" s="6" t="n">
        <v>47004</v>
      </c>
      <c r="O3339" t="n">
        <v>20.8</v>
      </c>
    </row>
    <row r="3340" hidden="1" s="287">
      <c r="A3340" t="inlineStr">
        <is>
          <t>V100060</t>
        </is>
      </c>
      <c r="B3340" t="n">
        <v>20</v>
      </c>
      <c r="C3340" t="n">
        <v>50</v>
      </c>
      <c r="D3340" t="inlineStr">
        <is>
          <t>Rail Cargo Austria AG</t>
        </is>
      </c>
      <c r="E3340" t="inlineStr">
        <is>
          <t>100020</t>
        </is>
      </c>
      <c r="F3340" t="inlineStr">
        <is>
          <t>Am Hauptbahnhof 2</t>
        </is>
      </c>
      <c r="G3340" t="inlineStr">
        <is>
          <t>1100</t>
        </is>
      </c>
      <c r="H3340" t="inlineStr">
        <is>
          <t>Wien</t>
        </is>
      </c>
      <c r="I3340" t="inlineStr">
        <is>
          <t>AT</t>
        </is>
      </c>
      <c r="J3340" t="inlineStr">
        <is>
          <t>SGNSS_M10</t>
        </is>
      </c>
      <c r="K3340" t="inlineStr">
        <is>
          <t>37 80 4565 546-1</t>
        </is>
      </c>
      <c r="L3340" t="inlineStr">
        <is>
          <t>2024-0031</t>
        </is>
      </c>
      <c r="M3340" s="6" t="n">
        <v>45566</v>
      </c>
      <c r="N3340" s="6" t="n">
        <v>46721</v>
      </c>
      <c r="O3340" t="n">
        <v>15.75</v>
      </c>
    </row>
    <row r="3341" hidden="1" s="287">
      <c r="A3341" t="inlineStr">
        <is>
          <t>V100061</t>
        </is>
      </c>
      <c r="B3341" t="n">
        <v>152</v>
      </c>
      <c r="C3341" t="n">
        <v>20</v>
      </c>
      <c r="D3341" t="inlineStr">
        <is>
          <t>Rail Cargo Austria AG</t>
        </is>
      </c>
      <c r="E3341" t="inlineStr">
        <is>
          <t>100020</t>
        </is>
      </c>
      <c r="F3341" t="inlineStr">
        <is>
          <t>Am Hauptbahnhof 2</t>
        </is>
      </c>
      <c r="G3341" t="inlineStr">
        <is>
          <t>1100</t>
        </is>
      </c>
      <c r="H3341" t="inlineStr">
        <is>
          <t>Wien</t>
        </is>
      </c>
      <c r="I3341" t="inlineStr">
        <is>
          <t>AT</t>
        </is>
      </c>
      <c r="J3341" t="inlineStr">
        <is>
          <t>EANOS_95</t>
        </is>
      </c>
      <c r="K3341" t="inlineStr"/>
      <c r="L3341" t="inlineStr">
        <is>
          <t>2025-0008</t>
        </is>
      </c>
      <c r="M3341" s="6" t="n">
        <v>46262</v>
      </c>
      <c r="N3341" s="6" t="n">
        <v>50644</v>
      </c>
      <c r="O3341" t="n">
        <v>26</v>
      </c>
    </row>
    <row r="3342" hidden="1" s="287">
      <c r="A3342" t="inlineStr">
        <is>
          <t>V500002</t>
        </is>
      </c>
      <c r="B3342" t="n">
        <v>70</v>
      </c>
      <c r="C3342" t="n">
        <v>50</v>
      </c>
      <c r="D3342" t="inlineStr">
        <is>
          <t>LAUDE Smart Intermodal S.A.</t>
        </is>
      </c>
      <c r="E3342" t="inlineStr">
        <is>
          <t>100026</t>
        </is>
      </c>
      <c r="F3342" t="inlineStr">
        <is>
          <t>ul. Wroclawska 131</t>
        </is>
      </c>
      <c r="G3342" t="inlineStr">
        <is>
          <t>87-100</t>
        </is>
      </c>
      <c r="H3342" t="inlineStr">
        <is>
          <t>Torun</t>
        </is>
      </c>
      <c r="I3342" t="inlineStr">
        <is>
          <t>PL</t>
        </is>
      </c>
      <c r="J3342" t="inlineStr">
        <is>
          <t>SGMMNSS_M48</t>
        </is>
      </c>
      <c r="K3342" t="inlineStr">
        <is>
          <t>37 84 4594 929-0</t>
        </is>
      </c>
      <c r="L3342" t="inlineStr">
        <is>
          <t>2025-0027</t>
        </is>
      </c>
      <c r="M3342" s="6" t="n">
        <v>45847</v>
      </c>
      <c r="N3342" s="6" t="n">
        <v>47672</v>
      </c>
      <c r="O3342" t="n">
        <v>31.56</v>
      </c>
    </row>
    <row r="3343" hidden="1" s="287">
      <c r="A3343" t="inlineStr">
        <is>
          <t>V300082</t>
        </is>
      </c>
      <c r="B3343" t="n">
        <v>62</v>
      </c>
      <c r="C3343" t="n">
        <v>50</v>
      </c>
      <c r="D3343" t="inlineStr">
        <is>
          <t>NAVILAND CARGO SAS</t>
        </is>
      </c>
      <c r="E3343" t="inlineStr">
        <is>
          <t>100432</t>
        </is>
      </c>
      <c r="F3343" t="inlineStr">
        <is>
          <t>26 Quai Charles Pasqua</t>
        </is>
      </c>
      <c r="G3343" t="inlineStr">
        <is>
          <t>92300</t>
        </is>
      </c>
      <c r="H3343" t="inlineStr">
        <is>
          <t>Levallois-Perret</t>
        </is>
      </c>
      <c r="I3343" t="inlineStr">
        <is>
          <t>FR</t>
        </is>
      </c>
      <c r="J3343" t="inlineStr">
        <is>
          <t>SGGRSS_M20</t>
        </is>
      </c>
      <c r="K3343" t="inlineStr">
        <is>
          <t>33 80 4960 064-0</t>
        </is>
      </c>
      <c r="L3343" t="inlineStr">
        <is>
          <t>2025-0029</t>
        </is>
      </c>
      <c r="M3343" s="6" t="n">
        <v>45992</v>
      </c>
      <c r="N3343" s="6" t="n">
        <v>46721</v>
      </c>
      <c r="O3343" t="n">
        <v>25</v>
      </c>
    </row>
    <row r="3344" hidden="1" s="287">
      <c r="A3344" t="inlineStr">
        <is>
          <t>V100039</t>
        </is>
      </c>
      <c r="B3344" t="n">
        <v>55</v>
      </c>
      <c r="C3344" t="n">
        <v>50</v>
      </c>
      <c r="D3344" t="inlineStr">
        <is>
          <t>Rail Cargo Austria AG</t>
        </is>
      </c>
      <c r="E3344" t="inlineStr">
        <is>
          <t>100020</t>
        </is>
      </c>
      <c r="F3344" t="inlineStr">
        <is>
          <t>Am Hauptbahnhof 2</t>
        </is>
      </c>
      <c r="G3344" t="inlineStr">
        <is>
          <t>1100</t>
        </is>
      </c>
      <c r="H3344" t="inlineStr">
        <is>
          <t>Wien</t>
        </is>
      </c>
      <c r="I3344" t="inlineStr">
        <is>
          <t>AT</t>
        </is>
      </c>
      <c r="J3344" t="inlineStr">
        <is>
          <t>SDGGMRSS_M8</t>
        </is>
      </c>
      <c r="K3344" t="inlineStr">
        <is>
          <t>35 80 4956 787-0</t>
        </is>
      </c>
      <c r="L3344" t="inlineStr">
        <is>
          <t>2022-0023</t>
        </is>
      </c>
      <c r="M3344" s="6" t="n">
        <v>45145</v>
      </c>
      <c r="N3344" s="6" t="n">
        <v>46203</v>
      </c>
      <c r="O3344" t="n">
        <v>49.9</v>
      </c>
    </row>
    <row r="3345" hidden="1" s="287">
      <c r="A3345" t="inlineStr">
        <is>
          <t>V100051</t>
        </is>
      </c>
      <c r="B3345" t="n">
        <v>72</v>
      </c>
      <c r="C3345" t="n">
        <v>50</v>
      </c>
      <c r="D3345" t="inlineStr">
        <is>
          <t>LAUDE Smart Intermodal S.A.</t>
        </is>
      </c>
      <c r="E3345" t="inlineStr">
        <is>
          <t>100026</t>
        </is>
      </c>
      <c r="F3345" t="inlineStr">
        <is>
          <t>ul. Wroclawska 131</t>
        </is>
      </c>
      <c r="G3345" t="inlineStr">
        <is>
          <t>87-100</t>
        </is>
      </c>
      <c r="H3345" t="inlineStr">
        <is>
          <t>Torun</t>
        </is>
      </c>
      <c r="I3345" t="inlineStr">
        <is>
          <t>PL</t>
        </is>
      </c>
      <c r="J3345" t="inlineStr">
        <is>
          <t>SGMMNS_M17</t>
        </is>
      </c>
      <c r="K3345" t="inlineStr">
        <is>
          <t>33 80 4505 618-5</t>
        </is>
      </c>
      <c r="L3345" t="inlineStr">
        <is>
          <t>2023-0033</t>
        </is>
      </c>
      <c r="M3345" s="6" t="n">
        <v>45565</v>
      </c>
      <c r="N3345" s="6" t="n">
        <v>47025</v>
      </c>
      <c r="O3345" t="n">
        <v>18.95</v>
      </c>
    </row>
    <row r="3346" hidden="1" s="287">
      <c r="A3346" t="inlineStr">
        <is>
          <t>V200038</t>
        </is>
      </c>
      <c r="B3346" t="n">
        <v>77</v>
      </c>
      <c r="C3346" t="n">
        <v>50</v>
      </c>
      <c r="D3346" t="inlineStr">
        <is>
          <t>Mars Logistics AS</t>
        </is>
      </c>
      <c r="E3346" t="inlineStr">
        <is>
          <t>100770</t>
        </is>
      </c>
      <c r="F3346" t="inlineStr">
        <is>
          <t>Mahmutbey Mah., Tasocagi Yolu Cad.</t>
        </is>
      </c>
      <c r="G3346" t="inlineStr">
        <is>
          <t>34218</t>
        </is>
      </c>
      <c r="H3346" t="inlineStr">
        <is>
          <t>Bagcilar-Istanbul</t>
        </is>
      </c>
      <c r="I3346" t="inlineStr">
        <is>
          <t>TR</t>
        </is>
      </c>
      <c r="J3346" t="inlineStr">
        <is>
          <t>SDGGMRSS_M32</t>
        </is>
      </c>
      <c r="K3346" t="inlineStr">
        <is>
          <t>37 80 4992 897-1</t>
        </is>
      </c>
      <c r="L3346" t="inlineStr">
        <is>
          <t>2024-0006</t>
        </is>
      </c>
      <c r="M3346" s="6" t="n">
        <v>45710</v>
      </c>
      <c r="N3346" s="6" t="n">
        <v>46804</v>
      </c>
      <c r="O3346" t="n">
        <v>44.43</v>
      </c>
    </row>
    <row r="3347" hidden="1" s="287">
      <c r="A3347" t="inlineStr">
        <is>
          <t>V100060</t>
        </is>
      </c>
      <c r="B3347" t="n">
        <v>21</v>
      </c>
      <c r="C3347" t="n">
        <v>50</v>
      </c>
      <c r="D3347" t="inlineStr">
        <is>
          <t>Rail Cargo Austria AG</t>
        </is>
      </c>
      <c r="E3347" t="inlineStr">
        <is>
          <t>100020</t>
        </is>
      </c>
      <c r="F3347" t="inlineStr">
        <is>
          <t>Am Hauptbahnhof 2</t>
        </is>
      </c>
      <c r="G3347" t="inlineStr">
        <is>
          <t>1100</t>
        </is>
      </c>
      <c r="H3347" t="inlineStr">
        <is>
          <t>Wien</t>
        </is>
      </c>
      <c r="I3347" t="inlineStr">
        <is>
          <t>AT</t>
        </is>
      </c>
      <c r="J3347" t="inlineStr">
        <is>
          <t>SGNSS_M10</t>
        </is>
      </c>
      <c r="K3347" t="inlineStr">
        <is>
          <t>37 80 4565 549-5</t>
        </is>
      </c>
      <c r="L3347" t="inlineStr">
        <is>
          <t>2024-0031</t>
        </is>
      </c>
      <c r="M3347" s="6" t="n">
        <v>45566</v>
      </c>
      <c r="N3347" s="6" t="n">
        <v>46721</v>
      </c>
      <c r="O3347" t="n">
        <v>15.75</v>
      </c>
    </row>
    <row r="3348" hidden="1" s="287">
      <c r="A3348" t="inlineStr">
        <is>
          <t>V200047</t>
        </is>
      </c>
      <c r="B3348" t="n">
        <v>74</v>
      </c>
      <c r="C3348" t="n">
        <v>50</v>
      </c>
      <c r="D3348" t="inlineStr">
        <is>
          <t>Alza Cargo Sp. z.o.o.</t>
        </is>
      </c>
      <c r="E3348" t="inlineStr">
        <is>
          <t>100060</t>
        </is>
      </c>
      <c r="F3348" t="inlineStr">
        <is>
          <t>al. Wojciecha Korfantego 125/A</t>
        </is>
      </c>
      <c r="G3348" t="inlineStr">
        <is>
          <t>40-156</t>
        </is>
      </c>
      <c r="H3348" t="inlineStr">
        <is>
          <t>Katowice</t>
        </is>
      </c>
      <c r="I3348" t="inlineStr">
        <is>
          <t>PL</t>
        </is>
      </c>
      <c r="J3348" t="inlineStr">
        <is>
          <t>SGMMNS_M17</t>
        </is>
      </c>
      <c r="K3348" t="inlineStr">
        <is>
          <t>33 80 4505 490-9</t>
        </is>
      </c>
      <c r="L3348" t="inlineStr">
        <is>
          <t>2024-0042</t>
        </is>
      </c>
      <c r="M3348" s="6" t="n">
        <v>45672</v>
      </c>
      <c r="N3348" s="6" t="n">
        <v>46401</v>
      </c>
      <c r="O3348" t="n">
        <v>19.71</v>
      </c>
    </row>
    <row r="3349" hidden="1" s="287">
      <c r="A3349" t="inlineStr">
        <is>
          <t>V100061</t>
        </is>
      </c>
      <c r="B3349" t="n">
        <v>153</v>
      </c>
      <c r="C3349" t="n">
        <v>20</v>
      </c>
      <c r="D3349" t="inlineStr">
        <is>
          <t>Rail Cargo Austria AG</t>
        </is>
      </c>
      <c r="E3349" t="inlineStr">
        <is>
          <t>100020</t>
        </is>
      </c>
      <c r="F3349" t="inlineStr">
        <is>
          <t>Am Hauptbahnhof 2</t>
        </is>
      </c>
      <c r="G3349" t="inlineStr">
        <is>
          <t>1100</t>
        </is>
      </c>
      <c r="H3349" t="inlineStr">
        <is>
          <t>Wien</t>
        </is>
      </c>
      <c r="I3349" t="inlineStr">
        <is>
          <t>AT</t>
        </is>
      </c>
      <c r="J3349" t="inlineStr">
        <is>
          <t>EANOS_95</t>
        </is>
      </c>
      <c r="K3349" t="inlineStr"/>
      <c r="L3349" t="inlineStr">
        <is>
          <t>2025-0008</t>
        </is>
      </c>
      <c r="M3349" s="6" t="n">
        <v>46262</v>
      </c>
      <c r="N3349" s="6" t="n">
        <v>50644</v>
      </c>
      <c r="O3349" t="n">
        <v>26</v>
      </c>
    </row>
    <row r="3350" hidden="1" s="287">
      <c r="A3350" t="inlineStr">
        <is>
          <t>V500002</t>
        </is>
      </c>
      <c r="B3350" t="n">
        <v>71</v>
      </c>
      <c r="C3350" t="n">
        <v>50</v>
      </c>
      <c r="D3350" t="inlineStr">
        <is>
          <t>LAUDE Smart Intermodal S.A.</t>
        </is>
      </c>
      <c r="E3350" t="inlineStr">
        <is>
          <t>100026</t>
        </is>
      </c>
      <c r="F3350" t="inlineStr">
        <is>
          <t>ul. Wroclawska 131</t>
        </is>
      </c>
      <c r="G3350" t="inlineStr">
        <is>
          <t>87-100</t>
        </is>
      </c>
      <c r="H3350" t="inlineStr">
        <is>
          <t>Torun</t>
        </is>
      </c>
      <c r="I3350" t="inlineStr">
        <is>
          <t>PL</t>
        </is>
      </c>
      <c r="J3350" t="inlineStr">
        <is>
          <t>SGMMNSS_M48</t>
        </is>
      </c>
      <c r="K3350" t="inlineStr">
        <is>
          <t>37 84 4594 932-4</t>
        </is>
      </c>
      <c r="L3350" t="inlineStr">
        <is>
          <t>2025-0027</t>
        </is>
      </c>
      <c r="M3350" s="6" t="n">
        <v>45847</v>
      </c>
      <c r="N3350" s="6" t="n">
        <v>47672</v>
      </c>
      <c r="O3350" t="n">
        <v>31.56</v>
      </c>
    </row>
    <row r="3351" hidden="1" s="287">
      <c r="A3351" t="inlineStr">
        <is>
          <t>V300082</t>
        </is>
      </c>
      <c r="B3351" t="n">
        <v>63</v>
      </c>
      <c r="C3351" t="n">
        <v>50</v>
      </c>
      <c r="D3351" t="inlineStr">
        <is>
          <t>NAVILAND CARGO SAS</t>
        </is>
      </c>
      <c r="E3351" t="inlineStr">
        <is>
          <t>100432</t>
        </is>
      </c>
      <c r="F3351" t="inlineStr">
        <is>
          <t>26 Quai Charles Pasqua</t>
        </is>
      </c>
      <c r="G3351" t="inlineStr">
        <is>
          <t>92300</t>
        </is>
      </c>
      <c r="H3351" t="inlineStr">
        <is>
          <t>Levallois-Perret</t>
        </is>
      </c>
      <c r="I3351" t="inlineStr">
        <is>
          <t>FR</t>
        </is>
      </c>
      <c r="J3351" t="inlineStr">
        <is>
          <t>SGGRSS_M20</t>
        </is>
      </c>
      <c r="K3351" t="inlineStr">
        <is>
          <t>33 80 4960 066-5</t>
        </is>
      </c>
      <c r="L3351" t="inlineStr">
        <is>
          <t>2025-0029</t>
        </is>
      </c>
      <c r="M3351" s="6" t="n">
        <v>45992</v>
      </c>
      <c r="N3351" s="6" t="n">
        <v>46721</v>
      </c>
      <c r="O3351" t="n">
        <v>25</v>
      </c>
    </row>
    <row r="3352" hidden="1" s="287">
      <c r="A3352" t="inlineStr">
        <is>
          <t>V100039</t>
        </is>
      </c>
      <c r="B3352" t="n">
        <v>56</v>
      </c>
      <c r="C3352" t="n">
        <v>50</v>
      </c>
      <c r="D3352" t="inlineStr">
        <is>
          <t>Rail Cargo Austria AG</t>
        </is>
      </c>
      <c r="E3352" t="inlineStr">
        <is>
          <t>100020</t>
        </is>
      </c>
      <c r="F3352" t="inlineStr">
        <is>
          <t>Am Hauptbahnhof 2</t>
        </is>
      </c>
      <c r="G3352" t="inlineStr">
        <is>
          <t>1100</t>
        </is>
      </c>
      <c r="H3352" t="inlineStr">
        <is>
          <t>Wien</t>
        </is>
      </c>
      <c r="I3352" t="inlineStr">
        <is>
          <t>AT</t>
        </is>
      </c>
      <c r="J3352" t="inlineStr">
        <is>
          <t>SDGGMRSS_M8</t>
        </is>
      </c>
      <c r="K3352" t="inlineStr">
        <is>
          <t>35 80 4956 788-8</t>
        </is>
      </c>
      <c r="L3352" t="inlineStr">
        <is>
          <t>2022-0023</t>
        </is>
      </c>
      <c r="M3352" s="6" t="n">
        <v>45145</v>
      </c>
      <c r="N3352" s="6" t="n">
        <v>46203</v>
      </c>
      <c r="O3352" t="n">
        <v>49.9</v>
      </c>
    </row>
    <row r="3353" hidden="1" s="287">
      <c r="A3353" t="inlineStr">
        <is>
          <t>V300031</t>
        </is>
      </c>
      <c r="B3353" t="n">
        <v>76</v>
      </c>
      <c r="C3353" t="n">
        <v>50</v>
      </c>
      <c r="D3353" t="inlineStr">
        <is>
          <t>EWG Rail Zrt.</t>
        </is>
      </c>
      <c r="E3353" t="inlineStr">
        <is>
          <t>100758</t>
        </is>
      </c>
      <c r="F3353" t="inlineStr">
        <is>
          <t>Váci út 76 3.em</t>
        </is>
      </c>
      <c r="G3353" t="inlineStr">
        <is>
          <t>1133</t>
        </is>
      </c>
      <c r="H3353" t="inlineStr">
        <is>
          <t>Budapest</t>
        </is>
      </c>
      <c r="I3353" t="inlineStr">
        <is>
          <t>HU</t>
        </is>
      </c>
      <c r="J3353" t="inlineStr">
        <is>
          <t>SGGRSS_M2</t>
        </is>
      </c>
      <c r="K3353" t="inlineStr">
        <is>
          <t>37 80 4960 994-4</t>
        </is>
      </c>
      <c r="L3353" t="inlineStr">
        <is>
          <t>2023-0008</t>
        </is>
      </c>
      <c r="M3353" s="6" t="n">
        <v>45992</v>
      </c>
      <c r="N3353" s="6" t="n">
        <v>46905</v>
      </c>
      <c r="O3353" t="n">
        <v>19.25</v>
      </c>
    </row>
    <row r="3354" hidden="1" s="287">
      <c r="A3354" t="inlineStr">
        <is>
          <t>V100051</t>
        </is>
      </c>
      <c r="B3354" t="n">
        <v>73</v>
      </c>
      <c r="C3354" t="n">
        <v>50</v>
      </c>
      <c r="D3354" t="inlineStr">
        <is>
          <t>LAUDE Smart Intermodal S.A.</t>
        </is>
      </c>
      <c r="E3354" t="inlineStr">
        <is>
          <t>100026</t>
        </is>
      </c>
      <c r="F3354" t="inlineStr">
        <is>
          <t>ul. Wroclawska 131</t>
        </is>
      </c>
      <c r="G3354" t="inlineStr">
        <is>
          <t>87-100</t>
        </is>
      </c>
      <c r="H3354" t="inlineStr">
        <is>
          <t>Torun</t>
        </is>
      </c>
      <c r="I3354" t="inlineStr">
        <is>
          <t>PL</t>
        </is>
      </c>
      <c r="J3354" t="inlineStr">
        <is>
          <t>SGMMNS_M17</t>
        </is>
      </c>
      <c r="K3354" t="inlineStr">
        <is>
          <t>33 80 4505 619-3</t>
        </is>
      </c>
      <c r="L3354" t="inlineStr">
        <is>
          <t>2023-0033</t>
        </is>
      </c>
      <c r="M3354" s="6" t="n">
        <v>45565</v>
      </c>
      <c r="N3354" s="6" t="n">
        <v>47025</v>
      </c>
      <c r="O3354" t="n">
        <v>18.95</v>
      </c>
    </row>
    <row r="3355" hidden="1" s="287">
      <c r="A3355" t="inlineStr">
        <is>
          <t>V200038</t>
        </is>
      </c>
      <c r="B3355" t="n">
        <v>78</v>
      </c>
      <c r="C3355" t="n">
        <v>50</v>
      </c>
      <c r="D3355" t="inlineStr">
        <is>
          <t>Mars Logistics AS</t>
        </is>
      </c>
      <c r="E3355" t="inlineStr">
        <is>
          <t>100770</t>
        </is>
      </c>
      <c r="F3355" t="inlineStr">
        <is>
          <t>Mahmutbey Mah., Tasocagi Yolu Cad.</t>
        </is>
      </c>
      <c r="G3355" t="inlineStr">
        <is>
          <t>34218</t>
        </is>
      </c>
      <c r="H3355" t="inlineStr">
        <is>
          <t>Bagcilar-Istanbul</t>
        </is>
      </c>
      <c r="I3355" t="inlineStr">
        <is>
          <t>TR</t>
        </is>
      </c>
      <c r="J3355" t="inlineStr">
        <is>
          <t>SDGGMRSS_M32</t>
        </is>
      </c>
      <c r="K3355" t="inlineStr">
        <is>
          <t>37 80 4992 898-9</t>
        </is>
      </c>
      <c r="L3355" t="inlineStr">
        <is>
          <t>2024-0006</t>
        </is>
      </c>
      <c r="M3355" s="6" t="n">
        <v>45710</v>
      </c>
      <c r="N3355" s="6" t="n">
        <v>46804</v>
      </c>
      <c r="O3355" t="n">
        <v>44.43</v>
      </c>
    </row>
    <row r="3356" hidden="1" s="287">
      <c r="A3356" t="inlineStr">
        <is>
          <t>V100060</t>
        </is>
      </c>
      <c r="B3356" t="n">
        <v>22</v>
      </c>
      <c r="C3356" t="n">
        <v>50</v>
      </c>
      <c r="D3356" t="inlineStr">
        <is>
          <t>Rail Cargo Austria AG</t>
        </is>
      </c>
      <c r="E3356" t="inlineStr">
        <is>
          <t>100020</t>
        </is>
      </c>
      <c r="F3356" t="inlineStr">
        <is>
          <t>Am Hauptbahnhof 2</t>
        </is>
      </c>
      <c r="G3356" t="inlineStr">
        <is>
          <t>1100</t>
        </is>
      </c>
      <c r="H3356" t="inlineStr">
        <is>
          <t>Wien</t>
        </is>
      </c>
      <c r="I3356" t="inlineStr">
        <is>
          <t>AT</t>
        </is>
      </c>
      <c r="J3356" t="inlineStr">
        <is>
          <t>SGNSS_M10</t>
        </is>
      </c>
      <c r="K3356" t="inlineStr">
        <is>
          <t>37 80 4565 553-7</t>
        </is>
      </c>
      <c r="L3356" t="inlineStr">
        <is>
          <t>2024-0031</t>
        </is>
      </c>
      <c r="M3356" s="6" t="n">
        <v>45566</v>
      </c>
      <c r="N3356" s="6" t="n">
        <v>46721</v>
      </c>
      <c r="O3356" t="n">
        <v>15.75</v>
      </c>
    </row>
    <row r="3357" hidden="1" s="287">
      <c r="A3357" t="inlineStr">
        <is>
          <t>V100061</t>
        </is>
      </c>
      <c r="B3357" t="n">
        <v>154</v>
      </c>
      <c r="C3357" t="n">
        <v>20</v>
      </c>
      <c r="D3357" t="inlineStr">
        <is>
          <t>Rail Cargo Austria AG</t>
        </is>
      </c>
      <c r="E3357" t="inlineStr">
        <is>
          <t>100020</t>
        </is>
      </c>
      <c r="F3357" t="inlineStr">
        <is>
          <t>Am Hauptbahnhof 2</t>
        </is>
      </c>
      <c r="G3357" t="inlineStr">
        <is>
          <t>1100</t>
        </is>
      </c>
      <c r="H3357" t="inlineStr">
        <is>
          <t>Wien</t>
        </is>
      </c>
      <c r="I3357" t="inlineStr">
        <is>
          <t>AT</t>
        </is>
      </c>
      <c r="J3357" t="inlineStr">
        <is>
          <t>EANOS_95</t>
        </is>
      </c>
      <c r="K3357" t="inlineStr"/>
      <c r="L3357" t="inlineStr">
        <is>
          <t>2025-0008</t>
        </is>
      </c>
      <c r="M3357" s="6" t="n">
        <v>46262</v>
      </c>
      <c r="N3357" s="6" t="n">
        <v>50644</v>
      </c>
      <c r="O3357" t="n">
        <v>26</v>
      </c>
    </row>
    <row r="3358" hidden="1" s="287">
      <c r="A3358" t="inlineStr">
        <is>
          <t>V500002</t>
        </is>
      </c>
      <c r="B3358" t="n">
        <v>72</v>
      </c>
      <c r="C3358" t="n">
        <v>50</v>
      </c>
      <c r="D3358" t="inlineStr">
        <is>
          <t>LAUDE Smart Intermodal S.A.</t>
        </is>
      </c>
      <c r="E3358" t="inlineStr">
        <is>
          <t>100026</t>
        </is>
      </c>
      <c r="F3358" t="inlineStr">
        <is>
          <t>ul. Wroclawska 131</t>
        </is>
      </c>
      <c r="G3358" t="inlineStr">
        <is>
          <t>87-100</t>
        </is>
      </c>
      <c r="H3358" t="inlineStr">
        <is>
          <t>Torun</t>
        </is>
      </c>
      <c r="I3358" t="inlineStr">
        <is>
          <t>PL</t>
        </is>
      </c>
      <c r="J3358" t="inlineStr">
        <is>
          <t>SGMMNSS_M48</t>
        </is>
      </c>
      <c r="K3358" t="inlineStr">
        <is>
          <t>37 84 4594 933-2</t>
        </is>
      </c>
      <c r="L3358" t="inlineStr">
        <is>
          <t>2025-0027</t>
        </is>
      </c>
      <c r="M3358" s="6" t="n">
        <v>45847</v>
      </c>
      <c r="N3358" s="6" t="n">
        <v>47672</v>
      </c>
      <c r="O3358" t="n">
        <v>31.56</v>
      </c>
    </row>
    <row r="3359" hidden="1" s="287">
      <c r="A3359" t="inlineStr">
        <is>
          <t>V300082</t>
        </is>
      </c>
      <c r="B3359" t="n">
        <v>64</v>
      </c>
      <c r="C3359" t="n">
        <v>50</v>
      </c>
      <c r="D3359" t="inlineStr">
        <is>
          <t>NAVILAND CARGO SAS</t>
        </is>
      </c>
      <c r="E3359" t="inlineStr">
        <is>
          <t>100432</t>
        </is>
      </c>
      <c r="F3359" t="inlineStr">
        <is>
          <t>26 Quai Charles Pasqua</t>
        </is>
      </c>
      <c r="G3359" t="inlineStr">
        <is>
          <t>92300</t>
        </is>
      </c>
      <c r="H3359" t="inlineStr">
        <is>
          <t>Levallois-Perret</t>
        </is>
      </c>
      <c r="I3359" t="inlineStr">
        <is>
          <t>FR</t>
        </is>
      </c>
      <c r="J3359" t="inlineStr">
        <is>
          <t>SGGRSS_M20</t>
        </is>
      </c>
      <c r="K3359" t="inlineStr">
        <is>
          <t>33 80 4960 057-4</t>
        </is>
      </c>
      <c r="L3359" t="inlineStr">
        <is>
          <t>2025-0029</t>
        </is>
      </c>
      <c r="M3359" s="6" t="n">
        <v>45992</v>
      </c>
      <c r="N3359" s="6" t="n">
        <v>46721</v>
      </c>
      <c r="O3359" t="n">
        <v>25</v>
      </c>
    </row>
    <row r="3360" hidden="1" s="287">
      <c r="A3360" t="inlineStr">
        <is>
          <t>V100039</t>
        </is>
      </c>
      <c r="B3360" t="n">
        <v>57</v>
      </c>
      <c r="C3360" t="n">
        <v>50</v>
      </c>
      <c r="D3360" t="inlineStr">
        <is>
          <t>Rail Cargo Austria AG</t>
        </is>
      </c>
      <c r="E3360" t="inlineStr">
        <is>
          <t>100020</t>
        </is>
      </c>
      <c r="F3360" t="inlineStr">
        <is>
          <t>Am Hauptbahnhof 2</t>
        </is>
      </c>
      <c r="G3360" t="inlineStr">
        <is>
          <t>1100</t>
        </is>
      </c>
      <c r="H3360" t="inlineStr">
        <is>
          <t>Wien</t>
        </is>
      </c>
      <c r="I3360" t="inlineStr">
        <is>
          <t>AT</t>
        </is>
      </c>
      <c r="J3360" t="inlineStr">
        <is>
          <t>SDGGMRSS_M8</t>
        </is>
      </c>
      <c r="K3360" t="inlineStr">
        <is>
          <t>35 80 4956 789-6</t>
        </is>
      </c>
      <c r="L3360" t="inlineStr">
        <is>
          <t>2022-0023</t>
        </is>
      </c>
      <c r="M3360" s="6" t="n">
        <v>45145</v>
      </c>
      <c r="N3360" s="6" t="n">
        <v>46203</v>
      </c>
      <c r="O3360" t="n">
        <v>49.9</v>
      </c>
    </row>
    <row r="3361" hidden="1" s="287">
      <c r="A3361" t="inlineStr">
        <is>
          <t>V300031</t>
        </is>
      </c>
      <c r="B3361" t="n">
        <v>77</v>
      </c>
      <c r="C3361" t="n">
        <v>50</v>
      </c>
      <c r="D3361" t="inlineStr">
        <is>
          <t>EWG Rail Zrt.</t>
        </is>
      </c>
      <c r="E3361" t="inlineStr">
        <is>
          <t>100758</t>
        </is>
      </c>
      <c r="F3361" t="inlineStr">
        <is>
          <t>Váci út 76 3.em</t>
        </is>
      </c>
      <c r="G3361" t="inlineStr">
        <is>
          <t>1133</t>
        </is>
      </c>
      <c r="H3361" t="inlineStr">
        <is>
          <t>Budapest</t>
        </is>
      </c>
      <c r="I3361" t="inlineStr">
        <is>
          <t>HU</t>
        </is>
      </c>
      <c r="J3361" t="inlineStr">
        <is>
          <t>SGGRSS_M2</t>
        </is>
      </c>
      <c r="K3361" t="inlineStr">
        <is>
          <t>37 80 4980 431-3</t>
        </is>
      </c>
      <c r="L3361" t="inlineStr">
        <is>
          <t>2023-0008</t>
        </is>
      </c>
      <c r="M3361" s="6" t="n">
        <v>45992</v>
      </c>
      <c r="N3361" s="6" t="n">
        <v>46905</v>
      </c>
      <c r="O3361" t="n">
        <v>19.25</v>
      </c>
    </row>
    <row r="3362" hidden="1" s="287">
      <c r="A3362" t="inlineStr">
        <is>
          <t>V100051</t>
        </is>
      </c>
      <c r="B3362" t="n">
        <v>74</v>
      </c>
      <c r="C3362" t="n">
        <v>50</v>
      </c>
      <c r="D3362" t="inlineStr">
        <is>
          <t>LAUDE Smart Intermodal S.A.</t>
        </is>
      </c>
      <c r="E3362" t="inlineStr">
        <is>
          <t>100026</t>
        </is>
      </c>
      <c r="F3362" t="inlineStr">
        <is>
          <t>ul. Wroclawska 131</t>
        </is>
      </c>
      <c r="G3362" t="inlineStr">
        <is>
          <t>87-100</t>
        </is>
      </c>
      <c r="H3362" t="inlineStr">
        <is>
          <t>Torun</t>
        </is>
      </c>
      <c r="I3362" t="inlineStr">
        <is>
          <t>PL</t>
        </is>
      </c>
      <c r="J3362" t="inlineStr">
        <is>
          <t>SGMMNS_M17</t>
        </is>
      </c>
      <c r="K3362" t="inlineStr">
        <is>
          <t>33 80 4505 463-6</t>
        </is>
      </c>
      <c r="L3362" t="inlineStr">
        <is>
          <t>2023-0033</t>
        </is>
      </c>
      <c r="M3362" s="6" t="n">
        <v>45591</v>
      </c>
      <c r="N3362" s="6" t="n">
        <v>47051</v>
      </c>
      <c r="O3362" t="n">
        <v>18.95</v>
      </c>
    </row>
    <row r="3363" hidden="1" s="287">
      <c r="A3363" t="inlineStr">
        <is>
          <t>V100060</t>
        </is>
      </c>
      <c r="B3363" t="n">
        <v>23</v>
      </c>
      <c r="C3363" t="n">
        <v>50</v>
      </c>
      <c r="D3363" t="inlineStr">
        <is>
          <t>Rail Cargo Austria AG</t>
        </is>
      </c>
      <c r="E3363" t="inlineStr">
        <is>
          <t>100020</t>
        </is>
      </c>
      <c r="F3363" t="inlineStr">
        <is>
          <t>Am Hauptbahnhof 2</t>
        </is>
      </c>
      <c r="G3363" t="inlineStr">
        <is>
          <t>1100</t>
        </is>
      </c>
      <c r="H3363" t="inlineStr">
        <is>
          <t>Wien</t>
        </is>
      </c>
      <c r="I3363" t="inlineStr">
        <is>
          <t>AT</t>
        </is>
      </c>
      <c r="J3363" t="inlineStr">
        <is>
          <t>SGNSS_M10</t>
        </is>
      </c>
      <c r="K3363" t="inlineStr">
        <is>
          <t>37 80 4565 559-4</t>
        </is>
      </c>
      <c r="L3363" t="inlineStr">
        <is>
          <t>2024-0031</t>
        </is>
      </c>
      <c r="M3363" s="6" t="n">
        <v>45566</v>
      </c>
      <c r="N3363" s="6" t="n">
        <v>46721</v>
      </c>
      <c r="O3363" t="n">
        <v>15.75</v>
      </c>
    </row>
    <row r="3364" hidden="1" s="287">
      <c r="A3364" t="inlineStr">
        <is>
          <t>V200044</t>
        </is>
      </c>
      <c r="B3364" t="n">
        <v>71</v>
      </c>
      <c r="C3364" t="n">
        <v>50</v>
      </c>
      <c r="D3364" t="inlineStr">
        <is>
          <t>PCC Intermodal S.A.</t>
        </is>
      </c>
      <c r="E3364" t="inlineStr">
        <is>
          <t>100761</t>
        </is>
      </c>
      <c r="F3364" t="inlineStr">
        <is>
          <t>ul Hutnicza 16</t>
        </is>
      </c>
      <c r="G3364" t="inlineStr">
        <is>
          <t>81-061</t>
        </is>
      </c>
      <c r="H3364" t="inlineStr">
        <is>
          <t>Gdynia</t>
        </is>
      </c>
      <c r="I3364" t="inlineStr">
        <is>
          <t>PL</t>
        </is>
      </c>
      <c r="J3364" t="inlineStr">
        <is>
          <t>SGNS_M13</t>
        </is>
      </c>
      <c r="K3364" t="inlineStr">
        <is>
          <t>37 80 4564 385-5</t>
        </is>
      </c>
      <c r="L3364" t="inlineStr">
        <is>
          <t>2023-0016</t>
        </is>
      </c>
      <c r="M3364" s="6" t="n">
        <v>45627</v>
      </c>
      <c r="N3364" s="6" t="n">
        <v>46356</v>
      </c>
      <c r="O3364" t="n">
        <v>22</v>
      </c>
    </row>
    <row r="3365" hidden="1" s="287">
      <c r="A3365" t="inlineStr">
        <is>
          <t>V200047</t>
        </is>
      </c>
      <c r="B3365" t="n">
        <v>76</v>
      </c>
      <c r="C3365" t="n">
        <v>50</v>
      </c>
      <c r="D3365" t="inlineStr">
        <is>
          <t>Alza Cargo Sp. z.o.o.</t>
        </is>
      </c>
      <c r="E3365" t="inlineStr">
        <is>
          <t>100060</t>
        </is>
      </c>
      <c r="F3365" t="inlineStr">
        <is>
          <t>al. Wojciecha Korfantego 125/A</t>
        </is>
      </c>
      <c r="G3365" t="inlineStr">
        <is>
          <t>40-156</t>
        </is>
      </c>
      <c r="H3365" t="inlineStr">
        <is>
          <t>Katowice</t>
        </is>
      </c>
      <c r="I3365" t="inlineStr">
        <is>
          <t>PL</t>
        </is>
      </c>
      <c r="J3365" t="inlineStr">
        <is>
          <t>SGMMNS_M17</t>
        </is>
      </c>
      <c r="K3365" t="inlineStr">
        <is>
          <t>33 80 4505 496-6</t>
        </is>
      </c>
      <c r="L3365" t="inlineStr">
        <is>
          <t>2024-0042</t>
        </is>
      </c>
      <c r="M3365" s="6" t="n">
        <v>45672</v>
      </c>
      <c r="N3365" s="6" t="n">
        <v>46401</v>
      </c>
      <c r="O3365" t="n">
        <v>19.71</v>
      </c>
    </row>
    <row r="3366" hidden="1" s="287">
      <c r="A3366" t="inlineStr">
        <is>
          <t>V100061</t>
        </is>
      </c>
      <c r="B3366" t="n">
        <v>155</v>
      </c>
      <c r="C3366" t="n">
        <v>20</v>
      </c>
      <c r="D3366" t="inlineStr">
        <is>
          <t>Rail Cargo Austria AG</t>
        </is>
      </c>
      <c r="E3366" t="inlineStr">
        <is>
          <t>100020</t>
        </is>
      </c>
      <c r="F3366" t="inlineStr">
        <is>
          <t>Am Hauptbahnhof 2</t>
        </is>
      </c>
      <c r="G3366" t="inlineStr">
        <is>
          <t>1100</t>
        </is>
      </c>
      <c r="H3366" t="inlineStr">
        <is>
          <t>Wien</t>
        </is>
      </c>
      <c r="I3366" t="inlineStr">
        <is>
          <t>AT</t>
        </is>
      </c>
      <c r="J3366" t="inlineStr">
        <is>
          <t>EANOS_95</t>
        </is>
      </c>
      <c r="K3366" t="inlineStr"/>
      <c r="L3366" t="inlineStr">
        <is>
          <t>2025-0008</t>
        </is>
      </c>
      <c r="M3366" s="6" t="n">
        <v>46262</v>
      </c>
      <c r="N3366" s="6" t="n">
        <v>50644</v>
      </c>
      <c r="O3366" t="n">
        <v>26</v>
      </c>
    </row>
    <row r="3367" hidden="1" s="287">
      <c r="A3367" t="inlineStr">
        <is>
          <t>V500002</t>
        </is>
      </c>
      <c r="B3367" t="n">
        <v>73</v>
      </c>
      <c r="C3367" t="n">
        <v>50</v>
      </c>
      <c r="D3367" t="inlineStr">
        <is>
          <t>LAUDE Smart Intermodal S.A.</t>
        </is>
      </c>
      <c r="E3367" t="inlineStr">
        <is>
          <t>100026</t>
        </is>
      </c>
      <c r="F3367" t="inlineStr">
        <is>
          <t>ul. Wroclawska 131</t>
        </is>
      </c>
      <c r="G3367" t="inlineStr">
        <is>
          <t>87-100</t>
        </is>
      </c>
      <c r="H3367" t="inlineStr">
        <is>
          <t>Torun</t>
        </is>
      </c>
      <c r="I3367" t="inlineStr">
        <is>
          <t>PL</t>
        </is>
      </c>
      <c r="J3367" t="inlineStr">
        <is>
          <t>SGMMNSS_M48</t>
        </is>
      </c>
      <c r="K3367" t="inlineStr">
        <is>
          <t>37 84 4594 934-0</t>
        </is>
      </c>
      <c r="L3367" t="inlineStr">
        <is>
          <t>2025-0027</t>
        </is>
      </c>
      <c r="M3367" s="6" t="n">
        <v>45847</v>
      </c>
      <c r="N3367" s="6" t="n">
        <v>47672</v>
      </c>
      <c r="O3367" t="n">
        <v>31.56</v>
      </c>
    </row>
    <row r="3368" hidden="1" s="287">
      <c r="A3368" t="inlineStr">
        <is>
          <t>V300082</t>
        </is>
      </c>
      <c r="B3368" t="n">
        <v>65</v>
      </c>
      <c r="C3368" t="n">
        <v>50</v>
      </c>
      <c r="D3368" t="inlineStr">
        <is>
          <t>NAVILAND CARGO SAS</t>
        </is>
      </c>
      <c r="E3368" t="inlineStr">
        <is>
          <t>100432</t>
        </is>
      </c>
      <c r="F3368" t="inlineStr">
        <is>
          <t>26 Quai Charles Pasqua</t>
        </is>
      </c>
      <c r="G3368" t="inlineStr">
        <is>
          <t>92300</t>
        </is>
      </c>
      <c r="H3368" t="inlineStr">
        <is>
          <t>Levallois-Perret</t>
        </is>
      </c>
      <c r="I3368" t="inlineStr">
        <is>
          <t>FR</t>
        </is>
      </c>
      <c r="J3368" t="inlineStr">
        <is>
          <t>SGGRSS_M20</t>
        </is>
      </c>
      <c r="K3368" t="inlineStr">
        <is>
          <t>33 80 4960 211-7</t>
        </is>
      </c>
      <c r="L3368" t="inlineStr">
        <is>
          <t>2025-0029</t>
        </is>
      </c>
      <c r="M3368" s="6" t="n">
        <v>45992</v>
      </c>
      <c r="N3368" s="6" t="n">
        <v>46721</v>
      </c>
      <c r="O3368" t="n">
        <v>25</v>
      </c>
    </row>
    <row r="3369" hidden="1" s="287">
      <c r="A3369" t="inlineStr">
        <is>
          <t>V100039</t>
        </is>
      </c>
      <c r="B3369" t="n">
        <v>58</v>
      </c>
      <c r="C3369" t="n">
        <v>50</v>
      </c>
      <c r="D3369" t="inlineStr">
        <is>
          <t>Rail Cargo Austria AG</t>
        </is>
      </c>
      <c r="E3369" t="inlineStr">
        <is>
          <t>100020</t>
        </is>
      </c>
      <c r="F3369" t="inlineStr">
        <is>
          <t>Am Hauptbahnhof 2</t>
        </is>
      </c>
      <c r="G3369" t="inlineStr">
        <is>
          <t>1100</t>
        </is>
      </c>
      <c r="H3369" t="inlineStr">
        <is>
          <t>Wien</t>
        </is>
      </c>
      <c r="I3369" t="inlineStr">
        <is>
          <t>AT</t>
        </is>
      </c>
      <c r="J3369" t="inlineStr">
        <is>
          <t>SDGGMRSS_M8</t>
        </is>
      </c>
      <c r="K3369" t="inlineStr">
        <is>
          <t>35 80 4956 790-4</t>
        </is>
      </c>
      <c r="L3369" t="inlineStr">
        <is>
          <t>2022-0023</t>
        </is>
      </c>
      <c r="M3369" s="6" t="n">
        <v>45145</v>
      </c>
      <c r="N3369" s="6" t="n">
        <v>46203</v>
      </c>
      <c r="O3369" t="n">
        <v>49.9</v>
      </c>
    </row>
    <row r="3370" hidden="1" s="287">
      <c r="A3370" t="inlineStr">
        <is>
          <t>V300031</t>
        </is>
      </c>
      <c r="B3370" t="n">
        <v>78</v>
      </c>
      <c r="C3370" t="n">
        <v>50</v>
      </c>
      <c r="D3370" t="inlineStr">
        <is>
          <t>EWG Rail Zrt.</t>
        </is>
      </c>
      <c r="E3370" t="inlineStr">
        <is>
          <t>100758</t>
        </is>
      </c>
      <c r="F3370" t="inlineStr">
        <is>
          <t>Váci út 76 3.em</t>
        </is>
      </c>
      <c r="G3370" t="inlineStr">
        <is>
          <t>1133</t>
        </is>
      </c>
      <c r="H3370" t="inlineStr">
        <is>
          <t>Budapest</t>
        </is>
      </c>
      <c r="I3370" t="inlineStr">
        <is>
          <t>HU</t>
        </is>
      </c>
      <c r="J3370" t="inlineStr">
        <is>
          <t>SGGRSS_M2</t>
        </is>
      </c>
      <c r="K3370" t="inlineStr">
        <is>
          <t>37 80 4980 442-0</t>
        </is>
      </c>
      <c r="L3370" t="inlineStr">
        <is>
          <t>2023-0008</t>
        </is>
      </c>
      <c r="M3370" s="6" t="n">
        <v>45992</v>
      </c>
      <c r="N3370" s="6" t="n">
        <v>46905</v>
      </c>
      <c r="O3370" t="n">
        <v>19.25</v>
      </c>
    </row>
    <row r="3371" hidden="1" s="287">
      <c r="A3371" t="inlineStr">
        <is>
          <t>V100051</t>
        </is>
      </c>
      <c r="B3371" t="n">
        <v>75</v>
      </c>
      <c r="C3371" t="n">
        <v>50</v>
      </c>
      <c r="D3371" t="inlineStr">
        <is>
          <t>LAUDE Smart Intermodal S.A.</t>
        </is>
      </c>
      <c r="E3371" t="inlineStr">
        <is>
          <t>100026</t>
        </is>
      </c>
      <c r="F3371" t="inlineStr">
        <is>
          <t>ul. Wroclawska 131</t>
        </is>
      </c>
      <c r="G3371" t="inlineStr">
        <is>
          <t>87-100</t>
        </is>
      </c>
      <c r="H3371" t="inlineStr">
        <is>
          <t>Torun</t>
        </is>
      </c>
      <c r="I3371" t="inlineStr">
        <is>
          <t>PL</t>
        </is>
      </c>
      <c r="J3371" t="inlineStr">
        <is>
          <t>SGMMNS_M17</t>
        </is>
      </c>
      <c r="K3371" t="inlineStr">
        <is>
          <t>33 80 4505 467-7</t>
        </is>
      </c>
      <c r="L3371" t="inlineStr">
        <is>
          <t>2023-0033</t>
        </is>
      </c>
      <c r="M3371" s="6" t="n">
        <v>45591</v>
      </c>
      <c r="N3371" s="6" t="n">
        <v>47051</v>
      </c>
      <c r="O3371" t="n">
        <v>18.95</v>
      </c>
    </row>
    <row r="3372" hidden="1" s="287">
      <c r="A3372" t="inlineStr">
        <is>
          <t>V100060</t>
        </is>
      </c>
      <c r="B3372" t="n">
        <v>24</v>
      </c>
      <c r="C3372" t="n">
        <v>50</v>
      </c>
      <c r="D3372" t="inlineStr">
        <is>
          <t>Rail Cargo Austria AG</t>
        </is>
      </c>
      <c r="E3372" t="inlineStr">
        <is>
          <t>100020</t>
        </is>
      </c>
      <c r="F3372" t="inlineStr">
        <is>
          <t>Am Hauptbahnhof 2</t>
        </is>
      </c>
      <c r="G3372" t="inlineStr">
        <is>
          <t>1100</t>
        </is>
      </c>
      <c r="H3372" t="inlineStr">
        <is>
          <t>Wien</t>
        </is>
      </c>
      <c r="I3372" t="inlineStr">
        <is>
          <t>AT</t>
        </is>
      </c>
      <c r="J3372" t="inlineStr">
        <is>
          <t>SGNSS_M10</t>
        </is>
      </c>
      <c r="K3372" t="inlineStr">
        <is>
          <t>37 80 4565 569-3</t>
        </is>
      </c>
      <c r="L3372" t="inlineStr">
        <is>
          <t>2024-0031</t>
        </is>
      </c>
      <c r="M3372" s="6" t="n">
        <v>45566</v>
      </c>
      <c r="N3372" s="6" t="n">
        <v>46721</v>
      </c>
      <c r="O3372" t="n">
        <v>15.75</v>
      </c>
    </row>
    <row r="3373" hidden="1" s="287">
      <c r="A3373" t="inlineStr">
        <is>
          <t>V200044</t>
        </is>
      </c>
      <c r="B3373" t="n">
        <v>72</v>
      </c>
      <c r="C3373" t="n">
        <v>50</v>
      </c>
      <c r="D3373" t="inlineStr">
        <is>
          <t>PCC Intermodal S.A.</t>
        </is>
      </c>
      <c r="E3373" t="inlineStr">
        <is>
          <t>100761</t>
        </is>
      </c>
      <c r="F3373" t="inlineStr">
        <is>
          <t>ul Hutnicza 16</t>
        </is>
      </c>
      <c r="G3373" t="inlineStr">
        <is>
          <t>81-061</t>
        </is>
      </c>
      <c r="H3373" t="inlineStr">
        <is>
          <t>Gdynia</t>
        </is>
      </c>
      <c r="I3373" t="inlineStr">
        <is>
          <t>PL</t>
        </is>
      </c>
      <c r="J3373" t="inlineStr">
        <is>
          <t>SGNS_M13</t>
        </is>
      </c>
      <c r="K3373" t="inlineStr">
        <is>
          <t>37 80 4564 386-3</t>
        </is>
      </c>
      <c r="L3373" t="inlineStr">
        <is>
          <t>2023-0016</t>
        </is>
      </c>
      <c r="M3373" s="6" t="n">
        <v>45627</v>
      </c>
      <c r="N3373" s="6" t="n">
        <v>46356</v>
      </c>
      <c r="O3373" t="n">
        <v>22</v>
      </c>
    </row>
    <row r="3374" hidden="1" s="287">
      <c r="A3374" t="inlineStr">
        <is>
          <t>V200047</t>
        </is>
      </c>
      <c r="B3374" t="n">
        <v>77</v>
      </c>
      <c r="C3374" t="n">
        <v>50</v>
      </c>
      <c r="D3374" t="inlineStr">
        <is>
          <t>Alza Cargo Sp. z.o.o.</t>
        </is>
      </c>
      <c r="E3374" t="inlineStr">
        <is>
          <t>100060</t>
        </is>
      </c>
      <c r="F3374" t="inlineStr">
        <is>
          <t>al. Wojciecha Korfantego 125/A</t>
        </is>
      </c>
      <c r="G3374" t="inlineStr">
        <is>
          <t>40-156</t>
        </is>
      </c>
      <c r="H3374" t="inlineStr">
        <is>
          <t>Katowice</t>
        </is>
      </c>
      <c r="I3374" t="inlineStr">
        <is>
          <t>PL</t>
        </is>
      </c>
      <c r="J3374" t="inlineStr">
        <is>
          <t>SGMMNS_M17</t>
        </is>
      </c>
      <c r="K3374" t="inlineStr">
        <is>
          <t>33 80 4505 497-4</t>
        </is>
      </c>
      <c r="L3374" t="inlineStr">
        <is>
          <t>2024-0042</t>
        </is>
      </c>
      <c r="M3374" s="6" t="n">
        <v>45672</v>
      </c>
      <c r="N3374" s="6" t="n">
        <v>46401</v>
      </c>
      <c r="O3374" t="n">
        <v>19.71</v>
      </c>
    </row>
    <row r="3375" hidden="1" s="287">
      <c r="A3375" t="inlineStr">
        <is>
          <t>V100061</t>
        </is>
      </c>
      <c r="B3375" t="n">
        <v>156</v>
      </c>
      <c r="C3375" t="n">
        <v>20</v>
      </c>
      <c r="D3375" t="inlineStr">
        <is>
          <t>Rail Cargo Austria AG</t>
        </is>
      </c>
      <c r="E3375" t="inlineStr">
        <is>
          <t>100020</t>
        </is>
      </c>
      <c r="F3375" t="inlineStr">
        <is>
          <t>Am Hauptbahnhof 2</t>
        </is>
      </c>
      <c r="G3375" t="inlineStr">
        <is>
          <t>1100</t>
        </is>
      </c>
      <c r="H3375" t="inlineStr">
        <is>
          <t>Wien</t>
        </is>
      </c>
      <c r="I3375" t="inlineStr">
        <is>
          <t>AT</t>
        </is>
      </c>
      <c r="J3375" t="inlineStr">
        <is>
          <t>EANOS_95</t>
        </is>
      </c>
      <c r="K3375" t="inlineStr"/>
      <c r="L3375" t="inlineStr">
        <is>
          <t>2025-0008</t>
        </is>
      </c>
      <c r="M3375" s="6" t="n">
        <v>46262</v>
      </c>
      <c r="N3375" s="6" t="n">
        <v>50644</v>
      </c>
      <c r="O3375" t="n">
        <v>26</v>
      </c>
    </row>
    <row r="3376" hidden="1" s="287">
      <c r="A3376" t="inlineStr">
        <is>
          <t>V500002</t>
        </is>
      </c>
      <c r="B3376" t="n">
        <v>74</v>
      </c>
      <c r="C3376" t="n">
        <v>50</v>
      </c>
      <c r="D3376" t="inlineStr">
        <is>
          <t>LAUDE Smart Intermodal S.A.</t>
        </is>
      </c>
      <c r="E3376" t="inlineStr">
        <is>
          <t>100026</t>
        </is>
      </c>
      <c r="F3376" t="inlineStr">
        <is>
          <t>ul. Wroclawska 131</t>
        </is>
      </c>
      <c r="G3376" t="inlineStr">
        <is>
          <t>87-100</t>
        </is>
      </c>
      <c r="H3376" t="inlineStr">
        <is>
          <t>Torun</t>
        </is>
      </c>
      <c r="I3376" t="inlineStr">
        <is>
          <t>PL</t>
        </is>
      </c>
      <c r="J3376" t="inlineStr">
        <is>
          <t>SGMMNSS_M48</t>
        </is>
      </c>
      <c r="K3376" t="inlineStr">
        <is>
          <t>37 84 4594 935-7</t>
        </is>
      </c>
      <c r="L3376" t="inlineStr">
        <is>
          <t>2025-0027</t>
        </is>
      </c>
      <c r="M3376" s="6" t="n">
        <v>45847</v>
      </c>
      <c r="N3376" s="6" t="n">
        <v>47672</v>
      </c>
      <c r="O3376" t="n">
        <v>31.56</v>
      </c>
    </row>
    <row r="3377" hidden="1" s="287">
      <c r="A3377" t="inlineStr">
        <is>
          <t>V300082</t>
        </is>
      </c>
      <c r="B3377" t="n">
        <v>66</v>
      </c>
      <c r="C3377" t="n">
        <v>50</v>
      </c>
      <c r="D3377" t="inlineStr">
        <is>
          <t>NAVILAND CARGO SAS</t>
        </is>
      </c>
      <c r="E3377" t="inlineStr">
        <is>
          <t>100432</t>
        </is>
      </c>
      <c r="F3377" t="inlineStr">
        <is>
          <t>26 Quai Charles Pasqua</t>
        </is>
      </c>
      <c r="G3377" t="inlineStr">
        <is>
          <t>92300</t>
        </is>
      </c>
      <c r="H3377" t="inlineStr">
        <is>
          <t>Levallois-Perret</t>
        </is>
      </c>
      <c r="I3377" t="inlineStr">
        <is>
          <t>FR</t>
        </is>
      </c>
      <c r="J3377" t="inlineStr">
        <is>
          <t>SGGRSS_M20</t>
        </is>
      </c>
      <c r="K3377" t="inlineStr">
        <is>
          <t>33 80 4960 222-4</t>
        </is>
      </c>
      <c r="L3377" t="inlineStr">
        <is>
          <t>2025-0029</t>
        </is>
      </c>
      <c r="M3377" s="6" t="n">
        <v>45992</v>
      </c>
      <c r="N3377" s="6" t="n">
        <v>46721</v>
      </c>
      <c r="O3377" t="n">
        <v>25</v>
      </c>
    </row>
    <row r="3378" hidden="1" s="287">
      <c r="A3378" t="inlineStr">
        <is>
          <t>V100039</t>
        </is>
      </c>
      <c r="B3378" t="n">
        <v>59</v>
      </c>
      <c r="C3378" t="n">
        <v>50</v>
      </c>
      <c r="D3378" t="inlineStr">
        <is>
          <t>Rail Cargo Austria AG</t>
        </is>
      </c>
      <c r="E3378" t="inlineStr">
        <is>
          <t>100020</t>
        </is>
      </c>
      <c r="F3378" t="inlineStr">
        <is>
          <t>Am Hauptbahnhof 2</t>
        </is>
      </c>
      <c r="G3378" t="inlineStr">
        <is>
          <t>1100</t>
        </is>
      </c>
      <c r="H3378" t="inlineStr">
        <is>
          <t>Wien</t>
        </is>
      </c>
      <c r="I3378" t="inlineStr">
        <is>
          <t>AT</t>
        </is>
      </c>
      <c r="J3378" t="inlineStr">
        <is>
          <t>SDGGMRSS_M8</t>
        </is>
      </c>
      <c r="K3378" t="inlineStr">
        <is>
          <t>35 80 4956 791-2</t>
        </is>
      </c>
      <c r="L3378" t="inlineStr">
        <is>
          <t>2022-0023</t>
        </is>
      </c>
      <c r="M3378" s="6" t="n">
        <v>45145</v>
      </c>
      <c r="N3378" s="6" t="n">
        <v>46203</v>
      </c>
      <c r="O3378" t="n">
        <v>49.9</v>
      </c>
    </row>
    <row r="3379" hidden="1" s="287">
      <c r="A3379" t="inlineStr">
        <is>
          <t>V300031</t>
        </is>
      </c>
      <c r="B3379" t="n">
        <v>79</v>
      </c>
      <c r="C3379" t="n">
        <v>50</v>
      </c>
      <c r="D3379" t="inlineStr">
        <is>
          <t>EWG Rail Zrt.</t>
        </is>
      </c>
      <c r="E3379" t="inlineStr">
        <is>
          <t>100758</t>
        </is>
      </c>
      <c r="F3379" t="inlineStr">
        <is>
          <t>Váci út 76 3.em</t>
        </is>
      </c>
      <c r="G3379" t="inlineStr">
        <is>
          <t>1133</t>
        </is>
      </c>
      <c r="H3379" t="inlineStr">
        <is>
          <t>Budapest</t>
        </is>
      </c>
      <c r="I3379" t="inlineStr">
        <is>
          <t>HU</t>
        </is>
      </c>
      <c r="J3379" t="inlineStr">
        <is>
          <t>SGGRSS_M2</t>
        </is>
      </c>
      <c r="K3379" t="inlineStr">
        <is>
          <t>37 80 4980 464-4</t>
        </is>
      </c>
      <c r="L3379" t="inlineStr">
        <is>
          <t>2023-0008</t>
        </is>
      </c>
      <c r="M3379" s="6" t="n">
        <v>45992</v>
      </c>
      <c r="N3379" s="6" t="n">
        <v>46905</v>
      </c>
      <c r="O3379" t="n">
        <v>19.25</v>
      </c>
    </row>
    <row r="3380" hidden="1" s="287">
      <c r="A3380" t="inlineStr">
        <is>
          <t>V100051</t>
        </is>
      </c>
      <c r="B3380" t="n">
        <v>76</v>
      </c>
      <c r="C3380" t="n">
        <v>50</v>
      </c>
      <c r="D3380" t="inlineStr">
        <is>
          <t>LAUDE Smart Intermodal S.A.</t>
        </is>
      </c>
      <c r="E3380" t="inlineStr">
        <is>
          <t>100026</t>
        </is>
      </c>
      <c r="F3380" t="inlineStr">
        <is>
          <t>ul. Wroclawska 131</t>
        </is>
      </c>
      <c r="G3380" t="inlineStr">
        <is>
          <t>87-100</t>
        </is>
      </c>
      <c r="H3380" t="inlineStr">
        <is>
          <t>Torun</t>
        </is>
      </c>
      <c r="I3380" t="inlineStr">
        <is>
          <t>PL</t>
        </is>
      </c>
      <c r="J3380" t="inlineStr">
        <is>
          <t>SGMMNS_M17</t>
        </is>
      </c>
      <c r="K3380" t="inlineStr">
        <is>
          <t>33 80 4505 468-5</t>
        </is>
      </c>
      <c r="L3380" t="inlineStr">
        <is>
          <t>2023-0033</t>
        </is>
      </c>
      <c r="M3380" s="6" t="n">
        <v>45591</v>
      </c>
      <c r="N3380" s="6" t="n">
        <v>47051</v>
      </c>
      <c r="O3380" t="n">
        <v>18.95</v>
      </c>
    </row>
    <row r="3381" hidden="1" s="287">
      <c r="A3381" t="inlineStr">
        <is>
          <t>V100060</t>
        </is>
      </c>
      <c r="B3381" t="n">
        <v>25</v>
      </c>
      <c r="C3381" t="n">
        <v>50</v>
      </c>
      <c r="D3381" t="inlineStr">
        <is>
          <t>Rail Cargo Austria AG</t>
        </is>
      </c>
      <c r="E3381" t="inlineStr">
        <is>
          <t>100020</t>
        </is>
      </c>
      <c r="F3381" t="inlineStr">
        <is>
          <t>Am Hauptbahnhof 2</t>
        </is>
      </c>
      <c r="G3381" t="inlineStr">
        <is>
          <t>1100</t>
        </is>
      </c>
      <c r="H3381" t="inlineStr">
        <is>
          <t>Wien</t>
        </is>
      </c>
      <c r="I3381" t="inlineStr">
        <is>
          <t>AT</t>
        </is>
      </c>
      <c r="J3381" t="inlineStr">
        <is>
          <t>SGNSS_M10</t>
        </is>
      </c>
      <c r="K3381" t="inlineStr">
        <is>
          <t>37 80 4565 572-7</t>
        </is>
      </c>
      <c r="L3381" t="inlineStr">
        <is>
          <t>2024-0031</t>
        </is>
      </c>
      <c r="M3381" s="6" t="n">
        <v>45566</v>
      </c>
      <c r="N3381" s="6" t="n">
        <v>46721</v>
      </c>
      <c r="O3381" t="n">
        <v>15.75</v>
      </c>
    </row>
    <row r="3382" hidden="1" s="287">
      <c r="A3382" t="inlineStr">
        <is>
          <t>V200044</t>
        </is>
      </c>
      <c r="B3382" t="n">
        <v>73</v>
      </c>
      <c r="C3382" t="n">
        <v>50</v>
      </c>
      <c r="D3382" t="inlineStr">
        <is>
          <t>PCC Intermodal S.A.</t>
        </is>
      </c>
      <c r="E3382" t="inlineStr">
        <is>
          <t>100761</t>
        </is>
      </c>
      <c r="F3382" t="inlineStr">
        <is>
          <t>ul Hutnicza 16</t>
        </is>
      </c>
      <c r="G3382" t="inlineStr">
        <is>
          <t>81-061</t>
        </is>
      </c>
      <c r="H3382" t="inlineStr">
        <is>
          <t>Gdynia</t>
        </is>
      </c>
      <c r="I3382" t="inlineStr">
        <is>
          <t>PL</t>
        </is>
      </c>
      <c r="J3382" t="inlineStr">
        <is>
          <t>SGNS_M13</t>
        </is>
      </c>
      <c r="K3382" t="inlineStr">
        <is>
          <t>37 80 4564 387-1</t>
        </is>
      </c>
      <c r="L3382" t="inlineStr">
        <is>
          <t>2023-0016</t>
        </is>
      </c>
      <c r="M3382" s="6" t="n">
        <v>45627</v>
      </c>
      <c r="N3382" s="6" t="n">
        <v>46356</v>
      </c>
      <c r="O3382" t="n">
        <v>22</v>
      </c>
    </row>
    <row r="3383" hidden="1" s="287">
      <c r="A3383" t="inlineStr">
        <is>
          <t>V200047</t>
        </is>
      </c>
      <c r="B3383" t="n">
        <v>78</v>
      </c>
      <c r="C3383" t="n">
        <v>50</v>
      </c>
      <c r="D3383" t="inlineStr">
        <is>
          <t>Alza Cargo Sp. z.o.o.</t>
        </is>
      </c>
      <c r="E3383" t="inlineStr">
        <is>
          <t>100060</t>
        </is>
      </c>
      <c r="F3383" t="inlineStr">
        <is>
          <t>al. Wojciecha Korfantego 125/A</t>
        </is>
      </c>
      <c r="G3383" t="inlineStr">
        <is>
          <t>40-156</t>
        </is>
      </c>
      <c r="H3383" t="inlineStr">
        <is>
          <t>Katowice</t>
        </is>
      </c>
      <c r="I3383" t="inlineStr">
        <is>
          <t>PL</t>
        </is>
      </c>
      <c r="J3383" t="inlineStr">
        <is>
          <t>SGMMNS_M17</t>
        </is>
      </c>
      <c r="K3383" t="inlineStr">
        <is>
          <t>33 80 4505 503-9</t>
        </is>
      </c>
      <c r="L3383" t="inlineStr">
        <is>
          <t>2024-0042</t>
        </is>
      </c>
      <c r="M3383" s="6" t="n">
        <v>45672</v>
      </c>
      <c r="N3383" s="6" t="n">
        <v>46401</v>
      </c>
      <c r="O3383" t="n">
        <v>19.71</v>
      </c>
    </row>
    <row r="3384" hidden="1" s="287">
      <c r="A3384" t="inlineStr">
        <is>
          <t>V100061</t>
        </is>
      </c>
      <c r="B3384" t="n">
        <v>157</v>
      </c>
      <c r="C3384" t="n">
        <v>20</v>
      </c>
      <c r="D3384" t="inlineStr">
        <is>
          <t>Rail Cargo Austria AG</t>
        </is>
      </c>
      <c r="E3384" t="inlineStr">
        <is>
          <t>100020</t>
        </is>
      </c>
      <c r="F3384" t="inlineStr">
        <is>
          <t>Am Hauptbahnhof 2</t>
        </is>
      </c>
      <c r="G3384" t="inlineStr">
        <is>
          <t>1100</t>
        </is>
      </c>
      <c r="H3384" t="inlineStr">
        <is>
          <t>Wien</t>
        </is>
      </c>
      <c r="I3384" t="inlineStr">
        <is>
          <t>AT</t>
        </is>
      </c>
      <c r="J3384" t="inlineStr">
        <is>
          <t>EANOS_95</t>
        </is>
      </c>
      <c r="K3384" t="inlineStr"/>
      <c r="L3384" t="inlineStr">
        <is>
          <t>2025-0008</t>
        </is>
      </c>
      <c r="M3384" s="6" t="n">
        <v>46262</v>
      </c>
      <c r="N3384" s="6" t="n">
        <v>50644</v>
      </c>
      <c r="O3384" t="n">
        <v>26</v>
      </c>
    </row>
    <row r="3385" hidden="1" s="287">
      <c r="A3385" t="inlineStr">
        <is>
          <t>V500002</t>
        </is>
      </c>
      <c r="B3385" t="n">
        <v>75</v>
      </c>
      <c r="C3385" t="n">
        <v>50</v>
      </c>
      <c r="D3385" t="inlineStr">
        <is>
          <t>LAUDE Smart Intermodal S.A.</t>
        </is>
      </c>
      <c r="E3385" t="inlineStr">
        <is>
          <t>100026</t>
        </is>
      </c>
      <c r="F3385" t="inlineStr">
        <is>
          <t>ul. Wroclawska 131</t>
        </is>
      </c>
      <c r="G3385" t="inlineStr">
        <is>
          <t>87-100</t>
        </is>
      </c>
      <c r="H3385" t="inlineStr">
        <is>
          <t>Torun</t>
        </is>
      </c>
      <c r="I3385" t="inlineStr">
        <is>
          <t>PL</t>
        </is>
      </c>
      <c r="J3385" t="inlineStr">
        <is>
          <t>SGMMNSS_M48</t>
        </is>
      </c>
      <c r="K3385" t="inlineStr">
        <is>
          <t>37 84 4594 936-5</t>
        </is>
      </c>
      <c r="L3385" t="inlineStr">
        <is>
          <t>2025-0027</t>
        </is>
      </c>
      <c r="M3385" s="6" t="n">
        <v>45847</v>
      </c>
      <c r="N3385" s="6" t="n">
        <v>47672</v>
      </c>
      <c r="O3385" t="n">
        <v>31.56</v>
      </c>
    </row>
    <row r="3386" hidden="1" s="287">
      <c r="A3386" t="inlineStr">
        <is>
          <t>V300082</t>
        </is>
      </c>
      <c r="B3386" t="n">
        <v>67</v>
      </c>
      <c r="C3386" t="n">
        <v>50</v>
      </c>
      <c r="D3386" t="inlineStr">
        <is>
          <t>NAVILAND CARGO SAS</t>
        </is>
      </c>
      <c r="E3386" t="inlineStr">
        <is>
          <t>100432</t>
        </is>
      </c>
      <c r="F3386" t="inlineStr">
        <is>
          <t>26 Quai Charles Pasqua</t>
        </is>
      </c>
      <c r="G3386" t="inlineStr">
        <is>
          <t>92300</t>
        </is>
      </c>
      <c r="H3386" t="inlineStr">
        <is>
          <t>Levallois-Perret</t>
        </is>
      </c>
      <c r="I3386" t="inlineStr">
        <is>
          <t>FR</t>
        </is>
      </c>
      <c r="J3386" t="inlineStr">
        <is>
          <t>SGGRSS_M20</t>
        </is>
      </c>
      <c r="K3386" t="inlineStr">
        <is>
          <t>33 80 4960 223-2</t>
        </is>
      </c>
      <c r="L3386" t="inlineStr">
        <is>
          <t>2025-0029</t>
        </is>
      </c>
      <c r="M3386" s="6" t="n">
        <v>45992</v>
      </c>
      <c r="N3386" s="6" t="n">
        <v>46721</v>
      </c>
      <c r="O3386" t="n">
        <v>25</v>
      </c>
    </row>
    <row r="3387" hidden="1" s="287">
      <c r="A3387" t="inlineStr">
        <is>
          <t>V100039</t>
        </is>
      </c>
      <c r="B3387" t="n">
        <v>60</v>
      </c>
      <c r="C3387" t="n">
        <v>50</v>
      </c>
      <c r="D3387" t="inlineStr">
        <is>
          <t>Rail Cargo Austria AG</t>
        </is>
      </c>
      <c r="E3387" t="inlineStr">
        <is>
          <t>100020</t>
        </is>
      </c>
      <c r="F3387" t="inlineStr">
        <is>
          <t>Am Hauptbahnhof 2</t>
        </is>
      </c>
      <c r="G3387" t="inlineStr">
        <is>
          <t>1100</t>
        </is>
      </c>
      <c r="H3387" t="inlineStr">
        <is>
          <t>Wien</t>
        </is>
      </c>
      <c r="I3387" t="inlineStr">
        <is>
          <t>AT</t>
        </is>
      </c>
      <c r="J3387" t="inlineStr">
        <is>
          <t>SDGGMRSS_M8</t>
        </is>
      </c>
      <c r="K3387" t="inlineStr">
        <is>
          <t>35 80 4956 792-0</t>
        </is>
      </c>
      <c r="L3387" t="inlineStr">
        <is>
          <t>2022-0023</t>
        </is>
      </c>
      <c r="M3387" s="6" t="n">
        <v>45145</v>
      </c>
      <c r="N3387" s="6" t="n">
        <v>46203</v>
      </c>
      <c r="O3387" t="n">
        <v>49.9</v>
      </c>
    </row>
    <row r="3388" hidden="1" s="287">
      <c r="A3388" t="inlineStr">
        <is>
          <t>V300031</t>
        </is>
      </c>
      <c r="B3388" t="n">
        <v>80</v>
      </c>
      <c r="C3388" t="n">
        <v>50</v>
      </c>
      <c r="D3388" t="inlineStr">
        <is>
          <t>EWG Rail Zrt.</t>
        </is>
      </c>
      <c r="E3388" t="inlineStr">
        <is>
          <t>100758</t>
        </is>
      </c>
      <c r="F3388" t="inlineStr">
        <is>
          <t>Váci út 76 3.em</t>
        </is>
      </c>
      <c r="G3388" t="inlineStr">
        <is>
          <t>1133</t>
        </is>
      </c>
      <c r="H3388" t="inlineStr">
        <is>
          <t>Budapest</t>
        </is>
      </c>
      <c r="I3388" t="inlineStr">
        <is>
          <t>HU</t>
        </is>
      </c>
      <c r="J3388" t="inlineStr">
        <is>
          <t>SGGRSS_M2</t>
        </is>
      </c>
      <c r="K3388" t="inlineStr">
        <is>
          <t>37 80 4980 771-2</t>
        </is>
      </c>
      <c r="L3388" t="inlineStr">
        <is>
          <t>2023-0008</t>
        </is>
      </c>
      <c r="M3388" s="6" t="n">
        <v>45992</v>
      </c>
      <c r="N3388" s="6" t="n">
        <v>46905</v>
      </c>
      <c r="O3388" t="n">
        <v>19.25</v>
      </c>
    </row>
    <row r="3389" hidden="1" s="287">
      <c r="A3389" t="inlineStr">
        <is>
          <t>V100051</t>
        </is>
      </c>
      <c r="B3389" t="n">
        <v>77</v>
      </c>
      <c r="C3389" t="n">
        <v>50</v>
      </c>
      <c r="D3389" t="inlineStr">
        <is>
          <t>LAUDE Smart Intermodal S.A.</t>
        </is>
      </c>
      <c r="E3389" t="inlineStr">
        <is>
          <t>100026</t>
        </is>
      </c>
      <c r="F3389" t="inlineStr">
        <is>
          <t>ul. Wroclawska 131</t>
        </is>
      </c>
      <c r="G3389" t="inlineStr">
        <is>
          <t>87-100</t>
        </is>
      </c>
      <c r="H3389" t="inlineStr">
        <is>
          <t>Torun</t>
        </is>
      </c>
      <c r="I3389" t="inlineStr">
        <is>
          <t>PL</t>
        </is>
      </c>
      <c r="J3389" t="inlineStr">
        <is>
          <t>SGMMNS_M17</t>
        </is>
      </c>
      <c r="K3389" t="inlineStr">
        <is>
          <t>33 80 4505 472-7</t>
        </is>
      </c>
      <c r="L3389" t="inlineStr">
        <is>
          <t>2023-0033</t>
        </is>
      </c>
      <c r="M3389" s="6" t="n">
        <v>45591</v>
      </c>
      <c r="N3389" s="6" t="n">
        <v>47051</v>
      </c>
      <c r="O3389" t="n">
        <v>18.95</v>
      </c>
    </row>
    <row r="3390" hidden="1" s="287">
      <c r="A3390" t="inlineStr">
        <is>
          <t>V100060</t>
        </is>
      </c>
      <c r="B3390" t="n">
        <v>26</v>
      </c>
      <c r="C3390" t="n">
        <v>50</v>
      </c>
      <c r="D3390" t="inlineStr">
        <is>
          <t>Rail Cargo Austria AG</t>
        </is>
      </c>
      <c r="E3390" t="inlineStr">
        <is>
          <t>100020</t>
        </is>
      </c>
      <c r="F3390" t="inlineStr">
        <is>
          <t>Am Hauptbahnhof 2</t>
        </is>
      </c>
      <c r="G3390" t="inlineStr">
        <is>
          <t>1100</t>
        </is>
      </c>
      <c r="H3390" t="inlineStr">
        <is>
          <t>Wien</t>
        </is>
      </c>
      <c r="I3390" t="inlineStr">
        <is>
          <t>AT</t>
        </is>
      </c>
      <c r="J3390" t="inlineStr">
        <is>
          <t>SGNSS_M10</t>
        </is>
      </c>
      <c r="K3390" t="inlineStr">
        <is>
          <t>37 80 4565 577-6</t>
        </is>
      </c>
      <c r="L3390" t="inlineStr">
        <is>
          <t>2024-0031</t>
        </is>
      </c>
      <c r="M3390" s="6" t="n">
        <v>45566</v>
      </c>
      <c r="N3390" s="6" t="n">
        <v>46721</v>
      </c>
      <c r="O3390" t="n">
        <v>15.75</v>
      </c>
    </row>
    <row r="3391" hidden="1" s="287">
      <c r="A3391" t="inlineStr">
        <is>
          <t>V200044</t>
        </is>
      </c>
      <c r="B3391" t="n">
        <v>74</v>
      </c>
      <c r="C3391" t="n">
        <v>50</v>
      </c>
      <c r="D3391" t="inlineStr">
        <is>
          <t>PCC Intermodal S.A.</t>
        </is>
      </c>
      <c r="E3391" t="inlineStr">
        <is>
          <t>100761</t>
        </is>
      </c>
      <c r="F3391" t="inlineStr">
        <is>
          <t>ul Hutnicza 16</t>
        </is>
      </c>
      <c r="G3391" t="inlineStr">
        <is>
          <t>81-061</t>
        </is>
      </c>
      <c r="H3391" t="inlineStr">
        <is>
          <t>Gdynia</t>
        </is>
      </c>
      <c r="I3391" t="inlineStr">
        <is>
          <t>PL</t>
        </is>
      </c>
      <c r="J3391" t="inlineStr">
        <is>
          <t>SGNS_M13</t>
        </is>
      </c>
      <c r="K3391" t="inlineStr">
        <is>
          <t>37 80 4564 388-9</t>
        </is>
      </c>
      <c r="L3391" t="inlineStr">
        <is>
          <t>2023-0016</t>
        </is>
      </c>
      <c r="M3391" s="6" t="n">
        <v>45627</v>
      </c>
      <c r="N3391" s="6" t="n">
        <v>46356</v>
      </c>
      <c r="O3391" t="n">
        <v>22</v>
      </c>
    </row>
    <row r="3392" hidden="1" s="287">
      <c r="A3392" t="inlineStr">
        <is>
          <t>V200047</t>
        </is>
      </c>
      <c r="B3392" t="n">
        <v>79</v>
      </c>
      <c r="C3392" t="n">
        <v>50</v>
      </c>
      <c r="D3392" t="inlineStr">
        <is>
          <t>Alza Cargo Sp. z.o.o.</t>
        </is>
      </c>
      <c r="E3392" t="inlineStr">
        <is>
          <t>100060</t>
        </is>
      </c>
      <c r="F3392" t="inlineStr">
        <is>
          <t>al. Wojciecha Korfantego 125/A</t>
        </is>
      </c>
      <c r="G3392" t="inlineStr">
        <is>
          <t>40-156</t>
        </is>
      </c>
      <c r="H3392" t="inlineStr">
        <is>
          <t>Katowice</t>
        </is>
      </c>
      <c r="I3392" t="inlineStr">
        <is>
          <t>PL</t>
        </is>
      </c>
      <c r="J3392" t="inlineStr">
        <is>
          <t>SGMMNS_M17</t>
        </is>
      </c>
      <c r="K3392" t="inlineStr">
        <is>
          <t>33 80 4505 504-7</t>
        </is>
      </c>
      <c r="L3392" t="inlineStr">
        <is>
          <t>2024-0042</t>
        </is>
      </c>
      <c r="M3392" s="6" t="n">
        <v>45672</v>
      </c>
      <c r="N3392" s="6" t="n">
        <v>46401</v>
      </c>
      <c r="O3392" t="n">
        <v>19.71</v>
      </c>
    </row>
    <row r="3393" hidden="1" s="287">
      <c r="A3393" t="inlineStr">
        <is>
          <t>V100061</t>
        </is>
      </c>
      <c r="B3393" t="n">
        <v>158</v>
      </c>
      <c r="C3393" t="n">
        <v>20</v>
      </c>
      <c r="D3393" t="inlineStr">
        <is>
          <t>Rail Cargo Austria AG</t>
        </is>
      </c>
      <c r="E3393" t="inlineStr">
        <is>
          <t>100020</t>
        </is>
      </c>
      <c r="F3393" t="inlineStr">
        <is>
          <t>Am Hauptbahnhof 2</t>
        </is>
      </c>
      <c r="G3393" t="inlineStr">
        <is>
          <t>1100</t>
        </is>
      </c>
      <c r="H3393" t="inlineStr">
        <is>
          <t>Wien</t>
        </is>
      </c>
      <c r="I3393" t="inlineStr">
        <is>
          <t>AT</t>
        </is>
      </c>
      <c r="J3393" t="inlineStr">
        <is>
          <t>EANOS_95</t>
        </is>
      </c>
      <c r="K3393" t="inlineStr"/>
      <c r="L3393" t="inlineStr">
        <is>
          <t>2025-0008</t>
        </is>
      </c>
      <c r="M3393" s="6" t="n">
        <v>46262</v>
      </c>
      <c r="N3393" s="6" t="n">
        <v>50644</v>
      </c>
      <c r="O3393" t="n">
        <v>26</v>
      </c>
    </row>
    <row r="3394" hidden="1" s="287">
      <c r="A3394" t="inlineStr">
        <is>
          <t>V500002</t>
        </is>
      </c>
      <c r="B3394" t="n">
        <v>76</v>
      </c>
      <c r="C3394" t="n">
        <v>50</v>
      </c>
      <c r="D3394" t="inlineStr">
        <is>
          <t>LAUDE Smart Intermodal S.A.</t>
        </is>
      </c>
      <c r="E3394" t="inlineStr">
        <is>
          <t>100026</t>
        </is>
      </c>
      <c r="F3394" t="inlineStr">
        <is>
          <t>ul. Wroclawska 131</t>
        </is>
      </c>
      <c r="G3394" t="inlineStr">
        <is>
          <t>87-100</t>
        </is>
      </c>
      <c r="H3394" t="inlineStr">
        <is>
          <t>Torun</t>
        </is>
      </c>
      <c r="I3394" t="inlineStr">
        <is>
          <t>PL</t>
        </is>
      </c>
      <c r="J3394" t="inlineStr">
        <is>
          <t>SGMMNSS_M48</t>
        </is>
      </c>
      <c r="K3394" t="inlineStr">
        <is>
          <t>37 84 4594 937-3</t>
        </is>
      </c>
      <c r="L3394" t="inlineStr">
        <is>
          <t>2025-0027</t>
        </is>
      </c>
      <c r="M3394" s="6" t="n">
        <v>45847</v>
      </c>
      <c r="N3394" s="6" t="n">
        <v>47672</v>
      </c>
      <c r="O3394" t="n">
        <v>31.56</v>
      </c>
    </row>
    <row r="3395" hidden="1" s="287">
      <c r="A3395" t="inlineStr">
        <is>
          <t>V300082</t>
        </is>
      </c>
      <c r="B3395" t="n">
        <v>68</v>
      </c>
      <c r="C3395" t="n">
        <v>50</v>
      </c>
      <c r="D3395" t="inlineStr">
        <is>
          <t>NAVILAND CARGO SAS</t>
        </is>
      </c>
      <c r="E3395" t="inlineStr">
        <is>
          <t>100432</t>
        </is>
      </c>
      <c r="F3395" t="inlineStr">
        <is>
          <t>26 Quai Charles Pasqua</t>
        </is>
      </c>
      <c r="G3395" t="inlineStr">
        <is>
          <t>92300</t>
        </is>
      </c>
      <c r="H3395" t="inlineStr">
        <is>
          <t>Levallois-Perret</t>
        </is>
      </c>
      <c r="I3395" t="inlineStr">
        <is>
          <t>FR</t>
        </is>
      </c>
      <c r="J3395" t="inlineStr">
        <is>
          <t>SGGRSS_M20</t>
        </is>
      </c>
      <c r="K3395" t="inlineStr">
        <is>
          <t>33 80 4960 224-0</t>
        </is>
      </c>
      <c r="L3395" t="inlineStr">
        <is>
          <t>2025-0029</t>
        </is>
      </c>
      <c r="M3395" s="6" t="n">
        <v>45992</v>
      </c>
      <c r="N3395" s="6" t="n">
        <v>46721</v>
      </c>
      <c r="O3395" t="n">
        <v>25</v>
      </c>
    </row>
    <row r="3396" hidden="1" s="287">
      <c r="A3396" t="inlineStr">
        <is>
          <t>V100039</t>
        </is>
      </c>
      <c r="B3396" t="n">
        <v>61</v>
      </c>
      <c r="C3396" t="n">
        <v>50</v>
      </c>
      <c r="D3396" t="inlineStr">
        <is>
          <t>Rail Cargo Austria AG</t>
        </is>
      </c>
      <c r="E3396" t="inlineStr">
        <is>
          <t>100020</t>
        </is>
      </c>
      <c r="F3396" t="inlineStr">
        <is>
          <t>Am Hauptbahnhof 2</t>
        </is>
      </c>
      <c r="G3396" t="inlineStr">
        <is>
          <t>1100</t>
        </is>
      </c>
      <c r="H3396" t="inlineStr">
        <is>
          <t>Wien</t>
        </is>
      </c>
      <c r="I3396" t="inlineStr">
        <is>
          <t>AT</t>
        </is>
      </c>
      <c r="J3396" t="inlineStr">
        <is>
          <t>SDGGMRSS_M8</t>
        </is>
      </c>
      <c r="K3396" t="inlineStr">
        <is>
          <t>35 80 4956 793-8</t>
        </is>
      </c>
      <c r="L3396" t="inlineStr">
        <is>
          <t>2022-0023</t>
        </is>
      </c>
      <c r="M3396" s="6" t="n">
        <v>45145</v>
      </c>
      <c r="N3396" s="6" t="n">
        <v>46203</v>
      </c>
      <c r="O3396" t="n">
        <v>49.9</v>
      </c>
    </row>
    <row r="3397" hidden="1" s="287">
      <c r="A3397" t="inlineStr">
        <is>
          <t>V100051</t>
        </is>
      </c>
      <c r="B3397" t="n">
        <v>78</v>
      </c>
      <c r="C3397" t="n">
        <v>50</v>
      </c>
      <c r="D3397" t="inlineStr">
        <is>
          <t>LAUDE Smart Intermodal S.A.</t>
        </is>
      </c>
      <c r="E3397" t="inlineStr">
        <is>
          <t>100026</t>
        </is>
      </c>
      <c r="F3397" t="inlineStr">
        <is>
          <t>ul. Wroclawska 131</t>
        </is>
      </c>
      <c r="G3397" t="inlineStr">
        <is>
          <t>87-100</t>
        </is>
      </c>
      <c r="H3397" t="inlineStr">
        <is>
          <t>Torun</t>
        </is>
      </c>
      <c r="I3397" t="inlineStr">
        <is>
          <t>PL</t>
        </is>
      </c>
      <c r="J3397" t="inlineStr">
        <is>
          <t>SGMMNS_M17</t>
        </is>
      </c>
      <c r="K3397" t="inlineStr">
        <is>
          <t>33 80 4505 474-3</t>
        </is>
      </c>
      <c r="L3397" t="inlineStr">
        <is>
          <t>2023-0033</t>
        </is>
      </c>
      <c r="M3397" s="6" t="n">
        <v>45591</v>
      </c>
      <c r="N3397" s="6" t="n">
        <v>47051</v>
      </c>
      <c r="O3397" t="n">
        <v>18.95</v>
      </c>
    </row>
    <row r="3398" hidden="1" s="287">
      <c r="A3398" t="inlineStr">
        <is>
          <t>V100060</t>
        </is>
      </c>
      <c r="B3398" t="n">
        <v>27</v>
      </c>
      <c r="C3398" t="n">
        <v>50</v>
      </c>
      <c r="D3398" t="inlineStr">
        <is>
          <t>Rail Cargo Austria AG</t>
        </is>
      </c>
      <c r="E3398" t="inlineStr">
        <is>
          <t>100020</t>
        </is>
      </c>
      <c r="F3398" t="inlineStr">
        <is>
          <t>Am Hauptbahnhof 2</t>
        </is>
      </c>
      <c r="G3398" t="inlineStr">
        <is>
          <t>1100</t>
        </is>
      </c>
      <c r="H3398" t="inlineStr">
        <is>
          <t>Wien</t>
        </is>
      </c>
      <c r="I3398" t="inlineStr">
        <is>
          <t>AT</t>
        </is>
      </c>
      <c r="J3398" t="inlineStr">
        <is>
          <t>SGNSS_M10</t>
        </is>
      </c>
      <c r="K3398" t="inlineStr">
        <is>
          <t>37 80 4565 587-5</t>
        </is>
      </c>
      <c r="L3398" t="inlineStr">
        <is>
          <t>2024-0031</t>
        </is>
      </c>
      <c r="M3398" s="6" t="n">
        <v>45566</v>
      </c>
      <c r="N3398" s="6" t="n">
        <v>46721</v>
      </c>
      <c r="O3398" t="n">
        <v>15.75</v>
      </c>
    </row>
    <row r="3399" hidden="1" s="287">
      <c r="A3399" t="inlineStr">
        <is>
          <t>V200044</t>
        </is>
      </c>
      <c r="B3399" t="n">
        <v>75</v>
      </c>
      <c r="C3399" t="n">
        <v>50</v>
      </c>
      <c r="D3399" t="inlineStr">
        <is>
          <t>PCC Intermodal S.A.</t>
        </is>
      </c>
      <c r="E3399" t="inlineStr">
        <is>
          <t>100761</t>
        </is>
      </c>
      <c r="F3399" t="inlineStr">
        <is>
          <t>ul Hutnicza 16</t>
        </is>
      </c>
      <c r="G3399" t="inlineStr">
        <is>
          <t>81-061</t>
        </is>
      </c>
      <c r="H3399" t="inlineStr">
        <is>
          <t>Gdynia</t>
        </is>
      </c>
      <c r="I3399" t="inlineStr">
        <is>
          <t>PL</t>
        </is>
      </c>
      <c r="J3399" t="inlineStr">
        <is>
          <t>SGNS_M13</t>
        </is>
      </c>
      <c r="K3399" t="inlineStr">
        <is>
          <t>37 80 4564 389-7</t>
        </is>
      </c>
      <c r="L3399" t="inlineStr">
        <is>
          <t>2023-0016</t>
        </is>
      </c>
      <c r="M3399" s="6" t="n">
        <v>45627</v>
      </c>
      <c r="N3399" s="6" t="n">
        <v>46356</v>
      </c>
      <c r="O3399" t="n">
        <v>22</v>
      </c>
    </row>
    <row r="3400" hidden="1" s="287">
      <c r="A3400" t="inlineStr">
        <is>
          <t>V100061</t>
        </is>
      </c>
      <c r="B3400" t="n">
        <v>159</v>
      </c>
      <c r="C3400" t="n">
        <v>20</v>
      </c>
      <c r="D3400" t="inlineStr">
        <is>
          <t>Rail Cargo Austria AG</t>
        </is>
      </c>
      <c r="E3400" t="inlineStr">
        <is>
          <t>100020</t>
        </is>
      </c>
      <c r="F3400" t="inlineStr">
        <is>
          <t>Am Hauptbahnhof 2</t>
        </is>
      </c>
      <c r="G3400" t="inlineStr">
        <is>
          <t>1100</t>
        </is>
      </c>
      <c r="H3400" t="inlineStr">
        <is>
          <t>Wien</t>
        </is>
      </c>
      <c r="I3400" t="inlineStr">
        <is>
          <t>AT</t>
        </is>
      </c>
      <c r="J3400" t="inlineStr">
        <is>
          <t>EANOS_95</t>
        </is>
      </c>
      <c r="K3400" t="inlineStr"/>
      <c r="L3400" t="inlineStr">
        <is>
          <t>2025-0008</t>
        </is>
      </c>
      <c r="M3400" s="6" t="n">
        <v>46262</v>
      </c>
      <c r="N3400" s="6" t="n">
        <v>50644</v>
      </c>
      <c r="O3400" t="n">
        <v>26</v>
      </c>
    </row>
    <row r="3401" hidden="1" s="287">
      <c r="A3401" t="inlineStr">
        <is>
          <t>V500002</t>
        </is>
      </c>
      <c r="B3401" t="n">
        <v>77</v>
      </c>
      <c r="C3401" t="n">
        <v>50</v>
      </c>
      <c r="D3401" t="inlineStr">
        <is>
          <t>LAUDE Smart Intermodal S.A.</t>
        </is>
      </c>
      <c r="E3401" t="inlineStr">
        <is>
          <t>100026</t>
        </is>
      </c>
      <c r="F3401" t="inlineStr">
        <is>
          <t>ul. Wroclawska 131</t>
        </is>
      </c>
      <c r="G3401" t="inlineStr">
        <is>
          <t>87-100</t>
        </is>
      </c>
      <c r="H3401" t="inlineStr">
        <is>
          <t>Torun</t>
        </is>
      </c>
      <c r="I3401" t="inlineStr">
        <is>
          <t>PL</t>
        </is>
      </c>
      <c r="J3401" t="inlineStr">
        <is>
          <t>SGMMNSS_M48</t>
        </is>
      </c>
      <c r="K3401" t="inlineStr">
        <is>
          <t>37 84 4594 938-1</t>
        </is>
      </c>
      <c r="L3401" t="inlineStr">
        <is>
          <t>2025-0027</t>
        </is>
      </c>
      <c r="M3401" s="6" t="n">
        <v>45847</v>
      </c>
      <c r="N3401" s="6" t="n">
        <v>47672</v>
      </c>
      <c r="O3401" t="n">
        <v>31.56</v>
      </c>
    </row>
    <row r="3402" hidden="1" s="287">
      <c r="A3402" t="inlineStr">
        <is>
          <t>V300082</t>
        </is>
      </c>
      <c r="B3402" t="n">
        <v>69</v>
      </c>
      <c r="C3402" t="n">
        <v>50</v>
      </c>
      <c r="D3402" t="inlineStr">
        <is>
          <t>NAVILAND CARGO SAS</t>
        </is>
      </c>
      <c r="E3402" t="inlineStr">
        <is>
          <t>100432</t>
        </is>
      </c>
      <c r="F3402" t="inlineStr">
        <is>
          <t>26 Quai Charles Pasqua</t>
        </is>
      </c>
      <c r="G3402" t="inlineStr">
        <is>
          <t>92300</t>
        </is>
      </c>
      <c r="H3402" t="inlineStr">
        <is>
          <t>Levallois-Perret</t>
        </is>
      </c>
      <c r="I3402" t="inlineStr">
        <is>
          <t>FR</t>
        </is>
      </c>
      <c r="J3402" t="inlineStr">
        <is>
          <t>SGGRSS_M20</t>
        </is>
      </c>
      <c r="K3402" t="inlineStr">
        <is>
          <t>33 80 4960 227-3</t>
        </is>
      </c>
      <c r="L3402" t="inlineStr">
        <is>
          <t>2025-0029</t>
        </is>
      </c>
      <c r="M3402" s="6" t="n">
        <v>45992</v>
      </c>
      <c r="N3402" s="6" t="n">
        <v>46721</v>
      </c>
      <c r="O3402" t="n">
        <v>25</v>
      </c>
    </row>
    <row r="3403" hidden="1" s="287">
      <c r="A3403" t="inlineStr">
        <is>
          <t>V100039</t>
        </is>
      </c>
      <c r="B3403" t="n">
        <v>62</v>
      </c>
      <c r="C3403" t="n">
        <v>50</v>
      </c>
      <c r="D3403" t="inlineStr">
        <is>
          <t>Rail Cargo Austria AG</t>
        </is>
      </c>
      <c r="E3403" t="inlineStr">
        <is>
          <t>100020</t>
        </is>
      </c>
      <c r="F3403" t="inlineStr">
        <is>
          <t>Am Hauptbahnhof 2</t>
        </is>
      </c>
      <c r="G3403" t="inlineStr">
        <is>
          <t>1100</t>
        </is>
      </c>
      <c r="H3403" t="inlineStr">
        <is>
          <t>Wien</t>
        </is>
      </c>
      <c r="I3403" t="inlineStr">
        <is>
          <t>AT</t>
        </is>
      </c>
      <c r="J3403" t="inlineStr">
        <is>
          <t>SDGGMRSS_M8</t>
        </is>
      </c>
      <c r="K3403" t="inlineStr">
        <is>
          <t>35 80 4956 794-6</t>
        </is>
      </c>
      <c r="L3403" t="inlineStr">
        <is>
          <t>2022-0023</t>
        </is>
      </c>
      <c r="M3403" s="6" t="n">
        <v>45145</v>
      </c>
      <c r="N3403" s="6" t="n">
        <v>46203</v>
      </c>
      <c r="O3403" t="n">
        <v>49.9</v>
      </c>
    </row>
    <row r="3404" hidden="1" s="287">
      <c r="A3404" t="inlineStr">
        <is>
          <t>V100051</t>
        </is>
      </c>
      <c r="B3404" t="n">
        <v>79</v>
      </c>
      <c r="C3404" t="n">
        <v>50</v>
      </c>
      <c r="D3404" t="inlineStr">
        <is>
          <t>LAUDE Smart Intermodal S.A.</t>
        </is>
      </c>
      <c r="E3404" t="inlineStr">
        <is>
          <t>100026</t>
        </is>
      </c>
      <c r="F3404" t="inlineStr">
        <is>
          <t>ul. Wroclawska 131</t>
        </is>
      </c>
      <c r="G3404" t="inlineStr">
        <is>
          <t>87-100</t>
        </is>
      </c>
      <c r="H3404" t="inlineStr">
        <is>
          <t>Torun</t>
        </is>
      </c>
      <c r="I3404" t="inlineStr">
        <is>
          <t>PL</t>
        </is>
      </c>
      <c r="J3404" t="inlineStr">
        <is>
          <t>SGMMNS_M17</t>
        </is>
      </c>
      <c r="K3404" t="inlineStr">
        <is>
          <t>33 80 4505 480-0</t>
        </is>
      </c>
      <c r="L3404" t="inlineStr">
        <is>
          <t>2023-0033</t>
        </is>
      </c>
      <c r="M3404" s="6" t="n">
        <v>45591</v>
      </c>
      <c r="N3404" s="6" t="n">
        <v>47051</v>
      </c>
      <c r="O3404" t="n">
        <v>18.95</v>
      </c>
    </row>
    <row r="3405" hidden="1" s="287">
      <c r="A3405" t="inlineStr">
        <is>
          <t>V100060</t>
        </is>
      </c>
      <c r="B3405" t="n">
        <v>28</v>
      </c>
      <c r="C3405" t="n">
        <v>50</v>
      </c>
      <c r="D3405" t="inlineStr">
        <is>
          <t>Rail Cargo Austria AG</t>
        </is>
      </c>
      <c r="E3405" t="inlineStr">
        <is>
          <t>100020</t>
        </is>
      </c>
      <c r="F3405" t="inlineStr">
        <is>
          <t>Am Hauptbahnhof 2</t>
        </is>
      </c>
      <c r="G3405" t="inlineStr">
        <is>
          <t>1100</t>
        </is>
      </c>
      <c r="H3405" t="inlineStr">
        <is>
          <t>Wien</t>
        </is>
      </c>
      <c r="I3405" t="inlineStr">
        <is>
          <t>AT</t>
        </is>
      </c>
      <c r="J3405" t="inlineStr">
        <is>
          <t>SGNS_M9</t>
        </is>
      </c>
      <c r="K3405" t="inlineStr">
        <is>
          <t>37 80 4564 619-7</t>
        </is>
      </c>
      <c r="L3405" t="inlineStr">
        <is>
          <t>2024-0031</t>
        </is>
      </c>
      <c r="M3405" s="6" t="n">
        <v>45566</v>
      </c>
      <c r="N3405" s="6" t="n">
        <v>46721</v>
      </c>
      <c r="O3405" t="n">
        <v>15.75</v>
      </c>
    </row>
    <row r="3406" hidden="1" s="287">
      <c r="A3406" t="inlineStr">
        <is>
          <t>V200044</t>
        </is>
      </c>
      <c r="B3406" t="n">
        <v>76</v>
      </c>
      <c r="C3406" t="n">
        <v>50</v>
      </c>
      <c r="D3406" t="inlineStr">
        <is>
          <t>PCC Intermodal S.A.</t>
        </is>
      </c>
      <c r="E3406" t="inlineStr">
        <is>
          <t>100761</t>
        </is>
      </c>
      <c r="F3406" t="inlineStr">
        <is>
          <t>ul Hutnicza 16</t>
        </is>
      </c>
      <c r="G3406" t="inlineStr">
        <is>
          <t>81-061</t>
        </is>
      </c>
      <c r="H3406" t="inlineStr">
        <is>
          <t>Gdynia</t>
        </is>
      </c>
      <c r="I3406" t="inlineStr">
        <is>
          <t>PL</t>
        </is>
      </c>
      <c r="J3406" t="inlineStr">
        <is>
          <t>SGNS_M13</t>
        </is>
      </c>
      <c r="K3406" t="inlineStr">
        <is>
          <t>37 80 4564 390-5</t>
        </is>
      </c>
      <c r="L3406" t="inlineStr">
        <is>
          <t>2023-0016</t>
        </is>
      </c>
      <c r="M3406" s="6" t="n">
        <v>45627</v>
      </c>
      <c r="N3406" s="6" t="n">
        <v>46356</v>
      </c>
      <c r="O3406" t="n">
        <v>22</v>
      </c>
    </row>
    <row r="3407" hidden="1" s="287">
      <c r="A3407" t="inlineStr">
        <is>
          <t>V100061</t>
        </is>
      </c>
      <c r="B3407" t="n">
        <v>160</v>
      </c>
      <c r="C3407" t="n">
        <v>20</v>
      </c>
      <c r="D3407" t="inlineStr">
        <is>
          <t>Rail Cargo Austria AG</t>
        </is>
      </c>
      <c r="E3407" t="inlineStr">
        <is>
          <t>100020</t>
        </is>
      </c>
      <c r="F3407" t="inlineStr">
        <is>
          <t>Am Hauptbahnhof 2</t>
        </is>
      </c>
      <c r="G3407" t="inlineStr">
        <is>
          <t>1100</t>
        </is>
      </c>
      <c r="H3407" t="inlineStr">
        <is>
          <t>Wien</t>
        </is>
      </c>
      <c r="I3407" t="inlineStr">
        <is>
          <t>AT</t>
        </is>
      </c>
      <c r="J3407" t="inlineStr">
        <is>
          <t>EANOS_95</t>
        </is>
      </c>
      <c r="K3407" t="inlineStr"/>
      <c r="L3407" t="inlineStr">
        <is>
          <t>2025-0008</t>
        </is>
      </c>
      <c r="M3407" s="6" t="n">
        <v>46262</v>
      </c>
      <c r="N3407" s="6" t="n">
        <v>50644</v>
      </c>
      <c r="O3407" t="n">
        <v>26</v>
      </c>
    </row>
    <row r="3408" hidden="1" s="287">
      <c r="A3408" t="inlineStr">
        <is>
          <t>V500002</t>
        </is>
      </c>
      <c r="B3408" t="n">
        <v>78</v>
      </c>
      <c r="C3408" t="n">
        <v>50</v>
      </c>
      <c r="D3408" t="inlineStr">
        <is>
          <t>LAUDE Smart Intermodal S.A.</t>
        </is>
      </c>
      <c r="E3408" t="inlineStr">
        <is>
          <t>100026</t>
        </is>
      </c>
      <c r="F3408" t="inlineStr">
        <is>
          <t>ul. Wroclawska 131</t>
        </is>
      </c>
      <c r="G3408" t="inlineStr">
        <is>
          <t>87-100</t>
        </is>
      </c>
      <c r="H3408" t="inlineStr">
        <is>
          <t>Torun</t>
        </is>
      </c>
      <c r="I3408" t="inlineStr">
        <is>
          <t>PL</t>
        </is>
      </c>
      <c r="J3408" t="inlineStr">
        <is>
          <t>SGMMNSS_M48</t>
        </is>
      </c>
      <c r="K3408" t="inlineStr">
        <is>
          <t>37 84 4594 941-5</t>
        </is>
      </c>
      <c r="L3408" t="inlineStr">
        <is>
          <t>2025-0027</t>
        </is>
      </c>
      <c r="M3408" s="6" t="n">
        <v>45847</v>
      </c>
      <c r="N3408" s="6" t="n">
        <v>47672</v>
      </c>
      <c r="O3408" t="n">
        <v>31.56</v>
      </c>
    </row>
    <row r="3409" hidden="1" s="287">
      <c r="A3409" t="inlineStr">
        <is>
          <t>V300082</t>
        </is>
      </c>
      <c r="B3409" t="n">
        <v>70</v>
      </c>
      <c r="C3409" t="n">
        <v>50</v>
      </c>
      <c r="D3409" t="inlineStr">
        <is>
          <t>NAVILAND CARGO SAS</t>
        </is>
      </c>
      <c r="E3409" t="inlineStr">
        <is>
          <t>100432</t>
        </is>
      </c>
      <c r="F3409" t="inlineStr">
        <is>
          <t>26 Quai Charles Pasqua</t>
        </is>
      </c>
      <c r="G3409" t="inlineStr">
        <is>
          <t>92300</t>
        </is>
      </c>
      <c r="H3409" t="inlineStr">
        <is>
          <t>Levallois-Perret</t>
        </is>
      </c>
      <c r="I3409" t="inlineStr">
        <is>
          <t>FR</t>
        </is>
      </c>
      <c r="J3409" t="inlineStr">
        <is>
          <t>SGGRSS_M20</t>
        </is>
      </c>
      <c r="K3409" t="inlineStr">
        <is>
          <t>33 80 4960 228-1</t>
        </is>
      </c>
      <c r="L3409" t="inlineStr">
        <is>
          <t>2025-0029</t>
        </is>
      </c>
      <c r="M3409" s="6" t="n">
        <v>45992</v>
      </c>
      <c r="N3409" s="6" t="n">
        <v>46721</v>
      </c>
      <c r="O3409" t="n">
        <v>25</v>
      </c>
    </row>
    <row r="3410" hidden="1" s="287">
      <c r="A3410" t="inlineStr">
        <is>
          <t>V100039</t>
        </is>
      </c>
      <c r="B3410" t="n">
        <v>63</v>
      </c>
      <c r="C3410" t="n">
        <v>50</v>
      </c>
      <c r="D3410" t="inlineStr">
        <is>
          <t>Rail Cargo Austria AG</t>
        </is>
      </c>
      <c r="E3410" t="inlineStr">
        <is>
          <t>100020</t>
        </is>
      </c>
      <c r="F3410" t="inlineStr">
        <is>
          <t>Am Hauptbahnhof 2</t>
        </is>
      </c>
      <c r="G3410" t="inlineStr">
        <is>
          <t>1100</t>
        </is>
      </c>
      <c r="H3410" t="inlineStr">
        <is>
          <t>Wien</t>
        </is>
      </c>
      <c r="I3410" t="inlineStr">
        <is>
          <t>AT</t>
        </is>
      </c>
      <c r="J3410" t="inlineStr">
        <is>
          <t>SDGGMRSS_M8</t>
        </is>
      </c>
      <c r="K3410" t="inlineStr">
        <is>
          <t>35 80 4956 795-3</t>
        </is>
      </c>
      <c r="L3410" t="inlineStr">
        <is>
          <t>2022-0023</t>
        </is>
      </c>
      <c r="M3410" s="6" t="n">
        <v>45145</v>
      </c>
      <c r="N3410" s="6" t="n">
        <v>46203</v>
      </c>
      <c r="O3410" t="n">
        <v>49.9</v>
      </c>
    </row>
    <row r="3411" hidden="1" s="287">
      <c r="A3411" t="inlineStr">
        <is>
          <t>V100060</t>
        </is>
      </c>
      <c r="B3411" t="n">
        <v>29</v>
      </c>
      <c r="C3411" t="n">
        <v>50</v>
      </c>
      <c r="D3411" t="inlineStr">
        <is>
          <t>Rail Cargo Austria AG</t>
        </is>
      </c>
      <c r="E3411" t="inlineStr">
        <is>
          <t>100020</t>
        </is>
      </c>
      <c r="F3411" t="inlineStr">
        <is>
          <t>Am Hauptbahnhof 2</t>
        </is>
      </c>
      <c r="G3411" t="inlineStr">
        <is>
          <t>1100</t>
        </is>
      </c>
      <c r="H3411" t="inlineStr">
        <is>
          <t>Wien</t>
        </is>
      </c>
      <c r="I3411" t="inlineStr">
        <is>
          <t>AT</t>
        </is>
      </c>
      <c r="J3411" t="inlineStr">
        <is>
          <t>SGNS_M9</t>
        </is>
      </c>
      <c r="K3411" t="inlineStr">
        <is>
          <t>37 80 4564 620-5</t>
        </is>
      </c>
      <c r="L3411" t="inlineStr">
        <is>
          <t>2024-0031</t>
        </is>
      </c>
      <c r="M3411" s="6" t="n">
        <v>45566</v>
      </c>
      <c r="N3411" s="6" t="n">
        <v>46721</v>
      </c>
      <c r="O3411" t="n">
        <v>15.75</v>
      </c>
    </row>
    <row r="3412" hidden="1" s="287">
      <c r="A3412" t="inlineStr">
        <is>
          <t>V200044</t>
        </is>
      </c>
      <c r="B3412" t="n">
        <v>77</v>
      </c>
      <c r="C3412" t="n">
        <v>50</v>
      </c>
      <c r="D3412" t="inlineStr">
        <is>
          <t>PCC Intermodal S.A.</t>
        </is>
      </c>
      <c r="E3412" t="inlineStr">
        <is>
          <t>100761</t>
        </is>
      </c>
      <c r="F3412" t="inlineStr">
        <is>
          <t>ul Hutnicza 16</t>
        </is>
      </c>
      <c r="G3412" t="inlineStr">
        <is>
          <t>81-061</t>
        </is>
      </c>
      <c r="H3412" t="inlineStr">
        <is>
          <t>Gdynia</t>
        </is>
      </c>
      <c r="I3412" t="inlineStr">
        <is>
          <t>PL</t>
        </is>
      </c>
      <c r="J3412" t="inlineStr">
        <is>
          <t>SGNS_M13</t>
        </is>
      </c>
      <c r="K3412" t="inlineStr">
        <is>
          <t>37 80 4564 391-3</t>
        </is>
      </c>
      <c r="L3412" t="inlineStr">
        <is>
          <t>2023-0016</t>
        </is>
      </c>
      <c r="M3412" s="6" t="n">
        <v>45627</v>
      </c>
      <c r="N3412" s="6" t="n">
        <v>46356</v>
      </c>
      <c r="O3412" t="n">
        <v>22</v>
      </c>
    </row>
    <row r="3413" hidden="1" s="287">
      <c r="A3413" t="inlineStr">
        <is>
          <t>V100061</t>
        </is>
      </c>
      <c r="B3413" t="n">
        <v>161</v>
      </c>
      <c r="C3413" t="n">
        <v>20</v>
      </c>
      <c r="D3413" t="inlineStr">
        <is>
          <t>Rail Cargo Austria AG</t>
        </is>
      </c>
      <c r="E3413" t="inlineStr">
        <is>
          <t>100020</t>
        </is>
      </c>
      <c r="F3413" t="inlineStr">
        <is>
          <t>Am Hauptbahnhof 2</t>
        </is>
      </c>
      <c r="G3413" t="inlineStr">
        <is>
          <t>1100</t>
        </is>
      </c>
      <c r="H3413" t="inlineStr">
        <is>
          <t>Wien</t>
        </is>
      </c>
      <c r="I3413" t="inlineStr">
        <is>
          <t>AT</t>
        </is>
      </c>
      <c r="J3413" t="inlineStr">
        <is>
          <t>EANOS_95</t>
        </is>
      </c>
      <c r="K3413" t="inlineStr"/>
      <c r="L3413" t="inlineStr">
        <is>
          <t>2025-0008</t>
        </is>
      </c>
      <c r="M3413" s="6" t="n">
        <v>46262</v>
      </c>
      <c r="N3413" s="6" t="n">
        <v>50644</v>
      </c>
      <c r="O3413" t="n">
        <v>26</v>
      </c>
    </row>
    <row r="3414" hidden="1" s="287">
      <c r="A3414" t="inlineStr">
        <is>
          <t>V500002</t>
        </is>
      </c>
      <c r="B3414" t="n">
        <v>79</v>
      </c>
      <c r="C3414" t="n">
        <v>50</v>
      </c>
      <c r="D3414" t="inlineStr">
        <is>
          <t>LAUDE Smart Intermodal S.A.</t>
        </is>
      </c>
      <c r="E3414" t="inlineStr">
        <is>
          <t>100026</t>
        </is>
      </c>
      <c r="F3414" t="inlineStr">
        <is>
          <t>ul. Wroclawska 131</t>
        </is>
      </c>
      <c r="G3414" t="inlineStr">
        <is>
          <t>87-100</t>
        </is>
      </c>
      <c r="H3414" t="inlineStr">
        <is>
          <t>Torun</t>
        </is>
      </c>
      <c r="I3414" t="inlineStr">
        <is>
          <t>PL</t>
        </is>
      </c>
      <c r="J3414" t="inlineStr">
        <is>
          <t>SGMMNSS_M48</t>
        </is>
      </c>
      <c r="K3414" t="inlineStr">
        <is>
          <t>37 84 4594 943-1</t>
        </is>
      </c>
      <c r="L3414" t="inlineStr">
        <is>
          <t>2025-0027</t>
        </is>
      </c>
      <c r="M3414" s="6" t="n">
        <v>45847</v>
      </c>
      <c r="N3414" s="6" t="n">
        <v>47672</v>
      </c>
      <c r="O3414" t="n">
        <v>31.56</v>
      </c>
    </row>
    <row r="3415" hidden="1" s="287">
      <c r="A3415" t="inlineStr">
        <is>
          <t>V300082</t>
        </is>
      </c>
      <c r="B3415" t="n">
        <v>71</v>
      </c>
      <c r="C3415" t="n">
        <v>50</v>
      </c>
      <c r="D3415" t="inlineStr">
        <is>
          <t>NAVILAND CARGO SAS</t>
        </is>
      </c>
      <c r="E3415" t="inlineStr">
        <is>
          <t>100432</t>
        </is>
      </c>
      <c r="F3415" t="inlineStr">
        <is>
          <t>26 Quai Charles Pasqua</t>
        </is>
      </c>
      <c r="G3415" t="inlineStr">
        <is>
          <t>92300</t>
        </is>
      </c>
      <c r="H3415" t="inlineStr">
        <is>
          <t>Levallois-Perret</t>
        </is>
      </c>
      <c r="I3415" t="inlineStr">
        <is>
          <t>FR</t>
        </is>
      </c>
      <c r="J3415" t="inlineStr">
        <is>
          <t>SGGRSS_M20</t>
        </is>
      </c>
      <c r="K3415" t="inlineStr">
        <is>
          <t>33 80 4960 229-9</t>
        </is>
      </c>
      <c r="L3415" t="inlineStr">
        <is>
          <t>2025-0029</t>
        </is>
      </c>
      <c r="M3415" s="6" t="n">
        <v>45992</v>
      </c>
      <c r="N3415" s="6" t="n">
        <v>46721</v>
      </c>
      <c r="O3415" t="n">
        <v>25</v>
      </c>
    </row>
    <row r="3416" hidden="1" s="287">
      <c r="A3416" t="inlineStr">
        <is>
          <t>V100039</t>
        </is>
      </c>
      <c r="B3416" t="n">
        <v>64</v>
      </c>
      <c r="C3416" t="n">
        <v>50</v>
      </c>
      <c r="D3416" t="inlineStr">
        <is>
          <t>Rail Cargo Austria AG</t>
        </is>
      </c>
      <c r="E3416" t="inlineStr">
        <is>
          <t>100020</t>
        </is>
      </c>
      <c r="F3416" t="inlineStr">
        <is>
          <t>Am Hauptbahnhof 2</t>
        </is>
      </c>
      <c r="G3416" t="inlineStr">
        <is>
          <t>1100</t>
        </is>
      </c>
      <c r="H3416" t="inlineStr">
        <is>
          <t>Wien</t>
        </is>
      </c>
      <c r="I3416" t="inlineStr">
        <is>
          <t>AT</t>
        </is>
      </c>
      <c r="J3416" t="inlineStr">
        <is>
          <t>SDGGMRSS_M8</t>
        </is>
      </c>
      <c r="K3416" t="inlineStr">
        <is>
          <t>35 80 4956 796-1</t>
        </is>
      </c>
      <c r="L3416" t="inlineStr">
        <is>
          <t>2022-0023</t>
        </is>
      </c>
      <c r="M3416" s="6" t="n">
        <v>45145</v>
      </c>
      <c r="N3416" s="6" t="n">
        <v>46203</v>
      </c>
      <c r="O3416" t="n">
        <v>49.9</v>
      </c>
    </row>
    <row r="3417" hidden="1" s="287">
      <c r="A3417" t="inlineStr">
        <is>
          <t>V100060</t>
        </is>
      </c>
      <c r="B3417" t="n">
        <v>30</v>
      </c>
      <c r="C3417" t="n">
        <v>50</v>
      </c>
      <c r="D3417" t="inlineStr">
        <is>
          <t>Rail Cargo Austria AG</t>
        </is>
      </c>
      <c r="E3417" t="inlineStr">
        <is>
          <t>100020</t>
        </is>
      </c>
      <c r="F3417" t="inlineStr">
        <is>
          <t>Am Hauptbahnhof 2</t>
        </is>
      </c>
      <c r="G3417" t="inlineStr">
        <is>
          <t>1100</t>
        </is>
      </c>
      <c r="H3417" t="inlineStr">
        <is>
          <t>Wien</t>
        </is>
      </c>
      <c r="I3417" t="inlineStr">
        <is>
          <t>AT</t>
        </is>
      </c>
      <c r="J3417" t="inlineStr">
        <is>
          <t>SGNS_M9</t>
        </is>
      </c>
      <c r="K3417" t="inlineStr">
        <is>
          <t>37 80 4564 621-3</t>
        </is>
      </c>
      <c r="L3417" t="inlineStr">
        <is>
          <t>2024-0031</t>
        </is>
      </c>
      <c r="M3417" s="6" t="n">
        <v>45566</v>
      </c>
      <c r="N3417" s="6" t="n">
        <v>46721</v>
      </c>
      <c r="O3417" t="n">
        <v>15.75</v>
      </c>
    </row>
    <row r="3418" hidden="1" s="287">
      <c r="A3418" t="inlineStr">
        <is>
          <t>V200044</t>
        </is>
      </c>
      <c r="B3418" t="n">
        <v>78</v>
      </c>
      <c r="C3418" t="n">
        <v>50</v>
      </c>
      <c r="D3418" t="inlineStr">
        <is>
          <t>PCC Intermodal S.A.</t>
        </is>
      </c>
      <c r="E3418" t="inlineStr">
        <is>
          <t>100761</t>
        </is>
      </c>
      <c r="F3418" t="inlineStr">
        <is>
          <t>ul Hutnicza 16</t>
        </is>
      </c>
      <c r="G3418" t="inlineStr">
        <is>
          <t>81-061</t>
        </is>
      </c>
      <c r="H3418" t="inlineStr">
        <is>
          <t>Gdynia</t>
        </is>
      </c>
      <c r="I3418" t="inlineStr">
        <is>
          <t>PL</t>
        </is>
      </c>
      <c r="J3418" t="inlineStr">
        <is>
          <t>SGNS_M13</t>
        </is>
      </c>
      <c r="K3418" t="inlineStr">
        <is>
          <t>37 80 4564 392-1</t>
        </is>
      </c>
      <c r="L3418" t="inlineStr">
        <is>
          <t>2023-0016</t>
        </is>
      </c>
      <c r="M3418" s="6" t="n">
        <v>45627</v>
      </c>
      <c r="N3418" s="6" t="n">
        <v>46356</v>
      </c>
      <c r="O3418" t="n">
        <v>22</v>
      </c>
    </row>
    <row r="3419" hidden="1" s="287">
      <c r="A3419" t="inlineStr">
        <is>
          <t>V100061</t>
        </is>
      </c>
      <c r="B3419" t="n">
        <v>162</v>
      </c>
      <c r="C3419" t="n">
        <v>20</v>
      </c>
      <c r="D3419" t="inlineStr">
        <is>
          <t>Rail Cargo Austria AG</t>
        </is>
      </c>
      <c r="E3419" t="inlineStr">
        <is>
          <t>100020</t>
        </is>
      </c>
      <c r="F3419" t="inlineStr">
        <is>
          <t>Am Hauptbahnhof 2</t>
        </is>
      </c>
      <c r="G3419" t="inlineStr">
        <is>
          <t>1100</t>
        </is>
      </c>
      <c r="H3419" t="inlineStr">
        <is>
          <t>Wien</t>
        </is>
      </c>
      <c r="I3419" t="inlineStr">
        <is>
          <t>AT</t>
        </is>
      </c>
      <c r="J3419" t="inlineStr">
        <is>
          <t>EANOS_95</t>
        </is>
      </c>
      <c r="K3419" t="inlineStr"/>
      <c r="L3419" t="inlineStr">
        <is>
          <t>2025-0008</t>
        </is>
      </c>
      <c r="M3419" s="6" t="n">
        <v>46262</v>
      </c>
      <c r="N3419" s="6" t="n">
        <v>50644</v>
      </c>
      <c r="O3419" t="n">
        <v>26</v>
      </c>
    </row>
    <row r="3420" hidden="1" s="287">
      <c r="A3420" t="inlineStr">
        <is>
          <t>V500002</t>
        </is>
      </c>
      <c r="B3420" t="n">
        <v>80</v>
      </c>
      <c r="C3420" t="n">
        <v>50</v>
      </c>
      <c r="D3420" t="inlineStr">
        <is>
          <t>LAUDE Smart Intermodal S.A.</t>
        </is>
      </c>
      <c r="E3420" t="inlineStr">
        <is>
          <t>100026</t>
        </is>
      </c>
      <c r="F3420" t="inlineStr">
        <is>
          <t>ul. Wroclawska 131</t>
        </is>
      </c>
      <c r="G3420" t="inlineStr">
        <is>
          <t>87-100</t>
        </is>
      </c>
      <c r="H3420" t="inlineStr">
        <is>
          <t>Torun</t>
        </is>
      </c>
      <c r="I3420" t="inlineStr">
        <is>
          <t>PL</t>
        </is>
      </c>
      <c r="J3420" t="inlineStr">
        <is>
          <t>SGMMNSS_M48</t>
        </is>
      </c>
      <c r="K3420" t="inlineStr">
        <is>
          <t>37 84 4594 944-9</t>
        </is>
      </c>
      <c r="L3420" t="inlineStr">
        <is>
          <t>2025-0027</t>
        </is>
      </c>
      <c r="M3420" s="6" t="n">
        <v>45847</v>
      </c>
      <c r="N3420" s="6" t="n">
        <v>47672</v>
      </c>
      <c r="O3420" t="n">
        <v>31.56</v>
      </c>
    </row>
    <row r="3421" hidden="1" s="287">
      <c r="A3421" t="inlineStr">
        <is>
          <t>V300082</t>
        </is>
      </c>
      <c r="B3421" t="n">
        <v>72</v>
      </c>
      <c r="C3421" t="n">
        <v>50</v>
      </c>
      <c r="D3421" t="inlineStr">
        <is>
          <t>NAVILAND CARGO SAS</t>
        </is>
      </c>
      <c r="E3421" t="inlineStr">
        <is>
          <t>100432</t>
        </is>
      </c>
      <c r="F3421" t="inlineStr">
        <is>
          <t>26 Quai Charles Pasqua</t>
        </is>
      </c>
      <c r="G3421" t="inlineStr">
        <is>
          <t>92300</t>
        </is>
      </c>
      <c r="H3421" t="inlineStr">
        <is>
          <t>Levallois-Perret</t>
        </is>
      </c>
      <c r="I3421" t="inlineStr">
        <is>
          <t>FR</t>
        </is>
      </c>
      <c r="J3421" t="inlineStr">
        <is>
          <t>SGGRSS_M20</t>
        </is>
      </c>
      <c r="K3421" t="inlineStr">
        <is>
          <t>33 80 4960 230-7</t>
        </is>
      </c>
      <c r="L3421" t="inlineStr">
        <is>
          <t>2025-0029</t>
        </is>
      </c>
      <c r="M3421" s="6" t="n">
        <v>45992</v>
      </c>
      <c r="N3421" s="6" t="n">
        <v>46721</v>
      </c>
      <c r="O3421" t="n">
        <v>25</v>
      </c>
    </row>
    <row r="3422" hidden="1" s="287">
      <c r="A3422" t="inlineStr">
        <is>
          <t>V100039</t>
        </is>
      </c>
      <c r="B3422" t="n">
        <v>65</v>
      </c>
      <c r="C3422" t="n">
        <v>50</v>
      </c>
      <c r="D3422" t="inlineStr">
        <is>
          <t>Rail Cargo Austria AG</t>
        </is>
      </c>
      <c r="E3422" t="inlineStr">
        <is>
          <t>100020</t>
        </is>
      </c>
      <c r="F3422" t="inlineStr">
        <is>
          <t>Am Hauptbahnhof 2</t>
        </is>
      </c>
      <c r="G3422" t="inlineStr">
        <is>
          <t>1100</t>
        </is>
      </c>
      <c r="H3422" t="inlineStr">
        <is>
          <t>Wien</t>
        </is>
      </c>
      <c r="I3422" t="inlineStr">
        <is>
          <t>AT</t>
        </is>
      </c>
      <c r="J3422" t="inlineStr">
        <is>
          <t>SDGGMRSS_M8</t>
        </is>
      </c>
      <c r="K3422" t="inlineStr">
        <is>
          <t>35 80 4956 797-9</t>
        </is>
      </c>
      <c r="L3422" t="inlineStr">
        <is>
          <t>2022-0023</t>
        </is>
      </c>
      <c r="M3422" s="6" t="n">
        <v>45145</v>
      </c>
      <c r="N3422" s="6" t="n">
        <v>46203</v>
      </c>
      <c r="O3422" t="n">
        <v>49.9</v>
      </c>
    </row>
    <row r="3423" hidden="1" s="287">
      <c r="A3423" t="inlineStr">
        <is>
          <t>V100060</t>
        </is>
      </c>
      <c r="B3423" t="n">
        <v>31</v>
      </c>
      <c r="C3423" t="n">
        <v>50</v>
      </c>
      <c r="D3423" t="inlineStr">
        <is>
          <t>Rail Cargo Austria AG</t>
        </is>
      </c>
      <c r="E3423" t="inlineStr">
        <is>
          <t>100020</t>
        </is>
      </c>
      <c r="F3423" t="inlineStr">
        <is>
          <t>Am Hauptbahnhof 2</t>
        </is>
      </c>
      <c r="G3423" t="inlineStr">
        <is>
          <t>1100</t>
        </is>
      </c>
      <c r="H3423" t="inlineStr">
        <is>
          <t>Wien</t>
        </is>
      </c>
      <c r="I3423" t="inlineStr">
        <is>
          <t>AT</t>
        </is>
      </c>
      <c r="J3423" t="inlineStr">
        <is>
          <t>SGNS_M9</t>
        </is>
      </c>
      <c r="K3423" t="inlineStr">
        <is>
          <t>37 80 4564 622-1</t>
        </is>
      </c>
      <c r="L3423" t="inlineStr">
        <is>
          <t>2024-0031</t>
        </is>
      </c>
      <c r="M3423" s="6" t="n">
        <v>45566</v>
      </c>
      <c r="N3423" s="6" t="n">
        <v>46721</v>
      </c>
      <c r="O3423" t="n">
        <v>15.75</v>
      </c>
    </row>
    <row r="3424" hidden="1" s="287">
      <c r="A3424" t="inlineStr">
        <is>
          <t>V200044</t>
        </is>
      </c>
      <c r="B3424" t="n">
        <v>79</v>
      </c>
      <c r="C3424" t="n">
        <v>50</v>
      </c>
      <c r="D3424" t="inlineStr">
        <is>
          <t>PCC Intermodal S.A.</t>
        </is>
      </c>
      <c r="E3424" t="inlineStr">
        <is>
          <t>100761</t>
        </is>
      </c>
      <c r="F3424" t="inlineStr">
        <is>
          <t>ul Hutnicza 16</t>
        </is>
      </c>
      <c r="G3424" t="inlineStr">
        <is>
          <t>81-061</t>
        </is>
      </c>
      <c r="H3424" t="inlineStr">
        <is>
          <t>Gdynia</t>
        </is>
      </c>
      <c r="I3424" t="inlineStr">
        <is>
          <t>PL</t>
        </is>
      </c>
      <c r="J3424" t="inlineStr">
        <is>
          <t>SGNS_M13</t>
        </is>
      </c>
      <c r="K3424" t="inlineStr">
        <is>
          <t>37 80 4564 393-9</t>
        </is>
      </c>
      <c r="L3424" t="inlineStr">
        <is>
          <t>2023-0016</t>
        </is>
      </c>
      <c r="M3424" s="6" t="n">
        <v>45627</v>
      </c>
      <c r="N3424" s="6" t="n">
        <v>46356</v>
      </c>
      <c r="O3424" t="n">
        <v>22</v>
      </c>
    </row>
    <row r="3425" hidden="1" s="287">
      <c r="A3425" t="inlineStr">
        <is>
          <t>V100061</t>
        </is>
      </c>
      <c r="B3425" t="n">
        <v>163</v>
      </c>
      <c r="C3425" t="n">
        <v>20</v>
      </c>
      <c r="D3425" t="inlineStr">
        <is>
          <t>Rail Cargo Austria AG</t>
        </is>
      </c>
      <c r="E3425" t="inlineStr">
        <is>
          <t>100020</t>
        </is>
      </c>
      <c r="F3425" t="inlineStr">
        <is>
          <t>Am Hauptbahnhof 2</t>
        </is>
      </c>
      <c r="G3425" t="inlineStr">
        <is>
          <t>1100</t>
        </is>
      </c>
      <c r="H3425" t="inlineStr">
        <is>
          <t>Wien</t>
        </is>
      </c>
      <c r="I3425" t="inlineStr">
        <is>
          <t>AT</t>
        </is>
      </c>
      <c r="J3425" t="inlineStr">
        <is>
          <t>EANOS_95</t>
        </is>
      </c>
      <c r="K3425" t="inlineStr"/>
      <c r="L3425" t="inlineStr">
        <is>
          <t>2025-0008</t>
        </is>
      </c>
      <c r="M3425" s="6" t="n">
        <v>46262</v>
      </c>
      <c r="N3425" s="6" t="n">
        <v>50644</v>
      </c>
      <c r="O3425" t="n">
        <v>26</v>
      </c>
    </row>
    <row r="3426" hidden="1" s="287">
      <c r="A3426" t="inlineStr">
        <is>
          <t>V500002</t>
        </is>
      </c>
      <c r="B3426" t="n">
        <v>81</v>
      </c>
      <c r="C3426" t="n">
        <v>50</v>
      </c>
      <c r="D3426" t="inlineStr">
        <is>
          <t>LAUDE Smart Intermodal S.A.</t>
        </is>
      </c>
      <c r="E3426" t="inlineStr">
        <is>
          <t>100026</t>
        </is>
      </c>
      <c r="F3426" t="inlineStr">
        <is>
          <t>ul. Wroclawska 131</t>
        </is>
      </c>
      <c r="G3426" t="inlineStr">
        <is>
          <t>87-100</t>
        </is>
      </c>
      <c r="H3426" t="inlineStr">
        <is>
          <t>Torun</t>
        </is>
      </c>
      <c r="I3426" t="inlineStr">
        <is>
          <t>PL</t>
        </is>
      </c>
      <c r="J3426" t="inlineStr">
        <is>
          <t>SGMMNSS_M48</t>
        </is>
      </c>
      <c r="K3426" t="inlineStr">
        <is>
          <t>37 84 4594 945-6</t>
        </is>
      </c>
      <c r="L3426" t="inlineStr">
        <is>
          <t>2025-0027</t>
        </is>
      </c>
      <c r="M3426" s="6" t="n">
        <v>45847</v>
      </c>
      <c r="N3426" s="6" t="n">
        <v>47672</v>
      </c>
      <c r="O3426" t="n">
        <v>31.56</v>
      </c>
    </row>
    <row r="3427" hidden="1" s="287">
      <c r="A3427" t="inlineStr">
        <is>
          <t>V300082</t>
        </is>
      </c>
      <c r="B3427" t="n">
        <v>73</v>
      </c>
      <c r="C3427" t="n">
        <v>50</v>
      </c>
      <c r="D3427" t="inlineStr">
        <is>
          <t>NAVILAND CARGO SAS</t>
        </is>
      </c>
      <c r="E3427" t="inlineStr">
        <is>
          <t>100432</t>
        </is>
      </c>
      <c r="F3427" t="inlineStr">
        <is>
          <t>26 Quai Charles Pasqua</t>
        </is>
      </c>
      <c r="G3427" t="inlineStr">
        <is>
          <t>92300</t>
        </is>
      </c>
      <c r="H3427" t="inlineStr">
        <is>
          <t>Levallois-Perret</t>
        </is>
      </c>
      <c r="I3427" t="inlineStr">
        <is>
          <t>FR</t>
        </is>
      </c>
      <c r="J3427" t="inlineStr">
        <is>
          <t>SGGRSS_M20</t>
        </is>
      </c>
      <c r="K3427" t="inlineStr">
        <is>
          <t>33 80 4960 231-5</t>
        </is>
      </c>
      <c r="L3427" t="inlineStr">
        <is>
          <t>2025-0029</t>
        </is>
      </c>
      <c r="M3427" s="6" t="n">
        <v>45992</v>
      </c>
      <c r="N3427" s="6" t="n">
        <v>46721</v>
      </c>
      <c r="O3427" t="n">
        <v>25</v>
      </c>
    </row>
    <row r="3428" hidden="1" s="287">
      <c r="A3428" t="inlineStr">
        <is>
          <t>V100039</t>
        </is>
      </c>
      <c r="B3428" t="n">
        <v>66</v>
      </c>
      <c r="C3428" t="n">
        <v>50</v>
      </c>
      <c r="D3428" t="inlineStr">
        <is>
          <t>Rail Cargo Austria AG</t>
        </is>
      </c>
      <c r="E3428" t="inlineStr">
        <is>
          <t>100020</t>
        </is>
      </c>
      <c r="F3428" t="inlineStr">
        <is>
          <t>Am Hauptbahnhof 2</t>
        </is>
      </c>
      <c r="G3428" t="inlineStr">
        <is>
          <t>1100</t>
        </is>
      </c>
      <c r="H3428" t="inlineStr">
        <is>
          <t>Wien</t>
        </is>
      </c>
      <c r="I3428" t="inlineStr">
        <is>
          <t>AT</t>
        </is>
      </c>
      <c r="J3428" t="inlineStr">
        <is>
          <t>SDGGMRSS_M8</t>
        </is>
      </c>
      <c r="K3428" t="inlineStr">
        <is>
          <t>35 80 4956 798-7</t>
        </is>
      </c>
      <c r="L3428" t="inlineStr">
        <is>
          <t>2022-0023</t>
        </is>
      </c>
      <c r="M3428" s="6" t="n">
        <v>45145</v>
      </c>
      <c r="N3428" s="6" t="n">
        <v>46203</v>
      </c>
      <c r="O3428" t="n">
        <v>49.9</v>
      </c>
    </row>
    <row r="3429" hidden="1" s="287">
      <c r="A3429" t="inlineStr">
        <is>
          <t>V100060</t>
        </is>
      </c>
      <c r="B3429" t="n">
        <v>32</v>
      </c>
      <c r="C3429" t="n">
        <v>50</v>
      </c>
      <c r="D3429" t="inlineStr">
        <is>
          <t>Rail Cargo Austria AG</t>
        </is>
      </c>
      <c r="E3429" t="inlineStr">
        <is>
          <t>100020</t>
        </is>
      </c>
      <c r="F3429" t="inlineStr">
        <is>
          <t>Am Hauptbahnhof 2</t>
        </is>
      </c>
      <c r="G3429" t="inlineStr">
        <is>
          <t>1100</t>
        </is>
      </c>
      <c r="H3429" t="inlineStr">
        <is>
          <t>Wien</t>
        </is>
      </c>
      <c r="I3429" t="inlineStr">
        <is>
          <t>AT</t>
        </is>
      </c>
      <c r="J3429" t="inlineStr">
        <is>
          <t>SGNS_M9</t>
        </is>
      </c>
      <c r="K3429" t="inlineStr">
        <is>
          <t>37 80 4564 623-9</t>
        </is>
      </c>
      <c r="L3429" t="inlineStr">
        <is>
          <t>2024-0031</t>
        </is>
      </c>
      <c r="M3429" s="6" t="n">
        <v>45566</v>
      </c>
      <c r="N3429" s="6" t="n">
        <v>46721</v>
      </c>
      <c r="O3429" t="n">
        <v>15.75</v>
      </c>
    </row>
    <row r="3430" hidden="1" s="287">
      <c r="A3430" t="inlineStr">
        <is>
          <t>V200044</t>
        </is>
      </c>
      <c r="B3430" t="n">
        <v>80</v>
      </c>
      <c r="C3430" t="n">
        <v>50</v>
      </c>
      <c r="D3430" t="inlineStr">
        <is>
          <t>PCC Intermodal S.A.</t>
        </is>
      </c>
      <c r="E3430" t="inlineStr">
        <is>
          <t>100761</t>
        </is>
      </c>
      <c r="F3430" t="inlineStr">
        <is>
          <t>ul Hutnicza 16</t>
        </is>
      </c>
      <c r="G3430" t="inlineStr">
        <is>
          <t>81-061</t>
        </is>
      </c>
      <c r="H3430" t="inlineStr">
        <is>
          <t>Gdynia</t>
        </is>
      </c>
      <c r="I3430" t="inlineStr">
        <is>
          <t>PL</t>
        </is>
      </c>
      <c r="J3430" t="inlineStr">
        <is>
          <t>SGNS_M13</t>
        </is>
      </c>
      <c r="K3430" t="inlineStr">
        <is>
          <t>37 80 4564 394-7</t>
        </is>
      </c>
      <c r="L3430" t="inlineStr">
        <is>
          <t>2023-0016</t>
        </is>
      </c>
      <c r="M3430" s="6" t="n">
        <v>45627</v>
      </c>
      <c r="N3430" s="6" t="n">
        <v>46356</v>
      </c>
      <c r="O3430" t="n">
        <v>22</v>
      </c>
    </row>
    <row r="3431" hidden="1" s="287">
      <c r="A3431" t="inlineStr">
        <is>
          <t>V100061</t>
        </is>
      </c>
      <c r="B3431" t="n">
        <v>164</v>
      </c>
      <c r="C3431" t="n">
        <v>20</v>
      </c>
      <c r="D3431" t="inlineStr">
        <is>
          <t>Rail Cargo Austria AG</t>
        </is>
      </c>
      <c r="E3431" t="inlineStr">
        <is>
          <t>100020</t>
        </is>
      </c>
      <c r="F3431" t="inlineStr">
        <is>
          <t>Am Hauptbahnhof 2</t>
        </is>
      </c>
      <c r="G3431" t="inlineStr">
        <is>
          <t>1100</t>
        </is>
      </c>
      <c r="H3431" t="inlineStr">
        <is>
          <t>Wien</t>
        </is>
      </c>
      <c r="I3431" t="inlineStr">
        <is>
          <t>AT</t>
        </is>
      </c>
      <c r="J3431" t="inlineStr">
        <is>
          <t>EANOS_95</t>
        </is>
      </c>
      <c r="K3431" t="inlineStr"/>
      <c r="L3431" t="inlineStr">
        <is>
          <t>2025-0008</t>
        </is>
      </c>
      <c r="M3431" s="6" t="n">
        <v>46262</v>
      </c>
      <c r="N3431" s="6" t="n">
        <v>50644</v>
      </c>
      <c r="O3431" t="n">
        <v>26</v>
      </c>
    </row>
    <row r="3432" hidden="1" s="287">
      <c r="A3432" t="inlineStr">
        <is>
          <t>V500002</t>
        </is>
      </c>
      <c r="B3432" t="n">
        <v>82</v>
      </c>
      <c r="C3432" t="n">
        <v>50</v>
      </c>
      <c r="D3432" t="inlineStr">
        <is>
          <t>LAUDE Smart Intermodal S.A.</t>
        </is>
      </c>
      <c r="E3432" t="inlineStr">
        <is>
          <t>100026</t>
        </is>
      </c>
      <c r="F3432" t="inlineStr">
        <is>
          <t>ul. Wroclawska 131</t>
        </is>
      </c>
      <c r="G3432" t="inlineStr">
        <is>
          <t>87-100</t>
        </is>
      </c>
      <c r="H3432" t="inlineStr">
        <is>
          <t>Torun</t>
        </is>
      </c>
      <c r="I3432" t="inlineStr">
        <is>
          <t>PL</t>
        </is>
      </c>
      <c r="J3432" t="inlineStr">
        <is>
          <t>SGMMNSS_M48</t>
        </is>
      </c>
      <c r="K3432" t="inlineStr">
        <is>
          <t>37 84 4594 947-2</t>
        </is>
      </c>
      <c r="L3432" t="inlineStr">
        <is>
          <t>2025-0027</t>
        </is>
      </c>
      <c r="M3432" s="6" t="n">
        <v>45847</v>
      </c>
      <c r="N3432" s="6" t="n">
        <v>47672</v>
      </c>
      <c r="O3432" t="n">
        <v>31.56</v>
      </c>
    </row>
    <row r="3433" hidden="1" s="287">
      <c r="A3433" t="inlineStr">
        <is>
          <t>V300082</t>
        </is>
      </c>
      <c r="B3433" t="n">
        <v>74</v>
      </c>
      <c r="C3433" t="n">
        <v>50</v>
      </c>
      <c r="D3433" t="inlineStr">
        <is>
          <t>NAVILAND CARGO SAS</t>
        </is>
      </c>
      <c r="E3433" t="inlineStr">
        <is>
          <t>100432</t>
        </is>
      </c>
      <c r="F3433" t="inlineStr">
        <is>
          <t>26 Quai Charles Pasqua</t>
        </is>
      </c>
      <c r="G3433" t="inlineStr">
        <is>
          <t>92300</t>
        </is>
      </c>
      <c r="H3433" t="inlineStr">
        <is>
          <t>Levallois-Perret</t>
        </is>
      </c>
      <c r="I3433" t="inlineStr">
        <is>
          <t>FR</t>
        </is>
      </c>
      <c r="J3433" t="inlineStr">
        <is>
          <t>SGGRSS_M20</t>
        </is>
      </c>
      <c r="K3433" t="inlineStr">
        <is>
          <t>33 80 4960 232-3</t>
        </is>
      </c>
      <c r="L3433" t="inlineStr">
        <is>
          <t>2025-0029</t>
        </is>
      </c>
      <c r="M3433" s="6" t="n">
        <v>45992</v>
      </c>
      <c r="N3433" s="6" t="n">
        <v>46721</v>
      </c>
      <c r="O3433" t="n">
        <v>25</v>
      </c>
    </row>
    <row r="3434" hidden="1" s="287">
      <c r="A3434" t="inlineStr">
        <is>
          <t>V100039</t>
        </is>
      </c>
      <c r="B3434" t="n">
        <v>67</v>
      </c>
      <c r="C3434" t="n">
        <v>50</v>
      </c>
      <c r="D3434" t="inlineStr">
        <is>
          <t>Rail Cargo Austria AG</t>
        </is>
      </c>
      <c r="E3434" t="inlineStr">
        <is>
          <t>100020</t>
        </is>
      </c>
      <c r="F3434" t="inlineStr">
        <is>
          <t>Am Hauptbahnhof 2</t>
        </is>
      </c>
      <c r="G3434" t="inlineStr">
        <is>
          <t>1100</t>
        </is>
      </c>
      <c r="H3434" t="inlineStr">
        <is>
          <t>Wien</t>
        </is>
      </c>
      <c r="I3434" t="inlineStr">
        <is>
          <t>AT</t>
        </is>
      </c>
      <c r="J3434" t="inlineStr">
        <is>
          <t>SDGGMRSS_M8</t>
        </is>
      </c>
      <c r="K3434" t="inlineStr">
        <is>
          <t>35 80 4956 799-5</t>
        </is>
      </c>
      <c r="L3434" t="inlineStr">
        <is>
          <t>2022-0023</t>
        </is>
      </c>
      <c r="M3434" s="6" t="n">
        <v>45145</v>
      </c>
      <c r="N3434" s="6" t="n">
        <v>46203</v>
      </c>
      <c r="O3434" t="n">
        <v>49.9</v>
      </c>
    </row>
    <row r="3435" hidden="1" s="287">
      <c r="A3435" t="inlineStr">
        <is>
          <t>V100060</t>
        </is>
      </c>
      <c r="B3435" t="n">
        <v>33</v>
      </c>
      <c r="C3435" t="n">
        <v>50</v>
      </c>
      <c r="D3435" t="inlineStr">
        <is>
          <t>Rail Cargo Austria AG</t>
        </is>
      </c>
      <c r="E3435" t="inlineStr">
        <is>
          <t>100020</t>
        </is>
      </c>
      <c r="F3435" t="inlineStr">
        <is>
          <t>Am Hauptbahnhof 2</t>
        </is>
      </c>
      <c r="G3435" t="inlineStr">
        <is>
          <t>1100</t>
        </is>
      </c>
      <c r="H3435" t="inlineStr">
        <is>
          <t>Wien</t>
        </is>
      </c>
      <c r="I3435" t="inlineStr">
        <is>
          <t>AT</t>
        </is>
      </c>
      <c r="J3435" t="inlineStr">
        <is>
          <t>SGNS_M9</t>
        </is>
      </c>
      <c r="K3435" t="inlineStr">
        <is>
          <t>37 80 4564 624-7</t>
        </is>
      </c>
      <c r="L3435" t="inlineStr">
        <is>
          <t>2024-0031</t>
        </is>
      </c>
      <c r="M3435" s="6" t="n">
        <v>45566</v>
      </c>
      <c r="N3435" s="6" t="n">
        <v>46721</v>
      </c>
      <c r="O3435" t="n">
        <v>15.75</v>
      </c>
    </row>
    <row r="3436" hidden="1" s="287">
      <c r="A3436" t="inlineStr">
        <is>
          <t>V200044</t>
        </is>
      </c>
      <c r="B3436" t="n">
        <v>81</v>
      </c>
      <c r="C3436" t="n">
        <v>50</v>
      </c>
      <c r="D3436" t="inlineStr">
        <is>
          <t>PCC Intermodal S.A.</t>
        </is>
      </c>
      <c r="E3436" t="inlineStr">
        <is>
          <t>100761</t>
        </is>
      </c>
      <c r="F3436" t="inlineStr">
        <is>
          <t>ul Hutnicza 16</t>
        </is>
      </c>
      <c r="G3436" t="inlineStr">
        <is>
          <t>81-061</t>
        </is>
      </c>
      <c r="H3436" t="inlineStr">
        <is>
          <t>Gdynia</t>
        </is>
      </c>
      <c r="I3436" t="inlineStr">
        <is>
          <t>PL</t>
        </is>
      </c>
      <c r="J3436" t="inlineStr">
        <is>
          <t>SGNS_M13</t>
        </is>
      </c>
      <c r="K3436" t="inlineStr">
        <is>
          <t>37 80 4564 395-4</t>
        </is>
      </c>
      <c r="L3436" t="inlineStr">
        <is>
          <t>2023-0016</t>
        </is>
      </c>
      <c r="M3436" s="6" t="n">
        <v>45627</v>
      </c>
      <c r="N3436" s="6" t="n">
        <v>46356</v>
      </c>
      <c r="O3436" t="n">
        <v>22</v>
      </c>
    </row>
    <row r="3437" hidden="1" s="287">
      <c r="A3437" t="inlineStr">
        <is>
          <t>V100061</t>
        </is>
      </c>
      <c r="B3437" t="n">
        <v>165</v>
      </c>
      <c r="C3437" t="n">
        <v>20</v>
      </c>
      <c r="D3437" t="inlineStr">
        <is>
          <t>Rail Cargo Austria AG</t>
        </is>
      </c>
      <c r="E3437" t="inlineStr">
        <is>
          <t>100020</t>
        </is>
      </c>
      <c r="F3437" t="inlineStr">
        <is>
          <t>Am Hauptbahnhof 2</t>
        </is>
      </c>
      <c r="G3437" t="inlineStr">
        <is>
          <t>1100</t>
        </is>
      </c>
      <c r="H3437" t="inlineStr">
        <is>
          <t>Wien</t>
        </is>
      </c>
      <c r="I3437" t="inlineStr">
        <is>
          <t>AT</t>
        </is>
      </c>
      <c r="J3437" t="inlineStr">
        <is>
          <t>EANOS_95</t>
        </is>
      </c>
      <c r="K3437" t="inlineStr"/>
      <c r="L3437" t="inlineStr">
        <is>
          <t>2025-0008</t>
        </is>
      </c>
      <c r="M3437" s="6" t="n">
        <v>46262</v>
      </c>
      <c r="N3437" s="6" t="n">
        <v>50644</v>
      </c>
      <c r="O3437" t="n">
        <v>26</v>
      </c>
    </row>
    <row r="3438" hidden="1" s="287">
      <c r="A3438" t="inlineStr">
        <is>
          <t>V300082</t>
        </is>
      </c>
      <c r="B3438" t="n">
        <v>75</v>
      </c>
      <c r="C3438" t="n">
        <v>50</v>
      </c>
      <c r="D3438" t="inlineStr">
        <is>
          <t>NAVILAND CARGO SAS</t>
        </is>
      </c>
      <c r="E3438" t="inlineStr">
        <is>
          <t>100432</t>
        </is>
      </c>
      <c r="F3438" t="inlineStr">
        <is>
          <t>26 Quai Charles Pasqua</t>
        </is>
      </c>
      <c r="G3438" t="inlineStr">
        <is>
          <t>92300</t>
        </is>
      </c>
      <c r="H3438" t="inlineStr">
        <is>
          <t>Levallois-Perret</t>
        </is>
      </c>
      <c r="I3438" t="inlineStr">
        <is>
          <t>FR</t>
        </is>
      </c>
      <c r="J3438" t="inlineStr">
        <is>
          <t>SGGRSS_M20</t>
        </is>
      </c>
      <c r="K3438" t="inlineStr">
        <is>
          <t>33 80 4960 235-6</t>
        </is>
      </c>
      <c r="L3438" t="inlineStr">
        <is>
          <t>2025-0029</t>
        </is>
      </c>
      <c r="M3438" s="6" t="n">
        <v>45992</v>
      </c>
      <c r="N3438" s="6" t="n">
        <v>46721</v>
      </c>
      <c r="O3438" t="n">
        <v>25</v>
      </c>
    </row>
    <row r="3439" hidden="1" s="287">
      <c r="A3439" t="inlineStr">
        <is>
          <t>V100039</t>
        </is>
      </c>
      <c r="B3439" t="n">
        <v>68</v>
      </c>
      <c r="C3439" t="n">
        <v>50</v>
      </c>
      <c r="D3439" t="inlineStr">
        <is>
          <t>Rail Cargo Austria AG</t>
        </is>
      </c>
      <c r="E3439" t="inlineStr">
        <is>
          <t>100020</t>
        </is>
      </c>
      <c r="F3439" t="inlineStr">
        <is>
          <t>Am Hauptbahnhof 2</t>
        </is>
      </c>
      <c r="G3439" t="inlineStr">
        <is>
          <t>1100</t>
        </is>
      </c>
      <c r="H3439" t="inlineStr">
        <is>
          <t>Wien</t>
        </is>
      </c>
      <c r="I3439" t="inlineStr">
        <is>
          <t>AT</t>
        </is>
      </c>
      <c r="J3439" t="inlineStr">
        <is>
          <t>SDGGMRSS_M8</t>
        </is>
      </c>
      <c r="K3439" t="inlineStr">
        <is>
          <t>35 80 4956 800-1</t>
        </is>
      </c>
      <c r="L3439" t="inlineStr">
        <is>
          <t>2022-0023</t>
        </is>
      </c>
      <c r="M3439" s="6" t="n">
        <v>45145</v>
      </c>
      <c r="N3439" s="6" t="n">
        <v>46203</v>
      </c>
      <c r="O3439" t="n">
        <v>49.9</v>
      </c>
    </row>
    <row r="3440" hidden="1" s="287">
      <c r="A3440" t="inlineStr">
        <is>
          <t>V100060</t>
        </is>
      </c>
      <c r="B3440" t="n">
        <v>34</v>
      </c>
      <c r="C3440" t="n">
        <v>50</v>
      </c>
      <c r="D3440" t="inlineStr">
        <is>
          <t>Rail Cargo Austria AG</t>
        </is>
      </c>
      <c r="E3440" t="inlineStr">
        <is>
          <t>100020</t>
        </is>
      </c>
      <c r="F3440" t="inlineStr">
        <is>
          <t>Am Hauptbahnhof 2</t>
        </is>
      </c>
      <c r="G3440" t="inlineStr">
        <is>
          <t>1100</t>
        </is>
      </c>
      <c r="H3440" t="inlineStr">
        <is>
          <t>Wien</t>
        </is>
      </c>
      <c r="I3440" t="inlineStr">
        <is>
          <t>AT</t>
        </is>
      </c>
      <c r="J3440" t="inlineStr">
        <is>
          <t>SGNS_M9</t>
        </is>
      </c>
      <c r="K3440" t="inlineStr">
        <is>
          <t>37 80 4564 625-4</t>
        </is>
      </c>
      <c r="L3440" t="inlineStr">
        <is>
          <t>2024-0031</t>
        </is>
      </c>
      <c r="M3440" s="6" t="n">
        <v>45566</v>
      </c>
      <c r="N3440" s="6" t="n">
        <v>46721</v>
      </c>
      <c r="O3440" t="n">
        <v>15.75</v>
      </c>
    </row>
    <row r="3441" hidden="1" s="287">
      <c r="A3441" t="inlineStr">
        <is>
          <t>V200044</t>
        </is>
      </c>
      <c r="B3441" t="n">
        <v>82</v>
      </c>
      <c r="C3441" t="n">
        <v>50</v>
      </c>
      <c r="D3441" t="inlineStr">
        <is>
          <t>PCC Intermodal S.A.</t>
        </is>
      </c>
      <c r="E3441" t="inlineStr">
        <is>
          <t>100761</t>
        </is>
      </c>
      <c r="F3441" t="inlineStr">
        <is>
          <t>ul Hutnicza 16</t>
        </is>
      </c>
      <c r="G3441" t="inlineStr">
        <is>
          <t>81-061</t>
        </is>
      </c>
      <c r="H3441" t="inlineStr">
        <is>
          <t>Gdynia</t>
        </is>
      </c>
      <c r="I3441" t="inlineStr">
        <is>
          <t>PL</t>
        </is>
      </c>
      <c r="J3441" t="inlineStr">
        <is>
          <t>SGNS_M13</t>
        </is>
      </c>
      <c r="K3441" t="inlineStr">
        <is>
          <t>37 80 4564 396-2</t>
        </is>
      </c>
      <c r="L3441" t="inlineStr">
        <is>
          <t>2023-0016</t>
        </is>
      </c>
      <c r="M3441" s="6" t="n">
        <v>45627</v>
      </c>
      <c r="N3441" s="6" t="n">
        <v>46356</v>
      </c>
      <c r="O3441" t="n">
        <v>22</v>
      </c>
    </row>
    <row r="3442" hidden="1" s="287">
      <c r="A3442" t="inlineStr">
        <is>
          <t>V100061</t>
        </is>
      </c>
      <c r="B3442" t="n">
        <v>166</v>
      </c>
      <c r="C3442" t="n">
        <v>20</v>
      </c>
      <c r="D3442" t="inlineStr">
        <is>
          <t>Rail Cargo Austria AG</t>
        </is>
      </c>
      <c r="E3442" t="inlineStr">
        <is>
          <t>100020</t>
        </is>
      </c>
      <c r="F3442" t="inlineStr">
        <is>
          <t>Am Hauptbahnhof 2</t>
        </is>
      </c>
      <c r="G3442" t="inlineStr">
        <is>
          <t>1100</t>
        </is>
      </c>
      <c r="H3442" t="inlineStr">
        <is>
          <t>Wien</t>
        </is>
      </c>
      <c r="I3442" t="inlineStr">
        <is>
          <t>AT</t>
        </is>
      </c>
      <c r="J3442" t="inlineStr">
        <is>
          <t>EANOS_95</t>
        </is>
      </c>
      <c r="K3442" t="inlineStr"/>
      <c r="L3442" t="inlineStr">
        <is>
          <t>2025-0008</t>
        </is>
      </c>
      <c r="M3442" s="6" t="n">
        <v>46262</v>
      </c>
      <c r="N3442" s="6" t="n">
        <v>50644</v>
      </c>
      <c r="O3442" t="n">
        <v>26</v>
      </c>
    </row>
    <row r="3443" hidden="1" s="287">
      <c r="A3443" t="inlineStr">
        <is>
          <t>V300082</t>
        </is>
      </c>
      <c r="B3443" t="n">
        <v>76</v>
      </c>
      <c r="C3443" t="n">
        <v>50</v>
      </c>
      <c r="D3443" t="inlineStr">
        <is>
          <t>NAVILAND CARGO SAS</t>
        </is>
      </c>
      <c r="E3443" t="inlineStr">
        <is>
          <t>100432</t>
        </is>
      </c>
      <c r="F3443" t="inlineStr">
        <is>
          <t>26 Quai Charles Pasqua</t>
        </is>
      </c>
      <c r="G3443" t="inlineStr">
        <is>
          <t>92300</t>
        </is>
      </c>
      <c r="H3443" t="inlineStr">
        <is>
          <t>Levallois-Perret</t>
        </is>
      </c>
      <c r="I3443" t="inlineStr">
        <is>
          <t>FR</t>
        </is>
      </c>
      <c r="J3443" t="inlineStr">
        <is>
          <t>SGGRSS_M20</t>
        </is>
      </c>
      <c r="K3443" t="inlineStr">
        <is>
          <t>33 80 4960 236-4</t>
        </is>
      </c>
      <c r="L3443" t="inlineStr">
        <is>
          <t>2025-0029</t>
        </is>
      </c>
      <c r="M3443" s="6" t="n">
        <v>45992</v>
      </c>
      <c r="N3443" s="6" t="n">
        <v>46721</v>
      </c>
      <c r="O3443" t="n">
        <v>25</v>
      </c>
    </row>
    <row r="3444" hidden="1" s="287">
      <c r="A3444" t="inlineStr">
        <is>
          <t>V100039</t>
        </is>
      </c>
      <c r="B3444" t="n">
        <v>69</v>
      </c>
      <c r="C3444" t="n">
        <v>50</v>
      </c>
      <c r="D3444" t="inlineStr">
        <is>
          <t>Rail Cargo Austria AG</t>
        </is>
      </c>
      <c r="E3444" t="inlineStr">
        <is>
          <t>100020</t>
        </is>
      </c>
      <c r="F3444" t="inlineStr">
        <is>
          <t>Am Hauptbahnhof 2</t>
        </is>
      </c>
      <c r="G3444" t="inlineStr">
        <is>
          <t>1100</t>
        </is>
      </c>
      <c r="H3444" t="inlineStr">
        <is>
          <t>Wien</t>
        </is>
      </c>
      <c r="I3444" t="inlineStr">
        <is>
          <t>AT</t>
        </is>
      </c>
      <c r="J3444" t="inlineStr">
        <is>
          <t>SDGGMRSS_M8</t>
        </is>
      </c>
      <c r="K3444" t="inlineStr">
        <is>
          <t>35 80 4956 801-9</t>
        </is>
      </c>
      <c r="L3444" t="inlineStr">
        <is>
          <t>2022-0023</t>
        </is>
      </c>
      <c r="M3444" s="6" t="n">
        <v>45145</v>
      </c>
      <c r="N3444" s="6" t="n">
        <v>46203</v>
      </c>
      <c r="O3444" t="n">
        <v>49.9</v>
      </c>
    </row>
    <row r="3445" hidden="1" s="287">
      <c r="A3445" t="inlineStr">
        <is>
          <t>V100060</t>
        </is>
      </c>
      <c r="B3445" t="n">
        <v>35</v>
      </c>
      <c r="C3445" t="n">
        <v>50</v>
      </c>
      <c r="D3445" t="inlineStr">
        <is>
          <t>Rail Cargo Austria AG</t>
        </is>
      </c>
      <c r="E3445" t="inlineStr">
        <is>
          <t>100020</t>
        </is>
      </c>
      <c r="F3445" t="inlineStr">
        <is>
          <t>Am Hauptbahnhof 2</t>
        </is>
      </c>
      <c r="G3445" t="inlineStr">
        <is>
          <t>1100</t>
        </is>
      </c>
      <c r="H3445" t="inlineStr">
        <is>
          <t>Wien</t>
        </is>
      </c>
      <c r="I3445" t="inlineStr">
        <is>
          <t>AT</t>
        </is>
      </c>
      <c r="J3445" t="inlineStr">
        <is>
          <t>SGNS_M9</t>
        </is>
      </c>
      <c r="K3445" t="inlineStr">
        <is>
          <t>37 80 4564 626-2</t>
        </is>
      </c>
      <c r="L3445" t="inlineStr">
        <is>
          <t>2024-0031</t>
        </is>
      </c>
      <c r="M3445" s="6" t="n">
        <v>45566</v>
      </c>
      <c r="N3445" s="6" t="n">
        <v>46721</v>
      </c>
      <c r="O3445" t="n">
        <v>15.75</v>
      </c>
    </row>
    <row r="3446" hidden="1" s="287">
      <c r="A3446" t="inlineStr">
        <is>
          <t>V200044</t>
        </is>
      </c>
      <c r="B3446" t="n">
        <v>83</v>
      </c>
      <c r="C3446" t="n">
        <v>50</v>
      </c>
      <c r="D3446" t="inlineStr">
        <is>
          <t>PCC Intermodal S.A.</t>
        </is>
      </c>
      <c r="E3446" t="inlineStr">
        <is>
          <t>100761</t>
        </is>
      </c>
      <c r="F3446" t="inlineStr">
        <is>
          <t>ul Hutnicza 16</t>
        </is>
      </c>
      <c r="G3446" t="inlineStr">
        <is>
          <t>81-061</t>
        </is>
      </c>
      <c r="H3446" t="inlineStr">
        <is>
          <t>Gdynia</t>
        </is>
      </c>
      <c r="I3446" t="inlineStr">
        <is>
          <t>PL</t>
        </is>
      </c>
      <c r="J3446" t="inlineStr">
        <is>
          <t>SGNS_M13</t>
        </is>
      </c>
      <c r="K3446" t="inlineStr">
        <is>
          <t>37 80 4564 397-0</t>
        </is>
      </c>
      <c r="L3446" t="inlineStr">
        <is>
          <t>2023-0016</t>
        </is>
      </c>
      <c r="M3446" s="6" t="n">
        <v>45627</v>
      </c>
      <c r="N3446" s="6" t="n">
        <v>46356</v>
      </c>
      <c r="O3446" t="n">
        <v>22</v>
      </c>
    </row>
    <row r="3447" hidden="1" s="287">
      <c r="A3447" t="inlineStr">
        <is>
          <t>V100061</t>
        </is>
      </c>
      <c r="B3447" t="n">
        <v>167</v>
      </c>
      <c r="C3447" t="n">
        <v>20</v>
      </c>
      <c r="D3447" t="inlineStr">
        <is>
          <t>Rail Cargo Austria AG</t>
        </is>
      </c>
      <c r="E3447" t="inlineStr">
        <is>
          <t>100020</t>
        </is>
      </c>
      <c r="F3447" t="inlineStr">
        <is>
          <t>Am Hauptbahnhof 2</t>
        </is>
      </c>
      <c r="G3447" t="inlineStr">
        <is>
          <t>1100</t>
        </is>
      </c>
      <c r="H3447" t="inlineStr">
        <is>
          <t>Wien</t>
        </is>
      </c>
      <c r="I3447" t="inlineStr">
        <is>
          <t>AT</t>
        </is>
      </c>
      <c r="J3447" t="inlineStr">
        <is>
          <t>EANOS_95</t>
        </is>
      </c>
      <c r="K3447" t="inlineStr"/>
      <c r="L3447" t="inlineStr">
        <is>
          <t>2025-0008</t>
        </is>
      </c>
      <c r="M3447" s="6" t="n">
        <v>46262</v>
      </c>
      <c r="N3447" s="6" t="n">
        <v>50644</v>
      </c>
      <c r="O3447" t="n">
        <v>26</v>
      </c>
    </row>
    <row r="3448" hidden="1" s="287">
      <c r="A3448" t="inlineStr">
        <is>
          <t>V300082</t>
        </is>
      </c>
      <c r="B3448" t="n">
        <v>77</v>
      </c>
      <c r="C3448" t="n">
        <v>50</v>
      </c>
      <c r="D3448" t="inlineStr">
        <is>
          <t>NAVILAND CARGO SAS</t>
        </is>
      </c>
      <c r="E3448" t="inlineStr">
        <is>
          <t>100432</t>
        </is>
      </c>
      <c r="F3448" t="inlineStr">
        <is>
          <t>26 Quai Charles Pasqua</t>
        </is>
      </c>
      <c r="G3448" t="inlineStr">
        <is>
          <t>92300</t>
        </is>
      </c>
      <c r="H3448" t="inlineStr">
        <is>
          <t>Levallois-Perret</t>
        </is>
      </c>
      <c r="I3448" t="inlineStr">
        <is>
          <t>FR</t>
        </is>
      </c>
      <c r="J3448" t="inlineStr">
        <is>
          <t>SGGRSS_M20</t>
        </is>
      </c>
      <c r="K3448" t="inlineStr">
        <is>
          <t>33 80 4960 237-2</t>
        </is>
      </c>
      <c r="L3448" t="inlineStr">
        <is>
          <t>2025-0029</t>
        </is>
      </c>
      <c r="M3448" s="6" t="n">
        <v>45992</v>
      </c>
      <c r="N3448" s="6" t="n">
        <v>46721</v>
      </c>
      <c r="O3448" t="n">
        <v>25</v>
      </c>
    </row>
    <row r="3449" hidden="1" s="287">
      <c r="A3449" t="inlineStr">
        <is>
          <t>V100039</t>
        </is>
      </c>
      <c r="B3449" t="n">
        <v>70</v>
      </c>
      <c r="C3449" t="n">
        <v>50</v>
      </c>
      <c r="D3449" t="inlineStr">
        <is>
          <t>Rail Cargo Austria AG</t>
        </is>
      </c>
      <c r="E3449" t="inlineStr">
        <is>
          <t>100020</t>
        </is>
      </c>
      <c r="F3449" t="inlineStr">
        <is>
          <t>Am Hauptbahnhof 2</t>
        </is>
      </c>
      <c r="G3449" t="inlineStr">
        <is>
          <t>1100</t>
        </is>
      </c>
      <c r="H3449" t="inlineStr">
        <is>
          <t>Wien</t>
        </is>
      </c>
      <c r="I3449" t="inlineStr">
        <is>
          <t>AT</t>
        </is>
      </c>
      <c r="J3449" t="inlineStr">
        <is>
          <t>SDGGMRSS_M8</t>
        </is>
      </c>
      <c r="K3449" t="inlineStr">
        <is>
          <t>35 80 4956 802-7</t>
        </is>
      </c>
      <c r="L3449" t="inlineStr">
        <is>
          <t>2022-0023</t>
        </is>
      </c>
      <c r="M3449" s="6" t="n">
        <v>45145</v>
      </c>
      <c r="N3449" s="6" t="n">
        <v>46203</v>
      </c>
      <c r="O3449" t="n">
        <v>49.9</v>
      </c>
    </row>
    <row r="3450" hidden="1" s="287">
      <c r="A3450" t="inlineStr">
        <is>
          <t>V100060</t>
        </is>
      </c>
      <c r="B3450" t="n">
        <v>36</v>
      </c>
      <c r="C3450" t="n">
        <v>50</v>
      </c>
      <c r="D3450" t="inlineStr">
        <is>
          <t>Rail Cargo Austria AG</t>
        </is>
      </c>
      <c r="E3450" t="inlineStr">
        <is>
          <t>100020</t>
        </is>
      </c>
      <c r="F3450" t="inlineStr">
        <is>
          <t>Am Hauptbahnhof 2</t>
        </is>
      </c>
      <c r="G3450" t="inlineStr">
        <is>
          <t>1100</t>
        </is>
      </c>
      <c r="H3450" t="inlineStr">
        <is>
          <t>Wien</t>
        </is>
      </c>
      <c r="I3450" t="inlineStr">
        <is>
          <t>AT</t>
        </is>
      </c>
      <c r="J3450" t="inlineStr">
        <is>
          <t>SGNS_M9</t>
        </is>
      </c>
      <c r="K3450" t="inlineStr">
        <is>
          <t>37 80 4564 627-0</t>
        </is>
      </c>
      <c r="L3450" t="inlineStr">
        <is>
          <t>2024-0031</t>
        </is>
      </c>
      <c r="M3450" s="6" t="n">
        <v>45566</v>
      </c>
      <c r="N3450" s="6" t="n">
        <v>46721</v>
      </c>
      <c r="O3450" t="n">
        <v>15.75</v>
      </c>
    </row>
    <row r="3451" hidden="1" s="287">
      <c r="A3451" t="inlineStr">
        <is>
          <t>V200044</t>
        </is>
      </c>
      <c r="B3451" t="n">
        <v>84</v>
      </c>
      <c r="C3451" t="n">
        <v>50</v>
      </c>
      <c r="D3451" t="inlineStr">
        <is>
          <t>PCC Intermodal S.A.</t>
        </is>
      </c>
      <c r="E3451" t="inlineStr">
        <is>
          <t>100761</t>
        </is>
      </c>
      <c r="F3451" t="inlineStr">
        <is>
          <t>ul Hutnicza 16</t>
        </is>
      </c>
      <c r="G3451" t="inlineStr">
        <is>
          <t>81-061</t>
        </is>
      </c>
      <c r="H3451" t="inlineStr">
        <is>
          <t>Gdynia</t>
        </is>
      </c>
      <c r="I3451" t="inlineStr">
        <is>
          <t>PL</t>
        </is>
      </c>
      <c r="J3451" t="inlineStr">
        <is>
          <t>SGNS_M13</t>
        </is>
      </c>
      <c r="K3451" t="inlineStr">
        <is>
          <t>37 80 4564 398-8</t>
        </is>
      </c>
      <c r="L3451" t="inlineStr">
        <is>
          <t>2023-0016</t>
        </is>
      </c>
      <c r="M3451" s="6" t="n">
        <v>45627</v>
      </c>
      <c r="N3451" s="6" t="n">
        <v>46356</v>
      </c>
      <c r="O3451" t="n">
        <v>22</v>
      </c>
    </row>
    <row r="3452" hidden="1" s="287">
      <c r="A3452" t="inlineStr">
        <is>
          <t>V100061</t>
        </is>
      </c>
      <c r="B3452" t="n">
        <v>168</v>
      </c>
      <c r="C3452" t="n">
        <v>20</v>
      </c>
      <c r="D3452" t="inlineStr">
        <is>
          <t>Rail Cargo Austria AG</t>
        </is>
      </c>
      <c r="E3452" t="inlineStr">
        <is>
          <t>100020</t>
        </is>
      </c>
      <c r="F3452" t="inlineStr">
        <is>
          <t>Am Hauptbahnhof 2</t>
        </is>
      </c>
      <c r="G3452" t="inlineStr">
        <is>
          <t>1100</t>
        </is>
      </c>
      <c r="H3452" t="inlineStr">
        <is>
          <t>Wien</t>
        </is>
      </c>
      <c r="I3452" t="inlineStr">
        <is>
          <t>AT</t>
        </is>
      </c>
      <c r="J3452" t="inlineStr">
        <is>
          <t>EANOS_95</t>
        </is>
      </c>
      <c r="K3452" t="inlineStr"/>
      <c r="L3452" t="inlineStr">
        <is>
          <t>2025-0008</t>
        </is>
      </c>
      <c r="M3452" s="6" t="n">
        <v>46262</v>
      </c>
      <c r="N3452" s="6" t="n">
        <v>50644</v>
      </c>
      <c r="O3452" t="n">
        <v>26</v>
      </c>
    </row>
    <row r="3453" hidden="1" s="287">
      <c r="A3453" t="inlineStr">
        <is>
          <t>V300082</t>
        </is>
      </c>
      <c r="B3453" t="n">
        <v>78</v>
      </c>
      <c r="C3453" t="n">
        <v>50</v>
      </c>
      <c r="D3453" t="inlineStr">
        <is>
          <t>NAVILAND CARGO SAS</t>
        </is>
      </c>
      <c r="E3453" t="inlineStr">
        <is>
          <t>100432</t>
        </is>
      </c>
      <c r="F3453" t="inlineStr">
        <is>
          <t>26 Quai Charles Pasqua</t>
        </is>
      </c>
      <c r="G3453" t="inlineStr">
        <is>
          <t>92300</t>
        </is>
      </c>
      <c r="H3453" t="inlineStr">
        <is>
          <t>Levallois-Perret</t>
        </is>
      </c>
      <c r="I3453" t="inlineStr">
        <is>
          <t>FR</t>
        </is>
      </c>
      <c r="J3453" t="inlineStr">
        <is>
          <t>SGGRSS_M20</t>
        </is>
      </c>
      <c r="K3453" t="inlineStr">
        <is>
          <t>33 80 4960 239-8</t>
        </is>
      </c>
      <c r="L3453" t="inlineStr">
        <is>
          <t>2025-0029</t>
        </is>
      </c>
      <c r="M3453" s="6" t="n">
        <v>45992</v>
      </c>
      <c r="N3453" s="6" t="n">
        <v>46721</v>
      </c>
      <c r="O3453" t="n">
        <v>25</v>
      </c>
    </row>
    <row r="3454" hidden="1" s="287">
      <c r="A3454" t="inlineStr">
        <is>
          <t>V100039</t>
        </is>
      </c>
      <c r="B3454" t="n">
        <v>71</v>
      </c>
      <c r="C3454" t="n">
        <v>50</v>
      </c>
      <c r="D3454" t="inlineStr">
        <is>
          <t>Rail Cargo Austria AG</t>
        </is>
      </c>
      <c r="E3454" t="inlineStr">
        <is>
          <t>100020</t>
        </is>
      </c>
      <c r="F3454" t="inlineStr">
        <is>
          <t>Am Hauptbahnhof 2</t>
        </is>
      </c>
      <c r="G3454" t="inlineStr">
        <is>
          <t>1100</t>
        </is>
      </c>
      <c r="H3454" t="inlineStr">
        <is>
          <t>Wien</t>
        </is>
      </c>
      <c r="I3454" t="inlineStr">
        <is>
          <t>AT</t>
        </is>
      </c>
      <c r="J3454" t="inlineStr">
        <is>
          <t>SDGGMRSS_M8</t>
        </is>
      </c>
      <c r="K3454" t="inlineStr">
        <is>
          <t>35 80 4956 770-6</t>
        </is>
      </c>
      <c r="L3454" t="inlineStr">
        <is>
          <t>2022-0023</t>
        </is>
      </c>
      <c r="M3454" s="6" t="n">
        <v>45170</v>
      </c>
      <c r="N3454" s="6" t="n">
        <v>46203</v>
      </c>
      <c r="O3454" t="n">
        <v>49.9</v>
      </c>
    </row>
    <row r="3455" hidden="1" s="287">
      <c r="A3455" t="inlineStr">
        <is>
          <t>V100060</t>
        </is>
      </c>
      <c r="B3455" t="n">
        <v>37</v>
      </c>
      <c r="C3455" t="n">
        <v>50</v>
      </c>
      <c r="D3455" t="inlineStr">
        <is>
          <t>Rail Cargo Austria AG</t>
        </is>
      </c>
      <c r="E3455" t="inlineStr">
        <is>
          <t>100020</t>
        </is>
      </c>
      <c r="F3455" t="inlineStr">
        <is>
          <t>Am Hauptbahnhof 2</t>
        </is>
      </c>
      <c r="G3455" t="inlineStr">
        <is>
          <t>1100</t>
        </is>
      </c>
      <c r="H3455" t="inlineStr">
        <is>
          <t>Wien</t>
        </is>
      </c>
      <c r="I3455" t="inlineStr">
        <is>
          <t>AT</t>
        </is>
      </c>
      <c r="J3455" t="inlineStr">
        <is>
          <t>SGNS_M9</t>
        </is>
      </c>
      <c r="K3455" t="inlineStr">
        <is>
          <t>37 80 4564 628-8</t>
        </is>
      </c>
      <c r="L3455" t="inlineStr">
        <is>
          <t>2024-0031</t>
        </is>
      </c>
      <c r="M3455" s="6" t="n">
        <v>45566</v>
      </c>
      <c r="N3455" s="6" t="n">
        <v>46721</v>
      </c>
      <c r="O3455" t="n">
        <v>15.75</v>
      </c>
    </row>
    <row r="3456" hidden="1" s="287">
      <c r="A3456" t="inlineStr">
        <is>
          <t>V100061</t>
        </is>
      </c>
      <c r="B3456" t="n">
        <v>169</v>
      </c>
      <c r="C3456" t="n">
        <v>20</v>
      </c>
      <c r="D3456" t="inlineStr">
        <is>
          <t>Rail Cargo Austria AG</t>
        </is>
      </c>
      <c r="E3456" t="inlineStr">
        <is>
          <t>100020</t>
        </is>
      </c>
      <c r="F3456" t="inlineStr">
        <is>
          <t>Am Hauptbahnhof 2</t>
        </is>
      </c>
      <c r="G3456" t="inlineStr">
        <is>
          <t>1100</t>
        </is>
      </c>
      <c r="H3456" t="inlineStr">
        <is>
          <t>Wien</t>
        </is>
      </c>
      <c r="I3456" t="inlineStr">
        <is>
          <t>AT</t>
        </is>
      </c>
      <c r="J3456" t="inlineStr">
        <is>
          <t>EANOS_95</t>
        </is>
      </c>
      <c r="K3456" t="inlineStr"/>
      <c r="L3456" t="inlineStr">
        <is>
          <t>2025-0008</t>
        </is>
      </c>
      <c r="M3456" s="6" t="n">
        <v>46262</v>
      </c>
      <c r="N3456" s="6" t="n">
        <v>50644</v>
      </c>
      <c r="O3456" t="n">
        <v>26</v>
      </c>
    </row>
    <row r="3457" hidden="1" s="287">
      <c r="A3457" t="inlineStr">
        <is>
          <t>V300082</t>
        </is>
      </c>
      <c r="B3457" t="n">
        <v>79</v>
      </c>
      <c r="C3457" t="n">
        <v>50</v>
      </c>
      <c r="D3457" t="inlineStr">
        <is>
          <t>NAVILAND CARGO SAS</t>
        </is>
      </c>
      <c r="E3457" t="inlineStr">
        <is>
          <t>100432</t>
        </is>
      </c>
      <c r="F3457" t="inlineStr">
        <is>
          <t>26 Quai Charles Pasqua</t>
        </is>
      </c>
      <c r="G3457" t="inlineStr">
        <is>
          <t>92300</t>
        </is>
      </c>
      <c r="H3457" t="inlineStr">
        <is>
          <t>Levallois-Perret</t>
        </is>
      </c>
      <c r="I3457" t="inlineStr">
        <is>
          <t>FR</t>
        </is>
      </c>
      <c r="J3457" t="inlineStr">
        <is>
          <t>SGGRSS_M20</t>
        </is>
      </c>
      <c r="K3457" t="inlineStr">
        <is>
          <t>33 80 4960 240-6</t>
        </is>
      </c>
      <c r="L3457" t="inlineStr">
        <is>
          <t>2025-0029</t>
        </is>
      </c>
      <c r="M3457" s="6" t="n">
        <v>45992</v>
      </c>
      <c r="N3457" s="6" t="n">
        <v>46721</v>
      </c>
      <c r="O3457" t="n">
        <v>25</v>
      </c>
    </row>
    <row r="3458" hidden="1" s="287">
      <c r="A3458" t="inlineStr">
        <is>
          <t>V100039</t>
        </is>
      </c>
      <c r="B3458" t="n">
        <v>72</v>
      </c>
      <c r="C3458" t="n">
        <v>50</v>
      </c>
      <c r="D3458" t="inlineStr">
        <is>
          <t>Rail Cargo Austria AG</t>
        </is>
      </c>
      <c r="E3458" t="inlineStr">
        <is>
          <t>100020</t>
        </is>
      </c>
      <c r="F3458" t="inlineStr">
        <is>
          <t>Am Hauptbahnhof 2</t>
        </is>
      </c>
      <c r="G3458" t="inlineStr">
        <is>
          <t>1100</t>
        </is>
      </c>
      <c r="H3458" t="inlineStr">
        <is>
          <t>Wien</t>
        </is>
      </c>
      <c r="I3458" t="inlineStr">
        <is>
          <t>AT</t>
        </is>
      </c>
      <c r="J3458" t="inlineStr">
        <is>
          <t>SDGGMRSS_M8</t>
        </is>
      </c>
      <c r="K3458" t="inlineStr">
        <is>
          <t>35 80 4956 771-4</t>
        </is>
      </c>
      <c r="L3458" t="inlineStr">
        <is>
          <t>2022-0023</t>
        </is>
      </c>
      <c r="M3458" s="6" t="n">
        <v>45170</v>
      </c>
      <c r="N3458" s="6" t="n">
        <v>46203</v>
      </c>
      <c r="O3458" t="n">
        <v>49.9</v>
      </c>
    </row>
    <row r="3459" hidden="1" s="287">
      <c r="A3459" t="inlineStr">
        <is>
          <t>V100060</t>
        </is>
      </c>
      <c r="B3459" t="n">
        <v>38</v>
      </c>
      <c r="C3459" t="n">
        <v>50</v>
      </c>
      <c r="D3459" t="inlineStr">
        <is>
          <t>Rail Cargo Austria AG</t>
        </is>
      </c>
      <c r="E3459" t="inlineStr">
        <is>
          <t>100020</t>
        </is>
      </c>
      <c r="F3459" t="inlineStr">
        <is>
          <t>Am Hauptbahnhof 2</t>
        </is>
      </c>
      <c r="G3459" t="inlineStr">
        <is>
          <t>1100</t>
        </is>
      </c>
      <c r="H3459" t="inlineStr">
        <is>
          <t>Wien</t>
        </is>
      </c>
      <c r="I3459" t="inlineStr">
        <is>
          <t>AT</t>
        </is>
      </c>
      <c r="J3459" t="inlineStr">
        <is>
          <t>SGNS_M9</t>
        </is>
      </c>
      <c r="K3459" t="inlineStr">
        <is>
          <t>37 80 4564 629-6</t>
        </is>
      </c>
      <c r="L3459" t="inlineStr">
        <is>
          <t>2024-0031</t>
        </is>
      </c>
      <c r="M3459" s="6" t="n">
        <v>45566</v>
      </c>
      <c r="N3459" s="6" t="n">
        <v>46721</v>
      </c>
      <c r="O3459" t="n">
        <v>15.75</v>
      </c>
    </row>
    <row r="3460" hidden="1" s="287">
      <c r="A3460" t="inlineStr">
        <is>
          <t>V100061</t>
        </is>
      </c>
      <c r="B3460" t="n">
        <v>170</v>
      </c>
      <c r="C3460" t="n">
        <v>20</v>
      </c>
      <c r="D3460" t="inlineStr">
        <is>
          <t>Rail Cargo Austria AG</t>
        </is>
      </c>
      <c r="E3460" t="inlineStr">
        <is>
          <t>100020</t>
        </is>
      </c>
      <c r="F3460" t="inlineStr">
        <is>
          <t>Am Hauptbahnhof 2</t>
        </is>
      </c>
      <c r="G3460" t="inlineStr">
        <is>
          <t>1100</t>
        </is>
      </c>
      <c r="H3460" t="inlineStr">
        <is>
          <t>Wien</t>
        </is>
      </c>
      <c r="I3460" t="inlineStr">
        <is>
          <t>AT</t>
        </is>
      </c>
      <c r="J3460" t="inlineStr">
        <is>
          <t>EANOS_95</t>
        </is>
      </c>
      <c r="K3460" t="inlineStr"/>
      <c r="L3460" t="inlineStr">
        <is>
          <t>2025-0008</t>
        </is>
      </c>
      <c r="M3460" s="6" t="n">
        <v>46262</v>
      </c>
      <c r="N3460" s="6" t="n">
        <v>50644</v>
      </c>
      <c r="O3460" t="n">
        <v>26</v>
      </c>
    </row>
    <row r="3461" hidden="1" s="287">
      <c r="A3461" t="inlineStr">
        <is>
          <t>V300082</t>
        </is>
      </c>
      <c r="B3461" t="n">
        <v>80</v>
      </c>
      <c r="C3461" t="n">
        <v>50</v>
      </c>
      <c r="D3461" t="inlineStr">
        <is>
          <t>NAVILAND CARGO SAS</t>
        </is>
      </c>
      <c r="E3461" t="inlineStr">
        <is>
          <t>100432</t>
        </is>
      </c>
      <c r="F3461" t="inlineStr">
        <is>
          <t>26 Quai Charles Pasqua</t>
        </is>
      </c>
      <c r="G3461" t="inlineStr">
        <is>
          <t>92300</t>
        </is>
      </c>
      <c r="H3461" t="inlineStr">
        <is>
          <t>Levallois-Perret</t>
        </is>
      </c>
      <c r="I3461" t="inlineStr">
        <is>
          <t>FR</t>
        </is>
      </c>
      <c r="J3461" t="inlineStr">
        <is>
          <t>SGGRSS_M20</t>
        </is>
      </c>
      <c r="K3461" t="inlineStr">
        <is>
          <t>33 80 4960 243-0</t>
        </is>
      </c>
      <c r="L3461" t="inlineStr">
        <is>
          <t>2025-0029</t>
        </is>
      </c>
      <c r="M3461" s="6" t="n">
        <v>45992</v>
      </c>
      <c r="N3461" s="6" t="n">
        <v>46721</v>
      </c>
      <c r="O3461" t="n">
        <v>25</v>
      </c>
    </row>
    <row r="3462" hidden="1" s="287">
      <c r="A3462" t="inlineStr">
        <is>
          <t>V100039</t>
        </is>
      </c>
      <c r="B3462" t="n">
        <v>73</v>
      </c>
      <c r="C3462" t="n">
        <v>50</v>
      </c>
      <c r="D3462" t="inlineStr">
        <is>
          <t>Rail Cargo Austria AG</t>
        </is>
      </c>
      <c r="E3462" t="inlineStr">
        <is>
          <t>100020</t>
        </is>
      </c>
      <c r="F3462" t="inlineStr">
        <is>
          <t>Am Hauptbahnhof 2</t>
        </is>
      </c>
      <c r="G3462" t="inlineStr">
        <is>
          <t>1100</t>
        </is>
      </c>
      <c r="H3462" t="inlineStr">
        <is>
          <t>Wien</t>
        </is>
      </c>
      <c r="I3462" t="inlineStr">
        <is>
          <t>AT</t>
        </is>
      </c>
      <c r="J3462" t="inlineStr">
        <is>
          <t>SDGGMRSS_M8</t>
        </is>
      </c>
      <c r="K3462" t="inlineStr">
        <is>
          <t>35 80 4956 772-2</t>
        </is>
      </c>
      <c r="L3462" t="inlineStr">
        <is>
          <t>2022-0023</t>
        </is>
      </c>
      <c r="M3462" s="6" t="n">
        <v>45170</v>
      </c>
      <c r="N3462" s="6" t="n">
        <v>46203</v>
      </c>
      <c r="O3462" t="n">
        <v>49.9</v>
      </c>
    </row>
    <row r="3463" hidden="1" s="287">
      <c r="A3463" t="inlineStr">
        <is>
          <t>V100060</t>
        </is>
      </c>
      <c r="B3463" t="n">
        <v>39</v>
      </c>
      <c r="C3463" t="n">
        <v>50</v>
      </c>
      <c r="D3463" t="inlineStr">
        <is>
          <t>Rail Cargo Austria AG</t>
        </is>
      </c>
      <c r="E3463" t="inlineStr">
        <is>
          <t>100020</t>
        </is>
      </c>
      <c r="F3463" t="inlineStr">
        <is>
          <t>Am Hauptbahnhof 2</t>
        </is>
      </c>
      <c r="G3463" t="inlineStr">
        <is>
          <t>1100</t>
        </is>
      </c>
      <c r="H3463" t="inlineStr">
        <is>
          <t>Wien</t>
        </is>
      </c>
      <c r="I3463" t="inlineStr">
        <is>
          <t>AT</t>
        </is>
      </c>
      <c r="J3463" t="inlineStr">
        <is>
          <t>SGNS_M9</t>
        </is>
      </c>
      <c r="K3463" t="inlineStr">
        <is>
          <t>37 80 4564 630-4</t>
        </is>
      </c>
      <c r="L3463" t="inlineStr">
        <is>
          <t>2024-0031</t>
        </is>
      </c>
      <c r="M3463" s="6" t="n">
        <v>45566</v>
      </c>
      <c r="N3463" s="6" t="n">
        <v>46721</v>
      </c>
      <c r="O3463" t="n">
        <v>15.75</v>
      </c>
    </row>
    <row r="3464" hidden="1" s="287">
      <c r="A3464" t="inlineStr">
        <is>
          <t>V100061</t>
        </is>
      </c>
      <c r="B3464" t="n">
        <v>171</v>
      </c>
      <c r="C3464" t="n">
        <v>20</v>
      </c>
      <c r="D3464" t="inlineStr">
        <is>
          <t>Rail Cargo Austria AG</t>
        </is>
      </c>
      <c r="E3464" t="inlineStr">
        <is>
          <t>100020</t>
        </is>
      </c>
      <c r="F3464" t="inlineStr">
        <is>
          <t>Am Hauptbahnhof 2</t>
        </is>
      </c>
      <c r="G3464" t="inlineStr">
        <is>
          <t>1100</t>
        </is>
      </c>
      <c r="H3464" t="inlineStr">
        <is>
          <t>Wien</t>
        </is>
      </c>
      <c r="I3464" t="inlineStr">
        <is>
          <t>AT</t>
        </is>
      </c>
      <c r="J3464" t="inlineStr">
        <is>
          <t>EANOS_95</t>
        </is>
      </c>
      <c r="K3464" t="inlineStr"/>
      <c r="L3464" t="inlineStr">
        <is>
          <t>2025-0008</t>
        </is>
      </c>
      <c r="M3464" s="6" t="n">
        <v>46262</v>
      </c>
      <c r="N3464" s="6" t="n">
        <v>50644</v>
      </c>
      <c r="O3464" t="n">
        <v>26</v>
      </c>
    </row>
    <row r="3465" hidden="1" s="287">
      <c r="A3465" t="inlineStr">
        <is>
          <t>V300082</t>
        </is>
      </c>
      <c r="B3465" t="n">
        <v>81</v>
      </c>
      <c r="C3465" t="n">
        <v>50</v>
      </c>
      <c r="D3465" t="inlineStr">
        <is>
          <t>NAVILAND CARGO SAS</t>
        </is>
      </c>
      <c r="E3465" t="inlineStr">
        <is>
          <t>100432</t>
        </is>
      </c>
      <c r="F3465" t="inlineStr">
        <is>
          <t>26 Quai Charles Pasqua</t>
        </is>
      </c>
      <c r="G3465" t="inlineStr">
        <is>
          <t>92300</t>
        </is>
      </c>
      <c r="H3465" t="inlineStr">
        <is>
          <t>Levallois-Perret</t>
        </is>
      </c>
      <c r="I3465" t="inlineStr">
        <is>
          <t>FR</t>
        </is>
      </c>
      <c r="J3465" t="inlineStr">
        <is>
          <t>SGGRSS_M20</t>
        </is>
      </c>
      <c r="K3465" t="inlineStr">
        <is>
          <t>33 80 4960 270-3</t>
        </is>
      </c>
      <c r="L3465" t="inlineStr">
        <is>
          <t>2025-0029</t>
        </is>
      </c>
      <c r="M3465" s="6" t="n">
        <v>45992</v>
      </c>
      <c r="N3465" s="6" t="n">
        <v>46721</v>
      </c>
      <c r="O3465" t="n">
        <v>25</v>
      </c>
    </row>
    <row r="3466" hidden="1" s="287">
      <c r="A3466" t="inlineStr">
        <is>
          <t>V100039</t>
        </is>
      </c>
      <c r="B3466" t="n">
        <v>74</v>
      </c>
      <c r="C3466" t="n">
        <v>50</v>
      </c>
      <c r="D3466" t="inlineStr">
        <is>
          <t>Rail Cargo Austria AG</t>
        </is>
      </c>
      <c r="E3466" t="inlineStr">
        <is>
          <t>100020</t>
        </is>
      </c>
      <c r="F3466" t="inlineStr">
        <is>
          <t>Am Hauptbahnhof 2</t>
        </is>
      </c>
      <c r="G3466" t="inlineStr">
        <is>
          <t>1100</t>
        </is>
      </c>
      <c r="H3466" t="inlineStr">
        <is>
          <t>Wien</t>
        </is>
      </c>
      <c r="I3466" t="inlineStr">
        <is>
          <t>AT</t>
        </is>
      </c>
      <c r="J3466" t="inlineStr">
        <is>
          <t>SDGGMRSS_M8</t>
        </is>
      </c>
      <c r="K3466" t="inlineStr">
        <is>
          <t>35 80 4956 773-0</t>
        </is>
      </c>
      <c r="L3466" t="inlineStr">
        <is>
          <t>2022-0023</t>
        </is>
      </c>
      <c r="M3466" s="6" t="n">
        <v>45170</v>
      </c>
      <c r="N3466" s="6" t="n">
        <v>46203</v>
      </c>
      <c r="O3466" t="n">
        <v>49.9</v>
      </c>
    </row>
    <row r="3467" hidden="1" s="287">
      <c r="A3467" t="inlineStr">
        <is>
          <t>V100060</t>
        </is>
      </c>
      <c r="B3467" t="n">
        <v>40</v>
      </c>
      <c r="C3467" t="n">
        <v>50</v>
      </c>
      <c r="D3467" t="inlineStr">
        <is>
          <t>Rail Cargo Austria AG</t>
        </is>
      </c>
      <c r="E3467" t="inlineStr">
        <is>
          <t>100020</t>
        </is>
      </c>
      <c r="F3467" t="inlineStr">
        <is>
          <t>Am Hauptbahnhof 2</t>
        </is>
      </c>
      <c r="G3467" t="inlineStr">
        <is>
          <t>1100</t>
        </is>
      </c>
      <c r="H3467" t="inlineStr">
        <is>
          <t>Wien</t>
        </is>
      </c>
      <c r="I3467" t="inlineStr">
        <is>
          <t>AT</t>
        </is>
      </c>
      <c r="J3467" t="inlineStr">
        <is>
          <t>SGNS_M9</t>
        </is>
      </c>
      <c r="K3467" t="inlineStr">
        <is>
          <t>37 80 4564 631-2</t>
        </is>
      </c>
      <c r="L3467" t="inlineStr">
        <is>
          <t>2024-0031</t>
        </is>
      </c>
      <c r="M3467" s="6" t="n">
        <v>45566</v>
      </c>
      <c r="N3467" s="6" t="n">
        <v>46721</v>
      </c>
      <c r="O3467" t="n">
        <v>15.75</v>
      </c>
    </row>
    <row r="3468" hidden="1" s="287">
      <c r="A3468" t="inlineStr">
        <is>
          <t>V100061</t>
        </is>
      </c>
      <c r="B3468" t="n">
        <v>172</v>
      </c>
      <c r="C3468" t="n">
        <v>20</v>
      </c>
      <c r="D3468" t="inlineStr">
        <is>
          <t>Rail Cargo Austria AG</t>
        </is>
      </c>
      <c r="E3468" t="inlineStr">
        <is>
          <t>100020</t>
        </is>
      </c>
      <c r="F3468" t="inlineStr">
        <is>
          <t>Am Hauptbahnhof 2</t>
        </is>
      </c>
      <c r="G3468" t="inlineStr">
        <is>
          <t>1100</t>
        </is>
      </c>
      <c r="H3468" t="inlineStr">
        <is>
          <t>Wien</t>
        </is>
      </c>
      <c r="I3468" t="inlineStr">
        <is>
          <t>AT</t>
        </is>
      </c>
      <c r="J3468" t="inlineStr">
        <is>
          <t>EANOS_95</t>
        </is>
      </c>
      <c r="K3468" t="inlineStr"/>
      <c r="L3468" t="inlineStr">
        <is>
          <t>2025-0008</t>
        </is>
      </c>
      <c r="M3468" s="6" t="n">
        <v>46262</v>
      </c>
      <c r="N3468" s="6" t="n">
        <v>50644</v>
      </c>
      <c r="O3468" t="n">
        <v>26</v>
      </c>
    </row>
    <row r="3469" hidden="1" s="287">
      <c r="A3469" t="inlineStr">
        <is>
          <t>V300082</t>
        </is>
      </c>
      <c r="B3469" t="n">
        <v>82</v>
      </c>
      <c r="C3469" t="n">
        <v>50</v>
      </c>
      <c r="D3469" t="inlineStr">
        <is>
          <t>NAVILAND CARGO SAS</t>
        </is>
      </c>
      <c r="E3469" t="inlineStr">
        <is>
          <t>100432</t>
        </is>
      </c>
      <c r="F3469" t="inlineStr">
        <is>
          <t>26 Quai Charles Pasqua</t>
        </is>
      </c>
      <c r="G3469" t="inlineStr">
        <is>
          <t>92300</t>
        </is>
      </c>
      <c r="H3469" t="inlineStr">
        <is>
          <t>Levallois-Perret</t>
        </is>
      </c>
      <c r="I3469" t="inlineStr">
        <is>
          <t>FR</t>
        </is>
      </c>
      <c r="J3469" t="inlineStr">
        <is>
          <t>SGGRSS_M20</t>
        </is>
      </c>
      <c r="K3469" t="inlineStr">
        <is>
          <t>33 80 4960 273-7</t>
        </is>
      </c>
      <c r="L3469" t="inlineStr">
        <is>
          <t>2025-0029</t>
        </is>
      </c>
      <c r="M3469" s="6" t="n">
        <v>45992</v>
      </c>
      <c r="N3469" s="6" t="n">
        <v>46721</v>
      </c>
      <c r="O3469" t="n">
        <v>25</v>
      </c>
    </row>
    <row r="3470" hidden="1" s="287">
      <c r="A3470" t="inlineStr">
        <is>
          <t>V100039</t>
        </is>
      </c>
      <c r="B3470" t="n">
        <v>75</v>
      </c>
      <c r="C3470" t="n">
        <v>50</v>
      </c>
      <c r="D3470" t="inlineStr">
        <is>
          <t>Rail Cargo Austria AG</t>
        </is>
      </c>
      <c r="E3470" t="inlineStr">
        <is>
          <t>100020</t>
        </is>
      </c>
      <c r="F3470" t="inlineStr">
        <is>
          <t>Am Hauptbahnhof 2</t>
        </is>
      </c>
      <c r="G3470" t="inlineStr">
        <is>
          <t>1100</t>
        </is>
      </c>
      <c r="H3470" t="inlineStr">
        <is>
          <t>Wien</t>
        </is>
      </c>
      <c r="I3470" t="inlineStr">
        <is>
          <t>AT</t>
        </is>
      </c>
      <c r="J3470" t="inlineStr">
        <is>
          <t>SDGGMRSS_M8</t>
        </is>
      </c>
      <c r="K3470" t="inlineStr">
        <is>
          <t>35 80 4956 774-8</t>
        </is>
      </c>
      <c r="L3470" t="inlineStr">
        <is>
          <t>2022-0023</t>
        </is>
      </c>
      <c r="M3470" s="6" t="n">
        <v>45170</v>
      </c>
      <c r="N3470" s="6" t="n">
        <v>46203</v>
      </c>
      <c r="O3470" t="n">
        <v>49.9</v>
      </c>
    </row>
    <row r="3471" hidden="1" s="287">
      <c r="A3471" t="inlineStr">
        <is>
          <t>V100060</t>
        </is>
      </c>
      <c r="B3471" t="n">
        <v>41</v>
      </c>
      <c r="C3471" t="n">
        <v>50</v>
      </c>
      <c r="D3471" t="inlineStr">
        <is>
          <t>Rail Cargo Austria AG</t>
        </is>
      </c>
      <c r="E3471" t="inlineStr">
        <is>
          <t>100020</t>
        </is>
      </c>
      <c r="F3471" t="inlineStr">
        <is>
          <t>Am Hauptbahnhof 2</t>
        </is>
      </c>
      <c r="G3471" t="inlineStr">
        <is>
          <t>1100</t>
        </is>
      </c>
      <c r="H3471" t="inlineStr">
        <is>
          <t>Wien</t>
        </is>
      </c>
      <c r="I3471" t="inlineStr">
        <is>
          <t>AT</t>
        </is>
      </c>
      <c r="J3471" t="inlineStr">
        <is>
          <t>SGNS_M9</t>
        </is>
      </c>
      <c r="K3471" t="inlineStr">
        <is>
          <t>37 80 4564 632-0</t>
        </is>
      </c>
      <c r="L3471" t="inlineStr">
        <is>
          <t>2024-0031</t>
        </is>
      </c>
      <c r="M3471" s="6" t="n">
        <v>45566</v>
      </c>
      <c r="N3471" s="6" t="n">
        <v>46721</v>
      </c>
      <c r="O3471" t="n">
        <v>15.75</v>
      </c>
    </row>
    <row r="3472" hidden="1" s="287">
      <c r="A3472" t="inlineStr">
        <is>
          <t>V100061</t>
        </is>
      </c>
      <c r="B3472" t="n">
        <v>173</v>
      </c>
      <c r="C3472" t="n">
        <v>20</v>
      </c>
      <c r="D3472" t="inlineStr">
        <is>
          <t>Rail Cargo Austria AG</t>
        </is>
      </c>
      <c r="E3472" t="inlineStr">
        <is>
          <t>100020</t>
        </is>
      </c>
      <c r="F3472" t="inlineStr">
        <is>
          <t>Am Hauptbahnhof 2</t>
        </is>
      </c>
      <c r="G3472" t="inlineStr">
        <is>
          <t>1100</t>
        </is>
      </c>
      <c r="H3472" t="inlineStr">
        <is>
          <t>Wien</t>
        </is>
      </c>
      <c r="I3472" t="inlineStr">
        <is>
          <t>AT</t>
        </is>
      </c>
      <c r="J3472" t="inlineStr">
        <is>
          <t>EANOS_95</t>
        </is>
      </c>
      <c r="K3472" t="inlineStr"/>
      <c r="L3472" t="inlineStr">
        <is>
          <t>2025-0008</t>
        </is>
      </c>
      <c r="M3472" s="6" t="n">
        <v>46262</v>
      </c>
      <c r="N3472" s="6" t="n">
        <v>50644</v>
      </c>
      <c r="O3472" t="n">
        <v>26</v>
      </c>
    </row>
    <row r="3473" hidden="1" s="287">
      <c r="A3473" t="inlineStr">
        <is>
          <t>V300082</t>
        </is>
      </c>
      <c r="B3473" t="n">
        <v>83</v>
      </c>
      <c r="C3473" t="n">
        <v>50</v>
      </c>
      <c r="D3473" t="inlineStr">
        <is>
          <t>NAVILAND CARGO SAS</t>
        </is>
      </c>
      <c r="E3473" t="inlineStr">
        <is>
          <t>100432</t>
        </is>
      </c>
      <c r="F3473" t="inlineStr">
        <is>
          <t>26 Quai Charles Pasqua</t>
        </is>
      </c>
      <c r="G3473" t="inlineStr">
        <is>
          <t>92300</t>
        </is>
      </c>
      <c r="H3473" t="inlineStr">
        <is>
          <t>Levallois-Perret</t>
        </is>
      </c>
      <c r="I3473" t="inlineStr">
        <is>
          <t>FR</t>
        </is>
      </c>
      <c r="J3473" t="inlineStr">
        <is>
          <t>SGGRSS_M20</t>
        </is>
      </c>
      <c r="K3473" t="inlineStr">
        <is>
          <t>33 80 4960 279-4</t>
        </is>
      </c>
      <c r="L3473" t="inlineStr">
        <is>
          <t>2025-0029</t>
        </is>
      </c>
      <c r="M3473" s="6" t="n">
        <v>45992</v>
      </c>
      <c r="N3473" s="6" t="n">
        <v>46721</v>
      </c>
      <c r="O3473" t="n">
        <v>25</v>
      </c>
    </row>
    <row r="3474" hidden="1" s="287">
      <c r="A3474" t="inlineStr">
        <is>
          <t>V100039</t>
        </is>
      </c>
      <c r="B3474" t="n">
        <v>76</v>
      </c>
      <c r="C3474" t="n">
        <v>50</v>
      </c>
      <c r="D3474" t="inlineStr">
        <is>
          <t>Rail Cargo Austria AG</t>
        </is>
      </c>
      <c r="E3474" t="inlineStr">
        <is>
          <t>100020</t>
        </is>
      </c>
      <c r="F3474" t="inlineStr">
        <is>
          <t>Am Hauptbahnhof 2</t>
        </is>
      </c>
      <c r="G3474" t="inlineStr">
        <is>
          <t>1100</t>
        </is>
      </c>
      <c r="H3474" t="inlineStr">
        <is>
          <t>Wien</t>
        </is>
      </c>
      <c r="I3474" t="inlineStr">
        <is>
          <t>AT</t>
        </is>
      </c>
      <c r="J3474" t="inlineStr">
        <is>
          <t>SDGGMRSS_M8</t>
        </is>
      </c>
      <c r="K3474" t="inlineStr">
        <is>
          <t>35 80 4956 775-5</t>
        </is>
      </c>
      <c r="L3474" t="inlineStr">
        <is>
          <t>2022-0023</t>
        </is>
      </c>
      <c r="M3474" s="6" t="n">
        <v>45170</v>
      </c>
      <c r="N3474" s="6" t="n">
        <v>46203</v>
      </c>
      <c r="O3474" t="n">
        <v>49.9</v>
      </c>
    </row>
    <row r="3475" hidden="1" s="287">
      <c r="A3475" t="inlineStr">
        <is>
          <t>V100060</t>
        </is>
      </c>
      <c r="B3475" t="n">
        <v>42</v>
      </c>
      <c r="C3475" t="n">
        <v>50</v>
      </c>
      <c r="D3475" t="inlineStr">
        <is>
          <t>Rail Cargo Austria AG</t>
        </is>
      </c>
      <c r="E3475" t="inlineStr">
        <is>
          <t>100020</t>
        </is>
      </c>
      <c r="F3475" t="inlineStr">
        <is>
          <t>Am Hauptbahnhof 2</t>
        </is>
      </c>
      <c r="G3475" t="inlineStr">
        <is>
          <t>1100</t>
        </is>
      </c>
      <c r="H3475" t="inlineStr">
        <is>
          <t>Wien</t>
        </is>
      </c>
      <c r="I3475" t="inlineStr">
        <is>
          <t>AT</t>
        </is>
      </c>
      <c r="J3475" t="inlineStr">
        <is>
          <t>SGNS_M9</t>
        </is>
      </c>
      <c r="K3475" t="inlineStr">
        <is>
          <t>37 80 4564 634-6</t>
        </is>
      </c>
      <c r="L3475" t="inlineStr">
        <is>
          <t>2024-0031</t>
        </is>
      </c>
      <c r="M3475" s="6" t="n">
        <v>45566</v>
      </c>
      <c r="N3475" s="6" t="n">
        <v>46721</v>
      </c>
      <c r="O3475" t="n">
        <v>15.75</v>
      </c>
    </row>
    <row r="3476" hidden="1" s="287">
      <c r="A3476" t="inlineStr">
        <is>
          <t>V100061</t>
        </is>
      </c>
      <c r="B3476" t="n">
        <v>174</v>
      </c>
      <c r="C3476" t="n">
        <v>20</v>
      </c>
      <c r="D3476" t="inlineStr">
        <is>
          <t>Rail Cargo Austria AG</t>
        </is>
      </c>
      <c r="E3476" t="inlineStr">
        <is>
          <t>100020</t>
        </is>
      </c>
      <c r="F3476" t="inlineStr">
        <is>
          <t>Am Hauptbahnhof 2</t>
        </is>
      </c>
      <c r="G3476" t="inlineStr">
        <is>
          <t>1100</t>
        </is>
      </c>
      <c r="H3476" t="inlineStr">
        <is>
          <t>Wien</t>
        </is>
      </c>
      <c r="I3476" t="inlineStr">
        <is>
          <t>AT</t>
        </is>
      </c>
      <c r="J3476" t="inlineStr">
        <is>
          <t>EANOS_95</t>
        </is>
      </c>
      <c r="K3476" t="inlineStr"/>
      <c r="L3476" t="inlineStr">
        <is>
          <t>2025-0008</t>
        </is>
      </c>
      <c r="M3476" s="6" t="n">
        <v>46262</v>
      </c>
      <c r="N3476" s="6" t="n">
        <v>50644</v>
      </c>
      <c r="O3476" t="n">
        <v>26</v>
      </c>
    </row>
    <row r="3477" hidden="1" s="287">
      <c r="A3477" t="inlineStr">
        <is>
          <t>V300082</t>
        </is>
      </c>
      <c r="B3477" t="n">
        <v>84</v>
      </c>
      <c r="C3477" t="n">
        <v>50</v>
      </c>
      <c r="D3477" t="inlineStr">
        <is>
          <t>NAVILAND CARGO SAS</t>
        </is>
      </c>
      <c r="E3477" t="inlineStr">
        <is>
          <t>100432</t>
        </is>
      </c>
      <c r="F3477" t="inlineStr">
        <is>
          <t>26 Quai Charles Pasqua</t>
        </is>
      </c>
      <c r="G3477" t="inlineStr">
        <is>
          <t>92300</t>
        </is>
      </c>
      <c r="H3477" t="inlineStr">
        <is>
          <t>Levallois-Perret</t>
        </is>
      </c>
      <c r="I3477" t="inlineStr">
        <is>
          <t>FR</t>
        </is>
      </c>
      <c r="J3477" t="inlineStr">
        <is>
          <t>SGGRSS_M20</t>
        </is>
      </c>
      <c r="K3477" t="inlineStr">
        <is>
          <t>33 80 4960 070-7</t>
        </is>
      </c>
      <c r="L3477" t="inlineStr">
        <is>
          <t>2025-0029</t>
        </is>
      </c>
      <c r="M3477" s="6" t="n">
        <v>45992</v>
      </c>
      <c r="N3477" s="6" t="n">
        <v>46721</v>
      </c>
      <c r="O3477" t="n">
        <v>25</v>
      </c>
    </row>
    <row r="3478" hidden="1" s="287">
      <c r="A3478" t="inlineStr">
        <is>
          <t>V100039</t>
        </is>
      </c>
      <c r="B3478" t="n">
        <v>77</v>
      </c>
      <c r="C3478" t="n">
        <v>50</v>
      </c>
      <c r="D3478" t="inlineStr">
        <is>
          <t>Rail Cargo Austria AG</t>
        </is>
      </c>
      <c r="E3478" t="inlineStr">
        <is>
          <t>100020</t>
        </is>
      </c>
      <c r="F3478" t="inlineStr">
        <is>
          <t>Am Hauptbahnhof 2</t>
        </is>
      </c>
      <c r="G3478" t="inlineStr">
        <is>
          <t>1100</t>
        </is>
      </c>
      <c r="H3478" t="inlineStr">
        <is>
          <t>Wien</t>
        </is>
      </c>
      <c r="I3478" t="inlineStr">
        <is>
          <t>AT</t>
        </is>
      </c>
      <c r="J3478" t="inlineStr">
        <is>
          <t>SDGGMRSS_M8</t>
        </is>
      </c>
      <c r="K3478" t="inlineStr">
        <is>
          <t>35 80 4956 776-3</t>
        </is>
      </c>
      <c r="L3478" t="inlineStr">
        <is>
          <t>2022-0023</t>
        </is>
      </c>
      <c r="M3478" s="6" t="n">
        <v>45170</v>
      </c>
      <c r="N3478" s="6" t="n">
        <v>46203</v>
      </c>
      <c r="O3478" t="n">
        <v>49.9</v>
      </c>
    </row>
    <row r="3479" hidden="1" s="287">
      <c r="A3479" t="inlineStr">
        <is>
          <t>V100060</t>
        </is>
      </c>
      <c r="B3479" t="n">
        <v>43</v>
      </c>
      <c r="C3479" t="n">
        <v>50</v>
      </c>
      <c r="D3479" t="inlineStr">
        <is>
          <t>Rail Cargo Austria AG</t>
        </is>
      </c>
      <c r="E3479" t="inlineStr">
        <is>
          <t>100020</t>
        </is>
      </c>
      <c r="F3479" t="inlineStr">
        <is>
          <t>Am Hauptbahnhof 2</t>
        </is>
      </c>
      <c r="G3479" t="inlineStr">
        <is>
          <t>1100</t>
        </is>
      </c>
      <c r="H3479" t="inlineStr">
        <is>
          <t>Wien</t>
        </is>
      </c>
      <c r="I3479" t="inlineStr">
        <is>
          <t>AT</t>
        </is>
      </c>
      <c r="J3479" t="inlineStr">
        <is>
          <t>SGNS_M9</t>
        </is>
      </c>
      <c r="K3479" t="inlineStr">
        <is>
          <t>37 80 4564 635-3</t>
        </is>
      </c>
      <c r="L3479" t="inlineStr">
        <is>
          <t>2024-0031</t>
        </is>
      </c>
      <c r="M3479" s="6" t="n">
        <v>45566</v>
      </c>
      <c r="N3479" s="6" t="n">
        <v>46721</v>
      </c>
      <c r="O3479" t="n">
        <v>15.75</v>
      </c>
    </row>
    <row r="3480" hidden="1" s="287">
      <c r="A3480" t="inlineStr">
        <is>
          <t>V100061</t>
        </is>
      </c>
      <c r="B3480" t="n">
        <v>175</v>
      </c>
      <c r="C3480" t="n">
        <v>20</v>
      </c>
      <c r="D3480" t="inlineStr">
        <is>
          <t>Rail Cargo Austria AG</t>
        </is>
      </c>
      <c r="E3480" t="inlineStr">
        <is>
          <t>100020</t>
        </is>
      </c>
      <c r="F3480" t="inlineStr">
        <is>
          <t>Am Hauptbahnhof 2</t>
        </is>
      </c>
      <c r="G3480" t="inlineStr">
        <is>
          <t>1100</t>
        </is>
      </c>
      <c r="H3480" t="inlineStr">
        <is>
          <t>Wien</t>
        </is>
      </c>
      <c r="I3480" t="inlineStr">
        <is>
          <t>AT</t>
        </is>
      </c>
      <c r="J3480" t="inlineStr">
        <is>
          <t>EANOS_95</t>
        </is>
      </c>
      <c r="K3480" t="inlineStr"/>
      <c r="L3480" t="inlineStr">
        <is>
          <t>2025-0008</t>
        </is>
      </c>
      <c r="M3480" s="6" t="n">
        <v>46262</v>
      </c>
      <c r="N3480" s="6" t="n">
        <v>50644</v>
      </c>
      <c r="O3480" t="n">
        <v>26</v>
      </c>
    </row>
    <row r="3481" hidden="1" s="287">
      <c r="A3481" t="inlineStr">
        <is>
          <t>V300082</t>
        </is>
      </c>
      <c r="B3481" t="n">
        <v>85</v>
      </c>
      <c r="C3481" t="n">
        <v>50</v>
      </c>
      <c r="D3481" t="inlineStr">
        <is>
          <t>NAVILAND CARGO SAS</t>
        </is>
      </c>
      <c r="E3481" t="inlineStr">
        <is>
          <t>100432</t>
        </is>
      </c>
      <c r="F3481" t="inlineStr">
        <is>
          <t>26 Quai Charles Pasqua</t>
        </is>
      </c>
      <c r="G3481" t="inlineStr">
        <is>
          <t>92300</t>
        </is>
      </c>
      <c r="H3481" t="inlineStr">
        <is>
          <t>Levallois-Perret</t>
        </is>
      </c>
      <c r="I3481" t="inlineStr">
        <is>
          <t>FR</t>
        </is>
      </c>
      <c r="J3481" t="inlineStr">
        <is>
          <t>SGGRSS_M20</t>
        </is>
      </c>
      <c r="K3481" t="inlineStr">
        <is>
          <t>33 80 4960 078-0</t>
        </is>
      </c>
      <c r="L3481" t="inlineStr">
        <is>
          <t>2025-0029</t>
        </is>
      </c>
      <c r="M3481" s="6" t="n">
        <v>45992</v>
      </c>
      <c r="N3481" s="6" t="n">
        <v>46721</v>
      </c>
      <c r="O3481" t="n">
        <v>25</v>
      </c>
    </row>
    <row r="3482" hidden="1" s="287">
      <c r="A3482" t="inlineStr">
        <is>
          <t>V100039</t>
        </is>
      </c>
      <c r="B3482" t="n">
        <v>78</v>
      </c>
      <c r="C3482" t="n">
        <v>50</v>
      </c>
      <c r="D3482" t="inlineStr">
        <is>
          <t>Rail Cargo Austria AG</t>
        </is>
      </c>
      <c r="E3482" t="inlineStr">
        <is>
          <t>100020</t>
        </is>
      </c>
      <c r="F3482" t="inlineStr">
        <is>
          <t>Am Hauptbahnhof 2</t>
        </is>
      </c>
      <c r="G3482" t="inlineStr">
        <is>
          <t>1100</t>
        </is>
      </c>
      <c r="H3482" t="inlineStr">
        <is>
          <t>Wien</t>
        </is>
      </c>
      <c r="I3482" t="inlineStr">
        <is>
          <t>AT</t>
        </is>
      </c>
      <c r="J3482" t="inlineStr">
        <is>
          <t>SDGGMRSS_M8</t>
        </is>
      </c>
      <c r="K3482" t="inlineStr">
        <is>
          <t>35 80 4956 777-1</t>
        </is>
      </c>
      <c r="L3482" t="inlineStr">
        <is>
          <t>2022-0023</t>
        </is>
      </c>
      <c r="M3482" s="6" t="n">
        <v>45170</v>
      </c>
      <c r="N3482" s="6" t="n">
        <v>46203</v>
      </c>
      <c r="O3482" t="n">
        <v>49.9</v>
      </c>
    </row>
    <row r="3483" hidden="1" s="287">
      <c r="A3483" t="inlineStr">
        <is>
          <t>V100060</t>
        </is>
      </c>
      <c r="B3483" t="n">
        <v>44</v>
      </c>
      <c r="C3483" t="n">
        <v>50</v>
      </c>
      <c r="D3483" t="inlineStr">
        <is>
          <t>Rail Cargo Austria AG</t>
        </is>
      </c>
      <c r="E3483" t="inlineStr">
        <is>
          <t>100020</t>
        </is>
      </c>
      <c r="F3483" t="inlineStr">
        <is>
          <t>Am Hauptbahnhof 2</t>
        </is>
      </c>
      <c r="G3483" t="inlineStr">
        <is>
          <t>1100</t>
        </is>
      </c>
      <c r="H3483" t="inlineStr">
        <is>
          <t>Wien</t>
        </is>
      </c>
      <c r="I3483" t="inlineStr">
        <is>
          <t>AT</t>
        </is>
      </c>
      <c r="J3483" t="inlineStr">
        <is>
          <t>SGNS_M9</t>
        </is>
      </c>
      <c r="K3483" t="inlineStr">
        <is>
          <t>37 80 4564 536-3</t>
        </is>
      </c>
      <c r="L3483" t="inlineStr">
        <is>
          <t>2024-0031</t>
        </is>
      </c>
      <c r="M3483" s="6" t="n">
        <v>45594</v>
      </c>
      <c r="N3483" s="6" t="n">
        <v>46721</v>
      </c>
      <c r="O3483" t="n">
        <v>15.75</v>
      </c>
    </row>
    <row r="3484" hidden="1" s="287">
      <c r="A3484" t="inlineStr">
        <is>
          <t>V100061</t>
        </is>
      </c>
      <c r="B3484" t="n">
        <v>176</v>
      </c>
      <c r="C3484" t="n">
        <v>20</v>
      </c>
      <c r="D3484" t="inlineStr">
        <is>
          <t>Rail Cargo Austria AG</t>
        </is>
      </c>
      <c r="E3484" t="inlineStr">
        <is>
          <t>100020</t>
        </is>
      </c>
      <c r="F3484" t="inlineStr">
        <is>
          <t>Am Hauptbahnhof 2</t>
        </is>
      </c>
      <c r="G3484" t="inlineStr">
        <is>
          <t>1100</t>
        </is>
      </c>
      <c r="H3484" t="inlineStr">
        <is>
          <t>Wien</t>
        </is>
      </c>
      <c r="I3484" t="inlineStr">
        <is>
          <t>AT</t>
        </is>
      </c>
      <c r="J3484" t="inlineStr">
        <is>
          <t>EANOS_95</t>
        </is>
      </c>
      <c r="K3484" t="inlineStr"/>
      <c r="L3484" t="inlineStr">
        <is>
          <t>2025-0008</t>
        </is>
      </c>
      <c r="M3484" s="6" t="n">
        <v>46290</v>
      </c>
      <c r="N3484" s="6" t="n">
        <v>50672</v>
      </c>
      <c r="O3484" t="n">
        <v>26</v>
      </c>
    </row>
    <row r="3485" hidden="1" s="287">
      <c r="A3485" t="inlineStr">
        <is>
          <t>V300082</t>
        </is>
      </c>
      <c r="B3485" t="n">
        <v>86</v>
      </c>
      <c r="C3485" t="n">
        <v>50</v>
      </c>
      <c r="D3485" t="inlineStr">
        <is>
          <t>NAVILAND CARGO SAS</t>
        </is>
      </c>
      <c r="E3485" t="inlineStr">
        <is>
          <t>100432</t>
        </is>
      </c>
      <c r="F3485" t="inlineStr">
        <is>
          <t>26 Quai Charles Pasqua</t>
        </is>
      </c>
      <c r="G3485" t="inlineStr">
        <is>
          <t>92300</t>
        </is>
      </c>
      <c r="H3485" t="inlineStr">
        <is>
          <t>Levallois-Perret</t>
        </is>
      </c>
      <c r="I3485" t="inlineStr">
        <is>
          <t>FR</t>
        </is>
      </c>
      <c r="J3485" t="inlineStr">
        <is>
          <t>SGGRSS_M20</t>
        </is>
      </c>
      <c r="K3485" t="inlineStr">
        <is>
          <t>33 80 4960 080-6</t>
        </is>
      </c>
      <c r="L3485" t="inlineStr">
        <is>
          <t>2025-0029</t>
        </is>
      </c>
      <c r="M3485" s="6" t="n">
        <v>45992</v>
      </c>
      <c r="N3485" s="6" t="n">
        <v>46721</v>
      </c>
      <c r="O3485" t="n">
        <v>25</v>
      </c>
    </row>
    <row r="3486" hidden="1" s="287">
      <c r="A3486" t="inlineStr">
        <is>
          <t>V100039</t>
        </is>
      </c>
      <c r="B3486" t="n">
        <v>79</v>
      </c>
      <c r="C3486" t="n">
        <v>50</v>
      </c>
      <c r="D3486" t="inlineStr">
        <is>
          <t>Rail Cargo Austria AG</t>
        </is>
      </c>
      <c r="E3486" t="inlineStr">
        <is>
          <t>100020</t>
        </is>
      </c>
      <c r="F3486" t="inlineStr">
        <is>
          <t>Am Hauptbahnhof 2</t>
        </is>
      </c>
      <c r="G3486" t="inlineStr">
        <is>
          <t>1100</t>
        </is>
      </c>
      <c r="H3486" t="inlineStr">
        <is>
          <t>Wien</t>
        </is>
      </c>
      <c r="I3486" t="inlineStr">
        <is>
          <t>AT</t>
        </is>
      </c>
      <c r="J3486" t="inlineStr">
        <is>
          <t>SDGGMRSS_M8</t>
        </is>
      </c>
      <c r="K3486" t="inlineStr">
        <is>
          <t>35 80 4956 778-9</t>
        </is>
      </c>
      <c r="L3486" t="inlineStr">
        <is>
          <t>2022-0023</t>
        </is>
      </c>
      <c r="M3486" s="6" t="n">
        <v>45170</v>
      </c>
      <c r="N3486" s="6" t="n">
        <v>46203</v>
      </c>
      <c r="O3486" t="n">
        <v>49.9</v>
      </c>
    </row>
    <row r="3487" hidden="1" s="287">
      <c r="A3487" t="inlineStr">
        <is>
          <t>V100060</t>
        </is>
      </c>
      <c r="B3487" t="n">
        <v>45</v>
      </c>
      <c r="C3487" t="n">
        <v>50</v>
      </c>
      <c r="D3487" t="inlineStr">
        <is>
          <t>Rail Cargo Austria AG</t>
        </is>
      </c>
      <c r="E3487" t="inlineStr">
        <is>
          <t>100020</t>
        </is>
      </c>
      <c r="F3487" t="inlineStr">
        <is>
          <t>Am Hauptbahnhof 2</t>
        </is>
      </c>
      <c r="G3487" t="inlineStr">
        <is>
          <t>1100</t>
        </is>
      </c>
      <c r="H3487" t="inlineStr">
        <is>
          <t>Wien</t>
        </is>
      </c>
      <c r="I3487" t="inlineStr">
        <is>
          <t>AT</t>
        </is>
      </c>
      <c r="J3487" t="inlineStr">
        <is>
          <t>SGNS_M9</t>
        </is>
      </c>
      <c r="K3487" t="inlineStr">
        <is>
          <t>37 80 4564 543-9</t>
        </is>
      </c>
      <c r="L3487" t="inlineStr">
        <is>
          <t>2024-0031</t>
        </is>
      </c>
      <c r="M3487" s="6" t="n">
        <v>45594</v>
      </c>
      <c r="N3487" s="6" t="n">
        <v>46721</v>
      </c>
      <c r="O3487" t="n">
        <v>15.75</v>
      </c>
    </row>
    <row r="3488" hidden="1" s="287">
      <c r="A3488" t="inlineStr">
        <is>
          <t>V100061</t>
        </is>
      </c>
      <c r="B3488" t="n">
        <v>177</v>
      </c>
      <c r="C3488" t="n">
        <v>20</v>
      </c>
      <c r="D3488" t="inlineStr">
        <is>
          <t>Rail Cargo Austria AG</t>
        </is>
      </c>
      <c r="E3488" t="inlineStr">
        <is>
          <t>100020</t>
        </is>
      </c>
      <c r="F3488" t="inlineStr">
        <is>
          <t>Am Hauptbahnhof 2</t>
        </is>
      </c>
      <c r="G3488" t="inlineStr">
        <is>
          <t>1100</t>
        </is>
      </c>
      <c r="H3488" t="inlineStr">
        <is>
          <t>Wien</t>
        </is>
      </c>
      <c r="I3488" t="inlineStr">
        <is>
          <t>AT</t>
        </is>
      </c>
      <c r="J3488" t="inlineStr">
        <is>
          <t>EANOS_95</t>
        </is>
      </c>
      <c r="K3488" t="inlineStr"/>
      <c r="L3488" t="inlineStr">
        <is>
          <t>2025-0008</t>
        </is>
      </c>
      <c r="M3488" s="6" t="n">
        <v>46290</v>
      </c>
      <c r="N3488" s="6" t="n">
        <v>50672</v>
      </c>
      <c r="O3488" t="n">
        <v>26</v>
      </c>
    </row>
    <row r="3489" hidden="1" s="287">
      <c r="A3489" t="inlineStr">
        <is>
          <t>V300082</t>
        </is>
      </c>
      <c r="B3489" t="n">
        <v>87</v>
      </c>
      <c r="C3489" t="n">
        <v>50</v>
      </c>
      <c r="D3489" t="inlineStr">
        <is>
          <t>NAVILAND CARGO SAS</t>
        </is>
      </c>
      <c r="E3489" t="inlineStr">
        <is>
          <t>100432</t>
        </is>
      </c>
      <c r="F3489" t="inlineStr">
        <is>
          <t>26 Quai Charles Pasqua</t>
        </is>
      </c>
      <c r="G3489" t="inlineStr">
        <is>
          <t>92300</t>
        </is>
      </c>
      <c r="H3489" t="inlineStr">
        <is>
          <t>Levallois-Perret</t>
        </is>
      </c>
      <c r="I3489" t="inlineStr">
        <is>
          <t>FR</t>
        </is>
      </c>
      <c r="J3489" t="inlineStr">
        <is>
          <t>SGGRSS_M2</t>
        </is>
      </c>
      <c r="K3489" t="inlineStr">
        <is>
          <t>37 80 4980 640-9</t>
        </is>
      </c>
      <c r="L3489" t="inlineStr">
        <is>
          <t>2025-0029</t>
        </is>
      </c>
      <c r="M3489" s="6" t="n">
        <v>45992</v>
      </c>
      <c r="N3489" s="6" t="n">
        <v>46721</v>
      </c>
      <c r="O3489" t="n">
        <v>25</v>
      </c>
    </row>
    <row r="3490" hidden="1" s="287">
      <c r="A3490" t="inlineStr">
        <is>
          <t>V100039</t>
        </is>
      </c>
      <c r="B3490" t="n">
        <v>80</v>
      </c>
      <c r="C3490" t="n">
        <v>50</v>
      </c>
      <c r="D3490" t="inlineStr">
        <is>
          <t>Rail Cargo Austria AG</t>
        </is>
      </c>
      <c r="E3490" t="inlineStr">
        <is>
          <t>100020</t>
        </is>
      </c>
      <c r="F3490" t="inlineStr">
        <is>
          <t>Am Hauptbahnhof 2</t>
        </is>
      </c>
      <c r="G3490" t="inlineStr">
        <is>
          <t>1100</t>
        </is>
      </c>
      <c r="H3490" t="inlineStr">
        <is>
          <t>Wien</t>
        </is>
      </c>
      <c r="I3490" t="inlineStr">
        <is>
          <t>AT</t>
        </is>
      </c>
      <c r="J3490" t="inlineStr">
        <is>
          <t>SDGGMRSS_M8</t>
        </is>
      </c>
      <c r="K3490" t="inlineStr">
        <is>
          <t>35 80 4956 779-7</t>
        </is>
      </c>
      <c r="L3490" t="inlineStr">
        <is>
          <t>2022-0023</t>
        </is>
      </c>
      <c r="M3490" s="6" t="n">
        <v>45170</v>
      </c>
      <c r="N3490" s="6" t="n">
        <v>46203</v>
      </c>
      <c r="O3490" t="n">
        <v>49.9</v>
      </c>
    </row>
    <row r="3491" hidden="1" s="287">
      <c r="A3491" t="inlineStr">
        <is>
          <t>V100060</t>
        </is>
      </c>
      <c r="B3491" t="n">
        <v>46</v>
      </c>
      <c r="C3491" t="n">
        <v>50</v>
      </c>
      <c r="D3491" t="inlineStr">
        <is>
          <t>Rail Cargo Austria AG</t>
        </is>
      </c>
      <c r="E3491" t="inlineStr">
        <is>
          <t>100020</t>
        </is>
      </c>
      <c r="F3491" t="inlineStr">
        <is>
          <t>Am Hauptbahnhof 2</t>
        </is>
      </c>
      <c r="G3491" t="inlineStr">
        <is>
          <t>1100</t>
        </is>
      </c>
      <c r="H3491" t="inlineStr">
        <is>
          <t>Wien</t>
        </is>
      </c>
      <c r="I3491" t="inlineStr">
        <is>
          <t>AT</t>
        </is>
      </c>
      <c r="J3491" t="inlineStr">
        <is>
          <t>SGNS_M9</t>
        </is>
      </c>
      <c r="K3491" t="inlineStr">
        <is>
          <t>37 80 4564 545-4</t>
        </is>
      </c>
      <c r="L3491" t="inlineStr">
        <is>
          <t>2024-0031</t>
        </is>
      </c>
      <c r="M3491" s="6" t="n">
        <v>45594</v>
      </c>
      <c r="N3491" s="6" t="n">
        <v>46721</v>
      </c>
      <c r="O3491" t="n">
        <v>15.75</v>
      </c>
    </row>
    <row r="3492" hidden="1" s="287">
      <c r="A3492" t="inlineStr">
        <is>
          <t>V100061</t>
        </is>
      </c>
      <c r="B3492" t="n">
        <v>178</v>
      </c>
      <c r="C3492" t="n">
        <v>20</v>
      </c>
      <c r="D3492" t="inlineStr">
        <is>
          <t>Rail Cargo Austria AG</t>
        </is>
      </c>
      <c r="E3492" t="inlineStr">
        <is>
          <t>100020</t>
        </is>
      </c>
      <c r="F3492" t="inlineStr">
        <is>
          <t>Am Hauptbahnhof 2</t>
        </is>
      </c>
      <c r="G3492" t="inlineStr">
        <is>
          <t>1100</t>
        </is>
      </c>
      <c r="H3492" t="inlineStr">
        <is>
          <t>Wien</t>
        </is>
      </c>
      <c r="I3492" t="inlineStr">
        <is>
          <t>AT</t>
        </is>
      </c>
      <c r="J3492" t="inlineStr">
        <is>
          <t>EANOS_95</t>
        </is>
      </c>
      <c r="K3492" t="inlineStr"/>
      <c r="L3492" t="inlineStr">
        <is>
          <t>2025-0008</t>
        </is>
      </c>
      <c r="M3492" s="6" t="n">
        <v>46290</v>
      </c>
      <c r="N3492" s="6" t="n">
        <v>50672</v>
      </c>
      <c r="O3492" t="n">
        <v>26</v>
      </c>
    </row>
    <row r="3493" hidden="1" s="287">
      <c r="A3493" t="inlineStr">
        <is>
          <t>V300082</t>
        </is>
      </c>
      <c r="B3493" t="n">
        <v>88</v>
      </c>
      <c r="C3493" t="n">
        <v>50</v>
      </c>
      <c r="D3493" t="inlineStr">
        <is>
          <t>NAVILAND CARGO SAS</t>
        </is>
      </c>
      <c r="E3493" t="inlineStr">
        <is>
          <t>100432</t>
        </is>
      </c>
      <c r="F3493" t="inlineStr">
        <is>
          <t>26 Quai Charles Pasqua</t>
        </is>
      </c>
      <c r="G3493" t="inlineStr">
        <is>
          <t>92300</t>
        </is>
      </c>
      <c r="H3493" t="inlineStr">
        <is>
          <t>Levallois-Perret</t>
        </is>
      </c>
      <c r="I3493" t="inlineStr">
        <is>
          <t>FR</t>
        </is>
      </c>
      <c r="J3493" t="inlineStr">
        <is>
          <t>SGGRSS_M20</t>
        </is>
      </c>
      <c r="K3493" t="inlineStr">
        <is>
          <t>33 80 4960 249-7</t>
        </is>
      </c>
      <c r="L3493" t="inlineStr">
        <is>
          <t>2025-0029</t>
        </is>
      </c>
      <c r="M3493" s="6" t="n">
        <v>45992</v>
      </c>
      <c r="N3493" s="6" t="n">
        <v>46721</v>
      </c>
      <c r="O3493" t="n">
        <v>25</v>
      </c>
    </row>
    <row r="3494" hidden="1" s="287">
      <c r="A3494" t="inlineStr">
        <is>
          <t>V400001</t>
        </is>
      </c>
      <c r="B3494" t="n">
        <v>76</v>
      </c>
      <c r="C3494" t="n">
        <v>50</v>
      </c>
      <c r="D3494" t="inlineStr">
        <is>
          <t>DB Cargo AG</t>
        </is>
      </c>
      <c r="E3494" t="inlineStr">
        <is>
          <t>100000</t>
        </is>
      </c>
      <c r="F3494" t="inlineStr">
        <is>
          <t>Rheinstrasse 2</t>
        </is>
      </c>
      <c r="G3494" t="inlineStr">
        <is>
          <t>55116</t>
        </is>
      </c>
      <c r="H3494" t="inlineStr">
        <is>
          <t>Mainz</t>
        </is>
      </c>
      <c r="I3494" t="inlineStr">
        <is>
          <t>DE</t>
        </is>
      </c>
      <c r="J3494" t="inlineStr">
        <is>
          <t>SGGRSS_M2</t>
        </is>
      </c>
      <c r="K3494" t="inlineStr">
        <is>
          <t>37 80 4980 823-1</t>
        </is>
      </c>
      <c r="L3494" t="inlineStr">
        <is>
          <t>2021-2420</t>
        </is>
      </c>
      <c r="M3494" s="6" t="n">
        <v>44693</v>
      </c>
      <c r="N3494" s="6" t="n">
        <v>46811</v>
      </c>
      <c r="O3494" t="n">
        <v>25.4</v>
      </c>
    </row>
    <row r="3495" hidden="1" s="287">
      <c r="A3495" t="inlineStr">
        <is>
          <t>V100039</t>
        </is>
      </c>
      <c r="B3495" t="n">
        <v>81</v>
      </c>
      <c r="C3495" t="n">
        <v>50</v>
      </c>
      <c r="D3495" t="inlineStr">
        <is>
          <t>Rail Cargo Austria AG</t>
        </is>
      </c>
      <c r="E3495" t="inlineStr">
        <is>
          <t>100020</t>
        </is>
      </c>
      <c r="F3495" t="inlineStr">
        <is>
          <t>Am Hauptbahnhof 2</t>
        </is>
      </c>
      <c r="G3495" t="inlineStr">
        <is>
          <t>1100</t>
        </is>
      </c>
      <c r="H3495" t="inlineStr">
        <is>
          <t>Wien</t>
        </is>
      </c>
      <c r="I3495" t="inlineStr">
        <is>
          <t>AT</t>
        </is>
      </c>
      <c r="J3495" t="inlineStr">
        <is>
          <t>SDGGMRSS_M8</t>
        </is>
      </c>
      <c r="K3495" t="inlineStr">
        <is>
          <t>35 80 4956 780-5</t>
        </is>
      </c>
      <c r="L3495" t="inlineStr">
        <is>
          <t>2022-0023</t>
        </is>
      </c>
      <c r="M3495" s="6" t="n">
        <v>45170</v>
      </c>
      <c r="N3495" s="6" t="n">
        <v>46203</v>
      </c>
      <c r="O3495" t="n">
        <v>49.9</v>
      </c>
    </row>
    <row r="3496" hidden="1" s="287">
      <c r="A3496" t="inlineStr">
        <is>
          <t>V100060</t>
        </is>
      </c>
      <c r="B3496" t="n">
        <v>47</v>
      </c>
      <c r="C3496" t="n">
        <v>50</v>
      </c>
      <c r="D3496" t="inlineStr">
        <is>
          <t>Rail Cargo Austria AG</t>
        </is>
      </c>
      <c r="E3496" t="inlineStr">
        <is>
          <t>100020</t>
        </is>
      </c>
      <c r="F3496" t="inlineStr">
        <is>
          <t>Am Hauptbahnhof 2</t>
        </is>
      </c>
      <c r="G3496" t="inlineStr">
        <is>
          <t>1100</t>
        </is>
      </c>
      <c r="H3496" t="inlineStr">
        <is>
          <t>Wien</t>
        </is>
      </c>
      <c r="I3496" t="inlineStr">
        <is>
          <t>AT</t>
        </is>
      </c>
      <c r="J3496" t="inlineStr">
        <is>
          <t>SGNS_M9</t>
        </is>
      </c>
      <c r="K3496" t="inlineStr">
        <is>
          <t>37 80 4564 546-2</t>
        </is>
      </c>
      <c r="L3496" t="inlineStr">
        <is>
          <t>2024-0031</t>
        </is>
      </c>
      <c r="M3496" s="6" t="n">
        <v>45594</v>
      </c>
      <c r="N3496" s="6" t="n">
        <v>46721</v>
      </c>
      <c r="O3496" t="n">
        <v>15.75</v>
      </c>
    </row>
    <row r="3497" hidden="1" s="287">
      <c r="A3497" t="inlineStr">
        <is>
          <t>V100061</t>
        </is>
      </c>
      <c r="B3497" t="n">
        <v>179</v>
      </c>
      <c r="C3497" t="n">
        <v>20</v>
      </c>
      <c r="D3497" t="inlineStr">
        <is>
          <t>Rail Cargo Austria AG</t>
        </is>
      </c>
      <c r="E3497" t="inlineStr">
        <is>
          <t>100020</t>
        </is>
      </c>
      <c r="F3497" t="inlineStr">
        <is>
          <t>Am Hauptbahnhof 2</t>
        </is>
      </c>
      <c r="G3497" t="inlineStr">
        <is>
          <t>1100</t>
        </is>
      </c>
      <c r="H3497" t="inlineStr">
        <is>
          <t>Wien</t>
        </is>
      </c>
      <c r="I3497" t="inlineStr">
        <is>
          <t>AT</t>
        </is>
      </c>
      <c r="J3497" t="inlineStr">
        <is>
          <t>EANOS_95</t>
        </is>
      </c>
      <c r="K3497" t="inlineStr"/>
      <c r="L3497" t="inlineStr">
        <is>
          <t>2025-0008</t>
        </is>
      </c>
      <c r="M3497" s="6" t="n">
        <v>46290</v>
      </c>
      <c r="N3497" s="6" t="n">
        <v>50672</v>
      </c>
      <c r="O3497" t="n">
        <v>26</v>
      </c>
    </row>
    <row r="3498" hidden="1" s="287">
      <c r="A3498" t="inlineStr">
        <is>
          <t>V300082</t>
        </is>
      </c>
      <c r="B3498" t="n">
        <v>89</v>
      </c>
      <c r="C3498" t="n">
        <v>50</v>
      </c>
      <c r="D3498" t="inlineStr">
        <is>
          <t>NAVILAND CARGO SAS</t>
        </is>
      </c>
      <c r="E3498" t="inlineStr">
        <is>
          <t>100432</t>
        </is>
      </c>
      <c r="F3498" t="inlineStr">
        <is>
          <t>26 Quai Charles Pasqua</t>
        </is>
      </c>
      <c r="G3498" t="inlineStr">
        <is>
          <t>92300</t>
        </is>
      </c>
      <c r="H3498" t="inlineStr">
        <is>
          <t>Levallois-Perret</t>
        </is>
      </c>
      <c r="I3498" t="inlineStr">
        <is>
          <t>FR</t>
        </is>
      </c>
      <c r="J3498" t="inlineStr">
        <is>
          <t>SGGRSS_M20</t>
        </is>
      </c>
      <c r="K3498" t="inlineStr">
        <is>
          <t>33 80 4960 217-4</t>
        </is>
      </c>
      <c r="L3498" t="inlineStr">
        <is>
          <t>2025-0029</t>
        </is>
      </c>
      <c r="M3498" s="6" t="n">
        <v>45992</v>
      </c>
      <c r="N3498" s="6" t="n">
        <v>46721</v>
      </c>
      <c r="O3498" t="n">
        <v>25</v>
      </c>
    </row>
    <row r="3499" hidden="1" s="287">
      <c r="A3499" t="inlineStr">
        <is>
          <t>V100039</t>
        </is>
      </c>
      <c r="B3499" t="n">
        <v>82</v>
      </c>
      <c r="C3499" t="n">
        <v>50</v>
      </c>
      <c r="D3499" t="inlineStr">
        <is>
          <t>Rail Cargo Austria AG</t>
        </is>
      </c>
      <c r="E3499" t="inlineStr">
        <is>
          <t>100020</t>
        </is>
      </c>
      <c r="F3499" t="inlineStr">
        <is>
          <t>Am Hauptbahnhof 2</t>
        </is>
      </c>
      <c r="G3499" t="inlineStr">
        <is>
          <t>1100</t>
        </is>
      </c>
      <c r="H3499" t="inlineStr">
        <is>
          <t>Wien</t>
        </is>
      </c>
      <c r="I3499" t="inlineStr">
        <is>
          <t>AT</t>
        </is>
      </c>
      <c r="J3499" t="inlineStr">
        <is>
          <t>SDGGMRSS_M8</t>
        </is>
      </c>
      <c r="K3499" t="inlineStr">
        <is>
          <t>35 80 4956 781-3</t>
        </is>
      </c>
      <c r="L3499" t="inlineStr">
        <is>
          <t>2022-0023</t>
        </is>
      </c>
      <c r="M3499" s="6" t="n">
        <v>45170</v>
      </c>
      <c r="N3499" s="6" t="n">
        <v>46203</v>
      </c>
      <c r="O3499" t="n">
        <v>49.9</v>
      </c>
    </row>
    <row r="3500" hidden="1" s="287">
      <c r="A3500" t="inlineStr">
        <is>
          <t>V100060</t>
        </is>
      </c>
      <c r="B3500" t="n">
        <v>48</v>
      </c>
      <c r="C3500" t="n">
        <v>50</v>
      </c>
      <c r="D3500" t="inlineStr">
        <is>
          <t>Rail Cargo Austria AG</t>
        </is>
      </c>
      <c r="E3500" t="inlineStr">
        <is>
          <t>100020</t>
        </is>
      </c>
      <c r="F3500" t="inlineStr">
        <is>
          <t>Am Hauptbahnhof 2</t>
        </is>
      </c>
      <c r="G3500" t="inlineStr">
        <is>
          <t>1100</t>
        </is>
      </c>
      <c r="H3500" t="inlineStr">
        <is>
          <t>Wien</t>
        </is>
      </c>
      <c r="I3500" t="inlineStr">
        <is>
          <t>AT</t>
        </is>
      </c>
      <c r="J3500" t="inlineStr">
        <is>
          <t>SGNS_M9</t>
        </is>
      </c>
      <c r="K3500" t="inlineStr">
        <is>
          <t>37 80 4564 541-3</t>
        </is>
      </c>
      <c r="L3500" t="inlineStr">
        <is>
          <t>2024-0031</t>
        </is>
      </c>
      <c r="M3500" s="6" t="n">
        <v>45594</v>
      </c>
      <c r="N3500" s="6" t="n">
        <v>46721</v>
      </c>
      <c r="O3500" t="n">
        <v>15.75</v>
      </c>
    </row>
    <row r="3501" hidden="1" s="287">
      <c r="A3501" t="inlineStr">
        <is>
          <t>V100061</t>
        </is>
      </c>
      <c r="B3501" t="n">
        <v>180</v>
      </c>
      <c r="C3501" t="n">
        <v>20</v>
      </c>
      <c r="D3501" t="inlineStr">
        <is>
          <t>Rail Cargo Austria AG</t>
        </is>
      </c>
      <c r="E3501" t="inlineStr">
        <is>
          <t>100020</t>
        </is>
      </c>
      <c r="F3501" t="inlineStr">
        <is>
          <t>Am Hauptbahnhof 2</t>
        </is>
      </c>
      <c r="G3501" t="inlineStr">
        <is>
          <t>1100</t>
        </is>
      </c>
      <c r="H3501" t="inlineStr">
        <is>
          <t>Wien</t>
        </is>
      </c>
      <c r="I3501" t="inlineStr">
        <is>
          <t>AT</t>
        </is>
      </c>
      <c r="J3501" t="inlineStr">
        <is>
          <t>EANOS_95</t>
        </is>
      </c>
      <c r="K3501" t="inlineStr"/>
      <c r="L3501" t="inlineStr">
        <is>
          <t>2025-0008</t>
        </is>
      </c>
      <c r="M3501" s="6" t="n">
        <v>46290</v>
      </c>
      <c r="N3501" s="6" t="n">
        <v>50672</v>
      </c>
      <c r="O3501" t="n">
        <v>26</v>
      </c>
    </row>
    <row r="3502" hidden="1" s="287">
      <c r="A3502" t="inlineStr">
        <is>
          <t>V300082</t>
        </is>
      </c>
      <c r="B3502" t="n">
        <v>90</v>
      </c>
      <c r="C3502" t="n">
        <v>50</v>
      </c>
      <c r="D3502" t="inlineStr">
        <is>
          <t>NAVILAND CARGO SAS</t>
        </is>
      </c>
      <c r="E3502" t="inlineStr">
        <is>
          <t>100432</t>
        </is>
      </c>
      <c r="F3502" t="inlineStr">
        <is>
          <t>26 Quai Charles Pasqua</t>
        </is>
      </c>
      <c r="G3502" t="inlineStr">
        <is>
          <t>92300</t>
        </is>
      </c>
      <c r="H3502" t="inlineStr">
        <is>
          <t>Levallois-Perret</t>
        </is>
      </c>
      <c r="I3502" t="inlineStr">
        <is>
          <t>FR</t>
        </is>
      </c>
      <c r="J3502" t="inlineStr">
        <is>
          <t>SGGRSS_M20</t>
        </is>
      </c>
      <c r="K3502" t="inlineStr">
        <is>
          <t>33 80 4960 209-1</t>
        </is>
      </c>
      <c r="L3502" t="inlineStr">
        <is>
          <t>2025-0029</t>
        </is>
      </c>
      <c r="M3502" s="6" t="n">
        <v>45992</v>
      </c>
      <c r="N3502" s="6" t="n">
        <v>46721</v>
      </c>
      <c r="O3502" t="n">
        <v>25</v>
      </c>
    </row>
    <row r="3503" hidden="1" s="287">
      <c r="A3503" t="inlineStr">
        <is>
          <t>V400001</t>
        </is>
      </c>
      <c r="B3503" t="n">
        <v>78</v>
      </c>
      <c r="C3503" t="n">
        <v>50</v>
      </c>
      <c r="D3503" t="inlineStr">
        <is>
          <t>DB Cargo AG</t>
        </is>
      </c>
      <c r="E3503" t="inlineStr">
        <is>
          <t>100000</t>
        </is>
      </c>
      <c r="F3503" t="inlineStr">
        <is>
          <t>Rheinstrasse 2</t>
        </is>
      </c>
      <c r="G3503" t="inlineStr">
        <is>
          <t>55116</t>
        </is>
      </c>
      <c r="H3503" t="inlineStr">
        <is>
          <t>Mainz</t>
        </is>
      </c>
      <c r="I3503" t="inlineStr">
        <is>
          <t>DE</t>
        </is>
      </c>
      <c r="J3503" t="inlineStr">
        <is>
          <t>SGGRSS_M2</t>
        </is>
      </c>
      <c r="K3503" t="inlineStr">
        <is>
          <t>37 80 4980 825-6</t>
        </is>
      </c>
      <c r="L3503" t="inlineStr">
        <is>
          <t>2021-2420</t>
        </is>
      </c>
      <c r="M3503" s="6" t="n">
        <v>44693</v>
      </c>
      <c r="N3503" s="6" t="n">
        <v>46811</v>
      </c>
      <c r="O3503" t="n">
        <v>25.4</v>
      </c>
    </row>
    <row r="3504" hidden="1" s="287">
      <c r="A3504" t="inlineStr">
        <is>
          <t>V100039</t>
        </is>
      </c>
      <c r="B3504" t="n">
        <v>83</v>
      </c>
      <c r="C3504" t="n">
        <v>50</v>
      </c>
      <c r="D3504" t="inlineStr">
        <is>
          <t>Rail Cargo Austria AG</t>
        </is>
      </c>
      <c r="E3504" t="inlineStr">
        <is>
          <t>100020</t>
        </is>
      </c>
      <c r="F3504" t="inlineStr">
        <is>
          <t>Am Hauptbahnhof 2</t>
        </is>
      </c>
      <c r="G3504" t="inlineStr">
        <is>
          <t>1100</t>
        </is>
      </c>
      <c r="H3504" t="inlineStr">
        <is>
          <t>Wien</t>
        </is>
      </c>
      <c r="I3504" t="inlineStr">
        <is>
          <t>AT</t>
        </is>
      </c>
      <c r="J3504" t="inlineStr">
        <is>
          <t>SDGGMRSS_M8</t>
        </is>
      </c>
      <c r="K3504" t="inlineStr">
        <is>
          <t>35 80 4956 782-1</t>
        </is>
      </c>
      <c r="L3504" t="inlineStr">
        <is>
          <t>2022-0023</t>
        </is>
      </c>
      <c r="M3504" s="6" t="n">
        <v>45170</v>
      </c>
      <c r="N3504" s="6" t="n">
        <v>46203</v>
      </c>
      <c r="O3504" t="n">
        <v>49.9</v>
      </c>
    </row>
    <row r="3505" hidden="1" s="287">
      <c r="A3505" t="inlineStr">
        <is>
          <t>V100060</t>
        </is>
      </c>
      <c r="B3505" t="n">
        <v>49</v>
      </c>
      <c r="C3505" t="n">
        <v>50</v>
      </c>
      <c r="D3505" t="inlineStr">
        <is>
          <t>Rail Cargo Austria AG</t>
        </is>
      </c>
      <c r="E3505" t="inlineStr">
        <is>
          <t>100020</t>
        </is>
      </c>
      <c r="F3505" t="inlineStr">
        <is>
          <t>Am Hauptbahnhof 2</t>
        </is>
      </c>
      <c r="G3505" t="inlineStr">
        <is>
          <t>1100</t>
        </is>
      </c>
      <c r="H3505" t="inlineStr">
        <is>
          <t>Wien</t>
        </is>
      </c>
      <c r="I3505" t="inlineStr">
        <is>
          <t>AT</t>
        </is>
      </c>
      <c r="J3505" t="inlineStr">
        <is>
          <t>SGNS_M9</t>
        </is>
      </c>
      <c r="K3505" t="inlineStr">
        <is>
          <t>37 80 4564 562-9</t>
        </is>
      </c>
      <c r="L3505" t="inlineStr">
        <is>
          <t>2024-0031</t>
        </is>
      </c>
      <c r="M3505" s="6" t="n">
        <v>45594</v>
      </c>
      <c r="N3505" s="6" t="n">
        <v>46721</v>
      </c>
      <c r="O3505" t="n">
        <v>15.75</v>
      </c>
    </row>
    <row r="3506" hidden="1" s="287">
      <c r="A3506" t="inlineStr">
        <is>
          <t>V100061</t>
        </is>
      </c>
      <c r="B3506" t="n">
        <v>181</v>
      </c>
      <c r="C3506" t="n">
        <v>20</v>
      </c>
      <c r="D3506" t="inlineStr">
        <is>
          <t>Rail Cargo Austria AG</t>
        </is>
      </c>
      <c r="E3506" t="inlineStr">
        <is>
          <t>100020</t>
        </is>
      </c>
      <c r="F3506" t="inlineStr">
        <is>
          <t>Am Hauptbahnhof 2</t>
        </is>
      </c>
      <c r="G3506" t="inlineStr">
        <is>
          <t>1100</t>
        </is>
      </c>
      <c r="H3506" t="inlineStr">
        <is>
          <t>Wien</t>
        </is>
      </c>
      <c r="I3506" t="inlineStr">
        <is>
          <t>AT</t>
        </is>
      </c>
      <c r="J3506" t="inlineStr">
        <is>
          <t>EANOS_95</t>
        </is>
      </c>
      <c r="K3506" t="inlineStr"/>
      <c r="L3506" t="inlineStr">
        <is>
          <t>2025-0008</t>
        </is>
      </c>
      <c r="M3506" s="6" t="n">
        <v>46290</v>
      </c>
      <c r="N3506" s="6" t="n">
        <v>50672</v>
      </c>
      <c r="O3506" t="n">
        <v>26</v>
      </c>
    </row>
    <row r="3507" hidden="1" s="287">
      <c r="A3507" t="inlineStr">
        <is>
          <t>V400001</t>
        </is>
      </c>
      <c r="B3507" t="n">
        <v>79</v>
      </c>
      <c r="C3507" t="n">
        <v>50</v>
      </c>
      <c r="D3507" t="inlineStr">
        <is>
          <t>DB Cargo AG</t>
        </is>
      </c>
      <c r="E3507" t="inlineStr">
        <is>
          <t>100000</t>
        </is>
      </c>
      <c r="F3507" t="inlineStr">
        <is>
          <t>Rheinstrasse 2</t>
        </is>
      </c>
      <c r="G3507" t="inlineStr">
        <is>
          <t>55116</t>
        </is>
      </c>
      <c r="H3507" t="inlineStr">
        <is>
          <t>Mainz</t>
        </is>
      </c>
      <c r="I3507" t="inlineStr">
        <is>
          <t>DE</t>
        </is>
      </c>
      <c r="J3507" t="inlineStr">
        <is>
          <t>SGGRSS_M2</t>
        </is>
      </c>
      <c r="K3507" t="inlineStr">
        <is>
          <t>37 80 4980 826-4</t>
        </is>
      </c>
      <c r="L3507" t="inlineStr">
        <is>
          <t>2021-2420</t>
        </is>
      </c>
      <c r="M3507" s="6" t="n">
        <v>44693</v>
      </c>
      <c r="N3507" s="6" t="n">
        <v>46811</v>
      </c>
      <c r="O3507" t="n">
        <v>25.4</v>
      </c>
    </row>
    <row r="3508" hidden="1" s="287">
      <c r="A3508" t="inlineStr">
        <is>
          <t>V100039</t>
        </is>
      </c>
      <c r="B3508" t="n">
        <v>84</v>
      </c>
      <c r="C3508" t="n">
        <v>50</v>
      </c>
      <c r="D3508" t="inlineStr">
        <is>
          <t>Rail Cargo Austria AG</t>
        </is>
      </c>
      <c r="E3508" t="inlineStr">
        <is>
          <t>100020</t>
        </is>
      </c>
      <c r="F3508" t="inlineStr">
        <is>
          <t>Am Hauptbahnhof 2</t>
        </is>
      </c>
      <c r="G3508" t="inlineStr">
        <is>
          <t>1100</t>
        </is>
      </c>
      <c r="H3508" t="inlineStr">
        <is>
          <t>Wien</t>
        </is>
      </c>
      <c r="I3508" t="inlineStr">
        <is>
          <t>AT</t>
        </is>
      </c>
      <c r="J3508" t="inlineStr">
        <is>
          <t>SDGGMRSS_M8</t>
        </is>
      </c>
      <c r="K3508" t="inlineStr">
        <is>
          <t>35 80 4956 783-9</t>
        </is>
      </c>
      <c r="L3508" t="inlineStr">
        <is>
          <t>2022-0023</t>
        </is>
      </c>
      <c r="M3508" s="6" t="n">
        <v>45170</v>
      </c>
      <c r="N3508" s="6" t="n">
        <v>46203</v>
      </c>
      <c r="O3508" t="n">
        <v>49.9</v>
      </c>
    </row>
    <row r="3509" hidden="1" s="287">
      <c r="A3509" t="inlineStr">
        <is>
          <t>V100060</t>
        </is>
      </c>
      <c r="B3509" t="n">
        <v>50</v>
      </c>
      <c r="C3509" t="n">
        <v>50</v>
      </c>
      <c r="D3509" t="inlineStr">
        <is>
          <t>Rail Cargo Austria AG</t>
        </is>
      </c>
      <c r="E3509" t="inlineStr">
        <is>
          <t>100020</t>
        </is>
      </c>
      <c r="F3509" t="inlineStr">
        <is>
          <t>Am Hauptbahnhof 2</t>
        </is>
      </c>
      <c r="G3509" t="inlineStr">
        <is>
          <t>1100</t>
        </is>
      </c>
      <c r="H3509" t="inlineStr">
        <is>
          <t>Wien</t>
        </is>
      </c>
      <c r="I3509" t="inlineStr">
        <is>
          <t>AT</t>
        </is>
      </c>
      <c r="J3509" t="inlineStr">
        <is>
          <t>SGNS_M9</t>
        </is>
      </c>
      <c r="K3509" t="inlineStr">
        <is>
          <t>37 80 4564 564-5</t>
        </is>
      </c>
      <c r="L3509" t="inlineStr">
        <is>
          <t>2024-0031</t>
        </is>
      </c>
      <c r="M3509" s="6" t="n">
        <v>45594</v>
      </c>
      <c r="N3509" s="6" t="n">
        <v>46721</v>
      </c>
      <c r="O3509" t="n">
        <v>15.75</v>
      </c>
    </row>
    <row r="3510" hidden="1" s="287">
      <c r="A3510" t="inlineStr">
        <is>
          <t>V100061</t>
        </is>
      </c>
      <c r="B3510" t="n">
        <v>182</v>
      </c>
      <c r="C3510" t="n">
        <v>20</v>
      </c>
      <c r="D3510" t="inlineStr">
        <is>
          <t>Rail Cargo Austria AG</t>
        </is>
      </c>
      <c r="E3510" t="inlineStr">
        <is>
          <t>100020</t>
        </is>
      </c>
      <c r="F3510" t="inlineStr">
        <is>
          <t>Am Hauptbahnhof 2</t>
        </is>
      </c>
      <c r="G3510" t="inlineStr">
        <is>
          <t>1100</t>
        </is>
      </c>
      <c r="H3510" t="inlineStr">
        <is>
          <t>Wien</t>
        </is>
      </c>
      <c r="I3510" t="inlineStr">
        <is>
          <t>AT</t>
        </is>
      </c>
      <c r="J3510" t="inlineStr">
        <is>
          <t>EANOS_95</t>
        </is>
      </c>
      <c r="K3510" t="inlineStr"/>
      <c r="L3510" t="inlineStr">
        <is>
          <t>2025-0008</t>
        </is>
      </c>
      <c r="M3510" s="6" t="n">
        <v>46290</v>
      </c>
      <c r="N3510" s="6" t="n">
        <v>50672</v>
      </c>
      <c r="O3510" t="n">
        <v>26</v>
      </c>
    </row>
    <row r="3511" hidden="1" s="287">
      <c r="A3511" t="inlineStr">
        <is>
          <t>V100039</t>
        </is>
      </c>
      <c r="B3511" t="n">
        <v>85</v>
      </c>
      <c r="C3511" t="n">
        <v>50</v>
      </c>
      <c r="D3511" t="inlineStr">
        <is>
          <t>Rail Cargo Austria AG</t>
        </is>
      </c>
      <c r="E3511" t="inlineStr">
        <is>
          <t>100020</t>
        </is>
      </c>
      <c r="F3511" t="inlineStr">
        <is>
          <t>Am Hauptbahnhof 2</t>
        </is>
      </c>
      <c r="G3511" t="inlineStr">
        <is>
          <t>1100</t>
        </is>
      </c>
      <c r="H3511" t="inlineStr">
        <is>
          <t>Wien</t>
        </is>
      </c>
      <c r="I3511" t="inlineStr">
        <is>
          <t>AT</t>
        </is>
      </c>
      <c r="J3511" t="inlineStr">
        <is>
          <t>SDGGMRSS_M8</t>
        </is>
      </c>
      <c r="K3511" t="inlineStr">
        <is>
          <t>35 80 4956 784-7</t>
        </is>
      </c>
      <c r="L3511" t="inlineStr">
        <is>
          <t>2022-0023</t>
        </is>
      </c>
      <c r="M3511" s="6" t="n">
        <v>45170</v>
      </c>
      <c r="N3511" s="6" t="n">
        <v>46203</v>
      </c>
      <c r="O3511" t="n">
        <v>49.9</v>
      </c>
    </row>
    <row r="3512" hidden="1" s="287">
      <c r="A3512" t="inlineStr">
        <is>
          <t>V100060</t>
        </is>
      </c>
      <c r="B3512" t="n">
        <v>51</v>
      </c>
      <c r="C3512" t="n">
        <v>50</v>
      </c>
      <c r="D3512" t="inlineStr">
        <is>
          <t>Rail Cargo Austria AG</t>
        </is>
      </c>
      <c r="E3512" t="inlineStr">
        <is>
          <t>100020</t>
        </is>
      </c>
      <c r="F3512" t="inlineStr">
        <is>
          <t>Am Hauptbahnhof 2</t>
        </is>
      </c>
      <c r="G3512" t="inlineStr">
        <is>
          <t>1100</t>
        </is>
      </c>
      <c r="H3512" t="inlineStr">
        <is>
          <t>Wien</t>
        </is>
      </c>
      <c r="I3512" t="inlineStr">
        <is>
          <t>AT</t>
        </is>
      </c>
      <c r="J3512" t="inlineStr">
        <is>
          <t>SGNS_M9</t>
        </is>
      </c>
      <c r="K3512" t="inlineStr">
        <is>
          <t>37 80 4564 566-0</t>
        </is>
      </c>
      <c r="L3512" t="inlineStr">
        <is>
          <t>2024-0031</t>
        </is>
      </c>
      <c r="M3512" s="6" t="n">
        <v>45594</v>
      </c>
      <c r="N3512" s="6" t="n">
        <v>46721</v>
      </c>
      <c r="O3512" t="n">
        <v>15.75</v>
      </c>
    </row>
    <row r="3513" hidden="1" s="287">
      <c r="A3513" t="inlineStr">
        <is>
          <t>V100061</t>
        </is>
      </c>
      <c r="B3513" t="n">
        <v>183</v>
      </c>
      <c r="C3513" t="n">
        <v>20</v>
      </c>
      <c r="D3513" t="inlineStr">
        <is>
          <t>Rail Cargo Austria AG</t>
        </is>
      </c>
      <c r="E3513" t="inlineStr">
        <is>
          <t>100020</t>
        </is>
      </c>
      <c r="F3513" t="inlineStr">
        <is>
          <t>Am Hauptbahnhof 2</t>
        </is>
      </c>
      <c r="G3513" t="inlineStr">
        <is>
          <t>1100</t>
        </is>
      </c>
      <c r="H3513" t="inlineStr">
        <is>
          <t>Wien</t>
        </is>
      </c>
      <c r="I3513" t="inlineStr">
        <is>
          <t>AT</t>
        </is>
      </c>
      <c r="J3513" t="inlineStr">
        <is>
          <t>EANOS_95</t>
        </is>
      </c>
      <c r="K3513" t="inlineStr"/>
      <c r="L3513" t="inlineStr">
        <is>
          <t>2025-0008</t>
        </is>
      </c>
      <c r="M3513" s="6" t="n">
        <v>46290</v>
      </c>
      <c r="N3513" s="6" t="n">
        <v>50672</v>
      </c>
      <c r="O3513" t="n">
        <v>26</v>
      </c>
    </row>
    <row r="3514" hidden="1" s="287">
      <c r="A3514" t="inlineStr">
        <is>
          <t>V100039</t>
        </is>
      </c>
      <c r="B3514" t="n">
        <v>86</v>
      </c>
      <c r="C3514" t="n">
        <v>50</v>
      </c>
      <c r="D3514" t="inlineStr">
        <is>
          <t>Rail Cargo Austria AG</t>
        </is>
      </c>
      <c r="E3514" t="inlineStr">
        <is>
          <t>100020</t>
        </is>
      </c>
      <c r="F3514" t="inlineStr">
        <is>
          <t>Am Hauptbahnhof 2</t>
        </is>
      </c>
      <c r="G3514" t="inlineStr">
        <is>
          <t>1100</t>
        </is>
      </c>
      <c r="H3514" t="inlineStr">
        <is>
          <t>Wien</t>
        </is>
      </c>
      <c r="I3514" t="inlineStr">
        <is>
          <t>AT</t>
        </is>
      </c>
      <c r="J3514" t="inlineStr">
        <is>
          <t>SDGGMRSS_M8</t>
        </is>
      </c>
      <c r="K3514" t="inlineStr">
        <is>
          <t>35 80 4956 785-4</t>
        </is>
      </c>
      <c r="L3514" t="inlineStr">
        <is>
          <t>2022-0023</t>
        </is>
      </c>
      <c r="M3514" s="6" t="n">
        <v>45170</v>
      </c>
      <c r="N3514" s="6" t="n">
        <v>46203</v>
      </c>
      <c r="O3514" t="n">
        <v>49.9</v>
      </c>
    </row>
    <row r="3515" hidden="1" s="287">
      <c r="A3515" t="inlineStr">
        <is>
          <t>V100060</t>
        </is>
      </c>
      <c r="B3515" t="n">
        <v>52</v>
      </c>
      <c r="C3515" t="n">
        <v>50</v>
      </c>
      <c r="D3515" t="inlineStr">
        <is>
          <t>Rail Cargo Austria AG</t>
        </is>
      </c>
      <c r="E3515" t="inlineStr">
        <is>
          <t>100020</t>
        </is>
      </c>
      <c r="F3515" t="inlineStr">
        <is>
          <t>Am Hauptbahnhof 2</t>
        </is>
      </c>
      <c r="G3515" t="inlineStr">
        <is>
          <t>1100</t>
        </is>
      </c>
      <c r="H3515" t="inlineStr">
        <is>
          <t>Wien</t>
        </is>
      </c>
      <c r="I3515" t="inlineStr">
        <is>
          <t>AT</t>
        </is>
      </c>
      <c r="J3515" t="inlineStr">
        <is>
          <t>SGNS_M9</t>
        </is>
      </c>
      <c r="K3515" t="inlineStr">
        <is>
          <t>37 80 4564 567-8</t>
        </is>
      </c>
      <c r="L3515" t="inlineStr">
        <is>
          <t>2024-0031</t>
        </is>
      </c>
      <c r="M3515" s="6" t="n">
        <v>45594</v>
      </c>
      <c r="N3515" s="6" t="n">
        <v>46721</v>
      </c>
      <c r="O3515" t="n">
        <v>15.75</v>
      </c>
    </row>
    <row r="3516" hidden="1" s="287">
      <c r="A3516" t="inlineStr">
        <is>
          <t>V100061</t>
        </is>
      </c>
      <c r="B3516" t="n">
        <v>184</v>
      </c>
      <c r="C3516" t="n">
        <v>20</v>
      </c>
      <c r="D3516" t="inlineStr">
        <is>
          <t>Rail Cargo Austria AG</t>
        </is>
      </c>
      <c r="E3516" t="inlineStr">
        <is>
          <t>100020</t>
        </is>
      </c>
      <c r="F3516" t="inlineStr">
        <is>
          <t>Am Hauptbahnhof 2</t>
        </is>
      </c>
      <c r="G3516" t="inlineStr">
        <is>
          <t>1100</t>
        </is>
      </c>
      <c r="H3516" t="inlineStr">
        <is>
          <t>Wien</t>
        </is>
      </c>
      <c r="I3516" t="inlineStr">
        <is>
          <t>AT</t>
        </is>
      </c>
      <c r="J3516" t="inlineStr">
        <is>
          <t>EANOS_95</t>
        </is>
      </c>
      <c r="K3516" t="inlineStr"/>
      <c r="L3516" t="inlineStr">
        <is>
          <t>2025-0008</t>
        </is>
      </c>
      <c r="M3516" s="6" t="n">
        <v>46290</v>
      </c>
      <c r="N3516" s="6" t="n">
        <v>50672</v>
      </c>
      <c r="O3516" t="n">
        <v>26</v>
      </c>
    </row>
    <row r="3517" hidden="1" s="287">
      <c r="A3517" t="inlineStr">
        <is>
          <t>V100039</t>
        </is>
      </c>
      <c r="B3517" t="n">
        <v>87</v>
      </c>
      <c r="C3517" t="n">
        <v>50</v>
      </c>
      <c r="D3517" t="inlineStr">
        <is>
          <t>Rail Cargo Austria AG</t>
        </is>
      </c>
      <c r="E3517" t="inlineStr">
        <is>
          <t>100020</t>
        </is>
      </c>
      <c r="F3517" t="inlineStr">
        <is>
          <t>Am Hauptbahnhof 2</t>
        </is>
      </c>
      <c r="G3517" t="inlineStr">
        <is>
          <t>1100</t>
        </is>
      </c>
      <c r="H3517" t="inlineStr">
        <is>
          <t>Wien</t>
        </is>
      </c>
      <c r="I3517" t="inlineStr">
        <is>
          <t>AT</t>
        </is>
      </c>
      <c r="J3517" t="inlineStr">
        <is>
          <t>SDGGMRSS_M8</t>
        </is>
      </c>
      <c r="K3517" t="inlineStr">
        <is>
          <t>35 80 4956 786-2</t>
        </is>
      </c>
      <c r="L3517" t="inlineStr">
        <is>
          <t>2022-0023</t>
        </is>
      </c>
      <c r="M3517" s="6" t="n">
        <v>45170</v>
      </c>
      <c r="N3517" s="6" t="n">
        <v>46203</v>
      </c>
      <c r="O3517" t="n">
        <v>49.9</v>
      </c>
    </row>
    <row r="3518" hidden="1" s="287">
      <c r="A3518" t="inlineStr">
        <is>
          <t>V400008</t>
        </is>
      </c>
      <c r="B3518" t="n">
        <v>47</v>
      </c>
      <c r="C3518" t="n">
        <v>50</v>
      </c>
      <c r="D3518" t="inlineStr">
        <is>
          <t>DB Cargo AG</t>
        </is>
      </c>
      <c r="E3518" t="inlineStr">
        <is>
          <t>100000</t>
        </is>
      </c>
      <c r="F3518" t="inlineStr">
        <is>
          <t>Rheinstrasse 2</t>
        </is>
      </c>
      <c r="G3518" t="inlineStr">
        <is>
          <t>55116</t>
        </is>
      </c>
      <c r="H3518" t="inlineStr">
        <is>
          <t>Mainz</t>
        </is>
      </c>
      <c r="I3518" t="inlineStr">
        <is>
          <t>DE</t>
        </is>
      </c>
      <c r="J3518" t="inlineStr">
        <is>
          <t>SGGNS_M33</t>
        </is>
      </c>
      <c r="K3518" t="inlineStr">
        <is>
          <t>37 80 4561 480-7</t>
        </is>
      </c>
      <c r="L3518" t="inlineStr">
        <is>
          <t>2021-2420</t>
        </is>
      </c>
      <c r="M3518" s="6" t="n">
        <v>45481</v>
      </c>
      <c r="N3518" s="6" t="n">
        <v>47330</v>
      </c>
      <c r="O3518" t="n">
        <v>26.23</v>
      </c>
    </row>
    <row r="3519" hidden="1" s="287">
      <c r="A3519" t="inlineStr">
        <is>
          <t>V100060</t>
        </is>
      </c>
      <c r="B3519" t="n">
        <v>53</v>
      </c>
      <c r="C3519" t="n">
        <v>50</v>
      </c>
      <c r="D3519" t="inlineStr">
        <is>
          <t>Rail Cargo Austria AG</t>
        </is>
      </c>
      <c r="E3519" t="inlineStr">
        <is>
          <t>100020</t>
        </is>
      </c>
      <c r="F3519" t="inlineStr">
        <is>
          <t>Am Hauptbahnhof 2</t>
        </is>
      </c>
      <c r="G3519" t="inlineStr">
        <is>
          <t>1100</t>
        </is>
      </c>
      <c r="H3519" t="inlineStr">
        <is>
          <t>Wien</t>
        </is>
      </c>
      <c r="I3519" t="inlineStr">
        <is>
          <t>AT</t>
        </is>
      </c>
      <c r="J3519" t="inlineStr">
        <is>
          <t>SGNS_M9</t>
        </is>
      </c>
      <c r="K3519" t="inlineStr">
        <is>
          <t>37 80 4564 584-3</t>
        </is>
      </c>
      <c r="L3519" t="inlineStr">
        <is>
          <t>2024-0031</t>
        </is>
      </c>
      <c r="M3519" s="6" t="n">
        <v>45594</v>
      </c>
      <c r="N3519" s="6" t="n">
        <v>46721</v>
      </c>
      <c r="O3519" t="n">
        <v>15.75</v>
      </c>
    </row>
    <row r="3520" hidden="1" s="287">
      <c r="A3520" t="inlineStr">
        <is>
          <t>V100061</t>
        </is>
      </c>
      <c r="B3520" t="n">
        <v>185</v>
      </c>
      <c r="C3520" t="n">
        <v>20</v>
      </c>
      <c r="D3520" t="inlineStr">
        <is>
          <t>Rail Cargo Austria AG</t>
        </is>
      </c>
      <c r="E3520" t="inlineStr">
        <is>
          <t>100020</t>
        </is>
      </c>
      <c r="F3520" t="inlineStr">
        <is>
          <t>Am Hauptbahnhof 2</t>
        </is>
      </c>
      <c r="G3520" t="inlineStr">
        <is>
          <t>1100</t>
        </is>
      </c>
      <c r="H3520" t="inlineStr">
        <is>
          <t>Wien</t>
        </is>
      </c>
      <c r="I3520" t="inlineStr">
        <is>
          <t>AT</t>
        </is>
      </c>
      <c r="J3520" t="inlineStr">
        <is>
          <t>EANOS_95</t>
        </is>
      </c>
      <c r="K3520" t="inlineStr"/>
      <c r="L3520" t="inlineStr">
        <is>
          <t>2025-0008</t>
        </is>
      </c>
      <c r="M3520" s="6" t="n">
        <v>46290</v>
      </c>
      <c r="N3520" s="6" t="n">
        <v>50672</v>
      </c>
      <c r="O3520" t="n">
        <v>26</v>
      </c>
    </row>
    <row r="3521" hidden="1" s="287">
      <c r="A3521" t="inlineStr">
        <is>
          <t>V400001</t>
        </is>
      </c>
      <c r="B3521" t="n">
        <v>83</v>
      </c>
      <c r="C3521" t="n">
        <v>50</v>
      </c>
      <c r="D3521" t="inlineStr">
        <is>
          <t>DB Cargo AG</t>
        </is>
      </c>
      <c r="E3521" t="inlineStr">
        <is>
          <t>100000</t>
        </is>
      </c>
      <c r="F3521" t="inlineStr">
        <is>
          <t>Rheinstrasse 2</t>
        </is>
      </c>
      <c r="G3521" t="inlineStr">
        <is>
          <t>55116</t>
        </is>
      </c>
      <c r="H3521" t="inlineStr">
        <is>
          <t>Mainz</t>
        </is>
      </c>
      <c r="I3521" t="inlineStr">
        <is>
          <t>DE</t>
        </is>
      </c>
      <c r="J3521" t="inlineStr">
        <is>
          <t>SGGRSS_M2</t>
        </is>
      </c>
      <c r="K3521" t="inlineStr">
        <is>
          <t>37 80 4980 830-6</t>
        </is>
      </c>
      <c r="L3521" t="inlineStr">
        <is>
          <t>2021-2420</t>
        </is>
      </c>
      <c r="M3521" s="6" t="n">
        <v>44693</v>
      </c>
      <c r="N3521" s="6" t="n">
        <v>46811</v>
      </c>
      <c r="O3521" t="n">
        <v>25.4</v>
      </c>
    </row>
    <row r="3522" hidden="1" s="287">
      <c r="A3522" t="inlineStr">
        <is>
          <t>V100039</t>
        </is>
      </c>
      <c r="B3522" t="n">
        <v>88</v>
      </c>
      <c r="C3522" t="n">
        <v>50</v>
      </c>
      <c r="D3522" t="inlineStr">
        <is>
          <t>Rail Cargo Austria AG</t>
        </is>
      </c>
      <c r="E3522" t="inlineStr">
        <is>
          <t>100020</t>
        </is>
      </c>
      <c r="F3522" t="inlineStr">
        <is>
          <t>Am Hauptbahnhof 2</t>
        </is>
      </c>
      <c r="G3522" t="inlineStr">
        <is>
          <t>1100</t>
        </is>
      </c>
      <c r="H3522" t="inlineStr">
        <is>
          <t>Wien</t>
        </is>
      </c>
      <c r="I3522" t="inlineStr">
        <is>
          <t>AT</t>
        </is>
      </c>
      <c r="J3522" t="inlineStr">
        <is>
          <t>SDGGMRSS_M8</t>
        </is>
      </c>
      <c r="K3522" t="inlineStr">
        <is>
          <t>35 80 4956 803-5</t>
        </is>
      </c>
      <c r="L3522" t="inlineStr">
        <is>
          <t>2022-0023</t>
        </is>
      </c>
      <c r="M3522" s="6" t="n">
        <v>45108</v>
      </c>
      <c r="N3522" s="6" t="n">
        <v>46203</v>
      </c>
      <c r="O3522" t="n">
        <v>49.9</v>
      </c>
    </row>
    <row r="3523" hidden="1" s="287">
      <c r="A3523" t="inlineStr">
        <is>
          <t>V400008</t>
        </is>
      </c>
      <c r="B3523" t="n">
        <v>48</v>
      </c>
      <c r="C3523" t="n">
        <v>50</v>
      </c>
      <c r="D3523" t="inlineStr">
        <is>
          <t>DB Cargo AG</t>
        </is>
      </c>
      <c r="E3523" t="inlineStr">
        <is>
          <t>100000</t>
        </is>
      </c>
      <c r="F3523" t="inlineStr">
        <is>
          <t>Rheinstrasse 2</t>
        </is>
      </c>
      <c r="G3523" t="inlineStr">
        <is>
          <t>55116</t>
        </is>
      </c>
      <c r="H3523" t="inlineStr">
        <is>
          <t>Mainz</t>
        </is>
      </c>
      <c r="I3523" t="inlineStr">
        <is>
          <t>DE</t>
        </is>
      </c>
      <c r="J3523" t="inlineStr">
        <is>
          <t>SGGNS_M33</t>
        </is>
      </c>
      <c r="K3523" t="inlineStr">
        <is>
          <t>37 80 4561 481-5</t>
        </is>
      </c>
      <c r="L3523" t="inlineStr">
        <is>
          <t>2021-2420</t>
        </is>
      </c>
      <c r="M3523" s="6" t="n">
        <v>45481</v>
      </c>
      <c r="N3523" s="6" t="n">
        <v>47330</v>
      </c>
      <c r="O3523" t="n">
        <v>26.23</v>
      </c>
    </row>
    <row r="3524" hidden="1" s="287">
      <c r="A3524" t="inlineStr">
        <is>
          <t>V100060</t>
        </is>
      </c>
      <c r="B3524" t="n">
        <v>55</v>
      </c>
      <c r="C3524" t="n">
        <v>50</v>
      </c>
      <c r="D3524" t="inlineStr">
        <is>
          <t>Rail Cargo Austria AG</t>
        </is>
      </c>
      <c r="E3524" t="inlineStr">
        <is>
          <t>100020</t>
        </is>
      </c>
      <c r="F3524" t="inlineStr">
        <is>
          <t>Am Hauptbahnhof 2</t>
        </is>
      </c>
      <c r="G3524" t="inlineStr">
        <is>
          <t>1100</t>
        </is>
      </c>
      <c r="H3524" t="inlineStr">
        <is>
          <t>Wien</t>
        </is>
      </c>
      <c r="I3524" t="inlineStr">
        <is>
          <t>AT</t>
        </is>
      </c>
      <c r="J3524" t="inlineStr">
        <is>
          <t>SGNS_M9</t>
        </is>
      </c>
      <c r="K3524" t="inlineStr">
        <is>
          <t>37 80 4564 487-9</t>
        </is>
      </c>
      <c r="L3524" t="inlineStr">
        <is>
          <t>2024-0031</t>
        </is>
      </c>
      <c r="M3524" s="6" t="n">
        <v>45609</v>
      </c>
      <c r="N3524" s="6" t="n">
        <v>46721</v>
      </c>
      <c r="O3524" t="n">
        <v>15.75</v>
      </c>
    </row>
    <row r="3525" hidden="1" s="287">
      <c r="A3525" t="inlineStr">
        <is>
          <t>V100061</t>
        </is>
      </c>
      <c r="B3525" t="n">
        <v>186</v>
      </c>
      <c r="C3525" t="n">
        <v>20</v>
      </c>
      <c r="D3525" t="inlineStr">
        <is>
          <t>Rail Cargo Austria AG</t>
        </is>
      </c>
      <c r="E3525" t="inlineStr">
        <is>
          <t>100020</t>
        </is>
      </c>
      <c r="F3525" t="inlineStr">
        <is>
          <t>Am Hauptbahnhof 2</t>
        </is>
      </c>
      <c r="G3525" t="inlineStr">
        <is>
          <t>1100</t>
        </is>
      </c>
      <c r="H3525" t="inlineStr">
        <is>
          <t>Wien</t>
        </is>
      </c>
      <c r="I3525" t="inlineStr">
        <is>
          <t>AT</t>
        </is>
      </c>
      <c r="J3525" t="inlineStr">
        <is>
          <t>EANOS_95</t>
        </is>
      </c>
      <c r="K3525" t="inlineStr"/>
      <c r="L3525" t="inlineStr">
        <is>
          <t>2025-0008</t>
        </is>
      </c>
      <c r="M3525" s="6" t="n">
        <v>46290</v>
      </c>
      <c r="N3525" s="6" t="n">
        <v>50672</v>
      </c>
      <c r="O3525" t="n">
        <v>26</v>
      </c>
    </row>
    <row r="3526" hidden="1" s="287">
      <c r="A3526" t="inlineStr">
        <is>
          <t>V400001</t>
        </is>
      </c>
      <c r="B3526" t="n">
        <v>84</v>
      </c>
      <c r="C3526" t="n">
        <v>50</v>
      </c>
      <c r="D3526" t="inlineStr">
        <is>
          <t>DB Cargo AG</t>
        </is>
      </c>
      <c r="E3526" t="inlineStr">
        <is>
          <t>100000</t>
        </is>
      </c>
      <c r="F3526" t="inlineStr">
        <is>
          <t>Rheinstrasse 2</t>
        </is>
      </c>
      <c r="G3526" t="inlineStr">
        <is>
          <t>55116</t>
        </is>
      </c>
      <c r="H3526" t="inlineStr">
        <is>
          <t>Mainz</t>
        </is>
      </c>
      <c r="I3526" t="inlineStr">
        <is>
          <t>DE</t>
        </is>
      </c>
      <c r="J3526" t="inlineStr">
        <is>
          <t>SGGRSS_M2</t>
        </is>
      </c>
      <c r="K3526" t="inlineStr">
        <is>
          <t>37 80 4980 831-4</t>
        </is>
      </c>
      <c r="L3526" t="inlineStr">
        <is>
          <t>2021-2420</t>
        </is>
      </c>
      <c r="M3526" s="6" t="n">
        <v>44693</v>
      </c>
      <c r="N3526" s="6" t="n">
        <v>46811</v>
      </c>
      <c r="O3526" t="n">
        <v>25.4</v>
      </c>
    </row>
    <row r="3527" hidden="1" s="287">
      <c r="A3527" t="inlineStr">
        <is>
          <t>V100039</t>
        </is>
      </c>
      <c r="B3527" t="n">
        <v>89</v>
      </c>
      <c r="C3527" t="n">
        <v>50</v>
      </c>
      <c r="D3527" t="inlineStr">
        <is>
          <t>Rail Cargo Austria AG</t>
        </is>
      </c>
      <c r="E3527" t="inlineStr">
        <is>
          <t>100020</t>
        </is>
      </c>
      <c r="F3527" t="inlineStr">
        <is>
          <t>Am Hauptbahnhof 2</t>
        </is>
      </c>
      <c r="G3527" t="inlineStr">
        <is>
          <t>1100</t>
        </is>
      </c>
      <c r="H3527" t="inlineStr">
        <is>
          <t>Wien</t>
        </is>
      </c>
      <c r="I3527" t="inlineStr">
        <is>
          <t>AT</t>
        </is>
      </c>
      <c r="J3527" t="inlineStr">
        <is>
          <t>SDGGMRSS_M8</t>
        </is>
      </c>
      <c r="K3527" t="inlineStr">
        <is>
          <t>35 80 4956 804-3</t>
        </is>
      </c>
      <c r="L3527" t="inlineStr">
        <is>
          <t>2022-0023</t>
        </is>
      </c>
      <c r="M3527" s="6" t="n">
        <v>45108</v>
      </c>
      <c r="N3527" s="6" t="n">
        <v>46203</v>
      </c>
      <c r="O3527" t="n">
        <v>49.9</v>
      </c>
    </row>
    <row r="3528" hidden="1" s="287">
      <c r="A3528" t="inlineStr">
        <is>
          <t>V400008</t>
        </is>
      </c>
      <c r="B3528" t="n">
        <v>49</v>
      </c>
      <c r="C3528" t="n">
        <v>50</v>
      </c>
      <c r="D3528" t="inlineStr">
        <is>
          <t>DB Cargo AG</t>
        </is>
      </c>
      <c r="E3528" t="inlineStr">
        <is>
          <t>100000</t>
        </is>
      </c>
      <c r="F3528" t="inlineStr">
        <is>
          <t>Rheinstrasse 2</t>
        </is>
      </c>
      <c r="G3528" t="inlineStr">
        <is>
          <t>55116</t>
        </is>
      </c>
      <c r="H3528" t="inlineStr">
        <is>
          <t>Mainz</t>
        </is>
      </c>
      <c r="I3528" t="inlineStr">
        <is>
          <t>DE</t>
        </is>
      </c>
      <c r="J3528" t="inlineStr">
        <is>
          <t>SGGNS_M33</t>
        </is>
      </c>
      <c r="K3528" t="inlineStr">
        <is>
          <t>37 80 4561 482-3</t>
        </is>
      </c>
      <c r="L3528" t="inlineStr">
        <is>
          <t>2021-2420</t>
        </is>
      </c>
      <c r="M3528" s="6" t="n">
        <v>45481</v>
      </c>
      <c r="N3528" s="6" t="n">
        <v>47330</v>
      </c>
      <c r="O3528" t="n">
        <v>26.23</v>
      </c>
    </row>
    <row r="3529" hidden="1" s="287">
      <c r="A3529" t="inlineStr">
        <is>
          <t>V100060</t>
        </is>
      </c>
      <c r="B3529" t="n">
        <v>56</v>
      </c>
      <c r="C3529" t="n">
        <v>50</v>
      </c>
      <c r="D3529" t="inlineStr">
        <is>
          <t>Rail Cargo Austria AG</t>
        </is>
      </c>
      <c r="E3529" t="inlineStr">
        <is>
          <t>100020</t>
        </is>
      </c>
      <c r="F3529" t="inlineStr">
        <is>
          <t>Am Hauptbahnhof 2</t>
        </is>
      </c>
      <c r="G3529" t="inlineStr">
        <is>
          <t>1100</t>
        </is>
      </c>
      <c r="H3529" t="inlineStr">
        <is>
          <t>Wien</t>
        </is>
      </c>
      <c r="I3529" t="inlineStr">
        <is>
          <t>AT</t>
        </is>
      </c>
      <c r="J3529" t="inlineStr">
        <is>
          <t>SGNS_M9</t>
        </is>
      </c>
      <c r="K3529" t="inlineStr">
        <is>
          <t>37 80 4564 494-5</t>
        </is>
      </c>
      <c r="L3529" t="inlineStr">
        <is>
          <t>2024-0031</t>
        </is>
      </c>
      <c r="M3529" s="6" t="n">
        <v>45609</v>
      </c>
      <c r="N3529" s="6" t="n">
        <v>46721</v>
      </c>
      <c r="O3529" t="n">
        <v>15.75</v>
      </c>
    </row>
    <row r="3530" hidden="1" s="287">
      <c r="A3530" t="inlineStr">
        <is>
          <t>V100061</t>
        </is>
      </c>
      <c r="B3530" t="n">
        <v>187</v>
      </c>
      <c r="C3530" t="n">
        <v>20</v>
      </c>
      <c r="D3530" t="inlineStr">
        <is>
          <t>Rail Cargo Austria AG</t>
        </is>
      </c>
      <c r="E3530" t="inlineStr">
        <is>
          <t>100020</t>
        </is>
      </c>
      <c r="F3530" t="inlineStr">
        <is>
          <t>Am Hauptbahnhof 2</t>
        </is>
      </c>
      <c r="G3530" t="inlineStr">
        <is>
          <t>1100</t>
        </is>
      </c>
      <c r="H3530" t="inlineStr">
        <is>
          <t>Wien</t>
        </is>
      </c>
      <c r="I3530" t="inlineStr">
        <is>
          <t>AT</t>
        </is>
      </c>
      <c r="J3530" t="inlineStr">
        <is>
          <t>EANOS_95</t>
        </is>
      </c>
      <c r="K3530" t="inlineStr"/>
      <c r="L3530" t="inlineStr">
        <is>
          <t>2025-0008</t>
        </is>
      </c>
      <c r="M3530" s="6" t="n">
        <v>46290</v>
      </c>
      <c r="N3530" s="6" t="n">
        <v>50672</v>
      </c>
      <c r="O3530" t="n">
        <v>26</v>
      </c>
    </row>
    <row r="3531" hidden="1" s="287">
      <c r="A3531" t="inlineStr">
        <is>
          <t>V400001</t>
        </is>
      </c>
      <c r="B3531" t="n">
        <v>85</v>
      </c>
      <c r="C3531" t="n">
        <v>50</v>
      </c>
      <c r="D3531" t="inlineStr">
        <is>
          <t>DB Cargo AG</t>
        </is>
      </c>
      <c r="E3531" t="inlineStr">
        <is>
          <t>100000</t>
        </is>
      </c>
      <c r="F3531" t="inlineStr">
        <is>
          <t>Rheinstrasse 2</t>
        </is>
      </c>
      <c r="G3531" t="inlineStr">
        <is>
          <t>55116</t>
        </is>
      </c>
      <c r="H3531" t="inlineStr">
        <is>
          <t>Mainz</t>
        </is>
      </c>
      <c r="I3531" t="inlineStr">
        <is>
          <t>DE</t>
        </is>
      </c>
      <c r="J3531" t="inlineStr">
        <is>
          <t>SGGRSS_M2</t>
        </is>
      </c>
      <c r="K3531" t="inlineStr">
        <is>
          <t>37 80 4980 832-2</t>
        </is>
      </c>
      <c r="L3531" t="inlineStr">
        <is>
          <t>2021-2420</t>
        </is>
      </c>
      <c r="M3531" s="6" t="n">
        <v>44693</v>
      </c>
      <c r="N3531" s="6" t="n">
        <v>46811</v>
      </c>
      <c r="O3531" t="n">
        <v>25.4</v>
      </c>
    </row>
    <row r="3532" hidden="1" s="287">
      <c r="A3532" t="inlineStr">
        <is>
          <t>V100039</t>
        </is>
      </c>
      <c r="B3532" t="n">
        <v>90</v>
      </c>
      <c r="C3532" t="n">
        <v>50</v>
      </c>
      <c r="D3532" t="inlineStr">
        <is>
          <t>Rail Cargo Austria AG</t>
        </is>
      </c>
      <c r="E3532" t="inlineStr">
        <is>
          <t>100020</t>
        </is>
      </c>
      <c r="F3532" t="inlineStr">
        <is>
          <t>Am Hauptbahnhof 2</t>
        </is>
      </c>
      <c r="G3532" t="inlineStr">
        <is>
          <t>1100</t>
        </is>
      </c>
      <c r="H3532" t="inlineStr">
        <is>
          <t>Wien</t>
        </is>
      </c>
      <c r="I3532" t="inlineStr">
        <is>
          <t>AT</t>
        </is>
      </c>
      <c r="J3532" t="inlineStr">
        <is>
          <t>SDGGMRSS_M8</t>
        </is>
      </c>
      <c r="K3532" t="inlineStr">
        <is>
          <t>35 80 4956 805-0</t>
        </is>
      </c>
      <c r="L3532" t="inlineStr">
        <is>
          <t>2022-0023</t>
        </is>
      </c>
      <c r="M3532" s="6" t="n">
        <v>45108</v>
      </c>
      <c r="N3532" s="6" t="n">
        <v>46203</v>
      </c>
      <c r="O3532" t="n">
        <v>49.9</v>
      </c>
    </row>
    <row r="3533" hidden="1" s="287">
      <c r="A3533" t="inlineStr">
        <is>
          <t>V400008</t>
        </is>
      </c>
      <c r="B3533" t="n">
        <v>50</v>
      </c>
      <c r="C3533" t="n">
        <v>50</v>
      </c>
      <c r="D3533" t="inlineStr">
        <is>
          <t>DB Cargo AG</t>
        </is>
      </c>
      <c r="E3533" t="inlineStr">
        <is>
          <t>100000</t>
        </is>
      </c>
      <c r="F3533" t="inlineStr">
        <is>
          <t>Rheinstrasse 2</t>
        </is>
      </c>
      <c r="G3533" t="inlineStr">
        <is>
          <t>55116</t>
        </is>
      </c>
      <c r="H3533" t="inlineStr">
        <is>
          <t>Mainz</t>
        </is>
      </c>
      <c r="I3533" t="inlineStr">
        <is>
          <t>DE</t>
        </is>
      </c>
      <c r="J3533" t="inlineStr">
        <is>
          <t>SGGNS_M33</t>
        </is>
      </c>
      <c r="K3533" t="inlineStr">
        <is>
          <t>37 80 4561 483-1</t>
        </is>
      </c>
      <c r="L3533" t="inlineStr">
        <is>
          <t>2021-2420</t>
        </is>
      </c>
      <c r="M3533" s="6" t="n">
        <v>45481</v>
      </c>
      <c r="N3533" s="6" t="n">
        <v>47330</v>
      </c>
      <c r="O3533" t="n">
        <v>26.23</v>
      </c>
    </row>
    <row r="3534" hidden="1" s="287">
      <c r="A3534" t="inlineStr">
        <is>
          <t>V100060</t>
        </is>
      </c>
      <c r="B3534" t="n">
        <v>57</v>
      </c>
      <c r="C3534" t="n">
        <v>50</v>
      </c>
      <c r="D3534" t="inlineStr">
        <is>
          <t>Rail Cargo Austria AG</t>
        </is>
      </c>
      <c r="E3534" t="inlineStr">
        <is>
          <t>100020</t>
        </is>
      </c>
      <c r="F3534" t="inlineStr">
        <is>
          <t>Am Hauptbahnhof 2</t>
        </is>
      </c>
      <c r="G3534" t="inlineStr">
        <is>
          <t>1100</t>
        </is>
      </c>
      <c r="H3534" t="inlineStr">
        <is>
          <t>Wien</t>
        </is>
      </c>
      <c r="I3534" t="inlineStr">
        <is>
          <t>AT</t>
        </is>
      </c>
      <c r="J3534" t="inlineStr">
        <is>
          <t>SGNS_M9</t>
        </is>
      </c>
      <c r="K3534" t="inlineStr">
        <is>
          <t>37 80 4564 499-4</t>
        </is>
      </c>
      <c r="L3534" t="inlineStr">
        <is>
          <t>2024-0031</t>
        </is>
      </c>
      <c r="M3534" s="6" t="n">
        <v>45609</v>
      </c>
      <c r="N3534" s="6" t="n">
        <v>46721</v>
      </c>
      <c r="O3534" t="n">
        <v>15.75</v>
      </c>
    </row>
    <row r="3535" hidden="1" s="287">
      <c r="A3535" t="inlineStr">
        <is>
          <t>V100061</t>
        </is>
      </c>
      <c r="B3535" t="n">
        <v>188</v>
      </c>
      <c r="C3535" t="n">
        <v>20</v>
      </c>
      <c r="D3535" t="inlineStr">
        <is>
          <t>Rail Cargo Austria AG</t>
        </is>
      </c>
      <c r="E3535" t="inlineStr">
        <is>
          <t>100020</t>
        </is>
      </c>
      <c r="F3535" t="inlineStr">
        <is>
          <t>Am Hauptbahnhof 2</t>
        </is>
      </c>
      <c r="G3535" t="inlineStr">
        <is>
          <t>1100</t>
        </is>
      </c>
      <c r="H3535" t="inlineStr">
        <is>
          <t>Wien</t>
        </is>
      </c>
      <c r="I3535" t="inlineStr">
        <is>
          <t>AT</t>
        </is>
      </c>
      <c r="J3535" t="inlineStr">
        <is>
          <t>EANOS_95</t>
        </is>
      </c>
      <c r="K3535" t="inlineStr"/>
      <c r="L3535" t="inlineStr">
        <is>
          <t>2025-0008</t>
        </is>
      </c>
      <c r="M3535" s="6" t="n">
        <v>46290</v>
      </c>
      <c r="N3535" s="6" t="n">
        <v>50672</v>
      </c>
      <c r="O3535" t="n">
        <v>26</v>
      </c>
    </row>
    <row r="3536" hidden="1" s="287">
      <c r="A3536" t="inlineStr">
        <is>
          <t>V400001</t>
        </is>
      </c>
      <c r="B3536" t="n">
        <v>86</v>
      </c>
      <c r="C3536" t="n">
        <v>50</v>
      </c>
      <c r="D3536" t="inlineStr">
        <is>
          <t>DB Cargo AG</t>
        </is>
      </c>
      <c r="E3536" t="inlineStr">
        <is>
          <t>100000</t>
        </is>
      </c>
      <c r="F3536" t="inlineStr">
        <is>
          <t>Rheinstrasse 2</t>
        </is>
      </c>
      <c r="G3536" t="inlineStr">
        <is>
          <t>55116</t>
        </is>
      </c>
      <c r="H3536" t="inlineStr">
        <is>
          <t>Mainz</t>
        </is>
      </c>
      <c r="I3536" t="inlineStr">
        <is>
          <t>DE</t>
        </is>
      </c>
      <c r="J3536" t="inlineStr">
        <is>
          <t>SGGRSS_M2</t>
        </is>
      </c>
      <c r="K3536" t="inlineStr">
        <is>
          <t>37 80 4980 833-0</t>
        </is>
      </c>
      <c r="L3536" t="inlineStr">
        <is>
          <t>2021-2420</t>
        </is>
      </c>
      <c r="M3536" s="6" t="n">
        <v>44693</v>
      </c>
      <c r="N3536" s="6" t="n">
        <v>46811</v>
      </c>
      <c r="O3536" t="n">
        <v>25.4</v>
      </c>
    </row>
    <row r="3537" hidden="1" s="287">
      <c r="A3537" t="inlineStr">
        <is>
          <t>V100039</t>
        </is>
      </c>
      <c r="B3537" t="n">
        <v>91</v>
      </c>
      <c r="C3537" t="n">
        <v>50</v>
      </c>
      <c r="D3537" t="inlineStr">
        <is>
          <t>Rail Cargo Austria AG</t>
        </is>
      </c>
      <c r="E3537" t="inlineStr">
        <is>
          <t>100020</t>
        </is>
      </c>
      <c r="F3537" t="inlineStr">
        <is>
          <t>Am Hauptbahnhof 2</t>
        </is>
      </c>
      <c r="G3537" t="inlineStr">
        <is>
          <t>1100</t>
        </is>
      </c>
      <c r="H3537" t="inlineStr">
        <is>
          <t>Wien</t>
        </is>
      </c>
      <c r="I3537" t="inlineStr">
        <is>
          <t>AT</t>
        </is>
      </c>
      <c r="J3537" t="inlineStr">
        <is>
          <t>SDGGMRSS_M8</t>
        </is>
      </c>
      <c r="K3537" t="inlineStr">
        <is>
          <t>35 80 4956 806-8</t>
        </is>
      </c>
      <c r="L3537" t="inlineStr">
        <is>
          <t>2022-0023</t>
        </is>
      </c>
      <c r="M3537" s="6" t="n">
        <v>45108</v>
      </c>
      <c r="N3537" s="6" t="n">
        <v>46203</v>
      </c>
      <c r="O3537" t="n">
        <v>49.9</v>
      </c>
    </row>
    <row r="3538" hidden="1" s="287">
      <c r="A3538" t="inlineStr">
        <is>
          <t>V400008</t>
        </is>
      </c>
      <c r="B3538" t="n">
        <v>51</v>
      </c>
      <c r="C3538" t="n">
        <v>50</v>
      </c>
      <c r="D3538" t="inlineStr">
        <is>
          <t>DB Cargo AG</t>
        </is>
      </c>
      <c r="E3538" t="inlineStr">
        <is>
          <t>100000</t>
        </is>
      </c>
      <c r="F3538" t="inlineStr">
        <is>
          <t>Rheinstrasse 2</t>
        </is>
      </c>
      <c r="G3538" t="inlineStr">
        <is>
          <t>55116</t>
        </is>
      </c>
      <c r="H3538" t="inlineStr">
        <is>
          <t>Mainz</t>
        </is>
      </c>
      <c r="I3538" t="inlineStr">
        <is>
          <t>DE</t>
        </is>
      </c>
      <c r="J3538" t="inlineStr">
        <is>
          <t>SGGNS_M33</t>
        </is>
      </c>
      <c r="K3538" t="inlineStr">
        <is>
          <t>37 80 4561 484-9</t>
        </is>
      </c>
      <c r="L3538" t="inlineStr">
        <is>
          <t>2021-2420</t>
        </is>
      </c>
      <c r="M3538" s="6" t="n">
        <v>45481</v>
      </c>
      <c r="N3538" s="6" t="n">
        <v>47330</v>
      </c>
      <c r="O3538" t="n">
        <v>26.23</v>
      </c>
    </row>
    <row r="3539" hidden="1" s="287">
      <c r="A3539" t="inlineStr">
        <is>
          <t>V100060</t>
        </is>
      </c>
      <c r="B3539" t="n">
        <v>58</v>
      </c>
      <c r="C3539" t="n">
        <v>50</v>
      </c>
      <c r="D3539" t="inlineStr">
        <is>
          <t>Rail Cargo Austria AG</t>
        </is>
      </c>
      <c r="E3539" t="inlineStr">
        <is>
          <t>100020</t>
        </is>
      </c>
      <c r="F3539" t="inlineStr">
        <is>
          <t>Am Hauptbahnhof 2</t>
        </is>
      </c>
      <c r="G3539" t="inlineStr">
        <is>
          <t>1100</t>
        </is>
      </c>
      <c r="H3539" t="inlineStr">
        <is>
          <t>Wien</t>
        </is>
      </c>
      <c r="I3539" t="inlineStr">
        <is>
          <t>AT</t>
        </is>
      </c>
      <c r="J3539" t="inlineStr">
        <is>
          <t>SGNS_M9</t>
        </is>
      </c>
      <c r="K3539" t="inlineStr">
        <is>
          <t>37 80 4564 500-9</t>
        </is>
      </c>
      <c r="L3539" t="inlineStr">
        <is>
          <t>2024-0031</t>
        </is>
      </c>
      <c r="M3539" s="6" t="n">
        <v>45609</v>
      </c>
      <c r="N3539" s="6" t="n">
        <v>46721</v>
      </c>
      <c r="O3539" t="n">
        <v>15.75</v>
      </c>
    </row>
    <row r="3540" hidden="1" s="287">
      <c r="A3540" t="inlineStr">
        <is>
          <t>V100061</t>
        </is>
      </c>
      <c r="B3540" t="n">
        <v>189</v>
      </c>
      <c r="C3540" t="n">
        <v>20</v>
      </c>
      <c r="D3540" t="inlineStr">
        <is>
          <t>Rail Cargo Austria AG</t>
        </is>
      </c>
      <c r="E3540" t="inlineStr">
        <is>
          <t>100020</t>
        </is>
      </c>
      <c r="F3540" t="inlineStr">
        <is>
          <t>Am Hauptbahnhof 2</t>
        </is>
      </c>
      <c r="G3540" t="inlineStr">
        <is>
          <t>1100</t>
        </is>
      </c>
      <c r="H3540" t="inlineStr">
        <is>
          <t>Wien</t>
        </is>
      </c>
      <c r="I3540" t="inlineStr">
        <is>
          <t>AT</t>
        </is>
      </c>
      <c r="J3540" t="inlineStr">
        <is>
          <t>EANOS_95</t>
        </is>
      </c>
      <c r="K3540" t="inlineStr"/>
      <c r="L3540" t="inlineStr">
        <is>
          <t>2025-0008</t>
        </is>
      </c>
      <c r="M3540" s="6" t="n">
        <v>46290</v>
      </c>
      <c r="N3540" s="6" t="n">
        <v>50672</v>
      </c>
      <c r="O3540" t="n">
        <v>26</v>
      </c>
    </row>
    <row r="3541" hidden="1" s="287">
      <c r="A3541" t="inlineStr">
        <is>
          <t>V400001</t>
        </is>
      </c>
      <c r="B3541" t="n">
        <v>87</v>
      </c>
      <c r="C3541" t="n">
        <v>50</v>
      </c>
      <c r="D3541" t="inlineStr">
        <is>
          <t>DB Cargo AG</t>
        </is>
      </c>
      <c r="E3541" t="inlineStr">
        <is>
          <t>100000</t>
        </is>
      </c>
      <c r="F3541" t="inlineStr">
        <is>
          <t>Rheinstrasse 2</t>
        </is>
      </c>
      <c r="G3541" t="inlineStr">
        <is>
          <t>55116</t>
        </is>
      </c>
      <c r="H3541" t="inlineStr">
        <is>
          <t>Mainz</t>
        </is>
      </c>
      <c r="I3541" t="inlineStr">
        <is>
          <t>DE</t>
        </is>
      </c>
      <c r="J3541" t="inlineStr">
        <is>
          <t>SGGRSS_M2</t>
        </is>
      </c>
      <c r="K3541" t="inlineStr">
        <is>
          <t>37 80 4980 834-8</t>
        </is>
      </c>
      <c r="L3541" t="inlineStr">
        <is>
          <t>2021-2420</t>
        </is>
      </c>
      <c r="M3541" s="6" t="n">
        <v>44693</v>
      </c>
      <c r="N3541" s="6" t="n">
        <v>46811</v>
      </c>
      <c r="O3541" t="n">
        <v>25.4</v>
      </c>
    </row>
    <row r="3542" hidden="1" s="287">
      <c r="A3542" t="inlineStr">
        <is>
          <t>V100039</t>
        </is>
      </c>
      <c r="B3542" t="n">
        <v>92</v>
      </c>
      <c r="C3542" t="n">
        <v>50</v>
      </c>
      <c r="D3542" t="inlineStr">
        <is>
          <t>Rail Cargo Austria AG</t>
        </is>
      </c>
      <c r="E3542" t="inlineStr">
        <is>
          <t>100020</t>
        </is>
      </c>
      <c r="F3542" t="inlineStr">
        <is>
          <t>Am Hauptbahnhof 2</t>
        </is>
      </c>
      <c r="G3542" t="inlineStr">
        <is>
          <t>1100</t>
        </is>
      </c>
      <c r="H3542" t="inlineStr">
        <is>
          <t>Wien</t>
        </is>
      </c>
      <c r="I3542" t="inlineStr">
        <is>
          <t>AT</t>
        </is>
      </c>
      <c r="J3542" t="inlineStr">
        <is>
          <t>SDGGMRSS_M8</t>
        </is>
      </c>
      <c r="K3542" t="inlineStr">
        <is>
          <t>35 80 4956 807-6</t>
        </is>
      </c>
      <c r="L3542" t="inlineStr">
        <is>
          <t>2022-0023</t>
        </is>
      </c>
      <c r="M3542" s="6" t="n">
        <v>45108</v>
      </c>
      <c r="N3542" s="6" t="n">
        <v>46203</v>
      </c>
      <c r="O3542" t="n">
        <v>49.9</v>
      </c>
    </row>
    <row r="3543" hidden="1" s="287">
      <c r="A3543" t="inlineStr">
        <is>
          <t>V400008</t>
        </is>
      </c>
      <c r="B3543" t="n">
        <v>52</v>
      </c>
      <c r="C3543" t="n">
        <v>50</v>
      </c>
      <c r="D3543" t="inlineStr">
        <is>
          <t>DB Cargo AG</t>
        </is>
      </c>
      <c r="E3543" t="inlineStr">
        <is>
          <t>100000</t>
        </is>
      </c>
      <c r="F3543" t="inlineStr">
        <is>
          <t>Rheinstrasse 2</t>
        </is>
      </c>
      <c r="G3543" t="inlineStr">
        <is>
          <t>55116</t>
        </is>
      </c>
      <c r="H3543" t="inlineStr">
        <is>
          <t>Mainz</t>
        </is>
      </c>
      <c r="I3543" t="inlineStr">
        <is>
          <t>DE</t>
        </is>
      </c>
      <c r="J3543" t="inlineStr">
        <is>
          <t>SGGNS_M33</t>
        </is>
      </c>
      <c r="K3543" t="inlineStr">
        <is>
          <t>37 80 4561 485-6</t>
        </is>
      </c>
      <c r="L3543" t="inlineStr">
        <is>
          <t>2021-2420</t>
        </is>
      </c>
      <c r="M3543" s="6" t="n">
        <v>45481</v>
      </c>
      <c r="N3543" s="6" t="n">
        <v>47330</v>
      </c>
      <c r="O3543" t="n">
        <v>26.23</v>
      </c>
    </row>
    <row r="3544" hidden="1" s="287">
      <c r="A3544" t="inlineStr">
        <is>
          <t>V100060</t>
        </is>
      </c>
      <c r="B3544" t="n">
        <v>59</v>
      </c>
      <c r="C3544" t="n">
        <v>50</v>
      </c>
      <c r="D3544" t="inlineStr">
        <is>
          <t>Rail Cargo Austria AG</t>
        </is>
      </c>
      <c r="E3544" t="inlineStr">
        <is>
          <t>100020</t>
        </is>
      </c>
      <c r="F3544" t="inlineStr">
        <is>
          <t>Am Hauptbahnhof 2</t>
        </is>
      </c>
      <c r="G3544" t="inlineStr">
        <is>
          <t>1100</t>
        </is>
      </c>
      <c r="H3544" t="inlineStr">
        <is>
          <t>Wien</t>
        </is>
      </c>
      <c r="I3544" t="inlineStr">
        <is>
          <t>AT</t>
        </is>
      </c>
      <c r="J3544" t="inlineStr">
        <is>
          <t>SGNS_M9</t>
        </is>
      </c>
      <c r="K3544" t="inlineStr">
        <is>
          <t>37 80 4564 508-2</t>
        </is>
      </c>
      <c r="L3544" t="inlineStr">
        <is>
          <t>2024-0031</t>
        </is>
      </c>
      <c r="M3544" s="6" t="n">
        <v>45609</v>
      </c>
      <c r="N3544" s="6" t="n">
        <v>46721</v>
      </c>
      <c r="O3544" t="n">
        <v>15.75</v>
      </c>
    </row>
    <row r="3545" hidden="1" s="287">
      <c r="A3545" t="inlineStr">
        <is>
          <t>V100061</t>
        </is>
      </c>
      <c r="B3545" t="n">
        <v>190</v>
      </c>
      <c r="C3545" t="n">
        <v>20</v>
      </c>
      <c r="D3545" t="inlineStr">
        <is>
          <t>Rail Cargo Austria AG</t>
        </is>
      </c>
      <c r="E3545" t="inlineStr">
        <is>
          <t>100020</t>
        </is>
      </c>
      <c r="F3545" t="inlineStr">
        <is>
          <t>Am Hauptbahnhof 2</t>
        </is>
      </c>
      <c r="G3545" t="inlineStr">
        <is>
          <t>1100</t>
        </is>
      </c>
      <c r="H3545" t="inlineStr">
        <is>
          <t>Wien</t>
        </is>
      </c>
      <c r="I3545" t="inlineStr">
        <is>
          <t>AT</t>
        </is>
      </c>
      <c r="J3545" t="inlineStr">
        <is>
          <t>EANOS_95</t>
        </is>
      </c>
      <c r="K3545" t="inlineStr"/>
      <c r="L3545" t="inlineStr">
        <is>
          <t>2025-0008</t>
        </is>
      </c>
      <c r="M3545" s="6" t="n">
        <v>46290</v>
      </c>
      <c r="N3545" s="6" t="n">
        <v>50672</v>
      </c>
      <c r="O3545" t="n">
        <v>26</v>
      </c>
    </row>
    <row r="3546" hidden="1" s="287">
      <c r="A3546" t="inlineStr">
        <is>
          <t>V400001</t>
        </is>
      </c>
      <c r="B3546" t="n">
        <v>88</v>
      </c>
      <c r="C3546" t="n">
        <v>50</v>
      </c>
      <c r="D3546" t="inlineStr">
        <is>
          <t>DB Cargo AG</t>
        </is>
      </c>
      <c r="E3546" t="inlineStr">
        <is>
          <t>100000</t>
        </is>
      </c>
      <c r="F3546" t="inlineStr">
        <is>
          <t>Rheinstrasse 2</t>
        </is>
      </c>
      <c r="G3546" t="inlineStr">
        <is>
          <t>55116</t>
        </is>
      </c>
      <c r="H3546" t="inlineStr">
        <is>
          <t>Mainz</t>
        </is>
      </c>
      <c r="I3546" t="inlineStr">
        <is>
          <t>DE</t>
        </is>
      </c>
      <c r="J3546" t="inlineStr">
        <is>
          <t>SGGRSS_M2</t>
        </is>
      </c>
      <c r="K3546" t="inlineStr">
        <is>
          <t>37 80 4980 835-5</t>
        </is>
      </c>
      <c r="L3546" t="inlineStr">
        <is>
          <t>2021-2420</t>
        </is>
      </c>
      <c r="M3546" s="6" t="n">
        <v>44693</v>
      </c>
      <c r="N3546" s="6" t="n">
        <v>46811</v>
      </c>
      <c r="O3546" t="n">
        <v>25.4</v>
      </c>
    </row>
    <row r="3547" hidden="1" s="287">
      <c r="A3547" t="inlineStr">
        <is>
          <t>V100039</t>
        </is>
      </c>
      <c r="B3547" t="n">
        <v>93</v>
      </c>
      <c r="C3547" t="n">
        <v>50</v>
      </c>
      <c r="D3547" t="inlineStr">
        <is>
          <t>Rail Cargo Austria AG</t>
        </is>
      </c>
      <c r="E3547" t="inlineStr">
        <is>
          <t>100020</t>
        </is>
      </c>
      <c r="F3547" t="inlineStr">
        <is>
          <t>Am Hauptbahnhof 2</t>
        </is>
      </c>
      <c r="G3547" t="inlineStr">
        <is>
          <t>1100</t>
        </is>
      </c>
      <c r="H3547" t="inlineStr">
        <is>
          <t>Wien</t>
        </is>
      </c>
      <c r="I3547" t="inlineStr">
        <is>
          <t>AT</t>
        </is>
      </c>
      <c r="J3547" t="inlineStr">
        <is>
          <t>SDGGMRSS_M8</t>
        </is>
      </c>
      <c r="K3547" t="inlineStr">
        <is>
          <t>35 80 4956 808-4</t>
        </is>
      </c>
      <c r="L3547" t="inlineStr">
        <is>
          <t>2022-0023</t>
        </is>
      </c>
      <c r="M3547" s="6" t="n">
        <v>45108</v>
      </c>
      <c r="N3547" s="6" t="n">
        <v>46203</v>
      </c>
      <c r="O3547" t="n">
        <v>49.9</v>
      </c>
    </row>
    <row r="3548" hidden="1" s="287">
      <c r="A3548" t="inlineStr">
        <is>
          <t>V400008</t>
        </is>
      </c>
      <c r="B3548" t="n">
        <v>53</v>
      </c>
      <c r="C3548" t="n">
        <v>50</v>
      </c>
      <c r="D3548" t="inlineStr">
        <is>
          <t>DB Cargo AG</t>
        </is>
      </c>
      <c r="E3548" t="inlineStr">
        <is>
          <t>100000</t>
        </is>
      </c>
      <c r="F3548" t="inlineStr">
        <is>
          <t>Rheinstrasse 2</t>
        </is>
      </c>
      <c r="G3548" t="inlineStr">
        <is>
          <t>55116</t>
        </is>
      </c>
      <c r="H3548" t="inlineStr">
        <is>
          <t>Mainz</t>
        </is>
      </c>
      <c r="I3548" t="inlineStr">
        <is>
          <t>DE</t>
        </is>
      </c>
      <c r="J3548" t="inlineStr">
        <is>
          <t>SGGNS_M33</t>
        </is>
      </c>
      <c r="K3548" t="inlineStr">
        <is>
          <t>37 80 4561 486-4</t>
        </is>
      </c>
      <c r="L3548" t="inlineStr">
        <is>
          <t>2021-2420</t>
        </is>
      </c>
      <c r="M3548" s="6" t="n">
        <v>45481</v>
      </c>
      <c r="N3548" s="6" t="n">
        <v>47330</v>
      </c>
      <c r="O3548" t="n">
        <v>26.23</v>
      </c>
    </row>
    <row r="3549" hidden="1" s="287">
      <c r="A3549" t="inlineStr">
        <is>
          <t>V100060</t>
        </is>
      </c>
      <c r="B3549" t="n">
        <v>60</v>
      </c>
      <c r="C3549" t="n">
        <v>50</v>
      </c>
      <c r="D3549" t="inlineStr">
        <is>
          <t>Rail Cargo Austria AG</t>
        </is>
      </c>
      <c r="E3549" t="inlineStr">
        <is>
          <t>100020</t>
        </is>
      </c>
      <c r="F3549" t="inlineStr">
        <is>
          <t>Am Hauptbahnhof 2</t>
        </is>
      </c>
      <c r="G3549" t="inlineStr">
        <is>
          <t>1100</t>
        </is>
      </c>
      <c r="H3549" t="inlineStr">
        <is>
          <t>Wien</t>
        </is>
      </c>
      <c r="I3549" t="inlineStr">
        <is>
          <t>AT</t>
        </is>
      </c>
      <c r="J3549" t="inlineStr">
        <is>
          <t>SGNS_M9</t>
        </is>
      </c>
      <c r="K3549" t="inlineStr">
        <is>
          <t>37 80 4564 527-2</t>
        </is>
      </c>
      <c r="L3549" t="inlineStr">
        <is>
          <t>2024-0031</t>
        </is>
      </c>
      <c r="M3549" s="6" t="n">
        <v>45609</v>
      </c>
      <c r="N3549" s="6" t="n">
        <v>46721</v>
      </c>
      <c r="O3549" t="n">
        <v>15.75</v>
      </c>
    </row>
    <row r="3550" hidden="1" s="287">
      <c r="A3550" t="inlineStr">
        <is>
          <t>V100061</t>
        </is>
      </c>
      <c r="B3550" t="n">
        <v>191</v>
      </c>
      <c r="C3550" t="n">
        <v>20</v>
      </c>
      <c r="D3550" t="inlineStr">
        <is>
          <t>Rail Cargo Austria AG</t>
        </is>
      </c>
      <c r="E3550" t="inlineStr">
        <is>
          <t>100020</t>
        </is>
      </c>
      <c r="F3550" t="inlineStr">
        <is>
          <t>Am Hauptbahnhof 2</t>
        </is>
      </c>
      <c r="G3550" t="inlineStr">
        <is>
          <t>1100</t>
        </is>
      </c>
      <c r="H3550" t="inlineStr">
        <is>
          <t>Wien</t>
        </is>
      </c>
      <c r="I3550" t="inlineStr">
        <is>
          <t>AT</t>
        </is>
      </c>
      <c r="J3550" t="inlineStr">
        <is>
          <t>EANOS_95</t>
        </is>
      </c>
      <c r="K3550" t="inlineStr"/>
      <c r="L3550" t="inlineStr">
        <is>
          <t>2025-0008</t>
        </is>
      </c>
      <c r="M3550" s="6" t="n">
        <v>46290</v>
      </c>
      <c r="N3550" s="6" t="n">
        <v>50672</v>
      </c>
      <c r="O3550" t="n">
        <v>26</v>
      </c>
    </row>
    <row r="3551" hidden="1" s="287">
      <c r="A3551" t="inlineStr">
        <is>
          <t>V400001</t>
        </is>
      </c>
      <c r="B3551" t="n">
        <v>89</v>
      </c>
      <c r="C3551" t="n">
        <v>50</v>
      </c>
      <c r="D3551" t="inlineStr">
        <is>
          <t>DB Cargo AG</t>
        </is>
      </c>
      <c r="E3551" t="inlineStr">
        <is>
          <t>100000</t>
        </is>
      </c>
      <c r="F3551" t="inlineStr">
        <is>
          <t>Rheinstrasse 2</t>
        </is>
      </c>
      <c r="G3551" t="inlineStr">
        <is>
          <t>55116</t>
        </is>
      </c>
      <c r="H3551" t="inlineStr">
        <is>
          <t>Mainz</t>
        </is>
      </c>
      <c r="I3551" t="inlineStr">
        <is>
          <t>DE</t>
        </is>
      </c>
      <c r="J3551" t="inlineStr">
        <is>
          <t>SGGRSS_M2</t>
        </is>
      </c>
      <c r="K3551" t="inlineStr">
        <is>
          <t>37 80 4980 836-3</t>
        </is>
      </c>
      <c r="L3551" t="inlineStr">
        <is>
          <t>2021-2420</t>
        </is>
      </c>
      <c r="M3551" s="6" t="n">
        <v>44693</v>
      </c>
      <c r="N3551" s="6" t="n">
        <v>46811</v>
      </c>
      <c r="O3551" t="n">
        <v>25.4</v>
      </c>
    </row>
    <row r="3552" hidden="1" s="287">
      <c r="A3552" t="inlineStr">
        <is>
          <t>V100039</t>
        </is>
      </c>
      <c r="B3552" t="n">
        <v>94</v>
      </c>
      <c r="C3552" t="n">
        <v>50</v>
      </c>
      <c r="D3552" t="inlineStr">
        <is>
          <t>Rail Cargo Austria AG</t>
        </is>
      </c>
      <c r="E3552" t="inlineStr">
        <is>
          <t>100020</t>
        </is>
      </c>
      <c r="F3552" t="inlineStr">
        <is>
          <t>Am Hauptbahnhof 2</t>
        </is>
      </c>
      <c r="G3552" t="inlineStr">
        <is>
          <t>1100</t>
        </is>
      </c>
      <c r="H3552" t="inlineStr">
        <is>
          <t>Wien</t>
        </is>
      </c>
      <c r="I3552" t="inlineStr">
        <is>
          <t>AT</t>
        </is>
      </c>
      <c r="J3552" t="inlineStr">
        <is>
          <t>SDGGMRSS_M8</t>
        </is>
      </c>
      <c r="K3552" t="inlineStr">
        <is>
          <t>35 80 4956 809-2</t>
        </is>
      </c>
      <c r="L3552" t="inlineStr">
        <is>
          <t>2022-0023</t>
        </is>
      </c>
      <c r="M3552" s="6" t="n">
        <v>45108</v>
      </c>
      <c r="N3552" s="6" t="n">
        <v>46203</v>
      </c>
      <c r="O3552" t="n">
        <v>49.9</v>
      </c>
    </row>
    <row r="3553" hidden="1" s="287">
      <c r="A3553" t="inlineStr">
        <is>
          <t>V400008</t>
        </is>
      </c>
      <c r="B3553" t="n">
        <v>54</v>
      </c>
      <c r="C3553" t="n">
        <v>50</v>
      </c>
      <c r="D3553" t="inlineStr">
        <is>
          <t>DB Cargo AG</t>
        </is>
      </c>
      <c r="E3553" t="inlineStr">
        <is>
          <t>100000</t>
        </is>
      </c>
      <c r="F3553" t="inlineStr">
        <is>
          <t>Rheinstrasse 2</t>
        </is>
      </c>
      <c r="G3553" t="inlineStr">
        <is>
          <t>55116</t>
        </is>
      </c>
      <c r="H3553" t="inlineStr">
        <is>
          <t>Mainz</t>
        </is>
      </c>
      <c r="I3553" t="inlineStr">
        <is>
          <t>DE</t>
        </is>
      </c>
      <c r="J3553" t="inlineStr">
        <is>
          <t>SGGNS_M33</t>
        </is>
      </c>
      <c r="K3553" t="inlineStr">
        <is>
          <t>37 80 4561 487-2</t>
        </is>
      </c>
      <c r="L3553" t="inlineStr">
        <is>
          <t>2021-2420</t>
        </is>
      </c>
      <c r="M3553" s="6" t="n">
        <v>45481</v>
      </c>
      <c r="N3553" s="6" t="n">
        <v>47330</v>
      </c>
      <c r="O3553" t="n">
        <v>26.23</v>
      </c>
    </row>
    <row r="3554" hidden="1" s="287">
      <c r="A3554" t="inlineStr">
        <is>
          <t>V100060</t>
        </is>
      </c>
      <c r="B3554" t="n">
        <v>61</v>
      </c>
      <c r="C3554" t="n">
        <v>50</v>
      </c>
      <c r="D3554" t="inlineStr">
        <is>
          <t>Rail Cargo Austria AG</t>
        </is>
      </c>
      <c r="E3554" t="inlineStr">
        <is>
          <t>100020</t>
        </is>
      </c>
      <c r="F3554" t="inlineStr">
        <is>
          <t>Am Hauptbahnhof 2</t>
        </is>
      </c>
      <c r="G3554" t="inlineStr">
        <is>
          <t>1100</t>
        </is>
      </c>
      <c r="H3554" t="inlineStr">
        <is>
          <t>Wien</t>
        </is>
      </c>
      <c r="I3554" t="inlineStr">
        <is>
          <t>AT</t>
        </is>
      </c>
      <c r="J3554" t="inlineStr">
        <is>
          <t>SGNS_M9</t>
        </is>
      </c>
      <c r="K3554" t="inlineStr">
        <is>
          <t>37 80 4564 662-7</t>
        </is>
      </c>
      <c r="L3554" t="inlineStr">
        <is>
          <t>2024-0031</t>
        </is>
      </c>
      <c r="M3554" s="6" t="n">
        <v>45609</v>
      </c>
      <c r="N3554" s="6" t="n">
        <v>46721</v>
      </c>
      <c r="O3554" t="n">
        <v>15.75</v>
      </c>
    </row>
    <row r="3555" hidden="1" s="287">
      <c r="A3555" t="inlineStr">
        <is>
          <t>V100061</t>
        </is>
      </c>
      <c r="B3555" t="n">
        <v>192</v>
      </c>
      <c r="C3555" t="n">
        <v>20</v>
      </c>
      <c r="D3555" t="inlineStr">
        <is>
          <t>Rail Cargo Austria AG</t>
        </is>
      </c>
      <c r="E3555" t="inlineStr">
        <is>
          <t>100020</t>
        </is>
      </c>
      <c r="F3555" t="inlineStr">
        <is>
          <t>Am Hauptbahnhof 2</t>
        </is>
      </c>
      <c r="G3555" t="inlineStr">
        <is>
          <t>1100</t>
        </is>
      </c>
      <c r="H3555" t="inlineStr">
        <is>
          <t>Wien</t>
        </is>
      </c>
      <c r="I3555" t="inlineStr">
        <is>
          <t>AT</t>
        </is>
      </c>
      <c r="J3555" t="inlineStr">
        <is>
          <t>EANOS_95</t>
        </is>
      </c>
      <c r="K3555" t="inlineStr"/>
      <c r="L3555" t="inlineStr">
        <is>
          <t>2025-0008</t>
        </is>
      </c>
      <c r="M3555" s="6" t="n">
        <v>46290</v>
      </c>
      <c r="N3555" s="6" t="n">
        <v>50672</v>
      </c>
      <c r="O3555" t="n">
        <v>26</v>
      </c>
    </row>
    <row r="3556" hidden="1" s="287">
      <c r="A3556" t="inlineStr">
        <is>
          <t>V100039</t>
        </is>
      </c>
      <c r="B3556" t="n">
        <v>95</v>
      </c>
      <c r="C3556" t="n">
        <v>50</v>
      </c>
      <c r="D3556" t="inlineStr">
        <is>
          <t>Rail Cargo Austria AG</t>
        </is>
      </c>
      <c r="E3556" t="inlineStr">
        <is>
          <t>100020</t>
        </is>
      </c>
      <c r="F3556" t="inlineStr">
        <is>
          <t>Am Hauptbahnhof 2</t>
        </is>
      </c>
      <c r="G3556" t="inlineStr">
        <is>
          <t>1100</t>
        </is>
      </c>
      <c r="H3556" t="inlineStr">
        <is>
          <t>Wien</t>
        </is>
      </c>
      <c r="I3556" t="inlineStr">
        <is>
          <t>AT</t>
        </is>
      </c>
      <c r="J3556" t="inlineStr">
        <is>
          <t>SDGGMRSS_M8</t>
        </is>
      </c>
      <c r="K3556" t="inlineStr">
        <is>
          <t>35 80 4956 810-0</t>
        </is>
      </c>
      <c r="L3556" t="inlineStr">
        <is>
          <t>2022-0023</t>
        </is>
      </c>
      <c r="M3556" s="6" t="n">
        <v>45108</v>
      </c>
      <c r="N3556" s="6" t="n">
        <v>46203</v>
      </c>
      <c r="O3556" t="n">
        <v>49.9</v>
      </c>
    </row>
    <row r="3557" hidden="1" s="287">
      <c r="A3557" t="inlineStr">
        <is>
          <t>V400008</t>
        </is>
      </c>
      <c r="B3557" t="n">
        <v>55</v>
      </c>
      <c r="C3557" t="n">
        <v>50</v>
      </c>
      <c r="D3557" t="inlineStr">
        <is>
          <t>DB Cargo AG</t>
        </is>
      </c>
      <c r="E3557" t="inlineStr">
        <is>
          <t>100000</t>
        </is>
      </c>
      <c r="F3557" t="inlineStr">
        <is>
          <t>Rheinstrasse 2</t>
        </is>
      </c>
      <c r="G3557" t="inlineStr">
        <is>
          <t>55116</t>
        </is>
      </c>
      <c r="H3557" t="inlineStr">
        <is>
          <t>Mainz</t>
        </is>
      </c>
      <c r="I3557" t="inlineStr">
        <is>
          <t>DE</t>
        </is>
      </c>
      <c r="J3557" t="inlineStr">
        <is>
          <t>SGGNS_M33</t>
        </is>
      </c>
      <c r="K3557" t="inlineStr">
        <is>
          <t>37 80 4561 488-0</t>
        </is>
      </c>
      <c r="L3557" t="inlineStr">
        <is>
          <t>2021-2420</t>
        </is>
      </c>
      <c r="M3557" s="6" t="n">
        <v>45481</v>
      </c>
      <c r="N3557" s="6" t="n">
        <v>47330</v>
      </c>
      <c r="O3557" t="n">
        <v>26.23</v>
      </c>
    </row>
    <row r="3558" hidden="1" s="287">
      <c r="A3558" t="inlineStr">
        <is>
          <t>V100060</t>
        </is>
      </c>
      <c r="B3558" t="n">
        <v>62</v>
      </c>
      <c r="C3558" t="n">
        <v>50</v>
      </c>
      <c r="D3558" t="inlineStr">
        <is>
          <t>Rail Cargo Austria AG</t>
        </is>
      </c>
      <c r="E3558" t="inlineStr">
        <is>
          <t>100020</t>
        </is>
      </c>
      <c r="F3558" t="inlineStr">
        <is>
          <t>Am Hauptbahnhof 2</t>
        </is>
      </c>
      <c r="G3558" t="inlineStr">
        <is>
          <t>1100</t>
        </is>
      </c>
      <c r="H3558" t="inlineStr">
        <is>
          <t>Wien</t>
        </is>
      </c>
      <c r="I3558" t="inlineStr">
        <is>
          <t>AT</t>
        </is>
      </c>
      <c r="J3558" t="inlineStr">
        <is>
          <t>SGNS_M9</t>
        </is>
      </c>
      <c r="K3558" t="inlineStr">
        <is>
          <t>37 80 4564 664-3</t>
        </is>
      </c>
      <c r="L3558" t="inlineStr">
        <is>
          <t>2024-0031</t>
        </is>
      </c>
      <c r="M3558" s="6" t="n">
        <v>45609</v>
      </c>
      <c r="N3558" s="6" t="n">
        <v>46721</v>
      </c>
      <c r="O3558" t="n">
        <v>15.75</v>
      </c>
    </row>
    <row r="3559" hidden="1" s="287">
      <c r="A3559" t="inlineStr">
        <is>
          <t>V100061</t>
        </is>
      </c>
      <c r="B3559" t="n">
        <v>193</v>
      </c>
      <c r="C3559" t="n">
        <v>20</v>
      </c>
      <c r="D3559" t="inlineStr">
        <is>
          <t>Rail Cargo Austria AG</t>
        </is>
      </c>
      <c r="E3559" t="inlineStr">
        <is>
          <t>100020</t>
        </is>
      </c>
      <c r="F3559" t="inlineStr">
        <is>
          <t>Am Hauptbahnhof 2</t>
        </is>
      </c>
      <c r="G3559" t="inlineStr">
        <is>
          <t>1100</t>
        </is>
      </c>
      <c r="H3559" t="inlineStr">
        <is>
          <t>Wien</t>
        </is>
      </c>
      <c r="I3559" t="inlineStr">
        <is>
          <t>AT</t>
        </is>
      </c>
      <c r="J3559" t="inlineStr">
        <is>
          <t>EANOS_95</t>
        </is>
      </c>
      <c r="K3559" t="inlineStr"/>
      <c r="L3559" t="inlineStr">
        <is>
          <t>2025-0008</t>
        </is>
      </c>
      <c r="M3559" s="6" t="n">
        <v>46290</v>
      </c>
      <c r="N3559" s="6" t="n">
        <v>50672</v>
      </c>
      <c r="O3559" t="n">
        <v>26</v>
      </c>
    </row>
    <row r="3560" hidden="1" s="287">
      <c r="A3560" t="inlineStr">
        <is>
          <t>V400001</t>
        </is>
      </c>
      <c r="B3560" t="n">
        <v>91</v>
      </c>
      <c r="C3560" t="n">
        <v>50</v>
      </c>
      <c r="D3560" t="inlineStr">
        <is>
          <t>DB Cargo AG</t>
        </is>
      </c>
      <c r="E3560" t="inlineStr">
        <is>
          <t>100000</t>
        </is>
      </c>
      <c r="F3560" t="inlineStr">
        <is>
          <t>Rheinstrasse 2</t>
        </is>
      </c>
      <c r="G3560" t="inlineStr">
        <is>
          <t>55116</t>
        </is>
      </c>
      <c r="H3560" t="inlineStr">
        <is>
          <t>Mainz</t>
        </is>
      </c>
      <c r="I3560" t="inlineStr">
        <is>
          <t>DE</t>
        </is>
      </c>
      <c r="J3560" t="inlineStr">
        <is>
          <t>SGGRSS_M2</t>
        </is>
      </c>
      <c r="K3560" t="inlineStr">
        <is>
          <t>37 80 4980 838-9</t>
        </is>
      </c>
      <c r="L3560" t="inlineStr">
        <is>
          <t>2021-2420</t>
        </is>
      </c>
      <c r="M3560" s="6" t="n">
        <v>44693</v>
      </c>
      <c r="N3560" s="6" t="n">
        <v>46811</v>
      </c>
      <c r="O3560" t="n">
        <v>25.4</v>
      </c>
    </row>
    <row r="3561" hidden="1" s="287">
      <c r="A3561" t="inlineStr">
        <is>
          <t>V100039</t>
        </is>
      </c>
      <c r="B3561" t="n">
        <v>96</v>
      </c>
      <c r="C3561" t="n">
        <v>50</v>
      </c>
      <c r="D3561" t="inlineStr">
        <is>
          <t>Rail Cargo Austria AG</t>
        </is>
      </c>
      <c r="E3561" t="inlineStr">
        <is>
          <t>100020</t>
        </is>
      </c>
      <c r="F3561" t="inlineStr">
        <is>
          <t>Am Hauptbahnhof 2</t>
        </is>
      </c>
      <c r="G3561" t="inlineStr">
        <is>
          <t>1100</t>
        </is>
      </c>
      <c r="H3561" t="inlineStr">
        <is>
          <t>Wien</t>
        </is>
      </c>
      <c r="I3561" t="inlineStr">
        <is>
          <t>AT</t>
        </is>
      </c>
      <c r="J3561" t="inlineStr">
        <is>
          <t>SDGGMRSS_M8</t>
        </is>
      </c>
      <c r="K3561" t="inlineStr">
        <is>
          <t>35 80 4956 811-8</t>
        </is>
      </c>
      <c r="L3561" t="inlineStr">
        <is>
          <t>2022-0023</t>
        </is>
      </c>
      <c r="M3561" s="6" t="n">
        <v>45108</v>
      </c>
      <c r="N3561" s="6" t="n">
        <v>46203</v>
      </c>
      <c r="O3561" t="n">
        <v>49.9</v>
      </c>
    </row>
    <row r="3562" hidden="1" s="287">
      <c r="A3562" t="inlineStr">
        <is>
          <t>V400008</t>
        </is>
      </c>
      <c r="B3562" t="n">
        <v>56</v>
      </c>
      <c r="C3562" t="n">
        <v>50</v>
      </c>
      <c r="D3562" t="inlineStr">
        <is>
          <t>DB Cargo AG</t>
        </is>
      </c>
      <c r="E3562" t="inlineStr">
        <is>
          <t>100000</t>
        </is>
      </c>
      <c r="F3562" t="inlineStr">
        <is>
          <t>Rheinstrasse 2</t>
        </is>
      </c>
      <c r="G3562" t="inlineStr">
        <is>
          <t>55116</t>
        </is>
      </c>
      <c r="H3562" t="inlineStr">
        <is>
          <t>Mainz</t>
        </is>
      </c>
      <c r="I3562" t="inlineStr">
        <is>
          <t>DE</t>
        </is>
      </c>
      <c r="J3562" t="inlineStr">
        <is>
          <t>SGGNS_M33</t>
        </is>
      </c>
      <c r="K3562" t="inlineStr">
        <is>
          <t>37 80 4561 489-8</t>
        </is>
      </c>
      <c r="L3562" t="inlineStr">
        <is>
          <t>2021-2420</t>
        </is>
      </c>
      <c r="M3562" s="6" t="n">
        <v>45481</v>
      </c>
      <c r="N3562" s="6" t="n">
        <v>47330</v>
      </c>
      <c r="O3562" t="n">
        <v>26.23</v>
      </c>
    </row>
    <row r="3563" hidden="1" s="287">
      <c r="A3563" t="inlineStr">
        <is>
          <t>V100060</t>
        </is>
      </c>
      <c r="B3563" t="n">
        <v>63</v>
      </c>
      <c r="C3563" t="n">
        <v>50</v>
      </c>
      <c r="D3563" t="inlineStr">
        <is>
          <t>Rail Cargo Austria AG</t>
        </is>
      </c>
      <c r="E3563" t="inlineStr">
        <is>
          <t>100020</t>
        </is>
      </c>
      <c r="F3563" t="inlineStr">
        <is>
          <t>Am Hauptbahnhof 2</t>
        </is>
      </c>
      <c r="G3563" t="inlineStr">
        <is>
          <t>1100</t>
        </is>
      </c>
      <c r="H3563" t="inlineStr">
        <is>
          <t>Wien</t>
        </is>
      </c>
      <c r="I3563" t="inlineStr">
        <is>
          <t>AT</t>
        </is>
      </c>
      <c r="J3563" t="inlineStr">
        <is>
          <t>SGNS_M9</t>
        </is>
      </c>
      <c r="K3563" t="inlineStr">
        <is>
          <t>37 80 4564 670-0</t>
        </is>
      </c>
      <c r="L3563" t="inlineStr">
        <is>
          <t>2024-0031</t>
        </is>
      </c>
      <c r="M3563" s="6" t="n">
        <v>45609</v>
      </c>
      <c r="N3563" s="6" t="n">
        <v>46721</v>
      </c>
      <c r="O3563" t="n">
        <v>15.75</v>
      </c>
    </row>
    <row r="3564" hidden="1" s="287">
      <c r="A3564" t="inlineStr">
        <is>
          <t>V100061</t>
        </is>
      </c>
      <c r="B3564" t="n">
        <v>194</v>
      </c>
      <c r="C3564" t="n">
        <v>20</v>
      </c>
      <c r="D3564" t="inlineStr">
        <is>
          <t>Rail Cargo Austria AG</t>
        </is>
      </c>
      <c r="E3564" t="inlineStr">
        <is>
          <t>100020</t>
        </is>
      </c>
      <c r="F3564" t="inlineStr">
        <is>
          <t>Am Hauptbahnhof 2</t>
        </is>
      </c>
      <c r="G3564" t="inlineStr">
        <is>
          <t>1100</t>
        </is>
      </c>
      <c r="H3564" t="inlineStr">
        <is>
          <t>Wien</t>
        </is>
      </c>
      <c r="I3564" t="inlineStr">
        <is>
          <t>AT</t>
        </is>
      </c>
      <c r="J3564" t="inlineStr">
        <is>
          <t>EANOS_95</t>
        </is>
      </c>
      <c r="K3564" t="inlineStr"/>
      <c r="L3564" t="inlineStr">
        <is>
          <t>2025-0008</t>
        </is>
      </c>
      <c r="M3564" s="6" t="n">
        <v>46290</v>
      </c>
      <c r="N3564" s="6" t="n">
        <v>50672</v>
      </c>
      <c r="O3564" t="n">
        <v>26</v>
      </c>
    </row>
    <row r="3565" hidden="1" s="287">
      <c r="A3565" t="inlineStr">
        <is>
          <t>V100039</t>
        </is>
      </c>
      <c r="B3565" t="n">
        <v>97</v>
      </c>
      <c r="C3565" t="n">
        <v>50</v>
      </c>
      <c r="D3565" t="inlineStr">
        <is>
          <t>Rail Cargo Austria AG</t>
        </is>
      </c>
      <c r="E3565" t="inlineStr">
        <is>
          <t>100020</t>
        </is>
      </c>
      <c r="F3565" t="inlineStr">
        <is>
          <t>Am Hauptbahnhof 2</t>
        </is>
      </c>
      <c r="G3565" t="inlineStr">
        <is>
          <t>1100</t>
        </is>
      </c>
      <c r="H3565" t="inlineStr">
        <is>
          <t>Wien</t>
        </is>
      </c>
      <c r="I3565" t="inlineStr">
        <is>
          <t>AT</t>
        </is>
      </c>
      <c r="J3565" t="inlineStr">
        <is>
          <t>SDGGMRSS_M8</t>
        </is>
      </c>
      <c r="K3565" t="inlineStr">
        <is>
          <t>35 80 4956 812-6</t>
        </is>
      </c>
      <c r="L3565" t="inlineStr">
        <is>
          <t>2022-0023</t>
        </is>
      </c>
      <c r="M3565" s="6" t="n">
        <v>45108</v>
      </c>
      <c r="N3565" s="6" t="n">
        <v>46203</v>
      </c>
      <c r="O3565" t="n">
        <v>49.9</v>
      </c>
    </row>
    <row r="3566" hidden="1" s="287">
      <c r="A3566" t="inlineStr">
        <is>
          <t>V400008</t>
        </is>
      </c>
      <c r="B3566" t="n">
        <v>57</v>
      </c>
      <c r="C3566" t="n">
        <v>50</v>
      </c>
      <c r="D3566" t="inlineStr">
        <is>
          <t>DB Cargo AG</t>
        </is>
      </c>
      <c r="E3566" t="inlineStr">
        <is>
          <t>100000</t>
        </is>
      </c>
      <c r="F3566" t="inlineStr">
        <is>
          <t>Rheinstrasse 2</t>
        </is>
      </c>
      <c r="G3566" t="inlineStr">
        <is>
          <t>55116</t>
        </is>
      </c>
      <c r="H3566" t="inlineStr">
        <is>
          <t>Mainz</t>
        </is>
      </c>
      <c r="I3566" t="inlineStr">
        <is>
          <t>DE</t>
        </is>
      </c>
      <c r="J3566" t="inlineStr">
        <is>
          <t>SGGNS_M33</t>
        </is>
      </c>
      <c r="K3566" t="inlineStr">
        <is>
          <t>37 80 4561 490-6</t>
        </is>
      </c>
      <c r="L3566" t="inlineStr">
        <is>
          <t>2021-2420</t>
        </is>
      </c>
      <c r="M3566" s="6" t="n">
        <v>45481</v>
      </c>
      <c r="N3566" s="6" t="n">
        <v>47330</v>
      </c>
      <c r="O3566" t="n">
        <v>26.23</v>
      </c>
    </row>
    <row r="3567" hidden="1" s="287">
      <c r="A3567" t="inlineStr">
        <is>
          <t>V100060</t>
        </is>
      </c>
      <c r="B3567" t="n">
        <v>64</v>
      </c>
      <c r="C3567" t="n">
        <v>50</v>
      </c>
      <c r="D3567" t="inlineStr">
        <is>
          <t>Rail Cargo Austria AG</t>
        </is>
      </c>
      <c r="E3567" t="inlineStr">
        <is>
          <t>100020</t>
        </is>
      </c>
      <c r="F3567" t="inlineStr">
        <is>
          <t>Am Hauptbahnhof 2</t>
        </is>
      </c>
      <c r="G3567" t="inlineStr">
        <is>
          <t>1100</t>
        </is>
      </c>
      <c r="H3567" t="inlineStr">
        <is>
          <t>Wien</t>
        </is>
      </c>
      <c r="I3567" t="inlineStr">
        <is>
          <t>AT</t>
        </is>
      </c>
      <c r="J3567" t="inlineStr">
        <is>
          <t>SGNSS_M10</t>
        </is>
      </c>
      <c r="K3567" t="inlineStr">
        <is>
          <t>37 80 4565 513-1</t>
        </is>
      </c>
      <c r="L3567" t="inlineStr">
        <is>
          <t>2024-0031</t>
        </is>
      </c>
      <c r="M3567" s="6" t="n">
        <v>45609</v>
      </c>
      <c r="N3567" s="6" t="n">
        <v>46721</v>
      </c>
      <c r="O3567" t="n">
        <v>15.75</v>
      </c>
    </row>
    <row r="3568" hidden="1" s="287">
      <c r="A3568" t="inlineStr">
        <is>
          <t>V100061</t>
        </is>
      </c>
      <c r="B3568" t="n">
        <v>195</v>
      </c>
      <c r="C3568" t="n">
        <v>20</v>
      </c>
      <c r="D3568" t="inlineStr">
        <is>
          <t>Rail Cargo Austria AG</t>
        </is>
      </c>
      <c r="E3568" t="inlineStr">
        <is>
          <t>100020</t>
        </is>
      </c>
      <c r="F3568" t="inlineStr">
        <is>
          <t>Am Hauptbahnhof 2</t>
        </is>
      </c>
      <c r="G3568" t="inlineStr">
        <is>
          <t>1100</t>
        </is>
      </c>
      <c r="H3568" t="inlineStr">
        <is>
          <t>Wien</t>
        </is>
      </c>
      <c r="I3568" t="inlineStr">
        <is>
          <t>AT</t>
        </is>
      </c>
      <c r="J3568" t="inlineStr">
        <is>
          <t>EANOS_95</t>
        </is>
      </c>
      <c r="K3568" t="inlineStr"/>
      <c r="L3568" t="inlineStr">
        <is>
          <t>2025-0008</t>
        </is>
      </c>
      <c r="M3568" s="6" t="n">
        <v>46290</v>
      </c>
      <c r="N3568" s="6" t="n">
        <v>50672</v>
      </c>
      <c r="O3568" t="n">
        <v>26</v>
      </c>
    </row>
    <row r="3569" hidden="1" s="287">
      <c r="A3569" t="inlineStr">
        <is>
          <t>V400001</t>
        </is>
      </c>
      <c r="B3569" t="n">
        <v>93</v>
      </c>
      <c r="C3569" t="n">
        <v>50</v>
      </c>
      <c r="D3569" t="inlineStr">
        <is>
          <t>DB Cargo AG</t>
        </is>
      </c>
      <c r="E3569" t="inlineStr">
        <is>
          <t>100000</t>
        </is>
      </c>
      <c r="F3569" t="inlineStr">
        <is>
          <t>Rheinstrasse 2</t>
        </is>
      </c>
      <c r="G3569" t="inlineStr">
        <is>
          <t>55116</t>
        </is>
      </c>
      <c r="H3569" t="inlineStr">
        <is>
          <t>Mainz</t>
        </is>
      </c>
      <c r="I3569" t="inlineStr">
        <is>
          <t>DE</t>
        </is>
      </c>
      <c r="J3569" t="inlineStr">
        <is>
          <t>SGGRSS_M2</t>
        </is>
      </c>
      <c r="K3569" t="inlineStr">
        <is>
          <t>37 80 4980 840-5</t>
        </is>
      </c>
      <c r="L3569" t="inlineStr">
        <is>
          <t>2021-2420</t>
        </is>
      </c>
      <c r="M3569" s="6" t="n">
        <v>44693</v>
      </c>
      <c r="N3569" s="6" t="n">
        <v>46811</v>
      </c>
      <c r="O3569" t="n">
        <v>25.4</v>
      </c>
    </row>
    <row r="3570" hidden="1" s="287">
      <c r="A3570" t="inlineStr">
        <is>
          <t>V100039</t>
        </is>
      </c>
      <c r="B3570" t="n">
        <v>98</v>
      </c>
      <c r="C3570" t="n">
        <v>50</v>
      </c>
      <c r="D3570" t="inlineStr">
        <is>
          <t>Rail Cargo Austria AG</t>
        </is>
      </c>
      <c r="E3570" t="inlineStr">
        <is>
          <t>100020</t>
        </is>
      </c>
      <c r="F3570" t="inlineStr">
        <is>
          <t>Am Hauptbahnhof 2</t>
        </is>
      </c>
      <c r="G3570" t="inlineStr">
        <is>
          <t>1100</t>
        </is>
      </c>
      <c r="H3570" t="inlineStr">
        <is>
          <t>Wien</t>
        </is>
      </c>
      <c r="I3570" t="inlineStr">
        <is>
          <t>AT</t>
        </is>
      </c>
      <c r="J3570" t="inlineStr">
        <is>
          <t>SDGGMRSS_M8</t>
        </is>
      </c>
      <c r="K3570" t="inlineStr">
        <is>
          <t>35 80 4956 813-4</t>
        </is>
      </c>
      <c r="L3570" t="inlineStr">
        <is>
          <t>2022-0023</t>
        </is>
      </c>
      <c r="M3570" s="6" t="n">
        <v>45108</v>
      </c>
      <c r="N3570" s="6" t="n">
        <v>46203</v>
      </c>
      <c r="O3570" t="n">
        <v>49.9</v>
      </c>
    </row>
    <row r="3571" hidden="1" s="287">
      <c r="A3571" t="inlineStr">
        <is>
          <t>V400008</t>
        </is>
      </c>
      <c r="B3571" t="n">
        <v>58</v>
      </c>
      <c r="C3571" t="n">
        <v>50</v>
      </c>
      <c r="D3571" t="inlineStr">
        <is>
          <t>DB Cargo AG</t>
        </is>
      </c>
      <c r="E3571" t="inlineStr">
        <is>
          <t>100000</t>
        </is>
      </c>
      <c r="F3571" t="inlineStr">
        <is>
          <t>Rheinstrasse 2</t>
        </is>
      </c>
      <c r="G3571" t="inlineStr">
        <is>
          <t>55116</t>
        </is>
      </c>
      <c r="H3571" t="inlineStr">
        <is>
          <t>Mainz</t>
        </is>
      </c>
      <c r="I3571" t="inlineStr">
        <is>
          <t>DE</t>
        </is>
      </c>
      <c r="J3571" t="inlineStr">
        <is>
          <t>SGGNS_M33</t>
        </is>
      </c>
      <c r="K3571" t="inlineStr">
        <is>
          <t>37 80 4561 491-4</t>
        </is>
      </c>
      <c r="L3571" t="inlineStr">
        <is>
          <t>2021-2420</t>
        </is>
      </c>
      <c r="M3571" s="6" t="n">
        <v>45481</v>
      </c>
      <c r="N3571" s="6" t="n">
        <v>47330</v>
      </c>
      <c r="O3571" t="n">
        <v>26.23</v>
      </c>
    </row>
    <row r="3572" hidden="1" s="287">
      <c r="A3572" t="inlineStr">
        <is>
          <t>V100060</t>
        </is>
      </c>
      <c r="B3572" t="n">
        <v>65</v>
      </c>
      <c r="C3572" t="n">
        <v>50</v>
      </c>
      <c r="D3572" t="inlineStr">
        <is>
          <t>Rail Cargo Austria AG</t>
        </is>
      </c>
      <c r="E3572" t="inlineStr">
        <is>
          <t>100020</t>
        </is>
      </c>
      <c r="F3572" t="inlineStr">
        <is>
          <t>Am Hauptbahnhof 2</t>
        </is>
      </c>
      <c r="G3572" t="inlineStr">
        <is>
          <t>1100</t>
        </is>
      </c>
      <c r="H3572" t="inlineStr">
        <is>
          <t>Wien</t>
        </is>
      </c>
      <c r="I3572" t="inlineStr">
        <is>
          <t>AT</t>
        </is>
      </c>
      <c r="J3572" t="inlineStr">
        <is>
          <t>SGNSS_M10</t>
        </is>
      </c>
      <c r="K3572" t="inlineStr">
        <is>
          <t>37 80 4565 516-4</t>
        </is>
      </c>
      <c r="L3572" t="inlineStr">
        <is>
          <t>2024-0031</t>
        </is>
      </c>
      <c r="M3572" s="6" t="n">
        <v>45609</v>
      </c>
      <c r="N3572" s="6" t="n">
        <v>46721</v>
      </c>
      <c r="O3572" t="n">
        <v>15.75</v>
      </c>
    </row>
    <row r="3573" hidden="1" s="287">
      <c r="A3573" t="inlineStr">
        <is>
          <t>V100061</t>
        </is>
      </c>
      <c r="B3573" t="n">
        <v>196</v>
      </c>
      <c r="C3573" t="n">
        <v>20</v>
      </c>
      <c r="D3573" t="inlineStr">
        <is>
          <t>Rail Cargo Austria AG</t>
        </is>
      </c>
      <c r="E3573" t="inlineStr">
        <is>
          <t>100020</t>
        </is>
      </c>
      <c r="F3573" t="inlineStr">
        <is>
          <t>Am Hauptbahnhof 2</t>
        </is>
      </c>
      <c r="G3573" t="inlineStr">
        <is>
          <t>1100</t>
        </is>
      </c>
      <c r="H3573" t="inlineStr">
        <is>
          <t>Wien</t>
        </is>
      </c>
      <c r="I3573" t="inlineStr">
        <is>
          <t>AT</t>
        </is>
      </c>
      <c r="J3573" t="inlineStr">
        <is>
          <t>EANOS_95</t>
        </is>
      </c>
      <c r="K3573" t="inlineStr"/>
      <c r="L3573" t="inlineStr">
        <is>
          <t>2025-0008</t>
        </is>
      </c>
      <c r="M3573" s="6" t="n">
        <v>46290</v>
      </c>
      <c r="N3573" s="6" t="n">
        <v>50672</v>
      </c>
      <c r="O3573" t="n">
        <v>26</v>
      </c>
    </row>
    <row r="3574" hidden="1" s="287">
      <c r="A3574" t="inlineStr">
        <is>
          <t>V400001</t>
        </is>
      </c>
      <c r="B3574" t="n">
        <v>94</v>
      </c>
      <c r="C3574" t="n">
        <v>50</v>
      </c>
      <c r="D3574" t="inlineStr">
        <is>
          <t>DB Cargo AG</t>
        </is>
      </c>
      <c r="E3574" t="inlineStr">
        <is>
          <t>100000</t>
        </is>
      </c>
      <c r="F3574" t="inlineStr">
        <is>
          <t>Rheinstrasse 2</t>
        </is>
      </c>
      <c r="G3574" t="inlineStr">
        <is>
          <t>55116</t>
        </is>
      </c>
      <c r="H3574" t="inlineStr">
        <is>
          <t>Mainz</t>
        </is>
      </c>
      <c r="I3574" t="inlineStr">
        <is>
          <t>DE</t>
        </is>
      </c>
      <c r="J3574" t="inlineStr">
        <is>
          <t>SGGRSS_M2</t>
        </is>
      </c>
      <c r="K3574" t="inlineStr">
        <is>
          <t>37 80 4980 841-3</t>
        </is>
      </c>
      <c r="L3574" t="inlineStr">
        <is>
          <t>2021-2420</t>
        </is>
      </c>
      <c r="M3574" s="6" t="n">
        <v>44705</v>
      </c>
      <c r="N3574" s="6" t="n">
        <v>46811</v>
      </c>
      <c r="O3574" t="n">
        <v>25.4</v>
      </c>
    </row>
    <row r="3575" hidden="1" s="287">
      <c r="A3575" t="inlineStr">
        <is>
          <t>V100039</t>
        </is>
      </c>
      <c r="B3575" t="n">
        <v>99</v>
      </c>
      <c r="C3575" t="n">
        <v>50</v>
      </c>
      <c r="D3575" t="inlineStr">
        <is>
          <t>Rail Cargo Austria AG</t>
        </is>
      </c>
      <c r="E3575" t="inlineStr">
        <is>
          <t>100020</t>
        </is>
      </c>
      <c r="F3575" t="inlineStr">
        <is>
          <t>Am Hauptbahnhof 2</t>
        </is>
      </c>
      <c r="G3575" t="inlineStr">
        <is>
          <t>1100</t>
        </is>
      </c>
      <c r="H3575" t="inlineStr">
        <is>
          <t>Wien</t>
        </is>
      </c>
      <c r="I3575" t="inlineStr">
        <is>
          <t>AT</t>
        </is>
      </c>
      <c r="J3575" t="inlineStr">
        <is>
          <t>SDGGMRSS_M8</t>
        </is>
      </c>
      <c r="K3575" t="inlineStr">
        <is>
          <t>35 80 4956 814-2</t>
        </is>
      </c>
      <c r="L3575" t="inlineStr">
        <is>
          <t>2022-0023</t>
        </is>
      </c>
      <c r="M3575" s="6" t="n">
        <v>45108</v>
      </c>
      <c r="N3575" s="6" t="n">
        <v>46203</v>
      </c>
      <c r="O3575" t="n">
        <v>49.9</v>
      </c>
    </row>
    <row r="3576" hidden="1" s="287">
      <c r="A3576" t="inlineStr">
        <is>
          <t>V400008</t>
        </is>
      </c>
      <c r="B3576" t="n">
        <v>59</v>
      </c>
      <c r="C3576" t="n">
        <v>50</v>
      </c>
      <c r="D3576" t="inlineStr">
        <is>
          <t>DB Cargo AG</t>
        </is>
      </c>
      <c r="E3576" t="inlineStr">
        <is>
          <t>100000</t>
        </is>
      </c>
      <c r="F3576" t="inlineStr">
        <is>
          <t>Rheinstrasse 2</t>
        </is>
      </c>
      <c r="G3576" t="inlineStr">
        <is>
          <t>55116</t>
        </is>
      </c>
      <c r="H3576" t="inlineStr">
        <is>
          <t>Mainz</t>
        </is>
      </c>
      <c r="I3576" t="inlineStr">
        <is>
          <t>DE</t>
        </is>
      </c>
      <c r="J3576" t="inlineStr">
        <is>
          <t>SGGNS_M33</t>
        </is>
      </c>
      <c r="K3576" t="inlineStr">
        <is>
          <t>37 80 4561 492-2</t>
        </is>
      </c>
      <c r="L3576" t="inlineStr">
        <is>
          <t>2021-2420</t>
        </is>
      </c>
      <c r="M3576" s="6" t="n">
        <v>45481</v>
      </c>
      <c r="N3576" s="6" t="n">
        <v>47330</v>
      </c>
      <c r="O3576" t="n">
        <v>26.23</v>
      </c>
    </row>
    <row r="3577" hidden="1" s="287">
      <c r="A3577" t="inlineStr">
        <is>
          <t>V100060</t>
        </is>
      </c>
      <c r="B3577" t="n">
        <v>66</v>
      </c>
      <c r="C3577" t="n">
        <v>50</v>
      </c>
      <c r="D3577" t="inlineStr">
        <is>
          <t>Rail Cargo Austria AG</t>
        </is>
      </c>
      <c r="E3577" t="inlineStr">
        <is>
          <t>100020</t>
        </is>
      </c>
      <c r="F3577" t="inlineStr">
        <is>
          <t>Am Hauptbahnhof 2</t>
        </is>
      </c>
      <c r="G3577" t="inlineStr">
        <is>
          <t>1100</t>
        </is>
      </c>
      <c r="H3577" t="inlineStr">
        <is>
          <t>Wien</t>
        </is>
      </c>
      <c r="I3577" t="inlineStr">
        <is>
          <t>AT</t>
        </is>
      </c>
      <c r="J3577" t="inlineStr">
        <is>
          <t>SGNSS_M10</t>
        </is>
      </c>
      <c r="K3577" t="inlineStr">
        <is>
          <t>37 80 4565 518-0</t>
        </is>
      </c>
      <c r="L3577" t="inlineStr">
        <is>
          <t>2024-0031</t>
        </is>
      </c>
      <c r="M3577" s="6" t="n">
        <v>45609</v>
      </c>
      <c r="N3577" s="6" t="n">
        <v>46721</v>
      </c>
      <c r="O3577" t="n">
        <v>15.75</v>
      </c>
    </row>
    <row r="3578" hidden="1" s="287">
      <c r="A3578" t="inlineStr">
        <is>
          <t>V100061</t>
        </is>
      </c>
      <c r="B3578" t="n">
        <v>197</v>
      </c>
      <c r="C3578" t="n">
        <v>20</v>
      </c>
      <c r="D3578" t="inlineStr">
        <is>
          <t>Rail Cargo Austria AG</t>
        </is>
      </c>
      <c r="E3578" t="inlineStr">
        <is>
          <t>100020</t>
        </is>
      </c>
      <c r="F3578" t="inlineStr">
        <is>
          <t>Am Hauptbahnhof 2</t>
        </is>
      </c>
      <c r="G3578" t="inlineStr">
        <is>
          <t>1100</t>
        </is>
      </c>
      <c r="H3578" t="inlineStr">
        <is>
          <t>Wien</t>
        </is>
      </c>
      <c r="I3578" t="inlineStr">
        <is>
          <t>AT</t>
        </is>
      </c>
      <c r="J3578" t="inlineStr">
        <is>
          <t>EANOS_95</t>
        </is>
      </c>
      <c r="K3578" t="inlineStr"/>
      <c r="L3578" t="inlineStr">
        <is>
          <t>2025-0008</t>
        </is>
      </c>
      <c r="M3578" s="6" t="n">
        <v>46290</v>
      </c>
      <c r="N3578" s="6" t="n">
        <v>50672</v>
      </c>
      <c r="O3578" t="n">
        <v>26</v>
      </c>
    </row>
    <row r="3579" hidden="1" s="287">
      <c r="A3579" t="inlineStr">
        <is>
          <t>V400001</t>
        </is>
      </c>
      <c r="B3579" t="n">
        <v>95</v>
      </c>
      <c r="C3579" t="n">
        <v>50</v>
      </c>
      <c r="D3579" t="inlineStr">
        <is>
          <t>DB Cargo AG</t>
        </is>
      </c>
      <c r="E3579" t="inlineStr">
        <is>
          <t>100000</t>
        </is>
      </c>
      <c r="F3579" t="inlineStr">
        <is>
          <t>Rheinstrasse 2</t>
        </is>
      </c>
      <c r="G3579" t="inlineStr">
        <is>
          <t>55116</t>
        </is>
      </c>
      <c r="H3579" t="inlineStr">
        <is>
          <t>Mainz</t>
        </is>
      </c>
      <c r="I3579" t="inlineStr">
        <is>
          <t>DE</t>
        </is>
      </c>
      <c r="J3579" t="inlineStr">
        <is>
          <t>SGGRSS_M2</t>
        </is>
      </c>
      <c r="K3579" t="inlineStr">
        <is>
          <t>37 80 4980 842-1</t>
        </is>
      </c>
      <c r="L3579" t="inlineStr">
        <is>
          <t>2021-2420</t>
        </is>
      </c>
      <c r="M3579" s="6" t="n">
        <v>44705</v>
      </c>
      <c r="N3579" s="6" t="n">
        <v>46811</v>
      </c>
      <c r="O3579" t="n">
        <v>25.4</v>
      </c>
    </row>
    <row r="3580" hidden="1" s="287">
      <c r="A3580" t="inlineStr">
        <is>
          <t>V100039</t>
        </is>
      </c>
      <c r="B3580" t="n">
        <v>100</v>
      </c>
      <c r="C3580" t="n">
        <v>50</v>
      </c>
      <c r="D3580" t="inlineStr">
        <is>
          <t>Rail Cargo Austria AG</t>
        </is>
      </c>
      <c r="E3580" t="inlineStr">
        <is>
          <t>100020</t>
        </is>
      </c>
      <c r="F3580" t="inlineStr">
        <is>
          <t>Am Hauptbahnhof 2</t>
        </is>
      </c>
      <c r="G3580" t="inlineStr">
        <is>
          <t>1100</t>
        </is>
      </c>
      <c r="H3580" t="inlineStr">
        <is>
          <t>Wien</t>
        </is>
      </c>
      <c r="I3580" t="inlineStr">
        <is>
          <t>AT</t>
        </is>
      </c>
      <c r="J3580" t="inlineStr">
        <is>
          <t>SDGGMRSS_M8</t>
        </is>
      </c>
      <c r="K3580" t="inlineStr">
        <is>
          <t>35 80 4956 815-9</t>
        </is>
      </c>
      <c r="L3580" t="inlineStr">
        <is>
          <t>2022-0023</t>
        </is>
      </c>
      <c r="M3580" s="6" t="n">
        <v>45108</v>
      </c>
      <c r="N3580" s="6" t="n">
        <v>46203</v>
      </c>
      <c r="O3580" t="n">
        <v>49.9</v>
      </c>
    </row>
    <row r="3581" hidden="1" s="287">
      <c r="A3581" t="inlineStr">
        <is>
          <t>V400008</t>
        </is>
      </c>
      <c r="B3581" t="n">
        <v>60</v>
      </c>
      <c r="C3581" t="n">
        <v>50</v>
      </c>
      <c r="D3581" t="inlineStr">
        <is>
          <t>DB Cargo AG</t>
        </is>
      </c>
      <c r="E3581" t="inlineStr">
        <is>
          <t>100000</t>
        </is>
      </c>
      <c r="F3581" t="inlineStr">
        <is>
          <t>Rheinstrasse 2</t>
        </is>
      </c>
      <c r="G3581" t="inlineStr">
        <is>
          <t>55116</t>
        </is>
      </c>
      <c r="H3581" t="inlineStr">
        <is>
          <t>Mainz</t>
        </is>
      </c>
      <c r="I3581" t="inlineStr">
        <is>
          <t>DE</t>
        </is>
      </c>
      <c r="J3581" t="inlineStr">
        <is>
          <t>SGGNS_M33</t>
        </is>
      </c>
      <c r="K3581" t="inlineStr">
        <is>
          <t>37 80 4561 493-0</t>
        </is>
      </c>
      <c r="L3581" t="inlineStr">
        <is>
          <t>2021-2420</t>
        </is>
      </c>
      <c r="M3581" s="6" t="n">
        <v>45481</v>
      </c>
      <c r="N3581" s="6" t="n">
        <v>47330</v>
      </c>
      <c r="O3581" t="n">
        <v>26.23</v>
      </c>
    </row>
    <row r="3582" hidden="1" s="287">
      <c r="A3582" t="inlineStr">
        <is>
          <t>V100060</t>
        </is>
      </c>
      <c r="B3582" t="n">
        <v>67</v>
      </c>
      <c r="C3582" t="n">
        <v>50</v>
      </c>
      <c r="D3582" t="inlineStr">
        <is>
          <t>Rail Cargo Austria AG</t>
        </is>
      </c>
      <c r="E3582" t="inlineStr">
        <is>
          <t>100020</t>
        </is>
      </c>
      <c r="F3582" t="inlineStr">
        <is>
          <t>Am Hauptbahnhof 2</t>
        </is>
      </c>
      <c r="G3582" t="inlineStr">
        <is>
          <t>1100</t>
        </is>
      </c>
      <c r="H3582" t="inlineStr">
        <is>
          <t>Wien</t>
        </is>
      </c>
      <c r="I3582" t="inlineStr">
        <is>
          <t>AT</t>
        </is>
      </c>
      <c r="J3582" t="inlineStr">
        <is>
          <t>SGNSS_M10</t>
        </is>
      </c>
      <c r="K3582" t="inlineStr">
        <is>
          <t>37 80 4565 520-6</t>
        </is>
      </c>
      <c r="L3582" t="inlineStr">
        <is>
          <t>2024-0031</t>
        </is>
      </c>
      <c r="M3582" s="6" t="n">
        <v>45609</v>
      </c>
      <c r="N3582" s="6" t="n">
        <v>46721</v>
      </c>
      <c r="O3582" t="n">
        <v>15.75</v>
      </c>
    </row>
    <row r="3583" hidden="1" s="287">
      <c r="A3583" t="inlineStr">
        <is>
          <t>V100061</t>
        </is>
      </c>
      <c r="B3583" t="n">
        <v>198</v>
      </c>
      <c r="C3583" t="n">
        <v>20</v>
      </c>
      <c r="D3583" t="inlineStr">
        <is>
          <t>Rail Cargo Austria AG</t>
        </is>
      </c>
      <c r="E3583" t="inlineStr">
        <is>
          <t>100020</t>
        </is>
      </c>
      <c r="F3583" t="inlineStr">
        <is>
          <t>Am Hauptbahnhof 2</t>
        </is>
      </c>
      <c r="G3583" t="inlineStr">
        <is>
          <t>1100</t>
        </is>
      </c>
      <c r="H3583" t="inlineStr">
        <is>
          <t>Wien</t>
        </is>
      </c>
      <c r="I3583" t="inlineStr">
        <is>
          <t>AT</t>
        </is>
      </c>
      <c r="J3583" t="inlineStr">
        <is>
          <t>EANOS_95</t>
        </is>
      </c>
      <c r="K3583" t="inlineStr"/>
      <c r="L3583" t="inlineStr">
        <is>
          <t>2025-0008</t>
        </is>
      </c>
      <c r="M3583" s="6" t="n">
        <v>46290</v>
      </c>
      <c r="N3583" s="6" t="n">
        <v>50672</v>
      </c>
      <c r="O3583" t="n">
        <v>26</v>
      </c>
    </row>
    <row r="3584" hidden="1" s="287">
      <c r="A3584" t="inlineStr">
        <is>
          <t>V400001</t>
        </is>
      </c>
      <c r="B3584" t="n">
        <v>96</v>
      </c>
      <c r="C3584" t="n">
        <v>50</v>
      </c>
      <c r="D3584" t="inlineStr">
        <is>
          <t>DB Cargo AG</t>
        </is>
      </c>
      <c r="E3584" t="inlineStr">
        <is>
          <t>100000</t>
        </is>
      </c>
      <c r="F3584" t="inlineStr">
        <is>
          <t>Rheinstrasse 2</t>
        </is>
      </c>
      <c r="G3584" t="inlineStr">
        <is>
          <t>55116</t>
        </is>
      </c>
      <c r="H3584" t="inlineStr">
        <is>
          <t>Mainz</t>
        </is>
      </c>
      <c r="I3584" t="inlineStr">
        <is>
          <t>DE</t>
        </is>
      </c>
      <c r="J3584" t="inlineStr">
        <is>
          <t>SGGRSS_M2</t>
        </is>
      </c>
      <c r="K3584" t="inlineStr">
        <is>
          <t>37 80 4980 843-9</t>
        </is>
      </c>
      <c r="L3584" t="inlineStr">
        <is>
          <t>2021-2420</t>
        </is>
      </c>
      <c r="M3584" s="6" t="n">
        <v>44705</v>
      </c>
      <c r="N3584" s="6" t="n">
        <v>46811</v>
      </c>
      <c r="O3584" t="n">
        <v>25.4</v>
      </c>
    </row>
    <row r="3585" hidden="1" s="287">
      <c r="A3585" t="inlineStr">
        <is>
          <t>V100039</t>
        </is>
      </c>
      <c r="B3585" t="n">
        <v>101</v>
      </c>
      <c r="C3585" t="n">
        <v>50</v>
      </c>
      <c r="D3585" t="inlineStr">
        <is>
          <t>Rail Cargo Austria AG</t>
        </is>
      </c>
      <c r="E3585" t="inlineStr">
        <is>
          <t>100020</t>
        </is>
      </c>
      <c r="F3585" t="inlineStr">
        <is>
          <t>Am Hauptbahnhof 2</t>
        </is>
      </c>
      <c r="G3585" t="inlineStr">
        <is>
          <t>1100</t>
        </is>
      </c>
      <c r="H3585" t="inlineStr">
        <is>
          <t>Wien</t>
        </is>
      </c>
      <c r="I3585" t="inlineStr">
        <is>
          <t>AT</t>
        </is>
      </c>
      <c r="J3585" t="inlineStr">
        <is>
          <t>SDGGMRSS_M8</t>
        </is>
      </c>
      <c r="K3585" t="inlineStr">
        <is>
          <t>35 80 4956 816-7</t>
        </is>
      </c>
      <c r="L3585" t="inlineStr">
        <is>
          <t>2022-0023</t>
        </is>
      </c>
      <c r="M3585" s="6" t="n">
        <v>45108</v>
      </c>
      <c r="N3585" s="6" t="n">
        <v>46203</v>
      </c>
      <c r="O3585" t="n">
        <v>49.9</v>
      </c>
    </row>
    <row r="3586" hidden="1" s="287">
      <c r="A3586" t="inlineStr">
        <is>
          <t>V400008</t>
        </is>
      </c>
      <c r="B3586" t="n">
        <v>61</v>
      </c>
      <c r="C3586" t="n">
        <v>50</v>
      </c>
      <c r="D3586" t="inlineStr">
        <is>
          <t>DB Cargo AG</t>
        </is>
      </c>
      <c r="E3586" t="inlineStr">
        <is>
          <t>100000</t>
        </is>
      </c>
      <c r="F3586" t="inlineStr">
        <is>
          <t>Rheinstrasse 2</t>
        </is>
      </c>
      <c r="G3586" t="inlineStr">
        <is>
          <t>55116</t>
        </is>
      </c>
      <c r="H3586" t="inlineStr">
        <is>
          <t>Mainz</t>
        </is>
      </c>
      <c r="I3586" t="inlineStr">
        <is>
          <t>DE</t>
        </is>
      </c>
      <c r="J3586" t="inlineStr">
        <is>
          <t>SGGNS_M33</t>
        </is>
      </c>
      <c r="K3586" t="inlineStr">
        <is>
          <t>37 80 4561 494-8</t>
        </is>
      </c>
      <c r="L3586" t="inlineStr">
        <is>
          <t>2021-2420</t>
        </is>
      </c>
      <c r="M3586" s="6" t="n">
        <v>45481</v>
      </c>
      <c r="N3586" s="6" t="n">
        <v>47330</v>
      </c>
      <c r="O3586" t="n">
        <v>26.23</v>
      </c>
    </row>
    <row r="3587" hidden="1" s="287">
      <c r="A3587" t="inlineStr">
        <is>
          <t>V100060</t>
        </is>
      </c>
      <c r="B3587" t="n">
        <v>68</v>
      </c>
      <c r="C3587" t="n">
        <v>50</v>
      </c>
      <c r="D3587" t="inlineStr">
        <is>
          <t>Rail Cargo Austria AG</t>
        </is>
      </c>
      <c r="E3587" t="inlineStr">
        <is>
          <t>100020</t>
        </is>
      </c>
      <c r="F3587" t="inlineStr">
        <is>
          <t>Am Hauptbahnhof 2</t>
        </is>
      </c>
      <c r="G3587" t="inlineStr">
        <is>
          <t>1100</t>
        </is>
      </c>
      <c r="H3587" t="inlineStr">
        <is>
          <t>Wien</t>
        </is>
      </c>
      <c r="I3587" t="inlineStr">
        <is>
          <t>AT</t>
        </is>
      </c>
      <c r="J3587" t="inlineStr">
        <is>
          <t>SGNSS_M10</t>
        </is>
      </c>
      <c r="K3587" t="inlineStr">
        <is>
          <t>37 80 4565 521-4</t>
        </is>
      </c>
      <c r="L3587" t="inlineStr">
        <is>
          <t>2024-0031</t>
        </is>
      </c>
      <c r="M3587" s="6" t="n">
        <v>45609</v>
      </c>
      <c r="N3587" s="6" t="n">
        <v>46721</v>
      </c>
      <c r="O3587" t="n">
        <v>15.75</v>
      </c>
    </row>
    <row r="3588" hidden="1" s="287">
      <c r="A3588" t="inlineStr">
        <is>
          <t>V100061</t>
        </is>
      </c>
      <c r="B3588" t="n">
        <v>199</v>
      </c>
      <c r="C3588" t="n">
        <v>20</v>
      </c>
      <c r="D3588" t="inlineStr">
        <is>
          <t>Rail Cargo Austria AG</t>
        </is>
      </c>
      <c r="E3588" t="inlineStr">
        <is>
          <t>100020</t>
        </is>
      </c>
      <c r="F3588" t="inlineStr">
        <is>
          <t>Am Hauptbahnhof 2</t>
        </is>
      </c>
      <c r="G3588" t="inlineStr">
        <is>
          <t>1100</t>
        </is>
      </c>
      <c r="H3588" t="inlineStr">
        <is>
          <t>Wien</t>
        </is>
      </c>
      <c r="I3588" t="inlineStr">
        <is>
          <t>AT</t>
        </is>
      </c>
      <c r="J3588" t="inlineStr">
        <is>
          <t>EANOS_95</t>
        </is>
      </c>
      <c r="K3588" t="inlineStr"/>
      <c r="L3588" t="inlineStr">
        <is>
          <t>2025-0008</t>
        </is>
      </c>
      <c r="M3588" s="6" t="n">
        <v>46290</v>
      </c>
      <c r="N3588" s="6" t="n">
        <v>50672</v>
      </c>
      <c r="O3588" t="n">
        <v>26</v>
      </c>
    </row>
    <row r="3589" hidden="1" s="287">
      <c r="A3589" t="inlineStr">
        <is>
          <t>V400001</t>
        </is>
      </c>
      <c r="B3589" t="n">
        <v>97</v>
      </c>
      <c r="C3589" t="n">
        <v>50</v>
      </c>
      <c r="D3589" t="inlineStr">
        <is>
          <t>DB Cargo AG</t>
        </is>
      </c>
      <c r="E3589" t="inlineStr">
        <is>
          <t>100000</t>
        </is>
      </c>
      <c r="F3589" t="inlineStr">
        <is>
          <t>Rheinstrasse 2</t>
        </is>
      </c>
      <c r="G3589" t="inlineStr">
        <is>
          <t>55116</t>
        </is>
      </c>
      <c r="H3589" t="inlineStr">
        <is>
          <t>Mainz</t>
        </is>
      </c>
      <c r="I3589" t="inlineStr">
        <is>
          <t>DE</t>
        </is>
      </c>
      <c r="J3589" t="inlineStr">
        <is>
          <t>SGGRSS_M2</t>
        </is>
      </c>
      <c r="K3589" t="inlineStr">
        <is>
          <t>37 80 4980 844-7</t>
        </is>
      </c>
      <c r="L3589" t="inlineStr">
        <is>
          <t>2021-2420</t>
        </is>
      </c>
      <c r="M3589" s="6" t="n">
        <v>44705</v>
      </c>
      <c r="N3589" s="6" t="n">
        <v>46811</v>
      </c>
      <c r="O3589" t="n">
        <v>25.4</v>
      </c>
    </row>
    <row r="3590" hidden="1" s="287">
      <c r="A3590" t="inlineStr">
        <is>
          <t>V100039</t>
        </is>
      </c>
      <c r="B3590" t="n">
        <v>102</v>
      </c>
      <c r="C3590" t="n">
        <v>50</v>
      </c>
      <c r="D3590" t="inlineStr">
        <is>
          <t>Rail Cargo Austria AG</t>
        </is>
      </c>
      <c r="E3590" t="inlineStr">
        <is>
          <t>100020</t>
        </is>
      </c>
      <c r="F3590" t="inlineStr">
        <is>
          <t>Am Hauptbahnhof 2</t>
        </is>
      </c>
      <c r="G3590" t="inlineStr">
        <is>
          <t>1100</t>
        </is>
      </c>
      <c r="H3590" t="inlineStr">
        <is>
          <t>Wien</t>
        </is>
      </c>
      <c r="I3590" t="inlineStr">
        <is>
          <t>AT</t>
        </is>
      </c>
      <c r="J3590" t="inlineStr">
        <is>
          <t>SDGGMRSS_M8</t>
        </is>
      </c>
      <c r="K3590" t="inlineStr">
        <is>
          <t>35 80 4956 817-5</t>
        </is>
      </c>
      <c r="L3590" t="inlineStr">
        <is>
          <t>2022-0023</t>
        </is>
      </c>
      <c r="M3590" s="6" t="n">
        <v>45108</v>
      </c>
      <c r="N3590" s="6" t="n">
        <v>46203</v>
      </c>
      <c r="O3590" t="n">
        <v>49.9</v>
      </c>
    </row>
    <row r="3591" hidden="1" s="287">
      <c r="A3591" t="inlineStr">
        <is>
          <t>V400008</t>
        </is>
      </c>
      <c r="B3591" t="n">
        <v>62</v>
      </c>
      <c r="C3591" t="n">
        <v>50</v>
      </c>
      <c r="D3591" t="inlineStr">
        <is>
          <t>DB Cargo AG</t>
        </is>
      </c>
      <c r="E3591" t="inlineStr">
        <is>
          <t>100000</t>
        </is>
      </c>
      <c r="F3591" t="inlineStr">
        <is>
          <t>Rheinstrasse 2</t>
        </is>
      </c>
      <c r="G3591" t="inlineStr">
        <is>
          <t>55116</t>
        </is>
      </c>
      <c r="H3591" t="inlineStr">
        <is>
          <t>Mainz</t>
        </is>
      </c>
      <c r="I3591" t="inlineStr">
        <is>
          <t>DE</t>
        </is>
      </c>
      <c r="J3591" t="inlineStr">
        <is>
          <t>SGGNS_M33</t>
        </is>
      </c>
      <c r="K3591" t="inlineStr">
        <is>
          <t>37 80 4561 495-5</t>
        </is>
      </c>
      <c r="L3591" t="inlineStr">
        <is>
          <t>2021-2420</t>
        </is>
      </c>
      <c r="M3591" s="6" t="n">
        <v>45481</v>
      </c>
      <c r="N3591" s="6" t="n">
        <v>47330</v>
      </c>
      <c r="O3591" t="n">
        <v>26.23</v>
      </c>
    </row>
    <row r="3592" hidden="1" s="287">
      <c r="A3592" t="inlineStr">
        <is>
          <t>V100060</t>
        </is>
      </c>
      <c r="B3592" t="n">
        <v>69</v>
      </c>
      <c r="C3592" t="n">
        <v>50</v>
      </c>
      <c r="D3592" t="inlineStr">
        <is>
          <t>Rail Cargo Austria AG</t>
        </is>
      </c>
      <c r="E3592" t="inlineStr">
        <is>
          <t>100020</t>
        </is>
      </c>
      <c r="F3592" t="inlineStr">
        <is>
          <t>Am Hauptbahnhof 2</t>
        </is>
      </c>
      <c r="G3592" t="inlineStr">
        <is>
          <t>1100</t>
        </is>
      </c>
      <c r="H3592" t="inlineStr">
        <is>
          <t>Wien</t>
        </is>
      </c>
      <c r="I3592" t="inlineStr">
        <is>
          <t>AT</t>
        </is>
      </c>
      <c r="J3592" t="inlineStr">
        <is>
          <t>SGNSS_M10</t>
        </is>
      </c>
      <c r="K3592" t="inlineStr">
        <is>
          <t>37 80 4565 523-0</t>
        </is>
      </c>
      <c r="L3592" t="inlineStr">
        <is>
          <t>2024-0031</t>
        </is>
      </c>
      <c r="M3592" s="6" t="n">
        <v>45609</v>
      </c>
      <c r="N3592" s="6" t="n">
        <v>46721</v>
      </c>
      <c r="O3592" t="n">
        <v>15.75</v>
      </c>
    </row>
    <row r="3593" hidden="1" s="287">
      <c r="A3593" t="inlineStr">
        <is>
          <t>V100061</t>
        </is>
      </c>
      <c r="B3593" t="n">
        <v>200</v>
      </c>
      <c r="C3593" t="n">
        <v>20</v>
      </c>
      <c r="D3593" t="inlineStr">
        <is>
          <t>Rail Cargo Austria AG</t>
        </is>
      </c>
      <c r="E3593" t="inlineStr">
        <is>
          <t>100020</t>
        </is>
      </c>
      <c r="F3593" t="inlineStr">
        <is>
          <t>Am Hauptbahnhof 2</t>
        </is>
      </c>
      <c r="G3593" t="inlineStr">
        <is>
          <t>1100</t>
        </is>
      </c>
      <c r="H3593" t="inlineStr">
        <is>
          <t>Wien</t>
        </is>
      </c>
      <c r="I3593" t="inlineStr">
        <is>
          <t>AT</t>
        </is>
      </c>
      <c r="J3593" t="inlineStr">
        <is>
          <t>EANOS_95</t>
        </is>
      </c>
      <c r="K3593" t="inlineStr"/>
      <c r="L3593" t="inlineStr">
        <is>
          <t>2025-0008</t>
        </is>
      </c>
      <c r="M3593" s="6" t="n">
        <v>46290</v>
      </c>
      <c r="N3593" s="6" t="n">
        <v>50672</v>
      </c>
      <c r="O3593" t="n">
        <v>26</v>
      </c>
    </row>
    <row r="3594" hidden="1" s="287">
      <c r="A3594" t="inlineStr">
        <is>
          <t>V400001</t>
        </is>
      </c>
      <c r="B3594" t="n">
        <v>98</v>
      </c>
      <c r="C3594" t="n">
        <v>50</v>
      </c>
      <c r="D3594" t="inlineStr">
        <is>
          <t>DB Cargo AG</t>
        </is>
      </c>
      <c r="E3594" t="inlineStr">
        <is>
          <t>100000</t>
        </is>
      </c>
      <c r="F3594" t="inlineStr">
        <is>
          <t>Rheinstrasse 2</t>
        </is>
      </c>
      <c r="G3594" t="inlineStr">
        <is>
          <t>55116</t>
        </is>
      </c>
      <c r="H3594" t="inlineStr">
        <is>
          <t>Mainz</t>
        </is>
      </c>
      <c r="I3594" t="inlineStr">
        <is>
          <t>DE</t>
        </is>
      </c>
      <c r="J3594" t="inlineStr">
        <is>
          <t>SGGRSS_M2</t>
        </is>
      </c>
      <c r="K3594" t="inlineStr">
        <is>
          <t>37 80 4980 845-4</t>
        </is>
      </c>
      <c r="L3594" t="inlineStr">
        <is>
          <t>2021-2420</t>
        </is>
      </c>
      <c r="M3594" s="6" t="n">
        <v>44705</v>
      </c>
      <c r="N3594" s="6" t="n">
        <v>46811</v>
      </c>
      <c r="O3594" t="n">
        <v>25.4</v>
      </c>
    </row>
    <row r="3595" hidden="1" s="287">
      <c r="A3595" t="inlineStr">
        <is>
          <t>V100039</t>
        </is>
      </c>
      <c r="B3595" t="n">
        <v>103</v>
      </c>
      <c r="C3595" t="n">
        <v>50</v>
      </c>
      <c r="D3595" t="inlineStr">
        <is>
          <t>Rail Cargo Austria AG</t>
        </is>
      </c>
      <c r="E3595" t="inlineStr">
        <is>
          <t>100020</t>
        </is>
      </c>
      <c r="F3595" t="inlineStr">
        <is>
          <t>Am Hauptbahnhof 2</t>
        </is>
      </c>
      <c r="G3595" t="inlineStr">
        <is>
          <t>1100</t>
        </is>
      </c>
      <c r="H3595" t="inlineStr">
        <is>
          <t>Wien</t>
        </is>
      </c>
      <c r="I3595" t="inlineStr">
        <is>
          <t>AT</t>
        </is>
      </c>
      <c r="J3595" t="inlineStr">
        <is>
          <t>SDGGMRSS_M8</t>
        </is>
      </c>
      <c r="K3595" t="inlineStr">
        <is>
          <t>35 80 4956 818-3</t>
        </is>
      </c>
      <c r="L3595" t="inlineStr">
        <is>
          <t>2022-0023</t>
        </is>
      </c>
      <c r="M3595" s="6" t="n">
        <v>45108</v>
      </c>
      <c r="N3595" s="6" t="n">
        <v>46203</v>
      </c>
      <c r="O3595" t="n">
        <v>49.9</v>
      </c>
    </row>
    <row r="3596" hidden="1" s="287">
      <c r="A3596" t="inlineStr">
        <is>
          <t>V400008</t>
        </is>
      </c>
      <c r="B3596" t="n">
        <v>63</v>
      </c>
      <c r="C3596" t="n">
        <v>50</v>
      </c>
      <c r="D3596" t="inlineStr">
        <is>
          <t>DB Cargo AG</t>
        </is>
      </c>
      <c r="E3596" t="inlineStr">
        <is>
          <t>100000</t>
        </is>
      </c>
      <c r="F3596" t="inlineStr">
        <is>
          <t>Rheinstrasse 2</t>
        </is>
      </c>
      <c r="G3596" t="inlineStr">
        <is>
          <t>55116</t>
        </is>
      </c>
      <c r="H3596" t="inlineStr">
        <is>
          <t>Mainz</t>
        </is>
      </c>
      <c r="I3596" t="inlineStr">
        <is>
          <t>DE</t>
        </is>
      </c>
      <c r="J3596" t="inlineStr">
        <is>
          <t>SGGNS_M33</t>
        </is>
      </c>
      <c r="K3596" t="inlineStr">
        <is>
          <t>37 80 4561 496-3</t>
        </is>
      </c>
      <c r="L3596" t="inlineStr">
        <is>
          <t>2021-2420</t>
        </is>
      </c>
      <c r="M3596" s="6" t="n">
        <v>45481</v>
      </c>
      <c r="N3596" s="6" t="n">
        <v>47330</v>
      </c>
      <c r="O3596" t="n">
        <v>26.23</v>
      </c>
    </row>
    <row r="3597" hidden="1" s="287">
      <c r="A3597" t="inlineStr">
        <is>
          <t>V100060</t>
        </is>
      </c>
      <c r="B3597" t="n">
        <v>70</v>
      </c>
      <c r="C3597" t="n">
        <v>50</v>
      </c>
      <c r="D3597" t="inlineStr">
        <is>
          <t>Rail Cargo Austria AG</t>
        </is>
      </c>
      <c r="E3597" t="inlineStr">
        <is>
          <t>100020</t>
        </is>
      </c>
      <c r="F3597" t="inlineStr">
        <is>
          <t>Am Hauptbahnhof 2</t>
        </is>
      </c>
      <c r="G3597" t="inlineStr">
        <is>
          <t>1100</t>
        </is>
      </c>
      <c r="H3597" t="inlineStr">
        <is>
          <t>Wien</t>
        </is>
      </c>
      <c r="I3597" t="inlineStr">
        <is>
          <t>AT</t>
        </is>
      </c>
      <c r="J3597" t="inlineStr">
        <is>
          <t>SGNSS_M10</t>
        </is>
      </c>
      <c r="K3597" t="inlineStr">
        <is>
          <t>37 80 4565 525-5</t>
        </is>
      </c>
      <c r="L3597" t="inlineStr">
        <is>
          <t>2024-0031</t>
        </is>
      </c>
      <c r="M3597" s="6" t="n">
        <v>45609</v>
      </c>
      <c r="N3597" s="6" t="n">
        <v>46721</v>
      </c>
      <c r="O3597" t="n">
        <v>15.75</v>
      </c>
    </row>
    <row r="3598" hidden="1" s="287">
      <c r="A3598" t="inlineStr">
        <is>
          <t>V100061</t>
        </is>
      </c>
      <c r="B3598" t="n">
        <v>201</v>
      </c>
      <c r="C3598" t="n">
        <v>20</v>
      </c>
      <c r="D3598" t="inlineStr">
        <is>
          <t>Rail Cargo Austria AG</t>
        </is>
      </c>
      <c r="E3598" t="inlineStr">
        <is>
          <t>100020</t>
        </is>
      </c>
      <c r="F3598" t="inlineStr">
        <is>
          <t>Am Hauptbahnhof 2</t>
        </is>
      </c>
      <c r="G3598" t="inlineStr">
        <is>
          <t>1100</t>
        </is>
      </c>
      <c r="H3598" t="inlineStr">
        <is>
          <t>Wien</t>
        </is>
      </c>
      <c r="I3598" t="inlineStr">
        <is>
          <t>AT</t>
        </is>
      </c>
      <c r="J3598" t="inlineStr">
        <is>
          <t>EANOS_95</t>
        </is>
      </c>
      <c r="K3598" t="inlineStr"/>
      <c r="L3598" t="inlineStr">
        <is>
          <t>2025-0008</t>
        </is>
      </c>
      <c r="M3598" s="6" t="n">
        <v>46290</v>
      </c>
      <c r="N3598" s="6" t="n">
        <v>50672</v>
      </c>
      <c r="O3598" t="n">
        <v>26</v>
      </c>
    </row>
    <row r="3599" hidden="1" s="287">
      <c r="A3599" t="inlineStr">
        <is>
          <t>V400001</t>
        </is>
      </c>
      <c r="B3599" t="n">
        <v>99</v>
      </c>
      <c r="C3599" t="n">
        <v>50</v>
      </c>
      <c r="D3599" t="inlineStr">
        <is>
          <t>DB Cargo AG</t>
        </is>
      </c>
      <c r="E3599" t="inlineStr">
        <is>
          <t>100000</t>
        </is>
      </c>
      <c r="F3599" t="inlineStr">
        <is>
          <t>Rheinstrasse 2</t>
        </is>
      </c>
      <c r="G3599" t="inlineStr">
        <is>
          <t>55116</t>
        </is>
      </c>
      <c r="H3599" t="inlineStr">
        <is>
          <t>Mainz</t>
        </is>
      </c>
      <c r="I3599" t="inlineStr">
        <is>
          <t>DE</t>
        </is>
      </c>
      <c r="J3599" t="inlineStr">
        <is>
          <t>SGGRSS_M2</t>
        </is>
      </c>
      <c r="K3599" t="inlineStr">
        <is>
          <t>37 80 4980 846-2</t>
        </is>
      </c>
      <c r="L3599" t="inlineStr">
        <is>
          <t>2021-2420</t>
        </is>
      </c>
      <c r="M3599" s="6" t="n">
        <v>44705</v>
      </c>
      <c r="N3599" s="6" t="n">
        <v>46811</v>
      </c>
      <c r="O3599" t="n">
        <v>25.4</v>
      </c>
    </row>
    <row r="3600" hidden="1" s="287">
      <c r="A3600" t="inlineStr">
        <is>
          <t>V100039</t>
        </is>
      </c>
      <c r="B3600" t="n">
        <v>104</v>
      </c>
      <c r="C3600" t="n">
        <v>50</v>
      </c>
      <c r="D3600" t="inlineStr">
        <is>
          <t>Rail Cargo Austria AG</t>
        </is>
      </c>
      <c r="E3600" t="inlineStr">
        <is>
          <t>100020</t>
        </is>
      </c>
      <c r="F3600" t="inlineStr">
        <is>
          <t>Am Hauptbahnhof 2</t>
        </is>
      </c>
      <c r="G3600" t="inlineStr">
        <is>
          <t>1100</t>
        </is>
      </c>
      <c r="H3600" t="inlineStr">
        <is>
          <t>Wien</t>
        </is>
      </c>
      <c r="I3600" t="inlineStr">
        <is>
          <t>AT</t>
        </is>
      </c>
      <c r="J3600" t="inlineStr">
        <is>
          <t>SDGGMRSS_M8</t>
        </is>
      </c>
      <c r="K3600" t="inlineStr">
        <is>
          <t>35 80 4956 819-1</t>
        </is>
      </c>
      <c r="L3600" t="inlineStr">
        <is>
          <t>2022-0023</t>
        </is>
      </c>
      <c r="M3600" s="6" t="n">
        <v>45108</v>
      </c>
      <c r="N3600" s="6" t="n">
        <v>46203</v>
      </c>
      <c r="O3600" t="n">
        <v>49.9</v>
      </c>
    </row>
    <row r="3601" hidden="1" s="287">
      <c r="A3601" t="inlineStr">
        <is>
          <t>V400008</t>
        </is>
      </c>
      <c r="B3601" t="n">
        <v>64</v>
      </c>
      <c r="C3601" t="n">
        <v>50</v>
      </c>
      <c r="D3601" t="inlineStr">
        <is>
          <t>DB Cargo AG</t>
        </is>
      </c>
      <c r="E3601" t="inlineStr">
        <is>
          <t>100000</t>
        </is>
      </c>
      <c r="F3601" t="inlineStr">
        <is>
          <t>Rheinstrasse 2</t>
        </is>
      </c>
      <c r="G3601" t="inlineStr">
        <is>
          <t>55116</t>
        </is>
      </c>
      <c r="H3601" t="inlineStr">
        <is>
          <t>Mainz</t>
        </is>
      </c>
      <c r="I3601" t="inlineStr">
        <is>
          <t>DE</t>
        </is>
      </c>
      <c r="J3601" t="inlineStr">
        <is>
          <t>SGGNS_M33</t>
        </is>
      </c>
      <c r="K3601" t="inlineStr">
        <is>
          <t>37 80 4561 497-1</t>
        </is>
      </c>
      <c r="L3601" t="inlineStr">
        <is>
          <t>2021-2420</t>
        </is>
      </c>
      <c r="M3601" s="6" t="n">
        <v>45481</v>
      </c>
      <c r="N3601" s="6" t="n">
        <v>47330</v>
      </c>
      <c r="O3601" t="n">
        <v>26.23</v>
      </c>
    </row>
    <row r="3602" hidden="1" s="287">
      <c r="A3602" t="inlineStr">
        <is>
          <t>V100060</t>
        </is>
      </c>
      <c r="B3602" t="n">
        <v>71</v>
      </c>
      <c r="C3602" t="n">
        <v>50</v>
      </c>
      <c r="D3602" t="inlineStr">
        <is>
          <t>Rail Cargo Austria AG</t>
        </is>
      </c>
      <c r="E3602" t="inlineStr">
        <is>
          <t>100020</t>
        </is>
      </c>
      <c r="F3602" t="inlineStr">
        <is>
          <t>Am Hauptbahnhof 2</t>
        </is>
      </c>
      <c r="G3602" t="inlineStr">
        <is>
          <t>1100</t>
        </is>
      </c>
      <c r="H3602" t="inlineStr">
        <is>
          <t>Wien</t>
        </is>
      </c>
      <c r="I3602" t="inlineStr">
        <is>
          <t>AT</t>
        </is>
      </c>
      <c r="J3602" t="inlineStr">
        <is>
          <t>SGNSS_M10</t>
        </is>
      </c>
      <c r="K3602" t="inlineStr">
        <is>
          <t>37 80 4565 528-9</t>
        </is>
      </c>
      <c r="L3602" t="inlineStr">
        <is>
          <t>2024-0031</t>
        </is>
      </c>
      <c r="M3602" s="6" t="n">
        <v>45609</v>
      </c>
      <c r="N3602" s="6" t="n">
        <v>46721</v>
      </c>
      <c r="O3602" t="n">
        <v>15.75</v>
      </c>
    </row>
    <row r="3603" hidden="1" s="287">
      <c r="A3603" t="inlineStr">
        <is>
          <t>V100061</t>
        </is>
      </c>
      <c r="B3603" t="n">
        <v>202</v>
      </c>
      <c r="C3603" t="n">
        <v>20</v>
      </c>
      <c r="D3603" t="inlineStr">
        <is>
          <t>Rail Cargo Austria AG</t>
        </is>
      </c>
      <c r="E3603" t="inlineStr">
        <is>
          <t>100020</t>
        </is>
      </c>
      <c r="F3603" t="inlineStr">
        <is>
          <t>Am Hauptbahnhof 2</t>
        </is>
      </c>
      <c r="G3603" t="inlineStr">
        <is>
          <t>1100</t>
        </is>
      </c>
      <c r="H3603" t="inlineStr">
        <is>
          <t>Wien</t>
        </is>
      </c>
      <c r="I3603" t="inlineStr">
        <is>
          <t>AT</t>
        </is>
      </c>
      <c r="J3603" t="inlineStr">
        <is>
          <t>EANOS_95</t>
        </is>
      </c>
      <c r="K3603" t="inlineStr"/>
      <c r="L3603" t="inlineStr">
        <is>
          <t>2025-0008</t>
        </is>
      </c>
      <c r="M3603" s="6" t="n">
        <v>46290</v>
      </c>
      <c r="N3603" s="6" t="n">
        <v>50672</v>
      </c>
      <c r="O3603" t="n">
        <v>26</v>
      </c>
    </row>
    <row r="3604" hidden="1" s="287">
      <c r="A3604" t="inlineStr">
        <is>
          <t>V400001</t>
        </is>
      </c>
      <c r="B3604" t="n">
        <v>100</v>
      </c>
      <c r="C3604" t="n">
        <v>50</v>
      </c>
      <c r="D3604" t="inlineStr">
        <is>
          <t>DB Cargo AG</t>
        </is>
      </c>
      <c r="E3604" t="inlineStr">
        <is>
          <t>100000</t>
        </is>
      </c>
      <c r="F3604" t="inlineStr">
        <is>
          <t>Rheinstrasse 2</t>
        </is>
      </c>
      <c r="G3604" t="inlineStr">
        <is>
          <t>55116</t>
        </is>
      </c>
      <c r="H3604" t="inlineStr">
        <is>
          <t>Mainz</t>
        </is>
      </c>
      <c r="I3604" t="inlineStr">
        <is>
          <t>DE</t>
        </is>
      </c>
      <c r="J3604" t="inlineStr">
        <is>
          <t>SGGRSS_M2</t>
        </is>
      </c>
      <c r="K3604" t="inlineStr">
        <is>
          <t>37 80 4980 847-0</t>
        </is>
      </c>
      <c r="L3604" t="inlineStr">
        <is>
          <t>2021-2420</t>
        </is>
      </c>
      <c r="M3604" s="6" t="n">
        <v>44705</v>
      </c>
      <c r="N3604" s="6" t="n">
        <v>46811</v>
      </c>
      <c r="O3604" t="n">
        <v>25.4</v>
      </c>
    </row>
    <row r="3605" hidden="1" s="287">
      <c r="A3605" t="inlineStr">
        <is>
          <t>V400008</t>
        </is>
      </c>
      <c r="B3605" t="n">
        <v>65</v>
      </c>
      <c r="C3605" t="n">
        <v>50</v>
      </c>
      <c r="D3605" t="inlineStr">
        <is>
          <t>DB Cargo AG</t>
        </is>
      </c>
      <c r="E3605" t="inlineStr">
        <is>
          <t>100000</t>
        </is>
      </c>
      <c r="F3605" t="inlineStr">
        <is>
          <t>Rheinstrasse 2</t>
        </is>
      </c>
      <c r="G3605" t="inlineStr">
        <is>
          <t>55116</t>
        </is>
      </c>
      <c r="H3605" t="inlineStr">
        <is>
          <t>Mainz</t>
        </is>
      </c>
      <c r="I3605" t="inlineStr">
        <is>
          <t>DE</t>
        </is>
      </c>
      <c r="J3605" t="inlineStr">
        <is>
          <t>SGGNS_M33</t>
        </is>
      </c>
      <c r="K3605" t="inlineStr">
        <is>
          <t>37 80 4561 498-9</t>
        </is>
      </c>
      <c r="L3605" t="inlineStr">
        <is>
          <t>2021-2420</t>
        </is>
      </c>
      <c r="M3605" s="6" t="n">
        <v>45481</v>
      </c>
      <c r="N3605" s="6" t="n">
        <v>47330</v>
      </c>
      <c r="O3605" t="n">
        <v>26.23</v>
      </c>
    </row>
    <row r="3606" hidden="1" s="287">
      <c r="A3606" t="inlineStr">
        <is>
          <t>V100060</t>
        </is>
      </c>
      <c r="B3606" t="n">
        <v>72</v>
      </c>
      <c r="C3606" t="n">
        <v>50</v>
      </c>
      <c r="D3606" t="inlineStr">
        <is>
          <t>Rail Cargo Austria AG</t>
        </is>
      </c>
      <c r="E3606" t="inlineStr">
        <is>
          <t>100020</t>
        </is>
      </c>
      <c r="F3606" t="inlineStr">
        <is>
          <t>Am Hauptbahnhof 2</t>
        </is>
      </c>
      <c r="G3606" t="inlineStr">
        <is>
          <t>1100</t>
        </is>
      </c>
      <c r="H3606" t="inlineStr">
        <is>
          <t>Wien</t>
        </is>
      </c>
      <c r="I3606" t="inlineStr">
        <is>
          <t>AT</t>
        </is>
      </c>
      <c r="J3606" t="inlineStr">
        <is>
          <t>SGNSS_M10</t>
        </is>
      </c>
      <c r="K3606" t="inlineStr">
        <is>
          <t>37 80 4565 536-2</t>
        </is>
      </c>
      <c r="L3606" t="inlineStr">
        <is>
          <t>2024-0031</t>
        </is>
      </c>
      <c r="M3606" s="6" t="n">
        <v>45609</v>
      </c>
      <c r="N3606" s="6" t="n">
        <v>46721</v>
      </c>
      <c r="O3606" t="n">
        <v>15.75</v>
      </c>
    </row>
    <row r="3607" hidden="1" s="287">
      <c r="A3607" t="inlineStr">
        <is>
          <t>V100061</t>
        </is>
      </c>
      <c r="B3607" t="n">
        <v>203</v>
      </c>
      <c r="C3607" t="n">
        <v>20</v>
      </c>
      <c r="D3607" t="inlineStr">
        <is>
          <t>Rail Cargo Austria AG</t>
        </is>
      </c>
      <c r="E3607" t="inlineStr">
        <is>
          <t>100020</t>
        </is>
      </c>
      <c r="F3607" t="inlineStr">
        <is>
          <t>Am Hauptbahnhof 2</t>
        </is>
      </c>
      <c r="G3607" t="inlineStr">
        <is>
          <t>1100</t>
        </is>
      </c>
      <c r="H3607" t="inlineStr">
        <is>
          <t>Wien</t>
        </is>
      </c>
      <c r="I3607" t="inlineStr">
        <is>
          <t>AT</t>
        </is>
      </c>
      <c r="J3607" t="inlineStr">
        <is>
          <t>EANOS_95</t>
        </is>
      </c>
      <c r="K3607" t="inlineStr"/>
      <c r="L3607" t="inlineStr">
        <is>
          <t>2025-0008</t>
        </is>
      </c>
      <c r="M3607" s="6" t="n">
        <v>46290</v>
      </c>
      <c r="N3607" s="6" t="n">
        <v>50672</v>
      </c>
      <c r="O3607" t="n">
        <v>26</v>
      </c>
    </row>
    <row r="3608" hidden="1" s="287">
      <c r="A3608" t="inlineStr">
        <is>
          <t>V400008</t>
        </is>
      </c>
      <c r="B3608" t="n">
        <v>66</v>
      </c>
      <c r="C3608" t="n">
        <v>50</v>
      </c>
      <c r="D3608" t="inlineStr">
        <is>
          <t>DB Cargo AG</t>
        </is>
      </c>
      <c r="E3608" t="inlineStr">
        <is>
          <t>100000</t>
        </is>
      </c>
      <c r="F3608" t="inlineStr">
        <is>
          <t>Rheinstrasse 2</t>
        </is>
      </c>
      <c r="G3608" t="inlineStr">
        <is>
          <t>55116</t>
        </is>
      </c>
      <c r="H3608" t="inlineStr">
        <is>
          <t>Mainz</t>
        </is>
      </c>
      <c r="I3608" t="inlineStr">
        <is>
          <t>DE</t>
        </is>
      </c>
      <c r="J3608" t="inlineStr">
        <is>
          <t>SGGNS_M33</t>
        </is>
      </c>
      <c r="K3608" t="inlineStr">
        <is>
          <t>37 80 4561 499-7</t>
        </is>
      </c>
      <c r="L3608" t="inlineStr">
        <is>
          <t>2021-2420</t>
        </is>
      </c>
      <c r="M3608" s="6" t="n">
        <v>45481</v>
      </c>
      <c r="N3608" s="6" t="n">
        <v>47330</v>
      </c>
      <c r="O3608" t="n">
        <v>26.23</v>
      </c>
    </row>
    <row r="3609" hidden="1" s="287">
      <c r="A3609" t="inlineStr">
        <is>
          <t>V100060</t>
        </is>
      </c>
      <c r="B3609" t="n">
        <v>73</v>
      </c>
      <c r="C3609" t="n">
        <v>50</v>
      </c>
      <c r="D3609" t="inlineStr">
        <is>
          <t>Rail Cargo Austria AG</t>
        </is>
      </c>
      <c r="E3609" t="inlineStr">
        <is>
          <t>100020</t>
        </is>
      </c>
      <c r="F3609" t="inlineStr">
        <is>
          <t>Am Hauptbahnhof 2</t>
        </is>
      </c>
      <c r="G3609" t="inlineStr">
        <is>
          <t>1100</t>
        </is>
      </c>
      <c r="H3609" t="inlineStr">
        <is>
          <t>Wien</t>
        </is>
      </c>
      <c r="I3609" t="inlineStr">
        <is>
          <t>AT</t>
        </is>
      </c>
      <c r="J3609" t="inlineStr">
        <is>
          <t>SGNSS_M40</t>
        </is>
      </c>
      <c r="K3609" t="inlineStr">
        <is>
          <t>33 80 4552 655-9</t>
        </is>
      </c>
      <c r="L3609" t="inlineStr">
        <is>
          <t>2024-0031</t>
        </is>
      </c>
      <c r="M3609" s="6" t="n">
        <v>45617</v>
      </c>
      <c r="N3609" s="6" t="n">
        <v>46721</v>
      </c>
      <c r="O3609" t="n">
        <v>15.75</v>
      </c>
    </row>
    <row r="3610" hidden="1" s="287">
      <c r="A3610" t="inlineStr">
        <is>
          <t>V100061</t>
        </is>
      </c>
      <c r="B3610" t="n">
        <v>204</v>
      </c>
      <c r="C3610" t="n">
        <v>20</v>
      </c>
      <c r="D3610" t="inlineStr">
        <is>
          <t>Rail Cargo Austria AG</t>
        </is>
      </c>
      <c r="E3610" t="inlineStr">
        <is>
          <t>100020</t>
        </is>
      </c>
      <c r="F3610" t="inlineStr">
        <is>
          <t>Am Hauptbahnhof 2</t>
        </is>
      </c>
      <c r="G3610" t="inlineStr">
        <is>
          <t>1100</t>
        </is>
      </c>
      <c r="H3610" t="inlineStr">
        <is>
          <t>Wien</t>
        </is>
      </c>
      <c r="I3610" t="inlineStr">
        <is>
          <t>AT</t>
        </is>
      </c>
      <c r="J3610" t="inlineStr">
        <is>
          <t>EANOS_95</t>
        </is>
      </c>
      <c r="K3610" t="inlineStr"/>
      <c r="L3610" t="inlineStr">
        <is>
          <t>2025-0008</t>
        </is>
      </c>
      <c r="M3610" s="6" t="n">
        <v>46290</v>
      </c>
      <c r="N3610" s="6" t="n">
        <v>50672</v>
      </c>
      <c r="O3610" t="n">
        <v>26</v>
      </c>
    </row>
    <row r="3611" hidden="1" s="287">
      <c r="A3611" t="inlineStr">
        <is>
          <t>V400008</t>
        </is>
      </c>
      <c r="B3611" t="n">
        <v>67</v>
      </c>
      <c r="C3611" t="n">
        <v>50</v>
      </c>
      <c r="D3611" t="inlineStr">
        <is>
          <t>DB Cargo AG</t>
        </is>
      </c>
      <c r="E3611" t="inlineStr">
        <is>
          <t>100000</t>
        </is>
      </c>
      <c r="F3611" t="inlineStr">
        <is>
          <t>Rheinstrasse 2</t>
        </is>
      </c>
      <c r="G3611" t="inlineStr">
        <is>
          <t>55116</t>
        </is>
      </c>
      <c r="H3611" t="inlineStr">
        <is>
          <t>Mainz</t>
        </is>
      </c>
      <c r="I3611" t="inlineStr">
        <is>
          <t>DE</t>
        </is>
      </c>
      <c r="J3611" t="inlineStr">
        <is>
          <t>SGGNS_M33</t>
        </is>
      </c>
      <c r="K3611" t="inlineStr">
        <is>
          <t>37 80 4561 500-2</t>
        </is>
      </c>
      <c r="L3611" t="inlineStr">
        <is>
          <t>2021-2420</t>
        </is>
      </c>
      <c r="M3611" s="6" t="n">
        <v>45481</v>
      </c>
      <c r="N3611" s="6" t="n">
        <v>47330</v>
      </c>
      <c r="O3611" t="n">
        <v>26.23</v>
      </c>
    </row>
    <row r="3612" hidden="1" s="287">
      <c r="A3612" t="inlineStr">
        <is>
          <t>V100060</t>
        </is>
      </c>
      <c r="B3612" t="n">
        <v>54</v>
      </c>
      <c r="C3612" t="n">
        <v>50</v>
      </c>
      <c r="D3612" t="inlineStr">
        <is>
          <t>Rail Cargo Austria AG</t>
        </is>
      </c>
      <c r="E3612" t="inlineStr">
        <is>
          <t>100020</t>
        </is>
      </c>
      <c r="F3612" t="inlineStr">
        <is>
          <t>Am Hauptbahnhof 2</t>
        </is>
      </c>
      <c r="G3612" t="inlineStr">
        <is>
          <t>1100</t>
        </is>
      </c>
      <c r="H3612" t="inlineStr">
        <is>
          <t>Wien</t>
        </is>
      </c>
      <c r="I3612" t="inlineStr">
        <is>
          <t>AT</t>
        </is>
      </c>
      <c r="J3612" t="inlineStr">
        <is>
          <t>SGNSS_M40</t>
        </is>
      </c>
      <c r="K3612" t="inlineStr">
        <is>
          <t>33 80 4552 656-7</t>
        </is>
      </c>
      <c r="L3612" t="inlineStr">
        <is>
          <t>2024-0031</t>
        </is>
      </c>
      <c r="M3612" s="6" t="n">
        <v>45617</v>
      </c>
      <c r="N3612" s="6" t="n">
        <v>46721</v>
      </c>
      <c r="O3612" t="n">
        <v>15.75</v>
      </c>
    </row>
    <row r="3613" hidden="1" s="287">
      <c r="A3613" t="inlineStr">
        <is>
          <t>V100061</t>
        </is>
      </c>
      <c r="B3613" t="n">
        <v>205</v>
      </c>
      <c r="C3613" t="n">
        <v>20</v>
      </c>
      <c r="D3613" t="inlineStr">
        <is>
          <t>Rail Cargo Austria AG</t>
        </is>
      </c>
      <c r="E3613" t="inlineStr">
        <is>
          <t>100020</t>
        </is>
      </c>
      <c r="F3613" t="inlineStr">
        <is>
          <t>Am Hauptbahnhof 2</t>
        </is>
      </c>
      <c r="G3613" t="inlineStr">
        <is>
          <t>1100</t>
        </is>
      </c>
      <c r="H3613" t="inlineStr">
        <is>
          <t>Wien</t>
        </is>
      </c>
      <c r="I3613" t="inlineStr">
        <is>
          <t>AT</t>
        </is>
      </c>
      <c r="J3613" t="inlineStr">
        <is>
          <t>EANOS_95</t>
        </is>
      </c>
      <c r="K3613" t="inlineStr"/>
      <c r="L3613" t="inlineStr">
        <is>
          <t>2025-0008</t>
        </is>
      </c>
      <c r="M3613" s="6" t="n">
        <v>46290</v>
      </c>
      <c r="N3613" s="6" t="n">
        <v>50672</v>
      </c>
      <c r="O3613" t="n">
        <v>26</v>
      </c>
    </row>
    <row r="3614" hidden="1" s="287">
      <c r="A3614" t="inlineStr">
        <is>
          <t>V400001</t>
        </is>
      </c>
      <c r="B3614" t="n">
        <v>103</v>
      </c>
      <c r="C3614" t="n">
        <v>50</v>
      </c>
      <c r="D3614" t="inlineStr">
        <is>
          <t>DB Cargo AG</t>
        </is>
      </c>
      <c r="E3614" t="inlineStr">
        <is>
          <t>100000</t>
        </is>
      </c>
      <c r="F3614" t="inlineStr">
        <is>
          <t>Rheinstrasse 2</t>
        </is>
      </c>
      <c r="G3614" t="inlineStr">
        <is>
          <t>55116</t>
        </is>
      </c>
      <c r="H3614" t="inlineStr">
        <is>
          <t>Mainz</t>
        </is>
      </c>
      <c r="I3614" t="inlineStr">
        <is>
          <t>DE</t>
        </is>
      </c>
      <c r="J3614" t="inlineStr">
        <is>
          <t>SGGRSS_M2</t>
        </is>
      </c>
      <c r="K3614" t="inlineStr">
        <is>
          <t>37 80 4980 850-4</t>
        </is>
      </c>
      <c r="L3614" t="inlineStr">
        <is>
          <t>2021-2420</t>
        </is>
      </c>
      <c r="M3614" s="6" t="n">
        <v>44705</v>
      </c>
      <c r="N3614" s="6" t="n">
        <v>46811</v>
      </c>
      <c r="O3614" t="n">
        <v>25.4</v>
      </c>
    </row>
    <row r="3615" hidden="1" s="287">
      <c r="A3615" t="inlineStr">
        <is>
          <t>V400008</t>
        </is>
      </c>
      <c r="B3615" t="n">
        <v>68</v>
      </c>
      <c r="C3615" t="n">
        <v>50</v>
      </c>
      <c r="D3615" t="inlineStr">
        <is>
          <t>DB Cargo AG</t>
        </is>
      </c>
      <c r="E3615" t="inlineStr">
        <is>
          <t>100000</t>
        </is>
      </c>
      <c r="F3615" t="inlineStr">
        <is>
          <t>Rheinstrasse 2</t>
        </is>
      </c>
      <c r="G3615" t="inlineStr">
        <is>
          <t>55116</t>
        </is>
      </c>
      <c r="H3615" t="inlineStr">
        <is>
          <t>Mainz</t>
        </is>
      </c>
      <c r="I3615" t="inlineStr">
        <is>
          <t>DE</t>
        </is>
      </c>
      <c r="J3615" t="inlineStr">
        <is>
          <t>SGGNS_M33</t>
        </is>
      </c>
      <c r="K3615" t="inlineStr">
        <is>
          <t>37 80 4561 501-0</t>
        </is>
      </c>
      <c r="L3615" t="inlineStr">
        <is>
          <t>2021-2420</t>
        </is>
      </c>
      <c r="M3615" s="6" t="n">
        <v>45481</v>
      </c>
      <c r="N3615" s="6" t="n">
        <v>47330</v>
      </c>
      <c r="O3615" t="n">
        <v>26.23</v>
      </c>
    </row>
    <row r="3616" hidden="1" s="287">
      <c r="A3616" t="inlineStr">
        <is>
          <t>V100060</t>
        </is>
      </c>
      <c r="B3616" t="n">
        <v>74</v>
      </c>
      <c r="C3616" t="n">
        <v>50</v>
      </c>
      <c r="D3616" t="inlineStr">
        <is>
          <t>Rail Cargo Austria AG</t>
        </is>
      </c>
      <c r="E3616" t="inlineStr">
        <is>
          <t>100020</t>
        </is>
      </c>
      <c r="F3616" t="inlineStr">
        <is>
          <t>Am Hauptbahnhof 2</t>
        </is>
      </c>
      <c r="G3616" t="inlineStr">
        <is>
          <t>1100</t>
        </is>
      </c>
      <c r="H3616" t="inlineStr">
        <is>
          <t>Wien</t>
        </is>
      </c>
      <c r="I3616" t="inlineStr">
        <is>
          <t>AT</t>
        </is>
      </c>
      <c r="J3616" t="inlineStr">
        <is>
          <t>SGNS_M9</t>
        </is>
      </c>
      <c r="K3616" t="inlineStr">
        <is>
          <t>37 80 4564 445-7</t>
        </is>
      </c>
      <c r="L3616" t="inlineStr">
        <is>
          <t>2024-0031</t>
        </is>
      </c>
      <c r="M3616" s="6" t="n">
        <v>45625</v>
      </c>
      <c r="N3616" s="6" t="n">
        <v>46721</v>
      </c>
      <c r="O3616" t="n">
        <v>15.75</v>
      </c>
    </row>
    <row r="3617" hidden="1" s="287">
      <c r="A3617" t="inlineStr">
        <is>
          <t>V100061</t>
        </is>
      </c>
      <c r="B3617" t="n">
        <v>206</v>
      </c>
      <c r="C3617" t="n">
        <v>20</v>
      </c>
      <c r="D3617" t="inlineStr">
        <is>
          <t>Rail Cargo Austria AG</t>
        </is>
      </c>
      <c r="E3617" t="inlineStr">
        <is>
          <t>100020</t>
        </is>
      </c>
      <c r="F3617" t="inlineStr">
        <is>
          <t>Am Hauptbahnhof 2</t>
        </is>
      </c>
      <c r="G3617" t="inlineStr">
        <is>
          <t>1100</t>
        </is>
      </c>
      <c r="H3617" t="inlineStr">
        <is>
          <t>Wien</t>
        </is>
      </c>
      <c r="I3617" t="inlineStr">
        <is>
          <t>AT</t>
        </is>
      </c>
      <c r="J3617" t="inlineStr">
        <is>
          <t>EANOS_95</t>
        </is>
      </c>
      <c r="K3617" t="inlineStr"/>
      <c r="L3617" t="inlineStr">
        <is>
          <t>2025-0008</t>
        </is>
      </c>
      <c r="M3617" s="6" t="n">
        <v>46290</v>
      </c>
      <c r="N3617" s="6" t="n">
        <v>50672</v>
      </c>
      <c r="O3617" t="n">
        <v>26</v>
      </c>
    </row>
    <row r="3618" hidden="1" s="287">
      <c r="A3618" t="inlineStr">
        <is>
          <t>V400008</t>
        </is>
      </c>
      <c r="B3618" t="n">
        <v>69</v>
      </c>
      <c r="C3618" t="n">
        <v>50</v>
      </c>
      <c r="D3618" t="inlineStr">
        <is>
          <t>DB Cargo AG</t>
        </is>
      </c>
      <c r="E3618" t="inlineStr">
        <is>
          <t>100000</t>
        </is>
      </c>
      <c r="F3618" t="inlineStr">
        <is>
          <t>Rheinstrasse 2</t>
        </is>
      </c>
      <c r="G3618" t="inlineStr">
        <is>
          <t>55116</t>
        </is>
      </c>
      <c r="H3618" t="inlineStr">
        <is>
          <t>Mainz</t>
        </is>
      </c>
      <c r="I3618" t="inlineStr">
        <is>
          <t>DE</t>
        </is>
      </c>
      <c r="J3618" t="inlineStr">
        <is>
          <t>SGGNS_M33</t>
        </is>
      </c>
      <c r="K3618" t="inlineStr">
        <is>
          <t>37 80 4561 502-8</t>
        </is>
      </c>
      <c r="L3618" t="inlineStr">
        <is>
          <t>2021-2420</t>
        </is>
      </c>
      <c r="M3618" s="6" t="n">
        <v>45481</v>
      </c>
      <c r="N3618" s="6" t="n">
        <v>47330</v>
      </c>
      <c r="O3618" t="n">
        <v>26.23</v>
      </c>
    </row>
    <row r="3619" hidden="1" s="287">
      <c r="A3619" t="inlineStr">
        <is>
          <t>V100060</t>
        </is>
      </c>
      <c r="B3619" t="n">
        <v>75</v>
      </c>
      <c r="C3619" t="n">
        <v>50</v>
      </c>
      <c r="D3619" t="inlineStr">
        <is>
          <t>Rail Cargo Austria AG</t>
        </is>
      </c>
      <c r="E3619" t="inlineStr">
        <is>
          <t>100020</t>
        </is>
      </c>
      <c r="F3619" t="inlineStr">
        <is>
          <t>Am Hauptbahnhof 2</t>
        </is>
      </c>
      <c r="G3619" t="inlineStr">
        <is>
          <t>1100</t>
        </is>
      </c>
      <c r="H3619" t="inlineStr">
        <is>
          <t>Wien</t>
        </is>
      </c>
      <c r="I3619" t="inlineStr">
        <is>
          <t>AT</t>
        </is>
      </c>
      <c r="J3619" t="inlineStr">
        <is>
          <t>SGNS_M9</t>
        </is>
      </c>
      <c r="K3619" t="inlineStr">
        <is>
          <t>37 80 4564 456-4</t>
        </is>
      </c>
      <c r="L3619" t="inlineStr">
        <is>
          <t>2024-0031</t>
        </is>
      </c>
      <c r="M3619" s="6" t="n">
        <v>45625</v>
      </c>
      <c r="N3619" s="6" t="n">
        <v>46721</v>
      </c>
      <c r="O3619" t="n">
        <v>15.75</v>
      </c>
    </row>
    <row r="3620" hidden="1" s="287">
      <c r="A3620" t="inlineStr">
        <is>
          <t>V100061</t>
        </is>
      </c>
      <c r="B3620" t="n">
        <v>207</v>
      </c>
      <c r="C3620" t="n">
        <v>20</v>
      </c>
      <c r="D3620" t="inlineStr">
        <is>
          <t>Rail Cargo Austria AG</t>
        </is>
      </c>
      <c r="E3620" t="inlineStr">
        <is>
          <t>100020</t>
        </is>
      </c>
      <c r="F3620" t="inlineStr">
        <is>
          <t>Am Hauptbahnhof 2</t>
        </is>
      </c>
      <c r="G3620" t="inlineStr">
        <is>
          <t>1100</t>
        </is>
      </c>
      <c r="H3620" t="inlineStr">
        <is>
          <t>Wien</t>
        </is>
      </c>
      <c r="I3620" t="inlineStr">
        <is>
          <t>AT</t>
        </is>
      </c>
      <c r="J3620" t="inlineStr">
        <is>
          <t>EANOS_95</t>
        </is>
      </c>
      <c r="K3620" t="inlineStr"/>
      <c r="L3620" t="inlineStr">
        <is>
          <t>2025-0008</t>
        </is>
      </c>
      <c r="M3620" s="6" t="n">
        <v>46318</v>
      </c>
      <c r="N3620" s="6" t="n">
        <v>50700</v>
      </c>
      <c r="O3620" t="n">
        <v>26</v>
      </c>
    </row>
    <row r="3621" hidden="1" s="287">
      <c r="A3621" t="inlineStr">
        <is>
          <t>V400008</t>
        </is>
      </c>
      <c r="B3621" t="n">
        <v>70</v>
      </c>
      <c r="C3621" t="n">
        <v>50</v>
      </c>
      <c r="D3621" t="inlineStr">
        <is>
          <t>DB Cargo AG</t>
        </is>
      </c>
      <c r="E3621" t="inlineStr">
        <is>
          <t>100000</t>
        </is>
      </c>
      <c r="F3621" t="inlineStr">
        <is>
          <t>Rheinstrasse 2</t>
        </is>
      </c>
      <c r="G3621" t="inlineStr">
        <is>
          <t>55116</t>
        </is>
      </c>
      <c r="H3621" t="inlineStr">
        <is>
          <t>Mainz</t>
        </is>
      </c>
      <c r="I3621" t="inlineStr">
        <is>
          <t>DE</t>
        </is>
      </c>
      <c r="J3621" t="inlineStr">
        <is>
          <t>SGGNS_M33</t>
        </is>
      </c>
      <c r="K3621" t="inlineStr">
        <is>
          <t>37 80 4561 503-6</t>
        </is>
      </c>
      <c r="L3621" t="inlineStr">
        <is>
          <t>2021-2420</t>
        </is>
      </c>
      <c r="M3621" s="6" t="n">
        <v>45505</v>
      </c>
      <c r="N3621" s="6" t="n">
        <v>47330</v>
      </c>
      <c r="O3621" t="n">
        <v>26.23</v>
      </c>
    </row>
    <row r="3622" hidden="1" s="287">
      <c r="A3622" t="inlineStr">
        <is>
          <t>V100060</t>
        </is>
      </c>
      <c r="B3622" t="n">
        <v>76</v>
      </c>
      <c r="C3622" t="n">
        <v>50</v>
      </c>
      <c r="D3622" t="inlineStr">
        <is>
          <t>Rail Cargo Austria AG</t>
        </is>
      </c>
      <c r="E3622" t="inlineStr">
        <is>
          <t>100020</t>
        </is>
      </c>
      <c r="F3622" t="inlineStr">
        <is>
          <t>Am Hauptbahnhof 2</t>
        </is>
      </c>
      <c r="G3622" t="inlineStr">
        <is>
          <t>1100</t>
        </is>
      </c>
      <c r="H3622" t="inlineStr">
        <is>
          <t>Wien</t>
        </is>
      </c>
      <c r="I3622" t="inlineStr">
        <is>
          <t>AT</t>
        </is>
      </c>
      <c r="J3622" t="inlineStr">
        <is>
          <t>SGNS_M9</t>
        </is>
      </c>
      <c r="K3622" t="inlineStr">
        <is>
          <t>37 80 4564 461-4</t>
        </is>
      </c>
      <c r="L3622" t="inlineStr">
        <is>
          <t>2024-0031</t>
        </is>
      </c>
      <c r="M3622" s="6" t="n">
        <v>45625</v>
      </c>
      <c r="N3622" s="6" t="n">
        <v>46721</v>
      </c>
      <c r="O3622" t="n">
        <v>15.75</v>
      </c>
    </row>
    <row r="3623" hidden="1" s="287">
      <c r="A3623" t="inlineStr">
        <is>
          <t>V100061</t>
        </is>
      </c>
      <c r="B3623" t="n">
        <v>208</v>
      </c>
      <c r="C3623" t="n">
        <v>20</v>
      </c>
      <c r="D3623" t="inlineStr">
        <is>
          <t>Rail Cargo Austria AG</t>
        </is>
      </c>
      <c r="E3623" t="inlineStr">
        <is>
          <t>100020</t>
        </is>
      </c>
      <c r="F3623" t="inlineStr">
        <is>
          <t>Am Hauptbahnhof 2</t>
        </is>
      </c>
      <c r="G3623" t="inlineStr">
        <is>
          <t>1100</t>
        </is>
      </c>
      <c r="H3623" t="inlineStr">
        <is>
          <t>Wien</t>
        </is>
      </c>
      <c r="I3623" t="inlineStr">
        <is>
          <t>AT</t>
        </is>
      </c>
      <c r="J3623" t="inlineStr">
        <is>
          <t>EANOS_95</t>
        </is>
      </c>
      <c r="K3623" t="inlineStr"/>
      <c r="L3623" t="inlineStr">
        <is>
          <t>2025-0008</t>
        </is>
      </c>
      <c r="M3623" s="6" t="n">
        <v>46318</v>
      </c>
      <c r="N3623" s="6" t="n">
        <v>50700</v>
      </c>
      <c r="O3623" t="n">
        <v>26</v>
      </c>
    </row>
    <row r="3624" hidden="1" s="287">
      <c r="A3624" t="inlineStr">
        <is>
          <t>V400008</t>
        </is>
      </c>
      <c r="B3624" t="n">
        <v>71</v>
      </c>
      <c r="C3624" t="n">
        <v>50</v>
      </c>
      <c r="D3624" t="inlineStr">
        <is>
          <t>DB Cargo AG</t>
        </is>
      </c>
      <c r="E3624" t="inlineStr">
        <is>
          <t>100000</t>
        </is>
      </c>
      <c r="F3624" t="inlineStr">
        <is>
          <t>Rheinstrasse 2</t>
        </is>
      </c>
      <c r="G3624" t="inlineStr">
        <is>
          <t>55116</t>
        </is>
      </c>
      <c r="H3624" t="inlineStr">
        <is>
          <t>Mainz</t>
        </is>
      </c>
      <c r="I3624" t="inlineStr">
        <is>
          <t>DE</t>
        </is>
      </c>
      <c r="J3624" t="inlineStr">
        <is>
          <t>SGGNS_M33</t>
        </is>
      </c>
      <c r="K3624" t="inlineStr">
        <is>
          <t>37 80 4561 504-4</t>
        </is>
      </c>
      <c r="L3624" t="inlineStr">
        <is>
          <t>2021-2420</t>
        </is>
      </c>
      <c r="M3624" s="6" t="n">
        <v>45505</v>
      </c>
      <c r="N3624" s="6" t="n">
        <v>47330</v>
      </c>
      <c r="O3624" t="n">
        <v>26.23</v>
      </c>
    </row>
    <row r="3625" hidden="1" s="287">
      <c r="A3625" t="inlineStr">
        <is>
          <t>V100060</t>
        </is>
      </c>
      <c r="B3625" t="n">
        <v>77</v>
      </c>
      <c r="C3625" t="n">
        <v>50</v>
      </c>
      <c r="D3625" t="inlineStr">
        <is>
          <t>Rail Cargo Austria AG</t>
        </is>
      </c>
      <c r="E3625" t="inlineStr">
        <is>
          <t>100020</t>
        </is>
      </c>
      <c r="F3625" t="inlineStr">
        <is>
          <t>Am Hauptbahnhof 2</t>
        </is>
      </c>
      <c r="G3625" t="inlineStr">
        <is>
          <t>1100</t>
        </is>
      </c>
      <c r="H3625" t="inlineStr">
        <is>
          <t>Wien</t>
        </is>
      </c>
      <c r="I3625" t="inlineStr">
        <is>
          <t>AT</t>
        </is>
      </c>
      <c r="J3625" t="inlineStr">
        <is>
          <t>SGNS_M9</t>
        </is>
      </c>
      <c r="K3625" t="inlineStr">
        <is>
          <t>37 80 4564 476-2</t>
        </is>
      </c>
      <c r="L3625" t="inlineStr">
        <is>
          <t>2024-0031</t>
        </is>
      </c>
      <c r="M3625" s="6" t="n">
        <v>45625</v>
      </c>
      <c r="N3625" s="6" t="n">
        <v>46721</v>
      </c>
      <c r="O3625" t="n">
        <v>15.75</v>
      </c>
    </row>
    <row r="3626" hidden="1" s="287">
      <c r="A3626" t="inlineStr">
        <is>
          <t>V100061</t>
        </is>
      </c>
      <c r="B3626" t="n">
        <v>209</v>
      </c>
      <c r="C3626" t="n">
        <v>20</v>
      </c>
      <c r="D3626" t="inlineStr">
        <is>
          <t>Rail Cargo Austria AG</t>
        </is>
      </c>
      <c r="E3626" t="inlineStr">
        <is>
          <t>100020</t>
        </is>
      </c>
      <c r="F3626" t="inlineStr">
        <is>
          <t>Am Hauptbahnhof 2</t>
        </is>
      </c>
      <c r="G3626" t="inlineStr">
        <is>
          <t>1100</t>
        </is>
      </c>
      <c r="H3626" t="inlineStr">
        <is>
          <t>Wien</t>
        </is>
      </c>
      <c r="I3626" t="inlineStr">
        <is>
          <t>AT</t>
        </is>
      </c>
      <c r="J3626" t="inlineStr">
        <is>
          <t>EANOS_95</t>
        </is>
      </c>
      <c r="K3626" t="inlineStr"/>
      <c r="L3626" t="inlineStr">
        <is>
          <t>2025-0008</t>
        </is>
      </c>
      <c r="M3626" s="6" t="n">
        <v>46318</v>
      </c>
      <c r="N3626" s="6" t="n">
        <v>50700</v>
      </c>
      <c r="O3626" t="n">
        <v>26</v>
      </c>
    </row>
    <row r="3627" hidden="1" s="287">
      <c r="A3627" t="inlineStr">
        <is>
          <t>V400008</t>
        </is>
      </c>
      <c r="B3627" t="n">
        <v>72</v>
      </c>
      <c r="C3627" t="n">
        <v>50</v>
      </c>
      <c r="D3627" t="inlineStr">
        <is>
          <t>DB Cargo AG</t>
        </is>
      </c>
      <c r="E3627" t="inlineStr">
        <is>
          <t>100000</t>
        </is>
      </c>
      <c r="F3627" t="inlineStr">
        <is>
          <t>Rheinstrasse 2</t>
        </is>
      </c>
      <c r="G3627" t="inlineStr">
        <is>
          <t>55116</t>
        </is>
      </c>
      <c r="H3627" t="inlineStr">
        <is>
          <t>Mainz</t>
        </is>
      </c>
      <c r="I3627" t="inlineStr">
        <is>
          <t>DE</t>
        </is>
      </c>
      <c r="J3627" t="inlineStr">
        <is>
          <t>SGGNS_M33</t>
        </is>
      </c>
      <c r="K3627" t="inlineStr">
        <is>
          <t>37 80 4561 505-1</t>
        </is>
      </c>
      <c r="L3627" t="inlineStr">
        <is>
          <t>2021-2420</t>
        </is>
      </c>
      <c r="M3627" s="6" t="n">
        <v>45505</v>
      </c>
      <c r="N3627" s="6" t="n">
        <v>47330</v>
      </c>
      <c r="O3627" t="n">
        <v>26.23</v>
      </c>
    </row>
    <row r="3628" hidden="1" s="287">
      <c r="A3628" t="inlineStr">
        <is>
          <t>V100060</t>
        </is>
      </c>
      <c r="B3628" t="n">
        <v>78</v>
      </c>
      <c r="C3628" t="n">
        <v>50</v>
      </c>
      <c r="D3628" t="inlineStr">
        <is>
          <t>Rail Cargo Austria AG</t>
        </is>
      </c>
      <c r="E3628" t="inlineStr">
        <is>
          <t>100020</t>
        </is>
      </c>
      <c r="F3628" t="inlineStr">
        <is>
          <t>Am Hauptbahnhof 2</t>
        </is>
      </c>
      <c r="G3628" t="inlineStr">
        <is>
          <t>1100</t>
        </is>
      </c>
      <c r="H3628" t="inlineStr">
        <is>
          <t>Wien</t>
        </is>
      </c>
      <c r="I3628" t="inlineStr">
        <is>
          <t>AT</t>
        </is>
      </c>
      <c r="J3628" t="inlineStr">
        <is>
          <t>SGNS_M9</t>
        </is>
      </c>
      <c r="K3628" t="inlineStr">
        <is>
          <t>37 80 4564 480-4</t>
        </is>
      </c>
      <c r="L3628" t="inlineStr">
        <is>
          <t>2024-0031</t>
        </is>
      </c>
      <c r="M3628" s="6" t="n">
        <v>45625</v>
      </c>
      <c r="N3628" s="6" t="n">
        <v>46721</v>
      </c>
      <c r="O3628" t="n">
        <v>15.75</v>
      </c>
    </row>
    <row r="3629" hidden="1" s="287">
      <c r="A3629" t="inlineStr">
        <is>
          <t>V100061</t>
        </is>
      </c>
      <c r="B3629" t="n">
        <v>210</v>
      </c>
      <c r="C3629" t="n">
        <v>20</v>
      </c>
      <c r="D3629" t="inlineStr">
        <is>
          <t>Rail Cargo Austria AG</t>
        </is>
      </c>
      <c r="E3629" t="inlineStr">
        <is>
          <t>100020</t>
        </is>
      </c>
      <c r="F3629" t="inlineStr">
        <is>
          <t>Am Hauptbahnhof 2</t>
        </is>
      </c>
      <c r="G3629" t="inlineStr">
        <is>
          <t>1100</t>
        </is>
      </c>
      <c r="H3629" t="inlineStr">
        <is>
          <t>Wien</t>
        </is>
      </c>
      <c r="I3629" t="inlineStr">
        <is>
          <t>AT</t>
        </is>
      </c>
      <c r="J3629" t="inlineStr">
        <is>
          <t>EANOS_95</t>
        </is>
      </c>
      <c r="K3629" t="inlineStr"/>
      <c r="L3629" t="inlineStr">
        <is>
          <t>2025-0008</t>
        </is>
      </c>
      <c r="M3629" s="6" t="n">
        <v>46318</v>
      </c>
      <c r="N3629" s="6" t="n">
        <v>50700</v>
      </c>
      <c r="O3629" t="n">
        <v>26</v>
      </c>
    </row>
    <row r="3630" hidden="1" s="287">
      <c r="A3630" t="inlineStr">
        <is>
          <t>V400008</t>
        </is>
      </c>
      <c r="B3630" t="n">
        <v>73</v>
      </c>
      <c r="C3630" t="n">
        <v>50</v>
      </c>
      <c r="D3630" t="inlineStr">
        <is>
          <t>DB Cargo AG</t>
        </is>
      </c>
      <c r="E3630" t="inlineStr">
        <is>
          <t>100000</t>
        </is>
      </c>
      <c r="F3630" t="inlineStr">
        <is>
          <t>Rheinstrasse 2</t>
        </is>
      </c>
      <c r="G3630" t="inlineStr">
        <is>
          <t>55116</t>
        </is>
      </c>
      <c r="H3630" t="inlineStr">
        <is>
          <t>Mainz</t>
        </is>
      </c>
      <c r="I3630" t="inlineStr">
        <is>
          <t>DE</t>
        </is>
      </c>
      <c r="J3630" t="inlineStr">
        <is>
          <t>SGGNS_M33</t>
        </is>
      </c>
      <c r="K3630" t="inlineStr">
        <is>
          <t>37 80 4561 506-9</t>
        </is>
      </c>
      <c r="L3630" t="inlineStr">
        <is>
          <t>2021-2420</t>
        </is>
      </c>
      <c r="M3630" s="6" t="n">
        <v>45505</v>
      </c>
      <c r="N3630" s="6" t="n">
        <v>47330</v>
      </c>
      <c r="O3630" t="n">
        <v>26.23</v>
      </c>
    </row>
    <row r="3631" hidden="1" s="287">
      <c r="A3631" t="inlineStr">
        <is>
          <t>V100060</t>
        </is>
      </c>
      <c r="B3631" t="n">
        <v>79</v>
      </c>
      <c r="C3631" t="n">
        <v>50</v>
      </c>
      <c r="D3631" t="inlineStr">
        <is>
          <t>Rail Cargo Austria AG</t>
        </is>
      </c>
      <c r="E3631" t="inlineStr">
        <is>
          <t>100020</t>
        </is>
      </c>
      <c r="F3631" t="inlineStr">
        <is>
          <t>Am Hauptbahnhof 2</t>
        </is>
      </c>
      <c r="G3631" t="inlineStr">
        <is>
          <t>1100</t>
        </is>
      </c>
      <c r="H3631" t="inlineStr">
        <is>
          <t>Wien</t>
        </is>
      </c>
      <c r="I3631" t="inlineStr">
        <is>
          <t>AT</t>
        </is>
      </c>
      <c r="J3631" t="inlineStr">
        <is>
          <t>SGNS_M9</t>
        </is>
      </c>
      <c r="K3631" t="inlineStr">
        <is>
          <t>37 80 4564 488-7</t>
        </is>
      </c>
      <c r="L3631" t="inlineStr">
        <is>
          <t>2024-0031</t>
        </is>
      </c>
      <c r="M3631" s="6" t="n">
        <v>45625</v>
      </c>
      <c r="N3631" s="6" t="n">
        <v>46721</v>
      </c>
      <c r="O3631" t="n">
        <v>15.75</v>
      </c>
    </row>
    <row r="3632" hidden="1" s="287">
      <c r="A3632" t="inlineStr">
        <is>
          <t>V100061</t>
        </is>
      </c>
      <c r="B3632" t="n">
        <v>211</v>
      </c>
      <c r="C3632" t="n">
        <v>20</v>
      </c>
      <c r="D3632" t="inlineStr">
        <is>
          <t>Rail Cargo Austria AG</t>
        </is>
      </c>
      <c r="E3632" t="inlineStr">
        <is>
          <t>100020</t>
        </is>
      </c>
      <c r="F3632" t="inlineStr">
        <is>
          <t>Am Hauptbahnhof 2</t>
        </is>
      </c>
      <c r="G3632" t="inlineStr">
        <is>
          <t>1100</t>
        </is>
      </c>
      <c r="H3632" t="inlineStr">
        <is>
          <t>Wien</t>
        </is>
      </c>
      <c r="I3632" t="inlineStr">
        <is>
          <t>AT</t>
        </is>
      </c>
      <c r="J3632" t="inlineStr">
        <is>
          <t>EANOS_95</t>
        </is>
      </c>
      <c r="K3632" t="inlineStr"/>
      <c r="L3632" t="inlineStr">
        <is>
          <t>2025-0008</t>
        </is>
      </c>
      <c r="M3632" s="6" t="n">
        <v>46318</v>
      </c>
      <c r="N3632" s="6" t="n">
        <v>50700</v>
      </c>
      <c r="O3632" t="n">
        <v>26</v>
      </c>
    </row>
    <row r="3633" hidden="1" s="287">
      <c r="A3633" t="inlineStr">
        <is>
          <t>V400008</t>
        </is>
      </c>
      <c r="B3633" t="n">
        <v>74</v>
      </c>
      <c r="C3633" t="n">
        <v>50</v>
      </c>
      <c r="D3633" t="inlineStr">
        <is>
          <t>DB Cargo AG</t>
        </is>
      </c>
      <c r="E3633" t="inlineStr">
        <is>
          <t>100000</t>
        </is>
      </c>
      <c r="F3633" t="inlineStr">
        <is>
          <t>Rheinstrasse 2</t>
        </is>
      </c>
      <c r="G3633" t="inlineStr">
        <is>
          <t>55116</t>
        </is>
      </c>
      <c r="H3633" t="inlineStr">
        <is>
          <t>Mainz</t>
        </is>
      </c>
      <c r="I3633" t="inlineStr">
        <is>
          <t>DE</t>
        </is>
      </c>
      <c r="J3633" t="inlineStr">
        <is>
          <t>SGGNS_M33</t>
        </is>
      </c>
      <c r="K3633" t="inlineStr">
        <is>
          <t>37 80 4561 507-7</t>
        </is>
      </c>
      <c r="L3633" t="inlineStr">
        <is>
          <t>2021-2420</t>
        </is>
      </c>
      <c r="M3633" s="6" t="n">
        <v>45505</v>
      </c>
      <c r="N3633" s="6" t="n">
        <v>47330</v>
      </c>
      <c r="O3633" t="n">
        <v>26.23</v>
      </c>
    </row>
    <row r="3634" hidden="1" s="287">
      <c r="A3634" t="inlineStr">
        <is>
          <t>V100060</t>
        </is>
      </c>
      <c r="B3634" t="n">
        <v>80</v>
      </c>
      <c r="C3634" t="n">
        <v>50</v>
      </c>
      <c r="D3634" t="inlineStr">
        <is>
          <t>Rail Cargo Austria AG</t>
        </is>
      </c>
      <c r="E3634" t="inlineStr">
        <is>
          <t>100020</t>
        </is>
      </c>
      <c r="F3634" t="inlineStr">
        <is>
          <t>Am Hauptbahnhof 2</t>
        </is>
      </c>
      <c r="G3634" t="inlineStr">
        <is>
          <t>1100</t>
        </is>
      </c>
      <c r="H3634" t="inlineStr">
        <is>
          <t>Wien</t>
        </is>
      </c>
      <c r="I3634" t="inlineStr">
        <is>
          <t>AT</t>
        </is>
      </c>
      <c r="J3634" t="inlineStr">
        <is>
          <t>SGNS_M9</t>
        </is>
      </c>
      <c r="K3634" t="inlineStr">
        <is>
          <t>37 80 4564 489-5</t>
        </is>
      </c>
      <c r="L3634" t="inlineStr">
        <is>
          <t>2024-0031</t>
        </is>
      </c>
      <c r="M3634" s="6" t="n">
        <v>45625</v>
      </c>
      <c r="N3634" s="6" t="n">
        <v>46721</v>
      </c>
      <c r="O3634" t="n">
        <v>15.75</v>
      </c>
    </row>
    <row r="3635" hidden="1" s="287">
      <c r="A3635" t="inlineStr">
        <is>
          <t>V100061</t>
        </is>
      </c>
      <c r="B3635" t="n">
        <v>212</v>
      </c>
      <c r="C3635" t="n">
        <v>20</v>
      </c>
      <c r="D3635" t="inlineStr">
        <is>
          <t>Rail Cargo Austria AG</t>
        </is>
      </c>
      <c r="E3635" t="inlineStr">
        <is>
          <t>100020</t>
        </is>
      </c>
      <c r="F3635" t="inlineStr">
        <is>
          <t>Am Hauptbahnhof 2</t>
        </is>
      </c>
      <c r="G3635" t="inlineStr">
        <is>
          <t>1100</t>
        </is>
      </c>
      <c r="H3635" t="inlineStr">
        <is>
          <t>Wien</t>
        </is>
      </c>
      <c r="I3635" t="inlineStr">
        <is>
          <t>AT</t>
        </is>
      </c>
      <c r="J3635" t="inlineStr">
        <is>
          <t>EANOS_95</t>
        </is>
      </c>
      <c r="K3635" t="inlineStr"/>
      <c r="L3635" t="inlineStr">
        <is>
          <t>2025-0008</t>
        </is>
      </c>
      <c r="M3635" s="6" t="n">
        <v>46318</v>
      </c>
      <c r="N3635" s="6" t="n">
        <v>50700</v>
      </c>
      <c r="O3635" t="n">
        <v>26</v>
      </c>
    </row>
    <row r="3636" hidden="1" s="287">
      <c r="A3636" t="inlineStr">
        <is>
          <t>V400008</t>
        </is>
      </c>
      <c r="B3636" t="n">
        <v>75</v>
      </c>
      <c r="C3636" t="n">
        <v>50</v>
      </c>
      <c r="D3636" t="inlineStr">
        <is>
          <t>DB Cargo AG</t>
        </is>
      </c>
      <c r="E3636" t="inlineStr">
        <is>
          <t>100000</t>
        </is>
      </c>
      <c r="F3636" t="inlineStr">
        <is>
          <t>Rheinstrasse 2</t>
        </is>
      </c>
      <c r="G3636" t="inlineStr">
        <is>
          <t>55116</t>
        </is>
      </c>
      <c r="H3636" t="inlineStr">
        <is>
          <t>Mainz</t>
        </is>
      </c>
      <c r="I3636" t="inlineStr">
        <is>
          <t>DE</t>
        </is>
      </c>
      <c r="J3636" t="inlineStr">
        <is>
          <t>SGGNS_M33</t>
        </is>
      </c>
      <c r="K3636" t="inlineStr">
        <is>
          <t>37 80 4561 508-5</t>
        </is>
      </c>
      <c r="L3636" t="inlineStr">
        <is>
          <t>2021-2420</t>
        </is>
      </c>
      <c r="M3636" s="6" t="n">
        <v>45505</v>
      </c>
      <c r="N3636" s="6" t="n">
        <v>47330</v>
      </c>
      <c r="O3636" t="n">
        <v>26.23</v>
      </c>
    </row>
    <row r="3637" hidden="1" s="287">
      <c r="A3637" t="inlineStr">
        <is>
          <t>V100060</t>
        </is>
      </c>
      <c r="B3637" t="n">
        <v>81</v>
      </c>
      <c r="C3637" t="n">
        <v>50</v>
      </c>
      <c r="D3637" t="inlineStr">
        <is>
          <t>Rail Cargo Austria AG</t>
        </is>
      </c>
      <c r="E3637" t="inlineStr">
        <is>
          <t>100020</t>
        </is>
      </c>
      <c r="F3637" t="inlineStr">
        <is>
          <t>Am Hauptbahnhof 2</t>
        </is>
      </c>
      <c r="G3637" t="inlineStr">
        <is>
          <t>1100</t>
        </is>
      </c>
      <c r="H3637" t="inlineStr">
        <is>
          <t>Wien</t>
        </is>
      </c>
      <c r="I3637" t="inlineStr">
        <is>
          <t>AT</t>
        </is>
      </c>
      <c r="J3637" t="inlineStr">
        <is>
          <t>SGNS_M9</t>
        </is>
      </c>
      <c r="K3637" t="inlineStr">
        <is>
          <t>37 80 4564 491-1</t>
        </is>
      </c>
      <c r="L3637" t="inlineStr">
        <is>
          <t>2024-0031</t>
        </is>
      </c>
      <c r="M3637" s="6" t="n">
        <v>45625</v>
      </c>
      <c r="N3637" s="6" t="n">
        <v>46721</v>
      </c>
      <c r="O3637" t="n">
        <v>15.75</v>
      </c>
    </row>
    <row r="3638" hidden="1" s="287">
      <c r="A3638" t="inlineStr">
        <is>
          <t>V100061</t>
        </is>
      </c>
      <c r="B3638" t="n">
        <v>213</v>
      </c>
      <c r="C3638" t="n">
        <v>20</v>
      </c>
      <c r="D3638" t="inlineStr">
        <is>
          <t>Rail Cargo Austria AG</t>
        </is>
      </c>
      <c r="E3638" t="inlineStr">
        <is>
          <t>100020</t>
        </is>
      </c>
      <c r="F3638" t="inlineStr">
        <is>
          <t>Am Hauptbahnhof 2</t>
        </is>
      </c>
      <c r="G3638" t="inlineStr">
        <is>
          <t>1100</t>
        </is>
      </c>
      <c r="H3638" t="inlineStr">
        <is>
          <t>Wien</t>
        </is>
      </c>
      <c r="I3638" t="inlineStr">
        <is>
          <t>AT</t>
        </is>
      </c>
      <c r="J3638" t="inlineStr">
        <is>
          <t>EANOS_95</t>
        </is>
      </c>
      <c r="K3638" t="inlineStr"/>
      <c r="L3638" t="inlineStr">
        <is>
          <t>2025-0008</t>
        </is>
      </c>
      <c r="M3638" s="6" t="n">
        <v>46318</v>
      </c>
      <c r="N3638" s="6" t="n">
        <v>50700</v>
      </c>
      <c r="O3638" t="n">
        <v>26</v>
      </c>
    </row>
    <row r="3639" hidden="1" s="287">
      <c r="A3639" t="inlineStr">
        <is>
          <t>V400008</t>
        </is>
      </c>
      <c r="B3639" t="n">
        <v>76</v>
      </c>
      <c r="C3639" t="n">
        <v>50</v>
      </c>
      <c r="D3639" t="inlineStr">
        <is>
          <t>DB Cargo AG</t>
        </is>
      </c>
      <c r="E3639" t="inlineStr">
        <is>
          <t>100000</t>
        </is>
      </c>
      <c r="F3639" t="inlineStr">
        <is>
          <t>Rheinstrasse 2</t>
        </is>
      </c>
      <c r="G3639" t="inlineStr">
        <is>
          <t>55116</t>
        </is>
      </c>
      <c r="H3639" t="inlineStr">
        <is>
          <t>Mainz</t>
        </is>
      </c>
      <c r="I3639" t="inlineStr">
        <is>
          <t>DE</t>
        </is>
      </c>
      <c r="J3639" t="inlineStr">
        <is>
          <t>SGGNS_M33</t>
        </is>
      </c>
      <c r="K3639" t="inlineStr">
        <is>
          <t>37 80 4561 509-3</t>
        </is>
      </c>
      <c r="L3639" t="inlineStr">
        <is>
          <t>2021-2420</t>
        </is>
      </c>
      <c r="M3639" s="6" t="n">
        <v>45505</v>
      </c>
      <c r="N3639" s="6" t="n">
        <v>47330</v>
      </c>
      <c r="O3639" t="n">
        <v>26.23</v>
      </c>
    </row>
    <row r="3640" hidden="1" s="287">
      <c r="A3640" t="inlineStr">
        <is>
          <t>V100060</t>
        </is>
      </c>
      <c r="B3640" t="n">
        <v>82</v>
      </c>
      <c r="C3640" t="n">
        <v>50</v>
      </c>
      <c r="D3640" t="inlineStr">
        <is>
          <t>Rail Cargo Austria AG</t>
        </is>
      </c>
      <c r="E3640" t="inlineStr">
        <is>
          <t>100020</t>
        </is>
      </c>
      <c r="F3640" t="inlineStr">
        <is>
          <t>Am Hauptbahnhof 2</t>
        </is>
      </c>
      <c r="G3640" t="inlineStr">
        <is>
          <t>1100</t>
        </is>
      </c>
      <c r="H3640" t="inlineStr">
        <is>
          <t>Wien</t>
        </is>
      </c>
      <c r="I3640" t="inlineStr">
        <is>
          <t>AT</t>
        </is>
      </c>
      <c r="J3640" t="inlineStr">
        <is>
          <t>SGNS_M9</t>
        </is>
      </c>
      <c r="K3640" t="inlineStr">
        <is>
          <t>37 80 4564 497-8</t>
        </is>
      </c>
      <c r="L3640" t="inlineStr">
        <is>
          <t>2024-0031</t>
        </is>
      </c>
      <c r="M3640" s="6" t="n">
        <v>45625</v>
      </c>
      <c r="N3640" s="6" t="n">
        <v>46721</v>
      </c>
      <c r="O3640" t="n">
        <v>15.75</v>
      </c>
    </row>
    <row r="3641" hidden="1" s="287">
      <c r="A3641" t="inlineStr">
        <is>
          <t>V100061</t>
        </is>
      </c>
      <c r="B3641" t="n">
        <v>214</v>
      </c>
      <c r="C3641" t="n">
        <v>20</v>
      </c>
      <c r="D3641" t="inlineStr">
        <is>
          <t>Rail Cargo Austria AG</t>
        </is>
      </c>
      <c r="E3641" t="inlineStr">
        <is>
          <t>100020</t>
        </is>
      </c>
      <c r="F3641" t="inlineStr">
        <is>
          <t>Am Hauptbahnhof 2</t>
        </is>
      </c>
      <c r="G3641" t="inlineStr">
        <is>
          <t>1100</t>
        </is>
      </c>
      <c r="H3641" t="inlineStr">
        <is>
          <t>Wien</t>
        </is>
      </c>
      <c r="I3641" t="inlineStr">
        <is>
          <t>AT</t>
        </is>
      </c>
      <c r="J3641" t="inlineStr">
        <is>
          <t>EANOS_95</t>
        </is>
      </c>
      <c r="K3641" t="inlineStr"/>
      <c r="L3641" t="inlineStr">
        <is>
          <t>2025-0008</t>
        </is>
      </c>
      <c r="M3641" s="6" t="n">
        <v>46318</v>
      </c>
      <c r="N3641" s="6" t="n">
        <v>50700</v>
      </c>
      <c r="O3641" t="n">
        <v>26</v>
      </c>
    </row>
    <row r="3642" hidden="1" s="287">
      <c r="A3642" t="inlineStr">
        <is>
          <t>V400008</t>
        </is>
      </c>
      <c r="B3642" t="n">
        <v>77</v>
      </c>
      <c r="C3642" t="n">
        <v>50</v>
      </c>
      <c r="D3642" t="inlineStr">
        <is>
          <t>DB Cargo AG</t>
        </is>
      </c>
      <c r="E3642" t="inlineStr">
        <is>
          <t>100000</t>
        </is>
      </c>
      <c r="F3642" t="inlineStr">
        <is>
          <t>Rheinstrasse 2</t>
        </is>
      </c>
      <c r="G3642" t="inlineStr">
        <is>
          <t>55116</t>
        </is>
      </c>
      <c r="H3642" t="inlineStr">
        <is>
          <t>Mainz</t>
        </is>
      </c>
      <c r="I3642" t="inlineStr">
        <is>
          <t>DE</t>
        </is>
      </c>
      <c r="J3642" t="inlineStr">
        <is>
          <t>SGGNS_M33</t>
        </is>
      </c>
      <c r="K3642" t="inlineStr">
        <is>
          <t>37 80 4561 510-1</t>
        </is>
      </c>
      <c r="L3642" t="inlineStr">
        <is>
          <t>2021-2420</t>
        </is>
      </c>
      <c r="M3642" s="6" t="n">
        <v>45505</v>
      </c>
      <c r="N3642" s="6" t="n">
        <v>47330</v>
      </c>
      <c r="O3642" t="n">
        <v>26.23</v>
      </c>
    </row>
    <row r="3643" hidden="1" s="287">
      <c r="A3643" t="inlineStr">
        <is>
          <t>V100060</t>
        </is>
      </c>
      <c r="B3643" t="n">
        <v>83</v>
      </c>
      <c r="C3643" t="n">
        <v>50</v>
      </c>
      <c r="D3643" t="inlineStr">
        <is>
          <t>Rail Cargo Austria AG</t>
        </is>
      </c>
      <c r="E3643" t="inlineStr">
        <is>
          <t>100020</t>
        </is>
      </c>
      <c r="F3643" t="inlineStr">
        <is>
          <t>Am Hauptbahnhof 2</t>
        </is>
      </c>
      <c r="G3643" t="inlineStr">
        <is>
          <t>1100</t>
        </is>
      </c>
      <c r="H3643" t="inlineStr">
        <is>
          <t>Wien</t>
        </is>
      </c>
      <c r="I3643" t="inlineStr">
        <is>
          <t>AT</t>
        </is>
      </c>
      <c r="J3643" t="inlineStr">
        <is>
          <t>SGNS_M9</t>
        </is>
      </c>
      <c r="K3643" t="inlineStr">
        <is>
          <t>37 80 4564 501-7</t>
        </is>
      </c>
      <c r="L3643" t="inlineStr">
        <is>
          <t>2024-0031</t>
        </is>
      </c>
      <c r="M3643" s="6" t="n">
        <v>45625</v>
      </c>
      <c r="N3643" s="6" t="n">
        <v>46721</v>
      </c>
      <c r="O3643" t="n">
        <v>15.75</v>
      </c>
    </row>
    <row r="3644" hidden="1" s="287">
      <c r="A3644" t="inlineStr">
        <is>
          <t>V100061</t>
        </is>
      </c>
      <c r="B3644" t="n">
        <v>215</v>
      </c>
      <c r="C3644" t="n">
        <v>20</v>
      </c>
      <c r="D3644" t="inlineStr">
        <is>
          <t>Rail Cargo Austria AG</t>
        </is>
      </c>
      <c r="E3644" t="inlineStr">
        <is>
          <t>100020</t>
        </is>
      </c>
      <c r="F3644" t="inlineStr">
        <is>
          <t>Am Hauptbahnhof 2</t>
        </is>
      </c>
      <c r="G3644" t="inlineStr">
        <is>
          <t>1100</t>
        </is>
      </c>
      <c r="H3644" t="inlineStr">
        <is>
          <t>Wien</t>
        </is>
      </c>
      <c r="I3644" t="inlineStr">
        <is>
          <t>AT</t>
        </is>
      </c>
      <c r="J3644" t="inlineStr">
        <is>
          <t>EANOS_95</t>
        </is>
      </c>
      <c r="K3644" t="inlineStr"/>
      <c r="L3644" t="inlineStr">
        <is>
          <t>2025-0008</t>
        </is>
      </c>
      <c r="M3644" s="6" t="n">
        <v>46318</v>
      </c>
      <c r="N3644" s="6" t="n">
        <v>50700</v>
      </c>
      <c r="O3644" t="n">
        <v>26</v>
      </c>
    </row>
    <row r="3645" hidden="1" s="287">
      <c r="A3645" t="inlineStr">
        <is>
          <t>V400008</t>
        </is>
      </c>
      <c r="B3645" t="n">
        <v>78</v>
      </c>
      <c r="C3645" t="n">
        <v>50</v>
      </c>
      <c r="D3645" t="inlineStr">
        <is>
          <t>DB Cargo AG</t>
        </is>
      </c>
      <c r="E3645" t="inlineStr">
        <is>
          <t>100000</t>
        </is>
      </c>
      <c r="F3645" t="inlineStr">
        <is>
          <t>Rheinstrasse 2</t>
        </is>
      </c>
      <c r="G3645" t="inlineStr">
        <is>
          <t>55116</t>
        </is>
      </c>
      <c r="H3645" t="inlineStr">
        <is>
          <t>Mainz</t>
        </is>
      </c>
      <c r="I3645" t="inlineStr">
        <is>
          <t>DE</t>
        </is>
      </c>
      <c r="J3645" t="inlineStr">
        <is>
          <t>SGGNS_M33</t>
        </is>
      </c>
      <c r="K3645" t="inlineStr">
        <is>
          <t>37 80 4561 511-9</t>
        </is>
      </c>
      <c r="L3645" t="inlineStr">
        <is>
          <t>2021-2420</t>
        </is>
      </c>
      <c r="M3645" s="6" t="n">
        <v>45505</v>
      </c>
      <c r="N3645" s="6" t="n">
        <v>47330</v>
      </c>
      <c r="O3645" t="n">
        <v>26.23</v>
      </c>
    </row>
    <row r="3646" hidden="1" s="287">
      <c r="A3646" t="inlineStr">
        <is>
          <t>V100060</t>
        </is>
      </c>
      <c r="B3646" t="n">
        <v>84</v>
      </c>
      <c r="C3646" t="n">
        <v>50</v>
      </c>
      <c r="D3646" t="inlineStr">
        <is>
          <t>Rail Cargo Austria AG</t>
        </is>
      </c>
      <c r="E3646" t="inlineStr">
        <is>
          <t>100020</t>
        </is>
      </c>
      <c r="F3646" t="inlineStr">
        <is>
          <t>Am Hauptbahnhof 2</t>
        </is>
      </c>
      <c r="G3646" t="inlineStr">
        <is>
          <t>1100</t>
        </is>
      </c>
      <c r="H3646" t="inlineStr">
        <is>
          <t>Wien</t>
        </is>
      </c>
      <c r="I3646" t="inlineStr">
        <is>
          <t>AT</t>
        </is>
      </c>
      <c r="J3646" t="inlineStr">
        <is>
          <t>SGNS_M9</t>
        </is>
      </c>
      <c r="K3646" t="inlineStr">
        <is>
          <t>37 80 4564 502-5</t>
        </is>
      </c>
      <c r="L3646" t="inlineStr">
        <is>
          <t>2024-0031</t>
        </is>
      </c>
      <c r="M3646" s="6" t="n">
        <v>45625</v>
      </c>
      <c r="N3646" s="6" t="n">
        <v>46721</v>
      </c>
      <c r="O3646" t="n">
        <v>15.75</v>
      </c>
    </row>
    <row r="3647" hidden="1" s="287">
      <c r="A3647" t="inlineStr">
        <is>
          <t>V100061</t>
        </is>
      </c>
      <c r="B3647" t="n">
        <v>216</v>
      </c>
      <c r="C3647" t="n">
        <v>20</v>
      </c>
      <c r="D3647" t="inlineStr">
        <is>
          <t>Rail Cargo Austria AG</t>
        </is>
      </c>
      <c r="E3647" t="inlineStr">
        <is>
          <t>100020</t>
        </is>
      </c>
      <c r="F3647" t="inlineStr">
        <is>
          <t>Am Hauptbahnhof 2</t>
        </is>
      </c>
      <c r="G3647" t="inlineStr">
        <is>
          <t>1100</t>
        </is>
      </c>
      <c r="H3647" t="inlineStr">
        <is>
          <t>Wien</t>
        </is>
      </c>
      <c r="I3647" t="inlineStr">
        <is>
          <t>AT</t>
        </is>
      </c>
      <c r="J3647" t="inlineStr">
        <is>
          <t>EANOS_95</t>
        </is>
      </c>
      <c r="K3647" t="inlineStr"/>
      <c r="L3647" t="inlineStr">
        <is>
          <t>2025-0008</t>
        </is>
      </c>
      <c r="M3647" s="6" t="n">
        <v>46318</v>
      </c>
      <c r="N3647" s="6" t="n">
        <v>50700</v>
      </c>
      <c r="O3647" t="n">
        <v>26</v>
      </c>
    </row>
    <row r="3648" hidden="1" s="287">
      <c r="A3648" t="inlineStr">
        <is>
          <t>V400008</t>
        </is>
      </c>
      <c r="B3648" t="n">
        <v>79</v>
      </c>
      <c r="C3648" t="n">
        <v>50</v>
      </c>
      <c r="D3648" t="inlineStr">
        <is>
          <t>DB Cargo AG</t>
        </is>
      </c>
      <c r="E3648" t="inlineStr">
        <is>
          <t>100000</t>
        </is>
      </c>
      <c r="F3648" t="inlineStr">
        <is>
          <t>Rheinstrasse 2</t>
        </is>
      </c>
      <c r="G3648" t="inlineStr">
        <is>
          <t>55116</t>
        </is>
      </c>
      <c r="H3648" t="inlineStr">
        <is>
          <t>Mainz</t>
        </is>
      </c>
      <c r="I3648" t="inlineStr">
        <is>
          <t>DE</t>
        </is>
      </c>
      <c r="J3648" t="inlineStr">
        <is>
          <t>SGGNS_M33</t>
        </is>
      </c>
      <c r="K3648" t="inlineStr">
        <is>
          <t>37 80 4561 512-7</t>
        </is>
      </c>
      <c r="L3648" t="inlineStr">
        <is>
          <t>2021-2420</t>
        </is>
      </c>
      <c r="M3648" s="6" t="n">
        <v>45505</v>
      </c>
      <c r="N3648" s="6" t="n">
        <v>47330</v>
      </c>
      <c r="O3648" t="n">
        <v>26.23</v>
      </c>
    </row>
    <row r="3649" hidden="1" s="287">
      <c r="A3649" t="inlineStr">
        <is>
          <t>V100060</t>
        </is>
      </c>
      <c r="B3649" t="n">
        <v>85</v>
      </c>
      <c r="C3649" t="n">
        <v>50</v>
      </c>
      <c r="D3649" t="inlineStr">
        <is>
          <t>Rail Cargo Austria AG</t>
        </is>
      </c>
      <c r="E3649" t="inlineStr">
        <is>
          <t>100020</t>
        </is>
      </c>
      <c r="F3649" t="inlineStr">
        <is>
          <t>Am Hauptbahnhof 2</t>
        </is>
      </c>
      <c r="G3649" t="inlineStr">
        <is>
          <t>1100</t>
        </is>
      </c>
      <c r="H3649" t="inlineStr">
        <is>
          <t>Wien</t>
        </is>
      </c>
      <c r="I3649" t="inlineStr">
        <is>
          <t>AT</t>
        </is>
      </c>
      <c r="J3649" t="inlineStr">
        <is>
          <t>SGNS_M9</t>
        </is>
      </c>
      <c r="K3649" t="inlineStr">
        <is>
          <t>37 80 4564 504-1</t>
        </is>
      </c>
      <c r="L3649" t="inlineStr">
        <is>
          <t>2024-0031</t>
        </is>
      </c>
      <c r="M3649" s="6" t="n">
        <v>45625</v>
      </c>
      <c r="N3649" s="6" t="n">
        <v>46721</v>
      </c>
      <c r="O3649" t="n">
        <v>15.75</v>
      </c>
    </row>
    <row r="3650" hidden="1" s="287">
      <c r="A3650" t="inlineStr">
        <is>
          <t>V100061</t>
        </is>
      </c>
      <c r="B3650" t="n">
        <v>217</v>
      </c>
      <c r="C3650" t="n">
        <v>20</v>
      </c>
      <c r="D3650" t="inlineStr">
        <is>
          <t>Rail Cargo Austria AG</t>
        </is>
      </c>
      <c r="E3650" t="inlineStr">
        <is>
          <t>100020</t>
        </is>
      </c>
      <c r="F3650" t="inlineStr">
        <is>
          <t>Am Hauptbahnhof 2</t>
        </is>
      </c>
      <c r="G3650" t="inlineStr">
        <is>
          <t>1100</t>
        </is>
      </c>
      <c r="H3650" t="inlineStr">
        <is>
          <t>Wien</t>
        </is>
      </c>
      <c r="I3650" t="inlineStr">
        <is>
          <t>AT</t>
        </is>
      </c>
      <c r="J3650" t="inlineStr">
        <is>
          <t>EANOS_95</t>
        </is>
      </c>
      <c r="K3650" t="inlineStr"/>
      <c r="L3650" t="inlineStr">
        <is>
          <t>2025-0008</t>
        </is>
      </c>
      <c r="M3650" s="6" t="n">
        <v>46318</v>
      </c>
      <c r="N3650" s="6" t="n">
        <v>50700</v>
      </c>
      <c r="O3650" t="n">
        <v>26</v>
      </c>
    </row>
    <row r="3651" hidden="1" s="287">
      <c r="A3651" t="inlineStr">
        <is>
          <t>V400008</t>
        </is>
      </c>
      <c r="B3651" t="n">
        <v>80</v>
      </c>
      <c r="C3651" t="n">
        <v>50</v>
      </c>
      <c r="D3651" t="inlineStr">
        <is>
          <t>DB Cargo AG</t>
        </is>
      </c>
      <c r="E3651" t="inlineStr">
        <is>
          <t>100000</t>
        </is>
      </c>
      <c r="F3651" t="inlineStr">
        <is>
          <t>Rheinstrasse 2</t>
        </is>
      </c>
      <c r="G3651" t="inlineStr">
        <is>
          <t>55116</t>
        </is>
      </c>
      <c r="H3651" t="inlineStr">
        <is>
          <t>Mainz</t>
        </is>
      </c>
      <c r="I3651" t="inlineStr">
        <is>
          <t>DE</t>
        </is>
      </c>
      <c r="J3651" t="inlineStr">
        <is>
          <t>SGGNS_M33</t>
        </is>
      </c>
      <c r="K3651" t="inlineStr">
        <is>
          <t>37 80 4561 513-5</t>
        </is>
      </c>
      <c r="L3651" t="inlineStr">
        <is>
          <t>2021-2420</t>
        </is>
      </c>
      <c r="M3651" s="6" t="n">
        <v>45505</v>
      </c>
      <c r="N3651" s="6" t="n">
        <v>47330</v>
      </c>
      <c r="O3651" t="n">
        <v>26.23</v>
      </c>
    </row>
    <row r="3652" hidden="1" s="287">
      <c r="A3652" t="inlineStr">
        <is>
          <t>V100060</t>
        </is>
      </c>
      <c r="B3652" t="n">
        <v>86</v>
      </c>
      <c r="C3652" t="n">
        <v>50</v>
      </c>
      <c r="D3652" t="inlineStr">
        <is>
          <t>Rail Cargo Austria AG</t>
        </is>
      </c>
      <c r="E3652" t="inlineStr">
        <is>
          <t>100020</t>
        </is>
      </c>
      <c r="F3652" t="inlineStr">
        <is>
          <t>Am Hauptbahnhof 2</t>
        </is>
      </c>
      <c r="G3652" t="inlineStr">
        <is>
          <t>1100</t>
        </is>
      </c>
      <c r="H3652" t="inlineStr">
        <is>
          <t>Wien</t>
        </is>
      </c>
      <c r="I3652" t="inlineStr">
        <is>
          <t>AT</t>
        </is>
      </c>
      <c r="J3652" t="inlineStr">
        <is>
          <t>SGNS_M9</t>
        </is>
      </c>
      <c r="K3652" t="inlineStr">
        <is>
          <t>37 80 4564 505-8</t>
        </is>
      </c>
      <c r="L3652" t="inlineStr">
        <is>
          <t>2024-0031</t>
        </is>
      </c>
      <c r="M3652" s="6" t="n">
        <v>45625</v>
      </c>
      <c r="N3652" s="6" t="n">
        <v>46721</v>
      </c>
      <c r="O3652" t="n">
        <v>15.75</v>
      </c>
    </row>
    <row r="3653" hidden="1" s="287">
      <c r="A3653" t="inlineStr">
        <is>
          <t>V100061</t>
        </is>
      </c>
      <c r="B3653" t="n">
        <v>218</v>
      </c>
      <c r="C3653" t="n">
        <v>20</v>
      </c>
      <c r="D3653" t="inlineStr">
        <is>
          <t>Rail Cargo Austria AG</t>
        </is>
      </c>
      <c r="E3653" t="inlineStr">
        <is>
          <t>100020</t>
        </is>
      </c>
      <c r="F3653" t="inlineStr">
        <is>
          <t>Am Hauptbahnhof 2</t>
        </is>
      </c>
      <c r="G3653" t="inlineStr">
        <is>
          <t>1100</t>
        </is>
      </c>
      <c r="H3653" t="inlineStr">
        <is>
          <t>Wien</t>
        </is>
      </c>
      <c r="I3653" t="inlineStr">
        <is>
          <t>AT</t>
        </is>
      </c>
      <c r="J3653" t="inlineStr">
        <is>
          <t>EANOS_95</t>
        </is>
      </c>
      <c r="K3653" t="inlineStr"/>
      <c r="L3653" t="inlineStr">
        <is>
          <t>2025-0008</t>
        </is>
      </c>
      <c r="M3653" s="6" t="n">
        <v>46318</v>
      </c>
      <c r="N3653" s="6" t="n">
        <v>50700</v>
      </c>
      <c r="O3653" t="n">
        <v>26</v>
      </c>
    </row>
    <row r="3654" hidden="1" s="287">
      <c r="A3654" t="inlineStr">
        <is>
          <t>V400008</t>
        </is>
      </c>
      <c r="B3654" t="n">
        <v>81</v>
      </c>
      <c r="C3654" t="n">
        <v>50</v>
      </c>
      <c r="D3654" t="inlineStr">
        <is>
          <t>DB Cargo AG</t>
        </is>
      </c>
      <c r="E3654" t="inlineStr">
        <is>
          <t>100000</t>
        </is>
      </c>
      <c r="F3654" t="inlineStr">
        <is>
          <t>Rheinstrasse 2</t>
        </is>
      </c>
      <c r="G3654" t="inlineStr">
        <is>
          <t>55116</t>
        </is>
      </c>
      <c r="H3654" t="inlineStr">
        <is>
          <t>Mainz</t>
        </is>
      </c>
      <c r="I3654" t="inlineStr">
        <is>
          <t>DE</t>
        </is>
      </c>
      <c r="J3654" t="inlineStr">
        <is>
          <t>SGGNS_M33</t>
        </is>
      </c>
      <c r="K3654" t="inlineStr">
        <is>
          <t>37 80 4561 514-3</t>
        </is>
      </c>
      <c r="L3654" t="inlineStr">
        <is>
          <t>2021-2420</t>
        </is>
      </c>
      <c r="M3654" s="6" t="n">
        <v>45505</v>
      </c>
      <c r="N3654" s="6" t="n">
        <v>47330</v>
      </c>
      <c r="O3654" t="n">
        <v>26.23</v>
      </c>
    </row>
    <row r="3655" hidden="1" s="287">
      <c r="A3655" t="inlineStr">
        <is>
          <t>V100060</t>
        </is>
      </c>
      <c r="B3655" t="n">
        <v>87</v>
      </c>
      <c r="C3655" t="n">
        <v>50</v>
      </c>
      <c r="D3655" t="inlineStr">
        <is>
          <t>Rail Cargo Austria AG</t>
        </is>
      </c>
      <c r="E3655" t="inlineStr">
        <is>
          <t>100020</t>
        </is>
      </c>
      <c r="F3655" t="inlineStr">
        <is>
          <t>Am Hauptbahnhof 2</t>
        </is>
      </c>
      <c r="G3655" t="inlineStr">
        <is>
          <t>1100</t>
        </is>
      </c>
      <c r="H3655" t="inlineStr">
        <is>
          <t>Wien</t>
        </is>
      </c>
      <c r="I3655" t="inlineStr">
        <is>
          <t>AT</t>
        </is>
      </c>
      <c r="J3655" t="inlineStr">
        <is>
          <t>SGNS_M9</t>
        </is>
      </c>
      <c r="K3655" t="inlineStr">
        <is>
          <t>37 80 4564 512-4</t>
        </is>
      </c>
      <c r="L3655" t="inlineStr">
        <is>
          <t>2024-0031</t>
        </is>
      </c>
      <c r="M3655" s="6" t="n">
        <v>45625</v>
      </c>
      <c r="N3655" s="6" t="n">
        <v>46721</v>
      </c>
      <c r="O3655" t="n">
        <v>15.75</v>
      </c>
    </row>
    <row r="3656" hidden="1" s="287">
      <c r="A3656" t="inlineStr">
        <is>
          <t>V100061</t>
        </is>
      </c>
      <c r="B3656" t="n">
        <v>219</v>
      </c>
      <c r="C3656" t="n">
        <v>20</v>
      </c>
      <c r="D3656" t="inlineStr">
        <is>
          <t>Rail Cargo Austria AG</t>
        </is>
      </c>
      <c r="E3656" t="inlineStr">
        <is>
          <t>100020</t>
        </is>
      </c>
      <c r="F3656" t="inlineStr">
        <is>
          <t>Am Hauptbahnhof 2</t>
        </is>
      </c>
      <c r="G3656" t="inlineStr">
        <is>
          <t>1100</t>
        </is>
      </c>
      <c r="H3656" t="inlineStr">
        <is>
          <t>Wien</t>
        </is>
      </c>
      <c r="I3656" t="inlineStr">
        <is>
          <t>AT</t>
        </is>
      </c>
      <c r="J3656" t="inlineStr">
        <is>
          <t>EANOS_95</t>
        </is>
      </c>
      <c r="K3656" t="inlineStr"/>
      <c r="L3656" t="inlineStr">
        <is>
          <t>2025-0008</t>
        </is>
      </c>
      <c r="M3656" s="6" t="n">
        <v>46318</v>
      </c>
      <c r="N3656" s="6" t="n">
        <v>50700</v>
      </c>
      <c r="O3656" t="n">
        <v>26</v>
      </c>
    </row>
    <row r="3657" hidden="1" s="287">
      <c r="A3657" t="inlineStr">
        <is>
          <t>V400008</t>
        </is>
      </c>
      <c r="B3657" t="n">
        <v>82</v>
      </c>
      <c r="C3657" t="n">
        <v>50</v>
      </c>
      <c r="D3657" t="inlineStr">
        <is>
          <t>DB Cargo AG</t>
        </is>
      </c>
      <c r="E3657" t="inlineStr">
        <is>
          <t>100000</t>
        </is>
      </c>
      <c r="F3657" t="inlineStr">
        <is>
          <t>Rheinstrasse 2</t>
        </is>
      </c>
      <c r="G3657" t="inlineStr">
        <is>
          <t>55116</t>
        </is>
      </c>
      <c r="H3657" t="inlineStr">
        <is>
          <t>Mainz</t>
        </is>
      </c>
      <c r="I3657" t="inlineStr">
        <is>
          <t>DE</t>
        </is>
      </c>
      <c r="J3657" t="inlineStr">
        <is>
          <t>SGGNS_M33</t>
        </is>
      </c>
      <c r="K3657" t="inlineStr">
        <is>
          <t>37 80 4561 515-0</t>
        </is>
      </c>
      <c r="L3657" t="inlineStr">
        <is>
          <t>2021-2420</t>
        </is>
      </c>
      <c r="M3657" s="6" t="n">
        <v>45505</v>
      </c>
      <c r="N3657" s="6" t="n">
        <v>47330</v>
      </c>
      <c r="O3657" t="n">
        <v>26.23</v>
      </c>
    </row>
    <row r="3658" hidden="1" s="287">
      <c r="A3658" t="inlineStr">
        <is>
          <t>V100060</t>
        </is>
      </c>
      <c r="B3658" t="n">
        <v>88</v>
      </c>
      <c r="C3658" t="n">
        <v>50</v>
      </c>
      <c r="D3658" t="inlineStr">
        <is>
          <t>Rail Cargo Austria AG</t>
        </is>
      </c>
      <c r="E3658" t="inlineStr">
        <is>
          <t>100020</t>
        </is>
      </c>
      <c r="F3658" t="inlineStr">
        <is>
          <t>Am Hauptbahnhof 2</t>
        </is>
      </c>
      <c r="G3658" t="inlineStr">
        <is>
          <t>1100</t>
        </is>
      </c>
      <c r="H3658" t="inlineStr">
        <is>
          <t>Wien</t>
        </is>
      </c>
      <c r="I3658" t="inlineStr">
        <is>
          <t>AT</t>
        </is>
      </c>
      <c r="J3658" t="inlineStr">
        <is>
          <t>SGNS_M9</t>
        </is>
      </c>
      <c r="K3658" t="inlineStr">
        <is>
          <t>37 80 4564 513-2</t>
        </is>
      </c>
      <c r="L3658" t="inlineStr">
        <is>
          <t>2024-0031</t>
        </is>
      </c>
      <c r="M3658" s="6" t="n">
        <v>45625</v>
      </c>
      <c r="N3658" s="6" t="n">
        <v>46721</v>
      </c>
      <c r="O3658" t="n">
        <v>15.75</v>
      </c>
    </row>
    <row r="3659" hidden="1" s="287">
      <c r="A3659" t="inlineStr">
        <is>
          <t>V100061</t>
        </is>
      </c>
      <c r="B3659" t="n">
        <v>220</v>
      </c>
      <c r="C3659" t="n">
        <v>20</v>
      </c>
      <c r="D3659" t="inlineStr">
        <is>
          <t>Rail Cargo Austria AG</t>
        </is>
      </c>
      <c r="E3659" t="inlineStr">
        <is>
          <t>100020</t>
        </is>
      </c>
      <c r="F3659" t="inlineStr">
        <is>
          <t>Am Hauptbahnhof 2</t>
        </is>
      </c>
      <c r="G3659" t="inlineStr">
        <is>
          <t>1100</t>
        </is>
      </c>
      <c r="H3659" t="inlineStr">
        <is>
          <t>Wien</t>
        </is>
      </c>
      <c r="I3659" t="inlineStr">
        <is>
          <t>AT</t>
        </is>
      </c>
      <c r="J3659" t="inlineStr">
        <is>
          <t>EANOS_95</t>
        </is>
      </c>
      <c r="K3659" t="inlineStr"/>
      <c r="L3659" t="inlineStr">
        <is>
          <t>2025-0008</t>
        </is>
      </c>
      <c r="M3659" s="6" t="n">
        <v>46318</v>
      </c>
      <c r="N3659" s="6" t="n">
        <v>50700</v>
      </c>
      <c r="O3659" t="n">
        <v>26</v>
      </c>
    </row>
    <row r="3660" hidden="1" s="287">
      <c r="A3660" t="inlineStr">
        <is>
          <t>V400008</t>
        </is>
      </c>
      <c r="B3660" t="n">
        <v>83</v>
      </c>
      <c r="C3660" t="n">
        <v>50</v>
      </c>
      <c r="D3660" t="inlineStr">
        <is>
          <t>DB Cargo AG</t>
        </is>
      </c>
      <c r="E3660" t="inlineStr">
        <is>
          <t>100000</t>
        </is>
      </c>
      <c r="F3660" t="inlineStr">
        <is>
          <t>Rheinstrasse 2</t>
        </is>
      </c>
      <c r="G3660" t="inlineStr">
        <is>
          <t>55116</t>
        </is>
      </c>
      <c r="H3660" t="inlineStr">
        <is>
          <t>Mainz</t>
        </is>
      </c>
      <c r="I3660" t="inlineStr">
        <is>
          <t>DE</t>
        </is>
      </c>
      <c r="J3660" t="inlineStr">
        <is>
          <t>SGGNS_M33</t>
        </is>
      </c>
      <c r="K3660" t="inlineStr">
        <is>
          <t>37 80 4561 516-8</t>
        </is>
      </c>
      <c r="L3660" t="inlineStr">
        <is>
          <t>2021-2420</t>
        </is>
      </c>
      <c r="M3660" s="6" t="n">
        <v>45505</v>
      </c>
      <c r="N3660" s="6" t="n">
        <v>47330</v>
      </c>
      <c r="O3660" t="n">
        <v>26.23</v>
      </c>
    </row>
    <row r="3661" hidden="1" s="287">
      <c r="A3661" t="inlineStr">
        <is>
          <t>V100060</t>
        </is>
      </c>
      <c r="B3661" t="n">
        <v>89</v>
      </c>
      <c r="C3661" t="n">
        <v>50</v>
      </c>
      <c r="D3661" t="inlineStr">
        <is>
          <t>Rail Cargo Austria AG</t>
        </is>
      </c>
      <c r="E3661" t="inlineStr">
        <is>
          <t>100020</t>
        </is>
      </c>
      <c r="F3661" t="inlineStr">
        <is>
          <t>Am Hauptbahnhof 2</t>
        </is>
      </c>
      <c r="G3661" t="inlineStr">
        <is>
          <t>1100</t>
        </is>
      </c>
      <c r="H3661" t="inlineStr">
        <is>
          <t>Wien</t>
        </is>
      </c>
      <c r="I3661" t="inlineStr">
        <is>
          <t>AT</t>
        </is>
      </c>
      <c r="J3661" t="inlineStr">
        <is>
          <t>SGNS_M9</t>
        </is>
      </c>
      <c r="K3661" t="inlineStr">
        <is>
          <t>37 80 4564 535-5</t>
        </is>
      </c>
      <c r="L3661" t="inlineStr">
        <is>
          <t>2024-0031</t>
        </is>
      </c>
      <c r="M3661" s="6" t="n">
        <v>45625</v>
      </c>
      <c r="N3661" s="6" t="n">
        <v>46721</v>
      </c>
      <c r="O3661" t="n">
        <v>15.75</v>
      </c>
    </row>
    <row r="3662" hidden="1" s="287">
      <c r="A3662" t="inlineStr">
        <is>
          <t>V100061</t>
        </is>
      </c>
      <c r="B3662" t="n">
        <v>221</v>
      </c>
      <c r="C3662" t="n">
        <v>20</v>
      </c>
      <c r="D3662" t="inlineStr">
        <is>
          <t>Rail Cargo Austria AG</t>
        </is>
      </c>
      <c r="E3662" t="inlineStr">
        <is>
          <t>100020</t>
        </is>
      </c>
      <c r="F3662" t="inlineStr">
        <is>
          <t>Am Hauptbahnhof 2</t>
        </is>
      </c>
      <c r="G3662" t="inlineStr">
        <is>
          <t>1100</t>
        </is>
      </c>
      <c r="H3662" t="inlineStr">
        <is>
          <t>Wien</t>
        </is>
      </c>
      <c r="I3662" t="inlineStr">
        <is>
          <t>AT</t>
        </is>
      </c>
      <c r="J3662" t="inlineStr">
        <is>
          <t>EANOS_95</t>
        </is>
      </c>
      <c r="K3662" t="inlineStr"/>
      <c r="L3662" t="inlineStr">
        <is>
          <t>2025-0008</t>
        </is>
      </c>
      <c r="M3662" s="6" t="n">
        <v>46318</v>
      </c>
      <c r="N3662" s="6" t="n">
        <v>50700</v>
      </c>
      <c r="O3662" t="n">
        <v>26</v>
      </c>
    </row>
    <row r="3663" hidden="1" s="287">
      <c r="A3663" t="inlineStr">
        <is>
          <t>V400008</t>
        </is>
      </c>
      <c r="B3663" t="n">
        <v>84</v>
      </c>
      <c r="C3663" t="n">
        <v>50</v>
      </c>
      <c r="D3663" t="inlineStr">
        <is>
          <t>DB Cargo AG</t>
        </is>
      </c>
      <c r="E3663" t="inlineStr">
        <is>
          <t>100000</t>
        </is>
      </c>
      <c r="F3663" t="inlineStr">
        <is>
          <t>Rheinstrasse 2</t>
        </is>
      </c>
      <c r="G3663" t="inlineStr">
        <is>
          <t>55116</t>
        </is>
      </c>
      <c r="H3663" t="inlineStr">
        <is>
          <t>Mainz</t>
        </is>
      </c>
      <c r="I3663" t="inlineStr">
        <is>
          <t>DE</t>
        </is>
      </c>
      <c r="J3663" t="inlineStr">
        <is>
          <t>SGGNS_M33</t>
        </is>
      </c>
      <c r="K3663" t="inlineStr">
        <is>
          <t>37 80 4561 517-6</t>
        </is>
      </c>
      <c r="L3663" t="inlineStr">
        <is>
          <t>2021-2420</t>
        </is>
      </c>
      <c r="M3663" s="6" t="n">
        <v>45505</v>
      </c>
      <c r="N3663" s="6" t="n">
        <v>47330</v>
      </c>
      <c r="O3663" t="n">
        <v>26.23</v>
      </c>
    </row>
    <row r="3664" hidden="1" s="287">
      <c r="A3664" t="inlineStr">
        <is>
          <t>V100060</t>
        </is>
      </c>
      <c r="B3664" t="n">
        <v>90</v>
      </c>
      <c r="C3664" t="n">
        <v>50</v>
      </c>
      <c r="D3664" t="inlineStr">
        <is>
          <t>Rail Cargo Austria AG</t>
        </is>
      </c>
      <c r="E3664" t="inlineStr">
        <is>
          <t>100020</t>
        </is>
      </c>
      <c r="F3664" t="inlineStr">
        <is>
          <t>Am Hauptbahnhof 2</t>
        </is>
      </c>
      <c r="G3664" t="inlineStr">
        <is>
          <t>1100</t>
        </is>
      </c>
      <c r="H3664" t="inlineStr">
        <is>
          <t>Wien</t>
        </is>
      </c>
      <c r="I3664" t="inlineStr">
        <is>
          <t>AT</t>
        </is>
      </c>
      <c r="J3664" t="inlineStr">
        <is>
          <t>SGNS_M9</t>
        </is>
      </c>
      <c r="K3664" t="inlineStr">
        <is>
          <t>37 80 4564 653-6</t>
        </is>
      </c>
      <c r="L3664" t="inlineStr">
        <is>
          <t>2024-0031</t>
        </is>
      </c>
      <c r="M3664" s="6" t="n">
        <v>45625</v>
      </c>
      <c r="N3664" s="6" t="n">
        <v>46721</v>
      </c>
      <c r="O3664" t="n">
        <v>15.75</v>
      </c>
    </row>
    <row r="3665" hidden="1" s="287">
      <c r="A3665" t="inlineStr">
        <is>
          <t>V100061</t>
        </is>
      </c>
      <c r="B3665" t="n">
        <v>222</v>
      </c>
      <c r="C3665" t="n">
        <v>20</v>
      </c>
      <c r="D3665" t="inlineStr">
        <is>
          <t>Rail Cargo Austria AG</t>
        </is>
      </c>
      <c r="E3665" t="inlineStr">
        <is>
          <t>100020</t>
        </is>
      </c>
      <c r="F3665" t="inlineStr">
        <is>
          <t>Am Hauptbahnhof 2</t>
        </is>
      </c>
      <c r="G3665" t="inlineStr">
        <is>
          <t>1100</t>
        </is>
      </c>
      <c r="H3665" t="inlineStr">
        <is>
          <t>Wien</t>
        </is>
      </c>
      <c r="I3665" t="inlineStr">
        <is>
          <t>AT</t>
        </is>
      </c>
      <c r="J3665" t="inlineStr">
        <is>
          <t>EANOS_95</t>
        </is>
      </c>
      <c r="K3665" t="inlineStr"/>
      <c r="L3665" t="inlineStr">
        <is>
          <t>2025-0008</t>
        </is>
      </c>
      <c r="M3665" s="6" t="n">
        <v>46318</v>
      </c>
      <c r="N3665" s="6" t="n">
        <v>50700</v>
      </c>
      <c r="O3665" t="n">
        <v>26</v>
      </c>
    </row>
    <row r="3666" hidden="1" s="287">
      <c r="A3666" t="inlineStr">
        <is>
          <t>V400008</t>
        </is>
      </c>
      <c r="B3666" t="n">
        <v>85</v>
      </c>
      <c r="C3666" t="n">
        <v>50</v>
      </c>
      <c r="D3666" t="inlineStr">
        <is>
          <t>DB Cargo AG</t>
        </is>
      </c>
      <c r="E3666" t="inlineStr">
        <is>
          <t>100000</t>
        </is>
      </c>
      <c r="F3666" t="inlineStr">
        <is>
          <t>Rheinstrasse 2</t>
        </is>
      </c>
      <c r="G3666" t="inlineStr">
        <is>
          <t>55116</t>
        </is>
      </c>
      <c r="H3666" t="inlineStr">
        <is>
          <t>Mainz</t>
        </is>
      </c>
      <c r="I3666" t="inlineStr">
        <is>
          <t>DE</t>
        </is>
      </c>
      <c r="J3666" t="inlineStr">
        <is>
          <t>SGGNS_M33</t>
        </is>
      </c>
      <c r="K3666" t="inlineStr">
        <is>
          <t>37 80 4561 518-4</t>
        </is>
      </c>
      <c r="L3666" t="inlineStr">
        <is>
          <t>2021-2420</t>
        </is>
      </c>
      <c r="M3666" s="6" t="n">
        <v>45505</v>
      </c>
      <c r="N3666" s="6" t="n">
        <v>47330</v>
      </c>
      <c r="O3666" t="n">
        <v>26.23</v>
      </c>
    </row>
    <row r="3667" hidden="1" s="287">
      <c r="A3667" t="inlineStr">
        <is>
          <t>V100060</t>
        </is>
      </c>
      <c r="B3667" t="n">
        <v>91</v>
      </c>
      <c r="C3667" t="n">
        <v>50</v>
      </c>
      <c r="D3667" t="inlineStr">
        <is>
          <t>Rail Cargo Austria AG</t>
        </is>
      </c>
      <c r="E3667" t="inlineStr">
        <is>
          <t>100020</t>
        </is>
      </c>
      <c r="F3667" t="inlineStr">
        <is>
          <t>Am Hauptbahnhof 2</t>
        </is>
      </c>
      <c r="G3667" t="inlineStr">
        <is>
          <t>1100</t>
        </is>
      </c>
      <c r="H3667" t="inlineStr">
        <is>
          <t>Wien</t>
        </is>
      </c>
      <c r="I3667" t="inlineStr">
        <is>
          <t>AT</t>
        </is>
      </c>
      <c r="J3667" t="inlineStr">
        <is>
          <t>SGNS_M9</t>
        </is>
      </c>
      <c r="K3667" t="inlineStr">
        <is>
          <t>37 80 4564 668-4</t>
        </is>
      </c>
      <c r="L3667" t="inlineStr">
        <is>
          <t>2024-0031</t>
        </is>
      </c>
      <c r="M3667" s="6" t="n">
        <v>45625</v>
      </c>
      <c r="N3667" s="6" t="n">
        <v>46721</v>
      </c>
      <c r="O3667" t="n">
        <v>15.75</v>
      </c>
    </row>
    <row r="3668" hidden="1" s="287">
      <c r="A3668" t="inlineStr">
        <is>
          <t>V100061</t>
        </is>
      </c>
      <c r="B3668" t="n">
        <v>223</v>
      </c>
      <c r="C3668" t="n">
        <v>20</v>
      </c>
      <c r="D3668" t="inlineStr">
        <is>
          <t>Rail Cargo Austria AG</t>
        </is>
      </c>
      <c r="E3668" t="inlineStr">
        <is>
          <t>100020</t>
        </is>
      </c>
      <c r="F3668" t="inlineStr">
        <is>
          <t>Am Hauptbahnhof 2</t>
        </is>
      </c>
      <c r="G3668" t="inlineStr">
        <is>
          <t>1100</t>
        </is>
      </c>
      <c r="H3668" t="inlineStr">
        <is>
          <t>Wien</t>
        </is>
      </c>
      <c r="I3668" t="inlineStr">
        <is>
          <t>AT</t>
        </is>
      </c>
      <c r="J3668" t="inlineStr">
        <is>
          <t>EANOS_95</t>
        </is>
      </c>
      <c r="K3668" t="inlineStr"/>
      <c r="L3668" t="inlineStr">
        <is>
          <t>2025-0008</t>
        </is>
      </c>
      <c r="M3668" s="6" t="n">
        <v>46318</v>
      </c>
      <c r="N3668" s="6" t="n">
        <v>50700</v>
      </c>
      <c r="O3668" t="n">
        <v>26</v>
      </c>
    </row>
    <row r="3669" hidden="1" s="287">
      <c r="A3669" t="inlineStr">
        <is>
          <t>V400008</t>
        </is>
      </c>
      <c r="B3669" t="n">
        <v>86</v>
      </c>
      <c r="C3669" t="n">
        <v>50</v>
      </c>
      <c r="D3669" t="inlineStr">
        <is>
          <t>DB Cargo AG</t>
        </is>
      </c>
      <c r="E3669" t="inlineStr">
        <is>
          <t>100000</t>
        </is>
      </c>
      <c r="F3669" t="inlineStr">
        <is>
          <t>Rheinstrasse 2</t>
        </is>
      </c>
      <c r="G3669" t="inlineStr">
        <is>
          <t>55116</t>
        </is>
      </c>
      <c r="H3669" t="inlineStr">
        <is>
          <t>Mainz</t>
        </is>
      </c>
      <c r="I3669" t="inlineStr">
        <is>
          <t>DE</t>
        </is>
      </c>
      <c r="J3669" t="inlineStr">
        <is>
          <t>SGGNS_M33</t>
        </is>
      </c>
      <c r="K3669" t="inlineStr">
        <is>
          <t>37 80 4561 519-2</t>
        </is>
      </c>
      <c r="L3669" t="inlineStr">
        <is>
          <t>2021-2420</t>
        </is>
      </c>
      <c r="M3669" s="6" t="n">
        <v>45505</v>
      </c>
      <c r="N3669" s="6" t="n">
        <v>47330</v>
      </c>
      <c r="O3669" t="n">
        <v>26.23</v>
      </c>
    </row>
    <row r="3670" hidden="1" s="287">
      <c r="A3670" t="inlineStr">
        <is>
          <t>V100060</t>
        </is>
      </c>
      <c r="B3670" t="n">
        <v>92</v>
      </c>
      <c r="C3670" t="n">
        <v>50</v>
      </c>
      <c r="D3670" t="inlineStr">
        <is>
          <t>Rail Cargo Austria AG</t>
        </is>
      </c>
      <c r="E3670" t="inlineStr">
        <is>
          <t>100020</t>
        </is>
      </c>
      <c r="F3670" t="inlineStr">
        <is>
          <t>Am Hauptbahnhof 2</t>
        </is>
      </c>
      <c r="G3670" t="inlineStr">
        <is>
          <t>1100</t>
        </is>
      </c>
      <c r="H3670" t="inlineStr">
        <is>
          <t>Wien</t>
        </is>
      </c>
      <c r="I3670" t="inlineStr">
        <is>
          <t>AT</t>
        </is>
      </c>
      <c r="J3670" t="inlineStr">
        <is>
          <t>SGNS_M9</t>
        </is>
      </c>
      <c r="K3670" t="inlineStr">
        <is>
          <t>37 80 4564 678-3</t>
        </is>
      </c>
      <c r="L3670" t="inlineStr">
        <is>
          <t>2024-0031</t>
        </is>
      </c>
      <c r="M3670" s="6" t="n">
        <v>45625</v>
      </c>
      <c r="N3670" s="6" t="n">
        <v>46721</v>
      </c>
      <c r="O3670" t="n">
        <v>15.75</v>
      </c>
    </row>
    <row r="3671" hidden="1" s="287">
      <c r="A3671" t="inlineStr">
        <is>
          <t>V100061</t>
        </is>
      </c>
      <c r="B3671" t="n">
        <v>224</v>
      </c>
      <c r="C3671" t="n">
        <v>20</v>
      </c>
      <c r="D3671" t="inlineStr">
        <is>
          <t>Rail Cargo Austria AG</t>
        </is>
      </c>
      <c r="E3671" t="inlineStr">
        <is>
          <t>100020</t>
        </is>
      </c>
      <c r="F3671" t="inlineStr">
        <is>
          <t>Am Hauptbahnhof 2</t>
        </is>
      </c>
      <c r="G3671" t="inlineStr">
        <is>
          <t>1100</t>
        </is>
      </c>
      <c r="H3671" t="inlineStr">
        <is>
          <t>Wien</t>
        </is>
      </c>
      <c r="I3671" t="inlineStr">
        <is>
          <t>AT</t>
        </is>
      </c>
      <c r="J3671" t="inlineStr">
        <is>
          <t>EANOS_95</t>
        </is>
      </c>
      <c r="K3671" t="inlineStr"/>
      <c r="L3671" t="inlineStr">
        <is>
          <t>2025-0008</t>
        </is>
      </c>
      <c r="M3671" s="6" t="n">
        <v>46318</v>
      </c>
      <c r="N3671" s="6" t="n">
        <v>50700</v>
      </c>
      <c r="O3671" t="n">
        <v>26</v>
      </c>
    </row>
    <row r="3672" hidden="1" s="287">
      <c r="A3672" t="inlineStr">
        <is>
          <t>V400008</t>
        </is>
      </c>
      <c r="B3672" t="n">
        <v>87</v>
      </c>
      <c r="C3672" t="n">
        <v>50</v>
      </c>
      <c r="D3672" t="inlineStr">
        <is>
          <t>DB Cargo AG</t>
        </is>
      </c>
      <c r="E3672" t="inlineStr">
        <is>
          <t>100000</t>
        </is>
      </c>
      <c r="F3672" t="inlineStr">
        <is>
          <t>Rheinstrasse 2</t>
        </is>
      </c>
      <c r="G3672" t="inlineStr">
        <is>
          <t>55116</t>
        </is>
      </c>
      <c r="H3672" t="inlineStr">
        <is>
          <t>Mainz</t>
        </is>
      </c>
      <c r="I3672" t="inlineStr">
        <is>
          <t>DE</t>
        </is>
      </c>
      <c r="J3672" t="inlineStr">
        <is>
          <t>SGGNS_M33</t>
        </is>
      </c>
      <c r="K3672" t="inlineStr">
        <is>
          <t>37 80 4561 520-0</t>
        </is>
      </c>
      <c r="L3672" t="inlineStr">
        <is>
          <t>2021-2420</t>
        </is>
      </c>
      <c r="M3672" s="6" t="n">
        <v>45505</v>
      </c>
      <c r="N3672" s="6" t="n">
        <v>47330</v>
      </c>
      <c r="O3672" t="n">
        <v>26.23</v>
      </c>
    </row>
    <row r="3673" hidden="1" s="287">
      <c r="A3673" t="inlineStr">
        <is>
          <t>V100060</t>
        </is>
      </c>
      <c r="B3673" t="n">
        <v>93</v>
      </c>
      <c r="C3673" t="n">
        <v>50</v>
      </c>
      <c r="D3673" t="inlineStr">
        <is>
          <t>Rail Cargo Austria AG</t>
        </is>
      </c>
      <c r="E3673" t="inlineStr">
        <is>
          <t>100020</t>
        </is>
      </c>
      <c r="F3673" t="inlineStr">
        <is>
          <t>Am Hauptbahnhof 2</t>
        </is>
      </c>
      <c r="G3673" t="inlineStr">
        <is>
          <t>1100</t>
        </is>
      </c>
      <c r="H3673" t="inlineStr">
        <is>
          <t>Wien</t>
        </is>
      </c>
      <c r="I3673" t="inlineStr">
        <is>
          <t>AT</t>
        </is>
      </c>
      <c r="J3673" t="inlineStr">
        <is>
          <t>SGNS_M9</t>
        </is>
      </c>
      <c r="K3673" t="inlineStr">
        <is>
          <t>37 80 4564 682-5</t>
        </is>
      </c>
      <c r="L3673" t="inlineStr">
        <is>
          <t>2024-0031</t>
        </is>
      </c>
      <c r="M3673" s="6" t="n">
        <v>45625</v>
      </c>
      <c r="N3673" s="6" t="n">
        <v>46721</v>
      </c>
      <c r="O3673" t="n">
        <v>15.75</v>
      </c>
    </row>
    <row r="3674" hidden="1" s="287">
      <c r="A3674" t="inlineStr">
        <is>
          <t>V100061</t>
        </is>
      </c>
      <c r="B3674" t="n">
        <v>225</v>
      </c>
      <c r="C3674" t="n">
        <v>20</v>
      </c>
      <c r="D3674" t="inlineStr">
        <is>
          <t>Rail Cargo Austria AG</t>
        </is>
      </c>
      <c r="E3674" t="inlineStr">
        <is>
          <t>100020</t>
        </is>
      </c>
      <c r="F3674" t="inlineStr">
        <is>
          <t>Am Hauptbahnhof 2</t>
        </is>
      </c>
      <c r="G3674" t="inlineStr">
        <is>
          <t>1100</t>
        </is>
      </c>
      <c r="H3674" t="inlineStr">
        <is>
          <t>Wien</t>
        </is>
      </c>
      <c r="I3674" t="inlineStr">
        <is>
          <t>AT</t>
        </is>
      </c>
      <c r="J3674" t="inlineStr">
        <is>
          <t>EANOS_95</t>
        </is>
      </c>
      <c r="K3674" t="inlineStr"/>
      <c r="L3674" t="inlineStr">
        <is>
          <t>2025-0008</t>
        </is>
      </c>
      <c r="M3674" s="6" t="n">
        <v>46318</v>
      </c>
      <c r="N3674" s="6" t="n">
        <v>50700</v>
      </c>
      <c r="O3674" t="n">
        <v>26</v>
      </c>
    </row>
    <row r="3675" hidden="1" s="287">
      <c r="A3675" t="inlineStr">
        <is>
          <t>V400008</t>
        </is>
      </c>
      <c r="B3675" t="n">
        <v>88</v>
      </c>
      <c r="C3675" t="n">
        <v>50</v>
      </c>
      <c r="D3675" t="inlineStr">
        <is>
          <t>DB Cargo AG</t>
        </is>
      </c>
      <c r="E3675" t="inlineStr">
        <is>
          <t>100000</t>
        </is>
      </c>
      <c r="F3675" t="inlineStr">
        <is>
          <t>Rheinstrasse 2</t>
        </is>
      </c>
      <c r="G3675" t="inlineStr">
        <is>
          <t>55116</t>
        </is>
      </c>
      <c r="H3675" t="inlineStr">
        <is>
          <t>Mainz</t>
        </is>
      </c>
      <c r="I3675" t="inlineStr">
        <is>
          <t>DE</t>
        </is>
      </c>
      <c r="J3675" t="inlineStr">
        <is>
          <t>SGGNS_M33</t>
        </is>
      </c>
      <c r="K3675" t="inlineStr">
        <is>
          <t>37 80 4561 521-8</t>
        </is>
      </c>
      <c r="L3675" t="inlineStr">
        <is>
          <t>2021-2420</t>
        </is>
      </c>
      <c r="M3675" s="6" t="n">
        <v>45505</v>
      </c>
      <c r="N3675" s="6" t="n">
        <v>47330</v>
      </c>
      <c r="O3675" t="n">
        <v>26.23</v>
      </c>
    </row>
    <row r="3676" hidden="1" s="287">
      <c r="A3676" t="inlineStr">
        <is>
          <t>V100060</t>
        </is>
      </c>
      <c r="B3676" t="n">
        <v>94</v>
      </c>
      <c r="C3676" t="n">
        <v>50</v>
      </c>
      <c r="D3676" t="inlineStr">
        <is>
          <t>Rail Cargo Austria AG</t>
        </is>
      </c>
      <c r="E3676" t="inlineStr">
        <is>
          <t>100020</t>
        </is>
      </c>
      <c r="F3676" t="inlineStr">
        <is>
          <t>Am Hauptbahnhof 2</t>
        </is>
      </c>
      <c r="G3676" t="inlineStr">
        <is>
          <t>1100</t>
        </is>
      </c>
      <c r="H3676" t="inlineStr">
        <is>
          <t>Wien</t>
        </is>
      </c>
      <c r="I3676" t="inlineStr">
        <is>
          <t>AT</t>
        </is>
      </c>
      <c r="J3676" t="inlineStr">
        <is>
          <t>SGNSS_M10</t>
        </is>
      </c>
      <c r="K3676" t="inlineStr">
        <is>
          <t>37 80 4565 514-9</t>
        </is>
      </c>
      <c r="L3676" t="inlineStr">
        <is>
          <t>2024-0031</t>
        </is>
      </c>
      <c r="M3676" s="6" t="n">
        <v>45625</v>
      </c>
      <c r="N3676" s="6" t="n">
        <v>46721</v>
      </c>
      <c r="O3676" t="n">
        <v>15.75</v>
      </c>
    </row>
    <row r="3677" hidden="1" s="287">
      <c r="A3677" t="inlineStr">
        <is>
          <t>V100061</t>
        </is>
      </c>
      <c r="B3677" t="n">
        <v>226</v>
      </c>
      <c r="C3677" t="n">
        <v>20</v>
      </c>
      <c r="D3677" t="inlineStr">
        <is>
          <t>Rail Cargo Austria AG</t>
        </is>
      </c>
      <c r="E3677" t="inlineStr">
        <is>
          <t>100020</t>
        </is>
      </c>
      <c r="F3677" t="inlineStr">
        <is>
          <t>Am Hauptbahnhof 2</t>
        </is>
      </c>
      <c r="G3677" t="inlineStr">
        <is>
          <t>1100</t>
        </is>
      </c>
      <c r="H3677" t="inlineStr">
        <is>
          <t>Wien</t>
        </is>
      </c>
      <c r="I3677" t="inlineStr">
        <is>
          <t>AT</t>
        </is>
      </c>
      <c r="J3677" t="inlineStr">
        <is>
          <t>EANOS_95</t>
        </is>
      </c>
      <c r="K3677" t="inlineStr"/>
      <c r="L3677" t="inlineStr">
        <is>
          <t>2025-0008</t>
        </is>
      </c>
      <c r="M3677" s="6" t="n">
        <v>46318</v>
      </c>
      <c r="N3677" s="6" t="n">
        <v>50700</v>
      </c>
      <c r="O3677" t="n">
        <v>26</v>
      </c>
    </row>
    <row r="3678" hidden="1" s="287">
      <c r="A3678" t="inlineStr">
        <is>
          <t>V400008</t>
        </is>
      </c>
      <c r="B3678" t="n">
        <v>89</v>
      </c>
      <c r="C3678" t="n">
        <v>50</v>
      </c>
      <c r="D3678" t="inlineStr">
        <is>
          <t>DB Cargo AG</t>
        </is>
      </c>
      <c r="E3678" t="inlineStr">
        <is>
          <t>100000</t>
        </is>
      </c>
      <c r="F3678" t="inlineStr">
        <is>
          <t>Rheinstrasse 2</t>
        </is>
      </c>
      <c r="G3678" t="inlineStr">
        <is>
          <t>55116</t>
        </is>
      </c>
      <c r="H3678" t="inlineStr">
        <is>
          <t>Mainz</t>
        </is>
      </c>
      <c r="I3678" t="inlineStr">
        <is>
          <t>DE</t>
        </is>
      </c>
      <c r="J3678" t="inlineStr">
        <is>
          <t>SGGNS_M33</t>
        </is>
      </c>
      <c r="K3678" t="inlineStr">
        <is>
          <t>37 80 4561 522-6</t>
        </is>
      </c>
      <c r="L3678" t="inlineStr">
        <is>
          <t>2021-2420</t>
        </is>
      </c>
      <c r="M3678" s="6" t="n">
        <v>45505</v>
      </c>
      <c r="N3678" s="6" t="n">
        <v>47330</v>
      </c>
      <c r="O3678" t="n">
        <v>26.23</v>
      </c>
    </row>
    <row r="3679" hidden="1" s="287">
      <c r="A3679" t="inlineStr">
        <is>
          <t>V100060</t>
        </is>
      </c>
      <c r="B3679" t="n">
        <v>95</v>
      </c>
      <c r="C3679" t="n">
        <v>50</v>
      </c>
      <c r="D3679" t="inlineStr">
        <is>
          <t>Rail Cargo Austria AG</t>
        </is>
      </c>
      <c r="E3679" t="inlineStr">
        <is>
          <t>100020</t>
        </is>
      </c>
      <c r="F3679" t="inlineStr">
        <is>
          <t>Am Hauptbahnhof 2</t>
        </is>
      </c>
      <c r="G3679" t="inlineStr">
        <is>
          <t>1100</t>
        </is>
      </c>
      <c r="H3679" t="inlineStr">
        <is>
          <t>Wien</t>
        </is>
      </c>
      <c r="I3679" t="inlineStr">
        <is>
          <t>AT</t>
        </is>
      </c>
      <c r="J3679" t="inlineStr">
        <is>
          <t>SGNSS_M10</t>
        </is>
      </c>
      <c r="K3679" t="inlineStr">
        <is>
          <t>37 80 4565 515-6</t>
        </is>
      </c>
      <c r="L3679" t="inlineStr">
        <is>
          <t>2024-0031</t>
        </is>
      </c>
      <c r="M3679" s="6" t="n">
        <v>45625</v>
      </c>
      <c r="N3679" s="6" t="n">
        <v>46721</v>
      </c>
      <c r="O3679" t="n">
        <v>15.75</v>
      </c>
    </row>
    <row r="3680" hidden="1" s="287">
      <c r="A3680" t="inlineStr">
        <is>
          <t>V100061</t>
        </is>
      </c>
      <c r="B3680" t="n">
        <v>227</v>
      </c>
      <c r="C3680" t="n">
        <v>20</v>
      </c>
      <c r="D3680" t="inlineStr">
        <is>
          <t>Rail Cargo Austria AG</t>
        </is>
      </c>
      <c r="E3680" t="inlineStr">
        <is>
          <t>100020</t>
        </is>
      </c>
      <c r="F3680" t="inlineStr">
        <is>
          <t>Am Hauptbahnhof 2</t>
        </is>
      </c>
      <c r="G3680" t="inlineStr">
        <is>
          <t>1100</t>
        </is>
      </c>
      <c r="H3680" t="inlineStr">
        <is>
          <t>Wien</t>
        </is>
      </c>
      <c r="I3680" t="inlineStr">
        <is>
          <t>AT</t>
        </is>
      </c>
      <c r="J3680" t="inlineStr">
        <is>
          <t>EANOS_95</t>
        </is>
      </c>
      <c r="K3680" t="inlineStr"/>
      <c r="L3680" t="inlineStr">
        <is>
          <t>2025-0008</t>
        </is>
      </c>
      <c r="M3680" s="6" t="n">
        <v>46318</v>
      </c>
      <c r="N3680" s="6" t="n">
        <v>50700</v>
      </c>
      <c r="O3680" t="n">
        <v>26</v>
      </c>
    </row>
    <row r="3681" hidden="1" s="287">
      <c r="A3681" t="inlineStr">
        <is>
          <t>V400008</t>
        </is>
      </c>
      <c r="B3681" t="n">
        <v>90</v>
      </c>
      <c r="C3681" t="n">
        <v>50</v>
      </c>
      <c r="D3681" t="inlineStr">
        <is>
          <t>DB Cargo AG</t>
        </is>
      </c>
      <c r="E3681" t="inlineStr">
        <is>
          <t>100000</t>
        </is>
      </c>
      <c r="F3681" t="inlineStr">
        <is>
          <t>Rheinstrasse 2</t>
        </is>
      </c>
      <c r="G3681" t="inlineStr">
        <is>
          <t>55116</t>
        </is>
      </c>
      <c r="H3681" t="inlineStr">
        <is>
          <t>Mainz</t>
        </is>
      </c>
      <c r="I3681" t="inlineStr">
        <is>
          <t>DE</t>
        </is>
      </c>
      <c r="J3681" t="inlineStr">
        <is>
          <t>SGGNS_M33</t>
        </is>
      </c>
      <c r="K3681" t="inlineStr">
        <is>
          <t>37 80 4561 523-4</t>
        </is>
      </c>
      <c r="L3681" t="inlineStr">
        <is>
          <t>2021-2420</t>
        </is>
      </c>
      <c r="M3681" s="6" t="n">
        <v>45505</v>
      </c>
      <c r="N3681" s="6" t="n">
        <v>47330</v>
      </c>
      <c r="O3681" t="n">
        <v>26.23</v>
      </c>
    </row>
    <row r="3682" hidden="1" s="287">
      <c r="A3682" t="inlineStr">
        <is>
          <t>V100060</t>
        </is>
      </c>
      <c r="B3682" t="n">
        <v>96</v>
      </c>
      <c r="C3682" t="n">
        <v>50</v>
      </c>
      <c r="D3682" t="inlineStr">
        <is>
          <t>Rail Cargo Austria AG</t>
        </is>
      </c>
      <c r="E3682" t="inlineStr">
        <is>
          <t>100020</t>
        </is>
      </c>
      <c r="F3682" t="inlineStr">
        <is>
          <t>Am Hauptbahnhof 2</t>
        </is>
      </c>
      <c r="G3682" t="inlineStr">
        <is>
          <t>1100</t>
        </is>
      </c>
      <c r="H3682" t="inlineStr">
        <is>
          <t>Wien</t>
        </is>
      </c>
      <c r="I3682" t="inlineStr">
        <is>
          <t>AT</t>
        </is>
      </c>
      <c r="J3682" t="inlineStr">
        <is>
          <t>SGNSS_M10</t>
        </is>
      </c>
      <c r="K3682" t="inlineStr">
        <is>
          <t>37 80 4565 519-8</t>
        </is>
      </c>
      <c r="L3682" t="inlineStr">
        <is>
          <t>2024-0031</t>
        </is>
      </c>
      <c r="M3682" s="6" t="n">
        <v>45625</v>
      </c>
      <c r="N3682" s="6" t="n">
        <v>46721</v>
      </c>
      <c r="O3682" t="n">
        <v>15.75</v>
      </c>
    </row>
    <row r="3683" hidden="1" s="287">
      <c r="A3683" t="inlineStr">
        <is>
          <t>V100061</t>
        </is>
      </c>
      <c r="B3683" t="n">
        <v>228</v>
      </c>
      <c r="C3683" t="n">
        <v>20</v>
      </c>
      <c r="D3683" t="inlineStr">
        <is>
          <t>Rail Cargo Austria AG</t>
        </is>
      </c>
      <c r="E3683" t="inlineStr">
        <is>
          <t>100020</t>
        </is>
      </c>
      <c r="F3683" t="inlineStr">
        <is>
          <t>Am Hauptbahnhof 2</t>
        </is>
      </c>
      <c r="G3683" t="inlineStr">
        <is>
          <t>1100</t>
        </is>
      </c>
      <c r="H3683" t="inlineStr">
        <is>
          <t>Wien</t>
        </is>
      </c>
      <c r="I3683" t="inlineStr">
        <is>
          <t>AT</t>
        </is>
      </c>
      <c r="J3683" t="inlineStr">
        <is>
          <t>EANOS_95</t>
        </is>
      </c>
      <c r="K3683" t="inlineStr"/>
      <c r="L3683" t="inlineStr">
        <is>
          <t>2025-0008</t>
        </is>
      </c>
      <c r="M3683" s="6" t="n">
        <v>46318</v>
      </c>
      <c r="N3683" s="6" t="n">
        <v>50700</v>
      </c>
      <c r="O3683" t="n">
        <v>26</v>
      </c>
    </row>
    <row r="3684" hidden="1" s="287">
      <c r="A3684" t="inlineStr">
        <is>
          <t>V400008</t>
        </is>
      </c>
      <c r="B3684" t="n">
        <v>91</v>
      </c>
      <c r="C3684" t="n">
        <v>50</v>
      </c>
      <c r="D3684" t="inlineStr">
        <is>
          <t>DB Cargo AG</t>
        </is>
      </c>
      <c r="E3684" t="inlineStr">
        <is>
          <t>100000</t>
        </is>
      </c>
      <c r="F3684" t="inlineStr">
        <is>
          <t>Rheinstrasse 2</t>
        </is>
      </c>
      <c r="G3684" t="inlineStr">
        <is>
          <t>55116</t>
        </is>
      </c>
      <c r="H3684" t="inlineStr">
        <is>
          <t>Mainz</t>
        </is>
      </c>
      <c r="I3684" t="inlineStr">
        <is>
          <t>DE</t>
        </is>
      </c>
      <c r="J3684" t="inlineStr">
        <is>
          <t>SGGNS_M33</t>
        </is>
      </c>
      <c r="K3684" t="inlineStr">
        <is>
          <t>37 80 4561 525-9</t>
        </is>
      </c>
      <c r="L3684" t="inlineStr">
        <is>
          <t>2021-2420</t>
        </is>
      </c>
      <c r="M3684" s="6" t="n">
        <v>45505</v>
      </c>
      <c r="N3684" s="6" t="n">
        <v>47330</v>
      </c>
      <c r="O3684" t="n">
        <v>26.23</v>
      </c>
    </row>
    <row r="3685" hidden="1" s="287">
      <c r="A3685" t="inlineStr">
        <is>
          <t>V100060</t>
        </is>
      </c>
      <c r="B3685" t="n">
        <v>97</v>
      </c>
      <c r="C3685" t="n">
        <v>50</v>
      </c>
      <c r="D3685" t="inlineStr">
        <is>
          <t>Rail Cargo Austria AG</t>
        </is>
      </c>
      <c r="E3685" t="inlineStr">
        <is>
          <t>100020</t>
        </is>
      </c>
      <c r="F3685" t="inlineStr">
        <is>
          <t>Am Hauptbahnhof 2</t>
        </is>
      </c>
      <c r="G3685" t="inlineStr">
        <is>
          <t>1100</t>
        </is>
      </c>
      <c r="H3685" t="inlineStr">
        <is>
          <t>Wien</t>
        </is>
      </c>
      <c r="I3685" t="inlineStr">
        <is>
          <t>AT</t>
        </is>
      </c>
      <c r="J3685" t="inlineStr">
        <is>
          <t>SGNSS_M10</t>
        </is>
      </c>
      <c r="K3685" t="inlineStr">
        <is>
          <t>37 80 4565 527-1</t>
        </is>
      </c>
      <c r="L3685" t="inlineStr">
        <is>
          <t>2024-0031</t>
        </is>
      </c>
      <c r="M3685" s="6" t="n">
        <v>45625</v>
      </c>
      <c r="N3685" s="6" t="n">
        <v>46721</v>
      </c>
      <c r="O3685" t="n">
        <v>15.75</v>
      </c>
    </row>
    <row r="3686" hidden="1" s="287">
      <c r="A3686" t="inlineStr">
        <is>
          <t>V100061</t>
        </is>
      </c>
      <c r="B3686" t="n">
        <v>229</v>
      </c>
      <c r="C3686" t="n">
        <v>20</v>
      </c>
      <c r="D3686" t="inlineStr">
        <is>
          <t>Rail Cargo Austria AG</t>
        </is>
      </c>
      <c r="E3686" t="inlineStr">
        <is>
          <t>100020</t>
        </is>
      </c>
      <c r="F3686" t="inlineStr">
        <is>
          <t>Am Hauptbahnhof 2</t>
        </is>
      </c>
      <c r="G3686" t="inlineStr">
        <is>
          <t>1100</t>
        </is>
      </c>
      <c r="H3686" t="inlineStr">
        <is>
          <t>Wien</t>
        </is>
      </c>
      <c r="I3686" t="inlineStr">
        <is>
          <t>AT</t>
        </is>
      </c>
      <c r="J3686" t="inlineStr">
        <is>
          <t>EANOS_95</t>
        </is>
      </c>
      <c r="K3686" t="inlineStr"/>
      <c r="L3686" t="inlineStr">
        <is>
          <t>2025-0008</t>
        </is>
      </c>
      <c r="M3686" s="6" t="n">
        <v>46318</v>
      </c>
      <c r="N3686" s="6" t="n">
        <v>50700</v>
      </c>
      <c r="O3686" t="n">
        <v>26</v>
      </c>
    </row>
    <row r="3687" hidden="1" s="287">
      <c r="A3687" t="inlineStr">
        <is>
          <t>V400001</t>
        </is>
      </c>
      <c r="B3687" t="n">
        <v>104</v>
      </c>
      <c r="C3687" t="n">
        <v>50</v>
      </c>
      <c r="D3687" t="inlineStr">
        <is>
          <t>DB Cargo AG</t>
        </is>
      </c>
      <c r="E3687" t="inlineStr">
        <is>
          <t>100000</t>
        </is>
      </c>
      <c r="F3687" t="inlineStr">
        <is>
          <t>Rheinstrasse 2</t>
        </is>
      </c>
      <c r="G3687" t="inlineStr">
        <is>
          <t>55116</t>
        </is>
      </c>
      <c r="H3687" t="inlineStr">
        <is>
          <t>Mainz</t>
        </is>
      </c>
      <c r="I3687" t="inlineStr">
        <is>
          <t>DE</t>
        </is>
      </c>
      <c r="J3687" t="inlineStr">
        <is>
          <t>SGGRSS_M20</t>
        </is>
      </c>
      <c r="K3687" t="inlineStr">
        <is>
          <t>33 80 4960 023-6</t>
        </is>
      </c>
      <c r="L3687" t="inlineStr">
        <is>
          <t>2021-2420</t>
        </is>
      </c>
      <c r="M3687" s="6" t="n">
        <v>44755</v>
      </c>
      <c r="N3687" s="6" t="n">
        <v>46811</v>
      </c>
      <c r="O3687" t="n">
        <v>25.4</v>
      </c>
    </row>
    <row r="3688" hidden="1" s="287">
      <c r="A3688" t="inlineStr">
        <is>
          <t>V400008</t>
        </is>
      </c>
      <c r="B3688" t="n">
        <v>92</v>
      </c>
      <c r="C3688" t="n">
        <v>50</v>
      </c>
      <c r="D3688" t="inlineStr">
        <is>
          <t>DB Cargo AG</t>
        </is>
      </c>
      <c r="E3688" t="inlineStr">
        <is>
          <t>100000</t>
        </is>
      </c>
      <c r="F3688" t="inlineStr">
        <is>
          <t>Rheinstrasse 2</t>
        </is>
      </c>
      <c r="G3688" t="inlineStr">
        <is>
          <t>55116</t>
        </is>
      </c>
      <c r="H3688" t="inlineStr">
        <is>
          <t>Mainz</t>
        </is>
      </c>
      <c r="I3688" t="inlineStr">
        <is>
          <t>DE</t>
        </is>
      </c>
      <c r="J3688" t="inlineStr">
        <is>
          <t>SGGNS_M33</t>
        </is>
      </c>
      <c r="K3688" t="inlineStr">
        <is>
          <t>37 80 4561 526-7</t>
        </is>
      </c>
      <c r="L3688" t="inlineStr">
        <is>
          <t>2021-2420</t>
        </is>
      </c>
      <c r="M3688" s="6" t="n">
        <v>45505</v>
      </c>
      <c r="N3688" s="6" t="n">
        <v>47330</v>
      </c>
      <c r="O3688" t="n">
        <v>26.23</v>
      </c>
    </row>
    <row r="3689" hidden="1" s="287">
      <c r="A3689" t="inlineStr">
        <is>
          <t>V100060</t>
        </is>
      </c>
      <c r="B3689" t="n">
        <v>98</v>
      </c>
      <c r="C3689" t="n">
        <v>50</v>
      </c>
      <c r="D3689" t="inlineStr">
        <is>
          <t>Rail Cargo Austria AG</t>
        </is>
      </c>
      <c r="E3689" t="inlineStr">
        <is>
          <t>100020</t>
        </is>
      </c>
      <c r="F3689" t="inlineStr">
        <is>
          <t>Am Hauptbahnhof 2</t>
        </is>
      </c>
      <c r="G3689" t="inlineStr">
        <is>
          <t>1100</t>
        </is>
      </c>
      <c r="H3689" t="inlineStr">
        <is>
          <t>Wien</t>
        </is>
      </c>
      <c r="I3689" t="inlineStr">
        <is>
          <t>AT</t>
        </is>
      </c>
      <c r="J3689" t="inlineStr">
        <is>
          <t>SGNSS_M10</t>
        </is>
      </c>
      <c r="K3689" t="inlineStr">
        <is>
          <t>37 80 4565 529-7</t>
        </is>
      </c>
      <c r="L3689" t="inlineStr">
        <is>
          <t>2024-0031</t>
        </is>
      </c>
      <c r="M3689" s="6" t="n">
        <v>45625</v>
      </c>
      <c r="N3689" s="6" t="n">
        <v>46721</v>
      </c>
      <c r="O3689" t="n">
        <v>15.75</v>
      </c>
    </row>
    <row r="3690" hidden="1" s="287">
      <c r="A3690" t="inlineStr">
        <is>
          <t>V100061</t>
        </is>
      </c>
      <c r="B3690" t="n">
        <v>230</v>
      </c>
      <c r="C3690" t="n">
        <v>20</v>
      </c>
      <c r="D3690" t="inlineStr">
        <is>
          <t>Rail Cargo Austria AG</t>
        </is>
      </c>
      <c r="E3690" t="inlineStr">
        <is>
          <t>100020</t>
        </is>
      </c>
      <c r="F3690" t="inlineStr">
        <is>
          <t>Am Hauptbahnhof 2</t>
        </is>
      </c>
      <c r="G3690" t="inlineStr">
        <is>
          <t>1100</t>
        </is>
      </c>
      <c r="H3690" t="inlineStr">
        <is>
          <t>Wien</t>
        </is>
      </c>
      <c r="I3690" t="inlineStr">
        <is>
          <t>AT</t>
        </is>
      </c>
      <c r="J3690" t="inlineStr">
        <is>
          <t>EANOS_95</t>
        </is>
      </c>
      <c r="K3690" t="inlineStr"/>
      <c r="L3690" t="inlineStr">
        <is>
          <t>2025-0008</t>
        </is>
      </c>
      <c r="M3690" s="6" t="n">
        <v>46318</v>
      </c>
      <c r="N3690" s="6" t="n">
        <v>50700</v>
      </c>
      <c r="O3690" t="n">
        <v>26</v>
      </c>
    </row>
    <row r="3691" hidden="1" s="287">
      <c r="A3691" t="inlineStr">
        <is>
          <t>V400001</t>
        </is>
      </c>
      <c r="B3691" t="n">
        <v>105</v>
      </c>
      <c r="C3691" t="n">
        <v>50</v>
      </c>
      <c r="D3691" t="inlineStr">
        <is>
          <t>DB Cargo AG</t>
        </is>
      </c>
      <c r="E3691" t="inlineStr">
        <is>
          <t>100000</t>
        </is>
      </c>
      <c r="F3691" t="inlineStr">
        <is>
          <t>Rheinstrasse 2</t>
        </is>
      </c>
      <c r="G3691" t="inlineStr">
        <is>
          <t>55116</t>
        </is>
      </c>
      <c r="H3691" t="inlineStr">
        <is>
          <t>Mainz</t>
        </is>
      </c>
      <c r="I3691" t="inlineStr">
        <is>
          <t>DE</t>
        </is>
      </c>
      <c r="J3691" t="inlineStr">
        <is>
          <t>SGGRSS_M20</t>
        </is>
      </c>
      <c r="K3691" t="inlineStr">
        <is>
          <t>33 80 4960 024-4</t>
        </is>
      </c>
      <c r="L3691" t="inlineStr">
        <is>
          <t>2021-2420</t>
        </is>
      </c>
      <c r="M3691" s="6" t="n">
        <v>44755</v>
      </c>
      <c r="N3691" s="6" t="n">
        <v>46811</v>
      </c>
      <c r="O3691" t="n">
        <v>25.4</v>
      </c>
    </row>
    <row r="3692" hidden="1" s="287">
      <c r="A3692" t="inlineStr">
        <is>
          <t>V400008</t>
        </is>
      </c>
      <c r="B3692" t="n">
        <v>93</v>
      </c>
      <c r="C3692" t="n">
        <v>50</v>
      </c>
      <c r="D3692" t="inlineStr">
        <is>
          <t>DB Cargo AG</t>
        </is>
      </c>
      <c r="E3692" t="inlineStr">
        <is>
          <t>100000</t>
        </is>
      </c>
      <c r="F3692" t="inlineStr">
        <is>
          <t>Rheinstrasse 2</t>
        </is>
      </c>
      <c r="G3692" t="inlineStr">
        <is>
          <t>55116</t>
        </is>
      </c>
      <c r="H3692" t="inlineStr">
        <is>
          <t>Mainz</t>
        </is>
      </c>
      <c r="I3692" t="inlineStr">
        <is>
          <t>DE</t>
        </is>
      </c>
      <c r="J3692" t="inlineStr">
        <is>
          <t>SGGNS_M33</t>
        </is>
      </c>
      <c r="K3692" t="inlineStr">
        <is>
          <t>37 80 4561 536-6</t>
        </is>
      </c>
      <c r="L3692" t="inlineStr">
        <is>
          <t>2021-2420</t>
        </is>
      </c>
      <c r="M3692" s="6" t="n">
        <v>45505</v>
      </c>
      <c r="N3692" s="6" t="n">
        <v>47330</v>
      </c>
      <c r="O3692" t="n">
        <v>26.23</v>
      </c>
    </row>
    <row r="3693" hidden="1" s="287">
      <c r="A3693" t="inlineStr">
        <is>
          <t>V100060</t>
        </is>
      </c>
      <c r="B3693" t="n">
        <v>99</v>
      </c>
      <c r="C3693" t="n">
        <v>50</v>
      </c>
      <c r="D3693" t="inlineStr">
        <is>
          <t>Rail Cargo Austria AG</t>
        </is>
      </c>
      <c r="E3693" t="inlineStr">
        <is>
          <t>100020</t>
        </is>
      </c>
      <c r="F3693" t="inlineStr">
        <is>
          <t>Am Hauptbahnhof 2</t>
        </is>
      </c>
      <c r="G3693" t="inlineStr">
        <is>
          <t>1100</t>
        </is>
      </c>
      <c r="H3693" t="inlineStr">
        <is>
          <t>Wien</t>
        </is>
      </c>
      <c r="I3693" t="inlineStr">
        <is>
          <t>AT</t>
        </is>
      </c>
      <c r="J3693" t="inlineStr">
        <is>
          <t>SGNSS_M10</t>
        </is>
      </c>
      <c r="K3693" t="inlineStr">
        <is>
          <t>37 80 4565 534-7</t>
        </is>
      </c>
      <c r="L3693" t="inlineStr">
        <is>
          <t>2024-0031</t>
        </is>
      </c>
      <c r="M3693" s="6" t="n">
        <v>45646</v>
      </c>
      <c r="N3693" s="6" t="n">
        <v>46721</v>
      </c>
      <c r="O3693" t="n">
        <v>15.75</v>
      </c>
    </row>
    <row r="3694" hidden="1" s="287">
      <c r="A3694" t="inlineStr">
        <is>
          <t>V100061</t>
        </is>
      </c>
      <c r="B3694" t="n">
        <v>231</v>
      </c>
      <c r="C3694" t="n">
        <v>20</v>
      </c>
      <c r="D3694" t="inlineStr">
        <is>
          <t>Rail Cargo Austria AG</t>
        </is>
      </c>
      <c r="E3694" t="inlineStr">
        <is>
          <t>100020</t>
        </is>
      </c>
      <c r="F3694" t="inlineStr">
        <is>
          <t>Am Hauptbahnhof 2</t>
        </is>
      </c>
      <c r="G3694" t="inlineStr">
        <is>
          <t>1100</t>
        </is>
      </c>
      <c r="H3694" t="inlineStr">
        <is>
          <t>Wien</t>
        </is>
      </c>
      <c r="I3694" t="inlineStr">
        <is>
          <t>AT</t>
        </is>
      </c>
      <c r="J3694" t="inlineStr">
        <is>
          <t>EANOS_95</t>
        </is>
      </c>
      <c r="K3694" t="inlineStr"/>
      <c r="L3694" t="inlineStr">
        <is>
          <t>2025-0008</t>
        </is>
      </c>
      <c r="M3694" s="6" t="n">
        <v>46318</v>
      </c>
      <c r="N3694" s="6" t="n">
        <v>50700</v>
      </c>
      <c r="O3694" t="n">
        <v>26</v>
      </c>
    </row>
    <row r="3695" hidden="1" s="287">
      <c r="A3695" t="inlineStr">
        <is>
          <t>V400001</t>
        </is>
      </c>
      <c r="B3695" t="n">
        <v>106</v>
      </c>
      <c r="C3695" t="n">
        <v>50</v>
      </c>
      <c r="D3695" t="inlineStr">
        <is>
          <t>DB Cargo AG</t>
        </is>
      </c>
      <c r="E3695" t="inlineStr">
        <is>
          <t>100000</t>
        </is>
      </c>
      <c r="F3695" t="inlineStr">
        <is>
          <t>Rheinstrasse 2</t>
        </is>
      </c>
      <c r="G3695" t="inlineStr">
        <is>
          <t>55116</t>
        </is>
      </c>
      <c r="H3695" t="inlineStr">
        <is>
          <t>Mainz</t>
        </is>
      </c>
      <c r="I3695" t="inlineStr">
        <is>
          <t>DE</t>
        </is>
      </c>
      <c r="J3695" t="inlineStr">
        <is>
          <t>SGGRSS_M20</t>
        </is>
      </c>
      <c r="K3695" t="inlineStr">
        <is>
          <t>33 80 4960 025-1</t>
        </is>
      </c>
      <c r="L3695" t="inlineStr">
        <is>
          <t>2021-2420</t>
        </is>
      </c>
      <c r="M3695" s="6" t="n">
        <v>44755</v>
      </c>
      <c r="N3695" s="6" t="n">
        <v>46811</v>
      </c>
      <c r="O3695" t="n">
        <v>25.4</v>
      </c>
    </row>
    <row r="3696" hidden="1" s="287">
      <c r="A3696" t="inlineStr">
        <is>
          <t>V400008</t>
        </is>
      </c>
      <c r="B3696" t="n">
        <v>94</v>
      </c>
      <c r="C3696" t="n">
        <v>50</v>
      </c>
      <c r="D3696" t="inlineStr">
        <is>
          <t>DB Cargo AG</t>
        </is>
      </c>
      <c r="E3696" t="inlineStr">
        <is>
          <t>100000</t>
        </is>
      </c>
      <c r="F3696" t="inlineStr">
        <is>
          <t>Rheinstrasse 2</t>
        </is>
      </c>
      <c r="G3696" t="inlineStr">
        <is>
          <t>55116</t>
        </is>
      </c>
      <c r="H3696" t="inlineStr">
        <is>
          <t>Mainz</t>
        </is>
      </c>
      <c r="I3696" t="inlineStr">
        <is>
          <t>DE</t>
        </is>
      </c>
      <c r="J3696" t="inlineStr">
        <is>
          <t>SGGNSS_M12</t>
        </is>
      </c>
      <c r="K3696" t="inlineStr">
        <is>
          <t>37 80 4694 471-6</t>
        </is>
      </c>
      <c r="L3696" t="inlineStr">
        <is>
          <t>2021-2420</t>
        </is>
      </c>
      <c r="M3696" s="6" t="n">
        <v>45813</v>
      </c>
      <c r="N3696" s="6" t="n">
        <v>47330</v>
      </c>
      <c r="O3696" t="n">
        <v>26.23</v>
      </c>
    </row>
    <row r="3697" hidden="1" s="287">
      <c r="A3697" t="inlineStr">
        <is>
          <t>V100060</t>
        </is>
      </c>
      <c r="B3697" t="n">
        <v>100</v>
      </c>
      <c r="C3697" t="n">
        <v>50</v>
      </c>
      <c r="D3697" t="inlineStr">
        <is>
          <t>Rail Cargo Austria AG</t>
        </is>
      </c>
      <c r="E3697" t="inlineStr">
        <is>
          <t>100020</t>
        </is>
      </c>
      <c r="F3697" t="inlineStr">
        <is>
          <t>Am Hauptbahnhof 2</t>
        </is>
      </c>
      <c r="G3697" t="inlineStr">
        <is>
          <t>1100</t>
        </is>
      </c>
      <c r="H3697" t="inlineStr">
        <is>
          <t>Wien</t>
        </is>
      </c>
      <c r="I3697" t="inlineStr">
        <is>
          <t>AT</t>
        </is>
      </c>
      <c r="J3697" t="inlineStr">
        <is>
          <t>SGNSS_M10</t>
        </is>
      </c>
      <c r="K3697" t="inlineStr">
        <is>
          <t>37 80 4565 535-4</t>
        </is>
      </c>
      <c r="L3697" t="inlineStr">
        <is>
          <t>2024-0031</t>
        </is>
      </c>
      <c r="M3697" s="6" t="n">
        <v>45646</v>
      </c>
      <c r="N3697" s="6" t="n">
        <v>46721</v>
      </c>
      <c r="O3697" t="n">
        <v>15.75</v>
      </c>
    </row>
    <row r="3698" hidden="1" s="287">
      <c r="A3698" t="inlineStr">
        <is>
          <t>V100061</t>
        </is>
      </c>
      <c r="B3698" t="n">
        <v>232</v>
      </c>
      <c r="C3698" t="n">
        <v>20</v>
      </c>
      <c r="D3698" t="inlineStr">
        <is>
          <t>Rail Cargo Austria AG</t>
        </is>
      </c>
      <c r="E3698" t="inlineStr">
        <is>
          <t>100020</t>
        </is>
      </c>
      <c r="F3698" t="inlineStr">
        <is>
          <t>Am Hauptbahnhof 2</t>
        </is>
      </c>
      <c r="G3698" t="inlineStr">
        <is>
          <t>1100</t>
        </is>
      </c>
      <c r="H3698" t="inlineStr">
        <is>
          <t>Wien</t>
        </is>
      </c>
      <c r="I3698" t="inlineStr">
        <is>
          <t>AT</t>
        </is>
      </c>
      <c r="J3698" t="inlineStr">
        <is>
          <t>EANOS_95</t>
        </is>
      </c>
      <c r="K3698" t="inlineStr"/>
      <c r="L3698" t="inlineStr">
        <is>
          <t>2025-0008</t>
        </is>
      </c>
      <c r="M3698" s="6" t="n">
        <v>46318</v>
      </c>
      <c r="N3698" s="6" t="n">
        <v>50700</v>
      </c>
      <c r="O3698" t="n">
        <v>26</v>
      </c>
    </row>
    <row r="3699" hidden="1" s="287">
      <c r="A3699" t="inlineStr">
        <is>
          <t>V400008</t>
        </is>
      </c>
      <c r="B3699" t="n">
        <v>95</v>
      </c>
      <c r="C3699" t="n">
        <v>50</v>
      </c>
      <c r="D3699" t="inlineStr">
        <is>
          <t>DB Cargo AG</t>
        </is>
      </c>
      <c r="E3699" t="inlineStr">
        <is>
          <t>100000</t>
        </is>
      </c>
      <c r="F3699" t="inlineStr">
        <is>
          <t>Rheinstrasse 2</t>
        </is>
      </c>
      <c r="G3699" t="inlineStr">
        <is>
          <t>55116</t>
        </is>
      </c>
      <c r="H3699" t="inlineStr">
        <is>
          <t>Mainz</t>
        </is>
      </c>
      <c r="I3699" t="inlineStr">
        <is>
          <t>DE</t>
        </is>
      </c>
      <c r="J3699" t="inlineStr">
        <is>
          <t>SGGNSS_M12</t>
        </is>
      </c>
      <c r="K3699" t="inlineStr">
        <is>
          <t>37 80 4694 472-4</t>
        </is>
      </c>
      <c r="L3699" t="inlineStr">
        <is>
          <t>2021-2420</t>
        </is>
      </c>
      <c r="M3699" s="6" t="n">
        <v>45813</v>
      </c>
      <c r="N3699" s="6" t="n">
        <v>47330</v>
      </c>
      <c r="O3699" t="n">
        <v>26.23</v>
      </c>
    </row>
    <row r="3700" hidden="1" s="287">
      <c r="A3700" t="inlineStr">
        <is>
          <t>V100060</t>
        </is>
      </c>
      <c r="B3700" t="n">
        <v>101</v>
      </c>
      <c r="C3700" t="n">
        <v>50</v>
      </c>
      <c r="D3700" t="inlineStr">
        <is>
          <t>Rail Cargo Austria AG</t>
        </is>
      </c>
      <c r="E3700" t="inlineStr">
        <is>
          <t>100020</t>
        </is>
      </c>
      <c r="F3700" t="inlineStr">
        <is>
          <t>Am Hauptbahnhof 2</t>
        </is>
      </c>
      <c r="G3700" t="inlineStr">
        <is>
          <t>1100</t>
        </is>
      </c>
      <c r="H3700" t="inlineStr">
        <is>
          <t>Wien</t>
        </is>
      </c>
      <c r="I3700" t="inlineStr">
        <is>
          <t>AT</t>
        </is>
      </c>
      <c r="J3700" t="inlineStr">
        <is>
          <t>SGNSS_M10</t>
        </is>
      </c>
      <c r="K3700" t="inlineStr">
        <is>
          <t>37 80 4565 537-0</t>
        </is>
      </c>
      <c r="L3700" t="inlineStr">
        <is>
          <t>2024-0031</t>
        </is>
      </c>
      <c r="M3700" s="6" t="n">
        <v>45646</v>
      </c>
      <c r="N3700" s="6" t="n">
        <v>46721</v>
      </c>
      <c r="O3700" t="n">
        <v>15.75</v>
      </c>
    </row>
    <row r="3701" hidden="1" s="287">
      <c r="A3701" t="inlineStr">
        <is>
          <t>V100061</t>
        </is>
      </c>
      <c r="B3701" t="n">
        <v>233</v>
      </c>
      <c r="C3701" t="n">
        <v>20</v>
      </c>
      <c r="D3701" t="inlineStr">
        <is>
          <t>Rail Cargo Austria AG</t>
        </is>
      </c>
      <c r="E3701" t="inlineStr">
        <is>
          <t>100020</t>
        </is>
      </c>
      <c r="F3701" t="inlineStr">
        <is>
          <t>Am Hauptbahnhof 2</t>
        </is>
      </c>
      <c r="G3701" t="inlineStr">
        <is>
          <t>1100</t>
        </is>
      </c>
      <c r="H3701" t="inlineStr">
        <is>
          <t>Wien</t>
        </is>
      </c>
      <c r="I3701" t="inlineStr">
        <is>
          <t>AT</t>
        </is>
      </c>
      <c r="J3701" t="inlineStr">
        <is>
          <t>EANOS_95</t>
        </is>
      </c>
      <c r="K3701" t="inlineStr"/>
      <c r="L3701" t="inlineStr">
        <is>
          <t>2025-0008</t>
        </is>
      </c>
      <c r="M3701" s="6" t="n">
        <v>46318</v>
      </c>
      <c r="N3701" s="6" t="n">
        <v>50700</v>
      </c>
      <c r="O3701" t="n">
        <v>26</v>
      </c>
    </row>
    <row r="3702" hidden="1" s="287">
      <c r="A3702" t="inlineStr">
        <is>
          <t>V400008</t>
        </is>
      </c>
      <c r="B3702" t="n">
        <v>96</v>
      </c>
      <c r="C3702" t="n">
        <v>50</v>
      </c>
      <c r="D3702" t="inlineStr">
        <is>
          <t>DB Cargo AG</t>
        </is>
      </c>
      <c r="E3702" t="inlineStr">
        <is>
          <t>100000</t>
        </is>
      </c>
      <c r="F3702" t="inlineStr">
        <is>
          <t>Rheinstrasse 2</t>
        </is>
      </c>
      <c r="G3702" t="inlineStr">
        <is>
          <t>55116</t>
        </is>
      </c>
      <c r="H3702" t="inlineStr">
        <is>
          <t>Mainz</t>
        </is>
      </c>
      <c r="I3702" t="inlineStr">
        <is>
          <t>DE</t>
        </is>
      </c>
      <c r="J3702" t="inlineStr">
        <is>
          <t>SGGNSS_M12</t>
        </is>
      </c>
      <c r="K3702" t="inlineStr">
        <is>
          <t>37 80 4694 474-0</t>
        </is>
      </c>
      <c r="L3702" t="inlineStr">
        <is>
          <t>2021-2420</t>
        </is>
      </c>
      <c r="M3702" s="6" t="n">
        <v>45813</v>
      </c>
      <c r="N3702" s="6" t="n">
        <v>47330</v>
      </c>
      <c r="O3702" t="n">
        <v>26.23</v>
      </c>
    </row>
    <row r="3703" hidden="1" s="287">
      <c r="A3703" t="inlineStr">
        <is>
          <t>V100060</t>
        </is>
      </c>
      <c r="B3703" t="n">
        <v>102</v>
      </c>
      <c r="C3703" t="n">
        <v>50</v>
      </c>
      <c r="D3703" t="inlineStr">
        <is>
          <t>Rail Cargo Austria AG</t>
        </is>
      </c>
      <c r="E3703" t="inlineStr">
        <is>
          <t>100020</t>
        </is>
      </c>
      <c r="F3703" t="inlineStr">
        <is>
          <t>Am Hauptbahnhof 2</t>
        </is>
      </c>
      <c r="G3703" t="inlineStr">
        <is>
          <t>1100</t>
        </is>
      </c>
      <c r="H3703" t="inlineStr">
        <is>
          <t>Wien</t>
        </is>
      </c>
      <c r="I3703" t="inlineStr">
        <is>
          <t>AT</t>
        </is>
      </c>
      <c r="J3703" t="inlineStr">
        <is>
          <t>SGNS_M9</t>
        </is>
      </c>
      <c r="K3703" t="inlineStr">
        <is>
          <t>37 80 4564 444-0</t>
        </is>
      </c>
      <c r="L3703" t="inlineStr">
        <is>
          <t>2024-0031</t>
        </is>
      </c>
      <c r="M3703" s="6" t="n">
        <v>45646</v>
      </c>
      <c r="N3703" s="6" t="n">
        <v>46721</v>
      </c>
      <c r="O3703" t="n">
        <v>15.75</v>
      </c>
    </row>
    <row r="3704" hidden="1" s="287">
      <c r="A3704" t="inlineStr">
        <is>
          <t>V100061</t>
        </is>
      </c>
      <c r="B3704" t="n">
        <v>234</v>
      </c>
      <c r="C3704" t="n">
        <v>20</v>
      </c>
      <c r="D3704" t="inlineStr">
        <is>
          <t>Rail Cargo Austria AG</t>
        </is>
      </c>
      <c r="E3704" t="inlineStr">
        <is>
          <t>100020</t>
        </is>
      </c>
      <c r="F3704" t="inlineStr">
        <is>
          <t>Am Hauptbahnhof 2</t>
        </is>
      </c>
      <c r="G3704" t="inlineStr">
        <is>
          <t>1100</t>
        </is>
      </c>
      <c r="H3704" t="inlineStr">
        <is>
          <t>Wien</t>
        </is>
      </c>
      <c r="I3704" t="inlineStr">
        <is>
          <t>AT</t>
        </is>
      </c>
      <c r="J3704" t="inlineStr">
        <is>
          <t>EANOS_95</t>
        </is>
      </c>
      <c r="K3704" t="inlineStr"/>
      <c r="L3704" t="inlineStr">
        <is>
          <t>2025-0008</t>
        </is>
      </c>
      <c r="M3704" s="6" t="n">
        <v>46318</v>
      </c>
      <c r="N3704" s="6" t="n">
        <v>50700</v>
      </c>
      <c r="O3704" t="n">
        <v>26</v>
      </c>
    </row>
    <row r="3705" hidden="1" s="287">
      <c r="A3705" t="inlineStr">
        <is>
          <t>V400001</t>
        </is>
      </c>
      <c r="B3705" t="n">
        <v>109</v>
      </c>
      <c r="C3705" t="n">
        <v>50</v>
      </c>
      <c r="D3705" t="inlineStr">
        <is>
          <t>DB Cargo AG</t>
        </is>
      </c>
      <c r="E3705" t="inlineStr">
        <is>
          <t>100000</t>
        </is>
      </c>
      <c r="F3705" t="inlineStr">
        <is>
          <t>Rheinstrasse 2</t>
        </is>
      </c>
      <c r="G3705" t="inlineStr">
        <is>
          <t>55116</t>
        </is>
      </c>
      <c r="H3705" t="inlineStr">
        <is>
          <t>Mainz</t>
        </is>
      </c>
      <c r="I3705" t="inlineStr">
        <is>
          <t>DE</t>
        </is>
      </c>
      <c r="J3705" t="inlineStr">
        <is>
          <t>SGGRSS_M20</t>
        </is>
      </c>
      <c r="K3705" t="inlineStr">
        <is>
          <t>33 80 4960 028-5</t>
        </is>
      </c>
      <c r="L3705" t="inlineStr">
        <is>
          <t>2021-2420</t>
        </is>
      </c>
      <c r="M3705" s="6" t="n">
        <v>44755</v>
      </c>
      <c r="N3705" s="6" t="n">
        <v>46811</v>
      </c>
      <c r="O3705" t="n">
        <v>25.4</v>
      </c>
    </row>
    <row r="3706" hidden="1" s="287">
      <c r="A3706" t="inlineStr">
        <is>
          <t>V400008</t>
        </is>
      </c>
      <c r="B3706" t="n">
        <v>97</v>
      </c>
      <c r="C3706" t="n">
        <v>50</v>
      </c>
      <c r="D3706" t="inlineStr">
        <is>
          <t>DB Cargo AG</t>
        </is>
      </c>
      <c r="E3706" t="inlineStr">
        <is>
          <t>100000</t>
        </is>
      </c>
      <c r="F3706" t="inlineStr">
        <is>
          <t>Rheinstrasse 2</t>
        </is>
      </c>
      <c r="G3706" t="inlineStr">
        <is>
          <t>55116</t>
        </is>
      </c>
      <c r="H3706" t="inlineStr">
        <is>
          <t>Mainz</t>
        </is>
      </c>
      <c r="I3706" t="inlineStr">
        <is>
          <t>DE</t>
        </is>
      </c>
      <c r="J3706" t="inlineStr">
        <is>
          <t>SGGNSS_M12</t>
        </is>
      </c>
      <c r="K3706" t="inlineStr">
        <is>
          <t>37 80 4694 480-7</t>
        </is>
      </c>
      <c r="L3706" t="inlineStr">
        <is>
          <t>2021-2420</t>
        </is>
      </c>
      <c r="M3706" s="6" t="n">
        <v>45813</v>
      </c>
      <c r="N3706" s="6" t="n">
        <v>47330</v>
      </c>
      <c r="O3706" t="n">
        <v>26.23</v>
      </c>
    </row>
    <row r="3707" hidden="1" s="287">
      <c r="A3707" t="inlineStr">
        <is>
          <t>V100060</t>
        </is>
      </c>
      <c r="B3707" t="n">
        <v>103</v>
      </c>
      <c r="C3707" t="n">
        <v>50</v>
      </c>
      <c r="D3707" t="inlineStr">
        <is>
          <t>Rail Cargo Austria AG</t>
        </is>
      </c>
      <c r="E3707" t="inlineStr">
        <is>
          <t>100020</t>
        </is>
      </c>
      <c r="F3707" t="inlineStr">
        <is>
          <t>Am Hauptbahnhof 2</t>
        </is>
      </c>
      <c r="G3707" t="inlineStr">
        <is>
          <t>1100</t>
        </is>
      </c>
      <c r="H3707" t="inlineStr">
        <is>
          <t>Wien</t>
        </is>
      </c>
      <c r="I3707" t="inlineStr">
        <is>
          <t>AT</t>
        </is>
      </c>
      <c r="J3707" t="inlineStr">
        <is>
          <t>SGNS_M9</t>
        </is>
      </c>
      <c r="K3707" t="inlineStr">
        <is>
          <t>37 80 4564 454-9</t>
        </is>
      </c>
      <c r="L3707" t="inlineStr">
        <is>
          <t>2024-0031</t>
        </is>
      </c>
      <c r="M3707" s="6" t="n">
        <v>45646</v>
      </c>
      <c r="N3707" s="6" t="n">
        <v>46721</v>
      </c>
      <c r="O3707" t="n">
        <v>15.75</v>
      </c>
    </row>
    <row r="3708" hidden="1" s="287">
      <c r="A3708" t="inlineStr">
        <is>
          <t>V100061</t>
        </is>
      </c>
      <c r="B3708" t="n">
        <v>235</v>
      </c>
      <c r="C3708" t="n">
        <v>20</v>
      </c>
      <c r="D3708" t="inlineStr">
        <is>
          <t>Rail Cargo Austria AG</t>
        </is>
      </c>
      <c r="E3708" t="inlineStr">
        <is>
          <t>100020</t>
        </is>
      </c>
      <c r="F3708" t="inlineStr">
        <is>
          <t>Am Hauptbahnhof 2</t>
        </is>
      </c>
      <c r="G3708" t="inlineStr">
        <is>
          <t>1100</t>
        </is>
      </c>
      <c r="H3708" t="inlineStr">
        <is>
          <t>Wien</t>
        </is>
      </c>
      <c r="I3708" t="inlineStr">
        <is>
          <t>AT</t>
        </is>
      </c>
      <c r="J3708" t="inlineStr">
        <is>
          <t>EANOS_95</t>
        </is>
      </c>
      <c r="K3708" t="inlineStr"/>
      <c r="L3708" t="inlineStr">
        <is>
          <t>2025-0008</t>
        </is>
      </c>
      <c r="M3708" s="6" t="n">
        <v>46318</v>
      </c>
      <c r="N3708" s="6" t="n">
        <v>50700</v>
      </c>
      <c r="O3708" t="n">
        <v>26</v>
      </c>
    </row>
    <row r="3709" hidden="1" s="287">
      <c r="A3709" t="inlineStr">
        <is>
          <t>V400001</t>
        </is>
      </c>
      <c r="B3709" t="n">
        <v>110</v>
      </c>
      <c r="C3709" t="n">
        <v>50</v>
      </c>
      <c r="D3709" t="inlineStr">
        <is>
          <t>DB Cargo AG</t>
        </is>
      </c>
      <c r="E3709" t="inlineStr">
        <is>
          <t>100000</t>
        </is>
      </c>
      <c r="F3709" t="inlineStr">
        <is>
          <t>Rheinstrasse 2</t>
        </is>
      </c>
      <c r="G3709" t="inlineStr">
        <is>
          <t>55116</t>
        </is>
      </c>
      <c r="H3709" t="inlineStr">
        <is>
          <t>Mainz</t>
        </is>
      </c>
      <c r="I3709" t="inlineStr">
        <is>
          <t>DE</t>
        </is>
      </c>
      <c r="J3709" t="inlineStr">
        <is>
          <t>SGGRSS_M20</t>
        </is>
      </c>
      <c r="K3709" t="inlineStr">
        <is>
          <t>33 80 4960 029-3</t>
        </is>
      </c>
      <c r="L3709" t="inlineStr">
        <is>
          <t>2021-2420</t>
        </is>
      </c>
      <c r="M3709" s="6" t="n">
        <v>44755</v>
      </c>
      <c r="N3709" s="6" t="n">
        <v>46811</v>
      </c>
      <c r="O3709" t="n">
        <v>25.4</v>
      </c>
    </row>
    <row r="3710" hidden="1" s="287">
      <c r="A3710" t="inlineStr">
        <is>
          <t>V400008</t>
        </is>
      </c>
      <c r="B3710" t="n">
        <v>98</v>
      </c>
      <c r="C3710" t="n">
        <v>50</v>
      </c>
      <c r="D3710" t="inlineStr">
        <is>
          <t>DB Cargo AG</t>
        </is>
      </c>
      <c r="E3710" t="inlineStr">
        <is>
          <t>100000</t>
        </is>
      </c>
      <c r="F3710" t="inlineStr">
        <is>
          <t>Rheinstrasse 2</t>
        </is>
      </c>
      <c r="G3710" t="inlineStr">
        <is>
          <t>55116</t>
        </is>
      </c>
      <c r="H3710" t="inlineStr">
        <is>
          <t>Mainz</t>
        </is>
      </c>
      <c r="I3710" t="inlineStr">
        <is>
          <t>DE</t>
        </is>
      </c>
      <c r="J3710" t="inlineStr">
        <is>
          <t>SGGNSS_M12</t>
        </is>
      </c>
      <c r="K3710" t="inlineStr">
        <is>
          <t>37 80 4694 491-4</t>
        </is>
      </c>
      <c r="L3710" t="inlineStr">
        <is>
          <t>2021-2420</t>
        </is>
      </c>
      <c r="M3710" s="6" t="n">
        <v>45813</v>
      </c>
      <c r="N3710" s="6" t="n">
        <v>47330</v>
      </c>
      <c r="O3710" t="n">
        <v>26.23</v>
      </c>
    </row>
    <row r="3711" hidden="1" s="287">
      <c r="A3711" t="inlineStr">
        <is>
          <t>V100060</t>
        </is>
      </c>
      <c r="B3711" t="n">
        <v>104</v>
      </c>
      <c r="C3711" t="n">
        <v>50</v>
      </c>
      <c r="D3711" t="inlineStr">
        <is>
          <t>Rail Cargo Austria AG</t>
        </is>
      </c>
      <c r="E3711" t="inlineStr">
        <is>
          <t>100020</t>
        </is>
      </c>
      <c r="F3711" t="inlineStr">
        <is>
          <t>Am Hauptbahnhof 2</t>
        </is>
      </c>
      <c r="G3711" t="inlineStr">
        <is>
          <t>1100</t>
        </is>
      </c>
      <c r="H3711" t="inlineStr">
        <is>
          <t>Wien</t>
        </is>
      </c>
      <c r="I3711" t="inlineStr">
        <is>
          <t>AT</t>
        </is>
      </c>
      <c r="J3711" t="inlineStr">
        <is>
          <t>SGNS_M9</t>
        </is>
      </c>
      <c r="K3711" t="inlineStr">
        <is>
          <t>37 80 4564 472-1</t>
        </is>
      </c>
      <c r="L3711" t="inlineStr">
        <is>
          <t>2024-0031</t>
        </is>
      </c>
      <c r="M3711" s="6" t="n">
        <v>45646</v>
      </c>
      <c r="N3711" s="6" t="n">
        <v>46721</v>
      </c>
      <c r="O3711" t="n">
        <v>15.75</v>
      </c>
    </row>
    <row r="3712" hidden="1" s="287">
      <c r="A3712" t="inlineStr">
        <is>
          <t>V100061</t>
        </is>
      </c>
      <c r="B3712" t="n">
        <v>236</v>
      </c>
      <c r="C3712" t="n">
        <v>20</v>
      </c>
      <c r="D3712" t="inlineStr">
        <is>
          <t>Rail Cargo Austria AG</t>
        </is>
      </c>
      <c r="E3712" t="inlineStr">
        <is>
          <t>100020</t>
        </is>
      </c>
      <c r="F3712" t="inlineStr">
        <is>
          <t>Am Hauptbahnhof 2</t>
        </is>
      </c>
      <c r="G3712" t="inlineStr">
        <is>
          <t>1100</t>
        </is>
      </c>
      <c r="H3712" t="inlineStr">
        <is>
          <t>Wien</t>
        </is>
      </c>
      <c r="I3712" t="inlineStr">
        <is>
          <t>AT</t>
        </is>
      </c>
      <c r="J3712" t="inlineStr">
        <is>
          <t>EANOS_95</t>
        </is>
      </c>
      <c r="K3712" t="inlineStr"/>
      <c r="L3712" t="inlineStr">
        <is>
          <t>2025-0008</t>
        </is>
      </c>
      <c r="M3712" s="6" t="n">
        <v>46318</v>
      </c>
      <c r="N3712" s="6" t="n">
        <v>50700</v>
      </c>
      <c r="O3712" t="n">
        <v>26</v>
      </c>
    </row>
    <row r="3713" hidden="1" s="287">
      <c r="A3713" t="inlineStr">
        <is>
          <t>V400008</t>
        </is>
      </c>
      <c r="B3713" t="n">
        <v>99</v>
      </c>
      <c r="C3713" t="n">
        <v>50</v>
      </c>
      <c r="D3713" t="inlineStr">
        <is>
          <t>DB Cargo AG</t>
        </is>
      </c>
      <c r="E3713" t="inlineStr">
        <is>
          <t>100000</t>
        </is>
      </c>
      <c r="F3713" t="inlineStr">
        <is>
          <t>Rheinstrasse 2</t>
        </is>
      </c>
      <c r="G3713" t="inlineStr">
        <is>
          <t>55116</t>
        </is>
      </c>
      <c r="H3713" t="inlineStr">
        <is>
          <t>Mainz</t>
        </is>
      </c>
      <c r="I3713" t="inlineStr">
        <is>
          <t>DE</t>
        </is>
      </c>
      <c r="J3713" t="inlineStr">
        <is>
          <t>SGGNSS_M12</t>
        </is>
      </c>
      <c r="K3713" t="inlineStr">
        <is>
          <t>37 80 4694 493-0</t>
        </is>
      </c>
      <c r="L3713" t="inlineStr">
        <is>
          <t>2021-2420</t>
        </is>
      </c>
      <c r="M3713" s="6" t="n">
        <v>45813</v>
      </c>
      <c r="N3713" s="6" t="n">
        <v>47330</v>
      </c>
      <c r="O3713" t="n">
        <v>26.23</v>
      </c>
    </row>
    <row r="3714" hidden="1" s="287">
      <c r="A3714" t="inlineStr">
        <is>
          <t>V100060</t>
        </is>
      </c>
      <c r="B3714" t="n">
        <v>105</v>
      </c>
      <c r="C3714" t="n">
        <v>50</v>
      </c>
      <c r="D3714" t="inlineStr">
        <is>
          <t>Rail Cargo Austria AG</t>
        </is>
      </c>
      <c r="E3714" t="inlineStr">
        <is>
          <t>100020</t>
        </is>
      </c>
      <c r="F3714" t="inlineStr">
        <is>
          <t>Am Hauptbahnhof 2</t>
        </is>
      </c>
      <c r="G3714" t="inlineStr">
        <is>
          <t>1100</t>
        </is>
      </c>
      <c r="H3714" t="inlineStr">
        <is>
          <t>Wien</t>
        </is>
      </c>
      <c r="I3714" t="inlineStr">
        <is>
          <t>AT</t>
        </is>
      </c>
      <c r="J3714" t="inlineStr">
        <is>
          <t>SGNS_M9</t>
        </is>
      </c>
      <c r="K3714" t="inlineStr">
        <is>
          <t>37 80 4564 493-7</t>
        </is>
      </c>
      <c r="L3714" t="inlineStr">
        <is>
          <t>2024-0031</t>
        </is>
      </c>
      <c r="M3714" s="6" t="n">
        <v>45646</v>
      </c>
      <c r="N3714" s="6" t="n">
        <v>46721</v>
      </c>
      <c r="O3714" t="n">
        <v>15.75</v>
      </c>
    </row>
    <row r="3715" hidden="1" s="287">
      <c r="A3715" t="inlineStr">
        <is>
          <t>V100061</t>
        </is>
      </c>
      <c r="B3715" t="n">
        <v>237</v>
      </c>
      <c r="C3715" t="n">
        <v>20</v>
      </c>
      <c r="D3715" t="inlineStr">
        <is>
          <t>Rail Cargo Austria AG</t>
        </is>
      </c>
      <c r="E3715" t="inlineStr">
        <is>
          <t>100020</t>
        </is>
      </c>
      <c r="F3715" t="inlineStr">
        <is>
          <t>Am Hauptbahnhof 2</t>
        </is>
      </c>
      <c r="G3715" t="inlineStr">
        <is>
          <t>1100</t>
        </is>
      </c>
      <c r="H3715" t="inlineStr">
        <is>
          <t>Wien</t>
        </is>
      </c>
      <c r="I3715" t="inlineStr">
        <is>
          <t>AT</t>
        </is>
      </c>
      <c r="J3715" t="inlineStr">
        <is>
          <t>EANOS_95</t>
        </is>
      </c>
      <c r="K3715" t="inlineStr"/>
      <c r="L3715" t="inlineStr">
        <is>
          <t>2025-0008</t>
        </is>
      </c>
      <c r="M3715" s="6" t="n">
        <v>46318</v>
      </c>
      <c r="N3715" s="6" t="n">
        <v>50700</v>
      </c>
      <c r="O3715" t="n">
        <v>26</v>
      </c>
    </row>
    <row r="3716" hidden="1" s="287">
      <c r="A3716" t="inlineStr">
        <is>
          <t>V400008</t>
        </is>
      </c>
      <c r="B3716" t="n">
        <v>100</v>
      </c>
      <c r="C3716" t="n">
        <v>50</v>
      </c>
      <c r="D3716" t="inlineStr">
        <is>
          <t>DB Cargo AG</t>
        </is>
      </c>
      <c r="E3716" t="inlineStr">
        <is>
          <t>100000</t>
        </is>
      </c>
      <c r="F3716" t="inlineStr">
        <is>
          <t>Rheinstrasse 2</t>
        </is>
      </c>
      <c r="G3716" t="inlineStr">
        <is>
          <t>55116</t>
        </is>
      </c>
      <c r="H3716" t="inlineStr">
        <is>
          <t>Mainz</t>
        </is>
      </c>
      <c r="I3716" t="inlineStr">
        <is>
          <t>DE</t>
        </is>
      </c>
      <c r="J3716" t="inlineStr">
        <is>
          <t>SGGNSS_M12</t>
        </is>
      </c>
      <c r="K3716" t="inlineStr">
        <is>
          <t>37 80 4694 494-8</t>
        </is>
      </c>
      <c r="L3716" t="inlineStr">
        <is>
          <t>2021-2420</t>
        </is>
      </c>
      <c r="M3716" s="6" t="n">
        <v>45813</v>
      </c>
      <c r="N3716" s="6" t="n">
        <v>47330</v>
      </c>
      <c r="O3716" t="n">
        <v>26.23</v>
      </c>
    </row>
    <row r="3717" hidden="1" s="287">
      <c r="A3717" t="inlineStr">
        <is>
          <t>V100060</t>
        </is>
      </c>
      <c r="B3717" t="n">
        <v>106</v>
      </c>
      <c r="C3717" t="n">
        <v>50</v>
      </c>
      <c r="D3717" t="inlineStr">
        <is>
          <t>Rail Cargo Austria AG</t>
        </is>
      </c>
      <c r="E3717" t="inlineStr">
        <is>
          <t>100020</t>
        </is>
      </c>
      <c r="F3717" t="inlineStr">
        <is>
          <t>Am Hauptbahnhof 2</t>
        </is>
      </c>
      <c r="G3717" t="inlineStr">
        <is>
          <t>1100</t>
        </is>
      </c>
      <c r="H3717" t="inlineStr">
        <is>
          <t>Wien</t>
        </is>
      </c>
      <c r="I3717" t="inlineStr">
        <is>
          <t>AT</t>
        </is>
      </c>
      <c r="J3717" t="inlineStr">
        <is>
          <t>SGNS_M9</t>
        </is>
      </c>
      <c r="K3717" t="inlineStr">
        <is>
          <t>37 80 4564 510-8</t>
        </is>
      </c>
      <c r="L3717" t="inlineStr">
        <is>
          <t>2024-0031</t>
        </is>
      </c>
      <c r="M3717" s="6" t="n">
        <v>45646</v>
      </c>
      <c r="N3717" s="6" t="n">
        <v>46721</v>
      </c>
      <c r="O3717" t="n">
        <v>15.75</v>
      </c>
    </row>
    <row r="3718" hidden="1" s="287">
      <c r="A3718" t="inlineStr">
        <is>
          <t>V100061</t>
        </is>
      </c>
      <c r="B3718" t="n">
        <v>238</v>
      </c>
      <c r="C3718" t="n">
        <v>20</v>
      </c>
      <c r="D3718" t="inlineStr">
        <is>
          <t>Rail Cargo Austria AG</t>
        </is>
      </c>
      <c r="E3718" t="inlineStr">
        <is>
          <t>100020</t>
        </is>
      </c>
      <c r="F3718" t="inlineStr">
        <is>
          <t>Am Hauptbahnhof 2</t>
        </is>
      </c>
      <c r="G3718" t="inlineStr">
        <is>
          <t>1100</t>
        </is>
      </c>
      <c r="H3718" t="inlineStr">
        <is>
          <t>Wien</t>
        </is>
      </c>
      <c r="I3718" t="inlineStr">
        <is>
          <t>AT</t>
        </is>
      </c>
      <c r="J3718" t="inlineStr">
        <is>
          <t>EANOS_95</t>
        </is>
      </c>
      <c r="K3718" t="inlineStr"/>
      <c r="L3718" t="inlineStr">
        <is>
          <t>2025-0008</t>
        </is>
      </c>
      <c r="M3718" s="6" t="n">
        <v>46346</v>
      </c>
      <c r="N3718" s="6" t="n">
        <v>50728</v>
      </c>
      <c r="O3718" t="n">
        <v>26</v>
      </c>
    </row>
    <row r="3719" hidden="1" s="287">
      <c r="A3719" t="inlineStr">
        <is>
          <t>V400001</t>
        </is>
      </c>
      <c r="B3719" t="n">
        <v>113</v>
      </c>
      <c r="C3719" t="n">
        <v>50</v>
      </c>
      <c r="D3719" t="inlineStr">
        <is>
          <t>DB Cargo AG</t>
        </is>
      </c>
      <c r="E3719" t="inlineStr">
        <is>
          <t>100000</t>
        </is>
      </c>
      <c r="F3719" t="inlineStr">
        <is>
          <t>Rheinstrasse 2</t>
        </is>
      </c>
      <c r="G3719" t="inlineStr">
        <is>
          <t>55116</t>
        </is>
      </c>
      <c r="H3719" t="inlineStr">
        <is>
          <t>Mainz</t>
        </is>
      </c>
      <c r="I3719" t="inlineStr">
        <is>
          <t>DE</t>
        </is>
      </c>
      <c r="J3719" t="inlineStr">
        <is>
          <t>SGGRSS_M20</t>
        </is>
      </c>
      <c r="K3719" t="inlineStr">
        <is>
          <t>33 80 4960 032-7</t>
        </is>
      </c>
      <c r="L3719" t="inlineStr">
        <is>
          <t>2021-2420</t>
        </is>
      </c>
      <c r="M3719" s="6" t="n">
        <v>44755</v>
      </c>
      <c r="N3719" s="6" t="n">
        <v>46811</v>
      </c>
      <c r="O3719" t="n">
        <v>25.4</v>
      </c>
    </row>
    <row r="3720" hidden="1" s="287">
      <c r="A3720" t="inlineStr">
        <is>
          <t>V400008</t>
        </is>
      </c>
      <c r="B3720" t="n">
        <v>101</v>
      </c>
      <c r="C3720" t="n">
        <v>50</v>
      </c>
      <c r="D3720" t="inlineStr">
        <is>
          <t>DB Cargo AG</t>
        </is>
      </c>
      <c r="E3720" t="inlineStr">
        <is>
          <t>100000</t>
        </is>
      </c>
      <c r="F3720" t="inlineStr">
        <is>
          <t>Rheinstrasse 2</t>
        </is>
      </c>
      <c r="G3720" t="inlineStr">
        <is>
          <t>55116</t>
        </is>
      </c>
      <c r="H3720" t="inlineStr">
        <is>
          <t>Mainz</t>
        </is>
      </c>
      <c r="I3720" t="inlineStr">
        <is>
          <t>DE</t>
        </is>
      </c>
      <c r="J3720" t="inlineStr">
        <is>
          <t>SGGNSS_M12</t>
        </is>
      </c>
      <c r="K3720" t="inlineStr">
        <is>
          <t>37 80 4694 495-5</t>
        </is>
      </c>
      <c r="L3720" t="inlineStr">
        <is>
          <t>2021-2420</t>
        </is>
      </c>
      <c r="M3720" s="6" t="n">
        <v>45813</v>
      </c>
      <c r="N3720" s="6" t="n">
        <v>47330</v>
      </c>
      <c r="O3720" t="n">
        <v>26.23</v>
      </c>
    </row>
    <row r="3721" hidden="1" s="287">
      <c r="A3721" t="inlineStr">
        <is>
          <t>V100060</t>
        </is>
      </c>
      <c r="B3721" t="n">
        <v>107</v>
      </c>
      <c r="C3721" t="n">
        <v>50</v>
      </c>
      <c r="D3721" t="inlineStr">
        <is>
          <t>Rail Cargo Austria AG</t>
        </is>
      </c>
      <c r="E3721" t="inlineStr">
        <is>
          <t>100020</t>
        </is>
      </c>
      <c r="F3721" t="inlineStr">
        <is>
          <t>Am Hauptbahnhof 2</t>
        </is>
      </c>
      <c r="G3721" t="inlineStr">
        <is>
          <t>1100</t>
        </is>
      </c>
      <c r="H3721" t="inlineStr">
        <is>
          <t>Wien</t>
        </is>
      </c>
      <c r="I3721" t="inlineStr">
        <is>
          <t>AT</t>
        </is>
      </c>
      <c r="J3721" t="inlineStr">
        <is>
          <t>SGNS_M9</t>
        </is>
      </c>
      <c r="K3721" t="inlineStr">
        <is>
          <t>37 80 4564 525-6</t>
        </is>
      </c>
      <c r="L3721" t="inlineStr">
        <is>
          <t>2024-0031</t>
        </is>
      </c>
      <c r="M3721" s="6" t="n">
        <v>45646</v>
      </c>
      <c r="N3721" s="6" t="n">
        <v>46721</v>
      </c>
      <c r="O3721" t="n">
        <v>15.75</v>
      </c>
    </row>
    <row r="3722" hidden="1" s="287">
      <c r="A3722" t="inlineStr">
        <is>
          <t>V100061</t>
        </is>
      </c>
      <c r="B3722" t="n">
        <v>239</v>
      </c>
      <c r="C3722" t="n">
        <v>20</v>
      </c>
      <c r="D3722" t="inlineStr">
        <is>
          <t>Rail Cargo Austria AG</t>
        </is>
      </c>
      <c r="E3722" t="inlineStr">
        <is>
          <t>100020</t>
        </is>
      </c>
      <c r="F3722" t="inlineStr">
        <is>
          <t>Am Hauptbahnhof 2</t>
        </is>
      </c>
      <c r="G3722" t="inlineStr">
        <is>
          <t>1100</t>
        </is>
      </c>
      <c r="H3722" t="inlineStr">
        <is>
          <t>Wien</t>
        </is>
      </c>
      <c r="I3722" t="inlineStr">
        <is>
          <t>AT</t>
        </is>
      </c>
      <c r="J3722" t="inlineStr">
        <is>
          <t>EANOS_95</t>
        </is>
      </c>
      <c r="K3722" t="inlineStr"/>
      <c r="L3722" t="inlineStr">
        <is>
          <t>2025-0008</t>
        </is>
      </c>
      <c r="M3722" s="6" t="n">
        <v>46346</v>
      </c>
      <c r="N3722" s="6" t="n">
        <v>50728</v>
      </c>
      <c r="O3722" t="n">
        <v>26</v>
      </c>
    </row>
    <row r="3723" hidden="1" s="287">
      <c r="A3723" t="inlineStr">
        <is>
          <t>V400001</t>
        </is>
      </c>
      <c r="B3723" t="n">
        <v>114</v>
      </c>
      <c r="C3723" t="n">
        <v>50</v>
      </c>
      <c r="D3723" t="inlineStr">
        <is>
          <t>DB Cargo AG</t>
        </is>
      </c>
      <c r="E3723" t="inlineStr">
        <is>
          <t>100000</t>
        </is>
      </c>
      <c r="F3723" t="inlineStr">
        <is>
          <t>Rheinstrasse 2</t>
        </is>
      </c>
      <c r="G3723" t="inlineStr">
        <is>
          <t>55116</t>
        </is>
      </c>
      <c r="H3723" t="inlineStr">
        <is>
          <t>Mainz</t>
        </is>
      </c>
      <c r="I3723" t="inlineStr">
        <is>
          <t>DE</t>
        </is>
      </c>
      <c r="J3723" t="inlineStr">
        <is>
          <t>SGGRSS_M20</t>
        </is>
      </c>
      <c r="K3723" t="inlineStr">
        <is>
          <t>33 80 4960 033-5</t>
        </is>
      </c>
      <c r="L3723" t="inlineStr">
        <is>
          <t>2021-2420</t>
        </is>
      </c>
      <c r="M3723" s="6" t="n">
        <v>44755</v>
      </c>
      <c r="N3723" s="6" t="n">
        <v>46811</v>
      </c>
      <c r="O3723" t="n">
        <v>25.4</v>
      </c>
    </row>
    <row r="3724" hidden="1" s="287">
      <c r="A3724" t="inlineStr">
        <is>
          <t>V400008</t>
        </is>
      </c>
      <c r="B3724" t="n">
        <v>102</v>
      </c>
      <c r="C3724" t="n">
        <v>50</v>
      </c>
      <c r="D3724" t="inlineStr">
        <is>
          <t>DB Cargo AG</t>
        </is>
      </c>
      <c r="E3724" t="inlineStr">
        <is>
          <t>100000</t>
        </is>
      </c>
      <c r="F3724" t="inlineStr">
        <is>
          <t>Rheinstrasse 2</t>
        </is>
      </c>
      <c r="G3724" t="inlineStr">
        <is>
          <t>55116</t>
        </is>
      </c>
      <c r="H3724" t="inlineStr">
        <is>
          <t>Mainz</t>
        </is>
      </c>
      <c r="I3724" t="inlineStr">
        <is>
          <t>DE</t>
        </is>
      </c>
      <c r="J3724" t="inlineStr">
        <is>
          <t>SGGNSS_M12</t>
        </is>
      </c>
      <c r="K3724" t="inlineStr">
        <is>
          <t>37 80 4694 496-3</t>
        </is>
      </c>
      <c r="L3724" t="inlineStr">
        <is>
          <t>2021-2420</t>
        </is>
      </c>
      <c r="M3724" s="6" t="n">
        <v>45813</v>
      </c>
      <c r="N3724" s="6" t="n">
        <v>47330</v>
      </c>
      <c r="O3724" t="n">
        <v>26.23</v>
      </c>
    </row>
    <row r="3725" hidden="1" s="287">
      <c r="A3725" t="inlineStr">
        <is>
          <t>V100060</t>
        </is>
      </c>
      <c r="B3725" t="n">
        <v>108</v>
      </c>
      <c r="C3725" t="n">
        <v>50</v>
      </c>
      <c r="D3725" t="inlineStr">
        <is>
          <t>Rail Cargo Austria AG</t>
        </is>
      </c>
      <c r="E3725" t="inlineStr">
        <is>
          <t>100020</t>
        </is>
      </c>
      <c r="F3725" t="inlineStr">
        <is>
          <t>Am Hauptbahnhof 2</t>
        </is>
      </c>
      <c r="G3725" t="inlineStr">
        <is>
          <t>1100</t>
        </is>
      </c>
      <c r="H3725" t="inlineStr">
        <is>
          <t>Wien</t>
        </is>
      </c>
      <c r="I3725" t="inlineStr">
        <is>
          <t>AT</t>
        </is>
      </c>
      <c r="J3725" t="inlineStr">
        <is>
          <t>SGNS_M9</t>
        </is>
      </c>
      <c r="K3725" t="inlineStr">
        <is>
          <t>37 80 4564 526-4</t>
        </is>
      </c>
      <c r="L3725" t="inlineStr">
        <is>
          <t>2024-0031</t>
        </is>
      </c>
      <c r="M3725" s="6" t="n">
        <v>45646</v>
      </c>
      <c r="N3725" s="6" t="n">
        <v>46721</v>
      </c>
      <c r="O3725" t="n">
        <v>15.75</v>
      </c>
    </row>
    <row r="3726" hidden="1" s="287">
      <c r="A3726" t="inlineStr">
        <is>
          <t>V100061</t>
        </is>
      </c>
      <c r="B3726" t="n">
        <v>240</v>
      </c>
      <c r="C3726" t="n">
        <v>20</v>
      </c>
      <c r="D3726" t="inlineStr">
        <is>
          <t>Rail Cargo Austria AG</t>
        </is>
      </c>
      <c r="E3726" t="inlineStr">
        <is>
          <t>100020</t>
        </is>
      </c>
      <c r="F3726" t="inlineStr">
        <is>
          <t>Am Hauptbahnhof 2</t>
        </is>
      </c>
      <c r="G3726" t="inlineStr">
        <is>
          <t>1100</t>
        </is>
      </c>
      <c r="H3726" t="inlineStr">
        <is>
          <t>Wien</t>
        </is>
      </c>
      <c r="I3726" t="inlineStr">
        <is>
          <t>AT</t>
        </is>
      </c>
      <c r="J3726" t="inlineStr">
        <is>
          <t>EANOS_95</t>
        </is>
      </c>
      <c r="K3726" t="inlineStr"/>
      <c r="L3726" t="inlineStr">
        <is>
          <t>2025-0008</t>
        </is>
      </c>
      <c r="M3726" s="6" t="n">
        <v>46346</v>
      </c>
      <c r="N3726" s="6" t="n">
        <v>50728</v>
      </c>
      <c r="O3726" t="n">
        <v>26</v>
      </c>
    </row>
    <row r="3727" hidden="1" s="287">
      <c r="A3727" t="inlineStr">
        <is>
          <t>V400001</t>
        </is>
      </c>
      <c r="B3727" t="n">
        <v>115</v>
      </c>
      <c r="C3727" t="n">
        <v>50</v>
      </c>
      <c r="D3727" t="inlineStr">
        <is>
          <t>DB Cargo AG</t>
        </is>
      </c>
      <c r="E3727" t="inlineStr">
        <is>
          <t>100000</t>
        </is>
      </c>
      <c r="F3727" t="inlineStr">
        <is>
          <t>Rheinstrasse 2</t>
        </is>
      </c>
      <c r="G3727" t="inlineStr">
        <is>
          <t>55116</t>
        </is>
      </c>
      <c r="H3727" t="inlineStr">
        <is>
          <t>Mainz</t>
        </is>
      </c>
      <c r="I3727" t="inlineStr">
        <is>
          <t>DE</t>
        </is>
      </c>
      <c r="J3727" t="inlineStr">
        <is>
          <t>SGGRSS_M20</t>
        </is>
      </c>
      <c r="K3727" t="inlineStr">
        <is>
          <t>33 80 4960 034-3</t>
        </is>
      </c>
      <c r="L3727" t="inlineStr">
        <is>
          <t>2021-2420</t>
        </is>
      </c>
      <c r="M3727" s="6" t="n">
        <v>44755</v>
      </c>
      <c r="N3727" s="6" t="n">
        <v>46811</v>
      </c>
      <c r="O3727" t="n">
        <v>25.4</v>
      </c>
    </row>
    <row r="3728" hidden="1" s="287">
      <c r="A3728" t="inlineStr">
        <is>
          <t>V400008</t>
        </is>
      </c>
      <c r="B3728" t="n">
        <v>103</v>
      </c>
      <c r="C3728" t="n">
        <v>50</v>
      </c>
      <c r="D3728" t="inlineStr">
        <is>
          <t>DB Cargo AG</t>
        </is>
      </c>
      <c r="E3728" t="inlineStr">
        <is>
          <t>100000</t>
        </is>
      </c>
      <c r="F3728" t="inlineStr">
        <is>
          <t>Rheinstrasse 2</t>
        </is>
      </c>
      <c r="G3728" t="inlineStr">
        <is>
          <t>55116</t>
        </is>
      </c>
      <c r="H3728" t="inlineStr">
        <is>
          <t>Mainz</t>
        </is>
      </c>
      <c r="I3728" t="inlineStr">
        <is>
          <t>DE</t>
        </is>
      </c>
      <c r="J3728" t="inlineStr">
        <is>
          <t>SGGNSS_M12</t>
        </is>
      </c>
      <c r="K3728" t="inlineStr">
        <is>
          <t>37 80 4694 498-9</t>
        </is>
      </c>
      <c r="L3728" t="inlineStr">
        <is>
          <t>2021-2420</t>
        </is>
      </c>
      <c r="M3728" s="6" t="n">
        <v>45813</v>
      </c>
      <c r="N3728" s="6" t="n">
        <v>47330</v>
      </c>
      <c r="O3728" t="n">
        <v>26.23</v>
      </c>
    </row>
    <row r="3729" hidden="1" s="287">
      <c r="A3729" t="inlineStr">
        <is>
          <t>V100060</t>
        </is>
      </c>
      <c r="B3729" t="n">
        <v>109</v>
      </c>
      <c r="C3729" t="n">
        <v>50</v>
      </c>
      <c r="D3729" t="inlineStr">
        <is>
          <t>Rail Cargo Austria AG</t>
        </is>
      </c>
      <c r="E3729" t="inlineStr">
        <is>
          <t>100020</t>
        </is>
      </c>
      <c r="F3729" t="inlineStr">
        <is>
          <t>Am Hauptbahnhof 2</t>
        </is>
      </c>
      <c r="G3729" t="inlineStr">
        <is>
          <t>1100</t>
        </is>
      </c>
      <c r="H3729" t="inlineStr">
        <is>
          <t>Wien</t>
        </is>
      </c>
      <c r="I3729" t="inlineStr">
        <is>
          <t>AT</t>
        </is>
      </c>
      <c r="J3729" t="inlineStr">
        <is>
          <t>SGNS_M9</t>
        </is>
      </c>
      <c r="K3729" t="inlineStr">
        <is>
          <t>37 80 4564 531-4</t>
        </is>
      </c>
      <c r="L3729" t="inlineStr">
        <is>
          <t>2024-0031</t>
        </is>
      </c>
      <c r="M3729" s="6" t="n">
        <v>45646</v>
      </c>
      <c r="N3729" s="6" t="n">
        <v>46721</v>
      </c>
      <c r="O3729" t="n">
        <v>15.75</v>
      </c>
    </row>
    <row r="3730" hidden="1" s="287">
      <c r="A3730" t="inlineStr">
        <is>
          <t>V100061</t>
        </is>
      </c>
      <c r="B3730" t="n">
        <v>241</v>
      </c>
      <c r="C3730" t="n">
        <v>20</v>
      </c>
      <c r="D3730" t="inlineStr">
        <is>
          <t>Rail Cargo Austria AG</t>
        </is>
      </c>
      <c r="E3730" t="inlineStr">
        <is>
          <t>100020</t>
        </is>
      </c>
      <c r="F3730" t="inlineStr">
        <is>
          <t>Am Hauptbahnhof 2</t>
        </is>
      </c>
      <c r="G3730" t="inlineStr">
        <is>
          <t>1100</t>
        </is>
      </c>
      <c r="H3730" t="inlineStr">
        <is>
          <t>Wien</t>
        </is>
      </c>
      <c r="I3730" t="inlineStr">
        <is>
          <t>AT</t>
        </is>
      </c>
      <c r="J3730" t="inlineStr">
        <is>
          <t>EANOS_95</t>
        </is>
      </c>
      <c r="K3730" t="inlineStr"/>
      <c r="L3730" t="inlineStr">
        <is>
          <t>2025-0008</t>
        </is>
      </c>
      <c r="M3730" s="6" t="n">
        <v>46346</v>
      </c>
      <c r="N3730" s="6" t="n">
        <v>50728</v>
      </c>
      <c r="O3730" t="n">
        <v>26</v>
      </c>
    </row>
    <row r="3731" hidden="1" s="287">
      <c r="A3731" t="inlineStr">
        <is>
          <t>V400001</t>
        </is>
      </c>
      <c r="B3731" t="n">
        <v>116</v>
      </c>
      <c r="C3731" t="n">
        <v>50</v>
      </c>
      <c r="D3731" t="inlineStr">
        <is>
          <t>DB Cargo AG</t>
        </is>
      </c>
      <c r="E3731" t="inlineStr">
        <is>
          <t>100000</t>
        </is>
      </c>
      <c r="F3731" t="inlineStr">
        <is>
          <t>Rheinstrasse 2</t>
        </is>
      </c>
      <c r="G3731" t="inlineStr">
        <is>
          <t>55116</t>
        </is>
      </c>
      <c r="H3731" t="inlineStr">
        <is>
          <t>Mainz</t>
        </is>
      </c>
      <c r="I3731" t="inlineStr">
        <is>
          <t>DE</t>
        </is>
      </c>
      <c r="J3731" t="inlineStr">
        <is>
          <t>SGGRSS_M20</t>
        </is>
      </c>
      <c r="K3731" t="inlineStr">
        <is>
          <t>33 80 4960 035-0</t>
        </is>
      </c>
      <c r="L3731" t="inlineStr">
        <is>
          <t>2021-2420</t>
        </is>
      </c>
      <c r="M3731" s="6" t="n">
        <v>44755</v>
      </c>
      <c r="N3731" s="6" t="n">
        <v>46811</v>
      </c>
      <c r="O3731" t="n">
        <v>25.4</v>
      </c>
    </row>
    <row r="3732" hidden="1" s="287">
      <c r="A3732" t="inlineStr">
        <is>
          <t>V400008</t>
        </is>
      </c>
      <c r="B3732" t="n">
        <v>104</v>
      </c>
      <c r="C3732" t="n">
        <v>50</v>
      </c>
      <c r="D3732" t="inlineStr">
        <is>
          <t>DB Cargo AG</t>
        </is>
      </c>
      <c r="E3732" t="inlineStr">
        <is>
          <t>100000</t>
        </is>
      </c>
      <c r="F3732" t="inlineStr">
        <is>
          <t>Rheinstrasse 2</t>
        </is>
      </c>
      <c r="G3732" t="inlineStr">
        <is>
          <t>55116</t>
        </is>
      </c>
      <c r="H3732" t="inlineStr">
        <is>
          <t>Mainz</t>
        </is>
      </c>
      <c r="I3732" t="inlineStr">
        <is>
          <t>DE</t>
        </is>
      </c>
      <c r="J3732" t="inlineStr">
        <is>
          <t>SGGNSS_M12</t>
        </is>
      </c>
      <c r="K3732" t="inlineStr">
        <is>
          <t>37 80 4694 500-2</t>
        </is>
      </c>
      <c r="L3732" t="inlineStr">
        <is>
          <t>2021-2420</t>
        </is>
      </c>
      <c r="M3732" s="6" t="n">
        <v>45813</v>
      </c>
      <c r="N3732" s="6" t="n">
        <v>47330</v>
      </c>
      <c r="O3732" t="n">
        <v>26.23</v>
      </c>
    </row>
    <row r="3733" hidden="1" s="287">
      <c r="A3733" t="inlineStr">
        <is>
          <t>V100060</t>
        </is>
      </c>
      <c r="B3733" t="n">
        <v>110</v>
      </c>
      <c r="C3733" t="n">
        <v>50</v>
      </c>
      <c r="D3733" t="inlineStr">
        <is>
          <t>Rail Cargo Austria AG</t>
        </is>
      </c>
      <c r="E3733" t="inlineStr">
        <is>
          <t>100020</t>
        </is>
      </c>
      <c r="F3733" t="inlineStr">
        <is>
          <t>Am Hauptbahnhof 2</t>
        </is>
      </c>
      <c r="G3733" t="inlineStr">
        <is>
          <t>1100</t>
        </is>
      </c>
      <c r="H3733" t="inlineStr">
        <is>
          <t>Wien</t>
        </is>
      </c>
      <c r="I3733" t="inlineStr">
        <is>
          <t>AT</t>
        </is>
      </c>
      <c r="J3733" t="inlineStr">
        <is>
          <t>SGNS_M9</t>
        </is>
      </c>
      <c r="K3733" t="inlineStr">
        <is>
          <t>37 80 4564 544-7</t>
        </is>
      </c>
      <c r="L3733" t="inlineStr">
        <is>
          <t>2024-0031</t>
        </is>
      </c>
      <c r="M3733" s="6" t="n">
        <v>45646</v>
      </c>
      <c r="N3733" s="6" t="n">
        <v>46721</v>
      </c>
      <c r="O3733" t="n">
        <v>15.75</v>
      </c>
    </row>
    <row r="3734" hidden="1" s="287">
      <c r="A3734" t="inlineStr">
        <is>
          <t>V100061</t>
        </is>
      </c>
      <c r="B3734" t="n">
        <v>242</v>
      </c>
      <c r="C3734" t="n">
        <v>20</v>
      </c>
      <c r="D3734" t="inlineStr">
        <is>
          <t>Rail Cargo Austria AG</t>
        </is>
      </c>
      <c r="E3734" t="inlineStr">
        <is>
          <t>100020</t>
        </is>
      </c>
      <c r="F3734" t="inlineStr">
        <is>
          <t>Am Hauptbahnhof 2</t>
        </is>
      </c>
      <c r="G3734" t="inlineStr">
        <is>
          <t>1100</t>
        </is>
      </c>
      <c r="H3734" t="inlineStr">
        <is>
          <t>Wien</t>
        </is>
      </c>
      <c r="I3734" t="inlineStr">
        <is>
          <t>AT</t>
        </is>
      </c>
      <c r="J3734" t="inlineStr">
        <is>
          <t>EANOS_95</t>
        </is>
      </c>
      <c r="K3734" t="inlineStr"/>
      <c r="L3734" t="inlineStr">
        <is>
          <t>2025-0008</t>
        </is>
      </c>
      <c r="M3734" s="6" t="n">
        <v>46346</v>
      </c>
      <c r="N3734" s="6" t="n">
        <v>50728</v>
      </c>
      <c r="O3734" t="n">
        <v>26</v>
      </c>
    </row>
    <row r="3735" hidden="1" s="287">
      <c r="A3735" t="inlineStr">
        <is>
          <t>V400001</t>
        </is>
      </c>
      <c r="B3735" t="n">
        <v>117</v>
      </c>
      <c r="C3735" t="n">
        <v>50</v>
      </c>
      <c r="D3735" t="inlineStr">
        <is>
          <t>DB Cargo AG</t>
        </is>
      </c>
      <c r="E3735" t="inlineStr">
        <is>
          <t>100000</t>
        </is>
      </c>
      <c r="F3735" t="inlineStr">
        <is>
          <t>Rheinstrasse 2</t>
        </is>
      </c>
      <c r="G3735" t="inlineStr">
        <is>
          <t>55116</t>
        </is>
      </c>
      <c r="H3735" t="inlineStr">
        <is>
          <t>Mainz</t>
        </is>
      </c>
      <c r="I3735" t="inlineStr">
        <is>
          <t>DE</t>
        </is>
      </c>
      <c r="J3735" t="inlineStr">
        <is>
          <t>SGGRSS_M20</t>
        </is>
      </c>
      <c r="K3735" t="inlineStr">
        <is>
          <t>33 80 4960 036-8</t>
        </is>
      </c>
      <c r="L3735" t="inlineStr">
        <is>
          <t>2021-2420</t>
        </is>
      </c>
      <c r="M3735" s="6" t="n">
        <v>44755</v>
      </c>
      <c r="N3735" s="6" t="n">
        <v>46811</v>
      </c>
      <c r="O3735" t="n">
        <v>25.4</v>
      </c>
    </row>
    <row r="3736" hidden="1" s="287">
      <c r="A3736" t="inlineStr">
        <is>
          <t>V400008</t>
        </is>
      </c>
      <c r="B3736" t="n">
        <v>105</v>
      </c>
      <c r="C3736" t="n">
        <v>50</v>
      </c>
      <c r="D3736" t="inlineStr">
        <is>
          <t>DB Cargo AG</t>
        </is>
      </c>
      <c r="E3736" t="inlineStr">
        <is>
          <t>100000</t>
        </is>
      </c>
      <c r="F3736" t="inlineStr">
        <is>
          <t>Rheinstrasse 2</t>
        </is>
      </c>
      <c r="G3736" t="inlineStr">
        <is>
          <t>55116</t>
        </is>
      </c>
      <c r="H3736" t="inlineStr">
        <is>
          <t>Mainz</t>
        </is>
      </c>
      <c r="I3736" t="inlineStr">
        <is>
          <t>DE</t>
        </is>
      </c>
      <c r="J3736" t="inlineStr">
        <is>
          <t>SGGNSS_M12</t>
        </is>
      </c>
      <c r="K3736" t="inlineStr">
        <is>
          <t>37 80 4694 502-8</t>
        </is>
      </c>
      <c r="L3736" t="inlineStr">
        <is>
          <t>2021-2420</t>
        </is>
      </c>
      <c r="M3736" s="6" t="n">
        <v>45813</v>
      </c>
      <c r="N3736" s="6" t="n">
        <v>47330</v>
      </c>
      <c r="O3736" t="n">
        <v>26.23</v>
      </c>
    </row>
    <row r="3737" hidden="1" s="287">
      <c r="A3737" t="inlineStr">
        <is>
          <t>V100060</t>
        </is>
      </c>
      <c r="B3737" t="n">
        <v>111</v>
      </c>
      <c r="C3737" t="n">
        <v>50</v>
      </c>
      <c r="D3737" t="inlineStr">
        <is>
          <t>Rail Cargo Austria AG</t>
        </is>
      </c>
      <c r="E3737" t="inlineStr">
        <is>
          <t>100020</t>
        </is>
      </c>
      <c r="F3737" t="inlineStr">
        <is>
          <t>Am Hauptbahnhof 2</t>
        </is>
      </c>
      <c r="G3737" t="inlineStr">
        <is>
          <t>1100</t>
        </is>
      </c>
      <c r="H3737" t="inlineStr">
        <is>
          <t>Wien</t>
        </is>
      </c>
      <c r="I3737" t="inlineStr">
        <is>
          <t>AT</t>
        </is>
      </c>
      <c r="J3737" t="inlineStr">
        <is>
          <t>SGNS_M9</t>
        </is>
      </c>
      <c r="K3737" t="inlineStr">
        <is>
          <t>37 80 4564 585-0</t>
        </is>
      </c>
      <c r="L3737" t="inlineStr">
        <is>
          <t>2024-0031</t>
        </is>
      </c>
      <c r="M3737" s="6" t="n">
        <v>45646</v>
      </c>
      <c r="N3737" s="6" t="n">
        <v>46721</v>
      </c>
      <c r="O3737" t="n">
        <v>15.75</v>
      </c>
    </row>
    <row r="3738" hidden="1" s="287">
      <c r="A3738" t="inlineStr">
        <is>
          <t>V100061</t>
        </is>
      </c>
      <c r="B3738" t="n">
        <v>243</v>
      </c>
      <c r="C3738" t="n">
        <v>20</v>
      </c>
      <c r="D3738" t="inlineStr">
        <is>
          <t>Rail Cargo Austria AG</t>
        </is>
      </c>
      <c r="E3738" t="inlineStr">
        <is>
          <t>100020</t>
        </is>
      </c>
      <c r="F3738" t="inlineStr">
        <is>
          <t>Am Hauptbahnhof 2</t>
        </is>
      </c>
      <c r="G3738" t="inlineStr">
        <is>
          <t>1100</t>
        </is>
      </c>
      <c r="H3738" t="inlineStr">
        <is>
          <t>Wien</t>
        </is>
      </c>
      <c r="I3738" t="inlineStr">
        <is>
          <t>AT</t>
        </is>
      </c>
      <c r="J3738" t="inlineStr">
        <is>
          <t>EANOS_95</t>
        </is>
      </c>
      <c r="K3738" t="inlineStr"/>
      <c r="L3738" t="inlineStr">
        <is>
          <t>2025-0008</t>
        </is>
      </c>
      <c r="M3738" s="6" t="n">
        <v>46346</v>
      </c>
      <c r="N3738" s="6" t="n">
        <v>50728</v>
      </c>
      <c r="O3738" t="n">
        <v>26</v>
      </c>
    </row>
    <row r="3739" hidden="1" s="287">
      <c r="A3739" t="inlineStr">
        <is>
          <t>V400001</t>
        </is>
      </c>
      <c r="B3739" t="n">
        <v>118</v>
      </c>
      <c r="C3739" t="n">
        <v>50</v>
      </c>
      <c r="D3739" t="inlineStr">
        <is>
          <t>DB Cargo AG</t>
        </is>
      </c>
      <c r="E3739" t="inlineStr">
        <is>
          <t>100000</t>
        </is>
      </c>
      <c r="F3739" t="inlineStr">
        <is>
          <t>Rheinstrasse 2</t>
        </is>
      </c>
      <c r="G3739" t="inlineStr">
        <is>
          <t>55116</t>
        </is>
      </c>
      <c r="H3739" t="inlineStr">
        <is>
          <t>Mainz</t>
        </is>
      </c>
      <c r="I3739" t="inlineStr">
        <is>
          <t>DE</t>
        </is>
      </c>
      <c r="J3739" t="inlineStr">
        <is>
          <t>SGGRSS_M20</t>
        </is>
      </c>
      <c r="K3739" t="inlineStr">
        <is>
          <t>33 80 4960 037-6</t>
        </is>
      </c>
      <c r="L3739" t="inlineStr">
        <is>
          <t>2021-2420</t>
        </is>
      </c>
      <c r="M3739" s="6" t="n">
        <v>44755</v>
      </c>
      <c r="N3739" s="6" t="n">
        <v>46811</v>
      </c>
      <c r="O3739" t="n">
        <v>25.4</v>
      </c>
    </row>
    <row r="3740" hidden="1" s="287">
      <c r="A3740" t="inlineStr">
        <is>
          <t>V400008</t>
        </is>
      </c>
      <c r="B3740" t="n">
        <v>106</v>
      </c>
      <c r="C3740" t="n">
        <v>50</v>
      </c>
      <c r="D3740" t="inlineStr">
        <is>
          <t>DB Cargo AG</t>
        </is>
      </c>
      <c r="E3740" t="inlineStr">
        <is>
          <t>100000</t>
        </is>
      </c>
      <c r="F3740" t="inlineStr">
        <is>
          <t>Rheinstrasse 2</t>
        </is>
      </c>
      <c r="G3740" t="inlineStr">
        <is>
          <t>55116</t>
        </is>
      </c>
      <c r="H3740" t="inlineStr">
        <is>
          <t>Mainz</t>
        </is>
      </c>
      <c r="I3740" t="inlineStr">
        <is>
          <t>DE</t>
        </is>
      </c>
      <c r="J3740" t="inlineStr">
        <is>
          <t>SGGNSS_M12</t>
        </is>
      </c>
      <c r="K3740" t="inlineStr">
        <is>
          <t>37 80 4694 503-6</t>
        </is>
      </c>
      <c r="L3740" t="inlineStr">
        <is>
          <t>2021-2420</t>
        </is>
      </c>
      <c r="M3740" s="6" t="n">
        <v>45813</v>
      </c>
      <c r="N3740" s="6" t="n">
        <v>47330</v>
      </c>
      <c r="O3740" t="n">
        <v>26.23</v>
      </c>
    </row>
    <row r="3741" hidden="1" s="287">
      <c r="A3741" t="inlineStr">
        <is>
          <t>V100060</t>
        </is>
      </c>
      <c r="B3741" t="n">
        <v>112</v>
      </c>
      <c r="C3741" t="n">
        <v>50</v>
      </c>
      <c r="D3741" t="inlineStr">
        <is>
          <t>Rail Cargo Austria AG</t>
        </is>
      </c>
      <c r="E3741" t="inlineStr">
        <is>
          <t>100020</t>
        </is>
      </c>
      <c r="F3741" t="inlineStr">
        <is>
          <t>Am Hauptbahnhof 2</t>
        </is>
      </c>
      <c r="G3741" t="inlineStr">
        <is>
          <t>1100</t>
        </is>
      </c>
      <c r="H3741" t="inlineStr">
        <is>
          <t>Wien</t>
        </is>
      </c>
      <c r="I3741" t="inlineStr">
        <is>
          <t>AT</t>
        </is>
      </c>
      <c r="J3741" t="inlineStr">
        <is>
          <t>SGNS_M9</t>
        </is>
      </c>
      <c r="K3741" t="inlineStr">
        <is>
          <t>37 80 4564 684-1</t>
        </is>
      </c>
      <c r="L3741" t="inlineStr">
        <is>
          <t>2024-0031</t>
        </is>
      </c>
      <c r="M3741" s="6" t="n">
        <v>45646</v>
      </c>
      <c r="N3741" s="6" t="n">
        <v>46721</v>
      </c>
      <c r="O3741" t="n">
        <v>15.75</v>
      </c>
    </row>
    <row r="3742" hidden="1" s="287">
      <c r="A3742" t="inlineStr">
        <is>
          <t>V100061</t>
        </is>
      </c>
      <c r="B3742" t="n">
        <v>244</v>
      </c>
      <c r="C3742" t="n">
        <v>20</v>
      </c>
      <c r="D3742" t="inlineStr">
        <is>
          <t>Rail Cargo Austria AG</t>
        </is>
      </c>
      <c r="E3742" t="inlineStr">
        <is>
          <t>100020</t>
        </is>
      </c>
      <c r="F3742" t="inlineStr">
        <is>
          <t>Am Hauptbahnhof 2</t>
        </is>
      </c>
      <c r="G3742" t="inlineStr">
        <is>
          <t>1100</t>
        </is>
      </c>
      <c r="H3742" t="inlineStr">
        <is>
          <t>Wien</t>
        </is>
      </c>
      <c r="I3742" t="inlineStr">
        <is>
          <t>AT</t>
        </is>
      </c>
      <c r="J3742" t="inlineStr">
        <is>
          <t>EANOS_95</t>
        </is>
      </c>
      <c r="K3742" t="inlineStr"/>
      <c r="L3742" t="inlineStr">
        <is>
          <t>2025-0008</t>
        </is>
      </c>
      <c r="M3742" s="6" t="n">
        <v>46346</v>
      </c>
      <c r="N3742" s="6" t="n">
        <v>50728</v>
      </c>
      <c r="O3742" t="n">
        <v>26</v>
      </c>
    </row>
    <row r="3743" hidden="1" s="287">
      <c r="A3743" t="inlineStr">
        <is>
          <t>V400001</t>
        </is>
      </c>
      <c r="B3743" t="n">
        <v>119</v>
      </c>
      <c r="C3743" t="n">
        <v>50</v>
      </c>
      <c r="D3743" t="inlineStr">
        <is>
          <t>DB Cargo AG</t>
        </is>
      </c>
      <c r="E3743" t="inlineStr">
        <is>
          <t>100000</t>
        </is>
      </c>
      <c r="F3743" t="inlineStr">
        <is>
          <t>Rheinstrasse 2</t>
        </is>
      </c>
      <c r="G3743" t="inlineStr">
        <is>
          <t>55116</t>
        </is>
      </c>
      <c r="H3743" t="inlineStr">
        <is>
          <t>Mainz</t>
        </is>
      </c>
      <c r="I3743" t="inlineStr">
        <is>
          <t>DE</t>
        </is>
      </c>
      <c r="J3743" t="inlineStr">
        <is>
          <t>SGGRSS_M20</t>
        </is>
      </c>
      <c r="K3743" t="inlineStr">
        <is>
          <t>33 80 4960 038-4</t>
        </is>
      </c>
      <c r="L3743" t="inlineStr">
        <is>
          <t>2021-2420</t>
        </is>
      </c>
      <c r="M3743" s="6" t="n">
        <v>44755</v>
      </c>
      <c r="N3743" s="6" t="n">
        <v>46811</v>
      </c>
      <c r="O3743" t="n">
        <v>25.4</v>
      </c>
    </row>
    <row r="3744" hidden="1" s="287">
      <c r="A3744" t="inlineStr">
        <is>
          <t>V400008</t>
        </is>
      </c>
      <c r="B3744" t="n">
        <v>107</v>
      </c>
      <c r="C3744" t="n">
        <v>50</v>
      </c>
      <c r="D3744" t="inlineStr">
        <is>
          <t>DB Cargo AG</t>
        </is>
      </c>
      <c r="E3744" t="inlineStr">
        <is>
          <t>100000</t>
        </is>
      </c>
      <c r="F3744" t="inlineStr">
        <is>
          <t>Rheinstrasse 2</t>
        </is>
      </c>
      <c r="G3744" t="inlineStr">
        <is>
          <t>55116</t>
        </is>
      </c>
      <c r="H3744" t="inlineStr">
        <is>
          <t>Mainz</t>
        </is>
      </c>
      <c r="I3744" t="inlineStr">
        <is>
          <t>DE</t>
        </is>
      </c>
      <c r="J3744" t="inlineStr">
        <is>
          <t>SGGNSS_M12</t>
        </is>
      </c>
      <c r="K3744" t="inlineStr">
        <is>
          <t>37 80 4694 504-4</t>
        </is>
      </c>
      <c r="L3744" t="inlineStr">
        <is>
          <t>2021-2420</t>
        </is>
      </c>
      <c r="M3744" s="6" t="n">
        <v>45813</v>
      </c>
      <c r="N3744" s="6" t="n">
        <v>47330</v>
      </c>
      <c r="O3744" t="n">
        <v>26.23</v>
      </c>
    </row>
    <row r="3745" hidden="1" s="287">
      <c r="A3745" t="inlineStr">
        <is>
          <t>V100060</t>
        </is>
      </c>
      <c r="B3745" t="n">
        <v>113</v>
      </c>
      <c r="C3745" t="n">
        <v>50</v>
      </c>
      <c r="D3745" t="inlineStr">
        <is>
          <t>Rail Cargo Austria AG</t>
        </is>
      </c>
      <c r="E3745" t="inlineStr">
        <is>
          <t>100020</t>
        </is>
      </c>
      <c r="F3745" t="inlineStr">
        <is>
          <t>Am Hauptbahnhof 2</t>
        </is>
      </c>
      <c r="G3745" t="inlineStr">
        <is>
          <t>1100</t>
        </is>
      </c>
      <c r="H3745" t="inlineStr">
        <is>
          <t>Wien</t>
        </is>
      </c>
      <c r="I3745" t="inlineStr">
        <is>
          <t>AT</t>
        </is>
      </c>
      <c r="J3745" t="inlineStr">
        <is>
          <t>SGNSS_M10</t>
        </is>
      </c>
      <c r="K3745" t="inlineStr">
        <is>
          <t>37 80 4565 524-8</t>
        </is>
      </c>
      <c r="L3745" t="inlineStr">
        <is>
          <t>2024-0031</t>
        </is>
      </c>
      <c r="M3745" s="6" t="n">
        <v>45646</v>
      </c>
      <c r="N3745" s="6" t="n">
        <v>46721</v>
      </c>
      <c r="O3745" t="n">
        <v>15.75</v>
      </c>
    </row>
    <row r="3746" hidden="1" s="287">
      <c r="A3746" t="inlineStr">
        <is>
          <t>V100061</t>
        </is>
      </c>
      <c r="B3746" t="n">
        <v>245</v>
      </c>
      <c r="C3746" t="n">
        <v>20</v>
      </c>
      <c r="D3746" t="inlineStr">
        <is>
          <t>Rail Cargo Austria AG</t>
        </is>
      </c>
      <c r="E3746" t="inlineStr">
        <is>
          <t>100020</t>
        </is>
      </c>
      <c r="F3746" t="inlineStr">
        <is>
          <t>Am Hauptbahnhof 2</t>
        </is>
      </c>
      <c r="G3746" t="inlineStr">
        <is>
          <t>1100</t>
        </is>
      </c>
      <c r="H3746" t="inlineStr">
        <is>
          <t>Wien</t>
        </is>
      </c>
      <c r="I3746" t="inlineStr">
        <is>
          <t>AT</t>
        </is>
      </c>
      <c r="J3746" t="inlineStr">
        <is>
          <t>EANOS_95</t>
        </is>
      </c>
      <c r="K3746" t="inlineStr"/>
      <c r="L3746" t="inlineStr">
        <is>
          <t>2025-0008</t>
        </is>
      </c>
      <c r="M3746" s="6" t="n">
        <v>46346</v>
      </c>
      <c r="N3746" s="6" t="n">
        <v>50728</v>
      </c>
      <c r="O3746" t="n">
        <v>26</v>
      </c>
    </row>
    <row r="3747" hidden="1" s="287">
      <c r="A3747" t="inlineStr">
        <is>
          <t>V400001</t>
        </is>
      </c>
      <c r="B3747" t="n">
        <v>120</v>
      </c>
      <c r="C3747" t="n">
        <v>50</v>
      </c>
      <c r="D3747" t="inlineStr">
        <is>
          <t>DB Cargo AG</t>
        </is>
      </c>
      <c r="E3747" t="inlineStr">
        <is>
          <t>100000</t>
        </is>
      </c>
      <c r="F3747" t="inlineStr">
        <is>
          <t>Rheinstrasse 2</t>
        </is>
      </c>
      <c r="G3747" t="inlineStr">
        <is>
          <t>55116</t>
        </is>
      </c>
      <c r="H3747" t="inlineStr">
        <is>
          <t>Mainz</t>
        </is>
      </c>
      <c r="I3747" t="inlineStr">
        <is>
          <t>DE</t>
        </is>
      </c>
      <c r="J3747" t="inlineStr">
        <is>
          <t>SGGRSS_M20</t>
        </is>
      </c>
      <c r="K3747" t="inlineStr">
        <is>
          <t>33 80 4960 039-2</t>
        </is>
      </c>
      <c r="L3747" t="inlineStr">
        <is>
          <t>2021-2420</t>
        </is>
      </c>
      <c r="M3747" s="6" t="n">
        <v>44755</v>
      </c>
      <c r="N3747" s="6" t="n">
        <v>46811</v>
      </c>
      <c r="O3747" t="n">
        <v>25.4</v>
      </c>
    </row>
    <row r="3748" hidden="1" s="287">
      <c r="A3748" t="inlineStr">
        <is>
          <t>V400008</t>
        </is>
      </c>
      <c r="B3748" t="n">
        <v>108</v>
      </c>
      <c r="C3748" t="n">
        <v>50</v>
      </c>
      <c r="D3748" t="inlineStr">
        <is>
          <t>DB Cargo AG</t>
        </is>
      </c>
      <c r="E3748" t="inlineStr">
        <is>
          <t>100000</t>
        </is>
      </c>
      <c r="F3748" t="inlineStr">
        <is>
          <t>Rheinstrasse 2</t>
        </is>
      </c>
      <c r="G3748" t="inlineStr">
        <is>
          <t>55116</t>
        </is>
      </c>
      <c r="H3748" t="inlineStr">
        <is>
          <t>Mainz</t>
        </is>
      </c>
      <c r="I3748" t="inlineStr">
        <is>
          <t>DE</t>
        </is>
      </c>
      <c r="J3748" t="inlineStr">
        <is>
          <t>SGGNSS_M12</t>
        </is>
      </c>
      <c r="K3748" t="inlineStr">
        <is>
          <t>37 80 4694 505-1</t>
        </is>
      </c>
      <c r="L3748" t="inlineStr">
        <is>
          <t>2021-2420</t>
        </is>
      </c>
      <c r="M3748" s="6" t="n">
        <v>45813</v>
      </c>
      <c r="N3748" s="6" t="n">
        <v>47330</v>
      </c>
      <c r="O3748" t="n">
        <v>26.23</v>
      </c>
    </row>
    <row r="3749" hidden="1" s="287">
      <c r="A3749" t="inlineStr">
        <is>
          <t>V100060</t>
        </is>
      </c>
      <c r="B3749" t="n">
        <v>114</v>
      </c>
      <c r="C3749" t="n">
        <v>50</v>
      </c>
      <c r="D3749" t="inlineStr">
        <is>
          <t>Rail Cargo Austria AG</t>
        </is>
      </c>
      <c r="E3749" t="inlineStr">
        <is>
          <t>100020</t>
        </is>
      </c>
      <c r="F3749" t="inlineStr">
        <is>
          <t>Am Hauptbahnhof 2</t>
        </is>
      </c>
      <c r="G3749" t="inlineStr">
        <is>
          <t>1100</t>
        </is>
      </c>
      <c r="H3749" t="inlineStr">
        <is>
          <t>Wien</t>
        </is>
      </c>
      <c r="I3749" t="inlineStr">
        <is>
          <t>AT</t>
        </is>
      </c>
      <c r="J3749" t="inlineStr">
        <is>
          <t>SGNS_M13</t>
        </is>
      </c>
      <c r="K3749" t="inlineStr">
        <is>
          <t>37 80 4564 192-5</t>
        </is>
      </c>
      <c r="L3749" t="inlineStr">
        <is>
          <t>2024-0031</t>
        </is>
      </c>
      <c r="M3749" s="6" t="n">
        <v>45700</v>
      </c>
      <c r="N3749" s="6" t="n">
        <v>46721</v>
      </c>
      <c r="O3749" t="n">
        <v>15.75</v>
      </c>
    </row>
    <row r="3750" hidden="1" s="287">
      <c r="A3750" t="inlineStr">
        <is>
          <t>V100061</t>
        </is>
      </c>
      <c r="B3750" t="n">
        <v>246</v>
      </c>
      <c r="C3750" t="n">
        <v>20</v>
      </c>
      <c r="D3750" t="inlineStr">
        <is>
          <t>Rail Cargo Austria AG</t>
        </is>
      </c>
      <c r="E3750" t="inlineStr">
        <is>
          <t>100020</t>
        </is>
      </c>
      <c r="F3750" t="inlineStr">
        <is>
          <t>Am Hauptbahnhof 2</t>
        </is>
      </c>
      <c r="G3750" t="inlineStr">
        <is>
          <t>1100</t>
        </is>
      </c>
      <c r="H3750" t="inlineStr">
        <is>
          <t>Wien</t>
        </is>
      </c>
      <c r="I3750" t="inlineStr">
        <is>
          <t>AT</t>
        </is>
      </c>
      <c r="J3750" t="inlineStr">
        <is>
          <t>EANOS_95</t>
        </is>
      </c>
      <c r="K3750" t="inlineStr"/>
      <c r="L3750" t="inlineStr">
        <is>
          <t>2025-0008</t>
        </is>
      </c>
      <c r="M3750" s="6" t="n">
        <v>46346</v>
      </c>
      <c r="N3750" s="6" t="n">
        <v>50728</v>
      </c>
      <c r="O3750" t="n">
        <v>26</v>
      </c>
    </row>
    <row r="3751" hidden="1" s="287">
      <c r="A3751" t="inlineStr">
        <is>
          <t>V400001</t>
        </is>
      </c>
      <c r="B3751" t="n">
        <v>121</v>
      </c>
      <c r="C3751" t="n">
        <v>50</v>
      </c>
      <c r="D3751" t="inlineStr">
        <is>
          <t>DB Cargo AG</t>
        </is>
      </c>
      <c r="E3751" t="inlineStr">
        <is>
          <t>100000</t>
        </is>
      </c>
      <c r="F3751" t="inlineStr">
        <is>
          <t>Rheinstrasse 2</t>
        </is>
      </c>
      <c r="G3751" t="inlineStr">
        <is>
          <t>55116</t>
        </is>
      </c>
      <c r="H3751" t="inlineStr">
        <is>
          <t>Mainz</t>
        </is>
      </c>
      <c r="I3751" t="inlineStr">
        <is>
          <t>DE</t>
        </is>
      </c>
      <c r="J3751" t="inlineStr">
        <is>
          <t>SGGRSS_M20</t>
        </is>
      </c>
      <c r="K3751" t="inlineStr">
        <is>
          <t>33 80 4960 040-0</t>
        </is>
      </c>
      <c r="L3751" t="inlineStr">
        <is>
          <t>2021-2420</t>
        </is>
      </c>
      <c r="M3751" s="6" t="n">
        <v>44755</v>
      </c>
      <c r="N3751" s="6" t="n">
        <v>46811</v>
      </c>
      <c r="O3751" t="n">
        <v>25.4</v>
      </c>
    </row>
    <row r="3752" hidden="1" s="287">
      <c r="A3752" t="inlineStr">
        <is>
          <t>V400008</t>
        </is>
      </c>
      <c r="B3752" t="n">
        <v>109</v>
      </c>
      <c r="C3752" t="n">
        <v>50</v>
      </c>
      <c r="D3752" t="inlineStr">
        <is>
          <t>DB Cargo AG</t>
        </is>
      </c>
      <c r="E3752" t="inlineStr">
        <is>
          <t>100000</t>
        </is>
      </c>
      <c r="F3752" t="inlineStr">
        <is>
          <t>Rheinstrasse 2</t>
        </is>
      </c>
      <c r="G3752" t="inlineStr">
        <is>
          <t>55116</t>
        </is>
      </c>
      <c r="H3752" t="inlineStr">
        <is>
          <t>Mainz</t>
        </is>
      </c>
      <c r="I3752" t="inlineStr">
        <is>
          <t>DE</t>
        </is>
      </c>
      <c r="J3752" t="inlineStr">
        <is>
          <t>SGGNSS_M12</t>
        </is>
      </c>
      <c r="K3752" t="inlineStr">
        <is>
          <t>37 80 4694 506-9</t>
        </is>
      </c>
      <c r="L3752" t="inlineStr">
        <is>
          <t>2021-2420</t>
        </is>
      </c>
      <c r="M3752" s="6" t="n">
        <v>45813</v>
      </c>
      <c r="N3752" s="6" t="n">
        <v>47330</v>
      </c>
      <c r="O3752" t="n">
        <v>26.23</v>
      </c>
    </row>
    <row r="3753" hidden="1" s="287">
      <c r="A3753" t="inlineStr">
        <is>
          <t>V100060</t>
        </is>
      </c>
      <c r="B3753" t="n">
        <v>115</v>
      </c>
      <c r="C3753" t="n">
        <v>50</v>
      </c>
      <c r="D3753" t="inlineStr">
        <is>
          <t>Rail Cargo Austria AG</t>
        </is>
      </c>
      <c r="E3753" t="inlineStr">
        <is>
          <t>100020</t>
        </is>
      </c>
      <c r="F3753" t="inlineStr">
        <is>
          <t>Am Hauptbahnhof 2</t>
        </is>
      </c>
      <c r="G3753" t="inlineStr">
        <is>
          <t>1100</t>
        </is>
      </c>
      <c r="H3753" t="inlineStr">
        <is>
          <t>Wien</t>
        </is>
      </c>
      <c r="I3753" t="inlineStr">
        <is>
          <t>AT</t>
        </is>
      </c>
      <c r="J3753" t="inlineStr">
        <is>
          <t>SGNS_M13</t>
        </is>
      </c>
      <c r="K3753" t="inlineStr">
        <is>
          <t>37 80 4564 287-3</t>
        </is>
      </c>
      <c r="L3753" t="inlineStr">
        <is>
          <t>2024-0031</t>
        </is>
      </c>
      <c r="M3753" s="6" t="n">
        <v>45700</v>
      </c>
      <c r="N3753" s="6" t="n">
        <v>46721</v>
      </c>
      <c r="O3753" t="n">
        <v>15.75</v>
      </c>
    </row>
    <row r="3754" hidden="1" s="287">
      <c r="A3754" t="inlineStr">
        <is>
          <t>V100061</t>
        </is>
      </c>
      <c r="B3754" t="n">
        <v>247</v>
      </c>
      <c r="C3754" t="n">
        <v>20</v>
      </c>
      <c r="D3754" t="inlineStr">
        <is>
          <t>Rail Cargo Austria AG</t>
        </is>
      </c>
      <c r="E3754" t="inlineStr">
        <is>
          <t>100020</t>
        </is>
      </c>
      <c r="F3754" t="inlineStr">
        <is>
          <t>Am Hauptbahnhof 2</t>
        </is>
      </c>
      <c r="G3754" t="inlineStr">
        <is>
          <t>1100</t>
        </is>
      </c>
      <c r="H3754" t="inlineStr">
        <is>
          <t>Wien</t>
        </is>
      </c>
      <c r="I3754" t="inlineStr">
        <is>
          <t>AT</t>
        </is>
      </c>
      <c r="J3754" t="inlineStr">
        <is>
          <t>EANOS_95</t>
        </is>
      </c>
      <c r="K3754" t="inlineStr"/>
      <c r="L3754" t="inlineStr">
        <is>
          <t>2025-0008</t>
        </is>
      </c>
      <c r="M3754" s="6" t="n">
        <v>46346</v>
      </c>
      <c r="N3754" s="6" t="n">
        <v>50728</v>
      </c>
      <c r="O3754" t="n">
        <v>26</v>
      </c>
    </row>
    <row r="3755" hidden="1" s="287">
      <c r="A3755" t="inlineStr">
        <is>
          <t>V400008</t>
        </is>
      </c>
      <c r="B3755" t="n">
        <v>110</v>
      </c>
      <c r="C3755" t="n">
        <v>50</v>
      </c>
      <c r="D3755" t="inlineStr">
        <is>
          <t>DB Cargo AG</t>
        </is>
      </c>
      <c r="E3755" t="inlineStr">
        <is>
          <t>100000</t>
        </is>
      </c>
      <c r="F3755" t="inlineStr">
        <is>
          <t>Rheinstrasse 2</t>
        </is>
      </c>
      <c r="G3755" t="inlineStr">
        <is>
          <t>55116</t>
        </is>
      </c>
      <c r="H3755" t="inlineStr">
        <is>
          <t>Mainz</t>
        </is>
      </c>
      <c r="I3755" t="inlineStr">
        <is>
          <t>DE</t>
        </is>
      </c>
      <c r="J3755" t="inlineStr">
        <is>
          <t>SGGNSS_M12</t>
        </is>
      </c>
      <c r="K3755" t="inlineStr">
        <is>
          <t>37 80 4694 507-7</t>
        </is>
      </c>
      <c r="L3755" t="inlineStr">
        <is>
          <t>2021-2420</t>
        </is>
      </c>
      <c r="M3755" s="6" t="n">
        <v>45813</v>
      </c>
      <c r="N3755" s="6" t="n">
        <v>47330</v>
      </c>
      <c r="O3755" t="n">
        <v>26.23</v>
      </c>
    </row>
    <row r="3756" hidden="1" s="287">
      <c r="A3756" t="inlineStr">
        <is>
          <t>V100060</t>
        </is>
      </c>
      <c r="B3756" t="n">
        <v>116</v>
      </c>
      <c r="C3756" t="n">
        <v>50</v>
      </c>
      <c r="D3756" t="inlineStr">
        <is>
          <t>Rail Cargo Austria AG</t>
        </is>
      </c>
      <c r="E3756" t="inlineStr">
        <is>
          <t>100020</t>
        </is>
      </c>
      <c r="F3756" t="inlineStr">
        <is>
          <t>Am Hauptbahnhof 2</t>
        </is>
      </c>
      <c r="G3756" t="inlineStr">
        <is>
          <t>1100</t>
        </is>
      </c>
      <c r="H3756" t="inlineStr">
        <is>
          <t>Wien</t>
        </is>
      </c>
      <c r="I3756" t="inlineStr">
        <is>
          <t>AT</t>
        </is>
      </c>
      <c r="J3756" t="inlineStr">
        <is>
          <t>SGNS_M13</t>
        </is>
      </c>
      <c r="K3756" t="inlineStr">
        <is>
          <t>37 80 4564 298-0</t>
        </is>
      </c>
      <c r="L3756" t="inlineStr">
        <is>
          <t>2024-0031</t>
        </is>
      </c>
      <c r="M3756" s="6" t="n">
        <v>45700</v>
      </c>
      <c r="N3756" s="6" t="n">
        <v>46721</v>
      </c>
      <c r="O3756" t="n">
        <v>15.75</v>
      </c>
    </row>
    <row r="3757" hidden="1" s="287">
      <c r="A3757" t="inlineStr">
        <is>
          <t>V100061</t>
        </is>
      </c>
      <c r="B3757" t="n">
        <v>248</v>
      </c>
      <c r="C3757" t="n">
        <v>20</v>
      </c>
      <c r="D3757" t="inlineStr">
        <is>
          <t>Rail Cargo Austria AG</t>
        </is>
      </c>
      <c r="E3757" t="inlineStr">
        <is>
          <t>100020</t>
        </is>
      </c>
      <c r="F3757" t="inlineStr">
        <is>
          <t>Am Hauptbahnhof 2</t>
        </is>
      </c>
      <c r="G3757" t="inlineStr">
        <is>
          <t>1100</t>
        </is>
      </c>
      <c r="H3757" t="inlineStr">
        <is>
          <t>Wien</t>
        </is>
      </c>
      <c r="I3757" t="inlineStr">
        <is>
          <t>AT</t>
        </is>
      </c>
      <c r="J3757" t="inlineStr">
        <is>
          <t>EANOS_95</t>
        </is>
      </c>
      <c r="K3757" t="inlineStr"/>
      <c r="L3757" t="inlineStr">
        <is>
          <t>2025-0008</t>
        </is>
      </c>
      <c r="M3757" s="6" t="n">
        <v>46346</v>
      </c>
      <c r="N3757" s="6" t="n">
        <v>50728</v>
      </c>
      <c r="O3757" t="n">
        <v>26</v>
      </c>
    </row>
    <row r="3758" hidden="1" s="287">
      <c r="A3758" t="inlineStr">
        <is>
          <t>V400008</t>
        </is>
      </c>
      <c r="B3758" t="n">
        <v>111</v>
      </c>
      <c r="C3758" t="n">
        <v>50</v>
      </c>
      <c r="D3758" t="inlineStr">
        <is>
          <t>DB Cargo AG</t>
        </is>
      </c>
      <c r="E3758" t="inlineStr">
        <is>
          <t>100000</t>
        </is>
      </c>
      <c r="F3758" t="inlineStr">
        <is>
          <t>Rheinstrasse 2</t>
        </is>
      </c>
      <c r="G3758" t="inlineStr">
        <is>
          <t>55116</t>
        </is>
      </c>
      <c r="H3758" t="inlineStr">
        <is>
          <t>Mainz</t>
        </is>
      </c>
      <c r="I3758" t="inlineStr">
        <is>
          <t>DE</t>
        </is>
      </c>
      <c r="J3758" t="inlineStr">
        <is>
          <t>SGGNSS_M12</t>
        </is>
      </c>
      <c r="K3758" t="inlineStr">
        <is>
          <t>37 80 4694 509-3</t>
        </is>
      </c>
      <c r="L3758" t="inlineStr">
        <is>
          <t>2021-2420</t>
        </is>
      </c>
      <c r="M3758" s="6" t="n">
        <v>45813</v>
      </c>
      <c r="N3758" s="6" t="n">
        <v>47330</v>
      </c>
      <c r="O3758" t="n">
        <v>26.23</v>
      </c>
    </row>
    <row r="3759" hidden="1" s="287">
      <c r="A3759" t="inlineStr">
        <is>
          <t>V100060</t>
        </is>
      </c>
      <c r="B3759" t="n">
        <v>117</v>
      </c>
      <c r="C3759" t="n">
        <v>50</v>
      </c>
      <c r="D3759" t="inlineStr">
        <is>
          <t>Rail Cargo Austria AG</t>
        </is>
      </c>
      <c r="E3759" t="inlineStr">
        <is>
          <t>100020</t>
        </is>
      </c>
      <c r="F3759" t="inlineStr">
        <is>
          <t>Am Hauptbahnhof 2</t>
        </is>
      </c>
      <c r="G3759" t="inlineStr">
        <is>
          <t>1100</t>
        </is>
      </c>
      <c r="H3759" t="inlineStr">
        <is>
          <t>Wien</t>
        </is>
      </c>
      <c r="I3759" t="inlineStr">
        <is>
          <t>AT</t>
        </is>
      </c>
      <c r="J3759" t="inlineStr">
        <is>
          <t>SGNS_M9</t>
        </is>
      </c>
      <c r="K3759" t="inlineStr">
        <is>
          <t>37 80 4564 511-6</t>
        </is>
      </c>
      <c r="L3759" t="inlineStr">
        <is>
          <t>2024-0031</t>
        </is>
      </c>
      <c r="M3759" s="6" t="n">
        <v>45700</v>
      </c>
      <c r="N3759" s="6" t="n">
        <v>46721</v>
      </c>
      <c r="O3759" t="n">
        <v>15.75</v>
      </c>
    </row>
    <row r="3760" hidden="1" s="287">
      <c r="A3760" t="inlineStr">
        <is>
          <t>V100061</t>
        </is>
      </c>
      <c r="B3760" t="n">
        <v>249</v>
      </c>
      <c r="C3760" t="n">
        <v>20</v>
      </c>
      <c r="D3760" t="inlineStr">
        <is>
          <t>Rail Cargo Austria AG</t>
        </is>
      </c>
      <c r="E3760" t="inlineStr">
        <is>
          <t>100020</t>
        </is>
      </c>
      <c r="F3760" t="inlineStr">
        <is>
          <t>Am Hauptbahnhof 2</t>
        </is>
      </c>
      <c r="G3760" t="inlineStr">
        <is>
          <t>1100</t>
        </is>
      </c>
      <c r="H3760" t="inlineStr">
        <is>
          <t>Wien</t>
        </is>
      </c>
      <c r="I3760" t="inlineStr">
        <is>
          <t>AT</t>
        </is>
      </c>
      <c r="J3760" t="inlineStr">
        <is>
          <t>EANOS_95</t>
        </is>
      </c>
      <c r="K3760" t="inlineStr"/>
      <c r="L3760" t="inlineStr">
        <is>
          <t>2025-0008</t>
        </is>
      </c>
      <c r="M3760" s="6" t="n">
        <v>46346</v>
      </c>
      <c r="N3760" s="6" t="n">
        <v>50728</v>
      </c>
      <c r="O3760" t="n">
        <v>26</v>
      </c>
    </row>
    <row r="3761" hidden="1" s="287">
      <c r="A3761" t="inlineStr">
        <is>
          <t>V400001</t>
        </is>
      </c>
      <c r="B3761" t="n">
        <v>124</v>
      </c>
      <c r="C3761" t="n">
        <v>50</v>
      </c>
      <c r="D3761" t="inlineStr">
        <is>
          <t>DB Cargo AG</t>
        </is>
      </c>
      <c r="E3761" t="inlineStr">
        <is>
          <t>100000</t>
        </is>
      </c>
      <c r="F3761" t="inlineStr">
        <is>
          <t>Rheinstrasse 2</t>
        </is>
      </c>
      <c r="G3761" t="inlineStr">
        <is>
          <t>55116</t>
        </is>
      </c>
      <c r="H3761" t="inlineStr">
        <is>
          <t>Mainz</t>
        </is>
      </c>
      <c r="I3761" t="inlineStr">
        <is>
          <t>DE</t>
        </is>
      </c>
      <c r="J3761" t="inlineStr">
        <is>
          <t>SGGRSS_M20</t>
        </is>
      </c>
      <c r="K3761" t="inlineStr">
        <is>
          <t>33 80 4960 043-4</t>
        </is>
      </c>
      <c r="L3761" t="inlineStr">
        <is>
          <t>2021-2420</t>
        </is>
      </c>
      <c r="M3761" s="6" t="n">
        <v>44755</v>
      </c>
      <c r="N3761" s="6" t="n">
        <v>46811</v>
      </c>
      <c r="O3761" t="n">
        <v>25.4</v>
      </c>
    </row>
    <row r="3762" hidden="1" s="287">
      <c r="A3762" t="inlineStr">
        <is>
          <t>V400008</t>
        </is>
      </c>
      <c r="B3762" t="n">
        <v>112</v>
      </c>
      <c r="C3762" t="n">
        <v>50</v>
      </c>
      <c r="D3762" t="inlineStr">
        <is>
          <t>DB Cargo AG</t>
        </is>
      </c>
      <c r="E3762" t="inlineStr">
        <is>
          <t>100000</t>
        </is>
      </c>
      <c r="F3762" t="inlineStr">
        <is>
          <t>Rheinstrasse 2</t>
        </is>
      </c>
      <c r="G3762" t="inlineStr">
        <is>
          <t>55116</t>
        </is>
      </c>
      <c r="H3762" t="inlineStr">
        <is>
          <t>Mainz</t>
        </is>
      </c>
      <c r="I3762" t="inlineStr">
        <is>
          <t>DE</t>
        </is>
      </c>
      <c r="J3762" t="inlineStr">
        <is>
          <t>SGGNSS_M12</t>
        </is>
      </c>
      <c r="K3762" t="inlineStr">
        <is>
          <t>37 80 4694 519-2</t>
        </is>
      </c>
      <c r="L3762" t="inlineStr">
        <is>
          <t>2021-2420</t>
        </is>
      </c>
      <c r="M3762" s="6" t="n">
        <v>45813</v>
      </c>
      <c r="N3762" s="6" t="n">
        <v>47330</v>
      </c>
      <c r="O3762" t="n">
        <v>26.23</v>
      </c>
    </row>
    <row r="3763" hidden="1" s="287">
      <c r="A3763" t="inlineStr">
        <is>
          <t>V100060</t>
        </is>
      </c>
      <c r="B3763" t="n">
        <v>118</v>
      </c>
      <c r="C3763" t="n">
        <v>50</v>
      </c>
      <c r="D3763" t="inlineStr">
        <is>
          <t>Rail Cargo Austria AG</t>
        </is>
      </c>
      <c r="E3763" t="inlineStr">
        <is>
          <t>100020</t>
        </is>
      </c>
      <c r="F3763" t="inlineStr">
        <is>
          <t>Am Hauptbahnhof 2</t>
        </is>
      </c>
      <c r="G3763" t="inlineStr">
        <is>
          <t>1100</t>
        </is>
      </c>
      <c r="H3763" t="inlineStr">
        <is>
          <t>Wien</t>
        </is>
      </c>
      <c r="I3763" t="inlineStr">
        <is>
          <t>AT</t>
        </is>
      </c>
      <c r="J3763" t="inlineStr">
        <is>
          <t>SGNS_M9</t>
        </is>
      </c>
      <c r="K3763" t="inlineStr">
        <is>
          <t>37 80 4564 514-0</t>
        </is>
      </c>
      <c r="L3763" t="inlineStr">
        <is>
          <t>2024-0031</t>
        </is>
      </c>
      <c r="M3763" s="6" t="n">
        <v>45700</v>
      </c>
      <c r="N3763" s="6" t="n">
        <v>46721</v>
      </c>
      <c r="O3763" t="n">
        <v>15.75</v>
      </c>
    </row>
    <row r="3764" hidden="1" s="287">
      <c r="A3764" t="inlineStr">
        <is>
          <t>V100061</t>
        </is>
      </c>
      <c r="B3764" t="n">
        <v>250</v>
      </c>
      <c r="C3764" t="n">
        <v>20</v>
      </c>
      <c r="D3764" t="inlineStr">
        <is>
          <t>Rail Cargo Austria AG</t>
        </is>
      </c>
      <c r="E3764" t="inlineStr">
        <is>
          <t>100020</t>
        </is>
      </c>
      <c r="F3764" t="inlineStr">
        <is>
          <t>Am Hauptbahnhof 2</t>
        </is>
      </c>
      <c r="G3764" t="inlineStr">
        <is>
          <t>1100</t>
        </is>
      </c>
      <c r="H3764" t="inlineStr">
        <is>
          <t>Wien</t>
        </is>
      </c>
      <c r="I3764" t="inlineStr">
        <is>
          <t>AT</t>
        </is>
      </c>
      <c r="J3764" t="inlineStr">
        <is>
          <t>EANOS_95</t>
        </is>
      </c>
      <c r="K3764" t="inlineStr"/>
      <c r="L3764" t="inlineStr">
        <is>
          <t>2025-0008</t>
        </is>
      </c>
      <c r="M3764" s="6" t="n">
        <v>46346</v>
      </c>
      <c r="N3764" s="6" t="n">
        <v>50728</v>
      </c>
      <c r="O3764" t="n">
        <v>26</v>
      </c>
    </row>
    <row r="3765" hidden="1" s="287">
      <c r="A3765" t="inlineStr">
        <is>
          <t>V400008</t>
        </is>
      </c>
      <c r="B3765" t="n">
        <v>113</v>
      </c>
      <c r="C3765" t="n">
        <v>50</v>
      </c>
      <c r="D3765" t="inlineStr">
        <is>
          <t>DB Cargo AG</t>
        </is>
      </c>
      <c r="E3765" t="inlineStr">
        <is>
          <t>100000</t>
        </is>
      </c>
      <c r="F3765" t="inlineStr">
        <is>
          <t>Rheinstrasse 2</t>
        </is>
      </c>
      <c r="G3765" t="inlineStr">
        <is>
          <t>55116</t>
        </is>
      </c>
      <c r="H3765" t="inlineStr">
        <is>
          <t>Mainz</t>
        </is>
      </c>
      <c r="I3765" t="inlineStr">
        <is>
          <t>DE</t>
        </is>
      </c>
      <c r="J3765" t="inlineStr">
        <is>
          <t>SGGNSS_M12</t>
        </is>
      </c>
      <c r="K3765" t="inlineStr">
        <is>
          <t>37 80 4694 520-0</t>
        </is>
      </c>
      <c r="L3765" t="inlineStr">
        <is>
          <t>2021-2420</t>
        </is>
      </c>
      <c r="M3765" s="6" t="n">
        <v>45813</v>
      </c>
      <c r="N3765" s="6" t="n">
        <v>47330</v>
      </c>
      <c r="O3765" t="n">
        <v>26.23</v>
      </c>
    </row>
    <row r="3766" hidden="1" s="287">
      <c r="A3766" t="inlineStr">
        <is>
          <t>V100060</t>
        </is>
      </c>
      <c r="B3766" t="n">
        <v>119</v>
      </c>
      <c r="C3766" t="n">
        <v>50</v>
      </c>
      <c r="D3766" t="inlineStr">
        <is>
          <t>Rail Cargo Austria AG</t>
        </is>
      </c>
      <c r="E3766" t="inlineStr">
        <is>
          <t>100020</t>
        </is>
      </c>
      <c r="F3766" t="inlineStr">
        <is>
          <t>Am Hauptbahnhof 2</t>
        </is>
      </c>
      <c r="G3766" t="inlineStr">
        <is>
          <t>1100</t>
        </is>
      </c>
      <c r="H3766" t="inlineStr">
        <is>
          <t>Wien</t>
        </is>
      </c>
      <c r="I3766" t="inlineStr">
        <is>
          <t>AT</t>
        </is>
      </c>
      <c r="J3766" t="inlineStr">
        <is>
          <t>SGNS_M9</t>
        </is>
      </c>
      <c r="K3766" t="inlineStr">
        <is>
          <t>37 80 4564 516-5</t>
        </is>
      </c>
      <c r="L3766" t="inlineStr">
        <is>
          <t>2024-0031</t>
        </is>
      </c>
      <c r="M3766" s="6" t="n">
        <v>45700</v>
      </c>
      <c r="N3766" s="6" t="n">
        <v>46721</v>
      </c>
      <c r="O3766" t="n">
        <v>15.75</v>
      </c>
    </row>
    <row r="3767" hidden="1" s="287">
      <c r="A3767" t="inlineStr">
        <is>
          <t>V100061</t>
        </is>
      </c>
      <c r="B3767" t="n">
        <v>251</v>
      </c>
      <c r="C3767" t="n">
        <v>20</v>
      </c>
      <c r="D3767" t="inlineStr">
        <is>
          <t>Rail Cargo Austria AG</t>
        </is>
      </c>
      <c r="E3767" t="inlineStr">
        <is>
          <t>100020</t>
        </is>
      </c>
      <c r="F3767" t="inlineStr">
        <is>
          <t>Am Hauptbahnhof 2</t>
        </is>
      </c>
      <c r="G3767" t="inlineStr">
        <is>
          <t>1100</t>
        </is>
      </c>
      <c r="H3767" t="inlineStr">
        <is>
          <t>Wien</t>
        </is>
      </c>
      <c r="I3767" t="inlineStr">
        <is>
          <t>AT</t>
        </is>
      </c>
      <c r="J3767" t="inlineStr">
        <is>
          <t>EANOS_95</t>
        </is>
      </c>
      <c r="K3767" t="inlineStr"/>
      <c r="L3767" t="inlineStr">
        <is>
          <t>2025-0008</t>
        </is>
      </c>
      <c r="M3767" s="6" t="n">
        <v>46346</v>
      </c>
      <c r="N3767" s="6" t="n">
        <v>50728</v>
      </c>
      <c r="O3767" t="n">
        <v>26</v>
      </c>
    </row>
    <row r="3768" hidden="1" s="287">
      <c r="A3768" t="inlineStr">
        <is>
          <t>V400008</t>
        </is>
      </c>
      <c r="B3768" t="n">
        <v>114</v>
      </c>
      <c r="C3768" t="n">
        <v>50</v>
      </c>
      <c r="D3768" t="inlineStr">
        <is>
          <t>DB Cargo AG</t>
        </is>
      </c>
      <c r="E3768" t="inlineStr">
        <is>
          <t>100000</t>
        </is>
      </c>
      <c r="F3768" t="inlineStr">
        <is>
          <t>Rheinstrasse 2</t>
        </is>
      </c>
      <c r="G3768" t="inlineStr">
        <is>
          <t>55116</t>
        </is>
      </c>
      <c r="H3768" t="inlineStr">
        <is>
          <t>Mainz</t>
        </is>
      </c>
      <c r="I3768" t="inlineStr">
        <is>
          <t>DE</t>
        </is>
      </c>
      <c r="J3768" t="inlineStr">
        <is>
          <t>SGGNSS_M12</t>
        </is>
      </c>
      <c r="K3768" t="inlineStr">
        <is>
          <t>37 80 4694 522-6</t>
        </is>
      </c>
      <c r="L3768" t="inlineStr">
        <is>
          <t>2021-2420</t>
        </is>
      </c>
      <c r="M3768" s="6" t="n">
        <v>45813</v>
      </c>
      <c r="N3768" s="6" t="n">
        <v>47330</v>
      </c>
      <c r="O3768" t="n">
        <v>26.23</v>
      </c>
    </row>
    <row r="3769" hidden="1" s="287">
      <c r="A3769" t="inlineStr">
        <is>
          <t>V100060</t>
        </is>
      </c>
      <c r="B3769" t="n">
        <v>120</v>
      </c>
      <c r="C3769" t="n">
        <v>50</v>
      </c>
      <c r="D3769" t="inlineStr">
        <is>
          <t>Rail Cargo Austria AG</t>
        </is>
      </c>
      <c r="E3769" t="inlineStr">
        <is>
          <t>100020</t>
        </is>
      </c>
      <c r="F3769" t="inlineStr">
        <is>
          <t>Am Hauptbahnhof 2</t>
        </is>
      </c>
      <c r="G3769" t="inlineStr">
        <is>
          <t>1100</t>
        </is>
      </c>
      <c r="H3769" t="inlineStr">
        <is>
          <t>Wien</t>
        </is>
      </c>
      <c r="I3769" t="inlineStr">
        <is>
          <t>AT</t>
        </is>
      </c>
      <c r="J3769" t="inlineStr">
        <is>
          <t>SGNS_M9</t>
        </is>
      </c>
      <c r="K3769" t="inlineStr">
        <is>
          <t>37 80 4564 518-1</t>
        </is>
      </c>
      <c r="L3769" t="inlineStr">
        <is>
          <t>2024-0031</t>
        </is>
      </c>
      <c r="M3769" s="6" t="n">
        <v>45700</v>
      </c>
      <c r="N3769" s="6" t="n">
        <v>46721</v>
      </c>
      <c r="O3769" t="n">
        <v>15.75</v>
      </c>
    </row>
    <row r="3770" hidden="1" s="287">
      <c r="A3770" t="inlineStr">
        <is>
          <t>V100061</t>
        </is>
      </c>
      <c r="B3770" t="n">
        <v>252</v>
      </c>
      <c r="C3770" t="n">
        <v>20</v>
      </c>
      <c r="D3770" t="inlineStr">
        <is>
          <t>Rail Cargo Austria AG</t>
        </is>
      </c>
      <c r="E3770" t="inlineStr">
        <is>
          <t>100020</t>
        </is>
      </c>
      <c r="F3770" t="inlineStr">
        <is>
          <t>Am Hauptbahnhof 2</t>
        </is>
      </c>
      <c r="G3770" t="inlineStr">
        <is>
          <t>1100</t>
        </is>
      </c>
      <c r="H3770" t="inlineStr">
        <is>
          <t>Wien</t>
        </is>
      </c>
      <c r="I3770" t="inlineStr">
        <is>
          <t>AT</t>
        </is>
      </c>
      <c r="J3770" t="inlineStr">
        <is>
          <t>EANOS_95</t>
        </is>
      </c>
      <c r="K3770" t="inlineStr"/>
      <c r="L3770" t="inlineStr">
        <is>
          <t>2025-0008</t>
        </is>
      </c>
      <c r="M3770" s="6" t="n">
        <v>46346</v>
      </c>
      <c r="N3770" s="6" t="n">
        <v>50728</v>
      </c>
      <c r="O3770" t="n">
        <v>26</v>
      </c>
    </row>
    <row r="3771" hidden="1" s="287">
      <c r="A3771" t="inlineStr">
        <is>
          <t>V400008</t>
        </is>
      </c>
      <c r="B3771" t="n">
        <v>115</v>
      </c>
      <c r="C3771" t="n">
        <v>50</v>
      </c>
      <c r="D3771" t="inlineStr">
        <is>
          <t>DB Cargo AG</t>
        </is>
      </c>
      <c r="E3771" t="inlineStr">
        <is>
          <t>100000</t>
        </is>
      </c>
      <c r="F3771" t="inlineStr">
        <is>
          <t>Rheinstrasse 2</t>
        </is>
      </c>
      <c r="G3771" t="inlineStr">
        <is>
          <t>55116</t>
        </is>
      </c>
      <c r="H3771" t="inlineStr">
        <is>
          <t>Mainz</t>
        </is>
      </c>
      <c r="I3771" t="inlineStr">
        <is>
          <t>DE</t>
        </is>
      </c>
      <c r="J3771" t="inlineStr">
        <is>
          <t>SGGNSS_M12</t>
        </is>
      </c>
      <c r="K3771" t="inlineStr">
        <is>
          <t>37 80 4694 529-1</t>
        </is>
      </c>
      <c r="L3771" t="inlineStr">
        <is>
          <t>2021-2420</t>
        </is>
      </c>
      <c r="M3771" s="6" t="n">
        <v>45813</v>
      </c>
      <c r="N3771" s="6" t="n">
        <v>47330</v>
      </c>
      <c r="O3771" t="n">
        <v>26.23</v>
      </c>
    </row>
    <row r="3772" hidden="1" s="287">
      <c r="A3772" t="inlineStr">
        <is>
          <t>V100060</t>
        </is>
      </c>
      <c r="B3772" t="n">
        <v>121</v>
      </c>
      <c r="C3772" t="n">
        <v>50</v>
      </c>
      <c r="D3772" t="inlineStr">
        <is>
          <t>Rail Cargo Austria AG</t>
        </is>
      </c>
      <c r="E3772" t="inlineStr">
        <is>
          <t>100020</t>
        </is>
      </c>
      <c r="F3772" t="inlineStr">
        <is>
          <t>Am Hauptbahnhof 2</t>
        </is>
      </c>
      <c r="G3772" t="inlineStr">
        <is>
          <t>1100</t>
        </is>
      </c>
      <c r="H3772" t="inlineStr">
        <is>
          <t>Wien</t>
        </is>
      </c>
      <c r="I3772" t="inlineStr">
        <is>
          <t>AT</t>
        </is>
      </c>
      <c r="J3772" t="inlineStr">
        <is>
          <t>SGNS_M9</t>
        </is>
      </c>
      <c r="K3772" t="inlineStr">
        <is>
          <t>37 80 4564 520-7</t>
        </is>
      </c>
      <c r="L3772" t="inlineStr">
        <is>
          <t>2024-0031</t>
        </is>
      </c>
      <c r="M3772" s="6" t="n">
        <v>45700</v>
      </c>
      <c r="N3772" s="6" t="n">
        <v>46721</v>
      </c>
      <c r="O3772" t="n">
        <v>15.75</v>
      </c>
    </row>
    <row r="3773" hidden="1" s="287">
      <c r="A3773" t="inlineStr">
        <is>
          <t>V100061</t>
        </is>
      </c>
      <c r="B3773" t="n">
        <v>253</v>
      </c>
      <c r="C3773" t="n">
        <v>20</v>
      </c>
      <c r="D3773" t="inlineStr">
        <is>
          <t>Rail Cargo Austria AG</t>
        </is>
      </c>
      <c r="E3773" t="inlineStr">
        <is>
          <t>100020</t>
        </is>
      </c>
      <c r="F3773" t="inlineStr">
        <is>
          <t>Am Hauptbahnhof 2</t>
        </is>
      </c>
      <c r="G3773" t="inlineStr">
        <is>
          <t>1100</t>
        </is>
      </c>
      <c r="H3773" t="inlineStr">
        <is>
          <t>Wien</t>
        </is>
      </c>
      <c r="I3773" t="inlineStr">
        <is>
          <t>AT</t>
        </is>
      </c>
      <c r="J3773" t="inlineStr">
        <is>
          <t>EANOS_95</t>
        </is>
      </c>
      <c r="K3773" t="inlineStr"/>
      <c r="L3773" t="inlineStr">
        <is>
          <t>2025-0008</t>
        </is>
      </c>
      <c r="M3773" s="6" t="n">
        <v>46346</v>
      </c>
      <c r="N3773" s="6" t="n">
        <v>50728</v>
      </c>
      <c r="O3773" t="n">
        <v>26</v>
      </c>
    </row>
    <row r="3774" hidden="1" s="287">
      <c r="A3774" t="inlineStr">
        <is>
          <t>V100060</t>
        </is>
      </c>
      <c r="B3774" t="n">
        <v>122</v>
      </c>
      <c r="C3774" t="n">
        <v>50</v>
      </c>
      <c r="D3774" t="inlineStr">
        <is>
          <t>Rail Cargo Austria AG</t>
        </is>
      </c>
      <c r="E3774" t="inlineStr">
        <is>
          <t>100020</t>
        </is>
      </c>
      <c r="F3774" t="inlineStr">
        <is>
          <t>Am Hauptbahnhof 2</t>
        </is>
      </c>
      <c r="G3774" t="inlineStr">
        <is>
          <t>1100</t>
        </is>
      </c>
      <c r="H3774" t="inlineStr">
        <is>
          <t>Wien</t>
        </is>
      </c>
      <c r="I3774" t="inlineStr">
        <is>
          <t>AT</t>
        </is>
      </c>
      <c r="J3774" t="inlineStr">
        <is>
          <t>SGNS_M9</t>
        </is>
      </c>
      <c r="K3774" t="inlineStr">
        <is>
          <t>37 80 4564 529-8</t>
        </is>
      </c>
      <c r="L3774" t="inlineStr">
        <is>
          <t>2024-0031</t>
        </is>
      </c>
      <c r="M3774" s="6" t="n">
        <v>45700</v>
      </c>
      <c r="N3774" s="6" t="n">
        <v>46721</v>
      </c>
      <c r="O3774" t="n">
        <v>15.75</v>
      </c>
    </row>
    <row r="3775" hidden="1" s="287">
      <c r="A3775" t="inlineStr">
        <is>
          <t>V100061</t>
        </is>
      </c>
      <c r="B3775" t="n">
        <v>254</v>
      </c>
      <c r="C3775" t="n">
        <v>20</v>
      </c>
      <c r="D3775" t="inlineStr">
        <is>
          <t>Rail Cargo Austria AG</t>
        </is>
      </c>
      <c r="E3775" t="inlineStr">
        <is>
          <t>100020</t>
        </is>
      </c>
      <c r="F3775" t="inlineStr">
        <is>
          <t>Am Hauptbahnhof 2</t>
        </is>
      </c>
      <c r="G3775" t="inlineStr">
        <is>
          <t>1100</t>
        </is>
      </c>
      <c r="H3775" t="inlineStr">
        <is>
          <t>Wien</t>
        </is>
      </c>
      <c r="I3775" t="inlineStr">
        <is>
          <t>AT</t>
        </is>
      </c>
      <c r="J3775" t="inlineStr">
        <is>
          <t>EANOS_95</t>
        </is>
      </c>
      <c r="K3775" t="inlineStr"/>
      <c r="L3775" t="inlineStr">
        <is>
          <t>2025-0008</t>
        </is>
      </c>
      <c r="M3775" s="6" t="n">
        <v>46346</v>
      </c>
      <c r="N3775" s="6" t="n">
        <v>50728</v>
      </c>
      <c r="O3775" t="n">
        <v>26</v>
      </c>
    </row>
    <row r="3776" hidden="1" s="287">
      <c r="A3776" t="inlineStr">
        <is>
          <t>V100060</t>
        </is>
      </c>
      <c r="B3776" t="n">
        <v>123</v>
      </c>
      <c r="C3776" t="n">
        <v>50</v>
      </c>
      <c r="D3776" t="inlineStr">
        <is>
          <t>Rail Cargo Austria AG</t>
        </is>
      </c>
      <c r="E3776" t="inlineStr">
        <is>
          <t>100020</t>
        </is>
      </c>
      <c r="F3776" t="inlineStr">
        <is>
          <t>Am Hauptbahnhof 2</t>
        </is>
      </c>
      <c r="G3776" t="inlineStr">
        <is>
          <t>1100</t>
        </is>
      </c>
      <c r="H3776" t="inlineStr">
        <is>
          <t>Wien</t>
        </is>
      </c>
      <c r="I3776" t="inlineStr">
        <is>
          <t>AT</t>
        </is>
      </c>
      <c r="J3776" t="inlineStr">
        <is>
          <t>SGNS_M9</t>
        </is>
      </c>
      <c r="K3776" t="inlineStr">
        <is>
          <t>37 80 4564 532-2</t>
        </is>
      </c>
      <c r="L3776" t="inlineStr">
        <is>
          <t>2024-0031</t>
        </is>
      </c>
      <c r="M3776" s="6" t="n">
        <v>45700</v>
      </c>
      <c r="N3776" s="6" t="n">
        <v>46721</v>
      </c>
      <c r="O3776" t="n">
        <v>15.75</v>
      </c>
    </row>
    <row r="3777" hidden="1" s="287">
      <c r="A3777" t="inlineStr">
        <is>
          <t>V100061</t>
        </is>
      </c>
      <c r="B3777" t="n">
        <v>255</v>
      </c>
      <c r="C3777" t="n">
        <v>20</v>
      </c>
      <c r="D3777" t="inlineStr">
        <is>
          <t>Rail Cargo Austria AG</t>
        </is>
      </c>
      <c r="E3777" t="inlineStr">
        <is>
          <t>100020</t>
        </is>
      </c>
      <c r="F3777" t="inlineStr">
        <is>
          <t>Am Hauptbahnhof 2</t>
        </is>
      </c>
      <c r="G3777" t="inlineStr">
        <is>
          <t>1100</t>
        </is>
      </c>
      <c r="H3777" t="inlineStr">
        <is>
          <t>Wien</t>
        </is>
      </c>
      <c r="I3777" t="inlineStr">
        <is>
          <t>AT</t>
        </is>
      </c>
      <c r="J3777" t="inlineStr">
        <is>
          <t>EANOS_95</t>
        </is>
      </c>
      <c r="K3777" t="inlineStr"/>
      <c r="L3777" t="inlineStr">
        <is>
          <t>2025-0008</t>
        </is>
      </c>
      <c r="M3777" s="6" t="n">
        <v>46346</v>
      </c>
      <c r="N3777" s="6" t="n">
        <v>50728</v>
      </c>
      <c r="O3777" t="n">
        <v>26</v>
      </c>
    </row>
    <row r="3778" hidden="1" s="287">
      <c r="A3778" t="inlineStr">
        <is>
          <t>V100060</t>
        </is>
      </c>
      <c r="B3778" t="n">
        <v>124</v>
      </c>
      <c r="C3778" t="n">
        <v>50</v>
      </c>
      <c r="D3778" t="inlineStr">
        <is>
          <t>Rail Cargo Austria AG</t>
        </is>
      </c>
      <c r="E3778" t="inlineStr">
        <is>
          <t>100020</t>
        </is>
      </c>
      <c r="F3778" t="inlineStr">
        <is>
          <t>Am Hauptbahnhof 2</t>
        </is>
      </c>
      <c r="G3778" t="inlineStr">
        <is>
          <t>1100</t>
        </is>
      </c>
      <c r="H3778" t="inlineStr">
        <is>
          <t>Wien</t>
        </is>
      </c>
      <c r="I3778" t="inlineStr">
        <is>
          <t>AT</t>
        </is>
      </c>
      <c r="J3778" t="inlineStr">
        <is>
          <t>SGNS_M9</t>
        </is>
      </c>
      <c r="K3778" t="inlineStr">
        <is>
          <t>37 80 4564 537-1</t>
        </is>
      </c>
      <c r="L3778" t="inlineStr">
        <is>
          <t>2024-0031</t>
        </is>
      </c>
      <c r="M3778" s="6" t="n">
        <v>45700</v>
      </c>
      <c r="N3778" s="6" t="n">
        <v>46721</v>
      </c>
      <c r="O3778" t="n">
        <v>15.75</v>
      </c>
    </row>
    <row r="3779" hidden="1" s="287">
      <c r="A3779" t="inlineStr">
        <is>
          <t>V100061</t>
        </is>
      </c>
      <c r="B3779" t="n">
        <v>256</v>
      </c>
      <c r="C3779" t="n">
        <v>20</v>
      </c>
      <c r="D3779" t="inlineStr">
        <is>
          <t>Rail Cargo Austria AG</t>
        </is>
      </c>
      <c r="E3779" t="inlineStr">
        <is>
          <t>100020</t>
        </is>
      </c>
      <c r="F3779" t="inlineStr">
        <is>
          <t>Am Hauptbahnhof 2</t>
        </is>
      </c>
      <c r="G3779" t="inlineStr">
        <is>
          <t>1100</t>
        </is>
      </c>
      <c r="H3779" t="inlineStr">
        <is>
          <t>Wien</t>
        </is>
      </c>
      <c r="I3779" t="inlineStr">
        <is>
          <t>AT</t>
        </is>
      </c>
      <c r="J3779" t="inlineStr">
        <is>
          <t>EANOS_95</t>
        </is>
      </c>
      <c r="K3779" t="inlineStr"/>
      <c r="L3779" t="inlineStr">
        <is>
          <t>2025-0008</t>
        </is>
      </c>
      <c r="M3779" s="6" t="n">
        <v>46346</v>
      </c>
      <c r="N3779" s="6" t="n">
        <v>50728</v>
      </c>
      <c r="O3779" t="n">
        <v>26</v>
      </c>
    </row>
    <row r="3780" hidden="1" s="287">
      <c r="A3780" t="inlineStr">
        <is>
          <t>V100060</t>
        </is>
      </c>
      <c r="B3780" t="n">
        <v>125</v>
      </c>
      <c r="C3780" t="n">
        <v>50</v>
      </c>
      <c r="D3780" t="inlineStr">
        <is>
          <t>Rail Cargo Austria AG</t>
        </is>
      </c>
      <c r="E3780" t="inlineStr">
        <is>
          <t>100020</t>
        </is>
      </c>
      <c r="F3780" t="inlineStr">
        <is>
          <t>Am Hauptbahnhof 2</t>
        </is>
      </c>
      <c r="G3780" t="inlineStr">
        <is>
          <t>1100</t>
        </is>
      </c>
      <c r="H3780" t="inlineStr">
        <is>
          <t>Wien</t>
        </is>
      </c>
      <c r="I3780" t="inlineStr">
        <is>
          <t>AT</t>
        </is>
      </c>
      <c r="J3780" t="inlineStr">
        <is>
          <t>SGNS_M9</t>
        </is>
      </c>
      <c r="K3780" t="inlineStr">
        <is>
          <t>37 80 4564 633-8</t>
        </is>
      </c>
      <c r="L3780" t="inlineStr">
        <is>
          <t>2024-0031</t>
        </is>
      </c>
      <c r="M3780" s="6" t="n">
        <v>45700</v>
      </c>
      <c r="N3780" s="6" t="n">
        <v>46721</v>
      </c>
      <c r="O3780" t="n">
        <v>15.75</v>
      </c>
    </row>
    <row r="3781" hidden="1" s="287">
      <c r="A3781" t="inlineStr">
        <is>
          <t>V100061</t>
        </is>
      </c>
      <c r="B3781" t="n">
        <v>257</v>
      </c>
      <c r="C3781" t="n">
        <v>20</v>
      </c>
      <c r="D3781" t="inlineStr">
        <is>
          <t>Rail Cargo Austria AG</t>
        </is>
      </c>
      <c r="E3781" t="inlineStr">
        <is>
          <t>100020</t>
        </is>
      </c>
      <c r="F3781" t="inlineStr">
        <is>
          <t>Am Hauptbahnhof 2</t>
        </is>
      </c>
      <c r="G3781" t="inlineStr">
        <is>
          <t>1100</t>
        </is>
      </c>
      <c r="H3781" t="inlineStr">
        <is>
          <t>Wien</t>
        </is>
      </c>
      <c r="I3781" t="inlineStr">
        <is>
          <t>AT</t>
        </is>
      </c>
      <c r="J3781" t="inlineStr">
        <is>
          <t>EANOS_95</t>
        </is>
      </c>
      <c r="K3781" t="inlineStr"/>
      <c r="L3781" t="inlineStr">
        <is>
          <t>2025-0008</t>
        </is>
      </c>
      <c r="M3781" s="6" t="n">
        <v>46346</v>
      </c>
      <c r="N3781" s="6" t="n">
        <v>50728</v>
      </c>
      <c r="O3781" t="n">
        <v>26</v>
      </c>
    </row>
    <row r="3782" hidden="1" s="287">
      <c r="A3782" t="inlineStr">
        <is>
          <t>V100060</t>
        </is>
      </c>
      <c r="B3782" t="n">
        <v>126</v>
      </c>
      <c r="C3782" t="n">
        <v>50</v>
      </c>
      <c r="D3782" t="inlineStr">
        <is>
          <t>Rail Cargo Austria AG</t>
        </is>
      </c>
      <c r="E3782" t="inlineStr">
        <is>
          <t>100020</t>
        </is>
      </c>
      <c r="F3782" t="inlineStr">
        <is>
          <t>Am Hauptbahnhof 2</t>
        </is>
      </c>
      <c r="G3782" t="inlineStr">
        <is>
          <t>1100</t>
        </is>
      </c>
      <c r="H3782" t="inlineStr">
        <is>
          <t>Wien</t>
        </is>
      </c>
      <c r="I3782" t="inlineStr">
        <is>
          <t>AT</t>
        </is>
      </c>
      <c r="J3782" t="inlineStr">
        <is>
          <t>SGNS_M9</t>
        </is>
      </c>
      <c r="K3782" t="inlineStr">
        <is>
          <t>37 80 4564 667-6</t>
        </is>
      </c>
      <c r="L3782" t="inlineStr">
        <is>
          <t>2024-0031</t>
        </is>
      </c>
      <c r="M3782" s="6" t="n">
        <v>45700</v>
      </c>
      <c r="N3782" s="6" t="n">
        <v>46721</v>
      </c>
      <c r="O3782" t="n">
        <v>15.75</v>
      </c>
    </row>
    <row r="3783" hidden="1" s="287">
      <c r="A3783" t="inlineStr">
        <is>
          <t>V100061</t>
        </is>
      </c>
      <c r="B3783" t="n">
        <v>258</v>
      </c>
      <c r="C3783" t="n">
        <v>20</v>
      </c>
      <c r="D3783" t="inlineStr">
        <is>
          <t>Rail Cargo Austria AG</t>
        </is>
      </c>
      <c r="E3783" t="inlineStr">
        <is>
          <t>100020</t>
        </is>
      </c>
      <c r="F3783" t="inlineStr">
        <is>
          <t>Am Hauptbahnhof 2</t>
        </is>
      </c>
      <c r="G3783" t="inlineStr">
        <is>
          <t>1100</t>
        </is>
      </c>
      <c r="H3783" t="inlineStr">
        <is>
          <t>Wien</t>
        </is>
      </c>
      <c r="I3783" t="inlineStr">
        <is>
          <t>AT</t>
        </is>
      </c>
      <c r="J3783" t="inlineStr">
        <is>
          <t>EANOS_95</t>
        </is>
      </c>
      <c r="K3783" t="inlineStr"/>
      <c r="L3783" t="inlineStr">
        <is>
          <t>2025-0008</t>
        </is>
      </c>
      <c r="M3783" s="6" t="n">
        <v>46346</v>
      </c>
      <c r="N3783" s="6" t="n">
        <v>50728</v>
      </c>
      <c r="O3783" t="n">
        <v>26</v>
      </c>
    </row>
    <row r="3784" hidden="1" s="287">
      <c r="A3784" t="inlineStr">
        <is>
          <t>V100060</t>
        </is>
      </c>
      <c r="B3784" t="n">
        <v>127</v>
      </c>
      <c r="C3784" t="n">
        <v>50</v>
      </c>
      <c r="D3784" t="inlineStr">
        <is>
          <t>Rail Cargo Austria AG</t>
        </is>
      </c>
      <c r="E3784" t="inlineStr">
        <is>
          <t>100020</t>
        </is>
      </c>
      <c r="F3784" t="inlineStr">
        <is>
          <t>Am Hauptbahnhof 2</t>
        </is>
      </c>
      <c r="G3784" t="inlineStr">
        <is>
          <t>1100</t>
        </is>
      </c>
      <c r="H3784" t="inlineStr">
        <is>
          <t>Wien</t>
        </is>
      </c>
      <c r="I3784" t="inlineStr">
        <is>
          <t>AT</t>
        </is>
      </c>
      <c r="J3784" t="inlineStr">
        <is>
          <t>SGNSS_M10</t>
        </is>
      </c>
      <c r="K3784" t="inlineStr">
        <is>
          <t>37 80 4565 533-9</t>
        </is>
      </c>
      <c r="L3784" t="inlineStr">
        <is>
          <t>2024-0031</t>
        </is>
      </c>
      <c r="M3784" s="6" t="n">
        <v>45700</v>
      </c>
      <c r="N3784" s="6" t="n">
        <v>46721</v>
      </c>
      <c r="O3784" t="n">
        <v>15.75</v>
      </c>
    </row>
    <row r="3785" hidden="1" s="287">
      <c r="A3785" t="inlineStr">
        <is>
          <t>V100061</t>
        </is>
      </c>
      <c r="B3785" t="n">
        <v>259</v>
      </c>
      <c r="C3785" t="n">
        <v>20</v>
      </c>
      <c r="D3785" t="inlineStr">
        <is>
          <t>Rail Cargo Austria AG</t>
        </is>
      </c>
      <c r="E3785" t="inlineStr">
        <is>
          <t>100020</t>
        </is>
      </c>
      <c r="F3785" t="inlineStr">
        <is>
          <t>Am Hauptbahnhof 2</t>
        </is>
      </c>
      <c r="G3785" t="inlineStr">
        <is>
          <t>1100</t>
        </is>
      </c>
      <c r="H3785" t="inlineStr">
        <is>
          <t>Wien</t>
        </is>
      </c>
      <c r="I3785" t="inlineStr">
        <is>
          <t>AT</t>
        </is>
      </c>
      <c r="J3785" t="inlineStr">
        <is>
          <t>EANOS_95</t>
        </is>
      </c>
      <c r="K3785" t="inlineStr"/>
      <c r="L3785" t="inlineStr">
        <is>
          <t>2025-0008</t>
        </is>
      </c>
      <c r="M3785" s="6" t="n">
        <v>46346</v>
      </c>
      <c r="N3785" s="6" t="n">
        <v>50728</v>
      </c>
      <c r="O3785" t="n">
        <v>26</v>
      </c>
    </row>
    <row r="3786" hidden="1" s="287">
      <c r="A3786" t="inlineStr">
        <is>
          <t>V100060</t>
        </is>
      </c>
      <c r="B3786" t="n">
        <v>128</v>
      </c>
      <c r="C3786" t="n">
        <v>50</v>
      </c>
      <c r="D3786" t="inlineStr">
        <is>
          <t>Rail Cargo Austria AG</t>
        </is>
      </c>
      <c r="E3786" t="inlineStr">
        <is>
          <t>100020</t>
        </is>
      </c>
      <c r="F3786" t="inlineStr">
        <is>
          <t>Am Hauptbahnhof 2</t>
        </is>
      </c>
      <c r="G3786" t="inlineStr">
        <is>
          <t>1100</t>
        </is>
      </c>
      <c r="H3786" t="inlineStr">
        <is>
          <t>Wien</t>
        </is>
      </c>
      <c r="I3786" t="inlineStr">
        <is>
          <t>AT</t>
        </is>
      </c>
      <c r="J3786" t="inlineStr">
        <is>
          <t>SGNSS_M10</t>
        </is>
      </c>
      <c r="K3786" t="inlineStr">
        <is>
          <t>37 80 4563 738-6</t>
        </is>
      </c>
      <c r="L3786" t="inlineStr">
        <is>
          <t>2024-0031</t>
        </is>
      </c>
      <c r="M3786" s="6" t="n">
        <v>45722</v>
      </c>
      <c r="N3786" s="6" t="n">
        <v>46721</v>
      </c>
      <c r="O3786" t="n">
        <v>15.75</v>
      </c>
    </row>
    <row r="3787" hidden="1" s="287">
      <c r="A3787" t="inlineStr">
        <is>
          <t>V100061</t>
        </is>
      </c>
      <c r="B3787" t="n">
        <v>260</v>
      </c>
      <c r="C3787" t="n">
        <v>20</v>
      </c>
      <c r="D3787" t="inlineStr">
        <is>
          <t>Rail Cargo Austria AG</t>
        </is>
      </c>
      <c r="E3787" t="inlineStr">
        <is>
          <t>100020</t>
        </is>
      </c>
      <c r="F3787" t="inlineStr">
        <is>
          <t>Am Hauptbahnhof 2</t>
        </is>
      </c>
      <c r="G3787" t="inlineStr">
        <is>
          <t>1100</t>
        </is>
      </c>
      <c r="H3787" t="inlineStr">
        <is>
          <t>Wien</t>
        </is>
      </c>
      <c r="I3787" t="inlineStr">
        <is>
          <t>AT</t>
        </is>
      </c>
      <c r="J3787" t="inlineStr">
        <is>
          <t>EANOS_95</t>
        </is>
      </c>
      <c r="K3787" t="inlineStr"/>
      <c r="L3787" t="inlineStr">
        <is>
          <t>2025-0008</t>
        </is>
      </c>
      <c r="M3787" s="6" t="n">
        <v>46346</v>
      </c>
      <c r="N3787" s="6" t="n">
        <v>50728</v>
      </c>
      <c r="O3787" t="n">
        <v>26</v>
      </c>
    </row>
    <row r="3788" hidden="1" s="287">
      <c r="A3788" t="inlineStr">
        <is>
          <t>V100060</t>
        </is>
      </c>
      <c r="B3788" t="n">
        <v>129</v>
      </c>
      <c r="C3788" t="n">
        <v>50</v>
      </c>
      <c r="D3788" t="inlineStr">
        <is>
          <t>Rail Cargo Austria AG</t>
        </is>
      </c>
      <c r="E3788" t="inlineStr">
        <is>
          <t>100020</t>
        </is>
      </c>
      <c r="F3788" t="inlineStr">
        <is>
          <t>Am Hauptbahnhof 2</t>
        </is>
      </c>
      <c r="G3788" t="inlineStr">
        <is>
          <t>1100</t>
        </is>
      </c>
      <c r="H3788" t="inlineStr">
        <is>
          <t>Wien</t>
        </is>
      </c>
      <c r="I3788" t="inlineStr">
        <is>
          <t>AT</t>
        </is>
      </c>
      <c r="J3788" t="inlineStr">
        <is>
          <t>SGNSS_M10</t>
        </is>
      </c>
      <c r="K3788" t="inlineStr">
        <is>
          <t>37 80 4563 741-0</t>
        </is>
      </c>
      <c r="L3788" t="inlineStr">
        <is>
          <t>2024-0031</t>
        </is>
      </c>
      <c r="M3788" s="6" t="n">
        <v>45722</v>
      </c>
      <c r="N3788" s="6" t="n">
        <v>46721</v>
      </c>
      <c r="O3788" t="n">
        <v>15.75</v>
      </c>
    </row>
    <row r="3789" hidden="1" s="287">
      <c r="A3789" t="inlineStr">
        <is>
          <t>V100061</t>
        </is>
      </c>
      <c r="B3789" t="n">
        <v>261</v>
      </c>
      <c r="C3789" t="n">
        <v>20</v>
      </c>
      <c r="D3789" t="inlineStr">
        <is>
          <t>Rail Cargo Austria AG</t>
        </is>
      </c>
      <c r="E3789" t="inlineStr">
        <is>
          <t>100020</t>
        </is>
      </c>
      <c r="F3789" t="inlineStr">
        <is>
          <t>Am Hauptbahnhof 2</t>
        </is>
      </c>
      <c r="G3789" t="inlineStr">
        <is>
          <t>1100</t>
        </is>
      </c>
      <c r="H3789" t="inlineStr">
        <is>
          <t>Wien</t>
        </is>
      </c>
      <c r="I3789" t="inlineStr">
        <is>
          <t>AT</t>
        </is>
      </c>
      <c r="J3789" t="inlineStr">
        <is>
          <t>EANOS_95</t>
        </is>
      </c>
      <c r="K3789" t="inlineStr"/>
      <c r="L3789" t="inlineStr">
        <is>
          <t>2025-0008</t>
        </is>
      </c>
      <c r="M3789" s="6" t="n">
        <v>46346</v>
      </c>
      <c r="N3789" s="6" t="n">
        <v>50728</v>
      </c>
      <c r="O3789" t="n">
        <v>26</v>
      </c>
    </row>
    <row r="3790" hidden="1" s="287">
      <c r="A3790" t="inlineStr">
        <is>
          <t>V100060</t>
        </is>
      </c>
      <c r="B3790" t="n">
        <v>130</v>
      </c>
      <c r="C3790" t="n">
        <v>50</v>
      </c>
      <c r="D3790" t="inlineStr">
        <is>
          <t>Rail Cargo Austria AG</t>
        </is>
      </c>
      <c r="E3790" t="inlineStr">
        <is>
          <t>100020</t>
        </is>
      </c>
      <c r="F3790" t="inlineStr">
        <is>
          <t>Am Hauptbahnhof 2</t>
        </is>
      </c>
      <c r="G3790" t="inlineStr">
        <is>
          <t>1100</t>
        </is>
      </c>
      <c r="H3790" t="inlineStr">
        <is>
          <t>Wien</t>
        </is>
      </c>
      <c r="I3790" t="inlineStr">
        <is>
          <t>AT</t>
        </is>
      </c>
      <c r="J3790" t="inlineStr">
        <is>
          <t>SGNSS_M10</t>
        </is>
      </c>
      <c r="K3790" t="inlineStr">
        <is>
          <t>37 80 4563 747-7</t>
        </is>
      </c>
      <c r="L3790" t="inlineStr">
        <is>
          <t>2024-0031</t>
        </is>
      </c>
      <c r="M3790" s="6" t="n">
        <v>45722</v>
      </c>
      <c r="N3790" s="6" t="n">
        <v>46721</v>
      </c>
      <c r="O3790" t="n">
        <v>15.75</v>
      </c>
    </row>
    <row r="3791" hidden="1" s="287">
      <c r="A3791" t="inlineStr">
        <is>
          <t>V100061</t>
        </is>
      </c>
      <c r="B3791" t="n">
        <v>262</v>
      </c>
      <c r="C3791" t="n">
        <v>20</v>
      </c>
      <c r="D3791" t="inlineStr">
        <is>
          <t>Rail Cargo Austria AG</t>
        </is>
      </c>
      <c r="E3791" t="inlineStr">
        <is>
          <t>100020</t>
        </is>
      </c>
      <c r="F3791" t="inlineStr">
        <is>
          <t>Am Hauptbahnhof 2</t>
        </is>
      </c>
      <c r="G3791" t="inlineStr">
        <is>
          <t>1100</t>
        </is>
      </c>
      <c r="H3791" t="inlineStr">
        <is>
          <t>Wien</t>
        </is>
      </c>
      <c r="I3791" t="inlineStr">
        <is>
          <t>AT</t>
        </is>
      </c>
      <c r="J3791" t="inlineStr">
        <is>
          <t>EANOS_95</t>
        </is>
      </c>
      <c r="K3791" t="inlineStr"/>
      <c r="L3791" t="inlineStr">
        <is>
          <t>2025-0008</t>
        </is>
      </c>
      <c r="M3791" s="6" t="n">
        <v>46346</v>
      </c>
      <c r="N3791" s="6" t="n">
        <v>50728</v>
      </c>
      <c r="O3791" t="n">
        <v>26</v>
      </c>
    </row>
    <row r="3792" hidden="1" s="287">
      <c r="A3792" t="inlineStr">
        <is>
          <t>V100060</t>
        </is>
      </c>
      <c r="B3792" t="n">
        <v>131</v>
      </c>
      <c r="C3792" t="n">
        <v>50</v>
      </c>
      <c r="D3792" t="inlineStr">
        <is>
          <t>Rail Cargo Austria AG</t>
        </is>
      </c>
      <c r="E3792" t="inlineStr">
        <is>
          <t>100020</t>
        </is>
      </c>
      <c r="F3792" t="inlineStr">
        <is>
          <t>Am Hauptbahnhof 2</t>
        </is>
      </c>
      <c r="G3792" t="inlineStr">
        <is>
          <t>1100</t>
        </is>
      </c>
      <c r="H3792" t="inlineStr">
        <is>
          <t>Wien</t>
        </is>
      </c>
      <c r="I3792" t="inlineStr">
        <is>
          <t>AT</t>
        </is>
      </c>
      <c r="J3792" t="inlineStr">
        <is>
          <t>SGNS_M9</t>
        </is>
      </c>
      <c r="K3792" t="inlineStr">
        <is>
          <t>37 80 4564 459-8</t>
        </is>
      </c>
      <c r="L3792" t="inlineStr">
        <is>
          <t>2024-0031</t>
        </is>
      </c>
      <c r="M3792" s="6" t="n">
        <v>45734</v>
      </c>
      <c r="N3792" s="6" t="n">
        <v>46721</v>
      </c>
      <c r="O3792" t="n">
        <v>15.75</v>
      </c>
    </row>
    <row r="3793" hidden="1" s="287">
      <c r="A3793" t="inlineStr">
        <is>
          <t>V100061</t>
        </is>
      </c>
      <c r="B3793" t="n">
        <v>263</v>
      </c>
      <c r="C3793" t="n">
        <v>20</v>
      </c>
      <c r="D3793" t="inlineStr">
        <is>
          <t>Rail Cargo Austria AG</t>
        </is>
      </c>
      <c r="E3793" t="inlineStr">
        <is>
          <t>100020</t>
        </is>
      </c>
      <c r="F3793" t="inlineStr">
        <is>
          <t>Am Hauptbahnhof 2</t>
        </is>
      </c>
      <c r="G3793" t="inlineStr">
        <is>
          <t>1100</t>
        </is>
      </c>
      <c r="H3793" t="inlineStr">
        <is>
          <t>Wien</t>
        </is>
      </c>
      <c r="I3793" t="inlineStr">
        <is>
          <t>AT</t>
        </is>
      </c>
      <c r="J3793" t="inlineStr">
        <is>
          <t>EANOS_95</t>
        </is>
      </c>
      <c r="K3793" t="inlineStr"/>
      <c r="L3793" t="inlineStr">
        <is>
          <t>2025-0008</t>
        </is>
      </c>
      <c r="M3793" s="6" t="n">
        <v>46346</v>
      </c>
      <c r="N3793" s="6" t="n">
        <v>50728</v>
      </c>
      <c r="O3793" t="n">
        <v>26</v>
      </c>
    </row>
    <row r="3794" hidden="1" s="287">
      <c r="A3794" t="inlineStr">
        <is>
          <t>V100060</t>
        </is>
      </c>
      <c r="B3794" t="n">
        <v>132</v>
      </c>
      <c r="C3794" t="n">
        <v>50</v>
      </c>
      <c r="D3794" t="inlineStr">
        <is>
          <t>Rail Cargo Austria AG</t>
        </is>
      </c>
      <c r="E3794" t="inlineStr">
        <is>
          <t>100020</t>
        </is>
      </c>
      <c r="F3794" t="inlineStr">
        <is>
          <t>Am Hauptbahnhof 2</t>
        </is>
      </c>
      <c r="G3794" t="inlineStr">
        <is>
          <t>1100</t>
        </is>
      </c>
      <c r="H3794" t="inlineStr">
        <is>
          <t>Wien</t>
        </is>
      </c>
      <c r="I3794" t="inlineStr">
        <is>
          <t>AT</t>
        </is>
      </c>
      <c r="J3794" t="inlineStr">
        <is>
          <t>SGNS_M9</t>
        </is>
      </c>
      <c r="K3794" t="inlineStr">
        <is>
          <t>37 80 4564 533-0</t>
        </is>
      </c>
      <c r="L3794" t="inlineStr">
        <is>
          <t>2024-0031</t>
        </is>
      </c>
      <c r="M3794" s="6" t="n">
        <v>45734</v>
      </c>
      <c r="N3794" s="6" t="n">
        <v>46721</v>
      </c>
      <c r="O3794" t="n">
        <v>15.75</v>
      </c>
    </row>
    <row r="3795" hidden="1" s="287">
      <c r="A3795" t="inlineStr">
        <is>
          <t>V100061</t>
        </is>
      </c>
      <c r="B3795" t="n">
        <v>264</v>
      </c>
      <c r="C3795" t="n">
        <v>20</v>
      </c>
      <c r="D3795" t="inlineStr">
        <is>
          <t>Rail Cargo Austria AG</t>
        </is>
      </c>
      <c r="E3795" t="inlineStr">
        <is>
          <t>100020</t>
        </is>
      </c>
      <c r="F3795" t="inlineStr">
        <is>
          <t>Am Hauptbahnhof 2</t>
        </is>
      </c>
      <c r="G3795" t="inlineStr">
        <is>
          <t>1100</t>
        </is>
      </c>
      <c r="H3795" t="inlineStr">
        <is>
          <t>Wien</t>
        </is>
      </c>
      <c r="I3795" t="inlineStr">
        <is>
          <t>AT</t>
        </is>
      </c>
      <c r="J3795" t="inlineStr">
        <is>
          <t>EANOS_95</t>
        </is>
      </c>
      <c r="K3795" t="inlineStr"/>
      <c r="L3795" t="inlineStr">
        <is>
          <t>2025-0008</t>
        </is>
      </c>
      <c r="M3795" s="6" t="n">
        <v>46346</v>
      </c>
      <c r="N3795" s="6" t="n">
        <v>50728</v>
      </c>
      <c r="O3795" t="n">
        <v>26</v>
      </c>
    </row>
    <row r="3796" hidden="1" s="287">
      <c r="A3796" t="inlineStr">
        <is>
          <t>V100061</t>
        </is>
      </c>
      <c r="B3796" t="n">
        <v>265</v>
      </c>
      <c r="C3796" t="n">
        <v>20</v>
      </c>
      <c r="D3796" t="inlineStr">
        <is>
          <t>Rail Cargo Austria AG</t>
        </is>
      </c>
      <c r="E3796" t="inlineStr">
        <is>
          <t>100020</t>
        </is>
      </c>
      <c r="F3796" t="inlineStr">
        <is>
          <t>Am Hauptbahnhof 2</t>
        </is>
      </c>
      <c r="G3796" t="inlineStr">
        <is>
          <t>1100</t>
        </is>
      </c>
      <c r="H3796" t="inlineStr">
        <is>
          <t>Wien</t>
        </is>
      </c>
      <c r="I3796" t="inlineStr">
        <is>
          <t>AT</t>
        </is>
      </c>
      <c r="J3796" t="inlineStr">
        <is>
          <t>EANOS_95</t>
        </is>
      </c>
      <c r="K3796" t="inlineStr"/>
      <c r="L3796" t="inlineStr">
        <is>
          <t>2025-0008</t>
        </is>
      </c>
      <c r="M3796" s="6" t="n">
        <v>46346</v>
      </c>
      <c r="N3796" s="6" t="n">
        <v>50728</v>
      </c>
      <c r="O3796" t="n">
        <v>26</v>
      </c>
    </row>
    <row r="3797" hidden="1" s="287">
      <c r="A3797" t="inlineStr">
        <is>
          <t>V100061</t>
        </is>
      </c>
      <c r="B3797" t="n">
        <v>266</v>
      </c>
      <c r="C3797" t="n">
        <v>20</v>
      </c>
      <c r="D3797" t="inlineStr">
        <is>
          <t>Rail Cargo Austria AG</t>
        </is>
      </c>
      <c r="E3797" t="inlineStr">
        <is>
          <t>100020</t>
        </is>
      </c>
      <c r="F3797" t="inlineStr">
        <is>
          <t>Am Hauptbahnhof 2</t>
        </is>
      </c>
      <c r="G3797" t="inlineStr">
        <is>
          <t>1100</t>
        </is>
      </c>
      <c r="H3797" t="inlineStr">
        <is>
          <t>Wien</t>
        </is>
      </c>
      <c r="I3797" t="inlineStr">
        <is>
          <t>AT</t>
        </is>
      </c>
      <c r="J3797" t="inlineStr">
        <is>
          <t>EANOS_95</t>
        </is>
      </c>
      <c r="K3797" t="inlineStr"/>
      <c r="L3797" t="inlineStr">
        <is>
          <t>2025-0008</t>
        </is>
      </c>
      <c r="M3797" s="6" t="n">
        <v>46346</v>
      </c>
      <c r="N3797" s="6" t="n">
        <v>50728</v>
      </c>
      <c r="O3797" t="n">
        <v>26</v>
      </c>
    </row>
    <row r="3798" hidden="1" s="287">
      <c r="A3798" t="inlineStr">
        <is>
          <t>V100061</t>
        </is>
      </c>
      <c r="B3798" t="n">
        <v>267</v>
      </c>
      <c r="C3798" t="n">
        <v>20</v>
      </c>
      <c r="D3798" t="inlineStr">
        <is>
          <t>Rail Cargo Austria AG</t>
        </is>
      </c>
      <c r="E3798" t="inlineStr">
        <is>
          <t>100020</t>
        </is>
      </c>
      <c r="F3798" t="inlineStr">
        <is>
          <t>Am Hauptbahnhof 2</t>
        </is>
      </c>
      <c r="G3798" t="inlineStr">
        <is>
          <t>1100</t>
        </is>
      </c>
      <c r="H3798" t="inlineStr">
        <is>
          <t>Wien</t>
        </is>
      </c>
      <c r="I3798" t="inlineStr">
        <is>
          <t>AT</t>
        </is>
      </c>
      <c r="J3798" t="inlineStr">
        <is>
          <t>EANOS_95</t>
        </is>
      </c>
      <c r="K3798" t="inlineStr"/>
      <c r="L3798" t="inlineStr">
        <is>
          <t>2025-0008</t>
        </is>
      </c>
      <c r="M3798" s="6" t="n">
        <v>46346</v>
      </c>
      <c r="N3798" s="6" t="n">
        <v>50728</v>
      </c>
      <c r="O3798" t="n">
        <v>26</v>
      </c>
    </row>
    <row r="3799" hidden="1" s="287">
      <c r="A3799" t="inlineStr">
        <is>
          <t>V100061</t>
        </is>
      </c>
      <c r="B3799" t="n">
        <v>268</v>
      </c>
      <c r="C3799" t="n">
        <v>20</v>
      </c>
      <c r="D3799" t="inlineStr">
        <is>
          <t>Rail Cargo Austria AG</t>
        </is>
      </c>
      <c r="E3799" t="inlineStr">
        <is>
          <t>100020</t>
        </is>
      </c>
      <c r="F3799" t="inlineStr">
        <is>
          <t>Am Hauptbahnhof 2</t>
        </is>
      </c>
      <c r="G3799" t="inlineStr">
        <is>
          <t>1100</t>
        </is>
      </c>
      <c r="H3799" t="inlineStr">
        <is>
          <t>Wien</t>
        </is>
      </c>
      <c r="I3799" t="inlineStr">
        <is>
          <t>AT</t>
        </is>
      </c>
      <c r="J3799" t="inlineStr">
        <is>
          <t>EANOS_95</t>
        </is>
      </c>
      <c r="K3799" t="inlineStr"/>
      <c r="L3799" t="inlineStr">
        <is>
          <t>2025-0008</t>
        </is>
      </c>
      <c r="M3799" s="6" t="n">
        <v>46346</v>
      </c>
      <c r="N3799" s="6" t="n">
        <v>50728</v>
      </c>
      <c r="O3799" t="n">
        <v>26</v>
      </c>
    </row>
    <row r="3800" hidden="1" s="287">
      <c r="A3800" t="inlineStr">
        <is>
          <t>V100061</t>
        </is>
      </c>
      <c r="B3800" t="n">
        <v>269</v>
      </c>
      <c r="C3800" t="n">
        <v>20</v>
      </c>
      <c r="D3800" t="inlineStr">
        <is>
          <t>Rail Cargo Austria AG</t>
        </is>
      </c>
      <c r="E3800" t="inlineStr">
        <is>
          <t>100020</t>
        </is>
      </c>
      <c r="F3800" t="inlineStr">
        <is>
          <t>Am Hauptbahnhof 2</t>
        </is>
      </c>
      <c r="G3800" t="inlineStr">
        <is>
          <t>1100</t>
        </is>
      </c>
      <c r="H3800" t="inlineStr">
        <is>
          <t>Wien</t>
        </is>
      </c>
      <c r="I3800" t="inlineStr">
        <is>
          <t>AT</t>
        </is>
      </c>
      <c r="J3800" t="inlineStr">
        <is>
          <t>EANOS_95</t>
        </is>
      </c>
      <c r="K3800" t="inlineStr"/>
      <c r="L3800" t="inlineStr">
        <is>
          <t>2025-0008</t>
        </is>
      </c>
      <c r="M3800" s="6" t="n">
        <v>46374</v>
      </c>
      <c r="N3800" s="6" t="n">
        <v>50756</v>
      </c>
      <c r="O3800" t="n">
        <v>26</v>
      </c>
    </row>
    <row r="3801" hidden="1" s="287">
      <c r="A3801" t="inlineStr">
        <is>
          <t>V100061</t>
        </is>
      </c>
      <c r="B3801" t="n">
        <v>270</v>
      </c>
      <c r="C3801" t="n">
        <v>20</v>
      </c>
      <c r="D3801" t="inlineStr">
        <is>
          <t>Rail Cargo Austria AG</t>
        </is>
      </c>
      <c r="E3801" t="inlineStr">
        <is>
          <t>100020</t>
        </is>
      </c>
      <c r="F3801" t="inlineStr">
        <is>
          <t>Am Hauptbahnhof 2</t>
        </is>
      </c>
      <c r="G3801" t="inlineStr">
        <is>
          <t>1100</t>
        </is>
      </c>
      <c r="H3801" t="inlineStr">
        <is>
          <t>Wien</t>
        </is>
      </c>
      <c r="I3801" t="inlineStr">
        <is>
          <t>AT</t>
        </is>
      </c>
      <c r="J3801" t="inlineStr">
        <is>
          <t>EANOS_95</t>
        </is>
      </c>
      <c r="K3801" t="inlineStr"/>
      <c r="L3801" t="inlineStr">
        <is>
          <t>2025-0008</t>
        </is>
      </c>
      <c r="M3801" s="6" t="n">
        <v>46374</v>
      </c>
      <c r="N3801" s="6" t="n">
        <v>50756</v>
      </c>
      <c r="O3801" t="n">
        <v>26</v>
      </c>
    </row>
    <row r="3802" hidden="1" s="287">
      <c r="A3802" t="inlineStr">
        <is>
          <t>V100061</t>
        </is>
      </c>
      <c r="B3802" t="n">
        <v>271</v>
      </c>
      <c r="C3802" t="n">
        <v>20</v>
      </c>
      <c r="D3802" t="inlineStr">
        <is>
          <t>Rail Cargo Austria AG</t>
        </is>
      </c>
      <c r="E3802" t="inlineStr">
        <is>
          <t>100020</t>
        </is>
      </c>
      <c r="F3802" t="inlineStr">
        <is>
          <t>Am Hauptbahnhof 2</t>
        </is>
      </c>
      <c r="G3802" t="inlineStr">
        <is>
          <t>1100</t>
        </is>
      </c>
      <c r="H3802" t="inlineStr">
        <is>
          <t>Wien</t>
        </is>
      </c>
      <c r="I3802" t="inlineStr">
        <is>
          <t>AT</t>
        </is>
      </c>
      <c r="J3802" t="inlineStr">
        <is>
          <t>EANOS_95</t>
        </is>
      </c>
      <c r="K3802" t="inlineStr"/>
      <c r="L3802" t="inlineStr">
        <is>
          <t>2025-0008</t>
        </is>
      </c>
      <c r="M3802" s="6" t="n">
        <v>46374</v>
      </c>
      <c r="N3802" s="6" t="n">
        <v>50756</v>
      </c>
      <c r="O3802" t="n">
        <v>26</v>
      </c>
    </row>
    <row r="3803" hidden="1" s="287">
      <c r="A3803" t="inlineStr">
        <is>
          <t>V100061</t>
        </is>
      </c>
      <c r="B3803" t="n">
        <v>272</v>
      </c>
      <c r="C3803" t="n">
        <v>20</v>
      </c>
      <c r="D3803" t="inlineStr">
        <is>
          <t>Rail Cargo Austria AG</t>
        </is>
      </c>
      <c r="E3803" t="inlineStr">
        <is>
          <t>100020</t>
        </is>
      </c>
      <c r="F3803" t="inlineStr">
        <is>
          <t>Am Hauptbahnhof 2</t>
        </is>
      </c>
      <c r="G3803" t="inlineStr">
        <is>
          <t>1100</t>
        </is>
      </c>
      <c r="H3803" t="inlineStr">
        <is>
          <t>Wien</t>
        </is>
      </c>
      <c r="I3803" t="inlineStr">
        <is>
          <t>AT</t>
        </is>
      </c>
      <c r="J3803" t="inlineStr">
        <is>
          <t>EANOS_95</t>
        </is>
      </c>
      <c r="K3803" t="inlineStr"/>
      <c r="L3803" t="inlineStr">
        <is>
          <t>2025-0008</t>
        </is>
      </c>
      <c r="M3803" s="6" t="n">
        <v>46374</v>
      </c>
      <c r="N3803" s="6" t="n">
        <v>50756</v>
      </c>
      <c r="O3803" t="n">
        <v>26</v>
      </c>
    </row>
    <row r="3804" hidden="1" s="287">
      <c r="A3804" t="inlineStr">
        <is>
          <t>V100061</t>
        </is>
      </c>
      <c r="B3804" t="n">
        <v>273</v>
      </c>
      <c r="C3804" t="n">
        <v>20</v>
      </c>
      <c r="D3804" t="inlineStr">
        <is>
          <t>Rail Cargo Austria AG</t>
        </is>
      </c>
      <c r="E3804" t="inlineStr">
        <is>
          <t>100020</t>
        </is>
      </c>
      <c r="F3804" t="inlineStr">
        <is>
          <t>Am Hauptbahnhof 2</t>
        </is>
      </c>
      <c r="G3804" t="inlineStr">
        <is>
          <t>1100</t>
        </is>
      </c>
      <c r="H3804" t="inlineStr">
        <is>
          <t>Wien</t>
        </is>
      </c>
      <c r="I3804" t="inlineStr">
        <is>
          <t>AT</t>
        </is>
      </c>
      <c r="J3804" t="inlineStr">
        <is>
          <t>EANOS_95</t>
        </is>
      </c>
      <c r="K3804" t="inlineStr"/>
      <c r="L3804" t="inlineStr">
        <is>
          <t>2025-0008</t>
        </is>
      </c>
      <c r="M3804" s="6" t="n">
        <v>46374</v>
      </c>
      <c r="N3804" s="6" t="n">
        <v>50756</v>
      </c>
      <c r="O3804" t="n">
        <v>26</v>
      </c>
    </row>
    <row r="3805" hidden="1" s="287">
      <c r="A3805" t="inlineStr">
        <is>
          <t>V400001</t>
        </is>
      </c>
      <c r="B3805" t="n">
        <v>135</v>
      </c>
      <c r="C3805" t="n">
        <v>50</v>
      </c>
      <c r="D3805" t="inlineStr">
        <is>
          <t>DB Cargo AG</t>
        </is>
      </c>
      <c r="E3805" t="inlineStr">
        <is>
          <t>100000</t>
        </is>
      </c>
      <c r="F3805" t="inlineStr">
        <is>
          <t>Rheinstrasse 2</t>
        </is>
      </c>
      <c r="G3805" t="inlineStr">
        <is>
          <t>55116</t>
        </is>
      </c>
      <c r="H3805" t="inlineStr">
        <is>
          <t>Mainz</t>
        </is>
      </c>
      <c r="I3805" t="inlineStr">
        <is>
          <t>DE</t>
        </is>
      </c>
      <c r="J3805" t="inlineStr">
        <is>
          <t>SGGRSS_M20</t>
        </is>
      </c>
      <c r="K3805" t="inlineStr">
        <is>
          <t>33 80 4960 110-1</t>
        </is>
      </c>
      <c r="L3805" t="inlineStr">
        <is>
          <t>2021-2420</t>
        </is>
      </c>
      <c r="M3805" s="6" t="n">
        <v>44870</v>
      </c>
      <c r="N3805" s="6" t="n">
        <v>47087</v>
      </c>
      <c r="O3805" t="n">
        <v>25.4</v>
      </c>
    </row>
    <row r="3806" hidden="1" s="287">
      <c r="A3806" t="inlineStr">
        <is>
          <t>V100061</t>
        </is>
      </c>
      <c r="B3806" t="n">
        <v>274</v>
      </c>
      <c r="C3806" t="n">
        <v>20</v>
      </c>
      <c r="D3806" t="inlineStr">
        <is>
          <t>Rail Cargo Austria AG</t>
        </is>
      </c>
      <c r="E3806" t="inlineStr">
        <is>
          <t>100020</t>
        </is>
      </c>
      <c r="F3806" t="inlineStr">
        <is>
          <t>Am Hauptbahnhof 2</t>
        </is>
      </c>
      <c r="G3806" t="inlineStr">
        <is>
          <t>1100</t>
        </is>
      </c>
      <c r="H3806" t="inlineStr">
        <is>
          <t>Wien</t>
        </is>
      </c>
      <c r="I3806" t="inlineStr">
        <is>
          <t>AT</t>
        </is>
      </c>
      <c r="J3806" t="inlineStr">
        <is>
          <t>EANOS_95</t>
        </is>
      </c>
      <c r="K3806" t="inlineStr"/>
      <c r="L3806" t="inlineStr">
        <is>
          <t>2025-0008</t>
        </is>
      </c>
      <c r="M3806" s="6" t="n">
        <v>46374</v>
      </c>
      <c r="N3806" s="6" t="n">
        <v>50756</v>
      </c>
      <c r="O3806" t="n">
        <v>26</v>
      </c>
    </row>
    <row r="3807" hidden="1" s="287">
      <c r="A3807" t="inlineStr">
        <is>
          <t>V400001</t>
        </is>
      </c>
      <c r="B3807" t="n">
        <v>136</v>
      </c>
      <c r="C3807" t="n">
        <v>50</v>
      </c>
      <c r="D3807" t="inlineStr">
        <is>
          <t>DB Cargo AG</t>
        </is>
      </c>
      <c r="E3807" t="inlineStr">
        <is>
          <t>100000</t>
        </is>
      </c>
      <c r="F3807" t="inlineStr">
        <is>
          <t>Rheinstrasse 2</t>
        </is>
      </c>
      <c r="G3807" t="inlineStr">
        <is>
          <t>55116</t>
        </is>
      </c>
      <c r="H3807" t="inlineStr">
        <is>
          <t>Mainz</t>
        </is>
      </c>
      <c r="I3807" t="inlineStr">
        <is>
          <t>DE</t>
        </is>
      </c>
      <c r="J3807" t="inlineStr">
        <is>
          <t>SGGRSS_M20</t>
        </is>
      </c>
      <c r="K3807" t="inlineStr">
        <is>
          <t>33 80 4960 089-7</t>
        </is>
      </c>
      <c r="L3807" t="inlineStr">
        <is>
          <t>2021-2420</t>
        </is>
      </c>
      <c r="M3807" s="6" t="n">
        <v>44870</v>
      </c>
      <c r="N3807" s="6" t="n">
        <v>47087</v>
      </c>
      <c r="O3807" t="n">
        <v>25.4</v>
      </c>
    </row>
    <row r="3808" hidden="1" s="287">
      <c r="A3808" t="inlineStr">
        <is>
          <t>V100061</t>
        </is>
      </c>
      <c r="B3808" t="n">
        <v>275</v>
      </c>
      <c r="C3808" t="n">
        <v>20</v>
      </c>
      <c r="D3808" t="inlineStr">
        <is>
          <t>Rail Cargo Austria AG</t>
        </is>
      </c>
      <c r="E3808" t="inlineStr">
        <is>
          <t>100020</t>
        </is>
      </c>
      <c r="F3808" t="inlineStr">
        <is>
          <t>Am Hauptbahnhof 2</t>
        </is>
      </c>
      <c r="G3808" t="inlineStr">
        <is>
          <t>1100</t>
        </is>
      </c>
      <c r="H3808" t="inlineStr">
        <is>
          <t>Wien</t>
        </is>
      </c>
      <c r="I3808" t="inlineStr">
        <is>
          <t>AT</t>
        </is>
      </c>
      <c r="J3808" t="inlineStr">
        <is>
          <t>EANOS_95</t>
        </is>
      </c>
      <c r="K3808" t="inlineStr"/>
      <c r="L3808" t="inlineStr">
        <is>
          <t>2025-0008</t>
        </is>
      </c>
      <c r="M3808" s="6" t="n">
        <v>46374</v>
      </c>
      <c r="N3808" s="6" t="n">
        <v>50756</v>
      </c>
      <c r="O3808" t="n">
        <v>26</v>
      </c>
    </row>
    <row r="3809" hidden="1" s="287">
      <c r="A3809" t="inlineStr">
        <is>
          <t>V400001</t>
        </is>
      </c>
      <c r="B3809" t="n">
        <v>137</v>
      </c>
      <c r="C3809" t="n">
        <v>50</v>
      </c>
      <c r="D3809" t="inlineStr">
        <is>
          <t>DB Cargo AG</t>
        </is>
      </c>
      <c r="E3809" t="inlineStr">
        <is>
          <t>100000</t>
        </is>
      </c>
      <c r="F3809" t="inlineStr">
        <is>
          <t>Rheinstrasse 2</t>
        </is>
      </c>
      <c r="G3809" t="inlineStr">
        <is>
          <t>55116</t>
        </is>
      </c>
      <c r="H3809" t="inlineStr">
        <is>
          <t>Mainz</t>
        </is>
      </c>
      <c r="I3809" t="inlineStr">
        <is>
          <t>DE</t>
        </is>
      </c>
      <c r="J3809" t="inlineStr">
        <is>
          <t>SGGRSS_M20</t>
        </is>
      </c>
      <c r="K3809" t="inlineStr">
        <is>
          <t>33 80 4960 090-5</t>
        </is>
      </c>
      <c r="L3809" t="inlineStr">
        <is>
          <t>2021-2420</t>
        </is>
      </c>
      <c r="M3809" s="6" t="n">
        <v>44870</v>
      </c>
      <c r="N3809" s="6" t="n">
        <v>47087</v>
      </c>
      <c r="O3809" t="n">
        <v>25.4</v>
      </c>
    </row>
    <row r="3810" hidden="1" s="287">
      <c r="A3810" t="inlineStr">
        <is>
          <t>V100061</t>
        </is>
      </c>
      <c r="B3810" t="n">
        <v>276</v>
      </c>
      <c r="C3810" t="n">
        <v>20</v>
      </c>
      <c r="D3810" t="inlineStr">
        <is>
          <t>Rail Cargo Austria AG</t>
        </is>
      </c>
      <c r="E3810" t="inlineStr">
        <is>
          <t>100020</t>
        </is>
      </c>
      <c r="F3810" t="inlineStr">
        <is>
          <t>Am Hauptbahnhof 2</t>
        </is>
      </c>
      <c r="G3810" t="inlineStr">
        <is>
          <t>1100</t>
        </is>
      </c>
      <c r="H3810" t="inlineStr">
        <is>
          <t>Wien</t>
        </is>
      </c>
      <c r="I3810" t="inlineStr">
        <is>
          <t>AT</t>
        </is>
      </c>
      <c r="J3810" t="inlineStr">
        <is>
          <t>EANOS_95</t>
        </is>
      </c>
      <c r="K3810" t="inlineStr"/>
      <c r="L3810" t="inlineStr">
        <is>
          <t>2025-0008</t>
        </is>
      </c>
      <c r="M3810" s="6" t="n">
        <v>46374</v>
      </c>
      <c r="N3810" s="6" t="n">
        <v>50756</v>
      </c>
      <c r="O3810" t="n">
        <v>26</v>
      </c>
    </row>
    <row r="3811" hidden="1" s="287">
      <c r="A3811" t="inlineStr">
        <is>
          <t>V400001</t>
        </is>
      </c>
      <c r="B3811" t="n">
        <v>138</v>
      </c>
      <c r="C3811" t="n">
        <v>50</v>
      </c>
      <c r="D3811" t="inlineStr">
        <is>
          <t>DB Cargo AG</t>
        </is>
      </c>
      <c r="E3811" t="inlineStr">
        <is>
          <t>100000</t>
        </is>
      </c>
      <c r="F3811" t="inlineStr">
        <is>
          <t>Rheinstrasse 2</t>
        </is>
      </c>
      <c r="G3811" t="inlineStr">
        <is>
          <t>55116</t>
        </is>
      </c>
      <c r="H3811" t="inlineStr">
        <is>
          <t>Mainz</t>
        </is>
      </c>
      <c r="I3811" t="inlineStr">
        <is>
          <t>DE</t>
        </is>
      </c>
      <c r="J3811" t="inlineStr">
        <is>
          <t>SGGRSS_M20</t>
        </is>
      </c>
      <c r="K3811" t="inlineStr">
        <is>
          <t>33 80 4960 091-3</t>
        </is>
      </c>
      <c r="L3811" t="inlineStr">
        <is>
          <t>2021-2420</t>
        </is>
      </c>
      <c r="M3811" s="6" t="n">
        <v>44870</v>
      </c>
      <c r="N3811" s="6" t="n">
        <v>47087</v>
      </c>
      <c r="O3811" t="n">
        <v>25.4</v>
      </c>
    </row>
    <row r="3812" hidden="1" s="287">
      <c r="A3812" t="inlineStr">
        <is>
          <t>V100061</t>
        </is>
      </c>
      <c r="B3812" t="n">
        <v>277</v>
      </c>
      <c r="C3812" t="n">
        <v>20</v>
      </c>
      <c r="D3812" t="inlineStr">
        <is>
          <t>Rail Cargo Austria AG</t>
        </is>
      </c>
      <c r="E3812" t="inlineStr">
        <is>
          <t>100020</t>
        </is>
      </c>
      <c r="F3812" t="inlineStr">
        <is>
          <t>Am Hauptbahnhof 2</t>
        </is>
      </c>
      <c r="G3812" t="inlineStr">
        <is>
          <t>1100</t>
        </is>
      </c>
      <c r="H3812" t="inlineStr">
        <is>
          <t>Wien</t>
        </is>
      </c>
      <c r="I3812" t="inlineStr">
        <is>
          <t>AT</t>
        </is>
      </c>
      <c r="J3812" t="inlineStr">
        <is>
          <t>EANOS_95</t>
        </is>
      </c>
      <c r="K3812" t="inlineStr"/>
      <c r="L3812" t="inlineStr">
        <is>
          <t>2025-0008</t>
        </is>
      </c>
      <c r="M3812" s="6" t="n">
        <v>46374</v>
      </c>
      <c r="N3812" s="6" t="n">
        <v>50756</v>
      </c>
      <c r="O3812" t="n">
        <v>26</v>
      </c>
    </row>
    <row r="3813" hidden="1" s="287">
      <c r="A3813" t="inlineStr">
        <is>
          <t>V400001</t>
        </is>
      </c>
      <c r="B3813" t="n">
        <v>139</v>
      </c>
      <c r="C3813" t="n">
        <v>50</v>
      </c>
      <c r="D3813" t="inlineStr">
        <is>
          <t>DB Cargo AG</t>
        </is>
      </c>
      <c r="E3813" t="inlineStr">
        <is>
          <t>100000</t>
        </is>
      </c>
      <c r="F3813" t="inlineStr">
        <is>
          <t>Rheinstrasse 2</t>
        </is>
      </c>
      <c r="G3813" t="inlineStr">
        <is>
          <t>55116</t>
        </is>
      </c>
      <c r="H3813" t="inlineStr">
        <is>
          <t>Mainz</t>
        </is>
      </c>
      <c r="I3813" t="inlineStr">
        <is>
          <t>DE</t>
        </is>
      </c>
      <c r="J3813" t="inlineStr">
        <is>
          <t>SGGRSS_M20</t>
        </is>
      </c>
      <c r="K3813" t="inlineStr">
        <is>
          <t>33 80 4960 092-1</t>
        </is>
      </c>
      <c r="L3813" t="inlineStr">
        <is>
          <t>2021-2420</t>
        </is>
      </c>
      <c r="M3813" s="6" t="n">
        <v>44870</v>
      </c>
      <c r="N3813" s="6" t="n">
        <v>47087</v>
      </c>
      <c r="O3813" t="n">
        <v>25.4</v>
      </c>
    </row>
    <row r="3814" hidden="1" s="287">
      <c r="A3814" t="inlineStr">
        <is>
          <t>V100061</t>
        </is>
      </c>
      <c r="B3814" t="n">
        <v>278</v>
      </c>
      <c r="C3814" t="n">
        <v>20</v>
      </c>
      <c r="D3814" t="inlineStr">
        <is>
          <t>Rail Cargo Austria AG</t>
        </is>
      </c>
      <c r="E3814" t="inlineStr">
        <is>
          <t>100020</t>
        </is>
      </c>
      <c r="F3814" t="inlineStr">
        <is>
          <t>Am Hauptbahnhof 2</t>
        </is>
      </c>
      <c r="G3814" t="inlineStr">
        <is>
          <t>1100</t>
        </is>
      </c>
      <c r="H3814" t="inlineStr">
        <is>
          <t>Wien</t>
        </is>
      </c>
      <c r="I3814" t="inlineStr">
        <is>
          <t>AT</t>
        </is>
      </c>
      <c r="J3814" t="inlineStr">
        <is>
          <t>EANOS_95</t>
        </is>
      </c>
      <c r="K3814" t="inlineStr"/>
      <c r="L3814" t="inlineStr">
        <is>
          <t>2025-0008</t>
        </is>
      </c>
      <c r="M3814" s="6" t="n">
        <v>46374</v>
      </c>
      <c r="N3814" s="6" t="n">
        <v>50756</v>
      </c>
      <c r="O3814" t="n">
        <v>26</v>
      </c>
    </row>
    <row r="3815" hidden="1" s="287">
      <c r="A3815" t="inlineStr">
        <is>
          <t>V100061</t>
        </is>
      </c>
      <c r="B3815" t="n">
        <v>279</v>
      </c>
      <c r="C3815" t="n">
        <v>20</v>
      </c>
      <c r="D3815" t="inlineStr">
        <is>
          <t>Rail Cargo Austria AG</t>
        </is>
      </c>
      <c r="E3815" t="inlineStr">
        <is>
          <t>100020</t>
        </is>
      </c>
      <c r="F3815" t="inlineStr">
        <is>
          <t>Am Hauptbahnhof 2</t>
        </is>
      </c>
      <c r="G3815" t="inlineStr">
        <is>
          <t>1100</t>
        </is>
      </c>
      <c r="H3815" t="inlineStr">
        <is>
          <t>Wien</t>
        </is>
      </c>
      <c r="I3815" t="inlineStr">
        <is>
          <t>AT</t>
        </is>
      </c>
      <c r="J3815" t="inlineStr">
        <is>
          <t>EANOS_95</t>
        </is>
      </c>
      <c r="K3815" t="inlineStr"/>
      <c r="L3815" t="inlineStr">
        <is>
          <t>2025-0008</t>
        </is>
      </c>
      <c r="M3815" s="6" t="n">
        <v>46374</v>
      </c>
      <c r="N3815" s="6" t="n">
        <v>50756</v>
      </c>
      <c r="O3815" t="n">
        <v>26</v>
      </c>
    </row>
    <row r="3816" hidden="1" s="287">
      <c r="A3816" t="inlineStr">
        <is>
          <t>V400001</t>
        </is>
      </c>
      <c r="B3816" t="n">
        <v>141</v>
      </c>
      <c r="C3816" t="n">
        <v>50</v>
      </c>
      <c r="D3816" t="inlineStr">
        <is>
          <t>DB Cargo AG</t>
        </is>
      </c>
      <c r="E3816" t="inlineStr">
        <is>
          <t>100000</t>
        </is>
      </c>
      <c r="F3816" t="inlineStr">
        <is>
          <t>Rheinstrasse 2</t>
        </is>
      </c>
      <c r="G3816" t="inlineStr">
        <is>
          <t>55116</t>
        </is>
      </c>
      <c r="H3816" t="inlineStr">
        <is>
          <t>Mainz</t>
        </is>
      </c>
      <c r="I3816" t="inlineStr">
        <is>
          <t>DE</t>
        </is>
      </c>
      <c r="J3816" t="inlineStr">
        <is>
          <t>SGGRSS_M20</t>
        </is>
      </c>
      <c r="K3816" t="inlineStr">
        <is>
          <t>33 80 4960 094-7</t>
        </is>
      </c>
      <c r="L3816" t="inlineStr">
        <is>
          <t>2021-2420</t>
        </is>
      </c>
      <c r="M3816" s="6" t="n">
        <v>44870</v>
      </c>
      <c r="N3816" s="6" t="n">
        <v>47087</v>
      </c>
      <c r="O3816" t="n">
        <v>25.4</v>
      </c>
    </row>
    <row r="3817" hidden="1" s="287">
      <c r="A3817" t="inlineStr">
        <is>
          <t>V100061</t>
        </is>
      </c>
      <c r="B3817" t="n">
        <v>280</v>
      </c>
      <c r="C3817" t="n">
        <v>20</v>
      </c>
      <c r="D3817" t="inlineStr">
        <is>
          <t>Rail Cargo Austria AG</t>
        </is>
      </c>
      <c r="E3817" t="inlineStr">
        <is>
          <t>100020</t>
        </is>
      </c>
      <c r="F3817" t="inlineStr">
        <is>
          <t>Am Hauptbahnhof 2</t>
        </is>
      </c>
      <c r="G3817" t="inlineStr">
        <is>
          <t>1100</t>
        </is>
      </c>
      <c r="H3817" t="inlineStr">
        <is>
          <t>Wien</t>
        </is>
      </c>
      <c r="I3817" t="inlineStr">
        <is>
          <t>AT</t>
        </is>
      </c>
      <c r="J3817" t="inlineStr">
        <is>
          <t>EANOS_95</t>
        </is>
      </c>
      <c r="K3817" t="inlineStr"/>
      <c r="L3817" t="inlineStr">
        <is>
          <t>2025-0008</t>
        </is>
      </c>
      <c r="M3817" s="6" t="n">
        <v>46374</v>
      </c>
      <c r="N3817" s="6" t="n">
        <v>50756</v>
      </c>
      <c r="O3817" t="n">
        <v>26</v>
      </c>
    </row>
    <row r="3818" hidden="1" s="287">
      <c r="A3818" t="inlineStr">
        <is>
          <t>V400001</t>
        </is>
      </c>
      <c r="B3818" t="n">
        <v>142</v>
      </c>
      <c r="C3818" t="n">
        <v>50</v>
      </c>
      <c r="D3818" t="inlineStr">
        <is>
          <t>DB Cargo AG</t>
        </is>
      </c>
      <c r="E3818" t="inlineStr">
        <is>
          <t>100000</t>
        </is>
      </c>
      <c r="F3818" t="inlineStr">
        <is>
          <t>Rheinstrasse 2</t>
        </is>
      </c>
      <c r="G3818" t="inlineStr">
        <is>
          <t>55116</t>
        </is>
      </c>
      <c r="H3818" t="inlineStr">
        <is>
          <t>Mainz</t>
        </is>
      </c>
      <c r="I3818" t="inlineStr">
        <is>
          <t>DE</t>
        </is>
      </c>
      <c r="J3818" t="inlineStr">
        <is>
          <t>SGGRSS_M20</t>
        </is>
      </c>
      <c r="K3818" t="inlineStr">
        <is>
          <t>33 80 4960 095-4</t>
        </is>
      </c>
      <c r="L3818" t="inlineStr">
        <is>
          <t>2021-2420</t>
        </is>
      </c>
      <c r="M3818" s="6" t="n">
        <v>44870</v>
      </c>
      <c r="N3818" s="6" t="n">
        <v>47087</v>
      </c>
      <c r="O3818" t="n">
        <v>25.4</v>
      </c>
    </row>
    <row r="3819" hidden="1" s="287">
      <c r="A3819" t="inlineStr">
        <is>
          <t>V100061</t>
        </is>
      </c>
      <c r="B3819" t="n">
        <v>281</v>
      </c>
      <c r="C3819" t="n">
        <v>20</v>
      </c>
      <c r="D3819" t="inlineStr">
        <is>
          <t>Rail Cargo Austria AG</t>
        </is>
      </c>
      <c r="E3819" t="inlineStr">
        <is>
          <t>100020</t>
        </is>
      </c>
      <c r="F3819" t="inlineStr">
        <is>
          <t>Am Hauptbahnhof 2</t>
        </is>
      </c>
      <c r="G3819" t="inlineStr">
        <is>
          <t>1100</t>
        </is>
      </c>
      <c r="H3819" t="inlineStr">
        <is>
          <t>Wien</t>
        </is>
      </c>
      <c r="I3819" t="inlineStr">
        <is>
          <t>AT</t>
        </is>
      </c>
      <c r="J3819" t="inlineStr">
        <is>
          <t>EANOS_95</t>
        </is>
      </c>
      <c r="K3819" t="inlineStr"/>
      <c r="L3819" t="inlineStr">
        <is>
          <t>2025-0008</t>
        </is>
      </c>
      <c r="M3819" s="6" t="n">
        <v>46374</v>
      </c>
      <c r="N3819" s="6" t="n">
        <v>50756</v>
      </c>
      <c r="O3819" t="n">
        <v>26</v>
      </c>
    </row>
    <row r="3820" hidden="1" s="287">
      <c r="A3820" t="inlineStr">
        <is>
          <t>V400001</t>
        </is>
      </c>
      <c r="B3820" t="n">
        <v>143</v>
      </c>
      <c r="C3820" t="n">
        <v>50</v>
      </c>
      <c r="D3820" t="inlineStr">
        <is>
          <t>DB Cargo AG</t>
        </is>
      </c>
      <c r="E3820" t="inlineStr">
        <is>
          <t>100000</t>
        </is>
      </c>
      <c r="F3820" t="inlineStr">
        <is>
          <t>Rheinstrasse 2</t>
        </is>
      </c>
      <c r="G3820" t="inlineStr">
        <is>
          <t>55116</t>
        </is>
      </c>
      <c r="H3820" t="inlineStr">
        <is>
          <t>Mainz</t>
        </is>
      </c>
      <c r="I3820" t="inlineStr">
        <is>
          <t>DE</t>
        </is>
      </c>
      <c r="J3820" t="inlineStr">
        <is>
          <t>SGGRSS_M20</t>
        </is>
      </c>
      <c r="K3820" t="inlineStr">
        <is>
          <t>33 80 4960 096-2</t>
        </is>
      </c>
      <c r="L3820" t="inlineStr">
        <is>
          <t>2021-2420</t>
        </is>
      </c>
      <c r="M3820" s="6" t="n">
        <v>44870</v>
      </c>
      <c r="N3820" s="6" t="n">
        <v>47087</v>
      </c>
      <c r="O3820" t="n">
        <v>25.4</v>
      </c>
    </row>
    <row r="3821" hidden="1" s="287">
      <c r="A3821" t="inlineStr">
        <is>
          <t>V100061</t>
        </is>
      </c>
      <c r="B3821" t="n">
        <v>282</v>
      </c>
      <c r="C3821" t="n">
        <v>20</v>
      </c>
      <c r="D3821" t="inlineStr">
        <is>
          <t>Rail Cargo Austria AG</t>
        </is>
      </c>
      <c r="E3821" t="inlineStr">
        <is>
          <t>100020</t>
        </is>
      </c>
      <c r="F3821" t="inlineStr">
        <is>
          <t>Am Hauptbahnhof 2</t>
        </is>
      </c>
      <c r="G3821" t="inlineStr">
        <is>
          <t>1100</t>
        </is>
      </c>
      <c r="H3821" t="inlineStr">
        <is>
          <t>Wien</t>
        </is>
      </c>
      <c r="I3821" t="inlineStr">
        <is>
          <t>AT</t>
        </is>
      </c>
      <c r="J3821" t="inlineStr">
        <is>
          <t>EANOS_95</t>
        </is>
      </c>
      <c r="K3821" t="inlineStr"/>
      <c r="L3821" t="inlineStr">
        <is>
          <t>2025-0008</t>
        </is>
      </c>
      <c r="M3821" s="6" t="n">
        <v>46374</v>
      </c>
      <c r="N3821" s="6" t="n">
        <v>50756</v>
      </c>
      <c r="O3821" t="n">
        <v>26</v>
      </c>
    </row>
    <row r="3822" hidden="1" s="287">
      <c r="A3822" t="inlineStr">
        <is>
          <t>V100061</t>
        </is>
      </c>
      <c r="B3822" t="n">
        <v>283</v>
      </c>
      <c r="C3822" t="n">
        <v>20</v>
      </c>
      <c r="D3822" t="inlineStr">
        <is>
          <t>Rail Cargo Austria AG</t>
        </is>
      </c>
      <c r="E3822" t="inlineStr">
        <is>
          <t>100020</t>
        </is>
      </c>
      <c r="F3822" t="inlineStr">
        <is>
          <t>Am Hauptbahnhof 2</t>
        </is>
      </c>
      <c r="G3822" t="inlineStr">
        <is>
          <t>1100</t>
        </is>
      </c>
      <c r="H3822" t="inlineStr">
        <is>
          <t>Wien</t>
        </is>
      </c>
      <c r="I3822" t="inlineStr">
        <is>
          <t>AT</t>
        </is>
      </c>
      <c r="J3822" t="inlineStr">
        <is>
          <t>EANOS_95</t>
        </is>
      </c>
      <c r="K3822" t="inlineStr"/>
      <c r="L3822" t="inlineStr">
        <is>
          <t>2025-0008</t>
        </is>
      </c>
      <c r="M3822" s="6" t="n">
        <v>46374</v>
      </c>
      <c r="N3822" s="6" t="n">
        <v>50756</v>
      </c>
      <c r="O3822" t="n">
        <v>26</v>
      </c>
    </row>
    <row r="3823" hidden="1" s="287">
      <c r="A3823" t="inlineStr">
        <is>
          <t>V400001</t>
        </is>
      </c>
      <c r="B3823" t="n">
        <v>145</v>
      </c>
      <c r="C3823" t="n">
        <v>50</v>
      </c>
      <c r="D3823" t="inlineStr">
        <is>
          <t>DB Cargo AG</t>
        </is>
      </c>
      <c r="E3823" t="inlineStr">
        <is>
          <t>100000</t>
        </is>
      </c>
      <c r="F3823" t="inlineStr">
        <is>
          <t>Rheinstrasse 2</t>
        </is>
      </c>
      <c r="G3823" t="inlineStr">
        <is>
          <t>55116</t>
        </is>
      </c>
      <c r="H3823" t="inlineStr">
        <is>
          <t>Mainz</t>
        </is>
      </c>
      <c r="I3823" t="inlineStr">
        <is>
          <t>DE</t>
        </is>
      </c>
      <c r="J3823" t="inlineStr">
        <is>
          <t>SGGRSS_M20</t>
        </is>
      </c>
      <c r="K3823" t="inlineStr">
        <is>
          <t>33 80 4960 098-8</t>
        </is>
      </c>
      <c r="L3823" t="inlineStr">
        <is>
          <t>2021-2420</t>
        </is>
      </c>
      <c r="M3823" s="6" t="n">
        <v>44870</v>
      </c>
      <c r="N3823" s="6" t="n">
        <v>47087</v>
      </c>
      <c r="O3823" t="n">
        <v>25.4</v>
      </c>
    </row>
    <row r="3824" hidden="1" s="287">
      <c r="A3824" t="inlineStr">
        <is>
          <t>V100061</t>
        </is>
      </c>
      <c r="B3824" t="n">
        <v>284</v>
      </c>
      <c r="C3824" t="n">
        <v>20</v>
      </c>
      <c r="D3824" t="inlineStr">
        <is>
          <t>Rail Cargo Austria AG</t>
        </is>
      </c>
      <c r="E3824" t="inlineStr">
        <is>
          <t>100020</t>
        </is>
      </c>
      <c r="F3824" t="inlineStr">
        <is>
          <t>Am Hauptbahnhof 2</t>
        </is>
      </c>
      <c r="G3824" t="inlineStr">
        <is>
          <t>1100</t>
        </is>
      </c>
      <c r="H3824" t="inlineStr">
        <is>
          <t>Wien</t>
        </is>
      </c>
      <c r="I3824" t="inlineStr">
        <is>
          <t>AT</t>
        </is>
      </c>
      <c r="J3824" t="inlineStr">
        <is>
          <t>EANOS_95</t>
        </is>
      </c>
      <c r="K3824" t="inlineStr"/>
      <c r="L3824" t="inlineStr">
        <is>
          <t>2025-0008</t>
        </is>
      </c>
      <c r="M3824" s="6" t="n">
        <v>46374</v>
      </c>
      <c r="N3824" s="6" t="n">
        <v>50756</v>
      </c>
      <c r="O3824" t="n">
        <v>26</v>
      </c>
    </row>
    <row r="3825" hidden="1" s="287">
      <c r="A3825" t="inlineStr">
        <is>
          <t>V400001</t>
        </is>
      </c>
      <c r="B3825" t="n">
        <v>146</v>
      </c>
      <c r="C3825" t="n">
        <v>50</v>
      </c>
      <c r="D3825" t="inlineStr">
        <is>
          <t>DB Cargo AG</t>
        </is>
      </c>
      <c r="E3825" t="inlineStr">
        <is>
          <t>100000</t>
        </is>
      </c>
      <c r="F3825" t="inlineStr">
        <is>
          <t>Rheinstrasse 2</t>
        </is>
      </c>
      <c r="G3825" t="inlineStr">
        <is>
          <t>55116</t>
        </is>
      </c>
      <c r="H3825" t="inlineStr">
        <is>
          <t>Mainz</t>
        </is>
      </c>
      <c r="I3825" t="inlineStr">
        <is>
          <t>DE</t>
        </is>
      </c>
      <c r="J3825" t="inlineStr">
        <is>
          <t>SGGRSS_M20</t>
        </is>
      </c>
      <c r="K3825" t="inlineStr">
        <is>
          <t>33 80 4960 099-6</t>
        </is>
      </c>
      <c r="L3825" t="inlineStr">
        <is>
          <t>2021-2420</t>
        </is>
      </c>
      <c r="M3825" s="6" t="n">
        <v>44870</v>
      </c>
      <c r="N3825" s="6" t="n">
        <v>47087</v>
      </c>
      <c r="O3825" t="n">
        <v>25.4</v>
      </c>
    </row>
    <row r="3826" hidden="1" s="287">
      <c r="A3826" t="inlineStr">
        <is>
          <t>V100061</t>
        </is>
      </c>
      <c r="B3826" t="n">
        <v>285</v>
      </c>
      <c r="C3826" t="n">
        <v>20</v>
      </c>
      <c r="D3826" t="inlineStr">
        <is>
          <t>Rail Cargo Austria AG</t>
        </is>
      </c>
      <c r="E3826" t="inlineStr">
        <is>
          <t>100020</t>
        </is>
      </c>
      <c r="F3826" t="inlineStr">
        <is>
          <t>Am Hauptbahnhof 2</t>
        </is>
      </c>
      <c r="G3826" t="inlineStr">
        <is>
          <t>1100</t>
        </is>
      </c>
      <c r="H3826" t="inlineStr">
        <is>
          <t>Wien</t>
        </is>
      </c>
      <c r="I3826" t="inlineStr">
        <is>
          <t>AT</t>
        </is>
      </c>
      <c r="J3826" t="inlineStr">
        <is>
          <t>EANOS_95</t>
        </is>
      </c>
      <c r="K3826" t="inlineStr"/>
      <c r="L3826" t="inlineStr">
        <is>
          <t>2025-0008</t>
        </is>
      </c>
      <c r="M3826" s="6" t="n">
        <v>46374</v>
      </c>
      <c r="N3826" s="6" t="n">
        <v>50756</v>
      </c>
      <c r="O3826" t="n">
        <v>26</v>
      </c>
    </row>
    <row r="3827" hidden="1" s="287">
      <c r="A3827" t="inlineStr">
        <is>
          <t>V100061</t>
        </is>
      </c>
      <c r="B3827" t="n">
        <v>286</v>
      </c>
      <c r="C3827" t="n">
        <v>20</v>
      </c>
      <c r="D3827" t="inlineStr">
        <is>
          <t>Rail Cargo Austria AG</t>
        </is>
      </c>
      <c r="E3827" t="inlineStr">
        <is>
          <t>100020</t>
        </is>
      </c>
      <c r="F3827" t="inlineStr">
        <is>
          <t>Am Hauptbahnhof 2</t>
        </is>
      </c>
      <c r="G3827" t="inlineStr">
        <is>
          <t>1100</t>
        </is>
      </c>
      <c r="H3827" t="inlineStr">
        <is>
          <t>Wien</t>
        </is>
      </c>
      <c r="I3827" t="inlineStr">
        <is>
          <t>AT</t>
        </is>
      </c>
      <c r="J3827" t="inlineStr">
        <is>
          <t>EANOS_95</t>
        </is>
      </c>
      <c r="K3827" t="inlineStr"/>
      <c r="L3827" t="inlineStr">
        <is>
          <t>2025-0008</t>
        </is>
      </c>
      <c r="M3827" s="6" t="n">
        <v>46374</v>
      </c>
      <c r="N3827" s="6" t="n">
        <v>50756</v>
      </c>
      <c r="O3827" t="n">
        <v>26</v>
      </c>
    </row>
    <row r="3828" hidden="1" s="287">
      <c r="A3828" t="inlineStr">
        <is>
          <t>V100061</t>
        </is>
      </c>
      <c r="B3828" t="n">
        <v>287</v>
      </c>
      <c r="C3828" t="n">
        <v>20</v>
      </c>
      <c r="D3828" t="inlineStr">
        <is>
          <t>Rail Cargo Austria AG</t>
        </is>
      </c>
      <c r="E3828" t="inlineStr">
        <is>
          <t>100020</t>
        </is>
      </c>
      <c r="F3828" t="inlineStr">
        <is>
          <t>Am Hauptbahnhof 2</t>
        </is>
      </c>
      <c r="G3828" t="inlineStr">
        <is>
          <t>1100</t>
        </is>
      </c>
      <c r="H3828" t="inlineStr">
        <is>
          <t>Wien</t>
        </is>
      </c>
      <c r="I3828" t="inlineStr">
        <is>
          <t>AT</t>
        </is>
      </c>
      <c r="J3828" t="inlineStr">
        <is>
          <t>EANOS_95</t>
        </is>
      </c>
      <c r="K3828" t="inlineStr"/>
      <c r="L3828" t="inlineStr">
        <is>
          <t>2025-0008</t>
        </is>
      </c>
      <c r="M3828" s="6" t="n">
        <v>46374</v>
      </c>
      <c r="N3828" s="6" t="n">
        <v>50756</v>
      </c>
      <c r="O3828" t="n">
        <v>26</v>
      </c>
    </row>
    <row r="3829" hidden="1" s="287">
      <c r="A3829" t="inlineStr">
        <is>
          <t>V400001</t>
        </is>
      </c>
      <c r="B3829" t="n">
        <v>149</v>
      </c>
      <c r="C3829" t="n">
        <v>50</v>
      </c>
      <c r="D3829" t="inlineStr">
        <is>
          <t>DB Cargo AG</t>
        </is>
      </c>
      <c r="E3829" t="inlineStr">
        <is>
          <t>100000</t>
        </is>
      </c>
      <c r="F3829" t="inlineStr">
        <is>
          <t>Rheinstrasse 2</t>
        </is>
      </c>
      <c r="G3829" t="inlineStr">
        <is>
          <t>55116</t>
        </is>
      </c>
      <c r="H3829" t="inlineStr">
        <is>
          <t>Mainz</t>
        </is>
      </c>
      <c r="I3829" t="inlineStr">
        <is>
          <t>DE</t>
        </is>
      </c>
      <c r="J3829" t="inlineStr">
        <is>
          <t>SGGRSS_M20</t>
        </is>
      </c>
      <c r="K3829" t="inlineStr">
        <is>
          <t>33 80 4960 102-8</t>
        </is>
      </c>
      <c r="L3829" t="inlineStr">
        <is>
          <t>2021-2420</t>
        </is>
      </c>
      <c r="M3829" s="6" t="n">
        <v>44870</v>
      </c>
      <c r="N3829" s="6" t="n">
        <v>47087</v>
      </c>
      <c r="O3829" t="n">
        <v>25.4</v>
      </c>
    </row>
    <row r="3830" hidden="1" s="287">
      <c r="A3830" t="inlineStr">
        <is>
          <t>V100061</t>
        </is>
      </c>
      <c r="B3830" t="n">
        <v>288</v>
      </c>
      <c r="C3830" t="n">
        <v>20</v>
      </c>
      <c r="D3830" t="inlineStr">
        <is>
          <t>Rail Cargo Austria AG</t>
        </is>
      </c>
      <c r="E3830" t="inlineStr">
        <is>
          <t>100020</t>
        </is>
      </c>
      <c r="F3830" t="inlineStr">
        <is>
          <t>Am Hauptbahnhof 2</t>
        </is>
      </c>
      <c r="G3830" t="inlineStr">
        <is>
          <t>1100</t>
        </is>
      </c>
      <c r="H3830" t="inlineStr">
        <is>
          <t>Wien</t>
        </is>
      </c>
      <c r="I3830" t="inlineStr">
        <is>
          <t>AT</t>
        </is>
      </c>
      <c r="J3830" t="inlineStr">
        <is>
          <t>EANOS_95</t>
        </is>
      </c>
      <c r="K3830" t="inlineStr"/>
      <c r="L3830" t="inlineStr">
        <is>
          <t>2025-0008</t>
        </is>
      </c>
      <c r="M3830" s="6" t="n">
        <v>46374</v>
      </c>
      <c r="N3830" s="6" t="n">
        <v>50756</v>
      </c>
      <c r="O3830" t="n">
        <v>26</v>
      </c>
    </row>
    <row r="3831" hidden="1" s="287">
      <c r="A3831" t="inlineStr">
        <is>
          <t>V400001</t>
        </is>
      </c>
      <c r="B3831" t="n">
        <v>150</v>
      </c>
      <c r="C3831" t="n">
        <v>50</v>
      </c>
      <c r="D3831" t="inlineStr">
        <is>
          <t>DB Cargo AG</t>
        </is>
      </c>
      <c r="E3831" t="inlineStr">
        <is>
          <t>100000</t>
        </is>
      </c>
      <c r="F3831" t="inlineStr">
        <is>
          <t>Rheinstrasse 2</t>
        </is>
      </c>
      <c r="G3831" t="inlineStr">
        <is>
          <t>55116</t>
        </is>
      </c>
      <c r="H3831" t="inlineStr">
        <is>
          <t>Mainz</t>
        </is>
      </c>
      <c r="I3831" t="inlineStr">
        <is>
          <t>DE</t>
        </is>
      </c>
      <c r="J3831" t="inlineStr">
        <is>
          <t>SGGRSS_M20</t>
        </is>
      </c>
      <c r="K3831" t="inlineStr">
        <is>
          <t>33 80 4960 103-6</t>
        </is>
      </c>
      <c r="L3831" t="inlineStr">
        <is>
          <t>2021-2420</t>
        </is>
      </c>
      <c r="M3831" s="6" t="n">
        <v>44870</v>
      </c>
      <c r="N3831" s="6" t="n">
        <v>47087</v>
      </c>
      <c r="O3831" t="n">
        <v>25.4</v>
      </c>
    </row>
    <row r="3832" hidden="1" s="287">
      <c r="A3832" t="inlineStr">
        <is>
          <t>V100061</t>
        </is>
      </c>
      <c r="B3832" t="n">
        <v>289</v>
      </c>
      <c r="C3832" t="n">
        <v>20</v>
      </c>
      <c r="D3832" t="inlineStr">
        <is>
          <t>Rail Cargo Austria AG</t>
        </is>
      </c>
      <c r="E3832" t="inlineStr">
        <is>
          <t>100020</t>
        </is>
      </c>
      <c r="F3832" t="inlineStr">
        <is>
          <t>Am Hauptbahnhof 2</t>
        </is>
      </c>
      <c r="G3832" t="inlineStr">
        <is>
          <t>1100</t>
        </is>
      </c>
      <c r="H3832" t="inlineStr">
        <is>
          <t>Wien</t>
        </is>
      </c>
      <c r="I3832" t="inlineStr">
        <is>
          <t>AT</t>
        </is>
      </c>
      <c r="J3832" t="inlineStr">
        <is>
          <t>EANOS_95</t>
        </is>
      </c>
      <c r="K3832" t="inlineStr"/>
      <c r="L3832" t="inlineStr">
        <is>
          <t>2025-0008</t>
        </is>
      </c>
      <c r="M3832" s="6" t="n">
        <v>46374</v>
      </c>
      <c r="N3832" s="6" t="n">
        <v>50756</v>
      </c>
      <c r="O3832" t="n">
        <v>26</v>
      </c>
    </row>
    <row r="3833" hidden="1" s="287">
      <c r="A3833" t="inlineStr">
        <is>
          <t>V400001</t>
        </is>
      </c>
      <c r="B3833" t="n">
        <v>151</v>
      </c>
      <c r="C3833" t="n">
        <v>50</v>
      </c>
      <c r="D3833" t="inlineStr">
        <is>
          <t>DB Cargo AG</t>
        </is>
      </c>
      <c r="E3833" t="inlineStr">
        <is>
          <t>100000</t>
        </is>
      </c>
      <c r="F3833" t="inlineStr">
        <is>
          <t>Rheinstrasse 2</t>
        </is>
      </c>
      <c r="G3833" t="inlineStr">
        <is>
          <t>55116</t>
        </is>
      </c>
      <c r="H3833" t="inlineStr">
        <is>
          <t>Mainz</t>
        </is>
      </c>
      <c r="I3833" t="inlineStr">
        <is>
          <t>DE</t>
        </is>
      </c>
      <c r="J3833" t="inlineStr">
        <is>
          <t>SGGRSS_M20</t>
        </is>
      </c>
      <c r="K3833" t="inlineStr">
        <is>
          <t>33 80 4960 104-4</t>
        </is>
      </c>
      <c r="L3833" t="inlineStr">
        <is>
          <t>2021-2420</t>
        </is>
      </c>
      <c r="M3833" s="6" t="n">
        <v>44870</v>
      </c>
      <c r="N3833" s="6" t="n">
        <v>47087</v>
      </c>
      <c r="O3833" t="n">
        <v>25.4</v>
      </c>
    </row>
    <row r="3834" hidden="1" s="287">
      <c r="A3834" t="inlineStr">
        <is>
          <t>V100061</t>
        </is>
      </c>
      <c r="B3834" t="n">
        <v>290</v>
      </c>
      <c r="C3834" t="n">
        <v>20</v>
      </c>
      <c r="D3834" t="inlineStr">
        <is>
          <t>Rail Cargo Austria AG</t>
        </is>
      </c>
      <c r="E3834" t="inlineStr">
        <is>
          <t>100020</t>
        </is>
      </c>
      <c r="F3834" t="inlineStr">
        <is>
          <t>Am Hauptbahnhof 2</t>
        </is>
      </c>
      <c r="G3834" t="inlineStr">
        <is>
          <t>1100</t>
        </is>
      </c>
      <c r="H3834" t="inlineStr">
        <is>
          <t>Wien</t>
        </is>
      </c>
      <c r="I3834" t="inlineStr">
        <is>
          <t>AT</t>
        </is>
      </c>
      <c r="J3834" t="inlineStr">
        <is>
          <t>EANOS_95</t>
        </is>
      </c>
      <c r="K3834" t="inlineStr"/>
      <c r="L3834" t="inlineStr">
        <is>
          <t>2025-0008</t>
        </is>
      </c>
      <c r="M3834" s="6" t="n">
        <v>46374</v>
      </c>
      <c r="N3834" s="6" t="n">
        <v>50756</v>
      </c>
      <c r="O3834" t="n">
        <v>26</v>
      </c>
    </row>
    <row r="3835" hidden="1" s="287">
      <c r="A3835" t="inlineStr">
        <is>
          <t>V400001</t>
        </is>
      </c>
      <c r="B3835" t="n">
        <v>152</v>
      </c>
      <c r="C3835" t="n">
        <v>50</v>
      </c>
      <c r="D3835" t="inlineStr">
        <is>
          <t>DB Cargo AG</t>
        </is>
      </c>
      <c r="E3835" t="inlineStr">
        <is>
          <t>100000</t>
        </is>
      </c>
      <c r="F3835" t="inlineStr">
        <is>
          <t>Rheinstrasse 2</t>
        </is>
      </c>
      <c r="G3835" t="inlineStr">
        <is>
          <t>55116</t>
        </is>
      </c>
      <c r="H3835" t="inlineStr">
        <is>
          <t>Mainz</t>
        </is>
      </c>
      <c r="I3835" t="inlineStr">
        <is>
          <t>DE</t>
        </is>
      </c>
      <c r="J3835" t="inlineStr">
        <is>
          <t>SGGRSS_M20</t>
        </is>
      </c>
      <c r="K3835" t="inlineStr">
        <is>
          <t>33 80 4960 105-1</t>
        </is>
      </c>
      <c r="L3835" t="inlineStr">
        <is>
          <t>2021-2420</t>
        </is>
      </c>
      <c r="M3835" s="6" t="n">
        <v>44870</v>
      </c>
      <c r="N3835" s="6" t="n">
        <v>47087</v>
      </c>
      <c r="O3835" t="n">
        <v>25.4</v>
      </c>
    </row>
    <row r="3836" hidden="1" s="287">
      <c r="A3836" t="inlineStr">
        <is>
          <t>V100061</t>
        </is>
      </c>
      <c r="B3836" t="n">
        <v>291</v>
      </c>
      <c r="C3836" t="n">
        <v>20</v>
      </c>
      <c r="D3836" t="inlineStr">
        <is>
          <t>Rail Cargo Austria AG</t>
        </is>
      </c>
      <c r="E3836" t="inlineStr">
        <is>
          <t>100020</t>
        </is>
      </c>
      <c r="F3836" t="inlineStr">
        <is>
          <t>Am Hauptbahnhof 2</t>
        </is>
      </c>
      <c r="G3836" t="inlineStr">
        <is>
          <t>1100</t>
        </is>
      </c>
      <c r="H3836" t="inlineStr">
        <is>
          <t>Wien</t>
        </is>
      </c>
      <c r="I3836" t="inlineStr">
        <is>
          <t>AT</t>
        </is>
      </c>
      <c r="J3836" t="inlineStr">
        <is>
          <t>EANOS_95</t>
        </is>
      </c>
      <c r="K3836" t="inlineStr"/>
      <c r="L3836" t="inlineStr">
        <is>
          <t>2025-0008</t>
        </is>
      </c>
      <c r="M3836" s="6" t="n">
        <v>46374</v>
      </c>
      <c r="N3836" s="6" t="n">
        <v>50756</v>
      </c>
      <c r="O3836" t="n">
        <v>26</v>
      </c>
    </row>
    <row r="3837" hidden="1" s="287">
      <c r="A3837" t="inlineStr">
        <is>
          <t>V400001</t>
        </is>
      </c>
      <c r="B3837" t="n">
        <v>153</v>
      </c>
      <c r="C3837" t="n">
        <v>50</v>
      </c>
      <c r="D3837" t="inlineStr">
        <is>
          <t>DB Cargo AG</t>
        </is>
      </c>
      <c r="E3837" t="inlineStr">
        <is>
          <t>100000</t>
        </is>
      </c>
      <c r="F3837" t="inlineStr">
        <is>
          <t>Rheinstrasse 2</t>
        </is>
      </c>
      <c r="G3837" t="inlineStr">
        <is>
          <t>55116</t>
        </is>
      </c>
      <c r="H3837" t="inlineStr">
        <is>
          <t>Mainz</t>
        </is>
      </c>
      <c r="I3837" t="inlineStr">
        <is>
          <t>DE</t>
        </is>
      </c>
      <c r="J3837" t="inlineStr">
        <is>
          <t>SGGRSS_M20</t>
        </is>
      </c>
      <c r="K3837" t="inlineStr">
        <is>
          <t>33 80 4960 106-9</t>
        </is>
      </c>
      <c r="L3837" t="inlineStr">
        <is>
          <t>2021-2420</t>
        </is>
      </c>
      <c r="M3837" s="6" t="n">
        <v>44870</v>
      </c>
      <c r="N3837" s="6" t="n">
        <v>47087</v>
      </c>
      <c r="O3837" t="n">
        <v>25.4</v>
      </c>
    </row>
    <row r="3838" hidden="1" s="287">
      <c r="A3838" t="inlineStr">
        <is>
          <t>V100061</t>
        </is>
      </c>
      <c r="B3838" t="n">
        <v>292</v>
      </c>
      <c r="C3838" t="n">
        <v>20</v>
      </c>
      <c r="D3838" t="inlineStr">
        <is>
          <t>Rail Cargo Austria AG</t>
        </is>
      </c>
      <c r="E3838" t="inlineStr">
        <is>
          <t>100020</t>
        </is>
      </c>
      <c r="F3838" t="inlineStr">
        <is>
          <t>Am Hauptbahnhof 2</t>
        </is>
      </c>
      <c r="G3838" t="inlineStr">
        <is>
          <t>1100</t>
        </is>
      </c>
      <c r="H3838" t="inlineStr">
        <is>
          <t>Wien</t>
        </is>
      </c>
      <c r="I3838" t="inlineStr">
        <is>
          <t>AT</t>
        </is>
      </c>
      <c r="J3838" t="inlineStr">
        <is>
          <t>EANOS_95</t>
        </is>
      </c>
      <c r="K3838" t="inlineStr"/>
      <c r="L3838" t="inlineStr">
        <is>
          <t>2025-0008</t>
        </is>
      </c>
      <c r="M3838" s="6" t="n">
        <v>46374</v>
      </c>
      <c r="N3838" s="6" t="n">
        <v>50756</v>
      </c>
      <c r="O3838" t="n">
        <v>26</v>
      </c>
    </row>
    <row r="3839" hidden="1" s="287">
      <c r="A3839" t="inlineStr">
        <is>
          <t>V400001</t>
        </is>
      </c>
      <c r="B3839" t="n">
        <v>154</v>
      </c>
      <c r="C3839" t="n">
        <v>50</v>
      </c>
      <c r="D3839" t="inlineStr">
        <is>
          <t>DB Cargo AG</t>
        </is>
      </c>
      <c r="E3839" t="inlineStr">
        <is>
          <t>100000</t>
        </is>
      </c>
      <c r="F3839" t="inlineStr">
        <is>
          <t>Rheinstrasse 2</t>
        </is>
      </c>
      <c r="G3839" t="inlineStr">
        <is>
          <t>55116</t>
        </is>
      </c>
      <c r="H3839" t="inlineStr">
        <is>
          <t>Mainz</t>
        </is>
      </c>
      <c r="I3839" t="inlineStr">
        <is>
          <t>DE</t>
        </is>
      </c>
      <c r="J3839" t="inlineStr">
        <is>
          <t>SGGRSS_M20</t>
        </is>
      </c>
      <c r="K3839" t="inlineStr">
        <is>
          <t>33 80 4960 107-7</t>
        </is>
      </c>
      <c r="L3839" t="inlineStr">
        <is>
          <t>2021-2420</t>
        </is>
      </c>
      <c r="M3839" s="6" t="n">
        <v>44870</v>
      </c>
      <c r="N3839" s="6" t="n">
        <v>47087</v>
      </c>
      <c r="O3839" t="n">
        <v>25.4</v>
      </c>
    </row>
    <row r="3840" hidden="1" s="287">
      <c r="A3840" t="inlineStr">
        <is>
          <t>V100061</t>
        </is>
      </c>
      <c r="B3840" t="n">
        <v>293</v>
      </c>
      <c r="C3840" t="n">
        <v>20</v>
      </c>
      <c r="D3840" t="inlineStr">
        <is>
          <t>Rail Cargo Austria AG</t>
        </is>
      </c>
      <c r="E3840" t="inlineStr">
        <is>
          <t>100020</t>
        </is>
      </c>
      <c r="F3840" t="inlineStr">
        <is>
          <t>Am Hauptbahnhof 2</t>
        </is>
      </c>
      <c r="G3840" t="inlineStr">
        <is>
          <t>1100</t>
        </is>
      </c>
      <c r="H3840" t="inlineStr">
        <is>
          <t>Wien</t>
        </is>
      </c>
      <c r="I3840" t="inlineStr">
        <is>
          <t>AT</t>
        </is>
      </c>
      <c r="J3840" t="inlineStr">
        <is>
          <t>EANOS_95</t>
        </is>
      </c>
      <c r="K3840" t="inlineStr"/>
      <c r="L3840" t="inlineStr">
        <is>
          <t>2025-0008</t>
        </is>
      </c>
      <c r="M3840" s="6" t="n">
        <v>46374</v>
      </c>
      <c r="N3840" s="6" t="n">
        <v>50756</v>
      </c>
      <c r="O3840" t="n">
        <v>26</v>
      </c>
    </row>
    <row r="3841" hidden="1" s="287">
      <c r="A3841" t="inlineStr">
        <is>
          <t>V400001</t>
        </is>
      </c>
      <c r="B3841" t="n">
        <v>155</v>
      </c>
      <c r="C3841" t="n">
        <v>50</v>
      </c>
      <c r="D3841" t="inlineStr">
        <is>
          <t>DB Cargo AG</t>
        </is>
      </c>
      <c r="E3841" t="inlineStr">
        <is>
          <t>100000</t>
        </is>
      </c>
      <c r="F3841" t="inlineStr">
        <is>
          <t>Rheinstrasse 2</t>
        </is>
      </c>
      <c r="G3841" t="inlineStr">
        <is>
          <t>55116</t>
        </is>
      </c>
      <c r="H3841" t="inlineStr">
        <is>
          <t>Mainz</t>
        </is>
      </c>
      <c r="I3841" t="inlineStr">
        <is>
          <t>DE</t>
        </is>
      </c>
      <c r="J3841" t="inlineStr">
        <is>
          <t>SGGRSS_M20</t>
        </is>
      </c>
      <c r="K3841" t="inlineStr">
        <is>
          <t>33 80 4960 108-5</t>
        </is>
      </c>
      <c r="L3841" t="inlineStr">
        <is>
          <t>2021-2420</t>
        </is>
      </c>
      <c r="M3841" s="6" t="n">
        <v>44870</v>
      </c>
      <c r="N3841" s="6" t="n">
        <v>47087</v>
      </c>
      <c r="O3841" t="n">
        <v>25.4</v>
      </c>
    </row>
    <row r="3842" hidden="1" s="287">
      <c r="A3842" t="inlineStr">
        <is>
          <t>V100061</t>
        </is>
      </c>
      <c r="B3842" t="n">
        <v>294</v>
      </c>
      <c r="C3842" t="n">
        <v>20</v>
      </c>
      <c r="D3842" t="inlineStr">
        <is>
          <t>Rail Cargo Austria AG</t>
        </is>
      </c>
      <c r="E3842" t="inlineStr">
        <is>
          <t>100020</t>
        </is>
      </c>
      <c r="F3842" t="inlineStr">
        <is>
          <t>Am Hauptbahnhof 2</t>
        </is>
      </c>
      <c r="G3842" t="inlineStr">
        <is>
          <t>1100</t>
        </is>
      </c>
      <c r="H3842" t="inlineStr">
        <is>
          <t>Wien</t>
        </is>
      </c>
      <c r="I3842" t="inlineStr">
        <is>
          <t>AT</t>
        </is>
      </c>
      <c r="J3842" t="inlineStr">
        <is>
          <t>EANOS_95</t>
        </is>
      </c>
      <c r="K3842" t="inlineStr"/>
      <c r="L3842" t="inlineStr">
        <is>
          <t>2025-0008</t>
        </is>
      </c>
      <c r="M3842" s="6" t="n">
        <v>46374</v>
      </c>
      <c r="N3842" s="6" t="n">
        <v>50756</v>
      </c>
      <c r="O3842" t="n">
        <v>26</v>
      </c>
    </row>
    <row r="3843" hidden="1" s="287">
      <c r="A3843" t="inlineStr">
        <is>
          <t>V400001</t>
        </is>
      </c>
      <c r="B3843" t="n">
        <v>156</v>
      </c>
      <c r="C3843" t="n">
        <v>50</v>
      </c>
      <c r="D3843" t="inlineStr">
        <is>
          <t>DB Cargo AG</t>
        </is>
      </c>
      <c r="E3843" t="inlineStr">
        <is>
          <t>100000</t>
        </is>
      </c>
      <c r="F3843" t="inlineStr">
        <is>
          <t>Rheinstrasse 2</t>
        </is>
      </c>
      <c r="G3843" t="inlineStr">
        <is>
          <t>55116</t>
        </is>
      </c>
      <c r="H3843" t="inlineStr">
        <is>
          <t>Mainz</t>
        </is>
      </c>
      <c r="I3843" t="inlineStr">
        <is>
          <t>DE</t>
        </is>
      </c>
      <c r="J3843" t="inlineStr">
        <is>
          <t>SGGRSS_M20</t>
        </is>
      </c>
      <c r="K3843" t="inlineStr">
        <is>
          <t>33 80 4960 109-3</t>
        </is>
      </c>
      <c r="L3843" t="inlineStr">
        <is>
          <t>2021-2420</t>
        </is>
      </c>
      <c r="M3843" s="6" t="n">
        <v>44870</v>
      </c>
      <c r="N3843" s="6" t="n">
        <v>47087</v>
      </c>
      <c r="O3843" t="n">
        <v>25.4</v>
      </c>
    </row>
    <row r="3844" hidden="1" s="287">
      <c r="A3844" t="inlineStr">
        <is>
          <t>V100061</t>
        </is>
      </c>
      <c r="B3844" t="n">
        <v>295</v>
      </c>
      <c r="C3844" t="n">
        <v>20</v>
      </c>
      <c r="D3844" t="inlineStr">
        <is>
          <t>Rail Cargo Austria AG</t>
        </is>
      </c>
      <c r="E3844" t="inlineStr">
        <is>
          <t>100020</t>
        </is>
      </c>
      <c r="F3844" t="inlineStr">
        <is>
          <t>Am Hauptbahnhof 2</t>
        </is>
      </c>
      <c r="G3844" t="inlineStr">
        <is>
          <t>1100</t>
        </is>
      </c>
      <c r="H3844" t="inlineStr">
        <is>
          <t>Wien</t>
        </is>
      </c>
      <c r="I3844" t="inlineStr">
        <is>
          <t>AT</t>
        </is>
      </c>
      <c r="J3844" t="inlineStr">
        <is>
          <t>EANOS_95</t>
        </is>
      </c>
      <c r="K3844" t="inlineStr"/>
      <c r="L3844" t="inlineStr">
        <is>
          <t>2025-0008</t>
        </is>
      </c>
      <c r="M3844" s="6" t="n">
        <v>46374</v>
      </c>
      <c r="N3844" s="6" t="n">
        <v>50756</v>
      </c>
      <c r="O3844" t="n">
        <v>26</v>
      </c>
    </row>
    <row r="3845" hidden="1" s="287">
      <c r="A3845" t="inlineStr">
        <is>
          <t>V100061</t>
        </is>
      </c>
      <c r="B3845" t="n">
        <v>296</v>
      </c>
      <c r="C3845" t="n">
        <v>20</v>
      </c>
      <c r="D3845" t="inlineStr">
        <is>
          <t>Rail Cargo Austria AG</t>
        </is>
      </c>
      <c r="E3845" t="inlineStr">
        <is>
          <t>100020</t>
        </is>
      </c>
      <c r="F3845" t="inlineStr">
        <is>
          <t>Am Hauptbahnhof 2</t>
        </is>
      </c>
      <c r="G3845" t="inlineStr">
        <is>
          <t>1100</t>
        </is>
      </c>
      <c r="H3845" t="inlineStr">
        <is>
          <t>Wien</t>
        </is>
      </c>
      <c r="I3845" t="inlineStr">
        <is>
          <t>AT</t>
        </is>
      </c>
      <c r="J3845" t="inlineStr">
        <is>
          <t>EANOS_95</t>
        </is>
      </c>
      <c r="K3845" t="inlineStr"/>
      <c r="L3845" t="inlineStr">
        <is>
          <t>2025-0008</t>
        </is>
      </c>
      <c r="M3845" s="6" t="n">
        <v>46374</v>
      </c>
      <c r="N3845" s="6" t="n">
        <v>50756</v>
      </c>
      <c r="O3845" t="n">
        <v>26</v>
      </c>
    </row>
    <row r="3846" hidden="1" s="287">
      <c r="A3846" t="inlineStr">
        <is>
          <t>V100061</t>
        </is>
      </c>
      <c r="B3846" t="n">
        <v>297</v>
      </c>
      <c r="C3846" t="n">
        <v>20</v>
      </c>
      <c r="D3846" t="inlineStr">
        <is>
          <t>Rail Cargo Austria AG</t>
        </is>
      </c>
      <c r="E3846" t="inlineStr">
        <is>
          <t>100020</t>
        </is>
      </c>
      <c r="F3846" t="inlineStr">
        <is>
          <t>Am Hauptbahnhof 2</t>
        </is>
      </c>
      <c r="G3846" t="inlineStr">
        <is>
          <t>1100</t>
        </is>
      </c>
      <c r="H3846" t="inlineStr">
        <is>
          <t>Wien</t>
        </is>
      </c>
      <c r="I3846" t="inlineStr">
        <is>
          <t>AT</t>
        </is>
      </c>
      <c r="J3846" t="inlineStr">
        <is>
          <t>EANOS_95</t>
        </is>
      </c>
      <c r="K3846" t="inlineStr"/>
      <c r="L3846" t="inlineStr">
        <is>
          <t>2025-0008</t>
        </is>
      </c>
      <c r="M3846" s="6" t="n">
        <v>46374</v>
      </c>
      <c r="N3846" s="6" t="n">
        <v>50756</v>
      </c>
      <c r="O3846" t="n">
        <v>26</v>
      </c>
    </row>
    <row r="3847" hidden="1" s="287">
      <c r="A3847" t="inlineStr">
        <is>
          <t>V100061</t>
        </is>
      </c>
      <c r="B3847" t="n">
        <v>298</v>
      </c>
      <c r="C3847" t="n">
        <v>20</v>
      </c>
      <c r="D3847" t="inlineStr">
        <is>
          <t>Rail Cargo Austria AG</t>
        </is>
      </c>
      <c r="E3847" t="inlineStr">
        <is>
          <t>100020</t>
        </is>
      </c>
      <c r="F3847" t="inlineStr">
        <is>
          <t>Am Hauptbahnhof 2</t>
        </is>
      </c>
      <c r="G3847" t="inlineStr">
        <is>
          <t>1100</t>
        </is>
      </c>
      <c r="H3847" t="inlineStr">
        <is>
          <t>Wien</t>
        </is>
      </c>
      <c r="I3847" t="inlineStr">
        <is>
          <t>AT</t>
        </is>
      </c>
      <c r="J3847" t="inlineStr">
        <is>
          <t>EANOS_95</t>
        </is>
      </c>
      <c r="K3847" t="inlineStr"/>
      <c r="L3847" t="inlineStr">
        <is>
          <t>2025-0008</t>
        </is>
      </c>
      <c r="M3847" s="6" t="n">
        <v>46374</v>
      </c>
      <c r="N3847" s="6" t="n">
        <v>50756</v>
      </c>
      <c r="O3847" t="n">
        <v>26</v>
      </c>
    </row>
    <row r="3848" hidden="1" s="287">
      <c r="A3848" t="inlineStr">
        <is>
          <t>V100061</t>
        </is>
      </c>
      <c r="B3848" t="n">
        <v>299</v>
      </c>
      <c r="C3848" t="n">
        <v>20</v>
      </c>
      <c r="D3848" t="inlineStr">
        <is>
          <t>Rail Cargo Austria AG</t>
        </is>
      </c>
      <c r="E3848" t="inlineStr">
        <is>
          <t>100020</t>
        </is>
      </c>
      <c r="F3848" t="inlineStr">
        <is>
          <t>Am Hauptbahnhof 2</t>
        </is>
      </c>
      <c r="G3848" t="inlineStr">
        <is>
          <t>1100</t>
        </is>
      </c>
      <c r="H3848" t="inlineStr">
        <is>
          <t>Wien</t>
        </is>
      </c>
      <c r="I3848" t="inlineStr">
        <is>
          <t>AT</t>
        </is>
      </c>
      <c r="J3848" t="inlineStr">
        <is>
          <t>EANOS_95</t>
        </is>
      </c>
      <c r="K3848" t="inlineStr"/>
      <c r="L3848" t="inlineStr">
        <is>
          <t>2025-0008</t>
        </is>
      </c>
      <c r="M3848" s="6" t="n">
        <v>46374</v>
      </c>
      <c r="N3848" s="6" t="n">
        <v>50756</v>
      </c>
      <c r="O3848" t="n">
        <v>26</v>
      </c>
    </row>
    <row r="3849" hidden="1" s="287">
      <c r="A3849" t="inlineStr">
        <is>
          <t>V100061</t>
        </is>
      </c>
      <c r="B3849" t="n">
        <v>300</v>
      </c>
      <c r="C3849" t="n">
        <v>20</v>
      </c>
      <c r="D3849" t="inlineStr">
        <is>
          <t>Rail Cargo Austria AG</t>
        </is>
      </c>
      <c r="E3849" t="inlineStr">
        <is>
          <t>100020</t>
        </is>
      </c>
      <c r="F3849" t="inlineStr">
        <is>
          <t>Am Hauptbahnhof 2</t>
        </is>
      </c>
      <c r="G3849" t="inlineStr">
        <is>
          <t>1100</t>
        </is>
      </c>
      <c r="H3849" t="inlineStr">
        <is>
          <t>Wien</t>
        </is>
      </c>
      <c r="I3849" t="inlineStr">
        <is>
          <t>AT</t>
        </is>
      </c>
      <c r="J3849" t="inlineStr">
        <is>
          <t>EANOS_95</t>
        </is>
      </c>
      <c r="K3849" t="inlineStr"/>
      <c r="L3849" t="inlineStr">
        <is>
          <t>2025-0008</t>
        </is>
      </c>
      <c r="M3849" s="6" t="n">
        <v>46409</v>
      </c>
      <c r="N3849" s="6" t="n">
        <v>50791</v>
      </c>
      <c r="O3849" t="n">
        <v>26</v>
      </c>
    </row>
    <row r="3850" hidden="1" s="287">
      <c r="A3850" t="inlineStr">
        <is>
          <t>V100061</t>
        </is>
      </c>
      <c r="B3850" t="n">
        <v>301</v>
      </c>
      <c r="C3850" t="n">
        <v>20</v>
      </c>
      <c r="D3850" t="inlineStr">
        <is>
          <t>Rail Cargo Austria AG</t>
        </is>
      </c>
      <c r="E3850" t="inlineStr">
        <is>
          <t>100020</t>
        </is>
      </c>
      <c r="F3850" t="inlineStr">
        <is>
          <t>Am Hauptbahnhof 2</t>
        </is>
      </c>
      <c r="G3850" t="inlineStr">
        <is>
          <t>1100</t>
        </is>
      </c>
      <c r="H3850" t="inlineStr">
        <is>
          <t>Wien</t>
        </is>
      </c>
      <c r="I3850" t="inlineStr">
        <is>
          <t>AT</t>
        </is>
      </c>
      <c r="J3850" t="inlineStr">
        <is>
          <t>EANOS_95</t>
        </is>
      </c>
      <c r="K3850" t="inlineStr"/>
      <c r="L3850" t="inlineStr">
        <is>
          <t>2025-0008</t>
        </is>
      </c>
      <c r="M3850" s="6" t="n">
        <v>46409</v>
      </c>
      <c r="N3850" s="6" t="n">
        <v>50791</v>
      </c>
      <c r="O3850" t="n">
        <v>26</v>
      </c>
    </row>
    <row r="3851" hidden="1" s="287">
      <c r="A3851" t="inlineStr">
        <is>
          <t>V100061</t>
        </is>
      </c>
      <c r="B3851" t="n">
        <v>302</v>
      </c>
      <c r="C3851" t="n">
        <v>20</v>
      </c>
      <c r="D3851" t="inlineStr">
        <is>
          <t>Rail Cargo Austria AG</t>
        </is>
      </c>
      <c r="E3851" t="inlineStr">
        <is>
          <t>100020</t>
        </is>
      </c>
      <c r="F3851" t="inlineStr">
        <is>
          <t>Am Hauptbahnhof 2</t>
        </is>
      </c>
      <c r="G3851" t="inlineStr">
        <is>
          <t>1100</t>
        </is>
      </c>
      <c r="H3851" t="inlineStr">
        <is>
          <t>Wien</t>
        </is>
      </c>
      <c r="I3851" t="inlineStr">
        <is>
          <t>AT</t>
        </is>
      </c>
      <c r="J3851" t="inlineStr">
        <is>
          <t>EANOS_95</t>
        </is>
      </c>
      <c r="K3851" t="inlineStr"/>
      <c r="L3851" t="inlineStr">
        <is>
          <t>2025-0008</t>
        </is>
      </c>
      <c r="M3851" s="6" t="n">
        <v>46409</v>
      </c>
      <c r="N3851" s="6" t="n">
        <v>50791</v>
      </c>
      <c r="O3851" t="n">
        <v>26</v>
      </c>
    </row>
    <row r="3852" hidden="1" s="287">
      <c r="A3852" t="inlineStr">
        <is>
          <t>V100061</t>
        </is>
      </c>
      <c r="B3852" t="n">
        <v>303</v>
      </c>
      <c r="C3852" t="n">
        <v>20</v>
      </c>
      <c r="D3852" t="inlineStr">
        <is>
          <t>Rail Cargo Austria AG</t>
        </is>
      </c>
      <c r="E3852" t="inlineStr">
        <is>
          <t>100020</t>
        </is>
      </c>
      <c r="F3852" t="inlineStr">
        <is>
          <t>Am Hauptbahnhof 2</t>
        </is>
      </c>
      <c r="G3852" t="inlineStr">
        <is>
          <t>1100</t>
        </is>
      </c>
      <c r="H3852" t="inlineStr">
        <is>
          <t>Wien</t>
        </is>
      </c>
      <c r="I3852" t="inlineStr">
        <is>
          <t>AT</t>
        </is>
      </c>
      <c r="J3852" t="inlineStr">
        <is>
          <t>EANOS_95</t>
        </is>
      </c>
      <c r="K3852" t="inlineStr"/>
      <c r="L3852" t="inlineStr">
        <is>
          <t>2025-0008</t>
        </is>
      </c>
      <c r="M3852" s="6" t="n">
        <v>46409</v>
      </c>
      <c r="N3852" s="6" t="n">
        <v>50791</v>
      </c>
      <c r="O3852" t="n">
        <v>26</v>
      </c>
    </row>
    <row r="3853" hidden="1" s="287">
      <c r="A3853" t="inlineStr">
        <is>
          <t>V100061</t>
        </is>
      </c>
      <c r="B3853" t="n">
        <v>304</v>
      </c>
      <c r="C3853" t="n">
        <v>20</v>
      </c>
      <c r="D3853" t="inlineStr">
        <is>
          <t>Rail Cargo Austria AG</t>
        </is>
      </c>
      <c r="E3853" t="inlineStr">
        <is>
          <t>100020</t>
        </is>
      </c>
      <c r="F3853" t="inlineStr">
        <is>
          <t>Am Hauptbahnhof 2</t>
        </is>
      </c>
      <c r="G3853" t="inlineStr">
        <is>
          <t>1100</t>
        </is>
      </c>
      <c r="H3853" t="inlineStr">
        <is>
          <t>Wien</t>
        </is>
      </c>
      <c r="I3853" t="inlineStr">
        <is>
          <t>AT</t>
        </is>
      </c>
      <c r="J3853" t="inlineStr">
        <is>
          <t>EANOS_95</t>
        </is>
      </c>
      <c r="K3853" t="inlineStr"/>
      <c r="L3853" t="inlineStr">
        <is>
          <t>2025-0008</t>
        </is>
      </c>
      <c r="M3853" s="6" t="n">
        <v>46409</v>
      </c>
      <c r="N3853" s="6" t="n">
        <v>50791</v>
      </c>
      <c r="O3853" t="n">
        <v>26</v>
      </c>
    </row>
    <row r="3854" hidden="1" s="287">
      <c r="A3854" t="inlineStr">
        <is>
          <t>V100061</t>
        </is>
      </c>
      <c r="B3854" t="n">
        <v>305</v>
      </c>
      <c r="C3854" t="n">
        <v>20</v>
      </c>
      <c r="D3854" t="inlineStr">
        <is>
          <t>Rail Cargo Austria AG</t>
        </is>
      </c>
      <c r="E3854" t="inlineStr">
        <is>
          <t>100020</t>
        </is>
      </c>
      <c r="F3854" t="inlineStr">
        <is>
          <t>Am Hauptbahnhof 2</t>
        </is>
      </c>
      <c r="G3854" t="inlineStr">
        <is>
          <t>1100</t>
        </is>
      </c>
      <c r="H3854" t="inlineStr">
        <is>
          <t>Wien</t>
        </is>
      </c>
      <c r="I3854" t="inlineStr">
        <is>
          <t>AT</t>
        </is>
      </c>
      <c r="J3854" t="inlineStr">
        <is>
          <t>EANOS_95</t>
        </is>
      </c>
      <c r="K3854" t="inlineStr"/>
      <c r="L3854" t="inlineStr">
        <is>
          <t>2025-0008</t>
        </is>
      </c>
      <c r="M3854" s="6" t="n">
        <v>46409</v>
      </c>
      <c r="N3854" s="6" t="n">
        <v>50791</v>
      </c>
      <c r="O3854" t="n">
        <v>26</v>
      </c>
    </row>
    <row r="3855" hidden="1" s="287">
      <c r="A3855" t="inlineStr">
        <is>
          <t>V100061</t>
        </is>
      </c>
      <c r="B3855" t="n">
        <v>306</v>
      </c>
      <c r="C3855" t="n">
        <v>20</v>
      </c>
      <c r="D3855" t="inlineStr">
        <is>
          <t>Rail Cargo Austria AG</t>
        </is>
      </c>
      <c r="E3855" t="inlineStr">
        <is>
          <t>100020</t>
        </is>
      </c>
      <c r="F3855" t="inlineStr">
        <is>
          <t>Am Hauptbahnhof 2</t>
        </is>
      </c>
      <c r="G3855" t="inlineStr">
        <is>
          <t>1100</t>
        </is>
      </c>
      <c r="H3855" t="inlineStr">
        <is>
          <t>Wien</t>
        </is>
      </c>
      <c r="I3855" t="inlineStr">
        <is>
          <t>AT</t>
        </is>
      </c>
      <c r="J3855" t="inlineStr">
        <is>
          <t>EANOS_95</t>
        </is>
      </c>
      <c r="K3855" t="inlineStr"/>
      <c r="L3855" t="inlineStr">
        <is>
          <t>2025-0008</t>
        </is>
      </c>
      <c r="M3855" s="6" t="n">
        <v>46409</v>
      </c>
      <c r="N3855" s="6" t="n">
        <v>50791</v>
      </c>
      <c r="O3855" t="n">
        <v>26</v>
      </c>
    </row>
    <row r="3856" hidden="1" s="287">
      <c r="A3856" t="inlineStr">
        <is>
          <t>V100061</t>
        </is>
      </c>
      <c r="B3856" t="n">
        <v>307</v>
      </c>
      <c r="C3856" t="n">
        <v>20</v>
      </c>
      <c r="D3856" t="inlineStr">
        <is>
          <t>Rail Cargo Austria AG</t>
        </is>
      </c>
      <c r="E3856" t="inlineStr">
        <is>
          <t>100020</t>
        </is>
      </c>
      <c r="F3856" t="inlineStr">
        <is>
          <t>Am Hauptbahnhof 2</t>
        </is>
      </c>
      <c r="G3856" t="inlineStr">
        <is>
          <t>1100</t>
        </is>
      </c>
      <c r="H3856" t="inlineStr">
        <is>
          <t>Wien</t>
        </is>
      </c>
      <c r="I3856" t="inlineStr">
        <is>
          <t>AT</t>
        </is>
      </c>
      <c r="J3856" t="inlineStr">
        <is>
          <t>EANOS_95</t>
        </is>
      </c>
      <c r="K3856" t="inlineStr"/>
      <c r="L3856" t="inlineStr">
        <is>
          <t>2025-0008</t>
        </is>
      </c>
      <c r="M3856" s="6" t="n">
        <v>46409</v>
      </c>
      <c r="N3856" s="6" t="n">
        <v>50791</v>
      </c>
      <c r="O3856" t="n">
        <v>26</v>
      </c>
    </row>
    <row r="3857" hidden="1" s="287">
      <c r="A3857" t="inlineStr">
        <is>
          <t>V100061</t>
        </is>
      </c>
      <c r="B3857" t="n">
        <v>308</v>
      </c>
      <c r="C3857" t="n">
        <v>20</v>
      </c>
      <c r="D3857" t="inlineStr">
        <is>
          <t>Rail Cargo Austria AG</t>
        </is>
      </c>
      <c r="E3857" t="inlineStr">
        <is>
          <t>100020</t>
        </is>
      </c>
      <c r="F3857" t="inlineStr">
        <is>
          <t>Am Hauptbahnhof 2</t>
        </is>
      </c>
      <c r="G3857" t="inlineStr">
        <is>
          <t>1100</t>
        </is>
      </c>
      <c r="H3857" t="inlineStr">
        <is>
          <t>Wien</t>
        </is>
      </c>
      <c r="I3857" t="inlineStr">
        <is>
          <t>AT</t>
        </is>
      </c>
      <c r="J3857" t="inlineStr">
        <is>
          <t>EANOS_95</t>
        </is>
      </c>
      <c r="K3857" t="inlineStr"/>
      <c r="L3857" t="inlineStr">
        <is>
          <t>2025-0008</t>
        </is>
      </c>
      <c r="M3857" s="6" t="n">
        <v>46409</v>
      </c>
      <c r="N3857" s="6" t="n">
        <v>50791</v>
      </c>
      <c r="O3857" t="n">
        <v>26</v>
      </c>
    </row>
    <row r="3858" hidden="1" s="287">
      <c r="A3858" t="inlineStr">
        <is>
          <t>V100061</t>
        </is>
      </c>
      <c r="B3858" t="n">
        <v>309</v>
      </c>
      <c r="C3858" t="n">
        <v>20</v>
      </c>
      <c r="D3858" t="inlineStr">
        <is>
          <t>Rail Cargo Austria AG</t>
        </is>
      </c>
      <c r="E3858" t="inlineStr">
        <is>
          <t>100020</t>
        </is>
      </c>
      <c r="F3858" t="inlineStr">
        <is>
          <t>Am Hauptbahnhof 2</t>
        </is>
      </c>
      <c r="G3858" t="inlineStr">
        <is>
          <t>1100</t>
        </is>
      </c>
      <c r="H3858" t="inlineStr">
        <is>
          <t>Wien</t>
        </is>
      </c>
      <c r="I3858" t="inlineStr">
        <is>
          <t>AT</t>
        </is>
      </c>
      <c r="J3858" t="inlineStr">
        <is>
          <t>EANOS_95</t>
        </is>
      </c>
      <c r="K3858" t="inlineStr"/>
      <c r="L3858" t="inlineStr">
        <is>
          <t>2025-0008</t>
        </is>
      </c>
      <c r="M3858" s="6" t="n">
        <v>46409</v>
      </c>
      <c r="N3858" s="6" t="n">
        <v>50791</v>
      </c>
      <c r="O3858" t="n">
        <v>26</v>
      </c>
    </row>
    <row r="3859" hidden="1" s="287">
      <c r="A3859" t="inlineStr">
        <is>
          <t>V100061</t>
        </is>
      </c>
      <c r="B3859" t="n">
        <v>310</v>
      </c>
      <c r="C3859" t="n">
        <v>20</v>
      </c>
      <c r="D3859" t="inlineStr">
        <is>
          <t>Rail Cargo Austria AG</t>
        </is>
      </c>
      <c r="E3859" t="inlineStr">
        <is>
          <t>100020</t>
        </is>
      </c>
      <c r="F3859" t="inlineStr">
        <is>
          <t>Am Hauptbahnhof 2</t>
        </is>
      </c>
      <c r="G3859" t="inlineStr">
        <is>
          <t>1100</t>
        </is>
      </c>
      <c r="H3859" t="inlineStr">
        <is>
          <t>Wien</t>
        </is>
      </c>
      <c r="I3859" t="inlineStr">
        <is>
          <t>AT</t>
        </is>
      </c>
      <c r="J3859" t="inlineStr">
        <is>
          <t>EANOS_95</t>
        </is>
      </c>
      <c r="K3859" t="inlineStr"/>
      <c r="L3859" t="inlineStr">
        <is>
          <t>2025-0008</t>
        </is>
      </c>
      <c r="M3859" s="6" t="n">
        <v>46409</v>
      </c>
      <c r="N3859" s="6" t="n">
        <v>50791</v>
      </c>
      <c r="O3859" t="n">
        <v>26</v>
      </c>
    </row>
    <row r="3860" hidden="1" s="287">
      <c r="A3860" t="inlineStr">
        <is>
          <t>V100061</t>
        </is>
      </c>
      <c r="B3860" t="n">
        <v>311</v>
      </c>
      <c r="C3860" t="n">
        <v>20</v>
      </c>
      <c r="D3860" t="inlineStr">
        <is>
          <t>Rail Cargo Austria AG</t>
        </is>
      </c>
      <c r="E3860" t="inlineStr">
        <is>
          <t>100020</t>
        </is>
      </c>
      <c r="F3860" t="inlineStr">
        <is>
          <t>Am Hauptbahnhof 2</t>
        </is>
      </c>
      <c r="G3860" t="inlineStr">
        <is>
          <t>1100</t>
        </is>
      </c>
      <c r="H3860" t="inlineStr">
        <is>
          <t>Wien</t>
        </is>
      </c>
      <c r="I3860" t="inlineStr">
        <is>
          <t>AT</t>
        </is>
      </c>
      <c r="J3860" t="inlineStr">
        <is>
          <t>EANOS_95</t>
        </is>
      </c>
      <c r="K3860" t="inlineStr"/>
      <c r="L3860" t="inlineStr">
        <is>
          <t>2025-0008</t>
        </is>
      </c>
      <c r="M3860" s="6" t="n">
        <v>46409</v>
      </c>
      <c r="N3860" s="6" t="n">
        <v>50791</v>
      </c>
      <c r="O3860" t="n">
        <v>26</v>
      </c>
    </row>
    <row r="3861" hidden="1" s="287">
      <c r="A3861" t="inlineStr">
        <is>
          <t>V100061</t>
        </is>
      </c>
      <c r="B3861" t="n">
        <v>312</v>
      </c>
      <c r="C3861" t="n">
        <v>20</v>
      </c>
      <c r="D3861" t="inlineStr">
        <is>
          <t>Rail Cargo Austria AG</t>
        </is>
      </c>
      <c r="E3861" t="inlineStr">
        <is>
          <t>100020</t>
        </is>
      </c>
      <c r="F3861" t="inlineStr">
        <is>
          <t>Am Hauptbahnhof 2</t>
        </is>
      </c>
      <c r="G3861" t="inlineStr">
        <is>
          <t>1100</t>
        </is>
      </c>
      <c r="H3861" t="inlineStr">
        <is>
          <t>Wien</t>
        </is>
      </c>
      <c r="I3861" t="inlineStr">
        <is>
          <t>AT</t>
        </is>
      </c>
      <c r="J3861" t="inlineStr">
        <is>
          <t>EANOS_95</t>
        </is>
      </c>
      <c r="K3861" t="inlineStr"/>
      <c r="L3861" t="inlineStr">
        <is>
          <t>2025-0008</t>
        </is>
      </c>
      <c r="M3861" s="6" t="n">
        <v>46409</v>
      </c>
      <c r="N3861" s="6" t="n">
        <v>50791</v>
      </c>
      <c r="O3861" t="n">
        <v>26</v>
      </c>
    </row>
    <row r="3862" hidden="1" s="287">
      <c r="A3862" t="inlineStr">
        <is>
          <t>V100061</t>
        </is>
      </c>
      <c r="B3862" t="n">
        <v>313</v>
      </c>
      <c r="C3862" t="n">
        <v>20</v>
      </c>
      <c r="D3862" t="inlineStr">
        <is>
          <t>Rail Cargo Austria AG</t>
        </is>
      </c>
      <c r="E3862" t="inlineStr">
        <is>
          <t>100020</t>
        </is>
      </c>
      <c r="F3862" t="inlineStr">
        <is>
          <t>Am Hauptbahnhof 2</t>
        </is>
      </c>
      <c r="G3862" t="inlineStr">
        <is>
          <t>1100</t>
        </is>
      </c>
      <c r="H3862" t="inlineStr">
        <is>
          <t>Wien</t>
        </is>
      </c>
      <c r="I3862" t="inlineStr">
        <is>
          <t>AT</t>
        </is>
      </c>
      <c r="J3862" t="inlineStr">
        <is>
          <t>EANOS_95</t>
        </is>
      </c>
      <c r="K3862" t="inlineStr"/>
      <c r="L3862" t="inlineStr">
        <is>
          <t>2025-0008</t>
        </is>
      </c>
      <c r="M3862" s="6" t="n">
        <v>46409</v>
      </c>
      <c r="N3862" s="6" t="n">
        <v>50791</v>
      </c>
      <c r="O3862" t="n">
        <v>26</v>
      </c>
    </row>
    <row r="3863" hidden="1" s="287">
      <c r="A3863" t="inlineStr">
        <is>
          <t>V100061</t>
        </is>
      </c>
      <c r="B3863" t="n">
        <v>314</v>
      </c>
      <c r="C3863" t="n">
        <v>20</v>
      </c>
      <c r="D3863" t="inlineStr">
        <is>
          <t>Rail Cargo Austria AG</t>
        </is>
      </c>
      <c r="E3863" t="inlineStr">
        <is>
          <t>100020</t>
        </is>
      </c>
      <c r="F3863" t="inlineStr">
        <is>
          <t>Am Hauptbahnhof 2</t>
        </is>
      </c>
      <c r="G3863" t="inlineStr">
        <is>
          <t>1100</t>
        </is>
      </c>
      <c r="H3863" t="inlineStr">
        <is>
          <t>Wien</t>
        </is>
      </c>
      <c r="I3863" t="inlineStr">
        <is>
          <t>AT</t>
        </is>
      </c>
      <c r="J3863" t="inlineStr">
        <is>
          <t>EANOS_95</t>
        </is>
      </c>
      <c r="K3863" t="inlineStr"/>
      <c r="L3863" t="inlineStr">
        <is>
          <t>2025-0008</t>
        </is>
      </c>
      <c r="M3863" s="6" t="n">
        <v>46409</v>
      </c>
      <c r="N3863" s="6" t="n">
        <v>50791</v>
      </c>
      <c r="O3863" t="n">
        <v>26</v>
      </c>
    </row>
    <row r="3864" hidden="1" s="287">
      <c r="A3864" t="inlineStr">
        <is>
          <t>V100061</t>
        </is>
      </c>
      <c r="B3864" t="n">
        <v>315</v>
      </c>
      <c r="C3864" t="n">
        <v>20</v>
      </c>
      <c r="D3864" t="inlineStr">
        <is>
          <t>Rail Cargo Austria AG</t>
        </is>
      </c>
      <c r="E3864" t="inlineStr">
        <is>
          <t>100020</t>
        </is>
      </c>
      <c r="F3864" t="inlineStr">
        <is>
          <t>Am Hauptbahnhof 2</t>
        </is>
      </c>
      <c r="G3864" t="inlineStr">
        <is>
          <t>1100</t>
        </is>
      </c>
      <c r="H3864" t="inlineStr">
        <is>
          <t>Wien</t>
        </is>
      </c>
      <c r="I3864" t="inlineStr">
        <is>
          <t>AT</t>
        </is>
      </c>
      <c r="J3864" t="inlineStr">
        <is>
          <t>EANOS_95</t>
        </is>
      </c>
      <c r="K3864" t="inlineStr"/>
      <c r="L3864" t="inlineStr">
        <is>
          <t>2025-0008</t>
        </is>
      </c>
      <c r="M3864" s="6" t="n">
        <v>46409</v>
      </c>
      <c r="N3864" s="6" t="n">
        <v>50791</v>
      </c>
      <c r="O3864" t="n">
        <v>26</v>
      </c>
    </row>
    <row r="3865" hidden="1" s="287">
      <c r="A3865" t="inlineStr">
        <is>
          <t>V100061</t>
        </is>
      </c>
      <c r="B3865" t="n">
        <v>316</v>
      </c>
      <c r="C3865" t="n">
        <v>20</v>
      </c>
      <c r="D3865" t="inlineStr">
        <is>
          <t>Rail Cargo Austria AG</t>
        </is>
      </c>
      <c r="E3865" t="inlineStr">
        <is>
          <t>100020</t>
        </is>
      </c>
      <c r="F3865" t="inlineStr">
        <is>
          <t>Am Hauptbahnhof 2</t>
        </is>
      </c>
      <c r="G3865" t="inlineStr">
        <is>
          <t>1100</t>
        </is>
      </c>
      <c r="H3865" t="inlineStr">
        <is>
          <t>Wien</t>
        </is>
      </c>
      <c r="I3865" t="inlineStr">
        <is>
          <t>AT</t>
        </is>
      </c>
      <c r="J3865" t="inlineStr">
        <is>
          <t>EANOS_95</t>
        </is>
      </c>
      <c r="K3865" t="inlineStr"/>
      <c r="L3865" t="inlineStr">
        <is>
          <t>2025-0008</t>
        </is>
      </c>
      <c r="M3865" s="6" t="n">
        <v>46409</v>
      </c>
      <c r="N3865" s="6" t="n">
        <v>50791</v>
      </c>
      <c r="O3865" t="n">
        <v>26</v>
      </c>
    </row>
    <row r="3866" hidden="1" s="287">
      <c r="A3866" t="inlineStr">
        <is>
          <t>V100061</t>
        </is>
      </c>
      <c r="B3866" t="n">
        <v>317</v>
      </c>
      <c r="C3866" t="n">
        <v>20</v>
      </c>
      <c r="D3866" t="inlineStr">
        <is>
          <t>Rail Cargo Austria AG</t>
        </is>
      </c>
      <c r="E3866" t="inlineStr">
        <is>
          <t>100020</t>
        </is>
      </c>
      <c r="F3866" t="inlineStr">
        <is>
          <t>Am Hauptbahnhof 2</t>
        </is>
      </c>
      <c r="G3866" t="inlineStr">
        <is>
          <t>1100</t>
        </is>
      </c>
      <c r="H3866" t="inlineStr">
        <is>
          <t>Wien</t>
        </is>
      </c>
      <c r="I3866" t="inlineStr">
        <is>
          <t>AT</t>
        </is>
      </c>
      <c r="J3866" t="inlineStr">
        <is>
          <t>EANOS_95</t>
        </is>
      </c>
      <c r="K3866" t="inlineStr"/>
      <c r="L3866" t="inlineStr">
        <is>
          <t>2025-0008</t>
        </is>
      </c>
      <c r="M3866" s="6" t="n">
        <v>46409</v>
      </c>
      <c r="N3866" s="6" t="n">
        <v>50791</v>
      </c>
      <c r="O3866" t="n">
        <v>26</v>
      </c>
    </row>
    <row r="3867" hidden="1" s="287">
      <c r="A3867" t="inlineStr">
        <is>
          <t>V400001</t>
        </is>
      </c>
      <c r="B3867" t="n">
        <v>157</v>
      </c>
      <c r="C3867" t="n">
        <v>50</v>
      </c>
      <c r="D3867" t="inlineStr">
        <is>
          <t>DB Cargo AG</t>
        </is>
      </c>
      <c r="E3867" t="inlineStr">
        <is>
          <t>100000</t>
        </is>
      </c>
      <c r="F3867" t="inlineStr">
        <is>
          <t>Rheinstrasse 2</t>
        </is>
      </c>
      <c r="G3867" t="inlineStr">
        <is>
          <t>55116</t>
        </is>
      </c>
      <c r="H3867" t="inlineStr">
        <is>
          <t>Mainz</t>
        </is>
      </c>
      <c r="I3867" t="inlineStr">
        <is>
          <t>DE</t>
        </is>
      </c>
      <c r="J3867" t="inlineStr">
        <is>
          <t>SGGRSS_M20</t>
        </is>
      </c>
      <c r="K3867" t="inlineStr">
        <is>
          <t>33 80 4960 178-8</t>
        </is>
      </c>
      <c r="L3867" t="inlineStr">
        <is>
          <t>2021-2420</t>
        </is>
      </c>
      <c r="M3867" s="6" t="n">
        <v>44909</v>
      </c>
      <c r="N3867" s="6" t="n">
        <v>47087</v>
      </c>
      <c r="O3867" t="n">
        <v>25.4</v>
      </c>
    </row>
    <row r="3868" hidden="1" s="287">
      <c r="A3868" t="inlineStr">
        <is>
          <t>V100061</t>
        </is>
      </c>
      <c r="B3868" t="n">
        <v>318</v>
      </c>
      <c r="C3868" t="n">
        <v>20</v>
      </c>
      <c r="D3868" t="inlineStr">
        <is>
          <t>Rail Cargo Austria AG</t>
        </is>
      </c>
      <c r="E3868" t="inlineStr">
        <is>
          <t>100020</t>
        </is>
      </c>
      <c r="F3868" t="inlineStr">
        <is>
          <t>Am Hauptbahnhof 2</t>
        </is>
      </c>
      <c r="G3868" t="inlineStr">
        <is>
          <t>1100</t>
        </is>
      </c>
      <c r="H3868" t="inlineStr">
        <is>
          <t>Wien</t>
        </is>
      </c>
      <c r="I3868" t="inlineStr">
        <is>
          <t>AT</t>
        </is>
      </c>
      <c r="J3868" t="inlineStr">
        <is>
          <t>EANOS_95</t>
        </is>
      </c>
      <c r="K3868" t="inlineStr"/>
      <c r="L3868" t="inlineStr">
        <is>
          <t>2025-0008</t>
        </is>
      </c>
      <c r="M3868" s="6" t="n">
        <v>46409</v>
      </c>
      <c r="N3868" s="6" t="n">
        <v>50791</v>
      </c>
      <c r="O3868" t="n">
        <v>26</v>
      </c>
    </row>
    <row r="3869" hidden="1" s="287">
      <c r="A3869" t="inlineStr">
        <is>
          <t>V400001</t>
        </is>
      </c>
      <c r="B3869" t="n">
        <v>158</v>
      </c>
      <c r="C3869" t="n">
        <v>50</v>
      </c>
      <c r="D3869" t="inlineStr">
        <is>
          <t>DB Cargo AG</t>
        </is>
      </c>
      <c r="E3869" t="inlineStr">
        <is>
          <t>100000</t>
        </is>
      </c>
      <c r="F3869" t="inlineStr">
        <is>
          <t>Rheinstrasse 2</t>
        </is>
      </c>
      <c r="G3869" t="inlineStr">
        <is>
          <t>55116</t>
        </is>
      </c>
      <c r="H3869" t="inlineStr">
        <is>
          <t>Mainz</t>
        </is>
      </c>
      <c r="I3869" t="inlineStr">
        <is>
          <t>DE</t>
        </is>
      </c>
      <c r="J3869" t="inlineStr">
        <is>
          <t>SGGRSS_M20</t>
        </is>
      </c>
      <c r="K3869" t="inlineStr">
        <is>
          <t>33 80 4960 179-6</t>
        </is>
      </c>
      <c r="L3869" t="inlineStr">
        <is>
          <t>2021-2420</t>
        </is>
      </c>
      <c r="M3869" s="6" t="n">
        <v>44909</v>
      </c>
      <c r="N3869" s="6" t="n">
        <v>47087</v>
      </c>
      <c r="O3869" t="n">
        <v>25.4</v>
      </c>
    </row>
    <row r="3870" hidden="1" s="287">
      <c r="A3870" t="inlineStr">
        <is>
          <t>V100061</t>
        </is>
      </c>
      <c r="B3870" t="n">
        <v>319</v>
      </c>
      <c r="C3870" t="n">
        <v>20</v>
      </c>
      <c r="D3870" t="inlineStr">
        <is>
          <t>Rail Cargo Austria AG</t>
        </is>
      </c>
      <c r="E3870" t="inlineStr">
        <is>
          <t>100020</t>
        </is>
      </c>
      <c r="F3870" t="inlineStr">
        <is>
          <t>Am Hauptbahnhof 2</t>
        </is>
      </c>
      <c r="G3870" t="inlineStr">
        <is>
          <t>1100</t>
        </is>
      </c>
      <c r="H3870" t="inlineStr">
        <is>
          <t>Wien</t>
        </is>
      </c>
      <c r="I3870" t="inlineStr">
        <is>
          <t>AT</t>
        </is>
      </c>
      <c r="J3870" t="inlineStr">
        <is>
          <t>EANOS_95</t>
        </is>
      </c>
      <c r="K3870" t="inlineStr"/>
      <c r="L3870" t="inlineStr">
        <is>
          <t>2025-0008</t>
        </is>
      </c>
      <c r="M3870" s="6" t="n">
        <v>46409</v>
      </c>
      <c r="N3870" s="6" t="n">
        <v>50791</v>
      </c>
      <c r="O3870" t="n">
        <v>26</v>
      </c>
    </row>
    <row r="3871" hidden="1" s="287">
      <c r="A3871" t="inlineStr">
        <is>
          <t>V400001</t>
        </is>
      </c>
      <c r="B3871" t="n">
        <v>159</v>
      </c>
      <c r="C3871" t="n">
        <v>50</v>
      </c>
      <c r="D3871" t="inlineStr">
        <is>
          <t>DB Cargo AG</t>
        </is>
      </c>
      <c r="E3871" t="inlineStr">
        <is>
          <t>100000</t>
        </is>
      </c>
      <c r="F3871" t="inlineStr">
        <is>
          <t>Rheinstrasse 2</t>
        </is>
      </c>
      <c r="G3871" t="inlineStr">
        <is>
          <t>55116</t>
        </is>
      </c>
      <c r="H3871" t="inlineStr">
        <is>
          <t>Mainz</t>
        </is>
      </c>
      <c r="I3871" t="inlineStr">
        <is>
          <t>DE</t>
        </is>
      </c>
      <c r="J3871" t="inlineStr">
        <is>
          <t>SGGRSS_M20</t>
        </is>
      </c>
      <c r="K3871" t="inlineStr">
        <is>
          <t>33 80 4960 180-4</t>
        </is>
      </c>
      <c r="L3871" t="inlineStr">
        <is>
          <t>2021-2420</t>
        </is>
      </c>
      <c r="M3871" s="6" t="n">
        <v>44909</v>
      </c>
      <c r="N3871" s="6" t="n">
        <v>47087</v>
      </c>
      <c r="O3871" t="n">
        <v>25.4</v>
      </c>
    </row>
    <row r="3872" hidden="1" s="287">
      <c r="A3872" t="inlineStr">
        <is>
          <t>V100061</t>
        </is>
      </c>
      <c r="B3872" t="n">
        <v>320</v>
      </c>
      <c r="C3872" t="n">
        <v>20</v>
      </c>
      <c r="D3872" t="inlineStr">
        <is>
          <t>Rail Cargo Austria AG</t>
        </is>
      </c>
      <c r="E3872" t="inlineStr">
        <is>
          <t>100020</t>
        </is>
      </c>
      <c r="F3872" t="inlineStr">
        <is>
          <t>Am Hauptbahnhof 2</t>
        </is>
      </c>
      <c r="G3872" t="inlineStr">
        <is>
          <t>1100</t>
        </is>
      </c>
      <c r="H3872" t="inlineStr">
        <is>
          <t>Wien</t>
        </is>
      </c>
      <c r="I3872" t="inlineStr">
        <is>
          <t>AT</t>
        </is>
      </c>
      <c r="J3872" t="inlineStr">
        <is>
          <t>EANOS_95</t>
        </is>
      </c>
      <c r="K3872" t="inlineStr"/>
      <c r="L3872" t="inlineStr">
        <is>
          <t>2025-0008</t>
        </is>
      </c>
      <c r="M3872" s="6" t="n">
        <v>46409</v>
      </c>
      <c r="N3872" s="6" t="n">
        <v>50791</v>
      </c>
      <c r="O3872" t="n">
        <v>26</v>
      </c>
    </row>
    <row r="3873" hidden="1" s="287">
      <c r="A3873" t="inlineStr">
        <is>
          <t>V400001</t>
        </is>
      </c>
      <c r="B3873" t="n">
        <v>160</v>
      </c>
      <c r="C3873" t="n">
        <v>50</v>
      </c>
      <c r="D3873" t="inlineStr">
        <is>
          <t>DB Cargo AG</t>
        </is>
      </c>
      <c r="E3873" t="inlineStr">
        <is>
          <t>100000</t>
        </is>
      </c>
      <c r="F3873" t="inlineStr">
        <is>
          <t>Rheinstrasse 2</t>
        </is>
      </c>
      <c r="G3873" t="inlineStr">
        <is>
          <t>55116</t>
        </is>
      </c>
      <c r="H3873" t="inlineStr">
        <is>
          <t>Mainz</t>
        </is>
      </c>
      <c r="I3873" t="inlineStr">
        <is>
          <t>DE</t>
        </is>
      </c>
      <c r="J3873" t="inlineStr">
        <is>
          <t>SGGRSS_M20</t>
        </is>
      </c>
      <c r="K3873" t="inlineStr">
        <is>
          <t>33 80 4960 181-2</t>
        </is>
      </c>
      <c r="L3873" t="inlineStr">
        <is>
          <t>2021-2420</t>
        </is>
      </c>
      <c r="M3873" s="6" t="n">
        <v>44909</v>
      </c>
      <c r="N3873" s="6" t="n">
        <v>47087</v>
      </c>
      <c r="O3873" t="n">
        <v>25.4</v>
      </c>
    </row>
    <row r="3874" hidden="1" s="287">
      <c r="A3874" t="inlineStr">
        <is>
          <t>V100061</t>
        </is>
      </c>
      <c r="B3874" t="n">
        <v>321</v>
      </c>
      <c r="C3874" t="n">
        <v>20</v>
      </c>
      <c r="D3874" t="inlineStr">
        <is>
          <t>Rail Cargo Austria AG</t>
        </is>
      </c>
      <c r="E3874" t="inlineStr">
        <is>
          <t>100020</t>
        </is>
      </c>
      <c r="F3874" t="inlineStr">
        <is>
          <t>Am Hauptbahnhof 2</t>
        </is>
      </c>
      <c r="G3874" t="inlineStr">
        <is>
          <t>1100</t>
        </is>
      </c>
      <c r="H3874" t="inlineStr">
        <is>
          <t>Wien</t>
        </is>
      </c>
      <c r="I3874" t="inlineStr">
        <is>
          <t>AT</t>
        </is>
      </c>
      <c r="J3874" t="inlineStr">
        <is>
          <t>EANOS_95</t>
        </is>
      </c>
      <c r="K3874" t="inlineStr"/>
      <c r="L3874" t="inlineStr">
        <is>
          <t>2025-0008</t>
        </is>
      </c>
      <c r="M3874" s="6" t="n">
        <v>46409</v>
      </c>
      <c r="N3874" s="6" t="n">
        <v>50791</v>
      </c>
      <c r="O3874" t="n">
        <v>26</v>
      </c>
    </row>
    <row r="3875" hidden="1" s="287">
      <c r="A3875" t="inlineStr">
        <is>
          <t>V400001</t>
        </is>
      </c>
      <c r="B3875" t="n">
        <v>161</v>
      </c>
      <c r="C3875" t="n">
        <v>50</v>
      </c>
      <c r="D3875" t="inlineStr">
        <is>
          <t>DB Cargo AG</t>
        </is>
      </c>
      <c r="E3875" t="inlineStr">
        <is>
          <t>100000</t>
        </is>
      </c>
      <c r="F3875" t="inlineStr">
        <is>
          <t>Rheinstrasse 2</t>
        </is>
      </c>
      <c r="G3875" t="inlineStr">
        <is>
          <t>55116</t>
        </is>
      </c>
      <c r="H3875" t="inlineStr">
        <is>
          <t>Mainz</t>
        </is>
      </c>
      <c r="I3875" t="inlineStr">
        <is>
          <t>DE</t>
        </is>
      </c>
      <c r="J3875" t="inlineStr">
        <is>
          <t>SGGRSS_M20</t>
        </is>
      </c>
      <c r="K3875" t="inlineStr">
        <is>
          <t>33 80 4960 182-0</t>
        </is>
      </c>
      <c r="L3875" t="inlineStr">
        <is>
          <t>2021-2420</t>
        </is>
      </c>
      <c r="M3875" s="6" t="n">
        <v>44909</v>
      </c>
      <c r="N3875" s="6" t="n">
        <v>47087</v>
      </c>
      <c r="O3875" t="n">
        <v>25.4</v>
      </c>
    </row>
    <row r="3876" hidden="1" s="287">
      <c r="A3876" t="inlineStr">
        <is>
          <t>V100061</t>
        </is>
      </c>
      <c r="B3876" t="n">
        <v>322</v>
      </c>
      <c r="C3876" t="n">
        <v>20</v>
      </c>
      <c r="D3876" t="inlineStr">
        <is>
          <t>Rail Cargo Austria AG</t>
        </is>
      </c>
      <c r="E3876" t="inlineStr">
        <is>
          <t>100020</t>
        </is>
      </c>
      <c r="F3876" t="inlineStr">
        <is>
          <t>Am Hauptbahnhof 2</t>
        </is>
      </c>
      <c r="G3876" t="inlineStr">
        <is>
          <t>1100</t>
        </is>
      </c>
      <c r="H3876" t="inlineStr">
        <is>
          <t>Wien</t>
        </is>
      </c>
      <c r="I3876" t="inlineStr">
        <is>
          <t>AT</t>
        </is>
      </c>
      <c r="J3876" t="inlineStr">
        <is>
          <t>EANOS_95</t>
        </is>
      </c>
      <c r="K3876" t="inlineStr"/>
      <c r="L3876" t="inlineStr">
        <is>
          <t>2025-0008</t>
        </is>
      </c>
      <c r="M3876" s="6" t="n">
        <v>46409</v>
      </c>
      <c r="N3876" s="6" t="n">
        <v>50791</v>
      </c>
      <c r="O3876" t="n">
        <v>26</v>
      </c>
    </row>
    <row r="3877" hidden="1" s="287">
      <c r="A3877" t="inlineStr">
        <is>
          <t>V400001</t>
        </is>
      </c>
      <c r="B3877" t="n">
        <v>162</v>
      </c>
      <c r="C3877" t="n">
        <v>50</v>
      </c>
      <c r="D3877" t="inlineStr">
        <is>
          <t>DB Cargo AG</t>
        </is>
      </c>
      <c r="E3877" t="inlineStr">
        <is>
          <t>100000</t>
        </is>
      </c>
      <c r="F3877" t="inlineStr">
        <is>
          <t>Rheinstrasse 2</t>
        </is>
      </c>
      <c r="G3877" t="inlineStr">
        <is>
          <t>55116</t>
        </is>
      </c>
      <c r="H3877" t="inlineStr">
        <is>
          <t>Mainz</t>
        </is>
      </c>
      <c r="I3877" t="inlineStr">
        <is>
          <t>DE</t>
        </is>
      </c>
      <c r="J3877" t="inlineStr">
        <is>
          <t>SGGRSS_M20</t>
        </is>
      </c>
      <c r="K3877" t="inlineStr">
        <is>
          <t>33 80 4960 183-8</t>
        </is>
      </c>
      <c r="L3877" t="inlineStr">
        <is>
          <t>2021-2420</t>
        </is>
      </c>
      <c r="M3877" s="6" t="n">
        <v>44909</v>
      </c>
      <c r="N3877" s="6" t="n">
        <v>47087</v>
      </c>
      <c r="O3877" t="n">
        <v>25.4</v>
      </c>
    </row>
    <row r="3878" hidden="1" s="287">
      <c r="A3878" t="inlineStr">
        <is>
          <t>V100061</t>
        </is>
      </c>
      <c r="B3878" t="n">
        <v>323</v>
      </c>
      <c r="C3878" t="n">
        <v>20</v>
      </c>
      <c r="D3878" t="inlineStr">
        <is>
          <t>Rail Cargo Austria AG</t>
        </is>
      </c>
      <c r="E3878" t="inlineStr">
        <is>
          <t>100020</t>
        </is>
      </c>
      <c r="F3878" t="inlineStr">
        <is>
          <t>Am Hauptbahnhof 2</t>
        </is>
      </c>
      <c r="G3878" t="inlineStr">
        <is>
          <t>1100</t>
        </is>
      </c>
      <c r="H3878" t="inlineStr">
        <is>
          <t>Wien</t>
        </is>
      </c>
      <c r="I3878" t="inlineStr">
        <is>
          <t>AT</t>
        </is>
      </c>
      <c r="J3878" t="inlineStr">
        <is>
          <t>EANOS_95</t>
        </is>
      </c>
      <c r="K3878" t="inlineStr"/>
      <c r="L3878" t="inlineStr">
        <is>
          <t>2025-0008</t>
        </is>
      </c>
      <c r="M3878" s="6" t="n">
        <v>46409</v>
      </c>
      <c r="N3878" s="6" t="n">
        <v>50791</v>
      </c>
      <c r="O3878" t="n">
        <v>26</v>
      </c>
    </row>
    <row r="3879" hidden="1" s="287">
      <c r="A3879" t="inlineStr">
        <is>
          <t>V100061</t>
        </is>
      </c>
      <c r="B3879" t="n">
        <v>324</v>
      </c>
      <c r="C3879" t="n">
        <v>20</v>
      </c>
      <c r="D3879" t="inlineStr">
        <is>
          <t>Rail Cargo Austria AG</t>
        </is>
      </c>
      <c r="E3879" t="inlineStr">
        <is>
          <t>100020</t>
        </is>
      </c>
      <c r="F3879" t="inlineStr">
        <is>
          <t>Am Hauptbahnhof 2</t>
        </is>
      </c>
      <c r="G3879" t="inlineStr">
        <is>
          <t>1100</t>
        </is>
      </c>
      <c r="H3879" t="inlineStr">
        <is>
          <t>Wien</t>
        </is>
      </c>
      <c r="I3879" t="inlineStr">
        <is>
          <t>AT</t>
        </is>
      </c>
      <c r="J3879" t="inlineStr">
        <is>
          <t>EANOS_95</t>
        </is>
      </c>
      <c r="K3879" t="inlineStr"/>
      <c r="L3879" t="inlineStr">
        <is>
          <t>2025-0008</t>
        </is>
      </c>
      <c r="M3879" s="6" t="n">
        <v>46409</v>
      </c>
      <c r="N3879" s="6" t="n">
        <v>50791</v>
      </c>
      <c r="O3879" t="n">
        <v>26</v>
      </c>
    </row>
    <row r="3880" hidden="1" s="287">
      <c r="A3880" t="inlineStr">
        <is>
          <t>V400001</t>
        </is>
      </c>
      <c r="B3880" t="n">
        <v>164</v>
      </c>
      <c r="C3880" t="n">
        <v>50</v>
      </c>
      <c r="D3880" t="inlineStr">
        <is>
          <t>DB Cargo AG</t>
        </is>
      </c>
      <c r="E3880" t="inlineStr">
        <is>
          <t>100000</t>
        </is>
      </c>
      <c r="F3880" t="inlineStr">
        <is>
          <t>Rheinstrasse 2</t>
        </is>
      </c>
      <c r="G3880" t="inlineStr">
        <is>
          <t>55116</t>
        </is>
      </c>
      <c r="H3880" t="inlineStr">
        <is>
          <t>Mainz</t>
        </is>
      </c>
      <c r="I3880" t="inlineStr">
        <is>
          <t>DE</t>
        </is>
      </c>
      <c r="J3880" t="inlineStr">
        <is>
          <t>SGGRSS_M20</t>
        </is>
      </c>
      <c r="K3880" t="inlineStr">
        <is>
          <t>33 80 4960 185-3</t>
        </is>
      </c>
      <c r="L3880" t="inlineStr">
        <is>
          <t>2021-2420</t>
        </is>
      </c>
      <c r="M3880" s="6" t="n">
        <v>44909</v>
      </c>
      <c r="N3880" s="6" t="n">
        <v>47087</v>
      </c>
      <c r="O3880" t="n">
        <v>25.4</v>
      </c>
    </row>
    <row r="3881" hidden="1" s="287">
      <c r="A3881" t="inlineStr">
        <is>
          <t>V100061</t>
        </is>
      </c>
      <c r="B3881" t="n">
        <v>325</v>
      </c>
      <c r="C3881" t="n">
        <v>20</v>
      </c>
      <c r="D3881" t="inlineStr">
        <is>
          <t>Rail Cargo Austria AG</t>
        </is>
      </c>
      <c r="E3881" t="inlineStr">
        <is>
          <t>100020</t>
        </is>
      </c>
      <c r="F3881" t="inlineStr">
        <is>
          <t>Am Hauptbahnhof 2</t>
        </is>
      </c>
      <c r="G3881" t="inlineStr">
        <is>
          <t>1100</t>
        </is>
      </c>
      <c r="H3881" t="inlineStr">
        <is>
          <t>Wien</t>
        </is>
      </c>
      <c r="I3881" t="inlineStr">
        <is>
          <t>AT</t>
        </is>
      </c>
      <c r="J3881" t="inlineStr">
        <is>
          <t>EANOS_95</t>
        </is>
      </c>
      <c r="K3881" t="inlineStr"/>
      <c r="L3881" t="inlineStr">
        <is>
          <t>2025-0008</t>
        </is>
      </c>
      <c r="M3881" s="6" t="n">
        <v>46409</v>
      </c>
      <c r="N3881" s="6" t="n">
        <v>50791</v>
      </c>
      <c r="O3881" t="n">
        <v>26</v>
      </c>
    </row>
    <row r="3882" hidden="1" s="287">
      <c r="A3882" t="inlineStr">
        <is>
          <t>V400001</t>
        </is>
      </c>
      <c r="B3882" t="n">
        <v>165</v>
      </c>
      <c r="C3882" t="n">
        <v>50</v>
      </c>
      <c r="D3882" t="inlineStr">
        <is>
          <t>DB Cargo AG</t>
        </is>
      </c>
      <c r="E3882" t="inlineStr">
        <is>
          <t>100000</t>
        </is>
      </c>
      <c r="F3882" t="inlineStr">
        <is>
          <t>Rheinstrasse 2</t>
        </is>
      </c>
      <c r="G3882" t="inlineStr">
        <is>
          <t>55116</t>
        </is>
      </c>
      <c r="H3882" t="inlineStr">
        <is>
          <t>Mainz</t>
        </is>
      </c>
      <c r="I3882" t="inlineStr">
        <is>
          <t>DE</t>
        </is>
      </c>
      <c r="J3882" t="inlineStr">
        <is>
          <t>SGGRSS_M20</t>
        </is>
      </c>
      <c r="K3882" t="inlineStr">
        <is>
          <t>33 80 4960 186-1</t>
        </is>
      </c>
      <c r="L3882" t="inlineStr">
        <is>
          <t>2021-2420</t>
        </is>
      </c>
      <c r="M3882" s="6" t="n">
        <v>44909</v>
      </c>
      <c r="N3882" s="6" t="n">
        <v>47087</v>
      </c>
      <c r="O3882" t="n">
        <v>25.4</v>
      </c>
    </row>
    <row r="3883" hidden="1" s="287">
      <c r="A3883" t="inlineStr">
        <is>
          <t>V100061</t>
        </is>
      </c>
      <c r="B3883" t="n">
        <v>326</v>
      </c>
      <c r="C3883" t="n">
        <v>20</v>
      </c>
      <c r="D3883" t="inlineStr">
        <is>
          <t>Rail Cargo Austria AG</t>
        </is>
      </c>
      <c r="E3883" t="inlineStr">
        <is>
          <t>100020</t>
        </is>
      </c>
      <c r="F3883" t="inlineStr">
        <is>
          <t>Am Hauptbahnhof 2</t>
        </is>
      </c>
      <c r="G3883" t="inlineStr">
        <is>
          <t>1100</t>
        </is>
      </c>
      <c r="H3883" t="inlineStr">
        <is>
          <t>Wien</t>
        </is>
      </c>
      <c r="I3883" t="inlineStr">
        <is>
          <t>AT</t>
        </is>
      </c>
      <c r="J3883" t="inlineStr">
        <is>
          <t>EANOS_95</t>
        </is>
      </c>
      <c r="K3883" t="inlineStr"/>
      <c r="L3883" t="inlineStr">
        <is>
          <t>2025-0008</t>
        </is>
      </c>
      <c r="M3883" s="6" t="n">
        <v>46409</v>
      </c>
      <c r="N3883" s="6" t="n">
        <v>50791</v>
      </c>
      <c r="O3883" t="n">
        <v>26</v>
      </c>
    </row>
    <row r="3884" hidden="1" s="287">
      <c r="A3884" t="inlineStr">
        <is>
          <t>V400001</t>
        </is>
      </c>
      <c r="B3884" t="n">
        <v>166</v>
      </c>
      <c r="C3884" t="n">
        <v>50</v>
      </c>
      <c r="D3884" t="inlineStr">
        <is>
          <t>DB Cargo AG</t>
        </is>
      </c>
      <c r="E3884" t="inlineStr">
        <is>
          <t>100000</t>
        </is>
      </c>
      <c r="F3884" t="inlineStr">
        <is>
          <t>Rheinstrasse 2</t>
        </is>
      </c>
      <c r="G3884" t="inlineStr">
        <is>
          <t>55116</t>
        </is>
      </c>
      <c r="H3884" t="inlineStr">
        <is>
          <t>Mainz</t>
        </is>
      </c>
      <c r="I3884" t="inlineStr">
        <is>
          <t>DE</t>
        </is>
      </c>
      <c r="J3884" t="inlineStr">
        <is>
          <t>SGGRSS_M20</t>
        </is>
      </c>
      <c r="K3884" t="inlineStr">
        <is>
          <t>33 80 4960 187-9</t>
        </is>
      </c>
      <c r="L3884" t="inlineStr">
        <is>
          <t>2021-2420</t>
        </is>
      </c>
      <c r="M3884" s="6" t="n">
        <v>44909</v>
      </c>
      <c r="N3884" s="6" t="n">
        <v>47087</v>
      </c>
      <c r="O3884" t="n">
        <v>25.4</v>
      </c>
    </row>
    <row r="3885" hidden="1" s="287">
      <c r="A3885" t="inlineStr">
        <is>
          <t>V100061</t>
        </is>
      </c>
      <c r="B3885" t="n">
        <v>327</v>
      </c>
      <c r="C3885" t="n">
        <v>20</v>
      </c>
      <c r="D3885" t="inlineStr">
        <is>
          <t>Rail Cargo Austria AG</t>
        </is>
      </c>
      <c r="E3885" t="inlineStr">
        <is>
          <t>100020</t>
        </is>
      </c>
      <c r="F3885" t="inlineStr">
        <is>
          <t>Am Hauptbahnhof 2</t>
        </is>
      </c>
      <c r="G3885" t="inlineStr">
        <is>
          <t>1100</t>
        </is>
      </c>
      <c r="H3885" t="inlineStr">
        <is>
          <t>Wien</t>
        </is>
      </c>
      <c r="I3885" t="inlineStr">
        <is>
          <t>AT</t>
        </is>
      </c>
      <c r="J3885" t="inlineStr">
        <is>
          <t>EANOS_95</t>
        </is>
      </c>
      <c r="K3885" t="inlineStr"/>
      <c r="L3885" t="inlineStr">
        <is>
          <t>2025-0008</t>
        </is>
      </c>
      <c r="M3885" s="6" t="n">
        <v>46409</v>
      </c>
      <c r="N3885" s="6" t="n">
        <v>50791</v>
      </c>
      <c r="O3885" t="n">
        <v>26</v>
      </c>
    </row>
    <row r="3886" hidden="1" s="287">
      <c r="A3886" t="inlineStr">
        <is>
          <t>V400001</t>
        </is>
      </c>
      <c r="B3886" t="n">
        <v>167</v>
      </c>
      <c r="C3886" t="n">
        <v>50</v>
      </c>
      <c r="D3886" t="inlineStr">
        <is>
          <t>DB Cargo AG</t>
        </is>
      </c>
      <c r="E3886" t="inlineStr">
        <is>
          <t>100000</t>
        </is>
      </c>
      <c r="F3886" t="inlineStr">
        <is>
          <t>Rheinstrasse 2</t>
        </is>
      </c>
      <c r="G3886" t="inlineStr">
        <is>
          <t>55116</t>
        </is>
      </c>
      <c r="H3886" t="inlineStr">
        <is>
          <t>Mainz</t>
        </is>
      </c>
      <c r="I3886" t="inlineStr">
        <is>
          <t>DE</t>
        </is>
      </c>
      <c r="J3886" t="inlineStr">
        <is>
          <t>SGGRSS_M20</t>
        </is>
      </c>
      <c r="K3886" t="inlineStr">
        <is>
          <t>33 80 4960 188-7</t>
        </is>
      </c>
      <c r="L3886" t="inlineStr">
        <is>
          <t>2021-2420</t>
        </is>
      </c>
      <c r="M3886" s="6" t="n">
        <v>44909</v>
      </c>
      <c r="N3886" s="6" t="n">
        <v>47087</v>
      </c>
      <c r="O3886" t="n">
        <v>25.4</v>
      </c>
    </row>
    <row r="3887" hidden="1" s="287">
      <c r="A3887" t="inlineStr">
        <is>
          <t>V100061</t>
        </is>
      </c>
      <c r="B3887" t="n">
        <v>328</v>
      </c>
      <c r="C3887" t="n">
        <v>20</v>
      </c>
      <c r="D3887" t="inlineStr">
        <is>
          <t>Rail Cargo Austria AG</t>
        </is>
      </c>
      <c r="E3887" t="inlineStr">
        <is>
          <t>100020</t>
        </is>
      </c>
      <c r="F3887" t="inlineStr">
        <is>
          <t>Am Hauptbahnhof 2</t>
        </is>
      </c>
      <c r="G3887" t="inlineStr">
        <is>
          <t>1100</t>
        </is>
      </c>
      <c r="H3887" t="inlineStr">
        <is>
          <t>Wien</t>
        </is>
      </c>
      <c r="I3887" t="inlineStr">
        <is>
          <t>AT</t>
        </is>
      </c>
      <c r="J3887" t="inlineStr">
        <is>
          <t>EANOS_95</t>
        </is>
      </c>
      <c r="K3887" t="inlineStr"/>
      <c r="L3887" t="inlineStr">
        <is>
          <t>2025-0008</t>
        </is>
      </c>
      <c r="M3887" s="6" t="n">
        <v>46409</v>
      </c>
      <c r="N3887" s="6" t="n">
        <v>50791</v>
      </c>
      <c r="O3887" t="n">
        <v>26</v>
      </c>
    </row>
    <row r="3888" hidden="1" s="287">
      <c r="A3888" t="inlineStr">
        <is>
          <t>V400001</t>
        </is>
      </c>
      <c r="B3888" t="n">
        <v>168</v>
      </c>
      <c r="C3888" t="n">
        <v>50</v>
      </c>
      <c r="D3888" t="inlineStr">
        <is>
          <t>DB Cargo AG</t>
        </is>
      </c>
      <c r="E3888" t="inlineStr">
        <is>
          <t>100000</t>
        </is>
      </c>
      <c r="F3888" t="inlineStr">
        <is>
          <t>Rheinstrasse 2</t>
        </is>
      </c>
      <c r="G3888" t="inlineStr">
        <is>
          <t>55116</t>
        </is>
      </c>
      <c r="H3888" t="inlineStr">
        <is>
          <t>Mainz</t>
        </is>
      </c>
      <c r="I3888" t="inlineStr">
        <is>
          <t>DE</t>
        </is>
      </c>
      <c r="J3888" t="inlineStr">
        <is>
          <t>SGGRSS_M20</t>
        </is>
      </c>
      <c r="K3888" t="inlineStr">
        <is>
          <t>33 80 4960 189-5</t>
        </is>
      </c>
      <c r="L3888" t="inlineStr">
        <is>
          <t>2021-2420</t>
        </is>
      </c>
      <c r="M3888" s="6" t="n">
        <v>44909</v>
      </c>
      <c r="N3888" s="6" t="n">
        <v>47087</v>
      </c>
      <c r="O3888" t="n">
        <v>25.4</v>
      </c>
    </row>
    <row r="3889" hidden="1" s="287">
      <c r="A3889" t="inlineStr">
        <is>
          <t>V100061</t>
        </is>
      </c>
      <c r="B3889" t="n">
        <v>329</v>
      </c>
      <c r="C3889" t="n">
        <v>20</v>
      </c>
      <c r="D3889" t="inlineStr">
        <is>
          <t>Rail Cargo Austria AG</t>
        </is>
      </c>
      <c r="E3889" t="inlineStr">
        <is>
          <t>100020</t>
        </is>
      </c>
      <c r="F3889" t="inlineStr">
        <is>
          <t>Am Hauptbahnhof 2</t>
        </is>
      </c>
      <c r="G3889" t="inlineStr">
        <is>
          <t>1100</t>
        </is>
      </c>
      <c r="H3889" t="inlineStr">
        <is>
          <t>Wien</t>
        </is>
      </c>
      <c r="I3889" t="inlineStr">
        <is>
          <t>AT</t>
        </is>
      </c>
      <c r="J3889" t="inlineStr">
        <is>
          <t>EANOS_95</t>
        </is>
      </c>
      <c r="K3889" t="inlineStr"/>
      <c r="L3889" t="inlineStr">
        <is>
          <t>2025-0008</t>
        </is>
      </c>
      <c r="M3889" s="6" t="n">
        <v>46409</v>
      </c>
      <c r="N3889" s="6" t="n">
        <v>50791</v>
      </c>
      <c r="O3889" t="n">
        <v>26</v>
      </c>
    </row>
    <row r="3890" hidden="1" s="287">
      <c r="A3890" t="inlineStr">
        <is>
          <t>V400001</t>
        </is>
      </c>
      <c r="B3890" t="n">
        <v>169</v>
      </c>
      <c r="C3890" t="n">
        <v>50</v>
      </c>
      <c r="D3890" t="inlineStr">
        <is>
          <t>DB Cargo AG</t>
        </is>
      </c>
      <c r="E3890" t="inlineStr">
        <is>
          <t>100000</t>
        </is>
      </c>
      <c r="F3890" t="inlineStr">
        <is>
          <t>Rheinstrasse 2</t>
        </is>
      </c>
      <c r="G3890" t="inlineStr">
        <is>
          <t>55116</t>
        </is>
      </c>
      <c r="H3890" t="inlineStr">
        <is>
          <t>Mainz</t>
        </is>
      </c>
      <c r="I3890" t="inlineStr">
        <is>
          <t>DE</t>
        </is>
      </c>
      <c r="J3890" t="inlineStr">
        <is>
          <t>SGGRSS_M20</t>
        </is>
      </c>
      <c r="K3890" t="inlineStr">
        <is>
          <t>33 80 4960 190-3</t>
        </is>
      </c>
      <c r="L3890" t="inlineStr">
        <is>
          <t>2021-2420</t>
        </is>
      </c>
      <c r="M3890" s="6" t="n">
        <v>44909</v>
      </c>
      <c r="N3890" s="6" t="n">
        <v>47087</v>
      </c>
      <c r="O3890" t="n">
        <v>25.4</v>
      </c>
    </row>
    <row r="3891" hidden="1" s="287">
      <c r="A3891" t="inlineStr">
        <is>
          <t>V100061</t>
        </is>
      </c>
      <c r="B3891" t="n">
        <v>330</v>
      </c>
      <c r="C3891" t="n">
        <v>20</v>
      </c>
      <c r="D3891" t="inlineStr">
        <is>
          <t>Rail Cargo Austria AG</t>
        </is>
      </c>
      <c r="E3891" t="inlineStr">
        <is>
          <t>100020</t>
        </is>
      </c>
      <c r="F3891" t="inlineStr">
        <is>
          <t>Am Hauptbahnhof 2</t>
        </is>
      </c>
      <c r="G3891" t="inlineStr">
        <is>
          <t>1100</t>
        </is>
      </c>
      <c r="H3891" t="inlineStr">
        <is>
          <t>Wien</t>
        </is>
      </c>
      <c r="I3891" t="inlineStr">
        <is>
          <t>AT</t>
        </is>
      </c>
      <c r="J3891" t="inlineStr">
        <is>
          <t>EANOS_95</t>
        </is>
      </c>
      <c r="K3891" t="inlineStr"/>
      <c r="L3891" t="inlineStr">
        <is>
          <t>2025-0008</t>
        </is>
      </c>
      <c r="M3891" s="6" t="n">
        <v>46409</v>
      </c>
      <c r="N3891" s="6" t="n">
        <v>50791</v>
      </c>
      <c r="O3891" t="n">
        <v>26</v>
      </c>
    </row>
    <row r="3892" hidden="1" s="287">
      <c r="A3892" t="inlineStr">
        <is>
          <t>V400001</t>
        </is>
      </c>
      <c r="B3892" t="n">
        <v>170</v>
      </c>
      <c r="C3892" t="n">
        <v>50</v>
      </c>
      <c r="D3892" t="inlineStr">
        <is>
          <t>DB Cargo AG</t>
        </is>
      </c>
      <c r="E3892" t="inlineStr">
        <is>
          <t>100000</t>
        </is>
      </c>
      <c r="F3892" t="inlineStr">
        <is>
          <t>Rheinstrasse 2</t>
        </is>
      </c>
      <c r="G3892" t="inlineStr">
        <is>
          <t>55116</t>
        </is>
      </c>
      <c r="H3892" t="inlineStr">
        <is>
          <t>Mainz</t>
        </is>
      </c>
      <c r="I3892" t="inlineStr">
        <is>
          <t>DE</t>
        </is>
      </c>
      <c r="J3892" t="inlineStr">
        <is>
          <t>SGGRSS_M20</t>
        </is>
      </c>
      <c r="K3892" t="inlineStr">
        <is>
          <t>33 80 4960 191-1</t>
        </is>
      </c>
      <c r="L3892" t="inlineStr">
        <is>
          <t>2021-2420</t>
        </is>
      </c>
      <c r="M3892" s="6" t="n">
        <v>44909</v>
      </c>
      <c r="N3892" s="6" t="n">
        <v>47087</v>
      </c>
      <c r="O3892" t="n">
        <v>25.4</v>
      </c>
    </row>
    <row r="3893" hidden="1" s="287">
      <c r="A3893" t="inlineStr">
        <is>
          <t>V100061</t>
        </is>
      </c>
      <c r="B3893" t="n">
        <v>331</v>
      </c>
      <c r="C3893" t="n">
        <v>20</v>
      </c>
      <c r="D3893" t="inlineStr">
        <is>
          <t>Rail Cargo Austria AG</t>
        </is>
      </c>
      <c r="E3893" t="inlineStr">
        <is>
          <t>100020</t>
        </is>
      </c>
      <c r="F3893" t="inlineStr">
        <is>
          <t>Am Hauptbahnhof 2</t>
        </is>
      </c>
      <c r="G3893" t="inlineStr">
        <is>
          <t>1100</t>
        </is>
      </c>
      <c r="H3893" t="inlineStr">
        <is>
          <t>Wien</t>
        </is>
      </c>
      <c r="I3893" t="inlineStr">
        <is>
          <t>AT</t>
        </is>
      </c>
      <c r="J3893" t="inlineStr">
        <is>
          <t>EANOS_95</t>
        </is>
      </c>
      <c r="K3893" t="inlineStr"/>
      <c r="L3893" t="inlineStr">
        <is>
          <t>2025-0008</t>
        </is>
      </c>
      <c r="M3893" s="6" t="n">
        <v>46437</v>
      </c>
      <c r="N3893" s="6" t="n">
        <v>50819</v>
      </c>
      <c r="O3893" t="n">
        <v>26</v>
      </c>
    </row>
    <row r="3894" hidden="1" s="287">
      <c r="A3894" t="inlineStr">
        <is>
          <t>V400001</t>
        </is>
      </c>
      <c r="B3894" t="n">
        <v>171</v>
      </c>
      <c r="C3894" t="n">
        <v>50</v>
      </c>
      <c r="D3894" t="inlineStr">
        <is>
          <t>DB Cargo AG</t>
        </is>
      </c>
      <c r="E3894" t="inlineStr">
        <is>
          <t>100000</t>
        </is>
      </c>
      <c r="F3894" t="inlineStr">
        <is>
          <t>Rheinstrasse 2</t>
        </is>
      </c>
      <c r="G3894" t="inlineStr">
        <is>
          <t>55116</t>
        </is>
      </c>
      <c r="H3894" t="inlineStr">
        <is>
          <t>Mainz</t>
        </is>
      </c>
      <c r="I3894" t="inlineStr">
        <is>
          <t>DE</t>
        </is>
      </c>
      <c r="J3894" t="inlineStr">
        <is>
          <t>SGGRSS_M20</t>
        </is>
      </c>
      <c r="K3894" t="inlineStr">
        <is>
          <t>33 80 4960 192-9</t>
        </is>
      </c>
      <c r="L3894" t="inlineStr">
        <is>
          <t>2021-2420</t>
        </is>
      </c>
      <c r="M3894" s="6" t="n">
        <v>44909</v>
      </c>
      <c r="N3894" s="6" t="n">
        <v>47087</v>
      </c>
      <c r="O3894" t="n">
        <v>25.4</v>
      </c>
    </row>
    <row r="3895" hidden="1" s="287">
      <c r="A3895" t="inlineStr">
        <is>
          <t>V100061</t>
        </is>
      </c>
      <c r="B3895" t="n">
        <v>332</v>
      </c>
      <c r="C3895" t="n">
        <v>20</v>
      </c>
      <c r="D3895" t="inlineStr">
        <is>
          <t>Rail Cargo Austria AG</t>
        </is>
      </c>
      <c r="E3895" t="inlineStr">
        <is>
          <t>100020</t>
        </is>
      </c>
      <c r="F3895" t="inlineStr">
        <is>
          <t>Am Hauptbahnhof 2</t>
        </is>
      </c>
      <c r="G3895" t="inlineStr">
        <is>
          <t>1100</t>
        </is>
      </c>
      <c r="H3895" t="inlineStr">
        <is>
          <t>Wien</t>
        </is>
      </c>
      <c r="I3895" t="inlineStr">
        <is>
          <t>AT</t>
        </is>
      </c>
      <c r="J3895" t="inlineStr">
        <is>
          <t>EANOS_95</t>
        </is>
      </c>
      <c r="K3895" t="inlineStr"/>
      <c r="L3895" t="inlineStr">
        <is>
          <t>2025-0008</t>
        </is>
      </c>
      <c r="M3895" s="6" t="n">
        <v>46437</v>
      </c>
      <c r="N3895" s="6" t="n">
        <v>50819</v>
      </c>
      <c r="O3895" t="n">
        <v>26</v>
      </c>
    </row>
    <row r="3896" hidden="1" s="287">
      <c r="A3896" t="inlineStr">
        <is>
          <t>V400001</t>
        </is>
      </c>
      <c r="B3896" t="n">
        <v>172</v>
      </c>
      <c r="C3896" t="n">
        <v>50</v>
      </c>
      <c r="D3896" t="inlineStr">
        <is>
          <t>DB Cargo AG</t>
        </is>
      </c>
      <c r="E3896" t="inlineStr">
        <is>
          <t>100000</t>
        </is>
      </c>
      <c r="F3896" t="inlineStr">
        <is>
          <t>Rheinstrasse 2</t>
        </is>
      </c>
      <c r="G3896" t="inlineStr">
        <is>
          <t>55116</t>
        </is>
      </c>
      <c r="H3896" t="inlineStr">
        <is>
          <t>Mainz</t>
        </is>
      </c>
      <c r="I3896" t="inlineStr">
        <is>
          <t>DE</t>
        </is>
      </c>
      <c r="J3896" t="inlineStr">
        <is>
          <t>SGGRSS_M20</t>
        </is>
      </c>
      <c r="K3896" t="inlineStr">
        <is>
          <t>33 80 4960 193-7</t>
        </is>
      </c>
      <c r="L3896" t="inlineStr">
        <is>
          <t>2021-2420</t>
        </is>
      </c>
      <c r="M3896" s="6" t="n">
        <v>44909</v>
      </c>
      <c r="N3896" s="6" t="n">
        <v>47087</v>
      </c>
      <c r="O3896" t="n">
        <v>25.4</v>
      </c>
    </row>
    <row r="3897" hidden="1" s="287">
      <c r="A3897" t="inlineStr">
        <is>
          <t>V100061</t>
        </is>
      </c>
      <c r="B3897" t="n">
        <v>333</v>
      </c>
      <c r="C3897" t="n">
        <v>20</v>
      </c>
      <c r="D3897" t="inlineStr">
        <is>
          <t>Rail Cargo Austria AG</t>
        </is>
      </c>
      <c r="E3897" t="inlineStr">
        <is>
          <t>100020</t>
        </is>
      </c>
      <c r="F3897" t="inlineStr">
        <is>
          <t>Am Hauptbahnhof 2</t>
        </is>
      </c>
      <c r="G3897" t="inlineStr">
        <is>
          <t>1100</t>
        </is>
      </c>
      <c r="H3897" t="inlineStr">
        <is>
          <t>Wien</t>
        </is>
      </c>
      <c r="I3897" t="inlineStr">
        <is>
          <t>AT</t>
        </is>
      </c>
      <c r="J3897" t="inlineStr">
        <is>
          <t>EANOS_95</t>
        </is>
      </c>
      <c r="K3897" t="inlineStr"/>
      <c r="L3897" t="inlineStr">
        <is>
          <t>2025-0008</t>
        </is>
      </c>
      <c r="M3897" s="6" t="n">
        <v>46437</v>
      </c>
      <c r="N3897" s="6" t="n">
        <v>50819</v>
      </c>
      <c r="O3897" t="n">
        <v>26</v>
      </c>
    </row>
    <row r="3898" hidden="1" s="287">
      <c r="A3898" t="inlineStr">
        <is>
          <t>V100061</t>
        </is>
      </c>
      <c r="B3898" t="n">
        <v>334</v>
      </c>
      <c r="C3898" t="n">
        <v>20</v>
      </c>
      <c r="D3898" t="inlineStr">
        <is>
          <t>Rail Cargo Austria AG</t>
        </is>
      </c>
      <c r="E3898" t="inlineStr">
        <is>
          <t>100020</t>
        </is>
      </c>
      <c r="F3898" t="inlineStr">
        <is>
          <t>Am Hauptbahnhof 2</t>
        </is>
      </c>
      <c r="G3898" t="inlineStr">
        <is>
          <t>1100</t>
        </is>
      </c>
      <c r="H3898" t="inlineStr">
        <is>
          <t>Wien</t>
        </is>
      </c>
      <c r="I3898" t="inlineStr">
        <is>
          <t>AT</t>
        </is>
      </c>
      <c r="J3898" t="inlineStr">
        <is>
          <t>EANOS_95</t>
        </is>
      </c>
      <c r="K3898" t="inlineStr"/>
      <c r="L3898" t="inlineStr">
        <is>
          <t>2025-0008</t>
        </is>
      </c>
      <c r="M3898" s="6" t="n">
        <v>46437</v>
      </c>
      <c r="N3898" s="6" t="n">
        <v>50819</v>
      </c>
      <c r="O3898" t="n">
        <v>26</v>
      </c>
    </row>
    <row r="3899" hidden="1" s="287">
      <c r="A3899" t="inlineStr">
        <is>
          <t>V400001</t>
        </is>
      </c>
      <c r="B3899" t="n">
        <v>174</v>
      </c>
      <c r="C3899" t="n">
        <v>50</v>
      </c>
      <c r="D3899" t="inlineStr">
        <is>
          <t>DB Cargo AG</t>
        </is>
      </c>
      <c r="E3899" t="inlineStr">
        <is>
          <t>100000</t>
        </is>
      </c>
      <c r="F3899" t="inlineStr">
        <is>
          <t>Rheinstrasse 2</t>
        </is>
      </c>
      <c r="G3899" t="inlineStr">
        <is>
          <t>55116</t>
        </is>
      </c>
      <c r="H3899" t="inlineStr">
        <is>
          <t>Mainz</t>
        </is>
      </c>
      <c r="I3899" t="inlineStr">
        <is>
          <t>DE</t>
        </is>
      </c>
      <c r="J3899" t="inlineStr">
        <is>
          <t>SGGRSS_M20</t>
        </is>
      </c>
      <c r="K3899" t="inlineStr">
        <is>
          <t>33 80 4960 195-2</t>
        </is>
      </c>
      <c r="L3899" t="inlineStr">
        <is>
          <t>2021-2420</t>
        </is>
      </c>
      <c r="M3899" s="6" t="n">
        <v>44909</v>
      </c>
      <c r="N3899" s="6" t="n">
        <v>47087</v>
      </c>
      <c r="O3899" t="n">
        <v>25.4</v>
      </c>
    </row>
    <row r="3900" hidden="1" s="287">
      <c r="A3900" t="inlineStr">
        <is>
          <t>V100061</t>
        </is>
      </c>
      <c r="B3900" t="n">
        <v>335</v>
      </c>
      <c r="C3900" t="n">
        <v>20</v>
      </c>
      <c r="D3900" t="inlineStr">
        <is>
          <t>Rail Cargo Austria AG</t>
        </is>
      </c>
      <c r="E3900" t="inlineStr">
        <is>
          <t>100020</t>
        </is>
      </c>
      <c r="F3900" t="inlineStr">
        <is>
          <t>Am Hauptbahnhof 2</t>
        </is>
      </c>
      <c r="G3900" t="inlineStr">
        <is>
          <t>1100</t>
        </is>
      </c>
      <c r="H3900" t="inlineStr">
        <is>
          <t>Wien</t>
        </is>
      </c>
      <c r="I3900" t="inlineStr">
        <is>
          <t>AT</t>
        </is>
      </c>
      <c r="J3900" t="inlineStr">
        <is>
          <t>EANOS_95</t>
        </is>
      </c>
      <c r="K3900" t="inlineStr"/>
      <c r="L3900" t="inlineStr">
        <is>
          <t>2025-0008</t>
        </is>
      </c>
      <c r="M3900" s="6" t="n">
        <v>46437</v>
      </c>
      <c r="N3900" s="6" t="n">
        <v>50819</v>
      </c>
      <c r="O3900" t="n">
        <v>26</v>
      </c>
    </row>
    <row r="3901" hidden="1" s="287">
      <c r="A3901" t="inlineStr">
        <is>
          <t>V100061</t>
        </is>
      </c>
      <c r="B3901" t="n">
        <v>336</v>
      </c>
      <c r="C3901" t="n">
        <v>20</v>
      </c>
      <c r="D3901" t="inlineStr">
        <is>
          <t>Rail Cargo Austria AG</t>
        </is>
      </c>
      <c r="E3901" t="inlineStr">
        <is>
          <t>100020</t>
        </is>
      </c>
      <c r="F3901" t="inlineStr">
        <is>
          <t>Am Hauptbahnhof 2</t>
        </is>
      </c>
      <c r="G3901" t="inlineStr">
        <is>
          <t>1100</t>
        </is>
      </c>
      <c r="H3901" t="inlineStr">
        <is>
          <t>Wien</t>
        </is>
      </c>
      <c r="I3901" t="inlineStr">
        <is>
          <t>AT</t>
        </is>
      </c>
      <c r="J3901" t="inlineStr">
        <is>
          <t>EANOS_95</t>
        </is>
      </c>
      <c r="K3901" t="inlineStr"/>
      <c r="L3901" t="inlineStr">
        <is>
          <t>2025-0008</t>
        </is>
      </c>
      <c r="M3901" s="6" t="n">
        <v>46437</v>
      </c>
      <c r="N3901" s="6" t="n">
        <v>50819</v>
      </c>
      <c r="O3901" t="n">
        <v>26</v>
      </c>
    </row>
    <row r="3902" hidden="1" s="287">
      <c r="A3902" t="inlineStr">
        <is>
          <t>V400001</t>
        </is>
      </c>
      <c r="B3902" t="n">
        <v>176</v>
      </c>
      <c r="C3902" t="n">
        <v>50</v>
      </c>
      <c r="D3902" t="inlineStr">
        <is>
          <t>DB Cargo AG</t>
        </is>
      </c>
      <c r="E3902" t="inlineStr">
        <is>
          <t>100000</t>
        </is>
      </c>
      <c r="F3902" t="inlineStr">
        <is>
          <t>Rheinstrasse 2</t>
        </is>
      </c>
      <c r="G3902" t="inlineStr">
        <is>
          <t>55116</t>
        </is>
      </c>
      <c r="H3902" t="inlineStr">
        <is>
          <t>Mainz</t>
        </is>
      </c>
      <c r="I3902" t="inlineStr">
        <is>
          <t>DE</t>
        </is>
      </c>
      <c r="J3902" t="inlineStr">
        <is>
          <t>SGGRSS_M20</t>
        </is>
      </c>
      <c r="K3902" t="inlineStr">
        <is>
          <t>33 80 4960 197-8</t>
        </is>
      </c>
      <c r="L3902" t="inlineStr">
        <is>
          <t>2021-2420</t>
        </is>
      </c>
      <c r="M3902" s="6" t="n">
        <v>44909</v>
      </c>
      <c r="N3902" s="6" t="n">
        <v>47087</v>
      </c>
      <c r="O3902" t="n">
        <v>25.4</v>
      </c>
    </row>
    <row r="3903" hidden="1" s="287">
      <c r="A3903" t="inlineStr">
        <is>
          <t>V100061</t>
        </is>
      </c>
      <c r="B3903" t="n">
        <v>337</v>
      </c>
      <c r="C3903" t="n">
        <v>20</v>
      </c>
      <c r="D3903" t="inlineStr">
        <is>
          <t>Rail Cargo Austria AG</t>
        </is>
      </c>
      <c r="E3903" t="inlineStr">
        <is>
          <t>100020</t>
        </is>
      </c>
      <c r="F3903" t="inlineStr">
        <is>
          <t>Am Hauptbahnhof 2</t>
        </is>
      </c>
      <c r="G3903" t="inlineStr">
        <is>
          <t>1100</t>
        </is>
      </c>
      <c r="H3903" t="inlineStr">
        <is>
          <t>Wien</t>
        </is>
      </c>
      <c r="I3903" t="inlineStr">
        <is>
          <t>AT</t>
        </is>
      </c>
      <c r="J3903" t="inlineStr">
        <is>
          <t>EANOS_95</t>
        </is>
      </c>
      <c r="K3903" t="inlineStr"/>
      <c r="L3903" t="inlineStr">
        <is>
          <t>2025-0008</t>
        </is>
      </c>
      <c r="M3903" s="6" t="n">
        <v>46437</v>
      </c>
      <c r="N3903" s="6" t="n">
        <v>50819</v>
      </c>
      <c r="O3903" t="n">
        <v>26</v>
      </c>
    </row>
    <row r="3904" hidden="1" s="287">
      <c r="A3904" t="inlineStr">
        <is>
          <t>V400001</t>
        </is>
      </c>
      <c r="B3904" t="n">
        <v>177</v>
      </c>
      <c r="C3904" t="n">
        <v>50</v>
      </c>
      <c r="D3904" t="inlineStr">
        <is>
          <t>DB Cargo AG</t>
        </is>
      </c>
      <c r="E3904" t="inlineStr">
        <is>
          <t>100000</t>
        </is>
      </c>
      <c r="F3904" t="inlineStr">
        <is>
          <t>Rheinstrasse 2</t>
        </is>
      </c>
      <c r="G3904" t="inlineStr">
        <is>
          <t>55116</t>
        </is>
      </c>
      <c r="H3904" t="inlineStr">
        <is>
          <t>Mainz</t>
        </is>
      </c>
      <c r="I3904" t="inlineStr">
        <is>
          <t>DE</t>
        </is>
      </c>
      <c r="J3904" t="inlineStr">
        <is>
          <t>SGGRSS_M20</t>
        </is>
      </c>
      <c r="K3904" t="inlineStr">
        <is>
          <t>33 80 4960 198-6</t>
        </is>
      </c>
      <c r="L3904" t="inlineStr">
        <is>
          <t>2021-2420</t>
        </is>
      </c>
      <c r="M3904" s="6" t="n">
        <v>44909</v>
      </c>
      <c r="N3904" s="6" t="n">
        <v>47087</v>
      </c>
      <c r="O3904" t="n">
        <v>25.4</v>
      </c>
    </row>
    <row r="3905" hidden="1" s="287">
      <c r="A3905" t="inlineStr">
        <is>
          <t>V100061</t>
        </is>
      </c>
      <c r="B3905" t="n">
        <v>338</v>
      </c>
      <c r="C3905" t="n">
        <v>20</v>
      </c>
      <c r="D3905" t="inlineStr">
        <is>
          <t>Rail Cargo Austria AG</t>
        </is>
      </c>
      <c r="E3905" t="inlineStr">
        <is>
          <t>100020</t>
        </is>
      </c>
      <c r="F3905" t="inlineStr">
        <is>
          <t>Am Hauptbahnhof 2</t>
        </is>
      </c>
      <c r="G3905" t="inlineStr">
        <is>
          <t>1100</t>
        </is>
      </c>
      <c r="H3905" t="inlineStr">
        <is>
          <t>Wien</t>
        </is>
      </c>
      <c r="I3905" t="inlineStr">
        <is>
          <t>AT</t>
        </is>
      </c>
      <c r="J3905" t="inlineStr">
        <is>
          <t>EANOS_95</t>
        </is>
      </c>
      <c r="K3905" t="inlineStr"/>
      <c r="L3905" t="inlineStr">
        <is>
          <t>2025-0008</t>
        </is>
      </c>
      <c r="M3905" s="6" t="n">
        <v>46437</v>
      </c>
      <c r="N3905" s="6" t="n">
        <v>50819</v>
      </c>
      <c r="O3905" t="n">
        <v>26</v>
      </c>
    </row>
    <row r="3906" hidden="1" s="287">
      <c r="A3906" t="inlineStr">
        <is>
          <t>V100061</t>
        </is>
      </c>
      <c r="B3906" t="n">
        <v>339</v>
      </c>
      <c r="C3906" t="n">
        <v>20</v>
      </c>
      <c r="D3906" t="inlineStr">
        <is>
          <t>Rail Cargo Austria AG</t>
        </is>
      </c>
      <c r="E3906" t="inlineStr">
        <is>
          <t>100020</t>
        </is>
      </c>
      <c r="F3906" t="inlineStr">
        <is>
          <t>Am Hauptbahnhof 2</t>
        </is>
      </c>
      <c r="G3906" t="inlineStr">
        <is>
          <t>1100</t>
        </is>
      </c>
      <c r="H3906" t="inlineStr">
        <is>
          <t>Wien</t>
        </is>
      </c>
      <c r="I3906" t="inlineStr">
        <is>
          <t>AT</t>
        </is>
      </c>
      <c r="J3906" t="inlineStr">
        <is>
          <t>EANOS_95</t>
        </is>
      </c>
      <c r="K3906" t="inlineStr"/>
      <c r="L3906" t="inlineStr">
        <is>
          <t>2025-0008</t>
        </is>
      </c>
      <c r="M3906" s="6" t="n">
        <v>46437</v>
      </c>
      <c r="N3906" s="6" t="n">
        <v>50819</v>
      </c>
      <c r="O3906" t="n">
        <v>26</v>
      </c>
    </row>
    <row r="3907" hidden="1" s="287">
      <c r="A3907" t="inlineStr">
        <is>
          <t>V100061</t>
        </is>
      </c>
      <c r="B3907" t="n">
        <v>340</v>
      </c>
      <c r="C3907" t="n">
        <v>20</v>
      </c>
      <c r="D3907" t="inlineStr">
        <is>
          <t>Rail Cargo Austria AG</t>
        </is>
      </c>
      <c r="E3907" t="inlineStr">
        <is>
          <t>100020</t>
        </is>
      </c>
      <c r="F3907" t="inlineStr">
        <is>
          <t>Am Hauptbahnhof 2</t>
        </is>
      </c>
      <c r="G3907" t="inlineStr">
        <is>
          <t>1100</t>
        </is>
      </c>
      <c r="H3907" t="inlineStr">
        <is>
          <t>Wien</t>
        </is>
      </c>
      <c r="I3907" t="inlineStr">
        <is>
          <t>AT</t>
        </is>
      </c>
      <c r="J3907" t="inlineStr">
        <is>
          <t>EANOS_95</t>
        </is>
      </c>
      <c r="K3907" t="inlineStr"/>
      <c r="L3907" t="inlineStr">
        <is>
          <t>2025-0008</t>
        </is>
      </c>
      <c r="M3907" s="6" t="n">
        <v>46437</v>
      </c>
      <c r="N3907" s="6" t="n">
        <v>50819</v>
      </c>
      <c r="O3907" t="n">
        <v>26</v>
      </c>
    </row>
    <row r="3908" hidden="1" s="287">
      <c r="A3908" t="inlineStr">
        <is>
          <t>V100061</t>
        </is>
      </c>
      <c r="B3908" t="n">
        <v>341</v>
      </c>
      <c r="C3908" t="n">
        <v>20</v>
      </c>
      <c r="D3908" t="inlineStr">
        <is>
          <t>Rail Cargo Austria AG</t>
        </is>
      </c>
      <c r="E3908" t="inlineStr">
        <is>
          <t>100020</t>
        </is>
      </c>
      <c r="F3908" t="inlineStr">
        <is>
          <t>Am Hauptbahnhof 2</t>
        </is>
      </c>
      <c r="G3908" t="inlineStr">
        <is>
          <t>1100</t>
        </is>
      </c>
      <c r="H3908" t="inlineStr">
        <is>
          <t>Wien</t>
        </is>
      </c>
      <c r="I3908" t="inlineStr">
        <is>
          <t>AT</t>
        </is>
      </c>
      <c r="J3908" t="inlineStr">
        <is>
          <t>EANOS_95</t>
        </is>
      </c>
      <c r="K3908" t="inlineStr"/>
      <c r="L3908" t="inlineStr">
        <is>
          <t>2025-0008</t>
        </is>
      </c>
      <c r="M3908" s="6" t="n">
        <v>46437</v>
      </c>
      <c r="N3908" s="6" t="n">
        <v>50819</v>
      </c>
      <c r="O3908" t="n">
        <v>26</v>
      </c>
    </row>
    <row r="3909" hidden="1" s="287">
      <c r="A3909" t="inlineStr">
        <is>
          <t>V100061</t>
        </is>
      </c>
      <c r="B3909" t="n">
        <v>342</v>
      </c>
      <c r="C3909" t="n">
        <v>20</v>
      </c>
      <c r="D3909" t="inlineStr">
        <is>
          <t>Rail Cargo Austria AG</t>
        </is>
      </c>
      <c r="E3909" t="inlineStr">
        <is>
          <t>100020</t>
        </is>
      </c>
      <c r="F3909" t="inlineStr">
        <is>
          <t>Am Hauptbahnhof 2</t>
        </is>
      </c>
      <c r="G3909" t="inlineStr">
        <is>
          <t>1100</t>
        </is>
      </c>
      <c r="H3909" t="inlineStr">
        <is>
          <t>Wien</t>
        </is>
      </c>
      <c r="I3909" t="inlineStr">
        <is>
          <t>AT</t>
        </is>
      </c>
      <c r="J3909" t="inlineStr">
        <is>
          <t>EANOS_95</t>
        </is>
      </c>
      <c r="K3909" t="inlineStr"/>
      <c r="L3909" t="inlineStr">
        <is>
          <t>2025-0008</t>
        </is>
      </c>
      <c r="M3909" s="6" t="n">
        <v>46437</v>
      </c>
      <c r="N3909" s="6" t="n">
        <v>50819</v>
      </c>
      <c r="O3909" t="n">
        <v>26</v>
      </c>
    </row>
    <row r="3910" hidden="1" s="287">
      <c r="A3910" t="inlineStr">
        <is>
          <t>V100061</t>
        </is>
      </c>
      <c r="B3910" t="n">
        <v>343</v>
      </c>
      <c r="C3910" t="n">
        <v>20</v>
      </c>
      <c r="D3910" t="inlineStr">
        <is>
          <t>Rail Cargo Austria AG</t>
        </is>
      </c>
      <c r="E3910" t="inlineStr">
        <is>
          <t>100020</t>
        </is>
      </c>
      <c r="F3910" t="inlineStr">
        <is>
          <t>Am Hauptbahnhof 2</t>
        </is>
      </c>
      <c r="G3910" t="inlineStr">
        <is>
          <t>1100</t>
        </is>
      </c>
      <c r="H3910" t="inlineStr">
        <is>
          <t>Wien</t>
        </is>
      </c>
      <c r="I3910" t="inlineStr">
        <is>
          <t>AT</t>
        </is>
      </c>
      <c r="J3910" t="inlineStr">
        <is>
          <t>EANOS_95</t>
        </is>
      </c>
      <c r="K3910" t="inlineStr"/>
      <c r="L3910" t="inlineStr">
        <is>
          <t>2025-0008</t>
        </is>
      </c>
      <c r="M3910" s="6" t="n">
        <v>46437</v>
      </c>
      <c r="N3910" s="6" t="n">
        <v>50819</v>
      </c>
      <c r="O3910" t="n">
        <v>26</v>
      </c>
    </row>
    <row r="3911" hidden="1" s="287">
      <c r="A3911" t="inlineStr">
        <is>
          <t>V100061</t>
        </is>
      </c>
      <c r="B3911" t="n">
        <v>344</v>
      </c>
      <c r="C3911" t="n">
        <v>20</v>
      </c>
      <c r="D3911" t="inlineStr">
        <is>
          <t>Rail Cargo Austria AG</t>
        </is>
      </c>
      <c r="E3911" t="inlineStr">
        <is>
          <t>100020</t>
        </is>
      </c>
      <c r="F3911" t="inlineStr">
        <is>
          <t>Am Hauptbahnhof 2</t>
        </is>
      </c>
      <c r="G3911" t="inlineStr">
        <is>
          <t>1100</t>
        </is>
      </c>
      <c r="H3911" t="inlineStr">
        <is>
          <t>Wien</t>
        </is>
      </c>
      <c r="I3911" t="inlineStr">
        <is>
          <t>AT</t>
        </is>
      </c>
      <c r="J3911" t="inlineStr">
        <is>
          <t>EANOS_95</t>
        </is>
      </c>
      <c r="K3911" t="inlineStr"/>
      <c r="L3911" t="inlineStr">
        <is>
          <t>2025-0008</t>
        </is>
      </c>
      <c r="M3911" s="6" t="n">
        <v>46437</v>
      </c>
      <c r="N3911" s="6" t="n">
        <v>50819</v>
      </c>
      <c r="O3911" t="n">
        <v>26</v>
      </c>
    </row>
    <row r="3912" hidden="1" s="287">
      <c r="A3912" t="inlineStr">
        <is>
          <t>V100061</t>
        </is>
      </c>
      <c r="B3912" t="n">
        <v>345</v>
      </c>
      <c r="C3912" t="n">
        <v>20</v>
      </c>
      <c r="D3912" t="inlineStr">
        <is>
          <t>Rail Cargo Austria AG</t>
        </is>
      </c>
      <c r="E3912" t="inlineStr">
        <is>
          <t>100020</t>
        </is>
      </c>
      <c r="F3912" t="inlineStr">
        <is>
          <t>Am Hauptbahnhof 2</t>
        </is>
      </c>
      <c r="G3912" t="inlineStr">
        <is>
          <t>1100</t>
        </is>
      </c>
      <c r="H3912" t="inlineStr">
        <is>
          <t>Wien</t>
        </is>
      </c>
      <c r="I3912" t="inlineStr">
        <is>
          <t>AT</t>
        </is>
      </c>
      <c r="J3912" t="inlineStr">
        <is>
          <t>EANOS_95</t>
        </is>
      </c>
      <c r="K3912" t="inlineStr"/>
      <c r="L3912" t="inlineStr">
        <is>
          <t>2025-0008</t>
        </is>
      </c>
      <c r="M3912" s="6" t="n">
        <v>46437</v>
      </c>
      <c r="N3912" s="6" t="n">
        <v>50819</v>
      </c>
      <c r="O3912" t="n">
        <v>26</v>
      </c>
    </row>
    <row r="3913" hidden="1" s="287">
      <c r="A3913" t="inlineStr">
        <is>
          <t>V100061</t>
        </is>
      </c>
      <c r="B3913" t="n">
        <v>346</v>
      </c>
      <c r="C3913" t="n">
        <v>20</v>
      </c>
      <c r="D3913" t="inlineStr">
        <is>
          <t>Rail Cargo Austria AG</t>
        </is>
      </c>
      <c r="E3913" t="inlineStr">
        <is>
          <t>100020</t>
        </is>
      </c>
      <c r="F3913" t="inlineStr">
        <is>
          <t>Am Hauptbahnhof 2</t>
        </is>
      </c>
      <c r="G3913" t="inlineStr">
        <is>
          <t>1100</t>
        </is>
      </c>
      <c r="H3913" t="inlineStr">
        <is>
          <t>Wien</t>
        </is>
      </c>
      <c r="I3913" t="inlineStr">
        <is>
          <t>AT</t>
        </is>
      </c>
      <c r="J3913" t="inlineStr">
        <is>
          <t>EANOS_95</t>
        </is>
      </c>
      <c r="K3913" t="inlineStr"/>
      <c r="L3913" t="inlineStr">
        <is>
          <t>2025-0008</t>
        </is>
      </c>
      <c r="M3913" s="6" t="n">
        <v>46437</v>
      </c>
      <c r="N3913" s="6" t="n">
        <v>50819</v>
      </c>
      <c r="O3913" t="n">
        <v>26</v>
      </c>
    </row>
    <row r="3914" hidden="1" s="287">
      <c r="A3914" t="inlineStr">
        <is>
          <t>V100061</t>
        </is>
      </c>
      <c r="B3914" t="n">
        <v>347</v>
      </c>
      <c r="C3914" t="n">
        <v>20</v>
      </c>
      <c r="D3914" t="inlineStr">
        <is>
          <t>Rail Cargo Austria AG</t>
        </is>
      </c>
      <c r="E3914" t="inlineStr">
        <is>
          <t>100020</t>
        </is>
      </c>
      <c r="F3914" t="inlineStr">
        <is>
          <t>Am Hauptbahnhof 2</t>
        </is>
      </c>
      <c r="G3914" t="inlineStr">
        <is>
          <t>1100</t>
        </is>
      </c>
      <c r="H3914" t="inlineStr">
        <is>
          <t>Wien</t>
        </is>
      </c>
      <c r="I3914" t="inlineStr">
        <is>
          <t>AT</t>
        </is>
      </c>
      <c r="J3914" t="inlineStr">
        <is>
          <t>EANOS_95</t>
        </is>
      </c>
      <c r="K3914" t="inlineStr"/>
      <c r="L3914" t="inlineStr">
        <is>
          <t>2025-0008</t>
        </is>
      </c>
      <c r="M3914" s="6" t="n">
        <v>46437</v>
      </c>
      <c r="N3914" s="6" t="n">
        <v>50819</v>
      </c>
      <c r="O3914" t="n">
        <v>26</v>
      </c>
    </row>
    <row r="3915" hidden="1" s="287">
      <c r="A3915" t="inlineStr">
        <is>
          <t>V100061</t>
        </is>
      </c>
      <c r="B3915" t="n">
        <v>348</v>
      </c>
      <c r="C3915" t="n">
        <v>20</v>
      </c>
      <c r="D3915" t="inlineStr">
        <is>
          <t>Rail Cargo Austria AG</t>
        </is>
      </c>
      <c r="E3915" t="inlineStr">
        <is>
          <t>100020</t>
        </is>
      </c>
      <c r="F3915" t="inlineStr">
        <is>
          <t>Am Hauptbahnhof 2</t>
        </is>
      </c>
      <c r="G3915" t="inlineStr">
        <is>
          <t>1100</t>
        </is>
      </c>
      <c r="H3915" t="inlineStr">
        <is>
          <t>Wien</t>
        </is>
      </c>
      <c r="I3915" t="inlineStr">
        <is>
          <t>AT</t>
        </is>
      </c>
      <c r="J3915" t="inlineStr">
        <is>
          <t>EANOS_95</t>
        </is>
      </c>
      <c r="K3915" t="inlineStr"/>
      <c r="L3915" t="inlineStr">
        <is>
          <t>2025-0008</t>
        </is>
      </c>
      <c r="M3915" s="6" t="n">
        <v>46437</v>
      </c>
      <c r="N3915" s="6" t="n">
        <v>50819</v>
      </c>
      <c r="O3915" t="n">
        <v>26</v>
      </c>
    </row>
    <row r="3916" hidden="1" s="287">
      <c r="A3916" t="inlineStr">
        <is>
          <t>V100061</t>
        </is>
      </c>
      <c r="B3916" t="n">
        <v>349</v>
      </c>
      <c r="C3916" t="n">
        <v>20</v>
      </c>
      <c r="D3916" t="inlineStr">
        <is>
          <t>Rail Cargo Austria AG</t>
        </is>
      </c>
      <c r="E3916" t="inlineStr">
        <is>
          <t>100020</t>
        </is>
      </c>
      <c r="F3916" t="inlineStr">
        <is>
          <t>Am Hauptbahnhof 2</t>
        </is>
      </c>
      <c r="G3916" t="inlineStr">
        <is>
          <t>1100</t>
        </is>
      </c>
      <c r="H3916" t="inlineStr">
        <is>
          <t>Wien</t>
        </is>
      </c>
      <c r="I3916" t="inlineStr">
        <is>
          <t>AT</t>
        </is>
      </c>
      <c r="J3916" t="inlineStr">
        <is>
          <t>EANOS_95</t>
        </is>
      </c>
      <c r="K3916" t="inlineStr"/>
      <c r="L3916" t="inlineStr">
        <is>
          <t>2025-0008</t>
        </is>
      </c>
      <c r="M3916" s="6" t="n">
        <v>46437</v>
      </c>
      <c r="N3916" s="6" t="n">
        <v>50819</v>
      </c>
      <c r="O3916" t="n">
        <v>26</v>
      </c>
    </row>
    <row r="3917" hidden="1" s="287">
      <c r="A3917" t="inlineStr">
        <is>
          <t>V100061</t>
        </is>
      </c>
      <c r="B3917" t="n">
        <v>350</v>
      </c>
      <c r="C3917" t="n">
        <v>20</v>
      </c>
      <c r="D3917" t="inlineStr">
        <is>
          <t>Rail Cargo Austria AG</t>
        </is>
      </c>
      <c r="E3917" t="inlineStr">
        <is>
          <t>100020</t>
        </is>
      </c>
      <c r="F3917" t="inlineStr">
        <is>
          <t>Am Hauptbahnhof 2</t>
        </is>
      </c>
      <c r="G3917" t="inlineStr">
        <is>
          <t>1100</t>
        </is>
      </c>
      <c r="H3917" t="inlineStr">
        <is>
          <t>Wien</t>
        </is>
      </c>
      <c r="I3917" t="inlineStr">
        <is>
          <t>AT</t>
        </is>
      </c>
      <c r="J3917" t="inlineStr">
        <is>
          <t>EANOS_95</t>
        </is>
      </c>
      <c r="K3917" t="inlineStr"/>
      <c r="L3917" t="inlineStr">
        <is>
          <t>2025-0008</t>
        </is>
      </c>
      <c r="M3917" s="6" t="n">
        <v>46437</v>
      </c>
      <c r="N3917" s="6" t="n">
        <v>50819</v>
      </c>
      <c r="O3917" t="n">
        <v>26</v>
      </c>
    </row>
    <row r="3918" hidden="1" s="287">
      <c r="A3918" t="inlineStr">
        <is>
          <t>V100061</t>
        </is>
      </c>
      <c r="B3918" t="n">
        <v>351</v>
      </c>
      <c r="C3918" t="n">
        <v>20</v>
      </c>
      <c r="D3918" t="inlineStr">
        <is>
          <t>Rail Cargo Austria AG</t>
        </is>
      </c>
      <c r="E3918" t="inlineStr">
        <is>
          <t>100020</t>
        </is>
      </c>
      <c r="F3918" t="inlineStr">
        <is>
          <t>Am Hauptbahnhof 2</t>
        </is>
      </c>
      <c r="G3918" t="inlineStr">
        <is>
          <t>1100</t>
        </is>
      </c>
      <c r="H3918" t="inlineStr">
        <is>
          <t>Wien</t>
        </is>
      </c>
      <c r="I3918" t="inlineStr">
        <is>
          <t>AT</t>
        </is>
      </c>
      <c r="J3918" t="inlineStr">
        <is>
          <t>EANOS_95</t>
        </is>
      </c>
      <c r="K3918" t="inlineStr"/>
      <c r="L3918" t="inlineStr">
        <is>
          <t>2025-0008</t>
        </is>
      </c>
      <c r="M3918" s="6" t="n">
        <v>46437</v>
      </c>
      <c r="N3918" s="6" t="n">
        <v>50819</v>
      </c>
      <c r="O3918" t="n">
        <v>26</v>
      </c>
    </row>
    <row r="3919" hidden="1" s="287">
      <c r="A3919" t="inlineStr">
        <is>
          <t>V100061</t>
        </is>
      </c>
      <c r="B3919" t="n">
        <v>352</v>
      </c>
      <c r="C3919" t="n">
        <v>20</v>
      </c>
      <c r="D3919" t="inlineStr">
        <is>
          <t>Rail Cargo Austria AG</t>
        </is>
      </c>
      <c r="E3919" t="inlineStr">
        <is>
          <t>100020</t>
        </is>
      </c>
      <c r="F3919" t="inlineStr">
        <is>
          <t>Am Hauptbahnhof 2</t>
        </is>
      </c>
      <c r="G3919" t="inlineStr">
        <is>
          <t>1100</t>
        </is>
      </c>
      <c r="H3919" t="inlineStr">
        <is>
          <t>Wien</t>
        </is>
      </c>
      <c r="I3919" t="inlineStr">
        <is>
          <t>AT</t>
        </is>
      </c>
      <c r="J3919" t="inlineStr">
        <is>
          <t>EANOS_95</t>
        </is>
      </c>
      <c r="K3919" t="inlineStr"/>
      <c r="L3919" t="inlineStr">
        <is>
          <t>2025-0008</t>
        </is>
      </c>
      <c r="M3919" s="6" t="n">
        <v>46437</v>
      </c>
      <c r="N3919" s="6" t="n">
        <v>50819</v>
      </c>
      <c r="O3919" t="n">
        <v>26</v>
      </c>
    </row>
    <row r="3920" hidden="1" s="287">
      <c r="A3920" t="inlineStr">
        <is>
          <t>V100061</t>
        </is>
      </c>
      <c r="B3920" t="n">
        <v>353</v>
      </c>
      <c r="C3920" t="n">
        <v>20</v>
      </c>
      <c r="D3920" t="inlineStr">
        <is>
          <t>Rail Cargo Austria AG</t>
        </is>
      </c>
      <c r="E3920" t="inlineStr">
        <is>
          <t>100020</t>
        </is>
      </c>
      <c r="F3920" t="inlineStr">
        <is>
          <t>Am Hauptbahnhof 2</t>
        </is>
      </c>
      <c r="G3920" t="inlineStr">
        <is>
          <t>1100</t>
        </is>
      </c>
      <c r="H3920" t="inlineStr">
        <is>
          <t>Wien</t>
        </is>
      </c>
      <c r="I3920" t="inlineStr">
        <is>
          <t>AT</t>
        </is>
      </c>
      <c r="J3920" t="inlineStr">
        <is>
          <t>EANOS_95</t>
        </is>
      </c>
      <c r="K3920" t="inlineStr"/>
      <c r="L3920" t="inlineStr">
        <is>
          <t>2025-0008</t>
        </is>
      </c>
      <c r="M3920" s="6" t="n">
        <v>46437</v>
      </c>
      <c r="N3920" s="6" t="n">
        <v>50819</v>
      </c>
      <c r="O3920" t="n">
        <v>26</v>
      </c>
    </row>
    <row r="3921" hidden="1" s="287">
      <c r="A3921" t="inlineStr">
        <is>
          <t>V100061</t>
        </is>
      </c>
      <c r="B3921" t="n">
        <v>354</v>
      </c>
      <c r="C3921" t="n">
        <v>20</v>
      </c>
      <c r="D3921" t="inlineStr">
        <is>
          <t>Rail Cargo Austria AG</t>
        </is>
      </c>
      <c r="E3921" t="inlineStr">
        <is>
          <t>100020</t>
        </is>
      </c>
      <c r="F3921" t="inlineStr">
        <is>
          <t>Am Hauptbahnhof 2</t>
        </is>
      </c>
      <c r="G3921" t="inlineStr">
        <is>
          <t>1100</t>
        </is>
      </c>
      <c r="H3921" t="inlineStr">
        <is>
          <t>Wien</t>
        </is>
      </c>
      <c r="I3921" t="inlineStr">
        <is>
          <t>AT</t>
        </is>
      </c>
      <c r="J3921" t="inlineStr">
        <is>
          <t>EANOS_95</t>
        </is>
      </c>
      <c r="K3921" t="inlineStr"/>
      <c r="L3921" t="inlineStr">
        <is>
          <t>2025-0008</t>
        </is>
      </c>
      <c r="M3921" s="6" t="n">
        <v>46437</v>
      </c>
      <c r="N3921" s="6" t="n">
        <v>50819</v>
      </c>
      <c r="O3921" t="n">
        <v>26</v>
      </c>
    </row>
    <row r="3922" hidden="1" s="287">
      <c r="A3922" t="inlineStr">
        <is>
          <t>V100061</t>
        </is>
      </c>
      <c r="B3922" t="n">
        <v>355</v>
      </c>
      <c r="C3922" t="n">
        <v>20</v>
      </c>
      <c r="D3922" t="inlineStr">
        <is>
          <t>Rail Cargo Austria AG</t>
        </is>
      </c>
      <c r="E3922" t="inlineStr">
        <is>
          <t>100020</t>
        </is>
      </c>
      <c r="F3922" t="inlineStr">
        <is>
          <t>Am Hauptbahnhof 2</t>
        </is>
      </c>
      <c r="G3922" t="inlineStr">
        <is>
          <t>1100</t>
        </is>
      </c>
      <c r="H3922" t="inlineStr">
        <is>
          <t>Wien</t>
        </is>
      </c>
      <c r="I3922" t="inlineStr">
        <is>
          <t>AT</t>
        </is>
      </c>
      <c r="J3922" t="inlineStr">
        <is>
          <t>EANOS_95</t>
        </is>
      </c>
      <c r="K3922" t="inlineStr"/>
      <c r="L3922" t="inlineStr">
        <is>
          <t>2025-0008</t>
        </is>
      </c>
      <c r="M3922" s="6" t="n">
        <v>46437</v>
      </c>
      <c r="N3922" s="6" t="n">
        <v>50819</v>
      </c>
      <c r="O3922" t="n">
        <v>26</v>
      </c>
    </row>
    <row r="3923" hidden="1" s="287">
      <c r="A3923" t="inlineStr">
        <is>
          <t>V100061</t>
        </is>
      </c>
      <c r="B3923" t="n">
        <v>356</v>
      </c>
      <c r="C3923" t="n">
        <v>20</v>
      </c>
      <c r="D3923" t="inlineStr">
        <is>
          <t>Rail Cargo Austria AG</t>
        </is>
      </c>
      <c r="E3923" t="inlineStr">
        <is>
          <t>100020</t>
        </is>
      </c>
      <c r="F3923" t="inlineStr">
        <is>
          <t>Am Hauptbahnhof 2</t>
        </is>
      </c>
      <c r="G3923" t="inlineStr">
        <is>
          <t>1100</t>
        </is>
      </c>
      <c r="H3923" t="inlineStr">
        <is>
          <t>Wien</t>
        </is>
      </c>
      <c r="I3923" t="inlineStr">
        <is>
          <t>AT</t>
        </is>
      </c>
      <c r="J3923" t="inlineStr">
        <is>
          <t>EANOS_95</t>
        </is>
      </c>
      <c r="K3923" t="inlineStr"/>
      <c r="L3923" t="inlineStr">
        <is>
          <t>2025-0008</t>
        </is>
      </c>
      <c r="M3923" s="6" t="n">
        <v>46437</v>
      </c>
      <c r="N3923" s="6" t="n">
        <v>50819</v>
      </c>
      <c r="O3923" t="n">
        <v>26</v>
      </c>
    </row>
    <row r="3924" hidden="1" s="287">
      <c r="A3924" t="inlineStr">
        <is>
          <t>V100061</t>
        </is>
      </c>
      <c r="B3924" t="n">
        <v>357</v>
      </c>
      <c r="C3924" t="n">
        <v>20</v>
      </c>
      <c r="D3924" t="inlineStr">
        <is>
          <t>Rail Cargo Austria AG</t>
        </is>
      </c>
      <c r="E3924" t="inlineStr">
        <is>
          <t>100020</t>
        </is>
      </c>
      <c r="F3924" t="inlineStr">
        <is>
          <t>Am Hauptbahnhof 2</t>
        </is>
      </c>
      <c r="G3924" t="inlineStr">
        <is>
          <t>1100</t>
        </is>
      </c>
      <c r="H3924" t="inlineStr">
        <is>
          <t>Wien</t>
        </is>
      </c>
      <c r="I3924" t="inlineStr">
        <is>
          <t>AT</t>
        </is>
      </c>
      <c r="J3924" t="inlineStr">
        <is>
          <t>EANOS_95</t>
        </is>
      </c>
      <c r="K3924" t="inlineStr"/>
      <c r="L3924" t="inlineStr">
        <is>
          <t>2025-0008</t>
        </is>
      </c>
      <c r="M3924" s="6" t="n">
        <v>46437</v>
      </c>
      <c r="N3924" s="6" t="n">
        <v>50819</v>
      </c>
      <c r="O3924" t="n">
        <v>26</v>
      </c>
    </row>
    <row r="3925" hidden="1" s="287">
      <c r="A3925" t="inlineStr">
        <is>
          <t>V100061</t>
        </is>
      </c>
      <c r="B3925" t="n">
        <v>358</v>
      </c>
      <c r="C3925" t="n">
        <v>20</v>
      </c>
      <c r="D3925" t="inlineStr">
        <is>
          <t>Rail Cargo Austria AG</t>
        </is>
      </c>
      <c r="E3925" t="inlineStr">
        <is>
          <t>100020</t>
        </is>
      </c>
      <c r="F3925" t="inlineStr">
        <is>
          <t>Am Hauptbahnhof 2</t>
        </is>
      </c>
      <c r="G3925" t="inlineStr">
        <is>
          <t>1100</t>
        </is>
      </c>
      <c r="H3925" t="inlineStr">
        <is>
          <t>Wien</t>
        </is>
      </c>
      <c r="I3925" t="inlineStr">
        <is>
          <t>AT</t>
        </is>
      </c>
      <c r="J3925" t="inlineStr">
        <is>
          <t>EANOS_95</t>
        </is>
      </c>
      <c r="K3925" t="inlineStr"/>
      <c r="L3925" t="inlineStr">
        <is>
          <t>2025-0008</t>
        </is>
      </c>
      <c r="M3925" s="6" t="n">
        <v>46437</v>
      </c>
      <c r="N3925" s="6" t="n">
        <v>50819</v>
      </c>
      <c r="O3925" t="n">
        <v>26</v>
      </c>
    </row>
    <row r="3926" hidden="1" s="287">
      <c r="A3926" t="inlineStr">
        <is>
          <t>V100061</t>
        </is>
      </c>
      <c r="B3926" t="n">
        <v>359</v>
      </c>
      <c r="C3926" t="n">
        <v>20</v>
      </c>
      <c r="D3926" t="inlineStr">
        <is>
          <t>Rail Cargo Austria AG</t>
        </is>
      </c>
      <c r="E3926" t="inlineStr">
        <is>
          <t>100020</t>
        </is>
      </c>
      <c r="F3926" t="inlineStr">
        <is>
          <t>Am Hauptbahnhof 2</t>
        </is>
      </c>
      <c r="G3926" t="inlineStr">
        <is>
          <t>1100</t>
        </is>
      </c>
      <c r="H3926" t="inlineStr">
        <is>
          <t>Wien</t>
        </is>
      </c>
      <c r="I3926" t="inlineStr">
        <is>
          <t>AT</t>
        </is>
      </c>
      <c r="J3926" t="inlineStr">
        <is>
          <t>EANOS_95</t>
        </is>
      </c>
      <c r="K3926" t="inlineStr"/>
      <c r="L3926" t="inlineStr">
        <is>
          <t>2025-0008</t>
        </is>
      </c>
      <c r="M3926" s="6" t="n">
        <v>46437</v>
      </c>
      <c r="N3926" s="6" t="n">
        <v>50819</v>
      </c>
      <c r="O3926" t="n">
        <v>26</v>
      </c>
    </row>
    <row r="3927" hidden="1" s="287">
      <c r="A3927" t="inlineStr">
        <is>
          <t>V100061</t>
        </is>
      </c>
      <c r="B3927" t="n">
        <v>360</v>
      </c>
      <c r="C3927" t="n">
        <v>20</v>
      </c>
      <c r="D3927" t="inlineStr">
        <is>
          <t>Rail Cargo Austria AG</t>
        </is>
      </c>
      <c r="E3927" t="inlineStr">
        <is>
          <t>100020</t>
        </is>
      </c>
      <c r="F3927" t="inlineStr">
        <is>
          <t>Am Hauptbahnhof 2</t>
        </is>
      </c>
      <c r="G3927" t="inlineStr">
        <is>
          <t>1100</t>
        </is>
      </c>
      <c r="H3927" t="inlineStr">
        <is>
          <t>Wien</t>
        </is>
      </c>
      <c r="I3927" t="inlineStr">
        <is>
          <t>AT</t>
        </is>
      </c>
      <c r="J3927" t="inlineStr">
        <is>
          <t>EANOS_95</t>
        </is>
      </c>
      <c r="K3927" t="inlineStr"/>
      <c r="L3927" t="inlineStr">
        <is>
          <t>2025-0008</t>
        </is>
      </c>
      <c r="M3927" s="6" t="n">
        <v>46437</v>
      </c>
      <c r="N3927" s="6" t="n">
        <v>50819</v>
      </c>
      <c r="O3927" t="n">
        <v>26</v>
      </c>
    </row>
    <row r="3928" hidden="1" s="287">
      <c r="A3928" t="inlineStr">
        <is>
          <t>V100061</t>
        </is>
      </c>
      <c r="B3928" t="n">
        <v>361</v>
      </c>
      <c r="C3928" t="n">
        <v>20</v>
      </c>
      <c r="D3928" t="inlineStr">
        <is>
          <t>Rail Cargo Austria AG</t>
        </is>
      </c>
      <c r="E3928" t="inlineStr">
        <is>
          <t>100020</t>
        </is>
      </c>
      <c r="F3928" t="inlineStr">
        <is>
          <t>Am Hauptbahnhof 2</t>
        </is>
      </c>
      <c r="G3928" t="inlineStr">
        <is>
          <t>1100</t>
        </is>
      </c>
      <c r="H3928" t="inlineStr">
        <is>
          <t>Wien</t>
        </is>
      </c>
      <c r="I3928" t="inlineStr">
        <is>
          <t>AT</t>
        </is>
      </c>
      <c r="J3928" t="inlineStr">
        <is>
          <t>EANOS_95</t>
        </is>
      </c>
      <c r="K3928" t="inlineStr"/>
      <c r="L3928" t="inlineStr">
        <is>
          <t>2025-0008</t>
        </is>
      </c>
      <c r="M3928" s="6" t="n">
        <v>46437</v>
      </c>
      <c r="N3928" s="6" t="n">
        <v>50819</v>
      </c>
      <c r="O3928" t="n">
        <v>26</v>
      </c>
    </row>
    <row r="3929" hidden="1" s="287">
      <c r="A3929" t="inlineStr">
        <is>
          <t>V100061</t>
        </is>
      </c>
      <c r="B3929" t="n">
        <v>362</v>
      </c>
      <c r="C3929" t="n">
        <v>20</v>
      </c>
      <c r="D3929" t="inlineStr">
        <is>
          <t>Rail Cargo Austria AG</t>
        </is>
      </c>
      <c r="E3929" t="inlineStr">
        <is>
          <t>100020</t>
        </is>
      </c>
      <c r="F3929" t="inlineStr">
        <is>
          <t>Am Hauptbahnhof 2</t>
        </is>
      </c>
      <c r="G3929" t="inlineStr">
        <is>
          <t>1100</t>
        </is>
      </c>
      <c r="H3929" t="inlineStr">
        <is>
          <t>Wien</t>
        </is>
      </c>
      <c r="I3929" t="inlineStr">
        <is>
          <t>AT</t>
        </is>
      </c>
      <c r="J3929" t="inlineStr">
        <is>
          <t>EANOS_95</t>
        </is>
      </c>
      <c r="K3929" t="inlineStr"/>
      <c r="L3929" t="inlineStr">
        <is>
          <t>2025-0008</t>
        </is>
      </c>
      <c r="M3929" s="6" t="n">
        <v>46465</v>
      </c>
      <c r="N3929" s="6" t="n">
        <v>50847</v>
      </c>
      <c r="O3929" t="n">
        <v>26</v>
      </c>
    </row>
    <row r="3930" hidden="1" s="287">
      <c r="A3930" t="inlineStr">
        <is>
          <t>V100061</t>
        </is>
      </c>
      <c r="B3930" t="n">
        <v>363</v>
      </c>
      <c r="C3930" t="n">
        <v>20</v>
      </c>
      <c r="D3930" t="inlineStr">
        <is>
          <t>Rail Cargo Austria AG</t>
        </is>
      </c>
      <c r="E3930" t="inlineStr">
        <is>
          <t>100020</t>
        </is>
      </c>
      <c r="F3930" t="inlineStr">
        <is>
          <t>Am Hauptbahnhof 2</t>
        </is>
      </c>
      <c r="G3930" t="inlineStr">
        <is>
          <t>1100</t>
        </is>
      </c>
      <c r="H3930" t="inlineStr">
        <is>
          <t>Wien</t>
        </is>
      </c>
      <c r="I3930" t="inlineStr">
        <is>
          <t>AT</t>
        </is>
      </c>
      <c r="J3930" t="inlineStr">
        <is>
          <t>EANOS_95</t>
        </is>
      </c>
      <c r="K3930" t="inlineStr"/>
      <c r="L3930" t="inlineStr">
        <is>
          <t>2025-0008</t>
        </is>
      </c>
      <c r="M3930" s="6" t="n">
        <v>46465</v>
      </c>
      <c r="N3930" s="6" t="n">
        <v>50847</v>
      </c>
      <c r="O3930" t="n">
        <v>26</v>
      </c>
    </row>
    <row r="3931" hidden="1" s="287">
      <c r="A3931" t="inlineStr">
        <is>
          <t>V100061</t>
        </is>
      </c>
      <c r="B3931" t="n">
        <v>364</v>
      </c>
      <c r="C3931" t="n">
        <v>20</v>
      </c>
      <c r="D3931" t="inlineStr">
        <is>
          <t>Rail Cargo Austria AG</t>
        </is>
      </c>
      <c r="E3931" t="inlineStr">
        <is>
          <t>100020</t>
        </is>
      </c>
      <c r="F3931" t="inlineStr">
        <is>
          <t>Am Hauptbahnhof 2</t>
        </is>
      </c>
      <c r="G3931" t="inlineStr">
        <is>
          <t>1100</t>
        </is>
      </c>
      <c r="H3931" t="inlineStr">
        <is>
          <t>Wien</t>
        </is>
      </c>
      <c r="I3931" t="inlineStr">
        <is>
          <t>AT</t>
        </is>
      </c>
      <c r="J3931" t="inlineStr">
        <is>
          <t>EANOS_95</t>
        </is>
      </c>
      <c r="K3931" t="inlineStr"/>
      <c r="L3931" t="inlineStr">
        <is>
          <t>2025-0008</t>
        </is>
      </c>
      <c r="M3931" s="6" t="n">
        <v>46465</v>
      </c>
      <c r="N3931" s="6" t="n">
        <v>50847</v>
      </c>
      <c r="O3931" t="n">
        <v>26</v>
      </c>
    </row>
    <row r="3932" hidden="1" s="287">
      <c r="A3932" t="inlineStr">
        <is>
          <t>V100061</t>
        </is>
      </c>
      <c r="B3932" t="n">
        <v>365</v>
      </c>
      <c r="C3932" t="n">
        <v>20</v>
      </c>
      <c r="D3932" t="inlineStr">
        <is>
          <t>Rail Cargo Austria AG</t>
        </is>
      </c>
      <c r="E3932" t="inlineStr">
        <is>
          <t>100020</t>
        </is>
      </c>
      <c r="F3932" t="inlineStr">
        <is>
          <t>Am Hauptbahnhof 2</t>
        </is>
      </c>
      <c r="G3932" t="inlineStr">
        <is>
          <t>1100</t>
        </is>
      </c>
      <c r="H3932" t="inlineStr">
        <is>
          <t>Wien</t>
        </is>
      </c>
      <c r="I3932" t="inlineStr">
        <is>
          <t>AT</t>
        </is>
      </c>
      <c r="J3932" t="inlineStr">
        <is>
          <t>EANOS_95</t>
        </is>
      </c>
      <c r="K3932" t="inlineStr"/>
      <c r="L3932" t="inlineStr">
        <is>
          <t>2025-0008</t>
        </is>
      </c>
      <c r="M3932" s="6" t="n">
        <v>46465</v>
      </c>
      <c r="N3932" s="6" t="n">
        <v>50847</v>
      </c>
      <c r="O3932" t="n">
        <v>26</v>
      </c>
    </row>
    <row r="3933" hidden="1" s="287">
      <c r="A3933" t="inlineStr">
        <is>
          <t>V100061</t>
        </is>
      </c>
      <c r="B3933" t="n">
        <v>366</v>
      </c>
      <c r="C3933" t="n">
        <v>20</v>
      </c>
      <c r="D3933" t="inlineStr">
        <is>
          <t>Rail Cargo Austria AG</t>
        </is>
      </c>
      <c r="E3933" t="inlineStr">
        <is>
          <t>100020</t>
        </is>
      </c>
      <c r="F3933" t="inlineStr">
        <is>
          <t>Am Hauptbahnhof 2</t>
        </is>
      </c>
      <c r="G3933" t="inlineStr">
        <is>
          <t>1100</t>
        </is>
      </c>
      <c r="H3933" t="inlineStr">
        <is>
          <t>Wien</t>
        </is>
      </c>
      <c r="I3933" t="inlineStr">
        <is>
          <t>AT</t>
        </is>
      </c>
      <c r="J3933" t="inlineStr">
        <is>
          <t>EANOS_95</t>
        </is>
      </c>
      <c r="K3933" t="inlineStr"/>
      <c r="L3933" t="inlineStr">
        <is>
          <t>2025-0008</t>
        </is>
      </c>
      <c r="M3933" s="6" t="n">
        <v>46465</v>
      </c>
      <c r="N3933" s="6" t="n">
        <v>50847</v>
      </c>
      <c r="O3933" t="n">
        <v>26</v>
      </c>
    </row>
    <row r="3934" hidden="1" s="287">
      <c r="A3934" t="inlineStr">
        <is>
          <t>V100061</t>
        </is>
      </c>
      <c r="B3934" t="n">
        <v>367</v>
      </c>
      <c r="C3934" t="n">
        <v>20</v>
      </c>
      <c r="D3934" t="inlineStr">
        <is>
          <t>Rail Cargo Austria AG</t>
        </is>
      </c>
      <c r="E3934" t="inlineStr">
        <is>
          <t>100020</t>
        </is>
      </c>
      <c r="F3934" t="inlineStr">
        <is>
          <t>Am Hauptbahnhof 2</t>
        </is>
      </c>
      <c r="G3934" t="inlineStr">
        <is>
          <t>1100</t>
        </is>
      </c>
      <c r="H3934" t="inlineStr">
        <is>
          <t>Wien</t>
        </is>
      </c>
      <c r="I3934" t="inlineStr">
        <is>
          <t>AT</t>
        </is>
      </c>
      <c r="J3934" t="inlineStr">
        <is>
          <t>EANOS_95</t>
        </is>
      </c>
      <c r="K3934" t="inlineStr"/>
      <c r="L3934" t="inlineStr">
        <is>
          <t>2025-0008</t>
        </is>
      </c>
      <c r="M3934" s="6" t="n">
        <v>46465</v>
      </c>
      <c r="N3934" s="6" t="n">
        <v>50847</v>
      </c>
      <c r="O3934" t="n">
        <v>26</v>
      </c>
    </row>
    <row r="3935" hidden="1" s="287">
      <c r="A3935" t="inlineStr">
        <is>
          <t>V100061</t>
        </is>
      </c>
      <c r="B3935" t="n">
        <v>368</v>
      </c>
      <c r="C3935" t="n">
        <v>20</v>
      </c>
      <c r="D3935" t="inlineStr">
        <is>
          <t>Rail Cargo Austria AG</t>
        </is>
      </c>
      <c r="E3935" t="inlineStr">
        <is>
          <t>100020</t>
        </is>
      </c>
      <c r="F3935" t="inlineStr">
        <is>
          <t>Am Hauptbahnhof 2</t>
        </is>
      </c>
      <c r="G3935" t="inlineStr">
        <is>
          <t>1100</t>
        </is>
      </c>
      <c r="H3935" t="inlineStr">
        <is>
          <t>Wien</t>
        </is>
      </c>
      <c r="I3935" t="inlineStr">
        <is>
          <t>AT</t>
        </is>
      </c>
      <c r="J3935" t="inlineStr">
        <is>
          <t>EANOS_95</t>
        </is>
      </c>
      <c r="K3935" t="inlineStr"/>
      <c r="L3935" t="inlineStr">
        <is>
          <t>2025-0008</t>
        </is>
      </c>
      <c r="M3935" s="6" t="n">
        <v>46465</v>
      </c>
      <c r="N3935" s="6" t="n">
        <v>50847</v>
      </c>
      <c r="O3935" t="n">
        <v>26</v>
      </c>
    </row>
    <row r="3936" hidden="1" s="287">
      <c r="A3936" t="inlineStr">
        <is>
          <t>V100061</t>
        </is>
      </c>
      <c r="B3936" t="n">
        <v>369</v>
      </c>
      <c r="C3936" t="n">
        <v>20</v>
      </c>
      <c r="D3936" t="inlineStr">
        <is>
          <t>Rail Cargo Austria AG</t>
        </is>
      </c>
      <c r="E3936" t="inlineStr">
        <is>
          <t>100020</t>
        </is>
      </c>
      <c r="F3936" t="inlineStr">
        <is>
          <t>Am Hauptbahnhof 2</t>
        </is>
      </c>
      <c r="G3936" t="inlineStr">
        <is>
          <t>1100</t>
        </is>
      </c>
      <c r="H3936" t="inlineStr">
        <is>
          <t>Wien</t>
        </is>
      </c>
      <c r="I3936" t="inlineStr">
        <is>
          <t>AT</t>
        </is>
      </c>
      <c r="J3936" t="inlineStr">
        <is>
          <t>EANOS_95</t>
        </is>
      </c>
      <c r="K3936" t="inlineStr"/>
      <c r="L3936" t="inlineStr">
        <is>
          <t>2025-0008</t>
        </is>
      </c>
      <c r="M3936" s="6" t="n">
        <v>46465</v>
      </c>
      <c r="N3936" s="6" t="n">
        <v>50847</v>
      </c>
      <c r="O3936" t="n">
        <v>26</v>
      </c>
    </row>
    <row r="3937" hidden="1" s="287">
      <c r="A3937" t="inlineStr">
        <is>
          <t>V100061</t>
        </is>
      </c>
      <c r="B3937" t="n">
        <v>370</v>
      </c>
      <c r="C3937" t="n">
        <v>20</v>
      </c>
      <c r="D3937" t="inlineStr">
        <is>
          <t>Rail Cargo Austria AG</t>
        </is>
      </c>
      <c r="E3937" t="inlineStr">
        <is>
          <t>100020</t>
        </is>
      </c>
      <c r="F3937" t="inlineStr">
        <is>
          <t>Am Hauptbahnhof 2</t>
        </is>
      </c>
      <c r="G3937" t="inlineStr">
        <is>
          <t>1100</t>
        </is>
      </c>
      <c r="H3937" t="inlineStr">
        <is>
          <t>Wien</t>
        </is>
      </c>
      <c r="I3937" t="inlineStr">
        <is>
          <t>AT</t>
        </is>
      </c>
      <c r="J3937" t="inlineStr">
        <is>
          <t>EANOS_95</t>
        </is>
      </c>
      <c r="K3937" t="inlineStr"/>
      <c r="L3937" t="inlineStr">
        <is>
          <t>2025-0008</t>
        </is>
      </c>
      <c r="M3937" s="6" t="n">
        <v>46465</v>
      </c>
      <c r="N3937" s="6" t="n">
        <v>50847</v>
      </c>
      <c r="O3937" t="n">
        <v>26</v>
      </c>
    </row>
    <row r="3938" hidden="1" s="287">
      <c r="A3938" t="inlineStr">
        <is>
          <t>V100061</t>
        </is>
      </c>
      <c r="B3938" t="n">
        <v>371</v>
      </c>
      <c r="C3938" t="n">
        <v>20</v>
      </c>
      <c r="D3938" t="inlineStr">
        <is>
          <t>Rail Cargo Austria AG</t>
        </is>
      </c>
      <c r="E3938" t="inlineStr">
        <is>
          <t>100020</t>
        </is>
      </c>
      <c r="F3938" t="inlineStr">
        <is>
          <t>Am Hauptbahnhof 2</t>
        </is>
      </c>
      <c r="G3938" t="inlineStr">
        <is>
          <t>1100</t>
        </is>
      </c>
      <c r="H3938" t="inlineStr">
        <is>
          <t>Wien</t>
        </is>
      </c>
      <c r="I3938" t="inlineStr">
        <is>
          <t>AT</t>
        </is>
      </c>
      <c r="J3938" t="inlineStr">
        <is>
          <t>EANOS_95</t>
        </is>
      </c>
      <c r="K3938" t="inlineStr"/>
      <c r="L3938" t="inlineStr">
        <is>
          <t>2025-0008</t>
        </is>
      </c>
      <c r="M3938" s="6" t="n">
        <v>46465</v>
      </c>
      <c r="N3938" s="6" t="n">
        <v>50847</v>
      </c>
      <c r="O3938" t="n">
        <v>26</v>
      </c>
    </row>
    <row r="3939" hidden="1" s="287">
      <c r="A3939" t="inlineStr">
        <is>
          <t>V100061</t>
        </is>
      </c>
      <c r="B3939" t="n">
        <v>372</v>
      </c>
      <c r="C3939" t="n">
        <v>20</v>
      </c>
      <c r="D3939" t="inlineStr">
        <is>
          <t>Rail Cargo Austria AG</t>
        </is>
      </c>
      <c r="E3939" t="inlineStr">
        <is>
          <t>100020</t>
        </is>
      </c>
      <c r="F3939" t="inlineStr">
        <is>
          <t>Am Hauptbahnhof 2</t>
        </is>
      </c>
      <c r="G3939" t="inlineStr">
        <is>
          <t>1100</t>
        </is>
      </c>
      <c r="H3939" t="inlineStr">
        <is>
          <t>Wien</t>
        </is>
      </c>
      <c r="I3939" t="inlineStr">
        <is>
          <t>AT</t>
        </is>
      </c>
      <c r="J3939" t="inlineStr">
        <is>
          <t>EANOS_95</t>
        </is>
      </c>
      <c r="K3939" t="inlineStr"/>
      <c r="L3939" t="inlineStr">
        <is>
          <t>2025-0008</t>
        </is>
      </c>
      <c r="M3939" s="6" t="n">
        <v>46465</v>
      </c>
      <c r="N3939" s="6" t="n">
        <v>50847</v>
      </c>
      <c r="O3939" t="n">
        <v>26</v>
      </c>
    </row>
    <row r="3940" hidden="1" s="287">
      <c r="A3940" t="inlineStr">
        <is>
          <t>V100061</t>
        </is>
      </c>
      <c r="B3940" t="n">
        <v>373</v>
      </c>
      <c r="C3940" t="n">
        <v>20</v>
      </c>
      <c r="D3940" t="inlineStr">
        <is>
          <t>Rail Cargo Austria AG</t>
        </is>
      </c>
      <c r="E3940" t="inlineStr">
        <is>
          <t>100020</t>
        </is>
      </c>
      <c r="F3940" t="inlineStr">
        <is>
          <t>Am Hauptbahnhof 2</t>
        </is>
      </c>
      <c r="G3940" t="inlineStr">
        <is>
          <t>1100</t>
        </is>
      </c>
      <c r="H3940" t="inlineStr">
        <is>
          <t>Wien</t>
        </is>
      </c>
      <c r="I3940" t="inlineStr">
        <is>
          <t>AT</t>
        </is>
      </c>
      <c r="J3940" t="inlineStr">
        <is>
          <t>EANOS_95</t>
        </is>
      </c>
      <c r="K3940" t="inlineStr"/>
      <c r="L3940" t="inlineStr">
        <is>
          <t>2025-0008</t>
        </is>
      </c>
      <c r="M3940" s="6" t="n">
        <v>46465</v>
      </c>
      <c r="N3940" s="6" t="n">
        <v>50847</v>
      </c>
      <c r="O3940" t="n">
        <v>26</v>
      </c>
    </row>
    <row r="3941" hidden="1" s="287">
      <c r="A3941" t="inlineStr">
        <is>
          <t>V100061</t>
        </is>
      </c>
      <c r="B3941" t="n">
        <v>374</v>
      </c>
      <c r="C3941" t="n">
        <v>20</v>
      </c>
      <c r="D3941" t="inlineStr">
        <is>
          <t>Rail Cargo Austria AG</t>
        </is>
      </c>
      <c r="E3941" t="inlineStr">
        <is>
          <t>100020</t>
        </is>
      </c>
      <c r="F3941" t="inlineStr">
        <is>
          <t>Am Hauptbahnhof 2</t>
        </is>
      </c>
      <c r="G3941" t="inlineStr">
        <is>
          <t>1100</t>
        </is>
      </c>
      <c r="H3941" t="inlineStr">
        <is>
          <t>Wien</t>
        </is>
      </c>
      <c r="I3941" t="inlineStr">
        <is>
          <t>AT</t>
        </is>
      </c>
      <c r="J3941" t="inlineStr">
        <is>
          <t>EANOS_95</t>
        </is>
      </c>
      <c r="K3941" t="inlineStr"/>
      <c r="L3941" t="inlineStr">
        <is>
          <t>2025-0008</t>
        </is>
      </c>
      <c r="M3941" s="6" t="n">
        <v>46465</v>
      </c>
      <c r="N3941" s="6" t="n">
        <v>50847</v>
      </c>
      <c r="O3941" t="n">
        <v>26</v>
      </c>
    </row>
    <row r="3942" hidden="1" s="287">
      <c r="A3942" t="inlineStr">
        <is>
          <t>V100061</t>
        </is>
      </c>
      <c r="B3942" t="n">
        <v>375</v>
      </c>
      <c r="C3942" t="n">
        <v>20</v>
      </c>
      <c r="D3942" t="inlineStr">
        <is>
          <t>Rail Cargo Austria AG</t>
        </is>
      </c>
      <c r="E3942" t="inlineStr">
        <is>
          <t>100020</t>
        </is>
      </c>
      <c r="F3942" t="inlineStr">
        <is>
          <t>Am Hauptbahnhof 2</t>
        </is>
      </c>
      <c r="G3942" t="inlineStr">
        <is>
          <t>1100</t>
        </is>
      </c>
      <c r="H3942" t="inlineStr">
        <is>
          <t>Wien</t>
        </is>
      </c>
      <c r="I3942" t="inlineStr">
        <is>
          <t>AT</t>
        </is>
      </c>
      <c r="J3942" t="inlineStr">
        <is>
          <t>EANOS_95</t>
        </is>
      </c>
      <c r="K3942" t="inlineStr"/>
      <c r="L3942" t="inlineStr">
        <is>
          <t>2025-0008</t>
        </is>
      </c>
      <c r="M3942" s="6" t="n">
        <v>46465</v>
      </c>
      <c r="N3942" s="6" t="n">
        <v>50847</v>
      </c>
      <c r="O3942" t="n">
        <v>26</v>
      </c>
    </row>
    <row r="3943" hidden="1" s="287">
      <c r="A3943" t="inlineStr">
        <is>
          <t>V100061</t>
        </is>
      </c>
      <c r="B3943" t="n">
        <v>376</v>
      </c>
      <c r="C3943" t="n">
        <v>20</v>
      </c>
      <c r="D3943" t="inlineStr">
        <is>
          <t>Rail Cargo Austria AG</t>
        </is>
      </c>
      <c r="E3943" t="inlineStr">
        <is>
          <t>100020</t>
        </is>
      </c>
      <c r="F3943" t="inlineStr">
        <is>
          <t>Am Hauptbahnhof 2</t>
        </is>
      </c>
      <c r="G3943" t="inlineStr">
        <is>
          <t>1100</t>
        </is>
      </c>
      <c r="H3943" t="inlineStr">
        <is>
          <t>Wien</t>
        </is>
      </c>
      <c r="I3943" t="inlineStr">
        <is>
          <t>AT</t>
        </is>
      </c>
      <c r="J3943" t="inlineStr">
        <is>
          <t>EANOS_95</t>
        </is>
      </c>
      <c r="K3943" t="inlineStr"/>
      <c r="L3943" t="inlineStr">
        <is>
          <t>2025-0008</t>
        </is>
      </c>
      <c r="M3943" s="6" t="n">
        <v>46465</v>
      </c>
      <c r="N3943" s="6" t="n">
        <v>50847</v>
      </c>
      <c r="O3943" t="n">
        <v>26</v>
      </c>
    </row>
    <row r="3944" hidden="1" s="287">
      <c r="A3944" t="inlineStr">
        <is>
          <t>V100061</t>
        </is>
      </c>
      <c r="B3944" t="n">
        <v>377</v>
      </c>
      <c r="C3944" t="n">
        <v>20</v>
      </c>
      <c r="D3944" t="inlineStr">
        <is>
          <t>Rail Cargo Austria AG</t>
        </is>
      </c>
      <c r="E3944" t="inlineStr">
        <is>
          <t>100020</t>
        </is>
      </c>
      <c r="F3944" t="inlineStr">
        <is>
          <t>Am Hauptbahnhof 2</t>
        </is>
      </c>
      <c r="G3944" t="inlineStr">
        <is>
          <t>1100</t>
        </is>
      </c>
      <c r="H3944" t="inlineStr">
        <is>
          <t>Wien</t>
        </is>
      </c>
      <c r="I3944" t="inlineStr">
        <is>
          <t>AT</t>
        </is>
      </c>
      <c r="J3944" t="inlineStr">
        <is>
          <t>EANOS_95</t>
        </is>
      </c>
      <c r="K3944" t="inlineStr"/>
      <c r="L3944" t="inlineStr">
        <is>
          <t>2025-0008</t>
        </is>
      </c>
      <c r="M3944" s="6" t="n">
        <v>46465</v>
      </c>
      <c r="N3944" s="6" t="n">
        <v>50847</v>
      </c>
      <c r="O3944" t="n">
        <v>26</v>
      </c>
    </row>
    <row r="3945" hidden="1" s="287">
      <c r="A3945" t="inlineStr">
        <is>
          <t>V100061</t>
        </is>
      </c>
      <c r="B3945" t="n">
        <v>378</v>
      </c>
      <c r="C3945" t="n">
        <v>20</v>
      </c>
      <c r="D3945" t="inlineStr">
        <is>
          <t>Rail Cargo Austria AG</t>
        </is>
      </c>
      <c r="E3945" t="inlineStr">
        <is>
          <t>100020</t>
        </is>
      </c>
      <c r="F3945" t="inlineStr">
        <is>
          <t>Am Hauptbahnhof 2</t>
        </is>
      </c>
      <c r="G3945" t="inlineStr">
        <is>
          <t>1100</t>
        </is>
      </c>
      <c r="H3945" t="inlineStr">
        <is>
          <t>Wien</t>
        </is>
      </c>
      <c r="I3945" t="inlineStr">
        <is>
          <t>AT</t>
        </is>
      </c>
      <c r="J3945" t="inlineStr">
        <is>
          <t>EANOS_95</t>
        </is>
      </c>
      <c r="K3945" t="inlineStr"/>
      <c r="L3945" t="inlineStr">
        <is>
          <t>2025-0008</t>
        </is>
      </c>
      <c r="M3945" s="6" t="n">
        <v>46465</v>
      </c>
      <c r="N3945" s="6" t="n">
        <v>50847</v>
      </c>
      <c r="O3945" t="n">
        <v>26</v>
      </c>
    </row>
    <row r="3946" hidden="1" s="287">
      <c r="A3946" t="inlineStr">
        <is>
          <t>V100061</t>
        </is>
      </c>
      <c r="B3946" t="n">
        <v>379</v>
      </c>
      <c r="C3946" t="n">
        <v>20</v>
      </c>
      <c r="D3946" t="inlineStr">
        <is>
          <t>Rail Cargo Austria AG</t>
        </is>
      </c>
      <c r="E3946" t="inlineStr">
        <is>
          <t>100020</t>
        </is>
      </c>
      <c r="F3946" t="inlineStr">
        <is>
          <t>Am Hauptbahnhof 2</t>
        </is>
      </c>
      <c r="G3946" t="inlineStr">
        <is>
          <t>1100</t>
        </is>
      </c>
      <c r="H3946" t="inlineStr">
        <is>
          <t>Wien</t>
        </is>
      </c>
      <c r="I3946" t="inlineStr">
        <is>
          <t>AT</t>
        </is>
      </c>
      <c r="J3946" t="inlineStr">
        <is>
          <t>EANOS_95</t>
        </is>
      </c>
      <c r="K3946" t="inlineStr"/>
      <c r="L3946" t="inlineStr">
        <is>
          <t>2025-0008</t>
        </is>
      </c>
      <c r="M3946" s="6" t="n">
        <v>46465</v>
      </c>
      <c r="N3946" s="6" t="n">
        <v>50847</v>
      </c>
      <c r="O3946" t="n">
        <v>26</v>
      </c>
    </row>
    <row r="3947" hidden="1" s="287">
      <c r="A3947" t="inlineStr">
        <is>
          <t>V100061</t>
        </is>
      </c>
      <c r="B3947" t="n">
        <v>380</v>
      </c>
      <c r="C3947" t="n">
        <v>20</v>
      </c>
      <c r="D3947" t="inlineStr">
        <is>
          <t>Rail Cargo Austria AG</t>
        </is>
      </c>
      <c r="E3947" t="inlineStr">
        <is>
          <t>100020</t>
        </is>
      </c>
      <c r="F3947" t="inlineStr">
        <is>
          <t>Am Hauptbahnhof 2</t>
        </is>
      </c>
      <c r="G3947" t="inlineStr">
        <is>
          <t>1100</t>
        </is>
      </c>
      <c r="H3947" t="inlineStr">
        <is>
          <t>Wien</t>
        </is>
      </c>
      <c r="I3947" t="inlineStr">
        <is>
          <t>AT</t>
        </is>
      </c>
      <c r="J3947" t="inlineStr">
        <is>
          <t>EANOS_95</t>
        </is>
      </c>
      <c r="K3947" t="inlineStr"/>
      <c r="L3947" t="inlineStr">
        <is>
          <t>2025-0008</t>
        </is>
      </c>
      <c r="M3947" s="6" t="n">
        <v>46465</v>
      </c>
      <c r="N3947" s="6" t="n">
        <v>50847</v>
      </c>
      <c r="O3947" t="n">
        <v>26</v>
      </c>
    </row>
    <row r="3948" hidden="1" s="287">
      <c r="A3948" t="inlineStr">
        <is>
          <t>V100061</t>
        </is>
      </c>
      <c r="B3948" t="n">
        <v>381</v>
      </c>
      <c r="C3948" t="n">
        <v>20</v>
      </c>
      <c r="D3948" t="inlineStr">
        <is>
          <t>Rail Cargo Austria AG</t>
        </is>
      </c>
      <c r="E3948" t="inlineStr">
        <is>
          <t>100020</t>
        </is>
      </c>
      <c r="F3948" t="inlineStr">
        <is>
          <t>Am Hauptbahnhof 2</t>
        </is>
      </c>
      <c r="G3948" t="inlineStr">
        <is>
          <t>1100</t>
        </is>
      </c>
      <c r="H3948" t="inlineStr">
        <is>
          <t>Wien</t>
        </is>
      </c>
      <c r="I3948" t="inlineStr">
        <is>
          <t>AT</t>
        </is>
      </c>
      <c r="J3948" t="inlineStr">
        <is>
          <t>EANOS_95</t>
        </is>
      </c>
      <c r="K3948" t="inlineStr"/>
      <c r="L3948" t="inlineStr">
        <is>
          <t>2025-0008</t>
        </is>
      </c>
      <c r="M3948" s="6" t="n">
        <v>46465</v>
      </c>
      <c r="N3948" s="6" t="n">
        <v>50847</v>
      </c>
      <c r="O3948" t="n">
        <v>26</v>
      </c>
    </row>
    <row r="3949" hidden="1" s="287">
      <c r="A3949" t="inlineStr">
        <is>
          <t>V100061</t>
        </is>
      </c>
      <c r="B3949" t="n">
        <v>382</v>
      </c>
      <c r="C3949" t="n">
        <v>20</v>
      </c>
      <c r="D3949" t="inlineStr">
        <is>
          <t>Rail Cargo Austria AG</t>
        </is>
      </c>
      <c r="E3949" t="inlineStr">
        <is>
          <t>100020</t>
        </is>
      </c>
      <c r="F3949" t="inlineStr">
        <is>
          <t>Am Hauptbahnhof 2</t>
        </is>
      </c>
      <c r="G3949" t="inlineStr">
        <is>
          <t>1100</t>
        </is>
      </c>
      <c r="H3949" t="inlineStr">
        <is>
          <t>Wien</t>
        </is>
      </c>
      <c r="I3949" t="inlineStr">
        <is>
          <t>AT</t>
        </is>
      </c>
      <c r="J3949" t="inlineStr">
        <is>
          <t>EANOS_95</t>
        </is>
      </c>
      <c r="K3949" t="inlineStr"/>
      <c r="L3949" t="inlineStr">
        <is>
          <t>2025-0008</t>
        </is>
      </c>
      <c r="M3949" s="6" t="n">
        <v>46465</v>
      </c>
      <c r="N3949" s="6" t="n">
        <v>50847</v>
      </c>
      <c r="O3949" t="n">
        <v>26</v>
      </c>
    </row>
    <row r="3950" hidden="1" s="287">
      <c r="A3950" t="inlineStr">
        <is>
          <t>V100061</t>
        </is>
      </c>
      <c r="B3950" t="n">
        <v>383</v>
      </c>
      <c r="C3950" t="n">
        <v>20</v>
      </c>
      <c r="D3950" t="inlineStr">
        <is>
          <t>Rail Cargo Austria AG</t>
        </is>
      </c>
      <c r="E3950" t="inlineStr">
        <is>
          <t>100020</t>
        </is>
      </c>
      <c r="F3950" t="inlineStr">
        <is>
          <t>Am Hauptbahnhof 2</t>
        </is>
      </c>
      <c r="G3950" t="inlineStr">
        <is>
          <t>1100</t>
        </is>
      </c>
      <c r="H3950" t="inlineStr">
        <is>
          <t>Wien</t>
        </is>
      </c>
      <c r="I3950" t="inlineStr">
        <is>
          <t>AT</t>
        </is>
      </c>
      <c r="J3950" t="inlineStr">
        <is>
          <t>EANOS_95</t>
        </is>
      </c>
      <c r="K3950" t="inlineStr"/>
      <c r="L3950" t="inlineStr">
        <is>
          <t>2025-0008</t>
        </is>
      </c>
      <c r="M3950" s="6" t="n">
        <v>46465</v>
      </c>
      <c r="N3950" s="6" t="n">
        <v>50847</v>
      </c>
      <c r="O3950" t="n">
        <v>26</v>
      </c>
    </row>
    <row r="3951" hidden="1" s="287">
      <c r="A3951" t="inlineStr">
        <is>
          <t>V100061</t>
        </is>
      </c>
      <c r="B3951" t="n">
        <v>384</v>
      </c>
      <c r="C3951" t="n">
        <v>20</v>
      </c>
      <c r="D3951" t="inlineStr">
        <is>
          <t>Rail Cargo Austria AG</t>
        </is>
      </c>
      <c r="E3951" t="inlineStr">
        <is>
          <t>100020</t>
        </is>
      </c>
      <c r="F3951" t="inlineStr">
        <is>
          <t>Am Hauptbahnhof 2</t>
        </is>
      </c>
      <c r="G3951" t="inlineStr">
        <is>
          <t>1100</t>
        </is>
      </c>
      <c r="H3951" t="inlineStr">
        <is>
          <t>Wien</t>
        </is>
      </c>
      <c r="I3951" t="inlineStr">
        <is>
          <t>AT</t>
        </is>
      </c>
      <c r="J3951" t="inlineStr">
        <is>
          <t>EANOS_95</t>
        </is>
      </c>
      <c r="K3951" t="inlineStr"/>
      <c r="L3951" t="inlineStr">
        <is>
          <t>2025-0008</t>
        </is>
      </c>
      <c r="M3951" s="6" t="n">
        <v>46465</v>
      </c>
      <c r="N3951" s="6" t="n">
        <v>50847</v>
      </c>
      <c r="O3951" t="n">
        <v>26</v>
      </c>
    </row>
    <row r="3952" hidden="1" s="287">
      <c r="A3952" t="inlineStr">
        <is>
          <t>V100061</t>
        </is>
      </c>
      <c r="B3952" t="n">
        <v>385</v>
      </c>
      <c r="C3952" t="n">
        <v>20</v>
      </c>
      <c r="D3952" t="inlineStr">
        <is>
          <t>Rail Cargo Austria AG</t>
        </is>
      </c>
      <c r="E3952" t="inlineStr">
        <is>
          <t>100020</t>
        </is>
      </c>
      <c r="F3952" t="inlineStr">
        <is>
          <t>Am Hauptbahnhof 2</t>
        </is>
      </c>
      <c r="G3952" t="inlineStr">
        <is>
          <t>1100</t>
        </is>
      </c>
      <c r="H3952" t="inlineStr">
        <is>
          <t>Wien</t>
        </is>
      </c>
      <c r="I3952" t="inlineStr">
        <is>
          <t>AT</t>
        </is>
      </c>
      <c r="J3952" t="inlineStr">
        <is>
          <t>EANOS_95</t>
        </is>
      </c>
      <c r="K3952" t="inlineStr"/>
      <c r="L3952" t="inlineStr">
        <is>
          <t>2025-0008</t>
        </is>
      </c>
      <c r="M3952" s="6" t="n">
        <v>46465</v>
      </c>
      <c r="N3952" s="6" t="n">
        <v>50847</v>
      </c>
      <c r="O3952" t="n">
        <v>26</v>
      </c>
    </row>
    <row r="3953" hidden="1" s="287">
      <c r="A3953" t="inlineStr">
        <is>
          <t>V100061</t>
        </is>
      </c>
      <c r="B3953" t="n">
        <v>386</v>
      </c>
      <c r="C3953" t="n">
        <v>20</v>
      </c>
      <c r="D3953" t="inlineStr">
        <is>
          <t>Rail Cargo Austria AG</t>
        </is>
      </c>
      <c r="E3953" t="inlineStr">
        <is>
          <t>100020</t>
        </is>
      </c>
      <c r="F3953" t="inlineStr">
        <is>
          <t>Am Hauptbahnhof 2</t>
        </is>
      </c>
      <c r="G3953" t="inlineStr">
        <is>
          <t>1100</t>
        </is>
      </c>
      <c r="H3953" t="inlineStr">
        <is>
          <t>Wien</t>
        </is>
      </c>
      <c r="I3953" t="inlineStr">
        <is>
          <t>AT</t>
        </is>
      </c>
      <c r="J3953" t="inlineStr">
        <is>
          <t>EANOS_95</t>
        </is>
      </c>
      <c r="K3953" t="inlineStr"/>
      <c r="L3953" t="inlineStr">
        <is>
          <t>2025-0008</t>
        </is>
      </c>
      <c r="M3953" s="6" t="n">
        <v>46465</v>
      </c>
      <c r="N3953" s="6" t="n">
        <v>50847</v>
      </c>
      <c r="O3953" t="n">
        <v>26</v>
      </c>
    </row>
    <row r="3954" hidden="1" s="287">
      <c r="A3954" t="inlineStr">
        <is>
          <t>V100061</t>
        </is>
      </c>
      <c r="B3954" t="n">
        <v>387</v>
      </c>
      <c r="C3954" t="n">
        <v>20</v>
      </c>
      <c r="D3954" t="inlineStr">
        <is>
          <t>Rail Cargo Austria AG</t>
        </is>
      </c>
      <c r="E3954" t="inlineStr">
        <is>
          <t>100020</t>
        </is>
      </c>
      <c r="F3954" t="inlineStr">
        <is>
          <t>Am Hauptbahnhof 2</t>
        </is>
      </c>
      <c r="G3954" t="inlineStr">
        <is>
          <t>1100</t>
        </is>
      </c>
      <c r="H3954" t="inlineStr">
        <is>
          <t>Wien</t>
        </is>
      </c>
      <c r="I3954" t="inlineStr">
        <is>
          <t>AT</t>
        </is>
      </c>
      <c r="J3954" t="inlineStr">
        <is>
          <t>EANOS_95</t>
        </is>
      </c>
      <c r="K3954" t="inlineStr"/>
      <c r="L3954" t="inlineStr">
        <is>
          <t>2025-0008</t>
        </is>
      </c>
      <c r="M3954" s="6" t="n">
        <v>46465</v>
      </c>
      <c r="N3954" s="6" t="n">
        <v>50847</v>
      </c>
      <c r="O3954" t="n">
        <v>26</v>
      </c>
    </row>
    <row r="3955" hidden="1" s="287">
      <c r="A3955" t="inlineStr">
        <is>
          <t>V100061</t>
        </is>
      </c>
      <c r="B3955" t="n">
        <v>388</v>
      </c>
      <c r="C3955" t="n">
        <v>20</v>
      </c>
      <c r="D3955" t="inlineStr">
        <is>
          <t>Rail Cargo Austria AG</t>
        </is>
      </c>
      <c r="E3955" t="inlineStr">
        <is>
          <t>100020</t>
        </is>
      </c>
      <c r="F3955" t="inlineStr">
        <is>
          <t>Am Hauptbahnhof 2</t>
        </is>
      </c>
      <c r="G3955" t="inlineStr">
        <is>
          <t>1100</t>
        </is>
      </c>
      <c r="H3955" t="inlineStr">
        <is>
          <t>Wien</t>
        </is>
      </c>
      <c r="I3955" t="inlineStr">
        <is>
          <t>AT</t>
        </is>
      </c>
      <c r="J3955" t="inlineStr">
        <is>
          <t>EANOS_95</t>
        </is>
      </c>
      <c r="K3955" t="inlineStr"/>
      <c r="L3955" t="inlineStr">
        <is>
          <t>2025-0008</t>
        </is>
      </c>
      <c r="M3955" s="6" t="n">
        <v>46465</v>
      </c>
      <c r="N3955" s="6" t="n">
        <v>50847</v>
      </c>
      <c r="O3955" t="n">
        <v>26</v>
      </c>
    </row>
    <row r="3956" hidden="1" s="287">
      <c r="A3956" t="inlineStr">
        <is>
          <t>V100061</t>
        </is>
      </c>
      <c r="B3956" t="n">
        <v>389</v>
      </c>
      <c r="C3956" t="n">
        <v>20</v>
      </c>
      <c r="D3956" t="inlineStr">
        <is>
          <t>Rail Cargo Austria AG</t>
        </is>
      </c>
      <c r="E3956" t="inlineStr">
        <is>
          <t>100020</t>
        </is>
      </c>
      <c r="F3956" t="inlineStr">
        <is>
          <t>Am Hauptbahnhof 2</t>
        </is>
      </c>
      <c r="G3956" t="inlineStr">
        <is>
          <t>1100</t>
        </is>
      </c>
      <c r="H3956" t="inlineStr">
        <is>
          <t>Wien</t>
        </is>
      </c>
      <c r="I3956" t="inlineStr">
        <is>
          <t>AT</t>
        </is>
      </c>
      <c r="J3956" t="inlineStr">
        <is>
          <t>EANOS_95</t>
        </is>
      </c>
      <c r="K3956" t="inlineStr"/>
      <c r="L3956" t="inlineStr">
        <is>
          <t>2025-0008</t>
        </is>
      </c>
      <c r="M3956" s="6" t="n">
        <v>46465</v>
      </c>
      <c r="N3956" s="6" t="n">
        <v>50847</v>
      </c>
      <c r="O3956" t="n">
        <v>26</v>
      </c>
    </row>
    <row r="3957" hidden="1" s="287">
      <c r="A3957" t="inlineStr">
        <is>
          <t>V100061</t>
        </is>
      </c>
      <c r="B3957" t="n">
        <v>390</v>
      </c>
      <c r="C3957" t="n">
        <v>20</v>
      </c>
      <c r="D3957" t="inlineStr">
        <is>
          <t>Rail Cargo Austria AG</t>
        </is>
      </c>
      <c r="E3957" t="inlineStr">
        <is>
          <t>100020</t>
        </is>
      </c>
      <c r="F3957" t="inlineStr">
        <is>
          <t>Am Hauptbahnhof 2</t>
        </is>
      </c>
      <c r="G3957" t="inlineStr">
        <is>
          <t>1100</t>
        </is>
      </c>
      <c r="H3957" t="inlineStr">
        <is>
          <t>Wien</t>
        </is>
      </c>
      <c r="I3957" t="inlineStr">
        <is>
          <t>AT</t>
        </is>
      </c>
      <c r="J3957" t="inlineStr">
        <is>
          <t>EANOS_95</t>
        </is>
      </c>
      <c r="K3957" t="inlineStr"/>
      <c r="L3957" t="inlineStr">
        <is>
          <t>2025-0008</t>
        </is>
      </c>
      <c r="M3957" s="6" t="n">
        <v>46465</v>
      </c>
      <c r="N3957" s="6" t="n">
        <v>50847</v>
      </c>
      <c r="O3957" t="n">
        <v>26</v>
      </c>
    </row>
    <row r="3958" hidden="1" s="287">
      <c r="A3958" t="inlineStr">
        <is>
          <t>V100061</t>
        </is>
      </c>
      <c r="B3958" t="n">
        <v>391</v>
      </c>
      <c r="C3958" t="n">
        <v>20</v>
      </c>
      <c r="D3958" t="inlineStr">
        <is>
          <t>Rail Cargo Austria AG</t>
        </is>
      </c>
      <c r="E3958" t="inlineStr">
        <is>
          <t>100020</t>
        </is>
      </c>
      <c r="F3958" t="inlineStr">
        <is>
          <t>Am Hauptbahnhof 2</t>
        </is>
      </c>
      <c r="G3958" t="inlineStr">
        <is>
          <t>1100</t>
        </is>
      </c>
      <c r="H3958" t="inlineStr">
        <is>
          <t>Wien</t>
        </is>
      </c>
      <c r="I3958" t="inlineStr">
        <is>
          <t>AT</t>
        </is>
      </c>
      <c r="J3958" t="inlineStr">
        <is>
          <t>EANOS_95</t>
        </is>
      </c>
      <c r="K3958" t="inlineStr"/>
      <c r="L3958" t="inlineStr">
        <is>
          <t>2025-0008</t>
        </is>
      </c>
      <c r="M3958" s="6" t="n">
        <v>46465</v>
      </c>
      <c r="N3958" s="6" t="n">
        <v>50847</v>
      </c>
      <c r="O3958" t="n">
        <v>26</v>
      </c>
    </row>
    <row r="3959" hidden="1" s="287">
      <c r="A3959" t="inlineStr">
        <is>
          <t>V100061</t>
        </is>
      </c>
      <c r="B3959" t="n">
        <v>392</v>
      </c>
      <c r="C3959" t="n">
        <v>20</v>
      </c>
      <c r="D3959" t="inlineStr">
        <is>
          <t>Rail Cargo Austria AG</t>
        </is>
      </c>
      <c r="E3959" t="inlineStr">
        <is>
          <t>100020</t>
        </is>
      </c>
      <c r="F3959" t="inlineStr">
        <is>
          <t>Am Hauptbahnhof 2</t>
        </is>
      </c>
      <c r="G3959" t="inlineStr">
        <is>
          <t>1100</t>
        </is>
      </c>
      <c r="H3959" t="inlineStr">
        <is>
          <t>Wien</t>
        </is>
      </c>
      <c r="I3959" t="inlineStr">
        <is>
          <t>AT</t>
        </is>
      </c>
      <c r="J3959" t="inlineStr">
        <is>
          <t>EANOS_95</t>
        </is>
      </c>
      <c r="K3959" t="inlineStr"/>
      <c r="L3959" t="inlineStr">
        <is>
          <t>2025-0008</t>
        </is>
      </c>
      <c r="M3959" s="6" t="n">
        <v>46465</v>
      </c>
      <c r="N3959" s="6" t="n">
        <v>50847</v>
      </c>
      <c r="O3959" t="n">
        <v>26</v>
      </c>
    </row>
    <row r="3960" hidden="1" s="287">
      <c r="A3960" t="inlineStr">
        <is>
          <t>V100061</t>
        </is>
      </c>
      <c r="B3960" t="n">
        <v>393</v>
      </c>
      <c r="C3960" t="n">
        <v>20</v>
      </c>
      <c r="D3960" t="inlineStr">
        <is>
          <t>Rail Cargo Austria AG</t>
        </is>
      </c>
      <c r="E3960" t="inlineStr">
        <is>
          <t>100020</t>
        </is>
      </c>
      <c r="F3960" t="inlineStr">
        <is>
          <t>Am Hauptbahnhof 2</t>
        </is>
      </c>
      <c r="G3960" t="inlineStr">
        <is>
          <t>1100</t>
        </is>
      </c>
      <c r="H3960" t="inlineStr">
        <is>
          <t>Wien</t>
        </is>
      </c>
      <c r="I3960" t="inlineStr">
        <is>
          <t>AT</t>
        </is>
      </c>
      <c r="J3960" t="inlineStr">
        <is>
          <t>EANOS_95</t>
        </is>
      </c>
      <c r="K3960" t="inlineStr"/>
      <c r="L3960" t="inlineStr">
        <is>
          <t>2025-0008</t>
        </is>
      </c>
      <c r="M3960" s="6" t="n">
        <v>46493</v>
      </c>
      <c r="N3960" s="6" t="n">
        <v>50875</v>
      </c>
      <c r="O3960" t="n">
        <v>26</v>
      </c>
    </row>
    <row r="3961" hidden="1" s="287">
      <c r="A3961" t="inlineStr">
        <is>
          <t>V100061</t>
        </is>
      </c>
      <c r="B3961" t="n">
        <v>394</v>
      </c>
      <c r="C3961" t="n">
        <v>20</v>
      </c>
      <c r="D3961" t="inlineStr">
        <is>
          <t>Rail Cargo Austria AG</t>
        </is>
      </c>
      <c r="E3961" t="inlineStr">
        <is>
          <t>100020</t>
        </is>
      </c>
      <c r="F3961" t="inlineStr">
        <is>
          <t>Am Hauptbahnhof 2</t>
        </is>
      </c>
      <c r="G3961" t="inlineStr">
        <is>
          <t>1100</t>
        </is>
      </c>
      <c r="H3961" t="inlineStr">
        <is>
          <t>Wien</t>
        </is>
      </c>
      <c r="I3961" t="inlineStr">
        <is>
          <t>AT</t>
        </is>
      </c>
      <c r="J3961" t="inlineStr">
        <is>
          <t>EANOS_95</t>
        </is>
      </c>
      <c r="K3961" t="inlineStr"/>
      <c r="L3961" t="inlineStr">
        <is>
          <t>2025-0008</t>
        </is>
      </c>
      <c r="M3961" s="6" t="n">
        <v>46493</v>
      </c>
      <c r="N3961" s="6" t="n">
        <v>50875</v>
      </c>
      <c r="O3961" t="n">
        <v>26</v>
      </c>
    </row>
    <row r="3962" hidden="1" s="287">
      <c r="A3962" t="inlineStr">
        <is>
          <t>V100061</t>
        </is>
      </c>
      <c r="B3962" t="n">
        <v>395</v>
      </c>
      <c r="C3962" t="n">
        <v>20</v>
      </c>
      <c r="D3962" t="inlineStr">
        <is>
          <t>Rail Cargo Austria AG</t>
        </is>
      </c>
      <c r="E3962" t="inlineStr">
        <is>
          <t>100020</t>
        </is>
      </c>
      <c r="F3962" t="inlineStr">
        <is>
          <t>Am Hauptbahnhof 2</t>
        </is>
      </c>
      <c r="G3962" t="inlineStr">
        <is>
          <t>1100</t>
        </is>
      </c>
      <c r="H3962" t="inlineStr">
        <is>
          <t>Wien</t>
        </is>
      </c>
      <c r="I3962" t="inlineStr">
        <is>
          <t>AT</t>
        </is>
      </c>
      <c r="J3962" t="inlineStr">
        <is>
          <t>EANOS_95</t>
        </is>
      </c>
      <c r="K3962" t="inlineStr"/>
      <c r="L3962" t="inlineStr">
        <is>
          <t>2025-0008</t>
        </is>
      </c>
      <c r="M3962" s="6" t="n">
        <v>46493</v>
      </c>
      <c r="N3962" s="6" t="n">
        <v>50875</v>
      </c>
      <c r="O3962" t="n">
        <v>26</v>
      </c>
    </row>
    <row r="3963" hidden="1" s="287">
      <c r="A3963" t="inlineStr">
        <is>
          <t>V100061</t>
        </is>
      </c>
      <c r="B3963" t="n">
        <v>396</v>
      </c>
      <c r="C3963" t="n">
        <v>20</v>
      </c>
      <c r="D3963" t="inlineStr">
        <is>
          <t>Rail Cargo Austria AG</t>
        </is>
      </c>
      <c r="E3963" t="inlineStr">
        <is>
          <t>100020</t>
        </is>
      </c>
      <c r="F3963" t="inlineStr">
        <is>
          <t>Am Hauptbahnhof 2</t>
        </is>
      </c>
      <c r="G3963" t="inlineStr">
        <is>
          <t>1100</t>
        </is>
      </c>
      <c r="H3963" t="inlineStr">
        <is>
          <t>Wien</t>
        </is>
      </c>
      <c r="I3963" t="inlineStr">
        <is>
          <t>AT</t>
        </is>
      </c>
      <c r="J3963" t="inlineStr">
        <is>
          <t>EANOS_95</t>
        </is>
      </c>
      <c r="K3963" t="inlineStr"/>
      <c r="L3963" t="inlineStr">
        <is>
          <t>2025-0008</t>
        </is>
      </c>
      <c r="M3963" s="6" t="n">
        <v>46493</v>
      </c>
      <c r="N3963" s="6" t="n">
        <v>50875</v>
      </c>
      <c r="O3963" t="n">
        <v>26</v>
      </c>
    </row>
    <row r="3964" hidden="1" s="287">
      <c r="A3964" t="inlineStr">
        <is>
          <t>V100061</t>
        </is>
      </c>
      <c r="B3964" t="n">
        <v>397</v>
      </c>
      <c r="C3964" t="n">
        <v>20</v>
      </c>
      <c r="D3964" t="inlineStr">
        <is>
          <t>Rail Cargo Austria AG</t>
        </is>
      </c>
      <c r="E3964" t="inlineStr">
        <is>
          <t>100020</t>
        </is>
      </c>
      <c r="F3964" t="inlineStr">
        <is>
          <t>Am Hauptbahnhof 2</t>
        </is>
      </c>
      <c r="G3964" t="inlineStr">
        <is>
          <t>1100</t>
        </is>
      </c>
      <c r="H3964" t="inlineStr">
        <is>
          <t>Wien</t>
        </is>
      </c>
      <c r="I3964" t="inlineStr">
        <is>
          <t>AT</t>
        </is>
      </c>
      <c r="J3964" t="inlineStr">
        <is>
          <t>EANOS_95</t>
        </is>
      </c>
      <c r="K3964" t="inlineStr"/>
      <c r="L3964" t="inlineStr">
        <is>
          <t>2025-0008</t>
        </is>
      </c>
      <c r="M3964" s="6" t="n">
        <v>46493</v>
      </c>
      <c r="N3964" s="6" t="n">
        <v>50875</v>
      </c>
      <c r="O3964" t="n">
        <v>26</v>
      </c>
    </row>
    <row r="3965" hidden="1" s="287">
      <c r="A3965" t="inlineStr">
        <is>
          <t>V100061</t>
        </is>
      </c>
      <c r="B3965" t="n">
        <v>398</v>
      </c>
      <c r="C3965" t="n">
        <v>20</v>
      </c>
      <c r="D3965" t="inlineStr">
        <is>
          <t>Rail Cargo Austria AG</t>
        </is>
      </c>
      <c r="E3965" t="inlineStr">
        <is>
          <t>100020</t>
        </is>
      </c>
      <c r="F3965" t="inlineStr">
        <is>
          <t>Am Hauptbahnhof 2</t>
        </is>
      </c>
      <c r="G3965" t="inlineStr">
        <is>
          <t>1100</t>
        </is>
      </c>
      <c r="H3965" t="inlineStr">
        <is>
          <t>Wien</t>
        </is>
      </c>
      <c r="I3965" t="inlineStr">
        <is>
          <t>AT</t>
        </is>
      </c>
      <c r="J3965" t="inlineStr">
        <is>
          <t>EANOS_95</t>
        </is>
      </c>
      <c r="K3965" t="inlineStr"/>
      <c r="L3965" t="inlineStr">
        <is>
          <t>2025-0008</t>
        </is>
      </c>
      <c r="M3965" s="6" t="n">
        <v>46493</v>
      </c>
      <c r="N3965" s="6" t="n">
        <v>50875</v>
      </c>
      <c r="O3965" t="n">
        <v>26</v>
      </c>
    </row>
    <row r="3966" hidden="1" s="287">
      <c r="A3966" t="inlineStr">
        <is>
          <t>V100061</t>
        </is>
      </c>
      <c r="B3966" t="n">
        <v>399</v>
      </c>
      <c r="C3966" t="n">
        <v>20</v>
      </c>
      <c r="D3966" t="inlineStr">
        <is>
          <t>Rail Cargo Austria AG</t>
        </is>
      </c>
      <c r="E3966" t="inlineStr">
        <is>
          <t>100020</t>
        </is>
      </c>
      <c r="F3966" t="inlineStr">
        <is>
          <t>Am Hauptbahnhof 2</t>
        </is>
      </c>
      <c r="G3966" t="inlineStr">
        <is>
          <t>1100</t>
        </is>
      </c>
      <c r="H3966" t="inlineStr">
        <is>
          <t>Wien</t>
        </is>
      </c>
      <c r="I3966" t="inlineStr">
        <is>
          <t>AT</t>
        </is>
      </c>
      <c r="J3966" t="inlineStr">
        <is>
          <t>EANOS_95</t>
        </is>
      </c>
      <c r="K3966" t="inlineStr"/>
      <c r="L3966" t="inlineStr">
        <is>
          <t>2025-0008</t>
        </is>
      </c>
      <c r="M3966" s="6" t="n">
        <v>46493</v>
      </c>
      <c r="N3966" s="6" t="n">
        <v>50875</v>
      </c>
      <c r="O3966" t="n">
        <v>26</v>
      </c>
    </row>
    <row r="3967" hidden="1" s="287">
      <c r="A3967" t="inlineStr">
        <is>
          <t>V100061</t>
        </is>
      </c>
      <c r="B3967" t="n">
        <v>400</v>
      </c>
      <c r="C3967" t="n">
        <v>20</v>
      </c>
      <c r="D3967" t="inlineStr">
        <is>
          <t>Rail Cargo Austria AG</t>
        </is>
      </c>
      <c r="E3967" t="inlineStr">
        <is>
          <t>100020</t>
        </is>
      </c>
      <c r="F3967" t="inlineStr">
        <is>
          <t>Am Hauptbahnhof 2</t>
        </is>
      </c>
      <c r="G3967" t="inlineStr">
        <is>
          <t>1100</t>
        </is>
      </c>
      <c r="H3967" t="inlineStr">
        <is>
          <t>Wien</t>
        </is>
      </c>
      <c r="I3967" t="inlineStr">
        <is>
          <t>AT</t>
        </is>
      </c>
      <c r="J3967" t="inlineStr">
        <is>
          <t>EANOS_95</t>
        </is>
      </c>
      <c r="K3967" t="inlineStr"/>
      <c r="L3967" t="inlineStr">
        <is>
          <t>2025-0008</t>
        </is>
      </c>
      <c r="M3967" s="6" t="n">
        <v>46493</v>
      </c>
      <c r="N3967" s="6" t="n">
        <v>50875</v>
      </c>
      <c r="O3967" t="n">
        <v>26</v>
      </c>
    </row>
    <row r="3968" hidden="1" s="287">
      <c r="A3968" t="inlineStr">
        <is>
          <t>V100061</t>
        </is>
      </c>
      <c r="B3968" t="n">
        <v>401</v>
      </c>
      <c r="C3968" t="n">
        <v>20</v>
      </c>
      <c r="D3968" t="inlineStr">
        <is>
          <t>Rail Cargo Austria AG</t>
        </is>
      </c>
      <c r="E3968" t="inlineStr">
        <is>
          <t>100020</t>
        </is>
      </c>
      <c r="F3968" t="inlineStr">
        <is>
          <t>Am Hauptbahnhof 2</t>
        </is>
      </c>
      <c r="G3968" t="inlineStr">
        <is>
          <t>1100</t>
        </is>
      </c>
      <c r="H3968" t="inlineStr">
        <is>
          <t>Wien</t>
        </is>
      </c>
      <c r="I3968" t="inlineStr">
        <is>
          <t>AT</t>
        </is>
      </c>
      <c r="J3968" t="inlineStr">
        <is>
          <t>EANOS_95</t>
        </is>
      </c>
      <c r="K3968" t="inlineStr"/>
      <c r="L3968" t="inlineStr">
        <is>
          <t>2025-0008</t>
        </is>
      </c>
      <c r="M3968" s="6" t="n">
        <v>46493</v>
      </c>
      <c r="N3968" s="6" t="n">
        <v>50875</v>
      </c>
      <c r="O3968" t="n">
        <v>26</v>
      </c>
    </row>
    <row r="3969" hidden="1" s="287">
      <c r="A3969" t="inlineStr">
        <is>
          <t>V100061</t>
        </is>
      </c>
      <c r="B3969" t="n">
        <v>402</v>
      </c>
      <c r="C3969" t="n">
        <v>20</v>
      </c>
      <c r="D3969" t="inlineStr">
        <is>
          <t>Rail Cargo Austria AG</t>
        </is>
      </c>
      <c r="E3969" t="inlineStr">
        <is>
          <t>100020</t>
        </is>
      </c>
      <c r="F3969" t="inlineStr">
        <is>
          <t>Am Hauptbahnhof 2</t>
        </is>
      </c>
      <c r="G3969" t="inlineStr">
        <is>
          <t>1100</t>
        </is>
      </c>
      <c r="H3969" t="inlineStr">
        <is>
          <t>Wien</t>
        </is>
      </c>
      <c r="I3969" t="inlineStr">
        <is>
          <t>AT</t>
        </is>
      </c>
      <c r="J3969" t="inlineStr">
        <is>
          <t>EANOS_95</t>
        </is>
      </c>
      <c r="K3969" t="inlineStr"/>
      <c r="L3969" t="inlineStr">
        <is>
          <t>2025-0008</t>
        </is>
      </c>
      <c r="M3969" s="6" t="n">
        <v>46493</v>
      </c>
      <c r="N3969" s="6" t="n">
        <v>50875</v>
      </c>
      <c r="O3969" t="n">
        <v>26</v>
      </c>
    </row>
    <row r="3970" hidden="1" s="287">
      <c r="A3970" t="inlineStr">
        <is>
          <t>V100061</t>
        </is>
      </c>
      <c r="B3970" t="n">
        <v>403</v>
      </c>
      <c r="C3970" t="n">
        <v>20</v>
      </c>
      <c r="D3970" t="inlineStr">
        <is>
          <t>Rail Cargo Austria AG</t>
        </is>
      </c>
      <c r="E3970" t="inlineStr">
        <is>
          <t>100020</t>
        </is>
      </c>
      <c r="F3970" t="inlineStr">
        <is>
          <t>Am Hauptbahnhof 2</t>
        </is>
      </c>
      <c r="G3970" t="inlineStr">
        <is>
          <t>1100</t>
        </is>
      </c>
      <c r="H3970" t="inlineStr">
        <is>
          <t>Wien</t>
        </is>
      </c>
      <c r="I3970" t="inlineStr">
        <is>
          <t>AT</t>
        </is>
      </c>
      <c r="J3970" t="inlineStr">
        <is>
          <t>EANOS_95</t>
        </is>
      </c>
      <c r="K3970" t="inlineStr"/>
      <c r="L3970" t="inlineStr">
        <is>
          <t>2025-0008</t>
        </is>
      </c>
      <c r="M3970" s="6" t="n">
        <v>46493</v>
      </c>
      <c r="N3970" s="6" t="n">
        <v>50875</v>
      </c>
      <c r="O3970" t="n">
        <v>26</v>
      </c>
    </row>
    <row r="3971" hidden="1" s="287">
      <c r="A3971" t="inlineStr">
        <is>
          <t>V100061</t>
        </is>
      </c>
      <c r="B3971" t="n">
        <v>404</v>
      </c>
      <c r="C3971" t="n">
        <v>20</v>
      </c>
      <c r="D3971" t="inlineStr">
        <is>
          <t>Rail Cargo Austria AG</t>
        </is>
      </c>
      <c r="E3971" t="inlineStr">
        <is>
          <t>100020</t>
        </is>
      </c>
      <c r="F3971" t="inlineStr">
        <is>
          <t>Am Hauptbahnhof 2</t>
        </is>
      </c>
      <c r="G3971" t="inlineStr">
        <is>
          <t>1100</t>
        </is>
      </c>
      <c r="H3971" t="inlineStr">
        <is>
          <t>Wien</t>
        </is>
      </c>
      <c r="I3971" t="inlineStr">
        <is>
          <t>AT</t>
        </is>
      </c>
      <c r="J3971" t="inlineStr">
        <is>
          <t>EANOS_95</t>
        </is>
      </c>
      <c r="K3971" t="inlineStr"/>
      <c r="L3971" t="inlineStr">
        <is>
          <t>2025-0008</t>
        </is>
      </c>
      <c r="M3971" s="6" t="n">
        <v>46493</v>
      </c>
      <c r="N3971" s="6" t="n">
        <v>50875</v>
      </c>
      <c r="O3971" t="n">
        <v>26</v>
      </c>
    </row>
    <row r="3972" hidden="1" s="287">
      <c r="A3972" t="inlineStr">
        <is>
          <t>V100061</t>
        </is>
      </c>
      <c r="B3972" t="n">
        <v>405</v>
      </c>
      <c r="C3972" t="n">
        <v>20</v>
      </c>
      <c r="D3972" t="inlineStr">
        <is>
          <t>Rail Cargo Austria AG</t>
        </is>
      </c>
      <c r="E3972" t="inlineStr">
        <is>
          <t>100020</t>
        </is>
      </c>
      <c r="F3972" t="inlineStr">
        <is>
          <t>Am Hauptbahnhof 2</t>
        </is>
      </c>
      <c r="G3972" t="inlineStr">
        <is>
          <t>1100</t>
        </is>
      </c>
      <c r="H3972" t="inlineStr">
        <is>
          <t>Wien</t>
        </is>
      </c>
      <c r="I3972" t="inlineStr">
        <is>
          <t>AT</t>
        </is>
      </c>
      <c r="J3972" t="inlineStr">
        <is>
          <t>EANOS_95</t>
        </is>
      </c>
      <c r="K3972" t="inlineStr"/>
      <c r="L3972" t="inlineStr">
        <is>
          <t>2025-0008</t>
        </is>
      </c>
      <c r="M3972" s="6" t="n">
        <v>46493</v>
      </c>
      <c r="N3972" s="6" t="n">
        <v>50875</v>
      </c>
      <c r="O3972" t="n">
        <v>26</v>
      </c>
    </row>
    <row r="3973" hidden="1" s="287">
      <c r="A3973" t="inlineStr">
        <is>
          <t>V100061</t>
        </is>
      </c>
      <c r="B3973" t="n">
        <v>406</v>
      </c>
      <c r="C3973" t="n">
        <v>20</v>
      </c>
      <c r="D3973" t="inlineStr">
        <is>
          <t>Rail Cargo Austria AG</t>
        </is>
      </c>
      <c r="E3973" t="inlineStr">
        <is>
          <t>100020</t>
        </is>
      </c>
      <c r="F3973" t="inlineStr">
        <is>
          <t>Am Hauptbahnhof 2</t>
        </is>
      </c>
      <c r="G3973" t="inlineStr">
        <is>
          <t>1100</t>
        </is>
      </c>
      <c r="H3973" t="inlineStr">
        <is>
          <t>Wien</t>
        </is>
      </c>
      <c r="I3973" t="inlineStr">
        <is>
          <t>AT</t>
        </is>
      </c>
      <c r="J3973" t="inlineStr">
        <is>
          <t>EANOS_95</t>
        </is>
      </c>
      <c r="K3973" t="inlineStr"/>
      <c r="L3973" t="inlineStr">
        <is>
          <t>2025-0008</t>
        </is>
      </c>
      <c r="M3973" s="6" t="n">
        <v>46493</v>
      </c>
      <c r="N3973" s="6" t="n">
        <v>50875</v>
      </c>
      <c r="O3973" t="n">
        <v>26</v>
      </c>
    </row>
    <row r="3974" hidden="1" s="287">
      <c r="A3974" t="inlineStr">
        <is>
          <t>V100061</t>
        </is>
      </c>
      <c r="B3974" t="n">
        <v>407</v>
      </c>
      <c r="C3974" t="n">
        <v>20</v>
      </c>
      <c r="D3974" t="inlineStr">
        <is>
          <t>Rail Cargo Austria AG</t>
        </is>
      </c>
      <c r="E3974" t="inlineStr">
        <is>
          <t>100020</t>
        </is>
      </c>
      <c r="F3974" t="inlineStr">
        <is>
          <t>Am Hauptbahnhof 2</t>
        </is>
      </c>
      <c r="G3974" t="inlineStr">
        <is>
          <t>1100</t>
        </is>
      </c>
      <c r="H3974" t="inlineStr">
        <is>
          <t>Wien</t>
        </is>
      </c>
      <c r="I3974" t="inlineStr">
        <is>
          <t>AT</t>
        </is>
      </c>
      <c r="J3974" t="inlineStr">
        <is>
          <t>EANOS_95</t>
        </is>
      </c>
      <c r="K3974" t="inlineStr"/>
      <c r="L3974" t="inlineStr">
        <is>
          <t>2025-0008</t>
        </is>
      </c>
      <c r="M3974" s="6" t="n">
        <v>46493</v>
      </c>
      <c r="N3974" s="6" t="n">
        <v>50875</v>
      </c>
      <c r="O3974" t="n">
        <v>26</v>
      </c>
    </row>
    <row r="3975" hidden="1" s="287">
      <c r="A3975" t="inlineStr">
        <is>
          <t>V100061</t>
        </is>
      </c>
      <c r="B3975" t="n">
        <v>408</v>
      </c>
      <c r="C3975" t="n">
        <v>20</v>
      </c>
      <c r="D3975" t="inlineStr">
        <is>
          <t>Rail Cargo Austria AG</t>
        </is>
      </c>
      <c r="E3975" t="inlineStr">
        <is>
          <t>100020</t>
        </is>
      </c>
      <c r="F3975" t="inlineStr">
        <is>
          <t>Am Hauptbahnhof 2</t>
        </is>
      </c>
      <c r="G3975" t="inlineStr">
        <is>
          <t>1100</t>
        </is>
      </c>
      <c r="H3975" t="inlineStr">
        <is>
          <t>Wien</t>
        </is>
      </c>
      <c r="I3975" t="inlineStr">
        <is>
          <t>AT</t>
        </is>
      </c>
      <c r="J3975" t="inlineStr">
        <is>
          <t>EANOS_95</t>
        </is>
      </c>
      <c r="K3975" t="inlineStr"/>
      <c r="L3975" t="inlineStr">
        <is>
          <t>2025-0008</t>
        </is>
      </c>
      <c r="M3975" s="6" t="n">
        <v>46493</v>
      </c>
      <c r="N3975" s="6" t="n">
        <v>50875</v>
      </c>
      <c r="O3975" t="n">
        <v>26</v>
      </c>
    </row>
    <row r="3976" hidden="1" s="287">
      <c r="A3976" t="inlineStr">
        <is>
          <t>V100061</t>
        </is>
      </c>
      <c r="B3976" t="n">
        <v>409</v>
      </c>
      <c r="C3976" t="n">
        <v>20</v>
      </c>
      <c r="D3976" t="inlineStr">
        <is>
          <t>Rail Cargo Austria AG</t>
        </is>
      </c>
      <c r="E3976" t="inlineStr">
        <is>
          <t>100020</t>
        </is>
      </c>
      <c r="F3976" t="inlineStr">
        <is>
          <t>Am Hauptbahnhof 2</t>
        </is>
      </c>
      <c r="G3976" t="inlineStr">
        <is>
          <t>1100</t>
        </is>
      </c>
      <c r="H3976" t="inlineStr">
        <is>
          <t>Wien</t>
        </is>
      </c>
      <c r="I3976" t="inlineStr">
        <is>
          <t>AT</t>
        </is>
      </c>
      <c r="J3976" t="inlineStr">
        <is>
          <t>EANOS_95</t>
        </is>
      </c>
      <c r="K3976" t="inlineStr"/>
      <c r="L3976" t="inlineStr">
        <is>
          <t>2025-0008</t>
        </is>
      </c>
      <c r="M3976" s="6" t="n">
        <v>46493</v>
      </c>
      <c r="N3976" s="6" t="n">
        <v>50875</v>
      </c>
      <c r="O3976" t="n">
        <v>26</v>
      </c>
    </row>
    <row r="3977" hidden="1" s="287">
      <c r="A3977" t="inlineStr">
        <is>
          <t>V100061</t>
        </is>
      </c>
      <c r="B3977" t="n">
        <v>410</v>
      </c>
      <c r="C3977" t="n">
        <v>20</v>
      </c>
      <c r="D3977" t="inlineStr">
        <is>
          <t>Rail Cargo Austria AG</t>
        </is>
      </c>
      <c r="E3977" t="inlineStr">
        <is>
          <t>100020</t>
        </is>
      </c>
      <c r="F3977" t="inlineStr">
        <is>
          <t>Am Hauptbahnhof 2</t>
        </is>
      </c>
      <c r="G3977" t="inlineStr">
        <is>
          <t>1100</t>
        </is>
      </c>
      <c r="H3977" t="inlineStr">
        <is>
          <t>Wien</t>
        </is>
      </c>
      <c r="I3977" t="inlineStr">
        <is>
          <t>AT</t>
        </is>
      </c>
      <c r="J3977" t="inlineStr">
        <is>
          <t>EANOS_95</t>
        </is>
      </c>
      <c r="K3977" t="inlineStr"/>
      <c r="L3977" t="inlineStr">
        <is>
          <t>2025-0008</t>
        </is>
      </c>
      <c r="M3977" s="6" t="n">
        <v>46493</v>
      </c>
      <c r="N3977" s="6" t="n">
        <v>50875</v>
      </c>
      <c r="O3977" t="n">
        <v>26</v>
      </c>
    </row>
    <row r="3978" hidden="1" s="287">
      <c r="A3978" t="inlineStr">
        <is>
          <t>V100061</t>
        </is>
      </c>
      <c r="B3978" t="n">
        <v>411</v>
      </c>
      <c r="C3978" t="n">
        <v>20</v>
      </c>
      <c r="D3978" t="inlineStr">
        <is>
          <t>Rail Cargo Austria AG</t>
        </is>
      </c>
      <c r="E3978" t="inlineStr">
        <is>
          <t>100020</t>
        </is>
      </c>
      <c r="F3978" t="inlineStr">
        <is>
          <t>Am Hauptbahnhof 2</t>
        </is>
      </c>
      <c r="G3978" t="inlineStr">
        <is>
          <t>1100</t>
        </is>
      </c>
      <c r="H3978" t="inlineStr">
        <is>
          <t>Wien</t>
        </is>
      </c>
      <c r="I3978" t="inlineStr">
        <is>
          <t>AT</t>
        </is>
      </c>
      <c r="J3978" t="inlineStr">
        <is>
          <t>EANOS_95</t>
        </is>
      </c>
      <c r="K3978" t="inlineStr"/>
      <c r="L3978" t="inlineStr">
        <is>
          <t>2025-0008</t>
        </is>
      </c>
      <c r="M3978" s="6" t="n">
        <v>46493</v>
      </c>
      <c r="N3978" s="6" t="n">
        <v>50875</v>
      </c>
      <c r="O3978" t="n">
        <v>26</v>
      </c>
    </row>
    <row r="3979" hidden="1" s="287">
      <c r="A3979" t="inlineStr">
        <is>
          <t>V100061</t>
        </is>
      </c>
      <c r="B3979" t="n">
        <v>412</v>
      </c>
      <c r="C3979" t="n">
        <v>20</v>
      </c>
      <c r="D3979" t="inlineStr">
        <is>
          <t>Rail Cargo Austria AG</t>
        </is>
      </c>
      <c r="E3979" t="inlineStr">
        <is>
          <t>100020</t>
        </is>
      </c>
      <c r="F3979" t="inlineStr">
        <is>
          <t>Am Hauptbahnhof 2</t>
        </is>
      </c>
      <c r="G3979" t="inlineStr">
        <is>
          <t>1100</t>
        </is>
      </c>
      <c r="H3979" t="inlineStr">
        <is>
          <t>Wien</t>
        </is>
      </c>
      <c r="I3979" t="inlineStr">
        <is>
          <t>AT</t>
        </is>
      </c>
      <c r="J3979" t="inlineStr">
        <is>
          <t>EANOS_95</t>
        </is>
      </c>
      <c r="K3979" t="inlineStr"/>
      <c r="L3979" t="inlineStr">
        <is>
          <t>2025-0008</t>
        </is>
      </c>
      <c r="M3979" s="6" t="n">
        <v>46493</v>
      </c>
      <c r="N3979" s="6" t="n">
        <v>50875</v>
      </c>
      <c r="O3979" t="n">
        <v>26</v>
      </c>
    </row>
    <row r="3980" hidden="1" s="287">
      <c r="A3980" t="inlineStr">
        <is>
          <t>V100061</t>
        </is>
      </c>
      <c r="B3980" t="n">
        <v>413</v>
      </c>
      <c r="C3980" t="n">
        <v>20</v>
      </c>
      <c r="D3980" t="inlineStr">
        <is>
          <t>Rail Cargo Austria AG</t>
        </is>
      </c>
      <c r="E3980" t="inlineStr">
        <is>
          <t>100020</t>
        </is>
      </c>
      <c r="F3980" t="inlineStr">
        <is>
          <t>Am Hauptbahnhof 2</t>
        </is>
      </c>
      <c r="G3980" t="inlineStr">
        <is>
          <t>1100</t>
        </is>
      </c>
      <c r="H3980" t="inlineStr">
        <is>
          <t>Wien</t>
        </is>
      </c>
      <c r="I3980" t="inlineStr">
        <is>
          <t>AT</t>
        </is>
      </c>
      <c r="J3980" t="inlineStr">
        <is>
          <t>EANOS_95</t>
        </is>
      </c>
      <c r="K3980" t="inlineStr"/>
      <c r="L3980" t="inlineStr">
        <is>
          <t>2025-0008</t>
        </is>
      </c>
      <c r="M3980" s="6" t="n">
        <v>46493</v>
      </c>
      <c r="N3980" s="6" t="n">
        <v>50875</v>
      </c>
      <c r="O3980" t="n">
        <v>26</v>
      </c>
    </row>
    <row r="3981" hidden="1" s="287">
      <c r="A3981" t="inlineStr">
        <is>
          <t>V100061</t>
        </is>
      </c>
      <c r="B3981" t="n">
        <v>414</v>
      </c>
      <c r="C3981" t="n">
        <v>20</v>
      </c>
      <c r="D3981" t="inlineStr">
        <is>
          <t>Rail Cargo Austria AG</t>
        </is>
      </c>
      <c r="E3981" t="inlineStr">
        <is>
          <t>100020</t>
        </is>
      </c>
      <c r="F3981" t="inlineStr">
        <is>
          <t>Am Hauptbahnhof 2</t>
        </is>
      </c>
      <c r="G3981" t="inlineStr">
        <is>
          <t>1100</t>
        </is>
      </c>
      <c r="H3981" t="inlineStr">
        <is>
          <t>Wien</t>
        </is>
      </c>
      <c r="I3981" t="inlineStr">
        <is>
          <t>AT</t>
        </is>
      </c>
      <c r="J3981" t="inlineStr">
        <is>
          <t>EANOS_95</t>
        </is>
      </c>
      <c r="K3981" t="inlineStr"/>
      <c r="L3981" t="inlineStr">
        <is>
          <t>2025-0008</t>
        </is>
      </c>
      <c r="M3981" s="6" t="n">
        <v>46493</v>
      </c>
      <c r="N3981" s="6" t="n">
        <v>50875</v>
      </c>
      <c r="O3981" t="n">
        <v>26</v>
      </c>
    </row>
    <row r="3982" hidden="1" s="287">
      <c r="A3982" t="inlineStr">
        <is>
          <t>V100061</t>
        </is>
      </c>
      <c r="B3982" t="n">
        <v>415</v>
      </c>
      <c r="C3982" t="n">
        <v>20</v>
      </c>
      <c r="D3982" t="inlineStr">
        <is>
          <t>Rail Cargo Austria AG</t>
        </is>
      </c>
      <c r="E3982" t="inlineStr">
        <is>
          <t>100020</t>
        </is>
      </c>
      <c r="F3982" t="inlineStr">
        <is>
          <t>Am Hauptbahnhof 2</t>
        </is>
      </c>
      <c r="G3982" t="inlineStr">
        <is>
          <t>1100</t>
        </is>
      </c>
      <c r="H3982" t="inlineStr">
        <is>
          <t>Wien</t>
        </is>
      </c>
      <c r="I3982" t="inlineStr">
        <is>
          <t>AT</t>
        </is>
      </c>
      <c r="J3982" t="inlineStr">
        <is>
          <t>EANOS_95</t>
        </is>
      </c>
      <c r="K3982" t="inlineStr"/>
      <c r="L3982" t="inlineStr">
        <is>
          <t>2025-0008</t>
        </is>
      </c>
      <c r="M3982" s="6" t="n">
        <v>46493</v>
      </c>
      <c r="N3982" s="6" t="n">
        <v>50875</v>
      </c>
      <c r="O3982" t="n">
        <v>26</v>
      </c>
    </row>
    <row r="3983" hidden="1" s="287">
      <c r="A3983" t="inlineStr">
        <is>
          <t>V100061</t>
        </is>
      </c>
      <c r="B3983" t="n">
        <v>416</v>
      </c>
      <c r="C3983" t="n">
        <v>20</v>
      </c>
      <c r="D3983" t="inlineStr">
        <is>
          <t>Rail Cargo Austria AG</t>
        </is>
      </c>
      <c r="E3983" t="inlineStr">
        <is>
          <t>100020</t>
        </is>
      </c>
      <c r="F3983" t="inlineStr">
        <is>
          <t>Am Hauptbahnhof 2</t>
        </is>
      </c>
      <c r="G3983" t="inlineStr">
        <is>
          <t>1100</t>
        </is>
      </c>
      <c r="H3983" t="inlineStr">
        <is>
          <t>Wien</t>
        </is>
      </c>
      <c r="I3983" t="inlineStr">
        <is>
          <t>AT</t>
        </is>
      </c>
      <c r="J3983" t="inlineStr">
        <is>
          <t>EANOS_95</t>
        </is>
      </c>
      <c r="K3983" t="inlineStr"/>
      <c r="L3983" t="inlineStr">
        <is>
          <t>2025-0008</t>
        </is>
      </c>
      <c r="M3983" s="6" t="n">
        <v>46493</v>
      </c>
      <c r="N3983" s="6" t="n">
        <v>50875</v>
      </c>
      <c r="O3983" t="n">
        <v>26</v>
      </c>
    </row>
    <row r="3984" hidden="1" s="287">
      <c r="A3984" t="inlineStr">
        <is>
          <t>V100061</t>
        </is>
      </c>
      <c r="B3984" t="n">
        <v>417</v>
      </c>
      <c r="C3984" t="n">
        <v>20</v>
      </c>
      <c r="D3984" t="inlineStr">
        <is>
          <t>Rail Cargo Austria AG</t>
        </is>
      </c>
      <c r="E3984" t="inlineStr">
        <is>
          <t>100020</t>
        </is>
      </c>
      <c r="F3984" t="inlineStr">
        <is>
          <t>Am Hauptbahnhof 2</t>
        </is>
      </c>
      <c r="G3984" t="inlineStr">
        <is>
          <t>1100</t>
        </is>
      </c>
      <c r="H3984" t="inlineStr">
        <is>
          <t>Wien</t>
        </is>
      </c>
      <c r="I3984" t="inlineStr">
        <is>
          <t>AT</t>
        </is>
      </c>
      <c r="J3984" t="inlineStr">
        <is>
          <t>EANOS_95</t>
        </is>
      </c>
      <c r="K3984" t="inlineStr"/>
      <c r="L3984" t="inlineStr">
        <is>
          <t>2025-0008</t>
        </is>
      </c>
      <c r="M3984" s="6" t="n">
        <v>46493</v>
      </c>
      <c r="N3984" s="6" t="n">
        <v>50875</v>
      </c>
      <c r="O3984" t="n">
        <v>26</v>
      </c>
    </row>
    <row r="3985" hidden="1" s="287">
      <c r="A3985" t="inlineStr">
        <is>
          <t>V100061</t>
        </is>
      </c>
      <c r="B3985" t="n">
        <v>418</v>
      </c>
      <c r="C3985" t="n">
        <v>20</v>
      </c>
      <c r="D3985" t="inlineStr">
        <is>
          <t>Rail Cargo Austria AG</t>
        </is>
      </c>
      <c r="E3985" t="inlineStr">
        <is>
          <t>100020</t>
        </is>
      </c>
      <c r="F3985" t="inlineStr">
        <is>
          <t>Am Hauptbahnhof 2</t>
        </is>
      </c>
      <c r="G3985" t="inlineStr">
        <is>
          <t>1100</t>
        </is>
      </c>
      <c r="H3985" t="inlineStr">
        <is>
          <t>Wien</t>
        </is>
      </c>
      <c r="I3985" t="inlineStr">
        <is>
          <t>AT</t>
        </is>
      </c>
      <c r="J3985" t="inlineStr">
        <is>
          <t>EANOS_95</t>
        </is>
      </c>
      <c r="K3985" t="inlineStr"/>
      <c r="L3985" t="inlineStr">
        <is>
          <t>2025-0008</t>
        </is>
      </c>
      <c r="M3985" s="6" t="n">
        <v>46493</v>
      </c>
      <c r="N3985" s="6" t="n">
        <v>50875</v>
      </c>
      <c r="O3985" t="n">
        <v>26</v>
      </c>
    </row>
    <row r="3986" hidden="1" s="287">
      <c r="A3986" t="inlineStr">
        <is>
          <t>V100061</t>
        </is>
      </c>
      <c r="B3986" t="n">
        <v>419</v>
      </c>
      <c r="C3986" t="n">
        <v>20</v>
      </c>
      <c r="D3986" t="inlineStr">
        <is>
          <t>Rail Cargo Austria AG</t>
        </is>
      </c>
      <c r="E3986" t="inlineStr">
        <is>
          <t>100020</t>
        </is>
      </c>
      <c r="F3986" t="inlineStr">
        <is>
          <t>Am Hauptbahnhof 2</t>
        </is>
      </c>
      <c r="G3986" t="inlineStr">
        <is>
          <t>1100</t>
        </is>
      </c>
      <c r="H3986" t="inlineStr">
        <is>
          <t>Wien</t>
        </is>
      </c>
      <c r="I3986" t="inlineStr">
        <is>
          <t>AT</t>
        </is>
      </c>
      <c r="J3986" t="inlineStr">
        <is>
          <t>EANOS_95</t>
        </is>
      </c>
      <c r="K3986" t="inlineStr"/>
      <c r="L3986" t="inlineStr">
        <is>
          <t>2025-0008</t>
        </is>
      </c>
      <c r="M3986" s="6" t="n">
        <v>46493</v>
      </c>
      <c r="N3986" s="6" t="n">
        <v>50875</v>
      </c>
      <c r="O3986" t="n">
        <v>26</v>
      </c>
    </row>
    <row r="3987" hidden="1" s="287">
      <c r="A3987" t="inlineStr">
        <is>
          <t>V100061</t>
        </is>
      </c>
      <c r="B3987" t="n">
        <v>420</v>
      </c>
      <c r="C3987" t="n">
        <v>20</v>
      </c>
      <c r="D3987" t="inlineStr">
        <is>
          <t>Rail Cargo Austria AG</t>
        </is>
      </c>
      <c r="E3987" t="inlineStr">
        <is>
          <t>100020</t>
        </is>
      </c>
      <c r="F3987" t="inlineStr">
        <is>
          <t>Am Hauptbahnhof 2</t>
        </is>
      </c>
      <c r="G3987" t="inlineStr">
        <is>
          <t>1100</t>
        </is>
      </c>
      <c r="H3987" t="inlineStr">
        <is>
          <t>Wien</t>
        </is>
      </c>
      <c r="I3987" t="inlineStr">
        <is>
          <t>AT</t>
        </is>
      </c>
      <c r="J3987" t="inlineStr">
        <is>
          <t>EANOS_95</t>
        </is>
      </c>
      <c r="K3987" t="inlineStr"/>
      <c r="L3987" t="inlineStr">
        <is>
          <t>2025-0008</t>
        </is>
      </c>
      <c r="M3987" s="6" t="n">
        <v>46493</v>
      </c>
      <c r="N3987" s="6" t="n">
        <v>50875</v>
      </c>
      <c r="O3987" t="n">
        <v>26</v>
      </c>
    </row>
    <row r="3988" hidden="1" s="287">
      <c r="A3988" t="inlineStr">
        <is>
          <t>V100061</t>
        </is>
      </c>
      <c r="B3988" t="n">
        <v>421</v>
      </c>
      <c r="C3988" t="n">
        <v>20</v>
      </c>
      <c r="D3988" t="inlineStr">
        <is>
          <t>Rail Cargo Austria AG</t>
        </is>
      </c>
      <c r="E3988" t="inlineStr">
        <is>
          <t>100020</t>
        </is>
      </c>
      <c r="F3988" t="inlineStr">
        <is>
          <t>Am Hauptbahnhof 2</t>
        </is>
      </c>
      <c r="G3988" t="inlineStr">
        <is>
          <t>1100</t>
        </is>
      </c>
      <c r="H3988" t="inlineStr">
        <is>
          <t>Wien</t>
        </is>
      </c>
      <c r="I3988" t="inlineStr">
        <is>
          <t>AT</t>
        </is>
      </c>
      <c r="J3988" t="inlineStr">
        <is>
          <t>EANOS_95</t>
        </is>
      </c>
      <c r="K3988" t="inlineStr"/>
      <c r="L3988" t="inlineStr">
        <is>
          <t>2025-0008</t>
        </is>
      </c>
      <c r="M3988" s="6" t="n">
        <v>46493</v>
      </c>
      <c r="N3988" s="6" t="n">
        <v>50875</v>
      </c>
      <c r="O3988" t="n">
        <v>26</v>
      </c>
    </row>
    <row r="3989" hidden="1" s="287">
      <c r="A3989" t="inlineStr">
        <is>
          <t>V100061</t>
        </is>
      </c>
      <c r="B3989" t="n">
        <v>422</v>
      </c>
      <c r="C3989" t="n">
        <v>20</v>
      </c>
      <c r="D3989" t="inlineStr">
        <is>
          <t>Rail Cargo Austria AG</t>
        </is>
      </c>
      <c r="E3989" t="inlineStr">
        <is>
          <t>100020</t>
        </is>
      </c>
      <c r="F3989" t="inlineStr">
        <is>
          <t>Am Hauptbahnhof 2</t>
        </is>
      </c>
      <c r="G3989" t="inlineStr">
        <is>
          <t>1100</t>
        </is>
      </c>
      <c r="H3989" t="inlineStr">
        <is>
          <t>Wien</t>
        </is>
      </c>
      <c r="I3989" t="inlineStr">
        <is>
          <t>AT</t>
        </is>
      </c>
      <c r="J3989" t="inlineStr">
        <is>
          <t>EANOS_95</t>
        </is>
      </c>
      <c r="K3989" t="inlineStr"/>
      <c r="L3989" t="inlineStr">
        <is>
          <t>2025-0008</t>
        </is>
      </c>
      <c r="M3989" s="6" t="n">
        <v>46493</v>
      </c>
      <c r="N3989" s="6" t="n">
        <v>50875</v>
      </c>
      <c r="O3989" t="n">
        <v>26</v>
      </c>
    </row>
    <row r="3990" hidden="1" s="287">
      <c r="A3990" t="inlineStr">
        <is>
          <t>V100061</t>
        </is>
      </c>
      <c r="B3990" t="n">
        <v>423</v>
      </c>
      <c r="C3990" t="n">
        <v>20</v>
      </c>
      <c r="D3990" t="inlineStr">
        <is>
          <t>Rail Cargo Austria AG</t>
        </is>
      </c>
      <c r="E3990" t="inlineStr">
        <is>
          <t>100020</t>
        </is>
      </c>
      <c r="F3990" t="inlineStr">
        <is>
          <t>Am Hauptbahnhof 2</t>
        </is>
      </c>
      <c r="G3990" t="inlineStr">
        <is>
          <t>1100</t>
        </is>
      </c>
      <c r="H3990" t="inlineStr">
        <is>
          <t>Wien</t>
        </is>
      </c>
      <c r="I3990" t="inlineStr">
        <is>
          <t>AT</t>
        </is>
      </c>
      <c r="J3990" t="inlineStr">
        <is>
          <t>EANOS_95</t>
        </is>
      </c>
      <c r="K3990" t="inlineStr"/>
      <c r="L3990" t="inlineStr">
        <is>
          <t>2025-0008</t>
        </is>
      </c>
      <c r="M3990" s="6" t="n">
        <v>46493</v>
      </c>
      <c r="N3990" s="6" t="n">
        <v>50875</v>
      </c>
      <c r="O3990" t="n">
        <v>26</v>
      </c>
    </row>
    <row r="3991" hidden="1" s="287">
      <c r="A3991" t="inlineStr">
        <is>
          <t>V100061</t>
        </is>
      </c>
      <c r="B3991" t="n">
        <v>424</v>
      </c>
      <c r="C3991" t="n">
        <v>20</v>
      </c>
      <c r="D3991" t="inlineStr">
        <is>
          <t>Rail Cargo Austria AG</t>
        </is>
      </c>
      <c r="E3991" t="inlineStr">
        <is>
          <t>100020</t>
        </is>
      </c>
      <c r="F3991" t="inlineStr">
        <is>
          <t>Am Hauptbahnhof 2</t>
        </is>
      </c>
      <c r="G3991" t="inlineStr">
        <is>
          <t>1100</t>
        </is>
      </c>
      <c r="H3991" t="inlineStr">
        <is>
          <t>Wien</t>
        </is>
      </c>
      <c r="I3991" t="inlineStr">
        <is>
          <t>AT</t>
        </is>
      </c>
      <c r="J3991" t="inlineStr">
        <is>
          <t>EANOS_95</t>
        </is>
      </c>
      <c r="K3991" t="inlineStr"/>
      <c r="L3991" t="inlineStr">
        <is>
          <t>2025-0008</t>
        </is>
      </c>
      <c r="M3991" s="6" t="n">
        <v>46521</v>
      </c>
      <c r="N3991" s="6" t="n">
        <v>50903</v>
      </c>
      <c r="O3991" t="n">
        <v>26</v>
      </c>
    </row>
    <row r="3992" hidden="1" s="287">
      <c r="A3992" t="inlineStr">
        <is>
          <t>V100061</t>
        </is>
      </c>
      <c r="B3992" t="n">
        <v>425</v>
      </c>
      <c r="C3992" t="n">
        <v>20</v>
      </c>
      <c r="D3992" t="inlineStr">
        <is>
          <t>Rail Cargo Austria AG</t>
        </is>
      </c>
      <c r="E3992" t="inlineStr">
        <is>
          <t>100020</t>
        </is>
      </c>
      <c r="F3992" t="inlineStr">
        <is>
          <t>Am Hauptbahnhof 2</t>
        </is>
      </c>
      <c r="G3992" t="inlineStr">
        <is>
          <t>1100</t>
        </is>
      </c>
      <c r="H3992" t="inlineStr">
        <is>
          <t>Wien</t>
        </is>
      </c>
      <c r="I3992" t="inlineStr">
        <is>
          <t>AT</t>
        </is>
      </c>
      <c r="J3992" t="inlineStr">
        <is>
          <t>EANOS_95</t>
        </is>
      </c>
      <c r="K3992" t="inlineStr"/>
      <c r="L3992" t="inlineStr">
        <is>
          <t>2025-0008</t>
        </is>
      </c>
      <c r="M3992" s="6" t="n">
        <v>46521</v>
      </c>
      <c r="N3992" s="6" t="n">
        <v>50903</v>
      </c>
      <c r="O3992" t="n">
        <v>26</v>
      </c>
    </row>
    <row r="3993" hidden="1" s="287">
      <c r="A3993" t="inlineStr">
        <is>
          <t>V100061</t>
        </is>
      </c>
      <c r="B3993" t="n">
        <v>426</v>
      </c>
      <c r="C3993" t="n">
        <v>20</v>
      </c>
      <c r="D3993" t="inlineStr">
        <is>
          <t>Rail Cargo Austria AG</t>
        </is>
      </c>
      <c r="E3993" t="inlineStr">
        <is>
          <t>100020</t>
        </is>
      </c>
      <c r="F3993" t="inlineStr">
        <is>
          <t>Am Hauptbahnhof 2</t>
        </is>
      </c>
      <c r="G3993" t="inlineStr">
        <is>
          <t>1100</t>
        </is>
      </c>
      <c r="H3993" t="inlineStr">
        <is>
          <t>Wien</t>
        </is>
      </c>
      <c r="I3993" t="inlineStr">
        <is>
          <t>AT</t>
        </is>
      </c>
      <c r="J3993" t="inlineStr">
        <is>
          <t>EANOS_95</t>
        </is>
      </c>
      <c r="K3993" t="inlineStr"/>
      <c r="L3993" t="inlineStr">
        <is>
          <t>2025-0008</t>
        </is>
      </c>
      <c r="M3993" s="6" t="n">
        <v>46521</v>
      </c>
      <c r="N3993" s="6" t="n">
        <v>50903</v>
      </c>
      <c r="O3993" t="n">
        <v>26</v>
      </c>
    </row>
    <row r="3994" hidden="1" s="287">
      <c r="A3994" t="inlineStr">
        <is>
          <t>V100061</t>
        </is>
      </c>
      <c r="B3994" t="n">
        <v>427</v>
      </c>
      <c r="C3994" t="n">
        <v>20</v>
      </c>
      <c r="D3994" t="inlineStr">
        <is>
          <t>Rail Cargo Austria AG</t>
        </is>
      </c>
      <c r="E3994" t="inlineStr">
        <is>
          <t>100020</t>
        </is>
      </c>
      <c r="F3994" t="inlineStr">
        <is>
          <t>Am Hauptbahnhof 2</t>
        </is>
      </c>
      <c r="G3994" t="inlineStr">
        <is>
          <t>1100</t>
        </is>
      </c>
      <c r="H3994" t="inlineStr">
        <is>
          <t>Wien</t>
        </is>
      </c>
      <c r="I3994" t="inlineStr">
        <is>
          <t>AT</t>
        </is>
      </c>
      <c r="J3994" t="inlineStr">
        <is>
          <t>EANOS_95</t>
        </is>
      </c>
      <c r="K3994" t="inlineStr"/>
      <c r="L3994" t="inlineStr">
        <is>
          <t>2025-0008</t>
        </is>
      </c>
      <c r="M3994" s="6" t="n">
        <v>46521</v>
      </c>
      <c r="N3994" s="6" t="n">
        <v>50903</v>
      </c>
      <c r="O3994" t="n">
        <v>26</v>
      </c>
    </row>
    <row r="3995" hidden="1" s="287">
      <c r="A3995" t="inlineStr">
        <is>
          <t>V100061</t>
        </is>
      </c>
      <c r="B3995" t="n">
        <v>428</v>
      </c>
      <c r="C3995" t="n">
        <v>20</v>
      </c>
      <c r="D3995" t="inlineStr">
        <is>
          <t>Rail Cargo Austria AG</t>
        </is>
      </c>
      <c r="E3995" t="inlineStr">
        <is>
          <t>100020</t>
        </is>
      </c>
      <c r="F3995" t="inlineStr">
        <is>
          <t>Am Hauptbahnhof 2</t>
        </is>
      </c>
      <c r="G3995" t="inlineStr">
        <is>
          <t>1100</t>
        </is>
      </c>
      <c r="H3995" t="inlineStr">
        <is>
          <t>Wien</t>
        </is>
      </c>
      <c r="I3995" t="inlineStr">
        <is>
          <t>AT</t>
        </is>
      </c>
      <c r="J3995" t="inlineStr">
        <is>
          <t>EANOS_95</t>
        </is>
      </c>
      <c r="K3995" t="inlineStr"/>
      <c r="L3995" t="inlineStr">
        <is>
          <t>2025-0008</t>
        </is>
      </c>
      <c r="M3995" s="6" t="n">
        <v>46521</v>
      </c>
      <c r="N3995" s="6" t="n">
        <v>50903</v>
      </c>
      <c r="O3995" t="n">
        <v>26</v>
      </c>
    </row>
    <row r="3996" hidden="1" s="287">
      <c r="A3996" t="inlineStr">
        <is>
          <t>V100061</t>
        </is>
      </c>
      <c r="B3996" t="n">
        <v>429</v>
      </c>
      <c r="C3996" t="n">
        <v>20</v>
      </c>
      <c r="D3996" t="inlineStr">
        <is>
          <t>Rail Cargo Austria AG</t>
        </is>
      </c>
      <c r="E3996" t="inlineStr">
        <is>
          <t>100020</t>
        </is>
      </c>
      <c r="F3996" t="inlineStr">
        <is>
          <t>Am Hauptbahnhof 2</t>
        </is>
      </c>
      <c r="G3996" t="inlineStr">
        <is>
          <t>1100</t>
        </is>
      </c>
      <c r="H3996" t="inlineStr">
        <is>
          <t>Wien</t>
        </is>
      </c>
      <c r="I3996" t="inlineStr">
        <is>
          <t>AT</t>
        </is>
      </c>
      <c r="J3996" t="inlineStr">
        <is>
          <t>EANOS_95</t>
        </is>
      </c>
      <c r="K3996" t="inlineStr"/>
      <c r="L3996" t="inlineStr">
        <is>
          <t>2025-0008</t>
        </is>
      </c>
      <c r="M3996" s="6" t="n">
        <v>46521</v>
      </c>
      <c r="N3996" s="6" t="n">
        <v>50903</v>
      </c>
      <c r="O3996" t="n">
        <v>26</v>
      </c>
    </row>
    <row r="3997" hidden="1" s="287">
      <c r="A3997" t="inlineStr">
        <is>
          <t>V100061</t>
        </is>
      </c>
      <c r="B3997" t="n">
        <v>430</v>
      </c>
      <c r="C3997" t="n">
        <v>20</v>
      </c>
      <c r="D3997" t="inlineStr">
        <is>
          <t>Rail Cargo Austria AG</t>
        </is>
      </c>
      <c r="E3997" t="inlineStr">
        <is>
          <t>100020</t>
        </is>
      </c>
      <c r="F3997" t="inlineStr">
        <is>
          <t>Am Hauptbahnhof 2</t>
        </is>
      </c>
      <c r="G3997" t="inlineStr">
        <is>
          <t>1100</t>
        </is>
      </c>
      <c r="H3997" t="inlineStr">
        <is>
          <t>Wien</t>
        </is>
      </c>
      <c r="I3997" t="inlineStr">
        <is>
          <t>AT</t>
        </is>
      </c>
      <c r="J3997" t="inlineStr">
        <is>
          <t>EANOS_95</t>
        </is>
      </c>
      <c r="K3997" t="inlineStr"/>
      <c r="L3997" t="inlineStr">
        <is>
          <t>2025-0008</t>
        </is>
      </c>
      <c r="M3997" s="6" t="n">
        <v>46521</v>
      </c>
      <c r="N3997" s="6" t="n">
        <v>50903</v>
      </c>
      <c r="O3997" t="n">
        <v>26</v>
      </c>
    </row>
    <row r="3998" hidden="1" s="287">
      <c r="A3998" t="inlineStr">
        <is>
          <t>V100061</t>
        </is>
      </c>
      <c r="B3998" t="n">
        <v>431</v>
      </c>
      <c r="C3998" t="n">
        <v>20</v>
      </c>
      <c r="D3998" t="inlineStr">
        <is>
          <t>Rail Cargo Austria AG</t>
        </is>
      </c>
      <c r="E3998" t="inlineStr">
        <is>
          <t>100020</t>
        </is>
      </c>
      <c r="F3998" t="inlineStr">
        <is>
          <t>Am Hauptbahnhof 2</t>
        </is>
      </c>
      <c r="G3998" t="inlineStr">
        <is>
          <t>1100</t>
        </is>
      </c>
      <c r="H3998" t="inlineStr">
        <is>
          <t>Wien</t>
        </is>
      </c>
      <c r="I3998" t="inlineStr">
        <is>
          <t>AT</t>
        </is>
      </c>
      <c r="J3998" t="inlineStr">
        <is>
          <t>EANOS_95</t>
        </is>
      </c>
      <c r="K3998" t="inlineStr"/>
      <c r="L3998" t="inlineStr">
        <is>
          <t>2025-0008</t>
        </is>
      </c>
      <c r="M3998" s="6" t="n">
        <v>46521</v>
      </c>
      <c r="N3998" s="6" t="n">
        <v>50903</v>
      </c>
      <c r="O3998" t="n">
        <v>26</v>
      </c>
    </row>
    <row r="3999" hidden="1" s="287">
      <c r="A3999" t="inlineStr">
        <is>
          <t>V100061</t>
        </is>
      </c>
      <c r="B3999" t="n">
        <v>432</v>
      </c>
      <c r="C3999" t="n">
        <v>20</v>
      </c>
      <c r="D3999" t="inlineStr">
        <is>
          <t>Rail Cargo Austria AG</t>
        </is>
      </c>
      <c r="E3999" t="inlineStr">
        <is>
          <t>100020</t>
        </is>
      </c>
      <c r="F3999" t="inlineStr">
        <is>
          <t>Am Hauptbahnhof 2</t>
        </is>
      </c>
      <c r="G3999" t="inlineStr">
        <is>
          <t>1100</t>
        </is>
      </c>
      <c r="H3999" t="inlineStr">
        <is>
          <t>Wien</t>
        </is>
      </c>
      <c r="I3999" t="inlineStr">
        <is>
          <t>AT</t>
        </is>
      </c>
      <c r="J3999" t="inlineStr">
        <is>
          <t>EANOS_95</t>
        </is>
      </c>
      <c r="K3999" t="inlineStr"/>
      <c r="L3999" t="inlineStr">
        <is>
          <t>2025-0008</t>
        </is>
      </c>
      <c r="M3999" s="6" t="n">
        <v>46521</v>
      </c>
      <c r="N3999" s="6" t="n">
        <v>50903</v>
      </c>
      <c r="O3999" t="n">
        <v>26</v>
      </c>
    </row>
    <row r="4000" hidden="1" s="287">
      <c r="A4000" t="inlineStr">
        <is>
          <t>V100061</t>
        </is>
      </c>
      <c r="B4000" t="n">
        <v>433</v>
      </c>
      <c r="C4000" t="n">
        <v>20</v>
      </c>
      <c r="D4000" t="inlineStr">
        <is>
          <t>Rail Cargo Austria AG</t>
        </is>
      </c>
      <c r="E4000" t="inlineStr">
        <is>
          <t>100020</t>
        </is>
      </c>
      <c r="F4000" t="inlineStr">
        <is>
          <t>Am Hauptbahnhof 2</t>
        </is>
      </c>
      <c r="G4000" t="inlineStr">
        <is>
          <t>1100</t>
        </is>
      </c>
      <c r="H4000" t="inlineStr">
        <is>
          <t>Wien</t>
        </is>
      </c>
      <c r="I4000" t="inlineStr">
        <is>
          <t>AT</t>
        </is>
      </c>
      <c r="J4000" t="inlineStr">
        <is>
          <t>EANOS_95</t>
        </is>
      </c>
      <c r="K4000" t="inlineStr"/>
      <c r="L4000" t="inlineStr">
        <is>
          <t>2025-0008</t>
        </is>
      </c>
      <c r="M4000" s="6" t="n">
        <v>46521</v>
      </c>
      <c r="N4000" s="6" t="n">
        <v>50903</v>
      </c>
      <c r="O4000" t="n">
        <v>26</v>
      </c>
    </row>
    <row r="4001" hidden="1" s="287">
      <c r="A4001" t="inlineStr">
        <is>
          <t>V100061</t>
        </is>
      </c>
      <c r="B4001" t="n">
        <v>434</v>
      </c>
      <c r="C4001" t="n">
        <v>20</v>
      </c>
      <c r="D4001" t="inlineStr">
        <is>
          <t>Rail Cargo Austria AG</t>
        </is>
      </c>
      <c r="E4001" t="inlineStr">
        <is>
          <t>100020</t>
        </is>
      </c>
      <c r="F4001" t="inlineStr">
        <is>
          <t>Am Hauptbahnhof 2</t>
        </is>
      </c>
      <c r="G4001" t="inlineStr">
        <is>
          <t>1100</t>
        </is>
      </c>
      <c r="H4001" t="inlineStr">
        <is>
          <t>Wien</t>
        </is>
      </c>
      <c r="I4001" t="inlineStr">
        <is>
          <t>AT</t>
        </is>
      </c>
      <c r="J4001" t="inlineStr">
        <is>
          <t>EANOS_95</t>
        </is>
      </c>
      <c r="K4001" t="inlineStr"/>
      <c r="L4001" t="inlineStr">
        <is>
          <t>2025-0008</t>
        </is>
      </c>
      <c r="M4001" s="6" t="n">
        <v>46521</v>
      </c>
      <c r="N4001" s="6" t="n">
        <v>50903</v>
      </c>
      <c r="O4001" t="n">
        <v>26</v>
      </c>
    </row>
    <row r="4002" hidden="1" s="287">
      <c r="A4002" t="inlineStr">
        <is>
          <t>V100061</t>
        </is>
      </c>
      <c r="B4002" t="n">
        <v>435</v>
      </c>
      <c r="C4002" t="n">
        <v>20</v>
      </c>
      <c r="D4002" t="inlineStr">
        <is>
          <t>Rail Cargo Austria AG</t>
        </is>
      </c>
      <c r="E4002" t="inlineStr">
        <is>
          <t>100020</t>
        </is>
      </c>
      <c r="F4002" t="inlineStr">
        <is>
          <t>Am Hauptbahnhof 2</t>
        </is>
      </c>
      <c r="G4002" t="inlineStr">
        <is>
          <t>1100</t>
        </is>
      </c>
      <c r="H4002" t="inlineStr">
        <is>
          <t>Wien</t>
        </is>
      </c>
      <c r="I4002" t="inlineStr">
        <is>
          <t>AT</t>
        </is>
      </c>
      <c r="J4002" t="inlineStr">
        <is>
          <t>EANOS_95</t>
        </is>
      </c>
      <c r="K4002" t="inlineStr"/>
      <c r="L4002" t="inlineStr">
        <is>
          <t>2025-0008</t>
        </is>
      </c>
      <c r="M4002" s="6" t="n">
        <v>46521</v>
      </c>
      <c r="N4002" s="6" t="n">
        <v>50903</v>
      </c>
      <c r="O4002" t="n">
        <v>26</v>
      </c>
    </row>
    <row r="4003" hidden="1" s="287">
      <c r="A4003" t="inlineStr">
        <is>
          <t>V100061</t>
        </is>
      </c>
      <c r="B4003" t="n">
        <v>436</v>
      </c>
      <c r="C4003" t="n">
        <v>20</v>
      </c>
      <c r="D4003" t="inlineStr">
        <is>
          <t>Rail Cargo Austria AG</t>
        </is>
      </c>
      <c r="E4003" t="inlineStr">
        <is>
          <t>100020</t>
        </is>
      </c>
      <c r="F4003" t="inlineStr">
        <is>
          <t>Am Hauptbahnhof 2</t>
        </is>
      </c>
      <c r="G4003" t="inlineStr">
        <is>
          <t>1100</t>
        </is>
      </c>
      <c r="H4003" t="inlineStr">
        <is>
          <t>Wien</t>
        </is>
      </c>
      <c r="I4003" t="inlineStr">
        <is>
          <t>AT</t>
        </is>
      </c>
      <c r="J4003" t="inlineStr">
        <is>
          <t>EANOS_95</t>
        </is>
      </c>
      <c r="K4003" t="inlineStr"/>
      <c r="L4003" t="inlineStr">
        <is>
          <t>2025-0008</t>
        </is>
      </c>
      <c r="M4003" s="6" t="n">
        <v>46521</v>
      </c>
      <c r="N4003" s="6" t="n">
        <v>50903</v>
      </c>
      <c r="O4003" t="n">
        <v>26</v>
      </c>
    </row>
    <row r="4004" hidden="1" s="287">
      <c r="A4004" t="inlineStr">
        <is>
          <t>V100061</t>
        </is>
      </c>
      <c r="B4004" t="n">
        <v>437</v>
      </c>
      <c r="C4004" t="n">
        <v>20</v>
      </c>
      <c r="D4004" t="inlineStr">
        <is>
          <t>Rail Cargo Austria AG</t>
        </is>
      </c>
      <c r="E4004" t="inlineStr">
        <is>
          <t>100020</t>
        </is>
      </c>
      <c r="F4004" t="inlineStr">
        <is>
          <t>Am Hauptbahnhof 2</t>
        </is>
      </c>
      <c r="G4004" t="inlineStr">
        <is>
          <t>1100</t>
        </is>
      </c>
      <c r="H4004" t="inlineStr">
        <is>
          <t>Wien</t>
        </is>
      </c>
      <c r="I4004" t="inlineStr">
        <is>
          <t>AT</t>
        </is>
      </c>
      <c r="J4004" t="inlineStr">
        <is>
          <t>EANOS_95</t>
        </is>
      </c>
      <c r="K4004" t="inlineStr"/>
      <c r="L4004" t="inlineStr">
        <is>
          <t>2025-0008</t>
        </is>
      </c>
      <c r="M4004" s="6" t="n">
        <v>46521</v>
      </c>
      <c r="N4004" s="6" t="n">
        <v>50903</v>
      </c>
      <c r="O4004" t="n">
        <v>26</v>
      </c>
    </row>
    <row r="4005" hidden="1" s="287">
      <c r="A4005" t="inlineStr">
        <is>
          <t>V100061</t>
        </is>
      </c>
      <c r="B4005" t="n">
        <v>438</v>
      </c>
      <c r="C4005" t="n">
        <v>20</v>
      </c>
      <c r="D4005" t="inlineStr">
        <is>
          <t>Rail Cargo Austria AG</t>
        </is>
      </c>
      <c r="E4005" t="inlineStr">
        <is>
          <t>100020</t>
        </is>
      </c>
      <c r="F4005" t="inlineStr">
        <is>
          <t>Am Hauptbahnhof 2</t>
        </is>
      </c>
      <c r="G4005" t="inlineStr">
        <is>
          <t>1100</t>
        </is>
      </c>
      <c r="H4005" t="inlineStr">
        <is>
          <t>Wien</t>
        </is>
      </c>
      <c r="I4005" t="inlineStr">
        <is>
          <t>AT</t>
        </is>
      </c>
      <c r="J4005" t="inlineStr">
        <is>
          <t>EANOS_95</t>
        </is>
      </c>
      <c r="K4005" t="inlineStr"/>
      <c r="L4005" t="inlineStr">
        <is>
          <t>2025-0008</t>
        </is>
      </c>
      <c r="M4005" s="6" t="n">
        <v>46521</v>
      </c>
      <c r="N4005" s="6" t="n">
        <v>50903</v>
      </c>
      <c r="O4005" t="n">
        <v>26</v>
      </c>
    </row>
    <row r="4006" hidden="1" s="287">
      <c r="A4006" t="inlineStr">
        <is>
          <t>V100061</t>
        </is>
      </c>
      <c r="B4006" t="n">
        <v>439</v>
      </c>
      <c r="C4006" t="n">
        <v>20</v>
      </c>
      <c r="D4006" t="inlineStr">
        <is>
          <t>Rail Cargo Austria AG</t>
        </is>
      </c>
      <c r="E4006" t="inlineStr">
        <is>
          <t>100020</t>
        </is>
      </c>
      <c r="F4006" t="inlineStr">
        <is>
          <t>Am Hauptbahnhof 2</t>
        </is>
      </c>
      <c r="G4006" t="inlineStr">
        <is>
          <t>1100</t>
        </is>
      </c>
      <c r="H4006" t="inlineStr">
        <is>
          <t>Wien</t>
        </is>
      </c>
      <c r="I4006" t="inlineStr">
        <is>
          <t>AT</t>
        </is>
      </c>
      <c r="J4006" t="inlineStr">
        <is>
          <t>EANOS_95</t>
        </is>
      </c>
      <c r="K4006" t="inlineStr"/>
      <c r="L4006" t="inlineStr">
        <is>
          <t>2025-0008</t>
        </is>
      </c>
      <c r="M4006" s="6" t="n">
        <v>46521</v>
      </c>
      <c r="N4006" s="6" t="n">
        <v>50903</v>
      </c>
      <c r="O4006" t="n">
        <v>26</v>
      </c>
    </row>
    <row r="4007" hidden="1" s="287">
      <c r="A4007" t="inlineStr">
        <is>
          <t>V100061</t>
        </is>
      </c>
      <c r="B4007" t="n">
        <v>440</v>
      </c>
      <c r="C4007" t="n">
        <v>20</v>
      </c>
      <c r="D4007" t="inlineStr">
        <is>
          <t>Rail Cargo Austria AG</t>
        </is>
      </c>
      <c r="E4007" t="inlineStr">
        <is>
          <t>100020</t>
        </is>
      </c>
      <c r="F4007" t="inlineStr">
        <is>
          <t>Am Hauptbahnhof 2</t>
        </is>
      </c>
      <c r="G4007" t="inlineStr">
        <is>
          <t>1100</t>
        </is>
      </c>
      <c r="H4007" t="inlineStr">
        <is>
          <t>Wien</t>
        </is>
      </c>
      <c r="I4007" t="inlineStr">
        <is>
          <t>AT</t>
        </is>
      </c>
      <c r="J4007" t="inlineStr">
        <is>
          <t>EANOS_95</t>
        </is>
      </c>
      <c r="K4007" t="inlineStr"/>
      <c r="L4007" t="inlineStr">
        <is>
          <t>2025-0008</t>
        </is>
      </c>
      <c r="M4007" s="6" t="n">
        <v>46521</v>
      </c>
      <c r="N4007" s="6" t="n">
        <v>50903</v>
      </c>
      <c r="O4007" t="n">
        <v>26</v>
      </c>
    </row>
    <row r="4008" hidden="1" s="287">
      <c r="A4008" t="inlineStr">
        <is>
          <t>V100061</t>
        </is>
      </c>
      <c r="B4008" t="n">
        <v>441</v>
      </c>
      <c r="C4008" t="n">
        <v>20</v>
      </c>
      <c r="D4008" t="inlineStr">
        <is>
          <t>Rail Cargo Austria AG</t>
        </is>
      </c>
      <c r="E4008" t="inlineStr">
        <is>
          <t>100020</t>
        </is>
      </c>
      <c r="F4008" t="inlineStr">
        <is>
          <t>Am Hauptbahnhof 2</t>
        </is>
      </c>
      <c r="G4008" t="inlineStr">
        <is>
          <t>1100</t>
        </is>
      </c>
      <c r="H4008" t="inlineStr">
        <is>
          <t>Wien</t>
        </is>
      </c>
      <c r="I4008" t="inlineStr">
        <is>
          <t>AT</t>
        </is>
      </c>
      <c r="J4008" t="inlineStr">
        <is>
          <t>EANOS_95</t>
        </is>
      </c>
      <c r="K4008" t="inlineStr"/>
      <c r="L4008" t="inlineStr">
        <is>
          <t>2025-0008</t>
        </is>
      </c>
      <c r="M4008" s="6" t="n">
        <v>46521</v>
      </c>
      <c r="N4008" s="6" t="n">
        <v>50903</v>
      </c>
      <c r="O4008" t="n">
        <v>26</v>
      </c>
    </row>
    <row r="4009" hidden="1" s="287">
      <c r="A4009" t="inlineStr">
        <is>
          <t>V100061</t>
        </is>
      </c>
      <c r="B4009" t="n">
        <v>442</v>
      </c>
      <c r="C4009" t="n">
        <v>20</v>
      </c>
      <c r="D4009" t="inlineStr">
        <is>
          <t>Rail Cargo Austria AG</t>
        </is>
      </c>
      <c r="E4009" t="inlineStr">
        <is>
          <t>100020</t>
        </is>
      </c>
      <c r="F4009" t="inlineStr">
        <is>
          <t>Am Hauptbahnhof 2</t>
        </is>
      </c>
      <c r="G4009" t="inlineStr">
        <is>
          <t>1100</t>
        </is>
      </c>
      <c r="H4009" t="inlineStr">
        <is>
          <t>Wien</t>
        </is>
      </c>
      <c r="I4009" t="inlineStr">
        <is>
          <t>AT</t>
        </is>
      </c>
      <c r="J4009" t="inlineStr">
        <is>
          <t>EANOS_95</t>
        </is>
      </c>
      <c r="K4009" t="inlineStr"/>
      <c r="L4009" t="inlineStr">
        <is>
          <t>2025-0008</t>
        </is>
      </c>
      <c r="M4009" s="6" t="n">
        <v>46521</v>
      </c>
      <c r="N4009" s="6" t="n">
        <v>50903</v>
      </c>
      <c r="O4009" t="n">
        <v>26</v>
      </c>
    </row>
    <row r="4010" hidden="1" s="287">
      <c r="A4010" t="inlineStr">
        <is>
          <t>V100061</t>
        </is>
      </c>
      <c r="B4010" t="n">
        <v>443</v>
      </c>
      <c r="C4010" t="n">
        <v>20</v>
      </c>
      <c r="D4010" t="inlineStr">
        <is>
          <t>Rail Cargo Austria AG</t>
        </is>
      </c>
      <c r="E4010" t="inlineStr">
        <is>
          <t>100020</t>
        </is>
      </c>
      <c r="F4010" t="inlineStr">
        <is>
          <t>Am Hauptbahnhof 2</t>
        </is>
      </c>
      <c r="G4010" t="inlineStr">
        <is>
          <t>1100</t>
        </is>
      </c>
      <c r="H4010" t="inlineStr">
        <is>
          <t>Wien</t>
        </is>
      </c>
      <c r="I4010" t="inlineStr">
        <is>
          <t>AT</t>
        </is>
      </c>
      <c r="J4010" t="inlineStr">
        <is>
          <t>EANOS_95</t>
        </is>
      </c>
      <c r="K4010" t="inlineStr"/>
      <c r="L4010" t="inlineStr">
        <is>
          <t>2025-0008</t>
        </is>
      </c>
      <c r="M4010" s="6" t="n">
        <v>46521</v>
      </c>
      <c r="N4010" s="6" t="n">
        <v>50903</v>
      </c>
      <c r="O4010" t="n">
        <v>26</v>
      </c>
    </row>
    <row r="4011" hidden="1" s="287">
      <c r="A4011" t="inlineStr">
        <is>
          <t>V100061</t>
        </is>
      </c>
      <c r="B4011" t="n">
        <v>444</v>
      </c>
      <c r="C4011" t="n">
        <v>20</v>
      </c>
      <c r="D4011" t="inlineStr">
        <is>
          <t>Rail Cargo Austria AG</t>
        </is>
      </c>
      <c r="E4011" t="inlineStr">
        <is>
          <t>100020</t>
        </is>
      </c>
      <c r="F4011" t="inlineStr">
        <is>
          <t>Am Hauptbahnhof 2</t>
        </is>
      </c>
      <c r="G4011" t="inlineStr">
        <is>
          <t>1100</t>
        </is>
      </c>
      <c r="H4011" t="inlineStr">
        <is>
          <t>Wien</t>
        </is>
      </c>
      <c r="I4011" t="inlineStr">
        <is>
          <t>AT</t>
        </is>
      </c>
      <c r="J4011" t="inlineStr">
        <is>
          <t>EANOS_95</t>
        </is>
      </c>
      <c r="K4011" t="inlineStr"/>
      <c r="L4011" t="inlineStr">
        <is>
          <t>2025-0008</t>
        </is>
      </c>
      <c r="M4011" s="6" t="n">
        <v>46521</v>
      </c>
      <c r="N4011" s="6" t="n">
        <v>50903</v>
      </c>
      <c r="O4011" t="n">
        <v>26</v>
      </c>
    </row>
    <row r="4012" hidden="1" s="287">
      <c r="A4012" t="inlineStr">
        <is>
          <t>V100061</t>
        </is>
      </c>
      <c r="B4012" t="n">
        <v>445</v>
      </c>
      <c r="C4012" t="n">
        <v>20</v>
      </c>
      <c r="D4012" t="inlineStr">
        <is>
          <t>Rail Cargo Austria AG</t>
        </is>
      </c>
      <c r="E4012" t="inlineStr">
        <is>
          <t>100020</t>
        </is>
      </c>
      <c r="F4012" t="inlineStr">
        <is>
          <t>Am Hauptbahnhof 2</t>
        </is>
      </c>
      <c r="G4012" t="inlineStr">
        <is>
          <t>1100</t>
        </is>
      </c>
      <c r="H4012" t="inlineStr">
        <is>
          <t>Wien</t>
        </is>
      </c>
      <c r="I4012" t="inlineStr">
        <is>
          <t>AT</t>
        </is>
      </c>
      <c r="J4012" t="inlineStr">
        <is>
          <t>EANOS_95</t>
        </is>
      </c>
      <c r="K4012" t="inlineStr"/>
      <c r="L4012" t="inlineStr">
        <is>
          <t>2025-0008</t>
        </is>
      </c>
      <c r="M4012" s="6" t="n">
        <v>46521</v>
      </c>
      <c r="N4012" s="6" t="n">
        <v>50903</v>
      </c>
      <c r="O4012" t="n">
        <v>26</v>
      </c>
    </row>
    <row r="4013" hidden="1" s="287">
      <c r="A4013" t="inlineStr">
        <is>
          <t>V100061</t>
        </is>
      </c>
      <c r="B4013" t="n">
        <v>446</v>
      </c>
      <c r="C4013" t="n">
        <v>20</v>
      </c>
      <c r="D4013" t="inlineStr">
        <is>
          <t>Rail Cargo Austria AG</t>
        </is>
      </c>
      <c r="E4013" t="inlineStr">
        <is>
          <t>100020</t>
        </is>
      </c>
      <c r="F4013" t="inlineStr">
        <is>
          <t>Am Hauptbahnhof 2</t>
        </is>
      </c>
      <c r="G4013" t="inlineStr">
        <is>
          <t>1100</t>
        </is>
      </c>
      <c r="H4013" t="inlineStr">
        <is>
          <t>Wien</t>
        </is>
      </c>
      <c r="I4013" t="inlineStr">
        <is>
          <t>AT</t>
        </is>
      </c>
      <c r="J4013" t="inlineStr">
        <is>
          <t>EANOS_95</t>
        </is>
      </c>
      <c r="K4013" t="inlineStr"/>
      <c r="L4013" t="inlineStr">
        <is>
          <t>2025-0008</t>
        </is>
      </c>
      <c r="M4013" s="6" t="n">
        <v>46521</v>
      </c>
      <c r="N4013" s="6" t="n">
        <v>50903</v>
      </c>
      <c r="O4013" t="n">
        <v>26</v>
      </c>
    </row>
    <row r="4014" hidden="1" s="287">
      <c r="A4014" t="inlineStr">
        <is>
          <t>V100061</t>
        </is>
      </c>
      <c r="B4014" t="n">
        <v>447</v>
      </c>
      <c r="C4014" t="n">
        <v>20</v>
      </c>
      <c r="D4014" t="inlineStr">
        <is>
          <t>Rail Cargo Austria AG</t>
        </is>
      </c>
      <c r="E4014" t="inlineStr">
        <is>
          <t>100020</t>
        </is>
      </c>
      <c r="F4014" t="inlineStr">
        <is>
          <t>Am Hauptbahnhof 2</t>
        </is>
      </c>
      <c r="G4014" t="inlineStr">
        <is>
          <t>1100</t>
        </is>
      </c>
      <c r="H4014" t="inlineStr">
        <is>
          <t>Wien</t>
        </is>
      </c>
      <c r="I4014" t="inlineStr">
        <is>
          <t>AT</t>
        </is>
      </c>
      <c r="J4014" t="inlineStr">
        <is>
          <t>EANOS_95</t>
        </is>
      </c>
      <c r="K4014" t="inlineStr"/>
      <c r="L4014" t="inlineStr">
        <is>
          <t>2025-0008</t>
        </is>
      </c>
      <c r="M4014" s="6" t="n">
        <v>46521</v>
      </c>
      <c r="N4014" s="6" t="n">
        <v>50903</v>
      </c>
      <c r="O4014" t="n">
        <v>26</v>
      </c>
    </row>
    <row r="4015" hidden="1" s="287">
      <c r="A4015" t="inlineStr">
        <is>
          <t>V100061</t>
        </is>
      </c>
      <c r="B4015" t="n">
        <v>448</v>
      </c>
      <c r="C4015" t="n">
        <v>20</v>
      </c>
      <c r="D4015" t="inlineStr">
        <is>
          <t>Rail Cargo Austria AG</t>
        </is>
      </c>
      <c r="E4015" t="inlineStr">
        <is>
          <t>100020</t>
        </is>
      </c>
      <c r="F4015" t="inlineStr">
        <is>
          <t>Am Hauptbahnhof 2</t>
        </is>
      </c>
      <c r="G4015" t="inlineStr">
        <is>
          <t>1100</t>
        </is>
      </c>
      <c r="H4015" t="inlineStr">
        <is>
          <t>Wien</t>
        </is>
      </c>
      <c r="I4015" t="inlineStr">
        <is>
          <t>AT</t>
        </is>
      </c>
      <c r="J4015" t="inlineStr">
        <is>
          <t>EANOS_95</t>
        </is>
      </c>
      <c r="K4015" t="inlineStr"/>
      <c r="L4015" t="inlineStr">
        <is>
          <t>2025-0008</t>
        </is>
      </c>
      <c r="M4015" s="6" t="n">
        <v>46521</v>
      </c>
      <c r="N4015" s="6" t="n">
        <v>50903</v>
      </c>
      <c r="O4015" t="n">
        <v>26</v>
      </c>
    </row>
    <row r="4016" hidden="1" s="287">
      <c r="A4016" t="inlineStr">
        <is>
          <t>V100061</t>
        </is>
      </c>
      <c r="B4016" t="n">
        <v>449</v>
      </c>
      <c r="C4016" t="n">
        <v>20</v>
      </c>
      <c r="D4016" t="inlineStr">
        <is>
          <t>Rail Cargo Austria AG</t>
        </is>
      </c>
      <c r="E4016" t="inlineStr">
        <is>
          <t>100020</t>
        </is>
      </c>
      <c r="F4016" t="inlineStr">
        <is>
          <t>Am Hauptbahnhof 2</t>
        </is>
      </c>
      <c r="G4016" t="inlineStr">
        <is>
          <t>1100</t>
        </is>
      </c>
      <c r="H4016" t="inlineStr">
        <is>
          <t>Wien</t>
        </is>
      </c>
      <c r="I4016" t="inlineStr">
        <is>
          <t>AT</t>
        </is>
      </c>
      <c r="J4016" t="inlineStr">
        <is>
          <t>EANOS_95</t>
        </is>
      </c>
      <c r="K4016" t="inlineStr"/>
      <c r="L4016" t="inlineStr">
        <is>
          <t>2025-0008</t>
        </is>
      </c>
      <c r="M4016" s="6" t="n">
        <v>46521</v>
      </c>
      <c r="N4016" s="6" t="n">
        <v>50903</v>
      </c>
      <c r="O4016" t="n">
        <v>26</v>
      </c>
    </row>
    <row r="4017" hidden="1" s="287">
      <c r="A4017" t="inlineStr">
        <is>
          <t>V100061</t>
        </is>
      </c>
      <c r="B4017" t="n">
        <v>450</v>
      </c>
      <c r="C4017" t="n">
        <v>20</v>
      </c>
      <c r="D4017" t="inlineStr">
        <is>
          <t>Rail Cargo Austria AG</t>
        </is>
      </c>
      <c r="E4017" t="inlineStr">
        <is>
          <t>100020</t>
        </is>
      </c>
      <c r="F4017" t="inlineStr">
        <is>
          <t>Am Hauptbahnhof 2</t>
        </is>
      </c>
      <c r="G4017" t="inlineStr">
        <is>
          <t>1100</t>
        </is>
      </c>
      <c r="H4017" t="inlineStr">
        <is>
          <t>Wien</t>
        </is>
      </c>
      <c r="I4017" t="inlineStr">
        <is>
          <t>AT</t>
        </is>
      </c>
      <c r="J4017" t="inlineStr">
        <is>
          <t>EANOS_95</t>
        </is>
      </c>
      <c r="K4017" t="inlineStr"/>
      <c r="L4017" t="inlineStr">
        <is>
          <t>2025-0008</t>
        </is>
      </c>
      <c r="M4017" s="6" t="n">
        <v>46521</v>
      </c>
      <c r="N4017" s="6" t="n">
        <v>50903</v>
      </c>
      <c r="O4017" t="n">
        <v>26</v>
      </c>
    </row>
    <row r="4018" hidden="1" s="287">
      <c r="A4018" t="inlineStr">
        <is>
          <t>V100061</t>
        </is>
      </c>
      <c r="B4018" t="n">
        <v>451</v>
      </c>
      <c r="C4018" t="n">
        <v>20</v>
      </c>
      <c r="D4018" t="inlineStr">
        <is>
          <t>Rail Cargo Austria AG</t>
        </is>
      </c>
      <c r="E4018" t="inlineStr">
        <is>
          <t>100020</t>
        </is>
      </c>
      <c r="F4018" t="inlineStr">
        <is>
          <t>Am Hauptbahnhof 2</t>
        </is>
      </c>
      <c r="G4018" t="inlineStr">
        <is>
          <t>1100</t>
        </is>
      </c>
      <c r="H4018" t="inlineStr">
        <is>
          <t>Wien</t>
        </is>
      </c>
      <c r="I4018" t="inlineStr">
        <is>
          <t>AT</t>
        </is>
      </c>
      <c r="J4018" t="inlineStr">
        <is>
          <t>EANOS_95</t>
        </is>
      </c>
      <c r="K4018" t="inlineStr"/>
      <c r="L4018" t="inlineStr">
        <is>
          <t>2025-0008</t>
        </is>
      </c>
      <c r="M4018" s="6" t="n">
        <v>46521</v>
      </c>
      <c r="N4018" s="6" t="n">
        <v>50903</v>
      </c>
      <c r="O4018" t="n">
        <v>26</v>
      </c>
    </row>
    <row r="4019" hidden="1" s="287">
      <c r="A4019" t="inlineStr">
        <is>
          <t>V100061</t>
        </is>
      </c>
      <c r="B4019" t="n">
        <v>452</v>
      </c>
      <c r="C4019" t="n">
        <v>20</v>
      </c>
      <c r="D4019" t="inlineStr">
        <is>
          <t>Rail Cargo Austria AG</t>
        </is>
      </c>
      <c r="E4019" t="inlineStr">
        <is>
          <t>100020</t>
        </is>
      </c>
      <c r="F4019" t="inlineStr">
        <is>
          <t>Am Hauptbahnhof 2</t>
        </is>
      </c>
      <c r="G4019" t="inlineStr">
        <is>
          <t>1100</t>
        </is>
      </c>
      <c r="H4019" t="inlineStr">
        <is>
          <t>Wien</t>
        </is>
      </c>
      <c r="I4019" t="inlineStr">
        <is>
          <t>AT</t>
        </is>
      </c>
      <c r="J4019" t="inlineStr">
        <is>
          <t>EANOS_95</t>
        </is>
      </c>
      <c r="K4019" t="inlineStr"/>
      <c r="L4019" t="inlineStr">
        <is>
          <t>2025-0008</t>
        </is>
      </c>
      <c r="M4019" s="6" t="n">
        <v>46521</v>
      </c>
      <c r="N4019" s="6" t="n">
        <v>50903</v>
      </c>
      <c r="O4019" t="n">
        <v>26</v>
      </c>
    </row>
    <row r="4020" hidden="1" s="287">
      <c r="A4020" t="inlineStr">
        <is>
          <t>V100061</t>
        </is>
      </c>
      <c r="B4020" t="n">
        <v>453</v>
      </c>
      <c r="C4020" t="n">
        <v>20</v>
      </c>
      <c r="D4020" t="inlineStr">
        <is>
          <t>Rail Cargo Austria AG</t>
        </is>
      </c>
      <c r="E4020" t="inlineStr">
        <is>
          <t>100020</t>
        </is>
      </c>
      <c r="F4020" t="inlineStr">
        <is>
          <t>Am Hauptbahnhof 2</t>
        </is>
      </c>
      <c r="G4020" t="inlineStr">
        <is>
          <t>1100</t>
        </is>
      </c>
      <c r="H4020" t="inlineStr">
        <is>
          <t>Wien</t>
        </is>
      </c>
      <c r="I4020" t="inlineStr">
        <is>
          <t>AT</t>
        </is>
      </c>
      <c r="J4020" t="inlineStr">
        <is>
          <t>EANOS_95</t>
        </is>
      </c>
      <c r="K4020" t="inlineStr"/>
      <c r="L4020" t="inlineStr">
        <is>
          <t>2025-0008</t>
        </is>
      </c>
      <c r="M4020" s="6" t="n">
        <v>46521</v>
      </c>
      <c r="N4020" s="6" t="n">
        <v>50903</v>
      </c>
      <c r="O4020" t="n">
        <v>26</v>
      </c>
    </row>
    <row r="4021" hidden="1" s="287">
      <c r="A4021" t="inlineStr">
        <is>
          <t>V100061</t>
        </is>
      </c>
      <c r="B4021" t="n">
        <v>454</v>
      </c>
      <c r="C4021" t="n">
        <v>20</v>
      </c>
      <c r="D4021" t="inlineStr">
        <is>
          <t>Rail Cargo Austria AG</t>
        </is>
      </c>
      <c r="E4021" t="inlineStr">
        <is>
          <t>100020</t>
        </is>
      </c>
      <c r="F4021" t="inlineStr">
        <is>
          <t>Am Hauptbahnhof 2</t>
        </is>
      </c>
      <c r="G4021" t="inlineStr">
        <is>
          <t>1100</t>
        </is>
      </c>
      <c r="H4021" t="inlineStr">
        <is>
          <t>Wien</t>
        </is>
      </c>
      <c r="I4021" t="inlineStr">
        <is>
          <t>AT</t>
        </is>
      </c>
      <c r="J4021" t="inlineStr">
        <is>
          <t>EANOS_95</t>
        </is>
      </c>
      <c r="K4021" t="inlineStr"/>
      <c r="L4021" t="inlineStr">
        <is>
          <t>2025-0008</t>
        </is>
      </c>
      <c r="M4021" s="6" t="n">
        <v>46521</v>
      </c>
      <c r="N4021" s="6" t="n">
        <v>50903</v>
      </c>
      <c r="O4021" t="n">
        <v>26</v>
      </c>
    </row>
    <row r="4022" hidden="1" s="287">
      <c r="A4022" t="inlineStr">
        <is>
          <t>V100061</t>
        </is>
      </c>
      <c r="B4022" t="n">
        <v>455</v>
      </c>
      <c r="C4022" t="n">
        <v>20</v>
      </c>
      <c r="D4022" t="inlineStr">
        <is>
          <t>Rail Cargo Austria AG</t>
        </is>
      </c>
      <c r="E4022" t="inlineStr">
        <is>
          <t>100020</t>
        </is>
      </c>
      <c r="F4022" t="inlineStr">
        <is>
          <t>Am Hauptbahnhof 2</t>
        </is>
      </c>
      <c r="G4022" t="inlineStr">
        <is>
          <t>1100</t>
        </is>
      </c>
      <c r="H4022" t="inlineStr">
        <is>
          <t>Wien</t>
        </is>
      </c>
      <c r="I4022" t="inlineStr">
        <is>
          <t>AT</t>
        </is>
      </c>
      <c r="J4022" t="inlineStr">
        <is>
          <t>EANOS_95</t>
        </is>
      </c>
      <c r="K4022" t="inlineStr"/>
      <c r="L4022" t="inlineStr">
        <is>
          <t>2025-0008</t>
        </is>
      </c>
      <c r="M4022" s="6" t="n">
        <v>46549</v>
      </c>
      <c r="N4022" s="6" t="n">
        <v>50931</v>
      </c>
      <c r="O4022" t="n">
        <v>26</v>
      </c>
    </row>
    <row r="4023" hidden="1" s="287">
      <c r="A4023" t="inlineStr">
        <is>
          <t>V100061</t>
        </is>
      </c>
      <c r="B4023" t="n">
        <v>456</v>
      </c>
      <c r="C4023" t="n">
        <v>20</v>
      </c>
      <c r="D4023" t="inlineStr">
        <is>
          <t>Rail Cargo Austria AG</t>
        </is>
      </c>
      <c r="E4023" t="inlineStr">
        <is>
          <t>100020</t>
        </is>
      </c>
      <c r="F4023" t="inlineStr">
        <is>
          <t>Am Hauptbahnhof 2</t>
        </is>
      </c>
      <c r="G4023" t="inlineStr">
        <is>
          <t>1100</t>
        </is>
      </c>
      <c r="H4023" t="inlineStr">
        <is>
          <t>Wien</t>
        </is>
      </c>
      <c r="I4023" t="inlineStr">
        <is>
          <t>AT</t>
        </is>
      </c>
      <c r="J4023" t="inlineStr">
        <is>
          <t>EANOS_95</t>
        </is>
      </c>
      <c r="K4023" t="inlineStr"/>
      <c r="L4023" t="inlineStr">
        <is>
          <t>2025-0008</t>
        </is>
      </c>
      <c r="M4023" s="6" t="n">
        <v>46549</v>
      </c>
      <c r="N4023" s="6" t="n">
        <v>50931</v>
      </c>
      <c r="O4023" t="n">
        <v>26</v>
      </c>
    </row>
    <row r="4024" hidden="1" s="287">
      <c r="A4024" t="inlineStr">
        <is>
          <t>V100061</t>
        </is>
      </c>
      <c r="B4024" t="n">
        <v>457</v>
      </c>
      <c r="C4024" t="n">
        <v>20</v>
      </c>
      <c r="D4024" t="inlineStr">
        <is>
          <t>Rail Cargo Austria AG</t>
        </is>
      </c>
      <c r="E4024" t="inlineStr">
        <is>
          <t>100020</t>
        </is>
      </c>
      <c r="F4024" t="inlineStr">
        <is>
          <t>Am Hauptbahnhof 2</t>
        </is>
      </c>
      <c r="G4024" t="inlineStr">
        <is>
          <t>1100</t>
        </is>
      </c>
      <c r="H4024" t="inlineStr">
        <is>
          <t>Wien</t>
        </is>
      </c>
      <c r="I4024" t="inlineStr">
        <is>
          <t>AT</t>
        </is>
      </c>
      <c r="J4024" t="inlineStr">
        <is>
          <t>EANOS_95</t>
        </is>
      </c>
      <c r="K4024" t="inlineStr"/>
      <c r="L4024" t="inlineStr">
        <is>
          <t>2025-0008</t>
        </is>
      </c>
      <c r="M4024" s="6" t="n">
        <v>46549</v>
      </c>
      <c r="N4024" s="6" t="n">
        <v>50931</v>
      </c>
      <c r="O4024" t="n">
        <v>26</v>
      </c>
    </row>
    <row r="4025" hidden="1" s="287">
      <c r="A4025" t="inlineStr">
        <is>
          <t>V100061</t>
        </is>
      </c>
      <c r="B4025" t="n">
        <v>458</v>
      </c>
      <c r="C4025" t="n">
        <v>20</v>
      </c>
      <c r="D4025" t="inlineStr">
        <is>
          <t>Rail Cargo Austria AG</t>
        </is>
      </c>
      <c r="E4025" t="inlineStr">
        <is>
          <t>100020</t>
        </is>
      </c>
      <c r="F4025" t="inlineStr">
        <is>
          <t>Am Hauptbahnhof 2</t>
        </is>
      </c>
      <c r="G4025" t="inlineStr">
        <is>
          <t>1100</t>
        </is>
      </c>
      <c r="H4025" t="inlineStr">
        <is>
          <t>Wien</t>
        </is>
      </c>
      <c r="I4025" t="inlineStr">
        <is>
          <t>AT</t>
        </is>
      </c>
      <c r="J4025" t="inlineStr">
        <is>
          <t>EANOS_95</t>
        </is>
      </c>
      <c r="K4025" t="inlineStr"/>
      <c r="L4025" t="inlineStr">
        <is>
          <t>2025-0008</t>
        </is>
      </c>
      <c r="M4025" s="6" t="n">
        <v>46549</v>
      </c>
      <c r="N4025" s="6" t="n">
        <v>50931</v>
      </c>
      <c r="O4025" t="n">
        <v>26</v>
      </c>
    </row>
    <row r="4026" hidden="1" s="287">
      <c r="A4026" t="inlineStr">
        <is>
          <t>V100061</t>
        </is>
      </c>
      <c r="B4026" t="n">
        <v>459</v>
      </c>
      <c r="C4026" t="n">
        <v>20</v>
      </c>
      <c r="D4026" t="inlineStr">
        <is>
          <t>Rail Cargo Austria AG</t>
        </is>
      </c>
      <c r="E4026" t="inlineStr">
        <is>
          <t>100020</t>
        </is>
      </c>
      <c r="F4026" t="inlineStr">
        <is>
          <t>Am Hauptbahnhof 2</t>
        </is>
      </c>
      <c r="G4026" t="inlineStr">
        <is>
          <t>1100</t>
        </is>
      </c>
      <c r="H4026" t="inlineStr">
        <is>
          <t>Wien</t>
        </is>
      </c>
      <c r="I4026" t="inlineStr">
        <is>
          <t>AT</t>
        </is>
      </c>
      <c r="J4026" t="inlineStr">
        <is>
          <t>EANOS_95</t>
        </is>
      </c>
      <c r="K4026" t="inlineStr"/>
      <c r="L4026" t="inlineStr">
        <is>
          <t>2025-0008</t>
        </is>
      </c>
      <c r="M4026" s="6" t="n">
        <v>46549</v>
      </c>
      <c r="N4026" s="6" t="n">
        <v>50931</v>
      </c>
      <c r="O4026" t="n">
        <v>26</v>
      </c>
    </row>
    <row r="4027" hidden="1" s="287">
      <c r="A4027" t="inlineStr">
        <is>
          <t>V100061</t>
        </is>
      </c>
      <c r="B4027" t="n">
        <v>460</v>
      </c>
      <c r="C4027" t="n">
        <v>20</v>
      </c>
      <c r="D4027" t="inlineStr">
        <is>
          <t>Rail Cargo Austria AG</t>
        </is>
      </c>
      <c r="E4027" t="inlineStr">
        <is>
          <t>100020</t>
        </is>
      </c>
      <c r="F4027" t="inlineStr">
        <is>
          <t>Am Hauptbahnhof 2</t>
        </is>
      </c>
      <c r="G4027" t="inlineStr">
        <is>
          <t>1100</t>
        </is>
      </c>
      <c r="H4027" t="inlineStr">
        <is>
          <t>Wien</t>
        </is>
      </c>
      <c r="I4027" t="inlineStr">
        <is>
          <t>AT</t>
        </is>
      </c>
      <c r="J4027" t="inlineStr">
        <is>
          <t>EANOS_95</t>
        </is>
      </c>
      <c r="K4027" t="inlineStr"/>
      <c r="L4027" t="inlineStr">
        <is>
          <t>2025-0008</t>
        </is>
      </c>
      <c r="M4027" s="6" t="n">
        <v>46549</v>
      </c>
      <c r="N4027" s="6" t="n">
        <v>50931</v>
      </c>
      <c r="O4027" t="n">
        <v>26</v>
      </c>
    </row>
    <row r="4028" hidden="1" s="287">
      <c r="A4028" t="inlineStr">
        <is>
          <t>V100061</t>
        </is>
      </c>
      <c r="B4028" t="n">
        <v>461</v>
      </c>
      <c r="C4028" t="n">
        <v>20</v>
      </c>
      <c r="D4028" t="inlineStr">
        <is>
          <t>Rail Cargo Austria AG</t>
        </is>
      </c>
      <c r="E4028" t="inlineStr">
        <is>
          <t>100020</t>
        </is>
      </c>
      <c r="F4028" t="inlineStr">
        <is>
          <t>Am Hauptbahnhof 2</t>
        </is>
      </c>
      <c r="G4028" t="inlineStr">
        <is>
          <t>1100</t>
        </is>
      </c>
      <c r="H4028" t="inlineStr">
        <is>
          <t>Wien</t>
        </is>
      </c>
      <c r="I4028" t="inlineStr">
        <is>
          <t>AT</t>
        </is>
      </c>
      <c r="J4028" t="inlineStr">
        <is>
          <t>EANOS_95</t>
        </is>
      </c>
      <c r="K4028" t="inlineStr"/>
      <c r="L4028" t="inlineStr">
        <is>
          <t>2025-0008</t>
        </is>
      </c>
      <c r="M4028" s="6" t="n">
        <v>46549</v>
      </c>
      <c r="N4028" s="6" t="n">
        <v>50931</v>
      </c>
      <c r="O4028" t="n">
        <v>26</v>
      </c>
    </row>
    <row r="4029" hidden="1" s="287">
      <c r="A4029" t="inlineStr">
        <is>
          <t>V100061</t>
        </is>
      </c>
      <c r="B4029" t="n">
        <v>462</v>
      </c>
      <c r="C4029" t="n">
        <v>20</v>
      </c>
      <c r="D4029" t="inlineStr">
        <is>
          <t>Rail Cargo Austria AG</t>
        </is>
      </c>
      <c r="E4029" t="inlineStr">
        <is>
          <t>100020</t>
        </is>
      </c>
      <c r="F4029" t="inlineStr">
        <is>
          <t>Am Hauptbahnhof 2</t>
        </is>
      </c>
      <c r="G4029" t="inlineStr">
        <is>
          <t>1100</t>
        </is>
      </c>
      <c r="H4029" t="inlineStr">
        <is>
          <t>Wien</t>
        </is>
      </c>
      <c r="I4029" t="inlineStr">
        <is>
          <t>AT</t>
        </is>
      </c>
      <c r="J4029" t="inlineStr">
        <is>
          <t>EANOS_95</t>
        </is>
      </c>
      <c r="K4029" t="inlineStr"/>
      <c r="L4029" t="inlineStr">
        <is>
          <t>2025-0008</t>
        </is>
      </c>
      <c r="M4029" s="6" t="n">
        <v>46549</v>
      </c>
      <c r="N4029" s="6" t="n">
        <v>50931</v>
      </c>
      <c r="O4029" t="n">
        <v>26</v>
      </c>
    </row>
    <row r="4030" hidden="1" s="287">
      <c r="A4030" t="inlineStr">
        <is>
          <t>V100061</t>
        </is>
      </c>
      <c r="B4030" t="n">
        <v>463</v>
      </c>
      <c r="C4030" t="n">
        <v>20</v>
      </c>
      <c r="D4030" t="inlineStr">
        <is>
          <t>Rail Cargo Austria AG</t>
        </is>
      </c>
      <c r="E4030" t="inlineStr">
        <is>
          <t>100020</t>
        </is>
      </c>
      <c r="F4030" t="inlineStr">
        <is>
          <t>Am Hauptbahnhof 2</t>
        </is>
      </c>
      <c r="G4030" t="inlineStr">
        <is>
          <t>1100</t>
        </is>
      </c>
      <c r="H4030" t="inlineStr">
        <is>
          <t>Wien</t>
        </is>
      </c>
      <c r="I4030" t="inlineStr">
        <is>
          <t>AT</t>
        </is>
      </c>
      <c r="J4030" t="inlineStr">
        <is>
          <t>EANOS_95</t>
        </is>
      </c>
      <c r="K4030" t="inlineStr"/>
      <c r="L4030" t="inlineStr">
        <is>
          <t>2025-0008</t>
        </is>
      </c>
      <c r="M4030" s="6" t="n">
        <v>46549</v>
      </c>
      <c r="N4030" s="6" t="n">
        <v>50931</v>
      </c>
      <c r="O4030" t="n">
        <v>26</v>
      </c>
    </row>
    <row r="4031" hidden="1" s="287">
      <c r="A4031" t="inlineStr">
        <is>
          <t>V100061</t>
        </is>
      </c>
      <c r="B4031" t="n">
        <v>464</v>
      </c>
      <c r="C4031" t="n">
        <v>20</v>
      </c>
      <c r="D4031" t="inlineStr">
        <is>
          <t>Rail Cargo Austria AG</t>
        </is>
      </c>
      <c r="E4031" t="inlineStr">
        <is>
          <t>100020</t>
        </is>
      </c>
      <c r="F4031" t="inlineStr">
        <is>
          <t>Am Hauptbahnhof 2</t>
        </is>
      </c>
      <c r="G4031" t="inlineStr">
        <is>
          <t>1100</t>
        </is>
      </c>
      <c r="H4031" t="inlineStr">
        <is>
          <t>Wien</t>
        </is>
      </c>
      <c r="I4031" t="inlineStr">
        <is>
          <t>AT</t>
        </is>
      </c>
      <c r="J4031" t="inlineStr">
        <is>
          <t>EANOS_95</t>
        </is>
      </c>
      <c r="K4031" t="inlineStr"/>
      <c r="L4031" t="inlineStr">
        <is>
          <t>2025-0008</t>
        </is>
      </c>
      <c r="M4031" s="6" t="n">
        <v>46549</v>
      </c>
      <c r="N4031" s="6" t="n">
        <v>50931</v>
      </c>
      <c r="O4031" t="n">
        <v>26</v>
      </c>
    </row>
    <row r="4032" hidden="1" s="287">
      <c r="A4032" t="inlineStr">
        <is>
          <t>V100061</t>
        </is>
      </c>
      <c r="B4032" t="n">
        <v>465</v>
      </c>
      <c r="C4032" t="n">
        <v>20</v>
      </c>
      <c r="D4032" t="inlineStr">
        <is>
          <t>Rail Cargo Austria AG</t>
        </is>
      </c>
      <c r="E4032" t="inlineStr">
        <is>
          <t>100020</t>
        </is>
      </c>
      <c r="F4032" t="inlineStr">
        <is>
          <t>Am Hauptbahnhof 2</t>
        </is>
      </c>
      <c r="G4032" t="inlineStr">
        <is>
          <t>1100</t>
        </is>
      </c>
      <c r="H4032" t="inlineStr">
        <is>
          <t>Wien</t>
        </is>
      </c>
      <c r="I4032" t="inlineStr">
        <is>
          <t>AT</t>
        </is>
      </c>
      <c r="J4032" t="inlineStr">
        <is>
          <t>EANOS_95</t>
        </is>
      </c>
      <c r="K4032" t="inlineStr"/>
      <c r="L4032" t="inlineStr">
        <is>
          <t>2025-0008</t>
        </is>
      </c>
      <c r="M4032" s="6" t="n">
        <v>46549</v>
      </c>
      <c r="N4032" s="6" t="n">
        <v>50931</v>
      </c>
      <c r="O4032" t="n">
        <v>26</v>
      </c>
    </row>
    <row r="4033" hidden="1" s="287">
      <c r="A4033" t="inlineStr">
        <is>
          <t>V100061</t>
        </is>
      </c>
      <c r="B4033" t="n">
        <v>466</v>
      </c>
      <c r="C4033" t="n">
        <v>20</v>
      </c>
      <c r="D4033" t="inlineStr">
        <is>
          <t>Rail Cargo Austria AG</t>
        </is>
      </c>
      <c r="E4033" t="inlineStr">
        <is>
          <t>100020</t>
        </is>
      </c>
      <c r="F4033" t="inlineStr">
        <is>
          <t>Am Hauptbahnhof 2</t>
        </is>
      </c>
      <c r="G4033" t="inlineStr">
        <is>
          <t>1100</t>
        </is>
      </c>
      <c r="H4033" t="inlineStr">
        <is>
          <t>Wien</t>
        </is>
      </c>
      <c r="I4033" t="inlineStr">
        <is>
          <t>AT</t>
        </is>
      </c>
      <c r="J4033" t="inlineStr">
        <is>
          <t>EANOS_95</t>
        </is>
      </c>
      <c r="K4033" t="inlineStr"/>
      <c r="L4033" t="inlineStr">
        <is>
          <t>2025-0008</t>
        </is>
      </c>
      <c r="M4033" s="6" t="n">
        <v>46549</v>
      </c>
      <c r="N4033" s="6" t="n">
        <v>50931</v>
      </c>
      <c r="O4033" t="n">
        <v>26</v>
      </c>
    </row>
    <row r="4034" hidden="1" s="287">
      <c r="A4034" t="inlineStr">
        <is>
          <t>V100061</t>
        </is>
      </c>
      <c r="B4034" t="n">
        <v>467</v>
      </c>
      <c r="C4034" t="n">
        <v>20</v>
      </c>
      <c r="D4034" t="inlineStr">
        <is>
          <t>Rail Cargo Austria AG</t>
        </is>
      </c>
      <c r="E4034" t="inlineStr">
        <is>
          <t>100020</t>
        </is>
      </c>
      <c r="F4034" t="inlineStr">
        <is>
          <t>Am Hauptbahnhof 2</t>
        </is>
      </c>
      <c r="G4034" t="inlineStr">
        <is>
          <t>1100</t>
        </is>
      </c>
      <c r="H4034" t="inlineStr">
        <is>
          <t>Wien</t>
        </is>
      </c>
      <c r="I4034" t="inlineStr">
        <is>
          <t>AT</t>
        </is>
      </c>
      <c r="J4034" t="inlineStr">
        <is>
          <t>EANOS_95</t>
        </is>
      </c>
      <c r="K4034" t="inlineStr"/>
      <c r="L4034" t="inlineStr">
        <is>
          <t>2025-0008</t>
        </is>
      </c>
      <c r="M4034" s="6" t="n">
        <v>46549</v>
      </c>
      <c r="N4034" s="6" t="n">
        <v>50931</v>
      </c>
      <c r="O4034" t="n">
        <v>26</v>
      </c>
    </row>
    <row r="4035" hidden="1" s="287">
      <c r="A4035" t="inlineStr">
        <is>
          <t>V100061</t>
        </is>
      </c>
      <c r="B4035" t="n">
        <v>468</v>
      </c>
      <c r="C4035" t="n">
        <v>20</v>
      </c>
      <c r="D4035" t="inlineStr">
        <is>
          <t>Rail Cargo Austria AG</t>
        </is>
      </c>
      <c r="E4035" t="inlineStr">
        <is>
          <t>100020</t>
        </is>
      </c>
      <c r="F4035" t="inlineStr">
        <is>
          <t>Am Hauptbahnhof 2</t>
        </is>
      </c>
      <c r="G4035" t="inlineStr">
        <is>
          <t>1100</t>
        </is>
      </c>
      <c r="H4035" t="inlineStr">
        <is>
          <t>Wien</t>
        </is>
      </c>
      <c r="I4035" t="inlineStr">
        <is>
          <t>AT</t>
        </is>
      </c>
      <c r="J4035" t="inlineStr">
        <is>
          <t>EANOS_95</t>
        </is>
      </c>
      <c r="K4035" t="inlineStr"/>
      <c r="L4035" t="inlineStr">
        <is>
          <t>2025-0008</t>
        </is>
      </c>
      <c r="M4035" s="6" t="n">
        <v>46549</v>
      </c>
      <c r="N4035" s="6" t="n">
        <v>50931</v>
      </c>
      <c r="O4035" t="n">
        <v>26</v>
      </c>
    </row>
    <row r="4036" hidden="1" s="287">
      <c r="A4036" t="inlineStr">
        <is>
          <t>V100061</t>
        </is>
      </c>
      <c r="B4036" t="n">
        <v>469</v>
      </c>
      <c r="C4036" t="n">
        <v>20</v>
      </c>
      <c r="D4036" t="inlineStr">
        <is>
          <t>Rail Cargo Austria AG</t>
        </is>
      </c>
      <c r="E4036" t="inlineStr">
        <is>
          <t>100020</t>
        </is>
      </c>
      <c r="F4036" t="inlineStr">
        <is>
          <t>Am Hauptbahnhof 2</t>
        </is>
      </c>
      <c r="G4036" t="inlineStr">
        <is>
          <t>1100</t>
        </is>
      </c>
      <c r="H4036" t="inlineStr">
        <is>
          <t>Wien</t>
        </is>
      </c>
      <c r="I4036" t="inlineStr">
        <is>
          <t>AT</t>
        </is>
      </c>
      <c r="J4036" t="inlineStr">
        <is>
          <t>EANOS_95</t>
        </is>
      </c>
      <c r="K4036" t="inlineStr"/>
      <c r="L4036" t="inlineStr">
        <is>
          <t>2025-0008</t>
        </is>
      </c>
      <c r="M4036" s="6" t="n">
        <v>46549</v>
      </c>
      <c r="N4036" s="6" t="n">
        <v>50931</v>
      </c>
      <c r="O4036" t="n">
        <v>26</v>
      </c>
    </row>
    <row r="4037" hidden="1" s="287">
      <c r="A4037" t="inlineStr">
        <is>
          <t>V100061</t>
        </is>
      </c>
      <c r="B4037" t="n">
        <v>470</v>
      </c>
      <c r="C4037" t="n">
        <v>20</v>
      </c>
      <c r="D4037" t="inlineStr">
        <is>
          <t>Rail Cargo Austria AG</t>
        </is>
      </c>
      <c r="E4037" t="inlineStr">
        <is>
          <t>100020</t>
        </is>
      </c>
      <c r="F4037" t="inlineStr">
        <is>
          <t>Am Hauptbahnhof 2</t>
        </is>
      </c>
      <c r="G4037" t="inlineStr">
        <is>
          <t>1100</t>
        </is>
      </c>
      <c r="H4037" t="inlineStr">
        <is>
          <t>Wien</t>
        </is>
      </c>
      <c r="I4037" t="inlineStr">
        <is>
          <t>AT</t>
        </is>
      </c>
      <c r="J4037" t="inlineStr">
        <is>
          <t>EANOS_95</t>
        </is>
      </c>
      <c r="K4037" t="inlineStr"/>
      <c r="L4037" t="inlineStr">
        <is>
          <t>2025-0008</t>
        </is>
      </c>
      <c r="M4037" s="6" t="n">
        <v>46549</v>
      </c>
      <c r="N4037" s="6" t="n">
        <v>50931</v>
      </c>
      <c r="O4037" t="n">
        <v>26</v>
      </c>
    </row>
    <row r="4038" hidden="1" s="287">
      <c r="A4038" t="inlineStr">
        <is>
          <t>V100061</t>
        </is>
      </c>
      <c r="B4038" t="n">
        <v>471</v>
      </c>
      <c r="C4038" t="n">
        <v>20</v>
      </c>
      <c r="D4038" t="inlineStr">
        <is>
          <t>Rail Cargo Austria AG</t>
        </is>
      </c>
      <c r="E4038" t="inlineStr">
        <is>
          <t>100020</t>
        </is>
      </c>
      <c r="F4038" t="inlineStr">
        <is>
          <t>Am Hauptbahnhof 2</t>
        </is>
      </c>
      <c r="G4038" t="inlineStr">
        <is>
          <t>1100</t>
        </is>
      </c>
      <c r="H4038" t="inlineStr">
        <is>
          <t>Wien</t>
        </is>
      </c>
      <c r="I4038" t="inlineStr">
        <is>
          <t>AT</t>
        </is>
      </c>
      <c r="J4038" t="inlineStr">
        <is>
          <t>EANOS_95</t>
        </is>
      </c>
      <c r="K4038" t="inlineStr"/>
      <c r="L4038" t="inlineStr">
        <is>
          <t>2025-0008</t>
        </is>
      </c>
      <c r="M4038" s="6" t="n">
        <v>46549</v>
      </c>
      <c r="N4038" s="6" t="n">
        <v>50931</v>
      </c>
      <c r="O4038" t="n">
        <v>26</v>
      </c>
    </row>
    <row r="4039" hidden="1" s="287">
      <c r="A4039" t="inlineStr">
        <is>
          <t>V100061</t>
        </is>
      </c>
      <c r="B4039" t="n">
        <v>472</v>
      </c>
      <c r="C4039" t="n">
        <v>20</v>
      </c>
      <c r="D4039" t="inlineStr">
        <is>
          <t>Rail Cargo Austria AG</t>
        </is>
      </c>
      <c r="E4039" t="inlineStr">
        <is>
          <t>100020</t>
        </is>
      </c>
      <c r="F4039" t="inlineStr">
        <is>
          <t>Am Hauptbahnhof 2</t>
        </is>
      </c>
      <c r="G4039" t="inlineStr">
        <is>
          <t>1100</t>
        </is>
      </c>
      <c r="H4039" t="inlineStr">
        <is>
          <t>Wien</t>
        </is>
      </c>
      <c r="I4039" t="inlineStr">
        <is>
          <t>AT</t>
        </is>
      </c>
      <c r="J4039" t="inlineStr">
        <is>
          <t>EANOS_95</t>
        </is>
      </c>
      <c r="K4039" t="inlineStr"/>
      <c r="L4039" t="inlineStr">
        <is>
          <t>2025-0008</t>
        </is>
      </c>
      <c r="M4039" s="6" t="n">
        <v>46549</v>
      </c>
      <c r="N4039" s="6" t="n">
        <v>50931</v>
      </c>
      <c r="O4039" t="n">
        <v>26</v>
      </c>
    </row>
    <row r="4040" hidden="1" s="287">
      <c r="A4040" t="inlineStr">
        <is>
          <t>V100061</t>
        </is>
      </c>
      <c r="B4040" t="n">
        <v>473</v>
      </c>
      <c r="C4040" t="n">
        <v>20</v>
      </c>
      <c r="D4040" t="inlineStr">
        <is>
          <t>Rail Cargo Austria AG</t>
        </is>
      </c>
      <c r="E4040" t="inlineStr">
        <is>
          <t>100020</t>
        </is>
      </c>
      <c r="F4040" t="inlineStr">
        <is>
          <t>Am Hauptbahnhof 2</t>
        </is>
      </c>
      <c r="G4040" t="inlineStr">
        <is>
          <t>1100</t>
        </is>
      </c>
      <c r="H4040" t="inlineStr">
        <is>
          <t>Wien</t>
        </is>
      </c>
      <c r="I4040" t="inlineStr">
        <is>
          <t>AT</t>
        </is>
      </c>
      <c r="J4040" t="inlineStr">
        <is>
          <t>EANOS_95</t>
        </is>
      </c>
      <c r="K4040" t="inlineStr"/>
      <c r="L4040" t="inlineStr">
        <is>
          <t>2025-0008</t>
        </is>
      </c>
      <c r="M4040" s="6" t="n">
        <v>46549</v>
      </c>
      <c r="N4040" s="6" t="n">
        <v>50931</v>
      </c>
      <c r="O4040" t="n">
        <v>26</v>
      </c>
    </row>
    <row r="4041" hidden="1" s="287">
      <c r="A4041" t="inlineStr">
        <is>
          <t>V100061</t>
        </is>
      </c>
      <c r="B4041" t="n">
        <v>474</v>
      </c>
      <c r="C4041" t="n">
        <v>20</v>
      </c>
      <c r="D4041" t="inlineStr">
        <is>
          <t>Rail Cargo Austria AG</t>
        </is>
      </c>
      <c r="E4041" t="inlineStr">
        <is>
          <t>100020</t>
        </is>
      </c>
      <c r="F4041" t="inlineStr">
        <is>
          <t>Am Hauptbahnhof 2</t>
        </is>
      </c>
      <c r="G4041" t="inlineStr">
        <is>
          <t>1100</t>
        </is>
      </c>
      <c r="H4041" t="inlineStr">
        <is>
          <t>Wien</t>
        </is>
      </c>
      <c r="I4041" t="inlineStr">
        <is>
          <t>AT</t>
        </is>
      </c>
      <c r="J4041" t="inlineStr">
        <is>
          <t>EANOS_95</t>
        </is>
      </c>
      <c r="K4041" t="inlineStr"/>
      <c r="L4041" t="inlineStr">
        <is>
          <t>2025-0008</t>
        </is>
      </c>
      <c r="M4041" s="6" t="n">
        <v>46549</v>
      </c>
      <c r="N4041" s="6" t="n">
        <v>50931</v>
      </c>
      <c r="O4041" t="n">
        <v>26</v>
      </c>
    </row>
    <row r="4042" hidden="1" s="287">
      <c r="A4042" t="inlineStr">
        <is>
          <t>V100061</t>
        </is>
      </c>
      <c r="B4042" t="n">
        <v>475</v>
      </c>
      <c r="C4042" t="n">
        <v>20</v>
      </c>
      <c r="D4042" t="inlineStr">
        <is>
          <t>Rail Cargo Austria AG</t>
        </is>
      </c>
      <c r="E4042" t="inlineStr">
        <is>
          <t>100020</t>
        </is>
      </c>
      <c r="F4042" t="inlineStr">
        <is>
          <t>Am Hauptbahnhof 2</t>
        </is>
      </c>
      <c r="G4042" t="inlineStr">
        <is>
          <t>1100</t>
        </is>
      </c>
      <c r="H4042" t="inlineStr">
        <is>
          <t>Wien</t>
        </is>
      </c>
      <c r="I4042" t="inlineStr">
        <is>
          <t>AT</t>
        </is>
      </c>
      <c r="J4042" t="inlineStr">
        <is>
          <t>EANOS_95</t>
        </is>
      </c>
      <c r="K4042" t="inlineStr"/>
      <c r="L4042" t="inlineStr">
        <is>
          <t>2025-0008</t>
        </is>
      </c>
      <c r="M4042" s="6" t="n">
        <v>46549</v>
      </c>
      <c r="N4042" s="6" t="n">
        <v>50931</v>
      </c>
      <c r="O4042" t="n">
        <v>26</v>
      </c>
    </row>
    <row r="4043" hidden="1" s="287">
      <c r="A4043" t="inlineStr">
        <is>
          <t>V100061</t>
        </is>
      </c>
      <c r="B4043" t="n">
        <v>476</v>
      </c>
      <c r="C4043" t="n">
        <v>20</v>
      </c>
      <c r="D4043" t="inlineStr">
        <is>
          <t>Rail Cargo Austria AG</t>
        </is>
      </c>
      <c r="E4043" t="inlineStr">
        <is>
          <t>100020</t>
        </is>
      </c>
      <c r="F4043" t="inlineStr">
        <is>
          <t>Am Hauptbahnhof 2</t>
        </is>
      </c>
      <c r="G4043" t="inlineStr">
        <is>
          <t>1100</t>
        </is>
      </c>
      <c r="H4043" t="inlineStr">
        <is>
          <t>Wien</t>
        </is>
      </c>
      <c r="I4043" t="inlineStr">
        <is>
          <t>AT</t>
        </is>
      </c>
      <c r="J4043" t="inlineStr">
        <is>
          <t>EANOS_95</t>
        </is>
      </c>
      <c r="K4043" t="inlineStr"/>
      <c r="L4043" t="inlineStr">
        <is>
          <t>2025-0008</t>
        </is>
      </c>
      <c r="M4043" s="6" t="n">
        <v>46549</v>
      </c>
      <c r="N4043" s="6" t="n">
        <v>50931</v>
      </c>
      <c r="O4043" t="n">
        <v>26</v>
      </c>
    </row>
    <row r="4044" hidden="1" s="287">
      <c r="A4044" t="inlineStr">
        <is>
          <t>V100061</t>
        </is>
      </c>
      <c r="B4044" t="n">
        <v>477</v>
      </c>
      <c r="C4044" t="n">
        <v>20</v>
      </c>
      <c r="D4044" t="inlineStr">
        <is>
          <t>Rail Cargo Austria AG</t>
        </is>
      </c>
      <c r="E4044" t="inlineStr">
        <is>
          <t>100020</t>
        </is>
      </c>
      <c r="F4044" t="inlineStr">
        <is>
          <t>Am Hauptbahnhof 2</t>
        </is>
      </c>
      <c r="G4044" t="inlineStr">
        <is>
          <t>1100</t>
        </is>
      </c>
      <c r="H4044" t="inlineStr">
        <is>
          <t>Wien</t>
        </is>
      </c>
      <c r="I4044" t="inlineStr">
        <is>
          <t>AT</t>
        </is>
      </c>
      <c r="J4044" t="inlineStr">
        <is>
          <t>EANOS_95</t>
        </is>
      </c>
      <c r="K4044" t="inlineStr"/>
      <c r="L4044" t="inlineStr">
        <is>
          <t>2025-0008</t>
        </is>
      </c>
      <c r="M4044" s="6" t="n">
        <v>46549</v>
      </c>
      <c r="N4044" s="6" t="n">
        <v>50931</v>
      </c>
      <c r="O4044" t="n">
        <v>26</v>
      </c>
    </row>
    <row r="4045" hidden="1" s="287">
      <c r="A4045" t="inlineStr">
        <is>
          <t>V100061</t>
        </is>
      </c>
      <c r="B4045" t="n">
        <v>478</v>
      </c>
      <c r="C4045" t="n">
        <v>20</v>
      </c>
      <c r="D4045" t="inlineStr">
        <is>
          <t>Rail Cargo Austria AG</t>
        </is>
      </c>
      <c r="E4045" t="inlineStr">
        <is>
          <t>100020</t>
        </is>
      </c>
      <c r="F4045" t="inlineStr">
        <is>
          <t>Am Hauptbahnhof 2</t>
        </is>
      </c>
      <c r="G4045" t="inlineStr">
        <is>
          <t>1100</t>
        </is>
      </c>
      <c r="H4045" t="inlineStr">
        <is>
          <t>Wien</t>
        </is>
      </c>
      <c r="I4045" t="inlineStr">
        <is>
          <t>AT</t>
        </is>
      </c>
      <c r="J4045" t="inlineStr">
        <is>
          <t>EANOS_95</t>
        </is>
      </c>
      <c r="K4045" t="inlineStr"/>
      <c r="L4045" t="inlineStr">
        <is>
          <t>2025-0008</t>
        </is>
      </c>
      <c r="M4045" s="6" t="n">
        <v>46549</v>
      </c>
      <c r="N4045" s="6" t="n">
        <v>50931</v>
      </c>
      <c r="O4045" t="n">
        <v>26</v>
      </c>
    </row>
    <row r="4046" hidden="1" s="287">
      <c r="A4046" t="inlineStr">
        <is>
          <t>V100061</t>
        </is>
      </c>
      <c r="B4046" t="n">
        <v>479</v>
      </c>
      <c r="C4046" t="n">
        <v>20</v>
      </c>
      <c r="D4046" t="inlineStr">
        <is>
          <t>Rail Cargo Austria AG</t>
        </is>
      </c>
      <c r="E4046" t="inlineStr">
        <is>
          <t>100020</t>
        </is>
      </c>
      <c r="F4046" t="inlineStr">
        <is>
          <t>Am Hauptbahnhof 2</t>
        </is>
      </c>
      <c r="G4046" t="inlineStr">
        <is>
          <t>1100</t>
        </is>
      </c>
      <c r="H4046" t="inlineStr">
        <is>
          <t>Wien</t>
        </is>
      </c>
      <c r="I4046" t="inlineStr">
        <is>
          <t>AT</t>
        </is>
      </c>
      <c r="J4046" t="inlineStr">
        <is>
          <t>EANOS_95</t>
        </is>
      </c>
      <c r="K4046" t="inlineStr"/>
      <c r="L4046" t="inlineStr">
        <is>
          <t>2025-0008</t>
        </is>
      </c>
      <c r="M4046" s="6" t="n">
        <v>46549</v>
      </c>
      <c r="N4046" s="6" t="n">
        <v>50931</v>
      </c>
      <c r="O4046" t="n">
        <v>26</v>
      </c>
    </row>
    <row r="4047" hidden="1" s="287">
      <c r="A4047" t="inlineStr">
        <is>
          <t>V100061</t>
        </is>
      </c>
      <c r="B4047" t="n">
        <v>480</v>
      </c>
      <c r="C4047" t="n">
        <v>20</v>
      </c>
      <c r="D4047" t="inlineStr">
        <is>
          <t>Rail Cargo Austria AG</t>
        </is>
      </c>
      <c r="E4047" t="inlineStr">
        <is>
          <t>100020</t>
        </is>
      </c>
      <c r="F4047" t="inlineStr">
        <is>
          <t>Am Hauptbahnhof 2</t>
        </is>
      </c>
      <c r="G4047" t="inlineStr">
        <is>
          <t>1100</t>
        </is>
      </c>
      <c r="H4047" t="inlineStr">
        <is>
          <t>Wien</t>
        </is>
      </c>
      <c r="I4047" t="inlineStr">
        <is>
          <t>AT</t>
        </is>
      </c>
      <c r="J4047" t="inlineStr">
        <is>
          <t>EANOS_95</t>
        </is>
      </c>
      <c r="K4047" t="inlineStr"/>
      <c r="L4047" t="inlineStr">
        <is>
          <t>2025-0008</t>
        </is>
      </c>
      <c r="M4047" s="6" t="n">
        <v>46549</v>
      </c>
      <c r="N4047" s="6" t="n">
        <v>50931</v>
      </c>
      <c r="O4047" t="n">
        <v>26</v>
      </c>
    </row>
    <row r="4048" hidden="1" s="287">
      <c r="A4048" t="inlineStr">
        <is>
          <t>V100061</t>
        </is>
      </c>
      <c r="B4048" t="n">
        <v>481</v>
      </c>
      <c r="C4048" t="n">
        <v>20</v>
      </c>
      <c r="D4048" t="inlineStr">
        <is>
          <t>Rail Cargo Austria AG</t>
        </is>
      </c>
      <c r="E4048" t="inlineStr">
        <is>
          <t>100020</t>
        </is>
      </c>
      <c r="F4048" t="inlineStr">
        <is>
          <t>Am Hauptbahnhof 2</t>
        </is>
      </c>
      <c r="G4048" t="inlineStr">
        <is>
          <t>1100</t>
        </is>
      </c>
      <c r="H4048" t="inlineStr">
        <is>
          <t>Wien</t>
        </is>
      </c>
      <c r="I4048" t="inlineStr">
        <is>
          <t>AT</t>
        </is>
      </c>
      <c r="J4048" t="inlineStr">
        <is>
          <t>EANOS_95</t>
        </is>
      </c>
      <c r="K4048" t="inlineStr"/>
      <c r="L4048" t="inlineStr">
        <is>
          <t>2025-0008</t>
        </is>
      </c>
      <c r="M4048" s="6" t="n">
        <v>46549</v>
      </c>
      <c r="N4048" s="6" t="n">
        <v>50931</v>
      </c>
      <c r="O4048" t="n">
        <v>26</v>
      </c>
    </row>
    <row r="4049" hidden="1" s="287">
      <c r="A4049" t="inlineStr">
        <is>
          <t>V100061</t>
        </is>
      </c>
      <c r="B4049" t="n">
        <v>482</v>
      </c>
      <c r="C4049" t="n">
        <v>20</v>
      </c>
      <c r="D4049" t="inlineStr">
        <is>
          <t>Rail Cargo Austria AG</t>
        </is>
      </c>
      <c r="E4049" t="inlineStr">
        <is>
          <t>100020</t>
        </is>
      </c>
      <c r="F4049" t="inlineStr">
        <is>
          <t>Am Hauptbahnhof 2</t>
        </is>
      </c>
      <c r="G4049" t="inlineStr">
        <is>
          <t>1100</t>
        </is>
      </c>
      <c r="H4049" t="inlineStr">
        <is>
          <t>Wien</t>
        </is>
      </c>
      <c r="I4049" t="inlineStr">
        <is>
          <t>AT</t>
        </is>
      </c>
      <c r="J4049" t="inlineStr">
        <is>
          <t>EANOS_95</t>
        </is>
      </c>
      <c r="K4049" t="inlineStr"/>
      <c r="L4049" t="inlineStr">
        <is>
          <t>2025-0008</t>
        </is>
      </c>
      <c r="M4049" s="6" t="n">
        <v>46549</v>
      </c>
      <c r="N4049" s="6" t="n">
        <v>50931</v>
      </c>
      <c r="O4049" t="n">
        <v>26</v>
      </c>
    </row>
    <row r="4050" hidden="1" s="287">
      <c r="A4050" t="inlineStr">
        <is>
          <t>V100061</t>
        </is>
      </c>
      <c r="B4050" t="n">
        <v>483</v>
      </c>
      <c r="C4050" t="n">
        <v>20</v>
      </c>
      <c r="D4050" t="inlineStr">
        <is>
          <t>Rail Cargo Austria AG</t>
        </is>
      </c>
      <c r="E4050" t="inlineStr">
        <is>
          <t>100020</t>
        </is>
      </c>
      <c r="F4050" t="inlineStr">
        <is>
          <t>Am Hauptbahnhof 2</t>
        </is>
      </c>
      <c r="G4050" t="inlineStr">
        <is>
          <t>1100</t>
        </is>
      </c>
      <c r="H4050" t="inlineStr">
        <is>
          <t>Wien</t>
        </is>
      </c>
      <c r="I4050" t="inlineStr">
        <is>
          <t>AT</t>
        </is>
      </c>
      <c r="J4050" t="inlineStr">
        <is>
          <t>EANOS_95</t>
        </is>
      </c>
      <c r="K4050" t="inlineStr"/>
      <c r="L4050" t="inlineStr">
        <is>
          <t>2025-0008</t>
        </is>
      </c>
      <c r="M4050" s="6" t="n">
        <v>46549</v>
      </c>
      <c r="N4050" s="6" t="n">
        <v>50931</v>
      </c>
      <c r="O4050" t="n">
        <v>26</v>
      </c>
    </row>
    <row r="4051" hidden="1" s="287">
      <c r="A4051" t="inlineStr">
        <is>
          <t>V100061</t>
        </is>
      </c>
      <c r="B4051" t="n">
        <v>484</v>
      </c>
      <c r="C4051" t="n">
        <v>20</v>
      </c>
      <c r="D4051" t="inlineStr">
        <is>
          <t>Rail Cargo Austria AG</t>
        </is>
      </c>
      <c r="E4051" t="inlineStr">
        <is>
          <t>100020</t>
        </is>
      </c>
      <c r="F4051" t="inlineStr">
        <is>
          <t>Am Hauptbahnhof 2</t>
        </is>
      </c>
      <c r="G4051" t="inlineStr">
        <is>
          <t>1100</t>
        </is>
      </c>
      <c r="H4051" t="inlineStr">
        <is>
          <t>Wien</t>
        </is>
      </c>
      <c r="I4051" t="inlineStr">
        <is>
          <t>AT</t>
        </is>
      </c>
      <c r="J4051" t="inlineStr">
        <is>
          <t>EANOS_95</t>
        </is>
      </c>
      <c r="K4051" t="inlineStr"/>
      <c r="L4051" t="inlineStr">
        <is>
          <t>2025-0008</t>
        </is>
      </c>
      <c r="M4051" s="6" t="n">
        <v>46549</v>
      </c>
      <c r="N4051" s="6" t="n">
        <v>50931</v>
      </c>
      <c r="O4051" t="n">
        <v>26</v>
      </c>
    </row>
    <row r="4052" hidden="1" s="287">
      <c r="A4052" t="inlineStr">
        <is>
          <t>V100061</t>
        </is>
      </c>
      <c r="B4052" t="n">
        <v>485</v>
      </c>
      <c r="C4052" t="n">
        <v>20</v>
      </c>
      <c r="D4052" t="inlineStr">
        <is>
          <t>Rail Cargo Austria AG</t>
        </is>
      </c>
      <c r="E4052" t="inlineStr">
        <is>
          <t>100020</t>
        </is>
      </c>
      <c r="F4052" t="inlineStr">
        <is>
          <t>Am Hauptbahnhof 2</t>
        </is>
      </c>
      <c r="G4052" t="inlineStr">
        <is>
          <t>1100</t>
        </is>
      </c>
      <c r="H4052" t="inlineStr">
        <is>
          <t>Wien</t>
        </is>
      </c>
      <c r="I4052" t="inlineStr">
        <is>
          <t>AT</t>
        </is>
      </c>
      <c r="J4052" t="inlineStr">
        <is>
          <t>EANOS_95</t>
        </is>
      </c>
      <c r="K4052" t="inlineStr"/>
      <c r="L4052" t="inlineStr">
        <is>
          <t>2025-0008</t>
        </is>
      </c>
      <c r="M4052" s="6" t="n">
        <v>46549</v>
      </c>
      <c r="N4052" s="6" t="n">
        <v>50931</v>
      </c>
      <c r="O4052" t="n">
        <v>26</v>
      </c>
    </row>
    <row r="4053" hidden="1" s="287">
      <c r="A4053" t="inlineStr">
        <is>
          <t>V100061</t>
        </is>
      </c>
      <c r="B4053" t="n">
        <v>486</v>
      </c>
      <c r="C4053" t="n">
        <v>20</v>
      </c>
      <c r="D4053" t="inlineStr">
        <is>
          <t>Rail Cargo Austria AG</t>
        </is>
      </c>
      <c r="E4053" t="inlineStr">
        <is>
          <t>100020</t>
        </is>
      </c>
      <c r="F4053" t="inlineStr">
        <is>
          <t>Am Hauptbahnhof 2</t>
        </is>
      </c>
      <c r="G4053" t="inlineStr">
        <is>
          <t>1100</t>
        </is>
      </c>
      <c r="H4053" t="inlineStr">
        <is>
          <t>Wien</t>
        </is>
      </c>
      <c r="I4053" t="inlineStr">
        <is>
          <t>AT</t>
        </is>
      </c>
      <c r="J4053" t="inlineStr">
        <is>
          <t>EANOS_95</t>
        </is>
      </c>
      <c r="K4053" t="inlineStr"/>
      <c r="L4053" t="inlineStr">
        <is>
          <t>2025-0008</t>
        </is>
      </c>
      <c r="M4053" s="6" t="n">
        <v>46577</v>
      </c>
      <c r="N4053" s="6" t="n">
        <v>50959</v>
      </c>
      <c r="O4053" t="n">
        <v>26</v>
      </c>
    </row>
    <row r="4054" hidden="1" s="287">
      <c r="A4054" t="inlineStr">
        <is>
          <t>V100061</t>
        </is>
      </c>
      <c r="B4054" t="n">
        <v>487</v>
      </c>
      <c r="C4054" t="n">
        <v>20</v>
      </c>
      <c r="D4054" t="inlineStr">
        <is>
          <t>Rail Cargo Austria AG</t>
        </is>
      </c>
      <c r="E4054" t="inlineStr">
        <is>
          <t>100020</t>
        </is>
      </c>
      <c r="F4054" t="inlineStr">
        <is>
          <t>Am Hauptbahnhof 2</t>
        </is>
      </c>
      <c r="G4054" t="inlineStr">
        <is>
          <t>1100</t>
        </is>
      </c>
      <c r="H4054" t="inlineStr">
        <is>
          <t>Wien</t>
        </is>
      </c>
      <c r="I4054" t="inlineStr">
        <is>
          <t>AT</t>
        </is>
      </c>
      <c r="J4054" t="inlineStr">
        <is>
          <t>EANOS_95</t>
        </is>
      </c>
      <c r="K4054" t="inlineStr"/>
      <c r="L4054" t="inlineStr">
        <is>
          <t>2025-0008</t>
        </is>
      </c>
      <c r="M4054" s="6" t="n">
        <v>46577</v>
      </c>
      <c r="N4054" s="6" t="n">
        <v>50959</v>
      </c>
      <c r="O4054" t="n">
        <v>26</v>
      </c>
    </row>
    <row r="4055" hidden="1" s="287">
      <c r="A4055" t="inlineStr">
        <is>
          <t>V100061</t>
        </is>
      </c>
      <c r="B4055" t="n">
        <v>488</v>
      </c>
      <c r="C4055" t="n">
        <v>20</v>
      </c>
      <c r="D4055" t="inlineStr">
        <is>
          <t>Rail Cargo Austria AG</t>
        </is>
      </c>
      <c r="E4055" t="inlineStr">
        <is>
          <t>100020</t>
        </is>
      </c>
      <c r="F4055" t="inlineStr">
        <is>
          <t>Am Hauptbahnhof 2</t>
        </is>
      </c>
      <c r="G4055" t="inlineStr">
        <is>
          <t>1100</t>
        </is>
      </c>
      <c r="H4055" t="inlineStr">
        <is>
          <t>Wien</t>
        </is>
      </c>
      <c r="I4055" t="inlineStr">
        <is>
          <t>AT</t>
        </is>
      </c>
      <c r="J4055" t="inlineStr">
        <is>
          <t>EANOS_95</t>
        </is>
      </c>
      <c r="K4055" t="inlineStr"/>
      <c r="L4055" t="inlineStr">
        <is>
          <t>2025-0008</t>
        </is>
      </c>
      <c r="M4055" s="6" t="n">
        <v>46577</v>
      </c>
      <c r="N4055" s="6" t="n">
        <v>50959</v>
      </c>
      <c r="O4055" t="n">
        <v>26</v>
      </c>
    </row>
    <row r="4056" hidden="1" s="287">
      <c r="A4056" t="inlineStr">
        <is>
          <t>V100061</t>
        </is>
      </c>
      <c r="B4056" t="n">
        <v>489</v>
      </c>
      <c r="C4056" t="n">
        <v>20</v>
      </c>
      <c r="D4056" t="inlineStr">
        <is>
          <t>Rail Cargo Austria AG</t>
        </is>
      </c>
      <c r="E4056" t="inlineStr">
        <is>
          <t>100020</t>
        </is>
      </c>
      <c r="F4056" t="inlineStr">
        <is>
          <t>Am Hauptbahnhof 2</t>
        </is>
      </c>
      <c r="G4056" t="inlineStr">
        <is>
          <t>1100</t>
        </is>
      </c>
      <c r="H4056" t="inlineStr">
        <is>
          <t>Wien</t>
        </is>
      </c>
      <c r="I4056" t="inlineStr">
        <is>
          <t>AT</t>
        </is>
      </c>
      <c r="J4056" t="inlineStr">
        <is>
          <t>EANOS_95</t>
        </is>
      </c>
      <c r="K4056" t="inlineStr"/>
      <c r="L4056" t="inlineStr">
        <is>
          <t>2025-0008</t>
        </is>
      </c>
      <c r="M4056" s="6" t="n">
        <v>46577</v>
      </c>
      <c r="N4056" s="6" t="n">
        <v>50959</v>
      </c>
      <c r="O4056" t="n">
        <v>26</v>
      </c>
    </row>
    <row r="4057" hidden="1" s="287">
      <c r="A4057" t="inlineStr">
        <is>
          <t>V100061</t>
        </is>
      </c>
      <c r="B4057" t="n">
        <v>490</v>
      </c>
      <c r="C4057" t="n">
        <v>20</v>
      </c>
      <c r="D4057" t="inlineStr">
        <is>
          <t>Rail Cargo Austria AG</t>
        </is>
      </c>
      <c r="E4057" t="inlineStr">
        <is>
          <t>100020</t>
        </is>
      </c>
      <c r="F4057" t="inlineStr">
        <is>
          <t>Am Hauptbahnhof 2</t>
        </is>
      </c>
      <c r="G4057" t="inlineStr">
        <is>
          <t>1100</t>
        </is>
      </c>
      <c r="H4057" t="inlineStr">
        <is>
          <t>Wien</t>
        </is>
      </c>
      <c r="I4057" t="inlineStr">
        <is>
          <t>AT</t>
        </is>
      </c>
      <c r="J4057" t="inlineStr">
        <is>
          <t>EANOS_95</t>
        </is>
      </c>
      <c r="K4057" t="inlineStr"/>
      <c r="L4057" t="inlineStr">
        <is>
          <t>2025-0008</t>
        </is>
      </c>
      <c r="M4057" s="6" t="n">
        <v>46577</v>
      </c>
      <c r="N4057" s="6" t="n">
        <v>50959</v>
      </c>
      <c r="O4057" t="n">
        <v>26</v>
      </c>
    </row>
    <row r="4058" hidden="1" s="287">
      <c r="A4058" t="inlineStr">
        <is>
          <t>V100061</t>
        </is>
      </c>
      <c r="B4058" t="n">
        <v>491</v>
      </c>
      <c r="C4058" t="n">
        <v>20</v>
      </c>
      <c r="D4058" t="inlineStr">
        <is>
          <t>Rail Cargo Austria AG</t>
        </is>
      </c>
      <c r="E4058" t="inlineStr">
        <is>
          <t>100020</t>
        </is>
      </c>
      <c r="F4058" t="inlineStr">
        <is>
          <t>Am Hauptbahnhof 2</t>
        </is>
      </c>
      <c r="G4058" t="inlineStr">
        <is>
          <t>1100</t>
        </is>
      </c>
      <c r="H4058" t="inlineStr">
        <is>
          <t>Wien</t>
        </is>
      </c>
      <c r="I4058" t="inlineStr">
        <is>
          <t>AT</t>
        </is>
      </c>
      <c r="J4058" t="inlineStr">
        <is>
          <t>EANOS_95</t>
        </is>
      </c>
      <c r="K4058" t="inlineStr"/>
      <c r="L4058" t="inlineStr">
        <is>
          <t>2025-0008</t>
        </is>
      </c>
      <c r="M4058" s="6" t="n">
        <v>46577</v>
      </c>
      <c r="N4058" s="6" t="n">
        <v>50959</v>
      </c>
      <c r="O4058" t="n">
        <v>26</v>
      </c>
    </row>
    <row r="4059" hidden="1" s="287">
      <c r="A4059" t="inlineStr">
        <is>
          <t>V100061</t>
        </is>
      </c>
      <c r="B4059" t="n">
        <v>492</v>
      </c>
      <c r="C4059" t="n">
        <v>20</v>
      </c>
      <c r="D4059" t="inlineStr">
        <is>
          <t>Rail Cargo Austria AG</t>
        </is>
      </c>
      <c r="E4059" t="inlineStr">
        <is>
          <t>100020</t>
        </is>
      </c>
      <c r="F4059" t="inlineStr">
        <is>
          <t>Am Hauptbahnhof 2</t>
        </is>
      </c>
      <c r="G4059" t="inlineStr">
        <is>
          <t>1100</t>
        </is>
      </c>
      <c r="H4059" t="inlineStr">
        <is>
          <t>Wien</t>
        </is>
      </c>
      <c r="I4059" t="inlineStr">
        <is>
          <t>AT</t>
        </is>
      </c>
      <c r="J4059" t="inlineStr">
        <is>
          <t>EANOS_95</t>
        </is>
      </c>
      <c r="K4059" t="inlineStr"/>
      <c r="L4059" t="inlineStr">
        <is>
          <t>2025-0008</t>
        </is>
      </c>
      <c r="M4059" s="6" t="n">
        <v>46577</v>
      </c>
      <c r="N4059" s="6" t="n">
        <v>50959</v>
      </c>
      <c r="O4059" t="n">
        <v>26</v>
      </c>
    </row>
    <row r="4060" hidden="1" s="287">
      <c r="A4060" t="inlineStr">
        <is>
          <t>V100061</t>
        </is>
      </c>
      <c r="B4060" t="n">
        <v>493</v>
      </c>
      <c r="C4060" t="n">
        <v>20</v>
      </c>
      <c r="D4060" t="inlineStr">
        <is>
          <t>Rail Cargo Austria AG</t>
        </is>
      </c>
      <c r="E4060" t="inlineStr">
        <is>
          <t>100020</t>
        </is>
      </c>
      <c r="F4060" t="inlineStr">
        <is>
          <t>Am Hauptbahnhof 2</t>
        </is>
      </c>
      <c r="G4060" t="inlineStr">
        <is>
          <t>1100</t>
        </is>
      </c>
      <c r="H4060" t="inlineStr">
        <is>
          <t>Wien</t>
        </is>
      </c>
      <c r="I4060" t="inlineStr">
        <is>
          <t>AT</t>
        </is>
      </c>
      <c r="J4060" t="inlineStr">
        <is>
          <t>EANOS_95</t>
        </is>
      </c>
      <c r="K4060" t="inlineStr"/>
      <c r="L4060" t="inlineStr">
        <is>
          <t>2025-0008</t>
        </is>
      </c>
      <c r="M4060" s="6" t="n">
        <v>46577</v>
      </c>
      <c r="N4060" s="6" t="n">
        <v>50959</v>
      </c>
      <c r="O4060" t="n">
        <v>26</v>
      </c>
    </row>
    <row r="4061" hidden="1" s="287">
      <c r="A4061" t="inlineStr">
        <is>
          <t>V100061</t>
        </is>
      </c>
      <c r="B4061" t="n">
        <v>494</v>
      </c>
      <c r="C4061" t="n">
        <v>20</v>
      </c>
      <c r="D4061" t="inlineStr">
        <is>
          <t>Rail Cargo Austria AG</t>
        </is>
      </c>
      <c r="E4061" t="inlineStr">
        <is>
          <t>100020</t>
        </is>
      </c>
      <c r="F4061" t="inlineStr">
        <is>
          <t>Am Hauptbahnhof 2</t>
        </is>
      </c>
      <c r="G4061" t="inlineStr">
        <is>
          <t>1100</t>
        </is>
      </c>
      <c r="H4061" t="inlineStr">
        <is>
          <t>Wien</t>
        </is>
      </c>
      <c r="I4061" t="inlineStr">
        <is>
          <t>AT</t>
        </is>
      </c>
      <c r="J4061" t="inlineStr">
        <is>
          <t>EANOS_95</t>
        </is>
      </c>
      <c r="K4061" t="inlineStr"/>
      <c r="L4061" t="inlineStr">
        <is>
          <t>2025-0008</t>
        </is>
      </c>
      <c r="M4061" s="6" t="n">
        <v>46577</v>
      </c>
      <c r="N4061" s="6" t="n">
        <v>50959</v>
      </c>
      <c r="O4061" t="n">
        <v>26</v>
      </c>
    </row>
    <row r="4062" hidden="1" s="287">
      <c r="A4062" t="inlineStr">
        <is>
          <t>V100061</t>
        </is>
      </c>
      <c r="B4062" t="n">
        <v>495</v>
      </c>
      <c r="C4062" t="n">
        <v>20</v>
      </c>
      <c r="D4062" t="inlineStr">
        <is>
          <t>Rail Cargo Austria AG</t>
        </is>
      </c>
      <c r="E4062" t="inlineStr">
        <is>
          <t>100020</t>
        </is>
      </c>
      <c r="F4062" t="inlineStr">
        <is>
          <t>Am Hauptbahnhof 2</t>
        </is>
      </c>
      <c r="G4062" t="inlineStr">
        <is>
          <t>1100</t>
        </is>
      </c>
      <c r="H4062" t="inlineStr">
        <is>
          <t>Wien</t>
        </is>
      </c>
      <c r="I4062" t="inlineStr">
        <is>
          <t>AT</t>
        </is>
      </c>
      <c r="J4062" t="inlineStr">
        <is>
          <t>EANOS_95</t>
        </is>
      </c>
      <c r="K4062" t="inlineStr"/>
      <c r="L4062" t="inlineStr">
        <is>
          <t>2025-0008</t>
        </is>
      </c>
      <c r="M4062" s="6" t="n">
        <v>46577</v>
      </c>
      <c r="N4062" s="6" t="n">
        <v>50959</v>
      </c>
      <c r="O4062" t="n">
        <v>26</v>
      </c>
    </row>
    <row r="4063" hidden="1" s="287">
      <c r="A4063" t="inlineStr">
        <is>
          <t>V100061</t>
        </is>
      </c>
      <c r="B4063" t="n">
        <v>496</v>
      </c>
      <c r="C4063" t="n">
        <v>20</v>
      </c>
      <c r="D4063" t="inlineStr">
        <is>
          <t>Rail Cargo Austria AG</t>
        </is>
      </c>
      <c r="E4063" t="inlineStr">
        <is>
          <t>100020</t>
        </is>
      </c>
      <c r="F4063" t="inlineStr">
        <is>
          <t>Am Hauptbahnhof 2</t>
        </is>
      </c>
      <c r="G4063" t="inlineStr">
        <is>
          <t>1100</t>
        </is>
      </c>
      <c r="H4063" t="inlineStr">
        <is>
          <t>Wien</t>
        </is>
      </c>
      <c r="I4063" t="inlineStr">
        <is>
          <t>AT</t>
        </is>
      </c>
      <c r="J4063" t="inlineStr">
        <is>
          <t>EANOS_95</t>
        </is>
      </c>
      <c r="K4063" t="inlineStr"/>
      <c r="L4063" t="inlineStr">
        <is>
          <t>2025-0008</t>
        </is>
      </c>
      <c r="M4063" s="6" t="n">
        <v>46577</v>
      </c>
      <c r="N4063" s="6" t="n">
        <v>50959</v>
      </c>
      <c r="O4063" t="n">
        <v>26</v>
      </c>
    </row>
    <row r="4064" hidden="1" s="287">
      <c r="A4064" t="inlineStr">
        <is>
          <t>V100061</t>
        </is>
      </c>
      <c r="B4064" t="n">
        <v>497</v>
      </c>
      <c r="C4064" t="n">
        <v>20</v>
      </c>
      <c r="D4064" t="inlineStr">
        <is>
          <t>Rail Cargo Austria AG</t>
        </is>
      </c>
      <c r="E4064" t="inlineStr">
        <is>
          <t>100020</t>
        </is>
      </c>
      <c r="F4064" t="inlineStr">
        <is>
          <t>Am Hauptbahnhof 2</t>
        </is>
      </c>
      <c r="G4064" t="inlineStr">
        <is>
          <t>1100</t>
        </is>
      </c>
      <c r="H4064" t="inlineStr">
        <is>
          <t>Wien</t>
        </is>
      </c>
      <c r="I4064" t="inlineStr">
        <is>
          <t>AT</t>
        </is>
      </c>
      <c r="J4064" t="inlineStr">
        <is>
          <t>EANOS_95</t>
        </is>
      </c>
      <c r="K4064" t="inlineStr"/>
      <c r="L4064" t="inlineStr">
        <is>
          <t>2025-0008</t>
        </is>
      </c>
      <c r="M4064" s="6" t="n">
        <v>46577</v>
      </c>
      <c r="N4064" s="6" t="n">
        <v>50959</v>
      </c>
      <c r="O4064" t="n">
        <v>26</v>
      </c>
    </row>
    <row r="4065" hidden="1" s="287">
      <c r="A4065" t="inlineStr">
        <is>
          <t>V100061</t>
        </is>
      </c>
      <c r="B4065" t="n">
        <v>498</v>
      </c>
      <c r="C4065" t="n">
        <v>20</v>
      </c>
      <c r="D4065" t="inlineStr">
        <is>
          <t>Rail Cargo Austria AG</t>
        </is>
      </c>
      <c r="E4065" t="inlineStr">
        <is>
          <t>100020</t>
        </is>
      </c>
      <c r="F4065" t="inlineStr">
        <is>
          <t>Am Hauptbahnhof 2</t>
        </is>
      </c>
      <c r="G4065" t="inlineStr">
        <is>
          <t>1100</t>
        </is>
      </c>
      <c r="H4065" t="inlineStr">
        <is>
          <t>Wien</t>
        </is>
      </c>
      <c r="I4065" t="inlineStr">
        <is>
          <t>AT</t>
        </is>
      </c>
      <c r="J4065" t="inlineStr">
        <is>
          <t>EANOS_95</t>
        </is>
      </c>
      <c r="K4065" t="inlineStr"/>
      <c r="L4065" t="inlineStr">
        <is>
          <t>2025-0008</t>
        </is>
      </c>
      <c r="M4065" s="6" t="n">
        <v>46577</v>
      </c>
      <c r="N4065" s="6" t="n">
        <v>50959</v>
      </c>
      <c r="O4065" t="n">
        <v>26</v>
      </c>
    </row>
    <row r="4066" hidden="1" s="287">
      <c r="A4066" t="inlineStr">
        <is>
          <t>V100061</t>
        </is>
      </c>
      <c r="B4066" t="n">
        <v>499</v>
      </c>
      <c r="C4066" t="n">
        <v>20</v>
      </c>
      <c r="D4066" t="inlineStr">
        <is>
          <t>Rail Cargo Austria AG</t>
        </is>
      </c>
      <c r="E4066" t="inlineStr">
        <is>
          <t>100020</t>
        </is>
      </c>
      <c r="F4066" t="inlineStr">
        <is>
          <t>Am Hauptbahnhof 2</t>
        </is>
      </c>
      <c r="G4066" t="inlineStr">
        <is>
          <t>1100</t>
        </is>
      </c>
      <c r="H4066" t="inlineStr">
        <is>
          <t>Wien</t>
        </is>
      </c>
      <c r="I4066" t="inlineStr">
        <is>
          <t>AT</t>
        </is>
      </c>
      <c r="J4066" t="inlineStr">
        <is>
          <t>EANOS_95</t>
        </is>
      </c>
      <c r="K4066" t="inlineStr"/>
      <c r="L4066" t="inlineStr">
        <is>
          <t>2025-0008</t>
        </is>
      </c>
      <c r="M4066" s="6" t="n">
        <v>46577</v>
      </c>
      <c r="N4066" s="6" t="n">
        <v>50959</v>
      </c>
      <c r="O4066" t="n">
        <v>26</v>
      </c>
    </row>
    <row r="4067" hidden="1" s="287">
      <c r="A4067" t="inlineStr">
        <is>
          <t>V100061</t>
        </is>
      </c>
      <c r="B4067" t="n">
        <v>500</v>
      </c>
      <c r="C4067" t="n">
        <v>20</v>
      </c>
      <c r="D4067" t="inlineStr">
        <is>
          <t>Rail Cargo Austria AG</t>
        </is>
      </c>
      <c r="E4067" t="inlineStr">
        <is>
          <t>100020</t>
        </is>
      </c>
      <c r="F4067" t="inlineStr">
        <is>
          <t>Am Hauptbahnhof 2</t>
        </is>
      </c>
      <c r="G4067" t="inlineStr">
        <is>
          <t>1100</t>
        </is>
      </c>
      <c r="H4067" t="inlineStr">
        <is>
          <t>Wien</t>
        </is>
      </c>
      <c r="I4067" t="inlineStr">
        <is>
          <t>AT</t>
        </is>
      </c>
      <c r="J4067" t="inlineStr">
        <is>
          <t>EANOS_95</t>
        </is>
      </c>
      <c r="K4067" t="inlineStr"/>
      <c r="L4067" t="inlineStr">
        <is>
          <t>2025-0008</t>
        </is>
      </c>
      <c r="M4067" s="6" t="n">
        <v>46577</v>
      </c>
      <c r="N4067" s="6" t="n">
        <v>50959</v>
      </c>
      <c r="O4067" t="n">
        <v>26</v>
      </c>
    </row>
    <row r="4068" hidden="1" s="287">
      <c r="A4068" t="inlineStr">
        <is>
          <t>V100061</t>
        </is>
      </c>
      <c r="B4068" t="n">
        <v>1</v>
      </c>
      <c r="C4068" t="n">
        <v>50</v>
      </c>
      <c r="D4068" t="inlineStr">
        <is>
          <t>Rail Cargo Austria AG</t>
        </is>
      </c>
      <c r="E4068" t="inlineStr">
        <is>
          <t>100020</t>
        </is>
      </c>
      <c r="F4068" t="inlineStr">
        <is>
          <t>Am Hauptbahnhof 2</t>
        </is>
      </c>
      <c r="G4068" t="inlineStr">
        <is>
          <t>1100</t>
        </is>
      </c>
      <c r="H4068" t="inlineStr">
        <is>
          <t>Wien</t>
        </is>
      </c>
      <c r="I4068" t="inlineStr">
        <is>
          <t>AT</t>
        </is>
      </c>
      <c r="J4068" t="inlineStr">
        <is>
          <t>EANOS_M45</t>
        </is>
      </c>
      <c r="K4068" t="inlineStr">
        <is>
          <t>37 80 5376 004-7</t>
        </is>
      </c>
      <c r="L4068" t="inlineStr">
        <is>
          <t>2025-0008</t>
        </is>
      </c>
      <c r="M4068" s="6" t="n">
        <v>45994</v>
      </c>
      <c r="N4068" s="6" t="n">
        <v>50313</v>
      </c>
      <c r="O4068" t="n">
        <v>26</v>
      </c>
    </row>
    <row r="4069" hidden="1" s="287">
      <c r="A4069" t="inlineStr">
        <is>
          <t>V100061</t>
        </is>
      </c>
      <c r="B4069" t="n">
        <v>2</v>
      </c>
      <c r="C4069" t="n">
        <v>50</v>
      </c>
      <c r="D4069" t="inlineStr">
        <is>
          <t>Rail Cargo Austria AG</t>
        </is>
      </c>
      <c r="E4069" t="inlineStr">
        <is>
          <t>100020</t>
        </is>
      </c>
      <c r="F4069" t="inlineStr">
        <is>
          <t>Am Hauptbahnhof 2</t>
        </is>
      </c>
      <c r="G4069" t="inlineStr">
        <is>
          <t>1100</t>
        </is>
      </c>
      <c r="H4069" t="inlineStr">
        <is>
          <t>Wien</t>
        </is>
      </c>
      <c r="I4069" t="inlineStr">
        <is>
          <t>AT</t>
        </is>
      </c>
      <c r="J4069" t="inlineStr">
        <is>
          <t>EANOS_M45</t>
        </is>
      </c>
      <c r="K4069" t="inlineStr">
        <is>
          <t>37 80 5376 005-4</t>
        </is>
      </c>
      <c r="L4069" t="inlineStr">
        <is>
          <t>2025-0008</t>
        </is>
      </c>
      <c r="M4069" s="6" t="n">
        <v>45994</v>
      </c>
      <c r="N4069" s="6" t="n">
        <v>50313</v>
      </c>
      <c r="O4069" t="n">
        <v>26</v>
      </c>
    </row>
    <row r="4070" hidden="1" s="287">
      <c r="A4070" t="inlineStr">
        <is>
          <t>V100061</t>
        </is>
      </c>
      <c r="B4070" t="n">
        <v>3</v>
      </c>
      <c r="C4070" t="n">
        <v>50</v>
      </c>
      <c r="D4070" t="inlineStr">
        <is>
          <t>Rail Cargo Austria AG</t>
        </is>
      </c>
      <c r="E4070" t="inlineStr">
        <is>
          <t>100020</t>
        </is>
      </c>
      <c r="F4070" t="inlineStr">
        <is>
          <t>Am Hauptbahnhof 2</t>
        </is>
      </c>
      <c r="G4070" t="inlineStr">
        <is>
          <t>1100</t>
        </is>
      </c>
      <c r="H4070" t="inlineStr">
        <is>
          <t>Wien</t>
        </is>
      </c>
      <c r="I4070" t="inlineStr">
        <is>
          <t>AT</t>
        </is>
      </c>
      <c r="J4070" t="inlineStr">
        <is>
          <t>EANOS_M45</t>
        </is>
      </c>
      <c r="K4070" t="inlineStr">
        <is>
          <t>37 80 5376 006-2</t>
        </is>
      </c>
      <c r="L4070" t="inlineStr">
        <is>
          <t>2025-0008</t>
        </is>
      </c>
      <c r="M4070" s="6" t="n">
        <v>45994</v>
      </c>
      <c r="N4070" s="6" t="n">
        <v>50313</v>
      </c>
      <c r="O4070" t="n">
        <v>26</v>
      </c>
    </row>
    <row r="4071" hidden="1" s="287">
      <c r="A4071" t="inlineStr">
        <is>
          <t>V100061</t>
        </is>
      </c>
      <c r="B4071" t="n">
        <v>4</v>
      </c>
      <c r="C4071" t="n">
        <v>50</v>
      </c>
      <c r="D4071" t="inlineStr">
        <is>
          <t>Rail Cargo Austria AG</t>
        </is>
      </c>
      <c r="E4071" t="inlineStr">
        <is>
          <t>100020</t>
        </is>
      </c>
      <c r="F4071" t="inlineStr">
        <is>
          <t>Am Hauptbahnhof 2</t>
        </is>
      </c>
      <c r="G4071" t="inlineStr">
        <is>
          <t>1100</t>
        </is>
      </c>
      <c r="H4071" t="inlineStr">
        <is>
          <t>Wien</t>
        </is>
      </c>
      <c r="I4071" t="inlineStr">
        <is>
          <t>AT</t>
        </is>
      </c>
      <c r="J4071" t="inlineStr">
        <is>
          <t>EANOS_M45</t>
        </is>
      </c>
      <c r="K4071" t="inlineStr">
        <is>
          <t>37 80 5376 007-0</t>
        </is>
      </c>
      <c r="L4071" t="inlineStr">
        <is>
          <t>2025-0008</t>
        </is>
      </c>
      <c r="M4071" s="6" t="n">
        <v>45994</v>
      </c>
      <c r="N4071" s="6" t="n">
        <v>50313</v>
      </c>
      <c r="O4071" t="n">
        <v>26</v>
      </c>
    </row>
    <row r="4072" hidden="1" s="287">
      <c r="A4072" t="inlineStr">
        <is>
          <t>V100061</t>
        </is>
      </c>
      <c r="B4072" t="n">
        <v>5</v>
      </c>
      <c r="C4072" t="n">
        <v>50</v>
      </c>
      <c r="D4072" t="inlineStr">
        <is>
          <t>Rail Cargo Austria AG</t>
        </is>
      </c>
      <c r="E4072" t="inlineStr">
        <is>
          <t>100020</t>
        </is>
      </c>
      <c r="F4072" t="inlineStr">
        <is>
          <t>Am Hauptbahnhof 2</t>
        </is>
      </c>
      <c r="G4072" t="inlineStr">
        <is>
          <t>1100</t>
        </is>
      </c>
      <c r="H4072" t="inlineStr">
        <is>
          <t>Wien</t>
        </is>
      </c>
      <c r="I4072" t="inlineStr">
        <is>
          <t>AT</t>
        </is>
      </c>
      <c r="J4072" t="inlineStr">
        <is>
          <t>EANOS_M45</t>
        </is>
      </c>
      <c r="K4072" t="inlineStr">
        <is>
          <t>37 80 5376 008-8</t>
        </is>
      </c>
      <c r="L4072" t="inlineStr">
        <is>
          <t>2025-0008</t>
        </is>
      </c>
      <c r="M4072" s="6" t="n">
        <v>45994</v>
      </c>
      <c r="N4072" s="6" t="n">
        <v>50313</v>
      </c>
      <c r="O4072" t="n">
        <v>26</v>
      </c>
    </row>
    <row r="4073" hidden="1" s="287">
      <c r="A4073" t="inlineStr">
        <is>
          <t>V100061</t>
        </is>
      </c>
      <c r="B4073" t="n">
        <v>6</v>
      </c>
      <c r="C4073" t="n">
        <v>50</v>
      </c>
      <c r="D4073" t="inlineStr">
        <is>
          <t>Rail Cargo Austria AG</t>
        </is>
      </c>
      <c r="E4073" t="inlineStr">
        <is>
          <t>100020</t>
        </is>
      </c>
      <c r="F4073" t="inlineStr">
        <is>
          <t>Am Hauptbahnhof 2</t>
        </is>
      </c>
      <c r="G4073" t="inlineStr">
        <is>
          <t>1100</t>
        </is>
      </c>
      <c r="H4073" t="inlineStr">
        <is>
          <t>Wien</t>
        </is>
      </c>
      <c r="I4073" t="inlineStr">
        <is>
          <t>AT</t>
        </is>
      </c>
      <c r="J4073" t="inlineStr">
        <is>
          <t>EANOS_M45</t>
        </is>
      </c>
      <c r="K4073" t="inlineStr">
        <is>
          <t>37 80 5376 009-6</t>
        </is>
      </c>
      <c r="L4073" t="inlineStr">
        <is>
          <t>2025-0008</t>
        </is>
      </c>
      <c r="M4073" s="6" t="n">
        <v>45994</v>
      </c>
      <c r="N4073" s="6" t="n">
        <v>50313</v>
      </c>
      <c r="O4073" t="n">
        <v>26</v>
      </c>
    </row>
    <row r="4074" hidden="1" s="287">
      <c r="A4074" t="inlineStr">
        <is>
          <t>V100061</t>
        </is>
      </c>
      <c r="B4074" t="n">
        <v>7</v>
      </c>
      <c r="C4074" t="n">
        <v>50</v>
      </c>
      <c r="D4074" t="inlineStr">
        <is>
          <t>Rail Cargo Austria AG</t>
        </is>
      </c>
      <c r="E4074" t="inlineStr">
        <is>
          <t>100020</t>
        </is>
      </c>
      <c r="F4074" t="inlineStr">
        <is>
          <t>Am Hauptbahnhof 2</t>
        </is>
      </c>
      <c r="G4074" t="inlineStr">
        <is>
          <t>1100</t>
        </is>
      </c>
      <c r="H4074" t="inlineStr">
        <is>
          <t>Wien</t>
        </is>
      </c>
      <c r="I4074" t="inlineStr">
        <is>
          <t>AT</t>
        </is>
      </c>
      <c r="J4074" t="inlineStr">
        <is>
          <t>EANOS_M45</t>
        </is>
      </c>
      <c r="K4074" t="inlineStr">
        <is>
          <t>37 80 5376 010-4</t>
        </is>
      </c>
      <c r="L4074" t="inlineStr">
        <is>
          <t>2025-0008</t>
        </is>
      </c>
      <c r="M4074" s="6" t="n">
        <v>45994</v>
      </c>
      <c r="N4074" s="6" t="n">
        <v>50313</v>
      </c>
      <c r="O4074" t="n">
        <v>26</v>
      </c>
    </row>
    <row r="4075" hidden="1" s="287">
      <c r="A4075" t="inlineStr">
        <is>
          <t>V100061</t>
        </is>
      </c>
      <c r="B4075" t="n">
        <v>8</v>
      </c>
      <c r="C4075" t="n">
        <v>50</v>
      </c>
      <c r="D4075" t="inlineStr">
        <is>
          <t>Rail Cargo Austria AG</t>
        </is>
      </c>
      <c r="E4075" t="inlineStr">
        <is>
          <t>100020</t>
        </is>
      </c>
      <c r="F4075" t="inlineStr">
        <is>
          <t>Am Hauptbahnhof 2</t>
        </is>
      </c>
      <c r="G4075" t="inlineStr">
        <is>
          <t>1100</t>
        </is>
      </c>
      <c r="H4075" t="inlineStr">
        <is>
          <t>Wien</t>
        </is>
      </c>
      <c r="I4075" t="inlineStr">
        <is>
          <t>AT</t>
        </is>
      </c>
      <c r="J4075" t="inlineStr">
        <is>
          <t>EANOS_M45</t>
        </is>
      </c>
      <c r="K4075" t="inlineStr">
        <is>
          <t>37 80 5376 011-2</t>
        </is>
      </c>
      <c r="L4075" t="inlineStr">
        <is>
          <t>2025-0008</t>
        </is>
      </c>
      <c r="M4075" s="6" t="n">
        <v>45994</v>
      </c>
      <c r="N4075" s="6" t="n">
        <v>50313</v>
      </c>
      <c r="O4075" t="n">
        <v>26</v>
      </c>
    </row>
    <row r="4076" hidden="1" s="287">
      <c r="A4076" t="inlineStr">
        <is>
          <t>V100061</t>
        </is>
      </c>
      <c r="B4076" t="n">
        <v>9</v>
      </c>
      <c r="C4076" t="n">
        <v>50</v>
      </c>
      <c r="D4076" t="inlineStr">
        <is>
          <t>Rail Cargo Austria AG</t>
        </is>
      </c>
      <c r="E4076" t="inlineStr">
        <is>
          <t>100020</t>
        </is>
      </c>
      <c r="F4076" t="inlineStr">
        <is>
          <t>Am Hauptbahnhof 2</t>
        </is>
      </c>
      <c r="G4076" t="inlineStr">
        <is>
          <t>1100</t>
        </is>
      </c>
      <c r="H4076" t="inlineStr">
        <is>
          <t>Wien</t>
        </is>
      </c>
      <c r="I4076" t="inlineStr">
        <is>
          <t>AT</t>
        </is>
      </c>
      <c r="J4076" t="inlineStr">
        <is>
          <t>EANOS_M45</t>
        </is>
      </c>
      <c r="K4076" t="inlineStr">
        <is>
          <t>37 80 5376 012-0</t>
        </is>
      </c>
      <c r="L4076" t="inlineStr">
        <is>
          <t>2025-0008</t>
        </is>
      </c>
      <c r="M4076" s="6" t="n">
        <v>45994</v>
      </c>
      <c r="N4076" s="6" t="n">
        <v>50313</v>
      </c>
      <c r="O4076" t="n">
        <v>26</v>
      </c>
    </row>
    <row r="4077" hidden="1" s="287">
      <c r="A4077" t="inlineStr">
        <is>
          <t>V100061</t>
        </is>
      </c>
      <c r="B4077" t="n">
        <v>10</v>
      </c>
      <c r="C4077" t="n">
        <v>50</v>
      </c>
      <c r="D4077" t="inlineStr">
        <is>
          <t>Rail Cargo Austria AG</t>
        </is>
      </c>
      <c r="E4077" t="inlineStr">
        <is>
          <t>100020</t>
        </is>
      </c>
      <c r="F4077" t="inlineStr">
        <is>
          <t>Am Hauptbahnhof 2</t>
        </is>
      </c>
      <c r="G4077" t="inlineStr">
        <is>
          <t>1100</t>
        </is>
      </c>
      <c r="H4077" t="inlineStr">
        <is>
          <t>Wien</t>
        </is>
      </c>
      <c r="I4077" t="inlineStr">
        <is>
          <t>AT</t>
        </is>
      </c>
      <c r="J4077" t="inlineStr">
        <is>
          <t>EANOS_M45</t>
        </is>
      </c>
      <c r="K4077" t="inlineStr">
        <is>
          <t>37 80 5376 013-8</t>
        </is>
      </c>
      <c r="L4077" t="inlineStr">
        <is>
          <t>2025-0008</t>
        </is>
      </c>
      <c r="M4077" s="6" t="n">
        <v>45994</v>
      </c>
      <c r="N4077" s="6" t="n">
        <v>50313</v>
      </c>
      <c r="O4077" t="n">
        <v>26</v>
      </c>
    </row>
    <row r="4078" hidden="1" s="287">
      <c r="A4078" t="inlineStr">
        <is>
          <t>V100061</t>
        </is>
      </c>
      <c r="B4078" t="n">
        <v>11</v>
      </c>
      <c r="C4078" t="n">
        <v>50</v>
      </c>
      <c r="D4078" t="inlineStr">
        <is>
          <t>Rail Cargo Austria AG</t>
        </is>
      </c>
      <c r="E4078" t="inlineStr">
        <is>
          <t>100020</t>
        </is>
      </c>
      <c r="F4078" t="inlineStr">
        <is>
          <t>Am Hauptbahnhof 2</t>
        </is>
      </c>
      <c r="G4078" t="inlineStr">
        <is>
          <t>1100</t>
        </is>
      </c>
      <c r="H4078" t="inlineStr">
        <is>
          <t>Wien</t>
        </is>
      </c>
      <c r="I4078" t="inlineStr">
        <is>
          <t>AT</t>
        </is>
      </c>
      <c r="J4078" t="inlineStr">
        <is>
          <t>EANOS_M45</t>
        </is>
      </c>
      <c r="K4078" t="inlineStr">
        <is>
          <t>37 80 5376 014-6</t>
        </is>
      </c>
      <c r="L4078" t="inlineStr">
        <is>
          <t>2025-0008</t>
        </is>
      </c>
      <c r="M4078" s="6" t="n">
        <v>45994</v>
      </c>
      <c r="N4078" s="6" t="n">
        <v>50313</v>
      </c>
      <c r="O4078" t="n">
        <v>26</v>
      </c>
    </row>
    <row r="4079" hidden="1" s="287">
      <c r="A4079" t="inlineStr">
        <is>
          <t>V100061</t>
        </is>
      </c>
      <c r="B4079" t="n">
        <v>12</v>
      </c>
      <c r="C4079" t="n">
        <v>50</v>
      </c>
      <c r="D4079" t="inlineStr">
        <is>
          <t>Rail Cargo Austria AG</t>
        </is>
      </c>
      <c r="E4079" t="inlineStr">
        <is>
          <t>100020</t>
        </is>
      </c>
      <c r="F4079" t="inlineStr">
        <is>
          <t>Am Hauptbahnhof 2</t>
        </is>
      </c>
      <c r="G4079" t="inlineStr">
        <is>
          <t>1100</t>
        </is>
      </c>
      <c r="H4079" t="inlineStr">
        <is>
          <t>Wien</t>
        </is>
      </c>
      <c r="I4079" t="inlineStr">
        <is>
          <t>AT</t>
        </is>
      </c>
      <c r="J4079" t="inlineStr">
        <is>
          <t>EANOS_M45</t>
        </is>
      </c>
      <c r="K4079" t="inlineStr">
        <is>
          <t>37 80 5376 015-3</t>
        </is>
      </c>
      <c r="L4079" t="inlineStr">
        <is>
          <t>2025-0008</t>
        </is>
      </c>
      <c r="M4079" s="6" t="n">
        <v>45994</v>
      </c>
      <c r="N4079" s="6" t="n">
        <v>50313</v>
      </c>
      <c r="O4079" t="n">
        <v>26</v>
      </c>
    </row>
    <row r="4080" hidden="1" s="287">
      <c r="A4080" t="inlineStr">
        <is>
          <t>V100061</t>
        </is>
      </c>
      <c r="B4080" t="n">
        <v>13</v>
      </c>
      <c r="C4080" t="n">
        <v>50</v>
      </c>
      <c r="D4080" t="inlineStr">
        <is>
          <t>Rail Cargo Austria AG</t>
        </is>
      </c>
      <c r="E4080" t="inlineStr">
        <is>
          <t>100020</t>
        </is>
      </c>
      <c r="F4080" t="inlineStr">
        <is>
          <t>Am Hauptbahnhof 2</t>
        </is>
      </c>
      <c r="G4080" t="inlineStr">
        <is>
          <t>1100</t>
        </is>
      </c>
      <c r="H4080" t="inlineStr">
        <is>
          <t>Wien</t>
        </is>
      </c>
      <c r="I4080" t="inlineStr">
        <is>
          <t>AT</t>
        </is>
      </c>
      <c r="J4080" t="inlineStr">
        <is>
          <t>EANOS_M45</t>
        </is>
      </c>
      <c r="K4080" t="inlineStr">
        <is>
          <t>37 80 5376 016-1</t>
        </is>
      </c>
      <c r="L4080" t="inlineStr">
        <is>
          <t>2025-0008</t>
        </is>
      </c>
      <c r="M4080" s="6" t="n">
        <v>45994</v>
      </c>
      <c r="N4080" s="6" t="n">
        <v>50313</v>
      </c>
      <c r="O4080" t="n">
        <v>26</v>
      </c>
    </row>
    <row r="4081" hidden="1" s="287">
      <c r="A4081" t="inlineStr">
        <is>
          <t>V100061</t>
        </is>
      </c>
      <c r="B4081" t="n">
        <v>14</v>
      </c>
      <c r="C4081" t="n">
        <v>50</v>
      </c>
      <c r="D4081" t="inlineStr">
        <is>
          <t>Rail Cargo Austria AG</t>
        </is>
      </c>
      <c r="E4081" t="inlineStr">
        <is>
          <t>100020</t>
        </is>
      </c>
      <c r="F4081" t="inlineStr">
        <is>
          <t>Am Hauptbahnhof 2</t>
        </is>
      </c>
      <c r="G4081" t="inlineStr">
        <is>
          <t>1100</t>
        </is>
      </c>
      <c r="H4081" t="inlineStr">
        <is>
          <t>Wien</t>
        </is>
      </c>
      <c r="I4081" t="inlineStr">
        <is>
          <t>AT</t>
        </is>
      </c>
      <c r="J4081" t="inlineStr">
        <is>
          <t>EANOS_M45</t>
        </is>
      </c>
      <c r="K4081" t="inlineStr">
        <is>
          <t>37 80 5376 017-9</t>
        </is>
      </c>
      <c r="L4081" t="inlineStr">
        <is>
          <t>2025-0008</t>
        </is>
      </c>
      <c r="M4081" s="6" t="n">
        <v>45994</v>
      </c>
      <c r="N4081" s="6" t="n">
        <v>50313</v>
      </c>
      <c r="O4081" t="n">
        <v>26</v>
      </c>
    </row>
    <row r="4082" hidden="1" s="287">
      <c r="A4082" t="inlineStr">
        <is>
          <t>V100061</t>
        </is>
      </c>
      <c r="B4082" t="n">
        <v>15</v>
      </c>
      <c r="C4082" t="n">
        <v>50</v>
      </c>
      <c r="D4082" t="inlineStr">
        <is>
          <t>Rail Cargo Austria AG</t>
        </is>
      </c>
      <c r="E4082" t="inlineStr">
        <is>
          <t>100020</t>
        </is>
      </c>
      <c r="F4082" t="inlineStr">
        <is>
          <t>Am Hauptbahnhof 2</t>
        </is>
      </c>
      <c r="G4082" t="inlineStr">
        <is>
          <t>1100</t>
        </is>
      </c>
      <c r="H4082" t="inlineStr">
        <is>
          <t>Wien</t>
        </is>
      </c>
      <c r="I4082" t="inlineStr">
        <is>
          <t>AT</t>
        </is>
      </c>
      <c r="J4082" t="inlineStr">
        <is>
          <t>EANOS_M45</t>
        </is>
      </c>
      <c r="K4082" t="inlineStr">
        <is>
          <t>37 80 5376 018-7</t>
        </is>
      </c>
      <c r="L4082" t="inlineStr">
        <is>
          <t>2025-0008</t>
        </is>
      </c>
      <c r="M4082" s="6" t="n">
        <v>45994</v>
      </c>
      <c r="N4082" s="6" t="n">
        <v>50313</v>
      </c>
      <c r="O4082" t="n">
        <v>26</v>
      </c>
    </row>
    <row r="4083" hidden="1" s="287">
      <c r="A4083" t="inlineStr">
        <is>
          <t>V100061</t>
        </is>
      </c>
      <c r="B4083" t="n">
        <v>16</v>
      </c>
      <c r="C4083" t="n">
        <v>50</v>
      </c>
      <c r="D4083" t="inlineStr">
        <is>
          <t>Rail Cargo Austria AG</t>
        </is>
      </c>
      <c r="E4083" t="inlineStr">
        <is>
          <t>100020</t>
        </is>
      </c>
      <c r="F4083" t="inlineStr">
        <is>
          <t>Am Hauptbahnhof 2</t>
        </is>
      </c>
      <c r="G4083" t="inlineStr">
        <is>
          <t>1100</t>
        </is>
      </c>
      <c r="H4083" t="inlineStr">
        <is>
          <t>Wien</t>
        </is>
      </c>
      <c r="I4083" t="inlineStr">
        <is>
          <t>AT</t>
        </is>
      </c>
      <c r="J4083" t="inlineStr">
        <is>
          <t>EANOS_M45</t>
        </is>
      </c>
      <c r="K4083" t="inlineStr">
        <is>
          <t>37 80 5376 019-5</t>
        </is>
      </c>
      <c r="L4083" t="inlineStr">
        <is>
          <t>2025-0008</t>
        </is>
      </c>
      <c r="M4083" s="6" t="n">
        <v>45994</v>
      </c>
      <c r="N4083" s="6" t="n">
        <v>50313</v>
      </c>
      <c r="O4083" t="n">
        <v>26</v>
      </c>
    </row>
    <row r="4084" hidden="1" s="287">
      <c r="A4084" t="inlineStr">
        <is>
          <t>V100061</t>
        </is>
      </c>
      <c r="B4084" t="n">
        <v>17</v>
      </c>
      <c r="C4084" t="n">
        <v>50</v>
      </c>
      <c r="D4084" t="inlineStr">
        <is>
          <t>Rail Cargo Austria AG</t>
        </is>
      </c>
      <c r="E4084" t="inlineStr">
        <is>
          <t>100020</t>
        </is>
      </c>
      <c r="F4084" t="inlineStr">
        <is>
          <t>Am Hauptbahnhof 2</t>
        </is>
      </c>
      <c r="G4084" t="inlineStr">
        <is>
          <t>1100</t>
        </is>
      </c>
      <c r="H4084" t="inlineStr">
        <is>
          <t>Wien</t>
        </is>
      </c>
      <c r="I4084" t="inlineStr">
        <is>
          <t>AT</t>
        </is>
      </c>
      <c r="J4084" t="inlineStr">
        <is>
          <t>EANOS_M45</t>
        </is>
      </c>
      <c r="K4084" t="inlineStr">
        <is>
          <t>37 80 5376 020-3</t>
        </is>
      </c>
      <c r="L4084" t="inlineStr">
        <is>
          <t>2025-0008</t>
        </is>
      </c>
      <c r="M4084" s="6" t="n">
        <v>45994</v>
      </c>
      <c r="N4084" s="6" t="n">
        <v>50313</v>
      </c>
      <c r="O4084" t="n">
        <v>26</v>
      </c>
    </row>
    <row r="4085" hidden="1" s="287">
      <c r="A4085" t="inlineStr">
        <is>
          <t>V100061</t>
        </is>
      </c>
      <c r="B4085" t="n">
        <v>18</v>
      </c>
      <c r="C4085" t="n">
        <v>50</v>
      </c>
      <c r="D4085" t="inlineStr">
        <is>
          <t>Rail Cargo Austria AG</t>
        </is>
      </c>
      <c r="E4085" t="inlineStr">
        <is>
          <t>100020</t>
        </is>
      </c>
      <c r="F4085" t="inlineStr">
        <is>
          <t>Am Hauptbahnhof 2</t>
        </is>
      </c>
      <c r="G4085" t="inlineStr">
        <is>
          <t>1100</t>
        </is>
      </c>
      <c r="H4085" t="inlineStr">
        <is>
          <t>Wien</t>
        </is>
      </c>
      <c r="I4085" t="inlineStr">
        <is>
          <t>AT</t>
        </is>
      </c>
      <c r="J4085" t="inlineStr">
        <is>
          <t>EANOS_M45</t>
        </is>
      </c>
      <c r="K4085" t="inlineStr">
        <is>
          <t>37 80 5376 021-1</t>
        </is>
      </c>
      <c r="L4085" t="inlineStr">
        <is>
          <t>2025-0008</t>
        </is>
      </c>
      <c r="M4085" s="6" t="n">
        <v>45994</v>
      </c>
      <c r="N4085" s="6" t="n">
        <v>50313</v>
      </c>
      <c r="O4085" t="n">
        <v>26</v>
      </c>
    </row>
    <row r="4086" hidden="1" s="287">
      <c r="A4086" t="inlineStr">
        <is>
          <t>V100061</t>
        </is>
      </c>
      <c r="B4086" t="n">
        <v>19</v>
      </c>
      <c r="C4086" t="n">
        <v>50</v>
      </c>
      <c r="D4086" t="inlineStr">
        <is>
          <t>Rail Cargo Austria AG</t>
        </is>
      </c>
      <c r="E4086" t="inlineStr">
        <is>
          <t>100020</t>
        </is>
      </c>
      <c r="F4086" t="inlineStr">
        <is>
          <t>Am Hauptbahnhof 2</t>
        </is>
      </c>
      <c r="G4086" t="inlineStr">
        <is>
          <t>1100</t>
        </is>
      </c>
      <c r="H4086" t="inlineStr">
        <is>
          <t>Wien</t>
        </is>
      </c>
      <c r="I4086" t="inlineStr">
        <is>
          <t>AT</t>
        </is>
      </c>
      <c r="J4086" t="inlineStr">
        <is>
          <t>EANOS_M45</t>
        </is>
      </c>
      <c r="K4086" t="inlineStr">
        <is>
          <t>37 80 5376 022-9</t>
        </is>
      </c>
      <c r="L4086" t="inlineStr">
        <is>
          <t>2025-0008</t>
        </is>
      </c>
      <c r="M4086" s="6" t="n">
        <v>45994</v>
      </c>
      <c r="N4086" s="6" t="n">
        <v>50313</v>
      </c>
      <c r="O4086" t="n">
        <v>26</v>
      </c>
    </row>
    <row r="4087" hidden="1" s="287">
      <c r="A4087" t="inlineStr">
        <is>
          <t>V100061</t>
        </is>
      </c>
      <c r="B4087" t="n">
        <v>20</v>
      </c>
      <c r="C4087" t="n">
        <v>50</v>
      </c>
      <c r="D4087" t="inlineStr">
        <is>
          <t>Rail Cargo Austria AG</t>
        </is>
      </c>
      <c r="E4087" t="inlineStr">
        <is>
          <t>100020</t>
        </is>
      </c>
      <c r="F4087" t="inlineStr">
        <is>
          <t>Am Hauptbahnhof 2</t>
        </is>
      </c>
      <c r="G4087" t="inlineStr">
        <is>
          <t>1100</t>
        </is>
      </c>
      <c r="H4087" t="inlineStr">
        <is>
          <t>Wien</t>
        </is>
      </c>
      <c r="I4087" t="inlineStr">
        <is>
          <t>AT</t>
        </is>
      </c>
      <c r="J4087" t="inlineStr">
        <is>
          <t>EANOS_M45</t>
        </is>
      </c>
      <c r="K4087" t="inlineStr">
        <is>
          <t>37 80 5376 023-7</t>
        </is>
      </c>
      <c r="L4087" t="inlineStr">
        <is>
          <t>2025-0008</t>
        </is>
      </c>
      <c r="M4087" s="6" t="n">
        <v>45994</v>
      </c>
      <c r="N4087" s="6" t="n">
        <v>50313</v>
      </c>
      <c r="O4087" t="n">
        <v>26</v>
      </c>
    </row>
  </sheetData>
  <pageMargins left="0.7" right="0.7" top="0.75" bottom="0.75" header="0.3" footer="0.3"/>
  <pageSetup orientation="portrait" paperSize="9" horizontalDpi="0" verticalDpi="0"/>
  <tableParts count="1">
    <tablePart xmlns:r="http://schemas.openxmlformats.org/officeDocument/2006/relationships" r:id="rId1"/>
  </tableParts>
</worksheet>
</file>

<file path=xl/worksheets/sheet12.xml><?xml version="1.0" encoding="utf-8"?>
<worksheet xmlns="http://schemas.openxmlformats.org/spreadsheetml/2006/main">
  <sheetPr>
    <outlinePr summaryBelow="1" summaryRight="1"/>
    <pageSetUpPr/>
  </sheetPr>
  <dimension ref="A1:Y95"/>
  <sheetViews>
    <sheetView topLeftCell="C1" zoomScale="110" zoomScaleNormal="110" workbookViewId="0">
      <selection activeCell="Q9" sqref="Q9"/>
    </sheetView>
  </sheetViews>
  <sheetFormatPr baseColWidth="8" defaultColWidth="33.875" defaultRowHeight="15"/>
  <cols>
    <col width="18" bestFit="1" customWidth="1" style="3" min="1" max="1"/>
    <col width="10.5" bestFit="1" customWidth="1" style="3" min="2" max="2"/>
    <col width="13.875" bestFit="1" customWidth="1" style="3" min="3" max="3"/>
    <col width="16" bestFit="1" customWidth="1" style="3" min="4" max="4"/>
    <col width="10.625" bestFit="1" customWidth="1" style="3" min="5" max="5"/>
    <col width="11.375" bestFit="1" customWidth="1" style="3" min="6" max="6"/>
    <col width="15.625" bestFit="1" customWidth="1" style="3" min="7" max="7"/>
    <col width="20.625" bestFit="1" customWidth="1" style="3" min="8" max="8"/>
    <col width="20.875" bestFit="1" customWidth="1" style="3" min="9" max="9"/>
    <col width="9.5" bestFit="1" customWidth="1" style="3" min="10" max="10"/>
    <col width="9.875" bestFit="1" customWidth="1" style="3" min="11" max="11"/>
    <col width="16.875" bestFit="1" customWidth="1" style="3" min="12" max="12"/>
    <col width="9" bestFit="1" customWidth="1" style="3" min="13" max="13"/>
    <col width="15" bestFit="1" customWidth="1" style="3" min="14" max="14"/>
    <col width="18.5" customWidth="1" style="3" min="15" max="15"/>
    <col width="33.875" customWidth="1" style="3" min="16" max="23"/>
    <col width="3.125" bestFit="1" customWidth="1" style="203" min="24" max="24"/>
    <col width="49.5" bestFit="1" customWidth="1" style="196" min="25" max="25"/>
    <col width="33.875" customWidth="1" style="3" min="26" max="16384"/>
  </cols>
  <sheetData>
    <row r="1" customFormat="1" s="2">
      <c r="A1" s="1" t="inlineStr">
        <is>
          <t>Lease Security</t>
        </is>
      </c>
      <c r="B1" s="1" t="inlineStr">
        <is>
          <t>Wagon Type</t>
        </is>
      </c>
      <c r="C1" s="1" t="inlineStr">
        <is>
          <t>Country Cluster</t>
        </is>
      </c>
      <c r="D1" s="1" t="inlineStr">
        <is>
          <t>Contract Type</t>
        </is>
      </c>
      <c r="E1" s="1" t="inlineStr">
        <is>
          <t>Sales Agents</t>
        </is>
      </c>
      <c r="F1" s="1" t="inlineStr">
        <is>
          <t>Contract Flex</t>
        </is>
      </c>
      <c r="G1" s="1" t="inlineStr">
        <is>
          <t>Customer_Country</t>
        </is>
      </c>
      <c r="H1" s="1" t="n"/>
      <c r="I1" s="1" t="inlineStr">
        <is>
          <t>Contract_Status</t>
        </is>
      </c>
      <c r="J1" s="1" t="inlineStr">
        <is>
          <t>Indexation</t>
        </is>
      </c>
      <c r="K1" s="1" t="inlineStr">
        <is>
          <t>Juristiction</t>
        </is>
      </c>
      <c r="L1" s="1" t="inlineStr">
        <is>
          <t>Early Termination</t>
        </is>
      </c>
      <c r="M1" s="1" t="inlineStr">
        <is>
          <t>Row_Type</t>
        </is>
      </c>
      <c r="N1" s="1" t="inlineStr">
        <is>
          <t>RentFree_Pattern</t>
        </is>
      </c>
      <c r="O1" s="1" t="inlineStr">
        <is>
          <t>Termination_Category</t>
        </is>
      </c>
      <c r="P1" s="1" t="inlineStr">
        <is>
          <t>Renewal_Status</t>
        </is>
      </c>
      <c r="X1" s="203" t="n"/>
      <c r="Y1" s="196" t="n"/>
    </row>
    <row r="2">
      <c r="A2" s="3" t="inlineStr">
        <is>
          <t>TEMPLATE</t>
        </is>
      </c>
      <c r="B2" s="3" t="inlineStr">
        <is>
          <t>TEMPLATE</t>
        </is>
      </c>
      <c r="C2" s="3" t="inlineStr">
        <is>
          <t>TEMPLATE</t>
        </is>
      </c>
      <c r="D2" s="3" t="inlineStr">
        <is>
          <t>TEMPLATE</t>
        </is>
      </c>
      <c r="E2" s="3" t="inlineStr">
        <is>
          <t>TEMPLATE</t>
        </is>
      </c>
      <c r="F2" s="3" t="inlineStr">
        <is>
          <t>TEMPLATE</t>
        </is>
      </c>
      <c r="G2" s="3" t="inlineStr">
        <is>
          <t>TEMPLATE</t>
        </is>
      </c>
      <c r="H2" s="3" t="inlineStr">
        <is>
          <t>TEMPLATE</t>
        </is>
      </c>
      <c r="I2" s="3" t="inlineStr">
        <is>
          <t>TEMPLATE</t>
        </is>
      </c>
      <c r="J2" s="3" t="inlineStr">
        <is>
          <t>TEMPLATE</t>
        </is>
      </c>
      <c r="K2" s="3" t="inlineStr">
        <is>
          <t>TEMPLATE</t>
        </is>
      </c>
      <c r="L2" s="3" t="inlineStr">
        <is>
          <t>TEMPLATE</t>
        </is>
      </c>
      <c r="M2" s="3" t="inlineStr">
        <is>
          <t>TEMPLATE</t>
        </is>
      </c>
      <c r="N2" s="3" t="inlineStr">
        <is>
          <t>TEMPLATE</t>
        </is>
      </c>
      <c r="O2" s="3" t="inlineStr">
        <is>
          <t>TEMPLATE</t>
        </is>
      </c>
      <c r="P2" s="3" t="inlineStr">
        <is>
          <t>TEMPLATE</t>
        </is>
      </c>
    </row>
    <row r="3">
      <c r="A3" s="3" t="inlineStr">
        <is>
          <t>Parent Guarantee</t>
        </is>
      </c>
      <c r="B3" s="3" t="inlineStr">
        <is>
          <t>40' CW</t>
        </is>
      </c>
      <c r="C3" s="3" t="inlineStr">
        <is>
          <t>North EU</t>
        </is>
      </c>
      <c r="D3" s="3" t="inlineStr">
        <is>
          <t>Capital Lease</t>
        </is>
      </c>
      <c r="E3" s="3" t="inlineStr">
        <is>
          <t>MZI</t>
        </is>
      </c>
      <c r="F3" s="3" t="inlineStr">
        <is>
          <t>Freeze-30</t>
        </is>
      </c>
      <c r="G3" s="3" t="inlineStr">
        <is>
          <t>ALB</t>
        </is>
      </c>
      <c r="H3" s="3" t="inlineStr">
        <is>
          <t>Albanien</t>
        </is>
      </c>
      <c r="I3" s="3" t="inlineStr">
        <is>
          <t>plan_deliver_newbuild</t>
        </is>
      </c>
      <c r="J3" s="3" t="inlineStr">
        <is>
          <t>Y</t>
        </is>
      </c>
      <c r="K3" s="3" t="inlineStr">
        <is>
          <t>CHE</t>
        </is>
      </c>
      <c r="L3" s="3" t="inlineStr">
        <is>
          <t>with cut-off date</t>
        </is>
      </c>
      <c r="M3" s="3" t="inlineStr">
        <is>
          <t>Header</t>
        </is>
      </c>
      <c r="N3" s="3" t="inlineStr">
        <is>
          <t>once</t>
        </is>
      </c>
      <c r="O3" s="3" t="inlineStr">
        <is>
          <t>Economy</t>
        </is>
      </c>
      <c r="P3" s="3" t="inlineStr">
        <is>
          <t>Planning</t>
        </is>
      </c>
    </row>
    <row r="4">
      <c r="A4" s="3" t="inlineStr">
        <is>
          <t>Bank Guarantee</t>
        </is>
      </c>
      <c r="B4" s="3" t="inlineStr">
        <is>
          <t>52' CW</t>
        </is>
      </c>
      <c r="C4" s="3" t="inlineStr">
        <is>
          <t>East EU</t>
        </is>
      </c>
      <c r="D4" s="3" t="inlineStr">
        <is>
          <t>Base Lease</t>
        </is>
      </c>
      <c r="E4" s="3" t="inlineStr">
        <is>
          <t>WBA</t>
        </is>
      </c>
      <c r="F4" s="3" t="inlineStr">
        <is>
          <t>Freeze-40</t>
        </is>
      </c>
      <c r="G4" s="3" t="inlineStr">
        <is>
          <t>AND</t>
        </is>
      </c>
      <c r="H4" s="3" t="inlineStr">
        <is>
          <t>Andorra</t>
        </is>
      </c>
      <c r="I4" s="3" t="inlineStr">
        <is>
          <t>plan_deliver_fleet</t>
        </is>
      </c>
      <c r="J4" s="3" t="inlineStr">
        <is>
          <t>N</t>
        </is>
      </c>
      <c r="K4" s="3" t="inlineStr">
        <is>
          <t>DEU</t>
        </is>
      </c>
      <c r="L4" s="3" t="inlineStr">
        <is>
          <t>with as-of date</t>
        </is>
      </c>
      <c r="M4" s="3" t="inlineStr">
        <is>
          <t>Batch</t>
        </is>
      </c>
      <c r="N4" s="3" t="inlineStr">
        <is>
          <t>twice</t>
        </is>
      </c>
      <c r="O4" s="3" t="inlineStr">
        <is>
          <t>Displacement</t>
        </is>
      </c>
      <c r="P4" s="3" t="inlineStr">
        <is>
          <t>Started</t>
        </is>
      </c>
      <c r="Y4" s="197" t="n"/>
    </row>
    <row r="5">
      <c r="A5" s="3" t="inlineStr">
        <is>
          <t>3 Mths Cash Deposit</t>
        </is>
      </c>
      <c r="B5" s="3" t="inlineStr">
        <is>
          <t>60' CW</t>
        </is>
      </c>
      <c r="C5" s="3" t="inlineStr">
        <is>
          <t>West EU</t>
        </is>
      </c>
      <c r="D5" s="3" t="inlineStr">
        <is>
          <t>Base Lease Plus</t>
        </is>
      </c>
      <c r="E5" s="3" t="inlineStr">
        <is>
          <t>PFL</t>
        </is>
      </c>
      <c r="F5" s="3" t="inlineStr">
        <is>
          <t>Freeze-50</t>
        </is>
      </c>
      <c r="G5" s="3" t="inlineStr">
        <is>
          <t>AUT</t>
        </is>
      </c>
      <c r="H5" s="3" t="inlineStr">
        <is>
          <t>Österreich</t>
        </is>
      </c>
      <c r="I5" s="3" t="inlineStr">
        <is>
          <t>run_initial</t>
        </is>
      </c>
      <c r="K5" s="3" t="inlineStr">
        <is>
          <t>AUT</t>
        </is>
      </c>
      <c r="L5" s="3" t="inlineStr">
        <is>
          <t>with various options</t>
        </is>
      </c>
      <c r="M5" s="3" t="inlineStr">
        <is>
          <t>Wagon</t>
        </is>
      </c>
      <c r="N5" s="3" t="inlineStr">
        <is>
          <t>monthly</t>
        </is>
      </c>
      <c r="O5" s="3" t="inlineStr">
        <is>
          <t>Pricing</t>
        </is>
      </c>
      <c r="P5" s="3" t="inlineStr">
        <is>
          <t>Not Started</t>
        </is>
      </c>
      <c r="Y5" s="197" t="n"/>
    </row>
    <row r="6">
      <c r="A6" s="3" t="inlineStr">
        <is>
          <t>2 Mths Cash Deposit</t>
        </is>
      </c>
      <c r="B6" s="3" t="inlineStr">
        <is>
          <t>60' Mobiler</t>
        </is>
      </c>
      <c r="C6" s="3" t="inlineStr">
        <is>
          <t>Middle EU - DBC</t>
        </is>
      </c>
      <c r="D6" s="3" t="inlineStr">
        <is>
          <t>Base Lease Capacity</t>
        </is>
      </c>
      <c r="E6" s="3" t="inlineStr">
        <is>
          <t>DME</t>
        </is>
      </c>
      <c r="F6" s="3" t="inlineStr">
        <is>
          <t>Freeze-60</t>
        </is>
      </c>
      <c r="G6" s="3" t="inlineStr">
        <is>
          <t>BEL</t>
        </is>
      </c>
      <c r="H6" s="3" t="inlineStr">
        <is>
          <t>Belgien</t>
        </is>
      </c>
      <c r="I6" s="3" t="inlineStr">
        <is>
          <t>run_initial_fixed_duration</t>
        </is>
      </c>
      <c r="L6" s="3" t="inlineStr">
        <is>
          <t>n.a.</t>
        </is>
      </c>
      <c r="N6" s="3" t="inlineStr">
        <is>
          <t>annually</t>
        </is>
      </c>
      <c r="O6" s="3" t="inlineStr">
        <is>
          <t>Service</t>
        </is>
      </c>
      <c r="Y6" s="197" t="n"/>
    </row>
    <row r="7">
      <c r="A7" s="3" t="inlineStr">
        <is>
          <t>1 Mths Cash Deposit</t>
        </is>
      </c>
      <c r="B7" s="3" t="inlineStr">
        <is>
          <t>80' 4-A CW</t>
        </is>
      </c>
      <c r="C7" s="3" t="inlineStr">
        <is>
          <t>Middle EU - DEU</t>
        </is>
      </c>
      <c r="D7" s="3" t="inlineStr">
        <is>
          <t>Comfort Lease</t>
        </is>
      </c>
      <c r="E7" s="3" t="inlineStr">
        <is>
          <t>IGA</t>
        </is>
      </c>
      <c r="F7" s="3" t="inlineStr">
        <is>
          <t>Freeze-70</t>
        </is>
      </c>
      <c r="G7" s="3" t="inlineStr">
        <is>
          <t>BGR</t>
        </is>
      </c>
      <c r="H7" s="3" t="inlineStr">
        <is>
          <t>Bulgarien</t>
        </is>
      </c>
      <c r="I7" s="3" t="inlineStr">
        <is>
          <t>run_prolonged</t>
        </is>
      </c>
      <c r="N7" s="3" t="inlineStr">
        <is>
          <t>semi-annually</t>
        </is>
      </c>
      <c r="O7" s="3" t="inlineStr">
        <is>
          <t>Quality</t>
        </is>
      </c>
      <c r="Y7" s="197" t="n"/>
    </row>
    <row r="8">
      <c r="A8" s="3" t="inlineStr">
        <is>
          <t>3 Mths Pay in Advance</t>
        </is>
      </c>
      <c r="B8" s="3" t="inlineStr">
        <is>
          <t>80' 6-A CW</t>
        </is>
      </c>
      <c r="C8" s="3" t="inlineStr">
        <is>
          <t>Middle EU - ELSE</t>
        </is>
      </c>
      <c r="E8" s="3" t="inlineStr">
        <is>
          <t>BRI</t>
        </is>
      </c>
      <c r="F8" s="3" t="inlineStr">
        <is>
          <t>PAYG</t>
        </is>
      </c>
      <c r="G8" s="3" t="inlineStr">
        <is>
          <t>BIH</t>
        </is>
      </c>
      <c r="H8" s="3" t="inlineStr">
        <is>
          <t>Bosnien und Herzegowina</t>
        </is>
      </c>
      <c r="I8" s="3" t="inlineStr">
        <is>
          <t>run_prolonged_fixed_duration</t>
        </is>
      </c>
      <c r="O8" s="3" t="inlineStr">
        <is>
          <t>Preventive Termination</t>
        </is>
      </c>
      <c r="Y8" s="197" t="n"/>
    </row>
    <row r="9">
      <c r="A9" s="3" t="inlineStr">
        <is>
          <t>1 Mths Pay in Advance</t>
        </is>
      </c>
      <c r="B9" s="3" t="inlineStr">
        <is>
          <t>90' CW</t>
        </is>
      </c>
      <c r="C9" s="3" t="inlineStr">
        <is>
          <t>South EU</t>
        </is>
      </c>
      <c r="E9" s="3" t="inlineStr">
        <is>
          <t>TNO</t>
        </is>
      </c>
      <c r="F9" s="3" t="inlineStr">
        <is>
          <t>PAYG-Abrg</t>
        </is>
      </c>
      <c r="G9" s="3" t="inlineStr">
        <is>
          <t>CHE</t>
        </is>
      </c>
      <c r="H9" s="3" t="inlineStr">
        <is>
          <t>Schweiz</t>
        </is>
      </c>
      <c r="I9" s="3" t="inlineStr">
        <is>
          <t>terminated_early</t>
        </is>
      </c>
      <c r="O9" s="3" t="inlineStr">
        <is>
          <t>MFD-Termination</t>
        </is>
      </c>
      <c r="Y9" s="197" t="n"/>
    </row>
    <row r="10">
      <c r="A10" s="3" t="inlineStr">
        <is>
          <t>Not required</t>
        </is>
      </c>
      <c r="B10" s="3" t="inlineStr">
        <is>
          <t>104' CW</t>
        </is>
      </c>
      <c r="E10" s="3" t="inlineStr">
        <is>
          <t>LSA</t>
        </is>
      </c>
      <c r="G10" s="3" t="inlineStr">
        <is>
          <t>CYP</t>
        </is>
      </c>
      <c r="H10" s="3" t="inlineStr">
        <is>
          <t>Zypern</t>
        </is>
      </c>
      <c r="I10" s="3" t="inlineStr">
        <is>
          <t>terminated_duly</t>
        </is>
      </c>
      <c r="O10" s="3" t="inlineStr">
        <is>
          <t>Other</t>
        </is>
      </c>
      <c r="Y10" s="197" t="n"/>
    </row>
    <row r="11">
      <c r="B11" s="3" t="inlineStr">
        <is>
          <t>DPW</t>
        </is>
      </c>
      <c r="E11" s="3" t="inlineStr">
        <is>
          <t>HKL</t>
        </is>
      </c>
      <c r="G11" s="3" t="inlineStr">
        <is>
          <t>CZE</t>
        </is>
      </c>
      <c r="H11" s="3" t="inlineStr">
        <is>
          <t>Tschechien</t>
        </is>
      </c>
      <c r="I11" s="3" t="inlineStr">
        <is>
          <t>terminated_exceptionally</t>
        </is>
      </c>
      <c r="Y11" s="197" t="n"/>
    </row>
    <row r="12">
      <c r="B12" s="3" t="inlineStr">
        <is>
          <t>BASKET</t>
        </is>
      </c>
      <c r="E12" s="3" t="inlineStr">
        <is>
          <t>AFO</t>
        </is>
      </c>
      <c r="G12" s="3" t="inlineStr">
        <is>
          <t>DEU</t>
        </is>
      </c>
      <c r="H12" s="3" t="inlineStr">
        <is>
          <t>Deutschland</t>
        </is>
      </c>
      <c r="I12" s="3" t="inlineStr">
        <is>
          <t>returned_maintain</t>
        </is>
      </c>
      <c r="Y12" s="197" t="n"/>
    </row>
    <row r="13">
      <c r="B13" s="3" t="inlineStr">
        <is>
          <t>EANOS_95</t>
        </is>
      </c>
      <c r="G13" s="3" t="inlineStr">
        <is>
          <t>DNK</t>
        </is>
      </c>
      <c r="H13" s="3" t="inlineStr">
        <is>
          <t>Dänemark</t>
        </is>
      </c>
      <c r="I13" s="3" t="inlineStr">
        <is>
          <t>ended</t>
        </is>
      </c>
      <c r="Y13" s="197" t="n"/>
    </row>
    <row r="14">
      <c r="B14" s="3" t="inlineStr">
        <is>
          <t>Various CW</t>
        </is>
      </c>
      <c r="G14" s="3" t="inlineStr">
        <is>
          <t>ESP</t>
        </is>
      </c>
      <c r="H14" s="3" t="inlineStr">
        <is>
          <t>Spanien</t>
        </is>
      </c>
      <c r="Y14" s="197" t="n"/>
    </row>
    <row r="15">
      <c r="G15" s="3" t="inlineStr">
        <is>
          <t>EST</t>
        </is>
      </c>
      <c r="H15" s="3" t="inlineStr">
        <is>
          <t>Estland</t>
        </is>
      </c>
      <c r="Y15" s="197" t="n"/>
    </row>
    <row r="16">
      <c r="G16" s="3" t="inlineStr">
        <is>
          <t>FIN</t>
        </is>
      </c>
      <c r="H16" s="3" t="inlineStr">
        <is>
          <t>Finnland</t>
        </is>
      </c>
      <c r="Y16" s="197" t="n"/>
    </row>
    <row r="17">
      <c r="G17" s="3" t="inlineStr">
        <is>
          <t>FRA</t>
        </is>
      </c>
      <c r="H17" s="3" t="inlineStr">
        <is>
          <t>Frankreich</t>
        </is>
      </c>
      <c r="Y17" s="197" t="n"/>
    </row>
    <row r="18">
      <c r="G18" s="3" t="inlineStr">
        <is>
          <t>FRO</t>
        </is>
      </c>
      <c r="H18" s="3" t="inlineStr">
        <is>
          <t>Färöer</t>
        </is>
      </c>
      <c r="Y18" s="197" t="n"/>
    </row>
    <row r="19">
      <c r="G19" s="3" t="inlineStr">
        <is>
          <t>GBR</t>
        </is>
      </c>
      <c r="H19" s="3" t="inlineStr">
        <is>
          <t>Vereinigtes Königreich</t>
        </is>
      </c>
      <c r="Y19" s="197" t="n"/>
    </row>
    <row r="20">
      <c r="G20" s="3" t="inlineStr">
        <is>
          <t>GIB</t>
        </is>
      </c>
      <c r="H20" s="3" t="inlineStr">
        <is>
          <t>Gibraltar</t>
        </is>
      </c>
      <c r="Y20" s="197" t="n"/>
    </row>
    <row r="21">
      <c r="G21" s="3" t="inlineStr">
        <is>
          <t>GRC</t>
        </is>
      </c>
      <c r="H21" s="3" t="inlineStr">
        <is>
          <t>Griechenland</t>
        </is>
      </c>
      <c r="Y21" s="197" t="n"/>
    </row>
    <row r="22">
      <c r="G22" s="3" t="inlineStr">
        <is>
          <t>HRV</t>
        </is>
      </c>
      <c r="H22" s="3" t="inlineStr">
        <is>
          <t>Kroatien</t>
        </is>
      </c>
      <c r="Y22" s="197" t="n"/>
    </row>
    <row r="23">
      <c r="G23" s="3" t="inlineStr">
        <is>
          <t>HUN</t>
        </is>
      </c>
      <c r="H23" s="3" t="inlineStr">
        <is>
          <t>Ungarn</t>
        </is>
      </c>
      <c r="Y23" s="197" t="n"/>
    </row>
    <row r="24">
      <c r="G24" s="3" t="inlineStr">
        <is>
          <t>IMN</t>
        </is>
      </c>
      <c r="H24" s="3" t="inlineStr">
        <is>
          <t>Insel Man</t>
        </is>
      </c>
      <c r="Y24" s="197" t="n"/>
    </row>
    <row r="25">
      <c r="G25" s="3" t="inlineStr">
        <is>
          <t>IRL</t>
        </is>
      </c>
      <c r="H25" s="3" t="inlineStr">
        <is>
          <t>Irland</t>
        </is>
      </c>
      <c r="Y25" s="197" t="n"/>
    </row>
    <row r="26">
      <c r="G26" s="3" t="inlineStr">
        <is>
          <t>ISL</t>
        </is>
      </c>
      <c r="H26" s="3" t="inlineStr">
        <is>
          <t>Island</t>
        </is>
      </c>
      <c r="Y26" s="197" t="n"/>
    </row>
    <row r="27">
      <c r="G27" s="3" t="inlineStr">
        <is>
          <t>ITA</t>
        </is>
      </c>
      <c r="H27" s="3" t="inlineStr">
        <is>
          <t>Italien</t>
        </is>
      </c>
      <c r="Y27" s="197" t="n"/>
    </row>
    <row r="28">
      <c r="G28" s="3" t="inlineStr">
        <is>
          <t>LIE</t>
        </is>
      </c>
      <c r="H28" s="3" t="inlineStr">
        <is>
          <t>Liechtenstein</t>
        </is>
      </c>
      <c r="Y28" s="197" t="n"/>
    </row>
    <row r="29">
      <c r="G29" s="3" t="inlineStr">
        <is>
          <t>LTU</t>
        </is>
      </c>
      <c r="H29" s="3" t="inlineStr">
        <is>
          <t>Litauen</t>
        </is>
      </c>
      <c r="Y29" s="197" t="n"/>
    </row>
    <row r="30">
      <c r="G30" s="3" t="inlineStr">
        <is>
          <t>LUX</t>
        </is>
      </c>
      <c r="H30" s="3" t="inlineStr">
        <is>
          <t>Luxemburg</t>
        </is>
      </c>
      <c r="Y30" s="198" t="n"/>
    </row>
    <row r="31">
      <c r="G31" s="3" t="inlineStr">
        <is>
          <t>LVA</t>
        </is>
      </c>
      <c r="H31" s="3" t="inlineStr">
        <is>
          <t>Lettland</t>
        </is>
      </c>
      <c r="Y31" s="197" t="n"/>
    </row>
    <row r="32">
      <c r="G32" s="3" t="inlineStr">
        <is>
          <t>MCO</t>
        </is>
      </c>
      <c r="H32" s="3" t="inlineStr">
        <is>
          <t>Monaco</t>
        </is>
      </c>
      <c r="Y32" s="198" t="n"/>
    </row>
    <row r="33">
      <c r="G33" s="3" t="inlineStr">
        <is>
          <t>MDA</t>
        </is>
      </c>
      <c r="H33" s="3" t="inlineStr">
        <is>
          <t>Moldova</t>
        </is>
      </c>
      <c r="Y33" s="197" t="n"/>
    </row>
    <row r="34">
      <c r="G34" s="3" t="inlineStr">
        <is>
          <t>MKD</t>
        </is>
      </c>
      <c r="H34" s="3" t="inlineStr">
        <is>
          <t>Mazedonien</t>
        </is>
      </c>
      <c r="Y34" s="197" t="n"/>
    </row>
    <row r="35">
      <c r="G35" s="3" t="inlineStr">
        <is>
          <t>MLT</t>
        </is>
      </c>
      <c r="H35" s="3" t="inlineStr">
        <is>
          <t>Malta</t>
        </is>
      </c>
      <c r="Y35" s="197" t="n"/>
    </row>
    <row r="36">
      <c r="G36" s="3" t="inlineStr">
        <is>
          <t>MNE</t>
        </is>
      </c>
      <c r="H36" s="3" t="inlineStr">
        <is>
          <t>Montenegro</t>
        </is>
      </c>
      <c r="Y36" s="197" t="n"/>
    </row>
    <row r="37">
      <c r="G37" s="3" t="inlineStr">
        <is>
          <t>NLD</t>
        </is>
      </c>
      <c r="H37" s="3" t="inlineStr">
        <is>
          <t>Niederlande</t>
        </is>
      </c>
      <c r="Y37" s="199" t="n"/>
    </row>
    <row r="38">
      <c r="G38" s="3" t="inlineStr">
        <is>
          <t>NOR</t>
        </is>
      </c>
      <c r="H38" s="3" t="inlineStr">
        <is>
          <t>Norwegen</t>
        </is>
      </c>
      <c r="Y38" s="197" t="n"/>
    </row>
    <row r="39">
      <c r="G39" s="3" t="inlineStr">
        <is>
          <t>POL</t>
        </is>
      </c>
      <c r="H39" s="3" t="inlineStr">
        <is>
          <t>Polen</t>
        </is>
      </c>
      <c r="Y39" s="197" t="n"/>
    </row>
    <row r="40">
      <c r="G40" s="3" t="inlineStr">
        <is>
          <t>PRT</t>
        </is>
      </c>
      <c r="H40" s="3" t="inlineStr">
        <is>
          <t>Portugal</t>
        </is>
      </c>
      <c r="Y40" s="197" t="n"/>
    </row>
    <row r="41">
      <c r="G41" s="3" t="inlineStr">
        <is>
          <t>ROU</t>
        </is>
      </c>
      <c r="H41" s="3" t="inlineStr">
        <is>
          <t>Rumänien</t>
        </is>
      </c>
      <c r="Y41" s="197" t="n"/>
    </row>
    <row r="42">
      <c r="G42" s="3" t="inlineStr">
        <is>
          <t>SMR</t>
        </is>
      </c>
      <c r="H42" s="3" t="inlineStr">
        <is>
          <t>San Marino</t>
        </is>
      </c>
      <c r="Y42" s="197" t="n"/>
    </row>
    <row r="43">
      <c r="G43" s="3" t="inlineStr">
        <is>
          <t>SRB</t>
        </is>
      </c>
      <c r="H43" s="3" t="inlineStr">
        <is>
          <t>Serbien</t>
        </is>
      </c>
      <c r="Y43" s="197" t="n"/>
    </row>
    <row r="44">
      <c r="G44" s="3" t="inlineStr">
        <is>
          <t>SVK</t>
        </is>
      </c>
      <c r="H44" s="3" t="inlineStr">
        <is>
          <t>Slowakei</t>
        </is>
      </c>
      <c r="Y44" s="197" t="n"/>
    </row>
    <row r="45">
      <c r="G45" s="3" t="inlineStr">
        <is>
          <t>SVN</t>
        </is>
      </c>
      <c r="H45" s="3" t="inlineStr">
        <is>
          <t>Slowenien</t>
        </is>
      </c>
      <c r="Y45" s="197" t="n"/>
    </row>
    <row r="46">
      <c r="G46" s="3" t="inlineStr">
        <is>
          <t>SWE</t>
        </is>
      </c>
      <c r="H46" s="3" t="inlineStr">
        <is>
          <t>Schweden</t>
        </is>
      </c>
      <c r="Y46" s="309" t="n"/>
    </row>
    <row r="47">
      <c r="G47" s="3" t="inlineStr">
        <is>
          <t>TUR</t>
        </is>
      </c>
      <c r="H47" s="3" t="inlineStr">
        <is>
          <t>Türkei</t>
        </is>
      </c>
      <c r="Y47" s="309" t="n"/>
    </row>
    <row r="48">
      <c r="G48" s="3" t="inlineStr">
        <is>
          <t>UKR</t>
        </is>
      </c>
      <c r="H48" s="3" t="inlineStr">
        <is>
          <t>Ukraine</t>
        </is>
      </c>
      <c r="Y48" s="309" t="n"/>
    </row>
    <row r="49">
      <c r="G49" s="3" t="inlineStr">
        <is>
          <t>VAT</t>
        </is>
      </c>
      <c r="H49" s="3" t="inlineStr">
        <is>
          <t>Vatikanstadt</t>
        </is>
      </c>
      <c r="Y49" s="309" t="n"/>
    </row>
    <row r="50">
      <c r="Y50" s="309" t="n"/>
    </row>
    <row r="51">
      <c r="Y51" s="309" t="n"/>
    </row>
    <row r="52">
      <c r="Y52" s="309" t="n"/>
    </row>
    <row r="53">
      <c r="Y53" s="197" t="n"/>
    </row>
    <row r="54">
      <c r="Y54" s="197" t="n"/>
    </row>
    <row r="55">
      <c r="Y55" s="197" t="n"/>
    </row>
    <row r="56">
      <c r="Y56" s="197" t="n"/>
    </row>
    <row r="57">
      <c r="Y57" s="197" t="n"/>
    </row>
    <row r="58">
      <c r="Y58" s="197" t="n"/>
    </row>
    <row r="59">
      <c r="Y59" s="197" t="n"/>
    </row>
    <row r="60">
      <c r="Y60" s="197" t="n"/>
    </row>
    <row r="61">
      <c r="Y61" s="197" t="n"/>
    </row>
    <row r="62">
      <c r="Y62" s="197" t="n"/>
    </row>
    <row r="63">
      <c r="Y63" s="197" t="n"/>
    </row>
    <row r="64">
      <c r="Y64" s="197" t="n"/>
    </row>
    <row r="65">
      <c r="Y65" s="197" t="n"/>
    </row>
    <row r="66">
      <c r="Y66" s="197" t="n"/>
    </row>
    <row r="67">
      <c r="Y67" s="197" t="n"/>
    </row>
    <row r="68">
      <c r="Y68" s="309" t="n"/>
    </row>
    <row r="69">
      <c r="Y69" s="309" t="n"/>
    </row>
    <row r="70">
      <c r="Y70" s="309" t="n"/>
    </row>
    <row r="71">
      <c r="Y71" s="309" t="n"/>
    </row>
    <row r="72">
      <c r="Y72" s="309" t="n"/>
    </row>
    <row r="73">
      <c r="Y73" s="309" t="n"/>
    </row>
    <row r="74">
      <c r="Y74" s="309" t="n"/>
    </row>
    <row r="75">
      <c r="Y75" s="309" t="n"/>
    </row>
    <row r="76">
      <c r="Y76" s="309" t="n"/>
    </row>
    <row r="77">
      <c r="Y77" s="309" t="n"/>
    </row>
    <row r="78">
      <c r="Y78" s="309" t="n"/>
    </row>
    <row r="79">
      <c r="Y79" s="309" t="n"/>
    </row>
    <row r="80">
      <c r="Y80" s="309" t="n"/>
    </row>
    <row r="81">
      <c r="Y81" s="309" t="n"/>
    </row>
    <row r="82">
      <c r="Y82" s="309" t="n"/>
    </row>
    <row r="83">
      <c r="Y83" s="309" t="n"/>
    </row>
    <row r="84">
      <c r="Y84" s="197" t="n"/>
    </row>
    <row r="85">
      <c r="Y85" s="197" t="n"/>
    </row>
    <row r="86">
      <c r="Y86" s="197" t="n"/>
    </row>
    <row r="87">
      <c r="Y87" s="309" t="n"/>
    </row>
    <row r="88">
      <c r="Y88" s="309" t="n"/>
    </row>
    <row r="89">
      <c r="Y89" s="197" t="n"/>
    </row>
    <row r="90">
      <c r="Y90" s="197" t="n"/>
    </row>
    <row r="91">
      <c r="Y91" s="201" t="n"/>
    </row>
    <row r="92">
      <c r="Y92" s="202" t="n"/>
    </row>
    <row r="93">
      <c r="Y93" s="202" t="n"/>
    </row>
    <row r="94">
      <c r="Y94" s="197" t="n"/>
    </row>
    <row r="95">
      <c r="Y95" s="197" t="n"/>
    </row>
  </sheetData>
  <dataValidations disablePrompts="1" count="2">
    <dataValidation sqref="Y58:Y59" showDropDown="0" showInputMessage="1" showErrorMessage="1" allowBlank="1" type="list">
      <formula1>Lease_Security</formula1>
    </dataValidation>
    <dataValidation sqref="Y14" showDropDown="0" showInputMessage="1" showErrorMessage="1" allowBlank="1" type="list">
      <formula1>Country_Cluster</formula1>
    </dataValidation>
  </dataValidations>
  <pageMargins left="0.7" right="0.7" top="0.75" bottom="0.75" header="0.3" footer="0.3"/>
  <pageSetup orientation="portrait" paperSize="9" horizontalDpi="0" verticalDpi="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Fabian Stadler</dc:creator>
  <dcterms:created xmlns:dcterms="http://purl.org/dc/terms/" xmlns:xsi="http://www.w3.org/2001/XMLSchema-instance" xsi:type="dcterms:W3CDTF">2023-06-27T08:24:02Z</dcterms:created>
  <dcterms:modified xmlns:dcterms="http://purl.org/dc/terms/" xmlns:xsi="http://www.w3.org/2001/XMLSchema-instance" xsi:type="dcterms:W3CDTF">2026-02-24T10:30:24Z</dcterms:modified>
  <cp:lastModifiedBy>Christian Rupp</cp:lastModifiedBy>
</cp:coreProperties>
</file>

<file path=docProps/custom.xml><?xml version="1.0" encoding="utf-8"?>
<Properties xmlns="http://schemas.openxmlformats.org/officeDocument/2006/custom-properties">
  <property name="MediaServiceImageTags" fmtid="{D5CDD505-2E9C-101B-9397-08002B2CF9AE}" pid="2">
    <vt:lpwstr xmlns:vt="http://schemas.openxmlformats.org/officeDocument/2006/docPropsVTypes"/>
  </property>
  <property name="ContentTypeId" fmtid="{D5CDD505-2E9C-101B-9397-08002B2CF9AE}" pid="3">
    <vt:lpwstr xmlns:vt="http://schemas.openxmlformats.org/officeDocument/2006/docPropsVTypes">0x01010018802056E4A9AE4A8B483152D7DC39B8</vt:lpwstr>
  </property>
  <property name="Order" fmtid="{D5CDD505-2E9C-101B-9397-08002B2CF9AE}" pid="4">
    <vt:r8 xmlns:vt="http://schemas.openxmlformats.org/officeDocument/2006/docPropsVTypes">4667600</vt:r8>
  </property>
  <property name="xd_Signature" fmtid="{D5CDD505-2E9C-101B-9397-08002B2CF9AE}" pid="5">
    <vt:bool xmlns:vt="http://schemas.openxmlformats.org/officeDocument/2006/docPropsVTypes">0</vt:bool>
  </property>
  <property name="xd_ProgID" fmtid="{D5CDD505-2E9C-101B-9397-08002B2CF9AE}" pid="6">
    <vt:lpwstr xmlns:vt="http://schemas.openxmlformats.org/officeDocument/2006/docPropsVTypes"/>
  </property>
  <property name="_SourceUrl" fmtid="{D5CDD505-2E9C-101B-9397-08002B2CF9AE}" pid="7">
    <vt:lpwstr xmlns:vt="http://schemas.openxmlformats.org/officeDocument/2006/docPropsVTypes"/>
  </property>
  <property name="_SharedFileIndex" fmtid="{D5CDD505-2E9C-101B-9397-08002B2CF9AE}" pid="8">
    <vt:lpwstr xmlns:vt="http://schemas.openxmlformats.org/officeDocument/2006/docPropsVTypes"/>
  </property>
  <property name="ComplianceAssetId" fmtid="{D5CDD505-2E9C-101B-9397-08002B2CF9AE}" pid="9">
    <vt:lpwstr xmlns:vt="http://schemas.openxmlformats.org/officeDocument/2006/docPropsVTypes"/>
  </property>
  <property name="TemplateUrl" fmtid="{D5CDD505-2E9C-101B-9397-08002B2CF9AE}" pid="10">
    <vt:lpwstr xmlns:vt="http://schemas.openxmlformats.org/officeDocument/2006/docPropsVTypes"/>
  </property>
  <property name="_ExtendedDescription" fmtid="{D5CDD505-2E9C-101B-9397-08002B2CF9AE}" pid="11">
    <vt:lpwstr xmlns:vt="http://schemas.openxmlformats.org/officeDocument/2006/docPropsVTypes"/>
  </property>
  <property name="TriggerFlowInfo" fmtid="{D5CDD505-2E9C-101B-9397-08002B2CF9AE}" pid="12">
    <vt:lpwstr xmlns:vt="http://schemas.openxmlformats.org/officeDocument/2006/docPropsVTypes"/>
  </property>
</Properties>
</file>